
<file path=[Content_Types].xml><?xml version="1.0" encoding="utf-8"?>
<Types xmlns="http://schemas.openxmlformats.org/package/2006/content-types">
  <Default Extension="xml" ContentType="application/xml"/>
  <Default Extension="vml" ContentType="application/vnd.openxmlformats-officedocument.vmlDrawing"/>
  <Default Extension="rels" ContentType="application/vnd.openxmlformats-package.relationships+xml"/>
  <Override PartName="/customXml/itemProps1.xml" ContentType="application/vnd.openxmlformats-officedocument.customXmlProperties+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comments1.xml" ContentType="application/vnd.openxmlformats-officedocument.spreadsheetml.comments+xml"/>
  <Override PartName="/xl/externalLinks/externalLink1.xml" ContentType="application/vnd.openxmlformats-officedocument.spreadsheetml.externalLink+xml"/>
  <Override PartName="/xl/metadata.xml" ContentType="application/vnd.openxmlformats-officedocument.spreadsheetml.sheetMetadata+xml"/>
  <Override PartName="/xl/richData/rdrichvalue.xml" ContentType="application/vnd.ms-excel.rdrichvalue+xml"/>
  <Override PartName="/xl/richData/rdrichvaluestructure.xml" ContentType="application/vnd.ms-excel.rdrichvaluestructure+xml"/>
  <Override PartName="/xl/sharedStrings.xml" ContentType="application/vnd.openxmlformats-officedocument.spreadsheetml.sharedStrings+xml"/>
  <Override PartName="/xl/styles.xml" ContentType="application/vnd.openxmlformats-officedocument.spreadsheetml.styles+xml"/>
  <Override PartName="/xl/tables/table1.xml" ContentType="application/vnd.openxmlformats-officedocument.spreadsheetml.table+xml"/>
  <Override PartName="/xl/theme/theme1.xml" ContentType="application/vnd.openxmlformats-officedocument.theme+xml"/>
  <Override PartName="/xl/vbaProject.bin" ContentType="application/vnd.ms-office.vbaProject"/>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3" lowestEdited="5" rupBuild="9302"/>
  <workbookPr codeName="ThisWorkbook"/>
  <bookViews>
    <workbookView windowWidth="28800" windowHeight="12540"/>
  </bookViews>
  <sheets>
    <sheet name="汇总计划" sheetId="1" r:id="rId1"/>
    <sheet name="辅助信息" sheetId="2" r:id="rId2"/>
    <sheet name="URL" sheetId="7" r:id="rId3"/>
    <sheet name="导出计数_项目部" sheetId="6" r:id="rId4"/>
    <sheet name="钢厂库存表" sheetId="3" r:id="rId5"/>
    <sheet name="物流明细" sheetId="4" r:id="rId6"/>
  </sheets>
  <externalReferences>
    <externalReference r:id="rId8"/>
  </externalReferences>
  <definedNames>
    <definedName name="_xlnm._FilterDatabase" localSheetId="0" hidden="1">汇总计划!$A$1:$Q$5521</definedName>
    <definedName name="_xlnm._FilterDatabase" localSheetId="5" hidden="1">物流明细!$A$1:$K$10494</definedName>
    <definedName name="_xlnm.Print_Area" localSheetId="0">汇总计划!$A$1:$Q$999</definedName>
  </definedNames>
  <calcPr calcId="144525"/>
</workbook>
</file>

<file path=xl/comments1.xml><?xml version="1.0" encoding="utf-8"?>
<comments xmlns="http://schemas.openxmlformats.org/spreadsheetml/2006/main">
  <authors>
    <author>Administrator</author>
  </authors>
  <commentList>
    <comment ref="K7" authorId="0">
      <text>
        <r>
          <rPr>
            <sz val="10"/>
            <rFont val="宋体"/>
            <charset val="134"/>
          </rPr>
          <t xml:space="preserve">Administrator:
物贸在线计划编号
</t>
        </r>
      </text>
    </comment>
  </commentList>
</comments>
</file>

<file path=xl/metadata.xml><?xml version="1.0" encoding="utf-8"?>
<metadata xmlns="http://schemas.openxmlformats.org/spreadsheetml/2006/main" xmlns:xlrd="http://schemas.microsoft.com/office/spreadsheetml/2017/richdata">
  <metadataTypes count="1">
    <metadataType name="XLRICHVALUE" minSupportedVersion="120000" copy="1" pasteAll="1" pasteValues="1" merge="1" splitFirst="1" rowColShift="1" clearFormats="1" clearComments="1" assign="1" coerce="1"/>
  </metadataTypes>
  <futureMetadata name="XLRICHVALUE" count="1">
    <bk>
      <extLst>
        <ext uri="{3e2802c4-a4d2-4d8b-9148-e3be6c30e623}">
          <xlrd:rvb i="0"/>
        </ext>
      </extLst>
    </bk>
  </futureMetadata>
  <valueMetadata count="1">
    <bk>
      <rc t="1" v="0"/>
    </bk>
  </valueMetadata>
</metadata>
</file>

<file path=xl/sharedStrings.xml><?xml version="1.0" encoding="utf-8"?>
<sst xmlns="http://schemas.openxmlformats.org/spreadsheetml/2006/main" count="12548" uniqueCount="597">
  <si>
    <t>标段名称</t>
  </si>
  <si>
    <t>下单时间</t>
  </si>
  <si>
    <t>集物网订单编号</t>
  </si>
  <si>
    <t>物资名称</t>
  </si>
  <si>
    <t>规格型号</t>
  </si>
  <si>
    <t>需求量</t>
  </si>
  <si>
    <t>已发量</t>
  </si>
  <si>
    <t>收货地址</t>
  </si>
  <si>
    <t>收货人</t>
  </si>
  <si>
    <t>收货人电话</t>
  </si>
  <si>
    <t>备注</t>
  </si>
  <si>
    <t>计划申报时间</t>
  </si>
  <si>
    <t>空值</t>
  </si>
  <si>
    <t>剩余天数</t>
  </si>
  <si>
    <t>超期天数</t>
  </si>
  <si>
    <t>合同号及项目名称</t>
  </si>
  <si>
    <t>项目部</t>
  </si>
  <si>
    <t>达州市公共卫生临床医疗中心项目-一标-1号制作房</t>
  </si>
  <si>
    <t>HRB400E Φ25 9m</t>
  </si>
  <si>
    <t>HRB400E Φ14 9m</t>
  </si>
  <si>
    <t>五冶钢构医学科学产业园建设项目房建三部-一标（7-2）</t>
  </si>
  <si>
    <t>HRB500E Φ18</t>
  </si>
  <si>
    <t>HRB500E Φ25</t>
  </si>
  <si>
    <t>五冶钢构医学科学产业园建设项目房建三部-一标（7-3）</t>
  </si>
  <si>
    <t>五冶钢构医学科学产业园建设项目房建三部-一标（7-4）</t>
  </si>
  <si>
    <t>五冶达州国道542项目-二工区路基五工段</t>
  </si>
  <si>
    <t>HRB400E Φ12</t>
  </si>
  <si>
    <t>HRB400E Φ12 9m</t>
  </si>
  <si>
    <t>HRB400E Φ22 9m</t>
  </si>
  <si>
    <t>五冶达州国道542项目-二工区黄家湾隧道工段</t>
  </si>
  <si>
    <t>HRB400E Φ18 9m</t>
  </si>
  <si>
    <t>四川商建-射洪城乡一体化项目</t>
  </si>
  <si>
    <t>HRB400E Φ16 9m</t>
  </si>
  <si>
    <t>HRB400E Φ20 9m</t>
  </si>
  <si>
    <t>提前联系到场规格、一天到场车辆不低于2车</t>
  </si>
  <si>
    <t>送货单：送货单位：南充思临新材料科技有限公司、收货单位：五冶集团川北(南充)建设有限公司、项目名称：南充医学科学产业园、送货车型13米、装货前联系收货人核实到场规格</t>
  </si>
  <si>
    <t>五冶建设送货单、4份材质书、送货车型9.6米、（运输车辆不能走从赵固到工地上这条路、村民群体堵路只能走9号便道）、装货前联系收货人核实到场规格、没提前告知进场规格现场不给予接收</t>
  </si>
  <si>
    <t>五冶建设送货单、4份材质书、送货车型9.6米、装货前联系收货人核实到场规格、没提前告知进场规格现场不给予接收</t>
  </si>
  <si>
    <t>提前联系到场规格及数量</t>
  </si>
  <si>
    <t>达州市公共卫生临床医疗中心项目-一标-2号制作房</t>
  </si>
  <si>
    <t>HRB400E Φ8</t>
  </si>
  <si>
    <t>HRB400E Φ10</t>
  </si>
  <si>
    <t>该计划未晋邦未安排完的</t>
  </si>
  <si>
    <t>达州市公共卫生医疗中心项目-二标-3号楼</t>
  </si>
  <si>
    <t>华西酒城南</t>
  </si>
  <si>
    <t>HRB500E Φ16</t>
  </si>
  <si>
    <t>HRB500E Φ22</t>
  </si>
  <si>
    <t>商投建工达州中医药科技园-1工区</t>
  </si>
  <si>
    <t>华西颐海-科创农业生态谷-1号钢筋房</t>
  </si>
  <si>
    <t>HRB400E Φ6</t>
  </si>
  <si>
    <t>五冶达州国道542项目-一工区路基四工段</t>
  </si>
  <si>
    <t>HPB300 Φ10</t>
  </si>
  <si>
    <t>HRB400E Φ32 9m</t>
  </si>
  <si>
    <t>HPB300 Φ8</t>
  </si>
  <si>
    <t>五冶达州国道542项目-二工区巴河特大桥工段-5号墩</t>
  </si>
  <si>
    <t>优先四级钢，盘圆</t>
  </si>
  <si>
    <t>商投建工达州中医药科技园-4工区-7号楼</t>
  </si>
  <si>
    <t>HPB300 Φ6</t>
  </si>
  <si>
    <t>HRB500E Φ20</t>
  </si>
  <si>
    <t>五冶钢构医学科学产业园建设项目房建二部-三标（1-2）</t>
  </si>
  <si>
    <t>五冶钢构医学科学产业园建设项目房建二部-六标</t>
  </si>
  <si>
    <t>HPB300 Φ12</t>
  </si>
  <si>
    <t>缺量任一加直条</t>
  </si>
  <si>
    <t>五冶达州国道542项目-三工区路基六工段</t>
  </si>
  <si>
    <t>五冶达州国道542项目-三工区桥梁3工段</t>
  </si>
  <si>
    <t>HRB400E Φ28 9m</t>
  </si>
  <si>
    <t>HRB500E Φ12</t>
  </si>
  <si>
    <t>16直条9吨加急</t>
  </si>
  <si>
    <t>商投建工达州中医药科技园-2工区-景观桥</t>
  </si>
  <si>
    <t>商投建工达州中医药科技园-4工区-2号楼</t>
  </si>
  <si>
    <t>五冶达州国道542项目-一工区路基二工段</t>
  </si>
  <si>
    <t>五冶钢构医学科学产业园建设项目房建二部-三标（1-5）</t>
  </si>
  <si>
    <t>五冶钢构医学科学产业园建设项目房建二部-网羽馆（6-5）</t>
  </si>
  <si>
    <t>五冶钢构医学科学产业园建设项目房建三部-一标（7-1）</t>
  </si>
  <si>
    <t>五冶达州国道542项目-三工区桥梁4工段</t>
  </si>
  <si>
    <t>五冶达州国道542项目-一工区桥梁一工段-4</t>
  </si>
  <si>
    <t>HRB400E Φ14 12m</t>
  </si>
  <si>
    <t>HRB400E Φ28 12m</t>
  </si>
  <si>
    <t>五冶达州国道542项目-二工区巴河特大桥工段-4号墩</t>
  </si>
  <si>
    <t>五冶达州国道542项目-养护工区</t>
  </si>
  <si>
    <t>五冶钢构宜宾高县月江镇建设项目</t>
  </si>
  <si>
    <t>华西简阳西城嘉苑</t>
  </si>
  <si>
    <t>HRB500E Φ14</t>
  </si>
  <si>
    <t>加急12盘螺</t>
  </si>
  <si>
    <t>五冶达州国道542项目-一工区路基一工段</t>
  </si>
  <si>
    <t>加急，28规格</t>
  </si>
  <si>
    <t>HRB400E Φ32 12m</t>
  </si>
  <si>
    <t>五冶达州国道542项目-一工区桥梁二工段</t>
  </si>
  <si>
    <t>五冶钢构医学科学产业园建设项目房建二部-四标（5-4）</t>
  </si>
  <si>
    <t>五冶钢构医学科学产业园建设项目房建三部-排洪渠</t>
  </si>
  <si>
    <t>HRB400E Φ16 12m</t>
  </si>
  <si>
    <t>HRB400E Φ25 12m</t>
  </si>
  <si>
    <t>华西萌海-科创农业生态谷</t>
  </si>
  <si>
    <t>一车</t>
  </si>
  <si>
    <t>需核实</t>
  </si>
  <si>
    <t>凑一车</t>
  </si>
  <si>
    <t>混装</t>
  </si>
  <si>
    <t>与三部混装</t>
  </si>
  <si>
    <t>五冶钢构医学科学产业园建设项目房建一部-一标（2-6）</t>
  </si>
  <si>
    <t>五冶钢构医学科学产业园建设项目房建连接线道路工程</t>
  </si>
  <si>
    <t>加急</t>
  </si>
  <si>
    <t>加急混装</t>
  </si>
  <si>
    <t>23日进场下雨</t>
  </si>
  <si>
    <t>23日进场,在下雨</t>
  </si>
  <si>
    <t>达州市公共卫生医疗中心项目-二标-78号楼</t>
  </si>
  <si>
    <t>单独装车补运费</t>
  </si>
  <si>
    <t>五冶钢构宜宾高县月江镇建设项目-1</t>
  </si>
  <si>
    <t>五冶钢构宜宾高县月江镇建设项目-2</t>
  </si>
  <si>
    <t>五冶达州国道542项目-三工区路基八工段(连接线)</t>
  </si>
  <si>
    <t>加25凑一车</t>
  </si>
  <si>
    <t>平常拉的是32吨</t>
  </si>
  <si>
    <t>HRB400E Φ12 12m</t>
  </si>
  <si>
    <t>商投建工达州中医药科技园-4工区-10号楼</t>
  </si>
  <si>
    <t>五冶钢构医学科学产业园建设项目房建二部-排洪渠（五标）</t>
  </si>
  <si>
    <t>20-22-25直条平均加，凑一车</t>
  </si>
  <si>
    <t>JWDDCD2025011400164</t>
  </si>
  <si>
    <t>螺纹钢</t>
  </si>
  <si>
    <t>五冶钢构医学科学产业园建设项目房建三部-配套用房及围墙</t>
  </si>
  <si>
    <t>JWDDCD2025021900064</t>
  </si>
  <si>
    <t>盘螺</t>
  </si>
  <si>
    <t>五冶达州国道542项目-一工区路基四工段-1</t>
  </si>
  <si>
    <t>JWDDCD2024101600133</t>
  </si>
  <si>
    <t>（五冶钢构宜宾高县月江镇建设项目）  四川省宜宾市高县月江镇刚记超市斜对面(还阳组团沪碳二期项目)</t>
  </si>
  <si>
    <t>张朝亮</t>
  </si>
  <si>
    <t>提前联系到场规格</t>
  </si>
  <si>
    <t>ZTWM-CDGS-XS-2024-0169-中冶西部钢构-宜宾市南溪区幸福路东路、高县月江镇建设项目</t>
  </si>
  <si>
    <t>不够加32直条凑</t>
  </si>
  <si>
    <t>五冶钢构医学科学产业园建设项目房建三部-管网总坪</t>
  </si>
  <si>
    <t>宜宾兴港三江新区长江工业园建设项目</t>
  </si>
  <si>
    <t>宜宾兴港三江新区长江工业园建设项目-M2地块</t>
  </si>
  <si>
    <t>HRB400E Φ18 12m</t>
  </si>
  <si>
    <t>宜宾兴港三江新区长江工业园建设项目-11#厂房</t>
  </si>
  <si>
    <t>宜宾兴港三江新区长江工业园建设项目-9#厂房</t>
  </si>
  <si>
    <t>HRB400E Φ22 12m</t>
  </si>
  <si>
    <t>未送到</t>
  </si>
  <si>
    <t>宜宾兴港三江新区长江工业园建设项目-M2-2#厂房</t>
  </si>
  <si>
    <t>宜宾兴港三江新区长江工业园建设项目-M2-00-04桩</t>
  </si>
  <si>
    <t>宜宾兴港三江新区长江工业园建设项目-M2-6#厂房</t>
  </si>
  <si>
    <t>HRB400E Φ20 12m</t>
  </si>
  <si>
    <t>宜宾兴港三江新区长江工业园建设项目-M2-7#厂房</t>
  </si>
  <si>
    <t>HRB500E Φ14 12m</t>
  </si>
  <si>
    <t>HRB500E Φ22 12m</t>
  </si>
  <si>
    <t>HRB500E Φ25 12m</t>
  </si>
  <si>
    <t>HRB500E Φ14 9m</t>
  </si>
  <si>
    <t>特殊计划结算到542</t>
  </si>
  <si>
    <t>五冶达州新材料产业园</t>
  </si>
  <si>
    <t>JWDDCD2024102400111</t>
  </si>
  <si>
    <t>商投建工达州中医药科技园-4工区-11号楼</t>
  </si>
  <si>
    <t>宜宾兴港三江新区长江工业园建设项目-3#8#土建</t>
  </si>
  <si>
    <t>14加急</t>
  </si>
  <si>
    <t>中铁科研院宜宾泥溪项目</t>
  </si>
  <si>
    <t>五冶钢构医学科学产业园建设项目房建一部-四标（3-7）</t>
  </si>
  <si>
    <t>五冶建设龙泉芙蓉花语项目-1、3地块</t>
  </si>
  <si>
    <t>宜宾兴港三江新区长江工业园建设项目-M2-4#厂房</t>
  </si>
  <si>
    <t>宜宾兴港三江新区长江工业园建设项目-M2-5#厂房</t>
  </si>
  <si>
    <t>五冶钢构宜宾高县月江镇建设项目-308亩平场项目</t>
  </si>
  <si>
    <t>商投建工达州中医药科技园-2工区-2号桥</t>
  </si>
  <si>
    <t>特殊计划2</t>
  </si>
  <si>
    <t>五冶建设龙泉芙蓉花语项目-2地块</t>
  </si>
  <si>
    <t>商投建工达州中医药科技园-3工区</t>
  </si>
  <si>
    <t>中铁三局集团西渝高铁康渝段站房四标工程</t>
  </si>
  <si>
    <t>宜宾兴港三江新区长江工业园保障性租赁住房建设项目-1标</t>
  </si>
  <si>
    <t>宜宾兴港三江新区长江工业园保障性租赁住房建设项目-2标</t>
  </si>
  <si>
    <t>商投建工达州中医药科技园-4工区-9号楼</t>
  </si>
  <si>
    <t>加急盘螺10</t>
  </si>
  <si>
    <t>加急四级钢</t>
  </si>
  <si>
    <t>首次进场，17日安排计划</t>
  </si>
  <si>
    <t>五冶建设扩建艺体中学二期工程</t>
  </si>
  <si>
    <t>项目要求按整车装配</t>
  </si>
  <si>
    <t>五冶建设龙泉芙蓉花语项目-1,3地块</t>
  </si>
  <si>
    <t>计划取消</t>
  </si>
  <si>
    <t>五冶钢构宜宾南溪区项目土建4标</t>
  </si>
  <si>
    <t>不够加18直条</t>
  </si>
  <si>
    <t>8盘螺凑一车</t>
  </si>
  <si>
    <t>三级钢现场要求放在下面</t>
  </si>
  <si>
    <t>周二卸货</t>
  </si>
  <si>
    <t>武汉电气化局成达万高铁强电项目-渠县</t>
  </si>
  <si>
    <t>武汉电气化局成达万高铁强电项目-南充营山</t>
  </si>
  <si>
    <t>补运费</t>
  </si>
  <si>
    <t>商投建工达州中医药科技园-4工区-3号楼</t>
  </si>
  <si>
    <t>商投建工达州中医药科技园-4工区-8号楼</t>
  </si>
  <si>
    <t>HRB500E Φ28</t>
  </si>
  <si>
    <t>HRB500E Φ32</t>
  </si>
  <si>
    <t>明天有雨加急到场</t>
  </si>
  <si>
    <t>宜宾兴港三江新区长江工业园保障性租赁住房建设项目-边坡支护</t>
  </si>
  <si>
    <t>in</t>
  </si>
  <si>
    <t>乐山市校地共建产教融合基地建设项目二标段</t>
  </si>
  <si>
    <t>乐山市校地共建产教融合基地建设项目一标段</t>
  </si>
  <si>
    <t>武汉电气化局成达万高铁强电项目-达州主城区</t>
  </si>
  <si>
    <t>混装配齐去，-8盘螺10吨</t>
  </si>
  <si>
    <t>周一到场</t>
  </si>
  <si>
    <t>17日到场打混泥土</t>
  </si>
  <si>
    <t>五冶建设成都国际铁路港多式联项目</t>
  </si>
  <si>
    <t>该批次混装，要求送货单25直条备注“土建”二字</t>
  </si>
  <si>
    <t>宜宾兴港三江新区长江工业园保障性租赁住房建设项目-土建</t>
  </si>
  <si>
    <t xml:space="preserve"> </t>
  </si>
  <si>
    <t>五冶建设师大附中外语校新建教学楼工程</t>
  </si>
  <si>
    <t>HRB500E Φ16 12m</t>
  </si>
  <si>
    <t>HRB500E Φ18 12m</t>
  </si>
  <si>
    <t>HRB500E Φ20 12m</t>
  </si>
  <si>
    <t>HRB500E Φ28 12m</t>
  </si>
  <si>
    <t>HRB500E Φ32 12m</t>
  </si>
  <si>
    <t>现场要求26-27日进场</t>
  </si>
  <si>
    <t>五冶建设空港兴城怡心街道83亩项目</t>
  </si>
  <si>
    <t>武汉电气化局成达万高铁强电项目-达州主城区-达州南站</t>
  </si>
  <si>
    <t>HRB500E Φ12 12m</t>
  </si>
  <si>
    <t>5</t>
  </si>
  <si>
    <t>李波收</t>
  </si>
  <si>
    <t>五冶建设锦江区林家坝片区20号地块商业项目</t>
  </si>
  <si>
    <t>现场要求25日进场26日早上卸货</t>
  </si>
  <si>
    <t>现场要求9.2，上午统一卸货</t>
  </si>
  <si>
    <t>五冶建设成都盐道街中学初中部改扩建工程</t>
  </si>
  <si>
    <t>现场要求9.4进场</t>
  </si>
  <si>
    <t>不够的8盘螺凑</t>
  </si>
  <si>
    <t/>
  </si>
  <si>
    <t>五冶建设龙泉驿一医院配套建设工程</t>
  </si>
  <si>
    <t>加急9.6到货</t>
  </si>
  <si>
    <t>计划微调暂未回复</t>
  </si>
  <si>
    <t>要求14日进场</t>
  </si>
  <si>
    <t>盘圆1车直条2车，最迟16日到货</t>
  </si>
  <si>
    <t>达钢下雨天未按要求盖篷布</t>
  </si>
  <si>
    <t>达钢计划台账已安排第二天说缺资源取消计划</t>
  </si>
  <si>
    <t>德胜未按现场要求进行换单</t>
  </si>
  <si>
    <t>现场要求26日开始陆续进场</t>
  </si>
  <si>
    <t>五冶钢构龙泉东洪片区70亩住宅、商业及配套工程项目一标段</t>
  </si>
  <si>
    <t>五冶钢构龙泉东洪片区85亩住宅、商业及配套工程项目一标段</t>
  </si>
  <si>
    <t>五冶钢构龙泉东洪片区85亩住宅、商业及配套工程项目二标段</t>
  </si>
  <si>
    <t>项目要求当天到</t>
  </si>
  <si>
    <t>五冶钢构龙泉东洪片区70亩住宅、商业及配套工程项目二标段</t>
  </si>
  <si>
    <t>五冶钢构龙泉东洪片区85亩住宅、商业及配套工程项目三标段</t>
  </si>
  <si>
    <t>五冶建设成都盐道街中学初中部改扩建工程-二标</t>
  </si>
  <si>
    <t>五冶建设成都盐道街中学初中部改扩建工程-一标</t>
  </si>
  <si>
    <t>商投建工达州中医药科技园-2工区-12号楼</t>
  </si>
  <si>
    <t>到货时间跨度不要太大</t>
  </si>
  <si>
    <t>2025-10-16日进场</t>
  </si>
  <si>
    <t>2025-10-12到场</t>
  </si>
  <si>
    <t>2025-10-11到场</t>
  </si>
  <si>
    <t>2025-10-10到场</t>
  </si>
  <si>
    <t>现场已同意补运费</t>
  </si>
  <si>
    <t>现场同意补运费</t>
  </si>
  <si>
    <t>五冶钢构龙泉东洪片区70亩住宅、商业及配套工程项目三标段</t>
  </si>
  <si>
    <t>川AJ</t>
  </si>
  <si>
    <t>s</t>
  </si>
  <si>
    <t>武汉电气化局成达万高铁强电项目-重庆开州</t>
  </si>
  <si>
    <t>12日到</t>
  </si>
  <si>
    <t>宜宾兴港三江新区长江工业园保障性租赁住房建设项目-4#厂房</t>
  </si>
  <si>
    <t>装车35吨减8盘螺</t>
  </si>
  <si>
    <t>补运费提前沟通</t>
  </si>
  <si>
    <t>我方卸车</t>
  </si>
  <si>
    <t>华西成华区青龙街道新山社区2组商服用地项目</t>
  </si>
  <si>
    <t>宜宾兴港三江新区长江工业园保障性租赁住房建设项目-土建3#</t>
  </si>
  <si>
    <t>13日</t>
  </si>
  <si>
    <t>宜宾兴港三江新区长江工业园保障性租赁住房建设项目-土建7.8号楼</t>
  </si>
  <si>
    <t>宜宾兴港三江新区长江工业园保障性租赁住房建设项目-土建5#</t>
  </si>
  <si>
    <t>标段名称（细分）</t>
  </si>
  <si>
    <t>品牌限制</t>
  </si>
  <si>
    <t>备注要求</t>
  </si>
  <si>
    <t>列1</t>
  </si>
  <si>
    <t>高线</t>
  </si>
  <si>
    <t>五冶友谊站TOD</t>
  </si>
  <si>
    <t>攀钢,陕钢,威钢,达钢,德胜,水钢,昆钢</t>
  </si>
  <si>
    <t>（五冶友谊站TOD）四川省成都市新都区友谊站TOD项目</t>
  </si>
  <si>
    <t>童应华</t>
  </si>
  <si>
    <t>五冶建设送货单</t>
  </si>
  <si>
    <t>五冶川音艺术大楼</t>
  </si>
  <si>
    <t>达钢,威钢,成实,长峰,包钢,德胜</t>
  </si>
  <si>
    <t>（五冶川音艺术大楼）四川省成都市武侯区新生路6号四川音乐学院音乐艺术大楼建设项目部-（不要龙钢）</t>
  </si>
  <si>
    <t>何雪婷</t>
  </si>
  <si>
    <t>材质书4份盖章,五冶送货单,收货人留白或何雪婷18308463588,送货单不要写都钢</t>
  </si>
  <si>
    <t>五冶自贡人才公寓</t>
  </si>
  <si>
    <t>威钢,陕钢,德胜,达钢,酒钢,昆钢,包钢,八一,水钢,攀钢</t>
  </si>
  <si>
    <t>（五冶自贡人才公寓）四川省自贡市贡井区航空产业园区(人才公寓)项目</t>
  </si>
  <si>
    <t>徐嘉晨</t>
  </si>
  <si>
    <t>五冶送货单</t>
  </si>
  <si>
    <t>包钢,达钢,德胜,酒钢,昆钢,攀钢,山西建邦,陕西龙门,陕西略阳,水城钢铁,威钢, 重钢</t>
  </si>
  <si>
    <t>（华西酒城南）成都市武侯区火车南站西路8号酒城南项目</t>
  </si>
  <si>
    <t>龙耀宇</t>
  </si>
  <si>
    <t>对方卸车</t>
  </si>
  <si>
    <t>JWDDCD2025060600053</t>
  </si>
  <si>
    <t>ZTWM-CDGS-XS-2024-0189-华西集采-酒城南项目</t>
  </si>
  <si>
    <t>达钢,德胜,昆钢,陕钢,攀钢,山西建邦,威钢</t>
  </si>
  <si>
    <t>（华西简阳西城嘉苑）四川省成都市简阳市简城街道高屋村</t>
  </si>
  <si>
    <t>张瀚镭</t>
  </si>
  <si>
    <t>现场禁止使用氢能源挂车！优先威钢发货,我方卸车,新老国标钢厂不加价可直发，因陕钢多次出现磅差，项目拒绝使用</t>
  </si>
  <si>
    <t>JWDDCD2025060900080</t>
  </si>
  <si>
    <t>ZTWM-CDGS-XS-2024-0030-华西集采-简州大道</t>
  </si>
  <si>
    <t>华西兴隆学校</t>
  </si>
  <si>
    <t>安钢,宝钢,达钢,德钢,陕钢,攀成钢,水钢,威钢,重钢</t>
  </si>
  <si>
    <t>（华西兴隆学校）成都东部新区三岔街道冯家堰坚石路中段</t>
  </si>
  <si>
    <t>赵宏强</t>
  </si>
  <si>
    <t>4份材质书盖签章,控制炉批号,优先润耀发货</t>
  </si>
  <si>
    <t>ZTWM-CDGS-YL-20240807-003</t>
  </si>
  <si>
    <t>威钢,攀钢,陕钢</t>
  </si>
  <si>
    <t>（华西萌海科创农业生态谷）成都市简阳市白金山水库</t>
  </si>
  <si>
    <t>石清国</t>
  </si>
  <si>
    <t>优先威钢,我方卸车,新老国标钢厂不加价可直发</t>
  </si>
  <si>
    <t>JWDDCD2025051800046</t>
  </si>
  <si>
    <t>ZTWM-CDGS-XS-2024-0092-华西-萌海科创农业生态谷</t>
  </si>
  <si>
    <t>华西颐海-科创农业生态谷</t>
  </si>
  <si>
    <t>ZTWM-CDGS-YL-20240529-006</t>
  </si>
  <si>
    <t>ZTWM-CDGS-XS-2024-0093-华西-颐海科创农业生态谷</t>
  </si>
  <si>
    <t>华西颐海-科创农业生态谷-2号钢筋房</t>
  </si>
  <si>
    <t>建工西南东部新城J2-07项目</t>
  </si>
  <si>
    <t>威钢,德胜,川中,建邦,陕钢,长峰,重钢,水钢,达钢</t>
  </si>
  <si>
    <t>（建工西南东部新城J2-07项目）四川省自贡市大安区东环路1001号成都嘉祥外国语学校(自贡分校)</t>
  </si>
  <si>
    <t>南科</t>
  </si>
  <si>
    <t>JWDDCD2024061900252</t>
  </si>
  <si>
    <t>ZTWM-CDGS-XS-2024-0013-中铁建工-自贡东部新城</t>
  </si>
  <si>
    <t>五冶南充应急救援项目</t>
  </si>
  <si>
    <t>冷钢,达钢,陕钢,昆钢,川中钢铁</t>
  </si>
  <si>
    <t>（五冶南充应急救援项目）四川省南充市顺庆区临江新区学府大道二段南充综合应急救援训练基地建设项目部</t>
  </si>
  <si>
    <t>谭秦</t>
  </si>
  <si>
    <t>ZTWM-CDGS-YL-20240523-001</t>
  </si>
  <si>
    <t>水钢,昆钢,攀钢,德钢(四川德胜),陕钢,酒钢,威钢,达钢,长峰,成实</t>
  </si>
  <si>
    <t>（五冶达州新材料产业园）达州市市东部经开区新材料产业园麻柳镇石和尚村</t>
  </si>
  <si>
    <t>张焱</t>
  </si>
  <si>
    <t>五冶建设送货单,</t>
  </si>
  <si>
    <t>JWDDCD2024081000027</t>
  </si>
  <si>
    <t>商投建工达州中医药科技园</t>
  </si>
  <si>
    <t>达钢,冷钢,威钢,陕钢,德胜,重钢,鄂钢,昆钢,泸钢,成实</t>
  </si>
  <si>
    <t>（商投建工达州中医药科技园-1工区）达州市通川区达州中医药职业学院犀牛大道北段</t>
  </si>
  <si>
    <t>程黄刚</t>
  </si>
  <si>
    <t>控制炉批号！多了现场不收！,优先安排达钢,提前联系到场规格及数量</t>
  </si>
  <si>
    <t>JWDDCD2025052800131</t>
  </si>
  <si>
    <t>ZTWM-CDGS-XS-2024-0134-商投建工达州中医药科技成果示范园项目</t>
  </si>
  <si>
    <t>（商投建工达州中医药科技园-2工区-景观桥）达州市通川区达州中医药职业学院犀牛大道北段</t>
  </si>
  <si>
    <t>李波</t>
  </si>
  <si>
    <t>（商投建工达州中医药科技园-2工区-2号桥）达州市通川区达州中医药职业学院犀牛大道北段</t>
  </si>
  <si>
    <t>（商投建工达州中医药科技园-3工区）达州市通川区达州中医药职业学院犀牛大道北段</t>
  </si>
  <si>
    <t>（商投建工达州中医药科技园-4工区-2号楼）达州市通川区达州中医药职业学院犀牛大道北段</t>
  </si>
  <si>
    <t>张扬</t>
  </si>
  <si>
    <t>（商投建工达州中医药科技园-4工区-3号楼）达州市通川区达州中医药职业学院犀牛大道北段</t>
  </si>
  <si>
    <t>（商投建工达州中医药科技园-4工区-7号楼）达州市通川区达州中医药职业学院犀牛大道北段</t>
  </si>
  <si>
    <t>（商投建工达州中医药科技园-4工区-8号楼）达州市通川区达州中医药职业学院犀牛大道北段</t>
  </si>
  <si>
    <t>（商投建工达州中医药科技园-4工区-9号楼）达州市通川区达州中医药职业学院犀牛大道北段</t>
  </si>
  <si>
    <t>（商投建工达州中医药科技园-4工区-10号楼）达州市通川区达州中医药职业学院犀牛大道北段</t>
  </si>
  <si>
    <t>（商投建工达州中医药科技园-4工区-11号楼）达州市通川区达州中医药职业学院犀牛大道北段</t>
  </si>
  <si>
    <t>中冶建设抗肿瘤药物研发基地项目</t>
  </si>
  <si>
    <t xml:space="preserve">  威钢,德胜及其他"我的钢铁网"可查询价格的品牌</t>
  </si>
  <si>
    <t>（中冶建设抗肿瘤药物研发基地项目）宜宾市南溪区罗龙镇宜宾创新预拌砂浆有限公司直行500米中冶交通天然抗肿瘤工地</t>
  </si>
  <si>
    <t>熊祚银</t>
  </si>
  <si>
    <t>4份材质书盖章</t>
  </si>
  <si>
    <t>JWDDCD2024080600007</t>
  </si>
  <si>
    <t>ZTWM-CDGS-XS-2024-0135-中冶建设-抗肿瘤药物研发基地项目</t>
  </si>
  <si>
    <t>四川商建
射洪城乡一体化项目</t>
  </si>
  <si>
    <t>（四川商建-射洪城乡一体化项目）遂宁市射洪市忠新幼儿园北侧约220米新溪小区</t>
  </si>
  <si>
    <t>柏子刚</t>
  </si>
  <si>
    <t>JWDDCD2024121000136</t>
  </si>
  <si>
    <t>ZTWM-CDGS-XS-2024-0179-四川商投-射洪城乡一体化建设项目</t>
  </si>
  <si>
    <t>五冶钢构-宜宾市南溪区高县月江镇建设项目</t>
  </si>
  <si>
    <t>攀钢,威钢,达钢,水钢,武钢,陕钢龙门集团,德胜</t>
  </si>
  <si>
    <t>ZTWM-CDGS-XS-2024-0169-中冶西部钢构-宜宾市南溪区幸福路东路,高县月江镇建设项目</t>
  </si>
  <si>
    <t>五冶钢构达州市公共卫生临床医疗中心项目</t>
  </si>
  <si>
    <t>鞍钢,威钢,陕钢,首钢,宝钢,重钢,攀成钢,达钢,武钢,酒钢,宝武鄂钢</t>
  </si>
  <si>
    <t>（达州市公共卫生临床医疗中心项目-一标-1号制作房）达州市通川区西外复兴镇公共卫生临床医疗中心项目</t>
  </si>
  <si>
    <t>潘建发</t>
  </si>
  <si>
    <t>提前联系到场规格,一天到场车辆不低于2车</t>
  </si>
  <si>
    <t>JWDDCD2024101600090</t>
  </si>
  <si>
    <t>JWDDCD2024111900173</t>
  </si>
  <si>
    <t>ZTWM-CDGS-XS-2024-0205-五冶钢构-达州市通川区西外复兴镇及临近片区建设项目</t>
  </si>
  <si>
    <t>（达州市公共卫生临床医疗中心项目-一标-2号制作房）达州市通川区西外复兴镇公共卫生临床医疗中心项目</t>
  </si>
  <si>
    <t>（达州市公共卫生医疗中心项目-二标-3号楼）达州市通川区西外复兴镇公共卫生临床医疗中心项目</t>
  </si>
  <si>
    <t>黄永林</t>
  </si>
  <si>
    <t>（达州市公共卫生医疗中心项目-二标-78号楼）达州市通川区西外复兴镇公共卫生临床医疗中心项目</t>
  </si>
  <si>
    <t>达钢,陕钢,德胜,龙钢,成实,威钢,</t>
  </si>
  <si>
    <t>蔡鹏</t>
  </si>
  <si>
    <t>装货前联系收货人核实到场规格，货物最下面用方木垫下方便卸货</t>
  </si>
  <si>
    <t>JWDDCD2025050800101</t>
  </si>
  <si>
    <t>ZTWM-CDGS-XS-2025-0050-中铁科研院-宜宾泥溪项目</t>
  </si>
  <si>
    <t>程港</t>
  </si>
  <si>
    <t>德胜,泸钢,威钢,（不限品牌）</t>
  </si>
  <si>
    <t>严石林</t>
  </si>
  <si>
    <t>JWDDCD2025050800080</t>
  </si>
  <si>
    <t>ZTWM-CDGS-XS-2025-0059-宜宾兴港建材-宜宾冷链项目</t>
  </si>
  <si>
    <t>李国享</t>
  </si>
  <si>
    <t>宜宾兴港三江新区长江工业园建设项目-M2-3#厂房</t>
  </si>
  <si>
    <t>宜宾兴港三江新区长江工业园建设项目-3#8#9#承台</t>
  </si>
  <si>
    <t>德胜,泸钢</t>
  </si>
  <si>
    <t>赵元虎</t>
  </si>
  <si>
    <t>现场要求调度统一联系指定收货人，不单独发司机位置。锈货不收，装货前联系收货人核实到场规格,没提前告知进场规格现场不给予接收</t>
  </si>
  <si>
    <t>JWDD2025071500089</t>
  </si>
  <si>
    <t>ZTWM-CDYXGS-XS-2025-0014-宜宾兴港建材-三江新区长江工业园片区保障性租赁住房建设项目</t>
  </si>
  <si>
    <t>宴红川</t>
  </si>
  <si>
    <t>五冶建设龙泉芙蓉花语项目</t>
  </si>
  <si>
    <t>威钢,昆钢,达钢,重钢,成实,德胜,鄂钢,龙钢,酒钢</t>
  </si>
  <si>
    <t>祝斯阳</t>
  </si>
  <si>
    <t>联系实际收货人（祝斯阳15583590797）项目拒绝威钢发货！！！五冶建设送货单,6份材质书,锈货不收，项目名称：中冶成勘-成都安置房项目，装货前联系收货人核实到场规格,没提前告知进场规格现场不给予接收</t>
  </si>
  <si>
    <t>JWDDCD2025051800044</t>
  </si>
  <si>
    <t>ZTWM-CDGS-XS-2025-0073-五冶天府-成都怡心湖片区及龙泉驿医院等项目</t>
  </si>
  <si>
    <t>白燕军</t>
  </si>
  <si>
    <t>联系实际收货人（白燕军15982002377）五冶建设送货单,4份材质书,锈货不收，项目名称：中冶成勘-成都安置房项目，装货前联系收货人核实到场规格,没提前告知进场规格现场不给予接收</t>
  </si>
  <si>
    <t>攀钢,川威,宝钢,达钢,成实,昆钢</t>
  </si>
  <si>
    <t>谢序强</t>
  </si>
  <si>
    <t>联系实际收货人（谢序强13458588232）五冶建设送货单,一式6份材质书,锈货不收，项目名称：扩建艺体中学二期工程，装货前联系收货人核实到场规格,没提前告知进场规格现场不给予接收</t>
  </si>
  <si>
    <t>JWDDCD2025102100473</t>
  </si>
  <si>
    <t>威钢,昆钢,达钢,重钢,成实,德胜,鄂钢,龙钢,酒钢等相同及以上标准和档次的其他品牌。送货前需报送品牌经项目业主确认方可送货。</t>
  </si>
  <si>
    <t>黄勇杰</t>
  </si>
  <si>
    <t>联系实际收货人（黄勇杰13880580196）项目只能用威钢发货！！！18直条可以用宝武鄂钢，五冶建设送货单,6份材质书,锈货不收，装货前联系收货人核实到场规格,没提前告知进场规格现场不给予接收</t>
  </si>
  <si>
    <t>JWDDCD2025102100475</t>
  </si>
  <si>
    <t>重钢,攀钢,威钢,达钢,德胜,长峰,成实,龙钢,承钢</t>
  </si>
  <si>
    <t>蔡浩</t>
  </si>
  <si>
    <r>
      <rPr>
        <sz val="9"/>
        <color theme="1"/>
        <rFont val="等线"/>
        <charset val="134"/>
      </rPr>
      <t>联系实际收货人（蔡浩13980880820）五冶建设送货单,6份材质书（</t>
    </r>
    <r>
      <rPr>
        <sz val="9"/>
        <color rgb="FFFF0000"/>
        <rFont val="等线"/>
        <charset val="134"/>
      </rPr>
      <t>司机拍照资料份数，该项目经常掉材质书和吊牌谎话连篇</t>
    </r>
    <r>
      <rPr>
        <sz val="9"/>
        <color theme="1"/>
        <rFont val="等线"/>
        <charset val="134"/>
      </rPr>
      <t>）,锈货不收，装货前联系收货人核实到场规格,没提前告知进场规格现场不给予接收</t>
    </r>
  </si>
  <si>
    <t>JWDDCD2025102100476</t>
  </si>
  <si>
    <t>威钢,达钢,德胜,龙钢</t>
  </si>
  <si>
    <t>王刚</t>
  </si>
  <si>
    <t>联系实际收货人（王刚15881190525）五冶建设送货单,（钢筋材质书,合格证随车送六份）每次进场的钢筋资料上尽量一个规格型号的材质书把进场数量体现，装货前联系收货人核实到场规格,没提前告知进场规格现场不给予接收</t>
  </si>
  <si>
    <t>JWDDCD2025102100479</t>
  </si>
  <si>
    <t>陶杰</t>
  </si>
  <si>
    <t>联系实际收货人（陶杰13980247952）五冶建设送货单,6份材质书,锈货不收，装货前联系收货人核实到场规格,没提前告知进场规格现场不给予接收</t>
  </si>
  <si>
    <t>JWDDCD2025102100480</t>
  </si>
  <si>
    <t>谢鑫</t>
  </si>
  <si>
    <t>联系实际收货人（易前刚18228465067）五冶建设送货单,6份材质书,锈货不收，装货前联系收货人核实到场规格,没提前告知进场规格现场不给予接收</t>
  </si>
  <si>
    <t>JWDDCD2025102100481</t>
  </si>
  <si>
    <t>不限</t>
  </si>
  <si>
    <t>孙敏</t>
  </si>
  <si>
    <t>联系实际收货人（孙敏13617695006）五冶建设送货单,6份材质书,锈货不收，装货前联系收货人核实到场规格,没提前告知进场规格现场不给予接收</t>
  </si>
  <si>
    <t>JWDDCD2025102100486</t>
  </si>
  <si>
    <t>五冶钢构龙泉东洪片区(70亩、85亩)住宅、商业及配套工程项目</t>
  </si>
  <si>
    <t>达钢、威钢、长峰、德胜、龙钢、成实、山西晋南、海鑫、泸钢、攀钢</t>
  </si>
  <si>
    <t>邹爱国</t>
  </si>
  <si>
    <t>JWDDCD2025092400188</t>
  </si>
  <si>
    <t>ZTWM-CDGS-XS-2025-0156-五冶钢构-2025年九月第一批次钢筋采购合同(三圣乡项目)-中铁物贸成都公司</t>
  </si>
  <si>
    <t>蒋嗣伟</t>
  </si>
  <si>
    <t>JWDDCD2025092400190</t>
  </si>
  <si>
    <t>JWDDCD2025092400204</t>
  </si>
  <si>
    <t>岳工</t>
  </si>
  <si>
    <t>JWDDCD2025092400210</t>
  </si>
  <si>
    <t>李渊</t>
  </si>
  <si>
    <t>JWDDCD2025092400211</t>
  </si>
  <si>
    <t>王军宝</t>
  </si>
  <si>
    <t>JWDDCD2025092400212</t>
  </si>
  <si>
    <t>武汉电气化局成达万高铁强电项目</t>
  </si>
  <si>
    <t>余凡</t>
  </si>
  <si>
    <t>锈货不收！！下雨天钢筋没盖篷布不收！！，装货前联系收货人核实到场规格,没提前告知进场规格现场不给予接收</t>
  </si>
  <si>
    <t>JWDDCD2025062200016</t>
  </si>
  <si>
    <t>ZTWM-CDGS-XS-2025-0033-中铁武汉电气化局集团有限公司成达万高速铁路强电工程项目</t>
  </si>
  <si>
    <t>杨人志</t>
  </si>
  <si>
    <t>武汉电气化局成达万高铁强电项目-开江县</t>
  </si>
  <si>
    <t>刘频</t>
  </si>
  <si>
    <t>杨开洪</t>
  </si>
  <si>
    <t>周开亮</t>
  </si>
  <si>
    <t>卢庆江</t>
  </si>
  <si>
    <t>炉批号尽可能不要多</t>
  </si>
  <si>
    <t>JWDDCD2025071500024</t>
  </si>
  <si>
    <t>ZTWM-CDGS-XS-2025-0029-中铁三局集团有限公司-西渝高铁康渝段站房四标项目</t>
  </si>
  <si>
    <t>乐山市校地共建产教融合基地建设项目</t>
  </si>
  <si>
    <t>成实,重庆永航,达钢,德胜,鄂钢,冷钢,水钢, 威钢</t>
  </si>
  <si>
    <t>范增云</t>
  </si>
  <si>
    <t>联系实际收货人（范增云13668153241）现场要求炉批号控制2个以下，超2个不给予签收。提前联系到场规格及数量</t>
  </si>
  <si>
    <t>JWDDCD2025072900121</t>
  </si>
  <si>
    <t>ZTWM-CDGS-XS-2025-0125-四川机司-乐山市校地共建产教融合基地配套设施项目施工一标段钢筋采购合同</t>
  </si>
  <si>
    <t>彭江涛</t>
  </si>
  <si>
    <t>联系实际收货人（彭江涛13990276572）现场要求炉批号控制2个以下，超2个不给予签收。提前联系到场规格及数量</t>
  </si>
  <si>
    <t>JWDDCD2025072900123</t>
  </si>
  <si>
    <t>ZTWM-CDGS-XS-2025-0126-四川机司-乐山市校地共建产教融合基地配套设施项目施工二标段钢筋采购合同</t>
  </si>
  <si>
    <t>五冶钢构南充医学科学产业园建设项目</t>
  </si>
  <si>
    <t>五冶钢构医学科学产业园建设项目房建一部-二标（3-3）</t>
  </si>
  <si>
    <t>攀成钢,威钢,昆钢,龙钢,德胜,成实,达钢,鞍钢,宝钢,酒钢,冷钢</t>
  </si>
  <si>
    <t>胡泽宇</t>
  </si>
  <si>
    <t>送货单：送货单位：南充思临新材料科技有限公司,收货单位：五冶集团川北(南充)建设有限公司,项目名称：南充医学科学产业园,送货车型13米,装货前联系收货人核实到场规格</t>
  </si>
  <si>
    <t>JWDDCD2025051000019</t>
  </si>
  <si>
    <t>ZTWM-CDGS-XS-2024-0248-五冶钢构-南充市医学院项目</t>
  </si>
  <si>
    <t>五冶钢构医学科学产业园建设项目房建一部-三标（2-1）</t>
  </si>
  <si>
    <t>五冶钢构医学科学产业园建设项目房建一部-三标（2-2）</t>
  </si>
  <si>
    <t>五冶钢构医学科学产业园建设项目房建一部-三标（2-3）</t>
  </si>
  <si>
    <t>五冶钢构医学科学产业园建设项目房建一部-四标（3-4）</t>
  </si>
  <si>
    <t>五冶钢构医学科学产业园建设项目房建一部-四标（3-5）</t>
  </si>
  <si>
    <t>五冶钢构医学科学产业园建设项目房建一部-四标（3-6）</t>
  </si>
  <si>
    <t>五冶钢构医学科学产业园建设项目房建一部-五标（校医院6-1）</t>
  </si>
  <si>
    <t>五冶钢构医学科学产业园建设项目房建一部-六标（3-1）</t>
  </si>
  <si>
    <t>五冶钢构医学科学产业园建设项目房建二部-一标（1-3）</t>
  </si>
  <si>
    <t>安南</t>
  </si>
  <si>
    <t>五冶钢构医学科学产业园建设项目房建二部-一标（1-4）</t>
  </si>
  <si>
    <t>五冶钢构医学科学产业园建设项目房建二部-一标（1-6）</t>
  </si>
  <si>
    <t>五冶钢构医学科学产业园建设项目房建二部-一标（1-7）</t>
  </si>
  <si>
    <t>五冶钢构医学科学产业园建设项目房建二部-二标（图情信息中心1-1）</t>
  </si>
  <si>
    <t>五冶钢构医学科学产业园建设项目房建二部-三标（5-1）</t>
  </si>
  <si>
    <t>五冶钢构医学科学产业园建设项目房建二部-三标（5-2）</t>
  </si>
  <si>
    <t>五冶钢构医学科学产业园建设项目房建二部-三标（5-3）</t>
  </si>
  <si>
    <t>五冶钢构医学科学产业园建设项目房建二部-四标（5-5）</t>
  </si>
  <si>
    <t>五冶钢构医学科学产业园建设项目房建三部-一标（4-1）</t>
  </si>
  <si>
    <t>郑林</t>
  </si>
  <si>
    <t>五冶钢构医学科学产业园建设项目房建三部-一标（4-2）</t>
  </si>
  <si>
    <t>五冶钢构医学科学产业园建设项目房建三部-一标（4-3）</t>
  </si>
  <si>
    <t>五冶钢构医学科学产业园建设项目房建三部-一标（4-4）</t>
  </si>
  <si>
    <t>五冶钢构医学科学产业园建设项目房建三部-一标（4-5）</t>
  </si>
  <si>
    <t>五冶钢构医学科学产业园建设项目房建三部-一标（4-6）</t>
  </si>
  <si>
    <t>五冶钢构医学科学产业园建设项目房建连接线道路工程-1</t>
  </si>
  <si>
    <t>刘建中</t>
  </si>
  <si>
    <t>五冶钢构医学科学产业园建设项目房建连接线道路工程-2</t>
  </si>
  <si>
    <t>陈有璋</t>
  </si>
  <si>
    <t>达钢,威钢,成实</t>
  </si>
  <si>
    <t>刘俊宏</t>
  </si>
  <si>
    <t>该项目我方卸车</t>
  </si>
  <si>
    <t>JWDDCD2025111000109</t>
  </si>
  <si>
    <t>ZTWM-CDGS-XS-2025-0158-四川机司-成华区青龙街道新山社区2组商服用地项目钢筋采购合同</t>
  </si>
  <si>
    <t>项目部名称</t>
  </si>
  <si>
    <t>拼音标识</t>
  </si>
  <si>
    <t>微信分享链接</t>
  </si>
  <si>
    <t>中铁物贸成都分公司</t>
  </si>
  <si>
    <t>ztwm</t>
  </si>
  <si>
    <t>https://ztwmzyxm.streamlit.app/?project=ztwm</t>
  </si>
  <si>
    <t>hxjyxcjy</t>
  </si>
  <si>
    <t>https://ztwmzyxm.streamlit.app/?project=hxjyxcjy</t>
  </si>
  <si>
    <t>hxjcn</t>
  </si>
  <si>
    <t>https://ztwmzyxm.streamlit.app/?project=hxjcn</t>
  </si>
  <si>
    <t>hxmhkckjstg</t>
  </si>
  <si>
    <t>https://ztwmzyxm.streamlit.app/?project=hxmhkckjstg</t>
  </si>
  <si>
    <t>hxxlxx</t>
  </si>
  <si>
    <t>https://ztwmzyxm.streamlit.app/?project=hxxlxx</t>
  </si>
  <si>
    <t>hxyhkckjstg</t>
  </si>
  <si>
    <t>https://ztwmzyxm.streamlit.app/?project=hxyhkckjstg</t>
  </si>
  <si>
    <t>lssxdgjcjrhjdxm2</t>
  </si>
  <si>
    <t>https://ztwmzyxm.streamlit.app/?project=lssxdgjcjrhjdxm2</t>
  </si>
  <si>
    <t>lssxdgjcjrhjdxm1</t>
  </si>
  <si>
    <t>https://ztwmzyxm.streamlit.app/?project=lssxdgjcjrhjdxm1</t>
  </si>
  <si>
    <t>sdtjdzzyykjy</t>
  </si>
  <si>
    <t>https://ztwmzyxm.streamlit.app/?project=sdtjdzzyykjy</t>
  </si>
  <si>
    <t>四川商建射洪城乡一体化项目</t>
  </si>
  <si>
    <t>scsjshtyh</t>
  </si>
  <si>
    <t>https://ztwmzyxm.streamlit.app/?project=scsjshtyh</t>
  </si>
  <si>
    <t>wyggdzswsgwslcylczx</t>
  </si>
  <si>
    <t>https://ztwmzyxm.streamlit.app/?project=wyggdzswsgwslcylczx</t>
  </si>
  <si>
    <t>wygglqdh</t>
  </si>
  <si>
    <t>https://ztwmzyxm.streamlit.app/?project=wygglqdh</t>
  </si>
  <si>
    <t>wyggybnxgxyj</t>
  </si>
  <si>
    <t>https://ztwmzyxm.streamlit.app/?project=wyggybnxgxyj</t>
  </si>
  <si>
    <t>wyjscdgjtlgdsl</t>
  </si>
  <si>
    <t>https://ztwmzyxm.streamlit.app/?project=wyjscdgjtlgdsl</t>
  </si>
  <si>
    <t>wyjscdydjzxczb</t>
  </si>
  <si>
    <t>https://ztwmzyxm.streamlit.app/?project=wyjscdydjzxczb</t>
  </si>
  <si>
    <t>wyjsjjqljb20</t>
  </si>
  <si>
    <t>https://ztwmzyxm.streamlit.app/?project=wyjsjjqljb20</t>
  </si>
  <si>
    <t>wyjskgxcyxjd83</t>
  </si>
  <si>
    <t>https://ztwmzyxm.streamlit.app/?project=wyjskgxcyxjd83</t>
  </si>
  <si>
    <t>wyjsklytzx2</t>
  </si>
  <si>
    <t>https://ztwmzyxm.streamlit.app/?project=wyjsklytzx2</t>
  </si>
  <si>
    <t>wyjslqfrhy</t>
  </si>
  <si>
    <t>https://ztwmzyxm.streamlit.app/?project=wyjslqfrhy</t>
  </si>
  <si>
    <t>wyjslqyyyypz</t>
  </si>
  <si>
    <t>https://ztwmzyxm.streamlit.app/?project=wyjslqyyyypz</t>
  </si>
  <si>
    <t>wyjssdfzwyx</t>
  </si>
  <si>
    <t>https://ztwmzyxm.streamlit.app/?project=wyjssdfzwyx</t>
  </si>
  <si>
    <t>whdqhjcdwqdgqdd</t>
  </si>
  <si>
    <t>https://ztwmzyxm.streamlit.app/?project=whdqhjcdwqdgqdd</t>
  </si>
  <si>
    <t>ybxgsjxcjgyy</t>
  </si>
  <si>
    <t>https://ztwmzyxm.streamlit.app/?project=ybxgsjxcjgyy</t>
  </si>
  <si>
    <t>ztkyybnx</t>
  </si>
  <si>
    <t>https://ztwmzyxm.streamlit.app/?project=ztkyybnx</t>
  </si>
  <si>
    <t>ztsjxtykyzf4</t>
  </si>
  <si>
    <t>https://ztwmzyxm.streamlit.app/?project=ztsjxtykyzf4</t>
  </si>
  <si>
    <t>https://ztwmzyxm.streamlit.app/?project=</t>
  </si>
  <si>
    <t>https://ztwmzyxm.streamlit.app/?project=华西简阳西城嘉苑</t>
  </si>
  <si>
    <t>https://ztwmzyxm.streamlit.app/?project=华西酒城南</t>
  </si>
  <si>
    <t>https://ztwmzyxm.streamlit.app/?project=华西萌海-科创农业生态谷</t>
  </si>
  <si>
    <t>https://ztwmzyxm.streamlit.app/?project=华西兴隆学校</t>
  </si>
  <si>
    <t>https://ztwmzyxm.streamlit.app/?project=华西颐海-科创农业生态谷</t>
  </si>
  <si>
    <t>https://ztwmzyxm.streamlit.app/?project=建工西南东部新城J2-07项目</t>
  </si>
  <si>
    <t>https://ztwmzyxm.streamlit.app/?project=乐山市校地共建产教融合基地建设项目二标段</t>
  </si>
  <si>
    <t>https://ztwmzyxm.streamlit.app/?project=乐山市校地共建产教融合基地建设项目一标段</t>
  </si>
  <si>
    <t>https://ztwmzyxm.streamlit.app/?project=商投建工达州中医药科技园</t>
  </si>
  <si>
    <t>https://ztwmzyxm.streamlit.app/?project=四川商建
射洪城乡一体化项目</t>
  </si>
  <si>
    <t>https://ztwmzyxm.streamlit.app/?project=五冶川音艺术大楼</t>
  </si>
  <si>
    <t>https://ztwmzyxm.streamlit.app/?project=五冶达州新材料产业园</t>
  </si>
  <si>
    <t>https://ztwmzyxm.streamlit.app/?project=五冶钢构达州市公共卫生临床医疗中心项目</t>
  </si>
  <si>
    <t>https://ztwmzyxm.streamlit.app/?project=五冶钢构龙泉东洪片区70亩住宅、商业及配套工程项目二标段</t>
  </si>
  <si>
    <t>https://ztwmzyxm.streamlit.app/?project=五冶钢构龙泉东洪片区70亩住宅、商业及配套工程项目三标段</t>
  </si>
  <si>
    <t>https://ztwmzyxm.streamlit.app/?project=五冶钢构龙泉东洪片区70亩住宅、商业及配套工程项目一标段</t>
  </si>
  <si>
    <t>https://ztwmzyxm.streamlit.app/?project=五冶钢构龙泉东洪片区85亩住宅、商业及配套工程项目二标段</t>
  </si>
  <si>
    <t>https://ztwmzyxm.streamlit.app/?project=五冶钢构龙泉东洪片区85亩住宅、商业及配套工程项目三标段</t>
  </si>
  <si>
    <t>https://ztwmzyxm.streamlit.app/?project=五冶钢构龙泉东洪片区85亩住宅、商业及配套工程项目一标段</t>
  </si>
  <si>
    <t>https://ztwmzyxm.streamlit.app/?project=五冶钢构-宜宾市南溪区高县月江镇建设项目</t>
  </si>
  <si>
    <t>https://ztwmzyxm.streamlit.app/?project=五冶建设成都国际铁路港多式联项目</t>
  </si>
  <si>
    <t>https://ztwmzyxm.streamlit.app/?project=五冶建设成都盐道街中学初中部改扩建工程-二标</t>
  </si>
  <si>
    <t>https://ztwmzyxm.streamlit.app/?project=五冶建设成都盐道街中学初中部改扩建工程-一标</t>
  </si>
  <si>
    <t>https://ztwmzyxm.streamlit.app/?project=五冶建设锦江区林家坝片区20号地块商业项目</t>
  </si>
  <si>
    <t>https://ztwmzyxm.streamlit.app/?project=五冶建设空港兴城怡心街道83亩项目</t>
  </si>
  <si>
    <t>https://ztwmzyxm.streamlit.app/?project=五冶建设扩建艺体中学二期工程</t>
  </si>
  <si>
    <t>https://ztwmzyxm.streamlit.app/?project=五冶建设龙泉芙蓉花语项目</t>
  </si>
  <si>
    <t>https://ztwmzyxm.streamlit.app/?project=五冶建设龙泉驿一医院配套建设工程</t>
  </si>
  <si>
    <t>https://ztwmzyxm.streamlit.app/?project=五冶建设师大附中外语校新建教学楼工程</t>
  </si>
  <si>
    <t>https://ztwmzyxm.streamlit.app/?project=五冶南充应急救援项目</t>
  </si>
  <si>
    <t>https://ztwmzyxm.streamlit.app/?project=五冶友谊站TOD</t>
  </si>
  <si>
    <t>https://ztwmzyxm.streamlit.app/?project=五冶自贡人才公寓</t>
  </si>
  <si>
    <t>https://ztwmzyxm.streamlit.app/?project=武汉电气化局成达万高铁强电项目</t>
  </si>
  <si>
    <t>https://ztwmzyxm.streamlit.app/?project=宜宾兴港三江新区长江工业园建设项目</t>
  </si>
  <si>
    <t>https://ztwmzyxm.streamlit.app/?project=中铁科研院宜宾泥溪项目</t>
  </si>
  <si>
    <t>https://ztwmzyxm.streamlit.app/?project=中铁三局集团西渝高铁康渝段站房四标工程</t>
  </si>
  <si>
    <t>https://ztwmzyxm.streamlit.app/?project=中冶建设抗肿瘤药物研发基地项目</t>
  </si>
  <si>
    <t>库存时间</t>
  </si>
  <si>
    <t>钢厂</t>
  </si>
  <si>
    <t>达钢</t>
  </si>
  <si>
    <t>德胜</t>
  </si>
  <si>
    <t>成实</t>
  </si>
  <si>
    <t>HRB400E Φ14</t>
  </si>
  <si>
    <t>交货时间</t>
  </si>
  <si>
    <t>发货状态</t>
  </si>
</sst>
</file>

<file path=xl/styles.xml><?xml version="1.0" encoding="utf-8"?>
<styleSheet xmlns="http://schemas.openxmlformats.org/spreadsheetml/2006/main">
  <numFmts count="10">
    <numFmt numFmtId="41" formatCode="_ * #,##0_ ;_ * \-#,##0_ ;_ * &quot;-&quot;_ ;_ @_ "/>
    <numFmt numFmtId="42" formatCode="_ &quot;￥&quot;* #,##0_ ;_ &quot;￥&quot;* \-#,##0_ ;_ &quot;￥&quot;* &quot;-&quot;_ ;_ @_ "/>
    <numFmt numFmtId="43" formatCode="_ * #,##0.00_ ;_ * \-#,##0.00_ ;_ * &quot;-&quot;??_ ;_ @_ "/>
    <numFmt numFmtId="44" formatCode="_ &quot;￥&quot;* #,##0.00_ ;_ &quot;￥&quot;* \-#,##0.00_ ;_ &quot;￥&quot;* &quot;-&quot;??_ ;_ @_ "/>
    <numFmt numFmtId="176" formatCode="[$-F800]dddd\,\ mmmm\ dd\,\ yyyy"/>
    <numFmt numFmtId="177" formatCode="0_);[Red]\(0\)"/>
    <numFmt numFmtId="178" formatCode="yyyy/m/d;@"/>
    <numFmt numFmtId="179" formatCode="m/d;@"/>
    <numFmt numFmtId="180" formatCode="0_ "/>
    <numFmt numFmtId="181" formatCode="0.0_ "/>
  </numFmts>
  <fonts count="49">
    <font>
      <sz val="11"/>
      <color theme="1"/>
      <name val="宋体"/>
      <charset val="134"/>
      <scheme val="minor"/>
    </font>
    <font>
      <sz val="10"/>
      <color theme="1"/>
      <name val="宋体"/>
      <charset val="134"/>
      <scheme val="minor"/>
    </font>
    <font>
      <b/>
      <sz val="10"/>
      <name val="宋体"/>
      <charset val="134"/>
      <scheme val="minor"/>
    </font>
    <font>
      <sz val="10"/>
      <color theme="1"/>
      <name val="宋体"/>
      <charset val="134"/>
    </font>
    <font>
      <b/>
      <sz val="10"/>
      <color theme="1"/>
      <name val="宋体"/>
      <charset val="134"/>
    </font>
    <font>
      <b/>
      <sz val="10"/>
      <color rgb="FF0D0D0D"/>
      <name val="宋体"/>
      <charset val="134"/>
    </font>
    <font>
      <sz val="9"/>
      <color theme="1"/>
      <name val="宋体"/>
      <charset val="134"/>
      <scheme val="minor"/>
    </font>
    <font>
      <u/>
      <sz val="9"/>
      <color rgb="FF0000FF"/>
      <name val="宋体"/>
      <charset val="0"/>
      <scheme val="minor"/>
    </font>
    <font>
      <u/>
      <sz val="11"/>
      <color rgb="FF800080"/>
      <name val="宋体"/>
      <charset val="0"/>
      <scheme val="minor"/>
    </font>
    <font>
      <u/>
      <sz val="9"/>
      <color rgb="FF800080"/>
      <name val="宋体"/>
      <charset val="0"/>
      <scheme val="minor"/>
    </font>
    <font>
      <sz val="9"/>
      <color theme="1"/>
      <name val="宋体"/>
      <charset val="134"/>
    </font>
    <font>
      <b/>
      <sz val="9"/>
      <color rgb="FF0F1115"/>
      <name val="宋体"/>
      <charset val="134"/>
    </font>
    <font>
      <sz val="9"/>
      <color rgb="FF0F1115"/>
      <name val="宋体"/>
      <charset val="134"/>
    </font>
    <font>
      <u/>
      <sz val="8"/>
      <color rgb="FF800080"/>
      <name val="宋体"/>
      <charset val="0"/>
      <scheme val="minor"/>
    </font>
    <font>
      <sz val="8"/>
      <color theme="1"/>
      <name val="宋体"/>
      <charset val="134"/>
    </font>
    <font>
      <u/>
      <sz val="8"/>
      <color rgb="FF0000FF"/>
      <name val="宋体"/>
      <charset val="0"/>
      <scheme val="minor"/>
    </font>
    <font>
      <sz val="9"/>
      <color theme="1"/>
      <name val="等线"/>
      <charset val="134"/>
    </font>
    <font>
      <b/>
      <sz val="9"/>
      <color theme="1"/>
      <name val="等线"/>
      <charset val="134"/>
    </font>
    <font>
      <sz val="10"/>
      <color theme="1"/>
      <name val="等线"/>
      <charset val="134"/>
    </font>
    <font>
      <b/>
      <sz val="11"/>
      <name val="等线"/>
      <charset val="134"/>
    </font>
    <font>
      <sz val="9"/>
      <name val="等线"/>
      <charset val="134"/>
    </font>
    <font>
      <b/>
      <sz val="9"/>
      <name val="等线"/>
      <charset val="134"/>
    </font>
    <font>
      <sz val="8"/>
      <color theme="1"/>
      <name val="等线"/>
      <charset val="134"/>
    </font>
    <font>
      <b/>
      <sz val="9"/>
      <name val="黑体"/>
      <charset val="134"/>
    </font>
    <font>
      <b/>
      <sz val="9"/>
      <color theme="1"/>
      <name val="黑体"/>
      <charset val="134"/>
    </font>
    <font>
      <sz val="7"/>
      <color theme="1"/>
      <name val="等线"/>
      <charset val="134"/>
    </font>
    <font>
      <sz val="8"/>
      <color rgb="FFFF0000"/>
      <name val="等线"/>
      <charset val="134"/>
    </font>
    <font>
      <sz val="11"/>
      <color theme="1"/>
      <name val="宋体"/>
      <charset val="0"/>
      <scheme val="minor"/>
    </font>
    <font>
      <sz val="11"/>
      <color rgb="FF3F3F76"/>
      <name val="宋体"/>
      <charset val="0"/>
      <scheme val="minor"/>
    </font>
    <font>
      <sz val="11"/>
      <color rgb="FF9C0006"/>
      <name val="宋体"/>
      <charset val="0"/>
      <scheme val="minor"/>
    </font>
    <font>
      <sz val="11"/>
      <color theme="0"/>
      <name val="宋体"/>
      <charset val="0"/>
      <scheme val="minor"/>
    </font>
    <font>
      <u/>
      <sz val="11"/>
      <color rgb="FF0000FF"/>
      <name val="宋体"/>
      <charset val="0"/>
      <scheme val="minor"/>
    </font>
    <font>
      <b/>
      <sz val="11"/>
      <color theme="3"/>
      <name val="宋体"/>
      <charset val="134"/>
      <scheme val="minor"/>
    </font>
    <font>
      <sz val="11"/>
      <color rgb="FFFF0000"/>
      <name val="宋体"/>
      <charset val="0"/>
      <scheme val="minor"/>
    </font>
    <font>
      <b/>
      <sz val="18"/>
      <color theme="3"/>
      <name val="宋体"/>
      <charset val="134"/>
      <scheme val="minor"/>
    </font>
    <font>
      <i/>
      <sz val="11"/>
      <color rgb="FF7F7F7F"/>
      <name val="宋体"/>
      <charset val="0"/>
      <scheme val="minor"/>
    </font>
    <font>
      <b/>
      <sz val="15"/>
      <color theme="3"/>
      <name val="宋体"/>
      <charset val="134"/>
      <scheme val="minor"/>
    </font>
    <font>
      <b/>
      <sz val="13"/>
      <color theme="3"/>
      <name val="宋体"/>
      <charset val="134"/>
      <scheme val="minor"/>
    </font>
    <font>
      <sz val="12"/>
      <name val="宋体"/>
      <charset val="134"/>
    </font>
    <font>
      <b/>
      <sz val="11"/>
      <color rgb="FF3F3F3F"/>
      <name val="宋体"/>
      <charset val="0"/>
      <scheme val="minor"/>
    </font>
    <font>
      <b/>
      <sz val="11"/>
      <color rgb="FFFA7D00"/>
      <name val="宋体"/>
      <charset val="0"/>
      <scheme val="minor"/>
    </font>
    <font>
      <b/>
      <sz val="11"/>
      <color rgb="FFFFFFFF"/>
      <name val="宋体"/>
      <charset val="0"/>
      <scheme val="minor"/>
    </font>
    <font>
      <sz val="11"/>
      <color rgb="FFFA7D00"/>
      <name val="宋体"/>
      <charset val="0"/>
      <scheme val="minor"/>
    </font>
    <font>
      <b/>
      <sz val="11"/>
      <color theme="1"/>
      <name val="宋体"/>
      <charset val="0"/>
      <scheme val="minor"/>
    </font>
    <font>
      <sz val="11"/>
      <color rgb="FF006100"/>
      <name val="宋体"/>
      <charset val="0"/>
      <scheme val="minor"/>
    </font>
    <font>
      <sz val="11"/>
      <color rgb="FF9C6500"/>
      <name val="宋体"/>
      <charset val="0"/>
      <scheme val="minor"/>
    </font>
    <font>
      <sz val="11"/>
      <color indexed="8"/>
      <name val="等线"/>
      <charset val="134"/>
    </font>
    <font>
      <sz val="9"/>
      <color rgb="FFFF0000"/>
      <name val="等线"/>
      <charset val="134"/>
    </font>
    <font>
      <sz val="10"/>
      <name val="宋体"/>
      <charset val="134"/>
    </font>
  </fonts>
  <fills count="37">
    <fill>
      <patternFill patternType="none"/>
    </fill>
    <fill>
      <patternFill patternType="gray125"/>
    </fill>
    <fill>
      <patternFill patternType="solid">
        <fgColor rgb="FFFFFF00"/>
        <bgColor indexed="64"/>
      </patternFill>
    </fill>
    <fill>
      <patternFill patternType="solid">
        <fgColor theme="0"/>
        <bgColor indexed="64"/>
      </patternFill>
    </fill>
    <fill>
      <patternFill patternType="solid">
        <fgColor theme="7" tint="0.599993896298105"/>
        <bgColor indexed="64"/>
      </patternFill>
    </fill>
    <fill>
      <patternFill patternType="solid">
        <fgColor rgb="FFFFC000"/>
        <bgColor indexed="64"/>
      </patternFill>
    </fill>
    <fill>
      <patternFill patternType="solid">
        <fgColor rgb="FFFF0000"/>
        <bgColor indexed="64"/>
      </patternFill>
    </fill>
    <fill>
      <patternFill patternType="solid">
        <fgColor theme="6" tint="0.799981688894314"/>
        <bgColor indexed="64"/>
      </patternFill>
    </fill>
    <fill>
      <patternFill patternType="solid">
        <fgColor rgb="FFFFCC99"/>
        <bgColor indexed="64"/>
      </patternFill>
    </fill>
    <fill>
      <patternFill patternType="solid">
        <fgColor theme="6" tint="0.599993896298105"/>
        <bgColor indexed="64"/>
      </patternFill>
    </fill>
    <fill>
      <patternFill patternType="solid">
        <fgColor rgb="FFFFC7CE"/>
        <bgColor indexed="64"/>
      </patternFill>
    </fill>
    <fill>
      <patternFill patternType="solid">
        <fgColor theme="6" tint="0.399975585192419"/>
        <bgColor indexed="64"/>
      </patternFill>
    </fill>
    <fill>
      <patternFill patternType="solid">
        <fgColor rgb="FFFFFFCC"/>
        <bgColor indexed="64"/>
      </patternFill>
    </fill>
    <fill>
      <patternFill patternType="solid">
        <fgColor theme="5" tint="0.399975585192419"/>
        <bgColor indexed="64"/>
      </patternFill>
    </fill>
    <fill>
      <patternFill patternType="solid">
        <fgColor theme="4" tint="0.399975585192419"/>
        <bgColor indexed="64"/>
      </patternFill>
    </fill>
    <fill>
      <patternFill patternType="solid">
        <fgColor theme="7" tint="0.399975585192419"/>
        <bgColor indexed="64"/>
      </patternFill>
    </fill>
    <fill>
      <patternFill patternType="solid">
        <fgColor rgb="FFF2F2F2"/>
        <bgColor indexed="64"/>
      </patternFill>
    </fill>
    <fill>
      <patternFill patternType="solid">
        <fgColor rgb="FFA5A5A5"/>
        <bgColor indexed="64"/>
      </patternFill>
    </fill>
    <fill>
      <patternFill patternType="solid">
        <fgColor theme="9" tint="0.799981688894314"/>
        <bgColor indexed="64"/>
      </patternFill>
    </fill>
    <fill>
      <patternFill patternType="solid">
        <fgColor theme="5"/>
        <bgColor indexed="64"/>
      </patternFill>
    </fill>
    <fill>
      <patternFill patternType="solid">
        <fgColor rgb="FFC6EFCE"/>
        <bgColor indexed="64"/>
      </patternFill>
    </fill>
    <fill>
      <patternFill patternType="solid">
        <fgColor rgb="FFFFEB9C"/>
        <bgColor indexed="64"/>
      </patternFill>
    </fill>
    <fill>
      <patternFill patternType="solid">
        <fgColor theme="8" tint="0.799981688894314"/>
        <bgColor indexed="64"/>
      </patternFill>
    </fill>
    <fill>
      <patternFill patternType="solid">
        <fgColor theme="4"/>
        <bgColor indexed="64"/>
      </patternFill>
    </fill>
    <fill>
      <patternFill patternType="solid">
        <fgColor theme="4" tint="0.799981688894314"/>
        <bgColor indexed="64"/>
      </patternFill>
    </fill>
    <fill>
      <patternFill patternType="solid">
        <fgColor theme="4" tint="0.599993896298105"/>
        <bgColor indexed="64"/>
      </patternFill>
    </fill>
    <fill>
      <patternFill patternType="solid">
        <fgColor theme="5" tint="0.799981688894314"/>
        <bgColor indexed="64"/>
      </patternFill>
    </fill>
    <fill>
      <patternFill patternType="solid">
        <fgColor theme="5" tint="0.599993896298105"/>
        <bgColor indexed="64"/>
      </patternFill>
    </fill>
    <fill>
      <patternFill patternType="solid">
        <fgColor theme="6"/>
        <bgColor indexed="64"/>
      </patternFill>
    </fill>
    <fill>
      <patternFill patternType="solid">
        <fgColor theme="7"/>
        <bgColor indexed="64"/>
      </patternFill>
    </fill>
    <fill>
      <patternFill patternType="solid">
        <fgColor theme="7" tint="0.799981688894314"/>
        <bgColor indexed="64"/>
      </patternFill>
    </fill>
    <fill>
      <patternFill patternType="solid">
        <fgColor theme="8"/>
        <bgColor indexed="64"/>
      </patternFill>
    </fill>
    <fill>
      <patternFill patternType="solid">
        <fgColor theme="8" tint="0.599993896298105"/>
        <bgColor indexed="64"/>
      </patternFill>
    </fill>
    <fill>
      <patternFill patternType="solid">
        <fgColor theme="8" tint="0.399975585192419"/>
        <bgColor indexed="64"/>
      </patternFill>
    </fill>
    <fill>
      <patternFill patternType="solid">
        <fgColor theme="9"/>
        <bgColor indexed="64"/>
      </patternFill>
    </fill>
    <fill>
      <patternFill patternType="solid">
        <fgColor theme="9" tint="0.599993896298105"/>
        <bgColor indexed="64"/>
      </patternFill>
    </fill>
    <fill>
      <patternFill patternType="solid">
        <fgColor theme="9" tint="0.399975585192419"/>
        <bgColor indexed="64"/>
      </patternFill>
    </fill>
  </fills>
  <borders count="20">
    <border>
      <left/>
      <right/>
      <top/>
      <bottom/>
      <diagonal/>
    </border>
    <border>
      <left style="thin">
        <color auto="1"/>
      </left>
      <right style="thin">
        <color auto="1"/>
      </right>
      <top style="thin">
        <color auto="1"/>
      </top>
      <bottom style="thin">
        <color auto="1"/>
      </bottom>
      <diagonal/>
    </border>
    <border>
      <left style="thin">
        <color auto="1"/>
      </left>
      <right style="thin">
        <color auto="1"/>
      </right>
      <top/>
      <bottom style="thin">
        <color auto="1"/>
      </bottom>
      <diagonal/>
    </border>
    <border>
      <left style="thin">
        <color auto="1"/>
      </left>
      <right style="thin">
        <color auto="1"/>
      </right>
      <top/>
      <bottom/>
      <diagonal/>
    </border>
    <border>
      <left style="thin">
        <color auto="1"/>
      </left>
      <right/>
      <top style="thin">
        <color auto="1"/>
      </top>
      <bottom style="thin">
        <color auto="1"/>
      </bottom>
      <diagonal/>
    </border>
    <border>
      <left/>
      <right/>
      <top style="thin">
        <color auto="1"/>
      </top>
      <bottom/>
      <diagonal/>
    </border>
    <border>
      <left style="thin">
        <color auto="1"/>
      </left>
      <right style="thin">
        <color auto="1"/>
      </right>
      <top style="thin">
        <color auto="1"/>
      </top>
      <bottom/>
      <diagonal/>
    </border>
    <border>
      <left/>
      <right/>
      <top/>
      <bottom style="thin">
        <color auto="1"/>
      </bottom>
      <diagonal/>
    </border>
    <border>
      <left style="thin">
        <color auto="1"/>
      </left>
      <right/>
      <top style="thin">
        <color auto="1"/>
      </top>
      <bottom/>
      <diagonal/>
    </border>
    <border>
      <left/>
      <right style="thin">
        <color auto="1"/>
      </right>
      <top style="thin">
        <color auto="1"/>
      </top>
      <bottom style="thin">
        <color auto="1"/>
      </bottom>
      <diagonal/>
    </border>
    <border>
      <left/>
      <right style="thin">
        <color auto="1"/>
      </right>
      <top style="thin">
        <color auto="1"/>
      </top>
      <bottom/>
      <diagonal/>
    </border>
    <border>
      <left/>
      <right/>
      <top style="thin">
        <color auto="1"/>
      </top>
      <bottom style="thin">
        <color auto="1"/>
      </bottom>
      <diagonal/>
    </border>
    <border>
      <left style="thin">
        <color rgb="FF7F7F7F"/>
      </left>
      <right style="thin">
        <color rgb="FF7F7F7F"/>
      </right>
      <top style="thin">
        <color rgb="FF7F7F7F"/>
      </top>
      <bottom style="thin">
        <color rgb="FF7F7F7F"/>
      </bottom>
      <diagonal/>
    </border>
    <border>
      <left style="thin">
        <color rgb="FFB2B2B2"/>
      </left>
      <right style="thin">
        <color rgb="FFB2B2B2"/>
      </right>
      <top style="thin">
        <color rgb="FFB2B2B2"/>
      </top>
      <bottom style="thin">
        <color rgb="FFB2B2B2"/>
      </bottom>
      <diagonal/>
    </border>
    <border>
      <left/>
      <right/>
      <top/>
      <bottom style="medium">
        <color theme="4"/>
      </bottom>
      <diagonal/>
    </border>
    <border>
      <left/>
      <right/>
      <top/>
      <bottom style="medium">
        <color theme="4" tint="0.499984740745262"/>
      </bottom>
      <diagonal/>
    </border>
    <border>
      <left style="thin">
        <color rgb="FF3F3F3F"/>
      </left>
      <right style="thin">
        <color rgb="FF3F3F3F"/>
      </right>
      <top style="thin">
        <color rgb="FF3F3F3F"/>
      </top>
      <bottom style="thin">
        <color rgb="FF3F3F3F"/>
      </bottom>
      <diagonal/>
    </border>
    <border>
      <left style="double">
        <color rgb="FF3F3F3F"/>
      </left>
      <right style="double">
        <color rgb="FF3F3F3F"/>
      </right>
      <top style="double">
        <color rgb="FF3F3F3F"/>
      </top>
      <bottom style="double">
        <color rgb="FF3F3F3F"/>
      </bottom>
      <diagonal/>
    </border>
    <border>
      <left/>
      <right/>
      <top/>
      <bottom style="double">
        <color rgb="FFFF8001"/>
      </bottom>
      <diagonal/>
    </border>
    <border>
      <left/>
      <right/>
      <top style="thin">
        <color theme="4"/>
      </top>
      <bottom style="double">
        <color theme="4"/>
      </bottom>
      <diagonal/>
    </border>
  </borders>
  <cellStyleXfs count="53">
    <xf numFmtId="0" fontId="0" fillId="0" borderId="0">
      <alignment vertical="center"/>
    </xf>
    <xf numFmtId="42" fontId="0" fillId="0" borderId="0" applyFont="0" applyFill="0" applyBorder="0" applyAlignment="0" applyProtection="0">
      <alignment vertical="center"/>
    </xf>
    <xf numFmtId="0" fontId="27" fillId="7" borderId="0" applyNumberFormat="0" applyBorder="0" applyAlignment="0" applyProtection="0">
      <alignment vertical="center"/>
    </xf>
    <xf numFmtId="0" fontId="28" fillId="8" borderId="12" applyNumberFormat="0" applyAlignment="0" applyProtection="0">
      <alignment vertical="center"/>
    </xf>
    <xf numFmtId="44" fontId="0" fillId="0" borderId="0" applyFont="0" applyFill="0" applyBorder="0" applyAlignment="0" applyProtection="0">
      <alignment vertical="center"/>
    </xf>
    <xf numFmtId="41" fontId="0" fillId="0" borderId="0" applyFont="0" applyFill="0" applyBorder="0" applyAlignment="0" applyProtection="0">
      <alignment vertical="center"/>
    </xf>
    <xf numFmtId="0" fontId="27" fillId="9" borderId="0" applyNumberFormat="0" applyBorder="0" applyAlignment="0" applyProtection="0">
      <alignment vertical="center"/>
    </xf>
    <xf numFmtId="0" fontId="29" fillId="10" borderId="0" applyNumberFormat="0" applyBorder="0" applyAlignment="0" applyProtection="0">
      <alignment vertical="center"/>
    </xf>
    <xf numFmtId="43" fontId="0" fillId="0" borderId="0" applyFont="0" applyFill="0" applyBorder="0" applyAlignment="0" applyProtection="0">
      <alignment vertical="center"/>
    </xf>
    <xf numFmtId="0" fontId="30" fillId="11" borderId="0" applyNumberFormat="0" applyBorder="0" applyAlignment="0" applyProtection="0">
      <alignment vertical="center"/>
    </xf>
    <xf numFmtId="0" fontId="31" fillId="0" borderId="0" applyNumberFormat="0" applyFill="0" applyBorder="0" applyAlignment="0" applyProtection="0">
      <alignment vertical="center"/>
    </xf>
    <xf numFmtId="9" fontId="0" fillId="0" borderId="0" applyFont="0" applyFill="0" applyBorder="0" applyAlignment="0" applyProtection="0">
      <alignment vertical="center"/>
    </xf>
    <xf numFmtId="0" fontId="8" fillId="0" borderId="0" applyNumberFormat="0" applyFill="0" applyBorder="0" applyAlignment="0" applyProtection="0">
      <alignment vertical="center"/>
    </xf>
    <xf numFmtId="0" fontId="0" fillId="12" borderId="13" applyNumberFormat="0" applyFont="0" applyAlignment="0" applyProtection="0">
      <alignment vertical="center"/>
    </xf>
    <xf numFmtId="0" fontId="30" fillId="13" borderId="0" applyNumberFormat="0" applyBorder="0" applyAlignment="0" applyProtection="0">
      <alignment vertical="center"/>
    </xf>
    <xf numFmtId="0" fontId="32" fillId="0" borderId="0" applyNumberFormat="0" applyFill="0" applyBorder="0" applyAlignment="0" applyProtection="0">
      <alignment vertical="center"/>
    </xf>
    <xf numFmtId="0" fontId="33" fillId="0" borderId="0" applyNumberFormat="0" applyFill="0" applyBorder="0" applyAlignment="0" applyProtection="0">
      <alignment vertical="center"/>
    </xf>
    <xf numFmtId="0" fontId="34" fillId="0" borderId="0" applyNumberFormat="0" applyFill="0" applyBorder="0" applyAlignment="0" applyProtection="0">
      <alignment vertical="center"/>
    </xf>
    <xf numFmtId="0" fontId="35" fillId="0" borderId="0" applyNumberFormat="0" applyFill="0" applyBorder="0" applyAlignment="0" applyProtection="0">
      <alignment vertical="center"/>
    </xf>
    <xf numFmtId="0" fontId="36" fillId="0" borderId="14" applyNumberFormat="0" applyFill="0" applyAlignment="0" applyProtection="0">
      <alignment vertical="center"/>
    </xf>
    <xf numFmtId="0" fontId="37" fillId="0" borderId="14" applyNumberFormat="0" applyFill="0" applyAlignment="0" applyProtection="0">
      <alignment vertical="center"/>
    </xf>
    <xf numFmtId="0" fontId="30" fillId="14" borderId="0" applyNumberFormat="0" applyBorder="0" applyAlignment="0" applyProtection="0">
      <alignment vertical="center"/>
    </xf>
    <xf numFmtId="0" fontId="32" fillId="0" borderId="15" applyNumberFormat="0" applyFill="0" applyAlignment="0" applyProtection="0">
      <alignment vertical="center"/>
    </xf>
    <xf numFmtId="0" fontId="38" fillId="0" borderId="0">
      <alignment vertical="center"/>
    </xf>
    <xf numFmtId="0" fontId="30" fillId="15" borderId="0" applyNumberFormat="0" applyBorder="0" applyAlignment="0" applyProtection="0">
      <alignment vertical="center"/>
    </xf>
    <xf numFmtId="0" fontId="39" fillId="16" borderId="16" applyNumberFormat="0" applyAlignment="0" applyProtection="0">
      <alignment vertical="center"/>
    </xf>
    <xf numFmtId="0" fontId="40" fillId="16" borderId="12" applyNumberFormat="0" applyAlignment="0" applyProtection="0">
      <alignment vertical="center"/>
    </xf>
    <xf numFmtId="0" fontId="41" fillId="17" borderId="17" applyNumberFormat="0" applyAlignment="0" applyProtection="0">
      <alignment vertical="center"/>
    </xf>
    <xf numFmtId="0" fontId="27" fillId="18" borderId="0" applyNumberFormat="0" applyBorder="0" applyAlignment="0" applyProtection="0">
      <alignment vertical="center"/>
    </xf>
    <xf numFmtId="0" fontId="30" fillId="19" borderId="0" applyNumberFormat="0" applyBorder="0" applyAlignment="0" applyProtection="0">
      <alignment vertical="center"/>
    </xf>
    <xf numFmtId="0" fontId="42" fillId="0" borderId="18" applyNumberFormat="0" applyFill="0" applyAlignment="0" applyProtection="0">
      <alignment vertical="center"/>
    </xf>
    <xf numFmtId="0" fontId="43" fillId="0" borderId="19" applyNumberFormat="0" applyFill="0" applyAlignment="0" applyProtection="0">
      <alignment vertical="center"/>
    </xf>
    <xf numFmtId="0" fontId="44" fillId="20" borderId="0" applyNumberFormat="0" applyBorder="0" applyAlignment="0" applyProtection="0">
      <alignment vertical="center"/>
    </xf>
    <xf numFmtId="0" fontId="45" fillId="21" borderId="0" applyNumberFormat="0" applyBorder="0" applyAlignment="0" applyProtection="0">
      <alignment vertical="center"/>
    </xf>
    <xf numFmtId="0" fontId="27" fillId="22" borderId="0" applyNumberFormat="0" applyBorder="0" applyAlignment="0" applyProtection="0">
      <alignment vertical="center"/>
    </xf>
    <xf numFmtId="0" fontId="30" fillId="23" borderId="0" applyNumberFormat="0" applyBorder="0" applyAlignment="0" applyProtection="0">
      <alignment vertical="center"/>
    </xf>
    <xf numFmtId="0" fontId="27" fillId="24" borderId="0" applyNumberFormat="0" applyBorder="0" applyAlignment="0" applyProtection="0">
      <alignment vertical="center"/>
    </xf>
    <xf numFmtId="0" fontId="27" fillId="25" borderId="0" applyNumberFormat="0" applyBorder="0" applyAlignment="0" applyProtection="0">
      <alignment vertical="center"/>
    </xf>
    <xf numFmtId="0" fontId="27" fillId="26" borderId="0" applyNumberFormat="0" applyBorder="0" applyAlignment="0" applyProtection="0">
      <alignment vertical="center"/>
    </xf>
    <xf numFmtId="0" fontId="27" fillId="27" borderId="0" applyNumberFormat="0" applyBorder="0" applyAlignment="0" applyProtection="0">
      <alignment vertical="center"/>
    </xf>
    <xf numFmtId="0" fontId="30" fillId="28" borderId="0" applyNumberFormat="0" applyBorder="0" applyAlignment="0" applyProtection="0">
      <alignment vertical="center"/>
    </xf>
    <xf numFmtId="0" fontId="30" fillId="29" borderId="0" applyNumberFormat="0" applyBorder="0" applyAlignment="0" applyProtection="0">
      <alignment vertical="center"/>
    </xf>
    <xf numFmtId="0" fontId="27" fillId="30" borderId="0" applyNumberFormat="0" applyBorder="0" applyAlignment="0" applyProtection="0">
      <alignment vertical="center"/>
    </xf>
    <xf numFmtId="0" fontId="27" fillId="4" borderId="0" applyNumberFormat="0" applyBorder="0" applyAlignment="0" applyProtection="0">
      <alignment vertical="center"/>
    </xf>
    <xf numFmtId="0" fontId="30" fillId="31" borderId="0" applyNumberFormat="0" applyBorder="0" applyAlignment="0" applyProtection="0">
      <alignment vertical="center"/>
    </xf>
    <xf numFmtId="0" fontId="27" fillId="32" borderId="0" applyNumberFormat="0" applyBorder="0" applyAlignment="0" applyProtection="0">
      <alignment vertical="center"/>
    </xf>
    <xf numFmtId="0" fontId="30" fillId="33" borderId="0" applyNumberFormat="0" applyBorder="0" applyAlignment="0" applyProtection="0">
      <alignment vertical="center"/>
    </xf>
    <xf numFmtId="0" fontId="30" fillId="34" borderId="0" applyNumberFormat="0" applyBorder="0" applyAlignment="0" applyProtection="0">
      <alignment vertical="center"/>
    </xf>
    <xf numFmtId="0" fontId="27" fillId="35" borderId="0" applyNumberFormat="0" applyBorder="0" applyAlignment="0" applyProtection="0">
      <alignment vertical="center"/>
    </xf>
    <xf numFmtId="0" fontId="30" fillId="36" borderId="0" applyNumberFormat="0" applyBorder="0" applyAlignment="0" applyProtection="0">
      <alignment vertical="center"/>
    </xf>
    <xf numFmtId="176" fontId="46" fillId="0" borderId="0">
      <alignment vertical="center"/>
    </xf>
    <xf numFmtId="0" fontId="0" fillId="0" borderId="0">
      <alignment vertical="center"/>
    </xf>
    <xf numFmtId="0" fontId="38" fillId="0" borderId="0">
      <alignment vertical="center"/>
    </xf>
  </cellStyleXfs>
  <cellXfs count="163">
    <xf numFmtId="0" fontId="0" fillId="0" borderId="0" xfId="0">
      <alignment vertical="center"/>
    </xf>
    <xf numFmtId="0" fontId="1" fillId="2" borderId="0" xfId="0" applyFont="1" applyFill="1">
      <alignment vertical="center"/>
    </xf>
    <xf numFmtId="0" fontId="1" fillId="0" borderId="1" xfId="0" applyFont="1" applyBorder="1" applyAlignment="1">
      <alignment horizontal="center" vertical="center"/>
    </xf>
    <xf numFmtId="177" fontId="1" fillId="0" borderId="1" xfId="0" applyNumberFormat="1" applyFont="1" applyBorder="1" applyAlignment="1">
      <alignment horizontal="center" vertical="center"/>
    </xf>
    <xf numFmtId="178" fontId="1" fillId="0" borderId="1" xfId="0" applyNumberFormat="1" applyFont="1" applyBorder="1" applyAlignment="1">
      <alignment horizontal="center" vertical="center"/>
    </xf>
    <xf numFmtId="0" fontId="1" fillId="0" borderId="0" xfId="0" applyFont="1">
      <alignment vertical="center"/>
    </xf>
    <xf numFmtId="0" fontId="2" fillId="0" borderId="1" xfId="0" applyFont="1" applyBorder="1" applyAlignment="1">
      <alignment horizontal="center" vertical="center"/>
    </xf>
    <xf numFmtId="0" fontId="1" fillId="2" borderId="1" xfId="0" applyFont="1" applyFill="1" applyBorder="1" applyAlignment="1">
      <alignment horizontal="center" vertical="center"/>
    </xf>
    <xf numFmtId="178" fontId="1" fillId="2" borderId="1" xfId="0" applyNumberFormat="1" applyFont="1" applyFill="1" applyBorder="1" applyAlignment="1">
      <alignment horizontal="center" vertical="center"/>
    </xf>
    <xf numFmtId="0" fontId="3" fillId="0" borderId="1" xfId="0" applyFont="1" applyBorder="1" applyAlignment="1">
      <alignment horizontal="left" vertical="center"/>
    </xf>
    <xf numFmtId="0" fontId="4" fillId="2" borderId="1" xfId="0" applyFont="1" applyFill="1" applyBorder="1" applyAlignment="1">
      <alignment horizontal="left" vertical="center"/>
    </xf>
    <xf numFmtId="0" fontId="5" fillId="2" borderId="1" xfId="0" applyFont="1" applyFill="1" applyBorder="1" applyAlignment="1">
      <alignment horizontal="left" vertical="center" wrapText="1"/>
    </xf>
    <xf numFmtId="14" fontId="3" fillId="0" borderId="1" xfId="0" applyNumberFormat="1" applyFont="1" applyBorder="1" applyAlignment="1">
      <alignment horizontal="left" vertical="center"/>
    </xf>
    <xf numFmtId="0" fontId="3" fillId="2" borderId="1" xfId="0" applyFont="1" applyFill="1" applyBorder="1" applyAlignment="1">
      <alignment horizontal="left" vertical="center"/>
    </xf>
    <xf numFmtId="0" fontId="6" fillId="0" borderId="0" xfId="0" applyFont="1">
      <alignment vertical="center"/>
    </xf>
    <xf numFmtId="0" fontId="7" fillId="0" borderId="0" xfId="10" applyFont="1">
      <alignment vertical="center"/>
    </xf>
    <xf numFmtId="0" fontId="8" fillId="0" borderId="0" xfId="10" applyFont="1">
      <alignment vertical="center"/>
    </xf>
    <xf numFmtId="0" fontId="9" fillId="0" borderId="0" xfId="10" applyFont="1">
      <alignment vertical="center"/>
    </xf>
    <xf numFmtId="0" fontId="10" fillId="0" borderId="0" xfId="0" applyFont="1" applyFill="1" applyBorder="1" applyAlignment="1">
      <alignment horizontal="left" vertical="center"/>
    </xf>
    <xf numFmtId="0" fontId="10" fillId="0" borderId="0" xfId="0" applyFont="1" applyFill="1" applyBorder="1" applyAlignment="1">
      <alignment horizontal="center" vertical="center"/>
    </xf>
    <xf numFmtId="0" fontId="11" fillId="0" borderId="0" xfId="0" applyFont="1" applyFill="1" applyBorder="1" applyAlignment="1">
      <alignment horizontal="left" vertical="center"/>
    </xf>
    <xf numFmtId="0" fontId="12" fillId="0" borderId="0" xfId="0" applyFont="1" applyFill="1" applyBorder="1" applyAlignment="1">
      <alignment horizontal="left" vertical="center"/>
    </xf>
    <xf numFmtId="0" fontId="13" fillId="0" borderId="0" xfId="10" applyFont="1" applyFill="1" applyBorder="1" applyAlignment="1">
      <alignment horizontal="left" vertical="center"/>
    </xf>
    <xf numFmtId="0" fontId="14" fillId="0" borderId="0" xfId="0" applyFont="1" applyFill="1" applyBorder="1" applyAlignment="1">
      <alignment horizontal="left" vertical="center"/>
    </xf>
    <xf numFmtId="0" fontId="15" fillId="0" borderId="0" xfId="10" applyFont="1" applyFill="1" applyBorder="1" applyAlignment="1">
      <alignment horizontal="left" vertical="center"/>
    </xf>
    <xf numFmtId="0" fontId="0" fillId="0" borderId="0" xfId="0" applyAlignment="1">
      <alignment vertical="center"/>
    </xf>
    <xf numFmtId="0" fontId="16" fillId="0" borderId="0" xfId="0" applyFont="1" applyAlignment="1">
      <alignment horizontal="center" vertical="center"/>
    </xf>
    <xf numFmtId="0" fontId="16" fillId="3" borderId="0" xfId="0" applyFont="1" applyFill="1" applyAlignment="1">
      <alignment horizontal="center" vertical="center"/>
    </xf>
    <xf numFmtId="0" fontId="17" fillId="3" borderId="0" xfId="0" applyFont="1" applyFill="1" applyAlignment="1">
      <alignment horizontal="left" vertical="center"/>
    </xf>
    <xf numFmtId="0" fontId="16" fillId="0" borderId="0" xfId="0" applyFont="1" applyAlignment="1">
      <alignment horizontal="left" vertical="center"/>
    </xf>
    <xf numFmtId="0" fontId="18" fillId="0" borderId="0" xfId="0" applyFont="1">
      <alignment vertical="center"/>
    </xf>
    <xf numFmtId="0" fontId="0" fillId="0" borderId="0" xfId="0" applyAlignment="1"/>
    <xf numFmtId="0" fontId="19" fillId="0" borderId="1" xfId="0" applyFont="1" applyBorder="1" applyAlignment="1">
      <alignment horizontal="center" vertical="center"/>
    </xf>
    <xf numFmtId="0" fontId="19" fillId="3" borderId="0" xfId="0" applyFont="1" applyFill="1" applyAlignment="1">
      <alignment horizontal="center" vertical="center"/>
    </xf>
    <xf numFmtId="0" fontId="19" fillId="4" borderId="1" xfId="0" applyFont="1" applyFill="1" applyBorder="1" applyAlignment="1">
      <alignment horizontal="left" vertical="center"/>
    </xf>
    <xf numFmtId="0" fontId="19" fillId="4" borderId="1" xfId="0" applyFont="1" applyFill="1" applyBorder="1" applyAlignment="1">
      <alignment horizontal="center" vertical="center"/>
    </xf>
    <xf numFmtId="0" fontId="20" fillId="0" borderId="1" xfId="0" applyFont="1" applyBorder="1" applyAlignment="1">
      <alignment horizontal="center" vertical="center"/>
    </xf>
    <xf numFmtId="0" fontId="20" fillId="3" borderId="0" xfId="0" applyFont="1" applyFill="1" applyAlignment="1">
      <alignment horizontal="center" vertical="center"/>
    </xf>
    <xf numFmtId="0" fontId="21" fillId="3" borderId="1" xfId="0" applyFont="1" applyFill="1" applyBorder="1" applyAlignment="1">
      <alignment horizontal="left" vertical="center"/>
    </xf>
    <xf numFmtId="0" fontId="16" fillId="0" borderId="1" xfId="0" applyFont="1" applyBorder="1" applyAlignment="1">
      <alignment horizontal="left" vertical="center"/>
    </xf>
    <xf numFmtId="0" fontId="16" fillId="0" borderId="1" xfId="0" applyFont="1" applyBorder="1" applyAlignment="1">
      <alignment horizontal="center" vertical="center"/>
    </xf>
    <xf numFmtId="0" fontId="18" fillId="0" borderId="1" xfId="0" applyFont="1" applyBorder="1" applyAlignment="1">
      <alignment horizontal="left" vertical="center"/>
    </xf>
    <xf numFmtId="0" fontId="16" fillId="0" borderId="1" xfId="0" applyFont="1" applyBorder="1" applyAlignment="1">
      <alignment horizontal="left" vertical="center" wrapText="1"/>
    </xf>
    <xf numFmtId="0" fontId="16" fillId="0" borderId="1" xfId="0" applyFont="1" applyBorder="1" applyAlignment="1">
      <alignment horizontal="center" vertical="center" wrapText="1"/>
    </xf>
    <xf numFmtId="0" fontId="17" fillId="3" borderId="1" xfId="0" applyFont="1" applyFill="1" applyBorder="1" applyAlignment="1">
      <alignment horizontal="left" vertical="center"/>
    </xf>
    <xf numFmtId="0" fontId="16" fillId="0" borderId="1" xfId="0" applyFont="1" applyBorder="1">
      <alignment vertical="center"/>
    </xf>
    <xf numFmtId="0" fontId="17" fillId="0" borderId="1" xfId="0" applyFont="1" applyBorder="1" applyAlignment="1">
      <alignment horizontal="left" vertical="center"/>
    </xf>
    <xf numFmtId="0" fontId="0" fillId="0" borderId="1" xfId="0" applyBorder="1">
      <alignment vertical="center"/>
    </xf>
    <xf numFmtId="0" fontId="1" fillId="0" borderId="1" xfId="0" applyFont="1" applyBorder="1">
      <alignment vertical="center"/>
    </xf>
    <xf numFmtId="0" fontId="18" fillId="0" borderId="1" xfId="0" applyFont="1" applyBorder="1" applyAlignment="1">
      <alignment vertical="center" wrapText="1"/>
    </xf>
    <xf numFmtId="0" fontId="18" fillId="0" borderId="1" xfId="0" applyFont="1" applyBorder="1">
      <alignment vertical="center"/>
    </xf>
    <xf numFmtId="0" fontId="16" fillId="0" borderId="1" xfId="0" applyFont="1" applyBorder="1" applyAlignment="1">
      <alignment vertical="center"/>
    </xf>
    <xf numFmtId="0" fontId="18" fillId="0" borderId="1" xfId="0" applyFont="1" applyBorder="1" applyAlignment="1">
      <alignment vertical="center"/>
    </xf>
    <xf numFmtId="0" fontId="0" fillId="0" borderId="1" xfId="0" applyBorder="1" applyAlignment="1">
      <alignment vertical="center"/>
    </xf>
    <xf numFmtId="0" fontId="0" fillId="0" borderId="1" xfId="0" applyBorder="1" applyAlignment="1"/>
    <xf numFmtId="0" fontId="16" fillId="2" borderId="1" xfId="0" applyFont="1" applyFill="1" applyBorder="1" applyAlignment="1">
      <alignment vertical="center"/>
    </xf>
    <xf numFmtId="0" fontId="16" fillId="2" borderId="1" xfId="0" applyFont="1" applyFill="1" applyBorder="1" applyAlignment="1">
      <alignment horizontal="left" vertical="center"/>
    </xf>
    <xf numFmtId="0" fontId="16" fillId="3" borderId="1" xfId="0" applyFont="1" applyFill="1" applyBorder="1" applyAlignment="1">
      <alignment horizontal="left" vertical="center"/>
    </xf>
    <xf numFmtId="0" fontId="16" fillId="0" borderId="0" xfId="0" applyFont="1">
      <alignment vertical="center"/>
    </xf>
    <xf numFmtId="0" fontId="22" fillId="0" borderId="0" xfId="0" applyFont="1" applyAlignment="1">
      <alignment horizontal="center" vertical="center" wrapText="1"/>
    </xf>
    <xf numFmtId="0" fontId="16" fillId="0" borderId="0" xfId="0" applyFont="1" applyFill="1" applyAlignment="1">
      <alignment horizontal="center" vertical="center"/>
    </xf>
    <xf numFmtId="0" fontId="20" fillId="0" borderId="0" xfId="0" applyFont="1" applyAlignment="1">
      <alignment horizontal="center" vertical="center"/>
    </xf>
    <xf numFmtId="0" fontId="20" fillId="0" borderId="0" xfId="0" applyFont="1" applyFill="1" applyAlignment="1">
      <alignment horizontal="center" vertical="center"/>
    </xf>
    <xf numFmtId="0" fontId="22" fillId="0" borderId="0" xfId="0" applyFont="1" applyAlignment="1">
      <alignment horizontal="left" vertical="center"/>
    </xf>
    <xf numFmtId="0" fontId="16" fillId="0" borderId="0" xfId="0" applyFont="1" applyAlignment="1">
      <alignment horizontal="center" vertical="center" wrapText="1"/>
    </xf>
    <xf numFmtId="0" fontId="23" fillId="0" borderId="1" xfId="0" applyFont="1" applyFill="1" applyBorder="1" applyAlignment="1">
      <alignment horizontal="center" vertical="center"/>
    </xf>
    <xf numFmtId="178" fontId="23" fillId="0" borderId="1" xfId="0" applyNumberFormat="1" applyFont="1" applyBorder="1" applyAlignment="1">
      <alignment horizontal="center" vertical="center"/>
    </xf>
    <xf numFmtId="0" fontId="23" fillId="0" borderId="1" xfId="0" applyFont="1" applyBorder="1" applyAlignment="1">
      <alignment horizontal="center" vertical="center"/>
    </xf>
    <xf numFmtId="179" fontId="23" fillId="0" borderId="1" xfId="0" applyNumberFormat="1" applyFont="1" applyBorder="1" applyAlignment="1">
      <alignment horizontal="center" vertical="center"/>
    </xf>
    <xf numFmtId="0" fontId="16" fillId="0" borderId="2" xfId="0" applyFont="1" applyBorder="1" applyAlignment="1">
      <alignment horizontal="center" vertical="center"/>
    </xf>
    <xf numFmtId="14" fontId="16" fillId="0" borderId="2" xfId="0" applyNumberFormat="1" applyFont="1" applyBorder="1" applyAlignment="1">
      <alignment horizontal="center" vertical="center"/>
    </xf>
    <xf numFmtId="0" fontId="20" fillId="0" borderId="2" xfId="0" applyFont="1" applyBorder="1" applyAlignment="1">
      <alignment horizontal="center" vertical="center"/>
    </xf>
    <xf numFmtId="14" fontId="16" fillId="0" borderId="1" xfId="0" applyNumberFormat="1" applyFont="1" applyBorder="1" applyAlignment="1">
      <alignment horizontal="center" vertical="center"/>
    </xf>
    <xf numFmtId="0" fontId="22" fillId="2" borderId="0" xfId="0" applyFont="1" applyFill="1" applyAlignment="1">
      <alignment horizontal="center" vertical="center" wrapText="1"/>
    </xf>
    <xf numFmtId="0" fontId="23" fillId="0" borderId="1" xfId="0" applyFont="1" applyBorder="1" applyAlignment="1">
      <alignment horizontal="left" vertical="center"/>
    </xf>
    <xf numFmtId="0" fontId="23" fillId="2" borderId="0" xfId="0" applyFont="1" applyFill="1" applyAlignment="1">
      <alignment horizontal="center" vertical="center" wrapText="1"/>
    </xf>
    <xf numFmtId="0" fontId="23" fillId="0" borderId="0" xfId="0" applyFont="1" applyAlignment="1">
      <alignment horizontal="center" vertical="center" wrapText="1"/>
    </xf>
    <xf numFmtId="0" fontId="22" fillId="0" borderId="2" xfId="0" applyFont="1" applyBorder="1" applyAlignment="1">
      <alignment horizontal="center" vertical="center" wrapText="1"/>
    </xf>
    <xf numFmtId="0" fontId="0" fillId="0" borderId="2" xfId="0" applyBorder="1" applyAlignment="1"/>
    <xf numFmtId="0" fontId="22" fillId="0" borderId="1" xfId="0" applyFont="1" applyBorder="1" applyAlignment="1">
      <alignment horizontal="center" vertical="center" wrapText="1"/>
    </xf>
    <xf numFmtId="0" fontId="0" fillId="0" borderId="3" xfId="0" applyBorder="1" applyAlignment="1"/>
    <xf numFmtId="0" fontId="16" fillId="0" borderId="4" xfId="0" applyFont="1" applyBorder="1" applyAlignment="1">
      <alignment horizontal="center" vertical="center"/>
    </xf>
    <xf numFmtId="0" fontId="22" fillId="0" borderId="5" xfId="0" applyFont="1" applyBorder="1" applyAlignment="1">
      <alignment horizontal="center" vertical="center" wrapText="1"/>
    </xf>
    <xf numFmtId="178" fontId="24" fillId="0" borderId="0" xfId="0" applyNumberFormat="1" applyFont="1" applyAlignment="1">
      <alignment horizontal="left" vertical="center"/>
    </xf>
    <xf numFmtId="0" fontId="22" fillId="2" borderId="1" xfId="0" applyFont="1" applyFill="1" applyBorder="1" applyAlignment="1">
      <alignment horizontal="center" vertical="center" wrapText="1"/>
    </xf>
    <xf numFmtId="0" fontId="16" fillId="0" borderId="6" xfId="0" applyFont="1" applyBorder="1" applyAlignment="1">
      <alignment horizontal="center" vertical="center"/>
    </xf>
    <xf numFmtId="14" fontId="16" fillId="0" borderId="6" xfId="0" applyNumberFormat="1" applyFont="1" applyBorder="1" applyAlignment="1">
      <alignment horizontal="center" vertical="center"/>
    </xf>
    <xf numFmtId="0" fontId="20" fillId="0" borderId="6" xfId="0" applyFont="1" applyBorder="1" applyAlignment="1">
      <alignment horizontal="center" vertical="center"/>
    </xf>
    <xf numFmtId="0" fontId="22" fillId="0" borderId="1" xfId="0" applyFont="1" applyBorder="1" applyAlignment="1">
      <alignment vertical="center" wrapText="1"/>
    </xf>
    <xf numFmtId="0" fontId="20" fillId="2" borderId="1" xfId="0" applyFont="1" applyFill="1" applyBorder="1" applyAlignment="1">
      <alignment horizontal="center" vertical="center"/>
    </xf>
    <xf numFmtId="0" fontId="22" fillId="0" borderId="7" xfId="0" applyFont="1" applyBorder="1" applyAlignment="1">
      <alignment horizontal="center" vertical="center" wrapText="1"/>
    </xf>
    <xf numFmtId="0" fontId="22" fillId="0" borderId="6" xfId="0" applyFont="1" applyBorder="1" applyAlignment="1">
      <alignment horizontal="center" vertical="center" wrapText="1"/>
    </xf>
    <xf numFmtId="0" fontId="22" fillId="0" borderId="3" xfId="0" applyFont="1" applyBorder="1" applyAlignment="1">
      <alignment horizontal="center" vertical="center" wrapText="1"/>
    </xf>
    <xf numFmtId="14" fontId="16" fillId="0" borderId="0" xfId="0" applyNumberFormat="1" applyFont="1" applyAlignment="1">
      <alignment horizontal="center" vertical="center" wrapText="1"/>
    </xf>
    <xf numFmtId="0" fontId="22" fillId="5" borderId="0" xfId="0" applyFont="1" applyFill="1" applyAlignment="1">
      <alignment horizontal="center" vertical="center" wrapText="1"/>
    </xf>
    <xf numFmtId="0" fontId="16" fillId="0" borderId="1" xfId="0" applyFont="1" applyBorder="1" applyAlignment="1">
      <alignment vertical="center" wrapText="1"/>
    </xf>
    <xf numFmtId="0" fontId="16" fillId="0" borderId="2" xfId="0" applyFont="1" applyBorder="1" applyAlignment="1">
      <alignment horizontal="center" vertical="center" wrapText="1"/>
    </xf>
    <xf numFmtId="14" fontId="16" fillId="0" borderId="0" xfId="0" applyNumberFormat="1" applyFont="1" applyAlignment="1">
      <alignment horizontal="center" vertical="center"/>
    </xf>
    <xf numFmtId="0" fontId="16" fillId="2" borderId="0" xfId="0" applyFont="1" applyFill="1" applyAlignment="1">
      <alignment horizontal="center" vertical="center"/>
    </xf>
    <xf numFmtId="0" fontId="16" fillId="2" borderId="1" xfId="0" applyFont="1" applyFill="1" applyBorder="1" applyAlignment="1">
      <alignment horizontal="center" vertical="center"/>
    </xf>
    <xf numFmtId="0" fontId="16" fillId="0" borderId="6" xfId="0" applyFont="1" applyBorder="1" applyAlignment="1">
      <alignment horizontal="center" vertical="center" wrapText="1"/>
    </xf>
    <xf numFmtId="0" fontId="16" fillId="2" borderId="1" xfId="0" applyFont="1" applyFill="1" applyBorder="1" applyAlignment="1">
      <alignment horizontal="center" vertical="center" wrapText="1"/>
    </xf>
    <xf numFmtId="14" fontId="22" fillId="0" borderId="0" xfId="0" applyNumberFormat="1" applyFont="1" applyAlignment="1">
      <alignment horizontal="center" vertical="center" wrapText="1"/>
    </xf>
    <xf numFmtId="0" fontId="16" fillId="2" borderId="0" xfId="0" applyFont="1" applyFill="1" applyAlignment="1">
      <alignment horizontal="center" vertical="center" wrapText="1"/>
    </xf>
    <xf numFmtId="0" fontId="16" fillId="0" borderId="8" xfId="0" applyFont="1" applyBorder="1" applyAlignment="1">
      <alignment horizontal="center" vertical="center"/>
    </xf>
    <xf numFmtId="0" fontId="20" fillId="0" borderId="1" xfId="0" applyFont="1" applyBorder="1" applyAlignment="1">
      <alignment horizontal="center" vertical="center" wrapText="1"/>
    </xf>
    <xf numFmtId="14" fontId="16" fillId="0" borderId="1" xfId="0" applyNumberFormat="1" applyFont="1" applyBorder="1" applyAlignment="1">
      <alignment horizontal="center" vertical="center" wrapText="1"/>
    </xf>
    <xf numFmtId="14" fontId="16" fillId="0" borderId="9" xfId="0" applyNumberFormat="1" applyFont="1" applyBorder="1" applyAlignment="1">
      <alignment horizontal="center" vertical="center" wrapText="1"/>
    </xf>
    <xf numFmtId="14" fontId="16" fillId="0" borderId="10" xfId="0" applyNumberFormat="1" applyFont="1" applyBorder="1" applyAlignment="1">
      <alignment horizontal="center" vertical="center" wrapText="1"/>
    </xf>
    <xf numFmtId="0" fontId="22" fillId="0" borderId="1" xfId="0" applyFont="1" applyBorder="1">
      <alignment vertical="center"/>
    </xf>
    <xf numFmtId="0" fontId="16" fillId="0" borderId="3" xfId="0" applyFont="1" applyBorder="1" applyAlignment="1">
      <alignment horizontal="center" vertical="center" wrapText="1"/>
    </xf>
    <xf numFmtId="0" fontId="22" fillId="0" borderId="1" xfId="0" applyFont="1" applyBorder="1" applyAlignment="1">
      <alignment horizontal="left" vertical="center"/>
    </xf>
    <xf numFmtId="0" fontId="16" fillId="0" borderId="6" xfId="0" applyFont="1" applyBorder="1" applyAlignment="1">
      <alignment horizontal="left" vertical="center"/>
    </xf>
    <xf numFmtId="0" fontId="16" fillId="0" borderId="7" xfId="0" applyFont="1" applyBorder="1" applyAlignment="1">
      <alignment horizontal="center" vertical="center"/>
    </xf>
    <xf numFmtId="0" fontId="20" fillId="0" borderId="9" xfId="0" applyFont="1" applyBorder="1" applyAlignment="1">
      <alignment horizontal="center" vertical="center"/>
    </xf>
    <xf numFmtId="0" fontId="16" fillId="0" borderId="11" xfId="0" applyFont="1" applyBorder="1" applyAlignment="1">
      <alignment horizontal="center" vertical="center"/>
    </xf>
    <xf numFmtId="0" fontId="22" fillId="0" borderId="4" xfId="0" applyFont="1" applyBorder="1" applyAlignment="1">
      <alignment horizontal="center" vertical="center" wrapText="1"/>
    </xf>
    <xf numFmtId="14" fontId="16" fillId="0" borderId="0" xfId="0" applyNumberFormat="1" applyFont="1" applyAlignment="1">
      <alignment horizontal="left" vertical="center"/>
    </xf>
    <xf numFmtId="14" fontId="16" fillId="0" borderId="0" xfId="0" applyNumberFormat="1" applyFont="1" applyAlignment="1">
      <alignment horizontal="left" vertical="center" wrapText="1"/>
    </xf>
    <xf numFmtId="0" fontId="16" fillId="0" borderId="0" xfId="0" applyFont="1" applyAlignment="1">
      <alignment horizontal="left" vertical="center" wrapText="1"/>
    </xf>
    <xf numFmtId="0" fontId="16" fillId="0" borderId="0" xfId="0" applyFont="1" applyAlignment="1">
      <alignment horizontal="right" vertical="center"/>
    </xf>
    <xf numFmtId="0" fontId="22" fillId="0" borderId="0" xfId="0" applyFont="1" applyAlignment="1">
      <alignment vertical="center" wrapText="1"/>
    </xf>
    <xf numFmtId="0" fontId="16" fillId="0" borderId="1" xfId="0" applyNumberFormat="1" applyFont="1" applyBorder="1" applyAlignment="1">
      <alignment horizontal="center" vertical="center"/>
    </xf>
    <xf numFmtId="0" fontId="20" fillId="0" borderId="1" xfId="0" applyNumberFormat="1" applyFont="1" applyBorder="1" applyAlignment="1">
      <alignment horizontal="center" vertical="center"/>
    </xf>
    <xf numFmtId="0" fontId="22" fillId="0" borderId="1" xfId="0" applyNumberFormat="1" applyFont="1" applyBorder="1" applyAlignment="1">
      <alignment horizontal="left" vertical="center"/>
    </xf>
    <xf numFmtId="0" fontId="16" fillId="5" borderId="1" xfId="0" applyFont="1" applyFill="1" applyBorder="1" applyAlignment="1">
      <alignment horizontal="center" vertical="center"/>
    </xf>
    <xf numFmtId="0" fontId="16" fillId="0" borderId="6" xfId="0" applyNumberFormat="1" applyFont="1" applyBorder="1" applyAlignment="1">
      <alignment horizontal="center" vertical="center"/>
    </xf>
    <xf numFmtId="0" fontId="20" fillId="0" borderId="6" xfId="0" applyNumberFormat="1" applyFont="1" applyBorder="1" applyAlignment="1">
      <alignment horizontal="center" vertical="center"/>
    </xf>
    <xf numFmtId="0" fontId="22" fillId="0" borderId="6" xfId="0" applyNumberFormat="1" applyFont="1" applyBorder="1" applyAlignment="1">
      <alignment horizontal="left" vertical="center"/>
    </xf>
    <xf numFmtId="0" fontId="22" fillId="0" borderId="0" xfId="0" applyNumberFormat="1" applyFont="1" applyAlignment="1">
      <alignment horizontal="left" vertical="center"/>
    </xf>
    <xf numFmtId="0" fontId="22" fillId="2" borderId="0" xfId="0" applyNumberFormat="1" applyFont="1" applyFill="1" applyAlignment="1">
      <alignment horizontal="center" vertical="center" wrapText="1"/>
    </xf>
    <xf numFmtId="0" fontId="22" fillId="0" borderId="0" xfId="0" applyNumberFormat="1" applyFont="1" applyAlignment="1">
      <alignment horizontal="center" vertical="center" wrapText="1"/>
    </xf>
    <xf numFmtId="0" fontId="20" fillId="2" borderId="1" xfId="0" applyNumberFormat="1" applyFont="1" applyFill="1" applyBorder="1" applyAlignment="1">
      <alignment horizontal="center" vertical="center"/>
    </xf>
    <xf numFmtId="0" fontId="16" fillId="2" borderId="1" xfId="0" applyNumberFormat="1" applyFont="1" applyFill="1" applyBorder="1" applyAlignment="1">
      <alignment horizontal="center" vertical="center"/>
    </xf>
    <xf numFmtId="0" fontId="22" fillId="2" borderId="1" xfId="0" applyNumberFormat="1" applyFont="1" applyFill="1" applyBorder="1" applyAlignment="1">
      <alignment horizontal="center" vertical="center" wrapText="1"/>
    </xf>
    <xf numFmtId="0" fontId="22" fillId="0" borderId="9" xfId="0" applyNumberFormat="1" applyFont="1" applyBorder="1" applyAlignment="1">
      <alignment horizontal="left" vertical="center"/>
    </xf>
    <xf numFmtId="0" fontId="20" fillId="0" borderId="1" xfId="0" applyNumberFormat="1" applyFont="1" applyFill="1" applyBorder="1" applyAlignment="1">
      <alignment horizontal="center" vertical="center"/>
    </xf>
    <xf numFmtId="0" fontId="16" fillId="0" borderId="1" xfId="0" applyFont="1" applyFill="1" applyBorder="1" applyAlignment="1">
      <alignment horizontal="center" vertical="center"/>
    </xf>
    <xf numFmtId="0" fontId="16" fillId="0" borderId="1" xfId="0" applyNumberFormat="1" applyFont="1" applyFill="1" applyBorder="1" applyAlignment="1">
      <alignment horizontal="center" vertical="center"/>
    </xf>
    <xf numFmtId="0" fontId="25" fillId="0" borderId="0" xfId="0" applyFont="1" applyAlignment="1">
      <alignment horizontal="center" vertical="center" wrapText="1"/>
    </xf>
    <xf numFmtId="0" fontId="20" fillId="0" borderId="6" xfId="0" applyNumberFormat="1" applyFont="1" applyFill="1" applyBorder="1" applyAlignment="1">
      <alignment horizontal="center" vertical="center"/>
    </xf>
    <xf numFmtId="180" fontId="20" fillId="0" borderId="1" xfId="0" applyNumberFormat="1" applyFont="1" applyBorder="1" applyAlignment="1">
      <alignment horizontal="center" vertical="center"/>
    </xf>
    <xf numFmtId="181" fontId="20" fillId="0" borderId="1" xfId="0" applyNumberFormat="1" applyFont="1" applyBorder="1" applyAlignment="1">
      <alignment horizontal="center" vertical="center"/>
    </xf>
    <xf numFmtId="0" fontId="16" fillId="5" borderId="1" xfId="0" applyNumberFormat="1" applyFont="1" applyFill="1" applyBorder="1" applyAlignment="1">
      <alignment horizontal="center" vertical="center"/>
    </xf>
    <xf numFmtId="0" fontId="16" fillId="0" borderId="1" xfId="0" applyNumberFormat="1" applyFont="1" applyBorder="1" applyAlignment="1">
      <alignment horizontal="center" vertical="center" wrapText="1"/>
    </xf>
    <xf numFmtId="14" fontId="16" fillId="0" borderId="1" xfId="0" applyNumberFormat="1" applyFont="1" applyFill="1" applyBorder="1" applyAlignment="1">
      <alignment horizontal="center" vertical="center"/>
    </xf>
    <xf numFmtId="0" fontId="16" fillId="0" borderId="0" xfId="0" applyNumberFormat="1" applyFont="1" applyAlignment="1">
      <alignment horizontal="center" vertical="center" wrapText="1"/>
    </xf>
    <xf numFmtId="0" fontId="16" fillId="0" borderId="0" xfId="0" applyNumberFormat="1" applyFont="1" applyAlignment="1">
      <alignment horizontal="left" vertical="center"/>
    </xf>
    <xf numFmtId="0" fontId="20" fillId="0" borderId="1" xfId="0" applyFont="1" applyFill="1" applyBorder="1" applyAlignment="1">
      <alignment horizontal="center" vertical="center"/>
    </xf>
    <xf numFmtId="0" fontId="22" fillId="2" borderId="1" xfId="0" applyFont="1" applyFill="1" applyBorder="1" applyAlignment="1">
      <alignment horizontal="left" vertical="center"/>
    </xf>
    <xf numFmtId="178" fontId="16" fillId="0" borderId="0" xfId="0" applyNumberFormat="1" applyFont="1" applyAlignment="1">
      <alignment horizontal="center" vertical="center" wrapText="1"/>
    </xf>
    <xf numFmtId="14" fontId="16" fillId="2" borderId="1" xfId="0" applyNumberFormat="1" applyFont="1" applyFill="1" applyBorder="1" applyAlignment="1">
      <alignment horizontal="center" vertical="center"/>
    </xf>
    <xf numFmtId="0" fontId="16" fillId="0" borderId="0" xfId="0" applyNumberFormat="1" applyFont="1" applyAlignment="1">
      <alignment horizontal="center" vertical="center"/>
    </xf>
    <xf numFmtId="0" fontId="20" fillId="0" borderId="0" xfId="0" applyNumberFormat="1" applyFont="1" applyAlignment="1">
      <alignment horizontal="center" vertical="center"/>
    </xf>
    <xf numFmtId="0" fontId="20" fillId="0" borderId="0" xfId="0" applyNumberFormat="1" applyFont="1" applyFill="1" applyAlignment="1">
      <alignment horizontal="center" vertical="center"/>
    </xf>
    <xf numFmtId="0" fontId="26" fillId="2" borderId="1" xfId="0" applyFont="1" applyFill="1" applyBorder="1" applyAlignment="1">
      <alignment horizontal="center" vertical="center" wrapText="1"/>
    </xf>
    <xf numFmtId="0" fontId="22" fillId="6" borderId="0" xfId="0" applyNumberFormat="1" applyFont="1" applyFill="1" applyAlignment="1">
      <alignment horizontal="center" vertical="center" wrapText="1"/>
    </xf>
    <xf numFmtId="0" fontId="16" fillId="6" borderId="1" xfId="0" applyFont="1" applyFill="1" applyBorder="1" applyAlignment="1">
      <alignment horizontal="center" vertical="center"/>
    </xf>
    <xf numFmtId="0" fontId="16" fillId="0" borderId="1" xfId="0" applyNumberFormat="1" applyFont="1" applyBorder="1" applyAlignment="1">
      <alignment horizontal="left" vertical="center"/>
    </xf>
    <xf numFmtId="0" fontId="16" fillId="0" borderId="6" xfId="0" applyFont="1" applyFill="1" applyBorder="1" applyAlignment="1">
      <alignment horizontal="center" vertical="center"/>
    </xf>
    <xf numFmtId="0" fontId="22" fillId="0" borderId="6" xfId="0" applyFont="1" applyBorder="1" applyAlignment="1">
      <alignment horizontal="left" vertical="center"/>
    </xf>
    <xf numFmtId="14" fontId="16" fillId="0" borderId="9" xfId="0" applyNumberFormat="1" applyFont="1" applyBorder="1" applyAlignment="1">
      <alignment horizontal="center" vertical="center"/>
    </xf>
    <xf numFmtId="0" fontId="16" fillId="0" borderId="0" xfId="0" applyNumberFormat="1" applyFont="1" applyFill="1" applyAlignment="1">
      <alignment horizontal="center" vertical="center"/>
    </xf>
  </cellXfs>
  <cellStyles count="53">
    <cellStyle name="常规" xfId="0" builtinId="0"/>
    <cellStyle name="货币[0]" xfId="1" builtinId="7"/>
    <cellStyle name="20% - 强调文字颜色 3" xfId="2" builtinId="38"/>
    <cellStyle name="输入" xfId="3" builtinId="20"/>
    <cellStyle name="货币" xfId="4" builtinId="4"/>
    <cellStyle name="千位分隔[0]" xfId="5" builtinId="6"/>
    <cellStyle name="40% - 强调文字颜色 3" xfId="6" builtinId="39"/>
    <cellStyle name="差" xfId="7" builtinId="27"/>
    <cellStyle name="千位分隔" xfId="8" builtinId="3"/>
    <cellStyle name="60% - 强调文字颜色 3" xfId="9" builtinId="40"/>
    <cellStyle name="超链接" xfId="10" builtinId="8"/>
    <cellStyle name="百分比" xfId="11" builtinId="5"/>
    <cellStyle name="已访问的超链接" xfId="12" builtinId="9"/>
    <cellStyle name="注释" xfId="13" builtinId="10"/>
    <cellStyle name="60% - 强调文字颜色 2" xfId="14" builtinId="36"/>
    <cellStyle name="标题 4" xfId="15" builtinId="19"/>
    <cellStyle name="警告文本" xfId="16" builtinId="11"/>
    <cellStyle name="标题" xfId="17" builtinId="15"/>
    <cellStyle name="解释性文本" xfId="18" builtinId="53"/>
    <cellStyle name="标题 1" xfId="19" builtinId="16"/>
    <cellStyle name="标题 2" xfId="20" builtinId="17"/>
    <cellStyle name="60% - 强调文字颜色 1" xfId="21" builtinId="32"/>
    <cellStyle name="标题 3" xfId="22" builtinId="18"/>
    <cellStyle name="常规 90" xfId="23"/>
    <cellStyle name="60% - 强调文字颜色 4" xfId="24" builtinId="44"/>
    <cellStyle name="输出" xfId="25" builtinId="21"/>
    <cellStyle name="计算" xfId="26" builtinId="22"/>
    <cellStyle name="检查单元格" xfId="27" builtinId="23"/>
    <cellStyle name="20% - 强调文字颜色 6" xfId="28" builtinId="50"/>
    <cellStyle name="强调文字颜色 2" xfId="29" builtinId="33"/>
    <cellStyle name="链接单元格" xfId="30" builtinId="24"/>
    <cellStyle name="汇总" xfId="31" builtinId="25"/>
    <cellStyle name="好" xfId="32" builtinId="26"/>
    <cellStyle name="适中" xfId="33" builtinId="28"/>
    <cellStyle name="20% - 强调文字颜色 5" xfId="34" builtinId="46"/>
    <cellStyle name="强调文字颜色 1" xfId="35" builtinId="29"/>
    <cellStyle name="20% - 强调文字颜色 1" xfId="36" builtinId="30"/>
    <cellStyle name="40% - 强调文字颜色 1" xfId="37" builtinId="31"/>
    <cellStyle name="20% - 强调文字颜色 2" xfId="38" builtinId="34"/>
    <cellStyle name="40% - 强调文字颜色 2" xfId="39" builtinId="35"/>
    <cellStyle name="强调文字颜色 3" xfId="40" builtinId="37"/>
    <cellStyle name="强调文字颜色 4" xfId="41" builtinId="41"/>
    <cellStyle name="20% - 强调文字颜色 4" xfId="42" builtinId="42"/>
    <cellStyle name="40% - 强调文字颜色 4" xfId="43" builtinId="43"/>
    <cellStyle name="强调文字颜色 5" xfId="44" builtinId="45"/>
    <cellStyle name="40% - 强调文字颜色 5" xfId="45" builtinId="47"/>
    <cellStyle name="60% - 强调文字颜色 5" xfId="46" builtinId="48"/>
    <cellStyle name="强调文字颜色 6" xfId="47" builtinId="49"/>
    <cellStyle name="40% - 强调文字颜色 6" xfId="48" builtinId="51"/>
    <cellStyle name="60% - 强调文字颜色 6" xfId="49" builtinId="52"/>
    <cellStyle name="常规 15" xfId="50"/>
    <cellStyle name="常规 2" xfId="51"/>
    <cellStyle name="常规 3" xfId="52"/>
  </cellStyles>
  <dxfs count="18">
    <dxf>
      <font>
        <color rgb="FFFF0000"/>
      </font>
      <border>
        <left/>
        <right/>
        <top/>
        <bottom/>
      </border>
    </dxf>
    <dxf>
      <font>
        <color rgb="FF9C0006"/>
      </font>
    </dxf>
    <dxf>
      <fill>
        <patternFill patternType="solid">
          <bgColor rgb="FFFF0000"/>
        </patternFill>
      </fill>
    </dxf>
    <dxf>
      <fill>
        <patternFill patternType="solid">
          <bgColor rgb="FFFFFF00"/>
        </patternFill>
      </fill>
    </dxf>
    <dxf>
      <fill>
        <patternFill patternType="solid">
          <bgColor rgb="FFFFC000"/>
        </patternFill>
      </fill>
    </dxf>
    <dxf>
      <font>
        <color rgb="FFFF0000"/>
      </font>
    </dxf>
    <dxf>
      <font>
        <color rgb="FF9C0006"/>
      </font>
      <fill>
        <patternFill patternType="solid">
          <bgColor rgb="FFFFC7CE"/>
        </patternFill>
      </fill>
    </dxf>
    <dxf>
      <font>
        <color rgb="FF9C0006"/>
      </font>
      <fill>
        <patternFill patternType="solid">
          <bgColor rgb="FFFFC7CE"/>
        </patternFill>
      </fill>
    </dxf>
    <dxf>
      <font>
        <name val="等线"/>
        <scheme val="none"/>
        <charset val="134"/>
        <b val="1"/>
        <strike val="0"/>
        <sz val="9"/>
        <color theme="1"/>
      </font>
      <fill>
        <patternFill patternType="solid">
          <bgColor theme="0"/>
        </patternFill>
      </fill>
      <alignment horizontal="left" vertical="center"/>
      <border>
        <left style="thin">
          <color auto="1"/>
        </left>
        <right style="thin">
          <color auto="1"/>
        </right>
        <top style="thin">
          <color auto="1"/>
        </top>
        <bottom style="thin">
          <color auto="1"/>
        </bottom>
      </border>
    </dxf>
    <dxf>
      <font>
        <name val="等线"/>
        <scheme val="none"/>
        <charset val="134"/>
        <strike val="0"/>
        <sz val="9"/>
        <color theme="1"/>
      </font>
      <alignment horizontal="left" vertical="center"/>
      <border>
        <left style="thin">
          <color auto="1"/>
        </left>
        <right style="thin">
          <color auto="1"/>
        </right>
        <top style="thin">
          <color auto="1"/>
        </top>
        <bottom style="thin">
          <color auto="1"/>
        </bottom>
      </border>
    </dxf>
    <dxf>
      <font>
        <name val="等线"/>
        <scheme val="none"/>
        <charset val="134"/>
        <strike val="0"/>
        <sz val="9"/>
        <color theme="1"/>
      </font>
      <alignment horizontal="center" vertical="center"/>
      <border>
        <left style="thin">
          <color auto="1"/>
        </left>
        <right style="thin">
          <color auto="1"/>
        </right>
        <top style="thin">
          <color auto="1"/>
        </top>
        <bottom style="thin">
          <color auto="1"/>
        </bottom>
      </border>
    </dxf>
    <dxf>
      <font>
        <name val="等线"/>
        <scheme val="none"/>
        <charset val="134"/>
        <strike val="0"/>
        <sz val="9"/>
        <color theme="1"/>
      </font>
      <alignment horizontal="left" vertical="center"/>
      <border>
        <left style="thin">
          <color auto="1"/>
        </left>
        <right style="thin">
          <color auto="1"/>
        </right>
        <top style="thin">
          <color auto="1"/>
        </top>
        <bottom style="thin">
          <color auto="1"/>
        </bottom>
      </border>
    </dxf>
    <dxf>
      <font>
        <name val="等线"/>
        <scheme val="none"/>
        <charset val="134"/>
        <strike val="0"/>
        <sz val="9"/>
        <color theme="1"/>
      </font>
      <alignment horizontal="center" vertical="center"/>
      <border>
        <left style="thin">
          <color auto="1"/>
        </left>
        <right style="thin">
          <color auto="1"/>
        </right>
        <top style="thin">
          <color auto="1"/>
        </top>
        <bottom style="thin">
          <color auto="1"/>
        </bottom>
      </border>
    </dxf>
    <dxf>
      <font>
        <name val="等线"/>
        <scheme val="none"/>
        <charset val="134"/>
        <strike val="0"/>
        <sz val="9"/>
        <color theme="1"/>
      </font>
      <alignment horizontal="center" vertical="center"/>
      <border>
        <left style="thin">
          <color auto="1"/>
        </left>
        <right style="thin">
          <color auto="1"/>
        </right>
        <top style="thin">
          <color auto="1"/>
        </top>
        <bottom style="thin">
          <color auto="1"/>
        </bottom>
      </border>
    </dxf>
    <dxf>
      <font>
        <name val="等线"/>
        <scheme val="none"/>
        <charset val="134"/>
        <strike val="0"/>
        <sz val="9"/>
        <color theme="1"/>
      </font>
      <alignment vertical="center"/>
      <border>
        <left style="thin">
          <color auto="1"/>
        </left>
        <right style="thin">
          <color auto="1"/>
        </right>
        <top style="thin">
          <color auto="1"/>
        </top>
        <bottom style="thin">
          <color auto="1"/>
        </bottom>
      </border>
    </dxf>
    <dxf>
      <font>
        <name val="等线"/>
        <scheme val="none"/>
        <charset val="134"/>
        <strike val="0"/>
        <sz val="10"/>
        <color theme="1"/>
      </font>
      <alignment vertical="center"/>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border>
    </dxf>
    <dxf>
      <font>
        <name val="等线"/>
        <scheme val="none"/>
        <charset val="134"/>
        <strike val="0"/>
        <sz val="9"/>
        <color theme="1"/>
      </font>
      <alignment horizontal="left" vertical="center"/>
      <border>
        <left style="thin">
          <color auto="1"/>
        </left>
        <right style="thin">
          <color auto="1"/>
        </right>
        <top style="thin">
          <color auto="1"/>
        </top>
        <bottom style="thin">
          <color auto="1"/>
        </bottom>
      </border>
    </dxf>
  </dxfs>
  <tableStyles count="0" defaultTableStyle="TableStyleMedium2" defaultPivotStyle="PivotStyleLight16"/>
  <colors>
    <mruColors>
      <color rgb="00FF0000"/>
      <color rgb="00FFC000"/>
      <color rgb="00FFFF00"/>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9" Type="http://schemas.openxmlformats.org/officeDocument/2006/relationships/theme" Target="theme/theme1.xml"/><Relationship Id="rId8" Type="http://schemas.openxmlformats.org/officeDocument/2006/relationships/externalLink" Target="externalLinks/externalLink1.xml"/><Relationship Id="rId7" Type="http://schemas.openxmlformats.org/officeDocument/2006/relationships/customXml" Target="../customXml/item1.xml"/><Relationship Id="rId6" Type="http://schemas.openxmlformats.org/officeDocument/2006/relationships/worksheet" Target="worksheets/sheet6.xml"/><Relationship Id="rId5" Type="http://schemas.openxmlformats.org/officeDocument/2006/relationships/worksheet" Target="worksheets/sheet5.xml"/><Relationship Id="rId4" Type="http://schemas.openxmlformats.org/officeDocument/2006/relationships/worksheet" Target="worksheets/sheet4.xml"/><Relationship Id="rId3" Type="http://schemas.openxmlformats.org/officeDocument/2006/relationships/worksheet" Target="worksheets/sheet3.xml"/><Relationship Id="rId2" Type="http://schemas.openxmlformats.org/officeDocument/2006/relationships/worksheet" Target="worksheets/sheet2.xml"/><Relationship Id="rId15" Type="http://schemas.microsoft.com/office/2006/relationships/vbaProject" Target="vbaProject.bin"/><Relationship Id="rId14" Type="http://schemas.microsoft.com/office/2017/06/relationships/rdRichValue" Target="richData/rdrichvalue.xml"/><Relationship Id="rId13" Type="http://schemas.microsoft.com/office/2017/06/relationships/rdRichValueStructure" Target="richData/rdrichvaluestructure.xml"/><Relationship Id="rId12" Type="http://schemas.openxmlformats.org/officeDocument/2006/relationships/sheetMetadata" Target="metadata.xml"/><Relationship Id="rId11" Type="http://schemas.openxmlformats.org/officeDocument/2006/relationships/sharedStrings" Target="sharedStrings.xml"/><Relationship Id="rId10" Type="http://schemas.openxmlformats.org/officeDocument/2006/relationships/styles" Target="styles.xml"/><Relationship Id="rId1" Type="http://schemas.openxmlformats.org/officeDocument/2006/relationships/worksheet" Target="worksheets/sheet1.xml"/></Relationships>
</file>

<file path=xl/externalLinks/_rels/externalLink1.xml.rels><?xml version="1.0" encoding="UTF-8" standalone="yes"?>
<Relationships xmlns="http://schemas.openxmlformats.org/package/2006/relationships"><Relationship Id="rId1" Type="http://schemas.openxmlformats.org/officeDocument/2006/relationships/externalLinkPath" Target="2025&#38050;&#26448;&#35745;&#21010;&#21457;&#36135;&#21488;&#36134;.xlsx" TargetMode="External"/></Relationships>
</file>

<file path=xl/externalLinks/externalLink1.xml><?xml version="1.0" encoding="utf-8"?>
<externalLink xmlns="http://schemas.openxmlformats.org/spreadsheetml/2006/main">
  <externalBook xmlns:r="http://schemas.openxmlformats.org/officeDocument/2006/relationships" r:id="rId1">
    <sheetNames>
      <sheetName val="2025年已发货"/>
      <sheetName val="发货选择"/>
      <sheetName val="各钢厂主要覆盖项目"/>
      <sheetName val="Sheet2"/>
      <sheetName val="Sheet1"/>
    </sheetNames>
    <sheetDataSet>
      <sheetData sheetId="0">
        <row r="1">
          <cell r="A1" t="str">
            <v>钢厂</v>
          </cell>
          <cell r="B1" t="str">
            <v>物资名称</v>
          </cell>
          <cell r="C1" t="str">
            <v>规格型号</v>
          </cell>
          <cell r="D1" t="str">
            <v>单位</v>
          </cell>
          <cell r="E1" t="str">
            <v>数量</v>
          </cell>
          <cell r="F1" t="str">
            <v>计划时间</v>
          </cell>
          <cell r="G1" t="str">
            <v>交货地址</v>
          </cell>
          <cell r="H1" t="str">
            <v>联系人</v>
          </cell>
          <cell r="I1" t="str">
            <v>联系方式</v>
          </cell>
        </row>
        <row r="2">
          <cell r="A2" t="str">
            <v>陕钢</v>
          </cell>
          <cell r="B2" t="str">
            <v>螺纹钢</v>
          </cell>
          <cell r="C2" t="str">
            <v>HRB400E Φ12 9m</v>
          </cell>
          <cell r="D2" t="str">
            <v>吨</v>
          </cell>
          <cell r="E2">
            <v>10</v>
          </cell>
          <cell r="F2">
            <v>45659</v>
          </cell>
          <cell r="G2" t="str">
            <v>（达州市公共卫生医疗中心项目-二标-3号楼）达州市通川区西外复兴镇公共卫生临床医疗中心项目</v>
          </cell>
          <cell r="H2" t="str">
            <v>黄永林</v>
          </cell>
          <cell r="I2">
            <v>15982487227</v>
          </cell>
        </row>
        <row r="3">
          <cell r="A3" t="str">
            <v>陕钢</v>
          </cell>
          <cell r="B3" t="str">
            <v>螺纹钢</v>
          </cell>
          <cell r="C3" t="str">
            <v>HRB400E Φ14 9m</v>
          </cell>
          <cell r="D3" t="str">
            <v>吨</v>
          </cell>
          <cell r="E3">
            <v>16</v>
          </cell>
          <cell r="F3">
            <v>45659</v>
          </cell>
          <cell r="G3" t="str">
            <v>（达州市公共卫生临床医疗中心项目-一标-2号制作房）达州市通川区西外复兴镇公共卫生临床医疗中心项目</v>
          </cell>
          <cell r="H3" t="str">
            <v>潘建发</v>
          </cell>
          <cell r="I3">
            <v>13658059919</v>
          </cell>
        </row>
        <row r="4">
          <cell r="A4" t="str">
            <v>陕钢</v>
          </cell>
          <cell r="B4" t="str">
            <v>螺纹钢</v>
          </cell>
          <cell r="C4" t="str">
            <v>HRB400E Φ16 9m</v>
          </cell>
          <cell r="D4" t="str">
            <v>吨</v>
          </cell>
          <cell r="E4">
            <v>4</v>
          </cell>
          <cell r="F4">
            <v>45659</v>
          </cell>
          <cell r="G4" t="str">
            <v>（达州市公共卫生医疗中心项目-二标-3号楼）达州市通川区西外复兴镇公共卫生临床医疗中心项目</v>
          </cell>
          <cell r="H4" t="str">
            <v>黄永林</v>
          </cell>
          <cell r="I4">
            <v>15982487227</v>
          </cell>
        </row>
        <row r="5">
          <cell r="A5" t="str">
            <v>陕钢</v>
          </cell>
          <cell r="B5" t="str">
            <v>螺纹钢</v>
          </cell>
          <cell r="C5" t="str">
            <v>HRB400E Φ18 9m</v>
          </cell>
          <cell r="D5" t="str">
            <v>吨</v>
          </cell>
          <cell r="E5">
            <v>5</v>
          </cell>
          <cell r="F5">
            <v>45659</v>
          </cell>
          <cell r="G5" t="str">
            <v>（达州市公共卫生医疗中心项目-二标-3号楼）达州市通川区西外复兴镇公共卫生临床医疗中心项目</v>
          </cell>
          <cell r="H5" t="str">
            <v>黄永林</v>
          </cell>
          <cell r="I5">
            <v>15982487227</v>
          </cell>
        </row>
        <row r="6">
          <cell r="A6" t="str">
            <v>陕钢</v>
          </cell>
          <cell r="B6" t="str">
            <v>盘螺</v>
          </cell>
          <cell r="C6" t="str">
            <v>HRB400E Φ8</v>
          </cell>
          <cell r="D6" t="str">
            <v>吨</v>
          </cell>
          <cell r="E6">
            <v>10</v>
          </cell>
          <cell r="F6">
            <v>45659</v>
          </cell>
          <cell r="G6" t="str">
            <v>（达州市公共卫生临床医疗中心项目-一标-2号制作房）达州市通川区西外复兴镇公共卫生临床医疗中心项目</v>
          </cell>
          <cell r="H6" t="str">
            <v>潘建发</v>
          </cell>
          <cell r="I6">
            <v>13658059919</v>
          </cell>
        </row>
        <row r="7">
          <cell r="A7" t="str">
            <v>陕钢</v>
          </cell>
          <cell r="B7" t="str">
            <v>盘螺</v>
          </cell>
          <cell r="C7" t="str">
            <v>HRB400E Φ10</v>
          </cell>
          <cell r="D7" t="str">
            <v>吨</v>
          </cell>
          <cell r="E7">
            <v>27.5</v>
          </cell>
          <cell r="F7">
            <v>45659</v>
          </cell>
          <cell r="G7" t="str">
            <v>（达州市公共卫生临床医疗中心项目-一标-2号制作房）达州市通川区西外复兴镇公共卫生临床医疗中心项目</v>
          </cell>
          <cell r="H7" t="str">
            <v>潘建发</v>
          </cell>
          <cell r="I7">
            <v>13658059919</v>
          </cell>
        </row>
        <row r="8">
          <cell r="A8" t="str">
            <v>陕钢</v>
          </cell>
          <cell r="B8" t="str">
            <v>螺纹钢</v>
          </cell>
          <cell r="C8" t="str">
            <v>HRB400E Φ12 9m</v>
          </cell>
          <cell r="D8" t="str">
            <v>吨</v>
          </cell>
          <cell r="E8">
            <v>50</v>
          </cell>
          <cell r="F8">
            <v>45659</v>
          </cell>
          <cell r="G8" t="str">
            <v>（达州市公共卫生临床医疗中心项目-一标-2号制作房）达州市通川区西外复兴镇公共卫生临床医疗中心项目</v>
          </cell>
          <cell r="H8" t="str">
            <v>潘建发</v>
          </cell>
          <cell r="I8">
            <v>13658059919</v>
          </cell>
        </row>
        <row r="9">
          <cell r="A9" t="str">
            <v>陕钢</v>
          </cell>
          <cell r="B9" t="str">
            <v>螺纹钢</v>
          </cell>
          <cell r="C9" t="str">
            <v>HRB400E Φ14 9m</v>
          </cell>
          <cell r="D9" t="str">
            <v>吨</v>
          </cell>
          <cell r="E9">
            <v>35</v>
          </cell>
          <cell r="F9">
            <v>45659</v>
          </cell>
          <cell r="G9" t="str">
            <v>（达州市公共卫生临床医疗中心项目-一标-1号制作房）达州市通川区西外复兴镇公共卫生临床医疗中心项目</v>
          </cell>
          <cell r="H9" t="str">
            <v>潘建发</v>
          </cell>
          <cell r="I9">
            <v>13658059919</v>
          </cell>
        </row>
        <row r="10">
          <cell r="A10" t="str">
            <v>陕钢</v>
          </cell>
          <cell r="B10" t="str">
            <v>螺纹钢</v>
          </cell>
          <cell r="C10" t="str">
            <v>HRB400E Φ16 9m</v>
          </cell>
          <cell r="D10" t="str">
            <v>吨</v>
          </cell>
          <cell r="E10">
            <v>5</v>
          </cell>
          <cell r="F10">
            <v>45659</v>
          </cell>
          <cell r="G10" t="str">
            <v>（达州市公共卫生临床医疗中心项目-一标-2号制作房）达州市通川区西外复兴镇公共卫生临床医疗中心项目</v>
          </cell>
          <cell r="H10" t="str">
            <v>潘建发</v>
          </cell>
          <cell r="I10">
            <v>13658059919</v>
          </cell>
        </row>
        <row r="11">
          <cell r="A11" t="str">
            <v>陕钢</v>
          </cell>
          <cell r="B11" t="str">
            <v>螺纹钢</v>
          </cell>
          <cell r="C11" t="str">
            <v>HRB400E Φ20 9m</v>
          </cell>
          <cell r="D11" t="str">
            <v>吨</v>
          </cell>
          <cell r="E11">
            <v>11</v>
          </cell>
          <cell r="F11">
            <v>45659</v>
          </cell>
          <cell r="G11" t="str">
            <v>（达州市公共卫生临床医疗中心项目-一标-2号制作房）达州市通川区西外复兴镇公共卫生临床医疗中心项目</v>
          </cell>
          <cell r="H11" t="str">
            <v>潘建发</v>
          </cell>
          <cell r="I11">
            <v>13658059919</v>
          </cell>
        </row>
        <row r="12">
          <cell r="A12" t="str">
            <v>陕钢</v>
          </cell>
          <cell r="B12" t="str">
            <v>螺纹钢</v>
          </cell>
          <cell r="C12" t="str">
            <v>HRB400E Φ12 9m</v>
          </cell>
          <cell r="D12" t="str">
            <v>吨</v>
          </cell>
          <cell r="E12">
            <v>35</v>
          </cell>
          <cell r="F12">
            <v>45659</v>
          </cell>
          <cell r="G12" t="str">
            <v>(五冶钢构医学科学产业园建设项目房建三部-一标（7-4）)四川省南充市顺庆区搬罾街道学府大道二段</v>
          </cell>
          <cell r="H12" t="str">
            <v>郑林</v>
          </cell>
          <cell r="I12">
            <v>18349955455</v>
          </cell>
        </row>
        <row r="13">
          <cell r="A13" t="str">
            <v>陕钢</v>
          </cell>
          <cell r="B13" t="str">
            <v>螺纹钢</v>
          </cell>
          <cell r="C13" t="str">
            <v>HRB400E Φ12 9m</v>
          </cell>
          <cell r="D13" t="str">
            <v>吨</v>
          </cell>
          <cell r="E13">
            <v>9</v>
          </cell>
          <cell r="F13">
            <v>45659</v>
          </cell>
          <cell r="G13" t="str">
            <v>（四川商建-射洪城乡一体化项目）遂宁市射洪市忠新幼儿园北侧约220米新溪小区</v>
          </cell>
          <cell r="H13" t="str">
            <v>柏子刚</v>
          </cell>
          <cell r="I13">
            <v>15692885305</v>
          </cell>
        </row>
        <row r="14">
          <cell r="A14" t="str">
            <v>陕钢</v>
          </cell>
          <cell r="B14" t="str">
            <v>螺纹钢</v>
          </cell>
          <cell r="C14" t="str">
            <v>HRB400E Φ16 9m</v>
          </cell>
          <cell r="D14" t="str">
            <v>吨</v>
          </cell>
          <cell r="E14">
            <v>21</v>
          </cell>
          <cell r="F14">
            <v>45659</v>
          </cell>
          <cell r="G14" t="str">
            <v>（四川商建-射洪城乡一体化项目）遂宁市射洪市忠新幼儿园北侧约220米新溪小区</v>
          </cell>
          <cell r="H14" t="str">
            <v>柏子刚</v>
          </cell>
          <cell r="I14">
            <v>15692885305</v>
          </cell>
        </row>
        <row r="15">
          <cell r="A15" t="str">
            <v>陕钢</v>
          </cell>
          <cell r="B15" t="str">
            <v>螺纹钢</v>
          </cell>
          <cell r="C15" t="str">
            <v>HRB400E Φ18 9m</v>
          </cell>
          <cell r="D15" t="str">
            <v>吨</v>
          </cell>
          <cell r="E15">
            <v>6</v>
          </cell>
          <cell r="F15">
            <v>45659</v>
          </cell>
          <cell r="G15" t="str">
            <v>（四川商建-射洪城乡一体化项目）遂宁市射洪市忠新幼儿园北侧约220米新溪小区</v>
          </cell>
          <cell r="H15" t="str">
            <v>柏子刚</v>
          </cell>
          <cell r="I15">
            <v>15692885305</v>
          </cell>
        </row>
        <row r="16">
          <cell r="A16" t="str">
            <v>陕钢</v>
          </cell>
          <cell r="B16" t="str">
            <v>螺纹钢</v>
          </cell>
          <cell r="C16" t="str">
            <v>HRB400E Φ20 9m</v>
          </cell>
          <cell r="D16" t="str">
            <v>吨</v>
          </cell>
          <cell r="E16">
            <v>36</v>
          </cell>
          <cell r="F16">
            <v>45659</v>
          </cell>
          <cell r="G16" t="str">
            <v>（四川商建-射洪城乡一体化项目）遂宁市射洪市忠新幼儿园北侧约220米新溪小区</v>
          </cell>
          <cell r="H16" t="str">
            <v>柏子刚</v>
          </cell>
          <cell r="I16">
            <v>15692885305</v>
          </cell>
        </row>
        <row r="17">
          <cell r="A17" t="str">
            <v>陕钢</v>
          </cell>
          <cell r="B17" t="str">
            <v>盘螺</v>
          </cell>
          <cell r="C17" t="str">
            <v>HRB400EΦ 6mm</v>
          </cell>
          <cell r="D17" t="str">
            <v>吨</v>
          </cell>
          <cell r="E17">
            <v>5</v>
          </cell>
          <cell r="F17">
            <v>45659</v>
          </cell>
          <cell r="G17" t="str">
            <v>（中核二二绵阳）四川省绵阳市平武县响岩镇甲方项目指定地点</v>
          </cell>
          <cell r="H17" t="str">
            <v>王明胜</v>
          </cell>
          <cell r="I17" t="str">
            <v>15528301097</v>
          </cell>
        </row>
        <row r="18">
          <cell r="A18" t="str">
            <v>陕钢</v>
          </cell>
          <cell r="B18" t="str">
            <v>螺纹钢</v>
          </cell>
          <cell r="C18" t="str">
            <v>HRB400EΦ14*9m</v>
          </cell>
          <cell r="D18" t="str">
            <v>吨</v>
          </cell>
          <cell r="E18">
            <v>3</v>
          </cell>
          <cell r="F18">
            <v>45659</v>
          </cell>
          <cell r="G18" t="str">
            <v>（中核二二绵阳）四川省绵阳市平武县响岩镇甲方项目指定地点</v>
          </cell>
          <cell r="H18" t="str">
            <v>王明胜</v>
          </cell>
          <cell r="I18" t="str">
            <v>15528301097</v>
          </cell>
        </row>
        <row r="19">
          <cell r="A19" t="str">
            <v>陕钢</v>
          </cell>
          <cell r="B19" t="str">
            <v>螺纹钢</v>
          </cell>
          <cell r="C19" t="str">
            <v>HRB400EΦ28*9m</v>
          </cell>
          <cell r="D19" t="str">
            <v>吨</v>
          </cell>
          <cell r="E19">
            <v>25</v>
          </cell>
          <cell r="F19">
            <v>45659</v>
          </cell>
          <cell r="G19" t="str">
            <v>（中核二二绵阳）四川省绵阳市平武县响岩镇甲方项目指定地点</v>
          </cell>
          <cell r="H19" t="str">
            <v>王明胜</v>
          </cell>
          <cell r="I19" t="str">
            <v>15528301097</v>
          </cell>
        </row>
        <row r="20">
          <cell r="A20" t="str">
            <v>润耀</v>
          </cell>
          <cell r="B20" t="str">
            <v>高线</v>
          </cell>
          <cell r="C20" t="str">
            <v>HPB300Ф12</v>
          </cell>
          <cell r="D20" t="str">
            <v>吨</v>
          </cell>
          <cell r="E20">
            <v>35</v>
          </cell>
          <cell r="F20">
            <v>45659</v>
          </cell>
          <cell r="G20" t="str">
            <v>（中铁一局四公司康新高速TJ1-1标贡不卡隧道）四川省甘孜州康定市折多塘村车管所旁</v>
          </cell>
          <cell r="H20" t="str">
            <v>王锡俊</v>
          </cell>
          <cell r="I20">
            <v>18736877891</v>
          </cell>
        </row>
        <row r="21">
          <cell r="A21" t="str">
            <v>润耀</v>
          </cell>
          <cell r="B21" t="str">
            <v>盘螺</v>
          </cell>
          <cell r="C21" t="str">
            <v>HRB400EФ12</v>
          </cell>
          <cell r="D21" t="str">
            <v>吨</v>
          </cell>
          <cell r="E21">
            <v>27</v>
          </cell>
          <cell r="F21">
            <v>45659</v>
          </cell>
          <cell r="G21" t="str">
            <v>(中铁九局-铜资高速3标)四川省资阳市安岳县天宝乡2#钢筋场</v>
          </cell>
          <cell r="H21" t="str">
            <v>林启松</v>
          </cell>
          <cell r="I21">
            <v>13688439855</v>
          </cell>
        </row>
        <row r="22">
          <cell r="A22" t="str">
            <v>润耀</v>
          </cell>
          <cell r="B22" t="str">
            <v>高线</v>
          </cell>
          <cell r="C22" t="str">
            <v>HPB300Ф8</v>
          </cell>
          <cell r="D22" t="str">
            <v>吨</v>
          </cell>
          <cell r="E22">
            <v>8</v>
          </cell>
          <cell r="F22">
            <v>45659</v>
          </cell>
          <cell r="G22" t="str">
            <v>(中铁九局-铜资高速3标)四川省资阳市安岳县天宝乡2#钢筋场</v>
          </cell>
          <cell r="H22" t="str">
            <v>林启松</v>
          </cell>
          <cell r="I22">
            <v>13688439855</v>
          </cell>
        </row>
        <row r="23">
          <cell r="A23" t="str">
            <v>润耀</v>
          </cell>
          <cell r="B23" t="str">
            <v>螺纹钢</v>
          </cell>
          <cell r="C23" t="str">
            <v>HRB400E Φ12 9m</v>
          </cell>
          <cell r="D23" t="str">
            <v>吨</v>
          </cell>
          <cell r="E23">
            <v>21</v>
          </cell>
          <cell r="F23">
            <v>45659</v>
          </cell>
          <cell r="G23" t="str">
            <v>（中铁北京局-资乐高速6标）四川省乐山市市中区土主镇资乐高速TJ6标项目试验室</v>
          </cell>
          <cell r="H23" t="str">
            <v>孟若禺</v>
          </cell>
          <cell r="I23">
            <v>13753975633</v>
          </cell>
        </row>
        <row r="24">
          <cell r="A24" t="str">
            <v>润耀</v>
          </cell>
          <cell r="B24" t="str">
            <v>螺纹钢</v>
          </cell>
          <cell r="C24" t="str">
            <v>HRB400E Φ20 9m</v>
          </cell>
          <cell r="D24" t="str">
            <v>吨</v>
          </cell>
          <cell r="E24">
            <v>27</v>
          </cell>
          <cell r="F24">
            <v>45659</v>
          </cell>
          <cell r="G24" t="str">
            <v>（中铁北京局-资乐高速6标）四川省乐山市市中区土主镇资乐高速TJ6标项目试验室</v>
          </cell>
          <cell r="H24" t="str">
            <v>孟若禺</v>
          </cell>
          <cell r="I24">
            <v>13753975633</v>
          </cell>
        </row>
        <row r="25">
          <cell r="A25" t="str">
            <v>润耀</v>
          </cell>
          <cell r="B25" t="str">
            <v>螺纹钢</v>
          </cell>
          <cell r="C25" t="str">
            <v>HRB400E Φ25 9m</v>
          </cell>
          <cell r="D25" t="str">
            <v>吨</v>
          </cell>
          <cell r="E25">
            <v>21</v>
          </cell>
          <cell r="F25">
            <v>45659</v>
          </cell>
          <cell r="G25" t="str">
            <v>（中铁北京局-资乐高速6标）四川省乐山市市中区土主镇资乐高速TJ6标项目试验室</v>
          </cell>
          <cell r="H25" t="str">
            <v>孟若禺</v>
          </cell>
          <cell r="I25">
            <v>13753975633</v>
          </cell>
        </row>
        <row r="26">
          <cell r="A26" t="str">
            <v>润耀</v>
          </cell>
          <cell r="B26" t="str">
            <v>高线</v>
          </cell>
          <cell r="C26" t="str">
            <v>HPB300Φ12</v>
          </cell>
          <cell r="D26" t="str">
            <v>吨</v>
          </cell>
          <cell r="E26">
            <v>35</v>
          </cell>
          <cell r="F26">
            <v>45659</v>
          </cell>
          <cell r="G26" t="str">
            <v>（中铁三局成渝扩容ZCB3-1项目部）内江市胜利收费站红绿灯500米</v>
          </cell>
          <cell r="H26" t="str">
            <v>王岩</v>
          </cell>
          <cell r="I26">
            <v>17634813323</v>
          </cell>
        </row>
        <row r="27">
          <cell r="A27" t="str">
            <v>润耀</v>
          </cell>
          <cell r="B27" t="str">
            <v>盘螺</v>
          </cell>
          <cell r="C27" t="str">
            <v>HRB400E Φ8</v>
          </cell>
          <cell r="D27" t="str">
            <v>吨</v>
          </cell>
          <cell r="E27">
            <v>10</v>
          </cell>
          <cell r="F27">
            <v>45659</v>
          </cell>
          <cell r="G27" t="str">
            <v>（五局涪陵三分部）重庆市涪陵区蔺市镇万松村(一工区）</v>
          </cell>
          <cell r="H27" t="str">
            <v>刘龙峰</v>
          </cell>
          <cell r="I27">
            <v>17671354899</v>
          </cell>
        </row>
        <row r="28">
          <cell r="A28" t="str">
            <v>润耀</v>
          </cell>
          <cell r="B28" t="str">
            <v>螺纹钢</v>
          </cell>
          <cell r="C28" t="str">
            <v>HRB400E Φ12 9m</v>
          </cell>
          <cell r="D28" t="str">
            <v>吨</v>
          </cell>
          <cell r="E28">
            <v>35</v>
          </cell>
          <cell r="F28">
            <v>45659</v>
          </cell>
          <cell r="G28" t="str">
            <v>（五局涪陵三分部）重庆市涪陵区蔺市镇万松村(一工区）</v>
          </cell>
          <cell r="H28" t="str">
            <v>刘龙峰</v>
          </cell>
          <cell r="I28">
            <v>17671354899</v>
          </cell>
        </row>
        <row r="29">
          <cell r="A29" t="str">
            <v>润耀</v>
          </cell>
          <cell r="B29" t="str">
            <v>螺纹钢</v>
          </cell>
          <cell r="C29" t="str">
            <v>HRB400E Φ14 9m</v>
          </cell>
          <cell r="D29" t="str">
            <v>吨</v>
          </cell>
          <cell r="E29">
            <v>25</v>
          </cell>
          <cell r="F29">
            <v>45659</v>
          </cell>
          <cell r="G29" t="str">
            <v>（五局涪陵三分部）重庆市涪陵区蔺市镇万松村(一工区）</v>
          </cell>
          <cell r="H29" t="str">
            <v>刘龙峰</v>
          </cell>
          <cell r="I29">
            <v>17671354899</v>
          </cell>
        </row>
        <row r="30">
          <cell r="A30" t="str">
            <v>润耀</v>
          </cell>
          <cell r="B30" t="str">
            <v>螺纹钢</v>
          </cell>
          <cell r="C30" t="str">
            <v>HRB400E Φ20 9m</v>
          </cell>
          <cell r="D30" t="str">
            <v>吨</v>
          </cell>
          <cell r="E30">
            <v>35</v>
          </cell>
          <cell r="F30">
            <v>45659</v>
          </cell>
          <cell r="G30" t="str">
            <v>（五局涪陵三分部）重庆市涪陵区蔺市镇万松村(一工区）</v>
          </cell>
          <cell r="H30" t="str">
            <v>刘龙峰</v>
          </cell>
          <cell r="I30">
            <v>17671354899</v>
          </cell>
        </row>
        <row r="31">
          <cell r="A31" t="str">
            <v>陕钢</v>
          </cell>
          <cell r="B31" t="str">
            <v>盘螺</v>
          </cell>
          <cell r="C31" t="str">
            <v>HRB400EФ12</v>
          </cell>
          <cell r="D31" t="str">
            <v>吨</v>
          </cell>
          <cell r="E31">
            <v>35</v>
          </cell>
          <cell r="F31">
            <v>45659</v>
          </cell>
          <cell r="G31" t="str">
            <v>（中铁广州局-资乐高速5标）四川省乐山市井研县希望大道116号</v>
          </cell>
          <cell r="H31" t="str">
            <v>廖俊杰</v>
          </cell>
          <cell r="I31">
            <v>15775100965</v>
          </cell>
        </row>
        <row r="32">
          <cell r="A32" t="str">
            <v>润耀</v>
          </cell>
          <cell r="B32" t="str">
            <v>螺纹钢</v>
          </cell>
          <cell r="C32" t="str">
            <v>HRB400E Φ32 9m</v>
          </cell>
          <cell r="D32" t="str">
            <v>吨</v>
          </cell>
          <cell r="E32">
            <v>35</v>
          </cell>
          <cell r="F32">
            <v>45659</v>
          </cell>
          <cell r="G32" t="str">
            <v>自永4标一局四公司（四川省内江市隆昌市金鹅街道自永4标一局四公司钢筋棚）</v>
          </cell>
          <cell r="H32" t="str">
            <v>郝优</v>
          </cell>
          <cell r="I32">
            <v>13891371707</v>
          </cell>
        </row>
        <row r="33">
          <cell r="A33" t="str">
            <v>润耀</v>
          </cell>
          <cell r="B33" t="str">
            <v>盘螺</v>
          </cell>
          <cell r="C33" t="str">
            <v>HRB400E Φ8</v>
          </cell>
          <cell r="D33" t="str">
            <v>吨</v>
          </cell>
          <cell r="E33">
            <v>30</v>
          </cell>
          <cell r="F33">
            <v>45660</v>
          </cell>
          <cell r="G33" t="str">
            <v>（华西酒城南）成都市武侯区火车南站西路8号酒城南项目</v>
          </cell>
          <cell r="H33" t="str">
            <v>龙耀宇</v>
          </cell>
          <cell r="I33">
            <v>18384145895</v>
          </cell>
        </row>
        <row r="34">
          <cell r="A34" t="str">
            <v>润耀</v>
          </cell>
          <cell r="B34" t="str">
            <v>盘螺</v>
          </cell>
          <cell r="C34" t="str">
            <v>HRB400E Φ10</v>
          </cell>
          <cell r="D34" t="str">
            <v>吨</v>
          </cell>
          <cell r="E34">
            <v>10</v>
          </cell>
          <cell r="F34">
            <v>45660</v>
          </cell>
          <cell r="G34" t="str">
            <v>（华西酒城南）成都市武侯区火车南站西路8号酒城南项目</v>
          </cell>
          <cell r="H34" t="str">
            <v>龙耀宇</v>
          </cell>
          <cell r="I34">
            <v>18384145895</v>
          </cell>
        </row>
        <row r="35">
          <cell r="A35" t="str">
            <v>润耀</v>
          </cell>
          <cell r="B35" t="str">
            <v>盘螺</v>
          </cell>
          <cell r="C35" t="str">
            <v>HRB400E Φ12</v>
          </cell>
          <cell r="D35" t="str">
            <v>吨</v>
          </cell>
          <cell r="E35">
            <v>5</v>
          </cell>
          <cell r="F35">
            <v>45660</v>
          </cell>
          <cell r="G35" t="str">
            <v>（华西酒城南）成都市武侯区火车南站西路8号酒城南项目</v>
          </cell>
          <cell r="H35" t="str">
            <v>龙耀宇</v>
          </cell>
          <cell r="I35">
            <v>18384145895</v>
          </cell>
        </row>
        <row r="36">
          <cell r="A36" t="str">
            <v>润耀</v>
          </cell>
          <cell r="B36" t="str">
            <v>螺纹钢</v>
          </cell>
          <cell r="C36" t="str">
            <v>HRB400E Φ18 9m</v>
          </cell>
          <cell r="D36" t="str">
            <v>吨</v>
          </cell>
          <cell r="E36">
            <v>9</v>
          </cell>
          <cell r="F36">
            <v>45660</v>
          </cell>
          <cell r="G36" t="str">
            <v>（华西酒城南）成都市武侯区火车南站西路8号酒城南项目</v>
          </cell>
          <cell r="H36" t="str">
            <v>龙耀宇</v>
          </cell>
          <cell r="I36">
            <v>18384145895</v>
          </cell>
        </row>
        <row r="37">
          <cell r="A37" t="str">
            <v>润耀</v>
          </cell>
          <cell r="B37" t="str">
            <v>螺纹钢</v>
          </cell>
          <cell r="C37" t="str">
            <v>HRB500E Φ16</v>
          </cell>
          <cell r="D37" t="str">
            <v>吨</v>
          </cell>
          <cell r="E37">
            <v>3</v>
          </cell>
          <cell r="F37">
            <v>45660</v>
          </cell>
          <cell r="G37" t="str">
            <v>（华西酒城南）成都市武侯区火车南站西路8号酒城南项目</v>
          </cell>
          <cell r="H37" t="str">
            <v>龙耀宇</v>
          </cell>
          <cell r="I37">
            <v>18384145895</v>
          </cell>
        </row>
        <row r="38">
          <cell r="A38" t="str">
            <v>润耀</v>
          </cell>
          <cell r="B38" t="str">
            <v>螺纹钢</v>
          </cell>
          <cell r="C38" t="str">
            <v>HRB500E Φ18</v>
          </cell>
          <cell r="D38" t="str">
            <v>吨</v>
          </cell>
          <cell r="E38">
            <v>3</v>
          </cell>
          <cell r="F38">
            <v>45660</v>
          </cell>
          <cell r="G38" t="str">
            <v>（华西酒城南）成都市武侯区火车南站西路8号酒城南项目</v>
          </cell>
          <cell r="H38" t="str">
            <v>龙耀宇</v>
          </cell>
          <cell r="I38">
            <v>18384145895</v>
          </cell>
        </row>
        <row r="39">
          <cell r="A39" t="str">
            <v>润耀</v>
          </cell>
          <cell r="B39" t="str">
            <v>螺纹钢</v>
          </cell>
          <cell r="C39" t="str">
            <v>HRB500E Φ22</v>
          </cell>
          <cell r="D39" t="str">
            <v>吨</v>
          </cell>
          <cell r="E39">
            <v>12</v>
          </cell>
          <cell r="F39">
            <v>45660</v>
          </cell>
          <cell r="G39" t="str">
            <v>（华西酒城南）成都市武侯区火车南站西路8号酒城南项目</v>
          </cell>
          <cell r="H39" t="str">
            <v>龙耀宇</v>
          </cell>
          <cell r="I39">
            <v>18384145895</v>
          </cell>
        </row>
        <row r="40">
          <cell r="A40" t="str">
            <v>润耀</v>
          </cell>
          <cell r="B40" t="str">
            <v>盘螺</v>
          </cell>
          <cell r="C40" t="str">
            <v>HRB400E Φ8</v>
          </cell>
          <cell r="D40" t="str">
            <v>吨</v>
          </cell>
          <cell r="E40">
            <v>6</v>
          </cell>
          <cell r="F40">
            <v>45660</v>
          </cell>
          <cell r="G40" t="str">
            <v>(华西颐海-科创农业生态谷-1号钢筋房)成都市简阳市白金山水库</v>
          </cell>
          <cell r="H40" t="str">
            <v>石清国</v>
          </cell>
          <cell r="I40">
            <v>13458642015</v>
          </cell>
        </row>
        <row r="41">
          <cell r="A41" t="str">
            <v>润耀</v>
          </cell>
          <cell r="B41" t="str">
            <v>盘螺</v>
          </cell>
          <cell r="C41" t="str">
            <v>HRB400E Φ10</v>
          </cell>
          <cell r="D41" t="str">
            <v>吨</v>
          </cell>
          <cell r="E41">
            <v>6</v>
          </cell>
          <cell r="F41">
            <v>45660</v>
          </cell>
          <cell r="G41" t="str">
            <v>(华西颐海-科创农业生态谷-1号钢筋房)成都市简阳市白金山水库</v>
          </cell>
          <cell r="H41" t="str">
            <v>石清国</v>
          </cell>
          <cell r="I41">
            <v>13458642015</v>
          </cell>
        </row>
        <row r="42">
          <cell r="A42" t="str">
            <v>润耀</v>
          </cell>
          <cell r="B42" t="str">
            <v>螺纹钢</v>
          </cell>
          <cell r="C42" t="str">
            <v>HRB400E Φ25 9m</v>
          </cell>
          <cell r="D42" t="str">
            <v>吨</v>
          </cell>
          <cell r="E42">
            <v>25</v>
          </cell>
          <cell r="F42">
            <v>45660</v>
          </cell>
          <cell r="G42" t="str">
            <v>(华西颐海-科创农业生态谷-1号钢筋房)成都市简阳市白金山水库</v>
          </cell>
          <cell r="H42" t="str">
            <v>石清国</v>
          </cell>
          <cell r="I42">
            <v>13458642015</v>
          </cell>
        </row>
        <row r="43">
          <cell r="A43" t="str">
            <v>陕钢</v>
          </cell>
          <cell r="B43" t="str">
            <v>螺纹钢</v>
          </cell>
          <cell r="C43" t="str">
            <v>HRB400E Φ14 9m</v>
          </cell>
          <cell r="D43" t="str">
            <v>吨</v>
          </cell>
          <cell r="E43">
            <v>25.5</v>
          </cell>
          <cell r="F43">
            <v>45660</v>
          </cell>
          <cell r="G43" t="str">
            <v>（华西酒城南）成都市武侯区火车南站西路8号酒城南项目</v>
          </cell>
          <cell r="H43" t="str">
            <v>龙耀宇</v>
          </cell>
          <cell r="I43">
            <v>18384145895</v>
          </cell>
        </row>
        <row r="44">
          <cell r="A44" t="str">
            <v>陕钢</v>
          </cell>
          <cell r="B44" t="str">
            <v>螺纹钢</v>
          </cell>
          <cell r="C44" t="str">
            <v>HRB400E Φ16 9m</v>
          </cell>
          <cell r="D44" t="str">
            <v>吨</v>
          </cell>
          <cell r="E44">
            <v>9</v>
          </cell>
          <cell r="F44">
            <v>45660</v>
          </cell>
          <cell r="G44" t="str">
            <v>（华西酒城南）成都市武侯区火车南站西路8号酒城南项目</v>
          </cell>
          <cell r="H44" t="str">
            <v>龙耀宇</v>
          </cell>
          <cell r="I44">
            <v>18384145895</v>
          </cell>
        </row>
        <row r="45">
          <cell r="A45" t="str">
            <v>冷钢</v>
          </cell>
          <cell r="B45" t="str">
            <v>盘螺</v>
          </cell>
          <cell r="C45" t="str">
            <v>HRB400E Φ8</v>
          </cell>
          <cell r="D45" t="str">
            <v>吨</v>
          </cell>
          <cell r="E45">
            <v>5</v>
          </cell>
          <cell r="F45">
            <v>45660</v>
          </cell>
          <cell r="G45" t="str">
            <v>（商投建工达州中医药科技园-1工区）达州市通川区达州中医药职业学院犀牛大道北段</v>
          </cell>
          <cell r="H45" t="str">
            <v>程黄刚</v>
          </cell>
          <cell r="I45">
            <v>15108211617</v>
          </cell>
        </row>
        <row r="46">
          <cell r="A46" t="str">
            <v>冷钢</v>
          </cell>
          <cell r="B46" t="str">
            <v>螺纹钢</v>
          </cell>
          <cell r="C46" t="str">
            <v>HRB400E Φ14 9m</v>
          </cell>
          <cell r="D46" t="str">
            <v>吨</v>
          </cell>
          <cell r="E46">
            <v>23</v>
          </cell>
          <cell r="F46">
            <v>45660</v>
          </cell>
          <cell r="G46" t="str">
            <v>（商投建工达州中医药科技园-1工区）达州市通川区达州中医药职业学院犀牛大道北段</v>
          </cell>
          <cell r="H46" t="str">
            <v>程黄刚</v>
          </cell>
          <cell r="I46">
            <v>15108211617</v>
          </cell>
        </row>
        <row r="47">
          <cell r="A47" t="str">
            <v>冷钢</v>
          </cell>
          <cell r="B47" t="str">
            <v>螺纹钢</v>
          </cell>
          <cell r="C47" t="str">
            <v>HRB400E Φ16 9m</v>
          </cell>
          <cell r="D47" t="str">
            <v>吨</v>
          </cell>
          <cell r="E47">
            <v>3</v>
          </cell>
          <cell r="F47">
            <v>45660</v>
          </cell>
          <cell r="G47" t="str">
            <v>（商投建工达州中医药科技园-1工区）达州市通川区达州中医药职业学院犀牛大道北段</v>
          </cell>
          <cell r="H47" t="str">
            <v>程黄刚</v>
          </cell>
          <cell r="I47">
            <v>15108211617</v>
          </cell>
        </row>
        <row r="48">
          <cell r="A48" t="str">
            <v>冷钢</v>
          </cell>
          <cell r="B48" t="str">
            <v>螺纹钢</v>
          </cell>
          <cell r="C48" t="str">
            <v>HRB400E Φ20 9m</v>
          </cell>
          <cell r="D48" t="str">
            <v>吨</v>
          </cell>
          <cell r="E48">
            <v>6</v>
          </cell>
          <cell r="F48">
            <v>45660</v>
          </cell>
          <cell r="G48" t="str">
            <v>（商投建工达州中医药科技园-1工区）达州市通川区达州中医药职业学院犀牛大道北段</v>
          </cell>
          <cell r="H48" t="str">
            <v>程黄刚</v>
          </cell>
          <cell r="I48">
            <v>15108211617</v>
          </cell>
        </row>
        <row r="49">
          <cell r="A49" t="str">
            <v>润耀</v>
          </cell>
          <cell r="B49" t="str">
            <v>高线</v>
          </cell>
          <cell r="C49" t="str">
            <v>HPB300Ф8</v>
          </cell>
          <cell r="D49" t="str">
            <v>吨</v>
          </cell>
          <cell r="E49">
            <v>70</v>
          </cell>
          <cell r="F49">
            <v>45660</v>
          </cell>
          <cell r="G49" t="str">
            <v>（中铁一局四公司康新高速TJ1-1标贡不卡隧道）四川省甘孜州康定市折多塘村车管所旁</v>
          </cell>
          <cell r="H49" t="str">
            <v>王锡俊</v>
          </cell>
          <cell r="I49">
            <v>18736877891</v>
          </cell>
        </row>
        <row r="50">
          <cell r="A50" t="str">
            <v>润耀</v>
          </cell>
          <cell r="B50" t="str">
            <v>高线</v>
          </cell>
          <cell r="C50" t="str">
            <v>HPB300Φ12</v>
          </cell>
          <cell r="D50" t="str">
            <v>吨</v>
          </cell>
          <cell r="E50">
            <v>17</v>
          </cell>
          <cell r="F50">
            <v>45660</v>
          </cell>
          <cell r="G50" t="str">
            <v>（中铁三局-铜资高速1标）四川省资阳市安岳县石羊镇猫坝村2#钢筋场</v>
          </cell>
          <cell r="H50" t="str">
            <v>王雪</v>
          </cell>
          <cell r="I50">
            <v>18729676589</v>
          </cell>
        </row>
        <row r="51">
          <cell r="A51" t="str">
            <v>润耀</v>
          </cell>
          <cell r="B51" t="str">
            <v>高线</v>
          </cell>
          <cell r="C51" t="str">
            <v>HPB300Φ10</v>
          </cell>
          <cell r="D51" t="str">
            <v>吨</v>
          </cell>
          <cell r="E51">
            <v>17</v>
          </cell>
          <cell r="F51">
            <v>45660</v>
          </cell>
          <cell r="G51" t="str">
            <v>（中铁三局-铜资高速1标）四川省资阳市安岳县石羊镇猫坝村2#钢筋场</v>
          </cell>
          <cell r="H51" t="str">
            <v>王雪</v>
          </cell>
          <cell r="I51">
            <v>18729676589</v>
          </cell>
        </row>
        <row r="52">
          <cell r="A52" t="str">
            <v>润耀</v>
          </cell>
          <cell r="B52" t="str">
            <v>螺纹钢</v>
          </cell>
          <cell r="C52" t="str">
            <v>HRB400E Φ14 12m</v>
          </cell>
          <cell r="D52" t="str">
            <v>吨</v>
          </cell>
          <cell r="E52">
            <v>35</v>
          </cell>
          <cell r="F52">
            <v>45660</v>
          </cell>
          <cell r="G52" t="str">
            <v>(中铁九局-铜资高速3标)四川省资阳市安岳县天宝乡2#钢筋场</v>
          </cell>
          <cell r="H52" t="str">
            <v>林启松</v>
          </cell>
          <cell r="I52">
            <v>13688439855</v>
          </cell>
        </row>
        <row r="53">
          <cell r="A53" t="str">
            <v>润耀</v>
          </cell>
          <cell r="B53" t="str">
            <v>螺纹钢</v>
          </cell>
          <cell r="C53" t="str">
            <v>HRB400E Φ32 9m</v>
          </cell>
          <cell r="D53" t="str">
            <v>吨</v>
          </cell>
          <cell r="E53">
            <v>70</v>
          </cell>
          <cell r="F53">
            <v>45660</v>
          </cell>
          <cell r="G53" t="str">
            <v>（中铁广州局-资乐高速5标）四川省乐山市井研县希望大道116号</v>
          </cell>
          <cell r="H53" t="str">
            <v>廖俊杰</v>
          </cell>
          <cell r="I53">
            <v>15775100965</v>
          </cell>
        </row>
        <row r="54">
          <cell r="A54" t="str">
            <v>润耀</v>
          </cell>
          <cell r="B54" t="str">
            <v>螺纹钢</v>
          </cell>
          <cell r="C54" t="str">
            <v>HRB500E Φ22 12m</v>
          </cell>
          <cell r="D54" t="str">
            <v>吨</v>
          </cell>
          <cell r="E54">
            <v>35</v>
          </cell>
          <cell r="F54">
            <v>45660</v>
          </cell>
          <cell r="G54" t="str">
            <v>（中铁广州局-资乐高速5标）四川省乐山市井研县希望大道116号</v>
          </cell>
          <cell r="H54" t="str">
            <v>廖俊杰</v>
          </cell>
          <cell r="I54">
            <v>15775100965</v>
          </cell>
        </row>
        <row r="55">
          <cell r="A55" t="str">
            <v>润耀</v>
          </cell>
          <cell r="B55" t="str">
            <v>螺纹钢</v>
          </cell>
          <cell r="C55" t="str">
            <v>HRB400E Φ22 12m</v>
          </cell>
          <cell r="D55" t="str">
            <v>吨</v>
          </cell>
          <cell r="E55">
            <v>35</v>
          </cell>
          <cell r="F55">
            <v>45660</v>
          </cell>
          <cell r="G55" t="str">
            <v>（中铁广州局-资乐高速5标）四川省乐山市井研县希望大道116号</v>
          </cell>
          <cell r="H55" t="str">
            <v>廖俊杰</v>
          </cell>
          <cell r="I55">
            <v>15775100965</v>
          </cell>
        </row>
        <row r="56">
          <cell r="A56" t="str">
            <v>润耀</v>
          </cell>
          <cell r="B56" t="str">
            <v>螺纹钢</v>
          </cell>
          <cell r="C56" t="str">
            <v>HRB400E Φ25 9m</v>
          </cell>
          <cell r="D56" t="str">
            <v>吨</v>
          </cell>
          <cell r="E56">
            <v>35</v>
          </cell>
          <cell r="F56">
            <v>45660</v>
          </cell>
          <cell r="G56" t="str">
            <v>（中铁三局成渝扩容ZCB3-1项目部）内江市胜利收费站红绿灯500米</v>
          </cell>
          <cell r="H56" t="str">
            <v>王岩</v>
          </cell>
          <cell r="I56">
            <v>17634813323</v>
          </cell>
        </row>
        <row r="57">
          <cell r="A57" t="str">
            <v>润耀</v>
          </cell>
          <cell r="B57" t="str">
            <v>螺纹钢</v>
          </cell>
          <cell r="C57" t="str">
            <v>HRB400E Φ25 9m</v>
          </cell>
          <cell r="D57" t="str">
            <v>吨</v>
          </cell>
          <cell r="E57">
            <v>35</v>
          </cell>
          <cell r="F57">
            <v>45660</v>
          </cell>
          <cell r="G57" t="str">
            <v>（中铁广州局-成渝扩容2标）成渝扩容项目ZCB3-2标2＃拌和站【雁江区联盟桥东北50米(资资路) 】</v>
          </cell>
          <cell r="H57" t="str">
            <v>刘沛琦</v>
          </cell>
          <cell r="I57">
            <v>18011784798</v>
          </cell>
        </row>
        <row r="58">
          <cell r="A58" t="str">
            <v>润耀</v>
          </cell>
          <cell r="B58" t="str">
            <v>螺纹钢</v>
          </cell>
          <cell r="C58" t="str">
            <v>HRB400E Φ25 9m</v>
          </cell>
          <cell r="D58" t="str">
            <v>吨</v>
          </cell>
          <cell r="E58">
            <v>35</v>
          </cell>
          <cell r="F58">
            <v>45660</v>
          </cell>
          <cell r="G58" t="str">
            <v>（中铁广州局-成渝扩容2标）四川省资阳市雁江区南双路杨家糖房</v>
          </cell>
          <cell r="H58" t="str">
            <v>邓志强</v>
          </cell>
          <cell r="I58">
            <v>17603045490</v>
          </cell>
        </row>
        <row r="59">
          <cell r="A59" t="str">
            <v>润耀</v>
          </cell>
          <cell r="B59" t="str">
            <v>高线</v>
          </cell>
          <cell r="C59" t="str">
            <v>HPB300Φ12</v>
          </cell>
          <cell r="D59" t="str">
            <v>吨</v>
          </cell>
          <cell r="E59">
            <v>35</v>
          </cell>
          <cell r="F59">
            <v>45660</v>
          </cell>
          <cell r="G59" t="str">
            <v>（中铁五局-成渝扩容3标）四川省资阳市雁江区伍隍镇铺子村雁江区X138</v>
          </cell>
          <cell r="H59" t="str">
            <v>王健</v>
          </cell>
          <cell r="I59">
            <v>17726168395</v>
          </cell>
        </row>
        <row r="60">
          <cell r="A60" t="str">
            <v>润耀</v>
          </cell>
          <cell r="B60" t="str">
            <v>螺纹钢</v>
          </cell>
          <cell r="C60" t="str">
            <v>HRB400E Φ25 9m</v>
          </cell>
          <cell r="D60" t="str">
            <v>吨</v>
          </cell>
          <cell r="E60">
            <v>35</v>
          </cell>
          <cell r="F60">
            <v>45660</v>
          </cell>
          <cell r="G60" t="str">
            <v>（中铁五局-成渝扩容3标）四川省资阳市雁江区伍隍镇铺子村雁江区X138</v>
          </cell>
          <cell r="H60" t="str">
            <v>王健</v>
          </cell>
          <cell r="I60">
            <v>17726168395</v>
          </cell>
        </row>
        <row r="61">
          <cell r="A61" t="str">
            <v>润耀</v>
          </cell>
          <cell r="B61" t="str">
            <v>螺纹钢</v>
          </cell>
          <cell r="C61" t="str">
            <v>HRB400E Φ20 9m</v>
          </cell>
          <cell r="D61" t="str">
            <v>吨</v>
          </cell>
          <cell r="E61">
            <v>25</v>
          </cell>
          <cell r="F61">
            <v>45660</v>
          </cell>
          <cell r="G61" t="str">
            <v>（北京工程局乐山机场项目）乐山市五通桥区冠英镇</v>
          </cell>
          <cell r="H61" t="str">
            <v>王治</v>
          </cell>
          <cell r="I61">
            <v>18811564698</v>
          </cell>
        </row>
        <row r="62">
          <cell r="A62" t="str">
            <v>润耀</v>
          </cell>
          <cell r="B62" t="str">
            <v>螺纹钢</v>
          </cell>
          <cell r="C62" t="str">
            <v>HRB400E Φ18 9m</v>
          </cell>
          <cell r="D62" t="str">
            <v>吨</v>
          </cell>
          <cell r="E62">
            <v>10</v>
          </cell>
          <cell r="F62">
            <v>45660</v>
          </cell>
          <cell r="G62" t="str">
            <v>（北京工程局乐山机场项目）乐山市五通桥区冠英镇</v>
          </cell>
          <cell r="H62" t="str">
            <v>王治</v>
          </cell>
          <cell r="I62">
            <v>18811564698</v>
          </cell>
        </row>
        <row r="63">
          <cell r="A63" t="str">
            <v>润耀</v>
          </cell>
          <cell r="B63" t="str">
            <v>螺纹钢</v>
          </cell>
          <cell r="C63" t="str">
            <v>HRB400E Φ14 9m</v>
          </cell>
          <cell r="D63" t="str">
            <v>吨</v>
          </cell>
          <cell r="E63">
            <v>5</v>
          </cell>
          <cell r="F63">
            <v>45660</v>
          </cell>
          <cell r="G63" t="str">
            <v>（北京工程局乐山机场项目）乐山市五通桥区冠英镇</v>
          </cell>
          <cell r="H63" t="str">
            <v>王治</v>
          </cell>
          <cell r="I63">
            <v>18811564698</v>
          </cell>
        </row>
        <row r="64">
          <cell r="A64" t="str">
            <v>润耀</v>
          </cell>
          <cell r="B64" t="str">
            <v>螺纹钢</v>
          </cell>
          <cell r="C64" t="str">
            <v>HRB400E Φ22 9m</v>
          </cell>
          <cell r="D64" t="str">
            <v>吨</v>
          </cell>
          <cell r="E64">
            <v>5</v>
          </cell>
          <cell r="F64">
            <v>45660</v>
          </cell>
          <cell r="G64" t="str">
            <v>（北京工程局乐山机场项目）乐山市五通桥区冠英镇</v>
          </cell>
          <cell r="H64" t="str">
            <v>王治</v>
          </cell>
          <cell r="I64">
            <v>18811564698</v>
          </cell>
        </row>
        <row r="65">
          <cell r="A65" t="str">
            <v>润耀</v>
          </cell>
          <cell r="B65" t="str">
            <v>螺纹钢</v>
          </cell>
          <cell r="C65" t="str">
            <v>HRB400E Φ12 9m</v>
          </cell>
          <cell r="D65" t="str">
            <v>吨</v>
          </cell>
          <cell r="E65">
            <v>17</v>
          </cell>
          <cell r="F65">
            <v>45660</v>
          </cell>
          <cell r="G65" t="str">
            <v>（北京工程局乐山机场项目）乐山市五通桥区冠英镇</v>
          </cell>
          <cell r="H65" t="str">
            <v>王治</v>
          </cell>
          <cell r="I65">
            <v>18811564698</v>
          </cell>
        </row>
        <row r="66">
          <cell r="A66" t="str">
            <v>润耀</v>
          </cell>
          <cell r="B66" t="str">
            <v>螺纹钢</v>
          </cell>
          <cell r="C66" t="str">
            <v>HRB400E Φ18 9m</v>
          </cell>
          <cell r="D66" t="str">
            <v>吨</v>
          </cell>
          <cell r="E66">
            <v>10</v>
          </cell>
          <cell r="F66">
            <v>45660</v>
          </cell>
          <cell r="G66" t="str">
            <v>（北京工程局乐山机场项目）乐山市五通桥区冠英镇</v>
          </cell>
          <cell r="H66" t="str">
            <v>王治</v>
          </cell>
          <cell r="I66">
            <v>18811564698</v>
          </cell>
        </row>
        <row r="67">
          <cell r="A67" t="str">
            <v>润耀</v>
          </cell>
          <cell r="B67" t="str">
            <v>螺纹钢</v>
          </cell>
          <cell r="C67" t="str">
            <v>HRB400E Φ16 9m</v>
          </cell>
          <cell r="D67" t="str">
            <v>吨</v>
          </cell>
          <cell r="E67">
            <v>17</v>
          </cell>
          <cell r="F67">
            <v>45660</v>
          </cell>
          <cell r="G67" t="str">
            <v>（北京工程局乐山机场项目）乐山市五通桥区冠英镇</v>
          </cell>
          <cell r="H67" t="str">
            <v>王治</v>
          </cell>
          <cell r="I67">
            <v>18811564698</v>
          </cell>
        </row>
        <row r="68">
          <cell r="A68" t="str">
            <v>润耀</v>
          </cell>
          <cell r="B68" t="str">
            <v>螺纹钢</v>
          </cell>
          <cell r="C68" t="str">
            <v>HRB400E Φ20 9m</v>
          </cell>
          <cell r="D68" t="str">
            <v>吨</v>
          </cell>
          <cell r="E68">
            <v>10</v>
          </cell>
          <cell r="F68">
            <v>45660</v>
          </cell>
          <cell r="G68" t="str">
            <v>（北京工程局乐山机场项目）乐山市五通桥区冠英镇</v>
          </cell>
          <cell r="H68" t="str">
            <v>王治</v>
          </cell>
          <cell r="I68">
            <v>18811564698</v>
          </cell>
        </row>
        <row r="69">
          <cell r="A69" t="str">
            <v>润耀</v>
          </cell>
          <cell r="B69" t="str">
            <v>螺纹钢</v>
          </cell>
          <cell r="C69" t="str">
            <v>HRB400E Φ28 9m</v>
          </cell>
          <cell r="D69" t="str">
            <v>吨</v>
          </cell>
          <cell r="E69">
            <v>2</v>
          </cell>
          <cell r="F69">
            <v>45660</v>
          </cell>
          <cell r="G69" t="str">
            <v>（北京工程局乐山机场项目）乐山市五通桥区冠英镇</v>
          </cell>
          <cell r="H69" t="str">
            <v>王治</v>
          </cell>
          <cell r="I69">
            <v>18811564698</v>
          </cell>
        </row>
        <row r="70">
          <cell r="A70" t="str">
            <v>润耀</v>
          </cell>
          <cell r="B70" t="str">
            <v>螺纹钢</v>
          </cell>
          <cell r="C70" t="str">
            <v>HRB400E Φ20 9m</v>
          </cell>
          <cell r="D70" t="str">
            <v>吨</v>
          </cell>
          <cell r="E70">
            <v>35</v>
          </cell>
          <cell r="F70">
            <v>45660</v>
          </cell>
          <cell r="G70" t="str">
            <v>（五局乐山机场项目）四川省乐山市五通桥区</v>
          </cell>
          <cell r="H70" t="str">
            <v>贺银</v>
          </cell>
          <cell r="I70">
            <v>18844162555</v>
          </cell>
        </row>
        <row r="71">
          <cell r="A71" t="str">
            <v>润耀</v>
          </cell>
          <cell r="B71" t="str">
            <v>螺纹钢</v>
          </cell>
          <cell r="C71" t="str">
            <v>HRB400E Φ12 9m</v>
          </cell>
          <cell r="D71" t="str">
            <v>吨</v>
          </cell>
          <cell r="E71">
            <v>35</v>
          </cell>
          <cell r="F71">
            <v>45660</v>
          </cell>
          <cell r="G71" t="str">
            <v>（五局乐山机场项目）四川省乐山市五通桥区</v>
          </cell>
          <cell r="H71" t="str">
            <v>贺银</v>
          </cell>
          <cell r="I71">
            <v>18844162555</v>
          </cell>
        </row>
        <row r="72">
          <cell r="A72" t="str">
            <v>润耀</v>
          </cell>
          <cell r="B72" t="str">
            <v>螺纹钢</v>
          </cell>
          <cell r="C72" t="str">
            <v>HRB400E Φ12 9m</v>
          </cell>
          <cell r="D72" t="str">
            <v>吨</v>
          </cell>
          <cell r="E72">
            <v>52</v>
          </cell>
          <cell r="F72">
            <v>45660</v>
          </cell>
          <cell r="G72" t="str">
            <v>（五局涪陵三分部）重庆市涪陵区蔺市镇万松村(一工区）</v>
          </cell>
          <cell r="H72" t="str">
            <v>刘龙峰</v>
          </cell>
          <cell r="I72">
            <v>17671354899</v>
          </cell>
        </row>
        <row r="73">
          <cell r="A73" t="str">
            <v>润耀</v>
          </cell>
          <cell r="B73" t="str">
            <v>螺纹钢</v>
          </cell>
          <cell r="C73" t="str">
            <v>HRB400E Φ14 9m</v>
          </cell>
          <cell r="D73" t="str">
            <v>吨</v>
          </cell>
          <cell r="E73">
            <v>5</v>
          </cell>
          <cell r="F73">
            <v>45660</v>
          </cell>
          <cell r="G73" t="str">
            <v>（五局涪陵三分部）重庆市涪陵区蔺市镇万松村(一工区）</v>
          </cell>
          <cell r="H73" t="str">
            <v>刘龙峰</v>
          </cell>
          <cell r="I73">
            <v>17671354899</v>
          </cell>
        </row>
        <row r="74">
          <cell r="A74" t="str">
            <v>润耀</v>
          </cell>
          <cell r="B74" t="str">
            <v>螺纹钢</v>
          </cell>
          <cell r="C74" t="str">
            <v>HRB400E Φ20 9m</v>
          </cell>
          <cell r="D74" t="str">
            <v>吨</v>
          </cell>
          <cell r="E74">
            <v>76</v>
          </cell>
          <cell r="F74">
            <v>45660</v>
          </cell>
          <cell r="G74" t="str">
            <v>（五局涪陵三分部）重庆市涪陵区蔺市镇万松村(一工区）</v>
          </cell>
          <cell r="H74" t="str">
            <v>刘龙峰</v>
          </cell>
          <cell r="I74">
            <v>17671354899</v>
          </cell>
        </row>
        <row r="75">
          <cell r="A75" t="str">
            <v>润耀</v>
          </cell>
          <cell r="B75" t="str">
            <v>螺纹钢</v>
          </cell>
          <cell r="C75" t="str">
            <v>HRB400E Φ32×9米</v>
          </cell>
          <cell r="D75" t="str">
            <v>吨</v>
          </cell>
          <cell r="E75">
            <v>30</v>
          </cell>
          <cell r="F75">
            <v>45660</v>
          </cell>
          <cell r="G75" t="str">
            <v>自永4标一局四公司（四川省内江市隆昌市金鹅街道自永4标一局四公司钢筋棚）</v>
          </cell>
          <cell r="H75" t="str">
            <v>郝优</v>
          </cell>
          <cell r="I75">
            <v>13891371707</v>
          </cell>
        </row>
        <row r="76">
          <cell r="A76" t="str">
            <v>润耀</v>
          </cell>
          <cell r="B76" t="str">
            <v>螺纹钢</v>
          </cell>
          <cell r="C76" t="str">
            <v>HRB400E Φ28×9米</v>
          </cell>
          <cell r="D76" t="str">
            <v>吨</v>
          </cell>
          <cell r="E76">
            <v>6</v>
          </cell>
          <cell r="F76">
            <v>45660</v>
          </cell>
          <cell r="G76" t="str">
            <v>自永4标一局四公司（四川省内江市隆昌市金鹅街道自永4标一局四公司钢筋棚）</v>
          </cell>
          <cell r="H76" t="str">
            <v>郝优</v>
          </cell>
          <cell r="I76">
            <v>13891371707</v>
          </cell>
        </row>
        <row r="77">
          <cell r="A77" t="str">
            <v>润耀</v>
          </cell>
          <cell r="B77" t="str">
            <v>螺纹钢</v>
          </cell>
          <cell r="C77" t="str">
            <v>HRB500E Φ12 9m</v>
          </cell>
          <cell r="D77" t="str">
            <v>吨</v>
          </cell>
          <cell r="E77">
            <v>70</v>
          </cell>
          <cell r="F77">
            <v>45660</v>
          </cell>
          <cell r="G77" t="str">
            <v>（中核华兴-峨眉山项目）四川省乐山市峨眉山市双福镇梓橦庙红华五期中核华兴工地</v>
          </cell>
          <cell r="H77" t="str">
            <v>李汉军</v>
          </cell>
          <cell r="I77" t="str">
            <v>18691249091</v>
          </cell>
        </row>
        <row r="78">
          <cell r="A78" t="str">
            <v>润耀</v>
          </cell>
          <cell r="B78" t="str">
            <v>螺纹钢</v>
          </cell>
          <cell r="C78" t="str">
            <v>HRB500E Φ14 9m</v>
          </cell>
          <cell r="D78" t="str">
            <v>吨</v>
          </cell>
          <cell r="E78">
            <v>35</v>
          </cell>
          <cell r="F78">
            <v>45660</v>
          </cell>
          <cell r="G78" t="str">
            <v>（中核华兴-峨眉山项目）四川省乐山市峨眉山市双福镇梓橦庙红华五期中核华兴工地</v>
          </cell>
          <cell r="H78" t="str">
            <v>李汉军</v>
          </cell>
          <cell r="I78" t="str">
            <v>18691249091</v>
          </cell>
        </row>
        <row r="79">
          <cell r="A79" t="str">
            <v>晋邦</v>
          </cell>
          <cell r="B79" t="str">
            <v>螺纹钢</v>
          </cell>
          <cell r="C79" t="str">
            <v>HRB400E Φ22 9m</v>
          </cell>
          <cell r="D79" t="str">
            <v>吨</v>
          </cell>
          <cell r="E79">
            <v>13</v>
          </cell>
          <cell r="F79">
            <v>45660</v>
          </cell>
          <cell r="G79" t="str">
            <v>（达州市公共卫生医疗中心项目-二标-3号楼）达州市通川区西外复兴镇公共卫生临床医疗中心项目</v>
          </cell>
          <cell r="H79" t="str">
            <v>黄永林</v>
          </cell>
          <cell r="I79">
            <v>15982487227</v>
          </cell>
        </row>
        <row r="80">
          <cell r="A80" t="str">
            <v>晋邦</v>
          </cell>
          <cell r="B80" t="str">
            <v>螺纹钢</v>
          </cell>
          <cell r="C80" t="str">
            <v>HRB400E Φ25 9m</v>
          </cell>
          <cell r="D80" t="str">
            <v>吨</v>
          </cell>
          <cell r="E80">
            <v>26</v>
          </cell>
          <cell r="F80">
            <v>45660</v>
          </cell>
          <cell r="G80" t="str">
            <v>（达州市公共卫生医疗中心项目-二标-3号楼）达州市通川区西外复兴镇公共卫生临床医疗中心项目</v>
          </cell>
          <cell r="H80" t="str">
            <v>黄永林</v>
          </cell>
          <cell r="I80">
            <v>15982487227</v>
          </cell>
        </row>
        <row r="81">
          <cell r="A81" t="str">
            <v>宜宾普什</v>
          </cell>
          <cell r="B81" t="str">
            <v>螺纹钢 </v>
          </cell>
          <cell r="C81" t="str">
            <v>HRB500E Φ28×12米</v>
          </cell>
          <cell r="D81" t="str">
            <v>吨</v>
          </cell>
          <cell r="E81">
            <v>30</v>
          </cell>
          <cell r="F81">
            <v>45660</v>
          </cell>
          <cell r="G81" t="str">
            <v>自永4标一局四公司（四川省内江市隆昌市金鹅街道自永4标一局四公司钢筋棚）</v>
          </cell>
          <cell r="H81" t="str">
            <v>郝优</v>
          </cell>
          <cell r="I81">
            <v>13891371707</v>
          </cell>
        </row>
        <row r="82">
          <cell r="A82" t="str">
            <v>宜宾普什</v>
          </cell>
          <cell r="B82" t="str">
            <v>螺纹钢</v>
          </cell>
          <cell r="C82" t="str">
            <v>HRB400E Φ22×9米</v>
          </cell>
          <cell r="D82" t="str">
            <v>吨</v>
          </cell>
          <cell r="E82">
            <v>3.5</v>
          </cell>
          <cell r="F82">
            <v>45660</v>
          </cell>
          <cell r="G82" t="str">
            <v>自永4标一局四公司（四川省内江市隆昌市金鹅街道自永4标一局四公司钢筋棚）</v>
          </cell>
          <cell r="H82" t="str">
            <v>郝优</v>
          </cell>
          <cell r="I82">
            <v>13891371707</v>
          </cell>
        </row>
        <row r="83">
          <cell r="A83" t="str">
            <v>凤钢</v>
          </cell>
          <cell r="B83" t="str">
            <v>螺纹钢</v>
          </cell>
          <cell r="C83" t="str">
            <v>HRB500EΦ32</v>
          </cell>
          <cell r="D83" t="str">
            <v>吨</v>
          </cell>
          <cell r="E83">
            <v>80</v>
          </cell>
          <cell r="F83">
            <v>45660</v>
          </cell>
          <cell r="G83" t="str">
            <v>（中铁广州局深圳公司西昭高速9标）四川省凉山彝族自治州西昌市西乡乡三百村</v>
          </cell>
          <cell r="H83" t="str">
            <v>伍红林</v>
          </cell>
          <cell r="I83">
            <v>18683860677</v>
          </cell>
        </row>
        <row r="84">
          <cell r="A84" t="str">
            <v>凤钢</v>
          </cell>
          <cell r="B84" t="str">
            <v>螺纹钢</v>
          </cell>
          <cell r="C84" t="str">
            <v>HRB500EΦ32</v>
          </cell>
          <cell r="D84" t="str">
            <v>吨</v>
          </cell>
          <cell r="E84">
            <v>80</v>
          </cell>
          <cell r="F84">
            <v>45660</v>
          </cell>
          <cell r="G84" t="str">
            <v>凉山州昭觉县洒拉地坡乡中铁一局三分部山里钢筋场</v>
          </cell>
          <cell r="H84" t="str">
            <v>陈忠</v>
          </cell>
          <cell r="I84">
            <v>17602306163</v>
          </cell>
        </row>
        <row r="85">
          <cell r="A85" t="str">
            <v>凤钢</v>
          </cell>
          <cell r="B85" t="str">
            <v>螺纹钢</v>
          </cell>
          <cell r="C85" t="str">
            <v>HRB500EΦ28</v>
          </cell>
          <cell r="D85" t="str">
            <v>吨</v>
          </cell>
          <cell r="E85">
            <v>80</v>
          </cell>
          <cell r="F85">
            <v>45660</v>
          </cell>
          <cell r="G85" t="str">
            <v>（中铁五局一公司西昭高速3标)四川省凉山彝族自治州布拖县地洛镇桥边村钢筋加工厂</v>
          </cell>
          <cell r="H85" t="str">
            <v>宋健</v>
          </cell>
          <cell r="I85">
            <v>18232295753</v>
          </cell>
        </row>
        <row r="86">
          <cell r="A86" t="str">
            <v>陕钢</v>
          </cell>
          <cell r="B86" t="str">
            <v>盘螺</v>
          </cell>
          <cell r="C86" t="str">
            <v>HRB400E Φ6</v>
          </cell>
          <cell r="D86" t="str">
            <v>吨</v>
          </cell>
          <cell r="E86">
            <v>7.5</v>
          </cell>
          <cell r="F86">
            <v>45661</v>
          </cell>
          <cell r="G86" t="str">
            <v>（四川商建-射洪城乡一体化项目）遂宁市射洪市忠新幼儿园北侧约220米新溪小区</v>
          </cell>
          <cell r="H86" t="str">
            <v>柏子刚</v>
          </cell>
          <cell r="I86">
            <v>15692885305</v>
          </cell>
        </row>
        <row r="87">
          <cell r="A87" t="str">
            <v>陕钢</v>
          </cell>
          <cell r="B87" t="str">
            <v>盘螺</v>
          </cell>
          <cell r="C87" t="str">
            <v>HRB400E Φ8</v>
          </cell>
          <cell r="D87" t="str">
            <v>吨</v>
          </cell>
          <cell r="E87">
            <v>17.5</v>
          </cell>
          <cell r="F87">
            <v>45661</v>
          </cell>
          <cell r="G87" t="str">
            <v>（四川商建-射洪城乡一体化项目）遂宁市射洪市忠新幼儿园北侧约220米新溪小区</v>
          </cell>
          <cell r="H87" t="str">
            <v>柏子刚</v>
          </cell>
          <cell r="I87">
            <v>15692885305</v>
          </cell>
        </row>
        <row r="88">
          <cell r="A88" t="str">
            <v>陕钢</v>
          </cell>
          <cell r="B88" t="str">
            <v>盘螺</v>
          </cell>
          <cell r="C88" t="str">
            <v>HRB400E Φ10</v>
          </cell>
          <cell r="D88" t="str">
            <v>吨</v>
          </cell>
          <cell r="E88">
            <v>25</v>
          </cell>
          <cell r="F88">
            <v>45661</v>
          </cell>
          <cell r="G88" t="str">
            <v>（四川商建-射洪城乡一体化项目）遂宁市射洪市忠新幼儿园北侧约220米新溪小区</v>
          </cell>
          <cell r="H88" t="str">
            <v>柏子刚</v>
          </cell>
          <cell r="I88">
            <v>15692885305</v>
          </cell>
        </row>
        <row r="89">
          <cell r="A89" t="str">
            <v>陕钢</v>
          </cell>
          <cell r="B89" t="str">
            <v>螺纹钢</v>
          </cell>
          <cell r="C89" t="str">
            <v>HRB400E Φ12 9m</v>
          </cell>
          <cell r="D89" t="str">
            <v>吨</v>
          </cell>
          <cell r="E89">
            <v>3</v>
          </cell>
          <cell r="F89">
            <v>45661</v>
          </cell>
          <cell r="G89" t="str">
            <v>（四川商建-射洪城乡一体化项目）遂宁市射洪市忠新幼儿园北侧约220米新溪小区</v>
          </cell>
          <cell r="H89" t="str">
            <v>柏子刚</v>
          </cell>
          <cell r="I89">
            <v>15692885305</v>
          </cell>
        </row>
        <row r="90">
          <cell r="A90" t="str">
            <v>陕钢</v>
          </cell>
          <cell r="B90" t="str">
            <v>螺纹钢</v>
          </cell>
          <cell r="C90" t="str">
            <v>HRB400E Φ14 9m</v>
          </cell>
          <cell r="D90" t="str">
            <v>吨</v>
          </cell>
          <cell r="E90">
            <v>5</v>
          </cell>
          <cell r="F90">
            <v>45661</v>
          </cell>
          <cell r="G90" t="str">
            <v>（四川商建-射洪城乡一体化项目）遂宁市射洪市忠新幼儿园北侧约220米新溪小区</v>
          </cell>
          <cell r="H90" t="str">
            <v>柏子刚</v>
          </cell>
          <cell r="I90">
            <v>15692885305</v>
          </cell>
        </row>
        <row r="91">
          <cell r="A91" t="str">
            <v>陕钢</v>
          </cell>
          <cell r="B91" t="str">
            <v>螺纹钢</v>
          </cell>
          <cell r="C91" t="str">
            <v>HRB400E Φ16 9m</v>
          </cell>
          <cell r="D91" t="str">
            <v>吨</v>
          </cell>
          <cell r="E91">
            <v>7.5</v>
          </cell>
          <cell r="F91">
            <v>45661</v>
          </cell>
          <cell r="G91" t="str">
            <v>（四川商建-射洪城乡一体化项目）遂宁市射洪市忠新幼儿园北侧约220米新溪小区</v>
          </cell>
          <cell r="H91" t="str">
            <v>柏子刚</v>
          </cell>
          <cell r="I91">
            <v>15692885305</v>
          </cell>
        </row>
        <row r="92">
          <cell r="A92" t="str">
            <v>陕钢</v>
          </cell>
          <cell r="B92" t="str">
            <v>螺纹钢</v>
          </cell>
          <cell r="C92" t="str">
            <v>HRB400E Φ18 9m</v>
          </cell>
          <cell r="D92" t="str">
            <v>吨</v>
          </cell>
          <cell r="E92">
            <v>6</v>
          </cell>
          <cell r="F92">
            <v>45661</v>
          </cell>
          <cell r="G92" t="str">
            <v>（四川商建-射洪城乡一体化项目）遂宁市射洪市忠新幼儿园北侧约220米新溪小区</v>
          </cell>
          <cell r="H92" t="str">
            <v>柏子刚</v>
          </cell>
          <cell r="I92">
            <v>15692885305</v>
          </cell>
        </row>
        <row r="93">
          <cell r="A93" t="str">
            <v>润耀</v>
          </cell>
          <cell r="B93" t="str">
            <v>盘螺</v>
          </cell>
          <cell r="C93" t="str">
            <v>HRB400E Φ12</v>
          </cell>
          <cell r="D93" t="str">
            <v>吨</v>
          </cell>
          <cell r="E93">
            <v>35</v>
          </cell>
          <cell r="F93">
            <v>45661</v>
          </cell>
          <cell r="G93" t="str">
            <v>（中铁广州局-资乐高速5标）四川省乐山市井研县希望大道116号</v>
          </cell>
          <cell r="H93" t="str">
            <v>廖俊杰</v>
          </cell>
          <cell r="I93">
            <v>15775100965</v>
          </cell>
        </row>
        <row r="94">
          <cell r="A94" t="str">
            <v>建邦</v>
          </cell>
          <cell r="B94" t="str">
            <v>盘螺</v>
          </cell>
          <cell r="C94" t="str">
            <v>HRB400E Φ12</v>
          </cell>
          <cell r="D94" t="str">
            <v>吨</v>
          </cell>
          <cell r="E94">
            <v>3</v>
          </cell>
          <cell r="F94">
            <v>45662</v>
          </cell>
          <cell r="G94" t="str">
            <v>（五冶达州国道542项目-二工区路基五工段）四川省达州市达川区赵固镇黄家坡</v>
          </cell>
          <cell r="H94" t="str">
            <v>潘远林</v>
          </cell>
          <cell r="I94">
            <v>18281865966</v>
          </cell>
        </row>
        <row r="95">
          <cell r="A95" t="str">
            <v>建邦</v>
          </cell>
          <cell r="B95" t="str">
            <v>螺纹钢</v>
          </cell>
          <cell r="C95" t="str">
            <v>HRB400E Φ12 9m</v>
          </cell>
          <cell r="D95" t="str">
            <v>吨</v>
          </cell>
          <cell r="E95">
            <v>13</v>
          </cell>
          <cell r="F95">
            <v>45662</v>
          </cell>
          <cell r="G95" t="str">
            <v>（五冶达州国道542项目-二工区路基五工段）四川省达州市达川区赵固镇黄家坡</v>
          </cell>
          <cell r="H95" t="str">
            <v>潘远林</v>
          </cell>
          <cell r="I95">
            <v>18281865966</v>
          </cell>
        </row>
        <row r="96">
          <cell r="A96" t="str">
            <v>建邦</v>
          </cell>
          <cell r="B96" t="str">
            <v>螺纹钢</v>
          </cell>
          <cell r="C96" t="str">
            <v>HRB400E Φ14 9m</v>
          </cell>
          <cell r="D96" t="str">
            <v>吨</v>
          </cell>
          <cell r="E96">
            <v>10</v>
          </cell>
          <cell r="F96">
            <v>45662</v>
          </cell>
          <cell r="G96" t="str">
            <v>（五冶达州国道542项目-二工区路基五工段）四川省达州市达川区赵固镇黄家坡</v>
          </cell>
          <cell r="H96" t="str">
            <v>潘远林</v>
          </cell>
          <cell r="I96">
            <v>18281865966</v>
          </cell>
        </row>
        <row r="97">
          <cell r="A97" t="str">
            <v>建邦</v>
          </cell>
          <cell r="B97" t="str">
            <v>螺纹钢</v>
          </cell>
          <cell r="C97" t="str">
            <v>HRB400E Φ22 9m</v>
          </cell>
          <cell r="D97" t="str">
            <v>吨</v>
          </cell>
          <cell r="E97">
            <v>10</v>
          </cell>
          <cell r="F97">
            <v>45662</v>
          </cell>
          <cell r="G97" t="str">
            <v>（五冶达州国道542项目-二工区路基五工段）四川省达州市达川区赵固镇黄家坡</v>
          </cell>
          <cell r="H97" t="str">
            <v>潘远林</v>
          </cell>
          <cell r="I97">
            <v>18281865966</v>
          </cell>
        </row>
        <row r="98">
          <cell r="A98" t="str">
            <v>晋邦</v>
          </cell>
          <cell r="B98" t="str">
            <v>螺纹钢</v>
          </cell>
          <cell r="C98" t="str">
            <v>HRB400E Φ22 9m</v>
          </cell>
          <cell r="D98" t="str">
            <v>吨</v>
          </cell>
          <cell r="E98">
            <v>9</v>
          </cell>
          <cell r="F98">
            <v>45662</v>
          </cell>
          <cell r="G98" t="str">
            <v>（达州市公共卫生临床医疗中心项目-一标-1号制作房）达州市通川区西外复兴镇公共卫生临床医疗中心项目</v>
          </cell>
          <cell r="H98" t="str">
            <v>潘建发</v>
          </cell>
          <cell r="I98">
            <v>13658059919</v>
          </cell>
        </row>
        <row r="99">
          <cell r="A99" t="str">
            <v>晋邦</v>
          </cell>
          <cell r="B99" t="str">
            <v>螺纹钢</v>
          </cell>
          <cell r="C99" t="str">
            <v>HRB400E Φ25 9m</v>
          </cell>
          <cell r="D99" t="str">
            <v>吨</v>
          </cell>
          <cell r="E99">
            <v>36</v>
          </cell>
          <cell r="F99">
            <v>45662</v>
          </cell>
          <cell r="G99" t="str">
            <v>（达州市公共卫生临床医疗中心项目-一标-1号制作房）达州市通川区西外复兴镇公共卫生临床医疗中心项目</v>
          </cell>
          <cell r="H99" t="str">
            <v>潘建发</v>
          </cell>
          <cell r="I99">
            <v>13658059919</v>
          </cell>
        </row>
        <row r="100">
          <cell r="A100" t="str">
            <v>达钢</v>
          </cell>
          <cell r="B100" t="str">
            <v>螺纹钢</v>
          </cell>
          <cell r="C100" t="str">
            <v>HRB400E Φ12 9m</v>
          </cell>
          <cell r="D100" t="str">
            <v>吨</v>
          </cell>
          <cell r="E100">
            <v>30</v>
          </cell>
          <cell r="F100">
            <v>45662</v>
          </cell>
          <cell r="G100" t="str">
            <v>（达州市公共卫生临床医疗中心项目-一标-1号制作房）达州市通川区西外复兴镇公共卫生临床医疗中心项目</v>
          </cell>
          <cell r="H100" t="str">
            <v>潘建发</v>
          </cell>
          <cell r="I100">
            <v>13658059919</v>
          </cell>
        </row>
        <row r="101">
          <cell r="A101" t="str">
            <v>达钢</v>
          </cell>
          <cell r="B101" t="str">
            <v>螺纹钢</v>
          </cell>
          <cell r="C101" t="str">
            <v>HRB400E Φ25 9m</v>
          </cell>
          <cell r="D101" t="str">
            <v>吨</v>
          </cell>
          <cell r="E101">
            <v>72</v>
          </cell>
          <cell r="F101">
            <v>45662</v>
          </cell>
          <cell r="G101" t="str">
            <v>（达州市公共卫生临床医疗中心项目-一标-1号制作房）达州市通川区西外复兴镇公共卫生临床医疗中心项目</v>
          </cell>
          <cell r="H101" t="str">
            <v>潘建发</v>
          </cell>
          <cell r="I101">
            <v>13658059919</v>
          </cell>
        </row>
        <row r="102">
          <cell r="A102" t="str">
            <v>海南海控</v>
          </cell>
          <cell r="B102" t="str">
            <v>螺纹钢</v>
          </cell>
          <cell r="C102" t="str">
            <v>HRB400E Φ28 12m</v>
          </cell>
          <cell r="D102" t="str">
            <v>吨</v>
          </cell>
          <cell r="E102">
            <v>35</v>
          </cell>
          <cell r="F102">
            <v>45663</v>
          </cell>
          <cell r="G102" t="str">
            <v>（中铁广州局-资乐高速5标）四川省乐山市井研县希望大道116号</v>
          </cell>
          <cell r="H102" t="str">
            <v>廖俊杰</v>
          </cell>
          <cell r="I102">
            <v>15775100965</v>
          </cell>
        </row>
        <row r="103">
          <cell r="A103" t="str">
            <v>海南海控</v>
          </cell>
          <cell r="B103" t="str">
            <v>盘螺</v>
          </cell>
          <cell r="C103" t="str">
            <v>HRB400E Φ14</v>
          </cell>
          <cell r="D103" t="str">
            <v>吨</v>
          </cell>
          <cell r="E103">
            <v>35</v>
          </cell>
          <cell r="F103">
            <v>45663</v>
          </cell>
          <cell r="G103" t="str">
            <v>（中铁广州局-资乐高速5标）四川省乐山市井研县希望大道116号</v>
          </cell>
          <cell r="H103" t="str">
            <v>廖俊杰</v>
          </cell>
          <cell r="I103">
            <v>15775100965</v>
          </cell>
        </row>
        <row r="104">
          <cell r="A104" t="str">
            <v>海南海控</v>
          </cell>
          <cell r="B104" t="str">
            <v>螺纹钢</v>
          </cell>
          <cell r="C104" t="str">
            <v>HRB400E Φ25 12m</v>
          </cell>
          <cell r="D104" t="str">
            <v>吨</v>
          </cell>
          <cell r="E104">
            <v>35</v>
          </cell>
          <cell r="F104">
            <v>45663</v>
          </cell>
          <cell r="G104" t="str">
            <v>（中铁广州局-成渝扩容2标）成渝扩容项目ZCB3-2标2＃拌和站【雁江区联盟桥东北50米(资资路) 】</v>
          </cell>
          <cell r="H104" t="str">
            <v>刘沛琦</v>
          </cell>
          <cell r="I104">
            <v>18011784798</v>
          </cell>
        </row>
        <row r="105">
          <cell r="A105" t="str">
            <v>海南海控</v>
          </cell>
          <cell r="B105" t="str">
            <v>螺纹钢</v>
          </cell>
          <cell r="C105" t="str">
            <v>HRB400E Φ25 12m</v>
          </cell>
          <cell r="D105" t="str">
            <v>吨</v>
          </cell>
          <cell r="E105">
            <v>35</v>
          </cell>
          <cell r="F105">
            <v>45663</v>
          </cell>
          <cell r="G105" t="str">
            <v>（中铁五局-成渝扩容3标）四川省资阳市雁江区伍隍镇铺子村雁江区X138</v>
          </cell>
          <cell r="H105" t="str">
            <v>王健</v>
          </cell>
          <cell r="I105">
            <v>17726168395</v>
          </cell>
        </row>
        <row r="106">
          <cell r="A106" t="str">
            <v>润耀</v>
          </cell>
          <cell r="B106" t="str">
            <v>螺纹钢</v>
          </cell>
          <cell r="C106" t="str">
            <v>HRB400E Φ14 12m</v>
          </cell>
          <cell r="D106" t="str">
            <v>吨</v>
          </cell>
          <cell r="E106">
            <v>35</v>
          </cell>
          <cell r="F106">
            <v>45663</v>
          </cell>
          <cell r="G106" t="str">
            <v>（中铁建工-渝黔站房）重庆市彭水苗族土家族自治县汉葭街道岩坪彭水南站</v>
          </cell>
          <cell r="H106" t="str">
            <v>贾尚垒</v>
          </cell>
          <cell r="I106">
            <v>13155825161</v>
          </cell>
        </row>
        <row r="107">
          <cell r="A107" t="str">
            <v>润耀</v>
          </cell>
          <cell r="B107" t="str">
            <v>螺纹钢</v>
          </cell>
          <cell r="C107" t="str">
            <v>HRB400E Φ14 12m</v>
          </cell>
          <cell r="D107" t="str">
            <v>吨</v>
          </cell>
          <cell r="E107">
            <v>35</v>
          </cell>
          <cell r="F107">
            <v>45663</v>
          </cell>
          <cell r="G107" t="str">
            <v>（中铁建工-渝黔站房）重庆市彭水苗族土家族自治县汉葭街道岩坪彭水站前广场</v>
          </cell>
          <cell r="H107" t="str">
            <v>贾尚垒</v>
          </cell>
          <cell r="I107">
            <v>13155825161</v>
          </cell>
        </row>
        <row r="108">
          <cell r="A108" t="str">
            <v>润耀</v>
          </cell>
          <cell r="B108" t="str">
            <v>螺纹钢</v>
          </cell>
          <cell r="C108" t="str">
            <v>HRB400E Φ20 9m</v>
          </cell>
          <cell r="D108" t="str">
            <v>吨</v>
          </cell>
          <cell r="E108">
            <v>33.068</v>
          </cell>
          <cell r="F108">
            <v>45663</v>
          </cell>
          <cell r="G108" t="str">
            <v>（五局乐山机场项目）四川省乐山市五通桥区</v>
          </cell>
          <cell r="H108" t="str">
            <v>贺银</v>
          </cell>
          <cell r="I108">
            <v>18844162555</v>
          </cell>
        </row>
        <row r="109">
          <cell r="A109" t="str">
            <v>润耀</v>
          </cell>
          <cell r="B109" t="str">
            <v>螺纹钢</v>
          </cell>
          <cell r="C109" t="str">
            <v>HRB400E Φ12 9m</v>
          </cell>
          <cell r="D109" t="str">
            <v>吨</v>
          </cell>
          <cell r="E109">
            <v>9</v>
          </cell>
          <cell r="F109">
            <v>45663</v>
          </cell>
          <cell r="G109" t="str">
            <v>（五局涪陵三分部）重庆市涪陵区蔺市镇万松村(一工区）</v>
          </cell>
          <cell r="H109" t="str">
            <v>刘龙峰</v>
          </cell>
          <cell r="I109">
            <v>17671354899</v>
          </cell>
        </row>
        <row r="110">
          <cell r="A110" t="str">
            <v>润耀</v>
          </cell>
          <cell r="B110" t="str">
            <v>螺纹钢</v>
          </cell>
          <cell r="C110" t="str">
            <v>HRB400E Φ18 9m</v>
          </cell>
          <cell r="D110" t="str">
            <v>吨</v>
          </cell>
          <cell r="E110">
            <v>27</v>
          </cell>
          <cell r="F110">
            <v>45663</v>
          </cell>
          <cell r="G110" t="str">
            <v>（五局涪陵三分部）重庆市涪陵区蔺市镇万松村(一工区）</v>
          </cell>
          <cell r="H110" t="str">
            <v>刘龙峰</v>
          </cell>
          <cell r="I110">
            <v>17671354899</v>
          </cell>
        </row>
        <row r="111">
          <cell r="A111" t="str">
            <v>润耀</v>
          </cell>
          <cell r="B111" t="str">
            <v>螺纹钢</v>
          </cell>
          <cell r="C111" t="str">
            <v>HRB400E Φ16 9m</v>
          </cell>
          <cell r="D111" t="str">
            <v>吨</v>
          </cell>
          <cell r="E111">
            <v>35</v>
          </cell>
          <cell r="F111">
            <v>45663</v>
          </cell>
          <cell r="G111" t="str">
            <v>（中铁三局-铜资高速1标）四川省资阳市安岳县石羊镇猫坝村2#钢筋场</v>
          </cell>
          <cell r="H111" t="str">
            <v>王雪</v>
          </cell>
          <cell r="I111">
            <v>18729676589</v>
          </cell>
        </row>
        <row r="112">
          <cell r="A112" t="str">
            <v>润耀</v>
          </cell>
          <cell r="B112" t="str">
            <v>高线</v>
          </cell>
          <cell r="C112" t="str">
            <v>HPB300Φ12</v>
          </cell>
          <cell r="D112" t="str">
            <v>吨</v>
          </cell>
          <cell r="E112">
            <v>17</v>
          </cell>
          <cell r="F112">
            <v>45663</v>
          </cell>
          <cell r="G112" t="str">
            <v>（中铁三局-铜资高速1标）四川省资阳市安岳县石羊镇猫坝村2#钢筋场</v>
          </cell>
          <cell r="H112" t="str">
            <v>王雪</v>
          </cell>
          <cell r="I112">
            <v>18729676589</v>
          </cell>
        </row>
        <row r="113">
          <cell r="A113" t="str">
            <v>润耀</v>
          </cell>
          <cell r="B113" t="str">
            <v>高线</v>
          </cell>
          <cell r="C113" t="str">
            <v>HPB300Φ10</v>
          </cell>
          <cell r="D113" t="str">
            <v>吨</v>
          </cell>
          <cell r="E113">
            <v>17</v>
          </cell>
          <cell r="F113">
            <v>45663</v>
          </cell>
          <cell r="G113" t="str">
            <v>（中铁三局-铜资高速1标）四川省资阳市安岳县石羊镇猫坝村2#钢筋场</v>
          </cell>
          <cell r="H113" t="str">
            <v>王雪</v>
          </cell>
          <cell r="I113">
            <v>18729676589</v>
          </cell>
        </row>
        <row r="114">
          <cell r="A114" t="str">
            <v>润耀</v>
          </cell>
          <cell r="B114" t="str">
            <v>螺纹钢</v>
          </cell>
          <cell r="C114" t="str">
            <v>HRB400E Φ20 12m</v>
          </cell>
          <cell r="D114" t="str">
            <v>吨</v>
          </cell>
          <cell r="E114">
            <v>35</v>
          </cell>
          <cell r="F114">
            <v>45663</v>
          </cell>
          <cell r="G114" t="str">
            <v>（中铁广州局-资乐高速5标）四川省乐山市井研县希望大道116号</v>
          </cell>
          <cell r="H114" t="str">
            <v>廖俊杰</v>
          </cell>
          <cell r="I114">
            <v>15775100965</v>
          </cell>
        </row>
        <row r="115">
          <cell r="A115" t="str">
            <v>陕钢</v>
          </cell>
          <cell r="B115" t="str">
            <v>高线</v>
          </cell>
          <cell r="C115" t="str">
            <v>HPB300Φ12</v>
          </cell>
          <cell r="D115" t="str">
            <v>吨</v>
          </cell>
          <cell r="E115">
            <v>35</v>
          </cell>
          <cell r="F115">
            <v>45663</v>
          </cell>
          <cell r="G115" t="str">
            <v>（中铁五局-成渝扩容3标）四川省资阳市雁江区伍隍镇铺子村雁江区X138</v>
          </cell>
          <cell r="H115" t="str">
            <v>王健</v>
          </cell>
          <cell r="I115">
            <v>17726168395</v>
          </cell>
        </row>
        <row r="116">
          <cell r="A116" t="str">
            <v>润耀</v>
          </cell>
          <cell r="B116" t="str">
            <v>盘螺</v>
          </cell>
          <cell r="C116" t="str">
            <v>HRB400E Φ10</v>
          </cell>
          <cell r="D116" t="str">
            <v>吨</v>
          </cell>
          <cell r="E116">
            <v>28</v>
          </cell>
          <cell r="F116">
            <v>45663</v>
          </cell>
          <cell r="G116" t="str">
            <v>（华西酒城南）成都市武侯区火车南站西路8号酒城南项目</v>
          </cell>
          <cell r="H116" t="str">
            <v>龙耀宇</v>
          </cell>
          <cell r="I116">
            <v>18384145895</v>
          </cell>
        </row>
        <row r="117">
          <cell r="A117" t="str">
            <v>润耀</v>
          </cell>
          <cell r="B117" t="str">
            <v>螺纹钢</v>
          </cell>
          <cell r="C117" t="str">
            <v>HRB400E Φ14 9m</v>
          </cell>
          <cell r="D117" t="str">
            <v>吨</v>
          </cell>
          <cell r="E117">
            <v>9</v>
          </cell>
          <cell r="F117">
            <v>45663</v>
          </cell>
          <cell r="G117" t="str">
            <v>（华西酒城南）成都市武侯区火车南站西路8号酒城南项目</v>
          </cell>
          <cell r="H117" t="str">
            <v>龙耀宇</v>
          </cell>
          <cell r="I117">
            <v>18384145895</v>
          </cell>
        </row>
        <row r="118">
          <cell r="A118" t="str">
            <v>润耀</v>
          </cell>
          <cell r="B118" t="str">
            <v>螺纹钢</v>
          </cell>
          <cell r="C118" t="str">
            <v>HRB400E Φ16 9m</v>
          </cell>
          <cell r="D118" t="str">
            <v>吨</v>
          </cell>
          <cell r="E118">
            <v>3</v>
          </cell>
          <cell r="F118">
            <v>45663</v>
          </cell>
          <cell r="G118" t="str">
            <v>（华西酒城南）成都市武侯区火车南站西路8号酒城南项目</v>
          </cell>
          <cell r="H118" t="str">
            <v>龙耀宇</v>
          </cell>
          <cell r="I118">
            <v>18384145895</v>
          </cell>
        </row>
        <row r="119">
          <cell r="A119" t="str">
            <v>润耀</v>
          </cell>
          <cell r="B119" t="str">
            <v>螺纹钢</v>
          </cell>
          <cell r="C119" t="str">
            <v>HRB500E Φ12</v>
          </cell>
          <cell r="D119" t="str">
            <v>吨</v>
          </cell>
          <cell r="E119">
            <v>3</v>
          </cell>
          <cell r="F119">
            <v>45663</v>
          </cell>
          <cell r="G119" t="str">
            <v>（华西酒城南）成都市武侯区火车南站西路8号酒城南项目</v>
          </cell>
          <cell r="H119" t="str">
            <v>龙耀宇</v>
          </cell>
          <cell r="I119">
            <v>18384145895</v>
          </cell>
        </row>
        <row r="120">
          <cell r="A120" t="str">
            <v>润耀</v>
          </cell>
          <cell r="B120" t="str">
            <v>螺纹钢</v>
          </cell>
          <cell r="C120" t="str">
            <v>HRB500E Φ14</v>
          </cell>
          <cell r="D120" t="str">
            <v>吨</v>
          </cell>
          <cell r="E120">
            <v>3</v>
          </cell>
          <cell r="F120">
            <v>45663</v>
          </cell>
          <cell r="G120" t="str">
            <v>（华西酒城南）成都市武侯区火车南站西路8号酒城南项目</v>
          </cell>
          <cell r="H120" t="str">
            <v>龙耀宇</v>
          </cell>
          <cell r="I120">
            <v>18384145895</v>
          </cell>
        </row>
        <row r="121">
          <cell r="A121" t="str">
            <v>润耀</v>
          </cell>
          <cell r="B121" t="str">
            <v>螺纹钢</v>
          </cell>
          <cell r="C121" t="str">
            <v>HRB500E Φ16</v>
          </cell>
          <cell r="D121" t="str">
            <v>吨</v>
          </cell>
          <cell r="E121">
            <v>3</v>
          </cell>
          <cell r="F121">
            <v>45663</v>
          </cell>
          <cell r="G121" t="str">
            <v>（华西酒城南）成都市武侯区火车南站西路8号酒城南项目</v>
          </cell>
          <cell r="H121" t="str">
            <v>龙耀宇</v>
          </cell>
          <cell r="I121">
            <v>18384145895</v>
          </cell>
        </row>
        <row r="122">
          <cell r="A122" t="str">
            <v>润耀</v>
          </cell>
          <cell r="B122" t="str">
            <v>螺纹钢</v>
          </cell>
          <cell r="C122" t="str">
            <v>HRB500E Φ18</v>
          </cell>
          <cell r="D122" t="str">
            <v>吨</v>
          </cell>
          <cell r="E122">
            <v>6</v>
          </cell>
          <cell r="F122">
            <v>45663</v>
          </cell>
          <cell r="G122" t="str">
            <v>（华西酒城南）成都市武侯区火车南站西路8号酒城南项目</v>
          </cell>
          <cell r="H122" t="str">
            <v>龙耀宇</v>
          </cell>
          <cell r="I122">
            <v>18384145895</v>
          </cell>
        </row>
        <row r="123">
          <cell r="A123" t="str">
            <v>润耀</v>
          </cell>
          <cell r="B123" t="str">
            <v>螺纹钢</v>
          </cell>
          <cell r="C123" t="str">
            <v>HRB500E Φ22</v>
          </cell>
          <cell r="D123" t="str">
            <v>吨</v>
          </cell>
          <cell r="E123">
            <v>12</v>
          </cell>
          <cell r="F123">
            <v>45663</v>
          </cell>
          <cell r="G123" t="str">
            <v>（华西酒城南）成都市武侯区火车南站西路8号酒城南项目</v>
          </cell>
          <cell r="H123" t="str">
            <v>龙耀宇</v>
          </cell>
          <cell r="I123">
            <v>18384145895</v>
          </cell>
        </row>
        <row r="124">
          <cell r="A124" t="str">
            <v>佳业</v>
          </cell>
          <cell r="B124" t="str">
            <v>螺纹钢</v>
          </cell>
          <cell r="C124" t="str">
            <v>HRB500E Φ25</v>
          </cell>
          <cell r="D124" t="str">
            <v>吨</v>
          </cell>
          <cell r="E124">
            <v>31</v>
          </cell>
          <cell r="F124">
            <v>45663</v>
          </cell>
          <cell r="G124" t="str">
            <v>（华西酒城南）成都市武侯区火车南站西路8号酒城南项目</v>
          </cell>
          <cell r="H124" t="str">
            <v>龙耀宇</v>
          </cell>
          <cell r="I124">
            <v>18384145895</v>
          </cell>
        </row>
        <row r="125">
          <cell r="A125" t="str">
            <v>陕钢</v>
          </cell>
          <cell r="B125" t="str">
            <v>盘螺</v>
          </cell>
          <cell r="C125" t="str">
            <v>HRB400E Φ12</v>
          </cell>
          <cell r="D125" t="str">
            <v>吨</v>
          </cell>
          <cell r="E125">
            <v>35</v>
          </cell>
          <cell r="F125">
            <v>45663</v>
          </cell>
          <cell r="G125" t="str">
            <v>（华西酒城南）成都市武侯区火车南站西路8号酒城南项目</v>
          </cell>
          <cell r="H125" t="str">
            <v>龙耀宇</v>
          </cell>
          <cell r="I125">
            <v>18384145895</v>
          </cell>
        </row>
        <row r="126">
          <cell r="A126" t="str">
            <v>佳业</v>
          </cell>
          <cell r="B126" t="str">
            <v>螺纹钢</v>
          </cell>
          <cell r="C126" t="str">
            <v>HRB400E Φ20 9m</v>
          </cell>
          <cell r="D126" t="str">
            <v>吨</v>
          </cell>
          <cell r="E126">
            <v>20</v>
          </cell>
          <cell r="F126">
            <v>45663</v>
          </cell>
          <cell r="G126" t="str">
            <v>（四川商建-射洪城乡一体化项目）遂宁市射洪市忠新幼儿园北侧约220米新溪小区</v>
          </cell>
          <cell r="H126" t="str">
            <v>柏子刚</v>
          </cell>
          <cell r="I126">
            <v>15692885305</v>
          </cell>
        </row>
        <row r="127">
          <cell r="A127" t="str">
            <v>佳业</v>
          </cell>
          <cell r="B127" t="str">
            <v>螺纹钢</v>
          </cell>
          <cell r="C127" t="str">
            <v>HRB500E Φ22</v>
          </cell>
          <cell r="D127" t="str">
            <v>吨</v>
          </cell>
          <cell r="E127">
            <v>15</v>
          </cell>
          <cell r="F127">
            <v>45663</v>
          </cell>
          <cell r="G127" t="str">
            <v>（四川商建-射洪城乡一体化项目）遂宁市射洪市忠新幼儿园北侧约220米新溪小区</v>
          </cell>
          <cell r="H127" t="str">
            <v>柏子刚</v>
          </cell>
          <cell r="I127">
            <v>15692885305</v>
          </cell>
        </row>
        <row r="128">
          <cell r="A128" t="str">
            <v>佳业</v>
          </cell>
          <cell r="B128" t="str">
            <v>螺纹钢</v>
          </cell>
          <cell r="C128" t="str">
            <v>HRB500E Φ25</v>
          </cell>
          <cell r="D128" t="str">
            <v>吨</v>
          </cell>
          <cell r="E128">
            <v>35</v>
          </cell>
          <cell r="F128">
            <v>45663</v>
          </cell>
          <cell r="G128" t="str">
            <v>（四川商建-射洪城乡一体化项目）遂宁市射洪市忠新幼儿园北侧约220米新溪小区</v>
          </cell>
          <cell r="H128" t="str">
            <v>柏子刚</v>
          </cell>
          <cell r="I128">
            <v>15692885305</v>
          </cell>
        </row>
        <row r="129">
          <cell r="A129" t="str">
            <v>陕钢</v>
          </cell>
          <cell r="B129" t="str">
            <v>螺纹钢</v>
          </cell>
          <cell r="C129" t="str">
            <v>HRB400E Φ25 12m</v>
          </cell>
          <cell r="D129" t="str">
            <v>吨</v>
          </cell>
          <cell r="E129">
            <v>70</v>
          </cell>
          <cell r="F129">
            <v>45664</v>
          </cell>
          <cell r="G129" t="str">
            <v>（中铁广州局-成渝扩容2标）成渝扩容项目ZCB3-2标2＃拌和站【雁江区联盟桥东北50米(资资路) 】</v>
          </cell>
          <cell r="H129" t="str">
            <v>刘沛琦</v>
          </cell>
          <cell r="I129">
            <v>18011784798</v>
          </cell>
        </row>
        <row r="130">
          <cell r="A130" t="str">
            <v>陕钢</v>
          </cell>
          <cell r="B130" t="str">
            <v>螺纹钢</v>
          </cell>
          <cell r="C130" t="str">
            <v>HRB400E Φ25 12m</v>
          </cell>
          <cell r="D130" t="str">
            <v>吨</v>
          </cell>
          <cell r="E130">
            <v>70</v>
          </cell>
          <cell r="F130">
            <v>45664</v>
          </cell>
          <cell r="G130" t="str">
            <v>（中铁五局-成渝扩容3标）四川省资阳市雁江区伍隍镇铺子村雁江区X138</v>
          </cell>
          <cell r="H130" t="str">
            <v>王健</v>
          </cell>
          <cell r="I130">
            <v>17726168395</v>
          </cell>
        </row>
        <row r="131">
          <cell r="A131" t="str">
            <v>达钢</v>
          </cell>
          <cell r="B131" t="str">
            <v>高线</v>
          </cell>
          <cell r="C131" t="str">
            <v>HPB300 Φ8</v>
          </cell>
          <cell r="D131" t="str">
            <v>吨</v>
          </cell>
          <cell r="E131">
            <v>70</v>
          </cell>
          <cell r="F131">
            <v>45664</v>
          </cell>
          <cell r="G131" t="str">
            <v>（五冶达州国道542项目-二工区黄家湾隧道工段）四川省达州市达川区赵固镇黄家坡</v>
          </cell>
          <cell r="H131" t="str">
            <v>罗永方</v>
          </cell>
          <cell r="I131">
            <v>13551450899</v>
          </cell>
        </row>
        <row r="132">
          <cell r="A132" t="str">
            <v>达钢</v>
          </cell>
          <cell r="B132" t="str">
            <v>高线</v>
          </cell>
          <cell r="C132" t="str">
            <v>HPB300 Φ6</v>
          </cell>
          <cell r="D132" t="str">
            <v>吨</v>
          </cell>
          <cell r="E132">
            <v>6</v>
          </cell>
          <cell r="F132">
            <v>45664</v>
          </cell>
          <cell r="G132" t="str">
            <v>（商投建工达州中医药科技园-4工区-7号楼）达州市通川区达州中医药职业学院犀牛大道北段</v>
          </cell>
          <cell r="H132" t="str">
            <v>张扬</v>
          </cell>
          <cell r="I132">
            <v>18381904567</v>
          </cell>
        </row>
        <row r="133">
          <cell r="A133" t="str">
            <v>达钢</v>
          </cell>
          <cell r="B133" t="str">
            <v>盘螺</v>
          </cell>
          <cell r="C133" t="str">
            <v>HRB400E Φ6</v>
          </cell>
          <cell r="D133" t="str">
            <v>吨</v>
          </cell>
          <cell r="E133">
            <v>9</v>
          </cell>
          <cell r="F133">
            <v>45664</v>
          </cell>
          <cell r="G133" t="str">
            <v>（商投建工达州中医药科技园-4工区-7号楼）达州市通川区达州中医药职业学院犀牛大道北段</v>
          </cell>
          <cell r="H133" t="str">
            <v>张扬</v>
          </cell>
          <cell r="I133">
            <v>18381904567</v>
          </cell>
        </row>
        <row r="134">
          <cell r="A134" t="str">
            <v>达钢</v>
          </cell>
          <cell r="B134" t="str">
            <v>螺纹钢</v>
          </cell>
          <cell r="C134" t="str">
            <v>HRB500E Φ20</v>
          </cell>
          <cell r="D134" t="str">
            <v>吨</v>
          </cell>
          <cell r="E134">
            <v>27</v>
          </cell>
          <cell r="F134">
            <v>45664</v>
          </cell>
          <cell r="G134" t="str">
            <v>（商投建工达州中医药科技园-4工区-7号楼）达州市通川区达州中医药职业学院犀牛大道北段</v>
          </cell>
          <cell r="H134" t="str">
            <v>张扬</v>
          </cell>
          <cell r="I134">
            <v>18381904567</v>
          </cell>
        </row>
        <row r="135">
          <cell r="A135" t="str">
            <v>达钢</v>
          </cell>
          <cell r="B135" t="str">
            <v>螺纹钢</v>
          </cell>
          <cell r="C135" t="str">
            <v>HRB500E Φ25</v>
          </cell>
          <cell r="D135" t="str">
            <v>吨</v>
          </cell>
          <cell r="E135">
            <v>12</v>
          </cell>
          <cell r="F135">
            <v>45664</v>
          </cell>
          <cell r="G135" t="str">
            <v>（商投建工达州中医药科技园-4工区-7号楼）达州市通川区达州中医药职业学院犀牛大道北段</v>
          </cell>
          <cell r="H135" t="str">
            <v>张扬</v>
          </cell>
          <cell r="I135">
            <v>18381904567</v>
          </cell>
        </row>
        <row r="136">
          <cell r="A136" t="str">
            <v>润耀</v>
          </cell>
          <cell r="B136" t="str">
            <v>螺纹钢</v>
          </cell>
          <cell r="C136" t="str">
            <v>HRB400E Φ14 9m</v>
          </cell>
          <cell r="D136" t="str">
            <v>吨</v>
          </cell>
          <cell r="E136">
            <v>9</v>
          </cell>
          <cell r="F136">
            <v>45664</v>
          </cell>
          <cell r="G136" t="str">
            <v>(华西颐海-科创农业生态谷-1号钢筋房)成都市简阳市白金山水库</v>
          </cell>
          <cell r="H136" t="str">
            <v>石清国</v>
          </cell>
          <cell r="I136">
            <v>13458642015</v>
          </cell>
        </row>
        <row r="137">
          <cell r="A137" t="str">
            <v>润耀</v>
          </cell>
          <cell r="B137" t="str">
            <v>螺纹钢</v>
          </cell>
          <cell r="C137" t="str">
            <v>HRB400E Φ20 9m</v>
          </cell>
          <cell r="D137" t="str">
            <v>吨</v>
          </cell>
          <cell r="E137">
            <v>3</v>
          </cell>
          <cell r="F137">
            <v>45664</v>
          </cell>
          <cell r="G137" t="str">
            <v>(华西颐海-科创农业生态谷-1号钢筋房)成都市简阳市白金山水库</v>
          </cell>
          <cell r="H137" t="str">
            <v>石清国</v>
          </cell>
          <cell r="I137">
            <v>13458642015</v>
          </cell>
        </row>
        <row r="138">
          <cell r="A138" t="str">
            <v>润耀</v>
          </cell>
          <cell r="B138" t="str">
            <v>螺纹钢</v>
          </cell>
          <cell r="C138" t="str">
            <v>HRB500E Φ12</v>
          </cell>
          <cell r="D138" t="str">
            <v>吨</v>
          </cell>
          <cell r="E138">
            <v>12</v>
          </cell>
          <cell r="F138">
            <v>45664</v>
          </cell>
          <cell r="G138" t="str">
            <v>(华西颐海-科创农业生态谷-1号钢筋房)成都市简阳市白金山水库</v>
          </cell>
          <cell r="H138" t="str">
            <v>石清国</v>
          </cell>
          <cell r="I138">
            <v>13458642015</v>
          </cell>
        </row>
        <row r="139">
          <cell r="A139" t="str">
            <v>润耀</v>
          </cell>
          <cell r="B139" t="str">
            <v>螺纹钢</v>
          </cell>
          <cell r="C139" t="str">
            <v>HRB500E Φ14</v>
          </cell>
          <cell r="D139" t="str">
            <v>吨</v>
          </cell>
          <cell r="E139">
            <v>5</v>
          </cell>
          <cell r="F139">
            <v>45664</v>
          </cell>
          <cell r="G139" t="str">
            <v>(华西颐海-科创农业生态谷-1号钢筋房)成都市简阳市白金山水库</v>
          </cell>
          <cell r="H139" t="str">
            <v>石清国</v>
          </cell>
          <cell r="I139">
            <v>13458642015</v>
          </cell>
        </row>
        <row r="140">
          <cell r="A140" t="str">
            <v>润耀</v>
          </cell>
          <cell r="B140" t="str">
            <v>螺纹钢</v>
          </cell>
          <cell r="C140" t="str">
            <v>HRB500E Φ20</v>
          </cell>
          <cell r="D140" t="str">
            <v>吨</v>
          </cell>
          <cell r="E140">
            <v>6</v>
          </cell>
          <cell r="F140">
            <v>45664</v>
          </cell>
          <cell r="G140" t="str">
            <v>(华西颐海-科创农业生态谷-1号钢筋房)成都市简阳市白金山水库</v>
          </cell>
          <cell r="H140" t="str">
            <v>石清国</v>
          </cell>
          <cell r="I140">
            <v>13458642015</v>
          </cell>
        </row>
        <row r="141">
          <cell r="A141" t="str">
            <v>润耀</v>
          </cell>
          <cell r="B141" t="str">
            <v>螺纹钢</v>
          </cell>
          <cell r="C141" t="str">
            <v>HRB500E Φ20 9m</v>
          </cell>
          <cell r="D141" t="str">
            <v>吨</v>
          </cell>
          <cell r="E141">
            <v>35</v>
          </cell>
          <cell r="F141">
            <v>45664</v>
          </cell>
          <cell r="G141" t="str">
            <v>（中核华兴-峨眉山项目）四川省乐山市峨眉山市双福镇梓橦庙红华五期中核华兴工地</v>
          </cell>
          <cell r="H141" t="str">
            <v>李汉军</v>
          </cell>
          <cell r="I141" t="str">
            <v>18691249091</v>
          </cell>
        </row>
        <row r="142">
          <cell r="A142" t="str">
            <v>建邦</v>
          </cell>
          <cell r="B142" t="str">
            <v>高线</v>
          </cell>
          <cell r="C142" t="str">
            <v>HPB300 Φ10</v>
          </cell>
          <cell r="D142" t="str">
            <v>吨</v>
          </cell>
          <cell r="E142">
            <v>2</v>
          </cell>
          <cell r="F142">
            <v>45664</v>
          </cell>
          <cell r="G142" t="str">
            <v>（五冶达州国道542项目-一工区路基四工段）人社社保就业服务窗口达州市达川区石梯镇愉活社区村民委员会</v>
          </cell>
          <cell r="H142" t="str">
            <v>杨勇</v>
          </cell>
          <cell r="I142">
            <v>18398563998</v>
          </cell>
        </row>
        <row r="143">
          <cell r="A143" t="str">
            <v>建邦</v>
          </cell>
          <cell r="B143" t="str">
            <v>螺纹钢</v>
          </cell>
          <cell r="C143" t="str">
            <v>HRB400E Φ16 9m</v>
          </cell>
          <cell r="D143" t="str">
            <v>吨</v>
          </cell>
          <cell r="E143">
            <v>12</v>
          </cell>
          <cell r="F143">
            <v>45664</v>
          </cell>
          <cell r="G143" t="str">
            <v>（五冶达州国道542项目-一工区路基四工段）人社社保就业服务窗口达州市达川区石梯镇愉活社区村民委员会</v>
          </cell>
          <cell r="H143" t="str">
            <v>杨勇</v>
          </cell>
          <cell r="I143">
            <v>18398563998</v>
          </cell>
        </row>
        <row r="144">
          <cell r="A144" t="str">
            <v>建邦</v>
          </cell>
          <cell r="B144" t="str">
            <v>螺纹钢</v>
          </cell>
          <cell r="C144" t="str">
            <v>HRB400E Φ32 9m</v>
          </cell>
          <cell r="D144" t="str">
            <v>吨</v>
          </cell>
          <cell r="E144">
            <v>21</v>
          </cell>
          <cell r="F144">
            <v>45664</v>
          </cell>
          <cell r="G144" t="str">
            <v>（五冶达州国道542项目-一工区路基四工段）人社社保就业服务窗口达州市达川区石梯镇愉活社区村民委员会</v>
          </cell>
          <cell r="H144" t="str">
            <v>杨勇</v>
          </cell>
          <cell r="I144">
            <v>18398563998</v>
          </cell>
        </row>
        <row r="145">
          <cell r="A145" t="str">
            <v>建邦</v>
          </cell>
          <cell r="B145" t="str">
            <v>螺纹钢</v>
          </cell>
          <cell r="C145" t="str">
            <v>HRB400EΦ32*9m</v>
          </cell>
          <cell r="D145" t="str">
            <v>吨</v>
          </cell>
          <cell r="E145">
            <v>105</v>
          </cell>
          <cell r="F145">
            <v>45664</v>
          </cell>
          <cell r="G145" t="str">
            <v>（中核二二绵阳）四川省绵阳市平武县响岩镇甲方项目指定地点</v>
          </cell>
          <cell r="H145" t="str">
            <v>王明胜</v>
          </cell>
          <cell r="I145" t="str">
            <v>15528301097</v>
          </cell>
        </row>
        <row r="146">
          <cell r="A146" t="str">
            <v>陕钢</v>
          </cell>
          <cell r="B146" t="str">
            <v>螺纹钢</v>
          </cell>
          <cell r="C146" t="str">
            <v>HRB400EΦ25*9m</v>
          </cell>
          <cell r="D146" t="str">
            <v>吨</v>
          </cell>
          <cell r="E146">
            <v>35</v>
          </cell>
          <cell r="F146">
            <v>45664</v>
          </cell>
          <cell r="G146" t="str">
            <v>（中核二二绵阳）四川省绵阳市平武县响岩镇甲方项目指定地点</v>
          </cell>
          <cell r="H146" t="str">
            <v>王明胜</v>
          </cell>
          <cell r="I146" t="str">
            <v>15528301097</v>
          </cell>
        </row>
        <row r="147">
          <cell r="A147" t="str">
            <v>冷钢</v>
          </cell>
          <cell r="B147" t="str">
            <v>螺纹钢</v>
          </cell>
          <cell r="C147" t="str">
            <v>HRB400E Φ16 9m</v>
          </cell>
          <cell r="D147" t="str">
            <v>吨</v>
          </cell>
          <cell r="E147">
            <v>15</v>
          </cell>
          <cell r="F147">
            <v>45664</v>
          </cell>
          <cell r="G147" t="str">
            <v>（五冶达州国道542项目-二工区巴河特大桥工段-5号墩）四川省达州市达川区石梯镇固家村村民委员会</v>
          </cell>
          <cell r="H147" t="str">
            <v>谭福中</v>
          </cell>
          <cell r="I147">
            <v>15828538619</v>
          </cell>
        </row>
        <row r="148">
          <cell r="A148" t="str">
            <v>冷钢</v>
          </cell>
          <cell r="B148" t="str">
            <v>螺纹钢</v>
          </cell>
          <cell r="C148" t="str">
            <v>HRB400E Φ20 9m</v>
          </cell>
          <cell r="D148" t="str">
            <v>吨</v>
          </cell>
          <cell r="E148">
            <v>6</v>
          </cell>
          <cell r="F148">
            <v>45664</v>
          </cell>
          <cell r="G148" t="str">
            <v>（五冶达州国道542项目-二工区巴河特大桥工段-5号墩）四川省达州市达川区石梯镇固家村村民委员会</v>
          </cell>
          <cell r="H148" t="str">
            <v>谭福中</v>
          </cell>
          <cell r="I148">
            <v>15828538619</v>
          </cell>
        </row>
        <row r="149">
          <cell r="A149" t="str">
            <v>冷钢</v>
          </cell>
          <cell r="B149" t="str">
            <v>螺纹钢</v>
          </cell>
          <cell r="C149" t="str">
            <v>HRB400E Φ22 9m</v>
          </cell>
          <cell r="D149" t="str">
            <v>吨</v>
          </cell>
          <cell r="E149">
            <v>15</v>
          </cell>
          <cell r="F149">
            <v>45664</v>
          </cell>
          <cell r="G149" t="str">
            <v>（五冶达州国道542项目-二工区巴河特大桥工段-5号墩）四川省达州市达川区石梯镇固家村村民委员会</v>
          </cell>
          <cell r="H149" t="str">
            <v>谭福中</v>
          </cell>
          <cell r="I149">
            <v>15828538619</v>
          </cell>
        </row>
        <row r="150">
          <cell r="A150" t="str">
            <v>冷钢</v>
          </cell>
          <cell r="B150" t="str">
            <v>螺纹钢</v>
          </cell>
          <cell r="C150" t="str">
            <v>HRB400E Φ12 9m</v>
          </cell>
          <cell r="D150" t="str">
            <v>吨</v>
          </cell>
          <cell r="E150">
            <v>30</v>
          </cell>
          <cell r="F150">
            <v>45664</v>
          </cell>
          <cell r="G150" t="str">
            <v>（五冶达州国道542项目-一工区路基二工段）四川省达州市达川区石桥镇列宁街熊家营</v>
          </cell>
          <cell r="H150" t="str">
            <v>黄纯益</v>
          </cell>
          <cell r="I150">
            <v>13518257339</v>
          </cell>
        </row>
        <row r="151">
          <cell r="A151" t="str">
            <v>冷钢</v>
          </cell>
          <cell r="B151" t="str">
            <v>螺纹钢</v>
          </cell>
          <cell r="C151" t="str">
            <v>HRB400E Φ16 9m</v>
          </cell>
          <cell r="D151" t="str">
            <v>吨</v>
          </cell>
          <cell r="E151">
            <v>6</v>
          </cell>
          <cell r="F151">
            <v>45664</v>
          </cell>
          <cell r="G151" t="str">
            <v>（五冶达州国道542项目-一工区路基二工段）四川省达州市达川区石桥镇列宁街熊家营</v>
          </cell>
          <cell r="H151" t="str">
            <v>黄纯益</v>
          </cell>
          <cell r="I151">
            <v>13518257339</v>
          </cell>
        </row>
        <row r="152">
          <cell r="A152" t="str">
            <v>陕钢</v>
          </cell>
          <cell r="B152" t="str">
            <v>螺纹钢</v>
          </cell>
          <cell r="C152" t="str">
            <v>HRB400EФ16*12m</v>
          </cell>
          <cell r="D152" t="str">
            <v>吨</v>
          </cell>
          <cell r="E152">
            <v>25</v>
          </cell>
          <cell r="F152">
            <v>45664</v>
          </cell>
          <cell r="G152" t="str">
            <v>（中核中原-甘肃康略高速KLTJ1标项目）甘肃省陇南市康县长坝镇蒲家坝</v>
          </cell>
          <cell r="H152" t="str">
            <v>张西语</v>
          </cell>
          <cell r="I152">
            <v>17830361896</v>
          </cell>
        </row>
        <row r="153">
          <cell r="A153" t="str">
            <v>陕钢</v>
          </cell>
          <cell r="B153" t="str">
            <v>螺纹钢</v>
          </cell>
          <cell r="C153" t="str">
            <v>HRB400EФ25*12m</v>
          </cell>
          <cell r="D153" t="str">
            <v>吨</v>
          </cell>
          <cell r="E153">
            <v>10</v>
          </cell>
          <cell r="F153">
            <v>45664</v>
          </cell>
          <cell r="G153" t="str">
            <v>（中核中原-甘肃康略高速KLTJ1标项目）甘肃省陇南市康县长坝镇蒲家坝</v>
          </cell>
          <cell r="H153" t="str">
            <v>张西语</v>
          </cell>
          <cell r="I153">
            <v>17830361896</v>
          </cell>
        </row>
        <row r="154">
          <cell r="A154" t="str">
            <v>润耀</v>
          </cell>
          <cell r="B154" t="str">
            <v>盘螺</v>
          </cell>
          <cell r="C154" t="str">
            <v>HRB400EФ12</v>
          </cell>
          <cell r="D154" t="str">
            <v>吨</v>
          </cell>
          <cell r="E154">
            <v>70</v>
          </cell>
          <cell r="F154">
            <v>45664</v>
          </cell>
          <cell r="G154" t="str">
            <v>（中铁六局呼和公司康新高速TJ4-2标）四川省甘孜藏族自治州康定市新都桥镇东俄罗三村中建八局搅拌站旁</v>
          </cell>
          <cell r="H154" t="str">
            <v>许文刚</v>
          </cell>
          <cell r="I154">
            <v>15848808186</v>
          </cell>
        </row>
        <row r="155">
          <cell r="A155" t="str">
            <v>达钢</v>
          </cell>
          <cell r="B155" t="str">
            <v>螺纹钢</v>
          </cell>
          <cell r="C155" t="str">
            <v>HRB400E Φ14 12m</v>
          </cell>
          <cell r="D155" t="str">
            <v>吨</v>
          </cell>
          <cell r="E155">
            <v>25</v>
          </cell>
          <cell r="F155">
            <v>45665</v>
          </cell>
          <cell r="G155" t="str">
            <v>（中铁建工-渝黔站房）重庆市彭水苗族土家族自治县汉葭街道岩坪彭水站前广场</v>
          </cell>
          <cell r="H155" t="str">
            <v>贾尚垒</v>
          </cell>
          <cell r="I155">
            <v>13155825161</v>
          </cell>
        </row>
        <row r="156">
          <cell r="A156" t="str">
            <v>达钢</v>
          </cell>
          <cell r="B156" t="str">
            <v>高线</v>
          </cell>
          <cell r="C156" t="str">
            <v>HPB300Φ8</v>
          </cell>
          <cell r="D156" t="str">
            <v>吨</v>
          </cell>
          <cell r="E156">
            <v>15</v>
          </cell>
          <cell r="F156">
            <v>45665</v>
          </cell>
          <cell r="G156" t="str">
            <v>（中铁建工-渝黔站房）重庆市彭水苗族土家族自治县汉葭街道岩坪彭水站前广场</v>
          </cell>
          <cell r="H156" t="str">
            <v>贾尚垒</v>
          </cell>
          <cell r="I156">
            <v>13155825161</v>
          </cell>
        </row>
        <row r="157">
          <cell r="A157" t="str">
            <v>达钢</v>
          </cell>
          <cell r="B157" t="str">
            <v>盘螺</v>
          </cell>
          <cell r="C157" t="str">
            <v>HRB400E Φ6</v>
          </cell>
          <cell r="D157" t="str">
            <v>吨</v>
          </cell>
          <cell r="E157">
            <v>35</v>
          </cell>
          <cell r="F157">
            <v>45665</v>
          </cell>
          <cell r="G157" t="str">
            <v>(五冶钢构医学科学产业园建设项目房建二部-三标（1-2）)四川省南充市顺庆区搬罾街道学府大道二段</v>
          </cell>
          <cell r="H157" t="str">
            <v>安南</v>
          </cell>
          <cell r="I157">
            <v>19950525030</v>
          </cell>
        </row>
        <row r="158">
          <cell r="A158" t="str">
            <v>达钢</v>
          </cell>
          <cell r="B158" t="str">
            <v>螺纹钢</v>
          </cell>
          <cell r="C158" t="str">
            <v>HRB400E Φ12 9m</v>
          </cell>
          <cell r="D158" t="str">
            <v>吨</v>
          </cell>
          <cell r="E158">
            <v>35</v>
          </cell>
          <cell r="F158">
            <v>45665</v>
          </cell>
          <cell r="G158" t="str">
            <v>(五冶钢构医学科学产业园建设项目房建三部-一标（7-2）)四川省南充市顺庆区搬罾街道学府大道二段</v>
          </cell>
          <cell r="H158" t="str">
            <v>郑林</v>
          </cell>
          <cell r="I158">
            <v>18349955455</v>
          </cell>
        </row>
        <row r="159">
          <cell r="A159" t="str">
            <v>达钢</v>
          </cell>
          <cell r="B159" t="str">
            <v>螺纹钢</v>
          </cell>
          <cell r="C159" t="str">
            <v>HRB400E Φ32 9m</v>
          </cell>
          <cell r="D159" t="str">
            <v>吨</v>
          </cell>
          <cell r="E159">
            <v>21</v>
          </cell>
          <cell r="F159">
            <v>45665</v>
          </cell>
          <cell r="G159" t="str">
            <v>（五冶达州国道542项目-三工区路基六工段）四川省达州市达川区赵固镇水文村</v>
          </cell>
          <cell r="H159" t="str">
            <v>谭鹏程</v>
          </cell>
          <cell r="I159">
            <v>18280895666</v>
          </cell>
        </row>
        <row r="160">
          <cell r="A160" t="str">
            <v>达钢</v>
          </cell>
          <cell r="B160" t="str">
            <v>螺纹钢</v>
          </cell>
          <cell r="C160" t="str">
            <v>HRB400E Φ12 9m</v>
          </cell>
          <cell r="D160" t="str">
            <v>吨</v>
          </cell>
          <cell r="E160">
            <v>15</v>
          </cell>
          <cell r="F160">
            <v>45665</v>
          </cell>
          <cell r="G160" t="str">
            <v>（五冶达州国道542项目-三工区桥梁3工段）四川省达州市达川区赵固镇水文村原村委会下300米</v>
          </cell>
          <cell r="H160" t="str">
            <v>李代茂</v>
          </cell>
          <cell r="I160">
            <v>18302833536</v>
          </cell>
        </row>
        <row r="161">
          <cell r="A161" t="str">
            <v>达钢</v>
          </cell>
          <cell r="B161" t="str">
            <v>螺纹钢</v>
          </cell>
          <cell r="C161" t="str">
            <v>HRB400E Φ32 9m</v>
          </cell>
          <cell r="D161" t="str">
            <v>吨</v>
          </cell>
          <cell r="E161">
            <v>6</v>
          </cell>
          <cell r="F161">
            <v>45665</v>
          </cell>
          <cell r="G161" t="str">
            <v>（五冶达州国道542项目-三工区桥梁3工段）四川省达州市达川区赵固镇水文村原村委会下300米</v>
          </cell>
          <cell r="H161" t="str">
            <v>李代茂</v>
          </cell>
          <cell r="I161">
            <v>18302833536</v>
          </cell>
        </row>
        <row r="162">
          <cell r="A162" t="str">
            <v>陕钢</v>
          </cell>
          <cell r="B162" t="str">
            <v>盘螺</v>
          </cell>
          <cell r="C162" t="str">
            <v>HRB400E Φ8</v>
          </cell>
          <cell r="D162" t="str">
            <v>吨</v>
          </cell>
          <cell r="E162">
            <v>25</v>
          </cell>
          <cell r="F162">
            <v>45665</v>
          </cell>
          <cell r="G162" t="str">
            <v>(五冶钢构医学科学产业园建设项目房建二部-三标（1-2）)四川省南充市顺庆区搬罾街道学府大道二段</v>
          </cell>
          <cell r="H162" t="str">
            <v>安南</v>
          </cell>
          <cell r="I162">
            <v>19950525030</v>
          </cell>
        </row>
        <row r="163">
          <cell r="A163" t="str">
            <v>陕钢</v>
          </cell>
          <cell r="B163" t="str">
            <v>盘螺</v>
          </cell>
          <cell r="C163" t="str">
            <v>HRB400E Φ10</v>
          </cell>
          <cell r="D163" t="str">
            <v>吨</v>
          </cell>
          <cell r="E163">
            <v>10</v>
          </cell>
          <cell r="F163">
            <v>45665</v>
          </cell>
          <cell r="G163" t="str">
            <v>(五冶钢构医学科学产业园建设项目房建二部-三标（1-2）)四川省南充市顺庆区搬罾街道学府大道二段</v>
          </cell>
          <cell r="H163" t="str">
            <v>安南</v>
          </cell>
          <cell r="I163">
            <v>19950525030</v>
          </cell>
        </row>
        <row r="164">
          <cell r="A164" t="str">
            <v>陕钢</v>
          </cell>
          <cell r="B164" t="str">
            <v>高线</v>
          </cell>
          <cell r="C164" t="str">
            <v>HPB300 Φ8</v>
          </cell>
          <cell r="D164" t="str">
            <v>吨</v>
          </cell>
          <cell r="E164">
            <v>2</v>
          </cell>
          <cell r="F164">
            <v>45665</v>
          </cell>
          <cell r="G164" t="str">
            <v>(五冶钢构医学科学产业园建设项目房建二部-六标)四川省南充市顺庆区搬罾街道学府大道二段</v>
          </cell>
          <cell r="H164" t="str">
            <v>安南</v>
          </cell>
          <cell r="I164">
            <v>19950525030</v>
          </cell>
        </row>
        <row r="165">
          <cell r="A165" t="str">
            <v>陕钢</v>
          </cell>
          <cell r="B165" t="str">
            <v>高线</v>
          </cell>
          <cell r="C165" t="str">
            <v>HPB300 Φ12</v>
          </cell>
          <cell r="D165" t="str">
            <v>吨</v>
          </cell>
          <cell r="E165">
            <v>8</v>
          </cell>
          <cell r="F165">
            <v>45665</v>
          </cell>
          <cell r="G165" t="str">
            <v>(五冶钢构医学科学产业园建设项目房建二部-六标)四川省南充市顺庆区搬罾街道学府大道二段</v>
          </cell>
          <cell r="H165" t="str">
            <v>安南</v>
          </cell>
          <cell r="I165">
            <v>19950525030</v>
          </cell>
        </row>
        <row r="166">
          <cell r="A166" t="str">
            <v>陕钢</v>
          </cell>
          <cell r="B166" t="str">
            <v>盘螺</v>
          </cell>
          <cell r="C166" t="str">
            <v>HRB400E Φ8</v>
          </cell>
          <cell r="D166" t="str">
            <v>吨</v>
          </cell>
          <cell r="E166">
            <v>2</v>
          </cell>
          <cell r="F166">
            <v>45665</v>
          </cell>
          <cell r="G166" t="str">
            <v>(五冶钢构医学科学产业园建设项目房建二部-六标)四川省南充市顺庆区搬罾街道学府大道二段</v>
          </cell>
          <cell r="H166" t="str">
            <v>安南</v>
          </cell>
          <cell r="I166">
            <v>19950525030</v>
          </cell>
        </row>
        <row r="167">
          <cell r="A167" t="str">
            <v>陕钢</v>
          </cell>
          <cell r="B167" t="str">
            <v>螺纹钢</v>
          </cell>
          <cell r="C167" t="str">
            <v>HRB400E Φ12 9m</v>
          </cell>
          <cell r="D167" t="str">
            <v>吨</v>
          </cell>
          <cell r="E167">
            <v>20</v>
          </cell>
          <cell r="F167">
            <v>45665</v>
          </cell>
          <cell r="G167" t="str">
            <v>(五冶钢构医学科学产业园建设项目房建二部-六标)四川省南充市顺庆区搬罾街道学府大道二段</v>
          </cell>
          <cell r="H167" t="str">
            <v>安南</v>
          </cell>
          <cell r="I167">
            <v>19950525030</v>
          </cell>
        </row>
        <row r="168">
          <cell r="A168" t="str">
            <v>陕钢</v>
          </cell>
          <cell r="B168" t="str">
            <v>螺纹钢</v>
          </cell>
          <cell r="C168" t="str">
            <v>HRB400E Φ16 9m</v>
          </cell>
          <cell r="D168" t="str">
            <v>吨</v>
          </cell>
          <cell r="E168">
            <v>3</v>
          </cell>
          <cell r="F168">
            <v>45665</v>
          </cell>
          <cell r="G168" t="str">
            <v>(五冶钢构医学科学产业园建设项目房建二部-六标)四川省南充市顺庆区搬罾街道学府大道二段</v>
          </cell>
          <cell r="H168" t="str">
            <v>安南</v>
          </cell>
          <cell r="I168">
            <v>19950525030</v>
          </cell>
        </row>
        <row r="169">
          <cell r="A169" t="str">
            <v>陕钢</v>
          </cell>
          <cell r="B169" t="str">
            <v>盘螺</v>
          </cell>
          <cell r="C169" t="str">
            <v>HRB400E Φ8</v>
          </cell>
          <cell r="D169" t="str">
            <v>吨</v>
          </cell>
          <cell r="E169">
            <v>26</v>
          </cell>
          <cell r="F169">
            <v>45665</v>
          </cell>
          <cell r="G169" t="str">
            <v>（四川商建-射洪城乡一体化项目）遂宁市射洪市忠新幼儿园北侧约220米新溪小区</v>
          </cell>
          <cell r="H169" t="str">
            <v>柏子刚</v>
          </cell>
          <cell r="I169">
            <v>15692885305</v>
          </cell>
        </row>
        <row r="170">
          <cell r="A170" t="str">
            <v>陕钢</v>
          </cell>
          <cell r="B170" t="str">
            <v>盘螺</v>
          </cell>
          <cell r="C170" t="str">
            <v>HRB400E Φ10</v>
          </cell>
          <cell r="D170" t="str">
            <v>吨</v>
          </cell>
          <cell r="E170">
            <v>45</v>
          </cell>
          <cell r="F170">
            <v>45665</v>
          </cell>
          <cell r="G170" t="str">
            <v>（四川商建-射洪城乡一体化项目）遂宁市射洪市忠新幼儿园北侧约220米新溪小区</v>
          </cell>
          <cell r="H170" t="str">
            <v>柏子刚</v>
          </cell>
          <cell r="I170">
            <v>15692885305</v>
          </cell>
        </row>
        <row r="171">
          <cell r="A171" t="str">
            <v>陕钢</v>
          </cell>
          <cell r="B171" t="str">
            <v>螺纹钢</v>
          </cell>
          <cell r="C171" t="str">
            <v>HRB400EΦ25*12m</v>
          </cell>
          <cell r="D171" t="str">
            <v>吨</v>
          </cell>
          <cell r="E171">
            <v>35</v>
          </cell>
          <cell r="F171">
            <v>45665</v>
          </cell>
          <cell r="G171" t="str">
            <v>（中核二二绵阳）四川省绵阳市平武县响岩镇甲方项目指定地点</v>
          </cell>
          <cell r="H171" t="str">
            <v>王明胜</v>
          </cell>
          <cell r="I171" t="str">
            <v>15528301097</v>
          </cell>
        </row>
        <row r="172">
          <cell r="A172" t="str">
            <v>晋邦</v>
          </cell>
          <cell r="B172" t="str">
            <v>螺纹钢</v>
          </cell>
          <cell r="C172" t="str">
            <v>HRB400E Φ16 9m</v>
          </cell>
          <cell r="D172" t="str">
            <v>吨</v>
          </cell>
          <cell r="E172">
            <v>21</v>
          </cell>
          <cell r="F172">
            <v>45665</v>
          </cell>
          <cell r="G172" t="str">
            <v>（四川商建-射洪城乡一体化项目）遂宁市射洪市忠新幼儿园北侧约220米新溪小区</v>
          </cell>
          <cell r="H172" t="str">
            <v>柏子刚</v>
          </cell>
          <cell r="I172">
            <v>15692885305</v>
          </cell>
        </row>
        <row r="173">
          <cell r="A173" t="str">
            <v>晋邦</v>
          </cell>
          <cell r="B173" t="str">
            <v>螺纹钢</v>
          </cell>
          <cell r="C173" t="str">
            <v>HRB400E Φ20 9m</v>
          </cell>
          <cell r="D173" t="str">
            <v>吨</v>
          </cell>
          <cell r="E173">
            <v>45</v>
          </cell>
          <cell r="F173">
            <v>45665</v>
          </cell>
          <cell r="G173" t="str">
            <v>（四川商建-射洪城乡一体化项目）遂宁市射洪市忠新幼儿园北侧约220米新溪小区</v>
          </cell>
          <cell r="H173" t="str">
            <v>柏子刚</v>
          </cell>
          <cell r="I173">
            <v>15692885305</v>
          </cell>
        </row>
        <row r="174">
          <cell r="A174" t="str">
            <v>陕钢</v>
          </cell>
          <cell r="B174" t="str">
            <v>螺纹钢</v>
          </cell>
          <cell r="C174" t="str">
            <v>HRB400E Φ12 12m</v>
          </cell>
          <cell r="D174" t="str">
            <v>吨</v>
          </cell>
          <cell r="E174">
            <v>35</v>
          </cell>
          <cell r="F174">
            <v>45665</v>
          </cell>
          <cell r="G174" t="str">
            <v>（中铁三局-铜资高速1标）四川省资阳市安岳县石羊镇猫坝村2#钢筋场</v>
          </cell>
          <cell r="H174" t="str">
            <v>王雪</v>
          </cell>
          <cell r="I174">
            <v>18729676589</v>
          </cell>
        </row>
        <row r="175">
          <cell r="A175" t="str">
            <v>陕钢</v>
          </cell>
          <cell r="B175" t="str">
            <v>螺纹钢</v>
          </cell>
          <cell r="C175" t="str">
            <v>HRB400E Φ12 12m</v>
          </cell>
          <cell r="D175" t="str">
            <v>吨</v>
          </cell>
          <cell r="E175">
            <v>35</v>
          </cell>
          <cell r="F175">
            <v>45665</v>
          </cell>
          <cell r="G175" t="str">
            <v>(中铁九局-铜资高速3标)四川省资阳市安岳县天宝乡2#钢筋场</v>
          </cell>
          <cell r="H175" t="str">
            <v>林启松</v>
          </cell>
          <cell r="I175">
            <v>13688439855</v>
          </cell>
        </row>
        <row r="176">
          <cell r="A176" t="str">
            <v>陕钢</v>
          </cell>
          <cell r="B176" t="str">
            <v>高线</v>
          </cell>
          <cell r="C176" t="str">
            <v>HPB300Φ12</v>
          </cell>
          <cell r="D176" t="str">
            <v>吨</v>
          </cell>
          <cell r="E176">
            <v>35</v>
          </cell>
          <cell r="F176">
            <v>45665</v>
          </cell>
          <cell r="G176" t="str">
            <v>（中铁三局成渝扩容ZCB3-1项目部）内江市胜利收费站红绿灯500米</v>
          </cell>
          <cell r="H176" t="str">
            <v>王岩</v>
          </cell>
          <cell r="I176">
            <v>17634813323</v>
          </cell>
        </row>
        <row r="177">
          <cell r="A177" t="str">
            <v>陕钢</v>
          </cell>
          <cell r="B177" t="str">
            <v>螺纹钢</v>
          </cell>
          <cell r="C177" t="str">
            <v>HRB400E Φ16 9m</v>
          </cell>
          <cell r="D177" t="str">
            <v>吨</v>
          </cell>
          <cell r="E177">
            <v>35</v>
          </cell>
          <cell r="F177">
            <v>45665</v>
          </cell>
          <cell r="G177" t="str">
            <v>（中铁三局成渝扩容ZCB3-1项目部）内江市胜利收费站红绿灯500米</v>
          </cell>
          <cell r="H177" t="str">
            <v>王岩</v>
          </cell>
          <cell r="I177">
            <v>17634813323</v>
          </cell>
        </row>
        <row r="178">
          <cell r="A178" t="str">
            <v>陕钢</v>
          </cell>
          <cell r="B178" t="str">
            <v>螺纹钢</v>
          </cell>
          <cell r="C178" t="str">
            <v>HRB400E Φ25 9m</v>
          </cell>
          <cell r="D178" t="str">
            <v>吨</v>
          </cell>
          <cell r="E178">
            <v>35</v>
          </cell>
          <cell r="F178">
            <v>45665</v>
          </cell>
          <cell r="G178" t="str">
            <v>（中铁三局成渝扩容ZCB3-1项目部）内江市胜利收费站红绿灯500米</v>
          </cell>
          <cell r="H178" t="str">
            <v>王岩</v>
          </cell>
          <cell r="I178">
            <v>17634813323</v>
          </cell>
        </row>
        <row r="179">
          <cell r="A179" t="str">
            <v>陕钢</v>
          </cell>
          <cell r="B179" t="str">
            <v>高线</v>
          </cell>
          <cell r="C179" t="str">
            <v>HPB300Φ12</v>
          </cell>
          <cell r="D179" t="str">
            <v>吨</v>
          </cell>
          <cell r="E179">
            <v>35</v>
          </cell>
          <cell r="F179">
            <v>45665</v>
          </cell>
          <cell r="G179" t="str">
            <v>（中铁广州局-成渝扩容2标）成渝扩容项目ZCB3-2标2＃拌和站【雁江区联盟桥东北50米(资资路) 】</v>
          </cell>
          <cell r="H179" t="str">
            <v>刘沛琦</v>
          </cell>
          <cell r="I179">
            <v>18011784798</v>
          </cell>
        </row>
        <row r="180">
          <cell r="A180" t="str">
            <v>陕钢</v>
          </cell>
          <cell r="B180" t="str">
            <v>螺纹钢</v>
          </cell>
          <cell r="C180" t="str">
            <v>HRB400E Φ12 9m</v>
          </cell>
          <cell r="D180" t="str">
            <v>吨</v>
          </cell>
          <cell r="E180">
            <v>35</v>
          </cell>
          <cell r="F180">
            <v>45665</v>
          </cell>
          <cell r="G180" t="str">
            <v>（中铁广州局-成渝扩容2标）成渝扩容项目ZCB3-2标2＃拌和站【雁江区联盟桥东北50米(资资路) 】</v>
          </cell>
          <cell r="H180" t="str">
            <v>刘沛琦</v>
          </cell>
          <cell r="I180">
            <v>18011784798</v>
          </cell>
        </row>
        <row r="181">
          <cell r="A181" t="str">
            <v>陕钢</v>
          </cell>
          <cell r="B181" t="str">
            <v>螺纹钢</v>
          </cell>
          <cell r="C181" t="str">
            <v>HRB400E Φ16 9m</v>
          </cell>
          <cell r="D181" t="str">
            <v>吨</v>
          </cell>
          <cell r="E181">
            <v>35</v>
          </cell>
          <cell r="F181">
            <v>45665</v>
          </cell>
          <cell r="G181" t="str">
            <v>（中铁广州局-成渝扩容2标）成渝扩容项目ZCB3-2标2＃拌和站【雁江区联盟桥东北50米(资资路) 】</v>
          </cell>
          <cell r="H181" t="str">
            <v>刘沛琦</v>
          </cell>
          <cell r="I181">
            <v>18011784798</v>
          </cell>
        </row>
        <row r="182">
          <cell r="A182" t="str">
            <v>陕钢</v>
          </cell>
          <cell r="B182" t="str">
            <v>螺纹钢</v>
          </cell>
          <cell r="C182" t="str">
            <v>HRB400E Φ25 9m</v>
          </cell>
          <cell r="D182" t="str">
            <v>吨</v>
          </cell>
          <cell r="E182">
            <v>35</v>
          </cell>
          <cell r="F182">
            <v>45665</v>
          </cell>
          <cell r="G182" t="str">
            <v>（中铁广州局-成渝扩容2标）成渝扩容项目ZCB3-2标2＃拌和站【雁江区联盟桥东北50米(资资路) 】</v>
          </cell>
          <cell r="H182" t="str">
            <v>刘沛琦</v>
          </cell>
          <cell r="I182">
            <v>18011784798</v>
          </cell>
        </row>
        <row r="183">
          <cell r="A183" t="str">
            <v>陕钢</v>
          </cell>
          <cell r="B183" t="str">
            <v>高线</v>
          </cell>
          <cell r="C183" t="str">
            <v>HPB300Φ12</v>
          </cell>
          <cell r="D183" t="str">
            <v>吨</v>
          </cell>
          <cell r="E183">
            <v>30</v>
          </cell>
          <cell r="F183">
            <v>45665</v>
          </cell>
          <cell r="G183" t="str">
            <v>（中铁五局-成渝扩容3标）四川省资阳市雁江区伍隍镇铺子村雁江区X138</v>
          </cell>
          <cell r="H183" t="str">
            <v>王健</v>
          </cell>
          <cell r="I183">
            <v>17726168395</v>
          </cell>
        </row>
        <row r="184">
          <cell r="A184" t="str">
            <v>陕钢</v>
          </cell>
          <cell r="B184" t="str">
            <v>螺纹钢</v>
          </cell>
          <cell r="C184" t="str">
            <v>HRB400E Φ25 9m</v>
          </cell>
          <cell r="D184" t="str">
            <v>吨</v>
          </cell>
          <cell r="E184">
            <v>20</v>
          </cell>
          <cell r="F184">
            <v>45665</v>
          </cell>
          <cell r="G184" t="str">
            <v>（中铁五局-成渝扩容3标）四川省资阳市雁江区伍隍镇铺子村雁江区X138</v>
          </cell>
          <cell r="H184" t="str">
            <v>王健</v>
          </cell>
          <cell r="I184">
            <v>17726168395</v>
          </cell>
        </row>
        <row r="185">
          <cell r="A185" t="str">
            <v>陕钢</v>
          </cell>
          <cell r="B185" t="str">
            <v>螺纹钢</v>
          </cell>
          <cell r="C185" t="str">
            <v>HRB400E Φ25 12m</v>
          </cell>
          <cell r="D185" t="str">
            <v>吨</v>
          </cell>
          <cell r="E185">
            <v>20</v>
          </cell>
          <cell r="F185">
            <v>45665</v>
          </cell>
          <cell r="G185" t="str">
            <v>（中铁五局-成渝扩容3标）四川省资阳市雁江区伍隍镇铺子村雁江区X138</v>
          </cell>
          <cell r="H185" t="str">
            <v>王健</v>
          </cell>
          <cell r="I185">
            <v>17726168395</v>
          </cell>
        </row>
        <row r="186">
          <cell r="A186" t="str">
            <v>陕钢</v>
          </cell>
          <cell r="B186" t="str">
            <v>高线</v>
          </cell>
          <cell r="C186" t="str">
            <v>HPB300Φ10</v>
          </cell>
          <cell r="D186" t="str">
            <v>吨</v>
          </cell>
          <cell r="E186">
            <v>35</v>
          </cell>
          <cell r="F186">
            <v>45665</v>
          </cell>
          <cell r="G186" t="str">
            <v>（中铁广州局-资乐高速5标）四川省乐山市井研县希望大道116号</v>
          </cell>
          <cell r="H186" t="str">
            <v>廖俊杰</v>
          </cell>
          <cell r="I186">
            <v>15775100965</v>
          </cell>
        </row>
        <row r="187">
          <cell r="A187" t="str">
            <v>陕钢</v>
          </cell>
          <cell r="B187" t="str">
            <v>螺纹钢</v>
          </cell>
          <cell r="C187" t="str">
            <v>HRB400E Φ25 9m</v>
          </cell>
          <cell r="D187" t="str">
            <v>吨</v>
          </cell>
          <cell r="E187">
            <v>14</v>
          </cell>
          <cell r="F187">
            <v>45665</v>
          </cell>
          <cell r="G187" t="str">
            <v>（中铁北京局-资乐高速6标）四川省乐山市市中区土主镇资乐高速TJ6标项目试验室</v>
          </cell>
          <cell r="H187" t="str">
            <v>孟若禺</v>
          </cell>
          <cell r="I187">
            <v>13753975633</v>
          </cell>
        </row>
        <row r="188">
          <cell r="A188" t="str">
            <v>陕钢</v>
          </cell>
          <cell r="B188" t="str">
            <v>螺纹钢</v>
          </cell>
          <cell r="C188" t="str">
            <v>HRB400E Φ16 9m</v>
          </cell>
          <cell r="D188" t="str">
            <v>吨</v>
          </cell>
          <cell r="E188">
            <v>23</v>
          </cell>
          <cell r="F188">
            <v>45665</v>
          </cell>
          <cell r="G188" t="str">
            <v>（中铁北京局-资乐高速6标）四川省乐山市市中区土主镇资乐高速TJ6标项目试验室</v>
          </cell>
          <cell r="H188" t="str">
            <v>孟若禺</v>
          </cell>
          <cell r="I188">
            <v>13753975633</v>
          </cell>
        </row>
        <row r="189">
          <cell r="A189" t="str">
            <v>陕钢</v>
          </cell>
          <cell r="B189" t="str">
            <v>螺纹钢</v>
          </cell>
          <cell r="C189" t="str">
            <v>HRB400E Φ12 9m</v>
          </cell>
          <cell r="D189" t="str">
            <v>吨</v>
          </cell>
          <cell r="E189">
            <v>22</v>
          </cell>
          <cell r="F189">
            <v>45665</v>
          </cell>
          <cell r="G189" t="str">
            <v>（五局乐山机场项目）四川省乐山市五通桥区</v>
          </cell>
          <cell r="H189" t="str">
            <v>贺银</v>
          </cell>
          <cell r="I189">
            <v>18844162555</v>
          </cell>
        </row>
        <row r="190">
          <cell r="A190" t="str">
            <v>陕钢</v>
          </cell>
          <cell r="B190" t="str">
            <v>螺纹钢</v>
          </cell>
          <cell r="C190" t="str">
            <v>HRB400E Φ16 9m</v>
          </cell>
          <cell r="D190" t="str">
            <v>吨</v>
          </cell>
          <cell r="E190">
            <v>6</v>
          </cell>
          <cell r="F190">
            <v>45665</v>
          </cell>
          <cell r="G190" t="str">
            <v>（五局乐山机场项目）四川省乐山市五通桥区</v>
          </cell>
          <cell r="H190" t="str">
            <v>贺银</v>
          </cell>
          <cell r="I190">
            <v>18844162555</v>
          </cell>
        </row>
        <row r="191">
          <cell r="A191" t="str">
            <v>陕钢</v>
          </cell>
          <cell r="B191" t="str">
            <v>高线</v>
          </cell>
          <cell r="C191" t="str">
            <v>HPB300Φ8</v>
          </cell>
          <cell r="D191" t="str">
            <v>吨</v>
          </cell>
          <cell r="E191">
            <v>8</v>
          </cell>
          <cell r="F191">
            <v>45665</v>
          </cell>
          <cell r="G191" t="str">
            <v>（五局乐山机场项目）四川省乐山市五通桥区</v>
          </cell>
          <cell r="H191" t="str">
            <v>贺银</v>
          </cell>
          <cell r="I191">
            <v>18844162555</v>
          </cell>
        </row>
        <row r="192">
          <cell r="A192" t="str">
            <v>润耀</v>
          </cell>
          <cell r="B192" t="str">
            <v>螺纹钢</v>
          </cell>
          <cell r="C192" t="str">
            <v>HRB400E Φ20 9m</v>
          </cell>
          <cell r="D192" t="str">
            <v>吨</v>
          </cell>
          <cell r="E192">
            <v>20</v>
          </cell>
          <cell r="F192">
            <v>45665</v>
          </cell>
          <cell r="G192" t="str">
            <v>（中铁三局成渝扩容ZCB3-1项目部）内江市胜利收费站红绿灯500米</v>
          </cell>
          <cell r="H192" t="str">
            <v>王岩</v>
          </cell>
          <cell r="I192">
            <v>17634813323</v>
          </cell>
        </row>
        <row r="193">
          <cell r="A193" t="str">
            <v>润耀</v>
          </cell>
          <cell r="B193" t="str">
            <v>螺纹钢</v>
          </cell>
          <cell r="C193" t="str">
            <v>HRB400E Φ14 9m</v>
          </cell>
          <cell r="D193" t="str">
            <v>吨</v>
          </cell>
          <cell r="E193">
            <v>15</v>
          </cell>
          <cell r="F193">
            <v>45665</v>
          </cell>
          <cell r="G193" t="str">
            <v>（中铁三局成渝扩容ZCB3-1项目部）内江市胜利收费站红绿灯500米</v>
          </cell>
          <cell r="H193" t="str">
            <v>王岩</v>
          </cell>
          <cell r="I193">
            <v>17634813323</v>
          </cell>
        </row>
        <row r="194">
          <cell r="A194" t="str">
            <v>润耀</v>
          </cell>
          <cell r="B194" t="str">
            <v>盘螺</v>
          </cell>
          <cell r="C194" t="str">
            <v>HRB400E Φ10</v>
          </cell>
          <cell r="D194" t="str">
            <v>吨</v>
          </cell>
          <cell r="E194">
            <v>35</v>
          </cell>
          <cell r="F194">
            <v>45665</v>
          </cell>
          <cell r="G194" t="str">
            <v>（中铁三局成渝扩容ZCB3-1项目部）内江市胜利收费站红绿灯500米</v>
          </cell>
          <cell r="H194" t="str">
            <v>王岩</v>
          </cell>
          <cell r="I194">
            <v>17634813323</v>
          </cell>
        </row>
        <row r="195">
          <cell r="A195" t="str">
            <v>润耀</v>
          </cell>
          <cell r="B195" t="str">
            <v>盘螺</v>
          </cell>
          <cell r="C195" t="str">
            <v>HRB400E Φ12</v>
          </cell>
          <cell r="D195" t="str">
            <v>吨</v>
          </cell>
          <cell r="E195">
            <v>35</v>
          </cell>
          <cell r="F195">
            <v>45665</v>
          </cell>
          <cell r="G195" t="str">
            <v>（中铁广州局-资乐高速5标）四川省乐山市井研县希望大道116号</v>
          </cell>
          <cell r="H195" t="str">
            <v>廖俊杰</v>
          </cell>
          <cell r="I195">
            <v>15775100965</v>
          </cell>
        </row>
        <row r="196">
          <cell r="A196" t="str">
            <v>陕钢</v>
          </cell>
          <cell r="B196" t="str">
            <v>螺纹钢</v>
          </cell>
          <cell r="C196" t="str">
            <v>HRB400E Φ16×9米</v>
          </cell>
          <cell r="D196" t="str">
            <v>吨</v>
          </cell>
          <cell r="E196">
            <v>12.02</v>
          </cell>
          <cell r="F196">
            <v>45666</v>
          </cell>
          <cell r="G196" t="str">
            <v>自永4标一局四公司（四川省内江市隆昌市金鹅街道自永4标一局四公司钢筋棚）</v>
          </cell>
          <cell r="H196" t="str">
            <v>郝优</v>
          </cell>
          <cell r="I196">
            <v>13891371707</v>
          </cell>
        </row>
        <row r="197">
          <cell r="A197" t="str">
            <v>陕钢</v>
          </cell>
          <cell r="B197" t="str">
            <v>螺纹钢</v>
          </cell>
          <cell r="C197" t="str">
            <v>HRB400E Φ12×9米</v>
          </cell>
          <cell r="D197" t="str">
            <v>吨</v>
          </cell>
          <cell r="E197">
            <v>20.89</v>
          </cell>
          <cell r="F197">
            <v>45666</v>
          </cell>
          <cell r="G197" t="str">
            <v>自永4标一局四公司（四川省内江市隆昌市金鹅街道自永4标一局四公司钢筋棚）</v>
          </cell>
          <cell r="H197" t="str">
            <v>郝优</v>
          </cell>
          <cell r="I197">
            <v>13891371707</v>
          </cell>
        </row>
        <row r="198">
          <cell r="A198" t="str">
            <v>陕钢</v>
          </cell>
          <cell r="B198" t="str">
            <v>高线 </v>
          </cell>
          <cell r="C198" t="str">
            <v>HPB300 Φ6</v>
          </cell>
          <cell r="D198" t="str">
            <v>吨</v>
          </cell>
          <cell r="E198">
            <v>4.5</v>
          </cell>
          <cell r="F198">
            <v>45666</v>
          </cell>
          <cell r="G198" t="str">
            <v>自永4标一局四公司（四川省内江市隆昌市金鹅街道自永4标一局四公司钢筋棚）</v>
          </cell>
          <cell r="H198" t="str">
            <v>郝优</v>
          </cell>
          <cell r="I198">
            <v>13891371707</v>
          </cell>
        </row>
        <row r="199">
          <cell r="A199" t="str">
            <v>润耀</v>
          </cell>
          <cell r="B199" t="str">
            <v>螺纹钢 </v>
          </cell>
          <cell r="C199" t="str">
            <v>HRB400E Φ25×9米</v>
          </cell>
          <cell r="D199" t="str">
            <v>吨</v>
          </cell>
          <cell r="E199">
            <v>35</v>
          </cell>
          <cell r="F199">
            <v>45666</v>
          </cell>
          <cell r="G199" t="str">
            <v>自永4标一局四公司（四川省内江市隆昌市金鹅街道自永4标一局四公司钢筋棚）</v>
          </cell>
          <cell r="H199" t="str">
            <v>郝优</v>
          </cell>
          <cell r="I199">
            <v>13891371707</v>
          </cell>
        </row>
        <row r="200">
          <cell r="A200" t="str">
            <v>润耀</v>
          </cell>
          <cell r="B200" t="str">
            <v>盘螺</v>
          </cell>
          <cell r="C200" t="str">
            <v>HRB400EΦ8</v>
          </cell>
          <cell r="D200" t="str">
            <v>吨</v>
          </cell>
          <cell r="E200">
            <v>7.5</v>
          </cell>
          <cell r="F200">
            <v>45666</v>
          </cell>
          <cell r="G200" t="str">
            <v>（成铁西物-成都北车辆段项目）四川省成都市新都区泰兴镇成都北车辆段项目（司机拍摄签收小票时需设置时间及地点水印）</v>
          </cell>
          <cell r="H200" t="str">
            <v>黄永福</v>
          </cell>
          <cell r="I200" t="str">
            <v>15982823571</v>
          </cell>
        </row>
        <row r="201">
          <cell r="A201" t="str">
            <v>润耀</v>
          </cell>
          <cell r="B201" t="str">
            <v>盘螺</v>
          </cell>
          <cell r="C201" t="str">
            <v>HRB400EΦ10</v>
          </cell>
          <cell r="D201" t="str">
            <v>吨</v>
          </cell>
          <cell r="E201">
            <v>4</v>
          </cell>
          <cell r="F201">
            <v>45666</v>
          </cell>
          <cell r="G201" t="str">
            <v>（成铁西物-成都北车辆段项目）四川省成都市新都区泰兴镇成都北车辆段项目（司机拍摄签收小票时需设置时间及地点水印）</v>
          </cell>
          <cell r="H201" t="str">
            <v>黄永福</v>
          </cell>
          <cell r="I201" t="str">
            <v>15982823571</v>
          </cell>
        </row>
        <row r="202">
          <cell r="A202" t="str">
            <v>润耀</v>
          </cell>
          <cell r="B202" t="str">
            <v>螺纹钢</v>
          </cell>
          <cell r="C202" t="str">
            <v>HRB400EФ12*9m</v>
          </cell>
          <cell r="D202" t="str">
            <v>吨</v>
          </cell>
          <cell r="E202">
            <v>8</v>
          </cell>
          <cell r="F202">
            <v>45666</v>
          </cell>
          <cell r="G202" t="str">
            <v>（成铁西物-成都北车辆段项目）四川省成都市新都区泰兴镇成都北车辆段项目（司机拍摄签收小票时需设置时间及地点水印）</v>
          </cell>
          <cell r="H202" t="str">
            <v>黄永福</v>
          </cell>
          <cell r="I202" t="str">
            <v>15982823571</v>
          </cell>
        </row>
        <row r="203">
          <cell r="A203" t="str">
            <v>润耀</v>
          </cell>
          <cell r="B203" t="str">
            <v>螺纹钢</v>
          </cell>
          <cell r="C203" t="str">
            <v>HRB400EФ16*9m</v>
          </cell>
          <cell r="D203" t="str">
            <v>吨</v>
          </cell>
          <cell r="E203">
            <v>5</v>
          </cell>
          <cell r="F203">
            <v>45666</v>
          </cell>
          <cell r="G203" t="str">
            <v>（成铁西物-成都北车辆段项目）四川省成都市新都区泰兴镇成都北车辆段项目（司机拍摄签收小票时需设置时间及地点水印）</v>
          </cell>
          <cell r="H203" t="str">
            <v>黄永福</v>
          </cell>
          <cell r="I203" t="str">
            <v>15982823571</v>
          </cell>
        </row>
        <row r="204">
          <cell r="A204" t="str">
            <v>润耀</v>
          </cell>
          <cell r="B204" t="str">
            <v>螺纹钢</v>
          </cell>
          <cell r="C204" t="str">
            <v>HRB500E Φ12 9m</v>
          </cell>
          <cell r="D204" t="str">
            <v>吨</v>
          </cell>
          <cell r="E204">
            <v>17</v>
          </cell>
          <cell r="F204">
            <v>45666</v>
          </cell>
          <cell r="G204" t="str">
            <v>（中核华兴-峨眉山项目）四川省乐山市峨眉山市双福镇梓橦庙红华五期中核华兴工地</v>
          </cell>
          <cell r="H204" t="str">
            <v>李汉军</v>
          </cell>
          <cell r="I204" t="str">
            <v>18691249091</v>
          </cell>
        </row>
        <row r="205">
          <cell r="A205" t="str">
            <v>润耀</v>
          </cell>
          <cell r="B205" t="str">
            <v>螺纹钢</v>
          </cell>
          <cell r="C205" t="str">
            <v>HRB500E Φ14 9m</v>
          </cell>
          <cell r="D205" t="str">
            <v>吨</v>
          </cell>
          <cell r="E205">
            <v>17</v>
          </cell>
          <cell r="F205">
            <v>45666</v>
          </cell>
          <cell r="G205" t="str">
            <v>（中核华兴-峨眉山项目）四川省乐山市峨眉山市双福镇梓橦庙红华五期中核华兴工地</v>
          </cell>
          <cell r="H205" t="str">
            <v>李汉军</v>
          </cell>
          <cell r="I205" t="str">
            <v>18691249091</v>
          </cell>
        </row>
        <row r="206">
          <cell r="A206" t="str">
            <v>润耀</v>
          </cell>
          <cell r="B206" t="str">
            <v>螺纹钢</v>
          </cell>
          <cell r="C206" t="str">
            <v>HRB500E Φ32 9m</v>
          </cell>
          <cell r="D206" t="str">
            <v>吨</v>
          </cell>
          <cell r="E206">
            <v>35</v>
          </cell>
          <cell r="F206">
            <v>45666</v>
          </cell>
          <cell r="G206" t="str">
            <v>（中核华兴-峨眉山项目）四川省乐山市峨眉山市双福镇梓橦庙红华五期中核华兴工地</v>
          </cell>
          <cell r="H206" t="str">
            <v>李汉军</v>
          </cell>
          <cell r="I206" t="str">
            <v>18691249091</v>
          </cell>
        </row>
        <row r="207">
          <cell r="A207" t="str">
            <v>成实</v>
          </cell>
          <cell r="B207" t="str">
            <v>盘螺</v>
          </cell>
          <cell r="C207" t="str">
            <v>HRB400E Φ12</v>
          </cell>
          <cell r="D207" t="str">
            <v>吨</v>
          </cell>
          <cell r="E207">
            <v>35</v>
          </cell>
          <cell r="F207">
            <v>45666</v>
          </cell>
          <cell r="G207" t="str">
            <v>（中铁三局成渝扩容ZCB3-1项目部）内江市胜利收费站红绿灯500米</v>
          </cell>
          <cell r="H207" t="str">
            <v>王岩</v>
          </cell>
          <cell r="I207">
            <v>17634813323</v>
          </cell>
        </row>
        <row r="208">
          <cell r="A208" t="str">
            <v>成实</v>
          </cell>
          <cell r="B208" t="str">
            <v>螺纹钢</v>
          </cell>
          <cell r="C208" t="str">
            <v>HRB400E Φ12 9m</v>
          </cell>
          <cell r="D208" t="str">
            <v>吨</v>
          </cell>
          <cell r="E208">
            <v>20</v>
          </cell>
          <cell r="F208">
            <v>45666</v>
          </cell>
          <cell r="G208" t="str">
            <v>（中铁三局成渝扩容ZCB3-1项目部）内江市胜利收费站红绿灯500米</v>
          </cell>
          <cell r="H208" t="str">
            <v>王岩</v>
          </cell>
          <cell r="I208">
            <v>17634813323</v>
          </cell>
        </row>
        <row r="209">
          <cell r="A209" t="str">
            <v>成实</v>
          </cell>
          <cell r="B209" t="str">
            <v>螺纹钢</v>
          </cell>
          <cell r="C209" t="str">
            <v>HRB400E Φ16 9m</v>
          </cell>
          <cell r="D209" t="str">
            <v>吨</v>
          </cell>
          <cell r="E209">
            <v>10</v>
          </cell>
          <cell r="F209">
            <v>45666</v>
          </cell>
          <cell r="G209" t="str">
            <v>（中铁三局成渝扩容ZCB3-1项目部）内江市胜利收费站红绿灯500米</v>
          </cell>
          <cell r="H209" t="str">
            <v>王岩</v>
          </cell>
          <cell r="I209">
            <v>17634813323</v>
          </cell>
        </row>
        <row r="210">
          <cell r="A210" t="str">
            <v>成实</v>
          </cell>
          <cell r="B210" t="str">
            <v>螺纹钢</v>
          </cell>
          <cell r="C210" t="str">
            <v>HRB400E Φ22 9m</v>
          </cell>
          <cell r="D210" t="str">
            <v>吨</v>
          </cell>
          <cell r="E210">
            <v>15</v>
          </cell>
          <cell r="F210">
            <v>45666</v>
          </cell>
          <cell r="G210" t="str">
            <v>（中铁三局成渝扩容ZCB3-1项目部）内江市胜利收费站红绿灯500米</v>
          </cell>
          <cell r="H210" t="str">
            <v>王岩</v>
          </cell>
          <cell r="I210">
            <v>17634813323</v>
          </cell>
        </row>
        <row r="211">
          <cell r="A211" t="str">
            <v>成实</v>
          </cell>
          <cell r="B211" t="str">
            <v>螺纹钢</v>
          </cell>
          <cell r="C211" t="str">
            <v>HRB400E Φ25 9m</v>
          </cell>
          <cell r="D211" t="str">
            <v>吨</v>
          </cell>
          <cell r="E211">
            <v>35</v>
          </cell>
          <cell r="F211">
            <v>45666</v>
          </cell>
          <cell r="G211" t="str">
            <v>（中铁三局成渝扩容ZCB3-1项目部）内江市胜利收费站红绿灯500米</v>
          </cell>
          <cell r="H211" t="str">
            <v>王岩</v>
          </cell>
          <cell r="I211">
            <v>17634813323</v>
          </cell>
        </row>
        <row r="212">
          <cell r="A212" t="str">
            <v>成实</v>
          </cell>
          <cell r="B212" t="str">
            <v>螺纹钢</v>
          </cell>
          <cell r="C212" t="str">
            <v>HRB400E Φ28 9m</v>
          </cell>
          <cell r="D212" t="str">
            <v>吨</v>
          </cell>
          <cell r="E212">
            <v>25</v>
          </cell>
          <cell r="F212">
            <v>45666</v>
          </cell>
          <cell r="G212" t="str">
            <v>（中铁三局成渝扩容ZCB3-1项目部）内江市胜利收费站红绿灯500米</v>
          </cell>
          <cell r="H212" t="str">
            <v>王岩</v>
          </cell>
          <cell r="I212">
            <v>17634813323</v>
          </cell>
        </row>
        <row r="213">
          <cell r="A213" t="str">
            <v>成实</v>
          </cell>
          <cell r="B213" t="str">
            <v>螺纹钢</v>
          </cell>
          <cell r="C213" t="str">
            <v>HRB400E Φ25 12m</v>
          </cell>
          <cell r="D213" t="str">
            <v>吨</v>
          </cell>
          <cell r="E213">
            <v>35</v>
          </cell>
          <cell r="F213">
            <v>45666</v>
          </cell>
          <cell r="G213" t="str">
            <v>（中铁广州局-成渝扩容2标）成渝扩容项目ZCB3-2标2＃拌和站【雁江区联盟桥东北50米(资资路) 】</v>
          </cell>
          <cell r="H213" t="str">
            <v>刘沛琦</v>
          </cell>
          <cell r="I213">
            <v>18011784798</v>
          </cell>
        </row>
        <row r="214">
          <cell r="A214" t="str">
            <v>成实</v>
          </cell>
          <cell r="B214" t="str">
            <v>螺纹钢</v>
          </cell>
          <cell r="C214" t="str">
            <v>HRB400E Φ25 9m</v>
          </cell>
          <cell r="D214" t="str">
            <v>吨</v>
          </cell>
          <cell r="E214">
            <v>35</v>
          </cell>
          <cell r="F214">
            <v>45666</v>
          </cell>
          <cell r="G214" t="str">
            <v>（中铁广州局-成渝扩容2标）成渝扩容项目ZCB3-2标2＃拌和站【雁江区联盟桥东北50米(资资路) 】</v>
          </cell>
          <cell r="H214" t="str">
            <v>刘沛琦</v>
          </cell>
          <cell r="I214">
            <v>18011784798</v>
          </cell>
        </row>
        <row r="215">
          <cell r="A215" t="str">
            <v>成实</v>
          </cell>
          <cell r="B215" t="str">
            <v>螺纹钢</v>
          </cell>
          <cell r="C215" t="str">
            <v>HRB400E Φ28 12m</v>
          </cell>
          <cell r="D215" t="str">
            <v>吨</v>
          </cell>
          <cell r="E215">
            <v>35</v>
          </cell>
          <cell r="F215">
            <v>45666</v>
          </cell>
          <cell r="G215" t="str">
            <v>（中铁广州局-成渝扩容2标）成渝扩容项目ZCB3-2标2＃拌和站【雁江区联盟桥东北50米(资资路) 】</v>
          </cell>
          <cell r="H215" t="str">
            <v>刘沛琦</v>
          </cell>
          <cell r="I215">
            <v>18011784798</v>
          </cell>
        </row>
        <row r="216">
          <cell r="A216" t="str">
            <v>成实</v>
          </cell>
          <cell r="B216" t="str">
            <v>螺纹钢</v>
          </cell>
          <cell r="C216" t="str">
            <v>HRB400E Φ25 12m</v>
          </cell>
          <cell r="D216" t="str">
            <v>吨</v>
          </cell>
          <cell r="E216">
            <v>35</v>
          </cell>
          <cell r="F216">
            <v>45666</v>
          </cell>
          <cell r="G216" t="str">
            <v>（中铁广州局-成渝扩容2标）四川省资阳市雁江区南双路杨家糖房</v>
          </cell>
          <cell r="H216" t="str">
            <v>邓志强</v>
          </cell>
          <cell r="I216">
            <v>17603045490</v>
          </cell>
        </row>
        <row r="217">
          <cell r="A217" t="str">
            <v>成实</v>
          </cell>
          <cell r="B217" t="str">
            <v>高线</v>
          </cell>
          <cell r="C217" t="str">
            <v>HPB300Φ8</v>
          </cell>
          <cell r="D217" t="str">
            <v>吨</v>
          </cell>
          <cell r="E217">
            <v>4</v>
          </cell>
          <cell r="F217">
            <v>45666</v>
          </cell>
          <cell r="G217" t="str">
            <v>（中铁五局-成渝扩容3标）四川省资阳市雁江区伍隍镇铺子村雁江区X138</v>
          </cell>
          <cell r="H217" t="str">
            <v>王健</v>
          </cell>
          <cell r="I217">
            <v>17726168395</v>
          </cell>
        </row>
        <row r="218">
          <cell r="A218" t="str">
            <v>成实</v>
          </cell>
          <cell r="B218" t="str">
            <v>螺纹钢</v>
          </cell>
          <cell r="C218" t="str">
            <v>HRB400E Φ25 9m</v>
          </cell>
          <cell r="D218" t="str">
            <v>吨</v>
          </cell>
          <cell r="E218">
            <v>30</v>
          </cell>
          <cell r="F218">
            <v>45666</v>
          </cell>
          <cell r="G218" t="str">
            <v>（中铁五局-成渝扩容3标）四川省资阳市雁江区伍隍镇铺子村雁江区X138</v>
          </cell>
          <cell r="H218" t="str">
            <v>王健</v>
          </cell>
          <cell r="I218">
            <v>17726168395</v>
          </cell>
        </row>
        <row r="219">
          <cell r="A219" t="str">
            <v>成实</v>
          </cell>
          <cell r="B219" t="str">
            <v>螺纹钢</v>
          </cell>
          <cell r="C219" t="str">
            <v>HRB400E Φ25 12m</v>
          </cell>
          <cell r="D219" t="str">
            <v>吨</v>
          </cell>
          <cell r="E219">
            <v>35</v>
          </cell>
          <cell r="F219">
            <v>45666</v>
          </cell>
          <cell r="G219" t="str">
            <v>（中铁五局-成渝扩容3标）四川省资阳市雁江区伍隍镇铺子村雁江区X138</v>
          </cell>
          <cell r="H219" t="str">
            <v>王健</v>
          </cell>
          <cell r="I219">
            <v>17726168395</v>
          </cell>
        </row>
        <row r="220">
          <cell r="A220" t="str">
            <v>成实</v>
          </cell>
          <cell r="B220" t="str">
            <v>盘螺</v>
          </cell>
          <cell r="C220" t="str">
            <v>HRB400EΦ 8mm</v>
          </cell>
          <cell r="D220" t="str">
            <v>吨</v>
          </cell>
          <cell r="E220">
            <v>16</v>
          </cell>
          <cell r="F220">
            <v>45666</v>
          </cell>
          <cell r="G220" t="str">
            <v>（中核华兴）四川天府新区585研发中心项目（一期）二标段（科学城中路东段）</v>
          </cell>
          <cell r="H220" t="str">
            <v>姚兴文 </v>
          </cell>
          <cell r="I220" t="str">
            <v>15208493233</v>
          </cell>
        </row>
        <row r="221">
          <cell r="A221" t="str">
            <v>成实</v>
          </cell>
          <cell r="B221" t="str">
            <v>盘螺</v>
          </cell>
          <cell r="C221" t="str">
            <v>HRB400EΦ 10mm</v>
          </cell>
          <cell r="D221" t="str">
            <v>吨</v>
          </cell>
          <cell r="E221">
            <v>36</v>
          </cell>
          <cell r="F221">
            <v>45666</v>
          </cell>
          <cell r="G221" t="str">
            <v>（中核华兴）四川天府新区585研发中心项目（一期）二标段（科学城中路东段）</v>
          </cell>
          <cell r="H221" t="str">
            <v>姚兴文 </v>
          </cell>
          <cell r="I221" t="str">
            <v>15208493233</v>
          </cell>
        </row>
        <row r="222">
          <cell r="A222" t="str">
            <v>成实</v>
          </cell>
          <cell r="B222" t="str">
            <v>螺纹钢</v>
          </cell>
          <cell r="C222" t="str">
            <v>HRB400EΦ12*9m</v>
          </cell>
          <cell r="D222" t="str">
            <v>吨</v>
          </cell>
          <cell r="E222">
            <v>7.8</v>
          </cell>
          <cell r="F222">
            <v>45666</v>
          </cell>
          <cell r="G222" t="str">
            <v>（中核华兴）四川天府新区585研发中心项目（一期）二标段（科学城中路东段）</v>
          </cell>
          <cell r="H222" t="str">
            <v>姚兴文 </v>
          </cell>
          <cell r="I222" t="str">
            <v>15208493233</v>
          </cell>
        </row>
        <row r="223">
          <cell r="A223" t="str">
            <v>成实</v>
          </cell>
          <cell r="B223" t="str">
            <v>螺纹钢</v>
          </cell>
          <cell r="C223" t="str">
            <v>HRB500EΦ25*9m</v>
          </cell>
          <cell r="D223" t="str">
            <v>吨</v>
          </cell>
          <cell r="E223">
            <v>5.2</v>
          </cell>
          <cell r="F223">
            <v>45666</v>
          </cell>
          <cell r="G223" t="str">
            <v>（中核华兴）四川天府新区585研发中心项目（一期）二标段（科学城中路东段）</v>
          </cell>
          <cell r="H223" t="str">
            <v>姚兴文 </v>
          </cell>
          <cell r="I223" t="str">
            <v>15208493233</v>
          </cell>
        </row>
        <row r="224">
          <cell r="A224" t="str">
            <v>冷钢</v>
          </cell>
          <cell r="B224" t="str">
            <v>螺纹钢</v>
          </cell>
          <cell r="C224" t="str">
            <v>HRB400E Φ20 9m</v>
          </cell>
          <cell r="D224" t="str">
            <v>吨</v>
          </cell>
          <cell r="E224">
            <v>35</v>
          </cell>
          <cell r="F224">
            <v>45666</v>
          </cell>
          <cell r="G224" t="str">
            <v>（五冶达州国道542项目-二工区巴河特大桥工段-5号墩）四川省达州市达川区石梯镇固家村村民委员会</v>
          </cell>
          <cell r="H224" t="str">
            <v>谭福中</v>
          </cell>
          <cell r="I224">
            <v>15828538619</v>
          </cell>
        </row>
        <row r="225">
          <cell r="A225" t="str">
            <v>凤钢</v>
          </cell>
          <cell r="B225" t="str">
            <v>螺纹钢</v>
          </cell>
          <cell r="C225" t="str">
            <v>HRB500EΦ28</v>
          </cell>
          <cell r="D225" t="str">
            <v>吨</v>
          </cell>
          <cell r="E225">
            <v>240</v>
          </cell>
          <cell r="F225">
            <v>45666</v>
          </cell>
          <cell r="G225" t="str">
            <v>（中铁五局一公司西昭高速3标)四川省凉山彝族自治州布拖县地洛镇桥边村钢筋加工厂</v>
          </cell>
          <cell r="H225" t="str">
            <v>宋健</v>
          </cell>
          <cell r="I225">
            <v>18232295753</v>
          </cell>
        </row>
        <row r="226">
          <cell r="A226" t="str">
            <v>凤钢</v>
          </cell>
          <cell r="B226" t="str">
            <v>盘螺</v>
          </cell>
          <cell r="C226" t="str">
            <v>HRB400EФ12</v>
          </cell>
          <cell r="D226" t="str">
            <v>吨</v>
          </cell>
          <cell r="E226">
            <v>90</v>
          </cell>
          <cell r="F226">
            <v>45666</v>
          </cell>
          <cell r="G226" t="str">
            <v>凉山州昭觉县洒拉地坡乡中铁一局三分部山里钢筋场</v>
          </cell>
          <cell r="H226" t="str">
            <v>陈忠</v>
          </cell>
          <cell r="I226">
            <v>17602306163</v>
          </cell>
        </row>
        <row r="227">
          <cell r="A227" t="str">
            <v>玉昆</v>
          </cell>
          <cell r="B227" t="str">
            <v>螺纹钢</v>
          </cell>
          <cell r="C227" t="str">
            <v>HRB500EΦ32</v>
          </cell>
          <cell r="D227" t="str">
            <v>吨</v>
          </cell>
          <cell r="E227">
            <v>50</v>
          </cell>
          <cell r="F227">
            <v>45666</v>
          </cell>
          <cell r="G227" t="str">
            <v>凉山州昭觉县洒拉地坡乡中铁一局三分部山里钢筋场</v>
          </cell>
          <cell r="H227" t="str">
            <v>陈忠</v>
          </cell>
          <cell r="I227">
            <v>17602306163</v>
          </cell>
        </row>
        <row r="228">
          <cell r="A228" t="str">
            <v>玉昆</v>
          </cell>
          <cell r="B228" t="str">
            <v>盘螺</v>
          </cell>
          <cell r="C228" t="str">
            <v>HRB400EФ12</v>
          </cell>
          <cell r="D228" t="str">
            <v>吨</v>
          </cell>
          <cell r="E228">
            <v>30</v>
          </cell>
          <cell r="F228">
            <v>45666</v>
          </cell>
          <cell r="G228" t="str">
            <v>凉山州昭觉县洒拉地坡乡中铁一局三分部山里钢筋场</v>
          </cell>
          <cell r="H228" t="str">
            <v>陈忠</v>
          </cell>
          <cell r="I228">
            <v>17602306163</v>
          </cell>
        </row>
        <row r="229">
          <cell r="A229" t="str">
            <v>玉昆</v>
          </cell>
          <cell r="B229" t="str">
            <v>螺纹钢</v>
          </cell>
          <cell r="C229" t="str">
            <v>HRB400EΦ16</v>
          </cell>
          <cell r="D229" t="str">
            <v>吨</v>
          </cell>
          <cell r="E229">
            <v>80</v>
          </cell>
          <cell r="F229">
            <v>45666</v>
          </cell>
          <cell r="G229" t="str">
            <v>凉山州昭觉县洒拉地坡乡中铁一局三分部山里钢筋场</v>
          </cell>
          <cell r="H229" t="str">
            <v>陈忠</v>
          </cell>
          <cell r="I229">
            <v>17602306163</v>
          </cell>
        </row>
        <row r="230">
          <cell r="A230" t="str">
            <v>凤钢</v>
          </cell>
          <cell r="B230" t="str">
            <v>螺纹钢</v>
          </cell>
          <cell r="C230" t="str">
            <v>HRB500EΦ28</v>
          </cell>
          <cell r="D230" t="str">
            <v>吨</v>
          </cell>
          <cell r="E230">
            <v>60</v>
          </cell>
          <cell r="F230">
            <v>45666</v>
          </cell>
          <cell r="G230" t="str">
            <v>凉山州昭觉县洒拉地坡乡中铁一局三分部山里钢筋场</v>
          </cell>
          <cell r="H230" t="str">
            <v>陈忠</v>
          </cell>
          <cell r="I230">
            <v>17602306163</v>
          </cell>
        </row>
        <row r="231">
          <cell r="A231" t="str">
            <v>凤钢</v>
          </cell>
          <cell r="B231" t="str">
            <v>螺纹钢</v>
          </cell>
          <cell r="C231" t="str">
            <v>HRB500EΦ32</v>
          </cell>
          <cell r="D231" t="str">
            <v>吨</v>
          </cell>
          <cell r="E231">
            <v>90</v>
          </cell>
          <cell r="F231">
            <v>45666</v>
          </cell>
          <cell r="G231" t="str">
            <v>凉山州昭觉县洒拉地坡乡中铁一局三分部山里钢筋场</v>
          </cell>
          <cell r="H231" t="str">
            <v>陈忠</v>
          </cell>
          <cell r="I231">
            <v>17602306163</v>
          </cell>
        </row>
        <row r="232">
          <cell r="A232" t="str">
            <v>玉昆</v>
          </cell>
          <cell r="B232" t="str">
            <v>高线</v>
          </cell>
          <cell r="C232" t="str">
            <v>HPB300Φ8</v>
          </cell>
          <cell r="D232" t="str">
            <v>吨</v>
          </cell>
          <cell r="E232">
            <v>20</v>
          </cell>
          <cell r="F232">
            <v>45666</v>
          </cell>
          <cell r="G232" t="str">
            <v>中铁隧道局路桥公司西昭高速2标二分部凉山州布拖县地洛乡金阳隧道出口</v>
          </cell>
          <cell r="H232" t="str">
            <v>胡明建</v>
          </cell>
          <cell r="I232">
            <v>13558937055</v>
          </cell>
        </row>
        <row r="233">
          <cell r="A233" t="str">
            <v>玉昆</v>
          </cell>
          <cell r="B233" t="str">
            <v>螺纹钢</v>
          </cell>
          <cell r="C233" t="str">
            <v>HRB400EФ22</v>
          </cell>
          <cell r="D233" t="str">
            <v>吨</v>
          </cell>
          <cell r="E233">
            <v>66</v>
          </cell>
          <cell r="F233">
            <v>45666</v>
          </cell>
          <cell r="G233" t="str">
            <v>中铁隧道局路桥公司西昭高速2标二分部凉山州布拖县地洛乡金阳隧道出口</v>
          </cell>
          <cell r="H233" t="str">
            <v>胡明建</v>
          </cell>
          <cell r="I233">
            <v>13558937055</v>
          </cell>
        </row>
        <row r="234">
          <cell r="A234" t="str">
            <v>凤钢</v>
          </cell>
          <cell r="B234" t="str">
            <v>高线</v>
          </cell>
          <cell r="C234" t="str">
            <v>HPB300Φ10</v>
          </cell>
          <cell r="D234" t="str">
            <v>吨</v>
          </cell>
          <cell r="E234">
            <v>10</v>
          </cell>
          <cell r="F234">
            <v>45666</v>
          </cell>
          <cell r="G234" t="str">
            <v>中铁隧道局路桥公司西昭高速2标二分部凉山州布拖县地洛乡金阳隧道出口</v>
          </cell>
          <cell r="H234" t="str">
            <v>胡明建</v>
          </cell>
          <cell r="I234">
            <v>13558937055</v>
          </cell>
        </row>
        <row r="235">
          <cell r="A235" t="str">
            <v>玉昆</v>
          </cell>
          <cell r="B235" t="str">
            <v>螺纹钢</v>
          </cell>
          <cell r="C235" t="str">
            <v>HRB400EФ22</v>
          </cell>
          <cell r="D235" t="str">
            <v>吨</v>
          </cell>
          <cell r="E235">
            <v>75</v>
          </cell>
          <cell r="F235">
            <v>45666</v>
          </cell>
          <cell r="G235" t="str">
            <v>中铁隧道局路桥公司西昭高速2标二分部凉山州布拖县地洛乡金阳隧道出口</v>
          </cell>
          <cell r="H235" t="str">
            <v>胡明建</v>
          </cell>
          <cell r="I235">
            <v>13558937055</v>
          </cell>
        </row>
        <row r="236">
          <cell r="A236" t="str">
            <v>玉昆</v>
          </cell>
          <cell r="B236" t="str">
            <v>螺纹钢</v>
          </cell>
          <cell r="C236" t="str">
            <v>HRB400EФ22</v>
          </cell>
          <cell r="D236" t="str">
            <v>吨</v>
          </cell>
          <cell r="E236">
            <v>33</v>
          </cell>
          <cell r="F236">
            <v>45666</v>
          </cell>
          <cell r="G236" t="str">
            <v>中铁隧道局路桥公司西昭高速2标二分部凉山州布拖县地洛乡金阳隧道出口</v>
          </cell>
          <cell r="H236" t="str">
            <v>胡明建</v>
          </cell>
          <cell r="I236">
            <v>13558937055</v>
          </cell>
        </row>
        <row r="237">
          <cell r="A237" t="str">
            <v>凤钢</v>
          </cell>
          <cell r="B237" t="str">
            <v>螺纹钢</v>
          </cell>
          <cell r="C237" t="str">
            <v>HRB400EФ12</v>
          </cell>
          <cell r="D237" t="str">
            <v>吨</v>
          </cell>
          <cell r="E237">
            <v>41</v>
          </cell>
          <cell r="F237">
            <v>45666</v>
          </cell>
          <cell r="G237" t="str">
            <v>中铁隧道局路桥公司西昭高速2标二分部凉山州布拖县地洛乡金阳隧道出口</v>
          </cell>
          <cell r="H237" t="str">
            <v>胡明建</v>
          </cell>
          <cell r="I237">
            <v>13558937055</v>
          </cell>
        </row>
        <row r="238">
          <cell r="A238" t="str">
            <v>凤钢</v>
          </cell>
          <cell r="B238" t="str">
            <v>螺纹钢</v>
          </cell>
          <cell r="C238" t="str">
            <v>HRB400EФ12</v>
          </cell>
          <cell r="D238" t="str">
            <v>吨</v>
          </cell>
          <cell r="E238">
            <v>20</v>
          </cell>
          <cell r="F238">
            <v>45666</v>
          </cell>
          <cell r="G238" t="str">
            <v>中铁隧道局路桥公司西昭高速2标二分部凉山州布拖县地洛乡金阳隧道出口</v>
          </cell>
          <cell r="H238" t="str">
            <v>胡明建</v>
          </cell>
          <cell r="I238">
            <v>13558937055</v>
          </cell>
        </row>
        <row r="239">
          <cell r="A239" t="str">
            <v>凤钢</v>
          </cell>
          <cell r="B239" t="str">
            <v>螺纹钢</v>
          </cell>
          <cell r="C239" t="str">
            <v>HRB400EФ12</v>
          </cell>
          <cell r="D239" t="str">
            <v>吨</v>
          </cell>
          <cell r="E239">
            <v>28</v>
          </cell>
          <cell r="F239">
            <v>45666</v>
          </cell>
          <cell r="G239" t="str">
            <v>中铁隧道局路桥公司西昭高速2标二分部凉山州布拖县地洛乡金阳隧道出口</v>
          </cell>
          <cell r="H239" t="str">
            <v>胡明建</v>
          </cell>
          <cell r="I239">
            <v>13558937055</v>
          </cell>
        </row>
        <row r="240">
          <cell r="A240" t="str">
            <v>玉昆</v>
          </cell>
          <cell r="B240" t="str">
            <v>螺纹钢</v>
          </cell>
          <cell r="C240" t="str">
            <v>HRB400EФ16</v>
          </cell>
          <cell r="D240" t="str">
            <v>吨</v>
          </cell>
          <cell r="E240">
            <v>3</v>
          </cell>
          <cell r="F240">
            <v>45666</v>
          </cell>
          <cell r="G240" t="str">
            <v>中铁隧道局路桥公司西昭高速2标二分部凉山州布拖县地洛乡金阳隧道出口</v>
          </cell>
          <cell r="H240" t="str">
            <v>胡明建</v>
          </cell>
          <cell r="I240">
            <v>13558937055</v>
          </cell>
        </row>
        <row r="241">
          <cell r="A241" t="str">
            <v>玉昆</v>
          </cell>
          <cell r="B241" t="str">
            <v>螺纹钢</v>
          </cell>
          <cell r="C241" t="str">
            <v>HRB400EФ20</v>
          </cell>
          <cell r="D241" t="str">
            <v>吨</v>
          </cell>
          <cell r="E241">
            <v>43</v>
          </cell>
          <cell r="F241">
            <v>45666</v>
          </cell>
          <cell r="G241" t="str">
            <v>中铁隧道局路桥公司西昭高速2标二分部凉山州布拖县地洛乡金阳隧道出口</v>
          </cell>
          <cell r="H241" t="str">
            <v>胡明建</v>
          </cell>
          <cell r="I241">
            <v>13558937055</v>
          </cell>
        </row>
        <row r="242">
          <cell r="A242" t="str">
            <v>玉昆</v>
          </cell>
          <cell r="B242" t="str">
            <v>螺纹钢</v>
          </cell>
          <cell r="C242" t="str">
            <v>HRB400EФ14</v>
          </cell>
          <cell r="D242" t="str">
            <v>吨</v>
          </cell>
          <cell r="E242">
            <v>23</v>
          </cell>
          <cell r="F242">
            <v>45666</v>
          </cell>
          <cell r="G242" t="str">
            <v>中铁隧道局路桥公司西昭高速2标二分部凉山州布拖县地洛乡金阳隧道出口</v>
          </cell>
          <cell r="H242" t="str">
            <v>胡明建</v>
          </cell>
          <cell r="I242">
            <v>13558937055</v>
          </cell>
        </row>
        <row r="243">
          <cell r="A243" t="str">
            <v>玉昆</v>
          </cell>
          <cell r="B243" t="str">
            <v>高线</v>
          </cell>
          <cell r="C243" t="str">
            <v>HPB300Φ8</v>
          </cell>
          <cell r="D243" t="str">
            <v>吨</v>
          </cell>
          <cell r="E243">
            <v>30</v>
          </cell>
          <cell r="F243">
            <v>45666</v>
          </cell>
          <cell r="G243" t="str">
            <v>中铁隧道局路桥公司西昭高速2标凉山州金阳县派来镇</v>
          </cell>
          <cell r="H243" t="str">
            <v>杨勇</v>
          </cell>
          <cell r="I243">
            <v>18882117172</v>
          </cell>
        </row>
        <row r="244">
          <cell r="A244" t="str">
            <v>玉昆</v>
          </cell>
          <cell r="B244" t="str">
            <v>螺纹钢</v>
          </cell>
          <cell r="C244" t="str">
            <v>HRB400EФ22</v>
          </cell>
          <cell r="D244" t="str">
            <v>吨</v>
          </cell>
          <cell r="E244">
            <v>50</v>
          </cell>
          <cell r="F244">
            <v>45666</v>
          </cell>
          <cell r="G244" t="str">
            <v>中铁隧道局路桥公司西昭高速2标凉山州金阳县派来镇</v>
          </cell>
          <cell r="H244" t="str">
            <v>杨勇</v>
          </cell>
          <cell r="I244">
            <v>18882117172</v>
          </cell>
        </row>
        <row r="245">
          <cell r="A245" t="str">
            <v>凤钢</v>
          </cell>
          <cell r="B245" t="str">
            <v>螺纹钢</v>
          </cell>
          <cell r="C245" t="str">
            <v>HRB400EФ12</v>
          </cell>
          <cell r="D245" t="str">
            <v>吨</v>
          </cell>
          <cell r="E245">
            <v>50</v>
          </cell>
          <cell r="F245">
            <v>45666</v>
          </cell>
          <cell r="G245" t="str">
            <v>中铁隧道局路桥公司西昭高速2标凉山州金阳县派来镇</v>
          </cell>
          <cell r="H245" t="str">
            <v>杨勇</v>
          </cell>
          <cell r="I245">
            <v>18882117172</v>
          </cell>
        </row>
        <row r="246">
          <cell r="A246" t="str">
            <v>凤钢</v>
          </cell>
          <cell r="B246" t="str">
            <v>螺纹钢</v>
          </cell>
          <cell r="C246" t="str">
            <v>HRB400EФ25</v>
          </cell>
          <cell r="D246" t="str">
            <v>吨</v>
          </cell>
          <cell r="E246">
            <v>30</v>
          </cell>
          <cell r="F246">
            <v>45666</v>
          </cell>
          <cell r="G246" t="str">
            <v>中铁隧道局路桥公司西昭高速2标凉山州金阳县派来镇</v>
          </cell>
          <cell r="H246" t="str">
            <v>杨勇</v>
          </cell>
          <cell r="I246">
            <v>18882117172</v>
          </cell>
        </row>
        <row r="247">
          <cell r="A247" t="str">
            <v>陕钢</v>
          </cell>
          <cell r="B247" t="str">
            <v>螺纹钢</v>
          </cell>
          <cell r="C247" t="str">
            <v>HRB400E Φ16 9m</v>
          </cell>
          <cell r="D247" t="str">
            <v>吨</v>
          </cell>
          <cell r="E247">
            <v>10</v>
          </cell>
          <cell r="F247">
            <v>45667</v>
          </cell>
          <cell r="G247" t="str">
            <v>（达州市公共卫生临床医疗中心项目-一标-1号制作房）达州市通川区西外复兴镇公共卫生临床医疗中心项目</v>
          </cell>
          <cell r="H247" t="str">
            <v>潘建发</v>
          </cell>
          <cell r="I247">
            <v>13658059919</v>
          </cell>
        </row>
        <row r="248">
          <cell r="A248" t="str">
            <v>陕钢</v>
          </cell>
          <cell r="B248" t="str">
            <v>盘螺</v>
          </cell>
          <cell r="C248" t="str">
            <v>HRB400E Φ8</v>
          </cell>
          <cell r="D248" t="str">
            <v>吨</v>
          </cell>
          <cell r="E248">
            <v>17.5</v>
          </cell>
          <cell r="F248">
            <v>45667</v>
          </cell>
          <cell r="G248" t="str">
            <v>（达州市公共卫生医疗中心项目-二标-3号楼）达州市通川区西外复兴镇公共卫生临床医疗中心项目</v>
          </cell>
          <cell r="H248" t="str">
            <v>黄永林</v>
          </cell>
          <cell r="I248">
            <v>15982487227</v>
          </cell>
        </row>
        <row r="249">
          <cell r="A249" t="str">
            <v>陕钢</v>
          </cell>
          <cell r="B249" t="str">
            <v>盘螺</v>
          </cell>
          <cell r="C249" t="str">
            <v>HRB400E Φ10</v>
          </cell>
          <cell r="D249" t="str">
            <v>吨</v>
          </cell>
          <cell r="E249">
            <v>17.5</v>
          </cell>
          <cell r="F249">
            <v>45667</v>
          </cell>
          <cell r="G249" t="str">
            <v>（达州市公共卫生医疗中心项目-二标-3号楼）达州市通川区西外复兴镇公共卫生临床医疗中心项目</v>
          </cell>
          <cell r="H249" t="str">
            <v>黄永林</v>
          </cell>
          <cell r="I249">
            <v>15982487227</v>
          </cell>
        </row>
        <row r="250">
          <cell r="A250" t="str">
            <v>陕钢</v>
          </cell>
          <cell r="B250" t="str">
            <v>螺纹钢</v>
          </cell>
          <cell r="C250" t="str">
            <v>HRB400E Φ12 9m</v>
          </cell>
          <cell r="D250" t="str">
            <v>吨</v>
          </cell>
          <cell r="E250">
            <v>25</v>
          </cell>
          <cell r="F250">
            <v>45667</v>
          </cell>
          <cell r="G250" t="str">
            <v>（达州市公共卫生医疗中心项目-二标-3号楼）达州市通川区西外复兴镇公共卫生临床医疗中心项目</v>
          </cell>
          <cell r="H250" t="str">
            <v>黄永林</v>
          </cell>
          <cell r="I250">
            <v>15982487227</v>
          </cell>
        </row>
        <row r="251">
          <cell r="A251" t="str">
            <v>德胜</v>
          </cell>
          <cell r="B251" t="str">
            <v>螺纹钢</v>
          </cell>
          <cell r="C251" t="str">
            <v>HRB500E Φ25 9m</v>
          </cell>
          <cell r="D251" t="str">
            <v>吨</v>
          </cell>
          <cell r="E251">
            <v>140</v>
          </cell>
          <cell r="F251">
            <v>45667</v>
          </cell>
          <cell r="G251" t="str">
            <v>（中铁十局-资乐高速4标）四川省眉山市仁寿县彰加镇华炉村中铁十局资乐高速3#钢筋场</v>
          </cell>
          <cell r="H251" t="str">
            <v>杨飞</v>
          </cell>
          <cell r="I251">
            <v>15667998777</v>
          </cell>
        </row>
        <row r="252">
          <cell r="A252" t="str">
            <v>德胜</v>
          </cell>
          <cell r="B252" t="str">
            <v>螺纹钢</v>
          </cell>
          <cell r="C252" t="str">
            <v>HRB400E Φ25 9m</v>
          </cell>
          <cell r="D252" t="str">
            <v>吨</v>
          </cell>
          <cell r="E252">
            <v>35</v>
          </cell>
          <cell r="F252">
            <v>45667</v>
          </cell>
          <cell r="G252" t="str">
            <v>（中铁十局-资乐高速4标）四川省眉山市仁寿县彰加镇华炉村中铁十局资乐高速3#钢筋场</v>
          </cell>
          <cell r="H252" t="str">
            <v>杨飞</v>
          </cell>
          <cell r="I252">
            <v>15667998777</v>
          </cell>
        </row>
        <row r="253">
          <cell r="A253" t="str">
            <v>德胜</v>
          </cell>
          <cell r="B253" t="str">
            <v>螺纹钢</v>
          </cell>
          <cell r="C253" t="str">
            <v>HRB400E Φ32 9m</v>
          </cell>
          <cell r="D253" t="str">
            <v>吨</v>
          </cell>
          <cell r="E253">
            <v>70</v>
          </cell>
          <cell r="F253">
            <v>45667</v>
          </cell>
          <cell r="G253" t="str">
            <v>（中铁十局-资乐高速4标）四川省眉山市仁寿县彰加镇华炉村中铁十局资乐高速3#钢筋场</v>
          </cell>
          <cell r="H253" t="str">
            <v>杨飞</v>
          </cell>
          <cell r="I253">
            <v>15667998777</v>
          </cell>
        </row>
        <row r="254">
          <cell r="A254" t="str">
            <v>德胜</v>
          </cell>
          <cell r="B254" t="str">
            <v>螺纹钢</v>
          </cell>
          <cell r="C254" t="str">
            <v>HRB400E Φ22 9m</v>
          </cell>
          <cell r="D254" t="str">
            <v>吨</v>
          </cell>
          <cell r="E254">
            <v>35</v>
          </cell>
          <cell r="F254">
            <v>45667</v>
          </cell>
          <cell r="G254" t="str">
            <v>（中铁十局-资乐高速4标）四川省眉山市仁寿县彰加镇华炉村中铁十局资乐高速3#钢筋场</v>
          </cell>
          <cell r="H254" t="str">
            <v>杨飞</v>
          </cell>
          <cell r="I254">
            <v>15667998777</v>
          </cell>
        </row>
        <row r="255">
          <cell r="A255" t="str">
            <v>德胜</v>
          </cell>
          <cell r="B255" t="str">
            <v>螺纹钢</v>
          </cell>
          <cell r="C255" t="str">
            <v>HRB400E Φ16 9m</v>
          </cell>
          <cell r="D255" t="str">
            <v>吨</v>
          </cell>
          <cell r="E255">
            <v>35</v>
          </cell>
          <cell r="F255">
            <v>45667</v>
          </cell>
          <cell r="G255" t="str">
            <v>（中铁十局-资乐高速4标）四川省眉山市仁寿县彰加镇华炉村中铁十局资乐高速3#钢筋场</v>
          </cell>
          <cell r="H255" t="str">
            <v>杨飞</v>
          </cell>
          <cell r="I255">
            <v>15667998777</v>
          </cell>
        </row>
        <row r="256">
          <cell r="A256" t="str">
            <v>德胜</v>
          </cell>
          <cell r="B256" t="str">
            <v>螺纹钢</v>
          </cell>
          <cell r="C256" t="str">
            <v>HRB400E Φ14 9m</v>
          </cell>
          <cell r="D256" t="str">
            <v>吨</v>
          </cell>
          <cell r="E256">
            <v>35</v>
          </cell>
          <cell r="F256">
            <v>45667</v>
          </cell>
          <cell r="G256" t="str">
            <v>（中铁十局-资乐高速4标）四川省眉山市仁寿县彰加镇华炉村中铁十局资乐高速3#钢筋场</v>
          </cell>
          <cell r="H256" t="str">
            <v>杨飞</v>
          </cell>
          <cell r="I256">
            <v>15667998777</v>
          </cell>
        </row>
        <row r="257">
          <cell r="A257" t="str">
            <v>德胜</v>
          </cell>
          <cell r="B257" t="str">
            <v>螺纹钢</v>
          </cell>
          <cell r="C257" t="str">
            <v>HRB400E Φ28 12m</v>
          </cell>
          <cell r="D257" t="str">
            <v>吨</v>
          </cell>
          <cell r="E257">
            <v>35</v>
          </cell>
          <cell r="F257">
            <v>45667</v>
          </cell>
          <cell r="G257" t="str">
            <v>（中铁广州局-资乐高速5标）四川省乐山市井研县希望大道116号</v>
          </cell>
          <cell r="H257" t="str">
            <v>廖俊杰</v>
          </cell>
          <cell r="I257">
            <v>15775100965</v>
          </cell>
        </row>
        <row r="258">
          <cell r="A258" t="str">
            <v>德胜</v>
          </cell>
          <cell r="B258" t="str">
            <v>螺纹钢</v>
          </cell>
          <cell r="C258" t="str">
            <v>HRB400E Φ12 9m</v>
          </cell>
          <cell r="D258" t="str">
            <v>吨</v>
          </cell>
          <cell r="E258">
            <v>87</v>
          </cell>
          <cell r="F258">
            <v>45667</v>
          </cell>
          <cell r="G258" t="str">
            <v>（北京工程局乐山机场项目）乐山市五通桥区冠英镇</v>
          </cell>
          <cell r="H258" t="str">
            <v>王治</v>
          </cell>
          <cell r="I258">
            <v>18811564698</v>
          </cell>
        </row>
        <row r="259">
          <cell r="A259" t="str">
            <v>德胜</v>
          </cell>
          <cell r="B259" t="str">
            <v>螺纹钢</v>
          </cell>
          <cell r="C259" t="str">
            <v>HRB400E Φ20 9m</v>
          </cell>
          <cell r="D259" t="str">
            <v>吨</v>
          </cell>
          <cell r="E259">
            <v>25</v>
          </cell>
          <cell r="F259">
            <v>45667</v>
          </cell>
          <cell r="G259" t="str">
            <v>（北京工程局乐山机场项目）乐山市五通桥区冠英镇</v>
          </cell>
          <cell r="H259" t="str">
            <v>王治</v>
          </cell>
          <cell r="I259">
            <v>18811564698</v>
          </cell>
        </row>
        <row r="260">
          <cell r="A260" t="str">
            <v>德胜</v>
          </cell>
          <cell r="B260" t="str">
            <v>螺纹钢</v>
          </cell>
          <cell r="C260" t="str">
            <v>HRB400E Φ12 9m</v>
          </cell>
          <cell r="D260" t="str">
            <v>吨</v>
          </cell>
          <cell r="E260">
            <v>20</v>
          </cell>
          <cell r="F260">
            <v>45667</v>
          </cell>
          <cell r="G260" t="str">
            <v>（北京工程局乐山机场项目）乐山市五通桥区冠英镇</v>
          </cell>
          <cell r="H260" t="str">
            <v>王治</v>
          </cell>
          <cell r="I260">
            <v>18811564698</v>
          </cell>
        </row>
        <row r="261">
          <cell r="A261" t="str">
            <v>德胜</v>
          </cell>
          <cell r="B261" t="str">
            <v>螺纹钢</v>
          </cell>
          <cell r="C261" t="str">
            <v>HRB400E Φ16 9m</v>
          </cell>
          <cell r="D261" t="str">
            <v>吨</v>
          </cell>
          <cell r="E261">
            <v>20</v>
          </cell>
          <cell r="F261">
            <v>45667</v>
          </cell>
          <cell r="G261" t="str">
            <v>（北京工程局乐山机场项目）乐山市五通桥区冠英镇</v>
          </cell>
          <cell r="H261" t="str">
            <v>王治</v>
          </cell>
          <cell r="I261">
            <v>18811564698</v>
          </cell>
        </row>
        <row r="262">
          <cell r="A262" t="str">
            <v>德胜</v>
          </cell>
          <cell r="B262" t="str">
            <v>螺纹钢</v>
          </cell>
          <cell r="C262" t="str">
            <v>HRB400E Φ12 9m</v>
          </cell>
          <cell r="D262" t="str">
            <v>吨</v>
          </cell>
          <cell r="E262">
            <v>33</v>
          </cell>
          <cell r="F262">
            <v>45667</v>
          </cell>
          <cell r="G262" t="str">
            <v>（北京工程局乐山机场项目）乐山市五通桥区冠英镇</v>
          </cell>
          <cell r="H262" t="str">
            <v>王治</v>
          </cell>
          <cell r="I262">
            <v>18811564698</v>
          </cell>
        </row>
        <row r="263">
          <cell r="A263" t="str">
            <v>德胜</v>
          </cell>
          <cell r="B263" t="str">
            <v>螺纹钢</v>
          </cell>
          <cell r="C263" t="str">
            <v>HRB400E Φ16 9m</v>
          </cell>
          <cell r="D263" t="str">
            <v>吨</v>
          </cell>
          <cell r="E263">
            <v>20</v>
          </cell>
          <cell r="F263">
            <v>45667</v>
          </cell>
          <cell r="G263" t="str">
            <v>（北京工程局乐山机场项目）乐山市五通桥区冠英镇</v>
          </cell>
          <cell r="H263" t="str">
            <v>王治</v>
          </cell>
          <cell r="I263">
            <v>18811564698</v>
          </cell>
        </row>
        <row r="264">
          <cell r="A264" t="str">
            <v>德胜</v>
          </cell>
          <cell r="B264" t="str">
            <v>螺纹钢</v>
          </cell>
          <cell r="C264" t="str">
            <v>HRB400E Φ18 9m</v>
          </cell>
          <cell r="D264" t="str">
            <v>吨</v>
          </cell>
          <cell r="E264">
            <v>4</v>
          </cell>
          <cell r="F264">
            <v>45667</v>
          </cell>
          <cell r="G264" t="str">
            <v>（北京工程局乐山机场项目）乐山市五通桥区冠英镇</v>
          </cell>
          <cell r="H264" t="str">
            <v>王治</v>
          </cell>
          <cell r="I264">
            <v>18811564698</v>
          </cell>
        </row>
        <row r="265">
          <cell r="A265" t="str">
            <v>德胜</v>
          </cell>
          <cell r="B265" t="str">
            <v>螺纹钢</v>
          </cell>
          <cell r="C265" t="str">
            <v>HRB400E Φ22 9m</v>
          </cell>
          <cell r="D265" t="str">
            <v>吨</v>
          </cell>
          <cell r="E265">
            <v>30</v>
          </cell>
          <cell r="F265">
            <v>45667</v>
          </cell>
          <cell r="G265" t="str">
            <v>（北京工程局乐山机场项目）乐山市五通桥区冠英镇</v>
          </cell>
          <cell r="H265" t="str">
            <v>王治</v>
          </cell>
          <cell r="I265">
            <v>18811564698</v>
          </cell>
        </row>
        <row r="266">
          <cell r="A266" t="str">
            <v>德胜</v>
          </cell>
          <cell r="B266" t="str">
            <v>螺纹钢</v>
          </cell>
          <cell r="C266" t="str">
            <v>HRB400E Φ14 9m</v>
          </cell>
          <cell r="D266" t="str">
            <v>吨</v>
          </cell>
          <cell r="E266">
            <v>30</v>
          </cell>
          <cell r="F266">
            <v>45667</v>
          </cell>
          <cell r="G266" t="str">
            <v>（北京工程局乐山机场项目）乐山市五通桥区冠英镇</v>
          </cell>
          <cell r="H266" t="str">
            <v>王治</v>
          </cell>
          <cell r="I266">
            <v>18811564698</v>
          </cell>
        </row>
        <row r="267">
          <cell r="A267" t="str">
            <v>德胜</v>
          </cell>
          <cell r="B267" t="str">
            <v>高线</v>
          </cell>
          <cell r="C267" t="str">
            <v>HPB300Φ8</v>
          </cell>
          <cell r="D267" t="str">
            <v>吨</v>
          </cell>
          <cell r="E267">
            <v>7</v>
          </cell>
          <cell r="F267">
            <v>45667</v>
          </cell>
          <cell r="G267" t="str">
            <v>（北京工程局乐山机场项目）乐山市五通桥区冠英镇</v>
          </cell>
          <cell r="H267" t="str">
            <v>王治</v>
          </cell>
          <cell r="I267">
            <v>18811564698</v>
          </cell>
        </row>
        <row r="268">
          <cell r="A268" t="str">
            <v>德胜</v>
          </cell>
          <cell r="B268" t="str">
            <v>螺纹钢</v>
          </cell>
          <cell r="C268" t="str">
            <v>HRB400E Φ25 12m</v>
          </cell>
          <cell r="D268" t="str">
            <v>吨</v>
          </cell>
          <cell r="E268">
            <v>70</v>
          </cell>
          <cell r="F268">
            <v>45667</v>
          </cell>
          <cell r="G268" t="str">
            <v>（中铁广州局-成渝扩容2标）成渝扩容项目ZCB3-2标2＃拌和站【雁江区联盟桥东北50米(资资路) 】</v>
          </cell>
          <cell r="H268" t="str">
            <v>刘沛琦</v>
          </cell>
          <cell r="I268">
            <v>18011784798</v>
          </cell>
        </row>
        <row r="269">
          <cell r="A269" t="str">
            <v>德胜</v>
          </cell>
          <cell r="B269" t="str">
            <v>螺纹钢</v>
          </cell>
          <cell r="C269" t="str">
            <v>HRB400E Φ25 12m</v>
          </cell>
          <cell r="D269" t="str">
            <v>吨</v>
          </cell>
          <cell r="E269">
            <v>70</v>
          </cell>
          <cell r="F269">
            <v>45667</v>
          </cell>
          <cell r="G269" t="str">
            <v>（中铁广州局-成渝扩容2标）成渝扩容项目ZCB3-2标2＃拌和站【雁江区联盟桥东北50米(资资路) 】</v>
          </cell>
          <cell r="H269" t="str">
            <v>刘沛琦</v>
          </cell>
          <cell r="I269">
            <v>18011784798</v>
          </cell>
        </row>
        <row r="270">
          <cell r="A270" t="str">
            <v>德胜</v>
          </cell>
          <cell r="B270" t="str">
            <v>螺纹钢</v>
          </cell>
          <cell r="C270" t="str">
            <v>HRB400E Φ25 9m</v>
          </cell>
          <cell r="D270" t="str">
            <v>吨</v>
          </cell>
          <cell r="E270">
            <v>45</v>
          </cell>
          <cell r="F270">
            <v>45667</v>
          </cell>
          <cell r="G270" t="str">
            <v>（中铁五局-成渝扩容3标）四川省资阳市雁江区伍隍镇铺子村雁江区X138</v>
          </cell>
          <cell r="H270" t="str">
            <v>王健</v>
          </cell>
          <cell r="I270">
            <v>17726168395</v>
          </cell>
        </row>
        <row r="271">
          <cell r="A271" t="str">
            <v>德胜</v>
          </cell>
          <cell r="B271" t="str">
            <v>螺纹钢</v>
          </cell>
          <cell r="C271" t="str">
            <v>HRB400E Φ25 12m</v>
          </cell>
          <cell r="D271" t="str">
            <v>吨</v>
          </cell>
          <cell r="E271">
            <v>140</v>
          </cell>
          <cell r="F271">
            <v>45667</v>
          </cell>
          <cell r="G271" t="str">
            <v>（中铁五局-成渝扩容3标）四川省资阳市雁江区伍隍镇铺子村雁江区X138</v>
          </cell>
          <cell r="H271" t="str">
            <v>王健</v>
          </cell>
          <cell r="I271">
            <v>17726168395</v>
          </cell>
        </row>
        <row r="272">
          <cell r="A272" t="str">
            <v>德胜</v>
          </cell>
          <cell r="B272" t="str">
            <v>螺纹钢</v>
          </cell>
          <cell r="C272" t="str">
            <v>HRB400EФ22*9m</v>
          </cell>
          <cell r="D272" t="str">
            <v>吨</v>
          </cell>
          <cell r="E272">
            <v>105</v>
          </cell>
          <cell r="F272">
            <v>45667</v>
          </cell>
          <cell r="G272" t="str">
            <v>（中铁一局四公司康新高速TJ1-1标贡不卡隧道）四川省甘孜州康定市折多塘村车管所旁</v>
          </cell>
          <cell r="H272" t="str">
            <v>王锡俊</v>
          </cell>
          <cell r="I272">
            <v>18736877891</v>
          </cell>
        </row>
        <row r="273">
          <cell r="A273" t="str">
            <v>德胜</v>
          </cell>
          <cell r="B273" t="str">
            <v>螺纹钢</v>
          </cell>
          <cell r="C273" t="str">
            <v>HRB500E Φ25 9m</v>
          </cell>
          <cell r="D273" t="str">
            <v>吨</v>
          </cell>
          <cell r="E273">
            <v>35</v>
          </cell>
          <cell r="F273">
            <v>45667</v>
          </cell>
          <cell r="G273" t="str">
            <v>（中核华兴-峨眉山项目）四川省乐山市峨眉山市双福镇梓橦庙红华五期中核华兴工地</v>
          </cell>
          <cell r="H273" t="str">
            <v>李汉军</v>
          </cell>
          <cell r="I273" t="str">
            <v>18691249091</v>
          </cell>
        </row>
        <row r="274">
          <cell r="A274" t="str">
            <v>德胜</v>
          </cell>
          <cell r="B274" t="str">
            <v>螺纹钢</v>
          </cell>
          <cell r="C274" t="str">
            <v>HRB500E Φ14 9m</v>
          </cell>
          <cell r="D274" t="str">
            <v>吨</v>
          </cell>
          <cell r="E274">
            <v>35</v>
          </cell>
          <cell r="F274">
            <v>45667</v>
          </cell>
          <cell r="G274" t="str">
            <v>（中核华兴-峨眉山项目）四川省乐山市峨眉山市双福镇梓橦庙红华五期中核华兴工地</v>
          </cell>
          <cell r="H274" t="str">
            <v>李汉军</v>
          </cell>
          <cell r="I274" t="str">
            <v>18691249091</v>
          </cell>
        </row>
        <row r="275">
          <cell r="A275" t="str">
            <v>晋邦</v>
          </cell>
          <cell r="B275" t="str">
            <v>螺纹钢</v>
          </cell>
          <cell r="C275" t="str">
            <v>HRB400E Φ28 9m</v>
          </cell>
          <cell r="D275" t="str">
            <v>吨</v>
          </cell>
          <cell r="E275">
            <v>51</v>
          </cell>
          <cell r="F275">
            <v>45667</v>
          </cell>
          <cell r="G275" t="str">
            <v>（商投建工达州中医药科技园-2工区-景观桥）达州市通川区达州中医药职业学院犀牛大道北段</v>
          </cell>
          <cell r="H275" t="str">
            <v>李波</v>
          </cell>
          <cell r="I275">
            <v>18381899787</v>
          </cell>
        </row>
        <row r="276">
          <cell r="A276" t="str">
            <v>润耀</v>
          </cell>
          <cell r="B276" t="str">
            <v>螺纹钢</v>
          </cell>
          <cell r="C276" t="str">
            <v>HRB500E Φ28 12m</v>
          </cell>
          <cell r="D276" t="str">
            <v>吨</v>
          </cell>
          <cell r="E276">
            <v>35</v>
          </cell>
          <cell r="F276">
            <v>45667</v>
          </cell>
          <cell r="G276" t="str">
            <v>（北京工程局乐山机场项目）乐山市五通桥区冠英镇</v>
          </cell>
          <cell r="H276" t="str">
            <v>王治</v>
          </cell>
          <cell r="I276">
            <v>18811564698</v>
          </cell>
        </row>
        <row r="277">
          <cell r="A277" t="str">
            <v>达钢</v>
          </cell>
          <cell r="B277" t="str">
            <v>螺纹钢</v>
          </cell>
          <cell r="C277" t="str">
            <v>HRB400E Φ14 9m</v>
          </cell>
          <cell r="D277" t="str">
            <v>吨</v>
          </cell>
          <cell r="E277">
            <v>15</v>
          </cell>
          <cell r="F277">
            <v>45667</v>
          </cell>
          <cell r="G277" t="str">
            <v>（四川商建-射洪城乡一体化项目）遂宁市射洪市忠新幼儿园北侧约220米新溪小区</v>
          </cell>
          <cell r="H277" t="str">
            <v>柏子刚</v>
          </cell>
          <cell r="I277">
            <v>15692885305</v>
          </cell>
        </row>
        <row r="278">
          <cell r="A278" t="str">
            <v>达钢</v>
          </cell>
          <cell r="B278" t="str">
            <v>螺纹钢</v>
          </cell>
          <cell r="C278" t="str">
            <v>HRB400E Φ16 9m</v>
          </cell>
          <cell r="D278" t="str">
            <v>吨</v>
          </cell>
          <cell r="E278">
            <v>35</v>
          </cell>
          <cell r="F278">
            <v>45667</v>
          </cell>
          <cell r="G278" t="str">
            <v>（四川商建-射洪城乡一体化项目）遂宁市射洪市忠新幼儿园北侧约220米新溪小区</v>
          </cell>
          <cell r="H278" t="str">
            <v>柏子刚</v>
          </cell>
          <cell r="I278">
            <v>15692885305</v>
          </cell>
        </row>
        <row r="279">
          <cell r="A279" t="str">
            <v>达钢</v>
          </cell>
          <cell r="B279" t="str">
            <v>螺纹钢</v>
          </cell>
          <cell r="C279" t="str">
            <v>HRB400E Φ18 9m</v>
          </cell>
          <cell r="D279" t="str">
            <v>吨</v>
          </cell>
          <cell r="E279">
            <v>21</v>
          </cell>
          <cell r="F279">
            <v>45667</v>
          </cell>
          <cell r="G279" t="str">
            <v>（四川商建-射洪城乡一体化项目）遂宁市射洪市忠新幼儿园北侧约220米新溪小区</v>
          </cell>
          <cell r="H279" t="str">
            <v>柏子刚</v>
          </cell>
          <cell r="I279">
            <v>15692885305</v>
          </cell>
        </row>
        <row r="280">
          <cell r="A280" t="str">
            <v>成实</v>
          </cell>
          <cell r="B280" t="str">
            <v>螺纹钢</v>
          </cell>
          <cell r="C280" t="str">
            <v>HRB500E Φ20 9m</v>
          </cell>
          <cell r="D280" t="str">
            <v>吨</v>
          </cell>
          <cell r="E280">
            <v>17.5</v>
          </cell>
          <cell r="F280">
            <v>45667</v>
          </cell>
          <cell r="G280" t="str">
            <v>（中核华兴-峨眉山项目）四川省乐山市峨眉山市双福镇梓橦庙红华五期中核华兴工地</v>
          </cell>
          <cell r="H280" t="str">
            <v>李汉军</v>
          </cell>
          <cell r="I280" t="str">
            <v>18691249091</v>
          </cell>
        </row>
        <row r="281">
          <cell r="A281" t="str">
            <v>成实</v>
          </cell>
          <cell r="B281" t="str">
            <v>螺纹钢</v>
          </cell>
          <cell r="C281" t="str">
            <v>HRB500E Φ25 9m</v>
          </cell>
          <cell r="D281" t="str">
            <v>吨</v>
          </cell>
          <cell r="E281">
            <v>17.5</v>
          </cell>
          <cell r="F281">
            <v>45667</v>
          </cell>
          <cell r="G281" t="str">
            <v>（中核华兴-峨眉山项目）四川省乐山市峨眉山市双福镇梓橦庙红华五期中核华兴工地</v>
          </cell>
          <cell r="H281" t="str">
            <v>李汉军</v>
          </cell>
          <cell r="I281" t="str">
            <v>18691249091</v>
          </cell>
        </row>
        <row r="282">
          <cell r="A282" t="str">
            <v>成实</v>
          </cell>
          <cell r="B282" t="str">
            <v>螺纹钢</v>
          </cell>
          <cell r="C282" t="str">
            <v>HRB400E Φ12 9m</v>
          </cell>
          <cell r="D282" t="str">
            <v>吨</v>
          </cell>
          <cell r="E282">
            <v>15</v>
          </cell>
          <cell r="F282">
            <v>45667</v>
          </cell>
          <cell r="G282" t="str">
            <v>（四川商建-射洪城乡一体化项目）遂宁市射洪市忠新幼儿园北侧约220米新溪小区</v>
          </cell>
          <cell r="H282" t="str">
            <v>柏子刚</v>
          </cell>
          <cell r="I282">
            <v>15692885305</v>
          </cell>
        </row>
        <row r="283">
          <cell r="A283" t="str">
            <v>成实</v>
          </cell>
          <cell r="B283" t="str">
            <v>螺纹钢</v>
          </cell>
          <cell r="C283" t="str">
            <v>HRB400E Φ16 9m</v>
          </cell>
          <cell r="D283" t="str">
            <v>吨</v>
          </cell>
          <cell r="E283">
            <v>20</v>
          </cell>
          <cell r="F283">
            <v>45667</v>
          </cell>
          <cell r="G283" t="str">
            <v>（四川商建-射洪城乡一体化项目）遂宁市射洪市忠新幼儿园北侧约220米新溪小区</v>
          </cell>
          <cell r="H283" t="str">
            <v>柏子刚</v>
          </cell>
          <cell r="I283">
            <v>15692885305</v>
          </cell>
        </row>
        <row r="284">
          <cell r="A284" t="str">
            <v>陕钢</v>
          </cell>
          <cell r="B284" t="str">
            <v>盘螺</v>
          </cell>
          <cell r="C284" t="str">
            <v>HRB400E Φ12</v>
          </cell>
          <cell r="D284" t="str">
            <v>吨</v>
          </cell>
          <cell r="E284">
            <v>35</v>
          </cell>
          <cell r="F284">
            <v>45668</v>
          </cell>
          <cell r="G284" t="str">
            <v>（中铁广州局-资乐高速5标）四川省乐山市井研县希望大道116号</v>
          </cell>
          <cell r="H284" t="str">
            <v>廖俊杰</v>
          </cell>
          <cell r="I284">
            <v>15775100965</v>
          </cell>
        </row>
        <row r="285">
          <cell r="A285" t="str">
            <v>陕钢</v>
          </cell>
          <cell r="B285" t="str">
            <v>盘螺</v>
          </cell>
          <cell r="C285" t="str">
            <v>HRB400E Φ12</v>
          </cell>
          <cell r="D285" t="str">
            <v>吨</v>
          </cell>
          <cell r="E285">
            <v>35</v>
          </cell>
          <cell r="F285">
            <v>45668</v>
          </cell>
          <cell r="G285" t="str">
            <v>（中铁三局-铜资高速1标）四川省资阳市安岳县石羊镇猫坝村2#钢筋场</v>
          </cell>
          <cell r="H285" t="str">
            <v>王雪</v>
          </cell>
          <cell r="I285">
            <v>18729676589</v>
          </cell>
        </row>
        <row r="286">
          <cell r="A286" t="str">
            <v>陕钢</v>
          </cell>
          <cell r="B286" t="str">
            <v>高线</v>
          </cell>
          <cell r="C286" t="str">
            <v>HPB300Φ10</v>
          </cell>
          <cell r="D286" t="str">
            <v>吨</v>
          </cell>
          <cell r="E286">
            <v>70</v>
          </cell>
          <cell r="F286">
            <v>45668</v>
          </cell>
          <cell r="G286" t="str">
            <v>（中铁十局-资乐高速4标）四川省眉山市仁寿县彰加镇华炉村中铁十局资乐高速3#钢筋场</v>
          </cell>
          <cell r="H286" t="str">
            <v>杨飞</v>
          </cell>
          <cell r="I286">
            <v>15667998777</v>
          </cell>
        </row>
        <row r="287">
          <cell r="A287" t="str">
            <v>陕钢</v>
          </cell>
          <cell r="B287" t="str">
            <v>盘螺</v>
          </cell>
          <cell r="C287" t="str">
            <v>HRB400E Φ12</v>
          </cell>
          <cell r="D287" t="str">
            <v>吨</v>
          </cell>
          <cell r="E287">
            <v>35</v>
          </cell>
          <cell r="F287">
            <v>45668</v>
          </cell>
          <cell r="G287" t="str">
            <v>（华西酒城南）成都市武侯区火车南站西路8号酒城南项目</v>
          </cell>
          <cell r="H287" t="str">
            <v>龙耀宇</v>
          </cell>
          <cell r="I287">
            <v>18384145895</v>
          </cell>
        </row>
        <row r="288">
          <cell r="A288" t="str">
            <v>德胜</v>
          </cell>
          <cell r="B288" t="str">
            <v>螺纹钢</v>
          </cell>
          <cell r="C288" t="str">
            <v>HRB500E Φ12 9m</v>
          </cell>
          <cell r="D288" t="str">
            <v>吨</v>
          </cell>
          <cell r="E288">
            <v>40</v>
          </cell>
          <cell r="F288">
            <v>45668</v>
          </cell>
          <cell r="G288" t="str">
            <v>（中核华兴-峨眉山项目）四川省乐山市峨眉山市双福镇梓橦庙红华五期中核华兴工地</v>
          </cell>
          <cell r="H288" t="str">
            <v>李汉军</v>
          </cell>
          <cell r="I288" t="str">
            <v>18691249091</v>
          </cell>
        </row>
        <row r="289">
          <cell r="A289" t="str">
            <v>德胜</v>
          </cell>
          <cell r="B289" t="str">
            <v>螺纹钢</v>
          </cell>
          <cell r="C289" t="str">
            <v>HRB500E Φ14 9m</v>
          </cell>
          <cell r="D289" t="str">
            <v>吨</v>
          </cell>
          <cell r="E289">
            <v>30</v>
          </cell>
          <cell r="F289">
            <v>45668</v>
          </cell>
          <cell r="G289" t="str">
            <v>（中核华兴-峨眉山项目）四川省乐山市峨眉山市双福镇梓橦庙红华五期中核华兴工地</v>
          </cell>
          <cell r="H289" t="str">
            <v>李汉军</v>
          </cell>
          <cell r="I289" t="str">
            <v>18691249091</v>
          </cell>
        </row>
        <row r="290">
          <cell r="A290" t="str">
            <v>德胜</v>
          </cell>
          <cell r="B290" t="str">
            <v>螺纹钢</v>
          </cell>
          <cell r="C290" t="str">
            <v>HRB500E Φ16 9m</v>
          </cell>
          <cell r="D290" t="str">
            <v>吨</v>
          </cell>
          <cell r="E290">
            <v>50</v>
          </cell>
          <cell r="F290">
            <v>45668</v>
          </cell>
          <cell r="G290" t="str">
            <v>（中核华兴-峨眉山项目）四川省乐山市峨眉山市双福镇梓橦庙红华五期中核华兴工地</v>
          </cell>
          <cell r="H290" t="str">
            <v>李汉军</v>
          </cell>
          <cell r="I290" t="str">
            <v>18691249091</v>
          </cell>
        </row>
        <row r="291">
          <cell r="A291" t="str">
            <v>德胜</v>
          </cell>
          <cell r="B291" t="str">
            <v>螺纹钢</v>
          </cell>
          <cell r="C291" t="str">
            <v>HRB500E Φ18 9m</v>
          </cell>
          <cell r="D291" t="str">
            <v>吨</v>
          </cell>
          <cell r="E291">
            <v>20</v>
          </cell>
          <cell r="F291">
            <v>45668</v>
          </cell>
          <cell r="G291" t="str">
            <v>（中核华兴-峨眉山项目）四川省乐山市峨眉山市双福镇梓橦庙红华五期中核华兴工地</v>
          </cell>
          <cell r="H291" t="str">
            <v>李汉军</v>
          </cell>
          <cell r="I291" t="str">
            <v>18691249091</v>
          </cell>
        </row>
        <row r="292">
          <cell r="A292" t="str">
            <v>陕钢</v>
          </cell>
          <cell r="B292" t="str">
            <v>盘螺</v>
          </cell>
          <cell r="C292" t="str">
            <v>HRB400E Φ8</v>
          </cell>
          <cell r="D292" t="str">
            <v>吨</v>
          </cell>
          <cell r="E292">
            <v>35</v>
          </cell>
          <cell r="F292">
            <v>45668</v>
          </cell>
          <cell r="G292" t="str">
            <v>（中核华兴-峨眉山项目）四川省乐山市峨眉山市双福镇梓橦庙红华五期中核华兴工地</v>
          </cell>
          <cell r="H292" t="str">
            <v>李汉军</v>
          </cell>
          <cell r="I292" t="str">
            <v>18691249091</v>
          </cell>
        </row>
        <row r="293">
          <cell r="A293" t="str">
            <v>成实</v>
          </cell>
          <cell r="B293" t="str">
            <v>圆钢</v>
          </cell>
          <cell r="C293" t="str">
            <v>HPB300 Φ16</v>
          </cell>
          <cell r="D293" t="str">
            <v>吨</v>
          </cell>
          <cell r="E293">
            <v>2.6</v>
          </cell>
          <cell r="F293">
            <v>45668</v>
          </cell>
          <cell r="G293" t="str">
            <v>（自永2标九局西南分公司钢筋棚）四川省自贡市骑龙镇大湾村</v>
          </cell>
          <cell r="H293" t="str">
            <v>李智罡</v>
          </cell>
          <cell r="I293">
            <v>15210015693</v>
          </cell>
        </row>
        <row r="294">
          <cell r="A294" t="str">
            <v>成实</v>
          </cell>
          <cell r="B294" t="str">
            <v>螺纹钢</v>
          </cell>
          <cell r="C294" t="str">
            <v>HRB400E Φ25×9米</v>
          </cell>
          <cell r="D294" t="str">
            <v>吨</v>
          </cell>
          <cell r="E294">
            <v>16</v>
          </cell>
          <cell r="F294">
            <v>45668</v>
          </cell>
          <cell r="G294" t="str">
            <v>（自永2标九局西南分公司钢筋棚）四川省自贡市骑龙镇大湾村</v>
          </cell>
          <cell r="H294" t="str">
            <v>李智罡</v>
          </cell>
          <cell r="I294">
            <v>15210015693</v>
          </cell>
        </row>
        <row r="295">
          <cell r="A295" t="str">
            <v>成实</v>
          </cell>
          <cell r="B295" t="str">
            <v>螺纹钢</v>
          </cell>
          <cell r="C295" t="str">
            <v>HRB400E Φ16×9米</v>
          </cell>
          <cell r="D295" t="str">
            <v>吨</v>
          </cell>
          <cell r="E295">
            <v>6</v>
          </cell>
          <cell r="F295">
            <v>45668</v>
          </cell>
          <cell r="G295" t="str">
            <v>（自永2标九局西南分公司钢筋棚）四川省自贡市骑龙镇大湾村</v>
          </cell>
          <cell r="H295" t="str">
            <v>李智罡</v>
          </cell>
          <cell r="I295">
            <v>15210015693</v>
          </cell>
        </row>
        <row r="296">
          <cell r="A296" t="str">
            <v>成实</v>
          </cell>
          <cell r="B296" t="str">
            <v>螺纹钢</v>
          </cell>
          <cell r="C296" t="str">
            <v>HRB400E Φ12×9米</v>
          </cell>
          <cell r="D296" t="str">
            <v>吨</v>
          </cell>
          <cell r="E296">
            <v>11</v>
          </cell>
          <cell r="F296">
            <v>45668</v>
          </cell>
          <cell r="G296" t="str">
            <v>（自永2标九局西南分公司钢筋棚）四川省自贡市骑龙镇大湾村</v>
          </cell>
          <cell r="H296" t="str">
            <v>李智罡</v>
          </cell>
          <cell r="I296">
            <v>15210015693</v>
          </cell>
        </row>
        <row r="297">
          <cell r="A297" t="str">
            <v>达钢</v>
          </cell>
          <cell r="B297" t="str">
            <v>螺纹钢</v>
          </cell>
          <cell r="C297" t="str">
            <v>HRB400E Φ25 9m</v>
          </cell>
          <cell r="D297" t="str">
            <v>吨</v>
          </cell>
          <cell r="E297">
            <v>51</v>
          </cell>
          <cell r="F297">
            <v>45668</v>
          </cell>
          <cell r="G297" t="str">
            <v>（达州市公共卫生临床医疗中心项目-一标-1号制作房）达州市通川区西外复兴镇公共卫生临床医疗中心项目</v>
          </cell>
          <cell r="H297" t="str">
            <v>潘建发</v>
          </cell>
          <cell r="I297">
            <v>13658059919</v>
          </cell>
        </row>
        <row r="298">
          <cell r="A298" t="str">
            <v>建邦</v>
          </cell>
          <cell r="B298" t="str">
            <v>盘螺</v>
          </cell>
          <cell r="C298" t="str">
            <v>HRB400E Φ12</v>
          </cell>
          <cell r="D298" t="str">
            <v>吨</v>
          </cell>
          <cell r="E298">
            <v>9</v>
          </cell>
          <cell r="F298">
            <v>45668</v>
          </cell>
          <cell r="G298" t="str">
            <v>（商投建工达州中医药科技园-2工区-景观桥）达州市通川区达州中医药职业学院犀牛大道北段</v>
          </cell>
          <cell r="H298" t="str">
            <v>李波</v>
          </cell>
          <cell r="I298">
            <v>18381899787</v>
          </cell>
        </row>
        <row r="299">
          <cell r="A299" t="str">
            <v>建邦</v>
          </cell>
          <cell r="B299" t="str">
            <v>螺纹钢</v>
          </cell>
          <cell r="C299" t="str">
            <v>HRB400E Φ16 9m</v>
          </cell>
          <cell r="D299" t="str">
            <v>吨</v>
          </cell>
          <cell r="E299">
            <v>3</v>
          </cell>
          <cell r="F299">
            <v>45668</v>
          </cell>
          <cell r="G299" t="str">
            <v>（商投建工达州中医药科技园-2工区-景观桥）达州市通川区达州中医药职业学院犀牛大道北段</v>
          </cell>
          <cell r="H299" t="str">
            <v>李波</v>
          </cell>
          <cell r="I299">
            <v>18381899787</v>
          </cell>
        </row>
        <row r="300">
          <cell r="A300" t="str">
            <v>建邦</v>
          </cell>
          <cell r="B300" t="str">
            <v>螺纹钢</v>
          </cell>
          <cell r="C300" t="str">
            <v>HRB400E Φ28 9m</v>
          </cell>
          <cell r="D300" t="str">
            <v>吨</v>
          </cell>
          <cell r="E300">
            <v>64</v>
          </cell>
          <cell r="F300">
            <v>45668</v>
          </cell>
          <cell r="G300" t="str">
            <v>（商投建工达州中医药科技园-2工区-景观桥）达州市通川区达州中医药职业学院犀牛大道北段</v>
          </cell>
          <cell r="H300" t="str">
            <v>李波</v>
          </cell>
          <cell r="I300">
            <v>18381899787</v>
          </cell>
        </row>
        <row r="301">
          <cell r="A301" t="str">
            <v>建邦</v>
          </cell>
          <cell r="B301" t="str">
            <v>盘螺</v>
          </cell>
          <cell r="C301" t="str">
            <v>HRB400E Φ6</v>
          </cell>
          <cell r="D301" t="str">
            <v>吨</v>
          </cell>
          <cell r="E301">
            <v>9</v>
          </cell>
          <cell r="F301">
            <v>45668</v>
          </cell>
          <cell r="G301" t="str">
            <v>（商投建工达州中医药科技园-4工区-2号楼）达州市通川区达州中医药职业学院犀牛大道北段</v>
          </cell>
          <cell r="H301" t="str">
            <v>张扬</v>
          </cell>
          <cell r="I301">
            <v>18381904567</v>
          </cell>
        </row>
        <row r="302">
          <cell r="A302" t="str">
            <v>建邦</v>
          </cell>
          <cell r="B302" t="str">
            <v>盘螺</v>
          </cell>
          <cell r="C302" t="str">
            <v>HRB400E Φ8</v>
          </cell>
          <cell r="D302" t="str">
            <v>吨</v>
          </cell>
          <cell r="E302">
            <v>45</v>
          </cell>
          <cell r="F302">
            <v>45668</v>
          </cell>
          <cell r="G302" t="str">
            <v>（商投建工达州中医药科技园-4工区-2号楼）达州市通川区达州中医药职业学院犀牛大道北段</v>
          </cell>
          <cell r="H302" t="str">
            <v>张扬</v>
          </cell>
          <cell r="I302">
            <v>18381904567</v>
          </cell>
        </row>
        <row r="303">
          <cell r="A303" t="str">
            <v>建邦</v>
          </cell>
          <cell r="B303" t="str">
            <v>盘螺</v>
          </cell>
          <cell r="C303" t="str">
            <v>HRB400E Φ10</v>
          </cell>
          <cell r="D303" t="str">
            <v>吨</v>
          </cell>
          <cell r="E303">
            <v>15</v>
          </cell>
          <cell r="F303">
            <v>45668</v>
          </cell>
          <cell r="G303" t="str">
            <v>（商投建工达州中医药科技园-4工区-2号楼）达州市通川区达州中医药职业学院犀牛大道北段</v>
          </cell>
          <cell r="H303" t="str">
            <v>张扬</v>
          </cell>
          <cell r="I303">
            <v>18381904567</v>
          </cell>
        </row>
        <row r="304">
          <cell r="A304" t="str">
            <v>建邦</v>
          </cell>
          <cell r="B304" t="str">
            <v>螺纹钢</v>
          </cell>
          <cell r="C304" t="str">
            <v>HRB400E Φ18 9m</v>
          </cell>
          <cell r="D304" t="str">
            <v>吨</v>
          </cell>
          <cell r="E304">
            <v>3</v>
          </cell>
          <cell r="F304">
            <v>45668</v>
          </cell>
          <cell r="G304" t="str">
            <v>（商投建工达州中医药科技园-4工区-7号楼）达州市通川区达州中医药职业学院犀牛大道北段</v>
          </cell>
          <cell r="H304" t="str">
            <v>张扬</v>
          </cell>
          <cell r="I304">
            <v>18381904567</v>
          </cell>
        </row>
        <row r="305">
          <cell r="A305" t="str">
            <v>建邦</v>
          </cell>
          <cell r="B305" t="str">
            <v>盘螺</v>
          </cell>
          <cell r="C305" t="str">
            <v>HRB400E Φ8</v>
          </cell>
          <cell r="D305" t="str">
            <v>吨</v>
          </cell>
          <cell r="E305">
            <v>2</v>
          </cell>
          <cell r="F305">
            <v>45668</v>
          </cell>
          <cell r="G305" t="str">
            <v>（达州市公共卫生临床医疗中心项目-一标-1号制作房）达州市通川区西外复兴镇公共卫生临床医疗中心项目</v>
          </cell>
          <cell r="H305" t="str">
            <v>潘建发</v>
          </cell>
          <cell r="I305">
            <v>13658059919</v>
          </cell>
        </row>
        <row r="306">
          <cell r="A306" t="str">
            <v>建邦</v>
          </cell>
          <cell r="B306" t="str">
            <v>盘螺</v>
          </cell>
          <cell r="C306" t="str">
            <v>HRB400E Φ10</v>
          </cell>
          <cell r="D306" t="str">
            <v>吨</v>
          </cell>
          <cell r="E306">
            <v>7</v>
          </cell>
          <cell r="F306">
            <v>45668</v>
          </cell>
          <cell r="G306" t="str">
            <v>（达州市公共卫生临床医疗中心项目-一标-1号制作房）达州市通川区西外复兴镇公共卫生临床医疗中心项目</v>
          </cell>
          <cell r="H306" t="str">
            <v>潘建发</v>
          </cell>
          <cell r="I306">
            <v>13658059919</v>
          </cell>
        </row>
        <row r="307">
          <cell r="A307" t="str">
            <v>建邦</v>
          </cell>
          <cell r="B307" t="str">
            <v>螺纹钢</v>
          </cell>
          <cell r="C307" t="str">
            <v>HRB400E Φ20 9m</v>
          </cell>
          <cell r="D307" t="str">
            <v>吨</v>
          </cell>
          <cell r="E307">
            <v>2</v>
          </cell>
          <cell r="F307">
            <v>45668</v>
          </cell>
          <cell r="G307" t="str">
            <v>（达州市公共卫生临床医疗中心项目-一标-1号制作房）达州市通川区西外复兴镇公共卫生临床医疗中心项目</v>
          </cell>
          <cell r="H307" t="str">
            <v>潘建发</v>
          </cell>
          <cell r="I307">
            <v>13658059919</v>
          </cell>
        </row>
        <row r="308">
          <cell r="A308" t="str">
            <v>建邦</v>
          </cell>
          <cell r="B308" t="str">
            <v>螺纹钢</v>
          </cell>
          <cell r="C308" t="str">
            <v>HRB400E Φ25 9m</v>
          </cell>
          <cell r="D308" t="str">
            <v>吨</v>
          </cell>
          <cell r="E308">
            <v>8</v>
          </cell>
          <cell r="F308">
            <v>45668</v>
          </cell>
          <cell r="G308" t="str">
            <v>（达州市公共卫生临床医疗中心项目-一标-1号制作房）达州市通川区西外复兴镇公共卫生临床医疗中心项目</v>
          </cell>
          <cell r="H308" t="str">
            <v>潘建发</v>
          </cell>
          <cell r="I308">
            <v>13658059919</v>
          </cell>
        </row>
        <row r="309">
          <cell r="A309" t="str">
            <v>建邦</v>
          </cell>
          <cell r="B309" t="str">
            <v>盘螺</v>
          </cell>
          <cell r="C309" t="str">
            <v>HRB400E Φ8</v>
          </cell>
          <cell r="D309" t="str">
            <v>吨</v>
          </cell>
          <cell r="E309">
            <v>16</v>
          </cell>
          <cell r="F309">
            <v>45668</v>
          </cell>
          <cell r="G309" t="str">
            <v>（达州市公共卫生医疗中心项目-二标-3号楼）达州市通川区西外复兴镇公共卫生临床医疗中心项目</v>
          </cell>
          <cell r="H309" t="str">
            <v>黄永林</v>
          </cell>
          <cell r="I309">
            <v>15982487227</v>
          </cell>
        </row>
        <row r="310">
          <cell r="A310" t="str">
            <v>建邦</v>
          </cell>
          <cell r="B310" t="str">
            <v>盘螺</v>
          </cell>
          <cell r="C310" t="str">
            <v>HRB400E Φ10</v>
          </cell>
          <cell r="D310" t="str">
            <v>吨</v>
          </cell>
          <cell r="E310">
            <v>12</v>
          </cell>
          <cell r="F310">
            <v>45668</v>
          </cell>
          <cell r="G310" t="str">
            <v>（达州市公共卫生医疗中心项目-二标-3号楼）达州市通川区西外复兴镇公共卫生临床医疗中心项目</v>
          </cell>
          <cell r="H310" t="str">
            <v>黄永林</v>
          </cell>
          <cell r="I310">
            <v>15982487227</v>
          </cell>
        </row>
        <row r="311">
          <cell r="A311" t="str">
            <v>晋邦</v>
          </cell>
          <cell r="B311" t="str">
            <v>螺纹钢</v>
          </cell>
          <cell r="C311" t="str">
            <v>HRB400E Φ16 9m</v>
          </cell>
          <cell r="D311" t="str">
            <v>吨</v>
          </cell>
          <cell r="E311">
            <v>18</v>
          </cell>
          <cell r="F311">
            <v>45668</v>
          </cell>
          <cell r="G311" t="str">
            <v>（五冶达州国道542项目-三工区桥梁3工段）四川省达州市达川区赵固镇水文村原村委会下300米</v>
          </cell>
          <cell r="H311" t="str">
            <v>李代茂</v>
          </cell>
          <cell r="I311">
            <v>18302833536</v>
          </cell>
        </row>
        <row r="312">
          <cell r="A312" t="str">
            <v>晋邦</v>
          </cell>
          <cell r="B312" t="str">
            <v>螺纹钢</v>
          </cell>
          <cell r="C312" t="str">
            <v>HRB400E Φ22 9m</v>
          </cell>
          <cell r="D312" t="str">
            <v>吨</v>
          </cell>
          <cell r="E312">
            <v>6</v>
          </cell>
          <cell r="F312">
            <v>45668</v>
          </cell>
          <cell r="G312" t="str">
            <v>（五冶达州国道542项目-三工区桥梁3工段）四川省达州市达川区赵固镇水文村原村委会下300米</v>
          </cell>
          <cell r="H312" t="str">
            <v>李代茂</v>
          </cell>
          <cell r="I312">
            <v>18302833536</v>
          </cell>
        </row>
        <row r="313">
          <cell r="A313" t="str">
            <v>晋邦</v>
          </cell>
          <cell r="B313" t="str">
            <v>螺纹钢</v>
          </cell>
          <cell r="C313" t="str">
            <v>HRB400E Φ28 9m</v>
          </cell>
          <cell r="D313" t="str">
            <v>吨</v>
          </cell>
          <cell r="E313">
            <v>38</v>
          </cell>
          <cell r="F313">
            <v>45668</v>
          </cell>
          <cell r="G313" t="str">
            <v>（五冶达州国道542项目-三工区桥梁3工段）四川省达州市达川区赵固镇水文村原村委会下300米</v>
          </cell>
          <cell r="H313" t="str">
            <v>李代茂</v>
          </cell>
          <cell r="I313">
            <v>18302833536</v>
          </cell>
        </row>
        <row r="314">
          <cell r="A314" t="str">
            <v>晋邦</v>
          </cell>
          <cell r="B314" t="str">
            <v>螺纹钢</v>
          </cell>
          <cell r="C314" t="str">
            <v>HRB400E Φ32 9m</v>
          </cell>
          <cell r="D314" t="str">
            <v>吨</v>
          </cell>
          <cell r="E314">
            <v>6</v>
          </cell>
          <cell r="F314">
            <v>45668</v>
          </cell>
          <cell r="G314" t="str">
            <v>（五冶达州国道542项目-三工区桥梁3工段）四川省达州市达川区赵固镇水文村原村委会下300米</v>
          </cell>
          <cell r="H314" t="str">
            <v>李代茂</v>
          </cell>
          <cell r="I314">
            <v>18302833536</v>
          </cell>
        </row>
        <row r="315">
          <cell r="A315" t="str">
            <v>成实</v>
          </cell>
          <cell r="B315" t="str">
            <v>螺纹钢</v>
          </cell>
          <cell r="C315" t="str">
            <v>HRB400E Φ12 9m</v>
          </cell>
          <cell r="D315" t="str">
            <v>吨</v>
          </cell>
          <cell r="E315">
            <v>15</v>
          </cell>
          <cell r="F315">
            <v>45670</v>
          </cell>
          <cell r="G315" t="str">
            <v>（四川商建-射洪城乡一体化项目）遂宁市射洪市忠新幼儿园北侧约220米新溪小区</v>
          </cell>
          <cell r="H315" t="str">
            <v>柏子刚</v>
          </cell>
          <cell r="I315">
            <v>15692885305</v>
          </cell>
        </row>
        <row r="316">
          <cell r="A316" t="str">
            <v>成实</v>
          </cell>
          <cell r="B316" t="str">
            <v>螺纹钢</v>
          </cell>
          <cell r="C316" t="str">
            <v>HRB400E Φ16 9m</v>
          </cell>
          <cell r="D316" t="str">
            <v>吨</v>
          </cell>
          <cell r="E316">
            <v>20</v>
          </cell>
          <cell r="F316">
            <v>45670</v>
          </cell>
          <cell r="G316" t="str">
            <v>（四川商建-射洪城乡一体化项目）遂宁市射洪市忠新幼儿园北侧约220米新溪小区</v>
          </cell>
          <cell r="H316" t="str">
            <v>柏子刚</v>
          </cell>
          <cell r="I316">
            <v>15692885305</v>
          </cell>
        </row>
        <row r="317">
          <cell r="A317" t="str">
            <v>德胜</v>
          </cell>
          <cell r="B317" t="str">
            <v>螺纹钢</v>
          </cell>
          <cell r="C317" t="str">
            <v>HRB400E Φ20 12m</v>
          </cell>
          <cell r="D317" t="str">
            <v>吨</v>
          </cell>
          <cell r="E317">
            <v>140</v>
          </cell>
          <cell r="F317">
            <v>45670</v>
          </cell>
          <cell r="G317" t="str">
            <v>（中铁广州局-资乐高速5标）四川省乐山市井研县希望大道116号</v>
          </cell>
          <cell r="H317" t="str">
            <v>廖俊杰</v>
          </cell>
          <cell r="I317">
            <v>15775100965</v>
          </cell>
        </row>
        <row r="318">
          <cell r="A318" t="str">
            <v>德胜</v>
          </cell>
          <cell r="B318" t="str">
            <v>螺纹钢 </v>
          </cell>
          <cell r="C318" t="str">
            <v>HRB500E Φ28×9米</v>
          </cell>
          <cell r="D318" t="str">
            <v>吨</v>
          </cell>
          <cell r="E318">
            <v>20</v>
          </cell>
          <cell r="F318">
            <v>45670</v>
          </cell>
          <cell r="G318" t="str">
            <v>（自永高速-自永3标六局交通分公司）四川省内江市隆昌市圣灯镇自永项目3标隆昌市圣灯镇中心学校</v>
          </cell>
          <cell r="H318" t="str">
            <v>单贺明</v>
          </cell>
          <cell r="I318">
            <v>18513327609</v>
          </cell>
        </row>
        <row r="319">
          <cell r="A319" t="str">
            <v>德胜</v>
          </cell>
          <cell r="B319" t="str">
            <v>螺纹钢</v>
          </cell>
          <cell r="C319" t="str">
            <v>HRB400E Φ32×9米</v>
          </cell>
          <cell r="D319" t="str">
            <v>吨</v>
          </cell>
          <cell r="E319">
            <v>70</v>
          </cell>
          <cell r="F319">
            <v>45670</v>
          </cell>
          <cell r="G319" t="str">
            <v>（自永高速-自永3标六局交通分公司）四川省内江市隆昌市圣灯镇自永项目3标隆昌市圣灯镇中心学校</v>
          </cell>
          <cell r="H319" t="str">
            <v>单贺明</v>
          </cell>
          <cell r="I319">
            <v>18513327609</v>
          </cell>
        </row>
        <row r="320">
          <cell r="A320" t="str">
            <v>德胜</v>
          </cell>
          <cell r="B320" t="str">
            <v>螺纹钢</v>
          </cell>
          <cell r="C320" t="str">
            <v>HRB400E Φ28×9米</v>
          </cell>
          <cell r="D320" t="str">
            <v>吨</v>
          </cell>
          <cell r="E320">
            <v>20</v>
          </cell>
          <cell r="F320">
            <v>45670</v>
          </cell>
          <cell r="G320" t="str">
            <v>（自永高速-自永3标六局交通分公司）四川省内江市隆昌市圣灯镇自永项目3标隆昌市圣灯镇中心学校</v>
          </cell>
          <cell r="H320" t="str">
            <v>单贺明</v>
          </cell>
          <cell r="I320">
            <v>18513327609</v>
          </cell>
        </row>
        <row r="321">
          <cell r="A321" t="str">
            <v>德胜</v>
          </cell>
          <cell r="B321" t="str">
            <v>螺纹钢</v>
          </cell>
          <cell r="C321" t="str">
            <v>HRB400E Φ25×9米</v>
          </cell>
          <cell r="D321" t="str">
            <v>吨</v>
          </cell>
          <cell r="E321">
            <v>25</v>
          </cell>
          <cell r="F321">
            <v>45670</v>
          </cell>
          <cell r="G321" t="str">
            <v>（自永高速-自永3标六局交通分公司）四川省内江市隆昌市圣灯镇自永项目3标隆昌市圣灯镇中心学校</v>
          </cell>
          <cell r="H321" t="str">
            <v>单贺明</v>
          </cell>
          <cell r="I321">
            <v>18513327609</v>
          </cell>
        </row>
        <row r="322">
          <cell r="A322" t="str">
            <v>德胜</v>
          </cell>
          <cell r="B322" t="str">
            <v>螺纹钢</v>
          </cell>
          <cell r="C322" t="str">
            <v>HRB400E Φ22×9米</v>
          </cell>
          <cell r="D322" t="str">
            <v>吨</v>
          </cell>
          <cell r="E322">
            <v>7</v>
          </cell>
          <cell r="F322">
            <v>45670</v>
          </cell>
          <cell r="G322" t="str">
            <v>（自永高速-自永3标六局交通分公司）四川省内江市隆昌市圣灯镇自永项目3标隆昌市圣灯镇中心学校</v>
          </cell>
          <cell r="H322" t="str">
            <v>单贺明</v>
          </cell>
          <cell r="I322">
            <v>18513327609</v>
          </cell>
        </row>
        <row r="323">
          <cell r="A323" t="str">
            <v>德胜</v>
          </cell>
          <cell r="B323" t="str">
            <v>螺纹钢</v>
          </cell>
          <cell r="C323" t="str">
            <v>HRB400E Φ14×9米</v>
          </cell>
          <cell r="D323" t="str">
            <v>吨</v>
          </cell>
          <cell r="E323">
            <v>3</v>
          </cell>
          <cell r="F323">
            <v>45670</v>
          </cell>
          <cell r="G323" t="str">
            <v>（自永高速-自永3标六局交通分公司）四川省内江市隆昌市圣灯镇自永项目3标隆昌市圣灯镇中心学校</v>
          </cell>
          <cell r="H323" t="str">
            <v>单贺明</v>
          </cell>
          <cell r="I323">
            <v>18513327609</v>
          </cell>
        </row>
        <row r="324">
          <cell r="A324" t="str">
            <v>德胜</v>
          </cell>
          <cell r="B324" t="str">
            <v>螺纹钢 </v>
          </cell>
          <cell r="C324" t="str">
            <v>HRB400E Φ12×9米</v>
          </cell>
          <cell r="D324" t="str">
            <v>吨</v>
          </cell>
          <cell r="E324">
            <v>35</v>
          </cell>
          <cell r="F324">
            <v>45670</v>
          </cell>
          <cell r="G324" t="str">
            <v>（自永1标八局二分公司钢筋棚）四川省自贡市大安区牛佛镇</v>
          </cell>
          <cell r="H324" t="str">
            <v>沈维良</v>
          </cell>
          <cell r="I324">
            <v>18980505177</v>
          </cell>
        </row>
        <row r="325">
          <cell r="A325" t="str">
            <v>润耀</v>
          </cell>
          <cell r="B325" t="str">
            <v>高线 </v>
          </cell>
          <cell r="C325" t="str">
            <v>HPB300 Φ8</v>
          </cell>
          <cell r="D325" t="str">
            <v>吨</v>
          </cell>
          <cell r="E325">
            <v>4</v>
          </cell>
          <cell r="F325">
            <v>45670</v>
          </cell>
          <cell r="G325" t="str">
            <v>（自永高速-自永3标六局交通分公司）四川省内江市隆昌市圣灯镇自永项目3标隆昌市圣灯镇中心学校</v>
          </cell>
          <cell r="H325" t="str">
            <v>单贺明</v>
          </cell>
          <cell r="I325">
            <v>18513327609</v>
          </cell>
        </row>
        <row r="326">
          <cell r="A326" t="str">
            <v>润耀</v>
          </cell>
          <cell r="B326" t="str">
            <v>螺纹钢 </v>
          </cell>
          <cell r="C326" t="str">
            <v>HRB400E Φ12×9米</v>
          </cell>
          <cell r="D326" t="str">
            <v>吨</v>
          </cell>
          <cell r="E326">
            <v>30</v>
          </cell>
          <cell r="F326">
            <v>45670</v>
          </cell>
          <cell r="G326" t="str">
            <v>（自永高速-自永3标六局交通分公司）四川省内江市隆昌市圣灯镇自永项目3标隆昌市圣灯镇中心学校</v>
          </cell>
          <cell r="H326" t="str">
            <v>单贺明</v>
          </cell>
          <cell r="I326">
            <v>18513327609</v>
          </cell>
        </row>
        <row r="327">
          <cell r="A327" t="str">
            <v>德胜</v>
          </cell>
          <cell r="B327" t="str">
            <v>螺纹钢</v>
          </cell>
          <cell r="C327" t="str">
            <v>HRB400E Φ20 12m</v>
          </cell>
          <cell r="D327" t="str">
            <v>吨</v>
          </cell>
          <cell r="E327">
            <v>30</v>
          </cell>
          <cell r="F327">
            <v>45670</v>
          </cell>
          <cell r="G327" t="str">
            <v>（中铁三局-铜资高速1标）四川省资阳市安岳县石羊镇猫坝村2#钢筋场</v>
          </cell>
          <cell r="H327" t="str">
            <v>王雪</v>
          </cell>
          <cell r="I327">
            <v>18729676589</v>
          </cell>
        </row>
        <row r="328">
          <cell r="A328" t="str">
            <v>德胜</v>
          </cell>
          <cell r="B328" t="str">
            <v>螺纹钢</v>
          </cell>
          <cell r="C328" t="str">
            <v>HRB400E Φ14 9m</v>
          </cell>
          <cell r="D328" t="str">
            <v>吨</v>
          </cell>
          <cell r="E328">
            <v>5</v>
          </cell>
          <cell r="F328">
            <v>45670</v>
          </cell>
          <cell r="G328" t="str">
            <v>（中铁三局-铜资高速1标）四川省资阳市安岳县石羊镇猫坝村2#钢筋场</v>
          </cell>
          <cell r="H328" t="str">
            <v>王雪</v>
          </cell>
          <cell r="I328">
            <v>18729676589</v>
          </cell>
        </row>
        <row r="329">
          <cell r="A329" t="str">
            <v>达钢</v>
          </cell>
          <cell r="B329" t="str">
            <v>螺纹钢</v>
          </cell>
          <cell r="C329" t="str">
            <v>HRB400E Φ12 9m</v>
          </cell>
          <cell r="D329" t="str">
            <v>吨</v>
          </cell>
          <cell r="E329">
            <v>18</v>
          </cell>
          <cell r="F329">
            <v>45671</v>
          </cell>
          <cell r="G329" t="str">
            <v>（达州市公共卫生临床医疗中心项目-一标-1号制作房）达州市通川区西外复兴镇公共卫生临床医疗中心项目</v>
          </cell>
          <cell r="H329" t="str">
            <v>潘建发</v>
          </cell>
          <cell r="I329">
            <v>13658059919</v>
          </cell>
        </row>
        <row r="330">
          <cell r="A330" t="str">
            <v>达钢</v>
          </cell>
          <cell r="B330" t="str">
            <v>螺纹钢</v>
          </cell>
          <cell r="C330" t="str">
            <v>HRB400E Φ14 9m</v>
          </cell>
          <cell r="D330" t="str">
            <v>吨</v>
          </cell>
          <cell r="E330">
            <v>3</v>
          </cell>
          <cell r="F330">
            <v>45671</v>
          </cell>
          <cell r="G330" t="str">
            <v>（达州市公共卫生临床医疗中心项目-一标-1号制作房）达州市通川区西外复兴镇公共卫生临床医疗中心项目</v>
          </cell>
          <cell r="H330" t="str">
            <v>潘建发</v>
          </cell>
          <cell r="I330">
            <v>13658059919</v>
          </cell>
        </row>
        <row r="331">
          <cell r="A331" t="str">
            <v>达钢</v>
          </cell>
          <cell r="B331" t="str">
            <v>螺纹钢</v>
          </cell>
          <cell r="C331" t="str">
            <v>HRB400E Φ12 9m</v>
          </cell>
          <cell r="D331" t="str">
            <v>吨</v>
          </cell>
          <cell r="E331">
            <v>14</v>
          </cell>
          <cell r="F331">
            <v>45671</v>
          </cell>
          <cell r="G331" t="str">
            <v>（达州市公共卫生医疗中心项目-二标-3号楼）达州市通川区西外复兴镇公共卫生临床医疗中心项目</v>
          </cell>
          <cell r="H331" t="str">
            <v>黄永林</v>
          </cell>
          <cell r="I331">
            <v>15982487227</v>
          </cell>
        </row>
        <row r="332">
          <cell r="A332" t="str">
            <v>达钢</v>
          </cell>
          <cell r="B332" t="str">
            <v>盘螺</v>
          </cell>
          <cell r="C332" t="str">
            <v>HRB400E Φ12</v>
          </cell>
          <cell r="D332" t="str">
            <v>吨</v>
          </cell>
          <cell r="E332">
            <v>25</v>
          </cell>
          <cell r="F332">
            <v>45671</v>
          </cell>
          <cell r="G332" t="str">
            <v>（五冶达州国道542项目-一工区桥梁一工段）四川省达州市四川省达州市达川区石桥镇武寨村</v>
          </cell>
          <cell r="H332" t="str">
            <v>杨勇</v>
          </cell>
          <cell r="I332">
            <v>18398563998</v>
          </cell>
        </row>
        <row r="333">
          <cell r="A333" t="str">
            <v>达钢</v>
          </cell>
          <cell r="B333" t="str">
            <v>螺纹钢</v>
          </cell>
          <cell r="C333" t="str">
            <v>HRB400E Φ12 9m</v>
          </cell>
          <cell r="D333" t="str">
            <v>吨</v>
          </cell>
          <cell r="E333">
            <v>21</v>
          </cell>
          <cell r="F333">
            <v>45671</v>
          </cell>
          <cell r="G333" t="str">
            <v>（五冶达州国道542项目-一工区桥梁一工段）四川省达州市四川省达州市达川区石桥镇武寨村</v>
          </cell>
          <cell r="H333" t="str">
            <v>杨勇</v>
          </cell>
          <cell r="I333">
            <v>18398563998</v>
          </cell>
        </row>
        <row r="334">
          <cell r="A334" t="str">
            <v>达钢</v>
          </cell>
          <cell r="B334" t="str">
            <v>高线</v>
          </cell>
          <cell r="C334" t="str">
            <v>HPB300Φ8</v>
          </cell>
          <cell r="D334" t="str">
            <v>吨</v>
          </cell>
          <cell r="E334">
            <v>15</v>
          </cell>
          <cell r="F334">
            <v>45671</v>
          </cell>
          <cell r="G334" t="str">
            <v>（五冶达州国道542项目-二工区路基五工段）四川省达州市达川区赵固镇黄家坡</v>
          </cell>
          <cell r="H334" t="str">
            <v>潘远林</v>
          </cell>
          <cell r="I334">
            <v>18281865966</v>
          </cell>
        </row>
        <row r="335">
          <cell r="A335" t="str">
            <v>达钢</v>
          </cell>
          <cell r="B335" t="str">
            <v>高线</v>
          </cell>
          <cell r="C335" t="str">
            <v>HPB300Φ10</v>
          </cell>
          <cell r="D335" t="str">
            <v>吨</v>
          </cell>
          <cell r="E335">
            <v>5</v>
          </cell>
          <cell r="F335">
            <v>45671</v>
          </cell>
          <cell r="G335" t="str">
            <v>（五冶达州国道542项目-二工区路基五工段）四川省达州市达川区赵固镇黄家坡</v>
          </cell>
          <cell r="H335" t="str">
            <v>潘远林</v>
          </cell>
          <cell r="I335">
            <v>18281865966</v>
          </cell>
        </row>
        <row r="336">
          <cell r="A336" t="str">
            <v>达钢</v>
          </cell>
          <cell r="B336" t="str">
            <v>螺纹钢</v>
          </cell>
          <cell r="C336" t="str">
            <v>HRB400E Φ22 9m</v>
          </cell>
          <cell r="D336" t="str">
            <v>吨</v>
          </cell>
          <cell r="E336">
            <v>9</v>
          </cell>
          <cell r="F336">
            <v>45671</v>
          </cell>
          <cell r="G336" t="str">
            <v>（五冶达州国道542项目-二工区路基五工段）四川省达州市达川区赵固镇黄家坡</v>
          </cell>
          <cell r="H336" t="str">
            <v>潘远林</v>
          </cell>
          <cell r="I336">
            <v>18281865966</v>
          </cell>
        </row>
        <row r="337">
          <cell r="A337" t="str">
            <v>达钢</v>
          </cell>
          <cell r="B337" t="str">
            <v>螺纹钢</v>
          </cell>
          <cell r="C337" t="str">
            <v>HRB400E Φ28 9m</v>
          </cell>
          <cell r="D337" t="str">
            <v>吨</v>
          </cell>
          <cell r="E337">
            <v>6</v>
          </cell>
          <cell r="F337">
            <v>45671</v>
          </cell>
          <cell r="G337" t="str">
            <v>（五冶达州国道542项目-二工区路基五工段）四川省达州市达川区赵固镇黄家坡</v>
          </cell>
          <cell r="H337" t="str">
            <v>潘远林</v>
          </cell>
          <cell r="I337">
            <v>18281865966</v>
          </cell>
        </row>
        <row r="338">
          <cell r="A338" t="str">
            <v>达钢</v>
          </cell>
          <cell r="B338" t="str">
            <v>螺纹钢</v>
          </cell>
          <cell r="C338" t="str">
            <v>HRB400E Φ12 9m</v>
          </cell>
          <cell r="D338" t="str">
            <v>吨</v>
          </cell>
          <cell r="E338">
            <v>9</v>
          </cell>
          <cell r="F338">
            <v>45671</v>
          </cell>
          <cell r="G338" t="str">
            <v>（五冶达州国道542项目-二工区巴河特大桥工段-5号墩）四川省达州市达川区石梯镇固家村村民委员会</v>
          </cell>
          <cell r="H338" t="str">
            <v>谭福中</v>
          </cell>
          <cell r="I338">
            <v>15828538619</v>
          </cell>
        </row>
        <row r="339">
          <cell r="A339" t="str">
            <v>达钢</v>
          </cell>
          <cell r="B339" t="str">
            <v>螺纹钢</v>
          </cell>
          <cell r="C339" t="str">
            <v>HRB400E Φ14 9m</v>
          </cell>
          <cell r="D339" t="str">
            <v>吨</v>
          </cell>
          <cell r="E339">
            <v>30</v>
          </cell>
          <cell r="F339">
            <v>45671</v>
          </cell>
          <cell r="G339" t="str">
            <v>（五冶达州国道542项目-二工区巴河特大桥工段-5号墩）四川省达州市达川区石梯镇固家村村民委员会</v>
          </cell>
          <cell r="H339" t="str">
            <v>谭福中</v>
          </cell>
          <cell r="I339">
            <v>15828538619</v>
          </cell>
        </row>
        <row r="340">
          <cell r="A340" t="str">
            <v>达钢</v>
          </cell>
          <cell r="B340" t="str">
            <v>螺纹钢</v>
          </cell>
          <cell r="C340" t="str">
            <v>HRB400E Φ16 9m</v>
          </cell>
          <cell r="D340" t="str">
            <v>吨</v>
          </cell>
          <cell r="E340">
            <v>15</v>
          </cell>
          <cell r="F340">
            <v>45671</v>
          </cell>
          <cell r="G340" t="str">
            <v>（五冶达州国道542项目-二工区巴河特大桥工段-5号墩）四川省达州市达川区石梯镇固家村村民委员会</v>
          </cell>
          <cell r="H340" t="str">
            <v>谭福中</v>
          </cell>
          <cell r="I340">
            <v>15828538619</v>
          </cell>
        </row>
        <row r="341">
          <cell r="A341" t="str">
            <v>达钢</v>
          </cell>
          <cell r="B341" t="str">
            <v>螺纹钢</v>
          </cell>
          <cell r="C341" t="str">
            <v>HRB400E Φ25 9m</v>
          </cell>
          <cell r="D341" t="str">
            <v>吨</v>
          </cell>
          <cell r="E341">
            <v>6</v>
          </cell>
          <cell r="F341">
            <v>45671</v>
          </cell>
          <cell r="G341" t="str">
            <v>（五冶达州国道542项目-二工区巴河特大桥工段-5号墩）四川省达州市达川区石梯镇固家村村民委员会</v>
          </cell>
          <cell r="H341" t="str">
            <v>谭福中</v>
          </cell>
          <cell r="I341">
            <v>15828538619</v>
          </cell>
        </row>
        <row r="342">
          <cell r="A342" t="str">
            <v>达钢</v>
          </cell>
          <cell r="B342" t="str">
            <v>盘螺</v>
          </cell>
          <cell r="C342" t="str">
            <v>HRB400E Φ8</v>
          </cell>
          <cell r="D342" t="str">
            <v>吨</v>
          </cell>
          <cell r="E342">
            <v>2</v>
          </cell>
          <cell r="F342">
            <v>45671</v>
          </cell>
          <cell r="G342" t="str">
            <v>（五局涪陵三分部）重庆市涪陵区蔺市镇万松村(一工区）</v>
          </cell>
          <cell r="H342" t="str">
            <v>刘龙峰</v>
          </cell>
          <cell r="I342">
            <v>17671354899</v>
          </cell>
        </row>
        <row r="343">
          <cell r="A343" t="str">
            <v>达钢</v>
          </cell>
          <cell r="B343" t="str">
            <v>螺纹钢</v>
          </cell>
          <cell r="C343" t="str">
            <v>HRB400E Φ12 9m</v>
          </cell>
          <cell r="D343" t="str">
            <v>吨</v>
          </cell>
          <cell r="E343">
            <v>10.2</v>
          </cell>
          <cell r="F343">
            <v>45671</v>
          </cell>
          <cell r="G343" t="str">
            <v>（五局涪陵三分部）重庆市涪陵区蔺市镇万松村(一工区）</v>
          </cell>
          <cell r="H343" t="str">
            <v>刘龙峰</v>
          </cell>
          <cell r="I343">
            <v>17671354899</v>
          </cell>
        </row>
        <row r="344">
          <cell r="A344" t="str">
            <v>达钢</v>
          </cell>
          <cell r="B344" t="str">
            <v>螺纹钢</v>
          </cell>
          <cell r="C344" t="str">
            <v>HRB400E Φ14 9m</v>
          </cell>
          <cell r="D344" t="str">
            <v>吨</v>
          </cell>
          <cell r="E344">
            <v>2.7</v>
          </cell>
          <cell r="F344">
            <v>45671</v>
          </cell>
          <cell r="G344" t="str">
            <v>（五局涪陵三分部）重庆市涪陵区蔺市镇万松村(一工区）</v>
          </cell>
          <cell r="H344" t="str">
            <v>刘龙峰</v>
          </cell>
          <cell r="I344">
            <v>17671354899</v>
          </cell>
        </row>
        <row r="345">
          <cell r="A345" t="str">
            <v>达钢</v>
          </cell>
          <cell r="B345" t="str">
            <v>螺纹钢</v>
          </cell>
          <cell r="C345" t="str">
            <v>HRB400E Φ16 9m</v>
          </cell>
          <cell r="D345" t="str">
            <v>吨</v>
          </cell>
          <cell r="E345">
            <v>8.1</v>
          </cell>
          <cell r="F345">
            <v>45671</v>
          </cell>
          <cell r="G345" t="str">
            <v>（五局涪陵三分部）重庆市涪陵区蔺市镇万松村(一工区）</v>
          </cell>
          <cell r="H345" t="str">
            <v>刘龙峰</v>
          </cell>
          <cell r="I345">
            <v>17671354899</v>
          </cell>
        </row>
        <row r="346">
          <cell r="A346" t="str">
            <v>达钢</v>
          </cell>
          <cell r="B346" t="str">
            <v>螺纹钢</v>
          </cell>
          <cell r="C346" t="str">
            <v>HRB400E Φ18 9m</v>
          </cell>
          <cell r="D346" t="str">
            <v>吨</v>
          </cell>
          <cell r="E346">
            <v>5</v>
          </cell>
          <cell r="F346">
            <v>45671</v>
          </cell>
          <cell r="G346" t="str">
            <v>（五局涪陵三分部）重庆市涪陵区蔺市镇万松村(一工区）</v>
          </cell>
          <cell r="H346" t="str">
            <v>刘龙峰</v>
          </cell>
          <cell r="I346">
            <v>17671354899</v>
          </cell>
        </row>
        <row r="347">
          <cell r="A347" t="str">
            <v>达钢</v>
          </cell>
          <cell r="B347" t="str">
            <v>螺纹钢</v>
          </cell>
          <cell r="C347" t="str">
            <v>HRB400E Φ22 9m</v>
          </cell>
          <cell r="D347" t="str">
            <v>吨</v>
          </cell>
          <cell r="E347">
            <v>3</v>
          </cell>
          <cell r="F347">
            <v>45671</v>
          </cell>
          <cell r="G347" t="str">
            <v>（五局涪陵三分部）重庆市涪陵区蔺市镇万松村(一工区）</v>
          </cell>
          <cell r="H347" t="str">
            <v>刘龙峰</v>
          </cell>
          <cell r="I347">
            <v>17671354899</v>
          </cell>
        </row>
        <row r="348">
          <cell r="A348" t="str">
            <v>陕钢</v>
          </cell>
          <cell r="B348" t="str">
            <v>盘螺</v>
          </cell>
          <cell r="C348" t="str">
            <v>HRB400E Φ8</v>
          </cell>
          <cell r="D348" t="str">
            <v>吨</v>
          </cell>
          <cell r="E348">
            <v>10</v>
          </cell>
          <cell r="F348">
            <v>45671</v>
          </cell>
          <cell r="G348" t="str">
            <v>（华西酒城南）成都市武侯区火车南站西路8号酒城南项目</v>
          </cell>
          <cell r="H348" t="str">
            <v>龙耀宇</v>
          </cell>
          <cell r="I348">
            <v>18384145895</v>
          </cell>
        </row>
        <row r="349">
          <cell r="A349" t="str">
            <v>陕钢</v>
          </cell>
          <cell r="B349" t="str">
            <v>盘螺</v>
          </cell>
          <cell r="C349" t="str">
            <v>HRB400E Φ10</v>
          </cell>
          <cell r="D349" t="str">
            <v>吨</v>
          </cell>
          <cell r="E349">
            <v>10</v>
          </cell>
          <cell r="F349">
            <v>45671</v>
          </cell>
          <cell r="G349" t="str">
            <v>（华西酒城南）成都市武侯区火车南站西路8号酒城南项目</v>
          </cell>
          <cell r="H349" t="str">
            <v>龙耀宇</v>
          </cell>
          <cell r="I349">
            <v>18384145895</v>
          </cell>
        </row>
        <row r="350">
          <cell r="A350" t="str">
            <v>陕钢</v>
          </cell>
          <cell r="B350" t="str">
            <v>盘螺</v>
          </cell>
          <cell r="C350" t="str">
            <v>HRB400E Φ12</v>
          </cell>
          <cell r="D350" t="str">
            <v>吨</v>
          </cell>
          <cell r="E350">
            <v>15</v>
          </cell>
          <cell r="F350">
            <v>45671</v>
          </cell>
          <cell r="G350" t="str">
            <v>（华西酒城南）成都市武侯区火车南站西路8号酒城南项目</v>
          </cell>
          <cell r="H350" t="str">
            <v>龙耀宇</v>
          </cell>
          <cell r="I350">
            <v>18384145895</v>
          </cell>
        </row>
        <row r="351">
          <cell r="A351" t="str">
            <v>德胜</v>
          </cell>
          <cell r="B351" t="str">
            <v>螺纹钢</v>
          </cell>
          <cell r="C351" t="str">
            <v>HRB400E Φ14 12m</v>
          </cell>
          <cell r="D351" t="str">
            <v>吨</v>
          </cell>
          <cell r="E351">
            <v>70</v>
          </cell>
          <cell r="F351">
            <v>45671</v>
          </cell>
          <cell r="G351" t="str">
            <v>(中铁九局-铜资高速3标)四川省资阳市安岳县天宝乡2#钢筋场</v>
          </cell>
          <cell r="H351" t="str">
            <v>林启松</v>
          </cell>
          <cell r="I351">
            <v>13688439855</v>
          </cell>
        </row>
        <row r="352">
          <cell r="A352" t="str">
            <v>德胜</v>
          </cell>
          <cell r="B352" t="str">
            <v>螺纹钢</v>
          </cell>
          <cell r="C352" t="str">
            <v>HRB400E Φ16 9m</v>
          </cell>
          <cell r="D352" t="str">
            <v>吨</v>
          </cell>
          <cell r="E352">
            <v>70</v>
          </cell>
          <cell r="F352">
            <v>45671</v>
          </cell>
          <cell r="G352" t="str">
            <v>(中铁九局-铜资高速3标)四川省资阳市安岳县协和镇高狮村高狮枢纽互通</v>
          </cell>
          <cell r="H352" t="str">
            <v>贺盼飞</v>
          </cell>
          <cell r="I352">
            <v>19114513423</v>
          </cell>
        </row>
        <row r="353">
          <cell r="A353" t="str">
            <v>德胜</v>
          </cell>
          <cell r="B353" t="str">
            <v>螺纹钢</v>
          </cell>
          <cell r="C353" t="str">
            <v>HRB400E Φ12 9m</v>
          </cell>
          <cell r="D353" t="str">
            <v>吨</v>
          </cell>
          <cell r="E353">
            <v>35</v>
          </cell>
          <cell r="F353">
            <v>45671</v>
          </cell>
          <cell r="G353" t="str">
            <v>(中铁九局-铜资高速3标)四川省资阳市安岳县协和镇高狮村高狮枢纽互通</v>
          </cell>
          <cell r="H353" t="str">
            <v>贺盼飞</v>
          </cell>
          <cell r="I353">
            <v>19114513423</v>
          </cell>
        </row>
        <row r="354">
          <cell r="A354" t="str">
            <v>建邦</v>
          </cell>
          <cell r="B354" t="str">
            <v>螺纹钢</v>
          </cell>
          <cell r="C354" t="str">
            <v>HRB400EΦ12*9m</v>
          </cell>
          <cell r="D354" t="str">
            <v>吨</v>
          </cell>
          <cell r="E354">
            <v>7</v>
          </cell>
          <cell r="F354">
            <v>45671</v>
          </cell>
          <cell r="G354" t="str">
            <v>（中核二二-绵阳）四川省绵阳市平武县响岩镇甲方项目指定地点(X1子项)</v>
          </cell>
          <cell r="H354" t="str">
            <v>王明胜</v>
          </cell>
          <cell r="I354" t="str">
            <v>15528301097</v>
          </cell>
        </row>
        <row r="355">
          <cell r="A355" t="str">
            <v>建邦</v>
          </cell>
          <cell r="B355" t="str">
            <v>螺纹钢</v>
          </cell>
          <cell r="C355" t="str">
            <v>HRB400EΦ14*9m</v>
          </cell>
          <cell r="D355" t="str">
            <v>吨</v>
          </cell>
          <cell r="E355">
            <v>3</v>
          </cell>
          <cell r="F355">
            <v>45671</v>
          </cell>
          <cell r="G355" t="str">
            <v>（中核二二-绵阳）四川省绵阳市平武县响岩镇甲方项目指定地点(X1子项)</v>
          </cell>
          <cell r="H355" t="str">
            <v>王明胜</v>
          </cell>
          <cell r="I355" t="str">
            <v>15528301097</v>
          </cell>
        </row>
        <row r="356">
          <cell r="A356" t="str">
            <v>建邦</v>
          </cell>
          <cell r="B356" t="str">
            <v>螺纹钢</v>
          </cell>
          <cell r="C356" t="str">
            <v>HRB400EΦ25*9m</v>
          </cell>
          <cell r="D356" t="str">
            <v>吨</v>
          </cell>
          <cell r="E356">
            <v>14</v>
          </cell>
          <cell r="F356">
            <v>45671</v>
          </cell>
          <cell r="G356" t="str">
            <v>（中核二二-绵阳）四川省绵阳市平武县响岩镇甲方项目指定地点(X1子项)</v>
          </cell>
          <cell r="H356" t="str">
            <v>王明胜</v>
          </cell>
          <cell r="I356" t="str">
            <v>15528301097</v>
          </cell>
        </row>
        <row r="357">
          <cell r="A357" t="str">
            <v>建邦</v>
          </cell>
          <cell r="B357" t="str">
            <v>螺纹钢</v>
          </cell>
          <cell r="C357" t="str">
            <v>HRB400EΦ32*9m</v>
          </cell>
          <cell r="D357" t="str">
            <v>吨</v>
          </cell>
          <cell r="E357">
            <v>11</v>
          </cell>
          <cell r="F357">
            <v>45671</v>
          </cell>
          <cell r="G357" t="str">
            <v>（中核二二-绵阳）四川省绵阳市平武县响岩镇甲方项目指定地点(X1子项)</v>
          </cell>
          <cell r="H357" t="str">
            <v>王明胜</v>
          </cell>
          <cell r="I357" t="str">
            <v>15528301097</v>
          </cell>
        </row>
        <row r="358">
          <cell r="A358" t="str">
            <v>建邦</v>
          </cell>
          <cell r="B358" t="str">
            <v>螺纹钢</v>
          </cell>
          <cell r="C358" t="str">
            <v>HRB400EΦ16*9m</v>
          </cell>
          <cell r="D358" t="str">
            <v>吨</v>
          </cell>
          <cell r="E358">
            <v>35</v>
          </cell>
          <cell r="F358">
            <v>45671</v>
          </cell>
          <cell r="G358" t="str">
            <v>（中核二二-绵阳）四川省绵阳市平武县响岩镇甲方项目指定地点(X1子项)</v>
          </cell>
          <cell r="H358" t="str">
            <v>王明胜</v>
          </cell>
          <cell r="I358" t="str">
            <v>15528301097</v>
          </cell>
        </row>
        <row r="359">
          <cell r="A359" t="str">
            <v>建邦</v>
          </cell>
          <cell r="B359" t="str">
            <v>螺纹钢</v>
          </cell>
          <cell r="C359" t="str">
            <v>HRB400EΦ16*9m</v>
          </cell>
          <cell r="D359" t="str">
            <v>吨</v>
          </cell>
          <cell r="E359">
            <v>85</v>
          </cell>
          <cell r="F359">
            <v>45671</v>
          </cell>
          <cell r="G359" t="str">
            <v>（中核二二-绵阳）四川省绵阳市平武县响岩镇甲方项目指定地点(X1子项)</v>
          </cell>
          <cell r="H359" t="str">
            <v>王明胜</v>
          </cell>
          <cell r="I359" t="str">
            <v>15528301097</v>
          </cell>
        </row>
        <row r="360">
          <cell r="A360" t="str">
            <v>建邦</v>
          </cell>
          <cell r="B360" t="str">
            <v>螺纹钢</v>
          </cell>
          <cell r="C360" t="str">
            <v>HRB400EΦ22*9m</v>
          </cell>
          <cell r="D360" t="str">
            <v>吨</v>
          </cell>
          <cell r="E360">
            <v>20</v>
          </cell>
          <cell r="F360">
            <v>45671</v>
          </cell>
          <cell r="G360" t="str">
            <v>（中核二二-绵阳）四川省绵阳市平武县响岩镇甲方项目指定地点(X1子项)</v>
          </cell>
          <cell r="H360" t="str">
            <v>王明胜</v>
          </cell>
          <cell r="I360" t="str">
            <v>15528301097</v>
          </cell>
        </row>
        <row r="361">
          <cell r="A361" t="str">
            <v>建邦</v>
          </cell>
          <cell r="B361" t="str">
            <v>螺纹钢</v>
          </cell>
          <cell r="C361" t="str">
            <v>HRB400EΦ25*12m</v>
          </cell>
          <cell r="D361" t="str">
            <v>吨</v>
          </cell>
          <cell r="E361">
            <v>175</v>
          </cell>
          <cell r="F361">
            <v>45671</v>
          </cell>
          <cell r="G361" t="str">
            <v>（中核二二-绵阳）四川省绵阳市平武县响岩镇甲方项目指定地点(X1子项)</v>
          </cell>
          <cell r="H361" t="str">
            <v>王明胜</v>
          </cell>
          <cell r="I361" t="str">
            <v>15528301097</v>
          </cell>
        </row>
        <row r="362">
          <cell r="A362" t="str">
            <v>德胜</v>
          </cell>
          <cell r="B362" t="str">
            <v>螺纹钢</v>
          </cell>
          <cell r="C362" t="str">
            <v>HRB500E Φ22 9m</v>
          </cell>
          <cell r="D362" t="str">
            <v>吨</v>
          </cell>
          <cell r="E362">
            <v>20</v>
          </cell>
          <cell r="F362">
            <v>45671</v>
          </cell>
          <cell r="G362" t="str">
            <v>（中核华兴-峨眉山项目）四川省乐山市峨眉山市双福镇梓橦庙红华五期中核华兴工地</v>
          </cell>
          <cell r="H362" t="str">
            <v>李汉军</v>
          </cell>
          <cell r="I362" t="str">
            <v>18691249091</v>
          </cell>
        </row>
        <row r="363">
          <cell r="A363" t="str">
            <v>德胜</v>
          </cell>
          <cell r="B363" t="str">
            <v>螺纹钢</v>
          </cell>
          <cell r="C363" t="str">
            <v>HRB500E Φ25 9m</v>
          </cell>
          <cell r="D363" t="str">
            <v>吨</v>
          </cell>
          <cell r="E363">
            <v>15</v>
          </cell>
          <cell r="F363">
            <v>45671</v>
          </cell>
          <cell r="G363" t="str">
            <v>（中核华兴-峨眉山项目）四川省乐山市峨眉山市双福镇梓橦庙红华五期中核华兴工地</v>
          </cell>
          <cell r="H363" t="str">
            <v>李汉军</v>
          </cell>
          <cell r="I363" t="str">
            <v>18691249091</v>
          </cell>
        </row>
        <row r="364">
          <cell r="A364" t="str">
            <v>润耀</v>
          </cell>
          <cell r="B364" t="str">
            <v>螺纹钢</v>
          </cell>
          <cell r="C364" t="str">
            <v>HRB400E Φ25 9m</v>
          </cell>
          <cell r="D364" t="str">
            <v>吨</v>
          </cell>
          <cell r="E364">
            <v>35</v>
          </cell>
          <cell r="F364">
            <v>45671</v>
          </cell>
          <cell r="G364" t="str">
            <v>（中铁广州局-成渝扩容2标）成渝扩容项目ZCB3-2标2＃拌和站【雁江区联盟桥东北50米(资资路) 】</v>
          </cell>
          <cell r="H364" t="str">
            <v>刘沛琦</v>
          </cell>
          <cell r="I364">
            <v>18011784798</v>
          </cell>
        </row>
        <row r="365">
          <cell r="A365" t="str">
            <v>润耀</v>
          </cell>
          <cell r="B365" t="str">
            <v>螺纹钢</v>
          </cell>
          <cell r="C365" t="str">
            <v>HRB400E Φ32 9m</v>
          </cell>
          <cell r="D365" t="str">
            <v>吨</v>
          </cell>
          <cell r="E365">
            <v>35</v>
          </cell>
          <cell r="F365">
            <v>45671</v>
          </cell>
          <cell r="G365" t="str">
            <v>（中铁广州局-资乐高速5标）四川省乐山市井研县希望大道116号</v>
          </cell>
          <cell r="H365" t="str">
            <v>廖俊杰</v>
          </cell>
          <cell r="I365">
            <v>15775100965</v>
          </cell>
        </row>
        <row r="366">
          <cell r="A366" t="str">
            <v>成实</v>
          </cell>
          <cell r="B366" t="str">
            <v>螺纹钢</v>
          </cell>
          <cell r="C366" t="str">
            <v>HRB400EΦ12*9m</v>
          </cell>
          <cell r="D366" t="str">
            <v>吨</v>
          </cell>
          <cell r="E366">
            <v>10</v>
          </cell>
          <cell r="F366">
            <v>45672</v>
          </cell>
          <cell r="G366" t="str">
            <v>（中核华兴）四川天府新区585研发中心项目（一期）二标段（科学城中路东段）</v>
          </cell>
          <cell r="H366" t="str">
            <v>郑西全 </v>
          </cell>
          <cell r="I366" t="str">
            <v>17608022851</v>
          </cell>
        </row>
        <row r="367">
          <cell r="A367" t="str">
            <v>成实</v>
          </cell>
          <cell r="B367" t="str">
            <v>螺纹钢</v>
          </cell>
          <cell r="C367" t="str">
            <v>HRB400EΦ14*9m</v>
          </cell>
          <cell r="D367" t="str">
            <v>吨</v>
          </cell>
          <cell r="E367">
            <v>2.5</v>
          </cell>
          <cell r="F367">
            <v>45672</v>
          </cell>
          <cell r="G367" t="str">
            <v>（中核华兴）四川天府新区585研发中心项目（一期）二标段（科学城中路东段）</v>
          </cell>
          <cell r="H367" t="str">
            <v>郑西全 </v>
          </cell>
          <cell r="I367" t="str">
            <v>17608022851</v>
          </cell>
        </row>
        <row r="368">
          <cell r="A368" t="str">
            <v>成实</v>
          </cell>
          <cell r="B368" t="str">
            <v>螺纹钢</v>
          </cell>
          <cell r="C368" t="str">
            <v>HRB400EΦ16*9m</v>
          </cell>
          <cell r="D368" t="str">
            <v>吨</v>
          </cell>
          <cell r="E368">
            <v>10</v>
          </cell>
          <cell r="F368">
            <v>45672</v>
          </cell>
          <cell r="G368" t="str">
            <v>（中核华兴）四川天府新区585研发中心项目（一期）二标段（科学城中路东段）</v>
          </cell>
          <cell r="H368" t="str">
            <v>郑西全 </v>
          </cell>
          <cell r="I368" t="str">
            <v>17608022851</v>
          </cell>
        </row>
        <row r="369">
          <cell r="A369" t="str">
            <v>成实</v>
          </cell>
          <cell r="B369" t="str">
            <v>螺纹钢</v>
          </cell>
          <cell r="C369" t="str">
            <v>HRB400EΦ20*9m</v>
          </cell>
          <cell r="D369" t="str">
            <v>吨</v>
          </cell>
          <cell r="E369">
            <v>5</v>
          </cell>
          <cell r="F369">
            <v>45672</v>
          </cell>
          <cell r="G369" t="str">
            <v>（中核华兴）四川天府新区585研发中心项目（一期）二标段（科学城中路东段）</v>
          </cell>
          <cell r="H369" t="str">
            <v>郑西全 </v>
          </cell>
          <cell r="I369" t="str">
            <v>17608022851</v>
          </cell>
        </row>
        <row r="370">
          <cell r="A370" t="str">
            <v>成实</v>
          </cell>
          <cell r="B370" t="str">
            <v>螺纹钢</v>
          </cell>
          <cell r="C370" t="str">
            <v>HRB400EΦ22*9m</v>
          </cell>
          <cell r="D370" t="str">
            <v>吨</v>
          </cell>
          <cell r="E370">
            <v>23</v>
          </cell>
          <cell r="F370">
            <v>45672</v>
          </cell>
          <cell r="G370" t="str">
            <v>（中核华兴）四川天府新区585研发中心项目（一期）二标段（科学城中路东段）</v>
          </cell>
          <cell r="H370" t="str">
            <v>郑西全 </v>
          </cell>
          <cell r="I370" t="str">
            <v>17608022851</v>
          </cell>
        </row>
        <row r="371">
          <cell r="A371" t="str">
            <v>成实</v>
          </cell>
          <cell r="B371" t="str">
            <v>螺纹钢</v>
          </cell>
          <cell r="C371" t="str">
            <v>HRB400EΦ25*9m</v>
          </cell>
          <cell r="D371" t="str">
            <v>吨</v>
          </cell>
          <cell r="E371">
            <v>15</v>
          </cell>
          <cell r="F371">
            <v>45672</v>
          </cell>
          <cell r="G371" t="str">
            <v>（中核华兴）四川天府新区585研发中心项目（一期）二标段（科学城中路东段）</v>
          </cell>
          <cell r="H371" t="str">
            <v>郑西全 </v>
          </cell>
          <cell r="I371" t="str">
            <v>17608022851</v>
          </cell>
        </row>
        <row r="372">
          <cell r="A372" t="str">
            <v>建邦</v>
          </cell>
          <cell r="B372" t="str">
            <v>圆钢</v>
          </cell>
          <cell r="C372" t="str">
            <v>HPB300Φ32  9m</v>
          </cell>
          <cell r="D372" t="str">
            <v>吨</v>
          </cell>
          <cell r="E372">
            <v>100</v>
          </cell>
          <cell r="F372">
            <v>45672</v>
          </cell>
          <cell r="G372" t="str">
            <v>（五局乐山机场项目）四川省乐山市五通桥区</v>
          </cell>
          <cell r="H372" t="str">
            <v>贺银</v>
          </cell>
          <cell r="I372">
            <v>18844162555</v>
          </cell>
        </row>
        <row r="373">
          <cell r="A373" t="str">
            <v>建邦</v>
          </cell>
          <cell r="B373" t="str">
            <v>高线</v>
          </cell>
          <cell r="C373" t="str">
            <v>HPB300Φ8</v>
          </cell>
          <cell r="D373" t="str">
            <v>吨</v>
          </cell>
          <cell r="E373">
            <v>16.5</v>
          </cell>
          <cell r="F373">
            <v>45672</v>
          </cell>
          <cell r="G373" t="str">
            <v>（北京工程局乐山机场项目）乐山市五通桥区冠英镇</v>
          </cell>
          <cell r="H373" t="str">
            <v>王治</v>
          </cell>
          <cell r="I373">
            <v>18811564698</v>
          </cell>
        </row>
        <row r="374">
          <cell r="A374" t="str">
            <v>建邦</v>
          </cell>
          <cell r="B374" t="str">
            <v>圆钢</v>
          </cell>
          <cell r="C374" t="str">
            <v>HPB300Φ32  9m</v>
          </cell>
          <cell r="D374" t="str">
            <v>吨</v>
          </cell>
          <cell r="E374">
            <v>13</v>
          </cell>
          <cell r="F374">
            <v>45672</v>
          </cell>
          <cell r="G374" t="str">
            <v>（北京工程局乐山机场项目）乐山市五通桥区冠英镇</v>
          </cell>
          <cell r="H374" t="str">
            <v>王治</v>
          </cell>
          <cell r="I374">
            <v>18811564698</v>
          </cell>
        </row>
        <row r="375">
          <cell r="A375" t="str">
            <v>建邦</v>
          </cell>
          <cell r="B375" t="str">
            <v>螺纹钢</v>
          </cell>
          <cell r="C375" t="str">
            <v>HRB500E Φ25 12m</v>
          </cell>
          <cell r="D375" t="str">
            <v>吨</v>
          </cell>
          <cell r="E375">
            <v>65</v>
          </cell>
          <cell r="F375">
            <v>45672</v>
          </cell>
          <cell r="G375" t="str">
            <v>（北京工程局乐山机场项目）乐山市五通桥区冠英镇</v>
          </cell>
          <cell r="H375" t="str">
            <v>王治</v>
          </cell>
          <cell r="I375">
            <v>18811564698</v>
          </cell>
        </row>
        <row r="376">
          <cell r="A376" t="str">
            <v>建邦</v>
          </cell>
          <cell r="B376" t="str">
            <v>螺纹钢</v>
          </cell>
          <cell r="C376" t="str">
            <v>HRB500E Φ28 12m</v>
          </cell>
          <cell r="D376" t="str">
            <v>吨</v>
          </cell>
          <cell r="E376">
            <v>36</v>
          </cell>
          <cell r="F376">
            <v>45672</v>
          </cell>
          <cell r="G376" t="str">
            <v>（北京工程局乐山机场项目）乐山市五通桥区冠英镇</v>
          </cell>
          <cell r="H376" t="str">
            <v>王治</v>
          </cell>
          <cell r="I376">
            <v>18811564698</v>
          </cell>
        </row>
        <row r="377">
          <cell r="A377" t="str">
            <v>润耀</v>
          </cell>
          <cell r="B377" t="str">
            <v>螺纹钢</v>
          </cell>
          <cell r="C377" t="str">
            <v>HRB500E Φ28 12m</v>
          </cell>
          <cell r="D377" t="str">
            <v>吨</v>
          </cell>
          <cell r="E377">
            <v>42</v>
          </cell>
          <cell r="F377">
            <v>45672</v>
          </cell>
          <cell r="G377" t="str">
            <v>（中铁广州局-资乐高速5标）四川省乐山市井研县希望大道116号</v>
          </cell>
          <cell r="H377" t="str">
            <v>廖俊杰</v>
          </cell>
          <cell r="I377">
            <v>15775100965</v>
          </cell>
        </row>
        <row r="378">
          <cell r="A378" t="str">
            <v>润耀</v>
          </cell>
          <cell r="B378" t="str">
            <v>螺纹钢</v>
          </cell>
          <cell r="C378" t="str">
            <v>HRB400E Φ32 12m</v>
          </cell>
          <cell r="D378" t="str">
            <v>吨</v>
          </cell>
          <cell r="E378">
            <v>17</v>
          </cell>
          <cell r="F378">
            <v>45672</v>
          </cell>
          <cell r="G378" t="str">
            <v>（中铁广州局-资乐高速5标）四川省乐山市井研县希望大道116号</v>
          </cell>
          <cell r="H378" t="str">
            <v>廖俊杰</v>
          </cell>
          <cell r="I378">
            <v>15775100965</v>
          </cell>
        </row>
        <row r="379">
          <cell r="A379" t="str">
            <v>润耀</v>
          </cell>
          <cell r="B379" t="str">
            <v>螺纹钢</v>
          </cell>
          <cell r="C379" t="str">
            <v>HRB500E Φ25 12m</v>
          </cell>
          <cell r="D379" t="str">
            <v>吨</v>
          </cell>
          <cell r="E379">
            <v>9</v>
          </cell>
          <cell r="F379">
            <v>45672</v>
          </cell>
          <cell r="G379" t="str">
            <v>（中铁广州局-资乐高速5标）四川省乐山市井研县希望大道116号</v>
          </cell>
          <cell r="H379" t="str">
            <v>廖俊杰</v>
          </cell>
          <cell r="I379">
            <v>15775100965</v>
          </cell>
        </row>
        <row r="380">
          <cell r="A380" t="str">
            <v>润耀</v>
          </cell>
          <cell r="B380" t="str">
            <v>螺纹钢</v>
          </cell>
          <cell r="C380" t="str">
            <v>HRB400E Φ32 9m</v>
          </cell>
          <cell r="D380" t="str">
            <v>吨</v>
          </cell>
          <cell r="E380">
            <v>31</v>
          </cell>
          <cell r="F380">
            <v>45672</v>
          </cell>
          <cell r="G380" t="str">
            <v>（中铁广州局-资乐高速5标）四川省乐山市井研县希望大道116号</v>
          </cell>
          <cell r="H380" t="str">
            <v>廖俊杰</v>
          </cell>
          <cell r="I380">
            <v>15775100965</v>
          </cell>
        </row>
        <row r="381">
          <cell r="A381" t="str">
            <v>润耀</v>
          </cell>
          <cell r="B381" t="str">
            <v>螺纹钢</v>
          </cell>
          <cell r="C381" t="str">
            <v>HRB400E Φ28 9m</v>
          </cell>
          <cell r="D381" t="str">
            <v>吨</v>
          </cell>
          <cell r="E381">
            <v>15</v>
          </cell>
          <cell r="F381">
            <v>45672</v>
          </cell>
          <cell r="G381" t="str">
            <v>（中铁广州局-资乐高速5标）四川省乐山市井研县希望大道116号</v>
          </cell>
          <cell r="H381" t="str">
            <v>廖俊杰</v>
          </cell>
          <cell r="I381">
            <v>15775100965</v>
          </cell>
        </row>
        <row r="382">
          <cell r="A382" t="str">
            <v>润耀</v>
          </cell>
          <cell r="B382" t="str">
            <v>盘螺</v>
          </cell>
          <cell r="C382" t="str">
            <v>HRB400E Φ12</v>
          </cell>
          <cell r="D382" t="str">
            <v>吨</v>
          </cell>
          <cell r="E382">
            <v>15</v>
          </cell>
          <cell r="F382">
            <v>45672</v>
          </cell>
          <cell r="G382" t="str">
            <v>（中铁广州局-资乐高速5标）四川省乐山市井研县希望大道116号</v>
          </cell>
          <cell r="H382" t="str">
            <v>廖俊杰</v>
          </cell>
          <cell r="I382">
            <v>15775100965</v>
          </cell>
        </row>
        <row r="383">
          <cell r="A383" t="str">
            <v>润耀</v>
          </cell>
          <cell r="B383" t="str">
            <v>螺纹钢</v>
          </cell>
          <cell r="C383" t="str">
            <v>HRB400E Φ16 9m</v>
          </cell>
          <cell r="D383" t="str">
            <v>吨</v>
          </cell>
          <cell r="E383">
            <v>8</v>
          </cell>
          <cell r="F383">
            <v>45672</v>
          </cell>
          <cell r="G383" t="str">
            <v>（中铁广州局-资乐高速5标）四川省乐山市井研县希望大道116号</v>
          </cell>
          <cell r="H383" t="str">
            <v>廖俊杰</v>
          </cell>
          <cell r="I383">
            <v>15775100965</v>
          </cell>
        </row>
        <row r="384">
          <cell r="A384" t="str">
            <v>德胜</v>
          </cell>
          <cell r="B384" t="str">
            <v>螺纹钢</v>
          </cell>
          <cell r="C384" t="str">
            <v>HRB400E Φ28 9m</v>
          </cell>
          <cell r="D384" t="str">
            <v>吨</v>
          </cell>
          <cell r="E384">
            <v>35</v>
          </cell>
          <cell r="F384">
            <v>45672</v>
          </cell>
          <cell r="G384" t="str">
            <v>（中铁广州局-成渝扩容2标）成渝扩容项目ZCB3-2标2＃拌和站【雁江区联盟桥东北50米(资资路) 】</v>
          </cell>
          <cell r="H384" t="str">
            <v>刘沛琦</v>
          </cell>
          <cell r="I384">
            <v>18011784798</v>
          </cell>
        </row>
        <row r="385">
          <cell r="A385" t="str">
            <v>陕钢</v>
          </cell>
          <cell r="B385" t="str">
            <v>螺纹钢</v>
          </cell>
          <cell r="C385" t="str">
            <v>HRB400E Φ28 9m</v>
          </cell>
          <cell r="D385" t="str">
            <v>吨</v>
          </cell>
          <cell r="E385">
            <v>35</v>
          </cell>
          <cell r="F385">
            <v>45673</v>
          </cell>
          <cell r="G385" t="str">
            <v>（中铁广州局-资乐高速5标）四川省乐山市井研县希望大道116号</v>
          </cell>
          <cell r="H385" t="str">
            <v>廖俊杰</v>
          </cell>
          <cell r="I385">
            <v>15775100965</v>
          </cell>
        </row>
        <row r="386">
          <cell r="A386" t="str">
            <v>润耀</v>
          </cell>
          <cell r="B386" t="str">
            <v>螺纹钢</v>
          </cell>
          <cell r="C386" t="str">
            <v>HRB400E Φ32 9m</v>
          </cell>
          <cell r="D386" t="str">
            <v>吨</v>
          </cell>
          <cell r="E386">
            <v>70</v>
          </cell>
          <cell r="F386">
            <v>45673</v>
          </cell>
          <cell r="G386" t="str">
            <v>（中铁广州局-资乐高速5标）四川省乐山市井研县希望大道116号</v>
          </cell>
          <cell r="H386" t="str">
            <v>廖俊杰</v>
          </cell>
          <cell r="I386">
            <v>15775100965</v>
          </cell>
        </row>
        <row r="387">
          <cell r="A387" t="str">
            <v>润耀</v>
          </cell>
          <cell r="B387" t="str">
            <v>螺纹钢</v>
          </cell>
          <cell r="C387" t="str">
            <v>HRB400E Φ25 12m</v>
          </cell>
          <cell r="D387" t="str">
            <v>吨</v>
          </cell>
          <cell r="E387">
            <v>70</v>
          </cell>
          <cell r="F387">
            <v>45673</v>
          </cell>
          <cell r="G387" t="str">
            <v>（中铁广州局-资乐高速5标）四川省乐山市井研县希望大道116号</v>
          </cell>
          <cell r="H387" t="str">
            <v>廖俊杰</v>
          </cell>
          <cell r="I387">
            <v>15775100965</v>
          </cell>
        </row>
        <row r="388">
          <cell r="A388" t="str">
            <v>润耀</v>
          </cell>
          <cell r="B388" t="str">
            <v>螺纹钢</v>
          </cell>
          <cell r="C388" t="str">
            <v>HRB500E Φ22 12m</v>
          </cell>
          <cell r="D388" t="str">
            <v>吨</v>
          </cell>
          <cell r="E388">
            <v>35</v>
          </cell>
          <cell r="F388">
            <v>45673</v>
          </cell>
          <cell r="G388" t="str">
            <v>（中铁广州局-资乐高速5标）四川省乐山市井研县希望大道116号</v>
          </cell>
          <cell r="H388" t="str">
            <v>廖俊杰</v>
          </cell>
          <cell r="I388">
            <v>15775100965</v>
          </cell>
        </row>
        <row r="389">
          <cell r="A389" t="str">
            <v>佳业</v>
          </cell>
          <cell r="B389" t="str">
            <v>螺纹钢</v>
          </cell>
          <cell r="C389" t="str">
            <v>HRB500E Φ12</v>
          </cell>
          <cell r="D389" t="str">
            <v>吨</v>
          </cell>
          <cell r="E389">
            <v>20</v>
          </cell>
          <cell r="F389">
            <v>45673</v>
          </cell>
          <cell r="G389" t="str">
            <v>(华西颐海-科创农业生态谷-1号钢筋房)成都市简阳市白金山水库</v>
          </cell>
          <cell r="H389" t="str">
            <v>石清国</v>
          </cell>
          <cell r="I389">
            <v>13458642015</v>
          </cell>
        </row>
        <row r="390">
          <cell r="A390" t="str">
            <v>佳业</v>
          </cell>
          <cell r="B390" t="str">
            <v>螺纹钢</v>
          </cell>
          <cell r="C390" t="str">
            <v>HRB500E Φ22</v>
          </cell>
          <cell r="D390" t="str">
            <v>吨</v>
          </cell>
          <cell r="E390">
            <v>5</v>
          </cell>
          <cell r="F390">
            <v>45673</v>
          </cell>
          <cell r="G390" t="str">
            <v>(华西颐海-科创农业生态谷-1号钢筋房)成都市简阳市白金山水库</v>
          </cell>
          <cell r="H390" t="str">
            <v>石清国</v>
          </cell>
          <cell r="I390">
            <v>13458642015</v>
          </cell>
        </row>
        <row r="391">
          <cell r="A391" t="str">
            <v>佳业</v>
          </cell>
          <cell r="B391" t="str">
            <v>螺纹钢</v>
          </cell>
          <cell r="C391" t="str">
            <v>HRB500E Φ25</v>
          </cell>
          <cell r="D391" t="str">
            <v>吨</v>
          </cell>
          <cell r="E391">
            <v>10</v>
          </cell>
          <cell r="F391">
            <v>45673</v>
          </cell>
          <cell r="G391" t="str">
            <v>(华西颐海-科创农业生态谷-1号钢筋房)成都市简阳市白金山水库</v>
          </cell>
          <cell r="H391" t="str">
            <v>石清国</v>
          </cell>
          <cell r="I391">
            <v>13458642015</v>
          </cell>
        </row>
        <row r="392">
          <cell r="A392" t="str">
            <v>达钢</v>
          </cell>
          <cell r="B392" t="str">
            <v>盘螺</v>
          </cell>
          <cell r="C392" t="str">
            <v>HRB400E Φ6</v>
          </cell>
          <cell r="D392" t="str">
            <v>吨</v>
          </cell>
          <cell r="E392">
            <v>105</v>
          </cell>
          <cell r="F392">
            <v>45673</v>
          </cell>
          <cell r="G392" t="str">
            <v>(五冶钢构医学科学产业园建设项目房建二部-三标（1-5）)四川省南充市顺庆区搬罾街道学府大道二段</v>
          </cell>
          <cell r="H392" t="str">
            <v>安南</v>
          </cell>
          <cell r="I392">
            <v>19950525030</v>
          </cell>
        </row>
        <row r="393">
          <cell r="A393" t="str">
            <v>达钢</v>
          </cell>
          <cell r="B393" t="str">
            <v>螺纹钢</v>
          </cell>
          <cell r="C393" t="str">
            <v>HRB400E Φ12 9m</v>
          </cell>
          <cell r="D393" t="str">
            <v>吨</v>
          </cell>
          <cell r="E393">
            <v>70</v>
          </cell>
          <cell r="F393">
            <v>45673</v>
          </cell>
          <cell r="G393" t="str">
            <v>(五冶钢构医学科学产业园建设项目房建二部-三标（1-5）)四川省南充市顺庆区搬罾街道学府大道二段</v>
          </cell>
          <cell r="H393" t="str">
            <v>安南</v>
          </cell>
          <cell r="I393">
            <v>19950525030</v>
          </cell>
        </row>
        <row r="394">
          <cell r="A394" t="str">
            <v>佳业</v>
          </cell>
          <cell r="B394" t="str">
            <v>螺纹钢</v>
          </cell>
          <cell r="C394" t="str">
            <v>HRB400E Φ14 9m</v>
          </cell>
          <cell r="D394" t="str">
            <v>吨</v>
          </cell>
          <cell r="E394">
            <v>22</v>
          </cell>
          <cell r="F394">
            <v>45674</v>
          </cell>
          <cell r="G394" t="str">
            <v>(五冶钢构医学科学产业园建设项目房建二部-网羽馆（6-5）)四川省南充市顺庆区搬罾街道学府大道二段</v>
          </cell>
          <cell r="H394" t="str">
            <v>安南</v>
          </cell>
          <cell r="I394">
            <v>19950525030</v>
          </cell>
        </row>
        <row r="395">
          <cell r="A395" t="str">
            <v>佳业</v>
          </cell>
          <cell r="B395" t="str">
            <v>螺纹钢</v>
          </cell>
          <cell r="C395" t="str">
            <v>HRB400E Φ16 9m</v>
          </cell>
          <cell r="D395" t="str">
            <v>吨</v>
          </cell>
          <cell r="E395">
            <v>13</v>
          </cell>
          <cell r="F395">
            <v>45674</v>
          </cell>
          <cell r="G395" t="str">
            <v>(五冶钢构医学科学产业园建设项目房建二部-网羽馆（6-5）)四川省南充市顺庆区搬罾街道学府大道二段</v>
          </cell>
          <cell r="H395" t="str">
            <v>安南</v>
          </cell>
          <cell r="I395">
            <v>19950525030</v>
          </cell>
        </row>
        <row r="396">
          <cell r="A396" t="str">
            <v>佳业</v>
          </cell>
          <cell r="B396" t="str">
            <v>螺纹钢</v>
          </cell>
          <cell r="C396" t="str">
            <v>HRB400E Φ14 9m</v>
          </cell>
          <cell r="D396" t="str">
            <v>吨</v>
          </cell>
          <cell r="E396">
            <v>5</v>
          </cell>
          <cell r="F396">
            <v>45674</v>
          </cell>
          <cell r="G396" t="str">
            <v>(五冶钢构医学科学产业园建设项目房建三部-一标（7-2）)四川省南充市顺庆区搬罾街道学府大道二段</v>
          </cell>
          <cell r="H396" t="str">
            <v>郑林</v>
          </cell>
          <cell r="I396">
            <v>18349955455</v>
          </cell>
        </row>
        <row r="397">
          <cell r="A397" t="str">
            <v>佳业</v>
          </cell>
          <cell r="B397" t="str">
            <v>螺纹钢</v>
          </cell>
          <cell r="C397" t="str">
            <v>HRB500E Φ18</v>
          </cell>
          <cell r="D397" t="str">
            <v>吨</v>
          </cell>
          <cell r="E397">
            <v>2.5</v>
          </cell>
          <cell r="F397">
            <v>45674</v>
          </cell>
          <cell r="G397" t="str">
            <v>(五冶钢构医学科学产业园建设项目房建三部-一标（7-3）)四川省南充市顺庆区搬罾街道学府大道二段</v>
          </cell>
          <cell r="H397" t="str">
            <v>郑林</v>
          </cell>
          <cell r="I397">
            <v>18349955455</v>
          </cell>
        </row>
        <row r="398">
          <cell r="A398" t="str">
            <v>佳业</v>
          </cell>
          <cell r="B398" t="str">
            <v>螺纹钢</v>
          </cell>
          <cell r="C398" t="str">
            <v>HRB500E Φ20</v>
          </cell>
          <cell r="D398" t="str">
            <v>吨</v>
          </cell>
          <cell r="E398">
            <v>15</v>
          </cell>
          <cell r="F398">
            <v>45674</v>
          </cell>
          <cell r="G398" t="str">
            <v>(五冶钢构医学科学产业园建设项目房建三部-一标（7-2）)四川省南充市顺庆区搬罾街道学府大道二段</v>
          </cell>
          <cell r="H398" t="str">
            <v>郑林</v>
          </cell>
          <cell r="I398">
            <v>18349955455</v>
          </cell>
        </row>
        <row r="399">
          <cell r="A399" t="str">
            <v>佳业</v>
          </cell>
          <cell r="B399" t="str">
            <v>螺纹钢</v>
          </cell>
          <cell r="C399" t="str">
            <v>HRB500E Φ22</v>
          </cell>
          <cell r="D399" t="str">
            <v>吨</v>
          </cell>
          <cell r="E399">
            <v>2.5</v>
          </cell>
          <cell r="F399">
            <v>45674</v>
          </cell>
          <cell r="G399" t="str">
            <v>(五冶钢构医学科学产业园建设项目房建三部-一标（7-3）)四川省南充市顺庆区搬罾街道学府大道二段</v>
          </cell>
          <cell r="H399" t="str">
            <v>郑林</v>
          </cell>
          <cell r="I399">
            <v>18349955455</v>
          </cell>
        </row>
        <row r="400">
          <cell r="A400" t="str">
            <v>佳业</v>
          </cell>
          <cell r="B400" t="str">
            <v>螺纹钢</v>
          </cell>
          <cell r="C400" t="str">
            <v>HRB500E Φ25</v>
          </cell>
          <cell r="D400" t="str">
            <v>吨</v>
          </cell>
          <cell r="E400">
            <v>40</v>
          </cell>
          <cell r="F400">
            <v>45674</v>
          </cell>
          <cell r="G400" t="str">
            <v>(五冶钢构医学科学产业园建设项目房建三部-一标（7-2）)四川省南充市顺庆区搬罾街道学府大道二段</v>
          </cell>
          <cell r="H400" t="str">
            <v>郑林</v>
          </cell>
          <cell r="I400">
            <v>18349955455</v>
          </cell>
        </row>
        <row r="401">
          <cell r="A401" t="str">
            <v>佳业</v>
          </cell>
          <cell r="B401" t="str">
            <v>螺纹钢</v>
          </cell>
          <cell r="C401" t="str">
            <v>HRB500E Φ28 9m</v>
          </cell>
          <cell r="D401" t="str">
            <v>吨</v>
          </cell>
          <cell r="E401">
            <v>70</v>
          </cell>
          <cell r="F401">
            <v>45674</v>
          </cell>
          <cell r="G401" t="str">
            <v>（中铁十局-资乐高速4标）四川省眉山市仁寿县彰加镇华炉村中铁十局资乐高速3#钢筋场</v>
          </cell>
          <cell r="H401" t="str">
            <v>杨飞</v>
          </cell>
          <cell r="I401">
            <v>15667998777</v>
          </cell>
        </row>
        <row r="402">
          <cell r="A402" t="str">
            <v>佳业</v>
          </cell>
          <cell r="B402" t="str">
            <v>螺纹钢</v>
          </cell>
          <cell r="C402" t="str">
            <v>HRB400E Φ28 9m</v>
          </cell>
          <cell r="D402" t="str">
            <v>吨</v>
          </cell>
          <cell r="E402">
            <v>35</v>
          </cell>
          <cell r="F402">
            <v>45674</v>
          </cell>
          <cell r="G402" t="str">
            <v>（中铁十局-资乐高速4标）四川省眉山市仁寿县彰加镇华炉村中铁十局资乐高速3#钢筋场</v>
          </cell>
          <cell r="H402" t="str">
            <v>杨飞</v>
          </cell>
          <cell r="I402">
            <v>15667998777</v>
          </cell>
        </row>
        <row r="403">
          <cell r="A403" t="str">
            <v>佳业</v>
          </cell>
          <cell r="B403" t="str">
            <v>螺纹钢</v>
          </cell>
          <cell r="C403" t="str">
            <v>HRB400E Φ25 9m</v>
          </cell>
          <cell r="D403" t="str">
            <v>吨</v>
          </cell>
          <cell r="E403">
            <v>35</v>
          </cell>
          <cell r="F403">
            <v>45674</v>
          </cell>
          <cell r="G403" t="str">
            <v>（中铁十局-资乐高速4标）四川省眉山市仁寿县彰加镇华炉村中铁十局资乐高速3#钢筋场</v>
          </cell>
          <cell r="H403" t="str">
            <v>杨飞</v>
          </cell>
          <cell r="I403">
            <v>15667998777</v>
          </cell>
        </row>
        <row r="404">
          <cell r="A404" t="str">
            <v>佳业</v>
          </cell>
          <cell r="B404" t="str">
            <v>螺纹钢</v>
          </cell>
          <cell r="C404" t="str">
            <v>HRB400E Φ20 9m</v>
          </cell>
          <cell r="D404" t="str">
            <v>吨</v>
          </cell>
          <cell r="E404">
            <v>35</v>
          </cell>
          <cell r="F404">
            <v>45674</v>
          </cell>
          <cell r="G404" t="str">
            <v>（中铁十局-资乐高速4标）四川省眉山市仁寿县彰加镇华炉村中铁十局资乐高速3#钢筋场</v>
          </cell>
          <cell r="H404" t="str">
            <v>杨飞</v>
          </cell>
          <cell r="I404">
            <v>15667998777</v>
          </cell>
        </row>
        <row r="405">
          <cell r="A405" t="str">
            <v>佳业</v>
          </cell>
          <cell r="B405" t="str">
            <v>螺纹钢</v>
          </cell>
          <cell r="C405" t="str">
            <v>HRB400E Φ16 9m</v>
          </cell>
          <cell r="D405" t="str">
            <v>吨</v>
          </cell>
          <cell r="E405">
            <v>35</v>
          </cell>
          <cell r="F405">
            <v>45674</v>
          </cell>
          <cell r="G405" t="str">
            <v>（中铁十局-资乐高速4标）四川省眉山市仁寿县彰加镇华炉村中铁十局资乐高速3#钢筋场</v>
          </cell>
          <cell r="H405" t="str">
            <v>杨飞</v>
          </cell>
          <cell r="I405">
            <v>15667998777</v>
          </cell>
        </row>
        <row r="406">
          <cell r="A406" t="str">
            <v>佳业</v>
          </cell>
          <cell r="B406" t="str">
            <v>螺纹钢</v>
          </cell>
          <cell r="C406" t="str">
            <v>HRB400E Φ12 9m</v>
          </cell>
          <cell r="D406" t="str">
            <v>吨</v>
          </cell>
          <cell r="E406">
            <v>35</v>
          </cell>
          <cell r="F406">
            <v>45674</v>
          </cell>
          <cell r="G406" t="str">
            <v>（中铁十局-资乐高速4标）四川省眉山市仁寿县彰加镇华炉村中铁十局资乐高速3#钢筋场</v>
          </cell>
          <cell r="H406" t="str">
            <v>杨飞</v>
          </cell>
          <cell r="I406">
            <v>15667998777</v>
          </cell>
        </row>
        <row r="407">
          <cell r="A407" t="str">
            <v>佳业</v>
          </cell>
          <cell r="B407" t="str">
            <v>螺纹钢</v>
          </cell>
          <cell r="C407" t="str">
            <v>HRB400E Φ28 9m</v>
          </cell>
          <cell r="D407" t="str">
            <v>吨</v>
          </cell>
          <cell r="E407">
            <v>70</v>
          </cell>
          <cell r="F407">
            <v>45674</v>
          </cell>
          <cell r="G407" t="str">
            <v>（中铁五局-成渝扩容3标）四川省资阳市雁江区伍隍镇铺子村雁江区X138</v>
          </cell>
          <cell r="H407" t="str">
            <v>王健</v>
          </cell>
          <cell r="I407">
            <v>17726168395</v>
          </cell>
        </row>
        <row r="408">
          <cell r="A408" t="str">
            <v>佳业</v>
          </cell>
          <cell r="B408" t="str">
            <v>螺纹钢</v>
          </cell>
          <cell r="C408" t="str">
            <v>HRB400E Φ28 9m</v>
          </cell>
          <cell r="D408" t="str">
            <v>吨</v>
          </cell>
          <cell r="E408">
            <v>35</v>
          </cell>
          <cell r="F408">
            <v>45674</v>
          </cell>
          <cell r="G408" t="str">
            <v>（中铁广州局-成渝扩容2标）成渝扩容项目ZCB3-2标2＃拌和站【雁江区联盟桥东北50米(资资路) 】</v>
          </cell>
          <cell r="H408" t="str">
            <v>刘沛琦</v>
          </cell>
          <cell r="I408">
            <v>18011784798</v>
          </cell>
        </row>
        <row r="409">
          <cell r="A409" t="str">
            <v>佳业</v>
          </cell>
          <cell r="B409" t="str">
            <v>螺纹钢</v>
          </cell>
          <cell r="C409" t="str">
            <v>HRB400E Φ16 9m</v>
          </cell>
          <cell r="D409" t="str">
            <v>吨</v>
          </cell>
          <cell r="E409">
            <v>35</v>
          </cell>
          <cell r="F409">
            <v>45674</v>
          </cell>
          <cell r="G409" t="str">
            <v>（中铁广州局-成渝扩容2标）四川省资阳市雁江区南双路杨家糖房</v>
          </cell>
          <cell r="H409" t="str">
            <v>邓志强</v>
          </cell>
          <cell r="I409">
            <v>17603045490</v>
          </cell>
        </row>
        <row r="410">
          <cell r="A410" t="str">
            <v>佳业</v>
          </cell>
          <cell r="B410" t="str">
            <v>螺纹钢</v>
          </cell>
          <cell r="C410" t="str">
            <v>HRB400E Φ20 9m</v>
          </cell>
          <cell r="D410" t="str">
            <v>吨</v>
          </cell>
          <cell r="E410">
            <v>35</v>
          </cell>
          <cell r="F410">
            <v>45674</v>
          </cell>
          <cell r="G410" t="str">
            <v>（中铁广州局-成渝扩容2标）四川省资阳市雁江区南双路杨家糖房</v>
          </cell>
          <cell r="H410" t="str">
            <v>邓志强</v>
          </cell>
          <cell r="I410">
            <v>17603045490</v>
          </cell>
        </row>
        <row r="411">
          <cell r="A411" t="str">
            <v>佳业</v>
          </cell>
          <cell r="B411" t="str">
            <v>螺纹钢</v>
          </cell>
          <cell r="C411" t="str">
            <v>HRB400E Φ22 9m</v>
          </cell>
          <cell r="D411" t="str">
            <v>吨</v>
          </cell>
          <cell r="E411">
            <v>35</v>
          </cell>
          <cell r="F411">
            <v>45674</v>
          </cell>
          <cell r="G411" t="str">
            <v>（中铁广州局-成渝扩容2标）四川省资阳市雁江区南双路杨家糖房</v>
          </cell>
          <cell r="H411" t="str">
            <v>邓志强</v>
          </cell>
          <cell r="I411">
            <v>17603045490</v>
          </cell>
        </row>
        <row r="412">
          <cell r="A412" t="str">
            <v>佳业</v>
          </cell>
          <cell r="B412" t="str">
            <v>螺纹钢</v>
          </cell>
          <cell r="C412" t="str">
            <v>HRB400E Φ25 9m</v>
          </cell>
          <cell r="D412" t="str">
            <v>吨</v>
          </cell>
          <cell r="E412">
            <v>35</v>
          </cell>
          <cell r="F412">
            <v>45674</v>
          </cell>
          <cell r="G412" t="str">
            <v>（中铁广州局-成渝扩容2标）四川省资阳市雁江区南双路杨家糖房</v>
          </cell>
          <cell r="H412" t="str">
            <v>邓志强</v>
          </cell>
          <cell r="I412">
            <v>17603045490</v>
          </cell>
        </row>
        <row r="413">
          <cell r="A413" t="str">
            <v>成实</v>
          </cell>
          <cell r="B413" t="str">
            <v>螺纹钢</v>
          </cell>
          <cell r="C413" t="str">
            <v>HRB500E Φ25 12m</v>
          </cell>
          <cell r="D413" t="str">
            <v>吨</v>
          </cell>
          <cell r="E413">
            <v>52.5</v>
          </cell>
          <cell r="F413">
            <v>45674</v>
          </cell>
          <cell r="G413" t="str">
            <v>（中铁广州局-资乐高速5标）四川省乐山市井研县希望大道116号</v>
          </cell>
          <cell r="H413" t="str">
            <v>廖俊杰</v>
          </cell>
          <cell r="I413">
            <v>15775100965</v>
          </cell>
        </row>
        <row r="414">
          <cell r="A414" t="str">
            <v>成实</v>
          </cell>
          <cell r="B414" t="str">
            <v>螺纹钢</v>
          </cell>
          <cell r="C414" t="str">
            <v>HRB500E Φ28 12m</v>
          </cell>
          <cell r="D414" t="str">
            <v>吨</v>
          </cell>
          <cell r="E414">
            <v>17.5</v>
          </cell>
          <cell r="F414">
            <v>45674</v>
          </cell>
          <cell r="G414" t="str">
            <v>（中铁广州局-资乐高速5标）四川省乐山市井研县希望大道116号</v>
          </cell>
          <cell r="H414" t="str">
            <v>廖俊杰</v>
          </cell>
          <cell r="I414">
            <v>15775100965</v>
          </cell>
        </row>
        <row r="415">
          <cell r="A415" t="str">
            <v>成实</v>
          </cell>
          <cell r="B415" t="str">
            <v>盘螺</v>
          </cell>
          <cell r="C415" t="str">
            <v>HRB400E Φ14</v>
          </cell>
          <cell r="D415" t="str">
            <v>吨</v>
          </cell>
          <cell r="E415">
            <v>60</v>
          </cell>
          <cell r="F415">
            <v>45674</v>
          </cell>
          <cell r="G415" t="str">
            <v>（中铁广州局-资乐高速5标）四川省乐山市井研县希望大道116号</v>
          </cell>
          <cell r="H415" t="str">
            <v>廖俊杰</v>
          </cell>
          <cell r="I415">
            <v>15775100965</v>
          </cell>
        </row>
        <row r="416">
          <cell r="A416" t="str">
            <v>成实</v>
          </cell>
          <cell r="B416" t="str">
            <v>螺纹钢</v>
          </cell>
          <cell r="C416" t="str">
            <v>HRB500E Φ25 12m</v>
          </cell>
          <cell r="D416" t="str">
            <v>吨</v>
          </cell>
          <cell r="E416">
            <v>64</v>
          </cell>
          <cell r="F416">
            <v>45674</v>
          </cell>
          <cell r="G416" t="str">
            <v>（中铁广州局-资乐高速5标）四川省乐山市井研县希望大道116号</v>
          </cell>
          <cell r="H416" t="str">
            <v>廖俊杰</v>
          </cell>
          <cell r="I416">
            <v>15775100965</v>
          </cell>
        </row>
        <row r="417">
          <cell r="A417" t="str">
            <v>成实</v>
          </cell>
          <cell r="B417" t="str">
            <v>螺纹钢</v>
          </cell>
          <cell r="C417" t="str">
            <v>HRB500E Φ22 12m</v>
          </cell>
          <cell r="D417" t="str">
            <v>吨</v>
          </cell>
          <cell r="E417">
            <v>29</v>
          </cell>
          <cell r="F417">
            <v>45674</v>
          </cell>
          <cell r="G417" t="str">
            <v>（中铁广州局-资乐高速5标）四川省乐山市井研县希望大道116号</v>
          </cell>
          <cell r="H417" t="str">
            <v>廖俊杰</v>
          </cell>
          <cell r="I417">
            <v>15775100965</v>
          </cell>
        </row>
        <row r="418">
          <cell r="A418" t="str">
            <v>成实</v>
          </cell>
          <cell r="B418" t="str">
            <v>盘螺</v>
          </cell>
          <cell r="C418" t="str">
            <v>HRB400E Φ14</v>
          </cell>
          <cell r="D418" t="str">
            <v>吨</v>
          </cell>
          <cell r="E418">
            <v>160</v>
          </cell>
          <cell r="F418">
            <v>45674</v>
          </cell>
          <cell r="G418" t="str">
            <v>（中铁广州局-资乐高速5标）四川省乐山市井研县希望大道116号</v>
          </cell>
          <cell r="H418" t="str">
            <v>廖俊杰</v>
          </cell>
          <cell r="I418">
            <v>15775100965</v>
          </cell>
        </row>
        <row r="419">
          <cell r="A419" t="str">
            <v>成实</v>
          </cell>
          <cell r="B419" t="str">
            <v>高线</v>
          </cell>
          <cell r="C419" t="str">
            <v>HPB300Φ12</v>
          </cell>
          <cell r="D419" t="str">
            <v>吨</v>
          </cell>
          <cell r="E419">
            <v>35</v>
          </cell>
          <cell r="F419">
            <v>45674</v>
          </cell>
          <cell r="G419" t="str">
            <v>（中铁十局-资乐高速4标）四川省眉山市仁寿县彰加镇华炉村中铁十局资乐高速3#钢筋场</v>
          </cell>
          <cell r="H419" t="str">
            <v>杨飞</v>
          </cell>
          <cell r="I419">
            <v>15667998777</v>
          </cell>
        </row>
        <row r="420">
          <cell r="A420" t="str">
            <v>成实</v>
          </cell>
          <cell r="B420" t="str">
            <v>盘螺</v>
          </cell>
          <cell r="C420" t="str">
            <v>HRB400E Φ14</v>
          </cell>
          <cell r="D420" t="str">
            <v>吨</v>
          </cell>
          <cell r="E420">
            <v>35</v>
          </cell>
          <cell r="F420">
            <v>45674</v>
          </cell>
          <cell r="G420" t="str">
            <v>（自永1标八局二分公司钢筋棚）四川省自贡市大安区牛佛镇</v>
          </cell>
          <cell r="H420" t="str">
            <v>沈维良</v>
          </cell>
          <cell r="I420">
            <v>18980505177</v>
          </cell>
        </row>
        <row r="421">
          <cell r="A421" t="str">
            <v>陕钢</v>
          </cell>
          <cell r="B421" t="str">
            <v>盘螺</v>
          </cell>
          <cell r="C421" t="str">
            <v>HRB400E Φ6</v>
          </cell>
          <cell r="D421" t="str">
            <v>吨</v>
          </cell>
          <cell r="E421">
            <v>5</v>
          </cell>
          <cell r="F421">
            <v>45674</v>
          </cell>
          <cell r="G421" t="str">
            <v>(五冶钢构医学科学产业园建设项目房建三部-一标（7-2）)四川省南充市顺庆区搬罾街道学府大道二段</v>
          </cell>
          <cell r="H421" t="str">
            <v>郑林</v>
          </cell>
          <cell r="I421">
            <v>18349955455</v>
          </cell>
        </row>
        <row r="422">
          <cell r="A422" t="str">
            <v>陕钢</v>
          </cell>
          <cell r="B422" t="str">
            <v>盘螺</v>
          </cell>
          <cell r="C422" t="str">
            <v>HRB400E Φ8</v>
          </cell>
          <cell r="D422" t="str">
            <v>吨</v>
          </cell>
          <cell r="E422">
            <v>15</v>
          </cell>
          <cell r="F422">
            <v>45674</v>
          </cell>
          <cell r="G422" t="str">
            <v>(五冶钢构医学科学产业园建设项目房建三部-一标（7-2）)四川省南充市顺庆区搬罾街道学府大道二段</v>
          </cell>
          <cell r="H422" t="str">
            <v>郑林</v>
          </cell>
          <cell r="I422">
            <v>18349955455</v>
          </cell>
        </row>
        <row r="423">
          <cell r="A423" t="str">
            <v>陕钢</v>
          </cell>
          <cell r="B423" t="str">
            <v>盘螺</v>
          </cell>
          <cell r="C423" t="str">
            <v>HRB400E Φ8</v>
          </cell>
          <cell r="D423" t="str">
            <v>吨</v>
          </cell>
          <cell r="E423">
            <v>12.5</v>
          </cell>
          <cell r="F423">
            <v>45674</v>
          </cell>
          <cell r="G423" t="str">
            <v>(五冶钢构医学科学产业园建设项目房建三部-一标（7-3）)四川省南充市顺庆区搬罾街道学府大道二段</v>
          </cell>
          <cell r="H423" t="str">
            <v>郑林</v>
          </cell>
          <cell r="I423">
            <v>18349955455</v>
          </cell>
        </row>
        <row r="424">
          <cell r="A424" t="str">
            <v>润耀</v>
          </cell>
          <cell r="B424" t="str">
            <v>高线</v>
          </cell>
          <cell r="C424" t="str">
            <v>HPB300Φ10</v>
          </cell>
          <cell r="D424" t="str">
            <v>吨</v>
          </cell>
          <cell r="E424">
            <v>70</v>
          </cell>
          <cell r="F424">
            <v>45674</v>
          </cell>
          <cell r="G424" t="str">
            <v>（中铁三局-铜资高速1标）成都易建金属有限公司（成都市双流区蛟龙工业港新华大道七段563号）</v>
          </cell>
          <cell r="H424" t="str">
            <v>代德军</v>
          </cell>
          <cell r="I424">
            <v>18602811878</v>
          </cell>
        </row>
        <row r="425">
          <cell r="A425" t="str">
            <v>润耀</v>
          </cell>
          <cell r="B425" t="str">
            <v>螺纹钢</v>
          </cell>
          <cell r="C425" t="str">
            <v>HRB400E Φ32 12m</v>
          </cell>
          <cell r="D425" t="str">
            <v>吨</v>
          </cell>
          <cell r="E425">
            <v>12</v>
          </cell>
          <cell r="F425">
            <v>45674</v>
          </cell>
          <cell r="G425" t="str">
            <v>（中铁广州局-资乐高速5标）四川省乐山市井研县希望大道116号</v>
          </cell>
          <cell r="H425" t="str">
            <v>廖俊杰</v>
          </cell>
          <cell r="I425">
            <v>15775100965</v>
          </cell>
        </row>
        <row r="426">
          <cell r="A426" t="str">
            <v>润耀</v>
          </cell>
          <cell r="B426" t="str">
            <v>螺纹钢</v>
          </cell>
          <cell r="C426" t="str">
            <v>HRB400E Φ25 12m</v>
          </cell>
          <cell r="D426" t="str">
            <v>吨</v>
          </cell>
          <cell r="E426">
            <v>24</v>
          </cell>
          <cell r="F426">
            <v>45674</v>
          </cell>
          <cell r="G426" t="str">
            <v>（中铁广州局-资乐高速5标）四川省乐山市井研县希望大道116号</v>
          </cell>
          <cell r="H426" t="str">
            <v>廖俊杰</v>
          </cell>
          <cell r="I426">
            <v>15775100965</v>
          </cell>
        </row>
        <row r="427">
          <cell r="A427" t="str">
            <v>润耀</v>
          </cell>
          <cell r="B427" t="str">
            <v>盘螺</v>
          </cell>
          <cell r="C427" t="str">
            <v>HRB400E Φ12</v>
          </cell>
          <cell r="D427" t="str">
            <v>吨</v>
          </cell>
          <cell r="E427">
            <v>140</v>
          </cell>
          <cell r="F427">
            <v>45674</v>
          </cell>
          <cell r="G427" t="str">
            <v>（中铁广州局-资乐高速5标）四川省乐山市井研县希望大道116号</v>
          </cell>
          <cell r="H427" t="str">
            <v>廖俊杰</v>
          </cell>
          <cell r="I427">
            <v>15775100965</v>
          </cell>
        </row>
        <row r="428">
          <cell r="A428" t="str">
            <v>润耀</v>
          </cell>
          <cell r="B428" t="str">
            <v>高线</v>
          </cell>
          <cell r="C428" t="str">
            <v>HPB300Φ10</v>
          </cell>
          <cell r="D428" t="str">
            <v>吨</v>
          </cell>
          <cell r="E428">
            <v>35</v>
          </cell>
          <cell r="F428">
            <v>45674</v>
          </cell>
          <cell r="G428" t="str">
            <v>（中铁广州局-资乐高速5标）四川省乐山市井研县希望大道116号</v>
          </cell>
          <cell r="H428" t="str">
            <v>廖俊杰</v>
          </cell>
          <cell r="I428">
            <v>15775100965</v>
          </cell>
        </row>
        <row r="429">
          <cell r="A429" t="str">
            <v>润耀</v>
          </cell>
          <cell r="B429" t="str">
            <v>高线</v>
          </cell>
          <cell r="C429" t="str">
            <v>HPB300Φ12</v>
          </cell>
          <cell r="D429" t="str">
            <v>吨</v>
          </cell>
          <cell r="E429">
            <v>35</v>
          </cell>
          <cell r="F429">
            <v>45674</v>
          </cell>
          <cell r="G429" t="str">
            <v>（中铁五局-成渝扩容3标）四川省资阳市雁江区伍隍镇铺子村雁江区X138</v>
          </cell>
          <cell r="H429" t="str">
            <v>王健</v>
          </cell>
          <cell r="I429">
            <v>17726168395</v>
          </cell>
        </row>
        <row r="430">
          <cell r="A430" t="str">
            <v>润耀</v>
          </cell>
          <cell r="B430" t="str">
            <v>高线</v>
          </cell>
          <cell r="C430" t="str">
            <v>HPB300Φ12</v>
          </cell>
          <cell r="D430" t="str">
            <v>吨</v>
          </cell>
          <cell r="E430">
            <v>35</v>
          </cell>
          <cell r="F430">
            <v>45674</v>
          </cell>
          <cell r="G430" t="str">
            <v>（中铁广州局-成渝扩容2标）四川省资阳市雁江区南双路杨家糖房</v>
          </cell>
          <cell r="H430" t="str">
            <v>邓志强</v>
          </cell>
          <cell r="I430">
            <v>17603045490</v>
          </cell>
        </row>
        <row r="431">
          <cell r="A431" t="str">
            <v>润耀</v>
          </cell>
          <cell r="B431" t="str">
            <v>盘螺</v>
          </cell>
          <cell r="C431" t="str">
            <v>HRB400E Φ12</v>
          </cell>
          <cell r="D431" t="str">
            <v>吨</v>
          </cell>
          <cell r="E431">
            <v>35</v>
          </cell>
          <cell r="F431">
            <v>45674</v>
          </cell>
          <cell r="G431" t="str">
            <v>（中铁广州局-成渝扩容2标）四川省资阳市雁江区南双路杨家糖房</v>
          </cell>
          <cell r="H431" t="str">
            <v>邓志强</v>
          </cell>
          <cell r="I431">
            <v>17603045490</v>
          </cell>
        </row>
        <row r="432">
          <cell r="A432" t="str">
            <v>佳业</v>
          </cell>
          <cell r="B432" t="str">
            <v>螺纹钢</v>
          </cell>
          <cell r="C432" t="str">
            <v>HRB400E Φ28 9m</v>
          </cell>
          <cell r="D432" t="str">
            <v>吨</v>
          </cell>
          <cell r="E432">
            <v>39</v>
          </cell>
          <cell r="F432">
            <v>45676</v>
          </cell>
          <cell r="G432" t="str">
            <v>（中铁广州局-资乐高速5标）四川省乐山市井研县希望大道116号</v>
          </cell>
          <cell r="H432" t="str">
            <v>廖俊杰</v>
          </cell>
          <cell r="I432">
            <v>15775100965</v>
          </cell>
        </row>
        <row r="433">
          <cell r="A433" t="str">
            <v>佳业</v>
          </cell>
          <cell r="B433" t="str">
            <v>螺纹钢</v>
          </cell>
          <cell r="C433" t="str">
            <v>HRB400E Φ28 12m</v>
          </cell>
          <cell r="D433" t="str">
            <v>吨</v>
          </cell>
          <cell r="E433">
            <v>65</v>
          </cell>
          <cell r="F433">
            <v>45676</v>
          </cell>
          <cell r="G433" t="str">
            <v>（中铁广州局-资乐高速5标）四川省乐山市井研县希望大道116号</v>
          </cell>
          <cell r="H433" t="str">
            <v>廖俊杰</v>
          </cell>
          <cell r="I433">
            <v>15775100965</v>
          </cell>
        </row>
        <row r="434">
          <cell r="A434" t="str">
            <v>润耀</v>
          </cell>
          <cell r="B434" t="str">
            <v>高线</v>
          </cell>
          <cell r="C434" t="str">
            <v>HPB300Φ10</v>
          </cell>
          <cell r="D434" t="str">
            <v>吨</v>
          </cell>
          <cell r="E434">
            <v>35</v>
          </cell>
          <cell r="F434">
            <v>45676</v>
          </cell>
          <cell r="G434" t="str">
            <v>（中铁广州局-资乐高速5标）四川省乐山市井研县希望大道116号</v>
          </cell>
          <cell r="H434" t="str">
            <v>廖俊杰</v>
          </cell>
          <cell r="I434">
            <v>15775100965</v>
          </cell>
        </row>
        <row r="435">
          <cell r="A435" t="str">
            <v>润耀</v>
          </cell>
          <cell r="B435" t="str">
            <v>螺纹钢</v>
          </cell>
          <cell r="C435" t="str">
            <v>HRB400E Φ25 12m</v>
          </cell>
          <cell r="D435" t="str">
            <v>吨</v>
          </cell>
          <cell r="E435">
            <v>35</v>
          </cell>
          <cell r="F435">
            <v>45676</v>
          </cell>
          <cell r="G435" t="str">
            <v>（中铁五局-成渝扩容3标）四川省资阳市雁江区伍隍镇铺子村雁江区X138</v>
          </cell>
          <cell r="H435" t="str">
            <v>王健</v>
          </cell>
          <cell r="I435">
            <v>17726168395</v>
          </cell>
        </row>
        <row r="436">
          <cell r="A436" t="str">
            <v>成实</v>
          </cell>
          <cell r="B436" t="str">
            <v>盘螺</v>
          </cell>
          <cell r="C436" t="str">
            <v>HRB400E Φ8</v>
          </cell>
          <cell r="D436" t="str">
            <v>吨</v>
          </cell>
          <cell r="E436">
            <v>10</v>
          </cell>
          <cell r="F436">
            <v>45677</v>
          </cell>
          <cell r="G436" t="str">
            <v>（中核华兴）四川天府新区585研发中心项目（一期）二标段（科学城中路东段）</v>
          </cell>
          <cell r="H436" t="str">
            <v>郑西全 </v>
          </cell>
          <cell r="I436" t="str">
            <v>17608022851</v>
          </cell>
        </row>
        <row r="437">
          <cell r="A437" t="str">
            <v>成实</v>
          </cell>
          <cell r="B437" t="str">
            <v>盘螺</v>
          </cell>
          <cell r="C437" t="str">
            <v>HRB400E Φ10</v>
          </cell>
          <cell r="D437" t="str">
            <v>吨</v>
          </cell>
          <cell r="E437">
            <v>5</v>
          </cell>
          <cell r="F437">
            <v>45677</v>
          </cell>
          <cell r="G437" t="str">
            <v>（中核华兴）四川天府新区585研发中心项目（一期）二标段（科学城中路东段）</v>
          </cell>
          <cell r="H437" t="str">
            <v>郑西全 </v>
          </cell>
          <cell r="I437" t="str">
            <v>17608022851</v>
          </cell>
        </row>
        <row r="438">
          <cell r="A438" t="str">
            <v>成实</v>
          </cell>
          <cell r="B438" t="str">
            <v>螺纹钢</v>
          </cell>
          <cell r="C438" t="str">
            <v>HRB400EΦ12*9m</v>
          </cell>
          <cell r="D438" t="str">
            <v>吨</v>
          </cell>
          <cell r="E438">
            <v>7.5</v>
          </cell>
          <cell r="F438">
            <v>45677</v>
          </cell>
          <cell r="G438" t="str">
            <v>（中核华兴）四川天府新区585研发中心项目（一期）二标段（科学城中路东段）</v>
          </cell>
          <cell r="H438" t="str">
            <v>郑西全 </v>
          </cell>
          <cell r="I438" t="str">
            <v>17608022851</v>
          </cell>
        </row>
        <row r="439">
          <cell r="A439" t="str">
            <v>成实</v>
          </cell>
          <cell r="B439" t="str">
            <v>螺纹钢</v>
          </cell>
          <cell r="C439" t="str">
            <v>HRB500EΦ18*12m</v>
          </cell>
          <cell r="D439" t="str">
            <v>吨</v>
          </cell>
          <cell r="E439">
            <v>2.5</v>
          </cell>
          <cell r="F439">
            <v>45677</v>
          </cell>
          <cell r="G439" t="str">
            <v>（中核华兴）四川天府新区585研发中心项目（一期）二标段（科学城中路东段）</v>
          </cell>
          <cell r="H439" t="str">
            <v>郑西全 </v>
          </cell>
          <cell r="I439" t="str">
            <v>17608022851</v>
          </cell>
        </row>
        <row r="440">
          <cell r="A440" t="str">
            <v>晋邦</v>
          </cell>
          <cell r="B440" t="str">
            <v>盘螺</v>
          </cell>
          <cell r="C440" t="str">
            <v>HRB400E Φ10</v>
          </cell>
          <cell r="D440" t="str">
            <v>吨</v>
          </cell>
          <cell r="E440">
            <v>15</v>
          </cell>
          <cell r="F440">
            <v>45677</v>
          </cell>
          <cell r="G440" t="str">
            <v>(五冶钢构医学科学产业园建设项目房建三部-一标（7-1）)四川省南充市顺庆区搬罾街道学府大道二段</v>
          </cell>
          <cell r="H440" t="str">
            <v>郑林</v>
          </cell>
          <cell r="I440">
            <v>18349955455</v>
          </cell>
        </row>
        <row r="441">
          <cell r="A441" t="str">
            <v>晋邦</v>
          </cell>
          <cell r="B441" t="str">
            <v>螺纹钢</v>
          </cell>
          <cell r="C441" t="str">
            <v>HRB400E Φ12 9m</v>
          </cell>
          <cell r="D441" t="str">
            <v>吨</v>
          </cell>
          <cell r="E441">
            <v>20</v>
          </cell>
          <cell r="F441">
            <v>45677</v>
          </cell>
          <cell r="G441" t="str">
            <v>(五冶钢构医学科学产业园建设项目房建三部-一标（7-1）)四川省南充市顺庆区搬罾街道学府大道二段</v>
          </cell>
          <cell r="H441" t="str">
            <v>郑林</v>
          </cell>
          <cell r="I441">
            <v>18349955455</v>
          </cell>
        </row>
        <row r="442">
          <cell r="A442" t="str">
            <v>成实</v>
          </cell>
          <cell r="B442" t="str">
            <v>螺纹钢</v>
          </cell>
          <cell r="C442" t="str">
            <v>HRB500E Φ25 12m</v>
          </cell>
          <cell r="D442" t="str">
            <v>吨</v>
          </cell>
          <cell r="E442">
            <v>35</v>
          </cell>
          <cell r="F442">
            <v>45677</v>
          </cell>
          <cell r="G442" t="str">
            <v>（中铁十局-资乐高速4标）四川省眉山市仁寿县彰加镇促进村中铁十局资乐高速1#钢筋场</v>
          </cell>
          <cell r="H442" t="str">
            <v>杨飞</v>
          </cell>
          <cell r="I442">
            <v>15667998777</v>
          </cell>
        </row>
        <row r="443">
          <cell r="A443" t="str">
            <v>陕钢</v>
          </cell>
          <cell r="B443" t="str">
            <v>螺纹钢</v>
          </cell>
          <cell r="C443" t="str">
            <v>HRB400E Φ25 12m</v>
          </cell>
          <cell r="D443" t="str">
            <v>吨</v>
          </cell>
          <cell r="E443">
            <v>35</v>
          </cell>
          <cell r="F443">
            <v>45677</v>
          </cell>
          <cell r="G443" t="str">
            <v>（中铁五局-成渝扩容3标）四川省资阳市雁江区伍隍镇铺子村雁江区X138</v>
          </cell>
          <cell r="H443" t="str">
            <v>王健</v>
          </cell>
          <cell r="I443">
            <v>17726168395</v>
          </cell>
        </row>
        <row r="444">
          <cell r="A444" t="str">
            <v>陕钢</v>
          </cell>
          <cell r="B444" t="str">
            <v>高线</v>
          </cell>
          <cell r="C444" t="str">
            <v>HPB300Φ8</v>
          </cell>
          <cell r="D444" t="str">
            <v>吨</v>
          </cell>
          <cell r="E444">
            <v>35</v>
          </cell>
          <cell r="F444">
            <v>45677</v>
          </cell>
          <cell r="G444" t="str">
            <v>（中铁十局-资乐高速4标）四川省眉山市仁寿县彰加镇促进村中铁十局资乐高速1#梁场</v>
          </cell>
          <cell r="H444" t="str">
            <v>杨飞</v>
          </cell>
          <cell r="I444">
            <v>15667998777</v>
          </cell>
        </row>
        <row r="445">
          <cell r="A445" t="str">
            <v>陕钢</v>
          </cell>
          <cell r="B445" t="str">
            <v>高线</v>
          </cell>
          <cell r="C445" t="str">
            <v>HPB300Φ10</v>
          </cell>
          <cell r="D445" t="str">
            <v>吨</v>
          </cell>
          <cell r="E445">
            <v>17</v>
          </cell>
          <cell r="F445">
            <v>45677</v>
          </cell>
          <cell r="G445" t="str">
            <v>（中铁十局-资乐高速4标）四川省眉山市仁寿县彰加镇促进村中铁十局资乐高速1#钢筋场</v>
          </cell>
          <cell r="H445" t="str">
            <v>杨飞</v>
          </cell>
          <cell r="I445">
            <v>15667998777</v>
          </cell>
        </row>
        <row r="446">
          <cell r="A446" t="str">
            <v>陕钢</v>
          </cell>
          <cell r="B446" t="str">
            <v>高线</v>
          </cell>
          <cell r="C446" t="str">
            <v>HPB300Φ12</v>
          </cell>
          <cell r="D446" t="str">
            <v>吨</v>
          </cell>
          <cell r="E446">
            <v>17</v>
          </cell>
          <cell r="F446">
            <v>45677</v>
          </cell>
          <cell r="G446" t="str">
            <v>（中铁十局-资乐高速4标）四川省眉山市仁寿县彰加镇促进村中铁十局资乐高速1#钢筋场</v>
          </cell>
          <cell r="H446" t="str">
            <v>杨飞</v>
          </cell>
          <cell r="I446">
            <v>15667998777</v>
          </cell>
        </row>
        <row r="447">
          <cell r="A447" t="str">
            <v>陕钢</v>
          </cell>
          <cell r="B447" t="str">
            <v>螺纹钢</v>
          </cell>
          <cell r="C447" t="str">
            <v>HRB400E Φ25 12m</v>
          </cell>
          <cell r="D447" t="str">
            <v>吨</v>
          </cell>
          <cell r="E447">
            <v>35</v>
          </cell>
          <cell r="F447">
            <v>45677</v>
          </cell>
          <cell r="G447" t="str">
            <v>（中铁十局-资乐高速4标）四川省眉山市仁寿县彰加镇促进村中铁十局资乐高速1#梁场</v>
          </cell>
          <cell r="H447" t="str">
            <v>杨飞</v>
          </cell>
          <cell r="I447">
            <v>15667998777</v>
          </cell>
        </row>
        <row r="448">
          <cell r="A448" t="str">
            <v>陕钢</v>
          </cell>
          <cell r="B448" t="str">
            <v>螺纹钢</v>
          </cell>
          <cell r="C448" t="str">
            <v>HRB400E Φ16 12m</v>
          </cell>
          <cell r="D448" t="str">
            <v>吨</v>
          </cell>
          <cell r="E448">
            <v>35</v>
          </cell>
          <cell r="F448">
            <v>45677</v>
          </cell>
          <cell r="G448" t="str">
            <v>（中铁十局-资乐高速4标）四川省眉山市仁寿县彰加镇促进村中铁十局资乐高速1#梁场</v>
          </cell>
          <cell r="H448" t="str">
            <v>杨飞</v>
          </cell>
          <cell r="I448">
            <v>15667998777</v>
          </cell>
        </row>
        <row r="449">
          <cell r="A449" t="str">
            <v>佳业</v>
          </cell>
          <cell r="B449" t="str">
            <v>螺纹钢</v>
          </cell>
          <cell r="C449" t="str">
            <v>HRB500E Φ25 9m</v>
          </cell>
          <cell r="D449" t="str">
            <v>吨</v>
          </cell>
          <cell r="E449">
            <v>105</v>
          </cell>
          <cell r="F449">
            <v>45677</v>
          </cell>
          <cell r="G449" t="str">
            <v>（中铁十局-资乐高速4标）四川省眉山市仁寿县彰加镇促进村中铁十局资乐高速1#钢筋场</v>
          </cell>
          <cell r="H449" t="str">
            <v>杨飞</v>
          </cell>
          <cell r="I449">
            <v>15667998777</v>
          </cell>
        </row>
        <row r="450">
          <cell r="A450" t="str">
            <v>佳业</v>
          </cell>
          <cell r="B450" t="str">
            <v>螺纹钢</v>
          </cell>
          <cell r="C450" t="str">
            <v>HRB400E Φ14×9米</v>
          </cell>
          <cell r="D450" t="str">
            <v>吨</v>
          </cell>
          <cell r="E450">
            <v>6</v>
          </cell>
          <cell r="F450">
            <v>45677</v>
          </cell>
          <cell r="G450" t="str">
            <v>（自永2标九局西南分公司钢筋棚）四川省自贡市骑龙镇大湾村</v>
          </cell>
          <cell r="H450" t="str">
            <v>李智罡</v>
          </cell>
          <cell r="I450">
            <v>15210015693</v>
          </cell>
        </row>
        <row r="451">
          <cell r="A451" t="str">
            <v>佳业</v>
          </cell>
          <cell r="B451" t="str">
            <v>螺纹钢</v>
          </cell>
          <cell r="C451" t="str">
            <v>HRB500E Φ28×9米</v>
          </cell>
          <cell r="D451" t="str">
            <v>吨</v>
          </cell>
          <cell r="E451">
            <v>135</v>
          </cell>
          <cell r="F451">
            <v>45677</v>
          </cell>
          <cell r="G451" t="str">
            <v>（自永2标九局西南分公司钢筋棚）四川省自贡市骑龙镇大湾村</v>
          </cell>
          <cell r="H451" t="str">
            <v>李智罡</v>
          </cell>
          <cell r="I451">
            <v>15210015693</v>
          </cell>
        </row>
        <row r="452">
          <cell r="A452" t="str">
            <v>陕钢</v>
          </cell>
          <cell r="B452" t="str">
            <v>螺纹钢</v>
          </cell>
          <cell r="C452" t="str">
            <v>HRB400EФ16*12m</v>
          </cell>
          <cell r="D452" t="str">
            <v>吨</v>
          </cell>
          <cell r="E452">
            <v>70</v>
          </cell>
          <cell r="F452">
            <v>45696</v>
          </cell>
          <cell r="G452" t="str">
            <v>（中核中原-甘肃康略高速KLTJ1标项目）甘肃省陇南市康县长坝镇蒲家坝</v>
          </cell>
          <cell r="H452" t="str">
            <v>穆星</v>
          </cell>
          <cell r="I452" t="str">
            <v>18539951326/15109310092</v>
          </cell>
        </row>
        <row r="453">
          <cell r="A453" t="str">
            <v>陕钢</v>
          </cell>
          <cell r="B453" t="str">
            <v>盘螺</v>
          </cell>
          <cell r="C453" t="str">
            <v>HRB400EФ12</v>
          </cell>
          <cell r="D453" t="str">
            <v>吨</v>
          </cell>
          <cell r="E453">
            <v>12</v>
          </cell>
          <cell r="F453">
            <v>45696</v>
          </cell>
          <cell r="G453" t="str">
            <v>（中核中原-甘肃康略高速KLTJ1标项目）甘肃省陇南市康县长坝镇蒲家坝</v>
          </cell>
          <cell r="H453" t="str">
            <v>穆星</v>
          </cell>
          <cell r="I453" t="str">
            <v>18539951326/15109310092</v>
          </cell>
        </row>
        <row r="454">
          <cell r="A454" t="str">
            <v>陕钢</v>
          </cell>
          <cell r="B454" t="str">
            <v>螺纹钢</v>
          </cell>
          <cell r="C454" t="str">
            <v>HRB400EФ22*9m</v>
          </cell>
          <cell r="D454" t="str">
            <v>吨</v>
          </cell>
          <cell r="E454">
            <v>12</v>
          </cell>
          <cell r="F454">
            <v>45696</v>
          </cell>
          <cell r="G454" t="str">
            <v>（中核中原-甘肃康略高速KLTJ1标项目）甘肃省陇南市康县长坝镇蒲家坝</v>
          </cell>
          <cell r="H454" t="str">
            <v>穆星</v>
          </cell>
          <cell r="I454" t="str">
            <v>18539951326/15109310092</v>
          </cell>
        </row>
        <row r="455">
          <cell r="A455" t="str">
            <v>陕钢</v>
          </cell>
          <cell r="B455" t="str">
            <v>螺纹钢</v>
          </cell>
          <cell r="C455" t="str">
            <v>HRB400EФ25*12m</v>
          </cell>
          <cell r="D455" t="str">
            <v>吨</v>
          </cell>
          <cell r="E455">
            <v>12</v>
          </cell>
          <cell r="F455">
            <v>45696</v>
          </cell>
          <cell r="G455" t="str">
            <v>（中核中原-甘肃康略高速KLTJ1标项目）甘肃省陇南市康县长坝镇蒲家坝</v>
          </cell>
          <cell r="H455" t="str">
            <v>穆星</v>
          </cell>
          <cell r="I455" t="str">
            <v>18539951326/15109310092</v>
          </cell>
        </row>
        <row r="456">
          <cell r="A456" t="str">
            <v>达钢</v>
          </cell>
          <cell r="B456" t="str">
            <v>螺纹钢</v>
          </cell>
          <cell r="C456" t="str">
            <v>HRB400E Φ12 9m</v>
          </cell>
          <cell r="D456" t="str">
            <v>吨</v>
          </cell>
          <cell r="E456">
            <v>21</v>
          </cell>
          <cell r="F456">
            <v>45696</v>
          </cell>
          <cell r="G456" t="str">
            <v>（五冶达州国道542项目-三工区桥梁3工段）四川省达州市达川区赵固镇水文村原村委会下300米</v>
          </cell>
          <cell r="H456" t="str">
            <v>李代茂</v>
          </cell>
          <cell r="I456">
            <v>18302833536</v>
          </cell>
        </row>
        <row r="457">
          <cell r="A457" t="str">
            <v>达钢</v>
          </cell>
          <cell r="B457" t="str">
            <v>螺纹钢</v>
          </cell>
          <cell r="C457" t="str">
            <v>HRB400E Φ16 9m</v>
          </cell>
          <cell r="D457" t="str">
            <v>吨</v>
          </cell>
          <cell r="E457">
            <v>30</v>
          </cell>
          <cell r="F457">
            <v>45696</v>
          </cell>
          <cell r="G457" t="str">
            <v>（五冶达州国道542项目-三工区桥梁3工段）四川省达州市达川区赵固镇水文村原村委会下300米</v>
          </cell>
          <cell r="H457" t="str">
            <v>李代茂</v>
          </cell>
          <cell r="I457">
            <v>18302833536</v>
          </cell>
        </row>
        <row r="458">
          <cell r="A458" t="str">
            <v>达钢</v>
          </cell>
          <cell r="B458" t="str">
            <v>螺纹钢</v>
          </cell>
          <cell r="C458" t="str">
            <v>HRB400E Φ20 9m</v>
          </cell>
          <cell r="D458" t="str">
            <v>吨</v>
          </cell>
          <cell r="E458">
            <v>30</v>
          </cell>
          <cell r="F458">
            <v>45696</v>
          </cell>
          <cell r="G458" t="str">
            <v>（五冶达州国道542项目-三工区桥梁3工段）四川省达州市达川区赵固镇水文村原村委会下300米</v>
          </cell>
          <cell r="H458" t="str">
            <v>李代茂</v>
          </cell>
          <cell r="I458">
            <v>18302833536</v>
          </cell>
        </row>
        <row r="459">
          <cell r="A459" t="str">
            <v>达钢</v>
          </cell>
          <cell r="B459" t="str">
            <v>螺纹钢</v>
          </cell>
          <cell r="C459" t="str">
            <v>HRB400E Φ32 9m</v>
          </cell>
          <cell r="D459" t="str">
            <v>吨</v>
          </cell>
          <cell r="E459">
            <v>30</v>
          </cell>
          <cell r="F459">
            <v>45696</v>
          </cell>
          <cell r="G459" t="str">
            <v>（五冶达州国道542项目-三工区桥梁3工段）四川省达州市达川区赵固镇水文村原村委会下300米</v>
          </cell>
          <cell r="H459" t="str">
            <v>李代茂</v>
          </cell>
          <cell r="I459">
            <v>18302833536</v>
          </cell>
        </row>
        <row r="460">
          <cell r="A460" t="str">
            <v>达钢</v>
          </cell>
          <cell r="B460" t="str">
            <v>螺纹钢</v>
          </cell>
          <cell r="C460" t="str">
            <v>HRB400E Φ12 9m</v>
          </cell>
          <cell r="D460" t="str">
            <v>吨</v>
          </cell>
          <cell r="E460">
            <v>15</v>
          </cell>
          <cell r="F460">
            <v>45696</v>
          </cell>
          <cell r="G460" t="str">
            <v>（五冶达州国道542项目-桥梁4标）四川省达州市达川区大堰镇双井村</v>
          </cell>
          <cell r="H460" t="str">
            <v>吴志强</v>
          </cell>
          <cell r="I460">
            <v>18820030907</v>
          </cell>
        </row>
        <row r="461">
          <cell r="A461" t="str">
            <v>达钢</v>
          </cell>
          <cell r="B461" t="str">
            <v>螺纹钢</v>
          </cell>
          <cell r="C461" t="str">
            <v>HRB400E Φ14 9m</v>
          </cell>
          <cell r="D461" t="str">
            <v>吨</v>
          </cell>
          <cell r="E461">
            <v>12</v>
          </cell>
          <cell r="F461">
            <v>45696</v>
          </cell>
          <cell r="G461" t="str">
            <v>（五冶达州国道542项目-桥梁4标）四川省达州市达川区大堰镇双井村</v>
          </cell>
          <cell r="H461" t="str">
            <v>吴志强</v>
          </cell>
          <cell r="I461">
            <v>18820030907</v>
          </cell>
        </row>
        <row r="462">
          <cell r="A462" t="str">
            <v>达钢</v>
          </cell>
          <cell r="B462" t="str">
            <v>螺纹钢</v>
          </cell>
          <cell r="C462" t="str">
            <v>HRB400E Φ16 9m</v>
          </cell>
          <cell r="D462" t="str">
            <v>吨</v>
          </cell>
          <cell r="E462">
            <v>18</v>
          </cell>
          <cell r="F462">
            <v>45696</v>
          </cell>
          <cell r="G462" t="str">
            <v>（五冶达州国道542项目-桥梁4标）四川省达州市达川区大堰镇双井村</v>
          </cell>
          <cell r="H462" t="str">
            <v>吴志强</v>
          </cell>
          <cell r="I462">
            <v>18820030907</v>
          </cell>
        </row>
        <row r="463">
          <cell r="A463" t="str">
            <v>德胜</v>
          </cell>
          <cell r="B463" t="str">
            <v>螺纹钢 </v>
          </cell>
          <cell r="C463" t="str">
            <v>HRB500E Φ32×9米</v>
          </cell>
          <cell r="D463" t="str">
            <v>吨</v>
          </cell>
          <cell r="E463">
            <v>180</v>
          </cell>
          <cell r="F463">
            <v>45697</v>
          </cell>
          <cell r="G463" t="str">
            <v>（自永1标八局二分公司钢筋棚）四川省自贡市大安区牛佛镇</v>
          </cell>
          <cell r="H463" t="str">
            <v>沈维良</v>
          </cell>
          <cell r="I463">
            <v>18980505177</v>
          </cell>
        </row>
        <row r="464">
          <cell r="A464" t="str">
            <v>德胜</v>
          </cell>
          <cell r="B464" t="str">
            <v>螺纹钢 </v>
          </cell>
          <cell r="C464" t="str">
            <v>HRB500E Φ28×9米</v>
          </cell>
          <cell r="D464" t="str">
            <v>吨</v>
          </cell>
          <cell r="E464">
            <v>130</v>
          </cell>
          <cell r="F464">
            <v>45697</v>
          </cell>
          <cell r="G464" t="str">
            <v>（自永1标八局二分公司钢筋棚）四川省自贡市大安区牛佛镇</v>
          </cell>
          <cell r="H464" t="str">
            <v>沈维良</v>
          </cell>
          <cell r="I464">
            <v>18980505177</v>
          </cell>
        </row>
        <row r="465">
          <cell r="A465" t="str">
            <v>达钢</v>
          </cell>
          <cell r="B465" t="str">
            <v>螺纹钢</v>
          </cell>
          <cell r="C465" t="str">
            <v>HRB400E Φ28 9m</v>
          </cell>
          <cell r="D465" t="str">
            <v>吨</v>
          </cell>
          <cell r="E465">
            <v>63</v>
          </cell>
          <cell r="F465">
            <v>45698</v>
          </cell>
          <cell r="G465" t="str">
            <v>（五冶达州国道542项目-三工区桥梁3工段）四川省达州市达川区赵固镇水文村原村委会下300米</v>
          </cell>
          <cell r="H465" t="str">
            <v>李代茂</v>
          </cell>
          <cell r="I465">
            <v>18302833536</v>
          </cell>
        </row>
        <row r="466">
          <cell r="A466" t="str">
            <v>达钢</v>
          </cell>
          <cell r="B466" t="str">
            <v>螺纹钢</v>
          </cell>
          <cell r="C466" t="str">
            <v>HRB400E Φ28 9m</v>
          </cell>
          <cell r="D466" t="str">
            <v>吨</v>
          </cell>
          <cell r="E466">
            <v>45</v>
          </cell>
          <cell r="F466">
            <v>45698</v>
          </cell>
          <cell r="G466" t="str">
            <v>（五冶达州国道542项目-桥梁4标）四川省达州市达川区大堰镇双井村</v>
          </cell>
          <cell r="H466" t="str">
            <v>吴志强</v>
          </cell>
          <cell r="I466">
            <v>18820030907</v>
          </cell>
        </row>
        <row r="467">
          <cell r="A467" t="str">
            <v>达钢</v>
          </cell>
          <cell r="B467" t="str">
            <v>螺纹钢</v>
          </cell>
          <cell r="C467" t="str">
            <v>HRB400E Φ32 9m</v>
          </cell>
          <cell r="D467" t="str">
            <v>吨</v>
          </cell>
          <cell r="E467">
            <v>30</v>
          </cell>
          <cell r="F467">
            <v>45698</v>
          </cell>
          <cell r="G467" t="str">
            <v>（五冶达州国道542项目-一工区桥梁一工段）四川省达州市四川省达州市达川区石桥镇武寨村</v>
          </cell>
          <cell r="H467" t="str">
            <v>杨勇</v>
          </cell>
          <cell r="I467">
            <v>18398563998</v>
          </cell>
        </row>
        <row r="468">
          <cell r="A468" t="str">
            <v>达钢</v>
          </cell>
          <cell r="B468" t="str">
            <v>螺纹钢</v>
          </cell>
          <cell r="C468" t="str">
            <v>HRB400E Φ14 12m</v>
          </cell>
          <cell r="D468" t="str">
            <v>吨</v>
          </cell>
          <cell r="E468">
            <v>30</v>
          </cell>
          <cell r="F468">
            <v>45698</v>
          </cell>
          <cell r="G468" t="str">
            <v>（五冶达州国道542项目-一工区桥梁一工段）四川省达州市四川省达州市达川区石桥镇武寨村</v>
          </cell>
          <cell r="H468" t="str">
            <v>杨勇</v>
          </cell>
          <cell r="I468">
            <v>18398563998</v>
          </cell>
        </row>
        <row r="469">
          <cell r="A469" t="str">
            <v>达钢</v>
          </cell>
          <cell r="B469" t="str">
            <v>螺纹钢</v>
          </cell>
          <cell r="C469" t="str">
            <v>HRB400E Φ28 12m</v>
          </cell>
          <cell r="D469" t="str">
            <v>吨</v>
          </cell>
          <cell r="E469">
            <v>30</v>
          </cell>
          <cell r="F469">
            <v>45698</v>
          </cell>
          <cell r="G469" t="str">
            <v>（五冶达州国道542项目-一工区桥梁一工段）四川省达州市四川省达州市达川区石桥镇武寨村</v>
          </cell>
          <cell r="H469" t="str">
            <v>杨勇</v>
          </cell>
          <cell r="I469">
            <v>18398563998</v>
          </cell>
        </row>
        <row r="470">
          <cell r="A470" t="str">
            <v>达钢</v>
          </cell>
          <cell r="B470" t="str">
            <v>螺纹钢</v>
          </cell>
          <cell r="C470" t="str">
            <v>HRB400E Φ20 9m</v>
          </cell>
          <cell r="D470" t="str">
            <v>吨</v>
          </cell>
          <cell r="E470">
            <v>33</v>
          </cell>
          <cell r="F470">
            <v>45698</v>
          </cell>
          <cell r="G470" t="str">
            <v>（五冶达州国道542项目-二工区巴河特大桥工段-4号墩）达州市达川区桥湾镇陈余村</v>
          </cell>
          <cell r="H470" t="str">
            <v>谭福中</v>
          </cell>
          <cell r="I470">
            <v>15828538619</v>
          </cell>
        </row>
        <row r="471">
          <cell r="A471" t="str">
            <v>达钢</v>
          </cell>
          <cell r="B471" t="str">
            <v>螺纹钢</v>
          </cell>
          <cell r="C471" t="str">
            <v>HRB400E Φ22 9m</v>
          </cell>
          <cell r="D471" t="str">
            <v>吨</v>
          </cell>
          <cell r="E471">
            <v>12</v>
          </cell>
          <cell r="F471">
            <v>45698</v>
          </cell>
          <cell r="G471" t="str">
            <v>（五冶达州国道542项目-二工区巴河特大桥工段-4号墩）达州市达川区桥湾镇陈余村</v>
          </cell>
          <cell r="H471" t="str">
            <v>谭福中</v>
          </cell>
          <cell r="I471">
            <v>15828538619</v>
          </cell>
        </row>
        <row r="472">
          <cell r="A472" t="str">
            <v>达钢</v>
          </cell>
          <cell r="B472" t="str">
            <v>螺纹钢</v>
          </cell>
          <cell r="C472" t="str">
            <v>HRB400E Φ25 9m</v>
          </cell>
          <cell r="D472" t="str">
            <v>吨</v>
          </cell>
          <cell r="E472">
            <v>3</v>
          </cell>
          <cell r="F472">
            <v>45698</v>
          </cell>
          <cell r="G472" t="str">
            <v>（五冶达州国道542项目-二工区巴河特大桥工段-4号墩）达州市达川区桥湾镇陈余村</v>
          </cell>
          <cell r="H472" t="str">
            <v>谭福中</v>
          </cell>
          <cell r="I472">
            <v>15828538619</v>
          </cell>
        </row>
        <row r="473">
          <cell r="A473" t="str">
            <v>德胜</v>
          </cell>
          <cell r="B473" t="str">
            <v>螺纹钢</v>
          </cell>
          <cell r="C473" t="str">
            <v>HRB500E Φ22 9m</v>
          </cell>
          <cell r="D473" t="str">
            <v>吨</v>
          </cell>
          <cell r="E473">
            <v>20</v>
          </cell>
          <cell r="F473">
            <v>45698</v>
          </cell>
          <cell r="G473" t="str">
            <v>（中核华兴-峨眉山项目）四川省乐山市峨眉山市双福镇梓橦庙红华五期中核华兴工地</v>
          </cell>
          <cell r="H473" t="str">
            <v>李汉军</v>
          </cell>
          <cell r="I473" t="str">
            <v>18691249091</v>
          </cell>
        </row>
        <row r="474">
          <cell r="A474" t="str">
            <v>德胜</v>
          </cell>
          <cell r="B474" t="str">
            <v>螺纹钢</v>
          </cell>
          <cell r="C474" t="str">
            <v>HRB500E Φ16 9m</v>
          </cell>
          <cell r="D474" t="str">
            <v>吨</v>
          </cell>
          <cell r="E474">
            <v>15</v>
          </cell>
          <cell r="F474">
            <v>45698</v>
          </cell>
          <cell r="G474" t="str">
            <v>（中核华兴-峨眉山项目）四川省乐山市峨眉山市双福镇梓橦庙红华五期中核华兴工地</v>
          </cell>
          <cell r="H474" t="str">
            <v>李汉军</v>
          </cell>
          <cell r="I474" t="str">
            <v>18691249091</v>
          </cell>
        </row>
        <row r="475">
          <cell r="A475" t="str">
            <v>达钢</v>
          </cell>
          <cell r="B475" t="str">
            <v>盘螺</v>
          </cell>
          <cell r="C475" t="str">
            <v>HRB400E Φ8</v>
          </cell>
          <cell r="D475" t="str">
            <v>吨</v>
          </cell>
          <cell r="E475">
            <v>3</v>
          </cell>
          <cell r="F475">
            <v>45699</v>
          </cell>
          <cell r="G475" t="str">
            <v>（五冶达州国道542项目-养护工区）四川省达州市达川区管村镇油房村</v>
          </cell>
          <cell r="H475" t="str">
            <v>侯自强</v>
          </cell>
          <cell r="I475">
            <v>13281725223</v>
          </cell>
        </row>
        <row r="476">
          <cell r="A476" t="str">
            <v>达钢</v>
          </cell>
          <cell r="B476" t="str">
            <v>盘螺</v>
          </cell>
          <cell r="C476" t="str">
            <v>HRB400E Φ10</v>
          </cell>
          <cell r="D476" t="str">
            <v>吨</v>
          </cell>
          <cell r="E476">
            <v>3</v>
          </cell>
          <cell r="F476">
            <v>45699</v>
          </cell>
          <cell r="G476" t="str">
            <v>（五冶达州国道542项目-养护工区）四川省达州市达川区管村镇油房村</v>
          </cell>
          <cell r="H476" t="str">
            <v>侯自强</v>
          </cell>
          <cell r="I476">
            <v>13281725223</v>
          </cell>
        </row>
        <row r="477">
          <cell r="A477" t="str">
            <v>达钢</v>
          </cell>
          <cell r="B477" t="str">
            <v>螺纹钢</v>
          </cell>
          <cell r="C477" t="str">
            <v>HRB400E Φ12 9m</v>
          </cell>
          <cell r="D477" t="str">
            <v>吨</v>
          </cell>
          <cell r="E477">
            <v>9</v>
          </cell>
          <cell r="F477">
            <v>45699</v>
          </cell>
          <cell r="G477" t="str">
            <v>（五冶达州国道542项目-养护工区）四川省达州市达川区管村镇油房村</v>
          </cell>
          <cell r="H477" t="str">
            <v>侯自强</v>
          </cell>
          <cell r="I477">
            <v>13281725223</v>
          </cell>
        </row>
        <row r="478">
          <cell r="A478" t="str">
            <v>达钢</v>
          </cell>
          <cell r="B478" t="str">
            <v>螺纹钢</v>
          </cell>
          <cell r="C478" t="str">
            <v>HRB400E Φ14 9m</v>
          </cell>
          <cell r="D478" t="str">
            <v>吨</v>
          </cell>
          <cell r="E478">
            <v>21</v>
          </cell>
          <cell r="F478">
            <v>45699</v>
          </cell>
          <cell r="G478" t="str">
            <v>（五冶达州国道542项目-养护工区）四川省达州市达川区管村镇油房村</v>
          </cell>
          <cell r="H478" t="str">
            <v>侯自强</v>
          </cell>
          <cell r="I478">
            <v>13281725223</v>
          </cell>
        </row>
        <row r="479">
          <cell r="A479" t="str">
            <v>达钢</v>
          </cell>
          <cell r="B479" t="str">
            <v>螺纹钢</v>
          </cell>
          <cell r="C479" t="str">
            <v>HRB400E Φ16 9m</v>
          </cell>
          <cell r="D479" t="str">
            <v>吨</v>
          </cell>
          <cell r="E479">
            <v>9</v>
          </cell>
          <cell r="F479">
            <v>45699</v>
          </cell>
          <cell r="G479" t="str">
            <v>（五冶达州国道542项目-养护工区）四川省达州市达川区管村镇油房村</v>
          </cell>
          <cell r="H479" t="str">
            <v>侯自强</v>
          </cell>
          <cell r="I479">
            <v>13281725223</v>
          </cell>
        </row>
        <row r="480">
          <cell r="A480" t="str">
            <v>达钢</v>
          </cell>
          <cell r="B480" t="str">
            <v>螺纹钢</v>
          </cell>
          <cell r="C480" t="str">
            <v>HRB400E Φ18 9m</v>
          </cell>
          <cell r="D480" t="str">
            <v>吨</v>
          </cell>
          <cell r="E480">
            <v>3</v>
          </cell>
          <cell r="F480">
            <v>45699</v>
          </cell>
          <cell r="G480" t="str">
            <v>（五冶达州国道542项目-养护工区）四川省达州市达川区管村镇油房村</v>
          </cell>
          <cell r="H480" t="str">
            <v>侯自强</v>
          </cell>
          <cell r="I480">
            <v>13281725223</v>
          </cell>
        </row>
        <row r="481">
          <cell r="A481" t="str">
            <v>达钢</v>
          </cell>
          <cell r="B481" t="str">
            <v>螺纹钢</v>
          </cell>
          <cell r="C481" t="str">
            <v>HRB400E Φ20 9m</v>
          </cell>
          <cell r="D481" t="str">
            <v>吨</v>
          </cell>
          <cell r="E481">
            <v>25</v>
          </cell>
          <cell r="F481">
            <v>45699</v>
          </cell>
          <cell r="G481" t="str">
            <v>（五冶达州国道542项目-养护工区）四川省达州市达川区管村镇油房村</v>
          </cell>
          <cell r="H481" t="str">
            <v>侯自强</v>
          </cell>
          <cell r="I481">
            <v>13281725223</v>
          </cell>
        </row>
        <row r="482">
          <cell r="A482" t="str">
            <v>达钢</v>
          </cell>
          <cell r="B482" t="str">
            <v>螺纹钢</v>
          </cell>
          <cell r="C482" t="str">
            <v>HRB400E Φ25 9m</v>
          </cell>
          <cell r="D482" t="str">
            <v>吨</v>
          </cell>
          <cell r="E482">
            <v>90</v>
          </cell>
          <cell r="F482">
            <v>45699</v>
          </cell>
          <cell r="G482" t="str">
            <v>（五冶达州国道542项目-养护工区）四川省达州市达川区管村镇油房村</v>
          </cell>
          <cell r="H482" t="str">
            <v>侯自强</v>
          </cell>
          <cell r="I482">
            <v>13281725223</v>
          </cell>
        </row>
        <row r="483">
          <cell r="A483" t="str">
            <v>成实</v>
          </cell>
          <cell r="B483" t="str">
            <v>高线</v>
          </cell>
          <cell r="C483" t="str">
            <v>HPB300 Φ10</v>
          </cell>
          <cell r="D483" t="str">
            <v>吨</v>
          </cell>
          <cell r="E483">
            <v>35</v>
          </cell>
          <cell r="F483">
            <v>45699</v>
          </cell>
          <cell r="G483" t="str">
            <v>（自永2标九局西南分公司钢筋棚）四川省自贡市富顺县骑龙镇大湾村</v>
          </cell>
          <cell r="H483" t="str">
            <v>李智罡</v>
          </cell>
          <cell r="I483">
            <v>15210015693</v>
          </cell>
        </row>
        <row r="484">
          <cell r="A484" t="str">
            <v>润耀</v>
          </cell>
          <cell r="B484" t="str">
            <v>螺纹钢</v>
          </cell>
          <cell r="C484" t="str">
            <v>HRB400EΦ25×9米</v>
          </cell>
          <cell r="D484" t="str">
            <v>吨</v>
          </cell>
          <cell r="E484">
            <v>35</v>
          </cell>
          <cell r="F484">
            <v>45699</v>
          </cell>
          <cell r="G484" t="str">
            <v>（自永2标九局西南分公司钢筋棚）四川省自贡市富顺县骑龙镇大湾村</v>
          </cell>
          <cell r="H484" t="str">
            <v>李智罡</v>
          </cell>
          <cell r="I484">
            <v>15210015693</v>
          </cell>
        </row>
        <row r="485">
          <cell r="A485" t="str">
            <v>陕钢</v>
          </cell>
          <cell r="B485" t="str">
            <v>盘螺</v>
          </cell>
          <cell r="C485" t="str">
            <v>HRB400EΦ10</v>
          </cell>
          <cell r="D485" t="str">
            <v>吨</v>
          </cell>
          <cell r="E485">
            <v>8</v>
          </cell>
          <cell r="F485">
            <v>45700</v>
          </cell>
          <cell r="G485" t="str">
            <v>（中核中原-甘肃康略高速KLTJ1标项目）甘肃省陇南市康县长坝镇蒲家坝</v>
          </cell>
          <cell r="H485" t="str">
            <v>穆星</v>
          </cell>
          <cell r="I485" t="str">
            <v>18539951326/
15109310092</v>
          </cell>
        </row>
        <row r="486">
          <cell r="A486" t="str">
            <v>陕钢</v>
          </cell>
          <cell r="B486" t="str">
            <v>螺纹钢</v>
          </cell>
          <cell r="C486" t="str">
            <v>HRB400EФ16*12m</v>
          </cell>
          <cell r="D486" t="str">
            <v>吨</v>
          </cell>
          <cell r="E486">
            <v>15</v>
          </cell>
          <cell r="F486">
            <v>45700</v>
          </cell>
          <cell r="G486" t="str">
            <v>（中核中原-甘肃康略高速KLTJ1标项目）甘肃省陇南市康县长坝镇蒲家坝</v>
          </cell>
          <cell r="H486" t="str">
            <v>穆星</v>
          </cell>
          <cell r="I486" t="str">
            <v>18539951326/
15109310092</v>
          </cell>
        </row>
        <row r="487">
          <cell r="A487" t="str">
            <v>陕钢</v>
          </cell>
          <cell r="B487" t="str">
            <v>螺纹钢</v>
          </cell>
          <cell r="C487" t="str">
            <v>HRB400EФ22*12m</v>
          </cell>
          <cell r="D487" t="str">
            <v>吨</v>
          </cell>
          <cell r="E487">
            <v>23.5</v>
          </cell>
          <cell r="F487">
            <v>45700</v>
          </cell>
          <cell r="G487" t="str">
            <v>（中核中原-甘肃康略高速KLTJ1标项目）甘肃省陇南市康县长坝镇蒲家坝</v>
          </cell>
          <cell r="H487" t="str">
            <v>穆星</v>
          </cell>
          <cell r="I487" t="str">
            <v>18539951326/
15109310092</v>
          </cell>
        </row>
        <row r="488">
          <cell r="A488" t="str">
            <v>陕钢</v>
          </cell>
          <cell r="B488" t="str">
            <v>螺纹钢</v>
          </cell>
          <cell r="C488" t="str">
            <v>HRB400EФ25*12m</v>
          </cell>
          <cell r="D488" t="str">
            <v>吨</v>
          </cell>
          <cell r="E488">
            <v>23.5</v>
          </cell>
          <cell r="F488">
            <v>45700</v>
          </cell>
          <cell r="G488" t="str">
            <v>（中核中原-甘肃康略高速KLTJ1标项目）甘肃省陇南市康县长坝镇蒲家坝</v>
          </cell>
          <cell r="H488" t="str">
            <v>穆星</v>
          </cell>
          <cell r="I488" t="str">
            <v>18539951326/
15109310092</v>
          </cell>
        </row>
        <row r="489">
          <cell r="A489" t="str">
            <v>润耀</v>
          </cell>
          <cell r="B489" t="str">
            <v>盘螺</v>
          </cell>
          <cell r="C489" t="str">
            <v>HRB400E Φ8</v>
          </cell>
          <cell r="D489" t="str">
            <v>吨</v>
          </cell>
          <cell r="E489">
            <v>5</v>
          </cell>
          <cell r="F489">
            <v>45700</v>
          </cell>
          <cell r="G489" t="str">
            <v>（五冶钢构宜宾高县月江镇建设项目）  四川省宜宾市高县月江镇刚记超市斜对面(还阳组团沪碳二期项目)</v>
          </cell>
          <cell r="H489" t="str">
            <v>张朝亮</v>
          </cell>
          <cell r="I489">
            <v>15228205853</v>
          </cell>
        </row>
        <row r="490">
          <cell r="A490" t="str">
            <v>润耀</v>
          </cell>
          <cell r="B490" t="str">
            <v>盘螺</v>
          </cell>
          <cell r="C490" t="str">
            <v>HRB400E Φ10</v>
          </cell>
          <cell r="D490" t="str">
            <v>吨</v>
          </cell>
          <cell r="E490">
            <v>18</v>
          </cell>
          <cell r="F490">
            <v>45700</v>
          </cell>
          <cell r="G490" t="str">
            <v>（五冶钢构宜宾高县月江镇建设项目）  四川省宜宾市高县月江镇刚记超市斜对面(还阳组团沪碳二期项目)</v>
          </cell>
          <cell r="H490" t="str">
            <v>张朝亮</v>
          </cell>
          <cell r="I490">
            <v>15228205853</v>
          </cell>
        </row>
        <row r="491">
          <cell r="A491" t="str">
            <v>润耀</v>
          </cell>
          <cell r="B491" t="str">
            <v>螺纹钢</v>
          </cell>
          <cell r="C491" t="str">
            <v>HRB400E Φ12 9m</v>
          </cell>
          <cell r="D491" t="str">
            <v>吨</v>
          </cell>
          <cell r="E491">
            <v>15</v>
          </cell>
          <cell r="F491">
            <v>45700</v>
          </cell>
          <cell r="G491" t="str">
            <v>（五冶钢构宜宾高县月江镇建设项目）  四川省宜宾市高县月江镇刚记超市斜对面(还阳组团沪碳二期项目)</v>
          </cell>
          <cell r="H491" t="str">
            <v>张朝亮</v>
          </cell>
          <cell r="I491">
            <v>15228205853</v>
          </cell>
        </row>
        <row r="492">
          <cell r="A492" t="str">
            <v>润耀</v>
          </cell>
          <cell r="B492" t="str">
            <v>螺纹钢</v>
          </cell>
          <cell r="C492" t="str">
            <v>HRB400E Φ14 9m</v>
          </cell>
          <cell r="D492" t="str">
            <v>吨</v>
          </cell>
          <cell r="E492">
            <v>5</v>
          </cell>
          <cell r="F492">
            <v>45700</v>
          </cell>
          <cell r="G492" t="str">
            <v>（五冶钢构宜宾高县月江镇建设项目）  四川省宜宾市高县月江镇刚记超市斜对面(还阳组团沪碳二期项目)</v>
          </cell>
          <cell r="H492" t="str">
            <v>张朝亮</v>
          </cell>
          <cell r="I492">
            <v>15228205853</v>
          </cell>
        </row>
        <row r="493">
          <cell r="A493" t="str">
            <v>润耀</v>
          </cell>
          <cell r="B493" t="str">
            <v>螺纹钢</v>
          </cell>
          <cell r="C493" t="str">
            <v>HRB400E Φ16 9m</v>
          </cell>
          <cell r="D493" t="str">
            <v>吨</v>
          </cell>
          <cell r="E493">
            <v>12</v>
          </cell>
          <cell r="F493">
            <v>45700</v>
          </cell>
          <cell r="G493" t="str">
            <v>（五冶钢构宜宾高县月江镇建设项目）  四川省宜宾市高县月江镇刚记超市斜对面(还阳组团沪碳二期项目)</v>
          </cell>
          <cell r="H493" t="str">
            <v>张朝亮</v>
          </cell>
          <cell r="I493">
            <v>15228205853</v>
          </cell>
        </row>
        <row r="494">
          <cell r="A494" t="str">
            <v>润耀</v>
          </cell>
          <cell r="B494" t="str">
            <v>螺纹钢</v>
          </cell>
          <cell r="C494" t="str">
            <v>HRB400E Φ20 9m</v>
          </cell>
          <cell r="D494" t="str">
            <v>吨</v>
          </cell>
          <cell r="E494">
            <v>5</v>
          </cell>
          <cell r="F494">
            <v>45700</v>
          </cell>
          <cell r="G494" t="str">
            <v>（五冶钢构宜宾高县月江镇建设项目）  四川省宜宾市高县月江镇刚记超市斜对面(还阳组团沪碳二期项目)</v>
          </cell>
          <cell r="H494" t="str">
            <v>张朝亮</v>
          </cell>
          <cell r="I494">
            <v>15228205853</v>
          </cell>
        </row>
        <row r="495">
          <cell r="A495" t="str">
            <v>润耀</v>
          </cell>
          <cell r="B495" t="str">
            <v>螺纹钢</v>
          </cell>
          <cell r="C495" t="str">
            <v>HRB400E Φ22 9m</v>
          </cell>
          <cell r="D495" t="str">
            <v>吨</v>
          </cell>
          <cell r="E495">
            <v>5</v>
          </cell>
          <cell r="F495">
            <v>45700</v>
          </cell>
          <cell r="G495" t="str">
            <v>（五冶钢构宜宾高县月江镇建设项目）  四川省宜宾市高县月江镇刚记超市斜对面(还阳组团沪碳二期项目)</v>
          </cell>
          <cell r="H495" t="str">
            <v>张朝亮</v>
          </cell>
          <cell r="I495">
            <v>15228205853</v>
          </cell>
        </row>
        <row r="496">
          <cell r="A496" t="str">
            <v>润耀</v>
          </cell>
          <cell r="B496" t="str">
            <v>螺纹钢</v>
          </cell>
          <cell r="C496" t="str">
            <v>HRB400E Φ25 9m</v>
          </cell>
          <cell r="D496" t="str">
            <v>吨</v>
          </cell>
          <cell r="E496">
            <v>5</v>
          </cell>
          <cell r="F496">
            <v>45700</v>
          </cell>
          <cell r="G496" t="str">
            <v>（五冶钢构宜宾高县月江镇建设项目）  四川省宜宾市高县月江镇刚记超市斜对面(还阳组团沪碳二期项目)</v>
          </cell>
          <cell r="H496" t="str">
            <v>张朝亮</v>
          </cell>
          <cell r="I496">
            <v>15228205853</v>
          </cell>
        </row>
        <row r="497">
          <cell r="A497" t="str">
            <v>达钢</v>
          </cell>
          <cell r="B497" t="str">
            <v>盘螺</v>
          </cell>
          <cell r="C497" t="str">
            <v>HRB400E Φ10</v>
          </cell>
          <cell r="D497" t="str">
            <v>吨</v>
          </cell>
          <cell r="E497">
            <v>20</v>
          </cell>
          <cell r="F497">
            <v>45700</v>
          </cell>
          <cell r="G497" t="str">
            <v>(五冶钢构医学科学产业园建设项目房建三部-一标（7-1）)四川省南充市顺庆区搬罾街道学府大道二段</v>
          </cell>
          <cell r="H497" t="str">
            <v>郑林</v>
          </cell>
          <cell r="I497">
            <v>18349955455</v>
          </cell>
        </row>
        <row r="498">
          <cell r="A498" t="str">
            <v>达钢</v>
          </cell>
          <cell r="B498" t="str">
            <v>盘螺</v>
          </cell>
          <cell r="C498" t="str">
            <v>HRB400E Φ12</v>
          </cell>
          <cell r="D498" t="str">
            <v>吨</v>
          </cell>
          <cell r="E498">
            <v>15</v>
          </cell>
          <cell r="F498">
            <v>45700</v>
          </cell>
          <cell r="G498" t="str">
            <v>(五冶钢构医学科学产业园建设项目房建三部-一标（7-1）)四川省南充市顺庆区搬罾街道学府大道二段</v>
          </cell>
          <cell r="H498" t="str">
            <v>郑林</v>
          </cell>
          <cell r="I498">
            <v>18349955455</v>
          </cell>
        </row>
        <row r="499">
          <cell r="A499" t="str">
            <v>达钢</v>
          </cell>
          <cell r="B499" t="str">
            <v>螺纹钢</v>
          </cell>
          <cell r="C499" t="str">
            <v>HRB500E Φ25</v>
          </cell>
          <cell r="D499" t="str">
            <v>吨</v>
          </cell>
          <cell r="E499">
            <v>35</v>
          </cell>
          <cell r="F499">
            <v>45700</v>
          </cell>
          <cell r="G499" t="str">
            <v>(五冶钢构医学科学产业园建设项目房建三部-一标（7-1）)四川省南充市顺庆区搬罾街道学府大道二段</v>
          </cell>
          <cell r="H499" t="str">
            <v>郑林</v>
          </cell>
          <cell r="I499">
            <v>18349955455</v>
          </cell>
        </row>
        <row r="500">
          <cell r="A500" t="str">
            <v>达钢</v>
          </cell>
          <cell r="B500" t="str">
            <v>盘螺</v>
          </cell>
          <cell r="C500" t="str">
            <v>HRB400E Φ8</v>
          </cell>
          <cell r="D500" t="str">
            <v>吨</v>
          </cell>
          <cell r="E500">
            <v>45</v>
          </cell>
          <cell r="F500">
            <v>45701</v>
          </cell>
          <cell r="G500" t="str">
            <v>(五冶钢构医学科学产业园建设项目房建三部-一标（7-1）)四川省南充市顺庆区搬罾街道学府大道二段</v>
          </cell>
          <cell r="H500" t="str">
            <v>郑林</v>
          </cell>
          <cell r="I500">
            <v>18349955455</v>
          </cell>
        </row>
        <row r="501">
          <cell r="A501" t="str">
            <v>达钢</v>
          </cell>
          <cell r="B501" t="str">
            <v>盘螺</v>
          </cell>
          <cell r="C501" t="str">
            <v>HRB400E Φ10</v>
          </cell>
          <cell r="D501" t="str">
            <v>吨</v>
          </cell>
          <cell r="E501">
            <v>7</v>
          </cell>
          <cell r="F501">
            <v>45701</v>
          </cell>
          <cell r="G501" t="str">
            <v>(五冶钢构医学科学产业园建设项目房建三部-一标（7-1）)四川省南充市顺庆区搬罾街道学府大道二段</v>
          </cell>
          <cell r="H501" t="str">
            <v>郑林</v>
          </cell>
          <cell r="I501">
            <v>18349955455</v>
          </cell>
        </row>
        <row r="502">
          <cell r="A502" t="str">
            <v>达钢</v>
          </cell>
          <cell r="B502" t="str">
            <v>盘螺</v>
          </cell>
          <cell r="C502" t="str">
            <v>HRB400E Φ12</v>
          </cell>
          <cell r="D502" t="str">
            <v>吨</v>
          </cell>
          <cell r="E502">
            <v>18</v>
          </cell>
          <cell r="F502">
            <v>45701</v>
          </cell>
          <cell r="G502" t="str">
            <v>(五冶钢构医学科学产业园建设项目房建三部-一标（7-1）)四川省南充市顺庆区搬罾街道学府大道二段</v>
          </cell>
          <cell r="H502" t="str">
            <v>郑林</v>
          </cell>
          <cell r="I502">
            <v>18349955455</v>
          </cell>
        </row>
        <row r="503">
          <cell r="A503" t="str">
            <v>陕钢</v>
          </cell>
          <cell r="B503" t="str">
            <v>盘螺</v>
          </cell>
          <cell r="C503" t="str">
            <v>HRB400E Φ6</v>
          </cell>
          <cell r="D503" t="str">
            <v>吨</v>
          </cell>
          <cell r="E503">
            <v>10</v>
          </cell>
          <cell r="F503">
            <v>45701</v>
          </cell>
          <cell r="G503" t="str">
            <v>（华西酒城南）成都市武侯区火车南站西路8号酒城南项目</v>
          </cell>
          <cell r="H503" t="str">
            <v>龙耀宇</v>
          </cell>
          <cell r="I503">
            <v>18384145895</v>
          </cell>
        </row>
        <row r="504">
          <cell r="A504" t="str">
            <v>陕钢</v>
          </cell>
          <cell r="B504" t="str">
            <v>盘螺</v>
          </cell>
          <cell r="C504" t="str">
            <v>HRB400E Φ8</v>
          </cell>
          <cell r="D504" t="str">
            <v>吨</v>
          </cell>
          <cell r="E504">
            <v>40</v>
          </cell>
          <cell r="F504">
            <v>45701</v>
          </cell>
          <cell r="G504" t="str">
            <v>（华西酒城南）成都市武侯区火车南站西路8号酒城南项目</v>
          </cell>
          <cell r="H504" t="str">
            <v>龙耀宇</v>
          </cell>
          <cell r="I504">
            <v>18384145895</v>
          </cell>
        </row>
        <row r="505">
          <cell r="A505" t="str">
            <v>陕钢</v>
          </cell>
          <cell r="B505" t="str">
            <v>盘螺</v>
          </cell>
          <cell r="C505" t="str">
            <v>HRB400E Φ10</v>
          </cell>
          <cell r="D505" t="str">
            <v>吨</v>
          </cell>
          <cell r="E505">
            <v>10</v>
          </cell>
          <cell r="F505">
            <v>45701</v>
          </cell>
          <cell r="G505" t="str">
            <v>（华西酒城南）成都市武侯区火车南站西路8号酒城南项目</v>
          </cell>
          <cell r="H505" t="str">
            <v>龙耀宇</v>
          </cell>
          <cell r="I505">
            <v>18384145895</v>
          </cell>
        </row>
        <row r="506">
          <cell r="A506" t="str">
            <v>陕钢</v>
          </cell>
          <cell r="B506" t="str">
            <v>盘螺</v>
          </cell>
          <cell r="C506" t="str">
            <v>HRB400E Φ12</v>
          </cell>
          <cell r="D506" t="str">
            <v>吨</v>
          </cell>
          <cell r="E506">
            <v>10</v>
          </cell>
          <cell r="F506">
            <v>45701</v>
          </cell>
          <cell r="G506" t="str">
            <v>（华西酒城南）成都市武侯区火车南站西路8号酒城南项目</v>
          </cell>
          <cell r="H506" t="str">
            <v>龙耀宇</v>
          </cell>
          <cell r="I506">
            <v>18384145895</v>
          </cell>
        </row>
        <row r="507">
          <cell r="A507" t="str">
            <v>润耀</v>
          </cell>
          <cell r="B507" t="str">
            <v>高线 </v>
          </cell>
          <cell r="C507" t="str">
            <v>HPB300 Φ10</v>
          </cell>
          <cell r="D507" t="str">
            <v>吨</v>
          </cell>
          <cell r="E507">
            <v>35</v>
          </cell>
          <cell r="F507">
            <v>45701</v>
          </cell>
          <cell r="G507" t="str">
            <v>（自永2标九局西南分公司钢筋棚）四川省自贡市骑龙镇大湾村</v>
          </cell>
          <cell r="H507" t="str">
            <v>李智罡</v>
          </cell>
          <cell r="I507">
            <v>15210015693</v>
          </cell>
        </row>
        <row r="508">
          <cell r="A508" t="str">
            <v>润耀</v>
          </cell>
          <cell r="B508" t="str">
            <v>螺纹钢</v>
          </cell>
          <cell r="C508" t="str">
            <v>HRB400E Φ25 9m</v>
          </cell>
          <cell r="D508" t="str">
            <v>吨</v>
          </cell>
          <cell r="E508">
            <v>35</v>
          </cell>
          <cell r="F508">
            <v>45701</v>
          </cell>
          <cell r="G508" t="str">
            <v>（华西简阳西城嘉苑）四川省成都市简阳市简城街道高屋村</v>
          </cell>
          <cell r="H508" t="str">
            <v>张瀚镭</v>
          </cell>
          <cell r="I508">
            <v>15884666220</v>
          </cell>
        </row>
        <row r="509">
          <cell r="A509" t="str">
            <v>陕钢</v>
          </cell>
          <cell r="B509" t="str">
            <v>盘圆</v>
          </cell>
          <cell r="C509" t="str">
            <v>Q235B Φ6</v>
          </cell>
          <cell r="D509" t="str">
            <v>吨</v>
          </cell>
          <cell r="E509">
            <v>70</v>
          </cell>
          <cell r="F509">
            <v>45701</v>
          </cell>
          <cell r="G509" t="str">
            <v>（成铁西物重庆永川）重庆市永川区何埂镇重庆三环高速何埂互通收费站出口与S206交汇处</v>
          </cell>
          <cell r="H509" t="str">
            <v>梁壮</v>
          </cell>
          <cell r="I509">
            <v>13568817210</v>
          </cell>
        </row>
        <row r="510">
          <cell r="A510" t="str">
            <v>陕钢</v>
          </cell>
          <cell r="B510" t="str">
            <v>盘圆</v>
          </cell>
          <cell r="C510" t="str">
            <v>Q235B Φ8</v>
          </cell>
          <cell r="D510" t="str">
            <v>吨</v>
          </cell>
          <cell r="E510">
            <v>140</v>
          </cell>
          <cell r="F510">
            <v>45701</v>
          </cell>
          <cell r="G510" t="str">
            <v>（成铁西物重庆永川）重庆市永川区何埂镇重庆三环高速何埂互通收费站出口与S206交汇处</v>
          </cell>
          <cell r="H510" t="str">
            <v>梁壮</v>
          </cell>
          <cell r="I510">
            <v>13568817210</v>
          </cell>
        </row>
        <row r="511">
          <cell r="A511" t="str">
            <v>达钢</v>
          </cell>
          <cell r="B511" t="str">
            <v>螺纹钢</v>
          </cell>
          <cell r="C511" t="str">
            <v>HRB400E Φ12 9m</v>
          </cell>
          <cell r="D511" t="str">
            <v>吨</v>
          </cell>
          <cell r="E511">
            <v>35</v>
          </cell>
          <cell r="F511">
            <v>45701</v>
          </cell>
          <cell r="G511" t="str">
            <v>(五冶钢构医学科学产业园建设项目房建二部-六标)四川省南充市顺庆区搬罾街道学府大道二段</v>
          </cell>
          <cell r="H511" t="str">
            <v>安南</v>
          </cell>
          <cell r="I511">
            <v>19950525030</v>
          </cell>
        </row>
        <row r="512">
          <cell r="A512" t="str">
            <v>达钢</v>
          </cell>
          <cell r="B512" t="str">
            <v>螺纹钢</v>
          </cell>
          <cell r="C512" t="str">
            <v>HRB400E Φ16 9m</v>
          </cell>
          <cell r="D512" t="str">
            <v>吨</v>
          </cell>
          <cell r="E512">
            <v>35</v>
          </cell>
          <cell r="F512">
            <v>45701</v>
          </cell>
          <cell r="G512" t="str">
            <v>(五冶钢构医学科学产业园建设项目房建二部-六标)四川省南充市顺庆区搬罾街道学府大道二段</v>
          </cell>
          <cell r="H512" t="str">
            <v>安南</v>
          </cell>
          <cell r="I512">
            <v>19950525030</v>
          </cell>
        </row>
        <row r="513">
          <cell r="A513" t="str">
            <v>达钢</v>
          </cell>
          <cell r="B513" t="str">
            <v>螺纹钢</v>
          </cell>
          <cell r="C513" t="str">
            <v>HRB400E Φ25 9m</v>
          </cell>
          <cell r="D513" t="str">
            <v>吨</v>
          </cell>
          <cell r="E513">
            <v>70</v>
          </cell>
          <cell r="F513">
            <v>45701</v>
          </cell>
          <cell r="G513" t="str">
            <v>(五冶钢构医学科学产业园建设项目房建二部-六标)四川省南充市顺庆区搬罾街道学府大道二段</v>
          </cell>
          <cell r="H513" t="str">
            <v>安南</v>
          </cell>
          <cell r="I513">
            <v>19950525030</v>
          </cell>
        </row>
        <row r="514">
          <cell r="A514" t="str">
            <v>达钢</v>
          </cell>
          <cell r="B514" t="str">
            <v>螺纹钢</v>
          </cell>
          <cell r="C514" t="str">
            <v>HRB400E Φ20 9m</v>
          </cell>
          <cell r="D514" t="str">
            <v>吨</v>
          </cell>
          <cell r="E514">
            <v>36</v>
          </cell>
          <cell r="F514">
            <v>45702</v>
          </cell>
          <cell r="G514" t="str">
            <v>（五冶达州国道542项目-二工区巴河特大桥工段-4号墩）达州市达川区桥湾镇陈余村</v>
          </cell>
          <cell r="H514" t="str">
            <v>谭福中</v>
          </cell>
          <cell r="I514">
            <v>15828538619</v>
          </cell>
        </row>
        <row r="515">
          <cell r="A515" t="str">
            <v>达钢</v>
          </cell>
          <cell r="B515" t="str">
            <v>螺纹钢</v>
          </cell>
          <cell r="C515" t="str">
            <v>HRB400E Φ22 9m</v>
          </cell>
          <cell r="D515" t="str">
            <v>吨</v>
          </cell>
          <cell r="E515">
            <v>12</v>
          </cell>
          <cell r="F515">
            <v>45702</v>
          </cell>
          <cell r="G515" t="str">
            <v>（五冶达州国道542项目-二工区巴河特大桥工段-4号墩）达州市达川区桥湾镇陈余村</v>
          </cell>
          <cell r="H515" t="str">
            <v>谭福中</v>
          </cell>
          <cell r="I515">
            <v>15828538619</v>
          </cell>
        </row>
        <row r="516">
          <cell r="A516" t="str">
            <v>达钢</v>
          </cell>
          <cell r="B516" t="str">
            <v>螺纹钢</v>
          </cell>
          <cell r="C516" t="str">
            <v>HRB400E Φ25 9m</v>
          </cell>
          <cell r="D516" t="str">
            <v>吨</v>
          </cell>
          <cell r="E516">
            <v>3</v>
          </cell>
          <cell r="F516">
            <v>45702</v>
          </cell>
          <cell r="G516" t="str">
            <v>（五冶达州国道542项目-二工区巴河特大桥工段-4号墩）达州市达川区桥湾镇陈余村</v>
          </cell>
          <cell r="H516" t="str">
            <v>谭福中</v>
          </cell>
          <cell r="I516">
            <v>15828538619</v>
          </cell>
        </row>
        <row r="517">
          <cell r="A517" t="str">
            <v>达钢</v>
          </cell>
          <cell r="B517" t="str">
            <v>盘螺</v>
          </cell>
          <cell r="C517" t="str">
            <v>HRB400E Φ8</v>
          </cell>
          <cell r="D517" t="str">
            <v>吨</v>
          </cell>
          <cell r="E517">
            <v>45</v>
          </cell>
          <cell r="F517">
            <v>45702</v>
          </cell>
          <cell r="G517" t="str">
            <v>（商投建工达州中医药科技园-4工区-2号楼）达州市通川区达州中医药职业学院犀牛大道北段</v>
          </cell>
          <cell r="H517" t="str">
            <v>张扬</v>
          </cell>
          <cell r="I517">
            <v>18381904567</v>
          </cell>
        </row>
        <row r="518">
          <cell r="A518" t="str">
            <v>达钢</v>
          </cell>
          <cell r="B518" t="str">
            <v>螺纹钢</v>
          </cell>
          <cell r="C518" t="str">
            <v>HRB400E Φ12 9m</v>
          </cell>
          <cell r="D518" t="str">
            <v>吨</v>
          </cell>
          <cell r="E518">
            <v>15</v>
          </cell>
          <cell r="F518">
            <v>45702</v>
          </cell>
          <cell r="G518" t="str">
            <v>（商投建工达州中医药科技园-4工区-2号楼）达州市通川区达州中医药职业学院犀牛大道北段</v>
          </cell>
          <cell r="H518" t="str">
            <v>张扬</v>
          </cell>
          <cell r="I518">
            <v>18381904567</v>
          </cell>
        </row>
        <row r="519">
          <cell r="A519" t="str">
            <v>达钢</v>
          </cell>
          <cell r="B519" t="str">
            <v>螺纹钢</v>
          </cell>
          <cell r="C519" t="str">
            <v>HRB400E Φ18 9m</v>
          </cell>
          <cell r="D519" t="str">
            <v>吨</v>
          </cell>
          <cell r="E519">
            <v>12</v>
          </cell>
          <cell r="F519">
            <v>45702</v>
          </cell>
          <cell r="G519" t="str">
            <v>（商投建工达州中医药科技园-4工区-2号楼）达州市通川区达州中医药职业学院犀牛大道北段</v>
          </cell>
          <cell r="H519" t="str">
            <v>张扬</v>
          </cell>
          <cell r="I519">
            <v>18381904567</v>
          </cell>
        </row>
        <row r="520">
          <cell r="A520" t="str">
            <v>达钢</v>
          </cell>
          <cell r="B520" t="str">
            <v>螺纹钢</v>
          </cell>
          <cell r="C520" t="str">
            <v>HRB400E Φ20 9m</v>
          </cell>
          <cell r="D520" t="str">
            <v>吨</v>
          </cell>
          <cell r="E520">
            <v>9</v>
          </cell>
          <cell r="F520">
            <v>45702</v>
          </cell>
          <cell r="G520" t="str">
            <v>（商投建工达州中医药科技园-4工区-2号楼）达州市通川区达州中医药职业学院犀牛大道北段</v>
          </cell>
          <cell r="H520" t="str">
            <v>张扬</v>
          </cell>
          <cell r="I520">
            <v>18381904567</v>
          </cell>
        </row>
        <row r="521">
          <cell r="A521" t="str">
            <v>达钢</v>
          </cell>
          <cell r="B521" t="str">
            <v>螺纹钢</v>
          </cell>
          <cell r="C521" t="str">
            <v>HRB400E Φ22 9m</v>
          </cell>
          <cell r="D521" t="str">
            <v>吨</v>
          </cell>
          <cell r="E521">
            <v>9</v>
          </cell>
          <cell r="F521">
            <v>45702</v>
          </cell>
          <cell r="G521" t="str">
            <v>（商投建工达州中医药科技园-4工区-2号楼）达州市通川区达州中医药职业学院犀牛大道北段</v>
          </cell>
          <cell r="H521" t="str">
            <v>张扬</v>
          </cell>
          <cell r="I521">
            <v>18381904567</v>
          </cell>
        </row>
        <row r="522">
          <cell r="A522" t="str">
            <v>达钢</v>
          </cell>
          <cell r="B522" t="str">
            <v>螺纹钢</v>
          </cell>
          <cell r="C522" t="str">
            <v>HRB400E Φ25 9m</v>
          </cell>
          <cell r="D522" t="str">
            <v>吨</v>
          </cell>
          <cell r="E522">
            <v>9</v>
          </cell>
          <cell r="F522">
            <v>45702</v>
          </cell>
          <cell r="G522" t="str">
            <v>（商投建工达州中医药科技园-4工区-2号楼）达州市通川区达州中医药职业学院犀牛大道北段</v>
          </cell>
          <cell r="H522" t="str">
            <v>张扬</v>
          </cell>
          <cell r="I522">
            <v>18381904567</v>
          </cell>
        </row>
        <row r="523">
          <cell r="A523" t="str">
            <v>达钢</v>
          </cell>
          <cell r="B523" t="str">
            <v>螺纹钢</v>
          </cell>
          <cell r="C523" t="str">
            <v>HRB500E Φ12</v>
          </cell>
          <cell r="D523" t="str">
            <v>吨</v>
          </cell>
          <cell r="E523">
            <v>9</v>
          </cell>
          <cell r="F523">
            <v>45702</v>
          </cell>
          <cell r="G523" t="str">
            <v>（商投建工达州中医药科技园-4工区-2号楼）达州市通川区达州中医药职业学院犀牛大道北段</v>
          </cell>
          <cell r="H523" t="str">
            <v>张扬</v>
          </cell>
          <cell r="I523">
            <v>18381904567</v>
          </cell>
        </row>
        <row r="524">
          <cell r="A524" t="str">
            <v>达钢</v>
          </cell>
          <cell r="B524" t="str">
            <v>螺纹钢</v>
          </cell>
          <cell r="C524" t="str">
            <v>HRB500E Φ14</v>
          </cell>
          <cell r="D524" t="str">
            <v>吨</v>
          </cell>
          <cell r="E524">
            <v>3</v>
          </cell>
          <cell r="F524">
            <v>45702</v>
          </cell>
          <cell r="G524" t="str">
            <v>（商投建工达州中医药科技园-4工区-2号楼）达州市通川区达州中医药职业学院犀牛大道北段</v>
          </cell>
          <cell r="H524" t="str">
            <v>张扬</v>
          </cell>
          <cell r="I524">
            <v>18381904567</v>
          </cell>
        </row>
        <row r="525">
          <cell r="A525" t="str">
            <v>达钢</v>
          </cell>
          <cell r="B525" t="str">
            <v>螺纹钢</v>
          </cell>
          <cell r="C525" t="str">
            <v>HRB500E Φ16</v>
          </cell>
          <cell r="D525" t="str">
            <v>吨</v>
          </cell>
          <cell r="E525">
            <v>9</v>
          </cell>
          <cell r="F525">
            <v>45702</v>
          </cell>
          <cell r="G525" t="str">
            <v>（商投建工达州中医药科技园-4工区-2号楼）达州市通川区达州中医药职业学院犀牛大道北段</v>
          </cell>
          <cell r="H525" t="str">
            <v>张扬</v>
          </cell>
          <cell r="I525">
            <v>18381904567</v>
          </cell>
        </row>
        <row r="526">
          <cell r="A526" t="str">
            <v>达钢</v>
          </cell>
          <cell r="B526" t="str">
            <v>螺纹钢</v>
          </cell>
          <cell r="C526" t="str">
            <v>HRB500E Φ20</v>
          </cell>
          <cell r="D526" t="str">
            <v>吨</v>
          </cell>
          <cell r="E526">
            <v>30</v>
          </cell>
          <cell r="F526">
            <v>45702</v>
          </cell>
          <cell r="G526" t="str">
            <v>（商投建工达州中医药科技园-4工区-2号楼）达州市通川区达州中医药职业学院犀牛大道北段</v>
          </cell>
          <cell r="H526" t="str">
            <v>张扬</v>
          </cell>
          <cell r="I526">
            <v>18381904567</v>
          </cell>
        </row>
        <row r="527">
          <cell r="A527" t="str">
            <v>达钢</v>
          </cell>
          <cell r="B527" t="str">
            <v>螺纹钢</v>
          </cell>
          <cell r="C527" t="str">
            <v>HRB500E Φ22</v>
          </cell>
          <cell r="D527" t="str">
            <v>吨</v>
          </cell>
          <cell r="E527">
            <v>21</v>
          </cell>
          <cell r="F527">
            <v>45702</v>
          </cell>
          <cell r="G527" t="str">
            <v>（商投建工达州中医药科技园-4工区-2号楼）达州市通川区达州中医药职业学院犀牛大道北段</v>
          </cell>
          <cell r="H527" t="str">
            <v>张扬</v>
          </cell>
          <cell r="I527">
            <v>18381904567</v>
          </cell>
        </row>
        <row r="528">
          <cell r="A528" t="str">
            <v>达钢</v>
          </cell>
          <cell r="B528" t="str">
            <v>螺纹钢</v>
          </cell>
          <cell r="C528" t="str">
            <v>HRB500E Φ25</v>
          </cell>
          <cell r="D528" t="str">
            <v>吨</v>
          </cell>
          <cell r="E528">
            <v>21</v>
          </cell>
          <cell r="F528">
            <v>45702</v>
          </cell>
          <cell r="G528" t="str">
            <v>（商投建工达州中医药科技园-4工区-2号楼）达州市通川区达州中医药职业学院犀牛大道北段</v>
          </cell>
          <cell r="H528" t="str">
            <v>张扬</v>
          </cell>
          <cell r="I528">
            <v>18381904567</v>
          </cell>
        </row>
        <row r="529">
          <cell r="A529" t="str">
            <v>德胜</v>
          </cell>
          <cell r="B529" t="str">
            <v>螺纹钢</v>
          </cell>
          <cell r="C529" t="str">
            <v>HRB400E Φ12 9m</v>
          </cell>
          <cell r="D529" t="str">
            <v>吨</v>
          </cell>
          <cell r="E529">
            <v>6</v>
          </cell>
          <cell r="F529">
            <v>45702</v>
          </cell>
          <cell r="G529" t="str">
            <v>（中核华兴-峨眉山项目）四川省乐山市峨眉山市双福镇梓橦庙红华五期中核华兴工地</v>
          </cell>
          <cell r="H529" t="str">
            <v>李汉军</v>
          </cell>
          <cell r="I529" t="str">
            <v>18691249091</v>
          </cell>
        </row>
        <row r="530">
          <cell r="A530" t="str">
            <v>德胜</v>
          </cell>
          <cell r="B530" t="str">
            <v>螺纹钢</v>
          </cell>
          <cell r="C530" t="str">
            <v>HRB400E Φ14 9m</v>
          </cell>
          <cell r="D530" t="str">
            <v>吨</v>
          </cell>
          <cell r="E530">
            <v>12</v>
          </cell>
          <cell r="F530">
            <v>45702</v>
          </cell>
          <cell r="G530" t="str">
            <v>（中核华兴-峨眉山项目）四川省乐山市峨眉山市双福镇梓橦庙红华五期中核华兴工地</v>
          </cell>
          <cell r="H530" t="str">
            <v>李汉军</v>
          </cell>
          <cell r="I530" t="str">
            <v>18691249091</v>
          </cell>
        </row>
        <row r="531">
          <cell r="A531" t="str">
            <v>德胜</v>
          </cell>
          <cell r="B531" t="str">
            <v>螺纹钢</v>
          </cell>
          <cell r="C531" t="str">
            <v>HRB400E Φ16 9m</v>
          </cell>
          <cell r="D531" t="str">
            <v>吨</v>
          </cell>
          <cell r="E531">
            <v>15</v>
          </cell>
          <cell r="F531">
            <v>45702</v>
          </cell>
          <cell r="G531" t="str">
            <v>（中核华兴-峨眉山项目）四川省乐山市峨眉山市双福镇梓橦庙红华五期中核华兴工地</v>
          </cell>
          <cell r="H531" t="str">
            <v>李汉军</v>
          </cell>
          <cell r="I531" t="str">
            <v>18691249091</v>
          </cell>
        </row>
        <row r="532">
          <cell r="A532" t="str">
            <v>润耀</v>
          </cell>
          <cell r="B532" t="str">
            <v>螺纹钢 </v>
          </cell>
          <cell r="C532" t="str">
            <v>HRB400E Φ22×9米</v>
          </cell>
          <cell r="D532" t="str">
            <v>吨</v>
          </cell>
          <cell r="E532">
            <v>13</v>
          </cell>
          <cell r="F532">
            <v>45702</v>
          </cell>
          <cell r="G532" t="str">
            <v>自永4标一局四公司（四川省内江市隆昌市金鹅街道自永4标一局四公司钢筋棚）</v>
          </cell>
          <cell r="H532" t="str">
            <v>郝优</v>
          </cell>
          <cell r="I532">
            <v>13891371707</v>
          </cell>
        </row>
        <row r="533">
          <cell r="A533" t="str">
            <v>润耀</v>
          </cell>
          <cell r="B533" t="str">
            <v>螺纹钢</v>
          </cell>
          <cell r="C533" t="str">
            <v>HRB500E Φ28×12米</v>
          </cell>
          <cell r="D533" t="str">
            <v>吨</v>
          </cell>
          <cell r="E533">
            <v>22</v>
          </cell>
          <cell r="F533">
            <v>45702</v>
          </cell>
          <cell r="G533" t="str">
            <v>自永4标一局四公司（四川省内江市隆昌市金鹅街道自永4标一局四公司钢筋棚）</v>
          </cell>
          <cell r="H533" t="str">
            <v>郝优</v>
          </cell>
          <cell r="I533">
            <v>13891371707</v>
          </cell>
        </row>
        <row r="534">
          <cell r="A534" t="str">
            <v>德胜</v>
          </cell>
          <cell r="B534" t="str">
            <v>螺纹钢</v>
          </cell>
          <cell r="C534" t="str">
            <v>HRB400E Φ16 9m</v>
          </cell>
          <cell r="D534" t="str">
            <v>吨</v>
          </cell>
          <cell r="E534">
            <v>65</v>
          </cell>
          <cell r="F534">
            <v>45703</v>
          </cell>
          <cell r="G534" t="str">
            <v>(中铁九局-铜资高速3标)四川省资阳市安岳县协和镇高狮村高狮枢纽互通</v>
          </cell>
          <cell r="H534" t="str">
            <v>贺盼飞</v>
          </cell>
          <cell r="I534">
            <v>19114513423</v>
          </cell>
        </row>
        <row r="535">
          <cell r="A535" t="str">
            <v>德胜</v>
          </cell>
          <cell r="B535" t="str">
            <v>螺纹钢</v>
          </cell>
          <cell r="C535" t="str">
            <v>HRB400E Φ14 9m</v>
          </cell>
          <cell r="D535" t="str">
            <v>吨</v>
          </cell>
          <cell r="E535">
            <v>5</v>
          </cell>
          <cell r="F535">
            <v>45703</v>
          </cell>
          <cell r="G535" t="str">
            <v>(中铁九局-铜资高速3标)四川省资阳市安岳县协和镇高狮村高狮枢纽互通</v>
          </cell>
          <cell r="H535" t="str">
            <v>贺盼飞</v>
          </cell>
          <cell r="I535">
            <v>19114513423</v>
          </cell>
        </row>
        <row r="536">
          <cell r="A536" t="str">
            <v>陕钢</v>
          </cell>
          <cell r="B536" t="str">
            <v>螺纹钢</v>
          </cell>
          <cell r="C536" t="str">
            <v>HRB400E Φ28 12m</v>
          </cell>
          <cell r="D536" t="str">
            <v>吨</v>
          </cell>
          <cell r="E536">
            <v>11</v>
          </cell>
          <cell r="F536">
            <v>45703</v>
          </cell>
          <cell r="G536" t="str">
            <v>（北京工程局乐山机场项目）乐山市五通桥区冠英镇</v>
          </cell>
          <cell r="H536" t="str">
            <v>王治</v>
          </cell>
          <cell r="I536">
            <v>18811564698</v>
          </cell>
        </row>
        <row r="537">
          <cell r="A537" t="str">
            <v>陕钢</v>
          </cell>
          <cell r="B537" t="str">
            <v>盘螺</v>
          </cell>
          <cell r="C537" t="str">
            <v>HRB400E Φ8</v>
          </cell>
          <cell r="D537" t="str">
            <v>吨</v>
          </cell>
          <cell r="E537">
            <v>24</v>
          </cell>
          <cell r="F537">
            <v>45703</v>
          </cell>
          <cell r="G537" t="str">
            <v>（北京工程局乐山机场项目）乐山市五通桥区冠英镇</v>
          </cell>
          <cell r="H537" t="str">
            <v>王治</v>
          </cell>
          <cell r="I537">
            <v>18811564698</v>
          </cell>
        </row>
        <row r="538">
          <cell r="A538" t="str">
            <v>达钢</v>
          </cell>
          <cell r="B538" t="str">
            <v>盘螺</v>
          </cell>
          <cell r="C538" t="str">
            <v>HRB400E Φ12</v>
          </cell>
          <cell r="D538" t="str">
            <v>吨</v>
          </cell>
          <cell r="E538">
            <v>22</v>
          </cell>
          <cell r="F538">
            <v>45703</v>
          </cell>
          <cell r="G538" t="str">
            <v>（五冶达州国道542项目-三工区桥梁3工段）四川省达州市达川区赵固镇水文村原村委会下300米</v>
          </cell>
          <cell r="H538" t="str">
            <v>李代茂</v>
          </cell>
          <cell r="I538">
            <v>18302833536</v>
          </cell>
        </row>
        <row r="539">
          <cell r="A539" t="str">
            <v>达钢</v>
          </cell>
          <cell r="B539" t="str">
            <v>螺纹钢</v>
          </cell>
          <cell r="C539" t="str">
            <v>HRB400E Φ25 9m</v>
          </cell>
          <cell r="D539" t="str">
            <v>吨</v>
          </cell>
          <cell r="E539">
            <v>21</v>
          </cell>
          <cell r="F539">
            <v>45703</v>
          </cell>
          <cell r="G539" t="str">
            <v>（五冶达州国道542项目-三工区桥梁3工段）四川省达州市达川区赵固镇水文村原村委会下300米</v>
          </cell>
          <cell r="H539" t="str">
            <v>李代茂</v>
          </cell>
          <cell r="I539">
            <v>18302833536</v>
          </cell>
        </row>
        <row r="540">
          <cell r="A540" t="str">
            <v>达钢</v>
          </cell>
          <cell r="B540" t="str">
            <v>螺纹钢</v>
          </cell>
          <cell r="C540" t="str">
            <v>HRB400E Φ22 9m</v>
          </cell>
          <cell r="D540" t="str">
            <v>吨</v>
          </cell>
          <cell r="E540">
            <v>9</v>
          </cell>
          <cell r="F540">
            <v>45703</v>
          </cell>
          <cell r="G540" t="str">
            <v>（五冶达州国道542项目-一工区桥梁一工段）四川省达州市四川省达州市达川区石桥镇武寨村</v>
          </cell>
          <cell r="H540" t="str">
            <v>杨勇</v>
          </cell>
          <cell r="I540">
            <v>18398563998</v>
          </cell>
        </row>
        <row r="541">
          <cell r="A541" t="str">
            <v>达钢</v>
          </cell>
          <cell r="B541" t="str">
            <v>螺纹钢</v>
          </cell>
          <cell r="C541" t="str">
            <v>HRB400E Φ25 9m</v>
          </cell>
          <cell r="D541" t="str">
            <v>吨</v>
          </cell>
          <cell r="E541">
            <v>9</v>
          </cell>
          <cell r="F541">
            <v>45703</v>
          </cell>
          <cell r="G541" t="str">
            <v>（五冶达州国道542项目-一工区桥梁一工段）四川省达州市四川省达州市达川区石桥镇武寨村</v>
          </cell>
          <cell r="H541" t="str">
            <v>杨勇</v>
          </cell>
          <cell r="I541">
            <v>18398563998</v>
          </cell>
        </row>
        <row r="542">
          <cell r="A542" t="str">
            <v>达钢</v>
          </cell>
          <cell r="B542" t="str">
            <v>螺纹钢</v>
          </cell>
          <cell r="C542" t="str">
            <v>HRB400E Φ32 12m</v>
          </cell>
          <cell r="D542" t="str">
            <v>吨</v>
          </cell>
          <cell r="E542">
            <v>30</v>
          </cell>
          <cell r="F542">
            <v>45703</v>
          </cell>
          <cell r="G542" t="str">
            <v>（五冶达州国道542项目-一工区桥梁一工段）四川省达州市四川省达州市达川区石桥镇武寨村</v>
          </cell>
          <cell r="H542" t="str">
            <v>杨勇</v>
          </cell>
          <cell r="I542">
            <v>18398563998</v>
          </cell>
        </row>
        <row r="543">
          <cell r="A543" t="str">
            <v>达钢</v>
          </cell>
          <cell r="B543" t="str">
            <v>螺纹钢</v>
          </cell>
          <cell r="C543" t="str">
            <v>HRB400E Φ12 9m</v>
          </cell>
          <cell r="D543" t="str">
            <v>吨</v>
          </cell>
          <cell r="E543">
            <v>21</v>
          </cell>
          <cell r="F543">
            <v>45703</v>
          </cell>
          <cell r="G543" t="str">
            <v>（五冶达州国道542项目-三工区桥梁3工段）四川省达州市达川区赵固镇水文村原村委会下300米</v>
          </cell>
          <cell r="H543" t="str">
            <v>李代茂</v>
          </cell>
          <cell r="I543">
            <v>18302833536</v>
          </cell>
        </row>
        <row r="544">
          <cell r="A544" t="str">
            <v>润耀</v>
          </cell>
          <cell r="B544" t="str">
            <v>高线</v>
          </cell>
          <cell r="C544" t="str">
            <v>HPB300Φ8</v>
          </cell>
          <cell r="D544" t="str">
            <v>吨</v>
          </cell>
          <cell r="E544">
            <v>35</v>
          </cell>
          <cell r="F544">
            <v>45703</v>
          </cell>
          <cell r="G544" t="str">
            <v>（中铁五局-成渝扩容3标）四川省资阳市雁江区伍隍镇铺子村雁江区X138</v>
          </cell>
          <cell r="H544" t="str">
            <v>王健</v>
          </cell>
          <cell r="I544">
            <v>17726168395</v>
          </cell>
        </row>
        <row r="545">
          <cell r="A545" t="str">
            <v>润耀</v>
          </cell>
          <cell r="B545" t="str">
            <v>盘螺</v>
          </cell>
          <cell r="C545" t="str">
            <v>HRB400E Φ8</v>
          </cell>
          <cell r="D545" t="str">
            <v>吨</v>
          </cell>
          <cell r="E545">
            <v>7.5</v>
          </cell>
          <cell r="F545">
            <v>45703</v>
          </cell>
          <cell r="G545" t="str">
            <v>(华西颐海-科创农业生态谷-1号钢筋房)成都市简阳市白金山水库</v>
          </cell>
          <cell r="H545" t="str">
            <v>石清国</v>
          </cell>
          <cell r="I545">
            <v>13458642015</v>
          </cell>
        </row>
        <row r="546">
          <cell r="A546" t="str">
            <v>润耀</v>
          </cell>
          <cell r="B546" t="str">
            <v>盘螺</v>
          </cell>
          <cell r="C546" t="str">
            <v>HRB400E Φ10</v>
          </cell>
          <cell r="D546" t="str">
            <v>吨</v>
          </cell>
          <cell r="E546">
            <v>7.5</v>
          </cell>
          <cell r="F546">
            <v>45703</v>
          </cell>
          <cell r="G546" t="str">
            <v>(华西颐海-科创农业生态谷-1号钢筋房)成都市简阳市白金山水库</v>
          </cell>
          <cell r="H546" t="str">
            <v>石清国</v>
          </cell>
          <cell r="I546">
            <v>13458642015</v>
          </cell>
        </row>
        <row r="547">
          <cell r="A547" t="str">
            <v>润耀</v>
          </cell>
          <cell r="B547" t="str">
            <v>螺纹钢</v>
          </cell>
          <cell r="C547" t="str">
            <v>HRB500E Φ12</v>
          </cell>
          <cell r="D547" t="str">
            <v>吨</v>
          </cell>
          <cell r="E547">
            <v>15</v>
          </cell>
          <cell r="F547">
            <v>45703</v>
          </cell>
          <cell r="G547" t="str">
            <v>(华西颐海-科创农业生态谷-1号钢筋房)成都市简阳市白金山水库</v>
          </cell>
          <cell r="H547" t="str">
            <v>石清国</v>
          </cell>
          <cell r="I547">
            <v>13458642015</v>
          </cell>
        </row>
        <row r="548">
          <cell r="A548" t="str">
            <v>润耀</v>
          </cell>
          <cell r="B548" t="str">
            <v>螺纹钢</v>
          </cell>
          <cell r="C548" t="str">
            <v>HRB500E Φ25</v>
          </cell>
          <cell r="D548" t="str">
            <v>吨</v>
          </cell>
          <cell r="E548">
            <v>6</v>
          </cell>
          <cell r="F548">
            <v>45703</v>
          </cell>
          <cell r="G548" t="str">
            <v>(华西颐海-科创农业生态谷-1号钢筋房)成都市简阳市白金山水库</v>
          </cell>
          <cell r="H548" t="str">
            <v>石清国</v>
          </cell>
          <cell r="I548">
            <v>13458642015</v>
          </cell>
        </row>
        <row r="549">
          <cell r="A549" t="str">
            <v>晋邦</v>
          </cell>
          <cell r="B549" t="str">
            <v>螺纹钢</v>
          </cell>
          <cell r="C549" t="str">
            <v>HRB400E Φ28 9m</v>
          </cell>
          <cell r="D549" t="str">
            <v>吨</v>
          </cell>
          <cell r="E549">
            <v>14</v>
          </cell>
          <cell r="F549">
            <v>45704</v>
          </cell>
          <cell r="G549" t="str">
            <v>（五冶达州国道542项目-一工区桥梁一工段）四川省达州市四川省达州市达川区石桥镇武寨村</v>
          </cell>
          <cell r="H549" t="str">
            <v>杨勇</v>
          </cell>
          <cell r="I549">
            <v>18398563998</v>
          </cell>
        </row>
        <row r="550">
          <cell r="A550" t="str">
            <v>晋邦</v>
          </cell>
          <cell r="B550" t="str">
            <v>螺纹钢</v>
          </cell>
          <cell r="C550" t="str">
            <v>HRB400E Φ28 12m</v>
          </cell>
          <cell r="D550" t="str">
            <v>吨</v>
          </cell>
          <cell r="E550">
            <v>20</v>
          </cell>
          <cell r="F550">
            <v>45704</v>
          </cell>
          <cell r="G550" t="str">
            <v>（五冶达州国道542项目-一工区桥梁一工段）四川省达州市四川省达州市达川区石桥镇武寨村</v>
          </cell>
          <cell r="H550" t="str">
            <v>杨勇</v>
          </cell>
          <cell r="I550">
            <v>18398563998</v>
          </cell>
        </row>
        <row r="551">
          <cell r="A551" t="str">
            <v>达钢</v>
          </cell>
          <cell r="B551" t="str">
            <v>螺纹钢</v>
          </cell>
          <cell r="C551" t="str">
            <v>HRB400E Φ16 9m</v>
          </cell>
          <cell r="D551" t="str">
            <v>吨</v>
          </cell>
          <cell r="E551">
            <v>21</v>
          </cell>
          <cell r="F551">
            <v>45704</v>
          </cell>
          <cell r="G551" t="str">
            <v>（五冶达州国道542项目-三工区桥梁3工段）四川省达州市达川区赵固镇水文村原村委会下300米</v>
          </cell>
          <cell r="H551" t="str">
            <v>李代茂</v>
          </cell>
          <cell r="I551">
            <v>18302833536</v>
          </cell>
        </row>
        <row r="552">
          <cell r="A552" t="str">
            <v>达钢</v>
          </cell>
          <cell r="B552" t="str">
            <v>螺纹钢</v>
          </cell>
          <cell r="C552" t="str">
            <v>HRB400E Φ28 9m</v>
          </cell>
          <cell r="D552" t="str">
            <v>吨</v>
          </cell>
          <cell r="E552">
            <v>42</v>
          </cell>
          <cell r="F552">
            <v>45704</v>
          </cell>
          <cell r="G552" t="str">
            <v>（五冶达州国道542项目-三工区桥梁3工段）四川省达州市达川区赵固镇水文村原村委会下300米</v>
          </cell>
          <cell r="H552" t="str">
            <v>李代茂</v>
          </cell>
          <cell r="I552">
            <v>18302833536</v>
          </cell>
        </row>
        <row r="553">
          <cell r="A553" t="str">
            <v>达钢</v>
          </cell>
          <cell r="B553" t="str">
            <v>盘螺</v>
          </cell>
          <cell r="C553" t="str">
            <v>HRB400E Φ8</v>
          </cell>
          <cell r="D553" t="str">
            <v>吨</v>
          </cell>
          <cell r="E553">
            <v>3</v>
          </cell>
          <cell r="F553">
            <v>45704</v>
          </cell>
          <cell r="G553" t="str">
            <v>（五冶达州国道542项目-养护工区）四川省达州市达川区管村镇油房村</v>
          </cell>
          <cell r="H553" t="str">
            <v>侯自强</v>
          </cell>
          <cell r="I553">
            <v>13281725223</v>
          </cell>
        </row>
        <row r="554">
          <cell r="A554" t="str">
            <v>达钢</v>
          </cell>
          <cell r="B554" t="str">
            <v>盘螺</v>
          </cell>
          <cell r="C554" t="str">
            <v>HRB400E Φ10</v>
          </cell>
          <cell r="D554" t="str">
            <v>吨</v>
          </cell>
          <cell r="E554">
            <v>3</v>
          </cell>
          <cell r="F554">
            <v>45704</v>
          </cell>
          <cell r="G554" t="str">
            <v>（五冶达州国道542项目-养护工区）四川省达州市达川区管村镇油房村</v>
          </cell>
          <cell r="H554" t="str">
            <v>侯自强</v>
          </cell>
          <cell r="I554">
            <v>13281725223</v>
          </cell>
        </row>
        <row r="555">
          <cell r="A555" t="str">
            <v>达钢</v>
          </cell>
          <cell r="B555" t="str">
            <v>螺纹钢</v>
          </cell>
          <cell r="C555" t="str">
            <v>HRB400E Φ12 9m</v>
          </cell>
          <cell r="D555" t="str">
            <v>吨</v>
          </cell>
          <cell r="E555">
            <v>9</v>
          </cell>
          <cell r="F555">
            <v>45704</v>
          </cell>
          <cell r="G555" t="str">
            <v>（五冶达州国道542项目-养护工区）四川省达州市达川区管村镇油房村</v>
          </cell>
          <cell r="H555" t="str">
            <v>侯自强</v>
          </cell>
          <cell r="I555">
            <v>13281725223</v>
          </cell>
        </row>
        <row r="556">
          <cell r="A556" t="str">
            <v>达钢</v>
          </cell>
          <cell r="B556" t="str">
            <v>螺纹钢</v>
          </cell>
          <cell r="C556" t="str">
            <v>HRB400E Φ18 9m</v>
          </cell>
          <cell r="D556" t="str">
            <v>吨</v>
          </cell>
          <cell r="E556">
            <v>3</v>
          </cell>
          <cell r="F556">
            <v>45704</v>
          </cell>
          <cell r="G556" t="str">
            <v>（五冶达州国道542项目-养护工区）四川省达州市达川区管村镇油房村</v>
          </cell>
          <cell r="H556" t="str">
            <v>侯自强</v>
          </cell>
          <cell r="I556">
            <v>13281725223</v>
          </cell>
        </row>
        <row r="557">
          <cell r="A557" t="str">
            <v>达钢</v>
          </cell>
          <cell r="B557" t="str">
            <v>螺纹钢</v>
          </cell>
          <cell r="C557" t="str">
            <v>HRB400E Φ20 9m</v>
          </cell>
          <cell r="D557" t="str">
            <v>吨</v>
          </cell>
          <cell r="E557">
            <v>24</v>
          </cell>
          <cell r="F557">
            <v>45704</v>
          </cell>
          <cell r="G557" t="str">
            <v>（五冶达州国道542项目-养护工区）四川省达州市达川区管村镇油房村</v>
          </cell>
          <cell r="H557" t="str">
            <v>侯自强</v>
          </cell>
          <cell r="I557">
            <v>13281725223</v>
          </cell>
        </row>
        <row r="558">
          <cell r="A558" t="str">
            <v>达钢</v>
          </cell>
          <cell r="B558" t="str">
            <v>螺纹钢</v>
          </cell>
          <cell r="C558" t="str">
            <v>HRB400E Φ25 9m</v>
          </cell>
          <cell r="D558" t="str">
            <v>吨</v>
          </cell>
          <cell r="E558">
            <v>69</v>
          </cell>
          <cell r="F558">
            <v>45704</v>
          </cell>
          <cell r="G558" t="str">
            <v>（五冶达州国道542项目-养护工区）四川省达州市达川区管村镇油房村</v>
          </cell>
          <cell r="H558" t="str">
            <v>侯自强</v>
          </cell>
          <cell r="I558">
            <v>13281725223</v>
          </cell>
        </row>
        <row r="559">
          <cell r="A559" t="str">
            <v>德胜</v>
          </cell>
          <cell r="B559" t="str">
            <v>螺纹钢</v>
          </cell>
          <cell r="C559" t="str">
            <v>HRB400E Φ28 12m</v>
          </cell>
          <cell r="D559" t="str">
            <v>吨</v>
          </cell>
          <cell r="E559">
            <v>175</v>
          </cell>
          <cell r="F559">
            <v>45705</v>
          </cell>
          <cell r="G559" t="str">
            <v>（中铁广州局-资乐高速5标）四川省乐山市井研县宝五镇泡桐湾乐井路</v>
          </cell>
          <cell r="H559" t="str">
            <v>廖俊杰</v>
          </cell>
          <cell r="I559">
            <v>15775100965</v>
          </cell>
        </row>
        <row r="560">
          <cell r="A560" t="str">
            <v>德胜</v>
          </cell>
          <cell r="B560" t="str">
            <v>螺纹钢</v>
          </cell>
          <cell r="C560" t="str">
            <v>HRB400E Φ25 12m</v>
          </cell>
          <cell r="D560" t="str">
            <v>吨</v>
          </cell>
          <cell r="E560">
            <v>35</v>
          </cell>
          <cell r="F560">
            <v>45705</v>
          </cell>
          <cell r="G560" t="str">
            <v>（中铁广州局-资乐高速5标）四川省乐山市井研县宝五镇泡桐湾乐井路</v>
          </cell>
          <cell r="H560" t="str">
            <v>廖俊杰</v>
          </cell>
          <cell r="I560">
            <v>15775100965</v>
          </cell>
        </row>
        <row r="561">
          <cell r="A561" t="str">
            <v>德胜</v>
          </cell>
          <cell r="B561" t="str">
            <v>螺纹钢</v>
          </cell>
          <cell r="C561" t="str">
            <v>HRB400E Φ12 9m</v>
          </cell>
          <cell r="D561" t="str">
            <v>吨</v>
          </cell>
          <cell r="E561">
            <v>20</v>
          </cell>
          <cell r="F561">
            <v>45705</v>
          </cell>
          <cell r="G561" t="str">
            <v>（中铁北京局-资乐高速6标）四川省乐山市市中区土主镇资乐高速TJ6标项目试验室</v>
          </cell>
          <cell r="H561" t="str">
            <v>孟若禺</v>
          </cell>
          <cell r="I561">
            <v>13753975633</v>
          </cell>
        </row>
        <row r="562">
          <cell r="A562" t="str">
            <v>德胜</v>
          </cell>
          <cell r="B562" t="str">
            <v>螺纹钢</v>
          </cell>
          <cell r="C562" t="str">
            <v>HRB400E Φ16 9m</v>
          </cell>
          <cell r="D562" t="str">
            <v>吨</v>
          </cell>
          <cell r="E562">
            <v>12</v>
          </cell>
          <cell r="F562">
            <v>45705</v>
          </cell>
          <cell r="G562" t="str">
            <v>（中铁北京局-资乐高速6标）四川省乐山市市中区土主镇资乐高速TJ6标项目试验室</v>
          </cell>
          <cell r="H562" t="str">
            <v>孟若禺</v>
          </cell>
          <cell r="I562">
            <v>13753975633</v>
          </cell>
        </row>
        <row r="563">
          <cell r="A563" t="str">
            <v>德胜</v>
          </cell>
          <cell r="B563" t="str">
            <v>螺纹钢</v>
          </cell>
          <cell r="C563" t="str">
            <v>HRB400E Φ20 9m</v>
          </cell>
          <cell r="D563" t="str">
            <v>吨</v>
          </cell>
          <cell r="E563">
            <v>7</v>
          </cell>
          <cell r="F563">
            <v>45705</v>
          </cell>
          <cell r="G563" t="str">
            <v>（中铁北京局-资乐高速6标）四川省乐山市市中区土主镇资乐高速TJ6标项目试验室</v>
          </cell>
          <cell r="H563" t="str">
            <v>孟若禺</v>
          </cell>
          <cell r="I563">
            <v>13753975633</v>
          </cell>
        </row>
        <row r="564">
          <cell r="A564" t="str">
            <v>德胜</v>
          </cell>
          <cell r="B564" t="str">
            <v>螺纹钢</v>
          </cell>
          <cell r="C564" t="str">
            <v>HRB400E Φ25 9m</v>
          </cell>
          <cell r="D564" t="str">
            <v>吨</v>
          </cell>
          <cell r="E564">
            <v>31</v>
          </cell>
          <cell r="F564">
            <v>45705</v>
          </cell>
          <cell r="G564" t="str">
            <v>（中铁北京局-资乐高速6标）四川省乐山市市中区土主镇资乐高速TJ6标项目试验室</v>
          </cell>
          <cell r="H564" t="str">
            <v>孟若禺</v>
          </cell>
          <cell r="I564">
            <v>13753975633</v>
          </cell>
        </row>
        <row r="565">
          <cell r="A565" t="str">
            <v>德胜</v>
          </cell>
          <cell r="B565" t="str">
            <v>螺纹钢</v>
          </cell>
          <cell r="C565" t="str">
            <v>HRB400E Φ28 9m</v>
          </cell>
          <cell r="D565" t="str">
            <v>吨</v>
          </cell>
          <cell r="E565">
            <v>35</v>
          </cell>
          <cell r="F565">
            <v>45705</v>
          </cell>
          <cell r="G565" t="str">
            <v>（中铁北京局-资乐高速6标）四川省乐山市市中区土主镇资乐高速TJ6标项目试验室</v>
          </cell>
          <cell r="H565" t="str">
            <v>孟若禺</v>
          </cell>
          <cell r="I565">
            <v>13753975633</v>
          </cell>
        </row>
        <row r="566">
          <cell r="A566" t="str">
            <v>德胜</v>
          </cell>
          <cell r="B566" t="str">
            <v>螺纹钢</v>
          </cell>
          <cell r="C566" t="str">
            <v>HRB400E Φ16 9m</v>
          </cell>
          <cell r="D566" t="str">
            <v>吨</v>
          </cell>
          <cell r="E566">
            <v>35</v>
          </cell>
          <cell r="F566">
            <v>45705</v>
          </cell>
          <cell r="G566" t="str">
            <v>（中铁三局-铜资高速1标）四川省资阳市安岳县石羊镇猫坝村2#钢筋场</v>
          </cell>
          <cell r="H566" t="str">
            <v>王雪</v>
          </cell>
          <cell r="I566">
            <v>18729676589</v>
          </cell>
        </row>
        <row r="567">
          <cell r="A567" t="str">
            <v>德胜</v>
          </cell>
          <cell r="B567" t="str">
            <v>螺纹钢</v>
          </cell>
          <cell r="C567" t="str">
            <v>HRB400E Φ20 9m</v>
          </cell>
          <cell r="D567" t="str">
            <v>吨</v>
          </cell>
          <cell r="E567">
            <v>35</v>
          </cell>
          <cell r="F567">
            <v>45705</v>
          </cell>
          <cell r="G567" t="str">
            <v>（中铁三局-铜资高速1标）四川省资阳市安岳县石羊镇猫坝村2#钢筋场</v>
          </cell>
          <cell r="H567" t="str">
            <v>王雪</v>
          </cell>
          <cell r="I567">
            <v>18729676589</v>
          </cell>
        </row>
        <row r="568">
          <cell r="A568" t="str">
            <v>德胜</v>
          </cell>
          <cell r="B568" t="str">
            <v>螺纹钢</v>
          </cell>
          <cell r="C568" t="str">
            <v>HRB400EФ12*9m</v>
          </cell>
          <cell r="D568" t="str">
            <v>吨</v>
          </cell>
          <cell r="E568">
            <v>105</v>
          </cell>
          <cell r="F568">
            <v>45705</v>
          </cell>
          <cell r="G568" t="str">
            <v>（中铁八局康新高速TJ4-1标）四川省甘孜州康定市新都桥镇超限载检测站</v>
          </cell>
          <cell r="H568" t="str">
            <v>刘俊</v>
          </cell>
          <cell r="I568">
            <v>18587764925</v>
          </cell>
        </row>
        <row r="569">
          <cell r="A569" t="str">
            <v>德胜</v>
          </cell>
          <cell r="B569" t="str">
            <v>螺纹钢</v>
          </cell>
          <cell r="C569" t="str">
            <v>HRB400EФ20*9m</v>
          </cell>
          <cell r="D569" t="str">
            <v>吨</v>
          </cell>
          <cell r="E569">
            <v>105</v>
          </cell>
          <cell r="F569">
            <v>45705</v>
          </cell>
          <cell r="G569" t="str">
            <v>（中铁八局康新高速TJ4-1标）四川省甘孜州康定市新都桥镇超限载检测站</v>
          </cell>
          <cell r="H569" t="str">
            <v>刘俊</v>
          </cell>
          <cell r="I569">
            <v>18587764925</v>
          </cell>
        </row>
        <row r="570">
          <cell r="A570" t="str">
            <v>德胜</v>
          </cell>
          <cell r="B570" t="str">
            <v>螺纹钢</v>
          </cell>
          <cell r="C570" t="str">
            <v>HRB400EФ25*9m</v>
          </cell>
          <cell r="D570" t="str">
            <v>吨</v>
          </cell>
          <cell r="E570">
            <v>70</v>
          </cell>
          <cell r="F570">
            <v>45705</v>
          </cell>
          <cell r="G570" t="str">
            <v>（中铁八局康新高速TJ4-1标）四川省甘孜州康定市新都桥镇超限载检测站</v>
          </cell>
          <cell r="H570" t="str">
            <v>刘俊</v>
          </cell>
          <cell r="I570">
            <v>18587764925</v>
          </cell>
        </row>
        <row r="571">
          <cell r="A571" t="str">
            <v>德胜</v>
          </cell>
          <cell r="B571" t="str">
            <v>螺纹钢</v>
          </cell>
          <cell r="C571" t="str">
            <v>HRB400EФ28*9m</v>
          </cell>
          <cell r="D571" t="str">
            <v>吨</v>
          </cell>
          <cell r="E571">
            <v>35</v>
          </cell>
          <cell r="F571">
            <v>45705</v>
          </cell>
          <cell r="G571" t="str">
            <v>（中铁八局康新高速TJ4-1标）四川省甘孜州康定市新都桥镇超限载检测站</v>
          </cell>
          <cell r="H571" t="str">
            <v>刘俊</v>
          </cell>
          <cell r="I571">
            <v>18587764925</v>
          </cell>
        </row>
        <row r="572">
          <cell r="A572" t="str">
            <v>达钢</v>
          </cell>
          <cell r="B572" t="str">
            <v>螺纹钢</v>
          </cell>
          <cell r="C572" t="str">
            <v>HRB400E Φ12 9m</v>
          </cell>
          <cell r="D572" t="str">
            <v>吨</v>
          </cell>
          <cell r="E572">
            <v>18</v>
          </cell>
          <cell r="F572">
            <v>45705</v>
          </cell>
          <cell r="G572" t="str">
            <v>(五冶钢构医学科学产业园建设项目房建二部-六标)四川省南充市顺庆区搬罾街道学府大道二段</v>
          </cell>
          <cell r="H572" t="str">
            <v>安南</v>
          </cell>
          <cell r="I572">
            <v>19950525030</v>
          </cell>
        </row>
        <row r="573">
          <cell r="A573" t="str">
            <v>达钢</v>
          </cell>
          <cell r="B573" t="str">
            <v>螺纹钢</v>
          </cell>
          <cell r="C573" t="str">
            <v>HRB400E Φ16 9m</v>
          </cell>
          <cell r="D573" t="str">
            <v>吨</v>
          </cell>
          <cell r="E573">
            <v>15</v>
          </cell>
          <cell r="F573">
            <v>45705</v>
          </cell>
          <cell r="G573" t="str">
            <v>(五冶钢构医学科学产业园建设项目房建二部-六标)四川省南充市顺庆区搬罾街道学府大道二段</v>
          </cell>
          <cell r="H573" t="str">
            <v>安南</v>
          </cell>
          <cell r="I573">
            <v>19950525030</v>
          </cell>
        </row>
        <row r="574">
          <cell r="A574" t="str">
            <v>达钢</v>
          </cell>
          <cell r="B574" t="str">
            <v>螺纹钢</v>
          </cell>
          <cell r="C574" t="str">
            <v>HRB400E Φ20 9m</v>
          </cell>
          <cell r="D574" t="str">
            <v>吨</v>
          </cell>
          <cell r="E574">
            <v>3</v>
          </cell>
          <cell r="F574">
            <v>45705</v>
          </cell>
          <cell r="G574" t="str">
            <v>(五冶钢构医学科学产业园建设项目房建二部-六标)四川省南充市顺庆区搬罾街道学府大道二段</v>
          </cell>
          <cell r="H574" t="str">
            <v>安南</v>
          </cell>
          <cell r="I574">
            <v>19950525030</v>
          </cell>
        </row>
        <row r="575">
          <cell r="A575" t="str">
            <v>达钢</v>
          </cell>
          <cell r="B575" t="str">
            <v>螺纹钢</v>
          </cell>
          <cell r="C575" t="str">
            <v>HRB400E Φ25 9m</v>
          </cell>
          <cell r="D575" t="str">
            <v>吨</v>
          </cell>
          <cell r="E575">
            <v>35</v>
          </cell>
          <cell r="F575">
            <v>45705</v>
          </cell>
          <cell r="G575" t="str">
            <v>(五冶钢构医学科学产业园建设项目房建二部-六标)四川省南充市顺庆区搬罾街道学府大道二段</v>
          </cell>
          <cell r="H575" t="str">
            <v>安南</v>
          </cell>
          <cell r="I575">
            <v>19950525030</v>
          </cell>
        </row>
        <row r="576">
          <cell r="A576" t="str">
            <v>达钢</v>
          </cell>
          <cell r="B576" t="str">
            <v>盘螺</v>
          </cell>
          <cell r="C576" t="str">
            <v>HRB400E Φ6</v>
          </cell>
          <cell r="D576" t="str">
            <v>吨</v>
          </cell>
          <cell r="E576">
            <v>10</v>
          </cell>
          <cell r="F576">
            <v>45705</v>
          </cell>
          <cell r="G576" t="str">
            <v>(五冶钢构医学科学产业园建设项目房建三部-一标（7-2）)四川省南充市顺庆区搬罾街道学府大道二段</v>
          </cell>
          <cell r="H576" t="str">
            <v>郑林</v>
          </cell>
          <cell r="I576">
            <v>18349955455</v>
          </cell>
        </row>
        <row r="577">
          <cell r="A577" t="str">
            <v>达钢</v>
          </cell>
          <cell r="B577" t="str">
            <v>盘螺</v>
          </cell>
          <cell r="C577" t="str">
            <v>HRB400E Φ8</v>
          </cell>
          <cell r="D577" t="str">
            <v>吨</v>
          </cell>
          <cell r="E577">
            <v>37.5</v>
          </cell>
          <cell r="F577">
            <v>45705</v>
          </cell>
          <cell r="G577" t="str">
            <v>(五冶钢构医学科学产业园建设项目房建三部-一标（7-2）)四川省南充市顺庆区搬罾街道学府大道二段</v>
          </cell>
          <cell r="H577" t="str">
            <v>郑林</v>
          </cell>
          <cell r="I577">
            <v>18349955455</v>
          </cell>
        </row>
        <row r="578">
          <cell r="A578" t="str">
            <v>达钢</v>
          </cell>
          <cell r="B578" t="str">
            <v>盘螺</v>
          </cell>
          <cell r="C578" t="str">
            <v>HRB400E Φ10</v>
          </cell>
          <cell r="D578" t="str">
            <v>吨</v>
          </cell>
          <cell r="E578">
            <v>20</v>
          </cell>
          <cell r="F578">
            <v>45705</v>
          </cell>
          <cell r="G578" t="str">
            <v>(五冶钢构医学科学产业园建设项目房建三部-一标（7-2）)四川省南充市顺庆区搬罾街道学府大道二段</v>
          </cell>
          <cell r="H578" t="str">
            <v>郑林</v>
          </cell>
          <cell r="I578">
            <v>18349955455</v>
          </cell>
        </row>
        <row r="579">
          <cell r="A579" t="str">
            <v>达钢</v>
          </cell>
          <cell r="B579" t="str">
            <v>盘螺</v>
          </cell>
          <cell r="C579" t="str">
            <v>HRB400E Φ12</v>
          </cell>
          <cell r="D579" t="str">
            <v>吨</v>
          </cell>
          <cell r="E579">
            <v>5</v>
          </cell>
          <cell r="F579">
            <v>45705</v>
          </cell>
          <cell r="G579" t="str">
            <v>(五冶钢构医学科学产业园建设项目房建三部-一标（7-2）)四川省南充市顺庆区搬罾街道学府大道二段</v>
          </cell>
          <cell r="H579" t="str">
            <v>郑林</v>
          </cell>
          <cell r="I579">
            <v>18349955455</v>
          </cell>
        </row>
        <row r="580">
          <cell r="A580" t="str">
            <v>达钢</v>
          </cell>
          <cell r="B580" t="str">
            <v>螺纹钢</v>
          </cell>
          <cell r="C580" t="str">
            <v>HRB400E Φ16 9m</v>
          </cell>
          <cell r="D580" t="str">
            <v>吨</v>
          </cell>
          <cell r="E580">
            <v>70</v>
          </cell>
          <cell r="F580">
            <v>45705</v>
          </cell>
          <cell r="G580" t="str">
            <v>(五冶钢构医学科学产业园建设项目房建三部-排洪渠)四川省南充市顺庆区搬罾街道学府大道二段</v>
          </cell>
          <cell r="H580" t="str">
            <v>郑林</v>
          </cell>
          <cell r="I580">
            <v>18349955455</v>
          </cell>
        </row>
        <row r="581">
          <cell r="A581" t="str">
            <v>达钢</v>
          </cell>
          <cell r="B581" t="str">
            <v>螺纹钢</v>
          </cell>
          <cell r="C581" t="str">
            <v>HRB400E Φ16 12m</v>
          </cell>
          <cell r="D581" t="str">
            <v>吨</v>
          </cell>
          <cell r="E581">
            <v>70</v>
          </cell>
          <cell r="F581">
            <v>45705</v>
          </cell>
          <cell r="G581" t="str">
            <v>(五冶钢构医学科学产业园建设项目房建三部-排洪渠)四川省南充市顺庆区搬罾街道学府大道二段</v>
          </cell>
          <cell r="H581" t="str">
            <v>郑林</v>
          </cell>
          <cell r="I581">
            <v>18349955455</v>
          </cell>
        </row>
        <row r="582">
          <cell r="A582" t="str">
            <v>达钢</v>
          </cell>
          <cell r="B582" t="str">
            <v>螺纹钢</v>
          </cell>
          <cell r="C582" t="str">
            <v>HRB400E Φ25 12m</v>
          </cell>
          <cell r="D582" t="str">
            <v>吨</v>
          </cell>
          <cell r="E582">
            <v>105</v>
          </cell>
          <cell r="F582">
            <v>45705</v>
          </cell>
          <cell r="G582" t="str">
            <v>(五冶钢构医学科学产业园建设项目房建三部-排洪渠)四川省南充市顺庆区搬罾街道学府大道二段</v>
          </cell>
          <cell r="H582" t="str">
            <v>郑林</v>
          </cell>
          <cell r="I582">
            <v>18349955455</v>
          </cell>
        </row>
        <row r="583">
          <cell r="A583" t="str">
            <v>冷钢</v>
          </cell>
          <cell r="B583" t="str">
            <v>盘螺</v>
          </cell>
          <cell r="C583" t="str">
            <v>HRB400E Φ8</v>
          </cell>
          <cell r="D583" t="str">
            <v>吨</v>
          </cell>
          <cell r="E583">
            <v>13</v>
          </cell>
          <cell r="F583">
            <v>45705</v>
          </cell>
          <cell r="G583" t="str">
            <v>（商投建工达州中医药科技园-4工区-2号楼）达州市通川区达州中医药职业学院犀牛大道北段</v>
          </cell>
          <cell r="H583" t="str">
            <v>张扬</v>
          </cell>
          <cell r="I583">
            <v>18381904567</v>
          </cell>
        </row>
        <row r="584">
          <cell r="A584" t="str">
            <v>冷钢</v>
          </cell>
          <cell r="B584" t="str">
            <v>盘螺</v>
          </cell>
          <cell r="C584" t="str">
            <v>HRB400E Φ10</v>
          </cell>
          <cell r="D584" t="str">
            <v>吨</v>
          </cell>
          <cell r="E584">
            <v>10</v>
          </cell>
          <cell r="F584">
            <v>45705</v>
          </cell>
          <cell r="G584" t="str">
            <v>（商投建工达州中医药科技园-4工区-2号楼）达州市通川区达州中医药职业学院犀牛大道北段</v>
          </cell>
          <cell r="H584" t="str">
            <v>张扬</v>
          </cell>
          <cell r="I584">
            <v>18381904567</v>
          </cell>
        </row>
        <row r="585">
          <cell r="A585" t="str">
            <v>冷钢</v>
          </cell>
          <cell r="B585" t="str">
            <v>螺纹钢</v>
          </cell>
          <cell r="C585" t="str">
            <v>HRB400E Φ16 9m</v>
          </cell>
          <cell r="D585" t="str">
            <v>吨</v>
          </cell>
          <cell r="E585">
            <v>12</v>
          </cell>
          <cell r="F585">
            <v>45705</v>
          </cell>
          <cell r="G585" t="str">
            <v>（商投建工达州中医药科技园-4工区-2号楼）达州市通川区达州中医药职业学院犀牛大道北段</v>
          </cell>
          <cell r="H585" t="str">
            <v>张扬</v>
          </cell>
          <cell r="I585">
            <v>18381904567</v>
          </cell>
        </row>
        <row r="586">
          <cell r="A586" t="str">
            <v>冷钢</v>
          </cell>
          <cell r="B586" t="str">
            <v>盘螺</v>
          </cell>
          <cell r="C586" t="str">
            <v>HRB400E Φ8</v>
          </cell>
          <cell r="D586" t="str">
            <v>吨</v>
          </cell>
          <cell r="E586">
            <v>3</v>
          </cell>
          <cell r="F586">
            <v>45705</v>
          </cell>
          <cell r="G586" t="str">
            <v>（商投建工达州中医药科技园-2工区-景观桥）达州市通川区达州中医药职业学院犀牛大道北段</v>
          </cell>
          <cell r="H586" t="str">
            <v>李波</v>
          </cell>
          <cell r="I586">
            <v>18381899787</v>
          </cell>
        </row>
        <row r="587">
          <cell r="A587" t="str">
            <v>冷钢</v>
          </cell>
          <cell r="B587" t="str">
            <v>螺纹钢</v>
          </cell>
          <cell r="C587" t="str">
            <v>HRB400E Φ12 9m</v>
          </cell>
          <cell r="D587" t="str">
            <v>吨</v>
          </cell>
          <cell r="E587">
            <v>10</v>
          </cell>
          <cell r="F587">
            <v>45705</v>
          </cell>
          <cell r="G587" t="str">
            <v>（商投建工达州中医药科技园-2工区-景观桥）达州市通川区达州中医药职业学院犀牛大道北段</v>
          </cell>
          <cell r="H587" t="str">
            <v>李波</v>
          </cell>
          <cell r="I587">
            <v>18381899787</v>
          </cell>
        </row>
        <row r="588">
          <cell r="A588" t="str">
            <v>冷钢</v>
          </cell>
          <cell r="B588" t="str">
            <v>螺纹钢</v>
          </cell>
          <cell r="C588" t="str">
            <v>HRB400E Φ16 9m</v>
          </cell>
          <cell r="D588" t="str">
            <v>吨</v>
          </cell>
          <cell r="E588">
            <v>15</v>
          </cell>
          <cell r="F588">
            <v>45705</v>
          </cell>
          <cell r="G588" t="str">
            <v>（商投建工达州中医药科技园-2工区-景观桥）达州市通川区达州中医药职业学院犀牛大道北段</v>
          </cell>
          <cell r="H588" t="str">
            <v>李波</v>
          </cell>
          <cell r="I588">
            <v>18381899787</v>
          </cell>
        </row>
        <row r="589">
          <cell r="A589" t="str">
            <v>冷钢</v>
          </cell>
          <cell r="B589" t="str">
            <v>螺纹钢</v>
          </cell>
          <cell r="C589" t="str">
            <v>HRB400E Φ28 9m</v>
          </cell>
          <cell r="D589" t="str">
            <v>吨</v>
          </cell>
          <cell r="E589">
            <v>8</v>
          </cell>
          <cell r="F589">
            <v>45705</v>
          </cell>
          <cell r="G589" t="str">
            <v>（商投建工达州中医药科技园-2工区-景观桥）达州市通川区达州中医药职业学院犀牛大道北段</v>
          </cell>
          <cell r="H589" t="str">
            <v>李波</v>
          </cell>
          <cell r="I589">
            <v>18381899787</v>
          </cell>
        </row>
        <row r="590">
          <cell r="A590" t="str">
            <v>润耀</v>
          </cell>
          <cell r="B590" t="str">
            <v>盘圆</v>
          </cell>
          <cell r="C590" t="str">
            <v>HPB300Ф8</v>
          </cell>
          <cell r="D590" t="str">
            <v>吨</v>
          </cell>
          <cell r="E590">
            <v>35</v>
          </cell>
          <cell r="F590">
            <v>45705</v>
          </cell>
          <cell r="G590" t="str">
            <v>（中铁一局四公司康新高速TJ1-1标康定隧道）四川省甘孜州康定市榆林街道甘孜州博物馆旁</v>
          </cell>
          <cell r="H590" t="str">
            <v>王锡俊</v>
          </cell>
          <cell r="I590">
            <v>18736877891</v>
          </cell>
        </row>
        <row r="591">
          <cell r="A591" t="str">
            <v>润耀</v>
          </cell>
          <cell r="B591" t="str">
            <v>盘圆</v>
          </cell>
          <cell r="C591" t="str">
            <v>HPB300Ф8</v>
          </cell>
          <cell r="D591" t="str">
            <v>吨</v>
          </cell>
          <cell r="E591">
            <v>35</v>
          </cell>
          <cell r="F591">
            <v>45705</v>
          </cell>
          <cell r="G591" t="str">
            <v>（中铁一局四公司康新高速TJ1-1标贡不卡隧道）四川省甘孜州康定市折多塘村车管所旁</v>
          </cell>
          <cell r="H591" t="str">
            <v>王锡俊</v>
          </cell>
          <cell r="I591">
            <v>18736877891</v>
          </cell>
        </row>
        <row r="592">
          <cell r="A592" t="str">
            <v>润耀</v>
          </cell>
          <cell r="B592" t="str">
            <v>盘圆</v>
          </cell>
          <cell r="C592" t="str">
            <v>HPB300Ф12</v>
          </cell>
          <cell r="D592" t="str">
            <v>吨</v>
          </cell>
          <cell r="E592">
            <v>35</v>
          </cell>
          <cell r="F592">
            <v>45705</v>
          </cell>
          <cell r="G592" t="str">
            <v>（中铁一局四公司康新高速TJ1-1标贡不卡隧道）四川省甘孜州康定市折多塘村车管所旁</v>
          </cell>
          <cell r="H592" t="str">
            <v>王锡俊</v>
          </cell>
          <cell r="I592">
            <v>18736877891</v>
          </cell>
        </row>
        <row r="593">
          <cell r="A593" t="str">
            <v>润耀</v>
          </cell>
          <cell r="B593" t="str">
            <v>螺纹钢</v>
          </cell>
          <cell r="C593" t="str">
            <v>HRB400EФ25*9m</v>
          </cell>
          <cell r="D593" t="str">
            <v>吨</v>
          </cell>
          <cell r="E593">
            <v>35</v>
          </cell>
          <cell r="F593">
            <v>45705</v>
          </cell>
          <cell r="G593" t="str">
            <v>（中铁一局四公司康新高速TJ1-1标贡不卡隧道）四川省甘孜州康定市折多塘村车管所旁</v>
          </cell>
          <cell r="H593" t="str">
            <v>王锡俊</v>
          </cell>
          <cell r="I593">
            <v>18736877891</v>
          </cell>
        </row>
        <row r="594">
          <cell r="A594" t="str">
            <v>润耀</v>
          </cell>
          <cell r="B594" t="str">
            <v>盘圆</v>
          </cell>
          <cell r="C594" t="str">
            <v>HPB300Ф12</v>
          </cell>
          <cell r="D594" t="str">
            <v>吨</v>
          </cell>
          <cell r="E594">
            <v>35</v>
          </cell>
          <cell r="F594">
            <v>45705</v>
          </cell>
          <cell r="G594" t="str">
            <v>（中铁一局四公司康新高速TJ1-1标康定隧道）四川省甘孜州康定市榆林街道甘孜州博物馆旁</v>
          </cell>
          <cell r="H594" t="str">
            <v>王锡俊</v>
          </cell>
          <cell r="I594">
            <v>18736877891</v>
          </cell>
        </row>
        <row r="595">
          <cell r="A595" t="str">
            <v>润耀</v>
          </cell>
          <cell r="B595" t="str">
            <v>螺纹钢</v>
          </cell>
          <cell r="C595" t="str">
            <v>HRB400E Φ20 12m</v>
          </cell>
          <cell r="D595" t="str">
            <v>吨</v>
          </cell>
          <cell r="E595">
            <v>35</v>
          </cell>
          <cell r="F595">
            <v>45705</v>
          </cell>
          <cell r="G595" t="str">
            <v>（中铁广州局-资乐高速5标）四川省乐山市井研县宝五镇泡桐湾乐井路</v>
          </cell>
          <cell r="H595" t="str">
            <v>廖俊杰</v>
          </cell>
          <cell r="I595">
            <v>15775100965</v>
          </cell>
        </row>
        <row r="596">
          <cell r="A596" t="str">
            <v>润耀</v>
          </cell>
          <cell r="B596" t="str">
            <v>螺纹钢</v>
          </cell>
          <cell r="C596" t="str">
            <v>HRB400E Φ16 12m</v>
          </cell>
          <cell r="D596" t="str">
            <v>吨</v>
          </cell>
          <cell r="E596">
            <v>70</v>
          </cell>
          <cell r="F596">
            <v>45705</v>
          </cell>
          <cell r="G596" t="str">
            <v>（中铁广州局-资乐高速5标）四川省乐山市井研县宝五镇泡桐湾乐井路</v>
          </cell>
          <cell r="H596" t="str">
            <v>廖俊杰</v>
          </cell>
          <cell r="I596">
            <v>15775100965</v>
          </cell>
        </row>
        <row r="597">
          <cell r="A597" t="str">
            <v>德胜</v>
          </cell>
          <cell r="B597" t="str">
            <v>螺纹钢</v>
          </cell>
          <cell r="C597" t="str">
            <v>HRB400E Φ16*9m</v>
          </cell>
          <cell r="D597" t="str">
            <v>吨</v>
          </cell>
          <cell r="E597">
            <v>9</v>
          </cell>
          <cell r="F597">
            <v>45705</v>
          </cell>
          <cell r="G597" t="str">
            <v>（五冶钢构宜宾高县月江镇建设项目）  四川省宜宾市高县月江镇刚记超市斜对面(还阳组团沪碳二期项目)</v>
          </cell>
          <cell r="H597" t="str">
            <v>张朝亮</v>
          </cell>
          <cell r="I597">
            <v>15228205853</v>
          </cell>
        </row>
        <row r="598">
          <cell r="A598" t="str">
            <v>德胜</v>
          </cell>
          <cell r="B598" t="str">
            <v>螺纹钢</v>
          </cell>
          <cell r="C598" t="str">
            <v>HRB400E Φ18*9m</v>
          </cell>
          <cell r="D598" t="str">
            <v>吨</v>
          </cell>
          <cell r="E598">
            <v>26</v>
          </cell>
          <cell r="F598">
            <v>45705</v>
          </cell>
          <cell r="G598" t="str">
            <v>（五冶钢构宜宾高县月江镇建设项目）  四川省宜宾市高县月江镇刚记超市斜对面(还阳组团沪碳二期项目)</v>
          </cell>
          <cell r="H598" t="str">
            <v>张朝亮</v>
          </cell>
          <cell r="I598">
            <v>15228205853</v>
          </cell>
        </row>
        <row r="599">
          <cell r="A599" t="str">
            <v>润耀</v>
          </cell>
          <cell r="B599" t="str">
            <v>螺纹钢</v>
          </cell>
          <cell r="C599" t="str">
            <v>HRB400E Φ14 9m</v>
          </cell>
          <cell r="D599" t="str">
            <v>吨</v>
          </cell>
          <cell r="E599">
            <v>3</v>
          </cell>
          <cell r="F599">
            <v>45705</v>
          </cell>
          <cell r="G599" t="str">
            <v>（华西萌海科创农业生态谷）成都市简阳市白金山水库</v>
          </cell>
          <cell r="H599" t="str">
            <v>石清国</v>
          </cell>
          <cell r="I599">
            <v>13458642015</v>
          </cell>
        </row>
        <row r="600">
          <cell r="A600" t="str">
            <v>润耀</v>
          </cell>
          <cell r="B600" t="str">
            <v>螺纹钢</v>
          </cell>
          <cell r="C600" t="str">
            <v>HRB400E Φ16 9m</v>
          </cell>
          <cell r="D600" t="str">
            <v>吨</v>
          </cell>
          <cell r="E600">
            <v>6</v>
          </cell>
          <cell r="F600">
            <v>45705</v>
          </cell>
          <cell r="G600" t="str">
            <v>（华西萌海科创农业生态谷）成都市简阳市白金山水库</v>
          </cell>
          <cell r="H600" t="str">
            <v>石清国</v>
          </cell>
          <cell r="I600">
            <v>13458642015</v>
          </cell>
        </row>
        <row r="601">
          <cell r="A601" t="str">
            <v>润耀</v>
          </cell>
          <cell r="B601" t="str">
            <v>螺纹钢</v>
          </cell>
          <cell r="C601" t="str">
            <v>HRB400E Φ22 9m</v>
          </cell>
          <cell r="D601" t="str">
            <v>吨</v>
          </cell>
          <cell r="E601">
            <v>6</v>
          </cell>
          <cell r="F601">
            <v>45705</v>
          </cell>
          <cell r="G601" t="str">
            <v>（华西萌海科创农业生态谷）成都市简阳市白金山水库</v>
          </cell>
          <cell r="H601" t="str">
            <v>石清国</v>
          </cell>
          <cell r="I601">
            <v>13458642015</v>
          </cell>
        </row>
        <row r="602">
          <cell r="A602" t="str">
            <v>润耀</v>
          </cell>
          <cell r="B602" t="str">
            <v>螺纹钢</v>
          </cell>
          <cell r="C602" t="str">
            <v>HRB500E Φ12</v>
          </cell>
          <cell r="D602" t="str">
            <v>吨</v>
          </cell>
          <cell r="E602">
            <v>3</v>
          </cell>
          <cell r="F602">
            <v>45705</v>
          </cell>
          <cell r="G602" t="str">
            <v>（华西萌海科创农业生态谷）成都市简阳市白金山水库</v>
          </cell>
          <cell r="H602" t="str">
            <v>石清国</v>
          </cell>
          <cell r="I602">
            <v>13458642015</v>
          </cell>
        </row>
        <row r="603">
          <cell r="A603" t="str">
            <v>润耀</v>
          </cell>
          <cell r="B603" t="str">
            <v>螺纹钢</v>
          </cell>
          <cell r="C603" t="str">
            <v>HRB500E Φ20</v>
          </cell>
          <cell r="D603" t="str">
            <v>吨</v>
          </cell>
          <cell r="E603">
            <v>6</v>
          </cell>
          <cell r="F603">
            <v>45705</v>
          </cell>
          <cell r="G603" t="str">
            <v>（华西萌海科创农业生态谷）成都市简阳市白金山水库</v>
          </cell>
          <cell r="H603" t="str">
            <v>石清国</v>
          </cell>
          <cell r="I603">
            <v>13458642015</v>
          </cell>
        </row>
        <row r="604">
          <cell r="A604" t="str">
            <v>润耀</v>
          </cell>
          <cell r="B604" t="str">
            <v>螺纹钢</v>
          </cell>
          <cell r="C604" t="str">
            <v>HRB500E Φ22</v>
          </cell>
          <cell r="D604" t="str">
            <v>吨</v>
          </cell>
          <cell r="E604">
            <v>6</v>
          </cell>
          <cell r="F604">
            <v>45705</v>
          </cell>
          <cell r="G604" t="str">
            <v>（华西萌海科创农业生态谷）成都市简阳市白金山水库</v>
          </cell>
          <cell r="H604" t="str">
            <v>石清国</v>
          </cell>
          <cell r="I604">
            <v>13458642015</v>
          </cell>
        </row>
        <row r="605">
          <cell r="A605" t="str">
            <v>润耀</v>
          </cell>
          <cell r="B605" t="str">
            <v>螺纹钢</v>
          </cell>
          <cell r="C605" t="str">
            <v>HRB500E Φ25</v>
          </cell>
          <cell r="D605" t="str">
            <v>吨</v>
          </cell>
          <cell r="E605">
            <v>6</v>
          </cell>
          <cell r="F605">
            <v>45705</v>
          </cell>
          <cell r="G605" t="str">
            <v>（华西萌海科创农业生态谷）成都市简阳市白金山水库</v>
          </cell>
          <cell r="H605" t="str">
            <v>石清国</v>
          </cell>
          <cell r="I605">
            <v>13458642015</v>
          </cell>
        </row>
        <row r="606">
          <cell r="A606" t="str">
            <v>润耀</v>
          </cell>
          <cell r="B606" t="str">
            <v>盘螺</v>
          </cell>
          <cell r="C606" t="str">
            <v>HRB400E Φ12</v>
          </cell>
          <cell r="D606" t="str">
            <v>吨</v>
          </cell>
          <cell r="E606">
            <v>105</v>
          </cell>
          <cell r="F606">
            <v>45706</v>
          </cell>
          <cell r="G606" t="str">
            <v>（中铁广州局-资乐高速5标）四川省乐山市井研县宝五镇泡桐湾乐井路</v>
          </cell>
          <cell r="H606" t="str">
            <v>廖俊杰</v>
          </cell>
          <cell r="I606">
            <v>15775100965</v>
          </cell>
        </row>
        <row r="607">
          <cell r="A607" t="str">
            <v>德胜</v>
          </cell>
          <cell r="B607" t="str">
            <v>螺纹钢</v>
          </cell>
          <cell r="C607" t="str">
            <v>HRB500EФ22*9m</v>
          </cell>
          <cell r="D607" t="str">
            <v>吨</v>
          </cell>
          <cell r="E607">
            <v>22</v>
          </cell>
          <cell r="F607">
            <v>45706</v>
          </cell>
          <cell r="G607" t="str">
            <v>（中核中原-温江北林医养综合体项目）四川省成都市温江区万春大道第三人民医院东</v>
          </cell>
          <cell r="H607" t="str">
            <v>蔡杰</v>
          </cell>
          <cell r="I607">
            <v>18875129329</v>
          </cell>
        </row>
        <row r="608">
          <cell r="A608" t="str">
            <v>德胜</v>
          </cell>
          <cell r="B608" t="str">
            <v>螺纹钢</v>
          </cell>
          <cell r="C608" t="str">
            <v>HRB500EФ28*9m</v>
          </cell>
          <cell r="D608" t="str">
            <v>吨</v>
          </cell>
          <cell r="E608">
            <v>12</v>
          </cell>
          <cell r="F608">
            <v>45706</v>
          </cell>
          <cell r="G608" t="str">
            <v>（中核中原-温江北林医养综合体项目）四川省成都市温江区万春大道第三人民医院东</v>
          </cell>
          <cell r="H608" t="str">
            <v>蔡杰</v>
          </cell>
          <cell r="I608">
            <v>18875129329</v>
          </cell>
        </row>
        <row r="609">
          <cell r="A609" t="str">
            <v>德胜</v>
          </cell>
          <cell r="B609" t="str">
            <v>螺纹钢</v>
          </cell>
          <cell r="C609" t="str">
            <v>HRB400E Φ16 9m</v>
          </cell>
          <cell r="D609" t="str">
            <v>吨</v>
          </cell>
          <cell r="E609">
            <v>35</v>
          </cell>
          <cell r="F609">
            <v>45706</v>
          </cell>
          <cell r="G609" t="str">
            <v>(中铁九局-铜资高速3标)四川省资阳市安岳县协和镇高狮村高狮枢纽互通</v>
          </cell>
          <cell r="H609" t="str">
            <v>贺盼飞</v>
          </cell>
          <cell r="I609">
            <v>19114513423</v>
          </cell>
        </row>
        <row r="610">
          <cell r="A610" t="str">
            <v>德胜</v>
          </cell>
          <cell r="B610" t="str">
            <v>螺纹钢</v>
          </cell>
          <cell r="C610" t="str">
            <v>HRB400E Φ22 12m</v>
          </cell>
          <cell r="D610" t="str">
            <v>吨</v>
          </cell>
          <cell r="E610">
            <v>35</v>
          </cell>
          <cell r="F610">
            <v>45706</v>
          </cell>
          <cell r="G610" t="str">
            <v>（中铁广州局-成渝扩容2标）四川省资阳市雁江区南双路杨家糖房</v>
          </cell>
          <cell r="H610" t="str">
            <v>邓志强</v>
          </cell>
          <cell r="I610">
            <v>17603045490</v>
          </cell>
        </row>
        <row r="611">
          <cell r="A611" t="str">
            <v>陕钢</v>
          </cell>
          <cell r="B611" t="str">
            <v>高线</v>
          </cell>
          <cell r="C611" t="str">
            <v>HPB300Φ8</v>
          </cell>
          <cell r="D611" t="str">
            <v>吨</v>
          </cell>
          <cell r="E611">
            <v>32.5</v>
          </cell>
          <cell r="F611">
            <v>45706</v>
          </cell>
          <cell r="G611" t="str">
            <v>（中冶智慧邻里中心项目）四川省成都市简阳市解放路153号锦城名都邻里中心项目</v>
          </cell>
          <cell r="H611" t="str">
            <v>李章银</v>
          </cell>
          <cell r="I611">
            <v>13880828727</v>
          </cell>
        </row>
        <row r="612">
          <cell r="A612" t="str">
            <v>陕钢</v>
          </cell>
          <cell r="B612" t="str">
            <v>螺纹钢</v>
          </cell>
          <cell r="C612" t="str">
            <v>HRB400E Φ20 9m</v>
          </cell>
          <cell r="D612" t="str">
            <v>吨</v>
          </cell>
          <cell r="E612">
            <v>2.5</v>
          </cell>
          <cell r="F612">
            <v>45706</v>
          </cell>
          <cell r="G612" t="str">
            <v>（中冶智慧邻里中心项目）四川省成都市简阳市解放路153号锦城名都邻里中心项目</v>
          </cell>
          <cell r="H612" t="str">
            <v>李章银</v>
          </cell>
          <cell r="I612">
            <v>13880828727</v>
          </cell>
        </row>
        <row r="613">
          <cell r="A613" t="str">
            <v>陕钢</v>
          </cell>
          <cell r="B613" t="str">
            <v>螺纹钢</v>
          </cell>
          <cell r="C613" t="str">
            <v>HRB500EФ28*9m</v>
          </cell>
          <cell r="D613" t="str">
            <v>吨</v>
          </cell>
          <cell r="E613">
            <v>14</v>
          </cell>
          <cell r="F613">
            <v>45706</v>
          </cell>
          <cell r="G613" t="str">
            <v>（中核中原-温江北林医养综合体项目）四川省成都市温江区万春大道第三人民医院东</v>
          </cell>
          <cell r="H613" t="str">
            <v>蔡杰</v>
          </cell>
          <cell r="I613">
            <v>18875129329</v>
          </cell>
        </row>
        <row r="614">
          <cell r="A614" t="str">
            <v>陕钢</v>
          </cell>
          <cell r="B614" t="str">
            <v>螺纹钢</v>
          </cell>
          <cell r="C614" t="str">
            <v>HRB500EФ25*9m</v>
          </cell>
          <cell r="D614" t="str">
            <v>吨</v>
          </cell>
          <cell r="E614">
            <v>26</v>
          </cell>
          <cell r="F614">
            <v>45706</v>
          </cell>
          <cell r="G614" t="str">
            <v>（中核中原-温江北林医养综合体项目）四川省成都市温江区万春大道第三人民医院东</v>
          </cell>
          <cell r="H614" t="str">
            <v>蔡杰</v>
          </cell>
          <cell r="I614">
            <v>18875129329</v>
          </cell>
        </row>
        <row r="615">
          <cell r="A615" t="str">
            <v>陕钢</v>
          </cell>
          <cell r="B615" t="str">
            <v>螺纹钢</v>
          </cell>
          <cell r="C615" t="str">
            <v>HRB500EФ20*9m</v>
          </cell>
          <cell r="D615" t="str">
            <v>吨</v>
          </cell>
          <cell r="E615">
            <v>18</v>
          </cell>
          <cell r="F615">
            <v>45706</v>
          </cell>
          <cell r="G615" t="str">
            <v>（中核中原-温江北林医养综合体项目）四川省成都市温江区万春大道第三人民医院东</v>
          </cell>
          <cell r="H615" t="str">
            <v>蔡杰</v>
          </cell>
          <cell r="I615">
            <v>18875129329</v>
          </cell>
        </row>
        <row r="616">
          <cell r="A616" t="str">
            <v>陕钢</v>
          </cell>
          <cell r="B616" t="str">
            <v>螺纹钢</v>
          </cell>
          <cell r="C616" t="str">
            <v>HRB500EФ18*9m</v>
          </cell>
          <cell r="D616" t="str">
            <v>吨</v>
          </cell>
          <cell r="E616">
            <v>25</v>
          </cell>
          <cell r="F616">
            <v>45706</v>
          </cell>
          <cell r="G616" t="str">
            <v>（中核中原-温江北林医养综合体项目）四川省成都市温江区万春大道第三人民医院东</v>
          </cell>
          <cell r="H616" t="str">
            <v>蔡杰</v>
          </cell>
          <cell r="I616">
            <v>18875129329</v>
          </cell>
        </row>
        <row r="617">
          <cell r="A617" t="str">
            <v>陕钢</v>
          </cell>
          <cell r="B617" t="str">
            <v>螺纹钢</v>
          </cell>
          <cell r="C617" t="str">
            <v>HRB500EФ14*9m</v>
          </cell>
          <cell r="D617" t="str">
            <v>吨</v>
          </cell>
          <cell r="E617">
            <v>10</v>
          </cell>
          <cell r="F617">
            <v>45706</v>
          </cell>
          <cell r="G617" t="str">
            <v>（中核中原-温江北林医养综合体项目）四川省成都市温江区万春大道第三人民医院东</v>
          </cell>
          <cell r="H617" t="str">
            <v>蔡杰</v>
          </cell>
          <cell r="I617">
            <v>18875129329</v>
          </cell>
        </row>
        <row r="618">
          <cell r="A618" t="str">
            <v>陕钢</v>
          </cell>
          <cell r="B618" t="str">
            <v>螺纹钢</v>
          </cell>
          <cell r="C618" t="str">
            <v>HRB500EФ12*9m</v>
          </cell>
          <cell r="D618" t="str">
            <v>吨</v>
          </cell>
          <cell r="E618">
            <v>6</v>
          </cell>
          <cell r="F618">
            <v>45706</v>
          </cell>
          <cell r="G618" t="str">
            <v>（中核中原-温江北林医养综合体项目）四川省成都市温江区万春大道第三人民医院东</v>
          </cell>
          <cell r="H618" t="str">
            <v>蔡杰</v>
          </cell>
          <cell r="I618">
            <v>18875129329</v>
          </cell>
        </row>
        <row r="619">
          <cell r="A619" t="str">
            <v>陕钢</v>
          </cell>
          <cell r="B619" t="str">
            <v>螺纹钢</v>
          </cell>
          <cell r="C619" t="str">
            <v>HRB400EФ16*9m</v>
          </cell>
          <cell r="D619" t="str">
            <v>吨</v>
          </cell>
          <cell r="E619">
            <v>13</v>
          </cell>
          <cell r="F619">
            <v>45706</v>
          </cell>
          <cell r="G619" t="str">
            <v>（中核中原-温江北林医养综合体项目）四川省成都市温江区万春大道第三人民医院东</v>
          </cell>
          <cell r="H619" t="str">
            <v>蔡杰</v>
          </cell>
          <cell r="I619">
            <v>18875129329</v>
          </cell>
        </row>
        <row r="620">
          <cell r="A620" t="str">
            <v>陕钢</v>
          </cell>
          <cell r="B620" t="str">
            <v>盘螺</v>
          </cell>
          <cell r="C620" t="str">
            <v>HRB400EΦ10</v>
          </cell>
          <cell r="D620" t="str">
            <v>吨</v>
          </cell>
          <cell r="E620">
            <v>5</v>
          </cell>
          <cell r="F620">
            <v>45706</v>
          </cell>
          <cell r="G620" t="str">
            <v>（中核中原-温江北林医养综合体项目）四川省成都市温江区万春大道第三人民医院东</v>
          </cell>
          <cell r="H620" t="str">
            <v>蔡杰</v>
          </cell>
          <cell r="I620">
            <v>18875129329</v>
          </cell>
        </row>
        <row r="621">
          <cell r="A621" t="str">
            <v>陕钢</v>
          </cell>
          <cell r="B621" t="str">
            <v>盘螺</v>
          </cell>
          <cell r="C621" t="str">
            <v>HRB400EΦ8</v>
          </cell>
          <cell r="D621" t="str">
            <v>吨</v>
          </cell>
          <cell r="E621">
            <v>3</v>
          </cell>
          <cell r="F621">
            <v>45706</v>
          </cell>
          <cell r="G621" t="str">
            <v>（中核中原-温江北林医养综合体项目）四川省成都市温江区万春大道第三人民医院东</v>
          </cell>
          <cell r="H621" t="str">
            <v>蔡杰</v>
          </cell>
          <cell r="I621">
            <v>18875129329</v>
          </cell>
        </row>
        <row r="622">
          <cell r="A622" t="str">
            <v>达钢</v>
          </cell>
          <cell r="B622" t="str">
            <v>盘螺</v>
          </cell>
          <cell r="C622" t="str">
            <v>HRB400E Φ6</v>
          </cell>
          <cell r="D622" t="str">
            <v>吨</v>
          </cell>
          <cell r="E622">
            <v>10</v>
          </cell>
          <cell r="F622">
            <v>45706</v>
          </cell>
          <cell r="G622" t="str">
            <v>（五冶钢构宜宾高县月江镇建设项目）  四川省宜宾市高县月江镇刚记超市斜对面(还阳组团沪碳二期项目)</v>
          </cell>
          <cell r="H622" t="str">
            <v>张朝亮</v>
          </cell>
          <cell r="I622">
            <v>15228205853</v>
          </cell>
        </row>
        <row r="623">
          <cell r="A623" t="str">
            <v>达钢</v>
          </cell>
          <cell r="B623" t="str">
            <v>盘螺</v>
          </cell>
          <cell r="C623" t="str">
            <v>HRB400E Φ8</v>
          </cell>
          <cell r="D623" t="str">
            <v>吨</v>
          </cell>
          <cell r="E623">
            <v>25</v>
          </cell>
          <cell r="F623">
            <v>45706</v>
          </cell>
          <cell r="G623" t="str">
            <v>（五冶钢构宜宾高县月江镇建设项目）  四川省宜宾市高县月江镇刚记超市斜对面(还阳组团沪碳二期项目)</v>
          </cell>
          <cell r="H623" t="str">
            <v>张朝亮</v>
          </cell>
          <cell r="I623">
            <v>15228205853</v>
          </cell>
        </row>
        <row r="624">
          <cell r="A624" t="str">
            <v>达钢</v>
          </cell>
          <cell r="B624" t="str">
            <v>螺纹钢</v>
          </cell>
          <cell r="C624" t="str">
            <v>HRB400E Φ14 9m</v>
          </cell>
          <cell r="D624" t="str">
            <v>吨</v>
          </cell>
          <cell r="E624">
            <v>20</v>
          </cell>
          <cell r="F624">
            <v>45706</v>
          </cell>
          <cell r="G624" t="str">
            <v>（五冶达州国道542项目-养护工区）四川省达州市达川区管村镇油房村</v>
          </cell>
          <cell r="H624" t="str">
            <v>侯自强</v>
          </cell>
          <cell r="I624">
            <v>13281725223</v>
          </cell>
        </row>
        <row r="625">
          <cell r="A625" t="str">
            <v>达钢</v>
          </cell>
          <cell r="B625" t="str">
            <v>螺纹钢</v>
          </cell>
          <cell r="C625" t="str">
            <v>HRB400E Φ16 9m</v>
          </cell>
          <cell r="D625" t="str">
            <v>吨</v>
          </cell>
          <cell r="E625">
            <v>9</v>
          </cell>
          <cell r="F625">
            <v>45706</v>
          </cell>
          <cell r="G625" t="str">
            <v>（五冶达州国道542项目-养护工区）四川省达州市达川区管村镇油房村</v>
          </cell>
          <cell r="H625" t="str">
            <v>侯自强</v>
          </cell>
          <cell r="I625">
            <v>13281725223</v>
          </cell>
        </row>
        <row r="626">
          <cell r="A626" t="str">
            <v>达钢</v>
          </cell>
          <cell r="B626" t="str">
            <v>螺纹钢</v>
          </cell>
          <cell r="C626" t="str">
            <v>HRB400E Φ25 9m</v>
          </cell>
          <cell r="D626" t="str">
            <v>吨</v>
          </cell>
          <cell r="E626">
            <v>21</v>
          </cell>
          <cell r="F626">
            <v>45706</v>
          </cell>
          <cell r="G626" t="str">
            <v>（五冶达州国道542项目-养护工区）四川省达州市达川区管村镇油房村</v>
          </cell>
          <cell r="H626" t="str">
            <v>侯自强</v>
          </cell>
          <cell r="I626">
            <v>13281725223</v>
          </cell>
        </row>
        <row r="627">
          <cell r="A627" t="str">
            <v>达钢</v>
          </cell>
          <cell r="B627" t="str">
            <v>螺纹钢</v>
          </cell>
          <cell r="C627" t="str">
            <v>HRB400E Φ25 9m</v>
          </cell>
          <cell r="D627" t="str">
            <v>吨</v>
          </cell>
          <cell r="E627">
            <v>175</v>
          </cell>
          <cell r="F627">
            <v>45706</v>
          </cell>
          <cell r="G627" t="str">
            <v>(五冶钢构医学科学产业园建设项目房建三部-排洪渠)四川省南充市顺庆区搬罾街道学府大道二段</v>
          </cell>
          <cell r="H627" t="str">
            <v>郑林</v>
          </cell>
          <cell r="I627">
            <v>18349955455</v>
          </cell>
        </row>
        <row r="628">
          <cell r="A628" t="str">
            <v>达钢</v>
          </cell>
          <cell r="B628" t="str">
            <v>螺纹钢</v>
          </cell>
          <cell r="C628" t="str">
            <v>HRB400E Φ25 12m</v>
          </cell>
          <cell r="D628" t="str">
            <v>吨</v>
          </cell>
          <cell r="E628">
            <v>70</v>
          </cell>
          <cell r="F628">
            <v>45706</v>
          </cell>
          <cell r="G628" t="str">
            <v>(五冶钢构医学科学产业园建设项目房建三部-排洪渠)四川省南充市顺庆区搬罾街道学府大道二段</v>
          </cell>
          <cell r="H628" t="str">
            <v>郑林</v>
          </cell>
          <cell r="I628">
            <v>18349955455</v>
          </cell>
        </row>
        <row r="629">
          <cell r="A629" t="str">
            <v>达钢</v>
          </cell>
          <cell r="B629" t="str">
            <v>高线</v>
          </cell>
          <cell r="C629" t="str">
            <v>HPB300 Φ8</v>
          </cell>
          <cell r="D629" t="str">
            <v>吨</v>
          </cell>
          <cell r="E629">
            <v>6</v>
          </cell>
          <cell r="F629">
            <v>45706</v>
          </cell>
          <cell r="G629" t="str">
            <v>（四川商建-射洪城乡一体化项目）遂宁市射洪市忠新幼儿园北侧约220米新溪小区</v>
          </cell>
          <cell r="H629" t="str">
            <v>柏子刚</v>
          </cell>
          <cell r="I629">
            <v>15692885305</v>
          </cell>
        </row>
        <row r="630">
          <cell r="A630" t="str">
            <v>达钢</v>
          </cell>
          <cell r="B630" t="str">
            <v>盘螺</v>
          </cell>
          <cell r="C630" t="str">
            <v>HRB400E Φ8</v>
          </cell>
          <cell r="D630" t="str">
            <v>吨</v>
          </cell>
          <cell r="E630">
            <v>35</v>
          </cell>
          <cell r="F630">
            <v>45706</v>
          </cell>
          <cell r="G630" t="str">
            <v>（四川商建-射洪城乡一体化项目）遂宁市射洪市忠新幼儿园北侧约220米新溪小区</v>
          </cell>
          <cell r="H630" t="str">
            <v>柏子刚</v>
          </cell>
          <cell r="I630">
            <v>15692885305</v>
          </cell>
        </row>
        <row r="631">
          <cell r="A631" t="str">
            <v>达钢</v>
          </cell>
          <cell r="B631" t="str">
            <v>盘螺</v>
          </cell>
          <cell r="C631" t="str">
            <v>HRB400E Φ10</v>
          </cell>
          <cell r="D631" t="str">
            <v>吨</v>
          </cell>
          <cell r="E631">
            <v>30</v>
          </cell>
          <cell r="F631">
            <v>45706</v>
          </cell>
          <cell r="G631" t="str">
            <v>（四川商建-射洪城乡一体化项目）遂宁市射洪市忠新幼儿园北侧约220米新溪小区</v>
          </cell>
          <cell r="H631" t="str">
            <v>柏子刚</v>
          </cell>
          <cell r="I631">
            <v>15692885305</v>
          </cell>
        </row>
        <row r="632">
          <cell r="A632" t="str">
            <v>达钢</v>
          </cell>
          <cell r="B632" t="str">
            <v>螺纹钢</v>
          </cell>
          <cell r="C632" t="str">
            <v>HRB400E Φ12 9m</v>
          </cell>
          <cell r="D632" t="str">
            <v>吨</v>
          </cell>
          <cell r="E632">
            <v>21</v>
          </cell>
          <cell r="F632">
            <v>45706</v>
          </cell>
          <cell r="G632" t="str">
            <v>（四川商建-射洪城乡一体化项目）遂宁市射洪市忠新幼儿园北侧约220米新溪小区</v>
          </cell>
          <cell r="H632" t="str">
            <v>柏子刚</v>
          </cell>
          <cell r="I632">
            <v>15692885305</v>
          </cell>
        </row>
        <row r="633">
          <cell r="A633" t="str">
            <v>达钢</v>
          </cell>
          <cell r="B633" t="str">
            <v>螺纹钢</v>
          </cell>
          <cell r="C633" t="str">
            <v>HRB500E Φ25</v>
          </cell>
          <cell r="D633" t="str">
            <v>吨</v>
          </cell>
          <cell r="E633">
            <v>15</v>
          </cell>
          <cell r="F633">
            <v>45706</v>
          </cell>
          <cell r="G633" t="str">
            <v>（四川商建-射洪城乡一体化项目）遂宁市射洪市忠新幼儿园北侧约220米新溪小区</v>
          </cell>
          <cell r="H633" t="str">
            <v>柏子刚</v>
          </cell>
          <cell r="I633">
            <v>15692885305</v>
          </cell>
        </row>
        <row r="634">
          <cell r="A634" t="str">
            <v>达钢</v>
          </cell>
          <cell r="B634" t="str">
            <v>螺纹钢</v>
          </cell>
          <cell r="C634" t="str">
            <v>HRB400E Φ12 9m</v>
          </cell>
          <cell r="D634" t="str">
            <v>吨</v>
          </cell>
          <cell r="E634">
            <v>15</v>
          </cell>
          <cell r="F634">
            <v>45707</v>
          </cell>
          <cell r="G634" t="str">
            <v>（五冶达州国道542项目-二工区黄家湾隧道工段）四川省达州市达川区赵固镇黄家坡</v>
          </cell>
          <cell r="H634" t="str">
            <v>罗永方</v>
          </cell>
          <cell r="I634">
            <v>13551450899</v>
          </cell>
        </row>
        <row r="635">
          <cell r="A635" t="str">
            <v>达钢</v>
          </cell>
          <cell r="B635" t="str">
            <v>螺纹钢</v>
          </cell>
          <cell r="C635" t="str">
            <v>HRB400E Φ16 9m</v>
          </cell>
          <cell r="D635" t="str">
            <v>吨</v>
          </cell>
          <cell r="E635">
            <v>21</v>
          </cell>
          <cell r="F635">
            <v>45707</v>
          </cell>
          <cell r="G635" t="str">
            <v>（五冶达州国道542项目-二工区黄家湾隧道工段）四川省达州市达川区赵固镇黄家坡</v>
          </cell>
          <cell r="H635" t="str">
            <v>罗永方</v>
          </cell>
          <cell r="I635">
            <v>13551450899</v>
          </cell>
        </row>
        <row r="636">
          <cell r="A636" t="str">
            <v>达钢</v>
          </cell>
          <cell r="B636" t="str">
            <v>螺纹钢</v>
          </cell>
          <cell r="C636" t="str">
            <v>HRB400E Φ18 9m</v>
          </cell>
          <cell r="D636" t="str">
            <v>吨</v>
          </cell>
          <cell r="E636">
            <v>35</v>
          </cell>
          <cell r="F636">
            <v>45707</v>
          </cell>
          <cell r="G636" t="str">
            <v>（五冶达州国道542项目-二工区黄家湾隧道工段）四川省达州市达川区赵固镇黄家坡</v>
          </cell>
          <cell r="H636" t="str">
            <v>罗永方</v>
          </cell>
          <cell r="I636">
            <v>13551450899</v>
          </cell>
        </row>
        <row r="637">
          <cell r="A637" t="str">
            <v>达钢</v>
          </cell>
          <cell r="B637" t="str">
            <v>螺纹钢</v>
          </cell>
          <cell r="C637" t="str">
            <v>HRB400E Φ20 9m</v>
          </cell>
          <cell r="D637" t="str">
            <v>吨</v>
          </cell>
          <cell r="E637">
            <v>50</v>
          </cell>
          <cell r="F637">
            <v>45707</v>
          </cell>
          <cell r="G637" t="str">
            <v>（五冶达州国道542项目-二工区巴河特大桥工段-4号墩）达州市达川区桥湾镇陈余村</v>
          </cell>
          <cell r="H637" t="str">
            <v>谭福中</v>
          </cell>
          <cell r="I637">
            <v>15828538619</v>
          </cell>
        </row>
        <row r="638">
          <cell r="A638" t="str">
            <v>德胜</v>
          </cell>
          <cell r="B638" t="str">
            <v>螺纹钢</v>
          </cell>
          <cell r="C638" t="str">
            <v>HRB400EФ25*9m</v>
          </cell>
          <cell r="D638" t="str">
            <v>吨</v>
          </cell>
          <cell r="E638">
            <v>35</v>
          </cell>
          <cell r="F638">
            <v>45707</v>
          </cell>
          <cell r="G638" t="str">
            <v>（中铁一局四公司康新高速TJ1-1标雅加梗隧道）四川省甘孜州康定市雅加梗</v>
          </cell>
          <cell r="H638" t="str">
            <v>王锡俊</v>
          </cell>
          <cell r="I638">
            <v>18736877891</v>
          </cell>
        </row>
        <row r="639">
          <cell r="A639" t="str">
            <v>德胜</v>
          </cell>
          <cell r="B639" t="str">
            <v>螺纹钢</v>
          </cell>
          <cell r="C639" t="str">
            <v>HRB400E Φ12 9m</v>
          </cell>
          <cell r="D639" t="str">
            <v>吨</v>
          </cell>
          <cell r="E639">
            <v>6</v>
          </cell>
          <cell r="F639">
            <v>45707</v>
          </cell>
          <cell r="G639" t="str">
            <v>（五冶钢构宜宾高县月江镇建设项目）  四川省宜宾市高县月江镇刚记超市斜对面(还阳组团沪碳二期项目)</v>
          </cell>
          <cell r="H639" t="str">
            <v>张朝亮</v>
          </cell>
          <cell r="I639">
            <v>15228205853</v>
          </cell>
        </row>
        <row r="640">
          <cell r="A640" t="str">
            <v>德胜</v>
          </cell>
          <cell r="B640" t="str">
            <v>螺纹钢</v>
          </cell>
          <cell r="C640" t="str">
            <v>HRB400E Φ16 9m</v>
          </cell>
          <cell r="D640" t="str">
            <v>吨</v>
          </cell>
          <cell r="E640">
            <v>30</v>
          </cell>
          <cell r="F640">
            <v>45707</v>
          </cell>
          <cell r="G640" t="str">
            <v>（五冶钢构宜宾高县月江镇建设项目）  四川省宜宾市高县月江镇刚记超市斜对面(还阳组团沪碳二期项目)</v>
          </cell>
          <cell r="H640" t="str">
            <v>张朝亮</v>
          </cell>
          <cell r="I640">
            <v>15228205853</v>
          </cell>
        </row>
        <row r="641">
          <cell r="A641" t="str">
            <v>陕钢</v>
          </cell>
          <cell r="B641" t="str">
            <v>螺纹钢</v>
          </cell>
          <cell r="C641" t="str">
            <v>HRB400E Φ16 9m</v>
          </cell>
          <cell r="D641" t="str">
            <v>吨</v>
          </cell>
          <cell r="E641">
            <v>45</v>
          </cell>
          <cell r="F641">
            <v>45707</v>
          </cell>
          <cell r="G641" t="str">
            <v>(五冶钢构医学科学产业园建设项目房建三部-排洪渠)四川省南充市顺庆区搬罾街道学府大道二段</v>
          </cell>
          <cell r="H641" t="str">
            <v>郑林</v>
          </cell>
          <cell r="I641">
            <v>18349955455</v>
          </cell>
        </row>
        <row r="642">
          <cell r="A642" t="str">
            <v>陕钢</v>
          </cell>
          <cell r="B642" t="str">
            <v>螺纹钢</v>
          </cell>
          <cell r="C642" t="str">
            <v>HRB400E Φ25 12m</v>
          </cell>
          <cell r="D642" t="str">
            <v>吨</v>
          </cell>
          <cell r="E642">
            <v>25</v>
          </cell>
          <cell r="F642">
            <v>45707</v>
          </cell>
          <cell r="G642" t="str">
            <v>(五冶钢构医学科学产业园建设项目房建三部-排洪渠)四川省南充市顺庆区搬罾街道学府大道二段</v>
          </cell>
          <cell r="H642" t="str">
            <v>郑林</v>
          </cell>
          <cell r="I642">
            <v>18349955455</v>
          </cell>
        </row>
        <row r="643">
          <cell r="A643" t="str">
            <v>润耀</v>
          </cell>
          <cell r="B643" t="str">
            <v>高线</v>
          </cell>
          <cell r="C643" t="str">
            <v>HPB300Φ10</v>
          </cell>
          <cell r="D643" t="str">
            <v>吨</v>
          </cell>
          <cell r="E643">
            <v>70</v>
          </cell>
          <cell r="F643">
            <v>45707</v>
          </cell>
          <cell r="G643" t="str">
            <v>（中铁三局-铜资高速1标）四川省资阳市安岳县石羊镇猫坝村2#钢筋场</v>
          </cell>
          <cell r="H643" t="str">
            <v>王雪</v>
          </cell>
          <cell r="I643">
            <v>18729676589</v>
          </cell>
        </row>
        <row r="644">
          <cell r="A644" t="str">
            <v>润耀</v>
          </cell>
          <cell r="B644" t="str">
            <v>盘圆</v>
          </cell>
          <cell r="C644" t="str">
            <v>HPB300Ф8</v>
          </cell>
          <cell r="D644" t="str">
            <v>吨</v>
          </cell>
          <cell r="E644">
            <v>35</v>
          </cell>
          <cell r="F644">
            <v>45707</v>
          </cell>
          <cell r="G644" t="str">
            <v>（中铁一局四公司康新高速TJ1-1标贡不卡隧道）四川省甘孜州康定市折多塘村车管所旁</v>
          </cell>
          <cell r="H644" t="str">
            <v>王锡俊</v>
          </cell>
          <cell r="I644">
            <v>18736877891</v>
          </cell>
        </row>
        <row r="645">
          <cell r="A645" t="str">
            <v>润耀</v>
          </cell>
          <cell r="B645" t="str">
            <v>螺纹钢</v>
          </cell>
          <cell r="C645" t="str">
            <v>HRB400E Φ14 9m</v>
          </cell>
          <cell r="D645" t="str">
            <v>吨</v>
          </cell>
          <cell r="E645">
            <v>3</v>
          </cell>
          <cell r="F645">
            <v>45707</v>
          </cell>
          <cell r="G645" t="str">
            <v>（华西萌海科创农业生态谷）成都市简阳市白金山水库</v>
          </cell>
          <cell r="H645" t="str">
            <v>石清国</v>
          </cell>
          <cell r="I645">
            <v>13458642015</v>
          </cell>
        </row>
        <row r="646">
          <cell r="A646" t="str">
            <v>润耀</v>
          </cell>
          <cell r="B646" t="str">
            <v>螺纹钢</v>
          </cell>
          <cell r="C646" t="str">
            <v>HRB400E Φ16 9m</v>
          </cell>
          <cell r="D646" t="str">
            <v>吨</v>
          </cell>
          <cell r="E646">
            <v>5</v>
          </cell>
          <cell r="F646">
            <v>45707</v>
          </cell>
          <cell r="G646" t="str">
            <v>（华西萌海科创农业生态谷）成都市简阳市白金山水库</v>
          </cell>
          <cell r="H646" t="str">
            <v>石清国</v>
          </cell>
          <cell r="I646">
            <v>13458642015</v>
          </cell>
        </row>
        <row r="647">
          <cell r="A647" t="str">
            <v>润耀</v>
          </cell>
          <cell r="B647" t="str">
            <v>螺纹钢</v>
          </cell>
          <cell r="C647" t="str">
            <v>HRB400E Φ22 9m</v>
          </cell>
          <cell r="D647" t="str">
            <v>吨</v>
          </cell>
          <cell r="E647">
            <v>5</v>
          </cell>
          <cell r="F647">
            <v>45707</v>
          </cell>
          <cell r="G647" t="str">
            <v>（华西萌海科创农业生态谷）成都市简阳市白金山水库</v>
          </cell>
          <cell r="H647" t="str">
            <v>石清国</v>
          </cell>
          <cell r="I647">
            <v>13458642015</v>
          </cell>
        </row>
        <row r="648">
          <cell r="A648" t="str">
            <v>润耀</v>
          </cell>
          <cell r="B648" t="str">
            <v>螺纹钢</v>
          </cell>
          <cell r="C648" t="str">
            <v>HRB500E Φ12</v>
          </cell>
          <cell r="D648" t="str">
            <v>吨</v>
          </cell>
          <cell r="E648">
            <v>3</v>
          </cell>
          <cell r="F648">
            <v>45707</v>
          </cell>
          <cell r="G648" t="str">
            <v>（华西萌海科创农业生态谷）成都市简阳市白金山水库</v>
          </cell>
          <cell r="H648" t="str">
            <v>石清国</v>
          </cell>
          <cell r="I648">
            <v>13458642015</v>
          </cell>
        </row>
        <row r="649">
          <cell r="A649" t="str">
            <v>润耀</v>
          </cell>
          <cell r="B649" t="str">
            <v>螺纹钢</v>
          </cell>
          <cell r="C649" t="str">
            <v>HRB500E Φ20</v>
          </cell>
          <cell r="D649" t="str">
            <v>吨</v>
          </cell>
          <cell r="E649">
            <v>5</v>
          </cell>
          <cell r="F649">
            <v>45707</v>
          </cell>
          <cell r="G649" t="str">
            <v>（华西萌海科创农业生态谷）成都市简阳市白金山水库</v>
          </cell>
          <cell r="H649" t="str">
            <v>石清国</v>
          </cell>
          <cell r="I649">
            <v>13458642015</v>
          </cell>
        </row>
        <row r="650">
          <cell r="A650" t="str">
            <v>润耀</v>
          </cell>
          <cell r="B650" t="str">
            <v>螺纹钢</v>
          </cell>
          <cell r="C650" t="str">
            <v>HRB500E Φ22</v>
          </cell>
          <cell r="D650" t="str">
            <v>吨</v>
          </cell>
          <cell r="E650">
            <v>5</v>
          </cell>
          <cell r="F650">
            <v>45707</v>
          </cell>
          <cell r="G650" t="str">
            <v>（华西萌海科创农业生态谷）成都市简阳市白金山水库</v>
          </cell>
          <cell r="H650" t="str">
            <v>石清国</v>
          </cell>
          <cell r="I650">
            <v>13458642015</v>
          </cell>
        </row>
        <row r="651">
          <cell r="A651" t="str">
            <v>润耀</v>
          </cell>
          <cell r="B651" t="str">
            <v>螺纹钢</v>
          </cell>
          <cell r="C651" t="str">
            <v>HRB500E Φ25</v>
          </cell>
          <cell r="D651" t="str">
            <v>吨</v>
          </cell>
          <cell r="E651">
            <v>10</v>
          </cell>
          <cell r="F651">
            <v>45707</v>
          </cell>
          <cell r="G651" t="str">
            <v>（华西萌海科创农业生态谷）成都市简阳市白金山水库</v>
          </cell>
          <cell r="H651" t="str">
            <v>石清国</v>
          </cell>
          <cell r="I651">
            <v>13458642015</v>
          </cell>
        </row>
        <row r="652">
          <cell r="A652" t="str">
            <v>润耀</v>
          </cell>
          <cell r="B652" t="str">
            <v>盘螺</v>
          </cell>
          <cell r="C652" t="str">
            <v>HRB400E Φ8</v>
          </cell>
          <cell r="D652" t="str">
            <v>吨</v>
          </cell>
          <cell r="E652">
            <v>10</v>
          </cell>
          <cell r="F652">
            <v>45707</v>
          </cell>
          <cell r="G652" t="str">
            <v>(华西颐海-科创农业生态谷-1号钢筋房)成都市简阳市白金山水库</v>
          </cell>
          <cell r="H652" t="str">
            <v>石清国</v>
          </cell>
          <cell r="I652">
            <v>13458642015</v>
          </cell>
        </row>
        <row r="653">
          <cell r="A653" t="str">
            <v>润耀</v>
          </cell>
          <cell r="B653" t="str">
            <v>盘螺</v>
          </cell>
          <cell r="C653" t="str">
            <v>HRB400E Φ10</v>
          </cell>
          <cell r="D653" t="str">
            <v>吨</v>
          </cell>
          <cell r="E653">
            <v>10</v>
          </cell>
          <cell r="F653">
            <v>45707</v>
          </cell>
          <cell r="G653" t="str">
            <v>(华西颐海-科创农业生态谷-1号钢筋房)成都市简阳市白金山水库</v>
          </cell>
          <cell r="H653" t="str">
            <v>石清国</v>
          </cell>
          <cell r="I653">
            <v>13458642015</v>
          </cell>
        </row>
        <row r="654">
          <cell r="A654" t="str">
            <v>润耀</v>
          </cell>
          <cell r="B654" t="str">
            <v>螺纹钢</v>
          </cell>
          <cell r="C654" t="str">
            <v>HRB500E Φ12</v>
          </cell>
          <cell r="D654" t="str">
            <v>吨</v>
          </cell>
          <cell r="E654">
            <v>17</v>
          </cell>
          <cell r="F654">
            <v>45707</v>
          </cell>
          <cell r="G654" t="str">
            <v>(华西颐海-科创农业生态谷-1号钢筋房)成都市简阳市白金山水库</v>
          </cell>
          <cell r="H654" t="str">
            <v>石清国</v>
          </cell>
          <cell r="I654">
            <v>13458642015</v>
          </cell>
        </row>
        <row r="655">
          <cell r="A655" t="str">
            <v>润耀</v>
          </cell>
          <cell r="B655" t="str">
            <v>螺纹钢</v>
          </cell>
          <cell r="C655" t="str">
            <v>HRB500E Φ14</v>
          </cell>
          <cell r="D655" t="str">
            <v>吨</v>
          </cell>
          <cell r="E655">
            <v>8</v>
          </cell>
          <cell r="F655">
            <v>45707</v>
          </cell>
          <cell r="G655" t="str">
            <v>(华西颐海-科创农业生态谷-1号钢筋房)成都市简阳市白金山水库</v>
          </cell>
          <cell r="H655" t="str">
            <v>石清国</v>
          </cell>
          <cell r="I655">
            <v>13458642015</v>
          </cell>
        </row>
        <row r="656">
          <cell r="A656" t="str">
            <v>润耀</v>
          </cell>
          <cell r="B656" t="str">
            <v>螺纹钢</v>
          </cell>
          <cell r="C656" t="str">
            <v>HRB500E Φ18</v>
          </cell>
          <cell r="D656" t="str">
            <v>吨</v>
          </cell>
          <cell r="E656">
            <v>5</v>
          </cell>
          <cell r="F656">
            <v>45707</v>
          </cell>
          <cell r="G656" t="str">
            <v>(华西颐海-科创农业生态谷-1号钢筋房)成都市简阳市白金山水库</v>
          </cell>
          <cell r="H656" t="str">
            <v>石清国</v>
          </cell>
          <cell r="I656">
            <v>13458642015</v>
          </cell>
        </row>
        <row r="657">
          <cell r="A657" t="str">
            <v>润耀</v>
          </cell>
          <cell r="B657" t="str">
            <v>螺纹钢</v>
          </cell>
          <cell r="C657" t="str">
            <v>HRB500E Φ25</v>
          </cell>
          <cell r="D657" t="str">
            <v>吨</v>
          </cell>
          <cell r="E657">
            <v>6</v>
          </cell>
          <cell r="F657">
            <v>45707</v>
          </cell>
          <cell r="G657" t="str">
            <v>(华西颐海-科创农业生态谷-1号钢筋房)成都市简阳市白金山水库</v>
          </cell>
          <cell r="H657" t="str">
            <v>石清国</v>
          </cell>
          <cell r="I657">
            <v>13458642015</v>
          </cell>
        </row>
        <row r="658">
          <cell r="A658" t="str">
            <v>润耀</v>
          </cell>
          <cell r="B658" t="str">
            <v>螺纹钢</v>
          </cell>
          <cell r="C658" t="str">
            <v>HRB400E Φ12 9m</v>
          </cell>
          <cell r="D658" t="str">
            <v>吨</v>
          </cell>
          <cell r="E658">
            <v>7</v>
          </cell>
          <cell r="F658">
            <v>45707</v>
          </cell>
          <cell r="G658" t="str">
            <v>(华西颐海-科创农业生态谷-1号钢筋房)成都市简阳市白金山水库</v>
          </cell>
          <cell r="H658" t="str">
            <v>石清国</v>
          </cell>
          <cell r="I658">
            <v>13458642015</v>
          </cell>
        </row>
        <row r="659">
          <cell r="A659" t="str">
            <v>润耀</v>
          </cell>
          <cell r="B659" t="str">
            <v>螺纹钢</v>
          </cell>
          <cell r="C659" t="str">
            <v>HRB400E Φ18 9m</v>
          </cell>
          <cell r="D659" t="str">
            <v>吨</v>
          </cell>
          <cell r="E659">
            <v>13</v>
          </cell>
          <cell r="F659">
            <v>45707</v>
          </cell>
          <cell r="G659" t="str">
            <v>(华西颐海-科创农业生态谷-1号钢筋房)成都市简阳市白金山水库</v>
          </cell>
          <cell r="H659" t="str">
            <v>石清国</v>
          </cell>
          <cell r="I659">
            <v>13458642015</v>
          </cell>
        </row>
        <row r="660">
          <cell r="A660" t="str">
            <v>达钢</v>
          </cell>
          <cell r="B660" t="str">
            <v>螺纹钢</v>
          </cell>
          <cell r="C660" t="str">
            <v>HRB400E Φ28 9m</v>
          </cell>
          <cell r="D660" t="str">
            <v>吨</v>
          </cell>
          <cell r="E660">
            <v>45</v>
          </cell>
          <cell r="F660">
            <v>45708</v>
          </cell>
          <cell r="G660" t="str">
            <v>（五冶达州国道542项目-一工区桥梁一工段）四川省达州市四川省达州市达川区石桥镇武寨村</v>
          </cell>
          <cell r="H660" t="str">
            <v>杨勇</v>
          </cell>
          <cell r="I660">
            <v>18398563998</v>
          </cell>
        </row>
        <row r="661">
          <cell r="A661" t="str">
            <v>冷钢</v>
          </cell>
          <cell r="B661" t="str">
            <v>螺纹钢</v>
          </cell>
          <cell r="C661" t="str">
            <v>HRB400E Φ25 9m</v>
          </cell>
          <cell r="D661" t="str">
            <v>吨</v>
          </cell>
          <cell r="E661">
            <v>210</v>
          </cell>
          <cell r="F661">
            <v>45708</v>
          </cell>
          <cell r="G661" t="str">
            <v>（商投建工达州中医药科技园-1工区）达州市通川区达州中医药职业学院犀牛大道北段</v>
          </cell>
          <cell r="H661" t="str">
            <v>程黄刚</v>
          </cell>
          <cell r="I661">
            <v>15108211617</v>
          </cell>
        </row>
        <row r="662">
          <cell r="A662" t="str">
            <v>成实</v>
          </cell>
          <cell r="B662" t="str">
            <v>盘螺</v>
          </cell>
          <cell r="C662" t="str">
            <v>HRB400EΦ 8mm</v>
          </cell>
          <cell r="D662" t="str">
            <v>吨</v>
          </cell>
          <cell r="E662">
            <v>6</v>
          </cell>
          <cell r="F662">
            <v>45708</v>
          </cell>
          <cell r="G662" t="str">
            <v>（中核华兴）四川天府新区585研发中心项目（一期）二标段（科学城中路东段）</v>
          </cell>
          <cell r="H662" t="str">
            <v>姚兴文 </v>
          </cell>
          <cell r="I662" t="str">
            <v>15208493233</v>
          </cell>
        </row>
        <row r="663">
          <cell r="A663" t="str">
            <v>成实</v>
          </cell>
          <cell r="B663" t="str">
            <v>盘螺</v>
          </cell>
          <cell r="C663" t="str">
            <v>HRB400EΦ 10mm</v>
          </cell>
          <cell r="D663" t="str">
            <v>吨</v>
          </cell>
          <cell r="E663">
            <v>10</v>
          </cell>
          <cell r="F663">
            <v>45708</v>
          </cell>
          <cell r="G663" t="str">
            <v>（中核华兴）四川天府新区585研发中心项目（一期）二标段（科学城中路东段）</v>
          </cell>
          <cell r="H663" t="str">
            <v>姚兴文 </v>
          </cell>
          <cell r="I663" t="str">
            <v>15208493233</v>
          </cell>
        </row>
        <row r="664">
          <cell r="A664" t="str">
            <v>成实</v>
          </cell>
          <cell r="B664" t="str">
            <v>螺纹钢</v>
          </cell>
          <cell r="C664" t="str">
            <v>HRB400EΦ18*9m</v>
          </cell>
          <cell r="D664" t="str">
            <v>吨</v>
          </cell>
          <cell r="E664">
            <v>5.2</v>
          </cell>
          <cell r="F664">
            <v>45708</v>
          </cell>
          <cell r="G664" t="str">
            <v>（中核华兴）四川天府新区585研发中心项目（一期）二标段（科学城中路东段）</v>
          </cell>
          <cell r="H664" t="str">
            <v>姚兴文 </v>
          </cell>
          <cell r="I664" t="str">
            <v>15208493233</v>
          </cell>
        </row>
        <row r="665">
          <cell r="A665" t="str">
            <v>成实</v>
          </cell>
          <cell r="B665" t="str">
            <v>螺纹钢</v>
          </cell>
          <cell r="C665" t="str">
            <v>HRB500EΦ16*9m</v>
          </cell>
          <cell r="D665" t="str">
            <v>吨</v>
          </cell>
          <cell r="E665">
            <v>8</v>
          </cell>
          <cell r="F665">
            <v>45708</v>
          </cell>
          <cell r="G665" t="str">
            <v>（中核华兴）四川天府新区585研发中心项目（一期）二标段（科学城中路东段）</v>
          </cell>
          <cell r="H665" t="str">
            <v>姚兴文 </v>
          </cell>
          <cell r="I665" t="str">
            <v>15208493233</v>
          </cell>
        </row>
        <row r="666">
          <cell r="A666" t="str">
            <v>成实</v>
          </cell>
          <cell r="B666" t="str">
            <v>螺纹钢</v>
          </cell>
          <cell r="C666" t="str">
            <v>HRB500EΦ25*9m</v>
          </cell>
          <cell r="D666" t="str">
            <v>吨</v>
          </cell>
          <cell r="E666">
            <v>7.6</v>
          </cell>
          <cell r="F666">
            <v>45708</v>
          </cell>
          <cell r="G666" t="str">
            <v>（中核华兴）四川天府新区585研发中心项目（一期）二标段（科学城中路东段）</v>
          </cell>
          <cell r="H666" t="str">
            <v>姚兴文 </v>
          </cell>
          <cell r="I666" t="str">
            <v>15208493233</v>
          </cell>
        </row>
        <row r="667">
          <cell r="A667" t="str">
            <v>德胜</v>
          </cell>
          <cell r="B667" t="str">
            <v>螺纹钢</v>
          </cell>
          <cell r="C667" t="str">
            <v>HRB400EФ14*9m</v>
          </cell>
          <cell r="D667" t="str">
            <v>吨</v>
          </cell>
          <cell r="E667">
            <v>26</v>
          </cell>
          <cell r="F667">
            <v>45708</v>
          </cell>
          <cell r="G667" t="str">
            <v>（中铁一局四公司康新高速TJ1-1标雅加梗隧道）四川省甘孜州康定市雅加梗</v>
          </cell>
          <cell r="H667" t="str">
            <v>王锡俊</v>
          </cell>
          <cell r="I667">
            <v>18736877891</v>
          </cell>
        </row>
        <row r="668">
          <cell r="A668" t="str">
            <v>德胜</v>
          </cell>
          <cell r="B668" t="str">
            <v>螺纹钢</v>
          </cell>
          <cell r="C668" t="str">
            <v>HRB400EФ16*9m</v>
          </cell>
          <cell r="D668" t="str">
            <v>吨</v>
          </cell>
          <cell r="E668">
            <v>9</v>
          </cell>
          <cell r="F668">
            <v>45708</v>
          </cell>
          <cell r="G668" t="str">
            <v>（中铁一局四公司康新高速TJ1-1标雅加梗隧道）四川省甘孜州康定市雅加梗</v>
          </cell>
          <cell r="H668" t="str">
            <v>王锡俊</v>
          </cell>
          <cell r="I668">
            <v>18736877891</v>
          </cell>
        </row>
        <row r="669">
          <cell r="A669" t="str">
            <v>德胜</v>
          </cell>
          <cell r="B669" t="str">
            <v>螺纹钢</v>
          </cell>
          <cell r="C669" t="str">
            <v>HRB400E Φ18 9m</v>
          </cell>
          <cell r="D669" t="str">
            <v>吨</v>
          </cell>
          <cell r="E669">
            <v>3</v>
          </cell>
          <cell r="F669">
            <v>45708</v>
          </cell>
          <cell r="G669" t="str">
            <v>(五冶钢构医学科学产业园建设项目房建二部-四标（5-4）)四川省南充市顺庆区搬罾街道学府大道二段</v>
          </cell>
          <cell r="H669" t="str">
            <v>安南</v>
          </cell>
          <cell r="I669">
            <v>19950525030</v>
          </cell>
        </row>
        <row r="670">
          <cell r="A670" t="str">
            <v>德胜</v>
          </cell>
          <cell r="B670" t="str">
            <v>螺纹钢</v>
          </cell>
          <cell r="C670" t="str">
            <v>HRB400E Φ14 9m</v>
          </cell>
          <cell r="D670" t="str">
            <v>吨</v>
          </cell>
          <cell r="E670">
            <v>8</v>
          </cell>
          <cell r="F670">
            <v>45708</v>
          </cell>
          <cell r="G670" t="str">
            <v>(五冶钢构医学科学产业园建设项目房建二部-网羽馆（6-5）)四川省南充市顺庆区搬罾街道学府大道二段</v>
          </cell>
          <cell r="H670" t="str">
            <v>安南</v>
          </cell>
          <cell r="I670">
            <v>19950525030</v>
          </cell>
        </row>
        <row r="671">
          <cell r="A671" t="str">
            <v>德胜</v>
          </cell>
          <cell r="B671" t="str">
            <v>螺纹钢</v>
          </cell>
          <cell r="C671" t="str">
            <v>HRB400E Φ25 9m</v>
          </cell>
          <cell r="D671" t="str">
            <v>吨</v>
          </cell>
          <cell r="E671">
            <v>24</v>
          </cell>
          <cell r="F671">
            <v>45708</v>
          </cell>
          <cell r="G671" t="str">
            <v>(五冶钢构医学科学产业园建设项目房建二部-网羽馆（6-5）)四川省南充市顺庆区搬罾街道学府大道二段</v>
          </cell>
          <cell r="H671" t="str">
            <v>安南</v>
          </cell>
          <cell r="I671">
            <v>19950525030</v>
          </cell>
        </row>
        <row r="672">
          <cell r="A672" t="str">
            <v>晋邦</v>
          </cell>
          <cell r="B672" t="str">
            <v>螺纹钢</v>
          </cell>
          <cell r="C672" t="str">
            <v>HRB400E Φ16 9m</v>
          </cell>
          <cell r="D672" t="str">
            <v>吨</v>
          </cell>
          <cell r="E672">
            <v>15</v>
          </cell>
          <cell r="F672">
            <v>45708</v>
          </cell>
          <cell r="G672" t="str">
            <v>(五冶钢构医学科学产业园建设项目房建三部-排洪渠)四川省南充市顺庆区搬罾街道学府大道二段</v>
          </cell>
          <cell r="H672" t="str">
            <v>郑林</v>
          </cell>
          <cell r="I672">
            <v>18349955455</v>
          </cell>
        </row>
        <row r="673">
          <cell r="A673" t="str">
            <v>晋邦</v>
          </cell>
          <cell r="B673" t="str">
            <v>螺纹钢</v>
          </cell>
          <cell r="C673" t="str">
            <v>HRB400E Φ25 9m</v>
          </cell>
          <cell r="D673" t="str">
            <v>吨</v>
          </cell>
          <cell r="E673">
            <v>21</v>
          </cell>
          <cell r="F673">
            <v>45708</v>
          </cell>
          <cell r="G673" t="str">
            <v>(五冶钢构医学科学产业园建设项目房建三部-排洪渠)四川省南充市顺庆区搬罾街道学府大道二段</v>
          </cell>
          <cell r="H673" t="str">
            <v>郑林</v>
          </cell>
          <cell r="I673">
            <v>18349955455</v>
          </cell>
        </row>
        <row r="674">
          <cell r="A674" t="str">
            <v>晋邦</v>
          </cell>
          <cell r="B674" t="str">
            <v>盘螺</v>
          </cell>
          <cell r="C674" t="str">
            <v>HRB400E Φ6</v>
          </cell>
          <cell r="D674" t="str">
            <v>吨</v>
          </cell>
          <cell r="E674">
            <v>14</v>
          </cell>
          <cell r="F674">
            <v>45708</v>
          </cell>
          <cell r="G674" t="str">
            <v>(五冶钢构医学科学产业园建设项目房建二部-四标（5-4）)四川省南充市顺庆区搬罾街道学府大道二段</v>
          </cell>
          <cell r="H674" t="str">
            <v>安南</v>
          </cell>
          <cell r="I674">
            <v>19950525030</v>
          </cell>
        </row>
        <row r="675">
          <cell r="A675" t="str">
            <v>晋邦</v>
          </cell>
          <cell r="B675" t="str">
            <v>盘螺</v>
          </cell>
          <cell r="C675" t="str">
            <v>HRB400E Φ8</v>
          </cell>
          <cell r="D675" t="str">
            <v>吨</v>
          </cell>
          <cell r="E675">
            <v>14</v>
          </cell>
          <cell r="F675">
            <v>45708</v>
          </cell>
          <cell r="G675" t="str">
            <v>(五冶钢构医学科学产业园建设项目房建二部-四标（5-4）)四川省南充市顺庆区搬罾街道学府大道二段</v>
          </cell>
          <cell r="H675" t="str">
            <v>安南</v>
          </cell>
          <cell r="I675">
            <v>19950525030</v>
          </cell>
        </row>
        <row r="676">
          <cell r="A676" t="str">
            <v>晋邦</v>
          </cell>
          <cell r="B676" t="str">
            <v>高线</v>
          </cell>
          <cell r="C676" t="str">
            <v>HPB300 Φ8</v>
          </cell>
          <cell r="D676" t="str">
            <v>吨</v>
          </cell>
          <cell r="E676">
            <v>6</v>
          </cell>
          <cell r="F676">
            <v>45708</v>
          </cell>
          <cell r="G676" t="str">
            <v>(五冶钢构医学科学产业园建设项目房建二部-网羽馆（6-5）)四川省南充市顺庆区搬罾街道学府大道二段</v>
          </cell>
          <cell r="H676" t="str">
            <v>安南</v>
          </cell>
          <cell r="I676">
            <v>19950525030</v>
          </cell>
        </row>
        <row r="677">
          <cell r="A677" t="str">
            <v>晋邦</v>
          </cell>
          <cell r="B677" t="str">
            <v>螺纹钢</v>
          </cell>
          <cell r="C677" t="str">
            <v>HRB400E Φ12 9m</v>
          </cell>
          <cell r="D677" t="str">
            <v>吨</v>
          </cell>
          <cell r="E677">
            <v>8</v>
          </cell>
          <cell r="F677">
            <v>45708</v>
          </cell>
          <cell r="G677" t="str">
            <v>（五冶达州国道542项目-一工区桥梁二工段）四川省达州市达川区达川区石梯镇石成村</v>
          </cell>
          <cell r="H677" t="str">
            <v>夏树彬</v>
          </cell>
          <cell r="I677">
            <v>13518183653</v>
          </cell>
        </row>
        <row r="678">
          <cell r="A678" t="str">
            <v>晋邦</v>
          </cell>
          <cell r="B678" t="str">
            <v>螺纹钢</v>
          </cell>
          <cell r="C678" t="str">
            <v>HRB400E Φ28 9m</v>
          </cell>
          <cell r="D678" t="str">
            <v>吨</v>
          </cell>
          <cell r="E678">
            <v>27</v>
          </cell>
          <cell r="F678">
            <v>45708</v>
          </cell>
          <cell r="G678" t="str">
            <v>（五冶达州国道542项目-一工区桥梁二工段）四川省达州市达川区达川区石梯镇石成村</v>
          </cell>
          <cell r="H678" t="str">
            <v>夏树彬</v>
          </cell>
          <cell r="I678">
            <v>13518183653</v>
          </cell>
        </row>
        <row r="679">
          <cell r="A679" t="str">
            <v>德胜</v>
          </cell>
          <cell r="B679" t="str">
            <v>螺纹钢</v>
          </cell>
          <cell r="C679" t="str">
            <v>HRB400EФ25*9m</v>
          </cell>
          <cell r="D679" t="str">
            <v>吨</v>
          </cell>
          <cell r="E679">
            <v>105</v>
          </cell>
          <cell r="F679">
            <v>45709</v>
          </cell>
          <cell r="G679" t="str">
            <v>（中铁一局四公司康新高速TJ1-1标雅加梗隧道）四川省甘孜州康定市雅加梗</v>
          </cell>
          <cell r="H679" t="str">
            <v>王锡俊</v>
          </cell>
          <cell r="I679">
            <v>18736877891</v>
          </cell>
        </row>
        <row r="680">
          <cell r="A680" t="str">
            <v>达钢</v>
          </cell>
          <cell r="B680" t="str">
            <v>螺纹钢</v>
          </cell>
          <cell r="C680" t="str">
            <v>HRB400E Φ12 9m</v>
          </cell>
          <cell r="D680" t="str">
            <v>吨</v>
          </cell>
          <cell r="E680">
            <v>10</v>
          </cell>
          <cell r="F680">
            <v>45709</v>
          </cell>
          <cell r="G680" t="str">
            <v>（十九冶-江龙高速二分部）重庆市云阳县S305附近*龙角梁场</v>
          </cell>
          <cell r="H680" t="str">
            <v>张鹏</v>
          </cell>
          <cell r="I680">
            <v>18223006448</v>
          </cell>
        </row>
        <row r="681">
          <cell r="A681" t="str">
            <v>达钢</v>
          </cell>
          <cell r="B681" t="str">
            <v>螺纹钢</v>
          </cell>
          <cell r="C681" t="str">
            <v>HRB400E Φ16 9m</v>
          </cell>
          <cell r="D681" t="str">
            <v>吨</v>
          </cell>
          <cell r="E681">
            <v>25</v>
          </cell>
          <cell r="F681">
            <v>45709</v>
          </cell>
          <cell r="G681" t="str">
            <v>（十九冶-江龙高速二分部）重庆市云阳县S305附近*龙角梁场</v>
          </cell>
          <cell r="H681" t="str">
            <v>张鹏</v>
          </cell>
          <cell r="I681">
            <v>18223006448</v>
          </cell>
        </row>
        <row r="682">
          <cell r="A682" t="str">
            <v>达钢</v>
          </cell>
          <cell r="B682" t="str">
            <v>螺纹钢</v>
          </cell>
          <cell r="C682" t="str">
            <v>HRB400E Φ12 9m</v>
          </cell>
          <cell r="D682" t="str">
            <v>吨</v>
          </cell>
          <cell r="E682">
            <v>35</v>
          </cell>
          <cell r="F682">
            <v>45709</v>
          </cell>
          <cell r="G682" t="str">
            <v>（十九冶-江龙高速二分部）重庆市云阳县宝坪镇双塆村*宝坪梁场</v>
          </cell>
          <cell r="H682" t="str">
            <v>张鹏</v>
          </cell>
          <cell r="I682">
            <v>18223006448</v>
          </cell>
        </row>
        <row r="683">
          <cell r="A683" t="str">
            <v>达钢</v>
          </cell>
          <cell r="B683" t="str">
            <v>螺纹钢</v>
          </cell>
          <cell r="C683" t="str">
            <v>HRB400E Φ16 9m</v>
          </cell>
          <cell r="D683" t="str">
            <v>吨</v>
          </cell>
          <cell r="E683">
            <v>35</v>
          </cell>
          <cell r="F683">
            <v>45709</v>
          </cell>
          <cell r="G683" t="str">
            <v>（十九冶-江龙高速三分部）重庆市云阳县蔈草镇歧阳村开云高速*朗2</v>
          </cell>
          <cell r="H683" t="str">
            <v>徐宇</v>
          </cell>
          <cell r="I683">
            <v>19822311919</v>
          </cell>
        </row>
        <row r="684">
          <cell r="A684" t="str">
            <v>达钢</v>
          </cell>
          <cell r="B684" t="str">
            <v>螺纹钢</v>
          </cell>
          <cell r="C684" t="str">
            <v>HRB400E Φ18 9m</v>
          </cell>
          <cell r="D684" t="str">
            <v>吨</v>
          </cell>
          <cell r="E684">
            <v>35</v>
          </cell>
          <cell r="F684">
            <v>45709</v>
          </cell>
          <cell r="G684" t="str">
            <v>（十九冶-江龙高速三分部）重庆市云阳县蔈草镇歧阳村开云高速*朗2</v>
          </cell>
          <cell r="H684" t="str">
            <v>徐宇</v>
          </cell>
          <cell r="I684">
            <v>19822311919</v>
          </cell>
        </row>
        <row r="685">
          <cell r="A685" t="str">
            <v>达钢</v>
          </cell>
          <cell r="B685" t="str">
            <v>螺纹钢</v>
          </cell>
          <cell r="C685" t="str">
            <v>HRB400E Φ16 9m</v>
          </cell>
          <cell r="D685" t="str">
            <v>吨</v>
          </cell>
          <cell r="E685">
            <v>24</v>
          </cell>
          <cell r="F685">
            <v>45709</v>
          </cell>
          <cell r="G685" t="str">
            <v>（十九冶-江龙高速三分部）重庆市云阳县蔈草镇杨家老屋*土公岭</v>
          </cell>
          <cell r="H685" t="str">
            <v>徐宇</v>
          </cell>
          <cell r="I685">
            <v>19822311919</v>
          </cell>
        </row>
        <row r="686">
          <cell r="A686" t="str">
            <v>达钢</v>
          </cell>
          <cell r="B686" t="str">
            <v>螺纹钢</v>
          </cell>
          <cell r="C686" t="str">
            <v>HRB400E Φ18 9m</v>
          </cell>
          <cell r="D686" t="str">
            <v>吨</v>
          </cell>
          <cell r="E686">
            <v>24</v>
          </cell>
          <cell r="F686">
            <v>45709</v>
          </cell>
          <cell r="G686" t="str">
            <v>（十九冶-江龙高速三分部）重庆市云阳县蔈草镇杨家老屋*土公岭</v>
          </cell>
          <cell r="H686" t="str">
            <v>徐宇</v>
          </cell>
          <cell r="I686">
            <v>19822311919</v>
          </cell>
        </row>
        <row r="687">
          <cell r="A687" t="str">
            <v>达钢</v>
          </cell>
          <cell r="B687" t="str">
            <v>螺纹钢</v>
          </cell>
          <cell r="C687" t="str">
            <v>HRB400E Φ20 9m</v>
          </cell>
          <cell r="D687" t="str">
            <v>吨</v>
          </cell>
          <cell r="E687">
            <v>24</v>
          </cell>
          <cell r="F687">
            <v>45709</v>
          </cell>
          <cell r="G687" t="str">
            <v>（十九冶-江龙高速三分部）重庆市云阳县蔈草镇杨家老屋*土公岭</v>
          </cell>
          <cell r="H687" t="str">
            <v>徐宇</v>
          </cell>
          <cell r="I687">
            <v>19822311919</v>
          </cell>
        </row>
        <row r="688">
          <cell r="A688" t="str">
            <v>达钢</v>
          </cell>
          <cell r="B688" t="str">
            <v>螺纹钢</v>
          </cell>
          <cell r="C688" t="str">
            <v>HRB400E Φ12 9m</v>
          </cell>
          <cell r="D688" t="str">
            <v>吨</v>
          </cell>
          <cell r="E688">
            <v>6</v>
          </cell>
          <cell r="F688">
            <v>45709</v>
          </cell>
          <cell r="G688" t="str">
            <v>（十九冶-江龙高速三分部）重庆市云阳县蔈草镇三坵田*小尖山梁场</v>
          </cell>
          <cell r="H688" t="str">
            <v>徐宇</v>
          </cell>
          <cell r="I688">
            <v>19822311919</v>
          </cell>
        </row>
        <row r="689">
          <cell r="A689" t="str">
            <v>达钢</v>
          </cell>
          <cell r="B689" t="str">
            <v>螺纹钢</v>
          </cell>
          <cell r="C689" t="str">
            <v>HRB400E Φ16 9m</v>
          </cell>
          <cell r="D689" t="str">
            <v>吨</v>
          </cell>
          <cell r="E689">
            <v>12</v>
          </cell>
          <cell r="F689">
            <v>45709</v>
          </cell>
          <cell r="G689" t="str">
            <v>（十九冶-江龙高速三分部）重庆市云阳县蔈草镇三坵田*小尖山梁场</v>
          </cell>
          <cell r="H689" t="str">
            <v>徐宇</v>
          </cell>
          <cell r="I689">
            <v>19822311919</v>
          </cell>
        </row>
        <row r="690">
          <cell r="A690" t="str">
            <v>达钢</v>
          </cell>
          <cell r="B690" t="str">
            <v>螺纹钢</v>
          </cell>
          <cell r="C690" t="str">
            <v>HRB400E Φ20 9m</v>
          </cell>
          <cell r="D690" t="str">
            <v>吨</v>
          </cell>
          <cell r="E690">
            <v>9</v>
          </cell>
          <cell r="F690">
            <v>45709</v>
          </cell>
          <cell r="G690" t="str">
            <v>（十九冶-江龙高速三分部）重庆市云阳县蔈草镇三坵田*小尖山梁场</v>
          </cell>
          <cell r="H690" t="str">
            <v>徐宇</v>
          </cell>
          <cell r="I690">
            <v>19822311919</v>
          </cell>
        </row>
        <row r="691">
          <cell r="A691" t="str">
            <v>达钢</v>
          </cell>
          <cell r="B691" t="str">
            <v>螺纹钢</v>
          </cell>
          <cell r="C691" t="str">
            <v>HRB400E Φ25 9m</v>
          </cell>
          <cell r="D691" t="str">
            <v>吨</v>
          </cell>
          <cell r="E691">
            <v>9</v>
          </cell>
          <cell r="F691">
            <v>45709</v>
          </cell>
          <cell r="G691" t="str">
            <v>（十九冶-江龙高速三分部）重庆市云阳县蔈草镇三坵田*小尖山梁场</v>
          </cell>
          <cell r="H691" t="str">
            <v>徐宇</v>
          </cell>
          <cell r="I691">
            <v>19822311919</v>
          </cell>
        </row>
        <row r="692">
          <cell r="A692" t="str">
            <v>达钢</v>
          </cell>
          <cell r="B692" t="str">
            <v>螺纹钢</v>
          </cell>
          <cell r="C692" t="str">
            <v>HRB400E Φ12 9m</v>
          </cell>
          <cell r="D692" t="str">
            <v>吨</v>
          </cell>
          <cell r="E692">
            <v>15</v>
          </cell>
          <cell r="F692">
            <v>45709</v>
          </cell>
          <cell r="G692" t="str">
            <v>（十九冶-江龙高速一分部）重庆市云阳县湿坝东北418米*云阳南互通</v>
          </cell>
          <cell r="H692" t="str">
            <v>吴章红</v>
          </cell>
          <cell r="I692">
            <v>18628165772</v>
          </cell>
        </row>
        <row r="693">
          <cell r="A693" t="str">
            <v>达钢</v>
          </cell>
          <cell r="B693" t="str">
            <v>螺纹钢</v>
          </cell>
          <cell r="C693" t="str">
            <v>HRB400E Φ16 9m</v>
          </cell>
          <cell r="D693" t="str">
            <v>吨</v>
          </cell>
          <cell r="E693">
            <v>48</v>
          </cell>
          <cell r="F693">
            <v>45709</v>
          </cell>
          <cell r="G693" t="str">
            <v>（十九冶-江龙高速一分部）重庆市云阳县湿坝东北418米*云阳南互通</v>
          </cell>
          <cell r="H693" t="str">
            <v>吴章红</v>
          </cell>
          <cell r="I693">
            <v>18628165772</v>
          </cell>
        </row>
        <row r="694">
          <cell r="A694" t="str">
            <v>达钢</v>
          </cell>
          <cell r="B694" t="str">
            <v>螺纹钢</v>
          </cell>
          <cell r="C694" t="str">
            <v>HRB400E Φ18 9m</v>
          </cell>
          <cell r="D694" t="str">
            <v>吨</v>
          </cell>
          <cell r="E694">
            <v>42</v>
          </cell>
          <cell r="F694">
            <v>45709</v>
          </cell>
          <cell r="G694" t="str">
            <v>（十九冶-江龙高速一分部）重庆市云阳县湿坝东北418米*云阳南互通</v>
          </cell>
          <cell r="H694" t="str">
            <v>吴章红</v>
          </cell>
          <cell r="I694">
            <v>18628165772</v>
          </cell>
        </row>
        <row r="695">
          <cell r="A695" t="str">
            <v>达钢</v>
          </cell>
          <cell r="B695" t="str">
            <v>螺纹钢</v>
          </cell>
          <cell r="C695" t="str">
            <v>HRB400E Φ20 9m</v>
          </cell>
          <cell r="D695" t="str">
            <v>吨</v>
          </cell>
          <cell r="E695">
            <v>3</v>
          </cell>
          <cell r="F695">
            <v>45709</v>
          </cell>
          <cell r="G695" t="str">
            <v>（十九冶-华电重庆奉节）重庆市奉节县康乐镇七星村</v>
          </cell>
          <cell r="H695" t="str">
            <v>岑甲乐</v>
          </cell>
          <cell r="I695">
            <v>17349037782</v>
          </cell>
        </row>
        <row r="696">
          <cell r="A696" t="str">
            <v>达钢</v>
          </cell>
          <cell r="B696" t="str">
            <v>螺纹钢</v>
          </cell>
          <cell r="C696" t="str">
            <v>HRB400E Φ32 9m</v>
          </cell>
          <cell r="D696" t="str">
            <v>吨</v>
          </cell>
          <cell r="E696">
            <v>33</v>
          </cell>
          <cell r="F696">
            <v>45709</v>
          </cell>
          <cell r="G696" t="str">
            <v>（十九冶-华电重庆奉节）重庆市奉节县康乐镇七星村</v>
          </cell>
          <cell r="H696" t="str">
            <v>岑甲乐</v>
          </cell>
          <cell r="I696">
            <v>17349037782</v>
          </cell>
        </row>
        <row r="697">
          <cell r="A697" t="str">
            <v>润耀</v>
          </cell>
          <cell r="B697" t="str">
            <v>螺纹钢</v>
          </cell>
          <cell r="C697" t="str">
            <v>HRB400E Φ25 9m</v>
          </cell>
          <cell r="D697" t="str">
            <v>吨</v>
          </cell>
          <cell r="E697">
            <v>70</v>
          </cell>
          <cell r="F697">
            <v>45709</v>
          </cell>
          <cell r="G697" t="str">
            <v>（华西简阳西城嘉苑）四川省成都市简阳市简城街道高屋村</v>
          </cell>
          <cell r="H697" t="str">
            <v>张瀚镭</v>
          </cell>
          <cell r="I697">
            <v>15884666220</v>
          </cell>
        </row>
        <row r="698">
          <cell r="A698" t="str">
            <v>成实</v>
          </cell>
          <cell r="B698" t="str">
            <v>盘圆</v>
          </cell>
          <cell r="C698" t="str">
            <v>HPB300Ф8</v>
          </cell>
          <cell r="D698" t="str">
            <v>吨</v>
          </cell>
          <cell r="E698">
            <v>15</v>
          </cell>
          <cell r="F698">
            <v>45709</v>
          </cell>
          <cell r="G698" t="str">
            <v>（中铁一局四公司康新高速TJ1-1标雅加梗隧道）四川省甘孜州康定市雅加梗</v>
          </cell>
          <cell r="H698" t="str">
            <v>王锡俊</v>
          </cell>
          <cell r="I698">
            <v>18736877891</v>
          </cell>
        </row>
        <row r="699">
          <cell r="A699" t="str">
            <v>成实</v>
          </cell>
          <cell r="B699" t="str">
            <v>盘圆</v>
          </cell>
          <cell r="C699" t="str">
            <v>HPB300Ф12</v>
          </cell>
          <cell r="D699" t="str">
            <v>吨</v>
          </cell>
          <cell r="E699">
            <v>20</v>
          </cell>
          <cell r="F699">
            <v>45709</v>
          </cell>
          <cell r="G699" t="str">
            <v>（中铁一局四公司康新高速TJ1-1标雅加梗隧道）四川省甘孜州康定市雅加梗</v>
          </cell>
          <cell r="H699" t="str">
            <v>王锡俊</v>
          </cell>
          <cell r="I699">
            <v>18736877891</v>
          </cell>
        </row>
        <row r="700">
          <cell r="A700" t="str">
            <v>陕钢</v>
          </cell>
          <cell r="B700" t="str">
            <v>高线</v>
          </cell>
          <cell r="C700" t="str">
            <v>HPB300Φ10</v>
          </cell>
          <cell r="D700" t="str">
            <v>吨</v>
          </cell>
          <cell r="E700">
            <v>70</v>
          </cell>
          <cell r="F700">
            <v>45709</v>
          </cell>
          <cell r="G700" t="str">
            <v>（中铁三局-铜资高速1标）成都易建金属有限公司（成都市双流区蛟龙工业港新华大道七段563号）</v>
          </cell>
          <cell r="H700" t="str">
            <v>代德军</v>
          </cell>
          <cell r="I700">
            <v>18602811878</v>
          </cell>
        </row>
        <row r="701">
          <cell r="A701" t="str">
            <v>陕钢</v>
          </cell>
          <cell r="B701" t="str">
            <v>高线</v>
          </cell>
          <cell r="C701" t="str">
            <v>HPB300Φ12</v>
          </cell>
          <cell r="D701" t="str">
            <v>吨</v>
          </cell>
          <cell r="E701">
            <v>70</v>
          </cell>
          <cell r="F701">
            <v>45709</v>
          </cell>
          <cell r="G701" t="str">
            <v>（中铁三局-铜资高速1标）四川省资阳市安岳县石羊镇猫坝村2#钢筋场</v>
          </cell>
          <cell r="H701" t="str">
            <v>王雪</v>
          </cell>
          <cell r="I701">
            <v>18729676589</v>
          </cell>
        </row>
        <row r="702">
          <cell r="A702" t="str">
            <v>陕钢</v>
          </cell>
          <cell r="B702" t="str">
            <v>螺纹钢</v>
          </cell>
          <cell r="C702" t="str">
            <v>HRB400E Φ20 12m</v>
          </cell>
          <cell r="D702" t="str">
            <v>吨</v>
          </cell>
          <cell r="E702">
            <v>35</v>
          </cell>
          <cell r="F702">
            <v>45709</v>
          </cell>
          <cell r="G702" t="str">
            <v>（中铁广州局-资乐高速5标）四川省乐山市井研县宝五镇泡桐湾乐井路</v>
          </cell>
          <cell r="H702" t="str">
            <v>廖俊杰</v>
          </cell>
          <cell r="I702">
            <v>15775100965</v>
          </cell>
        </row>
        <row r="703">
          <cell r="A703" t="str">
            <v>德胜</v>
          </cell>
          <cell r="B703" t="str">
            <v>螺纹钢</v>
          </cell>
          <cell r="C703" t="str">
            <v>HRB400E Φ18 9m</v>
          </cell>
          <cell r="D703" t="str">
            <v>吨</v>
          </cell>
          <cell r="E703">
            <v>24</v>
          </cell>
          <cell r="F703">
            <v>45709</v>
          </cell>
          <cell r="G703" t="str">
            <v>（五局乐山机场项目）乐山市五通桥区冠英镇</v>
          </cell>
          <cell r="H703" t="str">
            <v>王思思</v>
          </cell>
          <cell r="I703">
            <v>18973190156</v>
          </cell>
        </row>
        <row r="704">
          <cell r="A704" t="str">
            <v>德胜</v>
          </cell>
          <cell r="B704" t="str">
            <v>螺纹钢</v>
          </cell>
          <cell r="C704" t="str">
            <v>HRB400E Φ16 9m</v>
          </cell>
          <cell r="D704" t="str">
            <v>吨</v>
          </cell>
          <cell r="E704">
            <v>46</v>
          </cell>
          <cell r="F704">
            <v>45709</v>
          </cell>
          <cell r="G704" t="str">
            <v>（五局乐山机场项目）乐山市五通桥区冠英镇</v>
          </cell>
          <cell r="H704" t="str">
            <v>王思思</v>
          </cell>
          <cell r="I704">
            <v>18973190156</v>
          </cell>
        </row>
        <row r="705">
          <cell r="A705" t="str">
            <v>润耀</v>
          </cell>
          <cell r="B705" t="str">
            <v>螺纹钢</v>
          </cell>
          <cell r="C705" t="str">
            <v>HRB400E Φ22 9m</v>
          </cell>
          <cell r="D705" t="str">
            <v>吨</v>
          </cell>
          <cell r="E705">
            <v>9</v>
          </cell>
          <cell r="F705">
            <v>45709</v>
          </cell>
          <cell r="G705" t="str">
            <v>（五局乐山机场项目）乐山市五通桥区冠英镇</v>
          </cell>
          <cell r="H705" t="str">
            <v>王思思</v>
          </cell>
          <cell r="I705">
            <v>18973190156</v>
          </cell>
        </row>
        <row r="706">
          <cell r="A706" t="str">
            <v>润耀</v>
          </cell>
          <cell r="B706" t="str">
            <v>螺纹钢</v>
          </cell>
          <cell r="C706" t="str">
            <v>HRB400E Φ20 9m</v>
          </cell>
          <cell r="D706" t="str">
            <v>吨</v>
          </cell>
          <cell r="E706">
            <v>12</v>
          </cell>
          <cell r="F706">
            <v>45709</v>
          </cell>
          <cell r="G706" t="str">
            <v>（五局乐山机场项目）乐山市五通桥区冠英镇</v>
          </cell>
          <cell r="H706" t="str">
            <v>王思思</v>
          </cell>
          <cell r="I706">
            <v>18973190156</v>
          </cell>
        </row>
        <row r="707">
          <cell r="A707" t="str">
            <v>润耀</v>
          </cell>
          <cell r="B707" t="str">
            <v>螺纹钢</v>
          </cell>
          <cell r="C707" t="str">
            <v>HRB400E Φ12 9m</v>
          </cell>
          <cell r="D707" t="str">
            <v>吨</v>
          </cell>
          <cell r="E707">
            <v>48</v>
          </cell>
          <cell r="F707">
            <v>45709</v>
          </cell>
          <cell r="G707" t="str">
            <v>（五局乐山机场项目）乐山市五通桥区冠英镇</v>
          </cell>
          <cell r="H707" t="str">
            <v>王思思</v>
          </cell>
          <cell r="I707">
            <v>18973190156</v>
          </cell>
        </row>
        <row r="708">
          <cell r="A708" t="str">
            <v>润耀</v>
          </cell>
          <cell r="B708" t="str">
            <v>高线</v>
          </cell>
          <cell r="C708" t="str">
            <v>HPB300Φ10</v>
          </cell>
          <cell r="D708" t="str">
            <v>吨</v>
          </cell>
          <cell r="E708">
            <v>5</v>
          </cell>
          <cell r="F708">
            <v>45709</v>
          </cell>
          <cell r="G708" t="str">
            <v>（五局乐山机场项目）乐山市五通桥区冠英镇</v>
          </cell>
          <cell r="H708" t="str">
            <v>王思思</v>
          </cell>
          <cell r="I708">
            <v>18973190156</v>
          </cell>
        </row>
        <row r="709">
          <cell r="A709" t="str">
            <v>润耀</v>
          </cell>
          <cell r="B709" t="str">
            <v>高线</v>
          </cell>
          <cell r="C709" t="str">
            <v>HPB300Φ8</v>
          </cell>
          <cell r="D709" t="str">
            <v>吨</v>
          </cell>
          <cell r="E709">
            <v>2</v>
          </cell>
          <cell r="F709">
            <v>45709</v>
          </cell>
          <cell r="G709" t="str">
            <v>（五局乐山机场项目）乐山市五通桥区冠英镇</v>
          </cell>
          <cell r="H709" t="str">
            <v>王思思</v>
          </cell>
          <cell r="I709">
            <v>18973190156</v>
          </cell>
        </row>
        <row r="710">
          <cell r="A710" t="str">
            <v>润耀</v>
          </cell>
          <cell r="B710" t="str">
            <v>盘螺</v>
          </cell>
          <cell r="C710" t="str">
            <v>HRB400E Φ10</v>
          </cell>
          <cell r="D710" t="str">
            <v>吨</v>
          </cell>
          <cell r="E710">
            <v>12.3</v>
          </cell>
          <cell r="F710">
            <v>45709</v>
          </cell>
          <cell r="G710" t="str">
            <v>（中铁建工重庆东站）重庆市南岸区广茂大道重庆东站</v>
          </cell>
          <cell r="H710" t="str">
            <v>唐工</v>
          </cell>
          <cell r="I710">
            <v>18786797754</v>
          </cell>
        </row>
        <row r="711">
          <cell r="A711" t="str">
            <v>润耀</v>
          </cell>
          <cell r="B711" t="str">
            <v>盘螺</v>
          </cell>
          <cell r="C711" t="str">
            <v>HRB400E Φ10</v>
          </cell>
          <cell r="D711" t="str">
            <v>吨</v>
          </cell>
          <cell r="E711">
            <v>14.8</v>
          </cell>
          <cell r="F711">
            <v>45709</v>
          </cell>
          <cell r="G711" t="str">
            <v>（中铁建工重庆东站）重庆市南岸区广茂大道重庆东站</v>
          </cell>
          <cell r="H711" t="str">
            <v>唐工</v>
          </cell>
          <cell r="I711">
            <v>18786797754</v>
          </cell>
        </row>
        <row r="712">
          <cell r="A712" t="str">
            <v>润耀</v>
          </cell>
          <cell r="B712" t="str">
            <v>螺纹钢</v>
          </cell>
          <cell r="C712" t="str">
            <v>HRB400E Φ12 9m</v>
          </cell>
          <cell r="D712" t="str">
            <v>吨</v>
          </cell>
          <cell r="E712">
            <v>3</v>
          </cell>
          <cell r="F712">
            <v>45709</v>
          </cell>
          <cell r="G712" t="str">
            <v>（中铁建工重庆东站）重庆市南岸区广茂大道重庆东站</v>
          </cell>
          <cell r="H712" t="str">
            <v>唐工</v>
          </cell>
          <cell r="I712">
            <v>18786797754</v>
          </cell>
        </row>
        <row r="713">
          <cell r="A713" t="str">
            <v>冷钢</v>
          </cell>
          <cell r="B713" t="str">
            <v>盘螺</v>
          </cell>
          <cell r="C713" t="str">
            <v>HRB400E Φ8</v>
          </cell>
          <cell r="D713" t="str">
            <v>吨</v>
          </cell>
          <cell r="E713">
            <v>18</v>
          </cell>
          <cell r="F713">
            <v>45709</v>
          </cell>
          <cell r="G713" t="str">
            <v>（商投建工达州中医药科技园-4工区-2号楼）达州市通川区达州中医药职业学院犀牛大道北段</v>
          </cell>
          <cell r="H713" t="str">
            <v>张扬</v>
          </cell>
          <cell r="I713">
            <v>18381904567</v>
          </cell>
        </row>
        <row r="714">
          <cell r="A714" t="str">
            <v>冷钢</v>
          </cell>
          <cell r="B714" t="str">
            <v>盘螺</v>
          </cell>
          <cell r="C714" t="str">
            <v>HRB400E Φ10</v>
          </cell>
          <cell r="D714" t="str">
            <v>吨</v>
          </cell>
          <cell r="E714">
            <v>18</v>
          </cell>
          <cell r="F714">
            <v>45709</v>
          </cell>
          <cell r="G714" t="str">
            <v>（商投建工达州中医药科技园-4工区-2号楼）达州市通川区达州中医药职业学院犀牛大道北段</v>
          </cell>
          <cell r="H714" t="str">
            <v>张扬</v>
          </cell>
          <cell r="I714">
            <v>18381904567</v>
          </cell>
        </row>
        <row r="715">
          <cell r="A715" t="str">
            <v>成实</v>
          </cell>
          <cell r="B715" t="str">
            <v>盘螺</v>
          </cell>
          <cell r="C715" t="str">
            <v>HRB400E Φ6</v>
          </cell>
          <cell r="D715" t="str">
            <v>吨</v>
          </cell>
          <cell r="E715">
            <v>35</v>
          </cell>
          <cell r="F715">
            <v>45710</v>
          </cell>
          <cell r="G715" t="str">
            <v>（四川商建-射洪城乡一体化项目）遂宁市射洪市忠新幼儿园北侧约220米新溪小区</v>
          </cell>
          <cell r="H715" t="str">
            <v>柏子刚</v>
          </cell>
          <cell r="I715">
            <v>15692885305</v>
          </cell>
        </row>
        <row r="716">
          <cell r="A716" t="str">
            <v>成实</v>
          </cell>
          <cell r="B716" t="str">
            <v>螺纹钢</v>
          </cell>
          <cell r="C716" t="str">
            <v>HRB500E Φ25</v>
          </cell>
          <cell r="D716" t="str">
            <v>吨</v>
          </cell>
          <cell r="E716">
            <v>35</v>
          </cell>
          <cell r="F716">
            <v>45710</v>
          </cell>
          <cell r="G716" t="str">
            <v>（四川商建-射洪城乡一体化项目）遂宁市射洪市忠新幼儿园北侧约220米新溪小区</v>
          </cell>
          <cell r="H716" t="str">
            <v>柏子刚</v>
          </cell>
          <cell r="I716">
            <v>15692885305</v>
          </cell>
        </row>
        <row r="717">
          <cell r="A717" t="str">
            <v>成实</v>
          </cell>
          <cell r="B717" t="str">
            <v>螺纹钢</v>
          </cell>
          <cell r="C717" t="str">
            <v>HRB500E Φ18</v>
          </cell>
          <cell r="D717" t="str">
            <v>吨</v>
          </cell>
          <cell r="E717">
            <v>35</v>
          </cell>
          <cell r="F717">
            <v>45710</v>
          </cell>
          <cell r="G717" t="str">
            <v>（商投建工达州中医药科技园-4工区-2号楼）达州市通川区达州中医药职业学院犀牛大道北段</v>
          </cell>
          <cell r="H717" t="str">
            <v>张扬</v>
          </cell>
          <cell r="I717">
            <v>18381904567</v>
          </cell>
        </row>
        <row r="718">
          <cell r="A718" t="str">
            <v>晋邦</v>
          </cell>
          <cell r="B718" t="str">
            <v>螺纹钢</v>
          </cell>
          <cell r="C718" t="str">
            <v>HRB400E Φ12 9m</v>
          </cell>
          <cell r="D718" t="str">
            <v>吨</v>
          </cell>
          <cell r="E718">
            <v>11</v>
          </cell>
          <cell r="F718">
            <v>45710</v>
          </cell>
          <cell r="G718" t="str">
            <v>（五冶达州国道542项目-一工区路基一工段）四川省达州市达川区石梯火车站盖板加工点</v>
          </cell>
          <cell r="H718" t="str">
            <v>郑松</v>
          </cell>
          <cell r="I718">
            <v>13527304849</v>
          </cell>
        </row>
        <row r="719">
          <cell r="A719" t="str">
            <v>晋邦</v>
          </cell>
          <cell r="B719" t="str">
            <v>螺纹钢</v>
          </cell>
          <cell r="C719" t="str">
            <v>HRB400E Φ20 9m</v>
          </cell>
          <cell r="D719" t="str">
            <v>吨</v>
          </cell>
          <cell r="E719">
            <v>8</v>
          </cell>
          <cell r="F719">
            <v>45710</v>
          </cell>
          <cell r="G719" t="str">
            <v>（五冶达州国道542项目-一工区路基一工段）四川省达州市达川区石梯火车站盖板加工点</v>
          </cell>
          <cell r="H719" t="str">
            <v>郑松</v>
          </cell>
          <cell r="I719">
            <v>13527304849</v>
          </cell>
        </row>
        <row r="720">
          <cell r="A720" t="str">
            <v>晋邦</v>
          </cell>
          <cell r="B720" t="str">
            <v>螺纹钢</v>
          </cell>
          <cell r="C720" t="str">
            <v>HRB400E Φ25 9m</v>
          </cell>
          <cell r="D720" t="str">
            <v>吨</v>
          </cell>
          <cell r="E720">
            <v>11</v>
          </cell>
          <cell r="F720">
            <v>45710</v>
          </cell>
          <cell r="G720" t="str">
            <v>（五冶达州国道542项目-一工区路基一工段）四川省达州市达川区石梯火车站盖板加工点</v>
          </cell>
          <cell r="H720" t="str">
            <v>郑松</v>
          </cell>
          <cell r="I720">
            <v>13527304849</v>
          </cell>
        </row>
        <row r="721">
          <cell r="A721" t="str">
            <v>晋邦</v>
          </cell>
          <cell r="B721" t="str">
            <v>高线</v>
          </cell>
          <cell r="C721" t="str">
            <v>HPB300 Φ10</v>
          </cell>
          <cell r="D721" t="str">
            <v>吨</v>
          </cell>
          <cell r="E721">
            <v>4</v>
          </cell>
          <cell r="F721">
            <v>45710</v>
          </cell>
          <cell r="G721" t="str">
            <v>（五冶达州国道542项目-一工区路基一工段）四川省达州市达川区石梯火车站盖板加工点</v>
          </cell>
          <cell r="H721" t="str">
            <v>郑松</v>
          </cell>
          <cell r="I721">
            <v>13527304849</v>
          </cell>
        </row>
        <row r="722">
          <cell r="A722" t="str">
            <v>达钢</v>
          </cell>
          <cell r="B722" t="str">
            <v>螺纹钢</v>
          </cell>
          <cell r="C722" t="str">
            <v>HRB400E Φ14 9m</v>
          </cell>
          <cell r="D722" t="str">
            <v>吨</v>
          </cell>
          <cell r="E722">
            <v>12</v>
          </cell>
          <cell r="F722">
            <v>45710</v>
          </cell>
          <cell r="G722" t="str">
            <v>（五冶达州国道542项目-桥梁4标）四川省达州市达川区大堰镇双井村</v>
          </cell>
          <cell r="H722" t="str">
            <v>吴志强</v>
          </cell>
          <cell r="I722">
            <v>18820030907</v>
          </cell>
        </row>
        <row r="723">
          <cell r="A723" t="str">
            <v>达钢</v>
          </cell>
          <cell r="B723" t="str">
            <v>螺纹钢</v>
          </cell>
          <cell r="C723" t="str">
            <v>HRB400E Φ16 9m</v>
          </cell>
          <cell r="D723" t="str">
            <v>吨</v>
          </cell>
          <cell r="E723">
            <v>6</v>
          </cell>
          <cell r="F723">
            <v>45710</v>
          </cell>
          <cell r="G723" t="str">
            <v>（五冶达州国道542项目-桥梁4标）四川省达州市达川区大堰镇双井村</v>
          </cell>
          <cell r="H723" t="str">
            <v>吴志强</v>
          </cell>
          <cell r="I723">
            <v>18820030907</v>
          </cell>
        </row>
        <row r="724">
          <cell r="A724" t="str">
            <v>达钢</v>
          </cell>
          <cell r="B724" t="str">
            <v>螺纹钢</v>
          </cell>
          <cell r="C724" t="str">
            <v>HRB400E Φ20 9m</v>
          </cell>
          <cell r="D724" t="str">
            <v>吨</v>
          </cell>
          <cell r="E724">
            <v>12</v>
          </cell>
          <cell r="F724">
            <v>45710</v>
          </cell>
          <cell r="G724" t="str">
            <v>（五冶达州国道542项目-桥梁4标）四川省达州市达川区大堰镇双井村</v>
          </cell>
          <cell r="H724" t="str">
            <v>吴志强</v>
          </cell>
          <cell r="I724">
            <v>18820030907</v>
          </cell>
        </row>
        <row r="725">
          <cell r="A725" t="str">
            <v>达钢</v>
          </cell>
          <cell r="B725" t="str">
            <v>螺纹钢</v>
          </cell>
          <cell r="C725" t="str">
            <v>HRB400E Φ22 9m</v>
          </cell>
          <cell r="D725" t="str">
            <v>吨</v>
          </cell>
          <cell r="E725">
            <v>12</v>
          </cell>
          <cell r="F725">
            <v>45710</v>
          </cell>
          <cell r="G725" t="str">
            <v>（五冶达州国道542项目-桥梁4标）四川省达州市达川区大堰镇双井村</v>
          </cell>
          <cell r="H725" t="str">
            <v>吴志强</v>
          </cell>
          <cell r="I725">
            <v>18820030907</v>
          </cell>
        </row>
        <row r="726">
          <cell r="A726" t="str">
            <v>达钢</v>
          </cell>
          <cell r="B726" t="str">
            <v>螺纹钢</v>
          </cell>
          <cell r="C726" t="str">
            <v>HRB400E Φ25 9m</v>
          </cell>
          <cell r="D726" t="str">
            <v>吨</v>
          </cell>
          <cell r="E726">
            <v>3</v>
          </cell>
          <cell r="F726">
            <v>45710</v>
          </cell>
          <cell r="G726" t="str">
            <v>（五冶达州国道542项目-桥梁4标）四川省达州市达川区大堰镇双井村</v>
          </cell>
          <cell r="H726" t="str">
            <v>吴志强</v>
          </cell>
          <cell r="I726">
            <v>18820030907</v>
          </cell>
        </row>
        <row r="727">
          <cell r="A727" t="str">
            <v>达钢</v>
          </cell>
          <cell r="B727" t="str">
            <v>螺纹钢</v>
          </cell>
          <cell r="C727" t="str">
            <v>HRB400E Φ12 9m</v>
          </cell>
          <cell r="D727" t="str">
            <v>吨</v>
          </cell>
          <cell r="E727">
            <v>21</v>
          </cell>
          <cell r="F727">
            <v>45711</v>
          </cell>
          <cell r="G727" t="str">
            <v>（五冶达州国道542项目-二工区路基五工段）四川省达州市达川区赵固镇黄家坡</v>
          </cell>
          <cell r="H727" t="str">
            <v>潘远林</v>
          </cell>
          <cell r="I727">
            <v>18281865966</v>
          </cell>
        </row>
        <row r="728">
          <cell r="A728" t="str">
            <v>达钢</v>
          </cell>
          <cell r="B728" t="str">
            <v>螺纹钢</v>
          </cell>
          <cell r="C728" t="str">
            <v>HRB400E Φ14 9m</v>
          </cell>
          <cell r="D728" t="str">
            <v>吨</v>
          </cell>
          <cell r="E728">
            <v>9</v>
          </cell>
          <cell r="F728">
            <v>45711</v>
          </cell>
          <cell r="G728" t="str">
            <v>（五冶达州国道542项目-二工区路基五工段）四川省达州市达川区赵固镇黄家坡</v>
          </cell>
          <cell r="H728" t="str">
            <v>潘远林</v>
          </cell>
          <cell r="I728">
            <v>18281865966</v>
          </cell>
        </row>
        <row r="729">
          <cell r="A729" t="str">
            <v>达钢</v>
          </cell>
          <cell r="B729" t="str">
            <v>螺纹钢</v>
          </cell>
          <cell r="C729" t="str">
            <v>HRB400E Φ16 9m</v>
          </cell>
          <cell r="D729" t="str">
            <v>吨</v>
          </cell>
          <cell r="E729">
            <v>48</v>
          </cell>
          <cell r="F729">
            <v>45711</v>
          </cell>
          <cell r="G729" t="str">
            <v>（五冶达州国道542项目-二工区路基五工段）四川省达州市达川区赵固镇黄家坡</v>
          </cell>
          <cell r="H729" t="str">
            <v>潘远林</v>
          </cell>
          <cell r="I729">
            <v>18281865966</v>
          </cell>
        </row>
        <row r="730">
          <cell r="A730" t="str">
            <v>达钢</v>
          </cell>
          <cell r="B730" t="str">
            <v>螺纹钢</v>
          </cell>
          <cell r="C730" t="str">
            <v>HRB400E Φ18 9m</v>
          </cell>
          <cell r="D730" t="str">
            <v>吨</v>
          </cell>
          <cell r="E730">
            <v>3</v>
          </cell>
          <cell r="F730">
            <v>45711</v>
          </cell>
          <cell r="G730" t="str">
            <v>（五冶达州国道542项目-二工区路基五工段）四川省达州市达川区赵固镇黄家坡</v>
          </cell>
          <cell r="H730" t="str">
            <v>潘远林</v>
          </cell>
          <cell r="I730">
            <v>18281865966</v>
          </cell>
        </row>
        <row r="731">
          <cell r="A731" t="str">
            <v>达钢</v>
          </cell>
          <cell r="B731" t="str">
            <v>螺纹钢</v>
          </cell>
          <cell r="C731" t="str">
            <v>HRB400E Φ14 9m</v>
          </cell>
          <cell r="D731" t="str">
            <v>吨</v>
          </cell>
          <cell r="E731">
            <v>15</v>
          </cell>
          <cell r="F731">
            <v>45711</v>
          </cell>
          <cell r="G731" t="str">
            <v>（五冶达州国道542项目-桥梁4标）四川省达州市达川区大堰镇双井村</v>
          </cell>
          <cell r="H731" t="str">
            <v>吴志强</v>
          </cell>
          <cell r="I731">
            <v>18820030907</v>
          </cell>
        </row>
        <row r="732">
          <cell r="A732" t="str">
            <v>达钢</v>
          </cell>
          <cell r="B732" t="str">
            <v>螺纹钢</v>
          </cell>
          <cell r="C732" t="str">
            <v>HRB400E Φ20 9m</v>
          </cell>
          <cell r="D732" t="str">
            <v>吨</v>
          </cell>
          <cell r="E732">
            <v>15</v>
          </cell>
          <cell r="F732">
            <v>45711</v>
          </cell>
          <cell r="G732" t="str">
            <v>（五冶达州国道542项目-桥梁4标）四川省达州市达川区大堰镇双井村</v>
          </cell>
          <cell r="H732" t="str">
            <v>吴志强</v>
          </cell>
          <cell r="I732">
            <v>18820030907</v>
          </cell>
        </row>
        <row r="733">
          <cell r="A733" t="str">
            <v>达钢</v>
          </cell>
          <cell r="B733" t="str">
            <v>螺纹钢</v>
          </cell>
          <cell r="C733" t="str">
            <v>HRB400E Φ22 9m</v>
          </cell>
          <cell r="D733" t="str">
            <v>吨</v>
          </cell>
          <cell r="E733">
            <v>15</v>
          </cell>
          <cell r="F733">
            <v>45711</v>
          </cell>
          <cell r="G733" t="str">
            <v>（五冶达州国道542项目-桥梁4标）四川省达州市达川区大堰镇双井村</v>
          </cell>
          <cell r="H733" t="str">
            <v>吴志强</v>
          </cell>
          <cell r="I733">
            <v>18820030907</v>
          </cell>
        </row>
        <row r="734">
          <cell r="A734" t="str">
            <v>达钢</v>
          </cell>
          <cell r="B734" t="str">
            <v>螺纹钢</v>
          </cell>
          <cell r="C734" t="str">
            <v>HRB400E Φ25 9m</v>
          </cell>
          <cell r="D734" t="str">
            <v>吨</v>
          </cell>
          <cell r="E734">
            <v>6</v>
          </cell>
          <cell r="F734">
            <v>45711</v>
          </cell>
          <cell r="G734" t="str">
            <v>（五冶达州国道542项目-桥梁4标）四川省达州市达川区大堰镇双井村</v>
          </cell>
          <cell r="H734" t="str">
            <v>吴志强</v>
          </cell>
          <cell r="I734">
            <v>18820030907</v>
          </cell>
        </row>
        <row r="735">
          <cell r="A735" t="str">
            <v>达钢</v>
          </cell>
          <cell r="B735" t="str">
            <v>螺纹钢</v>
          </cell>
          <cell r="C735" t="str">
            <v>HRB400E Φ28 9m</v>
          </cell>
          <cell r="D735" t="str">
            <v>吨</v>
          </cell>
          <cell r="E735">
            <v>39</v>
          </cell>
          <cell r="F735">
            <v>45711</v>
          </cell>
          <cell r="G735" t="str">
            <v>（五冶达州国道542项目-桥梁4标）四川省达州市达川区大堰镇双井村</v>
          </cell>
          <cell r="H735" t="str">
            <v>吴志强</v>
          </cell>
          <cell r="I735">
            <v>18820030907</v>
          </cell>
        </row>
        <row r="736">
          <cell r="A736" t="str">
            <v>达钢</v>
          </cell>
          <cell r="B736" t="str">
            <v>螺纹钢</v>
          </cell>
          <cell r="C736" t="str">
            <v>HRB400E Φ22 9m</v>
          </cell>
          <cell r="D736" t="str">
            <v>吨</v>
          </cell>
          <cell r="E736">
            <v>15</v>
          </cell>
          <cell r="F736">
            <v>45711</v>
          </cell>
          <cell r="G736" t="str">
            <v>（五冶达州国道542项目-一工区桥梁一工段）四川省达州市四川省达州市达川区石桥镇武寨村</v>
          </cell>
          <cell r="H736" t="str">
            <v>杨勇</v>
          </cell>
          <cell r="I736">
            <v>18398563998</v>
          </cell>
        </row>
        <row r="737">
          <cell r="A737" t="str">
            <v>达钢</v>
          </cell>
          <cell r="B737" t="str">
            <v>螺纹钢</v>
          </cell>
          <cell r="C737" t="str">
            <v>HRB400E Φ25 9m</v>
          </cell>
          <cell r="D737" t="str">
            <v>吨</v>
          </cell>
          <cell r="E737">
            <v>15</v>
          </cell>
          <cell r="F737">
            <v>45711</v>
          </cell>
          <cell r="G737" t="str">
            <v>（五冶达州国道542项目-一工区桥梁一工段）四川省达州市四川省达州市达川区石桥镇武寨村</v>
          </cell>
          <cell r="H737" t="str">
            <v>杨勇</v>
          </cell>
          <cell r="I737">
            <v>18398563998</v>
          </cell>
        </row>
        <row r="738">
          <cell r="A738" t="str">
            <v>达钢</v>
          </cell>
          <cell r="B738" t="str">
            <v>螺纹钢</v>
          </cell>
          <cell r="C738" t="str">
            <v>HRB400E Φ28 9m</v>
          </cell>
          <cell r="D738" t="str">
            <v>吨</v>
          </cell>
          <cell r="E738">
            <v>15</v>
          </cell>
          <cell r="F738">
            <v>45711</v>
          </cell>
          <cell r="G738" t="str">
            <v>（五冶达州国道542项目-一工区桥梁一工段）四川省达州市四川省达州市达川区石桥镇武寨村</v>
          </cell>
          <cell r="H738" t="str">
            <v>杨勇</v>
          </cell>
          <cell r="I738">
            <v>18398563998</v>
          </cell>
        </row>
        <row r="739">
          <cell r="A739" t="str">
            <v>德胜</v>
          </cell>
          <cell r="B739" t="str">
            <v>螺纹钢</v>
          </cell>
          <cell r="C739" t="str">
            <v>HRB500E Φ25×9米</v>
          </cell>
          <cell r="D739" t="str">
            <v>吨</v>
          </cell>
          <cell r="E739">
            <v>18</v>
          </cell>
          <cell r="F739">
            <v>45711</v>
          </cell>
          <cell r="G739" t="str">
            <v>（自永2标九局西南分公司钢筋棚）四川省自贡市骑龙镇大湾村</v>
          </cell>
          <cell r="H739" t="str">
            <v>李智罡</v>
          </cell>
          <cell r="I739">
            <v>15210015693</v>
          </cell>
        </row>
        <row r="740">
          <cell r="A740" t="str">
            <v>德胜</v>
          </cell>
          <cell r="B740" t="str">
            <v>螺纹钢</v>
          </cell>
          <cell r="C740" t="str">
            <v>HRB500E Φ22×9米</v>
          </cell>
          <cell r="D740" t="str">
            <v>吨</v>
          </cell>
          <cell r="E740">
            <v>70</v>
          </cell>
          <cell r="F740">
            <v>45711</v>
          </cell>
          <cell r="G740" t="str">
            <v>（自永2标九局西南分公司钢筋棚）四川省自贡市骑龙镇大湾村</v>
          </cell>
          <cell r="H740" t="str">
            <v>李智罡</v>
          </cell>
          <cell r="I740">
            <v>15210015693</v>
          </cell>
        </row>
        <row r="741">
          <cell r="A741" t="str">
            <v>德胜</v>
          </cell>
          <cell r="B741" t="str">
            <v>螺纹钢</v>
          </cell>
          <cell r="C741" t="str">
            <v>HRB400E Φ22×9米</v>
          </cell>
          <cell r="D741" t="str">
            <v>吨</v>
          </cell>
          <cell r="E741">
            <v>18</v>
          </cell>
          <cell r="F741">
            <v>45711</v>
          </cell>
          <cell r="G741" t="str">
            <v>（自永2标九局西南分公司钢筋棚）四川省自贡市骑龙镇大湾村</v>
          </cell>
          <cell r="H741" t="str">
            <v>李智罡</v>
          </cell>
          <cell r="I741">
            <v>15210015693</v>
          </cell>
        </row>
        <row r="742">
          <cell r="A742" t="str">
            <v>成实</v>
          </cell>
          <cell r="B742" t="str">
            <v>螺纹钢 </v>
          </cell>
          <cell r="C742" t="str">
            <v>HRB500E Φ28×12米</v>
          </cell>
          <cell r="D742" t="str">
            <v>吨</v>
          </cell>
          <cell r="E742">
            <v>35</v>
          </cell>
          <cell r="F742">
            <v>45712</v>
          </cell>
          <cell r="G742" t="str">
            <v>（自永高速-自永3标六局交通分公司）四川省内江市隆昌市圣灯镇自永项目3标隆昌市圣灯镇中心学校</v>
          </cell>
          <cell r="H742" t="str">
            <v>单贺明</v>
          </cell>
          <cell r="I742">
            <v>18513327609</v>
          </cell>
        </row>
        <row r="743">
          <cell r="A743" t="str">
            <v>成实</v>
          </cell>
          <cell r="B743" t="str">
            <v>盘螺</v>
          </cell>
          <cell r="C743" t="str">
            <v>HRB400E Φ10</v>
          </cell>
          <cell r="D743" t="str">
            <v>吨</v>
          </cell>
          <cell r="E743">
            <v>16</v>
          </cell>
          <cell r="F743">
            <v>45712</v>
          </cell>
          <cell r="G743" t="str">
            <v>（中铁二局-成渝扩容4标）四川省成都市简阳市杨家镇桐子湾村二局钢筋场</v>
          </cell>
          <cell r="H743" t="str">
            <v>陈钢</v>
          </cell>
          <cell r="I743">
            <v>13018165813</v>
          </cell>
        </row>
        <row r="744">
          <cell r="A744" t="str">
            <v>成实</v>
          </cell>
          <cell r="B744" t="str">
            <v>盘螺</v>
          </cell>
          <cell r="C744" t="str">
            <v>HRB400E Φ12</v>
          </cell>
          <cell r="D744" t="str">
            <v>吨</v>
          </cell>
          <cell r="E744">
            <v>18</v>
          </cell>
          <cell r="F744">
            <v>45712</v>
          </cell>
          <cell r="G744" t="str">
            <v>（中铁二局-成渝扩容4标）四川省成都市简阳市杨家镇桐子湾村二局钢筋场</v>
          </cell>
          <cell r="H744" t="str">
            <v>陈钢</v>
          </cell>
          <cell r="I744">
            <v>13018165813</v>
          </cell>
        </row>
        <row r="745">
          <cell r="A745" t="str">
            <v>德胜</v>
          </cell>
          <cell r="B745" t="str">
            <v>螺纹钢</v>
          </cell>
          <cell r="C745" t="str">
            <v>HRB400E Φ25 9m</v>
          </cell>
          <cell r="D745" t="str">
            <v>吨</v>
          </cell>
          <cell r="E745">
            <v>70</v>
          </cell>
          <cell r="F745">
            <v>45712</v>
          </cell>
          <cell r="G745" t="str">
            <v>（中铁三局成渝扩容ZCB3-1项目部）内江市胜利收费站红绿灯500米</v>
          </cell>
          <cell r="H745" t="str">
            <v>王岩</v>
          </cell>
          <cell r="I745">
            <v>17634813323</v>
          </cell>
        </row>
        <row r="746">
          <cell r="A746" t="str">
            <v>达钢</v>
          </cell>
          <cell r="B746" t="str">
            <v>螺纹钢</v>
          </cell>
          <cell r="C746" t="str">
            <v>HRB400E Φ20 9m</v>
          </cell>
          <cell r="D746" t="str">
            <v>吨</v>
          </cell>
          <cell r="E746">
            <v>30</v>
          </cell>
          <cell r="F746">
            <v>45712</v>
          </cell>
          <cell r="G746" t="str">
            <v>（十九冶-江龙高速三分部）重庆市云阳县蔈草镇歧阳村开云高速*朗2</v>
          </cell>
          <cell r="H746" t="str">
            <v>徐宇</v>
          </cell>
          <cell r="I746">
            <v>19822311919</v>
          </cell>
        </row>
        <row r="747">
          <cell r="A747" t="str">
            <v>达钢</v>
          </cell>
          <cell r="B747" t="str">
            <v>螺纹钢</v>
          </cell>
          <cell r="C747" t="str">
            <v>HRB400E Φ28 9m</v>
          </cell>
          <cell r="D747" t="str">
            <v>吨</v>
          </cell>
          <cell r="E747">
            <v>6</v>
          </cell>
          <cell r="F747">
            <v>45712</v>
          </cell>
          <cell r="G747" t="str">
            <v>（十九冶-江龙高速三分部）重庆市云阳县蔈草镇歧阳村开云高速*朗2</v>
          </cell>
          <cell r="H747" t="str">
            <v>徐宇</v>
          </cell>
          <cell r="I747">
            <v>19822311919</v>
          </cell>
        </row>
        <row r="748">
          <cell r="A748" t="str">
            <v>达钢</v>
          </cell>
          <cell r="B748" t="str">
            <v>螺纹钢</v>
          </cell>
          <cell r="C748" t="str">
            <v>HRB400E Φ16 9m</v>
          </cell>
          <cell r="D748" t="str">
            <v>吨</v>
          </cell>
          <cell r="E748">
            <v>35</v>
          </cell>
          <cell r="F748">
            <v>45712</v>
          </cell>
          <cell r="G748" t="str">
            <v>（十九冶-江龙高速三分部）重庆市云阳县蔈草镇歧阳村开云高速*朗2</v>
          </cell>
          <cell r="H748" t="str">
            <v>徐宇</v>
          </cell>
          <cell r="I748">
            <v>19822311919</v>
          </cell>
        </row>
        <row r="749">
          <cell r="A749" t="str">
            <v>达钢</v>
          </cell>
          <cell r="B749" t="str">
            <v>螺纹钢</v>
          </cell>
          <cell r="C749" t="str">
            <v>HRB400E Φ20 9m</v>
          </cell>
          <cell r="D749" t="str">
            <v>吨</v>
          </cell>
          <cell r="E749">
            <v>35</v>
          </cell>
          <cell r="F749">
            <v>45712</v>
          </cell>
          <cell r="G749" t="str">
            <v>（十九冶-江龙高速三分部）重庆市云阳县蔈草镇歧阳村开云高速*朗2</v>
          </cell>
          <cell r="H749" t="str">
            <v>徐宇</v>
          </cell>
          <cell r="I749">
            <v>19822311919</v>
          </cell>
        </row>
        <row r="750">
          <cell r="A750" t="str">
            <v>达钢</v>
          </cell>
          <cell r="B750" t="str">
            <v>盘螺</v>
          </cell>
          <cell r="C750" t="str">
            <v>HRB400E Φ10</v>
          </cell>
          <cell r="D750" t="str">
            <v>吨</v>
          </cell>
          <cell r="E750">
            <v>17.5</v>
          </cell>
          <cell r="F750">
            <v>45712</v>
          </cell>
          <cell r="G750" t="str">
            <v>（十九冶-江龙高速三分部）重庆市云阳县蔈草镇三坵田*小尖山梁场</v>
          </cell>
          <cell r="H750" t="str">
            <v>徐宇</v>
          </cell>
          <cell r="I750">
            <v>19822311919</v>
          </cell>
        </row>
        <row r="751">
          <cell r="A751" t="str">
            <v>达钢</v>
          </cell>
          <cell r="B751" t="str">
            <v>螺纹钢</v>
          </cell>
          <cell r="C751" t="str">
            <v>HRB400E Φ28 9m</v>
          </cell>
          <cell r="D751" t="str">
            <v>吨</v>
          </cell>
          <cell r="E751">
            <v>18</v>
          </cell>
          <cell r="F751">
            <v>45712</v>
          </cell>
          <cell r="G751" t="str">
            <v>（十九冶-江龙高速三分部）重庆市云阳县蔈草镇三坵田*小尖山梁场</v>
          </cell>
          <cell r="H751" t="str">
            <v>徐宇</v>
          </cell>
          <cell r="I751">
            <v>19822311919</v>
          </cell>
        </row>
        <row r="752">
          <cell r="A752" t="str">
            <v>达钢</v>
          </cell>
          <cell r="B752" t="str">
            <v>螺纹钢</v>
          </cell>
          <cell r="C752" t="str">
            <v>HRB400E Φ12 9m</v>
          </cell>
          <cell r="D752" t="str">
            <v>吨</v>
          </cell>
          <cell r="E752">
            <v>30</v>
          </cell>
          <cell r="F752">
            <v>45712</v>
          </cell>
          <cell r="G752" t="str">
            <v>（十九冶-江龙高速三分部）重庆市云阳县蔈草镇三坵田*小尖山梁场</v>
          </cell>
          <cell r="H752" t="str">
            <v>徐宇</v>
          </cell>
          <cell r="I752">
            <v>19822311919</v>
          </cell>
        </row>
        <row r="753">
          <cell r="A753" t="str">
            <v>达钢</v>
          </cell>
          <cell r="B753" t="str">
            <v>螺纹钢</v>
          </cell>
          <cell r="C753" t="str">
            <v>HRB400E Φ25 9m</v>
          </cell>
          <cell r="D753" t="str">
            <v>吨</v>
          </cell>
          <cell r="E753">
            <v>6</v>
          </cell>
          <cell r="F753">
            <v>45712</v>
          </cell>
          <cell r="G753" t="str">
            <v>（十九冶-江龙高速三分部）重庆市云阳县蔈草镇三坵田*小尖山梁场</v>
          </cell>
          <cell r="H753" t="str">
            <v>徐宇</v>
          </cell>
          <cell r="I753">
            <v>19822311919</v>
          </cell>
        </row>
        <row r="754">
          <cell r="A754" t="str">
            <v>达钢</v>
          </cell>
          <cell r="B754" t="str">
            <v>高线</v>
          </cell>
          <cell r="C754" t="str">
            <v>HPB300Φ8</v>
          </cell>
          <cell r="D754" t="str">
            <v>吨</v>
          </cell>
          <cell r="E754">
            <v>17.5</v>
          </cell>
          <cell r="F754">
            <v>45712</v>
          </cell>
          <cell r="G754" t="str">
            <v>（十九冶-江龙高速三分部）重庆市云阳县龙角镇*皮家营隧道</v>
          </cell>
          <cell r="H754" t="str">
            <v>徐宇</v>
          </cell>
          <cell r="I754">
            <v>19822311919</v>
          </cell>
        </row>
        <row r="755">
          <cell r="A755" t="str">
            <v>达钢</v>
          </cell>
          <cell r="B755" t="str">
            <v>高线</v>
          </cell>
          <cell r="C755" t="str">
            <v>HPB300Φ10</v>
          </cell>
          <cell r="D755" t="str">
            <v>吨</v>
          </cell>
          <cell r="E755">
            <v>15</v>
          </cell>
          <cell r="F755">
            <v>45712</v>
          </cell>
          <cell r="G755" t="str">
            <v>（十九冶-江龙高速三分部）重庆市云阳县龙角镇*皮家营隧道</v>
          </cell>
          <cell r="H755" t="str">
            <v>徐宇</v>
          </cell>
          <cell r="I755">
            <v>19822311919</v>
          </cell>
        </row>
        <row r="756">
          <cell r="A756" t="str">
            <v>达钢</v>
          </cell>
          <cell r="B756" t="str">
            <v>螺纹钢</v>
          </cell>
          <cell r="C756" t="str">
            <v>HRB400E Φ14 9m</v>
          </cell>
          <cell r="D756" t="str">
            <v>吨</v>
          </cell>
          <cell r="E756">
            <v>5</v>
          </cell>
          <cell r="F756">
            <v>45712</v>
          </cell>
          <cell r="G756" t="str">
            <v>（十九冶-江龙高速三分部）重庆市云阳县龙角镇*皮家营隧道</v>
          </cell>
          <cell r="H756" t="str">
            <v>徐宇</v>
          </cell>
          <cell r="I756">
            <v>19822311919</v>
          </cell>
        </row>
        <row r="757">
          <cell r="A757" t="str">
            <v>达钢</v>
          </cell>
          <cell r="B757" t="str">
            <v>螺纹钢</v>
          </cell>
          <cell r="C757" t="str">
            <v>HRB400E Φ16 9m</v>
          </cell>
          <cell r="D757" t="str">
            <v>吨</v>
          </cell>
          <cell r="E757">
            <v>12</v>
          </cell>
          <cell r="F757">
            <v>45712</v>
          </cell>
          <cell r="G757" t="str">
            <v>（十九冶-江龙高速三分部）重庆市云阳县龙角镇*皮家营隧道</v>
          </cell>
          <cell r="H757" t="str">
            <v>徐宇</v>
          </cell>
          <cell r="I757">
            <v>19822311919</v>
          </cell>
        </row>
        <row r="758">
          <cell r="A758" t="str">
            <v>达钢</v>
          </cell>
          <cell r="B758" t="str">
            <v>螺纹钢</v>
          </cell>
          <cell r="C758" t="str">
            <v>HRB400E Φ20 9m</v>
          </cell>
          <cell r="D758" t="str">
            <v>吨</v>
          </cell>
          <cell r="E758">
            <v>6</v>
          </cell>
          <cell r="F758">
            <v>45712</v>
          </cell>
          <cell r="G758" t="str">
            <v>（十九冶-江龙高速三分部）重庆市云阳县龙角镇*皮家营隧道</v>
          </cell>
          <cell r="H758" t="str">
            <v>徐宇</v>
          </cell>
          <cell r="I758">
            <v>19822311919</v>
          </cell>
        </row>
        <row r="759">
          <cell r="A759" t="str">
            <v>达钢</v>
          </cell>
          <cell r="B759" t="str">
            <v>螺纹钢</v>
          </cell>
          <cell r="C759" t="str">
            <v>HRB400E Φ22 9m</v>
          </cell>
          <cell r="D759" t="str">
            <v>吨</v>
          </cell>
          <cell r="E759">
            <v>9</v>
          </cell>
          <cell r="F759">
            <v>45712</v>
          </cell>
          <cell r="G759" t="str">
            <v>（十九冶-江龙高速三分部）重庆市云阳县龙角镇*皮家营隧道</v>
          </cell>
          <cell r="H759" t="str">
            <v>徐宇</v>
          </cell>
          <cell r="I759">
            <v>19822311919</v>
          </cell>
        </row>
        <row r="760">
          <cell r="A760" t="str">
            <v>达钢</v>
          </cell>
          <cell r="B760" t="str">
            <v>螺纹钢</v>
          </cell>
          <cell r="C760" t="str">
            <v>HRB400E Φ12 9m</v>
          </cell>
          <cell r="D760" t="str">
            <v>吨</v>
          </cell>
          <cell r="E760">
            <v>35</v>
          </cell>
          <cell r="F760">
            <v>45712</v>
          </cell>
          <cell r="G760" t="str">
            <v>（十九冶-江龙高速三分部）重庆市云阳县龙角镇*皮家营梁场</v>
          </cell>
          <cell r="H760" t="str">
            <v>徐宇</v>
          </cell>
          <cell r="I760">
            <v>19822311919</v>
          </cell>
        </row>
        <row r="761">
          <cell r="A761" t="str">
            <v>达钢</v>
          </cell>
          <cell r="B761" t="str">
            <v>螺纹钢</v>
          </cell>
          <cell r="C761" t="str">
            <v>HRB400E Φ16 9m</v>
          </cell>
          <cell r="D761" t="str">
            <v>吨</v>
          </cell>
          <cell r="E761">
            <v>35</v>
          </cell>
          <cell r="F761">
            <v>45712</v>
          </cell>
          <cell r="G761" t="str">
            <v>（十九冶-江龙高速三分部）重庆市云阳县龙角镇*皮家营梁场</v>
          </cell>
          <cell r="H761" t="str">
            <v>徐宇</v>
          </cell>
          <cell r="I761">
            <v>19822311919</v>
          </cell>
        </row>
        <row r="762">
          <cell r="A762" t="str">
            <v>达钢</v>
          </cell>
          <cell r="B762" t="str">
            <v>盘螺</v>
          </cell>
          <cell r="C762" t="str">
            <v>HRB400E Φ10</v>
          </cell>
          <cell r="D762" t="str">
            <v>吨</v>
          </cell>
          <cell r="E762">
            <v>15</v>
          </cell>
          <cell r="F762">
            <v>45712</v>
          </cell>
          <cell r="G762" t="str">
            <v>（十九冶-华电重庆奉节）重庆市奉节县康乐镇七星村</v>
          </cell>
          <cell r="H762" t="str">
            <v>岑甲乐</v>
          </cell>
          <cell r="I762">
            <v>17349037782</v>
          </cell>
        </row>
        <row r="763">
          <cell r="A763" t="str">
            <v>达钢</v>
          </cell>
          <cell r="B763" t="str">
            <v>螺纹钢</v>
          </cell>
          <cell r="C763" t="str">
            <v>HRB400E Φ14 9m</v>
          </cell>
          <cell r="D763" t="str">
            <v>吨</v>
          </cell>
          <cell r="E763">
            <v>12</v>
          </cell>
          <cell r="F763">
            <v>45712</v>
          </cell>
          <cell r="G763" t="str">
            <v>（十九冶-华电重庆奉节）重庆市奉节县康乐镇七星村</v>
          </cell>
          <cell r="H763" t="str">
            <v>岑甲乐</v>
          </cell>
          <cell r="I763">
            <v>17349037782</v>
          </cell>
        </row>
        <row r="764">
          <cell r="A764" t="str">
            <v>达钢</v>
          </cell>
          <cell r="B764" t="str">
            <v>螺纹钢</v>
          </cell>
          <cell r="C764" t="str">
            <v>HRB400E Φ22 9m</v>
          </cell>
          <cell r="D764" t="str">
            <v>吨</v>
          </cell>
          <cell r="E764">
            <v>9</v>
          </cell>
          <cell r="F764">
            <v>45712</v>
          </cell>
          <cell r="G764" t="str">
            <v>（十九冶-华电重庆奉节）重庆市奉节县康乐镇七星村</v>
          </cell>
          <cell r="H764" t="str">
            <v>岑甲乐</v>
          </cell>
          <cell r="I764">
            <v>17349037782</v>
          </cell>
        </row>
        <row r="765">
          <cell r="A765" t="str">
            <v>德胜</v>
          </cell>
          <cell r="B765" t="str">
            <v>螺纹钢</v>
          </cell>
          <cell r="C765" t="str">
            <v>HRB400EФ22*9m</v>
          </cell>
          <cell r="D765" t="str">
            <v>吨</v>
          </cell>
          <cell r="E765">
            <v>35</v>
          </cell>
          <cell r="F765">
            <v>45712</v>
          </cell>
          <cell r="G765" t="str">
            <v>（中铁一局四公司康新高速TJ1-1标康定隧道）四川省甘孜州康定市榆林街道甘孜州博物馆旁</v>
          </cell>
          <cell r="H765" t="str">
            <v>王锡俊</v>
          </cell>
          <cell r="I765">
            <v>18736877891</v>
          </cell>
        </row>
        <row r="766">
          <cell r="A766" t="str">
            <v>达钢</v>
          </cell>
          <cell r="B766" t="str">
            <v>螺纹钢</v>
          </cell>
          <cell r="C766" t="str">
            <v>HRB400E Φ12 9m</v>
          </cell>
          <cell r="D766" t="str">
            <v>吨</v>
          </cell>
          <cell r="E766">
            <v>35</v>
          </cell>
          <cell r="F766">
            <v>45713</v>
          </cell>
          <cell r="G766" t="str">
            <v>（十九冶-江龙高速三分部）重庆市云阳县蔈草镇三坵田*小尖山梁场</v>
          </cell>
          <cell r="H766" t="str">
            <v>徐宇</v>
          </cell>
          <cell r="I766">
            <v>19822311919</v>
          </cell>
        </row>
        <row r="767">
          <cell r="A767" t="str">
            <v>达钢</v>
          </cell>
          <cell r="B767" t="str">
            <v>高线</v>
          </cell>
          <cell r="C767" t="str">
            <v>HPB300Φ10</v>
          </cell>
          <cell r="D767" t="str">
            <v>吨</v>
          </cell>
          <cell r="E767">
            <v>10</v>
          </cell>
          <cell r="F767">
            <v>45713</v>
          </cell>
          <cell r="G767" t="str">
            <v>（十九冶-江龙高速三分部）重庆市云阳县龙角镇*刘家漕2#桥</v>
          </cell>
          <cell r="H767" t="str">
            <v>徐宇</v>
          </cell>
          <cell r="I767">
            <v>19822311919</v>
          </cell>
        </row>
        <row r="768">
          <cell r="A768" t="str">
            <v>达钢</v>
          </cell>
          <cell r="B768" t="str">
            <v>螺纹钢</v>
          </cell>
          <cell r="C768" t="str">
            <v>HRB400E Φ12 9m</v>
          </cell>
          <cell r="D768" t="str">
            <v>吨</v>
          </cell>
          <cell r="E768">
            <v>15</v>
          </cell>
          <cell r="F768">
            <v>45713</v>
          </cell>
          <cell r="G768" t="str">
            <v>（十九冶-江龙高速三分部）重庆市云阳县龙角镇*刘家漕2#桥</v>
          </cell>
          <cell r="H768" t="str">
            <v>徐宇</v>
          </cell>
          <cell r="I768">
            <v>19822311919</v>
          </cell>
        </row>
        <row r="769">
          <cell r="A769" t="str">
            <v>达钢</v>
          </cell>
          <cell r="B769" t="str">
            <v>螺纹钢</v>
          </cell>
          <cell r="C769" t="str">
            <v>HRB400E Φ16 9m</v>
          </cell>
          <cell r="D769" t="str">
            <v>吨</v>
          </cell>
          <cell r="E769">
            <v>9</v>
          </cell>
          <cell r="F769">
            <v>45713</v>
          </cell>
          <cell r="G769" t="str">
            <v>（十九冶-江龙高速三分部）重庆市云阳县龙角镇*刘家漕2#桥</v>
          </cell>
          <cell r="H769" t="str">
            <v>徐宇</v>
          </cell>
          <cell r="I769">
            <v>19822311919</v>
          </cell>
        </row>
        <row r="770">
          <cell r="A770" t="str">
            <v>达钢</v>
          </cell>
          <cell r="B770" t="str">
            <v>螺纹钢</v>
          </cell>
          <cell r="C770" t="str">
            <v>HRB400E Φ12 9m</v>
          </cell>
          <cell r="D770" t="str">
            <v>吨</v>
          </cell>
          <cell r="E770">
            <v>96</v>
          </cell>
          <cell r="F770">
            <v>45713</v>
          </cell>
          <cell r="G770" t="str">
            <v>（十九冶-江龙高速三分部）重庆市云阳县龙角镇*皮家营梁场</v>
          </cell>
          <cell r="H770" t="str">
            <v>徐宇</v>
          </cell>
          <cell r="I770">
            <v>19822311919</v>
          </cell>
        </row>
        <row r="771">
          <cell r="A771" t="str">
            <v>达钢</v>
          </cell>
          <cell r="B771" t="str">
            <v>螺纹钢</v>
          </cell>
          <cell r="C771" t="str">
            <v>HRB400E Φ16 9m</v>
          </cell>
          <cell r="D771" t="str">
            <v>吨</v>
          </cell>
          <cell r="E771">
            <v>12</v>
          </cell>
          <cell r="F771">
            <v>45713</v>
          </cell>
          <cell r="G771" t="str">
            <v>（十九冶-江龙高速三分部）重庆市云阳县龙角镇*皮家营梁场</v>
          </cell>
          <cell r="H771" t="str">
            <v>徐宇</v>
          </cell>
          <cell r="I771">
            <v>19822311919</v>
          </cell>
        </row>
        <row r="772">
          <cell r="A772" t="str">
            <v>达钢</v>
          </cell>
          <cell r="B772" t="str">
            <v>高线</v>
          </cell>
          <cell r="C772" t="str">
            <v>HPB300 Φ8</v>
          </cell>
          <cell r="D772" t="str">
            <v>吨</v>
          </cell>
          <cell r="E772">
            <v>2.5</v>
          </cell>
          <cell r="F772">
            <v>45713</v>
          </cell>
          <cell r="G772" t="str">
            <v>(五冶钢构医学科学产业园建设项目房建连接线道路工程)四川省南充市顺庆区搬罾街道学府大道二段</v>
          </cell>
          <cell r="H772" t="str">
            <v>刘建中</v>
          </cell>
          <cell r="I772">
            <v>13908143055</v>
          </cell>
        </row>
        <row r="773">
          <cell r="A773" t="str">
            <v>达钢</v>
          </cell>
          <cell r="B773" t="str">
            <v>高线</v>
          </cell>
          <cell r="C773" t="str">
            <v>HPB300 Φ10</v>
          </cell>
          <cell r="D773" t="str">
            <v>吨</v>
          </cell>
          <cell r="E773">
            <v>2.5</v>
          </cell>
          <cell r="F773">
            <v>45713</v>
          </cell>
          <cell r="G773" t="str">
            <v>(五冶钢构医学科学产业园建设项目房建连接线道路工程)四川省南充市顺庆区搬罾街道学府大道二段</v>
          </cell>
          <cell r="H773" t="str">
            <v>刘建中</v>
          </cell>
          <cell r="I773">
            <v>13908143055</v>
          </cell>
        </row>
        <row r="774">
          <cell r="A774" t="str">
            <v>达钢</v>
          </cell>
          <cell r="B774" t="str">
            <v>螺纹钢</v>
          </cell>
          <cell r="C774" t="str">
            <v>HRB400E Φ12 9m</v>
          </cell>
          <cell r="D774" t="str">
            <v>吨</v>
          </cell>
          <cell r="E774">
            <v>18</v>
          </cell>
          <cell r="F774">
            <v>45713</v>
          </cell>
          <cell r="G774" t="str">
            <v>(五冶钢构医学科学产业园建设项目房建连接线道路工程)四川省南充市顺庆区搬罾街道学府大道二段</v>
          </cell>
          <cell r="H774" t="str">
            <v>刘建中</v>
          </cell>
          <cell r="I774">
            <v>13908143055</v>
          </cell>
        </row>
        <row r="775">
          <cell r="A775" t="str">
            <v>达钢</v>
          </cell>
          <cell r="B775" t="str">
            <v>螺纹钢</v>
          </cell>
          <cell r="C775" t="str">
            <v>HRB400E Φ14 9m</v>
          </cell>
          <cell r="D775" t="str">
            <v>吨</v>
          </cell>
          <cell r="E775">
            <v>9</v>
          </cell>
          <cell r="F775">
            <v>45713</v>
          </cell>
          <cell r="G775" t="str">
            <v>(五冶钢构医学科学产业园建设项目房建连接线道路工程)四川省南充市顺庆区搬罾街道学府大道二段</v>
          </cell>
          <cell r="H775" t="str">
            <v>刘建中</v>
          </cell>
          <cell r="I775">
            <v>13908143055</v>
          </cell>
        </row>
        <row r="776">
          <cell r="A776" t="str">
            <v>达钢</v>
          </cell>
          <cell r="B776" t="str">
            <v>螺纹钢</v>
          </cell>
          <cell r="C776" t="str">
            <v>HRB400E Φ16 9m</v>
          </cell>
          <cell r="D776" t="str">
            <v>吨</v>
          </cell>
          <cell r="E776">
            <v>3</v>
          </cell>
          <cell r="F776">
            <v>45713</v>
          </cell>
          <cell r="G776" t="str">
            <v>(五冶钢构医学科学产业园建设项目房建连接线道路工程)四川省南充市顺庆区搬罾街道学府大道二段</v>
          </cell>
          <cell r="H776" t="str">
            <v>刘建中</v>
          </cell>
          <cell r="I776">
            <v>13908143055</v>
          </cell>
        </row>
        <row r="777">
          <cell r="A777" t="str">
            <v>达钢</v>
          </cell>
          <cell r="B777" t="str">
            <v>盘螺</v>
          </cell>
          <cell r="C777" t="str">
            <v>HRB400E Φ8</v>
          </cell>
          <cell r="D777" t="str">
            <v>吨</v>
          </cell>
          <cell r="E777">
            <v>2.5</v>
          </cell>
          <cell r="F777">
            <v>45713</v>
          </cell>
          <cell r="G777" t="str">
            <v>（五冶达州国道542项目-养护工区）四川省达州市达川区管村镇油房村</v>
          </cell>
          <cell r="H777" t="str">
            <v>侯自强</v>
          </cell>
          <cell r="I777">
            <v>13281725223</v>
          </cell>
        </row>
        <row r="778">
          <cell r="A778" t="str">
            <v>达钢</v>
          </cell>
          <cell r="B778" t="str">
            <v>螺纹钢</v>
          </cell>
          <cell r="C778" t="str">
            <v>HRB400E Φ12 9m</v>
          </cell>
          <cell r="D778" t="str">
            <v>吨</v>
          </cell>
          <cell r="E778">
            <v>3</v>
          </cell>
          <cell r="F778">
            <v>45713</v>
          </cell>
          <cell r="G778" t="str">
            <v>（五冶达州国道542项目-养护工区）四川省达州市达川区管村镇油房村</v>
          </cell>
          <cell r="H778" t="str">
            <v>侯自强</v>
          </cell>
          <cell r="I778">
            <v>13281725223</v>
          </cell>
        </row>
        <row r="779">
          <cell r="A779" t="str">
            <v>达钢</v>
          </cell>
          <cell r="B779" t="str">
            <v>螺纹钢</v>
          </cell>
          <cell r="C779" t="str">
            <v>HRB400E Φ16 9m</v>
          </cell>
          <cell r="D779" t="str">
            <v>吨</v>
          </cell>
          <cell r="E779">
            <v>90</v>
          </cell>
          <cell r="F779">
            <v>45713</v>
          </cell>
          <cell r="G779" t="str">
            <v>（五冶达州国道542项目-养护工区）四川省达州市达川区管村镇油房村</v>
          </cell>
          <cell r="H779" t="str">
            <v>侯自强</v>
          </cell>
          <cell r="I779">
            <v>13281725223</v>
          </cell>
        </row>
        <row r="780">
          <cell r="A780" t="str">
            <v>达钢</v>
          </cell>
          <cell r="B780" t="str">
            <v>螺纹钢</v>
          </cell>
          <cell r="C780" t="str">
            <v>HRB400E Φ20 9m</v>
          </cell>
          <cell r="D780" t="str">
            <v>吨</v>
          </cell>
          <cell r="E780">
            <v>21</v>
          </cell>
          <cell r="F780">
            <v>45713</v>
          </cell>
          <cell r="G780" t="str">
            <v>（五冶达州国道542项目-养护工区）四川省达州市达川区管村镇油房村</v>
          </cell>
          <cell r="H780" t="str">
            <v>侯自强</v>
          </cell>
          <cell r="I780">
            <v>13281725223</v>
          </cell>
        </row>
        <row r="781">
          <cell r="A781" t="str">
            <v>达钢</v>
          </cell>
          <cell r="B781" t="str">
            <v>螺纹钢</v>
          </cell>
          <cell r="C781" t="str">
            <v>HRB400E Φ25 9m</v>
          </cell>
          <cell r="D781" t="str">
            <v>吨</v>
          </cell>
          <cell r="E781">
            <v>45</v>
          </cell>
          <cell r="F781">
            <v>45713</v>
          </cell>
          <cell r="G781" t="str">
            <v>（五冶达州国道542项目-养护工区）四川省达州市达川区管村镇油房村</v>
          </cell>
          <cell r="H781" t="str">
            <v>侯自强</v>
          </cell>
          <cell r="I781">
            <v>13281725223</v>
          </cell>
        </row>
        <row r="782">
          <cell r="A782" t="str">
            <v>成实</v>
          </cell>
          <cell r="B782" t="str">
            <v>螺纹钢</v>
          </cell>
          <cell r="C782" t="str">
            <v>HRB400E Φ25 9m</v>
          </cell>
          <cell r="D782" t="str">
            <v>吨</v>
          </cell>
          <cell r="E782">
            <v>30</v>
          </cell>
          <cell r="F782">
            <v>45713</v>
          </cell>
          <cell r="G782" t="str">
            <v>（中冶智慧邻里中心项目）四川省成都市简阳市解放路153号锦城名都邻里中心项目</v>
          </cell>
          <cell r="H782" t="str">
            <v>李章银</v>
          </cell>
          <cell r="I782">
            <v>13880828727</v>
          </cell>
        </row>
        <row r="783">
          <cell r="A783" t="str">
            <v>成实</v>
          </cell>
          <cell r="B783" t="str">
            <v>盘圆</v>
          </cell>
          <cell r="C783" t="str">
            <v>HPB300Ф8</v>
          </cell>
          <cell r="D783" t="str">
            <v>吨</v>
          </cell>
          <cell r="E783">
            <v>35</v>
          </cell>
          <cell r="F783">
            <v>45713</v>
          </cell>
          <cell r="G783" t="str">
            <v>（中铁一局四公司康新高速TJ1-1标康定隧道）四川省甘孜州康定市榆林街道甘孜州博物馆旁</v>
          </cell>
          <cell r="H783" t="str">
            <v>王锡俊</v>
          </cell>
          <cell r="I783">
            <v>18736877891</v>
          </cell>
        </row>
        <row r="784">
          <cell r="A784" t="str">
            <v>成实</v>
          </cell>
          <cell r="B784" t="str">
            <v>盘圆</v>
          </cell>
          <cell r="C784" t="str">
            <v>HPB300Ф12</v>
          </cell>
          <cell r="D784" t="str">
            <v>吨</v>
          </cell>
          <cell r="E784">
            <v>35</v>
          </cell>
          <cell r="F784">
            <v>45713</v>
          </cell>
          <cell r="G784" t="str">
            <v>（中铁一局四公司康新高速TJ1-1标康定隧道）四川省甘孜州康定市榆林街道甘孜州博物馆旁</v>
          </cell>
          <cell r="H784" t="str">
            <v>王锡俊</v>
          </cell>
          <cell r="I784">
            <v>18736877891</v>
          </cell>
        </row>
        <row r="785">
          <cell r="A785" t="str">
            <v>晋邦</v>
          </cell>
          <cell r="B785" t="str">
            <v>螺纹钢</v>
          </cell>
          <cell r="C785" t="str">
            <v>HRB400E Φ14 9m</v>
          </cell>
          <cell r="D785" t="str">
            <v>吨</v>
          </cell>
          <cell r="E785">
            <v>8</v>
          </cell>
          <cell r="F785">
            <v>45713</v>
          </cell>
          <cell r="G785" t="str">
            <v>（五冶达州国道542项目-二工区路基五工段）四川省达州市达川区赵固镇黄家坡</v>
          </cell>
          <cell r="H785" t="str">
            <v>潘远林</v>
          </cell>
          <cell r="I785">
            <v>18281865966</v>
          </cell>
        </row>
        <row r="786">
          <cell r="A786" t="str">
            <v>晋邦</v>
          </cell>
          <cell r="B786" t="str">
            <v>螺纹钢</v>
          </cell>
          <cell r="C786" t="str">
            <v>HRB400E Φ16 9m</v>
          </cell>
          <cell r="D786" t="str">
            <v>吨</v>
          </cell>
          <cell r="E786">
            <v>8</v>
          </cell>
          <cell r="F786">
            <v>45713</v>
          </cell>
          <cell r="G786" t="str">
            <v>（五冶达州国道542项目-二工区路基五工段）四川省达州市达川区赵固镇黄家坡</v>
          </cell>
          <cell r="H786" t="str">
            <v>潘远林</v>
          </cell>
          <cell r="I786">
            <v>18281865966</v>
          </cell>
        </row>
        <row r="787">
          <cell r="A787" t="str">
            <v>晋邦</v>
          </cell>
          <cell r="B787" t="str">
            <v>螺纹钢</v>
          </cell>
          <cell r="C787" t="str">
            <v>HRB400E Φ28 9m</v>
          </cell>
          <cell r="D787" t="str">
            <v>吨</v>
          </cell>
          <cell r="E787">
            <v>18</v>
          </cell>
          <cell r="F787">
            <v>45713</v>
          </cell>
          <cell r="G787" t="str">
            <v>（五冶达州国道542项目-二工区路基五工段）四川省达州市达川区赵固镇黄家坡</v>
          </cell>
          <cell r="H787" t="str">
            <v>潘远林</v>
          </cell>
          <cell r="I787">
            <v>18281865966</v>
          </cell>
        </row>
        <row r="788">
          <cell r="A788" t="str">
            <v>晋邦</v>
          </cell>
          <cell r="B788" t="str">
            <v>螺纹钢</v>
          </cell>
          <cell r="C788" t="str">
            <v>HRB400E Φ32 9m</v>
          </cell>
          <cell r="D788" t="str">
            <v>吨</v>
          </cell>
          <cell r="E788">
            <v>2</v>
          </cell>
          <cell r="F788">
            <v>45713</v>
          </cell>
          <cell r="G788" t="str">
            <v>（五冶达州国道542项目-二工区路基五工段）四川省达州市达川区赵固镇黄家坡</v>
          </cell>
          <cell r="H788" t="str">
            <v>潘远林</v>
          </cell>
          <cell r="I788">
            <v>18281865966</v>
          </cell>
        </row>
        <row r="789">
          <cell r="A789" t="str">
            <v>晋邦</v>
          </cell>
          <cell r="B789" t="str">
            <v>高线</v>
          </cell>
          <cell r="C789" t="str">
            <v>HPB300 Φ10</v>
          </cell>
          <cell r="D789" t="str">
            <v>吨</v>
          </cell>
          <cell r="E789">
            <v>7</v>
          </cell>
          <cell r="F789">
            <v>45713</v>
          </cell>
          <cell r="G789" t="str">
            <v>（五冶达州国道542项目-三工区路基六工段）四川省达州市达川区赵固镇水文村</v>
          </cell>
          <cell r="H789" t="str">
            <v>谭鹏程</v>
          </cell>
          <cell r="I789">
            <v>18280895666</v>
          </cell>
        </row>
        <row r="790">
          <cell r="A790" t="str">
            <v>晋邦</v>
          </cell>
          <cell r="B790" t="str">
            <v>螺纹钢</v>
          </cell>
          <cell r="C790" t="str">
            <v>HRB400E Φ32 9m</v>
          </cell>
          <cell r="D790" t="str">
            <v>吨</v>
          </cell>
          <cell r="E790">
            <v>30</v>
          </cell>
          <cell r="F790">
            <v>45713</v>
          </cell>
          <cell r="G790" t="str">
            <v>（五冶达州国道542项目-三工区路基六工段）四川省达州市达川区赵固镇水文村</v>
          </cell>
          <cell r="H790" t="str">
            <v>谭鹏程</v>
          </cell>
          <cell r="I790">
            <v>18280895666</v>
          </cell>
        </row>
        <row r="791">
          <cell r="A791" t="str">
            <v>晋邦</v>
          </cell>
          <cell r="B791" t="str">
            <v>螺纹钢</v>
          </cell>
          <cell r="C791" t="str">
            <v>HRB400E Φ28 9m</v>
          </cell>
          <cell r="D791" t="str">
            <v>吨</v>
          </cell>
          <cell r="E791">
            <v>30</v>
          </cell>
          <cell r="F791">
            <v>45713</v>
          </cell>
          <cell r="G791" t="str">
            <v>（五冶达州国道542项目-一工区桥梁一工段）四川省达州市四川省达州市达川区石桥镇武寨村</v>
          </cell>
          <cell r="H791" t="str">
            <v>杨勇</v>
          </cell>
          <cell r="I791">
            <v>18398563998</v>
          </cell>
        </row>
        <row r="792">
          <cell r="A792" t="str">
            <v>晋邦</v>
          </cell>
          <cell r="B792" t="str">
            <v>螺纹钢</v>
          </cell>
          <cell r="C792" t="str">
            <v>HRB400E Φ32 12m</v>
          </cell>
          <cell r="D792" t="str">
            <v>吨</v>
          </cell>
          <cell r="E792">
            <v>30</v>
          </cell>
          <cell r="F792">
            <v>45713</v>
          </cell>
          <cell r="G792" t="str">
            <v>（五冶达州国道542项目-一工区桥梁一工段）四川省达州市四川省达州市达川区石桥镇武寨村</v>
          </cell>
          <cell r="H792" t="str">
            <v>杨勇</v>
          </cell>
          <cell r="I792">
            <v>18398563998</v>
          </cell>
        </row>
        <row r="793">
          <cell r="A793" t="str">
            <v>晋邦</v>
          </cell>
          <cell r="B793" t="str">
            <v>盘螺</v>
          </cell>
          <cell r="C793" t="str">
            <v>HRB400E Φ6</v>
          </cell>
          <cell r="D793" t="str">
            <v>吨</v>
          </cell>
          <cell r="E793">
            <v>12</v>
          </cell>
          <cell r="F793">
            <v>45713</v>
          </cell>
          <cell r="G793" t="str">
            <v>（达州市公共卫生医疗中心项目-二标-3号楼）达州市通川区西外复兴镇公共卫生临床医疗中心项目</v>
          </cell>
          <cell r="H793" t="str">
            <v>黄永林</v>
          </cell>
          <cell r="I793">
            <v>15982487227</v>
          </cell>
        </row>
        <row r="794">
          <cell r="A794" t="str">
            <v>晋邦</v>
          </cell>
          <cell r="B794" t="str">
            <v>盘螺</v>
          </cell>
          <cell r="C794" t="str">
            <v>HRB400E Φ8</v>
          </cell>
          <cell r="D794" t="str">
            <v>吨</v>
          </cell>
          <cell r="E794">
            <v>9</v>
          </cell>
          <cell r="F794">
            <v>45713</v>
          </cell>
          <cell r="G794" t="str">
            <v>（达州市公共卫生医疗中心项目-二标-3号楼）达州市通川区西外复兴镇公共卫生临床医疗中心项目</v>
          </cell>
          <cell r="H794" t="str">
            <v>黄永林</v>
          </cell>
          <cell r="I794">
            <v>15982487227</v>
          </cell>
        </row>
        <row r="795">
          <cell r="A795" t="str">
            <v>晋邦</v>
          </cell>
          <cell r="B795" t="str">
            <v>螺纹钢</v>
          </cell>
          <cell r="C795" t="str">
            <v>HRB400E Φ12 9m</v>
          </cell>
          <cell r="D795" t="str">
            <v>吨</v>
          </cell>
          <cell r="E795">
            <v>25</v>
          </cell>
          <cell r="F795">
            <v>45713</v>
          </cell>
          <cell r="G795" t="str">
            <v>（达州市公共卫生医疗中心项目-二标-3号楼）达州市通川区西外复兴镇公共卫生临床医疗中心项目</v>
          </cell>
          <cell r="H795" t="str">
            <v>黄永林</v>
          </cell>
          <cell r="I795">
            <v>15982487227</v>
          </cell>
        </row>
        <row r="796">
          <cell r="A796" t="str">
            <v>晋邦</v>
          </cell>
          <cell r="B796" t="str">
            <v>盘螺</v>
          </cell>
          <cell r="C796" t="str">
            <v>HRB400E Φ8</v>
          </cell>
          <cell r="D796" t="str">
            <v>吨</v>
          </cell>
          <cell r="E796">
            <v>7</v>
          </cell>
          <cell r="F796">
            <v>45713</v>
          </cell>
          <cell r="G796" t="str">
            <v>（达州市公共卫生医疗中心项目-二标-78号楼）达州市通川区西外复兴镇公共卫生临床医疗中心项目</v>
          </cell>
          <cell r="H796" t="str">
            <v>黄永林</v>
          </cell>
          <cell r="I796">
            <v>15982487227</v>
          </cell>
        </row>
        <row r="797">
          <cell r="A797" t="str">
            <v>晋邦</v>
          </cell>
          <cell r="B797" t="str">
            <v>盘螺</v>
          </cell>
          <cell r="C797" t="str">
            <v>HRB400E Φ10</v>
          </cell>
          <cell r="D797" t="str">
            <v>吨</v>
          </cell>
          <cell r="E797">
            <v>4</v>
          </cell>
          <cell r="F797">
            <v>45713</v>
          </cell>
          <cell r="G797" t="str">
            <v>（达州市公共卫生医疗中心项目-二标-78号楼）达州市通川区西外复兴镇公共卫生临床医疗中心项目</v>
          </cell>
          <cell r="H797" t="str">
            <v>黄永林</v>
          </cell>
          <cell r="I797">
            <v>15982487227</v>
          </cell>
        </row>
        <row r="798">
          <cell r="A798" t="str">
            <v>晋邦</v>
          </cell>
          <cell r="B798" t="str">
            <v>螺纹钢</v>
          </cell>
          <cell r="C798" t="str">
            <v>HRB400E Φ12 9m</v>
          </cell>
          <cell r="D798" t="str">
            <v>吨</v>
          </cell>
          <cell r="E798">
            <v>18</v>
          </cell>
          <cell r="F798">
            <v>45713</v>
          </cell>
          <cell r="G798" t="str">
            <v>（达州市公共卫生医疗中心项目-二标-78号楼）达州市通川区西外复兴镇公共卫生临床医疗中心项目</v>
          </cell>
          <cell r="H798" t="str">
            <v>黄永林</v>
          </cell>
          <cell r="I798">
            <v>15982487227</v>
          </cell>
        </row>
        <row r="799">
          <cell r="A799" t="str">
            <v>晋邦</v>
          </cell>
          <cell r="B799" t="str">
            <v>高线</v>
          </cell>
          <cell r="C799" t="str">
            <v>HPB300Φ10</v>
          </cell>
          <cell r="D799" t="str">
            <v>吨</v>
          </cell>
          <cell r="E799">
            <v>6.21</v>
          </cell>
          <cell r="F799">
            <v>45713</v>
          </cell>
          <cell r="G799" t="str">
            <v>（十九冶-华电重庆奉节）重庆市奉节县康乐镇七星村</v>
          </cell>
          <cell r="H799" t="str">
            <v>岑甲乐</v>
          </cell>
          <cell r="I799">
            <v>17349037782</v>
          </cell>
        </row>
        <row r="800">
          <cell r="A800" t="str">
            <v>晋邦</v>
          </cell>
          <cell r="B800" t="str">
            <v>螺纹钢</v>
          </cell>
          <cell r="C800" t="str">
            <v>HRB400E Φ32 9m</v>
          </cell>
          <cell r="D800" t="str">
            <v>吨</v>
          </cell>
          <cell r="E800">
            <v>26.307</v>
          </cell>
          <cell r="F800">
            <v>45713</v>
          </cell>
          <cell r="G800" t="str">
            <v>（十九冶-华电重庆奉节）重庆市奉节县康乐镇七星村</v>
          </cell>
          <cell r="H800" t="str">
            <v>岑甲乐</v>
          </cell>
          <cell r="I800">
            <v>17349037782</v>
          </cell>
        </row>
        <row r="801">
          <cell r="A801" t="str">
            <v>晋邦</v>
          </cell>
          <cell r="B801" t="str">
            <v>盘螺</v>
          </cell>
          <cell r="C801" t="str">
            <v>HRB400E Φ10</v>
          </cell>
          <cell r="D801" t="str">
            <v>吨</v>
          </cell>
          <cell r="E801">
            <v>7</v>
          </cell>
          <cell r="F801">
            <v>45713</v>
          </cell>
          <cell r="G801" t="str">
            <v>（十九冶-华电重庆奉节）重庆市奉节县康乐镇七星村</v>
          </cell>
          <cell r="H801" t="str">
            <v>岑甲乐</v>
          </cell>
          <cell r="I801">
            <v>17349037782</v>
          </cell>
        </row>
        <row r="802">
          <cell r="A802" t="str">
            <v>晋邦</v>
          </cell>
          <cell r="B802" t="str">
            <v>螺纹钢</v>
          </cell>
          <cell r="C802" t="str">
            <v>HRB400E Φ18 9m</v>
          </cell>
          <cell r="D802" t="str">
            <v>吨</v>
          </cell>
          <cell r="E802">
            <v>16</v>
          </cell>
          <cell r="F802">
            <v>45713</v>
          </cell>
          <cell r="G802" t="str">
            <v>（十九冶-华电重庆奉节）重庆市奉节县康乐镇七星村</v>
          </cell>
          <cell r="H802" t="str">
            <v>岑甲乐</v>
          </cell>
          <cell r="I802">
            <v>17349037782</v>
          </cell>
        </row>
        <row r="803">
          <cell r="A803" t="str">
            <v>晋邦</v>
          </cell>
          <cell r="B803" t="str">
            <v>螺纹钢</v>
          </cell>
          <cell r="C803" t="str">
            <v>HRB400E Φ25 9m</v>
          </cell>
          <cell r="D803" t="str">
            <v>吨</v>
          </cell>
          <cell r="E803">
            <v>35</v>
          </cell>
          <cell r="F803">
            <v>45713</v>
          </cell>
          <cell r="G803" t="str">
            <v>（十九冶-江龙高速一分部）重庆市云阳县湿坝东北418米*云阳南互通</v>
          </cell>
          <cell r="H803" t="str">
            <v>吴章红</v>
          </cell>
          <cell r="I803">
            <v>18628165772</v>
          </cell>
        </row>
        <row r="804">
          <cell r="A804" t="str">
            <v>晋邦</v>
          </cell>
          <cell r="B804" t="str">
            <v>螺纹钢</v>
          </cell>
          <cell r="C804" t="str">
            <v>HRB400E Φ16 9m</v>
          </cell>
          <cell r="D804" t="str">
            <v>吨</v>
          </cell>
          <cell r="E804">
            <v>37</v>
          </cell>
          <cell r="F804">
            <v>45713</v>
          </cell>
          <cell r="G804" t="str">
            <v>（十九冶-江龙高速一分部）重庆市云阳县湿坝东北418米*云阳南互通</v>
          </cell>
          <cell r="H804" t="str">
            <v>吴章红</v>
          </cell>
          <cell r="I804">
            <v>18628165772</v>
          </cell>
        </row>
        <row r="805">
          <cell r="A805" t="str">
            <v>晋邦</v>
          </cell>
          <cell r="B805" t="str">
            <v>盘螺</v>
          </cell>
          <cell r="C805" t="str">
            <v>HRB400E Φ10</v>
          </cell>
          <cell r="D805" t="str">
            <v>吨</v>
          </cell>
          <cell r="E805">
            <v>18</v>
          </cell>
          <cell r="F805">
            <v>45713</v>
          </cell>
          <cell r="G805" t="str">
            <v>（十九冶-江龙高速一分部）重庆市云阳县湿坝东北418米*云阳南互通</v>
          </cell>
          <cell r="H805" t="str">
            <v>吴章红</v>
          </cell>
          <cell r="I805">
            <v>18628165772</v>
          </cell>
        </row>
        <row r="806">
          <cell r="A806" t="str">
            <v>晋邦</v>
          </cell>
          <cell r="B806" t="str">
            <v>高线</v>
          </cell>
          <cell r="C806" t="str">
            <v>HPB300Φ10</v>
          </cell>
          <cell r="D806" t="str">
            <v>吨</v>
          </cell>
          <cell r="E806">
            <v>18</v>
          </cell>
          <cell r="F806">
            <v>45713</v>
          </cell>
          <cell r="G806" t="str">
            <v>（十九冶-江龙高速一分部）重庆市云阳县湿坝东北418米*云阳南互通</v>
          </cell>
          <cell r="H806" t="str">
            <v>吴章红</v>
          </cell>
          <cell r="I806">
            <v>18628165772</v>
          </cell>
        </row>
        <row r="807">
          <cell r="A807" t="str">
            <v>晋邦</v>
          </cell>
          <cell r="B807" t="str">
            <v>盘螺</v>
          </cell>
          <cell r="C807" t="str">
            <v>HRB400E Φ10</v>
          </cell>
          <cell r="D807" t="str">
            <v>吨</v>
          </cell>
          <cell r="E807">
            <v>3.5</v>
          </cell>
          <cell r="F807">
            <v>45713</v>
          </cell>
          <cell r="G807" t="str">
            <v>（十九冶-江龙高速三分部）重庆市云阳县蔈草镇三坵田*小尖山梁场</v>
          </cell>
          <cell r="H807" t="str">
            <v>徐宇</v>
          </cell>
          <cell r="I807">
            <v>19822311919</v>
          </cell>
        </row>
        <row r="808">
          <cell r="A808" t="str">
            <v>晋邦</v>
          </cell>
          <cell r="B808" t="str">
            <v>螺纹钢</v>
          </cell>
          <cell r="C808" t="str">
            <v>HRB400E Φ12 9m</v>
          </cell>
          <cell r="D808" t="str">
            <v>吨</v>
          </cell>
          <cell r="E808">
            <v>5</v>
          </cell>
          <cell r="F808">
            <v>45713</v>
          </cell>
          <cell r="G808" t="str">
            <v>（十九冶-江龙高速三分部）重庆市云阳县蔈草镇三坵田*小尖山梁场</v>
          </cell>
          <cell r="H808" t="str">
            <v>徐宇</v>
          </cell>
          <cell r="I808">
            <v>19822311919</v>
          </cell>
        </row>
        <row r="809">
          <cell r="A809" t="str">
            <v>晋邦</v>
          </cell>
          <cell r="B809" t="str">
            <v>螺纹钢</v>
          </cell>
          <cell r="C809" t="str">
            <v>HRB400E Φ28 9m</v>
          </cell>
          <cell r="D809" t="str">
            <v>吨</v>
          </cell>
          <cell r="E809">
            <v>4</v>
          </cell>
          <cell r="F809">
            <v>45713</v>
          </cell>
          <cell r="G809" t="str">
            <v>（十九冶-江龙高速三分部）重庆市云阳县蔈草镇三坵田*小尖山梁场</v>
          </cell>
          <cell r="H809" t="str">
            <v>徐宇</v>
          </cell>
          <cell r="I809">
            <v>19822311919</v>
          </cell>
        </row>
        <row r="810">
          <cell r="A810" t="str">
            <v>晋邦</v>
          </cell>
          <cell r="B810" t="str">
            <v>螺纹钢</v>
          </cell>
          <cell r="C810" t="str">
            <v>HRB400E Φ12 9m</v>
          </cell>
          <cell r="D810" t="str">
            <v>吨</v>
          </cell>
          <cell r="E810">
            <v>19</v>
          </cell>
          <cell r="F810">
            <v>45713</v>
          </cell>
          <cell r="G810" t="str">
            <v>（十九冶-江龙高速三分部）重庆市云阳县龙角镇*皮家营梁场</v>
          </cell>
          <cell r="H810" t="str">
            <v>徐宇</v>
          </cell>
          <cell r="I810">
            <v>19822311919</v>
          </cell>
        </row>
        <row r="811">
          <cell r="A811" t="str">
            <v>晋邦</v>
          </cell>
          <cell r="B811" t="str">
            <v>螺纹钢</v>
          </cell>
          <cell r="C811" t="str">
            <v>HRB400E Φ16 9m</v>
          </cell>
          <cell r="D811" t="str">
            <v>吨</v>
          </cell>
          <cell r="E811">
            <v>3</v>
          </cell>
          <cell r="F811">
            <v>45713</v>
          </cell>
          <cell r="G811" t="str">
            <v>（十九冶-江龙高速三分部）重庆市云阳县龙角镇*皮家营梁场</v>
          </cell>
          <cell r="H811" t="str">
            <v>徐宇</v>
          </cell>
          <cell r="I811">
            <v>19822311919</v>
          </cell>
        </row>
        <row r="812">
          <cell r="A812" t="str">
            <v>晋邦</v>
          </cell>
          <cell r="B812" t="str">
            <v>高线</v>
          </cell>
          <cell r="C812" t="str">
            <v>HPB300Φ8</v>
          </cell>
          <cell r="D812" t="str">
            <v>吨</v>
          </cell>
          <cell r="E812">
            <v>2.5</v>
          </cell>
          <cell r="F812">
            <v>45713</v>
          </cell>
          <cell r="G812" t="str">
            <v>（十九冶-江龙高速三分部）重庆市云阳县龙角镇*皮家营隧道</v>
          </cell>
          <cell r="H812" t="str">
            <v>徐宇</v>
          </cell>
          <cell r="I812">
            <v>19822311919</v>
          </cell>
        </row>
        <row r="813">
          <cell r="A813" t="str">
            <v>晋邦</v>
          </cell>
          <cell r="B813" t="str">
            <v>螺纹钢</v>
          </cell>
          <cell r="C813" t="str">
            <v>HRB400E Φ14 9m</v>
          </cell>
          <cell r="D813" t="str">
            <v>吨</v>
          </cell>
          <cell r="E813">
            <v>5</v>
          </cell>
          <cell r="F813">
            <v>45713</v>
          </cell>
          <cell r="G813" t="str">
            <v>（十九冶-江龙高速三分部）重庆市云阳县龙角镇*皮家营隧道</v>
          </cell>
          <cell r="H813" t="str">
            <v>徐宇</v>
          </cell>
          <cell r="I813">
            <v>19822311919</v>
          </cell>
        </row>
        <row r="814">
          <cell r="A814" t="str">
            <v>晋邦</v>
          </cell>
          <cell r="B814" t="str">
            <v>螺纹钢</v>
          </cell>
          <cell r="C814" t="str">
            <v>HRB400E Φ16 9m</v>
          </cell>
          <cell r="D814" t="str">
            <v>吨</v>
          </cell>
          <cell r="E814">
            <v>3</v>
          </cell>
          <cell r="F814">
            <v>45713</v>
          </cell>
          <cell r="G814" t="str">
            <v>（十九冶-江龙高速三分部）重庆市云阳县龙角镇*皮家营隧道</v>
          </cell>
          <cell r="H814" t="str">
            <v>徐宇</v>
          </cell>
          <cell r="I814">
            <v>19822311919</v>
          </cell>
        </row>
        <row r="815">
          <cell r="A815" t="str">
            <v>晋邦</v>
          </cell>
          <cell r="B815" t="str">
            <v>螺纹钢</v>
          </cell>
          <cell r="C815" t="str">
            <v>HRB400E Φ20 9m</v>
          </cell>
          <cell r="D815" t="str">
            <v>吨</v>
          </cell>
          <cell r="E815">
            <v>4</v>
          </cell>
          <cell r="F815">
            <v>45713</v>
          </cell>
          <cell r="G815" t="str">
            <v>（十九冶-江龙高速三分部）重庆市云阳县龙角镇*皮家营隧道</v>
          </cell>
          <cell r="H815" t="str">
            <v>徐宇</v>
          </cell>
          <cell r="I815">
            <v>19822311919</v>
          </cell>
        </row>
        <row r="816">
          <cell r="A816" t="str">
            <v>晋邦</v>
          </cell>
          <cell r="B816" t="str">
            <v>螺纹钢</v>
          </cell>
          <cell r="C816" t="str">
            <v>HRB400E Φ25 9m</v>
          </cell>
          <cell r="D816" t="str">
            <v>吨</v>
          </cell>
          <cell r="E816">
            <v>5</v>
          </cell>
          <cell r="F816">
            <v>45713</v>
          </cell>
          <cell r="G816" t="str">
            <v>（十九冶-江龙高速三分部）重庆市云阳县龙角镇*皮家营隧道</v>
          </cell>
          <cell r="H816" t="str">
            <v>徐宇</v>
          </cell>
          <cell r="I816">
            <v>19822311919</v>
          </cell>
        </row>
        <row r="817">
          <cell r="A817" t="str">
            <v>晋邦</v>
          </cell>
          <cell r="B817" t="str">
            <v>高线</v>
          </cell>
          <cell r="C817" t="str">
            <v>HPB300Φ8</v>
          </cell>
          <cell r="D817" t="str">
            <v>吨</v>
          </cell>
          <cell r="E817">
            <v>5</v>
          </cell>
          <cell r="F817">
            <v>45713</v>
          </cell>
          <cell r="G817" t="str">
            <v>（十九冶-江龙高速二分部）重庆市云阳县宝坪镇双塆村*地坪村路基</v>
          </cell>
          <cell r="H817" t="str">
            <v>张鹏</v>
          </cell>
          <cell r="I817">
            <v>18223006448</v>
          </cell>
        </row>
        <row r="818">
          <cell r="A818" t="str">
            <v>晋邦</v>
          </cell>
          <cell r="B818" t="str">
            <v>高线</v>
          </cell>
          <cell r="C818" t="str">
            <v>HPB300Φ10</v>
          </cell>
          <cell r="D818" t="str">
            <v>吨</v>
          </cell>
          <cell r="E818">
            <v>10</v>
          </cell>
          <cell r="F818">
            <v>45713</v>
          </cell>
          <cell r="G818" t="str">
            <v>（十九冶-江龙高速二分部）重庆市云阳县宝坪镇双塆村*地坪村路基</v>
          </cell>
          <cell r="H818" t="str">
            <v>张鹏</v>
          </cell>
          <cell r="I818">
            <v>18223006448</v>
          </cell>
        </row>
        <row r="819">
          <cell r="A819" t="str">
            <v>晋邦</v>
          </cell>
          <cell r="B819" t="str">
            <v>螺纹钢</v>
          </cell>
          <cell r="C819" t="str">
            <v>HRB400E Φ16 9m</v>
          </cell>
          <cell r="D819" t="str">
            <v>吨</v>
          </cell>
          <cell r="E819">
            <v>30</v>
          </cell>
          <cell r="F819">
            <v>45713</v>
          </cell>
          <cell r="G819" t="str">
            <v>（十九冶-江龙高速二分部）重庆市云阳县宝坪镇双塆村*地坪村路基</v>
          </cell>
          <cell r="H819" t="str">
            <v>张鹏</v>
          </cell>
          <cell r="I819">
            <v>18223006448</v>
          </cell>
        </row>
        <row r="820">
          <cell r="A820" t="str">
            <v>德胜</v>
          </cell>
          <cell r="B820" t="str">
            <v>螺纹钢</v>
          </cell>
          <cell r="C820" t="str">
            <v>HRB400E Φ12 9m</v>
          </cell>
          <cell r="D820" t="str">
            <v>吨</v>
          </cell>
          <cell r="E820">
            <v>3</v>
          </cell>
          <cell r="F820">
            <v>45714</v>
          </cell>
          <cell r="G820" t="str">
            <v>（五冶钢构宜宾高县月江镇建设项目）  四川省宜宾市高县月江镇刚记超市斜对面(还阳组团沪碳二期项目)</v>
          </cell>
          <cell r="H820" t="str">
            <v>张朝亮</v>
          </cell>
          <cell r="I820">
            <v>15228205853</v>
          </cell>
        </row>
        <row r="821">
          <cell r="A821" t="str">
            <v>德胜</v>
          </cell>
          <cell r="B821" t="str">
            <v>螺纹钢</v>
          </cell>
          <cell r="C821" t="str">
            <v>HRB400E Φ14 9m</v>
          </cell>
          <cell r="D821" t="str">
            <v>吨</v>
          </cell>
          <cell r="E821">
            <v>3</v>
          </cell>
          <cell r="F821">
            <v>45714</v>
          </cell>
          <cell r="G821" t="str">
            <v>（五冶钢构宜宾高县月江镇建设项目）  四川省宜宾市高县月江镇刚记超市斜对面(还阳组团沪碳二期项目)</v>
          </cell>
          <cell r="H821" t="str">
            <v>张朝亮</v>
          </cell>
          <cell r="I821">
            <v>15228205853</v>
          </cell>
        </row>
        <row r="822">
          <cell r="A822" t="str">
            <v>德胜</v>
          </cell>
          <cell r="B822" t="str">
            <v>螺纹钢</v>
          </cell>
          <cell r="C822" t="str">
            <v>HRB400E Φ16 9m</v>
          </cell>
          <cell r="D822" t="str">
            <v>吨</v>
          </cell>
          <cell r="E822">
            <v>3</v>
          </cell>
          <cell r="F822">
            <v>45714</v>
          </cell>
          <cell r="G822" t="str">
            <v>（五冶钢构宜宾高县月江镇建设项目）  四川省宜宾市高县月江镇刚记超市斜对面(还阳组团沪碳二期项目)</v>
          </cell>
          <cell r="H822" t="str">
            <v>张朝亮</v>
          </cell>
          <cell r="I822">
            <v>15228205853</v>
          </cell>
        </row>
        <row r="823">
          <cell r="A823" t="str">
            <v>德胜</v>
          </cell>
          <cell r="B823" t="str">
            <v>螺纹钢</v>
          </cell>
          <cell r="C823" t="str">
            <v>HRB400E Φ18 9m</v>
          </cell>
          <cell r="D823" t="str">
            <v>吨</v>
          </cell>
          <cell r="E823">
            <v>3</v>
          </cell>
          <cell r="F823">
            <v>45714</v>
          </cell>
          <cell r="G823" t="str">
            <v>（五冶钢构宜宾高县月江镇建设项目）  四川省宜宾市高县月江镇刚记超市斜对面(还阳组团沪碳二期项目)</v>
          </cell>
          <cell r="H823" t="str">
            <v>张朝亮</v>
          </cell>
          <cell r="I823">
            <v>15228205853</v>
          </cell>
        </row>
        <row r="824">
          <cell r="A824" t="str">
            <v>德胜</v>
          </cell>
          <cell r="B824" t="str">
            <v>螺纹钢</v>
          </cell>
          <cell r="C824" t="str">
            <v>HRB400E Φ20 9m</v>
          </cell>
          <cell r="D824" t="str">
            <v>吨</v>
          </cell>
          <cell r="E824">
            <v>12</v>
          </cell>
          <cell r="F824">
            <v>45714</v>
          </cell>
          <cell r="G824" t="str">
            <v>（五冶钢构宜宾高县月江镇建设项目）  四川省宜宾市高县月江镇刚记超市斜对面(还阳组团沪碳二期项目)</v>
          </cell>
          <cell r="H824" t="str">
            <v>张朝亮</v>
          </cell>
          <cell r="I824">
            <v>15228205853</v>
          </cell>
        </row>
        <row r="825">
          <cell r="A825" t="str">
            <v>德胜</v>
          </cell>
          <cell r="B825" t="str">
            <v>螺纹钢</v>
          </cell>
          <cell r="C825" t="str">
            <v>HRB400E Φ22 9m</v>
          </cell>
          <cell r="D825" t="str">
            <v>吨</v>
          </cell>
          <cell r="E825">
            <v>6</v>
          </cell>
          <cell r="F825">
            <v>45714</v>
          </cell>
          <cell r="G825" t="str">
            <v>（五冶钢构宜宾高县月江镇建设项目）  四川省宜宾市高县月江镇刚记超市斜对面(还阳组团沪碳二期项目)</v>
          </cell>
          <cell r="H825" t="str">
            <v>张朝亮</v>
          </cell>
          <cell r="I825">
            <v>15228205853</v>
          </cell>
        </row>
        <row r="826">
          <cell r="A826" t="str">
            <v>德胜</v>
          </cell>
          <cell r="B826" t="str">
            <v>螺纹钢</v>
          </cell>
          <cell r="C826" t="str">
            <v>HRB400E Φ25 9m</v>
          </cell>
          <cell r="D826" t="str">
            <v>吨</v>
          </cell>
          <cell r="E826">
            <v>6</v>
          </cell>
          <cell r="F826">
            <v>45714</v>
          </cell>
          <cell r="G826" t="str">
            <v>（五冶钢构宜宾高县月江镇建设项目）  四川省宜宾市高县月江镇刚记超市斜对面(还阳组团沪碳二期项目)</v>
          </cell>
          <cell r="H826" t="str">
            <v>张朝亮</v>
          </cell>
          <cell r="I826">
            <v>15228205853</v>
          </cell>
        </row>
        <row r="827">
          <cell r="A827" t="str">
            <v>德胜</v>
          </cell>
          <cell r="B827" t="str">
            <v>螺纹钢</v>
          </cell>
          <cell r="C827" t="str">
            <v>HRB400E Φ12 9m</v>
          </cell>
          <cell r="D827" t="str">
            <v>吨</v>
          </cell>
          <cell r="E827">
            <v>6</v>
          </cell>
          <cell r="F827">
            <v>45714</v>
          </cell>
          <cell r="G827" t="str">
            <v>(五冶钢构宜宾高县月江镇建设项目-2)四川省宜宾市高县月江镇高县宜宾保润汽车维修服务有限公司西南(S436西)(污水管网项目)</v>
          </cell>
          <cell r="H827" t="str">
            <v>张朝亮</v>
          </cell>
          <cell r="I827">
            <v>15228205853</v>
          </cell>
        </row>
        <row r="828">
          <cell r="A828" t="str">
            <v>德胜</v>
          </cell>
          <cell r="B828" t="str">
            <v>螺纹钢</v>
          </cell>
          <cell r="C828" t="str">
            <v>HRB400E Φ14 9m</v>
          </cell>
          <cell r="D828" t="str">
            <v>吨</v>
          </cell>
          <cell r="E828">
            <v>6</v>
          </cell>
          <cell r="F828">
            <v>45714</v>
          </cell>
          <cell r="G828" t="str">
            <v>(五冶钢构宜宾高县月江镇建设项目-2)四川省宜宾市高县月江镇高县宜宾保润汽车维修服务有限公司西南(S436西)(污水管网项目)</v>
          </cell>
          <cell r="H828" t="str">
            <v>张朝亮</v>
          </cell>
          <cell r="I828">
            <v>15228205853</v>
          </cell>
        </row>
        <row r="829">
          <cell r="A829" t="str">
            <v>德胜</v>
          </cell>
          <cell r="B829" t="str">
            <v>螺纹钢</v>
          </cell>
          <cell r="C829" t="str">
            <v>HRB400E Φ16 9m</v>
          </cell>
          <cell r="D829" t="str">
            <v>吨</v>
          </cell>
          <cell r="E829">
            <v>6</v>
          </cell>
          <cell r="F829">
            <v>45714</v>
          </cell>
          <cell r="G829" t="str">
            <v>(五冶钢构宜宾高县月江镇建设项目-2)四川省宜宾市高县月江镇高县宜宾保润汽车维修服务有限公司西南(S436西)(污水管网项目)</v>
          </cell>
          <cell r="H829" t="str">
            <v>张朝亮</v>
          </cell>
          <cell r="I829">
            <v>15228205853</v>
          </cell>
        </row>
        <row r="830">
          <cell r="A830" t="str">
            <v>德胜</v>
          </cell>
          <cell r="B830" t="str">
            <v>螺纹钢</v>
          </cell>
          <cell r="C830" t="str">
            <v>HRB400E Φ18 9m</v>
          </cell>
          <cell r="D830" t="str">
            <v>吨</v>
          </cell>
          <cell r="E830">
            <v>9</v>
          </cell>
          <cell r="F830">
            <v>45714</v>
          </cell>
          <cell r="G830" t="str">
            <v>(五冶钢构宜宾高县月江镇建设项目-2)四川省宜宾市高县月江镇高县宜宾保润汽车维修服务有限公司西南(S436西)(污水管网项目)</v>
          </cell>
          <cell r="H830" t="str">
            <v>张朝亮</v>
          </cell>
          <cell r="I830">
            <v>15228205853</v>
          </cell>
        </row>
        <row r="831">
          <cell r="A831" t="str">
            <v>德胜</v>
          </cell>
          <cell r="B831" t="str">
            <v>螺纹钢</v>
          </cell>
          <cell r="C831" t="str">
            <v>HRB400E Φ20 9m</v>
          </cell>
          <cell r="D831" t="str">
            <v>吨</v>
          </cell>
          <cell r="E831">
            <v>12</v>
          </cell>
          <cell r="F831">
            <v>45714</v>
          </cell>
          <cell r="G831" t="str">
            <v>(五冶钢构宜宾高县月江镇建设项目-2)四川省宜宾市高县月江镇高县宜宾保润汽车维修服务有限公司西南(S436西)(污水管网项目)</v>
          </cell>
          <cell r="H831" t="str">
            <v>张朝亮</v>
          </cell>
          <cell r="I831">
            <v>15228205853</v>
          </cell>
        </row>
        <row r="832">
          <cell r="A832" t="str">
            <v>德胜</v>
          </cell>
          <cell r="B832" t="str">
            <v>螺纹钢</v>
          </cell>
          <cell r="C832" t="str">
            <v>HRB400E Φ22 9m</v>
          </cell>
          <cell r="D832" t="str">
            <v>吨</v>
          </cell>
          <cell r="E832">
            <v>12</v>
          </cell>
          <cell r="F832">
            <v>45714</v>
          </cell>
          <cell r="G832" t="str">
            <v>(五冶钢构宜宾高县月江镇建设项目-2)四川省宜宾市高县月江镇高县宜宾保润汽车维修服务有限公司西南(S436西)(污水管网项目)</v>
          </cell>
          <cell r="H832" t="str">
            <v>张朝亮</v>
          </cell>
          <cell r="I832">
            <v>15228205853</v>
          </cell>
        </row>
        <row r="833">
          <cell r="A833" t="str">
            <v>德胜</v>
          </cell>
          <cell r="B833" t="str">
            <v>螺纹钢</v>
          </cell>
          <cell r="C833" t="str">
            <v>HRB400E Φ25 9m</v>
          </cell>
          <cell r="D833" t="str">
            <v>吨</v>
          </cell>
          <cell r="E833">
            <v>18</v>
          </cell>
          <cell r="F833">
            <v>45714</v>
          </cell>
          <cell r="G833" t="str">
            <v>(五冶钢构宜宾高县月江镇建设项目-2)四川省宜宾市高县月江镇高县宜宾保润汽车维修服务有限公司西南(S436西)(污水管网项目)</v>
          </cell>
          <cell r="H833" t="str">
            <v>张朝亮</v>
          </cell>
          <cell r="I833">
            <v>15228205853</v>
          </cell>
        </row>
        <row r="834">
          <cell r="A834" t="str">
            <v>陕钢</v>
          </cell>
          <cell r="B834" t="str">
            <v>高线</v>
          </cell>
          <cell r="C834" t="str">
            <v>HPB300Φ10</v>
          </cell>
          <cell r="D834" t="str">
            <v>吨</v>
          </cell>
          <cell r="E834">
            <v>70</v>
          </cell>
          <cell r="F834">
            <v>45714</v>
          </cell>
          <cell r="G834" t="str">
            <v>（中铁三局-铜资高速1标）成都易建金属有限公司（成都市双流区蛟龙工业港新华大道七段563号）</v>
          </cell>
          <cell r="H834" t="str">
            <v>代德军</v>
          </cell>
          <cell r="I834">
            <v>18602811878</v>
          </cell>
        </row>
        <row r="835">
          <cell r="A835" t="str">
            <v>晋邦</v>
          </cell>
          <cell r="B835" t="str">
            <v>螺纹钢</v>
          </cell>
          <cell r="C835" t="str">
            <v>HRB400E Φ28 9m</v>
          </cell>
          <cell r="D835" t="str">
            <v>吨</v>
          </cell>
          <cell r="E835">
            <v>36</v>
          </cell>
          <cell r="F835">
            <v>45714</v>
          </cell>
          <cell r="G835" t="str">
            <v>（十九冶-江龙高速一分部）重庆市云阳县X886附近中国十九冶开云高速项目总包部西98米*复兴互通预制梁场</v>
          </cell>
          <cell r="H835" t="str">
            <v>吴章红</v>
          </cell>
          <cell r="I835">
            <v>18628165772</v>
          </cell>
        </row>
        <row r="836">
          <cell r="A836" t="str">
            <v>晋邦</v>
          </cell>
          <cell r="B836" t="str">
            <v>螺纹钢</v>
          </cell>
          <cell r="C836" t="str">
            <v>HRB400E Φ20 9m</v>
          </cell>
          <cell r="D836" t="str">
            <v>吨</v>
          </cell>
          <cell r="E836">
            <v>17</v>
          </cell>
          <cell r="F836">
            <v>45714</v>
          </cell>
          <cell r="G836" t="str">
            <v>（十九冶-江龙高速一分部）重庆市云阳县X886附近中国十九冶开云高速项目总包部西98米*复兴互通预制梁场</v>
          </cell>
          <cell r="H836" t="str">
            <v>吴章红</v>
          </cell>
          <cell r="I836">
            <v>18628165772</v>
          </cell>
        </row>
        <row r="837">
          <cell r="A837" t="str">
            <v>晋邦</v>
          </cell>
          <cell r="B837" t="str">
            <v>盘螺</v>
          </cell>
          <cell r="C837" t="str">
            <v>HRB400E Φ12</v>
          </cell>
          <cell r="D837" t="str">
            <v>吨</v>
          </cell>
          <cell r="E837">
            <v>100</v>
          </cell>
          <cell r="F837">
            <v>45714</v>
          </cell>
          <cell r="G837" t="str">
            <v>（十九冶-江龙高速一分部）重庆市云阳县X886附近中国十九冶开云高速项目总包部西98米*复兴互通预制梁场</v>
          </cell>
          <cell r="H837" t="str">
            <v>吴章红</v>
          </cell>
          <cell r="I837">
            <v>18628165772</v>
          </cell>
        </row>
        <row r="838">
          <cell r="A838" t="str">
            <v>晋邦</v>
          </cell>
          <cell r="B838" t="str">
            <v>盘螺</v>
          </cell>
          <cell r="C838" t="str">
            <v>HRB400E Φ6</v>
          </cell>
          <cell r="D838" t="str">
            <v>吨</v>
          </cell>
          <cell r="E838">
            <v>11</v>
          </cell>
          <cell r="F838">
            <v>45714</v>
          </cell>
          <cell r="G838" t="str">
            <v>(五冶钢构医学科学产业园建设项目房建三部-一标（7-2）)四川省南充市顺庆区搬罾街道学府大道二段</v>
          </cell>
          <cell r="H838" t="str">
            <v>郑林</v>
          </cell>
          <cell r="I838">
            <v>18349955455</v>
          </cell>
        </row>
        <row r="839">
          <cell r="A839" t="str">
            <v>晋邦</v>
          </cell>
          <cell r="B839" t="str">
            <v>盘螺</v>
          </cell>
          <cell r="C839" t="str">
            <v>HRB400E Φ8</v>
          </cell>
          <cell r="D839" t="str">
            <v>吨</v>
          </cell>
          <cell r="E839">
            <v>18</v>
          </cell>
          <cell r="F839">
            <v>45714</v>
          </cell>
          <cell r="G839" t="str">
            <v>(五冶钢构医学科学产业园建设项目房建三部-一标（7-2）)四川省南充市顺庆区搬罾街道学府大道二段</v>
          </cell>
          <cell r="H839" t="str">
            <v>郑林</v>
          </cell>
          <cell r="I839">
            <v>18349955455</v>
          </cell>
        </row>
        <row r="840">
          <cell r="A840" t="str">
            <v>晋邦</v>
          </cell>
          <cell r="B840" t="str">
            <v>盘螺</v>
          </cell>
          <cell r="C840" t="str">
            <v>HRB400E Φ10</v>
          </cell>
          <cell r="D840" t="str">
            <v>吨</v>
          </cell>
          <cell r="E840">
            <v>9</v>
          </cell>
          <cell r="F840">
            <v>45714</v>
          </cell>
          <cell r="G840" t="str">
            <v>(五冶钢构医学科学产业园建设项目房建三部-一标（7-2）)四川省南充市顺庆区搬罾街道学府大道二段</v>
          </cell>
          <cell r="H840" t="str">
            <v>郑林</v>
          </cell>
          <cell r="I840">
            <v>18349955455</v>
          </cell>
        </row>
        <row r="841">
          <cell r="A841" t="str">
            <v>晋邦</v>
          </cell>
          <cell r="B841" t="str">
            <v>螺纹钢</v>
          </cell>
          <cell r="C841" t="str">
            <v>HRB400E Φ12 9m</v>
          </cell>
          <cell r="D841" t="str">
            <v>吨</v>
          </cell>
          <cell r="E841">
            <v>10</v>
          </cell>
          <cell r="F841">
            <v>45714</v>
          </cell>
          <cell r="G841" t="str">
            <v>(五冶钢构医学科学产业园建设项目房建三部-一标（7-2）)四川省南充市顺庆区搬罾街道学府大道二段</v>
          </cell>
          <cell r="H841" t="str">
            <v>郑林</v>
          </cell>
          <cell r="I841">
            <v>18349955455</v>
          </cell>
        </row>
        <row r="842">
          <cell r="A842" t="str">
            <v>晋邦</v>
          </cell>
          <cell r="B842" t="str">
            <v>螺纹钢</v>
          </cell>
          <cell r="C842" t="str">
            <v>HRB400E Φ14 9m</v>
          </cell>
          <cell r="D842" t="str">
            <v>吨</v>
          </cell>
          <cell r="E842">
            <v>24</v>
          </cell>
          <cell r="F842">
            <v>45714</v>
          </cell>
          <cell r="G842" t="str">
            <v>(五冶钢构医学科学产业园建设项目房建三部-一标（7-2）)四川省南充市顺庆区搬罾街道学府大道二段</v>
          </cell>
          <cell r="H842" t="str">
            <v>郑林</v>
          </cell>
          <cell r="I842">
            <v>18349955455</v>
          </cell>
        </row>
        <row r="843">
          <cell r="A843" t="str">
            <v>晋邦</v>
          </cell>
          <cell r="B843" t="str">
            <v>螺纹钢</v>
          </cell>
          <cell r="C843" t="str">
            <v>HRB400E Φ18 9m</v>
          </cell>
          <cell r="D843" t="str">
            <v>吨</v>
          </cell>
          <cell r="E843">
            <v>30</v>
          </cell>
          <cell r="F843">
            <v>45714</v>
          </cell>
          <cell r="G843" t="str">
            <v>(五冶钢构医学科学产业园建设项目房建三部-一标（7-2）)四川省南充市顺庆区搬罾街道学府大道二段</v>
          </cell>
          <cell r="H843" t="str">
            <v>郑林</v>
          </cell>
          <cell r="I843">
            <v>18349955455</v>
          </cell>
        </row>
        <row r="844">
          <cell r="A844" t="str">
            <v>晋邦</v>
          </cell>
          <cell r="B844" t="str">
            <v>盘螺</v>
          </cell>
          <cell r="C844" t="str">
            <v>HRB400E Φ10</v>
          </cell>
          <cell r="D844" t="str">
            <v>吨</v>
          </cell>
          <cell r="E844">
            <v>8</v>
          </cell>
          <cell r="F844">
            <v>45714</v>
          </cell>
          <cell r="G844" t="str">
            <v>(五冶钢构医学科学产业园建设项目房建一部-一标（2-6）)四川省南充市顺庆区搬罾街道学府大道二段</v>
          </cell>
          <cell r="H844" t="str">
            <v>胡泽宇</v>
          </cell>
          <cell r="I844">
            <v>18141337338</v>
          </cell>
        </row>
        <row r="845">
          <cell r="A845" t="str">
            <v>晋邦</v>
          </cell>
          <cell r="B845" t="str">
            <v>螺纹钢</v>
          </cell>
          <cell r="C845" t="str">
            <v>HRB400E Φ12 9m</v>
          </cell>
          <cell r="D845" t="str">
            <v>吨</v>
          </cell>
          <cell r="E845">
            <v>8</v>
          </cell>
          <cell r="F845">
            <v>45714</v>
          </cell>
          <cell r="G845" t="str">
            <v>(五冶钢构医学科学产业园建设项目房建一部-一标（2-6）)四川省南充市顺庆区搬罾街道学府大道二段</v>
          </cell>
          <cell r="H845" t="str">
            <v>胡泽宇</v>
          </cell>
          <cell r="I845">
            <v>18141337338</v>
          </cell>
        </row>
        <row r="846">
          <cell r="A846" t="str">
            <v>晋邦</v>
          </cell>
          <cell r="B846" t="str">
            <v>螺纹钢</v>
          </cell>
          <cell r="C846" t="str">
            <v>HRB400E Φ14 9m</v>
          </cell>
          <cell r="D846" t="str">
            <v>吨</v>
          </cell>
          <cell r="E846">
            <v>20</v>
          </cell>
          <cell r="F846">
            <v>45714</v>
          </cell>
          <cell r="G846" t="str">
            <v>(五冶钢构医学科学产业园建设项目房建一部-一标（2-6）)四川省南充市顺庆区搬罾街道学府大道二段</v>
          </cell>
          <cell r="H846" t="str">
            <v>胡泽宇</v>
          </cell>
          <cell r="I846">
            <v>18141337338</v>
          </cell>
        </row>
        <row r="847">
          <cell r="A847" t="str">
            <v>成实</v>
          </cell>
          <cell r="B847" t="str">
            <v>盘圆</v>
          </cell>
          <cell r="C847" t="str">
            <v>HPB300Φ6mm</v>
          </cell>
          <cell r="D847" t="str">
            <v>吨</v>
          </cell>
          <cell r="E847">
            <v>2</v>
          </cell>
          <cell r="F847">
            <v>45714</v>
          </cell>
          <cell r="G847" t="str">
            <v>（中核华兴）四川天府新区585研发中心项目（一期）二标段（科学城中路东段）</v>
          </cell>
          <cell r="H847" t="str">
            <v>姚兴文 </v>
          </cell>
          <cell r="I847" t="str">
            <v>15208493233</v>
          </cell>
        </row>
        <row r="848">
          <cell r="A848" t="str">
            <v>成实</v>
          </cell>
          <cell r="B848" t="str">
            <v>螺纹钢</v>
          </cell>
          <cell r="C848" t="str">
            <v>HRB400EΦ12*9m</v>
          </cell>
          <cell r="D848" t="str">
            <v>吨</v>
          </cell>
          <cell r="E848">
            <v>13</v>
          </cell>
          <cell r="F848">
            <v>45714</v>
          </cell>
          <cell r="G848" t="str">
            <v>（中核华兴）四川天府新区585研发中心项目（一期）二标段（科学城中路东段）</v>
          </cell>
          <cell r="H848" t="str">
            <v>姚兴文 </v>
          </cell>
          <cell r="I848" t="str">
            <v>15208493233</v>
          </cell>
        </row>
        <row r="849">
          <cell r="A849" t="str">
            <v>成实</v>
          </cell>
          <cell r="B849" t="str">
            <v>螺纹钢</v>
          </cell>
          <cell r="C849" t="str">
            <v>HRB500EΦ16*9m</v>
          </cell>
          <cell r="D849" t="str">
            <v>吨</v>
          </cell>
          <cell r="E849">
            <v>12.8</v>
          </cell>
          <cell r="F849">
            <v>45714</v>
          </cell>
          <cell r="G849" t="str">
            <v>（中核华兴）四川天府新区585研发中心项目（一期）二标段（科学城中路东段）</v>
          </cell>
          <cell r="H849" t="str">
            <v>姚兴文 </v>
          </cell>
          <cell r="I849" t="str">
            <v>15208493233</v>
          </cell>
        </row>
        <row r="850">
          <cell r="A850" t="str">
            <v>冷钢</v>
          </cell>
          <cell r="B850" t="str">
            <v>盘螺</v>
          </cell>
          <cell r="C850" t="str">
            <v>HRB400E Φ8</v>
          </cell>
          <cell r="D850" t="str">
            <v>吨</v>
          </cell>
          <cell r="E850">
            <v>35</v>
          </cell>
          <cell r="F850">
            <v>45714</v>
          </cell>
          <cell r="G850" t="str">
            <v>（商投建工达州中医药科技园-4工区-2号楼）达州市通川区达州中医药职业学院犀牛大道北段</v>
          </cell>
          <cell r="H850" t="str">
            <v>张扬</v>
          </cell>
          <cell r="I850">
            <v>18381904567</v>
          </cell>
        </row>
        <row r="851">
          <cell r="A851" t="str">
            <v>冷钢</v>
          </cell>
          <cell r="B851" t="str">
            <v>螺纹钢</v>
          </cell>
          <cell r="C851" t="str">
            <v>HRB400E Φ12 9m</v>
          </cell>
          <cell r="D851" t="str">
            <v>吨</v>
          </cell>
          <cell r="E851">
            <v>12</v>
          </cell>
          <cell r="F851">
            <v>45714</v>
          </cell>
          <cell r="G851" t="str">
            <v>（商投建工达州中医药科技园-4工区-7号楼）达州市通川区达州中医药职业学院犀牛大道北段</v>
          </cell>
          <cell r="H851" t="str">
            <v>张扬</v>
          </cell>
          <cell r="I851">
            <v>18381904567</v>
          </cell>
        </row>
        <row r="852">
          <cell r="A852" t="str">
            <v>冷钢</v>
          </cell>
          <cell r="B852" t="str">
            <v>螺纹钢</v>
          </cell>
          <cell r="C852" t="str">
            <v>HRB400E Φ16 9m</v>
          </cell>
          <cell r="D852" t="str">
            <v>吨</v>
          </cell>
          <cell r="E852">
            <v>12</v>
          </cell>
          <cell r="F852">
            <v>45714</v>
          </cell>
          <cell r="G852" t="str">
            <v>（商投建工达州中医药科技园-4工区-7号楼）达州市通川区达州中医药职业学院犀牛大道北段</v>
          </cell>
          <cell r="H852" t="str">
            <v>张扬</v>
          </cell>
          <cell r="I852">
            <v>18381904567</v>
          </cell>
        </row>
        <row r="853">
          <cell r="A853" t="str">
            <v>冷钢</v>
          </cell>
          <cell r="B853" t="str">
            <v>螺纹钢</v>
          </cell>
          <cell r="C853" t="str">
            <v>HRB400E Φ22 9m</v>
          </cell>
          <cell r="D853" t="str">
            <v>吨</v>
          </cell>
          <cell r="E853">
            <v>8</v>
          </cell>
          <cell r="F853">
            <v>45714</v>
          </cell>
          <cell r="G853" t="str">
            <v>（商投建工达州中医药科技园-4工区-7号楼）达州市通川区达州中医药职业学院犀牛大道北段</v>
          </cell>
          <cell r="H853" t="str">
            <v>张扬</v>
          </cell>
          <cell r="I853">
            <v>18381904567</v>
          </cell>
        </row>
        <row r="854">
          <cell r="A854" t="str">
            <v>冷钢</v>
          </cell>
          <cell r="B854" t="str">
            <v>螺纹钢</v>
          </cell>
          <cell r="C854" t="str">
            <v>HRB400E Φ25 9m</v>
          </cell>
          <cell r="D854" t="str">
            <v>吨</v>
          </cell>
          <cell r="E854">
            <v>5</v>
          </cell>
          <cell r="F854">
            <v>45714</v>
          </cell>
          <cell r="G854" t="str">
            <v>（商投建工达州中医药科技园-4工区-7号楼）达州市通川区达州中医药职业学院犀牛大道北段</v>
          </cell>
          <cell r="H854" t="str">
            <v>张扬</v>
          </cell>
          <cell r="I854">
            <v>18381904567</v>
          </cell>
        </row>
        <row r="855">
          <cell r="A855" t="str">
            <v>德胜</v>
          </cell>
          <cell r="B855" t="str">
            <v>螺纹钢</v>
          </cell>
          <cell r="C855" t="str">
            <v>HRB400EФ22*9m</v>
          </cell>
          <cell r="D855" t="str">
            <v>吨</v>
          </cell>
          <cell r="E855">
            <v>140</v>
          </cell>
          <cell r="F855">
            <v>45714</v>
          </cell>
          <cell r="G855" t="str">
            <v>（中铁一局四公司康新高速TJ1-1标贡不卡隧道）四川省甘孜州康定市折多塘村车管所旁</v>
          </cell>
          <cell r="H855" t="str">
            <v>王锡俊</v>
          </cell>
          <cell r="I855">
            <v>18736877891</v>
          </cell>
        </row>
        <row r="856">
          <cell r="A856" t="str">
            <v>德胜</v>
          </cell>
          <cell r="B856" t="str">
            <v>螺纹钢</v>
          </cell>
          <cell r="C856" t="str">
            <v>HRB400EФ12*9m</v>
          </cell>
          <cell r="D856" t="str">
            <v>吨</v>
          </cell>
          <cell r="E856">
            <v>4</v>
          </cell>
          <cell r="F856">
            <v>45714</v>
          </cell>
          <cell r="G856" t="str">
            <v>（中核中原-温江北林医养综合体项目）四川省成都市温江区万春大道第三人民医院东</v>
          </cell>
          <cell r="H856" t="str">
            <v>蔡杰</v>
          </cell>
          <cell r="I856">
            <v>18875129329</v>
          </cell>
        </row>
        <row r="857">
          <cell r="A857" t="str">
            <v>德胜</v>
          </cell>
          <cell r="B857" t="str">
            <v>螺纹钢</v>
          </cell>
          <cell r="C857" t="str">
            <v>HRB400EФ18*12m</v>
          </cell>
          <cell r="D857" t="str">
            <v>吨</v>
          </cell>
          <cell r="E857">
            <v>8</v>
          </cell>
          <cell r="F857">
            <v>45714</v>
          </cell>
          <cell r="G857" t="str">
            <v>（中核中原-温江北林医养综合体项目）四川省成都市温江区万春大道第三人民医院东</v>
          </cell>
          <cell r="H857" t="str">
            <v>蔡杰</v>
          </cell>
          <cell r="I857">
            <v>18875129329</v>
          </cell>
        </row>
        <row r="858">
          <cell r="A858" t="str">
            <v>德胜</v>
          </cell>
          <cell r="B858" t="str">
            <v>螺纹钢</v>
          </cell>
          <cell r="C858" t="str">
            <v>HRB500EФ16*9m</v>
          </cell>
          <cell r="D858" t="str">
            <v>吨</v>
          </cell>
          <cell r="E858">
            <v>20</v>
          </cell>
          <cell r="F858">
            <v>45714</v>
          </cell>
          <cell r="G858" t="str">
            <v>（中核中原-温江北林医养综合体项目）四川省成都市温江区万春大道第三人民医院东</v>
          </cell>
          <cell r="H858" t="str">
            <v>蔡杰</v>
          </cell>
          <cell r="I858">
            <v>18875129329</v>
          </cell>
        </row>
        <row r="859">
          <cell r="A859" t="str">
            <v>德胜</v>
          </cell>
          <cell r="B859" t="str">
            <v>螺纹钢</v>
          </cell>
          <cell r="C859" t="str">
            <v>HRB500EФ25*9m</v>
          </cell>
          <cell r="D859" t="str">
            <v>吨</v>
          </cell>
          <cell r="E859">
            <v>23</v>
          </cell>
          <cell r="F859">
            <v>45714</v>
          </cell>
          <cell r="G859" t="str">
            <v>（中核中原-温江北林医养综合体项目）四川省成都市温江区万春大道第三人民医院东</v>
          </cell>
          <cell r="H859" t="str">
            <v>蔡杰</v>
          </cell>
          <cell r="I859">
            <v>18875129329</v>
          </cell>
        </row>
        <row r="860">
          <cell r="A860" t="str">
            <v>德胜</v>
          </cell>
          <cell r="B860" t="str">
            <v>螺纹钢</v>
          </cell>
          <cell r="C860" t="str">
            <v>HRB500EФ28*9m</v>
          </cell>
          <cell r="D860" t="str">
            <v>吨</v>
          </cell>
          <cell r="E860">
            <v>15</v>
          </cell>
          <cell r="F860">
            <v>45714</v>
          </cell>
          <cell r="G860" t="str">
            <v>（中核中原-温江北林医养综合体项目）四川省成都市温江区万春大道第三人民医院东</v>
          </cell>
          <cell r="H860" t="str">
            <v>蔡杰</v>
          </cell>
          <cell r="I860">
            <v>18875129329</v>
          </cell>
        </row>
        <row r="861">
          <cell r="A861" t="str">
            <v>德胜</v>
          </cell>
          <cell r="B861" t="str">
            <v>螺纹钢</v>
          </cell>
          <cell r="C861" t="str">
            <v>HRB500E Φ28×9米</v>
          </cell>
          <cell r="D861" t="str">
            <v>吨</v>
          </cell>
          <cell r="E861">
            <v>35</v>
          </cell>
          <cell r="F861">
            <v>45714</v>
          </cell>
          <cell r="G861" t="str">
            <v>自永4标一局四公司（四川省内江市隆昌市金鹅街道自永4标一局四公司钢筋棚）</v>
          </cell>
          <cell r="H861" t="str">
            <v>郝优</v>
          </cell>
          <cell r="I861">
            <v>13891371707</v>
          </cell>
        </row>
        <row r="862">
          <cell r="A862" t="str">
            <v>德胜</v>
          </cell>
          <cell r="B862" t="str">
            <v>螺纹钢</v>
          </cell>
          <cell r="C862" t="str">
            <v>HRB400E Φ25×9米</v>
          </cell>
          <cell r="D862" t="str">
            <v>吨</v>
          </cell>
          <cell r="E862">
            <v>27</v>
          </cell>
          <cell r="F862">
            <v>45714</v>
          </cell>
          <cell r="G862" t="str">
            <v>自永4标一局四公司（四川省内江市隆昌市金鹅街道自永4标一局四公司钢筋棚）</v>
          </cell>
          <cell r="H862" t="str">
            <v>郝优</v>
          </cell>
          <cell r="I862">
            <v>13891371707</v>
          </cell>
        </row>
        <row r="863">
          <cell r="A863" t="str">
            <v>德胜</v>
          </cell>
          <cell r="B863" t="str">
            <v>螺纹钢</v>
          </cell>
          <cell r="C863" t="str">
            <v>HRB400E Φ12×9米</v>
          </cell>
          <cell r="D863" t="str">
            <v>吨</v>
          </cell>
          <cell r="E863">
            <v>8</v>
          </cell>
          <cell r="F863">
            <v>45714</v>
          </cell>
          <cell r="G863" t="str">
            <v>自永4标一局四公司（四川省内江市隆昌市金鹅街道自永4标一局四公司钢筋棚）</v>
          </cell>
          <cell r="H863" t="str">
            <v>郝优</v>
          </cell>
          <cell r="I863">
            <v>13891371707</v>
          </cell>
        </row>
        <row r="864">
          <cell r="A864" t="str">
            <v>陕钢</v>
          </cell>
          <cell r="B864" t="str">
            <v>螺纹钢</v>
          </cell>
          <cell r="C864" t="str">
            <v>HRB400EФ16*12m</v>
          </cell>
          <cell r="D864" t="str">
            <v>吨</v>
          </cell>
          <cell r="E864">
            <v>55</v>
          </cell>
          <cell r="F864">
            <v>45714</v>
          </cell>
          <cell r="G864" t="str">
            <v>（中核中原-甘肃康略高速KLTJ1标项目）甘肃省陇南市康县长坝镇蒲家坝</v>
          </cell>
          <cell r="H864" t="str">
            <v>穆星</v>
          </cell>
          <cell r="I864" t="str">
            <v>18539951326/15109310092</v>
          </cell>
        </row>
        <row r="865">
          <cell r="A865" t="str">
            <v>陕钢</v>
          </cell>
          <cell r="B865" t="str">
            <v>螺纹钢</v>
          </cell>
          <cell r="C865" t="str">
            <v>HRB400EФ22*12m</v>
          </cell>
          <cell r="D865" t="str">
            <v>吨</v>
          </cell>
          <cell r="E865">
            <v>15</v>
          </cell>
          <cell r="F865">
            <v>45714</v>
          </cell>
          <cell r="G865" t="str">
            <v>（中核中原-甘肃康略高速KLTJ1标项目）甘肃省陇南市康县长坝镇蒲家坝</v>
          </cell>
          <cell r="H865" t="str">
            <v>穆星</v>
          </cell>
          <cell r="I865" t="str">
            <v>18539951326/15109310092</v>
          </cell>
        </row>
        <row r="866">
          <cell r="A866" t="str">
            <v>陕钢</v>
          </cell>
          <cell r="B866" t="str">
            <v>钢绞线</v>
          </cell>
          <cell r="C866" t="str">
            <v>1x7-Φ15.20mm 1860MPa</v>
          </cell>
          <cell r="D866" t="str">
            <v>吨</v>
          </cell>
          <cell r="E866">
            <v>35</v>
          </cell>
          <cell r="F866">
            <v>45714</v>
          </cell>
          <cell r="G866" t="str">
            <v>（中核中原-甘肃康略高速KLTJ1标项目）甘肃省陇南市康县长坝镇蒲家坝</v>
          </cell>
          <cell r="H866" t="str">
            <v>穆星</v>
          </cell>
          <cell r="I866" t="str">
            <v>18539951326/15109310092</v>
          </cell>
        </row>
        <row r="867">
          <cell r="A867" t="str">
            <v>成实</v>
          </cell>
          <cell r="B867" t="str">
            <v>高线 </v>
          </cell>
          <cell r="C867" t="str">
            <v>HPB300 Φ12</v>
          </cell>
          <cell r="D867" t="str">
            <v>吨</v>
          </cell>
          <cell r="E867">
            <v>35</v>
          </cell>
          <cell r="F867">
            <v>45715</v>
          </cell>
          <cell r="G867" t="str">
            <v>（自永2标九局西南分公司钢筋棚）四川省自贡市骑龙镇大湾村</v>
          </cell>
          <cell r="H867" t="str">
            <v>李智罡</v>
          </cell>
          <cell r="I867">
            <v>15210015693</v>
          </cell>
        </row>
        <row r="868">
          <cell r="A868" t="str">
            <v>德胜</v>
          </cell>
          <cell r="B868" t="str">
            <v>螺纹钢</v>
          </cell>
          <cell r="C868" t="str">
            <v>HRB500E Φ28×9米</v>
          </cell>
          <cell r="D868" t="str">
            <v>吨</v>
          </cell>
          <cell r="E868">
            <v>35</v>
          </cell>
          <cell r="F868">
            <v>45715</v>
          </cell>
          <cell r="G868" t="str">
            <v>自永4标一局四公司（四川省内江市隆昌市金鹅街道自永4标一局四公司钢筋棚）</v>
          </cell>
          <cell r="H868" t="str">
            <v>郝优</v>
          </cell>
          <cell r="I868">
            <v>13891371707</v>
          </cell>
        </row>
        <row r="869">
          <cell r="A869" t="str">
            <v>德胜</v>
          </cell>
          <cell r="B869" t="str">
            <v>螺纹钢</v>
          </cell>
          <cell r="C869" t="str">
            <v>HRB500E Φ25×9米</v>
          </cell>
          <cell r="D869" t="str">
            <v>吨</v>
          </cell>
          <cell r="E869">
            <v>29</v>
          </cell>
          <cell r="F869">
            <v>45715</v>
          </cell>
          <cell r="G869" t="str">
            <v>自永4标一局四公司（四川省内江市隆昌市金鹅街道自永4标一局四公司钢筋棚）</v>
          </cell>
          <cell r="H869" t="str">
            <v>郝优</v>
          </cell>
          <cell r="I869">
            <v>13891371707</v>
          </cell>
        </row>
        <row r="870">
          <cell r="A870" t="str">
            <v>德胜</v>
          </cell>
          <cell r="B870" t="str">
            <v>螺纹钢</v>
          </cell>
          <cell r="C870" t="str">
            <v>HRB500E Φ22×9米</v>
          </cell>
          <cell r="D870" t="str">
            <v>吨</v>
          </cell>
          <cell r="E870">
            <v>19</v>
          </cell>
          <cell r="F870">
            <v>45715</v>
          </cell>
          <cell r="G870" t="str">
            <v>自永4标一局四公司（四川省内江市隆昌市金鹅街道自永4标一局四公司钢筋棚）</v>
          </cell>
          <cell r="H870" t="str">
            <v>郝优</v>
          </cell>
          <cell r="I870">
            <v>13891371707</v>
          </cell>
        </row>
        <row r="871">
          <cell r="A871" t="str">
            <v>德胜</v>
          </cell>
          <cell r="B871" t="str">
            <v>螺纹钢</v>
          </cell>
          <cell r="C871" t="str">
            <v>HRB400E Φ25×9米</v>
          </cell>
          <cell r="D871" t="str">
            <v>吨</v>
          </cell>
          <cell r="E871">
            <v>11</v>
          </cell>
          <cell r="F871">
            <v>45715</v>
          </cell>
          <cell r="G871" t="str">
            <v>自永4标一局四公司（四川省内江市隆昌市金鹅街道自永4标一局四公司钢筋棚）</v>
          </cell>
          <cell r="H871" t="str">
            <v>郝优</v>
          </cell>
          <cell r="I871">
            <v>13891371707</v>
          </cell>
        </row>
        <row r="872">
          <cell r="A872" t="str">
            <v>德胜</v>
          </cell>
          <cell r="B872" t="str">
            <v>螺纹钢</v>
          </cell>
          <cell r="C872" t="str">
            <v>HRB400E Φ22×9米</v>
          </cell>
          <cell r="D872" t="str">
            <v>吨</v>
          </cell>
          <cell r="E872">
            <v>3</v>
          </cell>
          <cell r="F872">
            <v>45715</v>
          </cell>
          <cell r="G872" t="str">
            <v>自永4标一局四公司（四川省内江市隆昌市金鹅街道自永4标一局四公司钢筋棚）</v>
          </cell>
          <cell r="H872" t="str">
            <v>郝优</v>
          </cell>
          <cell r="I872">
            <v>13891371707</v>
          </cell>
        </row>
        <row r="873">
          <cell r="A873" t="str">
            <v>德胜</v>
          </cell>
          <cell r="B873" t="str">
            <v>螺纹钢</v>
          </cell>
          <cell r="C873" t="str">
            <v>HRB400E Φ14×9米</v>
          </cell>
          <cell r="D873" t="str">
            <v>吨</v>
          </cell>
          <cell r="E873">
            <v>4</v>
          </cell>
          <cell r="F873">
            <v>45715</v>
          </cell>
          <cell r="G873" t="str">
            <v>自永4标一局四公司（四川省内江市隆昌市金鹅街道自永4标一局四公司钢筋棚）</v>
          </cell>
          <cell r="H873" t="str">
            <v>郝优</v>
          </cell>
          <cell r="I873">
            <v>13891371707</v>
          </cell>
        </row>
        <row r="874">
          <cell r="A874" t="str">
            <v>德胜</v>
          </cell>
          <cell r="B874" t="str">
            <v>螺纹钢</v>
          </cell>
          <cell r="C874" t="str">
            <v>HRB400E Φ12×9米</v>
          </cell>
          <cell r="D874" t="str">
            <v>吨</v>
          </cell>
          <cell r="E874">
            <v>3</v>
          </cell>
          <cell r="F874">
            <v>45715</v>
          </cell>
          <cell r="G874" t="str">
            <v>自永4标一局四公司（四川省内江市隆昌市金鹅街道自永4标一局四公司钢筋棚）</v>
          </cell>
          <cell r="H874" t="str">
            <v>郝优</v>
          </cell>
          <cell r="I874">
            <v>13891371707</v>
          </cell>
        </row>
        <row r="875">
          <cell r="A875" t="str">
            <v>德胜</v>
          </cell>
          <cell r="B875" t="str">
            <v>螺纹钢</v>
          </cell>
          <cell r="C875" t="str">
            <v>HRB400E Φ28 9m</v>
          </cell>
          <cell r="D875" t="str">
            <v>吨</v>
          </cell>
          <cell r="E875">
            <v>140</v>
          </cell>
          <cell r="F875">
            <v>45715</v>
          </cell>
          <cell r="G875" t="str">
            <v>（中铁广州局-成渝扩容2标）成渝扩容项目ZCB3-2标2＃拌和站【雁江区联盟桥东北50米(资资路) 】</v>
          </cell>
          <cell r="H875" t="str">
            <v>刘沛琦</v>
          </cell>
          <cell r="I875">
            <v>18011784798</v>
          </cell>
        </row>
        <row r="876">
          <cell r="A876" t="str">
            <v>德胜</v>
          </cell>
          <cell r="B876" t="str">
            <v>螺纹钢</v>
          </cell>
          <cell r="C876" t="str">
            <v>HRB400E Φ28 9m</v>
          </cell>
          <cell r="D876" t="str">
            <v>吨</v>
          </cell>
          <cell r="E876">
            <v>70</v>
          </cell>
          <cell r="F876">
            <v>45715</v>
          </cell>
          <cell r="G876" t="str">
            <v>（中铁广州局-成渝扩容2标）四川省资阳市雁江区南双路杨家糖房</v>
          </cell>
          <cell r="H876" t="str">
            <v>邓志强</v>
          </cell>
          <cell r="I876">
            <v>17603045490</v>
          </cell>
        </row>
        <row r="877">
          <cell r="A877" t="str">
            <v>德胜</v>
          </cell>
          <cell r="B877" t="str">
            <v>螺纹钢</v>
          </cell>
          <cell r="C877" t="str">
            <v>HRB400E Φ25 9m</v>
          </cell>
          <cell r="D877" t="str">
            <v>吨</v>
          </cell>
          <cell r="E877">
            <v>70</v>
          </cell>
          <cell r="F877">
            <v>45715</v>
          </cell>
          <cell r="G877" t="str">
            <v>（中铁广州局-成渝扩容2标）四川省资阳市雁江区南双路杨家糖房</v>
          </cell>
          <cell r="H877" t="str">
            <v>邓志强</v>
          </cell>
          <cell r="I877">
            <v>17603045490</v>
          </cell>
        </row>
        <row r="878">
          <cell r="A878" t="str">
            <v>德胜</v>
          </cell>
          <cell r="B878" t="str">
            <v>螺纹钢</v>
          </cell>
          <cell r="C878" t="str">
            <v>HRB400E Φ25 12m</v>
          </cell>
          <cell r="D878" t="str">
            <v>吨</v>
          </cell>
          <cell r="E878">
            <v>70</v>
          </cell>
          <cell r="F878">
            <v>45715</v>
          </cell>
          <cell r="G878" t="str">
            <v>（中铁广州局-成渝扩容2标）四川省资阳市雁江区南双路杨家糖房</v>
          </cell>
          <cell r="H878" t="str">
            <v>邓志强</v>
          </cell>
          <cell r="I878">
            <v>17603045490</v>
          </cell>
        </row>
        <row r="879">
          <cell r="A879" t="str">
            <v>成实</v>
          </cell>
          <cell r="B879" t="str">
            <v>盘螺</v>
          </cell>
          <cell r="C879" t="str">
            <v>HRB400E Φ8</v>
          </cell>
          <cell r="D879" t="str">
            <v>吨</v>
          </cell>
          <cell r="E879">
            <v>51</v>
          </cell>
          <cell r="F879">
            <v>45715</v>
          </cell>
          <cell r="G879" t="str">
            <v>（四川商建-射洪城乡一体化项目）遂宁市射洪市忠新幼儿园北侧约220米新溪小区</v>
          </cell>
          <cell r="H879" t="str">
            <v>柏子刚</v>
          </cell>
          <cell r="I879">
            <v>15692885305</v>
          </cell>
        </row>
        <row r="880">
          <cell r="A880" t="str">
            <v>成实</v>
          </cell>
          <cell r="B880" t="str">
            <v>螺纹钢</v>
          </cell>
          <cell r="C880" t="str">
            <v>HRB400E Φ12 9m</v>
          </cell>
          <cell r="D880" t="str">
            <v>吨</v>
          </cell>
          <cell r="E880">
            <v>20</v>
          </cell>
          <cell r="F880">
            <v>45715</v>
          </cell>
          <cell r="G880" t="str">
            <v>（四川商建-射洪城乡一体化项目）遂宁市射洪市忠新幼儿园北侧约220米新溪小区</v>
          </cell>
          <cell r="H880" t="str">
            <v>柏子刚</v>
          </cell>
          <cell r="I880">
            <v>15692885305</v>
          </cell>
        </row>
        <row r="881">
          <cell r="A881" t="str">
            <v>陕钢</v>
          </cell>
          <cell r="B881" t="str">
            <v>螺纹钢</v>
          </cell>
          <cell r="C881" t="str">
            <v>HRB400E Φ12 9m</v>
          </cell>
          <cell r="D881" t="str">
            <v>吨</v>
          </cell>
          <cell r="E881">
            <v>6</v>
          </cell>
          <cell r="F881">
            <v>45715</v>
          </cell>
          <cell r="G881" t="str">
            <v>（四川商建-射洪城乡一体化项目）遂宁市射洪市忠新幼儿园北侧约220米新溪小区</v>
          </cell>
          <cell r="H881" t="str">
            <v>柏子刚</v>
          </cell>
          <cell r="I881">
            <v>15692885305</v>
          </cell>
        </row>
        <row r="882">
          <cell r="A882" t="str">
            <v>陕钢</v>
          </cell>
          <cell r="B882" t="str">
            <v>螺纹钢</v>
          </cell>
          <cell r="C882" t="str">
            <v>HRB400E Φ18 9m</v>
          </cell>
          <cell r="D882" t="str">
            <v>吨</v>
          </cell>
          <cell r="E882">
            <v>24</v>
          </cell>
          <cell r="F882">
            <v>45715</v>
          </cell>
          <cell r="G882" t="str">
            <v>（四川商建-射洪城乡一体化项目）遂宁市射洪市忠新幼儿园北侧约220米新溪小区</v>
          </cell>
          <cell r="H882" t="str">
            <v>柏子刚</v>
          </cell>
          <cell r="I882">
            <v>15692885305</v>
          </cell>
        </row>
        <row r="883">
          <cell r="A883" t="str">
            <v>陕钢</v>
          </cell>
          <cell r="B883" t="str">
            <v>螺纹钢</v>
          </cell>
          <cell r="C883" t="str">
            <v>HRB400E Φ25 9m</v>
          </cell>
          <cell r="D883" t="str">
            <v>吨</v>
          </cell>
          <cell r="E883">
            <v>6</v>
          </cell>
          <cell r="F883">
            <v>45715</v>
          </cell>
          <cell r="G883" t="str">
            <v>（四川商建-射洪城乡一体化项目）遂宁市射洪市忠新幼儿园北侧约220米新溪小区</v>
          </cell>
          <cell r="H883" t="str">
            <v>柏子刚</v>
          </cell>
          <cell r="I883">
            <v>15692885305</v>
          </cell>
        </row>
        <row r="884">
          <cell r="A884" t="str">
            <v>晋邦</v>
          </cell>
          <cell r="B884" t="str">
            <v>盘螺</v>
          </cell>
          <cell r="C884" t="str">
            <v>HRB400E Φ8</v>
          </cell>
          <cell r="D884" t="str">
            <v>吨</v>
          </cell>
          <cell r="E884">
            <v>15</v>
          </cell>
          <cell r="F884">
            <v>45715</v>
          </cell>
          <cell r="G884" t="str">
            <v>（商投建工达州中医药科技园-4工区-2号楼）达州市通川区达州中医药职业学院犀牛大道北段</v>
          </cell>
          <cell r="H884" t="str">
            <v>张扬</v>
          </cell>
          <cell r="I884">
            <v>18381904567</v>
          </cell>
        </row>
        <row r="885">
          <cell r="A885" t="str">
            <v>晋邦</v>
          </cell>
          <cell r="B885" t="str">
            <v>盘螺</v>
          </cell>
          <cell r="C885" t="str">
            <v>HRB400E Φ10</v>
          </cell>
          <cell r="D885" t="str">
            <v>吨</v>
          </cell>
          <cell r="E885">
            <v>25</v>
          </cell>
          <cell r="F885">
            <v>45715</v>
          </cell>
          <cell r="G885" t="str">
            <v>（商投建工达州中医药科技园-4工区-2号楼）达州市通川区达州中医药职业学院犀牛大道北段</v>
          </cell>
          <cell r="H885" t="str">
            <v>张扬</v>
          </cell>
          <cell r="I885">
            <v>18381904567</v>
          </cell>
        </row>
        <row r="886">
          <cell r="A886" t="str">
            <v>晋邦</v>
          </cell>
          <cell r="B886" t="str">
            <v>高线</v>
          </cell>
          <cell r="C886" t="str">
            <v>HPB300Φ6</v>
          </cell>
          <cell r="D886" t="str">
            <v>吨</v>
          </cell>
          <cell r="E886">
            <v>5</v>
          </cell>
          <cell r="F886">
            <v>45715</v>
          </cell>
          <cell r="G886" t="str">
            <v>（十九冶-江龙高速一分部）重庆市云阳县X886附近中国十九冶开云高速项目总包部西98米*复兴互通收尾</v>
          </cell>
          <cell r="H886" t="str">
            <v>吴章红</v>
          </cell>
          <cell r="I886">
            <v>18628165772</v>
          </cell>
        </row>
        <row r="887">
          <cell r="A887" t="str">
            <v>晋邦</v>
          </cell>
          <cell r="B887" t="str">
            <v>高线</v>
          </cell>
          <cell r="C887" t="str">
            <v>HPB300Φ8</v>
          </cell>
          <cell r="D887" t="str">
            <v>吨</v>
          </cell>
          <cell r="E887">
            <v>2</v>
          </cell>
          <cell r="F887">
            <v>45715</v>
          </cell>
          <cell r="G887" t="str">
            <v>（十九冶-江龙高速一分部）重庆市云阳县X886附近中国十九冶开云高速项目总包部西98米*复兴互通收尾</v>
          </cell>
          <cell r="H887" t="str">
            <v>吴章红</v>
          </cell>
          <cell r="I887">
            <v>18628165772</v>
          </cell>
        </row>
        <row r="888">
          <cell r="A888" t="str">
            <v>晋邦</v>
          </cell>
          <cell r="B888" t="str">
            <v>螺纹钢</v>
          </cell>
          <cell r="C888" t="str">
            <v>HRB400E Φ12 9m</v>
          </cell>
          <cell r="D888" t="str">
            <v>吨</v>
          </cell>
          <cell r="E888">
            <v>100</v>
          </cell>
          <cell r="F888">
            <v>45715</v>
          </cell>
          <cell r="G888" t="str">
            <v>（十九冶-江龙高速一分部）重庆市云阳县X886附近中国十九冶开云高速项目总包部西98米*复兴互通预制梁场</v>
          </cell>
          <cell r="H888" t="str">
            <v>吴章红</v>
          </cell>
          <cell r="I888">
            <v>18628165772</v>
          </cell>
        </row>
        <row r="889">
          <cell r="A889" t="str">
            <v>八局</v>
          </cell>
          <cell r="B889" t="str">
            <v>高线</v>
          </cell>
          <cell r="C889" t="str">
            <v>HPB300 Φ10</v>
          </cell>
          <cell r="D889" t="str">
            <v>吨</v>
          </cell>
          <cell r="E889">
            <v>35</v>
          </cell>
          <cell r="F889">
            <v>45715</v>
          </cell>
          <cell r="G889" t="str">
            <v>自永4标一局四公司（四川省内江市隆昌市金鹅街道自永4标一局四公司钢筋棚）</v>
          </cell>
          <cell r="H889" t="str">
            <v>郝优</v>
          </cell>
          <cell r="I889">
            <v>13891371707</v>
          </cell>
        </row>
        <row r="890">
          <cell r="A890" t="str">
            <v>八局</v>
          </cell>
          <cell r="B890" t="str">
            <v>螺纹钢 </v>
          </cell>
          <cell r="C890" t="str">
            <v>HRB500E Φ28×12米</v>
          </cell>
          <cell r="D890" t="str">
            <v>吨</v>
          </cell>
          <cell r="E890">
            <v>35</v>
          </cell>
          <cell r="F890">
            <v>45715</v>
          </cell>
          <cell r="G890" t="str">
            <v>自永4标一局四公司（四川省内江市隆昌市金鹅街道自永4标一局四公司钢筋棚）</v>
          </cell>
          <cell r="H890" t="str">
            <v>郝优</v>
          </cell>
          <cell r="I890">
            <v>13891371707</v>
          </cell>
        </row>
        <row r="891">
          <cell r="A891" t="str">
            <v>八局</v>
          </cell>
          <cell r="B891" t="str">
            <v>螺纹钢</v>
          </cell>
          <cell r="C891" t="str">
            <v>HRB400E Φ20×9米</v>
          </cell>
          <cell r="D891" t="str">
            <v>吨</v>
          </cell>
          <cell r="E891">
            <v>12</v>
          </cell>
          <cell r="F891">
            <v>45715</v>
          </cell>
          <cell r="G891" t="str">
            <v>自永4标一局四公司（四川省内江市隆昌市金鹅街道自永4标一局四公司钢筋棚）</v>
          </cell>
          <cell r="H891" t="str">
            <v>郝优</v>
          </cell>
          <cell r="I891">
            <v>13891371707</v>
          </cell>
        </row>
        <row r="892">
          <cell r="A892" t="str">
            <v>八局</v>
          </cell>
          <cell r="B892" t="str">
            <v>高线</v>
          </cell>
          <cell r="C892" t="str">
            <v>HPB300 Φ10</v>
          </cell>
          <cell r="D892" t="str">
            <v>吨</v>
          </cell>
          <cell r="E892">
            <v>24</v>
          </cell>
          <cell r="F892">
            <v>45715</v>
          </cell>
          <cell r="G892" t="str">
            <v>自永4标一局四公司（四川省内江市隆昌市金鹅街道自永4标一局四公司钢筋棚）</v>
          </cell>
          <cell r="H892" t="str">
            <v>郝优</v>
          </cell>
          <cell r="I892">
            <v>13891371707</v>
          </cell>
        </row>
        <row r="893">
          <cell r="A893" t="str">
            <v>八局</v>
          </cell>
          <cell r="B893" t="str">
            <v>盘圆</v>
          </cell>
          <cell r="C893" t="str">
            <v>HPB300Ф8</v>
          </cell>
          <cell r="D893" t="str">
            <v>吨</v>
          </cell>
          <cell r="E893">
            <v>35</v>
          </cell>
          <cell r="F893">
            <v>45715</v>
          </cell>
          <cell r="G893" t="str">
            <v>（中铁一局四公司康新高速TJ1-1标贡不卡隧道）四川省甘孜州康定市折多塘村车管所旁</v>
          </cell>
          <cell r="H893" t="str">
            <v>王锡俊</v>
          </cell>
          <cell r="I893">
            <v>18736877891</v>
          </cell>
        </row>
        <row r="894">
          <cell r="A894" t="str">
            <v>八局</v>
          </cell>
          <cell r="B894" t="str">
            <v>高线</v>
          </cell>
          <cell r="C894" t="str">
            <v>HPB300Φ10</v>
          </cell>
          <cell r="D894" t="str">
            <v>吨</v>
          </cell>
          <cell r="E894">
            <v>70</v>
          </cell>
          <cell r="F894">
            <v>45715</v>
          </cell>
          <cell r="G894" t="str">
            <v>（中铁三局-铜资高速1标）四川省资阳市安岳县石羊镇猫坝村2#钢筋场</v>
          </cell>
          <cell r="H894" t="str">
            <v>王雪</v>
          </cell>
          <cell r="I894">
            <v>18729676589</v>
          </cell>
        </row>
        <row r="895">
          <cell r="A895" t="str">
            <v>陕钢</v>
          </cell>
          <cell r="B895" t="str">
            <v>高线</v>
          </cell>
          <cell r="C895" t="str">
            <v>HPB300Φ12</v>
          </cell>
          <cell r="D895" t="str">
            <v>吨</v>
          </cell>
          <cell r="E895">
            <v>70</v>
          </cell>
          <cell r="F895">
            <v>45716</v>
          </cell>
          <cell r="G895" t="str">
            <v>（中铁三局-铜资高速1标）四川省资阳市安岳县石羊镇猫坝村2#钢筋场</v>
          </cell>
          <cell r="H895" t="str">
            <v>王雪</v>
          </cell>
          <cell r="I895">
            <v>18729676589</v>
          </cell>
        </row>
        <row r="896">
          <cell r="A896" t="str">
            <v>达钢</v>
          </cell>
          <cell r="B896" t="str">
            <v>螺纹钢</v>
          </cell>
          <cell r="C896" t="str">
            <v>HRB400E Φ32 9m</v>
          </cell>
          <cell r="D896" t="str">
            <v>吨</v>
          </cell>
          <cell r="E896">
            <v>45</v>
          </cell>
          <cell r="F896">
            <v>45716</v>
          </cell>
          <cell r="G896" t="str">
            <v>（五冶达州国道542项目-一工区桥梁一工段）四川省达州市四川省达州市达川区石桥镇武寨村</v>
          </cell>
          <cell r="H896" t="str">
            <v>杨勇</v>
          </cell>
          <cell r="I896">
            <v>18398563998</v>
          </cell>
        </row>
        <row r="897">
          <cell r="A897" t="str">
            <v>德胜</v>
          </cell>
          <cell r="B897" t="str">
            <v>螺纹钢</v>
          </cell>
          <cell r="C897" t="str">
            <v>HRB400EФ18*9m</v>
          </cell>
          <cell r="D897" t="str">
            <v>吨</v>
          </cell>
          <cell r="E897">
            <v>105</v>
          </cell>
          <cell r="F897">
            <v>45716</v>
          </cell>
          <cell r="G897" t="str">
            <v>（中铁一局四建康新高速TJ1-2标）四川省甘孜州康定市318国道玉顶积雪观景台旁</v>
          </cell>
          <cell r="H897" t="str">
            <v>宋健</v>
          </cell>
          <cell r="I897">
            <v>15691628566</v>
          </cell>
        </row>
        <row r="898">
          <cell r="A898" t="str">
            <v>德胜</v>
          </cell>
          <cell r="B898" t="str">
            <v>螺纹钢</v>
          </cell>
          <cell r="C898" t="str">
            <v>HRB400EФ22*9m</v>
          </cell>
          <cell r="D898" t="str">
            <v>吨</v>
          </cell>
          <cell r="E898">
            <v>35</v>
          </cell>
          <cell r="F898">
            <v>45716</v>
          </cell>
          <cell r="G898" t="str">
            <v>（中铁一局四建康新高速TJ1-2标）四川省甘孜州康定市318国道玉顶积雪观景台旁</v>
          </cell>
          <cell r="H898" t="str">
            <v>宋健</v>
          </cell>
          <cell r="I898">
            <v>15691628566</v>
          </cell>
        </row>
        <row r="899">
          <cell r="A899" t="str">
            <v>德胜</v>
          </cell>
          <cell r="B899" t="str">
            <v>螺纹钢</v>
          </cell>
          <cell r="C899" t="str">
            <v>HRB400EФ25*9m</v>
          </cell>
          <cell r="D899" t="str">
            <v>吨</v>
          </cell>
          <cell r="E899">
            <v>70</v>
          </cell>
          <cell r="F899">
            <v>45716</v>
          </cell>
          <cell r="G899" t="str">
            <v>（中铁六局呼和公司康新高速TJ4-2标）四川省甘孜藏族自治州康定市新都桥镇东俄罗三村中建八局搅拌站旁</v>
          </cell>
          <cell r="H899" t="str">
            <v>许文刚</v>
          </cell>
          <cell r="I899">
            <v>15848808186</v>
          </cell>
        </row>
        <row r="900">
          <cell r="A900" t="str">
            <v>成实</v>
          </cell>
          <cell r="B900" t="str">
            <v>盘圆</v>
          </cell>
          <cell r="C900" t="str">
            <v>HPB300Ф8</v>
          </cell>
          <cell r="D900" t="str">
            <v>吨</v>
          </cell>
          <cell r="E900">
            <v>35</v>
          </cell>
          <cell r="F900">
            <v>45716</v>
          </cell>
          <cell r="G900" t="str">
            <v>（中铁一局四建康新高速TJ1-2标）四川省甘孜州康定市318国道玉顶积雪观景台旁</v>
          </cell>
          <cell r="H900" t="str">
            <v>宋健</v>
          </cell>
          <cell r="I900">
            <v>15691628566</v>
          </cell>
        </row>
        <row r="901">
          <cell r="A901" t="str">
            <v>成实</v>
          </cell>
          <cell r="B901" t="str">
            <v>盘螺</v>
          </cell>
          <cell r="C901" t="str">
            <v>HRB400E Φ14</v>
          </cell>
          <cell r="D901" t="str">
            <v>吨</v>
          </cell>
          <cell r="E901">
            <v>35</v>
          </cell>
          <cell r="F901">
            <v>45717</v>
          </cell>
          <cell r="G901" t="str">
            <v>（自永1标八局二分公司钢筋棚）四川省自贡市大安区牛佛镇</v>
          </cell>
          <cell r="H901" t="str">
            <v>沈维良</v>
          </cell>
          <cell r="I901">
            <v>18980505177</v>
          </cell>
        </row>
        <row r="902">
          <cell r="A902" t="str">
            <v>成实</v>
          </cell>
          <cell r="B902" t="str">
            <v>高线</v>
          </cell>
          <cell r="C902" t="str">
            <v>HPB300 Φ12</v>
          </cell>
          <cell r="D902" t="str">
            <v>吨</v>
          </cell>
          <cell r="E902">
            <v>35</v>
          </cell>
          <cell r="F902">
            <v>45717</v>
          </cell>
          <cell r="G902" t="str">
            <v>（自永1标八局二分公司钢筋棚）四川省自贡市大安区牛佛镇</v>
          </cell>
          <cell r="H902" t="str">
            <v>沈维良</v>
          </cell>
          <cell r="I902">
            <v>18980505177</v>
          </cell>
        </row>
        <row r="903">
          <cell r="A903" t="str">
            <v>达钢</v>
          </cell>
          <cell r="B903" t="str">
            <v>盘螺</v>
          </cell>
          <cell r="C903" t="str">
            <v>HRB400E Φ8</v>
          </cell>
          <cell r="D903" t="str">
            <v>吨</v>
          </cell>
          <cell r="E903">
            <v>10</v>
          </cell>
          <cell r="F903">
            <v>45717</v>
          </cell>
          <cell r="G903" t="str">
            <v>(五冶钢构医学科学产业园建设项目房建三部-一标（7-2）)四川省南充市顺庆区搬罾街道学府大道二段</v>
          </cell>
          <cell r="H903" t="str">
            <v>郑林</v>
          </cell>
          <cell r="I903">
            <v>18349955455</v>
          </cell>
        </row>
        <row r="904">
          <cell r="A904" t="str">
            <v>达钢</v>
          </cell>
          <cell r="B904" t="str">
            <v>盘螺</v>
          </cell>
          <cell r="C904" t="str">
            <v>HRB400E Φ10</v>
          </cell>
          <cell r="D904" t="str">
            <v>吨</v>
          </cell>
          <cell r="E904">
            <v>7.5</v>
          </cell>
          <cell r="F904">
            <v>45717</v>
          </cell>
          <cell r="G904" t="str">
            <v>(五冶钢构医学科学产业园建设项目房建三部-一标（7-2）)四川省南充市顺庆区搬罾街道学府大道二段</v>
          </cell>
          <cell r="H904" t="str">
            <v>郑林</v>
          </cell>
          <cell r="I904">
            <v>18349955455</v>
          </cell>
        </row>
        <row r="905">
          <cell r="A905" t="str">
            <v>达钢</v>
          </cell>
          <cell r="B905" t="str">
            <v>盘螺</v>
          </cell>
          <cell r="C905" t="str">
            <v>HRB400E Φ12</v>
          </cell>
          <cell r="D905" t="str">
            <v>吨</v>
          </cell>
          <cell r="E905">
            <v>10</v>
          </cell>
          <cell r="F905">
            <v>45717</v>
          </cell>
          <cell r="G905" t="str">
            <v>(五冶钢构医学科学产业园建设项目房建三部-一标（7-2）)四川省南充市顺庆区搬罾街道学府大道二段</v>
          </cell>
          <cell r="H905" t="str">
            <v>郑林</v>
          </cell>
          <cell r="I905">
            <v>18349955455</v>
          </cell>
        </row>
        <row r="906">
          <cell r="A906" t="str">
            <v>达钢</v>
          </cell>
          <cell r="B906" t="str">
            <v>螺纹钢</v>
          </cell>
          <cell r="C906" t="str">
            <v>HRB500E Φ25</v>
          </cell>
          <cell r="D906" t="str">
            <v>吨</v>
          </cell>
          <cell r="E906">
            <v>9</v>
          </cell>
          <cell r="F906">
            <v>45717</v>
          </cell>
          <cell r="G906" t="str">
            <v>(五冶钢构医学科学产业园建设项目房建三部-一标（7-2）)四川省南充市顺庆区搬罾街道学府大道二段</v>
          </cell>
          <cell r="H906" t="str">
            <v>郑林</v>
          </cell>
          <cell r="I906">
            <v>18349955455</v>
          </cell>
        </row>
        <row r="907">
          <cell r="A907" t="str">
            <v>达钢</v>
          </cell>
          <cell r="B907" t="str">
            <v>螺纹钢</v>
          </cell>
          <cell r="C907" t="str">
            <v>HRB400E Φ25 9m</v>
          </cell>
          <cell r="D907" t="str">
            <v>吨</v>
          </cell>
          <cell r="E907">
            <v>30</v>
          </cell>
          <cell r="F907">
            <v>45719</v>
          </cell>
          <cell r="G907" t="str">
            <v>（五冶达州国道542项目-三工区路基六工段）四川省达州市达川区赵固镇水文村</v>
          </cell>
          <cell r="H907" t="str">
            <v>谭鹏程</v>
          </cell>
          <cell r="I907">
            <v>18280895666</v>
          </cell>
        </row>
        <row r="908">
          <cell r="A908" t="str">
            <v>达钢</v>
          </cell>
          <cell r="B908" t="str">
            <v>高线</v>
          </cell>
          <cell r="C908" t="str">
            <v>HPB300 Φ8</v>
          </cell>
          <cell r="D908" t="str">
            <v>吨</v>
          </cell>
          <cell r="E908">
            <v>8</v>
          </cell>
          <cell r="F908">
            <v>45719</v>
          </cell>
          <cell r="G908" t="str">
            <v>（五冶达州国道542项目-三工区路基八工段(连接线)）四川省达州市达川区大堰镇梨子沟</v>
          </cell>
          <cell r="H908" t="str">
            <v>谭鹏程</v>
          </cell>
          <cell r="I908">
            <v>18280895666</v>
          </cell>
        </row>
        <row r="909">
          <cell r="A909" t="str">
            <v>达钢</v>
          </cell>
          <cell r="B909" t="str">
            <v>螺纹钢</v>
          </cell>
          <cell r="C909" t="str">
            <v>HRB400E Φ12 9m</v>
          </cell>
          <cell r="D909" t="str">
            <v>吨</v>
          </cell>
          <cell r="E909">
            <v>36</v>
          </cell>
          <cell r="F909">
            <v>45719</v>
          </cell>
          <cell r="G909" t="str">
            <v>（五冶达州国道542项目-三工区路基八工段(连接线)）四川省达州市达川区大堰镇梨子沟</v>
          </cell>
          <cell r="H909" t="str">
            <v>谭鹏程</v>
          </cell>
          <cell r="I909">
            <v>18280895666</v>
          </cell>
        </row>
        <row r="910">
          <cell r="A910" t="str">
            <v>达钢</v>
          </cell>
          <cell r="B910" t="str">
            <v>螺纹钢</v>
          </cell>
          <cell r="C910" t="str">
            <v>HRB400E Φ14 9m</v>
          </cell>
          <cell r="D910" t="str">
            <v>吨</v>
          </cell>
          <cell r="E910">
            <v>6</v>
          </cell>
          <cell r="F910">
            <v>45719</v>
          </cell>
          <cell r="G910" t="str">
            <v>（五冶达州国道542项目-二工区路基五工段）四川省达州市达川区赵固镇黄家坡</v>
          </cell>
          <cell r="H910" t="str">
            <v>潘远林</v>
          </cell>
          <cell r="I910">
            <v>18281865966</v>
          </cell>
        </row>
        <row r="911">
          <cell r="A911" t="str">
            <v>达钢</v>
          </cell>
          <cell r="B911" t="str">
            <v>螺纹钢</v>
          </cell>
          <cell r="C911" t="str">
            <v>HRB400E Φ16 9m</v>
          </cell>
          <cell r="D911" t="str">
            <v>吨</v>
          </cell>
          <cell r="E911">
            <v>3</v>
          </cell>
          <cell r="F911">
            <v>45719</v>
          </cell>
          <cell r="G911" t="str">
            <v>（五冶达州国道542项目-二工区路基五工段）四川省达州市达川区赵固镇黄家坡</v>
          </cell>
          <cell r="H911" t="str">
            <v>潘远林</v>
          </cell>
          <cell r="I911">
            <v>18281865966</v>
          </cell>
        </row>
        <row r="912">
          <cell r="A912" t="str">
            <v>达钢</v>
          </cell>
          <cell r="B912" t="str">
            <v>螺纹钢</v>
          </cell>
          <cell r="C912" t="str">
            <v>HRB400E Φ28 9m</v>
          </cell>
          <cell r="D912" t="str">
            <v>吨</v>
          </cell>
          <cell r="E912">
            <v>26</v>
          </cell>
          <cell r="F912">
            <v>45719</v>
          </cell>
          <cell r="G912" t="str">
            <v>（五冶达州国道542项目-二工区路基五工段）四川省达州市达川区赵固镇黄家坡</v>
          </cell>
          <cell r="H912" t="str">
            <v>潘远林</v>
          </cell>
          <cell r="I912">
            <v>18281865966</v>
          </cell>
        </row>
        <row r="913">
          <cell r="A913" t="str">
            <v>达钢</v>
          </cell>
          <cell r="B913" t="str">
            <v>盘螺</v>
          </cell>
          <cell r="C913" t="str">
            <v>HRB400E Φ12</v>
          </cell>
          <cell r="D913" t="str">
            <v>吨</v>
          </cell>
          <cell r="E913">
            <v>10</v>
          </cell>
          <cell r="F913">
            <v>45719</v>
          </cell>
          <cell r="G913" t="str">
            <v>（五冶达州国道542项目-一工区桥梁二工段）四川省达州市达川区达川区石梯镇石成村</v>
          </cell>
          <cell r="H913" t="str">
            <v>夏树彬</v>
          </cell>
          <cell r="I913">
            <v>13518183653</v>
          </cell>
        </row>
        <row r="914">
          <cell r="A914" t="str">
            <v>达钢</v>
          </cell>
          <cell r="B914" t="str">
            <v>螺纹钢</v>
          </cell>
          <cell r="C914" t="str">
            <v>HRB400E Φ28 9m</v>
          </cell>
          <cell r="D914" t="str">
            <v>吨</v>
          </cell>
          <cell r="E914">
            <v>35</v>
          </cell>
          <cell r="F914">
            <v>45719</v>
          </cell>
          <cell r="G914" t="str">
            <v>（五冶达州国道542项目-一工区桥梁二工段）四川省达州市达川区达川区石梯镇石成村</v>
          </cell>
          <cell r="H914" t="str">
            <v>夏树彬</v>
          </cell>
          <cell r="I914">
            <v>13518183653</v>
          </cell>
        </row>
        <row r="915">
          <cell r="A915" t="str">
            <v>达钢</v>
          </cell>
          <cell r="B915" t="str">
            <v>螺纹钢</v>
          </cell>
          <cell r="C915" t="str">
            <v>HRB400E Φ14 9m</v>
          </cell>
          <cell r="D915" t="str">
            <v>吨</v>
          </cell>
          <cell r="E915">
            <v>15</v>
          </cell>
          <cell r="F915">
            <v>45719</v>
          </cell>
          <cell r="G915" t="str">
            <v>（五冶达州国道542项目-桥梁4标）四川省达州市达川区大堰镇双井村</v>
          </cell>
          <cell r="H915" t="str">
            <v>吴志强</v>
          </cell>
          <cell r="I915">
            <v>18820030907</v>
          </cell>
        </row>
        <row r="916">
          <cell r="A916" t="str">
            <v>达钢</v>
          </cell>
          <cell r="B916" t="str">
            <v>螺纹钢</v>
          </cell>
          <cell r="C916" t="str">
            <v>HRB400E Φ28 9m</v>
          </cell>
          <cell r="D916" t="str">
            <v>吨</v>
          </cell>
          <cell r="E916">
            <v>30</v>
          </cell>
          <cell r="F916">
            <v>45719</v>
          </cell>
          <cell r="G916" t="str">
            <v>（五冶达州国道542项目-桥梁4标）四川省达州市达川区大堰镇双井村</v>
          </cell>
          <cell r="H916" t="str">
            <v>吴志强</v>
          </cell>
          <cell r="I916">
            <v>18820030907</v>
          </cell>
        </row>
        <row r="917">
          <cell r="A917" t="str">
            <v>达钢</v>
          </cell>
          <cell r="B917" t="str">
            <v>螺纹钢</v>
          </cell>
          <cell r="C917" t="str">
            <v>HRB400E Φ28 9m</v>
          </cell>
          <cell r="D917" t="str">
            <v>吨</v>
          </cell>
          <cell r="E917">
            <v>42</v>
          </cell>
          <cell r="F917">
            <v>45719</v>
          </cell>
          <cell r="G917" t="str">
            <v>（五冶达州国道542项目-三工区桥梁3工段）四川省达州市达川区赵固镇水文村原村委会下300米</v>
          </cell>
          <cell r="H917" t="str">
            <v>李代茂</v>
          </cell>
          <cell r="I917">
            <v>18302833536</v>
          </cell>
        </row>
        <row r="918">
          <cell r="A918" t="str">
            <v>达钢</v>
          </cell>
          <cell r="B918" t="str">
            <v>螺纹钢</v>
          </cell>
          <cell r="C918" t="str">
            <v>HRB500E Φ12</v>
          </cell>
          <cell r="D918" t="str">
            <v>吨</v>
          </cell>
          <cell r="E918">
            <v>12</v>
          </cell>
          <cell r="F918">
            <v>45719</v>
          </cell>
          <cell r="G918" t="str">
            <v>（商投建工达州中医药科技园-4工区-7号楼）达州市通川区达州中医药职业学院犀牛大道北段</v>
          </cell>
          <cell r="H918" t="str">
            <v>张扬</v>
          </cell>
          <cell r="I918">
            <v>18381904567</v>
          </cell>
        </row>
        <row r="919">
          <cell r="A919" t="str">
            <v>达钢</v>
          </cell>
          <cell r="B919" t="str">
            <v>螺纹钢</v>
          </cell>
          <cell r="C919" t="str">
            <v>HRB500E Φ20</v>
          </cell>
          <cell r="D919" t="str">
            <v>吨</v>
          </cell>
          <cell r="E919">
            <v>12</v>
          </cell>
          <cell r="F919">
            <v>45719</v>
          </cell>
          <cell r="G919" t="str">
            <v>（商投建工达州中医药科技园-4工区-7号楼）达州市通川区达州中医药职业学院犀牛大道北段</v>
          </cell>
          <cell r="H919" t="str">
            <v>张扬</v>
          </cell>
          <cell r="I919">
            <v>18381904567</v>
          </cell>
        </row>
        <row r="920">
          <cell r="A920" t="str">
            <v>达钢</v>
          </cell>
          <cell r="B920" t="str">
            <v>螺纹钢</v>
          </cell>
          <cell r="C920" t="str">
            <v>HRB500E Φ22</v>
          </cell>
          <cell r="D920" t="str">
            <v>吨</v>
          </cell>
          <cell r="E920">
            <v>15</v>
          </cell>
          <cell r="F920">
            <v>45719</v>
          </cell>
          <cell r="G920" t="str">
            <v>（商投建工达州中医药科技园-4工区-7号楼）达州市通川区达州中医药职业学院犀牛大道北段</v>
          </cell>
          <cell r="H920" t="str">
            <v>张扬</v>
          </cell>
          <cell r="I920">
            <v>18381904567</v>
          </cell>
        </row>
        <row r="921">
          <cell r="A921" t="str">
            <v>达钢</v>
          </cell>
          <cell r="B921" t="str">
            <v>螺纹钢</v>
          </cell>
          <cell r="C921" t="str">
            <v>HRB500E Φ25</v>
          </cell>
          <cell r="D921" t="str">
            <v>吨</v>
          </cell>
          <cell r="E921">
            <v>12</v>
          </cell>
          <cell r="F921">
            <v>45719</v>
          </cell>
          <cell r="G921" t="str">
            <v>（商投建工达州中医药科技园-4工区-7号楼）达州市通川区达州中医药职业学院犀牛大道北段</v>
          </cell>
          <cell r="H921" t="str">
            <v>张扬</v>
          </cell>
          <cell r="I921">
            <v>18381904567</v>
          </cell>
        </row>
        <row r="922">
          <cell r="A922" t="str">
            <v>达钢</v>
          </cell>
          <cell r="B922" t="str">
            <v>螺纹钢</v>
          </cell>
          <cell r="C922" t="str">
            <v>HRB400E Φ28 9m</v>
          </cell>
          <cell r="D922" t="str">
            <v>吨</v>
          </cell>
          <cell r="E922">
            <v>57</v>
          </cell>
          <cell r="F922">
            <v>45719</v>
          </cell>
          <cell r="G922" t="str">
            <v>（商投建工达州中医药科技园-2工区-景观桥）达州市通川区达州中医药职业学院犀牛大道北段</v>
          </cell>
          <cell r="H922" t="str">
            <v>李波</v>
          </cell>
          <cell r="I922">
            <v>18381899787</v>
          </cell>
        </row>
        <row r="923">
          <cell r="A923" t="str">
            <v>达钢</v>
          </cell>
          <cell r="B923" t="str">
            <v>螺纹钢</v>
          </cell>
          <cell r="C923" t="str">
            <v>HRB400E Φ32 9m</v>
          </cell>
          <cell r="D923" t="str">
            <v>吨</v>
          </cell>
          <cell r="E923">
            <v>15</v>
          </cell>
          <cell r="F923">
            <v>45719</v>
          </cell>
          <cell r="G923" t="str">
            <v>（商投建工达州中医药科技园-2工区-景观桥）达州市通川区达州中医药职业学院犀牛大道北段</v>
          </cell>
          <cell r="H923" t="str">
            <v>李波</v>
          </cell>
          <cell r="I923">
            <v>18381899787</v>
          </cell>
        </row>
        <row r="924">
          <cell r="A924" t="str">
            <v>达钢</v>
          </cell>
          <cell r="B924" t="str">
            <v>盘螺</v>
          </cell>
          <cell r="C924" t="str">
            <v>HRB400E Φ8</v>
          </cell>
          <cell r="D924" t="str">
            <v>吨</v>
          </cell>
          <cell r="E924">
            <v>5</v>
          </cell>
          <cell r="F924">
            <v>45719</v>
          </cell>
          <cell r="G924" t="str">
            <v>（华西酒城南）成都市武侯区火车南站西路8号酒城南项目</v>
          </cell>
          <cell r="H924" t="str">
            <v>龙耀宇</v>
          </cell>
          <cell r="I924">
            <v>18384145895</v>
          </cell>
        </row>
        <row r="925">
          <cell r="A925" t="str">
            <v>达钢</v>
          </cell>
          <cell r="B925" t="str">
            <v>盘螺</v>
          </cell>
          <cell r="C925" t="str">
            <v>HRB400E Φ10</v>
          </cell>
          <cell r="D925" t="str">
            <v>吨</v>
          </cell>
          <cell r="E925">
            <v>2.5</v>
          </cell>
          <cell r="F925">
            <v>45719</v>
          </cell>
          <cell r="G925" t="str">
            <v>（华西酒城南）成都市武侯区火车南站西路8号酒城南项目</v>
          </cell>
          <cell r="H925" t="str">
            <v>龙耀宇</v>
          </cell>
          <cell r="I925">
            <v>18384145895</v>
          </cell>
        </row>
        <row r="926">
          <cell r="A926" t="str">
            <v>达钢</v>
          </cell>
          <cell r="B926" t="str">
            <v>盘螺</v>
          </cell>
          <cell r="C926" t="str">
            <v>HRB400E Φ12</v>
          </cell>
          <cell r="D926" t="str">
            <v>吨</v>
          </cell>
          <cell r="E926">
            <v>12.5</v>
          </cell>
          <cell r="F926">
            <v>45719</v>
          </cell>
          <cell r="G926" t="str">
            <v>（华西酒城南）成都市武侯区火车南站西路8号酒城南项目</v>
          </cell>
          <cell r="H926" t="str">
            <v>龙耀宇</v>
          </cell>
          <cell r="I926">
            <v>18384145895</v>
          </cell>
        </row>
        <row r="927">
          <cell r="A927" t="str">
            <v>达钢</v>
          </cell>
          <cell r="B927" t="str">
            <v>螺纹钢</v>
          </cell>
          <cell r="C927" t="str">
            <v>HRB400E Φ12 9m</v>
          </cell>
          <cell r="D927" t="str">
            <v>吨</v>
          </cell>
          <cell r="E927">
            <v>15</v>
          </cell>
          <cell r="F927">
            <v>45719</v>
          </cell>
          <cell r="G927" t="str">
            <v>（华西酒城南）成都市武侯区火车南站西路8号酒城南项目</v>
          </cell>
          <cell r="H927" t="str">
            <v>龙耀宇</v>
          </cell>
          <cell r="I927">
            <v>18384145895</v>
          </cell>
        </row>
        <row r="928">
          <cell r="A928" t="str">
            <v>德胜</v>
          </cell>
          <cell r="B928" t="str">
            <v>螺纹钢</v>
          </cell>
          <cell r="C928" t="str">
            <v>HRB400E Φ28 12m</v>
          </cell>
          <cell r="D928" t="str">
            <v>吨</v>
          </cell>
          <cell r="E928">
            <v>70</v>
          </cell>
          <cell r="F928">
            <v>45719</v>
          </cell>
          <cell r="G928" t="str">
            <v>（中铁广州局-成渝扩容2标）成渝扩容项目ZCB3-2标2＃拌和站【雁江区联盟桥东北50米(资资路) 】</v>
          </cell>
          <cell r="H928" t="str">
            <v>刘沛琦</v>
          </cell>
          <cell r="I928">
            <v>18011784798</v>
          </cell>
        </row>
        <row r="929">
          <cell r="A929" t="str">
            <v>德胜</v>
          </cell>
          <cell r="B929" t="str">
            <v>螺纹钢</v>
          </cell>
          <cell r="C929" t="str">
            <v>HRB400E Φ12 9m</v>
          </cell>
          <cell r="D929" t="str">
            <v>吨</v>
          </cell>
          <cell r="E929">
            <v>35</v>
          </cell>
          <cell r="F929">
            <v>45719</v>
          </cell>
          <cell r="G929" t="str">
            <v>（中铁十局-资乐高速4标）四川省眉山市仁寿县彰加镇华炉村中铁十局资乐高速3#钢筋场</v>
          </cell>
          <cell r="H929" t="str">
            <v>杨飞</v>
          </cell>
          <cell r="I929">
            <v>15667998777</v>
          </cell>
        </row>
        <row r="930">
          <cell r="A930" t="str">
            <v>德胜</v>
          </cell>
          <cell r="B930" t="str">
            <v>螺纹钢</v>
          </cell>
          <cell r="C930" t="str">
            <v>HRB400E Φ25 12m</v>
          </cell>
          <cell r="D930" t="str">
            <v>吨</v>
          </cell>
          <cell r="E930">
            <v>70</v>
          </cell>
          <cell r="F930">
            <v>45719</v>
          </cell>
          <cell r="G930" t="str">
            <v>（中铁十局-资乐高速4标）四川省眉山市仁寿县彰加镇华炉村中铁十局资乐高速3#钢筋场</v>
          </cell>
          <cell r="H930" t="str">
            <v>杨飞</v>
          </cell>
          <cell r="I930">
            <v>15667998777</v>
          </cell>
        </row>
        <row r="931">
          <cell r="A931" t="str">
            <v>德胜</v>
          </cell>
          <cell r="B931" t="str">
            <v>螺纹钢</v>
          </cell>
          <cell r="C931" t="str">
            <v>HRB400E Φ32 12m</v>
          </cell>
          <cell r="D931" t="str">
            <v>吨</v>
          </cell>
          <cell r="E931">
            <v>70</v>
          </cell>
          <cell r="F931">
            <v>45719</v>
          </cell>
          <cell r="G931" t="str">
            <v>（中铁十局-资乐高速4标）四川省眉山市仁寿县彰加镇华炉村中铁十局资乐高速3#钢筋场</v>
          </cell>
          <cell r="H931" t="str">
            <v>杨飞</v>
          </cell>
          <cell r="I931">
            <v>15667998777</v>
          </cell>
        </row>
        <row r="932">
          <cell r="A932" t="str">
            <v>德胜</v>
          </cell>
          <cell r="B932" t="str">
            <v>螺纹钢</v>
          </cell>
          <cell r="C932" t="str">
            <v>HRB400E Φ14 9m</v>
          </cell>
          <cell r="D932" t="str">
            <v>吨</v>
          </cell>
          <cell r="E932">
            <v>6</v>
          </cell>
          <cell r="F932">
            <v>45719</v>
          </cell>
          <cell r="G932" t="str">
            <v>（五冶钢构宜宾高县月江镇建设项目）  四川省宜宾市高县月江镇刚记超市斜对面(还阳组团沪碳二期项目)</v>
          </cell>
          <cell r="H932" t="str">
            <v>张朝亮</v>
          </cell>
          <cell r="I932">
            <v>15228205853</v>
          </cell>
        </row>
        <row r="933">
          <cell r="A933" t="str">
            <v>德胜</v>
          </cell>
          <cell r="B933" t="str">
            <v>螺纹钢</v>
          </cell>
          <cell r="C933" t="str">
            <v>HRB400E Φ16 9m</v>
          </cell>
          <cell r="D933" t="str">
            <v>吨</v>
          </cell>
          <cell r="E933">
            <v>60</v>
          </cell>
          <cell r="F933">
            <v>45719</v>
          </cell>
          <cell r="G933" t="str">
            <v>（五冶钢构宜宾高县月江镇建设项目）  四川省宜宾市高县月江镇刚记超市斜对面(还阳组团沪碳二期项目)</v>
          </cell>
          <cell r="H933" t="str">
            <v>张朝亮</v>
          </cell>
          <cell r="I933">
            <v>15228205853</v>
          </cell>
        </row>
        <row r="934">
          <cell r="A934" t="str">
            <v>德胜</v>
          </cell>
          <cell r="B934" t="str">
            <v>螺纹钢</v>
          </cell>
          <cell r="C934" t="str">
            <v>HRB400E Φ22 9m</v>
          </cell>
          <cell r="D934" t="str">
            <v>吨</v>
          </cell>
          <cell r="E934">
            <v>5</v>
          </cell>
          <cell r="F934">
            <v>45719</v>
          </cell>
          <cell r="G934" t="str">
            <v>（五冶钢构宜宾高县月江镇建设项目）  四川省宜宾市高县月江镇刚记超市斜对面(还阳组团沪碳二期项目)</v>
          </cell>
          <cell r="H934" t="str">
            <v>张朝亮</v>
          </cell>
          <cell r="I934">
            <v>15228205853</v>
          </cell>
        </row>
        <row r="935">
          <cell r="A935" t="str">
            <v>陕钢</v>
          </cell>
          <cell r="B935" t="str">
            <v>高线</v>
          </cell>
          <cell r="C935" t="str">
            <v>HPB300Φ12</v>
          </cell>
          <cell r="D935" t="str">
            <v>吨</v>
          </cell>
          <cell r="E935">
            <v>35</v>
          </cell>
          <cell r="F935">
            <v>45719</v>
          </cell>
          <cell r="G935" t="str">
            <v>（中铁广州局-成渝扩容2标）成渝扩容项目ZCB3-2标2＃拌和站【雁江区联盟桥东北50米(资资路) 】</v>
          </cell>
          <cell r="H935" t="str">
            <v>刘沛琦</v>
          </cell>
          <cell r="I935">
            <v>18011784798</v>
          </cell>
        </row>
        <row r="936">
          <cell r="A936" t="str">
            <v>德胜</v>
          </cell>
          <cell r="B936" t="str">
            <v>螺纹钢</v>
          </cell>
          <cell r="C936" t="str">
            <v>HRB400E Φ18 9m</v>
          </cell>
          <cell r="D936" t="str">
            <v>吨</v>
          </cell>
          <cell r="E936">
            <v>20</v>
          </cell>
          <cell r="F936">
            <v>45719</v>
          </cell>
          <cell r="G936" t="str">
            <v>(五冶钢构医学科学产业园建设项目房建三部-一标（7-2）)四川省南充市顺庆区搬罾街道学府大道二段</v>
          </cell>
          <cell r="H936" t="str">
            <v>郑林</v>
          </cell>
          <cell r="I936">
            <v>18349955455</v>
          </cell>
        </row>
        <row r="937">
          <cell r="A937" t="str">
            <v>德胜</v>
          </cell>
          <cell r="B937" t="str">
            <v>螺纹钢</v>
          </cell>
          <cell r="C937" t="str">
            <v>HRB500E Φ22</v>
          </cell>
          <cell r="D937" t="str">
            <v>吨</v>
          </cell>
          <cell r="E937">
            <v>7</v>
          </cell>
          <cell r="F937">
            <v>45719</v>
          </cell>
          <cell r="G937" t="str">
            <v>(五冶钢构医学科学产业园建设项目房建三部-一标（7-2）)四川省南充市顺庆区搬罾街道学府大道二段</v>
          </cell>
          <cell r="H937" t="str">
            <v>郑林</v>
          </cell>
          <cell r="I937">
            <v>18349955455</v>
          </cell>
        </row>
        <row r="938">
          <cell r="A938" t="str">
            <v>德胜</v>
          </cell>
          <cell r="B938" t="str">
            <v>螺纹钢</v>
          </cell>
          <cell r="C938" t="str">
            <v>HRB400E Φ25 12m</v>
          </cell>
          <cell r="D938" t="str">
            <v>吨</v>
          </cell>
          <cell r="E938">
            <v>9</v>
          </cell>
          <cell r="F938">
            <v>45719</v>
          </cell>
          <cell r="G938" t="str">
            <v>(五冶钢构医学科学产业园建设项目房建三部-排洪渠)四川省南充市顺庆区搬罾街道学府大道二段</v>
          </cell>
          <cell r="H938" t="str">
            <v>郑林</v>
          </cell>
          <cell r="I938">
            <v>18349955455</v>
          </cell>
        </row>
        <row r="939">
          <cell r="A939" t="str">
            <v>润耀</v>
          </cell>
          <cell r="B939" t="str">
            <v>盘螺</v>
          </cell>
          <cell r="C939" t="str">
            <v>HRB400E Φ8</v>
          </cell>
          <cell r="D939" t="str">
            <v>吨</v>
          </cell>
          <cell r="E939">
            <v>25</v>
          </cell>
          <cell r="F939">
            <v>45719</v>
          </cell>
          <cell r="G939" t="str">
            <v>（五冶钢构宜宾高县月江镇建设项目）  四川省宜宾市高县月江镇刚记超市斜对面(还阳组团沪碳二期项目)</v>
          </cell>
          <cell r="H939" t="str">
            <v>张朝亮</v>
          </cell>
          <cell r="I939">
            <v>15228205853</v>
          </cell>
        </row>
        <row r="940">
          <cell r="A940" t="str">
            <v>润耀</v>
          </cell>
          <cell r="B940" t="str">
            <v>螺纹钢</v>
          </cell>
          <cell r="C940" t="str">
            <v>HRB400E Φ22 9m</v>
          </cell>
          <cell r="D940" t="str">
            <v>吨</v>
          </cell>
          <cell r="E940">
            <v>10</v>
          </cell>
          <cell r="F940">
            <v>45719</v>
          </cell>
          <cell r="G940" t="str">
            <v>（五冶钢构宜宾高县月江镇建设项目）  四川省宜宾市高县月江镇刚记超市斜对面(还阳组团沪碳二期项目)</v>
          </cell>
          <cell r="H940" t="str">
            <v>张朝亮</v>
          </cell>
          <cell r="I940">
            <v>15228205853</v>
          </cell>
        </row>
        <row r="941">
          <cell r="A941" t="str">
            <v>德胜</v>
          </cell>
          <cell r="B941" t="str">
            <v>螺纹钢</v>
          </cell>
          <cell r="C941" t="str">
            <v>HRB400E Φ12 9m</v>
          </cell>
          <cell r="D941" t="str">
            <v>吨</v>
          </cell>
          <cell r="E941">
            <v>6</v>
          </cell>
          <cell r="F941">
            <v>45719</v>
          </cell>
          <cell r="G941" t="str">
            <v>（四川商建-射洪城乡一体化项目）遂宁市射洪市忠新幼儿园北侧约220米新溪小区</v>
          </cell>
          <cell r="H941" t="str">
            <v>柏子刚</v>
          </cell>
          <cell r="I941">
            <v>15692885305</v>
          </cell>
        </row>
        <row r="942">
          <cell r="A942" t="str">
            <v>德胜</v>
          </cell>
          <cell r="B942" t="str">
            <v>螺纹钢</v>
          </cell>
          <cell r="C942" t="str">
            <v>HRB400E Φ18 9m</v>
          </cell>
          <cell r="D942" t="str">
            <v>吨</v>
          </cell>
          <cell r="E942">
            <v>24</v>
          </cell>
          <cell r="F942">
            <v>45719</v>
          </cell>
          <cell r="G942" t="str">
            <v>（四川商建-射洪城乡一体化项目）遂宁市射洪市忠新幼儿园北侧约220米新溪小区</v>
          </cell>
          <cell r="H942" t="str">
            <v>柏子刚</v>
          </cell>
          <cell r="I942">
            <v>15692885305</v>
          </cell>
        </row>
        <row r="943">
          <cell r="A943" t="str">
            <v>德胜</v>
          </cell>
          <cell r="B943" t="str">
            <v>螺纹钢</v>
          </cell>
          <cell r="C943" t="str">
            <v>HRB400E Φ25 9m</v>
          </cell>
          <cell r="D943" t="str">
            <v>吨</v>
          </cell>
          <cell r="E943">
            <v>6</v>
          </cell>
          <cell r="F943">
            <v>45719</v>
          </cell>
          <cell r="G943" t="str">
            <v>（四川商建-射洪城乡一体化项目）遂宁市射洪市忠新幼儿园北侧约220米新溪小区</v>
          </cell>
          <cell r="H943" t="str">
            <v>柏子刚</v>
          </cell>
          <cell r="I943">
            <v>15692885305</v>
          </cell>
        </row>
        <row r="944">
          <cell r="A944" t="str">
            <v>达钢</v>
          </cell>
          <cell r="B944" t="str">
            <v>螺纹钢</v>
          </cell>
          <cell r="C944" t="str">
            <v>HRB400E Φ12 9m</v>
          </cell>
          <cell r="D944" t="str">
            <v>吨</v>
          </cell>
          <cell r="E944">
            <v>57</v>
          </cell>
          <cell r="F944">
            <v>45720</v>
          </cell>
          <cell r="G944" t="str">
            <v>（十九冶-江龙高速三分部）重庆市云阳县蔈草镇三坵田*小尖山梁场</v>
          </cell>
          <cell r="H944" t="str">
            <v>徐宇</v>
          </cell>
          <cell r="I944">
            <v>19822311919</v>
          </cell>
        </row>
        <row r="945">
          <cell r="A945" t="str">
            <v>达钢</v>
          </cell>
          <cell r="B945" t="str">
            <v>螺纹钢</v>
          </cell>
          <cell r="C945" t="str">
            <v>HRB400E Φ25 9m</v>
          </cell>
          <cell r="D945" t="str">
            <v>吨</v>
          </cell>
          <cell r="E945">
            <v>15</v>
          </cell>
          <cell r="F945">
            <v>45720</v>
          </cell>
          <cell r="G945" t="str">
            <v>（十九冶-江龙高速三分部）重庆市云阳县蔈草镇三坵田*小尖山梁场</v>
          </cell>
          <cell r="H945" t="str">
            <v>徐宇</v>
          </cell>
          <cell r="I945">
            <v>19822311919</v>
          </cell>
        </row>
        <row r="946">
          <cell r="A946" t="str">
            <v>达钢</v>
          </cell>
          <cell r="B946" t="str">
            <v>螺纹钢</v>
          </cell>
          <cell r="C946" t="str">
            <v>HRB400E Φ20 9m</v>
          </cell>
          <cell r="D946" t="str">
            <v>吨</v>
          </cell>
          <cell r="E946">
            <v>35</v>
          </cell>
          <cell r="F946">
            <v>45720</v>
          </cell>
          <cell r="G946" t="str">
            <v>（十九冶-江龙高速三分部）重庆市云阳县蔈草镇歧阳村开云高速*朗2</v>
          </cell>
          <cell r="H946" t="str">
            <v>徐宇</v>
          </cell>
          <cell r="I946">
            <v>19822311919</v>
          </cell>
        </row>
        <row r="947">
          <cell r="A947" t="str">
            <v>达钢</v>
          </cell>
          <cell r="B947" t="str">
            <v>螺纹钢</v>
          </cell>
          <cell r="C947" t="str">
            <v>HRB400E Φ12 9m</v>
          </cell>
          <cell r="D947" t="str">
            <v>吨</v>
          </cell>
          <cell r="E947">
            <v>70</v>
          </cell>
          <cell r="F947">
            <v>45720</v>
          </cell>
          <cell r="G947" t="str">
            <v>（十九冶-江龙高速三分部）重庆市云阳县龙角镇*皮家营梁场</v>
          </cell>
          <cell r="H947" t="str">
            <v>徐宇</v>
          </cell>
          <cell r="I947">
            <v>19822311919</v>
          </cell>
        </row>
        <row r="948">
          <cell r="A948" t="str">
            <v>达钢</v>
          </cell>
          <cell r="B948" t="str">
            <v>高线</v>
          </cell>
          <cell r="C948" t="str">
            <v>HPB300Φ10</v>
          </cell>
          <cell r="D948" t="str">
            <v>吨</v>
          </cell>
          <cell r="E948">
            <v>5</v>
          </cell>
          <cell r="F948">
            <v>45720</v>
          </cell>
          <cell r="G948" t="str">
            <v>（十九冶-江龙高速三分部）重庆市云阳县龙角镇*刘家漕2#桥 </v>
          </cell>
          <cell r="H948" t="str">
            <v>徐宇</v>
          </cell>
          <cell r="I948">
            <v>19822311919</v>
          </cell>
        </row>
        <row r="949">
          <cell r="A949" t="str">
            <v>达钢</v>
          </cell>
          <cell r="B949" t="str">
            <v>盘螺</v>
          </cell>
          <cell r="C949" t="str">
            <v>HRB400E Φ10</v>
          </cell>
          <cell r="D949" t="str">
            <v>吨</v>
          </cell>
          <cell r="E949">
            <v>5</v>
          </cell>
          <cell r="F949">
            <v>45720</v>
          </cell>
          <cell r="G949" t="str">
            <v>（十九冶-江龙高速三分部）重庆市云阳县龙角镇*刘家漕2#桥 </v>
          </cell>
          <cell r="H949" t="str">
            <v>徐宇</v>
          </cell>
          <cell r="I949">
            <v>19822311919</v>
          </cell>
        </row>
        <row r="950">
          <cell r="A950" t="str">
            <v>达钢</v>
          </cell>
          <cell r="B950" t="str">
            <v>螺纹钢</v>
          </cell>
          <cell r="C950" t="str">
            <v>HRB400E Φ12 9m</v>
          </cell>
          <cell r="D950" t="str">
            <v>吨</v>
          </cell>
          <cell r="E950">
            <v>18</v>
          </cell>
          <cell r="F950">
            <v>45720</v>
          </cell>
          <cell r="G950" t="str">
            <v>（十九冶-江龙高速三分部）重庆市云阳县龙角镇*刘家漕2#桥 </v>
          </cell>
          <cell r="H950" t="str">
            <v>徐宇</v>
          </cell>
          <cell r="I950">
            <v>19822311919</v>
          </cell>
        </row>
        <row r="951">
          <cell r="A951" t="str">
            <v>达钢</v>
          </cell>
          <cell r="B951" t="str">
            <v>螺纹钢</v>
          </cell>
          <cell r="C951" t="str">
            <v>HRB400E Φ16 9m</v>
          </cell>
          <cell r="D951" t="str">
            <v>吨</v>
          </cell>
          <cell r="E951">
            <v>9</v>
          </cell>
          <cell r="F951">
            <v>45720</v>
          </cell>
          <cell r="G951" t="str">
            <v>（十九冶-江龙高速三分部）重庆市云阳县龙角镇*刘家漕2#桥 </v>
          </cell>
          <cell r="H951" t="str">
            <v>徐宇</v>
          </cell>
          <cell r="I951">
            <v>19822311919</v>
          </cell>
        </row>
        <row r="952">
          <cell r="A952" t="str">
            <v>达钢</v>
          </cell>
          <cell r="B952" t="str">
            <v>螺纹钢</v>
          </cell>
          <cell r="C952" t="str">
            <v>HRB400E Φ16 9m</v>
          </cell>
          <cell r="D952" t="str">
            <v>吨</v>
          </cell>
          <cell r="E952">
            <v>12</v>
          </cell>
          <cell r="F952">
            <v>45720</v>
          </cell>
          <cell r="G952" t="str">
            <v>（十九冶-江龙高速二分部）重庆市云阳县S305附近*龙角梁场</v>
          </cell>
          <cell r="H952" t="str">
            <v>张鹏</v>
          </cell>
          <cell r="I952">
            <v>18223006448</v>
          </cell>
        </row>
        <row r="953">
          <cell r="A953" t="str">
            <v>达钢</v>
          </cell>
          <cell r="B953" t="str">
            <v>螺纹钢</v>
          </cell>
          <cell r="C953" t="str">
            <v>HRB400E Φ12 9m</v>
          </cell>
          <cell r="D953" t="str">
            <v>吨</v>
          </cell>
          <cell r="E953">
            <v>24</v>
          </cell>
          <cell r="F953">
            <v>45720</v>
          </cell>
          <cell r="G953" t="str">
            <v>（十九冶-江龙高速二分部）重庆市云阳县S305附近*龙角梁场</v>
          </cell>
          <cell r="H953" t="str">
            <v>张鹏</v>
          </cell>
          <cell r="I953">
            <v>18223006448</v>
          </cell>
        </row>
        <row r="954">
          <cell r="A954" t="str">
            <v>达钢</v>
          </cell>
          <cell r="B954" t="str">
            <v>螺纹钢</v>
          </cell>
          <cell r="C954" t="str">
            <v>HRB400E Φ12 9m</v>
          </cell>
          <cell r="D954" t="str">
            <v>吨</v>
          </cell>
          <cell r="E954">
            <v>70</v>
          </cell>
          <cell r="F954">
            <v>45720</v>
          </cell>
          <cell r="G954" t="str">
            <v>（十九冶-江龙高速二分部）重庆市云阳县宝坪镇双塆村*宝坪梁场</v>
          </cell>
          <cell r="H954" t="str">
            <v>张鹏</v>
          </cell>
          <cell r="I954">
            <v>18223006448</v>
          </cell>
        </row>
        <row r="955">
          <cell r="A955" t="str">
            <v>晋邦</v>
          </cell>
          <cell r="B955" t="str">
            <v>盘螺</v>
          </cell>
          <cell r="C955" t="str">
            <v>HRB400E Φ12</v>
          </cell>
          <cell r="D955" t="str">
            <v>吨</v>
          </cell>
          <cell r="E955">
            <v>14</v>
          </cell>
          <cell r="F955">
            <v>45720</v>
          </cell>
          <cell r="G955" t="str">
            <v>（商投建工达州中医药科技园-1工区）达州市通川区达州中医药职业学院犀牛大道北段</v>
          </cell>
          <cell r="H955" t="str">
            <v>程黄刚</v>
          </cell>
          <cell r="I955">
            <v>15108211617</v>
          </cell>
        </row>
        <row r="956">
          <cell r="A956" t="str">
            <v>晋邦</v>
          </cell>
          <cell r="B956" t="str">
            <v>螺纹钢</v>
          </cell>
          <cell r="C956" t="str">
            <v>HRB400E Φ25 9m</v>
          </cell>
          <cell r="D956" t="str">
            <v>吨</v>
          </cell>
          <cell r="E956">
            <v>21</v>
          </cell>
          <cell r="F956">
            <v>45720</v>
          </cell>
          <cell r="G956" t="str">
            <v>（商投建工达州中医药科技园-1工区）达州市通川区达州中医药职业学院犀牛大道北段</v>
          </cell>
          <cell r="H956" t="str">
            <v>程黄刚</v>
          </cell>
          <cell r="I956">
            <v>15108211617</v>
          </cell>
        </row>
        <row r="957">
          <cell r="A957" t="str">
            <v>玉昆</v>
          </cell>
          <cell r="B957" t="str">
            <v>盘螺</v>
          </cell>
          <cell r="C957" t="str">
            <v>HRB400EΦ12</v>
          </cell>
          <cell r="D957" t="str">
            <v>吨</v>
          </cell>
          <cell r="E957">
            <v>60</v>
          </cell>
          <cell r="F957">
            <v>45720</v>
          </cell>
          <cell r="G957" t="str">
            <v>凉山州昭觉县洒拉地坡乡中铁一局三分部山里钢筋场</v>
          </cell>
          <cell r="H957" t="str">
            <v>陈忠</v>
          </cell>
          <cell r="I957">
            <v>17602306163</v>
          </cell>
        </row>
        <row r="958">
          <cell r="A958" t="str">
            <v>玉昆</v>
          </cell>
          <cell r="B958" t="str">
            <v>螺纹钢</v>
          </cell>
          <cell r="C958" t="str">
            <v>HRB400EΦ32</v>
          </cell>
          <cell r="D958" t="str">
            <v>吨</v>
          </cell>
          <cell r="E958">
            <v>100</v>
          </cell>
          <cell r="F958">
            <v>45720</v>
          </cell>
          <cell r="G958" t="str">
            <v>凉山州昭觉县洒拉地坡乡中铁一局三分部山里钢筋场</v>
          </cell>
          <cell r="H958" t="str">
            <v>陈忠</v>
          </cell>
          <cell r="I958">
            <v>17602306163</v>
          </cell>
        </row>
        <row r="959">
          <cell r="A959" t="str">
            <v>玉昆</v>
          </cell>
          <cell r="B959" t="str">
            <v>螺纹钢</v>
          </cell>
          <cell r="C959" t="str">
            <v>HRB500EФ28</v>
          </cell>
          <cell r="D959" t="str">
            <v>吨</v>
          </cell>
          <cell r="E959">
            <v>160</v>
          </cell>
          <cell r="F959">
            <v>45720</v>
          </cell>
          <cell r="G959" t="str">
            <v>（中铁一局四公司西昭高速6标1分部）四川省凉山彝族自治州西昌市川兴镇普诗乡李子村</v>
          </cell>
          <cell r="H959" t="str">
            <v>党牛</v>
          </cell>
          <cell r="I959">
            <v>19996000463</v>
          </cell>
        </row>
        <row r="960">
          <cell r="A960" t="str">
            <v>玉昆</v>
          </cell>
          <cell r="B960" t="str">
            <v>螺纹钢</v>
          </cell>
          <cell r="C960" t="str">
            <v>HRB400EФ28</v>
          </cell>
          <cell r="D960" t="str">
            <v>吨</v>
          </cell>
          <cell r="E960">
            <v>160</v>
          </cell>
          <cell r="F960">
            <v>45720</v>
          </cell>
          <cell r="G960" t="str">
            <v>（中铁一局四公司西昭高速6标2分部）四川省凉山彝族自治州昭觉县G348哈洛觉底</v>
          </cell>
          <cell r="H960" t="str">
            <v>刘振利</v>
          </cell>
          <cell r="I960">
            <v>17791512983</v>
          </cell>
        </row>
        <row r="961">
          <cell r="A961" t="str">
            <v>玉昆</v>
          </cell>
          <cell r="B961" t="str">
            <v>螺纹钢</v>
          </cell>
          <cell r="C961" t="str">
            <v>HRB500EΦ32</v>
          </cell>
          <cell r="D961" t="str">
            <v>吨</v>
          </cell>
          <cell r="E961">
            <v>160</v>
          </cell>
          <cell r="F961">
            <v>45720</v>
          </cell>
          <cell r="G961" t="str">
            <v>（中铁一局四公司西昭高速6标4分部）四川省凉山彝族自治州昭觉县杨日占里</v>
          </cell>
          <cell r="H961" t="str">
            <v>马占全</v>
          </cell>
          <cell r="I961">
            <v>18189516465</v>
          </cell>
        </row>
        <row r="962">
          <cell r="A962" t="str">
            <v>陕钢</v>
          </cell>
          <cell r="B962" t="str">
            <v>盘螺</v>
          </cell>
          <cell r="C962" t="str">
            <v>HRB400E Φ12</v>
          </cell>
          <cell r="D962" t="str">
            <v>吨</v>
          </cell>
          <cell r="E962">
            <v>27.5</v>
          </cell>
          <cell r="F962">
            <v>45721</v>
          </cell>
          <cell r="G962" t="str">
            <v>（中铁三局-铜资高速1标）四川省资阳市安岳县石羊镇猫坝村2#钢筋场</v>
          </cell>
          <cell r="H962" t="str">
            <v>王雪</v>
          </cell>
          <cell r="I962">
            <v>18729676589</v>
          </cell>
        </row>
        <row r="963">
          <cell r="A963" t="str">
            <v>陕钢</v>
          </cell>
          <cell r="B963" t="str">
            <v>盘螺</v>
          </cell>
          <cell r="C963" t="str">
            <v>HRB400E Φ10</v>
          </cell>
          <cell r="D963" t="str">
            <v>吨</v>
          </cell>
          <cell r="E963">
            <v>7.5</v>
          </cell>
          <cell r="F963">
            <v>45721</v>
          </cell>
          <cell r="G963" t="str">
            <v>（中铁三局-铜资高速1标）四川省资阳市安岳县石羊镇猫坝村2#钢筋场</v>
          </cell>
          <cell r="H963" t="str">
            <v>王雪</v>
          </cell>
          <cell r="I963">
            <v>18729676589</v>
          </cell>
        </row>
        <row r="964">
          <cell r="A964" t="str">
            <v>陕钢</v>
          </cell>
          <cell r="B964" t="str">
            <v>高线</v>
          </cell>
          <cell r="C964" t="str">
            <v>HPB300Φ12</v>
          </cell>
          <cell r="D964" t="str">
            <v>吨</v>
          </cell>
          <cell r="E964">
            <v>35</v>
          </cell>
          <cell r="F964">
            <v>45721</v>
          </cell>
          <cell r="G964" t="str">
            <v>（中铁二局-成渝扩容4标）四川省成都市简阳市杨家镇桐子湾村二局钢筋场</v>
          </cell>
          <cell r="H964" t="str">
            <v>陈钢</v>
          </cell>
          <cell r="I964">
            <v>13018165813</v>
          </cell>
        </row>
        <row r="965">
          <cell r="A965" t="str">
            <v>陕钢</v>
          </cell>
          <cell r="B965" t="str">
            <v>盘螺</v>
          </cell>
          <cell r="C965" t="str">
            <v>HRB400E Φ10</v>
          </cell>
          <cell r="D965" t="str">
            <v>吨</v>
          </cell>
          <cell r="E965">
            <v>25</v>
          </cell>
          <cell r="F965">
            <v>45721</v>
          </cell>
          <cell r="G965" t="str">
            <v>（中铁二局-成渝扩容4标）四川省成都市简阳市杨家镇桐子湾村二局钢筋场</v>
          </cell>
          <cell r="H965" t="str">
            <v>陈钢</v>
          </cell>
          <cell r="I965">
            <v>13018165813</v>
          </cell>
        </row>
        <row r="966">
          <cell r="A966" t="str">
            <v>陕钢</v>
          </cell>
          <cell r="B966" t="str">
            <v>盘螺</v>
          </cell>
          <cell r="C966" t="str">
            <v>HRB400E Φ12</v>
          </cell>
          <cell r="D966" t="str">
            <v>吨</v>
          </cell>
          <cell r="E966">
            <v>12</v>
          </cell>
          <cell r="F966">
            <v>45721</v>
          </cell>
          <cell r="G966" t="str">
            <v>（中铁二局-成渝扩容4标）四川省成都市简阳市杨家镇桐子湾村二局钢筋场</v>
          </cell>
          <cell r="H966" t="str">
            <v>陈钢</v>
          </cell>
          <cell r="I966">
            <v>13018165813</v>
          </cell>
        </row>
        <row r="967">
          <cell r="A967" t="str">
            <v>陕钢</v>
          </cell>
          <cell r="B967" t="str">
            <v>高线</v>
          </cell>
          <cell r="C967" t="str">
            <v>HPB300Φ12</v>
          </cell>
          <cell r="D967" t="str">
            <v>吨</v>
          </cell>
          <cell r="E967">
            <v>35</v>
          </cell>
          <cell r="F967">
            <v>45721</v>
          </cell>
          <cell r="G967" t="str">
            <v>（中铁广州局-成渝扩容2标）四川省资阳市雁江区南双路杨家糖房</v>
          </cell>
          <cell r="H967" t="str">
            <v>邓志强</v>
          </cell>
          <cell r="I967">
            <v>17603045490</v>
          </cell>
        </row>
        <row r="968">
          <cell r="A968" t="str">
            <v>德胜</v>
          </cell>
          <cell r="B968" t="str">
            <v>螺纹钢</v>
          </cell>
          <cell r="C968" t="str">
            <v>HRB400E Φ12 9m</v>
          </cell>
          <cell r="D968" t="str">
            <v>吨</v>
          </cell>
          <cell r="E968">
            <v>35</v>
          </cell>
          <cell r="F968">
            <v>45721</v>
          </cell>
          <cell r="G968" t="str">
            <v>（中铁北京局-资乐高速6标）四川省乐山市市中区土主镇资乐高速TJ6标项目试验室</v>
          </cell>
          <cell r="H968" t="str">
            <v>刘岩</v>
          </cell>
          <cell r="I968">
            <v>18543566469</v>
          </cell>
        </row>
        <row r="969">
          <cell r="A969" t="str">
            <v>德胜</v>
          </cell>
          <cell r="B969" t="str">
            <v>螺纹钢</v>
          </cell>
          <cell r="C969" t="str">
            <v>HRB400E Φ20 9m</v>
          </cell>
          <cell r="D969" t="str">
            <v>吨</v>
          </cell>
          <cell r="E969">
            <v>35</v>
          </cell>
          <cell r="F969">
            <v>45721</v>
          </cell>
          <cell r="G969" t="str">
            <v>（中铁广州局-成渝扩容2标）四川省资阳市雁江区南双路杨家糖房</v>
          </cell>
          <cell r="H969" t="str">
            <v>邓志强</v>
          </cell>
          <cell r="I969">
            <v>17603045490</v>
          </cell>
        </row>
        <row r="970">
          <cell r="A970" t="str">
            <v>德胜</v>
          </cell>
          <cell r="B970" t="str">
            <v>螺纹钢</v>
          </cell>
          <cell r="C970" t="str">
            <v>HRB400E Φ25 12m</v>
          </cell>
          <cell r="D970" t="str">
            <v>吨</v>
          </cell>
          <cell r="E970">
            <v>175</v>
          </cell>
          <cell r="F970">
            <v>45721</v>
          </cell>
          <cell r="G970" t="str">
            <v>（中铁五局-成渝扩容3标）四川省资阳市雁江区伍隍镇铺子村雁江区X138</v>
          </cell>
          <cell r="H970" t="str">
            <v>王健</v>
          </cell>
          <cell r="I970">
            <v>17726168395</v>
          </cell>
        </row>
        <row r="971">
          <cell r="A971" t="str">
            <v>德胜</v>
          </cell>
          <cell r="B971" t="str">
            <v>螺纹钢</v>
          </cell>
          <cell r="C971" t="str">
            <v>HRB400E Φ12 9m</v>
          </cell>
          <cell r="D971" t="str">
            <v>吨</v>
          </cell>
          <cell r="E971">
            <v>9</v>
          </cell>
          <cell r="F971">
            <v>45721</v>
          </cell>
          <cell r="G971" t="str">
            <v>(五冶钢构医学科学产业园建设项目房建二部-六标)四川省南充市顺庆区搬罾街道学府大道二段</v>
          </cell>
          <cell r="H971" t="str">
            <v>安南</v>
          </cell>
          <cell r="I971">
            <v>19950525030</v>
          </cell>
        </row>
        <row r="972">
          <cell r="A972" t="str">
            <v>德胜</v>
          </cell>
          <cell r="B972" t="str">
            <v>螺纹钢</v>
          </cell>
          <cell r="C972" t="str">
            <v>HRB400E Φ16 9m</v>
          </cell>
          <cell r="D972" t="str">
            <v>吨</v>
          </cell>
          <cell r="E972">
            <v>9</v>
          </cell>
          <cell r="F972">
            <v>45721</v>
          </cell>
          <cell r="G972" t="str">
            <v>(五冶钢构医学科学产业园建设项目房建二部-六标)四川省南充市顺庆区搬罾街道学府大道二段</v>
          </cell>
          <cell r="H972" t="str">
            <v>安南</v>
          </cell>
          <cell r="I972">
            <v>19950525030</v>
          </cell>
        </row>
        <row r="973">
          <cell r="A973" t="str">
            <v>德胜</v>
          </cell>
          <cell r="B973" t="str">
            <v>螺纹钢</v>
          </cell>
          <cell r="C973" t="str">
            <v>HRB400E Φ25 9m</v>
          </cell>
          <cell r="D973" t="str">
            <v>吨</v>
          </cell>
          <cell r="E973">
            <v>10</v>
          </cell>
          <cell r="F973">
            <v>45721</v>
          </cell>
          <cell r="G973" t="str">
            <v>(五冶钢构医学科学产业园建设项目房建二部-六标)四川省南充市顺庆区搬罾街道学府大道二段</v>
          </cell>
          <cell r="H973" t="str">
            <v>安南</v>
          </cell>
          <cell r="I973">
            <v>19950525030</v>
          </cell>
        </row>
        <row r="974">
          <cell r="A974" t="str">
            <v>德胜</v>
          </cell>
          <cell r="B974" t="str">
            <v>螺纹钢</v>
          </cell>
          <cell r="C974" t="str">
            <v>HRB400E Φ28 9m</v>
          </cell>
          <cell r="D974" t="str">
            <v>吨</v>
          </cell>
          <cell r="E974">
            <v>7</v>
          </cell>
          <cell r="F974">
            <v>45721</v>
          </cell>
          <cell r="G974" t="str">
            <v>(五冶钢构医学科学产业园建设项目房建二部-六标)四川省南充市顺庆区搬罾街道学府大道二段</v>
          </cell>
          <cell r="H974" t="str">
            <v>安南</v>
          </cell>
          <cell r="I974">
            <v>19950525030</v>
          </cell>
        </row>
        <row r="975">
          <cell r="A975" t="str">
            <v>德胜</v>
          </cell>
          <cell r="B975" t="str">
            <v>螺纹钢</v>
          </cell>
          <cell r="C975" t="str">
            <v>HRB500EФ25*9m</v>
          </cell>
          <cell r="D975" t="str">
            <v>吨</v>
          </cell>
          <cell r="E975">
            <v>20</v>
          </cell>
          <cell r="F975">
            <v>45721</v>
          </cell>
          <cell r="G975" t="str">
            <v>（中核中原-温江北林医养综合体项目）四川省成都市温江区万春大道第三人民医院东</v>
          </cell>
          <cell r="H975" t="str">
            <v>蔡杰</v>
          </cell>
          <cell r="I975">
            <v>18875129329</v>
          </cell>
        </row>
        <row r="976">
          <cell r="A976" t="str">
            <v>德胜</v>
          </cell>
          <cell r="B976" t="str">
            <v>螺纹钢</v>
          </cell>
          <cell r="C976" t="str">
            <v>HRB500EФ28*9m</v>
          </cell>
          <cell r="D976" t="str">
            <v>吨</v>
          </cell>
          <cell r="E976">
            <v>10</v>
          </cell>
          <cell r="F976">
            <v>45721</v>
          </cell>
          <cell r="G976" t="str">
            <v>（中核中原-温江北林医养综合体项目）四川省成都市温江区万春大道第三人民医院东</v>
          </cell>
          <cell r="H976" t="str">
            <v>蔡杰</v>
          </cell>
          <cell r="I976">
            <v>18875129329</v>
          </cell>
        </row>
        <row r="977">
          <cell r="A977" t="str">
            <v>德胜</v>
          </cell>
          <cell r="B977" t="str">
            <v>螺纹钢</v>
          </cell>
          <cell r="C977" t="str">
            <v>HRB400EФ20*9m</v>
          </cell>
          <cell r="D977" t="str">
            <v>吨</v>
          </cell>
          <cell r="E977">
            <v>5</v>
          </cell>
          <cell r="F977">
            <v>45721</v>
          </cell>
          <cell r="G977" t="str">
            <v>（中核中原-温江北林医养综合体项目）四川省成都市温江区万春大道第三人民医院东</v>
          </cell>
          <cell r="H977" t="str">
            <v>蔡杰</v>
          </cell>
          <cell r="I977">
            <v>18875129329</v>
          </cell>
        </row>
        <row r="978">
          <cell r="A978" t="str">
            <v>达钢</v>
          </cell>
          <cell r="B978" t="str">
            <v>螺纹钢</v>
          </cell>
          <cell r="C978" t="str">
            <v>HRB400E Φ16 9m</v>
          </cell>
          <cell r="D978" t="str">
            <v>吨</v>
          </cell>
          <cell r="E978">
            <v>27</v>
          </cell>
          <cell r="F978">
            <v>45721</v>
          </cell>
          <cell r="G978" t="str">
            <v>（五冶达州国道542项目-三工区路基八工段(连接线)）四川省达州市达川区大堰镇梨子沟</v>
          </cell>
          <cell r="H978" t="str">
            <v>谭鹏程</v>
          </cell>
          <cell r="I978">
            <v>18280895666</v>
          </cell>
        </row>
        <row r="979">
          <cell r="A979" t="str">
            <v>达钢</v>
          </cell>
          <cell r="B979" t="str">
            <v>螺纹钢</v>
          </cell>
          <cell r="C979" t="str">
            <v>HRB400E Φ18 9m</v>
          </cell>
          <cell r="D979" t="str">
            <v>吨</v>
          </cell>
          <cell r="E979">
            <v>60</v>
          </cell>
          <cell r="F979">
            <v>45721</v>
          </cell>
          <cell r="G979" t="str">
            <v>（五冶达州国道542项目-三工区路基八工段(连接线)）四川省达州市达川区大堰镇梨子沟</v>
          </cell>
          <cell r="H979" t="str">
            <v>谭鹏程</v>
          </cell>
          <cell r="I979">
            <v>18280895666</v>
          </cell>
        </row>
        <row r="980">
          <cell r="A980" t="str">
            <v>达钢</v>
          </cell>
          <cell r="B980" t="str">
            <v>螺纹钢</v>
          </cell>
          <cell r="C980" t="str">
            <v>HRB400E Φ32 9m</v>
          </cell>
          <cell r="D980" t="str">
            <v>吨</v>
          </cell>
          <cell r="E980">
            <v>10</v>
          </cell>
          <cell r="F980">
            <v>45721</v>
          </cell>
          <cell r="G980" t="str">
            <v>（五冶达州国道542项目-三工区路基八工段(连接线)）四川省达州市达川区大堰镇梨子沟</v>
          </cell>
          <cell r="H980" t="str">
            <v>谭鹏程</v>
          </cell>
          <cell r="I980">
            <v>18280895666</v>
          </cell>
        </row>
        <row r="981">
          <cell r="A981" t="str">
            <v>达钢</v>
          </cell>
          <cell r="B981" t="str">
            <v>盘螺</v>
          </cell>
          <cell r="C981" t="str">
            <v>HRB400E Φ8</v>
          </cell>
          <cell r="D981" t="str">
            <v>吨</v>
          </cell>
          <cell r="E981">
            <v>30</v>
          </cell>
          <cell r="F981">
            <v>45721</v>
          </cell>
          <cell r="G981" t="str">
            <v>（商投建工达州中医药科技园-4工区-10号楼）达州市通川区达州中医药职业学院犀牛大道北段</v>
          </cell>
          <cell r="H981" t="str">
            <v>张扬</v>
          </cell>
          <cell r="I981">
            <v>18381904567</v>
          </cell>
        </row>
        <row r="982">
          <cell r="A982" t="str">
            <v>达钢</v>
          </cell>
          <cell r="B982" t="str">
            <v>螺纹钢</v>
          </cell>
          <cell r="C982" t="str">
            <v>HRB400E Φ14 9m</v>
          </cell>
          <cell r="D982" t="str">
            <v>吨</v>
          </cell>
          <cell r="E982">
            <v>66</v>
          </cell>
          <cell r="F982">
            <v>45721</v>
          </cell>
          <cell r="G982" t="str">
            <v>（商投建工达州中医药科技园-4工区-10号楼）达州市通川区达州中医药职业学院犀牛大道北段</v>
          </cell>
          <cell r="H982" t="str">
            <v>张扬</v>
          </cell>
          <cell r="I982">
            <v>18381904567</v>
          </cell>
        </row>
        <row r="983">
          <cell r="A983" t="str">
            <v>陕钢</v>
          </cell>
          <cell r="B983" t="str">
            <v>盘螺</v>
          </cell>
          <cell r="C983" t="str">
            <v>HRB400E Φ12</v>
          </cell>
          <cell r="D983" t="str">
            <v>吨</v>
          </cell>
          <cell r="E983">
            <v>70</v>
          </cell>
          <cell r="F983">
            <v>45722</v>
          </cell>
          <cell r="G983" t="str">
            <v>（中铁三局-铜资高速1标）四川省资阳市安岳县石羊镇猫坝村2#钢筋场</v>
          </cell>
          <cell r="H983" t="str">
            <v>王雪</v>
          </cell>
          <cell r="I983">
            <v>18729676589</v>
          </cell>
        </row>
        <row r="984">
          <cell r="A984" t="str">
            <v>晋邦</v>
          </cell>
          <cell r="B984" t="str">
            <v>螺纹钢</v>
          </cell>
          <cell r="C984" t="str">
            <v>HRB400E Φ12 9m</v>
          </cell>
          <cell r="D984" t="str">
            <v>吨</v>
          </cell>
          <cell r="E984">
            <v>23</v>
          </cell>
          <cell r="F984">
            <v>45722</v>
          </cell>
          <cell r="G984" t="str">
            <v>（十九冶-江龙高速三分部）重庆市云阳县蔈草镇三坵田*小尖山梁场</v>
          </cell>
          <cell r="H984" t="str">
            <v>徐宇</v>
          </cell>
          <cell r="I984">
            <v>19822311919</v>
          </cell>
        </row>
        <row r="985">
          <cell r="A985" t="str">
            <v>晋邦</v>
          </cell>
          <cell r="B985" t="str">
            <v>螺纹钢</v>
          </cell>
          <cell r="C985" t="str">
            <v>HRB400E Φ25 9m</v>
          </cell>
          <cell r="D985" t="str">
            <v>吨</v>
          </cell>
          <cell r="E985">
            <v>12</v>
          </cell>
          <cell r="F985">
            <v>45722</v>
          </cell>
          <cell r="G985" t="str">
            <v>（十九冶-江龙高速三分部）重庆市云阳县蔈草镇三坵田*小尖山梁场</v>
          </cell>
          <cell r="H985" t="str">
            <v>徐宇</v>
          </cell>
          <cell r="I985">
            <v>19822311919</v>
          </cell>
        </row>
        <row r="986">
          <cell r="A986" t="str">
            <v>晋邦</v>
          </cell>
          <cell r="B986" t="str">
            <v>高线</v>
          </cell>
          <cell r="C986" t="str">
            <v>HPB300Φ8</v>
          </cell>
          <cell r="D986" t="str">
            <v>吨</v>
          </cell>
          <cell r="E986">
            <v>10</v>
          </cell>
          <cell r="F986">
            <v>45722</v>
          </cell>
          <cell r="G986" t="str">
            <v>（十九冶-江龙高速一分部）重庆市云阳县X886附近中国十九冶开云高速项目总包部西98米*黄岭隧道洞口</v>
          </cell>
          <cell r="H986" t="str">
            <v>吴章红</v>
          </cell>
          <cell r="I986">
            <v>18628165772</v>
          </cell>
        </row>
        <row r="987">
          <cell r="A987" t="str">
            <v>晋邦</v>
          </cell>
          <cell r="B987" t="str">
            <v>高线</v>
          </cell>
          <cell r="C987" t="str">
            <v>HPB300Φ10</v>
          </cell>
          <cell r="D987" t="str">
            <v>吨</v>
          </cell>
          <cell r="E987">
            <v>6</v>
          </cell>
          <cell r="F987">
            <v>45722</v>
          </cell>
          <cell r="G987" t="str">
            <v>（十九冶-江龙高速一分部）重庆市云阳县X886附近中国十九冶开云高速项目总包部西98米*黄岭隧道洞口</v>
          </cell>
          <cell r="H987" t="str">
            <v>吴章红</v>
          </cell>
          <cell r="I987">
            <v>18628165772</v>
          </cell>
        </row>
        <row r="988">
          <cell r="A988" t="str">
            <v>晋邦</v>
          </cell>
          <cell r="B988" t="str">
            <v>螺纹钢</v>
          </cell>
          <cell r="C988" t="str">
            <v>HRB400E Φ14 9m</v>
          </cell>
          <cell r="D988" t="str">
            <v>吨</v>
          </cell>
          <cell r="E988">
            <v>5</v>
          </cell>
          <cell r="F988">
            <v>45722</v>
          </cell>
          <cell r="G988" t="str">
            <v>（十九冶-江龙高速一分部）重庆市云阳县X886附近中国十九冶开云高速项目总包部西98米*黄岭隧道洞口</v>
          </cell>
          <cell r="H988" t="str">
            <v>吴章红</v>
          </cell>
          <cell r="I988">
            <v>18628165772</v>
          </cell>
        </row>
        <row r="989">
          <cell r="A989" t="str">
            <v>晋邦</v>
          </cell>
          <cell r="B989" t="str">
            <v>螺纹钢</v>
          </cell>
          <cell r="C989" t="str">
            <v>HRB400E Φ20 9m</v>
          </cell>
          <cell r="D989" t="str">
            <v>吨</v>
          </cell>
          <cell r="E989">
            <v>15</v>
          </cell>
          <cell r="F989">
            <v>45722</v>
          </cell>
          <cell r="G989" t="str">
            <v>（十九冶-江龙高速一分部）重庆市云阳县X886附近中国十九冶开云高速项目总包部西98米*黄岭隧道洞口</v>
          </cell>
          <cell r="H989" t="str">
            <v>吴章红</v>
          </cell>
          <cell r="I989">
            <v>18628165772</v>
          </cell>
        </row>
        <row r="990">
          <cell r="A990" t="str">
            <v>润耀</v>
          </cell>
          <cell r="B990" t="str">
            <v>螺纹钢</v>
          </cell>
          <cell r="C990" t="str">
            <v>HRB400E Φ22 9m</v>
          </cell>
          <cell r="D990" t="str">
            <v>吨</v>
          </cell>
          <cell r="E990">
            <v>35</v>
          </cell>
          <cell r="F990">
            <v>45722</v>
          </cell>
          <cell r="G990" t="str">
            <v>（华西简阳西城嘉苑）四川省成都市简阳市简城街道高屋村</v>
          </cell>
          <cell r="H990" t="str">
            <v>张瀚镭</v>
          </cell>
          <cell r="I990">
            <v>15884666220</v>
          </cell>
        </row>
        <row r="991">
          <cell r="A991" t="str">
            <v>润耀</v>
          </cell>
          <cell r="B991" t="str">
            <v>盘螺</v>
          </cell>
          <cell r="C991" t="str">
            <v>HRB400E Φ8</v>
          </cell>
          <cell r="D991" t="str">
            <v>吨</v>
          </cell>
          <cell r="E991">
            <v>15</v>
          </cell>
          <cell r="F991">
            <v>45722</v>
          </cell>
          <cell r="G991" t="str">
            <v>（五冶钢构宜宾高县月江镇建设项目）  四川省宜宾市高县月江镇刚记超市斜对面(还阳组团沪碳二期项目)</v>
          </cell>
          <cell r="H991" t="str">
            <v>张朝亮</v>
          </cell>
          <cell r="I991">
            <v>15228205853</v>
          </cell>
        </row>
        <row r="992">
          <cell r="A992" t="str">
            <v>润耀</v>
          </cell>
          <cell r="B992" t="str">
            <v>盘螺</v>
          </cell>
          <cell r="C992" t="str">
            <v>HRB400E Φ10</v>
          </cell>
          <cell r="D992" t="str">
            <v>吨</v>
          </cell>
          <cell r="E992">
            <v>6</v>
          </cell>
          <cell r="F992">
            <v>45722</v>
          </cell>
          <cell r="G992" t="str">
            <v>（五冶钢构宜宾高县月江镇建设项目）  四川省宜宾市高县月江镇刚记超市斜对面(还阳组团沪碳二期项目)</v>
          </cell>
          <cell r="H992" t="str">
            <v>张朝亮</v>
          </cell>
          <cell r="I992">
            <v>15228205853</v>
          </cell>
        </row>
        <row r="993">
          <cell r="A993" t="str">
            <v>润耀</v>
          </cell>
          <cell r="B993" t="str">
            <v>螺纹钢</v>
          </cell>
          <cell r="C993" t="str">
            <v>HRB400E Φ12 9m</v>
          </cell>
          <cell r="D993" t="str">
            <v>吨</v>
          </cell>
          <cell r="E993">
            <v>3</v>
          </cell>
          <cell r="F993">
            <v>45722</v>
          </cell>
          <cell r="G993" t="str">
            <v>（五冶钢构宜宾高县月江镇建设项目）  四川省宜宾市高县月江镇刚记超市斜对面(还阳组团沪碳二期项目)</v>
          </cell>
          <cell r="H993" t="str">
            <v>张朝亮</v>
          </cell>
          <cell r="I993">
            <v>15228205853</v>
          </cell>
        </row>
        <row r="994">
          <cell r="A994" t="str">
            <v>润耀</v>
          </cell>
          <cell r="B994" t="str">
            <v>螺纹钢</v>
          </cell>
          <cell r="C994" t="str">
            <v>HRB500E Φ22</v>
          </cell>
          <cell r="D994" t="str">
            <v>吨</v>
          </cell>
          <cell r="E994">
            <v>3</v>
          </cell>
          <cell r="F994">
            <v>45722</v>
          </cell>
          <cell r="G994" t="str">
            <v>（五冶钢构宜宾高县月江镇建设项目）  四川省宜宾市高县月江镇刚记超市斜对面(还阳组团沪碳二期项目)</v>
          </cell>
          <cell r="H994" t="str">
            <v>张朝亮</v>
          </cell>
          <cell r="I994">
            <v>15228205853</v>
          </cell>
        </row>
        <row r="995">
          <cell r="A995" t="str">
            <v>润耀</v>
          </cell>
          <cell r="B995" t="str">
            <v>螺纹钢</v>
          </cell>
          <cell r="C995" t="str">
            <v>HRB500E Φ25</v>
          </cell>
          <cell r="D995" t="str">
            <v>吨</v>
          </cell>
          <cell r="E995">
            <v>42</v>
          </cell>
          <cell r="F995">
            <v>45722</v>
          </cell>
          <cell r="G995" t="str">
            <v>（五冶钢构宜宾高县月江镇建设项目）  四川省宜宾市高县月江镇刚记超市斜对面(还阳组团沪碳二期项目)</v>
          </cell>
          <cell r="H995" t="str">
            <v>张朝亮</v>
          </cell>
          <cell r="I995">
            <v>15228205853</v>
          </cell>
        </row>
        <row r="996">
          <cell r="A996" t="str">
            <v>德胜</v>
          </cell>
          <cell r="B996" t="str">
            <v>螺纹钢</v>
          </cell>
          <cell r="C996" t="str">
            <v>HRB400E Φ16 9m</v>
          </cell>
          <cell r="D996" t="str">
            <v>吨</v>
          </cell>
          <cell r="E996">
            <v>23</v>
          </cell>
          <cell r="F996">
            <v>45723</v>
          </cell>
          <cell r="G996" t="str">
            <v>（五局乐山机场项目）乐山市五通桥区冠英镇</v>
          </cell>
          <cell r="H996" t="str">
            <v>王思思</v>
          </cell>
          <cell r="I996">
            <v>18973190156</v>
          </cell>
        </row>
        <row r="997">
          <cell r="A997" t="str">
            <v>德胜</v>
          </cell>
          <cell r="B997" t="str">
            <v>螺纹钢</v>
          </cell>
          <cell r="C997" t="str">
            <v>HRB400E Φ12 9m</v>
          </cell>
          <cell r="D997" t="str">
            <v>吨</v>
          </cell>
          <cell r="E997">
            <v>8</v>
          </cell>
          <cell r="F997">
            <v>45723</v>
          </cell>
          <cell r="G997" t="str">
            <v>（五局乐山机场项目）乐山市五通桥区冠英镇</v>
          </cell>
          <cell r="H997" t="str">
            <v>王思思</v>
          </cell>
          <cell r="I997">
            <v>18973190156</v>
          </cell>
        </row>
        <row r="998">
          <cell r="A998" t="str">
            <v>德胜</v>
          </cell>
          <cell r="B998" t="str">
            <v>螺纹钢</v>
          </cell>
          <cell r="C998" t="str">
            <v>HRB400E Φ14 9m</v>
          </cell>
          <cell r="D998" t="str">
            <v>吨</v>
          </cell>
          <cell r="E998">
            <v>6</v>
          </cell>
          <cell r="F998">
            <v>45723</v>
          </cell>
          <cell r="G998" t="str">
            <v>（五局乐山机场项目）乐山市五通桥区冠英镇</v>
          </cell>
          <cell r="H998" t="str">
            <v>王思思</v>
          </cell>
          <cell r="I998">
            <v>18973190156</v>
          </cell>
        </row>
        <row r="999">
          <cell r="A999" t="str">
            <v>达钢</v>
          </cell>
          <cell r="B999" t="str">
            <v>螺纹钢</v>
          </cell>
          <cell r="C999" t="str">
            <v>HRB400E Φ16 9m</v>
          </cell>
          <cell r="D999" t="str">
            <v>吨</v>
          </cell>
          <cell r="E999">
            <v>60</v>
          </cell>
          <cell r="F999">
            <v>45723</v>
          </cell>
          <cell r="G999" t="str">
            <v>（十九冶-江龙高速一分部）重庆市云阳县X886附近中国十九冶开云高速项目总包部西98米*复兴互通预制梁场</v>
          </cell>
          <cell r="H999" t="str">
            <v>吴章红</v>
          </cell>
          <cell r="I999">
            <v>18628165772</v>
          </cell>
        </row>
        <row r="1000">
          <cell r="A1000" t="str">
            <v>达钢</v>
          </cell>
          <cell r="B1000" t="str">
            <v>盘螺</v>
          </cell>
          <cell r="C1000" t="str">
            <v>HRB400E Φ10</v>
          </cell>
          <cell r="D1000" t="str">
            <v>吨</v>
          </cell>
          <cell r="E1000">
            <v>17.5</v>
          </cell>
          <cell r="F1000">
            <v>45723</v>
          </cell>
          <cell r="G1000" t="str">
            <v>（十九冶-江龙高速一分部）重庆市云阳县X886附近中国十九冶开云高速项目总包部西98米*复兴互通预制梁场</v>
          </cell>
          <cell r="H1000" t="str">
            <v>吴章红</v>
          </cell>
          <cell r="I1000">
            <v>18628165772</v>
          </cell>
        </row>
        <row r="1001">
          <cell r="A1001" t="str">
            <v>达钢</v>
          </cell>
          <cell r="B1001" t="str">
            <v>高线</v>
          </cell>
          <cell r="C1001" t="str">
            <v>HPB300Φ10</v>
          </cell>
          <cell r="D1001" t="str">
            <v>吨</v>
          </cell>
          <cell r="E1001">
            <v>17.5</v>
          </cell>
          <cell r="F1001">
            <v>45723</v>
          </cell>
          <cell r="G1001" t="str">
            <v>（十九冶-江龙高速一分部）重庆市云阳县X886附近中国十九冶开云高速项目总包部西98米*复兴互通预制梁场</v>
          </cell>
          <cell r="H1001" t="str">
            <v>吴章红</v>
          </cell>
          <cell r="I1001">
            <v>18628165772</v>
          </cell>
        </row>
        <row r="1002">
          <cell r="A1002" t="str">
            <v>达钢</v>
          </cell>
          <cell r="B1002" t="str">
            <v>螺纹钢</v>
          </cell>
          <cell r="C1002" t="str">
            <v>HRB400E Φ12 9m</v>
          </cell>
          <cell r="D1002" t="str">
            <v>吨</v>
          </cell>
          <cell r="E1002">
            <v>3</v>
          </cell>
          <cell r="F1002">
            <v>45723</v>
          </cell>
          <cell r="G1002" t="str">
            <v>（十九冶-江龙高速一分部）重庆市云阳县X886附近中国十九冶开云高速项目总包部西98米*复兴互通预制梁场</v>
          </cell>
          <cell r="H1002" t="str">
            <v>吴章红</v>
          </cell>
          <cell r="I1002">
            <v>18628165772</v>
          </cell>
        </row>
        <row r="1003">
          <cell r="A1003" t="str">
            <v>达钢</v>
          </cell>
          <cell r="B1003" t="str">
            <v>螺纹钢</v>
          </cell>
          <cell r="C1003" t="str">
            <v>HRB400E Φ16 9m</v>
          </cell>
          <cell r="D1003" t="str">
            <v>吨</v>
          </cell>
          <cell r="E1003">
            <v>6</v>
          </cell>
          <cell r="F1003">
            <v>45723</v>
          </cell>
          <cell r="G1003" t="str">
            <v>（十九冶-江龙高速一分部）重庆市云阳县X886附近中国十九冶开云高速项目总包部西98米*复兴互通预制梁场</v>
          </cell>
          <cell r="H1003" t="str">
            <v>吴章红</v>
          </cell>
          <cell r="I1003">
            <v>18628165772</v>
          </cell>
        </row>
        <row r="1004">
          <cell r="A1004" t="str">
            <v>达钢</v>
          </cell>
          <cell r="B1004" t="str">
            <v>螺纹钢</v>
          </cell>
          <cell r="C1004" t="str">
            <v>HRB400E Φ20 9m</v>
          </cell>
          <cell r="D1004" t="str">
            <v>吨</v>
          </cell>
          <cell r="E1004">
            <v>3</v>
          </cell>
          <cell r="F1004">
            <v>45723</v>
          </cell>
          <cell r="G1004" t="str">
            <v>（十九冶-江龙高速一分部）重庆市云阳县X886附近中国十九冶开云高速项目总包部西98米*复兴互通预制梁场</v>
          </cell>
          <cell r="H1004" t="str">
            <v>吴章红</v>
          </cell>
          <cell r="I1004">
            <v>18628165772</v>
          </cell>
        </row>
        <row r="1005">
          <cell r="A1005" t="str">
            <v>达钢</v>
          </cell>
          <cell r="B1005" t="str">
            <v>螺纹钢</v>
          </cell>
          <cell r="C1005" t="str">
            <v>HRB400E Φ32 9m</v>
          </cell>
          <cell r="D1005" t="str">
            <v>吨</v>
          </cell>
          <cell r="E1005">
            <v>42</v>
          </cell>
          <cell r="F1005">
            <v>45723</v>
          </cell>
          <cell r="G1005" t="str">
            <v>（五冶达州国道542项目-三工区桥梁3工段）四川省达州市达川区赵固镇水文村原村委会下300米</v>
          </cell>
          <cell r="H1005" t="str">
            <v>李代茂</v>
          </cell>
          <cell r="I1005">
            <v>18302833536</v>
          </cell>
        </row>
        <row r="1006">
          <cell r="A1006" t="str">
            <v>达钢</v>
          </cell>
          <cell r="B1006" t="str">
            <v>螺纹钢</v>
          </cell>
          <cell r="C1006" t="str">
            <v>HRB400E Φ16 9m</v>
          </cell>
          <cell r="D1006" t="str">
            <v>吨</v>
          </cell>
          <cell r="E1006">
            <v>35</v>
          </cell>
          <cell r="F1006">
            <v>45723</v>
          </cell>
          <cell r="G1006" t="str">
            <v>（五冶达州国道542项目-二工区黄家湾隧道工段）四川省达州市达川区赵固镇黄家坡</v>
          </cell>
          <cell r="H1006" t="str">
            <v>罗永方</v>
          </cell>
          <cell r="I1006">
            <v>13551450899</v>
          </cell>
        </row>
        <row r="1007">
          <cell r="A1007" t="str">
            <v>达钢</v>
          </cell>
          <cell r="B1007" t="str">
            <v>螺纹钢</v>
          </cell>
          <cell r="C1007" t="str">
            <v>HRB400E Φ12 9m</v>
          </cell>
          <cell r="D1007" t="str">
            <v>吨</v>
          </cell>
          <cell r="E1007">
            <v>9</v>
          </cell>
          <cell r="F1007">
            <v>45723</v>
          </cell>
          <cell r="G1007" t="str">
            <v>（五冶达州国道542项目-二工区巴河特大桥工段-5号墩）四川省达州市达川区石梯镇固家村村民委员会</v>
          </cell>
          <cell r="H1007" t="str">
            <v>谭福中</v>
          </cell>
          <cell r="I1007">
            <v>15828538619</v>
          </cell>
        </row>
        <row r="1008">
          <cell r="A1008" t="str">
            <v>达钢</v>
          </cell>
          <cell r="B1008" t="str">
            <v>螺纹钢</v>
          </cell>
          <cell r="C1008" t="str">
            <v>HRB400E Φ16 9m</v>
          </cell>
          <cell r="D1008" t="str">
            <v>吨</v>
          </cell>
          <cell r="E1008">
            <v>27</v>
          </cell>
          <cell r="F1008">
            <v>45723</v>
          </cell>
          <cell r="G1008" t="str">
            <v>（五冶达州国道542项目-二工区巴河特大桥工段-5号墩）四川省达州市达川区石梯镇固家村村民委员会</v>
          </cell>
          <cell r="H1008" t="str">
            <v>谭福中</v>
          </cell>
          <cell r="I1008">
            <v>15828538619</v>
          </cell>
        </row>
        <row r="1009">
          <cell r="A1009" t="str">
            <v>达钢</v>
          </cell>
          <cell r="B1009" t="str">
            <v>螺纹钢</v>
          </cell>
          <cell r="C1009" t="str">
            <v>HRB400E Φ32 9m</v>
          </cell>
          <cell r="D1009" t="str">
            <v>吨</v>
          </cell>
          <cell r="E1009">
            <v>12</v>
          </cell>
          <cell r="F1009">
            <v>45723</v>
          </cell>
          <cell r="G1009" t="str">
            <v>（五冶达州国道542项目-二工区巴河特大桥工段-5号墩）四川省达州市达川区石梯镇固家村村民委员会</v>
          </cell>
          <cell r="H1009" t="str">
            <v>谭福中</v>
          </cell>
          <cell r="I1009">
            <v>15828538619</v>
          </cell>
        </row>
        <row r="1010">
          <cell r="A1010" t="str">
            <v>成实</v>
          </cell>
          <cell r="B1010" t="str">
            <v>盘螺</v>
          </cell>
          <cell r="C1010" t="str">
            <v>HRB400E Φ14</v>
          </cell>
          <cell r="D1010" t="str">
            <v>吨</v>
          </cell>
          <cell r="E1010">
            <v>35</v>
          </cell>
          <cell r="F1010">
            <v>45724</v>
          </cell>
          <cell r="G1010" t="str">
            <v>自永4标一局四公司（四川省内江市隆昌市金鹅街道自永4标一局四公司钢筋棚）</v>
          </cell>
          <cell r="H1010" t="str">
            <v>郝优</v>
          </cell>
          <cell r="I1010" t="str">
            <v>13891371707</v>
          </cell>
        </row>
        <row r="1011">
          <cell r="A1011" t="str">
            <v>成实</v>
          </cell>
          <cell r="B1011" t="str">
            <v>高线</v>
          </cell>
          <cell r="C1011" t="str">
            <v>HPB300 Φ12</v>
          </cell>
          <cell r="D1011" t="str">
            <v>吨</v>
          </cell>
          <cell r="E1011">
            <v>35</v>
          </cell>
          <cell r="F1011">
            <v>45724</v>
          </cell>
          <cell r="G1011" t="str">
            <v>自永4标一局四公司（四川省内江市隆昌市金鹅街道自永4标一局四公司钢筋棚）</v>
          </cell>
          <cell r="H1011" t="str">
            <v>郝优</v>
          </cell>
          <cell r="I1011">
            <v>13891371707</v>
          </cell>
        </row>
        <row r="1012">
          <cell r="A1012" t="str">
            <v>成实</v>
          </cell>
          <cell r="B1012" t="str">
            <v>盘螺</v>
          </cell>
          <cell r="C1012" t="str">
            <v>HRB400EΦ8</v>
          </cell>
          <cell r="D1012" t="str">
            <v>吨</v>
          </cell>
          <cell r="E1012">
            <v>5</v>
          </cell>
          <cell r="F1012">
            <v>45724</v>
          </cell>
          <cell r="G1012" t="str">
            <v>（中核中原-温江北林医养综合体项目）四川省成都市温江区万春大道第三人民医院东</v>
          </cell>
          <cell r="H1012" t="str">
            <v>蔡杰</v>
          </cell>
          <cell r="I1012">
            <v>18875129329</v>
          </cell>
        </row>
        <row r="1013">
          <cell r="A1013" t="str">
            <v>成实</v>
          </cell>
          <cell r="B1013" t="str">
            <v>盘螺</v>
          </cell>
          <cell r="C1013" t="str">
            <v>HRB400EΦ10</v>
          </cell>
          <cell r="D1013" t="str">
            <v>吨</v>
          </cell>
          <cell r="E1013">
            <v>5</v>
          </cell>
          <cell r="F1013">
            <v>45724</v>
          </cell>
          <cell r="G1013" t="str">
            <v>（中核中原-温江北林医养综合体项目）四川省成都市温江区万春大道第三人民医院东</v>
          </cell>
          <cell r="H1013" t="str">
            <v>蔡杰</v>
          </cell>
          <cell r="I1013">
            <v>18875129329</v>
          </cell>
        </row>
        <row r="1014">
          <cell r="A1014" t="str">
            <v>成实</v>
          </cell>
          <cell r="B1014" t="str">
            <v>螺纹钢</v>
          </cell>
          <cell r="C1014" t="str">
            <v>HRB500EФ14*9m</v>
          </cell>
          <cell r="D1014" t="str">
            <v>吨</v>
          </cell>
          <cell r="E1014">
            <v>10</v>
          </cell>
          <cell r="F1014">
            <v>45724</v>
          </cell>
          <cell r="G1014" t="str">
            <v>（中核中原-温江北林医养综合体项目）四川省成都市温江区万春大道第三人民医院东</v>
          </cell>
          <cell r="H1014" t="str">
            <v>蔡杰</v>
          </cell>
          <cell r="I1014">
            <v>18875129329</v>
          </cell>
        </row>
        <row r="1015">
          <cell r="A1015" t="str">
            <v>成实</v>
          </cell>
          <cell r="B1015" t="str">
            <v>螺纹钢</v>
          </cell>
          <cell r="C1015" t="str">
            <v>HRB500EФ16*9m</v>
          </cell>
          <cell r="D1015" t="str">
            <v>吨</v>
          </cell>
          <cell r="E1015">
            <v>15</v>
          </cell>
          <cell r="F1015">
            <v>45724</v>
          </cell>
          <cell r="G1015" t="str">
            <v>（中核中原-温江北林医养综合体项目）四川省成都市温江区万春大道第三人民医院东</v>
          </cell>
          <cell r="H1015" t="str">
            <v>蔡杰</v>
          </cell>
          <cell r="I1015">
            <v>18875129329</v>
          </cell>
        </row>
        <row r="1016">
          <cell r="A1016" t="str">
            <v>成实</v>
          </cell>
          <cell r="B1016" t="str">
            <v>盘圆 </v>
          </cell>
          <cell r="C1016" t="str">
            <v>HPB300Ф10</v>
          </cell>
          <cell r="D1016" t="str">
            <v>吨</v>
          </cell>
          <cell r="E1016">
            <v>35</v>
          </cell>
          <cell r="F1016">
            <v>45724</v>
          </cell>
          <cell r="G1016" t="str">
            <v>（中铁六局呼和公司康新高速TJ4-2标）四川省甘孜藏族自治州康定市新都桥镇东俄罗三村中建八局搅拌站旁</v>
          </cell>
          <cell r="H1016" t="str">
            <v>许文刚</v>
          </cell>
          <cell r="I1016">
            <v>15848808186</v>
          </cell>
        </row>
        <row r="1017">
          <cell r="A1017" t="str">
            <v>成实</v>
          </cell>
          <cell r="B1017" t="str">
            <v>盘螺</v>
          </cell>
          <cell r="C1017" t="str">
            <v>HRB400EΦ10</v>
          </cell>
          <cell r="D1017" t="str">
            <v>吨</v>
          </cell>
          <cell r="E1017">
            <v>4</v>
          </cell>
          <cell r="F1017">
            <v>45724</v>
          </cell>
          <cell r="G1017" t="str">
            <v>（中铁九桥康新高速TJ1-3标）四川省甘孜州康定市折多塘村车管所旁（使用德胜、威钢、成实）</v>
          </cell>
          <cell r="H1017" t="str">
            <v>王营光</v>
          </cell>
          <cell r="I1017">
            <v>13479287250</v>
          </cell>
        </row>
        <row r="1018">
          <cell r="A1018" t="str">
            <v>成实</v>
          </cell>
          <cell r="B1018" t="str">
            <v>盘螺</v>
          </cell>
          <cell r="C1018" t="str">
            <v>HRB400EФ14</v>
          </cell>
          <cell r="D1018" t="str">
            <v>吨</v>
          </cell>
          <cell r="E1018">
            <v>30</v>
          </cell>
          <cell r="F1018">
            <v>45724</v>
          </cell>
          <cell r="G1018" t="str">
            <v>（中铁九桥康新高速TJ1-3标）四川省甘孜州康定市折多塘村车管所旁（使用德胜、威钢、成实）</v>
          </cell>
          <cell r="H1018" t="str">
            <v>王营光</v>
          </cell>
          <cell r="I1018">
            <v>13479287250</v>
          </cell>
        </row>
        <row r="1019">
          <cell r="A1019" t="str">
            <v>陕钢</v>
          </cell>
          <cell r="B1019" t="str">
            <v>盘螺</v>
          </cell>
          <cell r="C1019" t="str">
            <v>HRB400E Φ6</v>
          </cell>
          <cell r="D1019" t="str">
            <v>吨</v>
          </cell>
          <cell r="E1019">
            <v>10</v>
          </cell>
          <cell r="F1019">
            <v>45724</v>
          </cell>
          <cell r="G1019" t="str">
            <v>（华西酒城南）成都市武侯区火车南站西路8号酒城南项目</v>
          </cell>
          <cell r="H1019" t="str">
            <v>龙耀宇</v>
          </cell>
          <cell r="I1019">
            <v>18384145895</v>
          </cell>
        </row>
        <row r="1020">
          <cell r="A1020" t="str">
            <v>陕钢</v>
          </cell>
          <cell r="B1020" t="str">
            <v>盘螺</v>
          </cell>
          <cell r="C1020" t="str">
            <v>HRB400E Φ8</v>
          </cell>
          <cell r="D1020" t="str">
            <v>吨</v>
          </cell>
          <cell r="E1020">
            <v>5</v>
          </cell>
          <cell r="F1020">
            <v>45724</v>
          </cell>
          <cell r="G1020" t="str">
            <v>（华西酒城南）成都市武侯区火车南站西路8号酒城南项目</v>
          </cell>
          <cell r="H1020" t="str">
            <v>龙耀宇</v>
          </cell>
          <cell r="I1020">
            <v>18384145895</v>
          </cell>
        </row>
        <row r="1021">
          <cell r="A1021" t="str">
            <v>陕钢</v>
          </cell>
          <cell r="B1021" t="str">
            <v>盘螺</v>
          </cell>
          <cell r="C1021" t="str">
            <v>HRB400E Φ10</v>
          </cell>
          <cell r="D1021" t="str">
            <v>吨</v>
          </cell>
          <cell r="E1021">
            <v>7.5</v>
          </cell>
          <cell r="F1021">
            <v>45724</v>
          </cell>
          <cell r="G1021" t="str">
            <v>（华西酒城南）成都市武侯区火车南站西路8号酒城南项目</v>
          </cell>
          <cell r="H1021" t="str">
            <v>龙耀宇</v>
          </cell>
          <cell r="I1021">
            <v>18384145895</v>
          </cell>
        </row>
        <row r="1022">
          <cell r="A1022" t="str">
            <v>陕钢</v>
          </cell>
          <cell r="B1022" t="str">
            <v>盘螺</v>
          </cell>
          <cell r="C1022" t="str">
            <v>HRB400E Φ12</v>
          </cell>
          <cell r="D1022" t="str">
            <v>吨</v>
          </cell>
          <cell r="E1022">
            <v>47</v>
          </cell>
          <cell r="F1022">
            <v>45724</v>
          </cell>
          <cell r="G1022" t="str">
            <v>（华西酒城南）成都市武侯区火车南站西路8号酒城南项目</v>
          </cell>
          <cell r="H1022" t="str">
            <v>龙耀宇</v>
          </cell>
          <cell r="I1022">
            <v>18384145895</v>
          </cell>
        </row>
        <row r="1023">
          <cell r="A1023" t="str">
            <v>陕钢</v>
          </cell>
          <cell r="B1023" t="str">
            <v>盘螺</v>
          </cell>
          <cell r="C1023" t="str">
            <v>HRB400E Φ8</v>
          </cell>
          <cell r="D1023" t="str">
            <v>吨</v>
          </cell>
          <cell r="E1023">
            <v>15</v>
          </cell>
          <cell r="F1023">
            <v>45724</v>
          </cell>
          <cell r="G1023" t="str">
            <v>（中核华兴-峨眉山项目）四川省乐山市峨眉山市双福镇梓橦庙红华五期中核华兴工地</v>
          </cell>
          <cell r="H1023" t="str">
            <v>李汉军</v>
          </cell>
          <cell r="I1023" t="str">
            <v>18691249091</v>
          </cell>
        </row>
        <row r="1024">
          <cell r="A1024" t="str">
            <v>陕钢</v>
          </cell>
          <cell r="B1024" t="str">
            <v>盘螺</v>
          </cell>
          <cell r="C1024" t="str">
            <v>HRB400E Φ10</v>
          </cell>
          <cell r="D1024" t="str">
            <v>吨</v>
          </cell>
          <cell r="E1024">
            <v>15</v>
          </cell>
          <cell r="F1024">
            <v>45724</v>
          </cell>
          <cell r="G1024" t="str">
            <v>（中核华兴-峨眉山项目）四川省乐山市峨眉山市双福镇梓橦庙红华五期中核华兴工地</v>
          </cell>
          <cell r="H1024" t="str">
            <v>李汉军</v>
          </cell>
          <cell r="I1024" t="str">
            <v>18691249091</v>
          </cell>
        </row>
        <row r="1025">
          <cell r="A1025" t="str">
            <v>陕钢</v>
          </cell>
          <cell r="B1025" t="str">
            <v>高线</v>
          </cell>
          <cell r="C1025" t="str">
            <v>HPB300 6</v>
          </cell>
          <cell r="D1025" t="str">
            <v>吨</v>
          </cell>
          <cell r="E1025">
            <v>6</v>
          </cell>
          <cell r="F1025">
            <v>45724</v>
          </cell>
          <cell r="G1025" t="str">
            <v>（中核华兴-峨眉山项目）四川省乐山市峨眉山市双福镇梓橦庙红华五期中核华兴工地</v>
          </cell>
          <cell r="H1025" t="str">
            <v>李汉军</v>
          </cell>
          <cell r="I1025" t="str">
            <v>18691249091</v>
          </cell>
        </row>
        <row r="1026">
          <cell r="A1026" t="str">
            <v>德胜</v>
          </cell>
          <cell r="B1026" t="str">
            <v>螺纹钢</v>
          </cell>
          <cell r="C1026" t="str">
            <v>HRB400EФ16*9m</v>
          </cell>
          <cell r="D1026" t="str">
            <v>吨</v>
          </cell>
          <cell r="E1026">
            <v>35</v>
          </cell>
          <cell r="F1026">
            <v>45724</v>
          </cell>
          <cell r="G1026" t="str">
            <v>（中铁六局呼和公司康新高速TJ4-2标）四川省甘孜藏族自治州康定市新都桥镇东俄罗三村中建八局搅拌站旁</v>
          </cell>
          <cell r="H1026" t="str">
            <v>许文刚</v>
          </cell>
          <cell r="I1026">
            <v>15848808186</v>
          </cell>
        </row>
        <row r="1027">
          <cell r="A1027" t="str">
            <v>德胜</v>
          </cell>
          <cell r="B1027" t="str">
            <v>螺纹钢</v>
          </cell>
          <cell r="C1027" t="str">
            <v>HRB400EФ28*9m</v>
          </cell>
          <cell r="D1027" t="str">
            <v>吨</v>
          </cell>
          <cell r="E1027">
            <v>35</v>
          </cell>
          <cell r="F1027">
            <v>45724</v>
          </cell>
          <cell r="G1027" t="str">
            <v>（中铁六局呼和公司康新高速TJ4-2标）四川省甘孜藏族自治州康定市新都桥镇东俄罗三村中建八局搅拌站旁</v>
          </cell>
          <cell r="H1027" t="str">
            <v>许文刚</v>
          </cell>
          <cell r="I1027">
            <v>15848808186</v>
          </cell>
        </row>
        <row r="1028">
          <cell r="A1028" t="str">
            <v>德胜</v>
          </cell>
          <cell r="B1028" t="str">
            <v>螺纹钢</v>
          </cell>
          <cell r="C1028" t="str">
            <v>HRB500EФ28*9m</v>
          </cell>
          <cell r="D1028" t="str">
            <v>吨</v>
          </cell>
          <cell r="E1028">
            <v>70</v>
          </cell>
          <cell r="F1028">
            <v>45724</v>
          </cell>
          <cell r="G1028" t="str">
            <v>（中铁六局呼和公司康新高速TJ4-2标）四川省甘孜藏族自治州康定市新都桥镇东俄罗三村中建八局搅拌站旁</v>
          </cell>
          <cell r="H1028" t="str">
            <v>许文刚</v>
          </cell>
          <cell r="I1028">
            <v>15848808186</v>
          </cell>
        </row>
        <row r="1029">
          <cell r="A1029" t="str">
            <v>德胜</v>
          </cell>
          <cell r="B1029" t="str">
            <v>螺纹钢</v>
          </cell>
          <cell r="C1029" t="str">
            <v>HRB400EФ12*9m</v>
          </cell>
          <cell r="D1029" t="str">
            <v>吨</v>
          </cell>
          <cell r="E1029">
            <v>2</v>
          </cell>
          <cell r="F1029">
            <v>45724</v>
          </cell>
          <cell r="G1029" t="str">
            <v>（中铁九桥康新高速TJ1-3标）四川省甘孜州康定市折多塘村车管所旁（使用德胜、威钢、成实）</v>
          </cell>
          <cell r="H1029" t="str">
            <v>王营光</v>
          </cell>
          <cell r="I1029">
            <v>13479287250</v>
          </cell>
        </row>
        <row r="1030">
          <cell r="A1030" t="str">
            <v>德胜</v>
          </cell>
          <cell r="B1030" t="str">
            <v>螺纹钢</v>
          </cell>
          <cell r="C1030" t="str">
            <v>HRB400EФ16*9m</v>
          </cell>
          <cell r="D1030" t="str">
            <v>吨</v>
          </cell>
          <cell r="E1030">
            <v>25</v>
          </cell>
          <cell r="F1030">
            <v>45724</v>
          </cell>
          <cell r="G1030" t="str">
            <v>（中铁九桥康新高速TJ1-3标）四川省甘孜州康定市折多塘村车管所旁（使用德胜、威钢、成实）</v>
          </cell>
          <cell r="H1030" t="str">
            <v>王营光</v>
          </cell>
          <cell r="I1030">
            <v>13479287250</v>
          </cell>
        </row>
        <row r="1031">
          <cell r="A1031" t="str">
            <v>德胜</v>
          </cell>
          <cell r="B1031" t="str">
            <v>螺纹钢</v>
          </cell>
          <cell r="C1031" t="str">
            <v>HRB400EФ25*9m</v>
          </cell>
          <cell r="D1031" t="str">
            <v>吨</v>
          </cell>
          <cell r="E1031">
            <v>17</v>
          </cell>
          <cell r="F1031">
            <v>45724</v>
          </cell>
          <cell r="G1031" t="str">
            <v>（中铁九桥康新高速TJ1-3标）四川省甘孜州康定市折多塘村车管所旁（使用德胜、威钢、成实）</v>
          </cell>
          <cell r="H1031" t="str">
            <v>王营光</v>
          </cell>
          <cell r="I1031">
            <v>13479287250</v>
          </cell>
        </row>
        <row r="1032">
          <cell r="A1032" t="str">
            <v>德胜</v>
          </cell>
          <cell r="B1032" t="str">
            <v>螺纹钢</v>
          </cell>
          <cell r="C1032" t="str">
            <v>HRB400EФ28*9m</v>
          </cell>
          <cell r="D1032" t="str">
            <v>吨</v>
          </cell>
          <cell r="E1032">
            <v>8</v>
          </cell>
          <cell r="F1032">
            <v>45724</v>
          </cell>
          <cell r="G1032" t="str">
            <v>（中铁九桥康新高速TJ1-3标）四川省甘孜州康定市折多塘村车管所旁（使用德胜、威钢、成实）</v>
          </cell>
          <cell r="H1032" t="str">
            <v>王营光</v>
          </cell>
          <cell r="I1032">
            <v>13479287250</v>
          </cell>
        </row>
        <row r="1033">
          <cell r="A1033" t="str">
            <v>德胜</v>
          </cell>
          <cell r="B1033" t="str">
            <v>螺纹钢</v>
          </cell>
          <cell r="C1033" t="str">
            <v>HRB400EФ32*9m</v>
          </cell>
          <cell r="D1033" t="str">
            <v>吨</v>
          </cell>
          <cell r="E1033">
            <v>90</v>
          </cell>
          <cell r="F1033">
            <v>45724</v>
          </cell>
          <cell r="G1033" t="str">
            <v>（中铁九桥康新高速TJ1-3标）四川省甘孜州康定市折多塘村车管所旁（使用德胜、威钢、成实）</v>
          </cell>
          <cell r="H1033" t="str">
            <v>王营光</v>
          </cell>
          <cell r="I1033">
            <v>13479287250</v>
          </cell>
        </row>
        <row r="1034">
          <cell r="A1034" t="str">
            <v>达钢</v>
          </cell>
          <cell r="B1034" t="str">
            <v>盘圆</v>
          </cell>
          <cell r="C1034" t="str">
            <v>HPB300 Φ10</v>
          </cell>
          <cell r="D1034" t="str">
            <v>吨</v>
          </cell>
          <cell r="E1034">
            <v>2</v>
          </cell>
          <cell r="F1034">
            <v>45725</v>
          </cell>
          <cell r="G1034" t="str">
            <v>四川省南充市营山县咸安大道成都元泽环境技术有限公司营山分公司（中核华兴市政道路项目部）</v>
          </cell>
          <cell r="H1034" t="str">
            <v>黎家敏</v>
          </cell>
          <cell r="I1034" t="str">
            <v>15082798787</v>
          </cell>
        </row>
        <row r="1035">
          <cell r="A1035" t="str">
            <v>达钢</v>
          </cell>
          <cell r="B1035" t="str">
            <v>螺纹钢</v>
          </cell>
          <cell r="C1035" t="str">
            <v>HRB400E Φ16 9m</v>
          </cell>
          <cell r="D1035" t="str">
            <v>吨</v>
          </cell>
          <cell r="E1035">
            <v>3</v>
          </cell>
          <cell r="F1035">
            <v>45725</v>
          </cell>
          <cell r="G1035" t="str">
            <v>四川省南充市营山县咸安大道成都元泽环境技术有限公司营山分公司（中核华兴市政道路项目部）</v>
          </cell>
          <cell r="H1035" t="str">
            <v>黎家敏</v>
          </cell>
          <cell r="I1035" t="str">
            <v>15082798787</v>
          </cell>
        </row>
        <row r="1036">
          <cell r="A1036" t="str">
            <v>达钢</v>
          </cell>
          <cell r="B1036" t="str">
            <v>螺纹钢</v>
          </cell>
          <cell r="C1036" t="str">
            <v>HRB400E Φ20 9m</v>
          </cell>
          <cell r="D1036" t="str">
            <v>吨</v>
          </cell>
          <cell r="E1036">
            <v>20</v>
          </cell>
          <cell r="F1036">
            <v>45725</v>
          </cell>
          <cell r="G1036" t="str">
            <v>四川省南充市营山县咸安大道成都元泽环境技术有限公司营山分公司（中核华兴市政道路项目部）</v>
          </cell>
          <cell r="H1036" t="str">
            <v>黎家敏</v>
          </cell>
          <cell r="I1036" t="str">
            <v>15082798787</v>
          </cell>
        </row>
        <row r="1037">
          <cell r="A1037" t="str">
            <v>达钢</v>
          </cell>
          <cell r="B1037" t="str">
            <v>螺纹钢</v>
          </cell>
          <cell r="C1037" t="str">
            <v>HRB400E Φ28 9m</v>
          </cell>
          <cell r="D1037" t="str">
            <v>吨</v>
          </cell>
          <cell r="E1037">
            <v>9</v>
          </cell>
          <cell r="F1037">
            <v>45725</v>
          </cell>
          <cell r="G1037" t="str">
            <v>四川省南充市营山县咸安大道成都元泽环境技术有限公司营山分公司（中核华兴市政道路项目部）</v>
          </cell>
          <cell r="H1037" t="str">
            <v>黎家敏</v>
          </cell>
          <cell r="I1037" t="str">
            <v>15082798787</v>
          </cell>
        </row>
        <row r="1038">
          <cell r="A1038" t="str">
            <v>达钢</v>
          </cell>
          <cell r="B1038" t="str">
            <v>螺纹钢</v>
          </cell>
          <cell r="C1038" t="str">
            <v>HRB400E Φ20 9m</v>
          </cell>
          <cell r="D1038" t="str">
            <v>吨</v>
          </cell>
          <cell r="E1038">
            <v>35</v>
          </cell>
          <cell r="F1038">
            <v>45725</v>
          </cell>
          <cell r="G1038" t="str">
            <v>（五冶达州国道542项目-二工区黄家湾隧道工段）四川省达州市达川区赵固镇黄家坡</v>
          </cell>
          <cell r="H1038" t="str">
            <v>罗永方</v>
          </cell>
          <cell r="I1038">
            <v>13551450899</v>
          </cell>
        </row>
        <row r="1039">
          <cell r="A1039" t="str">
            <v>陕钢</v>
          </cell>
          <cell r="B1039" t="str">
            <v>盘圆</v>
          </cell>
          <cell r="C1039" t="str">
            <v>HPB300Ф10</v>
          </cell>
          <cell r="D1039" t="str">
            <v>吨</v>
          </cell>
          <cell r="E1039">
            <v>32</v>
          </cell>
          <cell r="F1039">
            <v>45725</v>
          </cell>
          <cell r="G1039" t="str">
            <v>（成铁西物-德阳西外街项目）四川省德阳市旌阳区黄山路一段（司机拍摄签收小票时需设置时间及地点水印）</v>
          </cell>
          <cell r="H1039" t="str">
            <v>黄永福</v>
          </cell>
          <cell r="I1039" t="str">
            <v>15982823571</v>
          </cell>
        </row>
        <row r="1040">
          <cell r="A1040" t="str">
            <v>陕钢</v>
          </cell>
          <cell r="B1040" t="str">
            <v>盘螺</v>
          </cell>
          <cell r="C1040" t="str">
            <v>HRB400EФ12</v>
          </cell>
          <cell r="D1040" t="str">
            <v>吨</v>
          </cell>
          <cell r="E1040">
            <v>2</v>
          </cell>
          <cell r="F1040">
            <v>45725</v>
          </cell>
          <cell r="G1040" t="str">
            <v>（成铁西物-德阳西外街项目）四川省德阳市旌阳区黄山路一段（司机拍摄签收小票时需设置时间及地点水印）</v>
          </cell>
          <cell r="H1040" t="str">
            <v>黄永福</v>
          </cell>
          <cell r="I1040" t="str">
            <v>15982823571</v>
          </cell>
        </row>
        <row r="1041">
          <cell r="A1041" t="str">
            <v>德胜</v>
          </cell>
          <cell r="B1041" t="str">
            <v>螺纹钢</v>
          </cell>
          <cell r="C1041" t="str">
            <v>HRB400EФ16*9m</v>
          </cell>
          <cell r="D1041" t="str">
            <v>吨</v>
          </cell>
          <cell r="E1041">
            <v>35</v>
          </cell>
          <cell r="F1041">
            <v>45725</v>
          </cell>
          <cell r="G1041" t="str">
            <v>（成铁西物-德阳西外街项目）四川省德阳市旌阳区黄山路一段（司机拍摄签收小票时需设置时间及地点水印）</v>
          </cell>
          <cell r="H1041" t="str">
            <v>黄永福</v>
          </cell>
          <cell r="I1041" t="str">
            <v>15982823571</v>
          </cell>
        </row>
        <row r="1042">
          <cell r="A1042" t="str">
            <v>德胜</v>
          </cell>
          <cell r="B1042" t="str">
            <v>螺纹钢</v>
          </cell>
          <cell r="C1042" t="str">
            <v>HRB400EФ28*9m</v>
          </cell>
          <cell r="D1042" t="str">
            <v>吨</v>
          </cell>
          <cell r="E1042">
            <v>70</v>
          </cell>
          <cell r="F1042">
            <v>45725</v>
          </cell>
          <cell r="G1042" t="str">
            <v>（成铁西物-德阳西外街项目）四川省德阳市旌阳区黄山路一段（司机拍摄签收小票时需设置时间及地点水印）</v>
          </cell>
          <cell r="H1042" t="str">
            <v>黄永福</v>
          </cell>
          <cell r="I1042" t="str">
            <v>15982823571</v>
          </cell>
        </row>
        <row r="1043">
          <cell r="A1043" t="str">
            <v>德胜</v>
          </cell>
          <cell r="B1043" t="str">
            <v>螺纹钢</v>
          </cell>
          <cell r="C1043" t="str">
            <v>HRB400EФ32*9m</v>
          </cell>
          <cell r="D1043" t="str">
            <v>吨</v>
          </cell>
          <cell r="E1043">
            <v>35</v>
          </cell>
          <cell r="F1043">
            <v>45725</v>
          </cell>
          <cell r="G1043" t="str">
            <v>（成铁西物-德阳西外街项目）四川省德阳市旌阳区黄山路一段（司机拍摄签收小票时需设置时间及地点水印）</v>
          </cell>
          <cell r="H1043" t="str">
            <v>黄永福</v>
          </cell>
          <cell r="I1043" t="str">
            <v>15982823571</v>
          </cell>
        </row>
        <row r="1044">
          <cell r="A1044" t="str">
            <v>德胜</v>
          </cell>
          <cell r="B1044" t="str">
            <v>螺纹钢</v>
          </cell>
          <cell r="C1044" t="str">
            <v>HRB400EФ25*9m</v>
          </cell>
          <cell r="D1044" t="str">
            <v>吨</v>
          </cell>
          <cell r="E1044">
            <v>35</v>
          </cell>
          <cell r="F1044">
            <v>45725</v>
          </cell>
          <cell r="G1044" t="str">
            <v>（五冶钢构宜宾高县月江镇建设项目）  四川省宜宾市高县月江镇刚记超市斜对面(还阳组团沪碳二期项目)</v>
          </cell>
          <cell r="H1044" t="str">
            <v>张朝亮</v>
          </cell>
          <cell r="I1044">
            <v>15228205853</v>
          </cell>
        </row>
        <row r="1045">
          <cell r="A1045" t="str">
            <v>八局</v>
          </cell>
          <cell r="B1045" t="str">
            <v>高线</v>
          </cell>
          <cell r="C1045" t="str">
            <v>HPB300Φ10</v>
          </cell>
          <cell r="D1045" t="str">
            <v>吨</v>
          </cell>
          <cell r="E1045">
            <v>70</v>
          </cell>
          <cell r="F1045">
            <v>45726</v>
          </cell>
          <cell r="G1045" t="str">
            <v>（中铁三局-铜资高速1标）四川省资阳市安岳县石羊镇猫坝村2#钢筋场</v>
          </cell>
          <cell r="H1045" t="str">
            <v>王雪</v>
          </cell>
          <cell r="I1045">
            <v>18729676589</v>
          </cell>
        </row>
        <row r="1046">
          <cell r="A1046" t="str">
            <v>八局</v>
          </cell>
          <cell r="B1046" t="str">
            <v>高线</v>
          </cell>
          <cell r="C1046" t="str">
            <v>HPB300Φ8</v>
          </cell>
          <cell r="D1046" t="str">
            <v>吨</v>
          </cell>
          <cell r="E1046">
            <v>25</v>
          </cell>
          <cell r="F1046">
            <v>45726</v>
          </cell>
          <cell r="G1046" t="str">
            <v>（中铁三局-铜资高速1标）四川省资阳市安岳县石羊镇猫坝村2#钢筋场</v>
          </cell>
          <cell r="H1046" t="str">
            <v>王雪</v>
          </cell>
          <cell r="I1046">
            <v>18729676589</v>
          </cell>
        </row>
        <row r="1047">
          <cell r="A1047" t="str">
            <v>八局</v>
          </cell>
          <cell r="B1047" t="str">
            <v>高线</v>
          </cell>
          <cell r="C1047" t="str">
            <v>HPB300Φ10</v>
          </cell>
          <cell r="D1047" t="str">
            <v>吨</v>
          </cell>
          <cell r="E1047">
            <v>10</v>
          </cell>
          <cell r="F1047">
            <v>45726</v>
          </cell>
          <cell r="G1047" t="str">
            <v>（中铁三局-铜资高速1标）四川省资阳市安岳县石羊镇猫坝村2#钢筋场</v>
          </cell>
          <cell r="H1047" t="str">
            <v>王雪</v>
          </cell>
          <cell r="I1047">
            <v>18729676589</v>
          </cell>
        </row>
        <row r="1048">
          <cell r="A1048" t="str">
            <v>八局</v>
          </cell>
          <cell r="B1048" t="str">
            <v>高线</v>
          </cell>
          <cell r="C1048" t="str">
            <v>HPB300Φ8</v>
          </cell>
          <cell r="D1048" t="str">
            <v>吨</v>
          </cell>
          <cell r="E1048">
            <v>35</v>
          </cell>
          <cell r="F1048">
            <v>45726</v>
          </cell>
          <cell r="G1048" t="str">
            <v>（中铁二局-成渝扩容4标）四川省成都市简阳市杨家镇桐子湾村二局钢筋场</v>
          </cell>
          <cell r="H1048" t="str">
            <v>陈钢</v>
          </cell>
          <cell r="I1048">
            <v>13018165813</v>
          </cell>
        </row>
        <row r="1049">
          <cell r="A1049" t="str">
            <v>八局</v>
          </cell>
          <cell r="B1049" t="str">
            <v>螺纹钢</v>
          </cell>
          <cell r="C1049" t="str">
            <v>HRB400E Φ25 12m</v>
          </cell>
          <cell r="D1049" t="str">
            <v>吨</v>
          </cell>
          <cell r="E1049">
            <v>35</v>
          </cell>
          <cell r="F1049">
            <v>45726</v>
          </cell>
          <cell r="G1049" t="str">
            <v>（中铁五局-成渝扩容3标）四川省资阳市雁江区伍隍镇铺子村雁江区X138</v>
          </cell>
          <cell r="H1049" t="str">
            <v>王健</v>
          </cell>
          <cell r="I1049">
            <v>17726168395</v>
          </cell>
        </row>
        <row r="1050">
          <cell r="A1050" t="str">
            <v>德胜</v>
          </cell>
          <cell r="B1050" t="str">
            <v>螺纹钢</v>
          </cell>
          <cell r="C1050" t="str">
            <v>HRB400EФ25*9m</v>
          </cell>
          <cell r="D1050" t="str">
            <v>吨</v>
          </cell>
          <cell r="E1050">
            <v>30</v>
          </cell>
          <cell r="F1050">
            <v>45726</v>
          </cell>
          <cell r="G1050" t="str">
            <v>（成铁西物-德阳西外街项目）四川省德阳市旌阳区黄山路一段（司机拍摄签收小票时需设置时间及地点水印）</v>
          </cell>
          <cell r="H1050" t="str">
            <v>黄永福</v>
          </cell>
          <cell r="I1050" t="str">
            <v>15982823571</v>
          </cell>
        </row>
        <row r="1051">
          <cell r="A1051" t="str">
            <v>德胜</v>
          </cell>
          <cell r="B1051" t="str">
            <v>螺纹钢</v>
          </cell>
          <cell r="C1051" t="str">
            <v>HRB400EФ32*9m</v>
          </cell>
          <cell r="D1051" t="str">
            <v>吨</v>
          </cell>
          <cell r="E1051">
            <v>40</v>
          </cell>
          <cell r="F1051">
            <v>45726</v>
          </cell>
          <cell r="G1051" t="str">
            <v>（成铁西物-德阳西外街项目）四川省德阳市旌阳区黄山路一段（司机拍摄签收小票时需设置时间及地点水印）</v>
          </cell>
          <cell r="H1051" t="str">
            <v>黄永福</v>
          </cell>
          <cell r="I1051" t="str">
            <v>15982823571</v>
          </cell>
        </row>
        <row r="1052">
          <cell r="A1052" t="str">
            <v>陕钢</v>
          </cell>
          <cell r="B1052" t="str">
            <v>盘圆</v>
          </cell>
          <cell r="C1052" t="str">
            <v>HPB300 Φ12</v>
          </cell>
          <cell r="D1052" t="str">
            <v>吨</v>
          </cell>
          <cell r="E1052">
            <v>12</v>
          </cell>
          <cell r="F1052">
            <v>45726</v>
          </cell>
          <cell r="G1052" t="str">
            <v>四川省南充市营山县咸安大道成都元泽环境技术有限公司营山分公司（中核华兴市政道路项目部）</v>
          </cell>
          <cell r="H1052" t="str">
            <v>黎家敏</v>
          </cell>
          <cell r="I1052" t="str">
            <v>15082798787</v>
          </cell>
        </row>
        <row r="1053">
          <cell r="A1053" t="str">
            <v>陕钢</v>
          </cell>
          <cell r="B1053" t="str">
            <v>盘螺</v>
          </cell>
          <cell r="C1053" t="str">
            <v>HRB400E Φ10</v>
          </cell>
          <cell r="D1053" t="str">
            <v>吨</v>
          </cell>
          <cell r="E1053">
            <v>8</v>
          </cell>
          <cell r="F1053">
            <v>45726</v>
          </cell>
          <cell r="G1053" t="str">
            <v>四川省南充市营山县咸安大道成都元泽环境技术有限公司营山分公司（中核华兴市政道路项目部）</v>
          </cell>
          <cell r="H1053" t="str">
            <v>黎家敏</v>
          </cell>
          <cell r="I1053" t="str">
            <v>15082798787</v>
          </cell>
        </row>
        <row r="1054">
          <cell r="A1054" t="str">
            <v>陕钢</v>
          </cell>
          <cell r="B1054" t="str">
            <v>螺纹钢</v>
          </cell>
          <cell r="C1054" t="str">
            <v>HRB400E Φ12 9m</v>
          </cell>
          <cell r="D1054" t="str">
            <v>吨</v>
          </cell>
          <cell r="E1054">
            <v>5</v>
          </cell>
          <cell r="F1054">
            <v>45726</v>
          </cell>
          <cell r="G1054" t="str">
            <v>四川省南充市营山县咸安大道成都元泽环境技术有限公司营山分公司（中核华兴市政道路项目部）</v>
          </cell>
          <cell r="H1054" t="str">
            <v>黎家敏</v>
          </cell>
          <cell r="I1054" t="str">
            <v>15082798787</v>
          </cell>
        </row>
        <row r="1055">
          <cell r="A1055" t="str">
            <v>陕钢</v>
          </cell>
          <cell r="B1055" t="str">
            <v>螺纹钢</v>
          </cell>
          <cell r="C1055" t="str">
            <v>HRB400E Φ25 9m</v>
          </cell>
          <cell r="D1055" t="str">
            <v>吨</v>
          </cell>
          <cell r="E1055">
            <v>10</v>
          </cell>
          <cell r="F1055">
            <v>45726</v>
          </cell>
          <cell r="G1055" t="str">
            <v>四川省南充市营山县咸安大道成都元泽环境技术有限公司营山分公司（中核华兴市政道路项目部）</v>
          </cell>
          <cell r="H1055" t="str">
            <v>黎家敏</v>
          </cell>
          <cell r="I1055" t="str">
            <v>15082798787</v>
          </cell>
        </row>
        <row r="1056">
          <cell r="A1056" t="str">
            <v>晋邦</v>
          </cell>
          <cell r="B1056" t="str">
            <v>螺纹钢</v>
          </cell>
          <cell r="C1056" t="str">
            <v>HRB500E Φ16</v>
          </cell>
          <cell r="D1056" t="str">
            <v>吨</v>
          </cell>
          <cell r="E1056">
            <v>12</v>
          </cell>
          <cell r="F1056">
            <v>45726</v>
          </cell>
          <cell r="G1056" t="str">
            <v>（商投建工达州中医药科技园-4工区-7号楼）达州市通川区达州中医药职业学院犀牛大道北段</v>
          </cell>
          <cell r="H1056" t="str">
            <v>张扬</v>
          </cell>
          <cell r="I1056">
            <v>18381904567</v>
          </cell>
        </row>
        <row r="1057">
          <cell r="A1057" t="str">
            <v>晋邦</v>
          </cell>
          <cell r="B1057" t="str">
            <v>螺纹钢</v>
          </cell>
          <cell r="C1057" t="str">
            <v>HRB500E Φ18</v>
          </cell>
          <cell r="D1057" t="str">
            <v>吨</v>
          </cell>
          <cell r="E1057">
            <v>15</v>
          </cell>
          <cell r="F1057">
            <v>45726</v>
          </cell>
          <cell r="G1057" t="str">
            <v>（商投建工达州中医药科技园-4工区-7号楼）达州市通川区达州中医药职业学院犀牛大道北段</v>
          </cell>
          <cell r="H1057" t="str">
            <v>张扬</v>
          </cell>
          <cell r="I1057">
            <v>18381904567</v>
          </cell>
        </row>
        <row r="1058">
          <cell r="A1058" t="str">
            <v>晋邦</v>
          </cell>
          <cell r="B1058" t="str">
            <v>螺纹钢</v>
          </cell>
          <cell r="C1058" t="str">
            <v>HRB500E Φ20</v>
          </cell>
          <cell r="D1058" t="str">
            <v>吨</v>
          </cell>
          <cell r="E1058">
            <v>3</v>
          </cell>
          <cell r="F1058">
            <v>45726</v>
          </cell>
          <cell r="G1058" t="str">
            <v>（商投建工达州中医药科技园-4工区-7号楼）达州市通川区达州中医药职业学院犀牛大道北段</v>
          </cell>
          <cell r="H1058" t="str">
            <v>张扬</v>
          </cell>
          <cell r="I1058">
            <v>18381904567</v>
          </cell>
        </row>
        <row r="1059">
          <cell r="A1059" t="str">
            <v>晋邦</v>
          </cell>
          <cell r="B1059" t="str">
            <v>螺纹钢</v>
          </cell>
          <cell r="C1059" t="str">
            <v>HRB500E Φ22</v>
          </cell>
          <cell r="D1059" t="str">
            <v>吨</v>
          </cell>
          <cell r="E1059">
            <v>3</v>
          </cell>
          <cell r="F1059">
            <v>45726</v>
          </cell>
          <cell r="G1059" t="str">
            <v>（商投建工达州中医药科技园-4工区-7号楼）达州市通川区达州中医药职业学院犀牛大道北段</v>
          </cell>
          <cell r="H1059" t="str">
            <v>张扬</v>
          </cell>
          <cell r="I1059">
            <v>18381904567</v>
          </cell>
        </row>
        <row r="1060">
          <cell r="A1060" t="str">
            <v>晋邦</v>
          </cell>
          <cell r="B1060" t="str">
            <v>螺纹钢</v>
          </cell>
          <cell r="C1060" t="str">
            <v>HRB400E Φ32 9m</v>
          </cell>
          <cell r="D1060" t="str">
            <v>吨</v>
          </cell>
          <cell r="E1060">
            <v>35</v>
          </cell>
          <cell r="F1060">
            <v>45726</v>
          </cell>
          <cell r="G1060" t="str">
            <v>（商投建工达州中医药科技园-2工区-景观桥）达州市通川区达州中医药职业学院犀牛大道北段</v>
          </cell>
          <cell r="H1060" t="str">
            <v>李波</v>
          </cell>
          <cell r="I1060">
            <v>18381899787</v>
          </cell>
        </row>
        <row r="1061">
          <cell r="A1061" t="str">
            <v>晋邦</v>
          </cell>
          <cell r="B1061" t="str">
            <v>高线</v>
          </cell>
          <cell r="C1061" t="str">
            <v>HPB300 Φ10</v>
          </cell>
          <cell r="D1061" t="str">
            <v>吨</v>
          </cell>
          <cell r="E1061">
            <v>5</v>
          </cell>
          <cell r="F1061">
            <v>45726</v>
          </cell>
          <cell r="G1061" t="str">
            <v>（五冶达州国道542项目-一工区路基一工段）四川省达州市达川区石梯火车站盖板加工点</v>
          </cell>
          <cell r="H1061" t="str">
            <v>郑松</v>
          </cell>
          <cell r="I1061">
            <v>13527304849</v>
          </cell>
        </row>
        <row r="1062">
          <cell r="A1062" t="str">
            <v>晋邦</v>
          </cell>
          <cell r="B1062" t="str">
            <v>螺纹钢</v>
          </cell>
          <cell r="C1062" t="str">
            <v>HRB400E Φ16 9m</v>
          </cell>
          <cell r="D1062" t="str">
            <v>吨</v>
          </cell>
          <cell r="E1062">
            <v>3</v>
          </cell>
          <cell r="F1062">
            <v>45726</v>
          </cell>
          <cell r="G1062" t="str">
            <v>（五冶达州国道542项目-一工区路基一工段）四川省达州市达川区石梯火车站盖板加工点</v>
          </cell>
          <cell r="H1062" t="str">
            <v>郑松</v>
          </cell>
          <cell r="I1062">
            <v>13527304849</v>
          </cell>
        </row>
        <row r="1063">
          <cell r="A1063" t="str">
            <v>晋邦</v>
          </cell>
          <cell r="B1063" t="str">
            <v>螺纹钢</v>
          </cell>
          <cell r="C1063" t="str">
            <v>HRB400E Φ20 9m</v>
          </cell>
          <cell r="D1063" t="str">
            <v>吨</v>
          </cell>
          <cell r="E1063">
            <v>8</v>
          </cell>
          <cell r="F1063">
            <v>45726</v>
          </cell>
          <cell r="G1063" t="str">
            <v>（五冶达州国道542项目-一工区路基一工段）四川省达州市达川区石梯火车站盖板加工点</v>
          </cell>
          <cell r="H1063" t="str">
            <v>郑松</v>
          </cell>
          <cell r="I1063">
            <v>13527304849</v>
          </cell>
        </row>
        <row r="1064">
          <cell r="A1064" t="str">
            <v>晋邦</v>
          </cell>
          <cell r="B1064" t="str">
            <v>螺纹钢</v>
          </cell>
          <cell r="C1064" t="str">
            <v>HRB400E Φ22 9m</v>
          </cell>
          <cell r="D1064" t="str">
            <v>吨</v>
          </cell>
          <cell r="E1064">
            <v>9</v>
          </cell>
          <cell r="F1064">
            <v>45726</v>
          </cell>
          <cell r="G1064" t="str">
            <v>（五冶达州国道542项目-一工区路基一工段）四川省达州市达川区石梯火车站盖板加工点</v>
          </cell>
          <cell r="H1064" t="str">
            <v>郑松</v>
          </cell>
          <cell r="I1064">
            <v>13527304849</v>
          </cell>
        </row>
        <row r="1065">
          <cell r="A1065" t="str">
            <v>晋邦</v>
          </cell>
          <cell r="B1065" t="str">
            <v>螺纹钢</v>
          </cell>
          <cell r="C1065" t="str">
            <v>HRB400E Φ12 12m</v>
          </cell>
          <cell r="D1065" t="str">
            <v>吨</v>
          </cell>
          <cell r="E1065">
            <v>7</v>
          </cell>
          <cell r="F1065">
            <v>45726</v>
          </cell>
          <cell r="G1065" t="str">
            <v>（五冶达州国道542项目-一工区路基一工段）四川省达州市达川区石梯火车站盖板加工点</v>
          </cell>
          <cell r="H1065" t="str">
            <v>郑松</v>
          </cell>
          <cell r="I1065">
            <v>13527304849</v>
          </cell>
        </row>
        <row r="1066">
          <cell r="A1066" t="str">
            <v>晋邦</v>
          </cell>
          <cell r="B1066" t="str">
            <v>盘螺</v>
          </cell>
          <cell r="C1066" t="str">
            <v>HRB400E Φ8</v>
          </cell>
          <cell r="D1066" t="str">
            <v>吨</v>
          </cell>
          <cell r="E1066">
            <v>5</v>
          </cell>
          <cell r="F1066">
            <v>45726</v>
          </cell>
          <cell r="G1066" t="str">
            <v>(五冶钢构医学科学产业园建设项目房建二部-排洪渠（五标）)四川省南充市顺庆区搬罾街道学府大道二段</v>
          </cell>
          <cell r="H1066" t="str">
            <v>安南</v>
          </cell>
          <cell r="I1066">
            <v>19950525030</v>
          </cell>
        </row>
        <row r="1067">
          <cell r="A1067" t="str">
            <v>晋邦</v>
          </cell>
          <cell r="B1067" t="str">
            <v>螺纹钢</v>
          </cell>
          <cell r="C1067" t="str">
            <v>HRB400E Φ12 9m</v>
          </cell>
          <cell r="D1067" t="str">
            <v>吨</v>
          </cell>
          <cell r="E1067">
            <v>12</v>
          </cell>
          <cell r="F1067">
            <v>45726</v>
          </cell>
          <cell r="G1067" t="str">
            <v>(五冶钢构医学科学产业园建设项目房建二部-排洪渠（五标）)四川省南充市顺庆区搬罾街道学府大道二段</v>
          </cell>
          <cell r="H1067" t="str">
            <v>安南</v>
          </cell>
          <cell r="I1067">
            <v>19950525030</v>
          </cell>
        </row>
        <row r="1068">
          <cell r="A1068" t="str">
            <v>晋邦</v>
          </cell>
          <cell r="B1068" t="str">
            <v>螺纹钢</v>
          </cell>
          <cell r="C1068" t="str">
            <v>HRB400E Φ25 9m</v>
          </cell>
          <cell r="D1068" t="str">
            <v>吨</v>
          </cell>
          <cell r="E1068">
            <v>18</v>
          </cell>
          <cell r="F1068">
            <v>45726</v>
          </cell>
          <cell r="G1068" t="str">
            <v>(五冶钢构医学科学产业园建设项目房建二部-排洪渠（五标）)四川省南充市顺庆区搬罾街道学府大道二段</v>
          </cell>
          <cell r="H1068" t="str">
            <v>安南</v>
          </cell>
          <cell r="I1068">
            <v>19950525030</v>
          </cell>
        </row>
        <row r="1069">
          <cell r="A1069" t="str">
            <v>晋邦</v>
          </cell>
          <cell r="B1069" t="str">
            <v>盘螺</v>
          </cell>
          <cell r="C1069" t="str">
            <v>HRB400E Φ6</v>
          </cell>
          <cell r="D1069" t="str">
            <v>吨</v>
          </cell>
          <cell r="E1069">
            <v>6</v>
          </cell>
          <cell r="F1069">
            <v>45726</v>
          </cell>
          <cell r="G1069" t="str">
            <v>（达州市公共卫生临床医疗中心项目-一标-2号制作房）达州市通川区西外复兴镇公共卫生临床医疗中心项目</v>
          </cell>
          <cell r="H1069" t="str">
            <v>潘建发</v>
          </cell>
          <cell r="I1069">
            <v>13658059919</v>
          </cell>
        </row>
        <row r="1070">
          <cell r="A1070" t="str">
            <v>晋邦</v>
          </cell>
          <cell r="B1070" t="str">
            <v>螺纹钢</v>
          </cell>
          <cell r="C1070" t="str">
            <v>HRB400E Φ12 9m</v>
          </cell>
          <cell r="D1070" t="str">
            <v>吨</v>
          </cell>
          <cell r="E1070">
            <v>22</v>
          </cell>
          <cell r="F1070">
            <v>45726</v>
          </cell>
          <cell r="G1070" t="str">
            <v>（达州市公共卫生临床医疗中心项目-一标-2号制作房）达州市通川区西外复兴镇公共卫生临床医疗中心项目</v>
          </cell>
          <cell r="H1070" t="str">
            <v>潘建发</v>
          </cell>
          <cell r="I1070">
            <v>13658059919</v>
          </cell>
        </row>
        <row r="1071">
          <cell r="A1071" t="str">
            <v>晋邦</v>
          </cell>
          <cell r="B1071" t="str">
            <v>螺纹钢</v>
          </cell>
          <cell r="C1071" t="str">
            <v>HRB400E Φ14 9m</v>
          </cell>
          <cell r="D1071" t="str">
            <v>吨</v>
          </cell>
          <cell r="E1071">
            <v>7</v>
          </cell>
          <cell r="F1071">
            <v>45726</v>
          </cell>
          <cell r="G1071" t="str">
            <v>（达州市公共卫生临床医疗中心项目-一标-2号制作房）达州市通川区西外复兴镇公共卫生临床医疗中心项目</v>
          </cell>
          <cell r="H1071" t="str">
            <v>潘建发</v>
          </cell>
          <cell r="I1071">
            <v>13658059919</v>
          </cell>
        </row>
        <row r="1072">
          <cell r="A1072" t="str">
            <v>晋邦</v>
          </cell>
          <cell r="B1072" t="str">
            <v>盘螺</v>
          </cell>
          <cell r="C1072" t="str">
            <v>HRB400E Φ8</v>
          </cell>
          <cell r="D1072" t="str">
            <v>吨</v>
          </cell>
          <cell r="E1072">
            <v>17</v>
          </cell>
          <cell r="F1072">
            <v>45726</v>
          </cell>
          <cell r="G1072" t="str">
            <v>（商投建工达州中医药科技园-1工区）达州市通川区达州中医药职业学院犀牛大道北段</v>
          </cell>
          <cell r="H1072" t="str">
            <v>程黄刚</v>
          </cell>
          <cell r="I1072">
            <v>15108211617</v>
          </cell>
        </row>
        <row r="1073">
          <cell r="A1073" t="str">
            <v>晋邦</v>
          </cell>
          <cell r="B1073" t="str">
            <v>螺纹钢</v>
          </cell>
          <cell r="C1073" t="str">
            <v>HRB400E Φ14 9m</v>
          </cell>
          <cell r="D1073" t="str">
            <v>吨</v>
          </cell>
          <cell r="E1073">
            <v>6</v>
          </cell>
          <cell r="F1073">
            <v>45726</v>
          </cell>
          <cell r="G1073" t="str">
            <v>（商投建工达州中医药科技园-1工区）达州市通川区达州中医药职业学院犀牛大道北段</v>
          </cell>
          <cell r="H1073" t="str">
            <v>程黄刚</v>
          </cell>
          <cell r="I1073">
            <v>15108211617</v>
          </cell>
        </row>
        <row r="1074">
          <cell r="A1074" t="str">
            <v>晋邦</v>
          </cell>
          <cell r="B1074" t="str">
            <v>螺纹钢</v>
          </cell>
          <cell r="C1074" t="str">
            <v>HRB400E Φ20 9m</v>
          </cell>
          <cell r="D1074" t="str">
            <v>吨</v>
          </cell>
          <cell r="E1074">
            <v>35</v>
          </cell>
          <cell r="F1074">
            <v>45726</v>
          </cell>
          <cell r="G1074" t="str">
            <v>（商投建工达州中医药科技园-1工区）达州市通川区达州中医药职业学院犀牛大道北段</v>
          </cell>
          <cell r="H1074" t="str">
            <v>程黄刚</v>
          </cell>
          <cell r="I1074">
            <v>15108211617</v>
          </cell>
        </row>
        <row r="1075">
          <cell r="A1075" t="str">
            <v>晋邦</v>
          </cell>
          <cell r="B1075" t="str">
            <v>螺纹钢</v>
          </cell>
          <cell r="C1075" t="str">
            <v>HRB400E Φ25 9m</v>
          </cell>
          <cell r="D1075" t="str">
            <v>吨</v>
          </cell>
          <cell r="E1075">
            <v>82</v>
          </cell>
          <cell r="F1075">
            <v>45726</v>
          </cell>
          <cell r="G1075" t="str">
            <v>（商投建工达州中医药科技园-1工区）达州市通川区达州中医药职业学院犀牛大道北段</v>
          </cell>
          <cell r="H1075" t="str">
            <v>程黄刚</v>
          </cell>
          <cell r="I1075">
            <v>15108211617</v>
          </cell>
        </row>
        <row r="1076">
          <cell r="A1076" t="str">
            <v>晋邦</v>
          </cell>
          <cell r="B1076" t="str">
            <v>盘螺</v>
          </cell>
          <cell r="C1076" t="str">
            <v>HRB400E Φ8</v>
          </cell>
          <cell r="D1076" t="str">
            <v>吨</v>
          </cell>
          <cell r="E1076">
            <v>8</v>
          </cell>
          <cell r="F1076">
            <v>45726</v>
          </cell>
          <cell r="G1076" t="str">
            <v>(五冶钢构医学科学产业园建设项目房建三部-配套用房及围墙)四川省南充市顺庆区搬罾街道学府大道二段</v>
          </cell>
          <cell r="H1076" t="str">
            <v>郑林</v>
          </cell>
          <cell r="I1076">
            <v>18349955455</v>
          </cell>
        </row>
        <row r="1077">
          <cell r="A1077" t="str">
            <v>晋邦</v>
          </cell>
          <cell r="B1077" t="str">
            <v>螺纹钢</v>
          </cell>
          <cell r="C1077" t="str">
            <v>HRB400E Φ12 9m</v>
          </cell>
          <cell r="D1077" t="str">
            <v>吨</v>
          </cell>
          <cell r="E1077">
            <v>26</v>
          </cell>
          <cell r="F1077">
            <v>45726</v>
          </cell>
          <cell r="G1077" t="str">
            <v>(五冶钢构医学科学产业园建设项目房建三部-配套用房及围墙)四川省南充市顺庆区搬罾街道学府大道二段</v>
          </cell>
          <cell r="H1077" t="str">
            <v>郑林</v>
          </cell>
          <cell r="I1077">
            <v>18349955455</v>
          </cell>
        </row>
        <row r="1078">
          <cell r="A1078" t="str">
            <v>晋邦</v>
          </cell>
          <cell r="B1078" t="str">
            <v>盘螺</v>
          </cell>
          <cell r="C1078" t="str">
            <v>HRB400E Φ8</v>
          </cell>
          <cell r="D1078" t="str">
            <v>吨</v>
          </cell>
          <cell r="E1078">
            <v>20</v>
          </cell>
          <cell r="F1078">
            <v>45726</v>
          </cell>
          <cell r="G1078" t="str">
            <v>(五冶钢构医学科学产业园建设项目房建二部-网羽馆（6-5）)四川省南充市顺庆区搬罾街道学府大道二段</v>
          </cell>
          <cell r="H1078" t="str">
            <v>安南</v>
          </cell>
          <cell r="I1078">
            <v>19950525030</v>
          </cell>
        </row>
        <row r="1079">
          <cell r="A1079" t="str">
            <v>晋邦</v>
          </cell>
          <cell r="B1079" t="str">
            <v>螺纹钢</v>
          </cell>
          <cell r="C1079" t="str">
            <v>HRB400E Φ12 9m</v>
          </cell>
          <cell r="D1079" t="str">
            <v>吨</v>
          </cell>
          <cell r="E1079">
            <v>3</v>
          </cell>
          <cell r="F1079">
            <v>45726</v>
          </cell>
          <cell r="G1079" t="str">
            <v>(五冶钢构医学科学产业园建设项目房建二部-网羽馆（6-5）)四川省南充市顺庆区搬罾街道学府大道二段</v>
          </cell>
          <cell r="H1079" t="str">
            <v>安南</v>
          </cell>
          <cell r="I1079">
            <v>19950525030</v>
          </cell>
        </row>
        <row r="1080">
          <cell r="A1080" t="str">
            <v>晋邦</v>
          </cell>
          <cell r="B1080" t="str">
            <v>螺纹钢</v>
          </cell>
          <cell r="C1080" t="str">
            <v>HRB400E Φ14 9m</v>
          </cell>
          <cell r="D1080" t="str">
            <v>吨</v>
          </cell>
          <cell r="E1080">
            <v>6</v>
          </cell>
          <cell r="F1080">
            <v>45726</v>
          </cell>
          <cell r="G1080" t="str">
            <v>(五冶钢构医学科学产业园建设项目房建二部-网羽馆（6-5）)四川省南充市顺庆区搬罾街道学府大道二段</v>
          </cell>
          <cell r="H1080" t="str">
            <v>安南</v>
          </cell>
          <cell r="I1080">
            <v>19950525030</v>
          </cell>
        </row>
        <row r="1081">
          <cell r="A1081" t="str">
            <v>晋邦</v>
          </cell>
          <cell r="B1081" t="str">
            <v>螺纹钢</v>
          </cell>
          <cell r="C1081" t="str">
            <v>HRB400E Φ16 9m</v>
          </cell>
          <cell r="D1081" t="str">
            <v>吨</v>
          </cell>
          <cell r="E1081">
            <v>9</v>
          </cell>
          <cell r="F1081">
            <v>45726</v>
          </cell>
          <cell r="G1081" t="str">
            <v>(五冶钢构医学科学产业园建设项目房建二部-网羽馆（6-5）)四川省南充市顺庆区搬罾街道学府大道二段</v>
          </cell>
          <cell r="H1081" t="str">
            <v>安南</v>
          </cell>
          <cell r="I1081">
            <v>19950525030</v>
          </cell>
        </row>
        <row r="1082">
          <cell r="A1082" t="str">
            <v>晋邦</v>
          </cell>
          <cell r="B1082" t="str">
            <v>螺纹钢</v>
          </cell>
          <cell r="C1082" t="str">
            <v>HRB400E Φ20 9m</v>
          </cell>
          <cell r="D1082" t="str">
            <v>吨</v>
          </cell>
          <cell r="E1082">
            <v>9</v>
          </cell>
          <cell r="F1082">
            <v>45726</v>
          </cell>
          <cell r="G1082" t="str">
            <v>(五冶钢构医学科学产业园建设项目房建二部-网羽馆（6-5）)四川省南充市顺庆区搬罾街道学府大道二段</v>
          </cell>
          <cell r="H1082" t="str">
            <v>安南</v>
          </cell>
          <cell r="I1082">
            <v>19950525030</v>
          </cell>
        </row>
        <row r="1083">
          <cell r="A1083" t="str">
            <v>晋邦</v>
          </cell>
          <cell r="B1083" t="str">
            <v>螺纹钢</v>
          </cell>
          <cell r="C1083" t="str">
            <v>HRB400E Φ22 9m</v>
          </cell>
          <cell r="D1083" t="str">
            <v>吨</v>
          </cell>
          <cell r="E1083">
            <v>3</v>
          </cell>
          <cell r="F1083">
            <v>45726</v>
          </cell>
          <cell r="G1083" t="str">
            <v>(五冶钢构医学科学产业园建设项目房建二部-网羽馆（6-5）)四川省南充市顺庆区搬罾街道学府大道二段</v>
          </cell>
          <cell r="H1083" t="str">
            <v>安南</v>
          </cell>
          <cell r="I1083">
            <v>19950525030</v>
          </cell>
        </row>
        <row r="1084">
          <cell r="A1084" t="str">
            <v>晋邦</v>
          </cell>
          <cell r="B1084" t="str">
            <v>螺纹钢</v>
          </cell>
          <cell r="C1084" t="str">
            <v>HRB400E Φ25 9m</v>
          </cell>
          <cell r="D1084" t="str">
            <v>吨</v>
          </cell>
          <cell r="E1084">
            <v>21</v>
          </cell>
          <cell r="F1084">
            <v>45726</v>
          </cell>
          <cell r="G1084" t="str">
            <v>(五冶钢构医学科学产业园建设项目房建二部-网羽馆（6-5）)四川省南充市顺庆区搬罾街道学府大道二段</v>
          </cell>
          <cell r="H1084" t="str">
            <v>安南</v>
          </cell>
          <cell r="I1084">
            <v>19950525030</v>
          </cell>
        </row>
        <row r="1085">
          <cell r="A1085" t="str">
            <v>晋邦</v>
          </cell>
          <cell r="B1085" t="str">
            <v>盘螺</v>
          </cell>
          <cell r="C1085" t="str">
            <v>HRB400E Φ8</v>
          </cell>
          <cell r="D1085" t="str">
            <v>吨</v>
          </cell>
          <cell r="E1085">
            <v>7</v>
          </cell>
          <cell r="F1085">
            <v>45726</v>
          </cell>
          <cell r="G1085" t="str">
            <v>（商投建工达州中医药科技园-4工区-7号楼）达州市通川区达州中医药职业学院犀牛大道北段</v>
          </cell>
          <cell r="H1085" t="str">
            <v>张扬</v>
          </cell>
          <cell r="I1085">
            <v>18381904567</v>
          </cell>
        </row>
        <row r="1086">
          <cell r="A1086" t="str">
            <v>晋邦</v>
          </cell>
          <cell r="B1086" t="str">
            <v>盘螺</v>
          </cell>
          <cell r="C1086" t="str">
            <v>HRB400E Φ10</v>
          </cell>
          <cell r="D1086" t="str">
            <v>吨</v>
          </cell>
          <cell r="E1086">
            <v>10</v>
          </cell>
          <cell r="F1086">
            <v>45726</v>
          </cell>
          <cell r="G1086" t="str">
            <v>（商投建工达州中医药科技园-4工区-7号楼）达州市通川区达州中医药职业学院犀牛大道北段</v>
          </cell>
          <cell r="H1086" t="str">
            <v>张扬</v>
          </cell>
          <cell r="I1086">
            <v>18381904567</v>
          </cell>
        </row>
        <row r="1087">
          <cell r="A1087" t="str">
            <v>晋邦</v>
          </cell>
          <cell r="B1087" t="str">
            <v>螺纹钢</v>
          </cell>
          <cell r="C1087" t="str">
            <v>HRB400E Φ18 9m</v>
          </cell>
          <cell r="D1087" t="str">
            <v>吨</v>
          </cell>
          <cell r="E1087">
            <v>9</v>
          </cell>
          <cell r="F1087">
            <v>45726</v>
          </cell>
          <cell r="G1087" t="str">
            <v>（商投建工达州中医药科技园-4工区-7号楼）达州市通川区达州中医药职业学院犀牛大道北段</v>
          </cell>
          <cell r="H1087" t="str">
            <v>张扬</v>
          </cell>
          <cell r="I1087">
            <v>18381904567</v>
          </cell>
        </row>
        <row r="1088">
          <cell r="A1088" t="str">
            <v>晋邦</v>
          </cell>
          <cell r="B1088" t="str">
            <v>螺纹钢</v>
          </cell>
          <cell r="C1088" t="str">
            <v>HRB400E Φ20 9m</v>
          </cell>
          <cell r="D1088" t="str">
            <v>吨</v>
          </cell>
          <cell r="E1088">
            <v>9</v>
          </cell>
          <cell r="F1088">
            <v>45726</v>
          </cell>
          <cell r="G1088" t="str">
            <v>（商投建工达州中医药科技园-4工区-7号楼）达州市通川区达州中医药职业学院犀牛大道北段</v>
          </cell>
          <cell r="H1088" t="str">
            <v>张扬</v>
          </cell>
          <cell r="I1088">
            <v>18381904567</v>
          </cell>
        </row>
        <row r="1089">
          <cell r="A1089" t="str">
            <v>德胜</v>
          </cell>
          <cell r="B1089" t="str">
            <v>螺纹钢</v>
          </cell>
          <cell r="C1089" t="str">
            <v>HRB400E Φ14 9m</v>
          </cell>
          <cell r="D1089" t="str">
            <v>吨</v>
          </cell>
          <cell r="E1089">
            <v>15</v>
          </cell>
          <cell r="F1089">
            <v>45727</v>
          </cell>
          <cell r="G1089" t="str">
            <v>（五冶达州国道542项目-一工区桥梁一工段）四川省达州市四川省达州市达川区石桥镇武寨村</v>
          </cell>
          <cell r="H1089" t="str">
            <v>杨勇</v>
          </cell>
          <cell r="I1089">
            <v>18398563998</v>
          </cell>
        </row>
        <row r="1090">
          <cell r="A1090" t="str">
            <v>德胜</v>
          </cell>
          <cell r="B1090" t="str">
            <v>螺纹钢</v>
          </cell>
          <cell r="C1090" t="str">
            <v>HRB400E Φ28 9m</v>
          </cell>
          <cell r="D1090" t="str">
            <v>吨</v>
          </cell>
          <cell r="E1090">
            <v>55</v>
          </cell>
          <cell r="F1090">
            <v>45727</v>
          </cell>
          <cell r="G1090" t="str">
            <v>（五冶达州国道542项目-一工区桥梁一工段）四川省达州市四川省达州市达川区石桥镇武寨村</v>
          </cell>
          <cell r="H1090" t="str">
            <v>杨勇</v>
          </cell>
          <cell r="I1090">
            <v>18398563998</v>
          </cell>
        </row>
        <row r="1091">
          <cell r="A1091" t="str">
            <v>德胜</v>
          </cell>
          <cell r="B1091" t="str">
            <v>螺纹钢</v>
          </cell>
          <cell r="C1091" t="str">
            <v>HRB400E Φ12 9m</v>
          </cell>
          <cell r="D1091" t="str">
            <v>吨</v>
          </cell>
          <cell r="E1091">
            <v>3</v>
          </cell>
          <cell r="F1091">
            <v>45727</v>
          </cell>
          <cell r="G1091" t="str">
            <v>（五冶达州国道542项目-桥梁4标）四川省达州市达川区大堰镇双井村</v>
          </cell>
          <cell r="H1091" t="str">
            <v>吴志强</v>
          </cell>
          <cell r="I1091">
            <v>18820030907</v>
          </cell>
        </row>
        <row r="1092">
          <cell r="A1092" t="str">
            <v>德胜</v>
          </cell>
          <cell r="B1092" t="str">
            <v>螺纹钢</v>
          </cell>
          <cell r="C1092" t="str">
            <v>HRB400E Φ14 9m</v>
          </cell>
          <cell r="D1092" t="str">
            <v>吨</v>
          </cell>
          <cell r="E1092">
            <v>3</v>
          </cell>
          <cell r="F1092">
            <v>45727</v>
          </cell>
          <cell r="G1092" t="str">
            <v>（五冶达州国道542项目-桥梁4标）四川省达州市达川区大堰镇双井村</v>
          </cell>
          <cell r="H1092" t="str">
            <v>吴志强</v>
          </cell>
          <cell r="I1092">
            <v>18820030907</v>
          </cell>
        </row>
        <row r="1093">
          <cell r="A1093" t="str">
            <v>德胜</v>
          </cell>
          <cell r="B1093" t="str">
            <v>螺纹钢</v>
          </cell>
          <cell r="C1093" t="str">
            <v>HRB400E Φ16 9m</v>
          </cell>
          <cell r="D1093" t="str">
            <v>吨</v>
          </cell>
          <cell r="E1093">
            <v>6</v>
          </cell>
          <cell r="F1093">
            <v>45727</v>
          </cell>
          <cell r="G1093" t="str">
            <v>（五冶达州国道542项目-桥梁4标）四川省达州市达川区大堰镇双井村</v>
          </cell>
          <cell r="H1093" t="str">
            <v>吴志强</v>
          </cell>
          <cell r="I1093">
            <v>18820030907</v>
          </cell>
        </row>
        <row r="1094">
          <cell r="A1094" t="str">
            <v>德胜</v>
          </cell>
          <cell r="B1094" t="str">
            <v>螺纹钢</v>
          </cell>
          <cell r="C1094" t="str">
            <v>HRB400E Φ20 9m</v>
          </cell>
          <cell r="D1094" t="str">
            <v>吨</v>
          </cell>
          <cell r="E1094">
            <v>9</v>
          </cell>
          <cell r="F1094">
            <v>45727</v>
          </cell>
          <cell r="G1094" t="str">
            <v>（五冶达州国道542项目-桥梁4标）四川省达州市达川区大堰镇双井村</v>
          </cell>
          <cell r="H1094" t="str">
            <v>吴志强</v>
          </cell>
          <cell r="I1094">
            <v>18820030907</v>
          </cell>
        </row>
        <row r="1095">
          <cell r="A1095" t="str">
            <v>德胜</v>
          </cell>
          <cell r="B1095" t="str">
            <v>螺纹钢</v>
          </cell>
          <cell r="C1095" t="str">
            <v>HRB400E Φ25 9m</v>
          </cell>
          <cell r="D1095" t="str">
            <v>吨</v>
          </cell>
          <cell r="E1095">
            <v>3</v>
          </cell>
          <cell r="F1095">
            <v>45727</v>
          </cell>
          <cell r="G1095" t="str">
            <v>（五冶达州国道542项目-桥梁4标）四川省达州市达川区大堰镇双井村</v>
          </cell>
          <cell r="H1095" t="str">
            <v>吴志强</v>
          </cell>
          <cell r="I1095">
            <v>18820030907</v>
          </cell>
        </row>
        <row r="1096">
          <cell r="A1096" t="str">
            <v>德胜</v>
          </cell>
          <cell r="B1096" t="str">
            <v>螺纹钢</v>
          </cell>
          <cell r="C1096" t="str">
            <v>HRB400E Φ28 9m</v>
          </cell>
          <cell r="D1096" t="str">
            <v>吨</v>
          </cell>
          <cell r="E1096">
            <v>10</v>
          </cell>
          <cell r="F1096">
            <v>45727</v>
          </cell>
          <cell r="G1096" t="str">
            <v>（五冶达州国道542项目-桥梁4标）四川省达州市达川区大堰镇双井村</v>
          </cell>
          <cell r="H1096" t="str">
            <v>吴志强</v>
          </cell>
          <cell r="I1096">
            <v>18820030907</v>
          </cell>
        </row>
        <row r="1097">
          <cell r="A1097" t="str">
            <v>德胜</v>
          </cell>
          <cell r="B1097" t="str">
            <v>螺纹钢</v>
          </cell>
          <cell r="C1097" t="str">
            <v>HRB400E Φ12 9m</v>
          </cell>
          <cell r="D1097" t="str">
            <v>吨</v>
          </cell>
          <cell r="E1097">
            <v>11</v>
          </cell>
          <cell r="F1097">
            <v>45727</v>
          </cell>
          <cell r="G1097" t="str">
            <v>（商投建工达州中医药科技园-2工区-景观桥）达州市通川区达州中医药职业学院犀牛大道北段</v>
          </cell>
          <cell r="H1097" t="str">
            <v>李波</v>
          </cell>
          <cell r="I1097">
            <v>18381899787</v>
          </cell>
        </row>
        <row r="1098">
          <cell r="A1098" t="str">
            <v>德胜</v>
          </cell>
          <cell r="B1098" t="str">
            <v>螺纹钢</v>
          </cell>
          <cell r="C1098" t="str">
            <v>HRB400E Φ16 9m</v>
          </cell>
          <cell r="D1098" t="str">
            <v>吨</v>
          </cell>
          <cell r="E1098">
            <v>80</v>
          </cell>
          <cell r="F1098">
            <v>45727</v>
          </cell>
          <cell r="G1098" t="str">
            <v>（商投建工达州中医药科技园-2工区-景观桥）达州市通川区达州中医药职业学院犀牛大道北段</v>
          </cell>
          <cell r="H1098" t="str">
            <v>李波</v>
          </cell>
          <cell r="I1098">
            <v>18381899787</v>
          </cell>
        </row>
        <row r="1099">
          <cell r="A1099" t="str">
            <v>德胜</v>
          </cell>
          <cell r="B1099" t="str">
            <v>螺纹钢</v>
          </cell>
          <cell r="C1099" t="str">
            <v>HRB400E Φ25 9m</v>
          </cell>
          <cell r="D1099" t="str">
            <v>吨</v>
          </cell>
          <cell r="E1099">
            <v>14</v>
          </cell>
          <cell r="F1099">
            <v>45727</v>
          </cell>
          <cell r="G1099" t="str">
            <v>（商投建工达州中医药科技园-2工区-景观桥）达州市通川区达州中医药职业学院犀牛大道北段</v>
          </cell>
          <cell r="H1099" t="str">
            <v>李波</v>
          </cell>
          <cell r="I1099">
            <v>18381899787</v>
          </cell>
        </row>
        <row r="1100">
          <cell r="A1100" t="str">
            <v>德胜</v>
          </cell>
          <cell r="B1100" t="str">
            <v>螺纹钢</v>
          </cell>
          <cell r="C1100" t="str">
            <v>HRB400E Φ12 9m</v>
          </cell>
          <cell r="D1100" t="str">
            <v>吨</v>
          </cell>
          <cell r="E1100">
            <v>16</v>
          </cell>
          <cell r="F1100">
            <v>45727</v>
          </cell>
          <cell r="G1100" t="str">
            <v>(五冶钢构医学科学产业园建设项目房建二部-六标)四川省南充市顺庆区搬罾街道学府大道二段</v>
          </cell>
          <cell r="H1100" t="str">
            <v>安南</v>
          </cell>
          <cell r="I1100">
            <v>19950525030</v>
          </cell>
        </row>
        <row r="1101">
          <cell r="A1101" t="str">
            <v>德胜</v>
          </cell>
          <cell r="B1101" t="str">
            <v>螺纹钢</v>
          </cell>
          <cell r="C1101" t="str">
            <v>HRB400E Φ25 9m</v>
          </cell>
          <cell r="D1101" t="str">
            <v>吨</v>
          </cell>
          <cell r="E1101">
            <v>20</v>
          </cell>
          <cell r="F1101">
            <v>45727</v>
          </cell>
          <cell r="G1101" t="str">
            <v>(五冶钢构医学科学产业园建设项目房建二部-六标)四川省南充市顺庆区搬罾街道学府大道二段</v>
          </cell>
          <cell r="H1101" t="str">
            <v>安南</v>
          </cell>
          <cell r="I1101">
            <v>19950525030</v>
          </cell>
        </row>
        <row r="1102">
          <cell r="A1102" t="str">
            <v>达钢</v>
          </cell>
          <cell r="B1102" t="str">
            <v>高线</v>
          </cell>
          <cell r="C1102" t="str">
            <v>HPB300 Φ10</v>
          </cell>
          <cell r="D1102" t="str">
            <v>吨</v>
          </cell>
          <cell r="E1102">
            <v>10</v>
          </cell>
          <cell r="F1102">
            <v>45727</v>
          </cell>
          <cell r="G1102" t="str">
            <v>(五冶钢构医学科学产业园建设项目房建二部-六标)四川省南充市顺庆区搬罾街道学府大道二段</v>
          </cell>
          <cell r="H1102" t="str">
            <v>安南</v>
          </cell>
          <cell r="I1102">
            <v>19950525030</v>
          </cell>
        </row>
        <row r="1103">
          <cell r="A1103" t="str">
            <v>达钢</v>
          </cell>
          <cell r="B1103" t="str">
            <v>螺纹钢</v>
          </cell>
          <cell r="C1103" t="str">
            <v>HRB400E Φ14 9m</v>
          </cell>
          <cell r="D1103" t="str">
            <v>吨</v>
          </cell>
          <cell r="E1103">
            <v>15</v>
          </cell>
          <cell r="F1103">
            <v>45727</v>
          </cell>
          <cell r="G1103" t="str">
            <v>(五冶钢构医学科学产业园建设项目房建二部-六标)四川省南充市顺庆区搬罾街道学府大道二段</v>
          </cell>
          <cell r="H1103" t="str">
            <v>安南</v>
          </cell>
          <cell r="I1103">
            <v>19950525030</v>
          </cell>
        </row>
        <row r="1104">
          <cell r="A1104" t="str">
            <v>达钢</v>
          </cell>
          <cell r="B1104" t="str">
            <v>螺纹钢</v>
          </cell>
          <cell r="C1104" t="str">
            <v>HRB400E Φ16 9m</v>
          </cell>
          <cell r="D1104" t="str">
            <v>吨</v>
          </cell>
          <cell r="E1104">
            <v>12</v>
          </cell>
          <cell r="F1104">
            <v>45727</v>
          </cell>
          <cell r="G1104" t="str">
            <v>(五冶钢构医学科学产业园建设项目房建二部-六标)四川省南充市顺庆区搬罾街道学府大道二段</v>
          </cell>
          <cell r="H1104" t="str">
            <v>安南</v>
          </cell>
          <cell r="I1104">
            <v>19950525030</v>
          </cell>
        </row>
        <row r="1105">
          <cell r="A1105" t="str">
            <v>达钢</v>
          </cell>
          <cell r="B1105" t="str">
            <v>螺纹钢</v>
          </cell>
          <cell r="C1105" t="str">
            <v>HRB400E Φ16 9m</v>
          </cell>
          <cell r="D1105" t="str">
            <v>吨</v>
          </cell>
          <cell r="E1105">
            <v>33</v>
          </cell>
          <cell r="F1105">
            <v>45727</v>
          </cell>
          <cell r="G1105" t="str">
            <v>（商投建工达州中医药科技园-2工区-景观桥）达州市通川区达州中医药职业学院犀牛大道北段</v>
          </cell>
          <cell r="H1105" t="str">
            <v>李波</v>
          </cell>
          <cell r="I1105">
            <v>18381899787</v>
          </cell>
        </row>
        <row r="1106">
          <cell r="A1106" t="str">
            <v>达钢</v>
          </cell>
          <cell r="B1106" t="str">
            <v>螺纹钢</v>
          </cell>
          <cell r="C1106" t="str">
            <v>HRB400E Φ20 9m</v>
          </cell>
          <cell r="D1106" t="str">
            <v>吨</v>
          </cell>
          <cell r="E1106">
            <v>18</v>
          </cell>
          <cell r="F1106">
            <v>45727</v>
          </cell>
          <cell r="G1106" t="str">
            <v>（商投建工达州中医药科技园-2工区-景观桥）达州市通川区达州中医药职业学院犀牛大道北段</v>
          </cell>
          <cell r="H1106" t="str">
            <v>李波</v>
          </cell>
          <cell r="I1106">
            <v>18381899787</v>
          </cell>
        </row>
        <row r="1107">
          <cell r="A1107" t="str">
            <v>达钢</v>
          </cell>
          <cell r="B1107" t="str">
            <v>螺纹钢</v>
          </cell>
          <cell r="C1107" t="str">
            <v>HRB400E Φ16 9m</v>
          </cell>
          <cell r="D1107" t="str">
            <v>吨</v>
          </cell>
          <cell r="E1107">
            <v>35</v>
          </cell>
          <cell r="F1107">
            <v>45727</v>
          </cell>
          <cell r="G1107" t="str">
            <v>（十九冶-华电重庆奉节）重庆市奉节县康乐镇七星村</v>
          </cell>
          <cell r="H1107" t="str">
            <v>岑甲乐</v>
          </cell>
          <cell r="I1107">
            <v>17349037782</v>
          </cell>
        </row>
        <row r="1108">
          <cell r="A1108" t="str">
            <v>达钢</v>
          </cell>
          <cell r="B1108" t="str">
            <v>螺纹钢</v>
          </cell>
          <cell r="C1108" t="str">
            <v>HRB400E Φ12 9m</v>
          </cell>
          <cell r="D1108" t="str">
            <v>吨</v>
          </cell>
          <cell r="E1108">
            <v>36</v>
          </cell>
          <cell r="F1108">
            <v>45727</v>
          </cell>
          <cell r="G1108" t="str">
            <v>（十九冶-江龙高速三分部）重庆市云阳县蔈草镇三坵田*小尖山梁场</v>
          </cell>
          <cell r="H1108" t="str">
            <v>徐宇</v>
          </cell>
          <cell r="I1108">
            <v>19822311919</v>
          </cell>
        </row>
        <row r="1109">
          <cell r="A1109" t="str">
            <v>达钢</v>
          </cell>
          <cell r="B1109" t="str">
            <v>螺纹钢</v>
          </cell>
          <cell r="C1109" t="str">
            <v>HRB400E Φ16 9m</v>
          </cell>
          <cell r="D1109" t="str">
            <v>吨</v>
          </cell>
          <cell r="E1109">
            <v>36</v>
          </cell>
          <cell r="F1109">
            <v>45727</v>
          </cell>
          <cell r="G1109" t="str">
            <v>（十九冶-江龙高速三分部）重庆市云阳县蔈草镇三坵田*小尖山梁场</v>
          </cell>
          <cell r="H1109" t="str">
            <v>徐宇</v>
          </cell>
          <cell r="I1109">
            <v>19822311919</v>
          </cell>
        </row>
        <row r="1110">
          <cell r="A1110" t="str">
            <v>达钢</v>
          </cell>
          <cell r="B1110" t="str">
            <v>螺纹钢</v>
          </cell>
          <cell r="C1110" t="str">
            <v>HRB400E Φ16 9m</v>
          </cell>
          <cell r="D1110" t="str">
            <v>吨</v>
          </cell>
          <cell r="E1110">
            <v>36</v>
          </cell>
          <cell r="F1110">
            <v>45727</v>
          </cell>
          <cell r="G1110" t="str">
            <v>（十九冶-江龙高速三分部）重庆市云阳县龙角镇*皮家营梁场</v>
          </cell>
          <cell r="H1110" t="str">
            <v>徐宇</v>
          </cell>
          <cell r="I1110">
            <v>19822311919</v>
          </cell>
        </row>
        <row r="1111">
          <cell r="A1111" t="str">
            <v>达钢</v>
          </cell>
          <cell r="B1111" t="str">
            <v>螺纹钢</v>
          </cell>
          <cell r="C1111" t="str">
            <v>HRB400E Φ16 9m</v>
          </cell>
          <cell r="D1111" t="str">
            <v>吨</v>
          </cell>
          <cell r="E1111">
            <v>25</v>
          </cell>
          <cell r="F1111">
            <v>45727</v>
          </cell>
          <cell r="G1111" t="str">
            <v>（十九冶-江龙高速三分部）重庆市云阳县开云高速（钢厂村）*龙缸互通</v>
          </cell>
          <cell r="H1111" t="str">
            <v>徐宇</v>
          </cell>
          <cell r="I1111">
            <v>19822311919</v>
          </cell>
        </row>
        <row r="1112">
          <cell r="A1112" t="str">
            <v>达钢</v>
          </cell>
          <cell r="B1112" t="str">
            <v>螺纹钢</v>
          </cell>
          <cell r="C1112" t="str">
            <v>HRB400E Φ20 9m</v>
          </cell>
          <cell r="D1112" t="str">
            <v>吨</v>
          </cell>
          <cell r="E1112">
            <v>10</v>
          </cell>
          <cell r="F1112">
            <v>45727</v>
          </cell>
          <cell r="G1112" t="str">
            <v>（十九冶-江龙高速三分部）重庆市云阳县开云高速（钢厂村）*龙缸互通</v>
          </cell>
          <cell r="H1112" t="str">
            <v>徐宇</v>
          </cell>
          <cell r="I1112">
            <v>19822311919</v>
          </cell>
        </row>
        <row r="1113">
          <cell r="A1113" t="str">
            <v>达钢</v>
          </cell>
          <cell r="B1113" t="str">
            <v>螺纹钢</v>
          </cell>
          <cell r="C1113" t="str">
            <v>HRB400E Φ16 9m</v>
          </cell>
          <cell r="D1113" t="str">
            <v>吨</v>
          </cell>
          <cell r="E1113">
            <v>36</v>
          </cell>
          <cell r="F1113">
            <v>45727</v>
          </cell>
          <cell r="G1113" t="str">
            <v>（十九冶-江龙高速一分部）重庆市云阳县X886附近中国十九冶开云高速项目总包部西98米*复兴互通预制梁场</v>
          </cell>
          <cell r="H1113" t="str">
            <v>吴章红</v>
          </cell>
          <cell r="I1113">
            <v>18628165772</v>
          </cell>
        </row>
        <row r="1114">
          <cell r="A1114" t="str">
            <v>达钢</v>
          </cell>
          <cell r="B1114" t="str">
            <v>螺纹钢</v>
          </cell>
          <cell r="C1114" t="str">
            <v>HRB400E Φ12 9m</v>
          </cell>
          <cell r="D1114" t="str">
            <v>吨</v>
          </cell>
          <cell r="E1114">
            <v>35</v>
          </cell>
          <cell r="F1114">
            <v>45727</v>
          </cell>
          <cell r="G1114" t="str">
            <v>（十九冶-江龙高速一分部）重庆市云阳县X886附近中国十九冶开云高速项目总包部西98米*复兴互通预制梁场</v>
          </cell>
          <cell r="H1114" t="str">
            <v>吴章红</v>
          </cell>
          <cell r="I1114">
            <v>18628165772</v>
          </cell>
        </row>
        <row r="1115">
          <cell r="A1115" t="str">
            <v>德胜</v>
          </cell>
          <cell r="B1115" t="str">
            <v>螺纹钢</v>
          </cell>
          <cell r="C1115" t="str">
            <v>HRB400E Φ14 9m</v>
          </cell>
          <cell r="D1115" t="str">
            <v>吨</v>
          </cell>
          <cell r="E1115">
            <v>5</v>
          </cell>
          <cell r="F1115">
            <v>45727</v>
          </cell>
          <cell r="G1115" t="str">
            <v>四川省南充市营山县咸安大道成都元泽环境技术有限公司营山分公司（中核华兴市政道路项目部）</v>
          </cell>
          <cell r="H1115" t="str">
            <v>黎家敏</v>
          </cell>
          <cell r="I1115" t="str">
            <v>15082798787</v>
          </cell>
        </row>
        <row r="1116">
          <cell r="A1116" t="str">
            <v>德胜</v>
          </cell>
          <cell r="B1116" t="str">
            <v>螺纹钢</v>
          </cell>
          <cell r="C1116" t="str">
            <v>HRB400E Φ25 9m</v>
          </cell>
          <cell r="D1116" t="str">
            <v>吨</v>
          </cell>
          <cell r="E1116">
            <v>30</v>
          </cell>
          <cell r="F1116">
            <v>45727</v>
          </cell>
          <cell r="G1116" t="str">
            <v>四川省南充市营山县咸安大道成都元泽环境技术有限公司营山分公司（中核华兴市政道路项目部）</v>
          </cell>
          <cell r="H1116" t="str">
            <v>黎家敏</v>
          </cell>
          <cell r="I1116" t="str">
            <v>15082798787</v>
          </cell>
        </row>
        <row r="1117">
          <cell r="A1117" t="str">
            <v>陕钢</v>
          </cell>
          <cell r="B1117" t="str">
            <v>螺纹钢</v>
          </cell>
          <cell r="C1117" t="str">
            <v>HRB400EΦ12*9m</v>
          </cell>
          <cell r="D1117" t="str">
            <v>吨</v>
          </cell>
          <cell r="E1117">
            <v>6</v>
          </cell>
          <cell r="F1117">
            <v>45727</v>
          </cell>
          <cell r="G1117" t="str">
            <v>（中核二二-绵阳）四川省绵阳市平武县响岩镇甲方项目指定地点(X1子项)</v>
          </cell>
          <cell r="H1117" t="str">
            <v>王明胜</v>
          </cell>
          <cell r="I1117" t="str">
            <v>15528301097</v>
          </cell>
        </row>
        <row r="1118">
          <cell r="A1118" t="str">
            <v>陕钢</v>
          </cell>
          <cell r="B1118" t="str">
            <v>螺纹钢</v>
          </cell>
          <cell r="C1118" t="str">
            <v>HRB400EΦ25*9m</v>
          </cell>
          <cell r="D1118" t="str">
            <v>吨</v>
          </cell>
          <cell r="E1118">
            <v>8</v>
          </cell>
          <cell r="F1118">
            <v>45727</v>
          </cell>
          <cell r="G1118" t="str">
            <v>（中核二二-绵阳）四川省绵阳市平武县响岩镇甲方项目指定地点(X1子项)</v>
          </cell>
          <cell r="H1118" t="str">
            <v>王明胜</v>
          </cell>
          <cell r="I1118" t="str">
            <v>15528301097</v>
          </cell>
        </row>
        <row r="1119">
          <cell r="A1119" t="str">
            <v>陕钢</v>
          </cell>
          <cell r="B1119" t="str">
            <v>螺纹钢</v>
          </cell>
          <cell r="C1119" t="str">
            <v>HRB400EΦ28*9m</v>
          </cell>
          <cell r="D1119" t="str">
            <v>吨</v>
          </cell>
          <cell r="E1119">
            <v>57</v>
          </cell>
          <cell r="F1119">
            <v>45727</v>
          </cell>
          <cell r="G1119" t="str">
            <v>（中核二二-绵阳）四川省绵阳市平武县响岩镇甲方项目指定地点(X1子项)</v>
          </cell>
          <cell r="H1119" t="str">
            <v>王明胜</v>
          </cell>
          <cell r="I1119" t="str">
            <v>15528301097</v>
          </cell>
        </row>
        <row r="1120">
          <cell r="A1120" t="str">
            <v>德胜</v>
          </cell>
          <cell r="B1120" t="str">
            <v>螺纹钢</v>
          </cell>
          <cell r="C1120" t="str">
            <v>HRB500E Φ28 9m</v>
          </cell>
          <cell r="D1120" t="str">
            <v>吨</v>
          </cell>
          <cell r="E1120">
            <v>35</v>
          </cell>
          <cell r="F1120">
            <v>45727</v>
          </cell>
          <cell r="G1120" t="str">
            <v>（中铁北京局-资乐高速6标）四川省乐山市市中区土主镇资乐高速TJ6标项目试验室</v>
          </cell>
          <cell r="H1120" t="str">
            <v>刘岩</v>
          </cell>
          <cell r="I1120">
            <v>18543566469</v>
          </cell>
        </row>
        <row r="1121">
          <cell r="A1121" t="str">
            <v>德胜</v>
          </cell>
          <cell r="B1121" t="str">
            <v>螺纹钢</v>
          </cell>
          <cell r="C1121" t="str">
            <v>HRB400E Φ14 12m</v>
          </cell>
          <cell r="D1121" t="str">
            <v>吨</v>
          </cell>
          <cell r="E1121">
            <v>18</v>
          </cell>
          <cell r="F1121">
            <v>45727</v>
          </cell>
          <cell r="G1121" t="str">
            <v>（中铁北京局-资乐高速6标）四川省乐山市市中区土主镇资乐高速TJ6标项目试验室</v>
          </cell>
          <cell r="H1121" t="str">
            <v>刘岩</v>
          </cell>
          <cell r="I1121">
            <v>18543566469</v>
          </cell>
        </row>
        <row r="1122">
          <cell r="A1122" t="str">
            <v>德胜</v>
          </cell>
          <cell r="B1122" t="str">
            <v>螺纹钢</v>
          </cell>
          <cell r="C1122" t="str">
            <v>HRB400E Φ20 9m</v>
          </cell>
          <cell r="D1122" t="str">
            <v>吨</v>
          </cell>
          <cell r="E1122">
            <v>18</v>
          </cell>
          <cell r="F1122">
            <v>45727</v>
          </cell>
          <cell r="G1122" t="str">
            <v>（中铁北京局-资乐高速6标）四川省乐山市市中区土主镇资乐高速TJ6标项目试验室</v>
          </cell>
          <cell r="H1122" t="str">
            <v>刘岩</v>
          </cell>
          <cell r="I1122">
            <v>18543566469</v>
          </cell>
        </row>
        <row r="1123">
          <cell r="A1123" t="str">
            <v>德胜</v>
          </cell>
          <cell r="B1123" t="str">
            <v>螺纹钢</v>
          </cell>
          <cell r="C1123" t="str">
            <v>HRB400E Φ32 12m</v>
          </cell>
          <cell r="D1123" t="str">
            <v>吨</v>
          </cell>
          <cell r="E1123">
            <v>35</v>
          </cell>
          <cell r="F1123">
            <v>45727</v>
          </cell>
          <cell r="G1123" t="str">
            <v>（中铁北京局-资乐高速6标）四川省乐山市市中区土主镇资乐高速TJ6标项目试验室</v>
          </cell>
          <cell r="H1123" t="str">
            <v>刘岩</v>
          </cell>
          <cell r="I1123">
            <v>18543566469</v>
          </cell>
        </row>
        <row r="1124">
          <cell r="A1124" t="str">
            <v>德胜</v>
          </cell>
          <cell r="B1124" t="str">
            <v>螺纹钢</v>
          </cell>
          <cell r="C1124" t="str">
            <v>HRB400E Φ12 9m</v>
          </cell>
          <cell r="D1124" t="str">
            <v>吨</v>
          </cell>
          <cell r="E1124">
            <v>12</v>
          </cell>
          <cell r="F1124">
            <v>45727</v>
          </cell>
          <cell r="G1124" t="str">
            <v>（五局乐山机场项目）乐山市五通桥区冠英镇</v>
          </cell>
          <cell r="H1124" t="str">
            <v>王思思</v>
          </cell>
          <cell r="I1124">
            <v>18973190156</v>
          </cell>
        </row>
        <row r="1125">
          <cell r="A1125" t="str">
            <v>德胜</v>
          </cell>
          <cell r="B1125" t="str">
            <v>螺纹钢</v>
          </cell>
          <cell r="C1125" t="str">
            <v>HRB400E Φ14 9m</v>
          </cell>
          <cell r="D1125" t="str">
            <v>吨</v>
          </cell>
          <cell r="E1125">
            <v>10.2</v>
          </cell>
          <cell r="F1125">
            <v>45727</v>
          </cell>
          <cell r="G1125" t="str">
            <v>（五局乐山机场项目）乐山市五通桥区冠英镇</v>
          </cell>
          <cell r="H1125" t="str">
            <v>王思思</v>
          </cell>
          <cell r="I1125">
            <v>18973190156</v>
          </cell>
        </row>
        <row r="1126">
          <cell r="A1126" t="str">
            <v>德胜</v>
          </cell>
          <cell r="B1126" t="str">
            <v>螺纹钢</v>
          </cell>
          <cell r="C1126" t="str">
            <v>HRB400E Φ18 9m</v>
          </cell>
          <cell r="D1126" t="str">
            <v>吨</v>
          </cell>
          <cell r="E1126">
            <v>12</v>
          </cell>
          <cell r="F1126">
            <v>45727</v>
          </cell>
          <cell r="G1126" t="str">
            <v>（五局乐山机场项目）乐山市五通桥区冠英镇</v>
          </cell>
          <cell r="H1126" t="str">
            <v>王思思</v>
          </cell>
          <cell r="I1126">
            <v>18973190156</v>
          </cell>
        </row>
        <row r="1127">
          <cell r="A1127" t="str">
            <v>德胜</v>
          </cell>
          <cell r="B1127" t="str">
            <v>螺纹钢</v>
          </cell>
          <cell r="C1127" t="str">
            <v>HRB400E Φ18 9m</v>
          </cell>
          <cell r="D1127" t="str">
            <v>吨</v>
          </cell>
          <cell r="E1127">
            <v>18</v>
          </cell>
          <cell r="F1127">
            <v>45727</v>
          </cell>
          <cell r="G1127" t="str">
            <v>（五局乐山机场项目）乐山市五通桥区冠英镇</v>
          </cell>
          <cell r="H1127" t="str">
            <v>王思思</v>
          </cell>
          <cell r="I1127">
            <v>18973190156</v>
          </cell>
        </row>
        <row r="1128">
          <cell r="A1128" t="str">
            <v>德胜</v>
          </cell>
          <cell r="B1128" t="str">
            <v>螺纹钢</v>
          </cell>
          <cell r="C1128" t="str">
            <v>HRB400E Φ12 9m</v>
          </cell>
          <cell r="D1128" t="str">
            <v>吨</v>
          </cell>
          <cell r="E1128">
            <v>18</v>
          </cell>
          <cell r="F1128">
            <v>45727</v>
          </cell>
          <cell r="G1128" t="str">
            <v>（五局乐山机场项目）乐山市五通桥区冠英镇</v>
          </cell>
          <cell r="H1128" t="str">
            <v>王思思</v>
          </cell>
          <cell r="I1128">
            <v>18973190156</v>
          </cell>
        </row>
        <row r="1129">
          <cell r="A1129" t="str">
            <v>成实</v>
          </cell>
          <cell r="B1129" t="str">
            <v>盘螺</v>
          </cell>
          <cell r="C1129" t="str">
            <v>HRB400EФ6</v>
          </cell>
          <cell r="D1129" t="str">
            <v>吨</v>
          </cell>
          <cell r="E1129">
            <v>2</v>
          </cell>
          <cell r="F1129">
            <v>45727</v>
          </cell>
          <cell r="G1129" t="str">
            <v>（中核中原-温江北林医养综合体项目）四川省成都市温江区万春大道第三人民医院东</v>
          </cell>
          <cell r="H1129" t="str">
            <v>蔡杰</v>
          </cell>
          <cell r="I1129">
            <v>18875129329</v>
          </cell>
        </row>
        <row r="1130">
          <cell r="A1130" t="str">
            <v>成实</v>
          </cell>
          <cell r="B1130" t="str">
            <v>盘螺</v>
          </cell>
          <cell r="C1130" t="str">
            <v>HRB400EФ8</v>
          </cell>
          <cell r="D1130" t="str">
            <v>吨</v>
          </cell>
          <cell r="E1130">
            <v>2</v>
          </cell>
          <cell r="F1130">
            <v>45727</v>
          </cell>
          <cell r="G1130" t="str">
            <v>（中核中原-温江北林医养综合体项目）四川省成都市温江区万春大道第三人民医院东</v>
          </cell>
          <cell r="H1130" t="str">
            <v>蔡杰</v>
          </cell>
          <cell r="I1130">
            <v>18875129329</v>
          </cell>
        </row>
        <row r="1131">
          <cell r="A1131" t="str">
            <v>成实</v>
          </cell>
          <cell r="B1131" t="str">
            <v>盘螺</v>
          </cell>
          <cell r="C1131" t="str">
            <v>HRB400EФ10</v>
          </cell>
          <cell r="D1131" t="str">
            <v>吨</v>
          </cell>
          <cell r="E1131">
            <v>6</v>
          </cell>
          <cell r="F1131">
            <v>45727</v>
          </cell>
          <cell r="G1131" t="str">
            <v>（中核中原-温江北林医养综合体项目）四川省成都市温江区万春大道第三人民医院东</v>
          </cell>
          <cell r="H1131" t="str">
            <v>蔡杰</v>
          </cell>
          <cell r="I1131">
            <v>18875129329</v>
          </cell>
        </row>
        <row r="1132">
          <cell r="A1132" t="str">
            <v>成实</v>
          </cell>
          <cell r="B1132" t="str">
            <v>螺纹钢</v>
          </cell>
          <cell r="C1132" t="str">
            <v>HRB400EФ12*9m</v>
          </cell>
          <cell r="D1132" t="str">
            <v>吨</v>
          </cell>
          <cell r="E1132">
            <v>4</v>
          </cell>
          <cell r="F1132">
            <v>45727</v>
          </cell>
          <cell r="G1132" t="str">
            <v>（中核中原-温江北林医养综合体项目）四川省成都市温江区万春大道第三人民医院东</v>
          </cell>
          <cell r="H1132" t="str">
            <v>蔡杰</v>
          </cell>
          <cell r="I1132">
            <v>18875129329</v>
          </cell>
        </row>
        <row r="1133">
          <cell r="A1133" t="str">
            <v>成实</v>
          </cell>
          <cell r="B1133" t="str">
            <v>螺纹钢</v>
          </cell>
          <cell r="C1133" t="str">
            <v>HRB400EФ20*9m</v>
          </cell>
          <cell r="D1133" t="str">
            <v>吨</v>
          </cell>
          <cell r="E1133">
            <v>2</v>
          </cell>
          <cell r="F1133">
            <v>45727</v>
          </cell>
          <cell r="G1133" t="str">
            <v>（中核中原-温江北林医养综合体项目）四川省成都市温江区万春大道第三人民医院东</v>
          </cell>
          <cell r="H1133" t="str">
            <v>蔡杰</v>
          </cell>
          <cell r="I1133">
            <v>18875129329</v>
          </cell>
        </row>
        <row r="1134">
          <cell r="A1134" t="str">
            <v>成实</v>
          </cell>
          <cell r="B1134" t="str">
            <v>螺纹钢</v>
          </cell>
          <cell r="C1134" t="str">
            <v>HRB400EФ22*9m</v>
          </cell>
          <cell r="D1134" t="str">
            <v>吨</v>
          </cell>
          <cell r="E1134">
            <v>4</v>
          </cell>
          <cell r="F1134">
            <v>45727</v>
          </cell>
          <cell r="G1134" t="str">
            <v>（中核中原-温江北林医养综合体项目）四川省成都市温江区万春大道第三人民医院东</v>
          </cell>
          <cell r="H1134" t="str">
            <v>蔡杰</v>
          </cell>
          <cell r="I1134">
            <v>18875129329</v>
          </cell>
        </row>
        <row r="1135">
          <cell r="A1135" t="str">
            <v>成实</v>
          </cell>
          <cell r="B1135" t="str">
            <v>螺纹钢</v>
          </cell>
          <cell r="C1135" t="str">
            <v>HRB400EФ25*9m</v>
          </cell>
          <cell r="D1135" t="str">
            <v>吨</v>
          </cell>
          <cell r="E1135">
            <v>8</v>
          </cell>
          <cell r="F1135">
            <v>45727</v>
          </cell>
          <cell r="G1135" t="str">
            <v>（中核中原-温江北林医养综合体项目）四川省成都市温江区万春大道第三人民医院东</v>
          </cell>
          <cell r="H1135" t="str">
            <v>蔡杰</v>
          </cell>
          <cell r="I1135">
            <v>18875129329</v>
          </cell>
        </row>
        <row r="1136">
          <cell r="A1136" t="str">
            <v>成实</v>
          </cell>
          <cell r="B1136" t="str">
            <v>螺纹钢</v>
          </cell>
          <cell r="C1136" t="str">
            <v>HRB500EФ12*9m</v>
          </cell>
          <cell r="D1136" t="str">
            <v>吨</v>
          </cell>
          <cell r="E1136">
            <v>6</v>
          </cell>
          <cell r="F1136">
            <v>45727</v>
          </cell>
          <cell r="G1136" t="str">
            <v>（中核中原-温江北林医养综合体项目）四川省成都市温江区万春大道第三人民医院东</v>
          </cell>
          <cell r="H1136" t="str">
            <v>蔡杰</v>
          </cell>
          <cell r="I1136">
            <v>18875129329</v>
          </cell>
        </row>
        <row r="1137">
          <cell r="A1137" t="str">
            <v>成实</v>
          </cell>
          <cell r="B1137" t="str">
            <v>螺纹钢</v>
          </cell>
          <cell r="C1137" t="str">
            <v>HRB500EФ14*9m</v>
          </cell>
          <cell r="D1137" t="str">
            <v>吨</v>
          </cell>
          <cell r="E1137">
            <v>2</v>
          </cell>
          <cell r="F1137">
            <v>45727</v>
          </cell>
          <cell r="G1137" t="str">
            <v>（中核中原-温江北林医养综合体项目）四川省成都市温江区万春大道第三人民医院东</v>
          </cell>
          <cell r="H1137" t="str">
            <v>蔡杰</v>
          </cell>
          <cell r="I1137">
            <v>18875129329</v>
          </cell>
        </row>
        <row r="1138">
          <cell r="A1138" t="str">
            <v>成实</v>
          </cell>
          <cell r="B1138" t="str">
            <v>螺纹钢</v>
          </cell>
          <cell r="C1138" t="str">
            <v>HRB500EФ16*9m</v>
          </cell>
          <cell r="D1138" t="str">
            <v>吨</v>
          </cell>
          <cell r="E1138">
            <v>2</v>
          </cell>
          <cell r="F1138">
            <v>45727</v>
          </cell>
          <cell r="G1138" t="str">
            <v>（中核中原-温江北林医养综合体项目）四川省成都市温江区万春大道第三人民医院东</v>
          </cell>
          <cell r="H1138" t="str">
            <v>蔡杰</v>
          </cell>
          <cell r="I1138">
            <v>18875129329</v>
          </cell>
        </row>
        <row r="1139">
          <cell r="A1139" t="str">
            <v>成实</v>
          </cell>
          <cell r="B1139" t="str">
            <v>螺纹钢</v>
          </cell>
          <cell r="C1139" t="str">
            <v>HRB500EФ18*9m</v>
          </cell>
          <cell r="D1139" t="str">
            <v>吨</v>
          </cell>
          <cell r="E1139">
            <v>2</v>
          </cell>
          <cell r="F1139">
            <v>45727</v>
          </cell>
          <cell r="G1139" t="str">
            <v>（中核中原-温江北林医养综合体项目）四川省成都市温江区万春大道第三人民医院东</v>
          </cell>
          <cell r="H1139" t="str">
            <v>蔡杰</v>
          </cell>
          <cell r="I1139">
            <v>18875129329</v>
          </cell>
        </row>
        <row r="1140">
          <cell r="A1140" t="str">
            <v>成实</v>
          </cell>
          <cell r="B1140" t="str">
            <v>螺纹钢</v>
          </cell>
          <cell r="C1140" t="str">
            <v>HRB500EФ20*9m</v>
          </cell>
          <cell r="D1140" t="str">
            <v>吨</v>
          </cell>
          <cell r="E1140">
            <v>2</v>
          </cell>
          <cell r="F1140">
            <v>45727</v>
          </cell>
          <cell r="G1140" t="str">
            <v>（中核中原-温江北林医养综合体项目）四川省成都市温江区万春大道第三人民医院东</v>
          </cell>
          <cell r="H1140" t="str">
            <v>蔡杰</v>
          </cell>
          <cell r="I1140">
            <v>18875129329</v>
          </cell>
        </row>
        <row r="1141">
          <cell r="A1141" t="str">
            <v>成实</v>
          </cell>
          <cell r="B1141" t="str">
            <v>螺纹钢</v>
          </cell>
          <cell r="C1141" t="str">
            <v>HRB500EФ20*12m</v>
          </cell>
          <cell r="D1141" t="str">
            <v>吨</v>
          </cell>
          <cell r="E1141">
            <v>4</v>
          </cell>
          <cell r="F1141">
            <v>45727</v>
          </cell>
          <cell r="G1141" t="str">
            <v>（中核中原-温江北林医养综合体项目）四川省成都市温江区万春大道第三人民医院东</v>
          </cell>
          <cell r="H1141" t="str">
            <v>蔡杰</v>
          </cell>
          <cell r="I1141">
            <v>18875129329</v>
          </cell>
        </row>
        <row r="1142">
          <cell r="A1142" t="str">
            <v>成实</v>
          </cell>
          <cell r="B1142" t="str">
            <v>螺纹钢</v>
          </cell>
          <cell r="C1142" t="str">
            <v>HRB500EФ22*9m</v>
          </cell>
          <cell r="D1142" t="str">
            <v>吨</v>
          </cell>
          <cell r="E1142">
            <v>2</v>
          </cell>
          <cell r="F1142">
            <v>45727</v>
          </cell>
          <cell r="G1142" t="str">
            <v>（中核中原-温江北林医养综合体项目）四川省成都市温江区万春大道第三人民医院东</v>
          </cell>
          <cell r="H1142" t="str">
            <v>蔡杰</v>
          </cell>
          <cell r="I1142">
            <v>18875129329</v>
          </cell>
        </row>
        <row r="1143">
          <cell r="A1143" t="str">
            <v>成实</v>
          </cell>
          <cell r="B1143" t="str">
            <v>螺纹钢</v>
          </cell>
          <cell r="C1143" t="str">
            <v>HRB500EФ22*12m</v>
          </cell>
          <cell r="D1143" t="str">
            <v>吨</v>
          </cell>
          <cell r="E1143">
            <v>4</v>
          </cell>
          <cell r="F1143">
            <v>45727</v>
          </cell>
          <cell r="G1143" t="str">
            <v>（中核中原-温江北林医养综合体项目）四川省成都市温江区万春大道第三人民医院东</v>
          </cell>
          <cell r="H1143" t="str">
            <v>蔡杰</v>
          </cell>
          <cell r="I1143">
            <v>18875129329</v>
          </cell>
        </row>
        <row r="1144">
          <cell r="A1144" t="str">
            <v>成实</v>
          </cell>
          <cell r="B1144" t="str">
            <v>螺纹钢</v>
          </cell>
          <cell r="C1144" t="str">
            <v>HRB500EФ25*9m</v>
          </cell>
          <cell r="D1144" t="str">
            <v>吨</v>
          </cell>
          <cell r="E1144">
            <v>6</v>
          </cell>
          <cell r="F1144">
            <v>45727</v>
          </cell>
          <cell r="G1144" t="str">
            <v>（中核中原-温江北林医养综合体项目）四川省成都市温江区万春大道第三人民医院东</v>
          </cell>
          <cell r="H1144" t="str">
            <v>蔡杰</v>
          </cell>
          <cell r="I1144">
            <v>18875129329</v>
          </cell>
        </row>
        <row r="1145">
          <cell r="A1145" t="str">
            <v>成实</v>
          </cell>
          <cell r="B1145" t="str">
            <v>螺纹钢</v>
          </cell>
          <cell r="C1145" t="str">
            <v>HRB500EФ25*12m</v>
          </cell>
          <cell r="D1145" t="str">
            <v>吨</v>
          </cell>
          <cell r="E1145">
            <v>12</v>
          </cell>
          <cell r="F1145">
            <v>45727</v>
          </cell>
          <cell r="G1145" t="str">
            <v>（中核中原-温江北林医养综合体项目）四川省成都市温江区万春大道第三人民医院东</v>
          </cell>
          <cell r="H1145" t="str">
            <v>蔡杰</v>
          </cell>
          <cell r="I1145">
            <v>18875129329</v>
          </cell>
        </row>
        <row r="1146">
          <cell r="A1146" t="str">
            <v>晋邦</v>
          </cell>
          <cell r="B1146" t="str">
            <v>螺纹钢</v>
          </cell>
          <cell r="C1146" t="str">
            <v>HRB400E Φ12 9m</v>
          </cell>
          <cell r="D1146" t="str">
            <v>吨</v>
          </cell>
          <cell r="E1146">
            <v>105</v>
          </cell>
          <cell r="F1146">
            <v>45727</v>
          </cell>
          <cell r="G1146" t="str">
            <v>（十九冶-江龙高速一分部）重庆市云阳县X886附近中国十九冶开云高速项目总包部西98米*复兴互通预制梁场</v>
          </cell>
          <cell r="H1146" t="str">
            <v>吴章红</v>
          </cell>
          <cell r="I1146">
            <v>18628165772</v>
          </cell>
        </row>
        <row r="1147">
          <cell r="A1147" t="str">
            <v>晋邦</v>
          </cell>
          <cell r="B1147" t="str">
            <v>螺纹钢</v>
          </cell>
          <cell r="C1147" t="str">
            <v>HRB400E Φ16 9m</v>
          </cell>
          <cell r="D1147" t="str">
            <v>吨</v>
          </cell>
          <cell r="E1147">
            <v>85</v>
          </cell>
          <cell r="F1147">
            <v>45727</v>
          </cell>
          <cell r="G1147" t="str">
            <v>（十九冶-华电重庆奉节）重庆市奉节县康乐镇七星村</v>
          </cell>
          <cell r="H1147" t="str">
            <v>岑甲乐</v>
          </cell>
          <cell r="I1147">
            <v>17349037782</v>
          </cell>
        </row>
        <row r="1148">
          <cell r="A1148" t="str">
            <v>晋邦</v>
          </cell>
          <cell r="B1148" t="str">
            <v>高线</v>
          </cell>
          <cell r="C1148" t="str">
            <v>HPB300Φ8</v>
          </cell>
          <cell r="D1148" t="str">
            <v>吨</v>
          </cell>
          <cell r="E1148">
            <v>16</v>
          </cell>
          <cell r="F1148">
            <v>45727</v>
          </cell>
          <cell r="G1148" t="str">
            <v>（十九冶-华电重庆奉节）重庆市奉节县康乐镇七星村</v>
          </cell>
          <cell r="H1148" t="str">
            <v>岑甲乐</v>
          </cell>
          <cell r="I1148">
            <v>17349037782</v>
          </cell>
        </row>
        <row r="1149">
          <cell r="A1149" t="str">
            <v>晋邦</v>
          </cell>
          <cell r="B1149" t="str">
            <v>螺纹钢</v>
          </cell>
          <cell r="C1149" t="str">
            <v>HRB400E Φ12 9m</v>
          </cell>
          <cell r="D1149" t="str">
            <v>吨</v>
          </cell>
          <cell r="E1149">
            <v>8</v>
          </cell>
          <cell r="F1149">
            <v>45727</v>
          </cell>
          <cell r="G1149" t="str">
            <v>（五冶达州国道542项目-一工区桥梁二工段）四川省达州市达川区达川区石梯镇石成村</v>
          </cell>
          <cell r="H1149" t="str">
            <v>夏树彬</v>
          </cell>
          <cell r="I1149">
            <v>13518183653</v>
          </cell>
        </row>
        <row r="1150">
          <cell r="A1150" t="str">
            <v>晋邦</v>
          </cell>
          <cell r="B1150" t="str">
            <v>螺纹钢</v>
          </cell>
          <cell r="C1150" t="str">
            <v>HRB400E Φ14 9m</v>
          </cell>
          <cell r="D1150" t="str">
            <v>吨</v>
          </cell>
          <cell r="E1150">
            <v>8</v>
          </cell>
          <cell r="F1150">
            <v>45727</v>
          </cell>
          <cell r="G1150" t="str">
            <v>（五冶达州国道542项目-一工区桥梁二工段）四川省达州市达川区达川区石梯镇石成村</v>
          </cell>
          <cell r="H1150" t="str">
            <v>夏树彬</v>
          </cell>
          <cell r="I1150">
            <v>13518183653</v>
          </cell>
        </row>
        <row r="1151">
          <cell r="A1151" t="str">
            <v>晋邦</v>
          </cell>
          <cell r="B1151" t="str">
            <v>螺纹钢</v>
          </cell>
          <cell r="C1151" t="str">
            <v>HRB400E Φ28 9m</v>
          </cell>
          <cell r="D1151" t="str">
            <v>吨</v>
          </cell>
          <cell r="E1151">
            <v>19</v>
          </cell>
          <cell r="F1151">
            <v>45727</v>
          </cell>
          <cell r="G1151" t="str">
            <v>（五冶达州国道542项目-一工区桥梁二工段）四川省达州市达川区达川区石梯镇石成村</v>
          </cell>
          <cell r="H1151" t="str">
            <v>夏树彬</v>
          </cell>
          <cell r="I1151">
            <v>13518183653</v>
          </cell>
        </row>
        <row r="1152">
          <cell r="A1152" t="str">
            <v>晋邦</v>
          </cell>
          <cell r="B1152" t="str">
            <v>螺纹钢</v>
          </cell>
          <cell r="C1152" t="str">
            <v>HRB400E Φ25 9m</v>
          </cell>
          <cell r="D1152" t="str">
            <v>吨</v>
          </cell>
          <cell r="E1152">
            <v>36</v>
          </cell>
          <cell r="F1152">
            <v>45727</v>
          </cell>
          <cell r="G1152" t="str">
            <v>（五冶达州国道542项目-三工区路基六工段）四川省达州市达川区赵固镇水文村</v>
          </cell>
          <cell r="H1152" t="str">
            <v>谭鹏程</v>
          </cell>
          <cell r="I1152">
            <v>18280895666</v>
          </cell>
        </row>
        <row r="1153">
          <cell r="A1153" t="str">
            <v>晋邦</v>
          </cell>
          <cell r="B1153" t="str">
            <v>螺纹钢</v>
          </cell>
          <cell r="C1153" t="str">
            <v>HRB400E Φ16 9m</v>
          </cell>
          <cell r="D1153" t="str">
            <v>吨</v>
          </cell>
          <cell r="E1153">
            <v>6</v>
          </cell>
          <cell r="F1153">
            <v>45727</v>
          </cell>
          <cell r="G1153" t="str">
            <v>（五冶达州国道542项目-三工区桥梁3工段）四川省达州市达川区赵固镇水文村原村委会下300米</v>
          </cell>
          <cell r="H1153" t="str">
            <v>李代茂</v>
          </cell>
          <cell r="I1153">
            <v>18302833536</v>
          </cell>
        </row>
        <row r="1154">
          <cell r="A1154" t="str">
            <v>晋邦</v>
          </cell>
          <cell r="B1154" t="str">
            <v>螺纹钢</v>
          </cell>
          <cell r="C1154" t="str">
            <v>HRB400E Φ20 9m</v>
          </cell>
          <cell r="D1154" t="str">
            <v>吨</v>
          </cell>
          <cell r="E1154">
            <v>6</v>
          </cell>
          <cell r="F1154">
            <v>45727</v>
          </cell>
          <cell r="G1154" t="str">
            <v>（五冶达州国道542项目-三工区桥梁3工段）四川省达州市达川区赵固镇水文村原村委会下300米</v>
          </cell>
          <cell r="H1154" t="str">
            <v>李代茂</v>
          </cell>
          <cell r="I1154">
            <v>18302833536</v>
          </cell>
        </row>
        <row r="1155">
          <cell r="A1155" t="str">
            <v>晋邦</v>
          </cell>
          <cell r="B1155" t="str">
            <v>螺纹钢</v>
          </cell>
          <cell r="C1155" t="str">
            <v>HRB400E Φ22 9m</v>
          </cell>
          <cell r="D1155" t="str">
            <v>吨</v>
          </cell>
          <cell r="E1155">
            <v>9</v>
          </cell>
          <cell r="F1155">
            <v>45727</v>
          </cell>
          <cell r="G1155" t="str">
            <v>（五冶达州国道542项目-三工区桥梁3工段）四川省达州市达川区赵固镇水文村原村委会下300米</v>
          </cell>
          <cell r="H1155" t="str">
            <v>李代茂</v>
          </cell>
          <cell r="I1155">
            <v>18302833536</v>
          </cell>
        </row>
        <row r="1156">
          <cell r="A1156" t="str">
            <v>晋邦</v>
          </cell>
          <cell r="B1156" t="str">
            <v>螺纹钢</v>
          </cell>
          <cell r="C1156" t="str">
            <v>HRB400E Φ28 9m</v>
          </cell>
          <cell r="D1156" t="str">
            <v>吨</v>
          </cell>
          <cell r="E1156">
            <v>54</v>
          </cell>
          <cell r="F1156">
            <v>45727</v>
          </cell>
          <cell r="G1156" t="str">
            <v>（五冶达州国道542项目-三工区桥梁3工段）四川省达州市达川区赵固镇水文村原村委会下300米</v>
          </cell>
          <cell r="H1156" t="str">
            <v>李代茂</v>
          </cell>
          <cell r="I1156">
            <v>18302833536</v>
          </cell>
        </row>
        <row r="1157">
          <cell r="A1157" t="str">
            <v>晋邦</v>
          </cell>
          <cell r="B1157" t="str">
            <v>螺纹钢</v>
          </cell>
          <cell r="C1157" t="str">
            <v>HRB400E Φ32 9m</v>
          </cell>
          <cell r="D1157" t="str">
            <v>吨</v>
          </cell>
          <cell r="E1157">
            <v>30</v>
          </cell>
          <cell r="F1157">
            <v>45727</v>
          </cell>
          <cell r="G1157" t="str">
            <v>（五冶达州国道542项目-三工区桥梁3工段）四川省达州市达川区赵固镇水文村原村委会下300米</v>
          </cell>
          <cell r="H1157" t="str">
            <v>李代茂</v>
          </cell>
          <cell r="I1157">
            <v>18302833536</v>
          </cell>
        </row>
        <row r="1158">
          <cell r="A1158" t="str">
            <v>晋邦</v>
          </cell>
          <cell r="B1158" t="str">
            <v>螺纹钢</v>
          </cell>
          <cell r="C1158" t="str">
            <v>HRB400E Φ28 9m</v>
          </cell>
          <cell r="D1158" t="str">
            <v>吨</v>
          </cell>
          <cell r="E1158">
            <v>12</v>
          </cell>
          <cell r="F1158">
            <v>45727</v>
          </cell>
          <cell r="G1158" t="str">
            <v>（五冶达州国道542项目-三工区桥梁3工段）四川省达州市达川区赵固镇水文村原村委会下300米</v>
          </cell>
          <cell r="H1158" t="str">
            <v>李代茂</v>
          </cell>
          <cell r="I1158">
            <v>18302833536</v>
          </cell>
        </row>
        <row r="1159">
          <cell r="A1159" t="str">
            <v>晋邦</v>
          </cell>
          <cell r="B1159" t="str">
            <v>螺纹钢</v>
          </cell>
          <cell r="C1159" t="str">
            <v>HRB400E Φ32 9m</v>
          </cell>
          <cell r="D1159" t="str">
            <v>吨</v>
          </cell>
          <cell r="E1159">
            <v>8</v>
          </cell>
          <cell r="F1159">
            <v>45727</v>
          </cell>
          <cell r="G1159" t="str">
            <v>（五冶达州国道542项目-三工区桥梁3工段）四川省达州市达川区赵固镇水文村原村委会下300米</v>
          </cell>
          <cell r="H1159" t="str">
            <v>李代茂</v>
          </cell>
          <cell r="I1159">
            <v>18302833536</v>
          </cell>
        </row>
        <row r="1160">
          <cell r="A1160" t="str">
            <v>晋邦</v>
          </cell>
          <cell r="B1160" t="str">
            <v>螺纹钢</v>
          </cell>
          <cell r="C1160" t="str">
            <v>HRB400E Φ22 9m</v>
          </cell>
          <cell r="D1160" t="str">
            <v>吨</v>
          </cell>
          <cell r="E1160">
            <v>70</v>
          </cell>
          <cell r="F1160">
            <v>45727</v>
          </cell>
          <cell r="G1160" t="str">
            <v>（五冶达州国道542项目-二工区黄家湾隧道工段）四川省达州市达川区赵固镇黄家坡</v>
          </cell>
          <cell r="H1160" t="str">
            <v>罗永方</v>
          </cell>
          <cell r="I1160">
            <v>13551450899</v>
          </cell>
        </row>
        <row r="1161">
          <cell r="A1161" t="str">
            <v>晋邦</v>
          </cell>
          <cell r="B1161" t="str">
            <v>螺纹钢</v>
          </cell>
          <cell r="C1161" t="str">
            <v>HRB400E Φ16 9m</v>
          </cell>
          <cell r="D1161" t="str">
            <v>吨</v>
          </cell>
          <cell r="E1161">
            <v>19</v>
          </cell>
          <cell r="F1161">
            <v>45727</v>
          </cell>
          <cell r="G1161" t="str">
            <v>（五冶达州国道542项目-二工区巴河特大桥工段-5号墩）四川省达州市达川区石梯镇固家村村民委员会</v>
          </cell>
          <cell r="H1161" t="str">
            <v>谭福中</v>
          </cell>
          <cell r="I1161">
            <v>15828538619</v>
          </cell>
        </row>
        <row r="1162">
          <cell r="A1162" t="str">
            <v>晋邦</v>
          </cell>
          <cell r="B1162" t="str">
            <v>螺纹钢</v>
          </cell>
          <cell r="C1162" t="str">
            <v>HRB400E Φ32 9m</v>
          </cell>
          <cell r="D1162" t="str">
            <v>吨</v>
          </cell>
          <cell r="E1162">
            <v>2</v>
          </cell>
          <cell r="F1162">
            <v>45727</v>
          </cell>
          <cell r="G1162" t="str">
            <v>（五冶达州国道542项目-二工区巴河特大桥工段-5号墩）四川省达州市达川区石梯镇固家村村民委员会</v>
          </cell>
          <cell r="H1162" t="str">
            <v>谭福中</v>
          </cell>
          <cell r="I1162">
            <v>15828538619</v>
          </cell>
        </row>
        <row r="1163">
          <cell r="A1163" t="str">
            <v>德胜</v>
          </cell>
          <cell r="B1163" t="str">
            <v>螺纹钢</v>
          </cell>
          <cell r="C1163" t="str">
            <v>HRB400E Φ20×9米</v>
          </cell>
          <cell r="D1163" t="str">
            <v>吨</v>
          </cell>
          <cell r="E1163">
            <v>35</v>
          </cell>
          <cell r="F1163">
            <v>45728</v>
          </cell>
          <cell r="G1163" t="str">
            <v>（自永2标九局西南分公司钢筋棚）四川省自贡市骑龙镇大湾村</v>
          </cell>
          <cell r="H1163" t="str">
            <v>高彦彬</v>
          </cell>
          <cell r="I1163">
            <v>13835906370</v>
          </cell>
        </row>
        <row r="1164">
          <cell r="A1164" t="str">
            <v>陕钢</v>
          </cell>
          <cell r="B1164" t="str">
            <v>盘螺</v>
          </cell>
          <cell r="C1164" t="str">
            <v>HRB400EΦ 8mm</v>
          </cell>
          <cell r="D1164" t="str">
            <v>吨</v>
          </cell>
          <cell r="E1164">
            <v>12.5</v>
          </cell>
          <cell r="F1164">
            <v>45728</v>
          </cell>
          <cell r="G1164" t="str">
            <v>（中核二二绵阳项目）四川省绵阳市平武县响岩镇甲方项目指定地点(X3子项)</v>
          </cell>
          <cell r="H1164" t="str">
            <v>王明胜</v>
          </cell>
          <cell r="I1164" t="str">
            <v>15528301097</v>
          </cell>
        </row>
        <row r="1165">
          <cell r="A1165" t="str">
            <v>陕钢</v>
          </cell>
          <cell r="B1165" t="str">
            <v>螺纹钢</v>
          </cell>
          <cell r="C1165" t="str">
            <v>HRB400EΦ20*9m</v>
          </cell>
          <cell r="D1165" t="str">
            <v>吨</v>
          </cell>
          <cell r="E1165">
            <v>22</v>
          </cell>
          <cell r="F1165">
            <v>45728</v>
          </cell>
          <cell r="G1165" t="str">
            <v>（中核二二绵阳项目）四川省绵阳市平武县响岩镇甲方项目指定地点(X3子项)</v>
          </cell>
          <cell r="H1165" t="str">
            <v>王明胜</v>
          </cell>
          <cell r="I1165" t="str">
            <v>15528301097</v>
          </cell>
        </row>
        <row r="1166">
          <cell r="A1166" t="str">
            <v>陕钢</v>
          </cell>
          <cell r="B1166" t="str">
            <v>螺纹钢</v>
          </cell>
          <cell r="C1166" t="str">
            <v>HRB400EΦ25*9m</v>
          </cell>
          <cell r="D1166" t="str">
            <v>吨</v>
          </cell>
          <cell r="E1166">
            <v>70</v>
          </cell>
          <cell r="F1166">
            <v>45728</v>
          </cell>
          <cell r="G1166" t="str">
            <v>（中核二二绵阳项目）四川省绵阳市平武县响岩镇甲方项目指定地点(X3子项)</v>
          </cell>
          <cell r="H1166" t="str">
            <v>王明胜</v>
          </cell>
          <cell r="I1166" t="str">
            <v>15528301097</v>
          </cell>
        </row>
        <row r="1167">
          <cell r="A1167" t="str">
            <v>陕钢</v>
          </cell>
          <cell r="B1167" t="str">
            <v>高线</v>
          </cell>
          <cell r="C1167" t="str">
            <v>HPB300Φ12</v>
          </cell>
          <cell r="D1167" t="str">
            <v>吨</v>
          </cell>
          <cell r="E1167">
            <v>35</v>
          </cell>
          <cell r="F1167">
            <v>45728</v>
          </cell>
          <cell r="G1167" t="str">
            <v>（中铁北京局-资乐高速6标）四川省乐山市市中区土主镇资乐高速TJ6标项目试验室</v>
          </cell>
          <cell r="H1167" t="str">
            <v>刘岩</v>
          </cell>
          <cell r="I1167">
            <v>18543566469</v>
          </cell>
        </row>
        <row r="1168">
          <cell r="A1168" t="str">
            <v>晋邦</v>
          </cell>
          <cell r="B1168" t="str">
            <v>盘螺</v>
          </cell>
          <cell r="C1168" t="str">
            <v>HRB400E Φ6</v>
          </cell>
          <cell r="D1168" t="str">
            <v>吨</v>
          </cell>
          <cell r="E1168">
            <v>8</v>
          </cell>
          <cell r="F1168">
            <v>45728</v>
          </cell>
          <cell r="G1168" t="str">
            <v>(五冶钢构医学科学产业园建设项目房建三部-一标（7-2）)四川省南充市顺庆区搬罾街道学府大道二段</v>
          </cell>
          <cell r="H1168" t="str">
            <v>郑林</v>
          </cell>
          <cell r="I1168">
            <v>18349955455</v>
          </cell>
        </row>
        <row r="1169">
          <cell r="A1169" t="str">
            <v>晋邦</v>
          </cell>
          <cell r="B1169" t="str">
            <v>盘螺</v>
          </cell>
          <cell r="C1169" t="str">
            <v>HRB400E Φ8</v>
          </cell>
          <cell r="D1169" t="str">
            <v>吨</v>
          </cell>
          <cell r="E1169">
            <v>4</v>
          </cell>
          <cell r="F1169">
            <v>45728</v>
          </cell>
          <cell r="G1169" t="str">
            <v>(五冶钢构医学科学产业园建设项目房建三部-一标（7-2）)四川省南充市顺庆区搬罾街道学府大道二段</v>
          </cell>
          <cell r="H1169" t="str">
            <v>郑林</v>
          </cell>
          <cell r="I1169">
            <v>18349955455</v>
          </cell>
        </row>
        <row r="1170">
          <cell r="A1170" t="str">
            <v>晋邦</v>
          </cell>
          <cell r="B1170" t="str">
            <v>盘螺</v>
          </cell>
          <cell r="C1170" t="str">
            <v>HRB400E Φ10</v>
          </cell>
          <cell r="D1170" t="str">
            <v>吨</v>
          </cell>
          <cell r="E1170">
            <v>6</v>
          </cell>
          <cell r="F1170">
            <v>45728</v>
          </cell>
          <cell r="G1170" t="str">
            <v>(五冶钢构医学科学产业园建设项目房建三部-一标（7-2）)四川省南充市顺庆区搬罾街道学府大道二段</v>
          </cell>
          <cell r="H1170" t="str">
            <v>郑林</v>
          </cell>
          <cell r="I1170">
            <v>18349955455</v>
          </cell>
        </row>
        <row r="1171">
          <cell r="A1171" t="str">
            <v>晋邦</v>
          </cell>
          <cell r="B1171" t="str">
            <v>盘螺</v>
          </cell>
          <cell r="C1171" t="str">
            <v>HRB400E Φ12</v>
          </cell>
          <cell r="D1171" t="str">
            <v>吨</v>
          </cell>
          <cell r="E1171">
            <v>9</v>
          </cell>
          <cell r="F1171">
            <v>45728</v>
          </cell>
          <cell r="G1171" t="str">
            <v>(五冶钢构医学科学产业园建设项目房建三部-一标（7-2）)四川省南充市顺庆区搬罾街道学府大道二段</v>
          </cell>
          <cell r="H1171" t="str">
            <v>郑林</v>
          </cell>
          <cell r="I1171">
            <v>18349955455</v>
          </cell>
        </row>
        <row r="1172">
          <cell r="A1172" t="str">
            <v>晋邦</v>
          </cell>
          <cell r="B1172" t="str">
            <v>螺纹钢</v>
          </cell>
          <cell r="C1172" t="str">
            <v>HRB500E Φ22</v>
          </cell>
          <cell r="D1172" t="str">
            <v>吨</v>
          </cell>
          <cell r="E1172">
            <v>8</v>
          </cell>
          <cell r="F1172">
            <v>45728</v>
          </cell>
          <cell r="G1172" t="str">
            <v>(五冶钢构医学科学产业园建设项目房建三部-一标（7-2）)四川省南充市顺庆区搬罾街道学府大道二段</v>
          </cell>
          <cell r="H1172" t="str">
            <v>郑林</v>
          </cell>
          <cell r="I1172">
            <v>18349955455</v>
          </cell>
        </row>
        <row r="1173">
          <cell r="A1173" t="str">
            <v>德胜</v>
          </cell>
          <cell r="B1173" t="str">
            <v>螺纹钢</v>
          </cell>
          <cell r="C1173" t="str">
            <v>HRB400EФ22*9m</v>
          </cell>
          <cell r="D1173" t="str">
            <v>吨</v>
          </cell>
          <cell r="E1173">
            <v>70</v>
          </cell>
          <cell r="F1173">
            <v>45728</v>
          </cell>
          <cell r="G1173" t="str">
            <v>（中核中原-温江北林医养综合体项目）四川省成都市温江区万春大道第三人民医院东</v>
          </cell>
          <cell r="H1173" t="str">
            <v>蔡杰</v>
          </cell>
          <cell r="I1173">
            <v>18875129329</v>
          </cell>
        </row>
        <row r="1174">
          <cell r="A1174" t="str">
            <v>德胜</v>
          </cell>
          <cell r="B1174" t="str">
            <v>螺纹钢</v>
          </cell>
          <cell r="C1174" t="str">
            <v>HRB400E Φ14 9m</v>
          </cell>
          <cell r="D1174" t="str">
            <v>吨</v>
          </cell>
          <cell r="E1174">
            <v>15</v>
          </cell>
          <cell r="F1174">
            <v>45728</v>
          </cell>
          <cell r="G1174" t="str">
            <v>（五冶达州国道542项目-一工区桥梁一工段）四川省达州市四川省达州市达川区石桥镇武寨村</v>
          </cell>
          <cell r="H1174" t="str">
            <v>杨勇</v>
          </cell>
          <cell r="I1174">
            <v>18398563998</v>
          </cell>
        </row>
        <row r="1175">
          <cell r="A1175" t="str">
            <v>德胜</v>
          </cell>
          <cell r="B1175" t="str">
            <v>螺纹钢</v>
          </cell>
          <cell r="C1175" t="str">
            <v>HRB400E Φ28 9m</v>
          </cell>
          <cell r="D1175" t="str">
            <v>吨</v>
          </cell>
          <cell r="E1175">
            <v>55</v>
          </cell>
          <cell r="F1175">
            <v>45728</v>
          </cell>
          <cell r="G1175" t="str">
            <v>（五冶达州国道542项目-一工区桥梁一工段）四川省达州市四川省达州市达川区石桥镇武寨村</v>
          </cell>
          <cell r="H1175" t="str">
            <v>杨勇</v>
          </cell>
          <cell r="I1175">
            <v>18398563998</v>
          </cell>
        </row>
        <row r="1176">
          <cell r="A1176" t="str">
            <v>晋邦</v>
          </cell>
          <cell r="B1176" t="str">
            <v>螺纹钢</v>
          </cell>
          <cell r="C1176" t="str">
            <v>HRB400E Φ16 9m</v>
          </cell>
          <cell r="D1176" t="str">
            <v>吨</v>
          </cell>
          <cell r="E1176">
            <v>9</v>
          </cell>
          <cell r="F1176">
            <v>45728</v>
          </cell>
          <cell r="G1176" t="str">
            <v>（十九冶-江龙高速三分部）重庆市云阳县龙角镇*刘家漕2#桥</v>
          </cell>
          <cell r="H1176" t="str">
            <v>徐宇</v>
          </cell>
          <cell r="I1176">
            <v>19822311919</v>
          </cell>
        </row>
        <row r="1177">
          <cell r="A1177" t="str">
            <v>晋邦</v>
          </cell>
          <cell r="B1177" t="str">
            <v>高线</v>
          </cell>
          <cell r="C1177" t="str">
            <v>HPB300Φ10</v>
          </cell>
          <cell r="D1177" t="str">
            <v>吨</v>
          </cell>
          <cell r="E1177">
            <v>25</v>
          </cell>
          <cell r="F1177">
            <v>45728</v>
          </cell>
          <cell r="G1177" t="str">
            <v>（十九冶-江龙高速三分部）重庆市云阳县龙角镇*皮家营隧道</v>
          </cell>
          <cell r="H1177" t="str">
            <v>徐宇</v>
          </cell>
          <cell r="I1177">
            <v>19822311919</v>
          </cell>
        </row>
        <row r="1178">
          <cell r="A1178" t="str">
            <v>晋邦</v>
          </cell>
          <cell r="B1178" t="str">
            <v>高线</v>
          </cell>
          <cell r="C1178" t="str">
            <v>HPB300Φ10</v>
          </cell>
          <cell r="D1178" t="str">
            <v>吨</v>
          </cell>
          <cell r="E1178">
            <v>3</v>
          </cell>
          <cell r="F1178">
            <v>45728</v>
          </cell>
          <cell r="G1178" t="str">
            <v>（十九冶-江龙高速三分部）重庆市云阳县开云高速（钢厂村）*朗树湾2#桥路基</v>
          </cell>
          <cell r="H1178" t="str">
            <v>徐宇</v>
          </cell>
          <cell r="I1178">
            <v>19822311919</v>
          </cell>
        </row>
        <row r="1179">
          <cell r="A1179" t="str">
            <v>晋邦</v>
          </cell>
          <cell r="B1179" t="str">
            <v>螺纹钢</v>
          </cell>
          <cell r="C1179" t="str">
            <v>HRB400E Φ16 9m</v>
          </cell>
          <cell r="D1179" t="str">
            <v>吨</v>
          </cell>
          <cell r="E1179">
            <v>3</v>
          </cell>
          <cell r="F1179">
            <v>45728</v>
          </cell>
          <cell r="G1179" t="str">
            <v>（十九冶-江龙高速三分部）重庆市云阳县开云高速（钢厂村）*朗树湾2#桥路基</v>
          </cell>
          <cell r="H1179" t="str">
            <v>徐宇</v>
          </cell>
          <cell r="I1179">
            <v>19822311919</v>
          </cell>
        </row>
        <row r="1180">
          <cell r="A1180" t="str">
            <v>晋邦</v>
          </cell>
          <cell r="B1180" t="str">
            <v>螺纹钢</v>
          </cell>
          <cell r="C1180" t="str">
            <v>HRB400E Φ22 9m</v>
          </cell>
          <cell r="D1180" t="str">
            <v>吨</v>
          </cell>
          <cell r="E1180">
            <v>10</v>
          </cell>
          <cell r="F1180">
            <v>45728</v>
          </cell>
          <cell r="G1180" t="str">
            <v>（十九冶-江龙高速三分部）重庆市云阳县开云高速（钢厂村）*龙缸互通</v>
          </cell>
          <cell r="H1180" t="str">
            <v>徐宇</v>
          </cell>
          <cell r="I1180">
            <v>19822311919</v>
          </cell>
        </row>
        <row r="1181">
          <cell r="A1181" t="str">
            <v>晋邦</v>
          </cell>
          <cell r="B1181" t="str">
            <v>螺纹钢</v>
          </cell>
          <cell r="C1181" t="str">
            <v>HRB400E Φ25 9m</v>
          </cell>
          <cell r="D1181" t="str">
            <v>吨</v>
          </cell>
          <cell r="E1181">
            <v>10</v>
          </cell>
          <cell r="F1181">
            <v>45728</v>
          </cell>
          <cell r="G1181" t="str">
            <v>（十九冶-江龙高速三分部）重庆市云阳县开云高速（钢厂村）*龙缸互通</v>
          </cell>
          <cell r="H1181" t="str">
            <v>徐宇</v>
          </cell>
          <cell r="I1181">
            <v>19822311919</v>
          </cell>
        </row>
        <row r="1182">
          <cell r="A1182" t="str">
            <v>晋邦</v>
          </cell>
          <cell r="B1182" t="str">
            <v>螺纹钢</v>
          </cell>
          <cell r="C1182" t="str">
            <v>HRB400E Φ32 9m</v>
          </cell>
          <cell r="D1182" t="str">
            <v>吨</v>
          </cell>
          <cell r="E1182">
            <v>10</v>
          </cell>
          <cell r="F1182">
            <v>45728</v>
          </cell>
          <cell r="G1182" t="str">
            <v>（十九冶-江龙高速三分部）重庆市云阳县开云高速（钢厂村）*龙缸互通</v>
          </cell>
          <cell r="H1182" t="str">
            <v>徐宇</v>
          </cell>
          <cell r="I1182">
            <v>19822311919</v>
          </cell>
        </row>
        <row r="1183">
          <cell r="A1183" t="str">
            <v>晋邦</v>
          </cell>
          <cell r="B1183" t="str">
            <v>高线</v>
          </cell>
          <cell r="C1183" t="str">
            <v>HPB300Φ10</v>
          </cell>
          <cell r="D1183" t="str">
            <v>吨</v>
          </cell>
          <cell r="E1183">
            <v>15</v>
          </cell>
          <cell r="F1183">
            <v>45728</v>
          </cell>
          <cell r="G1183" t="str">
            <v>（十九冶-江龙高速二分部）重庆市云阳县S305附近*龙角梁场</v>
          </cell>
          <cell r="H1183" t="str">
            <v>张鹏</v>
          </cell>
          <cell r="I1183">
            <v>18223006448</v>
          </cell>
        </row>
        <row r="1184">
          <cell r="A1184" t="str">
            <v>晋邦</v>
          </cell>
          <cell r="B1184" t="str">
            <v>螺纹钢</v>
          </cell>
          <cell r="C1184" t="str">
            <v>HRB400E Φ16 9m</v>
          </cell>
          <cell r="D1184" t="str">
            <v>吨</v>
          </cell>
          <cell r="E1184">
            <v>25</v>
          </cell>
          <cell r="F1184">
            <v>45728</v>
          </cell>
          <cell r="G1184" t="str">
            <v>（十九冶-江龙高速二分部）重庆市云阳县S305附近*龙角梁场</v>
          </cell>
          <cell r="H1184" t="str">
            <v>张鹏</v>
          </cell>
          <cell r="I1184">
            <v>18223006448</v>
          </cell>
        </row>
        <row r="1185">
          <cell r="A1185" t="str">
            <v>晋邦</v>
          </cell>
          <cell r="B1185" t="str">
            <v>螺纹钢</v>
          </cell>
          <cell r="C1185" t="str">
            <v>HRB400E Φ20 9m</v>
          </cell>
          <cell r="D1185" t="str">
            <v>吨</v>
          </cell>
          <cell r="E1185">
            <v>7</v>
          </cell>
          <cell r="F1185">
            <v>45728</v>
          </cell>
          <cell r="G1185" t="str">
            <v>（十九冶-江龙高速二分部）重庆市云阳县S305附近*龙角梁场</v>
          </cell>
          <cell r="H1185" t="str">
            <v>张鹏</v>
          </cell>
          <cell r="I1185">
            <v>18223006448</v>
          </cell>
        </row>
        <row r="1186">
          <cell r="A1186" t="str">
            <v>晋邦</v>
          </cell>
          <cell r="B1186" t="str">
            <v>螺纹钢</v>
          </cell>
          <cell r="C1186" t="str">
            <v>HRB400E Φ25 9m</v>
          </cell>
          <cell r="D1186" t="str">
            <v>吨</v>
          </cell>
          <cell r="E1186">
            <v>20</v>
          </cell>
          <cell r="F1186">
            <v>45728</v>
          </cell>
          <cell r="G1186" t="str">
            <v>（十九冶-江龙高速二分部）重庆市云阳县S305附近*龙角梁场</v>
          </cell>
          <cell r="H1186" t="str">
            <v>张鹏</v>
          </cell>
          <cell r="I1186">
            <v>18223006448</v>
          </cell>
        </row>
        <row r="1187">
          <cell r="A1187" t="str">
            <v>晋邦</v>
          </cell>
          <cell r="B1187" t="str">
            <v>螺纹钢</v>
          </cell>
          <cell r="C1187" t="str">
            <v>HRB400E Φ28 9m</v>
          </cell>
          <cell r="D1187" t="str">
            <v>吨</v>
          </cell>
          <cell r="E1187">
            <v>10</v>
          </cell>
          <cell r="F1187">
            <v>45728</v>
          </cell>
          <cell r="G1187" t="str">
            <v>（十九冶-江龙高速二分部）重庆市云阳县S305附近*龙角梁场</v>
          </cell>
          <cell r="H1187" t="str">
            <v>张鹏</v>
          </cell>
          <cell r="I1187">
            <v>18223006448</v>
          </cell>
        </row>
        <row r="1188">
          <cell r="A1188" t="str">
            <v>晋邦</v>
          </cell>
          <cell r="B1188" t="str">
            <v>高线</v>
          </cell>
          <cell r="C1188" t="str">
            <v>HPB300Φ10</v>
          </cell>
          <cell r="D1188" t="str">
            <v>吨</v>
          </cell>
          <cell r="E1188">
            <v>8</v>
          </cell>
          <cell r="F1188">
            <v>45728</v>
          </cell>
          <cell r="G1188" t="str">
            <v>（十九冶-江龙高速二分部）重庆市云阳县S305附近*龙角互通连接线（变更段）</v>
          </cell>
          <cell r="H1188" t="str">
            <v>张鹏</v>
          </cell>
          <cell r="I1188">
            <v>18223006448</v>
          </cell>
        </row>
        <row r="1189">
          <cell r="A1189" t="str">
            <v>晋邦</v>
          </cell>
          <cell r="B1189" t="str">
            <v>螺纹钢</v>
          </cell>
          <cell r="C1189" t="str">
            <v>HRB400E Φ16 9m</v>
          </cell>
          <cell r="D1189" t="str">
            <v>吨</v>
          </cell>
          <cell r="E1189">
            <v>20</v>
          </cell>
          <cell r="F1189">
            <v>45728</v>
          </cell>
          <cell r="G1189" t="str">
            <v>（十九冶-江龙高速二分部）重庆市云阳县S305附近*龙角互通连接线（变更段）</v>
          </cell>
          <cell r="H1189" t="str">
            <v>张鹏</v>
          </cell>
          <cell r="I1189">
            <v>18223006448</v>
          </cell>
        </row>
        <row r="1190">
          <cell r="A1190" t="str">
            <v>晋邦</v>
          </cell>
          <cell r="B1190" t="str">
            <v>螺纹钢</v>
          </cell>
          <cell r="C1190" t="str">
            <v>HRB400E Φ16 9m</v>
          </cell>
          <cell r="D1190" t="str">
            <v>吨</v>
          </cell>
          <cell r="E1190">
            <v>5</v>
          </cell>
          <cell r="F1190">
            <v>45728</v>
          </cell>
          <cell r="G1190" t="str">
            <v>（十九冶-江龙高速二分部）重庆市云阳县宝坪镇双塆村*宝坪梁场</v>
          </cell>
          <cell r="H1190" t="str">
            <v>张鹏</v>
          </cell>
          <cell r="I1190">
            <v>18223006448</v>
          </cell>
        </row>
        <row r="1191">
          <cell r="A1191" t="str">
            <v>晋邦</v>
          </cell>
          <cell r="B1191" t="str">
            <v>螺纹钢</v>
          </cell>
          <cell r="C1191" t="str">
            <v>HRB400E Φ20 9m</v>
          </cell>
          <cell r="D1191" t="str">
            <v>吨</v>
          </cell>
          <cell r="E1191">
            <v>22</v>
          </cell>
          <cell r="F1191">
            <v>45728</v>
          </cell>
          <cell r="G1191" t="str">
            <v>（十九冶-江龙高速二分部）重庆市云阳县宝坪镇双塆村*宝坪梁场</v>
          </cell>
          <cell r="H1191" t="str">
            <v>张鹏</v>
          </cell>
          <cell r="I1191">
            <v>18223006448</v>
          </cell>
        </row>
        <row r="1192">
          <cell r="A1192" t="str">
            <v>晋邦</v>
          </cell>
          <cell r="B1192" t="str">
            <v>螺纹钢</v>
          </cell>
          <cell r="C1192" t="str">
            <v>HRB400E Φ25 9m</v>
          </cell>
          <cell r="D1192" t="str">
            <v>吨</v>
          </cell>
          <cell r="E1192">
            <v>7.5</v>
          </cell>
          <cell r="F1192">
            <v>45728</v>
          </cell>
          <cell r="G1192" t="str">
            <v>（十九冶-江龙高速二分部）重庆市云阳县宝坪镇双塆村*宝坪梁场</v>
          </cell>
          <cell r="H1192" t="str">
            <v>张鹏</v>
          </cell>
          <cell r="I1192">
            <v>18223006448</v>
          </cell>
        </row>
        <row r="1193">
          <cell r="A1193" t="str">
            <v>德胜</v>
          </cell>
          <cell r="B1193" t="str">
            <v>螺纹钢</v>
          </cell>
          <cell r="C1193" t="str">
            <v>HRB500E Φ28×12米</v>
          </cell>
          <cell r="D1193" t="str">
            <v>吨</v>
          </cell>
          <cell r="E1193">
            <v>35</v>
          </cell>
          <cell r="F1193">
            <v>45729</v>
          </cell>
          <cell r="G1193" t="str">
            <v>（自永2标九局西南分公司钢筋棚）四川省自贡市骑龙镇大湾村</v>
          </cell>
          <cell r="H1193" t="str">
            <v>高彦彬</v>
          </cell>
          <cell r="I1193">
            <v>13835906370</v>
          </cell>
        </row>
        <row r="1194">
          <cell r="A1194" t="str">
            <v>德胜</v>
          </cell>
          <cell r="B1194" t="str">
            <v>螺纹钢</v>
          </cell>
          <cell r="C1194" t="str">
            <v>HRB500E Φ25×12米</v>
          </cell>
          <cell r="D1194" t="str">
            <v>吨</v>
          </cell>
          <cell r="E1194">
            <v>17.5</v>
          </cell>
          <cell r="F1194">
            <v>45729</v>
          </cell>
          <cell r="G1194" t="str">
            <v>（自永2标九局西南分公司钢筋棚）四川省自贡市骑龙镇大湾村</v>
          </cell>
          <cell r="H1194" t="str">
            <v>高彦彬</v>
          </cell>
          <cell r="I1194">
            <v>13835906370</v>
          </cell>
        </row>
        <row r="1195">
          <cell r="A1195" t="str">
            <v>德胜</v>
          </cell>
          <cell r="B1195" t="str">
            <v>螺纹钢</v>
          </cell>
          <cell r="C1195" t="str">
            <v>HRB400E Φ25×12米</v>
          </cell>
          <cell r="D1195" t="str">
            <v>吨</v>
          </cell>
          <cell r="E1195">
            <v>17.5</v>
          </cell>
          <cell r="F1195">
            <v>45729</v>
          </cell>
          <cell r="G1195" t="str">
            <v>（自永2标九局西南分公司钢筋棚）四川省自贡市骑龙镇大湾村</v>
          </cell>
          <cell r="H1195" t="str">
            <v>高彦彬</v>
          </cell>
          <cell r="I1195">
            <v>13835906370</v>
          </cell>
        </row>
        <row r="1196">
          <cell r="A1196" t="str">
            <v>德胜</v>
          </cell>
          <cell r="B1196" t="str">
            <v>螺纹钢</v>
          </cell>
          <cell r="C1196" t="str">
            <v>HRB400E Φ12×9米</v>
          </cell>
          <cell r="D1196" t="str">
            <v>吨</v>
          </cell>
          <cell r="E1196">
            <v>17.5</v>
          </cell>
          <cell r="F1196">
            <v>45729</v>
          </cell>
          <cell r="G1196" t="str">
            <v>（自永2标九局西南分公司钢筋棚）四川省自贡市骑龙镇大湾村</v>
          </cell>
          <cell r="H1196" t="str">
            <v>高彦彬</v>
          </cell>
          <cell r="I1196">
            <v>13835906370</v>
          </cell>
        </row>
        <row r="1197">
          <cell r="A1197" t="str">
            <v>德胜</v>
          </cell>
          <cell r="B1197" t="str">
            <v>螺纹钢</v>
          </cell>
          <cell r="C1197" t="str">
            <v>HRB400E Φ16×9米</v>
          </cell>
          <cell r="D1197" t="str">
            <v>吨</v>
          </cell>
          <cell r="E1197">
            <v>17.5</v>
          </cell>
          <cell r="F1197">
            <v>45729</v>
          </cell>
          <cell r="G1197" t="str">
            <v>（自永2标九局西南分公司钢筋棚）四川省自贡市骑龙镇大湾村</v>
          </cell>
          <cell r="H1197" t="str">
            <v>高彦彬</v>
          </cell>
          <cell r="I1197">
            <v>13835906370</v>
          </cell>
        </row>
        <row r="1198">
          <cell r="A1198" t="str">
            <v>德胜</v>
          </cell>
          <cell r="B1198" t="str">
            <v>螺纹钢</v>
          </cell>
          <cell r="C1198" t="str">
            <v>HRB400E Φ12 12m</v>
          </cell>
          <cell r="D1198" t="str">
            <v>吨</v>
          </cell>
          <cell r="E1198">
            <v>35</v>
          </cell>
          <cell r="F1198">
            <v>45729</v>
          </cell>
          <cell r="G1198" t="str">
            <v>（中铁三局-铜资高速1标）四川省资阳市安岳县石羊镇猫坝村2#钢筋场</v>
          </cell>
          <cell r="H1198" t="str">
            <v>王雪</v>
          </cell>
          <cell r="I1198">
            <v>18729676589</v>
          </cell>
        </row>
        <row r="1199">
          <cell r="A1199" t="str">
            <v>德胜</v>
          </cell>
          <cell r="B1199" t="str">
            <v>螺纹钢</v>
          </cell>
          <cell r="C1199" t="str">
            <v>HRB400E Φ22 9m</v>
          </cell>
          <cell r="D1199" t="str">
            <v>吨</v>
          </cell>
          <cell r="E1199">
            <v>22.5</v>
          </cell>
          <cell r="F1199">
            <v>45729</v>
          </cell>
          <cell r="G1199" t="str">
            <v>（中铁三局-铜资高速1标）四川省资阳市安岳县石羊镇猫坝村2#钢筋场</v>
          </cell>
          <cell r="H1199" t="str">
            <v>王雪</v>
          </cell>
          <cell r="I1199">
            <v>18729676589</v>
          </cell>
        </row>
        <row r="1200">
          <cell r="A1200" t="str">
            <v>德胜</v>
          </cell>
          <cell r="B1200" t="str">
            <v>螺纹钢</v>
          </cell>
          <cell r="C1200" t="str">
            <v>HRB400E Φ16 9m</v>
          </cell>
          <cell r="D1200" t="str">
            <v>吨</v>
          </cell>
          <cell r="E1200">
            <v>12.5</v>
          </cell>
          <cell r="F1200">
            <v>45729</v>
          </cell>
          <cell r="G1200" t="str">
            <v>（中铁三局-铜资高速1标）四川省资阳市安岳县石羊镇猫坝村2#钢筋场</v>
          </cell>
          <cell r="H1200" t="str">
            <v>王雪</v>
          </cell>
          <cell r="I1200">
            <v>18729676589</v>
          </cell>
        </row>
        <row r="1201">
          <cell r="A1201" t="str">
            <v>德胜</v>
          </cell>
          <cell r="B1201" t="str">
            <v>螺纹钢</v>
          </cell>
          <cell r="C1201" t="str">
            <v>HRB400E Φ16 9m</v>
          </cell>
          <cell r="D1201" t="str">
            <v>吨</v>
          </cell>
          <cell r="E1201">
            <v>35</v>
          </cell>
          <cell r="F1201">
            <v>45729</v>
          </cell>
          <cell r="G1201" t="str">
            <v>(中铁九局-铜资高速3标)四川省资阳市安岳县协和镇高狮村高狮枢纽互通</v>
          </cell>
          <cell r="H1201" t="str">
            <v>贺盼飞</v>
          </cell>
          <cell r="I1201">
            <v>19114513423</v>
          </cell>
        </row>
        <row r="1202">
          <cell r="A1202" t="str">
            <v>德胜</v>
          </cell>
          <cell r="B1202" t="str">
            <v>螺纹钢</v>
          </cell>
          <cell r="C1202" t="str">
            <v>HRB500EФ25*9m</v>
          </cell>
          <cell r="D1202" t="str">
            <v>吨</v>
          </cell>
          <cell r="E1202">
            <v>70</v>
          </cell>
          <cell r="F1202">
            <v>45729</v>
          </cell>
          <cell r="G1202" t="str">
            <v>（中铁六局呼和公司康新高速TJ4-2标）四川省甘孜州康定市新都桥镇安良坝瑞景大酒店后</v>
          </cell>
          <cell r="H1202" t="str">
            <v>左学琪</v>
          </cell>
          <cell r="I1202">
            <v>15764818144</v>
          </cell>
        </row>
        <row r="1203">
          <cell r="A1203" t="str">
            <v>德胜</v>
          </cell>
          <cell r="B1203" t="str">
            <v>螺纹钢</v>
          </cell>
          <cell r="C1203" t="str">
            <v>HRB400EФ22*9m</v>
          </cell>
          <cell r="D1203" t="str">
            <v>吨</v>
          </cell>
          <cell r="E1203">
            <v>35</v>
          </cell>
          <cell r="F1203">
            <v>45729</v>
          </cell>
          <cell r="G1203" t="str">
            <v>（中铁六局呼和公司康新高速TJ4-2标）四川省甘孜州康定市新都桥镇安良坝瑞景大酒店后</v>
          </cell>
          <cell r="H1203" t="str">
            <v>左学琪</v>
          </cell>
          <cell r="I1203">
            <v>15764818144</v>
          </cell>
        </row>
        <row r="1204">
          <cell r="A1204" t="str">
            <v>德胜</v>
          </cell>
          <cell r="B1204" t="str">
            <v>螺纹钢</v>
          </cell>
          <cell r="C1204" t="str">
            <v>HRB400EФ18*9m</v>
          </cell>
          <cell r="D1204" t="str">
            <v>吨</v>
          </cell>
          <cell r="E1204">
            <v>70</v>
          </cell>
          <cell r="F1204">
            <v>45729</v>
          </cell>
          <cell r="G1204" t="str">
            <v>（中铁一局四建康新高速TJ1-2标）四川省甘孜藏族自治州康定市炉城街道中铁一局四建康新TJ1-2标</v>
          </cell>
          <cell r="H1204" t="str">
            <v>毛胜</v>
          </cell>
          <cell r="I1204">
            <v>13848575617</v>
          </cell>
        </row>
        <row r="1205">
          <cell r="A1205" t="str">
            <v>德胜</v>
          </cell>
          <cell r="B1205" t="str">
            <v>螺纹钢</v>
          </cell>
          <cell r="C1205" t="str">
            <v>HRB400E Φ25 9m</v>
          </cell>
          <cell r="D1205" t="str">
            <v>吨</v>
          </cell>
          <cell r="E1205">
            <v>10</v>
          </cell>
          <cell r="F1205">
            <v>45730</v>
          </cell>
          <cell r="G1205" t="str">
            <v>（中铁广州局-资乐高速5标）四川省乐山市井研县北京中交监理南150米(乐井路北)</v>
          </cell>
          <cell r="H1205" t="str">
            <v>廖俊杰</v>
          </cell>
          <cell r="I1205">
            <v>15775100965</v>
          </cell>
        </row>
        <row r="1206">
          <cell r="A1206" t="str">
            <v>德胜</v>
          </cell>
          <cell r="B1206" t="str">
            <v>螺纹钢</v>
          </cell>
          <cell r="C1206" t="str">
            <v>HRB500E Φ25 9m</v>
          </cell>
          <cell r="D1206" t="str">
            <v>吨</v>
          </cell>
          <cell r="E1206">
            <v>24</v>
          </cell>
          <cell r="F1206">
            <v>45730</v>
          </cell>
          <cell r="G1206" t="str">
            <v>（中铁广州局-资乐高速5标）四川省乐山市井研县北京中交监理南150米(乐井路北)</v>
          </cell>
          <cell r="H1206" t="str">
            <v>廖俊杰</v>
          </cell>
          <cell r="I1206">
            <v>15775100965</v>
          </cell>
        </row>
        <row r="1207">
          <cell r="A1207" t="str">
            <v>德胜</v>
          </cell>
          <cell r="B1207" t="str">
            <v>螺纹钢</v>
          </cell>
          <cell r="C1207" t="str">
            <v>HRB400E Φ12 9m</v>
          </cell>
          <cell r="D1207" t="str">
            <v>吨</v>
          </cell>
          <cell r="E1207">
            <v>18</v>
          </cell>
          <cell r="F1207">
            <v>45730</v>
          </cell>
          <cell r="G1207" t="str">
            <v>（中铁广州局-资乐高速5标）四川省乐山市井研县希望大道116号</v>
          </cell>
          <cell r="H1207" t="str">
            <v>廖俊杰</v>
          </cell>
          <cell r="I1207">
            <v>15775100965</v>
          </cell>
        </row>
        <row r="1208">
          <cell r="A1208" t="str">
            <v>德胜</v>
          </cell>
          <cell r="B1208" t="str">
            <v>螺纹钢</v>
          </cell>
          <cell r="C1208" t="str">
            <v>HRB400E Φ16 9m</v>
          </cell>
          <cell r="D1208" t="str">
            <v>吨</v>
          </cell>
          <cell r="E1208">
            <v>18</v>
          </cell>
          <cell r="F1208">
            <v>45730</v>
          </cell>
          <cell r="G1208" t="str">
            <v>（中铁广州局-资乐高速5标）四川省乐山市井研县希望大道116号</v>
          </cell>
          <cell r="H1208" t="str">
            <v>廖俊杰</v>
          </cell>
          <cell r="I1208">
            <v>15775100965</v>
          </cell>
        </row>
        <row r="1209">
          <cell r="A1209" t="str">
            <v>德胜</v>
          </cell>
          <cell r="B1209" t="str">
            <v>螺纹钢</v>
          </cell>
          <cell r="C1209" t="str">
            <v>HRB400E Φ25 9m</v>
          </cell>
          <cell r="D1209" t="str">
            <v>吨</v>
          </cell>
          <cell r="E1209">
            <v>18</v>
          </cell>
          <cell r="F1209">
            <v>45730</v>
          </cell>
          <cell r="G1209" t="str">
            <v>（中铁广州局-资乐高速5标）四川省乐山市井研县希望大道116号</v>
          </cell>
          <cell r="H1209" t="str">
            <v>廖俊杰</v>
          </cell>
          <cell r="I1209">
            <v>15775100965</v>
          </cell>
        </row>
        <row r="1210">
          <cell r="A1210" t="str">
            <v>德胜</v>
          </cell>
          <cell r="B1210" t="str">
            <v>螺纹钢</v>
          </cell>
          <cell r="C1210" t="str">
            <v>HRB400E Φ28 9m</v>
          </cell>
          <cell r="D1210" t="str">
            <v>吨</v>
          </cell>
          <cell r="E1210">
            <v>18</v>
          </cell>
          <cell r="F1210">
            <v>45730</v>
          </cell>
          <cell r="G1210" t="str">
            <v>（中铁广州局-资乐高速5标）四川省乐山市井研县希望大道116号</v>
          </cell>
          <cell r="H1210" t="str">
            <v>廖俊杰</v>
          </cell>
          <cell r="I1210">
            <v>15775100965</v>
          </cell>
        </row>
        <row r="1211">
          <cell r="A1211" t="str">
            <v>成实</v>
          </cell>
          <cell r="B1211" t="str">
            <v>盘圆</v>
          </cell>
          <cell r="C1211" t="str">
            <v>HPB300Ф8</v>
          </cell>
          <cell r="D1211" t="str">
            <v>吨</v>
          </cell>
          <cell r="E1211">
            <v>35</v>
          </cell>
          <cell r="F1211">
            <v>45730</v>
          </cell>
          <cell r="G1211" t="str">
            <v>（中铁一局四公司康新高速TJ1-1标雅加梗隧道）四川省甘孜州康定市雅加梗</v>
          </cell>
          <cell r="H1211" t="str">
            <v>王锡俊</v>
          </cell>
          <cell r="I1211">
            <v>18736877891</v>
          </cell>
        </row>
        <row r="1212">
          <cell r="A1212" t="str">
            <v>德胜</v>
          </cell>
          <cell r="B1212" t="str">
            <v>螺纹钢</v>
          </cell>
          <cell r="C1212" t="str">
            <v>HRB400EФ14*9m</v>
          </cell>
          <cell r="D1212" t="str">
            <v>吨</v>
          </cell>
          <cell r="E1212">
            <v>35</v>
          </cell>
          <cell r="F1212">
            <v>45730</v>
          </cell>
          <cell r="G1212" t="str">
            <v>（中铁一局四公司康新高速TJ1-1标雅加梗隧道）四川省甘孜州康定市雅加梗</v>
          </cell>
          <cell r="H1212" t="str">
            <v>王锡俊</v>
          </cell>
          <cell r="I1212">
            <v>18736877891</v>
          </cell>
        </row>
        <row r="1213">
          <cell r="A1213" t="str">
            <v>德胜</v>
          </cell>
          <cell r="B1213" t="str">
            <v>螺纹钢</v>
          </cell>
          <cell r="C1213" t="str">
            <v>HRB400EФ18*9m</v>
          </cell>
          <cell r="D1213" t="str">
            <v>吨</v>
          </cell>
          <cell r="E1213">
            <v>35</v>
          </cell>
          <cell r="F1213">
            <v>45730</v>
          </cell>
          <cell r="G1213" t="str">
            <v>（中铁一局四公司康新高速TJ1-1标雅加梗隧道）四川省甘孜州康定市雅加梗</v>
          </cell>
          <cell r="H1213" t="str">
            <v>王锡俊</v>
          </cell>
          <cell r="I1213">
            <v>18736877891</v>
          </cell>
        </row>
        <row r="1214">
          <cell r="A1214" t="str">
            <v>德胜</v>
          </cell>
          <cell r="B1214" t="str">
            <v>螺纹钢</v>
          </cell>
          <cell r="C1214" t="str">
            <v>HRB400EФ25*9m</v>
          </cell>
          <cell r="D1214" t="str">
            <v>吨</v>
          </cell>
          <cell r="E1214">
            <v>70</v>
          </cell>
          <cell r="F1214">
            <v>45730</v>
          </cell>
          <cell r="G1214" t="str">
            <v>（中铁一局四公司康新高速TJ1-1标雅加梗隧道）四川省甘孜州康定市雅加梗</v>
          </cell>
          <cell r="H1214" t="str">
            <v>王锡俊</v>
          </cell>
          <cell r="I1214">
            <v>18736877891</v>
          </cell>
        </row>
        <row r="1215">
          <cell r="A1215" t="str">
            <v>达钢</v>
          </cell>
          <cell r="B1215" t="str">
            <v>螺纹钢</v>
          </cell>
          <cell r="C1215" t="str">
            <v>HRB400E Φ12 9m</v>
          </cell>
          <cell r="D1215" t="str">
            <v>吨</v>
          </cell>
          <cell r="E1215">
            <v>25</v>
          </cell>
          <cell r="F1215">
            <v>45730</v>
          </cell>
          <cell r="G1215" t="str">
            <v>（十九冶-江龙高速三分部）重庆市云阳县蔈草镇三坵田*朗树湾1#桥桥面</v>
          </cell>
          <cell r="H1215" t="str">
            <v>徐宇</v>
          </cell>
          <cell r="I1215">
            <v>19822311919</v>
          </cell>
        </row>
        <row r="1216">
          <cell r="A1216" t="str">
            <v>达钢</v>
          </cell>
          <cell r="B1216" t="str">
            <v>高线</v>
          </cell>
          <cell r="C1216" t="str">
            <v>HPB300Φ10</v>
          </cell>
          <cell r="D1216" t="str">
            <v>吨</v>
          </cell>
          <cell r="E1216">
            <v>10</v>
          </cell>
          <cell r="F1216">
            <v>45730</v>
          </cell>
          <cell r="G1216" t="str">
            <v>（十九冶-江龙高速三分部）重庆市云阳县蔈草镇三坵田*朗树湾1#桥桥面</v>
          </cell>
          <cell r="H1216" t="str">
            <v>徐宇</v>
          </cell>
          <cell r="I1216">
            <v>19822311919</v>
          </cell>
        </row>
        <row r="1217">
          <cell r="A1217" t="str">
            <v>成实</v>
          </cell>
          <cell r="B1217" t="str">
            <v>盘螺</v>
          </cell>
          <cell r="C1217" t="str">
            <v>HRB400EΦ 8mm</v>
          </cell>
          <cell r="D1217" t="str">
            <v>吨</v>
          </cell>
          <cell r="E1217">
            <v>6</v>
          </cell>
          <cell r="F1217">
            <v>45730</v>
          </cell>
          <cell r="G1217" t="str">
            <v>（中核华兴）四川天府新区585研发中心项目（一期）二标段（科学城中路东段）</v>
          </cell>
          <cell r="H1217" t="str">
            <v>杨远发</v>
          </cell>
          <cell r="I1217" t="str">
            <v>13881399439</v>
          </cell>
        </row>
        <row r="1218">
          <cell r="A1218" t="str">
            <v>成实</v>
          </cell>
          <cell r="B1218" t="str">
            <v>盘螺</v>
          </cell>
          <cell r="C1218" t="str">
            <v>HRB400EΦ 10mm</v>
          </cell>
          <cell r="D1218" t="str">
            <v>吨</v>
          </cell>
          <cell r="E1218">
            <v>14</v>
          </cell>
          <cell r="F1218">
            <v>45730</v>
          </cell>
          <cell r="G1218" t="str">
            <v>（中核华兴）四川天府新区585研发中心项目（一期）二标段（科学城中路东段）</v>
          </cell>
          <cell r="H1218" t="str">
            <v>杨远发</v>
          </cell>
          <cell r="I1218" t="str">
            <v>13881399439</v>
          </cell>
        </row>
        <row r="1219">
          <cell r="A1219" t="str">
            <v>成实</v>
          </cell>
          <cell r="B1219" t="str">
            <v>螺纹钢</v>
          </cell>
          <cell r="C1219" t="str">
            <v>HRB400EΦ12*9m</v>
          </cell>
          <cell r="D1219" t="str">
            <v>吨</v>
          </cell>
          <cell r="E1219">
            <v>8</v>
          </cell>
          <cell r="F1219">
            <v>45730</v>
          </cell>
          <cell r="G1219" t="str">
            <v>（中核华兴）四川天府新区585研发中心项目（一期）二标段（科学城中路东段）</v>
          </cell>
          <cell r="H1219" t="str">
            <v>杨远发</v>
          </cell>
          <cell r="I1219" t="str">
            <v>13881399439</v>
          </cell>
        </row>
        <row r="1220">
          <cell r="A1220" t="str">
            <v>成实</v>
          </cell>
          <cell r="B1220" t="str">
            <v>螺纹钢</v>
          </cell>
          <cell r="C1220" t="str">
            <v>HRB500EΦ16*9m</v>
          </cell>
          <cell r="D1220" t="str">
            <v>吨</v>
          </cell>
          <cell r="E1220">
            <v>3</v>
          </cell>
          <cell r="F1220">
            <v>45730</v>
          </cell>
          <cell r="G1220" t="str">
            <v>（中核华兴）四川天府新区585研发中心项目（一期）二标段（科学城中路东段）</v>
          </cell>
          <cell r="H1220" t="str">
            <v>杨远发</v>
          </cell>
          <cell r="I1220" t="str">
            <v>13881399439</v>
          </cell>
        </row>
        <row r="1221">
          <cell r="A1221" t="str">
            <v>润耀</v>
          </cell>
          <cell r="B1221" t="str">
            <v>高线</v>
          </cell>
          <cell r="C1221" t="str">
            <v>HPB300Φ10</v>
          </cell>
          <cell r="D1221" t="str">
            <v>吨</v>
          </cell>
          <cell r="E1221">
            <v>25</v>
          </cell>
          <cell r="F1221">
            <v>45730</v>
          </cell>
          <cell r="G1221" t="str">
            <v>（中铁广州局-资乐高速5标）四川省乐山市井研县北京中交监理南150米(乐井路北)</v>
          </cell>
          <cell r="H1221" t="str">
            <v>廖俊杰</v>
          </cell>
          <cell r="I1221">
            <v>15775100965</v>
          </cell>
        </row>
        <row r="1222">
          <cell r="A1222" t="str">
            <v>润耀</v>
          </cell>
          <cell r="B1222" t="str">
            <v>高线</v>
          </cell>
          <cell r="C1222" t="str">
            <v>HPB300Φ12</v>
          </cell>
          <cell r="D1222" t="str">
            <v>吨</v>
          </cell>
          <cell r="E1222">
            <v>10</v>
          </cell>
          <cell r="F1222">
            <v>45730</v>
          </cell>
          <cell r="G1222" t="str">
            <v>（中铁广州局-资乐高速5标）四川省乐山市井研县北京中交监理南150米(乐井路北)</v>
          </cell>
          <cell r="H1222" t="str">
            <v>廖俊杰</v>
          </cell>
          <cell r="I1222">
            <v>15775100965</v>
          </cell>
        </row>
        <row r="1223">
          <cell r="A1223" t="str">
            <v>达钢</v>
          </cell>
          <cell r="B1223" t="str">
            <v>螺纹钢</v>
          </cell>
          <cell r="C1223" t="str">
            <v>HRB400E Φ12 9m</v>
          </cell>
          <cell r="D1223" t="str">
            <v>吨</v>
          </cell>
          <cell r="E1223">
            <v>15</v>
          </cell>
          <cell r="F1223">
            <v>45731</v>
          </cell>
          <cell r="G1223" t="str">
            <v>（五冶达州国道542项目-桥梁4标）四川省达州市达川区大堰镇双井村</v>
          </cell>
          <cell r="H1223" t="str">
            <v>吴志强</v>
          </cell>
          <cell r="I1223">
            <v>18820030907</v>
          </cell>
        </row>
        <row r="1224">
          <cell r="A1224" t="str">
            <v>达钢</v>
          </cell>
          <cell r="B1224" t="str">
            <v>螺纹钢</v>
          </cell>
          <cell r="C1224" t="str">
            <v>HRB400E Φ14 9m</v>
          </cell>
          <cell r="D1224" t="str">
            <v>吨</v>
          </cell>
          <cell r="E1224">
            <v>15</v>
          </cell>
          <cell r="F1224">
            <v>45731</v>
          </cell>
          <cell r="G1224" t="str">
            <v>（五冶达州国道542项目-桥梁4标）四川省达州市达川区大堰镇双井村</v>
          </cell>
          <cell r="H1224" t="str">
            <v>吴志强</v>
          </cell>
          <cell r="I1224">
            <v>18820030907</v>
          </cell>
        </row>
        <row r="1225">
          <cell r="A1225" t="str">
            <v>达钢</v>
          </cell>
          <cell r="B1225" t="str">
            <v>螺纹钢</v>
          </cell>
          <cell r="C1225" t="str">
            <v>HRB400E Φ16 9m</v>
          </cell>
          <cell r="D1225" t="str">
            <v>吨</v>
          </cell>
          <cell r="E1225">
            <v>15</v>
          </cell>
          <cell r="F1225">
            <v>45731</v>
          </cell>
          <cell r="G1225" t="str">
            <v>（五冶达州国道542项目-桥梁4标）四川省达州市达川区大堰镇双井村</v>
          </cell>
          <cell r="H1225" t="str">
            <v>吴志强</v>
          </cell>
          <cell r="I1225">
            <v>18820030907</v>
          </cell>
        </row>
        <row r="1226">
          <cell r="A1226" t="str">
            <v>达钢</v>
          </cell>
          <cell r="B1226" t="str">
            <v>螺纹钢</v>
          </cell>
          <cell r="C1226" t="str">
            <v>HRB400E Φ12 9m</v>
          </cell>
          <cell r="D1226" t="str">
            <v>吨</v>
          </cell>
          <cell r="E1226">
            <v>9</v>
          </cell>
          <cell r="F1226">
            <v>45731</v>
          </cell>
          <cell r="G1226" t="str">
            <v>（五冶达州国道542项目-一工区桥梁一工段）四川省达州市四川省达州市达川区石桥镇武寨村</v>
          </cell>
          <cell r="H1226" t="str">
            <v>杨勇</v>
          </cell>
          <cell r="I1226">
            <v>18398563998</v>
          </cell>
        </row>
        <row r="1227">
          <cell r="A1227" t="str">
            <v>达钢</v>
          </cell>
          <cell r="B1227" t="str">
            <v>螺纹钢</v>
          </cell>
          <cell r="C1227" t="str">
            <v>HRB400E Φ14 9m</v>
          </cell>
          <cell r="D1227" t="str">
            <v>吨</v>
          </cell>
          <cell r="E1227">
            <v>12</v>
          </cell>
          <cell r="F1227">
            <v>45731</v>
          </cell>
          <cell r="G1227" t="str">
            <v>（五冶达州国道542项目-一工区桥梁一工段）四川省达州市四川省达州市达川区石桥镇武寨村</v>
          </cell>
          <cell r="H1227" t="str">
            <v>杨勇</v>
          </cell>
          <cell r="I1227">
            <v>18398563998</v>
          </cell>
        </row>
        <row r="1228">
          <cell r="A1228" t="str">
            <v>达钢</v>
          </cell>
          <cell r="B1228" t="str">
            <v>螺纹钢</v>
          </cell>
          <cell r="C1228" t="str">
            <v>HRB400E Φ28 9m</v>
          </cell>
          <cell r="D1228" t="str">
            <v>吨</v>
          </cell>
          <cell r="E1228">
            <v>24</v>
          </cell>
          <cell r="F1228">
            <v>45731</v>
          </cell>
          <cell r="G1228" t="str">
            <v>（五冶达州国道542项目-一工区桥梁一工段）四川省达州市四川省达州市达川区石桥镇武寨村</v>
          </cell>
          <cell r="H1228" t="str">
            <v>杨勇</v>
          </cell>
          <cell r="I1228">
            <v>18398563998</v>
          </cell>
        </row>
        <row r="1229">
          <cell r="A1229" t="str">
            <v>达钢</v>
          </cell>
          <cell r="B1229" t="str">
            <v>螺纹钢</v>
          </cell>
          <cell r="C1229" t="str">
            <v>HRB400E Φ12 9m</v>
          </cell>
          <cell r="D1229" t="str">
            <v>吨</v>
          </cell>
          <cell r="E1229">
            <v>9</v>
          </cell>
          <cell r="F1229">
            <v>45731</v>
          </cell>
          <cell r="G1229" t="str">
            <v>（五冶达州国道542项目-一工区桥梁二工段）四川省达州市达川区达川区石梯镇石成村</v>
          </cell>
          <cell r="H1229" t="str">
            <v>夏树彬</v>
          </cell>
          <cell r="I1229">
            <v>13518183653</v>
          </cell>
        </row>
        <row r="1230">
          <cell r="A1230" t="str">
            <v>达钢</v>
          </cell>
          <cell r="B1230" t="str">
            <v>螺纹钢</v>
          </cell>
          <cell r="C1230" t="str">
            <v>HRB400E Φ14 9m</v>
          </cell>
          <cell r="D1230" t="str">
            <v>吨</v>
          </cell>
          <cell r="E1230">
            <v>9</v>
          </cell>
          <cell r="F1230">
            <v>45731</v>
          </cell>
          <cell r="G1230" t="str">
            <v>（五冶达州国道542项目-一工区桥梁二工段）四川省达州市达川区达川区石梯镇石成村</v>
          </cell>
          <cell r="H1230" t="str">
            <v>夏树彬</v>
          </cell>
          <cell r="I1230">
            <v>13518183653</v>
          </cell>
        </row>
        <row r="1231">
          <cell r="A1231" t="str">
            <v>达钢</v>
          </cell>
          <cell r="B1231" t="str">
            <v>螺纹钢</v>
          </cell>
          <cell r="C1231" t="str">
            <v>HRB400E Φ28 9m</v>
          </cell>
          <cell r="D1231" t="str">
            <v>吨</v>
          </cell>
          <cell r="E1231">
            <v>30</v>
          </cell>
          <cell r="F1231">
            <v>45731</v>
          </cell>
          <cell r="G1231" t="str">
            <v>（五冶达州国道542项目-一工区桥梁二工段）四川省达州市达川区达川区石梯镇石成村</v>
          </cell>
          <cell r="H1231" t="str">
            <v>夏树彬</v>
          </cell>
          <cell r="I1231">
            <v>13518183653</v>
          </cell>
        </row>
        <row r="1232">
          <cell r="A1232" t="str">
            <v>达钢</v>
          </cell>
          <cell r="B1232" t="str">
            <v>螺纹钢</v>
          </cell>
          <cell r="C1232" t="str">
            <v>HRB400E Φ12 9m</v>
          </cell>
          <cell r="D1232" t="str">
            <v>吨</v>
          </cell>
          <cell r="E1232">
            <v>6</v>
          </cell>
          <cell r="F1232">
            <v>45731</v>
          </cell>
          <cell r="G1232" t="str">
            <v>（五冶达州国道542项目-三工区路基八工段(连接线)）四川省达州市达川区大堰镇梨子沟</v>
          </cell>
          <cell r="H1232" t="str">
            <v>谭鹏程</v>
          </cell>
          <cell r="I1232">
            <v>18280895666</v>
          </cell>
        </row>
        <row r="1233">
          <cell r="A1233" t="str">
            <v>达钢</v>
          </cell>
          <cell r="B1233" t="str">
            <v>螺纹钢</v>
          </cell>
          <cell r="C1233" t="str">
            <v>HRB400E Φ32 9m</v>
          </cell>
          <cell r="D1233" t="str">
            <v>吨</v>
          </cell>
          <cell r="E1233">
            <v>45</v>
          </cell>
          <cell r="F1233">
            <v>45731</v>
          </cell>
          <cell r="G1233" t="str">
            <v>（五冶达州国道542项目-三工区路基八工段(连接线)）四川省达州市达川区大堰镇梨子沟</v>
          </cell>
          <cell r="H1233" t="str">
            <v>谭鹏程</v>
          </cell>
          <cell r="I1233">
            <v>18280895666</v>
          </cell>
        </row>
        <row r="1234">
          <cell r="A1234" t="str">
            <v>润耀</v>
          </cell>
          <cell r="B1234" t="str">
            <v>盘螺</v>
          </cell>
          <cell r="C1234" t="str">
            <v>HRB400E Φ12</v>
          </cell>
          <cell r="D1234" t="str">
            <v>吨</v>
          </cell>
          <cell r="E1234">
            <v>35</v>
          </cell>
          <cell r="F1234">
            <v>45731</v>
          </cell>
          <cell r="G1234" t="str">
            <v>（华西酒城南）成都市武侯区火车南站西路8号酒城南项目</v>
          </cell>
          <cell r="H1234" t="str">
            <v>龙耀宇</v>
          </cell>
          <cell r="I1234">
            <v>18384145895</v>
          </cell>
        </row>
        <row r="1235">
          <cell r="A1235" t="str">
            <v>润耀</v>
          </cell>
          <cell r="B1235" t="str">
            <v>高线</v>
          </cell>
          <cell r="C1235" t="str">
            <v>HPB300 Φ10</v>
          </cell>
          <cell r="D1235" t="str">
            <v>吨</v>
          </cell>
          <cell r="E1235">
            <v>3</v>
          </cell>
          <cell r="F1235">
            <v>45731</v>
          </cell>
          <cell r="G1235" t="str">
            <v>（五冶钢构宜宾高县月江镇建设项目）  四川省宜宾市高县月江镇刚记超市斜对面(还阳组团沪碳二期项目)</v>
          </cell>
          <cell r="H1235" t="str">
            <v>张朝亮</v>
          </cell>
          <cell r="I1235">
            <v>15228205853</v>
          </cell>
        </row>
        <row r="1236">
          <cell r="A1236" t="str">
            <v>润耀</v>
          </cell>
          <cell r="B1236" t="str">
            <v>螺纹钢</v>
          </cell>
          <cell r="C1236" t="str">
            <v>HRB400E Φ12 9m</v>
          </cell>
          <cell r="D1236" t="str">
            <v>吨</v>
          </cell>
          <cell r="E1236">
            <v>3</v>
          </cell>
          <cell r="F1236">
            <v>45731</v>
          </cell>
          <cell r="G1236" t="str">
            <v>（五冶钢构宜宾高县月江镇建设项目）  四川省宜宾市高县月江镇刚记超市斜对面(还阳组团沪碳二期项目)</v>
          </cell>
          <cell r="H1236" t="str">
            <v>张朝亮</v>
          </cell>
          <cell r="I1236">
            <v>15228205853</v>
          </cell>
        </row>
        <row r="1237">
          <cell r="A1237" t="str">
            <v>润耀</v>
          </cell>
          <cell r="B1237" t="str">
            <v>螺纹钢</v>
          </cell>
          <cell r="C1237" t="str">
            <v>HRB400E Φ16 9m</v>
          </cell>
          <cell r="D1237" t="str">
            <v>吨</v>
          </cell>
          <cell r="E1237">
            <v>12</v>
          </cell>
          <cell r="F1237">
            <v>45731</v>
          </cell>
          <cell r="G1237" t="str">
            <v>（五冶钢构宜宾高县月江镇建设项目）  四川省宜宾市高县月江镇刚记超市斜对面(还阳组团沪碳二期项目)</v>
          </cell>
          <cell r="H1237" t="str">
            <v>张朝亮</v>
          </cell>
          <cell r="I1237">
            <v>15228205853</v>
          </cell>
        </row>
        <row r="1238">
          <cell r="A1238" t="str">
            <v>润耀</v>
          </cell>
          <cell r="B1238" t="str">
            <v>螺纹钢</v>
          </cell>
          <cell r="C1238" t="str">
            <v>HRB400E Φ22 9m</v>
          </cell>
          <cell r="D1238" t="str">
            <v>吨</v>
          </cell>
          <cell r="E1238">
            <v>18</v>
          </cell>
          <cell r="F1238">
            <v>45731</v>
          </cell>
          <cell r="G1238" t="str">
            <v>（五冶钢构宜宾高县月江镇建设项目）  四川省宜宾市高县月江镇刚记超市斜对面(还阳组团沪碳二期项目)</v>
          </cell>
          <cell r="H1238" t="str">
            <v>张朝亮</v>
          </cell>
          <cell r="I1238">
            <v>15228205853</v>
          </cell>
        </row>
        <row r="1239">
          <cell r="A1239" t="str">
            <v>陕钢</v>
          </cell>
          <cell r="B1239" t="str">
            <v>高线</v>
          </cell>
          <cell r="C1239" t="str">
            <v>HPB300Φ12</v>
          </cell>
          <cell r="D1239" t="str">
            <v>吨</v>
          </cell>
          <cell r="E1239">
            <v>35</v>
          </cell>
          <cell r="F1239">
            <v>45732</v>
          </cell>
          <cell r="G1239" t="str">
            <v>（中铁广州局-成渝扩容2标）成渝扩容项目ZCB3-2标2＃拌和站【雁江区联盟桥东北50米(资资路) 】</v>
          </cell>
          <cell r="H1239" t="str">
            <v>刘沛琦</v>
          </cell>
          <cell r="I1239">
            <v>18011784798</v>
          </cell>
        </row>
        <row r="1240">
          <cell r="A1240" t="str">
            <v>德胜</v>
          </cell>
          <cell r="B1240" t="str">
            <v>螺纹钢</v>
          </cell>
          <cell r="C1240" t="str">
            <v>HRB400E Φ20 12m</v>
          </cell>
          <cell r="D1240" t="str">
            <v>吨</v>
          </cell>
          <cell r="E1240">
            <v>35</v>
          </cell>
          <cell r="F1240">
            <v>45732</v>
          </cell>
          <cell r="G1240" t="str">
            <v>（中铁十局-资乐高速4标）四川省眉山市仁寿县彰加镇促进村中铁十局资乐高速1#梁场</v>
          </cell>
          <cell r="H1240" t="str">
            <v>何佳欢</v>
          </cell>
          <cell r="I1240">
            <v>19989552680</v>
          </cell>
        </row>
        <row r="1241">
          <cell r="A1241" t="str">
            <v>德胜</v>
          </cell>
          <cell r="B1241" t="str">
            <v>螺纹钢</v>
          </cell>
          <cell r="C1241" t="str">
            <v>HRB400E Φ25 9m</v>
          </cell>
          <cell r="D1241" t="str">
            <v>吨</v>
          </cell>
          <cell r="E1241">
            <v>70</v>
          </cell>
          <cell r="F1241">
            <v>45732</v>
          </cell>
          <cell r="G1241" t="str">
            <v>（中铁广州局-成渝扩容2标）成渝扩容项目ZCB3-2标2＃拌和站【雁江区联盟桥东北50米(资资路) 】</v>
          </cell>
          <cell r="H1241" t="str">
            <v>刘沛琦</v>
          </cell>
          <cell r="I1241">
            <v>18011784798</v>
          </cell>
        </row>
        <row r="1242">
          <cell r="A1242" t="str">
            <v>德胜</v>
          </cell>
          <cell r="B1242" t="str">
            <v>螺纹钢</v>
          </cell>
          <cell r="C1242" t="str">
            <v>HRB400E Φ28 12m</v>
          </cell>
          <cell r="D1242" t="str">
            <v>吨</v>
          </cell>
          <cell r="E1242">
            <v>70</v>
          </cell>
          <cell r="F1242">
            <v>45732</v>
          </cell>
          <cell r="G1242" t="str">
            <v>（中铁广州局-成渝扩容2标）成渝扩容项目ZCB3-2标2＃拌和站【雁江区联盟桥东北50米(资资路) 】</v>
          </cell>
          <cell r="H1242" t="str">
            <v>刘沛琦</v>
          </cell>
          <cell r="I1242">
            <v>18011784798</v>
          </cell>
        </row>
        <row r="1243">
          <cell r="A1243" t="str">
            <v>德胜</v>
          </cell>
          <cell r="B1243" t="str">
            <v>螺纹钢</v>
          </cell>
          <cell r="C1243" t="str">
            <v>HRB400E Φ14 12m</v>
          </cell>
          <cell r="D1243" t="str">
            <v>吨</v>
          </cell>
          <cell r="E1243">
            <v>35</v>
          </cell>
          <cell r="F1243">
            <v>45732</v>
          </cell>
          <cell r="G1243" t="str">
            <v>（中铁广州局-资乐高速5标）四川省乐山市井研县希望大道116号</v>
          </cell>
          <cell r="H1243" t="str">
            <v>廖俊杰</v>
          </cell>
          <cell r="I1243">
            <v>15775100965</v>
          </cell>
        </row>
        <row r="1244">
          <cell r="A1244" t="str">
            <v>德胜</v>
          </cell>
          <cell r="B1244" t="str">
            <v>螺纹钢</v>
          </cell>
          <cell r="C1244" t="str">
            <v>HRB400E Φ32 12m</v>
          </cell>
          <cell r="D1244" t="str">
            <v>吨</v>
          </cell>
          <cell r="E1244">
            <v>35</v>
          </cell>
          <cell r="F1244">
            <v>45732</v>
          </cell>
          <cell r="G1244" t="str">
            <v>（中铁广州局-资乐高速5标）四川省乐山市井研县希望大道116号</v>
          </cell>
          <cell r="H1244" t="str">
            <v>廖俊杰</v>
          </cell>
          <cell r="I1244">
            <v>15775100965</v>
          </cell>
        </row>
        <row r="1245">
          <cell r="A1245" t="str">
            <v>达钢</v>
          </cell>
          <cell r="B1245" t="str">
            <v>螺纹钢</v>
          </cell>
          <cell r="C1245" t="str">
            <v>HRB500E Φ20</v>
          </cell>
          <cell r="D1245" t="str">
            <v>吨</v>
          </cell>
          <cell r="E1245">
            <v>18</v>
          </cell>
          <cell r="F1245">
            <v>45732</v>
          </cell>
          <cell r="G1245" t="str">
            <v>（商投建工达州中医药科技园-4工区-2号楼）达州市通川区达州中医药职业学院犀牛大道北段</v>
          </cell>
          <cell r="H1245" t="str">
            <v>张扬</v>
          </cell>
          <cell r="I1245">
            <v>18381904567</v>
          </cell>
        </row>
        <row r="1246">
          <cell r="A1246" t="str">
            <v>达钢</v>
          </cell>
          <cell r="B1246" t="str">
            <v>螺纹钢</v>
          </cell>
          <cell r="C1246" t="str">
            <v>HRB500E Φ25</v>
          </cell>
          <cell r="D1246" t="str">
            <v>吨</v>
          </cell>
          <cell r="E1246">
            <v>12</v>
          </cell>
          <cell r="F1246">
            <v>45732</v>
          </cell>
          <cell r="G1246" t="str">
            <v>（商投建工达州中医药科技园-4工区-2号楼）达州市通川区达州中医药职业学院犀牛大道北段</v>
          </cell>
          <cell r="H1246" t="str">
            <v>张扬</v>
          </cell>
          <cell r="I1246">
            <v>18381904567</v>
          </cell>
        </row>
        <row r="1247">
          <cell r="A1247" t="str">
            <v>达钢</v>
          </cell>
          <cell r="B1247" t="str">
            <v>盘螺</v>
          </cell>
          <cell r="C1247" t="str">
            <v>HRB400E Φ8</v>
          </cell>
          <cell r="D1247" t="str">
            <v>吨</v>
          </cell>
          <cell r="E1247">
            <v>60</v>
          </cell>
          <cell r="F1247">
            <v>45732</v>
          </cell>
          <cell r="G1247" t="str">
            <v>（商投建工达州中医药科技园-4工区-2号楼）达州市通川区达州中医药职业学院犀牛大道北段</v>
          </cell>
          <cell r="H1247" t="str">
            <v>张扬</v>
          </cell>
          <cell r="I1247">
            <v>18381904567</v>
          </cell>
        </row>
        <row r="1248">
          <cell r="A1248" t="str">
            <v>润耀</v>
          </cell>
          <cell r="B1248" t="str">
            <v>盘圆</v>
          </cell>
          <cell r="C1248" t="str">
            <v>HPB300Ф8</v>
          </cell>
          <cell r="D1248" t="str">
            <v>吨</v>
          </cell>
          <cell r="E1248">
            <v>23</v>
          </cell>
          <cell r="F1248">
            <v>45732</v>
          </cell>
          <cell r="G1248" t="str">
            <v>（成铁西物-重庆渝北金山项目）重庆市渝北区康庄美地C区（司机拍摄签收小票时需设置时间及地点水印）</v>
          </cell>
          <cell r="H1248" t="str">
            <v>黄永福</v>
          </cell>
          <cell r="I1248" t="str">
            <v>15982823571</v>
          </cell>
        </row>
        <row r="1249">
          <cell r="A1249" t="str">
            <v>润耀</v>
          </cell>
          <cell r="B1249" t="str">
            <v>螺纹钢</v>
          </cell>
          <cell r="C1249" t="str">
            <v>HRB400EФ12*9m</v>
          </cell>
          <cell r="D1249" t="str">
            <v>吨</v>
          </cell>
          <cell r="E1249">
            <v>15</v>
          </cell>
          <cell r="F1249">
            <v>45732</v>
          </cell>
          <cell r="G1249" t="str">
            <v>（成铁西物-重庆渝北金山项目）重庆市渝北区康庄美地C区（司机拍摄签收小票时需设置时间及地点水印）</v>
          </cell>
          <cell r="H1249" t="str">
            <v>黄永福</v>
          </cell>
          <cell r="I1249" t="str">
            <v>15982823571</v>
          </cell>
        </row>
        <row r="1250">
          <cell r="A1250" t="str">
            <v>润耀</v>
          </cell>
          <cell r="B1250" t="str">
            <v>螺纹钢</v>
          </cell>
          <cell r="C1250" t="str">
            <v>HRB400EФ14*9m</v>
          </cell>
          <cell r="D1250" t="str">
            <v>吨</v>
          </cell>
          <cell r="E1250">
            <v>70</v>
          </cell>
          <cell r="F1250">
            <v>45732</v>
          </cell>
          <cell r="G1250" t="str">
            <v>（成铁西物-重庆渝北金山项目）重庆市渝北区康庄美地C区（司机拍摄签收小票时需设置时间及地点水印）</v>
          </cell>
          <cell r="H1250" t="str">
            <v>黄永福</v>
          </cell>
          <cell r="I1250" t="str">
            <v>15982823571</v>
          </cell>
        </row>
        <row r="1251">
          <cell r="A1251" t="str">
            <v>润耀</v>
          </cell>
          <cell r="B1251" t="str">
            <v>螺纹钢</v>
          </cell>
          <cell r="C1251" t="str">
            <v>HRB400EФ16*9m</v>
          </cell>
          <cell r="D1251" t="str">
            <v>吨</v>
          </cell>
          <cell r="E1251">
            <v>50</v>
          </cell>
          <cell r="F1251">
            <v>45732</v>
          </cell>
          <cell r="G1251" t="str">
            <v>（成铁西物-重庆渝北金山项目）重庆市渝北区康庄美地C区（司机拍摄签收小票时需设置时间及地点水印）</v>
          </cell>
          <cell r="H1251" t="str">
            <v>黄永福</v>
          </cell>
          <cell r="I1251" t="str">
            <v>15982823571</v>
          </cell>
        </row>
        <row r="1252">
          <cell r="A1252" t="str">
            <v>润耀</v>
          </cell>
          <cell r="B1252" t="str">
            <v>螺纹钢</v>
          </cell>
          <cell r="C1252" t="str">
            <v>HRB400EФ18*9m</v>
          </cell>
          <cell r="D1252" t="str">
            <v>吨</v>
          </cell>
          <cell r="E1252">
            <v>70</v>
          </cell>
          <cell r="F1252">
            <v>45732</v>
          </cell>
          <cell r="G1252" t="str">
            <v>（成铁西物-重庆渝北金山项目）重庆市渝北区康庄美地C区（司机拍摄签收小票时需设置时间及地点水印）</v>
          </cell>
          <cell r="H1252" t="str">
            <v>黄永福</v>
          </cell>
          <cell r="I1252" t="str">
            <v>15982823571</v>
          </cell>
        </row>
        <row r="1253">
          <cell r="A1253" t="str">
            <v>润耀</v>
          </cell>
          <cell r="B1253" t="str">
            <v>螺纹钢</v>
          </cell>
          <cell r="C1253" t="str">
            <v>HRB400EФ20*9m</v>
          </cell>
          <cell r="D1253" t="str">
            <v>吨</v>
          </cell>
          <cell r="E1253">
            <v>15</v>
          </cell>
          <cell r="F1253">
            <v>45732</v>
          </cell>
          <cell r="G1253" t="str">
            <v>（成铁西物-重庆渝北金山项目）重庆市渝北区康庄美地C区（司机拍摄签收小票时需设置时间及地点水印）</v>
          </cell>
          <cell r="H1253" t="str">
            <v>黄永福</v>
          </cell>
          <cell r="I1253" t="str">
            <v>15982823571</v>
          </cell>
        </row>
        <row r="1254">
          <cell r="A1254" t="str">
            <v>德胜</v>
          </cell>
          <cell r="B1254" t="str">
            <v>螺纹钢</v>
          </cell>
          <cell r="C1254" t="str">
            <v>HRB400E Φ16 9m</v>
          </cell>
          <cell r="D1254" t="str">
            <v>吨</v>
          </cell>
          <cell r="E1254">
            <v>23</v>
          </cell>
          <cell r="F1254">
            <v>45733</v>
          </cell>
          <cell r="G1254" t="str">
            <v>（五局乐山机场项目）乐山市五通桥区冠英镇</v>
          </cell>
          <cell r="H1254" t="str">
            <v>王思思</v>
          </cell>
          <cell r="I1254">
            <v>18973190156</v>
          </cell>
        </row>
        <row r="1255">
          <cell r="A1255" t="str">
            <v>德胜</v>
          </cell>
          <cell r="B1255" t="str">
            <v>螺纹钢</v>
          </cell>
          <cell r="C1255" t="str">
            <v>HRB400E Φ12 9m</v>
          </cell>
          <cell r="D1255" t="str">
            <v>吨</v>
          </cell>
          <cell r="E1255">
            <v>8</v>
          </cell>
          <cell r="F1255">
            <v>45733</v>
          </cell>
          <cell r="G1255" t="str">
            <v>（五局乐山机场项目）乐山市五通桥区冠英镇</v>
          </cell>
          <cell r="H1255" t="str">
            <v>王思思</v>
          </cell>
          <cell r="I1255">
            <v>18973190156</v>
          </cell>
        </row>
        <row r="1256">
          <cell r="A1256" t="str">
            <v>德胜</v>
          </cell>
          <cell r="B1256" t="str">
            <v>螺纹钢</v>
          </cell>
          <cell r="C1256" t="str">
            <v>HRB400E Φ14 9m</v>
          </cell>
          <cell r="D1256" t="str">
            <v>吨</v>
          </cell>
          <cell r="E1256">
            <v>6</v>
          </cell>
          <cell r="F1256">
            <v>45733</v>
          </cell>
          <cell r="G1256" t="str">
            <v>（五局乐山机场项目）乐山市五通桥区冠英镇</v>
          </cell>
          <cell r="H1256" t="str">
            <v>王思思</v>
          </cell>
          <cell r="I1256">
            <v>18973190156</v>
          </cell>
        </row>
        <row r="1257">
          <cell r="A1257" t="str">
            <v>德胜</v>
          </cell>
          <cell r="B1257" t="str">
            <v>螺纹钢</v>
          </cell>
          <cell r="C1257" t="str">
            <v>HRB400E Φ12 9m</v>
          </cell>
          <cell r="D1257" t="str">
            <v>吨</v>
          </cell>
          <cell r="E1257">
            <v>6.6</v>
          </cell>
          <cell r="F1257">
            <v>45733</v>
          </cell>
          <cell r="G1257" t="str">
            <v>（五局乐山机场项目）乐山市五通桥区冠英镇</v>
          </cell>
          <cell r="H1257" t="str">
            <v>王思思</v>
          </cell>
          <cell r="I1257">
            <v>18973190156</v>
          </cell>
        </row>
        <row r="1258">
          <cell r="A1258" t="str">
            <v>德胜</v>
          </cell>
          <cell r="B1258" t="str">
            <v>螺纹钢</v>
          </cell>
          <cell r="C1258" t="str">
            <v>HRB400E Φ14 9m</v>
          </cell>
          <cell r="D1258" t="str">
            <v>吨</v>
          </cell>
          <cell r="E1258">
            <v>21.6</v>
          </cell>
          <cell r="F1258">
            <v>45733</v>
          </cell>
          <cell r="G1258" t="str">
            <v>（五局乐山机场项目）乐山市五通桥区冠英镇</v>
          </cell>
          <cell r="H1258" t="str">
            <v>王思思</v>
          </cell>
          <cell r="I1258">
            <v>18973190156</v>
          </cell>
        </row>
        <row r="1259">
          <cell r="A1259" t="str">
            <v>德胜</v>
          </cell>
          <cell r="B1259" t="str">
            <v>螺纹钢</v>
          </cell>
          <cell r="C1259" t="str">
            <v>HRB400E Φ16 9m</v>
          </cell>
          <cell r="D1259" t="str">
            <v>吨</v>
          </cell>
          <cell r="E1259">
            <v>21.6</v>
          </cell>
          <cell r="F1259">
            <v>45733</v>
          </cell>
          <cell r="G1259" t="str">
            <v>（五局乐山机场项目）乐山市五通桥区冠英镇</v>
          </cell>
          <cell r="H1259" t="str">
            <v>王思思</v>
          </cell>
          <cell r="I1259">
            <v>18973190156</v>
          </cell>
        </row>
        <row r="1260">
          <cell r="A1260" t="str">
            <v>德胜</v>
          </cell>
          <cell r="B1260" t="str">
            <v>螺纹钢</v>
          </cell>
          <cell r="C1260" t="str">
            <v>HRB400E Φ18 9m</v>
          </cell>
          <cell r="D1260" t="str">
            <v>吨</v>
          </cell>
          <cell r="E1260">
            <v>21.6</v>
          </cell>
          <cell r="F1260">
            <v>45733</v>
          </cell>
          <cell r="G1260" t="str">
            <v>（五局乐山机场项目）乐山市五通桥区冠英镇</v>
          </cell>
          <cell r="H1260" t="str">
            <v>王思思</v>
          </cell>
          <cell r="I1260">
            <v>18973190156</v>
          </cell>
        </row>
        <row r="1261">
          <cell r="A1261" t="str">
            <v>德胜</v>
          </cell>
          <cell r="B1261" t="str">
            <v>螺纹钢</v>
          </cell>
          <cell r="C1261" t="str">
            <v>HRB400E Φ20 9m</v>
          </cell>
          <cell r="D1261" t="str">
            <v>吨</v>
          </cell>
          <cell r="E1261">
            <v>21.6</v>
          </cell>
          <cell r="F1261">
            <v>45733</v>
          </cell>
          <cell r="G1261" t="str">
            <v>（五局乐山机场项目）乐山市五通桥区冠英镇</v>
          </cell>
          <cell r="H1261" t="str">
            <v>王思思</v>
          </cell>
          <cell r="I1261">
            <v>18973190156</v>
          </cell>
        </row>
        <row r="1262">
          <cell r="A1262" t="str">
            <v>德胜</v>
          </cell>
          <cell r="B1262" t="str">
            <v>螺纹钢</v>
          </cell>
          <cell r="C1262" t="str">
            <v>HRB400E Φ22 9m</v>
          </cell>
          <cell r="D1262" t="str">
            <v>吨</v>
          </cell>
          <cell r="E1262">
            <v>21.6</v>
          </cell>
          <cell r="F1262">
            <v>45733</v>
          </cell>
          <cell r="G1262" t="str">
            <v>（五局乐山机场项目）乐山市五通桥区冠英镇</v>
          </cell>
          <cell r="H1262" t="str">
            <v>王思思</v>
          </cell>
          <cell r="I1262">
            <v>18973190156</v>
          </cell>
        </row>
        <row r="1263">
          <cell r="A1263" t="str">
            <v>德胜</v>
          </cell>
          <cell r="B1263" t="str">
            <v>螺纹钢</v>
          </cell>
          <cell r="C1263" t="str">
            <v>HRB400E Φ25 9m</v>
          </cell>
          <cell r="D1263" t="str">
            <v>吨</v>
          </cell>
          <cell r="E1263">
            <v>21.6</v>
          </cell>
          <cell r="F1263">
            <v>45733</v>
          </cell>
          <cell r="G1263" t="str">
            <v>（五局乐山机场项目）乐山市五通桥区冠英镇</v>
          </cell>
          <cell r="H1263" t="str">
            <v>王思思</v>
          </cell>
          <cell r="I1263">
            <v>18973190156</v>
          </cell>
        </row>
        <row r="1264">
          <cell r="A1264" t="str">
            <v>德胜</v>
          </cell>
          <cell r="B1264" t="str">
            <v>螺纹钢</v>
          </cell>
          <cell r="C1264" t="str">
            <v>HRB400E Φ25 9m</v>
          </cell>
          <cell r="D1264" t="str">
            <v>吨</v>
          </cell>
          <cell r="E1264">
            <v>35</v>
          </cell>
          <cell r="F1264">
            <v>45733</v>
          </cell>
          <cell r="G1264" t="str">
            <v>（中铁三局成渝扩容ZCB3-1项目部）内江市胜利收费站红绿灯500米</v>
          </cell>
          <cell r="H1264" t="str">
            <v>王岩</v>
          </cell>
          <cell r="I1264">
            <v>17634813323</v>
          </cell>
        </row>
        <row r="1265">
          <cell r="A1265" t="str">
            <v>德胜</v>
          </cell>
          <cell r="B1265" t="str">
            <v>螺纹钢</v>
          </cell>
          <cell r="C1265" t="str">
            <v>HRB400E Φ32 12m</v>
          </cell>
          <cell r="D1265" t="str">
            <v>吨</v>
          </cell>
          <cell r="E1265">
            <v>35</v>
          </cell>
          <cell r="F1265">
            <v>45733</v>
          </cell>
          <cell r="G1265" t="str">
            <v>（中铁三局成渝扩容ZCB3-1项目部）内江市胜利收费站红绿灯500米</v>
          </cell>
          <cell r="H1265" t="str">
            <v>王岩</v>
          </cell>
          <cell r="I1265">
            <v>17634813323</v>
          </cell>
        </row>
        <row r="1266">
          <cell r="A1266" t="str">
            <v>德胜</v>
          </cell>
          <cell r="B1266" t="str">
            <v>螺纹钢</v>
          </cell>
          <cell r="C1266" t="str">
            <v>HRB400E Φ12 9m</v>
          </cell>
          <cell r="D1266" t="str">
            <v>吨</v>
          </cell>
          <cell r="E1266">
            <v>35</v>
          </cell>
          <cell r="F1266">
            <v>45733</v>
          </cell>
          <cell r="G1266" t="str">
            <v>（中铁三局-铜资高速1标）四川省资阳市安岳县石羊镇猫坝村2#钢筋场</v>
          </cell>
          <cell r="H1266" t="str">
            <v>王雪</v>
          </cell>
          <cell r="I1266">
            <v>18729676589</v>
          </cell>
        </row>
        <row r="1267">
          <cell r="A1267" t="str">
            <v>陕钢</v>
          </cell>
          <cell r="B1267" t="str">
            <v>高线</v>
          </cell>
          <cell r="C1267" t="str">
            <v>HPB300Φ6</v>
          </cell>
          <cell r="D1267" t="str">
            <v>吨</v>
          </cell>
          <cell r="E1267">
            <v>5</v>
          </cell>
          <cell r="F1267">
            <v>45733</v>
          </cell>
          <cell r="G1267" t="str">
            <v>（五局乐山机场项目）乐山市五通桥区冠英镇</v>
          </cell>
          <cell r="H1267" t="str">
            <v>王思思</v>
          </cell>
          <cell r="I1267">
            <v>18973190156</v>
          </cell>
        </row>
        <row r="1268">
          <cell r="A1268" t="str">
            <v>陕钢</v>
          </cell>
          <cell r="B1268" t="str">
            <v>盘螺</v>
          </cell>
          <cell r="C1268" t="str">
            <v>HRB400E Φ6</v>
          </cell>
          <cell r="D1268" t="str">
            <v>吨</v>
          </cell>
          <cell r="E1268">
            <v>10</v>
          </cell>
          <cell r="F1268">
            <v>45733</v>
          </cell>
          <cell r="G1268" t="str">
            <v>（五局乐山机场项目）乐山市五通桥区冠英镇</v>
          </cell>
          <cell r="H1268" t="str">
            <v>王思思</v>
          </cell>
          <cell r="I1268">
            <v>18973190156</v>
          </cell>
        </row>
        <row r="1269">
          <cell r="A1269" t="str">
            <v>陕钢</v>
          </cell>
          <cell r="B1269" t="str">
            <v>盘螺</v>
          </cell>
          <cell r="C1269" t="str">
            <v>HRB400E Φ8</v>
          </cell>
          <cell r="D1269" t="str">
            <v>吨</v>
          </cell>
          <cell r="E1269">
            <v>20</v>
          </cell>
          <cell r="F1269">
            <v>45733</v>
          </cell>
          <cell r="G1269" t="str">
            <v>（五局乐山机场项目）乐山市五通桥区冠英镇</v>
          </cell>
          <cell r="H1269" t="str">
            <v>王思思</v>
          </cell>
          <cell r="I1269">
            <v>18973190156</v>
          </cell>
        </row>
        <row r="1270">
          <cell r="A1270" t="str">
            <v>陕钢</v>
          </cell>
          <cell r="B1270" t="str">
            <v>盘螺</v>
          </cell>
          <cell r="C1270" t="str">
            <v>HRB400E Φ10</v>
          </cell>
          <cell r="D1270" t="str">
            <v>吨</v>
          </cell>
          <cell r="E1270">
            <v>20</v>
          </cell>
          <cell r="F1270">
            <v>45733</v>
          </cell>
          <cell r="G1270" t="str">
            <v>（五局乐山机场项目）乐山市五通桥区冠英镇</v>
          </cell>
          <cell r="H1270" t="str">
            <v>王思思</v>
          </cell>
          <cell r="I1270">
            <v>18973190156</v>
          </cell>
        </row>
        <row r="1271">
          <cell r="A1271" t="str">
            <v>陕钢</v>
          </cell>
          <cell r="B1271" t="str">
            <v>螺纹钢</v>
          </cell>
          <cell r="C1271" t="str">
            <v>HRB400E Φ12 9m</v>
          </cell>
          <cell r="D1271" t="str">
            <v>吨</v>
          </cell>
          <cell r="E1271">
            <v>15</v>
          </cell>
          <cell r="F1271">
            <v>45733</v>
          </cell>
          <cell r="G1271" t="str">
            <v>（五局乐山机场项目）乐山市五通桥区冠英镇</v>
          </cell>
          <cell r="H1271" t="str">
            <v>王思思</v>
          </cell>
          <cell r="I1271">
            <v>18973190156</v>
          </cell>
        </row>
        <row r="1272">
          <cell r="A1272" t="str">
            <v>陕钢</v>
          </cell>
          <cell r="B1272" t="str">
            <v>盘螺</v>
          </cell>
          <cell r="C1272" t="str">
            <v>HRB400E Φ12</v>
          </cell>
          <cell r="D1272" t="str">
            <v>吨</v>
          </cell>
          <cell r="E1272">
            <v>35</v>
          </cell>
          <cell r="F1272">
            <v>45733</v>
          </cell>
          <cell r="G1272" t="str">
            <v>（中铁三局-铜资高速1标）四川省资阳市安岳县石羊镇猫坝村2#钢筋场</v>
          </cell>
          <cell r="H1272" t="str">
            <v>王雪</v>
          </cell>
          <cell r="I1272">
            <v>18729676589</v>
          </cell>
        </row>
        <row r="1273">
          <cell r="A1273" t="str">
            <v>陕钢</v>
          </cell>
          <cell r="B1273" t="str">
            <v>高线</v>
          </cell>
          <cell r="C1273" t="str">
            <v>HPB300Φ12</v>
          </cell>
          <cell r="D1273" t="str">
            <v>吨</v>
          </cell>
          <cell r="E1273">
            <v>35</v>
          </cell>
          <cell r="F1273">
            <v>45733</v>
          </cell>
          <cell r="G1273" t="str">
            <v>（中铁三局-铜资高速1标）四川省资阳市安岳县石羊镇猫坝村2#钢筋场</v>
          </cell>
          <cell r="H1273" t="str">
            <v>王雪</v>
          </cell>
          <cell r="I1273">
            <v>18729676589</v>
          </cell>
        </row>
        <row r="1274">
          <cell r="A1274" t="str">
            <v>润耀</v>
          </cell>
          <cell r="B1274" t="str">
            <v>盘螺</v>
          </cell>
          <cell r="C1274" t="str">
            <v>HRB400E Φ10</v>
          </cell>
          <cell r="D1274" t="str">
            <v>吨</v>
          </cell>
          <cell r="E1274">
            <v>35</v>
          </cell>
          <cell r="F1274">
            <v>45733</v>
          </cell>
          <cell r="G1274" t="str">
            <v>（中铁广州局-资乐高速5标）四川省乐山市井研县希望大道116号</v>
          </cell>
          <cell r="H1274" t="str">
            <v>廖俊杰</v>
          </cell>
          <cell r="I1274">
            <v>15775100965</v>
          </cell>
        </row>
        <row r="1275">
          <cell r="A1275" t="str">
            <v>陕钢</v>
          </cell>
          <cell r="B1275" t="str">
            <v>盘螺</v>
          </cell>
          <cell r="C1275" t="str">
            <v>HRB400EФ12</v>
          </cell>
          <cell r="D1275" t="str">
            <v>吨</v>
          </cell>
          <cell r="E1275">
            <v>7.5</v>
          </cell>
          <cell r="F1275">
            <v>45733</v>
          </cell>
          <cell r="G1275" t="str">
            <v>（中核中原-甘肃康略高速KLTJ1标项目）甘肃省陇南市康县长坝镇蒲家坝（3件货）</v>
          </cell>
          <cell r="H1275" t="str">
            <v>穆星</v>
          </cell>
          <cell r="I1275" t="str">
            <v>18539951326/15109310092</v>
          </cell>
        </row>
        <row r="1276">
          <cell r="A1276" t="str">
            <v>陕钢</v>
          </cell>
          <cell r="B1276" t="str">
            <v>螺纹钢</v>
          </cell>
          <cell r="C1276" t="str">
            <v>HRB400EФ16*12m</v>
          </cell>
          <cell r="D1276" t="str">
            <v>吨</v>
          </cell>
          <cell r="E1276">
            <v>15</v>
          </cell>
          <cell r="F1276">
            <v>45733</v>
          </cell>
          <cell r="G1276" t="str">
            <v>（中核中原-甘肃康略高速KLTJ1标项目）甘肃省陇南市康县长坝镇蒲家坝（5件货）</v>
          </cell>
          <cell r="H1276" t="str">
            <v>穆星</v>
          </cell>
          <cell r="I1276" t="str">
            <v>18539951326/15109310092</v>
          </cell>
        </row>
        <row r="1277">
          <cell r="A1277" t="str">
            <v>陕钢</v>
          </cell>
          <cell r="B1277" t="str">
            <v>螺纹钢</v>
          </cell>
          <cell r="C1277" t="str">
            <v>HRB400EФ20*12m</v>
          </cell>
          <cell r="D1277" t="str">
            <v>吨</v>
          </cell>
          <cell r="E1277">
            <v>12</v>
          </cell>
          <cell r="F1277">
            <v>45733</v>
          </cell>
          <cell r="G1277" t="str">
            <v>（中核中原-甘肃康略高速KLTJ1标项目）甘肃省陇南市康县长坝镇蒲家坝</v>
          </cell>
          <cell r="H1277" t="str">
            <v>穆星</v>
          </cell>
          <cell r="I1277" t="str">
            <v>18539951326/15109310092</v>
          </cell>
        </row>
        <row r="1278">
          <cell r="A1278" t="str">
            <v>达钢</v>
          </cell>
          <cell r="B1278" t="str">
            <v>螺纹钢</v>
          </cell>
          <cell r="C1278" t="str">
            <v>HRB400E Φ25 9m</v>
          </cell>
          <cell r="D1278" t="str">
            <v>吨</v>
          </cell>
          <cell r="E1278">
            <v>35</v>
          </cell>
          <cell r="F1278">
            <v>45733</v>
          </cell>
          <cell r="G1278" t="str">
            <v>（十九冶-江龙高速一分部）重庆市云阳县X886附近中国十九冶开云高速项目总包部西98米*复兴互通预制梁场</v>
          </cell>
          <cell r="H1278" t="str">
            <v>吴章红</v>
          </cell>
          <cell r="I1278">
            <v>18628165772</v>
          </cell>
        </row>
        <row r="1279">
          <cell r="A1279" t="str">
            <v>达钢</v>
          </cell>
          <cell r="B1279" t="str">
            <v>盘螺</v>
          </cell>
          <cell r="C1279" t="str">
            <v>HRB400E Φ8</v>
          </cell>
          <cell r="D1279" t="str">
            <v>吨</v>
          </cell>
          <cell r="E1279">
            <v>35</v>
          </cell>
          <cell r="F1279">
            <v>45733</v>
          </cell>
          <cell r="G1279" t="str">
            <v>（四川商建-射洪城乡一体化项目）遂宁市射洪市忠新幼儿园北侧约220米新溪小区</v>
          </cell>
          <cell r="H1279" t="str">
            <v>柏子刚</v>
          </cell>
          <cell r="I1279">
            <v>15692885305</v>
          </cell>
        </row>
        <row r="1280">
          <cell r="A1280" t="str">
            <v>达钢</v>
          </cell>
          <cell r="B1280" t="str">
            <v>螺纹钢</v>
          </cell>
          <cell r="C1280" t="str">
            <v>HRB400E Φ12 9m</v>
          </cell>
          <cell r="D1280" t="str">
            <v>吨</v>
          </cell>
          <cell r="E1280">
            <v>45</v>
          </cell>
          <cell r="F1280">
            <v>45733</v>
          </cell>
          <cell r="G1280" t="str">
            <v>（五冶达州国道542项目-养护工区）四川省达州市达川区管村镇油房村</v>
          </cell>
          <cell r="H1280" t="str">
            <v>侯自强</v>
          </cell>
          <cell r="I1280">
            <v>13281725223</v>
          </cell>
        </row>
        <row r="1281">
          <cell r="A1281" t="str">
            <v>陕钢</v>
          </cell>
          <cell r="B1281" t="str">
            <v>螺纹钢</v>
          </cell>
          <cell r="C1281" t="str">
            <v>HRB400E Φ28 9m</v>
          </cell>
          <cell r="D1281" t="str">
            <v>吨</v>
          </cell>
          <cell r="E1281">
            <v>35</v>
          </cell>
          <cell r="F1281">
            <v>45733</v>
          </cell>
          <cell r="G1281" t="str">
            <v>（中核二二-绵阳）四川省绵阳市平武县响岩镇甲方项目指定地点(X1子项)</v>
          </cell>
          <cell r="H1281" t="str">
            <v>王明胜</v>
          </cell>
          <cell r="I1281" t="str">
            <v>15528301097</v>
          </cell>
        </row>
        <row r="1282">
          <cell r="A1282" t="str">
            <v>陕钢</v>
          </cell>
          <cell r="B1282" t="str">
            <v>盘螺</v>
          </cell>
          <cell r="C1282" t="str">
            <v>HRB400EΦ10</v>
          </cell>
          <cell r="D1282" t="str">
            <v>吨</v>
          </cell>
          <cell r="E1282">
            <v>30</v>
          </cell>
          <cell r="F1282">
            <v>45733</v>
          </cell>
          <cell r="G1282" t="str">
            <v>（成铁西物-自贡）自贡市大安区和平街道茴香坳</v>
          </cell>
          <cell r="H1282" t="str">
            <v>黄永福</v>
          </cell>
          <cell r="I1282" t="str">
            <v>15982823571</v>
          </cell>
        </row>
        <row r="1283">
          <cell r="A1283" t="str">
            <v>陕钢</v>
          </cell>
          <cell r="B1283" t="str">
            <v>盘螺</v>
          </cell>
          <cell r="C1283" t="str">
            <v>HRB400EФ12</v>
          </cell>
          <cell r="D1283" t="str">
            <v>吨</v>
          </cell>
          <cell r="E1283">
            <v>40</v>
          </cell>
          <cell r="F1283">
            <v>45733</v>
          </cell>
          <cell r="G1283" t="str">
            <v>（成铁西物-自贡）自贡市大安区和平街道茴香坳</v>
          </cell>
          <cell r="H1283" t="str">
            <v>黄永福</v>
          </cell>
          <cell r="I1283" t="str">
            <v>15982823571</v>
          </cell>
        </row>
        <row r="1284">
          <cell r="A1284" t="str">
            <v>德胜</v>
          </cell>
          <cell r="B1284" t="str">
            <v>螺纹钢</v>
          </cell>
          <cell r="C1284" t="str">
            <v>HRB400EФ16*9m</v>
          </cell>
          <cell r="D1284" t="str">
            <v>吨</v>
          </cell>
          <cell r="E1284">
            <v>30</v>
          </cell>
          <cell r="F1284">
            <v>45733</v>
          </cell>
          <cell r="G1284" t="str">
            <v>（成铁西物-自贡）自贡市大安区和平街道茴香坳</v>
          </cell>
          <cell r="H1284" t="str">
            <v>黄永福</v>
          </cell>
          <cell r="I1284" t="str">
            <v>15982823571</v>
          </cell>
        </row>
        <row r="1285">
          <cell r="A1285" t="str">
            <v>德胜</v>
          </cell>
          <cell r="B1285" t="str">
            <v>螺纹钢</v>
          </cell>
          <cell r="C1285" t="str">
            <v>HRB400EФ20*9m</v>
          </cell>
          <cell r="D1285" t="str">
            <v>吨</v>
          </cell>
          <cell r="E1285">
            <v>25</v>
          </cell>
          <cell r="F1285">
            <v>45733</v>
          </cell>
          <cell r="G1285" t="str">
            <v>（成铁西物-自贡）自贡市大安区和平街道茴香坳</v>
          </cell>
          <cell r="H1285" t="str">
            <v>黄永福</v>
          </cell>
          <cell r="I1285" t="str">
            <v>15982823571</v>
          </cell>
        </row>
        <row r="1286">
          <cell r="A1286" t="str">
            <v>德胜</v>
          </cell>
          <cell r="B1286" t="str">
            <v>螺纹钢</v>
          </cell>
          <cell r="C1286" t="str">
            <v>HRB400EФ22*9m</v>
          </cell>
          <cell r="D1286" t="str">
            <v>吨</v>
          </cell>
          <cell r="E1286">
            <v>15</v>
          </cell>
          <cell r="F1286">
            <v>45733</v>
          </cell>
          <cell r="G1286" t="str">
            <v>（成铁西物-自贡）自贡市大安区和平街道茴香坳</v>
          </cell>
          <cell r="H1286" t="str">
            <v>黄永福</v>
          </cell>
          <cell r="I1286" t="str">
            <v>15982823571</v>
          </cell>
        </row>
        <row r="1287">
          <cell r="A1287" t="str">
            <v>达钢</v>
          </cell>
          <cell r="B1287" t="str">
            <v>螺纹钢</v>
          </cell>
          <cell r="C1287" t="str">
            <v>HRB400E Φ12 9m</v>
          </cell>
          <cell r="D1287" t="str">
            <v>吨</v>
          </cell>
          <cell r="E1287">
            <v>18</v>
          </cell>
          <cell r="F1287">
            <v>45734</v>
          </cell>
          <cell r="G1287" t="str">
            <v>（十九冶-江龙高速三分部）重庆市云阳县蔈草镇三坵田*小尖山梁场</v>
          </cell>
          <cell r="H1287" t="str">
            <v>徐宇</v>
          </cell>
          <cell r="I1287">
            <v>19822311919</v>
          </cell>
        </row>
        <row r="1288">
          <cell r="A1288" t="str">
            <v>达钢</v>
          </cell>
          <cell r="B1288" t="str">
            <v>螺纹钢</v>
          </cell>
          <cell r="C1288" t="str">
            <v>HRB400E Φ16 9m</v>
          </cell>
          <cell r="D1288" t="str">
            <v>吨</v>
          </cell>
          <cell r="E1288">
            <v>18</v>
          </cell>
          <cell r="F1288">
            <v>45734</v>
          </cell>
          <cell r="G1288" t="str">
            <v>（十九冶-江龙高速三分部）重庆市云阳县蔈草镇三坵田*小尖山梁场</v>
          </cell>
          <cell r="H1288" t="str">
            <v>徐宇</v>
          </cell>
          <cell r="I1288">
            <v>19822311919</v>
          </cell>
        </row>
        <row r="1289">
          <cell r="A1289" t="str">
            <v>达钢</v>
          </cell>
          <cell r="B1289" t="str">
            <v>螺纹钢</v>
          </cell>
          <cell r="C1289" t="str">
            <v>HRB400E Φ12 9m</v>
          </cell>
          <cell r="D1289" t="str">
            <v>吨</v>
          </cell>
          <cell r="E1289">
            <v>21</v>
          </cell>
          <cell r="F1289">
            <v>45734</v>
          </cell>
          <cell r="G1289" t="str">
            <v>（十九冶-江龙高速三分部）重庆市云阳县龙角镇*皮家营梁场</v>
          </cell>
          <cell r="H1289" t="str">
            <v>徐宇</v>
          </cell>
          <cell r="I1289">
            <v>19822311919</v>
          </cell>
        </row>
        <row r="1290">
          <cell r="A1290" t="str">
            <v>达钢</v>
          </cell>
          <cell r="B1290" t="str">
            <v>螺纹钢</v>
          </cell>
          <cell r="C1290" t="str">
            <v>HRB400E Φ16 9m</v>
          </cell>
          <cell r="D1290" t="str">
            <v>吨</v>
          </cell>
          <cell r="E1290">
            <v>15</v>
          </cell>
          <cell r="F1290">
            <v>45734</v>
          </cell>
          <cell r="G1290" t="str">
            <v>（十九冶-江龙高速三分部）重庆市云阳县龙角镇*刘家漕2#桥</v>
          </cell>
          <cell r="H1290" t="str">
            <v>徐宇</v>
          </cell>
          <cell r="I1290">
            <v>19822311919</v>
          </cell>
        </row>
        <row r="1291">
          <cell r="A1291" t="str">
            <v>达钢</v>
          </cell>
          <cell r="B1291" t="str">
            <v>螺纹钢</v>
          </cell>
          <cell r="C1291" t="str">
            <v>HRB400E Φ12 9m</v>
          </cell>
          <cell r="D1291" t="str">
            <v>吨</v>
          </cell>
          <cell r="E1291">
            <v>35</v>
          </cell>
          <cell r="F1291">
            <v>45734</v>
          </cell>
          <cell r="G1291" t="str">
            <v>（十九冶-江龙高速三分部）重庆市云阳县龙角镇*刘家漕2#桥</v>
          </cell>
          <cell r="H1291" t="str">
            <v>徐宇</v>
          </cell>
          <cell r="I1291">
            <v>19822311919</v>
          </cell>
        </row>
        <row r="1292">
          <cell r="A1292" t="str">
            <v>达钢</v>
          </cell>
          <cell r="B1292" t="str">
            <v>螺纹钢</v>
          </cell>
          <cell r="C1292" t="str">
            <v>HRB400E Φ16 9m</v>
          </cell>
          <cell r="D1292" t="str">
            <v>吨</v>
          </cell>
          <cell r="E1292">
            <v>27</v>
          </cell>
          <cell r="F1292">
            <v>45734</v>
          </cell>
          <cell r="G1292" t="str">
            <v>（十九冶-江龙高速三分部）重庆市云阳县龙角镇*皮家营隧道</v>
          </cell>
          <cell r="H1292" t="str">
            <v>徐宇</v>
          </cell>
          <cell r="I1292">
            <v>19822311919</v>
          </cell>
        </row>
        <row r="1293">
          <cell r="A1293" t="str">
            <v>达钢</v>
          </cell>
          <cell r="B1293" t="str">
            <v>螺纹钢</v>
          </cell>
          <cell r="C1293" t="str">
            <v>HRB400E Φ22 9m</v>
          </cell>
          <cell r="D1293" t="str">
            <v>吨</v>
          </cell>
          <cell r="E1293">
            <v>9</v>
          </cell>
          <cell r="F1293">
            <v>45734</v>
          </cell>
          <cell r="G1293" t="str">
            <v>（十九冶-江龙高速三分部）重庆市云阳县龙角镇*皮家营隧道</v>
          </cell>
          <cell r="H1293" t="str">
            <v>徐宇</v>
          </cell>
          <cell r="I1293">
            <v>19822311919</v>
          </cell>
        </row>
        <row r="1294">
          <cell r="A1294" t="str">
            <v>德胜</v>
          </cell>
          <cell r="B1294" t="str">
            <v>螺纹钢</v>
          </cell>
          <cell r="C1294" t="str">
            <v>HRB400E Φ25 12m</v>
          </cell>
          <cell r="D1294" t="str">
            <v>吨</v>
          </cell>
          <cell r="E1294">
            <v>105</v>
          </cell>
          <cell r="F1294">
            <v>45734</v>
          </cell>
          <cell r="G1294" t="str">
            <v>（中铁广州局-成渝扩容2标）四川省资阳市雁江区南双路杨家糖房</v>
          </cell>
          <cell r="H1294" t="str">
            <v>邓志强</v>
          </cell>
          <cell r="I1294">
            <v>17603045490</v>
          </cell>
        </row>
        <row r="1295">
          <cell r="A1295" t="str">
            <v>德胜</v>
          </cell>
          <cell r="B1295" t="str">
            <v>螺纹钢</v>
          </cell>
          <cell r="C1295" t="str">
            <v>HRB400E Φ28 12m</v>
          </cell>
          <cell r="D1295" t="str">
            <v>吨</v>
          </cell>
          <cell r="E1295">
            <v>35</v>
          </cell>
          <cell r="F1295">
            <v>45734</v>
          </cell>
          <cell r="G1295" t="str">
            <v>（中铁广州局-资乐高速5标）四川省乐山市井研县希望大道116号</v>
          </cell>
          <cell r="H1295" t="str">
            <v>廖俊杰</v>
          </cell>
          <cell r="I1295">
            <v>15775100965</v>
          </cell>
        </row>
        <row r="1296">
          <cell r="A1296" t="str">
            <v>成实</v>
          </cell>
          <cell r="B1296" t="str">
            <v>盘螺</v>
          </cell>
          <cell r="C1296" t="str">
            <v>HRB400E Φ12</v>
          </cell>
          <cell r="D1296" t="str">
            <v>吨</v>
          </cell>
          <cell r="E1296">
            <v>35</v>
          </cell>
          <cell r="F1296">
            <v>45734</v>
          </cell>
          <cell r="G1296" t="str">
            <v>（中铁广州局-成渝扩容2标）四川省资阳市雁江区南双路杨家糖房</v>
          </cell>
          <cell r="H1296" t="str">
            <v>邓志强</v>
          </cell>
          <cell r="I1296">
            <v>17603045490</v>
          </cell>
        </row>
        <row r="1297">
          <cell r="A1297" t="str">
            <v>陕钢</v>
          </cell>
          <cell r="B1297" t="str">
            <v>盘螺</v>
          </cell>
          <cell r="C1297" t="str">
            <v>HRB400E Φ6</v>
          </cell>
          <cell r="D1297" t="str">
            <v>吨</v>
          </cell>
          <cell r="E1297">
            <v>2.5</v>
          </cell>
          <cell r="F1297">
            <v>45734</v>
          </cell>
          <cell r="G1297" t="str">
            <v>（北京工程局乐山机场项目）乐山市五通桥区冠英镇</v>
          </cell>
          <cell r="H1297" t="str">
            <v>王治</v>
          </cell>
          <cell r="I1297">
            <v>18811564698</v>
          </cell>
        </row>
        <row r="1298">
          <cell r="A1298" t="str">
            <v>陕钢</v>
          </cell>
          <cell r="B1298" t="str">
            <v>盘螺</v>
          </cell>
          <cell r="C1298" t="str">
            <v>HRB400E Φ8</v>
          </cell>
          <cell r="D1298" t="str">
            <v>吨</v>
          </cell>
          <cell r="E1298">
            <v>20</v>
          </cell>
          <cell r="F1298">
            <v>45734</v>
          </cell>
          <cell r="G1298" t="str">
            <v>（北京工程局乐山机场项目）乐山市五通桥区冠英镇</v>
          </cell>
          <cell r="H1298" t="str">
            <v>王治</v>
          </cell>
          <cell r="I1298">
            <v>18811564698</v>
          </cell>
        </row>
        <row r="1299">
          <cell r="A1299" t="str">
            <v>陕钢</v>
          </cell>
          <cell r="B1299" t="str">
            <v>盘螺</v>
          </cell>
          <cell r="C1299" t="str">
            <v>HRB400E Φ10</v>
          </cell>
          <cell r="D1299" t="str">
            <v>吨</v>
          </cell>
          <cell r="E1299">
            <v>15</v>
          </cell>
          <cell r="F1299">
            <v>45734</v>
          </cell>
          <cell r="G1299" t="str">
            <v>（北京工程局乐山机场项目）乐山市五通桥区冠英镇</v>
          </cell>
          <cell r="H1299" t="str">
            <v>王治</v>
          </cell>
          <cell r="I1299">
            <v>18811564698</v>
          </cell>
        </row>
        <row r="1300">
          <cell r="A1300" t="str">
            <v>达钢</v>
          </cell>
          <cell r="B1300" t="str">
            <v>螺纹钢</v>
          </cell>
          <cell r="C1300" t="str">
            <v>HRB500E Φ12</v>
          </cell>
          <cell r="D1300" t="str">
            <v>吨</v>
          </cell>
          <cell r="E1300">
            <v>12</v>
          </cell>
          <cell r="F1300">
            <v>45734</v>
          </cell>
          <cell r="G1300" t="str">
            <v>（商投建工达州中医药科技园-4工区-7号楼）达州市通川区达州中医药职业学院犀牛大道北段</v>
          </cell>
          <cell r="H1300" t="str">
            <v>张扬</v>
          </cell>
          <cell r="I1300">
            <v>18381904567</v>
          </cell>
        </row>
        <row r="1301">
          <cell r="A1301" t="str">
            <v>达钢</v>
          </cell>
          <cell r="B1301" t="str">
            <v>螺纹钢</v>
          </cell>
          <cell r="C1301" t="str">
            <v>HRB500E Φ20</v>
          </cell>
          <cell r="D1301" t="str">
            <v>吨</v>
          </cell>
          <cell r="E1301">
            <v>27</v>
          </cell>
          <cell r="F1301">
            <v>45734</v>
          </cell>
          <cell r="G1301" t="str">
            <v>（商投建工达州中医药科技园-4工区-7号楼）达州市通川区达州中医药职业学院犀牛大道北段</v>
          </cell>
          <cell r="H1301" t="str">
            <v>张扬</v>
          </cell>
          <cell r="I1301">
            <v>18381904567</v>
          </cell>
        </row>
        <row r="1302">
          <cell r="A1302" t="str">
            <v>达钢</v>
          </cell>
          <cell r="B1302" t="str">
            <v>螺纹钢</v>
          </cell>
          <cell r="C1302" t="str">
            <v>HRB500E Φ22</v>
          </cell>
          <cell r="D1302" t="str">
            <v>吨</v>
          </cell>
          <cell r="E1302">
            <v>30</v>
          </cell>
          <cell r="F1302">
            <v>45734</v>
          </cell>
          <cell r="G1302" t="str">
            <v>（商投建工达州中医药科技园-4工区-7号楼）达州市通川区达州中医药职业学院犀牛大道北段</v>
          </cell>
          <cell r="H1302" t="str">
            <v>张扬</v>
          </cell>
          <cell r="I1302">
            <v>18381904567</v>
          </cell>
        </row>
        <row r="1303">
          <cell r="A1303" t="str">
            <v>达钢</v>
          </cell>
          <cell r="B1303" t="str">
            <v>螺纹钢</v>
          </cell>
          <cell r="C1303" t="str">
            <v>HRB500E Φ25</v>
          </cell>
          <cell r="D1303" t="str">
            <v>吨</v>
          </cell>
          <cell r="E1303">
            <v>30</v>
          </cell>
          <cell r="F1303">
            <v>45734</v>
          </cell>
          <cell r="G1303" t="str">
            <v>（商投建工达州中医药科技园-4工区-7号楼）达州市通川区达州中医药职业学院犀牛大道北段</v>
          </cell>
          <cell r="H1303" t="str">
            <v>张扬</v>
          </cell>
          <cell r="I1303">
            <v>18381904567</v>
          </cell>
        </row>
        <row r="1304">
          <cell r="A1304" t="str">
            <v>达钢</v>
          </cell>
          <cell r="B1304" t="str">
            <v>盘螺</v>
          </cell>
          <cell r="C1304" t="str">
            <v>HRB400E Φ12</v>
          </cell>
          <cell r="D1304" t="str">
            <v>吨</v>
          </cell>
          <cell r="E1304">
            <v>10</v>
          </cell>
          <cell r="F1304">
            <v>45734</v>
          </cell>
          <cell r="G1304" t="str">
            <v>（五冶达州国道542项目-一工区桥梁一工段）四川省达州市四川省达州市达川区石桥镇武寨村</v>
          </cell>
          <cell r="H1304" t="str">
            <v>杨勇</v>
          </cell>
          <cell r="I1304">
            <v>18398563998</v>
          </cell>
        </row>
        <row r="1305">
          <cell r="A1305" t="str">
            <v>达钢</v>
          </cell>
          <cell r="B1305" t="str">
            <v>螺纹钢</v>
          </cell>
          <cell r="C1305" t="str">
            <v>HRB400E Φ28 9m</v>
          </cell>
          <cell r="D1305" t="str">
            <v>吨</v>
          </cell>
          <cell r="E1305">
            <v>33</v>
          </cell>
          <cell r="F1305">
            <v>45734</v>
          </cell>
          <cell r="G1305" t="str">
            <v>（五冶达州国道542项目-一工区桥梁一工段）四川省达州市四川省达州市达川区石桥镇武寨村</v>
          </cell>
          <cell r="H1305" t="str">
            <v>杨勇</v>
          </cell>
          <cell r="I1305">
            <v>18398563998</v>
          </cell>
        </row>
        <row r="1306">
          <cell r="A1306" t="str">
            <v>达钢</v>
          </cell>
          <cell r="B1306" t="str">
            <v>盘螺</v>
          </cell>
          <cell r="C1306" t="str">
            <v>HRB400E Φ12</v>
          </cell>
          <cell r="D1306" t="str">
            <v>吨</v>
          </cell>
          <cell r="E1306">
            <v>10</v>
          </cell>
          <cell r="F1306">
            <v>45734</v>
          </cell>
          <cell r="G1306" t="str">
            <v>（五冶达州国道542项目-一工区桥梁二工段）四川省达州市达川区达川区石梯镇石成村</v>
          </cell>
          <cell r="H1306" t="str">
            <v>夏树彬</v>
          </cell>
          <cell r="I1306">
            <v>13518183653</v>
          </cell>
        </row>
        <row r="1307">
          <cell r="A1307" t="str">
            <v>达钢</v>
          </cell>
          <cell r="B1307" t="str">
            <v>螺纹钢</v>
          </cell>
          <cell r="C1307" t="str">
            <v>HRB400E Φ32 9m</v>
          </cell>
          <cell r="D1307" t="str">
            <v>吨</v>
          </cell>
          <cell r="E1307">
            <v>36</v>
          </cell>
          <cell r="F1307">
            <v>45734</v>
          </cell>
          <cell r="G1307" t="str">
            <v>（五冶达州国道542项目-一工区桥梁二工段）四川省达州市达川区达川区石梯镇石成村</v>
          </cell>
          <cell r="H1307" t="str">
            <v>夏树彬</v>
          </cell>
          <cell r="I1307">
            <v>13518183653</v>
          </cell>
        </row>
        <row r="1308">
          <cell r="A1308" t="str">
            <v>达钢</v>
          </cell>
          <cell r="B1308" t="str">
            <v>螺纹钢</v>
          </cell>
          <cell r="C1308" t="str">
            <v>HRB400E Φ12 9m</v>
          </cell>
          <cell r="D1308" t="str">
            <v>吨</v>
          </cell>
          <cell r="E1308">
            <v>15</v>
          </cell>
          <cell r="F1308">
            <v>45734</v>
          </cell>
          <cell r="G1308" t="str">
            <v>（十九冶-江龙高速二分部）重庆市云阳县宝坪镇双塆村*地坪村路基</v>
          </cell>
          <cell r="H1308" t="str">
            <v>张鹏</v>
          </cell>
          <cell r="I1308">
            <v>18223006448</v>
          </cell>
        </row>
        <row r="1309">
          <cell r="A1309" t="str">
            <v>达钢</v>
          </cell>
          <cell r="B1309" t="str">
            <v>螺纹钢</v>
          </cell>
          <cell r="C1309" t="str">
            <v>HRB400E Φ14 9m</v>
          </cell>
          <cell r="D1309" t="str">
            <v>吨</v>
          </cell>
          <cell r="E1309">
            <v>3</v>
          </cell>
          <cell r="F1309">
            <v>45734</v>
          </cell>
          <cell r="G1309" t="str">
            <v>（十九冶-江龙高速二分部）重庆市云阳县宝坪镇双塆村*地坪村路基</v>
          </cell>
          <cell r="H1309" t="str">
            <v>张鹏</v>
          </cell>
          <cell r="I1309">
            <v>18223006448</v>
          </cell>
        </row>
        <row r="1310">
          <cell r="A1310" t="str">
            <v>达钢</v>
          </cell>
          <cell r="B1310" t="str">
            <v>螺纹钢</v>
          </cell>
          <cell r="C1310" t="str">
            <v>HRB400E Φ16 9m</v>
          </cell>
          <cell r="D1310" t="str">
            <v>吨</v>
          </cell>
          <cell r="E1310">
            <v>15</v>
          </cell>
          <cell r="F1310">
            <v>45734</v>
          </cell>
          <cell r="G1310" t="str">
            <v>（十九冶-江龙高速二分部）重庆市云阳县宝坪镇双塆村*地坪村路基</v>
          </cell>
          <cell r="H1310" t="str">
            <v>张鹏</v>
          </cell>
          <cell r="I1310">
            <v>18223006448</v>
          </cell>
        </row>
        <row r="1311">
          <cell r="A1311" t="str">
            <v>润耀</v>
          </cell>
          <cell r="B1311" t="str">
            <v>盘螺</v>
          </cell>
          <cell r="C1311" t="str">
            <v>HRB400E Φ12</v>
          </cell>
          <cell r="D1311" t="str">
            <v>吨</v>
          </cell>
          <cell r="E1311">
            <v>70</v>
          </cell>
          <cell r="F1311">
            <v>45734</v>
          </cell>
          <cell r="G1311" t="str">
            <v>（中铁广州局-资乐高速5标）四川省乐山市井研县希望大道116号</v>
          </cell>
          <cell r="H1311" t="str">
            <v>廖俊杰</v>
          </cell>
          <cell r="I1311">
            <v>15775100965</v>
          </cell>
        </row>
        <row r="1312">
          <cell r="A1312" t="str">
            <v>晋邦</v>
          </cell>
          <cell r="B1312" t="str">
            <v>盘螺</v>
          </cell>
          <cell r="C1312" t="str">
            <v>HRB400EΦ 10mm</v>
          </cell>
          <cell r="D1312" t="str">
            <v>吨</v>
          </cell>
          <cell r="E1312">
            <v>10</v>
          </cell>
          <cell r="F1312">
            <v>45734</v>
          </cell>
          <cell r="G1312" t="str">
            <v>（中核二二-绵阳）四川省绵阳市平武县响岩镇甲方项目指定地点(X1子项)</v>
          </cell>
          <cell r="H1312" t="str">
            <v>王明胜</v>
          </cell>
          <cell r="I1312" t="str">
            <v>15528301097</v>
          </cell>
        </row>
        <row r="1313">
          <cell r="A1313" t="str">
            <v>晋邦</v>
          </cell>
          <cell r="B1313" t="str">
            <v>螺纹钢</v>
          </cell>
          <cell r="C1313" t="str">
            <v>HRB400EΦ18*9m</v>
          </cell>
          <cell r="D1313" t="str">
            <v>吨</v>
          </cell>
          <cell r="E1313">
            <v>11</v>
          </cell>
          <cell r="F1313">
            <v>45734</v>
          </cell>
          <cell r="G1313" t="str">
            <v>（中核二二-绵阳）四川省绵阳市平武县响岩镇甲方项目指定地点(X1子项)</v>
          </cell>
          <cell r="H1313" t="str">
            <v>王明胜</v>
          </cell>
          <cell r="I1313" t="str">
            <v>15528301097</v>
          </cell>
        </row>
        <row r="1314">
          <cell r="A1314" t="str">
            <v>晋邦</v>
          </cell>
          <cell r="B1314" t="str">
            <v>螺纹钢</v>
          </cell>
          <cell r="C1314" t="str">
            <v>HRB500EΦ25*9m</v>
          </cell>
          <cell r="D1314" t="str">
            <v>吨</v>
          </cell>
          <cell r="E1314">
            <v>9</v>
          </cell>
          <cell r="F1314">
            <v>45734</v>
          </cell>
          <cell r="G1314" t="str">
            <v>（中核二二-绵阳）四川省绵阳市平武县响岩镇甲方项目指定地点(X1子项)</v>
          </cell>
          <cell r="H1314" t="str">
            <v>王明胜</v>
          </cell>
          <cell r="I1314" t="str">
            <v>15528301097</v>
          </cell>
        </row>
        <row r="1315">
          <cell r="A1315" t="str">
            <v>晋邦</v>
          </cell>
          <cell r="B1315" t="str">
            <v>螺纹钢</v>
          </cell>
          <cell r="C1315" t="str">
            <v>HRB500EΦ28*9m</v>
          </cell>
          <cell r="D1315" t="str">
            <v>吨</v>
          </cell>
          <cell r="E1315">
            <v>6</v>
          </cell>
          <cell r="F1315">
            <v>45734</v>
          </cell>
          <cell r="G1315" t="str">
            <v>（中核二二-绵阳）四川省绵阳市平武县响岩镇甲方项目指定地点(X1子项)</v>
          </cell>
          <cell r="H1315" t="str">
            <v>王明胜</v>
          </cell>
          <cell r="I1315" t="str">
            <v>15528301097</v>
          </cell>
        </row>
        <row r="1316">
          <cell r="A1316" t="str">
            <v>德胜</v>
          </cell>
          <cell r="B1316" t="str">
            <v>螺纹钢</v>
          </cell>
          <cell r="C1316" t="str">
            <v>HRB500E Φ28×12米</v>
          </cell>
          <cell r="D1316" t="str">
            <v>吨</v>
          </cell>
          <cell r="E1316">
            <v>35</v>
          </cell>
          <cell r="F1316">
            <v>45735</v>
          </cell>
          <cell r="G1316" t="str">
            <v>（自永2标九局西南分公司钢筋棚）四川省自贡市骑龙镇大湾村</v>
          </cell>
          <cell r="H1316" t="str">
            <v>高彦彬</v>
          </cell>
          <cell r="I1316">
            <v>13835906370</v>
          </cell>
        </row>
        <row r="1317">
          <cell r="A1317" t="str">
            <v>德胜</v>
          </cell>
          <cell r="B1317" t="str">
            <v>螺纹钢</v>
          </cell>
          <cell r="C1317" t="str">
            <v>HRB500E Φ25×12米</v>
          </cell>
          <cell r="D1317" t="str">
            <v>吨</v>
          </cell>
          <cell r="E1317">
            <v>35</v>
          </cell>
          <cell r="F1317">
            <v>45735</v>
          </cell>
          <cell r="G1317" t="str">
            <v>（自永2标九局西南分公司钢筋棚）四川省自贡市骑龙镇大湾村</v>
          </cell>
          <cell r="H1317" t="str">
            <v>高彦彬</v>
          </cell>
          <cell r="I1317">
            <v>13835906370</v>
          </cell>
        </row>
        <row r="1318">
          <cell r="A1318" t="str">
            <v>德胜</v>
          </cell>
          <cell r="B1318" t="str">
            <v>螺纹钢</v>
          </cell>
          <cell r="C1318" t="str">
            <v>HRB500E Φ28 12m</v>
          </cell>
          <cell r="D1318" t="str">
            <v>吨</v>
          </cell>
          <cell r="E1318">
            <v>108</v>
          </cell>
          <cell r="F1318">
            <v>45735</v>
          </cell>
          <cell r="G1318" t="str">
            <v>（中铁十局-资乐高速4标）四川省眉山市仁寿县彰加镇促进村中铁十局资乐高速1#钢筋场</v>
          </cell>
          <cell r="H1318" t="str">
            <v>杨飞</v>
          </cell>
          <cell r="I1318">
            <v>15667998777</v>
          </cell>
        </row>
        <row r="1319">
          <cell r="A1319" t="str">
            <v>德胜</v>
          </cell>
          <cell r="B1319" t="str">
            <v>螺纹钢</v>
          </cell>
          <cell r="C1319" t="str">
            <v>HRB500EФ25*12m</v>
          </cell>
          <cell r="D1319" t="str">
            <v>吨</v>
          </cell>
          <cell r="E1319">
            <v>10</v>
          </cell>
          <cell r="F1319">
            <v>45735</v>
          </cell>
          <cell r="G1319" t="str">
            <v>（中核中原-温江北林医养综合体项目）四川省成都市温江区万春大道第三人民医院东</v>
          </cell>
          <cell r="H1319" t="str">
            <v>蔡杰</v>
          </cell>
          <cell r="I1319">
            <v>18875129329</v>
          </cell>
        </row>
        <row r="1320">
          <cell r="A1320" t="str">
            <v>德胜</v>
          </cell>
          <cell r="B1320" t="str">
            <v>螺纹钢</v>
          </cell>
          <cell r="C1320" t="str">
            <v>HRB500EФ14*9m</v>
          </cell>
          <cell r="D1320" t="str">
            <v>吨</v>
          </cell>
          <cell r="E1320">
            <v>40</v>
          </cell>
          <cell r="F1320">
            <v>45735</v>
          </cell>
          <cell r="G1320" t="str">
            <v>（中核中原-温江北林医养综合体项目）四川省成都市温江区万春大道第三人民医院东</v>
          </cell>
          <cell r="H1320" t="str">
            <v>蔡杰</v>
          </cell>
          <cell r="I1320">
            <v>18875129329</v>
          </cell>
        </row>
        <row r="1321">
          <cell r="A1321" t="str">
            <v>德胜</v>
          </cell>
          <cell r="B1321" t="str">
            <v>螺纹钢</v>
          </cell>
          <cell r="C1321" t="str">
            <v>HRB400EФ12*9m</v>
          </cell>
          <cell r="D1321" t="str">
            <v>吨</v>
          </cell>
          <cell r="E1321">
            <v>10</v>
          </cell>
          <cell r="F1321">
            <v>45735</v>
          </cell>
          <cell r="G1321" t="str">
            <v>（中核中原-温江北林医养综合体项目）四川省成都市温江区万春大道第三人民医院东</v>
          </cell>
          <cell r="H1321" t="str">
            <v>蔡杰</v>
          </cell>
          <cell r="I1321">
            <v>18875129329</v>
          </cell>
        </row>
        <row r="1322">
          <cell r="A1322" t="str">
            <v>德胜</v>
          </cell>
          <cell r="B1322" t="str">
            <v>螺纹钢</v>
          </cell>
          <cell r="C1322" t="str">
            <v>HRB400EФ18*12m</v>
          </cell>
          <cell r="D1322" t="str">
            <v>吨</v>
          </cell>
          <cell r="E1322">
            <v>10</v>
          </cell>
          <cell r="F1322">
            <v>45735</v>
          </cell>
          <cell r="G1322" t="str">
            <v>（中核中原-温江北林医养综合体项目）四川省成都市温江区万春大道第三人民医院东</v>
          </cell>
          <cell r="H1322" t="str">
            <v>蔡杰</v>
          </cell>
          <cell r="I1322">
            <v>18875129329</v>
          </cell>
        </row>
        <row r="1323">
          <cell r="A1323" t="str">
            <v>德胜</v>
          </cell>
          <cell r="B1323" t="str">
            <v>螺纹钢</v>
          </cell>
          <cell r="C1323" t="str">
            <v>HRB400EФ16*9m</v>
          </cell>
          <cell r="D1323" t="str">
            <v>吨</v>
          </cell>
          <cell r="E1323">
            <v>32</v>
          </cell>
          <cell r="F1323">
            <v>45735</v>
          </cell>
          <cell r="G1323" t="str">
            <v>（中铁六局呼和公司康新高速TJ4-2标）四川省甘孜藏族自治州康定市新都桥镇东俄罗三村中建八局搅拌站旁</v>
          </cell>
          <cell r="H1323" t="str">
            <v>许文刚</v>
          </cell>
          <cell r="I1323">
            <v>15848808186</v>
          </cell>
        </row>
        <row r="1324">
          <cell r="A1324" t="str">
            <v>德胜</v>
          </cell>
          <cell r="B1324" t="str">
            <v>螺纹钢</v>
          </cell>
          <cell r="C1324" t="str">
            <v>HRB400EФ22*9m</v>
          </cell>
          <cell r="D1324" t="str">
            <v>吨</v>
          </cell>
          <cell r="E1324">
            <v>10</v>
          </cell>
          <cell r="F1324">
            <v>45735</v>
          </cell>
          <cell r="G1324" t="str">
            <v>（中铁六局呼和公司康新高速TJ4-2标）四川省甘孜藏族自治州康定市新都桥镇东俄罗三村中建八局搅拌站旁</v>
          </cell>
          <cell r="H1324" t="str">
            <v>许文刚</v>
          </cell>
          <cell r="I1324">
            <v>15848808186</v>
          </cell>
        </row>
        <row r="1325">
          <cell r="A1325" t="str">
            <v>德胜</v>
          </cell>
          <cell r="B1325" t="str">
            <v>螺纹钢</v>
          </cell>
          <cell r="C1325" t="str">
            <v>HRB400EФ32*9m</v>
          </cell>
          <cell r="D1325" t="str">
            <v>吨</v>
          </cell>
          <cell r="E1325">
            <v>28</v>
          </cell>
          <cell r="F1325">
            <v>45735</v>
          </cell>
          <cell r="G1325" t="str">
            <v>（中铁六局呼和公司康新高速TJ4-2标）四川省甘孜藏族自治州康定市新都桥镇东俄罗三村中建八局搅拌站旁</v>
          </cell>
          <cell r="H1325" t="str">
            <v>许文刚</v>
          </cell>
          <cell r="I1325">
            <v>15848808186</v>
          </cell>
        </row>
        <row r="1326">
          <cell r="A1326" t="str">
            <v>玉昆</v>
          </cell>
          <cell r="B1326" t="str">
            <v>盘螺</v>
          </cell>
          <cell r="C1326" t="str">
            <v>HRB400EΦ12</v>
          </cell>
          <cell r="D1326" t="str">
            <v>吨</v>
          </cell>
          <cell r="E1326">
            <v>40</v>
          </cell>
          <cell r="F1326">
            <v>45735</v>
          </cell>
          <cell r="G1326" t="str">
            <v>（中铁广州局深圳公司西昭高速9标）四川省凉山彝族自治州西昌市西乡乡三百村</v>
          </cell>
          <cell r="H1326" t="str">
            <v>伍红林</v>
          </cell>
          <cell r="I1326">
            <v>18683860677</v>
          </cell>
        </row>
        <row r="1327">
          <cell r="A1327" t="str">
            <v>玉昆</v>
          </cell>
          <cell r="B1327" t="str">
            <v>螺纹钢</v>
          </cell>
          <cell r="C1327" t="str">
            <v>HRB400EΦ12</v>
          </cell>
          <cell r="D1327" t="str">
            <v>吨</v>
          </cell>
          <cell r="E1327">
            <v>120</v>
          </cell>
          <cell r="F1327">
            <v>45735</v>
          </cell>
          <cell r="G1327" t="str">
            <v>（中铁广州局深圳公司西昭高速9标）四川省凉山彝族自治州西昌市西乡乡三百村</v>
          </cell>
          <cell r="H1327" t="str">
            <v>伍红林</v>
          </cell>
          <cell r="I1327">
            <v>18683860677</v>
          </cell>
        </row>
        <row r="1328">
          <cell r="A1328" t="str">
            <v>玉昆</v>
          </cell>
          <cell r="B1328" t="str">
            <v>盘螺</v>
          </cell>
          <cell r="C1328" t="str">
            <v>HRB400EΦ10</v>
          </cell>
          <cell r="D1328" t="str">
            <v>吨</v>
          </cell>
          <cell r="E1328">
            <v>35</v>
          </cell>
          <cell r="F1328">
            <v>45735</v>
          </cell>
          <cell r="G1328" t="str">
            <v>（中铁广州局深圳公司西昭高速9标）四川省凉山彝族自治州西昌市西乡乡三百村</v>
          </cell>
          <cell r="H1328" t="str">
            <v>伍红林</v>
          </cell>
          <cell r="I1328">
            <v>18683860677</v>
          </cell>
        </row>
        <row r="1329">
          <cell r="A1329" t="str">
            <v>德胜</v>
          </cell>
          <cell r="B1329" t="str">
            <v>螺纹钢</v>
          </cell>
          <cell r="C1329" t="str">
            <v>HRB400EΦ20</v>
          </cell>
          <cell r="D1329" t="str">
            <v>吨</v>
          </cell>
          <cell r="E1329">
            <v>70</v>
          </cell>
          <cell r="F1329">
            <v>45735</v>
          </cell>
          <cell r="G1329" t="str">
            <v>（中铁广州局深圳公司西昭高速9标）四川省凉山彝族自治州西昌市西乡乡三百村</v>
          </cell>
          <cell r="H1329" t="str">
            <v>伍红林</v>
          </cell>
          <cell r="I1329">
            <v>18683860677</v>
          </cell>
        </row>
        <row r="1330">
          <cell r="A1330" t="str">
            <v>玉昆</v>
          </cell>
          <cell r="B1330" t="str">
            <v>螺纹钢</v>
          </cell>
          <cell r="C1330" t="str">
            <v>HRB400EΦ14</v>
          </cell>
          <cell r="D1330" t="str">
            <v>吨</v>
          </cell>
          <cell r="E1330">
            <v>40</v>
          </cell>
          <cell r="F1330">
            <v>45735</v>
          </cell>
          <cell r="G1330" t="str">
            <v>（中铁一局四公司西昭高速6标4分部）四川省凉山彝族自治州昭觉县杨日占里</v>
          </cell>
          <cell r="H1330" t="str">
            <v>马占全</v>
          </cell>
          <cell r="I1330">
            <v>18189516465</v>
          </cell>
        </row>
        <row r="1331">
          <cell r="A1331" t="str">
            <v>玉昆</v>
          </cell>
          <cell r="B1331" t="str">
            <v>螺纹钢</v>
          </cell>
          <cell r="C1331" t="str">
            <v>HRB500EΦ25</v>
          </cell>
          <cell r="D1331" t="str">
            <v>吨</v>
          </cell>
          <cell r="E1331">
            <v>40</v>
          </cell>
          <cell r="F1331">
            <v>45735</v>
          </cell>
          <cell r="G1331" t="str">
            <v>（中铁一局四公司西昭高速6标4分部）四川省凉山彝族自治州昭觉县杨日占里</v>
          </cell>
          <cell r="H1331" t="str">
            <v>马占全</v>
          </cell>
          <cell r="I1331">
            <v>18189516465</v>
          </cell>
        </row>
        <row r="1332">
          <cell r="A1332" t="str">
            <v>凤钢</v>
          </cell>
          <cell r="B1332" t="str">
            <v>螺纹钢</v>
          </cell>
          <cell r="C1332" t="str">
            <v>HRB500EΦ28</v>
          </cell>
          <cell r="D1332" t="str">
            <v>吨</v>
          </cell>
          <cell r="E1332">
            <v>70</v>
          </cell>
          <cell r="F1332">
            <v>45735</v>
          </cell>
          <cell r="G1332" t="str">
            <v>（中铁一局四公司西昭高速6标4分部）四川省凉山彝族自治州昭觉县杨日占里</v>
          </cell>
          <cell r="H1332" t="str">
            <v>马占全</v>
          </cell>
          <cell r="I1332">
            <v>18189516465</v>
          </cell>
        </row>
        <row r="1333">
          <cell r="A1333" t="str">
            <v>凤钢</v>
          </cell>
          <cell r="B1333" t="str">
            <v>螺纹钢</v>
          </cell>
          <cell r="C1333" t="str">
            <v>HRB400EΦ28</v>
          </cell>
          <cell r="D1333" t="str">
            <v>吨</v>
          </cell>
          <cell r="E1333">
            <v>15</v>
          </cell>
          <cell r="F1333">
            <v>45735</v>
          </cell>
          <cell r="G1333" t="str">
            <v>（中铁一局四公司西昭高速6标4分部）四川省凉山彝族自治州昭觉县杨日占里</v>
          </cell>
          <cell r="H1333" t="str">
            <v>马占全</v>
          </cell>
          <cell r="I1333">
            <v>18189516465</v>
          </cell>
        </row>
        <row r="1334">
          <cell r="A1334" t="str">
            <v>玉昆</v>
          </cell>
          <cell r="B1334" t="str">
            <v>盘螺</v>
          </cell>
          <cell r="C1334" t="str">
            <v>HRB400EΦ12</v>
          </cell>
          <cell r="D1334" t="str">
            <v>吨</v>
          </cell>
          <cell r="E1334">
            <v>120</v>
          </cell>
          <cell r="F1334">
            <v>45735</v>
          </cell>
          <cell r="G1334" t="str">
            <v>凉山州昭觉县洒拉地坡乡中铁一局三分部山里钢筋场</v>
          </cell>
          <cell r="H1334" t="str">
            <v>陈忠</v>
          </cell>
          <cell r="I1334">
            <v>17602306163</v>
          </cell>
        </row>
        <row r="1335">
          <cell r="A1335" t="str">
            <v>凤钢</v>
          </cell>
          <cell r="B1335" t="str">
            <v>螺纹钢</v>
          </cell>
          <cell r="C1335" t="str">
            <v>HRB400EΦ16</v>
          </cell>
          <cell r="D1335" t="str">
            <v>吨</v>
          </cell>
          <cell r="E1335">
            <v>80</v>
          </cell>
          <cell r="F1335">
            <v>45735</v>
          </cell>
          <cell r="G1335" t="str">
            <v>凉山州昭觉县洒拉地坡乡中铁一局三分部山里钢筋场</v>
          </cell>
          <cell r="H1335" t="str">
            <v>陈忠</v>
          </cell>
          <cell r="I1335">
            <v>17602306163</v>
          </cell>
        </row>
        <row r="1336">
          <cell r="A1336" t="str">
            <v>凤钢</v>
          </cell>
          <cell r="B1336" t="str">
            <v>螺纹钢</v>
          </cell>
          <cell r="C1336" t="str">
            <v>HRB400EΦ18</v>
          </cell>
          <cell r="D1336" t="str">
            <v>吨</v>
          </cell>
          <cell r="E1336">
            <v>80</v>
          </cell>
          <cell r="F1336">
            <v>45735</v>
          </cell>
          <cell r="G1336" t="str">
            <v>凉山州昭觉县洒拉地坡乡中铁一局三分部山里钢筋场</v>
          </cell>
          <cell r="H1336" t="str">
            <v>陈忠</v>
          </cell>
          <cell r="I1336">
            <v>17602306163</v>
          </cell>
        </row>
        <row r="1337">
          <cell r="A1337" t="str">
            <v>玉昆</v>
          </cell>
          <cell r="B1337" t="str">
            <v>螺纹钢</v>
          </cell>
          <cell r="C1337" t="str">
            <v>HRB400EΦ22</v>
          </cell>
          <cell r="D1337" t="str">
            <v>吨</v>
          </cell>
          <cell r="E1337">
            <v>80</v>
          </cell>
          <cell r="F1337">
            <v>45735</v>
          </cell>
          <cell r="G1337" t="str">
            <v>凉山州昭觉县洒拉地坡乡中铁一局三分部山里钢筋场</v>
          </cell>
          <cell r="H1337" t="str">
            <v>陈忠</v>
          </cell>
          <cell r="I1337">
            <v>17602306163</v>
          </cell>
        </row>
        <row r="1338">
          <cell r="A1338" t="str">
            <v>玉昆</v>
          </cell>
          <cell r="B1338" t="str">
            <v>螺纹钢</v>
          </cell>
          <cell r="C1338" t="str">
            <v>HRB500EΦ25</v>
          </cell>
          <cell r="D1338" t="str">
            <v>吨</v>
          </cell>
          <cell r="E1338">
            <v>80</v>
          </cell>
          <cell r="F1338">
            <v>45735</v>
          </cell>
          <cell r="G1338" t="str">
            <v>凉山州昭觉县洒拉地坡乡中铁一局三分部山里钢筋场</v>
          </cell>
          <cell r="H1338" t="str">
            <v>陈忠</v>
          </cell>
          <cell r="I1338">
            <v>17602306163</v>
          </cell>
        </row>
        <row r="1339">
          <cell r="A1339" t="str">
            <v>德胜</v>
          </cell>
          <cell r="B1339" t="str">
            <v>螺纹钢</v>
          </cell>
          <cell r="C1339" t="str">
            <v>HRB500EΦ32</v>
          </cell>
          <cell r="D1339" t="str">
            <v>吨</v>
          </cell>
          <cell r="E1339">
            <v>80</v>
          </cell>
          <cell r="F1339">
            <v>45735</v>
          </cell>
          <cell r="G1339" t="str">
            <v>凉山州昭觉县洒拉地坡乡中铁一局三分部山里钢筋场</v>
          </cell>
          <cell r="H1339" t="str">
            <v>陈忠</v>
          </cell>
          <cell r="I1339">
            <v>17602306163</v>
          </cell>
        </row>
        <row r="1340">
          <cell r="A1340" t="str">
            <v>德胜</v>
          </cell>
          <cell r="B1340" t="str">
            <v>螺纹钢</v>
          </cell>
          <cell r="C1340" t="str">
            <v>HRB500EΦ32</v>
          </cell>
          <cell r="D1340" t="str">
            <v>吨</v>
          </cell>
          <cell r="E1340">
            <v>160</v>
          </cell>
          <cell r="F1340">
            <v>45735</v>
          </cell>
          <cell r="G1340" t="str">
            <v>凉山州昭觉县洒拉地坡乡中铁一局三分部山里钢筋场</v>
          </cell>
          <cell r="H1340" t="str">
            <v>陈忠</v>
          </cell>
          <cell r="I1340">
            <v>17602306163</v>
          </cell>
        </row>
        <row r="1341">
          <cell r="A1341" t="str">
            <v>凤钢</v>
          </cell>
          <cell r="B1341" t="str">
            <v>盘螺</v>
          </cell>
          <cell r="C1341" t="str">
            <v>HRB400EΦ10</v>
          </cell>
          <cell r="D1341" t="str">
            <v>吨</v>
          </cell>
          <cell r="E1341">
            <v>70</v>
          </cell>
          <cell r="F1341">
            <v>45735</v>
          </cell>
          <cell r="G1341" t="str">
            <v>5标三分部十局第七公司凉山州昭觉县新城镇阿都马打(中铁十局西昭高速3号拌合站过磅)</v>
          </cell>
          <cell r="H1341" t="str">
            <v>魏忠魁</v>
          </cell>
          <cell r="I1341">
            <v>18229056777</v>
          </cell>
        </row>
        <row r="1342">
          <cell r="A1342" t="str">
            <v>凤钢</v>
          </cell>
          <cell r="B1342" t="str">
            <v>螺纹钢</v>
          </cell>
          <cell r="C1342" t="str">
            <v>HRB400EΦ12</v>
          </cell>
          <cell r="D1342" t="str">
            <v>吨</v>
          </cell>
          <cell r="E1342">
            <v>75</v>
          </cell>
          <cell r="F1342">
            <v>45735</v>
          </cell>
          <cell r="G1342" t="str">
            <v>5标三分部十局第七公司凉山州昭觉县新城镇阿都马打(中铁十局西昭高速3号拌合站过磅)</v>
          </cell>
          <cell r="H1342" t="str">
            <v>魏忠魁</v>
          </cell>
          <cell r="I1342">
            <v>18229056777</v>
          </cell>
        </row>
        <row r="1343">
          <cell r="A1343" t="str">
            <v>凤钢</v>
          </cell>
          <cell r="B1343" t="str">
            <v>螺纹钢</v>
          </cell>
          <cell r="C1343" t="str">
            <v>HRB500EΦ25</v>
          </cell>
          <cell r="D1343" t="str">
            <v>吨</v>
          </cell>
          <cell r="E1343">
            <v>125</v>
          </cell>
          <cell r="F1343">
            <v>45735</v>
          </cell>
          <cell r="G1343" t="str">
            <v>5标三分部十局第七公司凉山州昭觉县新城镇阿都马打(中铁十局西昭高速3号拌合站过磅)</v>
          </cell>
          <cell r="H1343" t="str">
            <v>魏忠魁</v>
          </cell>
          <cell r="I1343">
            <v>18229056777</v>
          </cell>
        </row>
        <row r="1344">
          <cell r="A1344" t="str">
            <v>凤钢</v>
          </cell>
          <cell r="B1344" t="str">
            <v>螺纹钢</v>
          </cell>
          <cell r="C1344" t="str">
            <v>HRB500EΦ28</v>
          </cell>
          <cell r="D1344" t="str">
            <v>吨</v>
          </cell>
          <cell r="E1344">
            <v>25</v>
          </cell>
          <cell r="F1344">
            <v>45735</v>
          </cell>
          <cell r="G1344" t="str">
            <v>5标三分部十局第七公司凉山州昭觉县新城镇阿都马打(中铁十局西昭高速3号拌合站过磅)</v>
          </cell>
          <cell r="H1344" t="str">
            <v>魏忠魁</v>
          </cell>
          <cell r="I1344">
            <v>18229056777</v>
          </cell>
        </row>
        <row r="1345">
          <cell r="A1345" t="str">
            <v>凤钢</v>
          </cell>
          <cell r="B1345" t="str">
            <v>螺纹钢</v>
          </cell>
          <cell r="C1345" t="str">
            <v>HRB500EΦ32</v>
          </cell>
          <cell r="D1345" t="str">
            <v>吨</v>
          </cell>
          <cell r="E1345">
            <v>75</v>
          </cell>
          <cell r="F1345">
            <v>45735</v>
          </cell>
          <cell r="G1345" t="str">
            <v>5标三分部十局第七公司凉山州昭觉县新城镇阿都马打(中铁十局西昭高速3号拌合站过磅)</v>
          </cell>
          <cell r="H1345" t="str">
            <v>魏忠魁</v>
          </cell>
          <cell r="I1345">
            <v>18229056777</v>
          </cell>
        </row>
        <row r="1346">
          <cell r="A1346" t="str">
            <v>凤钢</v>
          </cell>
          <cell r="B1346" t="str">
            <v>螺纹钢</v>
          </cell>
          <cell r="C1346" t="str">
            <v>HRB400EΦ16</v>
          </cell>
          <cell r="D1346" t="str">
            <v>吨</v>
          </cell>
          <cell r="E1346">
            <v>5</v>
          </cell>
          <cell r="F1346">
            <v>45735</v>
          </cell>
          <cell r="G1346" t="str">
            <v>5标三分部十局第七公司凉山州昭觉县达洛乡村委会东300米</v>
          </cell>
          <cell r="H1346" t="str">
            <v>魏忠魁</v>
          </cell>
          <cell r="I1346">
            <v>18229056777</v>
          </cell>
        </row>
        <row r="1347">
          <cell r="A1347" t="str">
            <v>凤钢</v>
          </cell>
          <cell r="B1347" t="str">
            <v>螺纹钢</v>
          </cell>
          <cell r="C1347" t="str">
            <v>HRB400EΦ32</v>
          </cell>
          <cell r="D1347" t="str">
            <v>吨</v>
          </cell>
          <cell r="E1347">
            <v>30</v>
          </cell>
          <cell r="F1347">
            <v>45735</v>
          </cell>
          <cell r="G1347" t="str">
            <v>5标三分部十局第七公司凉山州昭觉县达洛乡村委会东300米</v>
          </cell>
          <cell r="H1347" t="str">
            <v>魏忠魁</v>
          </cell>
          <cell r="I1347">
            <v>18229056777</v>
          </cell>
        </row>
        <row r="1348">
          <cell r="A1348" t="str">
            <v>凤钢</v>
          </cell>
          <cell r="B1348" t="str">
            <v>螺纹钢</v>
          </cell>
          <cell r="C1348" t="str">
            <v>HRB500EΦ28</v>
          </cell>
          <cell r="D1348" t="str">
            <v>吨</v>
          </cell>
          <cell r="E1348">
            <v>45</v>
          </cell>
          <cell r="F1348">
            <v>45735</v>
          </cell>
          <cell r="G1348" t="str">
            <v>5标三分部十局第七公司凉山州昭觉县达洛乡村委会东300米</v>
          </cell>
          <cell r="H1348" t="str">
            <v>魏忠魁</v>
          </cell>
          <cell r="I1348">
            <v>18229056777</v>
          </cell>
        </row>
        <row r="1349">
          <cell r="A1349" t="str">
            <v>凤钢</v>
          </cell>
          <cell r="B1349" t="str">
            <v>螺纹钢</v>
          </cell>
          <cell r="C1349" t="str">
            <v>HRB500EΦ32</v>
          </cell>
          <cell r="D1349" t="str">
            <v>吨</v>
          </cell>
          <cell r="E1349">
            <v>25</v>
          </cell>
          <cell r="F1349">
            <v>45735</v>
          </cell>
          <cell r="G1349" t="str">
            <v>5标三分部十局第七公司凉山州昭觉县达洛乡村委会东300米</v>
          </cell>
          <cell r="H1349" t="str">
            <v>魏忠魁</v>
          </cell>
          <cell r="I1349">
            <v>18229056777</v>
          </cell>
        </row>
        <row r="1350">
          <cell r="A1350" t="str">
            <v>凤钢</v>
          </cell>
          <cell r="B1350" t="str">
            <v>螺纹钢</v>
          </cell>
          <cell r="C1350" t="str">
            <v>HRP400E16</v>
          </cell>
          <cell r="D1350" t="str">
            <v>吨</v>
          </cell>
          <cell r="E1350">
            <v>60</v>
          </cell>
          <cell r="F1350">
            <v>45735</v>
          </cell>
          <cell r="G1350" t="str">
            <v>5标二分部十局第七公司四川省凉山州彝族自治州昭觉县</v>
          </cell>
          <cell r="H1350" t="str">
            <v>王浩</v>
          </cell>
          <cell r="I1350">
            <v>18292113429</v>
          </cell>
        </row>
        <row r="1351">
          <cell r="A1351" t="str">
            <v>凤钢</v>
          </cell>
          <cell r="B1351" t="str">
            <v>螺纹钢</v>
          </cell>
          <cell r="C1351" t="str">
            <v>HRP400E20</v>
          </cell>
          <cell r="D1351" t="str">
            <v>吨</v>
          </cell>
          <cell r="E1351">
            <v>15</v>
          </cell>
          <cell r="F1351">
            <v>45735</v>
          </cell>
          <cell r="G1351" t="str">
            <v>5标二分部十局第七公司四川省凉山州彝族自治州昭觉县</v>
          </cell>
          <cell r="H1351" t="str">
            <v>王浩</v>
          </cell>
          <cell r="I1351">
            <v>18292113429</v>
          </cell>
        </row>
        <row r="1352">
          <cell r="A1352" t="str">
            <v>凤钢</v>
          </cell>
          <cell r="B1352" t="str">
            <v>螺纹钢</v>
          </cell>
          <cell r="C1352" t="str">
            <v>HRB400EΦ16</v>
          </cell>
          <cell r="D1352" t="str">
            <v>吨</v>
          </cell>
          <cell r="E1352">
            <v>30</v>
          </cell>
          <cell r="F1352">
            <v>45735</v>
          </cell>
          <cell r="G1352" t="str">
            <v>5标一分部十局第七公司1号钢构厂</v>
          </cell>
          <cell r="H1352" t="str">
            <v>吴裕</v>
          </cell>
          <cell r="I1352">
            <v>19802920715</v>
          </cell>
        </row>
        <row r="1353">
          <cell r="A1353" t="str">
            <v>凤钢</v>
          </cell>
          <cell r="B1353" t="str">
            <v>螺纹钢</v>
          </cell>
          <cell r="C1353" t="str">
            <v>HRB400EΦ25</v>
          </cell>
          <cell r="D1353" t="str">
            <v>吨</v>
          </cell>
          <cell r="E1353">
            <v>50</v>
          </cell>
          <cell r="F1353">
            <v>45735</v>
          </cell>
          <cell r="G1353" t="str">
            <v>5标一分部十局第七公司1号钢构厂</v>
          </cell>
          <cell r="H1353" t="str">
            <v>吴裕</v>
          </cell>
          <cell r="I1353">
            <v>19802920715</v>
          </cell>
        </row>
        <row r="1354">
          <cell r="A1354" t="str">
            <v>达钢</v>
          </cell>
          <cell r="B1354" t="str">
            <v>螺纹钢</v>
          </cell>
          <cell r="C1354" t="str">
            <v>HRB400E Φ14 9m</v>
          </cell>
          <cell r="D1354" t="str">
            <v>吨</v>
          </cell>
          <cell r="E1354">
            <v>35</v>
          </cell>
          <cell r="F1354">
            <v>45735</v>
          </cell>
          <cell r="G1354" t="str">
            <v>（十九冶-江龙高速一分部）重庆市云阳县X886附近中国十九冶开云高速项目总包部西98米*黄岭隧道洞口</v>
          </cell>
          <cell r="H1354" t="str">
            <v>吴章红</v>
          </cell>
          <cell r="I1354">
            <v>18628165772</v>
          </cell>
        </row>
        <row r="1355">
          <cell r="A1355" t="str">
            <v>达钢</v>
          </cell>
          <cell r="B1355" t="str">
            <v>螺纹钢</v>
          </cell>
          <cell r="C1355" t="str">
            <v>HRB400EФ12*9m</v>
          </cell>
          <cell r="D1355" t="str">
            <v>吨</v>
          </cell>
          <cell r="E1355">
            <v>33</v>
          </cell>
          <cell r="F1355">
            <v>45735</v>
          </cell>
          <cell r="G1355" t="str">
            <v>（中核华兴市政道路项目部）四川省南充市营山县咸安大道成都元泽环境技术有限公司营山分公司</v>
          </cell>
          <cell r="H1355" t="str">
            <v>黎家敏</v>
          </cell>
          <cell r="I1355" t="str">
            <v>15082798787</v>
          </cell>
        </row>
        <row r="1356">
          <cell r="A1356" t="str">
            <v>润耀</v>
          </cell>
          <cell r="B1356" t="str">
            <v>螺纹钢</v>
          </cell>
          <cell r="C1356" t="str">
            <v>HRB400E Φ14 12m</v>
          </cell>
          <cell r="D1356" t="str">
            <v>吨</v>
          </cell>
          <cell r="E1356">
            <v>35</v>
          </cell>
          <cell r="F1356">
            <v>45735</v>
          </cell>
          <cell r="G1356" t="str">
            <v>（中铁十局-资乐高速4标）四川省眉山市仁寿县彰加镇促进村中铁十局资乐高速1#钢筋场</v>
          </cell>
          <cell r="H1356" t="str">
            <v>杨飞</v>
          </cell>
          <cell r="I1356">
            <v>15667998777</v>
          </cell>
        </row>
        <row r="1357">
          <cell r="A1357" t="str">
            <v>润耀</v>
          </cell>
          <cell r="B1357" t="str">
            <v>螺纹钢</v>
          </cell>
          <cell r="C1357" t="str">
            <v>HRB400E Φ16 12m</v>
          </cell>
          <cell r="D1357" t="str">
            <v>吨</v>
          </cell>
          <cell r="E1357">
            <v>35</v>
          </cell>
          <cell r="F1357">
            <v>45735</v>
          </cell>
          <cell r="G1357" t="str">
            <v>（中铁十局-资乐高速4标）四川省眉山市仁寿县彰加镇促进村中铁十局资乐高速1#钢筋场</v>
          </cell>
          <cell r="H1357" t="str">
            <v>杨飞</v>
          </cell>
          <cell r="I1357">
            <v>15667998777</v>
          </cell>
        </row>
        <row r="1358">
          <cell r="A1358" t="str">
            <v>润耀</v>
          </cell>
          <cell r="B1358" t="str">
            <v>高线</v>
          </cell>
          <cell r="C1358" t="str">
            <v>HPB300Φ12</v>
          </cell>
          <cell r="D1358" t="str">
            <v>吨</v>
          </cell>
          <cell r="E1358">
            <v>17.5</v>
          </cell>
          <cell r="F1358">
            <v>45735</v>
          </cell>
          <cell r="G1358" t="str">
            <v>（中铁十局-资乐高速4标）四川省眉山市仁寿县彰加镇促进村中铁十局资乐高速1#钢筋场</v>
          </cell>
          <cell r="H1358" t="str">
            <v>杨飞</v>
          </cell>
          <cell r="I1358">
            <v>15667998777</v>
          </cell>
        </row>
        <row r="1359">
          <cell r="A1359" t="str">
            <v>润耀</v>
          </cell>
          <cell r="B1359" t="str">
            <v>高线</v>
          </cell>
          <cell r="C1359" t="str">
            <v>HPB300Φ10</v>
          </cell>
          <cell r="D1359" t="str">
            <v>吨</v>
          </cell>
          <cell r="E1359">
            <v>17.5</v>
          </cell>
          <cell r="F1359">
            <v>45735</v>
          </cell>
          <cell r="G1359" t="str">
            <v>（中铁十局-资乐高速4标）四川省眉山市仁寿县彰加镇促进村中铁十局资乐高速1#钢筋场</v>
          </cell>
          <cell r="H1359" t="str">
            <v>杨飞</v>
          </cell>
          <cell r="I1359">
            <v>15667998777</v>
          </cell>
        </row>
        <row r="1360">
          <cell r="A1360" t="str">
            <v>润耀</v>
          </cell>
          <cell r="B1360" t="str">
            <v>螺纹钢</v>
          </cell>
          <cell r="C1360" t="str">
            <v>HRB400EΦ16*9m</v>
          </cell>
          <cell r="D1360" t="str">
            <v>吨</v>
          </cell>
          <cell r="E1360">
            <v>5</v>
          </cell>
          <cell r="F1360">
            <v>45735</v>
          </cell>
          <cell r="G1360" t="str">
            <v>（中铁一局大渡河大桥项目）乐山市峨边县沙坪镇核桃坪S309</v>
          </cell>
          <cell r="H1360" t="str">
            <v>冯雷</v>
          </cell>
          <cell r="I1360" t="str">
            <v>18700069985</v>
          </cell>
        </row>
        <row r="1361">
          <cell r="A1361" t="str">
            <v>润耀</v>
          </cell>
          <cell r="B1361" t="str">
            <v>螺纹钢</v>
          </cell>
          <cell r="C1361" t="str">
            <v>HRB400EΦ28*9m</v>
          </cell>
          <cell r="D1361" t="str">
            <v>吨</v>
          </cell>
          <cell r="E1361">
            <v>3</v>
          </cell>
          <cell r="F1361">
            <v>45735</v>
          </cell>
          <cell r="G1361" t="str">
            <v>（中铁一局大渡河大桥项目）乐山市峨边县沙坪镇核桃坪S309</v>
          </cell>
          <cell r="H1361" t="str">
            <v>冯雷</v>
          </cell>
          <cell r="I1361" t="str">
            <v>18700069985</v>
          </cell>
        </row>
        <row r="1362">
          <cell r="A1362" t="str">
            <v>润耀</v>
          </cell>
          <cell r="B1362" t="str">
            <v>螺纹钢</v>
          </cell>
          <cell r="C1362" t="str">
            <v>HRB400EΦ32*9m</v>
          </cell>
          <cell r="D1362" t="str">
            <v>吨</v>
          </cell>
          <cell r="E1362">
            <v>26</v>
          </cell>
          <cell r="F1362">
            <v>45735</v>
          </cell>
          <cell r="G1362" t="str">
            <v>（中铁一局大渡河大桥项目）乐山市峨边县沙坪镇核桃坪S309</v>
          </cell>
          <cell r="H1362" t="str">
            <v>冯雷</v>
          </cell>
          <cell r="I1362" t="str">
            <v>18700069985</v>
          </cell>
        </row>
        <row r="1363">
          <cell r="A1363" t="str">
            <v>晋邦</v>
          </cell>
          <cell r="B1363" t="str">
            <v>盘螺</v>
          </cell>
          <cell r="C1363" t="str">
            <v>HRB400E Φ10</v>
          </cell>
          <cell r="D1363" t="str">
            <v>吨</v>
          </cell>
          <cell r="E1363">
            <v>10</v>
          </cell>
          <cell r="F1363">
            <v>45735</v>
          </cell>
          <cell r="G1363" t="str">
            <v>（十九冶-江龙高速一分部）重庆市云阳县X886附近中国十九冶开云高速项目总包部西98米*复兴互通预制梁场</v>
          </cell>
          <cell r="H1363" t="str">
            <v>吴章红</v>
          </cell>
          <cell r="I1363">
            <v>18628165772</v>
          </cell>
        </row>
        <row r="1364">
          <cell r="A1364" t="str">
            <v>晋邦</v>
          </cell>
          <cell r="B1364" t="str">
            <v>高线</v>
          </cell>
          <cell r="C1364" t="str">
            <v>HPB300Φ10</v>
          </cell>
          <cell r="D1364" t="str">
            <v>吨</v>
          </cell>
          <cell r="E1364">
            <v>26</v>
          </cell>
          <cell r="F1364">
            <v>45735</v>
          </cell>
          <cell r="G1364" t="str">
            <v>（十九冶-江龙高速一分部）重庆市云阳县X886附近中国十九冶开云高速项目总包部西98米*复兴互通预制梁场</v>
          </cell>
          <cell r="H1364" t="str">
            <v>吴章红</v>
          </cell>
          <cell r="I1364">
            <v>18628165772</v>
          </cell>
        </row>
        <row r="1365">
          <cell r="A1365" t="str">
            <v>晋邦</v>
          </cell>
          <cell r="B1365" t="str">
            <v>螺纹钢</v>
          </cell>
          <cell r="C1365" t="str">
            <v>HRB400E Φ20 9m</v>
          </cell>
          <cell r="D1365" t="str">
            <v>吨</v>
          </cell>
          <cell r="E1365">
            <v>7</v>
          </cell>
          <cell r="F1365">
            <v>45735</v>
          </cell>
          <cell r="G1365" t="str">
            <v>（十九冶-华电重庆奉节）重庆市奉节县康乐镇七星村</v>
          </cell>
          <cell r="H1365" t="str">
            <v>岑甲乐</v>
          </cell>
          <cell r="I1365">
            <v>17349037782</v>
          </cell>
        </row>
        <row r="1366">
          <cell r="A1366" t="str">
            <v>晋邦</v>
          </cell>
          <cell r="B1366" t="str">
            <v>螺纹钢</v>
          </cell>
          <cell r="C1366" t="str">
            <v>HRB400E Φ25 9m</v>
          </cell>
          <cell r="D1366" t="str">
            <v>吨</v>
          </cell>
          <cell r="E1366">
            <v>5</v>
          </cell>
          <cell r="F1366">
            <v>45735</v>
          </cell>
          <cell r="G1366" t="str">
            <v>（十九冶-华电重庆奉节）重庆市奉节县康乐镇七星村</v>
          </cell>
          <cell r="H1366" t="str">
            <v>岑甲乐</v>
          </cell>
          <cell r="I1366">
            <v>17349037782</v>
          </cell>
        </row>
        <row r="1367">
          <cell r="A1367" t="str">
            <v>晋邦</v>
          </cell>
          <cell r="B1367" t="str">
            <v>高线</v>
          </cell>
          <cell r="C1367" t="str">
            <v>HPB300Φ10</v>
          </cell>
          <cell r="D1367" t="str">
            <v>吨</v>
          </cell>
          <cell r="E1367">
            <v>4</v>
          </cell>
          <cell r="F1367">
            <v>45735</v>
          </cell>
          <cell r="G1367" t="str">
            <v>（十九冶-华电重庆奉节）重庆市奉节县康乐镇七星村</v>
          </cell>
          <cell r="H1367" t="str">
            <v>岑甲乐</v>
          </cell>
          <cell r="I1367">
            <v>17349037782</v>
          </cell>
        </row>
        <row r="1368">
          <cell r="A1368" t="str">
            <v>晋邦</v>
          </cell>
          <cell r="B1368" t="str">
            <v>螺纹钢</v>
          </cell>
          <cell r="C1368" t="str">
            <v>HRB400E Φ32 9m</v>
          </cell>
          <cell r="D1368" t="str">
            <v>吨</v>
          </cell>
          <cell r="E1368">
            <v>6</v>
          </cell>
          <cell r="F1368">
            <v>45735</v>
          </cell>
          <cell r="G1368" t="str">
            <v>（十九冶-华电重庆奉节）重庆市奉节县康乐镇七星村</v>
          </cell>
          <cell r="H1368" t="str">
            <v>岑甲乐</v>
          </cell>
          <cell r="I1368">
            <v>17349037782</v>
          </cell>
        </row>
        <row r="1369">
          <cell r="A1369" t="str">
            <v>晋邦</v>
          </cell>
          <cell r="B1369" t="str">
            <v>高线</v>
          </cell>
          <cell r="C1369" t="str">
            <v>HPB300Φ8</v>
          </cell>
          <cell r="D1369" t="str">
            <v>吨</v>
          </cell>
          <cell r="E1369">
            <v>5</v>
          </cell>
          <cell r="F1369">
            <v>45735</v>
          </cell>
          <cell r="G1369" t="str">
            <v>（十九冶-华电重庆奉节）重庆市奉节县康乐镇七星村</v>
          </cell>
          <cell r="H1369" t="str">
            <v>岑甲乐</v>
          </cell>
          <cell r="I1369">
            <v>17349037782</v>
          </cell>
        </row>
        <row r="1370">
          <cell r="A1370" t="str">
            <v>晋邦</v>
          </cell>
          <cell r="B1370" t="str">
            <v>螺纹钢</v>
          </cell>
          <cell r="C1370" t="str">
            <v>HRB400E Φ14 9m</v>
          </cell>
          <cell r="D1370" t="str">
            <v>吨</v>
          </cell>
          <cell r="E1370">
            <v>8.3</v>
          </cell>
          <cell r="F1370">
            <v>45735</v>
          </cell>
          <cell r="G1370" t="str">
            <v>（十九冶-华电重庆奉节）重庆市奉节县康乐镇七星村</v>
          </cell>
          <cell r="H1370" t="str">
            <v>岑甲乐</v>
          </cell>
          <cell r="I1370">
            <v>17349037782</v>
          </cell>
        </row>
        <row r="1371">
          <cell r="A1371" t="str">
            <v>晋邦</v>
          </cell>
          <cell r="B1371" t="str">
            <v>高线</v>
          </cell>
          <cell r="C1371" t="str">
            <v>HPB300Φ8</v>
          </cell>
          <cell r="D1371" t="str">
            <v>吨</v>
          </cell>
          <cell r="E1371">
            <v>10</v>
          </cell>
          <cell r="F1371">
            <v>45735</v>
          </cell>
          <cell r="G1371" t="str">
            <v>（十九冶-江龙高速三分部）重庆市云阳县开云高速（钢厂村）*龙缸互通</v>
          </cell>
          <cell r="H1371" t="str">
            <v>徐宇</v>
          </cell>
          <cell r="I1371">
            <v>19822311919</v>
          </cell>
        </row>
        <row r="1372">
          <cell r="A1372" t="str">
            <v>晋邦</v>
          </cell>
          <cell r="B1372" t="str">
            <v>螺纹钢</v>
          </cell>
          <cell r="C1372" t="str">
            <v>HRB400E Φ20 9m</v>
          </cell>
          <cell r="D1372" t="str">
            <v>吨</v>
          </cell>
          <cell r="E1372">
            <v>25</v>
          </cell>
          <cell r="F1372">
            <v>45735</v>
          </cell>
          <cell r="G1372" t="str">
            <v>（十九冶-江龙高速三分部）重庆市云阳县开云高速（钢厂村）*朗树湾2#桥路基</v>
          </cell>
          <cell r="H1372" t="str">
            <v>徐宇</v>
          </cell>
          <cell r="I1372">
            <v>19822311919</v>
          </cell>
        </row>
        <row r="1373">
          <cell r="A1373" t="str">
            <v>晋邦</v>
          </cell>
          <cell r="B1373" t="str">
            <v>螺纹钢</v>
          </cell>
          <cell r="C1373" t="str">
            <v>HRB400E Φ18 9m</v>
          </cell>
          <cell r="D1373" t="str">
            <v>吨</v>
          </cell>
          <cell r="E1373">
            <v>35</v>
          </cell>
          <cell r="F1373">
            <v>45735</v>
          </cell>
          <cell r="G1373" t="str">
            <v>（十九冶-江龙高速三分部）重庆市云阳县开云高速（钢厂村）*朗树湾2#桥路基</v>
          </cell>
          <cell r="H1373" t="str">
            <v>徐宇</v>
          </cell>
          <cell r="I1373">
            <v>19822311919</v>
          </cell>
        </row>
        <row r="1374">
          <cell r="A1374" t="str">
            <v>晋邦</v>
          </cell>
          <cell r="B1374" t="str">
            <v>螺纹钢</v>
          </cell>
          <cell r="C1374" t="str">
            <v>HRB400E Φ20 9m</v>
          </cell>
          <cell r="D1374" t="str">
            <v>吨</v>
          </cell>
          <cell r="E1374">
            <v>35</v>
          </cell>
          <cell r="F1374">
            <v>45735</v>
          </cell>
          <cell r="G1374" t="str">
            <v>（十九冶-江龙高速三分部）重庆市云阳县开云高速（钢厂村）*朗树湾2#桥路基</v>
          </cell>
          <cell r="H1374" t="str">
            <v>徐宇</v>
          </cell>
          <cell r="I1374">
            <v>19822311919</v>
          </cell>
        </row>
        <row r="1375">
          <cell r="A1375" t="str">
            <v>晋邦</v>
          </cell>
          <cell r="B1375" t="str">
            <v>高线</v>
          </cell>
          <cell r="C1375" t="str">
            <v>HPB300Φ10</v>
          </cell>
          <cell r="D1375" t="str">
            <v>吨</v>
          </cell>
          <cell r="E1375">
            <v>3</v>
          </cell>
          <cell r="F1375">
            <v>45735</v>
          </cell>
          <cell r="G1375" t="str">
            <v>（十九冶-江龙高速三分部）重庆市云阳县开云高速（钢厂村）*朗树湾2#桥路基</v>
          </cell>
          <cell r="H1375" t="str">
            <v>徐宇</v>
          </cell>
          <cell r="I1375">
            <v>19822311919</v>
          </cell>
        </row>
        <row r="1376">
          <cell r="A1376" t="str">
            <v>晋邦</v>
          </cell>
          <cell r="B1376" t="str">
            <v>螺纹钢</v>
          </cell>
          <cell r="C1376" t="str">
            <v>HRB400E Φ16 9m</v>
          </cell>
          <cell r="D1376" t="str">
            <v>吨</v>
          </cell>
          <cell r="E1376">
            <v>3</v>
          </cell>
          <cell r="F1376">
            <v>45735</v>
          </cell>
          <cell r="G1376" t="str">
            <v>（十九冶-江龙高速三分部）重庆市云阳县开云高速（钢厂村）*朗树湾2#桥路基</v>
          </cell>
          <cell r="H1376" t="str">
            <v>徐宇</v>
          </cell>
          <cell r="I1376">
            <v>19822311919</v>
          </cell>
        </row>
        <row r="1377">
          <cell r="A1377" t="str">
            <v>晋邦</v>
          </cell>
          <cell r="B1377" t="str">
            <v>螺纹钢</v>
          </cell>
          <cell r="C1377" t="str">
            <v>HRB400E Φ12 9m</v>
          </cell>
          <cell r="D1377" t="str">
            <v>吨</v>
          </cell>
          <cell r="E1377">
            <v>15</v>
          </cell>
          <cell r="F1377">
            <v>45735</v>
          </cell>
          <cell r="G1377" t="str">
            <v>（十九冶-江龙高速三分部）重庆市云阳县龙角镇*皮家营梁场</v>
          </cell>
          <cell r="H1377" t="str">
            <v>徐宇</v>
          </cell>
          <cell r="I1377">
            <v>19822311919</v>
          </cell>
        </row>
        <row r="1378">
          <cell r="A1378" t="str">
            <v>晋邦</v>
          </cell>
          <cell r="B1378" t="str">
            <v>高线</v>
          </cell>
          <cell r="C1378" t="str">
            <v>HPB300Φ8</v>
          </cell>
          <cell r="D1378" t="str">
            <v>吨</v>
          </cell>
          <cell r="E1378">
            <v>12</v>
          </cell>
          <cell r="F1378">
            <v>45735</v>
          </cell>
          <cell r="G1378" t="str">
            <v>（十九冶-江龙高速三分部）重庆市云阳县龙角镇*皮家营隧道</v>
          </cell>
          <cell r="H1378" t="str">
            <v>徐宇</v>
          </cell>
          <cell r="I1378">
            <v>19822311919</v>
          </cell>
        </row>
        <row r="1379">
          <cell r="A1379" t="str">
            <v>晋邦</v>
          </cell>
          <cell r="B1379" t="str">
            <v>螺纹钢</v>
          </cell>
          <cell r="C1379" t="str">
            <v>HRB400E Φ20 9m</v>
          </cell>
          <cell r="D1379" t="str">
            <v>吨</v>
          </cell>
          <cell r="E1379">
            <v>7</v>
          </cell>
          <cell r="F1379">
            <v>45735</v>
          </cell>
          <cell r="G1379" t="str">
            <v>（十九冶-江龙高速三分部）重庆市云阳县龙角镇*皮家营隧道</v>
          </cell>
          <cell r="H1379" t="str">
            <v>徐宇</v>
          </cell>
          <cell r="I1379">
            <v>19822311919</v>
          </cell>
        </row>
        <row r="1380">
          <cell r="A1380" t="str">
            <v>成实</v>
          </cell>
          <cell r="B1380" t="str">
            <v>盘圆</v>
          </cell>
          <cell r="C1380" t="str">
            <v>HPB300Ф10</v>
          </cell>
          <cell r="D1380" t="str">
            <v>吨</v>
          </cell>
          <cell r="E1380">
            <v>2</v>
          </cell>
          <cell r="F1380">
            <v>45736</v>
          </cell>
          <cell r="G1380" t="str">
            <v>（中核华兴市政道路项目部）四川省南充市营山县咸安大道成都元泽环境技术有限公司营山分公司</v>
          </cell>
          <cell r="H1380" t="str">
            <v>黎家敏</v>
          </cell>
          <cell r="I1380" t="str">
            <v>15082798787</v>
          </cell>
        </row>
        <row r="1381">
          <cell r="A1381" t="str">
            <v>成实</v>
          </cell>
          <cell r="B1381" t="str">
            <v>螺纹钢</v>
          </cell>
          <cell r="C1381" t="str">
            <v>HRB400EФ16*9m</v>
          </cell>
          <cell r="D1381" t="str">
            <v>吨</v>
          </cell>
          <cell r="E1381">
            <v>22</v>
          </cell>
          <cell r="F1381">
            <v>45736</v>
          </cell>
          <cell r="G1381" t="str">
            <v>（中核华兴市政道路项目部）四川省南充市营山县咸安大道成都元泽环境技术有限公司营山分公司</v>
          </cell>
          <cell r="H1381" t="str">
            <v>黎家敏</v>
          </cell>
          <cell r="I1381" t="str">
            <v>15082798787</v>
          </cell>
        </row>
        <row r="1382">
          <cell r="A1382" t="str">
            <v>成实</v>
          </cell>
          <cell r="B1382" t="str">
            <v>螺纹钢</v>
          </cell>
          <cell r="C1382" t="str">
            <v>HRB400EФ20*9m</v>
          </cell>
          <cell r="D1382" t="str">
            <v>吨</v>
          </cell>
          <cell r="E1382">
            <v>10</v>
          </cell>
          <cell r="F1382">
            <v>45736</v>
          </cell>
          <cell r="G1382" t="str">
            <v>（中核华兴市政道路项目部）四川省南充市营山县咸安大道成都元泽环境技术有限公司营山分公司</v>
          </cell>
          <cell r="H1382" t="str">
            <v>黎家敏</v>
          </cell>
          <cell r="I1382">
            <v>15082798787</v>
          </cell>
        </row>
        <row r="1383">
          <cell r="A1383" t="str">
            <v>德胜</v>
          </cell>
          <cell r="B1383" t="str">
            <v>螺纹钢</v>
          </cell>
          <cell r="C1383" t="str">
            <v>HRB400EФ20*9m</v>
          </cell>
          <cell r="D1383" t="str">
            <v>吨</v>
          </cell>
          <cell r="E1383">
            <v>70</v>
          </cell>
          <cell r="F1383">
            <v>45736</v>
          </cell>
          <cell r="G1383" t="str">
            <v>（中核华兴市政道路项目部）四川省南充市营山县咸安大道成都元泽环境技术有限公司营山分公司</v>
          </cell>
          <cell r="H1383" t="str">
            <v>黎家敏</v>
          </cell>
          <cell r="I1383">
            <v>15082798787</v>
          </cell>
        </row>
        <row r="1384">
          <cell r="A1384" t="str">
            <v>达钢</v>
          </cell>
          <cell r="B1384" t="str">
            <v>螺纹钢</v>
          </cell>
          <cell r="C1384" t="str">
            <v>HRB400E Φ28 9m</v>
          </cell>
          <cell r="D1384" t="str">
            <v>吨</v>
          </cell>
          <cell r="E1384">
            <v>33</v>
          </cell>
          <cell r="F1384">
            <v>45736</v>
          </cell>
          <cell r="G1384" t="str">
            <v>（五冶达州国道542项目-桥梁4标）四川省达州市达川区大堰镇双井村</v>
          </cell>
          <cell r="H1384" t="str">
            <v>吴志强</v>
          </cell>
          <cell r="I1384">
            <v>18820030907</v>
          </cell>
        </row>
        <row r="1385">
          <cell r="A1385" t="str">
            <v>达钢</v>
          </cell>
          <cell r="B1385" t="str">
            <v>螺纹钢</v>
          </cell>
          <cell r="C1385" t="str">
            <v>HRB400E Φ16 9m</v>
          </cell>
          <cell r="D1385" t="str">
            <v>吨</v>
          </cell>
          <cell r="E1385">
            <v>9</v>
          </cell>
          <cell r="F1385">
            <v>45736</v>
          </cell>
          <cell r="G1385" t="str">
            <v>（五冶达州国道542项目-桥梁4标）四川省达州市达川区大堰镇双井村</v>
          </cell>
          <cell r="H1385" t="str">
            <v>吴志强</v>
          </cell>
          <cell r="I1385">
            <v>18820030907</v>
          </cell>
        </row>
        <row r="1386">
          <cell r="A1386" t="str">
            <v>达钢</v>
          </cell>
          <cell r="B1386" t="str">
            <v>螺纹钢</v>
          </cell>
          <cell r="C1386" t="str">
            <v>HRB400E Φ16 9m</v>
          </cell>
          <cell r="D1386" t="str">
            <v>吨</v>
          </cell>
          <cell r="E1386">
            <v>45</v>
          </cell>
          <cell r="F1386">
            <v>45736</v>
          </cell>
          <cell r="G1386" t="str">
            <v>（五冶达州国道542项目-二工区巴河特大桥工段-5号墩）四川省达州市达川区石梯镇固家村村民委员会</v>
          </cell>
          <cell r="H1386" t="str">
            <v>谭福中</v>
          </cell>
          <cell r="I1386">
            <v>15828538619</v>
          </cell>
        </row>
        <row r="1387">
          <cell r="A1387" t="str">
            <v>达钢</v>
          </cell>
          <cell r="B1387" t="str">
            <v>螺纹钢</v>
          </cell>
          <cell r="C1387" t="str">
            <v>HRB400E Φ12 9m</v>
          </cell>
          <cell r="D1387" t="str">
            <v>吨</v>
          </cell>
          <cell r="E1387">
            <v>9</v>
          </cell>
          <cell r="F1387">
            <v>45736</v>
          </cell>
          <cell r="G1387" t="str">
            <v>（商投建工达州中医药科技园-2工区-2号桥）达州市通川区达州中医药职业学院犀牛大道北段</v>
          </cell>
          <cell r="H1387" t="str">
            <v>李波</v>
          </cell>
          <cell r="I1387">
            <v>18381899787</v>
          </cell>
        </row>
        <row r="1388">
          <cell r="A1388" t="str">
            <v>达钢</v>
          </cell>
          <cell r="B1388" t="str">
            <v>螺纹钢</v>
          </cell>
          <cell r="C1388" t="str">
            <v>HRB400E Φ16 9m</v>
          </cell>
          <cell r="D1388" t="str">
            <v>吨</v>
          </cell>
          <cell r="E1388">
            <v>93</v>
          </cell>
          <cell r="F1388">
            <v>45736</v>
          </cell>
          <cell r="G1388" t="str">
            <v>（商投建工达州中医药科技园-2工区-2号桥）达州市通川区达州中医药职业学院犀牛大道北段</v>
          </cell>
          <cell r="H1388" t="str">
            <v>李波</v>
          </cell>
          <cell r="I1388">
            <v>18381899787</v>
          </cell>
        </row>
        <row r="1389">
          <cell r="A1389" t="str">
            <v>达钢</v>
          </cell>
          <cell r="B1389" t="str">
            <v>螺纹钢</v>
          </cell>
          <cell r="C1389" t="str">
            <v>HRB400E Φ25 9m</v>
          </cell>
          <cell r="D1389" t="str">
            <v>吨</v>
          </cell>
          <cell r="E1389">
            <v>12</v>
          </cell>
          <cell r="F1389">
            <v>45736</v>
          </cell>
          <cell r="G1389" t="str">
            <v>（商投建工达州中医药科技园-2工区-2号桥）达州市通川区达州中医药职业学院犀牛大道北段</v>
          </cell>
          <cell r="H1389" t="str">
            <v>李波</v>
          </cell>
          <cell r="I1389">
            <v>18381899787</v>
          </cell>
        </row>
        <row r="1390">
          <cell r="A1390" t="str">
            <v>达钢</v>
          </cell>
          <cell r="B1390" t="str">
            <v>盘螺</v>
          </cell>
          <cell r="C1390" t="str">
            <v>HRB400E Φ10</v>
          </cell>
          <cell r="D1390" t="str">
            <v>吨</v>
          </cell>
          <cell r="E1390">
            <v>10</v>
          </cell>
          <cell r="F1390">
            <v>45736</v>
          </cell>
          <cell r="G1390" t="str">
            <v>（商投建工达州中医药科技园-2工区-景观桥）达州市通川区达州中医药职业学院犀牛大道北段</v>
          </cell>
          <cell r="H1390" t="str">
            <v>李波</v>
          </cell>
          <cell r="I1390">
            <v>18381899787</v>
          </cell>
        </row>
        <row r="1391">
          <cell r="A1391" t="str">
            <v>达钢</v>
          </cell>
          <cell r="B1391" t="str">
            <v>螺纹钢</v>
          </cell>
          <cell r="C1391" t="str">
            <v>HRB400E Φ12 9m</v>
          </cell>
          <cell r="D1391" t="str">
            <v>吨</v>
          </cell>
          <cell r="E1391">
            <v>27</v>
          </cell>
          <cell r="F1391">
            <v>45736</v>
          </cell>
          <cell r="G1391" t="str">
            <v>（商投建工达州中医药科技园-2工区-景观桥）达州市通川区达州中医药职业学院犀牛大道北段</v>
          </cell>
          <cell r="H1391" t="str">
            <v>李波</v>
          </cell>
          <cell r="I1391">
            <v>18381899787</v>
          </cell>
        </row>
        <row r="1392">
          <cell r="A1392" t="str">
            <v>达钢</v>
          </cell>
          <cell r="B1392" t="str">
            <v>螺纹钢</v>
          </cell>
          <cell r="C1392" t="str">
            <v>HRB400E Φ14 9m</v>
          </cell>
          <cell r="D1392" t="str">
            <v>吨</v>
          </cell>
          <cell r="E1392">
            <v>9</v>
          </cell>
          <cell r="F1392">
            <v>45736</v>
          </cell>
          <cell r="G1392" t="str">
            <v>（商投建工达州中医药科技园-2工区-景观桥）达州市通川区达州中医药职业学院犀牛大道北段</v>
          </cell>
          <cell r="H1392" t="str">
            <v>李波</v>
          </cell>
          <cell r="I1392">
            <v>18381899787</v>
          </cell>
        </row>
        <row r="1393">
          <cell r="A1393" t="str">
            <v>达钢</v>
          </cell>
          <cell r="B1393" t="str">
            <v>螺纹钢</v>
          </cell>
          <cell r="C1393" t="str">
            <v>HRB400E Φ16 9m</v>
          </cell>
          <cell r="D1393" t="str">
            <v>吨</v>
          </cell>
          <cell r="E1393">
            <v>3</v>
          </cell>
          <cell r="F1393">
            <v>45736</v>
          </cell>
          <cell r="G1393" t="str">
            <v>（商投建工达州中医药科技园-2工区-景观桥）达州市通川区达州中医药职业学院犀牛大道北段</v>
          </cell>
          <cell r="H1393" t="str">
            <v>李波</v>
          </cell>
          <cell r="I1393">
            <v>18381899787</v>
          </cell>
        </row>
        <row r="1394">
          <cell r="A1394" t="str">
            <v>达钢</v>
          </cell>
          <cell r="B1394" t="str">
            <v>盘螺</v>
          </cell>
          <cell r="C1394" t="str">
            <v>HRB400E Φ6</v>
          </cell>
          <cell r="D1394" t="str">
            <v>吨</v>
          </cell>
          <cell r="E1394">
            <v>10</v>
          </cell>
          <cell r="F1394">
            <v>45736</v>
          </cell>
          <cell r="G1394" t="str">
            <v>(五冶钢构医学科学产业园建设项目房建三部-一标（7-2）)四川省南充市顺庆区搬罾街道学府大道二段</v>
          </cell>
          <cell r="H1394" t="str">
            <v>郑林</v>
          </cell>
          <cell r="I1394">
            <v>18349955455</v>
          </cell>
        </row>
        <row r="1395">
          <cell r="A1395" t="str">
            <v>达钢</v>
          </cell>
          <cell r="B1395" t="str">
            <v>盘螺</v>
          </cell>
          <cell r="C1395" t="str">
            <v>HRB400E Φ12</v>
          </cell>
          <cell r="D1395" t="str">
            <v>吨</v>
          </cell>
          <cell r="E1395">
            <v>10</v>
          </cell>
          <cell r="F1395">
            <v>45736</v>
          </cell>
          <cell r="G1395" t="str">
            <v>(五冶钢构医学科学产业园建设项目房建三部-一标（7-2）)四川省南充市顺庆区搬罾街道学府大道二段</v>
          </cell>
          <cell r="H1395" t="str">
            <v>郑林</v>
          </cell>
          <cell r="I1395">
            <v>18349955455</v>
          </cell>
        </row>
        <row r="1396">
          <cell r="A1396" t="str">
            <v>达钢</v>
          </cell>
          <cell r="B1396" t="str">
            <v>盘螺</v>
          </cell>
          <cell r="C1396" t="str">
            <v>HRB400E Φ6</v>
          </cell>
          <cell r="D1396" t="str">
            <v>吨</v>
          </cell>
          <cell r="E1396">
            <v>20</v>
          </cell>
          <cell r="F1396">
            <v>45736</v>
          </cell>
          <cell r="G1396" t="str">
            <v>(五冶钢构医学科学产业园建设项目房建三部-一标（7-1）)四川省南充市顺庆区搬罾街道学府大道二段</v>
          </cell>
          <cell r="H1396" t="str">
            <v>郑林</v>
          </cell>
          <cell r="I1396">
            <v>18349955455</v>
          </cell>
        </row>
        <row r="1397">
          <cell r="A1397" t="str">
            <v>达钢</v>
          </cell>
          <cell r="B1397" t="str">
            <v>盘螺</v>
          </cell>
          <cell r="C1397" t="str">
            <v>HRB400E Φ8</v>
          </cell>
          <cell r="D1397" t="str">
            <v>吨</v>
          </cell>
          <cell r="E1397">
            <v>12.5</v>
          </cell>
          <cell r="F1397">
            <v>45736</v>
          </cell>
          <cell r="G1397" t="str">
            <v>(五冶钢构医学科学产业园建设项目房建三部-一标（7-1）)四川省南充市顺庆区搬罾街道学府大道二段</v>
          </cell>
          <cell r="H1397" t="str">
            <v>郑林</v>
          </cell>
          <cell r="I1397">
            <v>18349955455</v>
          </cell>
        </row>
        <row r="1398">
          <cell r="A1398" t="str">
            <v>达钢</v>
          </cell>
          <cell r="B1398" t="str">
            <v>盘螺</v>
          </cell>
          <cell r="C1398" t="str">
            <v>HRB400E Φ10</v>
          </cell>
          <cell r="D1398" t="str">
            <v>吨</v>
          </cell>
          <cell r="E1398">
            <v>15</v>
          </cell>
          <cell r="F1398">
            <v>45736</v>
          </cell>
          <cell r="G1398" t="str">
            <v>(五冶钢构医学科学产业园建设项目房建三部-一标（7-1）)四川省南充市顺庆区搬罾街道学府大道二段</v>
          </cell>
          <cell r="H1398" t="str">
            <v>郑林</v>
          </cell>
          <cell r="I1398">
            <v>18349955455</v>
          </cell>
        </row>
        <row r="1399">
          <cell r="A1399" t="str">
            <v>德胜</v>
          </cell>
          <cell r="B1399" t="str">
            <v>螺纹钢</v>
          </cell>
          <cell r="C1399" t="str">
            <v>HRB400E Φ28 9m</v>
          </cell>
          <cell r="D1399" t="str">
            <v>吨</v>
          </cell>
          <cell r="E1399">
            <v>10</v>
          </cell>
          <cell r="F1399">
            <v>45736</v>
          </cell>
          <cell r="G1399" t="str">
            <v>（中铁北京局-资乐高速6标）四川省乐山市市中区土主镇资乐高速TJ6标项目试验室</v>
          </cell>
          <cell r="H1399" t="str">
            <v>刘岩</v>
          </cell>
          <cell r="I1399">
            <v>18543566469</v>
          </cell>
        </row>
        <row r="1400">
          <cell r="A1400" t="str">
            <v>德胜</v>
          </cell>
          <cell r="B1400" t="str">
            <v>螺纹钢</v>
          </cell>
          <cell r="C1400" t="str">
            <v>HRB400E Φ25 9m</v>
          </cell>
          <cell r="D1400" t="str">
            <v>吨</v>
          </cell>
          <cell r="E1400">
            <v>22</v>
          </cell>
          <cell r="F1400">
            <v>45736</v>
          </cell>
          <cell r="G1400" t="str">
            <v>（中铁北京局-资乐高速6标）四川省乐山市市中区土主镇资乐高速TJ6标项目试验室</v>
          </cell>
          <cell r="H1400" t="str">
            <v>刘岩</v>
          </cell>
          <cell r="I1400">
            <v>18543566469</v>
          </cell>
        </row>
        <row r="1401">
          <cell r="A1401" t="str">
            <v>德胜</v>
          </cell>
          <cell r="B1401" t="str">
            <v>螺纹钢</v>
          </cell>
          <cell r="C1401" t="str">
            <v>HRB400E Φ16 9m</v>
          </cell>
          <cell r="D1401" t="str">
            <v>吨</v>
          </cell>
          <cell r="E1401">
            <v>25</v>
          </cell>
          <cell r="F1401">
            <v>45736</v>
          </cell>
          <cell r="G1401" t="str">
            <v>（中铁北京局-资乐高速6标）四川省乐山市市中区土主镇资乐高速TJ6标项目试验室</v>
          </cell>
          <cell r="H1401" t="str">
            <v>刘岩</v>
          </cell>
          <cell r="I1401">
            <v>18543566469</v>
          </cell>
        </row>
        <row r="1402">
          <cell r="A1402" t="str">
            <v>德胜</v>
          </cell>
          <cell r="B1402" t="str">
            <v>螺纹钢</v>
          </cell>
          <cell r="C1402" t="str">
            <v>HRB400E Φ12 9m</v>
          </cell>
          <cell r="D1402" t="str">
            <v>吨</v>
          </cell>
          <cell r="E1402">
            <v>83</v>
          </cell>
          <cell r="F1402">
            <v>45736</v>
          </cell>
          <cell r="G1402" t="str">
            <v>（中铁北京局-资乐高速6标）四川省乐山市市中区土主镇资乐高速TJ6标项目试验室</v>
          </cell>
          <cell r="H1402" t="str">
            <v>刘岩</v>
          </cell>
          <cell r="I1402">
            <v>18543566469</v>
          </cell>
        </row>
        <row r="1403">
          <cell r="A1403" t="str">
            <v>润耀</v>
          </cell>
          <cell r="B1403" t="str">
            <v>螺纹钢</v>
          </cell>
          <cell r="C1403" t="str">
            <v>HRB400EΦ28*9m</v>
          </cell>
          <cell r="D1403" t="str">
            <v>吨</v>
          </cell>
          <cell r="E1403">
            <v>35</v>
          </cell>
          <cell r="F1403">
            <v>45736</v>
          </cell>
          <cell r="G1403" t="str">
            <v>（中核二二-绵阳）四川省绵阳市平武县响岩镇甲方项目指定地点(X1子项)</v>
          </cell>
          <cell r="H1403" t="str">
            <v>王明胜</v>
          </cell>
          <cell r="I1403" t="str">
            <v>15528301097</v>
          </cell>
        </row>
        <row r="1404">
          <cell r="A1404" t="str">
            <v>陕钢</v>
          </cell>
          <cell r="B1404" t="str">
            <v>盘螺</v>
          </cell>
          <cell r="C1404" t="str">
            <v>HRB400EΦ 6mm</v>
          </cell>
          <cell r="D1404" t="str">
            <v>吨</v>
          </cell>
          <cell r="E1404">
            <v>6</v>
          </cell>
          <cell r="F1404">
            <v>45736</v>
          </cell>
          <cell r="G1404" t="str">
            <v>（中核二二绵阳项目）四川省绵阳市平武县响岩镇甲方项目指定地点(X3子项)</v>
          </cell>
          <cell r="H1404" t="str">
            <v>王明胜</v>
          </cell>
          <cell r="I1404" t="str">
            <v>15528301097</v>
          </cell>
        </row>
        <row r="1405">
          <cell r="A1405" t="str">
            <v>陕钢</v>
          </cell>
          <cell r="B1405" t="str">
            <v>盘螺</v>
          </cell>
          <cell r="C1405" t="str">
            <v>HRB400EΦ 10mm</v>
          </cell>
          <cell r="D1405" t="str">
            <v>吨</v>
          </cell>
          <cell r="E1405">
            <v>30</v>
          </cell>
          <cell r="F1405">
            <v>45736</v>
          </cell>
          <cell r="G1405" t="str">
            <v>（中核二二绵阳项目）四川省绵阳市平武县响岩镇甲方项目指定地点(X3子项)</v>
          </cell>
          <cell r="H1405" t="str">
            <v>王明胜</v>
          </cell>
          <cell r="I1405" t="str">
            <v>15528301097</v>
          </cell>
        </row>
        <row r="1406">
          <cell r="A1406" t="str">
            <v>德胜</v>
          </cell>
          <cell r="B1406" t="str">
            <v>螺纹钢</v>
          </cell>
          <cell r="C1406" t="str">
            <v>HRB400E Φ12 9m</v>
          </cell>
          <cell r="D1406" t="str">
            <v>吨</v>
          </cell>
          <cell r="E1406">
            <v>34.652</v>
          </cell>
          <cell r="F1406">
            <v>45736</v>
          </cell>
          <cell r="G1406" t="str">
            <v>（北京工程局乐山机场项目）乐山市五通桥区冠英镇</v>
          </cell>
          <cell r="H1406" t="str">
            <v>王治</v>
          </cell>
          <cell r="I1406">
            <v>18811564698</v>
          </cell>
        </row>
        <row r="1407">
          <cell r="A1407" t="str">
            <v>德胜</v>
          </cell>
          <cell r="B1407" t="str">
            <v>螺纹钢</v>
          </cell>
          <cell r="C1407" t="str">
            <v>HRB400E Φ25 9m</v>
          </cell>
          <cell r="D1407" t="str">
            <v>吨</v>
          </cell>
          <cell r="E1407">
            <v>3.203</v>
          </cell>
          <cell r="F1407">
            <v>45736</v>
          </cell>
          <cell r="G1407" t="str">
            <v>（北京工程局乐山机场项目）乐山市五通桥区冠英镇</v>
          </cell>
          <cell r="H1407" t="str">
            <v>王治</v>
          </cell>
          <cell r="I1407">
            <v>18811564698</v>
          </cell>
        </row>
        <row r="1408">
          <cell r="A1408" t="str">
            <v>德胜</v>
          </cell>
          <cell r="B1408" t="str">
            <v>螺纹钢</v>
          </cell>
          <cell r="C1408" t="str">
            <v>HRB400E Φ25 9m</v>
          </cell>
          <cell r="D1408" t="str">
            <v>吨</v>
          </cell>
          <cell r="E1408">
            <v>32</v>
          </cell>
          <cell r="F1408">
            <v>45736</v>
          </cell>
          <cell r="G1408" t="str">
            <v>（北京工程局乐山机场项目）乐山市五通桥区冠英镇</v>
          </cell>
          <cell r="H1408" t="str">
            <v>王治</v>
          </cell>
          <cell r="I1408">
            <v>18811564698</v>
          </cell>
        </row>
        <row r="1409">
          <cell r="A1409" t="str">
            <v>润耀</v>
          </cell>
          <cell r="B1409" t="str">
            <v>盘螺</v>
          </cell>
          <cell r="C1409" t="str">
            <v>HRB400E Φ10</v>
          </cell>
          <cell r="D1409" t="str">
            <v>吨</v>
          </cell>
          <cell r="E1409">
            <v>34.97</v>
          </cell>
          <cell r="F1409">
            <v>45736</v>
          </cell>
          <cell r="G1409" t="str">
            <v>（北京工程局乐山机场项目）乐山市五通桥区冠英镇</v>
          </cell>
          <cell r="H1409" t="str">
            <v>王治</v>
          </cell>
          <cell r="I1409">
            <v>18811564698</v>
          </cell>
        </row>
        <row r="1410">
          <cell r="A1410" t="str">
            <v>达钢</v>
          </cell>
          <cell r="B1410" t="str">
            <v>螺纹钢</v>
          </cell>
          <cell r="C1410" t="str">
            <v>HRB400E Φ12 9m</v>
          </cell>
          <cell r="D1410" t="str">
            <v>吨</v>
          </cell>
          <cell r="E1410">
            <v>18</v>
          </cell>
          <cell r="F1410">
            <v>45737</v>
          </cell>
          <cell r="G1410" t="str">
            <v>（五冶达州国道542项目-一工区路基一工段）四川省达州市达川区石梯火车站盖板加工点</v>
          </cell>
          <cell r="H1410" t="str">
            <v>郑松</v>
          </cell>
          <cell r="I1410">
            <v>13527304849</v>
          </cell>
        </row>
        <row r="1411">
          <cell r="A1411" t="str">
            <v>达钢</v>
          </cell>
          <cell r="B1411" t="str">
            <v>螺纹钢</v>
          </cell>
          <cell r="C1411" t="str">
            <v>HRB400E Φ16 9m</v>
          </cell>
          <cell r="D1411" t="str">
            <v>吨</v>
          </cell>
          <cell r="E1411">
            <v>27</v>
          </cell>
          <cell r="F1411">
            <v>45737</v>
          </cell>
          <cell r="G1411" t="str">
            <v>（五冶达州国道542项目-一工区路基一工段）四川省达州市达川区石梯火车站盖板加工点</v>
          </cell>
          <cell r="H1411" t="str">
            <v>郑松</v>
          </cell>
          <cell r="I1411">
            <v>13527304849</v>
          </cell>
        </row>
        <row r="1412">
          <cell r="A1412" t="str">
            <v>达钢</v>
          </cell>
          <cell r="B1412" t="str">
            <v>盘螺</v>
          </cell>
          <cell r="C1412" t="str">
            <v>HRB400E Φ8</v>
          </cell>
          <cell r="D1412" t="str">
            <v>吨</v>
          </cell>
          <cell r="E1412">
            <v>5</v>
          </cell>
          <cell r="F1412">
            <v>45737</v>
          </cell>
          <cell r="G1412" t="str">
            <v>(五冶钢构医学科学产业园建设项目房建二部-排洪渠（五标）)四川省南充市顺庆区搬罾街道学府大道二段</v>
          </cell>
          <cell r="H1412" t="str">
            <v>安南</v>
          </cell>
          <cell r="I1412">
            <v>19950525030</v>
          </cell>
        </row>
        <row r="1413">
          <cell r="A1413" t="str">
            <v>达钢</v>
          </cell>
          <cell r="B1413" t="str">
            <v>螺纹钢</v>
          </cell>
          <cell r="C1413" t="str">
            <v>HRB400E Φ12 9m</v>
          </cell>
          <cell r="D1413" t="str">
            <v>吨</v>
          </cell>
          <cell r="E1413">
            <v>9</v>
          </cell>
          <cell r="F1413">
            <v>45737</v>
          </cell>
          <cell r="G1413" t="str">
            <v>(五冶钢构医学科学产业园建设项目房建二部-排洪渠（五标）)四川省南充市顺庆区搬罾街道学府大道二段</v>
          </cell>
          <cell r="H1413" t="str">
            <v>安南</v>
          </cell>
          <cell r="I1413">
            <v>19950525030</v>
          </cell>
        </row>
        <row r="1414">
          <cell r="A1414" t="str">
            <v>达钢</v>
          </cell>
          <cell r="B1414" t="str">
            <v>螺纹钢</v>
          </cell>
          <cell r="C1414" t="str">
            <v>HRB400E Φ16 9m</v>
          </cell>
          <cell r="D1414" t="str">
            <v>吨</v>
          </cell>
          <cell r="E1414">
            <v>70</v>
          </cell>
          <cell r="F1414">
            <v>45737</v>
          </cell>
          <cell r="G1414" t="str">
            <v>(五冶钢构医学科学产业园建设项目房建二部-排洪渠（五标）)四川省南充市顺庆区搬罾街道学府大道二段</v>
          </cell>
          <cell r="H1414" t="str">
            <v>安南</v>
          </cell>
          <cell r="I1414">
            <v>19950525030</v>
          </cell>
        </row>
        <row r="1415">
          <cell r="A1415" t="str">
            <v>达钢</v>
          </cell>
          <cell r="B1415" t="str">
            <v>螺纹钢</v>
          </cell>
          <cell r="C1415" t="str">
            <v>HRB400E Φ25 9m</v>
          </cell>
          <cell r="D1415" t="str">
            <v>吨</v>
          </cell>
          <cell r="E1415">
            <v>91</v>
          </cell>
          <cell r="F1415">
            <v>45737</v>
          </cell>
          <cell r="G1415" t="str">
            <v>(五冶钢构医学科学产业园建设项目房建二部-排洪渠（五标）)四川省南充市顺庆区搬罾街道学府大道二段</v>
          </cell>
          <cell r="H1415" t="str">
            <v>安南</v>
          </cell>
          <cell r="I1415">
            <v>19950525030</v>
          </cell>
        </row>
        <row r="1416">
          <cell r="A1416" t="str">
            <v>达钢</v>
          </cell>
          <cell r="B1416" t="str">
            <v>盘螺</v>
          </cell>
          <cell r="C1416" t="str">
            <v>HRB400E Φ6</v>
          </cell>
          <cell r="D1416" t="str">
            <v>吨</v>
          </cell>
          <cell r="E1416">
            <v>35</v>
          </cell>
          <cell r="F1416">
            <v>45737</v>
          </cell>
          <cell r="G1416" t="str">
            <v>(五冶钢构医学科学产业园建设项目房建二部-三标（1-5）)四川省南充市顺庆区搬罾街道学府大道二段</v>
          </cell>
          <cell r="H1416" t="str">
            <v>安南</v>
          </cell>
          <cell r="I1416">
            <v>19950525030</v>
          </cell>
        </row>
        <row r="1417">
          <cell r="A1417" t="str">
            <v>晋邦</v>
          </cell>
          <cell r="B1417" t="str">
            <v>高线</v>
          </cell>
          <cell r="C1417" t="str">
            <v>HPB300Φ10</v>
          </cell>
          <cell r="D1417" t="str">
            <v>吨</v>
          </cell>
          <cell r="E1417">
            <v>10</v>
          </cell>
          <cell r="F1417">
            <v>45737</v>
          </cell>
          <cell r="G1417" t="str">
            <v>（十九冶-江龙高速三分部）重庆市云阳县龙角镇*皮家营隧道</v>
          </cell>
          <cell r="H1417" t="str">
            <v>徐宇</v>
          </cell>
          <cell r="I1417">
            <v>19822311919</v>
          </cell>
        </row>
        <row r="1418">
          <cell r="A1418" t="str">
            <v>晋邦</v>
          </cell>
          <cell r="B1418" t="str">
            <v>螺纹钢</v>
          </cell>
          <cell r="C1418" t="str">
            <v>HRB400E Φ12 9m</v>
          </cell>
          <cell r="D1418" t="str">
            <v>吨</v>
          </cell>
          <cell r="E1418">
            <v>26</v>
          </cell>
          <cell r="F1418">
            <v>45737</v>
          </cell>
          <cell r="G1418" t="str">
            <v>（十九冶-江龙高速三分部）重庆市云阳县龙角镇*皮家营隧道</v>
          </cell>
          <cell r="H1418" t="str">
            <v>徐宇</v>
          </cell>
          <cell r="I1418">
            <v>19822311919</v>
          </cell>
        </row>
        <row r="1419">
          <cell r="A1419" t="str">
            <v>润耀</v>
          </cell>
          <cell r="B1419" t="str">
            <v>盘螺</v>
          </cell>
          <cell r="C1419" t="str">
            <v>HRB400E Φ6</v>
          </cell>
          <cell r="D1419" t="str">
            <v>吨</v>
          </cell>
          <cell r="E1419">
            <v>6</v>
          </cell>
          <cell r="F1419">
            <v>45737</v>
          </cell>
          <cell r="G1419" t="str">
            <v>（华西萌海科创农业生态谷）成都市简阳市白金山水库</v>
          </cell>
          <cell r="H1419" t="str">
            <v>石清国</v>
          </cell>
          <cell r="I1419">
            <v>13458642015</v>
          </cell>
        </row>
        <row r="1420">
          <cell r="A1420" t="str">
            <v>润耀</v>
          </cell>
          <cell r="B1420" t="str">
            <v>盘螺</v>
          </cell>
          <cell r="C1420" t="str">
            <v>HRB400E Φ8</v>
          </cell>
          <cell r="D1420" t="str">
            <v>吨</v>
          </cell>
          <cell r="E1420">
            <v>2</v>
          </cell>
          <cell r="F1420">
            <v>45737</v>
          </cell>
          <cell r="G1420" t="str">
            <v>（华西萌海科创农业生态谷）成都市简阳市白金山水库</v>
          </cell>
          <cell r="H1420" t="str">
            <v>石清国</v>
          </cell>
          <cell r="I1420">
            <v>13458642015</v>
          </cell>
        </row>
        <row r="1421">
          <cell r="A1421" t="str">
            <v>润耀</v>
          </cell>
          <cell r="B1421" t="str">
            <v>螺纹钢</v>
          </cell>
          <cell r="C1421" t="str">
            <v>HRB500E Φ22</v>
          </cell>
          <cell r="D1421" t="str">
            <v>吨</v>
          </cell>
          <cell r="E1421">
            <v>3</v>
          </cell>
          <cell r="F1421">
            <v>45737</v>
          </cell>
          <cell r="G1421" t="str">
            <v>（华西萌海科创农业生态谷）成都市简阳市白金山水库</v>
          </cell>
          <cell r="H1421" t="str">
            <v>石清国</v>
          </cell>
          <cell r="I1421">
            <v>13458642015</v>
          </cell>
        </row>
        <row r="1422">
          <cell r="A1422" t="str">
            <v>润耀</v>
          </cell>
          <cell r="B1422" t="str">
            <v>螺纹钢</v>
          </cell>
          <cell r="C1422" t="str">
            <v>HRB500E Φ25</v>
          </cell>
          <cell r="D1422" t="str">
            <v>吨</v>
          </cell>
          <cell r="E1422">
            <v>24</v>
          </cell>
          <cell r="F1422">
            <v>45737</v>
          </cell>
          <cell r="G1422" t="str">
            <v>（华西萌海科创农业生态谷）成都市简阳市白金山水库</v>
          </cell>
          <cell r="H1422" t="str">
            <v>石清国</v>
          </cell>
          <cell r="I1422">
            <v>13458642015</v>
          </cell>
        </row>
        <row r="1423">
          <cell r="A1423" t="str">
            <v>润耀</v>
          </cell>
          <cell r="B1423" t="str">
            <v>高线</v>
          </cell>
          <cell r="C1423" t="str">
            <v>HPB300Φ8</v>
          </cell>
          <cell r="D1423" t="str">
            <v>吨</v>
          </cell>
          <cell r="E1423">
            <v>35</v>
          </cell>
          <cell r="F1423">
            <v>45737</v>
          </cell>
          <cell r="G1423" t="str">
            <v>（中铁广州局-资乐高速5标）四川省乐山市井研县希望大道116号</v>
          </cell>
          <cell r="H1423" t="str">
            <v>廖俊杰</v>
          </cell>
          <cell r="I1423">
            <v>15775100965</v>
          </cell>
        </row>
        <row r="1424">
          <cell r="A1424" t="str">
            <v>润耀</v>
          </cell>
          <cell r="B1424" t="str">
            <v>高线</v>
          </cell>
          <cell r="C1424" t="str">
            <v>HPB300Φ8</v>
          </cell>
          <cell r="D1424" t="str">
            <v>吨</v>
          </cell>
          <cell r="E1424">
            <v>3</v>
          </cell>
          <cell r="F1424">
            <v>45737</v>
          </cell>
          <cell r="G1424" t="str">
            <v>（北京工程局乐山机场项目）乐山市五通桥区冠英镇</v>
          </cell>
          <cell r="H1424" t="str">
            <v>王治</v>
          </cell>
          <cell r="I1424">
            <v>18811564698</v>
          </cell>
        </row>
        <row r="1425">
          <cell r="A1425" t="str">
            <v>润耀</v>
          </cell>
          <cell r="B1425" t="str">
            <v>盘螺</v>
          </cell>
          <cell r="C1425" t="str">
            <v>HRB400E Φ8</v>
          </cell>
          <cell r="D1425" t="str">
            <v>吨</v>
          </cell>
          <cell r="E1425">
            <v>32</v>
          </cell>
          <cell r="F1425">
            <v>45737</v>
          </cell>
          <cell r="G1425" t="str">
            <v>（北京工程局乐山机场项目）乐山市五通桥区冠英镇</v>
          </cell>
          <cell r="H1425" t="str">
            <v>王治</v>
          </cell>
          <cell r="I1425">
            <v>18811564698</v>
          </cell>
        </row>
        <row r="1426">
          <cell r="A1426" t="str">
            <v>润耀</v>
          </cell>
          <cell r="B1426" t="str">
            <v>螺纹钢</v>
          </cell>
          <cell r="C1426" t="str">
            <v>HRB400E Φ20 9m</v>
          </cell>
          <cell r="D1426" t="str">
            <v>吨</v>
          </cell>
          <cell r="E1426">
            <v>35</v>
          </cell>
          <cell r="F1426">
            <v>45737</v>
          </cell>
          <cell r="G1426" t="str">
            <v>（中铁广州局-成渝扩容2标）四川省内江市资中县双龙镇朱家房子成渝扩容ZCB3-2标1#钢筋厂</v>
          </cell>
          <cell r="H1426" t="str">
            <v>邓志强</v>
          </cell>
          <cell r="I1426">
            <v>17603045490</v>
          </cell>
        </row>
        <row r="1427">
          <cell r="A1427" t="str">
            <v>润耀</v>
          </cell>
          <cell r="B1427" t="str">
            <v>螺纹钢</v>
          </cell>
          <cell r="C1427" t="str">
            <v>HRB400E Φ25 9m</v>
          </cell>
          <cell r="D1427" t="str">
            <v>吨</v>
          </cell>
          <cell r="E1427">
            <v>70</v>
          </cell>
          <cell r="F1427">
            <v>45737</v>
          </cell>
          <cell r="G1427" t="str">
            <v>（中铁广州局-成渝扩容2标）四川省内江市资中县双龙镇朱家房子成渝扩容ZCB3-2标1#钢筋厂</v>
          </cell>
          <cell r="H1427" t="str">
            <v>邓志强</v>
          </cell>
          <cell r="I1427">
            <v>17603045490</v>
          </cell>
        </row>
        <row r="1428">
          <cell r="A1428" t="str">
            <v>润耀</v>
          </cell>
          <cell r="B1428" t="str">
            <v>螺纹钢</v>
          </cell>
          <cell r="C1428" t="str">
            <v>HRB400E Φ28 9m</v>
          </cell>
          <cell r="D1428" t="str">
            <v>吨</v>
          </cell>
          <cell r="E1428">
            <v>70</v>
          </cell>
          <cell r="F1428">
            <v>45737</v>
          </cell>
          <cell r="G1428" t="str">
            <v>（中铁广州局-成渝扩容2标）四川省内江市资中县双龙镇朱家房子成渝扩容ZCB3-2标1#钢筋厂</v>
          </cell>
          <cell r="H1428" t="str">
            <v>邓志强</v>
          </cell>
          <cell r="I1428">
            <v>17603045490</v>
          </cell>
        </row>
        <row r="1429">
          <cell r="A1429" t="str">
            <v>润耀</v>
          </cell>
          <cell r="B1429" t="str">
            <v>螺纹钢</v>
          </cell>
          <cell r="C1429" t="str">
            <v>HRB400E Φ28 12m</v>
          </cell>
          <cell r="D1429" t="str">
            <v>吨</v>
          </cell>
          <cell r="E1429">
            <v>70</v>
          </cell>
          <cell r="F1429">
            <v>45737</v>
          </cell>
          <cell r="G1429" t="str">
            <v>（中铁广州局-成渝扩容2标）四川省内江市资中县双龙镇朱家房子成渝扩容ZCB3-2标1#钢筋厂</v>
          </cell>
          <cell r="H1429" t="str">
            <v>邓志强</v>
          </cell>
          <cell r="I1429">
            <v>17603045490</v>
          </cell>
        </row>
        <row r="1430">
          <cell r="A1430" t="str">
            <v>润耀</v>
          </cell>
          <cell r="B1430" t="str">
            <v>螺纹钢</v>
          </cell>
          <cell r="C1430" t="str">
            <v>HRB400E Φ28 12m</v>
          </cell>
          <cell r="D1430" t="str">
            <v>吨</v>
          </cell>
          <cell r="E1430">
            <v>35</v>
          </cell>
          <cell r="F1430">
            <v>45737</v>
          </cell>
          <cell r="G1430" t="str">
            <v>（中铁广州局-成渝扩容2标）四川省资阳市雁江区堪嘉镇陈家湾刘家湾大桥桥头</v>
          </cell>
          <cell r="H1430" t="str">
            <v>邓志强</v>
          </cell>
          <cell r="I1430">
            <v>17603045490</v>
          </cell>
        </row>
        <row r="1431">
          <cell r="A1431" t="str">
            <v>德胜</v>
          </cell>
          <cell r="B1431" t="str">
            <v>螺纹钢</v>
          </cell>
          <cell r="C1431" t="str">
            <v>HRB400E Φ25 12m</v>
          </cell>
          <cell r="D1431" t="str">
            <v>吨</v>
          </cell>
          <cell r="E1431">
            <v>70</v>
          </cell>
          <cell r="F1431">
            <v>45739</v>
          </cell>
          <cell r="G1431" t="str">
            <v>（中铁广州局-成渝扩容2标）四川省内江市资中县双龙镇朱家房子成渝扩容ZCB3-2标1#钢筋厂</v>
          </cell>
          <cell r="H1431" t="str">
            <v>邓志强</v>
          </cell>
          <cell r="I1431">
            <v>17603045490</v>
          </cell>
        </row>
        <row r="1432">
          <cell r="A1432" t="str">
            <v>德胜</v>
          </cell>
          <cell r="B1432" t="str">
            <v>盘螺</v>
          </cell>
          <cell r="C1432" t="str">
            <v>HRB500E Φ25 12m</v>
          </cell>
          <cell r="D1432" t="str">
            <v>吨</v>
          </cell>
          <cell r="E1432">
            <v>105</v>
          </cell>
          <cell r="F1432">
            <v>45739</v>
          </cell>
          <cell r="G1432" t="str">
            <v>（中铁广州局-资乐高速5标）四川省乐山市井研县希望大道116号</v>
          </cell>
          <cell r="H1432" t="str">
            <v>廖俊杰</v>
          </cell>
          <cell r="I1432">
            <v>15775100965</v>
          </cell>
        </row>
        <row r="1433">
          <cell r="A1433" t="str">
            <v>陕钢</v>
          </cell>
          <cell r="B1433" t="str">
            <v>盘螺</v>
          </cell>
          <cell r="C1433" t="str">
            <v>HRB400E Φ8</v>
          </cell>
          <cell r="D1433" t="str">
            <v>吨</v>
          </cell>
          <cell r="E1433">
            <v>6</v>
          </cell>
          <cell r="F1433">
            <v>45739</v>
          </cell>
          <cell r="G1433" t="str">
            <v>（华西萌海科创农业生态谷）成都市简阳市白金山水库</v>
          </cell>
          <cell r="H1433" t="str">
            <v>石清国</v>
          </cell>
          <cell r="I1433">
            <v>13458642015</v>
          </cell>
        </row>
        <row r="1434">
          <cell r="A1434" t="str">
            <v>陕钢</v>
          </cell>
          <cell r="B1434" t="str">
            <v>盘螺</v>
          </cell>
          <cell r="C1434" t="str">
            <v>HRB400E Φ10</v>
          </cell>
          <cell r="D1434" t="str">
            <v>吨</v>
          </cell>
          <cell r="E1434">
            <v>20</v>
          </cell>
          <cell r="F1434">
            <v>45739</v>
          </cell>
          <cell r="G1434" t="str">
            <v>（华西萌海科创农业生态谷）成都市简阳市白金山水库</v>
          </cell>
          <cell r="H1434" t="str">
            <v>石清国</v>
          </cell>
          <cell r="I1434">
            <v>13458642015</v>
          </cell>
        </row>
        <row r="1435">
          <cell r="A1435" t="str">
            <v>陕钢</v>
          </cell>
          <cell r="B1435" t="str">
            <v>螺纹钢</v>
          </cell>
          <cell r="C1435" t="str">
            <v>HRB400E Φ14 9m</v>
          </cell>
          <cell r="D1435" t="str">
            <v>吨</v>
          </cell>
          <cell r="E1435">
            <v>10</v>
          </cell>
          <cell r="F1435">
            <v>45739</v>
          </cell>
          <cell r="G1435" t="str">
            <v>（华西萌海科创农业生态谷）成都市简阳市白金山水库</v>
          </cell>
          <cell r="H1435" t="str">
            <v>石清国</v>
          </cell>
          <cell r="I1435">
            <v>13458642015</v>
          </cell>
        </row>
        <row r="1436">
          <cell r="A1436" t="str">
            <v>润耀</v>
          </cell>
          <cell r="B1436" t="str">
            <v>螺纹钢</v>
          </cell>
          <cell r="C1436" t="str">
            <v>HRB400E Φ22 9m</v>
          </cell>
          <cell r="D1436" t="str">
            <v>吨</v>
          </cell>
          <cell r="E1436">
            <v>25</v>
          </cell>
          <cell r="F1436">
            <v>45739</v>
          </cell>
          <cell r="G1436" t="str">
            <v>（中铁三局-铜资高速1标）四川省资阳市安岳县石羊镇猫坝村2#钢筋场</v>
          </cell>
          <cell r="H1436" t="str">
            <v>王雪</v>
          </cell>
          <cell r="I1436">
            <v>18729676589</v>
          </cell>
        </row>
        <row r="1437">
          <cell r="A1437" t="str">
            <v>润耀</v>
          </cell>
          <cell r="B1437" t="str">
            <v>螺纹钢</v>
          </cell>
          <cell r="C1437" t="str">
            <v>HRB400E Φ20 9m</v>
          </cell>
          <cell r="D1437" t="str">
            <v>吨</v>
          </cell>
          <cell r="E1437">
            <v>10</v>
          </cell>
          <cell r="F1437">
            <v>45739</v>
          </cell>
          <cell r="G1437" t="str">
            <v>（中铁三局-铜资高速1标）四川省资阳市安岳县石羊镇猫坝村2#钢筋场</v>
          </cell>
          <cell r="H1437" t="str">
            <v>王雪</v>
          </cell>
          <cell r="I1437">
            <v>18729676589</v>
          </cell>
        </row>
        <row r="1438">
          <cell r="A1438" t="str">
            <v>润耀</v>
          </cell>
          <cell r="B1438" t="str">
            <v>盘螺</v>
          </cell>
          <cell r="C1438" t="str">
            <v>HRB400E Φ12</v>
          </cell>
          <cell r="D1438" t="str">
            <v>吨</v>
          </cell>
          <cell r="E1438">
            <v>35</v>
          </cell>
          <cell r="F1438">
            <v>45739</v>
          </cell>
          <cell r="G1438" t="str">
            <v>（中铁广州局-资乐高速5标）四川省乐山市井研县希望大道116号</v>
          </cell>
          <cell r="H1438" t="str">
            <v>廖俊杰</v>
          </cell>
          <cell r="I1438">
            <v>15775100965</v>
          </cell>
        </row>
        <row r="1439">
          <cell r="A1439" t="str">
            <v>润耀</v>
          </cell>
          <cell r="B1439" t="str">
            <v>螺纹钢</v>
          </cell>
          <cell r="C1439" t="str">
            <v>HRB400E Φ20 9m</v>
          </cell>
          <cell r="D1439" t="str">
            <v>吨</v>
          </cell>
          <cell r="E1439">
            <v>70</v>
          </cell>
          <cell r="F1439">
            <v>45739</v>
          </cell>
          <cell r="G1439" t="str">
            <v>（中铁广州局-资乐高速5标）四川省乐山市井研县希望大道116号</v>
          </cell>
          <cell r="H1439" t="str">
            <v>廖俊杰</v>
          </cell>
          <cell r="I1439">
            <v>15775100965</v>
          </cell>
        </row>
        <row r="1440">
          <cell r="A1440" t="str">
            <v>润耀</v>
          </cell>
          <cell r="B1440" t="str">
            <v>螺纹钢</v>
          </cell>
          <cell r="C1440" t="str">
            <v>HRB400E Φ32 9m</v>
          </cell>
          <cell r="D1440" t="str">
            <v>吨</v>
          </cell>
          <cell r="E1440">
            <v>35</v>
          </cell>
          <cell r="F1440">
            <v>45739</v>
          </cell>
          <cell r="G1440" t="str">
            <v>（中铁广州局-资乐高速5标）四川省乐山市井研县希望大道116号</v>
          </cell>
          <cell r="H1440" t="str">
            <v>廖俊杰</v>
          </cell>
          <cell r="I1440">
            <v>15775100965</v>
          </cell>
        </row>
        <row r="1441">
          <cell r="A1441" t="str">
            <v>润耀</v>
          </cell>
          <cell r="B1441" t="str">
            <v>螺纹钢</v>
          </cell>
          <cell r="C1441" t="str">
            <v>HRB400E Φ22 9m</v>
          </cell>
          <cell r="D1441" t="str">
            <v>吨</v>
          </cell>
          <cell r="E1441">
            <v>35</v>
          </cell>
          <cell r="F1441">
            <v>45739</v>
          </cell>
          <cell r="G1441" t="str">
            <v>（中铁广州局-资乐高速5标）四川省乐山市井研县希望大道116号</v>
          </cell>
          <cell r="H1441" t="str">
            <v>廖俊杰</v>
          </cell>
          <cell r="I1441">
            <v>15775100965</v>
          </cell>
        </row>
        <row r="1442">
          <cell r="A1442" t="str">
            <v>达钢</v>
          </cell>
          <cell r="B1442" t="str">
            <v>螺纹钢</v>
          </cell>
          <cell r="C1442" t="str">
            <v>HRB400E Φ28 9m</v>
          </cell>
          <cell r="D1442" t="str">
            <v>吨</v>
          </cell>
          <cell r="E1442">
            <v>36</v>
          </cell>
          <cell r="F1442">
            <v>45739</v>
          </cell>
          <cell r="G1442" t="str">
            <v>（十九冶-江龙高速一分部）重庆市云阳县X886附近中国十九冶开云高速项目总包部西98米*复兴互通预制梁场</v>
          </cell>
          <cell r="H1442" t="str">
            <v>吴章红</v>
          </cell>
          <cell r="I1442">
            <v>18628165772</v>
          </cell>
        </row>
        <row r="1443">
          <cell r="A1443" t="str">
            <v>达钢</v>
          </cell>
          <cell r="B1443" t="str">
            <v>盘螺</v>
          </cell>
          <cell r="C1443" t="str">
            <v>HRB400E Φ10</v>
          </cell>
          <cell r="D1443" t="str">
            <v>吨</v>
          </cell>
          <cell r="E1443">
            <v>16</v>
          </cell>
          <cell r="F1443">
            <v>45739</v>
          </cell>
          <cell r="G1443" t="str">
            <v>（十九冶-江龙高速一分部）重庆市云阳县X886附近中国十九冶开云高速项目总包部西98米*复兴互通预制梁场</v>
          </cell>
          <cell r="H1443" t="str">
            <v>吴章红</v>
          </cell>
          <cell r="I1443">
            <v>18628165772</v>
          </cell>
        </row>
        <row r="1444">
          <cell r="A1444" t="str">
            <v>达钢</v>
          </cell>
          <cell r="B1444" t="str">
            <v>高线</v>
          </cell>
          <cell r="C1444" t="str">
            <v>HPB300Φ10</v>
          </cell>
          <cell r="D1444" t="str">
            <v>吨</v>
          </cell>
          <cell r="E1444">
            <v>20</v>
          </cell>
          <cell r="F1444">
            <v>45739</v>
          </cell>
          <cell r="G1444" t="str">
            <v>（十九冶-江龙高速一分部）重庆市云阳县X886附近中国十九冶开云高速项目总包部西98米*复兴互通预制梁场</v>
          </cell>
          <cell r="H1444" t="str">
            <v>吴章红</v>
          </cell>
          <cell r="I1444">
            <v>18628165772</v>
          </cell>
        </row>
        <row r="1445">
          <cell r="A1445" t="str">
            <v>达钢</v>
          </cell>
          <cell r="B1445" t="str">
            <v>螺纹钢</v>
          </cell>
          <cell r="C1445" t="str">
            <v>HRB400E Φ32 9m</v>
          </cell>
          <cell r="D1445" t="str">
            <v>吨</v>
          </cell>
          <cell r="E1445">
            <v>132</v>
          </cell>
          <cell r="F1445">
            <v>45739</v>
          </cell>
          <cell r="G1445" t="str">
            <v>（十九冶-华电重庆奉节）重庆市奉节县康乐镇七星村</v>
          </cell>
          <cell r="H1445" t="str">
            <v>岑甲乐</v>
          </cell>
          <cell r="I1445">
            <v>17349037782</v>
          </cell>
        </row>
        <row r="1446">
          <cell r="A1446" t="str">
            <v>达钢</v>
          </cell>
          <cell r="B1446" t="str">
            <v>螺纹钢</v>
          </cell>
          <cell r="C1446" t="str">
            <v>HRB400E Φ20 9m</v>
          </cell>
          <cell r="D1446" t="str">
            <v>吨</v>
          </cell>
          <cell r="E1446">
            <v>12</v>
          </cell>
          <cell r="F1446">
            <v>45739</v>
          </cell>
          <cell r="G1446" t="str">
            <v>（十九冶-华电重庆奉节）重庆市奉节县康乐镇七星村</v>
          </cell>
          <cell r="H1446" t="str">
            <v>岑甲乐</v>
          </cell>
          <cell r="I1446">
            <v>17349037782</v>
          </cell>
        </row>
        <row r="1447">
          <cell r="A1447" t="str">
            <v>达钢</v>
          </cell>
          <cell r="B1447" t="str">
            <v>盘螺</v>
          </cell>
          <cell r="C1447" t="str">
            <v>HRB400E Φ10</v>
          </cell>
          <cell r="D1447" t="str">
            <v>吨</v>
          </cell>
          <cell r="E1447">
            <v>5</v>
          </cell>
          <cell r="F1447">
            <v>45739</v>
          </cell>
          <cell r="G1447" t="str">
            <v>（十九冶-华电重庆奉节）重庆市奉节县康乐镇七星村</v>
          </cell>
          <cell r="H1447" t="str">
            <v>岑甲乐</v>
          </cell>
          <cell r="I1447">
            <v>17349037782</v>
          </cell>
        </row>
        <row r="1448">
          <cell r="A1448" t="str">
            <v>达钢</v>
          </cell>
          <cell r="B1448" t="str">
            <v>螺纹钢</v>
          </cell>
          <cell r="C1448" t="str">
            <v>HRB400E Φ12 9m</v>
          </cell>
          <cell r="D1448" t="str">
            <v>吨</v>
          </cell>
          <cell r="E1448">
            <v>3</v>
          </cell>
          <cell r="F1448">
            <v>45739</v>
          </cell>
          <cell r="G1448" t="str">
            <v>（十九冶-华电重庆奉节）重庆市奉节县康乐镇七星村</v>
          </cell>
          <cell r="H1448" t="str">
            <v>岑甲乐</v>
          </cell>
          <cell r="I1448">
            <v>17349037782</v>
          </cell>
        </row>
        <row r="1449">
          <cell r="A1449" t="str">
            <v>达钢</v>
          </cell>
          <cell r="B1449" t="str">
            <v>螺纹钢</v>
          </cell>
          <cell r="C1449" t="str">
            <v>HRB400E Φ16 9m</v>
          </cell>
          <cell r="D1449" t="str">
            <v>吨</v>
          </cell>
          <cell r="E1449">
            <v>5</v>
          </cell>
          <cell r="F1449">
            <v>45739</v>
          </cell>
          <cell r="G1449" t="str">
            <v>（十九冶-华电重庆奉节）重庆市奉节县康乐镇七星村</v>
          </cell>
          <cell r="H1449" t="str">
            <v>岑甲乐</v>
          </cell>
          <cell r="I1449">
            <v>17349037782</v>
          </cell>
        </row>
        <row r="1450">
          <cell r="A1450" t="str">
            <v>达钢</v>
          </cell>
          <cell r="B1450" t="str">
            <v>螺纹钢</v>
          </cell>
          <cell r="C1450" t="str">
            <v>HRB400E Φ22 9m</v>
          </cell>
          <cell r="D1450" t="str">
            <v>吨</v>
          </cell>
          <cell r="E1450">
            <v>9</v>
          </cell>
          <cell r="F1450">
            <v>45739</v>
          </cell>
          <cell r="G1450" t="str">
            <v>（十九冶-华电重庆奉节）重庆市奉节县康乐镇七星村</v>
          </cell>
          <cell r="H1450" t="str">
            <v>岑甲乐</v>
          </cell>
          <cell r="I1450">
            <v>17349037782</v>
          </cell>
        </row>
        <row r="1451">
          <cell r="A1451" t="str">
            <v>达钢</v>
          </cell>
          <cell r="B1451" t="str">
            <v>螺纹钢</v>
          </cell>
          <cell r="C1451" t="str">
            <v>HRB400E Φ25 9m</v>
          </cell>
          <cell r="D1451" t="str">
            <v>吨</v>
          </cell>
          <cell r="E1451">
            <v>48</v>
          </cell>
          <cell r="F1451">
            <v>45739</v>
          </cell>
          <cell r="G1451" t="str">
            <v>（十九冶-华电重庆奉节）重庆市奉节县康乐镇七星村</v>
          </cell>
          <cell r="H1451" t="str">
            <v>岑甲乐</v>
          </cell>
          <cell r="I1451">
            <v>17349037782</v>
          </cell>
        </row>
        <row r="1452">
          <cell r="A1452" t="str">
            <v>达钢</v>
          </cell>
          <cell r="B1452" t="str">
            <v>高线</v>
          </cell>
          <cell r="C1452" t="str">
            <v>HPB300Φ8</v>
          </cell>
          <cell r="D1452" t="str">
            <v>吨</v>
          </cell>
          <cell r="E1452">
            <v>15</v>
          </cell>
          <cell r="F1452">
            <v>45739</v>
          </cell>
          <cell r="G1452" t="str">
            <v>（十九冶-华电重庆奉节）重庆市奉节县康乐镇七星村</v>
          </cell>
          <cell r="H1452" t="str">
            <v>岑甲乐</v>
          </cell>
          <cell r="I1452">
            <v>17349037782</v>
          </cell>
        </row>
        <row r="1453">
          <cell r="A1453" t="str">
            <v>达钢</v>
          </cell>
          <cell r="B1453" t="str">
            <v>高线</v>
          </cell>
          <cell r="C1453" t="str">
            <v>HPB300Φ10</v>
          </cell>
          <cell r="D1453" t="str">
            <v>吨</v>
          </cell>
          <cell r="E1453">
            <v>8</v>
          </cell>
          <cell r="F1453">
            <v>45739</v>
          </cell>
          <cell r="G1453" t="str">
            <v>（十九冶-华电重庆奉节）重庆市奉节县康乐镇七星村</v>
          </cell>
          <cell r="H1453" t="str">
            <v>岑甲乐</v>
          </cell>
          <cell r="I1453">
            <v>17349037782</v>
          </cell>
        </row>
        <row r="1454">
          <cell r="A1454" t="str">
            <v>达钢</v>
          </cell>
          <cell r="B1454" t="str">
            <v>螺纹钢</v>
          </cell>
          <cell r="C1454" t="str">
            <v>HRB400E Φ14 9m</v>
          </cell>
          <cell r="D1454" t="str">
            <v>吨</v>
          </cell>
          <cell r="E1454">
            <v>15</v>
          </cell>
          <cell r="F1454">
            <v>45739</v>
          </cell>
          <cell r="G1454" t="str">
            <v>（十九冶-华电重庆奉节）重庆市奉节县康乐镇七星村</v>
          </cell>
          <cell r="H1454" t="str">
            <v>岑甲乐</v>
          </cell>
          <cell r="I1454">
            <v>17349037782</v>
          </cell>
        </row>
        <row r="1455">
          <cell r="A1455" t="str">
            <v>晋邦</v>
          </cell>
          <cell r="B1455" t="str">
            <v>螺纹钢</v>
          </cell>
          <cell r="C1455" t="str">
            <v>HRB400E Φ25 9m</v>
          </cell>
          <cell r="D1455" t="str">
            <v>吨</v>
          </cell>
          <cell r="E1455">
            <v>35</v>
          </cell>
          <cell r="F1455">
            <v>45739</v>
          </cell>
          <cell r="G1455" t="str">
            <v>（商投建工达州中医药科技园-1工区）达州市通川区达州中医药职业学院犀牛大道北段</v>
          </cell>
          <cell r="H1455" t="str">
            <v>程黄刚</v>
          </cell>
          <cell r="I1455">
            <v>15108211617</v>
          </cell>
        </row>
        <row r="1456">
          <cell r="A1456" t="str">
            <v>德胜</v>
          </cell>
          <cell r="B1456" t="str">
            <v>螺纹钢</v>
          </cell>
          <cell r="C1456" t="str">
            <v>HRB500EФ25*9m</v>
          </cell>
          <cell r="D1456" t="str">
            <v>吨</v>
          </cell>
          <cell r="E1456">
            <v>70</v>
          </cell>
          <cell r="F1456">
            <v>45739</v>
          </cell>
          <cell r="G1456" t="str">
            <v>（中铁六局呼和公司康新高速TJ4-2标）四川省甘孜藏族自治州康定市新都桥镇东俄罗三村中建八局搅拌站旁</v>
          </cell>
          <cell r="H1456" t="str">
            <v>许文刚</v>
          </cell>
          <cell r="I1456">
            <v>15848808186</v>
          </cell>
        </row>
        <row r="1457">
          <cell r="A1457" t="str">
            <v>陕钢</v>
          </cell>
          <cell r="B1457" t="str">
            <v>螺纹钢</v>
          </cell>
          <cell r="C1457" t="str">
            <v>HRB400EФ16*12m</v>
          </cell>
          <cell r="D1457" t="str">
            <v>吨</v>
          </cell>
          <cell r="E1457">
            <v>10</v>
          </cell>
          <cell r="F1457">
            <v>45740</v>
          </cell>
          <cell r="G1457" t="str">
            <v>（中核中原-甘肃康略高速KLTJ1标项目）甘肃省陇南市康县长坝镇蒲家坝</v>
          </cell>
          <cell r="H1457" t="str">
            <v>穆星</v>
          </cell>
          <cell r="I1457" t="str">
            <v>18539951326/15109310092</v>
          </cell>
        </row>
        <row r="1458">
          <cell r="A1458" t="str">
            <v>陕钢</v>
          </cell>
          <cell r="B1458" t="str">
            <v>螺纹钢</v>
          </cell>
          <cell r="C1458" t="str">
            <v>HRB400EФ20*12m</v>
          </cell>
          <cell r="D1458" t="str">
            <v>吨</v>
          </cell>
          <cell r="E1458">
            <v>25</v>
          </cell>
          <cell r="F1458">
            <v>45740</v>
          </cell>
          <cell r="G1458" t="str">
            <v>（中核中原-甘肃康略高速KLTJ1标项目）甘肃省陇南市康县长坝镇蒲家坝</v>
          </cell>
          <cell r="H1458" t="str">
            <v>穆星</v>
          </cell>
          <cell r="I1458" t="str">
            <v>18539951326/15109310092</v>
          </cell>
        </row>
        <row r="1459">
          <cell r="A1459" t="str">
            <v>德胜</v>
          </cell>
          <cell r="B1459" t="str">
            <v>螺纹钢</v>
          </cell>
          <cell r="C1459" t="str">
            <v>HRB400E Φ25 12m</v>
          </cell>
          <cell r="D1459" t="str">
            <v>吨</v>
          </cell>
          <cell r="E1459">
            <v>175</v>
          </cell>
          <cell r="F1459">
            <v>45740</v>
          </cell>
          <cell r="G1459" t="str">
            <v>（中铁五局-成渝扩容3标）四川省资阳市雁江区伍隍镇铺子村雁江区X138</v>
          </cell>
          <cell r="H1459" t="str">
            <v>王健</v>
          </cell>
          <cell r="I1459">
            <v>17726168395</v>
          </cell>
        </row>
        <row r="1460">
          <cell r="A1460" t="str">
            <v>德胜</v>
          </cell>
          <cell r="B1460" t="str">
            <v>螺纹钢</v>
          </cell>
          <cell r="C1460" t="str">
            <v>HRB400E Φ20 9m</v>
          </cell>
          <cell r="D1460" t="str">
            <v>吨</v>
          </cell>
          <cell r="E1460">
            <v>35</v>
          </cell>
          <cell r="F1460">
            <v>45740</v>
          </cell>
          <cell r="G1460" t="str">
            <v>（中铁五局-成渝扩容3标）四川省资阳市雁江区伍隍镇铺子村雁江区X138</v>
          </cell>
          <cell r="H1460" t="str">
            <v>王健</v>
          </cell>
          <cell r="I1460">
            <v>17726168395</v>
          </cell>
        </row>
        <row r="1461">
          <cell r="A1461" t="str">
            <v>德胜</v>
          </cell>
          <cell r="B1461" t="str">
            <v>螺纹钢</v>
          </cell>
          <cell r="C1461" t="str">
            <v>HRB400EФ16*9m</v>
          </cell>
          <cell r="D1461" t="str">
            <v>吨</v>
          </cell>
          <cell r="E1461">
            <v>70</v>
          </cell>
          <cell r="F1461">
            <v>45740</v>
          </cell>
          <cell r="G1461" t="str">
            <v>（中铁六局呼和公司康新高速TJ4-2标）四川省甘孜藏族自治州康定市新都桥镇东俄罗三村中建八局搅拌站旁</v>
          </cell>
          <cell r="H1461" t="str">
            <v>许文刚</v>
          </cell>
          <cell r="I1461">
            <v>15848808186</v>
          </cell>
        </row>
        <row r="1462">
          <cell r="A1462" t="str">
            <v>德胜</v>
          </cell>
          <cell r="B1462" t="str">
            <v>螺纹钢</v>
          </cell>
          <cell r="C1462" t="str">
            <v>HRB500EФ25*9m</v>
          </cell>
          <cell r="D1462" t="str">
            <v>吨</v>
          </cell>
          <cell r="E1462">
            <v>70</v>
          </cell>
          <cell r="F1462">
            <v>45740</v>
          </cell>
          <cell r="G1462" t="str">
            <v>（中铁六局呼和公司康新高速TJ4-2标）四川省甘孜藏族自治州康定市新都桥镇东俄罗三村中建八局搅拌站旁</v>
          </cell>
          <cell r="H1462" t="str">
            <v>许文刚</v>
          </cell>
          <cell r="I1462">
            <v>15848808186</v>
          </cell>
        </row>
        <row r="1463">
          <cell r="A1463" t="str">
            <v>德胜</v>
          </cell>
          <cell r="B1463" t="str">
            <v>螺纹钢</v>
          </cell>
          <cell r="C1463" t="str">
            <v>HRB500EФ28*9m</v>
          </cell>
          <cell r="D1463" t="str">
            <v>吨</v>
          </cell>
          <cell r="E1463">
            <v>70</v>
          </cell>
          <cell r="F1463">
            <v>45740</v>
          </cell>
          <cell r="G1463" t="str">
            <v>（中铁六局呼和公司康新高速TJ4-2标）四川省甘孜藏族自治州康定市新都桥镇东俄罗三村中建八局搅拌站旁</v>
          </cell>
          <cell r="H1463" t="str">
            <v>许文刚</v>
          </cell>
          <cell r="I1463">
            <v>15848808186</v>
          </cell>
        </row>
        <row r="1464">
          <cell r="A1464" t="str">
            <v>德胜</v>
          </cell>
          <cell r="B1464" t="str">
            <v>螺纹钢</v>
          </cell>
          <cell r="C1464" t="str">
            <v>HRB400E Φ16 9m</v>
          </cell>
          <cell r="D1464" t="str">
            <v>吨</v>
          </cell>
          <cell r="E1464">
            <v>7</v>
          </cell>
          <cell r="F1464">
            <v>45740</v>
          </cell>
          <cell r="G1464" t="str">
            <v>（北京工程局乐山机场项目）乐山市五通桥区冠英镇</v>
          </cell>
          <cell r="H1464" t="str">
            <v>王治</v>
          </cell>
          <cell r="I1464">
            <v>18811564698</v>
          </cell>
        </row>
        <row r="1465">
          <cell r="A1465" t="str">
            <v>德胜</v>
          </cell>
          <cell r="B1465" t="str">
            <v>螺纹钢</v>
          </cell>
          <cell r="C1465" t="str">
            <v>HRB400E Φ22 9m</v>
          </cell>
          <cell r="D1465" t="str">
            <v>吨</v>
          </cell>
          <cell r="E1465">
            <v>11</v>
          </cell>
          <cell r="F1465">
            <v>45740</v>
          </cell>
          <cell r="G1465" t="str">
            <v>（北京工程局乐山机场项目）乐山市五通桥区冠英镇</v>
          </cell>
          <cell r="H1465" t="str">
            <v>王治</v>
          </cell>
          <cell r="I1465">
            <v>18811564698</v>
          </cell>
        </row>
        <row r="1466">
          <cell r="A1466" t="str">
            <v>德胜</v>
          </cell>
          <cell r="B1466" t="str">
            <v>螺纹钢</v>
          </cell>
          <cell r="C1466" t="str">
            <v>HRB400E Φ25 9m</v>
          </cell>
          <cell r="D1466" t="str">
            <v>吨</v>
          </cell>
          <cell r="E1466">
            <v>17</v>
          </cell>
          <cell r="F1466">
            <v>45740</v>
          </cell>
          <cell r="G1466" t="str">
            <v>（北京工程局乐山机场项目）乐山市五通桥区冠英镇</v>
          </cell>
          <cell r="H1466" t="str">
            <v>王治</v>
          </cell>
          <cell r="I1466">
            <v>18811564698</v>
          </cell>
        </row>
        <row r="1467">
          <cell r="A1467" t="str">
            <v>润耀</v>
          </cell>
          <cell r="B1467" t="str">
            <v>盘螺</v>
          </cell>
          <cell r="C1467" t="str">
            <v>HRB400E Φ8</v>
          </cell>
          <cell r="D1467" t="str">
            <v>吨</v>
          </cell>
          <cell r="E1467">
            <v>13</v>
          </cell>
          <cell r="F1467">
            <v>45740</v>
          </cell>
          <cell r="G1467" t="str">
            <v>（北京工程局乐山机场项目）乐山市五通桥区冠英镇</v>
          </cell>
          <cell r="H1467" t="str">
            <v>王治</v>
          </cell>
          <cell r="I1467">
            <v>18811564698</v>
          </cell>
        </row>
        <row r="1468">
          <cell r="A1468" t="str">
            <v>润耀</v>
          </cell>
          <cell r="B1468" t="str">
            <v>螺纹钢</v>
          </cell>
          <cell r="C1468" t="str">
            <v>HRB400E Φ20 9m</v>
          </cell>
          <cell r="D1468" t="str">
            <v>吨</v>
          </cell>
          <cell r="E1468">
            <v>20</v>
          </cell>
          <cell r="F1468">
            <v>45740</v>
          </cell>
          <cell r="G1468" t="str">
            <v>（北京工程局乐山机场项目）乐山市五通桥区冠英镇</v>
          </cell>
          <cell r="H1468" t="str">
            <v>王治</v>
          </cell>
          <cell r="I1468">
            <v>18811564698</v>
          </cell>
        </row>
        <row r="1469">
          <cell r="A1469" t="str">
            <v>润耀</v>
          </cell>
          <cell r="B1469" t="str">
            <v>螺纹钢</v>
          </cell>
          <cell r="C1469" t="str">
            <v>HRB400E Φ25 9m</v>
          </cell>
          <cell r="D1469" t="str">
            <v>吨</v>
          </cell>
          <cell r="E1469">
            <v>2</v>
          </cell>
          <cell r="F1469">
            <v>45740</v>
          </cell>
          <cell r="G1469" t="str">
            <v>（北京工程局乐山机场项目）乐山市五通桥区冠英镇</v>
          </cell>
          <cell r="H1469" t="str">
            <v>王治</v>
          </cell>
          <cell r="I1469">
            <v>18811564698</v>
          </cell>
        </row>
        <row r="1470">
          <cell r="A1470" t="str">
            <v>德胜</v>
          </cell>
          <cell r="B1470" t="str">
            <v>螺纹钢</v>
          </cell>
          <cell r="C1470" t="str">
            <v>HRB400E Φ25 9m</v>
          </cell>
          <cell r="D1470" t="str">
            <v>吨</v>
          </cell>
          <cell r="E1470">
            <v>10</v>
          </cell>
          <cell r="F1470">
            <v>45740</v>
          </cell>
          <cell r="G1470" t="str">
            <v>（五局乐山机场项目）乐山市五通桥区冠英镇</v>
          </cell>
          <cell r="H1470" t="str">
            <v>王思思</v>
          </cell>
          <cell r="I1470">
            <v>18973190156</v>
          </cell>
        </row>
        <row r="1471">
          <cell r="A1471" t="str">
            <v>德胜</v>
          </cell>
          <cell r="B1471" t="str">
            <v>螺纹钢</v>
          </cell>
          <cell r="C1471" t="str">
            <v>HRB400E Φ22 9m</v>
          </cell>
          <cell r="D1471" t="str">
            <v>吨</v>
          </cell>
          <cell r="E1471">
            <v>22</v>
          </cell>
          <cell r="F1471">
            <v>45740</v>
          </cell>
          <cell r="G1471" t="str">
            <v>（五局乐山机场项目）乐山市五通桥区冠英镇</v>
          </cell>
          <cell r="H1471" t="str">
            <v>王思思</v>
          </cell>
          <cell r="I1471">
            <v>18973190156</v>
          </cell>
        </row>
        <row r="1472">
          <cell r="A1472" t="str">
            <v>德胜</v>
          </cell>
          <cell r="B1472" t="str">
            <v>螺纹钢</v>
          </cell>
          <cell r="C1472" t="str">
            <v>HRB400E Φ20 9m</v>
          </cell>
          <cell r="D1472" t="str">
            <v>吨</v>
          </cell>
          <cell r="E1472">
            <v>22</v>
          </cell>
          <cell r="F1472">
            <v>45740</v>
          </cell>
          <cell r="G1472" t="str">
            <v>（五局乐山机场项目）乐山市五通桥区冠英镇</v>
          </cell>
          <cell r="H1472" t="str">
            <v>王思思</v>
          </cell>
          <cell r="I1472">
            <v>18973190156</v>
          </cell>
        </row>
        <row r="1473">
          <cell r="A1473" t="str">
            <v>德胜</v>
          </cell>
          <cell r="B1473" t="str">
            <v>螺纹钢</v>
          </cell>
          <cell r="C1473" t="str">
            <v>HRB400E Φ18 9m</v>
          </cell>
          <cell r="D1473" t="str">
            <v>吨</v>
          </cell>
          <cell r="E1473">
            <v>15</v>
          </cell>
          <cell r="F1473">
            <v>45740</v>
          </cell>
          <cell r="G1473" t="str">
            <v>（五局乐山机场项目）乐山市五通桥区冠英镇</v>
          </cell>
          <cell r="H1473" t="str">
            <v>王思思</v>
          </cell>
          <cell r="I1473">
            <v>18973190156</v>
          </cell>
        </row>
        <row r="1474">
          <cell r="A1474" t="str">
            <v>晋邦</v>
          </cell>
          <cell r="B1474" t="str">
            <v>盘螺</v>
          </cell>
          <cell r="C1474" t="str">
            <v>HRB400E Φ6</v>
          </cell>
          <cell r="D1474" t="str">
            <v>吨</v>
          </cell>
          <cell r="E1474">
            <v>10</v>
          </cell>
          <cell r="F1474">
            <v>45740</v>
          </cell>
          <cell r="G1474" t="str">
            <v>(五冶钢构医学科学产业园建设项目房建三部-一标（7-1）)四川省南充市顺庆区搬罾街道学府大道二段</v>
          </cell>
          <cell r="H1474" t="str">
            <v>郑林</v>
          </cell>
          <cell r="I1474">
            <v>18349955455</v>
          </cell>
        </row>
        <row r="1475">
          <cell r="A1475" t="str">
            <v>晋邦</v>
          </cell>
          <cell r="B1475" t="str">
            <v>盘螺</v>
          </cell>
          <cell r="C1475" t="str">
            <v>HRB400E Φ8</v>
          </cell>
          <cell r="D1475" t="str">
            <v>吨</v>
          </cell>
          <cell r="E1475">
            <v>8</v>
          </cell>
          <cell r="F1475">
            <v>45740</v>
          </cell>
          <cell r="G1475" t="str">
            <v>(五冶钢构医学科学产业园建设项目房建三部-一标（7-1）)四川省南充市顺庆区搬罾街道学府大道二段</v>
          </cell>
          <cell r="H1475" t="str">
            <v>郑林</v>
          </cell>
          <cell r="I1475">
            <v>18349955455</v>
          </cell>
        </row>
        <row r="1476">
          <cell r="A1476" t="str">
            <v>晋邦</v>
          </cell>
          <cell r="B1476" t="str">
            <v>盘螺</v>
          </cell>
          <cell r="C1476" t="str">
            <v>HRB400E Φ12</v>
          </cell>
          <cell r="D1476" t="str">
            <v>吨</v>
          </cell>
          <cell r="E1476">
            <v>17</v>
          </cell>
          <cell r="F1476">
            <v>45740</v>
          </cell>
          <cell r="G1476" t="str">
            <v>(五冶钢构医学科学产业园建设项目房建三部-一标（7-1）)四川省南充市顺庆区搬罾街道学府大道二段</v>
          </cell>
          <cell r="H1476" t="str">
            <v>郑林</v>
          </cell>
          <cell r="I1476">
            <v>18349955455</v>
          </cell>
        </row>
        <row r="1477">
          <cell r="A1477" t="str">
            <v>达钢</v>
          </cell>
          <cell r="B1477" t="str">
            <v>螺纹钢</v>
          </cell>
          <cell r="C1477" t="str">
            <v>HRB400E Φ16 9m</v>
          </cell>
          <cell r="D1477" t="str">
            <v>吨</v>
          </cell>
          <cell r="E1477">
            <v>10</v>
          </cell>
          <cell r="F1477">
            <v>45740</v>
          </cell>
          <cell r="G1477" t="str">
            <v>(五冶钢构医学科学产业园建设项目房建二部-排洪渠（五标）)四川省南充市顺庆区搬罾街道学府大道二段</v>
          </cell>
          <cell r="H1477" t="str">
            <v>安南</v>
          </cell>
          <cell r="I1477">
            <v>19950525030</v>
          </cell>
        </row>
        <row r="1478">
          <cell r="A1478" t="str">
            <v>达钢</v>
          </cell>
          <cell r="B1478" t="str">
            <v>螺纹钢</v>
          </cell>
          <cell r="C1478" t="str">
            <v>HRB400E Φ25 9m</v>
          </cell>
          <cell r="D1478" t="str">
            <v>吨</v>
          </cell>
          <cell r="E1478">
            <v>25</v>
          </cell>
          <cell r="F1478">
            <v>45740</v>
          </cell>
          <cell r="G1478" t="str">
            <v>(五冶钢构医学科学产业园建设项目房建二部-排洪渠（五标）)四川省南充市顺庆区搬罾街道学府大道二段</v>
          </cell>
          <cell r="H1478" t="str">
            <v>安南</v>
          </cell>
          <cell r="I1478">
            <v>19950525030</v>
          </cell>
        </row>
        <row r="1479">
          <cell r="A1479" t="str">
            <v>达钢</v>
          </cell>
          <cell r="B1479" t="str">
            <v>螺纹钢</v>
          </cell>
          <cell r="C1479" t="str">
            <v>HRB400E Φ12 9m</v>
          </cell>
          <cell r="D1479" t="str">
            <v>吨</v>
          </cell>
          <cell r="E1479">
            <v>21</v>
          </cell>
          <cell r="F1479">
            <v>45740</v>
          </cell>
          <cell r="G1479" t="str">
            <v>（五冶达州国道542项目-二工区黄家湾隧道工段）四川省达州市达川区赵固镇黄家坡</v>
          </cell>
          <cell r="H1479" t="str">
            <v>罗永方</v>
          </cell>
          <cell r="I1479">
            <v>13551450899</v>
          </cell>
        </row>
        <row r="1480">
          <cell r="A1480" t="str">
            <v>达钢</v>
          </cell>
          <cell r="B1480" t="str">
            <v>螺纹钢</v>
          </cell>
          <cell r="C1480" t="str">
            <v>HRB400E Φ22 9m</v>
          </cell>
          <cell r="D1480" t="str">
            <v>吨</v>
          </cell>
          <cell r="E1480">
            <v>15</v>
          </cell>
          <cell r="F1480">
            <v>45740</v>
          </cell>
          <cell r="G1480" t="str">
            <v>（五冶达州国道542项目-二工区黄家湾隧道工段）四川省达州市达川区赵固镇黄家坡</v>
          </cell>
          <cell r="H1480" t="str">
            <v>罗永方</v>
          </cell>
          <cell r="I1480">
            <v>13551450899</v>
          </cell>
        </row>
        <row r="1481">
          <cell r="A1481" t="str">
            <v>达钢</v>
          </cell>
          <cell r="B1481" t="str">
            <v>螺纹钢</v>
          </cell>
          <cell r="C1481" t="str">
            <v>HRB400E Φ12 9m</v>
          </cell>
          <cell r="D1481" t="str">
            <v>吨</v>
          </cell>
          <cell r="E1481">
            <v>6</v>
          </cell>
          <cell r="F1481">
            <v>45740</v>
          </cell>
          <cell r="G1481" t="str">
            <v>（五冶达州国道542项目-一工区桥梁二工段）四川省达州市达川区达川区石梯镇石成村</v>
          </cell>
          <cell r="H1481" t="str">
            <v>夏树彬</v>
          </cell>
          <cell r="I1481">
            <v>13518183653</v>
          </cell>
        </row>
        <row r="1482">
          <cell r="A1482" t="str">
            <v>达钢</v>
          </cell>
          <cell r="B1482" t="str">
            <v>螺纹钢</v>
          </cell>
          <cell r="C1482" t="str">
            <v>HRB400E Φ14 9m</v>
          </cell>
          <cell r="D1482" t="str">
            <v>吨</v>
          </cell>
          <cell r="E1482">
            <v>9</v>
          </cell>
          <cell r="F1482">
            <v>45740</v>
          </cell>
          <cell r="G1482" t="str">
            <v>（五冶达州国道542项目-一工区桥梁二工段）四川省达州市达川区达川区石梯镇石成村</v>
          </cell>
          <cell r="H1482" t="str">
            <v>夏树彬</v>
          </cell>
          <cell r="I1482">
            <v>13518183653</v>
          </cell>
        </row>
        <row r="1483">
          <cell r="A1483" t="str">
            <v>达钢</v>
          </cell>
          <cell r="B1483" t="str">
            <v>螺纹钢</v>
          </cell>
          <cell r="C1483" t="str">
            <v>HRB400E Φ32 9m</v>
          </cell>
          <cell r="D1483" t="str">
            <v>吨</v>
          </cell>
          <cell r="E1483">
            <v>21</v>
          </cell>
          <cell r="F1483">
            <v>45740</v>
          </cell>
          <cell r="G1483" t="str">
            <v>（五冶达州国道542项目-一工区桥梁二工段）四川省达州市达川区达川区石梯镇石成村</v>
          </cell>
          <cell r="H1483" t="str">
            <v>夏树彬</v>
          </cell>
          <cell r="I1483">
            <v>13518183653</v>
          </cell>
        </row>
        <row r="1484">
          <cell r="A1484" t="str">
            <v>达钢</v>
          </cell>
          <cell r="B1484" t="str">
            <v>螺纹钢</v>
          </cell>
          <cell r="C1484" t="str">
            <v>HRB400E Φ28 9m</v>
          </cell>
          <cell r="D1484" t="str">
            <v>吨</v>
          </cell>
          <cell r="E1484">
            <v>9</v>
          </cell>
          <cell r="F1484">
            <v>45740</v>
          </cell>
          <cell r="G1484" t="str">
            <v>（五冶达州国道542项目-一工区桥梁二工段）四川省达州市达川区达川区石梯镇石成村</v>
          </cell>
          <cell r="H1484" t="str">
            <v>夏树彬</v>
          </cell>
          <cell r="I1484">
            <v>13518183653</v>
          </cell>
        </row>
        <row r="1485">
          <cell r="A1485" t="str">
            <v>达钢</v>
          </cell>
          <cell r="B1485" t="str">
            <v>螺纹钢</v>
          </cell>
          <cell r="C1485" t="str">
            <v>HRB400E Φ14 9m</v>
          </cell>
          <cell r="D1485" t="str">
            <v>吨</v>
          </cell>
          <cell r="E1485">
            <v>9</v>
          </cell>
          <cell r="F1485">
            <v>45740</v>
          </cell>
          <cell r="G1485" t="str">
            <v>（五冶达州国道542项目-三工区桥梁3工段）四川省达州市达川区赵固镇水文村原村委会下300米</v>
          </cell>
          <cell r="H1485" t="str">
            <v>李代茂</v>
          </cell>
          <cell r="I1485">
            <v>18302833536</v>
          </cell>
        </row>
        <row r="1486">
          <cell r="A1486" t="str">
            <v>达钢</v>
          </cell>
          <cell r="B1486" t="str">
            <v>螺纹钢</v>
          </cell>
          <cell r="C1486" t="str">
            <v>HRB400E Φ32 9m</v>
          </cell>
          <cell r="D1486" t="str">
            <v>吨</v>
          </cell>
          <cell r="E1486">
            <v>18</v>
          </cell>
          <cell r="F1486">
            <v>45740</v>
          </cell>
          <cell r="G1486" t="str">
            <v>（五冶达州国道542项目-三工区桥梁3工段）四川省达州市达川区赵固镇水文村原村委会下300米</v>
          </cell>
          <cell r="H1486" t="str">
            <v>李代茂</v>
          </cell>
          <cell r="I1486">
            <v>18302833536</v>
          </cell>
        </row>
        <row r="1487">
          <cell r="A1487" t="str">
            <v>晋邦</v>
          </cell>
          <cell r="B1487" t="str">
            <v>盘螺</v>
          </cell>
          <cell r="C1487" t="str">
            <v>HRB400E Φ8</v>
          </cell>
          <cell r="D1487" t="str">
            <v>吨</v>
          </cell>
          <cell r="E1487">
            <v>27</v>
          </cell>
          <cell r="F1487">
            <v>45740</v>
          </cell>
          <cell r="G1487" t="str">
            <v>（商投建工达州中医药科技园-4工区-2号楼）达州市通川区达州中医药职业学院犀牛大道北段</v>
          </cell>
          <cell r="H1487" t="str">
            <v>张扬</v>
          </cell>
          <cell r="I1487">
            <v>18381904567</v>
          </cell>
        </row>
        <row r="1488">
          <cell r="A1488" t="str">
            <v>晋邦</v>
          </cell>
          <cell r="B1488" t="str">
            <v>螺纹钢</v>
          </cell>
          <cell r="C1488" t="str">
            <v>HRB400E Φ20 9m</v>
          </cell>
          <cell r="D1488" t="str">
            <v>吨</v>
          </cell>
          <cell r="E1488">
            <v>8</v>
          </cell>
          <cell r="F1488">
            <v>45740</v>
          </cell>
          <cell r="G1488" t="str">
            <v>（商投建工达州中医药科技园-4工区-2号楼）达州市通川区达州中医药职业学院犀牛大道北段</v>
          </cell>
          <cell r="H1488" t="str">
            <v>张扬</v>
          </cell>
          <cell r="I1488">
            <v>18381904567</v>
          </cell>
        </row>
        <row r="1489">
          <cell r="A1489" t="str">
            <v>成实</v>
          </cell>
          <cell r="B1489" t="str">
            <v>盘螺</v>
          </cell>
          <cell r="C1489" t="str">
            <v>HRB400EФ10</v>
          </cell>
          <cell r="D1489" t="str">
            <v>吨</v>
          </cell>
          <cell r="E1489">
            <v>28</v>
          </cell>
          <cell r="F1489">
            <v>45740</v>
          </cell>
          <cell r="G1489" t="str">
            <v>（中核中原-温江光明苑三期项目）四川省成都市温江区金马街道光明苑三期项目</v>
          </cell>
          <cell r="H1489" t="str">
            <v>王生斌</v>
          </cell>
          <cell r="I1489">
            <v>15228858118</v>
          </cell>
        </row>
        <row r="1490">
          <cell r="A1490" t="str">
            <v>成实</v>
          </cell>
          <cell r="B1490" t="str">
            <v>螺纹钢</v>
          </cell>
          <cell r="C1490" t="str">
            <v>HRB400EФ12*9m</v>
          </cell>
          <cell r="D1490" t="str">
            <v>吨</v>
          </cell>
          <cell r="E1490">
            <v>5</v>
          </cell>
          <cell r="F1490">
            <v>45740</v>
          </cell>
          <cell r="G1490" t="str">
            <v>（中核中原-温江光明苑三期项目）四川省成都市温江区金马街道光明苑三期项目</v>
          </cell>
          <cell r="H1490" t="str">
            <v>王生斌</v>
          </cell>
          <cell r="I1490">
            <v>15228858118</v>
          </cell>
        </row>
        <row r="1491">
          <cell r="A1491" t="str">
            <v>德胜</v>
          </cell>
          <cell r="B1491" t="str">
            <v>螺纹钢</v>
          </cell>
          <cell r="C1491" t="str">
            <v>HRB400EФ22*9m</v>
          </cell>
          <cell r="D1491" t="str">
            <v>吨</v>
          </cell>
          <cell r="E1491">
            <v>12</v>
          </cell>
          <cell r="F1491">
            <v>45740</v>
          </cell>
          <cell r="G1491" t="str">
            <v>（中核中原-温江光明苑三期项目）四川省成都市温江区金马街道光明苑三期项目</v>
          </cell>
          <cell r="H1491" t="str">
            <v>王生斌</v>
          </cell>
          <cell r="I1491">
            <v>15228858118</v>
          </cell>
        </row>
        <row r="1492">
          <cell r="A1492" t="str">
            <v>德胜</v>
          </cell>
          <cell r="B1492" t="str">
            <v>螺纹钢</v>
          </cell>
          <cell r="C1492" t="str">
            <v>HRB500EФ25*9m</v>
          </cell>
          <cell r="D1492" t="str">
            <v>吨</v>
          </cell>
          <cell r="E1492">
            <v>12</v>
          </cell>
          <cell r="F1492">
            <v>45740</v>
          </cell>
          <cell r="G1492" t="str">
            <v>（中核中原-温江光明苑三期项目）四川省成都市温江区金马街道光明苑三期项目</v>
          </cell>
          <cell r="H1492" t="str">
            <v>王生斌</v>
          </cell>
          <cell r="I1492">
            <v>15228858118</v>
          </cell>
        </row>
        <row r="1493">
          <cell r="A1493" t="str">
            <v>德胜</v>
          </cell>
          <cell r="B1493" t="str">
            <v>螺纹钢</v>
          </cell>
          <cell r="C1493" t="str">
            <v>HRB500EФ25*12m</v>
          </cell>
          <cell r="D1493" t="str">
            <v>吨</v>
          </cell>
          <cell r="E1493">
            <v>12</v>
          </cell>
          <cell r="F1493">
            <v>45740</v>
          </cell>
          <cell r="G1493" t="str">
            <v>（中核中原-温江光明苑三期项目）四川省成都市温江区金马街道光明苑三期项目</v>
          </cell>
          <cell r="H1493" t="str">
            <v>王生斌</v>
          </cell>
          <cell r="I1493">
            <v>15228858118</v>
          </cell>
        </row>
        <row r="1494">
          <cell r="A1494" t="str">
            <v>德胜</v>
          </cell>
          <cell r="B1494" t="str">
            <v>螺纹钢</v>
          </cell>
          <cell r="C1494" t="str">
            <v>HRB500E Φ32×9米</v>
          </cell>
          <cell r="D1494" t="str">
            <v>吨</v>
          </cell>
          <cell r="E1494">
            <v>70</v>
          </cell>
          <cell r="F1494">
            <v>45740</v>
          </cell>
          <cell r="G1494" t="str">
            <v>（自永1标八局二分公司钢筋棚）四川省自贡市大安区牛佛镇</v>
          </cell>
          <cell r="H1494" t="str">
            <v>沈维良</v>
          </cell>
          <cell r="I1494">
            <v>18980505177</v>
          </cell>
        </row>
        <row r="1495">
          <cell r="A1495" t="str">
            <v>润耀</v>
          </cell>
          <cell r="B1495" t="str">
            <v>高线</v>
          </cell>
          <cell r="C1495" t="str">
            <v>HPB300Φ12</v>
          </cell>
          <cell r="D1495" t="str">
            <v>吨</v>
          </cell>
          <cell r="E1495">
            <v>35</v>
          </cell>
          <cell r="F1495">
            <v>45740</v>
          </cell>
          <cell r="G1495" t="str">
            <v>（中铁五局-成渝扩容3标）四川省资阳市雁江区伍隍镇铺子村雁江区X138</v>
          </cell>
          <cell r="H1495" t="str">
            <v>王健</v>
          </cell>
          <cell r="I1495">
            <v>17726168395</v>
          </cell>
        </row>
        <row r="1496">
          <cell r="A1496" t="str">
            <v>润耀</v>
          </cell>
          <cell r="B1496" t="str">
            <v>螺纹钢</v>
          </cell>
          <cell r="C1496" t="str">
            <v>HRB400EФ16*9m</v>
          </cell>
          <cell r="D1496" t="str">
            <v>吨</v>
          </cell>
          <cell r="E1496">
            <v>35</v>
          </cell>
          <cell r="F1496">
            <v>45740</v>
          </cell>
          <cell r="G1496" t="str">
            <v>（中铁六局呼和公司康新高速TJ4-2标）四川省甘孜藏族自治州康定市新都桥镇东俄罗三村中建八局搅拌站旁</v>
          </cell>
          <cell r="H1496" t="str">
            <v>许文刚</v>
          </cell>
          <cell r="I1496">
            <v>15848808186</v>
          </cell>
        </row>
        <row r="1497">
          <cell r="A1497" t="str">
            <v>润耀</v>
          </cell>
          <cell r="B1497" t="str">
            <v>螺纹钢</v>
          </cell>
          <cell r="C1497" t="str">
            <v>HRB400EФ12*9m</v>
          </cell>
          <cell r="D1497" t="str">
            <v>吨</v>
          </cell>
          <cell r="E1497">
            <v>35</v>
          </cell>
          <cell r="F1497">
            <v>45740</v>
          </cell>
          <cell r="G1497" t="str">
            <v>（中铁六局呼和公司康新高速TJ4-2标）四川省甘孜藏族自治州康定市新都桥镇东俄罗三村中建八局搅拌站旁</v>
          </cell>
          <cell r="H1497" t="str">
            <v>许文刚</v>
          </cell>
          <cell r="I1497">
            <v>15848808186</v>
          </cell>
        </row>
        <row r="1498">
          <cell r="A1498" t="str">
            <v>润耀</v>
          </cell>
          <cell r="B1498" t="str">
            <v>盘螺</v>
          </cell>
          <cell r="C1498" t="str">
            <v>HRB400EФ12</v>
          </cell>
          <cell r="D1498" t="str">
            <v>吨</v>
          </cell>
          <cell r="E1498">
            <v>70</v>
          </cell>
          <cell r="F1498">
            <v>45741</v>
          </cell>
          <cell r="G1498" t="str">
            <v>（中铁六局呼和公司康新高速TJ4-2标）四川省甘孜藏族自治州康定市新都桥镇东俄罗三村中建八局搅拌站旁</v>
          </cell>
          <cell r="H1498" t="str">
            <v>许文刚</v>
          </cell>
          <cell r="I1498">
            <v>15848808186</v>
          </cell>
        </row>
        <row r="1499">
          <cell r="A1499" t="str">
            <v>陕钢</v>
          </cell>
          <cell r="B1499" t="str">
            <v>高线</v>
          </cell>
          <cell r="C1499" t="str">
            <v>HPB300Φ10</v>
          </cell>
          <cell r="D1499" t="str">
            <v>吨</v>
          </cell>
          <cell r="E1499">
            <v>15</v>
          </cell>
          <cell r="F1499">
            <v>45741</v>
          </cell>
          <cell r="G1499" t="str">
            <v>（中铁北京局-资乐高速6标）四川省乐山市市中区土主镇资乐高速TJ6标项目试验室</v>
          </cell>
          <cell r="H1499" t="str">
            <v>刘岩</v>
          </cell>
          <cell r="I1499">
            <v>18543566469</v>
          </cell>
        </row>
        <row r="1500">
          <cell r="A1500" t="str">
            <v>陕钢</v>
          </cell>
          <cell r="B1500" t="str">
            <v>高线</v>
          </cell>
          <cell r="C1500" t="str">
            <v>HPB300Φ8</v>
          </cell>
          <cell r="D1500" t="str">
            <v>吨</v>
          </cell>
          <cell r="E1500">
            <v>20.5</v>
          </cell>
          <cell r="F1500">
            <v>45741</v>
          </cell>
          <cell r="G1500" t="str">
            <v>（中铁北京局-资乐高速6标）四川省乐山市市中区土主镇资乐高速TJ6标项目试验室</v>
          </cell>
          <cell r="H1500" t="str">
            <v>刘岩</v>
          </cell>
          <cell r="I1500">
            <v>18543566469</v>
          </cell>
        </row>
        <row r="1501">
          <cell r="A1501" t="str">
            <v>陕钢</v>
          </cell>
          <cell r="B1501" t="str">
            <v>高线</v>
          </cell>
          <cell r="C1501" t="str">
            <v>HPB300Φ10</v>
          </cell>
          <cell r="D1501" t="str">
            <v>吨</v>
          </cell>
          <cell r="E1501">
            <v>35</v>
          </cell>
          <cell r="F1501">
            <v>45741</v>
          </cell>
          <cell r="G1501" t="str">
            <v>（中铁三局-铜资高速1标）四川省资阳市安岳县石羊镇猫坝村2#钢筋场</v>
          </cell>
          <cell r="H1501" t="str">
            <v>王雪</v>
          </cell>
          <cell r="I1501">
            <v>18729676589</v>
          </cell>
        </row>
        <row r="1502">
          <cell r="A1502" t="str">
            <v>陕钢</v>
          </cell>
          <cell r="B1502" t="str">
            <v>高线</v>
          </cell>
          <cell r="C1502" t="str">
            <v>HPB300Φ10</v>
          </cell>
          <cell r="D1502" t="str">
            <v>吨</v>
          </cell>
          <cell r="E1502">
            <v>105</v>
          </cell>
          <cell r="F1502">
            <v>45741</v>
          </cell>
          <cell r="G1502" t="str">
            <v>（中铁广州局-资乐高速5标）四川省乐山市井研县希望大道116号</v>
          </cell>
          <cell r="H1502" t="str">
            <v>廖俊杰</v>
          </cell>
          <cell r="I1502">
            <v>15775100965</v>
          </cell>
        </row>
        <row r="1503">
          <cell r="A1503" t="str">
            <v>达钢</v>
          </cell>
          <cell r="B1503" t="str">
            <v>盘圆</v>
          </cell>
          <cell r="C1503" t="str">
            <v>HPB300Ф12</v>
          </cell>
          <cell r="D1503" t="str">
            <v>吨</v>
          </cell>
          <cell r="E1503">
            <v>5</v>
          </cell>
          <cell r="F1503">
            <v>45741</v>
          </cell>
          <cell r="G1503" t="str">
            <v>（中核华兴市政道路项目部）四川省南充市营山县咸安大道成都元泽环境技术有限公司营山分公司</v>
          </cell>
          <cell r="H1503" t="str">
            <v>黎家敏</v>
          </cell>
          <cell r="I1503" t="str">
            <v>15082798787</v>
          </cell>
        </row>
        <row r="1504">
          <cell r="A1504" t="str">
            <v>达钢</v>
          </cell>
          <cell r="B1504" t="str">
            <v>螺纹钢</v>
          </cell>
          <cell r="C1504" t="str">
            <v>HRB400EФ25*9m</v>
          </cell>
          <cell r="D1504" t="str">
            <v>吨</v>
          </cell>
          <cell r="E1504">
            <v>18</v>
          </cell>
          <cell r="F1504">
            <v>45741</v>
          </cell>
          <cell r="G1504" t="str">
            <v>（中核华兴市政道路项目部）四川省南充市营山县咸安大道成都元泽环境技术有限公司营山分公司</v>
          </cell>
          <cell r="H1504" t="str">
            <v>黎家敏</v>
          </cell>
          <cell r="I1504" t="str">
            <v>15082798787</v>
          </cell>
        </row>
        <row r="1505">
          <cell r="A1505" t="str">
            <v>达钢</v>
          </cell>
          <cell r="B1505" t="str">
            <v>螺纹钢</v>
          </cell>
          <cell r="C1505" t="str">
            <v>HRB400EФ28*9m</v>
          </cell>
          <cell r="D1505" t="str">
            <v>吨</v>
          </cell>
          <cell r="E1505">
            <v>12</v>
          </cell>
          <cell r="F1505">
            <v>45741</v>
          </cell>
          <cell r="G1505" t="str">
            <v>（中核华兴市政道路项目部）四川省南充市营山县咸安大道成都元泽环境技术有限公司营山分公司</v>
          </cell>
          <cell r="H1505" t="str">
            <v>黎家敏</v>
          </cell>
          <cell r="I1505" t="str">
            <v>15082798787</v>
          </cell>
        </row>
        <row r="1506">
          <cell r="A1506" t="str">
            <v>德胜</v>
          </cell>
          <cell r="B1506" t="str">
            <v>螺纹钢</v>
          </cell>
          <cell r="C1506" t="str">
            <v>HRB400E Φ12 9m</v>
          </cell>
          <cell r="D1506" t="str">
            <v>吨</v>
          </cell>
          <cell r="E1506">
            <v>35</v>
          </cell>
          <cell r="F1506">
            <v>45741</v>
          </cell>
          <cell r="G1506" t="str">
            <v>（中铁广州局-成渝扩容2标）四川省资阳市雁江区石岭镇易家沟2号梁场</v>
          </cell>
          <cell r="H1506" t="str">
            <v>邓志强</v>
          </cell>
          <cell r="I1506">
            <v>17603045490</v>
          </cell>
        </row>
        <row r="1507">
          <cell r="A1507" t="str">
            <v>德胜</v>
          </cell>
          <cell r="B1507" t="str">
            <v>螺纹钢</v>
          </cell>
          <cell r="C1507" t="str">
            <v>HRB400E Φ16 9m</v>
          </cell>
          <cell r="D1507" t="str">
            <v>吨</v>
          </cell>
          <cell r="E1507">
            <v>105</v>
          </cell>
          <cell r="F1507">
            <v>45741</v>
          </cell>
          <cell r="G1507" t="str">
            <v>（中铁广州局-成渝扩容2标）四川省资阳市雁江区石岭镇易家沟2号梁场</v>
          </cell>
          <cell r="H1507" t="str">
            <v>邓志强</v>
          </cell>
          <cell r="I1507">
            <v>17603045490</v>
          </cell>
        </row>
        <row r="1508">
          <cell r="A1508" t="str">
            <v>德胜</v>
          </cell>
          <cell r="B1508" t="str">
            <v>螺纹钢</v>
          </cell>
          <cell r="C1508" t="str">
            <v>HRB400E Φ20 9m</v>
          </cell>
          <cell r="D1508" t="str">
            <v>吨</v>
          </cell>
          <cell r="E1508">
            <v>35</v>
          </cell>
          <cell r="F1508">
            <v>45741</v>
          </cell>
          <cell r="G1508" t="str">
            <v>（中铁广州局-成渝扩容2标）四川省资阳市雁江区石岭镇易家沟2号梁场</v>
          </cell>
          <cell r="H1508" t="str">
            <v>邓志强</v>
          </cell>
          <cell r="I1508">
            <v>17603045490</v>
          </cell>
        </row>
        <row r="1509">
          <cell r="A1509" t="str">
            <v>冷钢</v>
          </cell>
          <cell r="B1509" t="str">
            <v>盘螺</v>
          </cell>
          <cell r="C1509" t="str">
            <v>HRB400E Φ8</v>
          </cell>
          <cell r="D1509" t="str">
            <v>吨</v>
          </cell>
          <cell r="E1509">
            <v>34</v>
          </cell>
          <cell r="F1509">
            <v>45741</v>
          </cell>
          <cell r="G1509" t="str">
            <v>（商投建工达州中医药科技园-4工区-2号楼）达州市通川区达州中医药职业学院犀牛大道北段</v>
          </cell>
          <cell r="H1509" t="str">
            <v>张扬</v>
          </cell>
          <cell r="I1509">
            <v>18381904567</v>
          </cell>
        </row>
        <row r="1510">
          <cell r="A1510" t="str">
            <v>冷钢</v>
          </cell>
          <cell r="B1510" t="str">
            <v>螺纹钢</v>
          </cell>
          <cell r="C1510" t="str">
            <v>HRB400E Φ14 9m</v>
          </cell>
          <cell r="D1510" t="str">
            <v>吨</v>
          </cell>
          <cell r="E1510">
            <v>66</v>
          </cell>
          <cell r="F1510">
            <v>45741</v>
          </cell>
          <cell r="G1510" t="str">
            <v>（商投建工达州中医药科技园-4工区-2号楼）达州市通川区达州中医药职业学院犀牛大道北段</v>
          </cell>
          <cell r="H1510" t="str">
            <v>张扬</v>
          </cell>
          <cell r="I1510">
            <v>18381904567</v>
          </cell>
        </row>
        <row r="1511">
          <cell r="A1511" t="str">
            <v>成实</v>
          </cell>
          <cell r="B1511" t="str">
            <v>盘螺</v>
          </cell>
          <cell r="C1511" t="str">
            <v>HRB400EФ10</v>
          </cell>
          <cell r="D1511" t="str">
            <v>吨</v>
          </cell>
          <cell r="E1511">
            <v>35</v>
          </cell>
          <cell r="F1511">
            <v>45741</v>
          </cell>
          <cell r="G1511" t="str">
            <v>（中铁六局呼和公司康新高速TJ4-2标）四川省甘孜藏族自治州康定市新都桥镇东俄罗三村中建八局搅拌站旁</v>
          </cell>
          <cell r="H1511" t="str">
            <v>许文刚</v>
          </cell>
          <cell r="I1511">
            <v>15848808186</v>
          </cell>
        </row>
        <row r="1512">
          <cell r="A1512" t="str">
            <v>润耀</v>
          </cell>
          <cell r="B1512" t="str">
            <v>盘螺</v>
          </cell>
          <cell r="C1512" t="str">
            <v>HRB400E Φ10</v>
          </cell>
          <cell r="D1512" t="str">
            <v>吨</v>
          </cell>
          <cell r="E1512">
            <v>35</v>
          </cell>
          <cell r="F1512">
            <v>45742</v>
          </cell>
          <cell r="G1512" t="str">
            <v>（中铁广州局-成渝扩容2标）四川省资阳市雁江区石岭镇易家沟2号梁场</v>
          </cell>
          <cell r="H1512" t="str">
            <v>邓志强</v>
          </cell>
          <cell r="I1512">
            <v>17603045490</v>
          </cell>
        </row>
        <row r="1513">
          <cell r="A1513" t="str">
            <v>润耀</v>
          </cell>
          <cell r="B1513" t="str">
            <v>螺纹钢</v>
          </cell>
          <cell r="C1513" t="str">
            <v>HRB400E Φ32 9m</v>
          </cell>
          <cell r="D1513" t="str">
            <v>吨</v>
          </cell>
          <cell r="E1513">
            <v>35</v>
          </cell>
          <cell r="F1513">
            <v>45742</v>
          </cell>
          <cell r="G1513" t="str">
            <v>（中铁二局-成渝扩容4标）四川省成都市简阳市杨家镇桐子湾村二局拌合站</v>
          </cell>
          <cell r="H1513" t="str">
            <v>陈钢</v>
          </cell>
          <cell r="I1513">
            <v>13018165813</v>
          </cell>
        </row>
        <row r="1514">
          <cell r="A1514" t="str">
            <v>成实</v>
          </cell>
          <cell r="B1514" t="str">
            <v>盘圆</v>
          </cell>
          <cell r="C1514" t="str">
            <v>HPB300Ф8</v>
          </cell>
          <cell r="D1514" t="str">
            <v>吨</v>
          </cell>
          <cell r="E1514">
            <v>6</v>
          </cell>
          <cell r="F1514">
            <v>45742</v>
          </cell>
          <cell r="G1514" t="str">
            <v>（中核中原-温江北林医养综合体项目）四川省成都市温江区万春大道第三人民医院东</v>
          </cell>
          <cell r="H1514" t="str">
            <v>蔡杰</v>
          </cell>
          <cell r="I1514">
            <v>18875129329</v>
          </cell>
        </row>
        <row r="1515">
          <cell r="A1515" t="str">
            <v>成实</v>
          </cell>
          <cell r="B1515" t="str">
            <v>螺纹钢</v>
          </cell>
          <cell r="C1515" t="str">
            <v>HRB400EФ12*9m</v>
          </cell>
          <cell r="D1515" t="str">
            <v>吨</v>
          </cell>
          <cell r="E1515">
            <v>5</v>
          </cell>
          <cell r="F1515">
            <v>45742</v>
          </cell>
          <cell r="G1515" t="str">
            <v>（中核中原-温江北林医养综合体项目）四川省成都市温江区万春大道第三人民医院东</v>
          </cell>
          <cell r="H1515" t="str">
            <v>蔡杰</v>
          </cell>
          <cell r="I1515">
            <v>18875129329</v>
          </cell>
        </row>
        <row r="1516">
          <cell r="A1516" t="str">
            <v>成实</v>
          </cell>
          <cell r="B1516" t="str">
            <v>螺纹钢</v>
          </cell>
          <cell r="C1516" t="str">
            <v>HRB400EФ14*9m</v>
          </cell>
          <cell r="D1516" t="str">
            <v>吨</v>
          </cell>
          <cell r="E1516">
            <v>2.5</v>
          </cell>
          <cell r="F1516">
            <v>45742</v>
          </cell>
          <cell r="G1516" t="str">
            <v>（中核中原-温江北林医养综合体项目）四川省成都市温江区万春大道第三人民医院东</v>
          </cell>
          <cell r="H1516" t="str">
            <v>蔡杰</v>
          </cell>
          <cell r="I1516">
            <v>18875129329</v>
          </cell>
        </row>
        <row r="1517">
          <cell r="A1517" t="str">
            <v>成实</v>
          </cell>
          <cell r="B1517" t="str">
            <v>螺纹钢</v>
          </cell>
          <cell r="C1517" t="str">
            <v>HRB400EФ18*9m</v>
          </cell>
          <cell r="D1517" t="str">
            <v>吨</v>
          </cell>
          <cell r="E1517">
            <v>5</v>
          </cell>
          <cell r="F1517">
            <v>45742</v>
          </cell>
          <cell r="G1517" t="str">
            <v>（中核中原-温江北林医养综合体项目）四川省成都市温江区万春大道第三人民医院东</v>
          </cell>
          <cell r="H1517" t="str">
            <v>蔡杰</v>
          </cell>
          <cell r="I1517">
            <v>18875129329</v>
          </cell>
        </row>
        <row r="1518">
          <cell r="A1518" t="str">
            <v>成实</v>
          </cell>
          <cell r="B1518" t="str">
            <v>螺纹钢</v>
          </cell>
          <cell r="C1518" t="str">
            <v>HRB500EФ25*9m</v>
          </cell>
          <cell r="D1518" t="str">
            <v>吨</v>
          </cell>
          <cell r="E1518">
            <v>15</v>
          </cell>
          <cell r="F1518">
            <v>45742</v>
          </cell>
          <cell r="G1518" t="str">
            <v>（中核中原-温江北林医养综合体项目）四川省成都市温江区万春大道第三人民医院东</v>
          </cell>
          <cell r="H1518" t="str">
            <v>蔡杰</v>
          </cell>
          <cell r="I1518">
            <v>18875129329</v>
          </cell>
        </row>
        <row r="1519">
          <cell r="A1519" t="str">
            <v>陕钢</v>
          </cell>
          <cell r="B1519" t="str">
            <v>盘圆</v>
          </cell>
          <cell r="C1519" t="str">
            <v>HPB300Ф10</v>
          </cell>
          <cell r="D1519" t="str">
            <v>吨</v>
          </cell>
          <cell r="E1519">
            <v>7.5</v>
          </cell>
          <cell r="F1519">
            <v>45742</v>
          </cell>
          <cell r="G1519" t="str">
            <v>（成铁西物-德阳西外街项目）四川省德阳市旌阳区黄山路一段（司机拍摄签收小票时需设置时间及地点水印）</v>
          </cell>
          <cell r="H1519" t="str">
            <v>黄永福</v>
          </cell>
          <cell r="I1519" t="str">
            <v>15982823571</v>
          </cell>
        </row>
        <row r="1520">
          <cell r="A1520" t="str">
            <v>陕钢</v>
          </cell>
          <cell r="B1520" t="str">
            <v>盘螺</v>
          </cell>
          <cell r="C1520" t="str">
            <v>HRB400EФ12</v>
          </cell>
          <cell r="D1520" t="str">
            <v>吨</v>
          </cell>
          <cell r="E1520">
            <v>5</v>
          </cell>
          <cell r="F1520">
            <v>45742</v>
          </cell>
          <cell r="G1520" t="str">
            <v>（成铁西物-德阳西外街项目）四川省德阳市旌阳区黄山路一段（司机拍摄签收小票时需设置时间及地点水印）</v>
          </cell>
          <cell r="H1520" t="str">
            <v>黄永福</v>
          </cell>
          <cell r="I1520" t="str">
            <v>15982823571</v>
          </cell>
        </row>
        <row r="1521">
          <cell r="A1521" t="str">
            <v>陕钢</v>
          </cell>
          <cell r="B1521" t="str">
            <v>螺纹钢</v>
          </cell>
          <cell r="C1521" t="str">
            <v>HRB400EФ28*9m</v>
          </cell>
          <cell r="D1521" t="str">
            <v>吨</v>
          </cell>
          <cell r="E1521">
            <v>102.5</v>
          </cell>
          <cell r="F1521">
            <v>45742</v>
          </cell>
          <cell r="G1521" t="str">
            <v>（成铁西物-德阳西外街项目）四川省德阳市旌阳区黄山路一段（司机拍摄签收小票时需设置时间及地点水印）</v>
          </cell>
          <cell r="H1521" t="str">
            <v>黄永福</v>
          </cell>
          <cell r="I1521" t="str">
            <v>15982823571</v>
          </cell>
        </row>
        <row r="1522">
          <cell r="A1522" t="str">
            <v>陕钢</v>
          </cell>
          <cell r="B1522" t="str">
            <v>螺纹钢</v>
          </cell>
          <cell r="C1522" t="str">
            <v>HRB400EФ16*9m</v>
          </cell>
          <cell r="D1522" t="str">
            <v>吨</v>
          </cell>
          <cell r="E1522">
            <v>37.5</v>
          </cell>
          <cell r="F1522">
            <v>45742</v>
          </cell>
          <cell r="G1522" t="str">
            <v>（成铁西物-德阳西外街项目）四川省德阳市旌阳区黄山路一段（司机拍摄签收小票时需设置时间及地点水印）</v>
          </cell>
          <cell r="H1522" t="str">
            <v>黄永福</v>
          </cell>
          <cell r="I1522" t="str">
            <v>15982823571</v>
          </cell>
        </row>
        <row r="1523">
          <cell r="A1523" t="str">
            <v>陕钢</v>
          </cell>
          <cell r="B1523" t="str">
            <v>螺纹钢</v>
          </cell>
          <cell r="C1523" t="str">
            <v>HRB400EФ25*9m</v>
          </cell>
          <cell r="D1523" t="str">
            <v>吨</v>
          </cell>
          <cell r="E1523">
            <v>23.5</v>
          </cell>
          <cell r="F1523">
            <v>45742</v>
          </cell>
          <cell r="G1523" t="str">
            <v>（成铁西物-德阳西外街项目）四川省德阳市旌阳区黄山路一段（司机拍摄签收小票时需设置时间及地点水印）</v>
          </cell>
          <cell r="H1523" t="str">
            <v>黄永福</v>
          </cell>
          <cell r="I1523" t="str">
            <v>15982823571</v>
          </cell>
        </row>
        <row r="1524">
          <cell r="A1524" t="str">
            <v>达钢</v>
          </cell>
          <cell r="B1524" t="str">
            <v>螺纹钢</v>
          </cell>
          <cell r="C1524" t="str">
            <v>HRB400E Φ12 9m</v>
          </cell>
          <cell r="D1524" t="str">
            <v>吨</v>
          </cell>
          <cell r="E1524">
            <v>140</v>
          </cell>
          <cell r="F1524">
            <v>45743</v>
          </cell>
          <cell r="G1524" t="str">
            <v>（十九冶-江龙高速一分部）重庆市云阳县X886附近中国十九冶开云高速项目总包部西98米*复兴互通预制梁场</v>
          </cell>
          <cell r="H1524" t="str">
            <v>吴章红</v>
          </cell>
          <cell r="I1524">
            <v>18628165772</v>
          </cell>
        </row>
        <row r="1525">
          <cell r="A1525" t="str">
            <v>达钢</v>
          </cell>
          <cell r="B1525" t="str">
            <v>螺纹钢</v>
          </cell>
          <cell r="C1525" t="str">
            <v>HRB400E Φ12 9m</v>
          </cell>
          <cell r="D1525" t="str">
            <v>吨</v>
          </cell>
          <cell r="E1525">
            <v>35</v>
          </cell>
          <cell r="F1525">
            <v>45743</v>
          </cell>
          <cell r="G1525" t="str">
            <v>（十九冶-江龙高速三分部）重庆市云阳县蔈草镇三坵田*小尖山梁场</v>
          </cell>
          <cell r="H1525" t="str">
            <v>徐宇</v>
          </cell>
          <cell r="I1525">
            <v>19822311919</v>
          </cell>
        </row>
        <row r="1526">
          <cell r="A1526" t="str">
            <v>达钢</v>
          </cell>
          <cell r="B1526" t="str">
            <v>盘螺</v>
          </cell>
          <cell r="C1526" t="str">
            <v>HRB400E Φ10</v>
          </cell>
          <cell r="D1526" t="str">
            <v>吨</v>
          </cell>
          <cell r="E1526">
            <v>20</v>
          </cell>
          <cell r="F1526">
            <v>45743</v>
          </cell>
          <cell r="G1526" t="str">
            <v>（十九冶-江龙高速三分部）重庆市云阳县龙角镇*皮家营梁场</v>
          </cell>
          <cell r="H1526" t="str">
            <v>徐宇</v>
          </cell>
          <cell r="I1526">
            <v>19822311919</v>
          </cell>
        </row>
        <row r="1527">
          <cell r="A1527" t="str">
            <v>达钢</v>
          </cell>
          <cell r="B1527" t="str">
            <v>螺纹钢</v>
          </cell>
          <cell r="C1527" t="str">
            <v>HRB400E Φ12 9m</v>
          </cell>
          <cell r="D1527" t="str">
            <v>吨</v>
          </cell>
          <cell r="E1527">
            <v>50</v>
          </cell>
          <cell r="F1527">
            <v>45743</v>
          </cell>
          <cell r="G1527" t="str">
            <v>（十九冶-江龙高速三分部）重庆市云阳县龙角镇*皮家营梁场</v>
          </cell>
          <cell r="H1527" t="str">
            <v>徐宇</v>
          </cell>
          <cell r="I1527">
            <v>19822311919</v>
          </cell>
        </row>
        <row r="1528">
          <cell r="A1528" t="str">
            <v>达钢</v>
          </cell>
          <cell r="B1528" t="str">
            <v>盘螺</v>
          </cell>
          <cell r="C1528" t="str">
            <v>HRB400E Φ8</v>
          </cell>
          <cell r="D1528" t="str">
            <v>吨</v>
          </cell>
          <cell r="E1528">
            <v>10</v>
          </cell>
          <cell r="F1528">
            <v>45743</v>
          </cell>
          <cell r="G1528" t="str">
            <v>（十九冶-江龙高速三分部）龙角互通</v>
          </cell>
          <cell r="H1528" t="str">
            <v>徐宇</v>
          </cell>
          <cell r="I1528">
            <v>19822311919</v>
          </cell>
        </row>
        <row r="1529">
          <cell r="A1529" t="str">
            <v>达钢</v>
          </cell>
          <cell r="B1529" t="str">
            <v>盘螺</v>
          </cell>
          <cell r="C1529" t="str">
            <v>HRB400E Φ10</v>
          </cell>
          <cell r="D1529" t="str">
            <v>吨</v>
          </cell>
          <cell r="E1529">
            <v>27.5</v>
          </cell>
          <cell r="F1529">
            <v>45743</v>
          </cell>
          <cell r="G1529" t="str">
            <v>（十九冶-江龙高速三分部）龙角互通</v>
          </cell>
          <cell r="H1529" t="str">
            <v>徐宇</v>
          </cell>
          <cell r="I1529">
            <v>19822311919</v>
          </cell>
        </row>
        <row r="1530">
          <cell r="A1530" t="str">
            <v>达钢</v>
          </cell>
          <cell r="B1530" t="str">
            <v>螺纹钢</v>
          </cell>
          <cell r="C1530" t="str">
            <v>HRB400E Φ12 9m</v>
          </cell>
          <cell r="D1530" t="str">
            <v>吨</v>
          </cell>
          <cell r="E1530">
            <v>36</v>
          </cell>
          <cell r="F1530">
            <v>45743</v>
          </cell>
          <cell r="G1530" t="str">
            <v>（十九冶-江龙高速三分部）龙角互通</v>
          </cell>
          <cell r="H1530" t="str">
            <v>徐宇</v>
          </cell>
          <cell r="I1530">
            <v>19822311919</v>
          </cell>
        </row>
        <row r="1531">
          <cell r="A1531" t="str">
            <v>达钢</v>
          </cell>
          <cell r="B1531" t="str">
            <v>螺纹钢</v>
          </cell>
          <cell r="C1531" t="str">
            <v>HRB400E Φ14 9m</v>
          </cell>
          <cell r="D1531" t="str">
            <v>吨</v>
          </cell>
          <cell r="E1531">
            <v>9</v>
          </cell>
          <cell r="F1531">
            <v>45743</v>
          </cell>
          <cell r="G1531" t="str">
            <v>（十九冶-江龙高速三分部）龙角互通</v>
          </cell>
          <cell r="H1531" t="str">
            <v>徐宇</v>
          </cell>
          <cell r="I1531">
            <v>19822311919</v>
          </cell>
        </row>
        <row r="1532">
          <cell r="A1532" t="str">
            <v>达钢</v>
          </cell>
          <cell r="B1532" t="str">
            <v>螺纹钢</v>
          </cell>
          <cell r="C1532" t="str">
            <v>HRB400E Φ16 9m</v>
          </cell>
          <cell r="D1532" t="str">
            <v>吨</v>
          </cell>
          <cell r="E1532">
            <v>27</v>
          </cell>
          <cell r="F1532">
            <v>45743</v>
          </cell>
          <cell r="G1532" t="str">
            <v>（十九冶-江龙高速三分部）龙角互通</v>
          </cell>
          <cell r="H1532" t="str">
            <v>徐宇</v>
          </cell>
          <cell r="I1532">
            <v>19822311919</v>
          </cell>
        </row>
        <row r="1533">
          <cell r="A1533" t="str">
            <v>德胜</v>
          </cell>
          <cell r="B1533" t="str">
            <v>螺纹钢</v>
          </cell>
          <cell r="C1533" t="str">
            <v>HRB400E Φ28 9m</v>
          </cell>
          <cell r="D1533" t="str">
            <v>吨</v>
          </cell>
          <cell r="E1533">
            <v>35</v>
          </cell>
          <cell r="F1533">
            <v>45743</v>
          </cell>
          <cell r="G1533" t="str">
            <v>（中铁广州局-成渝扩容2标）成渝扩容项目ZCB3-2标2＃拌和站【雁江区联盟桥东北50米(资资路) 】</v>
          </cell>
          <cell r="H1533" t="str">
            <v>刘沛琦</v>
          </cell>
          <cell r="I1533">
            <v>18011784798</v>
          </cell>
        </row>
        <row r="1534">
          <cell r="A1534" t="str">
            <v>德胜</v>
          </cell>
          <cell r="B1534" t="str">
            <v>螺纹钢</v>
          </cell>
          <cell r="C1534" t="str">
            <v>HRB400E Φ28 12m</v>
          </cell>
          <cell r="D1534" t="str">
            <v>吨</v>
          </cell>
          <cell r="E1534">
            <v>70</v>
          </cell>
          <cell r="F1534">
            <v>45743</v>
          </cell>
          <cell r="G1534" t="str">
            <v>（中铁广州局-成渝扩容2标）成渝扩容项目ZCB3-2标2＃拌和站【雁江区联盟桥东北50米(资资路) 】</v>
          </cell>
          <cell r="H1534" t="str">
            <v>刘沛琦</v>
          </cell>
          <cell r="I1534">
            <v>18011784798</v>
          </cell>
        </row>
        <row r="1535">
          <cell r="A1535" t="str">
            <v>达钢</v>
          </cell>
          <cell r="B1535" t="str">
            <v>螺纹钢</v>
          </cell>
          <cell r="C1535" t="str">
            <v>HRB400E Φ16 9m</v>
          </cell>
          <cell r="D1535" t="str">
            <v>吨</v>
          </cell>
          <cell r="E1535">
            <v>12</v>
          </cell>
          <cell r="F1535">
            <v>45743</v>
          </cell>
          <cell r="G1535" t="str">
            <v>（五冶达州国道542项目-三工区桥梁3工段）四川省达州市达川区赵固镇水文村原村委会下300米</v>
          </cell>
          <cell r="H1535" t="str">
            <v>李代茂</v>
          </cell>
          <cell r="I1535">
            <v>18302833536</v>
          </cell>
        </row>
        <row r="1536">
          <cell r="A1536" t="str">
            <v>达钢</v>
          </cell>
          <cell r="B1536" t="str">
            <v>螺纹钢</v>
          </cell>
          <cell r="C1536" t="str">
            <v>HRB400E Φ28 9m</v>
          </cell>
          <cell r="D1536" t="str">
            <v>吨</v>
          </cell>
          <cell r="E1536">
            <v>6</v>
          </cell>
          <cell r="F1536">
            <v>45743</v>
          </cell>
          <cell r="G1536" t="str">
            <v>（五冶达州国道542项目-三工区桥梁3工段）四川省达州市达川区赵固镇水文村原村委会下300米</v>
          </cell>
          <cell r="H1536" t="str">
            <v>李代茂</v>
          </cell>
          <cell r="I1536">
            <v>18302833536</v>
          </cell>
        </row>
        <row r="1537">
          <cell r="A1537" t="str">
            <v>达钢</v>
          </cell>
          <cell r="B1537" t="str">
            <v>螺纹钢</v>
          </cell>
          <cell r="C1537" t="str">
            <v>HRB400E Φ32 9m</v>
          </cell>
          <cell r="D1537" t="str">
            <v>吨</v>
          </cell>
          <cell r="E1537">
            <v>3</v>
          </cell>
          <cell r="F1537">
            <v>45743</v>
          </cell>
          <cell r="G1537" t="str">
            <v>（五冶达州国道542项目-三工区桥梁3工段）四川省达州市达川区赵固镇水文村原村委会下300米</v>
          </cell>
          <cell r="H1537" t="str">
            <v>李代茂</v>
          </cell>
          <cell r="I1537">
            <v>18302833536</v>
          </cell>
        </row>
        <row r="1538">
          <cell r="A1538" t="str">
            <v>达钢</v>
          </cell>
          <cell r="B1538" t="str">
            <v>螺纹钢</v>
          </cell>
          <cell r="C1538" t="str">
            <v>HRB400E Φ12 9m</v>
          </cell>
          <cell r="D1538" t="str">
            <v>吨</v>
          </cell>
          <cell r="E1538">
            <v>9</v>
          </cell>
          <cell r="F1538">
            <v>45743</v>
          </cell>
          <cell r="G1538" t="str">
            <v>（五冶达州国道542项目-一工区桥梁二工段）四川省达州市达川区达川区石梯镇石成村</v>
          </cell>
          <cell r="H1538" t="str">
            <v>夏树彬</v>
          </cell>
          <cell r="I1538">
            <v>13518183653</v>
          </cell>
        </row>
        <row r="1539">
          <cell r="A1539" t="str">
            <v>达钢</v>
          </cell>
          <cell r="B1539" t="str">
            <v>螺纹钢</v>
          </cell>
          <cell r="C1539" t="str">
            <v>HRB400E Φ14 9m</v>
          </cell>
          <cell r="D1539" t="str">
            <v>吨</v>
          </cell>
          <cell r="E1539">
            <v>9</v>
          </cell>
          <cell r="F1539">
            <v>45743</v>
          </cell>
          <cell r="G1539" t="str">
            <v>（五冶达州国道542项目-一工区桥梁二工段）四川省达州市达川区达川区石梯镇石成村</v>
          </cell>
          <cell r="H1539" t="str">
            <v>夏树彬</v>
          </cell>
          <cell r="I1539">
            <v>13518183653</v>
          </cell>
        </row>
        <row r="1540">
          <cell r="A1540" t="str">
            <v>达钢</v>
          </cell>
          <cell r="B1540" t="str">
            <v>螺纹钢</v>
          </cell>
          <cell r="C1540" t="str">
            <v>HRB400E Φ28 9m</v>
          </cell>
          <cell r="D1540" t="str">
            <v>吨</v>
          </cell>
          <cell r="E1540">
            <v>18</v>
          </cell>
          <cell r="F1540">
            <v>45743</v>
          </cell>
          <cell r="G1540" t="str">
            <v>（五冶达州国道542项目-一工区桥梁二工段）四川省达州市达川区达川区石梯镇石成村</v>
          </cell>
          <cell r="H1540" t="str">
            <v>夏树彬</v>
          </cell>
          <cell r="I1540">
            <v>13518183653</v>
          </cell>
        </row>
        <row r="1541">
          <cell r="A1541" t="str">
            <v>达钢</v>
          </cell>
          <cell r="B1541" t="str">
            <v>螺纹钢</v>
          </cell>
          <cell r="C1541" t="str">
            <v>HRB400E Φ32 9m</v>
          </cell>
          <cell r="D1541" t="str">
            <v>吨</v>
          </cell>
          <cell r="E1541">
            <v>9</v>
          </cell>
          <cell r="F1541">
            <v>45743</v>
          </cell>
          <cell r="G1541" t="str">
            <v>（五冶达州国道542项目-一工区桥梁二工段）四川省达州市达川区达川区石梯镇石成村</v>
          </cell>
          <cell r="H1541" t="str">
            <v>夏树彬</v>
          </cell>
          <cell r="I1541">
            <v>13518183653</v>
          </cell>
        </row>
        <row r="1542">
          <cell r="A1542" t="str">
            <v>达钢</v>
          </cell>
          <cell r="B1542" t="str">
            <v>盘螺</v>
          </cell>
          <cell r="C1542" t="str">
            <v>HRB400E Φ8</v>
          </cell>
          <cell r="D1542" t="str">
            <v>吨</v>
          </cell>
          <cell r="E1542">
            <v>3</v>
          </cell>
          <cell r="F1542">
            <v>45743</v>
          </cell>
          <cell r="G1542" t="str">
            <v>(五冶钢构医学科学产业园建设项目房建二部-六标)四川省南充市顺庆区搬罾街道学府大道二段</v>
          </cell>
          <cell r="H1542" t="str">
            <v>安南</v>
          </cell>
          <cell r="I1542">
            <v>19950525030</v>
          </cell>
        </row>
        <row r="1543">
          <cell r="A1543" t="str">
            <v>达钢</v>
          </cell>
          <cell r="B1543" t="str">
            <v>螺纹钢</v>
          </cell>
          <cell r="C1543" t="str">
            <v>HRB400E Φ12 9m</v>
          </cell>
          <cell r="D1543" t="str">
            <v>吨</v>
          </cell>
          <cell r="E1543">
            <v>21</v>
          </cell>
          <cell r="F1543">
            <v>45743</v>
          </cell>
          <cell r="G1543" t="str">
            <v>(五冶钢构医学科学产业园建设项目房建二部-六标)四川省南充市顺庆区搬罾街道学府大道二段</v>
          </cell>
          <cell r="H1543" t="str">
            <v>安南</v>
          </cell>
          <cell r="I1543">
            <v>19950525030</v>
          </cell>
        </row>
        <row r="1544">
          <cell r="A1544" t="str">
            <v>达钢</v>
          </cell>
          <cell r="B1544" t="str">
            <v>螺纹钢</v>
          </cell>
          <cell r="C1544" t="str">
            <v>HRB400E Φ25 9m</v>
          </cell>
          <cell r="D1544" t="str">
            <v>吨</v>
          </cell>
          <cell r="E1544">
            <v>12</v>
          </cell>
          <cell r="F1544">
            <v>45743</v>
          </cell>
          <cell r="G1544" t="str">
            <v>(五冶钢构医学科学产业园建设项目房建二部-六标)四川省南充市顺庆区搬罾街道学府大道二段</v>
          </cell>
          <cell r="H1544" t="str">
            <v>安南</v>
          </cell>
          <cell r="I1544">
            <v>19950525030</v>
          </cell>
        </row>
        <row r="1545">
          <cell r="A1545" t="str">
            <v>陕钢</v>
          </cell>
          <cell r="B1545" t="str">
            <v>高线</v>
          </cell>
          <cell r="C1545" t="str">
            <v>HPB300 Φ6</v>
          </cell>
          <cell r="D1545" t="str">
            <v>吨</v>
          </cell>
          <cell r="E1545">
            <v>15</v>
          </cell>
          <cell r="F1545">
            <v>45743</v>
          </cell>
          <cell r="G1545" t="str">
            <v>(五冶钢构医学科学产业园建设项目房建二部-四标（5-4）)四川省南充市顺庆区搬罾街道学府大道二段</v>
          </cell>
          <cell r="H1545" t="str">
            <v>安南</v>
          </cell>
          <cell r="I1545">
            <v>19950525030</v>
          </cell>
        </row>
        <row r="1546">
          <cell r="A1546" t="str">
            <v>陕钢</v>
          </cell>
          <cell r="B1546" t="str">
            <v>盘螺</v>
          </cell>
          <cell r="C1546" t="str">
            <v>HRB400E Φ6</v>
          </cell>
          <cell r="D1546" t="str">
            <v>吨</v>
          </cell>
          <cell r="E1546">
            <v>15</v>
          </cell>
          <cell r="F1546">
            <v>45743</v>
          </cell>
          <cell r="G1546" t="str">
            <v>(五冶钢构医学科学产业园建设项目房建二部-四标（5-4）)四川省南充市顺庆区搬罾街道学府大道二段</v>
          </cell>
          <cell r="H1546" t="str">
            <v>安南</v>
          </cell>
          <cell r="I1546">
            <v>19950525030</v>
          </cell>
        </row>
        <row r="1547">
          <cell r="A1547" t="str">
            <v>陕钢</v>
          </cell>
          <cell r="B1547" t="str">
            <v>盘螺</v>
          </cell>
          <cell r="C1547" t="str">
            <v>HRB400E Φ8</v>
          </cell>
          <cell r="D1547" t="str">
            <v>吨</v>
          </cell>
          <cell r="E1547">
            <v>5</v>
          </cell>
          <cell r="F1547">
            <v>45743</v>
          </cell>
          <cell r="G1547" t="str">
            <v>(五冶钢构医学科学产业园建设项目房建二部-四标（5-4）)四川省南充市顺庆区搬罾街道学府大道二段</v>
          </cell>
          <cell r="H1547" t="str">
            <v>安南</v>
          </cell>
          <cell r="I1547">
            <v>19950525030</v>
          </cell>
        </row>
        <row r="1548">
          <cell r="A1548" t="str">
            <v>陕钢</v>
          </cell>
          <cell r="B1548" t="str">
            <v>盘螺</v>
          </cell>
          <cell r="C1548" t="str">
            <v>HRB400E Φ8</v>
          </cell>
          <cell r="D1548" t="str">
            <v>吨</v>
          </cell>
          <cell r="E1548">
            <v>17.5</v>
          </cell>
          <cell r="F1548">
            <v>45743</v>
          </cell>
          <cell r="G1548" t="str">
            <v>（中核华兴-峨眉山项目）四川省乐山市峨眉山市双福镇梓橦庙红华五期中核华兴工地</v>
          </cell>
          <cell r="H1548" t="str">
            <v>李汉军</v>
          </cell>
          <cell r="I1548" t="str">
            <v>18691249091</v>
          </cell>
        </row>
        <row r="1549">
          <cell r="A1549" t="str">
            <v>陕钢</v>
          </cell>
          <cell r="B1549" t="str">
            <v>盘螺</v>
          </cell>
          <cell r="C1549" t="str">
            <v>HRB400E Φ10</v>
          </cell>
          <cell r="D1549" t="str">
            <v>吨</v>
          </cell>
          <cell r="E1549">
            <v>15</v>
          </cell>
          <cell r="F1549">
            <v>45743</v>
          </cell>
          <cell r="G1549" t="str">
            <v>（中核华兴-峨眉山项目）四川省乐山市峨眉山市双福镇梓橦庙红华五期中核华兴工地</v>
          </cell>
          <cell r="H1549" t="str">
            <v>李汉军</v>
          </cell>
          <cell r="I1549" t="str">
            <v>18691249091</v>
          </cell>
        </row>
        <row r="1550">
          <cell r="A1550" t="str">
            <v>陕钢</v>
          </cell>
          <cell r="B1550" t="str">
            <v>高线</v>
          </cell>
          <cell r="C1550" t="str">
            <v>HPB300 6</v>
          </cell>
          <cell r="D1550" t="str">
            <v>吨</v>
          </cell>
          <cell r="E1550">
            <v>2.5</v>
          </cell>
          <cell r="F1550">
            <v>45743</v>
          </cell>
          <cell r="G1550" t="str">
            <v>（中核华兴-峨眉山项目）四川省乐山市峨眉山市双福镇梓橦庙红华五期中核华兴工地</v>
          </cell>
          <cell r="H1550" t="str">
            <v>李汉军</v>
          </cell>
          <cell r="I1550" t="str">
            <v>18691249091</v>
          </cell>
        </row>
        <row r="1551">
          <cell r="A1551" t="str">
            <v>陕钢</v>
          </cell>
          <cell r="B1551" t="str">
            <v>高线</v>
          </cell>
          <cell r="C1551" t="str">
            <v>HPB300Φ12</v>
          </cell>
          <cell r="D1551" t="str">
            <v>吨</v>
          </cell>
          <cell r="E1551">
            <v>35</v>
          </cell>
          <cell r="F1551">
            <v>45743</v>
          </cell>
          <cell r="G1551" t="str">
            <v>（中铁广州局-成渝扩容2标）成渝扩容项目ZCB3-2标2＃拌和站【雁江区联盟桥东北50米(资资路) 】</v>
          </cell>
          <cell r="H1551" t="str">
            <v>刘沛琦</v>
          </cell>
          <cell r="I1551">
            <v>18011784798</v>
          </cell>
        </row>
        <row r="1552">
          <cell r="A1552" t="str">
            <v>晋邦</v>
          </cell>
          <cell r="B1552" t="str">
            <v>高线</v>
          </cell>
          <cell r="C1552" t="str">
            <v>HPB300Φ8</v>
          </cell>
          <cell r="D1552" t="str">
            <v>吨</v>
          </cell>
          <cell r="E1552">
            <v>3</v>
          </cell>
          <cell r="F1552">
            <v>45743</v>
          </cell>
          <cell r="G1552" t="str">
            <v>（十九冶-江龙高速一分部）重庆市云阳县开云高速附近湿坝北463米*龙王溪弃土场</v>
          </cell>
          <cell r="H1552" t="str">
            <v>吴章红</v>
          </cell>
          <cell r="I1552">
            <v>18628165772</v>
          </cell>
        </row>
        <row r="1553">
          <cell r="A1553" t="str">
            <v>晋邦</v>
          </cell>
          <cell r="B1553" t="str">
            <v>螺纹钢</v>
          </cell>
          <cell r="C1553" t="str">
            <v>HRB400E Φ12 9m</v>
          </cell>
          <cell r="D1553" t="str">
            <v>吨</v>
          </cell>
          <cell r="E1553">
            <v>7.2</v>
          </cell>
          <cell r="F1553">
            <v>45743</v>
          </cell>
          <cell r="G1553" t="str">
            <v>（十九冶-江龙高速一分部）重庆市云阳县开云高速附近湿坝北463米*龙王溪弃土场</v>
          </cell>
          <cell r="H1553" t="str">
            <v>吴章红</v>
          </cell>
          <cell r="I1553">
            <v>18628165772</v>
          </cell>
        </row>
        <row r="1554">
          <cell r="A1554" t="str">
            <v>晋邦</v>
          </cell>
          <cell r="B1554" t="str">
            <v>螺纹钢</v>
          </cell>
          <cell r="C1554" t="str">
            <v>HRB400E Φ16 9m</v>
          </cell>
          <cell r="D1554" t="str">
            <v>吨</v>
          </cell>
          <cell r="E1554">
            <v>18</v>
          </cell>
          <cell r="F1554">
            <v>45743</v>
          </cell>
          <cell r="G1554" t="str">
            <v>（十九冶-江龙高速一分部）重庆市云阳县开云高速附近湿坝北463米*龙王溪弃土场</v>
          </cell>
          <cell r="H1554" t="str">
            <v>吴章红</v>
          </cell>
          <cell r="I1554">
            <v>18628165772</v>
          </cell>
        </row>
        <row r="1555">
          <cell r="A1555" t="str">
            <v>晋邦</v>
          </cell>
          <cell r="B1555" t="str">
            <v>螺纹钢</v>
          </cell>
          <cell r="C1555" t="str">
            <v>HRB400E Φ25 9m</v>
          </cell>
          <cell r="D1555" t="str">
            <v>吨</v>
          </cell>
          <cell r="E1555">
            <v>6</v>
          </cell>
          <cell r="F1555">
            <v>45743</v>
          </cell>
          <cell r="G1555" t="str">
            <v>（十九冶-江龙高速一分部）重庆市云阳县开云高速附近湿坝北463米*龙王溪弃土场</v>
          </cell>
          <cell r="H1555" t="str">
            <v>吴章红</v>
          </cell>
          <cell r="I1555">
            <v>18628165772</v>
          </cell>
        </row>
        <row r="1556">
          <cell r="A1556" t="str">
            <v>晋邦</v>
          </cell>
          <cell r="B1556" t="str">
            <v>螺纹钢</v>
          </cell>
          <cell r="C1556" t="str">
            <v>HRB400E Φ12 9m</v>
          </cell>
          <cell r="D1556" t="str">
            <v>吨</v>
          </cell>
          <cell r="E1556">
            <v>16</v>
          </cell>
          <cell r="F1556">
            <v>45743</v>
          </cell>
          <cell r="G1556" t="str">
            <v>（十九冶-江龙高速二分部）重庆市云阳县宝坪镇双塆村*地坪村路基</v>
          </cell>
          <cell r="H1556" t="str">
            <v>张鹏</v>
          </cell>
          <cell r="I1556">
            <v>18223006448</v>
          </cell>
        </row>
        <row r="1557">
          <cell r="A1557" t="str">
            <v>晋邦</v>
          </cell>
          <cell r="B1557" t="str">
            <v>螺纹钢</v>
          </cell>
          <cell r="C1557" t="str">
            <v>HRB400E Φ14 9m</v>
          </cell>
          <cell r="D1557" t="str">
            <v>吨</v>
          </cell>
          <cell r="E1557">
            <v>16</v>
          </cell>
          <cell r="F1557">
            <v>45743</v>
          </cell>
          <cell r="G1557" t="str">
            <v>（十九冶-江龙高速二分部）重庆市云阳县宝坪镇双塆村*地坪村路基</v>
          </cell>
          <cell r="H1557" t="str">
            <v>张鹏</v>
          </cell>
          <cell r="I1557">
            <v>18223006448</v>
          </cell>
        </row>
        <row r="1558">
          <cell r="A1558" t="str">
            <v>晋邦</v>
          </cell>
          <cell r="B1558" t="str">
            <v>高线</v>
          </cell>
          <cell r="C1558" t="str">
            <v>HPB300Φ6</v>
          </cell>
          <cell r="D1558" t="str">
            <v>吨</v>
          </cell>
          <cell r="E1558">
            <v>2.5</v>
          </cell>
          <cell r="F1558">
            <v>45743</v>
          </cell>
          <cell r="G1558" t="str">
            <v>（十九冶-江龙高速二分部）重庆市云阳县宝坪镇双塆村*地坪村路基</v>
          </cell>
          <cell r="H1558" t="str">
            <v>张鹏</v>
          </cell>
          <cell r="I1558">
            <v>18223006448</v>
          </cell>
        </row>
        <row r="1559">
          <cell r="A1559" t="str">
            <v>凤钢</v>
          </cell>
          <cell r="B1559" t="str">
            <v>盘螺</v>
          </cell>
          <cell r="C1559" t="str">
            <v>HRB400EΦ10</v>
          </cell>
          <cell r="D1559" t="str">
            <v>吨</v>
          </cell>
          <cell r="E1559">
            <v>140</v>
          </cell>
          <cell r="F1559">
            <v>45743</v>
          </cell>
          <cell r="G1559" t="str">
            <v>（中铁一局四公司西昭高速6标4分部）四川省凉山彝族自治州昭觉县杨日占里</v>
          </cell>
          <cell r="H1559" t="str">
            <v>马占全</v>
          </cell>
          <cell r="I1559">
            <v>18189516465</v>
          </cell>
        </row>
        <row r="1560">
          <cell r="A1560" t="str">
            <v>凤钢</v>
          </cell>
          <cell r="B1560" t="str">
            <v>盘螺</v>
          </cell>
          <cell r="C1560" t="str">
            <v>HRB400EΦ12</v>
          </cell>
          <cell r="D1560" t="str">
            <v>吨</v>
          </cell>
          <cell r="E1560">
            <v>170</v>
          </cell>
          <cell r="F1560">
            <v>45743</v>
          </cell>
          <cell r="G1560" t="str">
            <v>（中铁一局四公司西昭高速6标4分部）四川省凉山彝族自治州昭觉县杨日占里</v>
          </cell>
          <cell r="H1560" t="str">
            <v>马占全</v>
          </cell>
          <cell r="I1560">
            <v>18189516465</v>
          </cell>
        </row>
        <row r="1561">
          <cell r="A1561" t="str">
            <v>玉昆</v>
          </cell>
          <cell r="B1561" t="str">
            <v>螺纹钢</v>
          </cell>
          <cell r="C1561" t="str">
            <v>HRB400EΦ14</v>
          </cell>
          <cell r="D1561" t="str">
            <v>吨</v>
          </cell>
          <cell r="E1561">
            <v>140</v>
          </cell>
          <cell r="F1561">
            <v>45743</v>
          </cell>
          <cell r="G1561" t="str">
            <v>（中铁一局四公司西昭高速6标4分部）四川省凉山彝族自治州昭觉县杨日占里</v>
          </cell>
          <cell r="H1561" t="str">
            <v>马占全</v>
          </cell>
          <cell r="I1561">
            <v>18189516465</v>
          </cell>
        </row>
        <row r="1562">
          <cell r="A1562" t="str">
            <v>凤钢</v>
          </cell>
          <cell r="B1562" t="str">
            <v>螺纹钢</v>
          </cell>
          <cell r="C1562" t="str">
            <v>HRB400EΦ16</v>
          </cell>
          <cell r="D1562" t="str">
            <v>吨</v>
          </cell>
          <cell r="E1562">
            <v>95</v>
          </cell>
          <cell r="F1562">
            <v>45743</v>
          </cell>
          <cell r="G1562" t="str">
            <v>（中铁一局四公司西昭高速6标4分部）四川省凉山彝族自治州昭觉县杨日占里</v>
          </cell>
          <cell r="H1562" t="str">
            <v>马占全</v>
          </cell>
          <cell r="I1562">
            <v>18189516465</v>
          </cell>
        </row>
        <row r="1563">
          <cell r="A1563" t="str">
            <v>玉昆</v>
          </cell>
          <cell r="B1563" t="str">
            <v>螺纹钢</v>
          </cell>
          <cell r="C1563" t="str">
            <v>HRB500EΦ25</v>
          </cell>
          <cell r="D1563" t="str">
            <v>吨</v>
          </cell>
          <cell r="E1563">
            <v>70</v>
          </cell>
          <cell r="F1563">
            <v>45743</v>
          </cell>
          <cell r="G1563" t="str">
            <v>（中铁一局四公司西昭高速6标4分部）四川省凉山彝族自治州昭觉县杨日占里</v>
          </cell>
          <cell r="H1563" t="str">
            <v>马占全</v>
          </cell>
          <cell r="I1563">
            <v>18189516465</v>
          </cell>
        </row>
        <row r="1564">
          <cell r="A1564" t="str">
            <v>玉昆</v>
          </cell>
          <cell r="B1564" t="str">
            <v>螺纹钢</v>
          </cell>
          <cell r="C1564" t="str">
            <v>HRB500EΦ28</v>
          </cell>
          <cell r="D1564" t="str">
            <v>吨</v>
          </cell>
          <cell r="E1564">
            <v>70</v>
          </cell>
          <cell r="F1564">
            <v>45743</v>
          </cell>
          <cell r="G1564" t="str">
            <v>（中铁一局四公司西昭高速6标4分部）四川省凉山彝族自治州昭觉县杨日占里</v>
          </cell>
          <cell r="H1564" t="str">
            <v>马占全</v>
          </cell>
          <cell r="I1564">
            <v>18189516465</v>
          </cell>
        </row>
        <row r="1565">
          <cell r="A1565" t="str">
            <v>德胜</v>
          </cell>
          <cell r="B1565" t="str">
            <v>螺纹钢</v>
          </cell>
          <cell r="C1565" t="str">
            <v>HRB500EΦ32</v>
          </cell>
          <cell r="D1565" t="str">
            <v>吨</v>
          </cell>
          <cell r="E1565">
            <v>105</v>
          </cell>
          <cell r="F1565">
            <v>45743</v>
          </cell>
          <cell r="G1565" t="str">
            <v>（中铁一局四公司西昭高速6标4分部）四川省凉山彝族自治州昭觉县杨日占里</v>
          </cell>
          <cell r="H1565" t="str">
            <v>马占全</v>
          </cell>
          <cell r="I1565">
            <v>18189516465</v>
          </cell>
        </row>
        <row r="1566">
          <cell r="A1566" t="str">
            <v>凤钢</v>
          </cell>
          <cell r="B1566" t="str">
            <v>盘螺</v>
          </cell>
          <cell r="C1566" t="str">
            <v>HRB400EΦ10</v>
          </cell>
          <cell r="D1566" t="str">
            <v>吨</v>
          </cell>
          <cell r="E1566">
            <v>80</v>
          </cell>
          <cell r="F1566">
            <v>45743</v>
          </cell>
          <cell r="G1566" t="str">
            <v>凉山州昭觉县洒拉地坡乡中铁一局三分部山里钢筋场</v>
          </cell>
          <cell r="H1566" t="str">
            <v>陈忠</v>
          </cell>
          <cell r="I1566">
            <v>17602306163</v>
          </cell>
        </row>
        <row r="1567">
          <cell r="A1567" t="str">
            <v>凤钢</v>
          </cell>
          <cell r="B1567" t="str">
            <v>盘螺</v>
          </cell>
          <cell r="C1567" t="str">
            <v>HRB400EΦ12</v>
          </cell>
          <cell r="D1567" t="str">
            <v>吨</v>
          </cell>
          <cell r="E1567">
            <v>120</v>
          </cell>
          <cell r="F1567">
            <v>45743</v>
          </cell>
          <cell r="G1567" t="str">
            <v>凉山州昭觉县洒拉地坡乡中铁一局三分部山里钢筋场</v>
          </cell>
          <cell r="H1567" t="str">
            <v>陈忠</v>
          </cell>
          <cell r="I1567">
            <v>17602306163</v>
          </cell>
        </row>
        <row r="1568">
          <cell r="A1568" t="str">
            <v>凤钢</v>
          </cell>
          <cell r="B1568" t="str">
            <v>螺纹钢</v>
          </cell>
          <cell r="C1568" t="str">
            <v>HRB400EΦ12</v>
          </cell>
          <cell r="D1568" t="str">
            <v>吨</v>
          </cell>
          <cell r="E1568">
            <v>160</v>
          </cell>
          <cell r="F1568">
            <v>45743</v>
          </cell>
          <cell r="G1568" t="str">
            <v>凉山州昭觉县洒拉地坡乡中铁一局三分部山里钢筋场</v>
          </cell>
          <cell r="H1568" t="str">
            <v>陈忠</v>
          </cell>
          <cell r="I1568">
            <v>17602306163</v>
          </cell>
        </row>
        <row r="1569">
          <cell r="A1569" t="str">
            <v>凤钢</v>
          </cell>
          <cell r="B1569" t="str">
            <v>螺纹钢</v>
          </cell>
          <cell r="C1569" t="str">
            <v>HRB400EΦ16</v>
          </cell>
          <cell r="D1569" t="str">
            <v>吨</v>
          </cell>
          <cell r="E1569">
            <v>120</v>
          </cell>
          <cell r="F1569">
            <v>45743</v>
          </cell>
          <cell r="G1569" t="str">
            <v>凉山州昭觉县洒拉地坡乡中铁一局三分部山里钢筋场</v>
          </cell>
          <cell r="H1569" t="str">
            <v>陈忠</v>
          </cell>
          <cell r="I1569">
            <v>17602306163</v>
          </cell>
        </row>
        <row r="1570">
          <cell r="A1570" t="str">
            <v>凤钢</v>
          </cell>
          <cell r="B1570" t="str">
            <v>螺纹钢</v>
          </cell>
          <cell r="C1570" t="str">
            <v>HRB400EΦ22</v>
          </cell>
          <cell r="D1570" t="str">
            <v>吨</v>
          </cell>
          <cell r="E1570">
            <v>80</v>
          </cell>
          <cell r="F1570">
            <v>45743</v>
          </cell>
          <cell r="G1570" t="str">
            <v>凉山州昭觉县洒拉地坡乡中铁一局三分部山里钢筋场</v>
          </cell>
          <cell r="H1570" t="str">
            <v>陈忠</v>
          </cell>
          <cell r="I1570">
            <v>17602306163</v>
          </cell>
        </row>
        <row r="1571">
          <cell r="A1571" t="str">
            <v>玉昆</v>
          </cell>
          <cell r="B1571" t="str">
            <v>螺纹钢</v>
          </cell>
          <cell r="C1571" t="str">
            <v>HRB500EΦ25</v>
          </cell>
          <cell r="D1571" t="str">
            <v>吨</v>
          </cell>
          <cell r="E1571">
            <v>60</v>
          </cell>
          <cell r="F1571">
            <v>45743</v>
          </cell>
          <cell r="G1571" t="str">
            <v>凉山州昭觉县洒拉地坡乡中铁一局三分部山里钢筋场</v>
          </cell>
          <cell r="H1571" t="str">
            <v>陈忠</v>
          </cell>
          <cell r="I1571">
            <v>17602306163</v>
          </cell>
        </row>
        <row r="1572">
          <cell r="A1572" t="str">
            <v>凤钢</v>
          </cell>
          <cell r="B1572" t="str">
            <v>螺纹钢</v>
          </cell>
          <cell r="C1572" t="str">
            <v>HRB500EΦ32</v>
          </cell>
          <cell r="D1572" t="str">
            <v>吨</v>
          </cell>
          <cell r="E1572">
            <v>160</v>
          </cell>
          <cell r="F1572">
            <v>45743</v>
          </cell>
          <cell r="G1572" t="str">
            <v>凉山州昭觉县洒拉地坡乡中铁一局三分部山里钢筋场</v>
          </cell>
          <cell r="H1572" t="str">
            <v>陈忠</v>
          </cell>
          <cell r="I1572">
            <v>17602306163</v>
          </cell>
        </row>
        <row r="1573">
          <cell r="A1573" t="str">
            <v>玉昆</v>
          </cell>
          <cell r="B1573" t="str">
            <v>螺纹钢</v>
          </cell>
          <cell r="C1573" t="str">
            <v>HRB400EФ22</v>
          </cell>
          <cell r="D1573" t="str">
            <v>吨</v>
          </cell>
          <cell r="E1573">
            <v>156</v>
          </cell>
          <cell r="F1573">
            <v>45743</v>
          </cell>
          <cell r="G1573" t="str">
            <v>（中铁一局四公司西昭高速6标2分部）四川省凉山彝族自治州昭觉县G348哈洛觉底</v>
          </cell>
          <cell r="H1573" t="str">
            <v>刘振利</v>
          </cell>
          <cell r="I1573">
            <v>17791512983</v>
          </cell>
        </row>
        <row r="1574">
          <cell r="A1574" t="str">
            <v>玉昆</v>
          </cell>
          <cell r="B1574" t="str">
            <v>螺纹钢</v>
          </cell>
          <cell r="C1574" t="str">
            <v>HRB400EФ14</v>
          </cell>
          <cell r="D1574" t="str">
            <v>吨</v>
          </cell>
          <cell r="E1574">
            <v>58</v>
          </cell>
          <cell r="F1574">
            <v>45743</v>
          </cell>
          <cell r="G1574" t="str">
            <v>（中铁一局四公司西昭高速6标2分部）四川省凉山彝族自治州昭觉县G348哈洛觉底</v>
          </cell>
          <cell r="H1574" t="str">
            <v>刘振利</v>
          </cell>
          <cell r="I1574">
            <v>17791512983</v>
          </cell>
        </row>
        <row r="1575">
          <cell r="A1575" t="str">
            <v>凤钢</v>
          </cell>
          <cell r="B1575" t="str">
            <v>螺纹钢</v>
          </cell>
          <cell r="C1575" t="str">
            <v>HRB400EΦ12</v>
          </cell>
          <cell r="D1575" t="str">
            <v>吨</v>
          </cell>
          <cell r="E1575">
            <v>80</v>
          </cell>
          <cell r="F1575">
            <v>45743</v>
          </cell>
          <cell r="G1575" t="str">
            <v>（中铁五局一公司西昭高速3标)四川省凉山彝族自治州布拖县地洛镇桥边村钢筋加工厂</v>
          </cell>
          <cell r="H1575" t="str">
            <v>林正兴</v>
          </cell>
          <cell r="I1575">
            <v>18770671688</v>
          </cell>
        </row>
        <row r="1576">
          <cell r="A1576" t="str">
            <v>凤钢</v>
          </cell>
          <cell r="B1576" t="str">
            <v>螺纹钢</v>
          </cell>
          <cell r="C1576" t="str">
            <v>HRB400EΦ14</v>
          </cell>
          <cell r="D1576" t="str">
            <v>吨</v>
          </cell>
          <cell r="E1576">
            <v>18</v>
          </cell>
          <cell r="F1576">
            <v>45743</v>
          </cell>
          <cell r="G1576" t="str">
            <v>（中铁广州局深圳公司西昭高速9标）四川省凉山彝族自治州西昌市西乡乡三百村</v>
          </cell>
          <cell r="H1576" t="str">
            <v>伍红林</v>
          </cell>
          <cell r="I1576">
            <v>18683860677</v>
          </cell>
        </row>
        <row r="1577">
          <cell r="A1577" t="str">
            <v>凤钢</v>
          </cell>
          <cell r="B1577" t="str">
            <v>螺纹钢</v>
          </cell>
          <cell r="C1577" t="str">
            <v>HRB400EΦ28</v>
          </cell>
          <cell r="D1577" t="str">
            <v>吨</v>
          </cell>
          <cell r="E1577">
            <v>70</v>
          </cell>
          <cell r="F1577">
            <v>45743</v>
          </cell>
          <cell r="G1577" t="str">
            <v>（中铁广州局深圳公司西昭高速9标）四川省凉山彝族自治州西昌市西乡乡三百村</v>
          </cell>
          <cell r="H1577" t="str">
            <v>伍红林</v>
          </cell>
          <cell r="I1577">
            <v>18683860677</v>
          </cell>
        </row>
        <row r="1578">
          <cell r="A1578" t="str">
            <v>德胜</v>
          </cell>
          <cell r="B1578" t="str">
            <v>螺纹钢</v>
          </cell>
          <cell r="C1578" t="str">
            <v>HRB500EΦ32</v>
          </cell>
          <cell r="D1578" t="str">
            <v>吨</v>
          </cell>
          <cell r="E1578">
            <v>70</v>
          </cell>
          <cell r="F1578">
            <v>45743</v>
          </cell>
          <cell r="G1578" t="str">
            <v>（中铁广州局深圳公司西昭高速9标）四川省凉山彝族自治州西昌市西乡乡三百村</v>
          </cell>
          <cell r="H1578" t="str">
            <v>伍红林</v>
          </cell>
          <cell r="I1578">
            <v>18683860677</v>
          </cell>
        </row>
        <row r="1579">
          <cell r="A1579" t="str">
            <v>凤钢</v>
          </cell>
          <cell r="B1579" t="str">
            <v>盘螺</v>
          </cell>
          <cell r="C1579" t="str">
            <v>HRP400E10</v>
          </cell>
          <cell r="D1579" t="str">
            <v>吨</v>
          </cell>
          <cell r="E1579">
            <v>80</v>
          </cell>
          <cell r="F1579">
            <v>45743</v>
          </cell>
          <cell r="G1579" t="str">
            <v>5标二分部十局第七公司四川省凉山州彝族自治州昭觉县</v>
          </cell>
          <cell r="H1579" t="str">
            <v>王浩</v>
          </cell>
          <cell r="I1579">
            <v>18292113429</v>
          </cell>
        </row>
        <row r="1580">
          <cell r="A1580" t="str">
            <v>凤钢</v>
          </cell>
          <cell r="B1580" t="str">
            <v>螺纹钢</v>
          </cell>
          <cell r="C1580" t="str">
            <v>HRP400E16</v>
          </cell>
          <cell r="D1580" t="str">
            <v>吨</v>
          </cell>
          <cell r="E1580">
            <v>50</v>
          </cell>
          <cell r="F1580">
            <v>45743</v>
          </cell>
          <cell r="G1580" t="str">
            <v>5标二分部十局第七公司四川省凉山州彝族自治州昭觉县</v>
          </cell>
          <cell r="H1580" t="str">
            <v>王浩</v>
          </cell>
          <cell r="I1580">
            <v>18292113429</v>
          </cell>
        </row>
        <row r="1581">
          <cell r="A1581" t="str">
            <v>凤钢</v>
          </cell>
          <cell r="B1581" t="str">
            <v>螺纹钢</v>
          </cell>
          <cell r="C1581" t="str">
            <v>HRP400E20</v>
          </cell>
          <cell r="D1581" t="str">
            <v>吨</v>
          </cell>
          <cell r="E1581">
            <v>14</v>
          </cell>
          <cell r="F1581">
            <v>45743</v>
          </cell>
          <cell r="G1581" t="str">
            <v>5标二分部十局第七公司四川省凉山州彝族自治州昭觉县</v>
          </cell>
          <cell r="H1581" t="str">
            <v>王浩</v>
          </cell>
          <cell r="I1581">
            <v>18292113429</v>
          </cell>
        </row>
        <row r="1582">
          <cell r="A1582" t="str">
            <v>达钢</v>
          </cell>
          <cell r="B1582" t="str">
            <v>盘螺</v>
          </cell>
          <cell r="C1582" t="str">
            <v>HRB400E Φ8</v>
          </cell>
          <cell r="D1582" t="str">
            <v>吨</v>
          </cell>
          <cell r="E1582">
            <v>10</v>
          </cell>
          <cell r="F1582">
            <v>45744</v>
          </cell>
          <cell r="G1582" t="str">
            <v>（五冶钢构宜宾高县月江镇建设项目）  四川省宜宾市高县月江镇刚记超市斜对面(还阳组团沪碳二期项目)</v>
          </cell>
          <cell r="H1582" t="str">
            <v>张朝亮</v>
          </cell>
          <cell r="I1582">
            <v>15228205853</v>
          </cell>
        </row>
        <row r="1583">
          <cell r="A1583" t="str">
            <v>达钢</v>
          </cell>
          <cell r="B1583" t="str">
            <v>螺纹钢</v>
          </cell>
          <cell r="C1583" t="str">
            <v>HRB400E Φ14 9m</v>
          </cell>
          <cell r="D1583" t="str">
            <v>吨</v>
          </cell>
          <cell r="E1583">
            <v>25</v>
          </cell>
          <cell r="F1583">
            <v>45744</v>
          </cell>
          <cell r="G1583" t="str">
            <v>（五冶钢构宜宾高县月江镇建设项目）  四川省宜宾市高县月江镇刚记超市斜对面(还阳组团沪碳二期项目)</v>
          </cell>
          <cell r="H1583" t="str">
            <v>张朝亮</v>
          </cell>
          <cell r="I1583">
            <v>15228205853</v>
          </cell>
        </row>
        <row r="1584">
          <cell r="A1584" t="str">
            <v>达钢</v>
          </cell>
          <cell r="B1584" t="str">
            <v>盘螺</v>
          </cell>
          <cell r="C1584" t="str">
            <v>HRB400E Φ10</v>
          </cell>
          <cell r="D1584" t="str">
            <v>吨</v>
          </cell>
          <cell r="E1584">
            <v>15</v>
          </cell>
          <cell r="F1584">
            <v>45744</v>
          </cell>
          <cell r="G1584" t="str">
            <v>（五冶钢构宜宾高县月江镇建设项目）  四川省宜宾市高县月江镇刚记超市斜对面(还阳组团沪碳二期项目)</v>
          </cell>
          <cell r="H1584" t="str">
            <v>张朝亮</v>
          </cell>
          <cell r="I1584">
            <v>15228205853</v>
          </cell>
        </row>
        <row r="1585">
          <cell r="A1585" t="str">
            <v>达钢</v>
          </cell>
          <cell r="B1585" t="str">
            <v>螺纹钢</v>
          </cell>
          <cell r="C1585" t="str">
            <v>HRB400E Φ12 9m</v>
          </cell>
          <cell r="D1585" t="str">
            <v>吨</v>
          </cell>
          <cell r="E1585">
            <v>17</v>
          </cell>
          <cell r="F1585">
            <v>45744</v>
          </cell>
          <cell r="G1585" t="str">
            <v>（五冶钢构宜宾高县月江镇建设项目）  四川省宜宾市高县月江镇刚记超市斜对面(还阳组团沪碳二期项目)</v>
          </cell>
          <cell r="H1585" t="str">
            <v>张朝亮</v>
          </cell>
          <cell r="I1585">
            <v>15228205853</v>
          </cell>
        </row>
        <row r="1586">
          <cell r="A1586" t="str">
            <v>达钢</v>
          </cell>
          <cell r="B1586" t="str">
            <v>螺纹钢</v>
          </cell>
          <cell r="C1586" t="str">
            <v>HRB400E Φ14 9m</v>
          </cell>
          <cell r="D1586" t="str">
            <v>吨</v>
          </cell>
          <cell r="E1586">
            <v>3</v>
          </cell>
          <cell r="F1586">
            <v>45744</v>
          </cell>
          <cell r="G1586" t="str">
            <v>（五冶钢构宜宾高县月江镇建设项目）  四川省宜宾市高县月江镇刚记超市斜对面(还阳组团沪碳二期项目)</v>
          </cell>
          <cell r="H1586" t="str">
            <v>张朝亮</v>
          </cell>
          <cell r="I1586">
            <v>15228205853</v>
          </cell>
        </row>
        <row r="1587">
          <cell r="A1587" t="str">
            <v>德胜</v>
          </cell>
          <cell r="B1587" t="str">
            <v>螺纹钢</v>
          </cell>
          <cell r="C1587" t="str">
            <v>HRB400E Φ16 9m</v>
          </cell>
          <cell r="D1587" t="str">
            <v>吨</v>
          </cell>
          <cell r="E1587">
            <v>34</v>
          </cell>
          <cell r="F1587">
            <v>45744</v>
          </cell>
          <cell r="G1587" t="str">
            <v>（五冶钢构宜宾高县月江镇建设项目）  四川省宜宾市高县月江镇刚记超市斜对面(还阳组团沪碳二期项目)</v>
          </cell>
          <cell r="H1587" t="str">
            <v>张朝亮</v>
          </cell>
          <cell r="I1587">
            <v>15228205853</v>
          </cell>
        </row>
        <row r="1588">
          <cell r="A1588" t="str">
            <v>德胜</v>
          </cell>
          <cell r="B1588" t="str">
            <v>螺纹钢</v>
          </cell>
          <cell r="C1588" t="str">
            <v>HRB400E Φ18 9m</v>
          </cell>
          <cell r="D1588" t="str">
            <v>吨</v>
          </cell>
          <cell r="E1588">
            <v>46</v>
          </cell>
          <cell r="F1588">
            <v>45744</v>
          </cell>
          <cell r="G1588" t="str">
            <v>（五冶钢构宜宾高县月江镇建设项目）  四川省宜宾市高县月江镇刚记超市斜对面(还阳组团沪碳二期项目)</v>
          </cell>
          <cell r="H1588" t="str">
            <v>张朝亮</v>
          </cell>
          <cell r="I1588">
            <v>15228205853</v>
          </cell>
        </row>
        <row r="1589">
          <cell r="A1589" t="str">
            <v>德胜</v>
          </cell>
          <cell r="B1589" t="str">
            <v>螺纹钢</v>
          </cell>
          <cell r="C1589" t="str">
            <v>HRB400E Φ20 9m</v>
          </cell>
          <cell r="D1589" t="str">
            <v>吨</v>
          </cell>
          <cell r="E1589">
            <v>9</v>
          </cell>
          <cell r="F1589">
            <v>45744</v>
          </cell>
          <cell r="G1589" t="str">
            <v>（五冶钢构宜宾高县月江镇建设项目）  四川省宜宾市高县月江镇刚记超市斜对面(还阳组团沪碳二期项目)</v>
          </cell>
          <cell r="H1589" t="str">
            <v>张朝亮</v>
          </cell>
          <cell r="I1589">
            <v>15228205853</v>
          </cell>
        </row>
        <row r="1590">
          <cell r="A1590" t="str">
            <v>德胜</v>
          </cell>
          <cell r="B1590" t="str">
            <v>螺纹钢</v>
          </cell>
          <cell r="C1590" t="str">
            <v>HRB400E Φ22 9m</v>
          </cell>
          <cell r="D1590" t="str">
            <v>吨</v>
          </cell>
          <cell r="E1590">
            <v>9</v>
          </cell>
          <cell r="F1590">
            <v>45744</v>
          </cell>
          <cell r="G1590" t="str">
            <v>（五冶钢构宜宾高县月江镇建设项目）  四川省宜宾市高县月江镇刚记超市斜对面(还阳组团沪碳二期项目)</v>
          </cell>
          <cell r="H1590" t="str">
            <v>张朝亮</v>
          </cell>
          <cell r="I1590">
            <v>15228205853</v>
          </cell>
        </row>
        <row r="1591">
          <cell r="A1591" t="str">
            <v>德胜</v>
          </cell>
          <cell r="B1591" t="str">
            <v>螺纹钢</v>
          </cell>
          <cell r="C1591" t="str">
            <v>HRB400E Φ25 9m</v>
          </cell>
          <cell r="D1591" t="str">
            <v>吨</v>
          </cell>
          <cell r="E1591">
            <v>9</v>
          </cell>
          <cell r="F1591">
            <v>45744</v>
          </cell>
          <cell r="G1591" t="str">
            <v>（五冶钢构宜宾高县月江镇建设项目）  四川省宜宾市高县月江镇刚记超市斜对面(还阳组团沪碳二期项目)</v>
          </cell>
          <cell r="H1591" t="str">
            <v>张朝亮</v>
          </cell>
          <cell r="I1591">
            <v>15228205853</v>
          </cell>
        </row>
        <row r="1592">
          <cell r="A1592" t="str">
            <v>八局</v>
          </cell>
          <cell r="B1592" t="str">
            <v>螺纹钢</v>
          </cell>
          <cell r="C1592" t="str">
            <v>HRB400E Φ14 9m</v>
          </cell>
          <cell r="D1592" t="str">
            <v>吨</v>
          </cell>
          <cell r="E1592">
            <v>5</v>
          </cell>
          <cell r="F1592">
            <v>45744</v>
          </cell>
          <cell r="G1592" t="str">
            <v>（五局乐山机场项目）乐山市五通桥区冠英镇</v>
          </cell>
          <cell r="H1592" t="str">
            <v>刘龙峰</v>
          </cell>
          <cell r="I1592">
            <v>17671354899</v>
          </cell>
        </row>
        <row r="1593">
          <cell r="A1593" t="str">
            <v>八局</v>
          </cell>
          <cell r="B1593" t="str">
            <v>盘螺</v>
          </cell>
          <cell r="C1593" t="str">
            <v>HRB400E Φ8</v>
          </cell>
          <cell r="D1593" t="str">
            <v>吨</v>
          </cell>
          <cell r="E1593">
            <v>30</v>
          </cell>
          <cell r="F1593">
            <v>45744</v>
          </cell>
          <cell r="G1593" t="str">
            <v>（五局乐山机场项目）乐山市五通桥区冠英镇</v>
          </cell>
          <cell r="H1593" t="str">
            <v>刘龙峰</v>
          </cell>
          <cell r="I1593">
            <v>17671354899</v>
          </cell>
        </row>
        <row r="1594">
          <cell r="A1594" t="str">
            <v>八局</v>
          </cell>
          <cell r="B1594" t="str">
            <v>螺纹钢</v>
          </cell>
          <cell r="C1594" t="str">
            <v>HRB400E Φ12 9m</v>
          </cell>
          <cell r="D1594" t="str">
            <v>吨</v>
          </cell>
          <cell r="E1594">
            <v>5</v>
          </cell>
          <cell r="F1594">
            <v>45744</v>
          </cell>
          <cell r="G1594" t="str">
            <v>（五局乐山机场项目）乐山市五通桥区冠英镇</v>
          </cell>
          <cell r="H1594" t="str">
            <v>干学民</v>
          </cell>
          <cell r="I1594">
            <v>15281502703</v>
          </cell>
        </row>
        <row r="1595">
          <cell r="A1595" t="str">
            <v>八局</v>
          </cell>
          <cell r="B1595" t="str">
            <v>螺纹钢</v>
          </cell>
          <cell r="C1595" t="str">
            <v>HRB400E Φ16 9m</v>
          </cell>
          <cell r="D1595" t="str">
            <v>吨</v>
          </cell>
          <cell r="E1595">
            <v>20</v>
          </cell>
          <cell r="F1595">
            <v>45744</v>
          </cell>
          <cell r="G1595" t="str">
            <v>（五局乐山机场项目）乐山市五通桥区冠英镇</v>
          </cell>
          <cell r="H1595" t="str">
            <v>干学民</v>
          </cell>
          <cell r="I1595">
            <v>15281502703</v>
          </cell>
        </row>
        <row r="1596">
          <cell r="A1596" t="str">
            <v>八局</v>
          </cell>
          <cell r="B1596" t="str">
            <v>螺纹钢</v>
          </cell>
          <cell r="C1596" t="str">
            <v>HRB400E Φ25 9m</v>
          </cell>
          <cell r="D1596" t="str">
            <v>吨</v>
          </cell>
          <cell r="E1596">
            <v>10</v>
          </cell>
          <cell r="F1596">
            <v>45744</v>
          </cell>
          <cell r="G1596" t="str">
            <v>（五局乐山机场项目）乐山市五通桥区冠英镇</v>
          </cell>
          <cell r="H1596" t="str">
            <v>干学民</v>
          </cell>
          <cell r="I1596">
            <v>15281502703</v>
          </cell>
        </row>
        <row r="1597">
          <cell r="A1597" t="str">
            <v>八局</v>
          </cell>
          <cell r="B1597" t="str">
            <v>盘螺</v>
          </cell>
          <cell r="C1597" t="str">
            <v>HRB400E Φ12</v>
          </cell>
          <cell r="D1597" t="str">
            <v>吨</v>
          </cell>
          <cell r="E1597">
            <v>35</v>
          </cell>
          <cell r="F1597">
            <v>45744</v>
          </cell>
          <cell r="G1597" t="str">
            <v>（中铁三局-铜资高速1标）四川省资阳市安岳县石羊镇猫坝村2#钢筋场</v>
          </cell>
          <cell r="H1597" t="str">
            <v>王雪</v>
          </cell>
          <cell r="I1597">
            <v>18729676589</v>
          </cell>
        </row>
        <row r="1598">
          <cell r="A1598" t="str">
            <v>达钢</v>
          </cell>
          <cell r="B1598" t="str">
            <v>螺纹钢</v>
          </cell>
          <cell r="C1598" t="str">
            <v>HRB400E Φ16 9m</v>
          </cell>
          <cell r="D1598" t="str">
            <v>吨</v>
          </cell>
          <cell r="E1598">
            <v>33</v>
          </cell>
          <cell r="F1598">
            <v>45744</v>
          </cell>
          <cell r="G1598" t="str">
            <v>（五冶达州国道542项目-桥梁4标）四川省达州市达川区大堰镇双井村</v>
          </cell>
          <cell r="H1598" t="str">
            <v>吴志强</v>
          </cell>
          <cell r="I1598">
            <v>18820030907</v>
          </cell>
        </row>
        <row r="1599">
          <cell r="A1599" t="str">
            <v>达钢</v>
          </cell>
          <cell r="B1599" t="str">
            <v>螺纹钢</v>
          </cell>
          <cell r="C1599" t="str">
            <v>HRB400E Φ28 9m</v>
          </cell>
          <cell r="D1599" t="str">
            <v>吨</v>
          </cell>
          <cell r="E1599">
            <v>12</v>
          </cell>
          <cell r="F1599">
            <v>45744</v>
          </cell>
          <cell r="G1599" t="str">
            <v>（五冶达州国道542项目-桥梁4标）四川省达州市达川区大堰镇双井村</v>
          </cell>
          <cell r="H1599" t="str">
            <v>吴志强</v>
          </cell>
          <cell r="I1599">
            <v>18820030907</v>
          </cell>
        </row>
        <row r="1600">
          <cell r="A1600" t="str">
            <v>达钢</v>
          </cell>
          <cell r="B1600" t="str">
            <v>盘螺</v>
          </cell>
          <cell r="C1600" t="str">
            <v>HRB400E Φ6</v>
          </cell>
          <cell r="D1600" t="str">
            <v>吨</v>
          </cell>
          <cell r="E1600">
            <v>2.5</v>
          </cell>
          <cell r="F1600">
            <v>45744</v>
          </cell>
          <cell r="G1600" t="str">
            <v>(五冶钢构医学科学产业园建设项目房建一部-四标（3-7）)四川省南充市顺庆区搬罾街道学府大道二段</v>
          </cell>
          <cell r="H1600" t="str">
            <v>胡泽宇</v>
          </cell>
          <cell r="I1600">
            <v>18141337338</v>
          </cell>
        </row>
        <row r="1601">
          <cell r="A1601" t="str">
            <v>达钢</v>
          </cell>
          <cell r="B1601" t="str">
            <v>盘螺</v>
          </cell>
          <cell r="C1601" t="str">
            <v>HRB400E Φ8</v>
          </cell>
          <cell r="D1601" t="str">
            <v>吨</v>
          </cell>
          <cell r="E1601">
            <v>2.5</v>
          </cell>
          <cell r="F1601">
            <v>45744</v>
          </cell>
          <cell r="G1601" t="str">
            <v>(五冶钢构医学科学产业园建设项目房建一部-四标（3-7）)四川省南充市顺庆区搬罾街道学府大道二段</v>
          </cell>
          <cell r="H1601" t="str">
            <v>胡泽宇</v>
          </cell>
          <cell r="I1601">
            <v>18141337338</v>
          </cell>
        </row>
        <row r="1602">
          <cell r="A1602" t="str">
            <v>达钢</v>
          </cell>
          <cell r="B1602" t="str">
            <v>螺纹钢</v>
          </cell>
          <cell r="C1602" t="str">
            <v>HRB400E Φ12 9m</v>
          </cell>
          <cell r="D1602" t="str">
            <v>吨</v>
          </cell>
          <cell r="E1602">
            <v>51</v>
          </cell>
          <cell r="F1602">
            <v>45744</v>
          </cell>
          <cell r="G1602" t="str">
            <v>(五冶钢构医学科学产业园建设项目房建一部-四标（3-7）)四川省南充市顺庆区搬罾街道学府大道二段</v>
          </cell>
          <cell r="H1602" t="str">
            <v>胡泽宇</v>
          </cell>
          <cell r="I1602">
            <v>18141337338</v>
          </cell>
        </row>
        <row r="1603">
          <cell r="A1603" t="str">
            <v>达钢</v>
          </cell>
          <cell r="B1603" t="str">
            <v>螺纹钢</v>
          </cell>
          <cell r="C1603" t="str">
            <v>HRB400E Φ14 9m</v>
          </cell>
          <cell r="D1603" t="str">
            <v>吨</v>
          </cell>
          <cell r="E1603">
            <v>15</v>
          </cell>
          <cell r="F1603">
            <v>45744</v>
          </cell>
          <cell r="G1603" t="str">
            <v>(五冶钢构医学科学产业园建设项目房建一部-四标（3-7）)四川省南充市顺庆区搬罾街道学府大道二段</v>
          </cell>
          <cell r="H1603" t="str">
            <v>胡泽宇</v>
          </cell>
          <cell r="I1603">
            <v>18141337338</v>
          </cell>
        </row>
        <row r="1604">
          <cell r="A1604" t="str">
            <v>达钢</v>
          </cell>
          <cell r="B1604" t="str">
            <v>盘螺</v>
          </cell>
          <cell r="C1604" t="str">
            <v>HRB400E Φ8</v>
          </cell>
          <cell r="D1604" t="str">
            <v>吨</v>
          </cell>
          <cell r="E1604">
            <v>25</v>
          </cell>
          <cell r="F1604">
            <v>45744</v>
          </cell>
          <cell r="G1604" t="str">
            <v>（四川商建-射洪城乡一体化项目）遂宁市射洪市忠新幼儿园北侧约220米新溪小区</v>
          </cell>
          <cell r="H1604" t="str">
            <v>柏子刚</v>
          </cell>
          <cell r="I1604">
            <v>15692885305</v>
          </cell>
        </row>
        <row r="1605">
          <cell r="A1605" t="str">
            <v>达钢</v>
          </cell>
          <cell r="B1605" t="str">
            <v>螺纹钢</v>
          </cell>
          <cell r="C1605" t="str">
            <v>HRB400E Φ14 9m</v>
          </cell>
          <cell r="D1605" t="str">
            <v>吨</v>
          </cell>
          <cell r="E1605">
            <v>3</v>
          </cell>
          <cell r="F1605">
            <v>45744</v>
          </cell>
          <cell r="G1605" t="str">
            <v>（四川商建-射洪城乡一体化项目）遂宁市射洪市忠新幼儿园北侧约220米新溪小区</v>
          </cell>
          <cell r="H1605" t="str">
            <v>柏子刚</v>
          </cell>
          <cell r="I1605">
            <v>15692885305</v>
          </cell>
        </row>
        <row r="1606">
          <cell r="A1606" t="str">
            <v>达钢</v>
          </cell>
          <cell r="B1606" t="str">
            <v>螺纹钢</v>
          </cell>
          <cell r="C1606" t="str">
            <v>HRB400E Φ16 9m</v>
          </cell>
          <cell r="D1606" t="str">
            <v>吨</v>
          </cell>
          <cell r="E1606">
            <v>6</v>
          </cell>
          <cell r="F1606">
            <v>45744</v>
          </cell>
          <cell r="G1606" t="str">
            <v>（四川商建-射洪城乡一体化项目）遂宁市射洪市忠新幼儿园北侧约220米新溪小区</v>
          </cell>
          <cell r="H1606" t="str">
            <v>柏子刚</v>
          </cell>
          <cell r="I1606">
            <v>15692885305</v>
          </cell>
        </row>
        <row r="1607">
          <cell r="A1607" t="str">
            <v>陕钢</v>
          </cell>
          <cell r="B1607" t="str">
            <v>螺纹钢</v>
          </cell>
          <cell r="C1607" t="str">
            <v>HRB400E Φ14 9m</v>
          </cell>
          <cell r="D1607" t="str">
            <v>吨</v>
          </cell>
          <cell r="E1607">
            <v>20</v>
          </cell>
          <cell r="F1607">
            <v>45745</v>
          </cell>
          <cell r="G1607" t="str">
            <v>（五局乐山机场项目）乐山市五通桥区冠英镇</v>
          </cell>
          <cell r="H1607" t="str">
            <v>刘龙峰</v>
          </cell>
          <cell r="I1607">
            <v>17671354899</v>
          </cell>
        </row>
        <row r="1608">
          <cell r="A1608" t="str">
            <v>陕钢</v>
          </cell>
          <cell r="B1608" t="str">
            <v>盘螺</v>
          </cell>
          <cell r="C1608" t="str">
            <v>HRB400E Φ10</v>
          </cell>
          <cell r="D1608" t="str">
            <v>吨</v>
          </cell>
          <cell r="E1608">
            <v>25</v>
          </cell>
          <cell r="F1608">
            <v>45745</v>
          </cell>
          <cell r="G1608" t="str">
            <v>（五局乐山机场项目）乐山市五通桥区冠英镇</v>
          </cell>
          <cell r="H1608" t="str">
            <v>刘龙峰</v>
          </cell>
          <cell r="I1608">
            <v>17671354899</v>
          </cell>
        </row>
        <row r="1609">
          <cell r="A1609" t="str">
            <v>陕钢</v>
          </cell>
          <cell r="B1609" t="str">
            <v>盘螺</v>
          </cell>
          <cell r="C1609" t="str">
            <v>HRB400E Φ10</v>
          </cell>
          <cell r="D1609" t="str">
            <v>吨</v>
          </cell>
          <cell r="E1609">
            <v>10</v>
          </cell>
          <cell r="F1609">
            <v>45745</v>
          </cell>
          <cell r="G1609" t="str">
            <v>（五局乐山机场项目）乐山市五通桥区冠英镇</v>
          </cell>
          <cell r="H1609" t="str">
            <v>干学民</v>
          </cell>
          <cell r="I1609">
            <v>15281502703</v>
          </cell>
        </row>
        <row r="1610">
          <cell r="A1610" t="str">
            <v>陕钢</v>
          </cell>
          <cell r="B1610" t="str">
            <v>螺纹钢</v>
          </cell>
          <cell r="C1610" t="str">
            <v>HRB400E Φ25 9m</v>
          </cell>
          <cell r="D1610" t="str">
            <v>吨</v>
          </cell>
          <cell r="E1610">
            <v>25</v>
          </cell>
          <cell r="F1610">
            <v>45745</v>
          </cell>
          <cell r="G1610" t="str">
            <v>（五局乐山机场项目）乐山市五通桥区冠英镇</v>
          </cell>
          <cell r="H1610" t="str">
            <v>干学民</v>
          </cell>
          <cell r="I1610">
            <v>15281502703</v>
          </cell>
        </row>
        <row r="1611">
          <cell r="A1611" t="str">
            <v>晋邦</v>
          </cell>
          <cell r="B1611" t="str">
            <v>螺纹钢</v>
          </cell>
          <cell r="C1611" t="str">
            <v>HRB400E Φ22 9m</v>
          </cell>
          <cell r="D1611" t="str">
            <v>吨</v>
          </cell>
          <cell r="E1611">
            <v>35</v>
          </cell>
          <cell r="F1611">
            <v>45745</v>
          </cell>
          <cell r="G1611" t="str">
            <v>（五冶达州国道542项目-一工区桥梁二工段）四川省达州市达川区达川区石梯镇石成村</v>
          </cell>
          <cell r="H1611" t="str">
            <v>夏树彬</v>
          </cell>
          <cell r="I1611">
            <v>13518183653</v>
          </cell>
        </row>
        <row r="1612">
          <cell r="A1612" t="str">
            <v>晋邦</v>
          </cell>
          <cell r="B1612" t="str">
            <v>高线</v>
          </cell>
          <cell r="C1612" t="str">
            <v>HPB300 Φ8</v>
          </cell>
          <cell r="D1612" t="str">
            <v>吨</v>
          </cell>
          <cell r="E1612">
            <v>5</v>
          </cell>
          <cell r="F1612">
            <v>45745</v>
          </cell>
          <cell r="G1612" t="str">
            <v>（五冶达州国道542项目-一工区路基四工段-1）达州市达州区桥湾镇兰庙村村民委员会</v>
          </cell>
          <cell r="H1612" t="str">
            <v>杨勇</v>
          </cell>
          <cell r="I1612">
            <v>18398563998</v>
          </cell>
        </row>
        <row r="1613">
          <cell r="A1613" t="str">
            <v>晋邦</v>
          </cell>
          <cell r="B1613" t="str">
            <v>高线</v>
          </cell>
          <cell r="C1613" t="str">
            <v>HPB300 Φ10</v>
          </cell>
          <cell r="D1613" t="str">
            <v>吨</v>
          </cell>
          <cell r="E1613">
            <v>3</v>
          </cell>
          <cell r="F1613">
            <v>45745</v>
          </cell>
          <cell r="G1613" t="str">
            <v>（五冶达州国道542项目-一工区路基四工段-1）达州市达州区桥湾镇兰庙村村民委员会</v>
          </cell>
          <cell r="H1613" t="str">
            <v>杨勇</v>
          </cell>
          <cell r="I1613">
            <v>18398563998</v>
          </cell>
        </row>
        <row r="1614">
          <cell r="A1614" t="str">
            <v>晋邦</v>
          </cell>
          <cell r="B1614" t="str">
            <v>螺纹钢</v>
          </cell>
          <cell r="C1614" t="str">
            <v>HRB400E Φ16 9m</v>
          </cell>
          <cell r="D1614" t="str">
            <v>吨</v>
          </cell>
          <cell r="E1614">
            <v>5</v>
          </cell>
          <cell r="F1614">
            <v>45745</v>
          </cell>
          <cell r="G1614" t="str">
            <v>（五冶达州国道542项目-一工区路基四工段-1）达州市达州区桥湾镇兰庙村村民委员会</v>
          </cell>
          <cell r="H1614" t="str">
            <v>杨勇</v>
          </cell>
          <cell r="I1614">
            <v>18398563998</v>
          </cell>
        </row>
        <row r="1615">
          <cell r="A1615" t="str">
            <v>晋邦</v>
          </cell>
          <cell r="B1615" t="str">
            <v>螺纹钢</v>
          </cell>
          <cell r="C1615" t="str">
            <v>HRB400E Φ18 9m</v>
          </cell>
          <cell r="D1615" t="str">
            <v>吨</v>
          </cell>
          <cell r="E1615">
            <v>8</v>
          </cell>
          <cell r="F1615">
            <v>45745</v>
          </cell>
          <cell r="G1615" t="str">
            <v>（五冶达州国道542项目-一工区路基四工段-1）达州市达州区桥湾镇兰庙村村民委员会</v>
          </cell>
          <cell r="H1615" t="str">
            <v>杨勇</v>
          </cell>
          <cell r="I1615">
            <v>18398563998</v>
          </cell>
        </row>
        <row r="1616">
          <cell r="A1616" t="str">
            <v>晋邦</v>
          </cell>
          <cell r="B1616" t="str">
            <v>螺纹钢</v>
          </cell>
          <cell r="C1616" t="str">
            <v>HRB400E Φ22 9m</v>
          </cell>
          <cell r="D1616" t="str">
            <v>吨</v>
          </cell>
          <cell r="E1616">
            <v>17</v>
          </cell>
          <cell r="F1616">
            <v>45745</v>
          </cell>
          <cell r="G1616" t="str">
            <v>（五冶达州国道542项目-一工区路基四工段-1）达州市达州区桥湾镇兰庙村村民委员会</v>
          </cell>
          <cell r="H1616" t="str">
            <v>杨勇</v>
          </cell>
          <cell r="I1616">
            <v>18398563998</v>
          </cell>
        </row>
        <row r="1617">
          <cell r="A1617" t="str">
            <v>陕钢</v>
          </cell>
          <cell r="B1617" t="str">
            <v>高线</v>
          </cell>
          <cell r="C1617" t="str">
            <v>HPB300Φ10</v>
          </cell>
          <cell r="D1617" t="str">
            <v>吨</v>
          </cell>
          <cell r="E1617">
            <v>35</v>
          </cell>
          <cell r="F1617">
            <v>45746</v>
          </cell>
          <cell r="G1617" t="str">
            <v>（中铁三局-铜资高速1标）四川省资阳市安岳县石羊镇猫坝村2#钢筋场</v>
          </cell>
          <cell r="H1617" t="str">
            <v>王雪</v>
          </cell>
          <cell r="I1617">
            <v>18729676589</v>
          </cell>
        </row>
        <row r="1618">
          <cell r="A1618" t="str">
            <v>成实</v>
          </cell>
          <cell r="B1618" t="str">
            <v>盘螺</v>
          </cell>
          <cell r="C1618" t="str">
            <v>HRB400E Φ8</v>
          </cell>
          <cell r="D1618" t="str">
            <v>吨</v>
          </cell>
          <cell r="E1618">
            <v>30</v>
          </cell>
          <cell r="F1618">
            <v>45746</v>
          </cell>
          <cell r="G1618" t="str">
            <v>（中铁一局四公司康新高速TJ1-1标雅加梗隧道）四川省甘孜州康定市雅加梗</v>
          </cell>
          <cell r="H1618" t="str">
            <v>王锡俊</v>
          </cell>
          <cell r="I1618">
            <v>18736877891</v>
          </cell>
        </row>
        <row r="1619">
          <cell r="A1619" t="str">
            <v>成实</v>
          </cell>
          <cell r="B1619" t="str">
            <v>盘螺</v>
          </cell>
          <cell r="C1619" t="str">
            <v>HRB400E Φ12</v>
          </cell>
          <cell r="D1619" t="str">
            <v>吨</v>
          </cell>
          <cell r="E1619">
            <v>2</v>
          </cell>
          <cell r="F1619">
            <v>45746</v>
          </cell>
          <cell r="G1619" t="str">
            <v>（中铁一局四公司康新高速TJ1-1标雅加梗隧道）四川省甘孜州康定市雅加梗</v>
          </cell>
          <cell r="H1619" t="str">
            <v>王锡俊</v>
          </cell>
          <cell r="I1619">
            <v>18736877891</v>
          </cell>
        </row>
        <row r="1620">
          <cell r="A1620" t="str">
            <v>成实</v>
          </cell>
          <cell r="B1620" t="str">
            <v>螺纹钢</v>
          </cell>
          <cell r="C1620" t="str">
            <v>HRB400EФ32*9m</v>
          </cell>
          <cell r="D1620" t="str">
            <v>吨</v>
          </cell>
          <cell r="E1620">
            <v>2</v>
          </cell>
          <cell r="F1620">
            <v>45746</v>
          </cell>
          <cell r="G1620" t="str">
            <v>（中铁一局四公司康新高速TJ1-1标雅加梗隧道）四川省甘孜州康定市雅加梗</v>
          </cell>
          <cell r="H1620" t="str">
            <v>王锡俊</v>
          </cell>
          <cell r="I1620">
            <v>18736877891</v>
          </cell>
        </row>
        <row r="1621">
          <cell r="A1621" t="str">
            <v>成实</v>
          </cell>
          <cell r="B1621" t="str">
            <v>高线</v>
          </cell>
          <cell r="C1621" t="str">
            <v>HPB300Φ8</v>
          </cell>
          <cell r="D1621" t="str">
            <v>吨</v>
          </cell>
          <cell r="E1621">
            <v>8</v>
          </cell>
          <cell r="F1621">
            <v>45746</v>
          </cell>
          <cell r="G1621" t="str">
            <v>（中铁广州局-成渝扩容2标）成渝扩容项目ZCB3-2标2＃拌和站【雁江区联盟桥东北50米(资资路) 】</v>
          </cell>
          <cell r="H1621" t="str">
            <v>刘沛琦</v>
          </cell>
          <cell r="I1621">
            <v>18011784798</v>
          </cell>
        </row>
        <row r="1622">
          <cell r="A1622" t="str">
            <v>成实</v>
          </cell>
          <cell r="B1622" t="str">
            <v>高线</v>
          </cell>
          <cell r="C1622" t="str">
            <v>HPB300Φ12</v>
          </cell>
          <cell r="D1622" t="str">
            <v>吨</v>
          </cell>
          <cell r="E1622">
            <v>18</v>
          </cell>
          <cell r="F1622">
            <v>45746</v>
          </cell>
          <cell r="G1622" t="str">
            <v>（中铁广州局-成渝扩容2标）成渝扩容项目ZCB3-2标2＃拌和站【雁江区联盟桥东北50米(资资路) 】</v>
          </cell>
          <cell r="H1622" t="str">
            <v>刘沛琦</v>
          </cell>
          <cell r="I1622">
            <v>18011784798</v>
          </cell>
        </row>
        <row r="1623">
          <cell r="A1623" t="str">
            <v>成实</v>
          </cell>
          <cell r="B1623" t="str">
            <v>盘螺</v>
          </cell>
          <cell r="C1623" t="str">
            <v>HRB400E Φ12</v>
          </cell>
          <cell r="D1623" t="str">
            <v>吨</v>
          </cell>
          <cell r="E1623">
            <v>9</v>
          </cell>
          <cell r="F1623">
            <v>45746</v>
          </cell>
          <cell r="G1623" t="str">
            <v>（中铁广州局-成渝扩容2标）成渝扩容项目ZCB3-2标2＃拌和站【雁江区联盟桥东北50米(资资路) 】</v>
          </cell>
          <cell r="H1623" t="str">
            <v>刘沛琦</v>
          </cell>
          <cell r="I1623">
            <v>18011784798</v>
          </cell>
        </row>
        <row r="1624">
          <cell r="A1624" t="str">
            <v>达钢</v>
          </cell>
          <cell r="B1624" t="str">
            <v>螺纹钢</v>
          </cell>
          <cell r="C1624" t="str">
            <v>HRB400E Φ12 9m</v>
          </cell>
          <cell r="D1624" t="str">
            <v>吨</v>
          </cell>
          <cell r="E1624">
            <v>30</v>
          </cell>
          <cell r="F1624">
            <v>45746</v>
          </cell>
          <cell r="G1624" t="str">
            <v>（五冶达州国道542项目-桥梁4标）四川省达州市达川区大堰镇双井村</v>
          </cell>
          <cell r="H1624" t="str">
            <v>吴志强</v>
          </cell>
          <cell r="I1624">
            <v>18820030907</v>
          </cell>
        </row>
        <row r="1625">
          <cell r="A1625" t="str">
            <v>达钢</v>
          </cell>
          <cell r="B1625" t="str">
            <v>螺纹钢</v>
          </cell>
          <cell r="C1625" t="str">
            <v>HRB400E Φ14 9m</v>
          </cell>
          <cell r="D1625" t="str">
            <v>吨</v>
          </cell>
          <cell r="E1625">
            <v>15</v>
          </cell>
          <cell r="F1625">
            <v>45746</v>
          </cell>
          <cell r="G1625" t="str">
            <v>（五冶达州国道542项目-桥梁4标）四川省达州市达川区大堰镇双井村</v>
          </cell>
          <cell r="H1625" t="str">
            <v>吴志强</v>
          </cell>
          <cell r="I1625">
            <v>18820030907</v>
          </cell>
        </row>
        <row r="1626">
          <cell r="A1626" t="str">
            <v>达钢</v>
          </cell>
          <cell r="B1626" t="str">
            <v>螺纹钢</v>
          </cell>
          <cell r="C1626" t="str">
            <v>HRB400E Φ16 9m</v>
          </cell>
          <cell r="D1626" t="str">
            <v>吨</v>
          </cell>
          <cell r="E1626">
            <v>15</v>
          </cell>
          <cell r="F1626">
            <v>45746</v>
          </cell>
          <cell r="G1626" t="str">
            <v>（五冶达州国道542项目-桥梁4标）四川省达州市达川区大堰镇双井村</v>
          </cell>
          <cell r="H1626" t="str">
            <v>吴志强</v>
          </cell>
          <cell r="I1626">
            <v>18820030907</v>
          </cell>
        </row>
        <row r="1627">
          <cell r="A1627" t="str">
            <v>达钢</v>
          </cell>
          <cell r="B1627" t="str">
            <v>螺纹钢</v>
          </cell>
          <cell r="C1627" t="str">
            <v>HRB400E Φ28 9m</v>
          </cell>
          <cell r="D1627" t="str">
            <v>吨</v>
          </cell>
          <cell r="E1627">
            <v>30</v>
          </cell>
          <cell r="F1627">
            <v>45746</v>
          </cell>
          <cell r="G1627" t="str">
            <v>（五冶达州国道542项目-桥梁4标）四川省达州市达川区大堰镇双井村</v>
          </cell>
          <cell r="H1627" t="str">
            <v>吴志强</v>
          </cell>
          <cell r="I1627">
            <v>18820030907</v>
          </cell>
        </row>
        <row r="1628">
          <cell r="A1628" t="str">
            <v>达钢</v>
          </cell>
          <cell r="B1628" t="str">
            <v>螺纹钢</v>
          </cell>
          <cell r="C1628" t="str">
            <v>HRB400E Φ28 9m</v>
          </cell>
          <cell r="D1628" t="str">
            <v>吨</v>
          </cell>
          <cell r="E1628">
            <v>30</v>
          </cell>
          <cell r="F1628">
            <v>45746</v>
          </cell>
          <cell r="G1628" t="str">
            <v>（五冶达州国道542项目-三工区桥梁3工段）四川省达州市达川区赵固镇水文村原村委会下300米</v>
          </cell>
          <cell r="H1628" t="str">
            <v>李代茂</v>
          </cell>
          <cell r="I1628">
            <v>18302833536</v>
          </cell>
        </row>
        <row r="1629">
          <cell r="A1629" t="str">
            <v>达钢</v>
          </cell>
          <cell r="B1629" t="str">
            <v>螺纹钢</v>
          </cell>
          <cell r="C1629" t="str">
            <v>HRB400E Φ32 9m</v>
          </cell>
          <cell r="D1629" t="str">
            <v>吨</v>
          </cell>
          <cell r="E1629">
            <v>32</v>
          </cell>
          <cell r="F1629">
            <v>45746</v>
          </cell>
          <cell r="G1629" t="str">
            <v>（五冶达州国道542项目-三工区桥梁3工段）四川省达州市达川区赵固镇水文村原村委会下300米</v>
          </cell>
          <cell r="H1629" t="str">
            <v>李代茂</v>
          </cell>
          <cell r="I1629">
            <v>18302833536</v>
          </cell>
        </row>
        <row r="1630">
          <cell r="A1630" t="str">
            <v>达钢</v>
          </cell>
          <cell r="B1630" t="str">
            <v>螺纹钢</v>
          </cell>
          <cell r="C1630" t="str">
            <v>HRB400E Φ12 9m</v>
          </cell>
          <cell r="D1630" t="str">
            <v>吨</v>
          </cell>
          <cell r="E1630">
            <v>6</v>
          </cell>
          <cell r="F1630">
            <v>45746</v>
          </cell>
          <cell r="G1630" t="str">
            <v>（五冶达州国道542项目-一工区桥梁二工段）四川省达州市达川区达川区石梯镇石成村</v>
          </cell>
          <cell r="H1630" t="str">
            <v>夏树彬</v>
          </cell>
          <cell r="I1630">
            <v>13518183653</v>
          </cell>
        </row>
        <row r="1631">
          <cell r="A1631" t="str">
            <v>达钢</v>
          </cell>
          <cell r="B1631" t="str">
            <v>螺纹钢</v>
          </cell>
          <cell r="C1631" t="str">
            <v>HRB400E Φ14 9m</v>
          </cell>
          <cell r="D1631" t="str">
            <v>吨</v>
          </cell>
          <cell r="E1631">
            <v>9</v>
          </cell>
          <cell r="F1631">
            <v>45746</v>
          </cell>
          <cell r="G1631" t="str">
            <v>（五冶达州国道542项目-一工区桥梁二工段）四川省达州市达川区达川区石梯镇石成村</v>
          </cell>
          <cell r="H1631" t="str">
            <v>夏树彬</v>
          </cell>
          <cell r="I1631">
            <v>13518183653</v>
          </cell>
        </row>
        <row r="1632">
          <cell r="A1632" t="str">
            <v>达钢</v>
          </cell>
          <cell r="B1632" t="str">
            <v>螺纹钢</v>
          </cell>
          <cell r="C1632" t="str">
            <v>HRB400E Φ28 9m</v>
          </cell>
          <cell r="D1632" t="str">
            <v>吨</v>
          </cell>
          <cell r="E1632">
            <v>9</v>
          </cell>
          <cell r="F1632">
            <v>45746</v>
          </cell>
          <cell r="G1632" t="str">
            <v>（五冶达州国道542项目-一工区桥梁二工段）四川省达州市达川区达川区石梯镇石成村</v>
          </cell>
          <cell r="H1632" t="str">
            <v>夏树彬</v>
          </cell>
          <cell r="I1632">
            <v>13518183653</v>
          </cell>
        </row>
        <row r="1633">
          <cell r="A1633" t="str">
            <v>达钢</v>
          </cell>
          <cell r="B1633" t="str">
            <v>螺纹钢</v>
          </cell>
          <cell r="C1633" t="str">
            <v>HRB400E Φ32 9m</v>
          </cell>
          <cell r="D1633" t="str">
            <v>吨</v>
          </cell>
          <cell r="E1633">
            <v>66</v>
          </cell>
          <cell r="F1633">
            <v>45746</v>
          </cell>
          <cell r="G1633" t="str">
            <v>（五冶达州国道542项目-一工区桥梁二工段）四川省达州市达川区达川区石梯镇石成村</v>
          </cell>
          <cell r="H1633" t="str">
            <v>夏树彬</v>
          </cell>
          <cell r="I1633">
            <v>13518183653</v>
          </cell>
        </row>
        <row r="1634">
          <cell r="A1634" t="str">
            <v>达钢</v>
          </cell>
          <cell r="B1634" t="str">
            <v>螺纹钢</v>
          </cell>
          <cell r="C1634" t="str">
            <v>HRB400E Φ12 9m</v>
          </cell>
          <cell r="D1634" t="str">
            <v>吨</v>
          </cell>
          <cell r="E1634">
            <v>9</v>
          </cell>
          <cell r="F1634">
            <v>45746</v>
          </cell>
          <cell r="G1634" t="str">
            <v>（五冶达州国道542项目-一工区桥梁一工段）四川省达州市四川省达州市达川区石桥镇武寨村</v>
          </cell>
          <cell r="H1634" t="str">
            <v>杨勇</v>
          </cell>
          <cell r="I1634">
            <v>18398563998</v>
          </cell>
        </row>
        <row r="1635">
          <cell r="A1635" t="str">
            <v>达钢</v>
          </cell>
          <cell r="B1635" t="str">
            <v>螺纹钢</v>
          </cell>
          <cell r="C1635" t="str">
            <v>HRB400E Φ14 9m</v>
          </cell>
          <cell r="D1635" t="str">
            <v>吨</v>
          </cell>
          <cell r="E1635">
            <v>36</v>
          </cell>
          <cell r="F1635">
            <v>45746</v>
          </cell>
          <cell r="G1635" t="str">
            <v>（五冶达州国道542项目-一工区桥梁一工段）四川省达州市四川省达州市达川区石桥镇武寨村</v>
          </cell>
          <cell r="H1635" t="str">
            <v>杨勇</v>
          </cell>
          <cell r="I1635">
            <v>18398563998</v>
          </cell>
        </row>
        <row r="1636">
          <cell r="A1636" t="str">
            <v>达钢</v>
          </cell>
          <cell r="B1636" t="str">
            <v>螺纹钢</v>
          </cell>
          <cell r="C1636" t="str">
            <v>HRB400E Φ32 12m</v>
          </cell>
          <cell r="D1636" t="str">
            <v>吨</v>
          </cell>
          <cell r="E1636">
            <v>36</v>
          </cell>
          <cell r="F1636">
            <v>45746</v>
          </cell>
          <cell r="G1636" t="str">
            <v>（五冶达州国道542项目-一工区桥梁一工段）四川省达州市四川省达州市达川区石桥镇武寨村</v>
          </cell>
          <cell r="H1636" t="str">
            <v>杨勇</v>
          </cell>
          <cell r="I1636">
            <v>18398563998</v>
          </cell>
        </row>
        <row r="1637">
          <cell r="A1637" t="str">
            <v>达钢</v>
          </cell>
          <cell r="B1637" t="str">
            <v>盘螺</v>
          </cell>
          <cell r="C1637" t="str">
            <v>HRB400E Φ6</v>
          </cell>
          <cell r="D1637" t="str">
            <v>吨</v>
          </cell>
          <cell r="E1637">
            <v>5</v>
          </cell>
          <cell r="F1637">
            <v>45746</v>
          </cell>
          <cell r="G1637" t="str">
            <v>(五冶钢构医学科学产业园建设项目房建三部-管网总坪)四川省南充市顺庆区搬罾街道学府大道二段</v>
          </cell>
          <cell r="H1637" t="str">
            <v>郑林</v>
          </cell>
          <cell r="I1637">
            <v>18349955455</v>
          </cell>
        </row>
        <row r="1638">
          <cell r="A1638" t="str">
            <v>达钢</v>
          </cell>
          <cell r="B1638" t="str">
            <v>螺纹钢</v>
          </cell>
          <cell r="C1638" t="str">
            <v>HRB400E Φ12 9m</v>
          </cell>
          <cell r="D1638" t="str">
            <v>吨</v>
          </cell>
          <cell r="E1638">
            <v>12</v>
          </cell>
          <cell r="F1638">
            <v>45746</v>
          </cell>
          <cell r="G1638" t="str">
            <v>(五冶钢构医学科学产业园建设项目房建三部-管网总坪)四川省南充市顺庆区搬罾街道学府大道二段</v>
          </cell>
          <cell r="H1638" t="str">
            <v>郑林</v>
          </cell>
          <cell r="I1638">
            <v>18349955455</v>
          </cell>
        </row>
        <row r="1639">
          <cell r="A1639" t="str">
            <v>达钢</v>
          </cell>
          <cell r="B1639" t="str">
            <v>螺纹钢</v>
          </cell>
          <cell r="C1639" t="str">
            <v>HRB400E Φ14 9m</v>
          </cell>
          <cell r="D1639" t="str">
            <v>吨</v>
          </cell>
          <cell r="E1639">
            <v>18</v>
          </cell>
          <cell r="F1639">
            <v>45746</v>
          </cell>
          <cell r="G1639" t="str">
            <v>(五冶钢构医学科学产业园建设项目房建三部-管网总坪)四川省南充市顺庆区搬罾街道学府大道二段</v>
          </cell>
          <cell r="H1639" t="str">
            <v>郑林</v>
          </cell>
          <cell r="I1639">
            <v>18349955455</v>
          </cell>
        </row>
        <row r="1640">
          <cell r="A1640" t="str">
            <v>陕钢</v>
          </cell>
          <cell r="B1640" t="str">
            <v>螺纹钢</v>
          </cell>
          <cell r="C1640" t="str">
            <v>HRB400E Φ25 9m</v>
          </cell>
          <cell r="D1640" t="str">
            <v>吨</v>
          </cell>
          <cell r="E1640">
            <v>70</v>
          </cell>
          <cell r="F1640">
            <v>45746</v>
          </cell>
          <cell r="G1640" t="str">
            <v>(五冶钢构医学科学产业园建设项目房建三部-排洪渠)四川省南充市顺庆区搬罾街道学府大道二段</v>
          </cell>
          <cell r="H1640" t="str">
            <v>郑林</v>
          </cell>
          <cell r="I1640">
            <v>18349955455</v>
          </cell>
        </row>
        <row r="1641">
          <cell r="A1641" t="str">
            <v>德胜</v>
          </cell>
          <cell r="B1641" t="str">
            <v>螺纹钢</v>
          </cell>
          <cell r="C1641" t="str">
            <v>HRB400E Φ25 12m</v>
          </cell>
          <cell r="D1641" t="str">
            <v>吨</v>
          </cell>
          <cell r="E1641">
            <v>175</v>
          </cell>
          <cell r="F1641">
            <v>45746</v>
          </cell>
          <cell r="G1641" t="str">
            <v>(五冶钢构医学科学产业园建设项目房建三部-排洪渠)四川省南充市顺庆区搬罾街道学府大道二段</v>
          </cell>
          <cell r="H1641" t="str">
            <v>郑林</v>
          </cell>
          <cell r="I1641">
            <v>18349955455</v>
          </cell>
        </row>
        <row r="1642">
          <cell r="A1642" t="str">
            <v>德胜</v>
          </cell>
          <cell r="B1642" t="str">
            <v>螺纹钢</v>
          </cell>
          <cell r="C1642" t="str">
            <v>HRB400E Φ16 9m</v>
          </cell>
          <cell r="D1642" t="str">
            <v>吨</v>
          </cell>
          <cell r="E1642">
            <v>60</v>
          </cell>
          <cell r="F1642">
            <v>45746</v>
          </cell>
          <cell r="G1642" t="str">
            <v>(五冶钢构医学科学产业园建设项目房建三部-排洪渠)四川省南充市顺庆区搬罾街道学府大道二段</v>
          </cell>
          <cell r="H1642" t="str">
            <v>郑林</v>
          </cell>
          <cell r="I1642">
            <v>18349955455</v>
          </cell>
        </row>
        <row r="1643">
          <cell r="A1643" t="str">
            <v>德胜</v>
          </cell>
          <cell r="B1643" t="str">
            <v>螺纹钢</v>
          </cell>
          <cell r="C1643" t="str">
            <v>HRB400E Φ16 12m</v>
          </cell>
          <cell r="D1643" t="str">
            <v>吨</v>
          </cell>
          <cell r="E1643">
            <v>45</v>
          </cell>
          <cell r="F1643">
            <v>45746</v>
          </cell>
          <cell r="G1643" t="str">
            <v>(五冶钢构医学科学产业园建设项目房建三部-排洪渠)四川省南充市顺庆区搬罾街道学府大道二段</v>
          </cell>
          <cell r="H1643" t="str">
            <v>郑林</v>
          </cell>
          <cell r="I1643">
            <v>18349955455</v>
          </cell>
        </row>
        <row r="1644">
          <cell r="A1644" t="str">
            <v>德胜</v>
          </cell>
          <cell r="B1644" t="str">
            <v>螺纹钢</v>
          </cell>
          <cell r="C1644" t="str">
            <v>HRB400E Φ28 9m</v>
          </cell>
          <cell r="D1644" t="str">
            <v>吨</v>
          </cell>
          <cell r="E1644">
            <v>35</v>
          </cell>
          <cell r="F1644">
            <v>45746</v>
          </cell>
          <cell r="G1644" t="str">
            <v>（中铁二局-成渝扩容4标）四川省成都市简阳市杨家镇桐子湾村二局拌合站</v>
          </cell>
          <cell r="H1644" t="str">
            <v>陈钢</v>
          </cell>
          <cell r="I1644">
            <v>13018165813</v>
          </cell>
        </row>
        <row r="1645">
          <cell r="A1645" t="str">
            <v>玉昆</v>
          </cell>
          <cell r="B1645" t="str">
            <v>螺纹钢</v>
          </cell>
          <cell r="C1645" t="str">
            <v>HRB400EΦ22</v>
          </cell>
          <cell r="D1645" t="str">
            <v>吨</v>
          </cell>
          <cell r="E1645">
            <v>75</v>
          </cell>
          <cell r="F1645">
            <v>45746</v>
          </cell>
          <cell r="G1645" t="str">
            <v>（中铁广州局深圳公司西昭高速9标）四川省凉山彝族自治州西昌市西乡乡三百村</v>
          </cell>
          <cell r="H1645" t="str">
            <v>伍红林</v>
          </cell>
          <cell r="I1645">
            <v>18683860677</v>
          </cell>
        </row>
        <row r="1646">
          <cell r="A1646" t="str">
            <v>玉昆</v>
          </cell>
          <cell r="B1646" t="str">
            <v>螺纹钢</v>
          </cell>
          <cell r="C1646" t="str">
            <v>HRB400EФ20</v>
          </cell>
          <cell r="D1646" t="str">
            <v>吨</v>
          </cell>
          <cell r="E1646">
            <v>40</v>
          </cell>
          <cell r="F1646">
            <v>45746</v>
          </cell>
          <cell r="G1646" t="str">
            <v>（中铁广州局深圳公司西昭高速9标）四川省凉山彝族自治州西昌市西乡乡三百村</v>
          </cell>
          <cell r="H1646" t="str">
            <v>伍红林</v>
          </cell>
          <cell r="I1646">
            <v>18683860677</v>
          </cell>
        </row>
        <row r="1647">
          <cell r="A1647" t="str">
            <v>玉昆</v>
          </cell>
          <cell r="B1647" t="str">
            <v>螺纹钢</v>
          </cell>
          <cell r="C1647" t="str">
            <v>HRB400EФ12</v>
          </cell>
          <cell r="D1647" t="str">
            <v>吨</v>
          </cell>
          <cell r="E1647">
            <v>40</v>
          </cell>
          <cell r="F1647">
            <v>45746</v>
          </cell>
          <cell r="G1647" t="str">
            <v>（中铁广州局深圳公司西昭高速9标）四川省凉山彝族自治州西昌市西乡乡三百村</v>
          </cell>
          <cell r="H1647" t="str">
            <v>伍红林</v>
          </cell>
          <cell r="I1647">
            <v>18683860677</v>
          </cell>
        </row>
        <row r="1648">
          <cell r="A1648" t="str">
            <v>玉昆</v>
          </cell>
          <cell r="B1648" t="str">
            <v>盘螺</v>
          </cell>
          <cell r="C1648" t="str">
            <v>HRB400EФ12</v>
          </cell>
          <cell r="D1648" t="str">
            <v>吨</v>
          </cell>
          <cell r="E1648">
            <v>40</v>
          </cell>
          <cell r="F1648">
            <v>45746</v>
          </cell>
          <cell r="G1648" t="str">
            <v>（中铁六局呼和浩特铁路建设公司西昭高速7标二分部)西昌市川兴镇则各</v>
          </cell>
          <cell r="H1648" t="str">
            <v>石建龙</v>
          </cell>
          <cell r="I1648">
            <v>14747304923</v>
          </cell>
        </row>
        <row r="1649">
          <cell r="A1649" t="str">
            <v>陕钢</v>
          </cell>
          <cell r="B1649" t="str">
            <v>高线</v>
          </cell>
          <cell r="C1649" t="str">
            <v>HPB300 Φ6</v>
          </cell>
          <cell r="D1649" t="str">
            <v>吨</v>
          </cell>
          <cell r="E1649">
            <v>5</v>
          </cell>
          <cell r="F1649">
            <v>45747</v>
          </cell>
          <cell r="G1649" t="str">
            <v>（华西酒城南）成都市武侯区火车南站西路8号酒城南项目</v>
          </cell>
          <cell r="H1649" t="str">
            <v>龙耀宇</v>
          </cell>
          <cell r="I1649">
            <v>18384145895</v>
          </cell>
        </row>
        <row r="1650">
          <cell r="A1650" t="str">
            <v>陕钢</v>
          </cell>
          <cell r="B1650" t="str">
            <v>盘螺</v>
          </cell>
          <cell r="C1650" t="str">
            <v>HRB400E Φ6</v>
          </cell>
          <cell r="D1650" t="str">
            <v>吨</v>
          </cell>
          <cell r="E1650">
            <v>8</v>
          </cell>
          <cell r="F1650">
            <v>45747</v>
          </cell>
          <cell r="G1650" t="str">
            <v>（华西酒城南）成都市武侯区火车南站西路8号酒城南项目</v>
          </cell>
          <cell r="H1650" t="str">
            <v>龙耀宇</v>
          </cell>
          <cell r="I1650">
            <v>18384145895</v>
          </cell>
        </row>
        <row r="1651">
          <cell r="A1651" t="str">
            <v>陕钢</v>
          </cell>
          <cell r="B1651" t="str">
            <v>盘螺</v>
          </cell>
          <cell r="C1651" t="str">
            <v>HRB400E Φ8</v>
          </cell>
          <cell r="D1651" t="str">
            <v>吨</v>
          </cell>
          <cell r="E1651">
            <v>8</v>
          </cell>
          <cell r="F1651">
            <v>45747</v>
          </cell>
          <cell r="G1651" t="str">
            <v>（华西酒城南）成都市武侯区火车南站西路8号酒城南项目</v>
          </cell>
          <cell r="H1651" t="str">
            <v>龙耀宇</v>
          </cell>
          <cell r="I1651">
            <v>18384145895</v>
          </cell>
        </row>
        <row r="1652">
          <cell r="A1652" t="str">
            <v>陕钢</v>
          </cell>
          <cell r="B1652" t="str">
            <v>盘螺</v>
          </cell>
          <cell r="C1652" t="str">
            <v>HRB400E Φ10</v>
          </cell>
          <cell r="D1652" t="str">
            <v>吨</v>
          </cell>
          <cell r="E1652">
            <v>3</v>
          </cell>
          <cell r="F1652">
            <v>45747</v>
          </cell>
          <cell r="G1652" t="str">
            <v>（华西酒城南）成都市武侯区火车南站西路8号酒城南项目</v>
          </cell>
          <cell r="H1652" t="str">
            <v>龙耀宇</v>
          </cell>
          <cell r="I1652">
            <v>18384145895</v>
          </cell>
        </row>
        <row r="1653">
          <cell r="A1653" t="str">
            <v>陕钢</v>
          </cell>
          <cell r="B1653" t="str">
            <v>盘螺</v>
          </cell>
          <cell r="C1653" t="str">
            <v>HRB400E Φ12</v>
          </cell>
          <cell r="D1653" t="str">
            <v>吨</v>
          </cell>
          <cell r="E1653">
            <v>12</v>
          </cell>
          <cell r="F1653">
            <v>45747</v>
          </cell>
          <cell r="G1653" t="str">
            <v>（华西酒城南）成都市武侯区火车南站西路8号酒城南项目</v>
          </cell>
          <cell r="H1653" t="str">
            <v>龙耀宇</v>
          </cell>
          <cell r="I1653">
            <v>18384145895</v>
          </cell>
        </row>
        <row r="1654">
          <cell r="A1654" t="str">
            <v>达钢</v>
          </cell>
          <cell r="B1654" t="str">
            <v>螺纹钢</v>
          </cell>
          <cell r="C1654" t="str">
            <v>HRB400E Φ32 9m</v>
          </cell>
          <cell r="D1654" t="str">
            <v>吨</v>
          </cell>
          <cell r="E1654">
            <v>35</v>
          </cell>
          <cell r="F1654">
            <v>45747</v>
          </cell>
          <cell r="G1654" t="str">
            <v>（十九冶-华电重庆奉节）重庆市奉节县康乐镇七星村</v>
          </cell>
          <cell r="H1654" t="str">
            <v>岑甲乐</v>
          </cell>
          <cell r="I1654">
            <v>17349037782</v>
          </cell>
        </row>
        <row r="1655">
          <cell r="A1655" t="str">
            <v>达钢</v>
          </cell>
          <cell r="B1655" t="str">
            <v>螺纹钢</v>
          </cell>
          <cell r="C1655" t="str">
            <v>HRB400E Φ14 9m</v>
          </cell>
          <cell r="D1655" t="str">
            <v>吨</v>
          </cell>
          <cell r="E1655">
            <v>6</v>
          </cell>
          <cell r="F1655">
            <v>45747</v>
          </cell>
          <cell r="G1655" t="str">
            <v>（五冶达州国道542项目-二工区巴河特大桥工段-4号墩）达州市达川区桥湾镇陈余村</v>
          </cell>
          <cell r="H1655" t="str">
            <v>谭福中</v>
          </cell>
          <cell r="I1655">
            <v>15828538619</v>
          </cell>
        </row>
        <row r="1656">
          <cell r="A1656" t="str">
            <v>达钢</v>
          </cell>
          <cell r="B1656" t="str">
            <v>螺纹钢</v>
          </cell>
          <cell r="C1656" t="str">
            <v>HRB400E Φ20 9m</v>
          </cell>
          <cell r="D1656" t="str">
            <v>吨</v>
          </cell>
          <cell r="E1656">
            <v>27</v>
          </cell>
          <cell r="F1656">
            <v>45747</v>
          </cell>
          <cell r="G1656" t="str">
            <v>（五冶达州国道542项目-二工区巴河特大桥工段-4号墩）达州市达川区桥湾镇陈余村</v>
          </cell>
          <cell r="H1656" t="str">
            <v>谭福中</v>
          </cell>
          <cell r="I1656">
            <v>15828538619</v>
          </cell>
        </row>
        <row r="1657">
          <cell r="A1657" t="str">
            <v>达钢</v>
          </cell>
          <cell r="B1657" t="str">
            <v>螺纹钢</v>
          </cell>
          <cell r="C1657" t="str">
            <v>HRB400E Φ28 9m</v>
          </cell>
          <cell r="D1657" t="str">
            <v>吨</v>
          </cell>
          <cell r="E1657">
            <v>3</v>
          </cell>
          <cell r="F1657">
            <v>45747</v>
          </cell>
          <cell r="G1657" t="str">
            <v>（五冶达州国道542项目-二工区巴河特大桥工段-4号墩）达州市达川区桥湾镇陈余村</v>
          </cell>
          <cell r="H1657" t="str">
            <v>谭福中</v>
          </cell>
          <cell r="I1657">
            <v>15828538619</v>
          </cell>
        </row>
        <row r="1658">
          <cell r="A1658" t="str">
            <v>达钢</v>
          </cell>
          <cell r="B1658" t="str">
            <v>螺纹钢</v>
          </cell>
          <cell r="C1658" t="str">
            <v>HRB400E Φ12 9m</v>
          </cell>
          <cell r="D1658" t="str">
            <v>吨</v>
          </cell>
          <cell r="E1658">
            <v>9</v>
          </cell>
          <cell r="F1658">
            <v>45747</v>
          </cell>
          <cell r="G1658" t="str">
            <v>（五冶达州国道542项目-二工区巴河特大桥工段-5号墩）四川省达州市达川区石梯镇固家村村民委员会</v>
          </cell>
          <cell r="H1658" t="str">
            <v>谭福中</v>
          </cell>
          <cell r="I1658">
            <v>15828538619</v>
          </cell>
        </row>
        <row r="1659">
          <cell r="A1659" t="str">
            <v>达钢</v>
          </cell>
          <cell r="B1659" t="str">
            <v>螺纹钢</v>
          </cell>
          <cell r="C1659" t="str">
            <v>HRB400E Φ14 9m</v>
          </cell>
          <cell r="D1659" t="str">
            <v>吨</v>
          </cell>
          <cell r="E1659">
            <v>9</v>
          </cell>
          <cell r="F1659">
            <v>45747</v>
          </cell>
          <cell r="G1659" t="str">
            <v>（五冶达州国道542项目-二工区巴河特大桥工段-5号墩）四川省达州市达川区石梯镇固家村村民委员会</v>
          </cell>
          <cell r="H1659" t="str">
            <v>谭福中</v>
          </cell>
          <cell r="I1659">
            <v>15828538619</v>
          </cell>
        </row>
        <row r="1660">
          <cell r="A1660" t="str">
            <v>达钢</v>
          </cell>
          <cell r="B1660" t="str">
            <v>螺纹钢</v>
          </cell>
          <cell r="C1660" t="str">
            <v>HRB400E Φ20 9m</v>
          </cell>
          <cell r="D1660" t="str">
            <v>吨</v>
          </cell>
          <cell r="E1660">
            <v>21</v>
          </cell>
          <cell r="F1660">
            <v>45747</v>
          </cell>
          <cell r="G1660" t="str">
            <v>（五冶达州国道542项目-二工区巴河特大桥工段-5号墩）四川省达州市达川区石梯镇固家村村民委员会</v>
          </cell>
          <cell r="H1660" t="str">
            <v>谭福中</v>
          </cell>
          <cell r="I1660">
            <v>15828538619</v>
          </cell>
        </row>
        <row r="1661">
          <cell r="A1661" t="str">
            <v>成实</v>
          </cell>
          <cell r="B1661" t="str">
            <v>盘螺</v>
          </cell>
          <cell r="C1661" t="str">
            <v>HRB400E Φ8</v>
          </cell>
          <cell r="D1661" t="str">
            <v>吨</v>
          </cell>
          <cell r="E1661">
            <v>20</v>
          </cell>
          <cell r="F1661">
            <v>45747</v>
          </cell>
          <cell r="G1661" t="str">
            <v>（四川商建-射洪城乡一体化项目）遂宁市射洪市忠新幼儿园北侧约220米新溪小区</v>
          </cell>
          <cell r="H1661" t="str">
            <v>柏子刚</v>
          </cell>
          <cell r="I1661">
            <v>15692885305</v>
          </cell>
        </row>
        <row r="1662">
          <cell r="A1662" t="str">
            <v>成实</v>
          </cell>
          <cell r="B1662" t="str">
            <v>螺纹钢</v>
          </cell>
          <cell r="C1662" t="str">
            <v>HRB400E Φ14 9m</v>
          </cell>
          <cell r="D1662" t="str">
            <v>吨</v>
          </cell>
          <cell r="E1662">
            <v>9</v>
          </cell>
          <cell r="F1662">
            <v>45747</v>
          </cell>
          <cell r="G1662" t="str">
            <v>（四川商建-射洪城乡一体化项目）遂宁市射洪市忠新幼儿园北侧约220米新溪小区</v>
          </cell>
          <cell r="H1662" t="str">
            <v>柏子刚</v>
          </cell>
          <cell r="I1662">
            <v>15692885305</v>
          </cell>
        </row>
        <row r="1663">
          <cell r="A1663" t="str">
            <v>成实</v>
          </cell>
          <cell r="B1663" t="str">
            <v>螺纹钢</v>
          </cell>
          <cell r="C1663" t="str">
            <v>HRB400E Φ25 9m</v>
          </cell>
          <cell r="D1663" t="str">
            <v>吨</v>
          </cell>
          <cell r="E1663">
            <v>6</v>
          </cell>
          <cell r="F1663">
            <v>45747</v>
          </cell>
          <cell r="G1663" t="str">
            <v>（四川商建-射洪城乡一体化项目）遂宁市射洪市忠新幼儿园北侧约220米新溪小区</v>
          </cell>
          <cell r="H1663" t="str">
            <v>柏子刚</v>
          </cell>
          <cell r="I1663">
            <v>15692885305</v>
          </cell>
        </row>
        <row r="1664">
          <cell r="A1664" t="str">
            <v>德胜</v>
          </cell>
          <cell r="B1664" t="str">
            <v>螺纹钢</v>
          </cell>
          <cell r="C1664" t="str">
            <v>HRB500E Φ28 9m</v>
          </cell>
          <cell r="D1664" t="str">
            <v>吨</v>
          </cell>
          <cell r="E1664">
            <v>35</v>
          </cell>
          <cell r="F1664">
            <v>45747</v>
          </cell>
          <cell r="G1664" t="str">
            <v>（中铁十局-资乐高速4标）四川省眉山市仁寿县彰加镇促进村中铁十局2#钢筋厂</v>
          </cell>
          <cell r="H1664" t="str">
            <v>杨飞</v>
          </cell>
          <cell r="I1664">
            <v>15667998777</v>
          </cell>
        </row>
        <row r="1665">
          <cell r="A1665" t="str">
            <v>德胜</v>
          </cell>
          <cell r="B1665" t="str">
            <v>螺纹钢</v>
          </cell>
          <cell r="C1665" t="str">
            <v>HRB400E Φ16 12m</v>
          </cell>
          <cell r="D1665" t="str">
            <v>吨</v>
          </cell>
          <cell r="E1665">
            <v>5</v>
          </cell>
          <cell r="F1665">
            <v>45747</v>
          </cell>
          <cell r="G1665" t="str">
            <v>(五冶钢构医学科学产业园建设项目房建三部-排洪渠)四川省南充市顺庆区搬罾街道学府大道二段</v>
          </cell>
          <cell r="H1665" t="str">
            <v>郑林</v>
          </cell>
          <cell r="I1665">
            <v>18349955455</v>
          </cell>
        </row>
        <row r="1666">
          <cell r="A1666" t="str">
            <v>德胜</v>
          </cell>
          <cell r="B1666" t="str">
            <v>螺纹钢</v>
          </cell>
          <cell r="C1666" t="str">
            <v>HRB400E Φ25 12m</v>
          </cell>
          <cell r="D1666" t="str">
            <v>吨</v>
          </cell>
          <cell r="E1666">
            <v>100</v>
          </cell>
          <cell r="F1666">
            <v>45747</v>
          </cell>
          <cell r="G1666" t="str">
            <v>(五冶钢构医学科学产业园建设项目房建三部-排洪渠)四川省南充市顺庆区搬罾街道学府大道二段</v>
          </cell>
          <cell r="H1666" t="str">
            <v>郑林</v>
          </cell>
          <cell r="I1666">
            <v>18349955455</v>
          </cell>
        </row>
        <row r="1667">
          <cell r="A1667" t="str">
            <v>晋邦</v>
          </cell>
          <cell r="B1667" t="str">
            <v>螺纹钢</v>
          </cell>
          <cell r="C1667" t="str">
            <v>HRB400E Φ16 9m</v>
          </cell>
          <cell r="D1667" t="str">
            <v>吨</v>
          </cell>
          <cell r="E1667">
            <v>35</v>
          </cell>
          <cell r="F1667">
            <v>45747</v>
          </cell>
          <cell r="G1667" t="str">
            <v>（十九冶-江龙高速一分部）重庆市云阳县X886附近中国十九冶开云高速项目总包部西98米*复兴互通预制梁场</v>
          </cell>
          <cell r="H1667" t="str">
            <v>吴章红</v>
          </cell>
          <cell r="I1667">
            <v>18628165772</v>
          </cell>
        </row>
        <row r="1668">
          <cell r="A1668" t="str">
            <v>晋邦</v>
          </cell>
          <cell r="B1668" t="str">
            <v>高线</v>
          </cell>
          <cell r="C1668" t="str">
            <v>HPB300Φ8</v>
          </cell>
          <cell r="D1668" t="str">
            <v>吨</v>
          </cell>
          <cell r="E1668">
            <v>10</v>
          </cell>
          <cell r="F1668">
            <v>45747</v>
          </cell>
          <cell r="G1668" t="str">
            <v>（十九冶-江龙高速一分部）重庆市云阳县X886附近中国十九冶开云高速项目总包部西98米*黄岭隧道洞口</v>
          </cell>
          <cell r="H1668" t="str">
            <v>吴章红</v>
          </cell>
          <cell r="I1668">
            <v>18628165772</v>
          </cell>
        </row>
        <row r="1669">
          <cell r="A1669" t="str">
            <v>晋邦</v>
          </cell>
          <cell r="B1669" t="str">
            <v>高线</v>
          </cell>
          <cell r="C1669" t="str">
            <v>HPB300Φ10</v>
          </cell>
          <cell r="D1669" t="str">
            <v>吨</v>
          </cell>
          <cell r="E1669">
            <v>5</v>
          </cell>
          <cell r="F1669">
            <v>45747</v>
          </cell>
          <cell r="G1669" t="str">
            <v>（十九冶-江龙高速一分部）重庆市云阳县X886附近中国十九冶开云高速项目总包部西98米*黄岭隧道洞口</v>
          </cell>
          <cell r="H1669" t="str">
            <v>吴章红</v>
          </cell>
          <cell r="I1669">
            <v>18628165772</v>
          </cell>
        </row>
        <row r="1670">
          <cell r="A1670" t="str">
            <v>晋邦</v>
          </cell>
          <cell r="B1670" t="str">
            <v>螺纹钢</v>
          </cell>
          <cell r="C1670" t="str">
            <v>HRB400E Φ16 9m</v>
          </cell>
          <cell r="D1670" t="str">
            <v>吨</v>
          </cell>
          <cell r="E1670">
            <v>13</v>
          </cell>
          <cell r="F1670">
            <v>45747</v>
          </cell>
          <cell r="G1670" t="str">
            <v>（十九冶-江龙高速一分部）重庆市云阳县X886附近中国十九冶开云高速项目总包部西98米*黄岭隧道洞口</v>
          </cell>
          <cell r="H1670" t="str">
            <v>吴章红</v>
          </cell>
          <cell r="I1670">
            <v>18628165772</v>
          </cell>
        </row>
        <row r="1671">
          <cell r="A1671" t="str">
            <v>晋邦</v>
          </cell>
          <cell r="B1671" t="str">
            <v>螺纹钢</v>
          </cell>
          <cell r="C1671" t="str">
            <v>HRB400E Φ14 9m</v>
          </cell>
          <cell r="D1671" t="str">
            <v>吨</v>
          </cell>
          <cell r="E1671">
            <v>8</v>
          </cell>
          <cell r="F1671">
            <v>45747</v>
          </cell>
          <cell r="G1671" t="str">
            <v>（十九冶-江龙高速一分部）重庆市云阳县X886附近中国十九冶开云高速项目总包部西98米*黄岭隧道洞口</v>
          </cell>
          <cell r="H1671" t="str">
            <v>吴章红</v>
          </cell>
          <cell r="I1671">
            <v>18628165772</v>
          </cell>
        </row>
        <row r="1672">
          <cell r="A1672" t="str">
            <v>晋邦</v>
          </cell>
          <cell r="B1672" t="str">
            <v>螺纹钢</v>
          </cell>
          <cell r="C1672" t="str">
            <v>HRB400E Φ12 9m</v>
          </cell>
          <cell r="D1672" t="str">
            <v>吨</v>
          </cell>
          <cell r="E1672">
            <v>25</v>
          </cell>
          <cell r="F1672">
            <v>45747</v>
          </cell>
          <cell r="G1672" t="str">
            <v>（十九冶-江龙高速三分部）重庆市云阳县蔈草镇三坵田*小尖山梁场</v>
          </cell>
          <cell r="H1672" t="str">
            <v>徐宇</v>
          </cell>
          <cell r="I1672">
            <v>19822311919</v>
          </cell>
        </row>
        <row r="1673">
          <cell r="A1673" t="str">
            <v>晋邦</v>
          </cell>
          <cell r="B1673" t="str">
            <v>螺纹钢</v>
          </cell>
          <cell r="C1673" t="str">
            <v>HRB400E Φ16 9m</v>
          </cell>
          <cell r="D1673" t="str">
            <v>吨</v>
          </cell>
          <cell r="E1673">
            <v>36</v>
          </cell>
          <cell r="F1673">
            <v>45747</v>
          </cell>
          <cell r="G1673" t="str">
            <v>（十九冶-江龙高速三分部）重庆市云阳县蔈草镇三坵田*小尖山梁场</v>
          </cell>
          <cell r="H1673" t="str">
            <v>徐宇</v>
          </cell>
          <cell r="I1673">
            <v>19822311919</v>
          </cell>
        </row>
        <row r="1674">
          <cell r="A1674" t="str">
            <v>晋邦</v>
          </cell>
          <cell r="B1674" t="str">
            <v>螺纹钢</v>
          </cell>
          <cell r="C1674" t="str">
            <v>HRB400E Φ12 9m</v>
          </cell>
          <cell r="D1674" t="str">
            <v>吨</v>
          </cell>
          <cell r="E1674">
            <v>3</v>
          </cell>
          <cell r="F1674">
            <v>45747</v>
          </cell>
          <cell r="G1674" t="str">
            <v>（十九冶-江龙高速三分部）重庆市云阳县开云高速（钢厂村）*朗树湾2#桥路基</v>
          </cell>
          <cell r="H1674" t="str">
            <v>徐宇</v>
          </cell>
          <cell r="I1674">
            <v>19822311919</v>
          </cell>
        </row>
        <row r="1675">
          <cell r="A1675" t="str">
            <v>晋邦</v>
          </cell>
          <cell r="B1675" t="str">
            <v>螺纹钢</v>
          </cell>
          <cell r="C1675" t="str">
            <v>HRB400E Φ16 9m</v>
          </cell>
          <cell r="D1675" t="str">
            <v>吨</v>
          </cell>
          <cell r="E1675">
            <v>60</v>
          </cell>
          <cell r="F1675">
            <v>45747</v>
          </cell>
          <cell r="G1675" t="str">
            <v>（十九冶-江龙高速三分部）重庆市云阳县开云高速（钢厂村）*朗树湾2#桥路基</v>
          </cell>
          <cell r="H1675" t="str">
            <v>徐宇</v>
          </cell>
          <cell r="I1675">
            <v>19822311919</v>
          </cell>
        </row>
        <row r="1676">
          <cell r="A1676" t="str">
            <v>晋邦</v>
          </cell>
          <cell r="B1676" t="str">
            <v>螺纹钢</v>
          </cell>
          <cell r="C1676" t="str">
            <v>HRB400E Φ28 9m</v>
          </cell>
          <cell r="D1676" t="str">
            <v>吨</v>
          </cell>
          <cell r="E1676">
            <v>6</v>
          </cell>
          <cell r="F1676">
            <v>45747</v>
          </cell>
          <cell r="G1676" t="str">
            <v>（十九冶-江龙高速三分部）重庆市云阳县开云高速（钢厂村）*朗树湾2#桥路基</v>
          </cell>
          <cell r="H1676" t="str">
            <v>徐宇</v>
          </cell>
          <cell r="I1676">
            <v>19822311919</v>
          </cell>
        </row>
        <row r="1677">
          <cell r="A1677" t="str">
            <v>晋邦</v>
          </cell>
          <cell r="B1677" t="str">
            <v>盘螺</v>
          </cell>
          <cell r="C1677" t="str">
            <v>HRB400E Φ10</v>
          </cell>
          <cell r="D1677" t="str">
            <v>吨</v>
          </cell>
          <cell r="E1677">
            <v>10</v>
          </cell>
          <cell r="F1677">
            <v>45747</v>
          </cell>
          <cell r="G1677" t="str">
            <v>（十九冶-江龙高速三分部）重庆市云阳县龙角镇*刘家漕2#桥</v>
          </cell>
          <cell r="H1677" t="str">
            <v>徐宇</v>
          </cell>
          <cell r="I1677">
            <v>19822311919</v>
          </cell>
        </row>
        <row r="1678">
          <cell r="A1678" t="str">
            <v>晋邦</v>
          </cell>
          <cell r="B1678" t="str">
            <v>高线</v>
          </cell>
          <cell r="C1678" t="str">
            <v>HPB300Φ10</v>
          </cell>
          <cell r="D1678" t="str">
            <v>吨</v>
          </cell>
          <cell r="E1678">
            <v>5</v>
          </cell>
          <cell r="F1678">
            <v>45747</v>
          </cell>
          <cell r="G1678" t="str">
            <v>（十九冶-江龙高速三分部）重庆市云阳县龙角镇*刘家漕2#桥</v>
          </cell>
          <cell r="H1678" t="str">
            <v>徐宇</v>
          </cell>
          <cell r="I1678">
            <v>19822311919</v>
          </cell>
        </row>
        <row r="1679">
          <cell r="A1679" t="str">
            <v>晋邦</v>
          </cell>
          <cell r="B1679" t="str">
            <v>盘螺</v>
          </cell>
          <cell r="C1679" t="str">
            <v>HRB400E Φ10</v>
          </cell>
          <cell r="D1679" t="str">
            <v>吨</v>
          </cell>
          <cell r="E1679">
            <v>30</v>
          </cell>
          <cell r="F1679">
            <v>45747</v>
          </cell>
          <cell r="G1679" t="str">
            <v>（十九冶-江龙高速三分部）龙角互通</v>
          </cell>
          <cell r="H1679" t="str">
            <v>徐宇</v>
          </cell>
          <cell r="I1679">
            <v>19822311919</v>
          </cell>
        </row>
        <row r="1680">
          <cell r="A1680" t="str">
            <v>晋邦</v>
          </cell>
          <cell r="B1680" t="str">
            <v>螺纹钢</v>
          </cell>
          <cell r="C1680" t="str">
            <v>HRB400E Φ12 9m</v>
          </cell>
          <cell r="D1680" t="str">
            <v>吨</v>
          </cell>
          <cell r="E1680">
            <v>2.6</v>
          </cell>
          <cell r="F1680">
            <v>45747</v>
          </cell>
          <cell r="G1680" t="str">
            <v>（十九冶-江龙高速三分部）龙角互通</v>
          </cell>
          <cell r="H1680" t="str">
            <v>徐宇</v>
          </cell>
          <cell r="I1680">
            <v>19822311919</v>
          </cell>
        </row>
        <row r="1681">
          <cell r="A1681" t="str">
            <v>晋邦</v>
          </cell>
          <cell r="B1681" t="str">
            <v>螺纹钢</v>
          </cell>
          <cell r="C1681" t="str">
            <v>HRB400E Φ20 9m</v>
          </cell>
          <cell r="D1681" t="str">
            <v>吨</v>
          </cell>
          <cell r="E1681">
            <v>8</v>
          </cell>
          <cell r="F1681">
            <v>45747</v>
          </cell>
          <cell r="G1681" t="str">
            <v>（十九冶-江龙高速三分部）龙角互通</v>
          </cell>
          <cell r="H1681" t="str">
            <v>徐宇</v>
          </cell>
          <cell r="I1681">
            <v>19822311919</v>
          </cell>
        </row>
        <row r="1682">
          <cell r="A1682" t="str">
            <v>晋邦</v>
          </cell>
          <cell r="B1682" t="str">
            <v>螺纹钢</v>
          </cell>
          <cell r="C1682" t="str">
            <v>HRB400E Φ25 9m</v>
          </cell>
          <cell r="D1682" t="str">
            <v>吨</v>
          </cell>
          <cell r="E1682">
            <v>31.91</v>
          </cell>
          <cell r="F1682">
            <v>45747</v>
          </cell>
          <cell r="G1682" t="str">
            <v>（十九冶-华电重庆奉节）重庆市奉节县康乐镇七星村</v>
          </cell>
          <cell r="H1682" t="str">
            <v>岑甲乐</v>
          </cell>
          <cell r="I1682">
            <v>17349037782</v>
          </cell>
        </row>
        <row r="1683">
          <cell r="A1683" t="str">
            <v>八局</v>
          </cell>
          <cell r="B1683" t="str">
            <v>盘螺</v>
          </cell>
          <cell r="C1683" t="str">
            <v>HRB400E Φ12</v>
          </cell>
          <cell r="D1683" t="str">
            <v>吨</v>
          </cell>
          <cell r="E1683">
            <v>35</v>
          </cell>
          <cell r="F1683">
            <v>45747</v>
          </cell>
          <cell r="G1683" t="str">
            <v>（中铁北京局-资乐高速6标）四川省乐山市市中区土主镇资乐高速TJ6标项目试验室</v>
          </cell>
          <cell r="H1683" t="str">
            <v>刘岩</v>
          </cell>
          <cell r="I1683">
            <v>18543566469</v>
          </cell>
        </row>
        <row r="1684">
          <cell r="A1684" t="str">
            <v>八局</v>
          </cell>
          <cell r="B1684" t="str">
            <v>盘螺</v>
          </cell>
          <cell r="C1684" t="str">
            <v>HRB400E Φ12</v>
          </cell>
          <cell r="D1684" t="str">
            <v>吨</v>
          </cell>
          <cell r="E1684">
            <v>70</v>
          </cell>
          <cell r="F1684">
            <v>45747</v>
          </cell>
          <cell r="G1684" t="str">
            <v>（中铁三局-铜资高速1标）四川省资阳市安岳县石羊镇猫坝村2#钢筋场</v>
          </cell>
          <cell r="H1684" t="str">
            <v>王雪</v>
          </cell>
          <cell r="I1684">
            <v>18729676589</v>
          </cell>
        </row>
        <row r="1685">
          <cell r="A1685" t="str">
            <v>八局</v>
          </cell>
          <cell r="B1685" t="str">
            <v>高线</v>
          </cell>
          <cell r="C1685" t="str">
            <v>HPB300Φ10</v>
          </cell>
          <cell r="D1685" t="str">
            <v>吨</v>
          </cell>
          <cell r="E1685">
            <v>35</v>
          </cell>
          <cell r="F1685">
            <v>45747</v>
          </cell>
          <cell r="G1685" t="str">
            <v>（中铁三局-铜资高速1标）四川省资阳市安岳县石羊镇猫坝村2#钢筋场</v>
          </cell>
          <cell r="H1685" t="str">
            <v>王雪</v>
          </cell>
          <cell r="I1685">
            <v>18729676589</v>
          </cell>
        </row>
        <row r="1686">
          <cell r="A1686" t="str">
            <v>八局</v>
          </cell>
          <cell r="B1686" t="str">
            <v>螺纹钢</v>
          </cell>
          <cell r="C1686" t="str">
            <v>HRB400E Φ12 9m</v>
          </cell>
          <cell r="D1686" t="str">
            <v>吨</v>
          </cell>
          <cell r="E1686">
            <v>35</v>
          </cell>
          <cell r="F1686">
            <v>45747</v>
          </cell>
          <cell r="G1686" t="str">
            <v>（中铁十局-资乐高速4标）四川省眉山市仁寿县彰加镇促进村中铁十局资乐高速1#钢筋场</v>
          </cell>
          <cell r="H1686" t="str">
            <v>杨飞</v>
          </cell>
          <cell r="I1686">
            <v>15667998777</v>
          </cell>
        </row>
        <row r="1687">
          <cell r="A1687" t="str">
            <v>八局</v>
          </cell>
          <cell r="B1687" t="str">
            <v>螺纹钢</v>
          </cell>
          <cell r="C1687" t="str">
            <v>HRB400E Φ16 9m</v>
          </cell>
          <cell r="D1687" t="str">
            <v>吨</v>
          </cell>
          <cell r="E1687">
            <v>35</v>
          </cell>
          <cell r="F1687">
            <v>45747</v>
          </cell>
          <cell r="G1687" t="str">
            <v>（中铁十局-资乐高速4标）四川省眉山市仁寿县彰加镇促进村中铁十局资乐高速1#钢筋场</v>
          </cell>
          <cell r="H1687" t="str">
            <v>杨飞</v>
          </cell>
          <cell r="I1687">
            <v>15667998777</v>
          </cell>
        </row>
        <row r="1688">
          <cell r="A1688" t="str">
            <v>八局</v>
          </cell>
          <cell r="B1688" t="str">
            <v>螺纹钢</v>
          </cell>
          <cell r="C1688" t="str">
            <v>HRB400E Φ20 9m</v>
          </cell>
          <cell r="D1688" t="str">
            <v>吨</v>
          </cell>
          <cell r="E1688">
            <v>5</v>
          </cell>
          <cell r="F1688">
            <v>45747</v>
          </cell>
          <cell r="G1688" t="str">
            <v>（中铁十局-资乐高速4标）四川省眉山市仁寿县彰加镇促进村中铁十局资乐高速1#钢筋场</v>
          </cell>
          <cell r="H1688" t="str">
            <v>杨飞</v>
          </cell>
          <cell r="I1688">
            <v>15667998777</v>
          </cell>
        </row>
        <row r="1689">
          <cell r="A1689" t="str">
            <v>八局</v>
          </cell>
          <cell r="B1689" t="str">
            <v>螺纹钢</v>
          </cell>
          <cell r="C1689" t="str">
            <v>HRB400E Φ12 9m</v>
          </cell>
          <cell r="D1689" t="str">
            <v>吨</v>
          </cell>
          <cell r="E1689">
            <v>30</v>
          </cell>
          <cell r="F1689">
            <v>45747</v>
          </cell>
          <cell r="G1689" t="str">
            <v>（中铁十局-资乐高速4标）四川省眉山市仁寿县彰加镇促进村中铁十局资乐高速1#钢筋场</v>
          </cell>
          <cell r="H1689" t="str">
            <v>杨飞</v>
          </cell>
          <cell r="I1689">
            <v>15667998777</v>
          </cell>
        </row>
        <row r="1690">
          <cell r="A1690" t="str">
            <v>八局</v>
          </cell>
          <cell r="B1690" t="str">
            <v>螺纹钢</v>
          </cell>
          <cell r="C1690" t="str">
            <v>HRB400E Φ25 9m</v>
          </cell>
          <cell r="D1690" t="str">
            <v>吨</v>
          </cell>
          <cell r="E1690">
            <v>35</v>
          </cell>
          <cell r="F1690">
            <v>45747</v>
          </cell>
          <cell r="G1690" t="str">
            <v>（中铁十局-资乐高速4标）四川省眉山市仁寿县彰加镇促进村中铁十局资乐高速1#钢筋场</v>
          </cell>
          <cell r="H1690" t="str">
            <v>杨飞</v>
          </cell>
          <cell r="I1690">
            <v>15667998777</v>
          </cell>
        </row>
        <row r="1691">
          <cell r="A1691" t="str">
            <v>八局</v>
          </cell>
          <cell r="B1691" t="str">
            <v>螺纹钢</v>
          </cell>
          <cell r="C1691" t="str">
            <v>HRB400E Φ28 9m</v>
          </cell>
          <cell r="D1691" t="str">
            <v>吨</v>
          </cell>
          <cell r="E1691">
            <v>35</v>
          </cell>
          <cell r="F1691">
            <v>45747</v>
          </cell>
          <cell r="G1691" t="str">
            <v>（中铁十局-资乐高速4标）四川省眉山市仁寿县彰加镇促进村中铁十局资乐高速1#钢筋场</v>
          </cell>
          <cell r="H1691" t="str">
            <v>杨飞</v>
          </cell>
          <cell r="I1691">
            <v>15667998777</v>
          </cell>
        </row>
        <row r="1692">
          <cell r="A1692" t="str">
            <v>德胜</v>
          </cell>
          <cell r="B1692" t="str">
            <v>螺纹钢</v>
          </cell>
          <cell r="C1692" t="str">
            <v>HRB400EΦ16*12m</v>
          </cell>
          <cell r="D1692" t="str">
            <v>吨</v>
          </cell>
          <cell r="E1692">
            <v>35</v>
          </cell>
          <cell r="F1692">
            <v>45747</v>
          </cell>
          <cell r="G1692" t="str">
            <v>乐山市峨边县沙坪镇核桃坪S309中铁一局大渡河大桥项目</v>
          </cell>
          <cell r="H1692" t="str">
            <v>冯雷</v>
          </cell>
          <cell r="I1692" t="str">
            <v>18700069985</v>
          </cell>
        </row>
        <row r="1693">
          <cell r="A1693" t="str">
            <v>达钢</v>
          </cell>
          <cell r="B1693" t="str">
            <v>螺纹钢</v>
          </cell>
          <cell r="C1693" t="str">
            <v>HRB400E Φ12 9m</v>
          </cell>
          <cell r="D1693" t="str">
            <v>吨</v>
          </cell>
          <cell r="E1693">
            <v>70</v>
          </cell>
          <cell r="F1693">
            <v>45748</v>
          </cell>
          <cell r="G1693" t="str">
            <v>（十九冶-江龙高速三分部）重庆市云阳县蔈草镇三坵田*小尖山梁场</v>
          </cell>
          <cell r="H1693" t="str">
            <v>徐宇</v>
          </cell>
          <cell r="I1693">
            <v>19822311919</v>
          </cell>
        </row>
        <row r="1694">
          <cell r="A1694" t="str">
            <v>达钢</v>
          </cell>
          <cell r="B1694" t="str">
            <v>螺纹钢</v>
          </cell>
          <cell r="C1694" t="str">
            <v>HRB400E Φ28 9m</v>
          </cell>
          <cell r="D1694" t="str">
            <v>吨</v>
          </cell>
          <cell r="E1694">
            <v>3</v>
          </cell>
          <cell r="F1694">
            <v>45748</v>
          </cell>
          <cell r="G1694" t="str">
            <v>（十九冶-江龙高速三分部）重庆市云阳县蔈草镇三坵田*小尖山梁场</v>
          </cell>
          <cell r="H1694" t="str">
            <v>徐宇</v>
          </cell>
          <cell r="I1694">
            <v>19822311919</v>
          </cell>
        </row>
        <row r="1695">
          <cell r="A1695" t="str">
            <v>达钢</v>
          </cell>
          <cell r="B1695" t="str">
            <v>螺纹钢</v>
          </cell>
          <cell r="C1695" t="str">
            <v>HRB400E Φ12 9m</v>
          </cell>
          <cell r="D1695" t="str">
            <v>吨</v>
          </cell>
          <cell r="E1695">
            <v>20</v>
          </cell>
          <cell r="F1695">
            <v>45748</v>
          </cell>
          <cell r="G1695" t="str">
            <v>（十九冶-江龙高速三分部）重庆市云阳县蔈草镇三坵田*朗树湾1#桥桥面</v>
          </cell>
          <cell r="H1695" t="str">
            <v>徐宇</v>
          </cell>
          <cell r="I1695">
            <v>19822311919</v>
          </cell>
        </row>
        <row r="1696">
          <cell r="A1696" t="str">
            <v>达钢</v>
          </cell>
          <cell r="B1696" t="str">
            <v>高线</v>
          </cell>
          <cell r="C1696" t="str">
            <v>HPB300Φ10</v>
          </cell>
          <cell r="D1696" t="str">
            <v>吨</v>
          </cell>
          <cell r="E1696">
            <v>10</v>
          </cell>
          <cell r="F1696">
            <v>45748</v>
          </cell>
          <cell r="G1696" t="str">
            <v>（十九冶-江龙高速三分部）重庆市云阳县蔈草镇三坵田*朗树湾1#桥桥面</v>
          </cell>
          <cell r="H1696" t="str">
            <v>徐宇</v>
          </cell>
          <cell r="I1696">
            <v>19822311919</v>
          </cell>
        </row>
        <row r="1697">
          <cell r="A1697" t="str">
            <v>达钢</v>
          </cell>
          <cell r="B1697" t="str">
            <v>螺纹钢</v>
          </cell>
          <cell r="C1697" t="str">
            <v>HRB400E Φ12 9m</v>
          </cell>
          <cell r="D1697" t="str">
            <v>吨</v>
          </cell>
          <cell r="E1697">
            <v>27</v>
          </cell>
          <cell r="F1697">
            <v>45748</v>
          </cell>
          <cell r="G1697" t="str">
            <v>（十九冶-江龙高速三分部）重庆市云阳县龙角镇*皮家营梁场</v>
          </cell>
          <cell r="H1697" t="str">
            <v>徐宇</v>
          </cell>
          <cell r="I1697">
            <v>19822311919</v>
          </cell>
        </row>
        <row r="1698">
          <cell r="A1698" t="str">
            <v>达钢</v>
          </cell>
          <cell r="B1698" t="str">
            <v>螺纹钢</v>
          </cell>
          <cell r="C1698" t="str">
            <v>HRB400E Φ28 9m</v>
          </cell>
          <cell r="D1698" t="str">
            <v>吨</v>
          </cell>
          <cell r="E1698">
            <v>9</v>
          </cell>
          <cell r="F1698">
            <v>45748</v>
          </cell>
          <cell r="G1698" t="str">
            <v>（十九冶-江龙高速三分部）重庆市云阳县龙角镇*皮家营梁场</v>
          </cell>
          <cell r="H1698" t="str">
            <v>徐宇</v>
          </cell>
          <cell r="I1698">
            <v>19822311919</v>
          </cell>
        </row>
        <row r="1699">
          <cell r="A1699" t="str">
            <v>达钢</v>
          </cell>
          <cell r="B1699" t="str">
            <v>高线</v>
          </cell>
          <cell r="C1699" t="str">
            <v>HPB300Φ8</v>
          </cell>
          <cell r="D1699" t="str">
            <v>吨</v>
          </cell>
          <cell r="E1699">
            <v>7.5</v>
          </cell>
          <cell r="F1699">
            <v>45748</v>
          </cell>
          <cell r="G1699" t="str">
            <v>（十九冶-江龙高速三分部）重庆市云阳县龙角镇*皮家营隧道</v>
          </cell>
          <cell r="H1699" t="str">
            <v>徐宇</v>
          </cell>
          <cell r="I1699">
            <v>19822311919</v>
          </cell>
        </row>
        <row r="1700">
          <cell r="A1700" t="str">
            <v>达钢</v>
          </cell>
          <cell r="B1700" t="str">
            <v>高线</v>
          </cell>
          <cell r="C1700" t="str">
            <v>HPB300Φ10</v>
          </cell>
          <cell r="D1700" t="str">
            <v>吨</v>
          </cell>
          <cell r="E1700">
            <v>15</v>
          </cell>
          <cell r="F1700">
            <v>45748</v>
          </cell>
          <cell r="G1700" t="str">
            <v>（十九冶-江龙高速三分部）重庆市云阳县龙角镇*皮家营隧道</v>
          </cell>
          <cell r="H1700" t="str">
            <v>徐宇</v>
          </cell>
          <cell r="I1700">
            <v>19822311919</v>
          </cell>
        </row>
        <row r="1701">
          <cell r="A1701" t="str">
            <v>达钢</v>
          </cell>
          <cell r="B1701" t="str">
            <v>螺纹钢</v>
          </cell>
          <cell r="C1701" t="str">
            <v>HRB400E Φ14 9m</v>
          </cell>
          <cell r="D1701" t="str">
            <v>吨</v>
          </cell>
          <cell r="E1701">
            <v>15</v>
          </cell>
          <cell r="F1701">
            <v>45748</v>
          </cell>
          <cell r="G1701" t="str">
            <v>（十九冶-江龙高速三分部）重庆市云阳县龙角镇*皮家营隧道</v>
          </cell>
          <cell r="H1701" t="str">
            <v>徐宇</v>
          </cell>
          <cell r="I1701">
            <v>19822311919</v>
          </cell>
        </row>
        <row r="1702">
          <cell r="A1702" t="str">
            <v>润耀</v>
          </cell>
          <cell r="B1702" t="str">
            <v>螺纹钢</v>
          </cell>
          <cell r="C1702" t="str">
            <v>HRB400E Φ12 9m</v>
          </cell>
          <cell r="D1702" t="str">
            <v>吨</v>
          </cell>
          <cell r="E1702">
            <v>35</v>
          </cell>
          <cell r="F1702">
            <v>45748</v>
          </cell>
          <cell r="G1702" t="str">
            <v>（中铁十局-资乐高速4标）四川省眉山市仁寿县彰加镇促进村中铁十局资乐高速1#钢筋场</v>
          </cell>
          <cell r="H1702" t="str">
            <v>杨飞</v>
          </cell>
          <cell r="I1702">
            <v>15667998777</v>
          </cell>
        </row>
        <row r="1703">
          <cell r="A1703" t="str">
            <v>润耀</v>
          </cell>
          <cell r="B1703" t="str">
            <v>螺纹钢</v>
          </cell>
          <cell r="C1703" t="str">
            <v>HRB400E Φ16 9m</v>
          </cell>
          <cell r="D1703" t="str">
            <v>吨</v>
          </cell>
          <cell r="E1703">
            <v>35</v>
          </cell>
          <cell r="F1703">
            <v>45748</v>
          </cell>
          <cell r="G1703" t="str">
            <v>（中铁十局-资乐高速4标）四川省眉山市仁寿县彰加镇促进村中铁十局资乐高速1#钢筋场</v>
          </cell>
          <cell r="H1703" t="str">
            <v>杨飞</v>
          </cell>
          <cell r="I1703">
            <v>15667998777</v>
          </cell>
        </row>
        <row r="1704">
          <cell r="A1704" t="str">
            <v>润耀</v>
          </cell>
          <cell r="B1704" t="str">
            <v>螺纹钢</v>
          </cell>
          <cell r="C1704" t="str">
            <v>HRB400E Φ25 9m</v>
          </cell>
          <cell r="D1704" t="str">
            <v>吨</v>
          </cell>
          <cell r="E1704">
            <v>35</v>
          </cell>
          <cell r="F1704">
            <v>45748</v>
          </cell>
          <cell r="G1704" t="str">
            <v>（中铁十局-资乐高速4标）四川省眉山市仁寿县彰加镇促进村中铁十局资乐高速1#钢筋场</v>
          </cell>
          <cell r="H1704" t="str">
            <v>杨飞</v>
          </cell>
          <cell r="I1704">
            <v>15667998777</v>
          </cell>
        </row>
        <row r="1705">
          <cell r="A1705" t="str">
            <v>润耀</v>
          </cell>
          <cell r="B1705" t="str">
            <v>螺纹钢</v>
          </cell>
          <cell r="C1705" t="str">
            <v>HRB400E Φ28 9m</v>
          </cell>
          <cell r="D1705" t="str">
            <v>吨</v>
          </cell>
          <cell r="E1705">
            <v>35</v>
          </cell>
          <cell r="F1705">
            <v>45748</v>
          </cell>
          <cell r="G1705" t="str">
            <v>（中铁十局-资乐高速4标）四川省眉山市仁寿县彰加镇促进村中铁十局资乐高速1#钢筋场</v>
          </cell>
          <cell r="H1705" t="str">
            <v>杨飞</v>
          </cell>
          <cell r="I1705">
            <v>15667998777</v>
          </cell>
        </row>
        <row r="1706">
          <cell r="A1706" t="str">
            <v>润耀</v>
          </cell>
          <cell r="B1706" t="str">
            <v>盘螺</v>
          </cell>
          <cell r="C1706" t="str">
            <v>HRB400E Φ12</v>
          </cell>
          <cell r="D1706" t="str">
            <v>吨</v>
          </cell>
          <cell r="E1706">
            <v>35</v>
          </cell>
          <cell r="F1706">
            <v>45748</v>
          </cell>
          <cell r="G1706" t="str">
            <v>（中铁二局-成渝扩容4标）四川省成都市简阳市杨家镇桐子湾村二局拌合站</v>
          </cell>
          <cell r="H1706" t="str">
            <v>丁鑫力</v>
          </cell>
          <cell r="I1706">
            <v>18228610476</v>
          </cell>
        </row>
        <row r="1707">
          <cell r="A1707" t="str">
            <v>润耀</v>
          </cell>
          <cell r="B1707" t="str">
            <v>盘螺</v>
          </cell>
          <cell r="C1707" t="str">
            <v>HRB400E Φ12</v>
          </cell>
          <cell r="D1707" t="str">
            <v>吨</v>
          </cell>
          <cell r="E1707">
            <v>105</v>
          </cell>
          <cell r="F1707">
            <v>45748</v>
          </cell>
          <cell r="G1707" t="str">
            <v>（中铁广州局-资乐高速5标）四川省乐山市井研县希望大道116号</v>
          </cell>
          <cell r="H1707" t="str">
            <v>廖俊杰</v>
          </cell>
          <cell r="I1707">
            <v>15775100965</v>
          </cell>
        </row>
        <row r="1708">
          <cell r="A1708" t="str">
            <v>润耀</v>
          </cell>
          <cell r="B1708" t="str">
            <v>螺纹钢</v>
          </cell>
          <cell r="C1708" t="str">
            <v>HRB400E Φ16 12m</v>
          </cell>
          <cell r="D1708" t="str">
            <v>吨</v>
          </cell>
          <cell r="E1708">
            <v>35</v>
          </cell>
          <cell r="F1708">
            <v>45748</v>
          </cell>
          <cell r="G1708" t="str">
            <v>（中铁广州局-资乐高速5标）四川省乐山市井研县希望大道116号</v>
          </cell>
          <cell r="H1708" t="str">
            <v>廖俊杰</v>
          </cell>
          <cell r="I1708">
            <v>15775100965</v>
          </cell>
        </row>
        <row r="1709">
          <cell r="A1709" t="str">
            <v>八局</v>
          </cell>
          <cell r="B1709" t="str">
            <v>螺纹钢</v>
          </cell>
          <cell r="C1709" t="str">
            <v>HRB400E Φ12 9m</v>
          </cell>
          <cell r="D1709" t="str">
            <v>吨</v>
          </cell>
          <cell r="E1709">
            <v>5</v>
          </cell>
          <cell r="F1709">
            <v>45748</v>
          </cell>
          <cell r="G1709" t="str">
            <v>（五局乐山机场项目）乐山市五通桥区冠英镇</v>
          </cell>
          <cell r="H1709" t="str">
            <v>干学民</v>
          </cell>
          <cell r="I1709">
            <v>15281502703</v>
          </cell>
        </row>
        <row r="1710">
          <cell r="A1710" t="str">
            <v>八局</v>
          </cell>
          <cell r="B1710" t="str">
            <v>螺纹钢</v>
          </cell>
          <cell r="C1710" t="str">
            <v>HRB400E Φ14 9m</v>
          </cell>
          <cell r="D1710" t="str">
            <v>吨</v>
          </cell>
          <cell r="E1710">
            <v>5</v>
          </cell>
          <cell r="F1710">
            <v>45748</v>
          </cell>
          <cell r="G1710" t="str">
            <v>（五局乐山机场项目）乐山市五通桥区冠英镇</v>
          </cell>
          <cell r="H1710" t="str">
            <v>干学民</v>
          </cell>
          <cell r="I1710">
            <v>15281502703</v>
          </cell>
        </row>
        <row r="1711">
          <cell r="A1711" t="str">
            <v>八局</v>
          </cell>
          <cell r="B1711" t="str">
            <v>螺纹钢</v>
          </cell>
          <cell r="C1711" t="str">
            <v>HRB400E Φ16 9m</v>
          </cell>
          <cell r="D1711" t="str">
            <v>吨</v>
          </cell>
          <cell r="E1711">
            <v>20</v>
          </cell>
          <cell r="F1711">
            <v>45748</v>
          </cell>
          <cell r="G1711" t="str">
            <v>（五局乐山机场项目）乐山市五通桥区冠英镇</v>
          </cell>
          <cell r="H1711" t="str">
            <v>干学民</v>
          </cell>
          <cell r="I1711">
            <v>15281502703</v>
          </cell>
        </row>
        <row r="1712">
          <cell r="A1712" t="str">
            <v>八局</v>
          </cell>
          <cell r="B1712" t="str">
            <v>螺纹钢</v>
          </cell>
          <cell r="C1712" t="str">
            <v>HRB400E Φ18 9m</v>
          </cell>
          <cell r="D1712" t="str">
            <v>吨</v>
          </cell>
          <cell r="E1712">
            <v>12.5</v>
          </cell>
          <cell r="F1712">
            <v>45748</v>
          </cell>
          <cell r="G1712" t="str">
            <v>（五局乐山机场项目）乐山市五通桥区冠英镇</v>
          </cell>
          <cell r="H1712" t="str">
            <v>干学民</v>
          </cell>
          <cell r="I1712">
            <v>15281502703</v>
          </cell>
        </row>
        <row r="1713">
          <cell r="A1713" t="str">
            <v>八局</v>
          </cell>
          <cell r="B1713" t="str">
            <v>螺纹钢</v>
          </cell>
          <cell r="C1713" t="str">
            <v>HRB400E Φ20 9m</v>
          </cell>
          <cell r="D1713" t="str">
            <v>吨</v>
          </cell>
          <cell r="E1713">
            <v>15</v>
          </cell>
          <cell r="F1713">
            <v>45748</v>
          </cell>
          <cell r="G1713" t="str">
            <v>（五局乐山机场项目）乐山市五通桥区冠英镇</v>
          </cell>
          <cell r="H1713" t="str">
            <v>干学民</v>
          </cell>
          <cell r="I1713">
            <v>15281502703</v>
          </cell>
        </row>
        <row r="1714">
          <cell r="A1714" t="str">
            <v>八局</v>
          </cell>
          <cell r="B1714" t="str">
            <v>螺纹钢</v>
          </cell>
          <cell r="C1714" t="str">
            <v>HRB400E Φ22 9m</v>
          </cell>
          <cell r="D1714" t="str">
            <v>吨</v>
          </cell>
          <cell r="E1714">
            <v>10</v>
          </cell>
          <cell r="F1714">
            <v>45748</v>
          </cell>
          <cell r="G1714" t="str">
            <v>（五局乐山机场项目）乐山市五通桥区冠英镇</v>
          </cell>
          <cell r="H1714" t="str">
            <v>干学民</v>
          </cell>
          <cell r="I1714">
            <v>15281502703</v>
          </cell>
        </row>
        <row r="1715">
          <cell r="A1715" t="str">
            <v>八局</v>
          </cell>
          <cell r="B1715" t="str">
            <v>盘螺</v>
          </cell>
          <cell r="C1715" t="str">
            <v>HRB400E Φ8</v>
          </cell>
          <cell r="D1715" t="str">
            <v>吨</v>
          </cell>
          <cell r="E1715">
            <v>12.5</v>
          </cell>
          <cell r="F1715">
            <v>45748</v>
          </cell>
          <cell r="G1715" t="str">
            <v>（五局乐山机场项目）乐山市五通桥区冠英镇</v>
          </cell>
          <cell r="H1715" t="str">
            <v>干学民</v>
          </cell>
          <cell r="I1715">
            <v>15281502703</v>
          </cell>
        </row>
        <row r="1716">
          <cell r="A1716" t="str">
            <v>八局</v>
          </cell>
          <cell r="B1716" t="str">
            <v>盘螺</v>
          </cell>
          <cell r="C1716" t="str">
            <v>HRB400E Φ10</v>
          </cell>
          <cell r="D1716" t="str">
            <v>吨</v>
          </cell>
          <cell r="E1716">
            <v>25</v>
          </cell>
          <cell r="F1716">
            <v>45748</v>
          </cell>
          <cell r="G1716" t="str">
            <v>（五局乐山机场项目）乐山市五通桥区冠英镇</v>
          </cell>
          <cell r="H1716" t="str">
            <v>干学民</v>
          </cell>
          <cell r="I1716">
            <v>15281502703</v>
          </cell>
        </row>
        <row r="1717">
          <cell r="A1717" t="str">
            <v>玉昆</v>
          </cell>
          <cell r="B1717" t="str">
            <v>螺纹钢</v>
          </cell>
          <cell r="C1717" t="str">
            <v>HRB400EΦ16</v>
          </cell>
          <cell r="D1717" t="str">
            <v>吨</v>
          </cell>
          <cell r="E1717">
            <v>40</v>
          </cell>
          <cell r="F1717">
            <v>45748</v>
          </cell>
          <cell r="G1717" t="str">
            <v>（中铁广州局深圳公司西昭高速9标）四川省凉山彝族自治州西昌市西乡乡三百村</v>
          </cell>
          <cell r="H1717" t="str">
            <v>伍红林</v>
          </cell>
          <cell r="I1717">
            <v>18683860677</v>
          </cell>
        </row>
        <row r="1718">
          <cell r="A1718" t="str">
            <v>玉昆</v>
          </cell>
          <cell r="B1718" t="str">
            <v>螺纹钢</v>
          </cell>
          <cell r="C1718" t="str">
            <v>HRB400EФ12</v>
          </cell>
          <cell r="D1718" t="str">
            <v>吨</v>
          </cell>
          <cell r="E1718">
            <v>40</v>
          </cell>
          <cell r="F1718">
            <v>45748</v>
          </cell>
          <cell r="G1718" t="str">
            <v>（中铁广州局深圳公司西昭高速9标）四川省凉山彝族自治州西昌市西乡乡三百村</v>
          </cell>
          <cell r="H1718" t="str">
            <v>伍红林</v>
          </cell>
          <cell r="I1718">
            <v>18683860677</v>
          </cell>
        </row>
        <row r="1719">
          <cell r="A1719" t="str">
            <v>德胜</v>
          </cell>
          <cell r="B1719" t="str">
            <v>螺纹钢</v>
          </cell>
          <cell r="C1719" t="str">
            <v>HRB400EΦ16</v>
          </cell>
          <cell r="D1719" t="str">
            <v>吨</v>
          </cell>
          <cell r="E1719">
            <v>60</v>
          </cell>
          <cell r="F1719">
            <v>45748</v>
          </cell>
          <cell r="G1719" t="str">
            <v>（中铁广州局深圳公司西昭高速9标）四川省凉山彝族自治州西昌市西乡乡三百村</v>
          </cell>
          <cell r="H1719" t="str">
            <v>伍红林</v>
          </cell>
          <cell r="I1719">
            <v>18683860677</v>
          </cell>
        </row>
        <row r="1720">
          <cell r="A1720" t="str">
            <v>德胜</v>
          </cell>
          <cell r="B1720" t="str">
            <v>螺纹钢</v>
          </cell>
          <cell r="C1720" t="str">
            <v>HRB500EФ28</v>
          </cell>
          <cell r="D1720" t="str">
            <v>吨</v>
          </cell>
          <cell r="E1720">
            <v>60</v>
          </cell>
          <cell r="F1720">
            <v>45748</v>
          </cell>
          <cell r="G1720" t="str">
            <v>（中铁广州局深圳公司西昭高速9标）四川省凉山彝族自治州西昌市西乡乡三百村</v>
          </cell>
          <cell r="H1720" t="str">
            <v>伍红林</v>
          </cell>
          <cell r="I1720">
            <v>18683860677</v>
          </cell>
        </row>
        <row r="1721">
          <cell r="A1721" t="str">
            <v>晋邦</v>
          </cell>
          <cell r="B1721" t="str">
            <v>盘螺</v>
          </cell>
          <cell r="C1721" t="str">
            <v>HRB400E Φ6</v>
          </cell>
          <cell r="D1721" t="str">
            <v>吨</v>
          </cell>
          <cell r="E1721">
            <v>2.6</v>
          </cell>
          <cell r="F1721">
            <v>45749</v>
          </cell>
          <cell r="G1721" t="str">
            <v>（十九冶-江龙高速一分部）重庆市云阳县X886附近中国十九冶开云高速项目总包部背后*复兴拌合站</v>
          </cell>
          <cell r="H1721" t="str">
            <v>吴章红</v>
          </cell>
          <cell r="I1721">
            <v>18628165772</v>
          </cell>
        </row>
        <row r="1722">
          <cell r="A1722" t="str">
            <v>晋邦</v>
          </cell>
          <cell r="B1722" t="str">
            <v>盘螺</v>
          </cell>
          <cell r="C1722" t="str">
            <v>HRB400E Φ8</v>
          </cell>
          <cell r="D1722" t="str">
            <v>吨</v>
          </cell>
          <cell r="E1722">
            <v>9</v>
          </cell>
          <cell r="F1722">
            <v>45749</v>
          </cell>
          <cell r="G1722" t="str">
            <v>（十九冶-江龙高速一分部）重庆市云阳县X886附近中国十九冶开云高速项目总包部背后*复兴拌合站</v>
          </cell>
          <cell r="H1722" t="str">
            <v>吴章红</v>
          </cell>
          <cell r="I1722">
            <v>18628165772</v>
          </cell>
        </row>
        <row r="1723">
          <cell r="A1723" t="str">
            <v>晋邦</v>
          </cell>
          <cell r="B1723" t="str">
            <v>盘螺</v>
          </cell>
          <cell r="C1723" t="str">
            <v>HRB400E Φ10</v>
          </cell>
          <cell r="D1723" t="str">
            <v>吨</v>
          </cell>
          <cell r="E1723">
            <v>5.6</v>
          </cell>
          <cell r="F1723">
            <v>45749</v>
          </cell>
          <cell r="G1723" t="str">
            <v>（十九冶-江龙高速一分部）重庆市云阳县X886附近中国十九冶开云高速项目总包部背后*复兴拌合站</v>
          </cell>
          <cell r="H1723" t="str">
            <v>吴章红</v>
          </cell>
          <cell r="I1723">
            <v>18628165772</v>
          </cell>
        </row>
        <row r="1724">
          <cell r="A1724" t="str">
            <v>晋邦</v>
          </cell>
          <cell r="B1724" t="str">
            <v>螺纹钢</v>
          </cell>
          <cell r="C1724" t="str">
            <v>HRB400E Φ12 9m</v>
          </cell>
          <cell r="D1724" t="str">
            <v>吨</v>
          </cell>
          <cell r="E1724">
            <v>3</v>
          </cell>
          <cell r="F1724">
            <v>45749</v>
          </cell>
          <cell r="G1724" t="str">
            <v>（十九冶-江龙高速一分部）重庆市云阳县X886附近中国十九冶开云高速项目总包部背后*复兴拌合站</v>
          </cell>
          <cell r="H1724" t="str">
            <v>吴章红</v>
          </cell>
          <cell r="I1724">
            <v>18628165772</v>
          </cell>
        </row>
        <row r="1725">
          <cell r="A1725" t="str">
            <v>晋邦</v>
          </cell>
          <cell r="B1725" t="str">
            <v>螺纹钢</v>
          </cell>
          <cell r="C1725" t="str">
            <v>HRB400E Φ16 9m</v>
          </cell>
          <cell r="D1725" t="str">
            <v>吨</v>
          </cell>
          <cell r="E1725">
            <v>2.7</v>
          </cell>
          <cell r="F1725">
            <v>45749</v>
          </cell>
          <cell r="G1725" t="str">
            <v>（十九冶-江龙高速一分部）重庆市云阳县X886附近中国十九冶开云高速项目总包部背后*复兴拌合站</v>
          </cell>
          <cell r="H1725" t="str">
            <v>吴章红</v>
          </cell>
          <cell r="I1725">
            <v>18628165772</v>
          </cell>
        </row>
        <row r="1726">
          <cell r="A1726" t="str">
            <v>晋邦</v>
          </cell>
          <cell r="B1726" t="str">
            <v>螺纹钢</v>
          </cell>
          <cell r="C1726" t="str">
            <v>HRB400E Φ18 9m</v>
          </cell>
          <cell r="D1726" t="str">
            <v>吨</v>
          </cell>
          <cell r="E1726">
            <v>6</v>
          </cell>
          <cell r="F1726">
            <v>45749</v>
          </cell>
          <cell r="G1726" t="str">
            <v>（十九冶-江龙高速一分部）重庆市云阳县X886附近中国十九冶开云高速项目总包部背后*复兴拌合站</v>
          </cell>
          <cell r="H1726" t="str">
            <v>吴章红</v>
          </cell>
          <cell r="I1726">
            <v>18628165772</v>
          </cell>
        </row>
        <row r="1727">
          <cell r="A1727" t="str">
            <v>晋邦</v>
          </cell>
          <cell r="B1727" t="str">
            <v>螺纹钢</v>
          </cell>
          <cell r="C1727" t="str">
            <v>HRB400E Φ20 9m</v>
          </cell>
          <cell r="D1727" t="str">
            <v>吨</v>
          </cell>
          <cell r="E1727">
            <v>4.24</v>
          </cell>
          <cell r="F1727">
            <v>45749</v>
          </cell>
          <cell r="G1727" t="str">
            <v>（十九冶-江龙高速一分部）重庆市云阳县X886附近中国十九冶开云高速项目总包部背后*复兴拌合站</v>
          </cell>
          <cell r="H1727" t="str">
            <v>吴章红</v>
          </cell>
          <cell r="I1727">
            <v>18628165772</v>
          </cell>
        </row>
        <row r="1728">
          <cell r="A1728" t="str">
            <v>晋邦</v>
          </cell>
          <cell r="B1728" t="str">
            <v>螺纹钢</v>
          </cell>
          <cell r="C1728" t="str">
            <v>HRB400E Φ22 9m</v>
          </cell>
          <cell r="D1728" t="str">
            <v>吨</v>
          </cell>
          <cell r="E1728">
            <v>2.61</v>
          </cell>
          <cell r="F1728">
            <v>45749</v>
          </cell>
          <cell r="G1728" t="str">
            <v>（十九冶-江龙高速一分部）重庆市云阳县X886附近中国十九冶开云高速项目总包部背后*复兴拌合站</v>
          </cell>
          <cell r="H1728" t="str">
            <v>吴章红</v>
          </cell>
          <cell r="I1728">
            <v>18628165772</v>
          </cell>
        </row>
        <row r="1729">
          <cell r="A1729" t="str">
            <v>晋邦</v>
          </cell>
          <cell r="B1729" t="str">
            <v>螺纹钢</v>
          </cell>
          <cell r="C1729" t="str">
            <v>HRB400E Φ25 9m</v>
          </cell>
          <cell r="D1729" t="str">
            <v>吨</v>
          </cell>
          <cell r="E1729">
            <v>2.36</v>
          </cell>
          <cell r="F1729">
            <v>45749</v>
          </cell>
          <cell r="G1729" t="str">
            <v>（十九冶-江龙高速一分部）重庆市云阳县X886附近中国十九冶开云高速项目总包部背后*复兴拌合站</v>
          </cell>
          <cell r="H1729" t="str">
            <v>吴章红</v>
          </cell>
          <cell r="I1729">
            <v>18628165772</v>
          </cell>
        </row>
        <row r="1730">
          <cell r="A1730" t="str">
            <v>晋邦</v>
          </cell>
          <cell r="B1730" t="str">
            <v>螺纹钢</v>
          </cell>
          <cell r="C1730" t="str">
            <v>HRB400E Φ12 9m</v>
          </cell>
          <cell r="D1730" t="str">
            <v>吨</v>
          </cell>
          <cell r="E1730">
            <v>5.2</v>
          </cell>
          <cell r="F1730">
            <v>45749</v>
          </cell>
          <cell r="G1730" t="str">
            <v>（十九冶-江龙高速三分部）重庆市云阳县开云高速（钢厂村）*龙缸互通</v>
          </cell>
          <cell r="H1730" t="str">
            <v>徐宇</v>
          </cell>
          <cell r="I1730">
            <v>19822311919</v>
          </cell>
        </row>
        <row r="1731">
          <cell r="A1731" t="str">
            <v>晋邦</v>
          </cell>
          <cell r="B1731" t="str">
            <v>螺纹钢</v>
          </cell>
          <cell r="C1731" t="str">
            <v>HRB400E Φ16 9m</v>
          </cell>
          <cell r="D1731" t="str">
            <v>吨</v>
          </cell>
          <cell r="E1731">
            <v>10</v>
          </cell>
          <cell r="F1731">
            <v>45749</v>
          </cell>
          <cell r="G1731" t="str">
            <v>（十九冶-江龙高速三分部）重庆市云阳县开云高速（钢厂村）*龙缸互通</v>
          </cell>
          <cell r="H1731" t="str">
            <v>徐宇</v>
          </cell>
          <cell r="I1731">
            <v>19822311919</v>
          </cell>
        </row>
        <row r="1732">
          <cell r="A1732" t="str">
            <v>晋邦</v>
          </cell>
          <cell r="B1732" t="str">
            <v>螺纹钢</v>
          </cell>
          <cell r="C1732" t="str">
            <v>HRB400E Φ20 9m</v>
          </cell>
          <cell r="D1732" t="str">
            <v>吨</v>
          </cell>
          <cell r="E1732">
            <v>5.2</v>
          </cell>
          <cell r="F1732">
            <v>45749</v>
          </cell>
          <cell r="G1732" t="str">
            <v>（十九冶-江龙高速三分部）重庆市云阳县开云高速（钢厂村）*龙缸互通</v>
          </cell>
          <cell r="H1732" t="str">
            <v>徐宇</v>
          </cell>
          <cell r="I1732">
            <v>19822311919</v>
          </cell>
        </row>
        <row r="1733">
          <cell r="A1733" t="str">
            <v>晋邦</v>
          </cell>
          <cell r="B1733" t="str">
            <v>螺纹钢</v>
          </cell>
          <cell r="C1733" t="str">
            <v>HRB400E Φ25 9m</v>
          </cell>
          <cell r="D1733" t="str">
            <v>吨</v>
          </cell>
          <cell r="E1733">
            <v>5.2</v>
          </cell>
          <cell r="F1733">
            <v>45749</v>
          </cell>
          <cell r="G1733" t="str">
            <v>（十九冶-江龙高速三分部）重庆市云阳县开云高速（钢厂村）*龙缸互通</v>
          </cell>
          <cell r="H1733" t="str">
            <v>徐宇</v>
          </cell>
          <cell r="I1733">
            <v>19822311919</v>
          </cell>
        </row>
        <row r="1734">
          <cell r="A1734" t="str">
            <v>晋邦</v>
          </cell>
          <cell r="B1734" t="str">
            <v>螺纹钢</v>
          </cell>
          <cell r="C1734" t="str">
            <v>HRB400E Φ32 9m</v>
          </cell>
          <cell r="D1734" t="str">
            <v>吨</v>
          </cell>
          <cell r="E1734">
            <v>10</v>
          </cell>
          <cell r="F1734">
            <v>45749</v>
          </cell>
          <cell r="G1734" t="str">
            <v>（十九冶-江龙高速三分部）重庆市云阳县开云高速（钢厂村）*龙缸互通</v>
          </cell>
          <cell r="H1734" t="str">
            <v>徐宇</v>
          </cell>
          <cell r="I1734">
            <v>19822311919</v>
          </cell>
        </row>
        <row r="1735">
          <cell r="A1735" t="str">
            <v>晋邦</v>
          </cell>
          <cell r="B1735" t="str">
            <v>螺纹钢</v>
          </cell>
          <cell r="C1735" t="str">
            <v>HRB400E Φ12 9m</v>
          </cell>
          <cell r="D1735" t="str">
            <v>吨</v>
          </cell>
          <cell r="E1735">
            <v>10</v>
          </cell>
          <cell r="F1735">
            <v>45749</v>
          </cell>
          <cell r="G1735" t="str">
            <v>（五冶达州国道542项目-二工区路基五工段）四川省达州市达川区赵固镇黄家坡</v>
          </cell>
          <cell r="H1735" t="str">
            <v>潘远林</v>
          </cell>
          <cell r="I1735">
            <v>18281865966</v>
          </cell>
        </row>
        <row r="1736">
          <cell r="A1736" t="str">
            <v>晋邦</v>
          </cell>
          <cell r="B1736" t="str">
            <v>螺纹钢</v>
          </cell>
          <cell r="C1736" t="str">
            <v>HRB400E Φ16 9m</v>
          </cell>
          <cell r="D1736" t="str">
            <v>吨</v>
          </cell>
          <cell r="E1736">
            <v>6</v>
          </cell>
          <cell r="F1736">
            <v>45749</v>
          </cell>
          <cell r="G1736" t="str">
            <v>（五冶达州国道542项目-二工区路基五工段）四川省达州市达川区赵固镇黄家坡</v>
          </cell>
          <cell r="H1736" t="str">
            <v>潘远林</v>
          </cell>
          <cell r="I1736">
            <v>18281865966</v>
          </cell>
        </row>
        <row r="1737">
          <cell r="A1737" t="str">
            <v>晋邦</v>
          </cell>
          <cell r="B1737" t="str">
            <v>螺纹钢</v>
          </cell>
          <cell r="C1737" t="str">
            <v>HRB400E Φ22 9m</v>
          </cell>
          <cell r="D1737" t="str">
            <v>吨</v>
          </cell>
          <cell r="E1737">
            <v>12</v>
          </cell>
          <cell r="F1737">
            <v>45749</v>
          </cell>
          <cell r="G1737" t="str">
            <v>（五冶达州国道542项目-二工区路基五工段）四川省达州市达川区赵固镇黄家坡</v>
          </cell>
          <cell r="H1737" t="str">
            <v>潘远林</v>
          </cell>
          <cell r="I1737">
            <v>18281865966</v>
          </cell>
        </row>
        <row r="1738">
          <cell r="A1738" t="str">
            <v>晋邦</v>
          </cell>
          <cell r="B1738" t="str">
            <v>螺纹钢</v>
          </cell>
          <cell r="C1738" t="str">
            <v>HRB400E Φ28 9m</v>
          </cell>
          <cell r="D1738" t="str">
            <v>吨</v>
          </cell>
          <cell r="E1738">
            <v>8</v>
          </cell>
          <cell r="F1738">
            <v>45749</v>
          </cell>
          <cell r="G1738" t="str">
            <v>（五冶达州国道542项目-二工区路基五工段）四川省达州市达川区赵固镇黄家坡</v>
          </cell>
          <cell r="H1738" t="str">
            <v>潘远林</v>
          </cell>
          <cell r="I1738">
            <v>18281865966</v>
          </cell>
        </row>
        <row r="1739">
          <cell r="A1739" t="str">
            <v>德胜</v>
          </cell>
          <cell r="B1739" t="str">
            <v>螺纹钢</v>
          </cell>
          <cell r="C1739" t="str">
            <v>HRB500E Φ28 9m</v>
          </cell>
          <cell r="D1739" t="str">
            <v>吨</v>
          </cell>
          <cell r="E1739">
            <v>70</v>
          </cell>
          <cell r="F1739">
            <v>45749</v>
          </cell>
          <cell r="G1739" t="str">
            <v>（中铁北京局-资乐高速6标）四川省乐山市市中区土主镇资乐高速TJ6标项目试验室</v>
          </cell>
          <cell r="H1739" t="str">
            <v>刘岩</v>
          </cell>
          <cell r="I1739">
            <v>18543566469</v>
          </cell>
        </row>
        <row r="1740">
          <cell r="A1740" t="str">
            <v>德胜</v>
          </cell>
          <cell r="B1740" t="str">
            <v>螺纹钢</v>
          </cell>
          <cell r="C1740" t="str">
            <v>HRB500E Φ28 12m</v>
          </cell>
          <cell r="D1740" t="str">
            <v>吨</v>
          </cell>
          <cell r="E1740">
            <v>35</v>
          </cell>
          <cell r="F1740">
            <v>45749</v>
          </cell>
          <cell r="G1740" t="str">
            <v>（中铁北京局-资乐高速6标）四川省乐山市市中区土主镇资乐高速TJ6标项目试验室</v>
          </cell>
          <cell r="H1740" t="str">
            <v>刘岩</v>
          </cell>
          <cell r="I1740">
            <v>18543566469</v>
          </cell>
        </row>
        <row r="1741">
          <cell r="A1741" t="str">
            <v>成实</v>
          </cell>
          <cell r="B1741" t="str">
            <v>高线</v>
          </cell>
          <cell r="C1741" t="str">
            <v>HPB300Φ6</v>
          </cell>
          <cell r="D1741" t="str">
            <v>吨</v>
          </cell>
          <cell r="E1741">
            <v>15</v>
          </cell>
          <cell r="F1741">
            <v>45749</v>
          </cell>
          <cell r="G1741" t="str">
            <v>（北京工程局乐山机场项目）乐山市五通桥区冠英镇</v>
          </cell>
          <cell r="H1741" t="str">
            <v>王治</v>
          </cell>
          <cell r="I1741">
            <v>18811564698</v>
          </cell>
        </row>
        <row r="1742">
          <cell r="A1742" t="str">
            <v>成实</v>
          </cell>
          <cell r="B1742" t="str">
            <v>盘螺</v>
          </cell>
          <cell r="C1742" t="str">
            <v>HRB400E Φ6</v>
          </cell>
          <cell r="D1742" t="str">
            <v>吨</v>
          </cell>
          <cell r="E1742">
            <v>7.5</v>
          </cell>
          <cell r="F1742">
            <v>45749</v>
          </cell>
          <cell r="G1742" t="str">
            <v>（北京工程局乐山机场项目）乐山市五通桥区冠英镇</v>
          </cell>
          <cell r="H1742" t="str">
            <v>王治</v>
          </cell>
          <cell r="I1742">
            <v>18811564698</v>
          </cell>
        </row>
        <row r="1743">
          <cell r="A1743" t="str">
            <v>成实</v>
          </cell>
          <cell r="B1743" t="str">
            <v>盘螺</v>
          </cell>
          <cell r="C1743" t="str">
            <v>HRB400E Φ10</v>
          </cell>
          <cell r="D1743" t="str">
            <v>吨</v>
          </cell>
          <cell r="E1743">
            <v>5</v>
          </cell>
          <cell r="F1743">
            <v>45749</v>
          </cell>
          <cell r="G1743" t="str">
            <v>（北京工程局乐山机场项目）乐山市五通桥区冠英镇</v>
          </cell>
          <cell r="H1743" t="str">
            <v>王治</v>
          </cell>
          <cell r="I1743">
            <v>18811564698</v>
          </cell>
        </row>
        <row r="1744">
          <cell r="A1744" t="str">
            <v>成实</v>
          </cell>
          <cell r="B1744" t="str">
            <v>盘螺</v>
          </cell>
          <cell r="C1744" t="str">
            <v>HRB400E Φ12</v>
          </cell>
          <cell r="D1744" t="str">
            <v>吨</v>
          </cell>
          <cell r="E1744">
            <v>7.5</v>
          </cell>
          <cell r="F1744">
            <v>45749</v>
          </cell>
          <cell r="G1744" t="str">
            <v>（北京工程局乐山机场项目）乐山市五通桥区冠英镇</v>
          </cell>
          <cell r="H1744" t="str">
            <v>王治</v>
          </cell>
          <cell r="I1744">
            <v>18811564698</v>
          </cell>
        </row>
        <row r="1745">
          <cell r="A1745" t="str">
            <v>润耀</v>
          </cell>
          <cell r="B1745" t="str">
            <v>螺纹钢</v>
          </cell>
          <cell r="C1745" t="str">
            <v>HRB400E Φ12 9m</v>
          </cell>
          <cell r="D1745" t="str">
            <v>吨</v>
          </cell>
          <cell r="E1745">
            <v>35</v>
          </cell>
          <cell r="F1745">
            <v>45749</v>
          </cell>
          <cell r="G1745" t="str">
            <v>（中铁十局-资乐高速4标）四川省眉山市仁寿县彰加镇促进村中铁十局资乐高速1#钢筋场</v>
          </cell>
          <cell r="H1745" t="str">
            <v>杨飞</v>
          </cell>
          <cell r="I1745">
            <v>15667998777</v>
          </cell>
        </row>
        <row r="1746">
          <cell r="A1746" t="str">
            <v>润耀</v>
          </cell>
          <cell r="B1746" t="str">
            <v>螺纹钢</v>
          </cell>
          <cell r="C1746" t="str">
            <v>HRB400E Φ25 9m</v>
          </cell>
          <cell r="D1746" t="str">
            <v>吨</v>
          </cell>
          <cell r="E1746">
            <v>35</v>
          </cell>
          <cell r="F1746">
            <v>45749</v>
          </cell>
          <cell r="G1746" t="str">
            <v>（中铁十局-资乐高速4标）四川省眉山市仁寿县彰加镇促进村中铁十局资乐高速1#钢筋场</v>
          </cell>
          <cell r="H1746" t="str">
            <v>杨飞</v>
          </cell>
          <cell r="I1746">
            <v>15667998777</v>
          </cell>
        </row>
        <row r="1747">
          <cell r="A1747" t="str">
            <v>润耀</v>
          </cell>
          <cell r="B1747" t="str">
            <v>螺纹钢</v>
          </cell>
          <cell r="C1747" t="str">
            <v>HRB400E Φ28 9m</v>
          </cell>
          <cell r="D1747" t="str">
            <v>吨</v>
          </cell>
          <cell r="E1747">
            <v>35</v>
          </cell>
          <cell r="F1747">
            <v>45749</v>
          </cell>
          <cell r="G1747" t="str">
            <v>（中铁十局-资乐高速4标）四川省眉山市仁寿县彰加镇促进村中铁十局资乐高速1#钢筋场</v>
          </cell>
          <cell r="H1747" t="str">
            <v>杨飞</v>
          </cell>
          <cell r="I1747">
            <v>15667998777</v>
          </cell>
        </row>
        <row r="1748">
          <cell r="A1748" t="str">
            <v>润耀</v>
          </cell>
          <cell r="B1748" t="str">
            <v>高线</v>
          </cell>
          <cell r="C1748" t="str">
            <v>HPB300Φ12</v>
          </cell>
          <cell r="D1748" t="str">
            <v>吨</v>
          </cell>
          <cell r="E1748">
            <v>35</v>
          </cell>
          <cell r="F1748">
            <v>45749</v>
          </cell>
          <cell r="G1748" t="str">
            <v>（中铁北京局-资乐高速6标）四川省乐山市市中区土主镇资乐高速TJ6标项目试验室</v>
          </cell>
          <cell r="H1748" t="str">
            <v>刘岩</v>
          </cell>
          <cell r="I1748">
            <v>18543566469</v>
          </cell>
        </row>
        <row r="1749">
          <cell r="A1749" t="str">
            <v>润耀</v>
          </cell>
          <cell r="B1749" t="str">
            <v>螺纹钢</v>
          </cell>
          <cell r="C1749" t="str">
            <v>HRB400E Φ14 12m</v>
          </cell>
          <cell r="D1749" t="str">
            <v>吨</v>
          </cell>
          <cell r="E1749">
            <v>24</v>
          </cell>
          <cell r="F1749">
            <v>45749</v>
          </cell>
          <cell r="G1749" t="str">
            <v>（中铁北京局-资乐高速6标）四川省乐山市市中区土主镇资乐高速TJ6标项目试验室</v>
          </cell>
          <cell r="H1749" t="str">
            <v>刘岩</v>
          </cell>
          <cell r="I1749">
            <v>18543566469</v>
          </cell>
        </row>
        <row r="1750">
          <cell r="A1750" t="str">
            <v>润耀</v>
          </cell>
          <cell r="B1750" t="str">
            <v>螺纹钢</v>
          </cell>
          <cell r="C1750" t="str">
            <v>HRB400E Φ14 9m</v>
          </cell>
          <cell r="D1750" t="str">
            <v>吨</v>
          </cell>
          <cell r="E1750">
            <v>12</v>
          </cell>
          <cell r="F1750">
            <v>45749</v>
          </cell>
          <cell r="G1750" t="str">
            <v>（中铁北京局-资乐高速6标）四川省乐山市市中区土主镇资乐高速TJ6标项目试验室</v>
          </cell>
          <cell r="H1750" t="str">
            <v>刘岩</v>
          </cell>
          <cell r="I1750">
            <v>18543566469</v>
          </cell>
        </row>
        <row r="1751">
          <cell r="A1751" t="str">
            <v>凤钢</v>
          </cell>
          <cell r="B1751" t="str">
            <v>螺纹钢</v>
          </cell>
          <cell r="C1751" t="str">
            <v>HRB400EФ12</v>
          </cell>
          <cell r="D1751" t="str">
            <v>吨</v>
          </cell>
          <cell r="E1751">
            <v>40</v>
          </cell>
          <cell r="F1751">
            <v>45750</v>
          </cell>
          <cell r="G1751" t="str">
            <v>（中铁六局呼和浩特铁路建设公司西昭高速7标二分部)西昌市川兴镇则各</v>
          </cell>
          <cell r="H1751" t="str">
            <v>石建龙</v>
          </cell>
          <cell r="I1751">
            <v>14747304923</v>
          </cell>
        </row>
        <row r="1752">
          <cell r="A1752" t="str">
            <v>凤钢</v>
          </cell>
          <cell r="B1752" t="str">
            <v>盘螺</v>
          </cell>
          <cell r="C1752" t="str">
            <v>HRP400E10</v>
          </cell>
          <cell r="D1752" t="str">
            <v>吨</v>
          </cell>
          <cell r="E1752">
            <v>40</v>
          </cell>
          <cell r="F1752">
            <v>45750</v>
          </cell>
          <cell r="G1752" t="str">
            <v>（中铁六局呼和浩特铁路建设公司西昭高速7标二分部)西昌市川兴镇则各</v>
          </cell>
          <cell r="H1752" t="str">
            <v>石建龙</v>
          </cell>
          <cell r="I1752">
            <v>14747304923</v>
          </cell>
        </row>
        <row r="1753">
          <cell r="A1753" t="str">
            <v>冷钢</v>
          </cell>
          <cell r="B1753" t="str">
            <v>螺纹钢</v>
          </cell>
          <cell r="C1753" t="str">
            <v>HRB400E Φ12 9m</v>
          </cell>
          <cell r="D1753" t="str">
            <v>吨</v>
          </cell>
          <cell r="E1753">
            <v>6</v>
          </cell>
          <cell r="F1753">
            <v>45750</v>
          </cell>
          <cell r="G1753" t="str">
            <v>（五冶达州国道542项目-一工区路基二工段）四川省达州市达川区石桥镇列宁街熊家营</v>
          </cell>
          <cell r="H1753" t="str">
            <v>黄纯益</v>
          </cell>
          <cell r="I1753">
            <v>13518257339</v>
          </cell>
        </row>
        <row r="1754">
          <cell r="A1754" t="str">
            <v>冷钢</v>
          </cell>
          <cell r="B1754" t="str">
            <v>螺纹钢</v>
          </cell>
          <cell r="C1754" t="str">
            <v>HRB400E Φ16 9m</v>
          </cell>
          <cell r="D1754" t="str">
            <v>吨</v>
          </cell>
          <cell r="E1754">
            <v>30</v>
          </cell>
          <cell r="F1754">
            <v>45750</v>
          </cell>
          <cell r="G1754" t="str">
            <v>（五冶达州国道542项目-一工区路基二工段）四川省达州市达川区石桥镇列宁街熊家营</v>
          </cell>
          <cell r="H1754" t="str">
            <v>黄纯益</v>
          </cell>
          <cell r="I1754">
            <v>13518257339</v>
          </cell>
        </row>
        <row r="1755">
          <cell r="A1755" t="str">
            <v>晋邦</v>
          </cell>
          <cell r="B1755" t="str">
            <v>螺纹钢</v>
          </cell>
          <cell r="C1755" t="str">
            <v>HRB400E Φ16 9m</v>
          </cell>
          <cell r="D1755" t="str">
            <v>吨</v>
          </cell>
          <cell r="E1755">
            <v>36</v>
          </cell>
          <cell r="F1755">
            <v>45750</v>
          </cell>
          <cell r="G1755" t="str">
            <v>（十九冶-江龙高速三分部）重庆市云阳县蔈草镇三坵田*小尖山梁场</v>
          </cell>
          <cell r="H1755" t="str">
            <v>徐宇</v>
          </cell>
          <cell r="I1755">
            <v>19822311919</v>
          </cell>
        </row>
        <row r="1756">
          <cell r="A1756" t="str">
            <v>晋邦</v>
          </cell>
          <cell r="B1756" t="str">
            <v>盘螺</v>
          </cell>
          <cell r="C1756" t="str">
            <v>HRB400E Φ10</v>
          </cell>
          <cell r="D1756" t="str">
            <v>吨</v>
          </cell>
          <cell r="E1756">
            <v>10</v>
          </cell>
          <cell r="F1756">
            <v>45750</v>
          </cell>
          <cell r="G1756" t="str">
            <v>（十九冶-江龙高速三分部）重庆市云阳县蔈草镇三坵田*小尖山梁场</v>
          </cell>
          <cell r="H1756" t="str">
            <v>徐宇</v>
          </cell>
          <cell r="I1756">
            <v>19822311919</v>
          </cell>
        </row>
        <row r="1757">
          <cell r="A1757" t="str">
            <v>晋邦</v>
          </cell>
          <cell r="B1757" t="str">
            <v>螺纹钢</v>
          </cell>
          <cell r="C1757" t="str">
            <v>HRB400E Φ16 9m</v>
          </cell>
          <cell r="D1757" t="str">
            <v>吨</v>
          </cell>
          <cell r="E1757">
            <v>15</v>
          </cell>
          <cell r="F1757">
            <v>45750</v>
          </cell>
          <cell r="G1757" t="str">
            <v>（十九冶-江龙高速三分部）重庆市云阳县蔈草镇三坵田*朗树湾1#桥桥面</v>
          </cell>
          <cell r="H1757" t="str">
            <v>徐宇</v>
          </cell>
          <cell r="I1757">
            <v>19822311919</v>
          </cell>
        </row>
        <row r="1758">
          <cell r="A1758" t="str">
            <v>晋邦</v>
          </cell>
          <cell r="B1758" t="str">
            <v>螺纹钢</v>
          </cell>
          <cell r="C1758" t="str">
            <v>HRB400E Φ25 9m</v>
          </cell>
          <cell r="D1758" t="str">
            <v>吨</v>
          </cell>
          <cell r="E1758">
            <v>10</v>
          </cell>
          <cell r="F1758">
            <v>45750</v>
          </cell>
          <cell r="G1758" t="str">
            <v>（十九冶-江龙高速三分部）重庆市云阳县蔈草镇三坵田*朗树湾1#桥桥面</v>
          </cell>
          <cell r="H1758" t="str">
            <v>徐宇</v>
          </cell>
          <cell r="I1758">
            <v>19822311919</v>
          </cell>
        </row>
        <row r="1759">
          <cell r="A1759" t="str">
            <v>晋邦</v>
          </cell>
          <cell r="B1759" t="str">
            <v>螺纹钢</v>
          </cell>
          <cell r="C1759" t="str">
            <v>HRB400E Φ12 9m</v>
          </cell>
          <cell r="D1759" t="str">
            <v>吨</v>
          </cell>
          <cell r="E1759">
            <v>27</v>
          </cell>
          <cell r="F1759">
            <v>45750</v>
          </cell>
          <cell r="G1759" t="str">
            <v>（十九冶-江龙高速三分部）重庆市云阳县龙角镇*皮家营梁场</v>
          </cell>
          <cell r="H1759" t="str">
            <v>徐宇</v>
          </cell>
          <cell r="I1759">
            <v>19822311919</v>
          </cell>
        </row>
        <row r="1760">
          <cell r="A1760" t="str">
            <v>晋邦</v>
          </cell>
          <cell r="B1760" t="str">
            <v>螺纹钢</v>
          </cell>
          <cell r="C1760" t="str">
            <v>HRB400E Φ16 9m</v>
          </cell>
          <cell r="D1760" t="str">
            <v>吨</v>
          </cell>
          <cell r="E1760">
            <v>20</v>
          </cell>
          <cell r="F1760">
            <v>45750</v>
          </cell>
          <cell r="G1760" t="str">
            <v>（十九冶-江龙高速三分部）重庆市云阳县龙角镇*皮家营梁场</v>
          </cell>
          <cell r="H1760" t="str">
            <v>徐宇</v>
          </cell>
          <cell r="I1760">
            <v>19822311919</v>
          </cell>
        </row>
        <row r="1761">
          <cell r="A1761" t="str">
            <v>晋邦</v>
          </cell>
          <cell r="B1761" t="str">
            <v>螺纹钢</v>
          </cell>
          <cell r="C1761" t="str">
            <v>HRB400E Φ25 9m</v>
          </cell>
          <cell r="D1761" t="str">
            <v>吨</v>
          </cell>
          <cell r="E1761">
            <v>3</v>
          </cell>
          <cell r="F1761">
            <v>45750</v>
          </cell>
          <cell r="G1761" t="str">
            <v>（十九冶-江龙高速三分部）重庆市云阳县龙角镇*皮家营梁场</v>
          </cell>
          <cell r="H1761" t="str">
            <v>徐宇</v>
          </cell>
          <cell r="I1761">
            <v>19822311919</v>
          </cell>
        </row>
        <row r="1762">
          <cell r="A1762" t="str">
            <v>晋邦</v>
          </cell>
          <cell r="B1762" t="str">
            <v>螺纹钢</v>
          </cell>
          <cell r="C1762" t="str">
            <v>HRB400E Φ12 9m</v>
          </cell>
          <cell r="D1762" t="str">
            <v>吨</v>
          </cell>
          <cell r="E1762">
            <v>3</v>
          </cell>
          <cell r="F1762">
            <v>45750</v>
          </cell>
          <cell r="G1762" t="str">
            <v>（十九冶-江龙高速三分部）重庆市云阳县龙角镇*刘家漕2#桥</v>
          </cell>
          <cell r="H1762" t="str">
            <v>徐宇</v>
          </cell>
          <cell r="I1762">
            <v>19822311919</v>
          </cell>
        </row>
        <row r="1763">
          <cell r="A1763" t="str">
            <v>晋邦</v>
          </cell>
          <cell r="B1763" t="str">
            <v>螺纹钢</v>
          </cell>
          <cell r="C1763" t="str">
            <v>HRB400E Φ16 9m</v>
          </cell>
          <cell r="D1763" t="str">
            <v>吨</v>
          </cell>
          <cell r="E1763">
            <v>20</v>
          </cell>
          <cell r="F1763">
            <v>45750</v>
          </cell>
          <cell r="G1763" t="str">
            <v>（十九冶-江龙高速三分部）重庆市云阳县龙角镇*刘家漕2#桥</v>
          </cell>
          <cell r="H1763" t="str">
            <v>徐宇</v>
          </cell>
          <cell r="I1763">
            <v>19822311919</v>
          </cell>
        </row>
        <row r="1764">
          <cell r="A1764" t="str">
            <v>晋邦</v>
          </cell>
          <cell r="B1764" t="str">
            <v>螺纹钢</v>
          </cell>
          <cell r="C1764" t="str">
            <v>HRB400E Φ25 9m</v>
          </cell>
          <cell r="D1764" t="str">
            <v>吨</v>
          </cell>
          <cell r="E1764">
            <v>3</v>
          </cell>
          <cell r="F1764">
            <v>45750</v>
          </cell>
          <cell r="G1764" t="str">
            <v>（十九冶-江龙高速三分部）重庆市云阳县龙角镇*刘家漕2#桥</v>
          </cell>
          <cell r="H1764" t="str">
            <v>徐宇</v>
          </cell>
          <cell r="I1764">
            <v>19822311919</v>
          </cell>
        </row>
        <row r="1765">
          <cell r="A1765" t="str">
            <v>晋邦</v>
          </cell>
          <cell r="B1765" t="str">
            <v>高线</v>
          </cell>
          <cell r="C1765" t="str">
            <v>HPB300Φ10</v>
          </cell>
          <cell r="D1765" t="str">
            <v>吨</v>
          </cell>
          <cell r="E1765">
            <v>4</v>
          </cell>
          <cell r="F1765">
            <v>45750</v>
          </cell>
          <cell r="G1765" t="str">
            <v>（十九冶-江龙高速三分部）重庆市云阳县龙角镇*刘家漕2#桥</v>
          </cell>
          <cell r="H1765" t="str">
            <v>徐宇</v>
          </cell>
          <cell r="I1765">
            <v>19822311919</v>
          </cell>
        </row>
        <row r="1766">
          <cell r="A1766" t="str">
            <v>晋邦</v>
          </cell>
          <cell r="B1766" t="str">
            <v>螺纹钢</v>
          </cell>
          <cell r="C1766" t="str">
            <v>HRB400E Φ14 9m</v>
          </cell>
          <cell r="D1766" t="str">
            <v>吨</v>
          </cell>
          <cell r="E1766">
            <v>5</v>
          </cell>
          <cell r="F1766">
            <v>45750</v>
          </cell>
          <cell r="G1766" t="str">
            <v>（十九冶-江龙高速三分部）重庆市云阳县龙角镇*皮家营隧道</v>
          </cell>
          <cell r="H1766" t="str">
            <v>徐宇</v>
          </cell>
          <cell r="I1766">
            <v>19822311919</v>
          </cell>
        </row>
        <row r="1767">
          <cell r="A1767" t="str">
            <v>晋邦</v>
          </cell>
          <cell r="B1767" t="str">
            <v>螺纹钢</v>
          </cell>
          <cell r="C1767" t="str">
            <v>HRB400E Φ16 9m</v>
          </cell>
          <cell r="D1767" t="str">
            <v>吨</v>
          </cell>
          <cell r="E1767">
            <v>20</v>
          </cell>
          <cell r="F1767">
            <v>45750</v>
          </cell>
          <cell r="G1767" t="str">
            <v>（十九冶-江龙高速三分部）重庆市云阳县龙角镇*皮家营隧道</v>
          </cell>
          <cell r="H1767" t="str">
            <v>徐宇</v>
          </cell>
          <cell r="I1767">
            <v>19822311919</v>
          </cell>
        </row>
        <row r="1768">
          <cell r="A1768" t="str">
            <v>润耀</v>
          </cell>
          <cell r="B1768" t="str">
            <v>盘螺</v>
          </cell>
          <cell r="C1768" t="str">
            <v>HRB400E Φ8</v>
          </cell>
          <cell r="D1768" t="str">
            <v>吨</v>
          </cell>
          <cell r="E1768">
            <v>5</v>
          </cell>
          <cell r="F1768">
            <v>45750</v>
          </cell>
          <cell r="G1768" t="str">
            <v>（华西简阳西城嘉苑）四川省成都市简阳市简城街道高屋村</v>
          </cell>
          <cell r="H1768" t="str">
            <v>张瀚镭</v>
          </cell>
          <cell r="I1768">
            <v>15884666220</v>
          </cell>
        </row>
        <row r="1769">
          <cell r="A1769" t="str">
            <v>润耀</v>
          </cell>
          <cell r="B1769" t="str">
            <v>盘螺</v>
          </cell>
          <cell r="C1769" t="str">
            <v>HRB400E Φ10</v>
          </cell>
          <cell r="D1769" t="str">
            <v>吨</v>
          </cell>
          <cell r="E1769">
            <v>5</v>
          </cell>
          <cell r="F1769">
            <v>45750</v>
          </cell>
          <cell r="G1769" t="str">
            <v>（华西简阳西城嘉苑）四川省成都市简阳市简城街道高屋村</v>
          </cell>
          <cell r="H1769" t="str">
            <v>张瀚镭</v>
          </cell>
          <cell r="I1769">
            <v>15884666220</v>
          </cell>
        </row>
        <row r="1770">
          <cell r="A1770" t="str">
            <v>润耀</v>
          </cell>
          <cell r="B1770" t="str">
            <v>盘螺</v>
          </cell>
          <cell r="C1770" t="str">
            <v>HRB400E Φ12</v>
          </cell>
          <cell r="D1770" t="str">
            <v>吨</v>
          </cell>
          <cell r="E1770">
            <v>22</v>
          </cell>
          <cell r="F1770">
            <v>45750</v>
          </cell>
          <cell r="G1770" t="str">
            <v>（华西简阳西城嘉苑）四川省成都市简阳市简城街道高屋村</v>
          </cell>
          <cell r="H1770" t="str">
            <v>张瀚镭</v>
          </cell>
          <cell r="I1770">
            <v>15884666220</v>
          </cell>
        </row>
        <row r="1771">
          <cell r="A1771" t="str">
            <v>润耀</v>
          </cell>
          <cell r="B1771" t="str">
            <v>螺纹钢</v>
          </cell>
          <cell r="C1771" t="str">
            <v>HRB400E Φ14 9m</v>
          </cell>
          <cell r="D1771" t="str">
            <v>吨</v>
          </cell>
          <cell r="E1771">
            <v>2.5</v>
          </cell>
          <cell r="F1771">
            <v>45750</v>
          </cell>
          <cell r="G1771" t="str">
            <v>（华西简阳西城嘉苑）四川省成都市简阳市简城街道高屋村</v>
          </cell>
          <cell r="H1771" t="str">
            <v>张瀚镭</v>
          </cell>
          <cell r="I1771">
            <v>15884666220</v>
          </cell>
        </row>
        <row r="1772">
          <cell r="A1772" t="str">
            <v>润耀</v>
          </cell>
          <cell r="B1772" t="str">
            <v>螺纹钢</v>
          </cell>
          <cell r="C1772" t="str">
            <v>HRB400E Φ16 9m</v>
          </cell>
          <cell r="D1772" t="str">
            <v>吨</v>
          </cell>
          <cell r="E1772">
            <v>66</v>
          </cell>
          <cell r="F1772">
            <v>45750</v>
          </cell>
          <cell r="G1772" t="str">
            <v>（华西简阳西城嘉苑）四川省成都市简阳市简城街道高屋村</v>
          </cell>
          <cell r="H1772" t="str">
            <v>张瀚镭</v>
          </cell>
          <cell r="I1772">
            <v>15884666220</v>
          </cell>
        </row>
        <row r="1773">
          <cell r="A1773" t="str">
            <v>润耀</v>
          </cell>
          <cell r="B1773" t="str">
            <v>螺纹钢</v>
          </cell>
          <cell r="C1773" t="str">
            <v>HRB400E Φ18 9m</v>
          </cell>
          <cell r="D1773" t="str">
            <v>吨</v>
          </cell>
          <cell r="E1773">
            <v>5</v>
          </cell>
          <cell r="F1773">
            <v>45750</v>
          </cell>
          <cell r="G1773" t="str">
            <v>（华西简阳西城嘉苑）四川省成都市简阳市简城街道高屋村</v>
          </cell>
          <cell r="H1773" t="str">
            <v>张瀚镭</v>
          </cell>
          <cell r="I1773">
            <v>15884666220</v>
          </cell>
        </row>
        <row r="1774">
          <cell r="A1774" t="str">
            <v>润耀</v>
          </cell>
          <cell r="B1774" t="str">
            <v>螺纹钢</v>
          </cell>
          <cell r="C1774" t="str">
            <v>HRB400E Φ20 9m</v>
          </cell>
          <cell r="D1774" t="str">
            <v>吨</v>
          </cell>
          <cell r="E1774">
            <v>13</v>
          </cell>
          <cell r="F1774">
            <v>45750</v>
          </cell>
          <cell r="G1774" t="str">
            <v>（华西简阳西城嘉苑）四川省成都市简阳市简城街道高屋村</v>
          </cell>
          <cell r="H1774" t="str">
            <v>张瀚镭</v>
          </cell>
          <cell r="I1774">
            <v>15884666220</v>
          </cell>
        </row>
        <row r="1775">
          <cell r="A1775" t="str">
            <v>润耀</v>
          </cell>
          <cell r="B1775" t="str">
            <v>螺纹钢</v>
          </cell>
          <cell r="C1775" t="str">
            <v>HRB400E Φ22 9m</v>
          </cell>
          <cell r="D1775" t="str">
            <v>吨</v>
          </cell>
          <cell r="E1775">
            <v>25</v>
          </cell>
          <cell r="F1775">
            <v>45750</v>
          </cell>
          <cell r="G1775" t="str">
            <v>（华西简阳西城嘉苑）四川省成都市简阳市简城街道高屋村</v>
          </cell>
          <cell r="H1775" t="str">
            <v>张瀚镭</v>
          </cell>
          <cell r="I1775">
            <v>15884666220</v>
          </cell>
        </row>
        <row r="1776">
          <cell r="A1776" t="str">
            <v>润耀</v>
          </cell>
          <cell r="B1776" t="str">
            <v>盘螺</v>
          </cell>
          <cell r="C1776" t="str">
            <v>HRB400E Φ8</v>
          </cell>
          <cell r="D1776" t="str">
            <v>吨</v>
          </cell>
          <cell r="E1776">
            <v>10</v>
          </cell>
          <cell r="F1776">
            <v>45750</v>
          </cell>
          <cell r="G1776" t="str">
            <v>（华西萌海科创农业生态谷）成都市简阳市白金山水库</v>
          </cell>
          <cell r="H1776" t="str">
            <v>石清国</v>
          </cell>
          <cell r="I1776">
            <v>13458642015</v>
          </cell>
        </row>
        <row r="1777">
          <cell r="A1777" t="str">
            <v>润耀</v>
          </cell>
          <cell r="B1777" t="str">
            <v>螺纹钢</v>
          </cell>
          <cell r="C1777" t="str">
            <v>HRB400E Φ12 9m</v>
          </cell>
          <cell r="D1777" t="str">
            <v>吨</v>
          </cell>
          <cell r="E1777">
            <v>5</v>
          </cell>
          <cell r="F1777">
            <v>45750</v>
          </cell>
          <cell r="G1777" t="str">
            <v>（华西萌海科创农业生态谷）成都市简阳市白金山水库</v>
          </cell>
          <cell r="H1777" t="str">
            <v>石清国</v>
          </cell>
          <cell r="I1777">
            <v>13458642015</v>
          </cell>
        </row>
        <row r="1778">
          <cell r="A1778" t="str">
            <v>润耀</v>
          </cell>
          <cell r="B1778" t="str">
            <v>螺纹钢</v>
          </cell>
          <cell r="C1778" t="str">
            <v>HRB500E Φ16</v>
          </cell>
          <cell r="D1778" t="str">
            <v>吨</v>
          </cell>
          <cell r="E1778">
            <v>6</v>
          </cell>
          <cell r="F1778">
            <v>45750</v>
          </cell>
          <cell r="G1778" t="str">
            <v>（华西萌海科创农业生态谷）成都市简阳市白金山水库</v>
          </cell>
          <cell r="H1778" t="str">
            <v>石清国</v>
          </cell>
          <cell r="I1778">
            <v>13458642015</v>
          </cell>
        </row>
        <row r="1779">
          <cell r="A1779" t="str">
            <v>润耀</v>
          </cell>
          <cell r="B1779" t="str">
            <v>螺纹钢</v>
          </cell>
          <cell r="C1779" t="str">
            <v>HRB500E Φ18</v>
          </cell>
          <cell r="D1779" t="str">
            <v>吨</v>
          </cell>
          <cell r="E1779">
            <v>6</v>
          </cell>
          <cell r="F1779">
            <v>45750</v>
          </cell>
          <cell r="G1779" t="str">
            <v>（华西萌海科创农业生态谷）成都市简阳市白金山水库</v>
          </cell>
          <cell r="H1779" t="str">
            <v>石清国</v>
          </cell>
          <cell r="I1779">
            <v>13458642015</v>
          </cell>
        </row>
        <row r="1780">
          <cell r="A1780" t="str">
            <v>润耀</v>
          </cell>
          <cell r="B1780" t="str">
            <v>螺纹钢</v>
          </cell>
          <cell r="C1780" t="str">
            <v>HRB500E Φ25</v>
          </cell>
          <cell r="D1780" t="str">
            <v>吨</v>
          </cell>
          <cell r="E1780">
            <v>10</v>
          </cell>
          <cell r="F1780">
            <v>45750</v>
          </cell>
          <cell r="G1780" t="str">
            <v>（华西萌海科创农业生态谷）成都市简阳市白金山水库</v>
          </cell>
          <cell r="H1780" t="str">
            <v>石清国</v>
          </cell>
          <cell r="I1780">
            <v>13458642015</v>
          </cell>
        </row>
        <row r="1781">
          <cell r="A1781" t="str">
            <v>润耀</v>
          </cell>
          <cell r="B1781" t="str">
            <v>螺纹钢</v>
          </cell>
          <cell r="C1781" t="str">
            <v>HRB400E Φ12 9m</v>
          </cell>
          <cell r="D1781" t="str">
            <v>吨</v>
          </cell>
          <cell r="E1781">
            <v>68.4</v>
          </cell>
          <cell r="F1781">
            <v>45750</v>
          </cell>
          <cell r="G1781" t="str">
            <v>（中铁十局-资乐高速4标）四川省眉山市仁寿县彰加镇促进村中铁十局资乐高速1#钢筋场</v>
          </cell>
          <cell r="H1781" t="str">
            <v>杨飞</v>
          </cell>
          <cell r="I1781">
            <v>15667998777</v>
          </cell>
        </row>
        <row r="1782">
          <cell r="A1782" t="str">
            <v>润耀</v>
          </cell>
          <cell r="B1782" t="str">
            <v>螺纹钢</v>
          </cell>
          <cell r="C1782" t="str">
            <v>HRB400E Φ25 9m</v>
          </cell>
          <cell r="D1782" t="str">
            <v>吨</v>
          </cell>
          <cell r="E1782">
            <v>35</v>
          </cell>
          <cell r="F1782">
            <v>45750</v>
          </cell>
          <cell r="G1782" t="str">
            <v>（中铁广州局-成渝扩容2标）成渝扩容项目ZCB3-2标2＃拌和站【雁江区联盟桥东北50米(资资路) 】</v>
          </cell>
          <cell r="H1782" t="str">
            <v>刘沛琦</v>
          </cell>
          <cell r="I1782">
            <v>18011784798</v>
          </cell>
        </row>
        <row r="1783">
          <cell r="A1783" t="str">
            <v>润耀</v>
          </cell>
          <cell r="B1783" t="str">
            <v>螺纹钢</v>
          </cell>
          <cell r="C1783" t="str">
            <v>HRB400E Φ28 9m</v>
          </cell>
          <cell r="D1783" t="str">
            <v>吨</v>
          </cell>
          <cell r="E1783">
            <v>35</v>
          </cell>
          <cell r="F1783">
            <v>45750</v>
          </cell>
          <cell r="G1783" t="str">
            <v>（中铁广州局-成渝扩容2标）成渝扩容项目ZCB3-2标2＃拌和站【雁江区联盟桥东北50米(资资路) 】</v>
          </cell>
          <cell r="H1783" t="str">
            <v>刘沛琦</v>
          </cell>
          <cell r="I1783">
            <v>18011784798</v>
          </cell>
        </row>
        <row r="1784">
          <cell r="A1784" t="str">
            <v>润耀</v>
          </cell>
          <cell r="B1784" t="str">
            <v>盘圆</v>
          </cell>
          <cell r="C1784" t="str">
            <v>HPB300Ф12</v>
          </cell>
          <cell r="D1784" t="str">
            <v>吨</v>
          </cell>
          <cell r="E1784">
            <v>35</v>
          </cell>
          <cell r="F1784">
            <v>45750</v>
          </cell>
          <cell r="G1784" t="str">
            <v>（中铁一局四建康新高速TJ1-2标）四川省甘孜州康定市318国道玉顶积雪观景台旁</v>
          </cell>
          <cell r="H1784" t="str">
            <v>宋健</v>
          </cell>
          <cell r="I1784">
            <v>15691628566</v>
          </cell>
        </row>
        <row r="1785">
          <cell r="A1785" t="str">
            <v>润耀</v>
          </cell>
          <cell r="B1785" t="str">
            <v>螺纹钢</v>
          </cell>
          <cell r="C1785" t="str">
            <v>HRB500EФ25*9m</v>
          </cell>
          <cell r="D1785" t="str">
            <v>吨</v>
          </cell>
          <cell r="E1785">
            <v>70</v>
          </cell>
          <cell r="F1785">
            <v>45750</v>
          </cell>
          <cell r="G1785" t="str">
            <v>（中铁六局呼和公司康新高速TJ4-2标）四川省甘孜藏族自治州康定市新都桥镇东俄罗三村中建八局搅拌站旁</v>
          </cell>
          <cell r="H1785" t="str">
            <v>许文刚</v>
          </cell>
          <cell r="I1785">
            <v>15848808186</v>
          </cell>
        </row>
        <row r="1786">
          <cell r="A1786" t="str">
            <v>润耀</v>
          </cell>
          <cell r="B1786" t="str">
            <v>螺纹钢</v>
          </cell>
          <cell r="C1786" t="str">
            <v>HRB400EФ16*9m</v>
          </cell>
          <cell r="D1786" t="str">
            <v>吨</v>
          </cell>
          <cell r="E1786">
            <v>35</v>
          </cell>
          <cell r="F1786">
            <v>45750</v>
          </cell>
          <cell r="G1786" t="str">
            <v>（中铁六局呼和公司康新高速TJ4-2标）四川省甘孜藏族自治州康定市新都桥镇东俄罗三村中建八局搅拌站旁</v>
          </cell>
          <cell r="H1786" t="str">
            <v>许文刚</v>
          </cell>
          <cell r="I1786">
            <v>15848808186</v>
          </cell>
        </row>
        <row r="1787">
          <cell r="A1787" t="str">
            <v>德胜</v>
          </cell>
          <cell r="B1787" t="str">
            <v>螺纹钢</v>
          </cell>
          <cell r="C1787" t="str">
            <v>HRB400E Φ12 9m</v>
          </cell>
          <cell r="D1787" t="str">
            <v>吨</v>
          </cell>
          <cell r="E1787">
            <v>5</v>
          </cell>
          <cell r="F1787">
            <v>45750</v>
          </cell>
          <cell r="G1787" t="str">
            <v>（中铁十局-资乐高速4标）四川省眉山市仁寿县彰加镇促进村中铁十局资乐高速1#钢筋场</v>
          </cell>
          <cell r="H1787" t="str">
            <v>杨飞</v>
          </cell>
          <cell r="I1787">
            <v>15667998777</v>
          </cell>
        </row>
        <row r="1788">
          <cell r="A1788" t="str">
            <v>德胜</v>
          </cell>
          <cell r="B1788" t="str">
            <v>螺纹钢</v>
          </cell>
          <cell r="C1788" t="str">
            <v>HRB400E Φ16 9m</v>
          </cell>
          <cell r="D1788" t="str">
            <v>吨</v>
          </cell>
          <cell r="E1788">
            <v>38</v>
          </cell>
          <cell r="F1788">
            <v>45750</v>
          </cell>
          <cell r="G1788" t="str">
            <v>（中铁十局-资乐高速4标）四川省眉山市仁寿县彰加镇促进村中铁十局资乐高速1#钢筋场</v>
          </cell>
          <cell r="H1788" t="str">
            <v>杨飞</v>
          </cell>
          <cell r="I1788">
            <v>15667998777</v>
          </cell>
        </row>
        <row r="1789">
          <cell r="A1789" t="str">
            <v>德胜</v>
          </cell>
          <cell r="B1789" t="str">
            <v>螺纹钢</v>
          </cell>
          <cell r="C1789" t="str">
            <v>HRB400E Φ22 12m</v>
          </cell>
          <cell r="D1789" t="str">
            <v>吨</v>
          </cell>
          <cell r="E1789">
            <v>28</v>
          </cell>
          <cell r="F1789">
            <v>45750</v>
          </cell>
          <cell r="G1789" t="str">
            <v>（中铁十局-资乐高速4标）四川省眉山市仁寿县彰加镇促进村中铁十局资乐高速1#钢筋场</v>
          </cell>
          <cell r="H1789" t="str">
            <v>杨飞</v>
          </cell>
          <cell r="I1789">
            <v>15667998777</v>
          </cell>
        </row>
        <row r="1790">
          <cell r="A1790" t="str">
            <v>德胜</v>
          </cell>
          <cell r="B1790" t="str">
            <v>螺纹钢</v>
          </cell>
          <cell r="C1790" t="str">
            <v>HRB400E Φ28 12m</v>
          </cell>
          <cell r="D1790" t="str">
            <v>吨</v>
          </cell>
          <cell r="E1790">
            <v>70</v>
          </cell>
          <cell r="F1790">
            <v>45750</v>
          </cell>
          <cell r="G1790" t="str">
            <v>（中铁广州局-成渝扩容2标）四川省资阳市雁江区南双路杨家糖房</v>
          </cell>
          <cell r="H1790" t="str">
            <v>邓志强</v>
          </cell>
          <cell r="I1790">
            <v>17603045490</v>
          </cell>
        </row>
        <row r="1791">
          <cell r="A1791" t="str">
            <v>德胜</v>
          </cell>
          <cell r="B1791" t="str">
            <v>螺纹钢</v>
          </cell>
          <cell r="C1791" t="str">
            <v>HRB400E Φ12 12m</v>
          </cell>
          <cell r="D1791" t="str">
            <v>吨</v>
          </cell>
          <cell r="E1791">
            <v>105</v>
          </cell>
          <cell r="F1791">
            <v>45750</v>
          </cell>
          <cell r="G1791" t="str">
            <v>（中铁广州局-成渝扩容2标）成渝扩容项目ZCB3-2标2＃拌和站【雁江区联盟桥东北50米(资资路) 】</v>
          </cell>
          <cell r="H1791" t="str">
            <v>刘沛琦</v>
          </cell>
          <cell r="I1791">
            <v>18011784798</v>
          </cell>
        </row>
        <row r="1792">
          <cell r="A1792" t="str">
            <v>德胜</v>
          </cell>
          <cell r="B1792" t="str">
            <v>螺纹钢</v>
          </cell>
          <cell r="C1792" t="str">
            <v>HRB400E Φ25 12m</v>
          </cell>
          <cell r="D1792" t="str">
            <v>吨</v>
          </cell>
          <cell r="E1792">
            <v>140</v>
          </cell>
          <cell r="F1792">
            <v>45750</v>
          </cell>
          <cell r="G1792" t="str">
            <v>（中铁广州局-成渝扩容2标）成渝扩容项目ZCB3-2标2＃拌和站【雁江区联盟桥东北50米(资资路) 】</v>
          </cell>
          <cell r="H1792" t="str">
            <v>刘沛琦</v>
          </cell>
          <cell r="I1792">
            <v>18011784798</v>
          </cell>
        </row>
        <row r="1793">
          <cell r="A1793" t="str">
            <v>成实</v>
          </cell>
          <cell r="B1793" t="str">
            <v>盘螺</v>
          </cell>
          <cell r="C1793" t="str">
            <v>HRB400E Φ10</v>
          </cell>
          <cell r="D1793" t="str">
            <v>吨</v>
          </cell>
          <cell r="E1793">
            <v>5</v>
          </cell>
          <cell r="F1793">
            <v>45750</v>
          </cell>
          <cell r="G1793" t="str">
            <v>（四川商建-射洪城乡一体化项目）遂宁市射洪市忠新幼儿园北侧约220米新溪小区</v>
          </cell>
          <cell r="H1793" t="str">
            <v>柏子刚</v>
          </cell>
          <cell r="I1793">
            <v>15692885305</v>
          </cell>
        </row>
        <row r="1794">
          <cell r="A1794" t="str">
            <v>成实</v>
          </cell>
          <cell r="B1794" t="str">
            <v>螺纹钢</v>
          </cell>
          <cell r="C1794" t="str">
            <v>HRB400E Φ12 9m</v>
          </cell>
          <cell r="D1794" t="str">
            <v>吨</v>
          </cell>
          <cell r="E1794">
            <v>15</v>
          </cell>
          <cell r="F1794">
            <v>45750</v>
          </cell>
          <cell r="G1794" t="str">
            <v>（四川商建-射洪城乡一体化项目）遂宁市射洪市忠新幼儿园北侧约220米新溪小区</v>
          </cell>
          <cell r="H1794" t="str">
            <v>柏子刚</v>
          </cell>
          <cell r="I1794">
            <v>15692885305</v>
          </cell>
        </row>
        <row r="1795">
          <cell r="A1795" t="str">
            <v>成实</v>
          </cell>
          <cell r="B1795" t="str">
            <v>螺纹钢</v>
          </cell>
          <cell r="C1795" t="str">
            <v>HRB400E Φ16 9m</v>
          </cell>
          <cell r="D1795" t="str">
            <v>吨</v>
          </cell>
          <cell r="E1795">
            <v>50</v>
          </cell>
          <cell r="F1795">
            <v>45750</v>
          </cell>
          <cell r="G1795" t="str">
            <v>（四川商建-射洪城乡一体化项目）遂宁市射洪市忠新幼儿园北侧约220米新溪小区</v>
          </cell>
          <cell r="H1795" t="str">
            <v>柏子刚</v>
          </cell>
          <cell r="I1795">
            <v>15692885305</v>
          </cell>
        </row>
        <row r="1796">
          <cell r="A1796" t="str">
            <v>成实</v>
          </cell>
          <cell r="B1796" t="str">
            <v>盘圆</v>
          </cell>
          <cell r="C1796" t="str">
            <v>HPB300Ф8</v>
          </cell>
          <cell r="D1796" t="str">
            <v>吨</v>
          </cell>
          <cell r="E1796">
            <v>70</v>
          </cell>
          <cell r="F1796">
            <v>45751</v>
          </cell>
          <cell r="G1796" t="str">
            <v>（中铁一局四建康新高速TJ1-2标）四川省甘孜州康定市318国道玉顶积雪观景台旁</v>
          </cell>
          <cell r="H1796" t="str">
            <v>宋健</v>
          </cell>
          <cell r="I1796">
            <v>15691628566</v>
          </cell>
        </row>
        <row r="1797">
          <cell r="A1797" t="str">
            <v>德胜</v>
          </cell>
          <cell r="B1797" t="str">
            <v>螺纹钢</v>
          </cell>
          <cell r="C1797" t="str">
            <v>HRB400E Φ25 9m</v>
          </cell>
          <cell r="D1797" t="str">
            <v>吨</v>
          </cell>
          <cell r="E1797">
            <v>35</v>
          </cell>
          <cell r="F1797">
            <v>45751</v>
          </cell>
          <cell r="G1797" t="str">
            <v>（中铁五局-成渝扩容3标）四川省资阳市雁江区伍隍镇铺子村雁江区X138</v>
          </cell>
          <cell r="H1797" t="str">
            <v>王健</v>
          </cell>
          <cell r="I1797">
            <v>17726168395</v>
          </cell>
        </row>
        <row r="1798">
          <cell r="A1798" t="str">
            <v>德胜</v>
          </cell>
          <cell r="B1798" t="str">
            <v>螺纹钢</v>
          </cell>
          <cell r="C1798" t="str">
            <v>HRB400E Φ12 12m</v>
          </cell>
          <cell r="D1798" t="str">
            <v>吨</v>
          </cell>
          <cell r="E1798">
            <v>72</v>
          </cell>
          <cell r="F1798">
            <v>45751</v>
          </cell>
          <cell r="G1798" t="str">
            <v>（中铁五局-成渝扩容3标）四川省资阳市雁江区伍隍镇铺子村雁江区X138</v>
          </cell>
          <cell r="H1798" t="str">
            <v>王健</v>
          </cell>
          <cell r="I1798">
            <v>17726168395</v>
          </cell>
        </row>
        <row r="1799">
          <cell r="A1799" t="str">
            <v>德胜</v>
          </cell>
          <cell r="B1799" t="str">
            <v>螺纹钢</v>
          </cell>
          <cell r="C1799" t="str">
            <v>HRB500EФ28*9m</v>
          </cell>
          <cell r="D1799" t="str">
            <v>吨</v>
          </cell>
          <cell r="E1799">
            <v>35</v>
          </cell>
          <cell r="F1799">
            <v>45751</v>
          </cell>
          <cell r="G1799" t="str">
            <v>（中铁六局呼和公司康新高速TJ4-2标）四川省甘孜藏族自治州康定市新都桥镇东俄罗三村中建八局搅拌站旁</v>
          </cell>
          <cell r="H1799" t="str">
            <v>许文刚</v>
          </cell>
          <cell r="I1799">
            <v>15848808186</v>
          </cell>
        </row>
        <row r="1800">
          <cell r="A1800" t="str">
            <v>德胜</v>
          </cell>
          <cell r="B1800" t="str">
            <v>螺纹钢</v>
          </cell>
          <cell r="C1800" t="str">
            <v>HRB500EФ22*9m</v>
          </cell>
          <cell r="D1800" t="str">
            <v>吨</v>
          </cell>
          <cell r="E1800">
            <v>35</v>
          </cell>
          <cell r="F1800">
            <v>45751</v>
          </cell>
          <cell r="G1800" t="str">
            <v>（中铁六局呼和公司康新高速TJ4-2标）四川省甘孜藏族自治州康定市新都桥镇东俄罗三村中建八局搅拌站旁</v>
          </cell>
          <cell r="H1800" t="str">
            <v>许文刚</v>
          </cell>
          <cell r="I1800">
            <v>15848808186</v>
          </cell>
        </row>
        <row r="1801">
          <cell r="A1801" t="str">
            <v>晋邦</v>
          </cell>
          <cell r="B1801" t="str">
            <v>高线</v>
          </cell>
          <cell r="C1801" t="str">
            <v>HPB300 Φ8</v>
          </cell>
          <cell r="D1801" t="str">
            <v>吨</v>
          </cell>
          <cell r="E1801">
            <v>5</v>
          </cell>
          <cell r="F1801">
            <v>45751</v>
          </cell>
          <cell r="G1801" t="str">
            <v>（五冶达州国道542项目-一工区路基四工段-1）达州市达州区桥湾镇兰庙村村民委员会</v>
          </cell>
          <cell r="H1801" t="str">
            <v>杨勇</v>
          </cell>
          <cell r="I1801">
            <v>18398563998</v>
          </cell>
        </row>
        <row r="1802">
          <cell r="A1802" t="str">
            <v>晋邦</v>
          </cell>
          <cell r="B1802" t="str">
            <v>螺纹钢</v>
          </cell>
          <cell r="C1802" t="str">
            <v>HRB400E Φ16 9m</v>
          </cell>
          <cell r="D1802" t="str">
            <v>吨</v>
          </cell>
          <cell r="E1802">
            <v>5</v>
          </cell>
          <cell r="F1802">
            <v>45751</v>
          </cell>
          <cell r="G1802" t="str">
            <v>（五冶达州国道542项目-一工区路基四工段-1）达州市达州区桥湾镇兰庙村村民委员会</v>
          </cell>
          <cell r="H1802" t="str">
            <v>杨勇</v>
          </cell>
          <cell r="I1802">
            <v>18398563998</v>
          </cell>
        </row>
        <row r="1803">
          <cell r="A1803" t="str">
            <v>晋邦</v>
          </cell>
          <cell r="B1803" t="str">
            <v>螺纹钢</v>
          </cell>
          <cell r="C1803" t="str">
            <v>HRB400E Φ18 9m</v>
          </cell>
          <cell r="D1803" t="str">
            <v>吨</v>
          </cell>
          <cell r="E1803">
            <v>8</v>
          </cell>
          <cell r="F1803">
            <v>45751</v>
          </cell>
          <cell r="G1803" t="str">
            <v>（五冶达州国道542项目-一工区路基四工段-1）达州市达州区桥湾镇兰庙村村民委员会</v>
          </cell>
          <cell r="H1803" t="str">
            <v>杨勇</v>
          </cell>
          <cell r="I1803">
            <v>18398563998</v>
          </cell>
        </row>
        <row r="1804">
          <cell r="A1804" t="str">
            <v>晋邦</v>
          </cell>
          <cell r="B1804" t="str">
            <v>螺纹钢</v>
          </cell>
          <cell r="C1804" t="str">
            <v>HRB400E Φ22 9m</v>
          </cell>
          <cell r="D1804" t="str">
            <v>吨</v>
          </cell>
          <cell r="E1804">
            <v>17</v>
          </cell>
          <cell r="F1804">
            <v>45751</v>
          </cell>
          <cell r="G1804" t="str">
            <v>（五冶达州国道542项目-一工区路基四工段-1）达州市达州区桥湾镇兰庙村村民委员会</v>
          </cell>
          <cell r="H1804" t="str">
            <v>杨勇</v>
          </cell>
          <cell r="I1804">
            <v>18398563998</v>
          </cell>
        </row>
        <row r="1805">
          <cell r="A1805" t="str">
            <v>达钢</v>
          </cell>
          <cell r="B1805" t="str">
            <v>螺纹钢</v>
          </cell>
          <cell r="C1805" t="str">
            <v>HRB400E Φ16 9m</v>
          </cell>
          <cell r="D1805" t="str">
            <v>吨</v>
          </cell>
          <cell r="E1805">
            <v>12</v>
          </cell>
          <cell r="F1805">
            <v>45751</v>
          </cell>
          <cell r="G1805" t="str">
            <v>（五冶达州国道542项目-一工区桥梁二工段）四川省达州市达川区达川区石梯镇石成村</v>
          </cell>
          <cell r="H1805" t="str">
            <v>夏树彬</v>
          </cell>
          <cell r="I1805">
            <v>13518183653</v>
          </cell>
        </row>
        <row r="1806">
          <cell r="A1806" t="str">
            <v>达钢</v>
          </cell>
          <cell r="B1806" t="str">
            <v>螺纹钢</v>
          </cell>
          <cell r="C1806" t="str">
            <v>HRB400E Φ25 9m</v>
          </cell>
          <cell r="D1806" t="str">
            <v>吨</v>
          </cell>
          <cell r="E1806">
            <v>10</v>
          </cell>
          <cell r="F1806">
            <v>45751</v>
          </cell>
          <cell r="G1806" t="str">
            <v>（五冶达州国道542项目-一工区桥梁二工段）四川省达州市达川区达川区石梯镇石成村</v>
          </cell>
          <cell r="H1806" t="str">
            <v>夏树彬</v>
          </cell>
          <cell r="I1806">
            <v>13518183653</v>
          </cell>
        </row>
        <row r="1807">
          <cell r="A1807" t="str">
            <v>达钢</v>
          </cell>
          <cell r="B1807" t="str">
            <v>螺纹钢</v>
          </cell>
          <cell r="C1807" t="str">
            <v>HRB400E Φ28 9m</v>
          </cell>
          <cell r="D1807" t="str">
            <v>吨</v>
          </cell>
          <cell r="E1807">
            <v>23</v>
          </cell>
          <cell r="F1807">
            <v>45751</v>
          </cell>
          <cell r="G1807" t="str">
            <v>（五冶达州国道542项目-一工区桥梁二工段）四川省达州市达川区达川区石梯镇石成村</v>
          </cell>
          <cell r="H1807" t="str">
            <v>夏树彬</v>
          </cell>
          <cell r="I1807">
            <v>13518183653</v>
          </cell>
        </row>
        <row r="1808">
          <cell r="A1808" t="str">
            <v>润耀</v>
          </cell>
          <cell r="B1808" t="str">
            <v>高线</v>
          </cell>
          <cell r="C1808" t="str">
            <v>HPB300Φ10</v>
          </cell>
          <cell r="D1808" t="str">
            <v>吨</v>
          </cell>
          <cell r="E1808">
            <v>35</v>
          </cell>
          <cell r="F1808">
            <v>45751</v>
          </cell>
          <cell r="G1808" t="str">
            <v>（中铁三局-铜资高速1标）四川省资阳市安岳县石羊镇猫坝村2#钢筋场</v>
          </cell>
          <cell r="H1808" t="str">
            <v>王雪</v>
          </cell>
          <cell r="I1808">
            <v>18729676589</v>
          </cell>
        </row>
        <row r="1809">
          <cell r="A1809" t="str">
            <v>润耀</v>
          </cell>
          <cell r="B1809" t="str">
            <v>高线</v>
          </cell>
          <cell r="C1809" t="str">
            <v>HPB300Φ10</v>
          </cell>
          <cell r="D1809" t="str">
            <v>吨</v>
          </cell>
          <cell r="E1809">
            <v>35</v>
          </cell>
          <cell r="F1809">
            <v>45751</v>
          </cell>
          <cell r="G1809" t="str">
            <v>（中铁十局-资乐高速4标）四川省眉山市仁寿县彰加镇促进村中铁十局资乐高速1#钢筋场</v>
          </cell>
          <cell r="H1809" t="str">
            <v>杨飞</v>
          </cell>
          <cell r="I1809">
            <v>15667998777</v>
          </cell>
        </row>
        <row r="1810">
          <cell r="A1810" t="str">
            <v>润耀</v>
          </cell>
          <cell r="B1810" t="str">
            <v>螺纹钢</v>
          </cell>
          <cell r="C1810" t="str">
            <v>HRB400EФ25*12m</v>
          </cell>
          <cell r="D1810" t="str">
            <v>吨</v>
          </cell>
          <cell r="E1810">
            <v>35</v>
          </cell>
          <cell r="F1810">
            <v>45751</v>
          </cell>
          <cell r="G1810" t="str">
            <v>（中铁八局康新高速TJ4-1标）四川省甘孜州康定市新都桥镇超限载检测站</v>
          </cell>
          <cell r="H1810" t="str">
            <v>杨建</v>
          </cell>
          <cell r="I1810">
            <v>13551322467</v>
          </cell>
        </row>
        <row r="1811">
          <cell r="A1811" t="str">
            <v>润耀</v>
          </cell>
          <cell r="B1811" t="str">
            <v>螺纹钢</v>
          </cell>
          <cell r="C1811" t="str">
            <v>HRB400EФ28*9m</v>
          </cell>
          <cell r="D1811" t="str">
            <v>吨</v>
          </cell>
          <cell r="E1811">
            <v>35</v>
          </cell>
          <cell r="F1811">
            <v>45751</v>
          </cell>
          <cell r="G1811" t="str">
            <v>（中铁八局康新高速TJ4-1标）四川省甘孜州康定市新都桥镇超限载检测站</v>
          </cell>
          <cell r="H1811" t="str">
            <v>杨建</v>
          </cell>
          <cell r="I1811">
            <v>13551322467</v>
          </cell>
        </row>
        <row r="1812">
          <cell r="A1812" t="str">
            <v>达钢</v>
          </cell>
          <cell r="B1812" t="str">
            <v>螺纹钢</v>
          </cell>
          <cell r="C1812" t="str">
            <v>HRB400E 32*12米</v>
          </cell>
          <cell r="D1812" t="str">
            <v>吨</v>
          </cell>
          <cell r="E1812">
            <v>54</v>
          </cell>
          <cell r="F1812">
            <v>45752</v>
          </cell>
          <cell r="G1812" t="str">
            <v>(五冶钢构医学科学产业园建设项目房建三部-排洪渠)四川省南充市顺庆区搬罾街道学府大道二段</v>
          </cell>
          <cell r="H1812" t="str">
            <v>郑林</v>
          </cell>
          <cell r="I1812">
            <v>18349955455</v>
          </cell>
        </row>
        <row r="1813">
          <cell r="A1813" t="str">
            <v>达钢</v>
          </cell>
          <cell r="B1813" t="str">
            <v>盘圆</v>
          </cell>
          <cell r="C1813" t="str">
            <v>HPB300Φ 10</v>
          </cell>
          <cell r="D1813" t="str">
            <v>吨</v>
          </cell>
          <cell r="E1813">
            <v>8</v>
          </cell>
          <cell r="F1813">
            <v>45752</v>
          </cell>
          <cell r="G1813" t="str">
            <v>(五冶钢构医学科学产业园建设项目房建三部-排洪渠)四川省南充市顺庆区搬罾街道学府大道二段</v>
          </cell>
          <cell r="H1813" t="str">
            <v>郑林</v>
          </cell>
          <cell r="I1813">
            <v>18349955455</v>
          </cell>
        </row>
        <row r="1814">
          <cell r="A1814" t="str">
            <v>达钢</v>
          </cell>
          <cell r="B1814" t="str">
            <v>螺纹钢</v>
          </cell>
          <cell r="C1814" t="str">
            <v>HRB400E 25*9m</v>
          </cell>
          <cell r="D1814" t="str">
            <v>吨</v>
          </cell>
          <cell r="E1814">
            <v>9</v>
          </cell>
          <cell r="F1814">
            <v>45752</v>
          </cell>
          <cell r="G1814" t="str">
            <v>(五冶钢构医学科学产业园建设项目房建三部-排洪渠)四川省南充市顺庆区搬罾街道学府大道二段</v>
          </cell>
          <cell r="H1814" t="str">
            <v>郑林</v>
          </cell>
          <cell r="I1814">
            <v>18349955455</v>
          </cell>
        </row>
        <row r="1815">
          <cell r="A1815" t="str">
            <v>德胜</v>
          </cell>
          <cell r="B1815" t="str">
            <v>螺纹钢</v>
          </cell>
          <cell r="C1815" t="str">
            <v>HRB400E Φ12 9m</v>
          </cell>
          <cell r="D1815" t="str">
            <v>吨</v>
          </cell>
          <cell r="E1815">
            <v>19</v>
          </cell>
          <cell r="F1815">
            <v>45752</v>
          </cell>
          <cell r="G1815" t="str">
            <v>(五冶钢构医学科学产业园建设项目房建连接线道路工程)四川省南充市顺庆区搬罾街道学府大道二段</v>
          </cell>
          <cell r="H1815" t="str">
            <v>刘建中</v>
          </cell>
          <cell r="I1815">
            <v>13908143055</v>
          </cell>
        </row>
        <row r="1816">
          <cell r="A1816" t="str">
            <v>德胜</v>
          </cell>
          <cell r="B1816" t="str">
            <v>螺纹钢</v>
          </cell>
          <cell r="C1816" t="str">
            <v>HRB400E Φ14 9m</v>
          </cell>
          <cell r="D1816" t="str">
            <v>吨</v>
          </cell>
          <cell r="E1816">
            <v>11</v>
          </cell>
          <cell r="F1816">
            <v>45752</v>
          </cell>
          <cell r="G1816" t="str">
            <v>(五冶钢构医学科学产业园建设项目房建连接线道路工程)四川省南充市顺庆区搬罾街道学府大道二段</v>
          </cell>
          <cell r="H1816" t="str">
            <v>刘建中</v>
          </cell>
          <cell r="I1816">
            <v>13908143055</v>
          </cell>
        </row>
        <row r="1817">
          <cell r="A1817" t="str">
            <v>德胜</v>
          </cell>
          <cell r="B1817" t="str">
            <v>螺纹钢</v>
          </cell>
          <cell r="C1817" t="str">
            <v>HRB400E Φ18 9m</v>
          </cell>
          <cell r="D1817" t="str">
            <v>吨</v>
          </cell>
          <cell r="E1817">
            <v>5</v>
          </cell>
          <cell r="F1817">
            <v>45752</v>
          </cell>
          <cell r="G1817" t="str">
            <v>(五冶钢构医学科学产业园建设项目房建连接线道路工程)四川省南充市顺庆区搬罾街道学府大道二段</v>
          </cell>
          <cell r="H1817" t="str">
            <v>刘建中</v>
          </cell>
          <cell r="I1817">
            <v>13908143055</v>
          </cell>
        </row>
        <row r="1818">
          <cell r="A1818" t="str">
            <v>德胜</v>
          </cell>
          <cell r="B1818" t="str">
            <v>螺纹钢</v>
          </cell>
          <cell r="C1818" t="str">
            <v>HRB400E 18*9m</v>
          </cell>
          <cell r="D1818" t="str">
            <v>吨</v>
          </cell>
          <cell r="E1818">
            <v>3</v>
          </cell>
          <cell r="F1818">
            <v>45752</v>
          </cell>
          <cell r="G1818" t="str">
            <v>(五冶钢构医学科学产业园建设项目房建三部-排洪渠)四川省南充市顺庆区搬罾街道学府大道二段</v>
          </cell>
          <cell r="H1818" t="str">
            <v>郑林</v>
          </cell>
          <cell r="I1818">
            <v>18349955455</v>
          </cell>
        </row>
        <row r="1819">
          <cell r="A1819" t="str">
            <v>德胜</v>
          </cell>
          <cell r="B1819" t="str">
            <v>螺纹钢</v>
          </cell>
          <cell r="C1819" t="str">
            <v>HRB400E 16*9m</v>
          </cell>
          <cell r="D1819" t="str">
            <v>吨</v>
          </cell>
          <cell r="E1819">
            <v>12</v>
          </cell>
          <cell r="F1819">
            <v>45752</v>
          </cell>
          <cell r="G1819" t="str">
            <v>(五冶钢构医学科学产业园建设项目房建三部-排洪渠)四川省南充市顺庆区搬罾街道学府大道二段</v>
          </cell>
          <cell r="H1819" t="str">
            <v>郑林</v>
          </cell>
          <cell r="I1819">
            <v>18349955455</v>
          </cell>
        </row>
        <row r="1820">
          <cell r="A1820" t="str">
            <v>德胜</v>
          </cell>
          <cell r="B1820" t="str">
            <v>螺纹钢</v>
          </cell>
          <cell r="C1820" t="str">
            <v>HRB400E 14*9m</v>
          </cell>
          <cell r="D1820" t="str">
            <v>吨</v>
          </cell>
          <cell r="E1820">
            <v>6</v>
          </cell>
          <cell r="F1820">
            <v>45752</v>
          </cell>
          <cell r="G1820" t="str">
            <v>(五冶钢构医学科学产业园建设项目房建三部-排洪渠)四川省南充市顺庆区搬罾街道学府大道二段</v>
          </cell>
          <cell r="H1820" t="str">
            <v>郑林</v>
          </cell>
          <cell r="I1820">
            <v>18349955455</v>
          </cell>
        </row>
        <row r="1821">
          <cell r="A1821" t="str">
            <v>德胜</v>
          </cell>
          <cell r="B1821" t="str">
            <v>螺纹钢</v>
          </cell>
          <cell r="C1821" t="str">
            <v>HRB400E 32*12米</v>
          </cell>
          <cell r="D1821" t="str">
            <v>吨</v>
          </cell>
          <cell r="E1821">
            <v>13</v>
          </cell>
          <cell r="F1821">
            <v>45752</v>
          </cell>
          <cell r="G1821" t="str">
            <v>(五冶钢构医学科学产业园建设项目房建三部-排洪渠)四川省南充市顺庆区搬罾街道学府大道二段</v>
          </cell>
          <cell r="H1821" t="str">
            <v>郑林</v>
          </cell>
          <cell r="I1821">
            <v>18349955455</v>
          </cell>
        </row>
        <row r="1822">
          <cell r="A1822" t="str">
            <v>成实</v>
          </cell>
          <cell r="B1822" t="str">
            <v>盘螺</v>
          </cell>
          <cell r="C1822" t="str">
            <v>HRB400E Φ8</v>
          </cell>
          <cell r="D1822" t="str">
            <v>吨</v>
          </cell>
          <cell r="E1822">
            <v>30</v>
          </cell>
          <cell r="F1822">
            <v>45752</v>
          </cell>
          <cell r="G1822" t="str">
            <v>（中核华兴-峨眉山项目）四川省乐山市峨眉山市双福镇梓橦庙红华五期中核华兴工地</v>
          </cell>
          <cell r="H1822" t="str">
            <v>李汉军</v>
          </cell>
          <cell r="I1822">
            <v>18691249091</v>
          </cell>
        </row>
        <row r="1823">
          <cell r="A1823" t="str">
            <v>成实</v>
          </cell>
          <cell r="B1823" t="str">
            <v>盘螺</v>
          </cell>
          <cell r="C1823" t="str">
            <v>HRB400E Φ10</v>
          </cell>
          <cell r="D1823" t="str">
            <v>吨</v>
          </cell>
          <cell r="E1823">
            <v>5</v>
          </cell>
          <cell r="F1823">
            <v>45752</v>
          </cell>
          <cell r="G1823" t="str">
            <v>（中核华兴-峨眉山项目）四川省乐山市峨眉山市双福镇梓橦庙红华五期中核华兴工地</v>
          </cell>
          <cell r="H1823" t="str">
            <v>李汉军</v>
          </cell>
          <cell r="I1823" t="str">
            <v>18691249091</v>
          </cell>
        </row>
        <row r="1824">
          <cell r="A1824" t="str">
            <v>润耀</v>
          </cell>
          <cell r="B1824" t="str">
            <v>高线</v>
          </cell>
          <cell r="C1824" t="str">
            <v>HPB300Φ12</v>
          </cell>
          <cell r="D1824" t="str">
            <v>吨</v>
          </cell>
          <cell r="E1824">
            <v>29</v>
          </cell>
          <cell r="F1824">
            <v>45752</v>
          </cell>
          <cell r="G1824" t="str">
            <v>（中铁五局-成渝扩容3标）四川省资阳市雁江区伍隍镇铺子村雁江区X138</v>
          </cell>
          <cell r="H1824" t="str">
            <v>王健</v>
          </cell>
          <cell r="I1824">
            <v>17726168395</v>
          </cell>
        </row>
        <row r="1825">
          <cell r="A1825" t="str">
            <v>润耀</v>
          </cell>
          <cell r="B1825" t="str">
            <v>高线</v>
          </cell>
          <cell r="C1825" t="str">
            <v>HPB300Φ10</v>
          </cell>
          <cell r="D1825" t="str">
            <v>吨</v>
          </cell>
          <cell r="E1825">
            <v>6</v>
          </cell>
          <cell r="F1825">
            <v>45752</v>
          </cell>
          <cell r="G1825" t="str">
            <v>（中铁五局-成渝扩容3标）四川省资阳市雁江区伍隍镇铺子村雁江区X138</v>
          </cell>
          <cell r="H1825" t="str">
            <v>王健</v>
          </cell>
          <cell r="I1825">
            <v>17726168395</v>
          </cell>
        </row>
        <row r="1826">
          <cell r="A1826" t="str">
            <v>晋邦</v>
          </cell>
          <cell r="B1826" t="str">
            <v>螺纹钢</v>
          </cell>
          <cell r="C1826" t="str">
            <v>HRB400EФ28*12m</v>
          </cell>
          <cell r="D1826" t="str">
            <v>吨</v>
          </cell>
          <cell r="E1826">
            <v>35</v>
          </cell>
          <cell r="F1826">
            <v>45752</v>
          </cell>
          <cell r="G1826" t="str">
            <v>（中铁八局康新高速TJ4-1标）四川省甘孜州康定市新都桥镇超限载检测站</v>
          </cell>
          <cell r="H1826" t="str">
            <v>杨建</v>
          </cell>
          <cell r="I1826">
            <v>13551322467</v>
          </cell>
        </row>
        <row r="1827">
          <cell r="A1827" t="str">
            <v>晋邦</v>
          </cell>
          <cell r="B1827" t="str">
            <v>盘圆</v>
          </cell>
          <cell r="C1827" t="str">
            <v>HPB300Ф10</v>
          </cell>
          <cell r="D1827" t="str">
            <v>吨</v>
          </cell>
          <cell r="E1827">
            <v>35</v>
          </cell>
          <cell r="F1827">
            <v>45752</v>
          </cell>
          <cell r="G1827" t="str">
            <v>（中铁八局康新高速TJ4-1标）四川省甘孜州康定市新都桥镇超限载检测站</v>
          </cell>
          <cell r="H1827" t="str">
            <v>杨建</v>
          </cell>
          <cell r="I1827">
            <v>13551322467</v>
          </cell>
        </row>
        <row r="1828">
          <cell r="A1828" t="str">
            <v>成实</v>
          </cell>
          <cell r="B1828" t="str">
            <v>盘螺</v>
          </cell>
          <cell r="C1828" t="str">
            <v>HRB400E Φ8</v>
          </cell>
          <cell r="D1828" t="str">
            <v>吨</v>
          </cell>
          <cell r="E1828">
            <v>22</v>
          </cell>
          <cell r="F1828">
            <v>45753</v>
          </cell>
          <cell r="G1828" t="str">
            <v>（四川商建-射洪城乡一体化项目）遂宁市射洪市忠新幼儿园北侧约220米新溪小区</v>
          </cell>
          <cell r="H1828" t="str">
            <v>柏子刚</v>
          </cell>
          <cell r="I1828">
            <v>15692885305</v>
          </cell>
        </row>
        <row r="1829">
          <cell r="A1829" t="str">
            <v>成实</v>
          </cell>
          <cell r="B1829" t="str">
            <v>螺纹钢</v>
          </cell>
          <cell r="C1829" t="str">
            <v>HRB400E Φ18 9m</v>
          </cell>
          <cell r="D1829" t="str">
            <v>吨</v>
          </cell>
          <cell r="E1829">
            <v>5</v>
          </cell>
          <cell r="F1829">
            <v>45753</v>
          </cell>
          <cell r="G1829" t="str">
            <v>（四川商建-射洪城乡一体化项目）遂宁市射洪市忠新幼儿园北侧约220米新溪小区</v>
          </cell>
          <cell r="H1829" t="str">
            <v>柏子刚</v>
          </cell>
          <cell r="I1829">
            <v>15692885305</v>
          </cell>
        </row>
        <row r="1830">
          <cell r="A1830" t="str">
            <v>成实</v>
          </cell>
          <cell r="B1830" t="str">
            <v>螺纹钢</v>
          </cell>
          <cell r="C1830" t="str">
            <v>HRB400E Φ25 9m</v>
          </cell>
          <cell r="D1830" t="str">
            <v>吨</v>
          </cell>
          <cell r="E1830">
            <v>5</v>
          </cell>
          <cell r="F1830">
            <v>45753</v>
          </cell>
          <cell r="G1830" t="str">
            <v>（四川商建-射洪城乡一体化项目）遂宁市射洪市忠新幼儿园北侧约220米新溪小区</v>
          </cell>
          <cell r="H1830" t="str">
            <v>柏子刚</v>
          </cell>
          <cell r="I1830">
            <v>15692885305</v>
          </cell>
        </row>
        <row r="1831">
          <cell r="A1831" t="str">
            <v>晋邦</v>
          </cell>
          <cell r="B1831" t="str">
            <v>螺纹钢</v>
          </cell>
          <cell r="C1831" t="str">
            <v>HRB400E Φ12 9m</v>
          </cell>
          <cell r="D1831" t="str">
            <v>吨</v>
          </cell>
          <cell r="E1831">
            <v>3</v>
          </cell>
          <cell r="F1831">
            <v>45753</v>
          </cell>
          <cell r="G1831" t="str">
            <v>（五冶达州国道542项目-三工区路基八工段(连接线)）四川省达州市达川区大堰镇梨子沟</v>
          </cell>
          <cell r="H1831" t="str">
            <v>谭鹏程</v>
          </cell>
          <cell r="I1831">
            <v>18280895666</v>
          </cell>
        </row>
        <row r="1832">
          <cell r="A1832" t="str">
            <v>晋邦</v>
          </cell>
          <cell r="B1832" t="str">
            <v>螺纹钢</v>
          </cell>
          <cell r="C1832" t="str">
            <v>HRB400E Φ16 9m</v>
          </cell>
          <cell r="D1832" t="str">
            <v>吨</v>
          </cell>
          <cell r="E1832">
            <v>9</v>
          </cell>
          <cell r="F1832">
            <v>45753</v>
          </cell>
          <cell r="G1832" t="str">
            <v>（五冶达州国道542项目-三工区路基八工段(连接线)）四川省达州市达川区大堰镇梨子沟</v>
          </cell>
          <cell r="H1832" t="str">
            <v>谭鹏程</v>
          </cell>
          <cell r="I1832">
            <v>18280895666</v>
          </cell>
        </row>
        <row r="1833">
          <cell r="A1833" t="str">
            <v>晋邦</v>
          </cell>
          <cell r="B1833" t="str">
            <v>螺纹钢</v>
          </cell>
          <cell r="C1833" t="str">
            <v>HRB400E Φ18 9m</v>
          </cell>
          <cell r="D1833" t="str">
            <v>吨</v>
          </cell>
          <cell r="E1833">
            <v>6</v>
          </cell>
          <cell r="F1833">
            <v>45753</v>
          </cell>
          <cell r="G1833" t="str">
            <v>（五冶达州国道542项目-三工区路基八工段(连接线)）四川省达州市达川区大堰镇梨子沟</v>
          </cell>
          <cell r="H1833" t="str">
            <v>谭鹏程</v>
          </cell>
          <cell r="I1833">
            <v>18280895666</v>
          </cell>
        </row>
        <row r="1834">
          <cell r="A1834" t="str">
            <v>晋邦</v>
          </cell>
          <cell r="B1834" t="str">
            <v>螺纹钢</v>
          </cell>
          <cell r="C1834" t="str">
            <v>HRB400E Φ32 9m</v>
          </cell>
          <cell r="D1834" t="str">
            <v>吨</v>
          </cell>
          <cell r="E1834">
            <v>17</v>
          </cell>
          <cell r="F1834">
            <v>45753</v>
          </cell>
          <cell r="G1834" t="str">
            <v>（五冶达州国道542项目-三工区路基八工段(连接线)）四川省达州市达川区大堰镇梨子沟</v>
          </cell>
          <cell r="H1834" t="str">
            <v>谭鹏程</v>
          </cell>
          <cell r="I1834">
            <v>18280895666</v>
          </cell>
        </row>
        <row r="1835">
          <cell r="A1835" t="str">
            <v>润耀</v>
          </cell>
          <cell r="B1835" t="str">
            <v>螺纹钢</v>
          </cell>
          <cell r="C1835" t="str">
            <v>HRB400EФ25*9m</v>
          </cell>
          <cell r="D1835" t="str">
            <v>吨</v>
          </cell>
          <cell r="E1835">
            <v>35</v>
          </cell>
          <cell r="F1835">
            <v>45753</v>
          </cell>
          <cell r="G1835" t="str">
            <v>（中铁一局四公司康新高速TJ1-1标雅加梗隧道）四川省甘孜州康定市雅加梗路基</v>
          </cell>
          <cell r="H1835" t="str">
            <v>王锡俊</v>
          </cell>
          <cell r="I1835">
            <v>18736877891</v>
          </cell>
        </row>
        <row r="1836">
          <cell r="A1836" t="str">
            <v>润耀</v>
          </cell>
          <cell r="B1836" t="str">
            <v>螺纹钢</v>
          </cell>
          <cell r="C1836" t="str">
            <v>HRB400EФ22*9m</v>
          </cell>
          <cell r="D1836" t="str">
            <v>吨</v>
          </cell>
          <cell r="E1836">
            <v>35</v>
          </cell>
          <cell r="F1836">
            <v>45753</v>
          </cell>
          <cell r="G1836" t="str">
            <v>（中铁一局四公司康新高速TJ1-1标贡不卡隧道）四川省甘孜州康定市折多塘村车管所旁</v>
          </cell>
          <cell r="H1836" t="str">
            <v>王锡俊</v>
          </cell>
          <cell r="I1836">
            <v>18736877891</v>
          </cell>
        </row>
        <row r="1837">
          <cell r="A1837" t="str">
            <v>润耀</v>
          </cell>
          <cell r="B1837" t="str">
            <v>螺纹钢</v>
          </cell>
          <cell r="C1837" t="str">
            <v>HRB400E Φ32 9m</v>
          </cell>
          <cell r="D1837" t="str">
            <v>吨</v>
          </cell>
          <cell r="E1837">
            <v>35</v>
          </cell>
          <cell r="F1837">
            <v>45753</v>
          </cell>
          <cell r="G1837" t="str">
            <v>（中铁二局-成渝扩容4标）四川省成都市简阳市杨家镇桐子湾村二局拌合站</v>
          </cell>
          <cell r="H1837" t="str">
            <v>陈钢</v>
          </cell>
          <cell r="I1837">
            <v>13018165813</v>
          </cell>
        </row>
        <row r="1838">
          <cell r="A1838" t="str">
            <v>润耀</v>
          </cell>
          <cell r="B1838" t="str">
            <v>螺纹钢</v>
          </cell>
          <cell r="C1838" t="str">
            <v>HRB400E Φ32 9m</v>
          </cell>
          <cell r="D1838" t="str">
            <v>吨</v>
          </cell>
          <cell r="E1838">
            <v>35</v>
          </cell>
          <cell r="F1838">
            <v>45753</v>
          </cell>
          <cell r="G1838" t="str">
            <v>（中铁广州局-成渝扩容2标）四川省资阳市雁江区堪嘉镇陈家湾刘家湾大桥桥头</v>
          </cell>
          <cell r="H1838" t="str">
            <v>刘沛琦</v>
          </cell>
          <cell r="I1838">
            <v>18011784798</v>
          </cell>
        </row>
        <row r="1839">
          <cell r="A1839" t="str">
            <v>润耀</v>
          </cell>
          <cell r="B1839" t="str">
            <v>螺纹钢</v>
          </cell>
          <cell r="C1839" t="str">
            <v>HRB400E Φ20 9m</v>
          </cell>
          <cell r="D1839" t="str">
            <v>吨</v>
          </cell>
          <cell r="E1839">
            <v>35</v>
          </cell>
          <cell r="F1839">
            <v>45753</v>
          </cell>
          <cell r="G1839" t="str">
            <v>（中铁广州局-成渝扩容2标）四川省资阳市雁江区堪嘉镇陈家湾刘家湾大桥桥头</v>
          </cell>
          <cell r="H1839" t="str">
            <v>刘沛琦</v>
          </cell>
          <cell r="I1839">
            <v>18011784798</v>
          </cell>
        </row>
        <row r="1840">
          <cell r="A1840" t="str">
            <v>晋邦</v>
          </cell>
          <cell r="B1840" t="str">
            <v>圆钢</v>
          </cell>
          <cell r="C1840" t="str">
            <v>HPB300 Φ14×9米</v>
          </cell>
          <cell r="D1840" t="str">
            <v>吨</v>
          </cell>
          <cell r="E1840">
            <v>6</v>
          </cell>
          <cell r="F1840">
            <v>45753</v>
          </cell>
          <cell r="G1840" t="str">
            <v>（自永2标九局西南分公司钢筋棚）四川省自贡市骑龙镇大湾村</v>
          </cell>
          <cell r="H1840" t="str">
            <v>高彦彬</v>
          </cell>
          <cell r="I1840">
            <v>13835906370</v>
          </cell>
        </row>
        <row r="1841">
          <cell r="A1841" t="str">
            <v>晋邦</v>
          </cell>
          <cell r="B1841" t="str">
            <v>螺纹钢</v>
          </cell>
          <cell r="C1841" t="str">
            <v>HRB400E Φ12×9米</v>
          </cell>
          <cell r="D1841" t="str">
            <v>吨</v>
          </cell>
          <cell r="E1841">
            <v>6</v>
          </cell>
          <cell r="F1841">
            <v>45753</v>
          </cell>
          <cell r="G1841" t="str">
            <v>（自永2标九局西南分公司钢筋棚）四川省自贡市骑龙镇大湾村</v>
          </cell>
          <cell r="H1841" t="str">
            <v>高彦彬</v>
          </cell>
          <cell r="I1841">
            <v>13835906370</v>
          </cell>
        </row>
        <row r="1842">
          <cell r="A1842" t="str">
            <v>晋邦</v>
          </cell>
          <cell r="B1842" t="str">
            <v>螺纹钢</v>
          </cell>
          <cell r="C1842" t="str">
            <v>HRB400E Φ14×9米</v>
          </cell>
          <cell r="D1842" t="str">
            <v>吨</v>
          </cell>
          <cell r="E1842">
            <v>9</v>
          </cell>
          <cell r="F1842">
            <v>45753</v>
          </cell>
          <cell r="G1842" t="str">
            <v>（自永2标九局西南分公司钢筋棚）四川省自贡市骑龙镇大湾村</v>
          </cell>
          <cell r="H1842" t="str">
            <v>高彦彬</v>
          </cell>
          <cell r="I1842">
            <v>13835906370</v>
          </cell>
        </row>
        <row r="1843">
          <cell r="A1843" t="str">
            <v>晋邦</v>
          </cell>
          <cell r="B1843" t="str">
            <v>螺纹钢</v>
          </cell>
          <cell r="C1843" t="str">
            <v>HRB400E Φ25×9米</v>
          </cell>
          <cell r="D1843" t="str">
            <v>吨</v>
          </cell>
          <cell r="E1843">
            <v>15</v>
          </cell>
          <cell r="F1843">
            <v>45753</v>
          </cell>
          <cell r="G1843" t="str">
            <v>（自永2标九局西南分公司钢筋棚）四川省自贡市骑龙镇大湾村</v>
          </cell>
          <cell r="H1843" t="str">
            <v>高彦彬</v>
          </cell>
          <cell r="I1843">
            <v>13835906370</v>
          </cell>
        </row>
        <row r="1844">
          <cell r="A1844" t="str">
            <v>达钢</v>
          </cell>
          <cell r="B1844" t="str">
            <v>螺纹钢</v>
          </cell>
          <cell r="C1844" t="str">
            <v>HRB400E Φ16 9m</v>
          </cell>
          <cell r="D1844" t="str">
            <v>吨</v>
          </cell>
          <cell r="E1844">
            <v>70</v>
          </cell>
          <cell r="F1844">
            <v>45754</v>
          </cell>
          <cell r="G1844" t="str">
            <v>（四川商建-射洪城乡一体化项目）遂宁市射洪市忠新幼儿园北侧约220米新溪小区</v>
          </cell>
          <cell r="H1844" t="str">
            <v>柏子刚</v>
          </cell>
          <cell r="I1844">
            <v>15692885305</v>
          </cell>
        </row>
        <row r="1845">
          <cell r="A1845" t="str">
            <v>达钢</v>
          </cell>
          <cell r="B1845" t="str">
            <v>高线</v>
          </cell>
          <cell r="C1845" t="str">
            <v>HPB300 Φ8</v>
          </cell>
          <cell r="D1845" t="str">
            <v>吨</v>
          </cell>
          <cell r="E1845">
            <v>3</v>
          </cell>
          <cell r="F1845">
            <v>45754</v>
          </cell>
          <cell r="G1845" t="str">
            <v>(五冶钢构医学科学产业园建设项目房建三部-排洪渠)四川省南充市顺庆区搬罾街道学府大道二段</v>
          </cell>
          <cell r="H1845" t="str">
            <v>郑林</v>
          </cell>
          <cell r="I1845">
            <v>18349955455</v>
          </cell>
        </row>
        <row r="1846">
          <cell r="A1846" t="str">
            <v>达钢</v>
          </cell>
          <cell r="B1846" t="str">
            <v>螺纹钢</v>
          </cell>
          <cell r="C1846" t="str">
            <v>HRB400E Φ32 12m</v>
          </cell>
          <cell r="D1846" t="str">
            <v>吨</v>
          </cell>
          <cell r="E1846">
            <v>67</v>
          </cell>
          <cell r="F1846">
            <v>45754</v>
          </cell>
          <cell r="G1846" t="str">
            <v>(五冶钢构医学科学产业园建设项目房建三部-排洪渠)四川省南充市顺庆区搬罾街道学府大道二段</v>
          </cell>
          <cell r="H1846" t="str">
            <v>郑林</v>
          </cell>
          <cell r="I1846">
            <v>18349955455</v>
          </cell>
        </row>
        <row r="1847">
          <cell r="A1847" t="str">
            <v>达钢</v>
          </cell>
          <cell r="B1847" t="str">
            <v>螺纹钢</v>
          </cell>
          <cell r="C1847" t="str">
            <v>HRB400E Φ16 9m</v>
          </cell>
          <cell r="D1847" t="str">
            <v>吨</v>
          </cell>
          <cell r="E1847">
            <v>30</v>
          </cell>
          <cell r="F1847">
            <v>45754</v>
          </cell>
          <cell r="G1847" t="str">
            <v>（十九冶-江龙高速三分部）重庆市云阳县蔈草镇三坵田*小尖山梁场</v>
          </cell>
          <cell r="H1847" t="str">
            <v>任海军</v>
          </cell>
          <cell r="I1847">
            <v>17725037830</v>
          </cell>
        </row>
        <row r="1848">
          <cell r="A1848" t="str">
            <v>达钢</v>
          </cell>
          <cell r="B1848" t="str">
            <v>螺纹钢</v>
          </cell>
          <cell r="C1848" t="str">
            <v>HRB400E Φ28 9m</v>
          </cell>
          <cell r="D1848" t="str">
            <v>吨</v>
          </cell>
          <cell r="E1848">
            <v>5</v>
          </cell>
          <cell r="F1848">
            <v>45754</v>
          </cell>
          <cell r="G1848" t="str">
            <v>（十九冶-江龙高速三分部）重庆市云阳县蔈草镇三坵田*小尖山梁场</v>
          </cell>
          <cell r="H1848" t="str">
            <v>任海军</v>
          </cell>
          <cell r="I1848">
            <v>17725037830</v>
          </cell>
        </row>
        <row r="1849">
          <cell r="A1849" t="str">
            <v>达钢</v>
          </cell>
          <cell r="B1849" t="str">
            <v>盘螺</v>
          </cell>
          <cell r="C1849" t="str">
            <v>HRB400E Φ10</v>
          </cell>
          <cell r="D1849" t="str">
            <v>吨</v>
          </cell>
          <cell r="E1849">
            <v>20</v>
          </cell>
          <cell r="F1849">
            <v>45754</v>
          </cell>
          <cell r="G1849" t="str">
            <v>（十九冶-江龙高速三分部）重庆市云阳县蔈草镇三坵田*小尖山梁场</v>
          </cell>
          <cell r="H1849" t="str">
            <v>任海军</v>
          </cell>
          <cell r="I1849">
            <v>17725037830</v>
          </cell>
        </row>
        <row r="1850">
          <cell r="A1850" t="str">
            <v>达钢</v>
          </cell>
          <cell r="B1850" t="str">
            <v>螺纹钢</v>
          </cell>
          <cell r="C1850" t="str">
            <v>HRB400E Φ12 9m</v>
          </cell>
          <cell r="D1850" t="str">
            <v>吨</v>
          </cell>
          <cell r="E1850">
            <v>15</v>
          </cell>
          <cell r="F1850">
            <v>45754</v>
          </cell>
          <cell r="G1850" t="str">
            <v>（十九冶-江龙高速三分部）重庆市云阳县蔈草镇三坵田*朗树湾1#桥桥面</v>
          </cell>
          <cell r="H1850" t="str">
            <v>任海军</v>
          </cell>
          <cell r="I1850">
            <v>17725037830</v>
          </cell>
        </row>
        <row r="1851">
          <cell r="A1851" t="str">
            <v>达钢</v>
          </cell>
          <cell r="B1851" t="str">
            <v>螺纹钢</v>
          </cell>
          <cell r="C1851" t="str">
            <v>HRB400E Φ12 9m</v>
          </cell>
          <cell r="D1851" t="str">
            <v>吨</v>
          </cell>
          <cell r="E1851">
            <v>30</v>
          </cell>
          <cell r="F1851">
            <v>45754</v>
          </cell>
          <cell r="G1851" t="str">
            <v>（十九冶-江龙高速三分部）重庆市云阳县龙角镇*皮家营梁场</v>
          </cell>
          <cell r="H1851" t="str">
            <v>任海军</v>
          </cell>
          <cell r="I1851">
            <v>17725037830</v>
          </cell>
        </row>
        <row r="1852">
          <cell r="A1852" t="str">
            <v>达钢</v>
          </cell>
          <cell r="B1852" t="str">
            <v>螺纹钢</v>
          </cell>
          <cell r="C1852" t="str">
            <v>HRB400E Φ16 9m</v>
          </cell>
          <cell r="D1852" t="str">
            <v>吨</v>
          </cell>
          <cell r="E1852">
            <v>30</v>
          </cell>
          <cell r="F1852">
            <v>45754</v>
          </cell>
          <cell r="G1852" t="str">
            <v>（十九冶-江龙高速三分部）重庆市云阳县龙角镇*皮家营梁场</v>
          </cell>
          <cell r="H1852" t="str">
            <v>任海军</v>
          </cell>
          <cell r="I1852">
            <v>17725037830</v>
          </cell>
        </row>
        <row r="1853">
          <cell r="A1853" t="str">
            <v>达钢</v>
          </cell>
          <cell r="B1853" t="str">
            <v>螺纹钢</v>
          </cell>
          <cell r="C1853" t="str">
            <v>HRB400E Φ28 9m</v>
          </cell>
          <cell r="D1853" t="str">
            <v>吨</v>
          </cell>
          <cell r="E1853">
            <v>24</v>
          </cell>
          <cell r="F1853">
            <v>45754</v>
          </cell>
          <cell r="G1853" t="str">
            <v>（十九冶-江龙高速三分部）重庆市云阳县龙角镇*皮家营梁场</v>
          </cell>
          <cell r="H1853" t="str">
            <v>任海军</v>
          </cell>
          <cell r="I1853">
            <v>17725037830</v>
          </cell>
        </row>
        <row r="1854">
          <cell r="A1854" t="str">
            <v>达钢</v>
          </cell>
          <cell r="B1854" t="str">
            <v>盘螺</v>
          </cell>
          <cell r="C1854" t="str">
            <v>HRB400E Φ10</v>
          </cell>
          <cell r="D1854" t="str">
            <v>吨</v>
          </cell>
          <cell r="E1854">
            <v>10</v>
          </cell>
          <cell r="F1854">
            <v>45754</v>
          </cell>
          <cell r="G1854" t="str">
            <v>（十九冶-江龙高速三分部）重庆市云阳县龙角镇*皮家营梁场</v>
          </cell>
          <cell r="H1854" t="str">
            <v>任海军</v>
          </cell>
          <cell r="I1854">
            <v>17725037830</v>
          </cell>
        </row>
        <row r="1855">
          <cell r="A1855" t="str">
            <v>达钢</v>
          </cell>
          <cell r="B1855" t="str">
            <v>高线</v>
          </cell>
          <cell r="C1855" t="str">
            <v>HPB300Φ10</v>
          </cell>
          <cell r="D1855" t="str">
            <v>吨</v>
          </cell>
          <cell r="E1855">
            <v>15</v>
          </cell>
          <cell r="F1855">
            <v>45754</v>
          </cell>
          <cell r="G1855" t="str">
            <v>（十九冶-江龙高速三分部）重庆市云阳县龙角镇*皮家营梁场</v>
          </cell>
          <cell r="H1855" t="str">
            <v>任海军</v>
          </cell>
          <cell r="I1855">
            <v>17725037830</v>
          </cell>
        </row>
        <row r="1856">
          <cell r="A1856" t="str">
            <v>晋邦</v>
          </cell>
          <cell r="B1856" t="str">
            <v>螺纹钢</v>
          </cell>
          <cell r="C1856" t="str">
            <v>HRB400E Φ12 9m</v>
          </cell>
          <cell r="D1856" t="str">
            <v>吨</v>
          </cell>
          <cell r="E1856">
            <v>12</v>
          </cell>
          <cell r="F1856">
            <v>45754</v>
          </cell>
          <cell r="G1856" t="str">
            <v>（十九冶-江龙高速一分部）重庆市云阳县X886附近中国十九冶开云高速项目总包部西98米*复兴互通预制梁场</v>
          </cell>
          <cell r="H1856" t="str">
            <v>吴章红</v>
          </cell>
          <cell r="I1856">
            <v>18628165772</v>
          </cell>
        </row>
        <row r="1857">
          <cell r="A1857" t="str">
            <v>晋邦</v>
          </cell>
          <cell r="B1857" t="str">
            <v>螺纹钢</v>
          </cell>
          <cell r="C1857" t="str">
            <v>HRB400E Φ16 9m</v>
          </cell>
          <cell r="D1857" t="str">
            <v>吨</v>
          </cell>
          <cell r="E1857">
            <v>18</v>
          </cell>
          <cell r="F1857">
            <v>45754</v>
          </cell>
          <cell r="G1857" t="str">
            <v>（十九冶-江龙高速一分部）重庆市云阳县X886附近中国十九冶开云高速项目总包部西98米*复兴互通预制梁场</v>
          </cell>
          <cell r="H1857" t="str">
            <v>吴章红</v>
          </cell>
          <cell r="I1857">
            <v>18628165772</v>
          </cell>
        </row>
        <row r="1858">
          <cell r="A1858" t="str">
            <v>晋邦</v>
          </cell>
          <cell r="B1858" t="str">
            <v>螺纹钢</v>
          </cell>
          <cell r="C1858" t="str">
            <v>HRB400E Φ25 9m</v>
          </cell>
          <cell r="D1858" t="str">
            <v>吨</v>
          </cell>
          <cell r="E1858">
            <v>3</v>
          </cell>
          <cell r="F1858">
            <v>45754</v>
          </cell>
          <cell r="G1858" t="str">
            <v>（十九冶-江龙高速一分部）重庆市云阳县X886附近中国十九冶开云高速项目总包部西98米*复兴互通预制梁场</v>
          </cell>
          <cell r="H1858" t="str">
            <v>吴章红</v>
          </cell>
          <cell r="I1858">
            <v>18628165772</v>
          </cell>
        </row>
        <row r="1859">
          <cell r="A1859" t="str">
            <v>晋邦</v>
          </cell>
          <cell r="B1859" t="str">
            <v>螺纹钢</v>
          </cell>
          <cell r="C1859" t="str">
            <v>HRB400E Φ28 9m</v>
          </cell>
          <cell r="D1859" t="str">
            <v>吨</v>
          </cell>
          <cell r="E1859">
            <v>3</v>
          </cell>
          <cell r="F1859">
            <v>45754</v>
          </cell>
          <cell r="G1859" t="str">
            <v>（十九冶-江龙高速一分部）重庆市云阳县X886附近中国十九冶开云高速项目总包部西98米*复兴互通预制梁场</v>
          </cell>
          <cell r="H1859" t="str">
            <v>吴章红</v>
          </cell>
          <cell r="I1859">
            <v>18628165772</v>
          </cell>
        </row>
        <row r="1860">
          <cell r="A1860" t="str">
            <v>德胜</v>
          </cell>
          <cell r="B1860" t="str">
            <v>螺纹钢</v>
          </cell>
          <cell r="C1860" t="str">
            <v>HRB500E Φ28×12米</v>
          </cell>
          <cell r="D1860" t="str">
            <v>吨</v>
          </cell>
          <cell r="E1860">
            <v>105</v>
          </cell>
          <cell r="F1860">
            <v>45754</v>
          </cell>
          <cell r="G1860" t="str">
            <v>（自永2标九局西南分公司钢筋棚）四川省自贡市骑龙镇大湾村</v>
          </cell>
          <cell r="H1860" t="str">
            <v>高彦彬</v>
          </cell>
          <cell r="I1860">
            <v>13835906370</v>
          </cell>
        </row>
        <row r="1861">
          <cell r="A1861" t="str">
            <v>德胜</v>
          </cell>
          <cell r="B1861" t="str">
            <v>螺纹钢</v>
          </cell>
          <cell r="C1861" t="str">
            <v>HRB400E Φ20×12米</v>
          </cell>
          <cell r="D1861" t="str">
            <v>吨</v>
          </cell>
          <cell r="E1861">
            <v>15</v>
          </cell>
          <cell r="F1861">
            <v>45754</v>
          </cell>
          <cell r="G1861" t="str">
            <v>自永4标一局四公司（四川省内江市隆昌市金鹅街道自永4标一局四公司钢筋棚）</v>
          </cell>
          <cell r="H1861" t="str">
            <v>郝优</v>
          </cell>
          <cell r="I1861">
            <v>13891371707</v>
          </cell>
        </row>
        <row r="1862">
          <cell r="A1862" t="str">
            <v>德胜</v>
          </cell>
          <cell r="B1862" t="str">
            <v>螺纹钢</v>
          </cell>
          <cell r="C1862" t="str">
            <v>HRB400E Φ25×12米</v>
          </cell>
          <cell r="D1862" t="str">
            <v>吨</v>
          </cell>
          <cell r="E1862">
            <v>20</v>
          </cell>
          <cell r="F1862">
            <v>45754</v>
          </cell>
          <cell r="G1862" t="str">
            <v>自永4标一局四公司（四川省内江市隆昌市金鹅街道自永4标一局四公司钢筋棚）</v>
          </cell>
          <cell r="H1862" t="str">
            <v>郝优</v>
          </cell>
          <cell r="I1862">
            <v>13891371707</v>
          </cell>
        </row>
        <row r="1863">
          <cell r="A1863" t="str">
            <v>成实</v>
          </cell>
          <cell r="B1863" t="str">
            <v>盘螺</v>
          </cell>
          <cell r="C1863" t="str">
            <v>HRB400EФ10</v>
          </cell>
          <cell r="D1863" t="str">
            <v>吨</v>
          </cell>
          <cell r="E1863">
            <v>6</v>
          </cell>
          <cell r="F1863">
            <v>45754</v>
          </cell>
          <cell r="G1863" t="str">
            <v>四川省南充市营山县咸安大道成都元泽环境技术有限公司营山分公司（中核华兴市政道路项目部）</v>
          </cell>
          <cell r="H1863" t="str">
            <v>黎家敏</v>
          </cell>
          <cell r="I1863" t="str">
            <v>15082798787</v>
          </cell>
        </row>
        <row r="1864">
          <cell r="A1864" t="str">
            <v>成实</v>
          </cell>
          <cell r="B1864" t="str">
            <v>螺纹钢</v>
          </cell>
          <cell r="C1864" t="str">
            <v>HRB400EФ25*9m</v>
          </cell>
          <cell r="D1864" t="str">
            <v>吨</v>
          </cell>
          <cell r="E1864">
            <v>30</v>
          </cell>
          <cell r="F1864">
            <v>45754</v>
          </cell>
          <cell r="G1864" t="str">
            <v>四川省南充市营山县咸安大道成都元泽环境技术有限公司营山分公司（中核华兴市政道路项目部）</v>
          </cell>
          <cell r="H1864" t="str">
            <v>黎家敏</v>
          </cell>
          <cell r="I1864" t="str">
            <v>15082798787</v>
          </cell>
        </row>
        <row r="1865">
          <cell r="A1865" t="str">
            <v>德胜</v>
          </cell>
          <cell r="B1865" t="str">
            <v>螺纹钢</v>
          </cell>
          <cell r="C1865" t="str">
            <v>HRB400EФ12*9m</v>
          </cell>
          <cell r="D1865" t="str">
            <v>吨</v>
          </cell>
          <cell r="E1865">
            <v>14</v>
          </cell>
          <cell r="F1865">
            <v>45754</v>
          </cell>
          <cell r="G1865" t="str">
            <v>四川省南充市营山县咸安大道成都元泽环境技术有限公司营山分公司（中核华兴市政道路项目部）</v>
          </cell>
          <cell r="H1865" t="str">
            <v>黎家敏</v>
          </cell>
          <cell r="I1865" t="str">
            <v>15082798787</v>
          </cell>
        </row>
        <row r="1866">
          <cell r="A1866" t="str">
            <v>德胜</v>
          </cell>
          <cell r="B1866" t="str">
            <v>螺纹钢</v>
          </cell>
          <cell r="C1866" t="str">
            <v>HRB400EФ14*9m</v>
          </cell>
          <cell r="D1866" t="str">
            <v>吨</v>
          </cell>
          <cell r="E1866">
            <v>14</v>
          </cell>
          <cell r="F1866">
            <v>45754</v>
          </cell>
          <cell r="G1866" t="str">
            <v>四川省南充市营山县咸安大道成都元泽环境技术有限公司营山分公司（中核华兴市政道路项目部）</v>
          </cell>
          <cell r="H1866" t="str">
            <v>黎家敏</v>
          </cell>
          <cell r="I1866" t="str">
            <v>15082798787</v>
          </cell>
        </row>
        <row r="1867">
          <cell r="A1867" t="str">
            <v>德胜</v>
          </cell>
          <cell r="B1867" t="str">
            <v>螺纹钢</v>
          </cell>
          <cell r="C1867" t="str">
            <v>HRB400EФ25*9m</v>
          </cell>
          <cell r="D1867" t="str">
            <v>吨</v>
          </cell>
          <cell r="E1867">
            <v>7</v>
          </cell>
          <cell r="F1867">
            <v>45754</v>
          </cell>
          <cell r="G1867" t="str">
            <v>四川省南充市营山县咸安大道成都元泽环境技术有限公司营山分公司（中核华兴市政道路项目部）</v>
          </cell>
          <cell r="H1867" t="str">
            <v>黎家敏</v>
          </cell>
          <cell r="I1867" t="str">
            <v>15082798787</v>
          </cell>
        </row>
        <row r="1868">
          <cell r="A1868" t="str">
            <v>成实</v>
          </cell>
          <cell r="B1868" t="str">
            <v>盘螺</v>
          </cell>
          <cell r="C1868" t="str">
            <v>HRB400E Φ12</v>
          </cell>
          <cell r="D1868" t="str">
            <v>吨</v>
          </cell>
          <cell r="E1868">
            <v>35</v>
          </cell>
          <cell r="F1868">
            <v>45754</v>
          </cell>
          <cell r="G1868" t="str">
            <v>（中铁广州局-资乐高速5标）四川省乐山市井研县希望大道116号</v>
          </cell>
          <cell r="H1868" t="str">
            <v>廖俊杰</v>
          </cell>
          <cell r="I1868">
            <v>15775100965</v>
          </cell>
        </row>
        <row r="1869">
          <cell r="A1869" t="str">
            <v>德胜</v>
          </cell>
          <cell r="B1869" t="str">
            <v>螺纹钢</v>
          </cell>
          <cell r="C1869" t="str">
            <v>HRB400E Φ16 9m</v>
          </cell>
          <cell r="D1869" t="str">
            <v>吨</v>
          </cell>
          <cell r="E1869">
            <v>35</v>
          </cell>
          <cell r="F1869">
            <v>45754</v>
          </cell>
          <cell r="G1869" t="str">
            <v>（中铁广州局-资乐高速5标）四川省乐山市井研县希望大道116号</v>
          </cell>
          <cell r="H1869" t="str">
            <v>廖俊杰</v>
          </cell>
          <cell r="I1869">
            <v>15775100965</v>
          </cell>
        </row>
        <row r="1870">
          <cell r="A1870" t="str">
            <v>润耀</v>
          </cell>
          <cell r="B1870" t="str">
            <v>螺纹钢</v>
          </cell>
          <cell r="C1870" t="str">
            <v>HRB400EФ22*9m</v>
          </cell>
          <cell r="D1870" t="str">
            <v>吨</v>
          </cell>
          <cell r="E1870">
            <v>35</v>
          </cell>
          <cell r="F1870">
            <v>45754</v>
          </cell>
          <cell r="G1870" t="str">
            <v>（中核中原-温江北林医养综合体项目）四川省成都市温江区万春大道第三人民医院东</v>
          </cell>
          <cell r="H1870" t="str">
            <v>蔡杰</v>
          </cell>
          <cell r="I1870">
            <v>18875129329</v>
          </cell>
        </row>
        <row r="1871">
          <cell r="A1871" t="str">
            <v>润耀</v>
          </cell>
          <cell r="B1871" t="str">
            <v>螺纹钢</v>
          </cell>
          <cell r="C1871" t="str">
            <v>HRB400EФ12*9m</v>
          </cell>
          <cell r="D1871" t="str">
            <v>吨</v>
          </cell>
          <cell r="E1871">
            <v>70</v>
          </cell>
          <cell r="F1871">
            <v>45754</v>
          </cell>
          <cell r="G1871" t="str">
            <v>（中铁八局康新高速TJ4-1标）四川省甘孜州康定市新都桥镇超限载检测站</v>
          </cell>
          <cell r="H1871" t="str">
            <v>杨建</v>
          </cell>
          <cell r="I1871">
            <v>13551322467</v>
          </cell>
        </row>
        <row r="1872">
          <cell r="A1872" t="str">
            <v>润耀</v>
          </cell>
          <cell r="B1872" t="str">
            <v>螺纹钢</v>
          </cell>
          <cell r="C1872" t="str">
            <v>HRB400E Φ16 12m</v>
          </cell>
          <cell r="D1872" t="str">
            <v>吨</v>
          </cell>
          <cell r="E1872">
            <v>35</v>
          </cell>
          <cell r="F1872">
            <v>45754</v>
          </cell>
          <cell r="G1872" t="str">
            <v>（中铁广州局-资乐高速5标）四川省乐山市井研县希望大道116号</v>
          </cell>
          <cell r="H1872" t="str">
            <v>廖俊杰</v>
          </cell>
          <cell r="I1872">
            <v>15775100965</v>
          </cell>
        </row>
        <row r="1873">
          <cell r="A1873" t="str">
            <v>润耀</v>
          </cell>
          <cell r="B1873" t="str">
            <v>高线</v>
          </cell>
          <cell r="C1873" t="str">
            <v>HPB300Φ8</v>
          </cell>
          <cell r="D1873" t="str">
            <v>吨</v>
          </cell>
          <cell r="E1873">
            <v>35</v>
          </cell>
          <cell r="F1873">
            <v>45754</v>
          </cell>
          <cell r="G1873" t="str">
            <v>（中铁十局-资乐高速4标）四川省眉山市仁寿县彰加镇促进村中铁十局资乐高速1#钢筋场</v>
          </cell>
          <cell r="H1873" t="str">
            <v>杨飞</v>
          </cell>
          <cell r="I1873">
            <v>15667998777</v>
          </cell>
        </row>
        <row r="1874">
          <cell r="A1874" t="str">
            <v>润耀</v>
          </cell>
          <cell r="B1874" t="str">
            <v>高线</v>
          </cell>
          <cell r="C1874" t="str">
            <v>HPB300Φ8</v>
          </cell>
          <cell r="D1874" t="str">
            <v>吨</v>
          </cell>
          <cell r="E1874">
            <v>5</v>
          </cell>
          <cell r="F1874">
            <v>45754</v>
          </cell>
          <cell r="G1874" t="str">
            <v>（中铁广州局-成渝扩容2标）四川省资阳市雁江区堪嘉镇陈家湾刘家湾大桥桥头</v>
          </cell>
          <cell r="H1874" t="str">
            <v>刘沛琦</v>
          </cell>
          <cell r="I1874">
            <v>18011784798</v>
          </cell>
        </row>
        <row r="1875">
          <cell r="A1875" t="str">
            <v>润耀</v>
          </cell>
          <cell r="B1875" t="str">
            <v>高线</v>
          </cell>
          <cell r="C1875" t="str">
            <v>HPB300Φ12</v>
          </cell>
          <cell r="D1875" t="str">
            <v>吨</v>
          </cell>
          <cell r="E1875">
            <v>30</v>
          </cell>
          <cell r="F1875">
            <v>45754</v>
          </cell>
          <cell r="G1875" t="str">
            <v>（中铁广州局-成渝扩容2标）四川省资阳市雁江区堪嘉镇陈家湾刘家湾大桥桥头</v>
          </cell>
          <cell r="H1875" t="str">
            <v>刘沛琦</v>
          </cell>
          <cell r="I1875">
            <v>18011784798</v>
          </cell>
        </row>
        <row r="1876">
          <cell r="A1876" t="str">
            <v>润耀</v>
          </cell>
          <cell r="B1876" t="str">
            <v>高线</v>
          </cell>
          <cell r="C1876" t="str">
            <v>HPB300Φ8</v>
          </cell>
          <cell r="D1876" t="str">
            <v>吨</v>
          </cell>
          <cell r="E1876">
            <v>35</v>
          </cell>
          <cell r="F1876">
            <v>45754</v>
          </cell>
          <cell r="G1876" t="str">
            <v>（中铁广州局-成渝扩容2标）四川省资阳市雁江区南双路杨家糖房</v>
          </cell>
          <cell r="H1876" t="str">
            <v>邓志强</v>
          </cell>
          <cell r="I1876">
            <v>17603045490</v>
          </cell>
        </row>
        <row r="1877">
          <cell r="A1877" t="str">
            <v>润耀</v>
          </cell>
          <cell r="B1877" t="str">
            <v>盘螺</v>
          </cell>
          <cell r="C1877" t="str">
            <v>HRB400E Φ10</v>
          </cell>
          <cell r="D1877" t="str">
            <v>吨</v>
          </cell>
          <cell r="E1877">
            <v>24</v>
          </cell>
          <cell r="F1877">
            <v>45754</v>
          </cell>
          <cell r="G1877" t="str">
            <v>（华西萌海科创农业生态谷）成都市简阳市白金山水库</v>
          </cell>
          <cell r="H1877" t="str">
            <v>石清国</v>
          </cell>
          <cell r="I1877">
            <v>13458642015</v>
          </cell>
        </row>
        <row r="1878">
          <cell r="A1878" t="str">
            <v>润耀</v>
          </cell>
          <cell r="B1878" t="str">
            <v>螺纹钢</v>
          </cell>
          <cell r="C1878" t="str">
            <v>HRB400E Φ12 9m</v>
          </cell>
          <cell r="D1878" t="str">
            <v>吨</v>
          </cell>
          <cell r="E1878">
            <v>10</v>
          </cell>
          <cell r="F1878">
            <v>45754</v>
          </cell>
          <cell r="G1878" t="str">
            <v>（华西萌海科创农业生态谷）成都市简阳市白金山水库</v>
          </cell>
          <cell r="H1878" t="str">
            <v>石清国</v>
          </cell>
          <cell r="I1878">
            <v>13458642015</v>
          </cell>
        </row>
        <row r="1879">
          <cell r="A1879" t="str">
            <v>润耀</v>
          </cell>
          <cell r="B1879" t="str">
            <v>盘螺</v>
          </cell>
          <cell r="C1879" t="str">
            <v>HRB400E Φ8</v>
          </cell>
          <cell r="D1879" t="str">
            <v>吨</v>
          </cell>
          <cell r="E1879">
            <v>38</v>
          </cell>
          <cell r="F1879">
            <v>45755</v>
          </cell>
          <cell r="G1879" t="str">
            <v>（五冶钢构宜宾高县月江镇建设项目）  四川省宜宾市高县月江镇刚记超市斜对面(还阳组团沪碳二期项目)</v>
          </cell>
          <cell r="H1879" t="str">
            <v>张朝亮</v>
          </cell>
          <cell r="I1879">
            <v>15228205853</v>
          </cell>
        </row>
        <row r="1880">
          <cell r="A1880" t="str">
            <v>润耀</v>
          </cell>
          <cell r="B1880" t="str">
            <v>盘螺</v>
          </cell>
          <cell r="C1880" t="str">
            <v>HRB400E Φ10</v>
          </cell>
          <cell r="D1880" t="str">
            <v>吨</v>
          </cell>
          <cell r="E1880">
            <v>12</v>
          </cell>
          <cell r="F1880">
            <v>45755</v>
          </cell>
          <cell r="G1880" t="str">
            <v>（五冶钢构宜宾高县月江镇建设项目）  四川省宜宾市高县月江镇刚记超市斜对面(还阳组团沪碳二期项目)</v>
          </cell>
          <cell r="H1880" t="str">
            <v>张朝亮</v>
          </cell>
          <cell r="I1880">
            <v>15228205853</v>
          </cell>
        </row>
        <row r="1881">
          <cell r="A1881" t="str">
            <v>润耀</v>
          </cell>
          <cell r="B1881" t="str">
            <v>螺纹钢</v>
          </cell>
          <cell r="C1881" t="str">
            <v>HRB400E Φ12 9m</v>
          </cell>
          <cell r="D1881" t="str">
            <v>吨</v>
          </cell>
          <cell r="E1881">
            <v>9</v>
          </cell>
          <cell r="F1881">
            <v>45755</v>
          </cell>
          <cell r="G1881" t="str">
            <v>（五冶钢构宜宾高县月江镇建设项目）  四川省宜宾市高县月江镇刚记超市斜对面(还阳组团沪碳二期项目)</v>
          </cell>
          <cell r="H1881" t="str">
            <v>张朝亮</v>
          </cell>
          <cell r="I1881">
            <v>15228205853</v>
          </cell>
        </row>
        <row r="1882">
          <cell r="A1882" t="str">
            <v>润耀</v>
          </cell>
          <cell r="B1882" t="str">
            <v>螺纹钢</v>
          </cell>
          <cell r="C1882" t="str">
            <v>HRB400E Φ14 9m</v>
          </cell>
          <cell r="D1882" t="str">
            <v>吨</v>
          </cell>
          <cell r="E1882">
            <v>21</v>
          </cell>
          <cell r="F1882">
            <v>45755</v>
          </cell>
          <cell r="G1882" t="str">
            <v>（五冶钢构宜宾高县月江镇建设项目）  四川省宜宾市高县月江镇刚记超市斜对面(还阳组团沪碳二期项目)</v>
          </cell>
          <cell r="H1882" t="str">
            <v>张朝亮</v>
          </cell>
          <cell r="I1882">
            <v>15228205853</v>
          </cell>
        </row>
        <row r="1883">
          <cell r="A1883" t="str">
            <v>润耀</v>
          </cell>
          <cell r="B1883" t="str">
            <v>螺纹钢</v>
          </cell>
          <cell r="C1883" t="str">
            <v>HRB400E Φ20 9m</v>
          </cell>
          <cell r="D1883" t="str">
            <v>吨</v>
          </cell>
          <cell r="E1883">
            <v>12</v>
          </cell>
          <cell r="F1883">
            <v>45755</v>
          </cell>
          <cell r="G1883" t="str">
            <v>（五冶钢构宜宾高县月江镇建设项目）  四川省宜宾市高县月江镇刚记超市斜对面(还阳组团沪碳二期项目)</v>
          </cell>
          <cell r="H1883" t="str">
            <v>张朝亮</v>
          </cell>
          <cell r="I1883">
            <v>15228205853</v>
          </cell>
        </row>
        <row r="1884">
          <cell r="A1884" t="str">
            <v>润耀</v>
          </cell>
          <cell r="B1884" t="str">
            <v>螺纹钢</v>
          </cell>
          <cell r="C1884" t="str">
            <v>HRB400E Φ25 9m</v>
          </cell>
          <cell r="D1884" t="str">
            <v>吨</v>
          </cell>
          <cell r="E1884">
            <v>9</v>
          </cell>
          <cell r="F1884">
            <v>45755</v>
          </cell>
          <cell r="G1884" t="str">
            <v>（五冶钢构宜宾高县月江镇建设项目）  四川省宜宾市高县月江镇刚记超市斜对面(还阳组团沪碳二期项目)</v>
          </cell>
          <cell r="H1884" t="str">
            <v>张朝亮</v>
          </cell>
          <cell r="I1884">
            <v>15228205853</v>
          </cell>
        </row>
        <row r="1885">
          <cell r="A1885" t="str">
            <v>润耀</v>
          </cell>
          <cell r="B1885" t="str">
            <v>盘螺</v>
          </cell>
          <cell r="C1885" t="str">
            <v>HRB400E Φ12</v>
          </cell>
          <cell r="D1885" t="str">
            <v>吨</v>
          </cell>
          <cell r="E1885">
            <v>35</v>
          </cell>
          <cell r="F1885">
            <v>45755</v>
          </cell>
          <cell r="G1885" t="str">
            <v>（中铁三局-铜资高速1标）四川省资阳市安岳县石羊镇猫坝村2#钢筋场</v>
          </cell>
          <cell r="H1885" t="str">
            <v>王雪</v>
          </cell>
          <cell r="I1885">
            <v>18729676589</v>
          </cell>
        </row>
        <row r="1886">
          <cell r="A1886" t="str">
            <v>润耀</v>
          </cell>
          <cell r="B1886" t="str">
            <v>盘螺</v>
          </cell>
          <cell r="C1886" t="str">
            <v>HRB400E Φ12</v>
          </cell>
          <cell r="D1886" t="str">
            <v>吨</v>
          </cell>
          <cell r="E1886">
            <v>35</v>
          </cell>
          <cell r="F1886">
            <v>45755</v>
          </cell>
          <cell r="G1886" t="str">
            <v>（中铁广州局-资乐高速5标）四川省乐山市井研县希望大道116号</v>
          </cell>
          <cell r="H1886" t="str">
            <v>廖俊杰</v>
          </cell>
          <cell r="I1886">
            <v>15775100965</v>
          </cell>
        </row>
        <row r="1887">
          <cell r="A1887" t="str">
            <v>润耀</v>
          </cell>
          <cell r="B1887" t="str">
            <v>螺纹钢</v>
          </cell>
          <cell r="C1887" t="str">
            <v>HRB400E Φ16 9m</v>
          </cell>
          <cell r="D1887" t="str">
            <v>吨</v>
          </cell>
          <cell r="E1887">
            <v>35</v>
          </cell>
          <cell r="F1887">
            <v>45755</v>
          </cell>
          <cell r="G1887" t="str">
            <v>（中铁广州局-资乐高速5标）四川省乐山市井研县希望大道116号</v>
          </cell>
          <cell r="H1887" t="str">
            <v>廖俊杰</v>
          </cell>
          <cell r="I1887">
            <v>15775100965</v>
          </cell>
        </row>
        <row r="1888">
          <cell r="A1888" t="str">
            <v>润耀</v>
          </cell>
          <cell r="B1888" t="str">
            <v>螺纹钢</v>
          </cell>
          <cell r="C1888" t="str">
            <v>HRB400E Φ25 12m</v>
          </cell>
          <cell r="D1888" t="str">
            <v>吨</v>
          </cell>
          <cell r="E1888">
            <v>35</v>
          </cell>
          <cell r="F1888">
            <v>45755</v>
          </cell>
          <cell r="G1888" t="str">
            <v>（中铁广州局-资乐高速5标）四川省乐山市井研县希望大道116号</v>
          </cell>
          <cell r="H1888" t="str">
            <v>廖俊杰</v>
          </cell>
          <cell r="I1888">
            <v>15775100965</v>
          </cell>
        </row>
        <row r="1889">
          <cell r="A1889" t="str">
            <v>润耀</v>
          </cell>
          <cell r="B1889" t="str">
            <v>螺纹钢</v>
          </cell>
          <cell r="C1889" t="str">
            <v>HRB400E Φ16 9m</v>
          </cell>
          <cell r="D1889" t="str">
            <v>吨</v>
          </cell>
          <cell r="E1889">
            <v>21</v>
          </cell>
          <cell r="F1889">
            <v>45755</v>
          </cell>
          <cell r="G1889" t="str">
            <v>（中铁广州局-资乐高速5标）四川省乐山市井研县希望大道116号</v>
          </cell>
          <cell r="H1889" t="str">
            <v>廖俊杰</v>
          </cell>
          <cell r="I1889">
            <v>15775100965</v>
          </cell>
        </row>
        <row r="1890">
          <cell r="A1890" t="str">
            <v>润耀</v>
          </cell>
          <cell r="B1890" t="str">
            <v>盘螺</v>
          </cell>
          <cell r="C1890" t="str">
            <v>HRB400E Φ12</v>
          </cell>
          <cell r="D1890" t="str">
            <v>吨</v>
          </cell>
          <cell r="E1890">
            <v>15</v>
          </cell>
          <cell r="F1890">
            <v>45755</v>
          </cell>
          <cell r="G1890" t="str">
            <v>（中铁广州局-资乐高速5标）四川省乐山市井研县希望大道116号</v>
          </cell>
          <cell r="H1890" t="str">
            <v>廖俊杰</v>
          </cell>
          <cell r="I1890">
            <v>15775100965</v>
          </cell>
        </row>
        <row r="1891">
          <cell r="A1891" t="str">
            <v>润耀</v>
          </cell>
          <cell r="B1891" t="str">
            <v>盘螺</v>
          </cell>
          <cell r="C1891" t="str">
            <v>HRB400EФ12</v>
          </cell>
          <cell r="D1891" t="str">
            <v>吨</v>
          </cell>
          <cell r="E1891">
            <v>70</v>
          </cell>
          <cell r="F1891">
            <v>45755</v>
          </cell>
          <cell r="G1891" t="str">
            <v>（成铁西物-自贡）自贡市大安区和平街道茴香坳</v>
          </cell>
          <cell r="H1891" t="str">
            <v>黄永福</v>
          </cell>
          <cell r="I1891" t="str">
            <v>15982823571</v>
          </cell>
        </row>
        <row r="1892">
          <cell r="A1892" t="str">
            <v>达钢</v>
          </cell>
          <cell r="B1892" t="str">
            <v>螺纹钢</v>
          </cell>
          <cell r="C1892" t="str">
            <v>HRB400E Φ28 9m</v>
          </cell>
          <cell r="D1892" t="str">
            <v>吨</v>
          </cell>
          <cell r="E1892">
            <v>15</v>
          </cell>
          <cell r="F1892">
            <v>45755</v>
          </cell>
          <cell r="G1892" t="str">
            <v>（十九冶-华电重庆奉节）重庆市奉节县康乐镇七星村</v>
          </cell>
          <cell r="H1892" t="str">
            <v>岑甲乐</v>
          </cell>
          <cell r="I1892">
            <v>17349037782</v>
          </cell>
        </row>
        <row r="1893">
          <cell r="A1893" t="str">
            <v>达钢</v>
          </cell>
          <cell r="B1893" t="str">
            <v>盘螺</v>
          </cell>
          <cell r="C1893" t="str">
            <v>HRB400E Φ10</v>
          </cell>
          <cell r="D1893" t="str">
            <v>吨</v>
          </cell>
          <cell r="E1893">
            <v>6</v>
          </cell>
          <cell r="F1893">
            <v>45755</v>
          </cell>
          <cell r="G1893" t="str">
            <v>（十九冶-华电重庆奉节）重庆市奉节县康乐镇七星村</v>
          </cell>
          <cell r="H1893" t="str">
            <v>岑甲乐</v>
          </cell>
          <cell r="I1893">
            <v>17349037782</v>
          </cell>
        </row>
        <row r="1894">
          <cell r="A1894" t="str">
            <v>达钢</v>
          </cell>
          <cell r="B1894" t="str">
            <v>螺纹钢</v>
          </cell>
          <cell r="C1894" t="str">
            <v>HRB400E Φ32 9m</v>
          </cell>
          <cell r="D1894" t="str">
            <v>吨</v>
          </cell>
          <cell r="E1894">
            <v>10</v>
          </cell>
          <cell r="F1894">
            <v>45755</v>
          </cell>
          <cell r="G1894" t="str">
            <v>（十九冶-华电重庆奉节）重庆市奉节县康乐镇七星村</v>
          </cell>
          <cell r="H1894" t="str">
            <v>岑甲乐</v>
          </cell>
          <cell r="I1894">
            <v>17349037782</v>
          </cell>
        </row>
        <row r="1895">
          <cell r="A1895" t="str">
            <v>成实</v>
          </cell>
          <cell r="B1895" t="str">
            <v>螺纹钢</v>
          </cell>
          <cell r="C1895" t="str">
            <v>HRB400EФ25*9m</v>
          </cell>
          <cell r="D1895" t="str">
            <v>吨</v>
          </cell>
          <cell r="E1895">
            <v>5</v>
          </cell>
          <cell r="F1895">
            <v>45755</v>
          </cell>
          <cell r="G1895" t="str">
            <v>四川省南充市营山县咸安大道成都元泽环境技术有限公司营山分公司（中核华兴市政道路项目部）</v>
          </cell>
          <cell r="H1895" t="str">
            <v>黎家敏</v>
          </cell>
          <cell r="I1895" t="str">
            <v>15082798787</v>
          </cell>
        </row>
        <row r="1896">
          <cell r="A1896" t="str">
            <v>成实</v>
          </cell>
          <cell r="B1896" t="str">
            <v>螺纹钢</v>
          </cell>
          <cell r="C1896" t="str">
            <v>HRB400EФ28*9m</v>
          </cell>
          <cell r="D1896" t="str">
            <v>吨</v>
          </cell>
          <cell r="E1896">
            <v>25</v>
          </cell>
          <cell r="F1896">
            <v>45755</v>
          </cell>
          <cell r="G1896" t="str">
            <v>四川省南充市营山县咸安大道成都元泽环境技术有限公司营山分公司（中核华兴市政道路项目部）</v>
          </cell>
          <cell r="H1896" t="str">
            <v>黎家敏</v>
          </cell>
          <cell r="I1896" t="str">
            <v>15082798787</v>
          </cell>
        </row>
        <row r="1897">
          <cell r="A1897" t="str">
            <v>晋邦</v>
          </cell>
          <cell r="B1897" t="str">
            <v>螺纹钢</v>
          </cell>
          <cell r="C1897" t="str">
            <v>HRB400E Φ14 9m</v>
          </cell>
          <cell r="D1897" t="str">
            <v>吨</v>
          </cell>
          <cell r="E1897">
            <v>2.6</v>
          </cell>
          <cell r="F1897">
            <v>45755</v>
          </cell>
          <cell r="G1897" t="str">
            <v>（五冶达州国道542项目-一工区桥梁一工段）四川省达州市四川省达州市达川区石桥镇武寨村</v>
          </cell>
          <cell r="H1897" t="str">
            <v>杨勇</v>
          </cell>
          <cell r="I1897">
            <v>18398563998</v>
          </cell>
        </row>
        <row r="1898">
          <cell r="A1898" t="str">
            <v>晋邦</v>
          </cell>
          <cell r="B1898" t="str">
            <v>螺纹钢</v>
          </cell>
          <cell r="C1898" t="str">
            <v>HRB400E Φ25 9m</v>
          </cell>
          <cell r="D1898" t="str">
            <v>吨</v>
          </cell>
          <cell r="E1898">
            <v>20.792</v>
          </cell>
          <cell r="F1898">
            <v>45755</v>
          </cell>
          <cell r="G1898" t="str">
            <v>（五冶达州国道542项目-一工区桥梁一工段）四川省达州市四川省达州市达川区石桥镇武寨村</v>
          </cell>
          <cell r="H1898" t="str">
            <v>杨勇</v>
          </cell>
          <cell r="I1898">
            <v>18398563998</v>
          </cell>
        </row>
        <row r="1899">
          <cell r="A1899" t="str">
            <v>晋邦</v>
          </cell>
          <cell r="B1899" t="str">
            <v>螺纹钢</v>
          </cell>
          <cell r="C1899" t="str">
            <v>HRB400E Φ32 12m</v>
          </cell>
          <cell r="D1899" t="str">
            <v>吨</v>
          </cell>
          <cell r="E1899">
            <v>9.996</v>
          </cell>
          <cell r="F1899">
            <v>45755</v>
          </cell>
          <cell r="G1899" t="str">
            <v>（五冶达州国道542项目-一工区桥梁一工段）四川省达州市四川省达州市达川区石桥镇武寨村</v>
          </cell>
          <cell r="H1899" t="str">
            <v>杨勇</v>
          </cell>
          <cell r="I1899">
            <v>18398563998</v>
          </cell>
        </row>
        <row r="1900">
          <cell r="A1900" t="str">
            <v>晋邦</v>
          </cell>
          <cell r="B1900" t="str">
            <v>高线</v>
          </cell>
          <cell r="C1900" t="str">
            <v>HPB300 Φ8</v>
          </cell>
          <cell r="D1900" t="str">
            <v>吨</v>
          </cell>
          <cell r="E1900">
            <v>5</v>
          </cell>
          <cell r="F1900">
            <v>45755</v>
          </cell>
          <cell r="G1900" t="str">
            <v>（五冶达州国道542项目-一工区路基二工段）四川省达州市达川区石桥镇列宁街熊家营</v>
          </cell>
          <cell r="H1900" t="str">
            <v>黄纯益</v>
          </cell>
          <cell r="I1900">
            <v>13518257339</v>
          </cell>
        </row>
        <row r="1901">
          <cell r="A1901" t="str">
            <v>晋邦</v>
          </cell>
          <cell r="B1901" t="str">
            <v>高线</v>
          </cell>
          <cell r="C1901" t="str">
            <v>HPB300 Φ8</v>
          </cell>
          <cell r="D1901" t="str">
            <v>吨</v>
          </cell>
          <cell r="E1901">
            <v>3</v>
          </cell>
          <cell r="F1901">
            <v>45755</v>
          </cell>
          <cell r="G1901" t="str">
            <v>（五冶达州国道542项目-三工区路基七工段）四川省达州市达川区石梯站火车站旁</v>
          </cell>
          <cell r="H1901" t="str">
            <v>邓永鑫</v>
          </cell>
          <cell r="I1901">
            <v>18302894198</v>
          </cell>
        </row>
        <row r="1902">
          <cell r="A1902" t="str">
            <v>晋邦</v>
          </cell>
          <cell r="B1902" t="str">
            <v>螺纹钢</v>
          </cell>
          <cell r="C1902" t="str">
            <v>HRB400E Φ12 9m</v>
          </cell>
          <cell r="D1902" t="str">
            <v>吨</v>
          </cell>
          <cell r="E1902">
            <v>8</v>
          </cell>
          <cell r="F1902">
            <v>45755</v>
          </cell>
          <cell r="G1902" t="str">
            <v>（五冶达州国道542项目-三工区路基七工段）四川省达州市达川区石梯站火车站旁</v>
          </cell>
          <cell r="H1902" t="str">
            <v>邓永鑫</v>
          </cell>
          <cell r="I1902">
            <v>18302894198</v>
          </cell>
        </row>
        <row r="1903">
          <cell r="A1903" t="str">
            <v>晋邦</v>
          </cell>
          <cell r="B1903" t="str">
            <v>螺纹钢</v>
          </cell>
          <cell r="C1903" t="str">
            <v>HRB400E Φ18 9m</v>
          </cell>
          <cell r="D1903" t="str">
            <v>吨</v>
          </cell>
          <cell r="E1903">
            <v>24</v>
          </cell>
          <cell r="F1903">
            <v>45755</v>
          </cell>
          <cell r="G1903" t="str">
            <v>（五冶达州国道542项目-三工区路基七工段）四川省达州市达川区石梯站火车站旁</v>
          </cell>
          <cell r="H1903" t="str">
            <v>邓永鑫</v>
          </cell>
          <cell r="I1903">
            <v>18302894198</v>
          </cell>
        </row>
        <row r="1904">
          <cell r="A1904" t="str">
            <v>德胜</v>
          </cell>
          <cell r="B1904" t="str">
            <v>螺纹钢</v>
          </cell>
          <cell r="C1904" t="str">
            <v>HRB400E Φ32 9m</v>
          </cell>
          <cell r="D1904" t="str">
            <v>吨</v>
          </cell>
          <cell r="E1904">
            <v>35</v>
          </cell>
          <cell r="F1904">
            <v>45755</v>
          </cell>
          <cell r="G1904" t="str">
            <v>（中铁广州局-资乐高速5标）四川省乐山市井研县希望大道116号</v>
          </cell>
          <cell r="H1904" t="str">
            <v>廖俊杰</v>
          </cell>
          <cell r="I1904">
            <v>15775100965</v>
          </cell>
        </row>
        <row r="1905">
          <cell r="A1905" t="str">
            <v>德胜</v>
          </cell>
          <cell r="B1905" t="str">
            <v>螺纹钢</v>
          </cell>
          <cell r="C1905" t="str">
            <v>HRB400E Φ22 9m</v>
          </cell>
          <cell r="D1905" t="str">
            <v>吨</v>
          </cell>
          <cell r="E1905">
            <v>35</v>
          </cell>
          <cell r="F1905">
            <v>45755</v>
          </cell>
          <cell r="G1905" t="str">
            <v>（中铁广州局-资乐高速5标）四川省乐山市井研县希望大道116号</v>
          </cell>
          <cell r="H1905" t="str">
            <v>廖俊杰</v>
          </cell>
          <cell r="I1905">
            <v>15775100965</v>
          </cell>
        </row>
        <row r="1906">
          <cell r="A1906" t="str">
            <v>晋邦</v>
          </cell>
          <cell r="B1906" t="str">
            <v>盘螺</v>
          </cell>
          <cell r="C1906" t="str">
            <v>HRB400E Φ6</v>
          </cell>
          <cell r="D1906" t="str">
            <v>吨</v>
          </cell>
          <cell r="E1906">
            <v>12.5</v>
          </cell>
          <cell r="F1906">
            <v>45756</v>
          </cell>
          <cell r="G1906" t="str">
            <v>（达州市公共卫生临床医疗中心项目-一标-2号制作房）达州市通川区西外复兴镇公共卫生临床医疗中心项目</v>
          </cell>
          <cell r="H1906" t="str">
            <v>潘建发</v>
          </cell>
          <cell r="I1906">
            <v>13658059919</v>
          </cell>
        </row>
        <row r="1907">
          <cell r="A1907" t="str">
            <v>晋邦</v>
          </cell>
          <cell r="B1907" t="str">
            <v>螺纹钢</v>
          </cell>
          <cell r="C1907" t="str">
            <v>HRB400E Φ12 9m</v>
          </cell>
          <cell r="D1907" t="str">
            <v>吨</v>
          </cell>
          <cell r="E1907">
            <v>5</v>
          </cell>
          <cell r="F1907">
            <v>45756</v>
          </cell>
          <cell r="G1907" t="str">
            <v>（达州市公共卫生临床医疗中心项目-一标-2号制作房）达州市通川区西外复兴镇公共卫生临床医疗中心项目</v>
          </cell>
          <cell r="H1907" t="str">
            <v>潘建发</v>
          </cell>
          <cell r="I1907">
            <v>13658059919</v>
          </cell>
        </row>
        <row r="1908">
          <cell r="A1908" t="str">
            <v>晋邦</v>
          </cell>
          <cell r="B1908" t="str">
            <v>螺纹钢</v>
          </cell>
          <cell r="C1908" t="str">
            <v>HRB400E Φ14 9m</v>
          </cell>
          <cell r="D1908" t="str">
            <v>吨</v>
          </cell>
          <cell r="E1908">
            <v>3</v>
          </cell>
          <cell r="F1908">
            <v>45756</v>
          </cell>
          <cell r="G1908" t="str">
            <v>（达州市公共卫生临床医疗中心项目-一标-2号制作房）达州市通川区西外复兴镇公共卫生临床医疗中心项目</v>
          </cell>
          <cell r="H1908" t="str">
            <v>潘建发</v>
          </cell>
          <cell r="I1908">
            <v>13658059919</v>
          </cell>
        </row>
        <row r="1909">
          <cell r="A1909" t="str">
            <v>德胜</v>
          </cell>
          <cell r="B1909" t="str">
            <v>螺纹钢</v>
          </cell>
          <cell r="C1909" t="str">
            <v>HRB400E Φ25 12m</v>
          </cell>
          <cell r="D1909" t="str">
            <v>吨</v>
          </cell>
          <cell r="E1909">
            <v>35</v>
          </cell>
          <cell r="F1909">
            <v>45756</v>
          </cell>
          <cell r="G1909" t="str">
            <v>（中铁广州局-成渝扩容2标）四川省资阳市雁江区堪嘉镇陈家湾刘家湾大桥桥头</v>
          </cell>
          <cell r="H1909" t="str">
            <v>刘沛琦</v>
          </cell>
          <cell r="I1909">
            <v>18011784798</v>
          </cell>
        </row>
        <row r="1910">
          <cell r="A1910" t="str">
            <v>德胜</v>
          </cell>
          <cell r="B1910" t="str">
            <v>螺纹钢</v>
          </cell>
          <cell r="C1910" t="str">
            <v>HRB400E Φ28 9m</v>
          </cell>
          <cell r="D1910" t="str">
            <v>吨</v>
          </cell>
          <cell r="E1910">
            <v>35</v>
          </cell>
          <cell r="F1910">
            <v>45756</v>
          </cell>
          <cell r="G1910" t="str">
            <v>（中铁广州局-成渝扩容2标）四川省资阳市雁江区堪嘉镇陈家湾刘家湾大桥桥头</v>
          </cell>
          <cell r="H1910" t="str">
            <v>刘沛琦</v>
          </cell>
          <cell r="I1910">
            <v>18011784798</v>
          </cell>
        </row>
        <row r="1911">
          <cell r="A1911" t="str">
            <v>德胜</v>
          </cell>
          <cell r="B1911" t="str">
            <v>螺纹钢</v>
          </cell>
          <cell r="C1911" t="str">
            <v>HRB400E Φ28 12m</v>
          </cell>
          <cell r="D1911" t="str">
            <v>吨</v>
          </cell>
          <cell r="E1911">
            <v>35</v>
          </cell>
          <cell r="F1911">
            <v>45756</v>
          </cell>
          <cell r="G1911" t="str">
            <v>（中铁广州局-成渝扩容2标）四川省资阳市雁江区堪嘉镇陈家湾刘家湾大桥桥头</v>
          </cell>
          <cell r="H1911" t="str">
            <v>刘沛琦</v>
          </cell>
          <cell r="I1911">
            <v>18011784798</v>
          </cell>
        </row>
        <row r="1912">
          <cell r="A1912" t="str">
            <v>德胜</v>
          </cell>
          <cell r="B1912" t="str">
            <v>螺纹钢</v>
          </cell>
          <cell r="C1912" t="str">
            <v>HRB400E Φ25 12m</v>
          </cell>
          <cell r="D1912" t="str">
            <v>吨</v>
          </cell>
          <cell r="E1912">
            <v>35</v>
          </cell>
          <cell r="F1912">
            <v>45756</v>
          </cell>
          <cell r="G1912" t="str">
            <v>（中铁广州局-成渝扩容2标）四川省资阳市雁江区南双路杨家糖房</v>
          </cell>
          <cell r="H1912" t="str">
            <v>邓志强</v>
          </cell>
          <cell r="I1912">
            <v>17603045490</v>
          </cell>
        </row>
        <row r="1913">
          <cell r="A1913" t="str">
            <v>德胜</v>
          </cell>
          <cell r="B1913" t="str">
            <v>螺纹钢</v>
          </cell>
          <cell r="C1913" t="str">
            <v>HRB500E Φ28 9m</v>
          </cell>
          <cell r="D1913" t="str">
            <v>吨</v>
          </cell>
          <cell r="E1913">
            <v>35</v>
          </cell>
          <cell r="F1913">
            <v>45756</v>
          </cell>
          <cell r="G1913" t="str">
            <v>（中铁十局-资乐高速4标）四川省眉山市仁寿县彰加镇促进村中铁十局2#钢筋厂</v>
          </cell>
          <cell r="H1913" t="str">
            <v>杨飞</v>
          </cell>
          <cell r="I1913">
            <v>15667998777</v>
          </cell>
        </row>
        <row r="1914">
          <cell r="A1914" t="str">
            <v>润耀</v>
          </cell>
          <cell r="B1914" t="str">
            <v>螺纹钢</v>
          </cell>
          <cell r="C1914" t="str">
            <v>HRB400E Φ25 9m</v>
          </cell>
          <cell r="D1914" t="str">
            <v>吨</v>
          </cell>
          <cell r="E1914">
            <v>35</v>
          </cell>
          <cell r="F1914">
            <v>45756</v>
          </cell>
          <cell r="G1914" t="str">
            <v>（中铁广州局-资乐高速5标）四川省乐山市井研县希望大道116号</v>
          </cell>
          <cell r="H1914" t="str">
            <v>廖俊杰</v>
          </cell>
          <cell r="I1914">
            <v>15775100965</v>
          </cell>
        </row>
        <row r="1915">
          <cell r="A1915" t="str">
            <v>润耀</v>
          </cell>
          <cell r="B1915" t="str">
            <v>螺纹钢</v>
          </cell>
          <cell r="C1915" t="str">
            <v>HRB400E Φ32 9m</v>
          </cell>
          <cell r="D1915" t="str">
            <v>吨</v>
          </cell>
          <cell r="E1915">
            <v>35</v>
          </cell>
          <cell r="F1915">
            <v>45756</v>
          </cell>
          <cell r="G1915" t="str">
            <v>（中铁广州局-资乐高速5标）四川省乐山市井研县希望大道116号</v>
          </cell>
          <cell r="H1915" t="str">
            <v>廖俊杰</v>
          </cell>
          <cell r="I1915">
            <v>15775100965</v>
          </cell>
        </row>
        <row r="1916">
          <cell r="A1916" t="str">
            <v>润耀</v>
          </cell>
          <cell r="B1916" t="str">
            <v>螺纹钢</v>
          </cell>
          <cell r="C1916" t="str">
            <v>HRB400E Φ22 9m</v>
          </cell>
          <cell r="D1916" t="str">
            <v>吨</v>
          </cell>
          <cell r="E1916">
            <v>35</v>
          </cell>
          <cell r="F1916">
            <v>45756</v>
          </cell>
          <cell r="G1916" t="str">
            <v>（中铁广州局-资乐高速5标）四川省乐山市井研县希望大道116号</v>
          </cell>
          <cell r="H1916" t="str">
            <v>廖俊杰</v>
          </cell>
          <cell r="I1916">
            <v>15775100965</v>
          </cell>
        </row>
        <row r="1917">
          <cell r="A1917" t="str">
            <v>润耀</v>
          </cell>
          <cell r="B1917" t="str">
            <v>螺纹钢</v>
          </cell>
          <cell r="C1917" t="str">
            <v>HRB400E Φ20 9m</v>
          </cell>
          <cell r="D1917" t="str">
            <v>吨</v>
          </cell>
          <cell r="E1917">
            <v>12</v>
          </cell>
          <cell r="F1917">
            <v>45756</v>
          </cell>
          <cell r="G1917" t="str">
            <v>（中铁广州局-资乐高速5标）四川省乐山市井研县希望大道116号</v>
          </cell>
          <cell r="H1917" t="str">
            <v>廖俊杰</v>
          </cell>
          <cell r="I1917">
            <v>15775100965</v>
          </cell>
        </row>
        <row r="1918">
          <cell r="A1918" t="str">
            <v>润耀</v>
          </cell>
          <cell r="B1918" t="str">
            <v>螺纹钢</v>
          </cell>
          <cell r="C1918" t="str">
            <v>HRB400E Φ25 9m</v>
          </cell>
          <cell r="D1918" t="str">
            <v>吨</v>
          </cell>
          <cell r="E1918">
            <v>22</v>
          </cell>
          <cell r="F1918">
            <v>45756</v>
          </cell>
          <cell r="G1918" t="str">
            <v>（中铁广州局-资乐高速5标）四川省乐山市井研县希望大道116号</v>
          </cell>
          <cell r="H1918" t="str">
            <v>廖俊杰</v>
          </cell>
          <cell r="I1918">
            <v>15775100965</v>
          </cell>
        </row>
        <row r="1919">
          <cell r="A1919" t="str">
            <v>润耀</v>
          </cell>
          <cell r="B1919" t="str">
            <v>螺纹钢</v>
          </cell>
          <cell r="C1919" t="str">
            <v>HRB400E Φ20 9m</v>
          </cell>
          <cell r="D1919" t="str">
            <v>吨</v>
          </cell>
          <cell r="E1919">
            <v>35</v>
          </cell>
          <cell r="F1919">
            <v>45756</v>
          </cell>
          <cell r="G1919" t="str">
            <v>（中铁广州局-成渝扩容2标）四川省资阳市雁江区堪嘉镇陈家湾刘家湾大桥桥头</v>
          </cell>
          <cell r="H1919" t="str">
            <v>刘沛琦</v>
          </cell>
          <cell r="I1919">
            <v>18011784798</v>
          </cell>
        </row>
        <row r="1920">
          <cell r="A1920" t="str">
            <v>润耀</v>
          </cell>
          <cell r="B1920" t="str">
            <v>螺纹钢</v>
          </cell>
          <cell r="C1920" t="str">
            <v>HRB400E Φ25 9m</v>
          </cell>
          <cell r="D1920" t="str">
            <v>吨</v>
          </cell>
          <cell r="E1920">
            <v>35</v>
          </cell>
          <cell r="F1920">
            <v>45756</v>
          </cell>
          <cell r="G1920" t="str">
            <v>（中铁广州局-成渝扩容2标）四川省资阳市雁江区堪嘉镇陈家湾刘家湾大桥桥头</v>
          </cell>
          <cell r="H1920" t="str">
            <v>刘沛琦</v>
          </cell>
          <cell r="I1920">
            <v>18011784798</v>
          </cell>
        </row>
        <row r="1921">
          <cell r="A1921" t="str">
            <v>润耀</v>
          </cell>
          <cell r="B1921" t="str">
            <v>高线</v>
          </cell>
          <cell r="C1921" t="str">
            <v>HPB300Φ12</v>
          </cell>
          <cell r="D1921" t="str">
            <v>吨</v>
          </cell>
          <cell r="E1921">
            <v>35</v>
          </cell>
          <cell r="F1921">
            <v>45756</v>
          </cell>
          <cell r="G1921" t="str">
            <v>（中铁十局-资乐高速4标）四川省眉山市仁寿县彰加镇促进村中铁十局2#钢筋厂</v>
          </cell>
          <cell r="H1921" t="str">
            <v>杨飞</v>
          </cell>
          <cell r="I1921">
            <v>15667998777</v>
          </cell>
        </row>
        <row r="1922">
          <cell r="A1922" t="str">
            <v>润耀</v>
          </cell>
          <cell r="B1922" t="str">
            <v>盘螺</v>
          </cell>
          <cell r="C1922" t="str">
            <v>HRB400E Φ12</v>
          </cell>
          <cell r="D1922" t="str">
            <v>吨</v>
          </cell>
          <cell r="E1922">
            <v>35</v>
          </cell>
          <cell r="F1922">
            <v>45756</v>
          </cell>
          <cell r="G1922" t="str">
            <v>（中铁三局-铜资高速1标）四川省资阳市安岳县石羊镇猫坝村2#钢筋场</v>
          </cell>
          <cell r="H1922" t="str">
            <v>王雪</v>
          </cell>
          <cell r="I1922">
            <v>18729676589</v>
          </cell>
        </row>
        <row r="1923">
          <cell r="A1923" t="str">
            <v>达钢</v>
          </cell>
          <cell r="B1923" t="str">
            <v>盘螺</v>
          </cell>
          <cell r="C1923" t="str">
            <v>HRB400E Φ8</v>
          </cell>
          <cell r="D1923" t="str">
            <v>吨</v>
          </cell>
          <cell r="E1923">
            <v>3</v>
          </cell>
          <cell r="F1923">
            <v>45756</v>
          </cell>
          <cell r="G1923" t="str">
            <v>(五冶钢构医学科学产业园建设项目房建二部-二标（图情信息中心1-1）)四川省南充市顺庆区搬罾街道学府大道二段</v>
          </cell>
          <cell r="H1923" t="str">
            <v>安南</v>
          </cell>
          <cell r="I1923">
            <v>19950525030</v>
          </cell>
        </row>
        <row r="1924">
          <cell r="A1924" t="str">
            <v>达钢</v>
          </cell>
          <cell r="B1924" t="str">
            <v>盘螺</v>
          </cell>
          <cell r="C1924" t="str">
            <v>HRB400E Φ10</v>
          </cell>
          <cell r="D1924" t="str">
            <v>吨</v>
          </cell>
          <cell r="E1924">
            <v>3</v>
          </cell>
          <cell r="F1924">
            <v>45756</v>
          </cell>
          <cell r="G1924" t="str">
            <v>(五冶钢构医学科学产业园建设项目房建二部-二标（图情信息中心1-1）)四川省南充市顺庆区搬罾街道学府大道二段</v>
          </cell>
          <cell r="H1924" t="str">
            <v>安南</v>
          </cell>
          <cell r="I1924">
            <v>19950525030</v>
          </cell>
        </row>
        <row r="1925">
          <cell r="A1925" t="str">
            <v>达钢</v>
          </cell>
          <cell r="B1925" t="str">
            <v>螺纹钢</v>
          </cell>
          <cell r="C1925" t="str">
            <v>HRB400E Φ14 9m</v>
          </cell>
          <cell r="D1925" t="str">
            <v>吨</v>
          </cell>
          <cell r="E1925">
            <v>30</v>
          </cell>
          <cell r="F1925">
            <v>45756</v>
          </cell>
          <cell r="G1925" t="str">
            <v>(五冶钢构医学科学产业园建设项目房建二部-二标（图情信息中心1-1）)四川省南充市顺庆区搬罾街道学府大道二段</v>
          </cell>
          <cell r="H1925" t="str">
            <v>安南</v>
          </cell>
          <cell r="I1925">
            <v>19950525030</v>
          </cell>
        </row>
        <row r="1926">
          <cell r="A1926" t="str">
            <v>达钢</v>
          </cell>
          <cell r="B1926" t="str">
            <v>盘螺</v>
          </cell>
          <cell r="C1926" t="str">
            <v>HRB400E Φ8</v>
          </cell>
          <cell r="D1926" t="str">
            <v>吨</v>
          </cell>
          <cell r="E1926">
            <v>12.5</v>
          </cell>
          <cell r="F1926">
            <v>45756</v>
          </cell>
          <cell r="G1926" t="str">
            <v>（商投建工达州中医药科技园-1工区）达州市通川区达州中医药职业学院犀牛大道北段</v>
          </cell>
          <cell r="H1926" t="str">
            <v>程黄刚</v>
          </cell>
          <cell r="I1926">
            <v>15108211617</v>
          </cell>
        </row>
        <row r="1927">
          <cell r="A1927" t="str">
            <v>达钢</v>
          </cell>
          <cell r="B1927" t="str">
            <v>螺纹钢</v>
          </cell>
          <cell r="C1927" t="str">
            <v>HRB400E Φ14 9m</v>
          </cell>
          <cell r="D1927" t="str">
            <v>吨</v>
          </cell>
          <cell r="E1927">
            <v>45</v>
          </cell>
          <cell r="F1927">
            <v>45756</v>
          </cell>
          <cell r="G1927" t="str">
            <v>（商投建工达州中医药科技园-1工区）达州市通川区达州中医药职业学院犀牛大道北段</v>
          </cell>
          <cell r="H1927" t="str">
            <v>程黄刚</v>
          </cell>
          <cell r="I1927">
            <v>15108211617</v>
          </cell>
        </row>
        <row r="1928">
          <cell r="A1928" t="str">
            <v>达钢</v>
          </cell>
          <cell r="B1928" t="str">
            <v>螺纹钢</v>
          </cell>
          <cell r="C1928" t="str">
            <v>HRB400E Φ16 9m</v>
          </cell>
          <cell r="D1928" t="str">
            <v>吨</v>
          </cell>
          <cell r="E1928">
            <v>102</v>
          </cell>
          <cell r="F1928">
            <v>45756</v>
          </cell>
          <cell r="G1928" t="str">
            <v>（商投建工达州中医药科技园-2工区-景观桥）达州市通川区达州中医药职业学院犀牛大道北段</v>
          </cell>
          <cell r="H1928" t="str">
            <v>李波</v>
          </cell>
          <cell r="I1928">
            <v>18381899787</v>
          </cell>
        </row>
        <row r="1929">
          <cell r="A1929" t="str">
            <v>达钢</v>
          </cell>
          <cell r="B1929" t="str">
            <v>螺纹钢</v>
          </cell>
          <cell r="C1929" t="str">
            <v>HRB400E Φ28 9m</v>
          </cell>
          <cell r="D1929" t="str">
            <v>吨</v>
          </cell>
          <cell r="E1929">
            <v>81</v>
          </cell>
          <cell r="F1929">
            <v>45756</v>
          </cell>
          <cell r="G1929" t="str">
            <v>（商投建工达州中医药科技园-2工区-景观桥）达州市通川区达州中医药职业学院犀牛大道北段</v>
          </cell>
          <cell r="H1929" t="str">
            <v>李波</v>
          </cell>
          <cell r="I1929">
            <v>18381899787</v>
          </cell>
        </row>
        <row r="1930">
          <cell r="A1930" t="str">
            <v>润耀</v>
          </cell>
          <cell r="B1930" t="str">
            <v>盘螺</v>
          </cell>
          <cell r="C1930" t="str">
            <v>HRB400E Φ10</v>
          </cell>
          <cell r="D1930" t="str">
            <v>吨</v>
          </cell>
          <cell r="E1930">
            <v>2.5</v>
          </cell>
          <cell r="F1930">
            <v>45756</v>
          </cell>
          <cell r="G1930" t="str">
            <v>（华西酒城南）成都市武侯区火车南站西路8号酒城南项目</v>
          </cell>
          <cell r="H1930" t="str">
            <v>龙耀宇</v>
          </cell>
          <cell r="I1930">
            <v>18384145895</v>
          </cell>
        </row>
        <row r="1931">
          <cell r="A1931" t="str">
            <v>润耀</v>
          </cell>
          <cell r="B1931" t="str">
            <v>盘螺</v>
          </cell>
          <cell r="C1931" t="str">
            <v>HRB400E Φ12</v>
          </cell>
          <cell r="D1931" t="str">
            <v>吨</v>
          </cell>
          <cell r="E1931">
            <v>32.5</v>
          </cell>
          <cell r="F1931">
            <v>45756</v>
          </cell>
          <cell r="G1931" t="str">
            <v>（华西酒城南）成都市武侯区火车南站西路8号酒城南项目</v>
          </cell>
          <cell r="H1931" t="str">
            <v>龙耀宇</v>
          </cell>
          <cell r="I1931">
            <v>18384145895</v>
          </cell>
        </row>
        <row r="1932">
          <cell r="A1932" t="str">
            <v>润耀</v>
          </cell>
          <cell r="B1932" t="str">
            <v>盘螺</v>
          </cell>
          <cell r="C1932" t="str">
            <v>HRB400EФ12</v>
          </cell>
          <cell r="D1932" t="str">
            <v>吨</v>
          </cell>
          <cell r="E1932">
            <v>22</v>
          </cell>
          <cell r="F1932">
            <v>45756</v>
          </cell>
          <cell r="G1932" t="str">
            <v>（成铁西物-德阳西外街项目）四川省德阳市旌阳区黄山路一段（司机拍摄签收小票时需设置时间及地点水印）</v>
          </cell>
          <cell r="H1932" t="str">
            <v>黄永福</v>
          </cell>
          <cell r="I1932" t="str">
            <v>15982823571</v>
          </cell>
        </row>
        <row r="1933">
          <cell r="A1933" t="str">
            <v>润耀</v>
          </cell>
          <cell r="B1933" t="str">
            <v>螺纹钢</v>
          </cell>
          <cell r="C1933" t="str">
            <v>HRB400EФ12*9m</v>
          </cell>
          <cell r="D1933" t="str">
            <v>吨</v>
          </cell>
          <cell r="E1933">
            <v>12</v>
          </cell>
          <cell r="F1933">
            <v>45756</v>
          </cell>
          <cell r="G1933" t="str">
            <v>（成铁西物-德阳西外街项目）四川省德阳市旌阳区黄山路一段（司机拍摄签收小票时需设置时间及地点水印）</v>
          </cell>
          <cell r="H1933" t="str">
            <v>黄永福</v>
          </cell>
          <cell r="I1933" t="str">
            <v>15982823571</v>
          </cell>
        </row>
        <row r="1934">
          <cell r="A1934" t="str">
            <v>德胜</v>
          </cell>
          <cell r="B1934" t="str">
            <v>螺纹钢</v>
          </cell>
          <cell r="C1934" t="str">
            <v>HRB400E Φ14 9m</v>
          </cell>
          <cell r="D1934" t="str">
            <v>吨</v>
          </cell>
          <cell r="E1934">
            <v>10</v>
          </cell>
          <cell r="F1934">
            <v>45757</v>
          </cell>
          <cell r="G1934" t="str">
            <v>（五局乐山机场项目）乐山市五通桥区冠英镇</v>
          </cell>
          <cell r="H1934" t="str">
            <v>王思思</v>
          </cell>
          <cell r="I1934">
            <v>18973190156</v>
          </cell>
        </row>
        <row r="1935">
          <cell r="A1935" t="str">
            <v>德胜</v>
          </cell>
          <cell r="B1935" t="str">
            <v>螺纹钢</v>
          </cell>
          <cell r="C1935" t="str">
            <v>HRB400E Φ18 9m</v>
          </cell>
          <cell r="D1935" t="str">
            <v>吨</v>
          </cell>
          <cell r="E1935">
            <v>15</v>
          </cell>
          <cell r="F1935">
            <v>45757</v>
          </cell>
          <cell r="G1935" t="str">
            <v>（五局乐山机场项目）乐山市五通桥区冠英镇</v>
          </cell>
          <cell r="H1935" t="str">
            <v>王思思</v>
          </cell>
          <cell r="I1935">
            <v>18973190156</v>
          </cell>
        </row>
        <row r="1936">
          <cell r="A1936" t="str">
            <v>德胜</v>
          </cell>
          <cell r="B1936" t="str">
            <v>螺纹钢</v>
          </cell>
          <cell r="C1936" t="str">
            <v>HRB400E Φ20 9m</v>
          </cell>
          <cell r="D1936" t="str">
            <v>吨</v>
          </cell>
          <cell r="E1936">
            <v>20</v>
          </cell>
          <cell r="F1936">
            <v>45757</v>
          </cell>
          <cell r="G1936" t="str">
            <v>（五局乐山机场项目）乐山市五通桥区冠英镇</v>
          </cell>
          <cell r="H1936" t="str">
            <v>王思思</v>
          </cell>
          <cell r="I1936">
            <v>18973190156</v>
          </cell>
        </row>
        <row r="1937">
          <cell r="A1937" t="str">
            <v>德胜</v>
          </cell>
          <cell r="B1937" t="str">
            <v>螺纹钢</v>
          </cell>
          <cell r="C1937" t="str">
            <v>HRB400E Φ22 9m</v>
          </cell>
          <cell r="D1937" t="str">
            <v>吨</v>
          </cell>
          <cell r="E1937">
            <v>30</v>
          </cell>
          <cell r="F1937">
            <v>45757</v>
          </cell>
          <cell r="G1937" t="str">
            <v>（五局乐山机场项目）乐山市五通桥区冠英镇</v>
          </cell>
          <cell r="H1937" t="str">
            <v>王思思</v>
          </cell>
          <cell r="I1937">
            <v>18973190156</v>
          </cell>
        </row>
        <row r="1938">
          <cell r="A1938" t="str">
            <v>德胜</v>
          </cell>
          <cell r="B1938" t="str">
            <v>螺纹钢</v>
          </cell>
          <cell r="C1938" t="str">
            <v>HRB400E Φ25 9m</v>
          </cell>
          <cell r="D1938" t="str">
            <v>吨</v>
          </cell>
          <cell r="E1938">
            <v>20</v>
          </cell>
          <cell r="F1938">
            <v>45757</v>
          </cell>
          <cell r="G1938" t="str">
            <v>（五局乐山机场项目）乐山市五通桥区冠英镇</v>
          </cell>
          <cell r="H1938" t="str">
            <v>王思思</v>
          </cell>
          <cell r="I1938">
            <v>18973190156</v>
          </cell>
        </row>
        <row r="1939">
          <cell r="A1939" t="str">
            <v>德胜</v>
          </cell>
          <cell r="B1939" t="str">
            <v>螺纹钢</v>
          </cell>
          <cell r="C1939" t="str">
            <v>HRB400E Φ28 9m</v>
          </cell>
          <cell r="D1939" t="str">
            <v>吨</v>
          </cell>
          <cell r="E1939">
            <v>10</v>
          </cell>
          <cell r="F1939">
            <v>45757</v>
          </cell>
          <cell r="G1939" t="str">
            <v>（五局乐山机场项目）乐山市五通桥区冠英镇</v>
          </cell>
          <cell r="H1939" t="str">
            <v>王思思</v>
          </cell>
          <cell r="I1939">
            <v>18973190156</v>
          </cell>
        </row>
        <row r="1940">
          <cell r="A1940" t="str">
            <v>晋邦</v>
          </cell>
          <cell r="B1940" t="str">
            <v>盘螺</v>
          </cell>
          <cell r="C1940" t="str">
            <v>HRB400E Φ6</v>
          </cell>
          <cell r="D1940" t="str">
            <v>吨</v>
          </cell>
          <cell r="E1940">
            <v>6</v>
          </cell>
          <cell r="F1940">
            <v>45757</v>
          </cell>
          <cell r="G1940" t="str">
            <v>(五冶钢构医学科学产业园建设项目房建三部-管网总坪)四川省南充市顺庆区搬罾街道学府大道二段</v>
          </cell>
          <cell r="H1940" t="str">
            <v>郑林</v>
          </cell>
          <cell r="I1940">
            <v>18349955455</v>
          </cell>
        </row>
        <row r="1941">
          <cell r="A1941" t="str">
            <v>晋邦</v>
          </cell>
          <cell r="B1941" t="str">
            <v>盘螺</v>
          </cell>
          <cell r="C1941" t="str">
            <v>HRB400E Φ8</v>
          </cell>
          <cell r="D1941" t="str">
            <v>吨</v>
          </cell>
          <cell r="E1941">
            <v>10</v>
          </cell>
          <cell r="F1941">
            <v>45757</v>
          </cell>
          <cell r="G1941" t="str">
            <v>(五冶钢构医学科学产业园建设项目房建三部-管网总坪)四川省南充市顺庆区搬罾街道学府大道二段</v>
          </cell>
          <cell r="H1941" t="str">
            <v>郑林</v>
          </cell>
          <cell r="I1941">
            <v>18349955455</v>
          </cell>
        </row>
        <row r="1942">
          <cell r="A1942" t="str">
            <v>晋邦</v>
          </cell>
          <cell r="B1942" t="str">
            <v>螺纹钢</v>
          </cell>
          <cell r="C1942" t="str">
            <v>HRB400E Φ16 9m</v>
          </cell>
          <cell r="D1942" t="str">
            <v>吨</v>
          </cell>
          <cell r="E1942">
            <v>2</v>
          </cell>
          <cell r="F1942">
            <v>45757</v>
          </cell>
          <cell r="G1942" t="str">
            <v>(五冶钢构医学科学产业园建设项目房建三部-管网总坪)四川省南充市顺庆区搬罾街道学府大道二段</v>
          </cell>
          <cell r="H1942" t="str">
            <v>郑林</v>
          </cell>
          <cell r="I1942">
            <v>18349955455</v>
          </cell>
        </row>
        <row r="1943">
          <cell r="A1943" t="str">
            <v>晋邦</v>
          </cell>
          <cell r="B1943" t="str">
            <v>螺纹钢</v>
          </cell>
          <cell r="C1943" t="str">
            <v>HRB400E Φ20 9m</v>
          </cell>
          <cell r="D1943" t="str">
            <v>吨</v>
          </cell>
          <cell r="E1943">
            <v>9</v>
          </cell>
          <cell r="F1943">
            <v>45757</v>
          </cell>
          <cell r="G1943" t="str">
            <v>(五冶钢构医学科学产业园建设项目房建三部-管网总坪)四川省南充市顺庆区搬罾街道学府大道二段</v>
          </cell>
          <cell r="H1943" t="str">
            <v>郑林</v>
          </cell>
          <cell r="I1943">
            <v>18349955455</v>
          </cell>
        </row>
        <row r="1944">
          <cell r="A1944" t="str">
            <v>晋邦</v>
          </cell>
          <cell r="B1944" t="str">
            <v>螺纹钢</v>
          </cell>
          <cell r="C1944" t="str">
            <v>HRB400E Φ25 9m</v>
          </cell>
          <cell r="D1944" t="str">
            <v>吨</v>
          </cell>
          <cell r="E1944">
            <v>8</v>
          </cell>
          <cell r="F1944">
            <v>45757</v>
          </cell>
          <cell r="G1944" t="str">
            <v>(五冶钢构医学科学产业园建设项目房建三部-管网总坪)四川省南充市顺庆区搬罾街道学府大道二段</v>
          </cell>
          <cell r="H1944" t="str">
            <v>郑林</v>
          </cell>
          <cell r="I1944">
            <v>18349955455</v>
          </cell>
        </row>
        <row r="1945">
          <cell r="A1945" t="str">
            <v>晋邦</v>
          </cell>
          <cell r="B1945" t="str">
            <v>盘螺</v>
          </cell>
          <cell r="C1945" t="str">
            <v>HRB400E Φ6</v>
          </cell>
          <cell r="D1945" t="str">
            <v>吨</v>
          </cell>
          <cell r="E1945">
            <v>11.5</v>
          </cell>
          <cell r="F1945">
            <v>45757</v>
          </cell>
          <cell r="G1945" t="str">
            <v>(五冶钢构医学科学产业园建设项目房建二部-二标（图情信息中心1-1）)四川省南充市顺庆区搬罾街道学府大道二段</v>
          </cell>
          <cell r="H1945" t="str">
            <v>安南</v>
          </cell>
          <cell r="I1945">
            <v>19950525030</v>
          </cell>
        </row>
        <row r="1946">
          <cell r="A1946" t="str">
            <v>晋邦</v>
          </cell>
          <cell r="B1946" t="str">
            <v>螺纹钢</v>
          </cell>
          <cell r="C1946" t="str">
            <v>HRB400E Φ12 9m</v>
          </cell>
          <cell r="D1946" t="str">
            <v>吨</v>
          </cell>
          <cell r="E1946">
            <v>5.5</v>
          </cell>
          <cell r="F1946">
            <v>45757</v>
          </cell>
          <cell r="G1946" t="str">
            <v>(五冶钢构医学科学产业园建设项目房建二部-二标（图情信息中心1-1）)四川省南充市顺庆区搬罾街道学府大道二段</v>
          </cell>
          <cell r="H1946" t="str">
            <v>安南</v>
          </cell>
          <cell r="I1946">
            <v>19950525030</v>
          </cell>
        </row>
        <row r="1947">
          <cell r="A1947" t="str">
            <v>晋邦</v>
          </cell>
          <cell r="B1947" t="str">
            <v>螺纹钢</v>
          </cell>
          <cell r="C1947" t="str">
            <v>HRB400E Φ14 9m</v>
          </cell>
          <cell r="D1947" t="str">
            <v>吨</v>
          </cell>
          <cell r="E1947">
            <v>15</v>
          </cell>
          <cell r="F1947">
            <v>45757</v>
          </cell>
          <cell r="G1947" t="str">
            <v>(五冶钢构医学科学产业园建设项目房建二部-二标（图情信息中心1-1）)四川省南充市顺庆区搬罾街道学府大道二段</v>
          </cell>
          <cell r="H1947" t="str">
            <v>安南</v>
          </cell>
          <cell r="I1947">
            <v>19950525030</v>
          </cell>
        </row>
        <row r="1948">
          <cell r="A1948" t="str">
            <v>晋邦</v>
          </cell>
          <cell r="B1948" t="str">
            <v>螺纹钢</v>
          </cell>
          <cell r="C1948" t="str">
            <v>HRB400E Φ18 9m</v>
          </cell>
          <cell r="D1948" t="str">
            <v>吨</v>
          </cell>
          <cell r="E1948">
            <v>3</v>
          </cell>
          <cell r="F1948">
            <v>45757</v>
          </cell>
          <cell r="G1948" t="str">
            <v>(五冶钢构医学科学产业园建设项目房建二部-二标（图情信息中心1-1）)四川省南充市顺庆区搬罾街道学府大道二段</v>
          </cell>
          <cell r="H1948" t="str">
            <v>安南</v>
          </cell>
          <cell r="I1948">
            <v>19950525030</v>
          </cell>
        </row>
        <row r="1949">
          <cell r="A1949" t="str">
            <v>晋邦</v>
          </cell>
          <cell r="B1949" t="str">
            <v>螺纹钢</v>
          </cell>
          <cell r="C1949" t="str">
            <v>HRB400E Φ22 9m</v>
          </cell>
          <cell r="D1949" t="str">
            <v>吨</v>
          </cell>
          <cell r="E1949">
            <v>55</v>
          </cell>
          <cell r="F1949">
            <v>45757</v>
          </cell>
          <cell r="G1949" t="str">
            <v>（五冶达州国道542项目-二工区黄家湾隧道工段）四川省达州市达川区赵固镇黄家坡</v>
          </cell>
          <cell r="H1949" t="str">
            <v>罗永方</v>
          </cell>
          <cell r="I1949">
            <v>13551450899</v>
          </cell>
        </row>
        <row r="1950">
          <cell r="A1950" t="str">
            <v>晋邦</v>
          </cell>
          <cell r="B1950" t="str">
            <v>盘螺</v>
          </cell>
          <cell r="C1950" t="str">
            <v>HRB400E Φ8</v>
          </cell>
          <cell r="D1950" t="str">
            <v>吨</v>
          </cell>
          <cell r="E1950">
            <v>21</v>
          </cell>
          <cell r="F1950">
            <v>45757</v>
          </cell>
          <cell r="G1950" t="str">
            <v>（五冶达州国道542项目-二工区路基五工段）四川省达州市达川区赵固镇黄家坡</v>
          </cell>
          <cell r="H1950" t="str">
            <v>潘远林</v>
          </cell>
          <cell r="I1950">
            <v>18281865966</v>
          </cell>
        </row>
        <row r="1951">
          <cell r="A1951" t="str">
            <v>晋邦</v>
          </cell>
          <cell r="B1951" t="str">
            <v>盘螺</v>
          </cell>
          <cell r="C1951" t="str">
            <v>HRB400E Φ10</v>
          </cell>
          <cell r="D1951" t="str">
            <v>吨</v>
          </cell>
          <cell r="E1951">
            <v>3</v>
          </cell>
          <cell r="F1951">
            <v>45757</v>
          </cell>
          <cell r="G1951" t="str">
            <v>（五冶达州国道542项目-二工区路基五工段）四川省达州市达川区赵固镇黄家坡</v>
          </cell>
          <cell r="H1951" t="str">
            <v>潘远林</v>
          </cell>
          <cell r="I1951">
            <v>18281865966</v>
          </cell>
        </row>
        <row r="1952">
          <cell r="A1952" t="str">
            <v>晋邦</v>
          </cell>
          <cell r="B1952" t="str">
            <v>螺纹钢</v>
          </cell>
          <cell r="C1952" t="str">
            <v>HRB400E Φ12 9m</v>
          </cell>
          <cell r="D1952" t="str">
            <v>吨</v>
          </cell>
          <cell r="E1952">
            <v>3</v>
          </cell>
          <cell r="F1952">
            <v>45757</v>
          </cell>
          <cell r="G1952" t="str">
            <v>（五冶达州国道542项目-二工区路基五工段）四川省达州市达川区赵固镇黄家坡</v>
          </cell>
          <cell r="H1952" t="str">
            <v>潘远林</v>
          </cell>
          <cell r="I1952">
            <v>18281865966</v>
          </cell>
        </row>
        <row r="1953">
          <cell r="A1953" t="str">
            <v>晋邦</v>
          </cell>
          <cell r="B1953" t="str">
            <v>螺纹钢</v>
          </cell>
          <cell r="C1953" t="str">
            <v>HRB400E Φ20 9m</v>
          </cell>
          <cell r="D1953" t="str">
            <v>吨</v>
          </cell>
          <cell r="E1953">
            <v>6</v>
          </cell>
          <cell r="F1953">
            <v>45757</v>
          </cell>
          <cell r="G1953" t="str">
            <v>（五冶达州国道542项目-二工区路基五工段）四川省达州市达川区赵固镇黄家坡</v>
          </cell>
          <cell r="H1953" t="str">
            <v>潘远林</v>
          </cell>
          <cell r="I1953">
            <v>18281865966</v>
          </cell>
        </row>
        <row r="1954">
          <cell r="A1954" t="str">
            <v>晋邦</v>
          </cell>
          <cell r="B1954" t="str">
            <v>螺纹钢</v>
          </cell>
          <cell r="C1954" t="str">
            <v>HRB400E Φ22 9m</v>
          </cell>
          <cell r="D1954" t="str">
            <v>吨</v>
          </cell>
          <cell r="E1954">
            <v>6</v>
          </cell>
          <cell r="F1954">
            <v>45757</v>
          </cell>
          <cell r="G1954" t="str">
            <v>（五冶达州国道542项目-二工区路基五工段）四川省达州市达川区赵固镇黄家坡</v>
          </cell>
          <cell r="H1954" t="str">
            <v>潘远林</v>
          </cell>
          <cell r="I1954">
            <v>18281865966</v>
          </cell>
        </row>
        <row r="1955">
          <cell r="A1955" t="str">
            <v>晋邦</v>
          </cell>
          <cell r="B1955" t="str">
            <v>螺纹钢</v>
          </cell>
          <cell r="C1955" t="str">
            <v>HRB400E Φ25 9m</v>
          </cell>
          <cell r="D1955" t="str">
            <v>吨</v>
          </cell>
          <cell r="E1955">
            <v>9</v>
          </cell>
          <cell r="F1955">
            <v>45757</v>
          </cell>
          <cell r="G1955" t="str">
            <v>（五冶达州国道542项目-二工区路基五工段）四川省达州市达川区赵固镇黄家坡</v>
          </cell>
          <cell r="H1955" t="str">
            <v>潘远林</v>
          </cell>
          <cell r="I1955">
            <v>18281865966</v>
          </cell>
        </row>
        <row r="1956">
          <cell r="A1956" t="str">
            <v>晋邦</v>
          </cell>
          <cell r="B1956" t="str">
            <v>螺纹钢</v>
          </cell>
          <cell r="C1956" t="str">
            <v>HRB400E Φ25 9m</v>
          </cell>
          <cell r="D1956" t="str">
            <v>吨</v>
          </cell>
          <cell r="E1956">
            <v>48</v>
          </cell>
          <cell r="F1956">
            <v>45757</v>
          </cell>
          <cell r="G1956" t="str">
            <v>（五冶达州国道542项目-三工区路基六工段）四川省达州市达川区赵固镇水文村</v>
          </cell>
          <cell r="H1956" t="str">
            <v>谭鹏程</v>
          </cell>
          <cell r="I1956">
            <v>18280895666</v>
          </cell>
        </row>
        <row r="1957">
          <cell r="A1957" t="str">
            <v>晋邦</v>
          </cell>
          <cell r="B1957" t="str">
            <v>螺纹钢</v>
          </cell>
          <cell r="C1957" t="str">
            <v>HRB400E Φ16 9m</v>
          </cell>
          <cell r="D1957" t="str">
            <v>吨</v>
          </cell>
          <cell r="E1957">
            <v>20</v>
          </cell>
          <cell r="F1957">
            <v>45757</v>
          </cell>
          <cell r="G1957" t="str">
            <v>（十九冶-江龙高速二分部）重庆市云阳县S305附近*龙角梁场</v>
          </cell>
          <cell r="H1957" t="str">
            <v>张鹏</v>
          </cell>
          <cell r="I1957">
            <v>18223006448</v>
          </cell>
        </row>
        <row r="1958">
          <cell r="A1958" t="str">
            <v>晋邦</v>
          </cell>
          <cell r="B1958" t="str">
            <v>螺纹钢</v>
          </cell>
          <cell r="C1958" t="str">
            <v>HRB400E Φ32 9m</v>
          </cell>
          <cell r="D1958" t="str">
            <v>吨</v>
          </cell>
          <cell r="E1958">
            <v>15</v>
          </cell>
          <cell r="F1958">
            <v>45757</v>
          </cell>
          <cell r="G1958" t="str">
            <v>（十九冶-江龙高速二分部）重庆市云阳县S305附近*龙角梁场</v>
          </cell>
          <cell r="H1958" t="str">
            <v>张鹏</v>
          </cell>
          <cell r="I1958">
            <v>18223006448</v>
          </cell>
        </row>
        <row r="1959">
          <cell r="A1959" t="str">
            <v>晋邦</v>
          </cell>
          <cell r="B1959" t="str">
            <v>高线</v>
          </cell>
          <cell r="C1959" t="str">
            <v>HPB300Φ8</v>
          </cell>
          <cell r="D1959" t="str">
            <v>吨</v>
          </cell>
          <cell r="E1959">
            <v>17</v>
          </cell>
          <cell r="F1959">
            <v>45757</v>
          </cell>
          <cell r="G1959" t="str">
            <v>（十九冶-江龙高速二分部）重庆市云阳县凤鸣镇平顶村*磨子坪隧道出口</v>
          </cell>
          <cell r="H1959" t="str">
            <v>张鹏</v>
          </cell>
          <cell r="I1959">
            <v>18223006448</v>
          </cell>
        </row>
        <row r="1960">
          <cell r="A1960" t="str">
            <v>晋邦</v>
          </cell>
          <cell r="B1960" t="str">
            <v>高线</v>
          </cell>
          <cell r="C1960" t="str">
            <v>HPB300Φ10</v>
          </cell>
          <cell r="D1960" t="str">
            <v>吨</v>
          </cell>
          <cell r="E1960">
            <v>18</v>
          </cell>
          <cell r="F1960">
            <v>45757</v>
          </cell>
          <cell r="G1960" t="str">
            <v>（十九冶-江龙高速二分部）重庆市云阳县凤鸣镇平顶村*磨子坪隧道出口</v>
          </cell>
          <cell r="H1960" t="str">
            <v>张鹏</v>
          </cell>
          <cell r="I1960">
            <v>18223006448</v>
          </cell>
        </row>
        <row r="1961">
          <cell r="A1961" t="str">
            <v>晋邦</v>
          </cell>
          <cell r="B1961" t="str">
            <v>螺纹钢</v>
          </cell>
          <cell r="C1961" t="str">
            <v>HRB400E Φ12 9m</v>
          </cell>
          <cell r="D1961" t="str">
            <v>吨</v>
          </cell>
          <cell r="E1961">
            <v>20</v>
          </cell>
          <cell r="F1961">
            <v>45757</v>
          </cell>
          <cell r="G1961" t="str">
            <v>（十九冶-江龙高速三分部）重庆市云阳县蔈草镇三坵田*小尖山梁场</v>
          </cell>
          <cell r="H1961" t="str">
            <v>任海军</v>
          </cell>
          <cell r="I1961">
            <v>17725037830</v>
          </cell>
        </row>
        <row r="1962">
          <cell r="A1962" t="str">
            <v>晋邦</v>
          </cell>
          <cell r="B1962" t="str">
            <v>螺纹钢</v>
          </cell>
          <cell r="C1962" t="str">
            <v>HRB400E Φ28 9m</v>
          </cell>
          <cell r="D1962" t="str">
            <v>吨</v>
          </cell>
          <cell r="E1962">
            <v>6</v>
          </cell>
          <cell r="F1962">
            <v>45757</v>
          </cell>
          <cell r="G1962" t="str">
            <v>（十九冶-江龙高速三分部）重庆市云阳县龙角镇*皮家营梁场</v>
          </cell>
          <cell r="H1962" t="str">
            <v>任海军</v>
          </cell>
          <cell r="I1962">
            <v>17725037830</v>
          </cell>
        </row>
        <row r="1963">
          <cell r="A1963" t="str">
            <v>晋邦</v>
          </cell>
          <cell r="B1963" t="str">
            <v>螺纹钢</v>
          </cell>
          <cell r="C1963" t="str">
            <v>HRB400E Φ16 9m</v>
          </cell>
          <cell r="D1963" t="str">
            <v>吨</v>
          </cell>
          <cell r="E1963">
            <v>15</v>
          </cell>
          <cell r="F1963">
            <v>45757</v>
          </cell>
          <cell r="G1963" t="str">
            <v>（十九冶-江龙高速三分部）重庆市云阳县龙角镇*刘家漕3#桥</v>
          </cell>
          <cell r="H1963" t="str">
            <v>任海军</v>
          </cell>
          <cell r="I1963">
            <v>17725037830</v>
          </cell>
        </row>
        <row r="1964">
          <cell r="A1964" t="str">
            <v>晋邦</v>
          </cell>
          <cell r="B1964" t="str">
            <v>高线</v>
          </cell>
          <cell r="C1964" t="str">
            <v>HPB300Φ8</v>
          </cell>
          <cell r="D1964" t="str">
            <v>吨</v>
          </cell>
          <cell r="E1964">
            <v>5</v>
          </cell>
          <cell r="F1964">
            <v>45757</v>
          </cell>
          <cell r="G1964" t="str">
            <v>（十九冶-江龙高速三分部）重庆市云阳县开云高速（钢厂村）*龙缸互通</v>
          </cell>
          <cell r="H1964" t="str">
            <v>任海军</v>
          </cell>
          <cell r="I1964">
            <v>17725037830</v>
          </cell>
        </row>
        <row r="1965">
          <cell r="A1965" t="str">
            <v>晋邦</v>
          </cell>
          <cell r="B1965" t="str">
            <v>螺纹钢</v>
          </cell>
          <cell r="C1965" t="str">
            <v>HRB400E Φ12 9m</v>
          </cell>
          <cell r="D1965" t="str">
            <v>吨</v>
          </cell>
          <cell r="E1965">
            <v>5</v>
          </cell>
          <cell r="F1965">
            <v>45757</v>
          </cell>
          <cell r="G1965" t="str">
            <v>（十九冶-江龙高速三分部）重庆市云阳县开云高速（钢厂村）*龙缸互通</v>
          </cell>
          <cell r="H1965" t="str">
            <v>任海军</v>
          </cell>
          <cell r="I1965">
            <v>17725037830</v>
          </cell>
        </row>
        <row r="1966">
          <cell r="A1966" t="str">
            <v>晋邦</v>
          </cell>
          <cell r="B1966" t="str">
            <v>螺纹钢</v>
          </cell>
          <cell r="C1966" t="str">
            <v>HRB400E Φ16 9m</v>
          </cell>
          <cell r="D1966" t="str">
            <v>吨</v>
          </cell>
          <cell r="E1966">
            <v>15</v>
          </cell>
          <cell r="F1966">
            <v>45757</v>
          </cell>
          <cell r="G1966" t="str">
            <v>（十九冶-江龙高速三分部）重庆市云阳县开云高速（钢厂村）*龙缸互通</v>
          </cell>
          <cell r="H1966" t="str">
            <v>任海军</v>
          </cell>
          <cell r="I1966">
            <v>17725037830</v>
          </cell>
        </row>
        <row r="1967">
          <cell r="A1967" t="str">
            <v>晋邦</v>
          </cell>
          <cell r="B1967" t="str">
            <v>螺纹钢</v>
          </cell>
          <cell r="C1967" t="str">
            <v>HRB400E Φ20 9m</v>
          </cell>
          <cell r="D1967" t="str">
            <v>吨</v>
          </cell>
          <cell r="E1967">
            <v>10</v>
          </cell>
          <cell r="F1967">
            <v>45757</v>
          </cell>
          <cell r="G1967" t="str">
            <v>（十九冶-江龙高速三分部）重庆市云阳县开云高速（钢厂村）*龙缸互通</v>
          </cell>
          <cell r="H1967" t="str">
            <v>任海军</v>
          </cell>
          <cell r="I1967">
            <v>17725037830</v>
          </cell>
        </row>
        <row r="1968">
          <cell r="A1968" t="str">
            <v>晋邦</v>
          </cell>
          <cell r="B1968" t="str">
            <v>螺纹钢</v>
          </cell>
          <cell r="C1968" t="str">
            <v>HRB400E Φ25 9m</v>
          </cell>
          <cell r="D1968" t="str">
            <v>吨</v>
          </cell>
          <cell r="E1968">
            <v>5</v>
          </cell>
          <cell r="F1968">
            <v>45757</v>
          </cell>
          <cell r="G1968" t="str">
            <v>（十九冶-江龙高速三分部）重庆市云阳县开云高速（钢厂村）*龙缸互通</v>
          </cell>
          <cell r="H1968" t="str">
            <v>任海军</v>
          </cell>
          <cell r="I1968">
            <v>17725037830</v>
          </cell>
        </row>
        <row r="1969">
          <cell r="A1969" t="str">
            <v>晋邦</v>
          </cell>
          <cell r="B1969" t="str">
            <v>螺纹钢</v>
          </cell>
          <cell r="C1969" t="str">
            <v>HRB400EФ12*9m</v>
          </cell>
          <cell r="D1969" t="str">
            <v>吨</v>
          </cell>
          <cell r="E1969">
            <v>35</v>
          </cell>
          <cell r="F1969">
            <v>45757</v>
          </cell>
          <cell r="G1969" t="str">
            <v>（中铁八局康新高速TJ4-1标）四川省甘孜州康定市新都桥镇超限载检测站</v>
          </cell>
          <cell r="H1969" t="str">
            <v>杨建</v>
          </cell>
          <cell r="I1969">
            <v>13551322467</v>
          </cell>
        </row>
        <row r="1970">
          <cell r="A1970" t="str">
            <v>晋邦</v>
          </cell>
          <cell r="B1970" t="str">
            <v>螺纹钢</v>
          </cell>
          <cell r="C1970" t="str">
            <v>HRB400EФ20*12m</v>
          </cell>
          <cell r="D1970" t="str">
            <v>吨</v>
          </cell>
          <cell r="E1970">
            <v>140</v>
          </cell>
          <cell r="F1970">
            <v>45757</v>
          </cell>
          <cell r="G1970" t="str">
            <v>（中铁八局康新高速TJ4-1标）四川省甘孜州康定市新都桥镇超限载检测站</v>
          </cell>
          <cell r="H1970" t="str">
            <v>杨建</v>
          </cell>
          <cell r="I1970">
            <v>13551322467</v>
          </cell>
        </row>
        <row r="1971">
          <cell r="A1971" t="str">
            <v>晋邦</v>
          </cell>
          <cell r="B1971" t="str">
            <v>螺纹钢</v>
          </cell>
          <cell r="C1971" t="str">
            <v>HRB400EФ25*12m</v>
          </cell>
          <cell r="D1971" t="str">
            <v>吨</v>
          </cell>
          <cell r="E1971">
            <v>70</v>
          </cell>
          <cell r="F1971">
            <v>45757</v>
          </cell>
          <cell r="G1971" t="str">
            <v>（中铁八局康新高速TJ4-1标）四川省甘孜州康定市新都桥镇超限载检测站</v>
          </cell>
          <cell r="H1971" t="str">
            <v>杨建</v>
          </cell>
          <cell r="I1971">
            <v>13551322467</v>
          </cell>
        </row>
        <row r="1972">
          <cell r="A1972" t="str">
            <v>晋邦</v>
          </cell>
          <cell r="B1972" t="str">
            <v>螺纹钢</v>
          </cell>
          <cell r="C1972" t="str">
            <v>HRB500EФ22*9m</v>
          </cell>
          <cell r="D1972" t="str">
            <v>吨</v>
          </cell>
          <cell r="E1972">
            <v>35</v>
          </cell>
          <cell r="F1972">
            <v>45757</v>
          </cell>
          <cell r="G1972" t="str">
            <v>（中铁八局康新高速TJ4-1标）四川省甘孜州康定市新都桥镇超限载检测站</v>
          </cell>
          <cell r="H1972" t="str">
            <v>杨建</v>
          </cell>
          <cell r="I1972">
            <v>13551322467</v>
          </cell>
        </row>
        <row r="1973">
          <cell r="A1973" t="str">
            <v>晋邦</v>
          </cell>
          <cell r="B1973" t="str">
            <v>螺纹钢</v>
          </cell>
          <cell r="C1973" t="str">
            <v>HRB500EФ28*9m</v>
          </cell>
          <cell r="D1973" t="str">
            <v>吨</v>
          </cell>
          <cell r="E1973">
            <v>35</v>
          </cell>
          <cell r="F1973">
            <v>45757</v>
          </cell>
          <cell r="G1973" t="str">
            <v>（中铁八局康新高速TJ4-1标）四川省甘孜州康定市新都桥镇超限载检测站</v>
          </cell>
          <cell r="H1973" t="str">
            <v>杨建</v>
          </cell>
          <cell r="I1973">
            <v>13551322467</v>
          </cell>
        </row>
        <row r="1974">
          <cell r="A1974" t="str">
            <v>润耀</v>
          </cell>
          <cell r="B1974" t="str">
            <v>高线</v>
          </cell>
          <cell r="C1974" t="str">
            <v>HPB300Φ12</v>
          </cell>
          <cell r="D1974" t="str">
            <v>吨</v>
          </cell>
          <cell r="E1974">
            <v>35</v>
          </cell>
          <cell r="F1974">
            <v>45757</v>
          </cell>
          <cell r="G1974" t="str">
            <v>（中铁十局-资乐高速4标）四川省眉山市仁寿县彰加镇促进村中铁十局2#钢筋厂</v>
          </cell>
          <cell r="H1974" t="str">
            <v>杨飞</v>
          </cell>
          <cell r="I1974">
            <v>15667998777</v>
          </cell>
        </row>
        <row r="1975">
          <cell r="A1975" t="str">
            <v>润耀</v>
          </cell>
          <cell r="B1975" t="str">
            <v>螺纹钢</v>
          </cell>
          <cell r="C1975" t="str">
            <v>HRB400E Φ12 9m</v>
          </cell>
          <cell r="D1975" t="str">
            <v>吨</v>
          </cell>
          <cell r="E1975">
            <v>12</v>
          </cell>
          <cell r="F1975">
            <v>45757</v>
          </cell>
          <cell r="G1975" t="str">
            <v>（中铁广州局-资乐高速5标）四川省乐山市井研县希望大道116号</v>
          </cell>
          <cell r="H1975" t="str">
            <v>廖俊杰</v>
          </cell>
          <cell r="I1975">
            <v>15775100965</v>
          </cell>
        </row>
        <row r="1976">
          <cell r="A1976" t="str">
            <v>润耀</v>
          </cell>
          <cell r="B1976" t="str">
            <v>螺纹钢</v>
          </cell>
          <cell r="C1976" t="str">
            <v>HRB400E Φ16 9m</v>
          </cell>
          <cell r="D1976" t="str">
            <v>吨</v>
          </cell>
          <cell r="E1976">
            <v>23</v>
          </cell>
          <cell r="F1976">
            <v>45757</v>
          </cell>
          <cell r="G1976" t="str">
            <v>（中铁广州局-资乐高速5标）四川省乐山市井研县希望大道116号</v>
          </cell>
          <cell r="H1976" t="str">
            <v>廖俊杰</v>
          </cell>
          <cell r="I1976">
            <v>15775100965</v>
          </cell>
        </row>
        <row r="1977">
          <cell r="A1977" t="str">
            <v>润耀</v>
          </cell>
          <cell r="B1977" t="str">
            <v>螺纹钢</v>
          </cell>
          <cell r="C1977" t="str">
            <v>HRB400E Φ25 9m</v>
          </cell>
          <cell r="D1977" t="str">
            <v>吨</v>
          </cell>
          <cell r="E1977">
            <v>12</v>
          </cell>
          <cell r="F1977">
            <v>45757</v>
          </cell>
          <cell r="G1977" t="str">
            <v>（五局乐山机场项目）乐山市五通桥区冠英镇</v>
          </cell>
          <cell r="H1977" t="str">
            <v>王思思</v>
          </cell>
          <cell r="I1977">
            <v>18973190156</v>
          </cell>
        </row>
        <row r="1978">
          <cell r="A1978" t="str">
            <v>润耀</v>
          </cell>
          <cell r="B1978" t="str">
            <v>螺纹钢</v>
          </cell>
          <cell r="C1978" t="str">
            <v>HRB400E Φ22 9m</v>
          </cell>
          <cell r="D1978" t="str">
            <v>吨</v>
          </cell>
          <cell r="E1978">
            <v>3</v>
          </cell>
          <cell r="F1978">
            <v>45757</v>
          </cell>
          <cell r="G1978" t="str">
            <v>（五局乐山机场项目）乐山市五通桥区冠英镇</v>
          </cell>
          <cell r="H1978" t="str">
            <v>王思思</v>
          </cell>
          <cell r="I1978">
            <v>18973190156</v>
          </cell>
        </row>
        <row r="1979">
          <cell r="A1979" t="str">
            <v>润耀</v>
          </cell>
          <cell r="B1979" t="str">
            <v>螺纹钢</v>
          </cell>
          <cell r="C1979" t="str">
            <v>HRB400E Φ20 9m</v>
          </cell>
          <cell r="D1979" t="str">
            <v>吨</v>
          </cell>
          <cell r="E1979">
            <v>3</v>
          </cell>
          <cell r="F1979">
            <v>45757</v>
          </cell>
          <cell r="G1979" t="str">
            <v>（五局乐山机场项目）乐山市五通桥区冠英镇</v>
          </cell>
          <cell r="H1979" t="str">
            <v>王思思</v>
          </cell>
          <cell r="I1979">
            <v>18973190156</v>
          </cell>
        </row>
        <row r="1980">
          <cell r="A1980" t="str">
            <v>润耀</v>
          </cell>
          <cell r="B1980" t="str">
            <v>螺纹钢</v>
          </cell>
          <cell r="C1980" t="str">
            <v>HRB400E Φ14 9m</v>
          </cell>
          <cell r="D1980" t="str">
            <v>吨</v>
          </cell>
          <cell r="E1980">
            <v>8</v>
          </cell>
          <cell r="F1980">
            <v>45757</v>
          </cell>
          <cell r="G1980" t="str">
            <v>（五局乐山机场项目）乐山市五通桥区冠英镇</v>
          </cell>
          <cell r="H1980" t="str">
            <v>王思思</v>
          </cell>
          <cell r="I1980">
            <v>18973190156</v>
          </cell>
        </row>
        <row r="1981">
          <cell r="A1981" t="str">
            <v>润耀</v>
          </cell>
          <cell r="B1981" t="str">
            <v>螺纹钢</v>
          </cell>
          <cell r="C1981" t="str">
            <v>HRB400E Φ12 9m</v>
          </cell>
          <cell r="D1981" t="str">
            <v>吨</v>
          </cell>
          <cell r="E1981">
            <v>8</v>
          </cell>
          <cell r="F1981">
            <v>45757</v>
          </cell>
          <cell r="G1981" t="str">
            <v>（五局乐山机场项目）乐山市五通桥区冠英镇</v>
          </cell>
          <cell r="H1981" t="str">
            <v>王思思</v>
          </cell>
          <cell r="I1981">
            <v>18973190156</v>
          </cell>
        </row>
        <row r="1982">
          <cell r="A1982" t="str">
            <v>润耀</v>
          </cell>
          <cell r="B1982" t="str">
            <v>盘螺</v>
          </cell>
          <cell r="C1982" t="str">
            <v>HRB400E Φ8</v>
          </cell>
          <cell r="D1982" t="str">
            <v>吨</v>
          </cell>
          <cell r="E1982">
            <v>5</v>
          </cell>
          <cell r="F1982">
            <v>45757</v>
          </cell>
          <cell r="G1982" t="str">
            <v>（五局乐山机场项目）乐山市五通桥区冠英镇</v>
          </cell>
          <cell r="H1982" t="str">
            <v>王思思</v>
          </cell>
          <cell r="I1982">
            <v>18973190156</v>
          </cell>
        </row>
        <row r="1983">
          <cell r="A1983" t="str">
            <v>润耀</v>
          </cell>
          <cell r="B1983" t="str">
            <v>螺纹钢</v>
          </cell>
          <cell r="C1983" t="str">
            <v>HRB400E Φ16 9m</v>
          </cell>
          <cell r="D1983" t="str">
            <v>吨</v>
          </cell>
          <cell r="E1983">
            <v>27</v>
          </cell>
          <cell r="F1983">
            <v>45757</v>
          </cell>
          <cell r="G1983" t="str">
            <v>（五局乐山机场项目）乐山市五通桥区冠英镇</v>
          </cell>
          <cell r="H1983" t="str">
            <v>王思思</v>
          </cell>
          <cell r="I1983">
            <v>18973190156</v>
          </cell>
        </row>
        <row r="1984">
          <cell r="A1984" t="str">
            <v>成实</v>
          </cell>
          <cell r="B1984" t="str">
            <v>盘圆</v>
          </cell>
          <cell r="C1984" t="str">
            <v>HPB300Φ6</v>
          </cell>
          <cell r="D1984" t="str">
            <v>吨</v>
          </cell>
          <cell r="E1984">
            <v>10</v>
          </cell>
          <cell r="F1984">
            <v>45757</v>
          </cell>
          <cell r="G1984" t="str">
            <v>（中核华兴）四川天府新区585研发中心项目（一期）二标段（科学城中路东段）</v>
          </cell>
          <cell r="H1984" t="str">
            <v>杨远发</v>
          </cell>
          <cell r="I1984" t="str">
            <v>13881399439</v>
          </cell>
        </row>
        <row r="1985">
          <cell r="A1985" t="str">
            <v>成实</v>
          </cell>
          <cell r="B1985" t="str">
            <v>盘圆</v>
          </cell>
          <cell r="C1985" t="str">
            <v>HPB300Φ8</v>
          </cell>
          <cell r="D1985" t="str">
            <v>吨</v>
          </cell>
          <cell r="E1985">
            <v>8</v>
          </cell>
          <cell r="F1985">
            <v>45757</v>
          </cell>
          <cell r="G1985" t="str">
            <v>（中核华兴）四川天府新区585研发中心项目（一期）二标段（科学城中路东段）</v>
          </cell>
          <cell r="H1985" t="str">
            <v>杨远发</v>
          </cell>
          <cell r="I1985" t="str">
            <v>13881399439</v>
          </cell>
        </row>
        <row r="1986">
          <cell r="A1986" t="str">
            <v>成实</v>
          </cell>
          <cell r="B1986" t="str">
            <v>螺纹钢</v>
          </cell>
          <cell r="C1986" t="str">
            <v>HRB400EΦ12*9m</v>
          </cell>
          <cell r="D1986" t="str">
            <v>吨</v>
          </cell>
          <cell r="E1986">
            <v>15</v>
          </cell>
          <cell r="F1986">
            <v>45757</v>
          </cell>
          <cell r="G1986" t="str">
            <v>（中核华兴）四川天府新区585研发中心项目（一期）二标段（科学城中路东段）</v>
          </cell>
          <cell r="H1986" t="str">
            <v>杨远发</v>
          </cell>
          <cell r="I1986" t="str">
            <v>13881399439</v>
          </cell>
        </row>
        <row r="1987">
          <cell r="A1987" t="str">
            <v>成实</v>
          </cell>
          <cell r="B1987" t="str">
            <v>圆钢</v>
          </cell>
          <cell r="C1987" t="str">
            <v>HPB300Ф16</v>
          </cell>
          <cell r="D1987" t="str">
            <v>吨</v>
          </cell>
          <cell r="E1987">
            <v>12</v>
          </cell>
          <cell r="F1987">
            <v>45757</v>
          </cell>
          <cell r="G1987" t="str">
            <v>（中铁一局四公司康新高速TJ1-1标雅加梗隧道）四川省甘孜州康定市雅加梗路基</v>
          </cell>
          <cell r="H1987" t="str">
            <v>王德华</v>
          </cell>
          <cell r="I1987">
            <v>18008085797</v>
          </cell>
        </row>
        <row r="1988">
          <cell r="A1988" t="str">
            <v>成实</v>
          </cell>
          <cell r="B1988" t="str">
            <v>圆钢</v>
          </cell>
          <cell r="C1988" t="str">
            <v>HPB300Ф20</v>
          </cell>
          <cell r="D1988" t="str">
            <v>吨</v>
          </cell>
          <cell r="E1988">
            <v>20</v>
          </cell>
          <cell r="F1988">
            <v>45757</v>
          </cell>
          <cell r="G1988" t="str">
            <v>（中铁一局四公司康新高速TJ1-1标雅加梗隧道）四川省甘孜州康定市雅加梗路基</v>
          </cell>
          <cell r="H1988" t="str">
            <v>王锡俊</v>
          </cell>
          <cell r="I1988">
            <v>18008085797</v>
          </cell>
        </row>
        <row r="1989">
          <cell r="A1989" t="str">
            <v>成实</v>
          </cell>
          <cell r="B1989" t="str">
            <v>螺纹钢</v>
          </cell>
          <cell r="C1989" t="str">
            <v>HRB400EФ32*9m</v>
          </cell>
          <cell r="D1989" t="str">
            <v>吨</v>
          </cell>
          <cell r="E1989">
            <v>2</v>
          </cell>
          <cell r="F1989">
            <v>45757</v>
          </cell>
          <cell r="G1989" t="str">
            <v>（中铁一局四公司康新高速TJ1-1标雅加梗隧道）四川省甘孜州康定市雅加梗路基</v>
          </cell>
          <cell r="H1989" t="str">
            <v>王锡俊</v>
          </cell>
          <cell r="I1989">
            <v>18008085797</v>
          </cell>
        </row>
        <row r="1990">
          <cell r="A1990" t="str">
            <v>德胜</v>
          </cell>
          <cell r="B1990" t="str">
            <v>螺纹钢</v>
          </cell>
          <cell r="C1990" t="str">
            <v>HRB400E Φ20 12m</v>
          </cell>
          <cell r="D1990" t="str">
            <v>吨</v>
          </cell>
          <cell r="E1990">
            <v>70</v>
          </cell>
          <cell r="F1990">
            <v>45758</v>
          </cell>
          <cell r="G1990" t="str">
            <v>（中铁五局-成渝扩容3标）四川省资阳市雁江区伍隍镇铺子村雁江区X138</v>
          </cell>
          <cell r="H1990" t="str">
            <v>王健</v>
          </cell>
          <cell r="I1990">
            <v>17726168395</v>
          </cell>
        </row>
        <row r="1991">
          <cell r="A1991" t="str">
            <v>德胜</v>
          </cell>
          <cell r="B1991" t="str">
            <v>螺纹钢</v>
          </cell>
          <cell r="C1991" t="str">
            <v>HRB400E Φ25 12m</v>
          </cell>
          <cell r="D1991" t="str">
            <v>吨</v>
          </cell>
          <cell r="E1991">
            <v>70</v>
          </cell>
          <cell r="F1991">
            <v>45758</v>
          </cell>
          <cell r="G1991" t="str">
            <v>（中铁五局-成渝扩容3标）四川省资阳市雁江区伍隍镇铺子村雁江区X138</v>
          </cell>
          <cell r="H1991" t="str">
            <v>王健</v>
          </cell>
          <cell r="I1991">
            <v>17726168395</v>
          </cell>
        </row>
        <row r="1992">
          <cell r="A1992" t="str">
            <v>德胜</v>
          </cell>
          <cell r="B1992" t="str">
            <v>螺纹钢</v>
          </cell>
          <cell r="C1992" t="str">
            <v>HRB400E Φ25 9m</v>
          </cell>
          <cell r="D1992" t="str">
            <v>吨</v>
          </cell>
          <cell r="E1992">
            <v>70</v>
          </cell>
          <cell r="F1992">
            <v>45758</v>
          </cell>
          <cell r="G1992" t="str">
            <v>（中铁五局-成渝扩容3标）四川省资阳市雁江区伍隍镇铺子村雁江区X138</v>
          </cell>
          <cell r="H1992" t="str">
            <v>王健</v>
          </cell>
          <cell r="I1992">
            <v>17726168395</v>
          </cell>
        </row>
        <row r="1993">
          <cell r="A1993" t="str">
            <v>德胜</v>
          </cell>
          <cell r="B1993" t="str">
            <v>螺纹钢</v>
          </cell>
          <cell r="C1993" t="str">
            <v>HRB400E Φ28 9m</v>
          </cell>
          <cell r="D1993" t="str">
            <v>吨</v>
          </cell>
          <cell r="E1993">
            <v>70</v>
          </cell>
          <cell r="F1993">
            <v>45758</v>
          </cell>
          <cell r="G1993" t="str">
            <v>（中铁十局-资乐高速4标）四川省眉山市仁寿县彰加镇促进村中铁十局2#钢筋厂</v>
          </cell>
          <cell r="H1993" t="str">
            <v>杨飞</v>
          </cell>
          <cell r="I1993">
            <v>15667998777</v>
          </cell>
        </row>
        <row r="1994">
          <cell r="A1994" t="str">
            <v>润耀</v>
          </cell>
          <cell r="B1994" t="str">
            <v>螺纹钢</v>
          </cell>
          <cell r="C1994" t="str">
            <v>HRB400E Φ25 9m</v>
          </cell>
          <cell r="D1994" t="str">
            <v>吨</v>
          </cell>
          <cell r="E1994">
            <v>35</v>
          </cell>
          <cell r="F1994">
            <v>45758</v>
          </cell>
          <cell r="G1994" t="str">
            <v>（中铁广州局-成渝扩容2标）四川省资阳市雁江区堪嘉镇陈家湾刘家湾大桥桥头</v>
          </cell>
          <cell r="H1994" t="str">
            <v>刘沛琦</v>
          </cell>
          <cell r="I1994">
            <v>18011784798</v>
          </cell>
        </row>
        <row r="1995">
          <cell r="A1995" t="str">
            <v>润耀</v>
          </cell>
          <cell r="B1995" t="str">
            <v>螺纹钢</v>
          </cell>
          <cell r="C1995" t="str">
            <v>HRB400E Φ25 12m</v>
          </cell>
          <cell r="D1995" t="str">
            <v>吨</v>
          </cell>
          <cell r="E1995">
            <v>35</v>
          </cell>
          <cell r="F1995">
            <v>45758</v>
          </cell>
          <cell r="G1995" t="str">
            <v>（中铁广州局-成渝扩容2标）四川省资阳市雁江区堪嘉镇陈家湾刘家湾大桥桥头</v>
          </cell>
          <cell r="H1995" t="str">
            <v>刘沛琦</v>
          </cell>
          <cell r="I1995">
            <v>18011784798</v>
          </cell>
        </row>
        <row r="1996">
          <cell r="A1996" t="str">
            <v>润耀</v>
          </cell>
          <cell r="B1996" t="str">
            <v>螺纹钢</v>
          </cell>
          <cell r="C1996" t="str">
            <v>HRB400E Φ28 9m</v>
          </cell>
          <cell r="D1996" t="str">
            <v>吨</v>
          </cell>
          <cell r="E1996">
            <v>35</v>
          </cell>
          <cell r="F1996">
            <v>45758</v>
          </cell>
          <cell r="G1996" t="str">
            <v>（中铁广州局-成渝扩容2标）四川省资阳市雁江区堪嘉镇陈家湾刘家湾大桥桥头</v>
          </cell>
          <cell r="H1996" t="str">
            <v>刘沛琦</v>
          </cell>
          <cell r="I1996">
            <v>18011784798</v>
          </cell>
        </row>
        <row r="1997">
          <cell r="A1997" t="str">
            <v>润耀</v>
          </cell>
          <cell r="B1997" t="str">
            <v>螺纹钢</v>
          </cell>
          <cell r="C1997" t="str">
            <v>HRB400E Φ20 9m</v>
          </cell>
          <cell r="D1997" t="str">
            <v>吨</v>
          </cell>
          <cell r="E1997">
            <v>3</v>
          </cell>
          <cell r="F1997">
            <v>45758</v>
          </cell>
          <cell r="G1997" t="str">
            <v>(五冶钢构宜宾高县月江镇建设项目-2)四川省宜宾市高县月江镇高县宜宾保润汽车维修服务有限公司西南(S436西)(污水管网项目)</v>
          </cell>
          <cell r="H1997" t="str">
            <v>张朝亮</v>
          </cell>
          <cell r="I1997">
            <v>15228205853</v>
          </cell>
        </row>
        <row r="1998">
          <cell r="A1998" t="str">
            <v>润耀</v>
          </cell>
          <cell r="B1998" t="str">
            <v>螺纹钢</v>
          </cell>
          <cell r="C1998" t="str">
            <v>HRB400E Φ25 9m</v>
          </cell>
          <cell r="D1998" t="str">
            <v>吨</v>
          </cell>
          <cell r="E1998">
            <v>30</v>
          </cell>
          <cell r="F1998">
            <v>45758</v>
          </cell>
          <cell r="G1998" t="str">
            <v>(五冶钢构宜宾高县月江镇建设项目-2)四川省宜宾市高县月江镇高县宜宾保润汽车维修服务有限公司西南(S436西)(污水管网项目)</v>
          </cell>
          <cell r="H1998" t="str">
            <v>张朝亮</v>
          </cell>
          <cell r="I1998">
            <v>15228205853</v>
          </cell>
        </row>
        <row r="1999">
          <cell r="A1999" t="str">
            <v>达钢</v>
          </cell>
          <cell r="B1999" t="str">
            <v>螺纹钢</v>
          </cell>
          <cell r="C1999" t="str">
            <v>HRB400E Φ12 9m</v>
          </cell>
          <cell r="D1999" t="str">
            <v>吨</v>
          </cell>
          <cell r="E1999">
            <v>27</v>
          </cell>
          <cell r="F1999">
            <v>45758</v>
          </cell>
          <cell r="G1999" t="str">
            <v>（十九冶-江龙高速二分部）重庆市云阳县宝坪镇双塆村*九倒拐大桥</v>
          </cell>
          <cell r="H1999" t="str">
            <v>张鹏</v>
          </cell>
          <cell r="I1999">
            <v>18223006448</v>
          </cell>
        </row>
        <row r="2000">
          <cell r="A2000" t="str">
            <v>达钢</v>
          </cell>
          <cell r="B2000" t="str">
            <v>高线</v>
          </cell>
          <cell r="C2000" t="str">
            <v>HPB300Φ10</v>
          </cell>
          <cell r="D2000" t="str">
            <v>吨</v>
          </cell>
          <cell r="E2000">
            <v>10</v>
          </cell>
          <cell r="F2000">
            <v>45758</v>
          </cell>
          <cell r="G2000" t="str">
            <v>（十九冶-江龙高速二分部）重庆市云阳县宝坪镇双塆村*九倒拐大桥</v>
          </cell>
          <cell r="H2000" t="str">
            <v>张鹏</v>
          </cell>
          <cell r="I2000">
            <v>18223006448</v>
          </cell>
        </row>
        <row r="2001">
          <cell r="A2001" t="str">
            <v>达钢</v>
          </cell>
          <cell r="B2001" t="str">
            <v>螺纹钢</v>
          </cell>
          <cell r="C2001" t="str">
            <v>HRB400E Φ28 9m</v>
          </cell>
          <cell r="D2001" t="str">
            <v>吨</v>
          </cell>
          <cell r="E2001">
            <v>54</v>
          </cell>
          <cell r="F2001">
            <v>45758</v>
          </cell>
          <cell r="G2001" t="str">
            <v>（十九冶-江龙高速一分部）重庆市云阳县X886附近中国十九冶开云高速项目总包部西98米*复兴互通预制梁场</v>
          </cell>
          <cell r="H2001" t="str">
            <v>吴章红</v>
          </cell>
          <cell r="I2001">
            <v>18628165772</v>
          </cell>
        </row>
        <row r="2002">
          <cell r="A2002" t="str">
            <v>达钢</v>
          </cell>
          <cell r="B2002" t="str">
            <v>高线</v>
          </cell>
          <cell r="C2002" t="str">
            <v>HPB300Φ10</v>
          </cell>
          <cell r="D2002" t="str">
            <v>吨</v>
          </cell>
          <cell r="E2002">
            <v>17.5</v>
          </cell>
          <cell r="F2002">
            <v>45758</v>
          </cell>
          <cell r="G2002" t="str">
            <v>（十九冶-江龙高速一分部）重庆市云阳县X886附近中国十九冶开云高速项目总包部西98米*复兴互通预制梁场</v>
          </cell>
          <cell r="H2002" t="str">
            <v>吴章红</v>
          </cell>
          <cell r="I2002">
            <v>18628165772</v>
          </cell>
        </row>
        <row r="2003">
          <cell r="A2003" t="str">
            <v>晋邦</v>
          </cell>
          <cell r="B2003" t="str">
            <v>盘圆</v>
          </cell>
          <cell r="C2003" t="str">
            <v>HPB300Ф12</v>
          </cell>
          <cell r="D2003" t="str">
            <v>吨</v>
          </cell>
          <cell r="E2003">
            <v>9</v>
          </cell>
          <cell r="F2003">
            <v>45758</v>
          </cell>
          <cell r="G2003" t="str">
            <v>四川省南充市营山县咸安大道成都元泽环境技术有限公司营山分公司（中核华兴市政道路项目部）</v>
          </cell>
          <cell r="H2003" t="str">
            <v>黎家敏</v>
          </cell>
          <cell r="I2003" t="str">
            <v>15082798787</v>
          </cell>
        </row>
        <row r="2004">
          <cell r="A2004" t="str">
            <v>晋邦</v>
          </cell>
          <cell r="B2004" t="str">
            <v>螺纹钢</v>
          </cell>
          <cell r="C2004" t="str">
            <v>HRB400EФ28*9m</v>
          </cell>
          <cell r="D2004" t="str">
            <v>吨</v>
          </cell>
          <cell r="E2004">
            <v>25</v>
          </cell>
          <cell r="F2004">
            <v>45758</v>
          </cell>
          <cell r="G2004" t="str">
            <v>四川省南充市营山县咸安大道成都元泽环境技术有限公司营山分公司（中核华兴市政道路项目部）</v>
          </cell>
          <cell r="H2004" t="str">
            <v>黎家敏</v>
          </cell>
          <cell r="I2004" t="str">
            <v>15082798787</v>
          </cell>
        </row>
        <row r="2005">
          <cell r="A2005" t="str">
            <v>晋邦</v>
          </cell>
          <cell r="B2005" t="str">
            <v>螺纹钢</v>
          </cell>
          <cell r="C2005" t="str">
            <v>HRB400E Φ28 9m</v>
          </cell>
          <cell r="D2005" t="str">
            <v>吨</v>
          </cell>
          <cell r="E2005">
            <v>16</v>
          </cell>
          <cell r="F2005">
            <v>45758</v>
          </cell>
          <cell r="G2005" t="str">
            <v>（十九冶-江龙高速一分部）重庆市云阳县X886附近中国十九冶开云高速项目总包部西98米*复兴互通预制梁场</v>
          </cell>
          <cell r="H2005" t="str">
            <v>吴章红</v>
          </cell>
          <cell r="I2005">
            <v>18628165772</v>
          </cell>
        </row>
        <row r="2006">
          <cell r="A2006" t="str">
            <v>晋邦</v>
          </cell>
          <cell r="B2006" t="str">
            <v>盘螺</v>
          </cell>
          <cell r="C2006" t="str">
            <v>HRB400E Φ10</v>
          </cell>
          <cell r="D2006" t="str">
            <v>吨</v>
          </cell>
          <cell r="E2006">
            <v>17.5</v>
          </cell>
          <cell r="F2006">
            <v>45758</v>
          </cell>
          <cell r="G2006" t="str">
            <v>（十九冶-江龙高速一分部）重庆市云阳县X886附近中国十九冶开云高速项目总包部西98米*复兴互通预制梁场</v>
          </cell>
          <cell r="H2006" t="str">
            <v>吴章红</v>
          </cell>
          <cell r="I2006">
            <v>18628165772</v>
          </cell>
        </row>
        <row r="2007">
          <cell r="A2007" t="str">
            <v>德胜</v>
          </cell>
          <cell r="B2007" t="str">
            <v>螺纹钢</v>
          </cell>
          <cell r="C2007" t="str">
            <v>HRB400E Φ14 9m</v>
          </cell>
          <cell r="D2007" t="str">
            <v>吨</v>
          </cell>
          <cell r="E2007">
            <v>5</v>
          </cell>
          <cell r="F2007">
            <v>45759</v>
          </cell>
          <cell r="G2007" t="str">
            <v>（华西简阳西城嘉苑）四川省成都市简阳市简城街道高屋村</v>
          </cell>
          <cell r="H2007" t="str">
            <v>张瀚镭</v>
          </cell>
          <cell r="I2007">
            <v>15884666220</v>
          </cell>
        </row>
        <row r="2008">
          <cell r="A2008" t="str">
            <v>德胜</v>
          </cell>
          <cell r="B2008" t="str">
            <v>螺纹钢</v>
          </cell>
          <cell r="C2008" t="str">
            <v>HRB400E Φ18 9m</v>
          </cell>
          <cell r="D2008" t="str">
            <v>吨</v>
          </cell>
          <cell r="E2008">
            <v>5</v>
          </cell>
          <cell r="F2008">
            <v>45759</v>
          </cell>
          <cell r="G2008" t="str">
            <v>（华西简阳西城嘉苑）四川省成都市简阳市简城街道高屋村</v>
          </cell>
          <cell r="H2008" t="str">
            <v>张瀚镭</v>
          </cell>
          <cell r="I2008">
            <v>15884666220</v>
          </cell>
        </row>
        <row r="2009">
          <cell r="A2009" t="str">
            <v>德胜</v>
          </cell>
          <cell r="B2009" t="str">
            <v>螺纹钢</v>
          </cell>
          <cell r="C2009" t="str">
            <v>HRB400E Φ20 9m</v>
          </cell>
          <cell r="D2009" t="str">
            <v>吨</v>
          </cell>
          <cell r="E2009">
            <v>40</v>
          </cell>
          <cell r="F2009">
            <v>45759</v>
          </cell>
          <cell r="G2009" t="str">
            <v>（华西简阳西城嘉苑）四川省成都市简阳市简城街道高屋村</v>
          </cell>
          <cell r="H2009" t="str">
            <v>张瀚镭</v>
          </cell>
          <cell r="I2009">
            <v>15884666220</v>
          </cell>
        </row>
        <row r="2010">
          <cell r="A2010" t="str">
            <v>德胜</v>
          </cell>
          <cell r="B2010" t="str">
            <v>螺纹钢</v>
          </cell>
          <cell r="C2010" t="str">
            <v>HRB400E Φ25 9m</v>
          </cell>
          <cell r="D2010" t="str">
            <v>吨</v>
          </cell>
          <cell r="E2010">
            <v>20</v>
          </cell>
          <cell r="F2010">
            <v>45759</v>
          </cell>
          <cell r="G2010" t="str">
            <v>（华西简阳西城嘉苑）四川省成都市简阳市简城街道高屋村</v>
          </cell>
          <cell r="H2010" t="str">
            <v>张瀚镭</v>
          </cell>
          <cell r="I2010">
            <v>15884666220</v>
          </cell>
        </row>
        <row r="2011">
          <cell r="A2011" t="str">
            <v>晋邦</v>
          </cell>
          <cell r="B2011" t="str">
            <v>螺纹钢</v>
          </cell>
          <cell r="C2011" t="str">
            <v>HRB400E Φ14 9m</v>
          </cell>
          <cell r="D2011" t="str">
            <v>吨</v>
          </cell>
          <cell r="E2011">
            <v>3</v>
          </cell>
          <cell r="F2011">
            <v>45759</v>
          </cell>
          <cell r="G2011" t="str">
            <v>（商投建工达州中医药科技园-4工区-3号楼）达州市通川区达州中医药职业学院犀牛大道北段</v>
          </cell>
          <cell r="H2011" t="str">
            <v>张扬</v>
          </cell>
          <cell r="I2011">
            <v>18381904567</v>
          </cell>
        </row>
        <row r="2012">
          <cell r="A2012" t="str">
            <v>晋邦</v>
          </cell>
          <cell r="B2012" t="str">
            <v>螺纹钢</v>
          </cell>
          <cell r="C2012" t="str">
            <v>HRB400E Φ18 9m</v>
          </cell>
          <cell r="D2012" t="str">
            <v>吨</v>
          </cell>
          <cell r="E2012">
            <v>12</v>
          </cell>
          <cell r="F2012">
            <v>45759</v>
          </cell>
          <cell r="G2012" t="str">
            <v>（商投建工达州中医药科技园-4工区-3号楼）达州市通川区达州中医药职业学院犀牛大道北段</v>
          </cell>
          <cell r="H2012" t="str">
            <v>张扬</v>
          </cell>
          <cell r="I2012">
            <v>18381904567</v>
          </cell>
        </row>
        <row r="2013">
          <cell r="A2013" t="str">
            <v>晋邦</v>
          </cell>
          <cell r="B2013" t="str">
            <v>螺纹钢</v>
          </cell>
          <cell r="C2013" t="str">
            <v>HRB400E Φ20 9m</v>
          </cell>
          <cell r="D2013" t="str">
            <v>吨</v>
          </cell>
          <cell r="E2013">
            <v>15</v>
          </cell>
          <cell r="F2013">
            <v>45759</v>
          </cell>
          <cell r="G2013" t="str">
            <v>（商投建工达州中医药科技园-4工区-3号楼）达州市通川区达州中医药职业学院犀牛大道北段</v>
          </cell>
          <cell r="H2013" t="str">
            <v>张扬</v>
          </cell>
          <cell r="I2013">
            <v>18381904567</v>
          </cell>
        </row>
        <row r="2014">
          <cell r="A2014" t="str">
            <v>晋邦</v>
          </cell>
          <cell r="B2014" t="str">
            <v>螺纹钢</v>
          </cell>
          <cell r="C2014" t="str">
            <v>HRB400E Φ22 9m</v>
          </cell>
          <cell r="D2014" t="str">
            <v>吨</v>
          </cell>
          <cell r="E2014">
            <v>15</v>
          </cell>
          <cell r="F2014">
            <v>45759</v>
          </cell>
          <cell r="G2014" t="str">
            <v>（商投建工达州中医药科技园-4工区-3号楼）达州市通川区达州中医药职业学院犀牛大道北段</v>
          </cell>
          <cell r="H2014" t="str">
            <v>张扬</v>
          </cell>
          <cell r="I2014">
            <v>18381904567</v>
          </cell>
        </row>
        <row r="2015">
          <cell r="A2015" t="str">
            <v>晋邦</v>
          </cell>
          <cell r="B2015" t="str">
            <v>螺纹钢</v>
          </cell>
          <cell r="C2015" t="str">
            <v>HRB400E Φ12 9m</v>
          </cell>
          <cell r="D2015" t="str">
            <v>吨</v>
          </cell>
          <cell r="E2015">
            <v>25</v>
          </cell>
          <cell r="F2015">
            <v>45759</v>
          </cell>
          <cell r="G2015" t="str">
            <v>（商投建工达州中医药科技园-2工区-景观桥）达州市通川区达州中医药职业学院犀牛大道北段</v>
          </cell>
          <cell r="H2015" t="str">
            <v>李波</v>
          </cell>
          <cell r="I2015">
            <v>18381899787</v>
          </cell>
        </row>
        <row r="2016">
          <cell r="A2016" t="str">
            <v>晋邦</v>
          </cell>
          <cell r="B2016" t="str">
            <v>螺纹钢</v>
          </cell>
          <cell r="C2016" t="str">
            <v>HRB400E Φ20 9m</v>
          </cell>
          <cell r="D2016" t="str">
            <v>吨</v>
          </cell>
          <cell r="E2016">
            <v>21</v>
          </cell>
          <cell r="F2016">
            <v>45759</v>
          </cell>
          <cell r="G2016" t="str">
            <v>（商投建工达州中医药科技园-2工区-景观桥）达州市通川区达州中医药职业学院犀牛大道北段</v>
          </cell>
          <cell r="H2016" t="str">
            <v>李波</v>
          </cell>
          <cell r="I2016">
            <v>18381899787</v>
          </cell>
        </row>
        <row r="2017">
          <cell r="A2017" t="str">
            <v>成实</v>
          </cell>
          <cell r="B2017" t="str">
            <v>盘螺</v>
          </cell>
          <cell r="C2017" t="str">
            <v>HRB400E Φ6</v>
          </cell>
          <cell r="D2017" t="str">
            <v>吨</v>
          </cell>
          <cell r="E2017">
            <v>2</v>
          </cell>
          <cell r="F2017">
            <v>45759</v>
          </cell>
          <cell r="G2017" t="str">
            <v>（中铁五局新津tod项目）成都市新津区旭辉天府未来城南(华金路南)</v>
          </cell>
          <cell r="H2017" t="str">
            <v>李霜</v>
          </cell>
          <cell r="I2017">
            <v>18785086540</v>
          </cell>
        </row>
        <row r="2018">
          <cell r="A2018" t="str">
            <v>成实</v>
          </cell>
          <cell r="B2018" t="str">
            <v>盘螺</v>
          </cell>
          <cell r="C2018" t="str">
            <v>HRB400E Φ8</v>
          </cell>
          <cell r="D2018" t="str">
            <v>吨</v>
          </cell>
          <cell r="E2018">
            <v>16</v>
          </cell>
          <cell r="F2018">
            <v>45759</v>
          </cell>
          <cell r="G2018" t="str">
            <v>（中铁五局新津tod项目）成都市新津区旭辉天府未来城南(华金路南)</v>
          </cell>
          <cell r="H2018" t="str">
            <v>李霜</v>
          </cell>
          <cell r="I2018">
            <v>18785086540</v>
          </cell>
        </row>
        <row r="2019">
          <cell r="A2019" t="str">
            <v>成实</v>
          </cell>
          <cell r="B2019" t="str">
            <v>盘螺</v>
          </cell>
          <cell r="C2019" t="str">
            <v>HRB400E Φ10</v>
          </cell>
          <cell r="D2019" t="str">
            <v>吨</v>
          </cell>
          <cell r="E2019">
            <v>10</v>
          </cell>
          <cell r="F2019">
            <v>45759</v>
          </cell>
          <cell r="G2019" t="str">
            <v>（中铁五局新津tod项目）成都市新津区旭辉天府未来城南(华金路南)</v>
          </cell>
          <cell r="H2019" t="str">
            <v>李霜</v>
          </cell>
          <cell r="I2019">
            <v>18785086540</v>
          </cell>
        </row>
        <row r="2020">
          <cell r="A2020" t="str">
            <v>成实</v>
          </cell>
          <cell r="B2020" t="str">
            <v>螺纹钢</v>
          </cell>
          <cell r="C2020" t="str">
            <v>HRB400E Φ22 9m</v>
          </cell>
          <cell r="D2020" t="str">
            <v>吨</v>
          </cell>
          <cell r="E2020">
            <v>5</v>
          </cell>
          <cell r="F2020">
            <v>45759</v>
          </cell>
          <cell r="G2020" t="str">
            <v>（中铁五局新津tod项目）成都市新津区旭辉天府未来城南(华金路南)</v>
          </cell>
          <cell r="H2020" t="str">
            <v>李霜</v>
          </cell>
          <cell r="I2020">
            <v>18785086540</v>
          </cell>
        </row>
        <row r="2021">
          <cell r="A2021" t="str">
            <v>德胜</v>
          </cell>
          <cell r="B2021" t="str">
            <v>螺纹钢</v>
          </cell>
          <cell r="C2021" t="str">
            <v>HRB400E Φ12 9m</v>
          </cell>
          <cell r="D2021" t="str">
            <v>吨</v>
          </cell>
          <cell r="E2021">
            <v>28</v>
          </cell>
          <cell r="F2021">
            <v>45759</v>
          </cell>
          <cell r="G2021" t="str">
            <v>（中铁五局新津tod项目）成都市新津区旭辉天府未来城南(华金路南)</v>
          </cell>
          <cell r="H2021" t="str">
            <v>李霜</v>
          </cell>
          <cell r="I2021">
            <v>18785086540</v>
          </cell>
        </row>
        <row r="2022">
          <cell r="A2022" t="str">
            <v>德胜</v>
          </cell>
          <cell r="B2022" t="str">
            <v>螺纹钢</v>
          </cell>
          <cell r="C2022" t="str">
            <v>HRB400E Φ14 9m</v>
          </cell>
          <cell r="D2022" t="str">
            <v>吨</v>
          </cell>
          <cell r="E2022">
            <v>17</v>
          </cell>
          <cell r="F2022">
            <v>45759</v>
          </cell>
          <cell r="G2022" t="str">
            <v>（中铁五局新津tod项目）成都市新津区旭辉天府未来城南(华金路南)</v>
          </cell>
          <cell r="H2022" t="str">
            <v>李霜</v>
          </cell>
          <cell r="I2022">
            <v>18785086540</v>
          </cell>
        </row>
        <row r="2023">
          <cell r="A2023" t="str">
            <v>德胜</v>
          </cell>
          <cell r="B2023" t="str">
            <v>螺纹钢</v>
          </cell>
          <cell r="C2023" t="str">
            <v>HRB400E Φ16 9m</v>
          </cell>
          <cell r="D2023" t="str">
            <v>吨</v>
          </cell>
          <cell r="E2023">
            <v>6</v>
          </cell>
          <cell r="F2023">
            <v>45759</v>
          </cell>
          <cell r="G2023" t="str">
            <v>（中铁五局新津tod项目）成都市新津区旭辉天府未来城南(华金路南)</v>
          </cell>
          <cell r="H2023" t="str">
            <v>李霜</v>
          </cell>
          <cell r="I2023">
            <v>18785086540</v>
          </cell>
        </row>
        <row r="2024">
          <cell r="A2024" t="str">
            <v>德胜</v>
          </cell>
          <cell r="B2024" t="str">
            <v>螺纹钢</v>
          </cell>
          <cell r="C2024" t="str">
            <v>HRB400E Φ18 9m</v>
          </cell>
          <cell r="D2024" t="str">
            <v>吨</v>
          </cell>
          <cell r="E2024">
            <v>42</v>
          </cell>
          <cell r="F2024">
            <v>45759</v>
          </cell>
          <cell r="G2024" t="str">
            <v>（中铁五局新津tod项目）成都市新津区旭辉天府未来城南(华金路南)</v>
          </cell>
          <cell r="H2024" t="str">
            <v>李霜</v>
          </cell>
          <cell r="I2024">
            <v>18785086540</v>
          </cell>
        </row>
        <row r="2025">
          <cell r="A2025" t="str">
            <v>德胜</v>
          </cell>
          <cell r="B2025" t="str">
            <v>螺纹钢</v>
          </cell>
          <cell r="C2025" t="str">
            <v>HRB400E Φ20 9m</v>
          </cell>
          <cell r="D2025" t="str">
            <v>吨</v>
          </cell>
          <cell r="E2025">
            <v>14</v>
          </cell>
          <cell r="F2025">
            <v>45759</v>
          </cell>
          <cell r="G2025" t="str">
            <v>（中铁五局新津tod项目）成都市新津区旭辉天府未来城南(华金路南)</v>
          </cell>
          <cell r="H2025" t="str">
            <v>李霜</v>
          </cell>
          <cell r="I2025">
            <v>18785086540</v>
          </cell>
        </row>
        <row r="2026">
          <cell r="A2026" t="str">
            <v>德胜</v>
          </cell>
          <cell r="B2026" t="str">
            <v>螺纹钢</v>
          </cell>
          <cell r="C2026" t="str">
            <v>HRB400E Φ25 9m</v>
          </cell>
          <cell r="D2026" t="str">
            <v>吨</v>
          </cell>
          <cell r="E2026">
            <v>3</v>
          </cell>
          <cell r="F2026">
            <v>45759</v>
          </cell>
          <cell r="G2026" t="str">
            <v>（中铁五局新津tod项目）成都市新津区旭辉天府未来城南(华金路南)</v>
          </cell>
          <cell r="H2026" t="str">
            <v>李霜</v>
          </cell>
          <cell r="I2026">
            <v>18785086540</v>
          </cell>
        </row>
        <row r="2027">
          <cell r="A2027" t="str">
            <v>润耀</v>
          </cell>
          <cell r="B2027" t="str">
            <v>螺纹钢</v>
          </cell>
          <cell r="C2027" t="str">
            <v>HRB400EФ25*9m</v>
          </cell>
          <cell r="D2027" t="str">
            <v>吨</v>
          </cell>
          <cell r="E2027">
            <v>35</v>
          </cell>
          <cell r="F2027">
            <v>45760</v>
          </cell>
          <cell r="G2027" t="str">
            <v>（中铁六局呼和公司康新高速TJ4-2标）四川省甘孜藏族自治州康定市新都桥镇东俄罗三村中建八局搅拌站旁</v>
          </cell>
          <cell r="H2027" t="str">
            <v>许文刚</v>
          </cell>
          <cell r="I2027">
            <v>15848808186</v>
          </cell>
        </row>
        <row r="2028">
          <cell r="A2028" t="str">
            <v>润耀</v>
          </cell>
          <cell r="B2028" t="str">
            <v>螺纹钢</v>
          </cell>
          <cell r="C2028" t="str">
            <v>HRB400EФ25*9m</v>
          </cell>
          <cell r="D2028" t="str">
            <v>吨</v>
          </cell>
          <cell r="E2028">
            <v>35</v>
          </cell>
          <cell r="F2028">
            <v>45760</v>
          </cell>
          <cell r="G2028" t="str">
            <v>（中铁一局四公司康新高速TJ1-1标雅加梗隧道）四川省甘孜州康定市雅加梗</v>
          </cell>
          <cell r="H2028" t="str">
            <v>王德华</v>
          </cell>
          <cell r="I2028">
            <v>18008085797</v>
          </cell>
        </row>
        <row r="2029">
          <cell r="A2029" t="str">
            <v>润耀</v>
          </cell>
          <cell r="B2029" t="str">
            <v>螺纹钢</v>
          </cell>
          <cell r="C2029" t="str">
            <v>HRB400EФ22*9m</v>
          </cell>
          <cell r="D2029" t="str">
            <v>吨</v>
          </cell>
          <cell r="E2029">
            <v>35</v>
          </cell>
          <cell r="F2029">
            <v>45760</v>
          </cell>
          <cell r="G2029" t="str">
            <v>（中铁一局四公司康新高速TJ1-1标贡不卡隧道）四川省甘孜州康定市折多塘村车管所旁</v>
          </cell>
          <cell r="H2029" t="str">
            <v>王德华</v>
          </cell>
          <cell r="I2029">
            <v>18008085797</v>
          </cell>
        </row>
        <row r="2030">
          <cell r="A2030" t="str">
            <v>润耀</v>
          </cell>
          <cell r="B2030" t="str">
            <v>盘圆</v>
          </cell>
          <cell r="C2030" t="str">
            <v>HPB300Ф12</v>
          </cell>
          <cell r="D2030" t="str">
            <v>吨</v>
          </cell>
          <cell r="E2030">
            <v>35</v>
          </cell>
          <cell r="F2030">
            <v>45760</v>
          </cell>
          <cell r="G2030" t="str">
            <v>（中铁一局四公司康新高速TJ1-1标贡不卡隧道）四川省甘孜州康定市折多塘村车管所旁</v>
          </cell>
          <cell r="H2030" t="str">
            <v>王德华</v>
          </cell>
          <cell r="I2030">
            <v>18008085797</v>
          </cell>
        </row>
        <row r="2031">
          <cell r="A2031" t="str">
            <v>润耀</v>
          </cell>
          <cell r="B2031" t="str">
            <v>螺纹钢</v>
          </cell>
          <cell r="C2031" t="str">
            <v>HRB400EФ22*9m</v>
          </cell>
          <cell r="D2031" t="str">
            <v>吨</v>
          </cell>
          <cell r="E2031">
            <v>35</v>
          </cell>
          <cell r="F2031">
            <v>45760</v>
          </cell>
          <cell r="G2031" t="str">
            <v>（中铁一局四公司康新高速TJ1-1标康定隧道）四川省甘孜州康定市榆林街道甘孜州博物馆旁</v>
          </cell>
          <cell r="H2031" t="str">
            <v>王德华</v>
          </cell>
          <cell r="I2031">
            <v>18008085797</v>
          </cell>
        </row>
        <row r="2032">
          <cell r="A2032" t="str">
            <v>润耀</v>
          </cell>
          <cell r="B2032" t="str">
            <v>螺纹钢</v>
          </cell>
          <cell r="C2032" t="str">
            <v>HRB400E Φ12×9米</v>
          </cell>
          <cell r="D2032" t="str">
            <v>吨</v>
          </cell>
          <cell r="E2032">
            <v>9</v>
          </cell>
          <cell r="F2032">
            <v>45760</v>
          </cell>
          <cell r="G2032" t="str">
            <v>（自永2标九局西南分公司钢筋棚）四川省自贡市骑龙镇大湾村</v>
          </cell>
          <cell r="H2032" t="str">
            <v>高彦彬</v>
          </cell>
          <cell r="I2032">
            <v>13835906370</v>
          </cell>
        </row>
        <row r="2033">
          <cell r="A2033" t="str">
            <v>润耀</v>
          </cell>
          <cell r="B2033" t="str">
            <v>螺纹钢</v>
          </cell>
          <cell r="C2033" t="str">
            <v>HRB400E Φ14×9米</v>
          </cell>
          <cell r="D2033" t="str">
            <v>吨</v>
          </cell>
          <cell r="E2033">
            <v>3</v>
          </cell>
          <cell r="F2033">
            <v>45760</v>
          </cell>
          <cell r="G2033" t="str">
            <v>（自永2标九局西南分公司钢筋棚）四川省自贡市骑龙镇大湾村</v>
          </cell>
          <cell r="H2033" t="str">
            <v>高彦彬</v>
          </cell>
          <cell r="I2033">
            <v>13835906370</v>
          </cell>
        </row>
        <row r="2034">
          <cell r="A2034" t="str">
            <v>润耀</v>
          </cell>
          <cell r="B2034" t="str">
            <v>螺纹钢</v>
          </cell>
          <cell r="C2034" t="str">
            <v>HRB400E Φ22×9米</v>
          </cell>
          <cell r="D2034" t="str">
            <v>吨</v>
          </cell>
          <cell r="E2034">
            <v>3</v>
          </cell>
          <cell r="F2034">
            <v>45760</v>
          </cell>
          <cell r="G2034" t="str">
            <v>（自永2标九局西南分公司钢筋棚）四川省自贡市骑龙镇大湾村</v>
          </cell>
          <cell r="H2034" t="str">
            <v>高彦彬</v>
          </cell>
          <cell r="I2034">
            <v>13835906370</v>
          </cell>
        </row>
        <row r="2035">
          <cell r="A2035" t="str">
            <v>润耀</v>
          </cell>
          <cell r="B2035" t="str">
            <v>螺纹钢</v>
          </cell>
          <cell r="C2035" t="str">
            <v>HRB400E Φ32×12米</v>
          </cell>
          <cell r="D2035" t="str">
            <v>吨</v>
          </cell>
          <cell r="E2035">
            <v>15</v>
          </cell>
          <cell r="F2035">
            <v>45760</v>
          </cell>
          <cell r="G2035" t="str">
            <v>（自永2标九局西南分公司钢筋棚）四川省自贡市骑龙镇大湾村</v>
          </cell>
          <cell r="H2035" t="str">
            <v>高彦彬</v>
          </cell>
          <cell r="I2035">
            <v>13835906370</v>
          </cell>
        </row>
        <row r="2036">
          <cell r="A2036" t="str">
            <v>润耀</v>
          </cell>
          <cell r="B2036" t="str">
            <v>螺纹钢</v>
          </cell>
          <cell r="C2036" t="str">
            <v>HRB400E Φ32×9米</v>
          </cell>
          <cell r="D2036" t="str">
            <v>吨</v>
          </cell>
          <cell r="E2036">
            <v>6</v>
          </cell>
          <cell r="F2036">
            <v>45760</v>
          </cell>
          <cell r="G2036" t="str">
            <v>（自永2标九局西南分公司钢筋棚）四川省自贡市骑龙镇大湾村</v>
          </cell>
          <cell r="H2036" t="str">
            <v>高彦彬</v>
          </cell>
          <cell r="I2036">
            <v>13835906370</v>
          </cell>
        </row>
        <row r="2037">
          <cell r="A2037" t="str">
            <v>润耀</v>
          </cell>
          <cell r="B2037" t="str">
            <v>螺纹钢</v>
          </cell>
          <cell r="C2037" t="str">
            <v>HRB400E Φ25 9m</v>
          </cell>
          <cell r="D2037" t="str">
            <v>吨</v>
          </cell>
          <cell r="E2037">
            <v>35</v>
          </cell>
          <cell r="F2037">
            <v>45760</v>
          </cell>
          <cell r="G2037" t="str">
            <v>（中铁五局-成渝扩容3标）四川省资阳市雁江区伍隍镇铺子村雁江区X138</v>
          </cell>
          <cell r="H2037" t="str">
            <v>王健</v>
          </cell>
          <cell r="I2037">
            <v>17726168395</v>
          </cell>
        </row>
        <row r="2038">
          <cell r="A2038" t="str">
            <v>达钢</v>
          </cell>
          <cell r="B2038" t="str">
            <v>盘螺</v>
          </cell>
          <cell r="C2038" t="str">
            <v>HRB400E Φ8</v>
          </cell>
          <cell r="D2038" t="str">
            <v>吨</v>
          </cell>
          <cell r="E2038">
            <v>15</v>
          </cell>
          <cell r="F2038">
            <v>45761</v>
          </cell>
          <cell r="G2038" t="str">
            <v>（五局乐山机场项目）乐山市五通桥区冠英镇</v>
          </cell>
          <cell r="H2038" t="str">
            <v>王思思</v>
          </cell>
          <cell r="I2038">
            <v>18973190156</v>
          </cell>
        </row>
        <row r="2039">
          <cell r="A2039" t="str">
            <v>达钢</v>
          </cell>
          <cell r="B2039" t="str">
            <v>螺纹钢</v>
          </cell>
          <cell r="C2039" t="str">
            <v>HRB400E Φ20 9m</v>
          </cell>
          <cell r="D2039" t="str">
            <v>吨</v>
          </cell>
          <cell r="E2039">
            <v>20</v>
          </cell>
          <cell r="F2039">
            <v>45761</v>
          </cell>
          <cell r="G2039" t="str">
            <v>（五局乐山机场项目）乐山市五通桥区冠英镇</v>
          </cell>
          <cell r="H2039" t="str">
            <v>王思思</v>
          </cell>
          <cell r="I2039">
            <v>18973190156</v>
          </cell>
        </row>
        <row r="2040">
          <cell r="A2040" t="str">
            <v>达钢</v>
          </cell>
          <cell r="B2040" t="str">
            <v>盘螺</v>
          </cell>
          <cell r="C2040" t="str">
            <v>HRB400E Φ6</v>
          </cell>
          <cell r="D2040" t="str">
            <v>吨</v>
          </cell>
          <cell r="E2040">
            <v>70</v>
          </cell>
          <cell r="F2040">
            <v>45761</v>
          </cell>
          <cell r="G2040" t="str">
            <v>(五冶钢构医学科学产业园建设项目房建三部-管网总坪)四川省南充市顺庆区搬罾街道学府大道二段</v>
          </cell>
          <cell r="H2040" t="str">
            <v>郑林</v>
          </cell>
          <cell r="I2040">
            <v>18349955455</v>
          </cell>
        </row>
        <row r="2041">
          <cell r="A2041" t="str">
            <v>达钢</v>
          </cell>
          <cell r="B2041" t="str">
            <v>盘螺</v>
          </cell>
          <cell r="C2041" t="str">
            <v>HRB400E Φ8</v>
          </cell>
          <cell r="D2041" t="str">
            <v>吨</v>
          </cell>
          <cell r="E2041">
            <v>22.5</v>
          </cell>
          <cell r="F2041">
            <v>45761</v>
          </cell>
          <cell r="G2041" t="str">
            <v>（商投建工达州中医药科技园-4工区-8号楼）达州市通川区达州中医药职业学院犀牛大道北段</v>
          </cell>
          <cell r="H2041" t="str">
            <v>张扬</v>
          </cell>
          <cell r="I2041">
            <v>18381904567</v>
          </cell>
        </row>
        <row r="2042">
          <cell r="A2042" t="str">
            <v>达钢</v>
          </cell>
          <cell r="B2042" t="str">
            <v>螺纹钢</v>
          </cell>
          <cell r="C2042" t="str">
            <v>HRB400E Φ12 9m</v>
          </cell>
          <cell r="D2042" t="str">
            <v>吨</v>
          </cell>
          <cell r="E2042">
            <v>9</v>
          </cell>
          <cell r="F2042">
            <v>45761</v>
          </cell>
          <cell r="G2042" t="str">
            <v>（商投建工达州中医药科技园-4工区-8号楼）达州市通川区达州中医药职业学院犀牛大道北段</v>
          </cell>
          <cell r="H2042" t="str">
            <v>张扬</v>
          </cell>
          <cell r="I2042">
            <v>18381904567</v>
          </cell>
        </row>
        <row r="2043">
          <cell r="A2043" t="str">
            <v>达钢</v>
          </cell>
          <cell r="B2043" t="str">
            <v>螺纹钢</v>
          </cell>
          <cell r="C2043" t="str">
            <v>HRB400E Φ18 9m</v>
          </cell>
          <cell r="D2043" t="str">
            <v>吨</v>
          </cell>
          <cell r="E2043">
            <v>9</v>
          </cell>
          <cell r="F2043">
            <v>45761</v>
          </cell>
          <cell r="G2043" t="str">
            <v>（商投建工达州中医药科技园-4工区-8号楼）达州市通川区达州中医药职业学院犀牛大道北段</v>
          </cell>
          <cell r="H2043" t="str">
            <v>张扬</v>
          </cell>
          <cell r="I2043">
            <v>18381904567</v>
          </cell>
        </row>
        <row r="2044">
          <cell r="A2044" t="str">
            <v>达钢</v>
          </cell>
          <cell r="B2044" t="str">
            <v>螺纹钢</v>
          </cell>
          <cell r="C2044" t="str">
            <v>HRB400E Φ20 9m</v>
          </cell>
          <cell r="D2044" t="str">
            <v>吨</v>
          </cell>
          <cell r="E2044">
            <v>35</v>
          </cell>
          <cell r="F2044">
            <v>45761</v>
          </cell>
          <cell r="G2044" t="str">
            <v>（商投建工达州中医药科技园-4工区-8号楼）达州市通川区达州中医药职业学院犀牛大道北段</v>
          </cell>
          <cell r="H2044" t="str">
            <v>张扬</v>
          </cell>
          <cell r="I2044">
            <v>18381904567</v>
          </cell>
        </row>
        <row r="2045">
          <cell r="A2045" t="str">
            <v>达钢</v>
          </cell>
          <cell r="B2045" t="str">
            <v>螺纹钢</v>
          </cell>
          <cell r="C2045" t="str">
            <v>HRB400E Φ22 9m</v>
          </cell>
          <cell r="D2045" t="str">
            <v>吨</v>
          </cell>
          <cell r="E2045">
            <v>24</v>
          </cell>
          <cell r="F2045">
            <v>45761</v>
          </cell>
          <cell r="G2045" t="str">
            <v>（商投建工达州中医药科技园-4工区-8号楼）达州市通川区达州中医药职业学院犀牛大道北段</v>
          </cell>
          <cell r="H2045" t="str">
            <v>张扬</v>
          </cell>
          <cell r="I2045">
            <v>18381904567</v>
          </cell>
        </row>
        <row r="2046">
          <cell r="A2046" t="str">
            <v>达钢</v>
          </cell>
          <cell r="B2046" t="str">
            <v>螺纹钢</v>
          </cell>
          <cell r="C2046" t="str">
            <v>HRB400E Φ12 9m</v>
          </cell>
          <cell r="D2046" t="str">
            <v>吨</v>
          </cell>
          <cell r="E2046">
            <v>9</v>
          </cell>
          <cell r="F2046">
            <v>45761</v>
          </cell>
          <cell r="G2046" t="str">
            <v>（五冶达州国道542项目-三工区桥梁3工段）四川省达州市达川区赵固镇水文村原村委会下300米</v>
          </cell>
          <cell r="H2046" t="str">
            <v>李代茂</v>
          </cell>
          <cell r="I2046">
            <v>18302833536</v>
          </cell>
        </row>
        <row r="2047">
          <cell r="A2047" t="str">
            <v>达钢</v>
          </cell>
          <cell r="B2047" t="str">
            <v>螺纹钢</v>
          </cell>
          <cell r="C2047" t="str">
            <v>HRB400E Φ28 9m</v>
          </cell>
          <cell r="D2047" t="str">
            <v>吨</v>
          </cell>
          <cell r="E2047">
            <v>15</v>
          </cell>
          <cell r="F2047">
            <v>45761</v>
          </cell>
          <cell r="G2047" t="str">
            <v>（五冶达州国道542项目-三工区桥梁3工段）四川省达州市达川区赵固镇水文村原村委会下300米</v>
          </cell>
          <cell r="H2047" t="str">
            <v>李代茂</v>
          </cell>
          <cell r="I2047">
            <v>18302833536</v>
          </cell>
        </row>
        <row r="2048">
          <cell r="A2048" t="str">
            <v>达钢</v>
          </cell>
          <cell r="B2048" t="str">
            <v>螺纹钢</v>
          </cell>
          <cell r="C2048" t="str">
            <v>HRB400E Φ20 9m</v>
          </cell>
          <cell r="D2048" t="str">
            <v>吨</v>
          </cell>
          <cell r="E2048">
            <v>6</v>
          </cell>
          <cell r="F2048">
            <v>45761</v>
          </cell>
          <cell r="G2048" t="str">
            <v>（五冶达州国道542项目-桥梁4标）四川省达州市达川区大堰镇双井村</v>
          </cell>
          <cell r="H2048" t="str">
            <v>吴志强</v>
          </cell>
          <cell r="I2048">
            <v>18820030907</v>
          </cell>
        </row>
        <row r="2049">
          <cell r="A2049" t="str">
            <v>达钢</v>
          </cell>
          <cell r="B2049" t="str">
            <v>螺纹钢</v>
          </cell>
          <cell r="C2049" t="str">
            <v>HRB400E Φ28 9m</v>
          </cell>
          <cell r="D2049" t="str">
            <v>吨</v>
          </cell>
          <cell r="E2049">
            <v>45</v>
          </cell>
          <cell r="F2049">
            <v>45761</v>
          </cell>
          <cell r="G2049" t="str">
            <v>（五冶达州国道542项目-桥梁4标）四川省达州市达川区大堰镇双井村</v>
          </cell>
          <cell r="H2049" t="str">
            <v>吴志强</v>
          </cell>
          <cell r="I2049">
            <v>18820030907</v>
          </cell>
        </row>
        <row r="2050">
          <cell r="A2050" t="str">
            <v>达钢</v>
          </cell>
          <cell r="B2050" t="str">
            <v>螺纹钢</v>
          </cell>
          <cell r="C2050" t="str">
            <v>HRB400E Φ12 9m</v>
          </cell>
          <cell r="D2050" t="str">
            <v>吨</v>
          </cell>
          <cell r="E2050">
            <v>18</v>
          </cell>
          <cell r="F2050">
            <v>45761</v>
          </cell>
          <cell r="G2050" t="str">
            <v>（五冶达州国道542项目-一工区路基三工段-1）达州市达州区桥湾镇兰庙村村民委员会</v>
          </cell>
          <cell r="H2050" t="str">
            <v>杨勇</v>
          </cell>
          <cell r="I2050">
            <v>18398563998</v>
          </cell>
        </row>
        <row r="2051">
          <cell r="A2051" t="str">
            <v>达钢</v>
          </cell>
          <cell r="B2051" t="str">
            <v>螺纹钢</v>
          </cell>
          <cell r="C2051" t="str">
            <v>HRB400E Φ18 9m</v>
          </cell>
          <cell r="D2051" t="str">
            <v>吨</v>
          </cell>
          <cell r="E2051">
            <v>28</v>
          </cell>
          <cell r="F2051">
            <v>45761</v>
          </cell>
          <cell r="G2051" t="str">
            <v>（五冶达州国道542项目-一工区路基三工段-1）达州市达州区桥湾镇兰庙村村民委员会</v>
          </cell>
          <cell r="H2051" t="str">
            <v>杨勇</v>
          </cell>
          <cell r="I2051">
            <v>18398563998</v>
          </cell>
        </row>
        <row r="2052">
          <cell r="A2052" t="str">
            <v>晋邦</v>
          </cell>
          <cell r="B2052" t="str">
            <v>螺纹钢</v>
          </cell>
          <cell r="C2052" t="str">
            <v>HRB400E Φ20 9m</v>
          </cell>
          <cell r="D2052" t="str">
            <v>吨</v>
          </cell>
          <cell r="E2052">
            <v>15</v>
          </cell>
          <cell r="F2052">
            <v>45761</v>
          </cell>
          <cell r="G2052" t="str">
            <v>（十九冶-江龙高速二分部）重庆市云阳县宝坪镇双塆村*宝坪梁场</v>
          </cell>
          <cell r="H2052" t="str">
            <v>张鹏</v>
          </cell>
          <cell r="I2052">
            <v>18223006448</v>
          </cell>
        </row>
        <row r="2053">
          <cell r="A2053" t="str">
            <v>晋邦</v>
          </cell>
          <cell r="B2053" t="str">
            <v>螺纹钢</v>
          </cell>
          <cell r="C2053" t="str">
            <v>HRB400E Φ16 9m</v>
          </cell>
          <cell r="D2053" t="str">
            <v>吨</v>
          </cell>
          <cell r="E2053">
            <v>5</v>
          </cell>
          <cell r="F2053">
            <v>45761</v>
          </cell>
          <cell r="G2053" t="str">
            <v>（十九冶-江龙高速二分部）重庆市云阳县宝坪镇双塆村*宝坪梁场</v>
          </cell>
          <cell r="H2053" t="str">
            <v>张鹏</v>
          </cell>
          <cell r="I2053">
            <v>18223006448</v>
          </cell>
        </row>
        <row r="2054">
          <cell r="A2054" t="str">
            <v>晋邦</v>
          </cell>
          <cell r="B2054" t="str">
            <v>螺纹钢</v>
          </cell>
          <cell r="C2054" t="str">
            <v>HRB400E Φ12 9m</v>
          </cell>
          <cell r="D2054" t="str">
            <v>吨</v>
          </cell>
          <cell r="E2054">
            <v>5</v>
          </cell>
          <cell r="F2054">
            <v>45761</v>
          </cell>
          <cell r="G2054" t="str">
            <v>（十九冶-江龙高速二分部）重庆市云阳县宝坪镇双塆村*宝坪梁场</v>
          </cell>
          <cell r="H2054" t="str">
            <v>张鹏</v>
          </cell>
          <cell r="I2054">
            <v>18223006448</v>
          </cell>
        </row>
        <row r="2055">
          <cell r="A2055" t="str">
            <v>晋邦</v>
          </cell>
          <cell r="B2055" t="str">
            <v>高线</v>
          </cell>
          <cell r="C2055" t="str">
            <v>HPB300Φ10</v>
          </cell>
          <cell r="D2055" t="str">
            <v>吨</v>
          </cell>
          <cell r="E2055">
            <v>10</v>
          </cell>
          <cell r="F2055">
            <v>45761</v>
          </cell>
          <cell r="G2055" t="str">
            <v>（十九冶-江龙高速二分部）重庆市云阳县宝坪镇双塆村*宝坪梁场</v>
          </cell>
          <cell r="H2055" t="str">
            <v>张鹏</v>
          </cell>
          <cell r="I2055">
            <v>18223006448</v>
          </cell>
        </row>
        <row r="2056">
          <cell r="A2056" t="str">
            <v>晋邦</v>
          </cell>
          <cell r="B2056" t="str">
            <v>螺纹钢</v>
          </cell>
          <cell r="C2056" t="str">
            <v>HRB400E Φ28 9m</v>
          </cell>
          <cell r="D2056" t="str">
            <v>吨</v>
          </cell>
          <cell r="E2056">
            <v>5.5</v>
          </cell>
          <cell r="F2056">
            <v>45761</v>
          </cell>
          <cell r="G2056" t="str">
            <v>（十九冶-江龙高速二分部）重庆市云阳县宝坪镇双塆村*九倒拐大桥</v>
          </cell>
          <cell r="H2056" t="str">
            <v>张鹏</v>
          </cell>
          <cell r="I2056">
            <v>18223006448</v>
          </cell>
        </row>
        <row r="2057">
          <cell r="A2057" t="str">
            <v>晋邦</v>
          </cell>
          <cell r="B2057" t="str">
            <v>螺纹钢</v>
          </cell>
          <cell r="C2057" t="str">
            <v>HRB400E Φ25 9m</v>
          </cell>
          <cell r="D2057" t="str">
            <v>吨</v>
          </cell>
          <cell r="E2057">
            <v>5.5</v>
          </cell>
          <cell r="F2057">
            <v>45761</v>
          </cell>
          <cell r="G2057" t="str">
            <v>（十九冶-江龙高速二分部）重庆市云阳县宝坪镇双塆村*九倒拐大桥</v>
          </cell>
          <cell r="H2057" t="str">
            <v>张鹏</v>
          </cell>
          <cell r="I2057">
            <v>18223006448</v>
          </cell>
        </row>
        <row r="2058">
          <cell r="A2058" t="str">
            <v>晋邦</v>
          </cell>
          <cell r="B2058" t="str">
            <v>螺纹钢</v>
          </cell>
          <cell r="C2058" t="str">
            <v>HRB400E Φ16 9m</v>
          </cell>
          <cell r="D2058" t="str">
            <v>吨</v>
          </cell>
          <cell r="E2058">
            <v>12</v>
          </cell>
          <cell r="F2058">
            <v>45761</v>
          </cell>
          <cell r="G2058" t="str">
            <v>（十九冶-江龙高速二分部）重庆市云阳县宝坪镇双塆村*九倒拐大桥</v>
          </cell>
          <cell r="H2058" t="str">
            <v>张鹏</v>
          </cell>
          <cell r="I2058">
            <v>18223006448</v>
          </cell>
        </row>
        <row r="2059">
          <cell r="A2059" t="str">
            <v>晋邦</v>
          </cell>
          <cell r="B2059" t="str">
            <v>螺纹钢</v>
          </cell>
          <cell r="C2059" t="str">
            <v>HRB400E Φ12 9m</v>
          </cell>
          <cell r="D2059" t="str">
            <v>吨</v>
          </cell>
          <cell r="E2059">
            <v>5</v>
          </cell>
          <cell r="F2059">
            <v>45761</v>
          </cell>
          <cell r="G2059" t="str">
            <v>（十九冶-江龙高速二分部）重庆市云阳县宝坪镇双塆村*九倒拐大桥</v>
          </cell>
          <cell r="H2059" t="str">
            <v>张鹏</v>
          </cell>
          <cell r="I2059">
            <v>18223006448</v>
          </cell>
        </row>
        <row r="2060">
          <cell r="A2060" t="str">
            <v>晋邦</v>
          </cell>
          <cell r="B2060" t="str">
            <v>盘螺</v>
          </cell>
          <cell r="C2060" t="str">
            <v>HRB400E Φ10</v>
          </cell>
          <cell r="D2060" t="str">
            <v>吨</v>
          </cell>
          <cell r="E2060">
            <v>5</v>
          </cell>
          <cell r="F2060">
            <v>45761</v>
          </cell>
          <cell r="G2060" t="str">
            <v>（十九冶-江龙高速二分部）重庆市云阳县宝坪镇双塆村*九倒拐大桥</v>
          </cell>
          <cell r="H2060" t="str">
            <v>张鹏</v>
          </cell>
          <cell r="I2060">
            <v>18223006448</v>
          </cell>
        </row>
        <row r="2061">
          <cell r="A2061" t="str">
            <v>晋邦</v>
          </cell>
          <cell r="B2061" t="str">
            <v>高线</v>
          </cell>
          <cell r="C2061" t="str">
            <v>HPB300Φ8</v>
          </cell>
          <cell r="D2061" t="str">
            <v>吨</v>
          </cell>
          <cell r="E2061">
            <v>4</v>
          </cell>
          <cell r="F2061">
            <v>45761</v>
          </cell>
          <cell r="G2061" t="str">
            <v>（十九冶-江龙高速二分部）重庆市云阳县宝坪镇双塆村*地坪村路基</v>
          </cell>
          <cell r="H2061" t="str">
            <v>张鹏</v>
          </cell>
          <cell r="I2061">
            <v>18223006448</v>
          </cell>
        </row>
        <row r="2062">
          <cell r="A2062" t="str">
            <v>晋邦</v>
          </cell>
          <cell r="B2062" t="str">
            <v>螺纹钢</v>
          </cell>
          <cell r="C2062" t="str">
            <v>HRB400E Φ16 9m</v>
          </cell>
          <cell r="D2062" t="str">
            <v>吨</v>
          </cell>
          <cell r="E2062">
            <v>6</v>
          </cell>
          <cell r="F2062">
            <v>45761</v>
          </cell>
          <cell r="G2062" t="str">
            <v>（十九冶-江龙高速二分部）重庆市云阳县宝坪镇双塆村*地坪村路基</v>
          </cell>
          <cell r="H2062" t="str">
            <v>张鹏</v>
          </cell>
          <cell r="I2062">
            <v>18223006448</v>
          </cell>
        </row>
        <row r="2063">
          <cell r="A2063" t="str">
            <v>晋邦</v>
          </cell>
          <cell r="B2063" t="str">
            <v>螺纹钢</v>
          </cell>
          <cell r="C2063" t="str">
            <v>HRB400E Φ20 9m</v>
          </cell>
          <cell r="D2063" t="str">
            <v>吨</v>
          </cell>
          <cell r="E2063">
            <v>10</v>
          </cell>
          <cell r="F2063">
            <v>45761</v>
          </cell>
          <cell r="G2063" t="str">
            <v>（十九冶-江龙高速二分部）重庆市云阳县宝坪镇双塆村*地坪村路基</v>
          </cell>
          <cell r="H2063" t="str">
            <v>张鹏</v>
          </cell>
          <cell r="I2063">
            <v>18223006448</v>
          </cell>
        </row>
        <row r="2064">
          <cell r="A2064" t="str">
            <v>晋邦</v>
          </cell>
          <cell r="B2064" t="str">
            <v>螺纹钢</v>
          </cell>
          <cell r="C2064" t="str">
            <v>HRB400E Φ22 9m</v>
          </cell>
          <cell r="D2064" t="str">
            <v>吨</v>
          </cell>
          <cell r="E2064">
            <v>15</v>
          </cell>
          <cell r="F2064">
            <v>45761</v>
          </cell>
          <cell r="G2064" t="str">
            <v>（十九冶-江龙高速二分部）重庆市云阳县宝坪镇双塆村*地坪村路基</v>
          </cell>
          <cell r="H2064" t="str">
            <v>张鹏</v>
          </cell>
          <cell r="I2064">
            <v>18223006448</v>
          </cell>
        </row>
        <row r="2065">
          <cell r="A2065" t="str">
            <v>晋邦</v>
          </cell>
          <cell r="B2065" t="str">
            <v>螺纹钢</v>
          </cell>
          <cell r="C2065" t="str">
            <v>HRB400E Φ12 9m</v>
          </cell>
          <cell r="D2065" t="str">
            <v>吨</v>
          </cell>
          <cell r="E2065">
            <v>105</v>
          </cell>
          <cell r="F2065">
            <v>45761</v>
          </cell>
          <cell r="G2065" t="str">
            <v>（十九冶-江龙高速一分部）重庆市云阳县X886附近中国十九冶开云高速项目总包部西98米*复兴互通预制梁场</v>
          </cell>
          <cell r="H2065" t="str">
            <v>吴章红</v>
          </cell>
          <cell r="I2065">
            <v>18628165772</v>
          </cell>
        </row>
        <row r="2066">
          <cell r="A2066" t="str">
            <v>晋邦</v>
          </cell>
          <cell r="B2066" t="str">
            <v>螺纹钢</v>
          </cell>
          <cell r="C2066" t="str">
            <v>HRB400E Φ16 9m</v>
          </cell>
          <cell r="D2066" t="str">
            <v>吨</v>
          </cell>
          <cell r="E2066">
            <v>35</v>
          </cell>
          <cell r="F2066">
            <v>45761</v>
          </cell>
          <cell r="G2066" t="str">
            <v>（十九冶-江龙高速一分部）重庆市云阳县X886附近中国十九冶开云高速项目总包部西98米*复兴互通预制梁场</v>
          </cell>
          <cell r="H2066" t="str">
            <v>吴章红</v>
          </cell>
          <cell r="I2066">
            <v>18628165772</v>
          </cell>
        </row>
        <row r="2067">
          <cell r="A2067" t="str">
            <v>润耀</v>
          </cell>
          <cell r="B2067" t="str">
            <v>螺纹钢</v>
          </cell>
          <cell r="C2067" t="str">
            <v>HRB400E Φ25 9m</v>
          </cell>
          <cell r="D2067" t="str">
            <v>吨</v>
          </cell>
          <cell r="E2067">
            <v>35</v>
          </cell>
          <cell r="F2067">
            <v>45761</v>
          </cell>
          <cell r="G2067" t="str">
            <v>（中铁二局-成渝扩容4标）四川省成都市简阳市杨家镇桐子湾村二局拌合站</v>
          </cell>
          <cell r="H2067" t="str">
            <v>陈钢</v>
          </cell>
          <cell r="I2067">
            <v>13018165813</v>
          </cell>
        </row>
        <row r="2068">
          <cell r="A2068" t="str">
            <v>润耀</v>
          </cell>
          <cell r="B2068" t="str">
            <v>螺纹钢</v>
          </cell>
          <cell r="C2068" t="str">
            <v>HRB400E Φ28 9m</v>
          </cell>
          <cell r="D2068" t="str">
            <v>吨</v>
          </cell>
          <cell r="E2068">
            <v>35</v>
          </cell>
          <cell r="F2068">
            <v>45761</v>
          </cell>
          <cell r="G2068" t="str">
            <v>（中铁二局-成渝扩容4标）四川省成都市简阳市杨家镇桐子湾村二局拌合站</v>
          </cell>
          <cell r="H2068" t="str">
            <v>陈钢</v>
          </cell>
          <cell r="I2068">
            <v>13018165813</v>
          </cell>
        </row>
        <row r="2069">
          <cell r="A2069" t="str">
            <v>润耀</v>
          </cell>
          <cell r="B2069" t="str">
            <v>高线</v>
          </cell>
          <cell r="C2069" t="str">
            <v>HPB300Φ12</v>
          </cell>
          <cell r="D2069" t="str">
            <v>吨</v>
          </cell>
          <cell r="E2069">
            <v>35</v>
          </cell>
          <cell r="F2069">
            <v>45761</v>
          </cell>
          <cell r="G2069" t="str">
            <v>（中铁二局-成渝扩容4标）四川省成都市简阳市杨家镇桐子湾村二局拌合站</v>
          </cell>
          <cell r="H2069" t="str">
            <v>陈钢</v>
          </cell>
          <cell r="I2069">
            <v>13018165813</v>
          </cell>
        </row>
        <row r="2070">
          <cell r="A2070" t="str">
            <v>润耀</v>
          </cell>
          <cell r="B2070" t="str">
            <v>螺纹钢</v>
          </cell>
          <cell r="C2070" t="str">
            <v>HRB400E Φ14 9m</v>
          </cell>
          <cell r="D2070" t="str">
            <v>吨</v>
          </cell>
          <cell r="E2070">
            <v>35</v>
          </cell>
          <cell r="F2070">
            <v>45761</v>
          </cell>
          <cell r="G2070" t="str">
            <v>（中铁二局-成渝扩容4标）四川省成都市简阳市杨家镇桐子湾村二局拌合站</v>
          </cell>
          <cell r="H2070" t="str">
            <v>陈钢</v>
          </cell>
          <cell r="I2070">
            <v>13018165813</v>
          </cell>
        </row>
        <row r="2071">
          <cell r="A2071" t="str">
            <v>润耀</v>
          </cell>
          <cell r="B2071" t="str">
            <v>螺纹钢</v>
          </cell>
          <cell r="C2071" t="str">
            <v>HRB500EФ25*9m</v>
          </cell>
          <cell r="D2071" t="str">
            <v>吨</v>
          </cell>
          <cell r="E2071">
            <v>105</v>
          </cell>
          <cell r="F2071">
            <v>45761</v>
          </cell>
          <cell r="G2071" t="str">
            <v>（中铁六局呼和公司康新高速TJ4-2标）四川省甘孜藏族自治州康定市新都桥镇东俄罗三村中建八局搅拌站旁</v>
          </cell>
          <cell r="H2071" t="str">
            <v>许文刚</v>
          </cell>
          <cell r="I2071">
            <v>15848808186</v>
          </cell>
        </row>
        <row r="2072">
          <cell r="A2072" t="str">
            <v>德胜</v>
          </cell>
          <cell r="B2072" t="str">
            <v>螺纹钢</v>
          </cell>
          <cell r="C2072" t="str">
            <v>HRB400EФ20*9m</v>
          </cell>
          <cell r="D2072" t="str">
            <v>吨</v>
          </cell>
          <cell r="E2072">
            <v>18</v>
          </cell>
          <cell r="F2072">
            <v>45761</v>
          </cell>
          <cell r="G2072" t="str">
            <v>（中铁一局四建康新高速TJ1-2标）四川省甘孜州康定市318国道玉顶积雪观景台旁</v>
          </cell>
          <cell r="H2072" t="str">
            <v>李波</v>
          </cell>
          <cell r="I2072">
            <v>13679069325</v>
          </cell>
        </row>
        <row r="2073">
          <cell r="A2073" t="str">
            <v>德胜</v>
          </cell>
          <cell r="B2073" t="str">
            <v>螺纹钢</v>
          </cell>
          <cell r="C2073" t="str">
            <v>HRB400EФ22*9m</v>
          </cell>
          <cell r="D2073" t="str">
            <v>吨</v>
          </cell>
          <cell r="E2073">
            <v>17</v>
          </cell>
          <cell r="F2073">
            <v>45761</v>
          </cell>
          <cell r="G2073" t="str">
            <v>（中铁一局四建康新高速TJ1-2标）四川省甘孜州康定市318国道玉顶积雪观景台旁</v>
          </cell>
          <cell r="H2073" t="str">
            <v>李波</v>
          </cell>
          <cell r="I2073">
            <v>13679069325</v>
          </cell>
        </row>
        <row r="2074">
          <cell r="A2074" t="str">
            <v>德胜</v>
          </cell>
          <cell r="B2074" t="str">
            <v>螺纹钢</v>
          </cell>
          <cell r="C2074" t="str">
            <v>HRB400E Φ28 12m</v>
          </cell>
          <cell r="D2074" t="str">
            <v>吨</v>
          </cell>
          <cell r="E2074">
            <v>35</v>
          </cell>
          <cell r="F2074">
            <v>45761</v>
          </cell>
          <cell r="G2074" t="str">
            <v>（中铁广州局-成渝扩容2标）四川省资阳市雁江区堪嘉镇陈家湾刘家湾大桥桥头</v>
          </cell>
          <cell r="H2074" t="str">
            <v>刘沛琦</v>
          </cell>
          <cell r="I2074">
            <v>18011784798</v>
          </cell>
        </row>
        <row r="2075">
          <cell r="A2075" t="str">
            <v>德胜</v>
          </cell>
          <cell r="B2075" t="str">
            <v>螺纹钢</v>
          </cell>
          <cell r="C2075" t="str">
            <v>HRB400E Φ25 12m</v>
          </cell>
          <cell r="D2075" t="str">
            <v>吨</v>
          </cell>
          <cell r="E2075">
            <v>35</v>
          </cell>
          <cell r="F2075">
            <v>45761</v>
          </cell>
          <cell r="G2075" t="str">
            <v>（中铁广州局-成渝扩容2标）四川省资阳市雁江区南双路杨家糖房</v>
          </cell>
          <cell r="H2075" t="str">
            <v>邓志强</v>
          </cell>
          <cell r="I2075">
            <v>17603045490</v>
          </cell>
        </row>
        <row r="2076">
          <cell r="A2076" t="str">
            <v>德胜</v>
          </cell>
          <cell r="B2076" t="str">
            <v>螺纹钢</v>
          </cell>
          <cell r="C2076" t="str">
            <v>HRB400EФ25*9m</v>
          </cell>
          <cell r="D2076" t="str">
            <v>吨</v>
          </cell>
          <cell r="E2076">
            <v>6</v>
          </cell>
          <cell r="F2076">
            <v>45761</v>
          </cell>
          <cell r="G2076" t="str">
            <v>四川省南充市营山县咸安大道成都元泽环境技术有限公司营山分公司（中核华兴市政道路项目部）</v>
          </cell>
          <cell r="H2076" t="str">
            <v>黎家敏</v>
          </cell>
          <cell r="I2076" t="str">
            <v>15082798787</v>
          </cell>
        </row>
        <row r="2077">
          <cell r="A2077" t="str">
            <v>德胜</v>
          </cell>
          <cell r="B2077" t="str">
            <v>螺纹钢</v>
          </cell>
          <cell r="C2077" t="str">
            <v>HRB400EФ28*9m</v>
          </cell>
          <cell r="D2077" t="str">
            <v>吨</v>
          </cell>
          <cell r="E2077">
            <v>63</v>
          </cell>
          <cell r="F2077">
            <v>45761</v>
          </cell>
          <cell r="G2077" t="str">
            <v>四川省南充市营山县咸安大道成都元泽环境技术有限公司营山分公司（中核华兴市政道路项目部）</v>
          </cell>
          <cell r="H2077" t="str">
            <v>黎家敏</v>
          </cell>
          <cell r="I2077" t="str">
            <v>15082798787</v>
          </cell>
        </row>
        <row r="2078">
          <cell r="A2078" t="str">
            <v>润耀</v>
          </cell>
          <cell r="B2078" t="str">
            <v>螺纹钢</v>
          </cell>
          <cell r="C2078" t="str">
            <v>HRB400E Φ22 9m</v>
          </cell>
          <cell r="D2078" t="str">
            <v>吨</v>
          </cell>
          <cell r="E2078">
            <v>6</v>
          </cell>
          <cell r="F2078">
            <v>45762</v>
          </cell>
          <cell r="G2078" t="str">
            <v>（华西萌海科创农业生态谷）成都市简阳市白金山水库</v>
          </cell>
          <cell r="H2078" t="str">
            <v>石清国</v>
          </cell>
          <cell r="I2078">
            <v>13458642015</v>
          </cell>
        </row>
        <row r="2079">
          <cell r="A2079" t="str">
            <v>润耀</v>
          </cell>
          <cell r="B2079" t="str">
            <v>螺纹钢</v>
          </cell>
          <cell r="C2079" t="str">
            <v>HRB500E Φ22</v>
          </cell>
          <cell r="D2079" t="str">
            <v>吨</v>
          </cell>
          <cell r="E2079">
            <v>21</v>
          </cell>
          <cell r="F2079">
            <v>45762</v>
          </cell>
          <cell r="G2079" t="str">
            <v>（华西萌海科创农业生态谷）成都市简阳市白金山水库</v>
          </cell>
          <cell r="H2079" t="str">
            <v>石清国</v>
          </cell>
          <cell r="I2079">
            <v>13458642015</v>
          </cell>
        </row>
        <row r="2080">
          <cell r="A2080" t="str">
            <v>润耀</v>
          </cell>
          <cell r="B2080" t="str">
            <v>螺纹钢</v>
          </cell>
          <cell r="C2080" t="str">
            <v>HRB500E Φ25</v>
          </cell>
          <cell r="D2080" t="str">
            <v>吨</v>
          </cell>
          <cell r="E2080">
            <v>10</v>
          </cell>
          <cell r="F2080">
            <v>45762</v>
          </cell>
          <cell r="G2080" t="str">
            <v>（华西萌海科创农业生态谷）成都市简阳市白金山水库</v>
          </cell>
          <cell r="H2080" t="str">
            <v>石清国</v>
          </cell>
          <cell r="I2080">
            <v>13458642015</v>
          </cell>
        </row>
        <row r="2081">
          <cell r="A2081" t="str">
            <v>德胜</v>
          </cell>
          <cell r="B2081" t="str">
            <v>螺纹钢</v>
          </cell>
          <cell r="C2081" t="str">
            <v>HRB400E Φ18 9m</v>
          </cell>
          <cell r="D2081" t="str">
            <v>吨</v>
          </cell>
          <cell r="E2081">
            <v>35</v>
          </cell>
          <cell r="F2081">
            <v>45762</v>
          </cell>
          <cell r="G2081" t="str">
            <v>（北京工程局乐山机场项目）乐山市五通桥区冠英镇</v>
          </cell>
          <cell r="H2081" t="str">
            <v>王治</v>
          </cell>
          <cell r="I2081">
            <v>18811564698</v>
          </cell>
        </row>
        <row r="2082">
          <cell r="A2082" t="str">
            <v>德胜</v>
          </cell>
          <cell r="B2082" t="str">
            <v>螺纹钢</v>
          </cell>
          <cell r="C2082" t="str">
            <v>HRB400E Φ20 9m</v>
          </cell>
          <cell r="D2082" t="str">
            <v>吨</v>
          </cell>
          <cell r="E2082">
            <v>35</v>
          </cell>
          <cell r="F2082">
            <v>45762</v>
          </cell>
          <cell r="G2082" t="str">
            <v>（北京工程局乐山机场项目）乐山市五通桥区冠英镇</v>
          </cell>
          <cell r="H2082" t="str">
            <v>王治</v>
          </cell>
          <cell r="I2082">
            <v>18811564698</v>
          </cell>
        </row>
        <row r="2083">
          <cell r="A2083" t="str">
            <v>德胜</v>
          </cell>
          <cell r="B2083" t="str">
            <v>螺纹钢</v>
          </cell>
          <cell r="C2083" t="str">
            <v>HRB400E Φ22 9m</v>
          </cell>
          <cell r="D2083" t="str">
            <v>吨</v>
          </cell>
          <cell r="E2083">
            <v>28</v>
          </cell>
          <cell r="F2083">
            <v>45762</v>
          </cell>
          <cell r="G2083" t="str">
            <v>（北京工程局乐山机场项目）乐山市五通桥区冠英镇</v>
          </cell>
          <cell r="H2083" t="str">
            <v>王治</v>
          </cell>
          <cell r="I2083">
            <v>18811564698</v>
          </cell>
        </row>
        <row r="2084">
          <cell r="A2084" t="str">
            <v>德胜</v>
          </cell>
          <cell r="B2084" t="str">
            <v>螺纹钢</v>
          </cell>
          <cell r="C2084" t="str">
            <v>HRB400E Φ20 9m</v>
          </cell>
          <cell r="D2084" t="str">
            <v>吨</v>
          </cell>
          <cell r="E2084">
            <v>7</v>
          </cell>
          <cell r="F2084">
            <v>45762</v>
          </cell>
          <cell r="G2084" t="str">
            <v>（北京工程局乐山机场项目）乐山市五通桥区冠英镇</v>
          </cell>
          <cell r="H2084" t="str">
            <v>王治</v>
          </cell>
          <cell r="I2084">
            <v>18811564698</v>
          </cell>
        </row>
        <row r="2085">
          <cell r="A2085" t="str">
            <v>德胜</v>
          </cell>
          <cell r="B2085" t="str">
            <v>螺纹钢</v>
          </cell>
          <cell r="C2085" t="str">
            <v>HRB400E Φ25 9m</v>
          </cell>
          <cell r="D2085" t="str">
            <v>吨</v>
          </cell>
          <cell r="E2085">
            <v>35</v>
          </cell>
          <cell r="F2085">
            <v>45762</v>
          </cell>
          <cell r="G2085" t="str">
            <v>（北京工程局乐山机场项目）乐山市五通桥区冠英镇</v>
          </cell>
          <cell r="H2085" t="str">
            <v>王治</v>
          </cell>
          <cell r="I2085">
            <v>18811564698</v>
          </cell>
        </row>
        <row r="2086">
          <cell r="A2086" t="str">
            <v>达钢</v>
          </cell>
          <cell r="B2086" t="str">
            <v>高线</v>
          </cell>
          <cell r="C2086" t="str">
            <v>HPB300Φ10</v>
          </cell>
          <cell r="D2086" t="str">
            <v>吨</v>
          </cell>
          <cell r="E2086">
            <v>20</v>
          </cell>
          <cell r="F2086">
            <v>45762</v>
          </cell>
          <cell r="G2086" t="str">
            <v>（十九冶-江龙高速二分部）重庆市云阳县凤鸣镇平顶村*磨子坪隧道出口</v>
          </cell>
          <cell r="H2086" t="str">
            <v>张鹏</v>
          </cell>
          <cell r="I2086">
            <v>18223006448</v>
          </cell>
        </row>
        <row r="2087">
          <cell r="A2087" t="str">
            <v>达钢</v>
          </cell>
          <cell r="B2087" t="str">
            <v>高线</v>
          </cell>
          <cell r="C2087" t="str">
            <v>HPB300Φ8</v>
          </cell>
          <cell r="D2087" t="str">
            <v>吨</v>
          </cell>
          <cell r="E2087">
            <v>15</v>
          </cell>
          <cell r="F2087">
            <v>45762</v>
          </cell>
          <cell r="G2087" t="str">
            <v>（十九冶-江龙高速二分部）重庆市云阳县凤鸣镇平顶村*磨子坪隧道出口</v>
          </cell>
          <cell r="H2087" t="str">
            <v>张鹏</v>
          </cell>
          <cell r="I2087">
            <v>18223006448</v>
          </cell>
        </row>
        <row r="2088">
          <cell r="A2088" t="str">
            <v>达钢</v>
          </cell>
          <cell r="B2088" t="str">
            <v>螺纹钢</v>
          </cell>
          <cell r="C2088" t="str">
            <v>HRB400E Φ12 9m</v>
          </cell>
          <cell r="D2088" t="str">
            <v>吨</v>
          </cell>
          <cell r="E2088">
            <v>30</v>
          </cell>
          <cell r="F2088">
            <v>45762</v>
          </cell>
          <cell r="G2088" t="str">
            <v>（十九冶-江龙高速三分部）重庆市云阳县龙角镇*皮家营梁场</v>
          </cell>
          <cell r="H2088" t="str">
            <v>任海军</v>
          </cell>
          <cell r="I2088">
            <v>17725037830</v>
          </cell>
        </row>
        <row r="2089">
          <cell r="A2089" t="str">
            <v>达钢</v>
          </cell>
          <cell r="B2089" t="str">
            <v>螺纹钢</v>
          </cell>
          <cell r="C2089" t="str">
            <v>HRB400E Φ28 9m</v>
          </cell>
          <cell r="D2089" t="str">
            <v>吨</v>
          </cell>
          <cell r="E2089">
            <v>5</v>
          </cell>
          <cell r="F2089">
            <v>45762</v>
          </cell>
          <cell r="G2089" t="str">
            <v>（十九冶-江龙高速三分部）重庆市云阳县龙角镇*皮家营梁场</v>
          </cell>
          <cell r="H2089" t="str">
            <v>任海军</v>
          </cell>
          <cell r="I2089">
            <v>17725037830</v>
          </cell>
        </row>
        <row r="2090">
          <cell r="A2090" t="str">
            <v>达钢</v>
          </cell>
          <cell r="B2090" t="str">
            <v>盘螺</v>
          </cell>
          <cell r="C2090" t="str">
            <v>HRB400E Φ8</v>
          </cell>
          <cell r="D2090" t="str">
            <v>吨</v>
          </cell>
          <cell r="E2090">
            <v>17.5</v>
          </cell>
          <cell r="F2090">
            <v>45762</v>
          </cell>
          <cell r="G2090" t="str">
            <v>（四川商建-射洪城乡一体化项目）遂宁市射洪市忠新幼儿园北侧约220米新溪小区</v>
          </cell>
          <cell r="H2090" t="str">
            <v>柏子刚</v>
          </cell>
          <cell r="I2090">
            <v>15692885305</v>
          </cell>
        </row>
        <row r="2091">
          <cell r="A2091" t="str">
            <v>达钢</v>
          </cell>
          <cell r="B2091" t="str">
            <v>螺纹钢</v>
          </cell>
          <cell r="C2091" t="str">
            <v>HRB400E Φ12 9m</v>
          </cell>
          <cell r="D2091" t="str">
            <v>吨</v>
          </cell>
          <cell r="E2091">
            <v>18</v>
          </cell>
          <cell r="F2091">
            <v>45762</v>
          </cell>
          <cell r="G2091" t="str">
            <v>（四川商建-射洪城乡一体化项目）遂宁市射洪市忠新幼儿园北侧约220米新溪小区</v>
          </cell>
          <cell r="H2091" t="str">
            <v>柏子刚</v>
          </cell>
          <cell r="I2091">
            <v>15692885305</v>
          </cell>
        </row>
        <row r="2092">
          <cell r="A2092" t="str">
            <v>晋邦</v>
          </cell>
          <cell r="B2092" t="str">
            <v>螺纹钢</v>
          </cell>
          <cell r="C2092" t="str">
            <v>HRB400E Φ20 9m</v>
          </cell>
          <cell r="D2092" t="str">
            <v>吨</v>
          </cell>
          <cell r="E2092">
            <v>20</v>
          </cell>
          <cell r="F2092">
            <v>45762</v>
          </cell>
          <cell r="G2092" t="str">
            <v>（十九冶-江龙高速二分部）重庆市云阳县S305附近*龙角梁场</v>
          </cell>
          <cell r="H2092" t="str">
            <v>张鹏</v>
          </cell>
          <cell r="I2092">
            <v>18223006448</v>
          </cell>
        </row>
        <row r="2093">
          <cell r="A2093" t="str">
            <v>晋邦</v>
          </cell>
          <cell r="B2093" t="str">
            <v>螺纹钢</v>
          </cell>
          <cell r="C2093" t="str">
            <v>HRB400E Φ12 9m</v>
          </cell>
          <cell r="D2093" t="str">
            <v>吨</v>
          </cell>
          <cell r="E2093">
            <v>15</v>
          </cell>
          <cell r="F2093">
            <v>45762</v>
          </cell>
          <cell r="G2093" t="str">
            <v>（十九冶-江龙高速二分部）重庆市云阳县S305附近*龙角梁场</v>
          </cell>
          <cell r="H2093" t="str">
            <v>张鹏</v>
          </cell>
          <cell r="I2093">
            <v>18223006448</v>
          </cell>
        </row>
        <row r="2094">
          <cell r="A2094" t="str">
            <v>晋邦</v>
          </cell>
          <cell r="B2094" t="str">
            <v>螺纹钢</v>
          </cell>
          <cell r="C2094" t="str">
            <v>HRB400E Φ14 9m</v>
          </cell>
          <cell r="D2094" t="str">
            <v>吨</v>
          </cell>
          <cell r="E2094">
            <v>30</v>
          </cell>
          <cell r="F2094">
            <v>45762</v>
          </cell>
          <cell r="G2094" t="str">
            <v>（十九冶-江龙高速三分部）重庆市云阳县龙角镇*皮家营隧道</v>
          </cell>
          <cell r="H2094" t="str">
            <v>任海军</v>
          </cell>
          <cell r="I2094">
            <v>17725037830</v>
          </cell>
        </row>
        <row r="2095">
          <cell r="A2095" t="str">
            <v>晋邦</v>
          </cell>
          <cell r="B2095" t="str">
            <v>螺纹钢</v>
          </cell>
          <cell r="C2095" t="str">
            <v>HRB400E Φ16 9m</v>
          </cell>
          <cell r="D2095" t="str">
            <v>吨</v>
          </cell>
          <cell r="E2095">
            <v>20</v>
          </cell>
          <cell r="F2095">
            <v>45762</v>
          </cell>
          <cell r="G2095" t="str">
            <v>（十九冶-江龙高速三分部）重庆市云阳县龙角镇*皮家营梁场</v>
          </cell>
          <cell r="H2095" t="str">
            <v>任海军</v>
          </cell>
          <cell r="I2095">
            <v>17725037830</v>
          </cell>
        </row>
        <row r="2096">
          <cell r="A2096" t="str">
            <v>晋邦</v>
          </cell>
          <cell r="B2096" t="str">
            <v>螺纹钢</v>
          </cell>
          <cell r="C2096" t="str">
            <v>HRB400E Φ28 9m</v>
          </cell>
          <cell r="D2096" t="str">
            <v>吨</v>
          </cell>
          <cell r="E2096">
            <v>10</v>
          </cell>
          <cell r="F2096">
            <v>45762</v>
          </cell>
          <cell r="G2096" t="str">
            <v>（十九冶-江龙高速三分部）重庆市云阳县龙角镇*皮家营梁场</v>
          </cell>
          <cell r="H2096" t="str">
            <v>任海军</v>
          </cell>
          <cell r="I2096">
            <v>17725037830</v>
          </cell>
        </row>
        <row r="2097">
          <cell r="A2097" t="str">
            <v>晋邦</v>
          </cell>
          <cell r="B2097" t="str">
            <v>盘螺</v>
          </cell>
          <cell r="C2097" t="str">
            <v>HRB400E Φ10</v>
          </cell>
          <cell r="D2097" t="str">
            <v>吨</v>
          </cell>
          <cell r="E2097">
            <v>6</v>
          </cell>
          <cell r="F2097">
            <v>45762</v>
          </cell>
          <cell r="G2097" t="str">
            <v>（十九冶-江龙高速三分部）重庆市云阳县龙角镇*刘家漕3#桥</v>
          </cell>
          <cell r="H2097" t="str">
            <v>任海军</v>
          </cell>
          <cell r="I2097">
            <v>17725037830</v>
          </cell>
        </row>
        <row r="2098">
          <cell r="A2098" t="str">
            <v>晋邦</v>
          </cell>
          <cell r="B2098" t="str">
            <v>高线</v>
          </cell>
          <cell r="C2098" t="str">
            <v>HPB300Φ10</v>
          </cell>
          <cell r="D2098" t="str">
            <v>吨</v>
          </cell>
          <cell r="E2098">
            <v>6</v>
          </cell>
          <cell r="F2098">
            <v>45762</v>
          </cell>
          <cell r="G2098" t="str">
            <v>（十九冶-江龙高速三分部）重庆市云阳县龙角镇*刘家漕3#桥</v>
          </cell>
          <cell r="H2098" t="str">
            <v>任海军</v>
          </cell>
          <cell r="I2098">
            <v>17725037830</v>
          </cell>
        </row>
        <row r="2099">
          <cell r="A2099" t="str">
            <v>晋邦</v>
          </cell>
          <cell r="B2099" t="str">
            <v>螺纹钢</v>
          </cell>
          <cell r="C2099" t="str">
            <v>HRB400E Φ12 9m</v>
          </cell>
          <cell r="D2099" t="str">
            <v>吨</v>
          </cell>
          <cell r="E2099">
            <v>15</v>
          </cell>
          <cell r="F2099">
            <v>45762</v>
          </cell>
          <cell r="G2099" t="str">
            <v>（十九冶-江龙高速三分部）重庆市云阳县龙角镇*刘家漕3#桥</v>
          </cell>
          <cell r="H2099" t="str">
            <v>任海军</v>
          </cell>
          <cell r="I2099">
            <v>17725037830</v>
          </cell>
        </row>
        <row r="2100">
          <cell r="A2100" t="str">
            <v>晋邦</v>
          </cell>
          <cell r="B2100" t="str">
            <v>螺纹钢</v>
          </cell>
          <cell r="C2100" t="str">
            <v>HRB400E Φ16 9m</v>
          </cell>
          <cell r="D2100" t="str">
            <v>吨</v>
          </cell>
          <cell r="E2100">
            <v>15</v>
          </cell>
          <cell r="F2100">
            <v>45762</v>
          </cell>
          <cell r="G2100" t="str">
            <v>（十九冶-江龙高速三分部）重庆市云阳县龙角镇*刘家漕3#桥</v>
          </cell>
          <cell r="H2100" t="str">
            <v>任海军</v>
          </cell>
          <cell r="I2100">
            <v>17725037830</v>
          </cell>
        </row>
        <row r="2101">
          <cell r="A2101" t="str">
            <v>晋邦</v>
          </cell>
          <cell r="B2101" t="str">
            <v>螺纹钢</v>
          </cell>
          <cell r="C2101" t="str">
            <v>HRB400E Φ25 9m</v>
          </cell>
          <cell r="D2101" t="str">
            <v>吨</v>
          </cell>
          <cell r="E2101">
            <v>3</v>
          </cell>
          <cell r="F2101">
            <v>45762</v>
          </cell>
          <cell r="G2101" t="str">
            <v>（十九冶-江龙高速三分部）重庆市云阳县龙角镇*刘家漕3#桥</v>
          </cell>
          <cell r="H2101" t="str">
            <v>任海军</v>
          </cell>
          <cell r="I2101">
            <v>17725037830</v>
          </cell>
        </row>
        <row r="2102">
          <cell r="A2102" t="str">
            <v>晋邦</v>
          </cell>
          <cell r="B2102" t="str">
            <v>螺纹钢</v>
          </cell>
          <cell r="C2102" t="str">
            <v>HRB400E Φ12 9m</v>
          </cell>
          <cell r="D2102" t="str">
            <v>吨</v>
          </cell>
          <cell r="E2102">
            <v>2</v>
          </cell>
          <cell r="F2102">
            <v>45762</v>
          </cell>
          <cell r="G2102" t="str">
            <v>（十九冶-江龙高速三分部）重庆市云阳县开云高速（钢厂村）*龙缸互通</v>
          </cell>
          <cell r="H2102" t="str">
            <v>任海军</v>
          </cell>
          <cell r="I2102">
            <v>17725037830</v>
          </cell>
        </row>
        <row r="2103">
          <cell r="A2103" t="str">
            <v>晋邦</v>
          </cell>
          <cell r="B2103" t="str">
            <v>螺纹钢</v>
          </cell>
          <cell r="C2103" t="str">
            <v>HRB400E Φ16 9m</v>
          </cell>
          <cell r="D2103" t="str">
            <v>吨</v>
          </cell>
          <cell r="E2103">
            <v>20</v>
          </cell>
          <cell r="F2103">
            <v>45762</v>
          </cell>
          <cell r="G2103" t="str">
            <v>（十九冶-江龙高速三分部）重庆市云阳县开云高速（钢厂村）*龙缸互通</v>
          </cell>
          <cell r="H2103" t="str">
            <v>任海军</v>
          </cell>
          <cell r="I2103">
            <v>17725037830</v>
          </cell>
        </row>
        <row r="2104">
          <cell r="A2104" t="str">
            <v>晋邦</v>
          </cell>
          <cell r="B2104" t="str">
            <v>螺纹钢</v>
          </cell>
          <cell r="C2104" t="str">
            <v>HRB400E Φ20 9m</v>
          </cell>
          <cell r="D2104" t="str">
            <v>吨</v>
          </cell>
          <cell r="E2104">
            <v>8</v>
          </cell>
          <cell r="F2104">
            <v>45762</v>
          </cell>
          <cell r="G2104" t="str">
            <v>（十九冶-江龙高速三分部）重庆市云阳县开云高速（钢厂村）*龙缸互通</v>
          </cell>
          <cell r="H2104" t="str">
            <v>任海军</v>
          </cell>
          <cell r="I2104">
            <v>17725037830</v>
          </cell>
        </row>
        <row r="2105">
          <cell r="A2105" t="str">
            <v>晋邦</v>
          </cell>
          <cell r="B2105" t="str">
            <v>螺纹钢</v>
          </cell>
          <cell r="C2105" t="str">
            <v>HRB400E Φ25 9m</v>
          </cell>
          <cell r="D2105" t="str">
            <v>吨</v>
          </cell>
          <cell r="E2105">
            <v>5</v>
          </cell>
          <cell r="F2105">
            <v>45762</v>
          </cell>
          <cell r="G2105" t="str">
            <v>（十九冶-江龙高速三分部）重庆市云阳县开云高速（钢厂村）*龙缸互通</v>
          </cell>
          <cell r="H2105" t="str">
            <v>任海军</v>
          </cell>
          <cell r="I2105">
            <v>17725037830</v>
          </cell>
        </row>
        <row r="2106">
          <cell r="A2106" t="str">
            <v>晋邦</v>
          </cell>
          <cell r="B2106" t="str">
            <v>盘螺</v>
          </cell>
          <cell r="C2106" t="str">
            <v>HRB400E Φ10</v>
          </cell>
          <cell r="D2106" t="str">
            <v>吨</v>
          </cell>
          <cell r="E2106">
            <v>6</v>
          </cell>
          <cell r="F2106">
            <v>45762</v>
          </cell>
          <cell r="G2106" t="str">
            <v>（十九冶-华电重庆奉节）重庆市奉节县康乐镇七星村</v>
          </cell>
          <cell r="H2106" t="str">
            <v>岑甲乐</v>
          </cell>
          <cell r="I2106">
            <v>17349037782</v>
          </cell>
        </row>
        <row r="2107">
          <cell r="A2107" t="str">
            <v>晋邦</v>
          </cell>
          <cell r="B2107" t="str">
            <v>螺纹钢</v>
          </cell>
          <cell r="C2107" t="str">
            <v>HRB400E Φ20 9m</v>
          </cell>
          <cell r="D2107" t="str">
            <v>吨</v>
          </cell>
          <cell r="E2107">
            <v>3</v>
          </cell>
          <cell r="F2107">
            <v>45762</v>
          </cell>
          <cell r="G2107" t="str">
            <v>（十九冶-华电重庆奉节）重庆市奉节县康乐镇七星村</v>
          </cell>
          <cell r="H2107" t="str">
            <v>岑甲乐</v>
          </cell>
          <cell r="I2107">
            <v>17349037782</v>
          </cell>
        </row>
        <row r="2108">
          <cell r="A2108" t="str">
            <v>晋邦</v>
          </cell>
          <cell r="B2108" t="str">
            <v>螺纹钢</v>
          </cell>
          <cell r="C2108" t="str">
            <v>HRB400E Φ32 9m</v>
          </cell>
          <cell r="D2108" t="str">
            <v>吨</v>
          </cell>
          <cell r="E2108">
            <v>62</v>
          </cell>
          <cell r="F2108">
            <v>45762</v>
          </cell>
          <cell r="G2108" t="str">
            <v>（十九冶-华电重庆奉节）重庆市奉节县康乐镇七星村</v>
          </cell>
          <cell r="H2108" t="str">
            <v>岑甲乐</v>
          </cell>
          <cell r="I2108">
            <v>17349037782</v>
          </cell>
        </row>
        <row r="2109">
          <cell r="A2109" t="str">
            <v>晋邦</v>
          </cell>
          <cell r="B2109" t="str">
            <v>盘螺</v>
          </cell>
          <cell r="C2109" t="str">
            <v>HRB400E Φ8</v>
          </cell>
          <cell r="D2109" t="str">
            <v>吨</v>
          </cell>
          <cell r="E2109">
            <v>24</v>
          </cell>
          <cell r="F2109">
            <v>45762</v>
          </cell>
          <cell r="G2109" t="str">
            <v>（商投建工达州中医药科技园-1工区）达州市通川区达州中医药职业学院犀牛大道北段</v>
          </cell>
          <cell r="H2109" t="str">
            <v>程黄刚</v>
          </cell>
          <cell r="I2109">
            <v>15108211617</v>
          </cell>
        </row>
        <row r="2110">
          <cell r="A2110" t="str">
            <v>晋邦</v>
          </cell>
          <cell r="B2110" t="str">
            <v>螺纹钢</v>
          </cell>
          <cell r="C2110" t="str">
            <v>HRB400E Φ14 9m</v>
          </cell>
          <cell r="D2110" t="str">
            <v>吨</v>
          </cell>
          <cell r="E2110">
            <v>45</v>
          </cell>
          <cell r="F2110">
            <v>45762</v>
          </cell>
          <cell r="G2110" t="str">
            <v>（商投建工达州中医药科技园-1工区）达州市通川区达州中医药职业学院犀牛大道北段</v>
          </cell>
          <cell r="H2110" t="str">
            <v>程黄刚</v>
          </cell>
          <cell r="I2110">
            <v>15108211617</v>
          </cell>
        </row>
        <row r="2111">
          <cell r="A2111" t="str">
            <v>晋邦</v>
          </cell>
          <cell r="B2111" t="str">
            <v>盘螺</v>
          </cell>
          <cell r="C2111" t="str">
            <v>HRB400E Φ6</v>
          </cell>
          <cell r="D2111" t="str">
            <v>吨</v>
          </cell>
          <cell r="E2111">
            <v>5</v>
          </cell>
          <cell r="F2111">
            <v>45762</v>
          </cell>
          <cell r="G2111" t="str">
            <v>（五冶钢构宜宾高县月江镇建设项目）  四川省宜宾市高县月江镇刚记超市斜对面(还阳组团沪碳二期项目)</v>
          </cell>
          <cell r="H2111" t="str">
            <v>张朝亮</v>
          </cell>
          <cell r="I2111">
            <v>15228205853</v>
          </cell>
        </row>
        <row r="2112">
          <cell r="A2112" t="str">
            <v>晋邦</v>
          </cell>
          <cell r="B2112" t="str">
            <v>螺纹钢</v>
          </cell>
          <cell r="C2112" t="str">
            <v>HRB400E Φ14 9m</v>
          </cell>
          <cell r="D2112" t="str">
            <v>吨</v>
          </cell>
          <cell r="E2112">
            <v>6</v>
          </cell>
          <cell r="F2112">
            <v>45762</v>
          </cell>
          <cell r="G2112" t="str">
            <v>（五冶钢构宜宾高县月江镇建设项目）  四川省宜宾市高县月江镇刚记超市斜对面(还阳组团沪碳二期项目)</v>
          </cell>
          <cell r="H2112" t="str">
            <v>张朝亮</v>
          </cell>
          <cell r="I2112">
            <v>15228205853</v>
          </cell>
        </row>
        <row r="2113">
          <cell r="A2113" t="str">
            <v>晋邦</v>
          </cell>
          <cell r="B2113" t="str">
            <v>螺纹钢</v>
          </cell>
          <cell r="C2113" t="str">
            <v>HRB400E Φ18 9m</v>
          </cell>
          <cell r="D2113" t="str">
            <v>吨</v>
          </cell>
          <cell r="E2113">
            <v>8</v>
          </cell>
          <cell r="F2113">
            <v>45762</v>
          </cell>
          <cell r="G2113" t="str">
            <v>（五冶钢构宜宾高县月江镇建设项目）  四川省宜宾市高县月江镇刚记超市斜对面(还阳组团沪碳二期项目)</v>
          </cell>
          <cell r="H2113" t="str">
            <v>张朝亮</v>
          </cell>
          <cell r="I2113">
            <v>15228205853</v>
          </cell>
        </row>
        <row r="2114">
          <cell r="A2114" t="str">
            <v>晋邦</v>
          </cell>
          <cell r="B2114" t="str">
            <v>螺纹钢</v>
          </cell>
          <cell r="C2114" t="str">
            <v>HRB400E Φ22 9m</v>
          </cell>
          <cell r="D2114" t="str">
            <v>吨</v>
          </cell>
          <cell r="E2114">
            <v>14</v>
          </cell>
          <cell r="F2114">
            <v>45762</v>
          </cell>
          <cell r="G2114" t="str">
            <v>（五冶钢构宜宾高县月江镇建设项目）  四川省宜宾市高县月江镇刚记超市斜对面(还阳组团沪碳二期项目)</v>
          </cell>
          <cell r="H2114" t="str">
            <v>张朝亮</v>
          </cell>
          <cell r="I2114">
            <v>15228205853</v>
          </cell>
        </row>
        <row r="2115">
          <cell r="A2115" t="str">
            <v>晋邦</v>
          </cell>
          <cell r="B2115" t="str">
            <v>螺纹钢</v>
          </cell>
          <cell r="C2115" t="str">
            <v>HRB400E Φ18 9m</v>
          </cell>
          <cell r="D2115" t="str">
            <v>吨</v>
          </cell>
          <cell r="E2115">
            <v>14.476</v>
          </cell>
          <cell r="F2115">
            <v>45762</v>
          </cell>
          <cell r="G2115" t="str">
            <v>（十九冶-江龙高速一分部）重庆市云阳县X886附近中国十九冶开云高速项目总包部西北43米*复兴拌合站背后钢筋加工房</v>
          </cell>
          <cell r="H2115" t="str">
            <v>吴章红</v>
          </cell>
          <cell r="I2115">
            <v>18628165772</v>
          </cell>
        </row>
        <row r="2116">
          <cell r="A2116" t="str">
            <v>晋邦</v>
          </cell>
          <cell r="B2116" t="str">
            <v>螺纹钢</v>
          </cell>
          <cell r="C2116" t="str">
            <v>HRB400E Φ20 9m</v>
          </cell>
          <cell r="D2116" t="str">
            <v>吨</v>
          </cell>
          <cell r="E2116">
            <v>12.178</v>
          </cell>
          <cell r="F2116">
            <v>45762</v>
          </cell>
          <cell r="G2116" t="str">
            <v>（十九冶-江龙高速一分部）重庆市云阳县X886附近中国十九冶开云高速项目总包部西北43米*复兴拌合站背后钢筋加工房</v>
          </cell>
          <cell r="H2116" t="str">
            <v>吴章红</v>
          </cell>
          <cell r="I2116">
            <v>18628165772</v>
          </cell>
        </row>
        <row r="2117">
          <cell r="A2117" t="str">
            <v>晋邦</v>
          </cell>
          <cell r="B2117" t="str">
            <v>螺纹钢</v>
          </cell>
          <cell r="C2117" t="str">
            <v>HRB400E Φ22 9m</v>
          </cell>
          <cell r="D2117" t="str">
            <v>吨</v>
          </cell>
          <cell r="E2117">
            <v>6.386</v>
          </cell>
          <cell r="F2117">
            <v>45762</v>
          </cell>
          <cell r="G2117" t="str">
            <v>（十九冶-江龙高速一分部）重庆市云阳县X886附近中国十九冶开云高速项目总包部西北43米*复兴拌合站背后钢筋加工房</v>
          </cell>
          <cell r="H2117" t="str">
            <v>吴章红</v>
          </cell>
          <cell r="I2117">
            <v>18628165772</v>
          </cell>
        </row>
        <row r="2118">
          <cell r="A2118" t="str">
            <v>冷钢</v>
          </cell>
          <cell r="B2118" t="str">
            <v>螺纹钢</v>
          </cell>
          <cell r="C2118" t="str">
            <v>HRB400E Φ22 9m</v>
          </cell>
          <cell r="D2118" t="str">
            <v>吨</v>
          </cell>
          <cell r="E2118">
            <v>27</v>
          </cell>
          <cell r="F2118">
            <v>45762</v>
          </cell>
          <cell r="G2118" t="str">
            <v>（四川商建-射洪城乡一体化项目）遂宁市射洪市忠新幼儿园北侧约220米新溪小区</v>
          </cell>
          <cell r="H2118" t="str">
            <v>柏子刚</v>
          </cell>
          <cell r="I2118">
            <v>15692885305</v>
          </cell>
        </row>
        <row r="2119">
          <cell r="A2119" t="str">
            <v>冷钢</v>
          </cell>
          <cell r="B2119" t="str">
            <v>螺纹钢</v>
          </cell>
          <cell r="C2119" t="str">
            <v>HRB400E Φ25 9m</v>
          </cell>
          <cell r="D2119" t="str">
            <v>吨</v>
          </cell>
          <cell r="E2119">
            <v>6</v>
          </cell>
          <cell r="F2119">
            <v>45762</v>
          </cell>
          <cell r="G2119" t="str">
            <v>（四川商建-射洪城乡一体化项目）遂宁市射洪市忠新幼儿园北侧约220米新溪小区</v>
          </cell>
          <cell r="H2119" t="str">
            <v>柏子刚</v>
          </cell>
          <cell r="I2119">
            <v>15692885305</v>
          </cell>
        </row>
        <row r="2120">
          <cell r="A2120" t="str">
            <v>润耀</v>
          </cell>
          <cell r="B2120" t="str">
            <v>螺纹钢</v>
          </cell>
          <cell r="C2120" t="str">
            <v>HRB400E Φ16 9m</v>
          </cell>
          <cell r="D2120" t="str">
            <v>吨</v>
          </cell>
          <cell r="E2120">
            <v>35</v>
          </cell>
          <cell r="F2120">
            <v>45762</v>
          </cell>
          <cell r="G2120" t="str">
            <v>（北京工程局乐山机场项目）乐山市五通桥区冠英镇</v>
          </cell>
          <cell r="H2120" t="str">
            <v>王治</v>
          </cell>
          <cell r="I2120">
            <v>18811564698</v>
          </cell>
        </row>
        <row r="2121">
          <cell r="A2121" t="str">
            <v>润耀</v>
          </cell>
          <cell r="B2121" t="str">
            <v>螺纹钢</v>
          </cell>
          <cell r="C2121" t="str">
            <v>HRB400E Φ16×9米</v>
          </cell>
          <cell r="D2121" t="str">
            <v>吨</v>
          </cell>
          <cell r="E2121">
            <v>35</v>
          </cell>
          <cell r="F2121">
            <v>45762</v>
          </cell>
          <cell r="G2121" t="str">
            <v>（自永1标八局二分公司钢筋棚）四川省自贡市大安区牛佛镇</v>
          </cell>
          <cell r="H2121" t="str">
            <v>沈维良</v>
          </cell>
          <cell r="I2121">
            <v>18980505177</v>
          </cell>
        </row>
        <row r="2122">
          <cell r="A2122" t="str">
            <v>润耀</v>
          </cell>
          <cell r="B2122" t="str">
            <v>螺纹钢</v>
          </cell>
          <cell r="C2122" t="str">
            <v>HRB400E Φ20×9米</v>
          </cell>
          <cell r="D2122" t="str">
            <v>吨</v>
          </cell>
          <cell r="E2122">
            <v>35</v>
          </cell>
          <cell r="F2122">
            <v>45762</v>
          </cell>
          <cell r="G2122" t="str">
            <v>（自永1标八局二分公司钢筋棚）四川省自贡市大安区牛佛镇</v>
          </cell>
          <cell r="H2122" t="str">
            <v>沈维良</v>
          </cell>
          <cell r="I2122">
            <v>18980505177</v>
          </cell>
        </row>
        <row r="2123">
          <cell r="A2123" t="str">
            <v>润耀</v>
          </cell>
          <cell r="B2123" t="str">
            <v>螺纹钢</v>
          </cell>
          <cell r="C2123" t="str">
            <v>HRB400E Φ32×9米</v>
          </cell>
          <cell r="D2123" t="str">
            <v>吨</v>
          </cell>
          <cell r="E2123">
            <v>35</v>
          </cell>
          <cell r="F2123">
            <v>45762</v>
          </cell>
          <cell r="G2123" t="str">
            <v>（自永1标八局二分公司钢筋棚）四川省自贡市大安区牛佛镇</v>
          </cell>
          <cell r="H2123" t="str">
            <v>沈维良</v>
          </cell>
          <cell r="I2123">
            <v>18980505177</v>
          </cell>
        </row>
        <row r="2124">
          <cell r="A2124" t="str">
            <v>润耀</v>
          </cell>
          <cell r="B2124" t="str">
            <v>螺纹钢</v>
          </cell>
          <cell r="C2124" t="str">
            <v>HRB500E Φ32×9米</v>
          </cell>
          <cell r="D2124" t="str">
            <v>吨</v>
          </cell>
          <cell r="E2124">
            <v>35</v>
          </cell>
          <cell r="F2124">
            <v>45762</v>
          </cell>
          <cell r="G2124" t="str">
            <v>（自永1标八局二分公司钢筋棚）四川省自贡市大安区牛佛镇</v>
          </cell>
          <cell r="H2124" t="str">
            <v>沈维良</v>
          </cell>
          <cell r="I2124">
            <v>18980505177</v>
          </cell>
        </row>
        <row r="2125">
          <cell r="A2125" t="str">
            <v>润耀</v>
          </cell>
          <cell r="B2125" t="str">
            <v>盘圆</v>
          </cell>
          <cell r="C2125" t="str">
            <v>Q235B Φ6</v>
          </cell>
          <cell r="D2125" t="str">
            <v>吨</v>
          </cell>
          <cell r="E2125">
            <v>19</v>
          </cell>
          <cell r="F2125">
            <v>45763</v>
          </cell>
          <cell r="G2125" t="str">
            <v>（成铁西物重庆永川）重庆市永川区何埂镇重庆三环高速何埂互通收费站出口与S206交汇处</v>
          </cell>
          <cell r="H2125" t="str">
            <v>梁壮</v>
          </cell>
          <cell r="I2125">
            <v>13568817210</v>
          </cell>
        </row>
        <row r="2126">
          <cell r="A2126" t="str">
            <v>润耀</v>
          </cell>
          <cell r="B2126" t="str">
            <v>盘圆</v>
          </cell>
          <cell r="C2126" t="str">
            <v>Q235B Φ8</v>
          </cell>
          <cell r="D2126" t="str">
            <v>吨</v>
          </cell>
          <cell r="E2126">
            <v>175</v>
          </cell>
          <cell r="F2126">
            <v>45763</v>
          </cell>
          <cell r="G2126" t="str">
            <v>（成铁西物重庆永川）重庆市永川区何埂镇重庆三环高速何埂互通收费站出口与S206交汇处</v>
          </cell>
          <cell r="H2126" t="str">
            <v>梁壮</v>
          </cell>
          <cell r="I2126">
            <v>13568817210</v>
          </cell>
        </row>
        <row r="2127">
          <cell r="A2127" t="str">
            <v>润耀</v>
          </cell>
          <cell r="B2127" t="str">
            <v>螺纹钢</v>
          </cell>
          <cell r="C2127" t="str">
            <v>HRB400E Φ12 9m</v>
          </cell>
          <cell r="D2127" t="str">
            <v>吨</v>
          </cell>
          <cell r="E2127">
            <v>20</v>
          </cell>
          <cell r="F2127">
            <v>45763</v>
          </cell>
          <cell r="G2127" t="str">
            <v>（五局乐山机场项目）乐山市五通桥区冠英镇</v>
          </cell>
          <cell r="H2127" t="str">
            <v>王思思</v>
          </cell>
          <cell r="I2127">
            <v>18973190156</v>
          </cell>
        </row>
        <row r="2128">
          <cell r="A2128" t="str">
            <v>润耀</v>
          </cell>
          <cell r="B2128" t="str">
            <v>螺纹钢</v>
          </cell>
          <cell r="C2128" t="str">
            <v>HRB400E Φ14 9m</v>
          </cell>
          <cell r="D2128" t="str">
            <v>吨</v>
          </cell>
          <cell r="E2128">
            <v>18</v>
          </cell>
          <cell r="F2128">
            <v>45763</v>
          </cell>
          <cell r="G2128" t="str">
            <v>（五局乐山机场项目）乐山市五通桥区冠英镇</v>
          </cell>
          <cell r="H2128" t="str">
            <v>王思思</v>
          </cell>
          <cell r="I2128">
            <v>18973190156</v>
          </cell>
        </row>
        <row r="2129">
          <cell r="A2129" t="str">
            <v>润耀</v>
          </cell>
          <cell r="B2129" t="str">
            <v>螺纹钢</v>
          </cell>
          <cell r="C2129" t="str">
            <v>HRB400E Φ16 9m</v>
          </cell>
          <cell r="D2129" t="str">
            <v>吨</v>
          </cell>
          <cell r="E2129">
            <v>35</v>
          </cell>
          <cell r="F2129">
            <v>45763</v>
          </cell>
          <cell r="G2129" t="str">
            <v>（五局乐山机场项目）乐山市五通桥区冠英镇</v>
          </cell>
          <cell r="H2129" t="str">
            <v>王思思</v>
          </cell>
          <cell r="I2129">
            <v>18973190156</v>
          </cell>
        </row>
        <row r="2130">
          <cell r="A2130" t="str">
            <v>润耀</v>
          </cell>
          <cell r="B2130" t="str">
            <v>螺纹钢</v>
          </cell>
          <cell r="C2130" t="str">
            <v>HRB400E Φ12 9m</v>
          </cell>
          <cell r="D2130" t="str">
            <v>吨</v>
          </cell>
          <cell r="E2130">
            <v>7.5</v>
          </cell>
          <cell r="F2130">
            <v>45763</v>
          </cell>
          <cell r="G2130" t="str">
            <v>（五局乐山机场项目）乐山市五通桥区冠英镇</v>
          </cell>
          <cell r="H2130" t="str">
            <v>王思思</v>
          </cell>
          <cell r="I2130">
            <v>18973190156</v>
          </cell>
        </row>
        <row r="2131">
          <cell r="A2131" t="str">
            <v>润耀</v>
          </cell>
          <cell r="B2131" t="str">
            <v>螺纹钢</v>
          </cell>
          <cell r="C2131" t="str">
            <v>HRB400E Φ18 9m</v>
          </cell>
          <cell r="D2131" t="str">
            <v>吨</v>
          </cell>
          <cell r="E2131">
            <v>5</v>
          </cell>
          <cell r="F2131">
            <v>45763</v>
          </cell>
          <cell r="G2131" t="str">
            <v>（五局乐山机场项目）乐山市五通桥区冠英镇</v>
          </cell>
          <cell r="H2131" t="str">
            <v>王思思</v>
          </cell>
          <cell r="I2131">
            <v>18973190156</v>
          </cell>
        </row>
        <row r="2132">
          <cell r="A2132" t="str">
            <v>润耀</v>
          </cell>
          <cell r="B2132" t="str">
            <v>螺纹钢</v>
          </cell>
          <cell r="C2132" t="str">
            <v>HRB400E Φ22 9m</v>
          </cell>
          <cell r="D2132" t="str">
            <v>吨</v>
          </cell>
          <cell r="E2132">
            <v>18</v>
          </cell>
          <cell r="F2132">
            <v>45763</v>
          </cell>
          <cell r="G2132" t="str">
            <v>（五局乐山机场项目）乐山市五通桥区冠英镇</v>
          </cell>
          <cell r="H2132" t="str">
            <v>王思思</v>
          </cell>
          <cell r="I2132">
            <v>18973190156</v>
          </cell>
        </row>
        <row r="2133">
          <cell r="A2133" t="str">
            <v>润耀</v>
          </cell>
          <cell r="B2133" t="str">
            <v>螺纹钢</v>
          </cell>
          <cell r="C2133" t="str">
            <v>HRB400E Φ12 9m</v>
          </cell>
          <cell r="D2133" t="str">
            <v>吨</v>
          </cell>
          <cell r="E2133">
            <v>12.5</v>
          </cell>
          <cell r="F2133">
            <v>45763</v>
          </cell>
          <cell r="G2133" t="str">
            <v>（中铁二局-成渝扩容4标）四川省成都市简阳市杨家镇桐子湾村二局拌合站</v>
          </cell>
          <cell r="H2133" t="str">
            <v>陈钢</v>
          </cell>
          <cell r="I2133">
            <v>13018165813</v>
          </cell>
        </row>
        <row r="2134">
          <cell r="A2134" t="str">
            <v>润耀</v>
          </cell>
          <cell r="B2134" t="str">
            <v>螺纹钢</v>
          </cell>
          <cell r="C2134" t="str">
            <v>HRB400E Φ18 9m</v>
          </cell>
          <cell r="D2134" t="str">
            <v>吨</v>
          </cell>
          <cell r="E2134">
            <v>20</v>
          </cell>
          <cell r="F2134">
            <v>45763</v>
          </cell>
          <cell r="G2134" t="str">
            <v>（中铁二局-成渝扩容4标）四川省成都市简阳市杨家镇桐子湾村二局拌合站</v>
          </cell>
          <cell r="H2134" t="str">
            <v>陈钢</v>
          </cell>
          <cell r="I2134">
            <v>13018165813</v>
          </cell>
        </row>
        <row r="2135">
          <cell r="A2135" t="str">
            <v>成实</v>
          </cell>
          <cell r="B2135" t="str">
            <v>高线</v>
          </cell>
          <cell r="C2135" t="str">
            <v>HPB300Φ12</v>
          </cell>
          <cell r="D2135" t="str">
            <v>吨</v>
          </cell>
          <cell r="E2135">
            <v>34</v>
          </cell>
          <cell r="F2135">
            <v>45763</v>
          </cell>
          <cell r="G2135" t="str">
            <v>（中铁二局-成渝扩容4标）四川省成都市简阳市杨家镇桐子湾村二局拌合站</v>
          </cell>
          <cell r="H2135" t="str">
            <v>陈钢</v>
          </cell>
          <cell r="I2135">
            <v>13018165813</v>
          </cell>
        </row>
        <row r="2136">
          <cell r="A2136" t="str">
            <v>德胜</v>
          </cell>
          <cell r="B2136" t="str">
            <v>螺纹钢</v>
          </cell>
          <cell r="C2136" t="str">
            <v>HRB400EФ28*9m</v>
          </cell>
          <cell r="D2136" t="str">
            <v>吨</v>
          </cell>
          <cell r="E2136">
            <v>35</v>
          </cell>
          <cell r="F2136">
            <v>45763</v>
          </cell>
          <cell r="G2136" t="str">
            <v>（成铁西物-德阳西外街项目）四川省德阳市旌阳区黄山路一段（司机拍摄签收小票时需设置时间及地点水印）</v>
          </cell>
          <cell r="H2136" t="str">
            <v>黄永福</v>
          </cell>
          <cell r="I2136">
            <v>15982823571</v>
          </cell>
        </row>
        <row r="2137">
          <cell r="A2137" t="str">
            <v>德胜</v>
          </cell>
          <cell r="B2137" t="str">
            <v>螺纹钢</v>
          </cell>
          <cell r="C2137" t="str">
            <v>HRB400E Φ25 9m</v>
          </cell>
          <cell r="D2137" t="str">
            <v>吨</v>
          </cell>
          <cell r="E2137">
            <v>34</v>
          </cell>
          <cell r="F2137">
            <v>45763</v>
          </cell>
          <cell r="G2137" t="str">
            <v>（中铁二局-成渝扩容4标）四川省成都市简阳市杨家镇桐子湾村二局拌合站</v>
          </cell>
          <cell r="H2137" t="str">
            <v>陈钢</v>
          </cell>
          <cell r="I2137">
            <v>13018165813</v>
          </cell>
        </row>
        <row r="2138">
          <cell r="A2138" t="str">
            <v>德胜</v>
          </cell>
          <cell r="B2138" t="str">
            <v>螺纹钢</v>
          </cell>
          <cell r="C2138" t="str">
            <v>HRB400E Φ22 9m</v>
          </cell>
          <cell r="D2138" t="str">
            <v>吨</v>
          </cell>
          <cell r="E2138">
            <v>17</v>
          </cell>
          <cell r="F2138">
            <v>45763</v>
          </cell>
          <cell r="G2138" t="str">
            <v>（中铁二局-成渝扩容4标）四川省成都市简阳市杨家镇桐子湾村二局拌合站</v>
          </cell>
          <cell r="H2138" t="str">
            <v>陈钢</v>
          </cell>
          <cell r="I2138">
            <v>13018165813</v>
          </cell>
        </row>
        <row r="2139">
          <cell r="A2139" t="str">
            <v>德胜</v>
          </cell>
          <cell r="B2139" t="str">
            <v>螺纹钢</v>
          </cell>
          <cell r="C2139" t="str">
            <v>HRB400E Φ20 9m</v>
          </cell>
          <cell r="D2139" t="str">
            <v>吨</v>
          </cell>
          <cell r="E2139">
            <v>17</v>
          </cell>
          <cell r="F2139">
            <v>45763</v>
          </cell>
          <cell r="G2139" t="str">
            <v>（中铁二局-成渝扩容4标）四川省成都市简阳市杨家镇桐子湾村二局拌合站</v>
          </cell>
          <cell r="H2139" t="str">
            <v>陈钢</v>
          </cell>
          <cell r="I2139">
            <v>13018165813</v>
          </cell>
        </row>
        <row r="2140">
          <cell r="A2140" t="str">
            <v>德胜</v>
          </cell>
          <cell r="B2140" t="str">
            <v>螺纹钢</v>
          </cell>
          <cell r="C2140" t="str">
            <v>HRB400E Φ16 9m</v>
          </cell>
          <cell r="D2140" t="str">
            <v>吨</v>
          </cell>
          <cell r="E2140">
            <v>68</v>
          </cell>
          <cell r="F2140">
            <v>45763</v>
          </cell>
          <cell r="G2140" t="str">
            <v>（中铁二局-成渝扩容4标）四川省成都市简阳市杨家镇桐子湾村二局拌合站</v>
          </cell>
          <cell r="H2140" t="str">
            <v>陈钢</v>
          </cell>
          <cell r="I2140">
            <v>13018165813</v>
          </cell>
        </row>
        <row r="2141">
          <cell r="A2141" t="str">
            <v>德胜</v>
          </cell>
          <cell r="B2141" t="str">
            <v>螺纹钢</v>
          </cell>
          <cell r="C2141" t="str">
            <v>HRB400EΦ16*12m</v>
          </cell>
          <cell r="D2141" t="str">
            <v>吨</v>
          </cell>
          <cell r="E2141">
            <v>8</v>
          </cell>
          <cell r="F2141">
            <v>45763</v>
          </cell>
          <cell r="G2141" t="str">
            <v>乐山市峨边县沙坪镇中铁一局钢筋加工厂（污水处理厂）</v>
          </cell>
          <cell r="H2141" t="str">
            <v>冯雷</v>
          </cell>
          <cell r="I2141" t="str">
            <v>18700069985</v>
          </cell>
        </row>
        <row r="2142">
          <cell r="A2142" t="str">
            <v>德胜</v>
          </cell>
          <cell r="B2142" t="str">
            <v>螺纹钢</v>
          </cell>
          <cell r="C2142" t="str">
            <v>HRB400EΦ32*9m</v>
          </cell>
          <cell r="D2142" t="str">
            <v>吨</v>
          </cell>
          <cell r="E2142">
            <v>60</v>
          </cell>
          <cell r="F2142">
            <v>45763</v>
          </cell>
          <cell r="G2142" t="str">
            <v>乐山市峨边县沙坪镇中铁一局钢筋加工厂（污水处理厂）</v>
          </cell>
          <cell r="H2142" t="str">
            <v>冯雷</v>
          </cell>
          <cell r="I2142" t="str">
            <v>18700069985</v>
          </cell>
        </row>
        <row r="2143">
          <cell r="A2143" t="str">
            <v>德胜</v>
          </cell>
          <cell r="B2143" t="str">
            <v>螺纹钢</v>
          </cell>
          <cell r="C2143" t="str">
            <v>HRB400E Φ20 9m</v>
          </cell>
          <cell r="D2143" t="str">
            <v>吨</v>
          </cell>
          <cell r="E2143">
            <v>70</v>
          </cell>
          <cell r="F2143">
            <v>45763</v>
          </cell>
          <cell r="G2143" t="str">
            <v>（华西简阳西城嘉苑）四川省成都市简阳市简城街道高屋村</v>
          </cell>
          <cell r="H2143" t="str">
            <v>张瀚镭</v>
          </cell>
          <cell r="I2143">
            <v>15884666220</v>
          </cell>
        </row>
        <row r="2144">
          <cell r="A2144" t="str">
            <v>德胜</v>
          </cell>
          <cell r="B2144" t="str">
            <v>螺纹钢</v>
          </cell>
          <cell r="C2144" t="str">
            <v>HRB400E Φ14 9m</v>
          </cell>
          <cell r="D2144" t="str">
            <v>吨</v>
          </cell>
          <cell r="E2144">
            <v>10</v>
          </cell>
          <cell r="F2144">
            <v>45763</v>
          </cell>
          <cell r="G2144" t="str">
            <v>（华西简阳西城嘉苑）四川省成都市简阳市简城街道高屋村</v>
          </cell>
          <cell r="H2144" t="str">
            <v>张瀚镭</v>
          </cell>
          <cell r="I2144">
            <v>15884666220</v>
          </cell>
        </row>
        <row r="2145">
          <cell r="A2145" t="str">
            <v>德胜</v>
          </cell>
          <cell r="B2145" t="str">
            <v>螺纹钢</v>
          </cell>
          <cell r="C2145" t="str">
            <v>HRB400E Φ16 9m</v>
          </cell>
          <cell r="D2145" t="str">
            <v>吨</v>
          </cell>
          <cell r="E2145">
            <v>57</v>
          </cell>
          <cell r="F2145">
            <v>45763</v>
          </cell>
          <cell r="G2145" t="str">
            <v>（华西简阳西城嘉苑）四川省成都市简阳市简城街道高屋村</v>
          </cell>
          <cell r="H2145" t="str">
            <v>张瀚镭</v>
          </cell>
          <cell r="I2145">
            <v>15884666220</v>
          </cell>
        </row>
        <row r="2146">
          <cell r="A2146" t="str">
            <v>德胜</v>
          </cell>
          <cell r="B2146" t="str">
            <v>螺纹钢</v>
          </cell>
          <cell r="C2146" t="str">
            <v>HRB400E Φ18 9m</v>
          </cell>
          <cell r="D2146" t="str">
            <v>吨</v>
          </cell>
          <cell r="E2146">
            <v>13</v>
          </cell>
          <cell r="F2146">
            <v>45763</v>
          </cell>
          <cell r="G2146" t="str">
            <v>（华西简阳西城嘉苑）四川省成都市简阳市简城街道高屋村</v>
          </cell>
          <cell r="H2146" t="str">
            <v>张瀚镭</v>
          </cell>
          <cell r="I2146">
            <v>15884666220</v>
          </cell>
        </row>
        <row r="2147">
          <cell r="A2147" t="str">
            <v>德胜</v>
          </cell>
          <cell r="B2147" t="str">
            <v>螺纹钢</v>
          </cell>
          <cell r="C2147" t="str">
            <v>HRB400E Φ22 9m</v>
          </cell>
          <cell r="D2147" t="str">
            <v>吨</v>
          </cell>
          <cell r="E2147">
            <v>16</v>
          </cell>
          <cell r="F2147">
            <v>45763</v>
          </cell>
          <cell r="G2147" t="str">
            <v>（华西简阳西城嘉苑）四川省成都市简阳市简城街道高屋村</v>
          </cell>
          <cell r="H2147" t="str">
            <v>张瀚镭</v>
          </cell>
          <cell r="I2147">
            <v>15884666220</v>
          </cell>
        </row>
        <row r="2148">
          <cell r="A2148" t="str">
            <v>德胜</v>
          </cell>
          <cell r="B2148" t="str">
            <v>螺纹钢</v>
          </cell>
          <cell r="C2148" t="str">
            <v>HRB400E Φ25 9m</v>
          </cell>
          <cell r="D2148" t="str">
            <v>吨</v>
          </cell>
          <cell r="E2148">
            <v>11</v>
          </cell>
          <cell r="F2148">
            <v>45763</v>
          </cell>
          <cell r="G2148" t="str">
            <v>（华西简阳西城嘉苑）四川省成都市简阳市简城街道高屋村</v>
          </cell>
          <cell r="H2148" t="str">
            <v>张瀚镭</v>
          </cell>
          <cell r="I2148">
            <v>15884666220</v>
          </cell>
        </row>
        <row r="2149">
          <cell r="A2149" t="str">
            <v>晋邦</v>
          </cell>
          <cell r="B2149" t="str">
            <v>高线</v>
          </cell>
          <cell r="C2149" t="str">
            <v>HPB300 Φ6</v>
          </cell>
          <cell r="D2149" t="str">
            <v>吨</v>
          </cell>
          <cell r="E2149">
            <v>3</v>
          </cell>
          <cell r="F2149">
            <v>45763</v>
          </cell>
          <cell r="G2149" t="str">
            <v>（商投建工达州中医药科技园-4工区-8号楼）达州市通川区达州中医药职业学院犀牛大道北段</v>
          </cell>
          <cell r="H2149" t="str">
            <v>张扬</v>
          </cell>
          <cell r="I2149">
            <v>18381904567</v>
          </cell>
        </row>
        <row r="2150">
          <cell r="A2150" t="str">
            <v>晋邦</v>
          </cell>
          <cell r="B2150" t="str">
            <v>盘螺</v>
          </cell>
          <cell r="C2150" t="str">
            <v>HRB400E Φ10</v>
          </cell>
          <cell r="D2150" t="str">
            <v>吨</v>
          </cell>
          <cell r="E2150">
            <v>9</v>
          </cell>
          <cell r="F2150">
            <v>45763</v>
          </cell>
          <cell r="G2150" t="str">
            <v>（商投建工达州中医药科技园-4工区-8号楼）达州市通川区达州中医药职业学院犀牛大道北段</v>
          </cell>
          <cell r="H2150" t="str">
            <v>张扬</v>
          </cell>
          <cell r="I2150">
            <v>18381904567</v>
          </cell>
        </row>
        <row r="2151">
          <cell r="A2151" t="str">
            <v>晋邦</v>
          </cell>
          <cell r="B2151" t="str">
            <v>螺纹钢</v>
          </cell>
          <cell r="C2151" t="str">
            <v>HRB400E Φ14 9m</v>
          </cell>
          <cell r="D2151" t="str">
            <v>吨</v>
          </cell>
          <cell r="E2151">
            <v>3</v>
          </cell>
          <cell r="F2151">
            <v>45763</v>
          </cell>
          <cell r="G2151" t="str">
            <v>（商投建工达州中医药科技园-4工区-8号楼）达州市通川区达州中医药职业学院犀牛大道北段</v>
          </cell>
          <cell r="H2151" t="str">
            <v>张扬</v>
          </cell>
          <cell r="I2151">
            <v>18381904567</v>
          </cell>
        </row>
        <row r="2152">
          <cell r="A2152" t="str">
            <v>晋邦</v>
          </cell>
          <cell r="B2152" t="str">
            <v>螺纹钢</v>
          </cell>
          <cell r="C2152" t="str">
            <v>HRB400E Φ16 9m</v>
          </cell>
          <cell r="D2152" t="str">
            <v>吨</v>
          </cell>
          <cell r="E2152">
            <v>6</v>
          </cell>
          <cell r="F2152">
            <v>45763</v>
          </cell>
          <cell r="G2152" t="str">
            <v>（商投建工达州中医药科技园-4工区-8号楼）达州市通川区达州中医药职业学院犀牛大道北段</v>
          </cell>
          <cell r="H2152" t="str">
            <v>张扬</v>
          </cell>
          <cell r="I2152">
            <v>18381904567</v>
          </cell>
        </row>
        <row r="2153">
          <cell r="A2153" t="str">
            <v>晋邦</v>
          </cell>
          <cell r="B2153" t="str">
            <v>螺纹钢</v>
          </cell>
          <cell r="C2153" t="str">
            <v>HRB400E Φ25 9m</v>
          </cell>
          <cell r="D2153" t="str">
            <v>吨</v>
          </cell>
          <cell r="E2153">
            <v>15</v>
          </cell>
          <cell r="F2153">
            <v>45763</v>
          </cell>
          <cell r="G2153" t="str">
            <v>（商投建工达州中医药科技园-4工区-8号楼）达州市通川区达州中医药职业学院犀牛大道北段</v>
          </cell>
          <cell r="H2153" t="str">
            <v>张扬</v>
          </cell>
          <cell r="I2153">
            <v>18381904567</v>
          </cell>
        </row>
        <row r="2154">
          <cell r="A2154" t="str">
            <v>晋邦</v>
          </cell>
          <cell r="B2154" t="str">
            <v>螺纹钢</v>
          </cell>
          <cell r="C2154" t="str">
            <v>HRB400E Φ14 9m</v>
          </cell>
          <cell r="D2154" t="str">
            <v>吨</v>
          </cell>
          <cell r="E2154">
            <v>6</v>
          </cell>
          <cell r="F2154">
            <v>45763</v>
          </cell>
          <cell r="G2154" t="str">
            <v>（五冶达州国道542项目-三工区桥梁3工段）四川省达州市达川区赵固镇水文村原村委会下300米</v>
          </cell>
          <cell r="H2154" t="str">
            <v>李代茂</v>
          </cell>
          <cell r="I2154">
            <v>18302833536</v>
          </cell>
        </row>
        <row r="2155">
          <cell r="A2155" t="str">
            <v>晋邦</v>
          </cell>
          <cell r="B2155" t="str">
            <v>螺纹钢</v>
          </cell>
          <cell r="C2155" t="str">
            <v>HRB400E Φ22 9m</v>
          </cell>
          <cell r="D2155" t="str">
            <v>吨</v>
          </cell>
          <cell r="E2155">
            <v>6</v>
          </cell>
          <cell r="F2155">
            <v>45763</v>
          </cell>
          <cell r="G2155" t="str">
            <v>（五冶达州国道542项目-三工区桥梁3工段）四川省达州市达川区赵固镇水文村原村委会下300米</v>
          </cell>
          <cell r="H2155" t="str">
            <v>李代茂</v>
          </cell>
          <cell r="I2155">
            <v>18302833536</v>
          </cell>
        </row>
        <row r="2156">
          <cell r="A2156" t="str">
            <v>晋邦</v>
          </cell>
          <cell r="B2156" t="str">
            <v>螺纹钢</v>
          </cell>
          <cell r="C2156" t="str">
            <v>HRB400E Φ25 9m</v>
          </cell>
          <cell r="D2156" t="str">
            <v>吨</v>
          </cell>
          <cell r="E2156">
            <v>6</v>
          </cell>
          <cell r="F2156">
            <v>45763</v>
          </cell>
          <cell r="G2156" t="str">
            <v>（五冶达州国道542项目-三工区桥梁3工段）四川省达州市达川区赵固镇水文村原村委会下300米</v>
          </cell>
          <cell r="H2156" t="str">
            <v>李代茂</v>
          </cell>
          <cell r="I2156">
            <v>18302833536</v>
          </cell>
        </row>
        <row r="2157">
          <cell r="A2157" t="str">
            <v>晋邦</v>
          </cell>
          <cell r="B2157" t="str">
            <v>螺纹钢</v>
          </cell>
          <cell r="C2157" t="str">
            <v>HRB400E Φ32 9m</v>
          </cell>
          <cell r="D2157" t="str">
            <v>吨</v>
          </cell>
          <cell r="E2157">
            <v>21</v>
          </cell>
          <cell r="F2157">
            <v>45763</v>
          </cell>
          <cell r="G2157" t="str">
            <v>（五冶达州国道542项目-三工区桥梁3工段）四川省达州市达川区赵固镇水文村原村委会下300米</v>
          </cell>
          <cell r="H2157" t="str">
            <v>李代茂</v>
          </cell>
          <cell r="I2157">
            <v>18302833536</v>
          </cell>
        </row>
        <row r="2158">
          <cell r="A2158" t="str">
            <v>晋邦</v>
          </cell>
          <cell r="B2158" t="str">
            <v>螺纹钢</v>
          </cell>
          <cell r="C2158" t="str">
            <v>HRB400E Φ14 9m</v>
          </cell>
          <cell r="D2158" t="str">
            <v>吨</v>
          </cell>
          <cell r="E2158">
            <v>36</v>
          </cell>
          <cell r="F2158">
            <v>45763</v>
          </cell>
          <cell r="G2158" t="str">
            <v>（五冶达州国道542项目-桥梁4标）四川省达州市达川区大堰镇双井村</v>
          </cell>
          <cell r="H2158" t="str">
            <v>吴志强</v>
          </cell>
          <cell r="I2158">
            <v>18820030907</v>
          </cell>
        </row>
        <row r="2159">
          <cell r="A2159" t="str">
            <v>晋邦</v>
          </cell>
          <cell r="B2159" t="str">
            <v>螺纹钢</v>
          </cell>
          <cell r="C2159" t="str">
            <v>HRB400E Φ22 9m</v>
          </cell>
          <cell r="D2159" t="str">
            <v>吨</v>
          </cell>
          <cell r="E2159">
            <v>25</v>
          </cell>
          <cell r="F2159">
            <v>45763</v>
          </cell>
          <cell r="G2159" t="str">
            <v>（五冶达州国道542项目-桥梁4标）四川省达州市达川区大堰镇双井村</v>
          </cell>
          <cell r="H2159" t="str">
            <v>吴志强</v>
          </cell>
          <cell r="I2159">
            <v>18820030907</v>
          </cell>
        </row>
        <row r="2160">
          <cell r="A2160" t="str">
            <v>晋邦</v>
          </cell>
          <cell r="B2160" t="str">
            <v>螺纹钢</v>
          </cell>
          <cell r="C2160" t="str">
            <v>HRB400E Φ25 9m</v>
          </cell>
          <cell r="D2160" t="str">
            <v>吨</v>
          </cell>
          <cell r="E2160">
            <v>3</v>
          </cell>
          <cell r="F2160">
            <v>45763</v>
          </cell>
          <cell r="G2160" t="str">
            <v>（五冶达州国道542项目-桥梁4标）四川省达州市达川区大堰镇双井村</v>
          </cell>
          <cell r="H2160" t="str">
            <v>吴志强</v>
          </cell>
          <cell r="I2160">
            <v>18820030907</v>
          </cell>
        </row>
        <row r="2161">
          <cell r="A2161" t="str">
            <v>晋邦</v>
          </cell>
          <cell r="B2161" t="str">
            <v>高线</v>
          </cell>
          <cell r="C2161" t="str">
            <v>HPB300 Φ8</v>
          </cell>
          <cell r="D2161" t="str">
            <v>吨</v>
          </cell>
          <cell r="E2161">
            <v>15</v>
          </cell>
          <cell r="F2161">
            <v>45763</v>
          </cell>
          <cell r="G2161" t="str">
            <v>（五冶达州国道542项目-二工区黄家湾隧道工段）四川省达州市达川区赵固镇黄家坡</v>
          </cell>
          <cell r="H2161" t="str">
            <v>罗永方</v>
          </cell>
          <cell r="I2161">
            <v>13551450899</v>
          </cell>
        </row>
        <row r="2162">
          <cell r="A2162" t="str">
            <v>晋邦</v>
          </cell>
          <cell r="B2162" t="str">
            <v>螺纹钢</v>
          </cell>
          <cell r="C2162" t="str">
            <v>HRB400E Φ12 9m</v>
          </cell>
          <cell r="D2162" t="str">
            <v>吨</v>
          </cell>
          <cell r="E2162">
            <v>20</v>
          </cell>
          <cell r="F2162">
            <v>45763</v>
          </cell>
          <cell r="G2162" t="str">
            <v>（五冶达州国道542项目-二工区黄家湾隧道工段）四川省达州市达川区赵固镇黄家坡</v>
          </cell>
          <cell r="H2162" t="str">
            <v>罗永方</v>
          </cell>
          <cell r="I2162">
            <v>13551450899</v>
          </cell>
        </row>
        <row r="2163">
          <cell r="A2163" t="str">
            <v>晋邦</v>
          </cell>
          <cell r="B2163" t="str">
            <v>螺纹钢</v>
          </cell>
          <cell r="C2163" t="str">
            <v>HRB400E Φ12 9m</v>
          </cell>
          <cell r="D2163" t="str">
            <v>吨</v>
          </cell>
          <cell r="E2163">
            <v>17</v>
          </cell>
          <cell r="F2163">
            <v>45763</v>
          </cell>
          <cell r="G2163" t="str">
            <v>（五冶达州国道542项目-二工区巴河特大桥工段-4号墩）达州市达川区桥湾镇陈余村</v>
          </cell>
          <cell r="H2163" t="str">
            <v>谭福中</v>
          </cell>
          <cell r="I2163">
            <v>15828538619</v>
          </cell>
        </row>
        <row r="2164">
          <cell r="A2164" t="str">
            <v>晋邦</v>
          </cell>
          <cell r="B2164" t="str">
            <v>螺纹钢</v>
          </cell>
          <cell r="C2164" t="str">
            <v>HRB400E Φ20 9m</v>
          </cell>
          <cell r="D2164" t="str">
            <v>吨</v>
          </cell>
          <cell r="E2164">
            <v>35</v>
          </cell>
          <cell r="F2164">
            <v>45763</v>
          </cell>
          <cell r="G2164" t="str">
            <v>（五冶达州国道542项目-二工区巴河特大桥工段-4号墩）达州市达川区桥湾镇陈余村</v>
          </cell>
          <cell r="H2164" t="str">
            <v>谭福中</v>
          </cell>
          <cell r="I2164">
            <v>15828538619</v>
          </cell>
        </row>
        <row r="2165">
          <cell r="A2165" t="str">
            <v>晋邦</v>
          </cell>
          <cell r="B2165" t="str">
            <v>螺纹钢</v>
          </cell>
          <cell r="C2165" t="str">
            <v>HRB400E Φ22 9m</v>
          </cell>
          <cell r="D2165" t="str">
            <v>吨</v>
          </cell>
          <cell r="E2165">
            <v>18</v>
          </cell>
          <cell r="F2165">
            <v>45763</v>
          </cell>
          <cell r="G2165" t="str">
            <v>（五冶达州国道542项目-二工区巴河特大桥工段-4号墩）达州市达川区桥湾镇陈余村</v>
          </cell>
          <cell r="H2165" t="str">
            <v>谭福中</v>
          </cell>
          <cell r="I2165">
            <v>15828538619</v>
          </cell>
        </row>
        <row r="2166">
          <cell r="A2166" t="str">
            <v>晋邦</v>
          </cell>
          <cell r="B2166" t="str">
            <v>螺纹钢</v>
          </cell>
          <cell r="C2166" t="str">
            <v>HRB400E Φ12 9m</v>
          </cell>
          <cell r="D2166" t="str">
            <v>吨</v>
          </cell>
          <cell r="E2166">
            <v>15</v>
          </cell>
          <cell r="F2166">
            <v>45763</v>
          </cell>
          <cell r="G2166" t="str">
            <v>（五冶达州国道542项目-二工区巴河特大桥工段-5号墩）四川省达州市达川区石梯镇固家村村民委员会</v>
          </cell>
          <cell r="H2166" t="str">
            <v>谭福中</v>
          </cell>
          <cell r="I2166">
            <v>15828538619</v>
          </cell>
        </row>
        <row r="2167">
          <cell r="A2167" t="str">
            <v>晋邦</v>
          </cell>
          <cell r="B2167" t="str">
            <v>螺纹钢</v>
          </cell>
          <cell r="C2167" t="str">
            <v>HRB400E Φ14 9m</v>
          </cell>
          <cell r="D2167" t="str">
            <v>吨</v>
          </cell>
          <cell r="E2167">
            <v>10</v>
          </cell>
          <cell r="F2167">
            <v>45763</v>
          </cell>
          <cell r="G2167" t="str">
            <v>（五冶达州国道542项目-二工区巴河特大桥工段-5号墩）四川省达州市达川区石梯镇固家村村民委员会</v>
          </cell>
          <cell r="H2167" t="str">
            <v>谭福中</v>
          </cell>
          <cell r="I2167">
            <v>15828538619</v>
          </cell>
        </row>
        <row r="2168">
          <cell r="A2168" t="str">
            <v>晋邦</v>
          </cell>
          <cell r="B2168" t="str">
            <v>螺纹钢</v>
          </cell>
          <cell r="C2168" t="str">
            <v>HRB400E Φ16 9m</v>
          </cell>
          <cell r="D2168" t="str">
            <v>吨</v>
          </cell>
          <cell r="E2168">
            <v>10</v>
          </cell>
          <cell r="F2168">
            <v>45763</v>
          </cell>
          <cell r="G2168" t="str">
            <v>（五冶达州国道542项目-二工区巴河特大桥工段-5号墩）四川省达州市达川区石梯镇固家村村民委员会</v>
          </cell>
          <cell r="H2168" t="str">
            <v>谭福中</v>
          </cell>
          <cell r="I2168">
            <v>15828538619</v>
          </cell>
        </row>
        <row r="2169">
          <cell r="A2169" t="str">
            <v>晋邦</v>
          </cell>
          <cell r="B2169" t="str">
            <v>盘螺</v>
          </cell>
          <cell r="C2169" t="str">
            <v>HRB400E Φ8</v>
          </cell>
          <cell r="D2169" t="str">
            <v>吨</v>
          </cell>
          <cell r="E2169">
            <v>15</v>
          </cell>
          <cell r="F2169">
            <v>45763</v>
          </cell>
          <cell r="G2169" t="str">
            <v>（五冶钢构宜宾高县月江镇建设项目）  四川省宜宾市高县月江镇刚记超市斜对面(还阳组团沪碳二期项目)</v>
          </cell>
          <cell r="H2169" t="str">
            <v>张朝亮</v>
          </cell>
          <cell r="I2169">
            <v>15228205853</v>
          </cell>
        </row>
        <row r="2170">
          <cell r="A2170" t="str">
            <v>晋邦</v>
          </cell>
          <cell r="B2170" t="str">
            <v>盘螺</v>
          </cell>
          <cell r="C2170" t="str">
            <v>HRB400E Φ10</v>
          </cell>
          <cell r="D2170" t="str">
            <v>吨</v>
          </cell>
          <cell r="E2170">
            <v>10</v>
          </cell>
          <cell r="F2170">
            <v>45763</v>
          </cell>
          <cell r="G2170" t="str">
            <v>（五冶钢构宜宾高县月江镇建设项目）  四川省宜宾市高县月江镇刚记超市斜对面(还阳组团沪碳二期项目)</v>
          </cell>
          <cell r="H2170" t="str">
            <v>张朝亮</v>
          </cell>
          <cell r="I2170">
            <v>15228205853</v>
          </cell>
        </row>
        <row r="2171">
          <cell r="A2171" t="str">
            <v>晋邦</v>
          </cell>
          <cell r="B2171" t="str">
            <v>螺纹钢</v>
          </cell>
          <cell r="C2171" t="str">
            <v>HRB400E Φ12 9m</v>
          </cell>
          <cell r="D2171" t="str">
            <v>吨</v>
          </cell>
          <cell r="E2171">
            <v>6</v>
          </cell>
          <cell r="F2171">
            <v>45763</v>
          </cell>
          <cell r="G2171" t="str">
            <v>（五冶钢构宜宾高县月江镇建设项目）  四川省宜宾市高县月江镇刚记超市斜对面(还阳组团沪碳二期项目)</v>
          </cell>
          <cell r="H2171" t="str">
            <v>张朝亮</v>
          </cell>
          <cell r="I2171">
            <v>15228205853</v>
          </cell>
        </row>
        <row r="2172">
          <cell r="A2172" t="str">
            <v>晋邦</v>
          </cell>
          <cell r="B2172" t="str">
            <v>螺纹钢</v>
          </cell>
          <cell r="C2172" t="str">
            <v>HRB400E Φ18 9m</v>
          </cell>
          <cell r="D2172" t="str">
            <v>吨</v>
          </cell>
          <cell r="E2172">
            <v>6</v>
          </cell>
          <cell r="F2172">
            <v>45763</v>
          </cell>
          <cell r="G2172" t="str">
            <v>（五冶钢构宜宾高县月江镇建设项目）  四川省宜宾市高县月江镇刚记超市斜对面(还阳组团沪碳二期项目)</v>
          </cell>
          <cell r="H2172" t="str">
            <v>张朝亮</v>
          </cell>
          <cell r="I2172">
            <v>15228205853</v>
          </cell>
        </row>
        <row r="2173">
          <cell r="A2173" t="str">
            <v>晋邦</v>
          </cell>
          <cell r="B2173" t="str">
            <v>螺纹钢</v>
          </cell>
          <cell r="C2173" t="str">
            <v>HRB400E Φ20 9m</v>
          </cell>
          <cell r="D2173" t="str">
            <v>吨</v>
          </cell>
          <cell r="E2173">
            <v>3</v>
          </cell>
          <cell r="F2173">
            <v>45763</v>
          </cell>
          <cell r="G2173" t="str">
            <v>（五冶钢构宜宾高县月江镇建设项目）  四川省宜宾市高县月江镇刚记超市斜对面(还阳组团沪碳二期项目)</v>
          </cell>
          <cell r="H2173" t="str">
            <v>张朝亮</v>
          </cell>
          <cell r="I2173">
            <v>15228205853</v>
          </cell>
        </row>
        <row r="2174">
          <cell r="A2174" t="str">
            <v>晋邦</v>
          </cell>
          <cell r="B2174" t="str">
            <v>螺纹钢</v>
          </cell>
          <cell r="C2174" t="str">
            <v>HRB400E Φ22 9m</v>
          </cell>
          <cell r="D2174" t="str">
            <v>吨</v>
          </cell>
          <cell r="E2174">
            <v>31</v>
          </cell>
          <cell r="F2174">
            <v>45763</v>
          </cell>
          <cell r="G2174" t="str">
            <v>（五冶钢构宜宾高县月江镇建设项目）  四川省宜宾市高县月江镇刚记超市斜对面(还阳组团沪碳二期项目)</v>
          </cell>
          <cell r="H2174" t="str">
            <v>张朝亮</v>
          </cell>
          <cell r="I2174">
            <v>15228205853</v>
          </cell>
        </row>
        <row r="2175">
          <cell r="A2175" t="str">
            <v>晋邦</v>
          </cell>
          <cell r="B2175" t="str">
            <v>螺纹钢</v>
          </cell>
          <cell r="C2175" t="str">
            <v>HRB400E Φ12 9m</v>
          </cell>
          <cell r="D2175" t="str">
            <v>吨</v>
          </cell>
          <cell r="E2175">
            <v>3</v>
          </cell>
          <cell r="F2175">
            <v>45763</v>
          </cell>
          <cell r="G2175" t="str">
            <v>（五冶达州国道542项目-三工区路基六工段）四川省达州市达川区赵固镇水文村</v>
          </cell>
          <cell r="H2175" t="str">
            <v>谭鹏程</v>
          </cell>
          <cell r="I2175">
            <v>18280895666</v>
          </cell>
        </row>
        <row r="2176">
          <cell r="A2176" t="str">
            <v>晋邦</v>
          </cell>
          <cell r="B2176" t="str">
            <v>螺纹钢</v>
          </cell>
          <cell r="C2176" t="str">
            <v>HRB400E Φ16 9m</v>
          </cell>
          <cell r="D2176" t="str">
            <v>吨</v>
          </cell>
          <cell r="E2176">
            <v>6</v>
          </cell>
          <cell r="F2176">
            <v>45763</v>
          </cell>
          <cell r="G2176" t="str">
            <v>（五冶达州国道542项目-三工区路基六工段）四川省达州市达川区赵固镇水文村</v>
          </cell>
          <cell r="H2176" t="str">
            <v>谭鹏程</v>
          </cell>
          <cell r="I2176">
            <v>18280895666</v>
          </cell>
        </row>
        <row r="2177">
          <cell r="A2177" t="str">
            <v>晋邦</v>
          </cell>
          <cell r="B2177" t="str">
            <v>螺纹钢</v>
          </cell>
          <cell r="C2177" t="str">
            <v>HRB400E Φ22 9m</v>
          </cell>
          <cell r="D2177" t="str">
            <v>吨</v>
          </cell>
          <cell r="E2177">
            <v>6</v>
          </cell>
          <cell r="F2177">
            <v>45763</v>
          </cell>
          <cell r="G2177" t="str">
            <v>（五冶达州国道542项目-三工区路基六工段）四川省达州市达川区赵固镇水文村</v>
          </cell>
          <cell r="H2177" t="str">
            <v>谭鹏程</v>
          </cell>
          <cell r="I2177">
            <v>18280895666</v>
          </cell>
        </row>
        <row r="2178">
          <cell r="A2178" t="str">
            <v>晋邦</v>
          </cell>
          <cell r="B2178" t="str">
            <v>螺纹钢</v>
          </cell>
          <cell r="C2178" t="str">
            <v>HRB400E Φ25 9m</v>
          </cell>
          <cell r="D2178" t="str">
            <v>吨</v>
          </cell>
          <cell r="E2178">
            <v>19</v>
          </cell>
          <cell r="F2178">
            <v>45763</v>
          </cell>
          <cell r="G2178" t="str">
            <v>（五冶达州国道542项目-三工区路基六工段）四川省达州市达川区赵固镇水文村</v>
          </cell>
          <cell r="H2178" t="str">
            <v>谭鹏程</v>
          </cell>
          <cell r="I2178">
            <v>18280895666</v>
          </cell>
        </row>
        <row r="2179">
          <cell r="A2179" t="str">
            <v>晋邦</v>
          </cell>
          <cell r="B2179" t="str">
            <v>盘螺</v>
          </cell>
          <cell r="C2179" t="str">
            <v>HRB400E Φ8</v>
          </cell>
          <cell r="D2179" t="str">
            <v>吨</v>
          </cell>
          <cell r="E2179">
            <v>45</v>
          </cell>
          <cell r="F2179">
            <v>45763</v>
          </cell>
          <cell r="G2179" t="str">
            <v>（商投建工达州中医药科技园-4工区-7号楼）达州市通川区达州中医药职业学院犀牛大道北段</v>
          </cell>
          <cell r="H2179" t="str">
            <v>张扬</v>
          </cell>
          <cell r="I2179">
            <v>18381904567</v>
          </cell>
        </row>
        <row r="2180">
          <cell r="A2180" t="str">
            <v>晋邦</v>
          </cell>
          <cell r="B2180" t="str">
            <v>螺纹钢</v>
          </cell>
          <cell r="C2180" t="str">
            <v>HRB400E Φ14 9m</v>
          </cell>
          <cell r="D2180" t="str">
            <v>吨</v>
          </cell>
          <cell r="E2180">
            <v>50</v>
          </cell>
          <cell r="F2180">
            <v>45763</v>
          </cell>
          <cell r="G2180" t="str">
            <v>（商投建工达州中医药科技园-4工区-10号楼）达州市通川区达州中医药职业学院犀牛大道北段</v>
          </cell>
          <cell r="H2180" t="str">
            <v>张扬</v>
          </cell>
          <cell r="I2180">
            <v>18381904567</v>
          </cell>
        </row>
        <row r="2181">
          <cell r="A2181" t="str">
            <v>晋邦</v>
          </cell>
          <cell r="B2181" t="str">
            <v>螺纹钢</v>
          </cell>
          <cell r="C2181" t="str">
            <v>HRB400E Φ18 9m</v>
          </cell>
          <cell r="D2181" t="str">
            <v>吨</v>
          </cell>
          <cell r="E2181">
            <v>35</v>
          </cell>
          <cell r="F2181">
            <v>45763</v>
          </cell>
          <cell r="G2181" t="str">
            <v>中铁建工集团有限公司“十四五”酱香酒习水同民坝一期一标段项目</v>
          </cell>
          <cell r="H2181" t="str">
            <v>周彰鑫</v>
          </cell>
          <cell r="I2181">
            <v>18586545402</v>
          </cell>
        </row>
        <row r="2182">
          <cell r="A2182" t="str">
            <v>晋邦</v>
          </cell>
          <cell r="B2182" t="str">
            <v>高线</v>
          </cell>
          <cell r="C2182" t="str">
            <v>HPB300 Φ10</v>
          </cell>
          <cell r="D2182" t="str">
            <v>吨</v>
          </cell>
          <cell r="E2182">
            <v>10</v>
          </cell>
          <cell r="F2182">
            <v>45763</v>
          </cell>
          <cell r="G2182" t="str">
            <v>（十九冶-华电重庆奉节）重庆市奉节县康乐镇七星村</v>
          </cell>
          <cell r="H2182" t="str">
            <v>岑甲乐</v>
          </cell>
          <cell r="I2182">
            <v>17349037782</v>
          </cell>
        </row>
        <row r="2183">
          <cell r="A2183" t="str">
            <v>晋邦</v>
          </cell>
          <cell r="B2183" t="str">
            <v>螺纹钢</v>
          </cell>
          <cell r="C2183" t="str">
            <v>HRB400E Φ32 9m</v>
          </cell>
          <cell r="D2183" t="str">
            <v>吨</v>
          </cell>
          <cell r="E2183">
            <v>25</v>
          </cell>
          <cell r="F2183">
            <v>45763</v>
          </cell>
          <cell r="G2183" t="str">
            <v>（十九冶-华电重庆奉节）重庆市奉节县康乐镇七星村</v>
          </cell>
          <cell r="H2183" t="str">
            <v>岑甲乐</v>
          </cell>
          <cell r="I2183">
            <v>17349037782</v>
          </cell>
        </row>
        <row r="2184">
          <cell r="A2184" t="str">
            <v>晋邦</v>
          </cell>
          <cell r="B2184" t="str">
            <v>盘螺</v>
          </cell>
          <cell r="C2184" t="str">
            <v>HRB400E Φ8</v>
          </cell>
          <cell r="D2184" t="str">
            <v>吨</v>
          </cell>
          <cell r="E2184">
            <v>18</v>
          </cell>
          <cell r="F2184">
            <v>45763</v>
          </cell>
          <cell r="G2184" t="str">
            <v>（华西萌海科创农业生态谷）成都市简阳市白金山水库</v>
          </cell>
          <cell r="H2184" t="str">
            <v>石清国</v>
          </cell>
          <cell r="I2184">
            <v>13458642015</v>
          </cell>
        </row>
        <row r="2185">
          <cell r="A2185" t="str">
            <v>晋邦</v>
          </cell>
          <cell r="B2185" t="str">
            <v>盘螺</v>
          </cell>
          <cell r="C2185" t="str">
            <v>HRB400E Φ10</v>
          </cell>
          <cell r="D2185" t="str">
            <v>吨</v>
          </cell>
          <cell r="E2185">
            <v>16</v>
          </cell>
          <cell r="F2185">
            <v>45763</v>
          </cell>
          <cell r="G2185" t="str">
            <v>（华西萌海科创农业生态谷）成都市简阳市白金山水库</v>
          </cell>
          <cell r="H2185" t="str">
            <v>石清国</v>
          </cell>
          <cell r="I2185">
            <v>13458642015</v>
          </cell>
        </row>
        <row r="2186">
          <cell r="A2186" t="str">
            <v>晋邦</v>
          </cell>
          <cell r="B2186" t="str">
            <v>螺纹钢</v>
          </cell>
          <cell r="C2186" t="str">
            <v>HRB400E Φ14 9m</v>
          </cell>
          <cell r="D2186" t="str">
            <v>吨</v>
          </cell>
          <cell r="E2186">
            <v>6</v>
          </cell>
          <cell r="F2186">
            <v>45763</v>
          </cell>
          <cell r="G2186" t="str">
            <v>（华西萌海科创农业生态谷）成都市简阳市白金山水库</v>
          </cell>
          <cell r="H2186" t="str">
            <v>石清国</v>
          </cell>
          <cell r="I2186">
            <v>13458642015</v>
          </cell>
        </row>
        <row r="2187">
          <cell r="A2187" t="str">
            <v>晋邦</v>
          </cell>
          <cell r="B2187" t="str">
            <v>高线</v>
          </cell>
          <cell r="C2187" t="str">
            <v>HPB300 Φ8</v>
          </cell>
          <cell r="D2187" t="str">
            <v>吨</v>
          </cell>
          <cell r="E2187">
            <v>2.5</v>
          </cell>
          <cell r="F2187">
            <v>45763</v>
          </cell>
          <cell r="G2187" t="str">
            <v>（华西简阳西城嘉苑）四川省成都市简阳市简城街道高屋村</v>
          </cell>
          <cell r="H2187" t="str">
            <v>张瀚镭</v>
          </cell>
          <cell r="I2187">
            <v>15884666220</v>
          </cell>
        </row>
        <row r="2188">
          <cell r="A2188" t="str">
            <v>晋邦</v>
          </cell>
          <cell r="B2188" t="str">
            <v>盘螺</v>
          </cell>
          <cell r="C2188" t="str">
            <v>HRB400E Φ8</v>
          </cell>
          <cell r="D2188" t="str">
            <v>吨</v>
          </cell>
          <cell r="E2188">
            <v>5</v>
          </cell>
          <cell r="F2188">
            <v>45763</v>
          </cell>
          <cell r="G2188" t="str">
            <v>（华西简阳西城嘉苑）四川省成都市简阳市简城街道高屋村</v>
          </cell>
          <cell r="H2188" t="str">
            <v>张瀚镭</v>
          </cell>
          <cell r="I2188">
            <v>15884666220</v>
          </cell>
        </row>
        <row r="2189">
          <cell r="A2189" t="str">
            <v>晋邦</v>
          </cell>
          <cell r="B2189" t="str">
            <v>盘螺</v>
          </cell>
          <cell r="C2189" t="str">
            <v>HRB400E Φ10</v>
          </cell>
          <cell r="D2189" t="str">
            <v>吨</v>
          </cell>
          <cell r="E2189">
            <v>18</v>
          </cell>
          <cell r="F2189">
            <v>45763</v>
          </cell>
          <cell r="G2189" t="str">
            <v>（华西简阳西城嘉苑）四川省成都市简阳市简城街道高屋村</v>
          </cell>
          <cell r="H2189" t="str">
            <v>张瀚镭</v>
          </cell>
          <cell r="I2189">
            <v>15884666220</v>
          </cell>
        </row>
        <row r="2190">
          <cell r="A2190" t="str">
            <v>晋邦</v>
          </cell>
          <cell r="B2190" t="str">
            <v>盘螺</v>
          </cell>
          <cell r="C2190" t="str">
            <v>HRB400E Φ12</v>
          </cell>
          <cell r="D2190" t="str">
            <v>吨</v>
          </cell>
          <cell r="E2190">
            <v>29</v>
          </cell>
          <cell r="F2190">
            <v>45763</v>
          </cell>
          <cell r="G2190" t="str">
            <v>（华西简阳西城嘉苑）四川省成都市简阳市简城街道高屋村</v>
          </cell>
          <cell r="H2190" t="str">
            <v>张瀚镭</v>
          </cell>
          <cell r="I2190">
            <v>15884666220</v>
          </cell>
        </row>
        <row r="2191">
          <cell r="A2191" t="str">
            <v>晋邦</v>
          </cell>
          <cell r="B2191" t="str">
            <v>螺纹钢</v>
          </cell>
          <cell r="C2191" t="str">
            <v>HRB400E Φ20 9m</v>
          </cell>
          <cell r="D2191" t="str">
            <v>吨</v>
          </cell>
          <cell r="E2191">
            <v>15</v>
          </cell>
          <cell r="F2191">
            <v>45763</v>
          </cell>
          <cell r="G2191" t="str">
            <v>（华西简阳西城嘉苑）四川省成都市简阳市简城街道高屋村</v>
          </cell>
          <cell r="H2191" t="str">
            <v>张瀚镭</v>
          </cell>
          <cell r="I2191">
            <v>15884666220</v>
          </cell>
        </row>
        <row r="2192">
          <cell r="A2192" t="str">
            <v>成实</v>
          </cell>
          <cell r="B2192" t="str">
            <v>盘螺</v>
          </cell>
          <cell r="C2192" t="str">
            <v>HRB400E Φ8</v>
          </cell>
          <cell r="D2192" t="str">
            <v>吨</v>
          </cell>
          <cell r="E2192">
            <v>2.5</v>
          </cell>
          <cell r="F2192">
            <v>45763</v>
          </cell>
          <cell r="G2192" t="str">
            <v>（四川商建-射洪城乡一体化项目）遂宁市射洪市忠新幼儿园北侧约220米新溪小区</v>
          </cell>
          <cell r="H2192" t="str">
            <v>柏子刚</v>
          </cell>
          <cell r="I2192">
            <v>15692885305</v>
          </cell>
        </row>
        <row r="2193">
          <cell r="A2193" t="str">
            <v>成实</v>
          </cell>
          <cell r="B2193" t="str">
            <v>盘螺</v>
          </cell>
          <cell r="C2193" t="str">
            <v>HRB400E Φ10</v>
          </cell>
          <cell r="D2193" t="str">
            <v>吨</v>
          </cell>
          <cell r="E2193">
            <v>2.5</v>
          </cell>
          <cell r="F2193">
            <v>45763</v>
          </cell>
          <cell r="G2193" t="str">
            <v>（四川商建-射洪城乡一体化项目）遂宁市射洪市忠新幼儿园北侧约220米新溪小区</v>
          </cell>
          <cell r="H2193" t="str">
            <v>柏子刚</v>
          </cell>
          <cell r="I2193">
            <v>15692885305</v>
          </cell>
        </row>
        <row r="2194">
          <cell r="A2194" t="str">
            <v>成实</v>
          </cell>
          <cell r="B2194" t="str">
            <v>螺纹钢</v>
          </cell>
          <cell r="C2194" t="str">
            <v>HRB400E Φ12 9m</v>
          </cell>
          <cell r="D2194" t="str">
            <v>吨</v>
          </cell>
          <cell r="E2194">
            <v>3</v>
          </cell>
          <cell r="F2194">
            <v>45763</v>
          </cell>
          <cell r="G2194" t="str">
            <v>（四川商建-射洪城乡一体化项目）遂宁市射洪市忠新幼儿园北侧约220米新溪小区</v>
          </cell>
          <cell r="H2194" t="str">
            <v>柏子刚</v>
          </cell>
          <cell r="I2194">
            <v>15692885305</v>
          </cell>
        </row>
        <row r="2195">
          <cell r="A2195" t="str">
            <v>成实</v>
          </cell>
          <cell r="B2195" t="str">
            <v>螺纹钢</v>
          </cell>
          <cell r="C2195" t="str">
            <v>HRB400E Φ14 9m</v>
          </cell>
          <cell r="D2195" t="str">
            <v>吨</v>
          </cell>
          <cell r="E2195">
            <v>21</v>
          </cell>
          <cell r="F2195">
            <v>45763</v>
          </cell>
          <cell r="G2195" t="str">
            <v>（四川商建-射洪城乡一体化项目）遂宁市射洪市忠新幼儿园北侧约220米新溪小区</v>
          </cell>
          <cell r="H2195" t="str">
            <v>柏子刚</v>
          </cell>
          <cell r="I2195">
            <v>15692885305</v>
          </cell>
        </row>
        <row r="2196">
          <cell r="A2196" t="str">
            <v>成实</v>
          </cell>
          <cell r="B2196" t="str">
            <v>螺纹钢</v>
          </cell>
          <cell r="C2196" t="str">
            <v>HRB400E Φ18 9m</v>
          </cell>
          <cell r="D2196" t="str">
            <v>吨</v>
          </cell>
          <cell r="E2196">
            <v>9</v>
          </cell>
          <cell r="F2196">
            <v>45763</v>
          </cell>
          <cell r="G2196" t="str">
            <v>（四川商建-射洪城乡一体化项目）遂宁市射洪市忠新幼儿园北侧约220米新溪小区</v>
          </cell>
          <cell r="H2196" t="str">
            <v>柏子刚</v>
          </cell>
          <cell r="I2196">
            <v>15692885305</v>
          </cell>
        </row>
        <row r="2197">
          <cell r="A2197" t="str">
            <v>成实</v>
          </cell>
          <cell r="B2197" t="str">
            <v>盘圆</v>
          </cell>
          <cell r="C2197" t="str">
            <v>HPB300Ф8</v>
          </cell>
          <cell r="D2197" t="str">
            <v>吨</v>
          </cell>
          <cell r="E2197">
            <v>17</v>
          </cell>
          <cell r="F2197">
            <v>45763</v>
          </cell>
          <cell r="G2197" t="str">
            <v>（中铁一局四建康新高速TJ1-2标）四川省甘孜州康定市318国道玉顶积雪观景台旁</v>
          </cell>
          <cell r="H2197" t="str">
            <v>李波</v>
          </cell>
          <cell r="I2197">
            <v>13679069325</v>
          </cell>
        </row>
        <row r="2198">
          <cell r="A2198" t="str">
            <v>成实</v>
          </cell>
          <cell r="B2198" t="str">
            <v>盘圆</v>
          </cell>
          <cell r="C2198" t="str">
            <v>HPB300Ф12</v>
          </cell>
          <cell r="D2198" t="str">
            <v>吨</v>
          </cell>
          <cell r="E2198">
            <v>18</v>
          </cell>
          <cell r="F2198">
            <v>45763</v>
          </cell>
          <cell r="G2198" t="str">
            <v>（中铁一局四建康新高速TJ1-2标）四川省甘孜州康定市318国道玉顶积雪观景台旁</v>
          </cell>
          <cell r="H2198" t="str">
            <v>李波</v>
          </cell>
          <cell r="I2198">
            <v>13679069325</v>
          </cell>
        </row>
        <row r="2199">
          <cell r="A2199" t="str">
            <v>八局</v>
          </cell>
          <cell r="B2199" t="str">
            <v>螺纹钢</v>
          </cell>
          <cell r="C2199" t="str">
            <v>HRB500EФ22*9m</v>
          </cell>
          <cell r="D2199" t="str">
            <v>吨</v>
          </cell>
          <cell r="E2199">
            <v>70</v>
          </cell>
          <cell r="F2199">
            <v>45764</v>
          </cell>
          <cell r="G2199" t="str">
            <v>（中铁八局康新高速TJ4-1标）四川省甘孜州康定市新都桥镇超限载检测站</v>
          </cell>
          <cell r="H2199" t="str">
            <v>刘俊</v>
          </cell>
          <cell r="I2199">
            <v>18587764925</v>
          </cell>
        </row>
        <row r="2200">
          <cell r="A2200" t="str">
            <v>八局</v>
          </cell>
          <cell r="B2200" t="str">
            <v>螺纹钢</v>
          </cell>
          <cell r="C2200" t="str">
            <v>HRB500EФ28*9m</v>
          </cell>
          <cell r="D2200" t="str">
            <v>吨</v>
          </cell>
          <cell r="E2200">
            <v>70</v>
          </cell>
          <cell r="F2200">
            <v>45764</v>
          </cell>
          <cell r="G2200" t="str">
            <v>（中铁八局康新高速TJ4-1标）四川省甘孜州康定市新都桥镇超限载检测站</v>
          </cell>
          <cell r="H2200" t="str">
            <v>刘俊</v>
          </cell>
          <cell r="I2200">
            <v>18587764925</v>
          </cell>
        </row>
        <row r="2201">
          <cell r="A2201" t="str">
            <v>德胜</v>
          </cell>
          <cell r="B2201" t="str">
            <v>螺纹钢</v>
          </cell>
          <cell r="C2201" t="str">
            <v>HRB500EФ14*9m</v>
          </cell>
          <cell r="D2201" t="str">
            <v>吨</v>
          </cell>
          <cell r="E2201">
            <v>25</v>
          </cell>
          <cell r="F2201">
            <v>45764</v>
          </cell>
          <cell r="G2201" t="str">
            <v>（中核中原-温江北林医养综合体项目）四川省成都市温江区万春大道第三人民医院东</v>
          </cell>
          <cell r="H2201" t="str">
            <v>蔡杰</v>
          </cell>
          <cell r="I2201">
            <v>18875129329</v>
          </cell>
        </row>
        <row r="2202">
          <cell r="A2202" t="str">
            <v>德胜</v>
          </cell>
          <cell r="B2202" t="str">
            <v>螺纹钢</v>
          </cell>
          <cell r="C2202" t="str">
            <v>HRB500EФ16*9m</v>
          </cell>
          <cell r="D2202" t="str">
            <v>吨</v>
          </cell>
          <cell r="E2202">
            <v>25</v>
          </cell>
          <cell r="F2202">
            <v>45764</v>
          </cell>
          <cell r="G2202" t="str">
            <v>（中核中原-温江北林医养综合体项目）四川省成都市温江区万春大道第三人民医院东</v>
          </cell>
          <cell r="H2202" t="str">
            <v>蔡杰</v>
          </cell>
          <cell r="I2202">
            <v>18875129329</v>
          </cell>
        </row>
        <row r="2203">
          <cell r="A2203" t="str">
            <v>德胜</v>
          </cell>
          <cell r="B2203" t="str">
            <v>螺纹钢</v>
          </cell>
          <cell r="C2203" t="str">
            <v>HRB500EФ25*12m</v>
          </cell>
          <cell r="D2203" t="str">
            <v>吨</v>
          </cell>
          <cell r="E2203">
            <v>50</v>
          </cell>
          <cell r="F2203">
            <v>45764</v>
          </cell>
          <cell r="G2203" t="str">
            <v>（中核中原-温江北林医养综合体项目）四川省成都市温江区万春大道第三人民医院东</v>
          </cell>
          <cell r="H2203" t="str">
            <v>蔡杰</v>
          </cell>
          <cell r="I2203">
            <v>18875129329</v>
          </cell>
        </row>
        <row r="2204">
          <cell r="A2204" t="str">
            <v>德胜</v>
          </cell>
          <cell r="B2204" t="str">
            <v>螺纹钢</v>
          </cell>
          <cell r="C2204" t="str">
            <v>HRB500EФ28*12m</v>
          </cell>
          <cell r="D2204" t="str">
            <v>吨</v>
          </cell>
          <cell r="E2204">
            <v>6</v>
          </cell>
          <cell r="F2204">
            <v>45764</v>
          </cell>
          <cell r="G2204" t="str">
            <v>（中核中原-温江北林医养综合体项目）四川省成都市温江区万春大道第三人民医院东</v>
          </cell>
          <cell r="H2204" t="str">
            <v>蔡杰</v>
          </cell>
          <cell r="I2204">
            <v>18875129329</v>
          </cell>
        </row>
        <row r="2205">
          <cell r="A2205" t="str">
            <v>德胜</v>
          </cell>
          <cell r="B2205" t="str">
            <v>螺纹钢</v>
          </cell>
          <cell r="C2205" t="str">
            <v>HRB400EФ12*9m</v>
          </cell>
          <cell r="D2205" t="str">
            <v>吨</v>
          </cell>
          <cell r="E2205">
            <v>12</v>
          </cell>
          <cell r="F2205">
            <v>45764</v>
          </cell>
          <cell r="G2205" t="str">
            <v>（中核华兴-峨眉山项目）四川省乐山市峨眉山市双福镇梓橦庙红华五期中核华兴工地</v>
          </cell>
          <cell r="H2205" t="str">
            <v>李汉军</v>
          </cell>
          <cell r="I2205" t="str">
            <v>18691249091</v>
          </cell>
        </row>
        <row r="2206">
          <cell r="A2206" t="str">
            <v>德胜</v>
          </cell>
          <cell r="B2206" t="str">
            <v>螺纹钢</v>
          </cell>
          <cell r="C2206" t="str">
            <v>HRB400EФ16*9m</v>
          </cell>
          <cell r="D2206" t="str">
            <v>吨</v>
          </cell>
          <cell r="E2206">
            <v>23</v>
          </cell>
          <cell r="F2206">
            <v>45764</v>
          </cell>
          <cell r="G2206" t="str">
            <v>（中核华兴-峨眉山项目）四川省乐山市峨眉山市双福镇梓橦庙红华五期中核华兴工地</v>
          </cell>
          <cell r="H2206" t="str">
            <v>李汉军</v>
          </cell>
          <cell r="I2206" t="str">
            <v>18691249091</v>
          </cell>
        </row>
        <row r="2207">
          <cell r="A2207" t="str">
            <v>润耀</v>
          </cell>
          <cell r="B2207" t="str">
            <v>螺纹钢</v>
          </cell>
          <cell r="C2207" t="str">
            <v>HRB400E Φ28 12m</v>
          </cell>
          <cell r="D2207" t="str">
            <v>吨</v>
          </cell>
          <cell r="E2207">
            <v>70</v>
          </cell>
          <cell r="F2207">
            <v>45764</v>
          </cell>
          <cell r="G2207" t="str">
            <v>（中铁二局-成渝扩容4标）四川省成都市简阳市杨家镇桐子湾村二局拌合站</v>
          </cell>
          <cell r="H2207" t="str">
            <v>陈钢</v>
          </cell>
          <cell r="I2207">
            <v>13018165813</v>
          </cell>
        </row>
        <row r="2208">
          <cell r="A2208" t="str">
            <v>德胜</v>
          </cell>
          <cell r="B2208" t="str">
            <v>螺纹钢</v>
          </cell>
          <cell r="C2208" t="str">
            <v>HRB400E Φ25 12m</v>
          </cell>
          <cell r="D2208" t="str">
            <v>吨</v>
          </cell>
          <cell r="E2208">
            <v>490</v>
          </cell>
          <cell r="F2208">
            <v>45764</v>
          </cell>
          <cell r="G2208" t="str">
            <v>（中铁二局-成渝扩容4标）四川省成都市简阳市杨家镇桐子湾村二局拌合站</v>
          </cell>
          <cell r="H2208" t="str">
            <v>陈钢</v>
          </cell>
          <cell r="I2208">
            <v>13018165813</v>
          </cell>
        </row>
        <row r="2209">
          <cell r="A2209" t="str">
            <v>八局</v>
          </cell>
          <cell r="B2209" t="str">
            <v>高线</v>
          </cell>
          <cell r="C2209" t="str">
            <v>HPB300Φ12</v>
          </cell>
          <cell r="D2209" t="str">
            <v>吨</v>
          </cell>
          <cell r="E2209">
            <v>35</v>
          </cell>
          <cell r="F2209">
            <v>45764</v>
          </cell>
          <cell r="G2209" t="str">
            <v>（中铁广州局-成渝扩容2标）四川省资阳市雁江区堪嘉镇陈家湾刘家湾大桥桥头</v>
          </cell>
          <cell r="H2209" t="str">
            <v>刘沛琦</v>
          </cell>
          <cell r="I2209">
            <v>18011784798</v>
          </cell>
        </row>
        <row r="2210">
          <cell r="A2210" t="str">
            <v>八局</v>
          </cell>
          <cell r="B2210" t="str">
            <v>螺纹钢</v>
          </cell>
          <cell r="C2210" t="str">
            <v>HRB400E Φ20 9m</v>
          </cell>
          <cell r="D2210" t="str">
            <v>吨</v>
          </cell>
          <cell r="E2210">
            <v>35</v>
          </cell>
          <cell r="F2210">
            <v>45764</v>
          </cell>
          <cell r="G2210" t="str">
            <v>（中铁广州局-成渝扩容2标）四川省资阳市雁江区堪嘉镇陈家湾刘家湾大桥桥头</v>
          </cell>
          <cell r="H2210" t="str">
            <v>刘沛琦</v>
          </cell>
          <cell r="I2210">
            <v>18011784798</v>
          </cell>
        </row>
        <row r="2211">
          <cell r="A2211" t="str">
            <v>八局</v>
          </cell>
          <cell r="B2211" t="str">
            <v>螺纹钢</v>
          </cell>
          <cell r="C2211" t="str">
            <v>HRB400E Φ25 9m</v>
          </cell>
          <cell r="D2211" t="str">
            <v>吨</v>
          </cell>
          <cell r="E2211">
            <v>70</v>
          </cell>
          <cell r="F2211">
            <v>45764</v>
          </cell>
          <cell r="G2211" t="str">
            <v>（中铁广州局-成渝扩容2标）四川省资阳市雁江区堪嘉镇陈家湾刘家湾大桥桥头</v>
          </cell>
          <cell r="H2211" t="str">
            <v>刘沛琦</v>
          </cell>
          <cell r="I2211">
            <v>18011784798</v>
          </cell>
        </row>
        <row r="2212">
          <cell r="A2212" t="str">
            <v>八局</v>
          </cell>
          <cell r="B2212" t="str">
            <v>螺纹钢</v>
          </cell>
          <cell r="C2212" t="str">
            <v>HRB400E Φ28 9m</v>
          </cell>
          <cell r="D2212" t="str">
            <v>吨</v>
          </cell>
          <cell r="E2212">
            <v>70</v>
          </cell>
          <cell r="F2212">
            <v>45764</v>
          </cell>
          <cell r="G2212" t="str">
            <v>（中铁广州局-成渝扩容2标）四川省资阳市雁江区堪嘉镇陈家湾刘家湾大桥桥头</v>
          </cell>
          <cell r="H2212" t="str">
            <v>刘沛琦</v>
          </cell>
          <cell r="I2212">
            <v>18011784798</v>
          </cell>
        </row>
        <row r="2213">
          <cell r="A2213" t="str">
            <v>八局</v>
          </cell>
          <cell r="B2213" t="str">
            <v>螺纹钢</v>
          </cell>
          <cell r="C2213" t="str">
            <v>HRB400E Φ28 9m</v>
          </cell>
          <cell r="D2213" t="str">
            <v>吨</v>
          </cell>
          <cell r="E2213">
            <v>105</v>
          </cell>
          <cell r="F2213">
            <v>45764</v>
          </cell>
          <cell r="G2213" t="str">
            <v>（中铁广州局-成渝扩容2标）成渝扩容项目ZCB3-2标2＃拌和站【雁江区联盟桥东北50米(资资路) 】</v>
          </cell>
          <cell r="H2213" t="str">
            <v>刘沛琦</v>
          </cell>
          <cell r="I2213">
            <v>18011784798</v>
          </cell>
        </row>
        <row r="2214">
          <cell r="A2214" t="str">
            <v>八局</v>
          </cell>
          <cell r="B2214" t="str">
            <v>螺纹钢</v>
          </cell>
          <cell r="C2214" t="str">
            <v>HRB400E Φ25 9m</v>
          </cell>
          <cell r="D2214" t="str">
            <v>吨</v>
          </cell>
          <cell r="E2214">
            <v>140</v>
          </cell>
          <cell r="F2214">
            <v>45764</v>
          </cell>
          <cell r="G2214" t="str">
            <v>（中铁广州局-成渝扩容2标）成渝扩容项目ZCB3-2标2＃拌和站【雁江区联盟桥东北50米(资资路) 】</v>
          </cell>
          <cell r="H2214" t="str">
            <v>刘沛琦</v>
          </cell>
          <cell r="I2214">
            <v>18011784798</v>
          </cell>
        </row>
        <row r="2215">
          <cell r="A2215" t="str">
            <v>八局</v>
          </cell>
          <cell r="B2215" t="str">
            <v>高线</v>
          </cell>
          <cell r="C2215" t="str">
            <v>HPB300Φ12</v>
          </cell>
          <cell r="D2215" t="str">
            <v>吨</v>
          </cell>
          <cell r="E2215">
            <v>27</v>
          </cell>
          <cell r="F2215">
            <v>45764</v>
          </cell>
          <cell r="G2215" t="str">
            <v>（中铁广州局-成渝扩容2标）成渝扩容项目ZCB3-2标2＃拌和站【雁江区联盟桥东北50米(资资路) 】</v>
          </cell>
          <cell r="H2215" t="str">
            <v>刘沛琦</v>
          </cell>
          <cell r="I2215">
            <v>18011784798</v>
          </cell>
        </row>
        <row r="2216">
          <cell r="A2216" t="str">
            <v>八局</v>
          </cell>
          <cell r="B2216" t="str">
            <v>盘螺</v>
          </cell>
          <cell r="C2216" t="str">
            <v>HRB400E Φ10</v>
          </cell>
          <cell r="D2216" t="str">
            <v>吨</v>
          </cell>
          <cell r="E2216">
            <v>8</v>
          </cell>
          <cell r="F2216">
            <v>45764</v>
          </cell>
          <cell r="G2216" t="str">
            <v>（中铁广州局-成渝扩容2标）成渝扩容项目ZCB3-2标2＃拌和站【雁江区联盟桥东北50米(资资路) 】</v>
          </cell>
          <cell r="H2216" t="str">
            <v>刘沛琦</v>
          </cell>
          <cell r="I2216">
            <v>18011784798</v>
          </cell>
        </row>
        <row r="2217">
          <cell r="A2217" t="str">
            <v>晋邦</v>
          </cell>
          <cell r="B2217" t="str">
            <v>螺纹钢</v>
          </cell>
          <cell r="C2217" t="str">
            <v>HRB400E Φ12 9m</v>
          </cell>
          <cell r="D2217" t="str">
            <v>吨</v>
          </cell>
          <cell r="E2217">
            <v>20</v>
          </cell>
          <cell r="F2217">
            <v>45764</v>
          </cell>
          <cell r="G2217" t="str">
            <v>（十九冶-江龙高速一分部）重庆市云阳县X886附近中国十九冶开云高速项目总包部西98米*龙王溪大桥桥面</v>
          </cell>
          <cell r="H2217" t="str">
            <v>吴章红</v>
          </cell>
          <cell r="I2217">
            <v>18628165772</v>
          </cell>
        </row>
        <row r="2218">
          <cell r="A2218" t="str">
            <v>晋邦</v>
          </cell>
          <cell r="B2218" t="str">
            <v>盘螺</v>
          </cell>
          <cell r="C2218" t="str">
            <v>HRB400E Φ10</v>
          </cell>
          <cell r="D2218" t="str">
            <v>吨</v>
          </cell>
          <cell r="E2218">
            <v>8</v>
          </cell>
          <cell r="F2218">
            <v>45764</v>
          </cell>
          <cell r="G2218" t="str">
            <v>（十九冶-江龙高速一分部）重庆市云阳县X886附近中国十九冶开云高速项目总包部西98米*龙王溪大桥桥面</v>
          </cell>
          <cell r="H2218" t="str">
            <v>吴章红</v>
          </cell>
          <cell r="I2218">
            <v>18628165772</v>
          </cell>
        </row>
        <row r="2219">
          <cell r="A2219" t="str">
            <v>晋邦</v>
          </cell>
          <cell r="B2219" t="str">
            <v>高线</v>
          </cell>
          <cell r="C2219" t="str">
            <v>HPB300Φ10</v>
          </cell>
          <cell r="D2219" t="str">
            <v>吨</v>
          </cell>
          <cell r="E2219">
            <v>8</v>
          </cell>
          <cell r="F2219">
            <v>45764</v>
          </cell>
          <cell r="G2219" t="str">
            <v>（十九冶-江龙高速一分部）重庆市云阳县X886附近中国十九冶开云高速项目总包部西98米*龙王溪大桥桥面</v>
          </cell>
          <cell r="H2219" t="str">
            <v>吴章红</v>
          </cell>
          <cell r="I2219">
            <v>18628165772</v>
          </cell>
        </row>
        <row r="2220">
          <cell r="A2220" t="str">
            <v>成实</v>
          </cell>
          <cell r="B2220" t="str">
            <v>高线</v>
          </cell>
          <cell r="C2220" t="str">
            <v>HPB300Φ6</v>
          </cell>
          <cell r="D2220" t="str">
            <v>吨</v>
          </cell>
          <cell r="E2220">
            <v>2.4</v>
          </cell>
          <cell r="F2220">
            <v>45764</v>
          </cell>
          <cell r="G2220" t="str">
            <v>（中铁五局新津tod项目）成都市新津区旭辉天府未来城南(华金路南)</v>
          </cell>
          <cell r="H2220" t="str">
            <v>李霜</v>
          </cell>
          <cell r="I2220">
            <v>18785086540</v>
          </cell>
        </row>
        <row r="2221">
          <cell r="A2221" t="str">
            <v>成实</v>
          </cell>
          <cell r="B2221" t="str">
            <v>高线</v>
          </cell>
          <cell r="C2221" t="str">
            <v>HPB300Φ8</v>
          </cell>
          <cell r="D2221" t="str">
            <v>吨</v>
          </cell>
          <cell r="E2221">
            <v>2.4</v>
          </cell>
          <cell r="F2221">
            <v>45764</v>
          </cell>
          <cell r="G2221" t="str">
            <v>（中铁五局新津tod项目）成都市新津区旭辉天府未来城南(华金路南)</v>
          </cell>
          <cell r="H2221" t="str">
            <v>李霜</v>
          </cell>
          <cell r="I2221">
            <v>18785086540</v>
          </cell>
        </row>
        <row r="2222">
          <cell r="A2222" t="str">
            <v>成实</v>
          </cell>
          <cell r="B2222" t="str">
            <v>盘螺</v>
          </cell>
          <cell r="C2222" t="str">
            <v>HRB400E Φ8</v>
          </cell>
          <cell r="D2222" t="str">
            <v>吨</v>
          </cell>
          <cell r="E2222">
            <v>25.97</v>
          </cell>
          <cell r="F2222">
            <v>45764</v>
          </cell>
          <cell r="G2222" t="str">
            <v>（中铁五局新津tod项目）成都市新津区旭辉天府未来城南(华金路南)</v>
          </cell>
          <cell r="H2222" t="str">
            <v>李霜</v>
          </cell>
          <cell r="I2222">
            <v>18785086540</v>
          </cell>
        </row>
        <row r="2223">
          <cell r="A2223" t="str">
            <v>成实</v>
          </cell>
          <cell r="B2223" t="str">
            <v>盘螺</v>
          </cell>
          <cell r="C2223" t="str">
            <v>HRB400E Φ10</v>
          </cell>
          <cell r="D2223" t="str">
            <v>吨</v>
          </cell>
          <cell r="E2223">
            <v>27.25</v>
          </cell>
          <cell r="F2223">
            <v>45764</v>
          </cell>
          <cell r="G2223" t="str">
            <v>（中铁五局新津tod项目）成都市新津区旭辉天府未来城南(华金路南)</v>
          </cell>
          <cell r="H2223" t="str">
            <v>李霜</v>
          </cell>
          <cell r="I2223">
            <v>18785086540</v>
          </cell>
        </row>
        <row r="2224">
          <cell r="A2224" t="str">
            <v>成实</v>
          </cell>
          <cell r="B2224" t="str">
            <v>螺纹钢</v>
          </cell>
          <cell r="C2224" t="str">
            <v>HRB400E Φ12 9m</v>
          </cell>
          <cell r="D2224" t="str">
            <v>吨</v>
          </cell>
          <cell r="E2224">
            <v>10</v>
          </cell>
          <cell r="F2224">
            <v>45764</v>
          </cell>
          <cell r="G2224" t="str">
            <v>（中铁五局新津tod项目）成都市新津区旭辉天府未来城南(华金路南)</v>
          </cell>
          <cell r="H2224" t="str">
            <v>李霜</v>
          </cell>
          <cell r="I2224">
            <v>18785086540</v>
          </cell>
        </row>
        <row r="2225">
          <cell r="A2225" t="str">
            <v>德胜</v>
          </cell>
          <cell r="B2225" t="str">
            <v>螺纹钢</v>
          </cell>
          <cell r="C2225" t="str">
            <v>HRB400E Φ12 9m</v>
          </cell>
          <cell r="D2225" t="str">
            <v>吨</v>
          </cell>
          <cell r="E2225">
            <v>12</v>
          </cell>
          <cell r="F2225">
            <v>45764</v>
          </cell>
          <cell r="G2225" t="str">
            <v>（中铁五局新津tod项目）成都市新津区旭辉天府未来城南(华金路南)</v>
          </cell>
          <cell r="H2225" t="str">
            <v>李霜</v>
          </cell>
          <cell r="I2225">
            <v>18785086540</v>
          </cell>
        </row>
        <row r="2226">
          <cell r="A2226" t="str">
            <v>德胜</v>
          </cell>
          <cell r="B2226" t="str">
            <v>螺纹钢</v>
          </cell>
          <cell r="C2226" t="str">
            <v>HRB400E Φ14 9m</v>
          </cell>
          <cell r="D2226" t="str">
            <v>吨</v>
          </cell>
          <cell r="E2226">
            <v>3.53</v>
          </cell>
          <cell r="F2226">
            <v>45764</v>
          </cell>
          <cell r="G2226" t="str">
            <v>（中铁五局新津tod项目）成都市新津区旭辉天府未来城南(华金路南)</v>
          </cell>
          <cell r="H2226" t="str">
            <v>李霜</v>
          </cell>
          <cell r="I2226">
            <v>18785086540</v>
          </cell>
        </row>
        <row r="2227">
          <cell r="A2227" t="str">
            <v>德胜</v>
          </cell>
          <cell r="B2227" t="str">
            <v>螺纹钢</v>
          </cell>
          <cell r="C2227" t="str">
            <v>HRB400E Φ16 9m</v>
          </cell>
          <cell r="D2227" t="str">
            <v>吨</v>
          </cell>
          <cell r="E2227">
            <v>12.04</v>
          </cell>
          <cell r="F2227">
            <v>45764</v>
          </cell>
          <cell r="G2227" t="str">
            <v>（中铁五局新津tod项目）成都市新津区旭辉天府未来城南(华金路南)</v>
          </cell>
          <cell r="H2227" t="str">
            <v>李霜</v>
          </cell>
          <cell r="I2227">
            <v>18785086540</v>
          </cell>
        </row>
        <row r="2228">
          <cell r="A2228" t="str">
            <v>德胜</v>
          </cell>
          <cell r="B2228" t="str">
            <v>螺纹钢</v>
          </cell>
          <cell r="C2228" t="str">
            <v>HRB400E Φ18 9m</v>
          </cell>
          <cell r="D2228" t="str">
            <v>吨</v>
          </cell>
          <cell r="E2228">
            <v>16.39</v>
          </cell>
          <cell r="F2228">
            <v>45764</v>
          </cell>
          <cell r="G2228" t="str">
            <v>（中铁五局新津tod项目）成都市新津区旭辉天府未来城南(华金路南)</v>
          </cell>
          <cell r="H2228" t="str">
            <v>李霜</v>
          </cell>
          <cell r="I2228">
            <v>18785086540</v>
          </cell>
        </row>
        <row r="2229">
          <cell r="A2229" t="str">
            <v>德胜</v>
          </cell>
          <cell r="B2229" t="str">
            <v>螺纹钢</v>
          </cell>
          <cell r="C2229" t="str">
            <v>HRB400E Φ20 9m</v>
          </cell>
          <cell r="D2229" t="str">
            <v>吨</v>
          </cell>
          <cell r="E2229">
            <v>3.29</v>
          </cell>
          <cell r="F2229">
            <v>45764</v>
          </cell>
          <cell r="G2229" t="str">
            <v>（中铁五局新津tod项目）成都市新津区旭辉天府未来城南(华金路南)</v>
          </cell>
          <cell r="H2229" t="str">
            <v>李霜</v>
          </cell>
          <cell r="I2229">
            <v>18785086540</v>
          </cell>
        </row>
        <row r="2230">
          <cell r="A2230" t="str">
            <v>德胜</v>
          </cell>
          <cell r="B2230" t="str">
            <v>螺纹钢</v>
          </cell>
          <cell r="C2230" t="str">
            <v>HRB400E Φ22 9m</v>
          </cell>
          <cell r="D2230" t="str">
            <v>吨</v>
          </cell>
          <cell r="E2230">
            <v>3</v>
          </cell>
          <cell r="F2230">
            <v>45764</v>
          </cell>
          <cell r="G2230" t="str">
            <v>（中铁五局新津tod项目）成都市新津区旭辉天府未来城南(华金路南)</v>
          </cell>
          <cell r="H2230" t="str">
            <v>李霜</v>
          </cell>
          <cell r="I2230">
            <v>18785086540</v>
          </cell>
        </row>
        <row r="2231">
          <cell r="A2231" t="str">
            <v>德胜</v>
          </cell>
          <cell r="B2231" t="str">
            <v>螺纹钢</v>
          </cell>
          <cell r="C2231" t="str">
            <v>HRB400E Φ25 9m</v>
          </cell>
          <cell r="D2231" t="str">
            <v>吨</v>
          </cell>
          <cell r="E2231">
            <v>3</v>
          </cell>
          <cell r="F2231">
            <v>45764</v>
          </cell>
          <cell r="G2231" t="str">
            <v>（中铁五局新津tod项目）成都市新津区旭辉天府未来城南(华金路南)</v>
          </cell>
          <cell r="H2231" t="str">
            <v>李霜</v>
          </cell>
          <cell r="I2231">
            <v>18785086540</v>
          </cell>
        </row>
        <row r="2232">
          <cell r="A2232" t="str">
            <v>德胜</v>
          </cell>
          <cell r="B2232" t="str">
            <v>螺纹钢</v>
          </cell>
          <cell r="C2232" t="str">
            <v>HRB500E Φ14 9m</v>
          </cell>
          <cell r="D2232" t="str">
            <v>吨</v>
          </cell>
          <cell r="E2232">
            <v>3</v>
          </cell>
          <cell r="F2232">
            <v>45764</v>
          </cell>
          <cell r="G2232" t="str">
            <v>（中铁五局新津tod项目）成都市新津区旭辉天府未来城南(华金路南)</v>
          </cell>
          <cell r="H2232" t="str">
            <v>李霜</v>
          </cell>
          <cell r="I2232">
            <v>18785086540</v>
          </cell>
        </row>
        <row r="2233">
          <cell r="A2233" t="str">
            <v>德胜</v>
          </cell>
          <cell r="B2233" t="str">
            <v>螺纹钢</v>
          </cell>
          <cell r="C2233" t="str">
            <v>HRB500E Φ16 9m</v>
          </cell>
          <cell r="D2233" t="str">
            <v>吨</v>
          </cell>
          <cell r="E2233">
            <v>3</v>
          </cell>
          <cell r="F2233">
            <v>45764</v>
          </cell>
          <cell r="G2233" t="str">
            <v>（中铁五局新津tod项目）成都市新津区旭辉天府未来城南(华金路南)</v>
          </cell>
          <cell r="H2233" t="str">
            <v>李霜</v>
          </cell>
          <cell r="I2233">
            <v>18785086540</v>
          </cell>
        </row>
        <row r="2234">
          <cell r="A2234" t="str">
            <v>德胜</v>
          </cell>
          <cell r="B2234" t="str">
            <v>螺纹钢</v>
          </cell>
          <cell r="C2234" t="str">
            <v>HRB500E Φ18 9m</v>
          </cell>
          <cell r="D2234" t="str">
            <v>吨</v>
          </cell>
          <cell r="E2234">
            <v>3</v>
          </cell>
          <cell r="F2234">
            <v>45764</v>
          </cell>
          <cell r="G2234" t="str">
            <v>（中铁五局新津tod项目）成都市新津区旭辉天府未来城南(华金路南)</v>
          </cell>
          <cell r="H2234" t="str">
            <v>李霜</v>
          </cell>
          <cell r="I2234">
            <v>18785086540</v>
          </cell>
        </row>
        <row r="2235">
          <cell r="A2235" t="str">
            <v>德胜</v>
          </cell>
          <cell r="B2235" t="str">
            <v>螺纹钢</v>
          </cell>
          <cell r="C2235" t="str">
            <v>HRB500E Φ20 9m</v>
          </cell>
          <cell r="D2235" t="str">
            <v>吨</v>
          </cell>
          <cell r="E2235">
            <v>6.23</v>
          </cell>
          <cell r="F2235">
            <v>45764</v>
          </cell>
          <cell r="G2235" t="str">
            <v>（中铁五局新津tod项目）成都市新津区旭辉天府未来城南(华金路南)</v>
          </cell>
          <cell r="H2235" t="str">
            <v>李霜</v>
          </cell>
          <cell r="I2235">
            <v>18785086540</v>
          </cell>
        </row>
        <row r="2236">
          <cell r="A2236" t="str">
            <v>德胜</v>
          </cell>
          <cell r="B2236" t="str">
            <v>螺纹钢</v>
          </cell>
          <cell r="C2236" t="str">
            <v>HRB500E Φ22 9m</v>
          </cell>
          <cell r="D2236" t="str">
            <v>吨</v>
          </cell>
          <cell r="E2236">
            <v>3.79</v>
          </cell>
          <cell r="F2236">
            <v>45764</v>
          </cell>
          <cell r="G2236" t="str">
            <v>（中铁五局新津tod项目）成都市新津区旭辉天府未来城南(华金路南)</v>
          </cell>
          <cell r="H2236" t="str">
            <v>李霜</v>
          </cell>
          <cell r="I2236">
            <v>18785086540</v>
          </cell>
        </row>
        <row r="2237">
          <cell r="A2237" t="str">
            <v>德胜</v>
          </cell>
          <cell r="B2237" t="str">
            <v>螺纹钢</v>
          </cell>
          <cell r="C2237" t="str">
            <v>HRB500E Φ25 9m</v>
          </cell>
          <cell r="D2237" t="str">
            <v>吨</v>
          </cell>
          <cell r="E2237">
            <v>32.91</v>
          </cell>
          <cell r="F2237">
            <v>45764</v>
          </cell>
          <cell r="G2237" t="str">
            <v>（中铁五局新津tod项目）成都市新津区旭辉天府未来城南(华金路南)</v>
          </cell>
          <cell r="H2237" t="str">
            <v>李霜</v>
          </cell>
          <cell r="I2237">
            <v>18785086540</v>
          </cell>
        </row>
        <row r="2238">
          <cell r="A2238" t="str">
            <v>德胜</v>
          </cell>
          <cell r="B2238" t="str">
            <v>螺纹钢</v>
          </cell>
          <cell r="C2238" t="str">
            <v>HRB400E Φ18 9m</v>
          </cell>
          <cell r="D2238" t="str">
            <v>吨</v>
          </cell>
          <cell r="E2238">
            <v>8</v>
          </cell>
          <cell r="F2238">
            <v>45765</v>
          </cell>
          <cell r="G2238" t="str">
            <v>（华西简阳西城嘉苑）四川省成都市简阳市简城街道高屋村</v>
          </cell>
          <cell r="H2238" t="str">
            <v>张瀚镭</v>
          </cell>
          <cell r="I2238">
            <v>15884666220</v>
          </cell>
        </row>
        <row r="2239">
          <cell r="A2239" t="str">
            <v>德胜</v>
          </cell>
          <cell r="B2239" t="str">
            <v>螺纹钢</v>
          </cell>
          <cell r="C2239" t="str">
            <v>HRB400E Φ20 9m</v>
          </cell>
          <cell r="D2239" t="str">
            <v>吨</v>
          </cell>
          <cell r="E2239">
            <v>50</v>
          </cell>
          <cell r="F2239">
            <v>45765</v>
          </cell>
          <cell r="G2239" t="str">
            <v>（华西简阳西城嘉苑）四川省成都市简阳市简城街道高屋村</v>
          </cell>
          <cell r="H2239" t="str">
            <v>张瀚镭</v>
          </cell>
          <cell r="I2239">
            <v>15884666220</v>
          </cell>
        </row>
        <row r="2240">
          <cell r="A2240" t="str">
            <v>德胜</v>
          </cell>
          <cell r="B2240" t="str">
            <v>螺纹钢</v>
          </cell>
          <cell r="C2240" t="str">
            <v>HRB400E Φ22 9m</v>
          </cell>
          <cell r="D2240" t="str">
            <v>吨</v>
          </cell>
          <cell r="E2240">
            <v>2</v>
          </cell>
          <cell r="F2240">
            <v>45765</v>
          </cell>
          <cell r="G2240" t="str">
            <v>（华西简阳西城嘉苑）四川省成都市简阳市简城街道高屋村</v>
          </cell>
          <cell r="H2240" t="str">
            <v>张瀚镭</v>
          </cell>
          <cell r="I2240">
            <v>15884666220</v>
          </cell>
        </row>
        <row r="2241">
          <cell r="A2241" t="str">
            <v>德胜</v>
          </cell>
          <cell r="B2241" t="str">
            <v>螺纹钢</v>
          </cell>
          <cell r="C2241" t="str">
            <v>HRB400E Φ25 9m</v>
          </cell>
          <cell r="D2241" t="str">
            <v>吨</v>
          </cell>
          <cell r="E2241">
            <v>10</v>
          </cell>
          <cell r="F2241">
            <v>45765</v>
          </cell>
          <cell r="G2241" t="str">
            <v>（华西简阳西城嘉苑）四川省成都市简阳市简城街道高屋村</v>
          </cell>
          <cell r="H2241" t="str">
            <v>张瀚镭</v>
          </cell>
          <cell r="I2241">
            <v>15884666220</v>
          </cell>
        </row>
        <row r="2242">
          <cell r="A2242" t="str">
            <v>成实</v>
          </cell>
          <cell r="B2242" t="str">
            <v>盘圆</v>
          </cell>
          <cell r="C2242" t="str">
            <v>HPB300Ф6</v>
          </cell>
          <cell r="D2242" t="str">
            <v>吨</v>
          </cell>
          <cell r="E2242">
            <v>2</v>
          </cell>
          <cell r="F2242">
            <v>45765</v>
          </cell>
          <cell r="G2242" t="str">
            <v>（中核华兴-峨眉山项目）四川省乐山市峨眉山市双福镇梓橦庙红华五期中核华兴工地</v>
          </cell>
          <cell r="H2242" t="str">
            <v>李汉军</v>
          </cell>
          <cell r="I2242" t="str">
            <v>18691249091</v>
          </cell>
        </row>
        <row r="2243">
          <cell r="A2243" t="str">
            <v>成实</v>
          </cell>
          <cell r="B2243" t="str">
            <v>盘螺</v>
          </cell>
          <cell r="C2243" t="str">
            <v>HRB400EФ8</v>
          </cell>
          <cell r="D2243" t="str">
            <v>吨</v>
          </cell>
          <cell r="E2243">
            <v>15</v>
          </cell>
          <cell r="F2243">
            <v>45765</v>
          </cell>
          <cell r="G2243" t="str">
            <v>（中核华兴-峨眉山项目）四川省乐山市峨眉山市双福镇梓橦庙红华五期中核华兴工地</v>
          </cell>
          <cell r="H2243" t="str">
            <v>李汉军</v>
          </cell>
          <cell r="I2243" t="str">
            <v>18691249091</v>
          </cell>
        </row>
        <row r="2244">
          <cell r="A2244" t="str">
            <v>成实</v>
          </cell>
          <cell r="B2244" t="str">
            <v>盘螺</v>
          </cell>
          <cell r="C2244" t="str">
            <v>HRB400EФ10</v>
          </cell>
          <cell r="D2244" t="str">
            <v>吨</v>
          </cell>
          <cell r="E2244">
            <v>18</v>
          </cell>
          <cell r="F2244">
            <v>45765</v>
          </cell>
          <cell r="G2244" t="str">
            <v>（中核华兴-峨眉山项目）四川省乐山市峨眉山市双福镇梓橦庙红华五期中核华兴工地</v>
          </cell>
          <cell r="H2244" t="str">
            <v>李汉军</v>
          </cell>
          <cell r="I2244" t="str">
            <v>18691249091</v>
          </cell>
        </row>
        <row r="2245">
          <cell r="A2245" t="str">
            <v>晋邦</v>
          </cell>
          <cell r="B2245" t="str">
            <v>高线</v>
          </cell>
          <cell r="C2245" t="str">
            <v>HPB300Φ10</v>
          </cell>
          <cell r="D2245" t="str">
            <v>吨</v>
          </cell>
          <cell r="E2245">
            <v>20</v>
          </cell>
          <cell r="F2245">
            <v>45765</v>
          </cell>
          <cell r="G2245" t="str">
            <v>（十九冶-江龙高速二分部）重庆市云阳县凤鸣镇平顶村*磨子坪隧道出口</v>
          </cell>
          <cell r="H2245" t="str">
            <v>张鹏</v>
          </cell>
          <cell r="I2245">
            <v>18223006448</v>
          </cell>
        </row>
        <row r="2246">
          <cell r="A2246" t="str">
            <v>晋邦</v>
          </cell>
          <cell r="B2246" t="str">
            <v>高线</v>
          </cell>
          <cell r="C2246" t="str">
            <v>HPB300Φ8</v>
          </cell>
          <cell r="D2246" t="str">
            <v>吨</v>
          </cell>
          <cell r="E2246">
            <v>15</v>
          </cell>
          <cell r="F2246">
            <v>45765</v>
          </cell>
          <cell r="G2246" t="str">
            <v>（十九冶-江龙高速二分部）重庆市云阳县凤鸣镇平顶村*磨子坪隧道出口</v>
          </cell>
          <cell r="H2246" t="str">
            <v>张鹏</v>
          </cell>
          <cell r="I2246">
            <v>18223006448</v>
          </cell>
        </row>
        <row r="2247">
          <cell r="A2247" t="str">
            <v>晋邦</v>
          </cell>
          <cell r="B2247" t="str">
            <v>盘螺</v>
          </cell>
          <cell r="C2247" t="str">
            <v>HRB400E Φ10</v>
          </cell>
          <cell r="D2247" t="str">
            <v>吨</v>
          </cell>
          <cell r="E2247">
            <v>4</v>
          </cell>
          <cell r="F2247">
            <v>45765</v>
          </cell>
          <cell r="G2247" t="str">
            <v>（十九冶-华电重庆奉节）重庆市奉节县康乐镇七星村</v>
          </cell>
          <cell r="H2247" t="str">
            <v>岑甲乐</v>
          </cell>
          <cell r="I2247">
            <v>17349037782</v>
          </cell>
        </row>
        <row r="2248">
          <cell r="A2248" t="str">
            <v>晋邦</v>
          </cell>
          <cell r="B2248" t="str">
            <v>螺纹钢</v>
          </cell>
          <cell r="C2248" t="str">
            <v>HRB400E Φ14 9m</v>
          </cell>
          <cell r="D2248" t="str">
            <v>吨</v>
          </cell>
          <cell r="E2248">
            <v>12</v>
          </cell>
          <cell r="F2248">
            <v>45765</v>
          </cell>
          <cell r="G2248" t="str">
            <v>（十九冶-华电重庆奉节）重庆市奉节县康乐镇七星村</v>
          </cell>
          <cell r="H2248" t="str">
            <v>岑甲乐</v>
          </cell>
          <cell r="I2248">
            <v>17349037782</v>
          </cell>
        </row>
        <row r="2249">
          <cell r="A2249" t="str">
            <v>晋邦</v>
          </cell>
          <cell r="B2249" t="str">
            <v>螺纹钢</v>
          </cell>
          <cell r="C2249" t="str">
            <v>HRB400E Φ20 9m</v>
          </cell>
          <cell r="D2249" t="str">
            <v>吨</v>
          </cell>
          <cell r="E2249">
            <v>18</v>
          </cell>
          <cell r="F2249">
            <v>45765</v>
          </cell>
          <cell r="G2249" t="str">
            <v>（十九冶-华电重庆奉节）重庆市奉节县康乐镇七星村</v>
          </cell>
          <cell r="H2249" t="str">
            <v>岑甲乐</v>
          </cell>
          <cell r="I2249">
            <v>17349037782</v>
          </cell>
        </row>
        <row r="2250">
          <cell r="A2250" t="str">
            <v>晋邦</v>
          </cell>
          <cell r="B2250" t="str">
            <v>盘螺</v>
          </cell>
          <cell r="C2250" t="str">
            <v>HRB400E Φ6</v>
          </cell>
          <cell r="D2250" t="str">
            <v>吨</v>
          </cell>
          <cell r="E2250">
            <v>2</v>
          </cell>
          <cell r="F2250">
            <v>45765</v>
          </cell>
          <cell r="G2250" t="str">
            <v>（华西简阳西城嘉苑）四川省成都市简阳市简城街道高屋村</v>
          </cell>
          <cell r="H2250" t="str">
            <v>张瀚镭</v>
          </cell>
          <cell r="I2250">
            <v>15884666220</v>
          </cell>
        </row>
        <row r="2251">
          <cell r="A2251" t="str">
            <v>晋邦</v>
          </cell>
          <cell r="B2251" t="str">
            <v>盘螺</v>
          </cell>
          <cell r="C2251" t="str">
            <v>HRB400E Φ8</v>
          </cell>
          <cell r="D2251" t="str">
            <v>吨</v>
          </cell>
          <cell r="E2251">
            <v>10</v>
          </cell>
          <cell r="F2251">
            <v>45765</v>
          </cell>
          <cell r="G2251" t="str">
            <v>（华西简阳西城嘉苑）四川省成都市简阳市简城街道高屋村</v>
          </cell>
          <cell r="H2251" t="str">
            <v>张瀚镭</v>
          </cell>
          <cell r="I2251">
            <v>15884666220</v>
          </cell>
        </row>
        <row r="2252">
          <cell r="A2252" t="str">
            <v>晋邦</v>
          </cell>
          <cell r="B2252" t="str">
            <v>盘螺</v>
          </cell>
          <cell r="C2252" t="str">
            <v>HRB400E Φ10</v>
          </cell>
          <cell r="D2252" t="str">
            <v>吨</v>
          </cell>
          <cell r="E2252">
            <v>10</v>
          </cell>
          <cell r="F2252">
            <v>45765</v>
          </cell>
          <cell r="G2252" t="str">
            <v>（华西简阳西城嘉苑）四川省成都市简阳市简城街道高屋村</v>
          </cell>
          <cell r="H2252" t="str">
            <v>张瀚镭</v>
          </cell>
          <cell r="I2252">
            <v>15884666220</v>
          </cell>
        </row>
        <row r="2253">
          <cell r="A2253" t="str">
            <v>晋邦</v>
          </cell>
          <cell r="B2253" t="str">
            <v>盘螺</v>
          </cell>
          <cell r="C2253" t="str">
            <v>HRB400E Φ12</v>
          </cell>
          <cell r="D2253" t="str">
            <v>吨</v>
          </cell>
          <cell r="E2253">
            <v>42</v>
          </cell>
          <cell r="F2253">
            <v>45765</v>
          </cell>
          <cell r="G2253" t="str">
            <v>（华西简阳西城嘉苑）四川省成都市简阳市简城街道高屋村</v>
          </cell>
          <cell r="H2253" t="str">
            <v>张瀚镭</v>
          </cell>
          <cell r="I2253">
            <v>15884666220</v>
          </cell>
        </row>
        <row r="2254">
          <cell r="A2254" t="str">
            <v>晋邦</v>
          </cell>
          <cell r="B2254" t="str">
            <v>螺纹钢</v>
          </cell>
          <cell r="C2254" t="str">
            <v>HRB400E Φ14 9m</v>
          </cell>
          <cell r="D2254" t="str">
            <v>吨</v>
          </cell>
          <cell r="E2254">
            <v>6</v>
          </cell>
          <cell r="F2254">
            <v>45765</v>
          </cell>
          <cell r="G2254" t="str">
            <v>（华西简阳西城嘉苑）四川省成都市简阳市简城街道高屋村</v>
          </cell>
          <cell r="H2254" t="str">
            <v>张瀚镭</v>
          </cell>
          <cell r="I2254">
            <v>15884666220</v>
          </cell>
        </row>
        <row r="2255">
          <cell r="A2255" t="str">
            <v>晋邦</v>
          </cell>
          <cell r="B2255" t="str">
            <v>螺纹钢</v>
          </cell>
          <cell r="C2255" t="str">
            <v>HRB400E Φ12 9m</v>
          </cell>
          <cell r="D2255" t="str">
            <v>吨</v>
          </cell>
          <cell r="E2255">
            <v>3</v>
          </cell>
          <cell r="F2255">
            <v>45765</v>
          </cell>
          <cell r="G2255" t="str">
            <v>（五冶达州国道542项目-三工区路基六工段）四川省达州市达川区赵固镇水文村</v>
          </cell>
          <cell r="H2255" t="str">
            <v>谭鹏程</v>
          </cell>
          <cell r="I2255">
            <v>18280895666</v>
          </cell>
        </row>
        <row r="2256">
          <cell r="A2256" t="str">
            <v>晋邦</v>
          </cell>
          <cell r="B2256" t="str">
            <v>螺纹钢</v>
          </cell>
          <cell r="C2256" t="str">
            <v>HRB400E Φ16 9m</v>
          </cell>
          <cell r="D2256" t="str">
            <v>吨</v>
          </cell>
          <cell r="E2256">
            <v>6</v>
          </cell>
          <cell r="F2256">
            <v>45765</v>
          </cell>
          <cell r="G2256" t="str">
            <v>（五冶达州国道542项目-三工区路基六工段）四川省达州市达川区赵固镇水文村</v>
          </cell>
          <cell r="H2256" t="str">
            <v>谭鹏程</v>
          </cell>
          <cell r="I2256">
            <v>18280895666</v>
          </cell>
        </row>
        <row r="2257">
          <cell r="A2257" t="str">
            <v>晋邦</v>
          </cell>
          <cell r="B2257" t="str">
            <v>螺纹钢</v>
          </cell>
          <cell r="C2257" t="str">
            <v>HRB400E Φ22 9m</v>
          </cell>
          <cell r="D2257" t="str">
            <v>吨</v>
          </cell>
          <cell r="E2257">
            <v>6</v>
          </cell>
          <cell r="F2257">
            <v>45765</v>
          </cell>
          <cell r="G2257" t="str">
            <v>（五冶达州国道542项目-三工区路基六工段）四川省达州市达川区赵固镇水文村</v>
          </cell>
          <cell r="H2257" t="str">
            <v>谭鹏程</v>
          </cell>
          <cell r="I2257">
            <v>18280895666</v>
          </cell>
        </row>
        <row r="2258">
          <cell r="A2258" t="str">
            <v>晋邦</v>
          </cell>
          <cell r="B2258" t="str">
            <v>螺纹钢</v>
          </cell>
          <cell r="C2258" t="str">
            <v>HRB400E Φ25 9m</v>
          </cell>
          <cell r="D2258" t="str">
            <v>吨</v>
          </cell>
          <cell r="E2258">
            <v>19</v>
          </cell>
          <cell r="F2258">
            <v>45765</v>
          </cell>
          <cell r="G2258" t="str">
            <v>（五冶达州国道542项目-三工区路基六工段）四川省达州市达川区赵固镇水文村</v>
          </cell>
          <cell r="H2258" t="str">
            <v>谭鹏程</v>
          </cell>
          <cell r="I2258">
            <v>18280895666</v>
          </cell>
        </row>
        <row r="2259">
          <cell r="A2259" t="str">
            <v>晋邦</v>
          </cell>
          <cell r="B2259" t="str">
            <v>螺纹钢</v>
          </cell>
          <cell r="C2259" t="str">
            <v>HRB400E Φ20 9m</v>
          </cell>
          <cell r="D2259" t="str">
            <v>吨</v>
          </cell>
          <cell r="E2259">
            <v>35</v>
          </cell>
          <cell r="F2259">
            <v>45765</v>
          </cell>
          <cell r="G2259" t="str">
            <v>（五冶达州国道542项目-二工区巴河特大桥工段-5号墩）四川省达州市达川区石梯镇固家村村民委员会</v>
          </cell>
          <cell r="H2259" t="str">
            <v>谭福中</v>
          </cell>
          <cell r="I2259">
            <v>15828538619</v>
          </cell>
        </row>
        <row r="2260">
          <cell r="A2260" t="str">
            <v>晋邦</v>
          </cell>
          <cell r="B2260" t="str">
            <v>螺纹钢</v>
          </cell>
          <cell r="C2260" t="str">
            <v>HRB400E Φ22 9m</v>
          </cell>
          <cell r="D2260" t="str">
            <v>吨</v>
          </cell>
          <cell r="E2260">
            <v>35</v>
          </cell>
          <cell r="F2260">
            <v>45765</v>
          </cell>
          <cell r="G2260" t="str">
            <v>（五冶达州国道542项目-二工区黄家湾隧道工段）四川省达州市达川区赵固镇黄家坡</v>
          </cell>
          <cell r="H2260" t="str">
            <v>罗永方</v>
          </cell>
          <cell r="I2260">
            <v>13551450899</v>
          </cell>
        </row>
        <row r="2261">
          <cell r="A2261" t="str">
            <v>润耀</v>
          </cell>
          <cell r="B2261" t="str">
            <v>螺纹钢</v>
          </cell>
          <cell r="C2261" t="str">
            <v>HRB400E Φ20 9m</v>
          </cell>
          <cell r="D2261" t="str">
            <v>吨</v>
          </cell>
          <cell r="E2261">
            <v>12</v>
          </cell>
          <cell r="F2261">
            <v>45765</v>
          </cell>
          <cell r="G2261" t="str">
            <v>（中铁广州局-资乐高速5标）四川省乐山市井研县希望大道116号</v>
          </cell>
          <cell r="H2261" t="str">
            <v>廖俊杰</v>
          </cell>
          <cell r="I2261">
            <v>15775100965</v>
          </cell>
        </row>
        <row r="2262">
          <cell r="A2262" t="str">
            <v>润耀</v>
          </cell>
          <cell r="B2262" t="str">
            <v>螺纹钢</v>
          </cell>
          <cell r="C2262" t="str">
            <v>HRB400E Φ25 9m</v>
          </cell>
          <cell r="D2262" t="str">
            <v>吨</v>
          </cell>
          <cell r="E2262">
            <v>22</v>
          </cell>
          <cell r="F2262">
            <v>45765</v>
          </cell>
          <cell r="G2262" t="str">
            <v>（中铁广州局-资乐高速5标）四川省乐山市井研县希望大道116号</v>
          </cell>
          <cell r="H2262" t="str">
            <v>廖俊杰</v>
          </cell>
          <cell r="I2262">
            <v>15775100965</v>
          </cell>
        </row>
        <row r="2263">
          <cell r="A2263" t="str">
            <v>成实</v>
          </cell>
          <cell r="B2263" t="str">
            <v>盘螺</v>
          </cell>
          <cell r="C2263" t="str">
            <v>HRB400E Φ12</v>
          </cell>
          <cell r="D2263" t="str">
            <v>吨</v>
          </cell>
          <cell r="E2263">
            <v>20</v>
          </cell>
          <cell r="F2263">
            <v>45765</v>
          </cell>
          <cell r="G2263" t="str">
            <v>(中铁科研院宜宾泥溪项目)中铁科研院集团有限公司宜宾市泥溪东互通式立交下穿成贵客专铁路工程项目钢筋加工厂</v>
          </cell>
          <cell r="H2263" t="str">
            <v>蔡鹏/程港</v>
          </cell>
          <cell r="I2263" t="str">
            <v>19130850820/18208257412</v>
          </cell>
        </row>
        <row r="2264">
          <cell r="A2264" t="str">
            <v>成实</v>
          </cell>
          <cell r="B2264" t="str">
            <v>螺纹钢</v>
          </cell>
          <cell r="C2264" t="str">
            <v>HRB400E Φ20 9m</v>
          </cell>
          <cell r="D2264" t="str">
            <v>吨</v>
          </cell>
          <cell r="E2264">
            <v>6</v>
          </cell>
          <cell r="F2264">
            <v>45765</v>
          </cell>
          <cell r="G2264" t="str">
            <v>(中铁科研院宜宾泥溪项目)中铁科研院集团有限公司宜宾市泥溪东互通式立交下穿成贵客专铁路工程项目钢筋加工厂</v>
          </cell>
          <cell r="H2264" t="str">
            <v>蔡鹏/程港</v>
          </cell>
          <cell r="I2264" t="str">
            <v>19130850820/18208257412</v>
          </cell>
        </row>
        <row r="2265">
          <cell r="A2265" t="str">
            <v>成实</v>
          </cell>
          <cell r="B2265" t="str">
            <v>螺纹钢</v>
          </cell>
          <cell r="C2265" t="str">
            <v>HRB400E Φ25 9m</v>
          </cell>
          <cell r="D2265" t="str">
            <v>吨</v>
          </cell>
          <cell r="E2265">
            <v>9</v>
          </cell>
          <cell r="F2265">
            <v>45765</v>
          </cell>
          <cell r="G2265" t="str">
            <v>(中铁科研院宜宾泥溪项目)中铁科研院集团有限公司宜宾市泥溪东互通式立交下穿成贵客专铁路工程项目钢筋加工厂</v>
          </cell>
          <cell r="H2265" t="str">
            <v>蔡鹏/程港</v>
          </cell>
          <cell r="I2265" t="str">
            <v>19130850820/18208257412</v>
          </cell>
        </row>
        <row r="2266">
          <cell r="A2266" t="str">
            <v>德胜</v>
          </cell>
          <cell r="B2266" t="str">
            <v>螺纹钢</v>
          </cell>
          <cell r="C2266" t="str">
            <v>HRB400E Φ16 9m</v>
          </cell>
          <cell r="D2266" t="str">
            <v>吨</v>
          </cell>
          <cell r="E2266">
            <v>3</v>
          </cell>
          <cell r="F2266">
            <v>45765</v>
          </cell>
          <cell r="G2266" t="str">
            <v>(中铁科研院宜宾泥溪项目)中铁科研院集团有限公司宜宾市泥溪东互通式立交下穿成贵客专铁路工程项目钢筋加工厂</v>
          </cell>
          <cell r="H2266" t="str">
            <v>蔡鹏/程港</v>
          </cell>
          <cell r="I2266" t="str">
            <v>19130850820/18208257412</v>
          </cell>
        </row>
        <row r="2267">
          <cell r="A2267" t="str">
            <v>德胜</v>
          </cell>
          <cell r="B2267" t="str">
            <v>螺纹钢</v>
          </cell>
          <cell r="C2267" t="str">
            <v>HRB400E Φ28 9m</v>
          </cell>
          <cell r="D2267" t="str">
            <v>吨</v>
          </cell>
          <cell r="E2267">
            <v>66</v>
          </cell>
          <cell r="F2267">
            <v>45765</v>
          </cell>
          <cell r="G2267" t="str">
            <v>(中铁科研院宜宾泥溪项目)中铁科研院集团有限公司宜宾市泥溪东互通式立交下穿成贵客专铁路工程项目钢筋加工厂</v>
          </cell>
          <cell r="H2267" t="str">
            <v>蔡鹏/程港</v>
          </cell>
          <cell r="I2267" t="str">
            <v>19130850820/18208257412</v>
          </cell>
        </row>
        <row r="2268">
          <cell r="A2268" t="str">
            <v>八局</v>
          </cell>
          <cell r="B2268" t="str">
            <v>螺纹钢</v>
          </cell>
          <cell r="C2268" t="str">
            <v>HRB400E Φ12×12米</v>
          </cell>
          <cell r="D2268" t="str">
            <v>吨</v>
          </cell>
          <cell r="E2268">
            <v>35</v>
          </cell>
          <cell r="F2268">
            <v>45765</v>
          </cell>
          <cell r="G2268" t="str">
            <v>自永4标一局四公司（四川省内江市隆昌市金鹅街道自永4标一局四公司钢筋棚）</v>
          </cell>
          <cell r="H2268" t="str">
            <v>郝优</v>
          </cell>
          <cell r="I2268">
            <v>13891371707</v>
          </cell>
        </row>
        <row r="2269">
          <cell r="A2269" t="str">
            <v>八局</v>
          </cell>
          <cell r="B2269" t="str">
            <v>盘螺</v>
          </cell>
          <cell r="C2269" t="str">
            <v>HRB400E Φ10</v>
          </cell>
          <cell r="D2269" t="str">
            <v>吨</v>
          </cell>
          <cell r="E2269">
            <v>20</v>
          </cell>
          <cell r="F2269">
            <v>45765</v>
          </cell>
          <cell r="G2269" t="str">
            <v>（北京工程局乐山机场项目）乐山市五通桥区冠英镇</v>
          </cell>
          <cell r="H2269" t="str">
            <v>王治</v>
          </cell>
          <cell r="I2269">
            <v>18811564698</v>
          </cell>
        </row>
        <row r="2270">
          <cell r="A2270" t="str">
            <v>八局</v>
          </cell>
          <cell r="B2270" t="str">
            <v>盘螺</v>
          </cell>
          <cell r="C2270" t="str">
            <v>HRB400E Φ12</v>
          </cell>
          <cell r="D2270" t="str">
            <v>吨</v>
          </cell>
          <cell r="E2270">
            <v>15</v>
          </cell>
          <cell r="F2270">
            <v>45765</v>
          </cell>
          <cell r="G2270" t="str">
            <v>（北京工程局乐山机场项目）乐山市五通桥区冠英镇</v>
          </cell>
          <cell r="H2270" t="str">
            <v>王治</v>
          </cell>
          <cell r="I2270">
            <v>18811564698</v>
          </cell>
        </row>
        <row r="2271">
          <cell r="A2271" t="str">
            <v>八局</v>
          </cell>
          <cell r="B2271" t="str">
            <v>盘螺</v>
          </cell>
          <cell r="C2271" t="str">
            <v>HRB400E Φ10</v>
          </cell>
          <cell r="D2271" t="str">
            <v>吨</v>
          </cell>
          <cell r="E2271">
            <v>35</v>
          </cell>
          <cell r="F2271">
            <v>45765</v>
          </cell>
          <cell r="G2271" t="str">
            <v>（五局乐山机场项目）乐山市五通桥区冠英镇</v>
          </cell>
          <cell r="H2271" t="str">
            <v>王思思</v>
          </cell>
          <cell r="I2271">
            <v>18973190156</v>
          </cell>
        </row>
        <row r="2272">
          <cell r="A2272" t="str">
            <v>八局</v>
          </cell>
          <cell r="B2272" t="str">
            <v>螺纹钢</v>
          </cell>
          <cell r="C2272" t="str">
            <v>HRB400E Φ25 9m</v>
          </cell>
          <cell r="D2272" t="str">
            <v>吨</v>
          </cell>
          <cell r="E2272">
            <v>35</v>
          </cell>
          <cell r="F2272">
            <v>45765</v>
          </cell>
          <cell r="G2272" t="str">
            <v>（中铁广州局-成渝扩容2标）四川省资阳市雁江区南双路杨家糖房</v>
          </cell>
          <cell r="H2272" t="str">
            <v>邓志强</v>
          </cell>
          <cell r="I2272">
            <v>17603045490</v>
          </cell>
        </row>
        <row r="2273">
          <cell r="A2273" t="str">
            <v>八局</v>
          </cell>
          <cell r="B2273" t="str">
            <v>盘螺</v>
          </cell>
          <cell r="C2273" t="str">
            <v>HRB400E Φ12</v>
          </cell>
          <cell r="D2273" t="str">
            <v>吨</v>
          </cell>
          <cell r="E2273">
            <v>70</v>
          </cell>
          <cell r="F2273">
            <v>45765</v>
          </cell>
          <cell r="G2273" t="str">
            <v>（中铁三局-铜资高速1标）四川省资阳市安岳县石羊镇猫坝村2#钢筋场</v>
          </cell>
          <cell r="H2273" t="str">
            <v>王雪</v>
          </cell>
          <cell r="I2273">
            <v>18729676589</v>
          </cell>
        </row>
        <row r="2274">
          <cell r="A2274" t="str">
            <v>八局</v>
          </cell>
          <cell r="B2274" t="str">
            <v>盘螺</v>
          </cell>
          <cell r="C2274" t="str">
            <v>HRB400E Φ12</v>
          </cell>
          <cell r="D2274" t="str">
            <v>吨</v>
          </cell>
          <cell r="E2274">
            <v>35</v>
          </cell>
          <cell r="F2274">
            <v>45765</v>
          </cell>
          <cell r="G2274" t="str">
            <v>（中铁广州局-成渝扩容2标）成渝扩容项目ZCB3-2标2＃拌和站【雁江区联盟桥东北50米(资资路) 】</v>
          </cell>
          <cell r="H2274" t="str">
            <v>刘沛琦</v>
          </cell>
          <cell r="I2274">
            <v>18011784798</v>
          </cell>
        </row>
        <row r="2275">
          <cell r="A2275" t="str">
            <v>八局</v>
          </cell>
          <cell r="B2275" t="str">
            <v>螺纹钢</v>
          </cell>
          <cell r="C2275" t="str">
            <v>HRB500E Φ25 9m</v>
          </cell>
          <cell r="D2275" t="str">
            <v>吨</v>
          </cell>
          <cell r="E2275">
            <v>35</v>
          </cell>
          <cell r="F2275">
            <v>45765</v>
          </cell>
          <cell r="G2275" t="str">
            <v>（中铁十局-资乐高速4标）四川省眉山市仁寿县彰加镇华炉村中铁十局资乐高速3#钢筋场</v>
          </cell>
          <cell r="H2275" t="str">
            <v>杨飞</v>
          </cell>
          <cell r="I2275">
            <v>15667998777</v>
          </cell>
        </row>
        <row r="2276">
          <cell r="A2276" t="str">
            <v>八局</v>
          </cell>
          <cell r="B2276" t="str">
            <v>螺纹钢</v>
          </cell>
          <cell r="C2276" t="str">
            <v>HRB400E Φ25 9m</v>
          </cell>
          <cell r="D2276" t="str">
            <v>吨</v>
          </cell>
          <cell r="E2276">
            <v>35</v>
          </cell>
          <cell r="F2276">
            <v>45765</v>
          </cell>
          <cell r="G2276" t="str">
            <v>（中铁十局-资乐高速4标）四川省眉山市仁寿县彰加镇华炉村中铁十局资乐高速3#钢筋场</v>
          </cell>
          <cell r="H2276" t="str">
            <v>杨飞</v>
          </cell>
          <cell r="I2276">
            <v>15667998777</v>
          </cell>
        </row>
        <row r="2277">
          <cell r="A2277" t="str">
            <v>八局</v>
          </cell>
          <cell r="B2277" t="str">
            <v>螺纹钢</v>
          </cell>
          <cell r="C2277" t="str">
            <v>HRB400E Φ14 9m</v>
          </cell>
          <cell r="D2277" t="str">
            <v>吨</v>
          </cell>
          <cell r="E2277">
            <v>35</v>
          </cell>
          <cell r="F2277">
            <v>45765</v>
          </cell>
          <cell r="G2277" t="str">
            <v>（中铁十局-资乐高速4标）四川省眉山市仁寿县彰加镇华炉村中铁十局资乐高速3#钢筋场</v>
          </cell>
          <cell r="H2277" t="str">
            <v>杨飞</v>
          </cell>
          <cell r="I2277">
            <v>15667998777</v>
          </cell>
        </row>
        <row r="2278">
          <cell r="A2278" t="str">
            <v>德胜</v>
          </cell>
          <cell r="B2278" t="str">
            <v>螺纹钢</v>
          </cell>
          <cell r="C2278" t="str">
            <v>HRB400E Φ28 12m</v>
          </cell>
          <cell r="D2278" t="str">
            <v>吨</v>
          </cell>
          <cell r="E2278">
            <v>85</v>
          </cell>
          <cell r="F2278">
            <v>45765</v>
          </cell>
          <cell r="G2278" t="str">
            <v>（中铁二局-成渝扩容4标）四川省成都市简阳市杨家镇桐子湾村二局拌合站</v>
          </cell>
          <cell r="H2278" t="str">
            <v>陈钢</v>
          </cell>
          <cell r="I2278">
            <v>13018165813</v>
          </cell>
        </row>
        <row r="2279">
          <cell r="A2279" t="str">
            <v>德胜</v>
          </cell>
          <cell r="B2279" t="str">
            <v>螺纹钢</v>
          </cell>
          <cell r="C2279" t="str">
            <v>HRB400E Φ25 12m</v>
          </cell>
          <cell r="D2279" t="str">
            <v>吨</v>
          </cell>
          <cell r="E2279">
            <v>20</v>
          </cell>
          <cell r="F2279">
            <v>45765</v>
          </cell>
          <cell r="G2279" t="str">
            <v>（中铁二局-成渝扩容4标）四川省成都市简阳市杨家镇桐子湾村二局拌合站</v>
          </cell>
          <cell r="H2279" t="str">
            <v>陈钢</v>
          </cell>
          <cell r="I2279">
            <v>13018165813</v>
          </cell>
        </row>
        <row r="2280">
          <cell r="A2280" t="str">
            <v>德胜</v>
          </cell>
          <cell r="B2280" t="str">
            <v>螺纹钢</v>
          </cell>
          <cell r="C2280" t="str">
            <v>HRB500E Φ28 9m</v>
          </cell>
          <cell r="D2280" t="str">
            <v>吨</v>
          </cell>
          <cell r="E2280">
            <v>70</v>
          </cell>
          <cell r="F2280">
            <v>45765</v>
          </cell>
          <cell r="G2280" t="str">
            <v>（中铁十局-资乐高速4标）四川省眉山市仁寿县彰加镇促进村中铁十局2#钢筋厂</v>
          </cell>
          <cell r="H2280" t="str">
            <v>杨飞</v>
          </cell>
          <cell r="I2280">
            <v>15667998777</v>
          </cell>
        </row>
        <row r="2281">
          <cell r="A2281" t="str">
            <v>达钢</v>
          </cell>
          <cell r="B2281" t="str">
            <v>螺纹钢</v>
          </cell>
          <cell r="C2281" t="str">
            <v>HRB400E Φ16 9m</v>
          </cell>
          <cell r="D2281" t="str">
            <v>吨</v>
          </cell>
          <cell r="E2281">
            <v>39</v>
          </cell>
          <cell r="F2281">
            <v>45766</v>
          </cell>
          <cell r="G2281" t="str">
            <v>（五冶达州国道542项目-三工区路基八工段(连接线)）四川省达州市达川区大堰镇梨子沟</v>
          </cell>
          <cell r="H2281" t="str">
            <v>谭鹏程</v>
          </cell>
          <cell r="I2281">
            <v>18280895666</v>
          </cell>
        </row>
        <row r="2282">
          <cell r="A2282" t="str">
            <v>达钢</v>
          </cell>
          <cell r="B2282" t="str">
            <v>螺纹钢</v>
          </cell>
          <cell r="C2282" t="str">
            <v>HRB400E Φ32 9m</v>
          </cell>
          <cell r="D2282" t="str">
            <v>吨</v>
          </cell>
          <cell r="E2282">
            <v>6</v>
          </cell>
          <cell r="F2282">
            <v>45766</v>
          </cell>
          <cell r="G2282" t="str">
            <v>（五冶达州国道542项目-三工区路基八工段(连接线)）四川省达州市达川区大堰镇梨子沟</v>
          </cell>
          <cell r="H2282" t="str">
            <v>谭鹏程</v>
          </cell>
          <cell r="I2282">
            <v>18280895666</v>
          </cell>
        </row>
        <row r="2283">
          <cell r="A2283" t="str">
            <v>达钢</v>
          </cell>
          <cell r="B2283" t="str">
            <v>盘圆</v>
          </cell>
          <cell r="C2283" t="str">
            <v>HPB300 Φ10</v>
          </cell>
          <cell r="D2283" t="str">
            <v>吨</v>
          </cell>
          <cell r="E2283">
            <v>3</v>
          </cell>
          <cell r="F2283">
            <v>45766</v>
          </cell>
          <cell r="G2283" t="str">
            <v>（五冶达州国道542项目-三工区路基八工段(连接线)）四川省达州市达川区大堰镇梨子沟</v>
          </cell>
          <cell r="H2283" t="str">
            <v>谭鹏程</v>
          </cell>
          <cell r="I2283">
            <v>18280895666</v>
          </cell>
        </row>
        <row r="2284">
          <cell r="A2284" t="str">
            <v>达钢</v>
          </cell>
          <cell r="B2284" t="str">
            <v>盘圆</v>
          </cell>
          <cell r="C2284" t="str">
            <v>HPB300 Φ10</v>
          </cell>
          <cell r="D2284" t="str">
            <v>吨</v>
          </cell>
          <cell r="E2284">
            <v>35</v>
          </cell>
          <cell r="F2284">
            <v>45766</v>
          </cell>
          <cell r="G2284" t="str">
            <v>（中铁三局-铜资高速1标）四川省资阳市安岳县石羊镇猫坝村2#钢筋场</v>
          </cell>
          <cell r="H2284" t="str">
            <v>王雪</v>
          </cell>
          <cell r="I2284">
            <v>18729676589</v>
          </cell>
        </row>
        <row r="2285">
          <cell r="A2285" t="str">
            <v>晋邦</v>
          </cell>
          <cell r="B2285" t="str">
            <v>螺纹钢</v>
          </cell>
          <cell r="C2285" t="str">
            <v>HRB500E Φ16</v>
          </cell>
          <cell r="D2285" t="str">
            <v>吨</v>
          </cell>
          <cell r="E2285">
            <v>3</v>
          </cell>
          <cell r="F2285">
            <v>45766</v>
          </cell>
          <cell r="G2285" t="str">
            <v>（商投建工达州中医药科技园-4工区-2号楼）达州市通川区达州中医药职业学院犀牛大道北段</v>
          </cell>
          <cell r="H2285" t="str">
            <v>张扬</v>
          </cell>
          <cell r="I2285">
            <v>18381904567</v>
          </cell>
        </row>
        <row r="2286">
          <cell r="A2286" t="str">
            <v>晋邦</v>
          </cell>
          <cell r="B2286" t="str">
            <v>螺纹钢</v>
          </cell>
          <cell r="C2286" t="str">
            <v>HRB500E Φ18</v>
          </cell>
          <cell r="D2286" t="str">
            <v>吨</v>
          </cell>
          <cell r="E2286">
            <v>12</v>
          </cell>
          <cell r="F2286">
            <v>45766</v>
          </cell>
          <cell r="G2286" t="str">
            <v>（商投建工达州中医药科技园-4工区-2号楼）达州市通川区达州中医药职业学院犀牛大道北段</v>
          </cell>
          <cell r="H2286" t="str">
            <v>张扬</v>
          </cell>
          <cell r="I2286">
            <v>18381904567</v>
          </cell>
        </row>
        <row r="2287">
          <cell r="A2287" t="str">
            <v>晋邦</v>
          </cell>
          <cell r="B2287" t="str">
            <v>螺纹钢</v>
          </cell>
          <cell r="C2287" t="str">
            <v>HRB500E Φ20</v>
          </cell>
          <cell r="D2287" t="str">
            <v>吨</v>
          </cell>
          <cell r="E2287">
            <v>9</v>
          </cell>
          <cell r="F2287">
            <v>45766</v>
          </cell>
          <cell r="G2287" t="str">
            <v>（商投建工达州中医药科技园-4工区-2号楼）达州市通川区达州中医药职业学院犀牛大道北段</v>
          </cell>
          <cell r="H2287" t="str">
            <v>张扬</v>
          </cell>
          <cell r="I2287">
            <v>18381904567</v>
          </cell>
        </row>
        <row r="2288">
          <cell r="A2288" t="str">
            <v>晋邦</v>
          </cell>
          <cell r="B2288" t="str">
            <v>螺纹钢</v>
          </cell>
          <cell r="C2288" t="str">
            <v>HRB500E Φ22</v>
          </cell>
          <cell r="D2288" t="str">
            <v>吨</v>
          </cell>
          <cell r="E2288">
            <v>9</v>
          </cell>
          <cell r="F2288">
            <v>45766</v>
          </cell>
          <cell r="G2288" t="str">
            <v>（商投建工达州中医药科技园-4工区-2号楼）达州市通川区达州中医药职业学院犀牛大道北段</v>
          </cell>
          <cell r="H2288" t="str">
            <v>张扬</v>
          </cell>
          <cell r="I2288">
            <v>18381904567</v>
          </cell>
        </row>
        <row r="2289">
          <cell r="A2289" t="str">
            <v>成实</v>
          </cell>
          <cell r="B2289" t="str">
            <v>高线</v>
          </cell>
          <cell r="C2289" t="str">
            <v>HPB300Φ10</v>
          </cell>
          <cell r="D2289" t="str">
            <v>吨</v>
          </cell>
          <cell r="E2289">
            <v>15</v>
          </cell>
          <cell r="F2289">
            <v>45767</v>
          </cell>
          <cell r="G2289" t="str">
            <v>（中铁五局-成渝扩容3标）四川省资阳市雁江区伍隍镇铺子村雁江区X138</v>
          </cell>
          <cell r="H2289" t="str">
            <v>王健</v>
          </cell>
          <cell r="I2289">
            <v>17726168395</v>
          </cell>
        </row>
        <row r="2290">
          <cell r="A2290" t="str">
            <v>成实</v>
          </cell>
          <cell r="B2290" t="str">
            <v>圆钢</v>
          </cell>
          <cell r="C2290" t="str">
            <v>HPB300Φ20  9m</v>
          </cell>
          <cell r="D2290" t="str">
            <v>吨</v>
          </cell>
          <cell r="E2290">
            <v>3</v>
          </cell>
          <cell r="F2290">
            <v>45767</v>
          </cell>
          <cell r="G2290" t="str">
            <v>（中铁五局-成渝扩容3标）四川省资阳市雁江区伍隍镇铺子村雁江区X138</v>
          </cell>
          <cell r="H2290" t="str">
            <v>王健</v>
          </cell>
          <cell r="I2290">
            <v>17726168395</v>
          </cell>
        </row>
        <row r="2291">
          <cell r="A2291" t="str">
            <v>成实</v>
          </cell>
          <cell r="B2291" t="str">
            <v>螺纹钢</v>
          </cell>
          <cell r="C2291" t="str">
            <v>HRB400E Φ25 12m</v>
          </cell>
          <cell r="D2291" t="str">
            <v>吨</v>
          </cell>
          <cell r="E2291">
            <v>18</v>
          </cell>
          <cell r="F2291">
            <v>45767</v>
          </cell>
          <cell r="G2291" t="str">
            <v>（中铁五局-成渝扩容3标）四川省资阳市雁江区伍隍镇铺子村雁江区X138</v>
          </cell>
          <cell r="H2291" t="str">
            <v>王健</v>
          </cell>
          <cell r="I2291">
            <v>17726168395</v>
          </cell>
        </row>
        <row r="2292">
          <cell r="A2292" t="str">
            <v>成实</v>
          </cell>
          <cell r="B2292" t="str">
            <v>盘螺</v>
          </cell>
          <cell r="C2292" t="str">
            <v>HRB400EФ6</v>
          </cell>
          <cell r="D2292" t="str">
            <v>吨</v>
          </cell>
          <cell r="E2292">
            <v>6</v>
          </cell>
          <cell r="F2292">
            <v>45767</v>
          </cell>
          <cell r="G2292" t="str">
            <v>（中核中原-温江北林医养综合体项目）四川省成都市温江区万春大道第三人民医院东</v>
          </cell>
          <cell r="H2292" t="str">
            <v>蔡杰</v>
          </cell>
          <cell r="I2292">
            <v>18875129329</v>
          </cell>
        </row>
        <row r="2293">
          <cell r="A2293" t="str">
            <v>成实</v>
          </cell>
          <cell r="B2293" t="str">
            <v>盘螺</v>
          </cell>
          <cell r="C2293" t="str">
            <v>HRB400EФ8</v>
          </cell>
          <cell r="D2293" t="str">
            <v>吨</v>
          </cell>
          <cell r="E2293">
            <v>12</v>
          </cell>
          <cell r="F2293">
            <v>45767</v>
          </cell>
          <cell r="G2293" t="str">
            <v>（中核中原-温江北林医养综合体项目）四川省成都市温江区万春大道第三人民医院东</v>
          </cell>
          <cell r="H2293" t="str">
            <v>蔡杰</v>
          </cell>
          <cell r="I2293">
            <v>18875129329</v>
          </cell>
        </row>
        <row r="2294">
          <cell r="A2294" t="str">
            <v>成实</v>
          </cell>
          <cell r="B2294" t="str">
            <v>盘螺</v>
          </cell>
          <cell r="C2294" t="str">
            <v>HRB400EФ10</v>
          </cell>
          <cell r="D2294" t="str">
            <v>吨</v>
          </cell>
          <cell r="E2294">
            <v>18</v>
          </cell>
          <cell r="F2294">
            <v>45767</v>
          </cell>
          <cell r="G2294" t="str">
            <v>（中核中原-温江北林医养综合体项目）四川省成都市温江区万春大道第三人民医院东</v>
          </cell>
          <cell r="H2294" t="str">
            <v>蔡杰</v>
          </cell>
          <cell r="I2294">
            <v>18875129329</v>
          </cell>
        </row>
        <row r="2295">
          <cell r="A2295" t="str">
            <v>成实</v>
          </cell>
          <cell r="B2295" t="str">
            <v>高线</v>
          </cell>
          <cell r="C2295" t="str">
            <v>HPB300Ф12</v>
          </cell>
          <cell r="D2295" t="str">
            <v>吨</v>
          </cell>
          <cell r="E2295">
            <v>35</v>
          </cell>
          <cell r="F2295">
            <v>45767</v>
          </cell>
          <cell r="G2295" t="str">
            <v>（中铁六局呼和公司康新高速TJ4-2标）四川省甘孜藏族自治州康定市新都桥镇东俄罗三村中建八局搅拌站旁</v>
          </cell>
          <cell r="H2295" t="str">
            <v>许文刚</v>
          </cell>
          <cell r="I2295">
            <v>15848808186</v>
          </cell>
        </row>
        <row r="2296">
          <cell r="A2296" t="str">
            <v>成实</v>
          </cell>
          <cell r="B2296" t="str">
            <v>盘螺</v>
          </cell>
          <cell r="C2296" t="str">
            <v>HRB400E Φ12</v>
          </cell>
          <cell r="D2296" t="str">
            <v>吨</v>
          </cell>
          <cell r="E2296">
            <v>25</v>
          </cell>
          <cell r="F2296">
            <v>45767</v>
          </cell>
          <cell r="G2296" t="str">
            <v>（中铁二局-成渝扩容4标）四川省成都市简阳市杨家镇桐子湾村二局拌合站</v>
          </cell>
          <cell r="H2296" t="str">
            <v>陈钢</v>
          </cell>
          <cell r="I2296">
            <v>13018165813</v>
          </cell>
        </row>
        <row r="2297">
          <cell r="A2297" t="str">
            <v>成实</v>
          </cell>
          <cell r="B2297" t="str">
            <v>盘螺</v>
          </cell>
          <cell r="C2297" t="str">
            <v>HRB400E Φ10</v>
          </cell>
          <cell r="D2297" t="str">
            <v>吨</v>
          </cell>
          <cell r="E2297">
            <v>10</v>
          </cell>
          <cell r="F2297">
            <v>45767</v>
          </cell>
          <cell r="G2297" t="str">
            <v>（中铁二局-成渝扩容4标）四川省成都市简阳市杨家镇桐子湾村二局拌合站</v>
          </cell>
          <cell r="H2297" t="str">
            <v>陈钢</v>
          </cell>
          <cell r="I2297">
            <v>13018165813</v>
          </cell>
        </row>
        <row r="2298">
          <cell r="A2298" t="str">
            <v>德胜</v>
          </cell>
          <cell r="B2298" t="str">
            <v>螺纹钢</v>
          </cell>
          <cell r="C2298" t="str">
            <v>HRB400E Φ25 12m</v>
          </cell>
          <cell r="D2298" t="str">
            <v>吨</v>
          </cell>
          <cell r="E2298">
            <v>70</v>
          </cell>
          <cell r="F2298">
            <v>45767</v>
          </cell>
          <cell r="G2298" t="str">
            <v>（中铁广州局-成渝扩容2标）四川省资阳市雁江区堪嘉镇陈家湾刘家湾大桥桥头</v>
          </cell>
          <cell r="H2298" t="str">
            <v>刘沛琦</v>
          </cell>
          <cell r="I2298">
            <v>18011784798</v>
          </cell>
        </row>
        <row r="2299">
          <cell r="A2299" t="str">
            <v>德胜</v>
          </cell>
          <cell r="B2299" t="str">
            <v>螺纹钢</v>
          </cell>
          <cell r="C2299" t="str">
            <v>HRB500EФ25*9m</v>
          </cell>
          <cell r="D2299" t="str">
            <v>吨</v>
          </cell>
          <cell r="E2299">
            <v>64</v>
          </cell>
          <cell r="F2299">
            <v>45767</v>
          </cell>
          <cell r="G2299" t="str">
            <v>（中核中原-温江北林医养综合体项目）四川省成都市温江区万春大道第三人民医院东</v>
          </cell>
          <cell r="H2299" t="str">
            <v>蔡杰</v>
          </cell>
          <cell r="I2299">
            <v>18875129329</v>
          </cell>
        </row>
        <row r="2300">
          <cell r="A2300" t="str">
            <v>德胜</v>
          </cell>
          <cell r="B2300" t="str">
            <v>螺纹钢</v>
          </cell>
          <cell r="C2300" t="str">
            <v>HRB500EФ28*12m</v>
          </cell>
          <cell r="D2300" t="str">
            <v>吨</v>
          </cell>
          <cell r="E2300">
            <v>6</v>
          </cell>
          <cell r="F2300">
            <v>45767</v>
          </cell>
          <cell r="G2300" t="str">
            <v>（中核中原-温江北林医养综合体项目）四川省成都市温江区万春大道第三人民医院东</v>
          </cell>
          <cell r="H2300" t="str">
            <v>蔡杰</v>
          </cell>
          <cell r="I2300">
            <v>18875129329</v>
          </cell>
        </row>
        <row r="2301">
          <cell r="A2301" t="str">
            <v>德胜</v>
          </cell>
          <cell r="B2301" t="str">
            <v>螺纹钢</v>
          </cell>
          <cell r="C2301" t="str">
            <v>HRB500EФ25*9m</v>
          </cell>
          <cell r="D2301" t="str">
            <v>吨</v>
          </cell>
          <cell r="E2301">
            <v>35</v>
          </cell>
          <cell r="F2301">
            <v>45767</v>
          </cell>
          <cell r="G2301" t="str">
            <v>（中铁六局呼和公司康新高速TJ4-2标）四川省甘孜藏族自治州康定市新都桥镇东俄罗三村中建八局搅拌站旁</v>
          </cell>
          <cell r="H2301" t="str">
            <v>许文刚</v>
          </cell>
          <cell r="I2301">
            <v>15848808186</v>
          </cell>
        </row>
        <row r="2302">
          <cell r="A2302" t="str">
            <v>德胜</v>
          </cell>
          <cell r="B2302" t="str">
            <v>螺纹钢</v>
          </cell>
          <cell r="C2302" t="str">
            <v>HRB400E Φ12 9m</v>
          </cell>
          <cell r="D2302" t="str">
            <v>吨</v>
          </cell>
          <cell r="E2302">
            <v>105</v>
          </cell>
          <cell r="F2302">
            <v>45767</v>
          </cell>
          <cell r="G2302" t="str">
            <v>（中铁五局新津tod项目）成都市新津区旭辉天府未来城南(华金路南)</v>
          </cell>
          <cell r="H2302" t="str">
            <v>戴军</v>
          </cell>
          <cell r="I2302">
            <v>15984585768</v>
          </cell>
        </row>
        <row r="2303">
          <cell r="A2303" t="str">
            <v>八局</v>
          </cell>
          <cell r="B2303" t="str">
            <v>螺纹钢</v>
          </cell>
          <cell r="C2303" t="str">
            <v>HRB400E Φ25 12m</v>
          </cell>
          <cell r="D2303" t="str">
            <v>吨</v>
          </cell>
          <cell r="E2303">
            <v>35</v>
          </cell>
          <cell r="F2303">
            <v>45767</v>
          </cell>
          <cell r="G2303" t="str">
            <v>（中铁广州局-成渝扩容2标）四川省资阳市雁江区堪嘉镇陈家湾刘家湾大桥桥头</v>
          </cell>
          <cell r="H2303" t="str">
            <v>刘沛琦</v>
          </cell>
          <cell r="I2303">
            <v>18011784798</v>
          </cell>
        </row>
        <row r="2304">
          <cell r="A2304" t="str">
            <v>八局</v>
          </cell>
          <cell r="B2304" t="str">
            <v>螺纹钢</v>
          </cell>
          <cell r="C2304" t="str">
            <v>HRB400E Φ25 12m</v>
          </cell>
          <cell r="D2304" t="str">
            <v>吨</v>
          </cell>
          <cell r="E2304">
            <v>35</v>
          </cell>
          <cell r="F2304">
            <v>45767</v>
          </cell>
          <cell r="G2304" t="str">
            <v>（中铁广州局-成渝扩容2标）成渝扩容项目ZCB3-2标2＃拌和站【雁江区联盟桥东北50米(资资路) 】</v>
          </cell>
          <cell r="H2304" t="str">
            <v>刘沛琦</v>
          </cell>
          <cell r="I2304">
            <v>18011784798</v>
          </cell>
        </row>
        <row r="2305">
          <cell r="A2305" t="str">
            <v>八局</v>
          </cell>
          <cell r="B2305" t="str">
            <v>螺纹钢</v>
          </cell>
          <cell r="C2305" t="str">
            <v>HRB400E Φ25 12m</v>
          </cell>
          <cell r="D2305" t="str">
            <v>吨</v>
          </cell>
          <cell r="E2305">
            <v>35</v>
          </cell>
          <cell r="F2305">
            <v>45767</v>
          </cell>
          <cell r="G2305" t="str">
            <v>（中铁广州局-成渝扩容2标）四川省资阳市雁江区南双路杨家糖房</v>
          </cell>
          <cell r="H2305" t="str">
            <v>邓志强</v>
          </cell>
          <cell r="I2305">
            <v>17603045490</v>
          </cell>
        </row>
        <row r="2306">
          <cell r="A2306" t="str">
            <v>八局</v>
          </cell>
          <cell r="B2306" t="str">
            <v>螺纹钢</v>
          </cell>
          <cell r="C2306" t="str">
            <v>HRB400E Φ14 9m</v>
          </cell>
          <cell r="D2306" t="str">
            <v>吨</v>
          </cell>
          <cell r="E2306">
            <v>30</v>
          </cell>
          <cell r="F2306">
            <v>45767</v>
          </cell>
          <cell r="G2306" t="str">
            <v>（中铁十局-资乐高速4标）四川省眉山市仁寿县彰加镇华炉村中铁十局资乐高速3#钢筋场</v>
          </cell>
          <cell r="H2306" t="str">
            <v>杨飞</v>
          </cell>
          <cell r="I2306">
            <v>15667998777</v>
          </cell>
        </row>
        <row r="2307">
          <cell r="A2307" t="str">
            <v>八局</v>
          </cell>
          <cell r="B2307" t="str">
            <v>螺纹钢</v>
          </cell>
          <cell r="C2307" t="str">
            <v>HRB400E Φ12 9m</v>
          </cell>
          <cell r="D2307" t="str">
            <v>吨</v>
          </cell>
          <cell r="E2307">
            <v>5</v>
          </cell>
          <cell r="F2307">
            <v>45767</v>
          </cell>
          <cell r="G2307" t="str">
            <v>（中铁十局-资乐高速4标）四川省眉山市仁寿县彰加镇华炉村中铁十局资乐高速3#钢筋场</v>
          </cell>
          <cell r="H2307" t="str">
            <v>杨飞</v>
          </cell>
          <cell r="I2307">
            <v>15667998777</v>
          </cell>
        </row>
        <row r="2308">
          <cell r="A2308" t="str">
            <v>八局</v>
          </cell>
          <cell r="B2308" t="str">
            <v>盘螺</v>
          </cell>
          <cell r="C2308" t="str">
            <v>HRB400E Φ12</v>
          </cell>
          <cell r="D2308" t="str">
            <v>吨</v>
          </cell>
          <cell r="E2308">
            <v>35</v>
          </cell>
          <cell r="F2308">
            <v>45767</v>
          </cell>
          <cell r="G2308" t="str">
            <v>（中铁广州局-资乐高速5标）四川省乐山市井研县希望大道116号</v>
          </cell>
          <cell r="H2308" t="str">
            <v>廖俊杰</v>
          </cell>
          <cell r="I2308">
            <v>15775100965</v>
          </cell>
        </row>
        <row r="2309">
          <cell r="A2309" t="str">
            <v>八局</v>
          </cell>
          <cell r="B2309" t="str">
            <v>螺纹钢</v>
          </cell>
          <cell r="C2309" t="str">
            <v>HRB400E Φ16 9m</v>
          </cell>
          <cell r="D2309" t="str">
            <v>吨</v>
          </cell>
          <cell r="E2309">
            <v>35</v>
          </cell>
          <cell r="F2309">
            <v>45767</v>
          </cell>
          <cell r="G2309" t="str">
            <v>（中铁广州局-资乐高速5标）四川省乐山市井研县希望大道116号</v>
          </cell>
          <cell r="H2309" t="str">
            <v>廖俊杰</v>
          </cell>
          <cell r="I2309">
            <v>15775100965</v>
          </cell>
        </row>
        <row r="2310">
          <cell r="A2310" t="str">
            <v>八局</v>
          </cell>
          <cell r="B2310" t="str">
            <v>螺纹钢</v>
          </cell>
          <cell r="C2310" t="str">
            <v>HRB400E Φ12 9m</v>
          </cell>
          <cell r="D2310" t="str">
            <v>吨</v>
          </cell>
          <cell r="E2310">
            <v>23</v>
          </cell>
          <cell r="F2310">
            <v>45767</v>
          </cell>
          <cell r="G2310" t="str">
            <v>（中铁北京局-资乐高速6标）四川省乐山市市中区土主镇资乐高速TJ6标项目试验室</v>
          </cell>
          <cell r="H2310" t="str">
            <v>刘岩</v>
          </cell>
          <cell r="I2310">
            <v>18543566469</v>
          </cell>
        </row>
        <row r="2311">
          <cell r="A2311" t="str">
            <v>八局</v>
          </cell>
          <cell r="B2311" t="str">
            <v>螺纹钢</v>
          </cell>
          <cell r="C2311" t="str">
            <v>HRB400E Φ25 9m</v>
          </cell>
          <cell r="D2311" t="str">
            <v>吨</v>
          </cell>
          <cell r="E2311">
            <v>6</v>
          </cell>
          <cell r="F2311">
            <v>45767</v>
          </cell>
          <cell r="G2311" t="str">
            <v>（中铁北京局-资乐高速6标）四川省乐山市市中区土主镇资乐高速TJ6标项目试验室</v>
          </cell>
          <cell r="H2311" t="str">
            <v>刘岩</v>
          </cell>
          <cell r="I2311">
            <v>18543566469</v>
          </cell>
        </row>
        <row r="2312">
          <cell r="A2312" t="str">
            <v>八局</v>
          </cell>
          <cell r="B2312" t="str">
            <v>螺纹钢</v>
          </cell>
          <cell r="C2312" t="str">
            <v>HRB400E Φ22 9m</v>
          </cell>
          <cell r="D2312" t="str">
            <v>吨</v>
          </cell>
          <cell r="E2312">
            <v>6</v>
          </cell>
          <cell r="F2312">
            <v>45767</v>
          </cell>
          <cell r="G2312" t="str">
            <v>（中铁北京局-资乐高速6标）四川省乐山市市中区土主镇资乐高速TJ6标项目试验室</v>
          </cell>
          <cell r="H2312" t="str">
            <v>刘岩</v>
          </cell>
          <cell r="I2312">
            <v>18543566469</v>
          </cell>
        </row>
        <row r="2313">
          <cell r="A2313" t="str">
            <v>成实</v>
          </cell>
          <cell r="B2313" t="str">
            <v>盘螺</v>
          </cell>
          <cell r="C2313" t="str">
            <v>HRB400EΦ8</v>
          </cell>
          <cell r="D2313" t="str">
            <v>吨</v>
          </cell>
          <cell r="E2313">
            <v>6</v>
          </cell>
          <cell r="F2313">
            <v>45768</v>
          </cell>
          <cell r="G2313" t="str">
            <v>（成铁西物-黄龙九寨站项目）四川省阿坝藏族羌族自治州松潘县川主寺镇（司机拍摄签收小票时需设置时间及地点水印）</v>
          </cell>
          <cell r="H2313" t="str">
            <v>黄永福</v>
          </cell>
          <cell r="I2313" t="str">
            <v>15982823571</v>
          </cell>
        </row>
        <row r="2314">
          <cell r="A2314" t="str">
            <v>成实</v>
          </cell>
          <cell r="B2314" t="str">
            <v>螺纹钢</v>
          </cell>
          <cell r="C2314" t="str">
            <v>HRB400EФ12*9m</v>
          </cell>
          <cell r="D2314" t="str">
            <v>吨</v>
          </cell>
          <cell r="E2314">
            <v>5</v>
          </cell>
          <cell r="F2314">
            <v>45768</v>
          </cell>
          <cell r="G2314" t="str">
            <v>（成铁西物-黄龙九寨站项目）四川省阿坝藏族羌族自治州松潘县川主寺镇（司机拍摄签收小票时需设置时间及地点水印）</v>
          </cell>
          <cell r="H2314" t="str">
            <v>黄永福</v>
          </cell>
          <cell r="I2314" t="str">
            <v>15982823571</v>
          </cell>
        </row>
        <row r="2315">
          <cell r="A2315" t="str">
            <v>成实</v>
          </cell>
          <cell r="B2315" t="str">
            <v>螺纹钢</v>
          </cell>
          <cell r="C2315" t="str">
            <v>HRB400EФ14*9m</v>
          </cell>
          <cell r="D2315" t="str">
            <v>吨</v>
          </cell>
          <cell r="E2315">
            <v>2</v>
          </cell>
          <cell r="F2315">
            <v>45768</v>
          </cell>
          <cell r="G2315" t="str">
            <v>（成铁西物-黄龙九寨站项目）四川省阿坝藏族羌族自治州松潘县川主寺镇（司机拍摄签收小票时需设置时间及地点水印）</v>
          </cell>
          <cell r="H2315" t="str">
            <v>黄永福</v>
          </cell>
          <cell r="I2315" t="str">
            <v>15982823571</v>
          </cell>
        </row>
        <row r="2316">
          <cell r="A2316" t="str">
            <v>成实</v>
          </cell>
          <cell r="B2316" t="str">
            <v>螺纹钢</v>
          </cell>
          <cell r="C2316" t="str">
            <v>HRB400EФ16*9m</v>
          </cell>
          <cell r="D2316" t="str">
            <v>吨</v>
          </cell>
          <cell r="E2316">
            <v>9</v>
          </cell>
          <cell r="F2316">
            <v>45768</v>
          </cell>
          <cell r="G2316" t="str">
            <v>（成铁西物-黄龙九寨站项目）四川省阿坝藏族羌族自治州松潘县川主寺镇（司机拍摄签收小票时需设置时间及地点水印）</v>
          </cell>
          <cell r="H2316" t="str">
            <v>黄永福</v>
          </cell>
          <cell r="I2316">
            <v>15982823571</v>
          </cell>
        </row>
        <row r="2317">
          <cell r="A2317" t="str">
            <v>成实</v>
          </cell>
          <cell r="B2317" t="str">
            <v>高线</v>
          </cell>
          <cell r="C2317" t="str">
            <v>HPB300 Φ10</v>
          </cell>
          <cell r="D2317" t="str">
            <v>吨</v>
          </cell>
          <cell r="E2317">
            <v>35</v>
          </cell>
          <cell r="F2317">
            <v>45768</v>
          </cell>
          <cell r="G2317" t="str">
            <v>（自永2标九局西南分公司钢筋棚）四川省自贡市骑龙镇大湾村</v>
          </cell>
          <cell r="H2317" t="str">
            <v>高彦彬</v>
          </cell>
          <cell r="I2317">
            <v>13835906370</v>
          </cell>
        </row>
        <row r="2318">
          <cell r="A2318" t="str">
            <v>冷钢</v>
          </cell>
          <cell r="B2318" t="str">
            <v>螺纹钢</v>
          </cell>
          <cell r="C2318" t="str">
            <v>HRB400E Φ12 9m</v>
          </cell>
          <cell r="D2318" t="str">
            <v>吨</v>
          </cell>
          <cell r="E2318">
            <v>6</v>
          </cell>
          <cell r="F2318">
            <v>45768</v>
          </cell>
          <cell r="G2318" t="str">
            <v>（商投建工达州中医药科技园-1工区）达州市通川区达州中医药职业学院犀牛大道北段</v>
          </cell>
          <cell r="H2318" t="str">
            <v>程黄刚</v>
          </cell>
          <cell r="I2318">
            <v>15108211617</v>
          </cell>
        </row>
        <row r="2319">
          <cell r="A2319" t="str">
            <v>冷钢</v>
          </cell>
          <cell r="B2319" t="str">
            <v>螺纹钢</v>
          </cell>
          <cell r="C2319" t="str">
            <v>HRB400E Φ16 9m</v>
          </cell>
          <cell r="D2319" t="str">
            <v>吨</v>
          </cell>
          <cell r="E2319">
            <v>9</v>
          </cell>
          <cell r="F2319">
            <v>45768</v>
          </cell>
          <cell r="G2319" t="str">
            <v>（商投建工达州中医药科技园-1工区）达州市通川区达州中医药职业学院犀牛大道北段</v>
          </cell>
          <cell r="H2319" t="str">
            <v>程黄刚</v>
          </cell>
          <cell r="I2319">
            <v>15108211617</v>
          </cell>
        </row>
        <row r="2320">
          <cell r="A2320" t="str">
            <v>冷钢</v>
          </cell>
          <cell r="B2320" t="str">
            <v>螺纹钢</v>
          </cell>
          <cell r="C2320" t="str">
            <v>HRB400E Φ20 9m</v>
          </cell>
          <cell r="D2320" t="str">
            <v>吨</v>
          </cell>
          <cell r="E2320">
            <v>18</v>
          </cell>
          <cell r="F2320">
            <v>45768</v>
          </cell>
          <cell r="G2320" t="str">
            <v>（商投建工达州中医药科技园-1工区）达州市通川区达州中医药职业学院犀牛大道北段</v>
          </cell>
          <cell r="H2320" t="str">
            <v>程黄刚</v>
          </cell>
          <cell r="I2320">
            <v>15108211617</v>
          </cell>
        </row>
        <row r="2321">
          <cell r="A2321" t="str">
            <v>冷钢</v>
          </cell>
          <cell r="B2321" t="str">
            <v>螺纹钢</v>
          </cell>
          <cell r="C2321" t="str">
            <v>HRB400E Φ22 9m</v>
          </cell>
          <cell r="D2321" t="str">
            <v>吨</v>
          </cell>
          <cell r="E2321">
            <v>20</v>
          </cell>
          <cell r="F2321">
            <v>45768</v>
          </cell>
          <cell r="G2321" t="str">
            <v>（商投建工达州中医药科技园-1工区）达州市通川区达州中医药职业学院犀牛大道北段</v>
          </cell>
          <cell r="H2321" t="str">
            <v>程黄刚</v>
          </cell>
          <cell r="I2321">
            <v>15108211617</v>
          </cell>
        </row>
        <row r="2322">
          <cell r="A2322" t="str">
            <v>冷钢</v>
          </cell>
          <cell r="B2322" t="str">
            <v>螺纹钢</v>
          </cell>
          <cell r="C2322" t="str">
            <v>HRB400E Φ25 9m</v>
          </cell>
          <cell r="D2322" t="str">
            <v>吨</v>
          </cell>
          <cell r="E2322">
            <v>18</v>
          </cell>
          <cell r="F2322">
            <v>45768</v>
          </cell>
          <cell r="G2322" t="str">
            <v>（商投建工达州中医药科技园-1工区）达州市通川区达州中医药职业学院犀牛大道北段</v>
          </cell>
          <cell r="H2322" t="str">
            <v>程黄刚</v>
          </cell>
          <cell r="I2322">
            <v>15108211617</v>
          </cell>
        </row>
        <row r="2323">
          <cell r="A2323" t="str">
            <v>八局</v>
          </cell>
          <cell r="B2323" t="str">
            <v>螺纹钢</v>
          </cell>
          <cell r="C2323" t="str">
            <v>HRB500E Φ25 9m</v>
          </cell>
          <cell r="D2323" t="str">
            <v>吨</v>
          </cell>
          <cell r="E2323">
            <v>70</v>
          </cell>
          <cell r="F2323">
            <v>45768</v>
          </cell>
          <cell r="G2323" t="str">
            <v>（中铁十局-资乐高速4标）四川省眉山市仁寿县彰加镇华炉村中铁十局资乐高速3#钢筋场</v>
          </cell>
          <cell r="H2323" t="str">
            <v>杨飞</v>
          </cell>
          <cell r="I2323">
            <v>15667998777</v>
          </cell>
        </row>
        <row r="2324">
          <cell r="A2324" t="str">
            <v>八局</v>
          </cell>
          <cell r="B2324" t="str">
            <v>高线</v>
          </cell>
          <cell r="C2324" t="str">
            <v>HPB300Φ12</v>
          </cell>
          <cell r="D2324" t="str">
            <v>吨</v>
          </cell>
          <cell r="E2324">
            <v>6</v>
          </cell>
          <cell r="F2324">
            <v>45768</v>
          </cell>
          <cell r="G2324" t="str">
            <v>（中铁十局-资乐高速4标）四川省眉山市仁寿县彰加镇华炉村中铁十局资乐高速3#钢筋场</v>
          </cell>
          <cell r="H2324" t="str">
            <v>杨飞</v>
          </cell>
          <cell r="I2324">
            <v>15667998777</v>
          </cell>
        </row>
        <row r="2325">
          <cell r="A2325" t="str">
            <v>八局</v>
          </cell>
          <cell r="B2325" t="str">
            <v>螺纹钢</v>
          </cell>
          <cell r="C2325" t="str">
            <v>HRB500E Φ25 9m</v>
          </cell>
          <cell r="D2325" t="str">
            <v>吨</v>
          </cell>
          <cell r="E2325">
            <v>35</v>
          </cell>
          <cell r="F2325">
            <v>45768</v>
          </cell>
          <cell r="G2325" t="str">
            <v>（中铁广州局-资乐高速5标）四川省乐山市井研县希望大道116号</v>
          </cell>
          <cell r="H2325" t="str">
            <v>廖俊杰</v>
          </cell>
          <cell r="I2325">
            <v>15775100965</v>
          </cell>
        </row>
        <row r="2326">
          <cell r="A2326" t="str">
            <v>八局</v>
          </cell>
          <cell r="B2326" t="str">
            <v>盘螺</v>
          </cell>
          <cell r="C2326" t="str">
            <v>HRB400E Φ12</v>
          </cell>
          <cell r="D2326" t="str">
            <v>吨</v>
          </cell>
          <cell r="E2326">
            <v>35</v>
          </cell>
          <cell r="F2326">
            <v>45768</v>
          </cell>
          <cell r="G2326" t="str">
            <v>（中铁广州局-资乐高速5标）四川省乐山市井研县希望大道116号</v>
          </cell>
          <cell r="H2326" t="str">
            <v>廖俊杰</v>
          </cell>
          <cell r="I2326">
            <v>15775100965</v>
          </cell>
        </row>
        <row r="2327">
          <cell r="A2327" t="str">
            <v>八局</v>
          </cell>
          <cell r="B2327" t="str">
            <v>螺纹钢</v>
          </cell>
          <cell r="C2327" t="str">
            <v>HRB400E Φ16 9m</v>
          </cell>
          <cell r="D2327" t="str">
            <v>吨</v>
          </cell>
          <cell r="E2327">
            <v>35</v>
          </cell>
          <cell r="F2327">
            <v>45768</v>
          </cell>
          <cell r="G2327" t="str">
            <v>（中铁广州局-资乐高速5标）四川省乐山市井研县希望大道116号</v>
          </cell>
          <cell r="H2327" t="str">
            <v>廖俊杰</v>
          </cell>
          <cell r="I2327">
            <v>15775100965</v>
          </cell>
        </row>
        <row r="2328">
          <cell r="A2328" t="str">
            <v>八局</v>
          </cell>
          <cell r="B2328" t="str">
            <v>高线</v>
          </cell>
          <cell r="C2328" t="str">
            <v>HPB300Φ12</v>
          </cell>
          <cell r="D2328" t="str">
            <v>吨</v>
          </cell>
          <cell r="E2328">
            <v>70</v>
          </cell>
          <cell r="F2328">
            <v>45768</v>
          </cell>
          <cell r="G2328" t="str">
            <v>（中铁广州局-成渝扩容2标）四川省资阳市雁江区南双路杨家糖房</v>
          </cell>
          <cell r="H2328" t="str">
            <v>邓志强</v>
          </cell>
          <cell r="I2328">
            <v>17603045490</v>
          </cell>
        </row>
        <row r="2329">
          <cell r="A2329" t="str">
            <v>八局</v>
          </cell>
          <cell r="B2329" t="str">
            <v>螺纹钢</v>
          </cell>
          <cell r="C2329" t="str">
            <v>HRB400E Φ20 9m</v>
          </cell>
          <cell r="D2329" t="str">
            <v>吨</v>
          </cell>
          <cell r="E2329">
            <v>20</v>
          </cell>
          <cell r="F2329">
            <v>45768</v>
          </cell>
          <cell r="G2329" t="str">
            <v>（五局乐山机场项目）乐山市五通桥区冠英镇</v>
          </cell>
          <cell r="H2329" t="str">
            <v>王思思</v>
          </cell>
          <cell r="I2329">
            <v>18973190156</v>
          </cell>
        </row>
        <row r="2330">
          <cell r="A2330" t="str">
            <v>八局</v>
          </cell>
          <cell r="B2330" t="str">
            <v>螺纹钢</v>
          </cell>
          <cell r="C2330" t="str">
            <v>HRB400E Φ12 9m</v>
          </cell>
          <cell r="D2330" t="str">
            <v>吨</v>
          </cell>
          <cell r="E2330">
            <v>35</v>
          </cell>
          <cell r="F2330">
            <v>45768</v>
          </cell>
          <cell r="G2330" t="str">
            <v>（五局乐山机场项目）乐山市五通桥区冠英镇</v>
          </cell>
          <cell r="H2330" t="str">
            <v>王思思</v>
          </cell>
          <cell r="I2330">
            <v>18973190156</v>
          </cell>
        </row>
        <row r="2331">
          <cell r="A2331" t="str">
            <v>八局</v>
          </cell>
          <cell r="B2331" t="str">
            <v>螺纹钢</v>
          </cell>
          <cell r="C2331" t="str">
            <v>HRB400E Φ16 9m</v>
          </cell>
          <cell r="D2331" t="str">
            <v>吨</v>
          </cell>
          <cell r="E2331">
            <v>15</v>
          </cell>
          <cell r="F2331">
            <v>45768</v>
          </cell>
          <cell r="G2331" t="str">
            <v>（五局乐山机场项目）乐山市五通桥区冠英镇</v>
          </cell>
          <cell r="H2331" t="str">
            <v>王思思</v>
          </cell>
          <cell r="I2331">
            <v>18973190156</v>
          </cell>
        </row>
        <row r="2332">
          <cell r="A2332" t="str">
            <v>晋邦</v>
          </cell>
          <cell r="B2332" t="str">
            <v>盘螺</v>
          </cell>
          <cell r="C2332" t="str">
            <v>HRB400E Φ8</v>
          </cell>
          <cell r="D2332" t="str">
            <v>吨</v>
          </cell>
          <cell r="E2332">
            <v>4</v>
          </cell>
          <cell r="F2332">
            <v>45768</v>
          </cell>
          <cell r="G2332" t="str">
            <v>（华西萌海科创农业生态谷）成都市简阳市白金山水库</v>
          </cell>
          <cell r="H2332" t="str">
            <v>石清国</v>
          </cell>
          <cell r="I2332">
            <v>13458642015</v>
          </cell>
        </row>
        <row r="2333">
          <cell r="A2333" t="str">
            <v>晋邦</v>
          </cell>
          <cell r="B2333" t="str">
            <v>盘螺</v>
          </cell>
          <cell r="C2333" t="str">
            <v>HRB400E Φ10</v>
          </cell>
          <cell r="D2333" t="str">
            <v>吨</v>
          </cell>
          <cell r="E2333">
            <v>4</v>
          </cell>
          <cell r="F2333">
            <v>45768</v>
          </cell>
          <cell r="G2333" t="str">
            <v>（华西萌海科创农业生态谷）成都市简阳市白金山水库</v>
          </cell>
          <cell r="H2333" t="str">
            <v>石清国</v>
          </cell>
          <cell r="I2333">
            <v>13458642015</v>
          </cell>
        </row>
        <row r="2334">
          <cell r="A2334" t="str">
            <v>晋邦</v>
          </cell>
          <cell r="B2334" t="str">
            <v>盘螺</v>
          </cell>
          <cell r="C2334" t="str">
            <v>HRB400E Φ12</v>
          </cell>
          <cell r="D2334" t="str">
            <v>吨</v>
          </cell>
          <cell r="E2334">
            <v>8</v>
          </cell>
          <cell r="F2334">
            <v>45768</v>
          </cell>
          <cell r="G2334" t="str">
            <v>（华西萌海科创农业生态谷）成都市简阳市白金山水库</v>
          </cell>
          <cell r="H2334" t="str">
            <v>石清国</v>
          </cell>
          <cell r="I2334">
            <v>13458642015</v>
          </cell>
        </row>
        <row r="2335">
          <cell r="A2335" t="str">
            <v>晋邦</v>
          </cell>
          <cell r="B2335" t="str">
            <v>螺纹钢</v>
          </cell>
          <cell r="C2335" t="str">
            <v>HRB400E Φ12 9m</v>
          </cell>
          <cell r="D2335" t="str">
            <v>吨</v>
          </cell>
          <cell r="E2335">
            <v>6</v>
          </cell>
          <cell r="F2335">
            <v>45768</v>
          </cell>
          <cell r="G2335" t="str">
            <v>（华西萌海科创农业生态谷）成都市简阳市白金山水库</v>
          </cell>
          <cell r="H2335" t="str">
            <v>石清国</v>
          </cell>
          <cell r="I2335">
            <v>13458642015</v>
          </cell>
        </row>
        <row r="2336">
          <cell r="A2336" t="str">
            <v>晋邦</v>
          </cell>
          <cell r="B2336" t="str">
            <v>螺纹钢</v>
          </cell>
          <cell r="C2336" t="str">
            <v>HRB500E Φ22</v>
          </cell>
          <cell r="D2336" t="str">
            <v>吨</v>
          </cell>
          <cell r="E2336">
            <v>20</v>
          </cell>
          <cell r="F2336">
            <v>45768</v>
          </cell>
          <cell r="G2336" t="str">
            <v>（华西萌海科创农业生态谷）成都市简阳市白金山水库</v>
          </cell>
          <cell r="H2336" t="str">
            <v>石清国</v>
          </cell>
          <cell r="I2336">
            <v>13458642015</v>
          </cell>
        </row>
        <row r="2337">
          <cell r="A2337" t="str">
            <v>晋邦</v>
          </cell>
          <cell r="B2337" t="str">
            <v>螺纹钢</v>
          </cell>
          <cell r="C2337" t="str">
            <v>HRB500E Φ25</v>
          </cell>
          <cell r="D2337" t="str">
            <v>吨</v>
          </cell>
          <cell r="E2337">
            <v>25</v>
          </cell>
          <cell r="F2337">
            <v>45768</v>
          </cell>
          <cell r="G2337" t="str">
            <v>（华西萌海科创农业生态谷）成都市简阳市白金山水库</v>
          </cell>
          <cell r="H2337" t="str">
            <v>石清国</v>
          </cell>
          <cell r="I2337">
            <v>13458642015</v>
          </cell>
        </row>
        <row r="2338">
          <cell r="A2338" t="str">
            <v>晋邦</v>
          </cell>
          <cell r="B2338" t="str">
            <v>盘螺</v>
          </cell>
          <cell r="C2338" t="str">
            <v>HRB400E Φ10</v>
          </cell>
          <cell r="D2338" t="str">
            <v>吨</v>
          </cell>
          <cell r="E2338">
            <v>5</v>
          </cell>
          <cell r="F2338">
            <v>45768</v>
          </cell>
          <cell r="G2338" t="str">
            <v>(宜宾兴港三江新区长江工业园建设项目)宜宾市翠屏区宜宾汽车零部件配套产业基地(纬五路南)</v>
          </cell>
          <cell r="H2338" t="str">
            <v>李国享/王涛</v>
          </cell>
          <cell r="I2338" t="str">
            <v>17713876279/18381110677</v>
          </cell>
        </row>
        <row r="2339">
          <cell r="A2339" t="str">
            <v>晋邦</v>
          </cell>
          <cell r="B2339" t="str">
            <v>螺纹钢</v>
          </cell>
          <cell r="C2339" t="str">
            <v>HRB400E Φ18 9m</v>
          </cell>
          <cell r="D2339" t="str">
            <v>吨</v>
          </cell>
          <cell r="E2339">
            <v>30</v>
          </cell>
          <cell r="F2339">
            <v>45768</v>
          </cell>
          <cell r="G2339" t="str">
            <v>(宜宾兴港三江新区长江工业园建设项目)宜宾市翠屏区宜宾汽车零部件配套产业基地(纬五路南)</v>
          </cell>
          <cell r="H2339" t="str">
            <v>李国享/王涛</v>
          </cell>
          <cell r="I2339" t="str">
            <v>17713876279/18381110677</v>
          </cell>
        </row>
        <row r="2340">
          <cell r="A2340" t="str">
            <v>晋邦</v>
          </cell>
          <cell r="B2340" t="str">
            <v>螺纹钢</v>
          </cell>
          <cell r="C2340" t="str">
            <v>HRB400E Φ32 9m</v>
          </cell>
          <cell r="D2340" t="str">
            <v>吨</v>
          </cell>
          <cell r="E2340">
            <v>2.5</v>
          </cell>
          <cell r="F2340">
            <v>45768</v>
          </cell>
          <cell r="G2340" t="str">
            <v>（十九冶-江龙高速一分部）重庆市云阳县X886附近中国十九冶开云高速项目总包部西98米*黄岭隧道洞口</v>
          </cell>
          <cell r="H2340" t="str">
            <v>吴章红</v>
          </cell>
          <cell r="I2340">
            <v>18628165772</v>
          </cell>
        </row>
        <row r="2341">
          <cell r="A2341" t="str">
            <v>晋邦</v>
          </cell>
          <cell r="B2341" t="str">
            <v>螺纹钢</v>
          </cell>
          <cell r="C2341" t="str">
            <v>HRB400E Φ16 9m</v>
          </cell>
          <cell r="D2341" t="str">
            <v>吨</v>
          </cell>
          <cell r="E2341">
            <v>12.5</v>
          </cell>
          <cell r="F2341">
            <v>45768</v>
          </cell>
          <cell r="G2341" t="str">
            <v>（十九冶-江龙高速一分部）重庆市云阳县X886附近中国十九冶开云高速项目总包部西98米*黄岭隧道洞口</v>
          </cell>
          <cell r="H2341" t="str">
            <v>吴章红</v>
          </cell>
          <cell r="I2341">
            <v>18628165772</v>
          </cell>
        </row>
        <row r="2342">
          <cell r="A2342" t="str">
            <v>晋邦</v>
          </cell>
          <cell r="B2342" t="str">
            <v>螺纹钢</v>
          </cell>
          <cell r="C2342" t="str">
            <v>HRB400E Φ14 9m</v>
          </cell>
          <cell r="D2342" t="str">
            <v>吨</v>
          </cell>
          <cell r="E2342">
            <v>10</v>
          </cell>
          <cell r="F2342">
            <v>45768</v>
          </cell>
          <cell r="G2342" t="str">
            <v>（十九冶-江龙高速一分部）重庆市云阳县X886附近中国十九冶开云高速项目总包部西98米*黄岭隧道洞口</v>
          </cell>
          <cell r="H2342" t="str">
            <v>吴章红</v>
          </cell>
          <cell r="I2342">
            <v>18628165772</v>
          </cell>
        </row>
        <row r="2343">
          <cell r="A2343" t="str">
            <v>晋邦</v>
          </cell>
          <cell r="B2343" t="str">
            <v>高线</v>
          </cell>
          <cell r="C2343" t="str">
            <v>HPB300Φ10</v>
          </cell>
          <cell r="D2343" t="str">
            <v>吨</v>
          </cell>
          <cell r="E2343">
            <v>5</v>
          </cell>
          <cell r="F2343">
            <v>45768</v>
          </cell>
          <cell r="G2343" t="str">
            <v>（十九冶-江龙高速一分部）重庆市云阳县X886附近中国十九冶开云高速项目总包部西98米*黄岭隧道洞口</v>
          </cell>
          <cell r="H2343" t="str">
            <v>吴章红</v>
          </cell>
          <cell r="I2343">
            <v>18628165772</v>
          </cell>
        </row>
        <row r="2344">
          <cell r="A2344" t="str">
            <v>晋邦</v>
          </cell>
          <cell r="B2344" t="str">
            <v>高线</v>
          </cell>
          <cell r="C2344" t="str">
            <v>HPB300Φ8</v>
          </cell>
          <cell r="D2344" t="str">
            <v>吨</v>
          </cell>
          <cell r="E2344">
            <v>5</v>
          </cell>
          <cell r="F2344">
            <v>45768</v>
          </cell>
          <cell r="G2344" t="str">
            <v>（十九冶-江龙高速一分部）重庆市云阳县X886附近中国十九冶开云高速项目总包部西98米*黄岭隧道洞口</v>
          </cell>
          <cell r="H2344" t="str">
            <v>吴章红</v>
          </cell>
          <cell r="I2344">
            <v>18628165772</v>
          </cell>
        </row>
        <row r="2345">
          <cell r="A2345" t="str">
            <v>晋邦</v>
          </cell>
          <cell r="B2345" t="str">
            <v>螺纹钢</v>
          </cell>
          <cell r="C2345" t="str">
            <v>HRB400E Φ25 9m</v>
          </cell>
          <cell r="D2345" t="str">
            <v>吨</v>
          </cell>
          <cell r="E2345">
            <v>20</v>
          </cell>
          <cell r="F2345">
            <v>45768</v>
          </cell>
          <cell r="G2345" t="str">
            <v>（十九冶-江龙高速三分部）重庆市云阳县蔈草镇三坵田*小尖山梁场</v>
          </cell>
          <cell r="H2345" t="str">
            <v>任海军</v>
          </cell>
          <cell r="I2345">
            <v>17725037830</v>
          </cell>
        </row>
        <row r="2346">
          <cell r="A2346" t="str">
            <v>晋邦</v>
          </cell>
          <cell r="B2346" t="str">
            <v>高线</v>
          </cell>
          <cell r="C2346" t="str">
            <v>HPB300Φ10</v>
          </cell>
          <cell r="D2346" t="str">
            <v>吨</v>
          </cell>
          <cell r="E2346">
            <v>15</v>
          </cell>
          <cell r="F2346">
            <v>45768</v>
          </cell>
          <cell r="G2346" t="str">
            <v>（十九冶-江龙高速三分部）重庆市云阳县蔈草镇三坵田*小尖山梁场</v>
          </cell>
          <cell r="H2346" t="str">
            <v>任海军</v>
          </cell>
          <cell r="I2346">
            <v>17725037830</v>
          </cell>
        </row>
        <row r="2347">
          <cell r="A2347" t="str">
            <v>晋邦</v>
          </cell>
          <cell r="B2347" t="str">
            <v>盘螺</v>
          </cell>
          <cell r="C2347" t="str">
            <v>HRB400E Φ10</v>
          </cell>
          <cell r="D2347" t="str">
            <v>吨</v>
          </cell>
          <cell r="E2347">
            <v>8</v>
          </cell>
          <cell r="F2347">
            <v>45768</v>
          </cell>
          <cell r="G2347" t="str">
            <v>（十九冶-江龙高速三分部）重庆市云阳县蔈草镇三坵田*朗树湾1#桥桥面</v>
          </cell>
          <cell r="H2347" t="str">
            <v>任海军</v>
          </cell>
          <cell r="I2347">
            <v>17725037830</v>
          </cell>
        </row>
        <row r="2348">
          <cell r="A2348" t="str">
            <v>晋邦</v>
          </cell>
          <cell r="B2348" t="str">
            <v>高线</v>
          </cell>
          <cell r="C2348" t="str">
            <v>HPB300Φ10</v>
          </cell>
          <cell r="D2348" t="str">
            <v>吨</v>
          </cell>
          <cell r="E2348">
            <v>8</v>
          </cell>
          <cell r="F2348">
            <v>45768</v>
          </cell>
          <cell r="G2348" t="str">
            <v>（十九冶-江龙高速三分部）重庆市云阳县蔈草镇三坵田*朗树湾1#桥桥面</v>
          </cell>
          <cell r="H2348" t="str">
            <v>任海军</v>
          </cell>
          <cell r="I2348">
            <v>17725037830</v>
          </cell>
        </row>
        <row r="2349">
          <cell r="A2349" t="str">
            <v>晋邦</v>
          </cell>
          <cell r="B2349" t="str">
            <v>螺纹钢</v>
          </cell>
          <cell r="C2349" t="str">
            <v>HRB400E Φ12 9m</v>
          </cell>
          <cell r="D2349" t="str">
            <v>吨</v>
          </cell>
          <cell r="E2349">
            <v>40</v>
          </cell>
          <cell r="F2349">
            <v>45768</v>
          </cell>
          <cell r="G2349" t="str">
            <v>（十九冶-江龙高速三分部）重庆市云阳县龙角镇*皮家营梁场</v>
          </cell>
          <cell r="H2349" t="str">
            <v>任海军</v>
          </cell>
          <cell r="I2349">
            <v>17725037830</v>
          </cell>
        </row>
        <row r="2350">
          <cell r="A2350" t="str">
            <v>晋邦</v>
          </cell>
          <cell r="B2350" t="str">
            <v>盘螺</v>
          </cell>
          <cell r="C2350" t="str">
            <v>HRB400E Φ10</v>
          </cell>
          <cell r="D2350" t="str">
            <v>吨</v>
          </cell>
          <cell r="E2350">
            <v>15</v>
          </cell>
          <cell r="F2350">
            <v>45768</v>
          </cell>
          <cell r="G2350" t="str">
            <v>（十九冶-江龙高速三分部）重庆市云阳县龙角镇*皮家营梁场</v>
          </cell>
          <cell r="H2350" t="str">
            <v>任海军</v>
          </cell>
          <cell r="I2350">
            <v>17725037830</v>
          </cell>
        </row>
        <row r="2351">
          <cell r="A2351" t="str">
            <v>晋邦</v>
          </cell>
          <cell r="B2351" t="str">
            <v>螺纹钢</v>
          </cell>
          <cell r="C2351" t="str">
            <v>HRB400E Φ22 9m</v>
          </cell>
          <cell r="D2351" t="str">
            <v>吨</v>
          </cell>
          <cell r="E2351">
            <v>100</v>
          </cell>
          <cell r="F2351">
            <v>45768</v>
          </cell>
          <cell r="G2351" t="str">
            <v>（十九冶-江龙高速二分部）重庆市云阳县凤鸣镇平顶村*磨子坪隧道出口</v>
          </cell>
          <cell r="H2351" t="str">
            <v>张鹏</v>
          </cell>
          <cell r="I2351">
            <v>18223006448</v>
          </cell>
        </row>
        <row r="2352">
          <cell r="A2352" t="str">
            <v>晋邦</v>
          </cell>
          <cell r="B2352" t="str">
            <v>螺纹钢</v>
          </cell>
          <cell r="C2352" t="str">
            <v>HRB400E Φ14 9m</v>
          </cell>
          <cell r="D2352" t="str">
            <v>吨</v>
          </cell>
          <cell r="E2352">
            <v>30</v>
          </cell>
          <cell r="F2352">
            <v>45768</v>
          </cell>
          <cell r="G2352" t="str">
            <v>（十九冶-江龙高速二分部）重庆市云阳县凤鸣镇平顶村*磨子坪隧道出口</v>
          </cell>
          <cell r="H2352" t="str">
            <v>张鹏</v>
          </cell>
          <cell r="I2352">
            <v>18223006448</v>
          </cell>
        </row>
        <row r="2353">
          <cell r="A2353" t="str">
            <v>达钢</v>
          </cell>
          <cell r="B2353" t="str">
            <v>螺纹钢</v>
          </cell>
          <cell r="C2353" t="str">
            <v>HRB400E Φ14 9m</v>
          </cell>
          <cell r="D2353" t="str">
            <v>吨</v>
          </cell>
          <cell r="E2353">
            <v>15</v>
          </cell>
          <cell r="F2353">
            <v>45768</v>
          </cell>
          <cell r="G2353" t="str">
            <v>（五冶达州国道542项目-三工区桥梁3工段）四川省达州市达川区赵固镇水文村原村委会下300米</v>
          </cell>
          <cell r="H2353" t="str">
            <v>李代茂</v>
          </cell>
          <cell r="I2353">
            <v>18302833536</v>
          </cell>
        </row>
        <row r="2354">
          <cell r="A2354" t="str">
            <v>达钢</v>
          </cell>
          <cell r="B2354" t="str">
            <v>螺纹钢</v>
          </cell>
          <cell r="C2354" t="str">
            <v>HRB400E Φ16 9m</v>
          </cell>
          <cell r="D2354" t="str">
            <v>吨</v>
          </cell>
          <cell r="E2354">
            <v>6</v>
          </cell>
          <cell r="F2354">
            <v>45768</v>
          </cell>
          <cell r="G2354" t="str">
            <v>（五冶达州国道542项目-三工区桥梁3工段）四川省达州市达川区赵固镇水文村原村委会下300米</v>
          </cell>
          <cell r="H2354" t="str">
            <v>李代茂</v>
          </cell>
          <cell r="I2354">
            <v>18302833536</v>
          </cell>
        </row>
        <row r="2355">
          <cell r="A2355" t="str">
            <v>达钢</v>
          </cell>
          <cell r="B2355" t="str">
            <v>螺纹钢</v>
          </cell>
          <cell r="C2355" t="str">
            <v>HRB400E Φ22 9m</v>
          </cell>
          <cell r="D2355" t="str">
            <v>吨</v>
          </cell>
          <cell r="E2355">
            <v>6</v>
          </cell>
          <cell r="F2355">
            <v>45768</v>
          </cell>
          <cell r="G2355" t="str">
            <v>（五冶达州国道542项目-三工区桥梁3工段）四川省达州市达川区赵固镇水文村原村委会下300米</v>
          </cell>
          <cell r="H2355" t="str">
            <v>李代茂</v>
          </cell>
          <cell r="I2355">
            <v>18302833536</v>
          </cell>
        </row>
        <row r="2356">
          <cell r="A2356" t="str">
            <v>达钢</v>
          </cell>
          <cell r="B2356" t="str">
            <v>螺纹钢</v>
          </cell>
          <cell r="C2356" t="str">
            <v>HRB400E Φ32 9m</v>
          </cell>
          <cell r="D2356" t="str">
            <v>吨</v>
          </cell>
          <cell r="E2356">
            <v>27</v>
          </cell>
          <cell r="F2356">
            <v>45768</v>
          </cell>
          <cell r="G2356" t="str">
            <v>（五冶达州国道542项目-三工区桥梁3工段）四川省达州市达川区赵固镇水文村原村委会下300米</v>
          </cell>
          <cell r="H2356" t="str">
            <v>李代茂</v>
          </cell>
          <cell r="I2356">
            <v>18302833536</v>
          </cell>
        </row>
        <row r="2357">
          <cell r="A2357" t="str">
            <v>德胜</v>
          </cell>
          <cell r="B2357" t="str">
            <v>螺纹钢</v>
          </cell>
          <cell r="C2357" t="str">
            <v>HRB400E Φ28 12m</v>
          </cell>
          <cell r="D2357" t="str">
            <v>吨</v>
          </cell>
          <cell r="E2357">
            <v>70</v>
          </cell>
          <cell r="F2357">
            <v>45769</v>
          </cell>
          <cell r="G2357" t="str">
            <v>（中铁广州局-成渝扩容2标）四川省资阳市雁江区堪嘉镇陈家湾刘家湾大桥桥头</v>
          </cell>
          <cell r="H2357" t="str">
            <v>刘沛琦</v>
          </cell>
          <cell r="I2357">
            <v>18011784798</v>
          </cell>
        </row>
        <row r="2358">
          <cell r="A2358" t="str">
            <v>德胜</v>
          </cell>
          <cell r="B2358" t="str">
            <v>螺纹钢</v>
          </cell>
          <cell r="C2358" t="str">
            <v>HRB400E Φ28 12m</v>
          </cell>
          <cell r="D2358" t="str">
            <v>吨</v>
          </cell>
          <cell r="E2358">
            <v>35</v>
          </cell>
          <cell r="F2358">
            <v>45769</v>
          </cell>
          <cell r="G2358" t="str">
            <v>（中铁广州局-资乐高速5标）四川省乐山市井研县希望大道116号</v>
          </cell>
          <cell r="H2358" t="str">
            <v>廖俊杰</v>
          </cell>
          <cell r="I2358">
            <v>15775100965</v>
          </cell>
        </row>
        <row r="2359">
          <cell r="A2359" t="str">
            <v>德胜</v>
          </cell>
          <cell r="B2359" t="str">
            <v>螺纹钢</v>
          </cell>
          <cell r="C2359" t="str">
            <v>HRB500E Φ28 12m</v>
          </cell>
          <cell r="D2359" t="str">
            <v>吨</v>
          </cell>
          <cell r="E2359">
            <v>15</v>
          </cell>
          <cell r="F2359">
            <v>45769</v>
          </cell>
          <cell r="G2359" t="str">
            <v>（中铁北京局-资乐高速6标）四川省乐山市市中区土主镇资乐高速TJ6标项目试验室</v>
          </cell>
          <cell r="H2359" t="str">
            <v>刘岩</v>
          </cell>
          <cell r="I2359">
            <v>18543566469</v>
          </cell>
        </row>
        <row r="2360">
          <cell r="A2360" t="str">
            <v>德胜</v>
          </cell>
          <cell r="B2360" t="str">
            <v>螺纹钢</v>
          </cell>
          <cell r="C2360" t="str">
            <v>HRB400E Φ28 12m</v>
          </cell>
          <cell r="D2360" t="str">
            <v>吨</v>
          </cell>
          <cell r="E2360">
            <v>20</v>
          </cell>
          <cell r="F2360">
            <v>45769</v>
          </cell>
          <cell r="G2360" t="str">
            <v>（中铁北京局-资乐高速6标）四川省乐山市市中区土主镇资乐高速TJ6标项目试验室</v>
          </cell>
          <cell r="H2360" t="str">
            <v>刘岩</v>
          </cell>
          <cell r="I2360">
            <v>18543566469</v>
          </cell>
        </row>
        <row r="2361">
          <cell r="A2361" t="str">
            <v>德胜</v>
          </cell>
          <cell r="B2361" t="str">
            <v>螺纹钢</v>
          </cell>
          <cell r="C2361" t="str">
            <v>HRB400EФ25*9m</v>
          </cell>
          <cell r="D2361" t="str">
            <v>吨</v>
          </cell>
          <cell r="E2361">
            <v>2</v>
          </cell>
          <cell r="F2361">
            <v>45769</v>
          </cell>
          <cell r="G2361" t="str">
            <v>四川省南充市营山县咸安大道成都元泽环境技术有限公司营山分公司（中核华兴市政道路项目部）</v>
          </cell>
          <cell r="H2361" t="str">
            <v>黎家敏</v>
          </cell>
          <cell r="I2361" t="str">
            <v>15082798787</v>
          </cell>
        </row>
        <row r="2362">
          <cell r="A2362" t="str">
            <v>德胜</v>
          </cell>
          <cell r="B2362" t="str">
            <v>螺纹钢</v>
          </cell>
          <cell r="C2362" t="str">
            <v>HRB400EФ28*9m</v>
          </cell>
          <cell r="D2362" t="str">
            <v>吨</v>
          </cell>
          <cell r="E2362">
            <v>55</v>
          </cell>
          <cell r="F2362">
            <v>45769</v>
          </cell>
          <cell r="G2362" t="str">
            <v>四川省南充市营山县咸安大道成都元泽环境技术有限公司营山分公司（中核华兴市政道路项目部）</v>
          </cell>
          <cell r="H2362" t="str">
            <v>黎家敏</v>
          </cell>
          <cell r="I2362" t="str">
            <v>15082798787</v>
          </cell>
        </row>
        <row r="2363">
          <cell r="A2363" t="str">
            <v>德胜</v>
          </cell>
          <cell r="B2363" t="str">
            <v>螺纹钢</v>
          </cell>
          <cell r="C2363" t="str">
            <v>HRB400EФ32*9m</v>
          </cell>
          <cell r="D2363" t="str">
            <v>吨</v>
          </cell>
          <cell r="E2363">
            <v>13</v>
          </cell>
          <cell r="F2363">
            <v>45769</v>
          </cell>
          <cell r="G2363" t="str">
            <v>四川省南充市营山县咸安大道成都元泽环境技术有限公司营山分公司（中核华兴市政道路项目部）</v>
          </cell>
          <cell r="H2363" t="str">
            <v>黎家敏</v>
          </cell>
          <cell r="I2363" t="str">
            <v>15082798787</v>
          </cell>
        </row>
        <row r="2364">
          <cell r="A2364" t="str">
            <v>德胜</v>
          </cell>
          <cell r="B2364" t="str">
            <v>螺纹钢</v>
          </cell>
          <cell r="C2364" t="str">
            <v>HRB400E Φ14 9m</v>
          </cell>
          <cell r="D2364" t="str">
            <v>吨</v>
          </cell>
          <cell r="E2364">
            <v>8</v>
          </cell>
          <cell r="F2364">
            <v>45769</v>
          </cell>
          <cell r="G2364" t="str">
            <v>（华西简阳西城嘉苑）四川省成都市简阳市简城街道高屋村</v>
          </cell>
          <cell r="H2364" t="str">
            <v>张瀚镭</v>
          </cell>
          <cell r="I2364">
            <v>15884666220</v>
          </cell>
        </row>
        <row r="2365">
          <cell r="A2365" t="str">
            <v>德胜</v>
          </cell>
          <cell r="B2365" t="str">
            <v>螺纹钢</v>
          </cell>
          <cell r="C2365" t="str">
            <v>HRB400E Φ16 9m</v>
          </cell>
          <cell r="D2365" t="str">
            <v>吨</v>
          </cell>
          <cell r="E2365">
            <v>15</v>
          </cell>
          <cell r="F2365">
            <v>45769</v>
          </cell>
          <cell r="G2365" t="str">
            <v>（华西简阳西城嘉苑）四川省成都市简阳市简城街道高屋村</v>
          </cell>
          <cell r="H2365" t="str">
            <v>张瀚镭</v>
          </cell>
          <cell r="I2365">
            <v>15884666220</v>
          </cell>
        </row>
        <row r="2366">
          <cell r="A2366" t="str">
            <v>德胜</v>
          </cell>
          <cell r="B2366" t="str">
            <v>螺纹钢</v>
          </cell>
          <cell r="C2366" t="str">
            <v>HRB400E Φ18 9m</v>
          </cell>
          <cell r="D2366" t="str">
            <v>吨</v>
          </cell>
          <cell r="E2366">
            <v>18</v>
          </cell>
          <cell r="F2366">
            <v>45769</v>
          </cell>
          <cell r="G2366" t="str">
            <v>（华西简阳西城嘉苑）四川省成都市简阳市简城街道高屋村</v>
          </cell>
          <cell r="H2366" t="str">
            <v>张瀚镭</v>
          </cell>
          <cell r="I2366">
            <v>15884666220</v>
          </cell>
        </row>
        <row r="2367">
          <cell r="A2367" t="str">
            <v>德胜</v>
          </cell>
          <cell r="B2367" t="str">
            <v>螺纹钢</v>
          </cell>
          <cell r="C2367" t="str">
            <v>HRB400E Φ20 9m</v>
          </cell>
          <cell r="D2367" t="str">
            <v>吨</v>
          </cell>
          <cell r="E2367">
            <v>8</v>
          </cell>
          <cell r="F2367">
            <v>45769</v>
          </cell>
          <cell r="G2367" t="str">
            <v>（华西简阳西城嘉苑）四川省成都市简阳市简城街道高屋村</v>
          </cell>
          <cell r="H2367" t="str">
            <v>张瀚镭</v>
          </cell>
          <cell r="I2367">
            <v>15884666220</v>
          </cell>
        </row>
        <row r="2368">
          <cell r="A2368" t="str">
            <v>德胜</v>
          </cell>
          <cell r="B2368" t="str">
            <v>螺纹钢</v>
          </cell>
          <cell r="C2368" t="str">
            <v>HRB400E Φ22 9m</v>
          </cell>
          <cell r="D2368" t="str">
            <v>吨</v>
          </cell>
          <cell r="E2368">
            <v>7</v>
          </cell>
          <cell r="F2368">
            <v>45769</v>
          </cell>
          <cell r="G2368" t="str">
            <v>（华西简阳西城嘉苑）四川省成都市简阳市简城街道高屋村</v>
          </cell>
          <cell r="H2368" t="str">
            <v>张瀚镭</v>
          </cell>
          <cell r="I2368">
            <v>15884666220</v>
          </cell>
        </row>
        <row r="2369">
          <cell r="A2369" t="str">
            <v>德胜</v>
          </cell>
          <cell r="B2369" t="str">
            <v>螺纹钢</v>
          </cell>
          <cell r="C2369" t="str">
            <v>HRB400E Φ25 9m</v>
          </cell>
          <cell r="D2369" t="str">
            <v>吨</v>
          </cell>
          <cell r="E2369">
            <v>15</v>
          </cell>
          <cell r="F2369">
            <v>45769</v>
          </cell>
          <cell r="G2369" t="str">
            <v>（华西简阳西城嘉苑）四川省成都市简阳市简城街道高屋村</v>
          </cell>
          <cell r="H2369" t="str">
            <v>张瀚镭</v>
          </cell>
          <cell r="I2369">
            <v>15884666220</v>
          </cell>
        </row>
        <row r="2370">
          <cell r="A2370" t="str">
            <v>八局</v>
          </cell>
          <cell r="B2370" t="str">
            <v>螺纹钢</v>
          </cell>
          <cell r="C2370" t="str">
            <v>HRB500E Φ25 12m</v>
          </cell>
          <cell r="D2370" t="str">
            <v>吨</v>
          </cell>
          <cell r="E2370">
            <v>35</v>
          </cell>
          <cell r="F2370">
            <v>45769</v>
          </cell>
          <cell r="G2370" t="str">
            <v>（中铁广州局-资乐高速5标）四川省乐山市井研县希望大道116号</v>
          </cell>
          <cell r="H2370" t="str">
            <v>廖俊杰</v>
          </cell>
          <cell r="I2370">
            <v>15775100965</v>
          </cell>
        </row>
        <row r="2371">
          <cell r="A2371" t="str">
            <v>八局</v>
          </cell>
          <cell r="B2371" t="str">
            <v>螺纹钢</v>
          </cell>
          <cell r="C2371" t="str">
            <v>HRB400E Φ25 12m</v>
          </cell>
          <cell r="D2371" t="str">
            <v>吨</v>
          </cell>
          <cell r="E2371">
            <v>35</v>
          </cell>
          <cell r="F2371">
            <v>45769</v>
          </cell>
          <cell r="G2371" t="str">
            <v>（中铁五局-成渝扩容3标）四川省资阳市雁江区伍隍镇铺子村雁江区X138</v>
          </cell>
          <cell r="H2371" t="str">
            <v>王健</v>
          </cell>
          <cell r="I2371">
            <v>17726168395</v>
          </cell>
        </row>
        <row r="2372">
          <cell r="A2372" t="str">
            <v>八局</v>
          </cell>
          <cell r="B2372" t="str">
            <v>螺纹钢</v>
          </cell>
          <cell r="C2372" t="str">
            <v>HRB500EФ25*9m</v>
          </cell>
          <cell r="D2372" t="str">
            <v>吨</v>
          </cell>
          <cell r="E2372">
            <v>210</v>
          </cell>
          <cell r="F2372">
            <v>45769</v>
          </cell>
          <cell r="G2372" t="str">
            <v>（中铁六局呼和公司康新高速TJ4-2标）四川省甘孜藏族自治州康定市新都桥镇东俄罗三村中建八局搅拌站旁</v>
          </cell>
          <cell r="H2372" t="str">
            <v>许文刚</v>
          </cell>
          <cell r="I2372">
            <v>15848808186</v>
          </cell>
        </row>
        <row r="2373">
          <cell r="A2373" t="str">
            <v>八局</v>
          </cell>
          <cell r="B2373" t="str">
            <v>螺纹钢</v>
          </cell>
          <cell r="C2373" t="str">
            <v>HRB400EФ22*9m</v>
          </cell>
          <cell r="D2373" t="str">
            <v>吨</v>
          </cell>
          <cell r="E2373">
            <v>35</v>
          </cell>
          <cell r="F2373">
            <v>45769</v>
          </cell>
          <cell r="G2373" t="str">
            <v>（中铁一局四建康新高速TJ1-2标）四川省甘孜州康定市318国道玉顶积雪观景台旁</v>
          </cell>
          <cell r="H2373" t="str">
            <v>李波</v>
          </cell>
          <cell r="I2373">
            <v>13679069325</v>
          </cell>
        </row>
        <row r="2374">
          <cell r="A2374" t="str">
            <v>八局</v>
          </cell>
          <cell r="B2374" t="str">
            <v>螺纹钢</v>
          </cell>
          <cell r="C2374" t="str">
            <v>HRB400EФ22*9m</v>
          </cell>
          <cell r="D2374" t="str">
            <v>吨</v>
          </cell>
          <cell r="E2374">
            <v>35</v>
          </cell>
          <cell r="F2374">
            <v>45769</v>
          </cell>
          <cell r="G2374" t="str">
            <v>（中铁一局四公司康新高速TJ1-1标康定隧道）四川省甘孜州康定市榆林街道甘孜州博物馆旁</v>
          </cell>
          <cell r="H2374" t="str">
            <v>王德华</v>
          </cell>
          <cell r="I2374">
            <v>18008085797</v>
          </cell>
        </row>
        <row r="2375">
          <cell r="A2375" t="str">
            <v>成实</v>
          </cell>
          <cell r="B2375" t="str">
            <v>盘圆</v>
          </cell>
          <cell r="C2375" t="str">
            <v>HPB300Ф8</v>
          </cell>
          <cell r="D2375" t="str">
            <v>吨</v>
          </cell>
          <cell r="E2375">
            <v>17</v>
          </cell>
          <cell r="F2375">
            <v>45769</v>
          </cell>
          <cell r="G2375" t="str">
            <v>（中铁一局四建康新高速TJ1-2标）四川省甘孜州康定市318国道玉顶积雪观景台旁</v>
          </cell>
          <cell r="H2375" t="str">
            <v>李波</v>
          </cell>
          <cell r="I2375">
            <v>13679069325</v>
          </cell>
        </row>
        <row r="2376">
          <cell r="A2376" t="str">
            <v>成实</v>
          </cell>
          <cell r="B2376" t="str">
            <v>盘圆</v>
          </cell>
          <cell r="C2376" t="str">
            <v>HPB300Ф12</v>
          </cell>
          <cell r="D2376" t="str">
            <v>吨</v>
          </cell>
          <cell r="E2376">
            <v>17</v>
          </cell>
          <cell r="F2376">
            <v>45769</v>
          </cell>
          <cell r="G2376" t="str">
            <v>（中铁一局四建康新高速TJ1-2标）四川省甘孜州康定市318国道玉顶积雪观景台旁</v>
          </cell>
          <cell r="H2376" t="str">
            <v>李波</v>
          </cell>
          <cell r="I2376">
            <v>13679069325</v>
          </cell>
        </row>
        <row r="2377">
          <cell r="A2377" t="str">
            <v>晋邦</v>
          </cell>
          <cell r="B2377" t="str">
            <v>螺纹钢</v>
          </cell>
          <cell r="C2377" t="str">
            <v>HRB400E Φ16 9m</v>
          </cell>
          <cell r="D2377" t="str">
            <v>吨</v>
          </cell>
          <cell r="E2377">
            <v>30</v>
          </cell>
          <cell r="F2377">
            <v>45769</v>
          </cell>
          <cell r="G2377" t="str">
            <v>（十九冶-江龙高速二分部）重庆市云阳县宝坪镇双塆村*宝坪梁场</v>
          </cell>
          <cell r="H2377" t="str">
            <v>张鹏</v>
          </cell>
          <cell r="I2377">
            <v>18223006448</v>
          </cell>
        </row>
        <row r="2378">
          <cell r="A2378" t="str">
            <v>晋邦</v>
          </cell>
          <cell r="B2378" t="str">
            <v>螺纹钢</v>
          </cell>
          <cell r="C2378" t="str">
            <v>HRB400E Φ12 9m</v>
          </cell>
          <cell r="D2378" t="str">
            <v>吨</v>
          </cell>
          <cell r="E2378">
            <v>40</v>
          </cell>
          <cell r="F2378">
            <v>45769</v>
          </cell>
          <cell r="G2378" t="str">
            <v>（十九冶-江龙高速二分部）重庆市云阳县宝坪镇双塆村*宝坪梁场</v>
          </cell>
          <cell r="H2378" t="str">
            <v>张鹏</v>
          </cell>
          <cell r="I2378">
            <v>18223006448</v>
          </cell>
        </row>
        <row r="2379">
          <cell r="A2379" t="str">
            <v>晋邦</v>
          </cell>
          <cell r="B2379" t="str">
            <v>螺纹钢</v>
          </cell>
          <cell r="C2379" t="str">
            <v>HRB400E Φ12 9m</v>
          </cell>
          <cell r="D2379" t="str">
            <v>吨</v>
          </cell>
          <cell r="E2379">
            <v>12</v>
          </cell>
          <cell r="F2379">
            <v>45769</v>
          </cell>
          <cell r="G2379" t="str">
            <v>（十九冶-江龙高速二分部）重庆市云阳县普安乡佛手村*磨刀溪大桥</v>
          </cell>
          <cell r="H2379" t="str">
            <v>张鹏</v>
          </cell>
          <cell r="I2379">
            <v>18223006448</v>
          </cell>
        </row>
        <row r="2380">
          <cell r="A2380" t="str">
            <v>晋邦</v>
          </cell>
          <cell r="B2380" t="str">
            <v>高线</v>
          </cell>
          <cell r="C2380" t="str">
            <v>HPB300 Φ8</v>
          </cell>
          <cell r="D2380" t="str">
            <v>吨</v>
          </cell>
          <cell r="E2380">
            <v>2</v>
          </cell>
          <cell r="F2380">
            <v>45770</v>
          </cell>
          <cell r="G2380" t="str">
            <v>（华西简阳西城嘉苑）四川省成都市简阳市简城街道高屋村</v>
          </cell>
          <cell r="H2380" t="str">
            <v>张瀚镭</v>
          </cell>
          <cell r="I2380">
            <v>15884666220</v>
          </cell>
        </row>
        <row r="2381">
          <cell r="A2381" t="str">
            <v>晋邦</v>
          </cell>
          <cell r="B2381" t="str">
            <v>盘螺</v>
          </cell>
          <cell r="C2381" t="str">
            <v>HRB400E Φ8</v>
          </cell>
          <cell r="D2381" t="str">
            <v>吨</v>
          </cell>
          <cell r="E2381">
            <v>5</v>
          </cell>
          <cell r="F2381">
            <v>45770</v>
          </cell>
          <cell r="G2381" t="str">
            <v>（华西简阳西城嘉苑）四川省成都市简阳市简城街道高屋村</v>
          </cell>
          <cell r="H2381" t="str">
            <v>张瀚镭</v>
          </cell>
          <cell r="I2381">
            <v>15884666220</v>
          </cell>
        </row>
        <row r="2382">
          <cell r="A2382" t="str">
            <v>晋邦</v>
          </cell>
          <cell r="B2382" t="str">
            <v>盘螺</v>
          </cell>
          <cell r="C2382" t="str">
            <v>HRB400E Φ10</v>
          </cell>
          <cell r="D2382" t="str">
            <v>吨</v>
          </cell>
          <cell r="E2382">
            <v>8</v>
          </cell>
          <cell r="F2382">
            <v>45770</v>
          </cell>
          <cell r="G2382" t="str">
            <v>（华西简阳西城嘉苑）四川省成都市简阳市简城街道高屋村</v>
          </cell>
          <cell r="H2382" t="str">
            <v>张瀚镭</v>
          </cell>
          <cell r="I2382">
            <v>15884666220</v>
          </cell>
        </row>
        <row r="2383">
          <cell r="A2383" t="str">
            <v>晋邦</v>
          </cell>
          <cell r="B2383" t="str">
            <v>螺纹钢</v>
          </cell>
          <cell r="C2383" t="str">
            <v>HRB400E Φ20 9m</v>
          </cell>
          <cell r="D2383" t="str">
            <v>吨</v>
          </cell>
          <cell r="E2383">
            <v>22</v>
          </cell>
          <cell r="F2383">
            <v>45770</v>
          </cell>
          <cell r="G2383" t="str">
            <v>（华西简阳西城嘉苑）四川省成都市简阳市简城街道高屋村</v>
          </cell>
          <cell r="H2383" t="str">
            <v>张瀚镭</v>
          </cell>
          <cell r="I2383">
            <v>15884666220</v>
          </cell>
        </row>
        <row r="2384">
          <cell r="A2384" t="str">
            <v>晋邦</v>
          </cell>
          <cell r="B2384" t="str">
            <v>盘螺</v>
          </cell>
          <cell r="C2384" t="str">
            <v>HRB400E Φ6</v>
          </cell>
          <cell r="D2384" t="str">
            <v>吨</v>
          </cell>
          <cell r="E2384">
            <v>2</v>
          </cell>
          <cell r="F2384">
            <v>45770</v>
          </cell>
          <cell r="G2384" t="str">
            <v>（商投建工达州中医药科技园-1工区）达州市通川区达州中医药职业学院犀牛大道北段</v>
          </cell>
          <cell r="H2384" t="str">
            <v>程黄刚</v>
          </cell>
          <cell r="I2384">
            <v>15108211617</v>
          </cell>
        </row>
        <row r="2385">
          <cell r="A2385" t="str">
            <v>晋邦</v>
          </cell>
          <cell r="B2385" t="str">
            <v>盘螺</v>
          </cell>
          <cell r="C2385" t="str">
            <v>HRB400E Φ8</v>
          </cell>
          <cell r="D2385" t="str">
            <v>吨</v>
          </cell>
          <cell r="E2385">
            <v>8</v>
          </cell>
          <cell r="F2385">
            <v>45770</v>
          </cell>
          <cell r="G2385" t="str">
            <v>（商投建工达州中医药科技园-1工区）达州市通川区达州中医药职业学院犀牛大道北段</v>
          </cell>
          <cell r="H2385" t="str">
            <v>程黄刚</v>
          </cell>
          <cell r="I2385">
            <v>15108211617</v>
          </cell>
        </row>
        <row r="2386">
          <cell r="A2386" t="str">
            <v>晋邦</v>
          </cell>
          <cell r="B2386" t="str">
            <v>盘螺</v>
          </cell>
          <cell r="C2386" t="str">
            <v>HRB400E Φ10</v>
          </cell>
          <cell r="D2386" t="str">
            <v>吨</v>
          </cell>
          <cell r="E2386">
            <v>8</v>
          </cell>
          <cell r="F2386">
            <v>45770</v>
          </cell>
          <cell r="G2386" t="str">
            <v>（商投建工达州中医药科技园-1工区）达州市通川区达州中医药职业学院犀牛大道北段</v>
          </cell>
          <cell r="H2386" t="str">
            <v>程黄刚</v>
          </cell>
          <cell r="I2386">
            <v>15108211617</v>
          </cell>
        </row>
        <row r="2387">
          <cell r="A2387" t="str">
            <v>晋邦</v>
          </cell>
          <cell r="B2387" t="str">
            <v>螺纹钢</v>
          </cell>
          <cell r="C2387" t="str">
            <v>HRB400E Φ14 9m</v>
          </cell>
          <cell r="D2387" t="str">
            <v>吨</v>
          </cell>
          <cell r="E2387">
            <v>3</v>
          </cell>
          <cell r="F2387">
            <v>45770</v>
          </cell>
          <cell r="G2387" t="str">
            <v>（商投建工达州中医药科技园-1工区）达州市通川区达州中医药职业学院犀牛大道北段</v>
          </cell>
          <cell r="H2387" t="str">
            <v>程黄刚</v>
          </cell>
          <cell r="I2387">
            <v>15108211617</v>
          </cell>
        </row>
        <row r="2388">
          <cell r="A2388" t="str">
            <v>晋邦</v>
          </cell>
          <cell r="B2388" t="str">
            <v>螺纹钢</v>
          </cell>
          <cell r="C2388" t="str">
            <v>HRB400E Φ18 9m</v>
          </cell>
          <cell r="D2388" t="str">
            <v>吨</v>
          </cell>
          <cell r="E2388">
            <v>7</v>
          </cell>
          <cell r="F2388">
            <v>45770</v>
          </cell>
          <cell r="G2388" t="str">
            <v>（商投建工达州中医药科技园-1工区）达州市通川区达州中医药职业学院犀牛大道北段</v>
          </cell>
          <cell r="H2388" t="str">
            <v>程黄刚</v>
          </cell>
          <cell r="I2388">
            <v>15108211617</v>
          </cell>
        </row>
        <row r="2389">
          <cell r="A2389" t="str">
            <v>晋邦</v>
          </cell>
          <cell r="B2389" t="str">
            <v>螺纹钢</v>
          </cell>
          <cell r="C2389" t="str">
            <v>HRB400E Φ22 9m</v>
          </cell>
          <cell r="D2389" t="str">
            <v>吨</v>
          </cell>
          <cell r="E2389">
            <v>8</v>
          </cell>
          <cell r="F2389">
            <v>45770</v>
          </cell>
          <cell r="G2389" t="str">
            <v>（商投建工达州中医药科技园-1工区）达州市通川区达州中医药职业学院犀牛大道北段</v>
          </cell>
          <cell r="H2389" t="str">
            <v>程黄刚</v>
          </cell>
          <cell r="I2389">
            <v>15108211617</v>
          </cell>
        </row>
        <row r="2390">
          <cell r="A2390" t="str">
            <v>德胜</v>
          </cell>
          <cell r="B2390" t="str">
            <v>螺纹钢</v>
          </cell>
          <cell r="C2390" t="str">
            <v>HRB400E Φ16 9m</v>
          </cell>
          <cell r="D2390" t="str">
            <v>吨</v>
          </cell>
          <cell r="E2390">
            <v>35</v>
          </cell>
          <cell r="F2390">
            <v>45770</v>
          </cell>
          <cell r="G2390" t="str">
            <v>（华西简阳西城嘉苑）四川省成都市简阳市简城街道高屋村</v>
          </cell>
          <cell r="H2390" t="str">
            <v>张瀚镭</v>
          </cell>
          <cell r="I2390">
            <v>15884666220</v>
          </cell>
        </row>
        <row r="2391">
          <cell r="A2391" t="str">
            <v>德胜</v>
          </cell>
          <cell r="B2391" t="str">
            <v>螺纹钢</v>
          </cell>
          <cell r="C2391" t="str">
            <v>HRB400E Φ20 9m</v>
          </cell>
          <cell r="D2391" t="str">
            <v>吨</v>
          </cell>
          <cell r="E2391">
            <v>70</v>
          </cell>
          <cell r="F2391">
            <v>45770</v>
          </cell>
          <cell r="G2391" t="str">
            <v>（华西简阳西城嘉苑）四川省成都市简阳市简城街道高屋村</v>
          </cell>
          <cell r="H2391" t="str">
            <v>张瀚镭</v>
          </cell>
          <cell r="I2391">
            <v>15884666220</v>
          </cell>
        </row>
        <row r="2392">
          <cell r="A2392" t="str">
            <v>德胜</v>
          </cell>
          <cell r="B2392" t="str">
            <v>螺纹钢</v>
          </cell>
          <cell r="C2392" t="str">
            <v>HRB400E Φ16 9m</v>
          </cell>
          <cell r="D2392" t="str">
            <v>吨</v>
          </cell>
          <cell r="E2392">
            <v>35</v>
          </cell>
          <cell r="F2392">
            <v>45770</v>
          </cell>
          <cell r="G2392" t="str">
            <v>(宜宾兴港三江新区长江工业园建设项目-M2地块)宜宾市翠屏区宜宾汽车零部件配套产业基地(纬五路南)</v>
          </cell>
          <cell r="H2392" t="str">
            <v>严石林</v>
          </cell>
          <cell r="I2392">
            <v>15924731822</v>
          </cell>
        </row>
        <row r="2393">
          <cell r="A2393" t="str">
            <v>德胜</v>
          </cell>
          <cell r="B2393" t="str">
            <v>螺纹钢</v>
          </cell>
          <cell r="C2393" t="str">
            <v>HRB400E Φ16 12m</v>
          </cell>
          <cell r="D2393" t="str">
            <v>吨</v>
          </cell>
          <cell r="E2393">
            <v>70</v>
          </cell>
          <cell r="F2393">
            <v>45770</v>
          </cell>
          <cell r="G2393" t="str">
            <v>(宜宾兴港三江新区长江工业园建设项目-M2地块)宜宾市翠屏区宜宾汽车零部件配套产业基地(纬五路南)</v>
          </cell>
          <cell r="H2393" t="str">
            <v>严石林</v>
          </cell>
          <cell r="I2393">
            <v>15924731822</v>
          </cell>
        </row>
        <row r="2394">
          <cell r="A2394" t="str">
            <v>德胜</v>
          </cell>
          <cell r="B2394" t="str">
            <v>螺纹钢</v>
          </cell>
          <cell r="C2394" t="str">
            <v>HRB400E Φ18 12m</v>
          </cell>
          <cell r="D2394" t="str">
            <v>吨</v>
          </cell>
          <cell r="E2394">
            <v>35</v>
          </cell>
          <cell r="F2394">
            <v>45770</v>
          </cell>
          <cell r="G2394" t="str">
            <v>(宜宾兴港三江新区长江工业园建设项目-M2地块)宜宾市翠屏区宜宾汽车零部件配套产业基地(纬五路南)</v>
          </cell>
          <cell r="H2394" t="str">
            <v>严石林</v>
          </cell>
          <cell r="I2394">
            <v>15924731822</v>
          </cell>
        </row>
        <row r="2395">
          <cell r="A2395" t="str">
            <v>德胜</v>
          </cell>
          <cell r="B2395" t="str">
            <v>螺纹钢</v>
          </cell>
          <cell r="C2395" t="str">
            <v>HRB400E Φ18 12m</v>
          </cell>
          <cell r="D2395" t="str">
            <v>吨</v>
          </cell>
          <cell r="E2395">
            <v>105</v>
          </cell>
          <cell r="F2395">
            <v>45770</v>
          </cell>
          <cell r="G2395" t="str">
            <v>(宜宾兴港三江新区长江工业园建设项目-11#厂房)宜宾市翠屏区宜宾汽车零部件配套产业基地(纬五路南)</v>
          </cell>
          <cell r="H2395" t="str">
            <v>严石林</v>
          </cell>
          <cell r="I2395">
            <v>15924731822</v>
          </cell>
        </row>
        <row r="2396">
          <cell r="A2396" t="str">
            <v>德胜</v>
          </cell>
          <cell r="B2396" t="str">
            <v>螺纹钢</v>
          </cell>
          <cell r="C2396" t="str">
            <v>HRB400E Φ14 12m</v>
          </cell>
          <cell r="D2396" t="str">
            <v>吨</v>
          </cell>
          <cell r="E2396">
            <v>12</v>
          </cell>
          <cell r="F2396">
            <v>45770</v>
          </cell>
          <cell r="G2396" t="str">
            <v>(宜宾兴港三江新区长江工业园建设项目-9#厂房)宜宾市翠屏区宜宾汽车零部件配套产业基地(纬五路南)</v>
          </cell>
          <cell r="H2396" t="str">
            <v>严石林</v>
          </cell>
          <cell r="I2396">
            <v>15924731822</v>
          </cell>
        </row>
        <row r="2397">
          <cell r="A2397" t="str">
            <v>德胜</v>
          </cell>
          <cell r="B2397" t="str">
            <v>螺纹钢</v>
          </cell>
          <cell r="C2397" t="str">
            <v>HRB400E Φ22 12m</v>
          </cell>
          <cell r="D2397" t="str">
            <v>吨</v>
          </cell>
          <cell r="E2397">
            <v>75</v>
          </cell>
          <cell r="F2397">
            <v>45770</v>
          </cell>
          <cell r="G2397" t="str">
            <v>(宜宾兴港三江新区长江工业园建设项目-9#厂房)宜宾市翠屏区宜宾汽车零部件配套产业基地(纬五路南)</v>
          </cell>
          <cell r="H2397" t="str">
            <v>严石林</v>
          </cell>
          <cell r="I2397">
            <v>15924731822</v>
          </cell>
        </row>
        <row r="2398">
          <cell r="A2398" t="str">
            <v>德胜</v>
          </cell>
          <cell r="B2398" t="str">
            <v>螺纹钢</v>
          </cell>
          <cell r="C2398" t="str">
            <v>HRB400E Φ25 12m</v>
          </cell>
          <cell r="D2398" t="str">
            <v>吨</v>
          </cell>
          <cell r="E2398">
            <v>18</v>
          </cell>
          <cell r="F2398">
            <v>45770</v>
          </cell>
          <cell r="G2398" t="str">
            <v>(宜宾兴港三江新区长江工业园建设项目-9#厂房)宜宾市翠屏区宜宾汽车零部件配套产业基地(纬五路南)</v>
          </cell>
          <cell r="H2398" t="str">
            <v>严石林</v>
          </cell>
          <cell r="I2398">
            <v>15924731822</v>
          </cell>
        </row>
        <row r="2399">
          <cell r="A2399" t="str">
            <v>成实</v>
          </cell>
          <cell r="B2399" t="str">
            <v>螺纹钢</v>
          </cell>
          <cell r="C2399" t="str">
            <v>HRB400EФ20*9m</v>
          </cell>
          <cell r="D2399" t="str">
            <v>吨</v>
          </cell>
          <cell r="E2399">
            <v>23</v>
          </cell>
          <cell r="F2399">
            <v>45770</v>
          </cell>
          <cell r="G2399" t="str">
            <v>（成铁西物-黄龙九寨站项目）四川省阿坝藏族羌族自治州松潘县川主寺镇（司机拍摄签收小票时需设置时间及地点水印）</v>
          </cell>
          <cell r="H2399" t="str">
            <v>黄永福</v>
          </cell>
          <cell r="I2399" t="str">
            <v>15982823571</v>
          </cell>
        </row>
        <row r="2400">
          <cell r="A2400" t="str">
            <v>成实</v>
          </cell>
          <cell r="B2400" t="str">
            <v>螺纹钢</v>
          </cell>
          <cell r="C2400" t="str">
            <v>HRB400EФ12*9m</v>
          </cell>
          <cell r="D2400" t="str">
            <v>吨</v>
          </cell>
          <cell r="E2400">
            <v>60</v>
          </cell>
          <cell r="F2400">
            <v>45770</v>
          </cell>
          <cell r="G2400" t="str">
            <v>（中核中原-温江北林医养综合体项目）四川省成都市温江区万春大道第三人民医院东</v>
          </cell>
          <cell r="H2400" t="str">
            <v>蔡杰</v>
          </cell>
          <cell r="I2400">
            <v>18875129329</v>
          </cell>
        </row>
        <row r="2401">
          <cell r="A2401" t="str">
            <v>成实</v>
          </cell>
          <cell r="B2401" t="str">
            <v>螺纹钢</v>
          </cell>
          <cell r="C2401" t="str">
            <v>HRB400EФ14*9m</v>
          </cell>
          <cell r="D2401" t="str">
            <v>吨</v>
          </cell>
          <cell r="E2401">
            <v>3</v>
          </cell>
          <cell r="F2401">
            <v>45770</v>
          </cell>
          <cell r="G2401" t="str">
            <v>（中核中原-温江北林医养综合体项目）四川省成都市温江区万春大道第三人民医院东</v>
          </cell>
          <cell r="H2401" t="str">
            <v>蔡杰</v>
          </cell>
          <cell r="I2401">
            <v>18875129329</v>
          </cell>
        </row>
        <row r="2402">
          <cell r="A2402" t="str">
            <v>成实</v>
          </cell>
          <cell r="B2402" t="str">
            <v>螺纹钢</v>
          </cell>
          <cell r="C2402" t="str">
            <v>HRB400EФ20*9m</v>
          </cell>
          <cell r="D2402" t="str">
            <v>吨</v>
          </cell>
          <cell r="E2402">
            <v>10</v>
          </cell>
          <cell r="F2402">
            <v>45770</v>
          </cell>
          <cell r="G2402" t="str">
            <v>（中核中原-温江北林医养综合体项目）四川省成都市温江区万春大道第三人民医院东</v>
          </cell>
          <cell r="H2402" t="str">
            <v>蔡杰</v>
          </cell>
          <cell r="I2402">
            <v>18875129329</v>
          </cell>
        </row>
        <row r="2403">
          <cell r="A2403" t="str">
            <v>成实</v>
          </cell>
          <cell r="B2403" t="str">
            <v>螺纹钢</v>
          </cell>
          <cell r="C2403" t="str">
            <v>HRB400EФ22*9m</v>
          </cell>
          <cell r="D2403" t="str">
            <v>吨</v>
          </cell>
          <cell r="E2403">
            <v>20</v>
          </cell>
          <cell r="F2403">
            <v>45770</v>
          </cell>
          <cell r="G2403" t="str">
            <v>（中核中原-温江北林医养综合体项目）四川省成都市温江区万春大道第三人民医院东</v>
          </cell>
          <cell r="H2403" t="str">
            <v>蔡杰</v>
          </cell>
          <cell r="I2403">
            <v>18875129329</v>
          </cell>
        </row>
        <row r="2404">
          <cell r="A2404" t="str">
            <v>成实</v>
          </cell>
          <cell r="B2404" t="str">
            <v>螺纹钢</v>
          </cell>
          <cell r="C2404" t="str">
            <v>HRB400EФ25*9m</v>
          </cell>
          <cell r="D2404" t="str">
            <v>吨</v>
          </cell>
          <cell r="E2404">
            <v>12</v>
          </cell>
          <cell r="F2404">
            <v>45770</v>
          </cell>
          <cell r="G2404" t="str">
            <v>（中核中原-温江北林医养综合体项目）四川省成都市温江区万春大道第三人民医院东</v>
          </cell>
          <cell r="H2404" t="str">
            <v>蔡杰</v>
          </cell>
          <cell r="I2404">
            <v>18875129329</v>
          </cell>
        </row>
        <row r="2405">
          <cell r="A2405" t="str">
            <v>成实</v>
          </cell>
          <cell r="B2405" t="str">
            <v>螺纹钢</v>
          </cell>
          <cell r="C2405" t="str">
            <v>HRB400E Φ14 9m</v>
          </cell>
          <cell r="D2405" t="str">
            <v>吨</v>
          </cell>
          <cell r="E2405">
            <v>12.5</v>
          </cell>
          <cell r="F2405">
            <v>45770</v>
          </cell>
          <cell r="G2405" t="str">
            <v>（中铁五局新津tod项目）成都市新津区旭辉天府未来城南(华金路南)</v>
          </cell>
          <cell r="H2405" t="str">
            <v>戴军</v>
          </cell>
          <cell r="I2405">
            <v>15984585768</v>
          </cell>
        </row>
        <row r="2406">
          <cell r="A2406" t="str">
            <v>成实</v>
          </cell>
          <cell r="B2406" t="str">
            <v>螺纹钢</v>
          </cell>
          <cell r="C2406" t="str">
            <v>HRB400E Φ16 9m</v>
          </cell>
          <cell r="D2406" t="str">
            <v>吨</v>
          </cell>
          <cell r="E2406">
            <v>12.5</v>
          </cell>
          <cell r="F2406">
            <v>45770</v>
          </cell>
          <cell r="G2406" t="str">
            <v>（中铁五局新津tod项目）成都市新津区旭辉天府未来城南(华金路南)</v>
          </cell>
          <cell r="H2406" t="str">
            <v>戴军</v>
          </cell>
          <cell r="I2406">
            <v>15984585768</v>
          </cell>
        </row>
        <row r="2407">
          <cell r="A2407" t="str">
            <v>成实</v>
          </cell>
          <cell r="B2407" t="str">
            <v>螺纹钢</v>
          </cell>
          <cell r="C2407" t="str">
            <v>HRB400E Φ18 9m</v>
          </cell>
          <cell r="D2407" t="str">
            <v>吨</v>
          </cell>
          <cell r="E2407">
            <v>2.5</v>
          </cell>
          <cell r="F2407">
            <v>45770</v>
          </cell>
          <cell r="G2407" t="str">
            <v>（中铁五局新津tod项目）成都市新津区旭辉天府未来城南(华金路南)</v>
          </cell>
          <cell r="H2407" t="str">
            <v>戴军</v>
          </cell>
          <cell r="I2407">
            <v>15984585768</v>
          </cell>
        </row>
        <row r="2408">
          <cell r="A2408" t="str">
            <v>成实</v>
          </cell>
          <cell r="B2408" t="str">
            <v>螺纹钢</v>
          </cell>
          <cell r="C2408" t="str">
            <v>HRB400E Φ20 9m</v>
          </cell>
          <cell r="D2408" t="str">
            <v>吨</v>
          </cell>
          <cell r="E2408">
            <v>5</v>
          </cell>
          <cell r="F2408">
            <v>45770</v>
          </cell>
          <cell r="G2408" t="str">
            <v>（中铁五局新津tod项目）成都市新津区旭辉天府未来城南(华金路南)</v>
          </cell>
          <cell r="H2408" t="str">
            <v>戴军</v>
          </cell>
          <cell r="I2408">
            <v>15984585768</v>
          </cell>
        </row>
        <row r="2409">
          <cell r="A2409" t="str">
            <v>成实</v>
          </cell>
          <cell r="B2409" t="str">
            <v>盘螺</v>
          </cell>
          <cell r="C2409" t="str">
            <v>HRB400E Φ8</v>
          </cell>
          <cell r="D2409" t="str">
            <v>吨</v>
          </cell>
          <cell r="E2409">
            <v>24</v>
          </cell>
          <cell r="F2409">
            <v>45770</v>
          </cell>
          <cell r="G2409" t="str">
            <v>（四川商建-射洪城乡一体化项目）遂宁市射洪市忠新幼儿园北侧约220米新溪小区</v>
          </cell>
          <cell r="H2409" t="str">
            <v>柏子刚</v>
          </cell>
          <cell r="I2409">
            <v>15692885305</v>
          </cell>
        </row>
        <row r="2410">
          <cell r="A2410" t="str">
            <v>成实</v>
          </cell>
          <cell r="B2410" t="str">
            <v>盘螺</v>
          </cell>
          <cell r="C2410" t="str">
            <v>HRB400E Φ10</v>
          </cell>
          <cell r="D2410" t="str">
            <v>吨</v>
          </cell>
          <cell r="E2410">
            <v>8</v>
          </cell>
          <cell r="F2410">
            <v>45770</v>
          </cell>
          <cell r="G2410" t="str">
            <v>（四川商建-射洪城乡一体化项目）遂宁市射洪市忠新幼儿园北侧约220米新溪小区</v>
          </cell>
          <cell r="H2410" t="str">
            <v>柏子刚</v>
          </cell>
          <cell r="I2410">
            <v>15692885305</v>
          </cell>
        </row>
        <row r="2411">
          <cell r="A2411" t="str">
            <v>成实</v>
          </cell>
          <cell r="B2411" t="str">
            <v>螺纹钢</v>
          </cell>
          <cell r="C2411" t="str">
            <v>HRB400E Φ16 9m</v>
          </cell>
          <cell r="D2411" t="str">
            <v>吨</v>
          </cell>
          <cell r="E2411">
            <v>70</v>
          </cell>
          <cell r="F2411">
            <v>45770</v>
          </cell>
          <cell r="G2411" t="str">
            <v>（四川商建-射洪城乡一体化项目）遂宁市射洪市忠新幼儿园北侧约220米新溪小区</v>
          </cell>
          <cell r="H2411" t="str">
            <v>柏子刚</v>
          </cell>
          <cell r="I2411">
            <v>15692885305</v>
          </cell>
        </row>
        <row r="2412">
          <cell r="A2412" t="str">
            <v>成实</v>
          </cell>
          <cell r="B2412" t="str">
            <v>螺纹钢</v>
          </cell>
          <cell r="C2412" t="str">
            <v>HRB400E Φ18 9m</v>
          </cell>
          <cell r="D2412" t="str">
            <v>吨</v>
          </cell>
          <cell r="E2412">
            <v>10</v>
          </cell>
          <cell r="F2412">
            <v>45770</v>
          </cell>
          <cell r="G2412" t="str">
            <v>（四川商建-射洪城乡一体化项目）遂宁市射洪市忠新幼儿园北侧约220米新溪小区</v>
          </cell>
          <cell r="H2412" t="str">
            <v>柏子刚</v>
          </cell>
          <cell r="I2412">
            <v>15692885305</v>
          </cell>
        </row>
        <row r="2413">
          <cell r="A2413" t="str">
            <v>成实</v>
          </cell>
          <cell r="B2413" t="str">
            <v>螺纹钢</v>
          </cell>
          <cell r="C2413" t="str">
            <v>HRB400E Φ22 9m</v>
          </cell>
          <cell r="D2413" t="str">
            <v>吨</v>
          </cell>
          <cell r="E2413">
            <v>24</v>
          </cell>
          <cell r="F2413">
            <v>45770</v>
          </cell>
          <cell r="G2413" t="str">
            <v>（四川商建-射洪城乡一体化项目）遂宁市射洪市忠新幼儿园北侧约220米新溪小区</v>
          </cell>
          <cell r="H2413" t="str">
            <v>柏子刚</v>
          </cell>
          <cell r="I2413">
            <v>15692885305</v>
          </cell>
        </row>
        <row r="2414">
          <cell r="A2414" t="str">
            <v>八局</v>
          </cell>
          <cell r="B2414" t="str">
            <v>螺纹钢</v>
          </cell>
          <cell r="C2414" t="str">
            <v>HRB400E Φ16 9m</v>
          </cell>
          <cell r="D2414" t="str">
            <v>吨</v>
          </cell>
          <cell r="E2414">
            <v>15</v>
          </cell>
          <cell r="F2414">
            <v>45771</v>
          </cell>
          <cell r="G2414" t="str">
            <v>（北京工程局乐山机场项目）乐山市五通桥区冠英镇</v>
          </cell>
          <cell r="H2414" t="str">
            <v>王治</v>
          </cell>
          <cell r="I2414">
            <v>18811564698</v>
          </cell>
        </row>
        <row r="2415">
          <cell r="A2415" t="str">
            <v>八局</v>
          </cell>
          <cell r="B2415" t="str">
            <v>螺纹钢</v>
          </cell>
          <cell r="C2415" t="str">
            <v>HRB400E Φ20 9m</v>
          </cell>
          <cell r="D2415" t="str">
            <v>吨</v>
          </cell>
          <cell r="E2415">
            <v>4</v>
          </cell>
          <cell r="F2415">
            <v>45771</v>
          </cell>
          <cell r="G2415" t="str">
            <v>（北京工程局乐山机场项目）乐山市五通桥区冠英镇</v>
          </cell>
          <cell r="H2415" t="str">
            <v>王治</v>
          </cell>
          <cell r="I2415">
            <v>18811564698</v>
          </cell>
        </row>
        <row r="2416">
          <cell r="A2416" t="str">
            <v>八局</v>
          </cell>
          <cell r="B2416" t="str">
            <v>螺纹钢</v>
          </cell>
          <cell r="C2416" t="str">
            <v>HRB500E Φ25 9m</v>
          </cell>
          <cell r="D2416" t="str">
            <v>吨</v>
          </cell>
          <cell r="E2416">
            <v>5</v>
          </cell>
          <cell r="F2416">
            <v>45771</v>
          </cell>
          <cell r="G2416" t="str">
            <v>（北京工程局乐山机场项目）乐山市五通桥区冠英镇</v>
          </cell>
          <cell r="H2416" t="str">
            <v>王治</v>
          </cell>
          <cell r="I2416">
            <v>18811564698</v>
          </cell>
        </row>
        <row r="2417">
          <cell r="A2417" t="str">
            <v>八局</v>
          </cell>
          <cell r="B2417" t="str">
            <v>螺纹钢</v>
          </cell>
          <cell r="C2417" t="str">
            <v>HRB500E Φ28 9m</v>
          </cell>
          <cell r="D2417" t="str">
            <v>吨</v>
          </cell>
          <cell r="E2417">
            <v>9</v>
          </cell>
          <cell r="F2417">
            <v>45771</v>
          </cell>
          <cell r="G2417" t="str">
            <v>（北京工程局乐山机场项目）乐山市五通桥区冠英镇</v>
          </cell>
          <cell r="H2417" t="str">
            <v>王治</v>
          </cell>
          <cell r="I2417">
            <v>18811564698</v>
          </cell>
        </row>
        <row r="2418">
          <cell r="A2418" t="str">
            <v>八局</v>
          </cell>
          <cell r="B2418" t="str">
            <v>螺纹钢</v>
          </cell>
          <cell r="C2418" t="str">
            <v>HRB400EФ22*9m</v>
          </cell>
          <cell r="D2418" t="str">
            <v>吨</v>
          </cell>
          <cell r="E2418">
            <v>35</v>
          </cell>
          <cell r="F2418">
            <v>45771</v>
          </cell>
          <cell r="G2418" t="str">
            <v>（中铁一局四公司康新高速TJ1-1标吉拉隧道）四川省甘孜州康定市折多塘村车管所旁</v>
          </cell>
          <cell r="H2418" t="str">
            <v>王德华</v>
          </cell>
          <cell r="I2418">
            <v>18008085797</v>
          </cell>
        </row>
        <row r="2419">
          <cell r="A2419" t="str">
            <v>晋邦</v>
          </cell>
          <cell r="B2419" t="str">
            <v>螺纹钢</v>
          </cell>
          <cell r="C2419" t="str">
            <v>HRB400EФ20*9m</v>
          </cell>
          <cell r="D2419" t="str">
            <v>吨</v>
          </cell>
          <cell r="E2419">
            <v>35</v>
          </cell>
          <cell r="F2419">
            <v>45771</v>
          </cell>
          <cell r="G2419" t="str">
            <v>（中铁六局呼和公司康新高速TJ4-2标）四川省甘孜藏族自治州康定市新都桥镇东俄罗三村中建八局搅拌站旁</v>
          </cell>
          <cell r="H2419" t="str">
            <v>王坤</v>
          </cell>
          <cell r="I2419">
            <v>15647490007</v>
          </cell>
        </row>
        <row r="2420">
          <cell r="A2420" t="str">
            <v>晋邦</v>
          </cell>
          <cell r="B2420" t="str">
            <v>螺纹钢</v>
          </cell>
          <cell r="C2420" t="str">
            <v>HRB400EФ12*9m</v>
          </cell>
          <cell r="D2420" t="str">
            <v>吨</v>
          </cell>
          <cell r="E2420">
            <v>35</v>
          </cell>
          <cell r="F2420">
            <v>45771</v>
          </cell>
          <cell r="G2420" t="str">
            <v>（中铁六局呼和公司康新高速TJ4-2标）四川省甘孜藏族自治州康定市新都桥镇东俄罗三村中建八局搅拌站旁</v>
          </cell>
          <cell r="H2420" t="str">
            <v>王坤</v>
          </cell>
          <cell r="I2420">
            <v>15647490007</v>
          </cell>
        </row>
        <row r="2421">
          <cell r="A2421" t="str">
            <v>晋邦</v>
          </cell>
          <cell r="B2421" t="str">
            <v>螺纹钢</v>
          </cell>
          <cell r="C2421" t="str">
            <v>HRB400EФ16*9m</v>
          </cell>
          <cell r="D2421" t="str">
            <v>吨</v>
          </cell>
          <cell r="E2421">
            <v>35</v>
          </cell>
          <cell r="F2421">
            <v>45771</v>
          </cell>
          <cell r="G2421" t="str">
            <v>（中铁六局呼和公司康新高速TJ4-2标）四川省甘孜藏族自治州康定市新都桥镇东俄罗三村中建八局搅拌站旁</v>
          </cell>
          <cell r="H2421" t="str">
            <v>王坤</v>
          </cell>
          <cell r="I2421">
            <v>15647490007</v>
          </cell>
        </row>
        <row r="2422">
          <cell r="A2422" t="str">
            <v>晋邦</v>
          </cell>
          <cell r="B2422" t="str">
            <v>螺纹钢</v>
          </cell>
          <cell r="C2422" t="str">
            <v>HRB400EФ22*9m</v>
          </cell>
          <cell r="D2422" t="str">
            <v>吨</v>
          </cell>
          <cell r="E2422">
            <v>35</v>
          </cell>
          <cell r="F2422">
            <v>45771</v>
          </cell>
          <cell r="G2422" t="str">
            <v>（中铁六局呼和公司康新高速TJ4-2标）四川省甘孜藏族自治州康定市新都桥镇东俄罗三村中建八局搅拌站旁</v>
          </cell>
          <cell r="H2422" t="str">
            <v>王坤</v>
          </cell>
          <cell r="I2422">
            <v>15647490007</v>
          </cell>
        </row>
        <row r="2423">
          <cell r="A2423" t="str">
            <v>晋邦</v>
          </cell>
          <cell r="B2423" t="str">
            <v>螺纹钢</v>
          </cell>
          <cell r="C2423" t="str">
            <v>HRB400EФ25*9m</v>
          </cell>
          <cell r="D2423" t="str">
            <v>吨</v>
          </cell>
          <cell r="E2423">
            <v>35</v>
          </cell>
          <cell r="F2423">
            <v>45771</v>
          </cell>
          <cell r="G2423" t="str">
            <v>（中铁六局呼和公司康新高速TJ4-2标）四川省甘孜藏族自治州康定市新都桥镇东俄罗三村中建八局搅拌站旁</v>
          </cell>
          <cell r="H2423" t="str">
            <v>王坤</v>
          </cell>
          <cell r="I2423">
            <v>15647490007</v>
          </cell>
        </row>
        <row r="2424">
          <cell r="A2424" t="str">
            <v>晋邦</v>
          </cell>
          <cell r="B2424" t="str">
            <v>螺纹钢</v>
          </cell>
          <cell r="C2424" t="str">
            <v>HRB400EФ28*9m</v>
          </cell>
          <cell r="D2424" t="str">
            <v>吨</v>
          </cell>
          <cell r="E2424">
            <v>35</v>
          </cell>
          <cell r="F2424">
            <v>45771</v>
          </cell>
          <cell r="G2424" t="str">
            <v>（中铁六局呼和公司康新高速TJ4-2标）四川省甘孜藏族自治州康定市新都桥镇东俄罗三村中建八局搅拌站旁</v>
          </cell>
          <cell r="H2424" t="str">
            <v>王坤</v>
          </cell>
          <cell r="I2424">
            <v>15647490007</v>
          </cell>
        </row>
        <row r="2425">
          <cell r="A2425" t="str">
            <v>晋邦</v>
          </cell>
          <cell r="B2425" t="str">
            <v>盘圆</v>
          </cell>
          <cell r="C2425" t="str">
            <v>HPB300Φ8</v>
          </cell>
          <cell r="D2425" t="str">
            <v>吨</v>
          </cell>
          <cell r="E2425">
            <v>35</v>
          </cell>
          <cell r="F2425">
            <v>45771</v>
          </cell>
          <cell r="G2425" t="str">
            <v>（中铁六局呼和公司康新高速TJ4-2标）四川省甘孜藏族自治州康定市新都桥镇东俄罗三村中建八局搅拌站旁</v>
          </cell>
          <cell r="H2425" t="str">
            <v>王坤</v>
          </cell>
          <cell r="I2425">
            <v>15647490007</v>
          </cell>
        </row>
        <row r="2426">
          <cell r="A2426" t="str">
            <v>吉晨盛泰</v>
          </cell>
          <cell r="B2426" t="str">
            <v>盘螺</v>
          </cell>
          <cell r="C2426" t="str">
            <v>HRB400EΦ10</v>
          </cell>
          <cell r="D2426" t="str">
            <v>吨</v>
          </cell>
          <cell r="E2426">
            <v>35</v>
          </cell>
          <cell r="F2426">
            <v>45771</v>
          </cell>
          <cell r="G2426" t="str">
            <v>（中铁广州局深圳公司西昭高速9标）四川省凉山彝族自治州西昌市西昌北钢筋房</v>
          </cell>
          <cell r="H2426" t="str">
            <v>伍红林</v>
          </cell>
          <cell r="I2426">
            <v>18683860677</v>
          </cell>
        </row>
        <row r="2427">
          <cell r="A2427" t="str">
            <v>达钢</v>
          </cell>
          <cell r="B2427" t="str">
            <v>螺纹钢</v>
          </cell>
          <cell r="C2427" t="str">
            <v>HRB400E Φ12 9m</v>
          </cell>
          <cell r="D2427" t="str">
            <v>吨</v>
          </cell>
          <cell r="E2427">
            <v>35</v>
          </cell>
          <cell r="F2427">
            <v>45771</v>
          </cell>
          <cell r="G2427" t="str">
            <v>(五冶钢构医学科学产业园建设项目房建连接线道路工程)四川省南充市顺庆区搬罾街道学府大道二段</v>
          </cell>
          <cell r="H2427" t="str">
            <v>刘建中</v>
          </cell>
          <cell r="I2427">
            <v>13908143055</v>
          </cell>
        </row>
        <row r="2428">
          <cell r="A2428" t="str">
            <v>德胜</v>
          </cell>
          <cell r="B2428" t="str">
            <v>螺纹钢</v>
          </cell>
          <cell r="C2428" t="str">
            <v>HRB400E Φ14 9m</v>
          </cell>
          <cell r="D2428" t="str">
            <v>吨</v>
          </cell>
          <cell r="E2428">
            <v>20</v>
          </cell>
          <cell r="F2428">
            <v>45771</v>
          </cell>
          <cell r="G2428" t="str">
            <v>(宜宾兴港三江新区长江工业园建设项目-M2-2#厂房)宜宾市翠屏区宜宾汽车零部件配套产业基地(纬五路南)</v>
          </cell>
          <cell r="H2428" t="str">
            <v>王涛</v>
          </cell>
          <cell r="I2428">
            <v>18381110677</v>
          </cell>
        </row>
        <row r="2429">
          <cell r="A2429" t="str">
            <v>德胜</v>
          </cell>
          <cell r="B2429" t="str">
            <v>螺纹钢</v>
          </cell>
          <cell r="C2429" t="str">
            <v>HRB400E Φ16 9m</v>
          </cell>
          <cell r="D2429" t="str">
            <v>吨</v>
          </cell>
          <cell r="E2429">
            <v>20</v>
          </cell>
          <cell r="F2429">
            <v>45771</v>
          </cell>
          <cell r="G2429" t="str">
            <v>(宜宾兴港三江新区长江工业园建设项目-M2-2#厂房)宜宾市翠屏区宜宾汽车零部件配套产业基地(纬五路南)</v>
          </cell>
          <cell r="H2429" t="str">
            <v>王涛</v>
          </cell>
          <cell r="I2429">
            <v>18381110677</v>
          </cell>
        </row>
        <row r="2430">
          <cell r="A2430" t="str">
            <v>德胜</v>
          </cell>
          <cell r="B2430" t="str">
            <v>螺纹钢</v>
          </cell>
          <cell r="C2430" t="str">
            <v>HRB400E Φ18 9m</v>
          </cell>
          <cell r="D2430" t="str">
            <v>吨</v>
          </cell>
          <cell r="E2430">
            <v>15</v>
          </cell>
          <cell r="F2430">
            <v>45771</v>
          </cell>
          <cell r="G2430" t="str">
            <v>(宜宾兴港三江新区长江工业园建设项目-M2-2#厂房)宜宾市翠屏区宜宾汽车零部件配套产业基地(纬五路南)</v>
          </cell>
          <cell r="H2430" t="str">
            <v>王涛</v>
          </cell>
          <cell r="I2430">
            <v>18381110677</v>
          </cell>
        </row>
        <row r="2431">
          <cell r="A2431" t="str">
            <v>德胜</v>
          </cell>
          <cell r="B2431" t="str">
            <v>螺纹钢</v>
          </cell>
          <cell r="C2431" t="str">
            <v>HRB400E Φ20 9m</v>
          </cell>
          <cell r="D2431" t="str">
            <v>吨</v>
          </cell>
          <cell r="E2431">
            <v>20</v>
          </cell>
          <cell r="F2431">
            <v>45771</v>
          </cell>
          <cell r="G2431" t="str">
            <v>(宜宾兴港三江新区长江工业园建设项目-M2-2#厂房)宜宾市翠屏区宜宾汽车零部件配套产业基地(纬五路南)</v>
          </cell>
          <cell r="H2431" t="str">
            <v>王涛</v>
          </cell>
          <cell r="I2431">
            <v>18381110677</v>
          </cell>
        </row>
        <row r="2432">
          <cell r="A2432" t="str">
            <v>德胜</v>
          </cell>
          <cell r="B2432" t="str">
            <v>螺纹钢</v>
          </cell>
          <cell r="C2432" t="str">
            <v>HRB400E Φ22 9m</v>
          </cell>
          <cell r="D2432" t="str">
            <v>吨</v>
          </cell>
          <cell r="E2432">
            <v>20</v>
          </cell>
          <cell r="F2432">
            <v>45771</v>
          </cell>
          <cell r="G2432" t="str">
            <v>(宜宾兴港三江新区长江工业园建设项目-M2-2#厂房)宜宾市翠屏区宜宾汽车零部件配套产业基地(纬五路南)</v>
          </cell>
          <cell r="H2432" t="str">
            <v>王涛</v>
          </cell>
          <cell r="I2432">
            <v>18381110677</v>
          </cell>
        </row>
        <row r="2433">
          <cell r="A2433" t="str">
            <v>德胜</v>
          </cell>
          <cell r="B2433" t="str">
            <v>螺纹钢</v>
          </cell>
          <cell r="C2433" t="str">
            <v>HRB400E Φ25 9m</v>
          </cell>
          <cell r="D2433" t="str">
            <v>吨</v>
          </cell>
          <cell r="E2433">
            <v>10</v>
          </cell>
          <cell r="F2433">
            <v>45771</v>
          </cell>
          <cell r="G2433" t="str">
            <v>(宜宾兴港三江新区长江工业园建设项目-M2-2#厂房)宜宾市翠屏区宜宾汽车零部件配套产业基地(纬五路南)</v>
          </cell>
          <cell r="H2433" t="str">
            <v>王涛</v>
          </cell>
          <cell r="I2433">
            <v>18381110677</v>
          </cell>
        </row>
        <row r="2434">
          <cell r="A2434" t="str">
            <v>德胜</v>
          </cell>
          <cell r="B2434" t="str">
            <v>螺纹钢</v>
          </cell>
          <cell r="C2434" t="str">
            <v>HRB400E Φ16 9m</v>
          </cell>
          <cell r="D2434" t="str">
            <v>吨</v>
          </cell>
          <cell r="E2434">
            <v>35</v>
          </cell>
          <cell r="F2434">
            <v>45771</v>
          </cell>
          <cell r="G2434" t="str">
            <v>(宜宾兴港三江新区长江工业园建设项目-M2-00-04桩)宜宾市翠屏区宜宾汽车零部件配套产业基地(纬五路南)</v>
          </cell>
          <cell r="H2434" t="str">
            <v>王涛</v>
          </cell>
          <cell r="I2434">
            <v>18381110677</v>
          </cell>
        </row>
        <row r="2435">
          <cell r="A2435" t="str">
            <v>德胜</v>
          </cell>
          <cell r="B2435" t="str">
            <v>螺纹钢</v>
          </cell>
          <cell r="C2435" t="str">
            <v>HRB400E Φ18 9m</v>
          </cell>
          <cell r="D2435" t="str">
            <v>吨</v>
          </cell>
          <cell r="E2435">
            <v>35</v>
          </cell>
          <cell r="F2435">
            <v>45771</v>
          </cell>
          <cell r="G2435" t="str">
            <v>(宜宾兴港三江新区长江工业园建设项目-M2-00-04桩)宜宾市翠屏区宜宾汽车零部件配套产业基地(纬五路南)</v>
          </cell>
          <cell r="H2435" t="str">
            <v>王涛</v>
          </cell>
          <cell r="I2435">
            <v>18381110677</v>
          </cell>
        </row>
        <row r="2436">
          <cell r="A2436" t="str">
            <v>德胜</v>
          </cell>
          <cell r="B2436" t="str">
            <v>螺纹钢</v>
          </cell>
          <cell r="C2436" t="str">
            <v>HRB400E Φ16 12m</v>
          </cell>
          <cell r="D2436" t="str">
            <v>吨</v>
          </cell>
          <cell r="E2436">
            <v>35</v>
          </cell>
          <cell r="F2436">
            <v>45771</v>
          </cell>
          <cell r="G2436" t="str">
            <v>(宜宾兴港三江新区长江工业园建设项目-M2-00-04桩)宜宾市翠屏区宜宾汽车零部件配套产业基地(纬五路南)</v>
          </cell>
          <cell r="H2436" t="str">
            <v>王涛</v>
          </cell>
          <cell r="I2436">
            <v>18381110677</v>
          </cell>
        </row>
        <row r="2437">
          <cell r="A2437" t="str">
            <v>德胜</v>
          </cell>
          <cell r="B2437" t="str">
            <v>螺纹钢</v>
          </cell>
          <cell r="C2437" t="str">
            <v>HRB400E Φ18 12m</v>
          </cell>
          <cell r="D2437" t="str">
            <v>吨</v>
          </cell>
          <cell r="E2437">
            <v>35</v>
          </cell>
          <cell r="F2437">
            <v>45771</v>
          </cell>
          <cell r="G2437" t="str">
            <v>(宜宾兴港三江新区长江工业园建设项目-M2-00-04桩)宜宾市翠屏区宜宾汽车零部件配套产业基地(纬五路南)</v>
          </cell>
          <cell r="H2437" t="str">
            <v>王涛</v>
          </cell>
          <cell r="I2437">
            <v>18381110677</v>
          </cell>
        </row>
        <row r="2438">
          <cell r="A2438" t="str">
            <v>德胜</v>
          </cell>
          <cell r="B2438" t="str">
            <v>螺纹钢</v>
          </cell>
          <cell r="C2438" t="str">
            <v>HRB400E Φ16 9m</v>
          </cell>
          <cell r="D2438" t="str">
            <v>吨</v>
          </cell>
          <cell r="E2438">
            <v>6</v>
          </cell>
          <cell r="F2438">
            <v>45771</v>
          </cell>
          <cell r="G2438" t="str">
            <v>(宜宾兴港三江新区长江工业园建设项目-M2-6#厂房)宜宾市翠屏区宜宾汽车零部件配套产业基地(纬五路南)</v>
          </cell>
          <cell r="H2438" t="str">
            <v>王涛</v>
          </cell>
          <cell r="I2438">
            <v>18381110677</v>
          </cell>
        </row>
        <row r="2439">
          <cell r="A2439" t="str">
            <v>德胜</v>
          </cell>
          <cell r="B2439" t="str">
            <v>螺纹钢</v>
          </cell>
          <cell r="C2439" t="str">
            <v>HRB400E Φ22 9m</v>
          </cell>
          <cell r="D2439" t="str">
            <v>吨</v>
          </cell>
          <cell r="E2439">
            <v>5</v>
          </cell>
          <cell r="F2439">
            <v>45771</v>
          </cell>
          <cell r="G2439" t="str">
            <v>(宜宾兴港三江新区长江工业园建设项目-M2-6#厂房)宜宾市翠屏区宜宾汽车零部件配套产业基地(纬五路南)</v>
          </cell>
          <cell r="H2439" t="str">
            <v>王涛</v>
          </cell>
          <cell r="I2439">
            <v>18381110677</v>
          </cell>
        </row>
        <row r="2440">
          <cell r="A2440" t="str">
            <v>德胜</v>
          </cell>
          <cell r="B2440" t="str">
            <v>螺纹钢</v>
          </cell>
          <cell r="C2440" t="str">
            <v>HRB400E Φ25 9m</v>
          </cell>
          <cell r="D2440" t="str">
            <v>吨</v>
          </cell>
          <cell r="E2440">
            <v>6</v>
          </cell>
          <cell r="F2440">
            <v>45771</v>
          </cell>
          <cell r="G2440" t="str">
            <v>(宜宾兴港三江新区长江工业园建设项目-M2-6#厂房)宜宾市翠屏区宜宾汽车零部件配套产业基地(纬五路南)</v>
          </cell>
          <cell r="H2440" t="str">
            <v>王涛</v>
          </cell>
          <cell r="I2440">
            <v>18381110677</v>
          </cell>
        </row>
        <row r="2441">
          <cell r="A2441" t="str">
            <v>德胜</v>
          </cell>
          <cell r="B2441" t="str">
            <v>螺纹钢</v>
          </cell>
          <cell r="C2441" t="str">
            <v>HRB400E Φ20 12m</v>
          </cell>
          <cell r="D2441" t="str">
            <v>吨</v>
          </cell>
          <cell r="E2441">
            <v>35</v>
          </cell>
          <cell r="F2441">
            <v>45771</v>
          </cell>
          <cell r="G2441" t="str">
            <v>(宜宾兴港三江新区长江工业园建设项目-M2-6#厂房)宜宾市翠屏区宜宾汽车零部件配套产业基地(纬五路南)</v>
          </cell>
          <cell r="H2441" t="str">
            <v>王涛</v>
          </cell>
          <cell r="I2441">
            <v>18381110677</v>
          </cell>
        </row>
        <row r="2442">
          <cell r="A2442" t="str">
            <v>德胜</v>
          </cell>
          <cell r="B2442" t="str">
            <v>螺纹钢</v>
          </cell>
          <cell r="C2442" t="str">
            <v>HRB400E Φ22 12m</v>
          </cell>
          <cell r="D2442" t="str">
            <v>吨</v>
          </cell>
          <cell r="E2442">
            <v>20</v>
          </cell>
          <cell r="F2442">
            <v>45771</v>
          </cell>
          <cell r="G2442" t="str">
            <v>(宜宾兴港三江新区长江工业园建设项目-M2-6#厂房)宜宾市翠屏区宜宾汽车零部件配套产业基地(纬五路南)</v>
          </cell>
          <cell r="H2442" t="str">
            <v>王涛</v>
          </cell>
          <cell r="I2442">
            <v>18381110677</v>
          </cell>
        </row>
        <row r="2443">
          <cell r="A2443" t="str">
            <v>德胜</v>
          </cell>
          <cell r="B2443" t="str">
            <v>螺纹钢</v>
          </cell>
          <cell r="C2443" t="str">
            <v>HRB400E Φ12 9m</v>
          </cell>
          <cell r="D2443" t="str">
            <v>吨</v>
          </cell>
          <cell r="E2443">
            <v>10</v>
          </cell>
          <cell r="F2443">
            <v>45771</v>
          </cell>
          <cell r="G2443" t="str">
            <v>(宜宾兴港三江新区长江工业园建设项目-M2-7#厂房)宜宾市翠屏区宜宾汽车零部件配套产业基地(纬五路南)</v>
          </cell>
          <cell r="H2443" t="str">
            <v>王涛</v>
          </cell>
          <cell r="I2443">
            <v>18381110677</v>
          </cell>
        </row>
        <row r="2444">
          <cell r="A2444" t="str">
            <v>德胜</v>
          </cell>
          <cell r="B2444" t="str">
            <v>螺纹钢</v>
          </cell>
          <cell r="C2444" t="str">
            <v>HRB400E Φ16 9m</v>
          </cell>
          <cell r="D2444" t="str">
            <v>吨</v>
          </cell>
          <cell r="E2444">
            <v>6</v>
          </cell>
          <cell r="F2444">
            <v>45771</v>
          </cell>
          <cell r="G2444" t="str">
            <v>(宜宾兴港三江新区长江工业园建设项目-M2-7#厂房)宜宾市翠屏区宜宾汽车零部件配套产业基地(纬五路南)</v>
          </cell>
          <cell r="H2444" t="str">
            <v>王涛</v>
          </cell>
          <cell r="I2444">
            <v>18381110677</v>
          </cell>
        </row>
        <row r="2445">
          <cell r="A2445" t="str">
            <v>德胜</v>
          </cell>
          <cell r="B2445" t="str">
            <v>螺纹钢</v>
          </cell>
          <cell r="C2445" t="str">
            <v>HRB400E Φ20 9m</v>
          </cell>
          <cell r="D2445" t="str">
            <v>吨</v>
          </cell>
          <cell r="E2445">
            <v>17</v>
          </cell>
          <cell r="F2445">
            <v>45771</v>
          </cell>
          <cell r="G2445" t="str">
            <v>(宜宾兴港三江新区长江工业园建设项目-M2-7#厂房)宜宾市翠屏区宜宾汽车零部件配套产业基地(纬五路南)</v>
          </cell>
          <cell r="H2445" t="str">
            <v>王涛</v>
          </cell>
          <cell r="I2445">
            <v>18381110677</v>
          </cell>
        </row>
        <row r="2446">
          <cell r="A2446" t="str">
            <v>德胜</v>
          </cell>
          <cell r="B2446" t="str">
            <v>螺纹钢</v>
          </cell>
          <cell r="C2446" t="str">
            <v>HRB400E Φ22 9m</v>
          </cell>
          <cell r="D2446" t="str">
            <v>吨</v>
          </cell>
          <cell r="E2446">
            <v>20</v>
          </cell>
          <cell r="F2446">
            <v>45771</v>
          </cell>
          <cell r="G2446" t="str">
            <v>(宜宾兴港三江新区长江工业园建设项目-M2-7#厂房)宜宾市翠屏区宜宾汽车零部件配套产业基地(纬五路南)</v>
          </cell>
          <cell r="H2446" t="str">
            <v>王涛</v>
          </cell>
          <cell r="I2446">
            <v>18381110677</v>
          </cell>
        </row>
        <row r="2447">
          <cell r="A2447" t="str">
            <v>德胜</v>
          </cell>
          <cell r="B2447" t="str">
            <v>螺纹钢</v>
          </cell>
          <cell r="C2447" t="str">
            <v>HRB400E Φ25 9m</v>
          </cell>
          <cell r="D2447" t="str">
            <v>吨</v>
          </cell>
          <cell r="E2447">
            <v>6</v>
          </cell>
          <cell r="F2447">
            <v>45771</v>
          </cell>
          <cell r="G2447" t="str">
            <v>(宜宾兴港三江新区长江工业园建设项目-M2-7#厂房)宜宾市翠屏区宜宾汽车零部件配套产业基地(纬五路南)</v>
          </cell>
          <cell r="H2447" t="str">
            <v>王涛</v>
          </cell>
          <cell r="I2447">
            <v>18381110677</v>
          </cell>
        </row>
        <row r="2448">
          <cell r="A2448" t="str">
            <v>德胜</v>
          </cell>
          <cell r="B2448" t="str">
            <v>螺纹钢</v>
          </cell>
          <cell r="C2448" t="str">
            <v>HRB400E Φ14 12m</v>
          </cell>
          <cell r="D2448" t="str">
            <v>吨</v>
          </cell>
          <cell r="E2448">
            <v>22</v>
          </cell>
          <cell r="F2448">
            <v>45771</v>
          </cell>
          <cell r="G2448" t="str">
            <v>(宜宾兴港三江新区长江工业园建设项目-M2-7#厂房)宜宾市翠屏区宜宾汽车零部件配套产业基地(纬五路南)</v>
          </cell>
          <cell r="H2448" t="str">
            <v>王涛</v>
          </cell>
          <cell r="I2448">
            <v>18381110677</v>
          </cell>
        </row>
        <row r="2449">
          <cell r="A2449" t="str">
            <v>德胜</v>
          </cell>
          <cell r="B2449" t="str">
            <v>螺纹钢</v>
          </cell>
          <cell r="C2449" t="str">
            <v>HRB400E Φ22 12m</v>
          </cell>
          <cell r="D2449" t="str">
            <v>吨</v>
          </cell>
          <cell r="E2449">
            <v>25</v>
          </cell>
          <cell r="F2449">
            <v>45771</v>
          </cell>
          <cell r="G2449" t="str">
            <v>(宜宾兴港三江新区长江工业园建设项目-M2-7#厂房)宜宾市翠屏区宜宾汽车零部件配套产业基地(纬五路南)</v>
          </cell>
          <cell r="H2449" t="str">
            <v>王涛</v>
          </cell>
          <cell r="I2449">
            <v>18381110677</v>
          </cell>
        </row>
        <row r="2450">
          <cell r="A2450" t="str">
            <v>润耀</v>
          </cell>
          <cell r="B2450" t="str">
            <v>螺纹钢</v>
          </cell>
          <cell r="C2450" t="str">
            <v>HRB400EФ12*9m</v>
          </cell>
          <cell r="D2450" t="str">
            <v>吨</v>
          </cell>
          <cell r="E2450">
            <v>3</v>
          </cell>
          <cell r="F2450">
            <v>45771</v>
          </cell>
          <cell r="G2450" t="str">
            <v>（成铁西物-重庆渝北金山项目）重庆市渝北区康庄美地C区（司机拍摄签收小票时需设置时间及地点水印）</v>
          </cell>
          <cell r="H2450" t="str">
            <v>黄永福</v>
          </cell>
          <cell r="I2450" t="str">
            <v>15982823571</v>
          </cell>
        </row>
        <row r="2451">
          <cell r="A2451" t="str">
            <v>润耀</v>
          </cell>
          <cell r="B2451" t="str">
            <v>螺纹钢</v>
          </cell>
          <cell r="C2451" t="str">
            <v>HRB400EФ14*9m</v>
          </cell>
          <cell r="D2451" t="str">
            <v>吨</v>
          </cell>
          <cell r="E2451">
            <v>7</v>
          </cell>
          <cell r="F2451">
            <v>45771</v>
          </cell>
          <cell r="G2451" t="str">
            <v>（成铁西物-重庆渝北金山项目）重庆市渝北区康庄美地C区（司机拍摄签收小票时需设置时间及地点水印）</v>
          </cell>
          <cell r="H2451" t="str">
            <v>黄永福</v>
          </cell>
          <cell r="I2451" t="str">
            <v>15982823571</v>
          </cell>
        </row>
        <row r="2452">
          <cell r="A2452" t="str">
            <v>润耀</v>
          </cell>
          <cell r="B2452" t="str">
            <v>螺纹钢</v>
          </cell>
          <cell r="C2452" t="str">
            <v>HRB400EФ16*9m</v>
          </cell>
          <cell r="D2452" t="str">
            <v>吨</v>
          </cell>
          <cell r="E2452">
            <v>3</v>
          </cell>
          <cell r="F2452">
            <v>45771</v>
          </cell>
          <cell r="G2452" t="str">
            <v>（成铁西物-重庆渝北金山项目）重庆市渝北区康庄美地C区（司机拍摄签收小票时需设置时间及地点水印）</v>
          </cell>
          <cell r="H2452" t="str">
            <v>黄永福</v>
          </cell>
          <cell r="I2452" t="str">
            <v>15982823571</v>
          </cell>
        </row>
        <row r="2453">
          <cell r="A2453" t="str">
            <v>润耀</v>
          </cell>
          <cell r="B2453" t="str">
            <v>螺纹钢</v>
          </cell>
          <cell r="C2453" t="str">
            <v>HRB400EФ18*9m</v>
          </cell>
          <cell r="D2453" t="str">
            <v>吨</v>
          </cell>
          <cell r="E2453">
            <v>3</v>
          </cell>
          <cell r="F2453">
            <v>45771</v>
          </cell>
          <cell r="G2453" t="str">
            <v>（成铁西物-重庆渝北金山项目）重庆市渝北区康庄美地C区（司机拍摄签收小票时需设置时间及地点水印）</v>
          </cell>
          <cell r="H2453" t="str">
            <v>黄永福</v>
          </cell>
          <cell r="I2453" t="str">
            <v>15982823571</v>
          </cell>
        </row>
        <row r="2454">
          <cell r="A2454" t="str">
            <v>润耀</v>
          </cell>
          <cell r="B2454" t="str">
            <v>螺纹钢</v>
          </cell>
          <cell r="C2454" t="str">
            <v>HRB400EФ25*9m</v>
          </cell>
          <cell r="D2454" t="str">
            <v>吨</v>
          </cell>
          <cell r="E2454">
            <v>13</v>
          </cell>
          <cell r="F2454">
            <v>45771</v>
          </cell>
          <cell r="G2454" t="str">
            <v>（成铁西物-重庆渝北金山项目）重庆市渝北区康庄美地C区（司机拍摄签收小票时需设置时间及地点水印）</v>
          </cell>
          <cell r="H2454" t="str">
            <v>黄永福</v>
          </cell>
          <cell r="I2454" t="str">
            <v>15982823571</v>
          </cell>
        </row>
        <row r="2455">
          <cell r="A2455" t="str">
            <v>润耀</v>
          </cell>
          <cell r="B2455" t="str">
            <v>螺纹钢</v>
          </cell>
          <cell r="C2455" t="str">
            <v>HRB400EФ28*9m</v>
          </cell>
          <cell r="D2455" t="str">
            <v>吨</v>
          </cell>
          <cell r="E2455">
            <v>3</v>
          </cell>
          <cell r="F2455">
            <v>45771</v>
          </cell>
          <cell r="G2455" t="str">
            <v>（成铁西物-重庆渝北金山项目）重庆市渝北区康庄美地C区（司机拍摄签收小票时需设置时间及地点水印）</v>
          </cell>
          <cell r="H2455" t="str">
            <v>黄永福</v>
          </cell>
          <cell r="I2455" t="str">
            <v>15982823571</v>
          </cell>
        </row>
        <row r="2456">
          <cell r="A2456" t="str">
            <v>晋邦</v>
          </cell>
          <cell r="B2456" t="str">
            <v>盘螺</v>
          </cell>
          <cell r="C2456" t="str">
            <v>HRB400E Φ8</v>
          </cell>
          <cell r="D2456" t="str">
            <v>吨</v>
          </cell>
          <cell r="E2456">
            <v>2.5</v>
          </cell>
          <cell r="F2456">
            <v>45771</v>
          </cell>
          <cell r="G2456" t="str">
            <v>（达州市公共卫生医疗中心项目-二标-78号楼）达州市通川区西外复兴镇公共卫生临床医疗中心项目</v>
          </cell>
          <cell r="H2456" t="str">
            <v>黄永林</v>
          </cell>
          <cell r="I2456">
            <v>15982487227</v>
          </cell>
        </row>
        <row r="2457">
          <cell r="A2457" t="str">
            <v>晋邦</v>
          </cell>
          <cell r="B2457" t="str">
            <v>盘螺</v>
          </cell>
          <cell r="C2457" t="str">
            <v>HRB400E Φ10</v>
          </cell>
          <cell r="D2457" t="str">
            <v>吨</v>
          </cell>
          <cell r="E2457">
            <v>2.5</v>
          </cell>
          <cell r="F2457">
            <v>45771</v>
          </cell>
          <cell r="G2457" t="str">
            <v>（达州市公共卫生医疗中心项目-二标-78号楼）达州市通川区西外复兴镇公共卫生临床医疗中心项目</v>
          </cell>
          <cell r="H2457" t="str">
            <v>黄永林</v>
          </cell>
          <cell r="I2457">
            <v>15982487227</v>
          </cell>
        </row>
        <row r="2458">
          <cell r="A2458" t="str">
            <v>晋邦</v>
          </cell>
          <cell r="B2458" t="str">
            <v>螺纹钢</v>
          </cell>
          <cell r="C2458" t="str">
            <v>HRB400E Φ12 9m</v>
          </cell>
          <cell r="D2458" t="str">
            <v>吨</v>
          </cell>
          <cell r="E2458">
            <v>24</v>
          </cell>
          <cell r="F2458">
            <v>45771</v>
          </cell>
          <cell r="G2458" t="str">
            <v>（达州市公共卫生医疗中心项目-二标-78号楼）达州市通川区西外复兴镇公共卫生临床医疗中心项目</v>
          </cell>
          <cell r="H2458" t="str">
            <v>黄永林</v>
          </cell>
          <cell r="I2458">
            <v>15982487227</v>
          </cell>
        </row>
        <row r="2459">
          <cell r="A2459" t="str">
            <v>晋邦</v>
          </cell>
          <cell r="B2459" t="str">
            <v>螺纹钢</v>
          </cell>
          <cell r="C2459" t="str">
            <v>HRB400E Φ14 9m</v>
          </cell>
          <cell r="D2459" t="str">
            <v>吨</v>
          </cell>
          <cell r="E2459">
            <v>6</v>
          </cell>
          <cell r="F2459">
            <v>45771</v>
          </cell>
          <cell r="G2459" t="str">
            <v>（达州市公共卫生医疗中心项目-二标-78号楼）达州市通川区西外复兴镇公共卫生临床医疗中心项目</v>
          </cell>
          <cell r="H2459" t="str">
            <v>黄永林</v>
          </cell>
          <cell r="I2459">
            <v>15982487227</v>
          </cell>
        </row>
        <row r="2460">
          <cell r="A2460" t="str">
            <v>晋邦</v>
          </cell>
          <cell r="B2460" t="str">
            <v>螺纹钢</v>
          </cell>
          <cell r="C2460" t="str">
            <v>HRB400E Φ12 9m</v>
          </cell>
          <cell r="D2460" t="str">
            <v>吨</v>
          </cell>
          <cell r="E2460">
            <v>24</v>
          </cell>
          <cell r="F2460">
            <v>45771</v>
          </cell>
          <cell r="G2460" t="str">
            <v>（商投建工达州中医药科技园-2工区-景观桥）达州市通川区达州中医药职业学院犀牛大道北段</v>
          </cell>
          <cell r="H2460" t="str">
            <v>李波</v>
          </cell>
          <cell r="I2460">
            <v>18381899787</v>
          </cell>
        </row>
        <row r="2461">
          <cell r="A2461" t="str">
            <v>晋邦</v>
          </cell>
          <cell r="B2461" t="str">
            <v>螺纹钢</v>
          </cell>
          <cell r="C2461" t="str">
            <v>HRB400E Φ20 9m</v>
          </cell>
          <cell r="D2461" t="str">
            <v>吨</v>
          </cell>
          <cell r="E2461">
            <v>21</v>
          </cell>
          <cell r="F2461">
            <v>45771</v>
          </cell>
          <cell r="G2461" t="str">
            <v>（商投建工达州中医药科技园-2工区-景观桥）达州市通川区达州中医药职业学院犀牛大道北段</v>
          </cell>
          <cell r="H2461" t="str">
            <v>李波</v>
          </cell>
          <cell r="I2461">
            <v>18381899787</v>
          </cell>
        </row>
        <row r="2462">
          <cell r="A2462" t="str">
            <v>晋邦</v>
          </cell>
          <cell r="B2462" t="str">
            <v>螺纹钢</v>
          </cell>
          <cell r="C2462" t="str">
            <v>HRB400E Φ32 9m</v>
          </cell>
          <cell r="D2462" t="str">
            <v>吨</v>
          </cell>
          <cell r="E2462">
            <v>65</v>
          </cell>
          <cell r="F2462">
            <v>45771</v>
          </cell>
          <cell r="G2462" t="str">
            <v>（商投建工达州中医药科技园-2工区-景观桥）达州市通川区达州中医药职业学院犀牛大道北段</v>
          </cell>
          <cell r="H2462" t="str">
            <v>李波</v>
          </cell>
          <cell r="I2462">
            <v>18381899787</v>
          </cell>
        </row>
        <row r="2463">
          <cell r="A2463" t="str">
            <v>晋邦</v>
          </cell>
          <cell r="B2463" t="str">
            <v>盘螺</v>
          </cell>
          <cell r="C2463" t="str">
            <v>HRB400E Φ6</v>
          </cell>
          <cell r="D2463" t="str">
            <v>吨</v>
          </cell>
          <cell r="E2463">
            <v>10</v>
          </cell>
          <cell r="F2463">
            <v>45771</v>
          </cell>
          <cell r="G2463" t="str">
            <v>(宜宾兴港三江新区长江工业园建设项目-M2-2#厂房)宜宾市翠屏区宜宾汽车零部件配套产业基地(纬五路南)</v>
          </cell>
          <cell r="H2463" t="str">
            <v>王涛</v>
          </cell>
          <cell r="I2463">
            <v>18381110677</v>
          </cell>
        </row>
        <row r="2464">
          <cell r="A2464" t="str">
            <v>晋邦</v>
          </cell>
          <cell r="B2464" t="str">
            <v>盘螺</v>
          </cell>
          <cell r="C2464" t="str">
            <v>HRB400E Φ8</v>
          </cell>
          <cell r="D2464" t="str">
            <v>吨</v>
          </cell>
          <cell r="E2464">
            <v>20</v>
          </cell>
          <cell r="F2464">
            <v>45771</v>
          </cell>
          <cell r="G2464" t="str">
            <v>(宜宾兴港三江新区长江工业园建设项目-M2-2#厂房)宜宾市翠屏区宜宾汽车零部件配套产业基地(纬五路南)</v>
          </cell>
          <cell r="H2464" t="str">
            <v>王涛</v>
          </cell>
          <cell r="I2464">
            <v>18381110677</v>
          </cell>
        </row>
        <row r="2465">
          <cell r="A2465" t="str">
            <v>晋邦</v>
          </cell>
          <cell r="B2465" t="str">
            <v>盘螺</v>
          </cell>
          <cell r="C2465" t="str">
            <v>HRB400E Φ10</v>
          </cell>
          <cell r="D2465" t="str">
            <v>吨</v>
          </cell>
          <cell r="E2465">
            <v>30</v>
          </cell>
          <cell r="F2465">
            <v>45771</v>
          </cell>
          <cell r="G2465" t="str">
            <v>(宜宾兴港三江新区长江工业园建设项目-M2-2#厂房)宜宾市翠屏区宜宾汽车零部件配套产业基地(纬五路南)</v>
          </cell>
          <cell r="H2465" t="str">
            <v>王涛</v>
          </cell>
          <cell r="I2465">
            <v>18381110677</v>
          </cell>
        </row>
        <row r="2466">
          <cell r="A2466" t="str">
            <v>晋邦</v>
          </cell>
          <cell r="B2466" t="str">
            <v>螺纹钢</v>
          </cell>
          <cell r="C2466" t="str">
            <v>HRB400E Φ12 9m</v>
          </cell>
          <cell r="D2466" t="str">
            <v>吨</v>
          </cell>
          <cell r="E2466">
            <v>10</v>
          </cell>
          <cell r="F2466">
            <v>45771</v>
          </cell>
          <cell r="G2466" t="str">
            <v>(宜宾兴港三江新区长江工业园建设项目-M2-2#厂房)宜宾市翠屏区宜宾汽车零部件配套产业基地(纬五路南)</v>
          </cell>
          <cell r="H2466" t="str">
            <v>王涛</v>
          </cell>
          <cell r="I2466">
            <v>18381110677</v>
          </cell>
        </row>
        <row r="2467">
          <cell r="A2467" t="str">
            <v>晋邦</v>
          </cell>
          <cell r="B2467" t="str">
            <v>盘螺</v>
          </cell>
          <cell r="C2467" t="str">
            <v>HRB400E Φ10</v>
          </cell>
          <cell r="D2467" t="str">
            <v>吨</v>
          </cell>
          <cell r="E2467">
            <v>35</v>
          </cell>
          <cell r="F2467">
            <v>45771</v>
          </cell>
          <cell r="G2467" t="str">
            <v>(宜宾兴港三江新区长江工业园建设项目-M2-00-04桩)宜宾市翠屏区宜宾汽车零部件配套产业基地(纬五路南)</v>
          </cell>
          <cell r="H2467" t="str">
            <v>王涛</v>
          </cell>
          <cell r="I2467">
            <v>18381110677</v>
          </cell>
        </row>
        <row r="2468">
          <cell r="A2468" t="str">
            <v>晋邦</v>
          </cell>
          <cell r="B2468" t="str">
            <v>盘螺</v>
          </cell>
          <cell r="C2468" t="str">
            <v>HRB400E Φ8</v>
          </cell>
          <cell r="D2468" t="str">
            <v>吨</v>
          </cell>
          <cell r="E2468">
            <v>10</v>
          </cell>
          <cell r="F2468">
            <v>45771</v>
          </cell>
          <cell r="G2468" t="str">
            <v>(宜宾兴港三江新区长江工业园建设项目-M2-6#厂房)宜宾市翠屏区宜宾汽车零部件配套产业基地(纬五路南)</v>
          </cell>
          <cell r="H2468" t="str">
            <v>王涛</v>
          </cell>
          <cell r="I2468">
            <v>18381110677</v>
          </cell>
        </row>
        <row r="2469">
          <cell r="A2469" t="str">
            <v>晋邦</v>
          </cell>
          <cell r="B2469" t="str">
            <v>盘螺</v>
          </cell>
          <cell r="C2469" t="str">
            <v>HRB400E Φ10</v>
          </cell>
          <cell r="D2469" t="str">
            <v>吨</v>
          </cell>
          <cell r="E2469">
            <v>30</v>
          </cell>
          <cell r="F2469">
            <v>45771</v>
          </cell>
          <cell r="G2469" t="str">
            <v>(宜宾兴港三江新区长江工业园建设项目-M2-6#厂房)宜宾市翠屏区宜宾汽车零部件配套产业基地(纬五路南)</v>
          </cell>
          <cell r="H2469" t="str">
            <v>王涛</v>
          </cell>
          <cell r="I2469">
            <v>18381110677</v>
          </cell>
        </row>
        <row r="2470">
          <cell r="A2470" t="str">
            <v>晋邦</v>
          </cell>
          <cell r="B2470" t="str">
            <v>螺纹钢</v>
          </cell>
          <cell r="C2470" t="str">
            <v>HRB400E Φ12 9m</v>
          </cell>
          <cell r="D2470" t="str">
            <v>吨</v>
          </cell>
          <cell r="E2470">
            <v>10</v>
          </cell>
          <cell r="F2470">
            <v>45771</v>
          </cell>
          <cell r="G2470" t="str">
            <v>(宜宾兴港三江新区长江工业园建设项目-M2-6#厂房)宜宾市翠屏区宜宾汽车零部件配套产业基地(纬五路南)</v>
          </cell>
          <cell r="H2470" t="str">
            <v>王涛</v>
          </cell>
          <cell r="I2470">
            <v>18381110677</v>
          </cell>
        </row>
        <row r="2471">
          <cell r="A2471" t="str">
            <v>晋邦</v>
          </cell>
          <cell r="B2471" t="str">
            <v>螺纹钢</v>
          </cell>
          <cell r="C2471" t="str">
            <v>HRB400E Φ20 9m</v>
          </cell>
          <cell r="D2471" t="str">
            <v>吨</v>
          </cell>
          <cell r="E2471">
            <v>20</v>
          </cell>
          <cell r="F2471">
            <v>45771</v>
          </cell>
          <cell r="G2471" t="str">
            <v>(宜宾兴港三江新区长江工业园建设项目-M2-6#厂房)宜宾市翠屏区宜宾汽车零部件配套产业基地(纬五路南)</v>
          </cell>
          <cell r="H2471" t="str">
            <v>王涛</v>
          </cell>
          <cell r="I2471">
            <v>18381110677</v>
          </cell>
        </row>
        <row r="2472">
          <cell r="A2472" t="str">
            <v>晋邦</v>
          </cell>
          <cell r="B2472" t="str">
            <v>盘螺</v>
          </cell>
          <cell r="C2472" t="str">
            <v>HRB400E Φ8</v>
          </cell>
          <cell r="D2472" t="str">
            <v>吨</v>
          </cell>
          <cell r="E2472">
            <v>6</v>
          </cell>
          <cell r="F2472">
            <v>45771</v>
          </cell>
          <cell r="G2472" t="str">
            <v>(宜宾兴港三江新区长江工业园建设项目-M2-7#厂房)宜宾市翠屏区宜宾汽车零部件配套产业基地(纬五路南)</v>
          </cell>
          <cell r="H2472" t="str">
            <v>王涛</v>
          </cell>
          <cell r="I2472">
            <v>18381110677</v>
          </cell>
        </row>
        <row r="2473">
          <cell r="A2473" t="str">
            <v>晋邦</v>
          </cell>
          <cell r="B2473" t="str">
            <v>盘螺</v>
          </cell>
          <cell r="C2473" t="str">
            <v>HRB400E Φ10</v>
          </cell>
          <cell r="D2473" t="str">
            <v>吨</v>
          </cell>
          <cell r="E2473">
            <v>30</v>
          </cell>
          <cell r="F2473">
            <v>45771</v>
          </cell>
          <cell r="G2473" t="str">
            <v>(宜宾兴港三江新区长江工业园建设项目-M2-7#厂房)宜宾市翠屏区宜宾汽车零部件配套产业基地(纬五路南)</v>
          </cell>
          <cell r="H2473" t="str">
            <v>王涛</v>
          </cell>
          <cell r="I2473">
            <v>18381110677</v>
          </cell>
        </row>
        <row r="2474">
          <cell r="A2474" t="str">
            <v>晋邦</v>
          </cell>
          <cell r="B2474" t="str">
            <v>盘螺</v>
          </cell>
          <cell r="C2474" t="str">
            <v>HRB400E Φ6</v>
          </cell>
          <cell r="D2474" t="str">
            <v>吨</v>
          </cell>
          <cell r="E2474">
            <v>20</v>
          </cell>
          <cell r="F2474">
            <v>45771</v>
          </cell>
          <cell r="G2474" t="str">
            <v>(五冶钢构医学科学产业园建设项目房建三部-管网总坪)四川省南充市顺庆区搬罾街道学府大道二段</v>
          </cell>
          <cell r="H2474" t="str">
            <v>郑林</v>
          </cell>
          <cell r="I2474">
            <v>18349955455</v>
          </cell>
        </row>
        <row r="2475">
          <cell r="A2475" t="str">
            <v>晋邦</v>
          </cell>
          <cell r="B2475" t="str">
            <v>盘螺</v>
          </cell>
          <cell r="C2475" t="str">
            <v>HRB400E Φ8</v>
          </cell>
          <cell r="D2475" t="str">
            <v>吨</v>
          </cell>
          <cell r="E2475">
            <v>2</v>
          </cell>
          <cell r="F2475">
            <v>45771</v>
          </cell>
          <cell r="G2475" t="str">
            <v>(五冶钢构医学科学产业园建设项目房建三部-管网总坪)四川省南充市顺庆区搬罾街道学府大道二段</v>
          </cell>
          <cell r="H2475" t="str">
            <v>郑林</v>
          </cell>
          <cell r="I2475">
            <v>18349955455</v>
          </cell>
        </row>
        <row r="2476">
          <cell r="A2476" t="str">
            <v>晋邦</v>
          </cell>
          <cell r="B2476" t="str">
            <v>盘螺</v>
          </cell>
          <cell r="C2476" t="str">
            <v>HRB400E Φ10</v>
          </cell>
          <cell r="D2476" t="str">
            <v>吨</v>
          </cell>
          <cell r="E2476">
            <v>3</v>
          </cell>
          <cell r="F2476">
            <v>45771</v>
          </cell>
          <cell r="G2476" t="str">
            <v>(五冶钢构医学科学产业园建设项目房建三部-管网总坪)四川省南充市顺庆区搬罾街道学府大道二段</v>
          </cell>
          <cell r="H2476" t="str">
            <v>郑林</v>
          </cell>
          <cell r="I2476">
            <v>18349955455</v>
          </cell>
        </row>
        <row r="2477">
          <cell r="A2477" t="str">
            <v>晋邦</v>
          </cell>
          <cell r="B2477" t="str">
            <v>螺纹钢</v>
          </cell>
          <cell r="C2477" t="str">
            <v>HRB400E Φ12 9m</v>
          </cell>
          <cell r="D2477" t="str">
            <v>吨</v>
          </cell>
          <cell r="E2477">
            <v>10</v>
          </cell>
          <cell r="F2477">
            <v>45771</v>
          </cell>
          <cell r="G2477" t="str">
            <v>(五冶钢构医学科学产业园建设项目房建三部-管网总坪)四川省南充市顺庆区搬罾街道学府大道二段</v>
          </cell>
          <cell r="H2477" t="str">
            <v>郑林</v>
          </cell>
          <cell r="I2477">
            <v>18349955455</v>
          </cell>
        </row>
        <row r="2478">
          <cell r="A2478" t="str">
            <v>吉晨盛泰</v>
          </cell>
          <cell r="B2478" t="str">
            <v>盘螺</v>
          </cell>
          <cell r="C2478" t="str">
            <v>HRB400E Φ8</v>
          </cell>
          <cell r="D2478" t="str">
            <v>吨</v>
          </cell>
          <cell r="E2478">
            <v>10</v>
          </cell>
          <cell r="F2478">
            <v>45772</v>
          </cell>
          <cell r="G2478" t="str">
            <v>（中铁一局四公司西昭高速6标4分部）四川省凉山彝族自治州昭觉县杨日占里</v>
          </cell>
          <cell r="H2478" t="str">
            <v>马占全</v>
          </cell>
          <cell r="I2478">
            <v>18189516465</v>
          </cell>
        </row>
        <row r="2479">
          <cell r="A2479" t="str">
            <v>吉晨盛泰</v>
          </cell>
          <cell r="B2479" t="str">
            <v>螺纹钢</v>
          </cell>
          <cell r="C2479" t="str">
            <v>HRB400E Φ32*9m</v>
          </cell>
          <cell r="D2479" t="str">
            <v>吨</v>
          </cell>
          <cell r="E2479">
            <v>50</v>
          </cell>
          <cell r="F2479">
            <v>45772</v>
          </cell>
          <cell r="G2479" t="str">
            <v>（中铁一局四公司西昭高速6标4分部）四川省凉山彝族自治州昭觉县杨日占里</v>
          </cell>
          <cell r="H2479" t="str">
            <v>马占全</v>
          </cell>
          <cell r="I2479">
            <v>18189516465</v>
          </cell>
        </row>
        <row r="2480">
          <cell r="A2480" t="str">
            <v>吉晨盛泰</v>
          </cell>
          <cell r="B2480" t="str">
            <v>螺纹钢</v>
          </cell>
          <cell r="C2480" t="str">
            <v>HRB400E Φ16*9m</v>
          </cell>
          <cell r="D2480" t="str">
            <v>吨</v>
          </cell>
          <cell r="E2480">
            <v>40</v>
          </cell>
          <cell r="F2480">
            <v>45772</v>
          </cell>
          <cell r="G2480" t="str">
            <v>（中铁一局四公司西昭高速6标4分部）四川省凉山彝族自治州昭觉县杨日占里</v>
          </cell>
          <cell r="H2480" t="str">
            <v>马占全</v>
          </cell>
          <cell r="I2480">
            <v>18189516465</v>
          </cell>
        </row>
        <row r="2481">
          <cell r="A2481" t="str">
            <v>吉晨盛泰</v>
          </cell>
          <cell r="B2481" t="str">
            <v>螺纹钢</v>
          </cell>
          <cell r="C2481" t="str">
            <v>HRB500E Φ28*9m</v>
          </cell>
          <cell r="D2481" t="str">
            <v>吨</v>
          </cell>
          <cell r="E2481">
            <v>60</v>
          </cell>
          <cell r="F2481">
            <v>45772</v>
          </cell>
          <cell r="G2481" t="str">
            <v>（中铁一局四公司西昭高速6标4分部）四川省凉山彝族自治州昭觉县杨日占里</v>
          </cell>
          <cell r="H2481" t="str">
            <v>马占全</v>
          </cell>
          <cell r="I2481">
            <v>18189516465</v>
          </cell>
        </row>
        <row r="2482">
          <cell r="A2482" t="str">
            <v>吉晨盛泰</v>
          </cell>
          <cell r="B2482" t="str">
            <v>高线</v>
          </cell>
          <cell r="C2482" t="str">
            <v>HPB300 Φ12</v>
          </cell>
          <cell r="D2482" t="str">
            <v>吨</v>
          </cell>
          <cell r="E2482">
            <v>30</v>
          </cell>
          <cell r="F2482">
            <v>45772</v>
          </cell>
          <cell r="G2482" t="str">
            <v>（ 中铁一局四公司西昭高速6标3部）昭觉县洒拉地坡乡三分部山里钢筋场</v>
          </cell>
          <cell r="H2482" t="str">
            <v>陈忠</v>
          </cell>
          <cell r="I2482">
            <v>15730783825</v>
          </cell>
        </row>
        <row r="2483">
          <cell r="A2483" t="str">
            <v>吉晨盛泰</v>
          </cell>
          <cell r="B2483" t="str">
            <v>盘螺</v>
          </cell>
          <cell r="C2483" t="str">
            <v>HRB400E Φ10</v>
          </cell>
          <cell r="D2483" t="str">
            <v>吨</v>
          </cell>
          <cell r="E2483">
            <v>60</v>
          </cell>
          <cell r="F2483">
            <v>45772</v>
          </cell>
          <cell r="G2483" t="str">
            <v>（ 中铁一局四公司西昭高速6标3部）昭觉县洒拉地坡乡三分部山里钢筋场</v>
          </cell>
          <cell r="H2483" t="str">
            <v>陈忠</v>
          </cell>
          <cell r="I2483">
            <v>15730783825</v>
          </cell>
        </row>
        <row r="2484">
          <cell r="A2484" t="str">
            <v>吉晨盛泰</v>
          </cell>
          <cell r="B2484" t="str">
            <v>盘螺</v>
          </cell>
          <cell r="C2484" t="str">
            <v>HRB400E Φ12</v>
          </cell>
          <cell r="D2484" t="str">
            <v>吨</v>
          </cell>
          <cell r="E2484">
            <v>150</v>
          </cell>
          <cell r="F2484">
            <v>45772</v>
          </cell>
          <cell r="G2484" t="str">
            <v>（ 中铁一局四公司西昭高速6标3部）昭觉县洒拉地坡乡三分部山里钢筋场</v>
          </cell>
          <cell r="H2484" t="str">
            <v>陈忠</v>
          </cell>
          <cell r="I2484">
            <v>15730783825</v>
          </cell>
        </row>
        <row r="2485">
          <cell r="A2485" t="str">
            <v>吉晨盛泰</v>
          </cell>
          <cell r="B2485" t="str">
            <v>螺纹钢</v>
          </cell>
          <cell r="C2485" t="str">
            <v>HRB400E Φ14*9m</v>
          </cell>
          <cell r="D2485" t="str">
            <v>吨</v>
          </cell>
          <cell r="E2485">
            <v>40</v>
          </cell>
          <cell r="F2485">
            <v>45772</v>
          </cell>
          <cell r="G2485" t="str">
            <v>（ 中铁一局四公司西昭高速6标3部）昭觉县洒拉地坡乡三分部山里钢筋场</v>
          </cell>
          <cell r="H2485" t="str">
            <v>陈忠</v>
          </cell>
          <cell r="I2485">
            <v>15730783825</v>
          </cell>
        </row>
        <row r="2486">
          <cell r="A2486" t="str">
            <v>吉晨盛泰</v>
          </cell>
          <cell r="B2486" t="str">
            <v>螺纹钢</v>
          </cell>
          <cell r="C2486" t="str">
            <v>HRB400E Φ16*9m</v>
          </cell>
          <cell r="D2486" t="str">
            <v>吨</v>
          </cell>
          <cell r="E2486">
            <v>40</v>
          </cell>
          <cell r="F2486">
            <v>45772</v>
          </cell>
          <cell r="G2486" t="str">
            <v>（ 中铁一局四公司西昭高速6标3部）昭觉县洒拉地坡乡三分部山里钢筋场</v>
          </cell>
          <cell r="H2486" t="str">
            <v>陈忠</v>
          </cell>
          <cell r="I2486">
            <v>15730783825</v>
          </cell>
        </row>
        <row r="2487">
          <cell r="A2487" t="str">
            <v>吉晨盛泰</v>
          </cell>
          <cell r="B2487" t="str">
            <v>螺纹钢</v>
          </cell>
          <cell r="C2487" t="str">
            <v>HRB500E Φ28*9m</v>
          </cell>
          <cell r="D2487" t="str">
            <v>吨</v>
          </cell>
          <cell r="E2487">
            <v>100</v>
          </cell>
          <cell r="F2487">
            <v>45772</v>
          </cell>
          <cell r="G2487" t="str">
            <v>（ 中铁一局四公司西昭高速6标3部）昭觉县洒拉地坡乡三分部山里钢筋场</v>
          </cell>
          <cell r="H2487" t="str">
            <v>陈忠</v>
          </cell>
          <cell r="I2487">
            <v>15730783825</v>
          </cell>
        </row>
        <row r="2488">
          <cell r="A2488" t="str">
            <v>吉晨盛泰</v>
          </cell>
          <cell r="B2488" t="str">
            <v>螺纹钢</v>
          </cell>
          <cell r="C2488" t="str">
            <v>HRB500E Φ32*9m</v>
          </cell>
          <cell r="D2488" t="str">
            <v>吨</v>
          </cell>
          <cell r="E2488">
            <v>60</v>
          </cell>
          <cell r="F2488">
            <v>45772</v>
          </cell>
          <cell r="G2488" t="str">
            <v>（ 中铁一局四公司西昭高速6标3部）昭觉县洒拉地坡乡三分部山里钢筋场</v>
          </cell>
          <cell r="H2488" t="str">
            <v>陈忠</v>
          </cell>
          <cell r="I2488">
            <v>15730783825</v>
          </cell>
        </row>
        <row r="2489">
          <cell r="A2489" t="str">
            <v>成实</v>
          </cell>
          <cell r="B2489" t="str">
            <v>盘螺</v>
          </cell>
          <cell r="C2489" t="str">
            <v>HRB400E Φ10</v>
          </cell>
          <cell r="D2489" t="str">
            <v>吨</v>
          </cell>
          <cell r="E2489">
            <v>6</v>
          </cell>
          <cell r="F2489">
            <v>45772</v>
          </cell>
          <cell r="G2489" t="str">
            <v>（自永2标九局西南分公司钢筋棚）四川省自贡市骑龙镇大湾村</v>
          </cell>
          <cell r="H2489" t="str">
            <v>高彦彬</v>
          </cell>
          <cell r="I2489">
            <v>13835906370</v>
          </cell>
        </row>
        <row r="2490">
          <cell r="A2490" t="str">
            <v>成实</v>
          </cell>
          <cell r="B2490" t="str">
            <v>螺纹钢</v>
          </cell>
          <cell r="C2490" t="str">
            <v>HRB400E Φ12×9米</v>
          </cell>
          <cell r="D2490" t="str">
            <v>吨</v>
          </cell>
          <cell r="E2490">
            <v>18</v>
          </cell>
          <cell r="F2490">
            <v>45772</v>
          </cell>
          <cell r="G2490" t="str">
            <v>（自永2标九局西南分公司钢筋棚）四川省自贡市骑龙镇大湾村</v>
          </cell>
          <cell r="H2490" t="str">
            <v>高彦彬</v>
          </cell>
          <cell r="I2490">
            <v>13835906370</v>
          </cell>
        </row>
        <row r="2491">
          <cell r="A2491" t="str">
            <v>成实</v>
          </cell>
          <cell r="B2491" t="str">
            <v>螺纹钢</v>
          </cell>
          <cell r="C2491" t="str">
            <v>HRB400E Φ16×9米</v>
          </cell>
          <cell r="D2491" t="str">
            <v>吨</v>
          </cell>
          <cell r="E2491">
            <v>3</v>
          </cell>
          <cell r="F2491">
            <v>45772</v>
          </cell>
          <cell r="G2491" t="str">
            <v>（自永2标九局西南分公司钢筋棚）四川省自贡市骑龙镇大湾村</v>
          </cell>
          <cell r="H2491" t="str">
            <v>高彦彬</v>
          </cell>
          <cell r="I2491">
            <v>13835906370</v>
          </cell>
        </row>
        <row r="2492">
          <cell r="A2492" t="str">
            <v>成实</v>
          </cell>
          <cell r="B2492" t="str">
            <v>螺纹钢</v>
          </cell>
          <cell r="C2492" t="str">
            <v>HRB400E Φ22×9米</v>
          </cell>
          <cell r="D2492" t="str">
            <v>吨</v>
          </cell>
          <cell r="E2492">
            <v>3</v>
          </cell>
          <cell r="F2492">
            <v>45772</v>
          </cell>
          <cell r="G2492" t="str">
            <v>（自永2标九局西南分公司钢筋棚）四川省自贡市骑龙镇大湾村</v>
          </cell>
          <cell r="H2492" t="str">
            <v>高彦彬</v>
          </cell>
          <cell r="I2492">
            <v>13835906370</v>
          </cell>
        </row>
        <row r="2493">
          <cell r="A2493" t="str">
            <v>成实</v>
          </cell>
          <cell r="B2493" t="str">
            <v>螺纹钢</v>
          </cell>
          <cell r="C2493" t="str">
            <v>HRB400E Φ28×9米</v>
          </cell>
          <cell r="D2493" t="str">
            <v>吨</v>
          </cell>
          <cell r="E2493">
            <v>6</v>
          </cell>
          <cell r="F2493">
            <v>45772</v>
          </cell>
          <cell r="G2493" t="str">
            <v>（自永2标九局西南分公司钢筋棚）四川省自贡市骑龙镇大湾村</v>
          </cell>
          <cell r="H2493" t="str">
            <v>高彦彬</v>
          </cell>
          <cell r="I2493">
            <v>13835906370</v>
          </cell>
        </row>
        <row r="2494">
          <cell r="A2494" t="str">
            <v>成实</v>
          </cell>
          <cell r="B2494" t="str">
            <v>螺纹钢</v>
          </cell>
          <cell r="C2494" t="str">
            <v>HRB400E Φ32×9米</v>
          </cell>
          <cell r="D2494" t="str">
            <v>吨</v>
          </cell>
          <cell r="E2494">
            <v>11</v>
          </cell>
          <cell r="F2494">
            <v>45772</v>
          </cell>
          <cell r="G2494" t="str">
            <v>（自永2标九局西南分公司钢筋棚）四川省自贡市骑龙镇大湾村</v>
          </cell>
          <cell r="H2494" t="str">
            <v>高彦彬</v>
          </cell>
          <cell r="I2494">
            <v>13835906370</v>
          </cell>
        </row>
        <row r="2495">
          <cell r="A2495" t="str">
            <v>成实</v>
          </cell>
          <cell r="B2495" t="str">
            <v>螺纹钢</v>
          </cell>
          <cell r="C2495" t="str">
            <v>HRB400E Φ32×12米</v>
          </cell>
          <cell r="D2495" t="str">
            <v>吨</v>
          </cell>
          <cell r="E2495">
            <v>22</v>
          </cell>
          <cell r="F2495">
            <v>45772</v>
          </cell>
          <cell r="G2495" t="str">
            <v>（自永2标九局西南分公司钢筋棚）四川省自贡市骑龙镇大湾村</v>
          </cell>
          <cell r="H2495" t="str">
            <v>高彦彬</v>
          </cell>
          <cell r="I2495">
            <v>13835906370</v>
          </cell>
        </row>
        <row r="2496">
          <cell r="A2496" t="str">
            <v>成实</v>
          </cell>
          <cell r="B2496" t="str">
            <v>螺纹钢</v>
          </cell>
          <cell r="C2496" t="str">
            <v>HRB400EФ12*9m</v>
          </cell>
          <cell r="D2496" t="str">
            <v>吨</v>
          </cell>
          <cell r="E2496">
            <v>15</v>
          </cell>
          <cell r="F2496">
            <v>45772</v>
          </cell>
          <cell r="G2496" t="str">
            <v>（成铁西物-地铁5号线项目）成都市武侯区天府一街与昆华路交叉口（提前联系项目准备吊车）</v>
          </cell>
          <cell r="H2496" t="str">
            <v>黄永福</v>
          </cell>
          <cell r="I2496" t="str">
            <v>15982823571</v>
          </cell>
        </row>
        <row r="2497">
          <cell r="A2497" t="str">
            <v>成实</v>
          </cell>
          <cell r="B2497" t="str">
            <v>盘圆</v>
          </cell>
          <cell r="C2497" t="str">
            <v>HPB300Ф8</v>
          </cell>
          <cell r="D2497" t="str">
            <v>吨</v>
          </cell>
          <cell r="E2497">
            <v>18.5</v>
          </cell>
          <cell r="F2497">
            <v>45772</v>
          </cell>
          <cell r="G2497" t="str">
            <v>（成铁西物-地铁5号线项目）成都市武侯区天府一街与昆华路交叉口（提前联系项目准备吊车）</v>
          </cell>
          <cell r="H2497" t="str">
            <v>黄永福</v>
          </cell>
          <cell r="I2497" t="str">
            <v>15982823571</v>
          </cell>
        </row>
        <row r="2498">
          <cell r="A2498" t="str">
            <v>成实</v>
          </cell>
          <cell r="B2498" t="str">
            <v>盘螺</v>
          </cell>
          <cell r="C2498" t="str">
            <v>HRB400E Φ10</v>
          </cell>
          <cell r="D2498" t="str">
            <v>吨</v>
          </cell>
          <cell r="E2498">
            <v>28.5</v>
          </cell>
          <cell r="F2498">
            <v>45772</v>
          </cell>
          <cell r="G2498" t="str">
            <v>（中铁五局新津tod项目）成都市新津区旭辉天府未来城南(华金路南)</v>
          </cell>
          <cell r="H2498" t="str">
            <v>戴军</v>
          </cell>
          <cell r="I2498">
            <v>15984585768</v>
          </cell>
        </row>
        <row r="2499">
          <cell r="A2499" t="str">
            <v>成实</v>
          </cell>
          <cell r="B2499" t="str">
            <v>螺纹钢</v>
          </cell>
          <cell r="C2499" t="str">
            <v>HRB400E Φ12 9m</v>
          </cell>
          <cell r="D2499" t="str">
            <v>吨</v>
          </cell>
          <cell r="E2499">
            <v>43.2</v>
          </cell>
          <cell r="F2499">
            <v>45772</v>
          </cell>
          <cell r="G2499" t="str">
            <v>（中铁五局新津tod项目）成都市新津区旭辉天府未来城南(华金路南)</v>
          </cell>
          <cell r="H2499" t="str">
            <v>戴军</v>
          </cell>
          <cell r="I2499">
            <v>15984585768</v>
          </cell>
        </row>
        <row r="2500">
          <cell r="A2500" t="str">
            <v>成实</v>
          </cell>
          <cell r="B2500" t="str">
            <v>螺纹钢</v>
          </cell>
          <cell r="C2500" t="str">
            <v>HRB400E Φ14 9m</v>
          </cell>
          <cell r="D2500" t="str">
            <v>吨</v>
          </cell>
          <cell r="E2500">
            <v>16.2</v>
          </cell>
          <cell r="F2500">
            <v>45772</v>
          </cell>
          <cell r="G2500" t="str">
            <v>（中铁五局新津tod项目）成都市新津区旭辉天府未来城南(华金路南)</v>
          </cell>
          <cell r="H2500" t="str">
            <v>戴军</v>
          </cell>
          <cell r="I2500">
            <v>15984585768</v>
          </cell>
        </row>
        <row r="2501">
          <cell r="A2501" t="str">
            <v>成实</v>
          </cell>
          <cell r="B2501" t="str">
            <v>螺纹钢</v>
          </cell>
          <cell r="C2501" t="str">
            <v>HRB400E Φ16 9m</v>
          </cell>
          <cell r="D2501" t="str">
            <v>吨</v>
          </cell>
          <cell r="E2501">
            <v>16.2</v>
          </cell>
          <cell r="F2501">
            <v>45772</v>
          </cell>
          <cell r="G2501" t="str">
            <v>（中铁五局新津tod项目）成都市新津区旭辉天府未来城南(华金路南)</v>
          </cell>
          <cell r="H2501" t="str">
            <v>戴军</v>
          </cell>
          <cell r="I2501">
            <v>15984585768</v>
          </cell>
        </row>
        <row r="2502">
          <cell r="A2502" t="str">
            <v>晋邦</v>
          </cell>
          <cell r="B2502" t="str">
            <v>盘螺</v>
          </cell>
          <cell r="C2502" t="str">
            <v>HRB400E Φ10</v>
          </cell>
          <cell r="D2502" t="str">
            <v>吨</v>
          </cell>
          <cell r="E2502">
            <v>5</v>
          </cell>
          <cell r="F2502">
            <v>45772</v>
          </cell>
          <cell r="G2502" t="str">
            <v>（十九冶-华电重庆奉节）重庆市奉节县康乐镇七星村</v>
          </cell>
          <cell r="H2502" t="str">
            <v>岑甲乐</v>
          </cell>
          <cell r="I2502">
            <v>17349037782</v>
          </cell>
        </row>
        <row r="2503">
          <cell r="A2503" t="str">
            <v>晋邦</v>
          </cell>
          <cell r="B2503" t="str">
            <v>螺纹钢</v>
          </cell>
          <cell r="C2503" t="str">
            <v>HRB400E Φ14 9m</v>
          </cell>
          <cell r="D2503" t="str">
            <v>吨</v>
          </cell>
          <cell r="E2503">
            <v>13</v>
          </cell>
          <cell r="F2503">
            <v>45772</v>
          </cell>
          <cell r="G2503" t="str">
            <v>（十九冶-华电重庆奉节）重庆市奉节县康乐镇七星村</v>
          </cell>
          <cell r="H2503" t="str">
            <v>岑甲乐</v>
          </cell>
          <cell r="I2503">
            <v>17349037782</v>
          </cell>
        </row>
        <row r="2504">
          <cell r="A2504" t="str">
            <v>晋邦</v>
          </cell>
          <cell r="B2504" t="str">
            <v>螺纹钢</v>
          </cell>
          <cell r="C2504" t="str">
            <v>HRB400E Φ20 9m</v>
          </cell>
          <cell r="D2504" t="str">
            <v>吨</v>
          </cell>
          <cell r="E2504">
            <v>5.2</v>
          </cell>
          <cell r="F2504">
            <v>45772</v>
          </cell>
          <cell r="G2504" t="str">
            <v>（十九冶-华电重庆奉节）重庆市奉节县康乐镇七星村</v>
          </cell>
          <cell r="H2504" t="str">
            <v>岑甲乐</v>
          </cell>
          <cell r="I2504">
            <v>17349037782</v>
          </cell>
        </row>
        <row r="2505">
          <cell r="A2505" t="str">
            <v>晋邦</v>
          </cell>
          <cell r="B2505" t="str">
            <v>螺纹钢</v>
          </cell>
          <cell r="C2505" t="str">
            <v>HRB400E Φ25 9m</v>
          </cell>
          <cell r="D2505" t="str">
            <v>吨</v>
          </cell>
          <cell r="E2505">
            <v>2.6</v>
          </cell>
          <cell r="F2505">
            <v>45772</v>
          </cell>
          <cell r="G2505" t="str">
            <v>（十九冶-华电重庆奉节）重庆市奉节县康乐镇七星村</v>
          </cell>
          <cell r="H2505" t="str">
            <v>岑甲乐</v>
          </cell>
          <cell r="I2505">
            <v>17349037782</v>
          </cell>
        </row>
        <row r="2506">
          <cell r="A2506" t="str">
            <v>晋邦</v>
          </cell>
          <cell r="B2506" t="str">
            <v>螺纹钢</v>
          </cell>
          <cell r="C2506" t="str">
            <v>HRB400E Φ28 9m</v>
          </cell>
          <cell r="D2506" t="str">
            <v>吨</v>
          </cell>
          <cell r="E2506">
            <v>10</v>
          </cell>
          <cell r="F2506">
            <v>45772</v>
          </cell>
          <cell r="G2506" t="str">
            <v>（十九冶-华电重庆奉节）重庆市奉节县康乐镇七星村</v>
          </cell>
          <cell r="H2506" t="str">
            <v>岑甲乐</v>
          </cell>
          <cell r="I2506">
            <v>17349037782</v>
          </cell>
        </row>
        <row r="2507">
          <cell r="A2507" t="str">
            <v>晋邦</v>
          </cell>
          <cell r="B2507" t="str">
            <v>螺纹钢</v>
          </cell>
          <cell r="C2507" t="str">
            <v>HRB500E Φ16</v>
          </cell>
          <cell r="D2507" t="str">
            <v>吨</v>
          </cell>
          <cell r="E2507">
            <v>3</v>
          </cell>
          <cell r="F2507">
            <v>45772</v>
          </cell>
          <cell r="G2507" t="str">
            <v>（商投建工达州中医药科技园-4工区-2号楼）达州市通川区达州中医药职业学院犀牛大道北段</v>
          </cell>
          <cell r="H2507" t="str">
            <v>张扬</v>
          </cell>
          <cell r="I2507">
            <v>18381904567</v>
          </cell>
        </row>
        <row r="2508">
          <cell r="A2508" t="str">
            <v>晋邦</v>
          </cell>
          <cell r="B2508" t="str">
            <v>螺纹钢</v>
          </cell>
          <cell r="C2508" t="str">
            <v>HRB500E Φ18</v>
          </cell>
          <cell r="D2508" t="str">
            <v>吨</v>
          </cell>
          <cell r="E2508">
            <v>12</v>
          </cell>
          <cell r="F2508">
            <v>45772</v>
          </cell>
          <cell r="G2508" t="str">
            <v>（商投建工达州中医药科技园-4工区-2号楼）达州市通川区达州中医药职业学院犀牛大道北段</v>
          </cell>
          <cell r="H2508" t="str">
            <v>张扬</v>
          </cell>
          <cell r="I2508">
            <v>18381904567</v>
          </cell>
        </row>
        <row r="2509">
          <cell r="A2509" t="str">
            <v>晋邦</v>
          </cell>
          <cell r="B2509" t="str">
            <v>螺纹钢</v>
          </cell>
          <cell r="C2509" t="str">
            <v>HRB500E Φ20</v>
          </cell>
          <cell r="D2509" t="str">
            <v>吨</v>
          </cell>
          <cell r="E2509">
            <v>9</v>
          </cell>
          <cell r="F2509">
            <v>45772</v>
          </cell>
          <cell r="G2509" t="str">
            <v>（商投建工达州中医药科技园-4工区-2号楼）达州市通川区达州中医药职业学院犀牛大道北段</v>
          </cell>
          <cell r="H2509" t="str">
            <v>张扬</v>
          </cell>
          <cell r="I2509">
            <v>18381904567</v>
          </cell>
        </row>
        <row r="2510">
          <cell r="A2510" t="str">
            <v>晋邦</v>
          </cell>
          <cell r="B2510" t="str">
            <v>螺纹钢</v>
          </cell>
          <cell r="C2510" t="str">
            <v>HRB500E Φ22</v>
          </cell>
          <cell r="D2510" t="str">
            <v>吨</v>
          </cell>
          <cell r="E2510">
            <v>9</v>
          </cell>
          <cell r="F2510">
            <v>45772</v>
          </cell>
          <cell r="G2510" t="str">
            <v>（商投建工达州中医药科技园-4工区-2号楼）达州市通川区达州中医药职业学院犀牛大道北段</v>
          </cell>
          <cell r="H2510" t="str">
            <v>张扬</v>
          </cell>
          <cell r="I2510">
            <v>18381904567</v>
          </cell>
        </row>
        <row r="2511">
          <cell r="A2511" t="str">
            <v>晋邦</v>
          </cell>
          <cell r="B2511" t="str">
            <v>螺纹钢</v>
          </cell>
          <cell r="C2511" t="str">
            <v>HRB500E Φ22</v>
          </cell>
          <cell r="D2511" t="str">
            <v>吨</v>
          </cell>
          <cell r="E2511">
            <v>21</v>
          </cell>
          <cell r="F2511">
            <v>45772</v>
          </cell>
          <cell r="G2511" t="str">
            <v>（商投建工达州中医药科技园-4工区-7号楼）达州市通川区达州中医药职业学院犀牛大道北段</v>
          </cell>
          <cell r="H2511" t="str">
            <v>张扬</v>
          </cell>
          <cell r="I2511">
            <v>18381904567</v>
          </cell>
        </row>
        <row r="2512">
          <cell r="A2512" t="str">
            <v>晋邦</v>
          </cell>
          <cell r="B2512" t="str">
            <v>螺纹钢</v>
          </cell>
          <cell r="C2512" t="str">
            <v>HRB500E Φ25</v>
          </cell>
          <cell r="D2512" t="str">
            <v>吨</v>
          </cell>
          <cell r="E2512">
            <v>30</v>
          </cell>
          <cell r="F2512">
            <v>45772</v>
          </cell>
          <cell r="G2512" t="str">
            <v>（商投建工达州中医药科技园-4工区-7号楼）达州市通川区达州中医药职业学院犀牛大道北段</v>
          </cell>
          <cell r="H2512" t="str">
            <v>张扬</v>
          </cell>
          <cell r="I2512">
            <v>18381904567</v>
          </cell>
        </row>
        <row r="2513">
          <cell r="A2513" t="str">
            <v>晋邦</v>
          </cell>
          <cell r="B2513" t="str">
            <v>高线</v>
          </cell>
          <cell r="C2513" t="str">
            <v>HPB300 Φ10</v>
          </cell>
          <cell r="D2513" t="str">
            <v>吨</v>
          </cell>
          <cell r="E2513">
            <v>3</v>
          </cell>
          <cell r="F2513">
            <v>45772</v>
          </cell>
          <cell r="G2513" t="str">
            <v>（商投建工达州中医药科技园-2工区-景观桥）达州市通川区达州中医药职业学院犀牛大道北段</v>
          </cell>
          <cell r="H2513" t="str">
            <v>李波</v>
          </cell>
          <cell r="I2513">
            <v>18381899787</v>
          </cell>
        </row>
        <row r="2514">
          <cell r="A2514" t="str">
            <v>晋邦</v>
          </cell>
          <cell r="B2514" t="str">
            <v>盘螺</v>
          </cell>
          <cell r="C2514" t="str">
            <v>HRB400E Φ10</v>
          </cell>
          <cell r="D2514" t="str">
            <v>吨</v>
          </cell>
          <cell r="E2514">
            <v>3</v>
          </cell>
          <cell r="F2514">
            <v>45772</v>
          </cell>
          <cell r="G2514" t="str">
            <v>（商投建工达州中医药科技园-2工区-景观桥）达州市通川区达州中医药职业学院犀牛大道北段</v>
          </cell>
          <cell r="H2514" t="str">
            <v>李波</v>
          </cell>
          <cell r="I2514">
            <v>18381899787</v>
          </cell>
        </row>
        <row r="2515">
          <cell r="A2515" t="str">
            <v>晋邦</v>
          </cell>
          <cell r="B2515" t="str">
            <v>螺纹钢</v>
          </cell>
          <cell r="C2515" t="str">
            <v>HRB400E Φ16 9m</v>
          </cell>
          <cell r="D2515" t="str">
            <v>吨</v>
          </cell>
          <cell r="E2515">
            <v>17</v>
          </cell>
          <cell r="F2515">
            <v>45772</v>
          </cell>
          <cell r="G2515" t="str">
            <v>（商投建工达州中医药科技园-2工区-景观桥）达州市通川区达州中医药职业学院犀牛大道北段</v>
          </cell>
          <cell r="H2515" t="str">
            <v>李波</v>
          </cell>
          <cell r="I2515">
            <v>18381899787</v>
          </cell>
        </row>
        <row r="2516">
          <cell r="A2516" t="str">
            <v>晋邦</v>
          </cell>
          <cell r="B2516" t="str">
            <v>螺纹钢</v>
          </cell>
          <cell r="C2516" t="str">
            <v>HRB400E Φ25 9m</v>
          </cell>
          <cell r="D2516" t="str">
            <v>吨</v>
          </cell>
          <cell r="E2516">
            <v>12</v>
          </cell>
          <cell r="F2516">
            <v>45772</v>
          </cell>
          <cell r="G2516" t="str">
            <v>（商投建工达州中医药科技园-2工区-景观桥）达州市通川区达州中医药职业学院犀牛大道北段</v>
          </cell>
          <cell r="H2516" t="str">
            <v>李波</v>
          </cell>
          <cell r="I2516">
            <v>18381899787</v>
          </cell>
        </row>
        <row r="2517">
          <cell r="A2517" t="str">
            <v>德胜</v>
          </cell>
          <cell r="B2517" t="str">
            <v>螺纹钢</v>
          </cell>
          <cell r="C2517" t="str">
            <v>HRB500E Φ14 9m</v>
          </cell>
          <cell r="D2517" t="str">
            <v>吨</v>
          </cell>
          <cell r="E2517">
            <v>12</v>
          </cell>
          <cell r="F2517">
            <v>45772</v>
          </cell>
          <cell r="G2517" t="str">
            <v>(宜宾兴港三江新区长江工业园建设项目-9#厂房)宜宾市翠屏区宜宾汽车零部件配套产业基地(纬五路南)</v>
          </cell>
          <cell r="H2517" t="str">
            <v>严石林</v>
          </cell>
          <cell r="I2517">
            <v>15924731822</v>
          </cell>
        </row>
        <row r="2518">
          <cell r="A2518" t="str">
            <v>德胜</v>
          </cell>
          <cell r="B2518" t="str">
            <v>螺纹钢</v>
          </cell>
          <cell r="C2518" t="str">
            <v>HRB500E Φ22 12m</v>
          </cell>
          <cell r="D2518" t="str">
            <v>吨</v>
          </cell>
          <cell r="E2518">
            <v>75</v>
          </cell>
          <cell r="F2518">
            <v>45772</v>
          </cell>
          <cell r="G2518" t="str">
            <v>(宜宾兴港三江新区长江工业园建设项目-9#厂房)宜宾市翠屏区宜宾汽车零部件配套产业基地(纬五路南)</v>
          </cell>
          <cell r="H2518" t="str">
            <v>严石林</v>
          </cell>
          <cell r="I2518">
            <v>15924731822</v>
          </cell>
        </row>
        <row r="2519">
          <cell r="A2519" t="str">
            <v>德胜</v>
          </cell>
          <cell r="B2519" t="str">
            <v>螺纹钢</v>
          </cell>
          <cell r="C2519" t="str">
            <v>HRB500E Φ25 12m</v>
          </cell>
          <cell r="D2519" t="str">
            <v>吨</v>
          </cell>
          <cell r="E2519">
            <v>18</v>
          </cell>
          <cell r="F2519">
            <v>45772</v>
          </cell>
          <cell r="G2519" t="str">
            <v>(宜宾兴港三江新区长江工业园建设项目-9#厂房)宜宾市翠屏区宜宾汽车零部件配套产业基地(纬五路南)</v>
          </cell>
          <cell r="H2519" t="str">
            <v>严石林</v>
          </cell>
          <cell r="I2519">
            <v>15924731822</v>
          </cell>
        </row>
        <row r="2520">
          <cell r="A2520" t="str">
            <v>德胜</v>
          </cell>
          <cell r="B2520" t="str">
            <v>螺纹钢</v>
          </cell>
          <cell r="C2520" t="str">
            <v>HRB400E Φ18 9m</v>
          </cell>
          <cell r="D2520" t="str">
            <v>吨</v>
          </cell>
          <cell r="E2520">
            <v>13.5</v>
          </cell>
          <cell r="F2520">
            <v>45772</v>
          </cell>
          <cell r="G2520" t="str">
            <v>（中铁五局新津tod项目）成都市新津区旭辉天府未来城南(华金路南)</v>
          </cell>
          <cell r="H2520" t="str">
            <v>戴军</v>
          </cell>
          <cell r="I2520">
            <v>15984585768</v>
          </cell>
        </row>
        <row r="2521">
          <cell r="A2521" t="str">
            <v>德胜</v>
          </cell>
          <cell r="B2521" t="str">
            <v>螺纹钢</v>
          </cell>
          <cell r="C2521" t="str">
            <v>HRB400E Φ20 9m</v>
          </cell>
          <cell r="D2521" t="str">
            <v>吨</v>
          </cell>
          <cell r="E2521">
            <v>10.8</v>
          </cell>
          <cell r="F2521">
            <v>45772</v>
          </cell>
          <cell r="G2521" t="str">
            <v>（中铁五局新津tod项目）成都市新津区旭辉天府未来城南(华金路南)</v>
          </cell>
          <cell r="H2521" t="str">
            <v>戴军</v>
          </cell>
          <cell r="I2521">
            <v>15984585768</v>
          </cell>
        </row>
        <row r="2522">
          <cell r="A2522" t="str">
            <v>德胜</v>
          </cell>
          <cell r="B2522" t="str">
            <v>螺纹钢</v>
          </cell>
          <cell r="C2522" t="str">
            <v>HRB500E Φ20 9m</v>
          </cell>
          <cell r="D2522" t="str">
            <v>吨</v>
          </cell>
          <cell r="E2522">
            <v>6</v>
          </cell>
          <cell r="F2522">
            <v>45772</v>
          </cell>
          <cell r="G2522" t="str">
            <v>（中铁五局新津tod项目）成都市新津区旭辉天府未来城南(华金路南)</v>
          </cell>
          <cell r="H2522" t="str">
            <v>戴军</v>
          </cell>
          <cell r="I2522">
            <v>15984585768</v>
          </cell>
        </row>
        <row r="2523">
          <cell r="A2523" t="str">
            <v>德胜</v>
          </cell>
          <cell r="B2523" t="str">
            <v>螺纹钢</v>
          </cell>
          <cell r="C2523" t="str">
            <v>HRB500E Φ22 9m</v>
          </cell>
          <cell r="D2523" t="str">
            <v>吨</v>
          </cell>
          <cell r="E2523">
            <v>6</v>
          </cell>
          <cell r="F2523">
            <v>45772</v>
          </cell>
          <cell r="G2523" t="str">
            <v>（中铁五局新津tod项目）成都市新津区旭辉天府未来城南(华金路南)</v>
          </cell>
          <cell r="H2523" t="str">
            <v>戴军</v>
          </cell>
          <cell r="I2523">
            <v>15984585768</v>
          </cell>
        </row>
        <row r="2524">
          <cell r="A2524" t="str">
            <v>八局</v>
          </cell>
          <cell r="B2524" t="str">
            <v>螺纹钢</v>
          </cell>
          <cell r="C2524" t="str">
            <v>HRB400E Φ14 9m</v>
          </cell>
          <cell r="D2524" t="str">
            <v>吨</v>
          </cell>
          <cell r="E2524">
            <v>15</v>
          </cell>
          <cell r="F2524">
            <v>45772</v>
          </cell>
          <cell r="G2524" t="str">
            <v>（五局乐山机场项目）乐山市五通桥区冠英镇</v>
          </cell>
          <cell r="H2524" t="str">
            <v>王思思</v>
          </cell>
          <cell r="I2524">
            <v>18973190156</v>
          </cell>
        </row>
        <row r="2525">
          <cell r="A2525" t="str">
            <v>八局</v>
          </cell>
          <cell r="B2525" t="str">
            <v>螺纹钢</v>
          </cell>
          <cell r="C2525" t="str">
            <v>HRB400E Φ20 9m</v>
          </cell>
          <cell r="D2525" t="str">
            <v>吨</v>
          </cell>
          <cell r="E2525">
            <v>20</v>
          </cell>
          <cell r="F2525">
            <v>45772</v>
          </cell>
          <cell r="G2525" t="str">
            <v>（五局乐山机场项目）乐山市五通桥区冠英镇</v>
          </cell>
          <cell r="H2525" t="str">
            <v>王思思</v>
          </cell>
          <cell r="I2525">
            <v>18973190156</v>
          </cell>
        </row>
        <row r="2526">
          <cell r="A2526" t="str">
            <v>八局</v>
          </cell>
          <cell r="B2526" t="str">
            <v>螺纹钢</v>
          </cell>
          <cell r="C2526" t="str">
            <v>HRB400E Φ12 9m</v>
          </cell>
          <cell r="D2526" t="str">
            <v>吨</v>
          </cell>
          <cell r="E2526">
            <v>36</v>
          </cell>
          <cell r="F2526">
            <v>45772</v>
          </cell>
          <cell r="G2526" t="str">
            <v>（五局乐山机场项目）乐山市五通桥区冠英镇</v>
          </cell>
          <cell r="H2526" t="str">
            <v>王思思</v>
          </cell>
          <cell r="I2526">
            <v>18973190156</v>
          </cell>
        </row>
        <row r="2527">
          <cell r="A2527" t="str">
            <v>八局</v>
          </cell>
          <cell r="B2527" t="str">
            <v>螺纹钢</v>
          </cell>
          <cell r="C2527" t="str">
            <v>HRB400E Φ12 12m</v>
          </cell>
          <cell r="D2527" t="str">
            <v>吨</v>
          </cell>
          <cell r="E2527">
            <v>70</v>
          </cell>
          <cell r="F2527">
            <v>45772</v>
          </cell>
          <cell r="G2527" t="str">
            <v>（中铁广州局-成渝扩容2标）成渝扩容项目ZCB3-2标2＃拌和站【雁江区联盟桥东北50米(资资路) 】</v>
          </cell>
          <cell r="H2527" t="str">
            <v>刘沛琦</v>
          </cell>
          <cell r="I2527">
            <v>18011784798</v>
          </cell>
        </row>
        <row r="2528">
          <cell r="A2528" t="str">
            <v>润耀</v>
          </cell>
          <cell r="B2528" t="str">
            <v>盘圆</v>
          </cell>
          <cell r="C2528" t="str">
            <v>HPB300Ф10</v>
          </cell>
          <cell r="D2528" t="str">
            <v>吨</v>
          </cell>
          <cell r="E2528">
            <v>3</v>
          </cell>
          <cell r="F2528">
            <v>45772</v>
          </cell>
          <cell r="G2528" t="str">
            <v>（成铁西物-重庆渝北金山项目）重庆市渝北区康庄美地C区（司机拍摄签收小票时需设置时间及地点水印）</v>
          </cell>
          <cell r="H2528" t="str">
            <v>黄永福</v>
          </cell>
          <cell r="I2528" t="str">
            <v>15982823571</v>
          </cell>
        </row>
        <row r="2529">
          <cell r="A2529" t="str">
            <v>润耀</v>
          </cell>
          <cell r="B2529" t="str">
            <v>螺纹钢</v>
          </cell>
          <cell r="C2529" t="str">
            <v>HRB400EФ20*9m</v>
          </cell>
          <cell r="D2529" t="str">
            <v>吨</v>
          </cell>
          <cell r="E2529">
            <v>19</v>
          </cell>
          <cell r="F2529">
            <v>45772</v>
          </cell>
          <cell r="G2529" t="str">
            <v>（成铁西物-重庆渝北金山项目）重庆市渝北区康庄美地C区（司机拍摄签收小票时需设置时间及地点水印）</v>
          </cell>
          <cell r="H2529" t="str">
            <v>黄永福</v>
          </cell>
          <cell r="I2529" t="str">
            <v>15982823571</v>
          </cell>
        </row>
        <row r="2530">
          <cell r="A2530" t="str">
            <v>润耀</v>
          </cell>
          <cell r="B2530" t="str">
            <v>螺纹钢</v>
          </cell>
          <cell r="C2530" t="str">
            <v>HRB400EФ28*9m</v>
          </cell>
          <cell r="D2530" t="str">
            <v>吨</v>
          </cell>
          <cell r="E2530">
            <v>14</v>
          </cell>
          <cell r="F2530">
            <v>45772</v>
          </cell>
          <cell r="G2530" t="str">
            <v>（成铁西物-重庆渝北金山项目）重庆市渝北区康庄美地C区（司机拍摄签收小票时需设置时间及地点水印）</v>
          </cell>
          <cell r="H2530" t="str">
            <v>黄永福</v>
          </cell>
          <cell r="I2530" t="str">
            <v>15982823571</v>
          </cell>
        </row>
        <row r="2531">
          <cell r="A2531" t="str">
            <v>润耀</v>
          </cell>
          <cell r="B2531" t="str">
            <v>螺纹钢</v>
          </cell>
          <cell r="C2531" t="str">
            <v>HRB400EФ12*9m</v>
          </cell>
          <cell r="D2531" t="str">
            <v>吨</v>
          </cell>
          <cell r="E2531">
            <v>12</v>
          </cell>
          <cell r="F2531">
            <v>45772</v>
          </cell>
          <cell r="G2531" t="str">
            <v>（成铁西物-地铁5号线项目）成都市武侯区天府一街与昆华路交叉口（提前联系项目准备吊车）</v>
          </cell>
          <cell r="H2531" t="str">
            <v>黄永福</v>
          </cell>
          <cell r="I2531" t="str">
            <v>15982823571</v>
          </cell>
        </row>
        <row r="2532">
          <cell r="A2532" t="str">
            <v>润耀</v>
          </cell>
          <cell r="B2532" t="str">
            <v>螺纹钢</v>
          </cell>
          <cell r="C2532" t="str">
            <v>HRB400EФ20*9m</v>
          </cell>
          <cell r="D2532" t="str">
            <v>吨</v>
          </cell>
          <cell r="E2532">
            <v>2.5</v>
          </cell>
          <cell r="F2532">
            <v>45772</v>
          </cell>
          <cell r="G2532" t="str">
            <v>（成铁西物-地铁5号线项目）成都市武侯区天府一街与昆华路交叉口（提前联系项目准备吊车）</v>
          </cell>
          <cell r="H2532" t="str">
            <v>黄永福</v>
          </cell>
          <cell r="I2532" t="str">
            <v>15982823571</v>
          </cell>
        </row>
        <row r="2533">
          <cell r="A2533" t="str">
            <v>润耀</v>
          </cell>
          <cell r="B2533" t="str">
            <v>螺纹钢</v>
          </cell>
          <cell r="C2533" t="str">
            <v>HRB400EФ22*9m</v>
          </cell>
          <cell r="D2533" t="str">
            <v>吨</v>
          </cell>
          <cell r="E2533">
            <v>14</v>
          </cell>
          <cell r="F2533">
            <v>45772</v>
          </cell>
          <cell r="G2533" t="str">
            <v>（成铁西物-地铁5号线项目）成都市武侯区天府一街与昆华路交叉口（提前联系项目准备吊车）</v>
          </cell>
          <cell r="H2533" t="str">
            <v>黄永福</v>
          </cell>
          <cell r="I2533">
            <v>15982823571</v>
          </cell>
        </row>
        <row r="2534">
          <cell r="A2534" t="str">
            <v>润耀</v>
          </cell>
          <cell r="B2534" t="str">
            <v>螺纹钢</v>
          </cell>
          <cell r="C2534" t="str">
            <v>HRB400EФ25*9m</v>
          </cell>
          <cell r="D2534" t="str">
            <v>吨</v>
          </cell>
          <cell r="E2534">
            <v>72</v>
          </cell>
          <cell r="F2534">
            <v>45772</v>
          </cell>
          <cell r="G2534" t="str">
            <v>（成铁西物-地铁5号线项目）成都市武侯区天府一街与昆华路交叉口（提前联系项目准备吊车）</v>
          </cell>
          <cell r="H2534" t="str">
            <v>黄永福</v>
          </cell>
          <cell r="I2534" t="str">
            <v>15982823571</v>
          </cell>
        </row>
        <row r="2535">
          <cell r="A2535" t="str">
            <v>润耀</v>
          </cell>
          <cell r="B2535" t="str">
            <v>螺纹钢</v>
          </cell>
          <cell r="C2535" t="str">
            <v>HRB400EФ28*9m</v>
          </cell>
          <cell r="D2535" t="str">
            <v>吨</v>
          </cell>
          <cell r="E2535">
            <v>76</v>
          </cell>
          <cell r="F2535">
            <v>45772</v>
          </cell>
          <cell r="G2535" t="str">
            <v>（成铁西物-地铁5号线项目）成都市武侯区天府一街与昆华路交叉口（提前联系项目准备吊车）</v>
          </cell>
          <cell r="H2535" t="str">
            <v>黄永福</v>
          </cell>
          <cell r="I2535" t="str">
            <v>15982823571</v>
          </cell>
        </row>
        <row r="2536">
          <cell r="A2536" t="str">
            <v>德胜</v>
          </cell>
          <cell r="B2536" t="str">
            <v>螺纹钢</v>
          </cell>
          <cell r="C2536" t="str">
            <v>HRB400EФ12*9m</v>
          </cell>
          <cell r="D2536" t="str">
            <v>吨</v>
          </cell>
          <cell r="E2536">
            <v>6</v>
          </cell>
          <cell r="F2536">
            <v>45772</v>
          </cell>
          <cell r="G2536" t="str">
            <v>（中核城建-邛崃项目）成都市邛崃市成温邛快速路陈河坝西南338米处</v>
          </cell>
          <cell r="H2536" t="str">
            <v>杨帆</v>
          </cell>
          <cell r="I2536">
            <v>13402868889</v>
          </cell>
        </row>
        <row r="2537">
          <cell r="A2537" t="str">
            <v>德胜</v>
          </cell>
          <cell r="B2537" t="str">
            <v>螺纹钢</v>
          </cell>
          <cell r="C2537" t="str">
            <v>HRB400EФ14*9m</v>
          </cell>
          <cell r="D2537" t="str">
            <v>吨</v>
          </cell>
          <cell r="E2537">
            <v>5</v>
          </cell>
          <cell r="F2537">
            <v>45772</v>
          </cell>
          <cell r="G2537" t="str">
            <v>（中核城建-邛崃项目）成都市邛崃市成温邛快速路陈河坝西南338米处</v>
          </cell>
          <cell r="H2537" t="str">
            <v>杨帆</v>
          </cell>
          <cell r="I2537">
            <v>13402868889</v>
          </cell>
        </row>
        <row r="2538">
          <cell r="A2538" t="str">
            <v>德胜</v>
          </cell>
          <cell r="B2538" t="str">
            <v>螺纹钢</v>
          </cell>
          <cell r="C2538" t="str">
            <v>HRB400EФ16*9m</v>
          </cell>
          <cell r="D2538" t="str">
            <v>吨</v>
          </cell>
          <cell r="E2538">
            <v>6</v>
          </cell>
          <cell r="F2538">
            <v>45772</v>
          </cell>
          <cell r="G2538" t="str">
            <v>（中核城建-邛崃项目）成都市邛崃市成温邛快速路陈河坝西南338米处</v>
          </cell>
          <cell r="H2538" t="str">
            <v>杨帆</v>
          </cell>
          <cell r="I2538">
            <v>13402868889</v>
          </cell>
        </row>
        <row r="2539">
          <cell r="A2539" t="str">
            <v>德胜</v>
          </cell>
          <cell r="B2539" t="str">
            <v>螺纹钢</v>
          </cell>
          <cell r="C2539" t="str">
            <v>HRB400EФ20*9m</v>
          </cell>
          <cell r="D2539" t="str">
            <v>吨</v>
          </cell>
          <cell r="E2539">
            <v>20</v>
          </cell>
          <cell r="F2539">
            <v>45772</v>
          </cell>
          <cell r="G2539" t="str">
            <v>（中核城建-邛崃项目）成都市邛崃市成温邛快速路陈河坝西南338米处</v>
          </cell>
          <cell r="H2539" t="str">
            <v>杨帆</v>
          </cell>
          <cell r="I2539">
            <v>13402868889</v>
          </cell>
        </row>
        <row r="2540">
          <cell r="A2540" t="str">
            <v>成实</v>
          </cell>
          <cell r="B2540" t="str">
            <v>盘圆</v>
          </cell>
          <cell r="C2540" t="str">
            <v>HPB300Ф12</v>
          </cell>
          <cell r="D2540" t="str">
            <v>吨</v>
          </cell>
          <cell r="E2540">
            <v>35</v>
          </cell>
          <cell r="F2540">
            <v>45773</v>
          </cell>
          <cell r="G2540" t="str">
            <v>（中铁一局四公司康新高速TJ1-1标贡不卡隧道）四川省甘孜州康定市折多塘村车管所旁</v>
          </cell>
          <cell r="H2540" t="str">
            <v>李彰</v>
          </cell>
          <cell r="I2540">
            <v>18523285235</v>
          </cell>
        </row>
        <row r="2541">
          <cell r="A2541" t="str">
            <v>佳业</v>
          </cell>
          <cell r="B2541" t="str">
            <v>螺纹钢</v>
          </cell>
          <cell r="C2541" t="str">
            <v>HRB400E Φ12 9m</v>
          </cell>
          <cell r="D2541" t="str">
            <v>吨</v>
          </cell>
          <cell r="E2541">
            <v>53</v>
          </cell>
          <cell r="F2541">
            <v>45773</v>
          </cell>
          <cell r="G2541" t="str">
            <v>(宜宾兴港三江新区长江工业园建设项目-M2-2#厂房)宜宾市翠屏区宜宾汽车零部件配套产业基地(纬五路南)</v>
          </cell>
          <cell r="H2541" t="str">
            <v>王涛</v>
          </cell>
          <cell r="I2541">
            <v>18381110677</v>
          </cell>
        </row>
        <row r="2542">
          <cell r="A2542" t="str">
            <v>佳业</v>
          </cell>
          <cell r="B2542" t="str">
            <v>螺纹钢</v>
          </cell>
          <cell r="C2542" t="str">
            <v>HRB400E Φ18 9m</v>
          </cell>
          <cell r="D2542" t="str">
            <v>吨</v>
          </cell>
          <cell r="E2542">
            <v>86</v>
          </cell>
          <cell r="F2542">
            <v>45773</v>
          </cell>
          <cell r="G2542" t="str">
            <v>(宜宾兴港三江新区长江工业园建设项目-M2-2#厂房)宜宾市翠屏区宜宾汽车零部件配套产业基地(纬五路南)</v>
          </cell>
          <cell r="H2542" t="str">
            <v>王涛</v>
          </cell>
          <cell r="I2542">
            <v>18381110677</v>
          </cell>
        </row>
        <row r="2543">
          <cell r="A2543" t="str">
            <v>佳业</v>
          </cell>
          <cell r="B2543" t="str">
            <v>螺纹钢</v>
          </cell>
          <cell r="C2543" t="str">
            <v>HRB400E Φ16  9m</v>
          </cell>
          <cell r="D2543" t="str">
            <v>吨</v>
          </cell>
          <cell r="E2543">
            <v>70</v>
          </cell>
          <cell r="F2543">
            <v>45773</v>
          </cell>
          <cell r="G2543" t="str">
            <v>(宜宾兴港三江新区长江工业园建设项目-M2-00-04桩)宜宾市翠屏区宜宾汽车零部件配套产业基地(纬五路南)</v>
          </cell>
          <cell r="H2543" t="str">
            <v>王涛</v>
          </cell>
          <cell r="I2543">
            <v>18381110677</v>
          </cell>
        </row>
        <row r="2544">
          <cell r="A2544" t="str">
            <v>佳业</v>
          </cell>
          <cell r="B2544" t="str">
            <v>螺纹钢</v>
          </cell>
          <cell r="C2544" t="str">
            <v>HRB400E Φ20 12m</v>
          </cell>
          <cell r="D2544" t="str">
            <v>吨</v>
          </cell>
          <cell r="E2544">
            <v>45</v>
          </cell>
          <cell r="F2544">
            <v>45773</v>
          </cell>
          <cell r="G2544" t="str">
            <v>(宜宾兴港三江新区长江工业园建设项目-M2-6#厂房)宜宾市翠屏区宜宾汽车零部件配套产业基地(纬五路南)</v>
          </cell>
          <cell r="H2544" t="str">
            <v>王涛</v>
          </cell>
          <cell r="I2544">
            <v>18381110677</v>
          </cell>
        </row>
        <row r="2545">
          <cell r="A2545" t="str">
            <v>佳业</v>
          </cell>
          <cell r="B2545" t="str">
            <v>螺纹钢</v>
          </cell>
          <cell r="C2545" t="str">
            <v>HRB400E Φ22 12m</v>
          </cell>
          <cell r="D2545" t="str">
            <v>吨</v>
          </cell>
          <cell r="E2545">
            <v>65</v>
          </cell>
          <cell r="F2545">
            <v>45773</v>
          </cell>
          <cell r="G2545" t="str">
            <v>(宜宾兴港三江新区长江工业园建设项目-M2-7#厂房)宜宾市翠屏区宜宾汽车零部件配套产业基地(纬五路南)</v>
          </cell>
          <cell r="H2545" t="str">
            <v>王涛</v>
          </cell>
          <cell r="I2545">
            <v>18381110677</v>
          </cell>
        </row>
        <row r="2546">
          <cell r="A2546" t="str">
            <v>佳业</v>
          </cell>
          <cell r="B2546" t="str">
            <v>螺纹钢</v>
          </cell>
          <cell r="C2546" t="str">
            <v>HRB400E Φ18 9m</v>
          </cell>
          <cell r="D2546" t="str">
            <v>吨</v>
          </cell>
          <cell r="E2546">
            <v>87</v>
          </cell>
          <cell r="F2546">
            <v>45773</v>
          </cell>
          <cell r="G2546" t="str">
            <v>(宜宾兴港三江新区长江工业园建设项目-11#厂房)宜宾市翠屏区宜宾汽车零部件配套产业基地(纬五路南)</v>
          </cell>
          <cell r="H2546" t="str">
            <v>严石林</v>
          </cell>
          <cell r="I2546">
            <v>15924731822</v>
          </cell>
        </row>
        <row r="2547">
          <cell r="A2547" t="str">
            <v>佳业</v>
          </cell>
          <cell r="B2547" t="str">
            <v>螺纹钢</v>
          </cell>
          <cell r="C2547" t="str">
            <v>HRB500E Φ22</v>
          </cell>
          <cell r="D2547" t="str">
            <v>吨</v>
          </cell>
          <cell r="E2547">
            <v>140</v>
          </cell>
          <cell r="F2547">
            <v>45773</v>
          </cell>
          <cell r="G2547" t="str">
            <v>(宜宾兴港三江新区长江工业园建设项目-3#8#9#承台)宜宾市翠屏区宜宾汽车零部件配套产业基地(纬五路南)</v>
          </cell>
          <cell r="H2547" t="str">
            <v>严石林</v>
          </cell>
          <cell r="I2547">
            <v>15924731822</v>
          </cell>
        </row>
        <row r="2548">
          <cell r="A2548" t="str">
            <v>达钢</v>
          </cell>
          <cell r="B2548" t="str">
            <v>螺纹钢</v>
          </cell>
          <cell r="C2548" t="str">
            <v>HRB400E Φ28 9m</v>
          </cell>
          <cell r="D2548" t="str">
            <v>吨</v>
          </cell>
          <cell r="E2548">
            <v>27</v>
          </cell>
          <cell r="F2548">
            <v>45774</v>
          </cell>
          <cell r="G2548" t="str">
            <v>（五冶达州国道542项目-三工区桥梁3工段）四川省达州市达川区赵固镇水文村原村委会下300米</v>
          </cell>
          <cell r="H2548" t="str">
            <v>李代茂</v>
          </cell>
          <cell r="I2548">
            <v>18302833536</v>
          </cell>
        </row>
        <row r="2549">
          <cell r="A2549" t="str">
            <v>达钢</v>
          </cell>
          <cell r="B2549" t="str">
            <v>盘螺</v>
          </cell>
          <cell r="C2549" t="str">
            <v>HRB400E Φ8</v>
          </cell>
          <cell r="D2549" t="str">
            <v>吨</v>
          </cell>
          <cell r="E2549">
            <v>15</v>
          </cell>
          <cell r="F2549">
            <v>45774</v>
          </cell>
          <cell r="G2549" t="str">
            <v>（商投建工达州中医药科技园-1工区）达州市通川区达州中医药职业学院犀牛大道北段</v>
          </cell>
          <cell r="H2549" t="str">
            <v>程黄刚</v>
          </cell>
          <cell r="I2549">
            <v>15108211617</v>
          </cell>
        </row>
        <row r="2550">
          <cell r="A2550" t="str">
            <v>达钢</v>
          </cell>
          <cell r="B2550" t="str">
            <v>盘螺</v>
          </cell>
          <cell r="C2550" t="str">
            <v>HRB400E Φ10</v>
          </cell>
          <cell r="D2550" t="str">
            <v>吨</v>
          </cell>
          <cell r="E2550">
            <v>3</v>
          </cell>
          <cell r="F2550">
            <v>45774</v>
          </cell>
          <cell r="G2550" t="str">
            <v>（商投建工达州中医药科技园-1工区）达州市通川区达州中医药职业学院犀牛大道北段</v>
          </cell>
          <cell r="H2550" t="str">
            <v>程黄刚</v>
          </cell>
          <cell r="I2550">
            <v>15108211617</v>
          </cell>
        </row>
        <row r="2551">
          <cell r="A2551" t="str">
            <v>达钢</v>
          </cell>
          <cell r="B2551" t="str">
            <v>螺纹钢</v>
          </cell>
          <cell r="C2551" t="str">
            <v>HRB400E Φ12 9m</v>
          </cell>
          <cell r="D2551" t="str">
            <v>吨</v>
          </cell>
          <cell r="E2551">
            <v>21</v>
          </cell>
          <cell r="F2551">
            <v>45774</v>
          </cell>
          <cell r="G2551" t="str">
            <v>（商投建工达州中医药科技园-1工区）达州市通川区达州中医药职业学院犀牛大道北段</v>
          </cell>
          <cell r="H2551" t="str">
            <v>程黄刚</v>
          </cell>
          <cell r="I2551">
            <v>15108211617</v>
          </cell>
        </row>
        <row r="2552">
          <cell r="A2552" t="str">
            <v>达钢</v>
          </cell>
          <cell r="B2552" t="str">
            <v>螺纹钢</v>
          </cell>
          <cell r="C2552" t="str">
            <v>HRB400E Φ22 9m</v>
          </cell>
          <cell r="D2552" t="str">
            <v>吨</v>
          </cell>
          <cell r="E2552">
            <v>9</v>
          </cell>
          <cell r="F2552">
            <v>45774</v>
          </cell>
          <cell r="G2552" t="str">
            <v>（商投建工达州中医药科技园-1工区）达州市通川区达州中医药职业学院犀牛大道北段</v>
          </cell>
          <cell r="H2552" t="str">
            <v>程黄刚</v>
          </cell>
          <cell r="I2552">
            <v>15108211617</v>
          </cell>
        </row>
        <row r="2553">
          <cell r="A2553" t="str">
            <v>达钢</v>
          </cell>
          <cell r="B2553" t="str">
            <v>螺纹钢</v>
          </cell>
          <cell r="C2553" t="str">
            <v>HRB400E Φ12 9m</v>
          </cell>
          <cell r="D2553" t="str">
            <v>吨</v>
          </cell>
          <cell r="E2553">
            <v>35</v>
          </cell>
          <cell r="F2553">
            <v>45774</v>
          </cell>
          <cell r="G2553" t="str">
            <v>（十九冶-江龙高速一分部）重庆市云阳县X886附近中国十九冶开云高速项目总包部西98米*复兴互通预制梁场</v>
          </cell>
          <cell r="H2553" t="str">
            <v>吴章红</v>
          </cell>
          <cell r="I2553">
            <v>18628165772</v>
          </cell>
        </row>
        <row r="2554">
          <cell r="A2554" t="str">
            <v>成实</v>
          </cell>
          <cell r="B2554" t="str">
            <v>螺纹钢</v>
          </cell>
          <cell r="C2554" t="str">
            <v>HRB400E Φ16 9m</v>
          </cell>
          <cell r="D2554" t="str">
            <v>吨</v>
          </cell>
          <cell r="E2554">
            <v>12</v>
          </cell>
          <cell r="F2554">
            <v>45774</v>
          </cell>
          <cell r="G2554" t="str">
            <v>（四川商建-射洪城乡一体化项目）遂宁市射洪市忠新幼儿园北侧约220米新溪小区</v>
          </cell>
          <cell r="H2554" t="str">
            <v>柏子刚</v>
          </cell>
          <cell r="I2554">
            <v>15692885305</v>
          </cell>
        </row>
        <row r="2555">
          <cell r="A2555" t="str">
            <v>成实</v>
          </cell>
          <cell r="B2555" t="str">
            <v>螺纹钢</v>
          </cell>
          <cell r="C2555" t="str">
            <v>HRB400E Φ22 9m</v>
          </cell>
          <cell r="D2555" t="str">
            <v>吨</v>
          </cell>
          <cell r="E2555">
            <v>24</v>
          </cell>
          <cell r="F2555">
            <v>45774</v>
          </cell>
          <cell r="G2555" t="str">
            <v>（四川商建-射洪城乡一体化项目）遂宁市射洪市忠新幼儿园北侧约220米新溪小区</v>
          </cell>
          <cell r="H2555" t="str">
            <v>柏子刚</v>
          </cell>
          <cell r="I2555">
            <v>15692885305</v>
          </cell>
        </row>
        <row r="2556">
          <cell r="A2556" t="str">
            <v>晋邦</v>
          </cell>
          <cell r="B2556" t="str">
            <v>高线</v>
          </cell>
          <cell r="C2556" t="str">
            <v>HPB300 Φ8</v>
          </cell>
          <cell r="D2556" t="str">
            <v>吨</v>
          </cell>
          <cell r="E2556">
            <v>8</v>
          </cell>
          <cell r="F2556">
            <v>45774</v>
          </cell>
          <cell r="G2556" t="str">
            <v>（五冶达州国道542项目-一工区桥梁一工段）四川省达州市四川省达州市达川区石桥镇武寨村</v>
          </cell>
          <cell r="H2556" t="str">
            <v>杨勇</v>
          </cell>
          <cell r="I2556">
            <v>18398563998</v>
          </cell>
        </row>
        <row r="2557">
          <cell r="A2557" t="str">
            <v>晋邦</v>
          </cell>
          <cell r="B2557" t="str">
            <v>螺纹钢</v>
          </cell>
          <cell r="C2557" t="str">
            <v>HRB400E Φ12 9m</v>
          </cell>
          <cell r="D2557" t="str">
            <v>吨</v>
          </cell>
          <cell r="E2557">
            <v>9</v>
          </cell>
          <cell r="F2557">
            <v>45774</v>
          </cell>
          <cell r="G2557" t="str">
            <v>（五冶达州国道542项目-一工区桥梁一工段）四川省达州市四川省达州市达川区石桥镇武寨村</v>
          </cell>
          <cell r="H2557" t="str">
            <v>杨勇</v>
          </cell>
          <cell r="I2557">
            <v>18398563998</v>
          </cell>
        </row>
        <row r="2558">
          <cell r="A2558" t="str">
            <v>晋邦</v>
          </cell>
          <cell r="B2558" t="str">
            <v>螺纹钢</v>
          </cell>
          <cell r="C2558" t="str">
            <v>HRB400E Φ14 9m</v>
          </cell>
          <cell r="D2558" t="str">
            <v>吨</v>
          </cell>
          <cell r="E2558">
            <v>10</v>
          </cell>
          <cell r="F2558">
            <v>45774</v>
          </cell>
          <cell r="G2558" t="str">
            <v>（五冶达州国道542项目-一工区桥梁一工段）四川省达州市四川省达州市达川区石桥镇武寨村</v>
          </cell>
          <cell r="H2558" t="str">
            <v>杨勇</v>
          </cell>
          <cell r="I2558">
            <v>18398563998</v>
          </cell>
        </row>
        <row r="2559">
          <cell r="A2559" t="str">
            <v>晋邦</v>
          </cell>
          <cell r="B2559" t="str">
            <v>螺纹钢</v>
          </cell>
          <cell r="C2559" t="str">
            <v>HRB400E Φ16 9m</v>
          </cell>
          <cell r="D2559" t="str">
            <v>吨</v>
          </cell>
          <cell r="E2559">
            <v>3</v>
          </cell>
          <cell r="F2559">
            <v>45774</v>
          </cell>
          <cell r="G2559" t="str">
            <v>（五冶达州国道542项目-一工区桥梁一工段）四川省达州市四川省达州市达川区石桥镇武寨村</v>
          </cell>
          <cell r="H2559" t="str">
            <v>杨勇</v>
          </cell>
          <cell r="I2559">
            <v>18398563998</v>
          </cell>
        </row>
        <row r="2560">
          <cell r="A2560" t="str">
            <v>晋邦</v>
          </cell>
          <cell r="B2560" t="str">
            <v>螺纹钢</v>
          </cell>
          <cell r="C2560" t="str">
            <v>HRB400E Φ18 9m</v>
          </cell>
          <cell r="D2560" t="str">
            <v>吨</v>
          </cell>
          <cell r="E2560">
            <v>6</v>
          </cell>
          <cell r="F2560">
            <v>45774</v>
          </cell>
          <cell r="G2560" t="str">
            <v>（五冶达州国道542项目-一工区桥梁一工段）四川省达州市四川省达州市达川区石桥镇武寨村</v>
          </cell>
          <cell r="H2560" t="str">
            <v>杨勇</v>
          </cell>
          <cell r="I2560">
            <v>18398563998</v>
          </cell>
        </row>
        <row r="2561">
          <cell r="A2561" t="str">
            <v>晋邦</v>
          </cell>
          <cell r="B2561" t="str">
            <v>螺纹钢</v>
          </cell>
          <cell r="C2561" t="str">
            <v>HRB400E Φ12 9m</v>
          </cell>
          <cell r="D2561" t="str">
            <v>吨</v>
          </cell>
          <cell r="E2561">
            <v>18</v>
          </cell>
          <cell r="F2561">
            <v>45774</v>
          </cell>
          <cell r="G2561" t="str">
            <v>（五冶达州国道542项目-一工区桥梁二工段）四川省达州市达川区达川区石梯镇石成村</v>
          </cell>
          <cell r="H2561" t="str">
            <v>夏树彬</v>
          </cell>
          <cell r="I2561">
            <v>13518183653</v>
          </cell>
        </row>
        <row r="2562">
          <cell r="A2562" t="str">
            <v>晋邦</v>
          </cell>
          <cell r="B2562" t="str">
            <v>螺纹钢</v>
          </cell>
          <cell r="C2562" t="str">
            <v>HRB400E Φ14 9m</v>
          </cell>
          <cell r="D2562" t="str">
            <v>吨</v>
          </cell>
          <cell r="E2562">
            <v>16</v>
          </cell>
          <cell r="F2562">
            <v>45774</v>
          </cell>
          <cell r="G2562" t="str">
            <v>（五冶达州国道542项目-一工区桥梁二工段）四川省达州市达川区达川区石梯镇石成村</v>
          </cell>
          <cell r="H2562" t="str">
            <v>夏树彬</v>
          </cell>
          <cell r="I2562">
            <v>13518183653</v>
          </cell>
        </row>
        <row r="2563">
          <cell r="A2563" t="str">
            <v>晋邦</v>
          </cell>
          <cell r="B2563" t="str">
            <v>螺纹钢</v>
          </cell>
          <cell r="C2563" t="str">
            <v>HRB400E Φ25 9m</v>
          </cell>
          <cell r="D2563" t="str">
            <v>吨</v>
          </cell>
          <cell r="E2563">
            <v>6</v>
          </cell>
          <cell r="F2563">
            <v>45774</v>
          </cell>
          <cell r="G2563" t="str">
            <v>（五冶达州国道542项目-一工区桥梁二工段）四川省达州市达川区达川区石梯镇石成村</v>
          </cell>
          <cell r="H2563" t="str">
            <v>夏树彬</v>
          </cell>
          <cell r="I2563">
            <v>13518183653</v>
          </cell>
        </row>
        <row r="2564">
          <cell r="A2564" t="str">
            <v>晋邦</v>
          </cell>
          <cell r="B2564" t="str">
            <v>盘螺</v>
          </cell>
          <cell r="C2564" t="str">
            <v>HRB400E Φ6</v>
          </cell>
          <cell r="D2564" t="str">
            <v>吨</v>
          </cell>
          <cell r="E2564">
            <v>6</v>
          </cell>
          <cell r="F2564">
            <v>45774</v>
          </cell>
          <cell r="G2564" t="str">
            <v>（商投建工达州中医药科技园-1工区）达州市通川区达州中医药职业学院犀牛大道北段</v>
          </cell>
          <cell r="H2564" t="str">
            <v>程黄刚</v>
          </cell>
          <cell r="I2564">
            <v>15108211617</v>
          </cell>
        </row>
        <row r="2565">
          <cell r="A2565" t="str">
            <v>晋邦</v>
          </cell>
          <cell r="B2565" t="str">
            <v>螺纹钢</v>
          </cell>
          <cell r="C2565" t="str">
            <v>HRB400E Φ16 9m</v>
          </cell>
          <cell r="D2565" t="str">
            <v>吨</v>
          </cell>
          <cell r="E2565">
            <v>13</v>
          </cell>
          <cell r="F2565">
            <v>45774</v>
          </cell>
          <cell r="G2565" t="str">
            <v>（商投建工达州中医药科技园-1工区）达州市通川区达州中医药职业学院犀牛大道北段</v>
          </cell>
          <cell r="H2565" t="str">
            <v>程黄刚</v>
          </cell>
          <cell r="I2565">
            <v>15108211617</v>
          </cell>
        </row>
        <row r="2566">
          <cell r="A2566" t="str">
            <v>晋邦</v>
          </cell>
          <cell r="B2566" t="str">
            <v>螺纹钢</v>
          </cell>
          <cell r="C2566" t="str">
            <v>HRB400E Φ18 12m</v>
          </cell>
          <cell r="D2566" t="str">
            <v>吨</v>
          </cell>
          <cell r="E2566">
            <v>3</v>
          </cell>
          <cell r="F2566">
            <v>45774</v>
          </cell>
          <cell r="G2566" t="str">
            <v>（商投建工达州中医药科技园-1工区）达州市通川区达州中医药职业学院犀牛大道北段</v>
          </cell>
          <cell r="H2566" t="str">
            <v>程黄刚</v>
          </cell>
          <cell r="I2566">
            <v>15108211617</v>
          </cell>
        </row>
        <row r="2567">
          <cell r="A2567" t="str">
            <v>晋邦</v>
          </cell>
          <cell r="B2567" t="str">
            <v>螺纹钢</v>
          </cell>
          <cell r="C2567" t="str">
            <v>HRB400E Φ20 9m</v>
          </cell>
          <cell r="D2567" t="str">
            <v>吨</v>
          </cell>
          <cell r="E2567">
            <v>13</v>
          </cell>
          <cell r="F2567">
            <v>45774</v>
          </cell>
          <cell r="G2567" t="str">
            <v>（商投建工达州中医药科技园-1工区）达州市通川区达州中医药职业学院犀牛大道北段</v>
          </cell>
          <cell r="H2567" t="str">
            <v>程黄刚</v>
          </cell>
          <cell r="I2567">
            <v>15108211617</v>
          </cell>
        </row>
        <row r="2568">
          <cell r="A2568" t="str">
            <v>晋邦</v>
          </cell>
          <cell r="B2568" t="str">
            <v>螺纹钢</v>
          </cell>
          <cell r="C2568" t="str">
            <v>HRB400E Φ16 12m</v>
          </cell>
          <cell r="D2568" t="str">
            <v>吨</v>
          </cell>
          <cell r="E2568">
            <v>70</v>
          </cell>
          <cell r="F2568">
            <v>45774</v>
          </cell>
          <cell r="G2568" t="str">
            <v>(宜宾兴港三江新区长江工业园建设项目-M2-00-04桩)宜宾市翠屏区宜宾汽车零部件配套产业基地(纬五路南)</v>
          </cell>
          <cell r="H2568" t="str">
            <v>王涛</v>
          </cell>
          <cell r="I2568">
            <v>18381110677</v>
          </cell>
        </row>
        <row r="2569">
          <cell r="A2569" t="str">
            <v>晋邦</v>
          </cell>
          <cell r="B2569" t="str">
            <v>盘螺</v>
          </cell>
          <cell r="C2569" t="str">
            <v>HRB400E Φ10</v>
          </cell>
          <cell r="D2569" t="str">
            <v>吨</v>
          </cell>
          <cell r="E2569">
            <v>15</v>
          </cell>
          <cell r="F2569">
            <v>45774</v>
          </cell>
          <cell r="G2569" t="str">
            <v>(宜宾兴港三江新区长江工业园建设项目-M2-7#厂房)宜宾市翠屏区宜宾汽车零部件配套产业基地(纬五路南)</v>
          </cell>
          <cell r="H2569" t="str">
            <v>王涛</v>
          </cell>
          <cell r="I2569">
            <v>18381110677</v>
          </cell>
        </row>
        <row r="2570">
          <cell r="A2570" t="str">
            <v>晋邦</v>
          </cell>
          <cell r="B2570" t="str">
            <v>螺纹钢</v>
          </cell>
          <cell r="C2570" t="str">
            <v>HRB400E Φ22 12m</v>
          </cell>
          <cell r="D2570" t="str">
            <v>吨</v>
          </cell>
          <cell r="E2570">
            <v>20</v>
          </cell>
          <cell r="F2570">
            <v>45774</v>
          </cell>
          <cell r="G2570" t="str">
            <v>(宜宾兴港三江新区长江工业园建设项目-M2-7#厂房)宜宾市翠屏区宜宾汽车零部件配套产业基地(纬五路南)</v>
          </cell>
          <cell r="H2570" t="str">
            <v>王涛</v>
          </cell>
          <cell r="I2570">
            <v>18381110677</v>
          </cell>
        </row>
        <row r="2571">
          <cell r="A2571" t="str">
            <v>晋邦</v>
          </cell>
          <cell r="B2571" t="str">
            <v>盘螺</v>
          </cell>
          <cell r="C2571" t="str">
            <v>HRB400E Φ8</v>
          </cell>
          <cell r="D2571" t="str">
            <v>吨</v>
          </cell>
          <cell r="E2571">
            <v>20</v>
          </cell>
          <cell r="F2571">
            <v>45774</v>
          </cell>
          <cell r="G2571" t="str">
            <v>(宜宾兴港三江新区长江工业园建设项目-9#厂房)宜宾市翠屏区宜宾汽车零部件配套产业基地(纬五路南)</v>
          </cell>
          <cell r="H2571" t="str">
            <v>严石林</v>
          </cell>
          <cell r="I2571">
            <v>15924731822</v>
          </cell>
        </row>
        <row r="2572">
          <cell r="A2572" t="str">
            <v>晋邦</v>
          </cell>
          <cell r="B2572" t="str">
            <v>盘螺</v>
          </cell>
          <cell r="C2572" t="str">
            <v>HRB400E Φ10</v>
          </cell>
          <cell r="D2572" t="str">
            <v>吨</v>
          </cell>
          <cell r="E2572">
            <v>15</v>
          </cell>
          <cell r="F2572">
            <v>45774</v>
          </cell>
          <cell r="G2572" t="str">
            <v>(宜宾兴港三江新区长江工业园建设项目-9#厂房)宜宾市翠屏区宜宾汽车零部件配套产业基地(纬五路南)</v>
          </cell>
          <cell r="H2572" t="str">
            <v>严石林</v>
          </cell>
          <cell r="I2572">
            <v>15924731822</v>
          </cell>
        </row>
        <row r="2573">
          <cell r="A2573" t="str">
            <v>晋邦</v>
          </cell>
          <cell r="B2573" t="str">
            <v>螺纹钢</v>
          </cell>
          <cell r="C2573" t="str">
            <v>HRB400E Φ12 9m</v>
          </cell>
          <cell r="D2573" t="str">
            <v>吨</v>
          </cell>
          <cell r="E2573">
            <v>80</v>
          </cell>
          <cell r="F2573">
            <v>45774</v>
          </cell>
          <cell r="G2573" t="str">
            <v>（十九冶-江龙高速一分部）重庆市云阳县X886附近中国十九冶开云高速项目总包部西98米*复兴互通预制梁场</v>
          </cell>
          <cell r="H2573" t="str">
            <v>吴章红</v>
          </cell>
          <cell r="I2573">
            <v>18628165772</v>
          </cell>
        </row>
        <row r="2574">
          <cell r="A2574" t="str">
            <v>晋邦</v>
          </cell>
          <cell r="B2574" t="str">
            <v>螺纹钢</v>
          </cell>
          <cell r="C2574" t="str">
            <v>HRB400E Φ25 9m</v>
          </cell>
          <cell r="D2574" t="str">
            <v>吨</v>
          </cell>
          <cell r="E2574">
            <v>27</v>
          </cell>
          <cell r="F2574">
            <v>45774</v>
          </cell>
          <cell r="G2574" t="str">
            <v>（十九冶-江龙高速一分部）重庆市云阳县X886附近中国十九冶开云高速项目总包部西98米*复兴互通预制梁场</v>
          </cell>
          <cell r="H2574" t="str">
            <v>吴章红</v>
          </cell>
          <cell r="I2574">
            <v>18628165772</v>
          </cell>
        </row>
        <row r="2575">
          <cell r="A2575" t="str">
            <v>晋邦</v>
          </cell>
          <cell r="B2575" t="str">
            <v>盘螺</v>
          </cell>
          <cell r="C2575" t="str">
            <v>HRB400E Φ10</v>
          </cell>
          <cell r="D2575" t="str">
            <v>吨</v>
          </cell>
          <cell r="E2575">
            <v>18</v>
          </cell>
          <cell r="F2575">
            <v>45774</v>
          </cell>
          <cell r="G2575" t="str">
            <v>（十九冶-江龙高速一分部）重庆市云阳县X886附近中国十九冶开云高速项目总包部西98米*复兴互通预制梁场</v>
          </cell>
          <cell r="H2575" t="str">
            <v>吴章红</v>
          </cell>
          <cell r="I2575">
            <v>18628165772</v>
          </cell>
        </row>
        <row r="2576">
          <cell r="A2576" t="str">
            <v>晋邦</v>
          </cell>
          <cell r="B2576" t="str">
            <v>高线</v>
          </cell>
          <cell r="C2576" t="str">
            <v>HPB300Φ10</v>
          </cell>
          <cell r="D2576" t="str">
            <v>吨</v>
          </cell>
          <cell r="E2576">
            <v>18</v>
          </cell>
          <cell r="F2576">
            <v>45774</v>
          </cell>
          <cell r="G2576" t="str">
            <v>（十九冶-江龙高速一分部）重庆市云阳县X886附近中国十九冶开云高速项目总包部西98米*复兴互通预制梁场</v>
          </cell>
          <cell r="H2576" t="str">
            <v>吴章红</v>
          </cell>
          <cell r="I2576">
            <v>18628165772</v>
          </cell>
        </row>
        <row r="2577">
          <cell r="A2577" t="str">
            <v>晋邦</v>
          </cell>
          <cell r="B2577" t="str">
            <v>螺纹钢</v>
          </cell>
          <cell r="C2577" t="str">
            <v>HRB400E Φ12 9m</v>
          </cell>
          <cell r="D2577" t="str">
            <v>吨</v>
          </cell>
          <cell r="E2577">
            <v>70</v>
          </cell>
          <cell r="F2577">
            <v>45774</v>
          </cell>
          <cell r="G2577" t="str">
            <v>（十九冶-江龙高速二分部）重庆市云阳县S305附近*龙角梁场</v>
          </cell>
          <cell r="H2577" t="str">
            <v>张鹏</v>
          </cell>
          <cell r="I2577">
            <v>18223006448</v>
          </cell>
        </row>
        <row r="2578">
          <cell r="A2578" t="str">
            <v>晋邦</v>
          </cell>
          <cell r="B2578" t="str">
            <v>高线</v>
          </cell>
          <cell r="C2578" t="str">
            <v>HPB300Φ8</v>
          </cell>
          <cell r="D2578" t="str">
            <v>吨</v>
          </cell>
          <cell r="E2578">
            <v>6</v>
          </cell>
          <cell r="F2578">
            <v>45774</v>
          </cell>
          <cell r="G2578" t="str">
            <v>（十九冶-江龙高速二分部）重庆市云阳县宝坪镇双塆村*宝坪梁场</v>
          </cell>
          <cell r="H2578" t="str">
            <v>张鹏</v>
          </cell>
          <cell r="I2578">
            <v>18223006448</v>
          </cell>
        </row>
        <row r="2579">
          <cell r="A2579" t="str">
            <v>晋邦</v>
          </cell>
          <cell r="B2579" t="str">
            <v>螺纹钢</v>
          </cell>
          <cell r="C2579" t="str">
            <v>HRB400E Φ12 9m</v>
          </cell>
          <cell r="D2579" t="str">
            <v>吨</v>
          </cell>
          <cell r="E2579">
            <v>3</v>
          </cell>
          <cell r="F2579">
            <v>45774</v>
          </cell>
          <cell r="G2579" t="str">
            <v>（十九冶-江龙高速二分部）重庆市云阳县宝坪镇双塆村*宝坪梁场</v>
          </cell>
          <cell r="H2579" t="str">
            <v>张鹏</v>
          </cell>
          <cell r="I2579">
            <v>18223006448</v>
          </cell>
        </row>
        <row r="2580">
          <cell r="A2580" t="str">
            <v>晋邦</v>
          </cell>
          <cell r="B2580" t="str">
            <v>螺纹钢</v>
          </cell>
          <cell r="C2580" t="str">
            <v>HRB400E Φ14 9m</v>
          </cell>
          <cell r="D2580" t="str">
            <v>吨</v>
          </cell>
          <cell r="E2580">
            <v>3</v>
          </cell>
          <cell r="F2580">
            <v>45774</v>
          </cell>
          <cell r="G2580" t="str">
            <v>（十九冶-江龙高速二分部）重庆市云阳县宝坪镇双塆村*宝坪梁场</v>
          </cell>
          <cell r="H2580" t="str">
            <v>张鹏</v>
          </cell>
          <cell r="I2580">
            <v>18223006448</v>
          </cell>
        </row>
        <row r="2581">
          <cell r="A2581" t="str">
            <v>晋邦</v>
          </cell>
          <cell r="B2581" t="str">
            <v>螺纹钢</v>
          </cell>
          <cell r="C2581" t="str">
            <v>HRB400E Φ16 9m</v>
          </cell>
          <cell r="D2581" t="str">
            <v>吨</v>
          </cell>
          <cell r="E2581">
            <v>5</v>
          </cell>
          <cell r="F2581">
            <v>45774</v>
          </cell>
          <cell r="G2581" t="str">
            <v>（十九冶-江龙高速二分部）重庆市云阳县宝坪镇双塆村*宝坪梁场</v>
          </cell>
          <cell r="H2581" t="str">
            <v>张鹏</v>
          </cell>
          <cell r="I2581">
            <v>18223006448</v>
          </cell>
        </row>
        <row r="2582">
          <cell r="A2582" t="str">
            <v>晋邦</v>
          </cell>
          <cell r="B2582" t="str">
            <v>螺纹钢</v>
          </cell>
          <cell r="C2582" t="str">
            <v>HRB400E Φ20 9m</v>
          </cell>
          <cell r="D2582" t="str">
            <v>吨</v>
          </cell>
          <cell r="E2582">
            <v>8</v>
          </cell>
          <cell r="F2582">
            <v>45774</v>
          </cell>
          <cell r="G2582" t="str">
            <v>（十九冶-江龙高速二分部）重庆市云阳县宝坪镇双塆村*宝坪梁场</v>
          </cell>
          <cell r="H2582" t="str">
            <v>张鹏</v>
          </cell>
          <cell r="I2582">
            <v>18223006448</v>
          </cell>
        </row>
        <row r="2583">
          <cell r="A2583" t="str">
            <v>晋邦</v>
          </cell>
          <cell r="B2583" t="str">
            <v>螺纹钢</v>
          </cell>
          <cell r="C2583" t="str">
            <v>HRB400E Φ25 9m</v>
          </cell>
          <cell r="D2583" t="str">
            <v>吨</v>
          </cell>
          <cell r="E2583">
            <v>3</v>
          </cell>
          <cell r="F2583">
            <v>45774</v>
          </cell>
          <cell r="G2583" t="str">
            <v>（十九冶-江龙高速二分部）重庆市云阳县宝坪镇双塆村*宝坪梁场</v>
          </cell>
          <cell r="H2583" t="str">
            <v>张鹏</v>
          </cell>
          <cell r="I2583">
            <v>18223006448</v>
          </cell>
        </row>
        <row r="2584">
          <cell r="A2584" t="str">
            <v>晋邦</v>
          </cell>
          <cell r="B2584" t="str">
            <v>高线</v>
          </cell>
          <cell r="C2584" t="str">
            <v>HPB300Φ8</v>
          </cell>
          <cell r="D2584" t="str">
            <v>吨</v>
          </cell>
          <cell r="E2584">
            <v>20</v>
          </cell>
          <cell r="F2584">
            <v>45774</v>
          </cell>
          <cell r="G2584" t="str">
            <v>（十九冶-江龙高速二分部）重庆市云阳县凤鸣镇平顶村*磨子坪隧道出口</v>
          </cell>
          <cell r="H2584" t="str">
            <v>张鹏</v>
          </cell>
          <cell r="I2584">
            <v>18223006448</v>
          </cell>
        </row>
        <row r="2585">
          <cell r="A2585" t="str">
            <v>晋邦</v>
          </cell>
          <cell r="B2585" t="str">
            <v>高线</v>
          </cell>
          <cell r="C2585" t="str">
            <v>HPB300Φ10</v>
          </cell>
          <cell r="D2585" t="str">
            <v>吨</v>
          </cell>
          <cell r="E2585">
            <v>45</v>
          </cell>
          <cell r="F2585">
            <v>45774</v>
          </cell>
          <cell r="G2585" t="str">
            <v>（十九冶-江龙高速二分部）重庆市云阳县凤鸣镇平顶村*磨子坪隧道出口</v>
          </cell>
          <cell r="H2585" t="str">
            <v>张鹏</v>
          </cell>
          <cell r="I2585">
            <v>18223006448</v>
          </cell>
        </row>
        <row r="2586">
          <cell r="A2586" t="str">
            <v>晋邦</v>
          </cell>
          <cell r="B2586" t="str">
            <v>直螺纹</v>
          </cell>
          <cell r="C2586" t="str">
            <v>HRB400E Φ12 9m</v>
          </cell>
          <cell r="D2586" t="str">
            <v>吨</v>
          </cell>
          <cell r="E2586">
            <v>40</v>
          </cell>
          <cell r="F2586">
            <v>45774</v>
          </cell>
          <cell r="G2586" t="str">
            <v>（十九冶-江龙高速二分部）重庆市云阳县宝坪镇双塆村*宝坪梁场</v>
          </cell>
          <cell r="H2586" t="str">
            <v>张鹏</v>
          </cell>
          <cell r="I2586">
            <v>18223006448</v>
          </cell>
        </row>
        <row r="2587">
          <cell r="A2587" t="str">
            <v>晋邦</v>
          </cell>
          <cell r="B2587" t="str">
            <v>直螺纹</v>
          </cell>
          <cell r="C2587" t="str">
            <v>HRB400E Φ25 9m</v>
          </cell>
          <cell r="D2587" t="str">
            <v>吨</v>
          </cell>
          <cell r="E2587">
            <v>25</v>
          </cell>
          <cell r="F2587">
            <v>45774</v>
          </cell>
          <cell r="G2587" t="str">
            <v>（十九冶-江龙高速二分部）重庆市云阳县宝坪镇双塆村*宝坪梁场</v>
          </cell>
          <cell r="H2587" t="str">
            <v>张鹏</v>
          </cell>
          <cell r="I2587">
            <v>18223006448</v>
          </cell>
        </row>
        <row r="2588">
          <cell r="A2588" t="str">
            <v>晋邦</v>
          </cell>
          <cell r="B2588" t="str">
            <v>高线</v>
          </cell>
          <cell r="C2588" t="str">
            <v>HPB300Φ10</v>
          </cell>
          <cell r="D2588" t="str">
            <v>吨</v>
          </cell>
          <cell r="E2588">
            <v>12</v>
          </cell>
          <cell r="F2588">
            <v>45774</v>
          </cell>
          <cell r="G2588" t="str">
            <v>（十九冶-江龙高速二分部）重庆市云阳县宝坪镇双塆村*宝坪梁场</v>
          </cell>
          <cell r="H2588" t="str">
            <v>张鹏</v>
          </cell>
          <cell r="I2588">
            <v>18223006448</v>
          </cell>
        </row>
        <row r="2589">
          <cell r="A2589" t="str">
            <v>晋邦</v>
          </cell>
          <cell r="B2589" t="str">
            <v>盘螺</v>
          </cell>
          <cell r="C2589" t="str">
            <v>HRB400E Φ10</v>
          </cell>
          <cell r="D2589" t="str">
            <v>吨</v>
          </cell>
          <cell r="E2589">
            <v>13</v>
          </cell>
          <cell r="F2589">
            <v>45774</v>
          </cell>
          <cell r="G2589" t="str">
            <v>（十九冶-江龙高速二分部）重庆市云阳县宝坪镇双塆村*宝坪梁场</v>
          </cell>
          <cell r="H2589" t="str">
            <v>张鹏</v>
          </cell>
          <cell r="I2589">
            <v>18223006448</v>
          </cell>
        </row>
        <row r="2590">
          <cell r="A2590" t="str">
            <v>晋邦</v>
          </cell>
          <cell r="B2590" t="str">
            <v>直螺纹</v>
          </cell>
          <cell r="C2590" t="str">
            <v>HRB400E Φ16 9m</v>
          </cell>
          <cell r="D2590" t="str">
            <v>吨</v>
          </cell>
          <cell r="E2590">
            <v>15</v>
          </cell>
          <cell r="F2590">
            <v>45774</v>
          </cell>
          <cell r="G2590" t="str">
            <v>（十九冶-江龙高速三分部）重庆市云阳县清水土家族乡云峰乡开云高速（钢厂村）*龙缸匝道桥</v>
          </cell>
          <cell r="H2590" t="str">
            <v>任海军</v>
          </cell>
          <cell r="I2590">
            <v>17725037830</v>
          </cell>
        </row>
        <row r="2591">
          <cell r="A2591" t="str">
            <v>晋邦</v>
          </cell>
          <cell r="B2591" t="str">
            <v>直螺纹</v>
          </cell>
          <cell r="C2591" t="str">
            <v>HRB400E Φ12 9m</v>
          </cell>
          <cell r="D2591" t="str">
            <v>吨</v>
          </cell>
          <cell r="E2591">
            <v>15</v>
          </cell>
          <cell r="F2591">
            <v>45774</v>
          </cell>
          <cell r="G2591" t="str">
            <v>（十九冶-江龙高速三分部）重庆市云阳县清水土家族乡云峰乡开云高速（钢厂村）*龙缸匝道桥</v>
          </cell>
          <cell r="H2591" t="str">
            <v>任海军</v>
          </cell>
          <cell r="I2591">
            <v>17725037830</v>
          </cell>
        </row>
        <row r="2592">
          <cell r="A2592" t="str">
            <v>晋邦</v>
          </cell>
          <cell r="B2592" t="str">
            <v>直螺纹</v>
          </cell>
          <cell r="C2592" t="str">
            <v>HRB400E Φ20 9m</v>
          </cell>
          <cell r="D2592" t="str">
            <v>吨</v>
          </cell>
          <cell r="E2592">
            <v>3</v>
          </cell>
          <cell r="F2592">
            <v>45774</v>
          </cell>
          <cell r="G2592" t="str">
            <v>（十九冶-江龙高速三分部）重庆市云阳县清水土家族乡云峰乡开云高速（钢厂村）*龙缸匝道桥</v>
          </cell>
          <cell r="H2592" t="str">
            <v>任海军</v>
          </cell>
          <cell r="I2592">
            <v>17725037830</v>
          </cell>
        </row>
        <row r="2593">
          <cell r="A2593" t="str">
            <v>晋邦</v>
          </cell>
          <cell r="B2593" t="str">
            <v>直螺纹</v>
          </cell>
          <cell r="C2593" t="str">
            <v>HRB400E Φ12 9m</v>
          </cell>
          <cell r="D2593" t="str">
            <v>吨</v>
          </cell>
          <cell r="E2593">
            <v>30</v>
          </cell>
          <cell r="F2593">
            <v>45774</v>
          </cell>
          <cell r="G2593" t="str">
            <v>（十九冶-江龙高速三分部）重庆市云阳县龙角镇*皮家营梁场</v>
          </cell>
          <cell r="H2593" t="str">
            <v>任海军</v>
          </cell>
          <cell r="I2593">
            <v>17725037830</v>
          </cell>
        </row>
        <row r="2594">
          <cell r="A2594" t="str">
            <v>晋邦</v>
          </cell>
          <cell r="B2594" t="str">
            <v>直螺纹</v>
          </cell>
          <cell r="C2594" t="str">
            <v>HRB400E Φ16 9m</v>
          </cell>
          <cell r="D2594" t="str">
            <v>吨</v>
          </cell>
          <cell r="E2594">
            <v>15</v>
          </cell>
          <cell r="F2594">
            <v>45774</v>
          </cell>
          <cell r="G2594" t="str">
            <v>（十九冶-江龙高速三分部）重庆市云阳县龙角镇*刘家漕3#桥</v>
          </cell>
          <cell r="H2594" t="str">
            <v>任海军</v>
          </cell>
          <cell r="I2594">
            <v>17725037830</v>
          </cell>
        </row>
        <row r="2595">
          <cell r="A2595" t="str">
            <v>晋邦</v>
          </cell>
          <cell r="B2595" t="str">
            <v>直螺纹</v>
          </cell>
          <cell r="C2595" t="str">
            <v>HRB400E Φ12 9m</v>
          </cell>
          <cell r="D2595" t="str">
            <v>吨</v>
          </cell>
          <cell r="E2595">
            <v>15</v>
          </cell>
          <cell r="F2595">
            <v>45774</v>
          </cell>
          <cell r="G2595" t="str">
            <v>（十九冶-江龙高速三分部）重庆市云阳县龙角镇*刘家漕3#桥</v>
          </cell>
          <cell r="H2595" t="str">
            <v>任海军</v>
          </cell>
          <cell r="I2595">
            <v>17725037830</v>
          </cell>
        </row>
        <row r="2596">
          <cell r="A2596" t="str">
            <v>晋邦</v>
          </cell>
          <cell r="B2596" t="str">
            <v>高线</v>
          </cell>
          <cell r="C2596" t="str">
            <v>HPB300Φ10</v>
          </cell>
          <cell r="D2596" t="str">
            <v>吨</v>
          </cell>
          <cell r="E2596">
            <v>5</v>
          </cell>
          <cell r="F2596">
            <v>45774</v>
          </cell>
          <cell r="G2596" t="str">
            <v>（十九冶-江龙高速三分部）重庆市云阳县龙角镇*刘家漕3#桥</v>
          </cell>
          <cell r="H2596" t="str">
            <v>任海军</v>
          </cell>
          <cell r="I2596">
            <v>17725037830</v>
          </cell>
        </row>
        <row r="2597">
          <cell r="A2597" t="str">
            <v>晋邦</v>
          </cell>
          <cell r="B2597" t="str">
            <v>直螺纹</v>
          </cell>
          <cell r="C2597" t="str">
            <v>HRB400E Φ12 9m</v>
          </cell>
          <cell r="D2597" t="str">
            <v>吨</v>
          </cell>
          <cell r="E2597">
            <v>20</v>
          </cell>
          <cell r="F2597">
            <v>45774</v>
          </cell>
          <cell r="G2597" t="str">
            <v>（十九冶-江龙高速三分部）重庆市云阳县蔈草镇三坵田*小尖山梁场</v>
          </cell>
          <cell r="H2597" t="str">
            <v>任海军</v>
          </cell>
          <cell r="I2597">
            <v>17725037830</v>
          </cell>
        </row>
        <row r="2598">
          <cell r="A2598" t="str">
            <v>晋邦</v>
          </cell>
          <cell r="B2598" t="str">
            <v>直螺纹</v>
          </cell>
          <cell r="C2598" t="str">
            <v>HRB400E Φ16 9m</v>
          </cell>
          <cell r="D2598" t="str">
            <v>吨</v>
          </cell>
          <cell r="E2598">
            <v>15</v>
          </cell>
          <cell r="F2598">
            <v>45774</v>
          </cell>
          <cell r="G2598" t="str">
            <v>（十九冶-江龙高速三分部）重庆市云阳县蔈草镇三坵田*小尖山梁场</v>
          </cell>
          <cell r="H2598" t="str">
            <v>任海军</v>
          </cell>
          <cell r="I2598">
            <v>17725037830</v>
          </cell>
        </row>
        <row r="2599">
          <cell r="A2599" t="str">
            <v>晋邦</v>
          </cell>
          <cell r="B2599" t="str">
            <v>直螺纹</v>
          </cell>
          <cell r="C2599" t="str">
            <v>HRB400E Φ25 9m</v>
          </cell>
          <cell r="D2599" t="str">
            <v>吨</v>
          </cell>
          <cell r="E2599">
            <v>15</v>
          </cell>
          <cell r="F2599">
            <v>45774</v>
          </cell>
          <cell r="G2599" t="str">
            <v>（十九冶-江龙高速三分部）重庆市云阳县蔈草镇三坵田*小尖山梁场</v>
          </cell>
          <cell r="H2599" t="str">
            <v>任海军</v>
          </cell>
          <cell r="I2599">
            <v>17725037830</v>
          </cell>
        </row>
        <row r="2600">
          <cell r="A2600" t="str">
            <v>晋邦</v>
          </cell>
          <cell r="B2600" t="str">
            <v>直螺纹</v>
          </cell>
          <cell r="C2600" t="str">
            <v>HRB400E Φ12 9m</v>
          </cell>
          <cell r="D2600" t="str">
            <v>吨</v>
          </cell>
          <cell r="E2600">
            <v>15</v>
          </cell>
          <cell r="F2600">
            <v>45774</v>
          </cell>
          <cell r="G2600" t="str">
            <v>（十九冶-江龙高速三分部）重庆市云阳县蔈草镇三坵田*朗树湾1#桥桥面</v>
          </cell>
          <cell r="H2600" t="str">
            <v>任海军</v>
          </cell>
          <cell r="I2600">
            <v>17725037830</v>
          </cell>
        </row>
        <row r="2601">
          <cell r="A2601" t="str">
            <v>晋邦</v>
          </cell>
          <cell r="B2601" t="str">
            <v>直螺纹</v>
          </cell>
          <cell r="C2601" t="str">
            <v>HRB400E Φ25 9m</v>
          </cell>
          <cell r="D2601" t="str">
            <v>吨</v>
          </cell>
          <cell r="E2601">
            <v>2.5</v>
          </cell>
          <cell r="F2601">
            <v>45774</v>
          </cell>
          <cell r="G2601" t="str">
            <v>（十九冶-江龙高速三分部）重庆市云阳县蔈草镇三坵田*朗树湾1#桥桥面</v>
          </cell>
          <cell r="H2601" t="str">
            <v>任海军</v>
          </cell>
          <cell r="I2601">
            <v>17725037830</v>
          </cell>
        </row>
        <row r="2602">
          <cell r="A2602" t="str">
            <v>润耀</v>
          </cell>
          <cell r="B2602" t="str">
            <v>盘螺</v>
          </cell>
          <cell r="C2602" t="str">
            <v>HRB400E Φ8</v>
          </cell>
          <cell r="D2602" t="str">
            <v>吨</v>
          </cell>
          <cell r="E2602">
            <v>9</v>
          </cell>
          <cell r="F2602">
            <v>45774</v>
          </cell>
          <cell r="G2602" t="str">
            <v>（五冶钢构宜宾高县月江镇建设项目）  四川省宜宾市高县月江镇刚记超市斜对面(还阳组团沪碳二期项目)</v>
          </cell>
          <cell r="H2602" t="str">
            <v>张朝亮</v>
          </cell>
          <cell r="I2602">
            <v>15228205853</v>
          </cell>
        </row>
        <row r="2603">
          <cell r="A2603" t="str">
            <v>润耀</v>
          </cell>
          <cell r="B2603" t="str">
            <v>盘螺</v>
          </cell>
          <cell r="C2603" t="str">
            <v>HRB400E Φ10</v>
          </cell>
          <cell r="D2603" t="str">
            <v>吨</v>
          </cell>
          <cell r="E2603">
            <v>9</v>
          </cell>
          <cell r="F2603">
            <v>45774</v>
          </cell>
          <cell r="G2603" t="str">
            <v>（五冶钢构宜宾高县月江镇建设项目）  四川省宜宾市高县月江镇刚记超市斜对面(还阳组团沪碳二期项目)</v>
          </cell>
          <cell r="H2603" t="str">
            <v>张朝亮</v>
          </cell>
          <cell r="I2603">
            <v>15228205853</v>
          </cell>
        </row>
        <row r="2604">
          <cell r="A2604" t="str">
            <v>润耀</v>
          </cell>
          <cell r="B2604" t="str">
            <v>螺纹钢</v>
          </cell>
          <cell r="C2604" t="str">
            <v>HRB400E Φ16 9m</v>
          </cell>
          <cell r="D2604" t="str">
            <v>吨</v>
          </cell>
          <cell r="E2604">
            <v>18</v>
          </cell>
          <cell r="F2604">
            <v>45774</v>
          </cell>
          <cell r="G2604" t="str">
            <v>（五冶钢构宜宾高县月江镇建设项目）  四川省宜宾市高县月江镇刚记超市斜对面(还阳组团沪碳二期项目)</v>
          </cell>
          <cell r="H2604" t="str">
            <v>张朝亮</v>
          </cell>
          <cell r="I2604">
            <v>15228205853</v>
          </cell>
        </row>
        <row r="2605">
          <cell r="A2605" t="str">
            <v>八局</v>
          </cell>
          <cell r="B2605" t="str">
            <v>盘螺</v>
          </cell>
          <cell r="C2605" t="str">
            <v>HRB400E Φ12</v>
          </cell>
          <cell r="D2605" t="str">
            <v>吨</v>
          </cell>
          <cell r="E2605">
            <v>30</v>
          </cell>
          <cell r="F2605">
            <v>45774</v>
          </cell>
          <cell r="G2605" t="str">
            <v>（北京工程局乐山机场项目）乐山市五通桥区冠英镇</v>
          </cell>
          <cell r="H2605" t="str">
            <v>王治</v>
          </cell>
          <cell r="I2605">
            <v>18811564698</v>
          </cell>
        </row>
        <row r="2606">
          <cell r="A2606" t="str">
            <v>八局</v>
          </cell>
          <cell r="B2606" t="str">
            <v>高线</v>
          </cell>
          <cell r="C2606" t="str">
            <v>HPB300Φ10</v>
          </cell>
          <cell r="D2606" t="str">
            <v>吨</v>
          </cell>
          <cell r="E2606">
            <v>5</v>
          </cell>
          <cell r="F2606">
            <v>45774</v>
          </cell>
          <cell r="G2606" t="str">
            <v>（北京工程局乐山机场项目）乐山市五通桥区冠英镇</v>
          </cell>
          <cell r="H2606" t="str">
            <v>王治</v>
          </cell>
          <cell r="I2606">
            <v>18811564698</v>
          </cell>
        </row>
        <row r="2607">
          <cell r="A2607" t="str">
            <v>八局</v>
          </cell>
          <cell r="B2607" t="str">
            <v>螺纹钢</v>
          </cell>
          <cell r="C2607" t="str">
            <v>HRB400E Φ12 9m</v>
          </cell>
          <cell r="D2607" t="str">
            <v>吨</v>
          </cell>
          <cell r="E2607">
            <v>35</v>
          </cell>
          <cell r="F2607">
            <v>45774</v>
          </cell>
          <cell r="G2607" t="str">
            <v>（北京工程局乐山机场项目）乐山市五通桥区冠英镇</v>
          </cell>
          <cell r="H2607" t="str">
            <v>王治</v>
          </cell>
          <cell r="I2607">
            <v>18811564698</v>
          </cell>
        </row>
        <row r="2608">
          <cell r="A2608" t="str">
            <v>八局</v>
          </cell>
          <cell r="B2608" t="str">
            <v>高线</v>
          </cell>
          <cell r="C2608" t="str">
            <v>HPB300Φ10</v>
          </cell>
          <cell r="D2608" t="str">
            <v>吨</v>
          </cell>
          <cell r="E2608">
            <v>23</v>
          </cell>
          <cell r="F2608">
            <v>45774</v>
          </cell>
          <cell r="G2608" t="str">
            <v>（五局乐山机场项目）乐山市五通桥区冠英镇</v>
          </cell>
          <cell r="H2608" t="str">
            <v>王思思</v>
          </cell>
          <cell r="I2608">
            <v>18973190156</v>
          </cell>
        </row>
        <row r="2609">
          <cell r="A2609" t="str">
            <v>八局</v>
          </cell>
          <cell r="B2609" t="str">
            <v>螺纹钢</v>
          </cell>
          <cell r="C2609" t="str">
            <v>HRB400E Φ16 9m</v>
          </cell>
          <cell r="D2609" t="str">
            <v>吨</v>
          </cell>
          <cell r="E2609">
            <v>15</v>
          </cell>
          <cell r="F2609">
            <v>45774</v>
          </cell>
          <cell r="G2609" t="str">
            <v>（五局乐山机场项目）乐山市五通桥区冠英镇</v>
          </cell>
          <cell r="H2609" t="str">
            <v>王思思</v>
          </cell>
          <cell r="I2609">
            <v>18973190156</v>
          </cell>
        </row>
        <row r="2610">
          <cell r="A2610" t="str">
            <v>八局</v>
          </cell>
          <cell r="B2610" t="str">
            <v>螺纹钢</v>
          </cell>
          <cell r="C2610" t="str">
            <v>HRB500E Φ25 9m</v>
          </cell>
          <cell r="D2610" t="str">
            <v>吨</v>
          </cell>
          <cell r="E2610">
            <v>15</v>
          </cell>
          <cell r="F2610">
            <v>45774</v>
          </cell>
          <cell r="G2610" t="str">
            <v>（中铁十局-资乐高速4标）四川省眉山市仁寿县彰加镇华炉村中铁十局资乐高速3#钢筋场</v>
          </cell>
          <cell r="H2610" t="str">
            <v>杨飞</v>
          </cell>
          <cell r="I2610">
            <v>15667998777</v>
          </cell>
        </row>
        <row r="2611">
          <cell r="A2611" t="str">
            <v>八局</v>
          </cell>
          <cell r="B2611" t="str">
            <v>高线</v>
          </cell>
          <cell r="C2611" t="str">
            <v>HPB300Φ10</v>
          </cell>
          <cell r="D2611" t="str">
            <v>吨</v>
          </cell>
          <cell r="E2611">
            <v>20</v>
          </cell>
          <cell r="F2611">
            <v>45774</v>
          </cell>
          <cell r="G2611" t="str">
            <v>（中铁十局-资乐高速4标）四川省眉山市仁寿县彰加镇华炉村中铁十局资乐高速3#钢筋场</v>
          </cell>
          <cell r="H2611" t="str">
            <v>杨飞</v>
          </cell>
          <cell r="I2611">
            <v>15667998777</v>
          </cell>
        </row>
        <row r="2612">
          <cell r="A2612" t="str">
            <v>八局</v>
          </cell>
          <cell r="B2612" t="str">
            <v>螺纹钢</v>
          </cell>
          <cell r="C2612" t="str">
            <v>HRB400E Φ12 9m</v>
          </cell>
          <cell r="D2612" t="str">
            <v>吨</v>
          </cell>
          <cell r="E2612">
            <v>35</v>
          </cell>
          <cell r="F2612">
            <v>45774</v>
          </cell>
          <cell r="G2612" t="str">
            <v>（中铁广州局-资乐高速5标）四川省乐山市井研县希望大道116号</v>
          </cell>
          <cell r="H2612" t="str">
            <v>廖俊杰</v>
          </cell>
          <cell r="I2612">
            <v>15775100965</v>
          </cell>
        </row>
        <row r="2613">
          <cell r="A2613" t="str">
            <v>八局</v>
          </cell>
          <cell r="B2613" t="str">
            <v>盘螺</v>
          </cell>
          <cell r="C2613" t="str">
            <v>HRB400E Φ12</v>
          </cell>
          <cell r="D2613" t="str">
            <v>吨</v>
          </cell>
          <cell r="E2613">
            <v>14</v>
          </cell>
          <cell r="F2613">
            <v>45774</v>
          </cell>
          <cell r="G2613" t="str">
            <v>（中铁广州局-资乐高速5标）四川省乐山市井研县希望大道116号</v>
          </cell>
          <cell r="H2613" t="str">
            <v>廖俊杰</v>
          </cell>
          <cell r="I2613">
            <v>15775100965</v>
          </cell>
        </row>
        <row r="2614">
          <cell r="A2614" t="str">
            <v>八局</v>
          </cell>
          <cell r="B2614" t="str">
            <v>螺纹钢</v>
          </cell>
          <cell r="C2614" t="str">
            <v>HRB400E Φ16 12m</v>
          </cell>
          <cell r="D2614" t="str">
            <v>吨</v>
          </cell>
          <cell r="E2614">
            <v>18</v>
          </cell>
          <cell r="F2614">
            <v>45774</v>
          </cell>
          <cell r="G2614" t="str">
            <v>（中铁广州局-资乐高速5标）四川省乐山市井研县希望大道116号</v>
          </cell>
          <cell r="H2614" t="str">
            <v>廖俊杰</v>
          </cell>
          <cell r="I2614">
            <v>15775100965</v>
          </cell>
        </row>
        <row r="2615">
          <cell r="A2615" t="str">
            <v>八局</v>
          </cell>
          <cell r="B2615" t="str">
            <v>螺纹钢</v>
          </cell>
          <cell r="C2615" t="str">
            <v>HRB400E Φ12×9米</v>
          </cell>
          <cell r="D2615" t="str">
            <v>吨</v>
          </cell>
          <cell r="E2615">
            <v>35</v>
          </cell>
          <cell r="F2615">
            <v>45774</v>
          </cell>
          <cell r="G2615" t="str">
            <v>（自永1标八局二分公司钢筋棚）四川省自贡市大安区牛佛镇</v>
          </cell>
          <cell r="H2615" t="str">
            <v>沈维良</v>
          </cell>
          <cell r="I2615">
            <v>18980505177</v>
          </cell>
        </row>
        <row r="2616">
          <cell r="A2616" t="str">
            <v>八局</v>
          </cell>
          <cell r="B2616" t="str">
            <v>螺纹钢</v>
          </cell>
          <cell r="C2616" t="str">
            <v>HRB400E Φ20×9米</v>
          </cell>
          <cell r="D2616" t="str">
            <v>吨</v>
          </cell>
          <cell r="E2616">
            <v>29</v>
          </cell>
          <cell r="F2616">
            <v>45774</v>
          </cell>
          <cell r="G2616" t="str">
            <v>（自永1标八局二分公司钢筋棚）四川省自贡市大安区牛佛镇</v>
          </cell>
          <cell r="H2616" t="str">
            <v>沈维良</v>
          </cell>
          <cell r="I2616">
            <v>18980505177</v>
          </cell>
        </row>
        <row r="2617">
          <cell r="A2617" t="str">
            <v>八局</v>
          </cell>
          <cell r="B2617" t="str">
            <v>盘螺</v>
          </cell>
          <cell r="C2617" t="str">
            <v>HRB400E Φ10</v>
          </cell>
          <cell r="D2617" t="str">
            <v>吨</v>
          </cell>
          <cell r="E2617">
            <v>6</v>
          </cell>
          <cell r="F2617">
            <v>45774</v>
          </cell>
          <cell r="G2617" t="str">
            <v>（自永1标八局二分公司钢筋棚）四川省自贡市大安区牛佛镇</v>
          </cell>
          <cell r="H2617" t="str">
            <v>沈维良</v>
          </cell>
          <cell r="I2617">
            <v>18980505177</v>
          </cell>
        </row>
        <row r="2618">
          <cell r="A2618" t="str">
            <v>润耀</v>
          </cell>
          <cell r="B2618" t="str">
            <v>盘螺</v>
          </cell>
          <cell r="C2618" t="str">
            <v>HRB400EФ12</v>
          </cell>
          <cell r="D2618" t="str">
            <v>吨</v>
          </cell>
          <cell r="E2618">
            <v>35</v>
          </cell>
          <cell r="F2618">
            <v>45775</v>
          </cell>
          <cell r="G2618" t="str">
            <v>（成铁西物重庆永川）重庆市永川区何埂镇重庆三环高速何埂互通收费站出口与S206交汇处</v>
          </cell>
          <cell r="H2618" t="str">
            <v>黄永福</v>
          </cell>
          <cell r="I2618">
            <v>15982823571</v>
          </cell>
        </row>
        <row r="2619">
          <cell r="A2619" t="str">
            <v>润耀</v>
          </cell>
          <cell r="B2619" t="str">
            <v>螺纹钢</v>
          </cell>
          <cell r="C2619" t="str">
            <v>HRB400EФ22*9m</v>
          </cell>
          <cell r="D2619" t="str">
            <v>吨</v>
          </cell>
          <cell r="E2619">
            <v>70</v>
          </cell>
          <cell r="F2619">
            <v>45775</v>
          </cell>
          <cell r="G2619" t="str">
            <v>（中铁一局四公司康新高速TJ1-1标贡不卡隧道）四川省甘孜州康定市折多塘村车管所旁</v>
          </cell>
          <cell r="H2619" t="str">
            <v>李彰</v>
          </cell>
          <cell r="I2619">
            <v>18523285235</v>
          </cell>
        </row>
        <row r="2620">
          <cell r="A2620" t="str">
            <v>润耀</v>
          </cell>
          <cell r="B2620" t="str">
            <v>螺纹钢</v>
          </cell>
          <cell r="C2620" t="str">
            <v>HRB400EФ25*9m</v>
          </cell>
          <cell r="D2620" t="str">
            <v>吨</v>
          </cell>
          <cell r="E2620">
            <v>35</v>
          </cell>
          <cell r="F2620">
            <v>45775</v>
          </cell>
          <cell r="G2620" t="str">
            <v>（中铁一局四公司康新高速TJ1-1标雅加梗隧道）四川省甘孜州康定市雅加梗</v>
          </cell>
          <cell r="H2620" t="str">
            <v>范国义</v>
          </cell>
          <cell r="I2620">
            <v>15897676433</v>
          </cell>
        </row>
        <row r="2621">
          <cell r="A2621" t="str">
            <v>润耀</v>
          </cell>
          <cell r="B2621" t="str">
            <v>螺纹钢</v>
          </cell>
          <cell r="C2621" t="str">
            <v>HRB400EФ22*9m</v>
          </cell>
          <cell r="D2621" t="str">
            <v>吨</v>
          </cell>
          <cell r="E2621">
            <v>70</v>
          </cell>
          <cell r="F2621">
            <v>45775</v>
          </cell>
          <cell r="G2621" t="str">
            <v>（中铁一局四公司康新高速TJ1-1标康定隧道）四川省甘孜州康定市榆林街道甘孜州博物馆旁</v>
          </cell>
          <cell r="H2621" t="str">
            <v>陈由斌</v>
          </cell>
          <cell r="I2621">
            <v>15005068786</v>
          </cell>
        </row>
        <row r="2622">
          <cell r="A2622" t="str">
            <v>润耀</v>
          </cell>
          <cell r="B2622" t="str">
            <v>螺纹钢</v>
          </cell>
          <cell r="C2622" t="str">
            <v>HRB400EФ14*9m</v>
          </cell>
          <cell r="D2622" t="str">
            <v>吨</v>
          </cell>
          <cell r="E2622">
            <v>70</v>
          </cell>
          <cell r="F2622">
            <v>45775</v>
          </cell>
          <cell r="G2622" t="str">
            <v>（中铁六局呼和公司康新高速TJ4-2标）四川省甘孜藏族自治州康定市新都桥镇东俄罗三村中建八局搅拌站旁</v>
          </cell>
          <cell r="H2622" t="str">
            <v>王坤</v>
          </cell>
          <cell r="I2622">
            <v>15647490007</v>
          </cell>
        </row>
        <row r="2623">
          <cell r="A2623" t="str">
            <v>润耀</v>
          </cell>
          <cell r="B2623" t="str">
            <v>螺纹钢</v>
          </cell>
          <cell r="C2623" t="str">
            <v>HRB400EФ20*9m</v>
          </cell>
          <cell r="D2623" t="str">
            <v>吨</v>
          </cell>
          <cell r="E2623">
            <v>70</v>
          </cell>
          <cell r="F2623">
            <v>45775</v>
          </cell>
          <cell r="G2623" t="str">
            <v>（中铁六局呼和公司康新高速TJ4-2标）四川省甘孜藏族自治州康定市新都桥镇东俄罗三村中建八局搅拌站旁</v>
          </cell>
          <cell r="H2623" t="str">
            <v>王坤</v>
          </cell>
          <cell r="I2623">
            <v>15647490007</v>
          </cell>
        </row>
        <row r="2624">
          <cell r="A2624" t="str">
            <v>润耀</v>
          </cell>
          <cell r="B2624" t="str">
            <v>盘螺</v>
          </cell>
          <cell r="C2624" t="str">
            <v>HRB400EФ12</v>
          </cell>
          <cell r="D2624" t="str">
            <v>吨</v>
          </cell>
          <cell r="E2624">
            <v>35</v>
          </cell>
          <cell r="F2624">
            <v>45775</v>
          </cell>
          <cell r="G2624" t="str">
            <v>（中铁六局呼和公司康新高速TJ4-2标）四川省甘孜藏族自治州康定市新都桥镇东俄罗三村中建八局搅拌站旁</v>
          </cell>
          <cell r="H2624" t="str">
            <v>王坤</v>
          </cell>
          <cell r="I2624">
            <v>15647490007</v>
          </cell>
        </row>
        <row r="2625">
          <cell r="A2625" t="str">
            <v>润耀</v>
          </cell>
          <cell r="B2625" t="str">
            <v>盘螺</v>
          </cell>
          <cell r="C2625" t="str">
            <v>HRB400EФ10</v>
          </cell>
          <cell r="D2625" t="str">
            <v>吨</v>
          </cell>
          <cell r="E2625">
            <v>35</v>
          </cell>
          <cell r="F2625">
            <v>45775</v>
          </cell>
          <cell r="G2625" t="str">
            <v>（中铁六局呼和公司康新高速TJ4-2标）四川省甘孜藏族自治州康定市新都桥镇东俄罗三村中建八局搅拌站旁</v>
          </cell>
          <cell r="H2625" t="str">
            <v>王坤</v>
          </cell>
          <cell r="I2625">
            <v>15647490007</v>
          </cell>
        </row>
        <row r="2626">
          <cell r="A2626" t="str">
            <v>晋邦</v>
          </cell>
          <cell r="B2626" t="str">
            <v>高线</v>
          </cell>
          <cell r="C2626" t="str">
            <v>HPB300Φ8</v>
          </cell>
          <cell r="D2626" t="str">
            <v>吨</v>
          </cell>
          <cell r="E2626">
            <v>5</v>
          </cell>
          <cell r="F2626">
            <v>45775</v>
          </cell>
          <cell r="G2626" t="str">
            <v>（十九冶-华电重庆奉节）重庆市奉节县康乐镇七星村</v>
          </cell>
          <cell r="H2626" t="str">
            <v>岑甲乐</v>
          </cell>
          <cell r="I2626">
            <v>17349037782</v>
          </cell>
        </row>
        <row r="2627">
          <cell r="A2627" t="str">
            <v>晋邦</v>
          </cell>
          <cell r="B2627" t="str">
            <v>螺纹钢</v>
          </cell>
          <cell r="C2627" t="str">
            <v>HRB400E Φ14 9m</v>
          </cell>
          <cell r="D2627" t="str">
            <v>吨</v>
          </cell>
          <cell r="E2627">
            <v>2</v>
          </cell>
          <cell r="F2627">
            <v>45775</v>
          </cell>
          <cell r="G2627" t="str">
            <v>（十九冶-华电重庆奉节）重庆市奉节县康乐镇七星村</v>
          </cell>
          <cell r="H2627" t="str">
            <v>岑甲乐</v>
          </cell>
          <cell r="I2627">
            <v>17349037782</v>
          </cell>
        </row>
        <row r="2628">
          <cell r="A2628" t="str">
            <v>晋邦</v>
          </cell>
          <cell r="B2628" t="str">
            <v>螺纹钢</v>
          </cell>
          <cell r="C2628" t="str">
            <v>HRB400E Φ18 9m</v>
          </cell>
          <cell r="D2628" t="str">
            <v>吨</v>
          </cell>
          <cell r="E2628">
            <v>2</v>
          </cell>
          <cell r="F2628">
            <v>45775</v>
          </cell>
          <cell r="G2628" t="str">
            <v>（十九冶-华电重庆奉节）重庆市奉节县康乐镇七星村</v>
          </cell>
          <cell r="H2628" t="str">
            <v>岑甲乐</v>
          </cell>
          <cell r="I2628">
            <v>17349037782</v>
          </cell>
        </row>
        <row r="2629">
          <cell r="A2629" t="str">
            <v>晋邦</v>
          </cell>
          <cell r="B2629" t="str">
            <v>螺纹钢</v>
          </cell>
          <cell r="C2629" t="str">
            <v>HRB400E Φ20 9m</v>
          </cell>
          <cell r="D2629" t="str">
            <v>吨</v>
          </cell>
          <cell r="E2629">
            <v>1</v>
          </cell>
          <cell r="F2629">
            <v>45775</v>
          </cell>
          <cell r="G2629" t="str">
            <v>（十九冶-华电重庆奉节）重庆市奉节县康乐镇七星村</v>
          </cell>
          <cell r="H2629" t="str">
            <v>岑甲乐</v>
          </cell>
          <cell r="I2629">
            <v>17349037782</v>
          </cell>
        </row>
        <row r="2630">
          <cell r="A2630" t="str">
            <v>晋邦</v>
          </cell>
          <cell r="B2630" t="str">
            <v>高线</v>
          </cell>
          <cell r="C2630" t="str">
            <v>HPB300Φ10</v>
          </cell>
          <cell r="D2630" t="str">
            <v>吨</v>
          </cell>
          <cell r="E2630">
            <v>5</v>
          </cell>
          <cell r="F2630">
            <v>45775</v>
          </cell>
          <cell r="G2630" t="str">
            <v>（十九冶-华电重庆奉节）重庆市奉节县康乐镇七星村</v>
          </cell>
          <cell r="H2630" t="str">
            <v>岑甲乐</v>
          </cell>
          <cell r="I2630">
            <v>17349037782</v>
          </cell>
        </row>
        <row r="2631">
          <cell r="A2631" t="str">
            <v>晋邦</v>
          </cell>
          <cell r="B2631" t="str">
            <v>螺纹钢</v>
          </cell>
          <cell r="C2631" t="str">
            <v>HRB400E Φ28 9m</v>
          </cell>
          <cell r="D2631" t="str">
            <v>吨</v>
          </cell>
          <cell r="E2631">
            <v>9</v>
          </cell>
          <cell r="F2631">
            <v>45775</v>
          </cell>
          <cell r="G2631" t="str">
            <v>（十九冶-华电重庆奉节）重庆市奉节县康乐镇七星村</v>
          </cell>
          <cell r="H2631" t="str">
            <v>岑甲乐</v>
          </cell>
          <cell r="I2631">
            <v>17349037782</v>
          </cell>
        </row>
        <row r="2632">
          <cell r="A2632" t="str">
            <v>晋邦</v>
          </cell>
          <cell r="B2632" t="str">
            <v>螺纹钢</v>
          </cell>
          <cell r="C2632" t="str">
            <v>HRB400E Φ32 9m</v>
          </cell>
          <cell r="D2632" t="str">
            <v>吨</v>
          </cell>
          <cell r="E2632">
            <v>11</v>
          </cell>
          <cell r="F2632">
            <v>45775</v>
          </cell>
          <cell r="G2632" t="str">
            <v>（十九冶-华电重庆奉节）重庆市奉节县康乐镇七星村</v>
          </cell>
          <cell r="H2632" t="str">
            <v>岑甲乐</v>
          </cell>
          <cell r="I2632">
            <v>17349037782</v>
          </cell>
        </row>
        <row r="2633">
          <cell r="A2633" t="str">
            <v>达钢</v>
          </cell>
          <cell r="B2633" t="str">
            <v>螺纹钢</v>
          </cell>
          <cell r="C2633" t="str">
            <v>HRB400E Φ16 9m</v>
          </cell>
          <cell r="D2633" t="str">
            <v>吨</v>
          </cell>
          <cell r="E2633">
            <v>12</v>
          </cell>
          <cell r="F2633">
            <v>45775</v>
          </cell>
          <cell r="G2633" t="str">
            <v>（十九冶-华电重庆奉节）重庆市奉节县康乐镇七星村</v>
          </cell>
          <cell r="H2633" t="str">
            <v>岑甲乐</v>
          </cell>
          <cell r="I2633">
            <v>17349037782</v>
          </cell>
        </row>
        <row r="2634">
          <cell r="A2634" t="str">
            <v>达钢</v>
          </cell>
          <cell r="B2634" t="str">
            <v>螺纹钢</v>
          </cell>
          <cell r="C2634" t="str">
            <v>HRB400E Φ22 9m</v>
          </cell>
          <cell r="D2634" t="str">
            <v>吨</v>
          </cell>
          <cell r="E2634">
            <v>24</v>
          </cell>
          <cell r="F2634">
            <v>45775</v>
          </cell>
          <cell r="G2634" t="str">
            <v>（十九冶-华电重庆奉节）重庆市奉节县康乐镇七星村</v>
          </cell>
          <cell r="H2634" t="str">
            <v>岑甲乐</v>
          </cell>
          <cell r="I2634">
            <v>17349037782</v>
          </cell>
        </row>
        <row r="2635">
          <cell r="A2635" t="str">
            <v>八局</v>
          </cell>
          <cell r="B2635" t="str">
            <v>螺纹钢</v>
          </cell>
          <cell r="C2635" t="str">
            <v>HRB400E Φ32 12m</v>
          </cell>
          <cell r="D2635" t="str">
            <v>吨</v>
          </cell>
          <cell r="E2635">
            <v>70</v>
          </cell>
          <cell r="F2635">
            <v>45776</v>
          </cell>
          <cell r="G2635" t="str">
            <v>（中铁广州局-成渝扩容2标）四川省资阳市雁江区堪嘉镇陈家湾刘家湾大桥桥头</v>
          </cell>
          <cell r="H2635" t="str">
            <v>刘沛琦</v>
          </cell>
          <cell r="I2635">
            <v>18011784798</v>
          </cell>
        </row>
        <row r="2636">
          <cell r="A2636" t="str">
            <v>成实</v>
          </cell>
          <cell r="B2636" t="str">
            <v>盘螺</v>
          </cell>
          <cell r="C2636" t="str">
            <v>HRB400E Φ8</v>
          </cell>
          <cell r="D2636" t="str">
            <v>吨</v>
          </cell>
          <cell r="E2636">
            <v>12</v>
          </cell>
          <cell r="F2636">
            <v>45776</v>
          </cell>
          <cell r="G2636" t="str">
            <v>（四川商建-射洪城乡一体化项目）遂宁市射洪市忠新幼儿园北侧约220米新溪小区</v>
          </cell>
          <cell r="H2636" t="str">
            <v>柏子刚</v>
          </cell>
          <cell r="I2636">
            <v>15692885305</v>
          </cell>
        </row>
        <row r="2637">
          <cell r="A2637" t="str">
            <v>成实</v>
          </cell>
          <cell r="B2637" t="str">
            <v>盘螺</v>
          </cell>
          <cell r="C2637" t="str">
            <v>HRB400E Φ10</v>
          </cell>
          <cell r="D2637" t="str">
            <v>吨</v>
          </cell>
          <cell r="E2637">
            <v>22</v>
          </cell>
          <cell r="F2637">
            <v>45776</v>
          </cell>
          <cell r="G2637" t="str">
            <v>（四川商建-射洪城乡一体化项目）遂宁市射洪市忠新幼儿园北侧约220米新溪小区</v>
          </cell>
          <cell r="H2637" t="str">
            <v>柏子刚</v>
          </cell>
          <cell r="I2637">
            <v>15692885305</v>
          </cell>
        </row>
        <row r="2638">
          <cell r="A2638" t="str">
            <v>海南海控</v>
          </cell>
          <cell r="B2638" t="str">
            <v>盘圆</v>
          </cell>
          <cell r="C2638" t="str">
            <v>HPB300Ф8</v>
          </cell>
          <cell r="D2638" t="str">
            <v>吨</v>
          </cell>
          <cell r="E2638">
            <v>35</v>
          </cell>
          <cell r="F2638">
            <v>45776</v>
          </cell>
          <cell r="G2638" t="str">
            <v>（中铁一局四公司康新高速TJ1-1标贡不卡隧道）四川省甘孜州康定市折多塘村车管所旁</v>
          </cell>
          <cell r="H2638" t="str">
            <v>李彰</v>
          </cell>
          <cell r="I2638">
            <v>18523285235</v>
          </cell>
        </row>
        <row r="2639">
          <cell r="A2639" t="str">
            <v>海南海控</v>
          </cell>
          <cell r="B2639" t="str">
            <v>盘圆</v>
          </cell>
          <cell r="C2639" t="str">
            <v>HPB300Ф10</v>
          </cell>
          <cell r="D2639" t="str">
            <v>吨</v>
          </cell>
          <cell r="E2639">
            <v>35</v>
          </cell>
          <cell r="F2639">
            <v>45776</v>
          </cell>
          <cell r="G2639" t="str">
            <v>（中铁八局康新高速TJ4-1标）四川省甘孜州康定市新都桥镇超限载检测站</v>
          </cell>
          <cell r="H2639" t="str">
            <v>刘俊</v>
          </cell>
          <cell r="I2639">
            <v>18587764925</v>
          </cell>
        </row>
        <row r="2640">
          <cell r="A2640" t="str">
            <v>海南海控</v>
          </cell>
          <cell r="B2640" t="str">
            <v>螺纹钢</v>
          </cell>
          <cell r="C2640" t="str">
            <v>HRB400EФ12*9m</v>
          </cell>
          <cell r="D2640" t="str">
            <v>吨</v>
          </cell>
          <cell r="E2640">
            <v>70</v>
          </cell>
          <cell r="F2640">
            <v>45776</v>
          </cell>
          <cell r="G2640" t="str">
            <v>（中铁八局康新高速TJ4-1标）四川省甘孜州康定市新都桥镇超限载检测站</v>
          </cell>
          <cell r="H2640" t="str">
            <v>刘俊</v>
          </cell>
          <cell r="I2640">
            <v>18587764925</v>
          </cell>
        </row>
        <row r="2641">
          <cell r="A2641" t="str">
            <v>海南海控</v>
          </cell>
          <cell r="B2641" t="str">
            <v>螺纹钢</v>
          </cell>
          <cell r="C2641" t="str">
            <v>HRB400EФ18*9m</v>
          </cell>
          <cell r="D2641" t="str">
            <v>吨</v>
          </cell>
          <cell r="E2641">
            <v>105</v>
          </cell>
          <cell r="F2641">
            <v>45776</v>
          </cell>
          <cell r="G2641" t="str">
            <v>（中铁六局呼和公司康新高速TJ4-2标）四川省甘孜藏族自治州康定市新都桥镇东俄罗三村中建八局搅拌站旁</v>
          </cell>
          <cell r="H2641" t="str">
            <v>王坤</v>
          </cell>
          <cell r="I2641">
            <v>15647490007</v>
          </cell>
        </row>
        <row r="2642">
          <cell r="A2642" t="str">
            <v>成实</v>
          </cell>
          <cell r="B2642" t="str">
            <v>盘螺</v>
          </cell>
          <cell r="C2642" t="str">
            <v>HRB400E Φ10</v>
          </cell>
          <cell r="D2642" t="str">
            <v>吨</v>
          </cell>
          <cell r="E2642">
            <v>35</v>
          </cell>
          <cell r="F2642">
            <v>45776</v>
          </cell>
          <cell r="G2642" t="str">
            <v>（中铁五局-成渝扩容3标）四川省资阳市雁江区伍隍镇铺子村雁江区X138</v>
          </cell>
          <cell r="H2642" t="str">
            <v>王健</v>
          </cell>
          <cell r="I2642">
            <v>17726168395</v>
          </cell>
        </row>
        <row r="2643">
          <cell r="A2643" t="str">
            <v>德胜</v>
          </cell>
          <cell r="B2643" t="str">
            <v>螺纹钢</v>
          </cell>
          <cell r="C2643" t="str">
            <v>HRB400E Φ25×9米</v>
          </cell>
          <cell r="D2643" t="str">
            <v>吨</v>
          </cell>
          <cell r="E2643">
            <v>105</v>
          </cell>
          <cell r="F2643">
            <v>45776</v>
          </cell>
          <cell r="G2643" t="str">
            <v>（自永1标八局二分公司钢筋棚）四川省自贡市大安区牛佛镇</v>
          </cell>
          <cell r="H2643" t="str">
            <v>沈维良</v>
          </cell>
          <cell r="I2643">
            <v>18980505177</v>
          </cell>
        </row>
        <row r="2644">
          <cell r="A2644" t="str">
            <v>德胜</v>
          </cell>
          <cell r="B2644" t="str">
            <v>螺纹钢</v>
          </cell>
          <cell r="C2644" t="str">
            <v>HRB400E Φ32×9米</v>
          </cell>
          <cell r="D2644" t="str">
            <v>吨</v>
          </cell>
          <cell r="E2644">
            <v>35</v>
          </cell>
          <cell r="F2644">
            <v>45776</v>
          </cell>
          <cell r="G2644" t="str">
            <v>（自永1标八局二分公司钢筋棚）四川省自贡市大安区牛佛镇</v>
          </cell>
          <cell r="H2644" t="str">
            <v>沈维良</v>
          </cell>
          <cell r="I2644">
            <v>18980505177</v>
          </cell>
        </row>
        <row r="2645">
          <cell r="A2645" t="str">
            <v>德胜</v>
          </cell>
          <cell r="B2645" t="str">
            <v>螺纹钢</v>
          </cell>
          <cell r="C2645" t="str">
            <v>HRB500E Φ28×9米</v>
          </cell>
          <cell r="D2645" t="str">
            <v>吨</v>
          </cell>
          <cell r="E2645">
            <v>35</v>
          </cell>
          <cell r="F2645">
            <v>45776</v>
          </cell>
          <cell r="G2645" t="str">
            <v>（自永1标八局二分公司钢筋棚）四川省自贡市大安区牛佛镇</v>
          </cell>
          <cell r="H2645" t="str">
            <v>沈维良</v>
          </cell>
          <cell r="I2645">
            <v>18980505177</v>
          </cell>
        </row>
        <row r="2646">
          <cell r="A2646" t="str">
            <v>德胜</v>
          </cell>
          <cell r="B2646" t="str">
            <v>螺纹钢</v>
          </cell>
          <cell r="C2646" t="str">
            <v>HRB500E Φ32×9米</v>
          </cell>
          <cell r="D2646" t="str">
            <v>吨</v>
          </cell>
          <cell r="E2646">
            <v>35</v>
          </cell>
          <cell r="F2646">
            <v>45776</v>
          </cell>
          <cell r="G2646" t="str">
            <v>（自永1标八局二分公司钢筋棚）四川省自贡市大安区牛佛镇</v>
          </cell>
          <cell r="H2646" t="str">
            <v>沈维良</v>
          </cell>
          <cell r="I2646">
            <v>18980505177</v>
          </cell>
        </row>
        <row r="2647">
          <cell r="A2647" t="str">
            <v>德胜</v>
          </cell>
          <cell r="B2647" t="str">
            <v>螺纹钢</v>
          </cell>
          <cell r="C2647" t="str">
            <v>HRB400E Φ28 12m</v>
          </cell>
          <cell r="D2647" t="str">
            <v>吨</v>
          </cell>
          <cell r="E2647">
            <v>35</v>
          </cell>
          <cell r="F2647">
            <v>45776</v>
          </cell>
          <cell r="G2647" t="str">
            <v>（中铁广州局-成渝扩容2标）成渝扩容项目ZCB3-2标2＃拌和站【雁江区联盟桥东北50米(资资路) 】</v>
          </cell>
          <cell r="H2647" t="str">
            <v>刘沛琦</v>
          </cell>
          <cell r="I2647">
            <v>18011784798</v>
          </cell>
        </row>
        <row r="2648">
          <cell r="A2648" t="str">
            <v>德胜</v>
          </cell>
          <cell r="B2648" t="str">
            <v>螺纹钢</v>
          </cell>
          <cell r="C2648" t="str">
            <v>HRB400E Φ28 12m</v>
          </cell>
          <cell r="D2648" t="str">
            <v>吨</v>
          </cell>
          <cell r="E2648">
            <v>140</v>
          </cell>
          <cell r="F2648">
            <v>45776</v>
          </cell>
          <cell r="G2648" t="str">
            <v>（中铁广州局-成渝扩容2标）成渝扩容项目ZCB3-2标2＃拌和站【雁江区联盟桥东北50米(资资路) 】</v>
          </cell>
          <cell r="H2648" t="str">
            <v>刘沛琦</v>
          </cell>
          <cell r="I2648">
            <v>18011784798</v>
          </cell>
        </row>
        <row r="2649">
          <cell r="A2649" t="str">
            <v>德胜</v>
          </cell>
          <cell r="B2649" t="str">
            <v>螺纹钢</v>
          </cell>
          <cell r="C2649" t="str">
            <v>HRB400E Φ25 12m</v>
          </cell>
          <cell r="D2649" t="str">
            <v>吨</v>
          </cell>
          <cell r="E2649">
            <v>175</v>
          </cell>
          <cell r="F2649">
            <v>45776</v>
          </cell>
          <cell r="G2649" t="str">
            <v>（中铁五局-成渝扩容3标）四川省资阳市雁江区伍隍镇铺子村雁江区X138</v>
          </cell>
          <cell r="H2649" t="str">
            <v>王健</v>
          </cell>
          <cell r="I2649">
            <v>17726168395</v>
          </cell>
        </row>
        <row r="2650">
          <cell r="A2650" t="str">
            <v>德胜</v>
          </cell>
          <cell r="B2650" t="str">
            <v>螺纹钢</v>
          </cell>
          <cell r="C2650" t="str">
            <v>HRB500E Φ28 9m</v>
          </cell>
          <cell r="D2650" t="str">
            <v>吨</v>
          </cell>
          <cell r="E2650">
            <v>70</v>
          </cell>
          <cell r="F2650">
            <v>45776</v>
          </cell>
          <cell r="G2650" t="str">
            <v>（中铁十局-资乐高速4标）四川省眉山市仁寿县彰加镇促进村中铁十局2#钢筋厂</v>
          </cell>
          <cell r="H2650" t="str">
            <v>杨飞</v>
          </cell>
          <cell r="I2650">
            <v>15667998777</v>
          </cell>
        </row>
        <row r="2651">
          <cell r="A2651" t="str">
            <v>德胜</v>
          </cell>
          <cell r="B2651" t="str">
            <v>螺纹钢</v>
          </cell>
          <cell r="C2651" t="str">
            <v>HRB400EΦ16*12m</v>
          </cell>
          <cell r="D2651" t="str">
            <v>吨</v>
          </cell>
          <cell r="E2651">
            <v>17</v>
          </cell>
          <cell r="F2651">
            <v>45776</v>
          </cell>
          <cell r="G2651" t="str">
            <v>乐山市峨边县沙坪镇中铁一局钢筋加工厂（污水处理厂）</v>
          </cell>
          <cell r="H2651" t="str">
            <v>冯雷</v>
          </cell>
          <cell r="I2651" t="str">
            <v>18700069985</v>
          </cell>
        </row>
        <row r="2652">
          <cell r="A2652" t="str">
            <v>德胜</v>
          </cell>
          <cell r="B2652" t="str">
            <v>螺纹钢</v>
          </cell>
          <cell r="C2652" t="str">
            <v>HRB400EΦ32*9m</v>
          </cell>
          <cell r="D2652" t="str">
            <v>吨</v>
          </cell>
          <cell r="E2652">
            <v>52</v>
          </cell>
          <cell r="F2652">
            <v>45776</v>
          </cell>
          <cell r="G2652" t="str">
            <v>乐山市峨边县沙坪镇中铁一局钢筋加工厂（污水处理厂）</v>
          </cell>
          <cell r="H2652" t="str">
            <v>冯雷</v>
          </cell>
          <cell r="I2652" t="str">
            <v>18700069985</v>
          </cell>
        </row>
        <row r="2653">
          <cell r="A2653" t="str">
            <v>德胜</v>
          </cell>
          <cell r="B2653" t="str">
            <v>螺纹钢</v>
          </cell>
          <cell r="C2653" t="str">
            <v>HRB400E Φ28 12m</v>
          </cell>
          <cell r="D2653" t="str">
            <v>吨</v>
          </cell>
          <cell r="E2653">
            <v>140</v>
          </cell>
          <cell r="F2653">
            <v>45776</v>
          </cell>
          <cell r="G2653" t="str">
            <v>（中铁广州局-成渝扩容2标）四川省资阳市雁江区堪嘉镇陈家湾刘家湾大桥桥头</v>
          </cell>
          <cell r="H2653" t="str">
            <v>刘沛琦</v>
          </cell>
          <cell r="I2653">
            <v>18011784798</v>
          </cell>
        </row>
        <row r="2654">
          <cell r="A2654" t="str">
            <v>德胜</v>
          </cell>
          <cell r="B2654" t="str">
            <v>螺纹钢</v>
          </cell>
          <cell r="C2654" t="str">
            <v>HRB400EФ16*9m</v>
          </cell>
          <cell r="D2654" t="str">
            <v>吨</v>
          </cell>
          <cell r="E2654">
            <v>8</v>
          </cell>
          <cell r="F2654">
            <v>45776</v>
          </cell>
          <cell r="G2654" t="str">
            <v>（中铁一局四公司康新高速TJ1-1标雅加梗隧道）四川省甘孜州康定市雅加梗</v>
          </cell>
          <cell r="H2654" t="str">
            <v>范国义</v>
          </cell>
          <cell r="I2654">
            <v>15897676433</v>
          </cell>
        </row>
        <row r="2655">
          <cell r="A2655" t="str">
            <v>德胜</v>
          </cell>
          <cell r="B2655" t="str">
            <v>螺纹钢</v>
          </cell>
          <cell r="C2655" t="str">
            <v>HRB400EФ20*9m</v>
          </cell>
          <cell r="D2655" t="str">
            <v>吨</v>
          </cell>
          <cell r="E2655">
            <v>2.5</v>
          </cell>
          <cell r="F2655">
            <v>45776</v>
          </cell>
          <cell r="G2655" t="str">
            <v>（中铁一局四公司康新高速TJ1-1标雅加梗隧道）四川省甘孜州康定市雅加梗</v>
          </cell>
          <cell r="H2655" t="str">
            <v>范国义</v>
          </cell>
          <cell r="I2655">
            <v>15897676433</v>
          </cell>
        </row>
        <row r="2656">
          <cell r="A2656" t="str">
            <v>德胜</v>
          </cell>
          <cell r="B2656" t="str">
            <v>螺纹钢</v>
          </cell>
          <cell r="C2656" t="str">
            <v>HRB400EФ25*9m</v>
          </cell>
          <cell r="D2656" t="str">
            <v>吨</v>
          </cell>
          <cell r="E2656">
            <v>25</v>
          </cell>
          <cell r="F2656">
            <v>45776</v>
          </cell>
          <cell r="G2656" t="str">
            <v>（中铁一局四公司康新高速TJ1-1标雅加梗隧道）四川省甘孜州康定市雅加梗</v>
          </cell>
          <cell r="H2656" t="str">
            <v>范国义</v>
          </cell>
          <cell r="I2656">
            <v>15897676433</v>
          </cell>
        </row>
        <row r="2657">
          <cell r="A2657" t="str">
            <v>德胜</v>
          </cell>
          <cell r="B2657" t="str">
            <v>螺纹钢</v>
          </cell>
          <cell r="C2657" t="str">
            <v>HRB400EФ20*12m</v>
          </cell>
          <cell r="D2657" t="str">
            <v>吨</v>
          </cell>
          <cell r="E2657">
            <v>35</v>
          </cell>
          <cell r="F2657">
            <v>45776</v>
          </cell>
          <cell r="G2657" t="str">
            <v>（中铁八局康新高速TJ4-1标）四川省甘孜州康定市新都桥镇超限载检测站</v>
          </cell>
          <cell r="H2657" t="str">
            <v>刘俊</v>
          </cell>
          <cell r="I2657">
            <v>18587764925</v>
          </cell>
        </row>
        <row r="2658">
          <cell r="A2658" t="str">
            <v>德胜</v>
          </cell>
          <cell r="B2658" t="str">
            <v>螺纹钢</v>
          </cell>
          <cell r="C2658" t="str">
            <v>HRB500EФ25*9m</v>
          </cell>
          <cell r="D2658" t="str">
            <v>吨</v>
          </cell>
          <cell r="E2658">
            <v>70</v>
          </cell>
          <cell r="F2658">
            <v>45776</v>
          </cell>
          <cell r="G2658" t="str">
            <v>（中铁八局康新高速TJ4-1标）四川省甘孜州康定市新都桥镇超限载检测站</v>
          </cell>
          <cell r="H2658" t="str">
            <v>刘俊</v>
          </cell>
          <cell r="I2658">
            <v>18587764925</v>
          </cell>
        </row>
        <row r="2659">
          <cell r="A2659" t="str">
            <v>德胜</v>
          </cell>
          <cell r="B2659" t="str">
            <v>螺纹钢</v>
          </cell>
          <cell r="C2659" t="str">
            <v>HRB500EФ25*9m</v>
          </cell>
          <cell r="D2659" t="str">
            <v>吨</v>
          </cell>
          <cell r="E2659">
            <v>140</v>
          </cell>
          <cell r="F2659">
            <v>45776</v>
          </cell>
          <cell r="G2659" t="str">
            <v>（中铁六局呼和公司康新高速TJ4-2标）四川省甘孜藏族自治州康定市新都桥镇东俄罗三村中建八局搅拌站旁</v>
          </cell>
          <cell r="H2659" t="str">
            <v>王坤</v>
          </cell>
          <cell r="I2659">
            <v>15647490007</v>
          </cell>
        </row>
        <row r="2660">
          <cell r="A2660" t="str">
            <v>德胜</v>
          </cell>
          <cell r="B2660" t="str">
            <v>螺纹钢</v>
          </cell>
          <cell r="C2660" t="str">
            <v>HRB400EФ12*9m</v>
          </cell>
          <cell r="D2660" t="str">
            <v>吨</v>
          </cell>
          <cell r="E2660">
            <v>13</v>
          </cell>
          <cell r="F2660">
            <v>45776</v>
          </cell>
          <cell r="G2660" t="str">
            <v>（中核城建-邛崃项目）成都市邛崃市成温邛快速路陈河坝西南338米处</v>
          </cell>
          <cell r="H2660" t="str">
            <v>杨帆</v>
          </cell>
          <cell r="I2660">
            <v>13402868889</v>
          </cell>
        </row>
        <row r="2661">
          <cell r="A2661" t="str">
            <v>德胜</v>
          </cell>
          <cell r="B2661" t="str">
            <v>螺纹钢</v>
          </cell>
          <cell r="C2661" t="str">
            <v>HRB400EФ14*9m</v>
          </cell>
          <cell r="D2661" t="str">
            <v>吨</v>
          </cell>
          <cell r="E2661">
            <v>4</v>
          </cell>
          <cell r="F2661">
            <v>45776</v>
          </cell>
          <cell r="G2661" t="str">
            <v>（中核城建-邛崃项目）成都市邛崃市成温邛快速路陈河坝西南338米处</v>
          </cell>
          <cell r="H2661" t="str">
            <v>杨帆</v>
          </cell>
          <cell r="I2661">
            <v>13402868889</v>
          </cell>
        </row>
        <row r="2662">
          <cell r="A2662" t="str">
            <v>德胜</v>
          </cell>
          <cell r="B2662" t="str">
            <v>螺纹钢</v>
          </cell>
          <cell r="C2662" t="str">
            <v>HRB400EФ16*9m</v>
          </cell>
          <cell r="D2662" t="str">
            <v>吨</v>
          </cell>
          <cell r="E2662">
            <v>45</v>
          </cell>
          <cell r="F2662">
            <v>45776</v>
          </cell>
          <cell r="G2662" t="str">
            <v>（中核城建-邛崃项目）成都市邛崃市成温邛快速路陈河坝西南338米处</v>
          </cell>
          <cell r="H2662" t="str">
            <v>杨帆</v>
          </cell>
          <cell r="I2662">
            <v>13402868889</v>
          </cell>
        </row>
        <row r="2663">
          <cell r="A2663" t="str">
            <v>德胜</v>
          </cell>
          <cell r="B2663" t="str">
            <v>螺纹钢</v>
          </cell>
          <cell r="C2663" t="str">
            <v>HRB400EФ18*9m</v>
          </cell>
          <cell r="D2663" t="str">
            <v>吨</v>
          </cell>
          <cell r="E2663">
            <v>4</v>
          </cell>
          <cell r="F2663">
            <v>45776</v>
          </cell>
          <cell r="G2663" t="str">
            <v>（中核城建-邛崃项目）成都市邛崃市成温邛快速路陈河坝西南338米处</v>
          </cell>
          <cell r="H2663" t="str">
            <v>杨帆</v>
          </cell>
          <cell r="I2663">
            <v>13402868889</v>
          </cell>
        </row>
        <row r="2664">
          <cell r="A2664" t="str">
            <v>德胜</v>
          </cell>
          <cell r="B2664" t="str">
            <v>螺纹钢</v>
          </cell>
          <cell r="C2664" t="str">
            <v>HRB400EФ20*9m</v>
          </cell>
          <cell r="D2664" t="str">
            <v>吨</v>
          </cell>
          <cell r="E2664">
            <v>15</v>
          </cell>
          <cell r="F2664">
            <v>45776</v>
          </cell>
          <cell r="G2664" t="str">
            <v>（中核城建-邛崃项目）成都市邛崃市成温邛快速路陈河坝西南338米处</v>
          </cell>
          <cell r="H2664" t="str">
            <v>杨帆</v>
          </cell>
          <cell r="I2664">
            <v>13402868889</v>
          </cell>
        </row>
        <row r="2665">
          <cell r="A2665" t="str">
            <v>德胜</v>
          </cell>
          <cell r="B2665" t="str">
            <v>螺纹钢</v>
          </cell>
          <cell r="C2665" t="str">
            <v>HRB400EФ25*9m</v>
          </cell>
          <cell r="D2665" t="str">
            <v>吨</v>
          </cell>
          <cell r="E2665">
            <v>7</v>
          </cell>
          <cell r="F2665">
            <v>45776</v>
          </cell>
          <cell r="G2665" t="str">
            <v>（中核城建-邛崃项目）成都市邛崃市成温邛快速路陈河坝西南338米处</v>
          </cell>
          <cell r="H2665" t="str">
            <v>杨帆</v>
          </cell>
          <cell r="I2665">
            <v>13402868889</v>
          </cell>
        </row>
        <row r="2666">
          <cell r="A2666" t="str">
            <v>德胜</v>
          </cell>
          <cell r="B2666" t="str">
            <v>螺纹钢</v>
          </cell>
          <cell r="C2666" t="str">
            <v>HRB400EФ28*9m</v>
          </cell>
          <cell r="D2666" t="str">
            <v>吨</v>
          </cell>
          <cell r="E2666">
            <v>52</v>
          </cell>
          <cell r="F2666">
            <v>45776</v>
          </cell>
          <cell r="G2666" t="str">
            <v>（中核城建-邛崃项目）成都市邛崃市成温邛快速路陈河坝西南338米处</v>
          </cell>
          <cell r="H2666" t="str">
            <v>杨帆</v>
          </cell>
          <cell r="I2666">
            <v>13402868889</v>
          </cell>
        </row>
        <row r="2667">
          <cell r="A2667" t="str">
            <v>达钢</v>
          </cell>
          <cell r="B2667" t="str">
            <v>盘螺</v>
          </cell>
          <cell r="C2667" t="str">
            <v>HRB400E Φ8</v>
          </cell>
          <cell r="D2667" t="str">
            <v>吨</v>
          </cell>
          <cell r="E2667">
            <v>50</v>
          </cell>
          <cell r="F2667">
            <v>45776</v>
          </cell>
          <cell r="G2667" t="str">
            <v>（商投建工达州中医药科技园-4工区-11号楼）达州市通川区达州中医药职业学院犀牛大道北段</v>
          </cell>
          <cell r="H2667" t="str">
            <v>张扬</v>
          </cell>
          <cell r="I2667">
            <v>18381904567</v>
          </cell>
        </row>
        <row r="2668">
          <cell r="A2668" t="str">
            <v>达钢</v>
          </cell>
          <cell r="B2668" t="str">
            <v>螺纹钢</v>
          </cell>
          <cell r="C2668" t="str">
            <v>HRB400E Φ16 9m</v>
          </cell>
          <cell r="D2668" t="str">
            <v>吨</v>
          </cell>
          <cell r="E2668">
            <v>15</v>
          </cell>
          <cell r="F2668">
            <v>45776</v>
          </cell>
          <cell r="G2668" t="str">
            <v>（商投建工达州中医药科技园-4工区-11号楼）达州市通川区达州中医药职业学院犀牛大道北段</v>
          </cell>
          <cell r="H2668" t="str">
            <v>张扬</v>
          </cell>
          <cell r="I2668">
            <v>18381904567</v>
          </cell>
        </row>
        <row r="2669">
          <cell r="A2669" t="str">
            <v>达钢</v>
          </cell>
          <cell r="B2669" t="str">
            <v>螺纹钢</v>
          </cell>
          <cell r="C2669" t="str">
            <v>HRB400E Φ22 9m</v>
          </cell>
          <cell r="D2669" t="str">
            <v>吨</v>
          </cell>
          <cell r="E2669">
            <v>42</v>
          </cell>
          <cell r="F2669">
            <v>45776</v>
          </cell>
          <cell r="G2669" t="str">
            <v>（商投建工达州中医药科技园-4工区-11号楼）达州市通川区达州中医药职业学院犀牛大道北段</v>
          </cell>
          <cell r="H2669" t="str">
            <v>张扬</v>
          </cell>
          <cell r="I2669">
            <v>18381904567</v>
          </cell>
        </row>
        <row r="2670">
          <cell r="A2670" t="str">
            <v>海南海控</v>
          </cell>
          <cell r="B2670" t="str">
            <v>盘圆</v>
          </cell>
          <cell r="C2670" t="str">
            <v>HPB300Ф12</v>
          </cell>
          <cell r="D2670" t="str">
            <v>吨</v>
          </cell>
          <cell r="E2670">
            <v>70</v>
          </cell>
          <cell r="F2670">
            <v>45777</v>
          </cell>
          <cell r="G2670" t="str">
            <v>（中铁一局四公司康新高速TJ1-1标贡不卡隧道）四川省甘孜州康定市折多塘村车管所旁</v>
          </cell>
          <cell r="H2670" t="str">
            <v>李彰</v>
          </cell>
          <cell r="I2670">
            <v>18523285235</v>
          </cell>
        </row>
        <row r="2671">
          <cell r="A2671" t="str">
            <v>海南海控</v>
          </cell>
          <cell r="B2671" t="str">
            <v>盘圆</v>
          </cell>
          <cell r="C2671" t="str">
            <v>HPB300Ф12</v>
          </cell>
          <cell r="D2671" t="str">
            <v>吨</v>
          </cell>
          <cell r="E2671">
            <v>35</v>
          </cell>
          <cell r="F2671">
            <v>45777</v>
          </cell>
          <cell r="G2671" t="str">
            <v>（中铁一局四公司康新高速TJ1-1标雅加梗隧道）四川省甘孜州康定市雅加梗</v>
          </cell>
          <cell r="H2671" t="str">
            <v>范国义</v>
          </cell>
          <cell r="I2671">
            <v>15897676433</v>
          </cell>
        </row>
        <row r="2672">
          <cell r="A2672" t="str">
            <v>海南海控</v>
          </cell>
          <cell r="B2672" t="str">
            <v>螺纹钢</v>
          </cell>
          <cell r="C2672" t="str">
            <v>HRB400EФ20*9m</v>
          </cell>
          <cell r="D2672" t="str">
            <v>吨</v>
          </cell>
          <cell r="E2672">
            <v>105</v>
          </cell>
          <cell r="F2672">
            <v>45777</v>
          </cell>
          <cell r="G2672" t="str">
            <v>（中铁六局呼和公司康新高速TJ4-2标）四川省甘孜藏族自治州康定市新都桥镇东俄罗三村中建八局搅拌站旁</v>
          </cell>
          <cell r="H2672" t="str">
            <v>王坤</v>
          </cell>
          <cell r="I2672">
            <v>15647490007</v>
          </cell>
        </row>
        <row r="2673">
          <cell r="A2673" t="str">
            <v>达钢</v>
          </cell>
          <cell r="B2673" t="str">
            <v>盘螺</v>
          </cell>
          <cell r="C2673" t="str">
            <v>HRB400E Φ8</v>
          </cell>
          <cell r="D2673" t="str">
            <v>吨</v>
          </cell>
          <cell r="E2673">
            <v>25</v>
          </cell>
          <cell r="F2673">
            <v>45777</v>
          </cell>
          <cell r="G2673" t="str">
            <v>（五冶钢构宜宾高县月江镇建设项目）  四川省宜宾市高县月江镇刚记超市斜对面(还阳组团沪碳二期项目)</v>
          </cell>
          <cell r="H2673" t="str">
            <v>张朝亮</v>
          </cell>
          <cell r="I2673">
            <v>15228205853</v>
          </cell>
        </row>
        <row r="2674">
          <cell r="A2674" t="str">
            <v>达钢</v>
          </cell>
          <cell r="B2674" t="str">
            <v>螺纹钢</v>
          </cell>
          <cell r="C2674" t="str">
            <v>HRB400E Φ16 9m</v>
          </cell>
          <cell r="D2674" t="str">
            <v>吨</v>
          </cell>
          <cell r="E2674">
            <v>12</v>
          </cell>
          <cell r="F2674">
            <v>45777</v>
          </cell>
          <cell r="G2674" t="str">
            <v>（五冶钢构宜宾高县月江镇建设项目）  四川省宜宾市高县月江镇刚记超市斜对面(还阳组团沪碳二期项目)</v>
          </cell>
          <cell r="H2674" t="str">
            <v>张朝亮</v>
          </cell>
          <cell r="I2674">
            <v>15228205853</v>
          </cell>
        </row>
        <row r="2675">
          <cell r="A2675" t="str">
            <v>陕钢</v>
          </cell>
          <cell r="B2675" t="str">
            <v>高线</v>
          </cell>
          <cell r="C2675" t="str">
            <v>HPB300Φ6</v>
          </cell>
          <cell r="D2675" t="str">
            <v>吨</v>
          </cell>
          <cell r="E2675">
            <v>5</v>
          </cell>
          <cell r="F2675">
            <v>45777</v>
          </cell>
          <cell r="G2675" t="str">
            <v>（五局乐山机场项目）乐山市五通桥区冠英镇</v>
          </cell>
          <cell r="H2675" t="str">
            <v>王思思</v>
          </cell>
          <cell r="I2675">
            <v>18973190156</v>
          </cell>
        </row>
        <row r="2676">
          <cell r="A2676" t="str">
            <v>陕钢</v>
          </cell>
          <cell r="B2676" t="str">
            <v>高线</v>
          </cell>
          <cell r="C2676" t="str">
            <v>HPB300Φ8</v>
          </cell>
          <cell r="D2676" t="str">
            <v>吨</v>
          </cell>
          <cell r="E2676">
            <v>25</v>
          </cell>
          <cell r="F2676">
            <v>45777</v>
          </cell>
          <cell r="G2676" t="str">
            <v>（五局乐山机场项目）乐山市五通桥区冠英镇</v>
          </cell>
          <cell r="H2676" t="str">
            <v>王思思</v>
          </cell>
          <cell r="I2676">
            <v>18973190156</v>
          </cell>
        </row>
        <row r="2677">
          <cell r="A2677" t="str">
            <v>陕钢</v>
          </cell>
          <cell r="B2677" t="str">
            <v>盘螺</v>
          </cell>
          <cell r="C2677" t="str">
            <v>HRB400E Φ6</v>
          </cell>
          <cell r="D2677" t="str">
            <v>吨</v>
          </cell>
          <cell r="E2677">
            <v>5</v>
          </cell>
          <cell r="F2677">
            <v>45777</v>
          </cell>
          <cell r="G2677" t="str">
            <v>（五局乐山机场项目）乐山市五通桥区冠英镇</v>
          </cell>
          <cell r="H2677" t="str">
            <v>王思思</v>
          </cell>
          <cell r="I2677">
            <v>18973190156</v>
          </cell>
        </row>
        <row r="2678">
          <cell r="A2678" t="str">
            <v>润耀</v>
          </cell>
          <cell r="B2678" t="str">
            <v>盘螺</v>
          </cell>
          <cell r="C2678" t="str">
            <v>HRB400EФ8</v>
          </cell>
          <cell r="D2678" t="str">
            <v>吨</v>
          </cell>
          <cell r="E2678">
            <v>15</v>
          </cell>
          <cell r="F2678">
            <v>45777</v>
          </cell>
          <cell r="G2678" t="str">
            <v>（中核中原-温江北林医养综合体项目）四川省成都市温江区万春大道第三人民医院东</v>
          </cell>
          <cell r="H2678" t="str">
            <v>蔡杰</v>
          </cell>
          <cell r="I2678">
            <v>18875129329</v>
          </cell>
        </row>
        <row r="2679">
          <cell r="A2679" t="str">
            <v>润耀</v>
          </cell>
          <cell r="B2679" t="str">
            <v>盘螺</v>
          </cell>
          <cell r="C2679" t="str">
            <v>HRB400EФ10</v>
          </cell>
          <cell r="D2679" t="str">
            <v>吨</v>
          </cell>
          <cell r="E2679">
            <v>25</v>
          </cell>
          <cell r="F2679">
            <v>45777</v>
          </cell>
          <cell r="G2679" t="str">
            <v>（中核中原-温江北林医养综合体项目）四川省成都市温江区万春大道第三人民医院东</v>
          </cell>
          <cell r="H2679" t="str">
            <v>蔡杰</v>
          </cell>
          <cell r="I2679">
            <v>18875129329</v>
          </cell>
        </row>
        <row r="2680">
          <cell r="A2680" t="str">
            <v>润耀</v>
          </cell>
          <cell r="B2680" t="str">
            <v>盘螺</v>
          </cell>
          <cell r="C2680" t="str">
            <v>HRB400E Φ10</v>
          </cell>
          <cell r="D2680" t="str">
            <v>吨</v>
          </cell>
          <cell r="E2680">
            <v>12</v>
          </cell>
          <cell r="F2680">
            <v>45777</v>
          </cell>
          <cell r="G2680" t="str">
            <v>(五冶钢构宜宾高县月江镇建设项目-2)四川省宜宾市高县月江镇高县宜宾保润汽车维修服务有限公司西南(S436西)(污水管网项目)</v>
          </cell>
          <cell r="H2680" t="str">
            <v>张朝亮</v>
          </cell>
          <cell r="I2680">
            <v>15228205853</v>
          </cell>
        </row>
        <row r="2681">
          <cell r="A2681" t="str">
            <v>润耀</v>
          </cell>
          <cell r="B2681" t="str">
            <v>螺纹钢</v>
          </cell>
          <cell r="C2681" t="str">
            <v>HRB400E Φ25 9m</v>
          </cell>
          <cell r="D2681" t="str">
            <v>吨</v>
          </cell>
          <cell r="E2681">
            <v>21</v>
          </cell>
          <cell r="F2681">
            <v>45777</v>
          </cell>
          <cell r="G2681" t="str">
            <v>(五冶钢构宜宾高县月江镇建设项目-2)四川省宜宾市高县月江镇高县宜宾保润汽车维修服务有限公司西南(S436西)(污水管网项目)</v>
          </cell>
          <cell r="H2681" t="str">
            <v>张朝亮</v>
          </cell>
          <cell r="I2681">
            <v>15228205853</v>
          </cell>
        </row>
        <row r="2682">
          <cell r="A2682" t="str">
            <v>润耀</v>
          </cell>
          <cell r="B2682" t="str">
            <v>盘螺</v>
          </cell>
          <cell r="C2682" t="str">
            <v>HRB400E Φ12</v>
          </cell>
          <cell r="D2682" t="str">
            <v>吨</v>
          </cell>
          <cell r="E2682">
            <v>35</v>
          </cell>
          <cell r="F2682">
            <v>45777</v>
          </cell>
          <cell r="G2682" t="str">
            <v>（中铁三局-铜资高速1标）四川省资阳市安岳县石羊镇猫坝村2#钢筋场</v>
          </cell>
          <cell r="H2682" t="str">
            <v>王雪</v>
          </cell>
          <cell r="I2682">
            <v>18729676589</v>
          </cell>
        </row>
        <row r="2683">
          <cell r="A2683" t="str">
            <v>润耀</v>
          </cell>
          <cell r="B2683" t="str">
            <v>高线</v>
          </cell>
          <cell r="C2683" t="str">
            <v>HPB300Φ12</v>
          </cell>
          <cell r="D2683" t="str">
            <v>吨</v>
          </cell>
          <cell r="E2683">
            <v>35</v>
          </cell>
          <cell r="F2683">
            <v>45777</v>
          </cell>
          <cell r="G2683" t="str">
            <v>（中铁十局-资乐高速4标）四川省眉山市仁寿县彰加镇促进村中铁十局2#钢筋厂</v>
          </cell>
          <cell r="H2683" t="str">
            <v>杨飞</v>
          </cell>
          <cell r="I2683">
            <v>15667998777</v>
          </cell>
        </row>
        <row r="2684">
          <cell r="A2684" t="str">
            <v>润耀</v>
          </cell>
          <cell r="B2684" t="str">
            <v>高线</v>
          </cell>
          <cell r="C2684" t="str">
            <v>HPB300Φ12</v>
          </cell>
          <cell r="D2684" t="str">
            <v>吨</v>
          </cell>
          <cell r="E2684">
            <v>35</v>
          </cell>
          <cell r="F2684">
            <v>45777</v>
          </cell>
          <cell r="G2684" t="str">
            <v>（中铁十局-资乐高速4标）四川省眉山市仁寿县彰加镇促进村中铁十局2#钢筋厂</v>
          </cell>
          <cell r="H2684" t="str">
            <v>杨飞</v>
          </cell>
          <cell r="I2684">
            <v>15667998777</v>
          </cell>
        </row>
        <row r="2685">
          <cell r="A2685" t="str">
            <v>润耀</v>
          </cell>
          <cell r="B2685" t="str">
            <v>螺纹钢</v>
          </cell>
          <cell r="C2685" t="str">
            <v>HRB400E Φ12 9m</v>
          </cell>
          <cell r="D2685" t="str">
            <v>吨</v>
          </cell>
          <cell r="E2685">
            <v>25</v>
          </cell>
          <cell r="F2685">
            <v>45777</v>
          </cell>
          <cell r="G2685" t="str">
            <v>（五局乐山机场项目）乐山市五通桥区冠英镇</v>
          </cell>
          <cell r="H2685" t="str">
            <v>王思思</v>
          </cell>
          <cell r="I2685">
            <v>18973190156</v>
          </cell>
        </row>
        <row r="2686">
          <cell r="A2686" t="str">
            <v>润耀</v>
          </cell>
          <cell r="B2686" t="str">
            <v>螺纹钢</v>
          </cell>
          <cell r="C2686" t="str">
            <v>HRB400E Φ14 9m</v>
          </cell>
          <cell r="D2686" t="str">
            <v>吨</v>
          </cell>
          <cell r="E2686">
            <v>35</v>
          </cell>
          <cell r="F2686">
            <v>45777</v>
          </cell>
          <cell r="G2686" t="str">
            <v>（五局乐山机场项目）乐山市五通桥区冠英镇</v>
          </cell>
          <cell r="H2686" t="str">
            <v>王思思</v>
          </cell>
          <cell r="I2686">
            <v>18973190156</v>
          </cell>
        </row>
        <row r="2687">
          <cell r="A2687" t="str">
            <v>润耀</v>
          </cell>
          <cell r="B2687" t="str">
            <v>螺纹钢</v>
          </cell>
          <cell r="C2687" t="str">
            <v>HRB400E Φ20 9m</v>
          </cell>
          <cell r="D2687" t="str">
            <v>吨</v>
          </cell>
          <cell r="E2687">
            <v>18</v>
          </cell>
          <cell r="F2687">
            <v>45777</v>
          </cell>
          <cell r="G2687" t="str">
            <v>（五局乐山机场项目）乐山市五通桥区冠英镇</v>
          </cell>
          <cell r="H2687" t="str">
            <v>王思思</v>
          </cell>
          <cell r="I2687">
            <v>18973190156</v>
          </cell>
        </row>
        <row r="2688">
          <cell r="A2688" t="str">
            <v>润耀</v>
          </cell>
          <cell r="B2688" t="str">
            <v>螺纹钢</v>
          </cell>
          <cell r="C2688" t="str">
            <v>HRB400E Φ12 9m</v>
          </cell>
          <cell r="D2688" t="str">
            <v>吨</v>
          </cell>
          <cell r="E2688">
            <v>8</v>
          </cell>
          <cell r="F2688">
            <v>45777</v>
          </cell>
          <cell r="G2688" t="str">
            <v>（五局乐山机场项目）乐山市五通桥区冠英镇</v>
          </cell>
          <cell r="H2688" t="str">
            <v>王思思</v>
          </cell>
          <cell r="I2688">
            <v>18973190156</v>
          </cell>
        </row>
        <row r="2689">
          <cell r="A2689" t="str">
            <v>润耀</v>
          </cell>
          <cell r="B2689" t="str">
            <v>盘螺</v>
          </cell>
          <cell r="C2689" t="str">
            <v>HRB400E Φ10</v>
          </cell>
          <cell r="D2689" t="str">
            <v>吨</v>
          </cell>
          <cell r="E2689">
            <v>27</v>
          </cell>
          <cell r="F2689">
            <v>45777</v>
          </cell>
          <cell r="G2689" t="str">
            <v>（五局乐山机场项目）乐山市五通桥区冠英镇</v>
          </cell>
          <cell r="H2689" t="str">
            <v>王思思</v>
          </cell>
          <cell r="I2689">
            <v>18973190156</v>
          </cell>
        </row>
        <row r="2690">
          <cell r="A2690" t="str">
            <v>润耀</v>
          </cell>
          <cell r="B2690" t="str">
            <v>盘螺</v>
          </cell>
          <cell r="C2690" t="str">
            <v>HRB400E Φ8</v>
          </cell>
          <cell r="D2690" t="str">
            <v>吨</v>
          </cell>
          <cell r="E2690">
            <v>3</v>
          </cell>
          <cell r="F2690">
            <v>45777</v>
          </cell>
          <cell r="G2690" t="str">
            <v>（华西简阳西城嘉苑）四川省成都市简阳市简城街道高屋村</v>
          </cell>
          <cell r="H2690" t="str">
            <v>张瀚镭</v>
          </cell>
          <cell r="I2690">
            <v>15884666220</v>
          </cell>
        </row>
        <row r="2691">
          <cell r="A2691" t="str">
            <v>润耀</v>
          </cell>
          <cell r="B2691" t="str">
            <v>盘螺</v>
          </cell>
          <cell r="C2691" t="str">
            <v>HRB400E Φ10</v>
          </cell>
          <cell r="D2691" t="str">
            <v>吨</v>
          </cell>
          <cell r="E2691">
            <v>5</v>
          </cell>
          <cell r="F2691">
            <v>45777</v>
          </cell>
          <cell r="G2691" t="str">
            <v>（华西简阳西城嘉苑）四川省成都市简阳市简城街道高屋村</v>
          </cell>
          <cell r="H2691" t="str">
            <v>张瀚镭</v>
          </cell>
          <cell r="I2691">
            <v>15884666220</v>
          </cell>
        </row>
        <row r="2692">
          <cell r="A2692" t="str">
            <v>润耀</v>
          </cell>
          <cell r="B2692" t="str">
            <v>盘螺</v>
          </cell>
          <cell r="C2692" t="str">
            <v>HRB400E Φ12</v>
          </cell>
          <cell r="D2692" t="str">
            <v>吨</v>
          </cell>
          <cell r="E2692">
            <v>40</v>
          </cell>
          <cell r="F2692">
            <v>45777</v>
          </cell>
          <cell r="G2692" t="str">
            <v>（华西简阳西城嘉苑）四川省成都市简阳市简城街道高屋村</v>
          </cell>
          <cell r="H2692" t="str">
            <v>张瀚镭</v>
          </cell>
          <cell r="I2692">
            <v>15884666220</v>
          </cell>
        </row>
        <row r="2693">
          <cell r="A2693" t="str">
            <v>润耀</v>
          </cell>
          <cell r="B2693" t="str">
            <v>螺纹钢</v>
          </cell>
          <cell r="C2693" t="str">
            <v>HRB400E Φ12 9m</v>
          </cell>
          <cell r="D2693" t="str">
            <v>吨</v>
          </cell>
          <cell r="E2693">
            <v>3</v>
          </cell>
          <cell r="F2693">
            <v>45777</v>
          </cell>
          <cell r="G2693" t="str">
            <v>（华西简阳西城嘉苑）四川省成都市简阳市简城街道高屋村</v>
          </cell>
          <cell r="H2693" t="str">
            <v>张瀚镭</v>
          </cell>
          <cell r="I2693">
            <v>15884666220</v>
          </cell>
        </row>
        <row r="2694">
          <cell r="A2694" t="str">
            <v>润耀</v>
          </cell>
          <cell r="B2694" t="str">
            <v>螺纹钢</v>
          </cell>
          <cell r="C2694" t="str">
            <v>HRB400E Φ14 9m</v>
          </cell>
          <cell r="D2694" t="str">
            <v>吨</v>
          </cell>
          <cell r="E2694">
            <v>54</v>
          </cell>
          <cell r="F2694">
            <v>45777</v>
          </cell>
          <cell r="G2694" t="str">
            <v>（华西简阳西城嘉苑）四川省成都市简阳市简城街道高屋村</v>
          </cell>
          <cell r="H2694" t="str">
            <v>张瀚镭</v>
          </cell>
          <cell r="I2694">
            <v>15884666220</v>
          </cell>
        </row>
        <row r="2695">
          <cell r="A2695" t="str">
            <v>润耀</v>
          </cell>
          <cell r="B2695" t="str">
            <v>螺纹钢</v>
          </cell>
          <cell r="C2695" t="str">
            <v>HRB400E Φ16 9m</v>
          </cell>
          <cell r="D2695" t="str">
            <v>吨</v>
          </cell>
          <cell r="E2695">
            <v>126</v>
          </cell>
          <cell r="F2695">
            <v>45777</v>
          </cell>
          <cell r="G2695" t="str">
            <v>（华西简阳西城嘉苑）四川省成都市简阳市简城街道高屋村</v>
          </cell>
          <cell r="H2695" t="str">
            <v>张瀚镭</v>
          </cell>
          <cell r="I2695">
            <v>15884666220</v>
          </cell>
        </row>
        <row r="2696">
          <cell r="A2696" t="str">
            <v>润耀</v>
          </cell>
          <cell r="B2696" t="str">
            <v>螺纹钢</v>
          </cell>
          <cell r="C2696" t="str">
            <v>HRB400E Φ18 9m</v>
          </cell>
          <cell r="D2696" t="str">
            <v>吨</v>
          </cell>
          <cell r="E2696">
            <v>25</v>
          </cell>
          <cell r="F2696">
            <v>45777</v>
          </cell>
          <cell r="G2696" t="str">
            <v>（华西简阳西城嘉苑）四川省成都市简阳市简城街道高屋村</v>
          </cell>
          <cell r="H2696" t="str">
            <v>张瀚镭</v>
          </cell>
          <cell r="I2696">
            <v>15884666220</v>
          </cell>
        </row>
        <row r="2697">
          <cell r="A2697" t="str">
            <v>润耀</v>
          </cell>
          <cell r="B2697" t="str">
            <v>螺纹钢</v>
          </cell>
          <cell r="C2697" t="str">
            <v>HRB400E Φ20 9m</v>
          </cell>
          <cell r="D2697" t="str">
            <v>吨</v>
          </cell>
          <cell r="E2697">
            <v>39</v>
          </cell>
          <cell r="F2697">
            <v>45777</v>
          </cell>
          <cell r="G2697" t="str">
            <v>（华西简阳西城嘉苑）四川省成都市简阳市简城街道高屋村</v>
          </cell>
          <cell r="H2697" t="str">
            <v>张瀚镭</v>
          </cell>
          <cell r="I2697">
            <v>15884666220</v>
          </cell>
        </row>
        <row r="2698">
          <cell r="A2698" t="str">
            <v>润耀</v>
          </cell>
          <cell r="B2698" t="str">
            <v>螺纹钢</v>
          </cell>
          <cell r="C2698" t="str">
            <v>HRB400E Φ22 9m</v>
          </cell>
          <cell r="D2698" t="str">
            <v>吨</v>
          </cell>
          <cell r="E2698">
            <v>4</v>
          </cell>
          <cell r="F2698">
            <v>45777</v>
          </cell>
          <cell r="G2698" t="str">
            <v>（华西简阳西城嘉苑）四川省成都市简阳市简城街道高屋村</v>
          </cell>
          <cell r="H2698" t="str">
            <v>张瀚镭</v>
          </cell>
          <cell r="I2698">
            <v>15884666220</v>
          </cell>
        </row>
        <row r="2699">
          <cell r="A2699" t="str">
            <v>润耀</v>
          </cell>
          <cell r="B2699" t="str">
            <v>螺纹钢</v>
          </cell>
          <cell r="C2699" t="str">
            <v>HRB400E Φ25 9m</v>
          </cell>
          <cell r="D2699" t="str">
            <v>吨</v>
          </cell>
          <cell r="E2699">
            <v>20</v>
          </cell>
          <cell r="F2699">
            <v>45777</v>
          </cell>
          <cell r="G2699" t="str">
            <v>（华西简阳西城嘉苑）四川省成都市简阳市简城街道高屋村</v>
          </cell>
          <cell r="H2699" t="str">
            <v>张瀚镭</v>
          </cell>
          <cell r="I2699">
            <v>15884666220</v>
          </cell>
        </row>
        <row r="2700">
          <cell r="A2700" t="str">
            <v>德胜</v>
          </cell>
          <cell r="B2700" t="str">
            <v>螺纹钢</v>
          </cell>
          <cell r="C2700" t="str">
            <v>HRB400E Φ16 9m</v>
          </cell>
          <cell r="D2700" t="str">
            <v>吨</v>
          </cell>
          <cell r="E2700">
            <v>17.5</v>
          </cell>
          <cell r="F2700">
            <v>45777</v>
          </cell>
          <cell r="G2700" t="str">
            <v>（五局乐山机场项目）乐山市五通桥区冠英镇</v>
          </cell>
          <cell r="H2700" t="str">
            <v>王思思</v>
          </cell>
          <cell r="I2700">
            <v>18973190156</v>
          </cell>
        </row>
        <row r="2701">
          <cell r="A2701" t="str">
            <v>德胜</v>
          </cell>
          <cell r="B2701" t="str">
            <v>螺纹钢</v>
          </cell>
          <cell r="C2701" t="str">
            <v>HRB400E Φ18 9m</v>
          </cell>
          <cell r="D2701" t="str">
            <v>吨</v>
          </cell>
          <cell r="E2701">
            <v>32</v>
          </cell>
          <cell r="F2701">
            <v>45777</v>
          </cell>
          <cell r="G2701" t="str">
            <v>（五局乐山机场项目）乐山市五通桥区冠英镇</v>
          </cell>
          <cell r="H2701" t="str">
            <v>王思思</v>
          </cell>
          <cell r="I2701">
            <v>18973190156</v>
          </cell>
        </row>
        <row r="2702">
          <cell r="A2702" t="str">
            <v>德胜</v>
          </cell>
          <cell r="B2702" t="str">
            <v>螺纹钢</v>
          </cell>
          <cell r="C2702" t="str">
            <v>HRB400E Φ20 9m</v>
          </cell>
          <cell r="D2702" t="str">
            <v>吨</v>
          </cell>
          <cell r="E2702">
            <v>10</v>
          </cell>
          <cell r="F2702">
            <v>45777</v>
          </cell>
          <cell r="G2702" t="str">
            <v>（五局乐山机场项目）乐山市五通桥区冠英镇</v>
          </cell>
          <cell r="H2702" t="str">
            <v>王思思</v>
          </cell>
          <cell r="I2702">
            <v>18973190156</v>
          </cell>
        </row>
        <row r="2703">
          <cell r="A2703" t="str">
            <v>德胜</v>
          </cell>
          <cell r="B2703" t="str">
            <v>螺纹钢</v>
          </cell>
          <cell r="C2703" t="str">
            <v>HRB400E Φ22 9m</v>
          </cell>
          <cell r="D2703" t="str">
            <v>吨</v>
          </cell>
          <cell r="E2703">
            <v>15</v>
          </cell>
          <cell r="F2703">
            <v>45777</v>
          </cell>
          <cell r="G2703" t="str">
            <v>（五局乐山机场项目）乐山市五通桥区冠英镇</v>
          </cell>
          <cell r="H2703" t="str">
            <v>王思思</v>
          </cell>
          <cell r="I2703">
            <v>18973190156</v>
          </cell>
        </row>
        <row r="2704">
          <cell r="A2704" t="str">
            <v>德胜</v>
          </cell>
          <cell r="B2704" t="str">
            <v>螺纹钢</v>
          </cell>
          <cell r="C2704" t="str">
            <v>HRB400E Φ25 9m</v>
          </cell>
          <cell r="D2704" t="str">
            <v>吨</v>
          </cell>
          <cell r="E2704">
            <v>30</v>
          </cell>
          <cell r="F2704">
            <v>45777</v>
          </cell>
          <cell r="G2704" t="str">
            <v>（五局乐山机场项目）乐山市五通桥区冠英镇</v>
          </cell>
          <cell r="H2704" t="str">
            <v>王思思</v>
          </cell>
          <cell r="I2704">
            <v>18973190156</v>
          </cell>
        </row>
        <row r="2705">
          <cell r="A2705" t="str">
            <v>晋邦</v>
          </cell>
          <cell r="B2705" t="str">
            <v>高线</v>
          </cell>
          <cell r="C2705" t="str">
            <v>HPB300Φ6</v>
          </cell>
          <cell r="D2705" t="str">
            <v>吨</v>
          </cell>
          <cell r="E2705">
            <v>2</v>
          </cell>
          <cell r="F2705">
            <v>45777</v>
          </cell>
          <cell r="G2705" t="str">
            <v>（十九冶-华电重庆奉节）重庆市奉节县康乐镇七星村</v>
          </cell>
          <cell r="H2705" t="str">
            <v>岑甲乐</v>
          </cell>
          <cell r="I2705">
            <v>17349037782</v>
          </cell>
        </row>
        <row r="2706">
          <cell r="A2706" t="str">
            <v>晋邦</v>
          </cell>
          <cell r="B2706" t="str">
            <v>高线</v>
          </cell>
          <cell r="C2706" t="str">
            <v>HPB300Φ8</v>
          </cell>
          <cell r="D2706" t="str">
            <v>吨</v>
          </cell>
          <cell r="E2706">
            <v>4</v>
          </cell>
          <cell r="F2706">
            <v>45777</v>
          </cell>
          <cell r="G2706" t="str">
            <v>（十九冶-华电重庆奉节）重庆市奉节县康乐镇七星村</v>
          </cell>
          <cell r="H2706" t="str">
            <v>岑甲乐</v>
          </cell>
          <cell r="I2706">
            <v>17349037782</v>
          </cell>
        </row>
        <row r="2707">
          <cell r="A2707" t="str">
            <v>晋邦</v>
          </cell>
          <cell r="B2707" t="str">
            <v>盘螺</v>
          </cell>
          <cell r="C2707" t="str">
            <v>HRB400E Φ6</v>
          </cell>
          <cell r="D2707" t="str">
            <v>吨</v>
          </cell>
          <cell r="E2707">
            <v>1</v>
          </cell>
          <cell r="F2707">
            <v>45777</v>
          </cell>
          <cell r="G2707" t="str">
            <v>（十九冶-华电重庆奉节）重庆市奉节县康乐镇七星村</v>
          </cell>
          <cell r="H2707" t="str">
            <v>岑甲乐</v>
          </cell>
          <cell r="I2707">
            <v>17349037782</v>
          </cell>
        </row>
        <row r="2708">
          <cell r="A2708" t="str">
            <v>晋邦</v>
          </cell>
          <cell r="B2708" t="str">
            <v>盘螺</v>
          </cell>
          <cell r="C2708" t="str">
            <v>HRB400E Φ8</v>
          </cell>
          <cell r="D2708" t="str">
            <v>吨</v>
          </cell>
          <cell r="E2708">
            <v>20</v>
          </cell>
          <cell r="F2708">
            <v>45777</v>
          </cell>
          <cell r="G2708" t="str">
            <v>（十九冶-华电重庆奉节）重庆市奉节县康乐镇七星村</v>
          </cell>
          <cell r="H2708" t="str">
            <v>岑甲乐</v>
          </cell>
          <cell r="I2708">
            <v>17349037782</v>
          </cell>
        </row>
        <row r="2709">
          <cell r="A2709" t="str">
            <v>晋邦</v>
          </cell>
          <cell r="B2709" t="str">
            <v>盘螺</v>
          </cell>
          <cell r="C2709" t="str">
            <v>HRB400E Φ10</v>
          </cell>
          <cell r="D2709" t="str">
            <v>吨</v>
          </cell>
          <cell r="E2709">
            <v>15</v>
          </cell>
          <cell r="F2709">
            <v>45777</v>
          </cell>
          <cell r="G2709" t="str">
            <v>（十九冶-华电重庆奉节）重庆市奉节县康乐镇七星村</v>
          </cell>
          <cell r="H2709" t="str">
            <v>岑甲乐</v>
          </cell>
          <cell r="I2709">
            <v>17349037782</v>
          </cell>
        </row>
        <row r="2710">
          <cell r="A2710" t="str">
            <v>晋邦</v>
          </cell>
          <cell r="B2710" t="str">
            <v>螺纹钢</v>
          </cell>
          <cell r="C2710" t="str">
            <v>HRB400E Φ12 9m</v>
          </cell>
          <cell r="D2710" t="str">
            <v>吨</v>
          </cell>
          <cell r="E2710">
            <v>10</v>
          </cell>
          <cell r="F2710">
            <v>45777</v>
          </cell>
          <cell r="G2710" t="str">
            <v>（十九冶-华电重庆奉节）重庆市奉节县康乐镇七星村</v>
          </cell>
          <cell r="H2710" t="str">
            <v>岑甲乐</v>
          </cell>
          <cell r="I2710">
            <v>17349037782</v>
          </cell>
        </row>
        <row r="2711">
          <cell r="A2711" t="str">
            <v>晋邦</v>
          </cell>
          <cell r="B2711" t="str">
            <v>螺纹钢</v>
          </cell>
          <cell r="C2711" t="str">
            <v>HRB400E Φ14 9m</v>
          </cell>
          <cell r="D2711" t="str">
            <v>吨</v>
          </cell>
          <cell r="E2711">
            <v>35</v>
          </cell>
          <cell r="F2711">
            <v>45777</v>
          </cell>
          <cell r="G2711" t="str">
            <v>（十九冶-华电重庆奉节）重庆市奉节县康乐镇七星村</v>
          </cell>
          <cell r="H2711" t="str">
            <v>岑甲乐</v>
          </cell>
          <cell r="I2711">
            <v>17349037782</v>
          </cell>
        </row>
        <row r="2712">
          <cell r="A2712" t="str">
            <v>晋邦</v>
          </cell>
          <cell r="B2712" t="str">
            <v>螺纹钢</v>
          </cell>
          <cell r="C2712" t="str">
            <v>HRB400E Φ20 9m</v>
          </cell>
          <cell r="D2712" t="str">
            <v>吨</v>
          </cell>
          <cell r="E2712">
            <v>53</v>
          </cell>
          <cell r="F2712">
            <v>45777</v>
          </cell>
          <cell r="G2712" t="str">
            <v>（十九冶-华电重庆奉节）重庆市奉节县康乐镇七星村</v>
          </cell>
          <cell r="H2712" t="str">
            <v>岑甲乐</v>
          </cell>
          <cell r="I2712">
            <v>17349037782</v>
          </cell>
        </row>
        <row r="2713">
          <cell r="A2713" t="str">
            <v>晋邦</v>
          </cell>
          <cell r="B2713" t="str">
            <v>螺纹钢</v>
          </cell>
          <cell r="C2713" t="str">
            <v>HRB400E Φ22 9m</v>
          </cell>
          <cell r="D2713" t="str">
            <v>吨</v>
          </cell>
          <cell r="E2713">
            <v>10</v>
          </cell>
          <cell r="F2713">
            <v>45777</v>
          </cell>
          <cell r="G2713" t="str">
            <v>（十九冶-华电重庆奉节）重庆市奉节县康乐镇七星村</v>
          </cell>
          <cell r="H2713" t="str">
            <v>岑甲乐</v>
          </cell>
          <cell r="I2713">
            <v>17349037782</v>
          </cell>
        </row>
        <row r="2714">
          <cell r="A2714" t="str">
            <v>晋邦</v>
          </cell>
          <cell r="B2714" t="str">
            <v>螺纹钢</v>
          </cell>
          <cell r="C2714" t="str">
            <v>HRB400E Φ25 9m</v>
          </cell>
          <cell r="D2714" t="str">
            <v>吨</v>
          </cell>
          <cell r="E2714">
            <v>25</v>
          </cell>
          <cell r="F2714">
            <v>45777</v>
          </cell>
          <cell r="G2714" t="str">
            <v>（十九冶-华电重庆奉节）重庆市奉节县康乐镇七星村</v>
          </cell>
          <cell r="H2714" t="str">
            <v>岑甲乐</v>
          </cell>
          <cell r="I2714">
            <v>17349037782</v>
          </cell>
        </row>
        <row r="2715">
          <cell r="A2715" t="str">
            <v>晋邦</v>
          </cell>
          <cell r="B2715" t="str">
            <v>螺纹钢</v>
          </cell>
          <cell r="C2715" t="str">
            <v>HRB400E Φ16 9m</v>
          </cell>
          <cell r="D2715" t="str">
            <v>吨</v>
          </cell>
          <cell r="E2715">
            <v>70</v>
          </cell>
          <cell r="F2715">
            <v>45777</v>
          </cell>
          <cell r="G2715" t="str">
            <v>（十九冶-江龙高速一分部）重庆市云阳县X886附近中国十九冶开云高速项目总包部西98米*复兴互通预制梁场</v>
          </cell>
          <cell r="H2715" t="str">
            <v>吴章红</v>
          </cell>
          <cell r="I2715">
            <v>18628165772</v>
          </cell>
        </row>
        <row r="2716">
          <cell r="A2716" t="str">
            <v>晋邦</v>
          </cell>
          <cell r="B2716" t="str">
            <v>盘螺</v>
          </cell>
          <cell r="C2716" t="str">
            <v>HRB400E Φ8</v>
          </cell>
          <cell r="D2716" t="str">
            <v>吨</v>
          </cell>
          <cell r="E2716">
            <v>5</v>
          </cell>
          <cell r="F2716">
            <v>45777</v>
          </cell>
          <cell r="G2716" t="str">
            <v>（五冶达州新材料产业园）达州市市东部经开区新材料产业园麻柳镇石和尚村</v>
          </cell>
          <cell r="H2716" t="str">
            <v>张焱</v>
          </cell>
          <cell r="I2716">
            <v>15528785906</v>
          </cell>
        </row>
        <row r="2717">
          <cell r="A2717" t="str">
            <v>晋邦</v>
          </cell>
          <cell r="B2717" t="str">
            <v>盘螺</v>
          </cell>
          <cell r="C2717" t="str">
            <v>HRB400E Φ10</v>
          </cell>
          <cell r="D2717" t="str">
            <v>吨</v>
          </cell>
          <cell r="E2717">
            <v>2.5</v>
          </cell>
          <cell r="F2717">
            <v>45777</v>
          </cell>
          <cell r="G2717" t="str">
            <v>（五冶达州新材料产业园）达州市市东部经开区新材料产业园麻柳镇石和尚村</v>
          </cell>
          <cell r="H2717" t="str">
            <v>张焱</v>
          </cell>
          <cell r="I2717">
            <v>15528785906</v>
          </cell>
        </row>
        <row r="2718">
          <cell r="A2718" t="str">
            <v>晋邦</v>
          </cell>
          <cell r="B2718" t="str">
            <v>螺纹钢</v>
          </cell>
          <cell r="C2718" t="str">
            <v>HRB400E Φ12 9m</v>
          </cell>
          <cell r="D2718" t="str">
            <v>吨</v>
          </cell>
          <cell r="E2718">
            <v>6</v>
          </cell>
          <cell r="F2718">
            <v>45777</v>
          </cell>
          <cell r="G2718" t="str">
            <v>（五冶达州新材料产业园）达州市市东部经开区新材料产业园麻柳镇石和尚村</v>
          </cell>
          <cell r="H2718" t="str">
            <v>张焱</v>
          </cell>
          <cell r="I2718">
            <v>15528785906</v>
          </cell>
        </row>
        <row r="2719">
          <cell r="A2719" t="str">
            <v>晋邦</v>
          </cell>
          <cell r="B2719" t="str">
            <v>螺纹钢</v>
          </cell>
          <cell r="C2719" t="str">
            <v>HRB400E Φ14 9m</v>
          </cell>
          <cell r="D2719" t="str">
            <v>吨</v>
          </cell>
          <cell r="E2719">
            <v>9</v>
          </cell>
          <cell r="F2719">
            <v>45777</v>
          </cell>
          <cell r="G2719" t="str">
            <v>（五冶达州新材料产业园）达州市市东部经开区新材料产业园麻柳镇石和尚村</v>
          </cell>
          <cell r="H2719" t="str">
            <v>张焱</v>
          </cell>
          <cell r="I2719">
            <v>15528785906</v>
          </cell>
        </row>
        <row r="2720">
          <cell r="A2720" t="str">
            <v>晋邦</v>
          </cell>
          <cell r="B2720" t="str">
            <v>螺纹钢</v>
          </cell>
          <cell r="C2720" t="str">
            <v>HRB400E Φ16 9m</v>
          </cell>
          <cell r="D2720" t="str">
            <v>吨</v>
          </cell>
          <cell r="E2720">
            <v>6</v>
          </cell>
          <cell r="F2720">
            <v>45777</v>
          </cell>
          <cell r="G2720" t="str">
            <v>（五冶达州新材料产业园）达州市市东部经开区新材料产业园麻柳镇石和尚村</v>
          </cell>
          <cell r="H2720" t="str">
            <v>张焱</v>
          </cell>
          <cell r="I2720">
            <v>15528785906</v>
          </cell>
        </row>
        <row r="2721">
          <cell r="A2721" t="str">
            <v>晋邦</v>
          </cell>
          <cell r="B2721" t="str">
            <v>螺纹钢</v>
          </cell>
          <cell r="C2721" t="str">
            <v>HRB400E Φ18 9m</v>
          </cell>
          <cell r="D2721" t="str">
            <v>吨</v>
          </cell>
          <cell r="E2721">
            <v>3</v>
          </cell>
          <cell r="F2721">
            <v>45777</v>
          </cell>
          <cell r="G2721" t="str">
            <v>（五冶达州新材料产业园）达州市市东部经开区新材料产业园麻柳镇石和尚村</v>
          </cell>
          <cell r="H2721" t="str">
            <v>张焱</v>
          </cell>
          <cell r="I2721">
            <v>15528785906</v>
          </cell>
        </row>
        <row r="2722">
          <cell r="A2722" t="str">
            <v>晋邦</v>
          </cell>
          <cell r="B2722" t="str">
            <v>螺纹钢</v>
          </cell>
          <cell r="C2722" t="str">
            <v>HRB400E Φ20 9m</v>
          </cell>
          <cell r="D2722" t="str">
            <v>吨</v>
          </cell>
          <cell r="E2722">
            <v>3</v>
          </cell>
          <cell r="F2722">
            <v>45777</v>
          </cell>
          <cell r="G2722" t="str">
            <v>（五冶达州新材料产业园）达州市市东部经开区新材料产业园麻柳镇石和尚村</v>
          </cell>
          <cell r="H2722" t="str">
            <v>张焱</v>
          </cell>
          <cell r="I2722">
            <v>15528785906</v>
          </cell>
        </row>
        <row r="2723">
          <cell r="A2723" t="str">
            <v>吉晨盛泰</v>
          </cell>
          <cell r="B2723" t="str">
            <v>盘螺</v>
          </cell>
          <cell r="C2723" t="str">
            <v>HRB400E Φ8</v>
          </cell>
          <cell r="D2723" t="str">
            <v>吨</v>
          </cell>
          <cell r="E2723">
            <v>35</v>
          </cell>
          <cell r="F2723">
            <v>45777</v>
          </cell>
          <cell r="G2723" t="str">
            <v>凉山州昭觉县新城镇阿都马打(中铁十局西昭高速3号拌合站过磅)</v>
          </cell>
          <cell r="H2723" t="str">
            <v>魏忠魁 </v>
          </cell>
          <cell r="I2723">
            <v>18229056777</v>
          </cell>
        </row>
        <row r="2724">
          <cell r="A2724" t="str">
            <v>吉晨盛泰</v>
          </cell>
          <cell r="B2724" t="str">
            <v>螺纹钢</v>
          </cell>
          <cell r="C2724" t="str">
            <v>HRB400E Φ12</v>
          </cell>
          <cell r="D2724" t="str">
            <v>吨</v>
          </cell>
          <cell r="E2724">
            <v>190</v>
          </cell>
          <cell r="F2724">
            <v>45777</v>
          </cell>
          <cell r="G2724" t="str">
            <v>凉山州昭觉县新城镇阿都马打(中铁十局西昭高速3号拌合站过磅)</v>
          </cell>
          <cell r="H2724" t="str">
            <v>魏忠魁 </v>
          </cell>
          <cell r="I2724">
            <v>18229056777</v>
          </cell>
        </row>
        <row r="2725">
          <cell r="A2725" t="str">
            <v>吉晨盛泰</v>
          </cell>
          <cell r="B2725" t="str">
            <v>螺纹钢</v>
          </cell>
          <cell r="C2725" t="str">
            <v>HRB400E Φ14</v>
          </cell>
          <cell r="D2725" t="str">
            <v>吨</v>
          </cell>
          <cell r="E2725">
            <v>40</v>
          </cell>
          <cell r="F2725">
            <v>45777</v>
          </cell>
          <cell r="G2725" t="str">
            <v>凉山州昭觉县新城镇阿都马打(中铁十局西昭高速3号拌合站过磅)</v>
          </cell>
          <cell r="H2725" t="str">
            <v>魏忠魁 </v>
          </cell>
          <cell r="I2725">
            <v>18229056777</v>
          </cell>
        </row>
        <row r="2726">
          <cell r="A2726" t="str">
            <v>吉晨盛泰</v>
          </cell>
          <cell r="B2726" t="str">
            <v>螺纹钢</v>
          </cell>
          <cell r="C2726" t="str">
            <v>HRB400E Φ16</v>
          </cell>
          <cell r="D2726" t="str">
            <v>吨</v>
          </cell>
          <cell r="E2726">
            <v>35</v>
          </cell>
          <cell r="F2726">
            <v>45777</v>
          </cell>
          <cell r="G2726" t="str">
            <v>凉山州昭觉县新城镇阿都马打(中铁十局西昭高速3号拌合站过磅)</v>
          </cell>
          <cell r="H2726" t="str">
            <v>魏忠魁 </v>
          </cell>
          <cell r="I2726">
            <v>18229056777</v>
          </cell>
        </row>
        <row r="2727">
          <cell r="A2727" t="str">
            <v>吉晨盛泰</v>
          </cell>
          <cell r="B2727" t="str">
            <v>螺纹钢</v>
          </cell>
          <cell r="C2727" t="str">
            <v>HRB500E Φ32</v>
          </cell>
          <cell r="D2727" t="str">
            <v>吨</v>
          </cell>
          <cell r="E2727">
            <v>75</v>
          </cell>
          <cell r="F2727">
            <v>45777</v>
          </cell>
          <cell r="G2727" t="str">
            <v>凉山州昭觉县新城镇阿都马打(中铁十局西昭高速3号拌合站过磅)</v>
          </cell>
          <cell r="H2727" t="str">
            <v>魏忠魁 </v>
          </cell>
          <cell r="I2727">
            <v>18229056777</v>
          </cell>
        </row>
        <row r="2728">
          <cell r="A2728" t="str">
            <v>吉晨盛泰</v>
          </cell>
          <cell r="B2728" t="str">
            <v>螺纹钢</v>
          </cell>
          <cell r="C2728" t="str">
            <v>HRB400E Φ32</v>
          </cell>
          <cell r="D2728" t="str">
            <v>吨</v>
          </cell>
          <cell r="E2728">
            <v>50</v>
          </cell>
          <cell r="F2728">
            <v>45777</v>
          </cell>
          <cell r="G2728" t="str">
            <v>凉山州昭觉县新城镇阿都马打(中铁十局西昭高速3号拌合站过磅)</v>
          </cell>
          <cell r="H2728" t="str">
            <v>魏忠魁 </v>
          </cell>
          <cell r="I2728">
            <v>18229056777</v>
          </cell>
        </row>
        <row r="2729">
          <cell r="A2729" t="str">
            <v>吉晨盛泰</v>
          </cell>
          <cell r="B2729" t="str">
            <v>螺纹钢</v>
          </cell>
          <cell r="C2729" t="str">
            <v>HRB400E Φ32</v>
          </cell>
          <cell r="D2729" t="str">
            <v>吨</v>
          </cell>
          <cell r="E2729">
            <v>150</v>
          </cell>
          <cell r="F2729">
            <v>45777</v>
          </cell>
          <cell r="G2729" t="str">
            <v>凉山州昭觉县谷曲镇瓦洛乌村</v>
          </cell>
          <cell r="H2729" t="str">
            <v>魏忠魁 </v>
          </cell>
          <cell r="I2729">
            <v>18229056777</v>
          </cell>
        </row>
        <row r="2730">
          <cell r="A2730" t="str">
            <v>吉晨盛泰</v>
          </cell>
          <cell r="B2730" t="str">
            <v>高线</v>
          </cell>
          <cell r="C2730" t="str">
            <v>HPB300Φ6</v>
          </cell>
          <cell r="D2730" t="str">
            <v>吨</v>
          </cell>
          <cell r="E2730">
            <v>10</v>
          </cell>
          <cell r="F2730">
            <v>45777</v>
          </cell>
          <cell r="G2730" t="str">
            <v>5标一分部十局第七公司1号钢构厂</v>
          </cell>
          <cell r="H2730" t="str">
            <v>吴裕</v>
          </cell>
          <cell r="I2730">
            <v>19802920715</v>
          </cell>
        </row>
        <row r="2731">
          <cell r="A2731" t="str">
            <v>吉晨盛泰</v>
          </cell>
          <cell r="B2731" t="str">
            <v>螺纹钢</v>
          </cell>
          <cell r="C2731" t="str">
            <v>HRB400E Φ12</v>
          </cell>
          <cell r="D2731" t="str">
            <v>吨</v>
          </cell>
          <cell r="E2731">
            <v>10</v>
          </cell>
          <cell r="F2731">
            <v>45777</v>
          </cell>
          <cell r="G2731" t="str">
            <v>5标一分部十局第七公司1号钢构厂</v>
          </cell>
          <cell r="H2731" t="str">
            <v>吴裕</v>
          </cell>
          <cell r="I2731">
            <v>19802920715</v>
          </cell>
        </row>
        <row r="2732">
          <cell r="A2732" t="str">
            <v>吉晨盛泰</v>
          </cell>
          <cell r="B2732" t="str">
            <v>螺纹钢</v>
          </cell>
          <cell r="C2732" t="str">
            <v>HRB400E Φ14</v>
          </cell>
          <cell r="D2732" t="str">
            <v>吨</v>
          </cell>
          <cell r="E2732">
            <v>20</v>
          </cell>
          <cell r="F2732">
            <v>45777</v>
          </cell>
          <cell r="G2732" t="str">
            <v>5标一分部十局第七公司1号钢构厂</v>
          </cell>
          <cell r="H2732" t="str">
            <v>吴裕</v>
          </cell>
          <cell r="I2732">
            <v>19802920715</v>
          </cell>
        </row>
        <row r="2733">
          <cell r="A2733" t="str">
            <v>吉晨盛泰</v>
          </cell>
          <cell r="B2733" t="str">
            <v>螺纹钢</v>
          </cell>
          <cell r="C2733" t="str">
            <v>HRB400E Φ16</v>
          </cell>
          <cell r="D2733" t="str">
            <v>吨</v>
          </cell>
          <cell r="E2733">
            <v>30</v>
          </cell>
          <cell r="F2733">
            <v>45777</v>
          </cell>
          <cell r="G2733" t="str">
            <v>5标一分部十局第七公司1号钢构厂</v>
          </cell>
          <cell r="H2733" t="str">
            <v>吴裕</v>
          </cell>
          <cell r="I2733">
            <v>19802920715</v>
          </cell>
        </row>
        <row r="2734">
          <cell r="A2734" t="str">
            <v>吉晨盛泰</v>
          </cell>
          <cell r="B2734" t="str">
            <v>螺纹钢</v>
          </cell>
          <cell r="C2734" t="str">
            <v>HRB400E Φ22</v>
          </cell>
          <cell r="D2734" t="str">
            <v>吨</v>
          </cell>
          <cell r="E2734">
            <v>15</v>
          </cell>
          <cell r="F2734">
            <v>45777</v>
          </cell>
          <cell r="G2734" t="str">
            <v>5标一分部十局第七公司1号钢构厂</v>
          </cell>
          <cell r="H2734" t="str">
            <v>吴裕</v>
          </cell>
          <cell r="I2734">
            <v>19802920715</v>
          </cell>
        </row>
        <row r="2735">
          <cell r="A2735" t="str">
            <v>吉晨盛泰</v>
          </cell>
          <cell r="B2735" t="str">
            <v>螺纹钢</v>
          </cell>
          <cell r="C2735" t="str">
            <v>HRB500E Φ25</v>
          </cell>
          <cell r="D2735" t="str">
            <v>吨</v>
          </cell>
          <cell r="E2735">
            <v>12</v>
          </cell>
          <cell r="F2735">
            <v>45777</v>
          </cell>
          <cell r="G2735" t="str">
            <v>5标一分部十局第七公司1号钢构厂</v>
          </cell>
          <cell r="H2735" t="str">
            <v>吴裕</v>
          </cell>
          <cell r="I2735">
            <v>19802920715</v>
          </cell>
        </row>
        <row r="2736">
          <cell r="A2736" t="str">
            <v>吉晨盛泰</v>
          </cell>
          <cell r="B2736" t="str">
            <v>螺纹钢</v>
          </cell>
          <cell r="C2736" t="str">
            <v>HRB500E Φ28</v>
          </cell>
          <cell r="D2736" t="str">
            <v>吨</v>
          </cell>
          <cell r="E2736">
            <v>10</v>
          </cell>
          <cell r="F2736">
            <v>45777</v>
          </cell>
          <cell r="G2736" t="str">
            <v>5标一分部十局第七公司1号钢构厂</v>
          </cell>
          <cell r="H2736" t="str">
            <v>吴裕</v>
          </cell>
          <cell r="I2736">
            <v>19802920715</v>
          </cell>
        </row>
        <row r="2737">
          <cell r="A2737" t="str">
            <v>吉晨盛泰</v>
          </cell>
          <cell r="B2737" t="str">
            <v>螺纹钢</v>
          </cell>
          <cell r="C2737" t="str">
            <v>HRB400E Φ12</v>
          </cell>
          <cell r="D2737" t="str">
            <v>吨</v>
          </cell>
          <cell r="E2737">
            <v>10</v>
          </cell>
          <cell r="F2737">
            <v>45777</v>
          </cell>
          <cell r="G2737" t="str">
            <v>中铁隧道局路桥公司西昭高速2标1分部凉山州金阳县派来镇</v>
          </cell>
          <cell r="H2737" t="str">
            <v>杨勇</v>
          </cell>
          <cell r="I2737">
            <v>18882117172</v>
          </cell>
        </row>
        <row r="2738">
          <cell r="A2738" t="str">
            <v>吉晨盛泰</v>
          </cell>
          <cell r="B2738" t="str">
            <v>螺纹钢</v>
          </cell>
          <cell r="C2738" t="str">
            <v>HRB400E Φ14</v>
          </cell>
          <cell r="D2738" t="str">
            <v>吨</v>
          </cell>
          <cell r="E2738">
            <v>20</v>
          </cell>
          <cell r="F2738">
            <v>45777</v>
          </cell>
          <cell r="G2738" t="str">
            <v>中铁隧道局路桥公司西昭高速2标1分部凉山州金阳县派来镇</v>
          </cell>
          <cell r="H2738" t="str">
            <v>杨勇</v>
          </cell>
          <cell r="I2738">
            <v>18882117172</v>
          </cell>
        </row>
        <row r="2739">
          <cell r="A2739" t="str">
            <v>吉晨盛泰</v>
          </cell>
          <cell r="B2739" t="str">
            <v>螺纹钢</v>
          </cell>
          <cell r="C2739" t="str">
            <v>HRB400E Φ16</v>
          </cell>
          <cell r="D2739" t="str">
            <v>吨</v>
          </cell>
          <cell r="E2739">
            <v>65</v>
          </cell>
          <cell r="F2739">
            <v>45777</v>
          </cell>
          <cell r="G2739" t="str">
            <v>中铁隧道局路桥公司西昭高速2标1分部凉山州金阳县派来镇</v>
          </cell>
          <cell r="H2739" t="str">
            <v>杨勇</v>
          </cell>
          <cell r="I2739">
            <v>18882117172</v>
          </cell>
        </row>
        <row r="2740">
          <cell r="A2740" t="str">
            <v>吉晨盛泰</v>
          </cell>
          <cell r="B2740" t="str">
            <v>螺纹钢</v>
          </cell>
          <cell r="C2740" t="str">
            <v>HRB400E Φ22</v>
          </cell>
          <cell r="D2740" t="str">
            <v>吨</v>
          </cell>
          <cell r="E2740">
            <v>10</v>
          </cell>
          <cell r="F2740">
            <v>45777</v>
          </cell>
          <cell r="G2740" t="str">
            <v>中铁隧道局路桥公司西昭高速2标1分部凉山州金阳县派来镇</v>
          </cell>
          <cell r="H2740" t="str">
            <v>杨勇</v>
          </cell>
          <cell r="I2740">
            <v>18882117172</v>
          </cell>
        </row>
        <row r="2741">
          <cell r="A2741" t="str">
            <v>吉晨盛泰</v>
          </cell>
          <cell r="B2741" t="str">
            <v>螺纹钢</v>
          </cell>
          <cell r="C2741" t="str">
            <v>HRB400E Φ25</v>
          </cell>
          <cell r="D2741" t="str">
            <v>吨</v>
          </cell>
          <cell r="E2741">
            <v>35</v>
          </cell>
          <cell r="F2741">
            <v>45777</v>
          </cell>
          <cell r="G2741" t="str">
            <v>中铁隧道局路桥公司西昭高速2标1分部凉山州金阳县派来镇</v>
          </cell>
          <cell r="H2741" t="str">
            <v>杨勇</v>
          </cell>
          <cell r="I2741">
            <v>18882117172</v>
          </cell>
        </row>
        <row r="2742">
          <cell r="A2742" t="str">
            <v>吉晨盛泰</v>
          </cell>
          <cell r="B2742" t="str">
            <v>高线</v>
          </cell>
          <cell r="C2742" t="str">
            <v>HPB300Φ8</v>
          </cell>
          <cell r="D2742" t="str">
            <v>吨</v>
          </cell>
          <cell r="E2742">
            <v>8</v>
          </cell>
          <cell r="F2742">
            <v>45777</v>
          </cell>
          <cell r="G2742" t="str">
            <v>中铁隧道局路桥公司西昭高速2标1分部凉山州金阳县派来镇</v>
          </cell>
          <cell r="H2742" t="str">
            <v>杨勇</v>
          </cell>
          <cell r="I2742">
            <v>18882117172</v>
          </cell>
        </row>
        <row r="2743">
          <cell r="A2743" t="str">
            <v>吉晨盛泰</v>
          </cell>
          <cell r="B2743" t="str">
            <v>高线</v>
          </cell>
          <cell r="C2743" t="str">
            <v>HPB300Φ6</v>
          </cell>
          <cell r="D2743" t="str">
            <v>吨</v>
          </cell>
          <cell r="E2743">
            <v>2</v>
          </cell>
          <cell r="F2743">
            <v>45777</v>
          </cell>
          <cell r="G2743" t="str">
            <v>中铁隧道局路桥公司西昭高速2标1分部凉山州金阳县派来镇</v>
          </cell>
          <cell r="H2743" t="str">
            <v>杨勇</v>
          </cell>
          <cell r="I2743">
            <v>18882117172</v>
          </cell>
        </row>
        <row r="2744">
          <cell r="A2744" t="str">
            <v>吉晨盛泰</v>
          </cell>
          <cell r="B2744" t="str">
            <v>螺纹钢</v>
          </cell>
          <cell r="C2744" t="str">
            <v>HRB400E Φ22</v>
          </cell>
          <cell r="D2744" t="str">
            <v>吨</v>
          </cell>
          <cell r="E2744">
            <v>100</v>
          </cell>
          <cell r="F2744">
            <v>45777</v>
          </cell>
          <cell r="G2744" t="str">
            <v>中铁隧道局路桥公司西昭高速2标二分部凉山州布拖县地洛乡金阳隧道出口</v>
          </cell>
          <cell r="H2744" t="str">
            <v>胡明建</v>
          </cell>
          <cell r="I2744">
            <v>13558937055</v>
          </cell>
        </row>
        <row r="2745">
          <cell r="A2745" t="str">
            <v>吉晨盛泰</v>
          </cell>
          <cell r="B2745" t="str">
            <v>高线</v>
          </cell>
          <cell r="C2745" t="str">
            <v>HPB300Φ8</v>
          </cell>
          <cell r="D2745" t="str">
            <v>吨</v>
          </cell>
          <cell r="E2745">
            <v>60</v>
          </cell>
          <cell r="F2745">
            <v>45777</v>
          </cell>
          <cell r="G2745" t="str">
            <v>中铁隧道局路桥公司西昭高速2标二分部凉山州布拖县地洛乡金阳隧道出口</v>
          </cell>
          <cell r="H2745" t="str">
            <v>胡明建</v>
          </cell>
          <cell r="I2745">
            <v>13558937055</v>
          </cell>
        </row>
        <row r="2746">
          <cell r="A2746" t="str">
            <v>吉晨盛泰</v>
          </cell>
          <cell r="B2746" t="str">
            <v>螺纹钢</v>
          </cell>
          <cell r="C2746" t="str">
            <v>HRB500E Φ32</v>
          </cell>
          <cell r="D2746" t="str">
            <v>吨</v>
          </cell>
          <cell r="E2746">
            <v>55</v>
          </cell>
          <cell r="F2746">
            <v>45777</v>
          </cell>
          <cell r="G2746" t="str">
            <v>5标一分部十局第七公司1号钢构厂</v>
          </cell>
          <cell r="H2746" t="str">
            <v>吴裕</v>
          </cell>
          <cell r="I2746">
            <v>19802920715</v>
          </cell>
        </row>
        <row r="2747">
          <cell r="A2747" t="str">
            <v>德胜</v>
          </cell>
          <cell r="B2747" t="str">
            <v>螺纹钢</v>
          </cell>
          <cell r="C2747" t="str">
            <v>HRB400E Φ12</v>
          </cell>
          <cell r="D2747" t="str">
            <v>吨</v>
          </cell>
          <cell r="E2747">
            <v>10</v>
          </cell>
          <cell r="F2747">
            <v>45777</v>
          </cell>
          <cell r="G2747" t="str">
            <v>中铁隧道局路桥公司西昭高速2标1分部凉山州金阳县派来镇</v>
          </cell>
          <cell r="H2747" t="str">
            <v>杨勇</v>
          </cell>
          <cell r="I2747">
            <v>18882117172</v>
          </cell>
        </row>
        <row r="2748">
          <cell r="A2748" t="str">
            <v>德胜</v>
          </cell>
          <cell r="B2748" t="str">
            <v>螺纹钢</v>
          </cell>
          <cell r="C2748" t="str">
            <v>HRB400E Φ14</v>
          </cell>
          <cell r="D2748" t="str">
            <v>吨</v>
          </cell>
          <cell r="E2748">
            <v>20</v>
          </cell>
          <cell r="F2748">
            <v>45777</v>
          </cell>
          <cell r="G2748" t="str">
            <v>中铁隧道局路桥公司西昭高速2标1分部凉山州金阳县派来镇</v>
          </cell>
          <cell r="H2748" t="str">
            <v>杨勇</v>
          </cell>
          <cell r="I2748">
            <v>18882117172</v>
          </cell>
        </row>
        <row r="2749">
          <cell r="A2749" t="str">
            <v>德胜</v>
          </cell>
          <cell r="B2749" t="str">
            <v>螺纹钢</v>
          </cell>
          <cell r="C2749" t="str">
            <v>HRB400E Φ16</v>
          </cell>
          <cell r="D2749" t="str">
            <v>吨</v>
          </cell>
          <cell r="E2749">
            <v>65</v>
          </cell>
          <cell r="F2749">
            <v>45777</v>
          </cell>
          <cell r="G2749" t="str">
            <v>中铁隧道局路桥公司西昭高速2标1分部凉山州金阳县派来镇</v>
          </cell>
          <cell r="H2749" t="str">
            <v>杨勇</v>
          </cell>
          <cell r="I2749">
            <v>18882117172</v>
          </cell>
        </row>
        <row r="2750">
          <cell r="A2750" t="str">
            <v>德胜</v>
          </cell>
          <cell r="B2750" t="str">
            <v>螺纹钢</v>
          </cell>
          <cell r="C2750" t="str">
            <v>HRB400E Φ22</v>
          </cell>
          <cell r="D2750" t="str">
            <v>吨</v>
          </cell>
          <cell r="E2750">
            <v>10</v>
          </cell>
          <cell r="F2750">
            <v>45777</v>
          </cell>
          <cell r="G2750" t="str">
            <v>中铁隧道局路桥公司西昭高速2标1分部凉山州金阳县派来镇</v>
          </cell>
          <cell r="H2750" t="str">
            <v>杨勇</v>
          </cell>
          <cell r="I2750">
            <v>18882117172</v>
          </cell>
        </row>
        <row r="2751">
          <cell r="A2751" t="str">
            <v>德胜</v>
          </cell>
          <cell r="B2751" t="str">
            <v>螺纹钢</v>
          </cell>
          <cell r="C2751" t="str">
            <v>HRB400E Φ25</v>
          </cell>
          <cell r="D2751" t="str">
            <v>吨</v>
          </cell>
          <cell r="E2751">
            <v>35</v>
          </cell>
          <cell r="F2751">
            <v>45777</v>
          </cell>
          <cell r="G2751" t="str">
            <v>中铁隧道局路桥公司西昭高速2标1分部凉山州金阳县派来镇</v>
          </cell>
          <cell r="H2751" t="str">
            <v>杨勇</v>
          </cell>
          <cell r="I2751">
            <v>18882117172</v>
          </cell>
        </row>
        <row r="2752">
          <cell r="A2752" t="str">
            <v>德胜</v>
          </cell>
          <cell r="B2752" t="str">
            <v>螺纹钢</v>
          </cell>
          <cell r="C2752" t="str">
            <v>HRB400E Φ22</v>
          </cell>
          <cell r="D2752" t="str">
            <v>吨</v>
          </cell>
          <cell r="E2752">
            <v>100</v>
          </cell>
          <cell r="F2752">
            <v>45777</v>
          </cell>
          <cell r="G2752" t="str">
            <v>中铁隧道局路桥公司西昭高速2标二分部凉山州布拖县地洛乡金阳隧道出口</v>
          </cell>
          <cell r="H2752" t="str">
            <v>胡明建</v>
          </cell>
          <cell r="I2752">
            <v>13558937055</v>
          </cell>
        </row>
        <row r="2753">
          <cell r="A2753" t="str">
            <v>陕钢</v>
          </cell>
          <cell r="B2753" t="str">
            <v>高线</v>
          </cell>
          <cell r="C2753" t="str">
            <v>HPB300 Φ8</v>
          </cell>
          <cell r="D2753" t="str">
            <v>吨</v>
          </cell>
          <cell r="E2753">
            <v>6</v>
          </cell>
          <cell r="F2753">
            <v>45777</v>
          </cell>
          <cell r="G2753" t="str">
            <v>（自永1标八局二分公司钢筋棚）四川省自贡市大安区牛佛镇</v>
          </cell>
          <cell r="H2753" t="str">
            <v>沈维良</v>
          </cell>
          <cell r="I2753">
            <v>18980505177</v>
          </cell>
        </row>
        <row r="2754">
          <cell r="A2754" t="str">
            <v>陕钢</v>
          </cell>
          <cell r="B2754" t="str">
            <v>高线</v>
          </cell>
          <cell r="C2754" t="str">
            <v>HPB300 Φ12</v>
          </cell>
          <cell r="D2754" t="str">
            <v>吨</v>
          </cell>
          <cell r="E2754">
            <v>28</v>
          </cell>
          <cell r="F2754">
            <v>45777</v>
          </cell>
          <cell r="G2754" t="str">
            <v>（自永1标八局二分公司钢筋棚）四川省自贡市大安区牛佛镇</v>
          </cell>
          <cell r="H2754" t="str">
            <v>沈维良</v>
          </cell>
          <cell r="I2754">
            <v>18980505177</v>
          </cell>
        </row>
        <row r="2755">
          <cell r="A2755" t="str">
            <v>陕钢</v>
          </cell>
          <cell r="B2755" t="str">
            <v>高线</v>
          </cell>
          <cell r="C2755" t="str">
            <v>HPB300 Φ6</v>
          </cell>
          <cell r="D2755" t="str">
            <v>吨</v>
          </cell>
          <cell r="E2755">
            <v>8</v>
          </cell>
          <cell r="F2755">
            <v>45777</v>
          </cell>
          <cell r="G2755" t="str">
            <v>四川省内江市隆昌市圣灯镇自永项目3标隆昌市圣灯镇中心学校</v>
          </cell>
          <cell r="H2755" t="str">
            <v>单贺明</v>
          </cell>
          <cell r="I2755">
            <v>18513327609</v>
          </cell>
        </row>
        <row r="2756">
          <cell r="A2756" t="str">
            <v>陕钢</v>
          </cell>
          <cell r="B2756" t="str">
            <v>螺纹钢</v>
          </cell>
          <cell r="C2756" t="str">
            <v>HRB400E Φ25×12米</v>
          </cell>
          <cell r="D2756" t="str">
            <v>吨</v>
          </cell>
          <cell r="E2756">
            <v>17</v>
          </cell>
          <cell r="F2756">
            <v>45777</v>
          </cell>
          <cell r="G2756" t="str">
            <v>四川省内江市隆昌市圣灯镇自永项目3标隆昌市圣灯镇中心学校</v>
          </cell>
          <cell r="H2756" t="str">
            <v>单贺明</v>
          </cell>
          <cell r="I2756">
            <v>18513327609</v>
          </cell>
        </row>
        <row r="2757">
          <cell r="A2757" t="str">
            <v>陕钢</v>
          </cell>
          <cell r="B2757" t="str">
            <v>螺纹钢</v>
          </cell>
          <cell r="C2757" t="str">
            <v>HRB400E Φ28×9米</v>
          </cell>
          <cell r="D2757" t="str">
            <v>吨</v>
          </cell>
          <cell r="E2757">
            <v>9</v>
          </cell>
          <cell r="F2757">
            <v>45777</v>
          </cell>
          <cell r="G2757" t="str">
            <v>四川省内江市隆昌市圣灯镇自永项目3标隆昌市圣灯镇中心学校</v>
          </cell>
          <cell r="H2757" t="str">
            <v>单贺明</v>
          </cell>
          <cell r="I2757">
            <v>18513327609</v>
          </cell>
        </row>
        <row r="2758">
          <cell r="A2758" t="str">
            <v>陕钢</v>
          </cell>
          <cell r="B2758" t="str">
            <v>螺纹钢</v>
          </cell>
          <cell r="C2758" t="str">
            <v>HRB400E Φ12×9米</v>
          </cell>
          <cell r="D2758" t="str">
            <v>吨</v>
          </cell>
          <cell r="E2758">
            <v>14</v>
          </cell>
          <cell r="F2758">
            <v>45777</v>
          </cell>
          <cell r="G2758" t="str">
            <v>四川省内江市隆昌市圣灯镇自永项目3标隆昌市圣灯镇中心学校</v>
          </cell>
          <cell r="H2758" t="str">
            <v>单贺明</v>
          </cell>
          <cell r="I2758">
            <v>18513327609</v>
          </cell>
        </row>
        <row r="2759">
          <cell r="A2759" t="str">
            <v>陕钢</v>
          </cell>
          <cell r="B2759" t="str">
            <v>螺纹钢</v>
          </cell>
          <cell r="C2759" t="str">
            <v>HRB400E Φ20×9米</v>
          </cell>
          <cell r="D2759" t="str">
            <v>吨</v>
          </cell>
          <cell r="E2759">
            <v>20</v>
          </cell>
          <cell r="F2759">
            <v>45777</v>
          </cell>
          <cell r="G2759" t="str">
            <v>四川省内江市隆昌市圣灯镇自永项目3标隆昌市圣灯镇中心学校</v>
          </cell>
          <cell r="H2759" t="str">
            <v>单贺明</v>
          </cell>
          <cell r="I2759">
            <v>18513327609</v>
          </cell>
        </row>
        <row r="2760">
          <cell r="A2760" t="str">
            <v>陕钢</v>
          </cell>
          <cell r="B2760" t="str">
            <v>高线</v>
          </cell>
          <cell r="C2760" t="str">
            <v>HPB300Φ10</v>
          </cell>
          <cell r="D2760" t="str">
            <v>吨</v>
          </cell>
          <cell r="E2760">
            <v>35</v>
          </cell>
          <cell r="F2760">
            <v>45777</v>
          </cell>
          <cell r="G2760" t="str">
            <v>（中铁三局-铜资高速1标）四川省资阳市安岳县石羊镇猫坝村2#钢筋场</v>
          </cell>
          <cell r="H2760" t="str">
            <v>王雪</v>
          </cell>
          <cell r="I2760">
            <v>18729676589</v>
          </cell>
        </row>
        <row r="2761">
          <cell r="A2761" t="str">
            <v>陕钢</v>
          </cell>
          <cell r="B2761" t="str">
            <v>高线</v>
          </cell>
          <cell r="C2761" t="str">
            <v>HPB300 Φ8</v>
          </cell>
          <cell r="D2761" t="str">
            <v>吨</v>
          </cell>
          <cell r="E2761">
            <v>2</v>
          </cell>
          <cell r="F2761">
            <v>45778</v>
          </cell>
          <cell r="G2761" t="str">
            <v>（华西简阳西城嘉苑）四川省成都市简阳市简城街道高屋村</v>
          </cell>
          <cell r="H2761" t="str">
            <v>张瀚镭</v>
          </cell>
          <cell r="I2761">
            <v>15884666220</v>
          </cell>
        </row>
        <row r="2762">
          <cell r="A2762" t="str">
            <v>陕钢</v>
          </cell>
          <cell r="B2762" t="str">
            <v>盘螺</v>
          </cell>
          <cell r="C2762" t="str">
            <v>HRB400E Φ6</v>
          </cell>
          <cell r="D2762" t="str">
            <v>吨</v>
          </cell>
          <cell r="E2762">
            <v>2</v>
          </cell>
          <cell r="F2762">
            <v>45778</v>
          </cell>
          <cell r="G2762" t="str">
            <v>（华西简阳西城嘉苑）四川省成都市简阳市简城街道高屋村</v>
          </cell>
          <cell r="H2762" t="str">
            <v>张瀚镭</v>
          </cell>
          <cell r="I2762">
            <v>15884666220</v>
          </cell>
        </row>
        <row r="2763">
          <cell r="A2763" t="str">
            <v>陕钢</v>
          </cell>
          <cell r="B2763" t="str">
            <v>盘螺</v>
          </cell>
          <cell r="C2763" t="str">
            <v>HRB400E Φ8</v>
          </cell>
          <cell r="D2763" t="str">
            <v>吨</v>
          </cell>
          <cell r="E2763">
            <v>12</v>
          </cell>
          <cell r="F2763">
            <v>45778</v>
          </cell>
          <cell r="G2763" t="str">
            <v>（华西简阳西城嘉苑）四川省成都市简阳市简城街道高屋村</v>
          </cell>
          <cell r="H2763" t="str">
            <v>张瀚镭</v>
          </cell>
          <cell r="I2763">
            <v>15884666220</v>
          </cell>
        </row>
        <row r="2764">
          <cell r="A2764" t="str">
            <v>陕钢</v>
          </cell>
          <cell r="B2764" t="str">
            <v>盘螺</v>
          </cell>
          <cell r="C2764" t="str">
            <v>HRB400E Φ10</v>
          </cell>
          <cell r="D2764" t="str">
            <v>吨</v>
          </cell>
          <cell r="E2764">
            <v>53</v>
          </cell>
          <cell r="F2764">
            <v>45778</v>
          </cell>
          <cell r="G2764" t="str">
            <v>（华西简阳西城嘉苑）四川省成都市简阳市简城街道高屋村</v>
          </cell>
          <cell r="H2764" t="str">
            <v>张瀚镭</v>
          </cell>
          <cell r="I2764">
            <v>15884666220</v>
          </cell>
        </row>
        <row r="2765">
          <cell r="A2765" t="str">
            <v>陕钢</v>
          </cell>
          <cell r="B2765" t="str">
            <v>盘螺</v>
          </cell>
          <cell r="C2765" t="str">
            <v>HRB400E Φ6</v>
          </cell>
          <cell r="D2765" t="str">
            <v>吨</v>
          </cell>
          <cell r="E2765">
            <v>2.5</v>
          </cell>
          <cell r="F2765">
            <v>45778</v>
          </cell>
          <cell r="G2765" t="str">
            <v>（华西酒城南）成都市武侯区火车南站西路8号酒城南项目</v>
          </cell>
          <cell r="H2765" t="str">
            <v>龙耀宇</v>
          </cell>
          <cell r="I2765">
            <v>18384145895</v>
          </cell>
        </row>
        <row r="2766">
          <cell r="A2766" t="str">
            <v>陕钢</v>
          </cell>
          <cell r="B2766" t="str">
            <v>盘螺</v>
          </cell>
          <cell r="C2766" t="str">
            <v>HRB400E Φ12</v>
          </cell>
          <cell r="D2766" t="str">
            <v>吨</v>
          </cell>
          <cell r="E2766">
            <v>32.5</v>
          </cell>
          <cell r="F2766">
            <v>45778</v>
          </cell>
          <cell r="G2766" t="str">
            <v>（华西酒城南）成都市武侯区火车南站西路8号酒城南项目</v>
          </cell>
          <cell r="H2766" t="str">
            <v>龙耀宇</v>
          </cell>
          <cell r="I2766">
            <v>18384145895</v>
          </cell>
        </row>
        <row r="2767">
          <cell r="A2767" t="str">
            <v>陕钢</v>
          </cell>
          <cell r="B2767" t="str">
            <v>高线</v>
          </cell>
          <cell r="C2767" t="str">
            <v>HPB300Φ6</v>
          </cell>
          <cell r="D2767" t="str">
            <v>吨</v>
          </cell>
          <cell r="E2767">
            <v>4</v>
          </cell>
          <cell r="F2767">
            <v>45778</v>
          </cell>
          <cell r="G2767" t="str">
            <v>（北京工程局乐山项目）乐山市五通桥区冠英镇</v>
          </cell>
          <cell r="H2767" t="str">
            <v>王治</v>
          </cell>
          <cell r="I2767">
            <v>18811564698</v>
          </cell>
        </row>
        <row r="2768">
          <cell r="A2768" t="str">
            <v>陕钢</v>
          </cell>
          <cell r="B2768" t="str">
            <v>高线</v>
          </cell>
          <cell r="C2768" t="str">
            <v>HPB300Φ10</v>
          </cell>
          <cell r="D2768" t="str">
            <v>吨</v>
          </cell>
          <cell r="E2768">
            <v>30</v>
          </cell>
          <cell r="F2768">
            <v>45778</v>
          </cell>
          <cell r="G2768" t="str">
            <v>（北京工程局乐山项目）乐山市五通桥区冠英镇</v>
          </cell>
          <cell r="H2768" t="str">
            <v>王治</v>
          </cell>
          <cell r="I2768">
            <v>18811564698</v>
          </cell>
        </row>
        <row r="2769">
          <cell r="A2769" t="str">
            <v>陕钢</v>
          </cell>
          <cell r="B2769" t="str">
            <v>高线</v>
          </cell>
          <cell r="C2769" t="str">
            <v>HPB300Φ10</v>
          </cell>
          <cell r="D2769" t="str">
            <v>吨</v>
          </cell>
          <cell r="E2769">
            <v>35</v>
          </cell>
          <cell r="F2769">
            <v>45778</v>
          </cell>
          <cell r="G2769" t="str">
            <v>（中铁十局-资乐高速4标）四川省眉山市仁寿县彰加镇促进村中铁十局2#钢筋厂</v>
          </cell>
          <cell r="H2769" t="str">
            <v>杨飞</v>
          </cell>
          <cell r="I2769">
            <v>15667998777</v>
          </cell>
        </row>
        <row r="2770">
          <cell r="A2770" t="str">
            <v>陕钢</v>
          </cell>
          <cell r="B2770" t="str">
            <v>高线</v>
          </cell>
          <cell r="C2770" t="str">
            <v>HPB300Φ10</v>
          </cell>
          <cell r="D2770" t="str">
            <v>吨</v>
          </cell>
          <cell r="E2770">
            <v>35</v>
          </cell>
          <cell r="F2770">
            <v>45778</v>
          </cell>
          <cell r="G2770" t="str">
            <v>（中铁北京局-资乐高速6标）四川省乐山市市中区土主镇资乐高速TJ6标项目试验室</v>
          </cell>
          <cell r="H2770" t="str">
            <v>刘岩</v>
          </cell>
          <cell r="I2770">
            <v>18543566469</v>
          </cell>
        </row>
        <row r="2771">
          <cell r="A2771" t="str">
            <v>陕钢</v>
          </cell>
          <cell r="B2771" t="str">
            <v>盘螺</v>
          </cell>
          <cell r="C2771" t="str">
            <v>HRB400EФ8</v>
          </cell>
          <cell r="D2771" t="str">
            <v>吨</v>
          </cell>
          <cell r="E2771">
            <v>16</v>
          </cell>
          <cell r="F2771">
            <v>45778</v>
          </cell>
          <cell r="G2771" t="str">
            <v>（中核华兴-峨眉山项目）四川省乐山市峨眉山市双福镇梓橦庙红华五期中核华兴工地</v>
          </cell>
          <cell r="H2771" t="str">
            <v>李汉军</v>
          </cell>
          <cell r="I2771" t="str">
            <v>18691249091</v>
          </cell>
        </row>
        <row r="2772">
          <cell r="A2772" t="str">
            <v>陕钢</v>
          </cell>
          <cell r="B2772" t="str">
            <v>螺纹钢</v>
          </cell>
          <cell r="C2772" t="str">
            <v>HRB500EФ12*9m</v>
          </cell>
          <cell r="D2772" t="str">
            <v>吨</v>
          </cell>
          <cell r="E2772">
            <v>10</v>
          </cell>
          <cell r="F2772">
            <v>45778</v>
          </cell>
          <cell r="G2772" t="str">
            <v>（中核华兴-峨眉山项目）四川省乐山市峨眉山市双福镇梓橦庙红华五期中核华兴工地</v>
          </cell>
          <cell r="H2772" t="str">
            <v>李汉军</v>
          </cell>
          <cell r="I2772">
            <v>18691249091</v>
          </cell>
        </row>
        <row r="2773">
          <cell r="A2773" t="str">
            <v>陕钢</v>
          </cell>
          <cell r="B2773" t="str">
            <v>螺纹钢</v>
          </cell>
          <cell r="C2773" t="str">
            <v>HRB500EФ32*9m</v>
          </cell>
          <cell r="D2773" t="str">
            <v>吨</v>
          </cell>
          <cell r="E2773">
            <v>10</v>
          </cell>
          <cell r="F2773">
            <v>45778</v>
          </cell>
          <cell r="G2773" t="str">
            <v>（中核华兴-峨眉山项目）四川省乐山市峨眉山市双福镇梓橦庙红华五期中核华兴工地</v>
          </cell>
          <cell r="H2773" t="str">
            <v>李汉军</v>
          </cell>
          <cell r="I2773" t="str">
            <v>18691249091</v>
          </cell>
        </row>
        <row r="2774">
          <cell r="A2774" t="str">
            <v>德胜</v>
          </cell>
          <cell r="B2774" t="str">
            <v>螺纹钢</v>
          </cell>
          <cell r="C2774" t="str">
            <v>HRB400E Φ20 9m</v>
          </cell>
          <cell r="D2774" t="str">
            <v>吨</v>
          </cell>
          <cell r="E2774">
            <v>35</v>
          </cell>
          <cell r="F2774">
            <v>45778</v>
          </cell>
          <cell r="G2774" t="str">
            <v>（中铁广州局-成渝扩容2标）四川省资阳市雁江区南双路杨家糖房</v>
          </cell>
          <cell r="H2774" t="str">
            <v>邓志强</v>
          </cell>
          <cell r="I2774">
            <v>17603045490</v>
          </cell>
        </row>
        <row r="2775">
          <cell r="A2775" t="str">
            <v>德胜</v>
          </cell>
          <cell r="B2775" t="str">
            <v>螺纹钢</v>
          </cell>
          <cell r="C2775" t="str">
            <v>HRB400E Φ25 12m</v>
          </cell>
          <cell r="D2775" t="str">
            <v>吨</v>
          </cell>
          <cell r="E2775">
            <v>70</v>
          </cell>
          <cell r="F2775">
            <v>45778</v>
          </cell>
          <cell r="G2775" t="str">
            <v>（中铁广州局-成渝扩容2标）四川省资阳市雁江区南双路杨家糖房</v>
          </cell>
          <cell r="H2775" t="str">
            <v>邓志强</v>
          </cell>
          <cell r="I2775">
            <v>17603045490</v>
          </cell>
        </row>
        <row r="2776">
          <cell r="A2776" t="str">
            <v>德胜</v>
          </cell>
          <cell r="B2776" t="str">
            <v>螺纹钢</v>
          </cell>
          <cell r="C2776" t="str">
            <v>HRB400E Φ28 12m</v>
          </cell>
          <cell r="D2776" t="str">
            <v>吨</v>
          </cell>
          <cell r="E2776">
            <v>70</v>
          </cell>
          <cell r="F2776">
            <v>45778</v>
          </cell>
          <cell r="G2776" t="str">
            <v>（中铁五局-成渝扩容3标）四川省资阳市雁江区伍隍镇铺子村雁江区X138</v>
          </cell>
          <cell r="H2776" t="str">
            <v>王健</v>
          </cell>
          <cell r="I2776">
            <v>17726168395</v>
          </cell>
        </row>
        <row r="2777">
          <cell r="A2777" t="str">
            <v>德胜</v>
          </cell>
          <cell r="B2777" t="str">
            <v>螺纹钢</v>
          </cell>
          <cell r="C2777" t="str">
            <v>HRB400E Φ28 9m</v>
          </cell>
          <cell r="D2777" t="str">
            <v>吨</v>
          </cell>
          <cell r="E2777">
            <v>105</v>
          </cell>
          <cell r="F2777">
            <v>45778</v>
          </cell>
          <cell r="G2777" t="str">
            <v>（中铁五局-成渝扩容3标）四川省资阳市雁江区伍隍镇铺子村雁江区X138</v>
          </cell>
          <cell r="H2777" t="str">
            <v>王健</v>
          </cell>
          <cell r="I2777">
            <v>17726168395</v>
          </cell>
        </row>
        <row r="2778">
          <cell r="A2778" t="str">
            <v>德胜</v>
          </cell>
          <cell r="B2778" t="str">
            <v>螺纹钢</v>
          </cell>
          <cell r="C2778" t="str">
            <v>HRB400E Φ25 12m</v>
          </cell>
          <cell r="D2778" t="str">
            <v>吨</v>
          </cell>
          <cell r="E2778">
            <v>70</v>
          </cell>
          <cell r="F2778">
            <v>45778</v>
          </cell>
          <cell r="G2778" t="str">
            <v>（中铁五局-成渝扩容3标）四川省资阳市雁江区伍隍镇铺子村雁江区X138</v>
          </cell>
          <cell r="H2778" t="str">
            <v>王健</v>
          </cell>
          <cell r="I2778">
            <v>17726168395</v>
          </cell>
        </row>
        <row r="2779">
          <cell r="A2779" t="str">
            <v>德胜</v>
          </cell>
          <cell r="B2779" t="str">
            <v>螺纹钢</v>
          </cell>
          <cell r="C2779" t="str">
            <v>HRB400E Φ20 9m</v>
          </cell>
          <cell r="D2779" t="str">
            <v>吨</v>
          </cell>
          <cell r="E2779">
            <v>35</v>
          </cell>
          <cell r="F2779">
            <v>45778</v>
          </cell>
          <cell r="G2779" t="str">
            <v>（中铁五局-成渝扩容3标）四川省资阳市雁江区伍隍镇铺子村雁江区X138</v>
          </cell>
          <cell r="H2779" t="str">
            <v>王健</v>
          </cell>
          <cell r="I2779">
            <v>17726168395</v>
          </cell>
        </row>
        <row r="2780">
          <cell r="A2780" t="str">
            <v>德胜</v>
          </cell>
          <cell r="B2780" t="str">
            <v>螺纹钢</v>
          </cell>
          <cell r="C2780" t="str">
            <v>HRB400E Φ12 12m</v>
          </cell>
          <cell r="D2780" t="str">
            <v>吨</v>
          </cell>
          <cell r="E2780">
            <v>105</v>
          </cell>
          <cell r="F2780">
            <v>45778</v>
          </cell>
          <cell r="G2780" t="str">
            <v>（中铁五局-成渝扩容3标）四川省资阳市雁江区伍隍镇铺子村雁江区X138</v>
          </cell>
          <cell r="H2780" t="str">
            <v>王健</v>
          </cell>
          <cell r="I2780">
            <v>17726168395</v>
          </cell>
        </row>
        <row r="2781">
          <cell r="A2781" t="str">
            <v>德胜</v>
          </cell>
          <cell r="B2781" t="str">
            <v>螺纹钢</v>
          </cell>
          <cell r="C2781" t="str">
            <v>HRB400E Φ12 9m</v>
          </cell>
          <cell r="D2781" t="str">
            <v>吨</v>
          </cell>
          <cell r="E2781">
            <v>15</v>
          </cell>
          <cell r="F2781">
            <v>45778</v>
          </cell>
          <cell r="G2781" t="str">
            <v>（四川商建-射洪城乡一体化项目）遂宁市射洪市忠新幼儿园北侧约220米新溪小区</v>
          </cell>
          <cell r="H2781" t="str">
            <v>柏子刚</v>
          </cell>
          <cell r="I2781">
            <v>15692885305</v>
          </cell>
        </row>
        <row r="2782">
          <cell r="A2782" t="str">
            <v>德胜</v>
          </cell>
          <cell r="B2782" t="str">
            <v>螺纹钢</v>
          </cell>
          <cell r="C2782" t="str">
            <v>HRB400E Φ18 9m</v>
          </cell>
          <cell r="D2782" t="str">
            <v>吨</v>
          </cell>
          <cell r="E2782">
            <v>12</v>
          </cell>
          <cell r="F2782">
            <v>45778</v>
          </cell>
          <cell r="G2782" t="str">
            <v>（四川商建-射洪城乡一体化项目）遂宁市射洪市忠新幼儿园北侧约220米新溪小区</v>
          </cell>
          <cell r="H2782" t="str">
            <v>柏子刚</v>
          </cell>
          <cell r="I2782">
            <v>15692885305</v>
          </cell>
        </row>
        <row r="2783">
          <cell r="A2783" t="str">
            <v>德胜</v>
          </cell>
          <cell r="B2783" t="str">
            <v>螺纹钢</v>
          </cell>
          <cell r="C2783" t="str">
            <v>HRB500E Φ12</v>
          </cell>
          <cell r="D2783" t="str">
            <v>吨</v>
          </cell>
          <cell r="E2783">
            <v>9</v>
          </cell>
          <cell r="F2783">
            <v>45778</v>
          </cell>
          <cell r="G2783" t="str">
            <v>（四川商建-射洪城乡一体化项目）遂宁市射洪市忠新幼儿园北侧约220米新溪小区</v>
          </cell>
          <cell r="H2783" t="str">
            <v>柏子刚</v>
          </cell>
          <cell r="I2783">
            <v>15692885305</v>
          </cell>
        </row>
        <row r="2784">
          <cell r="A2784" t="str">
            <v>德胜</v>
          </cell>
          <cell r="B2784" t="str">
            <v>螺纹钢</v>
          </cell>
          <cell r="C2784" t="str">
            <v>HRB500E Φ18</v>
          </cell>
          <cell r="D2784" t="str">
            <v>吨</v>
          </cell>
          <cell r="E2784">
            <v>3</v>
          </cell>
          <cell r="F2784">
            <v>45778</v>
          </cell>
          <cell r="G2784" t="str">
            <v>（四川商建-射洪城乡一体化项目）遂宁市射洪市忠新幼儿园北侧约220米新溪小区</v>
          </cell>
          <cell r="H2784" t="str">
            <v>柏子刚</v>
          </cell>
          <cell r="I2784">
            <v>15692885305</v>
          </cell>
        </row>
        <row r="2785">
          <cell r="A2785" t="str">
            <v>德胜</v>
          </cell>
          <cell r="B2785" t="str">
            <v>螺纹钢</v>
          </cell>
          <cell r="C2785" t="str">
            <v>HRB500E Φ25</v>
          </cell>
          <cell r="D2785" t="str">
            <v>吨</v>
          </cell>
          <cell r="E2785">
            <v>30</v>
          </cell>
          <cell r="F2785">
            <v>45778</v>
          </cell>
          <cell r="G2785" t="str">
            <v>（四川商建-射洪城乡一体化项目）遂宁市射洪市忠新幼儿园北侧约220米新溪小区</v>
          </cell>
          <cell r="H2785" t="str">
            <v>柏子刚</v>
          </cell>
          <cell r="I2785">
            <v>15692885305</v>
          </cell>
        </row>
        <row r="2786">
          <cell r="A2786" t="str">
            <v>德胜</v>
          </cell>
          <cell r="B2786" t="str">
            <v>螺纹钢</v>
          </cell>
          <cell r="C2786" t="str">
            <v>HRB400E Φ12 9m</v>
          </cell>
          <cell r="D2786" t="str">
            <v>吨</v>
          </cell>
          <cell r="E2786">
            <v>18</v>
          </cell>
          <cell r="F2786">
            <v>45778</v>
          </cell>
          <cell r="G2786" t="str">
            <v>（华西简阳西城嘉苑）四川省成都市简阳市简城街道高屋村</v>
          </cell>
          <cell r="H2786" t="str">
            <v>张瀚镭</v>
          </cell>
          <cell r="I2786">
            <v>15884666220</v>
          </cell>
        </row>
        <row r="2787">
          <cell r="A2787" t="str">
            <v>德胜</v>
          </cell>
          <cell r="B2787" t="str">
            <v>螺纹钢</v>
          </cell>
          <cell r="C2787" t="str">
            <v>HRB400E Φ14 9m</v>
          </cell>
          <cell r="D2787" t="str">
            <v>吨</v>
          </cell>
          <cell r="E2787">
            <v>2</v>
          </cell>
          <cell r="F2787">
            <v>45778</v>
          </cell>
          <cell r="G2787" t="str">
            <v>（华西简阳西城嘉苑）四川省成都市简阳市简城街道高屋村</v>
          </cell>
          <cell r="H2787" t="str">
            <v>张瀚镭</v>
          </cell>
          <cell r="I2787">
            <v>15884666220</v>
          </cell>
        </row>
        <row r="2788">
          <cell r="A2788" t="str">
            <v>德胜</v>
          </cell>
          <cell r="B2788" t="str">
            <v>螺纹钢</v>
          </cell>
          <cell r="C2788" t="str">
            <v>HRB400E Φ16 9m</v>
          </cell>
          <cell r="D2788" t="str">
            <v>吨</v>
          </cell>
          <cell r="E2788">
            <v>17</v>
          </cell>
          <cell r="F2788">
            <v>45778</v>
          </cell>
          <cell r="G2788" t="str">
            <v>（华西简阳西城嘉苑）四川省成都市简阳市简城街道高屋村</v>
          </cell>
          <cell r="H2788" t="str">
            <v>张瀚镭</v>
          </cell>
          <cell r="I2788">
            <v>15884666220</v>
          </cell>
        </row>
        <row r="2789">
          <cell r="A2789" t="str">
            <v>德胜</v>
          </cell>
          <cell r="B2789" t="str">
            <v>螺纹钢</v>
          </cell>
          <cell r="C2789" t="str">
            <v>HRB400E Φ18 9m</v>
          </cell>
          <cell r="D2789" t="str">
            <v>吨</v>
          </cell>
          <cell r="E2789">
            <v>16</v>
          </cell>
          <cell r="F2789">
            <v>45778</v>
          </cell>
          <cell r="G2789" t="str">
            <v>（华西简阳西城嘉苑）四川省成都市简阳市简城街道高屋村</v>
          </cell>
          <cell r="H2789" t="str">
            <v>张瀚镭</v>
          </cell>
          <cell r="I2789">
            <v>15884666220</v>
          </cell>
        </row>
        <row r="2790">
          <cell r="A2790" t="str">
            <v>德胜</v>
          </cell>
          <cell r="B2790" t="str">
            <v>螺纹钢</v>
          </cell>
          <cell r="C2790" t="str">
            <v>HRB400E Φ20 9m</v>
          </cell>
          <cell r="D2790" t="str">
            <v>吨</v>
          </cell>
          <cell r="E2790">
            <v>13</v>
          </cell>
          <cell r="F2790">
            <v>45778</v>
          </cell>
          <cell r="G2790" t="str">
            <v>（华西简阳西城嘉苑）四川省成都市简阳市简城街道高屋村</v>
          </cell>
          <cell r="H2790" t="str">
            <v>张瀚镭</v>
          </cell>
          <cell r="I2790">
            <v>15884666220</v>
          </cell>
        </row>
        <row r="2791">
          <cell r="A2791" t="str">
            <v>德胜</v>
          </cell>
          <cell r="B2791" t="str">
            <v>螺纹钢</v>
          </cell>
          <cell r="C2791" t="str">
            <v>HRB400E Φ22 9m</v>
          </cell>
          <cell r="D2791" t="str">
            <v>吨</v>
          </cell>
          <cell r="E2791">
            <v>2</v>
          </cell>
          <cell r="F2791">
            <v>45778</v>
          </cell>
          <cell r="G2791" t="str">
            <v>（华西简阳西城嘉苑）四川省成都市简阳市简城街道高屋村</v>
          </cell>
          <cell r="H2791" t="str">
            <v>张瀚镭</v>
          </cell>
          <cell r="I2791">
            <v>15884666220</v>
          </cell>
        </row>
        <row r="2792">
          <cell r="A2792" t="str">
            <v>德胜</v>
          </cell>
          <cell r="B2792" t="str">
            <v>螺纹钢</v>
          </cell>
          <cell r="C2792" t="str">
            <v>HRB400E Φ25 9m</v>
          </cell>
          <cell r="D2792" t="str">
            <v>吨</v>
          </cell>
          <cell r="E2792">
            <v>2</v>
          </cell>
          <cell r="F2792">
            <v>45778</v>
          </cell>
          <cell r="G2792" t="str">
            <v>（华西简阳西城嘉苑）四川省成都市简阳市简城街道高屋村</v>
          </cell>
          <cell r="H2792" t="str">
            <v>张瀚镭</v>
          </cell>
          <cell r="I2792">
            <v>15884666220</v>
          </cell>
        </row>
        <row r="2793">
          <cell r="A2793" t="str">
            <v>吉晨盛泰</v>
          </cell>
          <cell r="B2793" t="str">
            <v>螺纹钢</v>
          </cell>
          <cell r="C2793" t="str">
            <v>HRB400E Φ32</v>
          </cell>
          <cell r="D2793" t="str">
            <v>吨</v>
          </cell>
          <cell r="E2793">
            <v>40</v>
          </cell>
          <cell r="F2793">
            <v>45778</v>
          </cell>
          <cell r="G2793" t="str">
            <v>（中铁广州局深圳公司西昭高速9标）四川省凉山彝族自治州西昌市西乡乡三百村</v>
          </cell>
          <cell r="H2793" t="str">
            <v>伍红林</v>
          </cell>
          <cell r="I2793">
            <v>18683860677</v>
          </cell>
        </row>
        <row r="2794">
          <cell r="A2794" t="str">
            <v>吉晨盛泰</v>
          </cell>
          <cell r="B2794" t="str">
            <v>螺纹钢</v>
          </cell>
          <cell r="C2794" t="str">
            <v>HRB500E Φ32</v>
          </cell>
          <cell r="D2794" t="str">
            <v>吨</v>
          </cell>
          <cell r="E2794">
            <v>40</v>
          </cell>
          <cell r="F2794">
            <v>45778</v>
          </cell>
          <cell r="G2794" t="str">
            <v>（中铁广州局深圳公司西昭高速9标）四川省凉山彝族自治州西昌市西乡乡三百村</v>
          </cell>
          <cell r="H2794" t="str">
            <v>伍红林</v>
          </cell>
          <cell r="I2794">
            <v>18683860677</v>
          </cell>
        </row>
        <row r="2795">
          <cell r="A2795" t="str">
            <v>晋邦</v>
          </cell>
          <cell r="B2795" t="str">
            <v>高线</v>
          </cell>
          <cell r="C2795" t="str">
            <v>HPB300Φ8</v>
          </cell>
          <cell r="D2795" t="str">
            <v>吨</v>
          </cell>
          <cell r="E2795">
            <v>3</v>
          </cell>
          <cell r="F2795">
            <v>45778</v>
          </cell>
          <cell r="G2795" t="str">
            <v>（十九冶-华电重庆奉节）重庆市奉节县康乐镇七星村</v>
          </cell>
          <cell r="H2795" t="str">
            <v>岑甲乐</v>
          </cell>
          <cell r="I2795">
            <v>17349037782</v>
          </cell>
        </row>
        <row r="2796">
          <cell r="A2796" t="str">
            <v>晋邦</v>
          </cell>
          <cell r="B2796" t="str">
            <v>高线</v>
          </cell>
          <cell r="C2796" t="str">
            <v>HPB300Φ10</v>
          </cell>
          <cell r="D2796" t="str">
            <v>吨</v>
          </cell>
          <cell r="E2796">
            <v>18</v>
          </cell>
          <cell r="F2796">
            <v>45778</v>
          </cell>
          <cell r="G2796" t="str">
            <v>（十九冶-华电重庆奉节）重庆市奉节县康乐镇七星村</v>
          </cell>
          <cell r="H2796" t="str">
            <v>岑甲乐</v>
          </cell>
          <cell r="I2796">
            <v>17349037782</v>
          </cell>
        </row>
        <row r="2797">
          <cell r="A2797" t="str">
            <v>晋邦</v>
          </cell>
          <cell r="B2797" t="str">
            <v>螺纹钢</v>
          </cell>
          <cell r="C2797" t="str">
            <v>HRB400E Φ25 9m</v>
          </cell>
          <cell r="D2797" t="str">
            <v>吨</v>
          </cell>
          <cell r="E2797">
            <v>14</v>
          </cell>
          <cell r="F2797">
            <v>45778</v>
          </cell>
          <cell r="G2797" t="str">
            <v>（十九冶-华电重庆奉节）重庆市奉节县康乐镇七星村</v>
          </cell>
          <cell r="H2797" t="str">
            <v>岑甲乐</v>
          </cell>
          <cell r="I2797">
            <v>17349037782</v>
          </cell>
        </row>
        <row r="2798">
          <cell r="A2798" t="str">
            <v>晋邦</v>
          </cell>
          <cell r="B2798" t="str">
            <v>螺纹钢</v>
          </cell>
          <cell r="C2798" t="str">
            <v>HRB400E Φ32 9m</v>
          </cell>
          <cell r="D2798" t="str">
            <v>吨</v>
          </cell>
          <cell r="E2798">
            <v>35</v>
          </cell>
          <cell r="F2798">
            <v>45778</v>
          </cell>
          <cell r="G2798" t="str">
            <v>（十九冶-华电重庆奉节）重庆市奉节县康乐镇七星村</v>
          </cell>
          <cell r="H2798" t="str">
            <v>岑甲乐</v>
          </cell>
          <cell r="I2798">
            <v>17349037782</v>
          </cell>
        </row>
        <row r="2799">
          <cell r="A2799" t="str">
            <v>晋邦</v>
          </cell>
          <cell r="B2799" t="str">
            <v>螺纹钢</v>
          </cell>
          <cell r="C2799" t="str">
            <v>HRB400E Φ12 9m</v>
          </cell>
          <cell r="D2799" t="str">
            <v>吨</v>
          </cell>
          <cell r="E2799">
            <v>36</v>
          </cell>
          <cell r="F2799">
            <v>45778</v>
          </cell>
          <cell r="G2799" t="str">
            <v>中铁建工集团有限公司“十四五”酱香酒习水同民坝一期一标段项目</v>
          </cell>
          <cell r="H2799" t="str">
            <v>周彰鑫</v>
          </cell>
          <cell r="I2799">
            <v>18586545402</v>
          </cell>
        </row>
        <row r="2800">
          <cell r="A2800" t="str">
            <v>晋邦</v>
          </cell>
          <cell r="B2800" t="str">
            <v>螺纹钢</v>
          </cell>
          <cell r="C2800" t="str">
            <v>HRB400E Φ14 9m</v>
          </cell>
          <cell r="D2800" t="str">
            <v>吨</v>
          </cell>
          <cell r="E2800">
            <v>3</v>
          </cell>
          <cell r="F2800">
            <v>45778</v>
          </cell>
          <cell r="G2800" t="str">
            <v>中铁建工集团有限公司“十四五”酱香酒习水同民坝一期一标段项目</v>
          </cell>
          <cell r="H2800" t="str">
            <v>周彰鑫</v>
          </cell>
          <cell r="I2800">
            <v>18586545402</v>
          </cell>
        </row>
        <row r="2801">
          <cell r="A2801" t="str">
            <v>晋邦</v>
          </cell>
          <cell r="B2801" t="str">
            <v>螺纹钢</v>
          </cell>
          <cell r="C2801" t="str">
            <v>HRB400E Φ16 9m</v>
          </cell>
          <cell r="D2801" t="str">
            <v>吨</v>
          </cell>
          <cell r="E2801">
            <v>3</v>
          </cell>
          <cell r="F2801">
            <v>45778</v>
          </cell>
          <cell r="G2801" t="str">
            <v>中铁建工集团有限公司“十四五”酱香酒习水同民坝一期一标段项目</v>
          </cell>
          <cell r="H2801" t="str">
            <v>周彰鑫</v>
          </cell>
          <cell r="I2801">
            <v>18586545402</v>
          </cell>
        </row>
        <row r="2802">
          <cell r="A2802" t="str">
            <v>晋邦</v>
          </cell>
          <cell r="B2802" t="str">
            <v>螺纹钢</v>
          </cell>
          <cell r="C2802" t="str">
            <v>HRB400E Φ18 9m</v>
          </cell>
          <cell r="D2802" t="str">
            <v>吨</v>
          </cell>
          <cell r="E2802">
            <v>3</v>
          </cell>
          <cell r="F2802">
            <v>45778</v>
          </cell>
          <cell r="G2802" t="str">
            <v>中铁建工集团有限公司“十四五”酱香酒习水同民坝一期一标段项目</v>
          </cell>
          <cell r="H2802" t="str">
            <v>周彰鑫</v>
          </cell>
          <cell r="I2802">
            <v>18586545402</v>
          </cell>
        </row>
        <row r="2803">
          <cell r="A2803" t="str">
            <v>晋邦</v>
          </cell>
          <cell r="B2803" t="str">
            <v>螺纹钢</v>
          </cell>
          <cell r="C2803" t="str">
            <v>HRB400E Φ20 9m</v>
          </cell>
          <cell r="D2803" t="str">
            <v>吨</v>
          </cell>
          <cell r="E2803">
            <v>16</v>
          </cell>
          <cell r="F2803">
            <v>45778</v>
          </cell>
          <cell r="G2803" t="str">
            <v>中铁建工集团有限公司“十四五”酱香酒习水同民坝一期一标段项目</v>
          </cell>
          <cell r="H2803" t="str">
            <v>周彰鑫</v>
          </cell>
          <cell r="I2803">
            <v>18586545402</v>
          </cell>
        </row>
        <row r="2804">
          <cell r="A2804" t="str">
            <v>晋邦</v>
          </cell>
          <cell r="B2804" t="str">
            <v>螺纹钢</v>
          </cell>
          <cell r="C2804" t="str">
            <v>HRB400E Φ25 9m</v>
          </cell>
          <cell r="D2804" t="str">
            <v>吨</v>
          </cell>
          <cell r="E2804">
            <v>9</v>
          </cell>
          <cell r="F2804">
            <v>45778</v>
          </cell>
          <cell r="G2804" t="str">
            <v>中铁建工集团有限公司“十四五”酱香酒习水同民坝一期一标段项目</v>
          </cell>
          <cell r="H2804" t="str">
            <v>周彰鑫</v>
          </cell>
          <cell r="I2804">
            <v>18586545402</v>
          </cell>
        </row>
        <row r="2805">
          <cell r="A2805" t="str">
            <v>吉晨盛泰</v>
          </cell>
          <cell r="B2805" t="str">
            <v>盘螺</v>
          </cell>
          <cell r="C2805" t="str">
            <v>HRB400EΦ12</v>
          </cell>
          <cell r="D2805" t="str">
            <v>吨</v>
          </cell>
          <cell r="E2805">
            <v>32</v>
          </cell>
          <cell r="F2805">
            <v>45779</v>
          </cell>
          <cell r="G2805" t="str">
            <v>（中铁广州局深圳公司西昭高速9标）四川省凉山彝族自治州西昌市西乡乡三百村</v>
          </cell>
          <cell r="H2805" t="str">
            <v>伍红林</v>
          </cell>
          <cell r="I2805">
            <v>18683860677</v>
          </cell>
        </row>
        <row r="2806">
          <cell r="A2806" t="str">
            <v>吉晨盛泰</v>
          </cell>
          <cell r="B2806" t="str">
            <v>螺纹钢</v>
          </cell>
          <cell r="C2806" t="str">
            <v>HRB400EΦ12</v>
          </cell>
          <cell r="D2806" t="str">
            <v>吨</v>
          </cell>
          <cell r="E2806">
            <v>20</v>
          </cell>
          <cell r="F2806">
            <v>45779</v>
          </cell>
          <cell r="G2806" t="str">
            <v>（中铁广州局深圳公司西昭高速9标）四川省凉山彝族自治州西昌市西乡乡三百村</v>
          </cell>
          <cell r="H2806" t="str">
            <v>伍红林</v>
          </cell>
          <cell r="I2806">
            <v>18683860677</v>
          </cell>
        </row>
        <row r="2807">
          <cell r="A2807" t="str">
            <v>吉晨盛泰</v>
          </cell>
          <cell r="B2807" t="str">
            <v>螺纹钢</v>
          </cell>
          <cell r="C2807" t="str">
            <v>HRB400EΦ22</v>
          </cell>
          <cell r="D2807" t="str">
            <v>吨</v>
          </cell>
          <cell r="E2807">
            <v>35</v>
          </cell>
          <cell r="F2807">
            <v>45779</v>
          </cell>
          <cell r="G2807" t="str">
            <v>（中铁广州局深圳公司西昭高速9标）四川省凉山彝族自治州西昌市西乡乡三百村</v>
          </cell>
          <cell r="H2807" t="str">
            <v>伍红林</v>
          </cell>
          <cell r="I2807">
            <v>18683860677</v>
          </cell>
        </row>
        <row r="2808">
          <cell r="A2808" t="str">
            <v>吉晨盛泰</v>
          </cell>
          <cell r="B2808" t="str">
            <v>螺纹钢</v>
          </cell>
          <cell r="C2808" t="str">
            <v>HRB400EΦ32</v>
          </cell>
          <cell r="D2808" t="str">
            <v>吨</v>
          </cell>
          <cell r="E2808">
            <v>98</v>
          </cell>
          <cell r="F2808">
            <v>45779</v>
          </cell>
          <cell r="G2808" t="str">
            <v>（中铁广州局深圳公司西昭高速9标）四川省凉山彝族自治州西昌市西乡乡三百村</v>
          </cell>
          <cell r="H2808" t="str">
            <v>伍红林</v>
          </cell>
          <cell r="I2808">
            <v>18683860677</v>
          </cell>
        </row>
        <row r="2809">
          <cell r="A2809" t="str">
            <v>吉晨盛泰</v>
          </cell>
          <cell r="B2809" t="str">
            <v>螺纹钢</v>
          </cell>
          <cell r="C2809" t="str">
            <v>HRB500EΦ32</v>
          </cell>
          <cell r="D2809" t="str">
            <v>吨</v>
          </cell>
          <cell r="E2809">
            <v>60</v>
          </cell>
          <cell r="F2809">
            <v>45779</v>
          </cell>
          <cell r="G2809" t="str">
            <v>（中铁广州局深圳公司西昭高速9标）四川省凉山彝族自治州西昌市西乡乡三百村</v>
          </cell>
          <cell r="H2809" t="str">
            <v>伍红林</v>
          </cell>
          <cell r="I2809">
            <v>18683860677</v>
          </cell>
        </row>
        <row r="2810">
          <cell r="A2810" t="str">
            <v>晋邦</v>
          </cell>
          <cell r="B2810" t="str">
            <v>盘螺</v>
          </cell>
          <cell r="C2810" t="str">
            <v>HRB400E Φ6</v>
          </cell>
          <cell r="D2810" t="str">
            <v>吨</v>
          </cell>
          <cell r="E2810">
            <v>12</v>
          </cell>
          <cell r="F2810">
            <v>45779</v>
          </cell>
          <cell r="G2810" t="str">
            <v>(五冶钢构医学科学产业园建设项目房建三部-管网总坪)四川省南充市顺庆区搬罾街道学府大道二段</v>
          </cell>
          <cell r="H2810" t="str">
            <v>郑林</v>
          </cell>
          <cell r="I2810">
            <v>18349955455</v>
          </cell>
        </row>
        <row r="2811">
          <cell r="A2811" t="str">
            <v>晋邦</v>
          </cell>
          <cell r="B2811" t="str">
            <v>盘螺</v>
          </cell>
          <cell r="C2811" t="str">
            <v>HRB400E Φ10</v>
          </cell>
          <cell r="D2811" t="str">
            <v>吨</v>
          </cell>
          <cell r="E2811">
            <v>10</v>
          </cell>
          <cell r="F2811">
            <v>45779</v>
          </cell>
          <cell r="G2811" t="str">
            <v>(五冶钢构医学科学产业园建设项目房建三部-管网总坪)四川省南充市顺庆区搬罾街道学府大道二段</v>
          </cell>
          <cell r="H2811" t="str">
            <v>郑林</v>
          </cell>
          <cell r="I2811">
            <v>18349955455</v>
          </cell>
        </row>
        <row r="2812">
          <cell r="A2812" t="str">
            <v>晋邦</v>
          </cell>
          <cell r="B2812" t="str">
            <v>螺纹钢</v>
          </cell>
          <cell r="C2812" t="str">
            <v>HRB400E Φ12 9m</v>
          </cell>
          <cell r="D2812" t="str">
            <v>吨</v>
          </cell>
          <cell r="E2812">
            <v>13</v>
          </cell>
          <cell r="F2812">
            <v>45779</v>
          </cell>
          <cell r="G2812" t="str">
            <v>(五冶钢构医学科学产业园建设项目房建三部-管网总坪)四川省南充市顺庆区搬罾街道学府大道二段</v>
          </cell>
          <cell r="H2812" t="str">
            <v>郑林</v>
          </cell>
          <cell r="I2812">
            <v>18349955455</v>
          </cell>
        </row>
        <row r="2813">
          <cell r="A2813" t="str">
            <v>泸钢</v>
          </cell>
          <cell r="B2813" t="str">
            <v>螺纹钢</v>
          </cell>
          <cell r="C2813" t="str">
            <v>HRB400E Φ14 9m</v>
          </cell>
          <cell r="D2813" t="str">
            <v>吨</v>
          </cell>
          <cell r="E2813">
            <v>3</v>
          </cell>
          <cell r="F2813">
            <v>45779</v>
          </cell>
          <cell r="G2813" t="str">
            <v>（五冶钢构宜宾高县月江镇建设项目）  四川省宜宾市高县月江镇刚记超市斜对面(还阳组团沪碳二期项目)</v>
          </cell>
          <cell r="H2813" t="str">
            <v>张朝亮</v>
          </cell>
          <cell r="I2813">
            <v>15228205853</v>
          </cell>
        </row>
        <row r="2814">
          <cell r="A2814" t="str">
            <v>泸钢</v>
          </cell>
          <cell r="B2814" t="str">
            <v>螺纹钢</v>
          </cell>
          <cell r="C2814" t="str">
            <v>HRB400E Φ18 9m</v>
          </cell>
          <cell r="D2814" t="str">
            <v>吨</v>
          </cell>
          <cell r="E2814">
            <v>6</v>
          </cell>
          <cell r="F2814">
            <v>45779</v>
          </cell>
          <cell r="G2814" t="str">
            <v>（五冶钢构宜宾高县月江镇建设项目）  四川省宜宾市高县月江镇刚记超市斜对面(还阳组团沪碳二期项目)</v>
          </cell>
          <cell r="H2814" t="str">
            <v>张朝亮</v>
          </cell>
          <cell r="I2814">
            <v>15228205853</v>
          </cell>
        </row>
        <row r="2815">
          <cell r="A2815" t="str">
            <v>泸钢</v>
          </cell>
          <cell r="B2815" t="str">
            <v>盘螺</v>
          </cell>
          <cell r="C2815" t="str">
            <v>HRB400E Φ10</v>
          </cell>
          <cell r="D2815" t="str">
            <v>吨</v>
          </cell>
          <cell r="E2815">
            <v>10</v>
          </cell>
          <cell r="F2815">
            <v>45779</v>
          </cell>
          <cell r="G2815" t="str">
            <v>(五冶钢构宜宾高县月江镇建设项目-2)四川省宜宾市高县月江镇高县宜宾保润汽车维修服务有限公司西南(S436西)(污水管网项目)</v>
          </cell>
          <cell r="H2815" t="str">
            <v>张朝亮</v>
          </cell>
          <cell r="I2815">
            <v>15228205853</v>
          </cell>
        </row>
        <row r="2816">
          <cell r="A2816" t="str">
            <v>泸钢</v>
          </cell>
          <cell r="B2816" t="str">
            <v>螺纹钢</v>
          </cell>
          <cell r="C2816" t="str">
            <v>HRB400E Φ16 9m</v>
          </cell>
          <cell r="D2816" t="str">
            <v>吨</v>
          </cell>
          <cell r="E2816">
            <v>18</v>
          </cell>
          <cell r="F2816">
            <v>45779</v>
          </cell>
          <cell r="G2816" t="str">
            <v>(五冶钢构宜宾高县月江镇建设项目-2)四川省宜宾市高县月江镇高县宜宾保润汽车维修服务有限公司西南(S436西)(污水管网项目)</v>
          </cell>
          <cell r="H2816" t="str">
            <v>张朝亮</v>
          </cell>
          <cell r="I2816">
            <v>15228205853</v>
          </cell>
        </row>
        <row r="2817">
          <cell r="A2817" t="str">
            <v>海南海控</v>
          </cell>
          <cell r="B2817" t="str">
            <v>盘圆</v>
          </cell>
          <cell r="C2817" t="str">
            <v>HPB300Ф8</v>
          </cell>
          <cell r="D2817" t="str">
            <v>吨</v>
          </cell>
          <cell r="E2817">
            <v>35</v>
          </cell>
          <cell r="F2817">
            <v>45779</v>
          </cell>
          <cell r="G2817" t="str">
            <v>（中铁一局四公司康新高速TJ1-1标雅加梗隧道）四川省甘孜州康定市雅加梗</v>
          </cell>
          <cell r="H2817" t="str">
            <v>范国义</v>
          </cell>
          <cell r="I2817">
            <v>15897676433</v>
          </cell>
        </row>
        <row r="2818">
          <cell r="A2818" t="str">
            <v>晋邦</v>
          </cell>
          <cell r="B2818" t="str">
            <v>盘螺</v>
          </cell>
          <cell r="C2818" t="str">
            <v>HRB400E Φ10</v>
          </cell>
          <cell r="D2818" t="str">
            <v>吨</v>
          </cell>
          <cell r="E2818">
            <v>35</v>
          </cell>
          <cell r="F2818">
            <v>45780</v>
          </cell>
          <cell r="G2818" t="str">
            <v>中铁建工集团贵州有限公司水城古镇改造工程(荷谐园三期)设计施工总承包项目部</v>
          </cell>
          <cell r="H2818" t="str">
            <v>陈国旺</v>
          </cell>
          <cell r="I2818">
            <v>18761662588</v>
          </cell>
        </row>
        <row r="2819">
          <cell r="A2819" t="str">
            <v>晋邦</v>
          </cell>
          <cell r="B2819" t="str">
            <v>螺纹钢</v>
          </cell>
          <cell r="C2819" t="str">
            <v>HRB400E Φ25 9m</v>
          </cell>
          <cell r="D2819" t="str">
            <v>吨</v>
          </cell>
          <cell r="E2819">
            <v>10</v>
          </cell>
          <cell r="F2819">
            <v>45780</v>
          </cell>
          <cell r="G2819" t="str">
            <v>（十九冶-华电重庆奉节）重庆市奉节县康乐镇七星村</v>
          </cell>
          <cell r="H2819" t="str">
            <v>岑甲乐</v>
          </cell>
          <cell r="I2819">
            <v>17349037782</v>
          </cell>
        </row>
        <row r="2820">
          <cell r="A2820" t="str">
            <v>达钢</v>
          </cell>
          <cell r="B2820" t="str">
            <v>螺纹钢</v>
          </cell>
          <cell r="C2820" t="str">
            <v>HRB400E Φ12 9m</v>
          </cell>
          <cell r="D2820" t="str">
            <v>吨</v>
          </cell>
          <cell r="E2820">
            <v>21</v>
          </cell>
          <cell r="F2820">
            <v>45780</v>
          </cell>
          <cell r="G2820" t="str">
            <v>（华西简阳西城嘉苑）四川省成都市简阳市简城街道高屋村</v>
          </cell>
          <cell r="H2820" t="str">
            <v>张瀚镭</v>
          </cell>
          <cell r="I2820">
            <v>15884666220</v>
          </cell>
        </row>
        <row r="2821">
          <cell r="A2821" t="str">
            <v>达钢</v>
          </cell>
          <cell r="B2821" t="str">
            <v>螺纹钢</v>
          </cell>
          <cell r="C2821" t="str">
            <v>HRB400E Φ14 9m</v>
          </cell>
          <cell r="D2821" t="str">
            <v>吨</v>
          </cell>
          <cell r="E2821">
            <v>9</v>
          </cell>
          <cell r="F2821">
            <v>45780</v>
          </cell>
          <cell r="G2821" t="str">
            <v>（华西简阳西城嘉苑）四川省成都市简阳市简城街道高屋村</v>
          </cell>
          <cell r="H2821" t="str">
            <v>张瀚镭</v>
          </cell>
          <cell r="I2821">
            <v>15884666220</v>
          </cell>
        </row>
        <row r="2822">
          <cell r="A2822" t="str">
            <v>达钢</v>
          </cell>
          <cell r="B2822" t="str">
            <v>螺纹钢</v>
          </cell>
          <cell r="C2822" t="str">
            <v>HRB400E Φ16 9m</v>
          </cell>
          <cell r="D2822" t="str">
            <v>吨</v>
          </cell>
          <cell r="E2822">
            <v>63</v>
          </cell>
          <cell r="F2822">
            <v>45780</v>
          </cell>
          <cell r="G2822" t="str">
            <v>（华西简阳西城嘉苑）四川省成都市简阳市简城街道高屋村</v>
          </cell>
          <cell r="H2822" t="str">
            <v>张瀚镭</v>
          </cell>
          <cell r="I2822">
            <v>15884666220</v>
          </cell>
        </row>
        <row r="2823">
          <cell r="A2823" t="str">
            <v>达钢</v>
          </cell>
          <cell r="B2823" t="str">
            <v>螺纹钢</v>
          </cell>
          <cell r="C2823" t="str">
            <v>HRB400E Φ20 9m</v>
          </cell>
          <cell r="D2823" t="str">
            <v>吨</v>
          </cell>
          <cell r="E2823">
            <v>9</v>
          </cell>
          <cell r="F2823">
            <v>45780</v>
          </cell>
          <cell r="G2823" t="str">
            <v>（华西简阳西城嘉苑）四川省成都市简阳市简城街道高屋村</v>
          </cell>
          <cell r="H2823" t="str">
            <v>张瀚镭</v>
          </cell>
          <cell r="I2823">
            <v>15884666220</v>
          </cell>
        </row>
        <row r="2824">
          <cell r="A2824" t="str">
            <v>达钢</v>
          </cell>
          <cell r="B2824" t="str">
            <v>螺纹钢</v>
          </cell>
          <cell r="C2824" t="str">
            <v>HRB400E Φ22 9m</v>
          </cell>
          <cell r="D2824" t="str">
            <v>吨</v>
          </cell>
          <cell r="E2824">
            <v>6</v>
          </cell>
          <cell r="F2824">
            <v>45780</v>
          </cell>
          <cell r="G2824" t="str">
            <v>（华西简阳西城嘉苑）四川省成都市简阳市简城街道高屋村</v>
          </cell>
          <cell r="H2824" t="str">
            <v>张瀚镭</v>
          </cell>
          <cell r="I2824">
            <v>15884666220</v>
          </cell>
        </row>
        <row r="2825">
          <cell r="A2825" t="str">
            <v>达钢</v>
          </cell>
          <cell r="B2825" t="str">
            <v>螺纹钢</v>
          </cell>
          <cell r="C2825" t="str">
            <v>HRB400E Φ12 9m</v>
          </cell>
          <cell r="D2825" t="str">
            <v>吨</v>
          </cell>
          <cell r="E2825">
            <v>21</v>
          </cell>
          <cell r="F2825">
            <v>45780</v>
          </cell>
          <cell r="G2825" t="str">
            <v>（商投建工达州中医药科技园-4工区-11号楼）达州市通川区达州中医药职业学院犀牛大道北段</v>
          </cell>
          <cell r="H2825" t="str">
            <v>张扬</v>
          </cell>
          <cell r="I2825">
            <v>18381904567</v>
          </cell>
        </row>
        <row r="2826">
          <cell r="A2826" t="str">
            <v>达钢</v>
          </cell>
          <cell r="B2826" t="str">
            <v>螺纹钢</v>
          </cell>
          <cell r="C2826" t="str">
            <v>HRB400E Φ18 9m</v>
          </cell>
          <cell r="D2826" t="str">
            <v>吨</v>
          </cell>
          <cell r="E2826">
            <v>30</v>
          </cell>
          <cell r="F2826">
            <v>45780</v>
          </cell>
          <cell r="G2826" t="str">
            <v>（商投建工达州中医药科技园-4工区-11号楼）达州市通川区达州中医药职业学院犀牛大道北段</v>
          </cell>
          <cell r="H2826" t="str">
            <v>张扬</v>
          </cell>
          <cell r="I2826">
            <v>18381904567</v>
          </cell>
        </row>
        <row r="2827">
          <cell r="A2827" t="str">
            <v>达钢</v>
          </cell>
          <cell r="B2827" t="str">
            <v>高线</v>
          </cell>
          <cell r="C2827" t="str">
            <v>HPB300 Φ8</v>
          </cell>
          <cell r="D2827" t="str">
            <v>吨</v>
          </cell>
          <cell r="E2827">
            <v>2.5</v>
          </cell>
          <cell r="F2827">
            <v>45780</v>
          </cell>
          <cell r="G2827" t="str">
            <v>(五冶钢构医学科学产业园建设项目房建二部-网羽馆（6-5）)四川省南充市顺庆区搬罾街道学府大道二段</v>
          </cell>
          <cell r="H2827" t="str">
            <v>安南</v>
          </cell>
          <cell r="I2827">
            <v>19950525030</v>
          </cell>
        </row>
        <row r="2828">
          <cell r="A2828" t="str">
            <v>达钢</v>
          </cell>
          <cell r="B2828" t="str">
            <v>螺纹钢</v>
          </cell>
          <cell r="C2828" t="str">
            <v>HRB400E Φ12 9m</v>
          </cell>
          <cell r="D2828" t="str">
            <v>吨</v>
          </cell>
          <cell r="E2828">
            <v>33</v>
          </cell>
          <cell r="F2828">
            <v>45780</v>
          </cell>
          <cell r="G2828" t="str">
            <v>(五冶钢构医学科学产业园建设项目房建二部-网羽馆（6-5）)四川省南充市顺庆区搬罾街道学府大道二段</v>
          </cell>
          <cell r="H2828" t="str">
            <v>安南</v>
          </cell>
          <cell r="I2828">
            <v>19950525030</v>
          </cell>
        </row>
        <row r="2829">
          <cell r="A2829" t="str">
            <v>达钢</v>
          </cell>
          <cell r="B2829" t="str">
            <v>螺纹钢</v>
          </cell>
          <cell r="C2829" t="str">
            <v>HRB500EФ14*9m</v>
          </cell>
          <cell r="D2829" t="str">
            <v>吨</v>
          </cell>
          <cell r="E2829">
            <v>30</v>
          </cell>
          <cell r="F2829">
            <v>45780</v>
          </cell>
          <cell r="G2829" t="str">
            <v>（中核中原-温江北林医养综合体项目）四川省成都市温江区万春大道第三人民医院东</v>
          </cell>
          <cell r="H2829" t="str">
            <v>蔡杰</v>
          </cell>
          <cell r="I2829">
            <v>18875129329</v>
          </cell>
        </row>
        <row r="2830">
          <cell r="A2830" t="str">
            <v>达钢</v>
          </cell>
          <cell r="B2830" t="str">
            <v>螺纹钢</v>
          </cell>
          <cell r="C2830" t="str">
            <v>HRB500EФ16*9m</v>
          </cell>
          <cell r="D2830" t="str">
            <v>吨</v>
          </cell>
          <cell r="E2830">
            <v>30</v>
          </cell>
          <cell r="F2830">
            <v>45780</v>
          </cell>
          <cell r="G2830" t="str">
            <v>（中核中原-温江北林医养综合体项目）四川省成都市温江区万春大道第三人民医院东</v>
          </cell>
          <cell r="H2830" t="str">
            <v>蔡杰</v>
          </cell>
          <cell r="I2830">
            <v>18875129329</v>
          </cell>
        </row>
        <row r="2831">
          <cell r="A2831" t="str">
            <v>达钢</v>
          </cell>
          <cell r="B2831" t="str">
            <v>螺纹钢</v>
          </cell>
          <cell r="C2831" t="str">
            <v>HRB500EФ28*12m</v>
          </cell>
          <cell r="D2831" t="str">
            <v>吨</v>
          </cell>
          <cell r="E2831">
            <v>12</v>
          </cell>
          <cell r="F2831">
            <v>45780</v>
          </cell>
          <cell r="G2831" t="str">
            <v>（中核中原-温江北林医养综合体项目）四川省成都市温江区万春大道第三人民医院东</v>
          </cell>
          <cell r="H2831" t="str">
            <v>蔡杰</v>
          </cell>
          <cell r="I2831">
            <v>18875129329</v>
          </cell>
        </row>
        <row r="2832">
          <cell r="A2832" t="str">
            <v>达钢</v>
          </cell>
          <cell r="B2832" t="str">
            <v>螺纹钢</v>
          </cell>
          <cell r="C2832" t="str">
            <v>HRB400E Φ32 9m</v>
          </cell>
          <cell r="D2832" t="str">
            <v>吨</v>
          </cell>
          <cell r="E2832">
            <v>18</v>
          </cell>
          <cell r="F2832">
            <v>45780</v>
          </cell>
          <cell r="G2832" t="str">
            <v>（十九冶-华电重庆奉节）重庆市奉节县康乐镇七星村</v>
          </cell>
          <cell r="H2832" t="str">
            <v>岑甲乐</v>
          </cell>
          <cell r="I2832">
            <v>17349037782</v>
          </cell>
        </row>
        <row r="2833">
          <cell r="A2833" t="str">
            <v>达钢</v>
          </cell>
          <cell r="B2833" t="str">
            <v>盘螺</v>
          </cell>
          <cell r="C2833" t="str">
            <v>HRB400E Φ8</v>
          </cell>
          <cell r="D2833" t="str">
            <v>吨</v>
          </cell>
          <cell r="E2833">
            <v>37.5</v>
          </cell>
          <cell r="F2833">
            <v>45780</v>
          </cell>
          <cell r="G2833" t="str">
            <v>（十九冶-华电重庆奉节）重庆市奉节县康乐镇七星村</v>
          </cell>
          <cell r="H2833" t="str">
            <v>岑甲乐</v>
          </cell>
          <cell r="I2833">
            <v>17349037782</v>
          </cell>
        </row>
        <row r="2834">
          <cell r="A2834" t="str">
            <v>达钢</v>
          </cell>
          <cell r="B2834" t="str">
            <v>螺纹钢</v>
          </cell>
          <cell r="C2834" t="str">
            <v>HRB400E Φ12 9m</v>
          </cell>
          <cell r="D2834" t="str">
            <v>吨</v>
          </cell>
          <cell r="E2834">
            <v>9</v>
          </cell>
          <cell r="F2834">
            <v>45780</v>
          </cell>
          <cell r="G2834" t="str">
            <v>（十九冶-华电重庆奉节）重庆市奉节县康乐镇七星村</v>
          </cell>
          <cell r="H2834" t="str">
            <v>岑甲乐</v>
          </cell>
          <cell r="I2834">
            <v>17349037782</v>
          </cell>
        </row>
        <row r="2835">
          <cell r="A2835" t="str">
            <v>达钢</v>
          </cell>
          <cell r="B2835" t="str">
            <v>螺纹钢</v>
          </cell>
          <cell r="C2835" t="str">
            <v>HRB400E Φ14 9m</v>
          </cell>
          <cell r="D2835" t="str">
            <v>吨</v>
          </cell>
          <cell r="E2835">
            <v>15</v>
          </cell>
          <cell r="F2835">
            <v>45780</v>
          </cell>
          <cell r="G2835" t="str">
            <v>（十九冶-华电重庆奉节）重庆市奉节县康乐镇七星村</v>
          </cell>
          <cell r="H2835" t="str">
            <v>岑甲乐</v>
          </cell>
          <cell r="I2835">
            <v>17349037782</v>
          </cell>
        </row>
        <row r="2836">
          <cell r="A2836" t="str">
            <v>达钢</v>
          </cell>
          <cell r="B2836" t="str">
            <v>螺纹钢</v>
          </cell>
          <cell r="C2836" t="str">
            <v>HRB400E Φ16 9m</v>
          </cell>
          <cell r="D2836" t="str">
            <v>吨</v>
          </cell>
          <cell r="E2836">
            <v>9</v>
          </cell>
          <cell r="F2836">
            <v>45780</v>
          </cell>
          <cell r="G2836" t="str">
            <v>（十九冶-华电重庆奉节）重庆市奉节县康乐镇七星村</v>
          </cell>
          <cell r="H2836" t="str">
            <v>岑甲乐</v>
          </cell>
          <cell r="I2836">
            <v>17349037782</v>
          </cell>
        </row>
        <row r="2837">
          <cell r="A2837" t="str">
            <v>达钢</v>
          </cell>
          <cell r="B2837" t="str">
            <v>螺纹钢</v>
          </cell>
          <cell r="C2837" t="str">
            <v>HRB400E Φ20 9m</v>
          </cell>
          <cell r="D2837" t="str">
            <v>吨</v>
          </cell>
          <cell r="E2837">
            <v>21</v>
          </cell>
          <cell r="F2837">
            <v>45780</v>
          </cell>
          <cell r="G2837" t="str">
            <v>（十九冶-华电重庆奉节）重庆市奉节县康乐镇七星村</v>
          </cell>
          <cell r="H2837" t="str">
            <v>岑甲乐</v>
          </cell>
          <cell r="I2837">
            <v>17349037782</v>
          </cell>
        </row>
        <row r="2838">
          <cell r="A2838" t="str">
            <v>达钢</v>
          </cell>
          <cell r="B2838" t="str">
            <v>螺纹钢</v>
          </cell>
          <cell r="C2838" t="str">
            <v>HRB400E Φ22 9m</v>
          </cell>
          <cell r="D2838" t="str">
            <v>吨</v>
          </cell>
          <cell r="E2838">
            <v>36</v>
          </cell>
          <cell r="F2838">
            <v>45780</v>
          </cell>
          <cell r="G2838" t="str">
            <v>（十九冶-华电重庆奉节）重庆市奉节县康乐镇七星村</v>
          </cell>
          <cell r="H2838" t="str">
            <v>岑甲乐</v>
          </cell>
          <cell r="I2838">
            <v>17349037782</v>
          </cell>
        </row>
        <row r="2839">
          <cell r="A2839" t="str">
            <v>达钢</v>
          </cell>
          <cell r="B2839" t="str">
            <v>螺纹钢</v>
          </cell>
          <cell r="C2839" t="str">
            <v>HRB500EФ25*9m</v>
          </cell>
          <cell r="D2839" t="str">
            <v>吨</v>
          </cell>
          <cell r="E2839">
            <v>30</v>
          </cell>
          <cell r="F2839">
            <v>45781</v>
          </cell>
          <cell r="G2839" t="str">
            <v>（中核中原-温江北林医养综合体项目）四川省成都市温江区万春大道第三人民医院东</v>
          </cell>
          <cell r="H2839" t="str">
            <v>蔡杰</v>
          </cell>
          <cell r="I2839">
            <v>18875129329</v>
          </cell>
        </row>
        <row r="2840">
          <cell r="A2840" t="str">
            <v>达钢</v>
          </cell>
          <cell r="B2840" t="str">
            <v>螺纹钢</v>
          </cell>
          <cell r="C2840" t="str">
            <v>HRB500EФ25*12m</v>
          </cell>
          <cell r="D2840" t="str">
            <v>吨</v>
          </cell>
          <cell r="E2840">
            <v>5</v>
          </cell>
          <cell r="F2840">
            <v>45781</v>
          </cell>
          <cell r="G2840" t="str">
            <v>（中核中原-温江北林医养综合体项目）四川省成都市温江区万春大道第三人民医院东</v>
          </cell>
          <cell r="H2840" t="str">
            <v>蔡杰</v>
          </cell>
          <cell r="I2840">
            <v>18875129329</v>
          </cell>
        </row>
        <row r="2841">
          <cell r="A2841" t="str">
            <v>德胜</v>
          </cell>
          <cell r="B2841" t="str">
            <v>螺纹钢</v>
          </cell>
          <cell r="C2841" t="str">
            <v>HRB400EФ18*9m</v>
          </cell>
          <cell r="D2841" t="str">
            <v>吨</v>
          </cell>
          <cell r="E2841">
            <v>35</v>
          </cell>
          <cell r="F2841">
            <v>45781</v>
          </cell>
          <cell r="G2841" t="str">
            <v>（中铁六局呼和公司康新高速TJ4-2标）四川省甘孜藏族自治州康定市新都桥镇东俄罗三村中建八局搅拌站旁</v>
          </cell>
          <cell r="H2841" t="str">
            <v>王坤</v>
          </cell>
          <cell r="I2841">
            <v>15647490007</v>
          </cell>
        </row>
        <row r="2842">
          <cell r="A2842" t="str">
            <v>泸钢</v>
          </cell>
          <cell r="B2842" t="str">
            <v>高线</v>
          </cell>
          <cell r="C2842" t="str">
            <v>HPB300 Φ10</v>
          </cell>
          <cell r="D2842" t="str">
            <v>吨</v>
          </cell>
          <cell r="E2842">
            <v>2.5</v>
          </cell>
          <cell r="F2842">
            <v>45781</v>
          </cell>
          <cell r="G2842" t="str">
            <v>（四川商建-射洪城乡一体化项目）遂宁市射洪市忠新幼儿园北侧约220米新溪小区</v>
          </cell>
          <cell r="H2842" t="str">
            <v>柏子刚</v>
          </cell>
          <cell r="I2842">
            <v>15692885305</v>
          </cell>
        </row>
        <row r="2843">
          <cell r="A2843" t="str">
            <v>泸钢</v>
          </cell>
          <cell r="B2843" t="str">
            <v>盘螺</v>
          </cell>
          <cell r="C2843" t="str">
            <v>HRB400E Φ10</v>
          </cell>
          <cell r="D2843" t="str">
            <v>吨</v>
          </cell>
          <cell r="E2843">
            <v>32.5</v>
          </cell>
          <cell r="F2843">
            <v>45781</v>
          </cell>
          <cell r="G2843" t="str">
            <v>（四川商建-射洪城乡一体化项目）遂宁市射洪市忠新幼儿园北侧约220米新溪小区</v>
          </cell>
          <cell r="H2843" t="str">
            <v>柏子刚</v>
          </cell>
          <cell r="I2843">
            <v>15692885305</v>
          </cell>
        </row>
        <row r="2844">
          <cell r="A2844" t="str">
            <v>泸钢</v>
          </cell>
          <cell r="B2844" t="str">
            <v>盘螺</v>
          </cell>
          <cell r="C2844" t="str">
            <v>HRB400E Φ6</v>
          </cell>
          <cell r="D2844" t="str">
            <v>吨</v>
          </cell>
          <cell r="E2844">
            <v>15</v>
          </cell>
          <cell r="F2844">
            <v>45781</v>
          </cell>
          <cell r="G2844" t="str">
            <v>（五冶钢构宜宾高县月江镇建设项目）  四川省宜宾市高县月江镇刚记超市斜对面(还阳组团沪碳二期项目)</v>
          </cell>
          <cell r="H2844" t="str">
            <v>张朝亮</v>
          </cell>
          <cell r="I2844">
            <v>15228205853</v>
          </cell>
        </row>
        <row r="2845">
          <cell r="A2845" t="str">
            <v>泸钢</v>
          </cell>
          <cell r="B2845" t="str">
            <v>盘螺</v>
          </cell>
          <cell r="C2845" t="str">
            <v>HRB400E Φ8</v>
          </cell>
          <cell r="D2845" t="str">
            <v>吨</v>
          </cell>
          <cell r="E2845">
            <v>20</v>
          </cell>
          <cell r="F2845">
            <v>45781</v>
          </cell>
          <cell r="G2845" t="str">
            <v>（五冶钢构宜宾高县月江镇建设项目）  四川省宜宾市高县月江镇刚记超市斜对面(还阳组团沪碳二期项目)</v>
          </cell>
          <cell r="H2845" t="str">
            <v>张朝亮</v>
          </cell>
          <cell r="I2845">
            <v>15228205853</v>
          </cell>
        </row>
        <row r="2846">
          <cell r="A2846" t="str">
            <v>泸钢</v>
          </cell>
          <cell r="B2846" t="str">
            <v>螺纹钢</v>
          </cell>
          <cell r="C2846" t="str">
            <v>HRB400E Φ12×9米</v>
          </cell>
          <cell r="D2846" t="str">
            <v>吨</v>
          </cell>
          <cell r="E2846">
            <v>70</v>
          </cell>
          <cell r="F2846">
            <v>45781</v>
          </cell>
          <cell r="G2846" t="str">
            <v>（自永1标八局二分公司钢筋棚）四川省自贡市大安区牛佛镇</v>
          </cell>
          <cell r="H2846" t="str">
            <v>沈维良</v>
          </cell>
          <cell r="I2846">
            <v>18980505177</v>
          </cell>
        </row>
        <row r="2847">
          <cell r="A2847" t="str">
            <v>泸钢</v>
          </cell>
          <cell r="B2847" t="str">
            <v>螺纹钢</v>
          </cell>
          <cell r="C2847" t="str">
            <v>HRB400E Φ14×9米</v>
          </cell>
          <cell r="D2847" t="str">
            <v>吨</v>
          </cell>
          <cell r="E2847">
            <v>35</v>
          </cell>
          <cell r="F2847">
            <v>45781</v>
          </cell>
          <cell r="G2847" t="str">
            <v>（自永1标八局二分公司钢筋棚）四川省自贡市大安区牛佛镇</v>
          </cell>
          <cell r="H2847" t="str">
            <v>沈维良</v>
          </cell>
          <cell r="I2847">
            <v>18980505177</v>
          </cell>
        </row>
        <row r="2848">
          <cell r="A2848" t="str">
            <v>泸钢</v>
          </cell>
          <cell r="B2848" t="str">
            <v>螺纹钢</v>
          </cell>
          <cell r="C2848" t="str">
            <v>HRB400E Φ16×9米</v>
          </cell>
          <cell r="D2848" t="str">
            <v>吨</v>
          </cell>
          <cell r="E2848">
            <v>105</v>
          </cell>
          <cell r="F2848">
            <v>45781</v>
          </cell>
          <cell r="G2848" t="str">
            <v>（自永1标八局二分公司钢筋棚）四川省自贡市大安区牛佛镇</v>
          </cell>
          <cell r="H2848" t="str">
            <v>沈维良</v>
          </cell>
          <cell r="I2848">
            <v>18980505177</v>
          </cell>
        </row>
        <row r="2849">
          <cell r="A2849" t="str">
            <v>泸钢</v>
          </cell>
          <cell r="B2849" t="str">
            <v>螺纹钢</v>
          </cell>
          <cell r="C2849" t="str">
            <v>HRB400E Φ20×9米</v>
          </cell>
          <cell r="D2849" t="str">
            <v>吨</v>
          </cell>
          <cell r="E2849">
            <v>70</v>
          </cell>
          <cell r="F2849">
            <v>45781</v>
          </cell>
          <cell r="G2849" t="str">
            <v>（自永1标八局二分公司钢筋棚）四川省自贡市大安区牛佛镇</v>
          </cell>
          <cell r="H2849" t="str">
            <v>沈维良</v>
          </cell>
          <cell r="I2849">
            <v>18980505177</v>
          </cell>
        </row>
        <row r="2850">
          <cell r="A2850" t="str">
            <v>泸钢</v>
          </cell>
          <cell r="B2850" t="str">
            <v>螺纹钢</v>
          </cell>
          <cell r="C2850" t="str">
            <v>HRB500E Φ28×9米</v>
          </cell>
          <cell r="D2850" t="str">
            <v>吨</v>
          </cell>
          <cell r="E2850">
            <v>35</v>
          </cell>
          <cell r="F2850">
            <v>45781</v>
          </cell>
          <cell r="G2850" t="str">
            <v>（自永1标八局二分公司钢筋棚）四川省自贡市大安区牛佛镇</v>
          </cell>
          <cell r="H2850" t="str">
            <v>沈维良</v>
          </cell>
          <cell r="I2850">
            <v>18980505177</v>
          </cell>
        </row>
        <row r="2851">
          <cell r="A2851" t="str">
            <v>德胜</v>
          </cell>
          <cell r="B2851" t="str">
            <v>螺纹钢</v>
          </cell>
          <cell r="C2851" t="str">
            <v>HRB500EФ28*9m</v>
          </cell>
          <cell r="D2851" t="str">
            <v>吨</v>
          </cell>
          <cell r="E2851">
            <v>20</v>
          </cell>
          <cell r="F2851">
            <v>45781</v>
          </cell>
          <cell r="G2851" t="str">
            <v>（中核中原-温江北林医养综合体项目）四川省成都市温江区万春大道第三人民医院东</v>
          </cell>
          <cell r="H2851" t="str">
            <v>蔡杰</v>
          </cell>
          <cell r="I2851">
            <v>18875129329</v>
          </cell>
        </row>
        <row r="2852">
          <cell r="A2852" t="str">
            <v>德胜</v>
          </cell>
          <cell r="B2852" t="str">
            <v>螺纹钢</v>
          </cell>
          <cell r="C2852" t="str">
            <v>HRB500EФ22*12m</v>
          </cell>
          <cell r="D2852" t="str">
            <v>吨</v>
          </cell>
          <cell r="E2852">
            <v>20</v>
          </cell>
          <cell r="F2852">
            <v>45781</v>
          </cell>
          <cell r="G2852" t="str">
            <v>（中核中原-温江北林医养综合体项目）四川省成都市温江区万春大道第三人民医院东</v>
          </cell>
          <cell r="H2852" t="str">
            <v>蔡杰</v>
          </cell>
          <cell r="I2852">
            <v>18875129329</v>
          </cell>
        </row>
        <row r="2853">
          <cell r="A2853" t="str">
            <v>德胜</v>
          </cell>
          <cell r="B2853" t="str">
            <v>螺纹钢</v>
          </cell>
          <cell r="C2853" t="str">
            <v>HRB500EФ25*12m</v>
          </cell>
          <cell r="D2853" t="str">
            <v>吨</v>
          </cell>
          <cell r="E2853">
            <v>10</v>
          </cell>
          <cell r="F2853">
            <v>45781</v>
          </cell>
          <cell r="G2853" t="str">
            <v>（中核中原-温江北林医养综合体项目）四川省成都市温江区万春大道第三人民医院东</v>
          </cell>
          <cell r="H2853" t="str">
            <v>蔡杰</v>
          </cell>
          <cell r="I2853">
            <v>18875129329</v>
          </cell>
        </row>
        <row r="2854">
          <cell r="A2854" t="str">
            <v>德胜</v>
          </cell>
          <cell r="B2854" t="str">
            <v>螺纹钢</v>
          </cell>
          <cell r="C2854" t="str">
            <v>HRB400EФ20*12m</v>
          </cell>
          <cell r="D2854" t="str">
            <v>吨</v>
          </cell>
          <cell r="E2854">
            <v>4</v>
          </cell>
          <cell r="F2854">
            <v>45781</v>
          </cell>
          <cell r="G2854" t="str">
            <v>（中核中原-温江北林医养综合体项目）四川省成都市温江区万春大道第三人民医院东</v>
          </cell>
          <cell r="H2854" t="str">
            <v>蔡杰</v>
          </cell>
          <cell r="I2854">
            <v>18875129329</v>
          </cell>
        </row>
        <row r="2855">
          <cell r="A2855" t="str">
            <v>德胜</v>
          </cell>
          <cell r="B2855" t="str">
            <v>螺纹钢</v>
          </cell>
          <cell r="C2855" t="str">
            <v>HRB400EФ22*12m</v>
          </cell>
          <cell r="D2855" t="str">
            <v>吨</v>
          </cell>
          <cell r="E2855">
            <v>6</v>
          </cell>
          <cell r="F2855">
            <v>45781</v>
          </cell>
          <cell r="G2855" t="str">
            <v>（中核中原-温江北林医养综合体项目）四川省成都市温江区万春大道第三人民医院东</v>
          </cell>
          <cell r="H2855" t="str">
            <v>蔡杰</v>
          </cell>
          <cell r="I2855">
            <v>18875129329</v>
          </cell>
        </row>
        <row r="2856">
          <cell r="A2856" t="str">
            <v>德胜</v>
          </cell>
          <cell r="B2856" t="str">
            <v>螺纹钢</v>
          </cell>
          <cell r="C2856" t="str">
            <v>HRB400EФ25*12m</v>
          </cell>
          <cell r="D2856" t="str">
            <v>吨</v>
          </cell>
          <cell r="E2856">
            <v>10</v>
          </cell>
          <cell r="F2856">
            <v>45781</v>
          </cell>
          <cell r="G2856" t="str">
            <v>（中核中原-温江北林医养综合体项目）四川省成都市温江区万春大道第三人民医院东</v>
          </cell>
          <cell r="H2856" t="str">
            <v>蔡杰</v>
          </cell>
          <cell r="I2856">
            <v>18875129329</v>
          </cell>
        </row>
        <row r="2857">
          <cell r="A2857" t="str">
            <v>晋邦</v>
          </cell>
          <cell r="B2857" t="str">
            <v>螺纹钢</v>
          </cell>
          <cell r="C2857" t="str">
            <v>HRB400E Φ12 9m</v>
          </cell>
          <cell r="D2857" t="str">
            <v>吨</v>
          </cell>
          <cell r="E2857">
            <v>18</v>
          </cell>
          <cell r="F2857">
            <v>45781</v>
          </cell>
          <cell r="G2857" t="str">
            <v>（十九冶-江龙高速一分部）重庆市云阳县X886附近中国十九冶开云高速项目总包部西98米*复兴互通预制梁场</v>
          </cell>
          <cell r="H2857" t="str">
            <v>吴章红</v>
          </cell>
          <cell r="I2857">
            <v>18628165772</v>
          </cell>
        </row>
        <row r="2858">
          <cell r="A2858" t="str">
            <v>晋邦</v>
          </cell>
          <cell r="B2858" t="str">
            <v>螺纹钢</v>
          </cell>
          <cell r="C2858" t="str">
            <v>HRB400E Φ16 9m</v>
          </cell>
          <cell r="D2858" t="str">
            <v>吨</v>
          </cell>
          <cell r="E2858">
            <v>18</v>
          </cell>
          <cell r="F2858">
            <v>45781</v>
          </cell>
          <cell r="G2858" t="str">
            <v>（十九冶-江龙高速一分部）重庆市云阳县X886附近中国十九冶开云高速项目总包部西98米*复兴互通预制梁场</v>
          </cell>
          <cell r="H2858" t="str">
            <v>吴章红</v>
          </cell>
          <cell r="I2858">
            <v>18628165772</v>
          </cell>
        </row>
        <row r="2859">
          <cell r="A2859" t="str">
            <v>达钢</v>
          </cell>
          <cell r="B2859" t="str">
            <v>螺纹钢</v>
          </cell>
          <cell r="C2859" t="str">
            <v>HRB400E Φ25 9m</v>
          </cell>
          <cell r="D2859" t="str">
            <v>吨</v>
          </cell>
          <cell r="E2859">
            <v>10</v>
          </cell>
          <cell r="F2859">
            <v>45783</v>
          </cell>
          <cell r="G2859" t="str">
            <v>（十九冶-华电重庆奉节）重庆市奉节县康乐镇七星村</v>
          </cell>
          <cell r="H2859" t="str">
            <v>岑甲乐</v>
          </cell>
          <cell r="I2859">
            <v>17349037782</v>
          </cell>
        </row>
        <row r="2860">
          <cell r="A2860" t="str">
            <v>达钢</v>
          </cell>
          <cell r="B2860" t="str">
            <v>螺纹钢</v>
          </cell>
          <cell r="C2860" t="str">
            <v>HRB400E Φ32 9m</v>
          </cell>
          <cell r="D2860" t="str">
            <v>吨</v>
          </cell>
          <cell r="E2860">
            <v>130</v>
          </cell>
          <cell r="F2860">
            <v>45783</v>
          </cell>
          <cell r="G2860" t="str">
            <v>（十九冶-华电重庆奉节）重庆市奉节县康乐镇七星村</v>
          </cell>
          <cell r="H2860" t="str">
            <v>岑甲乐</v>
          </cell>
          <cell r="I2860">
            <v>17349037782</v>
          </cell>
        </row>
        <row r="2861">
          <cell r="A2861" t="str">
            <v>达钢</v>
          </cell>
          <cell r="B2861" t="str">
            <v>直螺纹</v>
          </cell>
          <cell r="C2861" t="str">
            <v>HRB400E Φ12 9m</v>
          </cell>
          <cell r="D2861" t="str">
            <v>吨</v>
          </cell>
          <cell r="E2861">
            <v>33</v>
          </cell>
          <cell r="F2861">
            <v>45783</v>
          </cell>
          <cell r="G2861" t="str">
            <v>（十九冶-江龙高速三分部）重庆市云阳县龙角镇*皮家营梁场</v>
          </cell>
          <cell r="H2861" t="str">
            <v>任海军</v>
          </cell>
          <cell r="I2861">
            <v>17725037830</v>
          </cell>
        </row>
        <row r="2862">
          <cell r="A2862" t="str">
            <v>达钢</v>
          </cell>
          <cell r="B2862" t="str">
            <v>直螺纹</v>
          </cell>
          <cell r="C2862" t="str">
            <v>HRB400E Φ25 9m</v>
          </cell>
          <cell r="D2862" t="str">
            <v>吨</v>
          </cell>
          <cell r="E2862">
            <v>2.5</v>
          </cell>
          <cell r="F2862">
            <v>45783</v>
          </cell>
          <cell r="G2862" t="str">
            <v>（十九冶-江龙高速三分部）重庆市云阳县龙角镇*皮家营梁场</v>
          </cell>
          <cell r="H2862" t="str">
            <v>任海军</v>
          </cell>
          <cell r="I2862">
            <v>17725037830</v>
          </cell>
        </row>
        <row r="2863">
          <cell r="A2863" t="str">
            <v>达钢</v>
          </cell>
          <cell r="B2863" t="str">
            <v>直螺纹</v>
          </cell>
          <cell r="C2863" t="str">
            <v>HRB400E Φ12 9m</v>
          </cell>
          <cell r="D2863" t="str">
            <v>吨</v>
          </cell>
          <cell r="E2863">
            <v>65</v>
          </cell>
          <cell r="F2863">
            <v>45783</v>
          </cell>
          <cell r="G2863" t="str">
            <v>（十九冶-江龙高速三分部）重庆市云阳县蔈草镇三坵田*小尖山梁场</v>
          </cell>
          <cell r="H2863" t="str">
            <v>任海军</v>
          </cell>
          <cell r="I2863">
            <v>17725037830</v>
          </cell>
        </row>
        <row r="2864">
          <cell r="A2864" t="str">
            <v>达钢</v>
          </cell>
          <cell r="B2864" t="str">
            <v>直螺纹</v>
          </cell>
          <cell r="C2864" t="str">
            <v>HRB400E Φ20 9m</v>
          </cell>
          <cell r="D2864" t="str">
            <v>吨</v>
          </cell>
          <cell r="E2864">
            <v>5</v>
          </cell>
          <cell r="F2864">
            <v>45783</v>
          </cell>
          <cell r="G2864" t="str">
            <v>（十九冶-江龙高速三分部）重庆市云阳县蔈草镇三坵田*小尖山梁场</v>
          </cell>
          <cell r="H2864" t="str">
            <v>任海军</v>
          </cell>
          <cell r="I2864">
            <v>17725037830</v>
          </cell>
        </row>
        <row r="2865">
          <cell r="A2865" t="str">
            <v>陕钢</v>
          </cell>
          <cell r="B2865" t="str">
            <v>盘螺</v>
          </cell>
          <cell r="C2865" t="str">
            <v>HRB400E Φ12</v>
          </cell>
          <cell r="D2865" t="str">
            <v>吨</v>
          </cell>
          <cell r="E2865">
            <v>35</v>
          </cell>
          <cell r="F2865">
            <v>45783</v>
          </cell>
          <cell r="G2865" t="str">
            <v>（中铁三局-铜资高速1标）四川省资阳市安岳县石羊镇猫坝村2#钢筋场</v>
          </cell>
          <cell r="H2865" t="str">
            <v>王雪</v>
          </cell>
          <cell r="I2865">
            <v>18729676589</v>
          </cell>
        </row>
        <row r="2866">
          <cell r="A2866" t="str">
            <v>陕钢</v>
          </cell>
          <cell r="B2866" t="str">
            <v>高线</v>
          </cell>
          <cell r="C2866" t="str">
            <v>HPB300Φ12</v>
          </cell>
          <cell r="D2866" t="str">
            <v>吨</v>
          </cell>
          <cell r="E2866">
            <v>35</v>
          </cell>
          <cell r="F2866">
            <v>45783</v>
          </cell>
          <cell r="G2866" t="str">
            <v>（中铁广州局-成渝扩容2标）四川省资阳市雁江区堪嘉镇陈家湾刘家湾大桥桥头</v>
          </cell>
          <cell r="H2866" t="str">
            <v>刘沛琦</v>
          </cell>
          <cell r="I2866">
            <v>18011784798</v>
          </cell>
        </row>
        <row r="2867">
          <cell r="A2867" t="str">
            <v>德胜</v>
          </cell>
          <cell r="B2867" t="str">
            <v>螺纹钢</v>
          </cell>
          <cell r="C2867" t="str">
            <v>HRB400E Φ18 9m</v>
          </cell>
          <cell r="D2867" t="str">
            <v>吨</v>
          </cell>
          <cell r="E2867">
            <v>20</v>
          </cell>
          <cell r="F2867">
            <v>45783</v>
          </cell>
          <cell r="G2867" t="str">
            <v>(宜宾兴港三江新区长江工业园建设项目-3#8#土建)宜宾市翠屏区宜宾汽车零部件配套产业基地(纬五路南)</v>
          </cell>
          <cell r="H2867" t="str">
            <v>严石林</v>
          </cell>
          <cell r="I2867">
            <v>15924731822</v>
          </cell>
        </row>
        <row r="2868">
          <cell r="A2868" t="str">
            <v>德胜</v>
          </cell>
          <cell r="B2868" t="str">
            <v>螺纹钢</v>
          </cell>
          <cell r="C2868" t="str">
            <v>HRB500E Φ22 12m</v>
          </cell>
          <cell r="D2868" t="str">
            <v>吨</v>
          </cell>
          <cell r="E2868">
            <v>15</v>
          </cell>
          <cell r="F2868">
            <v>45783</v>
          </cell>
          <cell r="G2868" t="str">
            <v>(宜宾兴港三江新区长江工业园建设项目-3#8#土建)宜宾市翠屏区宜宾汽车零部件配套产业基地(纬五路南)</v>
          </cell>
          <cell r="H2868" t="str">
            <v>严石林</v>
          </cell>
          <cell r="I2868">
            <v>15924731822</v>
          </cell>
        </row>
        <row r="2869">
          <cell r="A2869" t="str">
            <v>陕钢</v>
          </cell>
          <cell r="B2869" t="str">
            <v>盘螺</v>
          </cell>
          <cell r="C2869" t="str">
            <v>HRB400E Φ8</v>
          </cell>
          <cell r="D2869" t="str">
            <v>吨</v>
          </cell>
          <cell r="E2869">
            <v>10</v>
          </cell>
          <cell r="F2869">
            <v>45783</v>
          </cell>
          <cell r="G2869" t="str">
            <v>（华西萌海科创农业生态谷）成都市简阳市白金山水库</v>
          </cell>
          <cell r="H2869" t="str">
            <v>石清国</v>
          </cell>
          <cell r="I2869">
            <v>13458642015</v>
          </cell>
        </row>
        <row r="2870">
          <cell r="A2870" t="str">
            <v>陕钢</v>
          </cell>
          <cell r="B2870" t="str">
            <v>盘螺</v>
          </cell>
          <cell r="C2870" t="str">
            <v>HRB400E Φ12</v>
          </cell>
          <cell r="D2870" t="str">
            <v>吨</v>
          </cell>
          <cell r="E2870">
            <v>10</v>
          </cell>
          <cell r="F2870">
            <v>45783</v>
          </cell>
          <cell r="G2870" t="str">
            <v>（华西萌海科创农业生态谷）成都市简阳市白金山水库</v>
          </cell>
          <cell r="H2870" t="str">
            <v>石清国</v>
          </cell>
          <cell r="I2870">
            <v>13458642015</v>
          </cell>
        </row>
        <row r="2871">
          <cell r="A2871" t="str">
            <v>陕钢</v>
          </cell>
          <cell r="B2871" t="str">
            <v>螺纹钢</v>
          </cell>
          <cell r="C2871" t="str">
            <v>HRB400E Φ12 9m</v>
          </cell>
          <cell r="D2871" t="str">
            <v>吨</v>
          </cell>
          <cell r="E2871">
            <v>8</v>
          </cell>
          <cell r="F2871">
            <v>45783</v>
          </cell>
          <cell r="G2871" t="str">
            <v>（华西萌海科创农业生态谷）成都市简阳市白金山水库</v>
          </cell>
          <cell r="H2871" t="str">
            <v>石清国</v>
          </cell>
          <cell r="I2871">
            <v>13458642015</v>
          </cell>
        </row>
        <row r="2872">
          <cell r="A2872" t="str">
            <v>陕钢</v>
          </cell>
          <cell r="B2872" t="str">
            <v>螺纹钢</v>
          </cell>
          <cell r="C2872" t="str">
            <v>HRB500E Φ12</v>
          </cell>
          <cell r="D2872" t="str">
            <v>吨</v>
          </cell>
          <cell r="E2872">
            <v>3</v>
          </cell>
          <cell r="F2872">
            <v>45783</v>
          </cell>
          <cell r="G2872" t="str">
            <v>（华西萌海科创农业生态谷）成都市简阳市白金山水库</v>
          </cell>
          <cell r="H2872" t="str">
            <v>石清国</v>
          </cell>
          <cell r="I2872">
            <v>13458642015</v>
          </cell>
        </row>
        <row r="2873">
          <cell r="A2873" t="str">
            <v>陕钢</v>
          </cell>
          <cell r="B2873" t="str">
            <v>螺纹钢</v>
          </cell>
          <cell r="C2873" t="str">
            <v>HRB500E Φ14</v>
          </cell>
          <cell r="D2873" t="str">
            <v>吨</v>
          </cell>
          <cell r="E2873">
            <v>3</v>
          </cell>
          <cell r="F2873">
            <v>45783</v>
          </cell>
          <cell r="G2873" t="str">
            <v>（华西萌海科创农业生态谷）成都市简阳市白金山水库</v>
          </cell>
          <cell r="H2873" t="str">
            <v>石清国</v>
          </cell>
          <cell r="I2873">
            <v>13458642015</v>
          </cell>
        </row>
        <row r="2874">
          <cell r="A2874" t="str">
            <v>陕钢</v>
          </cell>
          <cell r="B2874" t="str">
            <v>螺纹钢</v>
          </cell>
          <cell r="C2874" t="str">
            <v>HRB500E Φ20</v>
          </cell>
          <cell r="D2874" t="str">
            <v>吨</v>
          </cell>
          <cell r="E2874">
            <v>3</v>
          </cell>
          <cell r="F2874">
            <v>45783</v>
          </cell>
          <cell r="G2874" t="str">
            <v>（华西萌海科创农业生态谷）成都市简阳市白金山水库</v>
          </cell>
          <cell r="H2874" t="str">
            <v>石清国</v>
          </cell>
          <cell r="I2874">
            <v>13458642015</v>
          </cell>
        </row>
        <row r="2875">
          <cell r="A2875" t="str">
            <v>吉晨盛泰</v>
          </cell>
          <cell r="B2875" t="str">
            <v>螺纹钢</v>
          </cell>
          <cell r="C2875" t="str">
            <v>HRB400E Φ12*9m</v>
          </cell>
          <cell r="D2875" t="str">
            <v>吨</v>
          </cell>
          <cell r="E2875">
            <v>70</v>
          </cell>
          <cell r="F2875">
            <v>45783</v>
          </cell>
          <cell r="G2875" t="str">
            <v>（中铁一局四公司西昭高速6标4分部）四川省凉山彝族自治州昭觉县杨日占里</v>
          </cell>
          <cell r="H2875" t="str">
            <v>马占全</v>
          </cell>
          <cell r="I2875">
            <v>18189516465</v>
          </cell>
        </row>
        <row r="2876">
          <cell r="A2876" t="str">
            <v>吉晨盛泰</v>
          </cell>
          <cell r="B2876" t="str">
            <v>螺纹钢</v>
          </cell>
          <cell r="C2876" t="str">
            <v>HRB400E Φ16*9m</v>
          </cell>
          <cell r="D2876" t="str">
            <v>吨</v>
          </cell>
          <cell r="E2876">
            <v>70</v>
          </cell>
          <cell r="F2876">
            <v>45783</v>
          </cell>
          <cell r="G2876" t="str">
            <v>（中铁一局四公司西昭高速6标4分部）四川省凉山彝族自治州昭觉县杨日占里</v>
          </cell>
          <cell r="H2876" t="str">
            <v>马占全</v>
          </cell>
          <cell r="I2876">
            <v>18189516465</v>
          </cell>
        </row>
        <row r="2877">
          <cell r="A2877" t="str">
            <v>陕钢</v>
          </cell>
          <cell r="B2877" t="str">
            <v>盘螺</v>
          </cell>
          <cell r="C2877" t="str">
            <v>HRB400E Φ8</v>
          </cell>
          <cell r="D2877" t="str">
            <v>吨</v>
          </cell>
          <cell r="E2877">
            <v>15</v>
          </cell>
          <cell r="F2877">
            <v>45783</v>
          </cell>
          <cell r="G2877" t="str">
            <v>（五局乐山机场项目）乐山市五通桥区冠英镇</v>
          </cell>
          <cell r="H2877" t="str">
            <v>王思思</v>
          </cell>
          <cell r="I2877">
            <v>18973190156</v>
          </cell>
        </row>
        <row r="2878">
          <cell r="A2878" t="str">
            <v>陕钢</v>
          </cell>
          <cell r="B2878" t="str">
            <v>盘螺</v>
          </cell>
          <cell r="C2878" t="str">
            <v>HRB400E Φ10</v>
          </cell>
          <cell r="D2878" t="str">
            <v>吨</v>
          </cell>
          <cell r="E2878">
            <v>12.5</v>
          </cell>
          <cell r="F2878">
            <v>45783</v>
          </cell>
          <cell r="G2878" t="str">
            <v>（五局乐山机场项目）乐山市五通桥区冠英镇</v>
          </cell>
          <cell r="H2878" t="str">
            <v>王思思</v>
          </cell>
          <cell r="I2878">
            <v>18973190156</v>
          </cell>
        </row>
        <row r="2879">
          <cell r="A2879" t="str">
            <v>陕钢</v>
          </cell>
          <cell r="B2879" t="str">
            <v>螺纹钢</v>
          </cell>
          <cell r="C2879" t="str">
            <v>HRB400E Φ18 9m</v>
          </cell>
          <cell r="D2879" t="str">
            <v>吨</v>
          </cell>
          <cell r="E2879">
            <v>5</v>
          </cell>
          <cell r="F2879">
            <v>45783</v>
          </cell>
          <cell r="G2879" t="str">
            <v>（五局乐山机场项目）乐山市五通桥区冠英镇</v>
          </cell>
          <cell r="H2879" t="str">
            <v>王思思</v>
          </cell>
          <cell r="I2879">
            <v>18973190156</v>
          </cell>
        </row>
        <row r="2880">
          <cell r="A2880" t="str">
            <v>达钢</v>
          </cell>
          <cell r="B2880" t="str">
            <v>盘圆</v>
          </cell>
          <cell r="C2880" t="str">
            <v>HPB300Ф8</v>
          </cell>
          <cell r="D2880" t="str">
            <v>吨</v>
          </cell>
          <cell r="E2880">
            <v>7</v>
          </cell>
          <cell r="F2880">
            <v>45784</v>
          </cell>
          <cell r="G2880" t="str">
            <v>（成铁西物-重庆渝北金山项目）重庆市渝北区康庄美地C区（司机拍摄签收小票时需设置时间及地点水印）</v>
          </cell>
          <cell r="H2880" t="str">
            <v>黄永福</v>
          </cell>
          <cell r="I2880" t="str">
            <v>15982823571</v>
          </cell>
        </row>
        <row r="2881">
          <cell r="A2881" t="str">
            <v>达钢</v>
          </cell>
          <cell r="B2881" t="str">
            <v>盘圆</v>
          </cell>
          <cell r="C2881" t="str">
            <v>HPB300Ф10</v>
          </cell>
          <cell r="D2881" t="str">
            <v>吨</v>
          </cell>
          <cell r="E2881">
            <v>10</v>
          </cell>
          <cell r="F2881">
            <v>45784</v>
          </cell>
          <cell r="G2881" t="str">
            <v>（成铁西物-重庆渝北金山项目）重庆市渝北区康庄美地C区（司机拍摄签收小票时需设置时间及地点水印）</v>
          </cell>
          <cell r="H2881" t="str">
            <v>黄永福</v>
          </cell>
          <cell r="I2881" t="str">
            <v>15982823571</v>
          </cell>
        </row>
        <row r="2882">
          <cell r="A2882" t="str">
            <v>达钢</v>
          </cell>
          <cell r="B2882" t="str">
            <v>螺纹钢</v>
          </cell>
          <cell r="C2882" t="str">
            <v>HRB400EФ12*9m</v>
          </cell>
          <cell r="D2882" t="str">
            <v>吨</v>
          </cell>
          <cell r="E2882">
            <v>18</v>
          </cell>
          <cell r="F2882">
            <v>45784</v>
          </cell>
          <cell r="G2882" t="str">
            <v>（成铁西物-重庆渝北金山项目）重庆市渝北区康庄美地C区（司机拍摄签收小票时需设置时间及地点水印）</v>
          </cell>
          <cell r="H2882" t="str">
            <v>黄永福</v>
          </cell>
          <cell r="I2882" t="str">
            <v>15982823571</v>
          </cell>
        </row>
        <row r="2883">
          <cell r="A2883" t="str">
            <v>德胜恒嘉</v>
          </cell>
          <cell r="B2883" t="str">
            <v>螺纹钢</v>
          </cell>
          <cell r="C2883" t="str">
            <v>HRB400E Φ25 9m</v>
          </cell>
          <cell r="D2883" t="str">
            <v>吨</v>
          </cell>
          <cell r="E2883">
            <v>35</v>
          </cell>
          <cell r="F2883">
            <v>45784</v>
          </cell>
          <cell r="G2883" t="str">
            <v>（五局乐山机场项目）乐山市五通桥区冠英镇</v>
          </cell>
          <cell r="H2883" t="str">
            <v>王思思</v>
          </cell>
          <cell r="I2883">
            <v>18973190156</v>
          </cell>
        </row>
        <row r="2884">
          <cell r="A2884" t="str">
            <v>德胜恒嘉</v>
          </cell>
          <cell r="B2884" t="str">
            <v>螺纹钢</v>
          </cell>
          <cell r="C2884" t="str">
            <v>HRB400E Φ32 12m</v>
          </cell>
          <cell r="D2884" t="str">
            <v>吨</v>
          </cell>
          <cell r="E2884">
            <v>35</v>
          </cell>
          <cell r="F2884">
            <v>45784</v>
          </cell>
          <cell r="G2884" t="str">
            <v>（中铁北京局-资乐高速6标）四川省乐山市市中区土主镇资乐高速TJ6标项目试验室</v>
          </cell>
          <cell r="H2884" t="str">
            <v>刘岩</v>
          </cell>
          <cell r="I2884">
            <v>18543566469</v>
          </cell>
        </row>
        <row r="2885">
          <cell r="A2885" t="str">
            <v>达钢</v>
          </cell>
          <cell r="B2885" t="str">
            <v>螺纹钢</v>
          </cell>
          <cell r="C2885" t="str">
            <v>HRB500E Φ20</v>
          </cell>
          <cell r="D2885" t="str">
            <v>吨</v>
          </cell>
          <cell r="E2885">
            <v>9</v>
          </cell>
          <cell r="F2885">
            <v>45784</v>
          </cell>
          <cell r="G2885" t="str">
            <v>（华西简阳西城嘉苑）四川省成都市简阳市简城街道高屋村</v>
          </cell>
          <cell r="H2885" t="str">
            <v>张瀚镭</v>
          </cell>
          <cell r="I2885">
            <v>15884666220</v>
          </cell>
        </row>
        <row r="2886">
          <cell r="A2886" t="str">
            <v>达钢</v>
          </cell>
          <cell r="B2886" t="str">
            <v>螺纹钢</v>
          </cell>
          <cell r="C2886" t="str">
            <v>HRB500E Φ25</v>
          </cell>
          <cell r="D2886" t="str">
            <v>吨</v>
          </cell>
          <cell r="E2886">
            <v>12</v>
          </cell>
          <cell r="F2886">
            <v>45784</v>
          </cell>
          <cell r="G2886" t="str">
            <v>（华西简阳西城嘉苑）四川省成都市简阳市简城街道高屋村</v>
          </cell>
          <cell r="H2886" t="str">
            <v>张瀚镭</v>
          </cell>
          <cell r="I2886">
            <v>15884666220</v>
          </cell>
        </row>
        <row r="2887">
          <cell r="A2887" t="str">
            <v>达钢</v>
          </cell>
          <cell r="B2887" t="str">
            <v>螺纹钢</v>
          </cell>
          <cell r="C2887" t="str">
            <v>HRB400E Φ14 9m</v>
          </cell>
          <cell r="D2887" t="str">
            <v>吨</v>
          </cell>
          <cell r="E2887">
            <v>51</v>
          </cell>
          <cell r="F2887">
            <v>45784</v>
          </cell>
          <cell r="G2887" t="str">
            <v>（华西简阳西城嘉苑）四川省成都市简阳市简城街道高屋村</v>
          </cell>
          <cell r="H2887" t="str">
            <v>张瀚镭</v>
          </cell>
          <cell r="I2887">
            <v>15884666220</v>
          </cell>
        </row>
        <row r="2888">
          <cell r="A2888" t="str">
            <v>陕钢</v>
          </cell>
          <cell r="B2888" t="str">
            <v>盘螺</v>
          </cell>
          <cell r="C2888" t="str">
            <v>HRB400E Φ12</v>
          </cell>
          <cell r="D2888" t="str">
            <v>吨</v>
          </cell>
          <cell r="E2888">
            <v>5</v>
          </cell>
          <cell r="F2888">
            <v>45784</v>
          </cell>
          <cell r="G2888" t="str">
            <v>（华西简阳西城嘉苑）四川省成都市简阳市简城街道高屋村</v>
          </cell>
          <cell r="H2888" t="str">
            <v>张瀚镭</v>
          </cell>
          <cell r="I2888">
            <v>15884666220</v>
          </cell>
        </row>
        <row r="2889">
          <cell r="A2889" t="str">
            <v>陕钢</v>
          </cell>
          <cell r="B2889" t="str">
            <v>螺纹钢</v>
          </cell>
          <cell r="C2889" t="str">
            <v>HRB400E Φ14 9m</v>
          </cell>
          <cell r="D2889" t="str">
            <v>吨</v>
          </cell>
          <cell r="E2889">
            <v>20</v>
          </cell>
          <cell r="F2889">
            <v>45784</v>
          </cell>
          <cell r="G2889" t="str">
            <v>（华西简阳西城嘉苑）四川省成都市简阳市简城街道高屋村</v>
          </cell>
          <cell r="H2889" t="str">
            <v>张瀚镭</v>
          </cell>
          <cell r="I2889">
            <v>15884666220</v>
          </cell>
        </row>
        <row r="2890">
          <cell r="A2890" t="str">
            <v>陕钢</v>
          </cell>
          <cell r="B2890" t="str">
            <v>螺纹钢</v>
          </cell>
          <cell r="C2890" t="str">
            <v>HRB400E Φ16 9m</v>
          </cell>
          <cell r="D2890" t="str">
            <v>吨</v>
          </cell>
          <cell r="E2890">
            <v>17</v>
          </cell>
          <cell r="F2890">
            <v>45784</v>
          </cell>
          <cell r="G2890" t="str">
            <v>（华西简阳西城嘉苑）四川省成都市简阳市简城街道高屋村</v>
          </cell>
          <cell r="H2890" t="str">
            <v>张瀚镭</v>
          </cell>
          <cell r="I2890">
            <v>15884666220</v>
          </cell>
        </row>
        <row r="2891">
          <cell r="A2891" t="str">
            <v>陕钢</v>
          </cell>
          <cell r="B2891" t="str">
            <v>螺纹钢</v>
          </cell>
          <cell r="C2891" t="str">
            <v>HRB400E Φ18 9m</v>
          </cell>
          <cell r="D2891" t="str">
            <v>吨</v>
          </cell>
          <cell r="E2891">
            <v>20</v>
          </cell>
          <cell r="F2891">
            <v>45784</v>
          </cell>
          <cell r="G2891" t="str">
            <v>（华西简阳西城嘉苑）四川省成都市简阳市简城街道高屋村</v>
          </cell>
          <cell r="H2891" t="str">
            <v>张瀚镭</v>
          </cell>
          <cell r="I2891">
            <v>15884666220</v>
          </cell>
        </row>
        <row r="2892">
          <cell r="A2892" t="str">
            <v>陕钢</v>
          </cell>
          <cell r="B2892" t="str">
            <v>螺纹钢</v>
          </cell>
          <cell r="C2892" t="str">
            <v>HRB400E Φ20 9m</v>
          </cell>
          <cell r="D2892" t="str">
            <v>吨</v>
          </cell>
          <cell r="E2892">
            <v>3</v>
          </cell>
          <cell r="F2892">
            <v>45784</v>
          </cell>
          <cell r="G2892" t="str">
            <v>（华西简阳西城嘉苑）四川省成都市简阳市简城街道高屋村</v>
          </cell>
          <cell r="H2892" t="str">
            <v>张瀚镭</v>
          </cell>
          <cell r="I2892">
            <v>15884666220</v>
          </cell>
        </row>
        <row r="2893">
          <cell r="A2893" t="str">
            <v>陕钢</v>
          </cell>
          <cell r="B2893" t="str">
            <v>螺纹钢</v>
          </cell>
          <cell r="C2893" t="str">
            <v>HRB500E Φ22</v>
          </cell>
          <cell r="D2893" t="str">
            <v>吨</v>
          </cell>
          <cell r="E2893">
            <v>6</v>
          </cell>
          <cell r="F2893">
            <v>45784</v>
          </cell>
          <cell r="G2893" t="str">
            <v>（华西简阳西城嘉苑）四川省成都市简阳市简城街道高屋村</v>
          </cell>
          <cell r="H2893" t="str">
            <v>张瀚镭</v>
          </cell>
          <cell r="I2893">
            <v>15884666220</v>
          </cell>
        </row>
        <row r="2894">
          <cell r="A2894" t="str">
            <v>达钢</v>
          </cell>
          <cell r="B2894" t="str">
            <v>高线</v>
          </cell>
          <cell r="C2894" t="str">
            <v>HPB300Φ8</v>
          </cell>
          <cell r="D2894" t="str">
            <v>吨</v>
          </cell>
          <cell r="E2894">
            <v>7.5</v>
          </cell>
          <cell r="F2894">
            <v>45784</v>
          </cell>
          <cell r="G2894" t="str">
            <v>（十九冶-江龙高速二分部）重庆市云阳县S305附近*龙角互通连接线（变更段）</v>
          </cell>
          <cell r="H2894" t="str">
            <v>张鹏</v>
          </cell>
          <cell r="I2894">
            <v>18223006448</v>
          </cell>
        </row>
        <row r="2895">
          <cell r="A2895" t="str">
            <v>达钢</v>
          </cell>
          <cell r="B2895" t="str">
            <v>直螺纹</v>
          </cell>
          <cell r="C2895" t="str">
            <v>HRB400E Φ32 9m</v>
          </cell>
          <cell r="D2895" t="str">
            <v>吨</v>
          </cell>
          <cell r="E2895">
            <v>35</v>
          </cell>
          <cell r="F2895">
            <v>45784</v>
          </cell>
          <cell r="G2895" t="str">
            <v>（十九冶-江龙高速二分部）重庆市云阳县S305附近*龙角互通连接线（变更段）</v>
          </cell>
          <cell r="H2895" t="str">
            <v>张鹏</v>
          </cell>
          <cell r="I2895">
            <v>18223006448</v>
          </cell>
        </row>
        <row r="2896">
          <cell r="A2896" t="str">
            <v>达钢</v>
          </cell>
          <cell r="B2896" t="str">
            <v>直螺纹</v>
          </cell>
          <cell r="C2896" t="str">
            <v>HRB400E Φ12 9m</v>
          </cell>
          <cell r="D2896" t="str">
            <v>吨</v>
          </cell>
          <cell r="E2896">
            <v>66</v>
          </cell>
          <cell r="F2896">
            <v>45784</v>
          </cell>
          <cell r="G2896" t="str">
            <v>（十九冶-江龙高速二分部）重庆市云阳县宝坪镇双塆村*宝坪梁场</v>
          </cell>
          <cell r="H2896" t="str">
            <v>张鹏</v>
          </cell>
          <cell r="I2896">
            <v>18223006448</v>
          </cell>
        </row>
        <row r="2897">
          <cell r="A2897" t="str">
            <v>晋邦</v>
          </cell>
          <cell r="B2897" t="str">
            <v>盘螺</v>
          </cell>
          <cell r="C2897" t="str">
            <v>HRB400E Φ8</v>
          </cell>
          <cell r="D2897" t="str">
            <v>吨</v>
          </cell>
          <cell r="E2897">
            <v>15.6</v>
          </cell>
          <cell r="F2897">
            <v>45784</v>
          </cell>
          <cell r="G2897" t="str">
            <v>（商投建工达州中医药科技园-1工区）达州市通川区达州中医药职业学院犀牛大道北段</v>
          </cell>
          <cell r="H2897" t="str">
            <v>程黄刚</v>
          </cell>
          <cell r="I2897">
            <v>15108211617</v>
          </cell>
        </row>
        <row r="2898">
          <cell r="A2898" t="str">
            <v>晋邦</v>
          </cell>
          <cell r="B2898" t="str">
            <v>盘螺</v>
          </cell>
          <cell r="C2898" t="str">
            <v>HRB400E Φ10</v>
          </cell>
          <cell r="D2898" t="str">
            <v>吨</v>
          </cell>
          <cell r="E2898">
            <v>4.7</v>
          </cell>
          <cell r="F2898">
            <v>45784</v>
          </cell>
          <cell r="G2898" t="str">
            <v>（商投建工达州中医药科技园-1工区）达州市通川区达州中医药职业学院犀牛大道北段</v>
          </cell>
          <cell r="H2898" t="str">
            <v>程黄刚</v>
          </cell>
          <cell r="I2898">
            <v>15108211617</v>
          </cell>
        </row>
        <row r="2899">
          <cell r="A2899" t="str">
            <v>晋邦</v>
          </cell>
          <cell r="B2899" t="str">
            <v>螺纹钢</v>
          </cell>
          <cell r="C2899" t="str">
            <v>HRB400E Φ12 9m</v>
          </cell>
          <cell r="D2899" t="str">
            <v>吨</v>
          </cell>
          <cell r="E2899">
            <v>16</v>
          </cell>
          <cell r="F2899">
            <v>45784</v>
          </cell>
          <cell r="G2899" t="str">
            <v>（商投建工达州中医药科技园-1工区）达州市通川区达州中医药职业学院犀牛大道北段</v>
          </cell>
          <cell r="H2899" t="str">
            <v>程黄刚</v>
          </cell>
          <cell r="I2899">
            <v>15108211617</v>
          </cell>
        </row>
        <row r="2900">
          <cell r="A2900" t="str">
            <v>晋邦</v>
          </cell>
          <cell r="B2900" t="str">
            <v>螺纹钢</v>
          </cell>
          <cell r="C2900" t="str">
            <v>HRB400E Φ14 9m</v>
          </cell>
          <cell r="D2900" t="str">
            <v>吨</v>
          </cell>
          <cell r="E2900">
            <v>2</v>
          </cell>
          <cell r="F2900">
            <v>45784</v>
          </cell>
          <cell r="G2900" t="str">
            <v>（商投建工达州中医药科技园-1工区）达州市通川区达州中医药职业学院犀牛大道北段</v>
          </cell>
          <cell r="H2900" t="str">
            <v>程黄刚</v>
          </cell>
          <cell r="I2900">
            <v>15108211617</v>
          </cell>
        </row>
        <row r="2901">
          <cell r="A2901" t="str">
            <v>晋邦</v>
          </cell>
          <cell r="B2901" t="str">
            <v>螺纹钢</v>
          </cell>
          <cell r="C2901" t="str">
            <v>HRB400E Φ16 9m</v>
          </cell>
          <cell r="D2901" t="str">
            <v>吨</v>
          </cell>
          <cell r="E2901">
            <v>4</v>
          </cell>
          <cell r="F2901">
            <v>45784</v>
          </cell>
          <cell r="G2901" t="str">
            <v>（商投建工达州中医药科技园-1工区）达州市通川区达州中医药职业学院犀牛大道北段</v>
          </cell>
          <cell r="H2901" t="str">
            <v>程黄刚</v>
          </cell>
          <cell r="I2901">
            <v>15108211617</v>
          </cell>
        </row>
        <row r="2902">
          <cell r="A2902" t="str">
            <v>晋邦</v>
          </cell>
          <cell r="B2902" t="str">
            <v>螺纹钢</v>
          </cell>
          <cell r="C2902" t="str">
            <v>HRB400E Φ20 9m</v>
          </cell>
          <cell r="D2902" t="str">
            <v>吨</v>
          </cell>
          <cell r="E2902">
            <v>5</v>
          </cell>
          <cell r="F2902">
            <v>45784</v>
          </cell>
          <cell r="G2902" t="str">
            <v>（商投建工达州中医药科技园-1工区）达州市通川区达州中医药职业学院犀牛大道北段</v>
          </cell>
          <cell r="H2902" t="str">
            <v>程黄刚</v>
          </cell>
          <cell r="I2902">
            <v>15108211617</v>
          </cell>
        </row>
        <row r="2903">
          <cell r="A2903" t="str">
            <v>晋邦</v>
          </cell>
          <cell r="B2903" t="str">
            <v>螺纹钢</v>
          </cell>
          <cell r="C2903" t="str">
            <v>HRB400E Φ22 9m</v>
          </cell>
          <cell r="D2903" t="str">
            <v>吨</v>
          </cell>
          <cell r="E2903">
            <v>23</v>
          </cell>
          <cell r="F2903">
            <v>45784</v>
          </cell>
          <cell r="G2903" t="str">
            <v>（商投建工达州中医药科技园-1工区）达州市通川区达州中医药职业学院犀牛大道北段</v>
          </cell>
          <cell r="H2903" t="str">
            <v>程黄刚</v>
          </cell>
          <cell r="I2903">
            <v>15108211617</v>
          </cell>
        </row>
        <row r="2904">
          <cell r="A2904" t="str">
            <v>晋邦</v>
          </cell>
          <cell r="B2904" t="str">
            <v>盘螺</v>
          </cell>
          <cell r="C2904" t="str">
            <v>HRB400E Φ6</v>
          </cell>
          <cell r="D2904" t="str">
            <v>吨</v>
          </cell>
          <cell r="E2904">
            <v>2</v>
          </cell>
          <cell r="F2904">
            <v>45784</v>
          </cell>
          <cell r="G2904" t="str">
            <v>（十九冶-江龙高速二分部）重庆市云阳县宝坪镇双塆村*宝坪服务区南侧综合楼</v>
          </cell>
          <cell r="H2904" t="str">
            <v>张鹏</v>
          </cell>
          <cell r="I2904">
            <v>18223006448</v>
          </cell>
        </row>
        <row r="2905">
          <cell r="A2905" t="str">
            <v>晋邦</v>
          </cell>
          <cell r="B2905" t="str">
            <v>盘螺</v>
          </cell>
          <cell r="C2905" t="str">
            <v>HRB400E Φ8</v>
          </cell>
          <cell r="D2905" t="str">
            <v>吨</v>
          </cell>
          <cell r="E2905">
            <v>5</v>
          </cell>
          <cell r="F2905">
            <v>45784</v>
          </cell>
          <cell r="G2905" t="str">
            <v>（十九冶-江龙高速二分部）重庆市云阳县宝坪镇双塆村*宝坪服务区南侧综合楼</v>
          </cell>
          <cell r="H2905" t="str">
            <v>张鹏</v>
          </cell>
          <cell r="I2905">
            <v>18223006448</v>
          </cell>
        </row>
        <row r="2906">
          <cell r="A2906" t="str">
            <v>晋邦</v>
          </cell>
          <cell r="B2906" t="str">
            <v>直螺纹</v>
          </cell>
          <cell r="C2906" t="str">
            <v>HRB400E Φ12 9m</v>
          </cell>
          <cell r="D2906" t="str">
            <v>吨</v>
          </cell>
          <cell r="E2906">
            <v>7</v>
          </cell>
          <cell r="F2906">
            <v>45784</v>
          </cell>
          <cell r="G2906" t="str">
            <v>（十九冶-江龙高速二分部）重庆市云阳县宝坪镇双塆村*宝坪服务区南侧综合楼</v>
          </cell>
          <cell r="H2906" t="str">
            <v>张鹏</v>
          </cell>
          <cell r="I2906">
            <v>18223006448</v>
          </cell>
        </row>
        <row r="2907">
          <cell r="A2907" t="str">
            <v>晋邦</v>
          </cell>
          <cell r="B2907" t="str">
            <v>直螺纹</v>
          </cell>
          <cell r="C2907" t="str">
            <v>HRB400E Φ14 9m</v>
          </cell>
          <cell r="D2907" t="str">
            <v>吨</v>
          </cell>
          <cell r="E2907">
            <v>8</v>
          </cell>
          <cell r="F2907">
            <v>45784</v>
          </cell>
          <cell r="G2907" t="str">
            <v>（十九冶-江龙高速二分部）重庆市云阳县宝坪镇双塆村*宝坪服务区南侧综合楼</v>
          </cell>
          <cell r="H2907" t="str">
            <v>张鹏</v>
          </cell>
          <cell r="I2907">
            <v>18223006448</v>
          </cell>
        </row>
        <row r="2908">
          <cell r="A2908" t="str">
            <v>晋邦</v>
          </cell>
          <cell r="B2908" t="str">
            <v>直螺纹</v>
          </cell>
          <cell r="C2908" t="str">
            <v>HRB400E Φ12 9m</v>
          </cell>
          <cell r="D2908" t="str">
            <v>吨</v>
          </cell>
          <cell r="E2908">
            <v>8</v>
          </cell>
          <cell r="F2908">
            <v>45784</v>
          </cell>
          <cell r="G2908" t="str">
            <v>（十九冶-江龙高速二分部）重庆市云阳县宝坪镇*宝坪梁场</v>
          </cell>
          <cell r="H2908" t="str">
            <v>张鹏</v>
          </cell>
          <cell r="I2908">
            <v>18223006448</v>
          </cell>
        </row>
        <row r="2909">
          <cell r="A2909" t="str">
            <v>晋邦</v>
          </cell>
          <cell r="B2909" t="str">
            <v>直螺纹</v>
          </cell>
          <cell r="C2909" t="str">
            <v>HRB400E Φ16 9m</v>
          </cell>
          <cell r="D2909" t="str">
            <v>吨</v>
          </cell>
          <cell r="E2909">
            <v>10</v>
          </cell>
          <cell r="F2909">
            <v>45784</v>
          </cell>
          <cell r="G2909" t="str">
            <v>（十九冶-江龙高速二分部）重庆市云阳县S305附近*龙角互通连接线（变更段）</v>
          </cell>
          <cell r="H2909" t="str">
            <v>张鹏</v>
          </cell>
          <cell r="I2909">
            <v>18223006448</v>
          </cell>
        </row>
        <row r="2910">
          <cell r="A2910" t="str">
            <v>晋邦</v>
          </cell>
          <cell r="B2910" t="str">
            <v>直螺纹</v>
          </cell>
          <cell r="C2910" t="str">
            <v>HRB400E Φ12 9m</v>
          </cell>
          <cell r="D2910" t="str">
            <v>吨</v>
          </cell>
          <cell r="E2910">
            <v>10</v>
          </cell>
          <cell r="F2910">
            <v>45784</v>
          </cell>
          <cell r="G2910" t="str">
            <v>（十九冶-江龙高速三分部）重庆市云阳县龙角镇*刘家漕3#桥</v>
          </cell>
          <cell r="H2910" t="str">
            <v>任海军</v>
          </cell>
          <cell r="I2910">
            <v>17725037830</v>
          </cell>
        </row>
        <row r="2911">
          <cell r="A2911" t="str">
            <v>晋邦</v>
          </cell>
          <cell r="B2911" t="str">
            <v>直螺纹</v>
          </cell>
          <cell r="C2911" t="str">
            <v>HRB400E Φ16 9m</v>
          </cell>
          <cell r="D2911" t="str">
            <v>吨</v>
          </cell>
          <cell r="E2911">
            <v>15</v>
          </cell>
          <cell r="F2911">
            <v>45784</v>
          </cell>
          <cell r="G2911" t="str">
            <v>（十九冶-江龙高速三分部）重庆市云阳县龙角镇*刘家漕3#桥</v>
          </cell>
          <cell r="H2911" t="str">
            <v>任海军</v>
          </cell>
          <cell r="I2911">
            <v>17725037830</v>
          </cell>
        </row>
        <row r="2912">
          <cell r="A2912" t="str">
            <v>晋邦</v>
          </cell>
          <cell r="B2912" t="str">
            <v>盘螺</v>
          </cell>
          <cell r="C2912" t="str">
            <v>HRB400E Φ10</v>
          </cell>
          <cell r="D2912" t="str">
            <v>吨</v>
          </cell>
          <cell r="E2912">
            <v>6</v>
          </cell>
          <cell r="F2912">
            <v>45784</v>
          </cell>
          <cell r="G2912" t="str">
            <v>（十九冶-江龙高速三分部）重庆市云阳县龙角镇*刘家漕3#桥</v>
          </cell>
          <cell r="H2912" t="str">
            <v>任海军</v>
          </cell>
          <cell r="I2912">
            <v>17725037830</v>
          </cell>
        </row>
        <row r="2913">
          <cell r="A2913" t="str">
            <v>晋邦</v>
          </cell>
          <cell r="B2913" t="str">
            <v>直螺纹</v>
          </cell>
          <cell r="C2913" t="str">
            <v>HRB400E Φ16 9m</v>
          </cell>
          <cell r="D2913" t="str">
            <v>吨</v>
          </cell>
          <cell r="E2913">
            <v>15</v>
          </cell>
          <cell r="F2913">
            <v>45784</v>
          </cell>
          <cell r="G2913" t="str">
            <v>（十九冶-江龙高速三分部）重庆市云阳县开云高速（钢厂村）*龙缸互通</v>
          </cell>
          <cell r="H2913" t="str">
            <v>任海军</v>
          </cell>
          <cell r="I2913">
            <v>17725037830</v>
          </cell>
        </row>
        <row r="2914">
          <cell r="A2914" t="str">
            <v>晋邦</v>
          </cell>
          <cell r="B2914" t="str">
            <v>直螺纹</v>
          </cell>
          <cell r="C2914" t="str">
            <v>HRB400E Φ20 9m</v>
          </cell>
          <cell r="D2914" t="str">
            <v>吨</v>
          </cell>
          <cell r="E2914">
            <v>5</v>
          </cell>
          <cell r="F2914">
            <v>45784</v>
          </cell>
          <cell r="G2914" t="str">
            <v>（十九冶-江龙高速三分部）重庆市云阳县开云高速（钢厂村）*龙缸互通</v>
          </cell>
          <cell r="H2914" t="str">
            <v>任海军</v>
          </cell>
          <cell r="I2914">
            <v>17725037830</v>
          </cell>
        </row>
        <row r="2915">
          <cell r="A2915" t="str">
            <v>晋邦</v>
          </cell>
          <cell r="B2915" t="str">
            <v>直螺纹</v>
          </cell>
          <cell r="C2915" t="str">
            <v>HRB400E Φ22 9m</v>
          </cell>
          <cell r="D2915" t="str">
            <v>吨</v>
          </cell>
          <cell r="E2915">
            <v>8</v>
          </cell>
          <cell r="F2915">
            <v>45784</v>
          </cell>
          <cell r="G2915" t="str">
            <v>（十九冶-江龙高速三分部）重庆市云阳县开云高速（钢厂村）*龙缸互通</v>
          </cell>
          <cell r="H2915" t="str">
            <v>任海军</v>
          </cell>
          <cell r="I2915">
            <v>17725037830</v>
          </cell>
        </row>
        <row r="2916">
          <cell r="A2916" t="str">
            <v>晋邦</v>
          </cell>
          <cell r="B2916" t="str">
            <v>直螺纹</v>
          </cell>
          <cell r="C2916" t="str">
            <v>HRB400E Φ32 9m</v>
          </cell>
          <cell r="D2916" t="str">
            <v>吨</v>
          </cell>
          <cell r="E2916">
            <v>8</v>
          </cell>
          <cell r="F2916">
            <v>45784</v>
          </cell>
          <cell r="G2916" t="str">
            <v>（十九冶-江龙高速三分部）重庆市云阳县开云高速（钢厂村）*龙缸互通</v>
          </cell>
          <cell r="H2916" t="str">
            <v>任海军</v>
          </cell>
          <cell r="I2916">
            <v>17725037830</v>
          </cell>
        </row>
        <row r="2917">
          <cell r="A2917" t="str">
            <v>晋邦</v>
          </cell>
          <cell r="B2917" t="str">
            <v>盘螺</v>
          </cell>
          <cell r="C2917" t="str">
            <v>HRB400E Φ12</v>
          </cell>
          <cell r="D2917" t="str">
            <v>吨</v>
          </cell>
          <cell r="E2917">
            <v>12</v>
          </cell>
          <cell r="F2917">
            <v>45784</v>
          </cell>
          <cell r="G2917" t="str">
            <v>（十九冶-华电重庆奉节）重庆市奉节县康乐镇七星村</v>
          </cell>
          <cell r="H2917" t="str">
            <v>岑甲乐</v>
          </cell>
          <cell r="I2917">
            <v>17349037782</v>
          </cell>
        </row>
        <row r="2918">
          <cell r="A2918" t="str">
            <v>晋邦</v>
          </cell>
          <cell r="B2918" t="str">
            <v>螺纹钢</v>
          </cell>
          <cell r="C2918" t="str">
            <v>HRB400E Φ32 9m</v>
          </cell>
          <cell r="D2918" t="str">
            <v>吨</v>
          </cell>
          <cell r="E2918">
            <v>24</v>
          </cell>
          <cell r="F2918">
            <v>45784</v>
          </cell>
          <cell r="G2918" t="str">
            <v>（十九冶-华电重庆奉节）重庆市奉节县康乐镇七星村</v>
          </cell>
          <cell r="H2918" t="str">
            <v>岑甲乐</v>
          </cell>
          <cell r="I2918">
            <v>17349037782</v>
          </cell>
        </row>
        <row r="2919">
          <cell r="A2919" t="str">
            <v>陕钢</v>
          </cell>
          <cell r="B2919" t="str">
            <v>盘螺</v>
          </cell>
          <cell r="C2919" t="str">
            <v>HRB400EФ8</v>
          </cell>
          <cell r="D2919" t="str">
            <v>吨</v>
          </cell>
          <cell r="E2919">
            <v>18</v>
          </cell>
          <cell r="F2919">
            <v>45785</v>
          </cell>
          <cell r="G2919" t="str">
            <v>（中核华兴-峨眉山项目）四川省乐山市峨眉山市双福镇梓橦庙红华五期中核华兴工地</v>
          </cell>
          <cell r="H2919" t="str">
            <v>李汉军</v>
          </cell>
          <cell r="I2919" t="str">
            <v>18691249091</v>
          </cell>
        </row>
        <row r="2920">
          <cell r="A2920" t="str">
            <v>陕钢</v>
          </cell>
          <cell r="B2920" t="str">
            <v>盘螺</v>
          </cell>
          <cell r="C2920" t="str">
            <v>HRB400EФ10</v>
          </cell>
          <cell r="D2920" t="str">
            <v>吨</v>
          </cell>
          <cell r="E2920">
            <v>17</v>
          </cell>
          <cell r="F2920">
            <v>45785</v>
          </cell>
          <cell r="G2920" t="str">
            <v>（中核华兴-峨眉山项目）四川省乐山市峨眉山市双福镇梓橦庙红华五期中核华兴工地</v>
          </cell>
          <cell r="H2920" t="str">
            <v>李汉军</v>
          </cell>
          <cell r="I2920" t="str">
            <v>18691249091</v>
          </cell>
        </row>
        <row r="2921">
          <cell r="A2921" t="str">
            <v>达钢</v>
          </cell>
          <cell r="B2921" t="str">
            <v>螺纹钢</v>
          </cell>
          <cell r="C2921" t="str">
            <v>HRB400E Φ12 9m</v>
          </cell>
          <cell r="D2921" t="str">
            <v>吨</v>
          </cell>
          <cell r="E2921">
            <v>12</v>
          </cell>
          <cell r="F2921">
            <v>45785</v>
          </cell>
          <cell r="G2921" t="str">
            <v>（五冶钢构宜宾高县月江镇建设项目）  四川省宜宾市高县月江镇刚记超市斜对面(还阳组团沪碳二期项目)</v>
          </cell>
          <cell r="H2921" t="str">
            <v>张朝亮</v>
          </cell>
          <cell r="I2921">
            <v>15228205853</v>
          </cell>
        </row>
        <row r="2922">
          <cell r="A2922" t="str">
            <v>达钢</v>
          </cell>
          <cell r="B2922" t="str">
            <v>螺纹钢</v>
          </cell>
          <cell r="C2922" t="str">
            <v>HRB400E Φ14 9m</v>
          </cell>
          <cell r="D2922" t="str">
            <v>吨</v>
          </cell>
          <cell r="E2922">
            <v>12</v>
          </cell>
          <cell r="F2922">
            <v>45785</v>
          </cell>
          <cell r="G2922" t="str">
            <v>（五冶钢构宜宾高县月江镇建设项目）  四川省宜宾市高县月江镇刚记超市斜对面(还阳组团沪碳二期项目)</v>
          </cell>
          <cell r="H2922" t="str">
            <v>张朝亮</v>
          </cell>
          <cell r="I2922">
            <v>15228205853</v>
          </cell>
        </row>
        <row r="2923">
          <cell r="A2923" t="str">
            <v>达钢</v>
          </cell>
          <cell r="B2923" t="str">
            <v>螺纹钢</v>
          </cell>
          <cell r="C2923" t="str">
            <v>HRB400E Φ25 9m</v>
          </cell>
          <cell r="D2923" t="str">
            <v>吨</v>
          </cell>
          <cell r="E2923">
            <v>12</v>
          </cell>
          <cell r="F2923">
            <v>45785</v>
          </cell>
          <cell r="G2923" t="str">
            <v>（五冶钢构宜宾高县月江镇建设项目）  四川省宜宾市高县月江镇刚记超市斜对面(还阳组团沪碳二期项目)</v>
          </cell>
          <cell r="H2923" t="str">
            <v>张朝亮</v>
          </cell>
          <cell r="I2923">
            <v>15228205853</v>
          </cell>
        </row>
        <row r="2924">
          <cell r="A2924" t="str">
            <v>达钢</v>
          </cell>
          <cell r="B2924" t="str">
            <v>螺纹钢</v>
          </cell>
          <cell r="C2924" t="str">
            <v>HRB400E Φ14 9m</v>
          </cell>
          <cell r="D2924" t="str">
            <v>吨</v>
          </cell>
          <cell r="E2924">
            <v>9</v>
          </cell>
          <cell r="F2924">
            <v>45785</v>
          </cell>
          <cell r="G2924" t="str">
            <v>（华西简阳西城嘉苑）四川省成都市简阳市简城街道高屋村</v>
          </cell>
          <cell r="H2924" t="str">
            <v>张瀚镭</v>
          </cell>
          <cell r="I2924">
            <v>15884666220</v>
          </cell>
        </row>
        <row r="2925">
          <cell r="A2925" t="str">
            <v>达钢</v>
          </cell>
          <cell r="B2925" t="str">
            <v>螺纹钢</v>
          </cell>
          <cell r="C2925" t="str">
            <v>HRB400E Φ25 9m</v>
          </cell>
          <cell r="D2925" t="str">
            <v>吨</v>
          </cell>
          <cell r="E2925">
            <v>6</v>
          </cell>
          <cell r="F2925">
            <v>45785</v>
          </cell>
          <cell r="G2925" t="str">
            <v>（华西简阳西城嘉苑）四川省成都市简阳市简城街道高屋村</v>
          </cell>
          <cell r="H2925" t="str">
            <v>张瀚镭</v>
          </cell>
          <cell r="I2925">
            <v>15884666220</v>
          </cell>
        </row>
        <row r="2926">
          <cell r="A2926" t="str">
            <v>达钢</v>
          </cell>
          <cell r="B2926" t="str">
            <v>螺纹钢</v>
          </cell>
          <cell r="C2926" t="str">
            <v>HRB500E Φ20</v>
          </cell>
          <cell r="D2926" t="str">
            <v>吨</v>
          </cell>
          <cell r="E2926">
            <v>9</v>
          </cell>
          <cell r="F2926">
            <v>45785</v>
          </cell>
          <cell r="G2926" t="str">
            <v>（华西简阳西城嘉苑）四川省成都市简阳市简城街道高屋村</v>
          </cell>
          <cell r="H2926" t="str">
            <v>张瀚镭</v>
          </cell>
          <cell r="I2926">
            <v>15884666220</v>
          </cell>
        </row>
        <row r="2927">
          <cell r="A2927" t="str">
            <v>达钢</v>
          </cell>
          <cell r="B2927" t="str">
            <v>螺纹钢</v>
          </cell>
          <cell r="C2927" t="str">
            <v>HRB500E Φ25</v>
          </cell>
          <cell r="D2927" t="str">
            <v>吨</v>
          </cell>
          <cell r="E2927">
            <v>12</v>
          </cell>
          <cell r="F2927">
            <v>45785</v>
          </cell>
          <cell r="G2927" t="str">
            <v>（华西简阳西城嘉苑）四川省成都市简阳市简城街道高屋村</v>
          </cell>
          <cell r="H2927" t="str">
            <v>张瀚镭</v>
          </cell>
          <cell r="I2927">
            <v>15884666220</v>
          </cell>
        </row>
        <row r="2928">
          <cell r="A2928" t="str">
            <v>陕钢</v>
          </cell>
          <cell r="B2928" t="str">
            <v>高线</v>
          </cell>
          <cell r="C2928" t="str">
            <v>HPB300Φ10</v>
          </cell>
          <cell r="D2928" t="str">
            <v>吨</v>
          </cell>
          <cell r="E2928">
            <v>35</v>
          </cell>
          <cell r="F2928">
            <v>45785</v>
          </cell>
          <cell r="G2928" t="str">
            <v>（中铁三局-铜资高速1标）四川省资阳市安岳县石羊镇猫坝村2#钢筋场</v>
          </cell>
          <cell r="H2928" t="str">
            <v>王雪</v>
          </cell>
          <cell r="I2928">
            <v>18729676589</v>
          </cell>
        </row>
        <row r="2929">
          <cell r="A2929" t="str">
            <v>海南海控</v>
          </cell>
          <cell r="B2929" t="str">
            <v>螺纹钢</v>
          </cell>
          <cell r="C2929" t="str">
            <v>HRB500EФ25*9m</v>
          </cell>
          <cell r="D2929" t="str">
            <v>吨</v>
          </cell>
          <cell r="E2929">
            <v>140</v>
          </cell>
          <cell r="F2929">
            <v>45785</v>
          </cell>
          <cell r="G2929" t="str">
            <v>（中铁六局呼和公司康新高速TJ4-2标）四川省甘孜藏族自治州康定市新都桥镇东俄罗三村中建八局搅拌站旁</v>
          </cell>
          <cell r="H2929" t="str">
            <v>王坤</v>
          </cell>
          <cell r="I2929">
            <v>15647490007</v>
          </cell>
        </row>
        <row r="2930">
          <cell r="A2930" t="str">
            <v>晋邦</v>
          </cell>
          <cell r="B2930" t="str">
            <v>盘螺</v>
          </cell>
          <cell r="C2930" t="str">
            <v>HRB400E Φ10</v>
          </cell>
          <cell r="D2930" t="str">
            <v>吨</v>
          </cell>
          <cell r="E2930">
            <v>20</v>
          </cell>
          <cell r="F2930">
            <v>45785</v>
          </cell>
          <cell r="G2930" t="str">
            <v>（商投建工达州中医药科技园-4工区-11号楼）达州市通川区达州中医药职业学院犀牛大道北段</v>
          </cell>
          <cell r="H2930" t="str">
            <v>张扬</v>
          </cell>
          <cell r="I2930">
            <v>18381904567</v>
          </cell>
        </row>
        <row r="2931">
          <cell r="A2931" t="str">
            <v>晋邦</v>
          </cell>
          <cell r="B2931" t="str">
            <v>螺纹钢</v>
          </cell>
          <cell r="C2931" t="str">
            <v>HRB400E Φ25 9m</v>
          </cell>
          <cell r="D2931" t="str">
            <v>吨</v>
          </cell>
          <cell r="E2931">
            <v>18</v>
          </cell>
          <cell r="F2931">
            <v>45785</v>
          </cell>
          <cell r="G2931" t="str">
            <v>（商投建工达州中医药科技园-4工区-11号楼）达州市通川区达州中医药职业学院犀牛大道北段</v>
          </cell>
          <cell r="H2931" t="str">
            <v>张扬</v>
          </cell>
          <cell r="I2931">
            <v>18381904567</v>
          </cell>
        </row>
        <row r="2932">
          <cell r="A2932" t="str">
            <v>晋邦</v>
          </cell>
          <cell r="B2932" t="str">
            <v>螺纹钢</v>
          </cell>
          <cell r="C2932" t="str">
            <v>HRB400E Φ18 12m</v>
          </cell>
          <cell r="D2932" t="str">
            <v>吨</v>
          </cell>
          <cell r="E2932">
            <v>38</v>
          </cell>
          <cell r="F2932">
            <v>45785</v>
          </cell>
          <cell r="G2932" t="str">
            <v>（商投建工达州中医药科技园-4工区-11号楼）达州市通川区达州中医药职业学院犀牛大道北段</v>
          </cell>
          <cell r="H2932" t="str">
            <v>张扬</v>
          </cell>
          <cell r="I2932">
            <v>18381904567</v>
          </cell>
        </row>
        <row r="2933">
          <cell r="A2933" t="str">
            <v>晋邦</v>
          </cell>
          <cell r="B2933" t="str">
            <v>螺纹钢</v>
          </cell>
          <cell r="C2933" t="str">
            <v>HRB400E Φ18 12m</v>
          </cell>
          <cell r="D2933" t="str">
            <v>吨</v>
          </cell>
          <cell r="E2933">
            <v>35</v>
          </cell>
          <cell r="F2933">
            <v>45785</v>
          </cell>
          <cell r="G2933" t="str">
            <v>(宜宾兴港三江新区长江工业园建设项目-M2-2#厂房)宜宾市翠屏区宜宾汽车零部件配套产业基地(纬五路南)</v>
          </cell>
          <cell r="H2933" t="str">
            <v>王涛</v>
          </cell>
          <cell r="I2933">
            <v>18381110677</v>
          </cell>
        </row>
        <row r="2934">
          <cell r="A2934" t="str">
            <v>晋邦</v>
          </cell>
          <cell r="B2934" t="str">
            <v>直螺纹</v>
          </cell>
          <cell r="C2934" t="str">
            <v>HRB400E Φ12 9m</v>
          </cell>
          <cell r="D2934" t="str">
            <v>吨</v>
          </cell>
          <cell r="E2934">
            <v>15</v>
          </cell>
          <cell r="F2934">
            <v>45785</v>
          </cell>
          <cell r="G2934" t="str">
            <v>（十九冶-江龙高速三分部）重庆市云阳县蔈草镇三坵田*朗树湾1#桥桥面</v>
          </cell>
          <cell r="H2934" t="str">
            <v>任海军</v>
          </cell>
          <cell r="I2934">
            <v>17725037830</v>
          </cell>
        </row>
        <row r="2935">
          <cell r="A2935" t="str">
            <v>晋邦</v>
          </cell>
          <cell r="B2935" t="str">
            <v>直螺纹</v>
          </cell>
          <cell r="C2935" t="str">
            <v>HRB400E Φ16 9m</v>
          </cell>
          <cell r="D2935" t="str">
            <v>吨</v>
          </cell>
          <cell r="E2935">
            <v>15</v>
          </cell>
          <cell r="F2935">
            <v>45785</v>
          </cell>
          <cell r="G2935" t="str">
            <v>（十九冶-江龙高速三分部）重庆市云阳县蔈草镇三坵田*朗树湾1#桥桥面</v>
          </cell>
          <cell r="H2935" t="str">
            <v>任海军</v>
          </cell>
          <cell r="I2935">
            <v>17725037830</v>
          </cell>
        </row>
        <row r="2936">
          <cell r="A2936" t="str">
            <v>晋邦</v>
          </cell>
          <cell r="B2936" t="str">
            <v>高线</v>
          </cell>
          <cell r="C2936" t="str">
            <v>HPB300Φ8</v>
          </cell>
          <cell r="D2936" t="str">
            <v>吨</v>
          </cell>
          <cell r="E2936">
            <v>5</v>
          </cell>
          <cell r="F2936">
            <v>45785</v>
          </cell>
          <cell r="G2936" t="str">
            <v>（十九冶-江龙高速三分部）重庆市云阳县开云高速（钢厂村）*龙缸互通</v>
          </cell>
          <cell r="H2936" t="str">
            <v>任海军</v>
          </cell>
          <cell r="I2936">
            <v>17725037830</v>
          </cell>
        </row>
        <row r="2937">
          <cell r="A2937" t="str">
            <v>晋邦</v>
          </cell>
          <cell r="B2937" t="str">
            <v>直螺纹</v>
          </cell>
          <cell r="C2937" t="str">
            <v>HRB400E Φ12 9m</v>
          </cell>
          <cell r="D2937" t="str">
            <v>吨</v>
          </cell>
          <cell r="E2937">
            <v>20</v>
          </cell>
          <cell r="F2937">
            <v>45785</v>
          </cell>
          <cell r="G2937" t="str">
            <v>（十九冶-江龙高速一分部）重庆市云阳县宝坪镇双塆村*九倒拐大桥</v>
          </cell>
          <cell r="H2937" t="str">
            <v>吴章红</v>
          </cell>
          <cell r="I2937">
            <v>18628165772</v>
          </cell>
        </row>
        <row r="2938">
          <cell r="A2938" t="str">
            <v>晋邦</v>
          </cell>
          <cell r="B2938" t="str">
            <v>直螺纹</v>
          </cell>
          <cell r="C2938" t="str">
            <v>HRB400E Φ16 9m</v>
          </cell>
          <cell r="D2938" t="str">
            <v>吨</v>
          </cell>
          <cell r="E2938">
            <v>25</v>
          </cell>
          <cell r="F2938">
            <v>45785</v>
          </cell>
          <cell r="G2938" t="str">
            <v>（十九冶-江龙高速一分部）重庆市云阳县宝坪镇双塆村*九倒拐大桥</v>
          </cell>
          <cell r="H2938" t="str">
            <v>吴章红</v>
          </cell>
          <cell r="I2938">
            <v>18628165772</v>
          </cell>
        </row>
        <row r="2939">
          <cell r="A2939" t="str">
            <v>晋邦</v>
          </cell>
          <cell r="B2939" t="str">
            <v>直螺纹</v>
          </cell>
          <cell r="C2939" t="str">
            <v>HRB400E Φ25 9m</v>
          </cell>
          <cell r="D2939" t="str">
            <v>吨</v>
          </cell>
          <cell r="E2939">
            <v>6</v>
          </cell>
          <cell r="F2939">
            <v>45785</v>
          </cell>
          <cell r="G2939" t="str">
            <v>（十九冶-江龙高速一分部）重庆市云阳县宝坪镇双塆村*九倒拐大桥</v>
          </cell>
          <cell r="H2939" t="str">
            <v>吴章红</v>
          </cell>
          <cell r="I2939">
            <v>18628165772</v>
          </cell>
        </row>
        <row r="2940">
          <cell r="A2940" t="str">
            <v>晋邦</v>
          </cell>
          <cell r="B2940" t="str">
            <v>盘螺</v>
          </cell>
          <cell r="C2940" t="str">
            <v>HRB400E Φ10</v>
          </cell>
          <cell r="D2940" t="str">
            <v>吨</v>
          </cell>
          <cell r="E2940">
            <v>9</v>
          </cell>
          <cell r="F2940">
            <v>45785</v>
          </cell>
          <cell r="G2940" t="str">
            <v>（十九冶-江龙高速一分部）重庆市云阳县宝坪镇双塆村*九倒拐大桥</v>
          </cell>
          <cell r="H2940" t="str">
            <v>吴章红</v>
          </cell>
          <cell r="I2940">
            <v>18628165772</v>
          </cell>
        </row>
        <row r="2941">
          <cell r="A2941" t="str">
            <v>晋邦</v>
          </cell>
          <cell r="B2941" t="str">
            <v>高线</v>
          </cell>
          <cell r="C2941" t="str">
            <v>HPB300Φ10</v>
          </cell>
          <cell r="D2941" t="str">
            <v>吨</v>
          </cell>
          <cell r="E2941">
            <v>9</v>
          </cell>
          <cell r="F2941">
            <v>45785</v>
          </cell>
          <cell r="G2941" t="str">
            <v>（十九冶-江龙高速一分部）重庆市云阳县宝坪镇双塆村*九倒拐大桥</v>
          </cell>
          <cell r="H2941" t="str">
            <v>吴章红</v>
          </cell>
          <cell r="I2941">
            <v>18628165772</v>
          </cell>
        </row>
        <row r="2942">
          <cell r="A2942" t="str">
            <v>晋邦</v>
          </cell>
          <cell r="B2942" t="str">
            <v>直螺纹</v>
          </cell>
          <cell r="C2942" t="str">
            <v>HRB400E Φ12 9m</v>
          </cell>
          <cell r="D2942" t="str">
            <v>吨</v>
          </cell>
          <cell r="E2942">
            <v>108</v>
          </cell>
          <cell r="F2942">
            <v>45785</v>
          </cell>
          <cell r="G2942" t="str">
            <v>（十九冶-江龙高速一分部）重庆市云阳县X886附近中国十九冶开云高速项目总包部西98米*复兴互通预制梁场</v>
          </cell>
          <cell r="H2942" t="str">
            <v>吴章红</v>
          </cell>
          <cell r="I2942">
            <v>18628165772</v>
          </cell>
        </row>
        <row r="2943">
          <cell r="A2943" t="str">
            <v>德胜</v>
          </cell>
          <cell r="B2943" t="str">
            <v>螺纹钢</v>
          </cell>
          <cell r="C2943" t="str">
            <v>HRB400E Φ12 12m</v>
          </cell>
          <cell r="D2943" t="str">
            <v>吨</v>
          </cell>
          <cell r="E2943">
            <v>11.124</v>
          </cell>
          <cell r="F2943">
            <v>45786</v>
          </cell>
          <cell r="G2943" t="str">
            <v>（安久供应链项目）四川省宜宾市翠屏区志诚路</v>
          </cell>
          <cell r="H2943" t="str">
            <v>毛新熠</v>
          </cell>
          <cell r="I2943">
            <v>18208171901</v>
          </cell>
        </row>
        <row r="2944">
          <cell r="A2944" t="str">
            <v>德胜</v>
          </cell>
          <cell r="B2944" t="str">
            <v>螺纹钢</v>
          </cell>
          <cell r="C2944" t="str">
            <v>HRB400E Φ16 12m</v>
          </cell>
          <cell r="D2944" t="str">
            <v>吨</v>
          </cell>
          <cell r="E2944">
            <v>5.498</v>
          </cell>
          <cell r="F2944">
            <v>45786</v>
          </cell>
          <cell r="G2944" t="str">
            <v>（安久供应链项目）四川省宜宾市翠屏区志诚路</v>
          </cell>
          <cell r="H2944" t="str">
            <v>毛新熠</v>
          </cell>
          <cell r="I2944">
            <v>18208171901</v>
          </cell>
        </row>
        <row r="2945">
          <cell r="A2945" t="str">
            <v>德胜</v>
          </cell>
          <cell r="B2945" t="str">
            <v>螺纹钢</v>
          </cell>
          <cell r="C2945" t="str">
            <v>HRB400E Φ22 12m</v>
          </cell>
          <cell r="D2945" t="str">
            <v>吨</v>
          </cell>
          <cell r="E2945">
            <v>8.154</v>
          </cell>
          <cell r="F2945">
            <v>45786</v>
          </cell>
          <cell r="G2945" t="str">
            <v>（安久供应链项目）四川省宜宾市翠屏区志诚路</v>
          </cell>
          <cell r="H2945" t="str">
            <v>毛新熠</v>
          </cell>
          <cell r="I2945">
            <v>18208171901</v>
          </cell>
        </row>
        <row r="2946">
          <cell r="A2946" t="str">
            <v>德胜</v>
          </cell>
          <cell r="B2946" t="str">
            <v>螺纹钢</v>
          </cell>
          <cell r="C2946" t="str">
            <v>HRB400E Φ25 12m</v>
          </cell>
          <cell r="D2946" t="str">
            <v>吨</v>
          </cell>
          <cell r="E2946">
            <v>43.616</v>
          </cell>
          <cell r="F2946">
            <v>45786</v>
          </cell>
          <cell r="G2946" t="str">
            <v>（安久供应链项目）四川省宜宾市翠屏区志诚路</v>
          </cell>
          <cell r="H2946" t="str">
            <v>毛新熠</v>
          </cell>
          <cell r="I2946">
            <v>18208171901</v>
          </cell>
        </row>
        <row r="2947">
          <cell r="A2947" t="str">
            <v>德胜</v>
          </cell>
          <cell r="B2947" t="str">
            <v>螺纹钢</v>
          </cell>
          <cell r="C2947" t="str">
            <v>HRB400E Φ28 12m</v>
          </cell>
          <cell r="D2947" t="str">
            <v>吨</v>
          </cell>
          <cell r="E2947">
            <v>89.892</v>
          </cell>
          <cell r="F2947">
            <v>45786</v>
          </cell>
          <cell r="G2947" t="str">
            <v>（安久供应链项目）四川省宜宾市翠屏区志诚路</v>
          </cell>
          <cell r="H2947" t="str">
            <v>毛新熠</v>
          </cell>
          <cell r="I2947">
            <v>18208171901</v>
          </cell>
        </row>
        <row r="2948">
          <cell r="A2948" t="str">
            <v>德胜</v>
          </cell>
          <cell r="B2948" t="str">
            <v>螺纹钢</v>
          </cell>
          <cell r="C2948" t="str">
            <v>HRB400E Φ32 12m</v>
          </cell>
          <cell r="D2948" t="str">
            <v>吨</v>
          </cell>
          <cell r="E2948">
            <v>54.52</v>
          </cell>
          <cell r="F2948">
            <v>45786</v>
          </cell>
          <cell r="G2948" t="str">
            <v>（安久供应链项目）四川省宜宾市翠屏区志诚路</v>
          </cell>
          <cell r="H2948" t="str">
            <v>毛新熠</v>
          </cell>
          <cell r="I2948">
            <v>18208171901</v>
          </cell>
        </row>
        <row r="2949">
          <cell r="A2949" t="str">
            <v>德胜恒嘉</v>
          </cell>
          <cell r="B2949" t="str">
            <v>螺纹钢</v>
          </cell>
          <cell r="C2949" t="str">
            <v>HRB400EФ12*9m</v>
          </cell>
          <cell r="D2949" t="str">
            <v>吨</v>
          </cell>
          <cell r="E2949">
            <v>35</v>
          </cell>
          <cell r="F2949">
            <v>45786</v>
          </cell>
          <cell r="G2949" t="str">
            <v>（中铁八局康新高速TJ4-1标）四川省甘孜州康定市新都桥镇超限载检测站</v>
          </cell>
          <cell r="H2949" t="str">
            <v>刘俊</v>
          </cell>
          <cell r="I2949">
            <v>18587764925</v>
          </cell>
        </row>
        <row r="2950">
          <cell r="A2950" t="str">
            <v>德胜恒嘉</v>
          </cell>
          <cell r="B2950" t="str">
            <v>螺纹钢</v>
          </cell>
          <cell r="C2950" t="str">
            <v>HRB400EФ20*12m</v>
          </cell>
          <cell r="D2950" t="str">
            <v>吨</v>
          </cell>
          <cell r="E2950">
            <v>105</v>
          </cell>
          <cell r="F2950">
            <v>45786</v>
          </cell>
          <cell r="G2950" t="str">
            <v>（中铁八局康新高速TJ4-1标）四川省甘孜州康定市新都桥镇超限载检测站</v>
          </cell>
          <cell r="H2950" t="str">
            <v>刘俊</v>
          </cell>
          <cell r="I2950">
            <v>18587764925</v>
          </cell>
        </row>
        <row r="2951">
          <cell r="A2951" t="str">
            <v>德胜恒嘉</v>
          </cell>
          <cell r="B2951" t="str">
            <v>螺纹钢</v>
          </cell>
          <cell r="C2951" t="str">
            <v>HRB400EФ22*12m</v>
          </cell>
          <cell r="D2951" t="str">
            <v>吨</v>
          </cell>
          <cell r="E2951">
            <v>35</v>
          </cell>
          <cell r="F2951">
            <v>45786</v>
          </cell>
          <cell r="G2951" t="str">
            <v>（中铁八局康新高速TJ4-1标）四川省甘孜州康定市新都桥镇超限载检测站</v>
          </cell>
          <cell r="H2951" t="str">
            <v>刘俊</v>
          </cell>
          <cell r="I2951">
            <v>18587764925</v>
          </cell>
        </row>
        <row r="2952">
          <cell r="A2952" t="str">
            <v>德胜恒嘉</v>
          </cell>
          <cell r="B2952" t="str">
            <v>螺纹钢</v>
          </cell>
          <cell r="C2952" t="str">
            <v>HRB400EФ28*9m</v>
          </cell>
          <cell r="D2952" t="str">
            <v>吨</v>
          </cell>
          <cell r="E2952">
            <v>35</v>
          </cell>
          <cell r="F2952">
            <v>45786</v>
          </cell>
          <cell r="G2952" t="str">
            <v>（中铁八局康新高速TJ4-1标）四川省甘孜州康定市新都桥镇超限载检测站</v>
          </cell>
          <cell r="H2952" t="str">
            <v>刘俊</v>
          </cell>
          <cell r="I2952">
            <v>18587764925</v>
          </cell>
        </row>
        <row r="2953">
          <cell r="A2953" t="str">
            <v>德胜恒嘉</v>
          </cell>
          <cell r="B2953" t="str">
            <v>螺纹钢</v>
          </cell>
          <cell r="C2953" t="str">
            <v>HRB500EФ25*12m</v>
          </cell>
          <cell r="D2953" t="str">
            <v>吨</v>
          </cell>
          <cell r="E2953">
            <v>70</v>
          </cell>
          <cell r="F2953">
            <v>45786</v>
          </cell>
          <cell r="G2953" t="str">
            <v>（中铁八局康新高速TJ4-1标）四川省甘孜州康定市新都桥镇超限载检测站</v>
          </cell>
          <cell r="H2953" t="str">
            <v>刘俊</v>
          </cell>
          <cell r="I2953">
            <v>18587764925</v>
          </cell>
        </row>
        <row r="2954">
          <cell r="A2954" t="str">
            <v>达钢</v>
          </cell>
          <cell r="B2954" t="str">
            <v>盘螺</v>
          </cell>
          <cell r="C2954" t="str">
            <v>HRB400E Φ12</v>
          </cell>
          <cell r="D2954" t="str">
            <v>吨</v>
          </cell>
          <cell r="E2954">
            <v>35</v>
          </cell>
          <cell r="F2954">
            <v>45786</v>
          </cell>
          <cell r="G2954" t="str">
            <v>（中铁三局-铜资高速1标）四川省资阳市安岳县石羊镇猫坝村2#钢筋场</v>
          </cell>
          <cell r="H2954" t="str">
            <v>王雪</v>
          </cell>
          <cell r="I2954">
            <v>18729676589</v>
          </cell>
        </row>
        <row r="2955">
          <cell r="A2955" t="str">
            <v>达钢</v>
          </cell>
          <cell r="B2955" t="str">
            <v>螺纹钢</v>
          </cell>
          <cell r="C2955" t="str">
            <v>HRB500E Φ25</v>
          </cell>
          <cell r="D2955" t="str">
            <v>吨</v>
          </cell>
          <cell r="E2955">
            <v>35</v>
          </cell>
          <cell r="F2955">
            <v>45786</v>
          </cell>
          <cell r="G2955" t="str">
            <v>（四川商建-射洪城乡一体化项目）遂宁市射洪市忠新幼儿园北侧约220米新溪小区</v>
          </cell>
          <cell r="H2955" t="str">
            <v>柏子刚</v>
          </cell>
          <cell r="I2955">
            <v>15692885305</v>
          </cell>
        </row>
        <row r="2956">
          <cell r="A2956" t="str">
            <v>晋邦</v>
          </cell>
          <cell r="B2956" t="str">
            <v>盘螺</v>
          </cell>
          <cell r="C2956" t="str">
            <v>HRB400E Φ8</v>
          </cell>
          <cell r="D2956" t="str">
            <v>吨</v>
          </cell>
          <cell r="E2956">
            <v>22.1</v>
          </cell>
          <cell r="F2956">
            <v>45786</v>
          </cell>
          <cell r="G2956" t="str">
            <v>（十九冶-华电重庆奉节）重庆市奉节县康乐镇七星村</v>
          </cell>
          <cell r="H2956" t="str">
            <v>岑甲乐</v>
          </cell>
          <cell r="I2956">
            <v>17349037782</v>
          </cell>
        </row>
        <row r="2957">
          <cell r="A2957" t="str">
            <v>晋邦</v>
          </cell>
          <cell r="B2957" t="str">
            <v>盘螺</v>
          </cell>
          <cell r="C2957" t="str">
            <v>HRB400E Φ10</v>
          </cell>
          <cell r="D2957" t="str">
            <v>吨</v>
          </cell>
          <cell r="E2957">
            <v>19.28</v>
          </cell>
          <cell r="F2957">
            <v>45786</v>
          </cell>
          <cell r="G2957" t="str">
            <v>（十九冶-华电重庆奉节）重庆市奉节县康乐镇七星村</v>
          </cell>
          <cell r="H2957" t="str">
            <v>岑甲乐</v>
          </cell>
          <cell r="I2957">
            <v>17349037782</v>
          </cell>
        </row>
        <row r="2958">
          <cell r="A2958" t="str">
            <v>晋邦</v>
          </cell>
          <cell r="B2958" t="str">
            <v>螺纹钢</v>
          </cell>
          <cell r="C2958" t="str">
            <v>HRB400E Φ25 9m</v>
          </cell>
          <cell r="D2958" t="str">
            <v>吨</v>
          </cell>
          <cell r="E2958">
            <v>30.852</v>
          </cell>
          <cell r="F2958">
            <v>45786</v>
          </cell>
          <cell r="G2958" t="str">
            <v>（十九冶-华电重庆奉节）重庆市奉节县康乐镇七星村</v>
          </cell>
          <cell r="H2958" t="str">
            <v>岑甲乐</v>
          </cell>
          <cell r="I2958">
            <v>17349037782</v>
          </cell>
        </row>
        <row r="2959">
          <cell r="A2959" t="str">
            <v>晋邦</v>
          </cell>
          <cell r="B2959" t="str">
            <v>螺纹钢</v>
          </cell>
          <cell r="C2959" t="str">
            <v>HRB400E Φ18 12m</v>
          </cell>
          <cell r="D2959" t="str">
            <v>吨</v>
          </cell>
          <cell r="E2959">
            <v>35</v>
          </cell>
          <cell r="F2959">
            <v>45786</v>
          </cell>
          <cell r="G2959" t="str">
            <v>(宜宾兴港三江新区长江工业园建设项目-M2-2#厂房)宜宾市翠屏区宜宾汽车零部件配套产业基地(纬五路南)</v>
          </cell>
          <cell r="H2959" t="str">
            <v>王涛</v>
          </cell>
          <cell r="I2959">
            <v>18381110677</v>
          </cell>
        </row>
        <row r="2960">
          <cell r="A2960" t="str">
            <v>晋邦</v>
          </cell>
          <cell r="B2960" t="str">
            <v>盘螺</v>
          </cell>
          <cell r="C2960" t="str">
            <v>HRB400E Φ8</v>
          </cell>
          <cell r="D2960" t="str">
            <v>吨</v>
          </cell>
          <cell r="E2960">
            <v>8</v>
          </cell>
          <cell r="F2960">
            <v>45786</v>
          </cell>
          <cell r="G2960" t="str">
            <v>（商投建工达州中医药科技园-2工区-景观桥）达州市通川区达州中医药职业学院犀牛大道北段</v>
          </cell>
          <cell r="H2960" t="str">
            <v>李波</v>
          </cell>
          <cell r="I2960">
            <v>18381899787</v>
          </cell>
        </row>
        <row r="2961">
          <cell r="A2961" t="str">
            <v>晋邦</v>
          </cell>
          <cell r="B2961" t="str">
            <v>螺纹钢</v>
          </cell>
          <cell r="C2961" t="str">
            <v>HRB400E Φ12 9m</v>
          </cell>
          <cell r="D2961" t="str">
            <v>吨</v>
          </cell>
          <cell r="E2961">
            <v>3</v>
          </cell>
          <cell r="F2961">
            <v>45786</v>
          </cell>
          <cell r="G2961" t="str">
            <v>（商投建工达州中医药科技园-2工区-景观桥）达州市通川区达州中医药职业学院犀牛大道北段</v>
          </cell>
          <cell r="H2961" t="str">
            <v>李波</v>
          </cell>
          <cell r="I2961">
            <v>18381899787</v>
          </cell>
        </row>
        <row r="2962">
          <cell r="A2962" t="str">
            <v>晋邦</v>
          </cell>
          <cell r="B2962" t="str">
            <v>螺纹钢</v>
          </cell>
          <cell r="C2962" t="str">
            <v>HRB400E Φ14 9m</v>
          </cell>
          <cell r="D2962" t="str">
            <v>吨</v>
          </cell>
          <cell r="E2962">
            <v>10</v>
          </cell>
          <cell r="F2962">
            <v>45786</v>
          </cell>
          <cell r="G2962" t="str">
            <v>（商投建工达州中医药科技园-2工区-景观桥）达州市通川区达州中医药职业学院犀牛大道北段</v>
          </cell>
          <cell r="H2962" t="str">
            <v>李波</v>
          </cell>
          <cell r="I2962">
            <v>18381899787</v>
          </cell>
        </row>
        <row r="2963">
          <cell r="A2963" t="str">
            <v>晋邦</v>
          </cell>
          <cell r="B2963" t="str">
            <v>螺纹钢</v>
          </cell>
          <cell r="C2963" t="str">
            <v>HRB400E Φ20 9m</v>
          </cell>
          <cell r="D2963" t="str">
            <v>吨</v>
          </cell>
          <cell r="E2963">
            <v>50</v>
          </cell>
          <cell r="F2963">
            <v>45786</v>
          </cell>
          <cell r="G2963" t="str">
            <v>（商投建工达州中医药科技园-2工区-景观桥）达州市通川区达州中医药职业学院犀牛大道北段</v>
          </cell>
          <cell r="H2963" t="str">
            <v>李波</v>
          </cell>
          <cell r="I2963">
            <v>18381899787</v>
          </cell>
        </row>
        <row r="2964">
          <cell r="A2964" t="str">
            <v>晋邦</v>
          </cell>
          <cell r="B2964" t="str">
            <v>盘螺</v>
          </cell>
          <cell r="C2964" t="str">
            <v>HRB400E Φ8</v>
          </cell>
          <cell r="D2964" t="str">
            <v>吨</v>
          </cell>
          <cell r="E2964">
            <v>45</v>
          </cell>
          <cell r="F2964">
            <v>45786</v>
          </cell>
          <cell r="G2964" t="str">
            <v>（商投建工达州中医药科技园-4工区-7号楼）达州市通川区达州中医药职业学院犀牛大道北段</v>
          </cell>
          <cell r="H2964" t="str">
            <v>张扬</v>
          </cell>
          <cell r="I2964">
            <v>18381904567</v>
          </cell>
        </row>
        <row r="2965">
          <cell r="A2965" t="str">
            <v>晋邦</v>
          </cell>
          <cell r="B2965" t="str">
            <v>盘螺</v>
          </cell>
          <cell r="C2965" t="str">
            <v>HRB400E Φ10</v>
          </cell>
          <cell r="D2965" t="str">
            <v>吨</v>
          </cell>
          <cell r="E2965">
            <v>17.5</v>
          </cell>
          <cell r="F2965">
            <v>45786</v>
          </cell>
          <cell r="G2965" t="str">
            <v>（商投建工达州中医药科技园-4工区-11号楼）达州市通川区达州中医药职业学院犀牛大道北段</v>
          </cell>
          <cell r="H2965" t="str">
            <v>张扬</v>
          </cell>
          <cell r="I2965">
            <v>18381904567</v>
          </cell>
        </row>
        <row r="2966">
          <cell r="A2966" t="str">
            <v>晋邦</v>
          </cell>
          <cell r="B2966" t="str">
            <v>盘圆</v>
          </cell>
          <cell r="C2966" t="str">
            <v>HPB300Ф10</v>
          </cell>
          <cell r="D2966" t="str">
            <v>吨</v>
          </cell>
          <cell r="E2966">
            <v>2</v>
          </cell>
          <cell r="F2966">
            <v>45786</v>
          </cell>
          <cell r="G2966" t="str">
            <v>（成铁西物-重庆渝北金山项目）重庆市渝北区康庄美地C区（司机拍摄签收小票时需设置时间及地点水印）</v>
          </cell>
          <cell r="H2966" t="str">
            <v>黄永福</v>
          </cell>
          <cell r="I2966" t="str">
            <v>15982823571</v>
          </cell>
        </row>
        <row r="2967">
          <cell r="A2967" t="str">
            <v>晋邦</v>
          </cell>
          <cell r="B2967" t="str">
            <v>螺纹钢</v>
          </cell>
          <cell r="C2967" t="str">
            <v>HRB400EФ12*9m</v>
          </cell>
          <cell r="D2967" t="str">
            <v>吨</v>
          </cell>
          <cell r="E2967">
            <v>3</v>
          </cell>
          <cell r="F2967">
            <v>45786</v>
          </cell>
          <cell r="G2967" t="str">
            <v>（成铁西物-重庆渝北金山项目）重庆市渝北区康庄美地C区（司机拍摄签收小票时需设置时间及地点水印）</v>
          </cell>
          <cell r="H2967" t="str">
            <v>黄永福</v>
          </cell>
          <cell r="I2967" t="str">
            <v>15982823571</v>
          </cell>
        </row>
        <row r="2968">
          <cell r="A2968" t="str">
            <v>晋邦</v>
          </cell>
          <cell r="B2968" t="str">
            <v>螺纹钢</v>
          </cell>
          <cell r="C2968" t="str">
            <v>HRB400EФ16*9m</v>
          </cell>
          <cell r="D2968" t="str">
            <v>吨</v>
          </cell>
          <cell r="E2968">
            <v>30</v>
          </cell>
          <cell r="F2968">
            <v>45786</v>
          </cell>
          <cell r="G2968" t="str">
            <v>（成铁西物-重庆渝北金山项目）重庆市渝北区康庄美地C区（司机拍摄签收小票时需设置时间及地点水印）</v>
          </cell>
          <cell r="H2968" t="str">
            <v>黄永福</v>
          </cell>
          <cell r="I2968" t="str">
            <v>15982823571</v>
          </cell>
        </row>
        <row r="2969">
          <cell r="A2969" t="str">
            <v>晋邦</v>
          </cell>
          <cell r="B2969" t="str">
            <v>螺纹钢</v>
          </cell>
          <cell r="C2969" t="str">
            <v>HRB400EФ20*9m</v>
          </cell>
          <cell r="D2969" t="str">
            <v>吨</v>
          </cell>
          <cell r="E2969">
            <v>50</v>
          </cell>
          <cell r="F2969">
            <v>45786</v>
          </cell>
          <cell r="G2969" t="str">
            <v>（成铁西物-重庆渝北金山项目）重庆市渝北区康庄美地C区（司机拍摄签收小票时需设置时间及地点水印）</v>
          </cell>
          <cell r="H2969" t="str">
            <v>黄永福</v>
          </cell>
          <cell r="I2969" t="str">
            <v>15982823571</v>
          </cell>
        </row>
        <row r="2970">
          <cell r="A2970" t="str">
            <v>晋邦</v>
          </cell>
          <cell r="B2970" t="str">
            <v>螺纹钢</v>
          </cell>
          <cell r="C2970" t="str">
            <v>HRB400EФ25*9m</v>
          </cell>
          <cell r="D2970" t="str">
            <v>吨</v>
          </cell>
          <cell r="E2970">
            <v>7</v>
          </cell>
          <cell r="F2970">
            <v>45786</v>
          </cell>
          <cell r="G2970" t="str">
            <v>（成铁西物-重庆渝北金山项目）重庆市渝北区康庄美地C区（司机拍摄签收小票时需设置时间及地点水印）</v>
          </cell>
          <cell r="H2970" t="str">
            <v>黄永福</v>
          </cell>
          <cell r="I2970" t="str">
            <v>15982823571</v>
          </cell>
        </row>
        <row r="2971">
          <cell r="A2971" t="str">
            <v>德胜恒嘉</v>
          </cell>
          <cell r="B2971" t="str">
            <v>螺纹钢</v>
          </cell>
          <cell r="C2971" t="str">
            <v>HRB400E Φ20 9m</v>
          </cell>
          <cell r="D2971" t="str">
            <v>吨</v>
          </cell>
          <cell r="E2971">
            <v>35</v>
          </cell>
          <cell r="F2971">
            <v>45786</v>
          </cell>
          <cell r="G2971" t="str">
            <v>（五局乐山机场项目）乐山市五通桥区冠英镇</v>
          </cell>
          <cell r="H2971" t="str">
            <v>王思思</v>
          </cell>
          <cell r="I2971">
            <v>18973190156</v>
          </cell>
        </row>
        <row r="2972">
          <cell r="A2972" t="str">
            <v>晋邦</v>
          </cell>
          <cell r="B2972" t="str">
            <v>盘螺</v>
          </cell>
          <cell r="C2972" t="str">
            <v>HRB400E Φ6</v>
          </cell>
          <cell r="D2972" t="str">
            <v>吨</v>
          </cell>
          <cell r="E2972">
            <v>12</v>
          </cell>
          <cell r="F2972">
            <v>45787</v>
          </cell>
          <cell r="G2972" t="str">
            <v>(五冶钢构医学科学产业园建设项目房建三部-管网总坪)四川省南充市顺庆区搬罾街道学府大道二段</v>
          </cell>
          <cell r="H2972" t="str">
            <v>郑林</v>
          </cell>
          <cell r="I2972">
            <v>18349955455</v>
          </cell>
        </row>
        <row r="2973">
          <cell r="A2973" t="str">
            <v>晋邦</v>
          </cell>
          <cell r="B2973" t="str">
            <v>盘螺</v>
          </cell>
          <cell r="C2973" t="str">
            <v>HRB400E Φ10</v>
          </cell>
          <cell r="D2973" t="str">
            <v>吨</v>
          </cell>
          <cell r="E2973">
            <v>10</v>
          </cell>
          <cell r="F2973">
            <v>45787</v>
          </cell>
          <cell r="G2973" t="str">
            <v>(五冶钢构医学科学产业园建设项目房建三部-管网总坪)四川省南充市顺庆区搬罾街道学府大道二段</v>
          </cell>
          <cell r="H2973" t="str">
            <v>郑林</v>
          </cell>
          <cell r="I2973">
            <v>18349955455</v>
          </cell>
        </row>
        <row r="2974">
          <cell r="A2974" t="str">
            <v>晋邦</v>
          </cell>
          <cell r="B2974" t="str">
            <v>螺纹钢</v>
          </cell>
          <cell r="C2974" t="str">
            <v>HRB400E Φ12 9m</v>
          </cell>
          <cell r="D2974" t="str">
            <v>吨</v>
          </cell>
          <cell r="E2974">
            <v>13</v>
          </cell>
          <cell r="F2974">
            <v>45787</v>
          </cell>
          <cell r="G2974" t="str">
            <v>(五冶钢构医学科学产业园建设项目房建三部-管网总坪)四川省南充市顺庆区搬罾街道学府大道二段</v>
          </cell>
          <cell r="H2974" t="str">
            <v>郑林</v>
          </cell>
          <cell r="I2974">
            <v>18349955455</v>
          </cell>
        </row>
        <row r="2975">
          <cell r="A2975" t="str">
            <v>海南海控</v>
          </cell>
          <cell r="B2975" t="str">
            <v>盘圆</v>
          </cell>
          <cell r="C2975" t="str">
            <v>HPB300Ф8</v>
          </cell>
          <cell r="D2975" t="str">
            <v>吨</v>
          </cell>
          <cell r="E2975">
            <v>35</v>
          </cell>
          <cell r="F2975">
            <v>45787</v>
          </cell>
          <cell r="G2975" t="str">
            <v>（中铁一局四公司康新高速TJ1-1标贡不卡隧道）四川省甘孜州康定市折多塘村车管所旁</v>
          </cell>
          <cell r="H2975" t="str">
            <v>李彰</v>
          </cell>
          <cell r="I2975">
            <v>18523285235</v>
          </cell>
        </row>
        <row r="2976">
          <cell r="A2976" t="str">
            <v>海南海控</v>
          </cell>
          <cell r="B2976" t="str">
            <v>盘圆</v>
          </cell>
          <cell r="C2976" t="str">
            <v>HPB300Ф12</v>
          </cell>
          <cell r="D2976" t="str">
            <v>吨</v>
          </cell>
          <cell r="E2976">
            <v>30</v>
          </cell>
          <cell r="F2976">
            <v>45787</v>
          </cell>
          <cell r="G2976" t="str">
            <v>（中铁六局呼和公司康新高速TJ4-2标）四川省甘孜藏族自治州康定市新都桥镇东俄罗三村中建八局搅拌站旁</v>
          </cell>
          <cell r="H2976" t="str">
            <v>王龙</v>
          </cell>
          <cell r="I2976">
            <v>18809490151</v>
          </cell>
        </row>
        <row r="2977">
          <cell r="A2977" t="str">
            <v>海南海控</v>
          </cell>
          <cell r="B2977" t="str">
            <v>盘圆</v>
          </cell>
          <cell r="C2977" t="str">
            <v>HPB300Ф6</v>
          </cell>
          <cell r="D2977" t="str">
            <v>吨</v>
          </cell>
          <cell r="E2977">
            <v>4</v>
          </cell>
          <cell r="F2977">
            <v>45787</v>
          </cell>
          <cell r="G2977" t="str">
            <v>（中铁六局呼和公司康新高速TJ4-2标）四川省甘孜藏族自治州康定市新都桥镇东俄罗三村中建八局搅拌站旁</v>
          </cell>
          <cell r="H2977" t="str">
            <v>王龙</v>
          </cell>
          <cell r="I2977">
            <v>18809490151</v>
          </cell>
        </row>
        <row r="2978">
          <cell r="A2978" t="str">
            <v>德胜恒嘉</v>
          </cell>
          <cell r="B2978" t="str">
            <v>螺纹钢</v>
          </cell>
          <cell r="C2978" t="str">
            <v>HRB400EФ12*9m</v>
          </cell>
          <cell r="D2978" t="str">
            <v>吨</v>
          </cell>
          <cell r="E2978">
            <v>35</v>
          </cell>
          <cell r="F2978">
            <v>45787</v>
          </cell>
          <cell r="G2978" t="str">
            <v>（中铁六局呼和公司康新高速TJ4-2标）四川省甘孜藏族自治州康定市新都桥镇东俄罗三村中建八局搅拌站旁</v>
          </cell>
          <cell r="H2978" t="str">
            <v>王龙</v>
          </cell>
          <cell r="I2978">
            <v>18809490151</v>
          </cell>
        </row>
        <row r="2979">
          <cell r="A2979" t="str">
            <v>德胜恒嘉</v>
          </cell>
          <cell r="B2979" t="str">
            <v>螺纹钢</v>
          </cell>
          <cell r="C2979" t="str">
            <v>HRB400EФ16*9m</v>
          </cell>
          <cell r="D2979" t="str">
            <v>吨</v>
          </cell>
          <cell r="E2979">
            <v>35</v>
          </cell>
          <cell r="F2979">
            <v>45787</v>
          </cell>
          <cell r="G2979" t="str">
            <v>（中铁六局呼和公司康新高速TJ4-2标）四川省甘孜藏族自治州康定市新都桥镇东俄罗三村中建八局搅拌站旁</v>
          </cell>
          <cell r="H2979" t="str">
            <v>王龙</v>
          </cell>
          <cell r="I2979">
            <v>18809490151</v>
          </cell>
        </row>
        <row r="2980">
          <cell r="A2980" t="str">
            <v>德胜恒嘉</v>
          </cell>
          <cell r="B2980" t="str">
            <v>螺纹钢</v>
          </cell>
          <cell r="C2980" t="str">
            <v>HRB400EФ22*9m</v>
          </cell>
          <cell r="D2980" t="str">
            <v>吨</v>
          </cell>
          <cell r="E2980">
            <v>35</v>
          </cell>
          <cell r="F2980">
            <v>45787</v>
          </cell>
          <cell r="G2980" t="str">
            <v>（中铁六局呼和公司康新高速TJ4-2标）四川省甘孜藏族自治州康定市新都桥镇东俄罗三村中建八局搅拌站旁</v>
          </cell>
          <cell r="H2980" t="str">
            <v>许文刚</v>
          </cell>
          <cell r="I2980">
            <v>15848808186</v>
          </cell>
        </row>
        <row r="2981">
          <cell r="A2981" t="str">
            <v>德胜恒嘉</v>
          </cell>
          <cell r="B2981" t="str">
            <v>螺纹钢</v>
          </cell>
          <cell r="C2981" t="str">
            <v>HRB400EФ12*9m</v>
          </cell>
          <cell r="D2981" t="str">
            <v>吨</v>
          </cell>
          <cell r="E2981">
            <v>70</v>
          </cell>
          <cell r="F2981">
            <v>45787</v>
          </cell>
          <cell r="G2981" t="str">
            <v>（中铁六局呼和公司康新高速TJ4-2标）四川省甘孜藏族自治州康定市新都桥镇东俄罗三村中建八局搅拌站旁</v>
          </cell>
          <cell r="H2981" t="str">
            <v>王坤</v>
          </cell>
          <cell r="I2981">
            <v>15647490007</v>
          </cell>
        </row>
        <row r="2982">
          <cell r="A2982" t="str">
            <v>德胜恒嘉</v>
          </cell>
          <cell r="B2982" t="str">
            <v>螺纹钢</v>
          </cell>
          <cell r="C2982" t="str">
            <v>HRB400EФ14*9m</v>
          </cell>
          <cell r="D2982" t="str">
            <v>吨</v>
          </cell>
          <cell r="E2982">
            <v>105</v>
          </cell>
          <cell r="F2982">
            <v>45787</v>
          </cell>
          <cell r="G2982" t="str">
            <v>（中铁六局呼和公司康新高速TJ4-2标）四川省甘孜藏族自治州康定市新都桥镇东俄罗三村中建八局搅拌站旁</v>
          </cell>
          <cell r="H2982" t="str">
            <v>王坤</v>
          </cell>
          <cell r="I2982">
            <v>15647490007</v>
          </cell>
        </row>
        <row r="2983">
          <cell r="A2983" t="str">
            <v>德胜恒嘉</v>
          </cell>
          <cell r="B2983" t="str">
            <v>螺纹钢</v>
          </cell>
          <cell r="C2983" t="str">
            <v>HRB500EФ22*9m</v>
          </cell>
          <cell r="D2983" t="str">
            <v>吨</v>
          </cell>
          <cell r="E2983">
            <v>70</v>
          </cell>
          <cell r="F2983">
            <v>45787</v>
          </cell>
          <cell r="G2983" t="str">
            <v>（中铁六局呼和公司康新高速TJ4-2标）四川省甘孜藏族自治州康定市新都桥镇东俄罗三村中建八局搅拌站旁</v>
          </cell>
          <cell r="H2983" t="str">
            <v>王坤</v>
          </cell>
          <cell r="I2983">
            <v>15647490007</v>
          </cell>
        </row>
        <row r="2984">
          <cell r="A2984" t="str">
            <v>德胜恒嘉</v>
          </cell>
          <cell r="B2984" t="str">
            <v>螺纹钢</v>
          </cell>
          <cell r="C2984" t="str">
            <v>HRB500EФ25*9m</v>
          </cell>
          <cell r="D2984" t="str">
            <v>吨</v>
          </cell>
          <cell r="E2984">
            <v>140</v>
          </cell>
          <cell r="F2984">
            <v>45787</v>
          </cell>
          <cell r="G2984" t="str">
            <v>（中铁六局呼和公司康新高速TJ4-2标）四川省甘孜藏族自治州康定市新都桥镇东俄罗三村中建八局搅拌站旁</v>
          </cell>
          <cell r="H2984" t="str">
            <v>王坤</v>
          </cell>
          <cell r="I2984">
            <v>15647490007</v>
          </cell>
        </row>
        <row r="2985">
          <cell r="A2985" t="str">
            <v>德胜恒嘉</v>
          </cell>
          <cell r="B2985" t="str">
            <v>螺纹钢</v>
          </cell>
          <cell r="C2985" t="str">
            <v>HRB400EФ20*9m</v>
          </cell>
          <cell r="D2985" t="str">
            <v>吨</v>
          </cell>
          <cell r="E2985">
            <v>70</v>
          </cell>
          <cell r="F2985">
            <v>45787</v>
          </cell>
          <cell r="G2985" t="str">
            <v>（中铁六局呼和公司康新高速TJ4-2标）四川省甘孜藏族自治州康定市新都桥镇东俄罗三村中建八局搅拌站旁</v>
          </cell>
          <cell r="H2985" t="str">
            <v>王龙</v>
          </cell>
          <cell r="I2985">
            <v>18809490151</v>
          </cell>
        </row>
        <row r="2986">
          <cell r="A2986" t="str">
            <v>钢固融</v>
          </cell>
          <cell r="B2986" t="str">
            <v>盘圆</v>
          </cell>
          <cell r="C2986" t="str">
            <v>HRB300Ф8</v>
          </cell>
          <cell r="D2986" t="str">
            <v>吨</v>
          </cell>
          <cell r="E2986">
            <v>10</v>
          </cell>
          <cell r="F2986">
            <v>45787</v>
          </cell>
          <cell r="G2986" t="str">
            <v>（中核中原-温江北林医养综合体项目）四川省成都市温江区万春大道第三人民医院东</v>
          </cell>
          <cell r="H2986" t="str">
            <v>蔡杰</v>
          </cell>
          <cell r="I2986">
            <v>18875129329</v>
          </cell>
        </row>
        <row r="2987">
          <cell r="A2987" t="str">
            <v>钢固融</v>
          </cell>
          <cell r="B2987" t="str">
            <v>盘圆</v>
          </cell>
          <cell r="C2987" t="str">
            <v>HRB300Ф10</v>
          </cell>
          <cell r="D2987" t="str">
            <v>吨</v>
          </cell>
          <cell r="E2987">
            <v>2</v>
          </cell>
          <cell r="F2987">
            <v>45787</v>
          </cell>
          <cell r="G2987" t="str">
            <v>（中核中原-温江北林医养综合体项目）四川省成都市温江区万春大道第三人民医院东</v>
          </cell>
          <cell r="H2987" t="str">
            <v>蔡杰</v>
          </cell>
          <cell r="I2987">
            <v>18875129329</v>
          </cell>
        </row>
        <row r="2988">
          <cell r="A2988" t="str">
            <v>钢固融</v>
          </cell>
          <cell r="B2988" t="str">
            <v>螺纹钢</v>
          </cell>
          <cell r="C2988" t="str">
            <v>HRB400EФ12*9m</v>
          </cell>
          <cell r="D2988" t="str">
            <v>吨</v>
          </cell>
          <cell r="E2988">
            <v>18</v>
          </cell>
          <cell r="F2988">
            <v>45787</v>
          </cell>
          <cell r="G2988" t="str">
            <v>（中核中原-温江北林医养综合体项目）四川省成都市温江区万春大道第三人民医院东</v>
          </cell>
          <cell r="H2988" t="str">
            <v>蔡杰</v>
          </cell>
          <cell r="I2988">
            <v>18875129329</v>
          </cell>
        </row>
        <row r="2989">
          <cell r="A2989" t="str">
            <v>钢固融</v>
          </cell>
          <cell r="B2989" t="str">
            <v>螺纹钢</v>
          </cell>
          <cell r="C2989" t="str">
            <v>HRB400EФ14*12m</v>
          </cell>
          <cell r="D2989" t="str">
            <v>吨</v>
          </cell>
          <cell r="E2989">
            <v>10</v>
          </cell>
          <cell r="F2989">
            <v>45787</v>
          </cell>
          <cell r="G2989" t="str">
            <v>（中核中原-温江北林医养综合体项目）四川省成都市温江区万春大道第三人民医院东</v>
          </cell>
          <cell r="H2989" t="str">
            <v>蔡杰</v>
          </cell>
          <cell r="I2989">
            <v>18875129329</v>
          </cell>
        </row>
        <row r="2990">
          <cell r="A2990" t="str">
            <v>钢固融</v>
          </cell>
          <cell r="B2990" t="str">
            <v>螺纹钢</v>
          </cell>
          <cell r="C2990" t="str">
            <v>HRB400EФ16*9m</v>
          </cell>
          <cell r="D2990" t="str">
            <v>吨</v>
          </cell>
          <cell r="E2990">
            <v>15</v>
          </cell>
          <cell r="F2990">
            <v>45787</v>
          </cell>
          <cell r="G2990" t="str">
            <v>（中核中原-温江北林医养综合体项目）四川省成都市温江区万春大道第三人民医院东</v>
          </cell>
          <cell r="H2990" t="str">
            <v>蔡杰</v>
          </cell>
          <cell r="I2990">
            <v>18875129329</v>
          </cell>
        </row>
        <row r="2991">
          <cell r="A2991" t="str">
            <v>钢固融</v>
          </cell>
          <cell r="B2991" t="str">
            <v>螺纹钢</v>
          </cell>
          <cell r="C2991" t="str">
            <v>HRB400EФ18*9m</v>
          </cell>
          <cell r="D2991" t="str">
            <v>吨</v>
          </cell>
          <cell r="E2991">
            <v>10</v>
          </cell>
          <cell r="F2991">
            <v>45787</v>
          </cell>
          <cell r="G2991" t="str">
            <v>（中核中原-温江北林医养综合体项目）四川省成都市温江区万春大道第三人民医院东</v>
          </cell>
          <cell r="H2991" t="str">
            <v>蔡杰</v>
          </cell>
          <cell r="I2991">
            <v>18875129329</v>
          </cell>
        </row>
        <row r="2992">
          <cell r="A2992" t="str">
            <v>钢固融</v>
          </cell>
          <cell r="B2992" t="str">
            <v>螺纹钢</v>
          </cell>
          <cell r="C2992" t="str">
            <v>HRB400EФ18*12m</v>
          </cell>
          <cell r="D2992" t="str">
            <v>吨</v>
          </cell>
          <cell r="E2992">
            <v>10</v>
          </cell>
          <cell r="F2992">
            <v>45787</v>
          </cell>
          <cell r="G2992" t="str">
            <v>（中核中原-温江北林医养综合体项目）四川省成都市温江区万春大道第三人民医院东</v>
          </cell>
          <cell r="H2992" t="str">
            <v>蔡杰</v>
          </cell>
          <cell r="I2992">
            <v>18875129329</v>
          </cell>
        </row>
        <row r="2993">
          <cell r="A2993" t="str">
            <v>钢固融</v>
          </cell>
          <cell r="B2993" t="str">
            <v>螺纹钢</v>
          </cell>
          <cell r="C2993" t="str">
            <v>HRB400EФ20*9mm</v>
          </cell>
          <cell r="D2993" t="str">
            <v>吨</v>
          </cell>
          <cell r="E2993">
            <v>5</v>
          </cell>
          <cell r="F2993">
            <v>45787</v>
          </cell>
          <cell r="G2993" t="str">
            <v>（中核中原-温江北林医养综合体项目）四川省成都市温江区万春大道第三人民医院东</v>
          </cell>
          <cell r="H2993" t="str">
            <v>蔡杰</v>
          </cell>
          <cell r="I2993">
            <v>18875129329</v>
          </cell>
        </row>
        <row r="2994">
          <cell r="A2994" t="str">
            <v>钢固融</v>
          </cell>
          <cell r="B2994" t="str">
            <v>螺纹钢</v>
          </cell>
          <cell r="C2994" t="str">
            <v>HRB400EФ20*12mm</v>
          </cell>
          <cell r="D2994" t="str">
            <v>吨</v>
          </cell>
          <cell r="E2994">
            <v>5</v>
          </cell>
          <cell r="F2994">
            <v>45787</v>
          </cell>
          <cell r="G2994" t="str">
            <v>（中核中原-温江北林医养综合体项目）四川省成都市温江区万春大道第三人民医院东</v>
          </cell>
          <cell r="H2994" t="str">
            <v>蔡杰</v>
          </cell>
          <cell r="I2994">
            <v>18875129329</v>
          </cell>
        </row>
        <row r="2995">
          <cell r="A2995" t="str">
            <v>钢固融</v>
          </cell>
          <cell r="B2995" t="str">
            <v>螺纹钢</v>
          </cell>
          <cell r="C2995" t="str">
            <v>HRB400EФ22*9mm</v>
          </cell>
          <cell r="D2995" t="str">
            <v>吨</v>
          </cell>
          <cell r="E2995">
            <v>5</v>
          </cell>
          <cell r="F2995">
            <v>45787</v>
          </cell>
          <cell r="G2995" t="str">
            <v>（中核中原-温江北林医养综合体项目）四川省成都市温江区万春大道第三人民医院东</v>
          </cell>
          <cell r="H2995" t="str">
            <v>蔡杰</v>
          </cell>
          <cell r="I2995">
            <v>18875129329</v>
          </cell>
        </row>
        <row r="2996">
          <cell r="A2996" t="str">
            <v>钢固融</v>
          </cell>
          <cell r="B2996" t="str">
            <v>螺纹钢</v>
          </cell>
          <cell r="C2996" t="str">
            <v>HRB400EФ22*12mm</v>
          </cell>
          <cell r="D2996" t="str">
            <v>吨</v>
          </cell>
          <cell r="E2996">
            <v>5</v>
          </cell>
          <cell r="F2996">
            <v>45787</v>
          </cell>
          <cell r="G2996" t="str">
            <v>（中核中原-温江北林医养综合体项目）四川省成都市温江区万春大道第三人民医院东</v>
          </cell>
          <cell r="H2996" t="str">
            <v>蔡杰</v>
          </cell>
          <cell r="I2996">
            <v>18875129329</v>
          </cell>
        </row>
        <row r="2997">
          <cell r="A2997" t="str">
            <v>钢固融</v>
          </cell>
          <cell r="B2997" t="str">
            <v>螺纹钢</v>
          </cell>
          <cell r="C2997" t="str">
            <v>HRB400EФ25*12m</v>
          </cell>
          <cell r="D2997" t="str">
            <v>吨</v>
          </cell>
          <cell r="E2997">
            <v>5</v>
          </cell>
          <cell r="F2997">
            <v>45787</v>
          </cell>
          <cell r="G2997" t="str">
            <v>（中核中原-温江北林医养综合体项目）四川省成都市温江区万春大道第三人民医院东</v>
          </cell>
          <cell r="H2997" t="str">
            <v>蔡杰</v>
          </cell>
          <cell r="I2997">
            <v>18875129329</v>
          </cell>
        </row>
        <row r="2998">
          <cell r="A2998" t="str">
            <v>钢固融</v>
          </cell>
          <cell r="B2998" t="str">
            <v>螺纹钢</v>
          </cell>
          <cell r="C2998" t="str">
            <v>HRB500EФ20*9mm</v>
          </cell>
          <cell r="D2998" t="str">
            <v>吨</v>
          </cell>
          <cell r="E2998">
            <v>35</v>
          </cell>
          <cell r="F2998">
            <v>45787</v>
          </cell>
          <cell r="G2998" t="str">
            <v>（中核中原-温江北林医养综合体项目）四川省成都市温江区万春大道第三人民医院东</v>
          </cell>
          <cell r="H2998" t="str">
            <v>蔡杰</v>
          </cell>
          <cell r="I2998">
            <v>18875129329</v>
          </cell>
        </row>
        <row r="2999">
          <cell r="A2999" t="str">
            <v>达钢</v>
          </cell>
          <cell r="B2999" t="str">
            <v>螺纹钢</v>
          </cell>
          <cell r="C2999" t="str">
            <v>HRB400E Φ12×9米</v>
          </cell>
          <cell r="D2999" t="str">
            <v>吨</v>
          </cell>
          <cell r="E2999">
            <v>35</v>
          </cell>
          <cell r="F2999">
            <v>45787</v>
          </cell>
          <cell r="G2999" t="str">
            <v>自永4标一局四公司（四川省内江市隆昌市金鹅街道自永4标一局四公司钢筋棚）</v>
          </cell>
          <cell r="H2999" t="str">
            <v>郝优</v>
          </cell>
          <cell r="I2999">
            <v>13891371707</v>
          </cell>
        </row>
        <row r="3000">
          <cell r="A3000" t="str">
            <v>达钢</v>
          </cell>
          <cell r="B3000" t="str">
            <v>螺纹钢</v>
          </cell>
          <cell r="C3000" t="str">
            <v>HRB400E Φ12×12米</v>
          </cell>
          <cell r="D3000" t="str">
            <v>吨</v>
          </cell>
          <cell r="E3000">
            <v>35</v>
          </cell>
          <cell r="F3000">
            <v>45787</v>
          </cell>
          <cell r="G3000" t="str">
            <v>自永4标一局四公司（四川省内江市隆昌市金鹅街道自永4标一局四公司钢筋棚）</v>
          </cell>
          <cell r="H3000" t="str">
            <v>郝优</v>
          </cell>
          <cell r="I3000">
            <v>13891371707</v>
          </cell>
        </row>
        <row r="3001">
          <cell r="A3001" t="str">
            <v>达钢</v>
          </cell>
          <cell r="B3001" t="str">
            <v>螺纹钢</v>
          </cell>
          <cell r="C3001" t="str">
            <v>HRB400E Φ32×12米</v>
          </cell>
          <cell r="D3001" t="str">
            <v>吨</v>
          </cell>
          <cell r="E3001">
            <v>35</v>
          </cell>
          <cell r="F3001">
            <v>45787</v>
          </cell>
          <cell r="G3001" t="str">
            <v>自永4标一局四公司（四川省内江市隆昌市金鹅街道自永4标一局四公司钢筋棚）</v>
          </cell>
          <cell r="H3001" t="str">
            <v>郝优</v>
          </cell>
          <cell r="I3001">
            <v>13891371707</v>
          </cell>
        </row>
        <row r="3002">
          <cell r="A3002" t="str">
            <v>钢固融</v>
          </cell>
          <cell r="B3002" t="str">
            <v>盘螺</v>
          </cell>
          <cell r="C3002" t="str">
            <v>HRB400E Φ8</v>
          </cell>
          <cell r="D3002" t="str">
            <v>吨</v>
          </cell>
          <cell r="E3002">
            <v>7</v>
          </cell>
          <cell r="F3002">
            <v>45787</v>
          </cell>
          <cell r="G3002" t="str">
            <v>（中铁五局新津tod项目）成都市新津区旭辉天府未来城南(华金路南)</v>
          </cell>
          <cell r="H3002" t="str">
            <v>戴军</v>
          </cell>
          <cell r="I3002">
            <v>15984585768</v>
          </cell>
        </row>
        <row r="3003">
          <cell r="A3003" t="str">
            <v>钢固融</v>
          </cell>
          <cell r="B3003" t="str">
            <v>螺纹钢</v>
          </cell>
          <cell r="C3003" t="str">
            <v>HRB400E Φ12 9m</v>
          </cell>
          <cell r="D3003" t="str">
            <v>吨</v>
          </cell>
          <cell r="E3003">
            <v>15</v>
          </cell>
          <cell r="F3003">
            <v>45787</v>
          </cell>
          <cell r="G3003" t="str">
            <v>（中铁五局新津tod项目）成都市新津区旭辉天府未来城南(华金路南)</v>
          </cell>
          <cell r="H3003" t="str">
            <v>戴军</v>
          </cell>
          <cell r="I3003">
            <v>15984585768</v>
          </cell>
        </row>
        <row r="3004">
          <cell r="A3004" t="str">
            <v>钢固融</v>
          </cell>
          <cell r="B3004" t="str">
            <v>螺纹钢</v>
          </cell>
          <cell r="C3004" t="str">
            <v>HRB400E Φ25 9m</v>
          </cell>
          <cell r="D3004" t="str">
            <v>吨</v>
          </cell>
          <cell r="E3004">
            <v>12</v>
          </cell>
          <cell r="F3004">
            <v>45787</v>
          </cell>
          <cell r="G3004" t="str">
            <v>（中铁五局新津tod项目）成都市新津区旭辉天府未来城南(华金路南)</v>
          </cell>
          <cell r="H3004" t="str">
            <v>戴军</v>
          </cell>
          <cell r="I3004">
            <v>15984585768</v>
          </cell>
        </row>
        <row r="3005">
          <cell r="A3005" t="str">
            <v>德胜</v>
          </cell>
          <cell r="B3005" t="str">
            <v>螺纹钢</v>
          </cell>
          <cell r="C3005" t="str">
            <v>HRB400E Φ25 9m</v>
          </cell>
          <cell r="D3005" t="str">
            <v>吨</v>
          </cell>
          <cell r="E3005">
            <v>35</v>
          </cell>
          <cell r="F3005">
            <v>45787</v>
          </cell>
          <cell r="G3005" t="str">
            <v>（中铁三局成渝扩容ZCB3-1项目部）内江市胜利收费站红绿灯500米</v>
          </cell>
          <cell r="H3005" t="str">
            <v>王岩</v>
          </cell>
          <cell r="I3005">
            <v>17634813323</v>
          </cell>
        </row>
        <row r="3006">
          <cell r="A3006" t="str">
            <v>达钢</v>
          </cell>
          <cell r="B3006" t="str">
            <v>盘螺</v>
          </cell>
          <cell r="C3006" t="str">
            <v>HRB400E Φ12</v>
          </cell>
          <cell r="D3006" t="str">
            <v>吨</v>
          </cell>
          <cell r="E3006">
            <v>57</v>
          </cell>
          <cell r="F3006">
            <v>45787</v>
          </cell>
          <cell r="G3006" t="str">
            <v>（华西简阳西城嘉苑）四川省成都市简阳市简城街道高屋村</v>
          </cell>
          <cell r="H3006" t="str">
            <v>张瀚镭</v>
          </cell>
          <cell r="I3006">
            <v>15884666220</v>
          </cell>
        </row>
        <row r="3007">
          <cell r="A3007" t="str">
            <v>达钢</v>
          </cell>
          <cell r="B3007" t="str">
            <v>螺纹钢</v>
          </cell>
          <cell r="C3007" t="str">
            <v>HRB400E Φ14 9m</v>
          </cell>
          <cell r="D3007" t="str">
            <v>吨</v>
          </cell>
          <cell r="E3007">
            <v>14</v>
          </cell>
          <cell r="F3007">
            <v>45787</v>
          </cell>
          <cell r="G3007" t="str">
            <v>（华西简阳西城嘉苑）四川省成都市简阳市简城街道高屋村</v>
          </cell>
          <cell r="H3007" t="str">
            <v>张瀚镭</v>
          </cell>
          <cell r="I3007">
            <v>15884666220</v>
          </cell>
        </row>
        <row r="3008">
          <cell r="A3008" t="str">
            <v>达钢</v>
          </cell>
          <cell r="B3008" t="str">
            <v>螺纹钢</v>
          </cell>
          <cell r="C3008" t="str">
            <v>HRB400E Φ16 9m</v>
          </cell>
          <cell r="D3008" t="str">
            <v>吨</v>
          </cell>
          <cell r="E3008">
            <v>57</v>
          </cell>
          <cell r="F3008">
            <v>45787</v>
          </cell>
          <cell r="G3008" t="str">
            <v>（华西简阳西城嘉苑）四川省成都市简阳市简城街道高屋村</v>
          </cell>
          <cell r="H3008" t="str">
            <v>张瀚镭</v>
          </cell>
          <cell r="I3008">
            <v>15884666220</v>
          </cell>
        </row>
        <row r="3009">
          <cell r="A3009" t="str">
            <v>达钢</v>
          </cell>
          <cell r="B3009" t="str">
            <v>螺纹钢</v>
          </cell>
          <cell r="C3009" t="str">
            <v>HRB500E Φ12</v>
          </cell>
          <cell r="D3009" t="str">
            <v>吨</v>
          </cell>
          <cell r="E3009">
            <v>3</v>
          </cell>
          <cell r="F3009">
            <v>45787</v>
          </cell>
          <cell r="G3009" t="str">
            <v>（华西简阳西城嘉苑）四川省成都市简阳市简城街道高屋村</v>
          </cell>
          <cell r="H3009" t="str">
            <v>张瀚镭</v>
          </cell>
          <cell r="I3009">
            <v>15884666220</v>
          </cell>
        </row>
        <row r="3010">
          <cell r="A3010" t="str">
            <v>达钢</v>
          </cell>
          <cell r="B3010" t="str">
            <v>螺纹钢</v>
          </cell>
          <cell r="C3010" t="str">
            <v>HRB500E Φ14</v>
          </cell>
          <cell r="D3010" t="str">
            <v>吨</v>
          </cell>
          <cell r="E3010">
            <v>3</v>
          </cell>
          <cell r="F3010">
            <v>45787</v>
          </cell>
          <cell r="G3010" t="str">
            <v>（华西简阳西城嘉苑）四川省成都市简阳市简城街道高屋村</v>
          </cell>
          <cell r="H3010" t="str">
            <v>张瀚镭</v>
          </cell>
          <cell r="I3010">
            <v>15884666220</v>
          </cell>
        </row>
        <row r="3011">
          <cell r="A3011" t="str">
            <v>达钢</v>
          </cell>
          <cell r="B3011" t="str">
            <v>螺纹钢</v>
          </cell>
          <cell r="C3011" t="str">
            <v>HRB500E Φ16</v>
          </cell>
          <cell r="D3011" t="str">
            <v>吨</v>
          </cell>
          <cell r="E3011">
            <v>3</v>
          </cell>
          <cell r="F3011">
            <v>45787</v>
          </cell>
          <cell r="G3011" t="str">
            <v>（华西简阳西城嘉苑）四川省成都市简阳市简城街道高屋村</v>
          </cell>
          <cell r="H3011" t="str">
            <v>张瀚镭</v>
          </cell>
          <cell r="I3011">
            <v>15884666220</v>
          </cell>
        </row>
        <row r="3012">
          <cell r="A3012" t="str">
            <v>达钢</v>
          </cell>
          <cell r="B3012" t="str">
            <v>螺纹钢</v>
          </cell>
          <cell r="C3012" t="str">
            <v>HRB500E Φ20</v>
          </cell>
          <cell r="D3012" t="str">
            <v>吨</v>
          </cell>
          <cell r="E3012">
            <v>3</v>
          </cell>
          <cell r="F3012">
            <v>45787</v>
          </cell>
          <cell r="G3012" t="str">
            <v>（华西简阳西城嘉苑）四川省成都市简阳市简城街道高屋村</v>
          </cell>
          <cell r="H3012" t="str">
            <v>张瀚镭</v>
          </cell>
          <cell r="I3012">
            <v>15884666220</v>
          </cell>
        </row>
        <row r="3013">
          <cell r="A3013" t="str">
            <v>达钢</v>
          </cell>
          <cell r="B3013" t="str">
            <v>螺纹钢</v>
          </cell>
          <cell r="C3013" t="str">
            <v>HRB500E Φ25</v>
          </cell>
          <cell r="D3013" t="str">
            <v>吨</v>
          </cell>
          <cell r="E3013">
            <v>3</v>
          </cell>
          <cell r="F3013">
            <v>45787</v>
          </cell>
          <cell r="G3013" t="str">
            <v>（华西简阳西城嘉苑）四川省成都市简阳市简城街道高屋村</v>
          </cell>
          <cell r="H3013" t="str">
            <v>张瀚镭</v>
          </cell>
          <cell r="I3013">
            <v>15884666220</v>
          </cell>
        </row>
        <row r="3014">
          <cell r="A3014" t="str">
            <v>晋邦</v>
          </cell>
          <cell r="B3014" t="str">
            <v>盘螺</v>
          </cell>
          <cell r="C3014" t="str">
            <v>HRB400E Φ10</v>
          </cell>
          <cell r="D3014" t="str">
            <v>吨</v>
          </cell>
          <cell r="E3014">
            <v>8</v>
          </cell>
          <cell r="F3014">
            <v>45787</v>
          </cell>
          <cell r="G3014" t="str">
            <v>（商投建工达州中医药科技园-2工区-景观桥）达州市通川区达州中医药职业学院犀牛大道北段</v>
          </cell>
          <cell r="H3014" t="str">
            <v>李波</v>
          </cell>
          <cell r="I3014">
            <v>18381899787</v>
          </cell>
        </row>
        <row r="3015">
          <cell r="A3015" t="str">
            <v>晋邦</v>
          </cell>
          <cell r="B3015" t="str">
            <v>螺纹钢</v>
          </cell>
          <cell r="C3015" t="str">
            <v>HRB400E Φ32 9m</v>
          </cell>
          <cell r="D3015" t="str">
            <v>吨</v>
          </cell>
          <cell r="E3015">
            <v>17</v>
          </cell>
          <cell r="F3015">
            <v>45787</v>
          </cell>
          <cell r="G3015" t="str">
            <v>（商投建工达州中医药科技园-2工区-景观桥）达州市通川区达州中医药职业学院犀牛大道北段</v>
          </cell>
          <cell r="H3015" t="str">
            <v>李波</v>
          </cell>
          <cell r="I3015">
            <v>18381899787</v>
          </cell>
        </row>
        <row r="3016">
          <cell r="A3016" t="str">
            <v>晋邦</v>
          </cell>
          <cell r="B3016" t="str">
            <v>螺纹钢</v>
          </cell>
          <cell r="C3016" t="str">
            <v>HRB400E Φ20 9m</v>
          </cell>
          <cell r="D3016" t="str">
            <v>吨</v>
          </cell>
          <cell r="E3016">
            <v>10</v>
          </cell>
          <cell r="F3016">
            <v>45787</v>
          </cell>
          <cell r="G3016" t="str">
            <v>（商投建工达州中医药科技园-2工区-景观桥）达州市通川区达州中医药职业学院犀牛大道北段</v>
          </cell>
          <cell r="H3016" t="str">
            <v>李波</v>
          </cell>
          <cell r="I3016">
            <v>18381899787</v>
          </cell>
        </row>
        <row r="3017">
          <cell r="A3017" t="str">
            <v>达钢</v>
          </cell>
          <cell r="B3017" t="str">
            <v>螺纹钢</v>
          </cell>
          <cell r="C3017" t="str">
            <v>HRB500E Φ12</v>
          </cell>
          <cell r="D3017" t="str">
            <v>吨</v>
          </cell>
          <cell r="E3017">
            <v>20</v>
          </cell>
          <cell r="F3017">
            <v>45787</v>
          </cell>
          <cell r="G3017" t="str">
            <v>（商投建工达州中医药科技园-4工区-7号楼）达州市通川区达州中医药职业学院犀牛大道北段</v>
          </cell>
          <cell r="H3017" t="str">
            <v>张扬</v>
          </cell>
          <cell r="I3017">
            <v>18381904567</v>
          </cell>
        </row>
        <row r="3018">
          <cell r="A3018" t="str">
            <v>达钢</v>
          </cell>
          <cell r="B3018" t="str">
            <v>螺纹钢</v>
          </cell>
          <cell r="C3018" t="str">
            <v>HRB500E Φ25</v>
          </cell>
          <cell r="D3018" t="str">
            <v>吨</v>
          </cell>
          <cell r="E3018">
            <v>25</v>
          </cell>
          <cell r="F3018">
            <v>45787</v>
          </cell>
          <cell r="G3018" t="str">
            <v>（商投建工达州中医药科技园-4工区-7号楼）达州市通川区达州中医药职业学院犀牛大道北段</v>
          </cell>
          <cell r="H3018" t="str">
            <v>张扬</v>
          </cell>
          <cell r="I3018">
            <v>18381904567</v>
          </cell>
        </row>
        <row r="3019">
          <cell r="A3019" t="str">
            <v>吉晨盛泰</v>
          </cell>
          <cell r="B3019" t="str">
            <v>盘螺</v>
          </cell>
          <cell r="C3019" t="str">
            <v>HRB400E10</v>
          </cell>
          <cell r="D3019" t="str">
            <v>吨</v>
          </cell>
          <cell r="E3019">
            <v>30</v>
          </cell>
          <cell r="F3019">
            <v>45787</v>
          </cell>
          <cell r="G3019" t="str">
            <v>5标二分部十局第七公司四川省凉山州彝族自治州昭觉县</v>
          </cell>
          <cell r="H3019" t="str">
            <v>王浩</v>
          </cell>
          <cell r="I3019">
            <v>18292113429</v>
          </cell>
        </row>
        <row r="3020">
          <cell r="A3020" t="str">
            <v>吉晨盛泰</v>
          </cell>
          <cell r="B3020" t="str">
            <v>螺纹钢</v>
          </cell>
          <cell r="C3020" t="str">
            <v>HRB400E14</v>
          </cell>
          <cell r="D3020" t="str">
            <v>吨</v>
          </cell>
          <cell r="E3020">
            <v>12</v>
          </cell>
          <cell r="F3020">
            <v>45787</v>
          </cell>
          <cell r="G3020" t="str">
            <v>5标二分部十局第七公司四川省凉山州彝族自治州昭觉县</v>
          </cell>
          <cell r="H3020" t="str">
            <v>王浩</v>
          </cell>
          <cell r="I3020">
            <v>18292113429</v>
          </cell>
        </row>
        <row r="3021">
          <cell r="A3021" t="str">
            <v>吉晨盛泰</v>
          </cell>
          <cell r="B3021" t="str">
            <v>螺纹钢</v>
          </cell>
          <cell r="C3021" t="str">
            <v>HRB400E16</v>
          </cell>
          <cell r="D3021" t="str">
            <v>吨</v>
          </cell>
          <cell r="E3021">
            <v>12</v>
          </cell>
          <cell r="F3021">
            <v>45787</v>
          </cell>
          <cell r="G3021" t="str">
            <v>5标二分部十局第七公司四川省凉山州彝族自治州昭觉县</v>
          </cell>
          <cell r="H3021" t="str">
            <v>王浩</v>
          </cell>
          <cell r="I3021">
            <v>18292113429</v>
          </cell>
        </row>
        <row r="3022">
          <cell r="A3022" t="str">
            <v>吉晨盛泰</v>
          </cell>
          <cell r="B3022" t="str">
            <v>螺纹钢</v>
          </cell>
          <cell r="C3022" t="str">
            <v>HRB500E28</v>
          </cell>
          <cell r="D3022" t="str">
            <v>吨</v>
          </cell>
          <cell r="E3022">
            <v>26</v>
          </cell>
          <cell r="F3022">
            <v>45787</v>
          </cell>
          <cell r="G3022" t="str">
            <v>5标二分部十局第七公司四川省凉山州彝族自治州昭觉县</v>
          </cell>
          <cell r="H3022" t="str">
            <v>王浩</v>
          </cell>
          <cell r="I3022">
            <v>18292113429</v>
          </cell>
        </row>
        <row r="3023">
          <cell r="A3023" t="str">
            <v>吉晨盛泰</v>
          </cell>
          <cell r="B3023" t="str">
            <v>螺纹钢</v>
          </cell>
          <cell r="C3023" t="str">
            <v>HRB400EФ14mm</v>
          </cell>
          <cell r="D3023" t="str">
            <v>吨</v>
          </cell>
          <cell r="E3023">
            <v>5</v>
          </cell>
          <cell r="F3023">
            <v>45787</v>
          </cell>
          <cell r="G3023" t="str">
            <v>5标一分部十局第七公司凉山州布拖县委只洛乡</v>
          </cell>
          <cell r="H3023" t="str">
            <v>吴裕</v>
          </cell>
          <cell r="I3023">
            <v>19802920715</v>
          </cell>
        </row>
        <row r="3024">
          <cell r="A3024" t="str">
            <v>吉晨盛泰</v>
          </cell>
          <cell r="B3024" t="str">
            <v>螺纹钢</v>
          </cell>
          <cell r="C3024" t="str">
            <v>HRB400EФ20mm</v>
          </cell>
          <cell r="D3024" t="str">
            <v>吨</v>
          </cell>
          <cell r="E3024">
            <v>14</v>
          </cell>
          <cell r="F3024">
            <v>45787</v>
          </cell>
          <cell r="G3024" t="str">
            <v>5标一分部十局第七公司凉山州布拖县委只洛乡</v>
          </cell>
          <cell r="H3024" t="str">
            <v>吴裕</v>
          </cell>
          <cell r="I3024">
            <v>19802920715</v>
          </cell>
        </row>
        <row r="3025">
          <cell r="A3025" t="str">
            <v>吉晨盛泰</v>
          </cell>
          <cell r="B3025" t="str">
            <v>螺纹钢</v>
          </cell>
          <cell r="C3025" t="str">
            <v>HRB500EФ25mm</v>
          </cell>
          <cell r="D3025" t="str">
            <v>吨</v>
          </cell>
          <cell r="E3025">
            <v>15</v>
          </cell>
          <cell r="F3025">
            <v>45787</v>
          </cell>
          <cell r="G3025" t="str">
            <v>5标一分部十局第七公司凉山州布拖县委只洛乡</v>
          </cell>
          <cell r="H3025" t="str">
            <v>吴裕</v>
          </cell>
          <cell r="I3025">
            <v>19802920715</v>
          </cell>
        </row>
        <row r="3026">
          <cell r="A3026" t="str">
            <v>吉晨盛泰</v>
          </cell>
          <cell r="B3026" t="str">
            <v>螺纹钢</v>
          </cell>
          <cell r="C3026" t="str">
            <v>HRB500EФ32mm</v>
          </cell>
          <cell r="D3026" t="str">
            <v>吨</v>
          </cell>
          <cell r="E3026">
            <v>3</v>
          </cell>
          <cell r="F3026">
            <v>45787</v>
          </cell>
          <cell r="G3026" t="str">
            <v>5标一分部十局第七公司凉山州布拖县委只洛乡</v>
          </cell>
          <cell r="H3026" t="str">
            <v>吴裕</v>
          </cell>
          <cell r="I3026">
            <v>19802920715</v>
          </cell>
        </row>
        <row r="3027">
          <cell r="A3027" t="str">
            <v>吉晨盛泰</v>
          </cell>
          <cell r="B3027" t="str">
            <v>高线</v>
          </cell>
          <cell r="C3027" t="str">
            <v>HPB300φ8mm</v>
          </cell>
          <cell r="D3027" t="str">
            <v>吨</v>
          </cell>
          <cell r="E3027">
            <v>20</v>
          </cell>
          <cell r="F3027">
            <v>45787</v>
          </cell>
          <cell r="G3027" t="str">
            <v>5标三分部凉山州昭觉县谷曲镇洛不喜</v>
          </cell>
          <cell r="H3027" t="str">
            <v>魏忠魁 </v>
          </cell>
          <cell r="I3027">
            <v>18229056777</v>
          </cell>
        </row>
        <row r="3028">
          <cell r="A3028" t="str">
            <v>吉晨盛泰</v>
          </cell>
          <cell r="B3028" t="str">
            <v>螺纹钢</v>
          </cell>
          <cell r="C3028" t="str">
            <v>HRB400EФ16mm</v>
          </cell>
          <cell r="D3028" t="str">
            <v>吨</v>
          </cell>
          <cell r="E3028">
            <v>21</v>
          </cell>
          <cell r="F3028">
            <v>45787</v>
          </cell>
          <cell r="G3028" t="str">
            <v>5标三分部凉山州昭觉县谷曲镇洛不喜</v>
          </cell>
          <cell r="H3028" t="str">
            <v>魏忠魁 </v>
          </cell>
          <cell r="I3028">
            <v>18229056777</v>
          </cell>
        </row>
        <row r="3029">
          <cell r="A3029" t="str">
            <v>吉晨盛泰</v>
          </cell>
          <cell r="B3029" t="str">
            <v>盘螺</v>
          </cell>
          <cell r="C3029" t="str">
            <v>HRB400EФ10mm</v>
          </cell>
          <cell r="D3029" t="str">
            <v>吨</v>
          </cell>
          <cell r="E3029">
            <v>35</v>
          </cell>
          <cell r="F3029">
            <v>45787</v>
          </cell>
          <cell r="G3029" t="str">
            <v>5标三分部凉山州昭觉县新城镇阿都马打（中铁十局西昭高速3号拌合站过磅）</v>
          </cell>
          <cell r="H3029" t="str">
            <v>魏忠魁 </v>
          </cell>
          <cell r="I3029">
            <v>18229056777</v>
          </cell>
        </row>
        <row r="3030">
          <cell r="A3030" t="str">
            <v>吉晨盛泰</v>
          </cell>
          <cell r="B3030" t="str">
            <v>螺纹钢</v>
          </cell>
          <cell r="C3030" t="str">
            <v>HRB400EФ12mm</v>
          </cell>
          <cell r="D3030" t="str">
            <v>吨</v>
          </cell>
          <cell r="E3030">
            <v>35</v>
          </cell>
          <cell r="F3030">
            <v>45787</v>
          </cell>
          <cell r="G3030" t="str">
            <v>5标三分部凉山州昭觉县新城镇阿都马打（中铁十局西昭高速3号拌合站过磅）</v>
          </cell>
          <cell r="H3030" t="str">
            <v>魏忠魁 </v>
          </cell>
          <cell r="I3030">
            <v>18229056777</v>
          </cell>
        </row>
        <row r="3031">
          <cell r="A3031" t="str">
            <v>吉晨盛泰</v>
          </cell>
          <cell r="B3031" t="str">
            <v>螺纹钢</v>
          </cell>
          <cell r="C3031" t="str">
            <v>HRB400EФ16mm</v>
          </cell>
          <cell r="D3031" t="str">
            <v>吨</v>
          </cell>
          <cell r="E3031">
            <v>35</v>
          </cell>
          <cell r="F3031">
            <v>45787</v>
          </cell>
          <cell r="G3031" t="str">
            <v>5标三分部凉山州昭觉县新城镇阿都马打（中铁十局西昭高速3号拌合站过磅）</v>
          </cell>
          <cell r="H3031" t="str">
            <v>魏忠魁 </v>
          </cell>
          <cell r="I3031">
            <v>18229056777</v>
          </cell>
        </row>
        <row r="3032">
          <cell r="A3032" t="str">
            <v>吉晨盛泰</v>
          </cell>
          <cell r="B3032" t="str">
            <v>盘螺</v>
          </cell>
          <cell r="C3032" t="str">
            <v>HRB400EΦ10</v>
          </cell>
          <cell r="D3032" t="str">
            <v>吨</v>
          </cell>
          <cell r="E3032">
            <v>70</v>
          </cell>
          <cell r="F3032">
            <v>45787</v>
          </cell>
          <cell r="G3032" t="str">
            <v>（中铁一局四公司西昭高速6标4分部）四川省凉山彝族自治州昭觉县杨日占里</v>
          </cell>
          <cell r="H3032" t="str">
            <v>马占全</v>
          </cell>
          <cell r="I3032">
            <v>18189516465</v>
          </cell>
        </row>
        <row r="3033">
          <cell r="A3033" t="str">
            <v>吉晨盛泰</v>
          </cell>
          <cell r="B3033" t="str">
            <v>螺纹钢</v>
          </cell>
          <cell r="C3033" t="str">
            <v>HRB400EФ12mm</v>
          </cell>
          <cell r="D3033" t="str">
            <v>吨</v>
          </cell>
          <cell r="E3033">
            <v>70</v>
          </cell>
          <cell r="F3033">
            <v>45787</v>
          </cell>
          <cell r="G3033" t="str">
            <v>（中铁一局四公司西昭高速6标4分部）四川省凉山彝族自治州昭觉县杨日占里</v>
          </cell>
          <cell r="H3033" t="str">
            <v>马占全</v>
          </cell>
          <cell r="I3033">
            <v>18189516465</v>
          </cell>
        </row>
        <row r="3034">
          <cell r="A3034" t="str">
            <v>吉晨盛泰</v>
          </cell>
          <cell r="B3034" t="str">
            <v>盘螺</v>
          </cell>
          <cell r="C3034" t="str">
            <v>HRB400EΦ12</v>
          </cell>
          <cell r="D3034" t="str">
            <v>吨</v>
          </cell>
          <cell r="E3034">
            <v>70</v>
          </cell>
          <cell r="F3034">
            <v>45787</v>
          </cell>
          <cell r="G3034" t="str">
            <v>（中铁一局四公司西昭高速6标4分部）四川省凉山彝族自治州昭觉县杨日占里</v>
          </cell>
          <cell r="H3034" t="str">
            <v>马占全</v>
          </cell>
          <cell r="I3034">
            <v>18189516465</v>
          </cell>
        </row>
        <row r="3035">
          <cell r="A3035" t="str">
            <v>吉晨盛泰</v>
          </cell>
          <cell r="B3035" t="str">
            <v>螺纹钢</v>
          </cell>
          <cell r="C3035" t="str">
            <v>HRB400EФ16mm</v>
          </cell>
          <cell r="D3035" t="str">
            <v>吨</v>
          </cell>
          <cell r="E3035">
            <v>70</v>
          </cell>
          <cell r="F3035">
            <v>45787</v>
          </cell>
          <cell r="G3035" t="str">
            <v>（中铁一局四公司西昭高速6标4分部）四川省凉山彝族自治州昭觉县杨日占里</v>
          </cell>
          <cell r="H3035" t="str">
            <v>马占全</v>
          </cell>
          <cell r="I3035">
            <v>18189516465</v>
          </cell>
        </row>
        <row r="3036">
          <cell r="A3036" t="str">
            <v>吉晨盛泰</v>
          </cell>
          <cell r="B3036" t="str">
            <v>高线</v>
          </cell>
          <cell r="C3036" t="str">
            <v>HPB3008</v>
          </cell>
          <cell r="D3036" t="str">
            <v>吨</v>
          </cell>
          <cell r="E3036">
            <v>28</v>
          </cell>
          <cell r="F3036">
            <v>45787</v>
          </cell>
          <cell r="G3036" t="str">
            <v>（ 中铁一局四公司西昭高速6标3部）昭觉县洒拉地坡乡三分部山里钢筋场</v>
          </cell>
          <cell r="H3036" t="str">
            <v>陈忠</v>
          </cell>
          <cell r="I3036">
            <v>15730783825</v>
          </cell>
        </row>
        <row r="3037">
          <cell r="A3037" t="str">
            <v>吉晨盛泰</v>
          </cell>
          <cell r="B3037" t="str">
            <v>盘螺</v>
          </cell>
          <cell r="C3037" t="str">
            <v>HRB400E10</v>
          </cell>
          <cell r="D3037" t="str">
            <v>吨</v>
          </cell>
          <cell r="E3037">
            <v>50</v>
          </cell>
          <cell r="F3037">
            <v>45787</v>
          </cell>
          <cell r="G3037" t="str">
            <v>（ 中铁一局四公司西昭高速6标3部）昭觉县洒拉地坡乡三分部山里钢筋场</v>
          </cell>
          <cell r="H3037" t="str">
            <v>陈忠</v>
          </cell>
          <cell r="I3037">
            <v>15730783825</v>
          </cell>
        </row>
        <row r="3038">
          <cell r="A3038" t="str">
            <v>吉晨盛泰</v>
          </cell>
          <cell r="B3038" t="str">
            <v>盘螺</v>
          </cell>
          <cell r="C3038" t="str">
            <v>HRB400E12</v>
          </cell>
          <cell r="D3038" t="str">
            <v>吨</v>
          </cell>
          <cell r="E3038">
            <v>120</v>
          </cell>
          <cell r="F3038">
            <v>45787</v>
          </cell>
          <cell r="G3038" t="str">
            <v>（ 中铁一局四公司西昭高速6标3部）昭觉县洒拉地坡乡三分部山里钢筋场</v>
          </cell>
          <cell r="H3038" t="str">
            <v>陈忠</v>
          </cell>
          <cell r="I3038">
            <v>15730783825</v>
          </cell>
        </row>
        <row r="3039">
          <cell r="A3039" t="str">
            <v>吉晨盛泰</v>
          </cell>
          <cell r="B3039" t="str">
            <v>盘螺</v>
          </cell>
          <cell r="C3039" t="str">
            <v>HRB400E8</v>
          </cell>
          <cell r="D3039" t="str">
            <v>吨</v>
          </cell>
          <cell r="E3039">
            <v>14</v>
          </cell>
          <cell r="F3039">
            <v>45787</v>
          </cell>
          <cell r="G3039" t="str">
            <v>（ 中铁一局四公司西昭高速6标3部）昭觉县洒拉地坡乡三分部山里钢筋场</v>
          </cell>
          <cell r="H3039" t="str">
            <v>陈忠</v>
          </cell>
          <cell r="I3039">
            <v>15730783825</v>
          </cell>
        </row>
        <row r="3040">
          <cell r="A3040" t="str">
            <v>吉晨盛泰</v>
          </cell>
          <cell r="B3040" t="str">
            <v>螺纹钢</v>
          </cell>
          <cell r="C3040" t="str">
            <v>HRB400E12</v>
          </cell>
          <cell r="D3040" t="str">
            <v>吨</v>
          </cell>
          <cell r="E3040">
            <v>9</v>
          </cell>
          <cell r="F3040">
            <v>45787</v>
          </cell>
          <cell r="G3040" t="str">
            <v>（ 中铁一局四公司西昭高速6标3部）昭觉县洒拉地坡乡三分部山里钢筋场</v>
          </cell>
          <cell r="H3040" t="str">
            <v>陈忠</v>
          </cell>
          <cell r="I3040">
            <v>15730783825</v>
          </cell>
        </row>
        <row r="3041">
          <cell r="A3041" t="str">
            <v>吉晨盛泰</v>
          </cell>
          <cell r="B3041" t="str">
            <v>螺纹钢</v>
          </cell>
          <cell r="C3041" t="str">
            <v>HRB400E14</v>
          </cell>
          <cell r="D3041" t="str">
            <v>吨</v>
          </cell>
          <cell r="E3041">
            <v>3</v>
          </cell>
          <cell r="F3041">
            <v>45787</v>
          </cell>
          <cell r="G3041" t="str">
            <v>（ 中铁一局四公司西昭高速6标3部）昭觉县洒拉地坡乡三分部山里钢筋场</v>
          </cell>
          <cell r="H3041" t="str">
            <v>陈忠</v>
          </cell>
          <cell r="I3041">
            <v>15730783825</v>
          </cell>
        </row>
        <row r="3042">
          <cell r="A3042" t="str">
            <v>吉晨盛泰</v>
          </cell>
          <cell r="B3042" t="str">
            <v>螺纹钢</v>
          </cell>
          <cell r="C3042" t="str">
            <v>HRB400E12</v>
          </cell>
          <cell r="D3042" t="str">
            <v>吨</v>
          </cell>
          <cell r="E3042">
            <v>50</v>
          </cell>
          <cell r="F3042">
            <v>45787</v>
          </cell>
          <cell r="G3042" t="str">
            <v>（ 中铁一局四公司西昭高速6标3部）昭觉县洒拉地坡乡三分部山里钢筋场</v>
          </cell>
          <cell r="H3042" t="str">
            <v>陈忠</v>
          </cell>
          <cell r="I3042">
            <v>15730783825</v>
          </cell>
        </row>
        <row r="3043">
          <cell r="A3043" t="str">
            <v>吉晨盛泰</v>
          </cell>
          <cell r="B3043" t="str">
            <v>螺纹钢</v>
          </cell>
          <cell r="C3043" t="str">
            <v>HRB400E14</v>
          </cell>
          <cell r="D3043" t="str">
            <v>吨</v>
          </cell>
          <cell r="E3043">
            <v>50</v>
          </cell>
          <cell r="F3043">
            <v>45787</v>
          </cell>
          <cell r="G3043" t="str">
            <v>（ 中铁一局四公司西昭高速6标3部）昭觉县洒拉地坡乡三分部山里钢筋场</v>
          </cell>
          <cell r="H3043" t="str">
            <v>陈忠</v>
          </cell>
          <cell r="I3043">
            <v>15730783825</v>
          </cell>
        </row>
        <row r="3044">
          <cell r="A3044" t="str">
            <v>吉晨盛泰</v>
          </cell>
          <cell r="B3044" t="str">
            <v>螺纹钢</v>
          </cell>
          <cell r="C3044" t="str">
            <v>HRB400E16</v>
          </cell>
          <cell r="D3044" t="str">
            <v>吨</v>
          </cell>
          <cell r="E3044">
            <v>120</v>
          </cell>
          <cell r="F3044">
            <v>45787</v>
          </cell>
          <cell r="G3044" t="str">
            <v>（ 中铁一局四公司西昭高速6标3部）昭觉县洒拉地坡乡三分部山里钢筋场</v>
          </cell>
          <cell r="H3044" t="str">
            <v>陈忠</v>
          </cell>
          <cell r="I3044">
            <v>15730783825</v>
          </cell>
        </row>
        <row r="3045">
          <cell r="A3045" t="str">
            <v>吉晨盛泰</v>
          </cell>
          <cell r="B3045" t="str">
            <v>螺纹钢</v>
          </cell>
          <cell r="C3045" t="str">
            <v>HRB400E20</v>
          </cell>
          <cell r="D3045" t="str">
            <v>吨</v>
          </cell>
          <cell r="E3045">
            <v>8</v>
          </cell>
          <cell r="F3045">
            <v>45787</v>
          </cell>
          <cell r="G3045" t="str">
            <v>（ 中铁一局四公司西昭高速6标3部）昭觉县洒拉地坡乡三分部山里钢筋场</v>
          </cell>
          <cell r="H3045" t="str">
            <v>陈忠</v>
          </cell>
          <cell r="I3045">
            <v>15730783825</v>
          </cell>
        </row>
        <row r="3046">
          <cell r="A3046" t="str">
            <v>吉晨盛泰</v>
          </cell>
          <cell r="B3046" t="str">
            <v>螺纹钢</v>
          </cell>
          <cell r="C3046" t="str">
            <v>HRB400E22</v>
          </cell>
          <cell r="D3046" t="str">
            <v>吨</v>
          </cell>
          <cell r="E3046">
            <v>2</v>
          </cell>
          <cell r="F3046">
            <v>45787</v>
          </cell>
          <cell r="G3046" t="str">
            <v>（ 中铁一局四公司西昭高速6标3部）昭觉县洒拉地坡乡三分部山里钢筋场</v>
          </cell>
          <cell r="H3046" t="str">
            <v>陈忠</v>
          </cell>
          <cell r="I3046">
            <v>15730783825</v>
          </cell>
        </row>
        <row r="3047">
          <cell r="A3047" t="str">
            <v>吉晨盛泰</v>
          </cell>
          <cell r="B3047" t="str">
            <v>螺纹钢</v>
          </cell>
          <cell r="C3047" t="str">
            <v>HRB400E25</v>
          </cell>
          <cell r="D3047" t="str">
            <v>吨</v>
          </cell>
          <cell r="E3047">
            <v>2</v>
          </cell>
          <cell r="F3047">
            <v>45787</v>
          </cell>
          <cell r="G3047" t="str">
            <v>（ 中铁一局四公司西昭高速6标3部）昭觉县洒拉地坡乡三分部山里钢筋场</v>
          </cell>
          <cell r="H3047" t="str">
            <v>陈忠</v>
          </cell>
          <cell r="I3047">
            <v>15730783825</v>
          </cell>
        </row>
        <row r="3048">
          <cell r="A3048" t="str">
            <v>吉晨盛泰</v>
          </cell>
          <cell r="B3048" t="str">
            <v>螺纹钢</v>
          </cell>
          <cell r="C3048" t="str">
            <v>HRB500E25</v>
          </cell>
          <cell r="D3048" t="str">
            <v>吨</v>
          </cell>
          <cell r="E3048">
            <v>40</v>
          </cell>
          <cell r="F3048">
            <v>45787</v>
          </cell>
          <cell r="G3048" t="str">
            <v>（ 中铁一局四公司西昭高速6标3部）昭觉县洒拉地坡乡三分部山里钢筋场</v>
          </cell>
          <cell r="H3048" t="str">
            <v>陈忠</v>
          </cell>
          <cell r="I3048">
            <v>15730783825</v>
          </cell>
        </row>
        <row r="3049">
          <cell r="A3049" t="str">
            <v>吉晨盛泰</v>
          </cell>
          <cell r="B3049" t="str">
            <v>螺纹钢</v>
          </cell>
          <cell r="C3049" t="str">
            <v>HRB500E28</v>
          </cell>
          <cell r="D3049" t="str">
            <v>吨</v>
          </cell>
          <cell r="E3049">
            <v>80</v>
          </cell>
          <cell r="F3049">
            <v>45787</v>
          </cell>
          <cell r="G3049" t="str">
            <v>（ 中铁一局四公司西昭高速6标3部）昭觉县洒拉地坡乡三分部山里钢筋场</v>
          </cell>
          <cell r="H3049" t="str">
            <v>陈忠</v>
          </cell>
          <cell r="I3049">
            <v>15730783825</v>
          </cell>
        </row>
        <row r="3050">
          <cell r="A3050" t="str">
            <v>吉晨盛泰</v>
          </cell>
          <cell r="B3050" t="str">
            <v>螺纹钢</v>
          </cell>
          <cell r="C3050" t="str">
            <v>HRB500E32</v>
          </cell>
          <cell r="D3050" t="str">
            <v>吨</v>
          </cell>
          <cell r="E3050">
            <v>80</v>
          </cell>
          <cell r="F3050">
            <v>45787</v>
          </cell>
          <cell r="G3050" t="str">
            <v>（ 中铁一局四公司西昭高速6标3部）昭觉县洒拉地坡乡三分部山里钢筋场</v>
          </cell>
          <cell r="H3050" t="str">
            <v>陈忠</v>
          </cell>
          <cell r="I3050">
            <v>15730783825</v>
          </cell>
        </row>
        <row r="3051">
          <cell r="A3051" t="str">
            <v>吉晨盛泰</v>
          </cell>
          <cell r="B3051" t="str">
            <v>螺纹钢</v>
          </cell>
          <cell r="C3051" t="str">
            <v>HRB400E12</v>
          </cell>
          <cell r="D3051" t="str">
            <v>吨</v>
          </cell>
          <cell r="E3051">
            <v>80</v>
          </cell>
          <cell r="F3051">
            <v>45787</v>
          </cell>
          <cell r="G3051" t="str">
            <v>（中铁六局呼和浩特铁路建设公司西昭高速7标二分部)西昌市川兴镇则各</v>
          </cell>
          <cell r="H3051" t="str">
            <v>石建龙</v>
          </cell>
          <cell r="I3051">
            <v>14747304923</v>
          </cell>
        </row>
        <row r="3052">
          <cell r="A3052" t="str">
            <v>德胜</v>
          </cell>
          <cell r="B3052" t="str">
            <v>螺纹钢</v>
          </cell>
          <cell r="C3052" t="str">
            <v>HRB400E Φ25 9m</v>
          </cell>
          <cell r="D3052" t="str">
            <v>吨</v>
          </cell>
          <cell r="E3052">
            <v>35</v>
          </cell>
          <cell r="F3052">
            <v>45788</v>
          </cell>
          <cell r="G3052" t="str">
            <v>（中铁三局成渝扩容ZCB3-1项目部）内江市胜利收费站红绿灯500米</v>
          </cell>
          <cell r="H3052" t="str">
            <v>王岩</v>
          </cell>
          <cell r="I3052">
            <v>17634813323</v>
          </cell>
        </row>
        <row r="3053">
          <cell r="A3053" t="str">
            <v>达钢</v>
          </cell>
          <cell r="B3053" t="str">
            <v>螺纹钢</v>
          </cell>
          <cell r="C3053" t="str">
            <v>HRB400E Φ12 9m</v>
          </cell>
          <cell r="D3053" t="str">
            <v>吨</v>
          </cell>
          <cell r="E3053">
            <v>9</v>
          </cell>
          <cell r="F3053">
            <v>45788</v>
          </cell>
          <cell r="G3053" t="str">
            <v>（五冶钢构宜宾高县月江镇建设项目）  四川省宜宾市高县月江镇刚记超市斜对面(还阳组团沪碳二期项目)</v>
          </cell>
          <cell r="H3053" t="str">
            <v>张朝亮</v>
          </cell>
          <cell r="I3053">
            <v>15228205853</v>
          </cell>
        </row>
        <row r="3054">
          <cell r="A3054" t="str">
            <v>达钢</v>
          </cell>
          <cell r="B3054" t="str">
            <v>螺纹钢</v>
          </cell>
          <cell r="C3054" t="str">
            <v>HRB400E Φ14 9m</v>
          </cell>
          <cell r="D3054" t="str">
            <v>吨</v>
          </cell>
          <cell r="E3054">
            <v>9</v>
          </cell>
          <cell r="F3054">
            <v>45788</v>
          </cell>
          <cell r="G3054" t="str">
            <v>（五冶钢构宜宾高县月江镇建设项目）  四川省宜宾市高县月江镇刚记超市斜对面(还阳组团沪碳二期项目)</v>
          </cell>
          <cell r="H3054" t="str">
            <v>张朝亮</v>
          </cell>
          <cell r="I3054">
            <v>15228205853</v>
          </cell>
        </row>
        <row r="3055">
          <cell r="A3055" t="str">
            <v>达钢</v>
          </cell>
          <cell r="B3055" t="str">
            <v>螺纹钢</v>
          </cell>
          <cell r="C3055" t="str">
            <v>HRB400E Φ22 9m</v>
          </cell>
          <cell r="D3055" t="str">
            <v>吨</v>
          </cell>
          <cell r="E3055">
            <v>18</v>
          </cell>
          <cell r="F3055">
            <v>45788</v>
          </cell>
          <cell r="G3055" t="str">
            <v>（五冶钢构宜宾高县月江镇建设项目）  四川省宜宾市高县月江镇刚记超市斜对面(还阳组团沪碳二期项目)</v>
          </cell>
          <cell r="H3055" t="str">
            <v>张朝亮</v>
          </cell>
          <cell r="I3055">
            <v>15228205853</v>
          </cell>
        </row>
        <row r="3056">
          <cell r="A3056" t="str">
            <v>达钢</v>
          </cell>
          <cell r="B3056" t="str">
            <v>螺纹钢</v>
          </cell>
          <cell r="C3056" t="str">
            <v>HRB400E Φ16×12米</v>
          </cell>
          <cell r="D3056" t="str">
            <v>吨</v>
          </cell>
          <cell r="E3056">
            <v>35</v>
          </cell>
          <cell r="F3056">
            <v>45788</v>
          </cell>
          <cell r="G3056" t="str">
            <v>自永4标一局四公司（四川省内江市隆昌市金鹅街道自永4标一局四公司钢筋棚）</v>
          </cell>
          <cell r="H3056" t="str">
            <v>郝优</v>
          </cell>
          <cell r="I3056">
            <v>13891371707</v>
          </cell>
        </row>
        <row r="3057">
          <cell r="A3057" t="str">
            <v>泸钢</v>
          </cell>
          <cell r="B3057" t="str">
            <v>盘螺</v>
          </cell>
          <cell r="C3057" t="str">
            <v>HRB400E Φ6</v>
          </cell>
          <cell r="D3057" t="str">
            <v>吨</v>
          </cell>
          <cell r="E3057">
            <v>35</v>
          </cell>
          <cell r="F3057">
            <v>45788</v>
          </cell>
          <cell r="G3057" t="str">
            <v>（四川商建-射洪城乡一体化项目）遂宁市射洪市忠新幼儿园北侧约220米新溪小区</v>
          </cell>
          <cell r="H3057" t="str">
            <v>柏子刚</v>
          </cell>
          <cell r="I3057">
            <v>15692885305</v>
          </cell>
        </row>
        <row r="3058">
          <cell r="A3058" t="str">
            <v>泸钢</v>
          </cell>
          <cell r="B3058" t="str">
            <v>盘螺</v>
          </cell>
          <cell r="C3058" t="str">
            <v>HRB400E Φ8</v>
          </cell>
          <cell r="D3058" t="str">
            <v>吨</v>
          </cell>
          <cell r="E3058">
            <v>35</v>
          </cell>
          <cell r="F3058">
            <v>45788</v>
          </cell>
          <cell r="G3058" t="str">
            <v>（五冶钢构宜宾高县月江镇建设项目）  四川省宜宾市高县月江镇刚记超市斜对面(还阳组团沪碳二期项目)</v>
          </cell>
          <cell r="H3058" t="str">
            <v>张朝亮</v>
          </cell>
          <cell r="I3058">
            <v>15228205853</v>
          </cell>
        </row>
        <row r="3059">
          <cell r="A3059" t="str">
            <v>钢固融</v>
          </cell>
          <cell r="B3059" t="str">
            <v>螺纹钢</v>
          </cell>
          <cell r="C3059" t="str">
            <v>HRB400EФ14*9m</v>
          </cell>
          <cell r="D3059" t="str">
            <v>吨</v>
          </cell>
          <cell r="E3059">
            <v>10</v>
          </cell>
          <cell r="F3059">
            <v>45788</v>
          </cell>
          <cell r="G3059" t="str">
            <v>（中核中原-温江北林医养综合体项目）四川省成都市温江区万春大道第三人民医院东</v>
          </cell>
          <cell r="H3059" t="str">
            <v>蔡杰</v>
          </cell>
          <cell r="I3059">
            <v>18875129329</v>
          </cell>
        </row>
        <row r="3060">
          <cell r="A3060" t="str">
            <v>钢固融</v>
          </cell>
          <cell r="B3060" t="str">
            <v>螺纹钢</v>
          </cell>
          <cell r="C3060" t="str">
            <v>HRB400EФ16*12m</v>
          </cell>
          <cell r="D3060" t="str">
            <v>吨</v>
          </cell>
          <cell r="E3060">
            <v>15</v>
          </cell>
          <cell r="F3060">
            <v>45788</v>
          </cell>
          <cell r="G3060" t="str">
            <v>（中核中原-温江北林医养综合体项目）四川省成都市温江区万春大道第三人民医院东</v>
          </cell>
          <cell r="H3060" t="str">
            <v>蔡杰</v>
          </cell>
          <cell r="I3060">
            <v>18875129329</v>
          </cell>
        </row>
        <row r="3061">
          <cell r="A3061" t="str">
            <v>钢固融</v>
          </cell>
          <cell r="B3061" t="str">
            <v>螺纹钢</v>
          </cell>
          <cell r="C3061" t="str">
            <v>HRB400EФ12*9m</v>
          </cell>
          <cell r="D3061" t="str">
            <v>吨</v>
          </cell>
          <cell r="E3061">
            <v>10</v>
          </cell>
          <cell r="F3061">
            <v>45788</v>
          </cell>
          <cell r="G3061" t="str">
            <v>（中核中原-温江北林医养综合体项目）四川省成都市温江区万春大道第三人民医院东</v>
          </cell>
          <cell r="H3061" t="str">
            <v>蔡杰</v>
          </cell>
          <cell r="I3061">
            <v>18875129329</v>
          </cell>
        </row>
        <row r="3062">
          <cell r="A3062" t="str">
            <v>吉晨盛泰</v>
          </cell>
          <cell r="B3062" t="str">
            <v>螺纹钢</v>
          </cell>
          <cell r="C3062" t="str">
            <v>HRB400EФ14</v>
          </cell>
          <cell r="D3062" t="str">
            <v>吨</v>
          </cell>
          <cell r="E3062">
            <v>120</v>
          </cell>
          <cell r="F3062">
            <v>45789</v>
          </cell>
          <cell r="G3062" t="str">
            <v>（中铁三局五公司西昭高速4标2号钢筋厂)凉山州布拖县特基村</v>
          </cell>
          <cell r="H3062" t="str">
            <v>李阳</v>
          </cell>
          <cell r="I3062">
            <v>18353423022</v>
          </cell>
        </row>
        <row r="3063">
          <cell r="A3063" t="str">
            <v>吉晨盛泰</v>
          </cell>
          <cell r="B3063" t="str">
            <v>螺纹钢</v>
          </cell>
          <cell r="C3063" t="str">
            <v>HRB400EФ20</v>
          </cell>
          <cell r="D3063" t="str">
            <v>吨</v>
          </cell>
          <cell r="E3063">
            <v>60</v>
          </cell>
          <cell r="F3063">
            <v>45789</v>
          </cell>
          <cell r="G3063" t="str">
            <v>（中铁三局五公司西昭高速4标2号钢筋厂)凉山州布拖县特基村</v>
          </cell>
          <cell r="H3063" t="str">
            <v>李阳</v>
          </cell>
          <cell r="I3063">
            <v>18353423022</v>
          </cell>
        </row>
        <row r="3064">
          <cell r="A3064" t="str">
            <v>吉晨盛泰</v>
          </cell>
          <cell r="B3064" t="str">
            <v>螺纹钢</v>
          </cell>
          <cell r="C3064" t="str">
            <v>HRB400EФ22</v>
          </cell>
          <cell r="D3064" t="str">
            <v>吨</v>
          </cell>
          <cell r="E3064">
            <v>80</v>
          </cell>
          <cell r="F3064">
            <v>45789</v>
          </cell>
          <cell r="G3064" t="str">
            <v>（中铁三局五公司西昭高速4标2号钢筋厂)凉山州布拖县特基村</v>
          </cell>
          <cell r="H3064" t="str">
            <v>李阳</v>
          </cell>
          <cell r="I3064">
            <v>18353423022</v>
          </cell>
        </row>
        <row r="3065">
          <cell r="A3065" t="str">
            <v>吉晨盛泰</v>
          </cell>
          <cell r="B3065" t="str">
            <v>螺纹钢</v>
          </cell>
          <cell r="C3065" t="str">
            <v>HRB400EФ25</v>
          </cell>
          <cell r="D3065" t="str">
            <v>吨</v>
          </cell>
          <cell r="E3065">
            <v>80</v>
          </cell>
          <cell r="F3065">
            <v>45789</v>
          </cell>
          <cell r="G3065" t="str">
            <v>（中铁三局五公司西昭高速4标2号钢筋厂)凉山州布拖县特基村</v>
          </cell>
          <cell r="H3065" t="str">
            <v>李阳</v>
          </cell>
          <cell r="I3065">
            <v>18353423022</v>
          </cell>
        </row>
        <row r="3066">
          <cell r="A3066" t="str">
            <v>吉晨盛泰</v>
          </cell>
          <cell r="B3066" t="str">
            <v>螺纹钢</v>
          </cell>
          <cell r="C3066" t="str">
            <v>HRB500EФ25</v>
          </cell>
          <cell r="D3066" t="str">
            <v>吨</v>
          </cell>
          <cell r="E3066">
            <v>160</v>
          </cell>
          <cell r="F3066">
            <v>45789</v>
          </cell>
          <cell r="G3066" t="str">
            <v>（中铁三局五公司西昭高速4标2号钢筋厂)凉山州布拖县特基村</v>
          </cell>
          <cell r="H3066" t="str">
            <v>李阳</v>
          </cell>
          <cell r="I3066">
            <v>18353423022</v>
          </cell>
        </row>
        <row r="3067">
          <cell r="A3067" t="str">
            <v>吉晨盛泰</v>
          </cell>
          <cell r="B3067" t="str">
            <v>盘螺</v>
          </cell>
          <cell r="C3067" t="str">
            <v>HRB400EФ10</v>
          </cell>
          <cell r="D3067" t="str">
            <v>吨</v>
          </cell>
          <cell r="E3067">
            <v>20</v>
          </cell>
          <cell r="F3067">
            <v>45789</v>
          </cell>
          <cell r="G3067" t="str">
            <v>（中铁一局四公司西昭高速6标1分部）四川省凉山彝族自治州西昌市川兴镇普诗乡李子村</v>
          </cell>
          <cell r="H3067" t="str">
            <v>党牛</v>
          </cell>
          <cell r="I3067">
            <v>19996000463</v>
          </cell>
        </row>
        <row r="3068">
          <cell r="A3068" t="str">
            <v>吉晨盛泰</v>
          </cell>
          <cell r="B3068" t="str">
            <v>螺纹钢</v>
          </cell>
          <cell r="C3068" t="str">
            <v>HRB400EФ12</v>
          </cell>
          <cell r="D3068" t="str">
            <v>吨</v>
          </cell>
          <cell r="E3068">
            <v>90</v>
          </cell>
          <cell r="F3068">
            <v>45789</v>
          </cell>
          <cell r="G3068" t="str">
            <v>（中铁一局四公司西昭高速6标1分部）四川省凉山彝族自治州西昌市川兴镇普诗乡李子村</v>
          </cell>
          <cell r="H3068" t="str">
            <v>党牛</v>
          </cell>
          <cell r="I3068">
            <v>19996000463</v>
          </cell>
        </row>
        <row r="3069">
          <cell r="A3069" t="str">
            <v>吉晨盛泰</v>
          </cell>
          <cell r="B3069" t="str">
            <v>螺纹钢</v>
          </cell>
          <cell r="C3069" t="str">
            <v>HRB400EФ16</v>
          </cell>
          <cell r="D3069" t="str">
            <v>吨</v>
          </cell>
          <cell r="E3069">
            <v>25</v>
          </cell>
          <cell r="F3069">
            <v>45789</v>
          </cell>
          <cell r="G3069" t="str">
            <v>（中铁一局四公司西昭高速6标1分部）四川省凉山彝族自治州西昌市川兴镇普诗乡李子村</v>
          </cell>
          <cell r="H3069" t="str">
            <v>党牛</v>
          </cell>
          <cell r="I3069">
            <v>19996000463</v>
          </cell>
        </row>
        <row r="3070">
          <cell r="A3070" t="str">
            <v>吉晨盛泰</v>
          </cell>
          <cell r="B3070" t="str">
            <v>螺纹钢</v>
          </cell>
          <cell r="C3070" t="str">
            <v>HRB500EФ25</v>
          </cell>
          <cell r="D3070" t="str">
            <v>吨</v>
          </cell>
          <cell r="E3070">
            <v>23</v>
          </cell>
          <cell r="F3070">
            <v>45789</v>
          </cell>
          <cell r="G3070" t="str">
            <v>（中铁一局四公司西昭高速6标1分部）四川省凉山彝族自治州西昌市川兴镇普诗乡李子村</v>
          </cell>
          <cell r="H3070" t="str">
            <v>党牛</v>
          </cell>
          <cell r="I3070">
            <v>19996000463</v>
          </cell>
        </row>
        <row r="3071">
          <cell r="A3071" t="str">
            <v>吉晨盛泰</v>
          </cell>
          <cell r="B3071" t="str">
            <v>螺纹钢</v>
          </cell>
          <cell r="C3071" t="str">
            <v>HRB500EФ28</v>
          </cell>
          <cell r="D3071" t="str">
            <v>吨</v>
          </cell>
          <cell r="E3071">
            <v>12</v>
          </cell>
          <cell r="F3071">
            <v>45789</v>
          </cell>
          <cell r="G3071" t="str">
            <v>（中铁一局四公司西昭高速6标1分部）四川省凉山彝族自治州西昌市川兴镇普诗乡李子村</v>
          </cell>
          <cell r="H3071" t="str">
            <v>党牛</v>
          </cell>
          <cell r="I3071">
            <v>19996000463</v>
          </cell>
        </row>
        <row r="3072">
          <cell r="A3072" t="str">
            <v>吉晨盛泰</v>
          </cell>
          <cell r="B3072" t="str">
            <v>高线</v>
          </cell>
          <cell r="C3072" t="str">
            <v>HPB300Ф8</v>
          </cell>
          <cell r="D3072" t="str">
            <v>吨</v>
          </cell>
          <cell r="E3072">
            <v>24</v>
          </cell>
          <cell r="F3072">
            <v>45789</v>
          </cell>
          <cell r="G3072" t="str">
            <v>（中铁一局四公司西昭高速6标1分部）四川省凉山彝族自治州西昌市川兴镇普诗乡李子村</v>
          </cell>
          <cell r="H3072" t="str">
            <v>党牛</v>
          </cell>
          <cell r="I3072">
            <v>19996000463</v>
          </cell>
        </row>
        <row r="3073">
          <cell r="A3073" t="str">
            <v>吉晨盛泰</v>
          </cell>
          <cell r="B3073" t="str">
            <v>螺纹钢</v>
          </cell>
          <cell r="C3073" t="str">
            <v>HRB400EФ22</v>
          </cell>
          <cell r="D3073" t="str">
            <v>吨</v>
          </cell>
          <cell r="E3073">
            <v>46</v>
          </cell>
          <cell r="F3073">
            <v>45789</v>
          </cell>
          <cell r="G3073" t="str">
            <v>（中铁一局四公司西昭高速6标1分部）四川省凉山彝族自治州西昌市川兴镇普诗乡李子村</v>
          </cell>
          <cell r="H3073" t="str">
            <v>党牛</v>
          </cell>
          <cell r="I3073">
            <v>19996000463</v>
          </cell>
        </row>
        <row r="3074">
          <cell r="A3074" t="str">
            <v>陕钢</v>
          </cell>
          <cell r="B3074" t="str">
            <v>盘螺</v>
          </cell>
          <cell r="C3074" t="str">
            <v>HRB400EФ8</v>
          </cell>
          <cell r="D3074" t="str">
            <v>吨</v>
          </cell>
          <cell r="E3074">
            <v>19</v>
          </cell>
          <cell r="F3074">
            <v>45789</v>
          </cell>
          <cell r="G3074" t="str">
            <v>（中核华兴-峨眉山项目）四川省乐山市峨眉山市双福镇梓橦庙红华五期中核华兴工地</v>
          </cell>
          <cell r="H3074" t="str">
            <v>李汉军</v>
          </cell>
          <cell r="I3074" t="str">
            <v>18691249091</v>
          </cell>
        </row>
        <row r="3075">
          <cell r="A3075" t="str">
            <v>陕钢</v>
          </cell>
          <cell r="B3075" t="str">
            <v>盘螺</v>
          </cell>
          <cell r="C3075" t="str">
            <v>HRB400EФ10</v>
          </cell>
          <cell r="D3075" t="str">
            <v>吨</v>
          </cell>
          <cell r="E3075">
            <v>14</v>
          </cell>
          <cell r="F3075">
            <v>45789</v>
          </cell>
          <cell r="G3075" t="str">
            <v>（中核华兴-峨眉山项目）四川省乐山市峨眉山市双福镇梓橦庙红华五期中核华兴工地</v>
          </cell>
          <cell r="H3075" t="str">
            <v>李汉军</v>
          </cell>
          <cell r="I3075" t="str">
            <v>18691249091</v>
          </cell>
        </row>
        <row r="3076">
          <cell r="A3076" t="str">
            <v>陕钢</v>
          </cell>
          <cell r="B3076" t="str">
            <v>螺纹钢</v>
          </cell>
          <cell r="C3076" t="str">
            <v>HRB500EФ32*9m</v>
          </cell>
          <cell r="D3076" t="str">
            <v>吨</v>
          </cell>
          <cell r="E3076">
            <v>2.5</v>
          </cell>
          <cell r="F3076">
            <v>45789</v>
          </cell>
          <cell r="G3076" t="str">
            <v>（中核华兴-峨眉山项目）四川省乐山市峨眉山市双福镇梓橦庙红华五期中核华兴工地</v>
          </cell>
          <cell r="H3076" t="str">
            <v>李汉军</v>
          </cell>
          <cell r="I3076" t="str">
            <v>18691249091</v>
          </cell>
        </row>
        <row r="3077">
          <cell r="A3077" t="str">
            <v>陕钢</v>
          </cell>
          <cell r="B3077" t="str">
            <v>盘螺</v>
          </cell>
          <cell r="C3077" t="str">
            <v>HRB400E Φ10</v>
          </cell>
          <cell r="D3077" t="str">
            <v>吨</v>
          </cell>
          <cell r="E3077">
            <v>35</v>
          </cell>
          <cell r="F3077">
            <v>45789</v>
          </cell>
          <cell r="G3077" t="str">
            <v>（华西简阳西城嘉苑）四川省成都市简阳市简城街道高屋村</v>
          </cell>
          <cell r="H3077" t="str">
            <v>张瀚镭</v>
          </cell>
          <cell r="I3077">
            <v>15884666220</v>
          </cell>
        </row>
        <row r="3078">
          <cell r="A3078" t="str">
            <v>德胜</v>
          </cell>
          <cell r="B3078" t="str">
            <v>螺纹钢</v>
          </cell>
          <cell r="C3078" t="str">
            <v>HRB400E Φ18 9m</v>
          </cell>
          <cell r="D3078" t="str">
            <v>吨</v>
          </cell>
          <cell r="E3078">
            <v>12</v>
          </cell>
          <cell r="F3078">
            <v>45789</v>
          </cell>
          <cell r="G3078" t="str">
            <v>（华西简阳西城嘉苑）四川省成都市简阳市简城街道高屋村</v>
          </cell>
          <cell r="H3078" t="str">
            <v>张瀚镭</v>
          </cell>
          <cell r="I3078">
            <v>15884666220</v>
          </cell>
        </row>
        <row r="3079">
          <cell r="A3079" t="str">
            <v>德胜</v>
          </cell>
          <cell r="B3079" t="str">
            <v>螺纹钢</v>
          </cell>
          <cell r="C3079" t="str">
            <v>HRB400E Φ20 9m</v>
          </cell>
          <cell r="D3079" t="str">
            <v>吨</v>
          </cell>
          <cell r="E3079">
            <v>25.5</v>
          </cell>
          <cell r="F3079">
            <v>45789</v>
          </cell>
          <cell r="G3079" t="str">
            <v>（华西简阳西城嘉苑）四川省成都市简阳市简城街道高屋村</v>
          </cell>
          <cell r="H3079" t="str">
            <v>张瀚镭</v>
          </cell>
          <cell r="I3079">
            <v>15884666220</v>
          </cell>
        </row>
        <row r="3080">
          <cell r="A3080" t="str">
            <v>德胜</v>
          </cell>
          <cell r="B3080" t="str">
            <v>螺纹钢</v>
          </cell>
          <cell r="C3080" t="str">
            <v>HRB400E Φ22 9m</v>
          </cell>
          <cell r="D3080" t="str">
            <v>吨</v>
          </cell>
          <cell r="E3080">
            <v>7</v>
          </cell>
          <cell r="F3080">
            <v>45789</v>
          </cell>
          <cell r="G3080" t="str">
            <v>（华西简阳西城嘉苑）四川省成都市简阳市简城街道高屋村</v>
          </cell>
          <cell r="H3080" t="str">
            <v>张瀚镭</v>
          </cell>
          <cell r="I3080">
            <v>15884666220</v>
          </cell>
        </row>
        <row r="3081">
          <cell r="A3081" t="str">
            <v>德胜</v>
          </cell>
          <cell r="B3081" t="str">
            <v>螺纹钢</v>
          </cell>
          <cell r="C3081" t="str">
            <v>HRB400E Φ25 9m</v>
          </cell>
          <cell r="D3081" t="str">
            <v>吨</v>
          </cell>
          <cell r="E3081">
            <v>14.5</v>
          </cell>
          <cell r="F3081">
            <v>45789</v>
          </cell>
          <cell r="G3081" t="str">
            <v>（华西简阳西城嘉苑）四川省成都市简阳市简城街道高屋村</v>
          </cell>
          <cell r="H3081" t="str">
            <v>张瀚镭</v>
          </cell>
          <cell r="I3081">
            <v>15884666220</v>
          </cell>
        </row>
        <row r="3082">
          <cell r="A3082" t="str">
            <v>德胜</v>
          </cell>
          <cell r="B3082" t="str">
            <v>螺纹钢</v>
          </cell>
          <cell r="C3082" t="str">
            <v>HRB500E Φ18</v>
          </cell>
          <cell r="D3082" t="str">
            <v>吨</v>
          </cell>
          <cell r="E3082">
            <v>2.5</v>
          </cell>
          <cell r="F3082">
            <v>45789</v>
          </cell>
          <cell r="G3082" t="str">
            <v>（华西简阳西城嘉苑）四川省成都市简阳市简城街道高屋村</v>
          </cell>
          <cell r="H3082" t="str">
            <v>张瀚镭</v>
          </cell>
          <cell r="I3082">
            <v>15884666220</v>
          </cell>
        </row>
        <row r="3083">
          <cell r="A3083" t="str">
            <v>德胜</v>
          </cell>
          <cell r="B3083" t="str">
            <v>螺纹钢</v>
          </cell>
          <cell r="C3083" t="str">
            <v>HRB500E Φ22</v>
          </cell>
          <cell r="D3083" t="str">
            <v>吨</v>
          </cell>
          <cell r="E3083">
            <v>8.5</v>
          </cell>
          <cell r="F3083">
            <v>45789</v>
          </cell>
          <cell r="G3083" t="str">
            <v>（华西简阳西城嘉苑）四川省成都市简阳市简城街道高屋村</v>
          </cell>
          <cell r="H3083" t="str">
            <v>张瀚镭</v>
          </cell>
          <cell r="I3083">
            <v>15884666220</v>
          </cell>
        </row>
        <row r="3084">
          <cell r="A3084" t="str">
            <v>德胜</v>
          </cell>
          <cell r="B3084" t="str">
            <v>螺纹钢</v>
          </cell>
          <cell r="C3084" t="str">
            <v>HRB400E Φ22 9m</v>
          </cell>
          <cell r="D3084" t="str">
            <v>吨</v>
          </cell>
          <cell r="E3084">
            <v>27</v>
          </cell>
          <cell r="F3084">
            <v>45789</v>
          </cell>
          <cell r="G3084" t="str">
            <v>(中铁科研院宜宾泥溪项目)中铁科研院集团有限公司宜宾市泥溪东互通式立交下穿成贵客专铁路工程项目钢筋加工厂</v>
          </cell>
          <cell r="H3084" t="str">
            <v>蔡鹏/程港</v>
          </cell>
          <cell r="I3084" t="str">
            <v>19130850820/18208257412</v>
          </cell>
        </row>
        <row r="3085">
          <cell r="A3085" t="str">
            <v>德胜</v>
          </cell>
          <cell r="B3085" t="str">
            <v>螺纹钢</v>
          </cell>
          <cell r="C3085" t="str">
            <v>HRB400E Φ28 9m</v>
          </cell>
          <cell r="D3085" t="str">
            <v>吨</v>
          </cell>
          <cell r="E3085">
            <v>36</v>
          </cell>
          <cell r="F3085">
            <v>45789</v>
          </cell>
          <cell r="G3085" t="str">
            <v>(中铁科研院宜宾泥溪项目)中铁科研院集团有限公司宜宾市泥溪东互通式立交下穿成贵客专铁路工程项目钢筋加工厂</v>
          </cell>
          <cell r="H3085" t="str">
            <v>蔡鹏/程港</v>
          </cell>
          <cell r="I3085" t="str">
            <v>19130850820/18208257412</v>
          </cell>
        </row>
        <row r="3086">
          <cell r="A3086" t="str">
            <v>德胜</v>
          </cell>
          <cell r="B3086" t="str">
            <v>螺纹钢</v>
          </cell>
          <cell r="C3086" t="str">
            <v>HRB400E Φ16 9m</v>
          </cell>
          <cell r="D3086" t="str">
            <v>吨</v>
          </cell>
          <cell r="E3086">
            <v>6</v>
          </cell>
          <cell r="F3086">
            <v>45789</v>
          </cell>
          <cell r="G3086" t="str">
            <v>(中铁科研院宜宾泥溪项目)中铁科研院集团有限公司宜宾市泥溪东互通式立交下穿成贵客专铁路工程项目钢筋加工厂</v>
          </cell>
          <cell r="H3086" t="str">
            <v>蔡鹏/程港</v>
          </cell>
          <cell r="I3086" t="str">
            <v>19130850820/18208257412</v>
          </cell>
        </row>
        <row r="3087">
          <cell r="A3087" t="str">
            <v>德胜恒嘉</v>
          </cell>
          <cell r="B3087" t="str">
            <v>螺纹钢</v>
          </cell>
          <cell r="C3087" t="str">
            <v>HRB400E Φ16 12m</v>
          </cell>
          <cell r="D3087" t="str">
            <v>吨</v>
          </cell>
          <cell r="E3087">
            <v>20</v>
          </cell>
          <cell r="F3087">
            <v>45789</v>
          </cell>
          <cell r="G3087" t="str">
            <v>（中铁北京局-资乐高速6标）四川省乐山市市中区土主镇资乐高速TJ6标项目试验室</v>
          </cell>
          <cell r="H3087" t="str">
            <v>刘岩</v>
          </cell>
          <cell r="I3087">
            <v>18543566469</v>
          </cell>
        </row>
        <row r="3088">
          <cell r="A3088" t="str">
            <v>德胜恒嘉</v>
          </cell>
          <cell r="B3088" t="str">
            <v>螺纹钢</v>
          </cell>
          <cell r="C3088" t="str">
            <v>HRB400E Φ12 9m</v>
          </cell>
          <cell r="D3088" t="str">
            <v>吨</v>
          </cell>
          <cell r="E3088">
            <v>15</v>
          </cell>
          <cell r="F3088">
            <v>45789</v>
          </cell>
          <cell r="G3088" t="str">
            <v>（中铁北京局-资乐高速6标）四川省乐山市市中区土主镇资乐高速TJ6标项目试验室</v>
          </cell>
          <cell r="H3088" t="str">
            <v>刘岩</v>
          </cell>
          <cell r="I3088">
            <v>18543566469</v>
          </cell>
        </row>
        <row r="3089">
          <cell r="A3089" t="str">
            <v>德胜恒嘉</v>
          </cell>
          <cell r="B3089" t="str">
            <v>螺纹钢</v>
          </cell>
          <cell r="C3089" t="str">
            <v>HRB400E Φ25 12m</v>
          </cell>
          <cell r="D3089" t="str">
            <v>吨</v>
          </cell>
          <cell r="E3089">
            <v>35</v>
          </cell>
          <cell r="F3089">
            <v>45789</v>
          </cell>
          <cell r="G3089" t="str">
            <v>（中铁北京局-资乐高速6标）四川省乐山市市中区土主镇资乐高速TJ6标项目试验室</v>
          </cell>
          <cell r="H3089" t="str">
            <v>刘岩</v>
          </cell>
          <cell r="I3089">
            <v>18543566469</v>
          </cell>
        </row>
        <row r="3090">
          <cell r="A3090" t="str">
            <v>德胜恒嘉</v>
          </cell>
          <cell r="B3090" t="str">
            <v>螺纹钢</v>
          </cell>
          <cell r="C3090" t="str">
            <v>HRB500E Φ28 9m</v>
          </cell>
          <cell r="D3090" t="str">
            <v>吨</v>
          </cell>
          <cell r="E3090">
            <v>35</v>
          </cell>
          <cell r="F3090">
            <v>45789</v>
          </cell>
          <cell r="G3090" t="str">
            <v>（中铁北京局-资乐高速6标）四川省乐山市市中区土主镇资乐高速TJ6标项目试验室</v>
          </cell>
          <cell r="H3090" t="str">
            <v>刘岩</v>
          </cell>
          <cell r="I3090">
            <v>18543566469</v>
          </cell>
        </row>
        <row r="3091">
          <cell r="A3091" t="str">
            <v>泸钢</v>
          </cell>
          <cell r="B3091" t="str">
            <v>盘螺</v>
          </cell>
          <cell r="C3091" t="str">
            <v>HRB400E Φ8</v>
          </cell>
          <cell r="D3091" t="str">
            <v>吨</v>
          </cell>
          <cell r="E3091">
            <v>23</v>
          </cell>
          <cell r="F3091">
            <v>45789</v>
          </cell>
          <cell r="G3091" t="str">
            <v>（五冶钢构宜宾高县月江镇建设项目）  四川省宜宾市高县月江镇刚记超市斜对面(还阳组团沪碳二期项目)</v>
          </cell>
          <cell r="H3091" t="str">
            <v>张朝亮</v>
          </cell>
          <cell r="I3091">
            <v>15228205853</v>
          </cell>
        </row>
        <row r="3092">
          <cell r="A3092" t="str">
            <v>泸钢</v>
          </cell>
          <cell r="B3092" t="str">
            <v>螺纹钢</v>
          </cell>
          <cell r="C3092" t="str">
            <v>HRB400E Φ20 9m</v>
          </cell>
          <cell r="D3092" t="str">
            <v>吨</v>
          </cell>
          <cell r="E3092">
            <v>9</v>
          </cell>
          <cell r="F3092">
            <v>45789</v>
          </cell>
          <cell r="G3092" t="str">
            <v>（五冶钢构宜宾高县月江镇建设项目）  四川省宜宾市高县月江镇刚记超市斜对面(还阳组团沪碳二期项目)</v>
          </cell>
          <cell r="H3092" t="str">
            <v>张朝亮</v>
          </cell>
          <cell r="I3092">
            <v>15228205853</v>
          </cell>
        </row>
        <row r="3093">
          <cell r="A3093" t="str">
            <v>泸钢</v>
          </cell>
          <cell r="B3093" t="str">
            <v>螺纹钢</v>
          </cell>
          <cell r="C3093" t="str">
            <v>HRB400E Φ22 9m</v>
          </cell>
          <cell r="D3093" t="str">
            <v>吨</v>
          </cell>
          <cell r="E3093">
            <v>3</v>
          </cell>
          <cell r="F3093">
            <v>45789</v>
          </cell>
          <cell r="G3093" t="str">
            <v>（五冶钢构宜宾高县月江镇建设项目）  四川省宜宾市高县月江镇刚记超市斜对面(还阳组团沪碳二期项目)</v>
          </cell>
          <cell r="H3093" t="str">
            <v>张朝亮</v>
          </cell>
          <cell r="I3093">
            <v>15228205853</v>
          </cell>
        </row>
        <row r="3094">
          <cell r="A3094" t="str">
            <v>德胜</v>
          </cell>
          <cell r="B3094" t="str">
            <v>螺纹钢</v>
          </cell>
          <cell r="C3094" t="str">
            <v>HRB400E Φ12 12m</v>
          </cell>
          <cell r="D3094" t="str">
            <v>吨</v>
          </cell>
          <cell r="E3094">
            <v>8</v>
          </cell>
          <cell r="F3094">
            <v>45789</v>
          </cell>
          <cell r="G3094" t="str">
            <v>（安久供应链项目）四川省宜宾市翠屏区志诚路</v>
          </cell>
          <cell r="H3094" t="str">
            <v>毛新熠</v>
          </cell>
          <cell r="I3094">
            <v>18208171901</v>
          </cell>
        </row>
        <row r="3095">
          <cell r="A3095" t="str">
            <v>德胜</v>
          </cell>
          <cell r="B3095" t="str">
            <v>螺纹钢</v>
          </cell>
          <cell r="C3095" t="str">
            <v>HRB400E Φ16 12m</v>
          </cell>
          <cell r="D3095" t="str">
            <v>吨</v>
          </cell>
          <cell r="E3095">
            <v>27</v>
          </cell>
          <cell r="F3095">
            <v>45789</v>
          </cell>
          <cell r="G3095" t="str">
            <v>（安久供应链项目）四川省宜宾市翠屏区志诚路</v>
          </cell>
          <cell r="H3095" t="str">
            <v>毛新熠</v>
          </cell>
          <cell r="I3095">
            <v>18208171901</v>
          </cell>
        </row>
        <row r="3096">
          <cell r="A3096" t="str">
            <v>八局</v>
          </cell>
          <cell r="B3096" t="str">
            <v>螺纹钢</v>
          </cell>
          <cell r="C3096" t="str">
            <v>HRB400E Φ12×9米</v>
          </cell>
          <cell r="D3096" t="str">
            <v>吨</v>
          </cell>
          <cell r="E3096">
            <v>30</v>
          </cell>
          <cell r="F3096">
            <v>45789</v>
          </cell>
          <cell r="G3096" t="str">
            <v>（自永2标九局西南分公司钢筋棚）四川省自贡市骑龙镇大湾村</v>
          </cell>
          <cell r="H3096" t="str">
            <v>高彦彬</v>
          </cell>
          <cell r="I3096">
            <v>13835906370</v>
          </cell>
        </row>
        <row r="3097">
          <cell r="A3097" t="str">
            <v>八局</v>
          </cell>
          <cell r="B3097" t="str">
            <v>螺纹钢</v>
          </cell>
          <cell r="C3097" t="str">
            <v>HRB400E Φ14×9米</v>
          </cell>
          <cell r="D3097" t="str">
            <v>吨</v>
          </cell>
          <cell r="E3097">
            <v>3</v>
          </cell>
          <cell r="F3097">
            <v>45789</v>
          </cell>
          <cell r="G3097" t="str">
            <v>（自永2标九局西南分公司钢筋棚）四川省自贡市骑龙镇大湾村</v>
          </cell>
          <cell r="H3097" t="str">
            <v>高彦彬</v>
          </cell>
          <cell r="I3097">
            <v>13835906370</v>
          </cell>
        </row>
        <row r="3098">
          <cell r="A3098" t="str">
            <v>八局</v>
          </cell>
          <cell r="B3098" t="str">
            <v>螺纹钢</v>
          </cell>
          <cell r="C3098" t="str">
            <v>HRB400E Φ16×9米</v>
          </cell>
          <cell r="D3098" t="str">
            <v>吨</v>
          </cell>
          <cell r="E3098">
            <v>3</v>
          </cell>
          <cell r="F3098">
            <v>45789</v>
          </cell>
          <cell r="G3098" t="str">
            <v>（自永2标九局西南分公司钢筋棚）四川省自贡市骑龙镇大湾村</v>
          </cell>
          <cell r="H3098" t="str">
            <v>高彦彬</v>
          </cell>
          <cell r="I3098">
            <v>13835906370</v>
          </cell>
        </row>
        <row r="3099">
          <cell r="A3099" t="str">
            <v>八局</v>
          </cell>
          <cell r="B3099" t="str">
            <v>螺纹钢</v>
          </cell>
          <cell r="C3099" t="str">
            <v>HRB400E Φ20×9米</v>
          </cell>
          <cell r="D3099" t="str">
            <v>吨</v>
          </cell>
          <cell r="E3099">
            <v>10</v>
          </cell>
          <cell r="F3099">
            <v>45789</v>
          </cell>
          <cell r="G3099" t="str">
            <v>（自永2标九局西南分公司钢筋棚）四川省自贡市骑龙镇大湾村</v>
          </cell>
          <cell r="H3099" t="str">
            <v>高彦彬</v>
          </cell>
          <cell r="I3099">
            <v>13835906370</v>
          </cell>
        </row>
        <row r="3100">
          <cell r="A3100" t="str">
            <v>八局</v>
          </cell>
          <cell r="B3100" t="str">
            <v>螺纹钢</v>
          </cell>
          <cell r="C3100" t="str">
            <v>HRB400E Φ25×9米</v>
          </cell>
          <cell r="D3100" t="str">
            <v>吨</v>
          </cell>
          <cell r="E3100">
            <v>30</v>
          </cell>
          <cell r="F3100">
            <v>45789</v>
          </cell>
          <cell r="G3100" t="str">
            <v>（自永2标九局西南分公司钢筋棚）四川省自贡市骑龙镇大湾村</v>
          </cell>
          <cell r="H3100" t="str">
            <v>高彦彬</v>
          </cell>
          <cell r="I3100">
            <v>13835906370</v>
          </cell>
        </row>
        <row r="3101">
          <cell r="A3101" t="str">
            <v>八局</v>
          </cell>
          <cell r="B3101" t="str">
            <v>螺纹钢</v>
          </cell>
          <cell r="C3101" t="str">
            <v>HRB400E Φ32×9米</v>
          </cell>
          <cell r="D3101" t="str">
            <v>吨</v>
          </cell>
          <cell r="E3101">
            <v>20</v>
          </cell>
          <cell r="F3101">
            <v>45789</v>
          </cell>
          <cell r="G3101" t="str">
            <v>（自永2标九局西南分公司钢筋棚）四川省自贡市骑龙镇大湾村</v>
          </cell>
          <cell r="H3101" t="str">
            <v>高彦彬</v>
          </cell>
          <cell r="I3101">
            <v>13835906370</v>
          </cell>
        </row>
        <row r="3102">
          <cell r="A3102" t="str">
            <v>八局</v>
          </cell>
          <cell r="B3102" t="str">
            <v>螺纹钢</v>
          </cell>
          <cell r="C3102" t="str">
            <v>HRB400E Φ22×9米</v>
          </cell>
          <cell r="D3102" t="str">
            <v>吨</v>
          </cell>
          <cell r="E3102">
            <v>3</v>
          </cell>
          <cell r="F3102">
            <v>45789</v>
          </cell>
          <cell r="G3102" t="str">
            <v>（自永2标九局西南分公司钢筋棚）四川省自贡市骑龙镇大湾村</v>
          </cell>
          <cell r="H3102" t="str">
            <v>高彦彬</v>
          </cell>
          <cell r="I3102">
            <v>13835906370</v>
          </cell>
        </row>
        <row r="3103">
          <cell r="A3103" t="str">
            <v>八局</v>
          </cell>
          <cell r="B3103" t="str">
            <v>螺纹钢</v>
          </cell>
          <cell r="C3103" t="str">
            <v>HRB400E Φ28×9米</v>
          </cell>
          <cell r="D3103" t="str">
            <v>吨</v>
          </cell>
          <cell r="E3103">
            <v>30</v>
          </cell>
          <cell r="F3103">
            <v>45789</v>
          </cell>
          <cell r="G3103" t="str">
            <v>（自永2标九局西南分公司钢筋棚）四川省自贡市骑龙镇大湾村</v>
          </cell>
          <cell r="H3103" t="str">
            <v>高彦彬</v>
          </cell>
          <cell r="I3103">
            <v>13835906370</v>
          </cell>
        </row>
        <row r="3104">
          <cell r="A3104" t="str">
            <v>八局</v>
          </cell>
          <cell r="B3104" t="str">
            <v>螺纹钢</v>
          </cell>
          <cell r="C3104" t="str">
            <v>HRB500E Φ28×9米</v>
          </cell>
          <cell r="D3104" t="str">
            <v>吨</v>
          </cell>
          <cell r="E3104">
            <v>50</v>
          </cell>
          <cell r="F3104">
            <v>45789</v>
          </cell>
          <cell r="G3104" t="str">
            <v>（自永2标九局西南分公司钢筋棚）四川省自贡市骑龙镇大湾村</v>
          </cell>
          <cell r="H3104" t="str">
            <v>高彦彬</v>
          </cell>
          <cell r="I3104">
            <v>13835906370</v>
          </cell>
        </row>
        <row r="3105">
          <cell r="A3105" t="str">
            <v>晋邦</v>
          </cell>
          <cell r="B3105" t="str">
            <v>盘螺</v>
          </cell>
          <cell r="C3105" t="str">
            <v>HRB400E Φ10</v>
          </cell>
          <cell r="D3105" t="str">
            <v>吨</v>
          </cell>
          <cell r="E3105">
            <v>35</v>
          </cell>
          <cell r="F3105">
            <v>45789</v>
          </cell>
          <cell r="G3105" t="str">
            <v>中铁建工集团贵州有限公司水城古镇改造工程(荷谐园三期)设计施工总承包项目部</v>
          </cell>
          <cell r="H3105" t="str">
            <v>陈国旺</v>
          </cell>
          <cell r="I3105">
            <v>18761662588</v>
          </cell>
        </row>
        <row r="3106">
          <cell r="A3106" t="str">
            <v>达钢</v>
          </cell>
          <cell r="B3106" t="str">
            <v>直螺纹</v>
          </cell>
          <cell r="C3106" t="str">
            <v>HRB400E Φ12 9m</v>
          </cell>
          <cell r="D3106" t="str">
            <v>吨</v>
          </cell>
          <cell r="E3106">
            <v>35</v>
          </cell>
          <cell r="F3106">
            <v>45789</v>
          </cell>
          <cell r="G3106" t="str">
            <v>（十九冶-江龙高速三分部）重庆市云阳县蔈草镇三坵田*小尖山梁场</v>
          </cell>
          <cell r="H3106" t="str">
            <v>任海军</v>
          </cell>
          <cell r="I3106">
            <v>17725037830</v>
          </cell>
        </row>
        <row r="3107">
          <cell r="A3107" t="str">
            <v>晋邦</v>
          </cell>
          <cell r="B3107" t="str">
            <v>螺纹钢</v>
          </cell>
          <cell r="C3107" t="str">
            <v>HRB400E Φ18 9m</v>
          </cell>
          <cell r="D3107" t="str">
            <v>吨</v>
          </cell>
          <cell r="E3107">
            <v>33.47</v>
          </cell>
          <cell r="F3107">
            <v>45789</v>
          </cell>
          <cell r="G3107" t="str">
            <v>（十九冶-华电重庆奉节）重庆市奉节县康乐镇七星村</v>
          </cell>
          <cell r="H3107" t="str">
            <v>岑甲乐</v>
          </cell>
          <cell r="I3107">
            <v>17349037782</v>
          </cell>
        </row>
        <row r="3108">
          <cell r="A3108" t="str">
            <v>晋邦</v>
          </cell>
          <cell r="B3108" t="str">
            <v>螺纹钢</v>
          </cell>
          <cell r="C3108" t="str">
            <v>HRB400E Φ20 9m</v>
          </cell>
          <cell r="D3108" t="str">
            <v>吨</v>
          </cell>
          <cell r="E3108">
            <v>13</v>
          </cell>
          <cell r="F3108">
            <v>45789</v>
          </cell>
          <cell r="G3108" t="str">
            <v>（十九冶-华电重庆奉节）重庆市奉节县康乐镇七星村</v>
          </cell>
          <cell r="H3108" t="str">
            <v>岑甲乐</v>
          </cell>
          <cell r="I3108">
            <v>17349037782</v>
          </cell>
        </row>
        <row r="3109">
          <cell r="A3109" t="str">
            <v>晋邦</v>
          </cell>
          <cell r="B3109" t="str">
            <v>螺纹钢</v>
          </cell>
          <cell r="C3109" t="str">
            <v>HRB400E Φ14 9m</v>
          </cell>
          <cell r="D3109" t="str">
            <v>吨</v>
          </cell>
          <cell r="E3109">
            <v>23</v>
          </cell>
          <cell r="F3109">
            <v>45789</v>
          </cell>
          <cell r="G3109" t="str">
            <v>（十九冶-华电重庆奉节）重庆市奉节县康乐镇七星村</v>
          </cell>
          <cell r="H3109" t="str">
            <v>岑甲乐</v>
          </cell>
          <cell r="I3109">
            <v>17349037782</v>
          </cell>
        </row>
        <row r="3110">
          <cell r="A3110" t="str">
            <v>晋邦</v>
          </cell>
          <cell r="B3110" t="str">
            <v>高线</v>
          </cell>
          <cell r="C3110" t="str">
            <v>HPB300Φ8</v>
          </cell>
          <cell r="D3110" t="str">
            <v>吨</v>
          </cell>
          <cell r="E3110">
            <v>2</v>
          </cell>
          <cell r="F3110">
            <v>45789</v>
          </cell>
          <cell r="G3110" t="str">
            <v>（十九冶-江龙高速三分部）重庆市云阳县开云高速（钢厂村）*龙缸互通</v>
          </cell>
          <cell r="H3110" t="str">
            <v>任海军</v>
          </cell>
          <cell r="I3110">
            <v>17725037830</v>
          </cell>
        </row>
        <row r="3111">
          <cell r="A3111" t="str">
            <v>晋邦</v>
          </cell>
          <cell r="B3111" t="str">
            <v>直螺纹</v>
          </cell>
          <cell r="C3111" t="str">
            <v>HRB400E Φ12 9m</v>
          </cell>
          <cell r="D3111" t="str">
            <v>吨</v>
          </cell>
          <cell r="E3111">
            <v>10</v>
          </cell>
          <cell r="F3111">
            <v>45789</v>
          </cell>
          <cell r="G3111" t="str">
            <v>（十九冶-江龙高速三分部）重庆市云阳县开云高速（钢厂村）*龙缸互通</v>
          </cell>
          <cell r="H3111" t="str">
            <v>任海军</v>
          </cell>
          <cell r="I3111">
            <v>17725037830</v>
          </cell>
        </row>
        <row r="3112">
          <cell r="A3112" t="str">
            <v>晋邦</v>
          </cell>
          <cell r="B3112" t="str">
            <v>直螺纹</v>
          </cell>
          <cell r="C3112" t="str">
            <v>HRB400E Φ14 9m</v>
          </cell>
          <cell r="D3112" t="str">
            <v>吨</v>
          </cell>
          <cell r="E3112">
            <v>8</v>
          </cell>
          <cell r="F3112">
            <v>45789</v>
          </cell>
          <cell r="G3112" t="str">
            <v>（十九冶-江龙高速三分部）重庆市云阳县开云高速（钢厂村）*龙缸互通</v>
          </cell>
          <cell r="H3112" t="str">
            <v>任海军</v>
          </cell>
          <cell r="I3112">
            <v>17725037830</v>
          </cell>
        </row>
        <row r="3113">
          <cell r="A3113" t="str">
            <v>晋邦</v>
          </cell>
          <cell r="B3113" t="str">
            <v>直螺纹</v>
          </cell>
          <cell r="C3113" t="str">
            <v>HRB400E Φ20 9m</v>
          </cell>
          <cell r="D3113" t="str">
            <v>吨</v>
          </cell>
          <cell r="E3113">
            <v>5</v>
          </cell>
          <cell r="F3113">
            <v>45789</v>
          </cell>
          <cell r="G3113" t="str">
            <v>（十九冶-江龙高速三分部）重庆市云阳县开云高速（钢厂村）*龙缸互通</v>
          </cell>
          <cell r="H3113" t="str">
            <v>任海军</v>
          </cell>
          <cell r="I3113">
            <v>17725037830</v>
          </cell>
        </row>
        <row r="3114">
          <cell r="A3114" t="str">
            <v>晋邦</v>
          </cell>
          <cell r="B3114" t="str">
            <v>直螺纹</v>
          </cell>
          <cell r="C3114" t="str">
            <v>HRB400E Φ25 9m</v>
          </cell>
          <cell r="D3114" t="str">
            <v>吨</v>
          </cell>
          <cell r="E3114">
            <v>15</v>
          </cell>
          <cell r="F3114">
            <v>45789</v>
          </cell>
          <cell r="G3114" t="str">
            <v>（十九冶-江龙高速三分部）重庆市云阳县开云高速（钢厂村）*龙缸互通</v>
          </cell>
          <cell r="H3114" t="str">
            <v>任海军</v>
          </cell>
          <cell r="I3114">
            <v>17725037830</v>
          </cell>
        </row>
        <row r="3115">
          <cell r="A3115" t="str">
            <v>晋邦</v>
          </cell>
          <cell r="B3115" t="str">
            <v>直螺纹</v>
          </cell>
          <cell r="C3115" t="str">
            <v>HRB400E Φ28 9m</v>
          </cell>
          <cell r="D3115" t="str">
            <v>吨</v>
          </cell>
          <cell r="E3115">
            <v>11</v>
          </cell>
          <cell r="F3115">
            <v>45789</v>
          </cell>
          <cell r="G3115" t="str">
            <v>（十九冶-江龙高速三分部）重庆市云阳县龙角镇*皮家营梁场</v>
          </cell>
          <cell r="H3115" t="str">
            <v>任海军</v>
          </cell>
          <cell r="I3115">
            <v>17725037830</v>
          </cell>
        </row>
        <row r="3116">
          <cell r="A3116" t="str">
            <v>晋邦</v>
          </cell>
          <cell r="B3116" t="str">
            <v>直螺纹</v>
          </cell>
          <cell r="C3116" t="str">
            <v>HRB400E Φ16 9m</v>
          </cell>
          <cell r="D3116" t="str">
            <v>吨</v>
          </cell>
          <cell r="E3116">
            <v>15</v>
          </cell>
          <cell r="F3116">
            <v>45789</v>
          </cell>
          <cell r="G3116" t="str">
            <v>（十九冶-江龙高速三分部）重庆市云阳县龙角镇*皮家营梁场</v>
          </cell>
          <cell r="H3116" t="str">
            <v>任海军</v>
          </cell>
          <cell r="I3116">
            <v>17725037830</v>
          </cell>
        </row>
        <row r="3117">
          <cell r="A3117" t="str">
            <v>晋邦</v>
          </cell>
          <cell r="B3117" t="str">
            <v>直螺纹</v>
          </cell>
          <cell r="C3117" t="str">
            <v>HRB400E Φ12 9m</v>
          </cell>
          <cell r="D3117" t="str">
            <v>吨</v>
          </cell>
          <cell r="E3117">
            <v>15</v>
          </cell>
          <cell r="F3117">
            <v>45789</v>
          </cell>
          <cell r="G3117" t="str">
            <v>（十九冶-江龙高速三分部）重庆市云阳县龙角镇*刘家漕3#桥</v>
          </cell>
          <cell r="H3117" t="str">
            <v>任海军</v>
          </cell>
          <cell r="I3117">
            <v>17725037830</v>
          </cell>
        </row>
        <row r="3118">
          <cell r="A3118" t="str">
            <v>晋邦</v>
          </cell>
          <cell r="B3118" t="str">
            <v>盘螺</v>
          </cell>
          <cell r="C3118" t="str">
            <v>HRB400E Φ10</v>
          </cell>
          <cell r="D3118" t="str">
            <v>吨</v>
          </cell>
          <cell r="E3118">
            <v>6</v>
          </cell>
          <cell r="F3118">
            <v>45789</v>
          </cell>
          <cell r="G3118" t="str">
            <v>（十九冶-江龙高速三分部）重庆市云阳县龙角镇*刘家漕3#桥</v>
          </cell>
          <cell r="H3118" t="str">
            <v>任海军</v>
          </cell>
          <cell r="I3118">
            <v>17725037830</v>
          </cell>
        </row>
        <row r="3119">
          <cell r="A3119" t="str">
            <v>晋邦</v>
          </cell>
          <cell r="B3119" t="str">
            <v>高线</v>
          </cell>
          <cell r="C3119" t="str">
            <v>HPB300Φ10</v>
          </cell>
          <cell r="D3119" t="str">
            <v>吨</v>
          </cell>
          <cell r="E3119">
            <v>5</v>
          </cell>
          <cell r="F3119">
            <v>45789</v>
          </cell>
          <cell r="G3119" t="str">
            <v>（十九冶-江龙高速三分部）重庆市云阳县龙角镇*刘家漕3#桥</v>
          </cell>
          <cell r="H3119" t="str">
            <v>任海军</v>
          </cell>
          <cell r="I3119">
            <v>17725037830</v>
          </cell>
        </row>
        <row r="3120">
          <cell r="A3120" t="str">
            <v>晋邦</v>
          </cell>
          <cell r="B3120" t="str">
            <v>直螺纹</v>
          </cell>
          <cell r="C3120" t="str">
            <v>HRB400E Φ12 9m</v>
          </cell>
          <cell r="D3120" t="str">
            <v>吨</v>
          </cell>
          <cell r="E3120">
            <v>15</v>
          </cell>
          <cell r="F3120">
            <v>45789</v>
          </cell>
          <cell r="G3120" t="str">
            <v>（十九冶-江龙高速三分部）重庆市云阳县蔈草镇三坵田*小尖山梁场</v>
          </cell>
          <cell r="H3120" t="str">
            <v>任海军</v>
          </cell>
          <cell r="I3120">
            <v>17725037830</v>
          </cell>
        </row>
        <row r="3121">
          <cell r="A3121" t="str">
            <v>晋邦</v>
          </cell>
          <cell r="B3121" t="str">
            <v>直螺纹</v>
          </cell>
          <cell r="C3121" t="str">
            <v>HRB400E Φ25 9m</v>
          </cell>
          <cell r="D3121" t="str">
            <v>吨</v>
          </cell>
          <cell r="E3121">
            <v>10</v>
          </cell>
          <cell r="F3121">
            <v>45789</v>
          </cell>
          <cell r="G3121" t="str">
            <v>（十九冶-江龙高速三分部）重庆市云阳县蔈草镇三坵田*小尖山梁场</v>
          </cell>
          <cell r="H3121" t="str">
            <v>任海军</v>
          </cell>
          <cell r="I3121">
            <v>17725037830</v>
          </cell>
        </row>
        <row r="3122">
          <cell r="A3122" t="str">
            <v>晋邦</v>
          </cell>
          <cell r="B3122" t="str">
            <v>盘螺</v>
          </cell>
          <cell r="C3122" t="str">
            <v>HRB400E Φ10</v>
          </cell>
          <cell r="D3122" t="str">
            <v>吨</v>
          </cell>
          <cell r="E3122">
            <v>15</v>
          </cell>
          <cell r="F3122">
            <v>45789</v>
          </cell>
          <cell r="G3122" t="str">
            <v>（十九冶-江龙高速三分部）重庆市云阳县蔈草镇三坵田*小尖山梁场</v>
          </cell>
          <cell r="H3122" t="str">
            <v>任海军</v>
          </cell>
          <cell r="I3122">
            <v>17725037830</v>
          </cell>
        </row>
        <row r="3123">
          <cell r="A3123" t="str">
            <v>晋邦</v>
          </cell>
          <cell r="B3123" t="str">
            <v>高线</v>
          </cell>
          <cell r="C3123" t="str">
            <v>HPB300Φ10</v>
          </cell>
          <cell r="D3123" t="str">
            <v>吨</v>
          </cell>
          <cell r="E3123">
            <v>10</v>
          </cell>
          <cell r="F3123">
            <v>45789</v>
          </cell>
          <cell r="G3123" t="str">
            <v>（十九冶-江龙高速三分部）重庆市云阳县蔈草镇三坵田*小尖山梁场</v>
          </cell>
          <cell r="H3123" t="str">
            <v>任海军</v>
          </cell>
          <cell r="I3123">
            <v>17725037830</v>
          </cell>
        </row>
        <row r="3124">
          <cell r="A3124" t="str">
            <v>晋邦</v>
          </cell>
          <cell r="B3124" t="str">
            <v>盘螺</v>
          </cell>
          <cell r="C3124" t="str">
            <v>HRB400E Φ6</v>
          </cell>
          <cell r="D3124" t="str">
            <v>吨</v>
          </cell>
          <cell r="E3124">
            <v>1.18</v>
          </cell>
          <cell r="F3124">
            <v>45789</v>
          </cell>
          <cell r="G3124" t="str">
            <v>（十九冶-江龙高速一分部）重庆市云阳县X886附近中国十九冶开云高速项目总包部西北43米*复兴拌合站</v>
          </cell>
          <cell r="H3124" t="str">
            <v>吴章红</v>
          </cell>
          <cell r="I3124">
            <v>18628165772</v>
          </cell>
        </row>
        <row r="3125">
          <cell r="A3125" t="str">
            <v>晋邦</v>
          </cell>
          <cell r="B3125" t="str">
            <v>盘螺</v>
          </cell>
          <cell r="C3125" t="str">
            <v>HRB400E Φ8</v>
          </cell>
          <cell r="D3125" t="str">
            <v>吨</v>
          </cell>
          <cell r="E3125">
            <v>15.178</v>
          </cell>
          <cell r="F3125">
            <v>45789</v>
          </cell>
          <cell r="G3125" t="str">
            <v>（十九冶-江龙高速一分部）重庆市云阳县X886附近中国十九冶开云高速项目总包部西北43米*复兴拌合站</v>
          </cell>
          <cell r="H3125" t="str">
            <v>吴章红</v>
          </cell>
          <cell r="I3125">
            <v>18628165772</v>
          </cell>
        </row>
        <row r="3126">
          <cell r="A3126" t="str">
            <v>晋邦</v>
          </cell>
          <cell r="B3126" t="str">
            <v>盘螺</v>
          </cell>
          <cell r="C3126" t="str">
            <v>HRB400E Φ10</v>
          </cell>
          <cell r="D3126" t="str">
            <v>吨</v>
          </cell>
          <cell r="E3126">
            <v>4.647</v>
          </cell>
          <cell r="F3126">
            <v>45789</v>
          </cell>
          <cell r="G3126" t="str">
            <v>（十九冶-江龙高速一分部）重庆市云阳县X886附近中国十九冶开云高速项目总包部西北43米*复兴拌合站</v>
          </cell>
          <cell r="H3126" t="str">
            <v>吴章红</v>
          </cell>
          <cell r="I3126">
            <v>18628165772</v>
          </cell>
        </row>
        <row r="3127">
          <cell r="A3127" t="str">
            <v>晋邦</v>
          </cell>
          <cell r="B3127" t="str">
            <v>直螺纹</v>
          </cell>
          <cell r="C3127" t="str">
            <v>HRB400E Φ12 9m</v>
          </cell>
          <cell r="D3127" t="str">
            <v>吨</v>
          </cell>
          <cell r="E3127">
            <v>5.667</v>
          </cell>
          <cell r="F3127">
            <v>45789</v>
          </cell>
          <cell r="G3127" t="str">
            <v>（十九冶-江龙高速一分部）重庆市云阳县X886附近中国十九冶开云高速项目总包部西北43米*复兴拌合站</v>
          </cell>
          <cell r="H3127" t="str">
            <v>吴章红</v>
          </cell>
          <cell r="I3127">
            <v>18628165772</v>
          </cell>
        </row>
        <row r="3128">
          <cell r="A3128" t="str">
            <v>晋邦</v>
          </cell>
          <cell r="B3128" t="str">
            <v>直螺纹</v>
          </cell>
          <cell r="C3128" t="str">
            <v>HRB400E Φ16 9m</v>
          </cell>
          <cell r="D3128" t="str">
            <v>吨</v>
          </cell>
          <cell r="E3128">
            <v>1.453</v>
          </cell>
          <cell r="F3128">
            <v>45789</v>
          </cell>
          <cell r="G3128" t="str">
            <v>（十九冶-江龙高速一分部）重庆市云阳县X886附近中国十九冶开云高速项目总包部西北43米*复兴拌合站</v>
          </cell>
          <cell r="H3128" t="str">
            <v>吴章红</v>
          </cell>
          <cell r="I3128">
            <v>18628165772</v>
          </cell>
        </row>
        <row r="3129">
          <cell r="A3129" t="str">
            <v>晋邦</v>
          </cell>
          <cell r="B3129" t="str">
            <v>直螺纹</v>
          </cell>
          <cell r="C3129" t="str">
            <v>HRB400E Φ18 9m</v>
          </cell>
          <cell r="D3129" t="str">
            <v>吨</v>
          </cell>
          <cell r="E3129">
            <v>7.41</v>
          </cell>
          <cell r="F3129">
            <v>45789</v>
          </cell>
          <cell r="G3129" t="str">
            <v>（十九冶-江龙高速一分部）重庆市云阳县X886附近中国十九冶开云高速项目总包部西北43米*复兴拌合站</v>
          </cell>
          <cell r="H3129" t="str">
            <v>吴章红</v>
          </cell>
          <cell r="I3129">
            <v>18628165772</v>
          </cell>
        </row>
        <row r="3130">
          <cell r="A3130" t="str">
            <v>晋邦</v>
          </cell>
          <cell r="B3130" t="str">
            <v>直螺纹</v>
          </cell>
          <cell r="C3130" t="str">
            <v>HRB400E Φ20 9m</v>
          </cell>
          <cell r="D3130" t="str">
            <v>吨</v>
          </cell>
          <cell r="E3130">
            <v>5.413</v>
          </cell>
          <cell r="F3130">
            <v>45789</v>
          </cell>
          <cell r="G3130" t="str">
            <v>（十九冶-江龙高速一分部）重庆市云阳县X886附近中国十九冶开云高速项目总包部西北43米*复兴拌合站</v>
          </cell>
          <cell r="H3130" t="str">
            <v>吴章红</v>
          </cell>
          <cell r="I3130">
            <v>18628165772</v>
          </cell>
        </row>
        <row r="3131">
          <cell r="A3131" t="str">
            <v>晋邦</v>
          </cell>
          <cell r="B3131" t="str">
            <v>直螺纹</v>
          </cell>
          <cell r="C3131" t="str">
            <v>HRB400E Φ22 9m</v>
          </cell>
          <cell r="D3131" t="str">
            <v>吨</v>
          </cell>
          <cell r="E3131">
            <v>3.171</v>
          </cell>
          <cell r="F3131">
            <v>45789</v>
          </cell>
          <cell r="G3131" t="str">
            <v>（十九冶-江龙高速一分部）重庆市云阳县X886附近中国十九冶开云高速项目总包部西北43米*复兴拌合站</v>
          </cell>
          <cell r="H3131" t="str">
            <v>吴章红</v>
          </cell>
          <cell r="I3131">
            <v>18628165772</v>
          </cell>
        </row>
        <row r="3132">
          <cell r="A3132" t="str">
            <v>晋邦</v>
          </cell>
          <cell r="B3132" t="str">
            <v>直螺纹</v>
          </cell>
          <cell r="C3132" t="str">
            <v>HRB400E Φ25 9m</v>
          </cell>
          <cell r="D3132" t="str">
            <v>吨</v>
          </cell>
          <cell r="E3132">
            <v>3.197</v>
          </cell>
          <cell r="F3132">
            <v>45789</v>
          </cell>
          <cell r="G3132" t="str">
            <v>（十九冶-江龙高速一分部）重庆市云阳县X886附近中国十九冶开云高速项目总包部西北43米*复兴拌合站</v>
          </cell>
          <cell r="H3132" t="str">
            <v>吴章红</v>
          </cell>
          <cell r="I3132">
            <v>18628165772</v>
          </cell>
        </row>
        <row r="3133">
          <cell r="A3133" t="str">
            <v>陕钢</v>
          </cell>
          <cell r="B3133" t="str">
            <v>盘螺</v>
          </cell>
          <cell r="C3133" t="str">
            <v>HRB400E Φ6</v>
          </cell>
          <cell r="D3133" t="str">
            <v>吨</v>
          </cell>
          <cell r="E3133">
            <v>4</v>
          </cell>
          <cell r="F3133">
            <v>45790</v>
          </cell>
          <cell r="G3133" t="str">
            <v>（华西简阳西城嘉苑）四川省成都市简阳市简城街道高屋村</v>
          </cell>
          <cell r="H3133" t="str">
            <v>张瀚镭</v>
          </cell>
          <cell r="I3133">
            <v>15884666220</v>
          </cell>
        </row>
        <row r="3134">
          <cell r="A3134" t="str">
            <v>陕钢</v>
          </cell>
          <cell r="B3134" t="str">
            <v>盘螺</v>
          </cell>
          <cell r="C3134" t="str">
            <v>HRB400E Φ8</v>
          </cell>
          <cell r="D3134" t="str">
            <v>吨</v>
          </cell>
          <cell r="E3134">
            <v>32</v>
          </cell>
          <cell r="F3134">
            <v>45790</v>
          </cell>
          <cell r="G3134" t="str">
            <v>（华西简阳西城嘉苑）四川省成都市简阳市简城街道高屋村</v>
          </cell>
          <cell r="H3134" t="str">
            <v>张瀚镭</v>
          </cell>
          <cell r="I3134">
            <v>15884666220</v>
          </cell>
        </row>
        <row r="3135">
          <cell r="A3135" t="str">
            <v>德胜</v>
          </cell>
          <cell r="B3135" t="str">
            <v>螺纹钢</v>
          </cell>
          <cell r="C3135" t="str">
            <v>HRB400E Φ14 9m</v>
          </cell>
          <cell r="D3135" t="str">
            <v>吨</v>
          </cell>
          <cell r="E3135">
            <v>9</v>
          </cell>
          <cell r="F3135">
            <v>45790</v>
          </cell>
          <cell r="G3135" t="str">
            <v>成都市都江堰市石羊镇丰乐村10组殡仪馆旁</v>
          </cell>
          <cell r="H3135" t="str">
            <v>马佳荣</v>
          </cell>
          <cell r="I3135">
            <v>17872107112</v>
          </cell>
        </row>
        <row r="3136">
          <cell r="A3136" t="str">
            <v>德胜</v>
          </cell>
          <cell r="B3136" t="str">
            <v>螺纹钢</v>
          </cell>
          <cell r="C3136" t="str">
            <v>HRB400E Φ18 9m</v>
          </cell>
          <cell r="D3136" t="str">
            <v>吨</v>
          </cell>
          <cell r="E3136">
            <v>15</v>
          </cell>
          <cell r="F3136">
            <v>45790</v>
          </cell>
          <cell r="G3136" t="str">
            <v>成都市都江堰市石羊镇丰乐村10组殡仪馆旁</v>
          </cell>
          <cell r="H3136" t="str">
            <v>马佳荣</v>
          </cell>
          <cell r="I3136">
            <v>17872107112</v>
          </cell>
        </row>
        <row r="3137">
          <cell r="A3137" t="str">
            <v>德胜</v>
          </cell>
          <cell r="B3137" t="str">
            <v>螺纹钢</v>
          </cell>
          <cell r="C3137" t="str">
            <v>HRB400E Φ20 9m</v>
          </cell>
          <cell r="D3137" t="str">
            <v>吨</v>
          </cell>
          <cell r="E3137">
            <v>11</v>
          </cell>
          <cell r="F3137">
            <v>45790</v>
          </cell>
          <cell r="G3137" t="str">
            <v>成都市都江堰市石羊镇丰乐村10组殡仪馆旁</v>
          </cell>
          <cell r="H3137" t="str">
            <v>马佳荣</v>
          </cell>
          <cell r="I3137">
            <v>17872107112</v>
          </cell>
        </row>
        <row r="3138">
          <cell r="A3138" t="str">
            <v>晋邦</v>
          </cell>
          <cell r="B3138" t="str">
            <v>高线</v>
          </cell>
          <cell r="C3138" t="str">
            <v>HPB300 Φ8</v>
          </cell>
          <cell r="D3138" t="str">
            <v>吨</v>
          </cell>
          <cell r="E3138">
            <v>7</v>
          </cell>
          <cell r="F3138">
            <v>45790</v>
          </cell>
          <cell r="G3138" t="str">
            <v>（华西简阳西城嘉苑）四川省成都市简阳市简城街道高屋村</v>
          </cell>
          <cell r="H3138" t="str">
            <v>张瀚镭</v>
          </cell>
          <cell r="I3138">
            <v>15884666220</v>
          </cell>
        </row>
        <row r="3139">
          <cell r="A3139" t="str">
            <v>晋邦</v>
          </cell>
          <cell r="B3139" t="str">
            <v>盘螺</v>
          </cell>
          <cell r="C3139" t="str">
            <v>HRB400E Φ8</v>
          </cell>
          <cell r="D3139" t="str">
            <v>吨</v>
          </cell>
          <cell r="E3139">
            <v>30</v>
          </cell>
          <cell r="F3139">
            <v>45790</v>
          </cell>
          <cell r="G3139" t="str">
            <v>（华西简阳西城嘉苑）四川省成都市简阳市简城街道高屋村</v>
          </cell>
          <cell r="H3139" t="str">
            <v>张瀚镭</v>
          </cell>
          <cell r="I3139">
            <v>15884666220</v>
          </cell>
        </row>
        <row r="3140">
          <cell r="A3140" t="str">
            <v>晋邦</v>
          </cell>
          <cell r="B3140" t="str">
            <v>盘螺</v>
          </cell>
          <cell r="C3140" t="str">
            <v>HRB400E Φ10</v>
          </cell>
          <cell r="D3140" t="str">
            <v>吨</v>
          </cell>
          <cell r="E3140">
            <v>100</v>
          </cell>
          <cell r="F3140">
            <v>45790</v>
          </cell>
          <cell r="G3140" t="str">
            <v>（华西简阳西城嘉苑）四川省成都市简阳市简城街道高屋村</v>
          </cell>
          <cell r="H3140" t="str">
            <v>张瀚镭</v>
          </cell>
          <cell r="I3140">
            <v>15884666220</v>
          </cell>
        </row>
        <row r="3141">
          <cell r="A3141" t="str">
            <v>晋邦</v>
          </cell>
          <cell r="B3141" t="str">
            <v>直螺纹</v>
          </cell>
          <cell r="C3141" t="str">
            <v>HRB400E Φ12 9m</v>
          </cell>
          <cell r="D3141" t="str">
            <v>吨</v>
          </cell>
          <cell r="E3141">
            <v>23</v>
          </cell>
          <cell r="F3141">
            <v>45790</v>
          </cell>
          <cell r="G3141" t="str">
            <v>（十九冶-江龙高速一分部）重庆市云阳县X886附近中国十九冶开云高速项目总包部西98米*龙王溪大桥桥面</v>
          </cell>
          <cell r="H3141" t="str">
            <v>吴章红</v>
          </cell>
          <cell r="I3141">
            <v>18628165772</v>
          </cell>
        </row>
        <row r="3142">
          <cell r="A3142" t="str">
            <v>晋邦</v>
          </cell>
          <cell r="B3142" t="str">
            <v>盘螺</v>
          </cell>
          <cell r="C3142" t="str">
            <v>HRB400E Φ10</v>
          </cell>
          <cell r="D3142" t="str">
            <v>吨</v>
          </cell>
          <cell r="E3142">
            <v>5</v>
          </cell>
          <cell r="F3142">
            <v>45790</v>
          </cell>
          <cell r="G3142" t="str">
            <v>（十九冶-江龙高速一分部）重庆市云阳县X886附近中国十九冶开云高速项目总包部西98米*龙王溪大桥桥面</v>
          </cell>
          <cell r="H3142" t="str">
            <v>吴章红</v>
          </cell>
          <cell r="I3142">
            <v>18628165772</v>
          </cell>
        </row>
        <row r="3143">
          <cell r="A3143" t="str">
            <v>晋邦</v>
          </cell>
          <cell r="B3143" t="str">
            <v>高线</v>
          </cell>
          <cell r="C3143" t="str">
            <v>HPB300Φ10</v>
          </cell>
          <cell r="D3143" t="str">
            <v>吨</v>
          </cell>
          <cell r="E3143">
            <v>7.5</v>
          </cell>
          <cell r="F3143">
            <v>45790</v>
          </cell>
          <cell r="G3143" t="str">
            <v>（十九冶-江龙高速一分部）重庆市云阳县X886附近中国十九冶开云高速项目总包部西98米*龙王溪大桥桥面</v>
          </cell>
          <cell r="H3143" t="str">
            <v>吴章红</v>
          </cell>
          <cell r="I3143">
            <v>18628165772</v>
          </cell>
        </row>
        <row r="3144">
          <cell r="A3144" t="str">
            <v>晋邦</v>
          </cell>
          <cell r="B3144" t="str">
            <v>直螺纹</v>
          </cell>
          <cell r="C3144" t="str">
            <v>HRB400E Φ12 9m</v>
          </cell>
          <cell r="D3144" t="str">
            <v>吨</v>
          </cell>
          <cell r="E3144">
            <v>17</v>
          </cell>
          <cell r="F3144">
            <v>45790</v>
          </cell>
          <cell r="G3144" t="str">
            <v>（十九冶-江龙高速一分部）重庆市云阳县X886附近中国十九冶开云高速项目总包部西98米*复兴互通预制梁场</v>
          </cell>
          <cell r="H3144" t="str">
            <v>吴章红</v>
          </cell>
          <cell r="I3144">
            <v>18628165772</v>
          </cell>
        </row>
        <row r="3145">
          <cell r="A3145" t="str">
            <v>德胜</v>
          </cell>
          <cell r="B3145" t="str">
            <v>螺纹钢</v>
          </cell>
          <cell r="C3145" t="str">
            <v>HRB400E Φ18 9m</v>
          </cell>
          <cell r="D3145" t="str">
            <v>吨</v>
          </cell>
          <cell r="E3145">
            <v>35</v>
          </cell>
          <cell r="F3145">
            <v>45790</v>
          </cell>
          <cell r="G3145" t="str">
            <v>（华西简阳西城嘉苑）四川省成都市简阳市简城街道高屋村</v>
          </cell>
          <cell r="H3145" t="str">
            <v>张瀚镭</v>
          </cell>
          <cell r="I3145">
            <v>15884666220</v>
          </cell>
        </row>
        <row r="3146">
          <cell r="A3146" t="str">
            <v>德胜</v>
          </cell>
          <cell r="B3146" t="str">
            <v>螺纹钢</v>
          </cell>
          <cell r="C3146" t="str">
            <v>HRB400EФ18*9m</v>
          </cell>
          <cell r="D3146" t="str">
            <v>吨</v>
          </cell>
          <cell r="E3146">
            <v>105</v>
          </cell>
          <cell r="F3146">
            <v>45790</v>
          </cell>
          <cell r="G3146" t="str">
            <v>（中铁六局呼和公司康新高速TJ4-2标）四川省甘孜藏族自治州康定市新都桥镇东俄罗三村中建八局搅拌站旁</v>
          </cell>
          <cell r="H3146" t="str">
            <v>王坤</v>
          </cell>
          <cell r="I3146">
            <v>15647490007</v>
          </cell>
        </row>
        <row r="3147">
          <cell r="A3147" t="str">
            <v>八局</v>
          </cell>
          <cell r="B3147" t="str">
            <v>螺纹钢</v>
          </cell>
          <cell r="C3147" t="str">
            <v>HRB400E Φ32 12m</v>
          </cell>
          <cell r="D3147" t="str">
            <v>吨</v>
          </cell>
          <cell r="E3147">
            <v>35</v>
          </cell>
          <cell r="F3147">
            <v>45790</v>
          </cell>
          <cell r="G3147" t="str">
            <v>（中铁北京局-资乐高速6标）四川省乐山市市中区土主镇资乐高速TJ6标项目试验室</v>
          </cell>
          <cell r="H3147" t="str">
            <v>刘岩</v>
          </cell>
          <cell r="I3147">
            <v>18543566469</v>
          </cell>
        </row>
        <row r="3148">
          <cell r="A3148" t="str">
            <v>八局</v>
          </cell>
          <cell r="B3148" t="str">
            <v>盘螺</v>
          </cell>
          <cell r="C3148" t="str">
            <v>HRB400E Φ12</v>
          </cell>
          <cell r="D3148" t="str">
            <v>吨</v>
          </cell>
          <cell r="E3148">
            <v>35</v>
          </cell>
          <cell r="F3148">
            <v>45790</v>
          </cell>
          <cell r="G3148" t="str">
            <v>（中铁广州局-资乐高速5标）四川省乐山市井研县希望大道116号</v>
          </cell>
          <cell r="H3148" t="str">
            <v>廖俊杰</v>
          </cell>
          <cell r="I3148">
            <v>15775100965</v>
          </cell>
        </row>
        <row r="3149">
          <cell r="A3149" t="str">
            <v>八局</v>
          </cell>
          <cell r="B3149" t="str">
            <v>螺纹钢</v>
          </cell>
          <cell r="C3149" t="str">
            <v>HRB400E Φ25 12m</v>
          </cell>
          <cell r="D3149" t="str">
            <v>吨</v>
          </cell>
          <cell r="E3149">
            <v>35</v>
          </cell>
          <cell r="F3149">
            <v>45790</v>
          </cell>
          <cell r="G3149" t="str">
            <v>（中铁广州局-资乐高速5标）四川省乐山市井研县希望大道116号</v>
          </cell>
          <cell r="H3149" t="str">
            <v>廖俊杰</v>
          </cell>
          <cell r="I3149">
            <v>15775100965</v>
          </cell>
        </row>
        <row r="3150">
          <cell r="A3150" t="str">
            <v>八局</v>
          </cell>
          <cell r="B3150" t="str">
            <v>螺纹钢</v>
          </cell>
          <cell r="C3150" t="str">
            <v>HRB400E Φ28 9m</v>
          </cell>
          <cell r="D3150" t="str">
            <v>吨</v>
          </cell>
          <cell r="E3150">
            <v>35</v>
          </cell>
          <cell r="F3150">
            <v>45790</v>
          </cell>
          <cell r="G3150" t="str">
            <v>（中铁广州局-资乐高速5标）四川省乐山市井研县希望大道116号</v>
          </cell>
          <cell r="H3150" t="str">
            <v>廖俊杰</v>
          </cell>
          <cell r="I3150">
            <v>15775100965</v>
          </cell>
        </row>
        <row r="3151">
          <cell r="A3151" t="str">
            <v>八局</v>
          </cell>
          <cell r="B3151" t="str">
            <v>螺纹钢</v>
          </cell>
          <cell r="C3151" t="str">
            <v>HRB400E Φ20 12m</v>
          </cell>
          <cell r="D3151" t="str">
            <v>吨</v>
          </cell>
          <cell r="E3151">
            <v>35</v>
          </cell>
          <cell r="F3151">
            <v>45790</v>
          </cell>
          <cell r="G3151" t="str">
            <v>（中铁广州局-资乐高速5标）四川省乐山市井研县希望大道116号</v>
          </cell>
          <cell r="H3151" t="str">
            <v>廖俊杰</v>
          </cell>
          <cell r="I3151">
            <v>15775100965</v>
          </cell>
        </row>
        <row r="3152">
          <cell r="A3152" t="str">
            <v>八局</v>
          </cell>
          <cell r="B3152" t="str">
            <v>螺纹钢</v>
          </cell>
          <cell r="C3152" t="str">
            <v>HRB400E Φ16 9m</v>
          </cell>
          <cell r="D3152" t="str">
            <v>吨</v>
          </cell>
          <cell r="E3152">
            <v>18</v>
          </cell>
          <cell r="F3152">
            <v>45790</v>
          </cell>
          <cell r="G3152" t="str">
            <v>（中铁广州局-资乐高速5标）四川省乐山市井研县希望大道116号</v>
          </cell>
          <cell r="H3152" t="str">
            <v>廖俊杰</v>
          </cell>
          <cell r="I3152">
            <v>15775100965</v>
          </cell>
        </row>
        <row r="3153">
          <cell r="A3153" t="str">
            <v>八局</v>
          </cell>
          <cell r="B3153" t="str">
            <v>螺纹钢</v>
          </cell>
          <cell r="C3153" t="str">
            <v>HRB400E Φ20 9m</v>
          </cell>
          <cell r="D3153" t="str">
            <v>吨</v>
          </cell>
          <cell r="E3153">
            <v>18</v>
          </cell>
          <cell r="F3153">
            <v>45790</v>
          </cell>
          <cell r="G3153" t="str">
            <v>（中铁广州局-资乐高速5标）四川省乐山市井研县希望大道116号</v>
          </cell>
          <cell r="H3153" t="str">
            <v>廖俊杰</v>
          </cell>
          <cell r="I3153">
            <v>15775100965</v>
          </cell>
        </row>
        <row r="3154">
          <cell r="A3154" t="str">
            <v>八局</v>
          </cell>
          <cell r="B3154" t="str">
            <v>螺纹钢</v>
          </cell>
          <cell r="C3154" t="str">
            <v>HRB400E Φ25 12m</v>
          </cell>
          <cell r="D3154" t="str">
            <v>吨</v>
          </cell>
          <cell r="E3154">
            <v>105</v>
          </cell>
          <cell r="F3154">
            <v>45790</v>
          </cell>
          <cell r="G3154" t="str">
            <v>（中铁广州局-成渝扩容2标）成渝扩容项目ZCB3-2标2＃拌和站【雁江区联盟桥东北50米(资资路) 】</v>
          </cell>
          <cell r="H3154" t="str">
            <v>刘沛琦</v>
          </cell>
          <cell r="I3154">
            <v>18011784798</v>
          </cell>
        </row>
        <row r="3155">
          <cell r="A3155" t="str">
            <v>八局</v>
          </cell>
          <cell r="B3155" t="str">
            <v>螺纹钢</v>
          </cell>
          <cell r="C3155" t="str">
            <v>HRB400E Φ25 12m</v>
          </cell>
          <cell r="D3155" t="str">
            <v>吨</v>
          </cell>
          <cell r="E3155">
            <v>70</v>
          </cell>
          <cell r="F3155">
            <v>45790</v>
          </cell>
          <cell r="G3155" t="str">
            <v>（中铁广州局-成渝扩容2标）四川省资阳市雁江区南双路杨家糖房</v>
          </cell>
          <cell r="H3155" t="str">
            <v>邓志强</v>
          </cell>
          <cell r="I3155">
            <v>17603045490</v>
          </cell>
        </row>
        <row r="3156">
          <cell r="A3156" t="str">
            <v>德胜</v>
          </cell>
          <cell r="B3156" t="str">
            <v>螺纹钢</v>
          </cell>
          <cell r="C3156" t="str">
            <v>HRB400E Φ12 12m</v>
          </cell>
          <cell r="D3156" t="str">
            <v>吨</v>
          </cell>
          <cell r="E3156">
            <v>36.153</v>
          </cell>
          <cell r="F3156">
            <v>45791</v>
          </cell>
          <cell r="G3156" t="str">
            <v>（安久供应链项目）四川省宜宾市翠屏区志诚路</v>
          </cell>
          <cell r="H3156" t="str">
            <v>毛新熠</v>
          </cell>
          <cell r="I3156">
            <v>18208171901</v>
          </cell>
        </row>
        <row r="3157">
          <cell r="A3157" t="str">
            <v>德胜</v>
          </cell>
          <cell r="B3157" t="str">
            <v>螺纹钢</v>
          </cell>
          <cell r="C3157" t="str">
            <v>HRB400E Φ25 12m</v>
          </cell>
          <cell r="D3157" t="str">
            <v>吨</v>
          </cell>
          <cell r="E3157">
            <v>35.438</v>
          </cell>
          <cell r="F3157">
            <v>45791</v>
          </cell>
          <cell r="G3157" t="str">
            <v>（安久供应链项目）四川省宜宾市翠屏区志诚路</v>
          </cell>
          <cell r="H3157" t="str">
            <v>毛新熠</v>
          </cell>
          <cell r="I3157">
            <v>18208171901</v>
          </cell>
        </row>
        <row r="3158">
          <cell r="A3158" t="str">
            <v>德胜</v>
          </cell>
          <cell r="B3158" t="str">
            <v>螺纹钢</v>
          </cell>
          <cell r="C3158" t="str">
            <v>HRB400E Φ12 12m</v>
          </cell>
          <cell r="D3158" t="str">
            <v>吨</v>
          </cell>
          <cell r="E3158">
            <v>30.591</v>
          </cell>
          <cell r="F3158">
            <v>45791</v>
          </cell>
          <cell r="G3158" t="str">
            <v>（安久供应链项目）四川省宜宾市翠屏区志诚路</v>
          </cell>
          <cell r="H3158" t="str">
            <v>毛新熠</v>
          </cell>
          <cell r="I3158">
            <v>18208171901</v>
          </cell>
        </row>
        <row r="3159">
          <cell r="A3159" t="str">
            <v>德胜</v>
          </cell>
          <cell r="B3159" t="str">
            <v>螺纹钢</v>
          </cell>
          <cell r="C3159" t="str">
            <v>HRB400E Φ16 12m</v>
          </cell>
          <cell r="D3159" t="str">
            <v>吨</v>
          </cell>
          <cell r="E3159">
            <v>19.243</v>
          </cell>
          <cell r="F3159">
            <v>45791</v>
          </cell>
          <cell r="G3159" t="str">
            <v>（安久供应链项目）四川省宜宾市翠屏区志诚路</v>
          </cell>
          <cell r="H3159" t="str">
            <v>毛新熠</v>
          </cell>
          <cell r="I3159">
            <v>18208171901</v>
          </cell>
        </row>
        <row r="3160">
          <cell r="A3160" t="str">
            <v>德胜</v>
          </cell>
          <cell r="B3160" t="str">
            <v>螺纹钢</v>
          </cell>
          <cell r="C3160" t="str">
            <v>HRB400E Φ20 12m</v>
          </cell>
          <cell r="D3160" t="str">
            <v>吨</v>
          </cell>
          <cell r="E3160">
            <v>19.299</v>
          </cell>
          <cell r="F3160">
            <v>45791</v>
          </cell>
          <cell r="G3160" t="str">
            <v>（安久供应链项目）四川省宜宾市翠屏区志诚路</v>
          </cell>
          <cell r="H3160" t="str">
            <v>毛新熠</v>
          </cell>
          <cell r="I3160">
            <v>18208171901</v>
          </cell>
        </row>
        <row r="3161">
          <cell r="A3161" t="str">
            <v>德胜</v>
          </cell>
          <cell r="B3161" t="str">
            <v>螺纹钢</v>
          </cell>
          <cell r="C3161" t="str">
            <v>HRB400E Φ22 12m</v>
          </cell>
          <cell r="D3161" t="str">
            <v>吨</v>
          </cell>
          <cell r="E3161">
            <v>19.026</v>
          </cell>
          <cell r="F3161">
            <v>45791</v>
          </cell>
          <cell r="G3161" t="str">
            <v>（安久供应链项目）四川省宜宾市翠屏区志诚路</v>
          </cell>
          <cell r="H3161" t="str">
            <v>毛新熠</v>
          </cell>
          <cell r="I3161">
            <v>18208171901</v>
          </cell>
        </row>
        <row r="3162">
          <cell r="A3162" t="str">
            <v>德胜</v>
          </cell>
          <cell r="B3162" t="str">
            <v>螺纹钢</v>
          </cell>
          <cell r="C3162" t="str">
            <v>HRB400E Φ25 12m</v>
          </cell>
          <cell r="D3162" t="str">
            <v>吨</v>
          </cell>
          <cell r="E3162">
            <v>16.356</v>
          </cell>
          <cell r="F3162">
            <v>45791</v>
          </cell>
          <cell r="G3162" t="str">
            <v>（安久供应链项目）四川省宜宾市翠屏区志诚路</v>
          </cell>
          <cell r="H3162" t="str">
            <v>毛新熠</v>
          </cell>
          <cell r="I3162">
            <v>18208171901</v>
          </cell>
        </row>
        <row r="3163">
          <cell r="A3163" t="str">
            <v>德胜</v>
          </cell>
          <cell r="B3163" t="str">
            <v>螺纹钢</v>
          </cell>
          <cell r="C3163" t="str">
            <v>HRB400E Φ28 12m</v>
          </cell>
          <cell r="D3163" t="str">
            <v>吨</v>
          </cell>
          <cell r="E3163">
            <v>38.136</v>
          </cell>
          <cell r="F3163">
            <v>45791</v>
          </cell>
          <cell r="G3163" t="str">
            <v>（安久供应链项目）四川省宜宾市翠屏区志诚路</v>
          </cell>
          <cell r="H3163" t="str">
            <v>毛新熠</v>
          </cell>
          <cell r="I3163">
            <v>18208171901</v>
          </cell>
        </row>
        <row r="3164">
          <cell r="A3164" t="str">
            <v>德胜</v>
          </cell>
          <cell r="B3164" t="str">
            <v>螺纹钢</v>
          </cell>
          <cell r="C3164" t="str">
            <v>HRB400E Φ25 12m</v>
          </cell>
          <cell r="D3164" t="str">
            <v>吨</v>
          </cell>
          <cell r="E3164">
            <v>40.89</v>
          </cell>
          <cell r="F3164">
            <v>45791</v>
          </cell>
          <cell r="G3164" t="str">
            <v>（安久供应链项目）四川省宜宾市翠屏区志诚路</v>
          </cell>
          <cell r="H3164" t="str">
            <v>毛新熠</v>
          </cell>
          <cell r="I3164">
            <v>18208171901</v>
          </cell>
        </row>
        <row r="3165">
          <cell r="A3165" t="str">
            <v>德胜</v>
          </cell>
          <cell r="B3165" t="str">
            <v>螺纹钢</v>
          </cell>
          <cell r="C3165" t="str">
            <v>HRB400E Φ28 12m</v>
          </cell>
          <cell r="D3165" t="str">
            <v>吨</v>
          </cell>
          <cell r="E3165">
            <v>19.068</v>
          </cell>
          <cell r="F3165">
            <v>45791</v>
          </cell>
          <cell r="G3165" t="str">
            <v>（安久供应链项目）四川省宜宾市翠屏区志诚路</v>
          </cell>
          <cell r="H3165" t="str">
            <v>毛新熠</v>
          </cell>
          <cell r="I3165">
            <v>18208171901</v>
          </cell>
        </row>
        <row r="3166">
          <cell r="A3166" t="str">
            <v>德胜</v>
          </cell>
          <cell r="B3166" t="str">
            <v>螺纹钢</v>
          </cell>
          <cell r="C3166" t="str">
            <v>HRB400E Φ32 12m</v>
          </cell>
          <cell r="D3166" t="str">
            <v>吨</v>
          </cell>
          <cell r="E3166">
            <v>10.904</v>
          </cell>
          <cell r="F3166">
            <v>45791</v>
          </cell>
          <cell r="G3166" t="str">
            <v>（安久供应链项目）四川省宜宾市翠屏区志诚路</v>
          </cell>
          <cell r="H3166" t="str">
            <v>毛新熠</v>
          </cell>
          <cell r="I3166">
            <v>18208171901</v>
          </cell>
        </row>
        <row r="3167">
          <cell r="A3167" t="str">
            <v>钢固融</v>
          </cell>
          <cell r="B3167" t="str">
            <v>螺纹钢</v>
          </cell>
          <cell r="C3167" t="str">
            <v>HRB400E Φ14 9m</v>
          </cell>
          <cell r="D3167" t="str">
            <v>吨</v>
          </cell>
          <cell r="E3167">
            <v>12</v>
          </cell>
          <cell r="F3167">
            <v>45791</v>
          </cell>
          <cell r="G3167" t="str">
            <v>（中铁五局新津tod项目）成都市新津区旭辉天府未来城南(华金路南)</v>
          </cell>
          <cell r="H3167" t="str">
            <v>戴军</v>
          </cell>
          <cell r="I3167">
            <v>15984585768</v>
          </cell>
        </row>
        <row r="3168">
          <cell r="A3168" t="str">
            <v>钢固融</v>
          </cell>
          <cell r="B3168" t="str">
            <v>螺纹钢</v>
          </cell>
          <cell r="C3168" t="str">
            <v>HRB500E Φ12 9m</v>
          </cell>
          <cell r="D3168" t="str">
            <v>吨</v>
          </cell>
          <cell r="E3168">
            <v>3</v>
          </cell>
          <cell r="F3168">
            <v>45791</v>
          </cell>
          <cell r="G3168" t="str">
            <v>（中铁五局新津tod项目）成都市新津区旭辉天府未来城南(华金路南)</v>
          </cell>
          <cell r="H3168" t="str">
            <v>戴军</v>
          </cell>
          <cell r="I3168">
            <v>15984585768</v>
          </cell>
        </row>
        <row r="3169">
          <cell r="A3169" t="str">
            <v>钢固融</v>
          </cell>
          <cell r="B3169" t="str">
            <v>螺纹钢</v>
          </cell>
          <cell r="C3169" t="str">
            <v>HRB500E Φ14 9m</v>
          </cell>
          <cell r="D3169" t="str">
            <v>吨</v>
          </cell>
          <cell r="E3169">
            <v>3</v>
          </cell>
          <cell r="F3169">
            <v>45791</v>
          </cell>
          <cell r="G3169" t="str">
            <v>（中铁五局新津tod项目）成都市新津区旭辉天府未来城南(华金路南)</v>
          </cell>
          <cell r="H3169" t="str">
            <v>戴军</v>
          </cell>
          <cell r="I3169">
            <v>15984585768</v>
          </cell>
        </row>
        <row r="3170">
          <cell r="A3170" t="str">
            <v>钢固融</v>
          </cell>
          <cell r="B3170" t="str">
            <v>螺纹钢</v>
          </cell>
          <cell r="C3170" t="str">
            <v>HRB500E Φ20 9m</v>
          </cell>
          <cell r="D3170" t="str">
            <v>吨</v>
          </cell>
          <cell r="E3170">
            <v>3</v>
          </cell>
          <cell r="F3170">
            <v>45791</v>
          </cell>
          <cell r="G3170" t="str">
            <v>（中铁五局新津tod项目）成都市新津区旭辉天府未来城南(华金路南)</v>
          </cell>
          <cell r="H3170" t="str">
            <v>戴军</v>
          </cell>
          <cell r="I3170">
            <v>15984585768</v>
          </cell>
        </row>
        <row r="3171">
          <cell r="A3171" t="str">
            <v>钢固融</v>
          </cell>
          <cell r="B3171" t="str">
            <v>螺纹钢</v>
          </cell>
          <cell r="C3171" t="str">
            <v>HRB500E Φ22 9m</v>
          </cell>
          <cell r="D3171" t="str">
            <v>吨</v>
          </cell>
          <cell r="E3171">
            <v>3</v>
          </cell>
          <cell r="F3171">
            <v>45791</v>
          </cell>
          <cell r="G3171" t="str">
            <v>（中铁五局新津tod项目）成都市新津区旭辉天府未来城南(华金路南)</v>
          </cell>
          <cell r="H3171" t="str">
            <v>戴军</v>
          </cell>
          <cell r="I3171">
            <v>15984585768</v>
          </cell>
        </row>
        <row r="3172">
          <cell r="A3172" t="str">
            <v>钢固融</v>
          </cell>
          <cell r="B3172" t="str">
            <v>螺纹钢</v>
          </cell>
          <cell r="C3172" t="str">
            <v>HRB500E Φ25 9m</v>
          </cell>
          <cell r="D3172" t="str">
            <v>吨</v>
          </cell>
          <cell r="E3172">
            <v>10</v>
          </cell>
          <cell r="F3172">
            <v>45791</v>
          </cell>
          <cell r="G3172" t="str">
            <v>（中铁五局新津tod项目）成都市新津区旭辉天府未来城南(华金路南)</v>
          </cell>
          <cell r="H3172" t="str">
            <v>戴军</v>
          </cell>
          <cell r="I3172">
            <v>15984585768</v>
          </cell>
        </row>
        <row r="3173">
          <cell r="A3173" t="str">
            <v>德胜</v>
          </cell>
          <cell r="B3173" t="str">
            <v>螺纹钢</v>
          </cell>
          <cell r="C3173" t="str">
            <v>HRB400E Φ12 9m</v>
          </cell>
          <cell r="D3173" t="str">
            <v>吨</v>
          </cell>
          <cell r="E3173">
            <v>18</v>
          </cell>
          <cell r="F3173">
            <v>45791</v>
          </cell>
          <cell r="G3173" t="str">
            <v>（中铁五局新津tod项目）成都市新津区旭辉天府未来城南(华金路南)</v>
          </cell>
          <cell r="H3173" t="str">
            <v>李霜</v>
          </cell>
          <cell r="I3173">
            <v>18785086540</v>
          </cell>
        </row>
        <row r="3174">
          <cell r="A3174" t="str">
            <v>德胜</v>
          </cell>
          <cell r="B3174" t="str">
            <v>螺纹钢</v>
          </cell>
          <cell r="C3174" t="str">
            <v>HRB400E Φ14 9m</v>
          </cell>
          <cell r="D3174" t="str">
            <v>吨</v>
          </cell>
          <cell r="E3174">
            <v>3</v>
          </cell>
          <cell r="F3174">
            <v>45791</v>
          </cell>
          <cell r="G3174" t="str">
            <v>（中铁五局新津tod项目）成都市新津区旭辉天府未来城南(华金路南)</v>
          </cell>
          <cell r="H3174" t="str">
            <v>李霜</v>
          </cell>
          <cell r="I3174">
            <v>18785086540</v>
          </cell>
        </row>
        <row r="3175">
          <cell r="A3175" t="str">
            <v>德胜</v>
          </cell>
          <cell r="B3175" t="str">
            <v>螺纹钢</v>
          </cell>
          <cell r="C3175" t="str">
            <v>HRB500E Φ16 9m</v>
          </cell>
          <cell r="D3175" t="str">
            <v>吨</v>
          </cell>
          <cell r="E3175">
            <v>3</v>
          </cell>
          <cell r="F3175">
            <v>45791</v>
          </cell>
          <cell r="G3175" t="str">
            <v>（中铁五局新津tod项目）成都市新津区旭辉天府未来城南(华金路南)</v>
          </cell>
          <cell r="H3175" t="str">
            <v>李霜</v>
          </cell>
          <cell r="I3175">
            <v>18785086540</v>
          </cell>
        </row>
        <row r="3176">
          <cell r="A3176" t="str">
            <v>德胜</v>
          </cell>
          <cell r="B3176" t="str">
            <v>螺纹钢</v>
          </cell>
          <cell r="C3176" t="str">
            <v>HRB500E Φ18 9m</v>
          </cell>
          <cell r="D3176" t="str">
            <v>吨</v>
          </cell>
          <cell r="E3176">
            <v>3</v>
          </cell>
          <cell r="F3176">
            <v>45791</v>
          </cell>
          <cell r="G3176" t="str">
            <v>（中铁五局新津tod项目）成都市新津区旭辉天府未来城南(华金路南)</v>
          </cell>
          <cell r="H3176" t="str">
            <v>李霜</v>
          </cell>
          <cell r="I3176">
            <v>18785086540</v>
          </cell>
        </row>
        <row r="3177">
          <cell r="A3177" t="str">
            <v>德胜</v>
          </cell>
          <cell r="B3177" t="str">
            <v>螺纹钢</v>
          </cell>
          <cell r="C3177" t="str">
            <v>HRB500E Φ25 9m</v>
          </cell>
          <cell r="D3177" t="str">
            <v>吨</v>
          </cell>
          <cell r="E3177">
            <v>10</v>
          </cell>
          <cell r="F3177">
            <v>45791</v>
          </cell>
          <cell r="G3177" t="str">
            <v>（中铁五局新津tod项目）成都市新津区旭辉天府未来城南(华金路南)</v>
          </cell>
          <cell r="H3177" t="str">
            <v>李霜</v>
          </cell>
          <cell r="I3177">
            <v>18785086540</v>
          </cell>
        </row>
        <row r="3178">
          <cell r="A3178" t="str">
            <v>钢固融</v>
          </cell>
          <cell r="B3178" t="str">
            <v>螺纹钢</v>
          </cell>
          <cell r="C3178" t="str">
            <v>HRB500EФ32*9m</v>
          </cell>
          <cell r="D3178" t="str">
            <v>吨</v>
          </cell>
          <cell r="E3178">
            <v>140</v>
          </cell>
          <cell r="F3178">
            <v>45791</v>
          </cell>
          <cell r="G3178" t="str">
            <v>（中铁九桥康新高速TJ1-3标）四川省甘孜州康定市折多塘村车管所旁（使用德胜、威钢、成实）</v>
          </cell>
          <cell r="H3178" t="str">
            <v>王营光</v>
          </cell>
          <cell r="I3178">
            <v>13479287250</v>
          </cell>
        </row>
        <row r="3179">
          <cell r="A3179" t="str">
            <v>八局</v>
          </cell>
          <cell r="B3179" t="str">
            <v>盘螺</v>
          </cell>
          <cell r="C3179" t="str">
            <v>HRB400E Φ12</v>
          </cell>
          <cell r="D3179" t="str">
            <v>吨</v>
          </cell>
          <cell r="E3179">
            <v>35</v>
          </cell>
          <cell r="F3179">
            <v>45791</v>
          </cell>
          <cell r="G3179" t="str">
            <v>（中铁广州局-资乐高速5标）四川省乐山市井研县希望大道116号</v>
          </cell>
          <cell r="H3179" t="str">
            <v>廖俊杰</v>
          </cell>
          <cell r="I3179">
            <v>15775100965</v>
          </cell>
        </row>
        <row r="3180">
          <cell r="A3180" t="str">
            <v>润耀</v>
          </cell>
          <cell r="B3180" t="str">
            <v>盘螺</v>
          </cell>
          <cell r="C3180" t="str">
            <v>HRB400E Φ12</v>
          </cell>
          <cell r="D3180" t="str">
            <v>吨</v>
          </cell>
          <cell r="E3180">
            <v>10</v>
          </cell>
          <cell r="F3180">
            <v>45791</v>
          </cell>
          <cell r="G3180" t="str">
            <v>（华西萌海科创农业生态谷）成都市简阳市白金山水库</v>
          </cell>
          <cell r="H3180" t="str">
            <v>石清国</v>
          </cell>
          <cell r="I3180">
            <v>13458642015</v>
          </cell>
        </row>
        <row r="3181">
          <cell r="A3181" t="str">
            <v>润耀</v>
          </cell>
          <cell r="B3181" t="str">
            <v>螺纹钢</v>
          </cell>
          <cell r="C3181" t="str">
            <v>HRB400E Φ12 9m</v>
          </cell>
          <cell r="D3181" t="str">
            <v>吨</v>
          </cell>
          <cell r="E3181">
            <v>8</v>
          </cell>
          <cell r="F3181">
            <v>45791</v>
          </cell>
          <cell r="G3181" t="str">
            <v>（华西萌海科创农业生态谷）成都市简阳市白金山水库</v>
          </cell>
          <cell r="H3181" t="str">
            <v>石清国</v>
          </cell>
          <cell r="I3181">
            <v>13458642015</v>
          </cell>
        </row>
        <row r="3182">
          <cell r="A3182" t="str">
            <v>润耀</v>
          </cell>
          <cell r="B3182" t="str">
            <v>螺纹钢</v>
          </cell>
          <cell r="C3182" t="str">
            <v>HRB400E Φ14 9m</v>
          </cell>
          <cell r="D3182" t="str">
            <v>吨</v>
          </cell>
          <cell r="E3182">
            <v>3</v>
          </cell>
          <cell r="F3182">
            <v>45791</v>
          </cell>
          <cell r="G3182" t="str">
            <v>（华西萌海科创农业生态谷）成都市简阳市白金山水库</v>
          </cell>
          <cell r="H3182" t="str">
            <v>石清国</v>
          </cell>
          <cell r="I3182">
            <v>13458642015</v>
          </cell>
        </row>
        <row r="3183">
          <cell r="A3183" t="str">
            <v>润耀</v>
          </cell>
          <cell r="B3183" t="str">
            <v>螺纹钢</v>
          </cell>
          <cell r="C3183" t="str">
            <v>HRB500E Φ25</v>
          </cell>
          <cell r="D3183" t="str">
            <v>吨</v>
          </cell>
          <cell r="E3183">
            <v>14</v>
          </cell>
          <cell r="F3183">
            <v>45791</v>
          </cell>
          <cell r="G3183" t="str">
            <v>（华西萌海科创农业生态谷）成都市简阳市白金山水库</v>
          </cell>
          <cell r="H3183" t="str">
            <v>石清国</v>
          </cell>
          <cell r="I3183">
            <v>13458642015</v>
          </cell>
        </row>
        <row r="3184">
          <cell r="A3184" t="str">
            <v>吉晨盛泰</v>
          </cell>
          <cell r="B3184" t="str">
            <v>螺纹钢</v>
          </cell>
          <cell r="C3184" t="str">
            <v>HRB400E Φ28</v>
          </cell>
          <cell r="D3184" t="str">
            <v>吨</v>
          </cell>
          <cell r="E3184">
            <v>15</v>
          </cell>
          <cell r="F3184">
            <v>45792</v>
          </cell>
          <cell r="G3184" t="str">
            <v>中铁隧道局路桥公司西昭高速2标1分部凉山州金阳县派来镇</v>
          </cell>
          <cell r="H3184" t="str">
            <v>杨勇</v>
          </cell>
          <cell r="I3184">
            <v>18882117172</v>
          </cell>
        </row>
        <row r="3185">
          <cell r="A3185" t="str">
            <v>吉晨盛泰</v>
          </cell>
          <cell r="B3185" t="str">
            <v>螺纹钢</v>
          </cell>
          <cell r="C3185" t="str">
            <v>HRB400E Φ25</v>
          </cell>
          <cell r="D3185" t="str">
            <v>吨</v>
          </cell>
          <cell r="E3185">
            <v>75</v>
          </cell>
          <cell r="F3185">
            <v>45792</v>
          </cell>
          <cell r="G3185" t="str">
            <v>中铁隧道局路桥公司西昭高速2标1分部凉山州金阳县派来镇</v>
          </cell>
          <cell r="H3185" t="str">
            <v>杨勇</v>
          </cell>
          <cell r="I3185">
            <v>18882117172</v>
          </cell>
        </row>
        <row r="3186">
          <cell r="A3186" t="str">
            <v>吉晨盛泰</v>
          </cell>
          <cell r="B3186" t="str">
            <v>螺纹钢</v>
          </cell>
          <cell r="C3186" t="str">
            <v>HRB400E Φ12</v>
          </cell>
          <cell r="D3186" t="str">
            <v>吨</v>
          </cell>
          <cell r="E3186">
            <v>15</v>
          </cell>
          <cell r="F3186">
            <v>45792</v>
          </cell>
          <cell r="G3186" t="str">
            <v>中铁隧道局路桥公司西昭高速2标1分部凉山州金阳县派来镇</v>
          </cell>
          <cell r="H3186" t="str">
            <v>杨勇</v>
          </cell>
          <cell r="I3186">
            <v>18882117172</v>
          </cell>
        </row>
        <row r="3187">
          <cell r="A3187" t="str">
            <v>吉晨盛泰</v>
          </cell>
          <cell r="B3187" t="str">
            <v>螺纹钢</v>
          </cell>
          <cell r="C3187" t="str">
            <v>HRB400E Φ22</v>
          </cell>
          <cell r="D3187" t="str">
            <v>吨</v>
          </cell>
          <cell r="E3187">
            <v>45</v>
          </cell>
          <cell r="F3187">
            <v>45792</v>
          </cell>
          <cell r="G3187" t="str">
            <v>中铁隧道局路桥公司西昭高速2标1分部凉山州金阳县派来镇</v>
          </cell>
          <cell r="H3187" t="str">
            <v>杨勇</v>
          </cell>
          <cell r="I3187">
            <v>18882117172</v>
          </cell>
        </row>
        <row r="3188">
          <cell r="A3188" t="str">
            <v>吉晨盛泰</v>
          </cell>
          <cell r="B3188" t="str">
            <v>盘螺</v>
          </cell>
          <cell r="C3188" t="str">
            <v>HRB400E10</v>
          </cell>
          <cell r="D3188" t="str">
            <v>吨</v>
          </cell>
          <cell r="E3188">
            <v>35</v>
          </cell>
          <cell r="F3188">
            <v>45792</v>
          </cell>
          <cell r="G3188" t="str">
            <v>（ 中铁一局四公司西昭高速6标3部）昭觉县洒拉地坡乡三分部山里钢筋场</v>
          </cell>
          <cell r="H3188" t="str">
            <v>陈忠</v>
          </cell>
          <cell r="I3188">
            <v>15730783825</v>
          </cell>
        </row>
        <row r="3189">
          <cell r="A3189" t="str">
            <v>吉晨盛泰</v>
          </cell>
          <cell r="B3189" t="str">
            <v>盘螺</v>
          </cell>
          <cell r="C3189" t="str">
            <v>HRB400EΦ10</v>
          </cell>
          <cell r="D3189" t="str">
            <v>吨</v>
          </cell>
          <cell r="E3189">
            <v>35</v>
          </cell>
          <cell r="F3189">
            <v>45792</v>
          </cell>
          <cell r="G3189" t="str">
            <v>（中铁广州局深圳公司西昭高速9标）四川省凉山彝族自治州西昌市西乡乡三百村</v>
          </cell>
          <cell r="H3189" t="str">
            <v>伍红林</v>
          </cell>
          <cell r="I3189">
            <v>18683860677</v>
          </cell>
        </row>
        <row r="3190">
          <cell r="A3190" t="str">
            <v>吉晨盛泰</v>
          </cell>
          <cell r="B3190" t="str">
            <v>螺纹钢</v>
          </cell>
          <cell r="C3190" t="str">
            <v>HRB400EΦ12*9m</v>
          </cell>
          <cell r="D3190" t="str">
            <v>吨</v>
          </cell>
          <cell r="E3190">
            <v>70</v>
          </cell>
          <cell r="F3190">
            <v>45792</v>
          </cell>
          <cell r="G3190" t="str">
            <v>（中铁广州局深圳公司西昭高速9标）四川省凉山彝族自治州西昌市西乡乡三百村</v>
          </cell>
          <cell r="H3190" t="str">
            <v>伍红林</v>
          </cell>
          <cell r="I3190">
            <v>18683860677</v>
          </cell>
        </row>
        <row r="3191">
          <cell r="A3191" t="str">
            <v>吉晨盛泰</v>
          </cell>
          <cell r="B3191" t="str">
            <v>螺纹钢</v>
          </cell>
          <cell r="C3191" t="str">
            <v>HRB400EΦ12*12m</v>
          </cell>
          <cell r="D3191" t="str">
            <v>吨</v>
          </cell>
          <cell r="E3191">
            <v>60</v>
          </cell>
          <cell r="F3191">
            <v>45792</v>
          </cell>
          <cell r="G3191" t="str">
            <v>（中铁广州局深圳公司西昭高速9标）四川省凉山彝族自治州西昌市西乡乡三百村</v>
          </cell>
          <cell r="H3191" t="str">
            <v>伍红林</v>
          </cell>
          <cell r="I3191">
            <v>18683860677</v>
          </cell>
        </row>
        <row r="3192">
          <cell r="A3192" t="str">
            <v>吉晨盛泰</v>
          </cell>
          <cell r="B3192" t="str">
            <v>螺纹钢</v>
          </cell>
          <cell r="C3192" t="str">
            <v>HRB400EΦ16*9m</v>
          </cell>
          <cell r="D3192" t="str">
            <v>吨</v>
          </cell>
          <cell r="E3192">
            <v>35</v>
          </cell>
          <cell r="F3192">
            <v>45792</v>
          </cell>
          <cell r="G3192" t="str">
            <v>（中铁广州局深圳公司西昭高速9标）四川省凉山彝族自治州西昌市西乡乡三百村</v>
          </cell>
          <cell r="H3192" t="str">
            <v>伍红林</v>
          </cell>
          <cell r="I3192">
            <v>18683860677</v>
          </cell>
        </row>
        <row r="3193">
          <cell r="A3193" t="str">
            <v>吉晨盛泰</v>
          </cell>
          <cell r="B3193" t="str">
            <v>螺纹钢</v>
          </cell>
          <cell r="C3193" t="str">
            <v>HRB400EΦ18*9m</v>
          </cell>
          <cell r="D3193" t="str">
            <v>吨</v>
          </cell>
          <cell r="E3193">
            <v>12</v>
          </cell>
          <cell r="F3193">
            <v>45792</v>
          </cell>
          <cell r="G3193" t="str">
            <v>（中铁广州局深圳公司西昭高速9标）四川省凉山彝族自治州西昌市西乡乡三百村</v>
          </cell>
          <cell r="H3193" t="str">
            <v>伍红林</v>
          </cell>
          <cell r="I3193">
            <v>18683860677</v>
          </cell>
        </row>
        <row r="3194">
          <cell r="A3194" t="str">
            <v>吉晨盛泰</v>
          </cell>
          <cell r="B3194" t="str">
            <v>螺纹钢</v>
          </cell>
          <cell r="C3194" t="str">
            <v>HRB400EΦ22*9m</v>
          </cell>
          <cell r="D3194" t="str">
            <v>吨</v>
          </cell>
          <cell r="E3194">
            <v>47</v>
          </cell>
          <cell r="F3194">
            <v>45792</v>
          </cell>
          <cell r="G3194" t="str">
            <v>（中铁广州局深圳公司西昭高速9标）四川省凉山彝族自治州西昌市西乡乡三百村</v>
          </cell>
          <cell r="H3194" t="str">
            <v>伍红林</v>
          </cell>
          <cell r="I3194">
            <v>18683860677</v>
          </cell>
        </row>
        <row r="3195">
          <cell r="A3195" t="str">
            <v>吉晨盛泰</v>
          </cell>
          <cell r="B3195" t="str">
            <v>螺纹钢</v>
          </cell>
          <cell r="C3195" t="str">
            <v>HRB500EΦ28*9m</v>
          </cell>
          <cell r="D3195" t="str">
            <v>吨</v>
          </cell>
          <cell r="E3195">
            <v>120</v>
          </cell>
          <cell r="F3195">
            <v>45792</v>
          </cell>
          <cell r="G3195" t="str">
            <v>（中铁广州局深圳公司西昭高速9标）四川省凉山彝族自治州西昌市西乡乡三百村</v>
          </cell>
          <cell r="H3195" t="str">
            <v>伍红林</v>
          </cell>
          <cell r="I3195">
            <v>18683860677</v>
          </cell>
        </row>
        <row r="3196">
          <cell r="A3196" t="str">
            <v>德胜</v>
          </cell>
          <cell r="B3196" t="str">
            <v>螺纹钢</v>
          </cell>
          <cell r="C3196" t="str">
            <v>HRB500E Φ22</v>
          </cell>
          <cell r="D3196" t="str">
            <v>吨</v>
          </cell>
          <cell r="E3196">
            <v>35</v>
          </cell>
          <cell r="F3196">
            <v>45792</v>
          </cell>
          <cell r="G3196" t="str">
            <v>（中铁六局呼和公司康新高速TJ4-2标）四川省甘孜藏族自治州康定市新都桥镇东俄罗三村中建八局搅拌站旁</v>
          </cell>
          <cell r="H3196" t="str">
            <v>王坤</v>
          </cell>
          <cell r="I3196">
            <v>15647490007</v>
          </cell>
        </row>
        <row r="3197">
          <cell r="A3197" t="str">
            <v>德胜</v>
          </cell>
          <cell r="B3197" t="str">
            <v>螺纹钢</v>
          </cell>
          <cell r="C3197" t="str">
            <v>HRB500E Φ22 12m</v>
          </cell>
          <cell r="D3197" t="str">
            <v>吨</v>
          </cell>
          <cell r="E3197">
            <v>70</v>
          </cell>
          <cell r="F3197">
            <v>45792</v>
          </cell>
          <cell r="G3197" t="str">
            <v>(宜宾兴港三江新区长江工业园建设项目-3#8#土建)宜宾市翠屏区宜宾汽车零部件配套产业基地(纬五路南)</v>
          </cell>
          <cell r="H3197" t="str">
            <v>严石林</v>
          </cell>
          <cell r="I3197">
            <v>15924731822</v>
          </cell>
        </row>
        <row r="3198">
          <cell r="A3198" t="str">
            <v>海南海控</v>
          </cell>
          <cell r="B3198" t="str">
            <v>盘螺</v>
          </cell>
          <cell r="C3198" t="str">
            <v>HRB400EФ12</v>
          </cell>
          <cell r="D3198" t="str">
            <v>吨</v>
          </cell>
          <cell r="E3198">
            <v>70</v>
          </cell>
          <cell r="F3198">
            <v>45792</v>
          </cell>
          <cell r="G3198" t="str">
            <v>（中铁六局呼和公司康新高速TJ4-2标）四川省甘孜藏族自治州康定市新都桥镇东俄罗三村中建八局搅拌站旁</v>
          </cell>
          <cell r="H3198" t="str">
            <v>王坤</v>
          </cell>
          <cell r="I3198">
            <v>15647490007</v>
          </cell>
        </row>
        <row r="3199">
          <cell r="A3199" t="str">
            <v>钢固融</v>
          </cell>
          <cell r="B3199" t="str">
            <v>盘螺</v>
          </cell>
          <cell r="C3199" t="str">
            <v>HRB400E Φ10</v>
          </cell>
          <cell r="D3199" t="str">
            <v>吨</v>
          </cell>
          <cell r="E3199">
            <v>26</v>
          </cell>
          <cell r="F3199">
            <v>45792</v>
          </cell>
          <cell r="G3199" t="str">
            <v>（中铁五局新津tod项目）成都市新津区旭辉天府未来城南(华金路南)</v>
          </cell>
          <cell r="H3199" t="str">
            <v>戴军</v>
          </cell>
          <cell r="I3199">
            <v>15984585768</v>
          </cell>
        </row>
        <row r="3200">
          <cell r="A3200" t="str">
            <v>钢固融</v>
          </cell>
          <cell r="B3200" t="str">
            <v>盘螺</v>
          </cell>
          <cell r="C3200" t="str">
            <v>HRB400E Φ8</v>
          </cell>
          <cell r="D3200" t="str">
            <v>吨</v>
          </cell>
          <cell r="E3200">
            <v>8</v>
          </cell>
          <cell r="F3200">
            <v>45792</v>
          </cell>
          <cell r="G3200" t="str">
            <v>（中铁五局新津tod项目）成都市新津区旭辉天府未来城南(华金路南)</v>
          </cell>
          <cell r="H3200" t="str">
            <v>戴军</v>
          </cell>
          <cell r="I3200">
            <v>15984585768</v>
          </cell>
        </row>
        <row r="3201">
          <cell r="A3201" t="str">
            <v>钢固融</v>
          </cell>
          <cell r="B3201" t="str">
            <v>螺纹钢</v>
          </cell>
          <cell r="C3201" t="str">
            <v>HRB400E Φ12 9m</v>
          </cell>
          <cell r="D3201" t="str">
            <v>吨</v>
          </cell>
          <cell r="E3201">
            <v>5</v>
          </cell>
          <cell r="F3201">
            <v>45792</v>
          </cell>
          <cell r="G3201" t="str">
            <v>（五局建筑温江tod项目）罗欣安若维他药业(成都)有限公司南94米温江区海发路附近</v>
          </cell>
          <cell r="H3201" t="str">
            <v>兰</v>
          </cell>
          <cell r="I3201">
            <v>18281603736</v>
          </cell>
        </row>
        <row r="3202">
          <cell r="A3202" t="str">
            <v>钢固融</v>
          </cell>
          <cell r="B3202" t="str">
            <v>螺纹钢</v>
          </cell>
          <cell r="C3202" t="str">
            <v>HRB400E Φ14 9m</v>
          </cell>
          <cell r="D3202" t="str">
            <v>吨</v>
          </cell>
          <cell r="E3202">
            <v>2.5</v>
          </cell>
          <cell r="F3202">
            <v>45792</v>
          </cell>
          <cell r="G3202" t="str">
            <v>（五局建筑温江tod项目）罗欣安若维他药业(成都)有限公司南94米温江区海发路附近</v>
          </cell>
          <cell r="H3202" t="str">
            <v>兰</v>
          </cell>
          <cell r="I3202">
            <v>18281603736</v>
          </cell>
        </row>
        <row r="3203">
          <cell r="A3203" t="str">
            <v>钢固融</v>
          </cell>
          <cell r="B3203" t="str">
            <v>螺纹钢</v>
          </cell>
          <cell r="C3203" t="str">
            <v>HRB400E Φ18 9m</v>
          </cell>
          <cell r="D3203" t="str">
            <v>吨</v>
          </cell>
          <cell r="E3203">
            <v>2.5</v>
          </cell>
          <cell r="F3203">
            <v>45792</v>
          </cell>
          <cell r="G3203" t="str">
            <v>（五局建筑温江tod项目）罗欣安若维他药业(成都)有限公司南94米温江区海发路附近</v>
          </cell>
          <cell r="H3203" t="str">
            <v>兰</v>
          </cell>
          <cell r="I3203">
            <v>18281603736</v>
          </cell>
        </row>
        <row r="3204">
          <cell r="A3204" t="str">
            <v>钢固融</v>
          </cell>
          <cell r="B3204" t="str">
            <v>螺纹钢</v>
          </cell>
          <cell r="C3204" t="str">
            <v>HRB400E Φ20 9m</v>
          </cell>
          <cell r="D3204" t="str">
            <v>吨</v>
          </cell>
          <cell r="E3204">
            <v>17.5</v>
          </cell>
          <cell r="F3204">
            <v>45792</v>
          </cell>
          <cell r="G3204" t="str">
            <v>（五局建筑温江tod项目）罗欣安若维他药业(成都)有限公司南94米温江区海发路附近</v>
          </cell>
          <cell r="H3204" t="str">
            <v>兰</v>
          </cell>
          <cell r="I3204">
            <v>18281603736</v>
          </cell>
        </row>
        <row r="3205">
          <cell r="A3205" t="str">
            <v>钢固融</v>
          </cell>
          <cell r="B3205" t="str">
            <v>螺纹钢</v>
          </cell>
          <cell r="C3205" t="str">
            <v>HRB400E Φ22 9m</v>
          </cell>
          <cell r="D3205" t="str">
            <v>吨</v>
          </cell>
          <cell r="E3205">
            <v>35</v>
          </cell>
          <cell r="F3205">
            <v>45792</v>
          </cell>
          <cell r="G3205" t="str">
            <v>（五局建筑温江tod项目）罗欣安若维他药业(成都)有限公司南94米温江区海发路附近</v>
          </cell>
          <cell r="H3205" t="str">
            <v>兰</v>
          </cell>
          <cell r="I3205">
            <v>18281603736</v>
          </cell>
        </row>
        <row r="3206">
          <cell r="A3206" t="str">
            <v>钢固融</v>
          </cell>
          <cell r="B3206" t="str">
            <v>螺纹钢</v>
          </cell>
          <cell r="C3206" t="str">
            <v>HRB400E Φ25 9m</v>
          </cell>
          <cell r="D3206" t="str">
            <v>吨</v>
          </cell>
          <cell r="E3206">
            <v>2.5</v>
          </cell>
          <cell r="F3206">
            <v>45792</v>
          </cell>
          <cell r="G3206" t="str">
            <v>（五局建筑温江tod项目）罗欣安若维他药业(成都)有限公司南94米温江区海发路附近</v>
          </cell>
          <cell r="H3206" t="str">
            <v>兰</v>
          </cell>
          <cell r="I3206">
            <v>18281603736</v>
          </cell>
        </row>
        <row r="3207">
          <cell r="A3207" t="str">
            <v>晋邦</v>
          </cell>
          <cell r="B3207" t="str">
            <v>盘螺</v>
          </cell>
          <cell r="C3207" t="str">
            <v>HRB400E Φ8</v>
          </cell>
          <cell r="D3207" t="str">
            <v>吨</v>
          </cell>
          <cell r="E3207">
            <v>15</v>
          </cell>
          <cell r="F3207">
            <v>45792</v>
          </cell>
          <cell r="G3207" t="str">
            <v>（十九冶-江龙高速二分部）重庆市云阳县宝坪镇双塆村*宝坪服务区南侧综合楼</v>
          </cell>
          <cell r="H3207" t="str">
            <v>张鹏</v>
          </cell>
          <cell r="I3207">
            <v>18223006448</v>
          </cell>
        </row>
        <row r="3208">
          <cell r="A3208" t="str">
            <v>晋邦</v>
          </cell>
          <cell r="B3208" t="str">
            <v>直螺纹</v>
          </cell>
          <cell r="C3208" t="str">
            <v>HRB400E Φ12 9m</v>
          </cell>
          <cell r="D3208" t="str">
            <v>吨</v>
          </cell>
          <cell r="E3208">
            <v>4</v>
          </cell>
          <cell r="F3208">
            <v>45792</v>
          </cell>
          <cell r="G3208" t="str">
            <v>（十九冶-江龙高速二分部）重庆市云阳县宝坪镇双塆村*宝坪服务区南侧综合楼</v>
          </cell>
          <cell r="H3208" t="str">
            <v>张鹏</v>
          </cell>
          <cell r="I3208">
            <v>18223006448</v>
          </cell>
        </row>
        <row r="3209">
          <cell r="A3209" t="str">
            <v>晋邦</v>
          </cell>
          <cell r="B3209" t="str">
            <v>直螺纹</v>
          </cell>
          <cell r="C3209" t="str">
            <v>HRB400E Φ18 9m</v>
          </cell>
          <cell r="D3209" t="str">
            <v>吨</v>
          </cell>
          <cell r="E3209">
            <v>2</v>
          </cell>
          <cell r="F3209">
            <v>45792</v>
          </cell>
          <cell r="G3209" t="str">
            <v>（十九冶-江龙高速二分部）重庆市云阳县宝坪镇双塆村*宝坪服务区南侧综合楼</v>
          </cell>
          <cell r="H3209" t="str">
            <v>张鹏</v>
          </cell>
          <cell r="I3209">
            <v>18223006448</v>
          </cell>
        </row>
        <row r="3210">
          <cell r="A3210" t="str">
            <v>晋邦</v>
          </cell>
          <cell r="B3210" t="str">
            <v>直螺纹</v>
          </cell>
          <cell r="C3210" t="str">
            <v>HRB400E Φ20 9m</v>
          </cell>
          <cell r="D3210" t="str">
            <v>吨</v>
          </cell>
          <cell r="E3210">
            <v>10</v>
          </cell>
          <cell r="F3210">
            <v>45792</v>
          </cell>
          <cell r="G3210" t="str">
            <v>（十九冶-江龙高速二分部）重庆市云阳县宝坪镇双塆村*宝坪服务区南侧综合楼</v>
          </cell>
          <cell r="H3210" t="str">
            <v>张鹏</v>
          </cell>
          <cell r="I3210">
            <v>18223006448</v>
          </cell>
        </row>
        <row r="3211">
          <cell r="A3211" t="str">
            <v>晋邦</v>
          </cell>
          <cell r="B3211" t="str">
            <v>直螺纹</v>
          </cell>
          <cell r="C3211" t="str">
            <v>HRB400E Φ25 9m</v>
          </cell>
          <cell r="D3211" t="str">
            <v>吨</v>
          </cell>
          <cell r="E3211">
            <v>7</v>
          </cell>
          <cell r="F3211">
            <v>45792</v>
          </cell>
          <cell r="G3211" t="str">
            <v>（十九冶-江龙高速二分部）重庆市云阳县宝坪镇双塆村*宝坪服务区南侧综合楼</v>
          </cell>
          <cell r="H3211" t="str">
            <v>张鹏</v>
          </cell>
          <cell r="I3211">
            <v>18223006448</v>
          </cell>
        </row>
        <row r="3212">
          <cell r="A3212" t="str">
            <v>晋邦</v>
          </cell>
          <cell r="B3212" t="str">
            <v>盘螺</v>
          </cell>
          <cell r="C3212" t="str">
            <v>HRB400E Φ12</v>
          </cell>
          <cell r="D3212" t="str">
            <v>吨</v>
          </cell>
          <cell r="E3212">
            <v>26</v>
          </cell>
          <cell r="F3212">
            <v>45792</v>
          </cell>
          <cell r="G3212" t="str">
            <v>（十九冶-华电重庆奉节）重庆市奉节县康乐镇七星村</v>
          </cell>
          <cell r="H3212" t="str">
            <v>岑甲乐</v>
          </cell>
          <cell r="I3212">
            <v>17349037782</v>
          </cell>
        </row>
        <row r="3213">
          <cell r="A3213" t="str">
            <v>晋邦</v>
          </cell>
          <cell r="B3213" t="str">
            <v>螺纹钢</v>
          </cell>
          <cell r="C3213" t="str">
            <v>HRB400E Φ25 9m</v>
          </cell>
          <cell r="D3213" t="str">
            <v>吨</v>
          </cell>
          <cell r="E3213">
            <v>9</v>
          </cell>
          <cell r="F3213">
            <v>45792</v>
          </cell>
          <cell r="G3213" t="str">
            <v>（十九冶-华电重庆奉节）重庆市奉节县康乐镇七星村</v>
          </cell>
          <cell r="H3213" t="str">
            <v>岑甲乐</v>
          </cell>
          <cell r="I3213">
            <v>17349037782</v>
          </cell>
        </row>
        <row r="3214">
          <cell r="A3214" t="str">
            <v>晋邦</v>
          </cell>
          <cell r="B3214" t="str">
            <v>螺纹钢</v>
          </cell>
          <cell r="C3214" t="str">
            <v>HRB400E Φ32 9m</v>
          </cell>
          <cell r="D3214" t="str">
            <v>吨</v>
          </cell>
          <cell r="E3214">
            <v>166</v>
          </cell>
          <cell r="F3214">
            <v>45792</v>
          </cell>
          <cell r="G3214" t="str">
            <v>（十九冶-华电重庆奉节）重庆市奉节县康乐镇七星村</v>
          </cell>
          <cell r="H3214" t="str">
            <v>岑甲乐</v>
          </cell>
          <cell r="I3214">
            <v>17349037782</v>
          </cell>
        </row>
        <row r="3215">
          <cell r="A3215" t="str">
            <v>晋邦</v>
          </cell>
          <cell r="B3215" t="str">
            <v>盘螺</v>
          </cell>
          <cell r="C3215" t="str">
            <v>HRB400E Φ10</v>
          </cell>
          <cell r="D3215" t="str">
            <v>吨</v>
          </cell>
          <cell r="E3215">
            <v>10</v>
          </cell>
          <cell r="F3215">
            <v>45792</v>
          </cell>
          <cell r="G3215" t="str">
            <v>（十九冶-华电重庆奉节）重庆市奉节县康乐镇七星村</v>
          </cell>
          <cell r="H3215" t="str">
            <v>岑甲乐</v>
          </cell>
          <cell r="I3215">
            <v>17349037782</v>
          </cell>
        </row>
        <row r="3216">
          <cell r="A3216" t="str">
            <v>晋邦</v>
          </cell>
          <cell r="B3216" t="str">
            <v>螺纹钢</v>
          </cell>
          <cell r="C3216" t="str">
            <v>HRB400E Φ25 9m</v>
          </cell>
          <cell r="D3216" t="str">
            <v>吨</v>
          </cell>
          <cell r="E3216">
            <v>5</v>
          </cell>
          <cell r="F3216">
            <v>45792</v>
          </cell>
          <cell r="G3216" t="str">
            <v>（十九冶-华电重庆奉节）重庆市奉节县康乐镇七星村</v>
          </cell>
          <cell r="H3216" t="str">
            <v>岑甲乐</v>
          </cell>
          <cell r="I3216">
            <v>17349037782</v>
          </cell>
        </row>
        <row r="3217">
          <cell r="A3217" t="str">
            <v>晋邦</v>
          </cell>
          <cell r="B3217" t="str">
            <v>螺纹钢</v>
          </cell>
          <cell r="C3217" t="str">
            <v>HRB400E Φ32 9m</v>
          </cell>
          <cell r="D3217" t="str">
            <v>吨</v>
          </cell>
          <cell r="E3217">
            <v>80</v>
          </cell>
          <cell r="F3217">
            <v>45792</v>
          </cell>
          <cell r="G3217" t="str">
            <v>（十九冶-华电重庆奉节）重庆市奉节县康乐镇七星村</v>
          </cell>
          <cell r="H3217" t="str">
            <v>岑甲乐</v>
          </cell>
          <cell r="I3217">
            <v>17349037782</v>
          </cell>
        </row>
        <row r="3218">
          <cell r="A3218" t="str">
            <v>八局</v>
          </cell>
          <cell r="B3218" t="str">
            <v>螺纹钢</v>
          </cell>
          <cell r="C3218" t="str">
            <v>HRB400E Φ14 12m</v>
          </cell>
          <cell r="D3218" t="str">
            <v>吨</v>
          </cell>
          <cell r="E3218">
            <v>35</v>
          </cell>
          <cell r="F3218">
            <v>45792</v>
          </cell>
          <cell r="G3218" t="str">
            <v>（中铁五局-成渝扩容3标）四川省资阳市雁江区伍隍镇铺子村雁江区X138</v>
          </cell>
          <cell r="H3218" t="str">
            <v>王健</v>
          </cell>
          <cell r="I3218">
            <v>17726168395</v>
          </cell>
        </row>
        <row r="3219">
          <cell r="A3219" t="str">
            <v>八局</v>
          </cell>
          <cell r="B3219" t="str">
            <v>螺纹钢</v>
          </cell>
          <cell r="C3219" t="str">
            <v>HRB400E Φ16 12m</v>
          </cell>
          <cell r="D3219" t="str">
            <v>吨</v>
          </cell>
          <cell r="E3219">
            <v>70</v>
          </cell>
          <cell r="F3219">
            <v>45792</v>
          </cell>
          <cell r="G3219" t="str">
            <v>（中铁五局-成渝扩容3标）四川省资阳市雁江区伍隍镇铺子村雁江区X138</v>
          </cell>
          <cell r="H3219" t="str">
            <v>王健</v>
          </cell>
          <cell r="I3219">
            <v>17726168395</v>
          </cell>
        </row>
        <row r="3220">
          <cell r="A3220" t="str">
            <v>八局</v>
          </cell>
          <cell r="B3220" t="str">
            <v>螺纹钢</v>
          </cell>
          <cell r="C3220" t="str">
            <v>HRB400E Φ22 12m</v>
          </cell>
          <cell r="D3220" t="str">
            <v>吨</v>
          </cell>
          <cell r="E3220">
            <v>35</v>
          </cell>
          <cell r="F3220">
            <v>45792</v>
          </cell>
          <cell r="G3220" t="str">
            <v>（中铁五局-成渝扩容3标）四川省资阳市雁江区伍隍镇铺子村雁江区X138</v>
          </cell>
          <cell r="H3220" t="str">
            <v>王健</v>
          </cell>
          <cell r="I3220">
            <v>17726168395</v>
          </cell>
        </row>
        <row r="3221">
          <cell r="A3221" t="str">
            <v>八局</v>
          </cell>
          <cell r="B3221" t="str">
            <v>螺纹钢</v>
          </cell>
          <cell r="C3221" t="str">
            <v>HRB400E Φ25×12米</v>
          </cell>
          <cell r="D3221" t="str">
            <v>吨</v>
          </cell>
          <cell r="E3221">
            <v>35</v>
          </cell>
          <cell r="F3221">
            <v>45792</v>
          </cell>
          <cell r="G3221" t="str">
            <v>自永4标一局四公司（四川省内江市隆昌市金鹅街道自永4标一局四公司钢筋棚）</v>
          </cell>
          <cell r="H3221" t="str">
            <v>郝优</v>
          </cell>
          <cell r="I3221">
            <v>13891371707</v>
          </cell>
        </row>
        <row r="3222">
          <cell r="A3222" t="str">
            <v>八局</v>
          </cell>
          <cell r="B3222" t="str">
            <v>螺纹钢</v>
          </cell>
          <cell r="C3222" t="str">
            <v>HRB400E Φ22×12米</v>
          </cell>
          <cell r="D3222" t="str">
            <v>吨</v>
          </cell>
          <cell r="E3222">
            <v>35</v>
          </cell>
          <cell r="F3222">
            <v>45792</v>
          </cell>
          <cell r="G3222" t="str">
            <v>自永4标一局四公司（四川省内江市隆昌市金鹅街道自永4标一局四公司钢筋棚）</v>
          </cell>
          <cell r="H3222" t="str">
            <v>郝优</v>
          </cell>
          <cell r="I3222">
            <v>13891371707</v>
          </cell>
        </row>
        <row r="3223">
          <cell r="A3223" t="str">
            <v>八局</v>
          </cell>
          <cell r="B3223" t="str">
            <v>螺纹钢</v>
          </cell>
          <cell r="C3223" t="str">
            <v>HRB400E Φ22×9米</v>
          </cell>
          <cell r="D3223" t="str">
            <v>吨</v>
          </cell>
          <cell r="E3223">
            <v>35</v>
          </cell>
          <cell r="F3223">
            <v>45792</v>
          </cell>
          <cell r="G3223" t="str">
            <v>自永4标一局四公司（四川省内江市隆昌市金鹅街道自永4标一局四公司钢筋棚）</v>
          </cell>
          <cell r="H3223" t="str">
            <v>郝优</v>
          </cell>
          <cell r="I3223">
            <v>13891371707</v>
          </cell>
        </row>
        <row r="3224">
          <cell r="A3224" t="str">
            <v>湖北商贸</v>
          </cell>
          <cell r="B3224" t="str">
            <v>螺纹钢</v>
          </cell>
          <cell r="C3224" t="str">
            <v>HRB400E Φ12 9m</v>
          </cell>
          <cell r="D3224" t="str">
            <v>吨</v>
          </cell>
          <cell r="E3224">
            <v>35</v>
          </cell>
          <cell r="F3224">
            <v>45792</v>
          </cell>
          <cell r="G3224" t="str">
            <v>（中铁十局-资乐高速4标）四川省眉山市仁寿县彰加镇促进村中铁十局资乐高速1#钢筋场</v>
          </cell>
          <cell r="H3224" t="str">
            <v>杨飞</v>
          </cell>
          <cell r="I3224">
            <v>15667998777</v>
          </cell>
        </row>
        <row r="3225">
          <cell r="A3225" t="str">
            <v>湖北商贸</v>
          </cell>
          <cell r="B3225" t="str">
            <v>螺纹钢</v>
          </cell>
          <cell r="C3225" t="str">
            <v>HRB400E Φ14 12m</v>
          </cell>
          <cell r="D3225" t="str">
            <v>吨</v>
          </cell>
          <cell r="E3225">
            <v>35</v>
          </cell>
          <cell r="F3225">
            <v>45792</v>
          </cell>
          <cell r="G3225" t="str">
            <v>（中铁十局-资乐高速4标）四川省眉山市仁寿县彰加镇促进村中铁十局资乐高速1#钢筋场</v>
          </cell>
          <cell r="H3225" t="str">
            <v>杨飞</v>
          </cell>
          <cell r="I3225">
            <v>15667998777</v>
          </cell>
        </row>
        <row r="3226">
          <cell r="A3226" t="str">
            <v>湖北商贸</v>
          </cell>
          <cell r="B3226" t="str">
            <v>螺纹钢</v>
          </cell>
          <cell r="C3226" t="str">
            <v>HRB400E Φ16 9m</v>
          </cell>
          <cell r="D3226" t="str">
            <v>吨</v>
          </cell>
          <cell r="E3226">
            <v>20</v>
          </cell>
          <cell r="F3226">
            <v>45792</v>
          </cell>
          <cell r="G3226" t="str">
            <v>（中铁十局-资乐高速4标）四川省眉山市仁寿县彰加镇促进村中铁十局资乐高速1#钢筋场</v>
          </cell>
          <cell r="H3226" t="str">
            <v>杨飞</v>
          </cell>
          <cell r="I3226">
            <v>15667998777</v>
          </cell>
        </row>
        <row r="3227">
          <cell r="A3227" t="str">
            <v>湖北商贸</v>
          </cell>
          <cell r="B3227" t="str">
            <v>螺纹钢</v>
          </cell>
          <cell r="C3227" t="str">
            <v>HRB400E Φ25 12m</v>
          </cell>
          <cell r="D3227" t="str">
            <v>吨</v>
          </cell>
          <cell r="E3227">
            <v>15</v>
          </cell>
          <cell r="F3227">
            <v>45792</v>
          </cell>
          <cell r="G3227" t="str">
            <v>（中铁十局-资乐高速4标）四川省眉山市仁寿县彰加镇促进村中铁十局资乐高速1#钢筋场</v>
          </cell>
          <cell r="H3227" t="str">
            <v>杨飞</v>
          </cell>
          <cell r="I3227">
            <v>15667998777</v>
          </cell>
        </row>
        <row r="3228">
          <cell r="A3228" t="str">
            <v>湖北商贸</v>
          </cell>
          <cell r="B3228" t="str">
            <v>螺纹钢</v>
          </cell>
          <cell r="C3228" t="str">
            <v>HRB400E Φ32 12m</v>
          </cell>
          <cell r="D3228" t="str">
            <v>吨</v>
          </cell>
          <cell r="E3228">
            <v>35</v>
          </cell>
          <cell r="F3228">
            <v>45792</v>
          </cell>
          <cell r="G3228" t="str">
            <v>（中铁十局-资乐高速4标）四川省眉山市仁寿县彰加镇促进村中铁十局资乐高速1#钢筋场</v>
          </cell>
          <cell r="H3228" t="str">
            <v>杨飞</v>
          </cell>
          <cell r="I3228">
            <v>15667998777</v>
          </cell>
        </row>
        <row r="3229">
          <cell r="A3229" t="str">
            <v>湖北商贸</v>
          </cell>
          <cell r="B3229" t="str">
            <v>螺纹钢</v>
          </cell>
          <cell r="C3229" t="str">
            <v>HRB500E Φ25 12m</v>
          </cell>
          <cell r="D3229" t="str">
            <v>吨</v>
          </cell>
          <cell r="E3229">
            <v>35</v>
          </cell>
          <cell r="F3229">
            <v>45792</v>
          </cell>
          <cell r="G3229" t="str">
            <v>（中铁十局-资乐高速4标）四川省眉山市仁寿县彰加镇促进村中铁十局资乐高速1#钢筋场</v>
          </cell>
          <cell r="H3229" t="str">
            <v>杨飞</v>
          </cell>
          <cell r="I3229">
            <v>15667998777</v>
          </cell>
        </row>
        <row r="3230">
          <cell r="A3230" t="str">
            <v>湖北商贸</v>
          </cell>
          <cell r="B3230" t="str">
            <v>螺纹钢</v>
          </cell>
          <cell r="C3230" t="str">
            <v>HRB500E Φ28 12m</v>
          </cell>
          <cell r="D3230" t="str">
            <v>吨</v>
          </cell>
          <cell r="E3230">
            <v>35</v>
          </cell>
          <cell r="F3230">
            <v>45792</v>
          </cell>
          <cell r="G3230" t="str">
            <v>（中铁十局-资乐高速4标）四川省眉山市仁寿县彰加镇促进村中铁十局2#钢筋厂</v>
          </cell>
          <cell r="H3230" t="str">
            <v>杨飞</v>
          </cell>
          <cell r="I3230">
            <v>15667998777</v>
          </cell>
        </row>
        <row r="3231">
          <cell r="A3231" t="str">
            <v>湖北商贸</v>
          </cell>
          <cell r="B3231" t="str">
            <v>螺纹钢</v>
          </cell>
          <cell r="C3231" t="str">
            <v>HRB400E Φ25 12m</v>
          </cell>
          <cell r="D3231" t="str">
            <v>吨</v>
          </cell>
          <cell r="E3231">
            <v>35</v>
          </cell>
          <cell r="F3231">
            <v>45792</v>
          </cell>
          <cell r="G3231" t="str">
            <v>（中铁十局-资乐高速4标）四川省眉山市仁寿县彰加镇促进村中铁十局2#钢筋厂</v>
          </cell>
          <cell r="H3231" t="str">
            <v>杨飞</v>
          </cell>
          <cell r="I3231">
            <v>15667998777</v>
          </cell>
        </row>
        <row r="3232">
          <cell r="A3232" t="str">
            <v>湖北商贸</v>
          </cell>
          <cell r="B3232" t="str">
            <v>盘螺</v>
          </cell>
          <cell r="C3232" t="str">
            <v>HRB400E Φ12</v>
          </cell>
          <cell r="D3232" t="str">
            <v>吨</v>
          </cell>
          <cell r="E3232">
            <v>70</v>
          </cell>
          <cell r="F3232">
            <v>45792</v>
          </cell>
          <cell r="G3232" t="str">
            <v>（中铁广州局-资乐高速5标）四川省乐山市井研县希望大道116号</v>
          </cell>
          <cell r="H3232" t="str">
            <v>廖俊杰</v>
          </cell>
          <cell r="I3232">
            <v>15775100965</v>
          </cell>
        </row>
        <row r="3233">
          <cell r="A3233" t="str">
            <v>润耀</v>
          </cell>
          <cell r="B3233" t="str">
            <v>盘螺</v>
          </cell>
          <cell r="C3233" t="str">
            <v>HRB400E Φ8</v>
          </cell>
          <cell r="D3233" t="str">
            <v>吨</v>
          </cell>
          <cell r="E3233">
            <v>25</v>
          </cell>
          <cell r="F3233">
            <v>45793</v>
          </cell>
          <cell r="G3233" t="str">
            <v>（华西萌海科创农业生态谷）成都市简阳市白金山水库</v>
          </cell>
          <cell r="H3233" t="str">
            <v>石清国</v>
          </cell>
          <cell r="I3233">
            <v>13458642015</v>
          </cell>
        </row>
        <row r="3234">
          <cell r="A3234" t="str">
            <v>润耀</v>
          </cell>
          <cell r="B3234" t="str">
            <v>盘螺</v>
          </cell>
          <cell r="C3234" t="str">
            <v>HRB400E Φ10</v>
          </cell>
          <cell r="D3234" t="str">
            <v>吨</v>
          </cell>
          <cell r="E3234">
            <v>10</v>
          </cell>
          <cell r="F3234">
            <v>45793</v>
          </cell>
          <cell r="G3234" t="str">
            <v>（华西萌海科创农业生态谷）成都市简阳市白金山水库</v>
          </cell>
          <cell r="H3234" t="str">
            <v>石清国</v>
          </cell>
          <cell r="I3234">
            <v>13458642015</v>
          </cell>
        </row>
        <row r="3235">
          <cell r="A3235" t="str">
            <v>润耀</v>
          </cell>
          <cell r="B3235" t="str">
            <v>螺纹钢</v>
          </cell>
          <cell r="C3235" t="str">
            <v>HRB400E Φ14 9m</v>
          </cell>
          <cell r="D3235" t="str">
            <v>吨</v>
          </cell>
          <cell r="E3235">
            <v>6</v>
          </cell>
          <cell r="F3235">
            <v>45793</v>
          </cell>
          <cell r="G3235" t="str">
            <v>（华西简阳西城嘉苑）四川省成都市简阳市简城街道高屋村</v>
          </cell>
          <cell r="H3235" t="str">
            <v>张瀚镭</v>
          </cell>
          <cell r="I3235">
            <v>15884666220</v>
          </cell>
        </row>
        <row r="3236">
          <cell r="A3236" t="str">
            <v>润耀</v>
          </cell>
          <cell r="B3236" t="str">
            <v>螺纹钢</v>
          </cell>
          <cell r="C3236" t="str">
            <v>HRB400E Φ16 9m</v>
          </cell>
          <cell r="D3236" t="str">
            <v>吨</v>
          </cell>
          <cell r="E3236">
            <v>15</v>
          </cell>
          <cell r="F3236">
            <v>45793</v>
          </cell>
          <cell r="G3236" t="str">
            <v>（华西简阳西城嘉苑）四川省成都市简阳市简城街道高屋村</v>
          </cell>
          <cell r="H3236" t="str">
            <v>张瀚镭</v>
          </cell>
          <cell r="I3236">
            <v>15884666220</v>
          </cell>
        </row>
        <row r="3237">
          <cell r="A3237" t="str">
            <v>润耀</v>
          </cell>
          <cell r="B3237" t="str">
            <v>螺纹钢</v>
          </cell>
          <cell r="C3237" t="str">
            <v>HRB400E Φ18 9m</v>
          </cell>
          <cell r="D3237" t="str">
            <v>吨</v>
          </cell>
          <cell r="E3237">
            <v>9</v>
          </cell>
          <cell r="F3237">
            <v>45793</v>
          </cell>
          <cell r="G3237" t="str">
            <v>（华西简阳西城嘉苑）四川省成都市简阳市简城街道高屋村</v>
          </cell>
          <cell r="H3237" t="str">
            <v>张瀚镭</v>
          </cell>
          <cell r="I3237">
            <v>15884666220</v>
          </cell>
        </row>
        <row r="3238">
          <cell r="A3238" t="str">
            <v>润耀</v>
          </cell>
          <cell r="B3238" t="str">
            <v>螺纹钢</v>
          </cell>
          <cell r="C3238" t="str">
            <v>HRB400E Φ20 9m</v>
          </cell>
          <cell r="D3238" t="str">
            <v>吨</v>
          </cell>
          <cell r="E3238">
            <v>6</v>
          </cell>
          <cell r="F3238">
            <v>45793</v>
          </cell>
          <cell r="G3238" t="str">
            <v>（华西简阳西城嘉苑）四川省成都市简阳市简城街道高屋村</v>
          </cell>
          <cell r="H3238" t="str">
            <v>张瀚镭</v>
          </cell>
          <cell r="I3238">
            <v>15884666220</v>
          </cell>
        </row>
        <row r="3239">
          <cell r="A3239" t="str">
            <v>润耀</v>
          </cell>
          <cell r="B3239" t="str">
            <v>螺纹钢</v>
          </cell>
          <cell r="C3239" t="str">
            <v>HRB400E Φ22 9m</v>
          </cell>
          <cell r="D3239" t="str">
            <v>吨</v>
          </cell>
          <cell r="E3239">
            <v>3</v>
          </cell>
          <cell r="F3239">
            <v>45793</v>
          </cell>
          <cell r="G3239" t="str">
            <v>（华西简阳西城嘉苑）四川省成都市简阳市简城街道高屋村</v>
          </cell>
          <cell r="H3239" t="str">
            <v>张瀚镭</v>
          </cell>
          <cell r="I3239">
            <v>15884666220</v>
          </cell>
        </row>
        <row r="3240">
          <cell r="A3240" t="str">
            <v>润耀</v>
          </cell>
          <cell r="B3240" t="str">
            <v>螺纹钢</v>
          </cell>
          <cell r="C3240" t="str">
            <v>HRB400E Φ25 9m</v>
          </cell>
          <cell r="D3240" t="str">
            <v>吨</v>
          </cell>
          <cell r="E3240">
            <v>3</v>
          </cell>
          <cell r="F3240">
            <v>45793</v>
          </cell>
          <cell r="G3240" t="str">
            <v>（华西简阳西城嘉苑）四川省成都市简阳市简城街道高屋村</v>
          </cell>
          <cell r="H3240" t="str">
            <v>张瀚镭</v>
          </cell>
          <cell r="I3240">
            <v>15884666220</v>
          </cell>
        </row>
        <row r="3241">
          <cell r="A3241" t="str">
            <v>润耀</v>
          </cell>
          <cell r="B3241" t="str">
            <v>螺纹钢</v>
          </cell>
          <cell r="C3241" t="str">
            <v>HRB500E Φ12</v>
          </cell>
          <cell r="D3241" t="str">
            <v>吨</v>
          </cell>
          <cell r="E3241">
            <v>3</v>
          </cell>
          <cell r="F3241">
            <v>45793</v>
          </cell>
          <cell r="G3241" t="str">
            <v>（华西简阳西城嘉苑）四川省成都市简阳市简城街道高屋村</v>
          </cell>
          <cell r="H3241" t="str">
            <v>张瀚镭</v>
          </cell>
          <cell r="I3241">
            <v>15884666220</v>
          </cell>
        </row>
        <row r="3242">
          <cell r="A3242" t="str">
            <v>润耀</v>
          </cell>
          <cell r="B3242" t="str">
            <v>螺纹钢</v>
          </cell>
          <cell r="C3242" t="str">
            <v>HRB500E Φ14</v>
          </cell>
          <cell r="D3242" t="str">
            <v>吨</v>
          </cell>
          <cell r="E3242">
            <v>3</v>
          </cell>
          <cell r="F3242">
            <v>45793</v>
          </cell>
          <cell r="G3242" t="str">
            <v>（华西简阳西城嘉苑）四川省成都市简阳市简城街道高屋村</v>
          </cell>
          <cell r="H3242" t="str">
            <v>张瀚镭</v>
          </cell>
          <cell r="I3242">
            <v>15884666220</v>
          </cell>
        </row>
        <row r="3243">
          <cell r="A3243" t="str">
            <v>润耀</v>
          </cell>
          <cell r="B3243" t="str">
            <v>螺纹钢</v>
          </cell>
          <cell r="C3243" t="str">
            <v>HRB500E Φ16</v>
          </cell>
          <cell r="D3243" t="str">
            <v>吨</v>
          </cell>
          <cell r="E3243">
            <v>3</v>
          </cell>
          <cell r="F3243">
            <v>45793</v>
          </cell>
          <cell r="G3243" t="str">
            <v>（华西简阳西城嘉苑）四川省成都市简阳市简城街道高屋村</v>
          </cell>
          <cell r="H3243" t="str">
            <v>张瀚镭</v>
          </cell>
          <cell r="I3243">
            <v>15884666220</v>
          </cell>
        </row>
        <row r="3244">
          <cell r="A3244" t="str">
            <v>润耀</v>
          </cell>
          <cell r="B3244" t="str">
            <v>螺纹钢</v>
          </cell>
          <cell r="C3244" t="str">
            <v>HRB500E Φ18</v>
          </cell>
          <cell r="D3244" t="str">
            <v>吨</v>
          </cell>
          <cell r="E3244">
            <v>3</v>
          </cell>
          <cell r="F3244">
            <v>45793</v>
          </cell>
          <cell r="G3244" t="str">
            <v>（华西简阳西城嘉苑）四川省成都市简阳市简城街道高屋村</v>
          </cell>
          <cell r="H3244" t="str">
            <v>张瀚镭</v>
          </cell>
          <cell r="I3244">
            <v>15884666220</v>
          </cell>
        </row>
        <row r="3245">
          <cell r="A3245" t="str">
            <v>润耀</v>
          </cell>
          <cell r="B3245" t="str">
            <v>螺纹钢</v>
          </cell>
          <cell r="C3245" t="str">
            <v>HRB500E Φ20</v>
          </cell>
          <cell r="D3245" t="str">
            <v>吨</v>
          </cell>
          <cell r="E3245">
            <v>6</v>
          </cell>
          <cell r="F3245">
            <v>45793</v>
          </cell>
          <cell r="G3245" t="str">
            <v>（华西简阳西城嘉苑）四川省成都市简阳市简城街道高屋村</v>
          </cell>
          <cell r="H3245" t="str">
            <v>张瀚镭</v>
          </cell>
          <cell r="I3245">
            <v>15884666220</v>
          </cell>
        </row>
        <row r="3246">
          <cell r="A3246" t="str">
            <v>润耀</v>
          </cell>
          <cell r="B3246" t="str">
            <v>螺纹钢</v>
          </cell>
          <cell r="C3246" t="str">
            <v>HRB500E Φ22</v>
          </cell>
          <cell r="D3246" t="str">
            <v>吨</v>
          </cell>
          <cell r="E3246">
            <v>3</v>
          </cell>
          <cell r="F3246">
            <v>45793</v>
          </cell>
          <cell r="G3246" t="str">
            <v>（华西简阳西城嘉苑）四川省成都市简阳市简城街道高屋村</v>
          </cell>
          <cell r="H3246" t="str">
            <v>张瀚镭</v>
          </cell>
          <cell r="I3246">
            <v>15884666220</v>
          </cell>
        </row>
        <row r="3247">
          <cell r="A3247" t="str">
            <v>润耀</v>
          </cell>
          <cell r="B3247" t="str">
            <v>螺纹钢</v>
          </cell>
          <cell r="C3247" t="str">
            <v>HRB500E Φ25</v>
          </cell>
          <cell r="D3247" t="str">
            <v>吨</v>
          </cell>
          <cell r="E3247">
            <v>9</v>
          </cell>
          <cell r="F3247">
            <v>45793</v>
          </cell>
          <cell r="G3247" t="str">
            <v>（华西简阳西城嘉苑）四川省成都市简阳市简城街道高屋村</v>
          </cell>
          <cell r="H3247" t="str">
            <v>张瀚镭</v>
          </cell>
          <cell r="I3247">
            <v>15884666220</v>
          </cell>
        </row>
        <row r="3248">
          <cell r="A3248" t="str">
            <v>达钢</v>
          </cell>
          <cell r="B3248" t="str">
            <v>盘螺</v>
          </cell>
          <cell r="C3248" t="str">
            <v>HRB400E Φ6</v>
          </cell>
          <cell r="D3248" t="str">
            <v>吨</v>
          </cell>
          <cell r="E3248">
            <v>14</v>
          </cell>
          <cell r="F3248">
            <v>45793</v>
          </cell>
          <cell r="G3248" t="str">
            <v>（达州市公共卫生临床医疗中心项目-一标-1号制作房）达州市通川区西外复兴镇公共卫生临床医疗中心项目</v>
          </cell>
          <cell r="H3248" t="str">
            <v>潘建发</v>
          </cell>
          <cell r="I3248">
            <v>13658059919</v>
          </cell>
        </row>
        <row r="3249">
          <cell r="A3249" t="str">
            <v>达钢</v>
          </cell>
          <cell r="B3249" t="str">
            <v>盘螺</v>
          </cell>
          <cell r="C3249" t="str">
            <v>HRB400E Φ10</v>
          </cell>
          <cell r="D3249" t="str">
            <v>吨</v>
          </cell>
          <cell r="E3249">
            <v>7</v>
          </cell>
          <cell r="F3249">
            <v>45793</v>
          </cell>
          <cell r="G3249" t="str">
            <v>（达州市公共卫生临床医疗中心项目-一标-1号制作房）达州市通川区西外复兴镇公共卫生临床医疗中心项目</v>
          </cell>
          <cell r="H3249" t="str">
            <v>潘建发</v>
          </cell>
          <cell r="I3249">
            <v>13658059919</v>
          </cell>
        </row>
        <row r="3250">
          <cell r="A3250" t="str">
            <v>达钢</v>
          </cell>
          <cell r="B3250" t="str">
            <v>螺纹钢</v>
          </cell>
          <cell r="C3250" t="str">
            <v>HRB400E Φ12 9m</v>
          </cell>
          <cell r="D3250" t="str">
            <v>吨</v>
          </cell>
          <cell r="E3250">
            <v>2</v>
          </cell>
          <cell r="F3250">
            <v>45793</v>
          </cell>
          <cell r="G3250" t="str">
            <v>（达州市公共卫生临床医疗中心项目-一标-1号制作房）达州市通川区西外复兴镇公共卫生临床医疗中心项目</v>
          </cell>
          <cell r="H3250" t="str">
            <v>潘建发</v>
          </cell>
          <cell r="I3250">
            <v>13658059919</v>
          </cell>
        </row>
        <row r="3251">
          <cell r="A3251" t="str">
            <v>达钢</v>
          </cell>
          <cell r="B3251" t="str">
            <v>螺纹钢</v>
          </cell>
          <cell r="C3251" t="str">
            <v>HRB400E Φ14 9m</v>
          </cell>
          <cell r="D3251" t="str">
            <v>吨</v>
          </cell>
          <cell r="E3251">
            <v>2</v>
          </cell>
          <cell r="F3251">
            <v>45793</v>
          </cell>
          <cell r="G3251" t="str">
            <v>（达州市公共卫生临床医疗中心项目-一标-1号制作房）达州市通川区西外复兴镇公共卫生临床医疗中心项目</v>
          </cell>
          <cell r="H3251" t="str">
            <v>潘建发</v>
          </cell>
          <cell r="I3251">
            <v>13658059919</v>
          </cell>
        </row>
        <row r="3252">
          <cell r="A3252" t="str">
            <v>达钢</v>
          </cell>
          <cell r="B3252" t="str">
            <v>螺纹钢</v>
          </cell>
          <cell r="C3252" t="str">
            <v>HRB400E Φ14 9m</v>
          </cell>
          <cell r="D3252" t="str">
            <v>吨</v>
          </cell>
          <cell r="E3252">
            <v>35</v>
          </cell>
          <cell r="F3252">
            <v>45793</v>
          </cell>
          <cell r="G3252" t="str">
            <v>(五冶钢构医学科学产业园建设项目房建一部-四标（3-7）)四川省南充市顺庆区搬罾街道学府大道二段</v>
          </cell>
          <cell r="H3252" t="str">
            <v>胡泽宇</v>
          </cell>
          <cell r="I3252">
            <v>18141337338</v>
          </cell>
        </row>
        <row r="3253">
          <cell r="A3253" t="str">
            <v>海南海控</v>
          </cell>
          <cell r="B3253" t="str">
            <v>盘圆</v>
          </cell>
          <cell r="C3253" t="str">
            <v>HPB300Ф8</v>
          </cell>
          <cell r="D3253" t="str">
            <v>吨</v>
          </cell>
          <cell r="E3253">
            <v>35</v>
          </cell>
          <cell r="F3253">
            <v>45793</v>
          </cell>
          <cell r="G3253" t="str">
            <v>（中铁一局四公司康新高速TJ1-1标康定隧道）四川省甘孜州康定市榆林街道甘孜州博物馆旁</v>
          </cell>
          <cell r="H3253" t="str">
            <v>陈由斌</v>
          </cell>
          <cell r="I3253">
            <v>15005068786</v>
          </cell>
        </row>
        <row r="3254">
          <cell r="A3254" t="str">
            <v>海南海控</v>
          </cell>
          <cell r="B3254" t="str">
            <v>螺纹钢</v>
          </cell>
          <cell r="C3254" t="str">
            <v>HRB400EФ22*9m</v>
          </cell>
          <cell r="D3254" t="str">
            <v>吨</v>
          </cell>
          <cell r="E3254">
            <v>35</v>
          </cell>
          <cell r="F3254">
            <v>45793</v>
          </cell>
          <cell r="G3254" t="str">
            <v>（中铁一局四公司康新高速TJ1-1标康定隧道）四川省甘孜州康定市榆林街道甘孜州博物馆旁</v>
          </cell>
          <cell r="H3254" t="str">
            <v>陈由斌</v>
          </cell>
          <cell r="I3254">
            <v>15005068786</v>
          </cell>
        </row>
        <row r="3255">
          <cell r="A3255" t="str">
            <v>海南海控</v>
          </cell>
          <cell r="B3255" t="str">
            <v>螺纹钢</v>
          </cell>
          <cell r="C3255" t="str">
            <v>HRB400EФ25*9m</v>
          </cell>
          <cell r="D3255" t="str">
            <v>吨</v>
          </cell>
          <cell r="E3255">
            <v>35</v>
          </cell>
          <cell r="F3255">
            <v>45793</v>
          </cell>
          <cell r="G3255" t="str">
            <v>（中铁一局四公司康新高速TJ1-1标雅加梗隧道）四川省甘孜州康定市雅加梗</v>
          </cell>
          <cell r="H3255" t="str">
            <v>范国义</v>
          </cell>
          <cell r="I3255">
            <v>15897676433</v>
          </cell>
        </row>
        <row r="3256">
          <cell r="A3256" t="str">
            <v>海南海控</v>
          </cell>
          <cell r="B3256" t="str">
            <v>盘圆</v>
          </cell>
          <cell r="C3256" t="str">
            <v>HPB300Ф10</v>
          </cell>
          <cell r="D3256" t="str">
            <v>吨</v>
          </cell>
          <cell r="E3256">
            <v>35</v>
          </cell>
          <cell r="F3256">
            <v>45793</v>
          </cell>
          <cell r="G3256" t="str">
            <v>（中铁八局康新高速TJ4-1标）四川省甘孜州康定市新都桥镇超限载检测站</v>
          </cell>
          <cell r="H3256" t="str">
            <v>刘俊</v>
          </cell>
          <cell r="I3256">
            <v>18587764925</v>
          </cell>
        </row>
        <row r="3257">
          <cell r="A3257" t="str">
            <v>海南海控</v>
          </cell>
          <cell r="B3257" t="str">
            <v>螺纹钢</v>
          </cell>
          <cell r="C3257" t="str">
            <v>HRB400EФ16*9m</v>
          </cell>
          <cell r="D3257" t="str">
            <v>吨</v>
          </cell>
          <cell r="E3257">
            <v>35</v>
          </cell>
          <cell r="F3257">
            <v>45793</v>
          </cell>
          <cell r="G3257" t="str">
            <v>（中铁八局康新高速TJ4-1标）四川省甘孜州康定市新都桥镇超限载检测站</v>
          </cell>
          <cell r="H3257" t="str">
            <v>刘俊</v>
          </cell>
          <cell r="I3257">
            <v>18587764925</v>
          </cell>
        </row>
        <row r="3258">
          <cell r="A3258" t="str">
            <v>海南海控</v>
          </cell>
          <cell r="B3258" t="str">
            <v>螺纹钢</v>
          </cell>
          <cell r="C3258" t="str">
            <v>HRB400EФ20*12m</v>
          </cell>
          <cell r="D3258" t="str">
            <v>吨</v>
          </cell>
          <cell r="E3258">
            <v>35</v>
          </cell>
          <cell r="F3258">
            <v>45793</v>
          </cell>
          <cell r="G3258" t="str">
            <v>（中铁八局康新高速TJ4-1标）四川省甘孜州康定市新都桥镇超限载检测站</v>
          </cell>
          <cell r="H3258" t="str">
            <v>刘俊</v>
          </cell>
          <cell r="I3258">
            <v>18587764925</v>
          </cell>
        </row>
        <row r="3259">
          <cell r="A3259" t="str">
            <v>海南海控</v>
          </cell>
          <cell r="B3259" t="str">
            <v>螺纹钢</v>
          </cell>
          <cell r="C3259" t="str">
            <v>HRB500EФ25*9m</v>
          </cell>
          <cell r="D3259" t="str">
            <v>吨</v>
          </cell>
          <cell r="E3259">
            <v>35</v>
          </cell>
          <cell r="F3259">
            <v>45793</v>
          </cell>
          <cell r="G3259" t="str">
            <v>（中铁八局康新高速TJ4-1标）四川省甘孜州康定市新都桥镇超限载检测站</v>
          </cell>
          <cell r="H3259" t="str">
            <v>刘俊</v>
          </cell>
          <cell r="I3259">
            <v>18587764925</v>
          </cell>
        </row>
        <row r="3260">
          <cell r="A3260" t="str">
            <v>海南海控</v>
          </cell>
          <cell r="B3260" t="str">
            <v>螺纹钢</v>
          </cell>
          <cell r="C3260" t="str">
            <v>HRB500EФ25*12m</v>
          </cell>
          <cell r="D3260" t="str">
            <v>吨</v>
          </cell>
          <cell r="E3260">
            <v>70</v>
          </cell>
          <cell r="F3260">
            <v>45793</v>
          </cell>
          <cell r="G3260" t="str">
            <v>（中铁八局康新高速TJ4-1标）四川省甘孜州康定市新都桥镇超限载检测站</v>
          </cell>
          <cell r="H3260" t="str">
            <v>刘俊</v>
          </cell>
          <cell r="I3260">
            <v>18587764925</v>
          </cell>
        </row>
        <row r="3261">
          <cell r="A3261" t="str">
            <v>海南海控</v>
          </cell>
          <cell r="B3261" t="str">
            <v>盘螺</v>
          </cell>
          <cell r="C3261" t="str">
            <v>HRB400EΦ12</v>
          </cell>
          <cell r="D3261" t="str">
            <v>吨</v>
          </cell>
          <cell r="E3261">
            <v>35</v>
          </cell>
          <cell r="F3261">
            <v>45793</v>
          </cell>
          <cell r="G3261" t="str">
            <v>（中铁八局康新高速TJ4-1标）四川省甘孜州康定市新都桥镇超限载检测站</v>
          </cell>
          <cell r="H3261" t="str">
            <v>刘俊</v>
          </cell>
          <cell r="I3261">
            <v>18587764925</v>
          </cell>
        </row>
        <row r="3262">
          <cell r="A3262" t="str">
            <v>德胜</v>
          </cell>
          <cell r="B3262" t="str">
            <v>螺纹钢</v>
          </cell>
          <cell r="C3262" t="str">
            <v>HRB500E Φ22×9米</v>
          </cell>
          <cell r="D3262" t="str">
            <v>吨</v>
          </cell>
          <cell r="E3262">
            <v>35</v>
          </cell>
          <cell r="F3262">
            <v>45793</v>
          </cell>
          <cell r="G3262" t="str">
            <v>自永4标一局四公司（四川省内江市隆昌市金鹅街道自永4标一局四公司钢筋棚）</v>
          </cell>
          <cell r="H3262" t="str">
            <v>郝优</v>
          </cell>
          <cell r="I3262">
            <v>13891371707</v>
          </cell>
        </row>
        <row r="3263">
          <cell r="A3263" t="str">
            <v>德胜</v>
          </cell>
          <cell r="B3263" t="str">
            <v>螺纹钢</v>
          </cell>
          <cell r="C3263" t="str">
            <v>HRB400E Φ32×12米</v>
          </cell>
          <cell r="D3263" t="str">
            <v>吨</v>
          </cell>
          <cell r="E3263">
            <v>35</v>
          </cell>
          <cell r="F3263">
            <v>45793</v>
          </cell>
          <cell r="G3263" t="str">
            <v>自永4标一局四公司（四川省内江市隆昌市金鹅街道自永4标一局四公司钢筋棚）</v>
          </cell>
          <cell r="H3263" t="str">
            <v>郝优</v>
          </cell>
          <cell r="I3263">
            <v>13891371707</v>
          </cell>
        </row>
        <row r="3264">
          <cell r="A3264" t="str">
            <v>德胜</v>
          </cell>
          <cell r="B3264" t="str">
            <v>螺纹钢</v>
          </cell>
          <cell r="C3264" t="str">
            <v>HRB500E Φ28×12米</v>
          </cell>
          <cell r="D3264" t="str">
            <v>吨</v>
          </cell>
          <cell r="E3264">
            <v>35</v>
          </cell>
          <cell r="F3264">
            <v>45793</v>
          </cell>
          <cell r="G3264" t="str">
            <v>自永4标一局四公司（四川省内江市隆昌市金鹅街道自永4标一局四公司钢筋棚）</v>
          </cell>
          <cell r="H3264" t="str">
            <v>郝优</v>
          </cell>
          <cell r="I3264">
            <v>13891371707</v>
          </cell>
        </row>
        <row r="3265">
          <cell r="A3265" t="str">
            <v>德胜</v>
          </cell>
          <cell r="B3265" t="str">
            <v>螺纹钢</v>
          </cell>
          <cell r="C3265" t="str">
            <v>HRB400E Φ28×12米</v>
          </cell>
          <cell r="D3265" t="str">
            <v>吨</v>
          </cell>
          <cell r="E3265">
            <v>35</v>
          </cell>
          <cell r="F3265">
            <v>45793</v>
          </cell>
          <cell r="G3265" t="str">
            <v>自永4标一局四公司（四川省内江市隆昌市金鹅街道自永4标一局四公司钢筋棚）</v>
          </cell>
          <cell r="H3265" t="str">
            <v>郝优</v>
          </cell>
          <cell r="I3265">
            <v>13891371707</v>
          </cell>
        </row>
        <row r="3266">
          <cell r="A3266" t="str">
            <v>德胜</v>
          </cell>
          <cell r="B3266" t="str">
            <v>螺纹钢</v>
          </cell>
          <cell r="C3266" t="str">
            <v>HRB500E Φ25×12米</v>
          </cell>
          <cell r="D3266" t="str">
            <v>吨</v>
          </cell>
          <cell r="E3266">
            <v>35</v>
          </cell>
          <cell r="F3266">
            <v>45793</v>
          </cell>
          <cell r="G3266" t="str">
            <v>自永4标一局四公司（四川省内江市隆昌市金鹅街道自永4标一局四公司钢筋棚）</v>
          </cell>
          <cell r="H3266" t="str">
            <v>郝优</v>
          </cell>
          <cell r="I3266">
            <v>13891371707</v>
          </cell>
        </row>
        <row r="3267">
          <cell r="A3267" t="str">
            <v>德胜</v>
          </cell>
          <cell r="B3267" t="str">
            <v>螺纹钢</v>
          </cell>
          <cell r="C3267" t="str">
            <v>HRB400E Φ32×12米</v>
          </cell>
          <cell r="D3267" t="str">
            <v>吨</v>
          </cell>
          <cell r="E3267">
            <v>35</v>
          </cell>
          <cell r="F3267">
            <v>45793</v>
          </cell>
          <cell r="G3267" t="str">
            <v>（自永2标九局西南分公司钢筋棚）四川省自贡市骑龙镇大湾村</v>
          </cell>
          <cell r="H3267" t="str">
            <v>高彦彬</v>
          </cell>
          <cell r="I3267">
            <v>13835906370</v>
          </cell>
        </row>
        <row r="3268">
          <cell r="A3268" t="str">
            <v>德胜</v>
          </cell>
          <cell r="B3268" t="str">
            <v>螺纹钢</v>
          </cell>
          <cell r="C3268" t="str">
            <v>HRB400E Φ12 12m</v>
          </cell>
          <cell r="D3268" t="str">
            <v>吨</v>
          </cell>
          <cell r="E3268">
            <v>35</v>
          </cell>
          <cell r="F3268">
            <v>45793</v>
          </cell>
          <cell r="G3268" t="str">
            <v>（中铁广州局-成渝扩容2标）成渝扩容项目ZCB3-2标2＃拌和站【雁江区联盟桥东北50米(资资路) 】</v>
          </cell>
          <cell r="H3268" t="str">
            <v>刘沛琦</v>
          </cell>
          <cell r="I3268">
            <v>18011784798</v>
          </cell>
        </row>
        <row r="3269">
          <cell r="A3269" t="str">
            <v>德胜</v>
          </cell>
          <cell r="B3269" t="str">
            <v>螺纹钢</v>
          </cell>
          <cell r="C3269" t="str">
            <v>HRB400E Φ28 12m</v>
          </cell>
          <cell r="D3269" t="str">
            <v>吨</v>
          </cell>
          <cell r="E3269">
            <v>70</v>
          </cell>
          <cell r="F3269">
            <v>45793</v>
          </cell>
          <cell r="G3269" t="str">
            <v>（中铁五局-成渝扩容3标）四川省资阳市雁江区伍隍镇铺子村雁江区X138</v>
          </cell>
          <cell r="H3269" t="str">
            <v>王健</v>
          </cell>
          <cell r="I3269">
            <v>17726168395</v>
          </cell>
        </row>
        <row r="3270">
          <cell r="A3270" t="str">
            <v>德胜</v>
          </cell>
          <cell r="B3270" t="str">
            <v>螺纹钢</v>
          </cell>
          <cell r="C3270" t="str">
            <v>HRB400E Φ20 12m</v>
          </cell>
          <cell r="D3270" t="str">
            <v>吨</v>
          </cell>
          <cell r="E3270">
            <v>35</v>
          </cell>
          <cell r="F3270">
            <v>45793</v>
          </cell>
          <cell r="G3270" t="str">
            <v>（中铁五局-成渝扩容3标）四川省资阳市雁江区伍隍镇铺子村雁江区X138</v>
          </cell>
          <cell r="H3270" t="str">
            <v>王健</v>
          </cell>
          <cell r="I3270">
            <v>17726168395</v>
          </cell>
        </row>
        <row r="3271">
          <cell r="A3271" t="str">
            <v>德胜</v>
          </cell>
          <cell r="B3271" t="str">
            <v>螺纹钢</v>
          </cell>
          <cell r="C3271" t="str">
            <v>HRB400EФ12*9m</v>
          </cell>
          <cell r="D3271" t="str">
            <v>吨</v>
          </cell>
          <cell r="E3271">
            <v>14</v>
          </cell>
          <cell r="F3271">
            <v>45793</v>
          </cell>
          <cell r="G3271" t="str">
            <v>四川省南充市营山县咸安大道成都元泽环境技术有限公司营山分公司（中核华兴市政道路项目部）</v>
          </cell>
          <cell r="H3271" t="str">
            <v>黎家敏</v>
          </cell>
          <cell r="I3271" t="str">
            <v>15082798787</v>
          </cell>
        </row>
        <row r="3272">
          <cell r="A3272" t="str">
            <v>德胜</v>
          </cell>
          <cell r="B3272" t="str">
            <v>螺纹钢</v>
          </cell>
          <cell r="C3272" t="str">
            <v>HRB400EФ22*9m</v>
          </cell>
          <cell r="D3272" t="str">
            <v>吨</v>
          </cell>
          <cell r="E3272">
            <v>16</v>
          </cell>
          <cell r="F3272">
            <v>45793</v>
          </cell>
          <cell r="G3272" t="str">
            <v>四川省南充市营山县咸安大道成都元泽环境技术有限公司营山分公司（中核华兴市政道路项目部）</v>
          </cell>
          <cell r="H3272" t="str">
            <v>黎家敏</v>
          </cell>
          <cell r="I3272" t="str">
            <v>15082798787</v>
          </cell>
        </row>
        <row r="3273">
          <cell r="A3273" t="str">
            <v>德胜</v>
          </cell>
          <cell r="B3273" t="str">
            <v>螺纹钢</v>
          </cell>
          <cell r="C3273" t="str">
            <v>HRB400EФ25*9m</v>
          </cell>
          <cell r="D3273" t="str">
            <v>吨</v>
          </cell>
          <cell r="E3273">
            <v>2.5</v>
          </cell>
          <cell r="F3273">
            <v>45793</v>
          </cell>
          <cell r="G3273" t="str">
            <v>四川省南充市营山县咸安大道成都元泽环境技术有限公司营山分公司（中核华兴市政道路项目部）</v>
          </cell>
          <cell r="H3273" t="str">
            <v>黎家敏</v>
          </cell>
          <cell r="I3273" t="str">
            <v>15082798787</v>
          </cell>
        </row>
        <row r="3274">
          <cell r="A3274" t="str">
            <v>德胜</v>
          </cell>
          <cell r="B3274" t="str">
            <v>螺纹钢</v>
          </cell>
          <cell r="C3274" t="str">
            <v>HRB400EФ28*9m</v>
          </cell>
          <cell r="D3274" t="str">
            <v>吨</v>
          </cell>
          <cell r="E3274">
            <v>2.5</v>
          </cell>
          <cell r="F3274">
            <v>45793</v>
          </cell>
          <cell r="G3274" t="str">
            <v>四川省南充市营山县咸安大道成都元泽环境技术有限公司营山分公司（中核华兴市政道路项目部）</v>
          </cell>
          <cell r="H3274" t="str">
            <v>黎家敏</v>
          </cell>
          <cell r="I3274" t="str">
            <v>15082798787</v>
          </cell>
        </row>
        <row r="3275">
          <cell r="A3275" t="str">
            <v>泸钢</v>
          </cell>
          <cell r="B3275" t="str">
            <v>高线</v>
          </cell>
          <cell r="C3275" t="str">
            <v>HPB300 Φ8</v>
          </cell>
          <cell r="D3275" t="str">
            <v>吨</v>
          </cell>
          <cell r="E3275">
            <v>17</v>
          </cell>
          <cell r="F3275">
            <v>45793</v>
          </cell>
          <cell r="G3275" t="str">
            <v>自永4标一局四公司（四川省内江市隆昌市金鹅街道自永4标一局四公司钢筋棚）</v>
          </cell>
          <cell r="H3275" t="str">
            <v>郝优</v>
          </cell>
          <cell r="I3275">
            <v>13891371707</v>
          </cell>
        </row>
        <row r="3276">
          <cell r="A3276" t="str">
            <v>泸钢</v>
          </cell>
          <cell r="B3276" t="str">
            <v>螺纹钢</v>
          </cell>
          <cell r="C3276" t="str">
            <v>HRB400E Φ16×9米</v>
          </cell>
          <cell r="D3276" t="str">
            <v>吨</v>
          </cell>
          <cell r="E3276">
            <v>18</v>
          </cell>
          <cell r="F3276">
            <v>45793</v>
          </cell>
          <cell r="G3276" t="str">
            <v>自永4标一局四公司（四川省内江市隆昌市金鹅街道自永4标一局四公司钢筋棚）</v>
          </cell>
          <cell r="H3276" t="str">
            <v>郝优</v>
          </cell>
          <cell r="I3276">
            <v>13891371707</v>
          </cell>
        </row>
        <row r="3277">
          <cell r="A3277" t="str">
            <v>八局</v>
          </cell>
          <cell r="B3277" t="str">
            <v>螺纹钢</v>
          </cell>
          <cell r="C3277" t="str">
            <v>HRB400E Φ25×12米</v>
          </cell>
          <cell r="D3277" t="str">
            <v>吨</v>
          </cell>
          <cell r="E3277">
            <v>35</v>
          </cell>
          <cell r="F3277">
            <v>45793</v>
          </cell>
          <cell r="G3277" t="str">
            <v>（自永2标九局西南分公司钢筋棚）四川省自贡市骑龙镇大湾村</v>
          </cell>
          <cell r="H3277" t="str">
            <v>高彦彬</v>
          </cell>
          <cell r="I3277">
            <v>13835906370</v>
          </cell>
        </row>
        <row r="3278">
          <cell r="A3278" t="str">
            <v>湖北商贸</v>
          </cell>
          <cell r="B3278" t="str">
            <v>高线</v>
          </cell>
          <cell r="C3278" t="str">
            <v>HPB300Φ10</v>
          </cell>
          <cell r="D3278" t="str">
            <v>吨</v>
          </cell>
          <cell r="E3278">
            <v>70</v>
          </cell>
          <cell r="F3278">
            <v>45793</v>
          </cell>
          <cell r="G3278" t="str">
            <v>（中铁三局-铜资高速1标）四川省资阳市安岳县石羊镇猫坝村2#钢筋场</v>
          </cell>
          <cell r="H3278" t="str">
            <v>王雪</v>
          </cell>
          <cell r="I3278">
            <v>18729676589</v>
          </cell>
        </row>
        <row r="3279">
          <cell r="A3279" t="str">
            <v>湖北商贸</v>
          </cell>
          <cell r="B3279" t="str">
            <v>螺纹钢</v>
          </cell>
          <cell r="C3279" t="str">
            <v>HRB400E Φ14 9m</v>
          </cell>
          <cell r="D3279" t="str">
            <v>吨</v>
          </cell>
          <cell r="E3279">
            <v>35</v>
          </cell>
          <cell r="F3279">
            <v>45793</v>
          </cell>
          <cell r="G3279" t="str">
            <v>（中铁三局-铜资高速1标）四川省资阳市安岳县石羊镇猫坝村2#钢筋场</v>
          </cell>
          <cell r="H3279" t="str">
            <v>王雪</v>
          </cell>
          <cell r="I3279">
            <v>18729676589</v>
          </cell>
        </row>
        <row r="3280">
          <cell r="A3280" t="str">
            <v>湖北商贸</v>
          </cell>
          <cell r="B3280" t="str">
            <v>螺纹钢</v>
          </cell>
          <cell r="C3280" t="str">
            <v>HRB400E Φ28 12m</v>
          </cell>
          <cell r="D3280" t="str">
            <v>吨</v>
          </cell>
          <cell r="E3280">
            <v>35</v>
          </cell>
          <cell r="F3280">
            <v>45793</v>
          </cell>
          <cell r="G3280" t="str">
            <v>（中铁广州局-资乐高速5标）四川省乐山市井研县希望大道116号</v>
          </cell>
          <cell r="H3280" t="str">
            <v>廖俊杰</v>
          </cell>
          <cell r="I3280">
            <v>15775100965</v>
          </cell>
        </row>
        <row r="3281">
          <cell r="A3281" t="str">
            <v>湖北商贸</v>
          </cell>
          <cell r="B3281" t="str">
            <v>螺纹钢</v>
          </cell>
          <cell r="C3281" t="str">
            <v>HRB400E Φ25 12m</v>
          </cell>
          <cell r="D3281" t="str">
            <v>吨</v>
          </cell>
          <cell r="E3281">
            <v>20</v>
          </cell>
          <cell r="F3281">
            <v>45793</v>
          </cell>
          <cell r="G3281" t="str">
            <v>（中铁广州局-资乐高速5标）四川省乐山市井研县希望大道116号</v>
          </cell>
          <cell r="H3281" t="str">
            <v>廖俊杰</v>
          </cell>
          <cell r="I3281">
            <v>15775100965</v>
          </cell>
        </row>
        <row r="3282">
          <cell r="A3282" t="str">
            <v>湖北商贸</v>
          </cell>
          <cell r="B3282" t="str">
            <v>螺纹钢</v>
          </cell>
          <cell r="C3282" t="str">
            <v>HRB400E Φ20 12m</v>
          </cell>
          <cell r="D3282" t="str">
            <v>吨</v>
          </cell>
          <cell r="E3282">
            <v>15</v>
          </cell>
          <cell r="F3282">
            <v>45793</v>
          </cell>
          <cell r="G3282" t="str">
            <v>（中铁广州局-资乐高速5标）四川省乐山市井研县希望大道116号</v>
          </cell>
          <cell r="H3282" t="str">
            <v>廖俊杰</v>
          </cell>
          <cell r="I3282">
            <v>15775100965</v>
          </cell>
        </row>
        <row r="3283">
          <cell r="A3283" t="str">
            <v>钢固融</v>
          </cell>
          <cell r="B3283" t="str">
            <v>盘螺</v>
          </cell>
          <cell r="C3283" t="str">
            <v>HRB400E Φ10</v>
          </cell>
          <cell r="D3283" t="str">
            <v>吨</v>
          </cell>
          <cell r="E3283">
            <v>2</v>
          </cell>
          <cell r="F3283">
            <v>45793</v>
          </cell>
          <cell r="G3283" t="str">
            <v>（五冶怡心湖）五冶西河基地自用项目</v>
          </cell>
          <cell r="H3283" t="str">
            <v>罗权</v>
          </cell>
          <cell r="I3283">
            <v>15208436083</v>
          </cell>
        </row>
        <row r="3284">
          <cell r="A3284" t="str">
            <v>晋邦</v>
          </cell>
          <cell r="B3284" t="str">
            <v>盘螺</v>
          </cell>
          <cell r="C3284" t="str">
            <v>HRB400E Φ10</v>
          </cell>
          <cell r="D3284" t="str">
            <v>吨</v>
          </cell>
          <cell r="E3284">
            <v>18</v>
          </cell>
          <cell r="F3284">
            <v>45793</v>
          </cell>
          <cell r="G3284" t="str">
            <v>（十九冶-江龙高速一分部）重庆市云阳县X886附近中国十九冶开云高速项目总包部西98米*复兴互通预制梁场</v>
          </cell>
          <cell r="H3284" t="str">
            <v>吴章红</v>
          </cell>
          <cell r="I3284">
            <v>18628165772</v>
          </cell>
        </row>
        <row r="3285">
          <cell r="A3285" t="str">
            <v>晋邦</v>
          </cell>
          <cell r="B3285" t="str">
            <v>高线</v>
          </cell>
          <cell r="C3285" t="str">
            <v>HPB300Φ10</v>
          </cell>
          <cell r="D3285" t="str">
            <v>吨</v>
          </cell>
          <cell r="E3285">
            <v>18</v>
          </cell>
          <cell r="F3285">
            <v>45793</v>
          </cell>
          <cell r="G3285" t="str">
            <v>（十九冶-江龙高速一分部）重庆市云阳县X886附近中国十九冶开云高速项目总包部西98米*复兴互通预制梁场</v>
          </cell>
          <cell r="H3285" t="str">
            <v>吴章红</v>
          </cell>
          <cell r="I3285">
            <v>18628165772</v>
          </cell>
        </row>
        <row r="3286">
          <cell r="A3286" t="str">
            <v>陕钢</v>
          </cell>
          <cell r="B3286" t="str">
            <v>盘螺</v>
          </cell>
          <cell r="C3286" t="str">
            <v>HRB400E Φ6</v>
          </cell>
          <cell r="D3286" t="str">
            <v>吨</v>
          </cell>
          <cell r="E3286">
            <v>10</v>
          </cell>
          <cell r="F3286">
            <v>45793</v>
          </cell>
          <cell r="G3286" t="str">
            <v>（北京工程局乐山机场项目）乐山市五通桥区冠英镇</v>
          </cell>
          <cell r="H3286" t="str">
            <v>王治</v>
          </cell>
          <cell r="I3286">
            <v>18811564698</v>
          </cell>
        </row>
        <row r="3287">
          <cell r="A3287" t="str">
            <v>陕钢</v>
          </cell>
          <cell r="B3287" t="str">
            <v>盘螺</v>
          </cell>
          <cell r="C3287" t="str">
            <v>HRB400E Φ8</v>
          </cell>
          <cell r="D3287" t="str">
            <v>吨</v>
          </cell>
          <cell r="E3287">
            <v>25</v>
          </cell>
          <cell r="F3287">
            <v>45793</v>
          </cell>
          <cell r="G3287" t="str">
            <v>（北京工程局乐山机场项目）乐山市五通桥区冠英镇</v>
          </cell>
          <cell r="H3287" t="str">
            <v>王治</v>
          </cell>
          <cell r="I3287">
            <v>18811564698</v>
          </cell>
        </row>
        <row r="3288">
          <cell r="A3288" t="str">
            <v>德胜</v>
          </cell>
          <cell r="B3288" t="str">
            <v>螺纹钢</v>
          </cell>
          <cell r="C3288" t="str">
            <v>HRB400E Φ12 9m</v>
          </cell>
          <cell r="D3288" t="str">
            <v>吨</v>
          </cell>
          <cell r="E3288">
            <v>12</v>
          </cell>
          <cell r="F3288">
            <v>45793</v>
          </cell>
          <cell r="G3288" t="str">
            <v>（五局乐山机场项目）乐山市五通桥区冠英镇</v>
          </cell>
          <cell r="H3288" t="str">
            <v>王思思</v>
          </cell>
          <cell r="I3288">
            <v>18973190156</v>
          </cell>
        </row>
        <row r="3289">
          <cell r="A3289" t="str">
            <v>德胜</v>
          </cell>
          <cell r="B3289" t="str">
            <v>螺纹钢</v>
          </cell>
          <cell r="C3289" t="str">
            <v>HRB400E Φ18 9m</v>
          </cell>
          <cell r="D3289" t="str">
            <v>吨</v>
          </cell>
          <cell r="E3289">
            <v>22.5</v>
          </cell>
          <cell r="F3289">
            <v>45793</v>
          </cell>
          <cell r="G3289" t="str">
            <v>（五局乐山机场项目）乐山市五通桥区冠英镇</v>
          </cell>
          <cell r="H3289" t="str">
            <v>王思思</v>
          </cell>
          <cell r="I3289">
            <v>18973190156</v>
          </cell>
        </row>
        <row r="3290">
          <cell r="A3290" t="str">
            <v>德胜</v>
          </cell>
          <cell r="B3290" t="str">
            <v>螺纹钢</v>
          </cell>
          <cell r="C3290" t="str">
            <v>HRB400E Φ22 9m</v>
          </cell>
          <cell r="D3290" t="str">
            <v>吨</v>
          </cell>
          <cell r="E3290">
            <v>70</v>
          </cell>
          <cell r="F3290">
            <v>45793</v>
          </cell>
          <cell r="G3290" t="str">
            <v>（五冶怡心湖项目）龙泉驿区双堰塘钓鱼东100米(北川路)龙泉驿区北川路</v>
          </cell>
          <cell r="H3290" t="str">
            <v>董文学</v>
          </cell>
          <cell r="I3290">
            <v>15828110575</v>
          </cell>
        </row>
        <row r="3291">
          <cell r="A3291" t="str">
            <v>钢固融</v>
          </cell>
          <cell r="B3291" t="str">
            <v>高线</v>
          </cell>
          <cell r="C3291" t="str">
            <v>HPB300Φ10</v>
          </cell>
          <cell r="D3291" t="str">
            <v>吨</v>
          </cell>
          <cell r="E3291">
            <v>35</v>
          </cell>
          <cell r="F3291">
            <v>45793</v>
          </cell>
          <cell r="G3291" t="str">
            <v>（五冶怡心湖项目）龙泉驿区双堰塘钓鱼东100米(北川路)龙泉驿区北川路</v>
          </cell>
          <cell r="H3291" t="str">
            <v>董文学</v>
          </cell>
          <cell r="I3291">
            <v>15828110575</v>
          </cell>
        </row>
        <row r="3292">
          <cell r="A3292" t="str">
            <v>湖北商贸</v>
          </cell>
          <cell r="B3292" t="str">
            <v>高线</v>
          </cell>
          <cell r="C3292" t="str">
            <v>HPB300Φ8</v>
          </cell>
          <cell r="D3292" t="str">
            <v>吨</v>
          </cell>
          <cell r="E3292">
            <v>18</v>
          </cell>
          <cell r="F3292">
            <v>45794</v>
          </cell>
          <cell r="G3292" t="str">
            <v>（中铁北京局-资乐高速6标）四川省乐山市市中区土主镇资乐高速TJ6标项目试验室</v>
          </cell>
          <cell r="H3292" t="str">
            <v>刘岩</v>
          </cell>
          <cell r="I3292">
            <v>18543566469</v>
          </cell>
        </row>
        <row r="3293">
          <cell r="A3293" t="str">
            <v>湖北商贸</v>
          </cell>
          <cell r="B3293" t="str">
            <v>高线</v>
          </cell>
          <cell r="C3293" t="str">
            <v>HPB300Φ10</v>
          </cell>
          <cell r="D3293" t="str">
            <v>吨</v>
          </cell>
          <cell r="E3293">
            <v>17</v>
          </cell>
          <cell r="F3293">
            <v>45794</v>
          </cell>
          <cell r="G3293" t="str">
            <v>（中铁北京局-资乐高速6标）四川省乐山市市中区土主镇资乐高速TJ6标项目试验室</v>
          </cell>
          <cell r="H3293" t="str">
            <v>刘岩</v>
          </cell>
          <cell r="I3293">
            <v>18543566469</v>
          </cell>
        </row>
        <row r="3294">
          <cell r="A3294" t="str">
            <v>湖北商贸</v>
          </cell>
          <cell r="B3294" t="str">
            <v>螺纹钢</v>
          </cell>
          <cell r="C3294" t="str">
            <v>HRB400E Φ25 9m</v>
          </cell>
          <cell r="D3294" t="str">
            <v>吨</v>
          </cell>
          <cell r="E3294">
            <v>18</v>
          </cell>
          <cell r="F3294">
            <v>45794</v>
          </cell>
          <cell r="G3294" t="str">
            <v>（中铁北京局-资乐高速6标）四川省乐山市市中区土主镇资乐高速TJ6标项目试验室</v>
          </cell>
          <cell r="H3294" t="str">
            <v>刘岩</v>
          </cell>
          <cell r="I3294">
            <v>18543566469</v>
          </cell>
        </row>
        <row r="3295">
          <cell r="A3295" t="str">
            <v>湖北商贸</v>
          </cell>
          <cell r="B3295" t="str">
            <v>螺纹钢</v>
          </cell>
          <cell r="C3295" t="str">
            <v>HRB400E Φ28 9m</v>
          </cell>
          <cell r="D3295" t="str">
            <v>吨</v>
          </cell>
          <cell r="E3295">
            <v>17</v>
          </cell>
          <cell r="F3295">
            <v>45794</v>
          </cell>
          <cell r="G3295" t="str">
            <v>（中铁北京局-资乐高速6标）四川省乐山市市中区土主镇资乐高速TJ6标项目试验室</v>
          </cell>
          <cell r="H3295" t="str">
            <v>刘岩</v>
          </cell>
          <cell r="I3295">
            <v>18543566469</v>
          </cell>
        </row>
        <row r="3296">
          <cell r="A3296" t="str">
            <v>达钢</v>
          </cell>
          <cell r="B3296" t="str">
            <v>盘螺</v>
          </cell>
          <cell r="C3296" t="str">
            <v>HRB400E Φ10</v>
          </cell>
          <cell r="D3296" t="str">
            <v>吨</v>
          </cell>
          <cell r="E3296">
            <v>70</v>
          </cell>
          <cell r="F3296">
            <v>45794</v>
          </cell>
          <cell r="G3296" t="str">
            <v>（五局乐山机场项目）乐山市五通桥区冠英镇</v>
          </cell>
          <cell r="H3296" t="str">
            <v>王思思</v>
          </cell>
          <cell r="I3296">
            <v>18973190156</v>
          </cell>
        </row>
        <row r="3297">
          <cell r="A3297" t="str">
            <v>达钢</v>
          </cell>
          <cell r="B3297" t="str">
            <v>螺纹钢</v>
          </cell>
          <cell r="C3297" t="str">
            <v>HRB400E Φ12 9m</v>
          </cell>
          <cell r="D3297" t="str">
            <v>吨</v>
          </cell>
          <cell r="E3297">
            <v>21</v>
          </cell>
          <cell r="F3297">
            <v>45794</v>
          </cell>
          <cell r="G3297" t="str">
            <v>（五局乐山机场项目）乐山市五通桥区冠英镇</v>
          </cell>
          <cell r="H3297" t="str">
            <v>王思思</v>
          </cell>
          <cell r="I3297">
            <v>18973190156</v>
          </cell>
        </row>
        <row r="3298">
          <cell r="A3298" t="str">
            <v>达钢</v>
          </cell>
          <cell r="B3298" t="str">
            <v>盘螺</v>
          </cell>
          <cell r="C3298" t="str">
            <v>HRB400E Φ6</v>
          </cell>
          <cell r="D3298" t="str">
            <v>吨</v>
          </cell>
          <cell r="E3298">
            <v>15</v>
          </cell>
          <cell r="F3298">
            <v>45794</v>
          </cell>
          <cell r="G3298" t="str">
            <v>（五局乐山机场项目）乐山市五通桥区冠英镇</v>
          </cell>
          <cell r="H3298" t="str">
            <v>王思思</v>
          </cell>
          <cell r="I3298">
            <v>18973190156</v>
          </cell>
        </row>
        <row r="3299">
          <cell r="A3299" t="str">
            <v>德胜</v>
          </cell>
          <cell r="B3299" t="str">
            <v>螺纹钢</v>
          </cell>
          <cell r="C3299" t="str">
            <v>HRB400E Φ12 9m</v>
          </cell>
          <cell r="D3299" t="str">
            <v>吨</v>
          </cell>
          <cell r="E3299">
            <v>50</v>
          </cell>
          <cell r="F3299">
            <v>45794</v>
          </cell>
          <cell r="G3299" t="str">
            <v>（五局乐山机场项目）乐山市五通桥区冠英镇</v>
          </cell>
          <cell r="H3299" t="str">
            <v>蒲</v>
          </cell>
          <cell r="I3299">
            <v>19180333999</v>
          </cell>
        </row>
        <row r="3300">
          <cell r="A3300" t="str">
            <v>德胜</v>
          </cell>
          <cell r="B3300" t="str">
            <v>螺纹钢</v>
          </cell>
          <cell r="C3300" t="str">
            <v>HRB400E Φ16 9m</v>
          </cell>
          <cell r="D3300" t="str">
            <v>吨</v>
          </cell>
          <cell r="E3300">
            <v>20</v>
          </cell>
          <cell r="F3300">
            <v>45794</v>
          </cell>
          <cell r="G3300" t="str">
            <v>（五局乐山机场项目）乐山市五通桥区冠英镇</v>
          </cell>
          <cell r="H3300" t="str">
            <v>蒲</v>
          </cell>
          <cell r="I3300">
            <v>19180333999</v>
          </cell>
        </row>
        <row r="3301">
          <cell r="A3301" t="str">
            <v>德胜</v>
          </cell>
          <cell r="B3301" t="str">
            <v>螺纹钢</v>
          </cell>
          <cell r="C3301" t="str">
            <v>HRB400E Φ16 9m</v>
          </cell>
          <cell r="D3301" t="str">
            <v>吨</v>
          </cell>
          <cell r="E3301">
            <v>2.5</v>
          </cell>
          <cell r="F3301">
            <v>45794</v>
          </cell>
          <cell r="G3301" t="str">
            <v>（北京工程局乐山机场项目）乐山市五通桥区冠英镇</v>
          </cell>
          <cell r="H3301" t="str">
            <v>王治</v>
          </cell>
          <cell r="I3301">
            <v>18811564698</v>
          </cell>
        </row>
        <row r="3302">
          <cell r="A3302" t="str">
            <v>德胜</v>
          </cell>
          <cell r="B3302" t="str">
            <v>螺纹钢</v>
          </cell>
          <cell r="C3302" t="str">
            <v>HRB400E Φ20 9m</v>
          </cell>
          <cell r="D3302" t="str">
            <v>吨</v>
          </cell>
          <cell r="E3302">
            <v>8</v>
          </cell>
          <cell r="F3302">
            <v>45794</v>
          </cell>
          <cell r="G3302" t="str">
            <v>（北京工程局乐山机场项目）乐山市五通桥区冠英镇</v>
          </cell>
          <cell r="H3302" t="str">
            <v>王治</v>
          </cell>
          <cell r="I3302">
            <v>18811564698</v>
          </cell>
        </row>
        <row r="3303">
          <cell r="A3303" t="str">
            <v>德胜</v>
          </cell>
          <cell r="B3303" t="str">
            <v>螺纹钢</v>
          </cell>
          <cell r="C3303" t="str">
            <v>HRB400E Φ22 9m</v>
          </cell>
          <cell r="D3303" t="str">
            <v>吨</v>
          </cell>
          <cell r="E3303">
            <v>8</v>
          </cell>
          <cell r="F3303">
            <v>45794</v>
          </cell>
          <cell r="G3303" t="str">
            <v>（北京工程局乐山机场项目）乐山市五通桥区冠英镇</v>
          </cell>
          <cell r="H3303" t="str">
            <v>王治</v>
          </cell>
          <cell r="I3303">
            <v>18811564698</v>
          </cell>
        </row>
        <row r="3304">
          <cell r="A3304" t="str">
            <v>德胜</v>
          </cell>
          <cell r="B3304" t="str">
            <v>螺纹钢</v>
          </cell>
          <cell r="C3304" t="str">
            <v>HRB400E Φ25 9m</v>
          </cell>
          <cell r="D3304" t="str">
            <v>吨</v>
          </cell>
          <cell r="E3304">
            <v>18</v>
          </cell>
          <cell r="F3304">
            <v>45794</v>
          </cell>
          <cell r="G3304" t="str">
            <v>（北京工程局乐山机场项目）乐山市五通桥区冠英镇</v>
          </cell>
          <cell r="H3304" t="str">
            <v>王治</v>
          </cell>
          <cell r="I3304">
            <v>18811564698</v>
          </cell>
        </row>
        <row r="3305">
          <cell r="A3305" t="str">
            <v>陕钢</v>
          </cell>
          <cell r="B3305" t="str">
            <v>盘螺</v>
          </cell>
          <cell r="C3305" t="str">
            <v>HRB400E Φ8</v>
          </cell>
          <cell r="D3305" t="str">
            <v>吨</v>
          </cell>
          <cell r="E3305">
            <v>35</v>
          </cell>
          <cell r="F3305">
            <v>45795</v>
          </cell>
          <cell r="G3305" t="str">
            <v>（五局乐山机场项目）乐山市五通桥区冠英镇</v>
          </cell>
          <cell r="H3305" t="str">
            <v>王思思</v>
          </cell>
          <cell r="I3305">
            <v>18973190156</v>
          </cell>
        </row>
        <row r="3306">
          <cell r="A3306" t="str">
            <v>陕钢</v>
          </cell>
          <cell r="B3306" t="str">
            <v>高线</v>
          </cell>
          <cell r="C3306" t="str">
            <v>HPB300Φ6</v>
          </cell>
          <cell r="D3306" t="str">
            <v>吨</v>
          </cell>
          <cell r="E3306">
            <v>12.5</v>
          </cell>
          <cell r="F3306">
            <v>45795</v>
          </cell>
          <cell r="G3306" t="str">
            <v>（北京工程局乐山机场项目）乐山市五通桥区冠英镇</v>
          </cell>
          <cell r="H3306" t="str">
            <v>王治</v>
          </cell>
          <cell r="I3306">
            <v>18811564698</v>
          </cell>
        </row>
        <row r="3307">
          <cell r="A3307" t="str">
            <v>陕钢</v>
          </cell>
          <cell r="B3307" t="str">
            <v>盘螺</v>
          </cell>
          <cell r="C3307" t="str">
            <v>HRB400E Φ6</v>
          </cell>
          <cell r="D3307" t="str">
            <v>吨</v>
          </cell>
          <cell r="E3307">
            <v>5</v>
          </cell>
          <cell r="F3307">
            <v>45795</v>
          </cell>
          <cell r="G3307" t="str">
            <v>（北京工程局乐山机场项目）乐山市五通桥区冠英镇</v>
          </cell>
          <cell r="H3307" t="str">
            <v>王治</v>
          </cell>
          <cell r="I3307">
            <v>18811564698</v>
          </cell>
        </row>
        <row r="3308">
          <cell r="A3308" t="str">
            <v>陕钢</v>
          </cell>
          <cell r="B3308" t="str">
            <v>盘螺</v>
          </cell>
          <cell r="C3308" t="str">
            <v>HRB400E Φ8</v>
          </cell>
          <cell r="D3308" t="str">
            <v>吨</v>
          </cell>
          <cell r="E3308">
            <v>45</v>
          </cell>
          <cell r="F3308">
            <v>45795</v>
          </cell>
          <cell r="G3308" t="str">
            <v>（北京工程局乐山机场项目）乐山市五通桥区冠英镇</v>
          </cell>
          <cell r="H3308" t="str">
            <v>王治</v>
          </cell>
          <cell r="I3308">
            <v>18811564698</v>
          </cell>
        </row>
        <row r="3309">
          <cell r="A3309" t="str">
            <v>陕钢</v>
          </cell>
          <cell r="B3309" t="str">
            <v>盘螺</v>
          </cell>
          <cell r="C3309" t="str">
            <v>HRB400E Φ10</v>
          </cell>
          <cell r="D3309" t="str">
            <v>吨</v>
          </cell>
          <cell r="E3309">
            <v>35</v>
          </cell>
          <cell r="F3309">
            <v>45795</v>
          </cell>
          <cell r="G3309" t="str">
            <v>（北京工程局乐山机场项目）乐山市五通桥区冠英镇</v>
          </cell>
          <cell r="H3309" t="str">
            <v>王治</v>
          </cell>
          <cell r="I3309">
            <v>18811564698</v>
          </cell>
        </row>
        <row r="3310">
          <cell r="A3310" t="str">
            <v>陕钢</v>
          </cell>
          <cell r="B3310" t="str">
            <v>盘螺</v>
          </cell>
          <cell r="C3310" t="str">
            <v>HRB400E Φ12</v>
          </cell>
          <cell r="D3310" t="str">
            <v>吨</v>
          </cell>
          <cell r="E3310">
            <v>10</v>
          </cell>
          <cell r="F3310">
            <v>45795</v>
          </cell>
          <cell r="G3310" t="str">
            <v>（北京工程局乐山机场项目）乐山市五通桥区冠英镇</v>
          </cell>
          <cell r="H3310" t="str">
            <v>王治</v>
          </cell>
          <cell r="I3310">
            <v>18811564698</v>
          </cell>
        </row>
        <row r="3311">
          <cell r="A3311" t="str">
            <v>陕钢</v>
          </cell>
          <cell r="B3311" t="str">
            <v>螺纹钢</v>
          </cell>
          <cell r="C3311" t="str">
            <v>HRB400E Φ20 9m</v>
          </cell>
          <cell r="D3311" t="str">
            <v>吨</v>
          </cell>
          <cell r="E3311">
            <v>35</v>
          </cell>
          <cell r="F3311">
            <v>45795</v>
          </cell>
          <cell r="G3311" t="str">
            <v>（五局建筑温江tod项目）罗欣安若维他药业(成都)有限公司南94米温江区海发路附近</v>
          </cell>
          <cell r="H3311" t="str">
            <v>兰</v>
          </cell>
          <cell r="I3311">
            <v>18281603736</v>
          </cell>
        </row>
        <row r="3312">
          <cell r="A3312" t="str">
            <v>陕钢</v>
          </cell>
          <cell r="B3312" t="str">
            <v>螺纹钢</v>
          </cell>
          <cell r="C3312" t="str">
            <v>HRB400E Φ22 9m</v>
          </cell>
          <cell r="D3312" t="str">
            <v>吨</v>
          </cell>
          <cell r="E3312">
            <v>30</v>
          </cell>
          <cell r="F3312">
            <v>45795</v>
          </cell>
          <cell r="G3312" t="str">
            <v>（五局建筑温江tod项目）罗欣安若维他药业(成都)有限公司南94米温江区海发路附近</v>
          </cell>
          <cell r="H3312" t="str">
            <v>兰</v>
          </cell>
          <cell r="I3312">
            <v>18281603736</v>
          </cell>
        </row>
        <row r="3313">
          <cell r="A3313" t="str">
            <v>陕钢</v>
          </cell>
          <cell r="B3313" t="str">
            <v>高线</v>
          </cell>
          <cell r="C3313" t="str">
            <v>HPB300Φ8</v>
          </cell>
          <cell r="D3313" t="str">
            <v>吨</v>
          </cell>
          <cell r="E3313">
            <v>5.145</v>
          </cell>
          <cell r="F3313">
            <v>45795</v>
          </cell>
          <cell r="G3313" t="str">
            <v>（五局建筑温江tod项目）罗欣安若维他药业(成都)有限公司南94米温江区海发路附近</v>
          </cell>
          <cell r="H3313" t="str">
            <v>兰</v>
          </cell>
          <cell r="I3313">
            <v>18281603736</v>
          </cell>
        </row>
        <row r="3314">
          <cell r="A3314" t="str">
            <v>陕钢</v>
          </cell>
          <cell r="B3314" t="str">
            <v>高线</v>
          </cell>
          <cell r="C3314" t="str">
            <v>HPB300Φ10</v>
          </cell>
          <cell r="D3314" t="str">
            <v>吨</v>
          </cell>
          <cell r="E3314">
            <v>20</v>
          </cell>
          <cell r="F3314">
            <v>45795</v>
          </cell>
          <cell r="G3314" t="str">
            <v>（中铁五局-成渝扩容3标）四川省资阳市雁江区伍隍镇铺子村雁江区X138</v>
          </cell>
          <cell r="H3314" t="str">
            <v>王健</v>
          </cell>
          <cell r="I3314">
            <v>17726168395</v>
          </cell>
        </row>
        <row r="3315">
          <cell r="A3315" t="str">
            <v>陕钢</v>
          </cell>
          <cell r="B3315" t="str">
            <v>高线</v>
          </cell>
          <cell r="C3315" t="str">
            <v>HPB300Φ12</v>
          </cell>
          <cell r="D3315" t="str">
            <v>吨</v>
          </cell>
          <cell r="E3315">
            <v>15</v>
          </cell>
          <cell r="F3315">
            <v>45795</v>
          </cell>
          <cell r="G3315" t="str">
            <v>（中铁五局-成渝扩容3标）四川省资阳市雁江区伍隍镇铺子村雁江区X138</v>
          </cell>
          <cell r="H3315" t="str">
            <v>王健</v>
          </cell>
          <cell r="I3315">
            <v>17726168395</v>
          </cell>
        </row>
        <row r="3316">
          <cell r="A3316" t="str">
            <v>德胜</v>
          </cell>
          <cell r="B3316" t="str">
            <v>螺纹钢</v>
          </cell>
          <cell r="C3316" t="str">
            <v>HRB400EΦ32*9m</v>
          </cell>
          <cell r="D3316" t="str">
            <v>吨</v>
          </cell>
          <cell r="E3316">
            <v>35</v>
          </cell>
          <cell r="F3316">
            <v>45796</v>
          </cell>
          <cell r="G3316" t="str">
            <v>乐山市峨边县沙坪镇中铁一局钢筋加工厂（污水处理厂）</v>
          </cell>
          <cell r="H3316" t="str">
            <v>冯雷</v>
          </cell>
          <cell r="I3316" t="str">
            <v>18700069985</v>
          </cell>
        </row>
        <row r="3317">
          <cell r="A3317" t="str">
            <v>德胜</v>
          </cell>
          <cell r="B3317" t="str">
            <v>螺纹钢</v>
          </cell>
          <cell r="C3317" t="str">
            <v>HRB400EФ18*9m</v>
          </cell>
          <cell r="D3317" t="str">
            <v>吨</v>
          </cell>
          <cell r="E3317">
            <v>35</v>
          </cell>
          <cell r="F3317">
            <v>45796</v>
          </cell>
          <cell r="G3317" t="str">
            <v>（成铁西物-重庆渝北金山项目）重庆市渝北区康庄美地C区（司机拍摄签收小票时需设置时间及地点水印）</v>
          </cell>
          <cell r="H3317" t="str">
            <v>黄永福</v>
          </cell>
          <cell r="I3317" t="str">
            <v>15982823571</v>
          </cell>
        </row>
        <row r="3318">
          <cell r="A3318" t="str">
            <v>德胜</v>
          </cell>
          <cell r="B3318" t="str">
            <v>螺纹钢</v>
          </cell>
          <cell r="C3318" t="str">
            <v>HRB400E Φ14 12m</v>
          </cell>
          <cell r="D3318" t="str">
            <v>吨</v>
          </cell>
          <cell r="E3318">
            <v>35</v>
          </cell>
          <cell r="F3318">
            <v>45796</v>
          </cell>
          <cell r="G3318" t="str">
            <v>（中铁北京局-资乐高速6标）四川省乐山市市中区土主镇资乐高速TJ6标项目试验室</v>
          </cell>
          <cell r="H3318" t="str">
            <v>刘岩</v>
          </cell>
          <cell r="I3318">
            <v>18543566469</v>
          </cell>
        </row>
        <row r="3319">
          <cell r="A3319" t="str">
            <v>润耀</v>
          </cell>
          <cell r="B3319" t="str">
            <v>盘螺</v>
          </cell>
          <cell r="C3319" t="str">
            <v>HRB400E Φ8</v>
          </cell>
          <cell r="D3319" t="str">
            <v>吨</v>
          </cell>
          <cell r="E3319">
            <v>23</v>
          </cell>
          <cell r="F3319">
            <v>45796</v>
          </cell>
          <cell r="G3319" t="str">
            <v>（北京工程局乐山机场项目）乐山市五通桥区冠英镇</v>
          </cell>
          <cell r="H3319" t="str">
            <v>王治</v>
          </cell>
          <cell r="I3319">
            <v>18811564698</v>
          </cell>
        </row>
        <row r="3320">
          <cell r="A3320" t="str">
            <v>润耀</v>
          </cell>
          <cell r="B3320" t="str">
            <v>螺纹钢</v>
          </cell>
          <cell r="C3320" t="str">
            <v>HRB400E Φ25 9m</v>
          </cell>
          <cell r="D3320" t="str">
            <v>吨</v>
          </cell>
          <cell r="E3320">
            <v>10</v>
          </cell>
          <cell r="F3320">
            <v>45796</v>
          </cell>
          <cell r="G3320" t="str">
            <v>（北京工程局乐山机场项目）乐山市五通桥区冠英镇</v>
          </cell>
          <cell r="H3320" t="str">
            <v>王治</v>
          </cell>
          <cell r="I3320">
            <v>18811564698</v>
          </cell>
        </row>
        <row r="3321">
          <cell r="A3321" t="str">
            <v>湖北商贸</v>
          </cell>
          <cell r="B3321" t="str">
            <v>盘螺</v>
          </cell>
          <cell r="C3321" t="str">
            <v>HRB400E Φ12</v>
          </cell>
          <cell r="D3321" t="str">
            <v>吨</v>
          </cell>
          <cell r="E3321">
            <v>25</v>
          </cell>
          <cell r="F3321">
            <v>45796</v>
          </cell>
          <cell r="G3321" t="str">
            <v>（中铁三局-铜资高速1标）四川省资阳市安岳县石羊镇猫坝村2#钢筋场</v>
          </cell>
          <cell r="H3321" t="str">
            <v>王雪</v>
          </cell>
          <cell r="I3321">
            <v>18729676589</v>
          </cell>
        </row>
        <row r="3322">
          <cell r="A3322" t="str">
            <v>湖北商贸</v>
          </cell>
          <cell r="B3322" t="str">
            <v>高线</v>
          </cell>
          <cell r="C3322" t="str">
            <v>HPB300Φ8</v>
          </cell>
          <cell r="D3322" t="str">
            <v>吨</v>
          </cell>
          <cell r="E3322">
            <v>10</v>
          </cell>
          <cell r="F3322">
            <v>45796</v>
          </cell>
          <cell r="G3322" t="str">
            <v>（中铁三局-铜资高速1标）四川省资阳市安岳县石羊镇猫坝村2#钢筋场</v>
          </cell>
          <cell r="H3322" t="str">
            <v>王雪</v>
          </cell>
          <cell r="I3322">
            <v>18729676589</v>
          </cell>
        </row>
        <row r="3323">
          <cell r="A3323" t="str">
            <v>钢固融</v>
          </cell>
          <cell r="B3323" t="str">
            <v>盘螺</v>
          </cell>
          <cell r="C3323" t="str">
            <v>HRB400E Φ6</v>
          </cell>
          <cell r="D3323" t="str">
            <v>吨</v>
          </cell>
          <cell r="E3323">
            <v>4</v>
          </cell>
          <cell r="F3323">
            <v>45796</v>
          </cell>
          <cell r="G3323" t="str">
            <v>（中铁五局新津tod项目）成都市新津区旭辉天府未来城南(华金路南)</v>
          </cell>
          <cell r="H3323" t="str">
            <v>戴军</v>
          </cell>
          <cell r="I3323">
            <v>15984585768</v>
          </cell>
        </row>
        <row r="3324">
          <cell r="A3324" t="str">
            <v>钢固融</v>
          </cell>
          <cell r="B3324" t="str">
            <v>盘螺</v>
          </cell>
          <cell r="C3324" t="str">
            <v>HRB400E Φ8</v>
          </cell>
          <cell r="D3324" t="str">
            <v>吨</v>
          </cell>
          <cell r="E3324">
            <v>8</v>
          </cell>
          <cell r="F3324">
            <v>45796</v>
          </cell>
          <cell r="G3324" t="str">
            <v>（中铁五局新津tod项目）成都市新津区旭辉天府未来城南(华金路南)</v>
          </cell>
          <cell r="H3324" t="str">
            <v>戴军</v>
          </cell>
          <cell r="I3324">
            <v>15984585768</v>
          </cell>
        </row>
        <row r="3325">
          <cell r="A3325" t="str">
            <v>钢固融</v>
          </cell>
          <cell r="B3325" t="str">
            <v>盘螺</v>
          </cell>
          <cell r="C3325" t="str">
            <v>HRB400E Φ10</v>
          </cell>
          <cell r="D3325" t="str">
            <v>吨</v>
          </cell>
          <cell r="E3325">
            <v>25</v>
          </cell>
          <cell r="F3325">
            <v>45796</v>
          </cell>
          <cell r="G3325" t="str">
            <v>（中铁五局新津tod项目）成都市新津区旭辉天府未来城南(华金路南)</v>
          </cell>
          <cell r="H3325" t="str">
            <v>戴军</v>
          </cell>
          <cell r="I3325">
            <v>15984585768</v>
          </cell>
        </row>
        <row r="3326">
          <cell r="A3326" t="str">
            <v>钢固融</v>
          </cell>
          <cell r="B3326" t="str">
            <v>螺纹钢</v>
          </cell>
          <cell r="C3326" t="str">
            <v>HRB400E Φ12 9m</v>
          </cell>
          <cell r="D3326" t="str">
            <v>吨</v>
          </cell>
          <cell r="E3326">
            <v>20</v>
          </cell>
          <cell r="F3326">
            <v>45796</v>
          </cell>
          <cell r="G3326" t="str">
            <v>（中铁五局新津tod项目）成都市新津区旭辉天府未来城南(华金路南)</v>
          </cell>
          <cell r="H3326" t="str">
            <v>戴军</v>
          </cell>
          <cell r="I3326">
            <v>15984585768</v>
          </cell>
        </row>
        <row r="3327">
          <cell r="A3327" t="str">
            <v>钢固融</v>
          </cell>
          <cell r="B3327" t="str">
            <v>螺纹钢</v>
          </cell>
          <cell r="C3327" t="str">
            <v>HRB400E Φ14 9m</v>
          </cell>
          <cell r="D3327" t="str">
            <v>吨</v>
          </cell>
          <cell r="E3327">
            <v>9</v>
          </cell>
          <cell r="F3327">
            <v>45796</v>
          </cell>
          <cell r="G3327" t="str">
            <v>（中铁五局新津tod项目）成都市新津区旭辉天府未来城南(华金路南)</v>
          </cell>
          <cell r="H3327" t="str">
            <v>戴军</v>
          </cell>
          <cell r="I3327">
            <v>15984585768</v>
          </cell>
        </row>
        <row r="3328">
          <cell r="A3328" t="str">
            <v>钢固融</v>
          </cell>
          <cell r="B3328" t="str">
            <v>螺纹钢</v>
          </cell>
          <cell r="C3328" t="str">
            <v>HRB400E Φ16 9m</v>
          </cell>
          <cell r="D3328" t="str">
            <v>吨</v>
          </cell>
          <cell r="E3328">
            <v>6</v>
          </cell>
          <cell r="F3328">
            <v>45796</v>
          </cell>
          <cell r="G3328" t="str">
            <v>（中铁五局新津tod项目）成都市新津区旭辉天府未来城南(华金路南)</v>
          </cell>
          <cell r="H3328" t="str">
            <v>戴军</v>
          </cell>
          <cell r="I3328">
            <v>15984585768</v>
          </cell>
        </row>
        <row r="3329">
          <cell r="A3329" t="str">
            <v>钢固融</v>
          </cell>
          <cell r="B3329" t="str">
            <v>螺纹钢</v>
          </cell>
          <cell r="C3329" t="str">
            <v>HRB400E Φ18 9m</v>
          </cell>
          <cell r="D3329" t="str">
            <v>吨</v>
          </cell>
          <cell r="E3329">
            <v>3</v>
          </cell>
          <cell r="F3329">
            <v>45796</v>
          </cell>
          <cell r="G3329" t="str">
            <v>（中铁五局新津tod项目）成都市新津区旭辉天府未来城南(华金路南)</v>
          </cell>
          <cell r="H3329" t="str">
            <v>戴军</v>
          </cell>
          <cell r="I3329">
            <v>15984585768</v>
          </cell>
        </row>
        <row r="3330">
          <cell r="A3330" t="str">
            <v>钢固融</v>
          </cell>
          <cell r="B3330" t="str">
            <v>螺纹钢</v>
          </cell>
          <cell r="C3330" t="str">
            <v>HRB400E Φ20 9m</v>
          </cell>
          <cell r="D3330" t="str">
            <v>吨</v>
          </cell>
          <cell r="E3330">
            <v>3</v>
          </cell>
          <cell r="F3330">
            <v>45796</v>
          </cell>
          <cell r="G3330" t="str">
            <v>（中铁五局新津tod项目）成都市新津区旭辉天府未来城南(华金路南)</v>
          </cell>
          <cell r="H3330" t="str">
            <v>戴军</v>
          </cell>
          <cell r="I3330">
            <v>15984585768</v>
          </cell>
        </row>
        <row r="3331">
          <cell r="A3331" t="str">
            <v>钢固融</v>
          </cell>
          <cell r="B3331" t="str">
            <v>螺纹钢</v>
          </cell>
          <cell r="C3331" t="str">
            <v>HRB400E Φ22 9m</v>
          </cell>
          <cell r="D3331" t="str">
            <v>吨</v>
          </cell>
          <cell r="E3331">
            <v>3</v>
          </cell>
          <cell r="F3331">
            <v>45796</v>
          </cell>
          <cell r="G3331" t="str">
            <v>（中铁五局新津tod项目）成都市新津区旭辉天府未来城南(华金路南)</v>
          </cell>
          <cell r="H3331" t="str">
            <v>戴军</v>
          </cell>
          <cell r="I3331">
            <v>15984585768</v>
          </cell>
        </row>
        <row r="3332">
          <cell r="A3332" t="str">
            <v>钢固融</v>
          </cell>
          <cell r="B3332" t="str">
            <v>螺纹钢</v>
          </cell>
          <cell r="C3332" t="str">
            <v>HRB500E Φ22 9m</v>
          </cell>
          <cell r="D3332" t="str">
            <v>吨</v>
          </cell>
          <cell r="E3332">
            <v>3</v>
          </cell>
          <cell r="F3332">
            <v>45796</v>
          </cell>
          <cell r="G3332" t="str">
            <v>（中铁五局新津tod项目）成都市新津区旭辉天府未来城南(华金路南)</v>
          </cell>
          <cell r="H3332" t="str">
            <v>戴军</v>
          </cell>
          <cell r="I3332">
            <v>15984585768</v>
          </cell>
        </row>
        <row r="3333">
          <cell r="A3333" t="str">
            <v>钢固融</v>
          </cell>
          <cell r="B3333" t="str">
            <v>螺纹钢</v>
          </cell>
          <cell r="C3333" t="str">
            <v>HRB500E Φ25 9m</v>
          </cell>
          <cell r="D3333" t="str">
            <v>吨</v>
          </cell>
          <cell r="E3333">
            <v>15</v>
          </cell>
          <cell r="F3333">
            <v>45796</v>
          </cell>
          <cell r="G3333" t="str">
            <v>（中铁五局新津tod项目）成都市新津区旭辉天府未来城南(华金路南)</v>
          </cell>
          <cell r="H3333" t="str">
            <v>戴军</v>
          </cell>
          <cell r="I3333">
            <v>15984585768</v>
          </cell>
        </row>
        <row r="3334">
          <cell r="A3334" t="str">
            <v>润耀</v>
          </cell>
          <cell r="B3334" t="str">
            <v>盘螺</v>
          </cell>
          <cell r="C3334" t="str">
            <v>HRB400E Φ8</v>
          </cell>
          <cell r="D3334" t="str">
            <v>吨</v>
          </cell>
          <cell r="E3334">
            <v>30</v>
          </cell>
          <cell r="F3334">
            <v>45796</v>
          </cell>
          <cell r="G3334" t="str">
            <v>（华西简阳西城嘉苑）四川省成都市简阳市简城街道高屋村</v>
          </cell>
          <cell r="H3334" t="str">
            <v>张瀚镭</v>
          </cell>
          <cell r="I3334">
            <v>15884666220</v>
          </cell>
        </row>
        <row r="3335">
          <cell r="A3335" t="str">
            <v>润耀</v>
          </cell>
          <cell r="B3335" t="str">
            <v>盘螺</v>
          </cell>
          <cell r="C3335" t="str">
            <v>HRB400E Φ10</v>
          </cell>
          <cell r="D3335" t="str">
            <v>吨</v>
          </cell>
          <cell r="E3335">
            <v>40</v>
          </cell>
          <cell r="F3335">
            <v>45796</v>
          </cell>
          <cell r="G3335" t="str">
            <v>（华西简阳西城嘉苑）四川省成都市简阳市简城街道高屋村</v>
          </cell>
          <cell r="H3335" t="str">
            <v>张瀚镭</v>
          </cell>
          <cell r="I3335">
            <v>15884666220</v>
          </cell>
        </row>
        <row r="3336">
          <cell r="A3336" t="str">
            <v>润耀</v>
          </cell>
          <cell r="B3336" t="str">
            <v>盘螺</v>
          </cell>
          <cell r="C3336" t="str">
            <v>HRB400E Φ12</v>
          </cell>
          <cell r="D3336" t="str">
            <v>吨</v>
          </cell>
          <cell r="E3336">
            <v>35</v>
          </cell>
          <cell r="F3336">
            <v>45796</v>
          </cell>
          <cell r="G3336" t="str">
            <v>（华西简阳西城嘉苑）四川省成都市简阳市简城街道高屋村</v>
          </cell>
          <cell r="H3336" t="str">
            <v>张瀚镭</v>
          </cell>
          <cell r="I3336">
            <v>15884666220</v>
          </cell>
        </row>
        <row r="3337">
          <cell r="A3337" t="str">
            <v>润耀</v>
          </cell>
          <cell r="B3337" t="str">
            <v>螺纹钢</v>
          </cell>
          <cell r="C3337" t="str">
            <v>HRB400E Φ14 9m</v>
          </cell>
          <cell r="D3337" t="str">
            <v>吨</v>
          </cell>
          <cell r="E3337">
            <v>6</v>
          </cell>
          <cell r="F3337">
            <v>45796</v>
          </cell>
          <cell r="G3337" t="str">
            <v>（华西简阳西城嘉苑）四川省成都市简阳市简城街道高屋村</v>
          </cell>
          <cell r="H3337" t="str">
            <v>张瀚镭</v>
          </cell>
          <cell r="I3337">
            <v>15884666220</v>
          </cell>
        </row>
        <row r="3338">
          <cell r="A3338" t="str">
            <v>润耀</v>
          </cell>
          <cell r="B3338" t="str">
            <v>螺纹钢</v>
          </cell>
          <cell r="C3338" t="str">
            <v>HRB400E Φ16 9m</v>
          </cell>
          <cell r="D3338" t="str">
            <v>吨</v>
          </cell>
          <cell r="E3338">
            <v>9</v>
          </cell>
          <cell r="F3338">
            <v>45796</v>
          </cell>
          <cell r="G3338" t="str">
            <v>（华西简阳西城嘉苑）四川省成都市简阳市简城街道高屋村</v>
          </cell>
          <cell r="H3338" t="str">
            <v>张瀚镭</v>
          </cell>
          <cell r="I3338">
            <v>15884666220</v>
          </cell>
        </row>
        <row r="3339">
          <cell r="A3339" t="str">
            <v>润耀</v>
          </cell>
          <cell r="B3339" t="str">
            <v>螺纹钢</v>
          </cell>
          <cell r="C3339" t="str">
            <v>HRB400E Φ18 9m</v>
          </cell>
          <cell r="D3339" t="str">
            <v>吨</v>
          </cell>
          <cell r="E3339">
            <v>6</v>
          </cell>
          <cell r="F3339">
            <v>45796</v>
          </cell>
          <cell r="G3339" t="str">
            <v>（华西简阳西城嘉苑）四川省成都市简阳市简城街道高屋村</v>
          </cell>
          <cell r="H3339" t="str">
            <v>张瀚镭</v>
          </cell>
          <cell r="I3339">
            <v>15884666220</v>
          </cell>
        </row>
        <row r="3340">
          <cell r="A3340" t="str">
            <v>润耀</v>
          </cell>
          <cell r="B3340" t="str">
            <v>螺纹钢</v>
          </cell>
          <cell r="C3340" t="str">
            <v>HRB400E Φ20 9m</v>
          </cell>
          <cell r="D3340" t="str">
            <v>吨</v>
          </cell>
          <cell r="E3340">
            <v>6</v>
          </cell>
          <cell r="F3340">
            <v>45796</v>
          </cell>
          <cell r="G3340" t="str">
            <v>（华西简阳西城嘉苑）四川省成都市简阳市简城街道高屋村</v>
          </cell>
          <cell r="H3340" t="str">
            <v>张瀚镭</v>
          </cell>
          <cell r="I3340">
            <v>15884666220</v>
          </cell>
        </row>
        <row r="3341">
          <cell r="A3341" t="str">
            <v>润耀</v>
          </cell>
          <cell r="B3341" t="str">
            <v>螺纹钢</v>
          </cell>
          <cell r="C3341" t="str">
            <v>HRB400E Φ22 9m</v>
          </cell>
          <cell r="D3341" t="str">
            <v>吨</v>
          </cell>
          <cell r="E3341">
            <v>3</v>
          </cell>
          <cell r="F3341">
            <v>45796</v>
          </cell>
          <cell r="G3341" t="str">
            <v>（华西简阳西城嘉苑）四川省成都市简阳市简城街道高屋村</v>
          </cell>
          <cell r="H3341" t="str">
            <v>张瀚镭</v>
          </cell>
          <cell r="I3341">
            <v>15884666220</v>
          </cell>
        </row>
        <row r="3342">
          <cell r="A3342" t="str">
            <v>润耀</v>
          </cell>
          <cell r="B3342" t="str">
            <v>螺纹钢</v>
          </cell>
          <cell r="C3342" t="str">
            <v>HRB400E Φ25 9m</v>
          </cell>
          <cell r="D3342" t="str">
            <v>吨</v>
          </cell>
          <cell r="E3342">
            <v>6</v>
          </cell>
          <cell r="F3342">
            <v>45796</v>
          </cell>
          <cell r="G3342" t="str">
            <v>（华西简阳西城嘉苑）四川省成都市简阳市简城街道高屋村</v>
          </cell>
          <cell r="H3342" t="str">
            <v>张瀚镭</v>
          </cell>
          <cell r="I3342">
            <v>15884666220</v>
          </cell>
        </row>
        <row r="3343">
          <cell r="A3343" t="str">
            <v>德胜</v>
          </cell>
          <cell r="B3343" t="str">
            <v>螺纹钢</v>
          </cell>
          <cell r="C3343" t="str">
            <v>HRB400E Φ12 9m</v>
          </cell>
          <cell r="D3343" t="str">
            <v>吨</v>
          </cell>
          <cell r="E3343">
            <v>15</v>
          </cell>
          <cell r="F3343">
            <v>45796</v>
          </cell>
          <cell r="G3343" t="str">
            <v>(宜宾兴港三江新区长江工业园建设项目-M2-4#厂房)宜宾市翠屏区宜宾汽车零部件配套产业基地(纬五路南)</v>
          </cell>
          <cell r="H3343" t="str">
            <v>王涛</v>
          </cell>
          <cell r="I3343">
            <v>18381110677</v>
          </cell>
        </row>
        <row r="3344">
          <cell r="A3344" t="str">
            <v>德胜</v>
          </cell>
          <cell r="B3344" t="str">
            <v>螺纹钢</v>
          </cell>
          <cell r="C3344" t="str">
            <v>HRB400E Φ18 12m</v>
          </cell>
          <cell r="D3344" t="str">
            <v>吨</v>
          </cell>
          <cell r="E3344">
            <v>40</v>
          </cell>
          <cell r="F3344">
            <v>45796</v>
          </cell>
          <cell r="G3344" t="str">
            <v>(宜宾兴港三江新区长江工业园建设项目-M2-2#厂房)宜宾市翠屏区宜宾汽车零部件配套产业基地(纬五路南)</v>
          </cell>
          <cell r="H3344" t="str">
            <v>王涛</v>
          </cell>
          <cell r="I3344">
            <v>18381110677</v>
          </cell>
        </row>
        <row r="3345">
          <cell r="A3345" t="str">
            <v>德胜</v>
          </cell>
          <cell r="B3345" t="str">
            <v>螺纹钢</v>
          </cell>
          <cell r="C3345" t="str">
            <v>HRB400E Φ22 12m</v>
          </cell>
          <cell r="D3345" t="str">
            <v>吨</v>
          </cell>
          <cell r="E3345">
            <v>50</v>
          </cell>
          <cell r="F3345">
            <v>45796</v>
          </cell>
          <cell r="G3345" t="str">
            <v>(宜宾兴港三江新区长江工业园建设项目-M2-5#厂房)宜宾市翠屏区宜宾汽车零部件配套产业基地(纬五路南)</v>
          </cell>
          <cell r="H3345" t="str">
            <v>王涛</v>
          </cell>
          <cell r="I3345">
            <v>18381110677</v>
          </cell>
        </row>
        <row r="3346">
          <cell r="A3346" t="str">
            <v>湖北商贸</v>
          </cell>
          <cell r="B3346" t="str">
            <v>螺纹钢</v>
          </cell>
          <cell r="C3346" t="str">
            <v>HRB400E Φ16 9m</v>
          </cell>
          <cell r="D3346" t="str">
            <v>吨</v>
          </cell>
          <cell r="E3346">
            <v>35</v>
          </cell>
          <cell r="F3346">
            <v>45796</v>
          </cell>
          <cell r="G3346" t="str">
            <v>（中铁十局-资乐高速4标）四川省眉山市仁寿县彰加镇促进村中铁十局资乐高速1#钢筋场</v>
          </cell>
          <cell r="H3346" t="str">
            <v>杨飞</v>
          </cell>
          <cell r="I3346">
            <v>15667998777</v>
          </cell>
        </row>
        <row r="3347">
          <cell r="A3347" t="str">
            <v>湖北商贸</v>
          </cell>
          <cell r="B3347" t="str">
            <v>螺纹钢</v>
          </cell>
          <cell r="C3347" t="str">
            <v>HRB400E Φ14 12m</v>
          </cell>
          <cell r="D3347" t="str">
            <v>吨</v>
          </cell>
          <cell r="E3347">
            <v>35</v>
          </cell>
          <cell r="F3347">
            <v>45796</v>
          </cell>
          <cell r="G3347" t="str">
            <v>（中铁十局-资乐高速4标）四川省眉山市仁寿县彰加镇促进村中铁十局资乐高速1#钢筋场</v>
          </cell>
          <cell r="H3347" t="str">
            <v>杨飞</v>
          </cell>
          <cell r="I3347">
            <v>15667998777</v>
          </cell>
        </row>
        <row r="3348">
          <cell r="A3348" t="str">
            <v>湖北商贸</v>
          </cell>
          <cell r="B3348" t="str">
            <v>螺纹钢</v>
          </cell>
          <cell r="C3348" t="str">
            <v>HRB400E Φ32 12m</v>
          </cell>
          <cell r="D3348" t="str">
            <v>吨</v>
          </cell>
          <cell r="E3348">
            <v>35</v>
          </cell>
          <cell r="F3348">
            <v>45796</v>
          </cell>
          <cell r="G3348" t="str">
            <v>（中铁十局-资乐高速4标）四川省眉山市仁寿县彰加镇促进村中铁十局资乐高速1#钢筋场</v>
          </cell>
          <cell r="H3348" t="str">
            <v>杨飞</v>
          </cell>
          <cell r="I3348">
            <v>15667998777</v>
          </cell>
        </row>
        <row r="3349">
          <cell r="A3349" t="str">
            <v>湖北商贸</v>
          </cell>
          <cell r="B3349" t="str">
            <v>螺纹钢</v>
          </cell>
          <cell r="C3349" t="str">
            <v>HRB500E Φ25 12m</v>
          </cell>
          <cell r="D3349" t="str">
            <v>吨</v>
          </cell>
          <cell r="E3349">
            <v>35</v>
          </cell>
          <cell r="F3349">
            <v>45796</v>
          </cell>
          <cell r="G3349" t="str">
            <v>（中铁十局-资乐高速4标）四川省眉山市仁寿县彰加镇促进村中铁十局资乐高速1#钢筋场</v>
          </cell>
          <cell r="H3349" t="str">
            <v>杨飞</v>
          </cell>
          <cell r="I3349">
            <v>15667998777</v>
          </cell>
        </row>
        <row r="3350">
          <cell r="A3350" t="str">
            <v>湖北商贸</v>
          </cell>
          <cell r="B3350" t="str">
            <v>高线</v>
          </cell>
          <cell r="C3350" t="str">
            <v>HPB300Φ10</v>
          </cell>
          <cell r="D3350" t="str">
            <v>吨</v>
          </cell>
          <cell r="E3350">
            <v>35</v>
          </cell>
          <cell r="F3350">
            <v>45796</v>
          </cell>
          <cell r="G3350" t="str">
            <v>（中铁十局-资乐高速4标）四川省眉山市仁寿县彰加镇促进村中铁十局2#钢筋厂</v>
          </cell>
          <cell r="H3350" t="str">
            <v>杨飞</v>
          </cell>
          <cell r="I3350">
            <v>15667998777</v>
          </cell>
        </row>
        <row r="3351">
          <cell r="A3351" t="str">
            <v>湖北商贸</v>
          </cell>
          <cell r="B3351" t="str">
            <v>螺纹钢</v>
          </cell>
          <cell r="C3351" t="str">
            <v>HRB500E Φ25 9m</v>
          </cell>
          <cell r="D3351" t="str">
            <v>吨</v>
          </cell>
          <cell r="E3351">
            <v>35</v>
          </cell>
          <cell r="F3351">
            <v>45796</v>
          </cell>
          <cell r="G3351" t="str">
            <v>（中铁十局-资乐高速4标）四川省眉山市仁寿县彰加镇促进村中铁十局2#钢筋厂</v>
          </cell>
          <cell r="H3351" t="str">
            <v>杨飞</v>
          </cell>
          <cell r="I3351">
            <v>15667998777</v>
          </cell>
        </row>
        <row r="3352">
          <cell r="A3352" t="str">
            <v>湖北商贸</v>
          </cell>
          <cell r="B3352" t="str">
            <v>螺纹钢</v>
          </cell>
          <cell r="C3352" t="str">
            <v>HRB400E Φ12 9m</v>
          </cell>
          <cell r="D3352" t="str">
            <v>吨</v>
          </cell>
          <cell r="E3352">
            <v>35</v>
          </cell>
          <cell r="F3352">
            <v>45796</v>
          </cell>
          <cell r="G3352" t="str">
            <v>（中铁十局-资乐高速4标）四川省眉山市仁寿县彰加镇促进村中铁十局资乐高速1#钢筋场</v>
          </cell>
          <cell r="H3352" t="str">
            <v>杨飞</v>
          </cell>
          <cell r="I3352">
            <v>15667998777</v>
          </cell>
        </row>
        <row r="3353">
          <cell r="A3353" t="str">
            <v>达钢</v>
          </cell>
          <cell r="B3353" t="str">
            <v>盘螺</v>
          </cell>
          <cell r="C3353" t="str">
            <v>HRB400E Φ10</v>
          </cell>
          <cell r="D3353" t="str">
            <v>吨</v>
          </cell>
          <cell r="E3353">
            <v>18</v>
          </cell>
          <cell r="F3353">
            <v>45796</v>
          </cell>
          <cell r="G3353" t="str">
            <v>（十九冶-江龙高速二分部）重庆市云阳县宝坪镇双塆村*宝坪梁场</v>
          </cell>
          <cell r="H3353" t="str">
            <v>张鹏</v>
          </cell>
          <cell r="I3353">
            <v>18223006448</v>
          </cell>
        </row>
        <row r="3354">
          <cell r="A3354" t="str">
            <v>达钢</v>
          </cell>
          <cell r="B3354" t="str">
            <v>直螺纹</v>
          </cell>
          <cell r="C3354" t="str">
            <v>HRB400E Φ20 9m</v>
          </cell>
          <cell r="D3354" t="str">
            <v>吨</v>
          </cell>
          <cell r="E3354">
            <v>24</v>
          </cell>
          <cell r="F3354">
            <v>45796</v>
          </cell>
          <cell r="G3354" t="str">
            <v>（十九冶-江龙高速二分部）重庆市云阳县宝坪镇双塆村*宝坪梁场</v>
          </cell>
          <cell r="H3354" t="str">
            <v>张鹏</v>
          </cell>
          <cell r="I3354">
            <v>18223006448</v>
          </cell>
        </row>
        <row r="3355">
          <cell r="A3355" t="str">
            <v>达钢</v>
          </cell>
          <cell r="B3355" t="str">
            <v>直螺纹</v>
          </cell>
          <cell r="C3355" t="str">
            <v>HRB400E Φ25 9m</v>
          </cell>
          <cell r="D3355" t="str">
            <v>吨</v>
          </cell>
          <cell r="E3355">
            <v>30</v>
          </cell>
          <cell r="F3355">
            <v>45796</v>
          </cell>
          <cell r="G3355" t="str">
            <v>（十九冶-江龙高速二分部）重庆市云阳县宝坪镇双塆村*宝坪梁场</v>
          </cell>
          <cell r="H3355" t="str">
            <v>张鹏</v>
          </cell>
          <cell r="I3355">
            <v>18223006448</v>
          </cell>
        </row>
        <row r="3356">
          <cell r="A3356" t="str">
            <v>晋邦</v>
          </cell>
          <cell r="B3356" t="str">
            <v>螺纹钢</v>
          </cell>
          <cell r="C3356" t="str">
            <v>HRB400E Φ16 9m</v>
          </cell>
          <cell r="D3356" t="str">
            <v>吨</v>
          </cell>
          <cell r="E3356">
            <v>20</v>
          </cell>
          <cell r="F3356">
            <v>45796</v>
          </cell>
          <cell r="G3356" t="str">
            <v>（十九冶-江龙高速三分部）重庆市云阳县龙角镇*刘家漕3#桥</v>
          </cell>
          <cell r="H3356" t="str">
            <v>任海军</v>
          </cell>
          <cell r="I3356">
            <v>17725037830</v>
          </cell>
        </row>
        <row r="3357">
          <cell r="A3357" t="str">
            <v>晋邦</v>
          </cell>
          <cell r="B3357" t="str">
            <v>螺纹钢</v>
          </cell>
          <cell r="C3357" t="str">
            <v>HRB400E Φ12 9m</v>
          </cell>
          <cell r="D3357" t="str">
            <v>吨</v>
          </cell>
          <cell r="E3357">
            <v>10</v>
          </cell>
          <cell r="F3357">
            <v>45796</v>
          </cell>
          <cell r="G3357" t="str">
            <v>（十九冶-江龙高速三分部）重庆市云阳县龙角镇*刘家漕3#桥</v>
          </cell>
          <cell r="H3357" t="str">
            <v>任海军</v>
          </cell>
          <cell r="I3357">
            <v>17725037830</v>
          </cell>
        </row>
        <row r="3358">
          <cell r="A3358" t="str">
            <v>晋邦</v>
          </cell>
          <cell r="B3358" t="str">
            <v>螺纹钢</v>
          </cell>
          <cell r="C3358" t="str">
            <v>HRB400E Φ16 9m</v>
          </cell>
          <cell r="D3358" t="str">
            <v>吨</v>
          </cell>
          <cell r="E3358">
            <v>30</v>
          </cell>
          <cell r="F3358">
            <v>45796</v>
          </cell>
          <cell r="G3358" t="str">
            <v>（十九冶-江龙高速三分部）重庆市云阳县蔈草镇三坵田*朗树湾1#桥桥面</v>
          </cell>
          <cell r="H3358" t="str">
            <v>任海军</v>
          </cell>
          <cell r="I3358">
            <v>17725037830</v>
          </cell>
        </row>
        <row r="3359">
          <cell r="A3359" t="str">
            <v>晋邦</v>
          </cell>
          <cell r="B3359" t="str">
            <v>螺纹钢</v>
          </cell>
          <cell r="C3359" t="str">
            <v>HRB400E Φ14 9m</v>
          </cell>
          <cell r="D3359" t="str">
            <v>吨</v>
          </cell>
          <cell r="E3359">
            <v>15</v>
          </cell>
          <cell r="F3359">
            <v>45796</v>
          </cell>
          <cell r="G3359" t="str">
            <v>（十九冶-江龙高速三分部）重庆市云阳县龙角镇*皮家营隧道</v>
          </cell>
          <cell r="H3359" t="str">
            <v>任海军</v>
          </cell>
          <cell r="I3359">
            <v>17725037830</v>
          </cell>
        </row>
        <row r="3360">
          <cell r="A3360" t="str">
            <v>晋邦</v>
          </cell>
          <cell r="B3360" t="str">
            <v>螺纹钢</v>
          </cell>
          <cell r="C3360" t="str">
            <v>HRB400E Φ20 9m</v>
          </cell>
          <cell r="D3360" t="str">
            <v>吨</v>
          </cell>
          <cell r="E3360">
            <v>5</v>
          </cell>
          <cell r="F3360">
            <v>45796</v>
          </cell>
          <cell r="G3360" t="str">
            <v>（十九冶-江龙高速三分部）重庆市云阳县开云高速（钢厂村）*朗树湾2#桥路基</v>
          </cell>
          <cell r="H3360" t="str">
            <v>任海军</v>
          </cell>
          <cell r="I3360">
            <v>17725037830</v>
          </cell>
        </row>
        <row r="3361">
          <cell r="A3361" t="str">
            <v>晋邦</v>
          </cell>
          <cell r="B3361" t="str">
            <v>高线</v>
          </cell>
          <cell r="C3361" t="str">
            <v>HPB300Φ10</v>
          </cell>
          <cell r="D3361" t="str">
            <v>吨</v>
          </cell>
          <cell r="E3361">
            <v>18</v>
          </cell>
          <cell r="F3361">
            <v>45796</v>
          </cell>
          <cell r="G3361" t="str">
            <v>（十九冶-江龙高速二分部）重庆市云阳县宝坪镇双塆村*宝坪梁场</v>
          </cell>
          <cell r="H3361" t="str">
            <v>张鹏</v>
          </cell>
          <cell r="I3361">
            <v>18223006448</v>
          </cell>
        </row>
        <row r="3362">
          <cell r="A3362" t="str">
            <v>晋邦</v>
          </cell>
          <cell r="B3362" t="str">
            <v>直螺纹</v>
          </cell>
          <cell r="C3362" t="str">
            <v>HRB400E Φ16 9m</v>
          </cell>
          <cell r="D3362" t="str">
            <v>吨</v>
          </cell>
          <cell r="E3362">
            <v>40</v>
          </cell>
          <cell r="F3362">
            <v>45796</v>
          </cell>
          <cell r="G3362" t="str">
            <v>（十九冶-江龙高速二分部）重庆市云阳县宝坪镇双塆村*宝坪梁场</v>
          </cell>
          <cell r="H3362" t="str">
            <v>张鹏</v>
          </cell>
          <cell r="I3362">
            <v>18223006448</v>
          </cell>
        </row>
        <row r="3363">
          <cell r="A3363" t="str">
            <v>晋邦</v>
          </cell>
          <cell r="B3363" t="str">
            <v>高线</v>
          </cell>
          <cell r="C3363" t="str">
            <v>HPB300Φ10</v>
          </cell>
          <cell r="D3363" t="str">
            <v>吨</v>
          </cell>
          <cell r="E3363">
            <v>20</v>
          </cell>
          <cell r="F3363">
            <v>45796</v>
          </cell>
          <cell r="G3363" t="str">
            <v>（十九冶-江龙高速二分部）重庆市云阳县凤鸣镇平顶村*磨子坪隧道出口</v>
          </cell>
          <cell r="H3363" t="str">
            <v>张鹏</v>
          </cell>
          <cell r="I3363">
            <v>18223006448</v>
          </cell>
        </row>
        <row r="3364">
          <cell r="A3364" t="str">
            <v>晋邦</v>
          </cell>
          <cell r="B3364" t="str">
            <v>直螺纹</v>
          </cell>
          <cell r="C3364" t="str">
            <v>HRB400E Φ18 9m</v>
          </cell>
          <cell r="D3364" t="str">
            <v>吨</v>
          </cell>
          <cell r="E3364">
            <v>7</v>
          </cell>
          <cell r="F3364">
            <v>45796</v>
          </cell>
          <cell r="G3364" t="str">
            <v>（十九冶-江龙高速二分部）重庆市云阳县凤鸣镇平顶村*磨子坪隧道出口</v>
          </cell>
          <cell r="H3364" t="str">
            <v>张鹏</v>
          </cell>
          <cell r="I3364">
            <v>18223006448</v>
          </cell>
        </row>
        <row r="3365">
          <cell r="A3365" t="str">
            <v>晋邦</v>
          </cell>
          <cell r="B3365" t="str">
            <v>直螺纹</v>
          </cell>
          <cell r="C3365" t="str">
            <v>HRB400E Φ20 9m</v>
          </cell>
          <cell r="D3365" t="str">
            <v>吨</v>
          </cell>
          <cell r="E3365">
            <v>10</v>
          </cell>
          <cell r="F3365">
            <v>45796</v>
          </cell>
          <cell r="G3365" t="str">
            <v>（十九冶-江龙高速二分部）重庆市云阳县凤鸣镇平顶村*磨子坪隧道出口</v>
          </cell>
          <cell r="H3365" t="str">
            <v>张鹏</v>
          </cell>
          <cell r="I3365">
            <v>18223006448</v>
          </cell>
        </row>
        <row r="3366">
          <cell r="A3366" t="str">
            <v>晋邦</v>
          </cell>
          <cell r="B3366" t="str">
            <v>高线</v>
          </cell>
          <cell r="C3366" t="str">
            <v>HPB300Φ10</v>
          </cell>
          <cell r="D3366" t="str">
            <v>吨</v>
          </cell>
          <cell r="E3366">
            <v>10</v>
          </cell>
          <cell r="F3366">
            <v>45796</v>
          </cell>
          <cell r="G3366" t="str">
            <v>（十九冶-江龙高速二分部）重庆市云阳县S305附近*龙角梁场</v>
          </cell>
          <cell r="H3366" t="str">
            <v>张鹏</v>
          </cell>
          <cell r="I3366">
            <v>18223006448</v>
          </cell>
        </row>
        <row r="3367">
          <cell r="A3367" t="str">
            <v>钢固融</v>
          </cell>
          <cell r="B3367" t="str">
            <v>螺纹钢</v>
          </cell>
          <cell r="C3367" t="str">
            <v>HRB400E Φ22 9m</v>
          </cell>
          <cell r="D3367" t="str">
            <v>吨</v>
          </cell>
          <cell r="E3367">
            <v>33</v>
          </cell>
          <cell r="F3367">
            <v>45796</v>
          </cell>
          <cell r="G3367" t="str">
            <v>（五冶怡心湖项目）龙泉驿区双堰塘钓鱼东100米(北川路)龙泉驿区北川路</v>
          </cell>
          <cell r="H3367" t="str">
            <v>董文学</v>
          </cell>
          <cell r="I3367">
            <v>15828110575</v>
          </cell>
        </row>
        <row r="3368">
          <cell r="A3368" t="str">
            <v>德胜</v>
          </cell>
          <cell r="B3368" t="str">
            <v>螺纹钢</v>
          </cell>
          <cell r="C3368" t="str">
            <v>HRB400E Φ14×12米</v>
          </cell>
          <cell r="D3368" t="str">
            <v>吨</v>
          </cell>
          <cell r="E3368">
            <v>35</v>
          </cell>
          <cell r="F3368">
            <v>45796</v>
          </cell>
          <cell r="G3368" t="str">
            <v>自永4标一局四公司（四川省内江市隆昌市金鹅街道自永4标一局四公司钢筋棚）</v>
          </cell>
          <cell r="H3368" t="str">
            <v>郝优</v>
          </cell>
          <cell r="I3368">
            <v>13891371707</v>
          </cell>
        </row>
        <row r="3369">
          <cell r="A3369" t="str">
            <v>晋邦</v>
          </cell>
          <cell r="B3369" t="str">
            <v>盘螺</v>
          </cell>
          <cell r="C3369" t="str">
            <v>HRB400E Φ8</v>
          </cell>
          <cell r="D3369" t="str">
            <v>吨</v>
          </cell>
          <cell r="E3369">
            <v>2</v>
          </cell>
          <cell r="F3369">
            <v>45797</v>
          </cell>
          <cell r="G3369" t="str">
            <v>（十九冶-华电重庆奉节）重庆市奉节县康乐镇七星村</v>
          </cell>
          <cell r="H3369" t="str">
            <v>岑甲乐</v>
          </cell>
          <cell r="I3369">
            <v>17349037782</v>
          </cell>
        </row>
        <row r="3370">
          <cell r="A3370" t="str">
            <v>晋邦</v>
          </cell>
          <cell r="B3370" t="str">
            <v>盘螺</v>
          </cell>
          <cell r="C3370" t="str">
            <v>HRB400E Φ10</v>
          </cell>
          <cell r="D3370" t="str">
            <v>吨</v>
          </cell>
          <cell r="E3370">
            <v>4</v>
          </cell>
          <cell r="F3370">
            <v>45797</v>
          </cell>
          <cell r="G3370" t="str">
            <v>（十九冶-华电重庆奉节）重庆市奉节县康乐镇七星村</v>
          </cell>
          <cell r="H3370" t="str">
            <v>岑甲乐</v>
          </cell>
          <cell r="I3370">
            <v>17349037782</v>
          </cell>
        </row>
        <row r="3371">
          <cell r="A3371" t="str">
            <v>晋邦</v>
          </cell>
          <cell r="B3371" t="str">
            <v>螺纹钢</v>
          </cell>
          <cell r="C3371" t="str">
            <v>HRB400E Φ12 9m</v>
          </cell>
          <cell r="D3371" t="str">
            <v>吨</v>
          </cell>
          <cell r="E3371">
            <v>20</v>
          </cell>
          <cell r="F3371">
            <v>45797</v>
          </cell>
          <cell r="G3371" t="str">
            <v>（十九冶-华电重庆奉节）重庆市奉节县康乐镇七星村</v>
          </cell>
          <cell r="H3371" t="str">
            <v>岑甲乐</v>
          </cell>
          <cell r="I3371">
            <v>17349037782</v>
          </cell>
        </row>
        <row r="3372">
          <cell r="A3372" t="str">
            <v>晋邦</v>
          </cell>
          <cell r="B3372" t="str">
            <v>螺纹钢</v>
          </cell>
          <cell r="C3372" t="str">
            <v>HRB400E Φ14 9m</v>
          </cell>
          <cell r="D3372" t="str">
            <v>吨</v>
          </cell>
          <cell r="E3372">
            <v>25</v>
          </cell>
          <cell r="F3372">
            <v>45797</v>
          </cell>
          <cell r="G3372" t="str">
            <v>（十九冶-华电重庆奉节）重庆市奉节县康乐镇七星村</v>
          </cell>
          <cell r="H3372" t="str">
            <v>岑甲乐</v>
          </cell>
          <cell r="I3372">
            <v>17349037782</v>
          </cell>
        </row>
        <row r="3373">
          <cell r="A3373" t="str">
            <v>晋邦</v>
          </cell>
          <cell r="B3373" t="str">
            <v>螺纹钢</v>
          </cell>
          <cell r="C3373" t="str">
            <v>HRB400E Φ20 9m</v>
          </cell>
          <cell r="D3373" t="str">
            <v>吨</v>
          </cell>
          <cell r="E3373">
            <v>5</v>
          </cell>
          <cell r="F3373">
            <v>45797</v>
          </cell>
          <cell r="G3373" t="str">
            <v>（十九冶-华电重庆奉节）重庆市奉节县康乐镇七星村</v>
          </cell>
          <cell r="H3373" t="str">
            <v>岑甲乐</v>
          </cell>
          <cell r="I3373">
            <v>17349037782</v>
          </cell>
        </row>
        <row r="3374">
          <cell r="A3374" t="str">
            <v>晋邦</v>
          </cell>
          <cell r="B3374" t="str">
            <v>螺纹钢</v>
          </cell>
          <cell r="C3374" t="str">
            <v>HRB400E Φ22 9m</v>
          </cell>
          <cell r="D3374" t="str">
            <v>吨</v>
          </cell>
          <cell r="E3374">
            <v>15</v>
          </cell>
          <cell r="F3374">
            <v>45797</v>
          </cell>
          <cell r="G3374" t="str">
            <v>（十九冶-华电重庆奉节）重庆市奉节县康乐镇七星村</v>
          </cell>
          <cell r="H3374" t="str">
            <v>岑甲乐</v>
          </cell>
          <cell r="I3374">
            <v>17349037782</v>
          </cell>
        </row>
        <row r="3375">
          <cell r="A3375" t="str">
            <v>晋邦</v>
          </cell>
          <cell r="B3375" t="str">
            <v>螺纹钢</v>
          </cell>
          <cell r="C3375" t="str">
            <v>HRB400E Φ25 9m</v>
          </cell>
          <cell r="D3375" t="str">
            <v>吨</v>
          </cell>
          <cell r="E3375">
            <v>30</v>
          </cell>
          <cell r="F3375">
            <v>45797</v>
          </cell>
          <cell r="G3375" t="str">
            <v>（十九冶-华电重庆奉节）重庆市奉节县康乐镇七星村</v>
          </cell>
          <cell r="H3375" t="str">
            <v>岑甲乐</v>
          </cell>
          <cell r="I3375">
            <v>17349037782</v>
          </cell>
        </row>
        <row r="3376">
          <cell r="A3376" t="str">
            <v>润耀</v>
          </cell>
          <cell r="B3376" t="str">
            <v>螺纹钢</v>
          </cell>
          <cell r="C3376" t="str">
            <v>HRB400EФ12*9m</v>
          </cell>
          <cell r="D3376" t="str">
            <v>吨</v>
          </cell>
          <cell r="E3376">
            <v>24</v>
          </cell>
          <cell r="F3376">
            <v>45797</v>
          </cell>
          <cell r="G3376" t="str">
            <v>（成铁西物-德阳西外街项目）四川省德阳市旌阳区黄山路一段（司机拍摄签收小票时需设置时间及地点水印）</v>
          </cell>
          <cell r="H3376" t="str">
            <v>黄永福</v>
          </cell>
          <cell r="I3376">
            <v>15982823571</v>
          </cell>
        </row>
        <row r="3377">
          <cell r="A3377" t="str">
            <v>润耀</v>
          </cell>
          <cell r="B3377" t="str">
            <v>螺纹钢</v>
          </cell>
          <cell r="C3377" t="str">
            <v>HRB400EФ18*9m</v>
          </cell>
          <cell r="D3377" t="str">
            <v>吨</v>
          </cell>
          <cell r="E3377">
            <v>2</v>
          </cell>
          <cell r="F3377">
            <v>45797</v>
          </cell>
          <cell r="G3377" t="str">
            <v>（成铁西物-德阳西外街项目）四川省德阳市旌阳区黄山路一段（司机拍摄签收小票时需设置时间及地点水印）</v>
          </cell>
          <cell r="H3377" t="str">
            <v>黄永福</v>
          </cell>
          <cell r="I3377">
            <v>15982823571</v>
          </cell>
        </row>
        <row r="3378">
          <cell r="A3378" t="str">
            <v>润耀</v>
          </cell>
          <cell r="B3378" t="str">
            <v>螺纹钢</v>
          </cell>
          <cell r="C3378" t="str">
            <v>HRB400EФ22*9m</v>
          </cell>
          <cell r="D3378" t="str">
            <v>吨</v>
          </cell>
          <cell r="E3378">
            <v>113</v>
          </cell>
          <cell r="F3378">
            <v>45797</v>
          </cell>
          <cell r="G3378" t="str">
            <v>（成铁西物-德阳西外街项目）四川省德阳市旌阳区黄山路一段（司机拍摄签收小票时需设置时间及地点水印）</v>
          </cell>
          <cell r="H3378" t="str">
            <v>黄永福</v>
          </cell>
          <cell r="I3378">
            <v>15982823571</v>
          </cell>
        </row>
        <row r="3379">
          <cell r="A3379" t="str">
            <v>润耀</v>
          </cell>
          <cell r="B3379" t="str">
            <v>螺纹钢</v>
          </cell>
          <cell r="C3379" t="str">
            <v>HRB400E Φ12 12m</v>
          </cell>
          <cell r="D3379" t="str">
            <v>吨</v>
          </cell>
          <cell r="E3379">
            <v>35</v>
          </cell>
          <cell r="F3379">
            <v>45797</v>
          </cell>
          <cell r="G3379" t="str">
            <v>（中铁广州局-成渝扩容2标）成渝扩容项目ZCB3-2标2＃拌和站【雁江区联盟桥东北50米(资资路) 】</v>
          </cell>
          <cell r="H3379" t="str">
            <v>刘沛琦</v>
          </cell>
          <cell r="I3379">
            <v>18011784798</v>
          </cell>
        </row>
        <row r="3380">
          <cell r="A3380" t="str">
            <v>润耀</v>
          </cell>
          <cell r="B3380" t="str">
            <v>螺纹钢</v>
          </cell>
          <cell r="C3380" t="str">
            <v>HRB400E Φ25 12m</v>
          </cell>
          <cell r="D3380" t="str">
            <v>吨</v>
          </cell>
          <cell r="E3380">
            <v>105</v>
          </cell>
          <cell r="F3380">
            <v>45797</v>
          </cell>
          <cell r="G3380" t="str">
            <v>（中铁广州局-成渝扩容2标）成渝扩容项目ZCB3-2标2＃拌和站【雁江区联盟桥东北50米(资资路) 】</v>
          </cell>
          <cell r="H3380" t="str">
            <v>刘沛琦</v>
          </cell>
          <cell r="I3380">
            <v>18011784798</v>
          </cell>
        </row>
        <row r="3381">
          <cell r="A3381" t="str">
            <v>德胜</v>
          </cell>
          <cell r="B3381" t="str">
            <v>螺纹钢</v>
          </cell>
          <cell r="C3381" t="str">
            <v>HRB400EФ18*9m</v>
          </cell>
          <cell r="D3381" t="str">
            <v>吨</v>
          </cell>
          <cell r="E3381">
            <v>140</v>
          </cell>
          <cell r="F3381">
            <v>45797</v>
          </cell>
          <cell r="G3381" t="str">
            <v>（中铁六局呼和公司康新高速TJ4-2标）四川省甘孜藏族自治州康定市新都桥镇东俄罗三村中建八局搅拌站旁</v>
          </cell>
          <cell r="H3381" t="str">
            <v>冯德瑞</v>
          </cell>
          <cell r="I3381">
            <v>18649545619</v>
          </cell>
        </row>
        <row r="3382">
          <cell r="A3382" t="str">
            <v>德胜</v>
          </cell>
          <cell r="B3382" t="str">
            <v>螺纹钢</v>
          </cell>
          <cell r="C3382" t="str">
            <v>HRB400EФ22*9m</v>
          </cell>
          <cell r="D3382" t="str">
            <v>吨</v>
          </cell>
          <cell r="E3382">
            <v>70</v>
          </cell>
          <cell r="F3382">
            <v>45797</v>
          </cell>
          <cell r="G3382" t="str">
            <v>（中铁六局呼和公司康新高速TJ4-2标）四川省甘孜藏族自治州康定市新都桥镇东俄罗三村中建八局搅拌站旁</v>
          </cell>
          <cell r="H3382" t="str">
            <v>冯德瑞</v>
          </cell>
          <cell r="I3382">
            <v>18649545619</v>
          </cell>
        </row>
        <row r="3383">
          <cell r="A3383" t="str">
            <v>陕钢</v>
          </cell>
          <cell r="B3383" t="str">
            <v>盘螺</v>
          </cell>
          <cell r="C3383" t="str">
            <v>HRB400E Φ10</v>
          </cell>
          <cell r="D3383" t="str">
            <v>吨</v>
          </cell>
          <cell r="E3383">
            <v>5</v>
          </cell>
          <cell r="F3383">
            <v>45797</v>
          </cell>
          <cell r="G3383" t="str">
            <v>（中核华兴-峨眉山项目）四川省乐山市峨眉山市双福镇梓橦庙红华五期中核华兴工地</v>
          </cell>
          <cell r="H3383" t="str">
            <v>李汉军</v>
          </cell>
          <cell r="I3383" t="str">
            <v>18691249091</v>
          </cell>
        </row>
        <row r="3384">
          <cell r="A3384" t="str">
            <v>陕钢</v>
          </cell>
          <cell r="B3384" t="str">
            <v>螺纹钢</v>
          </cell>
          <cell r="C3384" t="str">
            <v>HRB400EФ12*9m</v>
          </cell>
          <cell r="D3384" t="str">
            <v>吨</v>
          </cell>
          <cell r="E3384">
            <v>15</v>
          </cell>
          <cell r="F3384">
            <v>45797</v>
          </cell>
          <cell r="G3384" t="str">
            <v>（中核华兴-峨眉山项目）四川省乐山市峨眉山市双福镇梓橦庙红华五期中核华兴工地</v>
          </cell>
          <cell r="H3384" t="str">
            <v>李汉军</v>
          </cell>
          <cell r="I3384" t="str">
            <v>18691249091</v>
          </cell>
        </row>
        <row r="3385">
          <cell r="A3385" t="str">
            <v>陕钢</v>
          </cell>
          <cell r="B3385" t="str">
            <v>螺纹钢</v>
          </cell>
          <cell r="C3385" t="str">
            <v>HRB500EФ12*9m</v>
          </cell>
          <cell r="D3385" t="str">
            <v>吨</v>
          </cell>
          <cell r="E3385">
            <v>15</v>
          </cell>
          <cell r="F3385">
            <v>45797</v>
          </cell>
          <cell r="G3385" t="str">
            <v>（中核华兴-峨眉山项目）四川省乐山市峨眉山市双福镇梓橦庙红华五期中核华兴工地</v>
          </cell>
          <cell r="H3385" t="str">
            <v>李汉军</v>
          </cell>
          <cell r="I3385" t="str">
            <v>18691249091</v>
          </cell>
        </row>
        <row r="3386">
          <cell r="A3386" t="str">
            <v>德胜</v>
          </cell>
          <cell r="B3386" t="str">
            <v>螺纹钢</v>
          </cell>
          <cell r="C3386" t="str">
            <v>HRB400E Φ25 9m</v>
          </cell>
          <cell r="D3386" t="str">
            <v>吨</v>
          </cell>
          <cell r="E3386">
            <v>35</v>
          </cell>
          <cell r="F3386">
            <v>45797</v>
          </cell>
          <cell r="G3386" t="str">
            <v>（五冶钢构宜宾高县月江镇建设项目）  四川省宜宾市高县月江镇刚记超市斜对面(还阳组团沪碳二期项目)</v>
          </cell>
          <cell r="H3386" t="str">
            <v>张朝亮</v>
          </cell>
          <cell r="I3386">
            <v>15228205853</v>
          </cell>
        </row>
        <row r="3387">
          <cell r="A3387" t="str">
            <v>泸钢</v>
          </cell>
          <cell r="B3387" t="str">
            <v>螺纹钢</v>
          </cell>
          <cell r="C3387" t="str">
            <v>HRB400E Φ14×12米</v>
          </cell>
          <cell r="D3387" t="str">
            <v>吨</v>
          </cell>
          <cell r="E3387">
            <v>35</v>
          </cell>
          <cell r="F3387">
            <v>45798</v>
          </cell>
          <cell r="G3387" t="str">
            <v>自永4标一局四公司（四川省内江市隆昌市金鹅街道自永4标一局四公司钢筋棚）</v>
          </cell>
          <cell r="H3387" t="str">
            <v>郝优</v>
          </cell>
          <cell r="I3387">
            <v>13891371707</v>
          </cell>
        </row>
        <row r="3388">
          <cell r="A3388" t="str">
            <v>泸钢</v>
          </cell>
          <cell r="B3388" t="str">
            <v>高线</v>
          </cell>
          <cell r="C3388" t="str">
            <v>HPB300 Φ10</v>
          </cell>
          <cell r="D3388" t="str">
            <v>吨</v>
          </cell>
          <cell r="E3388">
            <v>2.5</v>
          </cell>
          <cell r="F3388">
            <v>45798</v>
          </cell>
          <cell r="G3388" t="str">
            <v>(五冶钢构宜宾高县月江镇建设项目-308亩平场项目)宜宾市高县月江镇三转湾(308亩平场项目)</v>
          </cell>
          <cell r="H3388" t="str">
            <v>张朝亮</v>
          </cell>
          <cell r="I3388">
            <v>15228205853</v>
          </cell>
        </row>
        <row r="3389">
          <cell r="A3389" t="str">
            <v>泸钢</v>
          </cell>
          <cell r="B3389" t="str">
            <v>盘螺</v>
          </cell>
          <cell r="C3389" t="str">
            <v>HRB400E Φ12</v>
          </cell>
          <cell r="D3389" t="str">
            <v>吨</v>
          </cell>
          <cell r="E3389">
            <v>7</v>
          </cell>
          <cell r="F3389">
            <v>45798</v>
          </cell>
          <cell r="G3389" t="str">
            <v>(五冶钢构宜宾高县月江镇建设项目-308亩平场项目)宜宾市高县月江镇三转湾(308亩平场项目)</v>
          </cell>
          <cell r="H3389" t="str">
            <v>张朝亮</v>
          </cell>
          <cell r="I3389">
            <v>15228205853</v>
          </cell>
        </row>
        <row r="3390">
          <cell r="A3390" t="str">
            <v>泸钢</v>
          </cell>
          <cell r="B3390" t="str">
            <v>螺纹钢</v>
          </cell>
          <cell r="C3390" t="str">
            <v>HRB400E Φ25 9m</v>
          </cell>
          <cell r="D3390" t="str">
            <v>吨</v>
          </cell>
          <cell r="E3390">
            <v>24</v>
          </cell>
          <cell r="F3390">
            <v>45798</v>
          </cell>
          <cell r="G3390" t="str">
            <v>(五冶钢构宜宾高县月江镇建设项目-308亩平场项目)宜宾市高县月江镇三转湾(308亩平场项目)</v>
          </cell>
          <cell r="H3390" t="str">
            <v>张朝亮</v>
          </cell>
          <cell r="I3390">
            <v>15228205853</v>
          </cell>
        </row>
        <row r="3391">
          <cell r="A3391" t="str">
            <v>海南海控</v>
          </cell>
          <cell r="B3391" t="str">
            <v>螺纹钢</v>
          </cell>
          <cell r="C3391" t="str">
            <v>HRB400EФ14*9m</v>
          </cell>
          <cell r="D3391" t="str">
            <v>吨</v>
          </cell>
          <cell r="E3391">
            <v>35</v>
          </cell>
          <cell r="F3391">
            <v>45798</v>
          </cell>
          <cell r="G3391" t="str">
            <v>（中铁一局四公司康新高速TJ1-1标雅加梗隧道）四川省甘孜州康定市雅加梗</v>
          </cell>
          <cell r="H3391" t="str">
            <v>范国义</v>
          </cell>
          <cell r="I3391">
            <v>15897676433</v>
          </cell>
        </row>
        <row r="3392">
          <cell r="A3392" t="str">
            <v>海南海控</v>
          </cell>
          <cell r="B3392" t="str">
            <v>螺纹钢</v>
          </cell>
          <cell r="C3392" t="str">
            <v>HRB400EФ12*9m</v>
          </cell>
          <cell r="D3392" t="str">
            <v>吨</v>
          </cell>
          <cell r="E3392">
            <v>6</v>
          </cell>
          <cell r="F3392">
            <v>45798</v>
          </cell>
          <cell r="G3392" t="str">
            <v>（中铁一局四公司康新高速TJ1-1标雅加梗隧道）四川省甘孜州康定市雅加梗路基</v>
          </cell>
          <cell r="H3392" t="str">
            <v>范国义</v>
          </cell>
          <cell r="I3392">
            <v>15897676433</v>
          </cell>
        </row>
        <row r="3393">
          <cell r="A3393" t="str">
            <v>海南海控</v>
          </cell>
          <cell r="B3393" t="str">
            <v>螺纹钢</v>
          </cell>
          <cell r="C3393" t="str">
            <v>HRB400EФ20*9m</v>
          </cell>
          <cell r="D3393" t="str">
            <v>吨</v>
          </cell>
          <cell r="E3393">
            <v>7</v>
          </cell>
          <cell r="F3393">
            <v>45798</v>
          </cell>
          <cell r="G3393" t="str">
            <v>（中铁一局四公司康新高速TJ1-1标雅加梗隧道）四川省甘孜州康定市雅加梗路基</v>
          </cell>
          <cell r="H3393" t="str">
            <v>范国义</v>
          </cell>
          <cell r="I3393">
            <v>15897676433</v>
          </cell>
        </row>
        <row r="3394">
          <cell r="A3394" t="str">
            <v>海南海控</v>
          </cell>
          <cell r="B3394" t="str">
            <v>螺纹钢</v>
          </cell>
          <cell r="C3394" t="str">
            <v>HRB400EФ25*9m</v>
          </cell>
          <cell r="D3394" t="str">
            <v>吨</v>
          </cell>
          <cell r="E3394">
            <v>18</v>
          </cell>
          <cell r="F3394">
            <v>45798</v>
          </cell>
          <cell r="G3394" t="str">
            <v>（中铁一局四公司康新高速TJ1-1标雅加梗隧道）四川省甘孜州康定市雅加梗路基</v>
          </cell>
          <cell r="H3394" t="str">
            <v>范国义</v>
          </cell>
          <cell r="I3394">
            <v>15897676433</v>
          </cell>
        </row>
        <row r="3395">
          <cell r="A3395" t="str">
            <v>海南海控</v>
          </cell>
          <cell r="B3395" t="str">
            <v>盘圆</v>
          </cell>
          <cell r="C3395" t="str">
            <v>HPB300Ф8</v>
          </cell>
          <cell r="D3395" t="str">
            <v>吨</v>
          </cell>
          <cell r="E3395">
            <v>2</v>
          </cell>
          <cell r="F3395">
            <v>45798</v>
          </cell>
          <cell r="G3395" t="str">
            <v>（中铁一局四公司康新高速TJ1-1标雅加梗隧道）四川省甘孜州康定市雅加梗路基</v>
          </cell>
          <cell r="H3395" t="str">
            <v>范国义</v>
          </cell>
          <cell r="I3395">
            <v>15897676433</v>
          </cell>
        </row>
        <row r="3396">
          <cell r="A3396" t="str">
            <v>润耀</v>
          </cell>
          <cell r="B3396" t="str">
            <v>盘螺</v>
          </cell>
          <cell r="C3396" t="str">
            <v>HRB400E Φ12</v>
          </cell>
          <cell r="D3396" t="str">
            <v>吨</v>
          </cell>
          <cell r="E3396">
            <v>15</v>
          </cell>
          <cell r="F3396">
            <v>45798</v>
          </cell>
          <cell r="G3396" t="str">
            <v>(中铁科研院宜宾泥溪项目)中铁科研院集团有限公司宜宾市泥溪东互通式立交下穿成贵客专铁路工程项目钢筋加工厂</v>
          </cell>
          <cell r="H3396" t="str">
            <v>蔡鹏/程港</v>
          </cell>
          <cell r="I3396" t="str">
            <v>19130850820/18208257412</v>
          </cell>
        </row>
        <row r="3397">
          <cell r="A3397" t="str">
            <v>润耀</v>
          </cell>
          <cell r="B3397" t="str">
            <v>螺纹钢</v>
          </cell>
          <cell r="C3397" t="str">
            <v>HRB400E Φ25 9m</v>
          </cell>
          <cell r="D3397" t="str">
            <v>吨</v>
          </cell>
          <cell r="E3397">
            <v>12</v>
          </cell>
          <cell r="F3397">
            <v>45798</v>
          </cell>
          <cell r="G3397" t="str">
            <v>(中铁科研院宜宾泥溪项目)中铁科研院集团有限公司宜宾市泥溪东互通式立交下穿成贵客专铁路工程项目钢筋加工厂</v>
          </cell>
          <cell r="H3397" t="str">
            <v>蔡鹏/程港</v>
          </cell>
          <cell r="I3397" t="str">
            <v>19130850820/18208257412</v>
          </cell>
        </row>
        <row r="3398">
          <cell r="A3398" t="str">
            <v>润耀</v>
          </cell>
          <cell r="B3398" t="str">
            <v>螺纹钢</v>
          </cell>
          <cell r="C3398" t="str">
            <v>HRB400E Φ28 9m</v>
          </cell>
          <cell r="D3398" t="str">
            <v>吨</v>
          </cell>
          <cell r="E3398">
            <v>6</v>
          </cell>
          <cell r="F3398">
            <v>45798</v>
          </cell>
          <cell r="G3398" t="str">
            <v>(中铁科研院宜宾泥溪项目)中铁科研院集团有限公司宜宾市泥溪东互通式立交下穿成贵客专铁路工程项目钢筋加工厂</v>
          </cell>
          <cell r="H3398" t="str">
            <v>蔡鹏/程港</v>
          </cell>
          <cell r="I3398" t="str">
            <v>19130850820/18208257412</v>
          </cell>
        </row>
        <row r="3399">
          <cell r="A3399" t="str">
            <v>润耀</v>
          </cell>
          <cell r="B3399" t="str">
            <v>盘螺</v>
          </cell>
          <cell r="C3399" t="str">
            <v>HRB400E Φ8</v>
          </cell>
          <cell r="D3399" t="str">
            <v>吨</v>
          </cell>
          <cell r="E3399">
            <v>15</v>
          </cell>
          <cell r="F3399">
            <v>45798</v>
          </cell>
          <cell r="G3399" t="str">
            <v>（华西简阳西城嘉苑）四川省成都市简阳市简城街道高屋村</v>
          </cell>
          <cell r="H3399" t="str">
            <v>张瀚镭</v>
          </cell>
          <cell r="I3399">
            <v>15884666220</v>
          </cell>
        </row>
        <row r="3400">
          <cell r="A3400" t="str">
            <v>润耀</v>
          </cell>
          <cell r="B3400" t="str">
            <v>盘螺</v>
          </cell>
          <cell r="C3400" t="str">
            <v>HRB400E Φ10</v>
          </cell>
          <cell r="D3400" t="str">
            <v>吨</v>
          </cell>
          <cell r="E3400">
            <v>30</v>
          </cell>
          <cell r="F3400">
            <v>45798</v>
          </cell>
          <cell r="G3400" t="str">
            <v>（华西简阳西城嘉苑）四川省成都市简阳市简城街道高屋村</v>
          </cell>
          <cell r="H3400" t="str">
            <v>张瀚镭</v>
          </cell>
          <cell r="I3400">
            <v>15884666220</v>
          </cell>
        </row>
        <row r="3401">
          <cell r="A3401" t="str">
            <v>润耀</v>
          </cell>
          <cell r="B3401" t="str">
            <v>盘螺</v>
          </cell>
          <cell r="C3401" t="str">
            <v>HRB400E Φ12</v>
          </cell>
          <cell r="D3401" t="str">
            <v>吨</v>
          </cell>
          <cell r="E3401">
            <v>25</v>
          </cell>
          <cell r="F3401">
            <v>45798</v>
          </cell>
          <cell r="G3401" t="str">
            <v>（华西简阳西城嘉苑）四川省成都市简阳市简城街道高屋村</v>
          </cell>
          <cell r="H3401" t="str">
            <v>张瀚镭</v>
          </cell>
          <cell r="I3401">
            <v>15884666220</v>
          </cell>
        </row>
        <row r="3402">
          <cell r="A3402" t="str">
            <v>润耀</v>
          </cell>
          <cell r="B3402" t="str">
            <v>螺纹钢</v>
          </cell>
          <cell r="C3402" t="str">
            <v>HRB400E Φ16 9m</v>
          </cell>
          <cell r="D3402" t="str">
            <v>吨</v>
          </cell>
          <cell r="E3402">
            <v>6</v>
          </cell>
          <cell r="F3402">
            <v>45798</v>
          </cell>
          <cell r="G3402" t="str">
            <v>（华西简阳西城嘉苑）四川省成都市简阳市简城街道高屋村</v>
          </cell>
          <cell r="H3402" t="str">
            <v>张瀚镭</v>
          </cell>
          <cell r="I3402">
            <v>15884666220</v>
          </cell>
        </row>
        <row r="3403">
          <cell r="A3403" t="str">
            <v>润耀</v>
          </cell>
          <cell r="B3403" t="str">
            <v>螺纹钢</v>
          </cell>
          <cell r="C3403" t="str">
            <v>HRB400E Φ20 9m</v>
          </cell>
          <cell r="D3403" t="str">
            <v>吨</v>
          </cell>
          <cell r="E3403">
            <v>24</v>
          </cell>
          <cell r="F3403">
            <v>45798</v>
          </cell>
          <cell r="G3403" t="str">
            <v>（华西简阳西城嘉苑）四川省成都市简阳市简城街道高屋村</v>
          </cell>
          <cell r="H3403" t="str">
            <v>张瀚镭</v>
          </cell>
          <cell r="I3403">
            <v>15884666220</v>
          </cell>
        </row>
        <row r="3404">
          <cell r="A3404" t="str">
            <v>润耀</v>
          </cell>
          <cell r="B3404" t="str">
            <v>螺纹钢</v>
          </cell>
          <cell r="C3404" t="str">
            <v>HRB400E Φ22 9m</v>
          </cell>
          <cell r="D3404" t="str">
            <v>吨</v>
          </cell>
          <cell r="E3404">
            <v>3</v>
          </cell>
          <cell r="F3404">
            <v>45798</v>
          </cell>
          <cell r="G3404" t="str">
            <v>（华西简阳西城嘉苑）四川省成都市简阳市简城街道高屋村</v>
          </cell>
          <cell r="H3404" t="str">
            <v>张瀚镭</v>
          </cell>
          <cell r="I3404">
            <v>15884666220</v>
          </cell>
        </row>
        <row r="3405">
          <cell r="A3405" t="str">
            <v>润耀</v>
          </cell>
          <cell r="B3405" t="str">
            <v>螺纹钢</v>
          </cell>
          <cell r="C3405" t="str">
            <v>HRB400E Φ25 9m</v>
          </cell>
          <cell r="D3405" t="str">
            <v>吨</v>
          </cell>
          <cell r="E3405">
            <v>3</v>
          </cell>
          <cell r="F3405">
            <v>45798</v>
          </cell>
          <cell r="G3405" t="str">
            <v>（华西简阳西城嘉苑）四川省成都市简阳市简城街道高屋村</v>
          </cell>
          <cell r="H3405" t="str">
            <v>张瀚镭</v>
          </cell>
          <cell r="I3405">
            <v>15884666220</v>
          </cell>
        </row>
        <row r="3406">
          <cell r="A3406" t="str">
            <v>湖北商贸</v>
          </cell>
          <cell r="B3406" t="str">
            <v>螺纹钢</v>
          </cell>
          <cell r="C3406" t="str">
            <v>HRB400E Φ14 12m</v>
          </cell>
          <cell r="D3406" t="str">
            <v>吨</v>
          </cell>
          <cell r="E3406">
            <v>35</v>
          </cell>
          <cell r="F3406">
            <v>45798</v>
          </cell>
          <cell r="G3406" t="str">
            <v>（中铁北京局-资乐高速6标）四川省乐山市市中区土主镇资乐高速TJ6标项目试验室</v>
          </cell>
          <cell r="H3406" t="str">
            <v>刘岩</v>
          </cell>
          <cell r="I3406">
            <v>18543566469</v>
          </cell>
        </row>
        <row r="3407">
          <cell r="A3407" t="str">
            <v>湖北商贸</v>
          </cell>
          <cell r="B3407" t="str">
            <v>螺纹钢</v>
          </cell>
          <cell r="C3407" t="str">
            <v>HRB400E Φ32 12m</v>
          </cell>
          <cell r="D3407" t="str">
            <v>吨</v>
          </cell>
          <cell r="E3407">
            <v>105</v>
          </cell>
          <cell r="F3407">
            <v>45798</v>
          </cell>
          <cell r="G3407" t="str">
            <v>（中铁十局-资乐高速4标）四川省眉山市仁寿县彰加镇促进村中铁十局资乐高速1#钢筋场</v>
          </cell>
          <cell r="H3407" t="str">
            <v>杨飞</v>
          </cell>
          <cell r="I3407">
            <v>15667998777</v>
          </cell>
        </row>
        <row r="3408">
          <cell r="A3408" t="str">
            <v>湖北商贸</v>
          </cell>
          <cell r="B3408" t="str">
            <v>螺纹钢</v>
          </cell>
          <cell r="C3408" t="str">
            <v>HRB500E Φ25 12m</v>
          </cell>
          <cell r="D3408" t="str">
            <v>吨</v>
          </cell>
          <cell r="E3408">
            <v>35</v>
          </cell>
          <cell r="F3408">
            <v>45798</v>
          </cell>
          <cell r="G3408" t="str">
            <v>（中铁十局-资乐高速4标）四川省眉山市仁寿县彰加镇促进村中铁十局2#钢筋厂</v>
          </cell>
          <cell r="H3408" t="str">
            <v>杨飞</v>
          </cell>
          <cell r="I3408">
            <v>15667998777</v>
          </cell>
        </row>
        <row r="3409">
          <cell r="A3409" t="str">
            <v>湖北商贸</v>
          </cell>
          <cell r="B3409" t="str">
            <v>螺纹钢</v>
          </cell>
          <cell r="C3409" t="str">
            <v>HRB400E Φ22 12m</v>
          </cell>
          <cell r="D3409" t="str">
            <v>吨</v>
          </cell>
          <cell r="E3409">
            <v>35</v>
          </cell>
          <cell r="F3409">
            <v>45799</v>
          </cell>
          <cell r="G3409" t="str">
            <v>（中铁广州局-资乐高速5标）四川省乐山市井研县希望大道116号</v>
          </cell>
          <cell r="H3409" t="str">
            <v>廖俊杰</v>
          </cell>
          <cell r="I3409">
            <v>15775100965</v>
          </cell>
        </row>
        <row r="3410">
          <cell r="A3410" t="str">
            <v>湖北商贸</v>
          </cell>
          <cell r="B3410" t="str">
            <v>螺纹钢</v>
          </cell>
          <cell r="C3410" t="str">
            <v>HRB400E Φ22 12m</v>
          </cell>
          <cell r="D3410" t="str">
            <v>吨</v>
          </cell>
          <cell r="E3410">
            <v>35</v>
          </cell>
          <cell r="F3410">
            <v>45799</v>
          </cell>
          <cell r="G3410" t="str">
            <v>（中铁广州局-资乐高速5标）四川省乐山市井研县希望大道116号</v>
          </cell>
          <cell r="H3410" t="str">
            <v>廖俊杰</v>
          </cell>
          <cell r="I3410">
            <v>15775100965</v>
          </cell>
        </row>
        <row r="3411">
          <cell r="A3411" t="str">
            <v>湖北商贸</v>
          </cell>
          <cell r="B3411" t="str">
            <v>螺纹钢</v>
          </cell>
          <cell r="C3411" t="str">
            <v>HRB500E Φ25 12m</v>
          </cell>
          <cell r="D3411" t="str">
            <v>吨</v>
          </cell>
          <cell r="E3411">
            <v>35</v>
          </cell>
          <cell r="F3411">
            <v>45799</v>
          </cell>
          <cell r="G3411" t="str">
            <v>（中铁广州局-资乐高速5标）四川省乐山市井研县希望大道116号</v>
          </cell>
          <cell r="H3411" t="str">
            <v>廖俊杰</v>
          </cell>
          <cell r="I3411">
            <v>15775100965</v>
          </cell>
        </row>
        <row r="3412">
          <cell r="A3412" t="str">
            <v>湖北商贸</v>
          </cell>
          <cell r="B3412" t="str">
            <v>螺纹钢</v>
          </cell>
          <cell r="C3412" t="str">
            <v>HRB500E Φ25 12m</v>
          </cell>
          <cell r="D3412" t="str">
            <v>吨</v>
          </cell>
          <cell r="E3412">
            <v>35</v>
          </cell>
          <cell r="F3412">
            <v>45799</v>
          </cell>
          <cell r="G3412" t="str">
            <v>（中铁十局-资乐高速4标）四川省眉山市仁寿县彰加镇促进村中铁十局资乐高速1#钢筋场</v>
          </cell>
          <cell r="H3412" t="str">
            <v>杨飞</v>
          </cell>
          <cell r="I3412">
            <v>15667998777</v>
          </cell>
        </row>
        <row r="3413">
          <cell r="A3413" t="str">
            <v>海南海控</v>
          </cell>
          <cell r="B3413" t="str">
            <v>螺纹钢</v>
          </cell>
          <cell r="C3413" t="str">
            <v>HRB400EФ22*9m</v>
          </cell>
          <cell r="D3413" t="str">
            <v>吨</v>
          </cell>
          <cell r="E3413">
            <v>35</v>
          </cell>
          <cell r="F3413">
            <v>45799</v>
          </cell>
          <cell r="G3413" t="str">
            <v>（中铁一局四公司康新高速TJ1-1标吉拉隧道）四川省甘孜州康定市折多塘村车管所旁</v>
          </cell>
          <cell r="H3413" t="str">
            <v>李彰</v>
          </cell>
          <cell r="I3413">
            <v>18523285235</v>
          </cell>
        </row>
        <row r="3414">
          <cell r="A3414" t="str">
            <v>海南海控</v>
          </cell>
          <cell r="B3414" t="str">
            <v>螺纹钢</v>
          </cell>
          <cell r="C3414" t="str">
            <v>HRB400EФ22*9m</v>
          </cell>
          <cell r="D3414" t="str">
            <v>吨</v>
          </cell>
          <cell r="E3414">
            <v>35</v>
          </cell>
          <cell r="F3414">
            <v>45799</v>
          </cell>
          <cell r="G3414" t="str">
            <v>（中铁一局四公司康新高速TJ1-1标康定隧道）四川省甘孜州康定市榆林街道甘孜州博物馆旁</v>
          </cell>
          <cell r="H3414" t="str">
            <v>陈由斌</v>
          </cell>
          <cell r="I3414">
            <v>15005068786</v>
          </cell>
        </row>
        <row r="3415">
          <cell r="A3415" t="str">
            <v>钢固融</v>
          </cell>
          <cell r="B3415" t="str">
            <v>盘圆</v>
          </cell>
          <cell r="C3415" t="str">
            <v>HPB300Ф10</v>
          </cell>
          <cell r="D3415" t="str">
            <v>吨</v>
          </cell>
          <cell r="E3415">
            <v>6</v>
          </cell>
          <cell r="F3415">
            <v>45800</v>
          </cell>
          <cell r="G3415" t="str">
            <v>（成铁西物-自贡）自贡市大安区和平街道茴香坳</v>
          </cell>
          <cell r="H3415" t="str">
            <v>黄永福</v>
          </cell>
          <cell r="I3415">
            <v>15982823571</v>
          </cell>
        </row>
        <row r="3416">
          <cell r="A3416" t="str">
            <v>钢固融</v>
          </cell>
          <cell r="B3416" t="str">
            <v>盘螺</v>
          </cell>
          <cell r="C3416" t="str">
            <v>HRB400EΦ10</v>
          </cell>
          <cell r="D3416" t="str">
            <v>吨</v>
          </cell>
          <cell r="E3416">
            <v>11</v>
          </cell>
          <cell r="F3416">
            <v>45800</v>
          </cell>
          <cell r="G3416" t="str">
            <v>（成铁西物-自贡）自贡市大安区和平街道茴香坳</v>
          </cell>
          <cell r="H3416" t="str">
            <v>黄永福</v>
          </cell>
          <cell r="I3416" t="str">
            <v>15982823571</v>
          </cell>
        </row>
        <row r="3417">
          <cell r="A3417" t="str">
            <v>钢固融</v>
          </cell>
          <cell r="B3417" t="str">
            <v>螺纹钢</v>
          </cell>
          <cell r="C3417" t="str">
            <v>HRB400EФ16*9m</v>
          </cell>
          <cell r="D3417" t="str">
            <v>吨</v>
          </cell>
          <cell r="E3417">
            <v>18</v>
          </cell>
          <cell r="F3417">
            <v>45800</v>
          </cell>
          <cell r="G3417" t="str">
            <v>（成铁西物-自贡）自贡市大安区和平街道茴香坳</v>
          </cell>
          <cell r="H3417" t="str">
            <v>黄永福</v>
          </cell>
          <cell r="I3417" t="str">
            <v>15982823571</v>
          </cell>
        </row>
        <row r="3418">
          <cell r="A3418" t="str">
            <v>钢固融</v>
          </cell>
          <cell r="B3418" t="str">
            <v>螺纹钢</v>
          </cell>
          <cell r="C3418" t="str">
            <v>HRB400E Φ12 9m</v>
          </cell>
          <cell r="D3418" t="str">
            <v>吨</v>
          </cell>
          <cell r="E3418">
            <v>27</v>
          </cell>
          <cell r="F3418">
            <v>45800</v>
          </cell>
          <cell r="G3418" t="str">
            <v>（五局建筑温江tod项目）罗欣安若维他药业(成都)有限公司南94米温江区海发路附近</v>
          </cell>
          <cell r="H3418" t="str">
            <v>兰</v>
          </cell>
          <cell r="I3418">
            <v>18281603736</v>
          </cell>
        </row>
        <row r="3419">
          <cell r="A3419" t="str">
            <v>钢固融</v>
          </cell>
          <cell r="B3419" t="str">
            <v>盘螺</v>
          </cell>
          <cell r="C3419" t="str">
            <v>HRB400E Φ10</v>
          </cell>
          <cell r="D3419" t="str">
            <v>吨</v>
          </cell>
          <cell r="E3419">
            <v>3</v>
          </cell>
          <cell r="F3419">
            <v>45800</v>
          </cell>
          <cell r="G3419" t="str">
            <v>（五局建筑温江tod项目）罗欣安若维他药业(成都)有限公司南94米温江区海发路附近</v>
          </cell>
          <cell r="H3419" t="str">
            <v>兰</v>
          </cell>
          <cell r="I3419">
            <v>18281603736</v>
          </cell>
        </row>
        <row r="3420">
          <cell r="A3420" t="str">
            <v>钢固融</v>
          </cell>
          <cell r="B3420" t="str">
            <v>螺纹钢</v>
          </cell>
          <cell r="C3420" t="str">
            <v>HRB400E Φ16 9m</v>
          </cell>
          <cell r="D3420" t="str">
            <v>吨</v>
          </cell>
          <cell r="E3420">
            <v>2.5</v>
          </cell>
          <cell r="F3420">
            <v>45800</v>
          </cell>
          <cell r="G3420" t="str">
            <v>（五局建筑温江tod项目）罗欣安若维他药业(成都)有限公司南94米温江区海发路附近</v>
          </cell>
          <cell r="H3420" t="str">
            <v>兰</v>
          </cell>
          <cell r="I3420">
            <v>18281603736</v>
          </cell>
        </row>
        <row r="3421">
          <cell r="A3421" t="str">
            <v>钢固融</v>
          </cell>
          <cell r="B3421" t="str">
            <v>螺纹钢</v>
          </cell>
          <cell r="C3421" t="str">
            <v>HRB400E Φ18 9m</v>
          </cell>
          <cell r="D3421" t="str">
            <v>吨</v>
          </cell>
          <cell r="E3421">
            <v>2.5</v>
          </cell>
          <cell r="F3421">
            <v>45800</v>
          </cell>
          <cell r="G3421" t="str">
            <v>（五局建筑温江tod项目）罗欣安若维他药业(成都)有限公司南94米温江区海发路附近</v>
          </cell>
          <cell r="H3421" t="str">
            <v>兰</v>
          </cell>
          <cell r="I3421">
            <v>18281603736</v>
          </cell>
        </row>
        <row r="3422">
          <cell r="A3422" t="str">
            <v>晋邦</v>
          </cell>
          <cell r="B3422" t="str">
            <v>高线</v>
          </cell>
          <cell r="C3422" t="str">
            <v>HPB300 Φ6</v>
          </cell>
          <cell r="D3422" t="str">
            <v>吨</v>
          </cell>
          <cell r="E3422">
            <v>13</v>
          </cell>
          <cell r="F3422">
            <v>45800</v>
          </cell>
          <cell r="G3422" t="str">
            <v>（商投建工达州中医药科技园-4工区-11号楼）达州市通川区达州中医药职业学院犀牛大道北段</v>
          </cell>
          <cell r="H3422" t="str">
            <v>张扬</v>
          </cell>
          <cell r="I3422">
            <v>18381904567</v>
          </cell>
        </row>
        <row r="3423">
          <cell r="A3423" t="str">
            <v>晋邦</v>
          </cell>
          <cell r="B3423" t="str">
            <v>盘螺</v>
          </cell>
          <cell r="C3423" t="str">
            <v>HRB400E Φ6</v>
          </cell>
          <cell r="D3423" t="str">
            <v>吨</v>
          </cell>
          <cell r="E3423">
            <v>6</v>
          </cell>
          <cell r="F3423">
            <v>45800</v>
          </cell>
          <cell r="G3423" t="str">
            <v>（商投建工达州中医药科技园-4工区-11号楼）达州市通川区达州中医药职业学院犀牛大道北段</v>
          </cell>
          <cell r="H3423" t="str">
            <v>张扬</v>
          </cell>
          <cell r="I3423">
            <v>18381904567</v>
          </cell>
        </row>
        <row r="3424">
          <cell r="A3424" t="str">
            <v>晋邦</v>
          </cell>
          <cell r="B3424" t="str">
            <v>螺纹钢</v>
          </cell>
          <cell r="C3424" t="str">
            <v>HRB400E Φ16 9m</v>
          </cell>
          <cell r="D3424" t="str">
            <v>吨</v>
          </cell>
          <cell r="E3424">
            <v>6</v>
          </cell>
          <cell r="F3424">
            <v>45800</v>
          </cell>
          <cell r="G3424" t="str">
            <v>（商投建工达州中医药科技园-4工区-11号楼）达州市通川区达州中医药职业学院犀牛大道北段</v>
          </cell>
          <cell r="H3424" t="str">
            <v>张扬</v>
          </cell>
          <cell r="I3424">
            <v>18381904567</v>
          </cell>
        </row>
        <row r="3425">
          <cell r="A3425" t="str">
            <v>晋邦</v>
          </cell>
          <cell r="B3425" t="str">
            <v>螺纹钢</v>
          </cell>
          <cell r="C3425" t="str">
            <v>HRB400E Φ25 9m</v>
          </cell>
          <cell r="D3425" t="str">
            <v>吨</v>
          </cell>
          <cell r="E3425">
            <v>9</v>
          </cell>
          <cell r="F3425">
            <v>45800</v>
          </cell>
          <cell r="G3425" t="str">
            <v>（商投建工达州中医药科技园-4工区-11号楼）达州市通川区达州中医药职业学院犀牛大道北段</v>
          </cell>
          <cell r="H3425" t="str">
            <v>张扬</v>
          </cell>
          <cell r="I3425">
            <v>18381904567</v>
          </cell>
        </row>
        <row r="3426">
          <cell r="A3426" t="str">
            <v>晋邦</v>
          </cell>
          <cell r="B3426" t="str">
            <v>螺纹钢</v>
          </cell>
          <cell r="C3426" t="str">
            <v>HRB400E Φ12 9m</v>
          </cell>
          <cell r="D3426" t="str">
            <v>吨</v>
          </cell>
          <cell r="E3426">
            <v>25</v>
          </cell>
          <cell r="F3426">
            <v>45800</v>
          </cell>
          <cell r="G3426" t="str">
            <v>（商投建工达州中医药科技园-2工区-2号桥）达州市通川区达州中医药职业学院犀牛大道北段</v>
          </cell>
          <cell r="H3426" t="str">
            <v>李波</v>
          </cell>
          <cell r="I3426">
            <v>18381899787</v>
          </cell>
        </row>
        <row r="3427">
          <cell r="A3427" t="str">
            <v>晋邦</v>
          </cell>
          <cell r="B3427" t="str">
            <v>螺纹钢</v>
          </cell>
          <cell r="C3427" t="str">
            <v>HRB400E Φ16 9m</v>
          </cell>
          <cell r="D3427" t="str">
            <v>吨</v>
          </cell>
          <cell r="E3427">
            <v>42</v>
          </cell>
          <cell r="F3427">
            <v>45800</v>
          </cell>
          <cell r="G3427" t="str">
            <v>（商投建工达州中医药科技园-2工区-2号桥）达州市通川区达州中医药职业学院犀牛大道北段</v>
          </cell>
          <cell r="H3427" t="str">
            <v>李波</v>
          </cell>
          <cell r="I3427">
            <v>18381899787</v>
          </cell>
        </row>
        <row r="3428">
          <cell r="A3428" t="str">
            <v>晋邦</v>
          </cell>
          <cell r="B3428" t="str">
            <v>螺纹钢</v>
          </cell>
          <cell r="C3428" t="str">
            <v>HRB400E Φ20 9m</v>
          </cell>
          <cell r="D3428" t="str">
            <v>吨</v>
          </cell>
          <cell r="E3428">
            <v>80</v>
          </cell>
          <cell r="F3428">
            <v>45800</v>
          </cell>
          <cell r="G3428" t="str">
            <v>（商投建工达州中医药科技园-2工区-2号桥）达州市通川区达州中医药职业学院犀牛大道北段</v>
          </cell>
          <cell r="H3428" t="str">
            <v>李波</v>
          </cell>
          <cell r="I3428">
            <v>18381899787</v>
          </cell>
        </row>
        <row r="3429">
          <cell r="A3429" t="str">
            <v>晋邦</v>
          </cell>
          <cell r="B3429" t="str">
            <v>螺纹钢</v>
          </cell>
          <cell r="C3429" t="str">
            <v>HRB400E Φ22 9m</v>
          </cell>
          <cell r="D3429" t="str">
            <v>吨</v>
          </cell>
          <cell r="E3429">
            <v>34</v>
          </cell>
          <cell r="F3429">
            <v>45800</v>
          </cell>
          <cell r="G3429" t="str">
            <v>（商投建工达州中医药科技园-2工区-2号桥）达州市通川区达州中医药职业学院犀牛大道北段</v>
          </cell>
          <cell r="H3429" t="str">
            <v>李波</v>
          </cell>
          <cell r="I3429">
            <v>18381899787</v>
          </cell>
        </row>
        <row r="3430">
          <cell r="A3430" t="str">
            <v>晋邦</v>
          </cell>
          <cell r="B3430" t="str">
            <v>螺纹钢</v>
          </cell>
          <cell r="C3430" t="str">
            <v>HRB400E Φ28 9m</v>
          </cell>
          <cell r="D3430" t="str">
            <v>吨</v>
          </cell>
          <cell r="E3430">
            <v>445</v>
          </cell>
          <cell r="F3430">
            <v>45800</v>
          </cell>
          <cell r="G3430" t="str">
            <v>（商投建工达州中医药科技园-2工区-2号桥）达州市通川区达州中医药职业学院犀牛大道北段</v>
          </cell>
          <cell r="H3430" t="str">
            <v>李波</v>
          </cell>
          <cell r="I3430">
            <v>18381899787</v>
          </cell>
        </row>
        <row r="3431">
          <cell r="A3431" t="str">
            <v>晋邦</v>
          </cell>
          <cell r="B3431" t="str">
            <v>盘螺</v>
          </cell>
          <cell r="C3431" t="str">
            <v>HRB400E Φ6</v>
          </cell>
          <cell r="D3431" t="str">
            <v>吨</v>
          </cell>
          <cell r="E3431">
            <v>35</v>
          </cell>
          <cell r="F3431">
            <v>45800</v>
          </cell>
          <cell r="G3431" t="str">
            <v>(五冶钢构医学科学产业园建设项目房建三部-管网总坪)四川省南充市顺庆区搬罾街道学府大道二段</v>
          </cell>
          <cell r="H3431" t="str">
            <v>郑林</v>
          </cell>
          <cell r="I3431">
            <v>18349955455</v>
          </cell>
        </row>
        <row r="3432">
          <cell r="A3432" t="str">
            <v>德胜</v>
          </cell>
          <cell r="B3432" t="str">
            <v>螺纹钢</v>
          </cell>
          <cell r="C3432" t="str">
            <v>HRB400E Φ25 12m</v>
          </cell>
          <cell r="D3432" t="str">
            <v>吨</v>
          </cell>
          <cell r="E3432">
            <v>35.438</v>
          </cell>
          <cell r="F3432">
            <v>45800</v>
          </cell>
          <cell r="G3432" t="str">
            <v>（安久供应链项目）四川省宜宾市翠屏区志诚路</v>
          </cell>
          <cell r="H3432" t="str">
            <v>毛新熠</v>
          </cell>
          <cell r="I3432">
            <v>18208171901</v>
          </cell>
        </row>
        <row r="3433">
          <cell r="A3433" t="str">
            <v>德胜</v>
          </cell>
          <cell r="B3433" t="str">
            <v>螺纹钢</v>
          </cell>
          <cell r="C3433" t="str">
            <v>HRB400E Φ22 12m</v>
          </cell>
          <cell r="D3433" t="str">
            <v>吨</v>
          </cell>
          <cell r="E3433">
            <v>10.872</v>
          </cell>
          <cell r="F3433">
            <v>45800</v>
          </cell>
          <cell r="G3433" t="str">
            <v>（安久供应链项目）四川省宜宾市翠屏区志诚路</v>
          </cell>
          <cell r="H3433" t="str">
            <v>毛新熠</v>
          </cell>
          <cell r="I3433">
            <v>18208171901</v>
          </cell>
        </row>
        <row r="3434">
          <cell r="A3434" t="str">
            <v>德胜</v>
          </cell>
          <cell r="B3434" t="str">
            <v>螺纹钢</v>
          </cell>
          <cell r="C3434" t="str">
            <v>HRB400E Φ25 12m</v>
          </cell>
          <cell r="D3434" t="str">
            <v>吨</v>
          </cell>
          <cell r="E3434">
            <v>24.534</v>
          </cell>
          <cell r="F3434">
            <v>45800</v>
          </cell>
          <cell r="G3434" t="str">
            <v>（安久供应链项目）四川省宜宾市翠屏区志诚路</v>
          </cell>
          <cell r="H3434" t="str">
            <v>毛新熠</v>
          </cell>
          <cell r="I3434">
            <v>18208171901</v>
          </cell>
        </row>
        <row r="3435">
          <cell r="A3435" t="str">
            <v>德胜</v>
          </cell>
          <cell r="B3435" t="str">
            <v>螺纹钢</v>
          </cell>
          <cell r="C3435" t="str">
            <v>HRB400E Φ12 12m</v>
          </cell>
          <cell r="D3435" t="str">
            <v>吨</v>
          </cell>
          <cell r="E3435">
            <v>30.591</v>
          </cell>
          <cell r="F3435">
            <v>45800</v>
          </cell>
          <cell r="G3435" t="str">
            <v>（安久供应链项目）四川省宜宾市翠屏区志诚路</v>
          </cell>
          <cell r="H3435" t="str">
            <v>毛新熠</v>
          </cell>
          <cell r="I3435">
            <v>18208171901</v>
          </cell>
        </row>
        <row r="3436">
          <cell r="A3436" t="str">
            <v>德胜</v>
          </cell>
          <cell r="B3436" t="str">
            <v>螺纹钢</v>
          </cell>
          <cell r="C3436" t="str">
            <v>HRB400E Φ20 12m</v>
          </cell>
          <cell r="D3436" t="str">
            <v>吨</v>
          </cell>
          <cell r="E3436">
            <v>11.028</v>
          </cell>
          <cell r="F3436">
            <v>45800</v>
          </cell>
          <cell r="G3436" t="str">
            <v>（安久供应链项目）四川省宜宾市翠屏区志诚路</v>
          </cell>
          <cell r="H3436" t="str">
            <v>毛新熠</v>
          </cell>
          <cell r="I3436">
            <v>18208171901</v>
          </cell>
        </row>
        <row r="3437">
          <cell r="A3437" t="str">
            <v>德胜</v>
          </cell>
          <cell r="B3437" t="str">
            <v>螺纹钢</v>
          </cell>
          <cell r="C3437" t="str">
            <v>HRB400E Φ22 12m</v>
          </cell>
          <cell r="D3437" t="str">
            <v>吨</v>
          </cell>
          <cell r="E3437">
            <v>5.436</v>
          </cell>
          <cell r="F3437">
            <v>45800</v>
          </cell>
          <cell r="G3437" t="str">
            <v>（安久供应链项目）四川省宜宾市翠屏区志诚路</v>
          </cell>
          <cell r="H3437" t="str">
            <v>毛新熠</v>
          </cell>
          <cell r="I3437">
            <v>18208171901</v>
          </cell>
        </row>
        <row r="3438">
          <cell r="A3438" t="str">
            <v>德胜</v>
          </cell>
          <cell r="B3438" t="str">
            <v>螺纹钢</v>
          </cell>
          <cell r="C3438" t="str">
            <v>HRB400E Φ25 12m</v>
          </cell>
          <cell r="D3438" t="str">
            <v>吨</v>
          </cell>
          <cell r="E3438">
            <v>24.534</v>
          </cell>
          <cell r="F3438">
            <v>45800</v>
          </cell>
          <cell r="G3438" t="str">
            <v>（安久供应链项目）四川省宜宾市翠屏区志诚路</v>
          </cell>
          <cell r="H3438" t="str">
            <v>毛新熠</v>
          </cell>
          <cell r="I3438">
            <v>18208171901</v>
          </cell>
        </row>
        <row r="3439">
          <cell r="A3439" t="str">
            <v>晋邦</v>
          </cell>
          <cell r="B3439" t="str">
            <v>盘圆</v>
          </cell>
          <cell r="C3439" t="str">
            <v>HPB300 6</v>
          </cell>
          <cell r="D3439" t="str">
            <v>吨</v>
          </cell>
          <cell r="E3439">
            <v>2</v>
          </cell>
          <cell r="F3439">
            <v>45800</v>
          </cell>
          <cell r="G3439" t="str">
            <v>(武汉电气化局成达万高铁强电项目-达州主城区)四川省达州市达川区斌郎街道四川省达州市达川区洞洞湾256米</v>
          </cell>
          <cell r="H3439" t="str">
            <v>余凡</v>
          </cell>
          <cell r="I3439">
            <v>18228076992</v>
          </cell>
        </row>
        <row r="3440">
          <cell r="A3440" t="str">
            <v>晋邦</v>
          </cell>
          <cell r="B3440" t="str">
            <v>盘螺</v>
          </cell>
          <cell r="C3440" t="str">
            <v>HRB400E Φ8</v>
          </cell>
          <cell r="D3440" t="str">
            <v>吨</v>
          </cell>
          <cell r="E3440">
            <v>4</v>
          </cell>
          <cell r="F3440">
            <v>45800</v>
          </cell>
          <cell r="G3440" t="str">
            <v>(武汉电气化局成达万高铁强电项目-达州主城区)四川省达州市达川区斌郎街道四川省达州市达川区洞洞湾256米</v>
          </cell>
          <cell r="H3440" t="str">
            <v>余凡</v>
          </cell>
          <cell r="I3440">
            <v>18228076992</v>
          </cell>
        </row>
        <row r="3441">
          <cell r="A3441" t="str">
            <v>晋邦</v>
          </cell>
          <cell r="B3441" t="str">
            <v>盘螺</v>
          </cell>
          <cell r="C3441" t="str">
            <v>HRB400E Φ10</v>
          </cell>
          <cell r="D3441" t="str">
            <v>吨</v>
          </cell>
          <cell r="E3441">
            <v>2</v>
          </cell>
          <cell r="F3441">
            <v>45800</v>
          </cell>
          <cell r="G3441" t="str">
            <v>(武汉电气化局成达万高铁强电项目-达州主城区)四川省达州市达川区斌郎街道四川省达州市达川区洞洞湾256米</v>
          </cell>
          <cell r="H3441" t="str">
            <v>余凡</v>
          </cell>
          <cell r="I3441">
            <v>18228076992</v>
          </cell>
        </row>
        <row r="3442">
          <cell r="A3442" t="str">
            <v>晋邦</v>
          </cell>
          <cell r="B3442" t="str">
            <v>螺纹钢</v>
          </cell>
          <cell r="C3442" t="str">
            <v>HRB400E Φ12</v>
          </cell>
          <cell r="D3442" t="str">
            <v>吨</v>
          </cell>
          <cell r="E3442">
            <v>2.8</v>
          </cell>
          <cell r="F3442">
            <v>45800</v>
          </cell>
          <cell r="G3442" t="str">
            <v>(武汉电气化局成达万高铁强电项目-达州主城区)四川省达州市达川区斌郎街道四川省达州市达川区洞洞湾256米</v>
          </cell>
          <cell r="H3442" t="str">
            <v>余凡</v>
          </cell>
          <cell r="I3442">
            <v>18228076992</v>
          </cell>
        </row>
        <row r="3443">
          <cell r="A3443" t="str">
            <v>晋邦</v>
          </cell>
          <cell r="B3443" t="str">
            <v>螺纹钢</v>
          </cell>
          <cell r="C3443" t="str">
            <v>HRB400E 14*9m</v>
          </cell>
          <cell r="D3443" t="str">
            <v>吨</v>
          </cell>
          <cell r="E3443">
            <v>5.6</v>
          </cell>
          <cell r="F3443">
            <v>45800</v>
          </cell>
          <cell r="G3443" t="str">
            <v>(武汉电气化局成达万高铁强电项目-达州主城区)四川省达州市达川区斌郎街道四川省达州市达川区洞洞湾256米</v>
          </cell>
          <cell r="H3443" t="str">
            <v>余凡</v>
          </cell>
          <cell r="I3443">
            <v>18228076992</v>
          </cell>
        </row>
        <row r="3444">
          <cell r="A3444" t="str">
            <v>晋邦</v>
          </cell>
          <cell r="B3444" t="str">
            <v>螺纹钢</v>
          </cell>
          <cell r="C3444" t="str">
            <v>HRB400E 16*9m</v>
          </cell>
          <cell r="D3444" t="str">
            <v>吨</v>
          </cell>
          <cell r="E3444">
            <v>8.1</v>
          </cell>
          <cell r="F3444">
            <v>45800</v>
          </cell>
          <cell r="G3444" t="str">
            <v>(武汉电气化局成达万高铁强电项目-达州主城区)四川省达州市达川区斌郎街道四川省达州市达川区洞洞湾256米</v>
          </cell>
          <cell r="H3444" t="str">
            <v>余凡</v>
          </cell>
          <cell r="I3444">
            <v>18228076992</v>
          </cell>
        </row>
        <row r="3445">
          <cell r="A3445" t="str">
            <v>晋邦</v>
          </cell>
          <cell r="B3445" t="str">
            <v>螺纹钢</v>
          </cell>
          <cell r="C3445" t="str">
            <v>HRB400E 18*9m</v>
          </cell>
          <cell r="D3445" t="str">
            <v>吨</v>
          </cell>
          <cell r="E3445">
            <v>5.6</v>
          </cell>
          <cell r="F3445">
            <v>45800</v>
          </cell>
          <cell r="G3445" t="str">
            <v>(武汉电气化局成达万高铁强电项目-达州主城区)四川省达州市达川区斌郎街道四川省达州市达川区洞洞湾256米</v>
          </cell>
          <cell r="H3445" t="str">
            <v>余凡</v>
          </cell>
          <cell r="I3445">
            <v>18228076992</v>
          </cell>
        </row>
        <row r="3446">
          <cell r="A3446" t="str">
            <v>晋邦</v>
          </cell>
          <cell r="B3446" t="str">
            <v>螺纹钢</v>
          </cell>
          <cell r="C3446" t="str">
            <v>HRB400E 20*9m</v>
          </cell>
          <cell r="D3446" t="str">
            <v>吨</v>
          </cell>
          <cell r="E3446">
            <v>2.8</v>
          </cell>
          <cell r="F3446">
            <v>45800</v>
          </cell>
          <cell r="G3446" t="str">
            <v>(武汉电气化局成达万高铁强电项目-达州主城区)四川省达州市达川区斌郎街道四川省达州市达川区洞洞湾256米</v>
          </cell>
          <cell r="H3446" t="str">
            <v>余凡</v>
          </cell>
          <cell r="I3446">
            <v>18228076992</v>
          </cell>
        </row>
        <row r="3447">
          <cell r="A3447" t="str">
            <v>晋邦</v>
          </cell>
          <cell r="B3447" t="str">
            <v>螺纹钢</v>
          </cell>
          <cell r="C3447" t="str">
            <v>HRB400E 22*9m</v>
          </cell>
          <cell r="D3447" t="str">
            <v>吨</v>
          </cell>
          <cell r="E3447">
            <v>2.8</v>
          </cell>
          <cell r="F3447">
            <v>45800</v>
          </cell>
          <cell r="G3447" t="str">
            <v>(武汉电气化局成达万高铁强电项目-达州主城区)四川省达州市达川区斌郎街道四川省达州市达川区洞洞湾256米</v>
          </cell>
          <cell r="H3447" t="str">
            <v>余凡</v>
          </cell>
          <cell r="I3447">
            <v>18228076992</v>
          </cell>
        </row>
        <row r="3448">
          <cell r="A3448" t="str">
            <v>晋邦</v>
          </cell>
          <cell r="B3448" t="str">
            <v>螺纹钢</v>
          </cell>
          <cell r="C3448" t="str">
            <v>HRB400E 25*9m</v>
          </cell>
          <cell r="D3448" t="str">
            <v>吨</v>
          </cell>
          <cell r="E3448">
            <v>2.8</v>
          </cell>
          <cell r="F3448">
            <v>45800</v>
          </cell>
          <cell r="G3448" t="str">
            <v>(武汉电气化局成达万高铁强电项目-达州主城区)四川省达州市达川区斌郎街道四川省达州市达川区洞洞湾256米</v>
          </cell>
          <cell r="H3448" t="str">
            <v>余凡</v>
          </cell>
          <cell r="I3448">
            <v>18228076992</v>
          </cell>
        </row>
        <row r="3449">
          <cell r="A3449" t="str">
            <v>润耀</v>
          </cell>
          <cell r="B3449" t="str">
            <v>盘螺</v>
          </cell>
          <cell r="C3449" t="str">
            <v>HRB400E Φ8</v>
          </cell>
          <cell r="D3449" t="str">
            <v>吨</v>
          </cell>
          <cell r="E3449">
            <v>12</v>
          </cell>
          <cell r="F3449">
            <v>45800</v>
          </cell>
          <cell r="G3449" t="str">
            <v>（中核华兴-峨眉山项目）四川省乐山市峨眉山市双福镇梓橦庙红华五期中核华兴工地</v>
          </cell>
          <cell r="H3449" t="str">
            <v>李汉军</v>
          </cell>
          <cell r="I3449" t="str">
            <v>18691249091</v>
          </cell>
        </row>
        <row r="3450">
          <cell r="A3450" t="str">
            <v>润耀</v>
          </cell>
          <cell r="B3450" t="str">
            <v>盘螺</v>
          </cell>
          <cell r="C3450" t="str">
            <v>HRB400E Φ10</v>
          </cell>
          <cell r="D3450" t="str">
            <v>吨</v>
          </cell>
          <cell r="E3450">
            <v>22</v>
          </cell>
          <cell r="F3450">
            <v>45800</v>
          </cell>
          <cell r="G3450" t="str">
            <v>（中核华兴-峨眉山项目）四川省乐山市峨眉山市双福镇梓橦庙红华五期中核华兴工地</v>
          </cell>
          <cell r="H3450" t="str">
            <v>李汉军</v>
          </cell>
          <cell r="I3450" t="str">
            <v>18691249091</v>
          </cell>
        </row>
        <row r="3451">
          <cell r="A3451" t="str">
            <v>钢固融</v>
          </cell>
          <cell r="B3451" t="str">
            <v>盘螺</v>
          </cell>
          <cell r="C3451" t="str">
            <v>HRB400EФ12</v>
          </cell>
          <cell r="D3451" t="str">
            <v>吨</v>
          </cell>
          <cell r="E3451">
            <v>14</v>
          </cell>
          <cell r="F3451">
            <v>45801</v>
          </cell>
          <cell r="G3451" t="str">
            <v>（成铁西物-地铁5号线项目）成都市武侯区天府一街与昆华路交叉口（提前联系项目准备吊车）</v>
          </cell>
          <cell r="H3451" t="str">
            <v>黄永福</v>
          </cell>
          <cell r="I3451">
            <v>15982823571</v>
          </cell>
        </row>
        <row r="3452">
          <cell r="A3452" t="str">
            <v>钢固融</v>
          </cell>
          <cell r="B3452" t="str">
            <v>螺纹钢</v>
          </cell>
          <cell r="C3452" t="str">
            <v>HRB400EФ28*9m</v>
          </cell>
          <cell r="D3452" t="str">
            <v>吨</v>
          </cell>
          <cell r="E3452">
            <v>20</v>
          </cell>
          <cell r="F3452">
            <v>45801</v>
          </cell>
          <cell r="G3452" t="str">
            <v>（成铁西物-地铁5号线项目）成都市武侯区天府一街与昆华路交叉口（提前联系项目准备吊车）</v>
          </cell>
          <cell r="H3452" t="str">
            <v>黄永福</v>
          </cell>
          <cell r="I3452" t="str">
            <v>15982823571</v>
          </cell>
        </row>
        <row r="3453">
          <cell r="A3453" t="str">
            <v>润耀</v>
          </cell>
          <cell r="B3453" t="str">
            <v>高线</v>
          </cell>
          <cell r="C3453" t="str">
            <v>HPB300 Φ12</v>
          </cell>
          <cell r="D3453" t="str">
            <v>吨</v>
          </cell>
          <cell r="E3453">
            <v>35</v>
          </cell>
          <cell r="F3453">
            <v>45801</v>
          </cell>
          <cell r="G3453" t="str">
            <v>（自永1标八局二分公司钢筋棚）四川省自贡市大安区牛佛镇</v>
          </cell>
          <cell r="H3453" t="str">
            <v>王君杰</v>
          </cell>
          <cell r="I3453">
            <v>18919619850</v>
          </cell>
        </row>
        <row r="3454">
          <cell r="A3454" t="str">
            <v>润耀</v>
          </cell>
          <cell r="B3454" t="str">
            <v>螺纹钢</v>
          </cell>
          <cell r="C3454" t="str">
            <v>HRB400E Φ28×9米</v>
          </cell>
          <cell r="D3454" t="str">
            <v>吨</v>
          </cell>
          <cell r="E3454">
            <v>105</v>
          </cell>
          <cell r="F3454">
            <v>45801</v>
          </cell>
          <cell r="G3454" t="str">
            <v>（自永1标八局二分公司钢筋棚）四川省自贡市大安区牛佛镇</v>
          </cell>
          <cell r="H3454" t="str">
            <v>王君杰</v>
          </cell>
          <cell r="I3454">
            <v>18919619850</v>
          </cell>
        </row>
        <row r="3455">
          <cell r="A3455" t="str">
            <v>德胜</v>
          </cell>
          <cell r="B3455" t="str">
            <v>螺纹钢</v>
          </cell>
          <cell r="C3455" t="str">
            <v>HRB500E Φ32×9米</v>
          </cell>
          <cell r="D3455" t="str">
            <v>吨</v>
          </cell>
          <cell r="E3455">
            <v>70</v>
          </cell>
          <cell r="F3455">
            <v>45801</v>
          </cell>
          <cell r="G3455" t="str">
            <v>（自永1标八局二分公司钢筋棚）四川省自贡市大安区牛佛镇</v>
          </cell>
          <cell r="H3455" t="str">
            <v>王君杰</v>
          </cell>
          <cell r="I3455">
            <v>18919619850</v>
          </cell>
        </row>
        <row r="3456">
          <cell r="A3456" t="str">
            <v>德胜</v>
          </cell>
          <cell r="B3456" t="str">
            <v>螺纹钢</v>
          </cell>
          <cell r="C3456" t="str">
            <v>HRB500E Φ28×9米</v>
          </cell>
          <cell r="D3456" t="str">
            <v>吨</v>
          </cell>
          <cell r="E3456">
            <v>35</v>
          </cell>
          <cell r="F3456">
            <v>45801</v>
          </cell>
          <cell r="G3456" t="str">
            <v>（自永1标八局二分公司钢筋棚）四川省自贡市大安区牛佛镇</v>
          </cell>
          <cell r="H3456" t="str">
            <v>王君杰</v>
          </cell>
          <cell r="I3456">
            <v>18919619850</v>
          </cell>
        </row>
        <row r="3457">
          <cell r="A3457" t="str">
            <v>德胜恒嘉</v>
          </cell>
          <cell r="B3457" t="str">
            <v>螺纹钢</v>
          </cell>
          <cell r="C3457" t="str">
            <v>HRB400E Φ32 12m</v>
          </cell>
          <cell r="D3457" t="str">
            <v>吨</v>
          </cell>
          <cell r="E3457">
            <v>35</v>
          </cell>
          <cell r="F3457">
            <v>45801</v>
          </cell>
          <cell r="G3457" t="str">
            <v>（中铁北京局-资乐高速6标）四川省乐山市市中区土主镇资乐高速TJ6标项目试验室</v>
          </cell>
          <cell r="H3457" t="str">
            <v>刘岩</v>
          </cell>
          <cell r="I3457">
            <v>18543566469</v>
          </cell>
        </row>
        <row r="3458">
          <cell r="A3458" t="str">
            <v>德胜</v>
          </cell>
          <cell r="B3458" t="str">
            <v>螺纹钢</v>
          </cell>
          <cell r="C3458" t="str">
            <v>HRB400E Φ18 12m</v>
          </cell>
          <cell r="D3458" t="str">
            <v>吨</v>
          </cell>
          <cell r="E3458">
            <v>20</v>
          </cell>
          <cell r="F3458">
            <v>45801</v>
          </cell>
          <cell r="G3458" t="str">
            <v>(宜宾兴港三江新区长江工业园建设项目-M2-2#厂房)宜宾市翠屏区宜宾汽车零部件配套产业基地(纬五路南)</v>
          </cell>
          <cell r="H3458" t="str">
            <v>王涛</v>
          </cell>
          <cell r="I3458">
            <v>18381110677</v>
          </cell>
        </row>
        <row r="3459">
          <cell r="A3459" t="str">
            <v>德胜</v>
          </cell>
          <cell r="B3459" t="str">
            <v>螺纹钢</v>
          </cell>
          <cell r="C3459" t="str">
            <v>HRB400E Φ22 9m</v>
          </cell>
          <cell r="D3459" t="str">
            <v>吨</v>
          </cell>
          <cell r="E3459">
            <v>15</v>
          </cell>
          <cell r="F3459">
            <v>45801</v>
          </cell>
          <cell r="G3459" t="str">
            <v>(宜宾兴港三江新区长江工业园建设项目-M2-5#厂房)宜宾市翠屏区宜宾汽车零部件配套产业基地(纬五路南)</v>
          </cell>
          <cell r="H3459" t="str">
            <v>王涛</v>
          </cell>
          <cell r="I3459">
            <v>18381110677</v>
          </cell>
        </row>
        <row r="3460">
          <cell r="A3460" t="str">
            <v>钢固融</v>
          </cell>
          <cell r="B3460" t="str">
            <v>盘螺</v>
          </cell>
          <cell r="C3460" t="str">
            <v>HRB400E Φ8</v>
          </cell>
          <cell r="D3460" t="str">
            <v>吨</v>
          </cell>
          <cell r="E3460">
            <v>12</v>
          </cell>
          <cell r="F3460">
            <v>45801</v>
          </cell>
          <cell r="G3460" t="str">
            <v>（五局新津tod项目）成都市新津区旭辉天府未来城南(华金路南)</v>
          </cell>
          <cell r="H3460" t="str">
            <v>戴军</v>
          </cell>
          <cell r="I3460">
            <v>15984585768</v>
          </cell>
        </row>
        <row r="3461">
          <cell r="A3461" t="str">
            <v>钢固融</v>
          </cell>
          <cell r="B3461" t="str">
            <v>盘螺</v>
          </cell>
          <cell r="C3461" t="str">
            <v>HRB400E Φ10</v>
          </cell>
          <cell r="D3461" t="str">
            <v>吨</v>
          </cell>
          <cell r="E3461">
            <v>26</v>
          </cell>
          <cell r="F3461">
            <v>45801</v>
          </cell>
          <cell r="G3461" t="str">
            <v>（五局新津tod项目）成都市新津区旭辉天府未来城南(华金路南)</v>
          </cell>
          <cell r="H3461" t="str">
            <v>戴军</v>
          </cell>
          <cell r="I3461">
            <v>15984585768</v>
          </cell>
        </row>
        <row r="3462">
          <cell r="A3462" t="str">
            <v>钢固融</v>
          </cell>
          <cell r="B3462" t="str">
            <v>螺纹钢</v>
          </cell>
          <cell r="C3462" t="str">
            <v>HRB400E Φ12 9m</v>
          </cell>
          <cell r="D3462" t="str">
            <v>吨</v>
          </cell>
          <cell r="E3462">
            <v>6</v>
          </cell>
          <cell r="F3462">
            <v>45801</v>
          </cell>
          <cell r="G3462" t="str">
            <v>（五局新津tod项目）成都市新津区旭辉天府未来城南(华金路南)</v>
          </cell>
          <cell r="H3462" t="str">
            <v>戴军</v>
          </cell>
          <cell r="I3462">
            <v>15984585768</v>
          </cell>
        </row>
        <row r="3463">
          <cell r="A3463" t="str">
            <v>钢固融</v>
          </cell>
          <cell r="B3463" t="str">
            <v>螺纹钢</v>
          </cell>
          <cell r="C3463" t="str">
            <v>HRB400E Φ14 9m</v>
          </cell>
          <cell r="D3463" t="str">
            <v>吨</v>
          </cell>
          <cell r="E3463">
            <v>15</v>
          </cell>
          <cell r="F3463">
            <v>45801</v>
          </cell>
          <cell r="G3463" t="str">
            <v>（五局新津tod项目）成都市新津区旭辉天府未来城南(华金路南)</v>
          </cell>
          <cell r="H3463" t="str">
            <v>戴军</v>
          </cell>
          <cell r="I3463">
            <v>15984585768</v>
          </cell>
        </row>
        <row r="3464">
          <cell r="A3464" t="str">
            <v>钢固融</v>
          </cell>
          <cell r="B3464" t="str">
            <v>螺纹钢</v>
          </cell>
          <cell r="C3464" t="str">
            <v>HRB400E Φ16 9m</v>
          </cell>
          <cell r="D3464" t="str">
            <v>吨</v>
          </cell>
          <cell r="E3464">
            <v>10</v>
          </cell>
          <cell r="F3464">
            <v>45801</v>
          </cell>
          <cell r="G3464" t="str">
            <v>（五局新津tod项目）成都市新津区旭辉天府未来城南(华金路南)</v>
          </cell>
          <cell r="H3464" t="str">
            <v>戴军</v>
          </cell>
          <cell r="I3464">
            <v>15984585768</v>
          </cell>
        </row>
        <row r="3465">
          <cell r="A3465" t="str">
            <v>山东高速</v>
          </cell>
          <cell r="B3465" t="str">
            <v>螺纹钢</v>
          </cell>
          <cell r="C3465" t="str">
            <v>HRB400E Φ25 9m</v>
          </cell>
          <cell r="D3465" t="str">
            <v>吨</v>
          </cell>
          <cell r="E3465">
            <v>35</v>
          </cell>
          <cell r="F3465">
            <v>45801</v>
          </cell>
          <cell r="G3465" t="str">
            <v>（中铁广州局-成渝扩容2标）四川省资阳市雁江区堪嘉镇陈家湾刘家湾大桥桥头</v>
          </cell>
          <cell r="H3465" t="str">
            <v>刘沛琦</v>
          </cell>
          <cell r="I3465">
            <v>18011784798</v>
          </cell>
        </row>
        <row r="3466">
          <cell r="A3466" t="str">
            <v>山东高速</v>
          </cell>
          <cell r="B3466" t="str">
            <v>螺纹钢</v>
          </cell>
          <cell r="C3466" t="str">
            <v>HRB400E Φ25 12m</v>
          </cell>
          <cell r="D3466" t="str">
            <v>吨</v>
          </cell>
          <cell r="E3466">
            <v>70</v>
          </cell>
          <cell r="F3466">
            <v>45801</v>
          </cell>
          <cell r="G3466" t="str">
            <v>（中铁广州局-成渝扩容2标）四川省资阳市雁江区堪嘉镇陈家湾刘家湾大桥桥头</v>
          </cell>
          <cell r="H3466" t="str">
            <v>刘沛琦</v>
          </cell>
          <cell r="I3466">
            <v>18011784798</v>
          </cell>
        </row>
        <row r="3467">
          <cell r="A3467" t="str">
            <v>山东高速</v>
          </cell>
          <cell r="B3467" t="str">
            <v>螺纹钢</v>
          </cell>
          <cell r="C3467" t="str">
            <v>HRB400E Φ32 9m</v>
          </cell>
          <cell r="D3467" t="str">
            <v>吨</v>
          </cell>
          <cell r="E3467">
            <v>105</v>
          </cell>
          <cell r="F3467">
            <v>45801</v>
          </cell>
          <cell r="G3467" t="str">
            <v>（中铁广州局-成渝扩容2标）四川省资阳市雁江区堪嘉镇陈家湾刘家湾大桥桥头</v>
          </cell>
          <cell r="H3467" t="str">
            <v>刘沛琦</v>
          </cell>
          <cell r="I3467">
            <v>18011784798</v>
          </cell>
        </row>
        <row r="3468">
          <cell r="A3468" t="str">
            <v>山东高速</v>
          </cell>
          <cell r="B3468" t="str">
            <v>螺纹钢</v>
          </cell>
          <cell r="C3468" t="str">
            <v>HRB400E Φ32 12m</v>
          </cell>
          <cell r="D3468" t="str">
            <v>吨</v>
          </cell>
          <cell r="E3468">
            <v>210</v>
          </cell>
          <cell r="F3468">
            <v>45801</v>
          </cell>
          <cell r="G3468" t="str">
            <v>（中铁广州局-成渝扩容2标）四川省资阳市雁江区堪嘉镇陈家湾刘家湾大桥桥头</v>
          </cell>
          <cell r="H3468" t="str">
            <v>刘沛琦</v>
          </cell>
          <cell r="I3468">
            <v>18011784798</v>
          </cell>
        </row>
        <row r="3469">
          <cell r="A3469" t="str">
            <v>德胜</v>
          </cell>
          <cell r="B3469" t="str">
            <v>螺纹钢</v>
          </cell>
          <cell r="C3469" t="str">
            <v>HRB400EФ14*9m</v>
          </cell>
          <cell r="D3469" t="str">
            <v>吨</v>
          </cell>
          <cell r="E3469">
            <v>5</v>
          </cell>
          <cell r="F3469">
            <v>45801</v>
          </cell>
          <cell r="G3469" t="str">
            <v>（中核中原-温江北林医养综合体项目）四川省成都市温江区万春大道第三人民医院东</v>
          </cell>
          <cell r="H3469" t="str">
            <v>蔡杰</v>
          </cell>
          <cell r="I3469">
            <v>18875129329</v>
          </cell>
        </row>
        <row r="3470">
          <cell r="A3470" t="str">
            <v>德胜</v>
          </cell>
          <cell r="B3470" t="str">
            <v>螺纹钢</v>
          </cell>
          <cell r="C3470" t="str">
            <v>HRB400EФ16*12m</v>
          </cell>
          <cell r="D3470" t="str">
            <v>吨</v>
          </cell>
          <cell r="E3470">
            <v>10</v>
          </cell>
          <cell r="F3470">
            <v>45801</v>
          </cell>
          <cell r="G3470" t="str">
            <v>（中核中原-温江北林医养综合体项目）四川省成都市温江区万春大道第三人民医院东</v>
          </cell>
          <cell r="H3470" t="str">
            <v>蔡杰</v>
          </cell>
          <cell r="I3470">
            <v>18875129329</v>
          </cell>
        </row>
        <row r="3471">
          <cell r="A3471" t="str">
            <v>德胜</v>
          </cell>
          <cell r="B3471" t="str">
            <v>螺纹钢</v>
          </cell>
          <cell r="C3471" t="str">
            <v>HRB400EФ18*9m</v>
          </cell>
          <cell r="D3471" t="str">
            <v>吨</v>
          </cell>
          <cell r="E3471">
            <v>10</v>
          </cell>
          <cell r="F3471">
            <v>45801</v>
          </cell>
          <cell r="G3471" t="str">
            <v>（中核中原-温江北林医养综合体项目）四川省成都市温江区万春大道第三人民医院东</v>
          </cell>
          <cell r="H3471" t="str">
            <v>蔡杰</v>
          </cell>
          <cell r="I3471">
            <v>18875129329</v>
          </cell>
        </row>
        <row r="3472">
          <cell r="A3472" t="str">
            <v>德胜</v>
          </cell>
          <cell r="B3472" t="str">
            <v>螺纹钢</v>
          </cell>
          <cell r="C3472" t="str">
            <v>HRB400EФ18*12m</v>
          </cell>
          <cell r="D3472" t="str">
            <v>吨</v>
          </cell>
          <cell r="E3472">
            <v>10</v>
          </cell>
          <cell r="F3472">
            <v>45801</v>
          </cell>
          <cell r="G3472" t="str">
            <v>（中核中原-温江北林医养综合体项目）四川省成都市温江区万春大道第三人民医院东</v>
          </cell>
          <cell r="H3472" t="str">
            <v>蔡杰</v>
          </cell>
          <cell r="I3472">
            <v>18875129329</v>
          </cell>
        </row>
        <row r="3473">
          <cell r="A3473" t="str">
            <v>德胜</v>
          </cell>
          <cell r="B3473" t="str">
            <v>螺纹钢</v>
          </cell>
          <cell r="C3473" t="str">
            <v>HRB400EФ20*9mm</v>
          </cell>
          <cell r="D3473" t="str">
            <v>吨</v>
          </cell>
          <cell r="E3473">
            <v>6</v>
          </cell>
          <cell r="F3473">
            <v>45801</v>
          </cell>
          <cell r="G3473" t="str">
            <v>（中核中原-温江北林医养综合体项目）四川省成都市温江区万春大道第三人民医院东</v>
          </cell>
          <cell r="H3473" t="str">
            <v>蔡杰</v>
          </cell>
          <cell r="I3473">
            <v>18875129329</v>
          </cell>
        </row>
        <row r="3474">
          <cell r="A3474" t="str">
            <v>德胜</v>
          </cell>
          <cell r="B3474" t="str">
            <v>螺纹钢</v>
          </cell>
          <cell r="C3474" t="str">
            <v>HRB400EФ20*12mm</v>
          </cell>
          <cell r="D3474" t="str">
            <v>吨</v>
          </cell>
          <cell r="E3474">
            <v>6</v>
          </cell>
          <cell r="F3474">
            <v>45801</v>
          </cell>
          <cell r="G3474" t="str">
            <v>（中核中原-温江北林医养综合体项目）四川省成都市温江区万春大道第三人民医院东</v>
          </cell>
          <cell r="H3474" t="str">
            <v>蔡杰</v>
          </cell>
          <cell r="I3474">
            <v>18875129329</v>
          </cell>
        </row>
        <row r="3475">
          <cell r="A3475" t="str">
            <v>德胜</v>
          </cell>
          <cell r="B3475" t="str">
            <v>螺纹钢</v>
          </cell>
          <cell r="C3475" t="str">
            <v>HRB400EФ22*9mm</v>
          </cell>
          <cell r="D3475" t="str">
            <v>吨</v>
          </cell>
          <cell r="E3475">
            <v>10</v>
          </cell>
          <cell r="F3475">
            <v>45801</v>
          </cell>
          <cell r="G3475" t="str">
            <v>（中核中原-温江北林医养综合体项目）四川省成都市温江区万春大道第三人民医院东</v>
          </cell>
          <cell r="H3475" t="str">
            <v>蔡杰</v>
          </cell>
          <cell r="I3475">
            <v>18875129329</v>
          </cell>
        </row>
        <row r="3476">
          <cell r="A3476" t="str">
            <v>德胜</v>
          </cell>
          <cell r="B3476" t="str">
            <v>螺纹钢</v>
          </cell>
          <cell r="C3476" t="str">
            <v>HRB400EФ22*12mm</v>
          </cell>
          <cell r="D3476" t="str">
            <v>吨</v>
          </cell>
          <cell r="E3476">
            <v>10</v>
          </cell>
          <cell r="F3476">
            <v>45801</v>
          </cell>
          <cell r="G3476" t="str">
            <v>（中核中原-温江北林医养综合体项目）四川省成都市温江区万春大道第三人民医院东</v>
          </cell>
          <cell r="H3476" t="str">
            <v>蔡杰</v>
          </cell>
          <cell r="I3476">
            <v>18875129329</v>
          </cell>
        </row>
        <row r="3477">
          <cell r="A3477" t="str">
            <v>德胜</v>
          </cell>
          <cell r="B3477" t="str">
            <v>螺纹钢</v>
          </cell>
          <cell r="C3477" t="str">
            <v>HRB400EФ25*12mm</v>
          </cell>
          <cell r="D3477" t="str">
            <v>吨</v>
          </cell>
          <cell r="E3477">
            <v>6</v>
          </cell>
          <cell r="F3477">
            <v>45801</v>
          </cell>
          <cell r="G3477" t="str">
            <v>（中核中原-温江北林医养综合体项目）四川省成都市温江区万春大道第三人民医院东</v>
          </cell>
          <cell r="H3477" t="str">
            <v>蔡杰</v>
          </cell>
          <cell r="I3477">
            <v>18875129329</v>
          </cell>
        </row>
        <row r="3478">
          <cell r="A3478" t="str">
            <v>德胜</v>
          </cell>
          <cell r="B3478" t="str">
            <v>螺纹钢</v>
          </cell>
          <cell r="C3478" t="str">
            <v>HRB500EФ20*9mm</v>
          </cell>
          <cell r="D3478" t="str">
            <v>吨</v>
          </cell>
          <cell r="E3478">
            <v>32</v>
          </cell>
          <cell r="F3478">
            <v>45801</v>
          </cell>
          <cell r="G3478" t="str">
            <v>（中核中原-温江北林医养综合体项目）四川省成都市温江区万春大道第三人民医院东</v>
          </cell>
          <cell r="H3478" t="str">
            <v>蔡杰</v>
          </cell>
          <cell r="I3478">
            <v>18875129329</v>
          </cell>
        </row>
        <row r="3479">
          <cell r="A3479" t="str">
            <v>钢固融</v>
          </cell>
          <cell r="B3479" t="str">
            <v>螺纹钢</v>
          </cell>
          <cell r="C3479" t="str">
            <v>HRB500EФ20*9mm</v>
          </cell>
          <cell r="D3479" t="str">
            <v>吨</v>
          </cell>
          <cell r="E3479">
            <v>30</v>
          </cell>
          <cell r="F3479">
            <v>45801</v>
          </cell>
          <cell r="G3479" t="str">
            <v>（中核中原-温江北林医养综合体项目）四川省成都市温江区万春大道第三人民医院东</v>
          </cell>
          <cell r="H3479" t="str">
            <v>蔡杰</v>
          </cell>
          <cell r="I3479">
            <v>18875129329</v>
          </cell>
        </row>
        <row r="3480">
          <cell r="A3480" t="str">
            <v>钢固融</v>
          </cell>
          <cell r="B3480" t="str">
            <v>螺纹钢</v>
          </cell>
          <cell r="C3480" t="str">
            <v>HRB400EФ14*12m</v>
          </cell>
          <cell r="D3480" t="str">
            <v>吨</v>
          </cell>
          <cell r="E3480">
            <v>5</v>
          </cell>
          <cell r="F3480">
            <v>45801</v>
          </cell>
          <cell r="G3480" t="str">
            <v>（中核中原-温江北林医养综合体项目）四川省成都市温江区万春大道第三人民医院东</v>
          </cell>
          <cell r="H3480" t="str">
            <v>蔡杰</v>
          </cell>
          <cell r="I3480">
            <v>18875129329</v>
          </cell>
        </row>
        <row r="3481">
          <cell r="A3481" t="str">
            <v>润耀</v>
          </cell>
          <cell r="B3481" t="str">
            <v>螺纹钢</v>
          </cell>
          <cell r="C3481" t="str">
            <v>HRB400E Φ18 9m</v>
          </cell>
          <cell r="D3481" t="str">
            <v>吨</v>
          </cell>
          <cell r="E3481">
            <v>30</v>
          </cell>
          <cell r="F3481">
            <v>45802</v>
          </cell>
          <cell r="G3481" t="str">
            <v>（华西简阳西城嘉苑）四川省成都市简阳市简城街道高屋村</v>
          </cell>
          <cell r="H3481" t="str">
            <v>张瀚镭</v>
          </cell>
          <cell r="I3481">
            <v>15884666220</v>
          </cell>
        </row>
        <row r="3482">
          <cell r="A3482" t="str">
            <v>润耀</v>
          </cell>
          <cell r="B3482" t="str">
            <v>螺纹钢</v>
          </cell>
          <cell r="C3482" t="str">
            <v>HRB400E Φ20 9m</v>
          </cell>
          <cell r="D3482" t="str">
            <v>吨</v>
          </cell>
          <cell r="E3482">
            <v>5</v>
          </cell>
          <cell r="F3482">
            <v>45802</v>
          </cell>
          <cell r="G3482" t="str">
            <v>（华西简阳西城嘉苑）四川省成都市简阳市简城街道高屋村</v>
          </cell>
          <cell r="H3482" t="str">
            <v>张瀚镭</v>
          </cell>
          <cell r="I3482">
            <v>15884666220</v>
          </cell>
        </row>
        <row r="3483">
          <cell r="A3483" t="str">
            <v>泸钢</v>
          </cell>
          <cell r="B3483" t="str">
            <v>高线</v>
          </cell>
          <cell r="C3483" t="str">
            <v>HPB300 Φ8</v>
          </cell>
          <cell r="D3483" t="str">
            <v>吨</v>
          </cell>
          <cell r="E3483">
            <v>17</v>
          </cell>
          <cell r="F3483">
            <v>45803</v>
          </cell>
          <cell r="G3483" t="str">
            <v>(五冶建设龙泉芙蓉花语项目-2地块)龙泉驿区北川路双堰塘钓鱼东100米(北川路)-怡心湖</v>
          </cell>
          <cell r="H3483" t="str">
            <v>白燕军</v>
          </cell>
          <cell r="I3483">
            <v>15982002377</v>
          </cell>
        </row>
        <row r="3484">
          <cell r="A3484" t="str">
            <v>泸钢</v>
          </cell>
          <cell r="B3484" t="str">
            <v>螺纹钢</v>
          </cell>
          <cell r="C3484" t="str">
            <v>HRB400E Φ16 9m</v>
          </cell>
          <cell r="D3484" t="str">
            <v>吨</v>
          </cell>
          <cell r="E3484">
            <v>10</v>
          </cell>
          <cell r="F3484">
            <v>45803</v>
          </cell>
          <cell r="G3484" t="str">
            <v>(五冶建设龙泉芙蓉花语项目-2地块)龙泉驿区北川路双堰塘钓鱼东100米(北川路)-怡心湖</v>
          </cell>
          <cell r="H3484" t="str">
            <v>白燕军</v>
          </cell>
          <cell r="I3484">
            <v>15982002377</v>
          </cell>
        </row>
        <row r="3485">
          <cell r="A3485" t="str">
            <v>泸钢</v>
          </cell>
          <cell r="B3485" t="str">
            <v>高线</v>
          </cell>
          <cell r="C3485" t="str">
            <v>HPB300 Φ6</v>
          </cell>
          <cell r="D3485" t="str">
            <v>吨</v>
          </cell>
          <cell r="E3485">
            <v>2.5</v>
          </cell>
          <cell r="F3485">
            <v>45803</v>
          </cell>
          <cell r="G3485" t="str">
            <v>（四川商建-射洪城乡一体化项目）遂宁市射洪市忠新幼儿园北侧约220米新溪小区</v>
          </cell>
          <cell r="H3485" t="str">
            <v>柏子刚</v>
          </cell>
          <cell r="I3485">
            <v>15692885305</v>
          </cell>
        </row>
        <row r="3486">
          <cell r="A3486" t="str">
            <v>泸钢</v>
          </cell>
          <cell r="B3486" t="str">
            <v>高线</v>
          </cell>
          <cell r="C3486" t="str">
            <v>HPB300 Φ8</v>
          </cell>
          <cell r="D3486" t="str">
            <v>吨</v>
          </cell>
          <cell r="E3486">
            <v>7.5</v>
          </cell>
          <cell r="F3486">
            <v>45803</v>
          </cell>
          <cell r="G3486" t="str">
            <v>（四川商建-射洪城乡一体化项目）遂宁市射洪市忠新幼儿园北侧约220米新溪小区</v>
          </cell>
          <cell r="H3486" t="str">
            <v>柏子刚</v>
          </cell>
          <cell r="I3486">
            <v>15692885305</v>
          </cell>
        </row>
        <row r="3487">
          <cell r="A3487" t="str">
            <v>泸钢</v>
          </cell>
          <cell r="B3487" t="str">
            <v>高线</v>
          </cell>
          <cell r="C3487" t="str">
            <v>HPB300 Φ10</v>
          </cell>
          <cell r="D3487" t="str">
            <v>吨</v>
          </cell>
          <cell r="E3487">
            <v>7.5</v>
          </cell>
          <cell r="F3487">
            <v>45803</v>
          </cell>
          <cell r="G3487" t="str">
            <v>（四川商建-射洪城乡一体化项目）遂宁市射洪市忠新幼儿园北侧约220米新溪小区</v>
          </cell>
          <cell r="H3487" t="str">
            <v>柏子刚</v>
          </cell>
          <cell r="I3487">
            <v>15692885305</v>
          </cell>
        </row>
        <row r="3488">
          <cell r="A3488" t="str">
            <v>泸钢</v>
          </cell>
          <cell r="B3488" t="str">
            <v>盘螺</v>
          </cell>
          <cell r="C3488" t="str">
            <v>HRB400E Φ6</v>
          </cell>
          <cell r="D3488" t="str">
            <v>吨</v>
          </cell>
          <cell r="E3488">
            <v>18</v>
          </cell>
          <cell r="F3488">
            <v>45803</v>
          </cell>
          <cell r="G3488" t="str">
            <v>（四川商建-射洪城乡一体化项目）遂宁市射洪市忠新幼儿园北侧约220米新溪小区</v>
          </cell>
          <cell r="H3488" t="str">
            <v>柏子刚</v>
          </cell>
          <cell r="I3488">
            <v>15692885305</v>
          </cell>
        </row>
        <row r="3489">
          <cell r="A3489" t="str">
            <v>润耀</v>
          </cell>
          <cell r="B3489" t="str">
            <v>螺纹钢</v>
          </cell>
          <cell r="C3489" t="str">
            <v>HRB400E Φ12 9m</v>
          </cell>
          <cell r="D3489" t="str">
            <v>吨</v>
          </cell>
          <cell r="E3489">
            <v>9</v>
          </cell>
          <cell r="F3489">
            <v>45803</v>
          </cell>
          <cell r="G3489" t="str">
            <v>（五冶钢构宜宾高县月江镇建设项目）  四川省宜宾市高县月江镇刚记超市斜对面(还阳组团沪碳二期项目)</v>
          </cell>
          <cell r="H3489" t="str">
            <v>张朝亮</v>
          </cell>
          <cell r="I3489">
            <v>15228205853</v>
          </cell>
        </row>
        <row r="3490">
          <cell r="A3490" t="str">
            <v>润耀</v>
          </cell>
          <cell r="B3490" t="str">
            <v>螺纹钢</v>
          </cell>
          <cell r="C3490" t="str">
            <v>HRB400E Φ14 9m</v>
          </cell>
          <cell r="D3490" t="str">
            <v>吨</v>
          </cell>
          <cell r="E3490">
            <v>9</v>
          </cell>
          <cell r="F3490">
            <v>45803</v>
          </cell>
          <cell r="G3490" t="str">
            <v>（五冶钢构宜宾高县月江镇建设项目）  四川省宜宾市高县月江镇刚记超市斜对面(还阳组团沪碳二期项目)</v>
          </cell>
          <cell r="H3490" t="str">
            <v>张朝亮</v>
          </cell>
          <cell r="I3490">
            <v>15228205853</v>
          </cell>
        </row>
        <row r="3491">
          <cell r="A3491" t="str">
            <v>润耀</v>
          </cell>
          <cell r="B3491" t="str">
            <v>螺纹钢</v>
          </cell>
          <cell r="C3491" t="str">
            <v>HRB400E Φ16 9m</v>
          </cell>
          <cell r="D3491" t="str">
            <v>吨</v>
          </cell>
          <cell r="E3491">
            <v>12</v>
          </cell>
          <cell r="F3491">
            <v>45803</v>
          </cell>
          <cell r="G3491" t="str">
            <v>（五冶钢构宜宾高县月江镇建设项目）  四川省宜宾市高县月江镇刚记超市斜对面(还阳组团沪碳二期项目)</v>
          </cell>
          <cell r="H3491" t="str">
            <v>张朝亮</v>
          </cell>
          <cell r="I3491">
            <v>15228205853</v>
          </cell>
        </row>
        <row r="3492">
          <cell r="A3492" t="str">
            <v>润耀</v>
          </cell>
          <cell r="B3492" t="str">
            <v>螺纹钢</v>
          </cell>
          <cell r="C3492" t="str">
            <v>HRB400E Φ18 9m</v>
          </cell>
          <cell r="D3492" t="str">
            <v>吨</v>
          </cell>
          <cell r="E3492">
            <v>24</v>
          </cell>
          <cell r="F3492">
            <v>45803</v>
          </cell>
          <cell r="G3492" t="str">
            <v>（五冶钢构宜宾高县月江镇建设项目）  四川省宜宾市高县月江镇刚记超市斜对面(还阳组团沪碳二期项目)</v>
          </cell>
          <cell r="H3492" t="str">
            <v>张朝亮</v>
          </cell>
          <cell r="I3492">
            <v>15228205853</v>
          </cell>
        </row>
        <row r="3493">
          <cell r="A3493" t="str">
            <v>润耀</v>
          </cell>
          <cell r="B3493" t="str">
            <v>螺纹钢</v>
          </cell>
          <cell r="C3493" t="str">
            <v>HRB400E Φ22 9m</v>
          </cell>
          <cell r="D3493" t="str">
            <v>吨</v>
          </cell>
          <cell r="E3493">
            <v>12</v>
          </cell>
          <cell r="F3493">
            <v>45803</v>
          </cell>
          <cell r="G3493" t="str">
            <v>（五冶钢构宜宾高县月江镇建设项目）  四川省宜宾市高县月江镇刚记超市斜对面(还阳组团沪碳二期项目)</v>
          </cell>
          <cell r="H3493" t="str">
            <v>张朝亮</v>
          </cell>
          <cell r="I3493">
            <v>15228205853</v>
          </cell>
        </row>
        <row r="3494">
          <cell r="A3494" t="str">
            <v>润耀</v>
          </cell>
          <cell r="B3494" t="str">
            <v>螺纹钢</v>
          </cell>
          <cell r="C3494" t="str">
            <v>HRB400E Φ25 9m</v>
          </cell>
          <cell r="D3494" t="str">
            <v>吨</v>
          </cell>
          <cell r="E3494">
            <v>6</v>
          </cell>
          <cell r="F3494">
            <v>45803</v>
          </cell>
          <cell r="G3494" t="str">
            <v>（五冶钢构宜宾高县月江镇建设项目）  四川省宜宾市高县月江镇刚记超市斜对面(还阳组团沪碳二期项目)</v>
          </cell>
          <cell r="H3494" t="str">
            <v>张朝亮</v>
          </cell>
          <cell r="I3494">
            <v>15228205853</v>
          </cell>
        </row>
        <row r="3495">
          <cell r="A3495" t="str">
            <v>润耀</v>
          </cell>
          <cell r="B3495" t="str">
            <v>螺纹钢</v>
          </cell>
          <cell r="C3495" t="str">
            <v>HRB400EΦ32*9m</v>
          </cell>
          <cell r="D3495" t="str">
            <v>吨</v>
          </cell>
          <cell r="E3495">
            <v>70</v>
          </cell>
          <cell r="F3495">
            <v>45803</v>
          </cell>
          <cell r="G3495" t="str">
            <v>（中铁一局-大渡河项目）乐山市峨边县沙坪镇中铁一局钢筋加工厂（污水处理厂）</v>
          </cell>
          <cell r="H3495" t="str">
            <v>吕春春</v>
          </cell>
          <cell r="I3495">
            <v>18329268222</v>
          </cell>
        </row>
        <row r="3496">
          <cell r="A3496" t="str">
            <v>润耀</v>
          </cell>
          <cell r="B3496" t="str">
            <v>螺纹钢</v>
          </cell>
          <cell r="C3496" t="str">
            <v>HRB400E Φ18 9m</v>
          </cell>
          <cell r="D3496" t="str">
            <v>吨</v>
          </cell>
          <cell r="E3496">
            <v>25</v>
          </cell>
          <cell r="F3496">
            <v>45803</v>
          </cell>
          <cell r="G3496" t="str">
            <v>（华西简阳西城嘉苑）四川省成都市简阳市简城街道高屋村</v>
          </cell>
          <cell r="H3496" t="str">
            <v>张瀚镭</v>
          </cell>
          <cell r="I3496">
            <v>15884666220</v>
          </cell>
        </row>
        <row r="3497">
          <cell r="A3497" t="str">
            <v>润耀</v>
          </cell>
          <cell r="B3497" t="str">
            <v>盘螺</v>
          </cell>
          <cell r="C3497" t="str">
            <v>HRB400E Φ6</v>
          </cell>
          <cell r="D3497" t="str">
            <v>吨</v>
          </cell>
          <cell r="E3497">
            <v>10</v>
          </cell>
          <cell r="F3497">
            <v>45803</v>
          </cell>
          <cell r="G3497" t="str">
            <v>（华西简阳西城嘉苑）四川省成都市简阳市简城街道高屋村</v>
          </cell>
          <cell r="H3497" t="str">
            <v>张瀚镭</v>
          </cell>
          <cell r="I3497">
            <v>15884666220</v>
          </cell>
        </row>
        <row r="3498">
          <cell r="A3498" t="str">
            <v>润耀</v>
          </cell>
          <cell r="B3498" t="str">
            <v>盘螺</v>
          </cell>
          <cell r="C3498" t="str">
            <v>HRB400E Φ8</v>
          </cell>
          <cell r="D3498" t="str">
            <v>吨</v>
          </cell>
          <cell r="E3498">
            <v>2</v>
          </cell>
          <cell r="F3498">
            <v>45803</v>
          </cell>
          <cell r="G3498" t="str">
            <v>（华西简阳西城嘉苑）四川省成都市简阳市简城街道高屋村</v>
          </cell>
          <cell r="H3498" t="str">
            <v>张瀚镭</v>
          </cell>
          <cell r="I3498">
            <v>15884666220</v>
          </cell>
        </row>
        <row r="3499">
          <cell r="A3499" t="str">
            <v>润耀</v>
          </cell>
          <cell r="B3499" t="str">
            <v>盘螺</v>
          </cell>
          <cell r="C3499" t="str">
            <v>HRB400E Φ10</v>
          </cell>
          <cell r="D3499" t="str">
            <v>吨</v>
          </cell>
          <cell r="E3499">
            <v>20</v>
          </cell>
          <cell r="F3499">
            <v>45803</v>
          </cell>
          <cell r="G3499" t="str">
            <v>（华西简阳西城嘉苑）四川省成都市简阳市简城街道高屋村</v>
          </cell>
          <cell r="H3499" t="str">
            <v>张瀚镭</v>
          </cell>
          <cell r="I3499">
            <v>15884666220</v>
          </cell>
        </row>
        <row r="3500">
          <cell r="A3500" t="str">
            <v>润耀</v>
          </cell>
          <cell r="B3500" t="str">
            <v>盘螺</v>
          </cell>
          <cell r="C3500" t="str">
            <v>HRB400E Φ12</v>
          </cell>
          <cell r="D3500" t="str">
            <v>吨</v>
          </cell>
          <cell r="E3500">
            <v>6</v>
          </cell>
          <cell r="F3500">
            <v>45803</v>
          </cell>
          <cell r="G3500" t="str">
            <v>（华西简阳西城嘉苑）四川省成都市简阳市简城街道高屋村</v>
          </cell>
          <cell r="H3500" t="str">
            <v>张瀚镭</v>
          </cell>
          <cell r="I3500">
            <v>15884666220</v>
          </cell>
        </row>
        <row r="3501">
          <cell r="A3501" t="str">
            <v>润耀</v>
          </cell>
          <cell r="B3501" t="str">
            <v>螺纹钢</v>
          </cell>
          <cell r="C3501" t="str">
            <v>HRB400E Φ14 9m</v>
          </cell>
          <cell r="D3501" t="str">
            <v>吨</v>
          </cell>
          <cell r="E3501">
            <v>5</v>
          </cell>
          <cell r="F3501">
            <v>45803</v>
          </cell>
          <cell r="G3501" t="str">
            <v>（华西简阳西城嘉苑）四川省成都市简阳市简城街道高屋村</v>
          </cell>
          <cell r="H3501" t="str">
            <v>张瀚镭</v>
          </cell>
          <cell r="I3501">
            <v>15884666220</v>
          </cell>
        </row>
        <row r="3502">
          <cell r="A3502" t="str">
            <v>润耀</v>
          </cell>
          <cell r="B3502" t="str">
            <v>螺纹钢</v>
          </cell>
          <cell r="C3502" t="str">
            <v>HRB400E Φ16 9m</v>
          </cell>
          <cell r="D3502" t="str">
            <v>吨</v>
          </cell>
          <cell r="E3502">
            <v>5</v>
          </cell>
          <cell r="F3502">
            <v>45803</v>
          </cell>
          <cell r="G3502" t="str">
            <v>（华西简阳西城嘉苑）四川省成都市简阳市简城街道高屋村</v>
          </cell>
          <cell r="H3502" t="str">
            <v>张瀚镭</v>
          </cell>
          <cell r="I3502">
            <v>15884666220</v>
          </cell>
        </row>
        <row r="3503">
          <cell r="A3503" t="str">
            <v>润耀</v>
          </cell>
          <cell r="B3503" t="str">
            <v>螺纹钢</v>
          </cell>
          <cell r="C3503" t="str">
            <v>HRB400E Φ18 9m</v>
          </cell>
          <cell r="D3503" t="str">
            <v>吨</v>
          </cell>
          <cell r="E3503">
            <v>5</v>
          </cell>
          <cell r="F3503">
            <v>45803</v>
          </cell>
          <cell r="G3503" t="str">
            <v>（华西简阳西城嘉苑）四川省成都市简阳市简城街道高屋村</v>
          </cell>
          <cell r="H3503" t="str">
            <v>张瀚镭</v>
          </cell>
          <cell r="I3503">
            <v>15884666220</v>
          </cell>
        </row>
        <row r="3504">
          <cell r="A3504" t="str">
            <v>润耀</v>
          </cell>
          <cell r="B3504" t="str">
            <v>螺纹钢</v>
          </cell>
          <cell r="C3504" t="str">
            <v>HRB400E Φ20 9m</v>
          </cell>
          <cell r="D3504" t="str">
            <v>吨</v>
          </cell>
          <cell r="E3504">
            <v>2</v>
          </cell>
          <cell r="F3504">
            <v>45803</v>
          </cell>
          <cell r="G3504" t="str">
            <v>（华西简阳西城嘉苑）四川省成都市简阳市简城街道高屋村</v>
          </cell>
          <cell r="H3504" t="str">
            <v>张瀚镭</v>
          </cell>
          <cell r="I3504">
            <v>15884666220</v>
          </cell>
        </row>
        <row r="3505">
          <cell r="A3505" t="str">
            <v>润耀</v>
          </cell>
          <cell r="B3505" t="str">
            <v>螺纹钢</v>
          </cell>
          <cell r="C3505" t="str">
            <v>HRB500E Φ20</v>
          </cell>
          <cell r="D3505" t="str">
            <v>吨</v>
          </cell>
          <cell r="E3505">
            <v>2.5</v>
          </cell>
          <cell r="F3505">
            <v>45803</v>
          </cell>
          <cell r="G3505" t="str">
            <v>（华西简阳西城嘉苑）四川省成都市简阳市简城街道高屋村</v>
          </cell>
          <cell r="H3505" t="str">
            <v>张瀚镭</v>
          </cell>
          <cell r="I3505">
            <v>15884666220</v>
          </cell>
        </row>
        <row r="3506">
          <cell r="A3506" t="str">
            <v>润耀</v>
          </cell>
          <cell r="B3506" t="str">
            <v>螺纹钢</v>
          </cell>
          <cell r="C3506" t="str">
            <v>HRB500E Φ22</v>
          </cell>
          <cell r="D3506" t="str">
            <v>吨</v>
          </cell>
          <cell r="E3506">
            <v>2.5</v>
          </cell>
          <cell r="F3506">
            <v>45803</v>
          </cell>
          <cell r="G3506" t="str">
            <v>（华西简阳西城嘉苑）四川省成都市简阳市简城街道高屋村</v>
          </cell>
          <cell r="H3506" t="str">
            <v>张瀚镭</v>
          </cell>
          <cell r="I3506">
            <v>15884666220</v>
          </cell>
        </row>
        <row r="3507">
          <cell r="A3507" t="str">
            <v>润耀</v>
          </cell>
          <cell r="B3507" t="str">
            <v>螺纹钢</v>
          </cell>
          <cell r="C3507" t="str">
            <v>HRB500E Φ25</v>
          </cell>
          <cell r="D3507" t="str">
            <v>吨</v>
          </cell>
          <cell r="E3507">
            <v>15</v>
          </cell>
          <cell r="F3507">
            <v>45803</v>
          </cell>
          <cell r="G3507" t="str">
            <v>（华西简阳西城嘉苑）四川省成都市简阳市简城街道高屋村</v>
          </cell>
          <cell r="H3507" t="str">
            <v>张瀚镭</v>
          </cell>
          <cell r="I3507">
            <v>15884666220</v>
          </cell>
        </row>
        <row r="3508">
          <cell r="A3508" t="str">
            <v>湖北商贸</v>
          </cell>
          <cell r="B3508" t="str">
            <v>盘螺</v>
          </cell>
          <cell r="C3508" t="str">
            <v>HRB400E Φ12</v>
          </cell>
          <cell r="D3508" t="str">
            <v>吨</v>
          </cell>
          <cell r="E3508">
            <v>35</v>
          </cell>
          <cell r="F3508">
            <v>45803</v>
          </cell>
          <cell r="G3508" t="str">
            <v>（中铁广州局-资乐高速5标）四川省乐山市井研县希望大道116号</v>
          </cell>
          <cell r="H3508" t="str">
            <v>廖俊杰</v>
          </cell>
          <cell r="I3508">
            <v>15775100965</v>
          </cell>
        </row>
        <row r="3509">
          <cell r="A3509" t="str">
            <v>湖北商贸</v>
          </cell>
          <cell r="B3509" t="str">
            <v>螺纹钢</v>
          </cell>
          <cell r="C3509" t="str">
            <v>HRB400E Φ16 12m</v>
          </cell>
          <cell r="D3509" t="str">
            <v>吨</v>
          </cell>
          <cell r="E3509">
            <v>35</v>
          </cell>
          <cell r="F3509">
            <v>45803</v>
          </cell>
          <cell r="G3509" t="str">
            <v>（中铁广州局-资乐高速5标）四川省乐山市井研县希望大道116号</v>
          </cell>
          <cell r="H3509" t="str">
            <v>廖俊杰</v>
          </cell>
          <cell r="I3509">
            <v>15775100965</v>
          </cell>
        </row>
        <row r="3510">
          <cell r="A3510" t="str">
            <v>湖北商贸</v>
          </cell>
          <cell r="B3510" t="str">
            <v>螺纹钢</v>
          </cell>
          <cell r="C3510" t="str">
            <v>HRB400E Φ22 12m</v>
          </cell>
          <cell r="D3510" t="str">
            <v>吨</v>
          </cell>
          <cell r="E3510">
            <v>35</v>
          </cell>
          <cell r="F3510">
            <v>45803</v>
          </cell>
          <cell r="G3510" t="str">
            <v>（中铁广州局-资乐高速5标）四川省乐山市井研县希望大道116号</v>
          </cell>
          <cell r="H3510" t="str">
            <v>廖俊杰</v>
          </cell>
          <cell r="I3510">
            <v>15775100965</v>
          </cell>
        </row>
        <row r="3511">
          <cell r="A3511" t="str">
            <v>湖北商贸</v>
          </cell>
          <cell r="B3511" t="str">
            <v>螺纹钢</v>
          </cell>
          <cell r="C3511" t="str">
            <v>HRB400E Φ25 12m</v>
          </cell>
          <cell r="D3511" t="str">
            <v>吨</v>
          </cell>
          <cell r="E3511">
            <v>35</v>
          </cell>
          <cell r="F3511">
            <v>45803</v>
          </cell>
          <cell r="G3511" t="str">
            <v>（中铁广州局-资乐高速5标）四川省乐山市井研县希望大道116号</v>
          </cell>
          <cell r="H3511" t="str">
            <v>廖俊杰</v>
          </cell>
          <cell r="I3511">
            <v>15775100965</v>
          </cell>
        </row>
        <row r="3512">
          <cell r="A3512" t="str">
            <v>湖北商贸</v>
          </cell>
          <cell r="B3512" t="str">
            <v>螺纹钢</v>
          </cell>
          <cell r="C3512" t="str">
            <v>HRB400E Φ28 12m</v>
          </cell>
          <cell r="D3512" t="str">
            <v>吨</v>
          </cell>
          <cell r="E3512">
            <v>35</v>
          </cell>
          <cell r="F3512">
            <v>45803</v>
          </cell>
          <cell r="G3512" t="str">
            <v>（中铁广州局-资乐高速5标）四川省乐山市井研县希望大道116号</v>
          </cell>
          <cell r="H3512" t="str">
            <v>廖俊杰</v>
          </cell>
          <cell r="I3512">
            <v>15775100965</v>
          </cell>
        </row>
        <row r="3513">
          <cell r="A3513" t="str">
            <v>湖北商贸</v>
          </cell>
          <cell r="B3513" t="str">
            <v>螺纹钢</v>
          </cell>
          <cell r="C3513" t="str">
            <v>HRB500E Φ25 9m</v>
          </cell>
          <cell r="D3513" t="str">
            <v>吨</v>
          </cell>
          <cell r="E3513">
            <v>35</v>
          </cell>
          <cell r="F3513">
            <v>45803</v>
          </cell>
          <cell r="G3513" t="str">
            <v>（中铁十局-资乐高速4标）四川省眉山市仁寿县彰加镇促进村中铁十局2#钢筋厂</v>
          </cell>
          <cell r="H3513" t="str">
            <v>杨飞</v>
          </cell>
          <cell r="I3513">
            <v>15667998777</v>
          </cell>
        </row>
        <row r="3514">
          <cell r="A3514" t="str">
            <v>湖北商贸</v>
          </cell>
          <cell r="B3514" t="str">
            <v>螺纹钢</v>
          </cell>
          <cell r="C3514" t="str">
            <v>HRB400E Φ14 12m</v>
          </cell>
          <cell r="D3514" t="str">
            <v>吨</v>
          </cell>
          <cell r="E3514">
            <v>35</v>
          </cell>
          <cell r="F3514">
            <v>45803</v>
          </cell>
          <cell r="G3514" t="str">
            <v>（中铁十局-资乐高速4标）四川省眉山市仁寿县彰加镇促进村中铁十局资乐高速1#钢筋场</v>
          </cell>
          <cell r="H3514" t="str">
            <v>杨飞</v>
          </cell>
          <cell r="I3514">
            <v>15667998777</v>
          </cell>
        </row>
        <row r="3515">
          <cell r="A3515" t="str">
            <v>德胜</v>
          </cell>
          <cell r="B3515" t="str">
            <v>螺纹钢</v>
          </cell>
          <cell r="C3515" t="str">
            <v>HRB400EФ12*9mm</v>
          </cell>
          <cell r="D3515" t="str">
            <v>吨</v>
          </cell>
          <cell r="E3515">
            <v>35</v>
          </cell>
          <cell r="F3515">
            <v>45803</v>
          </cell>
          <cell r="G3515" t="str">
            <v>（中核中原-温江北林医养综合体项目）四川省成都市温江区万春大道第三人民医院东</v>
          </cell>
          <cell r="H3515" t="str">
            <v>蔡杰</v>
          </cell>
          <cell r="I3515">
            <v>18875129329</v>
          </cell>
        </row>
        <row r="3516">
          <cell r="A3516" t="str">
            <v>德胜</v>
          </cell>
          <cell r="B3516" t="str">
            <v>螺纹钢</v>
          </cell>
          <cell r="C3516" t="str">
            <v>HRB500EФ25*12mm</v>
          </cell>
          <cell r="D3516" t="str">
            <v>吨</v>
          </cell>
          <cell r="E3516">
            <v>25</v>
          </cell>
          <cell r="F3516">
            <v>45803</v>
          </cell>
          <cell r="G3516" t="str">
            <v>（中核中原-温江北林医养综合体项目）四川省成都市温江区万春大道第三人民医院东</v>
          </cell>
          <cell r="H3516" t="str">
            <v>蔡杰</v>
          </cell>
          <cell r="I3516">
            <v>18875129329</v>
          </cell>
        </row>
        <row r="3517">
          <cell r="A3517" t="str">
            <v>德胜</v>
          </cell>
          <cell r="B3517" t="str">
            <v>螺纹钢</v>
          </cell>
          <cell r="C3517" t="str">
            <v>HRB500EФ28*12mm</v>
          </cell>
          <cell r="D3517" t="str">
            <v>吨</v>
          </cell>
          <cell r="E3517">
            <v>10</v>
          </cell>
          <cell r="F3517">
            <v>45803</v>
          </cell>
          <cell r="G3517" t="str">
            <v>（中核中原-温江北林医养综合体项目）四川省成都市温江区万春大道第三人民医院东</v>
          </cell>
          <cell r="H3517" t="str">
            <v>蔡杰</v>
          </cell>
          <cell r="I3517">
            <v>18875129329</v>
          </cell>
        </row>
        <row r="3518">
          <cell r="A3518" t="str">
            <v>德胜</v>
          </cell>
          <cell r="B3518" t="str">
            <v>螺纹钢</v>
          </cell>
          <cell r="C3518" t="str">
            <v>HRB400E Φ12 9m</v>
          </cell>
          <cell r="D3518" t="str">
            <v>吨</v>
          </cell>
          <cell r="E3518">
            <v>3</v>
          </cell>
          <cell r="F3518">
            <v>45803</v>
          </cell>
          <cell r="G3518" t="str">
            <v>(五冶钢构医学科学产业园建设项目房建一部-四标（3-7）)四川省南充市顺庆区搬罾街道学府大道二段</v>
          </cell>
          <cell r="H3518" t="str">
            <v>胡泽宇</v>
          </cell>
          <cell r="I3518">
            <v>18141337338</v>
          </cell>
        </row>
        <row r="3519">
          <cell r="A3519" t="str">
            <v>德胜</v>
          </cell>
          <cell r="B3519" t="str">
            <v>螺纹钢</v>
          </cell>
          <cell r="C3519" t="str">
            <v>HRB400E Φ14 9m</v>
          </cell>
          <cell r="D3519" t="str">
            <v>吨</v>
          </cell>
          <cell r="E3519">
            <v>30</v>
          </cell>
          <cell r="F3519">
            <v>45803</v>
          </cell>
          <cell r="G3519" t="str">
            <v>(五冶钢构医学科学产业园建设项目房建一部-四标（3-7）)四川省南充市顺庆区搬罾街道学府大道二段</v>
          </cell>
          <cell r="H3519" t="str">
            <v>胡泽宇</v>
          </cell>
          <cell r="I3519">
            <v>18141337338</v>
          </cell>
        </row>
        <row r="3520">
          <cell r="A3520" t="str">
            <v>德胜</v>
          </cell>
          <cell r="B3520" t="str">
            <v>螺纹钢</v>
          </cell>
          <cell r="C3520" t="str">
            <v>HRB400E Φ16 9m</v>
          </cell>
          <cell r="D3520" t="str">
            <v>吨</v>
          </cell>
          <cell r="E3520">
            <v>3</v>
          </cell>
          <cell r="F3520">
            <v>45803</v>
          </cell>
          <cell r="G3520" t="str">
            <v>(五冶钢构医学科学产业园建设项目房建一部-四标（3-7）)四川省南充市顺庆区搬罾街道学府大道二段</v>
          </cell>
          <cell r="H3520" t="str">
            <v>胡泽宇</v>
          </cell>
          <cell r="I3520">
            <v>18141337338</v>
          </cell>
        </row>
        <row r="3521">
          <cell r="A3521" t="str">
            <v>海南海控</v>
          </cell>
          <cell r="B3521" t="str">
            <v>螺纹钢</v>
          </cell>
          <cell r="C3521" t="str">
            <v>HRB400EФ22*9m</v>
          </cell>
          <cell r="D3521" t="str">
            <v>吨</v>
          </cell>
          <cell r="E3521">
            <v>70</v>
          </cell>
          <cell r="F3521">
            <v>45803</v>
          </cell>
          <cell r="G3521" t="str">
            <v>（中铁一局四公司康新高速TJ1-1标贡不卡隧道）四川省甘孜州康定市折多塘村车管所旁</v>
          </cell>
          <cell r="H3521" t="str">
            <v>李彰</v>
          </cell>
          <cell r="I3521">
            <v>18523285235</v>
          </cell>
        </row>
        <row r="3522">
          <cell r="A3522" t="str">
            <v>海南海控</v>
          </cell>
          <cell r="B3522" t="str">
            <v>螺纹钢</v>
          </cell>
          <cell r="C3522" t="str">
            <v>HRB400EФ22*9m</v>
          </cell>
          <cell r="D3522" t="str">
            <v>吨</v>
          </cell>
          <cell r="E3522">
            <v>70</v>
          </cell>
          <cell r="F3522">
            <v>45803</v>
          </cell>
          <cell r="G3522" t="str">
            <v>（中铁一局四公司康新高速TJ1-1标康定隧道）四川省甘孜州康定市榆林街道甘孜州博物馆旁</v>
          </cell>
          <cell r="H3522" t="str">
            <v>王永强</v>
          </cell>
          <cell r="I3522">
            <v>15929204416</v>
          </cell>
        </row>
        <row r="3523">
          <cell r="A3523" t="str">
            <v>晋邦</v>
          </cell>
          <cell r="B3523" t="str">
            <v>直螺纹</v>
          </cell>
          <cell r="C3523" t="str">
            <v>HRB400E Φ12 9m</v>
          </cell>
          <cell r="D3523" t="str">
            <v>吨</v>
          </cell>
          <cell r="E3523">
            <v>55</v>
          </cell>
          <cell r="F3523">
            <v>45803</v>
          </cell>
          <cell r="G3523" t="str">
            <v>（十九冶-江龙高速一分部）重庆市云阳县X886附近中国十九冶开云高速项目总包部西98米*复兴互通预制梁场</v>
          </cell>
          <cell r="H3523" t="str">
            <v>吴章红</v>
          </cell>
          <cell r="I3523">
            <v>18628165772</v>
          </cell>
        </row>
        <row r="3524">
          <cell r="A3524" t="str">
            <v>晋邦</v>
          </cell>
          <cell r="B3524" t="str">
            <v>盘螺</v>
          </cell>
          <cell r="C3524" t="str">
            <v>HRB400E Φ10</v>
          </cell>
          <cell r="D3524" t="str">
            <v>吨</v>
          </cell>
          <cell r="E3524">
            <v>15</v>
          </cell>
          <cell r="F3524">
            <v>45803</v>
          </cell>
          <cell r="G3524" t="str">
            <v>（十九冶-江龙高速一分部）重庆市云阳县X886附近中国十九冶开云高速项目总包部西98米*复兴互通预制梁场</v>
          </cell>
          <cell r="H3524" t="str">
            <v>吴章红</v>
          </cell>
          <cell r="I3524">
            <v>18628165772</v>
          </cell>
        </row>
        <row r="3525">
          <cell r="A3525" t="str">
            <v>晋邦</v>
          </cell>
          <cell r="B3525" t="str">
            <v>高线</v>
          </cell>
          <cell r="C3525" t="str">
            <v>HPB300Φ10</v>
          </cell>
          <cell r="D3525" t="str">
            <v>吨</v>
          </cell>
          <cell r="E3525">
            <v>18</v>
          </cell>
          <cell r="F3525">
            <v>45803</v>
          </cell>
          <cell r="G3525" t="str">
            <v>（十九冶-江龙高速一分部）重庆市云阳县X886附近中国十九冶开云高速项目总包部西98米*复兴互通预制梁场</v>
          </cell>
          <cell r="H3525" t="str">
            <v>吴章红</v>
          </cell>
          <cell r="I3525">
            <v>18628165772</v>
          </cell>
        </row>
        <row r="3526">
          <cell r="A3526" t="str">
            <v>晋邦</v>
          </cell>
          <cell r="B3526" t="str">
            <v>盘螺</v>
          </cell>
          <cell r="C3526" t="str">
            <v>HRB400E Φ10</v>
          </cell>
          <cell r="D3526" t="str">
            <v>吨</v>
          </cell>
          <cell r="E3526">
            <v>18</v>
          </cell>
          <cell r="F3526">
            <v>45803</v>
          </cell>
          <cell r="G3526" t="str">
            <v>（十九冶-江龙高速一分部）重庆市云阳县X886附近中国十九冶开云高速项目总包部西98米*复兴互通预制梁场</v>
          </cell>
          <cell r="H3526" t="str">
            <v>吴章红</v>
          </cell>
          <cell r="I3526">
            <v>18628165772</v>
          </cell>
        </row>
        <row r="3527">
          <cell r="A3527" t="str">
            <v>晋邦</v>
          </cell>
          <cell r="B3527" t="str">
            <v>直螺纹</v>
          </cell>
          <cell r="C3527" t="str">
            <v>HRB400E Φ14 9m</v>
          </cell>
          <cell r="D3527" t="str">
            <v>吨</v>
          </cell>
          <cell r="E3527">
            <v>33</v>
          </cell>
          <cell r="F3527">
            <v>45803</v>
          </cell>
          <cell r="G3527" t="str">
            <v>（十九冶-江龙高速二分部）重庆市云阳县凤鸣镇平顶村*磨子坪隧道出口</v>
          </cell>
          <cell r="H3527" t="str">
            <v>张鹏</v>
          </cell>
          <cell r="I3527">
            <v>18223006448</v>
          </cell>
        </row>
        <row r="3528">
          <cell r="A3528" t="str">
            <v>晋邦</v>
          </cell>
          <cell r="B3528" t="str">
            <v>直螺纹</v>
          </cell>
          <cell r="C3528" t="str">
            <v>HRB400E Φ20 9m</v>
          </cell>
          <cell r="D3528" t="str">
            <v>吨</v>
          </cell>
          <cell r="E3528">
            <v>90</v>
          </cell>
          <cell r="F3528">
            <v>45803</v>
          </cell>
          <cell r="G3528" t="str">
            <v>（十九冶-江龙高速二分部）重庆市云阳县凤鸣镇平顶村*磨子坪隧道出口</v>
          </cell>
          <cell r="H3528" t="str">
            <v>张鹏</v>
          </cell>
          <cell r="I3528">
            <v>18223006448</v>
          </cell>
        </row>
        <row r="3529">
          <cell r="A3529" t="str">
            <v>晋邦</v>
          </cell>
          <cell r="B3529" t="str">
            <v>直螺纹</v>
          </cell>
          <cell r="C3529" t="str">
            <v>HRB400E Φ12 9m</v>
          </cell>
          <cell r="D3529" t="str">
            <v>吨</v>
          </cell>
          <cell r="E3529">
            <v>60</v>
          </cell>
          <cell r="F3529">
            <v>45803</v>
          </cell>
          <cell r="G3529" t="str">
            <v>（十九冶-江龙高速二分部）重庆市云阳县宝坪镇双塆村*宝坪梁场</v>
          </cell>
          <cell r="H3529" t="str">
            <v>张鹏</v>
          </cell>
          <cell r="I3529">
            <v>18223006448</v>
          </cell>
        </row>
        <row r="3530">
          <cell r="A3530" t="str">
            <v>晋邦</v>
          </cell>
          <cell r="B3530" t="str">
            <v>直螺纹</v>
          </cell>
          <cell r="C3530" t="str">
            <v>HRB400E Φ12 9m</v>
          </cell>
          <cell r="D3530" t="str">
            <v>吨</v>
          </cell>
          <cell r="E3530">
            <v>12</v>
          </cell>
          <cell r="F3530">
            <v>45803</v>
          </cell>
          <cell r="G3530" t="str">
            <v>（十九冶-江龙高速二分部）重庆市云阳县普安乡佛手村*磨刀溪大桥</v>
          </cell>
          <cell r="H3530" t="str">
            <v>张鹏</v>
          </cell>
          <cell r="I3530">
            <v>18223006448</v>
          </cell>
        </row>
        <row r="3531">
          <cell r="A3531" t="str">
            <v>晋邦</v>
          </cell>
          <cell r="B3531" t="str">
            <v>直螺纹</v>
          </cell>
          <cell r="C3531" t="str">
            <v>HRB400E Φ16 9m</v>
          </cell>
          <cell r="D3531" t="str">
            <v>吨</v>
          </cell>
          <cell r="E3531">
            <v>7</v>
          </cell>
          <cell r="F3531">
            <v>45803</v>
          </cell>
          <cell r="G3531" t="str">
            <v>（十九冶-江龙高速二分部）重庆市云阳县普安乡佛手村*磨刀溪大桥</v>
          </cell>
          <cell r="H3531" t="str">
            <v>张鹏</v>
          </cell>
          <cell r="I3531">
            <v>18223006448</v>
          </cell>
        </row>
        <row r="3532">
          <cell r="A3532" t="str">
            <v>晋邦</v>
          </cell>
          <cell r="B3532" t="str">
            <v>直螺纹</v>
          </cell>
          <cell r="C3532" t="str">
            <v>HRB400E Φ25 9m</v>
          </cell>
          <cell r="D3532" t="str">
            <v>吨</v>
          </cell>
          <cell r="E3532">
            <v>5</v>
          </cell>
          <cell r="F3532">
            <v>45803</v>
          </cell>
          <cell r="G3532" t="str">
            <v>（十九冶-江龙高速二分部）重庆市云阳县普安乡佛手村*磨刀溪大桥</v>
          </cell>
          <cell r="H3532" t="str">
            <v>张鹏</v>
          </cell>
          <cell r="I3532">
            <v>18223006448</v>
          </cell>
        </row>
        <row r="3533">
          <cell r="A3533" t="str">
            <v>晋邦</v>
          </cell>
          <cell r="B3533" t="str">
            <v>直螺纹</v>
          </cell>
          <cell r="C3533" t="str">
            <v>HRB400E Φ28 9m</v>
          </cell>
          <cell r="D3533" t="str">
            <v>吨</v>
          </cell>
          <cell r="E3533">
            <v>9.5</v>
          </cell>
          <cell r="F3533">
            <v>45803</v>
          </cell>
          <cell r="G3533" t="str">
            <v>（十九冶-江龙高速二分部）重庆市云阳县普安乡佛手村*磨刀溪大桥</v>
          </cell>
          <cell r="H3533" t="str">
            <v>张鹏</v>
          </cell>
          <cell r="I3533">
            <v>18223006448</v>
          </cell>
        </row>
        <row r="3534">
          <cell r="A3534" t="str">
            <v>晋邦</v>
          </cell>
          <cell r="B3534" t="str">
            <v>直螺纹</v>
          </cell>
          <cell r="C3534" t="str">
            <v>HRB400E Φ16 9m</v>
          </cell>
          <cell r="D3534" t="str">
            <v>吨</v>
          </cell>
          <cell r="E3534">
            <v>80</v>
          </cell>
          <cell r="F3534">
            <v>45803</v>
          </cell>
          <cell r="G3534" t="str">
            <v>（十九冶-江龙高速三分部）重庆市云阳县清水土家族乡云峰乡开云高速（钢厂村）*龙缸匝道桥</v>
          </cell>
          <cell r="H3534" t="str">
            <v>任海军</v>
          </cell>
          <cell r="I3534">
            <v>17725037830</v>
          </cell>
        </row>
        <row r="3535">
          <cell r="A3535" t="str">
            <v>晋邦</v>
          </cell>
          <cell r="B3535" t="str">
            <v>直螺纹</v>
          </cell>
          <cell r="C3535" t="str">
            <v>HRB400E Φ12 9m</v>
          </cell>
          <cell r="D3535" t="str">
            <v>吨</v>
          </cell>
          <cell r="E3535">
            <v>20</v>
          </cell>
          <cell r="F3535">
            <v>45803</v>
          </cell>
          <cell r="G3535" t="str">
            <v>（十九冶-江龙高速三分部）重庆市云阳县清水土家族乡云峰乡开云高速（钢厂村）*龙缸匝道桥</v>
          </cell>
          <cell r="H3535" t="str">
            <v>任海军</v>
          </cell>
          <cell r="I3535">
            <v>17725037830</v>
          </cell>
        </row>
        <row r="3536">
          <cell r="A3536" t="str">
            <v>晋邦</v>
          </cell>
          <cell r="B3536" t="str">
            <v>直螺纹</v>
          </cell>
          <cell r="C3536" t="str">
            <v>HRB400E Φ25 9m</v>
          </cell>
          <cell r="D3536" t="str">
            <v>吨</v>
          </cell>
          <cell r="E3536">
            <v>5</v>
          </cell>
          <cell r="F3536">
            <v>45803</v>
          </cell>
          <cell r="G3536" t="str">
            <v>（十九冶-江龙高速三分部）重庆市云阳县清水土家族乡云峰乡开云高速（钢厂村）*龙缸匝道桥</v>
          </cell>
          <cell r="H3536" t="str">
            <v>任海军</v>
          </cell>
          <cell r="I3536">
            <v>17725037830</v>
          </cell>
        </row>
        <row r="3537">
          <cell r="A3537" t="str">
            <v>晋邦</v>
          </cell>
          <cell r="B3537" t="str">
            <v>直螺纹</v>
          </cell>
          <cell r="C3537" t="str">
            <v>HRB400E Φ14 9m</v>
          </cell>
          <cell r="D3537" t="str">
            <v>吨</v>
          </cell>
          <cell r="E3537">
            <v>12</v>
          </cell>
          <cell r="F3537">
            <v>45803</v>
          </cell>
          <cell r="G3537" t="str">
            <v>（十九冶-江龙高速三分部）重庆市云阳县龙角镇*皮家营隧道</v>
          </cell>
          <cell r="H3537" t="str">
            <v>任海军</v>
          </cell>
          <cell r="I3537">
            <v>17725037830</v>
          </cell>
        </row>
        <row r="3538">
          <cell r="A3538" t="str">
            <v>晋邦</v>
          </cell>
          <cell r="B3538" t="str">
            <v>直螺纹</v>
          </cell>
          <cell r="C3538" t="str">
            <v>HRB400E Φ12 9m</v>
          </cell>
          <cell r="D3538" t="str">
            <v>吨</v>
          </cell>
          <cell r="E3538">
            <v>40</v>
          </cell>
          <cell r="F3538">
            <v>45803</v>
          </cell>
          <cell r="G3538" t="str">
            <v>（十九冶-江龙高速三分部）重庆市云阳县蔈草镇三坵田*小尖山梁场</v>
          </cell>
          <cell r="H3538" t="str">
            <v>任海军</v>
          </cell>
          <cell r="I3538">
            <v>17725037830</v>
          </cell>
        </row>
        <row r="3539">
          <cell r="A3539" t="str">
            <v>晋邦</v>
          </cell>
          <cell r="B3539" t="str">
            <v>直螺纹</v>
          </cell>
          <cell r="C3539" t="str">
            <v>HRB400E Φ25 9m</v>
          </cell>
          <cell r="D3539" t="str">
            <v>吨</v>
          </cell>
          <cell r="E3539">
            <v>3</v>
          </cell>
          <cell r="F3539">
            <v>45803</v>
          </cell>
          <cell r="G3539" t="str">
            <v>（十九冶-江龙高速三分部）重庆市云阳县蔈草镇三坵田*小尖山梁场</v>
          </cell>
          <cell r="H3539" t="str">
            <v>任海军</v>
          </cell>
          <cell r="I3539">
            <v>17725037830</v>
          </cell>
        </row>
        <row r="3540">
          <cell r="A3540" t="str">
            <v>晋邦</v>
          </cell>
          <cell r="B3540" t="str">
            <v>盘螺</v>
          </cell>
          <cell r="C3540" t="str">
            <v>HRB400E Φ10</v>
          </cell>
          <cell r="D3540" t="str">
            <v>吨</v>
          </cell>
          <cell r="E3540">
            <v>15</v>
          </cell>
          <cell r="F3540">
            <v>45803</v>
          </cell>
          <cell r="G3540" t="str">
            <v>（十九冶-江龙高速二分部）重庆市云阳县S305附近*龙角梁场</v>
          </cell>
          <cell r="H3540" t="str">
            <v>张鹏</v>
          </cell>
          <cell r="I3540">
            <v>18223006448</v>
          </cell>
        </row>
        <row r="3541">
          <cell r="A3541" t="str">
            <v>晋邦</v>
          </cell>
          <cell r="B3541" t="str">
            <v>直螺纹</v>
          </cell>
          <cell r="C3541" t="str">
            <v>HRB400E Φ12 9m</v>
          </cell>
          <cell r="D3541" t="str">
            <v>吨</v>
          </cell>
          <cell r="E3541">
            <v>20</v>
          </cell>
          <cell r="F3541">
            <v>45803</v>
          </cell>
          <cell r="G3541" t="str">
            <v>（十九冶-江龙高速二分部）重庆市云阳县S305附近*龙角梁场</v>
          </cell>
          <cell r="H3541" t="str">
            <v>张鹏</v>
          </cell>
          <cell r="I3541">
            <v>18223006448</v>
          </cell>
        </row>
        <row r="3542">
          <cell r="A3542" t="str">
            <v>陕钢</v>
          </cell>
          <cell r="B3542" t="str">
            <v>盘螺</v>
          </cell>
          <cell r="C3542" t="str">
            <v>HRB400E Φ6</v>
          </cell>
          <cell r="D3542" t="str">
            <v>吨</v>
          </cell>
          <cell r="E3542">
            <v>17.5</v>
          </cell>
          <cell r="F3542">
            <v>45803</v>
          </cell>
          <cell r="G3542" t="str">
            <v>（华西酒城南）成都市武侯区火车南站西路8号酒城南项目</v>
          </cell>
          <cell r="H3542" t="str">
            <v>龙耀宇</v>
          </cell>
          <cell r="I3542">
            <v>18384145895</v>
          </cell>
        </row>
        <row r="3543">
          <cell r="A3543" t="str">
            <v>陕钢</v>
          </cell>
          <cell r="B3543" t="str">
            <v>盘螺</v>
          </cell>
          <cell r="C3543" t="str">
            <v>HRB400E Φ10</v>
          </cell>
          <cell r="D3543" t="str">
            <v>吨</v>
          </cell>
          <cell r="E3543">
            <v>2.5</v>
          </cell>
          <cell r="F3543">
            <v>45803</v>
          </cell>
          <cell r="G3543" t="str">
            <v>（华西酒城南）成都市武侯区火车南站西路8号酒城南项目</v>
          </cell>
          <cell r="H3543" t="str">
            <v>龙耀宇</v>
          </cell>
          <cell r="I3543">
            <v>18384145895</v>
          </cell>
        </row>
        <row r="3544">
          <cell r="A3544" t="str">
            <v>陕钢</v>
          </cell>
          <cell r="B3544" t="str">
            <v>盘螺</v>
          </cell>
          <cell r="C3544" t="str">
            <v>HRB400E Φ12</v>
          </cell>
          <cell r="D3544" t="str">
            <v>吨</v>
          </cell>
          <cell r="E3544">
            <v>15</v>
          </cell>
          <cell r="F3544">
            <v>45803</v>
          </cell>
          <cell r="G3544" t="str">
            <v>（华西酒城南）成都市武侯区火车南站西路8号酒城南项目</v>
          </cell>
          <cell r="H3544" t="str">
            <v>龙耀宇</v>
          </cell>
          <cell r="I3544">
            <v>18384145895</v>
          </cell>
        </row>
        <row r="3545">
          <cell r="A3545" t="str">
            <v>润耀</v>
          </cell>
          <cell r="B3545" t="str">
            <v>螺纹钢</v>
          </cell>
          <cell r="C3545" t="str">
            <v>HRB400E Φ25 9m</v>
          </cell>
          <cell r="D3545" t="str">
            <v>吨</v>
          </cell>
          <cell r="E3545">
            <v>35</v>
          </cell>
          <cell r="F3545">
            <v>45804</v>
          </cell>
          <cell r="G3545" t="str">
            <v>（中铁广州局-资乐高速5标）四川省乐山市井研县希望大道116号</v>
          </cell>
          <cell r="H3545" t="str">
            <v>廖俊杰</v>
          </cell>
          <cell r="I3545">
            <v>15775100965</v>
          </cell>
        </row>
        <row r="3546">
          <cell r="A3546" t="str">
            <v>润耀</v>
          </cell>
          <cell r="B3546" t="str">
            <v>螺纹钢</v>
          </cell>
          <cell r="C3546" t="str">
            <v>HRB400E Φ25 12m</v>
          </cell>
          <cell r="D3546" t="str">
            <v>吨</v>
          </cell>
          <cell r="E3546">
            <v>35</v>
          </cell>
          <cell r="F3546">
            <v>45804</v>
          </cell>
          <cell r="G3546" t="str">
            <v>（中铁广州局-资乐高速5标）四川省乐山市井研县希望大道116号</v>
          </cell>
          <cell r="H3546" t="str">
            <v>廖俊杰</v>
          </cell>
          <cell r="I3546">
            <v>15775100965</v>
          </cell>
        </row>
        <row r="3547">
          <cell r="A3547" t="str">
            <v>润耀</v>
          </cell>
          <cell r="B3547" t="str">
            <v>螺纹钢</v>
          </cell>
          <cell r="C3547" t="str">
            <v>HRB400E Φ32 9m</v>
          </cell>
          <cell r="D3547" t="str">
            <v>吨</v>
          </cell>
          <cell r="E3547">
            <v>35</v>
          </cell>
          <cell r="F3547">
            <v>45804</v>
          </cell>
          <cell r="G3547" t="str">
            <v>（中铁广州局-资乐高速5标）四川省乐山市井研县希望大道116号</v>
          </cell>
          <cell r="H3547" t="str">
            <v>廖俊杰</v>
          </cell>
          <cell r="I3547">
            <v>15775100965</v>
          </cell>
        </row>
        <row r="3548">
          <cell r="A3548" t="str">
            <v>润耀</v>
          </cell>
          <cell r="B3548" t="str">
            <v>螺纹钢</v>
          </cell>
          <cell r="C3548" t="str">
            <v>HRB400E Φ28 12m</v>
          </cell>
          <cell r="D3548" t="str">
            <v>吨</v>
          </cell>
          <cell r="E3548">
            <v>44</v>
          </cell>
          <cell r="F3548">
            <v>45804</v>
          </cell>
          <cell r="G3548" t="str">
            <v>（中铁广州局-资乐高速5标）四川省乐山市井研县希望大道116号</v>
          </cell>
          <cell r="H3548" t="str">
            <v>廖俊杰</v>
          </cell>
          <cell r="I3548">
            <v>15775100965</v>
          </cell>
        </row>
        <row r="3549">
          <cell r="A3549" t="str">
            <v>润耀</v>
          </cell>
          <cell r="B3549" t="str">
            <v>螺纹钢</v>
          </cell>
          <cell r="C3549" t="str">
            <v>HRB400E Φ28 9m</v>
          </cell>
          <cell r="D3549" t="str">
            <v>吨</v>
          </cell>
          <cell r="E3549">
            <v>35</v>
          </cell>
          <cell r="F3549">
            <v>45804</v>
          </cell>
          <cell r="G3549" t="str">
            <v>（中铁广州局-资乐高速5标）四川省乐山市井研县希望大道116号</v>
          </cell>
          <cell r="H3549" t="str">
            <v>廖俊杰</v>
          </cell>
          <cell r="I3549">
            <v>15775100965</v>
          </cell>
        </row>
        <row r="3550">
          <cell r="A3550" t="str">
            <v>润耀</v>
          </cell>
          <cell r="B3550" t="str">
            <v>螺纹钢</v>
          </cell>
          <cell r="C3550" t="str">
            <v>HRB400E Φ12 9m</v>
          </cell>
          <cell r="D3550" t="str">
            <v>吨</v>
          </cell>
          <cell r="E3550">
            <v>17</v>
          </cell>
          <cell r="F3550">
            <v>45804</v>
          </cell>
          <cell r="G3550" t="str">
            <v>（中铁广州局-资乐高速5标）四川省乐山市井研县希望大道116号</v>
          </cell>
          <cell r="H3550" t="str">
            <v>廖俊杰</v>
          </cell>
          <cell r="I3550">
            <v>15775100965</v>
          </cell>
        </row>
        <row r="3551">
          <cell r="A3551" t="str">
            <v>润耀</v>
          </cell>
          <cell r="B3551" t="str">
            <v>螺纹钢</v>
          </cell>
          <cell r="C3551" t="str">
            <v>HRB400E Φ16 9m</v>
          </cell>
          <cell r="D3551" t="str">
            <v>吨</v>
          </cell>
          <cell r="E3551">
            <v>17</v>
          </cell>
          <cell r="F3551">
            <v>45804</v>
          </cell>
          <cell r="G3551" t="str">
            <v>（中铁广州局-资乐高速5标）四川省乐山市井研县希望大道116号</v>
          </cell>
          <cell r="H3551" t="str">
            <v>廖俊杰</v>
          </cell>
          <cell r="I3551">
            <v>15775100965</v>
          </cell>
        </row>
        <row r="3552">
          <cell r="A3552" t="str">
            <v>润耀</v>
          </cell>
          <cell r="B3552" t="str">
            <v>螺纹钢</v>
          </cell>
          <cell r="C3552" t="str">
            <v>HRB400E Φ28 9m</v>
          </cell>
          <cell r="D3552" t="str">
            <v>吨</v>
          </cell>
          <cell r="E3552">
            <v>35</v>
          </cell>
          <cell r="F3552">
            <v>45804</v>
          </cell>
          <cell r="G3552" t="str">
            <v>（中铁广州局-资乐高速5标）四川省乐山市井研县希望大道116号</v>
          </cell>
          <cell r="H3552" t="str">
            <v>廖俊杰</v>
          </cell>
          <cell r="I3552">
            <v>15775100965</v>
          </cell>
        </row>
        <row r="3553">
          <cell r="A3553" t="str">
            <v>润耀</v>
          </cell>
          <cell r="B3553" t="str">
            <v>螺纹钢</v>
          </cell>
          <cell r="C3553" t="str">
            <v>HRB400E Φ20 12m</v>
          </cell>
          <cell r="D3553" t="str">
            <v>吨</v>
          </cell>
          <cell r="E3553">
            <v>35</v>
          </cell>
          <cell r="F3553">
            <v>45804</v>
          </cell>
          <cell r="G3553" t="str">
            <v>（中铁广州局-资乐高速5标）四川省乐山市井研县希望大道116号</v>
          </cell>
          <cell r="H3553" t="str">
            <v>廖俊杰</v>
          </cell>
          <cell r="I3553">
            <v>15775100965</v>
          </cell>
        </row>
        <row r="3554">
          <cell r="A3554" t="str">
            <v>润耀</v>
          </cell>
          <cell r="B3554" t="str">
            <v>盘螺</v>
          </cell>
          <cell r="C3554" t="str">
            <v>HRB400E Φ12</v>
          </cell>
          <cell r="D3554" t="str">
            <v>吨</v>
          </cell>
          <cell r="E3554">
            <v>35</v>
          </cell>
          <cell r="F3554">
            <v>45804</v>
          </cell>
          <cell r="G3554" t="str">
            <v>（中铁广州局-资乐高速5标）四川省乐山市井研县希望大道116号</v>
          </cell>
          <cell r="H3554" t="str">
            <v>廖俊杰</v>
          </cell>
          <cell r="I3554">
            <v>15775100965</v>
          </cell>
        </row>
        <row r="3555">
          <cell r="A3555" t="str">
            <v>润耀</v>
          </cell>
          <cell r="B3555" t="str">
            <v>螺纹钢</v>
          </cell>
          <cell r="C3555" t="str">
            <v>HRB400E Φ14 12m</v>
          </cell>
          <cell r="D3555" t="str">
            <v>吨</v>
          </cell>
          <cell r="E3555">
            <v>10</v>
          </cell>
          <cell r="F3555">
            <v>45804</v>
          </cell>
          <cell r="G3555" t="str">
            <v>（中铁广州局-资乐高速5标）四川省乐山市井研县希望大道116号</v>
          </cell>
          <cell r="H3555" t="str">
            <v>廖俊杰</v>
          </cell>
          <cell r="I3555">
            <v>15775100965</v>
          </cell>
        </row>
        <row r="3556">
          <cell r="A3556" t="str">
            <v>润耀</v>
          </cell>
          <cell r="B3556" t="str">
            <v>螺纹钢</v>
          </cell>
          <cell r="C3556" t="str">
            <v>HRB400E Φ16 12m</v>
          </cell>
          <cell r="D3556" t="str">
            <v>吨</v>
          </cell>
          <cell r="E3556">
            <v>25</v>
          </cell>
          <cell r="F3556">
            <v>45804</v>
          </cell>
          <cell r="G3556" t="str">
            <v>（中铁广州局-资乐高速5标）四川省乐山市井研县希望大道116号</v>
          </cell>
          <cell r="H3556" t="str">
            <v>廖俊杰</v>
          </cell>
          <cell r="I3556">
            <v>15775100965</v>
          </cell>
        </row>
        <row r="3557">
          <cell r="A3557" t="str">
            <v>润耀</v>
          </cell>
          <cell r="B3557" t="str">
            <v>螺纹钢</v>
          </cell>
          <cell r="C3557" t="str">
            <v>HRB400E Φ20 12m</v>
          </cell>
          <cell r="D3557" t="str">
            <v>吨</v>
          </cell>
          <cell r="E3557">
            <v>35</v>
          </cell>
          <cell r="F3557">
            <v>45804</v>
          </cell>
          <cell r="G3557" t="str">
            <v>（中铁广州局-资乐高速5标）四川省乐山市井研县希望大道116号</v>
          </cell>
          <cell r="H3557" t="str">
            <v>廖俊杰</v>
          </cell>
          <cell r="I3557">
            <v>15775100965</v>
          </cell>
        </row>
        <row r="3558">
          <cell r="A3558" t="str">
            <v>润耀</v>
          </cell>
          <cell r="B3558" t="str">
            <v>螺纹钢</v>
          </cell>
          <cell r="C3558" t="str">
            <v>HRB400E Φ22 12m</v>
          </cell>
          <cell r="D3558" t="str">
            <v>吨</v>
          </cell>
          <cell r="E3558">
            <v>25</v>
          </cell>
          <cell r="F3558">
            <v>45804</v>
          </cell>
          <cell r="G3558" t="str">
            <v>（中铁广州局-资乐高速5标）四川省乐山市井研县希望大道116号</v>
          </cell>
          <cell r="H3558" t="str">
            <v>廖俊杰</v>
          </cell>
          <cell r="I3558">
            <v>15775100965</v>
          </cell>
        </row>
        <row r="3559">
          <cell r="A3559" t="str">
            <v>润耀</v>
          </cell>
          <cell r="B3559" t="str">
            <v>高线</v>
          </cell>
          <cell r="C3559" t="str">
            <v>HPB300Φ10</v>
          </cell>
          <cell r="D3559" t="str">
            <v>吨</v>
          </cell>
          <cell r="E3559">
            <v>5</v>
          </cell>
          <cell r="F3559">
            <v>45804</v>
          </cell>
          <cell r="G3559" t="str">
            <v>（中铁十局-资乐高速4标）四川省眉山市仁寿县彰加镇促进村中铁十局资乐高速1#钢筋场</v>
          </cell>
          <cell r="H3559" t="str">
            <v>杨飞</v>
          </cell>
          <cell r="I3559">
            <v>15667998777</v>
          </cell>
        </row>
        <row r="3560">
          <cell r="A3560" t="str">
            <v>润耀</v>
          </cell>
          <cell r="B3560" t="str">
            <v>螺纹钢</v>
          </cell>
          <cell r="C3560" t="str">
            <v>HRB400E Φ12 9m</v>
          </cell>
          <cell r="D3560" t="str">
            <v>吨</v>
          </cell>
          <cell r="E3560">
            <v>35</v>
          </cell>
          <cell r="F3560">
            <v>45804</v>
          </cell>
          <cell r="G3560" t="str">
            <v>（中铁十局-资乐高速4标）四川省眉山市仁寿县彰加镇促进村中铁十局资乐高速1#钢筋场</v>
          </cell>
          <cell r="H3560" t="str">
            <v>杨飞</v>
          </cell>
          <cell r="I3560">
            <v>15667998777</v>
          </cell>
        </row>
        <row r="3561">
          <cell r="A3561" t="str">
            <v>润耀</v>
          </cell>
          <cell r="B3561" t="str">
            <v>螺纹钢</v>
          </cell>
          <cell r="C3561" t="str">
            <v>HRB400E Φ16 9m</v>
          </cell>
          <cell r="D3561" t="str">
            <v>吨</v>
          </cell>
          <cell r="E3561">
            <v>25</v>
          </cell>
          <cell r="F3561">
            <v>45804</v>
          </cell>
          <cell r="G3561" t="str">
            <v>（中铁十局-资乐高速4标）四川省眉山市仁寿县彰加镇促进村中铁十局资乐高速1#钢筋场</v>
          </cell>
          <cell r="H3561" t="str">
            <v>杨飞</v>
          </cell>
          <cell r="I3561">
            <v>15667998777</v>
          </cell>
        </row>
        <row r="3562">
          <cell r="A3562" t="str">
            <v>润耀</v>
          </cell>
          <cell r="B3562" t="str">
            <v>螺纹钢</v>
          </cell>
          <cell r="C3562" t="str">
            <v>HRB400E Φ20 9m</v>
          </cell>
          <cell r="D3562" t="str">
            <v>吨</v>
          </cell>
          <cell r="E3562">
            <v>5</v>
          </cell>
          <cell r="F3562">
            <v>45804</v>
          </cell>
          <cell r="G3562" t="str">
            <v>（中铁十局-资乐高速4标）四川省眉山市仁寿县彰加镇促进村中铁十局资乐高速1#钢筋场</v>
          </cell>
          <cell r="H3562" t="str">
            <v>杨飞</v>
          </cell>
          <cell r="I3562">
            <v>15667998777</v>
          </cell>
        </row>
        <row r="3563">
          <cell r="A3563" t="str">
            <v>润耀</v>
          </cell>
          <cell r="B3563" t="str">
            <v>螺纹钢</v>
          </cell>
          <cell r="C3563" t="str">
            <v>HRB400E Φ25 9m</v>
          </cell>
          <cell r="D3563" t="str">
            <v>吨</v>
          </cell>
          <cell r="E3563">
            <v>35</v>
          </cell>
          <cell r="F3563">
            <v>45804</v>
          </cell>
          <cell r="G3563" t="str">
            <v>（中铁十局-资乐高速4标）四川省眉山市仁寿县彰加镇促进村中铁十局资乐高速1#钢筋场</v>
          </cell>
          <cell r="H3563" t="str">
            <v>杨飞</v>
          </cell>
          <cell r="I3563">
            <v>15667998777</v>
          </cell>
        </row>
        <row r="3564">
          <cell r="A3564" t="str">
            <v>润耀</v>
          </cell>
          <cell r="B3564" t="str">
            <v>螺纹钢</v>
          </cell>
          <cell r="C3564" t="str">
            <v>HRB400E Φ28 9m</v>
          </cell>
          <cell r="D3564" t="str">
            <v>吨</v>
          </cell>
          <cell r="E3564">
            <v>35</v>
          </cell>
          <cell r="F3564">
            <v>45804</v>
          </cell>
          <cell r="G3564" t="str">
            <v>（中铁十局-资乐高速4标）四川省眉山市仁寿县彰加镇促进村中铁十局资乐高速1#钢筋场</v>
          </cell>
          <cell r="H3564" t="str">
            <v>杨飞</v>
          </cell>
          <cell r="I3564">
            <v>15667998777</v>
          </cell>
        </row>
        <row r="3565">
          <cell r="A3565" t="str">
            <v>吉晨盛泰</v>
          </cell>
          <cell r="B3565" t="str">
            <v>螺纹钢</v>
          </cell>
          <cell r="C3565" t="str">
            <v>HRB400E Φ12</v>
          </cell>
          <cell r="D3565" t="str">
            <v>吨</v>
          </cell>
          <cell r="E3565">
            <v>35</v>
          </cell>
          <cell r="F3565">
            <v>45805</v>
          </cell>
          <cell r="G3565" t="str">
            <v>5标二分部十局第七公司四川省凉山州彝族自治州昭觉县</v>
          </cell>
          <cell r="H3565" t="str">
            <v>王浩</v>
          </cell>
          <cell r="I3565">
            <v>18292113429</v>
          </cell>
        </row>
        <row r="3566">
          <cell r="A3566" t="str">
            <v>吉晨盛泰</v>
          </cell>
          <cell r="B3566" t="str">
            <v>螺纹钢</v>
          </cell>
          <cell r="C3566" t="str">
            <v>HRB400E Φ14</v>
          </cell>
          <cell r="D3566" t="str">
            <v>吨</v>
          </cell>
          <cell r="E3566">
            <v>35</v>
          </cell>
          <cell r="F3566">
            <v>45805</v>
          </cell>
          <cell r="G3566" t="str">
            <v>5标二分部十局第七公司四川省凉山州彝族自治州昭觉县</v>
          </cell>
          <cell r="H3566" t="str">
            <v>王浩</v>
          </cell>
          <cell r="I3566">
            <v>18292113429</v>
          </cell>
        </row>
        <row r="3567">
          <cell r="A3567" t="str">
            <v>吉晨盛泰</v>
          </cell>
          <cell r="B3567" t="str">
            <v>螺纹钢</v>
          </cell>
          <cell r="C3567" t="str">
            <v>HRB400E Φ16</v>
          </cell>
          <cell r="D3567" t="str">
            <v>吨</v>
          </cell>
          <cell r="E3567">
            <v>35</v>
          </cell>
          <cell r="F3567">
            <v>45805</v>
          </cell>
          <cell r="G3567" t="str">
            <v>5标二分部十局第七公司四川省凉山州彝族自治州昭觉县</v>
          </cell>
          <cell r="H3567" t="str">
            <v>王浩</v>
          </cell>
          <cell r="I3567">
            <v>18292113429</v>
          </cell>
        </row>
        <row r="3568">
          <cell r="A3568" t="str">
            <v>吉晨盛泰</v>
          </cell>
          <cell r="B3568" t="str">
            <v>螺纹钢</v>
          </cell>
          <cell r="C3568" t="str">
            <v>HRB400E Φ20</v>
          </cell>
          <cell r="D3568" t="str">
            <v>吨</v>
          </cell>
          <cell r="E3568">
            <v>70</v>
          </cell>
          <cell r="F3568">
            <v>45805</v>
          </cell>
          <cell r="G3568" t="str">
            <v>5标二分部十局第七公司四川省凉山州彝族自治州昭觉县</v>
          </cell>
          <cell r="H3568" t="str">
            <v>王浩</v>
          </cell>
          <cell r="I3568">
            <v>18292113429</v>
          </cell>
        </row>
        <row r="3569">
          <cell r="A3569" t="str">
            <v>吉晨盛泰</v>
          </cell>
          <cell r="B3569" t="str">
            <v>螺纹钢</v>
          </cell>
          <cell r="C3569" t="str">
            <v>HRB400EΦ16</v>
          </cell>
          <cell r="D3569" t="str">
            <v>吨</v>
          </cell>
          <cell r="E3569">
            <v>35</v>
          </cell>
          <cell r="F3569">
            <v>45805</v>
          </cell>
          <cell r="G3569" t="str">
            <v>凉山州昭觉县新城镇阿都马打(中铁十局西昭高速3号拌合站过磅)</v>
          </cell>
          <cell r="H3569" t="str">
            <v>魏忠魁</v>
          </cell>
          <cell r="I3569">
            <v>18229056777</v>
          </cell>
        </row>
        <row r="3570">
          <cell r="A3570" t="str">
            <v>吉晨盛泰</v>
          </cell>
          <cell r="B3570" t="str">
            <v>螺纹钢</v>
          </cell>
          <cell r="C3570" t="str">
            <v>HRB500EΦ32</v>
          </cell>
          <cell r="D3570" t="str">
            <v>吨</v>
          </cell>
          <cell r="E3570">
            <v>75</v>
          </cell>
          <cell r="F3570">
            <v>45805</v>
          </cell>
          <cell r="G3570" t="str">
            <v>凉山州昭觉县新城镇阿都马打(中铁十局西昭高速3号拌合站过磅)</v>
          </cell>
          <cell r="H3570" t="str">
            <v>魏忠魁</v>
          </cell>
          <cell r="I3570">
            <v>18229056777</v>
          </cell>
        </row>
        <row r="3571">
          <cell r="A3571" t="str">
            <v>吉晨盛泰</v>
          </cell>
          <cell r="B3571" t="str">
            <v>盘螺</v>
          </cell>
          <cell r="C3571" t="str">
            <v>HRB400EΦ10</v>
          </cell>
          <cell r="D3571" t="str">
            <v>吨</v>
          </cell>
          <cell r="E3571">
            <v>75</v>
          </cell>
          <cell r="F3571">
            <v>45805</v>
          </cell>
          <cell r="G3571" t="str">
            <v>凉山州昭觉县新城镇阿都马打(中铁十局西昭高速3号拌合站过磅)</v>
          </cell>
          <cell r="H3571" t="str">
            <v>魏忠魁</v>
          </cell>
          <cell r="I3571">
            <v>18229056777</v>
          </cell>
        </row>
        <row r="3572">
          <cell r="A3572" t="str">
            <v>吉晨盛泰</v>
          </cell>
          <cell r="B3572" t="str">
            <v>螺纹钢</v>
          </cell>
          <cell r="C3572" t="str">
            <v>HRB400E Φ12</v>
          </cell>
          <cell r="D3572" t="str">
            <v>吨</v>
          </cell>
          <cell r="E3572">
            <v>35</v>
          </cell>
          <cell r="F3572">
            <v>45805</v>
          </cell>
          <cell r="G3572" t="str">
            <v>5标二分部十局第七公司四川省凉山州彝族自治州昭觉县</v>
          </cell>
          <cell r="H3572" t="str">
            <v>王浩</v>
          </cell>
          <cell r="I3572">
            <v>18292113429</v>
          </cell>
        </row>
        <row r="3573">
          <cell r="A3573" t="str">
            <v>吉晨盛泰</v>
          </cell>
          <cell r="B3573" t="str">
            <v>螺纹钢</v>
          </cell>
          <cell r="C3573" t="str">
            <v>HRB400E Φ14</v>
          </cell>
          <cell r="D3573" t="str">
            <v>吨</v>
          </cell>
          <cell r="E3573">
            <v>35</v>
          </cell>
          <cell r="F3573">
            <v>45805</v>
          </cell>
          <cell r="G3573" t="str">
            <v>5标二分部十局第七公司四川省凉山州彝族自治州昭觉县</v>
          </cell>
          <cell r="H3573" t="str">
            <v>王浩</v>
          </cell>
          <cell r="I3573">
            <v>18292113429</v>
          </cell>
        </row>
        <row r="3574">
          <cell r="A3574" t="str">
            <v>吉晨盛泰</v>
          </cell>
          <cell r="B3574" t="str">
            <v>螺纹钢</v>
          </cell>
          <cell r="C3574" t="str">
            <v>HRB400E Φ16</v>
          </cell>
          <cell r="D3574" t="str">
            <v>吨</v>
          </cell>
          <cell r="E3574">
            <v>35</v>
          </cell>
          <cell r="F3574">
            <v>45805</v>
          </cell>
          <cell r="G3574" t="str">
            <v>5标二分部十局第七公司四川省凉山州彝族自治州昭觉县</v>
          </cell>
          <cell r="H3574" t="str">
            <v>王浩</v>
          </cell>
          <cell r="I3574">
            <v>18292113429</v>
          </cell>
        </row>
        <row r="3575">
          <cell r="A3575" t="str">
            <v>吉晨盛泰</v>
          </cell>
          <cell r="B3575" t="str">
            <v>螺纹钢</v>
          </cell>
          <cell r="C3575" t="str">
            <v>HRB400E Φ20</v>
          </cell>
          <cell r="D3575" t="str">
            <v>吨</v>
          </cell>
          <cell r="E3575">
            <v>70</v>
          </cell>
          <cell r="F3575">
            <v>45805</v>
          </cell>
          <cell r="G3575" t="str">
            <v>5标二分部十局第七公司四川省凉山州彝族自治州昭觉县</v>
          </cell>
          <cell r="H3575" t="str">
            <v>王浩</v>
          </cell>
          <cell r="I3575">
            <v>18292113429</v>
          </cell>
        </row>
        <row r="3576">
          <cell r="A3576" t="str">
            <v>吉晨盛泰</v>
          </cell>
          <cell r="B3576" t="str">
            <v>螺纹钢</v>
          </cell>
          <cell r="C3576" t="str">
            <v>HRB400EΦ16</v>
          </cell>
          <cell r="D3576" t="str">
            <v>吨</v>
          </cell>
          <cell r="E3576">
            <v>35</v>
          </cell>
          <cell r="F3576">
            <v>45805</v>
          </cell>
          <cell r="G3576" t="str">
            <v>凉山州昭觉县新城镇阿都马打(中铁十局西昭高速3号拌合站过磅)</v>
          </cell>
          <cell r="H3576" t="str">
            <v>魏忠魁</v>
          </cell>
          <cell r="I3576">
            <v>18229056777</v>
          </cell>
        </row>
        <row r="3577">
          <cell r="A3577" t="str">
            <v>吉晨盛泰</v>
          </cell>
          <cell r="B3577" t="str">
            <v>螺纹钢</v>
          </cell>
          <cell r="C3577" t="str">
            <v>HRB500EΦ32</v>
          </cell>
          <cell r="D3577" t="str">
            <v>吨</v>
          </cell>
          <cell r="E3577">
            <v>75</v>
          </cell>
          <cell r="F3577">
            <v>45805</v>
          </cell>
          <cell r="G3577" t="str">
            <v>凉山州昭觉县新城镇阿都马打(中铁十局西昭高速3号拌合站过磅)</v>
          </cell>
          <cell r="H3577" t="str">
            <v>魏忠魁</v>
          </cell>
          <cell r="I3577">
            <v>18229056777</v>
          </cell>
        </row>
        <row r="3578">
          <cell r="A3578" t="str">
            <v>吉晨盛泰</v>
          </cell>
          <cell r="B3578" t="str">
            <v>盘螺</v>
          </cell>
          <cell r="C3578" t="str">
            <v>HRB400EΦ10</v>
          </cell>
          <cell r="D3578" t="str">
            <v>吨</v>
          </cell>
          <cell r="E3578">
            <v>75</v>
          </cell>
          <cell r="F3578">
            <v>45805</v>
          </cell>
          <cell r="G3578" t="str">
            <v>凉山州昭觉县新城镇阿都马打(中铁十局西昭高速3号拌合站过磅)</v>
          </cell>
          <cell r="H3578" t="str">
            <v>魏忠魁</v>
          </cell>
          <cell r="I3578">
            <v>18229056777</v>
          </cell>
        </row>
        <row r="3579">
          <cell r="A3579" t="str">
            <v>德胜</v>
          </cell>
          <cell r="B3579" t="str">
            <v>螺纹钢</v>
          </cell>
          <cell r="C3579" t="str">
            <v>HRB400E Φ16 9m</v>
          </cell>
          <cell r="D3579" t="str">
            <v>吨</v>
          </cell>
          <cell r="E3579">
            <v>35</v>
          </cell>
          <cell r="F3579">
            <v>45805</v>
          </cell>
          <cell r="G3579" t="str">
            <v>（中铁广州局-资乐高速5标）四川省乐山市井研县希望大道116号</v>
          </cell>
          <cell r="H3579" t="str">
            <v>廖俊杰</v>
          </cell>
          <cell r="I3579">
            <v>15775100965</v>
          </cell>
        </row>
        <row r="3580">
          <cell r="A3580" t="str">
            <v>德胜</v>
          </cell>
          <cell r="B3580" t="str">
            <v>螺纹钢</v>
          </cell>
          <cell r="C3580" t="str">
            <v>HRB400E Φ20 12m</v>
          </cell>
          <cell r="D3580" t="str">
            <v>吨</v>
          </cell>
          <cell r="E3580">
            <v>35</v>
          </cell>
          <cell r="F3580">
            <v>45805</v>
          </cell>
          <cell r="G3580" t="str">
            <v>（中铁广州局-资乐高速5标）四川省乐山市井研县希望大道116号</v>
          </cell>
          <cell r="H3580" t="str">
            <v>廖俊杰</v>
          </cell>
          <cell r="I3580">
            <v>15775100965</v>
          </cell>
        </row>
        <row r="3581">
          <cell r="A3581" t="str">
            <v>德胜</v>
          </cell>
          <cell r="B3581" t="str">
            <v>螺纹钢</v>
          </cell>
          <cell r="C3581" t="str">
            <v>HRB400E Φ25 12m</v>
          </cell>
          <cell r="D3581" t="str">
            <v>吨</v>
          </cell>
          <cell r="E3581">
            <v>15</v>
          </cell>
          <cell r="F3581">
            <v>45805</v>
          </cell>
          <cell r="G3581" t="str">
            <v>（中铁广州局-资乐高速5标）四川省乐山市井研县希望大道116号</v>
          </cell>
          <cell r="H3581" t="str">
            <v>廖俊杰</v>
          </cell>
          <cell r="I3581">
            <v>15775100965</v>
          </cell>
        </row>
        <row r="3582">
          <cell r="A3582" t="str">
            <v>德胜</v>
          </cell>
          <cell r="B3582" t="str">
            <v>螺纹钢</v>
          </cell>
          <cell r="C3582" t="str">
            <v>HRB400E Φ28 12m</v>
          </cell>
          <cell r="D3582" t="str">
            <v>吨</v>
          </cell>
          <cell r="E3582">
            <v>20</v>
          </cell>
          <cell r="F3582">
            <v>45805</v>
          </cell>
          <cell r="G3582" t="str">
            <v>（中铁广州局-资乐高速5标）四川省乐山市井研县希望大道116号</v>
          </cell>
          <cell r="H3582" t="str">
            <v>廖俊杰</v>
          </cell>
          <cell r="I3582">
            <v>15775100965</v>
          </cell>
        </row>
        <row r="3583">
          <cell r="A3583" t="str">
            <v>德胜</v>
          </cell>
          <cell r="B3583" t="str">
            <v>螺纹钢</v>
          </cell>
          <cell r="C3583" t="str">
            <v>HRB500E Φ28×12米</v>
          </cell>
          <cell r="D3583" t="str">
            <v>吨</v>
          </cell>
          <cell r="E3583">
            <v>35</v>
          </cell>
          <cell r="F3583">
            <v>45805</v>
          </cell>
          <cell r="G3583" t="str">
            <v>自永4标一局四公司（四川省内江市隆昌市金鹅街道自永4标一局四公司钢筋棚）</v>
          </cell>
          <cell r="H3583" t="str">
            <v>郝优</v>
          </cell>
          <cell r="I3583">
            <v>13891371707</v>
          </cell>
        </row>
        <row r="3584">
          <cell r="A3584" t="str">
            <v>德胜</v>
          </cell>
          <cell r="B3584" t="str">
            <v>螺纹钢</v>
          </cell>
          <cell r="C3584" t="str">
            <v>HRB500E Φ28×9米</v>
          </cell>
          <cell r="D3584" t="str">
            <v>吨</v>
          </cell>
          <cell r="E3584">
            <v>35</v>
          </cell>
          <cell r="F3584">
            <v>45805</v>
          </cell>
          <cell r="G3584" t="str">
            <v>自永4标一局四公司（四川省内江市隆昌市金鹅街道自永4标一局四公司钢筋棚）</v>
          </cell>
          <cell r="H3584" t="str">
            <v>郝优</v>
          </cell>
          <cell r="I3584">
            <v>13891371707</v>
          </cell>
        </row>
        <row r="3585">
          <cell r="A3585" t="str">
            <v>德胜</v>
          </cell>
          <cell r="B3585" t="str">
            <v>螺纹钢</v>
          </cell>
          <cell r="C3585" t="str">
            <v>HRB400E Φ28×9米</v>
          </cell>
          <cell r="D3585" t="str">
            <v>吨</v>
          </cell>
          <cell r="E3585">
            <v>35</v>
          </cell>
          <cell r="F3585">
            <v>45805</v>
          </cell>
          <cell r="G3585" t="str">
            <v>自永4标一局四公司（四川省内江市隆昌市金鹅街道自永4标一局四公司钢筋棚）</v>
          </cell>
          <cell r="H3585" t="str">
            <v>郝优</v>
          </cell>
          <cell r="I3585">
            <v>13891371707</v>
          </cell>
        </row>
        <row r="3586">
          <cell r="A3586" t="str">
            <v>润耀</v>
          </cell>
          <cell r="B3586" t="str">
            <v>螺纹钢</v>
          </cell>
          <cell r="C3586" t="str">
            <v>HRB400E Φ28 12m</v>
          </cell>
          <cell r="D3586" t="str">
            <v>吨</v>
          </cell>
          <cell r="E3586">
            <v>35</v>
          </cell>
          <cell r="F3586">
            <v>45805</v>
          </cell>
          <cell r="G3586" t="str">
            <v>（中铁广州局-资乐高速5标）四川省乐山市井研县希望大道116号</v>
          </cell>
          <cell r="H3586" t="str">
            <v>廖俊杰</v>
          </cell>
          <cell r="I3586">
            <v>15775100965</v>
          </cell>
        </row>
        <row r="3587">
          <cell r="A3587" t="str">
            <v>润耀</v>
          </cell>
          <cell r="B3587" t="str">
            <v>盘螺</v>
          </cell>
          <cell r="C3587" t="str">
            <v>HRB400E Φ12</v>
          </cell>
          <cell r="D3587" t="str">
            <v>吨</v>
          </cell>
          <cell r="E3587">
            <v>35</v>
          </cell>
          <cell r="F3587">
            <v>45805</v>
          </cell>
          <cell r="G3587" t="str">
            <v>（中铁广州局-资乐高速5标）四川省乐山市井研县希望大道116号</v>
          </cell>
          <cell r="H3587" t="str">
            <v>廖俊杰</v>
          </cell>
          <cell r="I3587">
            <v>15775100965</v>
          </cell>
        </row>
        <row r="3588">
          <cell r="A3588" t="str">
            <v>润耀</v>
          </cell>
          <cell r="B3588" t="str">
            <v>螺纹钢</v>
          </cell>
          <cell r="C3588" t="str">
            <v>HRB400E Φ12 9m</v>
          </cell>
          <cell r="D3588" t="str">
            <v>吨</v>
          </cell>
          <cell r="E3588">
            <v>35</v>
          </cell>
          <cell r="F3588">
            <v>45805</v>
          </cell>
          <cell r="G3588" t="str">
            <v>（中铁十局-资乐高速4标）四川省眉山市仁寿县彰加镇促进村中铁十局资乐高速1#钢筋场</v>
          </cell>
          <cell r="H3588" t="str">
            <v>杨飞</v>
          </cell>
          <cell r="I3588">
            <v>15667998777</v>
          </cell>
        </row>
        <row r="3589">
          <cell r="A3589" t="str">
            <v>达钢</v>
          </cell>
          <cell r="B3589" t="str">
            <v>盘螺</v>
          </cell>
          <cell r="C3589" t="str">
            <v>HRB400E Φ8</v>
          </cell>
          <cell r="D3589" t="str">
            <v>吨</v>
          </cell>
          <cell r="E3589">
            <v>24</v>
          </cell>
          <cell r="F3589">
            <v>45805</v>
          </cell>
          <cell r="G3589" t="str">
            <v>（商投建工达州中医药科技园-4工区-7号楼）达州市通川区达州中医药职业学院犀牛大道北段</v>
          </cell>
          <cell r="H3589" t="str">
            <v>张扬</v>
          </cell>
          <cell r="I3589">
            <v>18381904567</v>
          </cell>
        </row>
        <row r="3590">
          <cell r="A3590" t="str">
            <v>达钢</v>
          </cell>
          <cell r="B3590" t="str">
            <v>螺纹钢</v>
          </cell>
          <cell r="C3590" t="str">
            <v>HRB500E Φ25</v>
          </cell>
          <cell r="D3590" t="str">
            <v>吨</v>
          </cell>
          <cell r="E3590">
            <v>27</v>
          </cell>
          <cell r="F3590">
            <v>45805</v>
          </cell>
          <cell r="G3590" t="str">
            <v>（商投建工达州中医药科技园-3工区）达州市通川区达州中医药职业学院犀牛大道北段</v>
          </cell>
          <cell r="H3590" t="str">
            <v>程黄刚</v>
          </cell>
          <cell r="I3590">
            <v>15108211617</v>
          </cell>
        </row>
        <row r="3591">
          <cell r="A3591" t="str">
            <v>晋邦</v>
          </cell>
          <cell r="B3591" t="str">
            <v>螺纹钢</v>
          </cell>
          <cell r="C3591" t="str">
            <v>HRB500E Φ12</v>
          </cell>
          <cell r="D3591" t="str">
            <v>吨</v>
          </cell>
          <cell r="E3591">
            <v>6</v>
          </cell>
          <cell r="F3591">
            <v>45805</v>
          </cell>
          <cell r="G3591" t="str">
            <v>（商投建工达州中医药科技园-3工区）达州市通川区达州中医药职业学院犀牛大道北段</v>
          </cell>
          <cell r="H3591" t="str">
            <v>程黄刚</v>
          </cell>
          <cell r="I3591">
            <v>15108211617</v>
          </cell>
        </row>
        <row r="3592">
          <cell r="A3592" t="str">
            <v>晋邦</v>
          </cell>
          <cell r="B3592" t="str">
            <v>螺纹钢</v>
          </cell>
          <cell r="C3592" t="str">
            <v>HRB500E Φ14</v>
          </cell>
          <cell r="D3592" t="str">
            <v>吨</v>
          </cell>
          <cell r="E3592">
            <v>6</v>
          </cell>
          <cell r="F3592">
            <v>45805</v>
          </cell>
          <cell r="G3592" t="str">
            <v>（商投建工达州中医药科技园-3工区）达州市通川区达州中医药职业学院犀牛大道北段</v>
          </cell>
          <cell r="H3592" t="str">
            <v>程黄刚</v>
          </cell>
          <cell r="I3592">
            <v>15108211617</v>
          </cell>
        </row>
        <row r="3593">
          <cell r="A3593" t="str">
            <v>晋邦</v>
          </cell>
          <cell r="B3593" t="str">
            <v>螺纹钢</v>
          </cell>
          <cell r="C3593" t="str">
            <v>HRB500E Φ16</v>
          </cell>
          <cell r="D3593" t="str">
            <v>吨</v>
          </cell>
          <cell r="E3593">
            <v>6</v>
          </cell>
          <cell r="F3593">
            <v>45805</v>
          </cell>
          <cell r="G3593" t="str">
            <v>（商投建工达州中医药科技园-3工区）达州市通川区达州中医药职业学院犀牛大道北段</v>
          </cell>
          <cell r="H3593" t="str">
            <v>程黄刚</v>
          </cell>
          <cell r="I3593">
            <v>15108211617</v>
          </cell>
        </row>
        <row r="3594">
          <cell r="A3594" t="str">
            <v>晋邦</v>
          </cell>
          <cell r="B3594" t="str">
            <v>螺纹钢</v>
          </cell>
          <cell r="C3594" t="str">
            <v>HRB500E Φ18</v>
          </cell>
          <cell r="D3594" t="str">
            <v>吨</v>
          </cell>
          <cell r="E3594">
            <v>6</v>
          </cell>
          <cell r="F3594">
            <v>45805</v>
          </cell>
          <cell r="G3594" t="str">
            <v>（商投建工达州中医药科技园-3工区）达州市通川区达州中医药职业学院犀牛大道北段</v>
          </cell>
          <cell r="H3594" t="str">
            <v>程黄刚</v>
          </cell>
          <cell r="I3594">
            <v>15108211617</v>
          </cell>
        </row>
        <row r="3595">
          <cell r="A3595" t="str">
            <v>晋邦</v>
          </cell>
          <cell r="B3595" t="str">
            <v>螺纹钢</v>
          </cell>
          <cell r="C3595" t="str">
            <v>HRB500E Φ20</v>
          </cell>
          <cell r="D3595" t="str">
            <v>吨</v>
          </cell>
          <cell r="E3595">
            <v>6</v>
          </cell>
          <cell r="F3595">
            <v>45805</v>
          </cell>
          <cell r="G3595" t="str">
            <v>（商投建工达州中医药科技园-3工区）达州市通川区达州中医药职业学院犀牛大道北段</v>
          </cell>
          <cell r="H3595" t="str">
            <v>程黄刚</v>
          </cell>
          <cell r="I3595">
            <v>15108211617</v>
          </cell>
        </row>
        <row r="3596">
          <cell r="A3596" t="str">
            <v>晋邦</v>
          </cell>
          <cell r="B3596" t="str">
            <v>螺纹钢</v>
          </cell>
          <cell r="C3596" t="str">
            <v>HRB500E Φ22</v>
          </cell>
          <cell r="D3596" t="str">
            <v>吨</v>
          </cell>
          <cell r="E3596">
            <v>6</v>
          </cell>
          <cell r="F3596">
            <v>45805</v>
          </cell>
          <cell r="G3596" t="str">
            <v>（商投建工达州中医药科技园-3工区）达州市通川区达州中医药职业学院犀牛大道北段</v>
          </cell>
          <cell r="H3596" t="str">
            <v>程黄刚</v>
          </cell>
          <cell r="I3596">
            <v>15108211617</v>
          </cell>
        </row>
        <row r="3597">
          <cell r="A3597" t="str">
            <v>海南海控</v>
          </cell>
          <cell r="B3597" t="str">
            <v>高线</v>
          </cell>
          <cell r="C3597" t="str">
            <v>HPB300Ф12</v>
          </cell>
          <cell r="D3597" t="str">
            <v>吨</v>
          </cell>
          <cell r="E3597">
            <v>35</v>
          </cell>
          <cell r="F3597">
            <v>45806</v>
          </cell>
          <cell r="G3597" t="str">
            <v>（中铁一局四公司康新高速TJ1-1标康定隧道）四川省甘孜州康定市榆林街道甘孜州博物馆旁</v>
          </cell>
          <cell r="H3597" t="str">
            <v>王永强</v>
          </cell>
          <cell r="I3597">
            <v>15929204416</v>
          </cell>
        </row>
        <row r="3598">
          <cell r="A3598" t="str">
            <v>海南海控</v>
          </cell>
          <cell r="B3598" t="str">
            <v>螺纹钢</v>
          </cell>
          <cell r="C3598" t="str">
            <v>HRB400EФ22*9m</v>
          </cell>
          <cell r="D3598" t="str">
            <v>吨</v>
          </cell>
          <cell r="E3598">
            <v>35</v>
          </cell>
          <cell r="F3598">
            <v>45806</v>
          </cell>
          <cell r="G3598" t="str">
            <v>（中铁一局四公司康新高速TJ1-1标康定隧道）四川省甘孜州康定市榆林街道甘孜州博物馆旁</v>
          </cell>
          <cell r="H3598" t="str">
            <v>王永强</v>
          </cell>
          <cell r="I3598">
            <v>15929204416</v>
          </cell>
        </row>
        <row r="3599">
          <cell r="A3599" t="str">
            <v>海南海控</v>
          </cell>
          <cell r="B3599" t="str">
            <v>螺纹钢</v>
          </cell>
          <cell r="C3599" t="str">
            <v>HRB400EФ22*9m</v>
          </cell>
          <cell r="D3599" t="str">
            <v>吨</v>
          </cell>
          <cell r="E3599">
            <v>105</v>
          </cell>
          <cell r="F3599">
            <v>45806</v>
          </cell>
          <cell r="G3599" t="str">
            <v>（中铁一局四公司康新高速TJ1-1标贡不卡隧道）四川省甘孜州康定市折多塘村车管所旁</v>
          </cell>
          <cell r="H3599" t="str">
            <v>李彰</v>
          </cell>
          <cell r="I3599">
            <v>18523285235</v>
          </cell>
        </row>
        <row r="3600">
          <cell r="A3600" t="str">
            <v>海南海控</v>
          </cell>
          <cell r="B3600" t="str">
            <v>盘螺</v>
          </cell>
          <cell r="C3600" t="str">
            <v>HRB400EФ10</v>
          </cell>
          <cell r="D3600" t="str">
            <v>吨</v>
          </cell>
          <cell r="E3600">
            <v>35</v>
          </cell>
          <cell r="F3600">
            <v>45806</v>
          </cell>
          <cell r="G3600" t="str">
            <v>（中铁六局呼和公司康新高速TJ4-2标）四川省甘孜藏族自治州康定市新都桥镇东俄罗三村中建八局搅拌站旁</v>
          </cell>
          <cell r="H3600" t="str">
            <v>冯德瑞</v>
          </cell>
          <cell r="I3600">
            <v>18649545619</v>
          </cell>
        </row>
        <row r="3601">
          <cell r="A3601" t="str">
            <v>海南海控</v>
          </cell>
          <cell r="B3601" t="str">
            <v>螺纹钢</v>
          </cell>
          <cell r="C3601" t="str">
            <v>HRB400EФ12*9m</v>
          </cell>
          <cell r="D3601" t="str">
            <v>吨</v>
          </cell>
          <cell r="E3601">
            <v>35</v>
          </cell>
          <cell r="F3601">
            <v>45806</v>
          </cell>
          <cell r="G3601" t="str">
            <v>（中铁六局呼和公司康新高速TJ4-2标）四川省甘孜藏族自治州康定市新都桥镇东俄罗三村中建八局搅拌站旁</v>
          </cell>
          <cell r="H3601" t="str">
            <v>冯德瑞</v>
          </cell>
          <cell r="I3601">
            <v>18649545619</v>
          </cell>
        </row>
        <row r="3602">
          <cell r="A3602" t="str">
            <v>海南海控</v>
          </cell>
          <cell r="B3602" t="str">
            <v>高线</v>
          </cell>
          <cell r="C3602" t="str">
            <v>HPB300Ф12</v>
          </cell>
          <cell r="D3602" t="str">
            <v>吨</v>
          </cell>
          <cell r="E3602">
            <v>30</v>
          </cell>
          <cell r="F3602">
            <v>45806</v>
          </cell>
          <cell r="G3602" t="str">
            <v>（中铁六局呼和公司康新高速TJ4-2标）四川省甘孜藏族自治州康定市新都桥镇东俄罗三村中建八局搅拌站旁</v>
          </cell>
          <cell r="H3602" t="str">
            <v>王龙</v>
          </cell>
          <cell r="I3602">
            <v>18809490151</v>
          </cell>
        </row>
        <row r="3603">
          <cell r="A3603" t="str">
            <v>海南海控</v>
          </cell>
          <cell r="B3603" t="str">
            <v>盘螺</v>
          </cell>
          <cell r="C3603" t="str">
            <v>HRB400EФ6</v>
          </cell>
          <cell r="D3603" t="str">
            <v>吨</v>
          </cell>
          <cell r="E3603">
            <v>4</v>
          </cell>
          <cell r="F3603">
            <v>45806</v>
          </cell>
          <cell r="G3603" t="str">
            <v>（中铁六局呼和公司康新高速TJ4-2标）四川省甘孜藏族自治州康定市新都桥镇东俄罗三村中建八局搅拌站旁</v>
          </cell>
          <cell r="H3603" t="str">
            <v>王龙</v>
          </cell>
          <cell r="I3603">
            <v>18809490151</v>
          </cell>
        </row>
        <row r="3604">
          <cell r="A3604" t="str">
            <v>海南海控</v>
          </cell>
          <cell r="B3604" t="str">
            <v>螺纹钢</v>
          </cell>
          <cell r="C3604" t="str">
            <v>HRB400EФ12*9m</v>
          </cell>
          <cell r="D3604" t="str">
            <v>吨</v>
          </cell>
          <cell r="E3604">
            <v>70</v>
          </cell>
          <cell r="F3604">
            <v>45806</v>
          </cell>
          <cell r="G3604" t="str">
            <v>（中铁八局康新高速TJ4-1标）四川省甘孜州康定市新都桥镇超限载检测站</v>
          </cell>
          <cell r="H3604" t="str">
            <v>刘俊</v>
          </cell>
          <cell r="I3604">
            <v>18587764925</v>
          </cell>
        </row>
        <row r="3605">
          <cell r="A3605" t="str">
            <v>海南海控</v>
          </cell>
          <cell r="B3605" t="str">
            <v>螺纹钢</v>
          </cell>
          <cell r="C3605" t="str">
            <v>HRB400EФ14*9m</v>
          </cell>
          <cell r="D3605" t="str">
            <v>吨</v>
          </cell>
          <cell r="E3605">
            <v>35</v>
          </cell>
          <cell r="F3605">
            <v>45806</v>
          </cell>
          <cell r="G3605" t="str">
            <v>（中铁八局康新高速TJ4-1标）四川省甘孜州康定市新都桥镇超限载检测站</v>
          </cell>
          <cell r="H3605" t="str">
            <v>刘俊</v>
          </cell>
          <cell r="I3605">
            <v>18587764925</v>
          </cell>
        </row>
        <row r="3606">
          <cell r="A3606" t="str">
            <v>德胜</v>
          </cell>
          <cell r="B3606" t="str">
            <v>螺纹钢</v>
          </cell>
          <cell r="C3606" t="str">
            <v>HRB500E Φ25 12m</v>
          </cell>
          <cell r="D3606" t="str">
            <v>吨</v>
          </cell>
          <cell r="E3606">
            <v>35</v>
          </cell>
          <cell r="F3606">
            <v>45806</v>
          </cell>
          <cell r="G3606" t="str">
            <v>（中铁十局-资乐高速4标）四川省眉山市仁寿县彰加镇促进村中铁十局资乐高速1#钢筋场</v>
          </cell>
          <cell r="H3606" t="str">
            <v>杨飞</v>
          </cell>
          <cell r="I3606">
            <v>15667998777</v>
          </cell>
        </row>
        <row r="3607">
          <cell r="A3607" t="str">
            <v>晋邦</v>
          </cell>
          <cell r="B3607" t="str">
            <v>螺纹钢</v>
          </cell>
          <cell r="C3607" t="str">
            <v>HRB500E Φ12</v>
          </cell>
          <cell r="D3607" t="str">
            <v>吨</v>
          </cell>
          <cell r="E3607">
            <v>6</v>
          </cell>
          <cell r="F3607">
            <v>45806</v>
          </cell>
          <cell r="G3607" t="str">
            <v>（商投建工达州中医药科技园-4工区-7号楼）达州市通川区达州中医药职业学院犀牛大道北段</v>
          </cell>
          <cell r="H3607" t="str">
            <v>张扬</v>
          </cell>
          <cell r="I3607">
            <v>18381904567</v>
          </cell>
        </row>
        <row r="3608">
          <cell r="A3608" t="str">
            <v>晋邦</v>
          </cell>
          <cell r="B3608" t="str">
            <v>螺纹钢</v>
          </cell>
          <cell r="C3608" t="str">
            <v>HRB500E Φ16</v>
          </cell>
          <cell r="D3608" t="str">
            <v>吨</v>
          </cell>
          <cell r="E3608">
            <v>9</v>
          </cell>
          <cell r="F3608">
            <v>45806</v>
          </cell>
          <cell r="G3608" t="str">
            <v>（商投建工达州中医药科技园-4工区-7号楼）达州市通川区达州中医药职业学院犀牛大道北段</v>
          </cell>
          <cell r="H3608" t="str">
            <v>张扬</v>
          </cell>
          <cell r="I3608">
            <v>18381904567</v>
          </cell>
        </row>
        <row r="3609">
          <cell r="A3609" t="str">
            <v>晋邦</v>
          </cell>
          <cell r="B3609" t="str">
            <v>螺纹钢</v>
          </cell>
          <cell r="C3609" t="str">
            <v>HRB500E Φ20</v>
          </cell>
          <cell r="D3609" t="str">
            <v>吨</v>
          </cell>
          <cell r="E3609">
            <v>12</v>
          </cell>
          <cell r="F3609">
            <v>45806</v>
          </cell>
          <cell r="G3609" t="str">
            <v>（商投建工达州中医药科技园-4工区-7号楼）达州市通川区达州中医药职业学院犀牛大道北段</v>
          </cell>
          <cell r="H3609" t="str">
            <v>张扬</v>
          </cell>
          <cell r="I3609">
            <v>18381904567</v>
          </cell>
        </row>
        <row r="3610">
          <cell r="A3610" t="str">
            <v>晋邦</v>
          </cell>
          <cell r="B3610" t="str">
            <v>螺纹钢</v>
          </cell>
          <cell r="C3610" t="str">
            <v>HRB500E Φ25</v>
          </cell>
          <cell r="D3610" t="str">
            <v>吨</v>
          </cell>
          <cell r="E3610">
            <v>9</v>
          </cell>
          <cell r="F3610">
            <v>45806</v>
          </cell>
          <cell r="G3610" t="str">
            <v>（商投建工达州中医药科技园-4工区-7号楼）达州市通川区达州中医药职业学院犀牛大道北段</v>
          </cell>
          <cell r="H3610" t="str">
            <v>张扬</v>
          </cell>
          <cell r="I3610">
            <v>18381904567</v>
          </cell>
        </row>
        <row r="3611">
          <cell r="A3611" t="str">
            <v>润耀</v>
          </cell>
          <cell r="B3611" t="str">
            <v>盘螺</v>
          </cell>
          <cell r="C3611" t="str">
            <v>HRB400E Φ8</v>
          </cell>
          <cell r="D3611" t="str">
            <v>吨</v>
          </cell>
          <cell r="E3611">
            <v>12</v>
          </cell>
          <cell r="F3611">
            <v>45806</v>
          </cell>
          <cell r="G3611" t="str">
            <v>（华西萌海科创农业生态谷）成都市简阳市白金山水库</v>
          </cell>
          <cell r="H3611" t="str">
            <v>石清国</v>
          </cell>
          <cell r="I3611">
            <v>13458642015</v>
          </cell>
        </row>
        <row r="3612">
          <cell r="A3612" t="str">
            <v>润耀</v>
          </cell>
          <cell r="B3612" t="str">
            <v>盘螺</v>
          </cell>
          <cell r="C3612" t="str">
            <v>HRB400E Φ10</v>
          </cell>
          <cell r="D3612" t="str">
            <v>吨</v>
          </cell>
          <cell r="E3612">
            <v>15</v>
          </cell>
          <cell r="F3612">
            <v>45806</v>
          </cell>
          <cell r="G3612" t="str">
            <v>（华西萌海科创农业生态谷）成都市简阳市白金山水库</v>
          </cell>
          <cell r="H3612" t="str">
            <v>石清国</v>
          </cell>
          <cell r="I3612">
            <v>13458642015</v>
          </cell>
        </row>
        <row r="3613">
          <cell r="A3613" t="str">
            <v>润耀</v>
          </cell>
          <cell r="B3613" t="str">
            <v>螺纹钢</v>
          </cell>
          <cell r="C3613" t="str">
            <v>HRB400E Φ12 9m</v>
          </cell>
          <cell r="D3613" t="str">
            <v>吨</v>
          </cell>
          <cell r="E3613">
            <v>5</v>
          </cell>
          <cell r="F3613">
            <v>45806</v>
          </cell>
          <cell r="G3613" t="str">
            <v>（华西萌海科创农业生态谷）成都市简阳市白金山水库</v>
          </cell>
          <cell r="H3613" t="str">
            <v>石清国</v>
          </cell>
          <cell r="I3613">
            <v>13458642015</v>
          </cell>
        </row>
        <row r="3614">
          <cell r="A3614" t="str">
            <v>润耀</v>
          </cell>
          <cell r="B3614" t="str">
            <v>螺纹钢</v>
          </cell>
          <cell r="C3614" t="str">
            <v>HRB400E Φ14 9m</v>
          </cell>
          <cell r="D3614" t="str">
            <v>吨</v>
          </cell>
          <cell r="E3614">
            <v>3</v>
          </cell>
          <cell r="F3614">
            <v>45806</v>
          </cell>
          <cell r="G3614" t="str">
            <v>（华西萌海科创农业生态谷）成都市简阳市白金山水库</v>
          </cell>
          <cell r="H3614" t="str">
            <v>石清国</v>
          </cell>
          <cell r="I3614">
            <v>13458642015</v>
          </cell>
        </row>
        <row r="3615">
          <cell r="A3615" t="str">
            <v>润耀</v>
          </cell>
          <cell r="B3615" t="str">
            <v>螺纹钢</v>
          </cell>
          <cell r="C3615" t="str">
            <v>HRB500E Φ14</v>
          </cell>
          <cell r="D3615" t="str">
            <v>吨</v>
          </cell>
          <cell r="E3615">
            <v>3</v>
          </cell>
          <cell r="F3615">
            <v>45806</v>
          </cell>
          <cell r="G3615" t="str">
            <v>（华西萌海科创农业生态谷）成都市简阳市白金山水库</v>
          </cell>
          <cell r="H3615" t="str">
            <v>石清国</v>
          </cell>
          <cell r="I3615">
            <v>13458642015</v>
          </cell>
        </row>
        <row r="3616">
          <cell r="A3616" t="str">
            <v>润耀</v>
          </cell>
          <cell r="B3616" t="str">
            <v>螺纹钢</v>
          </cell>
          <cell r="C3616" t="str">
            <v>HRB500E Φ16</v>
          </cell>
          <cell r="D3616" t="str">
            <v>吨</v>
          </cell>
          <cell r="E3616">
            <v>3</v>
          </cell>
          <cell r="F3616">
            <v>45806</v>
          </cell>
          <cell r="G3616" t="str">
            <v>（华西萌海科创农业生态谷）成都市简阳市白金山水库</v>
          </cell>
          <cell r="H3616" t="str">
            <v>石清国</v>
          </cell>
          <cell r="I3616">
            <v>13458642015</v>
          </cell>
        </row>
        <row r="3617">
          <cell r="A3617" t="str">
            <v>润耀</v>
          </cell>
          <cell r="B3617" t="str">
            <v>螺纹钢</v>
          </cell>
          <cell r="C3617" t="str">
            <v>HRB500E Φ20</v>
          </cell>
          <cell r="D3617" t="str">
            <v>吨</v>
          </cell>
          <cell r="E3617">
            <v>3</v>
          </cell>
          <cell r="F3617">
            <v>45806</v>
          </cell>
          <cell r="G3617" t="str">
            <v>（华西萌海科创农业生态谷）成都市简阳市白金山水库</v>
          </cell>
          <cell r="H3617" t="str">
            <v>石清国</v>
          </cell>
          <cell r="I3617">
            <v>13458642015</v>
          </cell>
        </row>
        <row r="3618">
          <cell r="A3618" t="str">
            <v>润耀</v>
          </cell>
          <cell r="B3618" t="str">
            <v>螺纹钢</v>
          </cell>
          <cell r="C3618" t="str">
            <v>HRB500E Φ25</v>
          </cell>
          <cell r="D3618" t="str">
            <v>吨</v>
          </cell>
          <cell r="E3618">
            <v>26</v>
          </cell>
          <cell r="F3618">
            <v>45806</v>
          </cell>
          <cell r="G3618" t="str">
            <v>（华西萌海科创农业生态谷）成都市简阳市白金山水库</v>
          </cell>
          <cell r="H3618" t="str">
            <v>石清国</v>
          </cell>
          <cell r="I3618">
            <v>13458642015</v>
          </cell>
        </row>
        <row r="3619">
          <cell r="A3619" t="str">
            <v>润耀</v>
          </cell>
          <cell r="B3619" t="str">
            <v>盘螺</v>
          </cell>
          <cell r="C3619" t="str">
            <v>HRB400E Φ6</v>
          </cell>
          <cell r="D3619" t="str">
            <v>吨</v>
          </cell>
          <cell r="E3619">
            <v>2</v>
          </cell>
          <cell r="F3619">
            <v>45806</v>
          </cell>
          <cell r="G3619" t="str">
            <v>（华西简阳西城嘉苑）四川省成都市简阳市简城街道高屋村</v>
          </cell>
          <cell r="H3619" t="str">
            <v>张瀚镭</v>
          </cell>
          <cell r="I3619">
            <v>15884666220</v>
          </cell>
        </row>
        <row r="3620">
          <cell r="A3620" t="str">
            <v>润耀</v>
          </cell>
          <cell r="B3620" t="str">
            <v>盘螺</v>
          </cell>
          <cell r="C3620" t="str">
            <v>HRB400E Φ8</v>
          </cell>
          <cell r="D3620" t="str">
            <v>吨</v>
          </cell>
          <cell r="E3620">
            <v>15</v>
          </cell>
          <cell r="F3620">
            <v>45806</v>
          </cell>
          <cell r="G3620" t="str">
            <v>（华西简阳西城嘉苑）四川省成都市简阳市简城街道高屋村</v>
          </cell>
          <cell r="H3620" t="str">
            <v>张瀚镭</v>
          </cell>
          <cell r="I3620">
            <v>15884666220</v>
          </cell>
        </row>
        <row r="3621">
          <cell r="A3621" t="str">
            <v>润耀</v>
          </cell>
          <cell r="B3621" t="str">
            <v>盘螺</v>
          </cell>
          <cell r="C3621" t="str">
            <v>HRB400E Φ10</v>
          </cell>
          <cell r="D3621" t="str">
            <v>吨</v>
          </cell>
          <cell r="E3621">
            <v>30</v>
          </cell>
          <cell r="F3621">
            <v>45806</v>
          </cell>
          <cell r="G3621" t="str">
            <v>（华西简阳西城嘉苑）四川省成都市简阳市简城街道高屋村</v>
          </cell>
          <cell r="H3621" t="str">
            <v>张瀚镭</v>
          </cell>
          <cell r="I3621">
            <v>15884666220</v>
          </cell>
        </row>
        <row r="3622">
          <cell r="A3622" t="str">
            <v>润耀</v>
          </cell>
          <cell r="B3622" t="str">
            <v>盘螺</v>
          </cell>
          <cell r="C3622" t="str">
            <v>HRB400E Φ12</v>
          </cell>
          <cell r="D3622" t="str">
            <v>吨</v>
          </cell>
          <cell r="E3622">
            <v>30</v>
          </cell>
          <cell r="F3622">
            <v>45806</v>
          </cell>
          <cell r="G3622" t="str">
            <v>（华西简阳西城嘉苑）四川省成都市简阳市简城街道高屋村</v>
          </cell>
          <cell r="H3622" t="str">
            <v>张瀚镭</v>
          </cell>
          <cell r="I3622">
            <v>15884666220</v>
          </cell>
        </row>
        <row r="3623">
          <cell r="A3623" t="str">
            <v>润耀</v>
          </cell>
          <cell r="B3623" t="str">
            <v>螺纹钢</v>
          </cell>
          <cell r="C3623" t="str">
            <v>HRB400E Φ16 9m</v>
          </cell>
          <cell r="D3623" t="str">
            <v>吨</v>
          </cell>
          <cell r="E3623">
            <v>6</v>
          </cell>
          <cell r="F3623">
            <v>45806</v>
          </cell>
          <cell r="G3623" t="str">
            <v>（华西简阳西城嘉苑）四川省成都市简阳市简城街道高屋村</v>
          </cell>
          <cell r="H3623" t="str">
            <v>张瀚镭</v>
          </cell>
          <cell r="I3623">
            <v>15884666220</v>
          </cell>
        </row>
        <row r="3624">
          <cell r="A3624" t="str">
            <v>润耀</v>
          </cell>
          <cell r="B3624" t="str">
            <v>螺纹钢</v>
          </cell>
          <cell r="C3624" t="str">
            <v>HRB400E Φ18 9m</v>
          </cell>
          <cell r="D3624" t="str">
            <v>吨</v>
          </cell>
          <cell r="E3624">
            <v>21</v>
          </cell>
          <cell r="F3624">
            <v>45806</v>
          </cell>
          <cell r="G3624" t="str">
            <v>（华西简阳西城嘉苑）四川省成都市简阳市简城街道高屋村</v>
          </cell>
          <cell r="H3624" t="str">
            <v>张瀚镭</v>
          </cell>
          <cell r="I3624">
            <v>15884666220</v>
          </cell>
        </row>
        <row r="3625">
          <cell r="A3625" t="str">
            <v>润耀</v>
          </cell>
          <cell r="B3625" t="str">
            <v>螺纹钢</v>
          </cell>
          <cell r="C3625" t="str">
            <v>HRB400E Φ20 9m</v>
          </cell>
          <cell r="D3625" t="str">
            <v>吨</v>
          </cell>
          <cell r="E3625">
            <v>33</v>
          </cell>
          <cell r="F3625">
            <v>45806</v>
          </cell>
          <cell r="G3625" t="str">
            <v>（华西简阳西城嘉苑）四川省成都市简阳市简城街道高屋村</v>
          </cell>
          <cell r="H3625" t="str">
            <v>张瀚镭</v>
          </cell>
          <cell r="I3625">
            <v>15884666220</v>
          </cell>
        </row>
        <row r="3626">
          <cell r="A3626" t="str">
            <v>润耀</v>
          </cell>
          <cell r="B3626" t="str">
            <v>螺纹钢</v>
          </cell>
          <cell r="C3626" t="str">
            <v>HRB400E Φ22 9m</v>
          </cell>
          <cell r="D3626" t="str">
            <v>吨</v>
          </cell>
          <cell r="E3626">
            <v>3</v>
          </cell>
          <cell r="F3626">
            <v>45806</v>
          </cell>
          <cell r="G3626" t="str">
            <v>（华西简阳西城嘉苑）四川省成都市简阳市简城街道高屋村</v>
          </cell>
          <cell r="H3626" t="str">
            <v>张瀚镭</v>
          </cell>
          <cell r="I3626">
            <v>15884666220</v>
          </cell>
        </row>
        <row r="3627">
          <cell r="A3627" t="str">
            <v>润耀</v>
          </cell>
          <cell r="B3627" t="str">
            <v>螺纹钢</v>
          </cell>
          <cell r="C3627" t="str">
            <v>HRB400E Φ25 9m</v>
          </cell>
          <cell r="D3627" t="str">
            <v>吨</v>
          </cell>
          <cell r="E3627">
            <v>3</v>
          </cell>
          <cell r="F3627">
            <v>45806</v>
          </cell>
          <cell r="G3627" t="str">
            <v>（华西简阳西城嘉苑）四川省成都市简阳市简城街道高屋村</v>
          </cell>
          <cell r="H3627" t="str">
            <v>张瀚镭</v>
          </cell>
          <cell r="I3627">
            <v>15884666220</v>
          </cell>
        </row>
        <row r="3628">
          <cell r="A3628" t="str">
            <v>润耀</v>
          </cell>
          <cell r="B3628" t="str">
            <v>盘螺</v>
          </cell>
          <cell r="C3628" t="str">
            <v>HRB400EΦ10</v>
          </cell>
          <cell r="D3628" t="str">
            <v>吨</v>
          </cell>
          <cell r="E3628">
            <v>9.4</v>
          </cell>
          <cell r="F3628">
            <v>45806</v>
          </cell>
          <cell r="G3628" t="str">
            <v>（成铁西物-自贡）自贡市大安区和平街道茴香坳</v>
          </cell>
          <cell r="H3628" t="str">
            <v>黄永福</v>
          </cell>
          <cell r="I3628" t="str">
            <v>15982823571</v>
          </cell>
        </row>
        <row r="3629">
          <cell r="A3629" t="str">
            <v>润耀</v>
          </cell>
          <cell r="B3629" t="str">
            <v>螺纹钢</v>
          </cell>
          <cell r="C3629" t="str">
            <v>HRB400EФ16*9m</v>
          </cell>
          <cell r="D3629" t="str">
            <v>吨</v>
          </cell>
          <cell r="E3629">
            <v>12.4</v>
          </cell>
          <cell r="F3629">
            <v>45806</v>
          </cell>
          <cell r="G3629" t="str">
            <v>（成铁西物-自贡）自贡市大安区和平街道茴香坳</v>
          </cell>
          <cell r="H3629" t="str">
            <v>黄永福</v>
          </cell>
          <cell r="I3629" t="str">
            <v>15982823571</v>
          </cell>
        </row>
        <row r="3630">
          <cell r="A3630" t="str">
            <v>润耀</v>
          </cell>
          <cell r="B3630" t="str">
            <v>螺纹钢</v>
          </cell>
          <cell r="C3630" t="str">
            <v>HRB400EФ22*9m</v>
          </cell>
          <cell r="D3630" t="str">
            <v>吨</v>
          </cell>
          <cell r="E3630">
            <v>12.2</v>
          </cell>
          <cell r="F3630">
            <v>45806</v>
          </cell>
          <cell r="G3630" t="str">
            <v>（成铁西物-自贡）自贡市大安区和平街道茴香坳</v>
          </cell>
          <cell r="H3630" t="str">
            <v>黄永福</v>
          </cell>
          <cell r="I3630" t="str">
            <v>15982823571</v>
          </cell>
        </row>
        <row r="3631">
          <cell r="A3631" t="str">
            <v>润耀</v>
          </cell>
          <cell r="B3631" t="str">
            <v>螺纹钢</v>
          </cell>
          <cell r="C3631" t="str">
            <v>HRB400E Φ12 9m</v>
          </cell>
          <cell r="D3631" t="str">
            <v>吨</v>
          </cell>
          <cell r="E3631">
            <v>35</v>
          </cell>
          <cell r="F3631">
            <v>45806</v>
          </cell>
          <cell r="G3631" t="str">
            <v>（中铁十局-资乐高速4标）四川省眉山市仁寿县彰加镇促进村中铁十局2#钢筋厂</v>
          </cell>
          <cell r="H3631" t="str">
            <v>杨飞</v>
          </cell>
          <cell r="I3631">
            <v>15667998777</v>
          </cell>
        </row>
        <row r="3632">
          <cell r="A3632" t="str">
            <v>润耀</v>
          </cell>
          <cell r="B3632" t="str">
            <v>螺纹钢</v>
          </cell>
          <cell r="C3632" t="str">
            <v>HRB400E Φ16 9m</v>
          </cell>
          <cell r="D3632" t="str">
            <v>吨</v>
          </cell>
          <cell r="E3632">
            <v>30</v>
          </cell>
          <cell r="F3632">
            <v>45806</v>
          </cell>
          <cell r="G3632" t="str">
            <v>（中铁十局-资乐高速4标）四川省眉山市仁寿县彰加镇促进村中铁十局2#钢筋厂</v>
          </cell>
          <cell r="H3632" t="str">
            <v>杨飞</v>
          </cell>
          <cell r="I3632">
            <v>15667998777</v>
          </cell>
        </row>
        <row r="3633">
          <cell r="A3633" t="str">
            <v>润耀</v>
          </cell>
          <cell r="B3633" t="str">
            <v>螺纹钢</v>
          </cell>
          <cell r="C3633" t="str">
            <v>HRB400E Φ20 9m</v>
          </cell>
          <cell r="D3633" t="str">
            <v>吨</v>
          </cell>
          <cell r="E3633">
            <v>5</v>
          </cell>
          <cell r="F3633">
            <v>45806</v>
          </cell>
          <cell r="G3633" t="str">
            <v>（中铁十局-资乐高速4标）四川省眉山市仁寿县彰加镇促进村中铁十局2#钢筋厂</v>
          </cell>
          <cell r="H3633" t="str">
            <v>杨飞</v>
          </cell>
          <cell r="I3633">
            <v>15667998777</v>
          </cell>
        </row>
        <row r="3634">
          <cell r="A3634" t="str">
            <v>八局</v>
          </cell>
          <cell r="B3634" t="str">
            <v>高线</v>
          </cell>
          <cell r="C3634" t="str">
            <v>HPB300Φ12</v>
          </cell>
          <cell r="D3634" t="str">
            <v>吨</v>
          </cell>
          <cell r="E3634">
            <v>35</v>
          </cell>
          <cell r="F3634">
            <v>45806</v>
          </cell>
          <cell r="G3634" t="str">
            <v>（中铁北京局-资乐高速6标）四川省乐山市市中区土主镇资乐高速TJ6标项目试验室</v>
          </cell>
          <cell r="H3634" t="str">
            <v>刘岩</v>
          </cell>
          <cell r="I3634">
            <v>18543566469</v>
          </cell>
        </row>
        <row r="3635">
          <cell r="A3635" t="str">
            <v>湖北商贸</v>
          </cell>
          <cell r="B3635" t="str">
            <v>螺纹钢</v>
          </cell>
          <cell r="C3635" t="str">
            <v>HRB400E Φ28 9m</v>
          </cell>
          <cell r="D3635" t="str">
            <v>吨</v>
          </cell>
          <cell r="E3635">
            <v>26</v>
          </cell>
          <cell r="F3635">
            <v>45806</v>
          </cell>
          <cell r="G3635" t="str">
            <v>（中铁北京局-资乐高速6标）四川省乐山市市中区土主镇资乐高速TJ6标项目试验室</v>
          </cell>
          <cell r="H3635" t="str">
            <v>刘岩</v>
          </cell>
          <cell r="I3635">
            <v>18543566469</v>
          </cell>
        </row>
        <row r="3636">
          <cell r="A3636" t="str">
            <v>湖北商贸</v>
          </cell>
          <cell r="B3636" t="str">
            <v>螺纹钢</v>
          </cell>
          <cell r="C3636" t="str">
            <v>HRB400E Φ16 9m</v>
          </cell>
          <cell r="D3636" t="str">
            <v>吨</v>
          </cell>
          <cell r="E3636">
            <v>3</v>
          </cell>
          <cell r="F3636">
            <v>45806</v>
          </cell>
          <cell r="G3636" t="str">
            <v>（中铁北京局-资乐高速6标）四川省乐山市市中区土主镇资乐高速TJ6标项目试验室</v>
          </cell>
          <cell r="H3636" t="str">
            <v>刘岩</v>
          </cell>
          <cell r="I3636">
            <v>18543566469</v>
          </cell>
        </row>
        <row r="3637">
          <cell r="A3637" t="str">
            <v>湖北商贸</v>
          </cell>
          <cell r="B3637" t="str">
            <v>螺纹钢</v>
          </cell>
          <cell r="C3637" t="str">
            <v>HRB400E Φ25 9m</v>
          </cell>
          <cell r="D3637" t="str">
            <v>吨</v>
          </cell>
          <cell r="E3637">
            <v>10</v>
          </cell>
          <cell r="F3637">
            <v>45806</v>
          </cell>
          <cell r="G3637" t="str">
            <v>（中铁北京局-资乐高速6标）四川省乐山市市中区土主镇资乐高速TJ6标项目试验室</v>
          </cell>
          <cell r="H3637" t="str">
            <v>刘岩</v>
          </cell>
          <cell r="I3637">
            <v>18543566469</v>
          </cell>
        </row>
        <row r="3638">
          <cell r="A3638" t="str">
            <v>湖北商贸</v>
          </cell>
          <cell r="B3638" t="str">
            <v>螺纹钢</v>
          </cell>
          <cell r="C3638" t="str">
            <v>HRB400E Φ14 9m</v>
          </cell>
          <cell r="D3638" t="str">
            <v>吨</v>
          </cell>
          <cell r="E3638">
            <v>3</v>
          </cell>
          <cell r="F3638">
            <v>45806</v>
          </cell>
          <cell r="G3638" t="str">
            <v>（中铁北京局-资乐高速6标）四川省乐山市市中区土主镇资乐高速TJ6标项目试验室</v>
          </cell>
          <cell r="H3638" t="str">
            <v>刘岩</v>
          </cell>
          <cell r="I3638">
            <v>18543566469</v>
          </cell>
        </row>
        <row r="3639">
          <cell r="A3639" t="str">
            <v>湖北商贸</v>
          </cell>
          <cell r="B3639" t="str">
            <v>螺纹钢</v>
          </cell>
          <cell r="C3639" t="str">
            <v>HRB400E Φ12 9m</v>
          </cell>
          <cell r="D3639" t="str">
            <v>吨</v>
          </cell>
          <cell r="E3639">
            <v>9.5</v>
          </cell>
          <cell r="F3639">
            <v>45806</v>
          </cell>
          <cell r="G3639" t="str">
            <v>（中铁北京局-资乐高速6标）四川省乐山市市中区土主镇资乐高速TJ6标项目试验室</v>
          </cell>
          <cell r="H3639" t="str">
            <v>刘岩</v>
          </cell>
          <cell r="I3639">
            <v>18543566469</v>
          </cell>
        </row>
        <row r="3640">
          <cell r="A3640" t="str">
            <v>湖北商贸</v>
          </cell>
          <cell r="B3640" t="str">
            <v>螺纹钢</v>
          </cell>
          <cell r="C3640" t="str">
            <v>HRB400E Φ20 9m</v>
          </cell>
          <cell r="D3640" t="str">
            <v>吨</v>
          </cell>
          <cell r="E3640">
            <v>20</v>
          </cell>
          <cell r="F3640">
            <v>45806</v>
          </cell>
          <cell r="G3640" t="str">
            <v>（中铁北京局-资乐高速6标）四川省乐山市市中区土主镇资乐高速TJ6标项目试验室</v>
          </cell>
          <cell r="H3640" t="str">
            <v>刘岩</v>
          </cell>
          <cell r="I3640">
            <v>18543566469</v>
          </cell>
        </row>
        <row r="3641">
          <cell r="A3641" t="str">
            <v>湖北商贸</v>
          </cell>
          <cell r="B3641" t="str">
            <v>螺纹钢</v>
          </cell>
          <cell r="C3641" t="str">
            <v>HRB400E Φ12 9m</v>
          </cell>
          <cell r="D3641" t="str">
            <v>吨</v>
          </cell>
          <cell r="E3641">
            <v>35</v>
          </cell>
          <cell r="F3641">
            <v>45806</v>
          </cell>
          <cell r="G3641" t="str">
            <v>（中铁北京局-资乐高速6标）四川省乐山市市中区土主镇资乐高速TJ6标项目试验室</v>
          </cell>
          <cell r="H3641" t="str">
            <v>刘岩</v>
          </cell>
          <cell r="I3641">
            <v>18543566469</v>
          </cell>
        </row>
        <row r="3642">
          <cell r="A3642" t="str">
            <v>湖北商贸</v>
          </cell>
          <cell r="B3642" t="str">
            <v>盘螺</v>
          </cell>
          <cell r="C3642" t="str">
            <v>HRB400E Φ12</v>
          </cell>
          <cell r="D3642" t="str">
            <v>吨</v>
          </cell>
          <cell r="E3642">
            <v>35</v>
          </cell>
          <cell r="F3642">
            <v>45806</v>
          </cell>
          <cell r="G3642" t="str">
            <v>（中铁北京局-资乐高速6标）四川省乐山市市中区土主镇资乐高速TJ6标项目试验室</v>
          </cell>
          <cell r="H3642" t="str">
            <v>刘岩</v>
          </cell>
          <cell r="I3642">
            <v>18543566469</v>
          </cell>
        </row>
        <row r="3643">
          <cell r="A3643" t="str">
            <v>山东高速</v>
          </cell>
          <cell r="B3643" t="str">
            <v>高线</v>
          </cell>
          <cell r="C3643" t="str">
            <v>HPB300Φ12</v>
          </cell>
          <cell r="D3643" t="str">
            <v>吨</v>
          </cell>
          <cell r="E3643">
            <v>35</v>
          </cell>
          <cell r="F3643">
            <v>45806</v>
          </cell>
          <cell r="G3643" t="str">
            <v>（中铁广州局-成渝扩容2标）四川省内江市资中县双龙镇朱家房子成渝扩容ZCB3-2标1#钢筋厂</v>
          </cell>
          <cell r="H3643" t="str">
            <v>邓志强</v>
          </cell>
          <cell r="I3643">
            <v>17603045490</v>
          </cell>
        </row>
        <row r="3644">
          <cell r="A3644" t="str">
            <v>山东高速</v>
          </cell>
          <cell r="B3644" t="str">
            <v>螺纹钢</v>
          </cell>
          <cell r="C3644" t="str">
            <v>HRB400E Φ25 12m</v>
          </cell>
          <cell r="D3644" t="str">
            <v>吨</v>
          </cell>
          <cell r="E3644">
            <v>70</v>
          </cell>
          <cell r="F3644">
            <v>45806</v>
          </cell>
          <cell r="G3644" t="str">
            <v>（中铁广州局-成渝扩容2标）四川省资阳市雁江区南双路杨家糖房</v>
          </cell>
          <cell r="H3644" t="str">
            <v>邓志强</v>
          </cell>
          <cell r="I3644">
            <v>17603045490</v>
          </cell>
        </row>
        <row r="3645">
          <cell r="A3645" t="str">
            <v>山东高速</v>
          </cell>
          <cell r="B3645" t="str">
            <v>高线</v>
          </cell>
          <cell r="C3645" t="str">
            <v>HPB300Φ12</v>
          </cell>
          <cell r="D3645" t="str">
            <v>吨</v>
          </cell>
          <cell r="E3645">
            <v>35</v>
          </cell>
          <cell r="F3645">
            <v>45806</v>
          </cell>
          <cell r="G3645" t="str">
            <v>（中铁广州局-成渝扩容2标）成渝扩容项目ZCB3-2标2＃拌和站【雁江区联盟桥东北50米(资资路) 】</v>
          </cell>
          <cell r="H3645" t="str">
            <v>刘沛琦</v>
          </cell>
          <cell r="I3645">
            <v>18011784798</v>
          </cell>
        </row>
        <row r="3646">
          <cell r="A3646" t="str">
            <v>山东高速</v>
          </cell>
          <cell r="B3646" t="str">
            <v>螺纹钢</v>
          </cell>
          <cell r="C3646" t="str">
            <v>HRB400E Φ25 12m</v>
          </cell>
          <cell r="D3646" t="str">
            <v>吨</v>
          </cell>
          <cell r="E3646">
            <v>180</v>
          </cell>
          <cell r="F3646">
            <v>45806</v>
          </cell>
          <cell r="G3646" t="str">
            <v>（中铁广州局-成渝扩容2标）成渝扩容项目ZCB3-2标2＃拌和站【雁江区联盟桥东北50米(资资路) 】</v>
          </cell>
          <cell r="H3646" t="str">
            <v>刘沛琦</v>
          </cell>
          <cell r="I3646">
            <v>18011784798</v>
          </cell>
        </row>
        <row r="3647">
          <cell r="A3647" t="str">
            <v>德胜</v>
          </cell>
          <cell r="B3647" t="str">
            <v>螺纹钢</v>
          </cell>
          <cell r="C3647" t="str">
            <v>HRB400E Φ16 9m</v>
          </cell>
          <cell r="D3647" t="str">
            <v>吨</v>
          </cell>
          <cell r="E3647">
            <v>35</v>
          </cell>
          <cell r="F3647">
            <v>45807</v>
          </cell>
          <cell r="G3647" t="str">
            <v>（中铁十局-资乐高速4标）四川省眉山市仁寿县彰加镇促进村中铁十局资乐高速1#钢筋场</v>
          </cell>
          <cell r="H3647" t="str">
            <v>杨飞</v>
          </cell>
          <cell r="I3647">
            <v>15667998777</v>
          </cell>
        </row>
        <row r="3648">
          <cell r="A3648" t="str">
            <v>德胜</v>
          </cell>
          <cell r="B3648" t="str">
            <v>螺纹钢</v>
          </cell>
          <cell r="C3648" t="str">
            <v>HRB400E Φ25 9m</v>
          </cell>
          <cell r="D3648" t="str">
            <v>吨</v>
          </cell>
          <cell r="E3648">
            <v>35</v>
          </cell>
          <cell r="F3648">
            <v>45807</v>
          </cell>
          <cell r="G3648" t="str">
            <v>（中铁十局-资乐高速4标）四川省眉山市仁寿县彰加镇促进村中铁十局资乐高速1#钢筋场</v>
          </cell>
          <cell r="H3648" t="str">
            <v>杨飞</v>
          </cell>
          <cell r="I3648">
            <v>15667998777</v>
          </cell>
        </row>
        <row r="3649">
          <cell r="A3649" t="str">
            <v>德胜</v>
          </cell>
          <cell r="B3649" t="str">
            <v>螺纹钢</v>
          </cell>
          <cell r="C3649" t="str">
            <v>HRB400E Φ28 9m</v>
          </cell>
          <cell r="D3649" t="str">
            <v>吨</v>
          </cell>
          <cell r="E3649">
            <v>35</v>
          </cell>
          <cell r="F3649">
            <v>45807</v>
          </cell>
          <cell r="G3649" t="str">
            <v>（中铁十局-资乐高速4标）四川省眉山市仁寿县彰加镇促进村中铁十局资乐高速1#钢筋场</v>
          </cell>
          <cell r="H3649" t="str">
            <v>杨飞</v>
          </cell>
          <cell r="I3649">
            <v>15667998777</v>
          </cell>
        </row>
        <row r="3650">
          <cell r="A3650" t="str">
            <v>德胜</v>
          </cell>
          <cell r="B3650" t="str">
            <v>螺纹钢</v>
          </cell>
          <cell r="C3650" t="str">
            <v>HRB400E Φ12 9m</v>
          </cell>
          <cell r="D3650" t="str">
            <v>吨</v>
          </cell>
          <cell r="E3650">
            <v>35</v>
          </cell>
          <cell r="F3650">
            <v>45807</v>
          </cell>
          <cell r="G3650" t="str">
            <v>（中铁十局-资乐高速4标）四川省眉山市仁寿县彰加镇促进村中铁十局2#钢筋厂</v>
          </cell>
          <cell r="H3650" t="str">
            <v>杨飞</v>
          </cell>
          <cell r="I3650">
            <v>15667998777</v>
          </cell>
        </row>
        <row r="3651">
          <cell r="A3651" t="str">
            <v>德胜</v>
          </cell>
          <cell r="B3651" t="str">
            <v>螺纹钢</v>
          </cell>
          <cell r="C3651" t="str">
            <v>HRB400E Φ16 9m</v>
          </cell>
          <cell r="D3651" t="str">
            <v>吨</v>
          </cell>
          <cell r="E3651">
            <v>35</v>
          </cell>
          <cell r="F3651">
            <v>45807</v>
          </cell>
          <cell r="G3651" t="str">
            <v>（中铁十局-资乐高速4标）四川省眉山市仁寿县彰加镇促进村中铁十局2#钢筋厂</v>
          </cell>
          <cell r="H3651" t="str">
            <v>杨飞</v>
          </cell>
          <cell r="I3651">
            <v>15667998777</v>
          </cell>
        </row>
        <row r="3652">
          <cell r="A3652" t="str">
            <v>德胜</v>
          </cell>
          <cell r="B3652" t="str">
            <v>螺纹钢</v>
          </cell>
          <cell r="C3652" t="str">
            <v>HRB400E Φ25 9m</v>
          </cell>
          <cell r="D3652" t="str">
            <v>吨</v>
          </cell>
          <cell r="E3652">
            <v>35</v>
          </cell>
          <cell r="F3652">
            <v>45807</v>
          </cell>
          <cell r="G3652" t="str">
            <v>（中铁十局-资乐高速4标）四川省眉山市仁寿县彰加镇促进村中铁十局2#钢筋厂</v>
          </cell>
          <cell r="H3652" t="str">
            <v>杨飞</v>
          </cell>
          <cell r="I3652">
            <v>15667998777</v>
          </cell>
        </row>
        <row r="3653">
          <cell r="A3653" t="str">
            <v>德胜</v>
          </cell>
          <cell r="B3653" t="str">
            <v>螺纹钢</v>
          </cell>
          <cell r="C3653" t="str">
            <v>HRB400E Φ28 9m</v>
          </cell>
          <cell r="D3653" t="str">
            <v>吨</v>
          </cell>
          <cell r="E3653">
            <v>35</v>
          </cell>
          <cell r="F3653">
            <v>45807</v>
          </cell>
          <cell r="G3653" t="str">
            <v>（中铁十局-资乐高速4标）四川省眉山市仁寿县彰加镇促进村中铁十局2#钢筋厂</v>
          </cell>
          <cell r="H3653" t="str">
            <v>杨飞</v>
          </cell>
          <cell r="I3653">
            <v>15667998777</v>
          </cell>
        </row>
        <row r="3654">
          <cell r="A3654" t="str">
            <v>德胜</v>
          </cell>
          <cell r="B3654" t="str">
            <v>螺纹钢</v>
          </cell>
          <cell r="C3654" t="str">
            <v>HRB400E Φ28 12m</v>
          </cell>
          <cell r="D3654" t="str">
            <v>吨</v>
          </cell>
          <cell r="E3654">
            <v>35</v>
          </cell>
          <cell r="F3654">
            <v>45807</v>
          </cell>
          <cell r="G3654" t="str">
            <v>（中铁广州局-资乐高速5标）四川省乐山市井研县希望大道116号</v>
          </cell>
          <cell r="H3654" t="str">
            <v>廖俊杰</v>
          </cell>
          <cell r="I3654">
            <v>15775100965</v>
          </cell>
        </row>
        <row r="3655">
          <cell r="A3655" t="str">
            <v>德胜</v>
          </cell>
          <cell r="B3655" t="str">
            <v>螺纹钢</v>
          </cell>
          <cell r="C3655" t="str">
            <v>HRB400E Φ20 12m</v>
          </cell>
          <cell r="D3655" t="str">
            <v>吨</v>
          </cell>
          <cell r="E3655">
            <v>35</v>
          </cell>
          <cell r="F3655">
            <v>45807</v>
          </cell>
          <cell r="G3655" t="str">
            <v>（中铁广州局-资乐高速5标）四川省乐山市井研县希望大道116号</v>
          </cell>
          <cell r="H3655" t="str">
            <v>廖俊杰</v>
          </cell>
          <cell r="I3655">
            <v>15775100965</v>
          </cell>
        </row>
        <row r="3656">
          <cell r="A3656" t="str">
            <v>湖北商贸</v>
          </cell>
          <cell r="B3656" t="str">
            <v>高线</v>
          </cell>
          <cell r="C3656" t="str">
            <v>HPB300Φ12</v>
          </cell>
          <cell r="D3656" t="str">
            <v>吨</v>
          </cell>
          <cell r="E3656">
            <v>35</v>
          </cell>
          <cell r="F3656">
            <v>45807</v>
          </cell>
          <cell r="G3656" t="str">
            <v>（中铁十局-资乐高速4标）四川省眉山市仁寿县彰加镇促进村中铁十局资乐高速1#钢筋场</v>
          </cell>
          <cell r="H3656" t="str">
            <v>杨飞</v>
          </cell>
          <cell r="I3656">
            <v>15667998777</v>
          </cell>
        </row>
        <row r="3657">
          <cell r="A3657" t="str">
            <v>湖北商贸</v>
          </cell>
          <cell r="B3657" t="str">
            <v>螺纹钢</v>
          </cell>
          <cell r="C3657" t="str">
            <v>HRB500E Φ28 12m</v>
          </cell>
          <cell r="D3657" t="str">
            <v>吨</v>
          </cell>
          <cell r="E3657">
            <v>35</v>
          </cell>
          <cell r="F3657">
            <v>45807</v>
          </cell>
          <cell r="G3657" t="str">
            <v>（中铁十局-资乐高速4标）四川省眉山市仁寿县彰加镇促进村中铁十局资乐高速1#钢筋场</v>
          </cell>
          <cell r="H3657" t="str">
            <v>杨飞</v>
          </cell>
          <cell r="I3657">
            <v>15667998777</v>
          </cell>
        </row>
        <row r="3658">
          <cell r="A3658" t="str">
            <v>湖北商贸</v>
          </cell>
          <cell r="B3658" t="str">
            <v>盘螺</v>
          </cell>
          <cell r="C3658" t="str">
            <v>HRB400E Φ12</v>
          </cell>
          <cell r="D3658" t="str">
            <v>吨</v>
          </cell>
          <cell r="E3658">
            <v>35</v>
          </cell>
          <cell r="F3658">
            <v>45807</v>
          </cell>
          <cell r="G3658" t="str">
            <v>（中铁广州局-资乐高速5标）四川省乐山市井研县希望大道116号</v>
          </cell>
          <cell r="H3658" t="str">
            <v>廖俊杰</v>
          </cell>
          <cell r="I3658">
            <v>15775100965</v>
          </cell>
        </row>
        <row r="3659">
          <cell r="A3659" t="str">
            <v>湖北商贸</v>
          </cell>
          <cell r="B3659" t="str">
            <v>螺纹钢</v>
          </cell>
          <cell r="C3659" t="str">
            <v>HRB400E Φ28 12m</v>
          </cell>
          <cell r="D3659" t="str">
            <v>吨</v>
          </cell>
          <cell r="E3659">
            <v>35</v>
          </cell>
          <cell r="F3659">
            <v>45807</v>
          </cell>
          <cell r="G3659" t="str">
            <v>（中铁广州局-资乐高速5标）四川省乐山市井研县希望大道116号</v>
          </cell>
          <cell r="H3659" t="str">
            <v>廖俊杰</v>
          </cell>
          <cell r="I3659">
            <v>15775100965</v>
          </cell>
        </row>
        <row r="3660">
          <cell r="A3660" t="str">
            <v>晋邦</v>
          </cell>
          <cell r="B3660" t="str">
            <v>直螺纹</v>
          </cell>
          <cell r="C3660" t="str">
            <v>HRB400E Φ18 9m</v>
          </cell>
          <cell r="D3660" t="str">
            <v>吨</v>
          </cell>
          <cell r="E3660">
            <v>3</v>
          </cell>
          <cell r="F3660">
            <v>45807</v>
          </cell>
          <cell r="G3660" t="str">
            <v>（十九冶-江龙高速一分部）重庆市云阳县X886附近中国十九冶开云高速项目总包部西98米*复兴互通预制梁场</v>
          </cell>
          <cell r="H3660" t="str">
            <v>吴章红</v>
          </cell>
          <cell r="I3660">
            <v>18628165772</v>
          </cell>
        </row>
        <row r="3661">
          <cell r="A3661" t="str">
            <v>晋邦</v>
          </cell>
          <cell r="B3661" t="str">
            <v>直螺纹</v>
          </cell>
          <cell r="C3661" t="str">
            <v>HRB400E Φ20 9m</v>
          </cell>
          <cell r="D3661" t="str">
            <v>吨</v>
          </cell>
          <cell r="E3661">
            <v>9</v>
          </cell>
          <cell r="F3661">
            <v>45807</v>
          </cell>
          <cell r="G3661" t="str">
            <v>（十九冶-江龙高速一分部）重庆市云阳县X886附近中国十九冶开云高速项目总包部西98米*复兴互通预制梁场</v>
          </cell>
          <cell r="H3661" t="str">
            <v>吴章红</v>
          </cell>
          <cell r="I3661">
            <v>18628165772</v>
          </cell>
        </row>
        <row r="3662">
          <cell r="A3662" t="str">
            <v>晋邦</v>
          </cell>
          <cell r="B3662" t="str">
            <v>直螺纹</v>
          </cell>
          <cell r="C3662" t="str">
            <v>HRB400E Φ22 9m</v>
          </cell>
          <cell r="D3662" t="str">
            <v>吨</v>
          </cell>
          <cell r="E3662">
            <v>12</v>
          </cell>
          <cell r="F3662">
            <v>45807</v>
          </cell>
          <cell r="G3662" t="str">
            <v>（十九冶-江龙高速一分部）重庆市云阳县X886附近中国十九冶开云高速项目总包部西98米*复兴互通预制梁场</v>
          </cell>
          <cell r="H3662" t="str">
            <v>吴章红</v>
          </cell>
          <cell r="I3662">
            <v>18628165772</v>
          </cell>
        </row>
        <row r="3663">
          <cell r="A3663" t="str">
            <v>晋邦</v>
          </cell>
          <cell r="B3663" t="str">
            <v>直螺纹</v>
          </cell>
          <cell r="C3663" t="str">
            <v>HRB400E Φ32 9m</v>
          </cell>
          <cell r="D3663" t="str">
            <v>吨</v>
          </cell>
          <cell r="E3663">
            <v>9</v>
          </cell>
          <cell r="F3663">
            <v>45807</v>
          </cell>
          <cell r="G3663" t="str">
            <v>（十九冶-江龙高速一分部）重庆市云阳县X886附近中国十九冶开云高速项目总包部西98米*复兴互通预制梁场</v>
          </cell>
          <cell r="H3663" t="str">
            <v>吴章红</v>
          </cell>
          <cell r="I3663">
            <v>18628165772</v>
          </cell>
        </row>
        <row r="3664">
          <cell r="A3664" t="str">
            <v>晋邦</v>
          </cell>
          <cell r="B3664" t="str">
            <v>盘螺</v>
          </cell>
          <cell r="C3664" t="str">
            <v>HRB400E Φ10</v>
          </cell>
          <cell r="D3664" t="str">
            <v>吨</v>
          </cell>
          <cell r="E3664">
            <v>2.5</v>
          </cell>
          <cell r="F3664">
            <v>45807</v>
          </cell>
          <cell r="G3664" t="str">
            <v>（十九冶-江龙高速一分部）重庆市云阳县X886附近中国十九冶开云高速项目总包部西98米*复兴互通预制梁场</v>
          </cell>
          <cell r="H3664" t="str">
            <v>吴章红</v>
          </cell>
          <cell r="I3664">
            <v>18628165772</v>
          </cell>
        </row>
        <row r="3665">
          <cell r="A3665" t="str">
            <v>吉晨盛泰</v>
          </cell>
          <cell r="B3665" t="str">
            <v>盘螺</v>
          </cell>
          <cell r="C3665" t="str">
            <v>HRB400EΦ10mm</v>
          </cell>
          <cell r="D3665" t="str">
            <v>吨</v>
          </cell>
          <cell r="E3665">
            <v>105</v>
          </cell>
          <cell r="F3665">
            <v>45807</v>
          </cell>
          <cell r="G3665" t="str">
            <v>（5标一分部十局第七公司）四川省凉山州布拖县委只洛乡委之洛村</v>
          </cell>
          <cell r="H3665" t="str">
            <v>吴裕</v>
          </cell>
          <cell r="I3665">
            <v>19802920715</v>
          </cell>
        </row>
        <row r="3666">
          <cell r="A3666" t="str">
            <v>吉晨盛泰</v>
          </cell>
          <cell r="B3666" t="str">
            <v>螺纹钢</v>
          </cell>
          <cell r="C3666" t="str">
            <v>HRB400EΦ12mm</v>
          </cell>
          <cell r="D3666" t="str">
            <v>吨</v>
          </cell>
          <cell r="E3666">
            <v>105</v>
          </cell>
          <cell r="F3666">
            <v>45807</v>
          </cell>
          <cell r="G3666" t="str">
            <v>（5标一分部十局第七公司）四川省凉山州布拖县委只洛乡委之洛村</v>
          </cell>
          <cell r="H3666" t="str">
            <v>吴裕</v>
          </cell>
          <cell r="I3666">
            <v>19802920715</v>
          </cell>
        </row>
        <row r="3667">
          <cell r="A3667" t="str">
            <v>吉晨盛泰</v>
          </cell>
          <cell r="B3667" t="str">
            <v>螺纹钢</v>
          </cell>
          <cell r="C3667" t="str">
            <v>HRB400EΦ14mm</v>
          </cell>
          <cell r="D3667" t="str">
            <v>吨</v>
          </cell>
          <cell r="E3667">
            <v>35</v>
          </cell>
          <cell r="F3667">
            <v>45807</v>
          </cell>
          <cell r="G3667" t="str">
            <v>（5标一分部十局第七公司）四川省凉山州布拖县委只洛乡委之洛村</v>
          </cell>
          <cell r="H3667" t="str">
            <v>吴裕</v>
          </cell>
          <cell r="I3667">
            <v>19802920715</v>
          </cell>
        </row>
        <row r="3668">
          <cell r="A3668" t="str">
            <v>吉晨盛泰</v>
          </cell>
          <cell r="B3668" t="str">
            <v>螺纹钢</v>
          </cell>
          <cell r="C3668" t="str">
            <v>HRB400EΦ16mm</v>
          </cell>
          <cell r="D3668" t="str">
            <v>吨</v>
          </cell>
          <cell r="E3668">
            <v>70</v>
          </cell>
          <cell r="F3668">
            <v>45807</v>
          </cell>
          <cell r="G3668" t="str">
            <v>（5标一分部十局第七公司）四川省凉山州布拖县委只洛乡委之洛村</v>
          </cell>
          <cell r="H3668" t="str">
            <v>吴裕</v>
          </cell>
          <cell r="I3668">
            <v>19802920715</v>
          </cell>
        </row>
        <row r="3669">
          <cell r="A3669" t="str">
            <v>吉晨盛泰</v>
          </cell>
          <cell r="B3669" t="str">
            <v>螺纹钢</v>
          </cell>
          <cell r="C3669" t="str">
            <v>HRB400EΦ18mm</v>
          </cell>
          <cell r="D3669" t="str">
            <v>吨</v>
          </cell>
          <cell r="E3669">
            <v>35</v>
          </cell>
          <cell r="F3669">
            <v>45807</v>
          </cell>
          <cell r="G3669" t="str">
            <v>（5标一分部十局第七公司）四川省凉山州布拖县委只洛乡委之洛村</v>
          </cell>
          <cell r="H3669" t="str">
            <v>吴裕</v>
          </cell>
          <cell r="I3669">
            <v>19802920715</v>
          </cell>
        </row>
        <row r="3670">
          <cell r="A3670" t="str">
            <v>吉晨盛泰</v>
          </cell>
          <cell r="B3670" t="str">
            <v>螺纹钢</v>
          </cell>
          <cell r="C3670" t="str">
            <v>HRB500EΦ32mm</v>
          </cell>
          <cell r="D3670" t="str">
            <v>吨</v>
          </cell>
          <cell r="E3670">
            <v>35</v>
          </cell>
          <cell r="F3670">
            <v>45807</v>
          </cell>
          <cell r="G3670" t="str">
            <v>（5标一分部十局第七公司）四川省凉山州布拖县委只洛乡委之洛村</v>
          </cell>
          <cell r="H3670" t="str">
            <v>吴裕</v>
          </cell>
          <cell r="I3670">
            <v>19802920715</v>
          </cell>
        </row>
        <row r="3671">
          <cell r="A3671" t="str">
            <v>吉晨盛泰</v>
          </cell>
          <cell r="B3671" t="str">
            <v>螺纹钢</v>
          </cell>
          <cell r="C3671" t="str">
            <v>HRB400EФ12mm</v>
          </cell>
          <cell r="D3671" t="str">
            <v>吨</v>
          </cell>
          <cell r="E3671">
            <v>150</v>
          </cell>
          <cell r="F3671">
            <v>45807</v>
          </cell>
          <cell r="G3671" t="str">
            <v>凉山州昭觉县新城镇阿都马打中铁十局2#梁场（中铁十局西昭高速3号拌合站过磅）</v>
          </cell>
          <cell r="H3671" t="str">
            <v>魏忠魁</v>
          </cell>
          <cell r="I3671">
            <v>18229056777</v>
          </cell>
        </row>
        <row r="3672">
          <cell r="A3672" t="str">
            <v>吉晨盛泰</v>
          </cell>
          <cell r="B3672" t="str">
            <v>螺纹钢</v>
          </cell>
          <cell r="C3672" t="str">
            <v>HRB400EФ12mm</v>
          </cell>
          <cell r="D3672" t="str">
            <v>吨</v>
          </cell>
          <cell r="E3672">
            <v>15</v>
          </cell>
          <cell r="F3672">
            <v>45807</v>
          </cell>
          <cell r="G3672" t="str">
            <v>凉山州昭觉县达洛乡村委会东300米</v>
          </cell>
          <cell r="H3672" t="str">
            <v>魏忠魁</v>
          </cell>
          <cell r="I3672">
            <v>18229056777</v>
          </cell>
        </row>
        <row r="3673">
          <cell r="A3673" t="str">
            <v>吉晨盛泰</v>
          </cell>
          <cell r="B3673" t="str">
            <v>螺纹钢</v>
          </cell>
          <cell r="C3673" t="str">
            <v>HRB400EФ14mm</v>
          </cell>
          <cell r="D3673" t="str">
            <v>吨</v>
          </cell>
          <cell r="E3673">
            <v>10</v>
          </cell>
          <cell r="F3673">
            <v>45807</v>
          </cell>
          <cell r="G3673" t="str">
            <v>凉山州昭觉县达洛乡村委会东300米</v>
          </cell>
          <cell r="H3673" t="str">
            <v>魏忠魁</v>
          </cell>
          <cell r="I3673">
            <v>18229056777</v>
          </cell>
        </row>
        <row r="3674">
          <cell r="A3674" t="str">
            <v>吉晨盛泰</v>
          </cell>
          <cell r="B3674" t="str">
            <v>螺纹钢</v>
          </cell>
          <cell r="C3674" t="str">
            <v>HRB400EФ16mm</v>
          </cell>
          <cell r="D3674" t="str">
            <v>吨</v>
          </cell>
          <cell r="E3674">
            <v>4</v>
          </cell>
          <cell r="F3674">
            <v>45807</v>
          </cell>
          <cell r="G3674" t="str">
            <v>凉山州昭觉县达洛乡村委会东300米</v>
          </cell>
          <cell r="H3674" t="str">
            <v>魏忠魁</v>
          </cell>
          <cell r="I3674">
            <v>18229056777</v>
          </cell>
        </row>
        <row r="3675">
          <cell r="A3675" t="str">
            <v>吉晨盛泰</v>
          </cell>
          <cell r="B3675" t="str">
            <v>螺纹钢</v>
          </cell>
          <cell r="C3675" t="str">
            <v>HRB500EФ25mm</v>
          </cell>
          <cell r="D3675" t="str">
            <v>吨</v>
          </cell>
          <cell r="E3675">
            <v>32</v>
          </cell>
          <cell r="F3675">
            <v>45807</v>
          </cell>
          <cell r="G3675" t="str">
            <v>凉山州昭觉县达洛乡村委会东300米</v>
          </cell>
          <cell r="H3675" t="str">
            <v>魏忠魁</v>
          </cell>
          <cell r="I3675">
            <v>18229056777</v>
          </cell>
        </row>
        <row r="3676">
          <cell r="A3676" t="str">
            <v>吉晨盛泰</v>
          </cell>
          <cell r="B3676" t="str">
            <v>螺纹钢</v>
          </cell>
          <cell r="C3676" t="str">
            <v>HRB500EФ28mm</v>
          </cell>
          <cell r="D3676" t="str">
            <v>吨</v>
          </cell>
          <cell r="E3676">
            <v>58</v>
          </cell>
          <cell r="F3676">
            <v>45807</v>
          </cell>
          <cell r="G3676" t="str">
            <v>凉山州昭觉县达洛乡村委会东300米</v>
          </cell>
          <cell r="H3676" t="str">
            <v>魏忠魁</v>
          </cell>
          <cell r="I3676">
            <v>18229056777</v>
          </cell>
        </row>
        <row r="3677">
          <cell r="A3677" t="str">
            <v>吉晨盛泰</v>
          </cell>
          <cell r="B3677" t="str">
            <v>螺纹钢</v>
          </cell>
          <cell r="C3677" t="str">
            <v>HRB400EФ32mm</v>
          </cell>
          <cell r="D3677" t="str">
            <v>吨</v>
          </cell>
          <cell r="E3677">
            <v>143</v>
          </cell>
          <cell r="F3677">
            <v>45807</v>
          </cell>
          <cell r="G3677" t="str">
            <v>凉山州昭觉县达洛乡村委会东300米</v>
          </cell>
          <cell r="H3677" t="str">
            <v>魏忠魁</v>
          </cell>
          <cell r="I3677">
            <v>18229056777</v>
          </cell>
        </row>
        <row r="3678">
          <cell r="A3678" t="str">
            <v>吉晨盛泰</v>
          </cell>
          <cell r="B3678" t="str">
            <v>螺纹钢</v>
          </cell>
          <cell r="C3678" t="str">
            <v>HRB400EФ16mm</v>
          </cell>
          <cell r="D3678" t="str">
            <v>吨</v>
          </cell>
          <cell r="E3678">
            <v>15</v>
          </cell>
          <cell r="F3678">
            <v>45807</v>
          </cell>
          <cell r="G3678" t="str">
            <v>凉山州昭觉县谷曲镇瓦洛乌村，注意该卸车点需用四桥车。</v>
          </cell>
          <cell r="H3678" t="str">
            <v>魏忠魁</v>
          </cell>
          <cell r="I3678">
            <v>18229056777</v>
          </cell>
        </row>
        <row r="3679">
          <cell r="A3679" t="str">
            <v>吉晨盛泰</v>
          </cell>
          <cell r="B3679" t="str">
            <v>螺纹钢</v>
          </cell>
          <cell r="C3679" t="str">
            <v>HRB400EФ32mm</v>
          </cell>
          <cell r="D3679" t="str">
            <v>吨</v>
          </cell>
          <cell r="E3679">
            <v>60</v>
          </cell>
          <cell r="F3679">
            <v>45807</v>
          </cell>
          <cell r="G3679" t="str">
            <v>凉山州昭觉县谷曲镇瓦洛乌村，注意该卸车点需用四桥车。</v>
          </cell>
          <cell r="H3679" t="str">
            <v>魏忠魁</v>
          </cell>
          <cell r="I3679">
            <v>18229056777</v>
          </cell>
        </row>
        <row r="3680">
          <cell r="A3680" t="str">
            <v>德胜</v>
          </cell>
          <cell r="B3680" t="str">
            <v>螺纹钢</v>
          </cell>
          <cell r="C3680" t="str">
            <v>HRB400E Φ28 12m</v>
          </cell>
          <cell r="D3680" t="str">
            <v>吨</v>
          </cell>
          <cell r="E3680">
            <v>35</v>
          </cell>
          <cell r="F3680">
            <v>45809</v>
          </cell>
          <cell r="G3680" t="str">
            <v>（中铁广州局-资乐高速5标）四川省乐山市井研县希望大道116号</v>
          </cell>
          <cell r="H3680" t="str">
            <v>廖俊杰</v>
          </cell>
          <cell r="I3680">
            <v>15775100965</v>
          </cell>
        </row>
        <row r="3681">
          <cell r="A3681" t="str">
            <v>德胜</v>
          </cell>
          <cell r="B3681" t="str">
            <v>螺纹钢</v>
          </cell>
          <cell r="C3681" t="str">
            <v>HRB400E Φ20 12m</v>
          </cell>
          <cell r="D3681" t="str">
            <v>吨</v>
          </cell>
          <cell r="E3681">
            <v>35</v>
          </cell>
          <cell r="F3681">
            <v>45809</v>
          </cell>
          <cell r="G3681" t="str">
            <v>（中铁广州局-资乐高速5标）四川省乐山市井研县希望大道116号</v>
          </cell>
          <cell r="H3681" t="str">
            <v>廖俊杰</v>
          </cell>
          <cell r="I3681">
            <v>15775100965</v>
          </cell>
        </row>
        <row r="3682">
          <cell r="A3682" t="str">
            <v>德胜</v>
          </cell>
          <cell r="B3682" t="str">
            <v>螺纹钢</v>
          </cell>
          <cell r="C3682" t="str">
            <v>HRB400E Φ12 9m</v>
          </cell>
          <cell r="D3682" t="str">
            <v>吨</v>
          </cell>
          <cell r="E3682">
            <v>35</v>
          </cell>
          <cell r="F3682">
            <v>45809</v>
          </cell>
          <cell r="G3682" t="str">
            <v>（中铁十局-资乐高速4标）四川省眉山市仁寿县彰加镇促进村中铁十局资乐高速1#钢筋场</v>
          </cell>
          <cell r="H3682" t="str">
            <v>杨飞</v>
          </cell>
          <cell r="I3682">
            <v>15667998777</v>
          </cell>
        </row>
        <row r="3683">
          <cell r="A3683" t="str">
            <v>德胜</v>
          </cell>
          <cell r="B3683" t="str">
            <v>螺纹钢</v>
          </cell>
          <cell r="C3683" t="str">
            <v>HRB400E Φ16 9m</v>
          </cell>
          <cell r="D3683" t="str">
            <v>吨</v>
          </cell>
          <cell r="E3683">
            <v>35</v>
          </cell>
          <cell r="F3683">
            <v>45809</v>
          </cell>
          <cell r="G3683" t="str">
            <v>（中铁十局-资乐高速4标）四川省眉山市仁寿县彰加镇促进村中铁十局资乐高速1#钢筋场</v>
          </cell>
          <cell r="H3683" t="str">
            <v>杨飞</v>
          </cell>
          <cell r="I3683">
            <v>15667998777</v>
          </cell>
        </row>
        <row r="3684">
          <cell r="A3684" t="str">
            <v>德胜</v>
          </cell>
          <cell r="B3684" t="str">
            <v>螺纹钢</v>
          </cell>
          <cell r="C3684" t="str">
            <v>HRB400E Φ25 9m</v>
          </cell>
          <cell r="D3684" t="str">
            <v>吨</v>
          </cell>
          <cell r="E3684">
            <v>35</v>
          </cell>
          <cell r="F3684">
            <v>45809</v>
          </cell>
          <cell r="G3684" t="str">
            <v>（中铁十局-资乐高速4标）四川省眉山市仁寿县彰加镇促进村中铁十局资乐高速1#钢筋场</v>
          </cell>
          <cell r="H3684" t="str">
            <v>杨飞</v>
          </cell>
          <cell r="I3684">
            <v>15667998777</v>
          </cell>
        </row>
        <row r="3685">
          <cell r="A3685" t="str">
            <v>德胜</v>
          </cell>
          <cell r="B3685" t="str">
            <v>螺纹钢</v>
          </cell>
          <cell r="C3685" t="str">
            <v>HRB400E Φ12 9m</v>
          </cell>
          <cell r="D3685" t="str">
            <v>吨</v>
          </cell>
          <cell r="E3685">
            <v>35</v>
          </cell>
          <cell r="F3685">
            <v>45809</v>
          </cell>
          <cell r="G3685" t="str">
            <v>（北京工程局乐山机场项目）乐山市五通桥区冠英镇</v>
          </cell>
          <cell r="H3685" t="str">
            <v>王治</v>
          </cell>
          <cell r="I3685">
            <v>18811564698</v>
          </cell>
        </row>
        <row r="3686">
          <cell r="A3686" t="str">
            <v>润耀</v>
          </cell>
          <cell r="B3686" t="str">
            <v>盘螺</v>
          </cell>
          <cell r="C3686" t="str">
            <v>HRB400E Φ10</v>
          </cell>
          <cell r="D3686" t="str">
            <v>吨</v>
          </cell>
          <cell r="E3686">
            <v>12</v>
          </cell>
          <cell r="F3686">
            <v>45809</v>
          </cell>
          <cell r="G3686" t="str">
            <v>（北京工程局乐山机场项目）乐山市五通桥区冠英镇</v>
          </cell>
          <cell r="H3686" t="str">
            <v>王治</v>
          </cell>
          <cell r="I3686">
            <v>18811564698</v>
          </cell>
        </row>
        <row r="3687">
          <cell r="A3687" t="str">
            <v>润耀</v>
          </cell>
          <cell r="B3687" t="str">
            <v>盘螺</v>
          </cell>
          <cell r="C3687" t="str">
            <v>HRB400E Φ12</v>
          </cell>
          <cell r="D3687" t="str">
            <v>吨</v>
          </cell>
          <cell r="E3687">
            <v>6</v>
          </cell>
          <cell r="F3687">
            <v>45809</v>
          </cell>
          <cell r="G3687" t="str">
            <v>（北京工程局乐山机场项目）乐山市五通桥区冠英镇</v>
          </cell>
          <cell r="H3687" t="str">
            <v>王治</v>
          </cell>
          <cell r="I3687">
            <v>18811564698</v>
          </cell>
        </row>
        <row r="3688">
          <cell r="A3688" t="str">
            <v>润耀</v>
          </cell>
          <cell r="B3688" t="str">
            <v>螺纹钢</v>
          </cell>
          <cell r="C3688" t="str">
            <v>HRB400E Φ14 9m</v>
          </cell>
          <cell r="D3688" t="str">
            <v>吨</v>
          </cell>
          <cell r="E3688">
            <v>35</v>
          </cell>
          <cell r="F3688">
            <v>45809</v>
          </cell>
          <cell r="G3688" t="str">
            <v>（北京工程局乐山机场项目）乐山市五通桥区冠英镇</v>
          </cell>
          <cell r="H3688" t="str">
            <v>王治</v>
          </cell>
          <cell r="I3688">
            <v>18811564698</v>
          </cell>
        </row>
        <row r="3689">
          <cell r="A3689" t="str">
            <v>润耀</v>
          </cell>
          <cell r="B3689" t="str">
            <v>螺纹钢</v>
          </cell>
          <cell r="C3689" t="str">
            <v>HRB400E Φ16 9m</v>
          </cell>
          <cell r="D3689" t="str">
            <v>吨</v>
          </cell>
          <cell r="E3689">
            <v>22</v>
          </cell>
          <cell r="F3689">
            <v>45809</v>
          </cell>
          <cell r="G3689" t="str">
            <v>（北京工程局乐山机场项目）乐山市五通桥区冠英镇</v>
          </cell>
          <cell r="H3689" t="str">
            <v>王治</v>
          </cell>
          <cell r="I3689">
            <v>18811564698</v>
          </cell>
        </row>
        <row r="3690">
          <cell r="A3690" t="str">
            <v>润耀</v>
          </cell>
          <cell r="B3690" t="str">
            <v>盘螺</v>
          </cell>
          <cell r="C3690" t="str">
            <v>HRB400E Φ10</v>
          </cell>
          <cell r="D3690" t="str">
            <v>吨</v>
          </cell>
          <cell r="E3690">
            <v>8</v>
          </cell>
          <cell r="F3690">
            <v>45809</v>
          </cell>
          <cell r="G3690" t="str">
            <v>（北京工程局乐山机场项目）乐山市五通桥区冠英镇</v>
          </cell>
          <cell r="H3690" t="str">
            <v>王治</v>
          </cell>
          <cell r="I3690">
            <v>18811564698</v>
          </cell>
        </row>
        <row r="3691">
          <cell r="A3691" t="str">
            <v>润耀</v>
          </cell>
          <cell r="B3691" t="str">
            <v>盘螺</v>
          </cell>
          <cell r="C3691" t="str">
            <v>HRB400E Φ10</v>
          </cell>
          <cell r="D3691" t="str">
            <v>吨</v>
          </cell>
          <cell r="E3691">
            <v>35</v>
          </cell>
          <cell r="F3691">
            <v>45809</v>
          </cell>
          <cell r="G3691" t="str">
            <v>（北京工程局乐山机场项目）乐山市五通桥区冠英镇</v>
          </cell>
          <cell r="H3691" t="str">
            <v>王治</v>
          </cell>
          <cell r="I3691">
            <v>18811564698</v>
          </cell>
        </row>
        <row r="3692">
          <cell r="A3692" t="str">
            <v>润耀</v>
          </cell>
          <cell r="B3692" t="str">
            <v>盘螺</v>
          </cell>
          <cell r="C3692" t="str">
            <v>HRB400E Φ10</v>
          </cell>
          <cell r="D3692" t="str">
            <v>吨</v>
          </cell>
          <cell r="E3692">
            <v>15</v>
          </cell>
          <cell r="F3692">
            <v>45809</v>
          </cell>
          <cell r="G3692" t="str">
            <v>（北京工程局乐山机场项目）乐山市五通桥区冠英镇</v>
          </cell>
          <cell r="H3692" t="str">
            <v>王治</v>
          </cell>
          <cell r="I3692">
            <v>18811564698</v>
          </cell>
        </row>
        <row r="3693">
          <cell r="A3693" t="str">
            <v>润耀</v>
          </cell>
          <cell r="B3693" t="str">
            <v>螺纹钢</v>
          </cell>
          <cell r="C3693" t="str">
            <v>HRB400E Φ16 9m</v>
          </cell>
          <cell r="D3693" t="str">
            <v>吨</v>
          </cell>
          <cell r="E3693">
            <v>12</v>
          </cell>
          <cell r="F3693">
            <v>45809</v>
          </cell>
          <cell r="G3693" t="str">
            <v>（北京工程局乐山机场项目）乐山市五通桥区冠英镇</v>
          </cell>
          <cell r="H3693" t="str">
            <v>王治</v>
          </cell>
          <cell r="I3693">
            <v>18811564698</v>
          </cell>
        </row>
        <row r="3694">
          <cell r="A3694" t="str">
            <v>润耀</v>
          </cell>
          <cell r="B3694" t="str">
            <v>螺纹钢</v>
          </cell>
          <cell r="C3694" t="str">
            <v>HRB400E Φ20 9m</v>
          </cell>
          <cell r="D3694" t="str">
            <v>吨</v>
          </cell>
          <cell r="E3694">
            <v>20</v>
          </cell>
          <cell r="F3694">
            <v>45809</v>
          </cell>
          <cell r="G3694" t="str">
            <v>（北京工程局乐山机场项目）乐山市五通桥区冠英镇</v>
          </cell>
          <cell r="H3694" t="str">
            <v>王治</v>
          </cell>
          <cell r="I3694">
            <v>18811564698</v>
          </cell>
        </row>
        <row r="3695">
          <cell r="A3695" t="str">
            <v>润耀</v>
          </cell>
          <cell r="B3695" t="str">
            <v>螺纹钢</v>
          </cell>
          <cell r="C3695" t="str">
            <v>HRB400E Φ22 9m</v>
          </cell>
          <cell r="D3695" t="str">
            <v>吨</v>
          </cell>
          <cell r="E3695">
            <v>16</v>
          </cell>
          <cell r="F3695">
            <v>45809</v>
          </cell>
          <cell r="G3695" t="str">
            <v>（北京工程局乐山机场项目）乐山市五通桥区冠英镇</v>
          </cell>
          <cell r="H3695" t="str">
            <v>王治</v>
          </cell>
          <cell r="I3695">
            <v>18811564698</v>
          </cell>
        </row>
        <row r="3696">
          <cell r="A3696" t="str">
            <v>润耀</v>
          </cell>
          <cell r="B3696" t="str">
            <v>螺纹钢</v>
          </cell>
          <cell r="C3696" t="str">
            <v>HRB400E Φ25 9m</v>
          </cell>
          <cell r="D3696" t="str">
            <v>吨</v>
          </cell>
          <cell r="E3696">
            <v>30</v>
          </cell>
          <cell r="F3696">
            <v>45809</v>
          </cell>
          <cell r="G3696" t="str">
            <v>（北京工程局乐山机场项目）乐山市五通桥区冠英镇</v>
          </cell>
          <cell r="H3696" t="str">
            <v>王治</v>
          </cell>
          <cell r="I3696">
            <v>18811564698</v>
          </cell>
        </row>
        <row r="3697">
          <cell r="A3697" t="str">
            <v>湖北商贸</v>
          </cell>
          <cell r="B3697" t="str">
            <v>高线</v>
          </cell>
          <cell r="C3697" t="str">
            <v>HPB300Φ8</v>
          </cell>
          <cell r="D3697" t="str">
            <v>吨</v>
          </cell>
          <cell r="E3697">
            <v>35</v>
          </cell>
          <cell r="F3697">
            <v>45809</v>
          </cell>
          <cell r="G3697" t="str">
            <v>（中铁十局-资乐高速4标）四川省眉山市仁寿县彰加镇促进村中铁十局资乐高速1#钢筋场</v>
          </cell>
          <cell r="H3697" t="str">
            <v>杨飞</v>
          </cell>
          <cell r="I3697">
            <v>15667998777</v>
          </cell>
        </row>
        <row r="3698">
          <cell r="A3698" t="str">
            <v>湖北商贸</v>
          </cell>
          <cell r="B3698" t="str">
            <v>高线</v>
          </cell>
          <cell r="C3698" t="str">
            <v>HPB300Φ10</v>
          </cell>
          <cell r="D3698" t="str">
            <v>吨</v>
          </cell>
          <cell r="E3698">
            <v>30</v>
          </cell>
          <cell r="F3698">
            <v>45809</v>
          </cell>
          <cell r="G3698" t="str">
            <v>（中铁十局-资乐高速4标）四川省眉山市仁寿县彰加镇促进村中铁十局资乐高速1#钢筋场</v>
          </cell>
          <cell r="H3698" t="str">
            <v>杨飞</v>
          </cell>
          <cell r="I3698">
            <v>15667998777</v>
          </cell>
        </row>
        <row r="3699">
          <cell r="A3699" t="str">
            <v>湖北商贸</v>
          </cell>
          <cell r="B3699" t="str">
            <v>螺纹钢</v>
          </cell>
          <cell r="C3699" t="str">
            <v>HRB400E Φ12 9m</v>
          </cell>
          <cell r="D3699" t="str">
            <v>吨</v>
          </cell>
          <cell r="E3699">
            <v>5</v>
          </cell>
          <cell r="F3699">
            <v>45809</v>
          </cell>
          <cell r="G3699" t="str">
            <v>（中铁十局-资乐高速4标）四川省眉山市仁寿县彰加镇促进村中铁十局资乐高速1#钢筋场</v>
          </cell>
          <cell r="H3699" t="str">
            <v>杨飞</v>
          </cell>
          <cell r="I3699">
            <v>15667998777</v>
          </cell>
        </row>
        <row r="3700">
          <cell r="A3700" t="str">
            <v>湖北商贸</v>
          </cell>
          <cell r="B3700" t="str">
            <v>高线</v>
          </cell>
          <cell r="C3700" t="str">
            <v>HPB300Φ10</v>
          </cell>
          <cell r="D3700" t="str">
            <v>吨</v>
          </cell>
          <cell r="E3700">
            <v>35</v>
          </cell>
          <cell r="F3700">
            <v>45809</v>
          </cell>
          <cell r="G3700" t="str">
            <v>（中铁北京局-资乐高速6标）四川省乐山市市中区土主镇资乐高速TJ6标项目试验室</v>
          </cell>
          <cell r="H3700" t="str">
            <v>刘岩</v>
          </cell>
          <cell r="I3700">
            <v>18543566469</v>
          </cell>
        </row>
        <row r="3701">
          <cell r="A3701" t="str">
            <v>德胜</v>
          </cell>
          <cell r="B3701" t="str">
            <v>螺纹钢</v>
          </cell>
          <cell r="C3701" t="str">
            <v>HRB400E Φ14 9m</v>
          </cell>
          <cell r="D3701" t="str">
            <v>吨</v>
          </cell>
          <cell r="E3701">
            <v>35</v>
          </cell>
          <cell r="F3701">
            <v>45810</v>
          </cell>
          <cell r="G3701" t="str">
            <v>（北京工程局乐山机场项目）乐山市五通桥区冠英镇</v>
          </cell>
          <cell r="H3701" t="str">
            <v>王治</v>
          </cell>
          <cell r="I3701">
            <v>18811564698</v>
          </cell>
        </row>
        <row r="3702">
          <cell r="A3702" t="str">
            <v>德胜</v>
          </cell>
          <cell r="B3702" t="str">
            <v>螺纹钢</v>
          </cell>
          <cell r="C3702" t="str">
            <v>HRB400E Φ18 9m</v>
          </cell>
          <cell r="D3702" t="str">
            <v>吨</v>
          </cell>
          <cell r="E3702">
            <v>35</v>
          </cell>
          <cell r="F3702">
            <v>45810</v>
          </cell>
          <cell r="G3702" t="str">
            <v>（北京工程局乐山机场项目）乐山市五通桥区冠英镇</v>
          </cell>
          <cell r="H3702" t="str">
            <v>王治</v>
          </cell>
          <cell r="I3702">
            <v>18811564698</v>
          </cell>
        </row>
        <row r="3703">
          <cell r="A3703" t="str">
            <v>晋邦</v>
          </cell>
          <cell r="B3703" t="str">
            <v>盘螺</v>
          </cell>
          <cell r="C3703" t="str">
            <v>HRB400E Φ8</v>
          </cell>
          <cell r="D3703" t="str">
            <v>吨</v>
          </cell>
          <cell r="E3703">
            <v>2</v>
          </cell>
          <cell r="F3703">
            <v>45810</v>
          </cell>
          <cell r="G3703" t="str">
            <v>（十九冶-华电重庆奉节）重庆市奉节县康乐镇七星村</v>
          </cell>
          <cell r="H3703" t="str">
            <v>岑甲乐</v>
          </cell>
          <cell r="I3703">
            <v>17349037782</v>
          </cell>
        </row>
        <row r="3704">
          <cell r="A3704" t="str">
            <v>晋邦</v>
          </cell>
          <cell r="B3704" t="str">
            <v>盘螺</v>
          </cell>
          <cell r="C3704" t="str">
            <v>HRB400E Φ10</v>
          </cell>
          <cell r="D3704" t="str">
            <v>吨</v>
          </cell>
          <cell r="E3704">
            <v>12</v>
          </cell>
          <cell r="F3704">
            <v>45810</v>
          </cell>
          <cell r="G3704" t="str">
            <v>（十九冶-华电重庆奉节）重庆市奉节县康乐镇七星村</v>
          </cell>
          <cell r="H3704" t="str">
            <v>岑甲乐</v>
          </cell>
          <cell r="I3704">
            <v>17349037782</v>
          </cell>
        </row>
        <row r="3705">
          <cell r="A3705" t="str">
            <v>晋邦</v>
          </cell>
          <cell r="B3705" t="str">
            <v>螺纹钢</v>
          </cell>
          <cell r="C3705" t="str">
            <v>HRB400E Φ16 9m</v>
          </cell>
          <cell r="D3705" t="str">
            <v>吨</v>
          </cell>
          <cell r="E3705">
            <v>13</v>
          </cell>
          <cell r="F3705">
            <v>45810</v>
          </cell>
          <cell r="G3705" t="str">
            <v>（十九冶-华电重庆奉节）重庆市奉节县康乐镇七星村</v>
          </cell>
          <cell r="H3705" t="str">
            <v>岑甲乐</v>
          </cell>
          <cell r="I3705">
            <v>17349037782</v>
          </cell>
        </row>
        <row r="3706">
          <cell r="A3706" t="str">
            <v>晋邦</v>
          </cell>
          <cell r="B3706" t="str">
            <v>螺纹钢</v>
          </cell>
          <cell r="C3706" t="str">
            <v>HRB400E Φ18 9m</v>
          </cell>
          <cell r="D3706" t="str">
            <v>吨</v>
          </cell>
          <cell r="E3706">
            <v>5</v>
          </cell>
          <cell r="F3706">
            <v>45810</v>
          </cell>
          <cell r="G3706" t="str">
            <v>（十九冶-华电重庆奉节）重庆市奉节县康乐镇七星村</v>
          </cell>
          <cell r="H3706" t="str">
            <v>岑甲乐</v>
          </cell>
          <cell r="I3706">
            <v>17349037782</v>
          </cell>
        </row>
        <row r="3707">
          <cell r="A3707" t="str">
            <v>晋邦</v>
          </cell>
          <cell r="B3707" t="str">
            <v>螺纹钢</v>
          </cell>
          <cell r="C3707" t="str">
            <v>HRB400E Φ20 9m</v>
          </cell>
          <cell r="D3707" t="str">
            <v>吨</v>
          </cell>
          <cell r="E3707">
            <v>2</v>
          </cell>
          <cell r="F3707">
            <v>45810</v>
          </cell>
          <cell r="G3707" t="str">
            <v>（十九冶-华电重庆奉节）重庆市奉节县康乐镇七星村</v>
          </cell>
          <cell r="H3707" t="str">
            <v>岑甲乐</v>
          </cell>
          <cell r="I3707">
            <v>17349037782</v>
          </cell>
        </row>
        <row r="3708">
          <cell r="A3708" t="str">
            <v>晋邦</v>
          </cell>
          <cell r="B3708" t="str">
            <v>螺纹钢</v>
          </cell>
          <cell r="C3708" t="str">
            <v>HRB400E Φ22 9m</v>
          </cell>
          <cell r="D3708" t="str">
            <v>吨</v>
          </cell>
          <cell r="E3708">
            <v>5</v>
          </cell>
          <cell r="F3708">
            <v>45810</v>
          </cell>
          <cell r="G3708" t="str">
            <v>（十九冶-华电重庆奉节）重庆市奉节县康乐镇七星村</v>
          </cell>
          <cell r="H3708" t="str">
            <v>岑甲乐</v>
          </cell>
          <cell r="I3708">
            <v>17349037782</v>
          </cell>
        </row>
        <row r="3709">
          <cell r="A3709" t="str">
            <v>晋邦</v>
          </cell>
          <cell r="B3709" t="str">
            <v>螺纹钢</v>
          </cell>
          <cell r="C3709" t="str">
            <v>HRB400E Φ25 9m</v>
          </cell>
          <cell r="D3709" t="str">
            <v>吨</v>
          </cell>
          <cell r="E3709">
            <v>30</v>
          </cell>
          <cell r="F3709">
            <v>45810</v>
          </cell>
          <cell r="G3709" t="str">
            <v>（十九冶-华电重庆奉节）重庆市奉节县康乐镇七星村</v>
          </cell>
          <cell r="H3709" t="str">
            <v>岑甲乐</v>
          </cell>
          <cell r="I3709">
            <v>17349037782</v>
          </cell>
        </row>
        <row r="3710">
          <cell r="A3710" t="str">
            <v>晋邦</v>
          </cell>
          <cell r="B3710" t="str">
            <v>螺纹钢</v>
          </cell>
          <cell r="C3710" t="str">
            <v>HRB400E Φ28 9m</v>
          </cell>
          <cell r="D3710" t="str">
            <v>吨</v>
          </cell>
          <cell r="E3710">
            <v>2</v>
          </cell>
          <cell r="F3710">
            <v>45810</v>
          </cell>
          <cell r="G3710" t="str">
            <v>（十九冶-华电重庆奉节）重庆市奉节县康乐镇七星村</v>
          </cell>
          <cell r="H3710" t="str">
            <v>岑甲乐</v>
          </cell>
          <cell r="I3710">
            <v>17349037782</v>
          </cell>
        </row>
        <row r="3711">
          <cell r="A3711" t="str">
            <v>德胜</v>
          </cell>
          <cell r="B3711" t="str">
            <v>螺纹钢</v>
          </cell>
          <cell r="C3711" t="str">
            <v>HRB400EΦ12*9m</v>
          </cell>
          <cell r="D3711" t="str">
            <v>吨</v>
          </cell>
          <cell r="E3711">
            <v>17</v>
          </cell>
          <cell r="F3711">
            <v>45810</v>
          </cell>
          <cell r="G3711" t="str">
            <v>乐山市峨边县沙坪镇核桃坪S309中铁一局大渡河大桥项目</v>
          </cell>
          <cell r="H3711" t="str">
            <v>吕春春</v>
          </cell>
          <cell r="I3711" t="str">
            <v>18329268222</v>
          </cell>
        </row>
        <row r="3712">
          <cell r="A3712" t="str">
            <v>德胜</v>
          </cell>
          <cell r="B3712" t="str">
            <v>螺纹钢</v>
          </cell>
          <cell r="C3712" t="str">
            <v>HRB400EΦ16*9m</v>
          </cell>
          <cell r="D3712" t="str">
            <v>吨</v>
          </cell>
          <cell r="E3712">
            <v>35</v>
          </cell>
          <cell r="F3712">
            <v>45810</v>
          </cell>
          <cell r="G3712" t="str">
            <v>乐山市峨边县沙坪镇中铁一局钢筋加工厂（污水处理厂）</v>
          </cell>
          <cell r="H3712" t="str">
            <v>吕春春</v>
          </cell>
          <cell r="I3712" t="str">
            <v>18329268222</v>
          </cell>
        </row>
        <row r="3713">
          <cell r="A3713" t="str">
            <v>德胜</v>
          </cell>
          <cell r="B3713" t="str">
            <v>螺纹钢</v>
          </cell>
          <cell r="C3713" t="str">
            <v>HRB400EΦ20*9m</v>
          </cell>
          <cell r="D3713" t="str">
            <v>吨</v>
          </cell>
          <cell r="E3713">
            <v>17</v>
          </cell>
          <cell r="F3713">
            <v>45810</v>
          </cell>
          <cell r="G3713" t="str">
            <v>乐山市峨边县沙坪镇中铁一局钢筋加工厂（污水处理厂）</v>
          </cell>
          <cell r="H3713" t="str">
            <v>吕春春</v>
          </cell>
          <cell r="I3713" t="str">
            <v>18329268222</v>
          </cell>
        </row>
        <row r="3714">
          <cell r="A3714" t="str">
            <v>德胜</v>
          </cell>
          <cell r="B3714" t="str">
            <v>螺纹钢</v>
          </cell>
          <cell r="C3714" t="str">
            <v>HRB400EΦ25*9m</v>
          </cell>
          <cell r="D3714" t="str">
            <v>吨</v>
          </cell>
          <cell r="E3714">
            <v>35</v>
          </cell>
          <cell r="F3714">
            <v>45810</v>
          </cell>
          <cell r="G3714" t="str">
            <v>乐山市峨边县沙坪镇中铁一局钢筋加工厂（污水处理厂）</v>
          </cell>
          <cell r="H3714" t="str">
            <v>吕春春</v>
          </cell>
          <cell r="I3714" t="str">
            <v>18329268222</v>
          </cell>
        </row>
        <row r="3715">
          <cell r="A3715" t="str">
            <v>德胜</v>
          </cell>
          <cell r="B3715" t="str">
            <v>螺纹钢</v>
          </cell>
          <cell r="C3715" t="str">
            <v>HRB400EΦ28*9m</v>
          </cell>
          <cell r="D3715" t="str">
            <v>吨</v>
          </cell>
          <cell r="E3715">
            <v>35</v>
          </cell>
          <cell r="F3715">
            <v>45810</v>
          </cell>
          <cell r="G3715" t="str">
            <v>乐山市峨边县沙坪镇中铁一局钢筋加工厂（污水处理厂）</v>
          </cell>
          <cell r="H3715" t="str">
            <v>吕春春</v>
          </cell>
          <cell r="I3715" t="str">
            <v>18329268222</v>
          </cell>
        </row>
        <row r="3716">
          <cell r="A3716" t="str">
            <v>润耀</v>
          </cell>
          <cell r="B3716" t="str">
            <v>盘螺</v>
          </cell>
          <cell r="C3716" t="str">
            <v>HRB400E Φ8</v>
          </cell>
          <cell r="D3716" t="str">
            <v>吨</v>
          </cell>
          <cell r="E3716">
            <v>11</v>
          </cell>
          <cell r="F3716">
            <v>45810</v>
          </cell>
          <cell r="G3716" t="str">
            <v>（华西简阳西城嘉苑）四川省成都市简阳市简城街道高屋村</v>
          </cell>
          <cell r="H3716" t="str">
            <v>张瀚镭</v>
          </cell>
          <cell r="I3716">
            <v>15884666220</v>
          </cell>
        </row>
        <row r="3717">
          <cell r="A3717" t="str">
            <v>润耀</v>
          </cell>
          <cell r="B3717" t="str">
            <v>盘螺</v>
          </cell>
          <cell r="C3717" t="str">
            <v>HRB400E Φ10</v>
          </cell>
          <cell r="D3717" t="str">
            <v>吨</v>
          </cell>
          <cell r="E3717">
            <v>24</v>
          </cell>
          <cell r="F3717">
            <v>45810</v>
          </cell>
          <cell r="G3717" t="str">
            <v>（华西简阳西城嘉苑）四川省成都市简阳市简城街道高屋村</v>
          </cell>
          <cell r="H3717" t="str">
            <v>张瀚镭</v>
          </cell>
          <cell r="I3717">
            <v>15884666220</v>
          </cell>
        </row>
        <row r="3718">
          <cell r="A3718" t="str">
            <v>润耀</v>
          </cell>
          <cell r="B3718" t="str">
            <v>盘螺</v>
          </cell>
          <cell r="C3718" t="str">
            <v>HRB400E Φ12</v>
          </cell>
          <cell r="D3718" t="str">
            <v>吨</v>
          </cell>
          <cell r="E3718">
            <v>35</v>
          </cell>
          <cell r="F3718">
            <v>45810</v>
          </cell>
          <cell r="G3718" t="str">
            <v>（华西简阳西城嘉苑）四川省成都市简阳市简城街道高屋村</v>
          </cell>
          <cell r="H3718" t="str">
            <v>张瀚镭</v>
          </cell>
          <cell r="I3718">
            <v>15884666220</v>
          </cell>
        </row>
        <row r="3719">
          <cell r="A3719" t="str">
            <v>德胜</v>
          </cell>
          <cell r="B3719" t="str">
            <v>螺纹钢</v>
          </cell>
          <cell r="C3719" t="str">
            <v>HRB400E Φ14 9m</v>
          </cell>
          <cell r="D3719" t="str">
            <v>吨</v>
          </cell>
          <cell r="E3719">
            <v>17</v>
          </cell>
          <cell r="F3719">
            <v>45810</v>
          </cell>
          <cell r="G3719" t="str">
            <v>（华西简阳西城嘉苑）四川省成都市简阳市简城街道高屋村</v>
          </cell>
          <cell r="H3719" t="str">
            <v>张瀚镭</v>
          </cell>
          <cell r="I3719">
            <v>15884666220</v>
          </cell>
        </row>
        <row r="3720">
          <cell r="A3720" t="str">
            <v>德胜</v>
          </cell>
          <cell r="B3720" t="str">
            <v>螺纹钢</v>
          </cell>
          <cell r="C3720" t="str">
            <v>HRB400E Φ16 9m</v>
          </cell>
          <cell r="D3720" t="str">
            <v>吨</v>
          </cell>
          <cell r="E3720">
            <v>68</v>
          </cell>
          <cell r="F3720">
            <v>45810</v>
          </cell>
          <cell r="G3720" t="str">
            <v>（华西简阳西城嘉苑）四川省成都市简阳市简城街道高屋村</v>
          </cell>
          <cell r="H3720" t="str">
            <v>张瀚镭</v>
          </cell>
          <cell r="I3720">
            <v>15884666220</v>
          </cell>
        </row>
        <row r="3721">
          <cell r="A3721" t="str">
            <v>德胜</v>
          </cell>
          <cell r="B3721" t="str">
            <v>螺纹钢</v>
          </cell>
          <cell r="C3721" t="str">
            <v>HRB400E Φ18 9m</v>
          </cell>
          <cell r="D3721" t="str">
            <v>吨</v>
          </cell>
          <cell r="E3721">
            <v>20</v>
          </cell>
          <cell r="F3721">
            <v>45810</v>
          </cell>
          <cell r="G3721" t="str">
            <v>（华西简阳西城嘉苑）四川省成都市简阳市简城街道高屋村</v>
          </cell>
          <cell r="H3721" t="str">
            <v>张瀚镭</v>
          </cell>
          <cell r="I3721">
            <v>15884666220</v>
          </cell>
        </row>
        <row r="3722">
          <cell r="A3722" t="str">
            <v>德胜</v>
          </cell>
          <cell r="B3722" t="str">
            <v>螺纹钢</v>
          </cell>
          <cell r="C3722" t="str">
            <v>HRB400E Φ20 9m</v>
          </cell>
          <cell r="D3722" t="str">
            <v>吨</v>
          </cell>
          <cell r="E3722">
            <v>94</v>
          </cell>
          <cell r="F3722">
            <v>45810</v>
          </cell>
          <cell r="G3722" t="str">
            <v>（华西简阳西城嘉苑）四川省成都市简阳市简城街道高屋村</v>
          </cell>
          <cell r="H3722" t="str">
            <v>张瀚镭</v>
          </cell>
          <cell r="I3722">
            <v>15884666220</v>
          </cell>
        </row>
        <row r="3723">
          <cell r="A3723" t="str">
            <v>德胜</v>
          </cell>
          <cell r="B3723" t="str">
            <v>螺纹钢</v>
          </cell>
          <cell r="C3723" t="str">
            <v>HRB400E Φ22 9m</v>
          </cell>
          <cell r="D3723" t="str">
            <v>吨</v>
          </cell>
          <cell r="E3723">
            <v>12</v>
          </cell>
          <cell r="F3723">
            <v>45810</v>
          </cell>
          <cell r="G3723" t="str">
            <v>（华西简阳西城嘉苑）四川省成都市简阳市简城街道高屋村</v>
          </cell>
          <cell r="H3723" t="str">
            <v>张瀚镭</v>
          </cell>
          <cell r="I3723">
            <v>15884666220</v>
          </cell>
        </row>
        <row r="3724">
          <cell r="A3724" t="str">
            <v>德胜</v>
          </cell>
          <cell r="B3724" t="str">
            <v>螺纹钢</v>
          </cell>
          <cell r="C3724" t="str">
            <v>HRB400E Φ25 9m</v>
          </cell>
          <cell r="D3724" t="str">
            <v>吨</v>
          </cell>
          <cell r="E3724">
            <v>36</v>
          </cell>
          <cell r="F3724">
            <v>45810</v>
          </cell>
          <cell r="G3724" t="str">
            <v>（华西简阳西城嘉苑）四川省成都市简阳市简城街道高屋村</v>
          </cell>
          <cell r="H3724" t="str">
            <v>张瀚镭</v>
          </cell>
          <cell r="I3724">
            <v>15884666220</v>
          </cell>
        </row>
        <row r="3725">
          <cell r="A3725" t="str">
            <v>泸钢</v>
          </cell>
          <cell r="B3725" t="str">
            <v>盘螺</v>
          </cell>
          <cell r="C3725" t="str">
            <v>HRB400E Φ6</v>
          </cell>
          <cell r="D3725" t="str">
            <v>吨</v>
          </cell>
          <cell r="E3725">
            <v>15</v>
          </cell>
          <cell r="F3725">
            <v>45810</v>
          </cell>
          <cell r="G3725" t="str">
            <v>（四川商建-射洪城乡一体化项目）遂宁市射洪市忠新幼儿园北侧约220米新溪小区</v>
          </cell>
          <cell r="H3725" t="str">
            <v>柏子刚</v>
          </cell>
          <cell r="I3725">
            <v>15692885305</v>
          </cell>
        </row>
        <row r="3726">
          <cell r="A3726" t="str">
            <v>泸钢</v>
          </cell>
          <cell r="B3726" t="str">
            <v>螺纹钢</v>
          </cell>
          <cell r="C3726" t="str">
            <v>HRB500E Φ12</v>
          </cell>
          <cell r="D3726" t="str">
            <v>吨</v>
          </cell>
          <cell r="E3726">
            <v>6</v>
          </cell>
          <cell r="F3726">
            <v>45810</v>
          </cell>
          <cell r="G3726" t="str">
            <v>（四川商建-射洪城乡一体化项目）遂宁市射洪市忠新幼儿园北侧约220米新溪小区</v>
          </cell>
          <cell r="H3726" t="str">
            <v>柏子刚</v>
          </cell>
          <cell r="I3726">
            <v>15692885305</v>
          </cell>
        </row>
        <row r="3727">
          <cell r="A3727" t="str">
            <v>泸钢</v>
          </cell>
          <cell r="B3727" t="str">
            <v>螺纹钢</v>
          </cell>
          <cell r="C3727" t="str">
            <v>HRB500E Φ22</v>
          </cell>
          <cell r="D3727" t="str">
            <v>吨</v>
          </cell>
          <cell r="E3727">
            <v>9</v>
          </cell>
          <cell r="F3727">
            <v>45810</v>
          </cell>
          <cell r="G3727" t="str">
            <v>（四川商建-射洪城乡一体化项目）遂宁市射洪市忠新幼儿园北侧约220米新溪小区</v>
          </cell>
          <cell r="H3727" t="str">
            <v>柏子刚</v>
          </cell>
          <cell r="I3727">
            <v>15692885305</v>
          </cell>
        </row>
        <row r="3728">
          <cell r="A3728" t="str">
            <v>泸钢</v>
          </cell>
          <cell r="B3728" t="str">
            <v>螺纹钢</v>
          </cell>
          <cell r="C3728" t="str">
            <v>HRB500E Φ25</v>
          </cell>
          <cell r="D3728" t="str">
            <v>吨</v>
          </cell>
          <cell r="E3728">
            <v>40</v>
          </cell>
          <cell r="F3728">
            <v>45810</v>
          </cell>
          <cell r="G3728" t="str">
            <v>（四川商建-射洪城乡一体化项目）遂宁市射洪市忠新幼儿园北侧约220米新溪小区</v>
          </cell>
          <cell r="H3728" t="str">
            <v>柏子刚</v>
          </cell>
          <cell r="I3728">
            <v>15692885305</v>
          </cell>
        </row>
        <row r="3729">
          <cell r="A3729" t="str">
            <v>德胜</v>
          </cell>
          <cell r="B3729" t="str">
            <v>螺纹钢</v>
          </cell>
          <cell r="C3729" t="str">
            <v>HRB400EФ12mm</v>
          </cell>
          <cell r="D3729" t="str">
            <v>吨</v>
          </cell>
          <cell r="E3729">
            <v>35</v>
          </cell>
          <cell r="F3729">
            <v>45810</v>
          </cell>
          <cell r="G3729" t="str">
            <v>（中铁五局一公司西昭高速3标)四川省凉山彝族自治州布拖县地洛镇桥边村钢筋加工厂</v>
          </cell>
          <cell r="H3729" t="str">
            <v>林正兴</v>
          </cell>
          <cell r="I3729">
            <v>18770671688</v>
          </cell>
        </row>
        <row r="3730">
          <cell r="A3730" t="str">
            <v>德胜</v>
          </cell>
          <cell r="B3730" t="str">
            <v>螺纹钢</v>
          </cell>
          <cell r="C3730" t="str">
            <v>HRB400EФ16mm</v>
          </cell>
          <cell r="D3730" t="str">
            <v>吨</v>
          </cell>
          <cell r="E3730">
            <v>35</v>
          </cell>
          <cell r="F3730">
            <v>45810</v>
          </cell>
          <cell r="G3730" t="str">
            <v>（中铁五局一公司西昭高速3标)四川省凉山彝族自治州布拖县地洛镇桥边村钢筋加工厂</v>
          </cell>
          <cell r="H3730" t="str">
            <v>林正兴</v>
          </cell>
          <cell r="I3730">
            <v>18770671688</v>
          </cell>
        </row>
        <row r="3731">
          <cell r="A3731" t="str">
            <v>德胜</v>
          </cell>
          <cell r="B3731" t="str">
            <v>螺纹钢</v>
          </cell>
          <cell r="C3731" t="str">
            <v>HRB500EΦ28</v>
          </cell>
          <cell r="D3731" t="str">
            <v>吨</v>
          </cell>
          <cell r="E3731">
            <v>210</v>
          </cell>
          <cell r="F3731">
            <v>45810</v>
          </cell>
          <cell r="G3731" t="str">
            <v>（中铁广州局深圳公司西昭高速9标）四川省凉山彝族自治州西昌市西乡乡三百村</v>
          </cell>
          <cell r="H3731" t="str">
            <v>伍红林</v>
          </cell>
          <cell r="I3731">
            <v>18683860677</v>
          </cell>
        </row>
        <row r="3732">
          <cell r="A3732" t="str">
            <v>凤钢</v>
          </cell>
          <cell r="B3732" t="str">
            <v>螺纹钢</v>
          </cell>
          <cell r="C3732" t="str">
            <v>HRB400EФ16mm</v>
          </cell>
          <cell r="D3732" t="str">
            <v>吨</v>
          </cell>
          <cell r="E3732">
            <v>160</v>
          </cell>
          <cell r="F3732">
            <v>45810</v>
          </cell>
          <cell r="G3732" t="str">
            <v>（中铁五局一公司西昭高速3标)四川省凉山彝族自治州布拖县地洛镇桥边村钢筋加工厂</v>
          </cell>
          <cell r="H3732" t="str">
            <v>林正兴</v>
          </cell>
          <cell r="I3732">
            <v>18770671688</v>
          </cell>
        </row>
        <row r="3733">
          <cell r="A3733" t="str">
            <v>德胜</v>
          </cell>
          <cell r="B3733" t="str">
            <v>螺纹钢</v>
          </cell>
          <cell r="C3733" t="str">
            <v>HRB400E Φ14 12m</v>
          </cell>
          <cell r="D3733" t="str">
            <v>吨</v>
          </cell>
          <cell r="E3733">
            <v>19.313</v>
          </cell>
          <cell r="F3733">
            <v>45811</v>
          </cell>
          <cell r="G3733" t="str">
            <v>（安久供应链项目）四川省宜宾市翠屏区志诚路</v>
          </cell>
          <cell r="H3733" t="str">
            <v>毛新熠</v>
          </cell>
          <cell r="I3733">
            <v>18208171901</v>
          </cell>
        </row>
        <row r="3734">
          <cell r="A3734" t="str">
            <v>德胜</v>
          </cell>
          <cell r="B3734" t="str">
            <v>螺纹钢</v>
          </cell>
          <cell r="C3734" t="str">
            <v>HRB400E Φ32 12m</v>
          </cell>
          <cell r="D3734" t="str">
            <v>吨</v>
          </cell>
          <cell r="E3734">
            <v>16.356</v>
          </cell>
          <cell r="F3734">
            <v>45811</v>
          </cell>
          <cell r="G3734" t="str">
            <v>（安久供应链项目）四川省宜宾市翠屏区志诚路</v>
          </cell>
          <cell r="H3734" t="str">
            <v>毛新熠</v>
          </cell>
          <cell r="I3734">
            <v>18208171901</v>
          </cell>
        </row>
        <row r="3735">
          <cell r="A3735" t="str">
            <v>德胜</v>
          </cell>
          <cell r="B3735" t="str">
            <v>螺纹钢</v>
          </cell>
          <cell r="C3735" t="str">
            <v>HRB400E Φ25 12m</v>
          </cell>
          <cell r="D3735" t="str">
            <v>吨</v>
          </cell>
          <cell r="E3735">
            <v>35.438</v>
          </cell>
          <cell r="F3735">
            <v>45811</v>
          </cell>
          <cell r="G3735" t="str">
            <v>（安久供应链项目）四川省宜宾市翠屏区志诚路</v>
          </cell>
          <cell r="H3735" t="str">
            <v>毛新熠</v>
          </cell>
          <cell r="I3735">
            <v>18208171901</v>
          </cell>
        </row>
        <row r="3736">
          <cell r="A3736" t="str">
            <v>德胜</v>
          </cell>
          <cell r="B3736" t="str">
            <v>螺纹钢</v>
          </cell>
          <cell r="C3736" t="str">
            <v>HRB400E Φ14 12m</v>
          </cell>
          <cell r="D3736" t="str">
            <v>吨</v>
          </cell>
          <cell r="E3736">
            <v>30.349</v>
          </cell>
          <cell r="F3736">
            <v>45811</v>
          </cell>
          <cell r="G3736" t="str">
            <v>（安久供应链项目）四川省宜宾市翠屏区志诚路</v>
          </cell>
          <cell r="H3736" t="str">
            <v>毛新熠</v>
          </cell>
          <cell r="I3736">
            <v>18208171901</v>
          </cell>
        </row>
        <row r="3737">
          <cell r="A3737" t="str">
            <v>德胜</v>
          </cell>
          <cell r="B3737" t="str">
            <v>螺纹钢</v>
          </cell>
          <cell r="C3737" t="str">
            <v>HRB400E Φ28 12m</v>
          </cell>
          <cell r="D3737" t="str">
            <v>吨</v>
          </cell>
          <cell r="E3737">
            <v>5.448</v>
          </cell>
          <cell r="F3737">
            <v>45811</v>
          </cell>
          <cell r="G3737" t="str">
            <v>（安久供应链项目）四川省宜宾市翠屏区志诚路</v>
          </cell>
          <cell r="H3737" t="str">
            <v>毛新熠</v>
          </cell>
          <cell r="I3737">
            <v>18208171901</v>
          </cell>
        </row>
        <row r="3738">
          <cell r="A3738" t="str">
            <v>润耀</v>
          </cell>
          <cell r="B3738" t="str">
            <v>高线</v>
          </cell>
          <cell r="C3738" t="str">
            <v>HPB300Φ12</v>
          </cell>
          <cell r="D3738" t="str">
            <v>吨</v>
          </cell>
          <cell r="E3738">
            <v>35</v>
          </cell>
          <cell r="F3738">
            <v>45811</v>
          </cell>
          <cell r="G3738" t="str">
            <v>（中铁北京局-资乐高速6标）四川省乐山市市中区土主镇资乐高速TJ6标项目试验室</v>
          </cell>
          <cell r="H3738" t="str">
            <v>刘岩</v>
          </cell>
          <cell r="I3738">
            <v>18543566469</v>
          </cell>
        </row>
        <row r="3739">
          <cell r="A3739" t="str">
            <v>晋邦</v>
          </cell>
          <cell r="B3739" t="str">
            <v>盘螺</v>
          </cell>
          <cell r="C3739" t="str">
            <v>HRB400E Φ6</v>
          </cell>
          <cell r="D3739" t="str">
            <v>吨</v>
          </cell>
          <cell r="E3739">
            <v>1.009</v>
          </cell>
          <cell r="F3739">
            <v>45811</v>
          </cell>
          <cell r="G3739" t="str">
            <v>（十九冶-江龙高速二分部）重庆市云阳县S305附近*龙角互通连接线（变更段）</v>
          </cell>
          <cell r="H3739" t="str">
            <v>任海军</v>
          </cell>
          <cell r="I3739">
            <v>17725037830</v>
          </cell>
        </row>
        <row r="3740">
          <cell r="A3740" t="str">
            <v>晋邦</v>
          </cell>
          <cell r="B3740" t="str">
            <v>盘螺</v>
          </cell>
          <cell r="C3740" t="str">
            <v>HRB400E Φ8</v>
          </cell>
          <cell r="D3740" t="str">
            <v>吨</v>
          </cell>
          <cell r="E3740">
            <v>16.274</v>
          </cell>
          <cell r="F3740">
            <v>45811</v>
          </cell>
          <cell r="G3740" t="str">
            <v>（十九冶-江龙高速二分部）重庆市云阳县S305附近*龙角互通连接线（变更段）</v>
          </cell>
          <cell r="H3740" t="str">
            <v>任海军</v>
          </cell>
          <cell r="I3740">
            <v>17725037830</v>
          </cell>
        </row>
        <row r="3741">
          <cell r="A3741" t="str">
            <v>晋邦</v>
          </cell>
          <cell r="B3741" t="str">
            <v>盘螺</v>
          </cell>
          <cell r="C3741" t="str">
            <v>HRB400E Φ10</v>
          </cell>
          <cell r="D3741" t="str">
            <v>吨</v>
          </cell>
          <cell r="E3741">
            <v>18.348</v>
          </cell>
          <cell r="F3741">
            <v>45811</v>
          </cell>
          <cell r="G3741" t="str">
            <v>（十九冶-江龙高速二分部）重庆市云阳县S305附近*龙角互通连接线（变更段）</v>
          </cell>
          <cell r="H3741" t="str">
            <v>任海军</v>
          </cell>
          <cell r="I3741">
            <v>17725037830</v>
          </cell>
        </row>
        <row r="3742">
          <cell r="A3742" t="str">
            <v>晋邦</v>
          </cell>
          <cell r="B3742" t="str">
            <v>螺纹钢</v>
          </cell>
          <cell r="C3742" t="str">
            <v>HRB400E Φ12 9m</v>
          </cell>
          <cell r="D3742" t="str">
            <v>吨</v>
          </cell>
          <cell r="E3742">
            <v>9.064</v>
          </cell>
          <cell r="F3742">
            <v>45811</v>
          </cell>
          <cell r="G3742" t="str">
            <v>（十九冶-江龙高速二分部）重庆市云阳县S305附近*龙角互通连接线（变更段）</v>
          </cell>
          <cell r="H3742" t="str">
            <v>任海军</v>
          </cell>
          <cell r="I3742">
            <v>17725037830</v>
          </cell>
        </row>
        <row r="3743">
          <cell r="A3743" t="str">
            <v>晋邦</v>
          </cell>
          <cell r="B3743" t="str">
            <v>螺纹钢</v>
          </cell>
          <cell r="C3743" t="str">
            <v>HRB400E Φ14 9m</v>
          </cell>
          <cell r="D3743" t="str">
            <v>吨</v>
          </cell>
          <cell r="E3743">
            <v>5.253</v>
          </cell>
          <cell r="F3743">
            <v>45811</v>
          </cell>
          <cell r="G3743" t="str">
            <v>（十九冶-江龙高速二分部）重庆市云阳县S305附近*龙角互通连接线（变更段）</v>
          </cell>
          <cell r="H3743" t="str">
            <v>任海军</v>
          </cell>
          <cell r="I3743">
            <v>17725037830</v>
          </cell>
        </row>
        <row r="3744">
          <cell r="A3744" t="str">
            <v>晋邦</v>
          </cell>
          <cell r="B3744" t="str">
            <v>螺纹钢</v>
          </cell>
          <cell r="C3744" t="str">
            <v>HRB400E Φ16 9m</v>
          </cell>
          <cell r="D3744" t="str">
            <v>吨</v>
          </cell>
          <cell r="E3744">
            <v>57.165</v>
          </cell>
          <cell r="F3744">
            <v>45811</v>
          </cell>
          <cell r="G3744" t="str">
            <v>（十九冶-江龙高速二分部）重庆市云阳县S305附近*龙角互通连接线（变更段）</v>
          </cell>
          <cell r="H3744" t="str">
            <v>任海军</v>
          </cell>
          <cell r="I3744">
            <v>17725037830</v>
          </cell>
        </row>
        <row r="3745">
          <cell r="A3745" t="str">
            <v>晋邦</v>
          </cell>
          <cell r="B3745" t="str">
            <v>螺纹钢</v>
          </cell>
          <cell r="C3745" t="str">
            <v>HRB400E Φ20 9m</v>
          </cell>
          <cell r="D3745" t="str">
            <v>吨</v>
          </cell>
          <cell r="E3745">
            <v>2.06</v>
          </cell>
          <cell r="F3745">
            <v>45811</v>
          </cell>
          <cell r="G3745" t="str">
            <v>（十九冶-江龙高速二分部）重庆市云阳县S305附近*龙角互通连接线（变更段）</v>
          </cell>
          <cell r="H3745" t="str">
            <v>任海军</v>
          </cell>
          <cell r="I3745">
            <v>17725037830</v>
          </cell>
        </row>
        <row r="3746">
          <cell r="A3746" t="str">
            <v>晋邦</v>
          </cell>
          <cell r="B3746" t="str">
            <v>螺纹钢</v>
          </cell>
          <cell r="C3746" t="str">
            <v>HRB400E Φ16 9m</v>
          </cell>
          <cell r="D3746" t="str">
            <v>吨</v>
          </cell>
          <cell r="E3746">
            <v>15</v>
          </cell>
          <cell r="F3746">
            <v>45811</v>
          </cell>
          <cell r="G3746" t="str">
            <v>（十九冶-江龙高速三分部）重庆市云阳县开云高速（钢厂村）*龙缸互通</v>
          </cell>
          <cell r="H3746" t="str">
            <v>任海军</v>
          </cell>
          <cell r="I3746">
            <v>17725037830</v>
          </cell>
        </row>
        <row r="3747">
          <cell r="A3747" t="str">
            <v>晋邦</v>
          </cell>
          <cell r="B3747" t="str">
            <v>螺纹钢</v>
          </cell>
          <cell r="C3747" t="str">
            <v>HRB400E Φ22 9m</v>
          </cell>
          <cell r="D3747" t="str">
            <v>吨</v>
          </cell>
          <cell r="E3747">
            <v>5</v>
          </cell>
          <cell r="F3747">
            <v>45811</v>
          </cell>
          <cell r="G3747" t="str">
            <v>（十九冶-江龙高速三分部）重庆市云阳县开云高速（钢厂村）*龙缸互通</v>
          </cell>
          <cell r="H3747" t="str">
            <v>任海军</v>
          </cell>
          <cell r="I3747">
            <v>17725037830</v>
          </cell>
        </row>
        <row r="3748">
          <cell r="A3748" t="str">
            <v>晋邦</v>
          </cell>
          <cell r="B3748" t="str">
            <v>高线</v>
          </cell>
          <cell r="C3748" t="str">
            <v>HPB300Φ8</v>
          </cell>
          <cell r="D3748" t="str">
            <v>吨</v>
          </cell>
          <cell r="E3748">
            <v>5</v>
          </cell>
          <cell r="F3748">
            <v>45811</v>
          </cell>
          <cell r="G3748" t="str">
            <v>（十九冶-江龙高速三分部）重庆市云阳县开云高速（钢厂村）*龙缸互通</v>
          </cell>
          <cell r="H3748" t="str">
            <v>任海军</v>
          </cell>
          <cell r="I3748">
            <v>17725037830</v>
          </cell>
        </row>
        <row r="3749">
          <cell r="A3749" t="str">
            <v>晋邦</v>
          </cell>
          <cell r="B3749" t="str">
            <v>螺纹钢</v>
          </cell>
          <cell r="C3749" t="str">
            <v>HRB400E Φ25 9m</v>
          </cell>
          <cell r="D3749" t="str">
            <v>吨</v>
          </cell>
          <cell r="E3749">
            <v>8</v>
          </cell>
          <cell r="F3749">
            <v>45811</v>
          </cell>
          <cell r="G3749" t="str">
            <v>（十九冶-江龙高速三分部）重庆市云阳县开云高速（钢厂村）*龙缸互通</v>
          </cell>
          <cell r="H3749" t="str">
            <v>任海军</v>
          </cell>
          <cell r="I3749">
            <v>17725037830</v>
          </cell>
        </row>
        <row r="3750">
          <cell r="A3750" t="str">
            <v>晋邦</v>
          </cell>
          <cell r="B3750" t="str">
            <v>螺纹钢</v>
          </cell>
          <cell r="C3750" t="str">
            <v>HRB400E Φ32 9m</v>
          </cell>
          <cell r="D3750" t="str">
            <v>吨</v>
          </cell>
          <cell r="E3750">
            <v>12</v>
          </cell>
          <cell r="F3750">
            <v>45811</v>
          </cell>
          <cell r="G3750" t="str">
            <v>（十九冶-江龙高速三分部）重庆市云阳县开云高速（钢厂村）*龙缸互通</v>
          </cell>
          <cell r="H3750" t="str">
            <v>任海军</v>
          </cell>
          <cell r="I3750">
            <v>17725037830</v>
          </cell>
        </row>
        <row r="3751">
          <cell r="A3751" t="str">
            <v>晋邦</v>
          </cell>
          <cell r="B3751" t="str">
            <v>螺纹钢</v>
          </cell>
          <cell r="C3751" t="str">
            <v>HRB400E Φ12 9m</v>
          </cell>
          <cell r="D3751" t="str">
            <v>吨</v>
          </cell>
          <cell r="E3751">
            <v>20</v>
          </cell>
          <cell r="F3751">
            <v>45811</v>
          </cell>
          <cell r="G3751" t="str">
            <v>（十九冶-江龙高速三分部）重庆市云阳县龙角镇*刘家漕3#桥</v>
          </cell>
          <cell r="H3751" t="str">
            <v>任海军</v>
          </cell>
          <cell r="I3751">
            <v>17725037830</v>
          </cell>
        </row>
        <row r="3752">
          <cell r="A3752" t="str">
            <v>晋邦</v>
          </cell>
          <cell r="B3752" t="str">
            <v>螺纹钢</v>
          </cell>
          <cell r="C3752" t="str">
            <v>HRB400E Φ16 9m</v>
          </cell>
          <cell r="D3752" t="str">
            <v>吨</v>
          </cell>
          <cell r="E3752">
            <v>20</v>
          </cell>
          <cell r="F3752">
            <v>45811</v>
          </cell>
          <cell r="G3752" t="str">
            <v>（十九冶-江龙高速三分部）重庆市云阳县龙角镇*刘家漕3#桥</v>
          </cell>
          <cell r="H3752" t="str">
            <v>任海军</v>
          </cell>
          <cell r="I3752">
            <v>17725037830</v>
          </cell>
        </row>
        <row r="3753">
          <cell r="A3753" t="str">
            <v>达钢</v>
          </cell>
          <cell r="B3753" t="str">
            <v>盘螺</v>
          </cell>
          <cell r="C3753" t="str">
            <v>HRB400E Φ10</v>
          </cell>
          <cell r="D3753" t="str">
            <v>吨</v>
          </cell>
          <cell r="E3753">
            <v>39</v>
          </cell>
          <cell r="F3753">
            <v>45811</v>
          </cell>
          <cell r="G3753" t="str">
            <v>（华西简阳西城嘉苑）四川省成都市简阳市简城街道高屋村</v>
          </cell>
          <cell r="H3753" t="str">
            <v>张瀚镭</v>
          </cell>
          <cell r="I3753">
            <v>15884666220</v>
          </cell>
        </row>
        <row r="3754">
          <cell r="A3754" t="str">
            <v>达钢</v>
          </cell>
          <cell r="B3754" t="str">
            <v>螺纹钢</v>
          </cell>
          <cell r="C3754" t="str">
            <v>HRB500E Φ20</v>
          </cell>
          <cell r="D3754" t="str">
            <v>吨</v>
          </cell>
          <cell r="E3754">
            <v>9</v>
          </cell>
          <cell r="F3754">
            <v>45811</v>
          </cell>
          <cell r="G3754" t="str">
            <v>（华西简阳西城嘉苑）四川省成都市简阳市简城街道高屋村</v>
          </cell>
          <cell r="H3754" t="str">
            <v>张瀚镭</v>
          </cell>
          <cell r="I3754">
            <v>15884666220</v>
          </cell>
        </row>
        <row r="3755">
          <cell r="A3755" t="str">
            <v>达钢</v>
          </cell>
          <cell r="B3755" t="str">
            <v>螺纹钢</v>
          </cell>
          <cell r="C3755" t="str">
            <v>HRB500E Φ25</v>
          </cell>
          <cell r="D3755" t="str">
            <v>吨</v>
          </cell>
          <cell r="E3755">
            <v>24</v>
          </cell>
          <cell r="F3755">
            <v>45811</v>
          </cell>
          <cell r="G3755" t="str">
            <v>（华西简阳西城嘉苑）四川省成都市简阳市简城街道高屋村</v>
          </cell>
          <cell r="H3755" t="str">
            <v>张瀚镭</v>
          </cell>
          <cell r="I3755">
            <v>15884666220</v>
          </cell>
        </row>
        <row r="3756">
          <cell r="A3756" t="str">
            <v>海南海控</v>
          </cell>
          <cell r="B3756" t="str">
            <v>螺纹钢</v>
          </cell>
          <cell r="C3756" t="str">
            <v>HRB400E Φ22 9m</v>
          </cell>
          <cell r="D3756" t="str">
            <v>吨</v>
          </cell>
          <cell r="E3756">
            <v>35</v>
          </cell>
          <cell r="F3756">
            <v>45811</v>
          </cell>
          <cell r="G3756" t="str">
            <v>（中铁一局四公司康新高速TJ1-1标吉拉隧道）四川省甘孜州康定市折多塘村车管所旁</v>
          </cell>
          <cell r="H3756" t="str">
            <v>李彰</v>
          </cell>
          <cell r="I3756">
            <v>18523285235</v>
          </cell>
        </row>
        <row r="3757">
          <cell r="A3757" t="str">
            <v>海南海控</v>
          </cell>
          <cell r="B3757" t="str">
            <v>盘圆</v>
          </cell>
          <cell r="C3757" t="str">
            <v>HPB300Ф12</v>
          </cell>
          <cell r="D3757" t="str">
            <v>吨</v>
          </cell>
          <cell r="E3757">
            <v>35</v>
          </cell>
          <cell r="F3757">
            <v>45812</v>
          </cell>
          <cell r="G3757" t="str">
            <v>（中铁一局四建康新高速TJ1-2标）四川省甘孜州康定市318国道玉顶积雪观景台旁</v>
          </cell>
          <cell r="H3757" t="str">
            <v>宋健</v>
          </cell>
          <cell r="I3757">
            <v>15691628566</v>
          </cell>
        </row>
        <row r="3758">
          <cell r="A3758" t="str">
            <v>钢固融</v>
          </cell>
          <cell r="B3758" t="str">
            <v>盘螺</v>
          </cell>
          <cell r="C3758" t="str">
            <v>HRB400EФ8</v>
          </cell>
          <cell r="D3758" t="str">
            <v>吨</v>
          </cell>
          <cell r="E3758">
            <v>6</v>
          </cell>
          <cell r="F3758">
            <v>45812</v>
          </cell>
          <cell r="G3758" t="str">
            <v>（中核中原-温江北林医养综合体项目）四川省成都市温江区万春大道第三人民医院东</v>
          </cell>
          <cell r="H3758" t="str">
            <v>蔡杰</v>
          </cell>
          <cell r="I3758">
            <v>18875129329</v>
          </cell>
        </row>
        <row r="3759">
          <cell r="A3759" t="str">
            <v>钢固融</v>
          </cell>
          <cell r="B3759" t="str">
            <v>盘螺</v>
          </cell>
          <cell r="C3759" t="str">
            <v>HRB400EФ10</v>
          </cell>
          <cell r="D3759" t="str">
            <v>吨</v>
          </cell>
          <cell r="E3759">
            <v>10</v>
          </cell>
          <cell r="F3759">
            <v>45812</v>
          </cell>
          <cell r="G3759" t="str">
            <v>（中核中原-温江北林医养综合体项目）四川省成都市温江区万春大道第三人民医院东</v>
          </cell>
          <cell r="H3759" t="str">
            <v>蔡杰</v>
          </cell>
          <cell r="I3759">
            <v>18875129329</v>
          </cell>
        </row>
        <row r="3760">
          <cell r="A3760" t="str">
            <v>钢固融</v>
          </cell>
          <cell r="B3760" t="str">
            <v>螺纹钢</v>
          </cell>
          <cell r="C3760" t="str">
            <v>HRB400EФ12*9m</v>
          </cell>
          <cell r="D3760" t="str">
            <v>吨</v>
          </cell>
          <cell r="E3760">
            <v>20</v>
          </cell>
          <cell r="F3760">
            <v>45812</v>
          </cell>
          <cell r="G3760" t="str">
            <v>（中核中原-温江北林医养综合体项目）四川省成都市温江区万春大道第三人民医院东</v>
          </cell>
          <cell r="H3760" t="str">
            <v>蔡杰</v>
          </cell>
          <cell r="I3760">
            <v>18875129329</v>
          </cell>
        </row>
        <row r="3761">
          <cell r="A3761" t="str">
            <v>德胜</v>
          </cell>
          <cell r="B3761" t="str">
            <v>螺纹钢</v>
          </cell>
          <cell r="C3761" t="str">
            <v>HRB500EФ14*9m</v>
          </cell>
          <cell r="D3761" t="str">
            <v>吨</v>
          </cell>
          <cell r="E3761">
            <v>10</v>
          </cell>
          <cell r="F3761">
            <v>45812</v>
          </cell>
          <cell r="G3761" t="str">
            <v>（中核中原-温江北林医养综合体项目）四川省成都市温江区万春大道第三人民医院东</v>
          </cell>
          <cell r="H3761" t="str">
            <v>蔡杰</v>
          </cell>
          <cell r="I3761">
            <v>18875129329</v>
          </cell>
        </row>
        <row r="3762">
          <cell r="A3762" t="str">
            <v>德胜</v>
          </cell>
          <cell r="B3762" t="str">
            <v>螺纹钢</v>
          </cell>
          <cell r="C3762" t="str">
            <v>HRB500EФ16*9m</v>
          </cell>
          <cell r="D3762" t="str">
            <v>吨</v>
          </cell>
          <cell r="E3762">
            <v>40</v>
          </cell>
          <cell r="F3762">
            <v>45812</v>
          </cell>
          <cell r="G3762" t="str">
            <v>（中核中原-温江北林医养综合体项目）四川省成都市温江区万春大道第三人民医院东</v>
          </cell>
          <cell r="H3762" t="str">
            <v>蔡杰</v>
          </cell>
          <cell r="I3762">
            <v>18875129329</v>
          </cell>
        </row>
        <row r="3763">
          <cell r="A3763" t="str">
            <v>德胜</v>
          </cell>
          <cell r="B3763" t="str">
            <v>螺纹钢</v>
          </cell>
          <cell r="C3763" t="str">
            <v>HRB500EФ25*12m</v>
          </cell>
          <cell r="D3763" t="str">
            <v>吨</v>
          </cell>
          <cell r="E3763">
            <v>35</v>
          </cell>
          <cell r="F3763">
            <v>45812</v>
          </cell>
          <cell r="G3763" t="str">
            <v>（中核中原-温江北林医养综合体项目）四川省成都市温江区万春大道第三人民医院东</v>
          </cell>
          <cell r="H3763" t="str">
            <v>蔡杰</v>
          </cell>
          <cell r="I3763">
            <v>18875129329</v>
          </cell>
        </row>
        <row r="3764">
          <cell r="A3764" t="str">
            <v>德胜</v>
          </cell>
          <cell r="B3764" t="str">
            <v>螺纹钢</v>
          </cell>
          <cell r="C3764" t="str">
            <v>HRB500EФ25*9m</v>
          </cell>
          <cell r="D3764" t="str">
            <v>吨</v>
          </cell>
          <cell r="E3764">
            <v>20</v>
          </cell>
          <cell r="F3764">
            <v>45812</v>
          </cell>
          <cell r="G3764" t="str">
            <v>（中核中原-温江北林医养综合体项目）四川省成都市温江区万春大道第三人民医院东</v>
          </cell>
          <cell r="H3764" t="str">
            <v>蔡杰</v>
          </cell>
          <cell r="I3764">
            <v>18875129329</v>
          </cell>
        </row>
        <row r="3765">
          <cell r="A3765" t="str">
            <v>晋邦</v>
          </cell>
          <cell r="B3765" t="str">
            <v>螺纹钢</v>
          </cell>
          <cell r="C3765" t="str">
            <v>HRB500E Φ20</v>
          </cell>
          <cell r="D3765" t="str">
            <v>吨</v>
          </cell>
          <cell r="E3765">
            <v>13</v>
          </cell>
          <cell r="F3765">
            <v>45812</v>
          </cell>
          <cell r="G3765" t="str">
            <v>（商投建工达州中医药科技园-3工区）达州市通川区达州中医药职业学院犀牛大道北段</v>
          </cell>
          <cell r="H3765" t="str">
            <v>程黄刚</v>
          </cell>
          <cell r="I3765">
            <v>15108211617</v>
          </cell>
        </row>
        <row r="3766">
          <cell r="A3766" t="str">
            <v>晋邦</v>
          </cell>
          <cell r="B3766" t="str">
            <v>螺纹钢</v>
          </cell>
          <cell r="C3766" t="str">
            <v>HRB500E Φ22</v>
          </cell>
          <cell r="D3766" t="str">
            <v>吨</v>
          </cell>
          <cell r="E3766">
            <v>22</v>
          </cell>
          <cell r="F3766">
            <v>45812</v>
          </cell>
          <cell r="G3766" t="str">
            <v>（商投建工达州中医药科技园-3工区）达州市通川区达州中医药职业学院犀牛大道北段</v>
          </cell>
          <cell r="H3766" t="str">
            <v>程黄刚</v>
          </cell>
          <cell r="I3766">
            <v>15108211617</v>
          </cell>
        </row>
        <row r="3767">
          <cell r="A3767" t="str">
            <v>达钢</v>
          </cell>
          <cell r="B3767" t="str">
            <v>盘螺</v>
          </cell>
          <cell r="C3767" t="str">
            <v>HRB400E Φ8</v>
          </cell>
          <cell r="D3767" t="str">
            <v>吨</v>
          </cell>
          <cell r="E3767">
            <v>2.5</v>
          </cell>
          <cell r="F3767">
            <v>45812</v>
          </cell>
          <cell r="G3767" t="str">
            <v>（华西简阳西城嘉苑）四川省成都市简阳市简城街道高屋村</v>
          </cell>
          <cell r="H3767" t="str">
            <v>张瀚镭</v>
          </cell>
          <cell r="I3767">
            <v>15884666220</v>
          </cell>
        </row>
        <row r="3768">
          <cell r="A3768" t="str">
            <v>达钢</v>
          </cell>
          <cell r="B3768" t="str">
            <v>盘螺</v>
          </cell>
          <cell r="C3768" t="str">
            <v>HRB400E Φ10</v>
          </cell>
          <cell r="D3768" t="str">
            <v>吨</v>
          </cell>
          <cell r="E3768">
            <v>12</v>
          </cell>
          <cell r="F3768">
            <v>45812</v>
          </cell>
          <cell r="G3768" t="str">
            <v>（华西简阳西城嘉苑）四川省成都市简阳市简城街道高屋村</v>
          </cell>
          <cell r="H3768" t="str">
            <v>张瀚镭</v>
          </cell>
          <cell r="I3768">
            <v>15884666220</v>
          </cell>
        </row>
        <row r="3769">
          <cell r="A3769" t="str">
            <v>达钢</v>
          </cell>
          <cell r="B3769" t="str">
            <v>盘螺</v>
          </cell>
          <cell r="C3769" t="str">
            <v>HRB400E Φ12</v>
          </cell>
          <cell r="D3769" t="str">
            <v>吨</v>
          </cell>
          <cell r="E3769">
            <v>7</v>
          </cell>
          <cell r="F3769">
            <v>45812</v>
          </cell>
          <cell r="G3769" t="str">
            <v>（华西简阳西城嘉苑）四川省成都市简阳市简城街道高屋村</v>
          </cell>
          <cell r="H3769" t="str">
            <v>张瀚镭</v>
          </cell>
          <cell r="I3769">
            <v>15884666220</v>
          </cell>
        </row>
        <row r="3770">
          <cell r="A3770" t="str">
            <v>达钢</v>
          </cell>
          <cell r="B3770" t="str">
            <v>螺纹钢</v>
          </cell>
          <cell r="C3770" t="str">
            <v>HRB400E Φ14 9m</v>
          </cell>
          <cell r="D3770" t="str">
            <v>吨</v>
          </cell>
          <cell r="E3770">
            <v>57</v>
          </cell>
          <cell r="F3770">
            <v>45812</v>
          </cell>
          <cell r="G3770" t="str">
            <v>（华西简阳西城嘉苑）四川省成都市简阳市简城街道高屋村</v>
          </cell>
          <cell r="H3770" t="str">
            <v>张瀚镭</v>
          </cell>
          <cell r="I3770">
            <v>15884666220</v>
          </cell>
        </row>
        <row r="3771">
          <cell r="A3771" t="str">
            <v>达钢</v>
          </cell>
          <cell r="B3771" t="str">
            <v>螺纹钢</v>
          </cell>
          <cell r="C3771" t="str">
            <v>HRB400E Φ16 9m</v>
          </cell>
          <cell r="D3771" t="str">
            <v>吨</v>
          </cell>
          <cell r="E3771">
            <v>12</v>
          </cell>
          <cell r="F3771">
            <v>45812</v>
          </cell>
          <cell r="G3771" t="str">
            <v>（华西简阳西城嘉苑）四川省成都市简阳市简城街道高屋村</v>
          </cell>
          <cell r="H3771" t="str">
            <v>张瀚镭</v>
          </cell>
          <cell r="I3771">
            <v>15884666220</v>
          </cell>
        </row>
        <row r="3772">
          <cell r="A3772" t="str">
            <v>达钢</v>
          </cell>
          <cell r="B3772" t="str">
            <v>螺纹钢</v>
          </cell>
          <cell r="C3772" t="str">
            <v>HRB400E Φ18 9m</v>
          </cell>
          <cell r="D3772" t="str">
            <v>吨</v>
          </cell>
          <cell r="E3772">
            <v>6</v>
          </cell>
          <cell r="F3772">
            <v>45812</v>
          </cell>
          <cell r="G3772" t="str">
            <v>（华西简阳西城嘉苑）四川省成都市简阳市简城街道高屋村</v>
          </cell>
          <cell r="H3772" t="str">
            <v>张瀚镭</v>
          </cell>
          <cell r="I3772">
            <v>15884666220</v>
          </cell>
        </row>
        <row r="3773">
          <cell r="A3773" t="str">
            <v>达钢</v>
          </cell>
          <cell r="B3773" t="str">
            <v>螺纹钢</v>
          </cell>
          <cell r="C3773" t="str">
            <v>HRB400E Φ25 9m</v>
          </cell>
          <cell r="D3773" t="str">
            <v>吨</v>
          </cell>
          <cell r="E3773">
            <v>12</v>
          </cell>
          <cell r="F3773">
            <v>45812</v>
          </cell>
          <cell r="G3773" t="str">
            <v>（华西简阳西城嘉苑）四川省成都市简阳市简城街道高屋村</v>
          </cell>
          <cell r="H3773" t="str">
            <v>张瀚镭</v>
          </cell>
          <cell r="I3773">
            <v>15884666220</v>
          </cell>
        </row>
        <row r="3774">
          <cell r="A3774" t="str">
            <v>达钢</v>
          </cell>
          <cell r="B3774" t="str">
            <v>盘螺</v>
          </cell>
          <cell r="C3774" t="str">
            <v>HRB400E Φ8</v>
          </cell>
          <cell r="D3774" t="str">
            <v>吨</v>
          </cell>
          <cell r="E3774">
            <v>17</v>
          </cell>
          <cell r="F3774">
            <v>45812</v>
          </cell>
          <cell r="G3774" t="str">
            <v>（商投建工达州中医药科技园-3工区）达州市通川区达州中医药职业学院犀牛大道北段</v>
          </cell>
          <cell r="H3774" t="str">
            <v>程黄刚</v>
          </cell>
          <cell r="I3774">
            <v>15108211617</v>
          </cell>
        </row>
        <row r="3775">
          <cell r="A3775" t="str">
            <v>达钢</v>
          </cell>
          <cell r="B3775" t="str">
            <v>盘螺</v>
          </cell>
          <cell r="C3775" t="str">
            <v>HRB400E Φ10</v>
          </cell>
          <cell r="D3775" t="str">
            <v>吨</v>
          </cell>
          <cell r="E3775">
            <v>25</v>
          </cell>
          <cell r="F3775">
            <v>45812</v>
          </cell>
          <cell r="G3775" t="str">
            <v>（商投建工达州中医药科技园-3工区）达州市通川区达州中医药职业学院犀牛大道北段</v>
          </cell>
          <cell r="H3775" t="str">
            <v>程黄刚</v>
          </cell>
          <cell r="I3775">
            <v>15108211617</v>
          </cell>
        </row>
        <row r="3776">
          <cell r="A3776" t="str">
            <v>达钢</v>
          </cell>
          <cell r="B3776" t="str">
            <v>螺纹钢</v>
          </cell>
          <cell r="C3776" t="str">
            <v>HRB400E Φ18 9m</v>
          </cell>
          <cell r="D3776" t="str">
            <v>吨</v>
          </cell>
          <cell r="E3776">
            <v>6</v>
          </cell>
          <cell r="F3776">
            <v>45812</v>
          </cell>
          <cell r="G3776" t="str">
            <v>（商投建工达州中医药科技园-3工区）达州市通川区达州中医药职业学院犀牛大道北段</v>
          </cell>
          <cell r="H3776" t="str">
            <v>程黄刚</v>
          </cell>
          <cell r="I3776">
            <v>15108211617</v>
          </cell>
        </row>
        <row r="3777">
          <cell r="A3777" t="str">
            <v>德胜</v>
          </cell>
          <cell r="B3777" t="str">
            <v>螺纹钢</v>
          </cell>
          <cell r="C3777" t="str">
            <v>HRB400E Φ14 9m</v>
          </cell>
          <cell r="D3777" t="str">
            <v>吨</v>
          </cell>
          <cell r="E3777">
            <v>5</v>
          </cell>
          <cell r="F3777">
            <v>45812</v>
          </cell>
          <cell r="G3777" t="str">
            <v>（华西简阳西城嘉苑）四川省成都市简阳市简城街道高屋村</v>
          </cell>
          <cell r="H3777" t="str">
            <v>张瀚镭</v>
          </cell>
          <cell r="I3777">
            <v>15884666220</v>
          </cell>
        </row>
        <row r="3778">
          <cell r="A3778" t="str">
            <v>德胜</v>
          </cell>
          <cell r="B3778" t="str">
            <v>螺纹钢</v>
          </cell>
          <cell r="C3778" t="str">
            <v>HRB400E Φ20 9m</v>
          </cell>
          <cell r="D3778" t="str">
            <v>吨</v>
          </cell>
          <cell r="E3778">
            <v>18</v>
          </cell>
          <cell r="F3778">
            <v>45812</v>
          </cell>
          <cell r="G3778" t="str">
            <v>（华西简阳西城嘉苑）四川省成都市简阳市简城街道高屋村</v>
          </cell>
          <cell r="H3778" t="str">
            <v>张瀚镭</v>
          </cell>
          <cell r="I3778">
            <v>15884666220</v>
          </cell>
        </row>
        <row r="3779">
          <cell r="A3779" t="str">
            <v>德胜</v>
          </cell>
          <cell r="B3779" t="str">
            <v>螺纹钢</v>
          </cell>
          <cell r="C3779" t="str">
            <v>HRB400E Φ22 9m</v>
          </cell>
          <cell r="D3779" t="str">
            <v>吨</v>
          </cell>
          <cell r="E3779">
            <v>8</v>
          </cell>
          <cell r="F3779">
            <v>45812</v>
          </cell>
          <cell r="G3779" t="str">
            <v>（华西简阳西城嘉苑）四川省成都市简阳市简城街道高屋村</v>
          </cell>
          <cell r="H3779" t="str">
            <v>张瀚镭</v>
          </cell>
          <cell r="I3779">
            <v>15884666220</v>
          </cell>
        </row>
        <row r="3780">
          <cell r="A3780" t="str">
            <v>德胜</v>
          </cell>
          <cell r="B3780" t="str">
            <v>螺纹钢</v>
          </cell>
          <cell r="C3780" t="str">
            <v>HRB500E Φ22</v>
          </cell>
          <cell r="D3780" t="str">
            <v>吨</v>
          </cell>
          <cell r="E3780">
            <v>5</v>
          </cell>
          <cell r="F3780">
            <v>45812</v>
          </cell>
          <cell r="G3780" t="str">
            <v>（华西简阳西城嘉苑）四川省成都市简阳市简城街道高屋村</v>
          </cell>
          <cell r="H3780" t="str">
            <v>张瀚镭</v>
          </cell>
          <cell r="I3780">
            <v>15884666220</v>
          </cell>
        </row>
        <row r="3781">
          <cell r="A3781" t="str">
            <v>润耀</v>
          </cell>
          <cell r="B3781" t="str">
            <v>高线</v>
          </cell>
          <cell r="C3781" t="str">
            <v>HPB300Φ8</v>
          </cell>
          <cell r="D3781" t="str">
            <v>吨</v>
          </cell>
          <cell r="E3781">
            <v>15</v>
          </cell>
          <cell r="F3781">
            <v>45812</v>
          </cell>
          <cell r="G3781" t="str">
            <v>（中铁北京局-资乐高速6标）四川省乐山市市中区土主镇资乐高速TJ6标项目试验室</v>
          </cell>
          <cell r="H3781" t="str">
            <v>刘岩</v>
          </cell>
          <cell r="I3781">
            <v>18543566469</v>
          </cell>
        </row>
        <row r="3782">
          <cell r="A3782" t="str">
            <v>润耀</v>
          </cell>
          <cell r="B3782" t="str">
            <v>盘螺</v>
          </cell>
          <cell r="C3782" t="str">
            <v>HRB400E Φ12</v>
          </cell>
          <cell r="D3782" t="str">
            <v>吨</v>
          </cell>
          <cell r="E3782">
            <v>20</v>
          </cell>
          <cell r="F3782">
            <v>45812</v>
          </cell>
          <cell r="G3782" t="str">
            <v>（中铁北京局-资乐高速6标）四川省乐山市市中区土主镇资乐高速TJ6标项目试验室</v>
          </cell>
          <cell r="H3782" t="str">
            <v>刘岩</v>
          </cell>
          <cell r="I3782">
            <v>18543566469</v>
          </cell>
        </row>
        <row r="3783">
          <cell r="A3783" t="str">
            <v>润耀</v>
          </cell>
          <cell r="B3783" t="str">
            <v>螺纹钢</v>
          </cell>
          <cell r="C3783" t="str">
            <v>HRB400E Φ12 9m</v>
          </cell>
          <cell r="D3783" t="str">
            <v>吨</v>
          </cell>
          <cell r="E3783">
            <v>17</v>
          </cell>
          <cell r="F3783">
            <v>45812</v>
          </cell>
          <cell r="G3783" t="str">
            <v>（中铁广州局-资乐高速5标）四川省乐山市井研县希望大道116号</v>
          </cell>
          <cell r="H3783" t="str">
            <v>廖俊杰</v>
          </cell>
          <cell r="I3783">
            <v>15775100965</v>
          </cell>
        </row>
        <row r="3784">
          <cell r="A3784" t="str">
            <v>润耀</v>
          </cell>
          <cell r="B3784" t="str">
            <v>螺纹钢</v>
          </cell>
          <cell r="C3784" t="str">
            <v>HRB400E Φ16 9m</v>
          </cell>
          <cell r="D3784" t="str">
            <v>吨</v>
          </cell>
          <cell r="E3784">
            <v>17</v>
          </cell>
          <cell r="F3784">
            <v>45812</v>
          </cell>
          <cell r="G3784" t="str">
            <v>（中铁广州局-资乐高速5标）四川省乐山市井研县希望大道116号</v>
          </cell>
          <cell r="H3784" t="str">
            <v>廖俊杰</v>
          </cell>
          <cell r="I3784">
            <v>15775100965</v>
          </cell>
        </row>
        <row r="3785">
          <cell r="A3785" t="str">
            <v>德胜</v>
          </cell>
          <cell r="B3785" t="str">
            <v>螺纹钢</v>
          </cell>
          <cell r="C3785" t="str">
            <v>HRB400EФ18*9m</v>
          </cell>
          <cell r="D3785" t="str">
            <v>吨</v>
          </cell>
          <cell r="E3785">
            <v>35</v>
          </cell>
          <cell r="F3785">
            <v>45813</v>
          </cell>
          <cell r="G3785" t="str">
            <v>（中铁六局呼和公司康新高速TJ4-2标）四川省甘孜藏族自治州康定市新都桥镇东俄罗三村中建八局搅拌站旁</v>
          </cell>
          <cell r="H3785" t="str">
            <v>王龙</v>
          </cell>
          <cell r="I3785">
            <v>18809490151</v>
          </cell>
        </row>
        <row r="3786">
          <cell r="A3786" t="str">
            <v>海南海控</v>
          </cell>
          <cell r="B3786" t="str">
            <v>螺纹钢</v>
          </cell>
          <cell r="C3786" t="str">
            <v>HRB500EФ25*9m</v>
          </cell>
          <cell r="D3786" t="str">
            <v>吨</v>
          </cell>
          <cell r="E3786">
            <v>70</v>
          </cell>
          <cell r="F3786">
            <v>45813</v>
          </cell>
          <cell r="G3786" t="str">
            <v>（中铁六局呼和公司康新高速TJ4-2标）四川省甘孜藏族自治州康定市新都桥镇东俄罗三村中建八局搅拌站旁</v>
          </cell>
          <cell r="H3786" t="str">
            <v>王坤</v>
          </cell>
          <cell r="I3786">
            <v>15647490007</v>
          </cell>
        </row>
        <row r="3787">
          <cell r="A3787" t="str">
            <v>泸钢</v>
          </cell>
          <cell r="B3787" t="str">
            <v>高线</v>
          </cell>
          <cell r="C3787" t="str">
            <v>HPB300 Φ10</v>
          </cell>
          <cell r="D3787" t="str">
            <v>吨</v>
          </cell>
          <cell r="E3787">
            <v>35</v>
          </cell>
          <cell r="F3787">
            <v>45813</v>
          </cell>
          <cell r="G3787" t="str">
            <v>（自永2标九局西南分公司钢筋棚）四川省自贡市骑龙镇大湾村</v>
          </cell>
          <cell r="H3787" t="str">
            <v>高彦彬</v>
          </cell>
          <cell r="I3787">
            <v>13835906370</v>
          </cell>
        </row>
        <row r="3788">
          <cell r="A3788" t="str">
            <v>晋邦</v>
          </cell>
          <cell r="B3788" t="str">
            <v>螺纹钢</v>
          </cell>
          <cell r="C3788" t="str">
            <v>HRB400EФ10*9m</v>
          </cell>
          <cell r="D3788" t="str">
            <v>吨</v>
          </cell>
          <cell r="E3788">
            <v>20</v>
          </cell>
          <cell r="F3788">
            <v>45813</v>
          </cell>
          <cell r="G3788" t="str">
            <v>四川省南充市营山县咸安大道成都元泽环境技术有限公司营山分公司（中核华兴市政道路项目部）</v>
          </cell>
          <cell r="H3788" t="str">
            <v>黎家敏</v>
          </cell>
          <cell r="I3788" t="str">
            <v>15082798787</v>
          </cell>
        </row>
        <row r="3789">
          <cell r="A3789" t="str">
            <v>晋邦</v>
          </cell>
          <cell r="B3789" t="str">
            <v>螺纹钢</v>
          </cell>
          <cell r="C3789" t="str">
            <v>HRB400EФ12*9m</v>
          </cell>
          <cell r="D3789" t="str">
            <v>吨</v>
          </cell>
          <cell r="E3789">
            <v>15</v>
          </cell>
          <cell r="F3789">
            <v>45813</v>
          </cell>
          <cell r="G3789" t="str">
            <v>四川省南充市营山县咸安大道成都元泽环境技术有限公司营山分公司（中核华兴市政道路项目部）</v>
          </cell>
          <cell r="H3789" t="str">
            <v>黎家敏</v>
          </cell>
          <cell r="I3789" t="str">
            <v>15082798787</v>
          </cell>
        </row>
        <row r="3790">
          <cell r="A3790" t="str">
            <v>山东高速</v>
          </cell>
          <cell r="B3790" t="str">
            <v>高线</v>
          </cell>
          <cell r="C3790" t="str">
            <v>HPB300Φ12</v>
          </cell>
          <cell r="D3790" t="str">
            <v>吨</v>
          </cell>
          <cell r="E3790">
            <v>35</v>
          </cell>
          <cell r="F3790">
            <v>45813</v>
          </cell>
          <cell r="G3790" t="str">
            <v>（中铁广州局-成渝扩容2标）成渝扩容项目ZCB3-2标2＃拌和站【雁江区联盟桥东北50米(资资路) 】</v>
          </cell>
          <cell r="H3790" t="str">
            <v>刘沛琦</v>
          </cell>
          <cell r="I3790">
            <v>18011784798</v>
          </cell>
        </row>
        <row r="3791">
          <cell r="A3791" t="str">
            <v>山东高速</v>
          </cell>
          <cell r="B3791" t="str">
            <v>盘螺</v>
          </cell>
          <cell r="C3791" t="str">
            <v>HRB400E Φ12</v>
          </cell>
          <cell r="D3791" t="str">
            <v>吨</v>
          </cell>
          <cell r="E3791">
            <v>35</v>
          </cell>
          <cell r="F3791">
            <v>45813</v>
          </cell>
          <cell r="G3791" t="str">
            <v>（中铁广州局-成渝扩容2标）成渝扩容项目ZCB3-2标2＃拌和站【雁江区联盟桥东北50米(资资路) 】</v>
          </cell>
          <cell r="H3791" t="str">
            <v>刘沛琦</v>
          </cell>
          <cell r="I3791">
            <v>18011784798</v>
          </cell>
        </row>
        <row r="3792">
          <cell r="A3792" t="str">
            <v>山东高速</v>
          </cell>
          <cell r="B3792" t="str">
            <v>螺纹钢</v>
          </cell>
          <cell r="C3792" t="str">
            <v>HRB400E Φ22 12m</v>
          </cell>
          <cell r="D3792" t="str">
            <v>吨</v>
          </cell>
          <cell r="E3792">
            <v>35</v>
          </cell>
          <cell r="F3792">
            <v>45813</v>
          </cell>
          <cell r="G3792" t="str">
            <v>（中铁广州局-成渝扩容2标）成渝扩容项目ZCB3-2标2＃拌和站【雁江区联盟桥东北50米(资资路) 】</v>
          </cell>
          <cell r="H3792" t="str">
            <v>刘沛琦</v>
          </cell>
          <cell r="I3792">
            <v>18011784798</v>
          </cell>
        </row>
        <row r="3793">
          <cell r="A3793" t="str">
            <v>陕钢</v>
          </cell>
          <cell r="B3793" t="str">
            <v>盘螺</v>
          </cell>
          <cell r="C3793" t="str">
            <v>HRB400E Φ6</v>
          </cell>
          <cell r="D3793" t="str">
            <v>吨</v>
          </cell>
          <cell r="E3793">
            <v>6</v>
          </cell>
          <cell r="F3793">
            <v>45813</v>
          </cell>
          <cell r="G3793" t="str">
            <v>（北京工程局乐山机场项目）乐山市五通桥区冠英镇</v>
          </cell>
          <cell r="H3793" t="str">
            <v>王治</v>
          </cell>
          <cell r="I3793">
            <v>18811564698</v>
          </cell>
        </row>
        <row r="3794">
          <cell r="A3794" t="str">
            <v>陕钢</v>
          </cell>
          <cell r="B3794" t="str">
            <v>盘螺</v>
          </cell>
          <cell r="C3794" t="str">
            <v>HRB400E Φ8</v>
          </cell>
          <cell r="D3794" t="str">
            <v>吨</v>
          </cell>
          <cell r="E3794">
            <v>28</v>
          </cell>
          <cell r="F3794">
            <v>45813</v>
          </cell>
          <cell r="G3794" t="str">
            <v>（北京工程局乐山机场项目）乐山市五通桥区冠英镇</v>
          </cell>
          <cell r="H3794" t="str">
            <v>王治</v>
          </cell>
          <cell r="I3794">
            <v>18811564698</v>
          </cell>
        </row>
        <row r="3795">
          <cell r="A3795" t="str">
            <v>达钢</v>
          </cell>
          <cell r="B3795" t="str">
            <v>螺纹钢</v>
          </cell>
          <cell r="C3795" t="str">
            <v>HRB400E Φ12 9m</v>
          </cell>
          <cell r="D3795" t="str">
            <v>吨</v>
          </cell>
          <cell r="E3795">
            <v>45</v>
          </cell>
          <cell r="F3795">
            <v>45813</v>
          </cell>
          <cell r="G3795" t="str">
            <v>（十九冶-江龙高速二分部）重庆市云阳县宝坪镇双塆村*宝坪梁场</v>
          </cell>
          <cell r="H3795" t="str">
            <v>张鹏</v>
          </cell>
          <cell r="I3795">
            <v>18223006448</v>
          </cell>
        </row>
        <row r="3796">
          <cell r="A3796" t="str">
            <v>达钢</v>
          </cell>
          <cell r="B3796" t="str">
            <v>螺纹钢</v>
          </cell>
          <cell r="C3796" t="str">
            <v>HRB400E Φ16 9m</v>
          </cell>
          <cell r="D3796" t="str">
            <v>吨</v>
          </cell>
          <cell r="E3796">
            <v>25</v>
          </cell>
          <cell r="F3796">
            <v>45813</v>
          </cell>
          <cell r="G3796" t="str">
            <v>（十九冶-江龙高速二分部）重庆市云阳县宝坪镇双塆村*宝坪梁场</v>
          </cell>
          <cell r="H3796" t="str">
            <v>张鹏</v>
          </cell>
          <cell r="I3796">
            <v>18223006448</v>
          </cell>
        </row>
        <row r="3797">
          <cell r="A3797" t="str">
            <v>达钢</v>
          </cell>
          <cell r="B3797" t="str">
            <v>高线</v>
          </cell>
          <cell r="C3797" t="str">
            <v>HPB300Φ10</v>
          </cell>
          <cell r="D3797" t="str">
            <v>吨</v>
          </cell>
          <cell r="E3797">
            <v>3</v>
          </cell>
          <cell r="F3797">
            <v>45813</v>
          </cell>
          <cell r="G3797" t="str">
            <v>（十九冶-华电重庆奉节）重庆市奉节县康乐镇七星村</v>
          </cell>
          <cell r="H3797" t="str">
            <v>岑甲乐</v>
          </cell>
          <cell r="I3797">
            <v>17349037782</v>
          </cell>
        </row>
        <row r="3798">
          <cell r="A3798" t="str">
            <v>达钢</v>
          </cell>
          <cell r="B3798" t="str">
            <v>螺纹钢</v>
          </cell>
          <cell r="C3798" t="str">
            <v>HRB400E Φ14 9m</v>
          </cell>
          <cell r="D3798" t="str">
            <v>吨</v>
          </cell>
          <cell r="E3798">
            <v>3</v>
          </cell>
          <cell r="F3798">
            <v>45813</v>
          </cell>
          <cell r="G3798" t="str">
            <v>（十九冶-华电重庆奉节）重庆市奉节县康乐镇七星村</v>
          </cell>
          <cell r="H3798" t="str">
            <v>岑甲乐</v>
          </cell>
          <cell r="I3798">
            <v>17349037782</v>
          </cell>
        </row>
        <row r="3799">
          <cell r="A3799" t="str">
            <v>达钢</v>
          </cell>
          <cell r="B3799" t="str">
            <v>螺纹钢</v>
          </cell>
          <cell r="C3799" t="str">
            <v>HRB400E Φ20 9m</v>
          </cell>
          <cell r="D3799" t="str">
            <v>吨</v>
          </cell>
          <cell r="E3799">
            <v>18</v>
          </cell>
          <cell r="F3799">
            <v>45813</v>
          </cell>
          <cell r="G3799" t="str">
            <v>（十九冶-华电重庆奉节）重庆市奉节县康乐镇七星村</v>
          </cell>
          <cell r="H3799" t="str">
            <v>岑甲乐</v>
          </cell>
          <cell r="I3799">
            <v>17349037782</v>
          </cell>
        </row>
        <row r="3800">
          <cell r="A3800" t="str">
            <v>达钢</v>
          </cell>
          <cell r="B3800" t="str">
            <v>螺纹钢</v>
          </cell>
          <cell r="C3800" t="str">
            <v>HRB400E Φ28 9m</v>
          </cell>
          <cell r="D3800" t="str">
            <v>吨</v>
          </cell>
          <cell r="E3800">
            <v>9</v>
          </cell>
          <cell r="F3800">
            <v>45813</v>
          </cell>
          <cell r="G3800" t="str">
            <v>（十九冶-华电重庆奉节）重庆市奉节县康乐镇七星村</v>
          </cell>
          <cell r="H3800" t="str">
            <v>岑甲乐</v>
          </cell>
          <cell r="I3800">
            <v>17349037782</v>
          </cell>
        </row>
        <row r="3801">
          <cell r="A3801" t="str">
            <v>达钢</v>
          </cell>
          <cell r="B3801" t="str">
            <v>螺纹钢</v>
          </cell>
          <cell r="C3801" t="str">
            <v>HRB400E Φ32 9m</v>
          </cell>
          <cell r="D3801" t="str">
            <v>吨</v>
          </cell>
          <cell r="E3801">
            <v>3</v>
          </cell>
          <cell r="F3801">
            <v>45813</v>
          </cell>
          <cell r="G3801" t="str">
            <v>（十九冶-华电重庆奉节）重庆市奉节县康乐镇七星村</v>
          </cell>
          <cell r="H3801" t="str">
            <v>岑甲乐</v>
          </cell>
          <cell r="I3801">
            <v>17349037782</v>
          </cell>
        </row>
        <row r="3802">
          <cell r="A3802" t="str">
            <v>晋邦</v>
          </cell>
          <cell r="B3802" t="str">
            <v>高线</v>
          </cell>
          <cell r="C3802" t="str">
            <v>HPB300 Φ6</v>
          </cell>
          <cell r="D3802" t="str">
            <v>吨</v>
          </cell>
          <cell r="E3802">
            <v>17.5</v>
          </cell>
          <cell r="F3802">
            <v>45813</v>
          </cell>
          <cell r="G3802" t="str">
            <v>（商投建工达州中医药科技园-1工区）达州市通川区达州中医药职业学院犀牛大道北段</v>
          </cell>
          <cell r="H3802" t="str">
            <v>程黄刚</v>
          </cell>
          <cell r="I3802">
            <v>15108211617</v>
          </cell>
        </row>
        <row r="3803">
          <cell r="A3803" t="str">
            <v>晋邦</v>
          </cell>
          <cell r="B3803" t="str">
            <v>螺纹钢</v>
          </cell>
          <cell r="C3803" t="str">
            <v>HRB500E Φ16</v>
          </cell>
          <cell r="D3803" t="str">
            <v>吨</v>
          </cell>
          <cell r="E3803">
            <v>8</v>
          </cell>
          <cell r="F3803">
            <v>45813</v>
          </cell>
          <cell r="G3803" t="str">
            <v>（商投建工达州中医药科技园-1工区）达州市通川区达州中医药职业学院犀牛大道北段</v>
          </cell>
          <cell r="H3803" t="str">
            <v>程黄刚</v>
          </cell>
          <cell r="I3803">
            <v>15108211617</v>
          </cell>
        </row>
        <row r="3804">
          <cell r="A3804" t="str">
            <v>晋邦</v>
          </cell>
          <cell r="B3804" t="str">
            <v>螺纹钢</v>
          </cell>
          <cell r="C3804" t="str">
            <v>HRB500E Φ18</v>
          </cell>
          <cell r="D3804" t="str">
            <v>吨</v>
          </cell>
          <cell r="E3804">
            <v>8</v>
          </cell>
          <cell r="F3804">
            <v>45813</v>
          </cell>
          <cell r="G3804" t="str">
            <v>（商投建工达州中医药科技园-1工区）达州市通川区达州中医药职业学院犀牛大道北段</v>
          </cell>
          <cell r="H3804" t="str">
            <v>程黄刚</v>
          </cell>
          <cell r="I3804">
            <v>15108211617</v>
          </cell>
        </row>
        <row r="3805">
          <cell r="A3805" t="str">
            <v>晋邦</v>
          </cell>
          <cell r="B3805" t="str">
            <v>螺纹钢</v>
          </cell>
          <cell r="C3805" t="str">
            <v>HRB500E Φ20</v>
          </cell>
          <cell r="D3805" t="str">
            <v>吨</v>
          </cell>
          <cell r="E3805">
            <v>8</v>
          </cell>
          <cell r="F3805">
            <v>45813</v>
          </cell>
          <cell r="G3805" t="str">
            <v>（商投建工达州中医药科技园-1工区）达州市通川区达州中医药职业学院犀牛大道北段</v>
          </cell>
          <cell r="H3805" t="str">
            <v>程黄刚</v>
          </cell>
          <cell r="I3805">
            <v>15108211617</v>
          </cell>
        </row>
        <row r="3806">
          <cell r="A3806" t="str">
            <v>晋邦</v>
          </cell>
          <cell r="B3806" t="str">
            <v>螺纹钢</v>
          </cell>
          <cell r="C3806" t="str">
            <v>HRB500E Φ22</v>
          </cell>
          <cell r="D3806" t="str">
            <v>吨</v>
          </cell>
          <cell r="E3806">
            <v>10</v>
          </cell>
          <cell r="F3806">
            <v>45813</v>
          </cell>
          <cell r="G3806" t="str">
            <v>（商投建工达州中医药科技园-1工区）达州市通川区达州中医药职业学院犀牛大道北段</v>
          </cell>
          <cell r="H3806" t="str">
            <v>程黄刚</v>
          </cell>
          <cell r="I3806">
            <v>15108211617</v>
          </cell>
        </row>
        <row r="3807">
          <cell r="A3807" t="str">
            <v>晋邦</v>
          </cell>
          <cell r="B3807" t="str">
            <v>螺纹钢</v>
          </cell>
          <cell r="C3807" t="str">
            <v>HRB400E Φ14 9m</v>
          </cell>
          <cell r="D3807" t="str">
            <v>吨</v>
          </cell>
          <cell r="E3807">
            <v>35</v>
          </cell>
          <cell r="F3807">
            <v>45813</v>
          </cell>
          <cell r="G3807" t="str">
            <v>（商投建工达州中医药科技园-1工区）达州市通川区达州中医药职业学院犀牛大道北段</v>
          </cell>
          <cell r="H3807" t="str">
            <v>程黄刚</v>
          </cell>
          <cell r="I3807">
            <v>15108211617</v>
          </cell>
        </row>
        <row r="3808">
          <cell r="A3808" t="str">
            <v>达钢</v>
          </cell>
          <cell r="B3808" t="str">
            <v>螺纹钢</v>
          </cell>
          <cell r="C3808" t="str">
            <v>HRB500E Φ12</v>
          </cell>
          <cell r="D3808" t="str">
            <v>吨</v>
          </cell>
          <cell r="E3808">
            <v>12</v>
          </cell>
          <cell r="F3808">
            <v>45813</v>
          </cell>
          <cell r="G3808" t="str">
            <v>（商投建工达州中医药科技园-1工区）达州市通川区达州中医药职业学院犀牛大道北段</v>
          </cell>
          <cell r="H3808" t="str">
            <v>程黄刚</v>
          </cell>
          <cell r="I3808">
            <v>15108211617</v>
          </cell>
        </row>
        <row r="3809">
          <cell r="A3809" t="str">
            <v>达钢</v>
          </cell>
          <cell r="B3809" t="str">
            <v>螺纹钢</v>
          </cell>
          <cell r="C3809" t="str">
            <v>HRB500E Φ14</v>
          </cell>
          <cell r="D3809" t="str">
            <v>吨</v>
          </cell>
          <cell r="E3809">
            <v>9</v>
          </cell>
          <cell r="F3809">
            <v>45813</v>
          </cell>
          <cell r="G3809" t="str">
            <v>（商投建工达州中医药科技园-1工区）达州市通川区达州中医药职业学院犀牛大道北段</v>
          </cell>
          <cell r="H3809" t="str">
            <v>程黄刚</v>
          </cell>
          <cell r="I3809">
            <v>15108211617</v>
          </cell>
        </row>
        <row r="3810">
          <cell r="A3810" t="str">
            <v>达钢</v>
          </cell>
          <cell r="B3810" t="str">
            <v>螺纹钢</v>
          </cell>
          <cell r="C3810" t="str">
            <v>HRB500E Φ25</v>
          </cell>
          <cell r="D3810" t="str">
            <v>吨</v>
          </cell>
          <cell r="E3810">
            <v>15</v>
          </cell>
          <cell r="F3810">
            <v>45813</v>
          </cell>
          <cell r="G3810" t="str">
            <v>（商投建工达州中医药科技园-1工区）达州市通川区达州中医药职业学院犀牛大道北段</v>
          </cell>
          <cell r="H3810" t="str">
            <v>程黄刚</v>
          </cell>
          <cell r="I3810">
            <v>15108211617</v>
          </cell>
        </row>
        <row r="3811">
          <cell r="A3811" t="str">
            <v>达钢</v>
          </cell>
          <cell r="B3811" t="str">
            <v>螺纹钢</v>
          </cell>
          <cell r="C3811" t="str">
            <v>HRB400E Φ14 9m</v>
          </cell>
          <cell r="D3811" t="str">
            <v>吨</v>
          </cell>
          <cell r="E3811">
            <v>21</v>
          </cell>
          <cell r="F3811">
            <v>45813</v>
          </cell>
          <cell r="G3811" t="str">
            <v>（商投建工达州中医药科技园-1工区）达州市通川区达州中医药职业学院犀牛大道北段</v>
          </cell>
          <cell r="H3811" t="str">
            <v>程黄刚</v>
          </cell>
          <cell r="I3811">
            <v>15108211617</v>
          </cell>
        </row>
        <row r="3812">
          <cell r="A3812" t="str">
            <v>晋邦</v>
          </cell>
          <cell r="B3812" t="str">
            <v>螺纹钢</v>
          </cell>
          <cell r="C3812" t="str">
            <v>HRB400E Φ12 9m</v>
          </cell>
          <cell r="D3812" t="str">
            <v>吨</v>
          </cell>
          <cell r="E3812">
            <v>18</v>
          </cell>
          <cell r="F3812">
            <v>45814</v>
          </cell>
          <cell r="G3812" t="str">
            <v>（十九冶-江龙高速一分部）重庆市云阳县X886附近中国十九冶开云高速项目总包部西98米*龙王溪大桥桥面</v>
          </cell>
          <cell r="H3812" t="str">
            <v>吴章红</v>
          </cell>
          <cell r="I3812">
            <v>18628165772</v>
          </cell>
        </row>
        <row r="3813">
          <cell r="A3813" t="str">
            <v>晋邦</v>
          </cell>
          <cell r="B3813" t="str">
            <v>螺纹钢</v>
          </cell>
          <cell r="C3813" t="str">
            <v>HRB400E Φ16 9m</v>
          </cell>
          <cell r="D3813" t="str">
            <v>吨</v>
          </cell>
          <cell r="E3813">
            <v>18</v>
          </cell>
          <cell r="F3813">
            <v>45814</v>
          </cell>
          <cell r="G3813" t="str">
            <v>（十九冶-江龙高速一分部）重庆市云阳县X886附近中国十九冶开云高速项目总包部西98米*龙王溪大桥桥面</v>
          </cell>
          <cell r="H3813" t="str">
            <v>吴章红</v>
          </cell>
          <cell r="I3813">
            <v>18628165772</v>
          </cell>
        </row>
        <row r="3814">
          <cell r="A3814" t="str">
            <v>泸钢</v>
          </cell>
          <cell r="B3814" t="str">
            <v>盘螺</v>
          </cell>
          <cell r="C3814" t="str">
            <v>HRB400E Φ12</v>
          </cell>
          <cell r="D3814" t="str">
            <v>吨</v>
          </cell>
          <cell r="E3814">
            <v>30</v>
          </cell>
          <cell r="F3814">
            <v>45814</v>
          </cell>
          <cell r="G3814" t="str">
            <v>（自永2标九局西南分公司钢筋棚）四川省自贡市骑龙镇大湾村</v>
          </cell>
          <cell r="H3814" t="str">
            <v>高彦彬</v>
          </cell>
          <cell r="I3814">
            <v>13835906370</v>
          </cell>
        </row>
        <row r="3815">
          <cell r="A3815" t="str">
            <v>泸钢</v>
          </cell>
          <cell r="B3815" t="str">
            <v>螺纹钢</v>
          </cell>
          <cell r="C3815" t="str">
            <v>HRB400E Φ14×9米</v>
          </cell>
          <cell r="D3815" t="str">
            <v>吨</v>
          </cell>
          <cell r="E3815">
            <v>20</v>
          </cell>
          <cell r="F3815">
            <v>45814</v>
          </cell>
          <cell r="G3815" t="str">
            <v>（自永2标九局西南分公司钢筋棚）四川省自贡市骑龙镇大湾村</v>
          </cell>
          <cell r="H3815" t="str">
            <v>高彦彬</v>
          </cell>
          <cell r="I3815">
            <v>13835906370</v>
          </cell>
        </row>
        <row r="3816">
          <cell r="A3816" t="str">
            <v>泸钢</v>
          </cell>
          <cell r="B3816" t="str">
            <v>螺纹钢</v>
          </cell>
          <cell r="C3816" t="str">
            <v>HRB400E Φ16×9米</v>
          </cell>
          <cell r="D3816" t="str">
            <v>吨</v>
          </cell>
          <cell r="E3816">
            <v>20</v>
          </cell>
          <cell r="F3816">
            <v>45814</v>
          </cell>
          <cell r="G3816" t="str">
            <v>（自永2标九局西南分公司钢筋棚）四川省自贡市骑龙镇大湾村</v>
          </cell>
          <cell r="H3816" t="str">
            <v>高彦彬</v>
          </cell>
          <cell r="I3816">
            <v>13835906370</v>
          </cell>
        </row>
        <row r="3817">
          <cell r="A3817" t="str">
            <v>德胜</v>
          </cell>
          <cell r="B3817" t="str">
            <v>螺纹钢</v>
          </cell>
          <cell r="C3817" t="str">
            <v>HRB400E Φ20×9米</v>
          </cell>
          <cell r="D3817" t="str">
            <v>吨</v>
          </cell>
          <cell r="E3817">
            <v>20</v>
          </cell>
          <cell r="F3817">
            <v>45814</v>
          </cell>
          <cell r="G3817" t="str">
            <v>（自永2标九局西南分公司钢筋棚）四川省自贡市骑龙镇大湾村</v>
          </cell>
          <cell r="H3817" t="str">
            <v>高彦彬</v>
          </cell>
          <cell r="I3817">
            <v>13835906370</v>
          </cell>
        </row>
        <row r="3818">
          <cell r="A3818" t="str">
            <v>德胜</v>
          </cell>
          <cell r="B3818" t="str">
            <v>螺纹钢</v>
          </cell>
          <cell r="C3818" t="str">
            <v>HRB400E Φ22×9米</v>
          </cell>
          <cell r="D3818" t="str">
            <v>吨</v>
          </cell>
          <cell r="E3818">
            <v>10</v>
          </cell>
          <cell r="F3818">
            <v>45814</v>
          </cell>
          <cell r="G3818" t="str">
            <v>（自永2标九局西南分公司钢筋棚）四川省自贡市骑龙镇大湾村</v>
          </cell>
          <cell r="H3818" t="str">
            <v>高彦彬</v>
          </cell>
          <cell r="I3818">
            <v>13835906370</v>
          </cell>
        </row>
        <row r="3819">
          <cell r="A3819" t="str">
            <v>德胜</v>
          </cell>
          <cell r="B3819" t="str">
            <v>螺纹钢</v>
          </cell>
          <cell r="C3819" t="str">
            <v>HRB400E Φ25×12米</v>
          </cell>
          <cell r="D3819" t="str">
            <v>吨</v>
          </cell>
          <cell r="E3819">
            <v>30</v>
          </cell>
          <cell r="F3819">
            <v>45814</v>
          </cell>
          <cell r="G3819" t="str">
            <v>（自永2标九局西南分公司钢筋棚）四川省自贡市骑龙镇大湾村</v>
          </cell>
          <cell r="H3819" t="str">
            <v>高彦彬</v>
          </cell>
          <cell r="I3819">
            <v>13835906370</v>
          </cell>
        </row>
        <row r="3820">
          <cell r="A3820" t="str">
            <v>德胜</v>
          </cell>
          <cell r="B3820" t="str">
            <v>螺纹钢</v>
          </cell>
          <cell r="C3820" t="str">
            <v>HRB400E Φ28×9米</v>
          </cell>
          <cell r="D3820" t="str">
            <v>吨</v>
          </cell>
          <cell r="E3820">
            <v>30</v>
          </cell>
          <cell r="F3820">
            <v>45814</v>
          </cell>
          <cell r="G3820" t="str">
            <v>（自永2标九局西南分公司钢筋棚）四川省自贡市骑龙镇大湾村</v>
          </cell>
          <cell r="H3820" t="str">
            <v>高彦彬</v>
          </cell>
          <cell r="I3820">
            <v>13835906370</v>
          </cell>
        </row>
        <row r="3821">
          <cell r="A3821" t="str">
            <v>德胜</v>
          </cell>
          <cell r="B3821" t="str">
            <v>螺纹钢</v>
          </cell>
          <cell r="C3821" t="str">
            <v>HRB400E Φ32×12米</v>
          </cell>
          <cell r="D3821" t="str">
            <v>吨</v>
          </cell>
          <cell r="E3821">
            <v>20</v>
          </cell>
          <cell r="F3821">
            <v>45814</v>
          </cell>
          <cell r="G3821" t="str">
            <v>（自永2标九局西南分公司钢筋棚）四川省自贡市骑龙镇大湾村</v>
          </cell>
          <cell r="H3821" t="str">
            <v>高彦彬</v>
          </cell>
          <cell r="I3821">
            <v>13835906370</v>
          </cell>
        </row>
        <row r="3822">
          <cell r="A3822" t="str">
            <v>德胜</v>
          </cell>
          <cell r="B3822" t="str">
            <v>螺纹钢</v>
          </cell>
          <cell r="C3822" t="str">
            <v>HRB500E Φ28×12米</v>
          </cell>
          <cell r="D3822" t="str">
            <v>吨</v>
          </cell>
          <cell r="E3822">
            <v>30</v>
          </cell>
          <cell r="F3822">
            <v>45814</v>
          </cell>
          <cell r="G3822" t="str">
            <v>（自永2标九局西南分公司钢筋棚）四川省自贡市骑龙镇大湾村</v>
          </cell>
          <cell r="H3822" t="str">
            <v>高彦彬</v>
          </cell>
          <cell r="I3822">
            <v>13835906370</v>
          </cell>
        </row>
        <row r="3823">
          <cell r="A3823" t="str">
            <v>德胜</v>
          </cell>
          <cell r="B3823" t="str">
            <v>螺纹钢</v>
          </cell>
          <cell r="C3823" t="str">
            <v>HRB400EФ18*9m</v>
          </cell>
          <cell r="D3823" t="str">
            <v>吨</v>
          </cell>
          <cell r="E3823">
            <v>35</v>
          </cell>
          <cell r="F3823">
            <v>45814</v>
          </cell>
          <cell r="G3823" t="str">
            <v>（中铁六局呼和公司康新高速TJ4-2标）四川省甘孜藏族自治州康定市新都桥镇东俄罗三村中建八局搅拌站旁</v>
          </cell>
          <cell r="H3823" t="str">
            <v>王龙</v>
          </cell>
          <cell r="I3823">
            <v>18809490151</v>
          </cell>
        </row>
        <row r="3824">
          <cell r="A3824" t="str">
            <v>德胜</v>
          </cell>
          <cell r="B3824" t="str">
            <v>螺纹钢</v>
          </cell>
          <cell r="C3824" t="str">
            <v>HRB500EФ22*12m</v>
          </cell>
          <cell r="D3824" t="str">
            <v>吨</v>
          </cell>
          <cell r="E3824">
            <v>15</v>
          </cell>
          <cell r="F3824">
            <v>45814</v>
          </cell>
          <cell r="G3824" t="str">
            <v>（中核中原-温江北林医养综合体项目）四川省成都市温江区万春大道第三人民医院东</v>
          </cell>
          <cell r="H3824" t="str">
            <v>蔡杰</v>
          </cell>
          <cell r="I3824">
            <v>18875129329</v>
          </cell>
        </row>
        <row r="3825">
          <cell r="A3825" t="str">
            <v>海南海控</v>
          </cell>
          <cell r="B3825" t="str">
            <v>盘螺</v>
          </cell>
          <cell r="C3825" t="str">
            <v>HRB400EФ12</v>
          </cell>
          <cell r="D3825" t="str">
            <v>吨</v>
          </cell>
          <cell r="E3825">
            <v>17</v>
          </cell>
          <cell r="F3825">
            <v>45815</v>
          </cell>
          <cell r="G3825" t="str">
            <v>（中铁六局呼和公司康新高速TJ4-2标）四川省甘孜藏族自治州康定市新都桥镇东俄罗三村中建八局搅拌站旁</v>
          </cell>
          <cell r="H3825" t="str">
            <v>王龙</v>
          </cell>
          <cell r="I3825">
            <v>18809490151</v>
          </cell>
        </row>
        <row r="3826">
          <cell r="A3826" t="str">
            <v>海南海控</v>
          </cell>
          <cell r="B3826" t="str">
            <v>高线</v>
          </cell>
          <cell r="C3826" t="str">
            <v>HPB300Ф12</v>
          </cell>
          <cell r="D3826" t="str">
            <v>吨</v>
          </cell>
          <cell r="E3826">
            <v>17</v>
          </cell>
          <cell r="F3826">
            <v>45815</v>
          </cell>
          <cell r="G3826" t="str">
            <v>（中铁六局呼和公司康新高速TJ4-2标）四川省甘孜藏族自治州康定市新都桥镇东俄罗三村中建八局搅拌站旁</v>
          </cell>
          <cell r="H3826" t="str">
            <v>王龙</v>
          </cell>
          <cell r="I3826">
            <v>18809490151</v>
          </cell>
        </row>
        <row r="3827">
          <cell r="A3827" t="str">
            <v>德胜</v>
          </cell>
          <cell r="B3827" t="str">
            <v>螺纹钢</v>
          </cell>
          <cell r="C3827" t="str">
            <v>HRB400E Φ18 9m</v>
          </cell>
          <cell r="D3827" t="str">
            <v>吨</v>
          </cell>
          <cell r="E3827">
            <v>35</v>
          </cell>
          <cell r="F3827">
            <v>45815</v>
          </cell>
          <cell r="G3827" t="str">
            <v>（中铁广州局-资乐高速5标）四川省乐山市井研县希望大道116号</v>
          </cell>
          <cell r="H3827" t="str">
            <v>廖俊杰</v>
          </cell>
          <cell r="I3827">
            <v>15775100965</v>
          </cell>
        </row>
        <row r="3828">
          <cell r="A3828" t="str">
            <v>德胜</v>
          </cell>
          <cell r="B3828" t="str">
            <v>螺纹钢</v>
          </cell>
          <cell r="C3828" t="str">
            <v>HRB400E Φ14 9m</v>
          </cell>
          <cell r="D3828" t="str">
            <v>吨</v>
          </cell>
          <cell r="E3828">
            <v>81</v>
          </cell>
          <cell r="F3828">
            <v>45815</v>
          </cell>
          <cell r="G3828" t="str">
            <v>（华西简阳西城嘉苑）四川省成都市简阳市简城街道高屋村</v>
          </cell>
          <cell r="H3828" t="str">
            <v>张瀚镭</v>
          </cell>
          <cell r="I3828">
            <v>15884666220</v>
          </cell>
        </row>
        <row r="3829">
          <cell r="A3829" t="str">
            <v>德胜</v>
          </cell>
          <cell r="B3829" t="str">
            <v>螺纹钢</v>
          </cell>
          <cell r="C3829" t="str">
            <v>HRB400E Φ16 9m</v>
          </cell>
          <cell r="D3829" t="str">
            <v>吨</v>
          </cell>
          <cell r="E3829">
            <v>7</v>
          </cell>
          <cell r="F3829">
            <v>45815</v>
          </cell>
          <cell r="G3829" t="str">
            <v>（华西简阳西城嘉苑）四川省成都市简阳市简城街道高屋村</v>
          </cell>
          <cell r="H3829" t="str">
            <v>张瀚镭</v>
          </cell>
          <cell r="I3829">
            <v>15884666220</v>
          </cell>
        </row>
        <row r="3830">
          <cell r="A3830" t="str">
            <v>德胜</v>
          </cell>
          <cell r="B3830" t="str">
            <v>螺纹钢</v>
          </cell>
          <cell r="C3830" t="str">
            <v>HRB400E Φ18 9m</v>
          </cell>
          <cell r="D3830" t="str">
            <v>吨</v>
          </cell>
          <cell r="E3830">
            <v>25</v>
          </cell>
          <cell r="F3830">
            <v>45815</v>
          </cell>
          <cell r="G3830" t="str">
            <v>（华西简阳西城嘉苑）四川省成都市简阳市简城街道高屋村</v>
          </cell>
          <cell r="H3830" t="str">
            <v>张瀚镭</v>
          </cell>
          <cell r="I3830">
            <v>15884666220</v>
          </cell>
        </row>
        <row r="3831">
          <cell r="A3831" t="str">
            <v>德胜</v>
          </cell>
          <cell r="B3831" t="str">
            <v>螺纹钢</v>
          </cell>
          <cell r="C3831" t="str">
            <v>HRB400E Φ20 9m</v>
          </cell>
          <cell r="D3831" t="str">
            <v>吨</v>
          </cell>
          <cell r="E3831">
            <v>36</v>
          </cell>
          <cell r="F3831">
            <v>45815</v>
          </cell>
          <cell r="G3831" t="str">
            <v>（华西简阳西城嘉苑）四川省成都市简阳市简城街道高屋村</v>
          </cell>
          <cell r="H3831" t="str">
            <v>张瀚镭</v>
          </cell>
          <cell r="I3831">
            <v>15884666220</v>
          </cell>
        </row>
        <row r="3832">
          <cell r="A3832" t="str">
            <v>德胜</v>
          </cell>
          <cell r="B3832" t="str">
            <v>螺纹钢</v>
          </cell>
          <cell r="C3832" t="str">
            <v>HRB400E Φ22 9m</v>
          </cell>
          <cell r="D3832" t="str">
            <v>吨</v>
          </cell>
          <cell r="E3832">
            <v>6</v>
          </cell>
          <cell r="F3832">
            <v>45815</v>
          </cell>
          <cell r="G3832" t="str">
            <v>（华西简阳西城嘉苑）四川省成都市简阳市简城街道高屋村</v>
          </cell>
          <cell r="H3832" t="str">
            <v>张瀚镭</v>
          </cell>
          <cell r="I3832">
            <v>15884666220</v>
          </cell>
        </row>
        <row r="3833">
          <cell r="A3833" t="str">
            <v>德胜</v>
          </cell>
          <cell r="B3833" t="str">
            <v>螺纹钢</v>
          </cell>
          <cell r="C3833" t="str">
            <v>HRB400E Φ25 9m</v>
          </cell>
          <cell r="D3833" t="str">
            <v>吨</v>
          </cell>
          <cell r="E3833">
            <v>12</v>
          </cell>
          <cell r="F3833">
            <v>45815</v>
          </cell>
          <cell r="G3833" t="str">
            <v>（华西简阳西城嘉苑）四川省成都市简阳市简城街道高屋村</v>
          </cell>
          <cell r="H3833" t="str">
            <v>张瀚镭</v>
          </cell>
          <cell r="I3833">
            <v>15884666220</v>
          </cell>
        </row>
        <row r="3834">
          <cell r="A3834" t="str">
            <v>德胜</v>
          </cell>
          <cell r="B3834" t="str">
            <v>螺纹钢</v>
          </cell>
          <cell r="C3834" t="str">
            <v>HRB400E Φ28 9m</v>
          </cell>
          <cell r="D3834" t="str">
            <v>吨</v>
          </cell>
          <cell r="E3834">
            <v>65</v>
          </cell>
          <cell r="F3834">
            <v>45815</v>
          </cell>
          <cell r="G3834" t="str">
            <v>（华西简阳西城嘉苑）四川省成都市简阳市简城街道高屋村</v>
          </cell>
          <cell r="H3834" t="str">
            <v>张瀚镭</v>
          </cell>
          <cell r="I3834">
            <v>15884666220</v>
          </cell>
        </row>
        <row r="3835">
          <cell r="A3835" t="str">
            <v>德胜</v>
          </cell>
          <cell r="B3835" t="str">
            <v>螺纹钢</v>
          </cell>
          <cell r="C3835" t="str">
            <v>HRB400E Φ32 9m</v>
          </cell>
          <cell r="D3835" t="str">
            <v>吨</v>
          </cell>
          <cell r="E3835">
            <v>13</v>
          </cell>
          <cell r="F3835">
            <v>45815</v>
          </cell>
          <cell r="G3835" t="str">
            <v>（华西简阳西城嘉苑）四川省成都市简阳市简城街道高屋村</v>
          </cell>
          <cell r="H3835" t="str">
            <v>张瀚镭</v>
          </cell>
          <cell r="I3835">
            <v>15884666220</v>
          </cell>
        </row>
        <row r="3836">
          <cell r="A3836" t="str">
            <v>吉晨盛泰</v>
          </cell>
          <cell r="B3836" t="str">
            <v>盘螺</v>
          </cell>
          <cell r="C3836" t="str">
            <v>HRB400EΦ10</v>
          </cell>
          <cell r="D3836" t="str">
            <v>吨</v>
          </cell>
          <cell r="E3836">
            <v>35</v>
          </cell>
          <cell r="F3836">
            <v>45816</v>
          </cell>
          <cell r="G3836" t="str">
            <v>（中铁广州局深圳公司西昭高速9标）四川省凉山彝族自治州西昌市西乡乡三百村</v>
          </cell>
          <cell r="H3836" t="str">
            <v>伍红林</v>
          </cell>
          <cell r="I3836">
            <v>18683860677</v>
          </cell>
        </row>
        <row r="3837">
          <cell r="A3837" t="str">
            <v>山东高速</v>
          </cell>
          <cell r="B3837" t="str">
            <v>螺纹钢</v>
          </cell>
          <cell r="C3837" t="str">
            <v>HRB400E Φ12 12m</v>
          </cell>
          <cell r="D3837" t="str">
            <v>吨</v>
          </cell>
          <cell r="E3837">
            <v>70</v>
          </cell>
          <cell r="F3837">
            <v>45816</v>
          </cell>
          <cell r="G3837" t="str">
            <v>（中铁五局-成渝扩容3标）四川省资阳市雁江区伍隍镇铺子村雁江区X138</v>
          </cell>
          <cell r="H3837" t="str">
            <v>王健</v>
          </cell>
          <cell r="I3837">
            <v>17726168395</v>
          </cell>
        </row>
        <row r="3838">
          <cell r="A3838" t="str">
            <v>山东高速</v>
          </cell>
          <cell r="B3838" t="str">
            <v>螺纹钢</v>
          </cell>
          <cell r="C3838" t="str">
            <v>HRB400E Φ20 12m</v>
          </cell>
          <cell r="D3838" t="str">
            <v>吨</v>
          </cell>
          <cell r="E3838">
            <v>70</v>
          </cell>
          <cell r="F3838">
            <v>45816</v>
          </cell>
          <cell r="G3838" t="str">
            <v>（中铁五局-成渝扩容3标）四川省资阳市雁江区伍隍镇铺子村雁江区X138</v>
          </cell>
          <cell r="H3838" t="str">
            <v>王健</v>
          </cell>
          <cell r="I3838">
            <v>17726168395</v>
          </cell>
        </row>
        <row r="3839">
          <cell r="A3839" t="str">
            <v>山东高速</v>
          </cell>
          <cell r="B3839" t="str">
            <v>螺纹钢</v>
          </cell>
          <cell r="C3839" t="str">
            <v>HRB400E Φ20 9m</v>
          </cell>
          <cell r="D3839" t="str">
            <v>吨</v>
          </cell>
          <cell r="E3839">
            <v>35</v>
          </cell>
          <cell r="F3839">
            <v>45816</v>
          </cell>
          <cell r="G3839" t="str">
            <v>（中铁五局-成渝扩容3标）四川省资阳市雁江区伍隍镇铺子村雁江区X138</v>
          </cell>
          <cell r="H3839" t="str">
            <v>王健</v>
          </cell>
          <cell r="I3839">
            <v>17726168395</v>
          </cell>
        </row>
        <row r="3840">
          <cell r="A3840" t="str">
            <v>山东高速</v>
          </cell>
          <cell r="B3840" t="str">
            <v>螺纹钢</v>
          </cell>
          <cell r="C3840" t="str">
            <v>HRB400E Φ25 9m</v>
          </cell>
          <cell r="D3840" t="str">
            <v>吨</v>
          </cell>
          <cell r="E3840">
            <v>140</v>
          </cell>
          <cell r="F3840">
            <v>45816</v>
          </cell>
          <cell r="G3840" t="str">
            <v>（中铁五局-成渝扩容3标）四川省资阳市雁江区伍隍镇铺子村雁江区X138</v>
          </cell>
          <cell r="H3840" t="str">
            <v>王健</v>
          </cell>
          <cell r="I3840">
            <v>17726168395</v>
          </cell>
        </row>
        <row r="3841">
          <cell r="A3841" t="str">
            <v>达钢</v>
          </cell>
          <cell r="B3841" t="str">
            <v>螺纹钢</v>
          </cell>
          <cell r="C3841" t="str">
            <v>HRB400E Φ12 9m</v>
          </cell>
          <cell r="D3841" t="str">
            <v>吨</v>
          </cell>
          <cell r="E3841">
            <v>5.6</v>
          </cell>
          <cell r="F3841">
            <v>45817</v>
          </cell>
          <cell r="G3841" t="str">
            <v>(五冶钢构医学科学产业园建设项目房建一部-四标（3-7）)四川省南充市顺庆区搬罾街道学府大道二段</v>
          </cell>
          <cell r="H3841" t="str">
            <v>胡泽宇</v>
          </cell>
          <cell r="I3841">
            <v>18141337338</v>
          </cell>
        </row>
        <row r="3842">
          <cell r="A3842" t="str">
            <v>达钢</v>
          </cell>
          <cell r="B3842" t="str">
            <v>螺纹钢</v>
          </cell>
          <cell r="C3842" t="str">
            <v>HRB400E Φ14 9m</v>
          </cell>
          <cell r="D3842" t="str">
            <v>吨</v>
          </cell>
          <cell r="E3842">
            <v>30.4</v>
          </cell>
          <cell r="F3842">
            <v>45817</v>
          </cell>
          <cell r="G3842" t="str">
            <v>(五冶钢构医学科学产业园建设项目房建一部-四标（3-7）)四川省南充市顺庆区搬罾街道学府大道二段</v>
          </cell>
          <cell r="H3842" t="str">
            <v>胡泽宇</v>
          </cell>
          <cell r="I3842">
            <v>18141337338</v>
          </cell>
        </row>
        <row r="3843">
          <cell r="A3843" t="str">
            <v>德胜</v>
          </cell>
          <cell r="B3843" t="str">
            <v>螺纹钢</v>
          </cell>
          <cell r="C3843" t="str">
            <v>HRB400E Φ14 9m</v>
          </cell>
          <cell r="D3843" t="str">
            <v>吨</v>
          </cell>
          <cell r="E3843">
            <v>19</v>
          </cell>
          <cell r="F3843">
            <v>45817</v>
          </cell>
          <cell r="G3843" t="str">
            <v>（华西简阳西城嘉苑）四川省成都市简阳市简城街道高屋村</v>
          </cell>
          <cell r="H3843" t="str">
            <v>张瀚镭</v>
          </cell>
          <cell r="I3843">
            <v>15884666220</v>
          </cell>
        </row>
        <row r="3844">
          <cell r="A3844" t="str">
            <v>德胜</v>
          </cell>
          <cell r="B3844" t="str">
            <v>螺纹钢</v>
          </cell>
          <cell r="C3844" t="str">
            <v>HRB400E Φ16 9m</v>
          </cell>
          <cell r="D3844" t="str">
            <v>吨</v>
          </cell>
          <cell r="E3844">
            <v>40</v>
          </cell>
          <cell r="F3844">
            <v>45817</v>
          </cell>
          <cell r="G3844" t="str">
            <v>（华西简阳西城嘉苑）四川省成都市简阳市简城街道高屋村</v>
          </cell>
          <cell r="H3844" t="str">
            <v>张瀚镭</v>
          </cell>
          <cell r="I3844">
            <v>15884666220</v>
          </cell>
        </row>
        <row r="3845">
          <cell r="A3845" t="str">
            <v>德胜</v>
          </cell>
          <cell r="B3845" t="str">
            <v>螺纹钢</v>
          </cell>
          <cell r="C3845" t="str">
            <v>HRB400E Φ18 9m</v>
          </cell>
          <cell r="D3845" t="str">
            <v>吨</v>
          </cell>
          <cell r="E3845">
            <v>2</v>
          </cell>
          <cell r="F3845">
            <v>45817</v>
          </cell>
          <cell r="G3845" t="str">
            <v>（华西简阳西城嘉苑）四川省成都市简阳市简城街道高屋村</v>
          </cell>
          <cell r="H3845" t="str">
            <v>张瀚镭</v>
          </cell>
          <cell r="I3845">
            <v>15884666220</v>
          </cell>
        </row>
        <row r="3846">
          <cell r="A3846" t="str">
            <v>德胜</v>
          </cell>
          <cell r="B3846" t="str">
            <v>螺纹钢</v>
          </cell>
          <cell r="C3846" t="str">
            <v>HRB400E Φ20 9m</v>
          </cell>
          <cell r="D3846" t="str">
            <v>吨</v>
          </cell>
          <cell r="E3846">
            <v>7</v>
          </cell>
          <cell r="F3846">
            <v>45817</v>
          </cell>
          <cell r="G3846" t="str">
            <v>（华西简阳西城嘉苑）四川省成都市简阳市简城街道高屋村</v>
          </cell>
          <cell r="H3846" t="str">
            <v>张瀚镭</v>
          </cell>
          <cell r="I3846">
            <v>15884666220</v>
          </cell>
        </row>
        <row r="3847">
          <cell r="A3847" t="str">
            <v>德胜</v>
          </cell>
          <cell r="B3847" t="str">
            <v>螺纹钢</v>
          </cell>
          <cell r="C3847" t="str">
            <v>HRB400E Φ22 9m</v>
          </cell>
          <cell r="D3847" t="str">
            <v>吨</v>
          </cell>
          <cell r="E3847">
            <v>2</v>
          </cell>
          <cell r="F3847">
            <v>45817</v>
          </cell>
          <cell r="G3847" t="str">
            <v>（华西简阳西城嘉苑）四川省成都市简阳市简城街道高屋村</v>
          </cell>
          <cell r="H3847" t="str">
            <v>张瀚镭</v>
          </cell>
          <cell r="I3847">
            <v>15884666220</v>
          </cell>
        </row>
        <row r="3848">
          <cell r="A3848" t="str">
            <v>润耀</v>
          </cell>
          <cell r="B3848" t="str">
            <v>螺纹钢</v>
          </cell>
          <cell r="C3848" t="str">
            <v>HRB400E Φ22 12m</v>
          </cell>
          <cell r="D3848" t="str">
            <v>吨</v>
          </cell>
          <cell r="E3848">
            <v>18</v>
          </cell>
          <cell r="F3848">
            <v>45817</v>
          </cell>
          <cell r="G3848" t="str">
            <v>（中铁广州局-资乐高速5标）四川省乐山市井研县希望大道116号</v>
          </cell>
          <cell r="H3848" t="str">
            <v>廖俊杰</v>
          </cell>
          <cell r="I3848">
            <v>15775100965</v>
          </cell>
        </row>
        <row r="3849">
          <cell r="A3849" t="str">
            <v>润耀</v>
          </cell>
          <cell r="B3849" t="str">
            <v>螺纹钢</v>
          </cell>
          <cell r="C3849" t="str">
            <v>HRB400E Φ28 12m</v>
          </cell>
          <cell r="D3849" t="str">
            <v>吨</v>
          </cell>
          <cell r="E3849">
            <v>18</v>
          </cell>
          <cell r="F3849">
            <v>45817</v>
          </cell>
          <cell r="G3849" t="str">
            <v>（中铁广州局-资乐高速5标）四川省乐山市井研县希望大道116号</v>
          </cell>
          <cell r="H3849" t="str">
            <v>廖俊杰</v>
          </cell>
          <cell r="I3849">
            <v>15775100965</v>
          </cell>
        </row>
        <row r="3850">
          <cell r="A3850" t="str">
            <v>润耀</v>
          </cell>
          <cell r="B3850" t="str">
            <v>螺纹钢</v>
          </cell>
          <cell r="C3850" t="str">
            <v>HRB400E Φ28 9m</v>
          </cell>
          <cell r="D3850" t="str">
            <v>吨</v>
          </cell>
          <cell r="E3850">
            <v>35</v>
          </cell>
          <cell r="F3850">
            <v>45817</v>
          </cell>
          <cell r="G3850" t="str">
            <v>（中铁广州局-资乐高速5标）四川省乐山市井研县希望大道116号</v>
          </cell>
          <cell r="H3850" t="str">
            <v>廖俊杰</v>
          </cell>
          <cell r="I3850">
            <v>15775100965</v>
          </cell>
        </row>
        <row r="3851">
          <cell r="A3851" t="str">
            <v>陕钢</v>
          </cell>
          <cell r="B3851" t="str">
            <v>盘螺</v>
          </cell>
          <cell r="C3851" t="str">
            <v>HRB400E Φ8</v>
          </cell>
          <cell r="D3851" t="str">
            <v>吨</v>
          </cell>
          <cell r="E3851">
            <v>15</v>
          </cell>
          <cell r="F3851">
            <v>45817</v>
          </cell>
          <cell r="G3851" t="str">
            <v>（北京工程局乐山机场项目）乐山市五通桥区冠英镇</v>
          </cell>
          <cell r="H3851" t="str">
            <v>王治</v>
          </cell>
          <cell r="I3851">
            <v>18811564698</v>
          </cell>
        </row>
        <row r="3852">
          <cell r="A3852" t="str">
            <v>陕钢</v>
          </cell>
          <cell r="B3852" t="str">
            <v>盘螺</v>
          </cell>
          <cell r="C3852" t="str">
            <v>HRB400E Φ12</v>
          </cell>
          <cell r="D3852" t="str">
            <v>吨</v>
          </cell>
          <cell r="E3852">
            <v>20</v>
          </cell>
          <cell r="F3852">
            <v>45817</v>
          </cell>
          <cell r="G3852" t="str">
            <v>（北京工程局乐山机场项目）乐山市五通桥区冠英镇</v>
          </cell>
          <cell r="H3852" t="str">
            <v>王治</v>
          </cell>
          <cell r="I3852">
            <v>18811564698</v>
          </cell>
        </row>
        <row r="3853">
          <cell r="A3853" t="str">
            <v>润耀</v>
          </cell>
          <cell r="B3853" t="str">
            <v>螺纹钢</v>
          </cell>
          <cell r="C3853" t="str">
            <v>HRB400E Φ12 9m</v>
          </cell>
          <cell r="D3853" t="str">
            <v>吨</v>
          </cell>
          <cell r="E3853">
            <v>35</v>
          </cell>
          <cell r="F3853">
            <v>45817</v>
          </cell>
          <cell r="G3853" t="str">
            <v>（中铁十局-资乐高速4标）四川省眉山市仁寿县彰加镇华炉村中铁十局资乐高速3#钢筋场</v>
          </cell>
          <cell r="H3853" t="str">
            <v>杨飞</v>
          </cell>
          <cell r="I3853">
            <v>15667998777</v>
          </cell>
        </row>
        <row r="3854">
          <cell r="A3854" t="str">
            <v>德胜</v>
          </cell>
          <cell r="B3854" t="str">
            <v>螺纹钢</v>
          </cell>
          <cell r="C3854" t="str">
            <v>HRB400E Φ28 12m</v>
          </cell>
          <cell r="D3854" t="str">
            <v>吨</v>
          </cell>
          <cell r="E3854">
            <v>35.412</v>
          </cell>
          <cell r="F3854">
            <v>45817</v>
          </cell>
          <cell r="G3854" t="str">
            <v>（安久供应链项目）四川省宜宾市翠屏区志诚路</v>
          </cell>
          <cell r="H3854" t="str">
            <v>毛新熠</v>
          </cell>
          <cell r="I3854">
            <v>18208171901</v>
          </cell>
        </row>
        <row r="3855">
          <cell r="A3855" t="str">
            <v>德胜</v>
          </cell>
          <cell r="B3855" t="str">
            <v>螺纹钢</v>
          </cell>
          <cell r="C3855" t="str">
            <v>HRB400E Φ14 12m</v>
          </cell>
          <cell r="D3855" t="str">
            <v>吨</v>
          </cell>
          <cell r="E3855">
            <v>11.036</v>
          </cell>
          <cell r="F3855">
            <v>45817</v>
          </cell>
          <cell r="G3855" t="str">
            <v>（安久供应链项目）四川省宜宾市翠屏区志诚路</v>
          </cell>
          <cell r="H3855" t="str">
            <v>毛新熠</v>
          </cell>
          <cell r="I3855">
            <v>18208171901</v>
          </cell>
        </row>
        <row r="3856">
          <cell r="A3856" t="str">
            <v>德胜</v>
          </cell>
          <cell r="B3856" t="str">
            <v>螺纹钢</v>
          </cell>
          <cell r="C3856" t="str">
            <v>HRB400E Φ16 12m</v>
          </cell>
          <cell r="D3856" t="str">
            <v>吨</v>
          </cell>
          <cell r="E3856">
            <v>10.996</v>
          </cell>
          <cell r="F3856">
            <v>45817</v>
          </cell>
          <cell r="G3856" t="str">
            <v>（安久供应链项目）四川省宜宾市翠屏区志诚路</v>
          </cell>
          <cell r="H3856" t="str">
            <v>毛新熠</v>
          </cell>
          <cell r="I3856">
            <v>18208171901</v>
          </cell>
        </row>
        <row r="3857">
          <cell r="A3857" t="str">
            <v>德胜</v>
          </cell>
          <cell r="B3857" t="str">
            <v>螺纹钢</v>
          </cell>
          <cell r="C3857" t="str">
            <v>HRB400E Φ18 12m</v>
          </cell>
          <cell r="D3857" t="str">
            <v>吨</v>
          </cell>
          <cell r="E3857">
            <v>13.8</v>
          </cell>
          <cell r="F3857">
            <v>45817</v>
          </cell>
          <cell r="G3857" t="str">
            <v>（安久供应链项目）四川省宜宾市翠屏区志诚路</v>
          </cell>
          <cell r="H3857" t="str">
            <v>毛新熠</v>
          </cell>
          <cell r="I3857">
            <v>18208171901</v>
          </cell>
        </row>
        <row r="3858">
          <cell r="A3858" t="str">
            <v>德胜</v>
          </cell>
          <cell r="B3858" t="str">
            <v>螺纹钢</v>
          </cell>
          <cell r="C3858" t="str">
            <v>HRB400E Φ20 12m</v>
          </cell>
          <cell r="D3858" t="str">
            <v>吨</v>
          </cell>
          <cell r="E3858">
            <v>8.271</v>
          </cell>
          <cell r="F3858">
            <v>45817</v>
          </cell>
          <cell r="G3858" t="str">
            <v>（安久供应链项目）四川省宜宾市翠屏区志诚路</v>
          </cell>
          <cell r="H3858" t="str">
            <v>毛新熠</v>
          </cell>
          <cell r="I3858">
            <v>18208171901</v>
          </cell>
        </row>
        <row r="3859">
          <cell r="A3859" t="str">
            <v>德胜</v>
          </cell>
          <cell r="B3859" t="str">
            <v>螺纹钢</v>
          </cell>
          <cell r="C3859" t="str">
            <v>HRB400E Φ22 12m</v>
          </cell>
          <cell r="D3859" t="str">
            <v>吨</v>
          </cell>
          <cell r="E3859">
            <v>10.872</v>
          </cell>
          <cell r="F3859">
            <v>45817</v>
          </cell>
          <cell r="G3859" t="str">
            <v>（安久供应链项目）四川省宜宾市翠屏区志诚路</v>
          </cell>
          <cell r="H3859" t="str">
            <v>毛新熠</v>
          </cell>
          <cell r="I3859">
            <v>18208171901</v>
          </cell>
        </row>
        <row r="3860">
          <cell r="A3860" t="str">
            <v>德胜</v>
          </cell>
          <cell r="B3860" t="str">
            <v>螺纹钢</v>
          </cell>
          <cell r="C3860" t="str">
            <v>HRB400E Φ25 12m</v>
          </cell>
          <cell r="D3860" t="str">
            <v>吨</v>
          </cell>
          <cell r="E3860">
            <v>16.356</v>
          </cell>
          <cell r="F3860">
            <v>45817</v>
          </cell>
          <cell r="G3860" t="str">
            <v>（安久供应链项目）四川省宜宾市翠屏区志诚路</v>
          </cell>
          <cell r="H3860" t="str">
            <v>毛新熠</v>
          </cell>
          <cell r="I3860">
            <v>18208171901</v>
          </cell>
        </row>
        <row r="3861">
          <cell r="A3861" t="str">
            <v>德胜</v>
          </cell>
          <cell r="B3861" t="str">
            <v>螺纹钢</v>
          </cell>
          <cell r="C3861" t="str">
            <v>HRB400E Φ12 12m</v>
          </cell>
          <cell r="D3861" t="str">
            <v>吨</v>
          </cell>
          <cell r="E3861">
            <v>27.81</v>
          </cell>
          <cell r="F3861">
            <v>45817</v>
          </cell>
          <cell r="G3861" t="str">
            <v>（安久供应链项目）四川省宜宾市翠屏区志诚路</v>
          </cell>
          <cell r="H3861" t="str">
            <v>毛新熠</v>
          </cell>
          <cell r="I3861">
            <v>18208171901</v>
          </cell>
        </row>
        <row r="3862">
          <cell r="A3862" t="str">
            <v>德胜</v>
          </cell>
          <cell r="B3862" t="str">
            <v>螺纹钢</v>
          </cell>
          <cell r="C3862" t="str">
            <v>HRB400E Φ28 12m</v>
          </cell>
          <cell r="D3862" t="str">
            <v>吨</v>
          </cell>
          <cell r="E3862">
            <v>8.172</v>
          </cell>
          <cell r="F3862">
            <v>45817</v>
          </cell>
          <cell r="G3862" t="str">
            <v>（安久供应链项目）四川省宜宾市翠屏区志诚路</v>
          </cell>
          <cell r="H3862" t="str">
            <v>毛新熠</v>
          </cell>
          <cell r="I3862">
            <v>18208171901</v>
          </cell>
        </row>
        <row r="3863">
          <cell r="A3863" t="str">
            <v>达钢</v>
          </cell>
          <cell r="B3863" t="str">
            <v>螺纹钢</v>
          </cell>
          <cell r="C3863" t="str">
            <v>HRB400E Φ12 9m</v>
          </cell>
          <cell r="D3863" t="str">
            <v>吨</v>
          </cell>
          <cell r="E3863">
            <v>15</v>
          </cell>
          <cell r="F3863">
            <v>45817</v>
          </cell>
          <cell r="G3863" t="str">
            <v>（十九冶-江龙高速三分部）重庆市云阳县蔈草镇三坵田*小尖山梁场</v>
          </cell>
          <cell r="H3863" t="str">
            <v>任海军</v>
          </cell>
          <cell r="I3863">
            <v>17725037830</v>
          </cell>
        </row>
        <row r="3864">
          <cell r="A3864" t="str">
            <v>达钢</v>
          </cell>
          <cell r="B3864" t="str">
            <v>螺纹钢</v>
          </cell>
          <cell r="C3864" t="str">
            <v>HRB400E Φ16 9m</v>
          </cell>
          <cell r="D3864" t="str">
            <v>吨</v>
          </cell>
          <cell r="E3864">
            <v>20</v>
          </cell>
          <cell r="F3864">
            <v>45817</v>
          </cell>
          <cell r="G3864" t="str">
            <v>（十九冶-江龙高速三分部）重庆市云阳县蔈草镇三坵田*小尖山梁场</v>
          </cell>
          <cell r="H3864" t="str">
            <v>任海军</v>
          </cell>
          <cell r="I3864">
            <v>17725037830</v>
          </cell>
        </row>
        <row r="3865">
          <cell r="A3865" t="str">
            <v>达钢</v>
          </cell>
          <cell r="B3865" t="str">
            <v>螺纹钢</v>
          </cell>
          <cell r="C3865" t="str">
            <v>HRB400E Φ16 9m</v>
          </cell>
          <cell r="D3865" t="str">
            <v>吨</v>
          </cell>
          <cell r="E3865">
            <v>30</v>
          </cell>
          <cell r="F3865">
            <v>45817</v>
          </cell>
          <cell r="G3865" t="str">
            <v>（十九冶-江龙高速三分部）重庆市云阳县龙角镇*皮家营梁场</v>
          </cell>
          <cell r="H3865" t="str">
            <v>任海军</v>
          </cell>
          <cell r="I3865">
            <v>17725037830</v>
          </cell>
        </row>
        <row r="3866">
          <cell r="A3866" t="str">
            <v>达钢</v>
          </cell>
          <cell r="B3866" t="str">
            <v>螺纹钢</v>
          </cell>
          <cell r="C3866" t="str">
            <v>HRB400E Φ12 9m</v>
          </cell>
          <cell r="D3866" t="str">
            <v>吨</v>
          </cell>
          <cell r="E3866">
            <v>27</v>
          </cell>
          <cell r="F3866">
            <v>45817</v>
          </cell>
          <cell r="G3866" t="str">
            <v>（十九冶-江龙高速三分部）重庆市云阳县龙角镇*皮家营梁场</v>
          </cell>
          <cell r="H3866" t="str">
            <v>任海军</v>
          </cell>
          <cell r="I3866">
            <v>17725037830</v>
          </cell>
        </row>
        <row r="3867">
          <cell r="A3867" t="str">
            <v>达钢</v>
          </cell>
          <cell r="B3867" t="str">
            <v>螺纹钢</v>
          </cell>
          <cell r="C3867" t="str">
            <v>HRB400E Φ20 9m</v>
          </cell>
          <cell r="D3867" t="str">
            <v>吨</v>
          </cell>
          <cell r="E3867">
            <v>15</v>
          </cell>
          <cell r="F3867">
            <v>45817</v>
          </cell>
          <cell r="G3867" t="str">
            <v>（十九冶-江龙高速三分部）重庆市云阳县龙角镇*皮家营梁场</v>
          </cell>
          <cell r="H3867" t="str">
            <v>任海军</v>
          </cell>
          <cell r="I3867">
            <v>17725037830</v>
          </cell>
        </row>
        <row r="3868">
          <cell r="A3868" t="str">
            <v>晋邦</v>
          </cell>
          <cell r="B3868" t="str">
            <v>盘螺</v>
          </cell>
          <cell r="C3868" t="str">
            <v>HRB400E Φ10</v>
          </cell>
          <cell r="D3868" t="str">
            <v>吨</v>
          </cell>
          <cell r="E3868">
            <v>16</v>
          </cell>
          <cell r="F3868">
            <v>45817</v>
          </cell>
          <cell r="G3868" t="str">
            <v>（十九冶-江龙高速三分部）重庆市云阳县蔈草镇三坵田*小尖山梁场</v>
          </cell>
          <cell r="H3868" t="str">
            <v>任海军</v>
          </cell>
          <cell r="I3868">
            <v>17725037830</v>
          </cell>
        </row>
        <row r="3869">
          <cell r="A3869" t="str">
            <v>晋邦</v>
          </cell>
          <cell r="B3869" t="str">
            <v>螺纹钢</v>
          </cell>
          <cell r="C3869" t="str">
            <v>HRB400E Φ16 9m</v>
          </cell>
          <cell r="D3869" t="str">
            <v>吨</v>
          </cell>
          <cell r="E3869">
            <v>30</v>
          </cell>
          <cell r="F3869">
            <v>45817</v>
          </cell>
          <cell r="G3869" t="str">
            <v>（十九冶-江龙高速三分部）重庆市云阳县蔈草镇三坵田*小尖山梁场</v>
          </cell>
          <cell r="H3869" t="str">
            <v>任海军</v>
          </cell>
          <cell r="I3869">
            <v>17725037830</v>
          </cell>
        </row>
        <row r="3870">
          <cell r="A3870" t="str">
            <v>晋邦</v>
          </cell>
          <cell r="B3870" t="str">
            <v>盘螺</v>
          </cell>
          <cell r="C3870" t="str">
            <v>HRB400E Φ10</v>
          </cell>
          <cell r="D3870" t="str">
            <v>吨</v>
          </cell>
          <cell r="E3870">
            <v>30</v>
          </cell>
          <cell r="F3870">
            <v>45817</v>
          </cell>
          <cell r="G3870" t="str">
            <v>（十九冶-江龙高速三分部）重庆市云阳县龙角镇*皮家营梁场</v>
          </cell>
          <cell r="H3870" t="str">
            <v>任海军</v>
          </cell>
          <cell r="I3870">
            <v>17725037830</v>
          </cell>
        </row>
        <row r="3871">
          <cell r="A3871" t="str">
            <v>晋邦</v>
          </cell>
          <cell r="B3871" t="str">
            <v>螺纹钢</v>
          </cell>
          <cell r="C3871" t="str">
            <v>HRB400E Φ12 9m</v>
          </cell>
          <cell r="D3871" t="str">
            <v>吨</v>
          </cell>
          <cell r="E3871">
            <v>28</v>
          </cell>
          <cell r="F3871">
            <v>45817</v>
          </cell>
          <cell r="G3871" t="str">
            <v>（十九冶-江龙高速三分部）重庆市云阳县龙角镇*皮家营梁场</v>
          </cell>
          <cell r="H3871" t="str">
            <v>任海军</v>
          </cell>
          <cell r="I3871">
            <v>17725037830</v>
          </cell>
        </row>
        <row r="3872">
          <cell r="A3872" t="str">
            <v>晋邦</v>
          </cell>
          <cell r="B3872" t="str">
            <v>螺纹钢</v>
          </cell>
          <cell r="C3872" t="str">
            <v>HRB400E Φ16 9m</v>
          </cell>
          <cell r="D3872" t="str">
            <v>吨</v>
          </cell>
          <cell r="E3872">
            <v>3</v>
          </cell>
          <cell r="F3872">
            <v>45817</v>
          </cell>
          <cell r="G3872" t="str">
            <v>（十九冶-江龙高速三分部）重庆市云阳县龙角镇*皮家营梁场</v>
          </cell>
          <cell r="H3872" t="str">
            <v>任海军</v>
          </cell>
          <cell r="I3872">
            <v>17725037830</v>
          </cell>
        </row>
        <row r="3873">
          <cell r="A3873" t="str">
            <v>海南海控</v>
          </cell>
          <cell r="B3873" t="str">
            <v>螺纹钢</v>
          </cell>
          <cell r="C3873" t="str">
            <v>HRB400EФ12*9m</v>
          </cell>
          <cell r="D3873" t="str">
            <v>吨</v>
          </cell>
          <cell r="E3873">
            <v>35</v>
          </cell>
          <cell r="F3873">
            <v>45817</v>
          </cell>
          <cell r="G3873" t="str">
            <v>（中铁六局呼和公司康新高速TJ4-2标）四川省甘孜藏族自治州康定市新都桥镇东俄罗三村中建八局搅拌站旁</v>
          </cell>
          <cell r="H3873" t="str">
            <v>王龙</v>
          </cell>
          <cell r="I3873">
            <v>18809490151</v>
          </cell>
        </row>
        <row r="3874">
          <cell r="A3874" t="str">
            <v>海南海控</v>
          </cell>
          <cell r="B3874" t="str">
            <v>螺纹钢</v>
          </cell>
          <cell r="C3874" t="str">
            <v>HRB400EФ25*12m</v>
          </cell>
          <cell r="D3874" t="str">
            <v>吨</v>
          </cell>
          <cell r="E3874">
            <v>35</v>
          </cell>
          <cell r="F3874">
            <v>45817</v>
          </cell>
          <cell r="G3874" t="str">
            <v>（中铁八局康新高速TJ4-1标）四川省甘孜州康定市新都桥镇超限载检测站</v>
          </cell>
          <cell r="H3874" t="str">
            <v>刘俊</v>
          </cell>
          <cell r="I3874">
            <v>18587764925</v>
          </cell>
        </row>
        <row r="3875">
          <cell r="A3875" t="str">
            <v>海南海控</v>
          </cell>
          <cell r="B3875" t="str">
            <v>螺纹钢</v>
          </cell>
          <cell r="C3875" t="str">
            <v>HRB400EФ28*12m</v>
          </cell>
          <cell r="D3875" t="str">
            <v>吨</v>
          </cell>
          <cell r="E3875">
            <v>35</v>
          </cell>
          <cell r="F3875">
            <v>45817</v>
          </cell>
          <cell r="G3875" t="str">
            <v>（中铁八局康新高速TJ4-1标）四川省甘孜州康定市新都桥镇超限载检测站</v>
          </cell>
          <cell r="H3875" t="str">
            <v>刘俊</v>
          </cell>
          <cell r="I3875">
            <v>18587764925</v>
          </cell>
        </row>
        <row r="3876">
          <cell r="A3876" t="str">
            <v>海南海控</v>
          </cell>
          <cell r="B3876" t="str">
            <v>螺纹钢</v>
          </cell>
          <cell r="C3876" t="str">
            <v>HRB400EФ28*9m</v>
          </cell>
          <cell r="D3876" t="str">
            <v>吨</v>
          </cell>
          <cell r="E3876">
            <v>35</v>
          </cell>
          <cell r="F3876">
            <v>45817</v>
          </cell>
          <cell r="G3876" t="str">
            <v>（中铁八局康新高速TJ4-1标）四川省甘孜州康定市新都桥镇超限载检测站</v>
          </cell>
          <cell r="H3876" t="str">
            <v>刘俊</v>
          </cell>
          <cell r="I3876">
            <v>18587764925</v>
          </cell>
        </row>
        <row r="3877">
          <cell r="A3877" t="str">
            <v>海南海控</v>
          </cell>
          <cell r="B3877" t="str">
            <v>螺纹钢</v>
          </cell>
          <cell r="C3877" t="str">
            <v>HRB500EФ22*12m</v>
          </cell>
          <cell r="D3877" t="str">
            <v>吨</v>
          </cell>
          <cell r="E3877">
            <v>35</v>
          </cell>
          <cell r="F3877">
            <v>45817</v>
          </cell>
          <cell r="G3877" t="str">
            <v>（中铁八局康新高速TJ4-1标）四川省甘孜州康定市新都桥镇超限载检测站</v>
          </cell>
          <cell r="H3877" t="str">
            <v>刘俊</v>
          </cell>
          <cell r="I3877">
            <v>18587764925</v>
          </cell>
        </row>
        <row r="3878">
          <cell r="A3878" t="str">
            <v>海南海控</v>
          </cell>
          <cell r="B3878" t="str">
            <v>螺纹钢</v>
          </cell>
          <cell r="C3878" t="str">
            <v>HRB500EФ22*9m</v>
          </cell>
          <cell r="D3878" t="str">
            <v>吨</v>
          </cell>
          <cell r="E3878">
            <v>70</v>
          </cell>
          <cell r="F3878">
            <v>45817</v>
          </cell>
          <cell r="G3878" t="str">
            <v>（中铁八局康新高速TJ4-1标）四川省甘孜州康定市新都桥镇超限载检测站</v>
          </cell>
          <cell r="H3878" t="str">
            <v>刘俊</v>
          </cell>
          <cell r="I3878">
            <v>18587764925</v>
          </cell>
        </row>
        <row r="3879">
          <cell r="A3879" t="str">
            <v>海南海控</v>
          </cell>
          <cell r="B3879" t="str">
            <v>螺纹钢</v>
          </cell>
          <cell r="C3879" t="str">
            <v>HRB500EФ28*12m</v>
          </cell>
          <cell r="D3879" t="str">
            <v>吨</v>
          </cell>
          <cell r="E3879">
            <v>70</v>
          </cell>
          <cell r="F3879">
            <v>45817</v>
          </cell>
          <cell r="G3879" t="str">
            <v>（中铁八局康新高速TJ4-1标）四川省甘孜州康定市新都桥镇超限载检测站</v>
          </cell>
          <cell r="H3879" t="str">
            <v>刘俊</v>
          </cell>
          <cell r="I3879">
            <v>18587764925</v>
          </cell>
        </row>
        <row r="3880">
          <cell r="A3880" t="str">
            <v>钢固融</v>
          </cell>
          <cell r="B3880" t="str">
            <v>高线</v>
          </cell>
          <cell r="C3880" t="str">
            <v>HPB300Ф6</v>
          </cell>
          <cell r="D3880" t="str">
            <v>吨</v>
          </cell>
          <cell r="E3880">
            <v>5</v>
          </cell>
          <cell r="F3880">
            <v>45817</v>
          </cell>
          <cell r="G3880" t="str">
            <v>（中核华兴-峨眉山项目）四川省乐山市峨眉山市双福镇梓橦庙红华五期中核华兴工地</v>
          </cell>
          <cell r="H3880" t="str">
            <v>李汉军</v>
          </cell>
          <cell r="I3880">
            <v>18691249091</v>
          </cell>
        </row>
        <row r="3881">
          <cell r="A3881" t="str">
            <v>钢固融</v>
          </cell>
          <cell r="B3881" t="str">
            <v>盘螺</v>
          </cell>
          <cell r="C3881" t="str">
            <v>HRB400E Φ8</v>
          </cell>
          <cell r="D3881" t="str">
            <v>吨</v>
          </cell>
          <cell r="E3881">
            <v>15</v>
          </cell>
          <cell r="F3881">
            <v>45817</v>
          </cell>
          <cell r="G3881" t="str">
            <v>（中核华兴-峨眉山项目）四川省乐山市峨眉山市双福镇梓橦庙红华五期中核华兴工地</v>
          </cell>
          <cell r="H3881" t="str">
            <v>李汉军</v>
          </cell>
          <cell r="I3881" t="str">
            <v>18691249091</v>
          </cell>
        </row>
        <row r="3882">
          <cell r="A3882" t="str">
            <v>钢固融</v>
          </cell>
          <cell r="B3882" t="str">
            <v>盘螺</v>
          </cell>
          <cell r="C3882" t="str">
            <v>HRB400E Φ10</v>
          </cell>
          <cell r="D3882" t="str">
            <v>吨</v>
          </cell>
          <cell r="E3882">
            <v>12</v>
          </cell>
          <cell r="F3882">
            <v>45817</v>
          </cell>
          <cell r="G3882" t="str">
            <v>（中核华兴-峨眉山项目）四川省乐山市峨眉山市双福镇梓橦庙红华五期中核华兴工地</v>
          </cell>
          <cell r="H3882" t="str">
            <v>李汉军</v>
          </cell>
          <cell r="I3882" t="str">
            <v>18691249091</v>
          </cell>
        </row>
        <row r="3883">
          <cell r="A3883" t="str">
            <v>达钢</v>
          </cell>
          <cell r="B3883" t="str">
            <v>高线</v>
          </cell>
          <cell r="C3883" t="str">
            <v>HPB300Φ8</v>
          </cell>
          <cell r="D3883" t="str">
            <v>吨</v>
          </cell>
          <cell r="E3883">
            <v>36</v>
          </cell>
          <cell r="F3883">
            <v>45818</v>
          </cell>
          <cell r="G3883" t="str">
            <v>（十九冶-江龙高速二分部）重庆市云阳县凤鸣镇平顶村*磨子坪隧道出口</v>
          </cell>
          <cell r="H3883" t="str">
            <v>张鹏</v>
          </cell>
          <cell r="I3883">
            <v>18223006448</v>
          </cell>
        </row>
        <row r="3884">
          <cell r="A3884" t="str">
            <v>达钢</v>
          </cell>
          <cell r="B3884" t="str">
            <v>高线</v>
          </cell>
          <cell r="C3884" t="str">
            <v>HPB300Φ10</v>
          </cell>
          <cell r="D3884" t="str">
            <v>吨</v>
          </cell>
          <cell r="E3884">
            <v>36</v>
          </cell>
          <cell r="F3884">
            <v>45818</v>
          </cell>
          <cell r="G3884" t="str">
            <v>（十九冶-江龙高速二分部）重庆市云阳县凤鸣镇平顶村*磨子坪隧道出口</v>
          </cell>
          <cell r="H3884" t="str">
            <v>张鹏</v>
          </cell>
          <cell r="I3884">
            <v>18223006448</v>
          </cell>
        </row>
        <row r="3885">
          <cell r="A3885" t="str">
            <v>达钢</v>
          </cell>
          <cell r="B3885" t="str">
            <v>螺纹钢</v>
          </cell>
          <cell r="C3885" t="str">
            <v>HRB400E Φ12 9m</v>
          </cell>
          <cell r="D3885" t="str">
            <v>吨</v>
          </cell>
          <cell r="E3885">
            <v>36</v>
          </cell>
          <cell r="F3885">
            <v>45818</v>
          </cell>
          <cell r="G3885" t="str">
            <v>（十九冶-江龙高速二分部）重庆市云阳县S305附近*龙角梁场</v>
          </cell>
          <cell r="H3885" t="str">
            <v>张鹏</v>
          </cell>
          <cell r="I3885">
            <v>18223006448</v>
          </cell>
        </row>
        <row r="3886">
          <cell r="A3886" t="str">
            <v>达钢</v>
          </cell>
          <cell r="B3886" t="str">
            <v>高线</v>
          </cell>
          <cell r="C3886" t="str">
            <v>HPB300Φ10</v>
          </cell>
          <cell r="D3886" t="str">
            <v>吨</v>
          </cell>
          <cell r="E3886">
            <v>15</v>
          </cell>
          <cell r="F3886">
            <v>45818</v>
          </cell>
          <cell r="G3886" t="str">
            <v>（十九冶-江龙高速二分部）重庆市云阳县宝坪镇双塆村*宝坪梁场</v>
          </cell>
          <cell r="H3886" t="str">
            <v>张鹏</v>
          </cell>
          <cell r="I3886">
            <v>18223006448</v>
          </cell>
        </row>
        <row r="3887">
          <cell r="A3887" t="str">
            <v>达钢</v>
          </cell>
          <cell r="B3887" t="str">
            <v>螺纹钢</v>
          </cell>
          <cell r="C3887" t="str">
            <v>HRB400E Φ12 9m</v>
          </cell>
          <cell r="D3887" t="str">
            <v>吨</v>
          </cell>
          <cell r="E3887">
            <v>57</v>
          </cell>
          <cell r="F3887">
            <v>45818</v>
          </cell>
          <cell r="G3887" t="str">
            <v>（十九冶-江龙高速二分部）重庆市云阳县宝坪镇双塆村*宝坪梁场</v>
          </cell>
          <cell r="H3887" t="str">
            <v>张鹏</v>
          </cell>
          <cell r="I3887">
            <v>18223006448</v>
          </cell>
        </row>
        <row r="3888">
          <cell r="A3888" t="str">
            <v>达钢</v>
          </cell>
          <cell r="B3888" t="str">
            <v>螺纹钢</v>
          </cell>
          <cell r="C3888" t="str">
            <v>HRB400E Φ20 9m</v>
          </cell>
          <cell r="D3888" t="str">
            <v>吨</v>
          </cell>
          <cell r="E3888">
            <v>9</v>
          </cell>
          <cell r="F3888">
            <v>45818</v>
          </cell>
          <cell r="G3888" t="str">
            <v>（十九冶-江龙高速一分部）重庆市云阳县X886附近中国十九冶开云高速项目总包部西98米*黄岭隧道洞口</v>
          </cell>
          <cell r="H3888" t="str">
            <v>吴章红</v>
          </cell>
          <cell r="I3888">
            <v>18628165772</v>
          </cell>
        </row>
        <row r="3889">
          <cell r="A3889" t="str">
            <v>达钢</v>
          </cell>
          <cell r="B3889" t="str">
            <v>螺纹钢</v>
          </cell>
          <cell r="C3889" t="str">
            <v>HRB400E Φ32 9m</v>
          </cell>
          <cell r="D3889" t="str">
            <v>吨</v>
          </cell>
          <cell r="E3889">
            <v>6</v>
          </cell>
          <cell r="F3889">
            <v>45818</v>
          </cell>
          <cell r="G3889" t="str">
            <v>（十九冶-江龙高速一分部）重庆市云阳县X886附近中国十九冶开云高速项目总包部西98米*黄岭隧道洞口</v>
          </cell>
          <cell r="H3889" t="str">
            <v>吴章红</v>
          </cell>
          <cell r="I3889">
            <v>18628165772</v>
          </cell>
        </row>
        <row r="3890">
          <cell r="A3890" t="str">
            <v>达钢</v>
          </cell>
          <cell r="B3890" t="str">
            <v>螺纹钢</v>
          </cell>
          <cell r="C3890" t="str">
            <v>HRB400E Φ14 9m</v>
          </cell>
          <cell r="D3890" t="str">
            <v>吨</v>
          </cell>
          <cell r="E3890">
            <v>21</v>
          </cell>
          <cell r="F3890">
            <v>45818</v>
          </cell>
          <cell r="G3890" t="str">
            <v>（十九冶-江龙高速一分部）重庆市云阳县X886附近中国十九冶开云高速项目总包部西98米*黄岭隧道洞口</v>
          </cell>
          <cell r="H3890" t="str">
            <v>吴章红</v>
          </cell>
          <cell r="I3890">
            <v>18628165772</v>
          </cell>
        </row>
        <row r="3891">
          <cell r="A3891" t="str">
            <v>晋邦</v>
          </cell>
          <cell r="B3891" t="str">
            <v>高线</v>
          </cell>
          <cell r="C3891" t="str">
            <v>HPB300Φ8</v>
          </cell>
          <cell r="D3891" t="str">
            <v>吨</v>
          </cell>
          <cell r="E3891">
            <v>9</v>
          </cell>
          <cell r="F3891">
            <v>45818</v>
          </cell>
          <cell r="G3891" t="str">
            <v>（十九冶-江龙高速二分部）重庆市云阳县凤鸣镇平顶村*磨子坪隧道出口</v>
          </cell>
          <cell r="H3891" t="str">
            <v>张鹏</v>
          </cell>
          <cell r="I3891">
            <v>18223006448</v>
          </cell>
        </row>
        <row r="3892">
          <cell r="A3892" t="str">
            <v>晋邦</v>
          </cell>
          <cell r="B3892" t="str">
            <v>高线</v>
          </cell>
          <cell r="C3892" t="str">
            <v>HPB300Φ10</v>
          </cell>
          <cell r="D3892" t="str">
            <v>吨</v>
          </cell>
          <cell r="E3892">
            <v>9</v>
          </cell>
          <cell r="F3892">
            <v>45818</v>
          </cell>
          <cell r="G3892" t="str">
            <v>（十九冶-江龙高速二分部）重庆市云阳县凤鸣镇平顶村*磨子坪隧道出口</v>
          </cell>
          <cell r="H3892" t="str">
            <v>张鹏</v>
          </cell>
          <cell r="I3892">
            <v>18223006448</v>
          </cell>
        </row>
        <row r="3893">
          <cell r="A3893" t="str">
            <v>晋邦</v>
          </cell>
          <cell r="B3893" t="str">
            <v>盘螺</v>
          </cell>
          <cell r="C3893" t="str">
            <v>HRB400E Φ10</v>
          </cell>
          <cell r="D3893" t="str">
            <v>吨</v>
          </cell>
          <cell r="E3893">
            <v>10</v>
          </cell>
          <cell r="F3893">
            <v>45818</v>
          </cell>
          <cell r="G3893" t="str">
            <v>（十九冶-江龙高速二分部）重庆市云阳县S305附近*龙角梁场</v>
          </cell>
          <cell r="H3893" t="str">
            <v>张鹏</v>
          </cell>
          <cell r="I3893">
            <v>18223006448</v>
          </cell>
        </row>
        <row r="3894">
          <cell r="A3894" t="str">
            <v>晋邦</v>
          </cell>
          <cell r="B3894" t="str">
            <v>螺纹钢</v>
          </cell>
          <cell r="C3894" t="str">
            <v>HRB400E Φ16 9m</v>
          </cell>
          <cell r="D3894" t="str">
            <v>吨</v>
          </cell>
          <cell r="E3894">
            <v>25</v>
          </cell>
          <cell r="F3894">
            <v>45818</v>
          </cell>
          <cell r="G3894" t="str">
            <v>（十九冶-江龙高速二分部）重庆市云阳县S305附近*龙角梁场</v>
          </cell>
          <cell r="H3894" t="str">
            <v>张鹏</v>
          </cell>
          <cell r="I3894">
            <v>18223006448</v>
          </cell>
        </row>
        <row r="3895">
          <cell r="A3895" t="str">
            <v>晋邦</v>
          </cell>
          <cell r="B3895" t="str">
            <v>盘螺</v>
          </cell>
          <cell r="C3895" t="str">
            <v>HRB400E Φ10</v>
          </cell>
          <cell r="D3895" t="str">
            <v>吨</v>
          </cell>
          <cell r="E3895">
            <v>15</v>
          </cell>
          <cell r="F3895">
            <v>45818</v>
          </cell>
          <cell r="G3895" t="str">
            <v>（十九冶-江龙高速二分部）重庆市云阳县宝坪镇双塆村*宝坪梁场</v>
          </cell>
          <cell r="H3895" t="str">
            <v>张鹏</v>
          </cell>
          <cell r="I3895">
            <v>18223006448</v>
          </cell>
        </row>
        <row r="3896">
          <cell r="A3896" t="str">
            <v>晋邦</v>
          </cell>
          <cell r="B3896" t="str">
            <v>螺纹钢</v>
          </cell>
          <cell r="C3896" t="str">
            <v>HRB400E Φ12 9m</v>
          </cell>
          <cell r="D3896" t="str">
            <v>吨</v>
          </cell>
          <cell r="E3896">
            <v>8</v>
          </cell>
          <cell r="F3896">
            <v>45818</v>
          </cell>
          <cell r="G3896" t="str">
            <v>（十九冶-江龙高速二分部）重庆市云阳县宝坪镇双塆村*宝坪梁场</v>
          </cell>
          <cell r="H3896" t="str">
            <v>张鹏</v>
          </cell>
          <cell r="I3896">
            <v>18223006448</v>
          </cell>
        </row>
        <row r="3897">
          <cell r="A3897" t="str">
            <v>晋邦</v>
          </cell>
          <cell r="B3897" t="str">
            <v>螺纹钢</v>
          </cell>
          <cell r="C3897" t="str">
            <v>HRB400E Φ16 9m</v>
          </cell>
          <cell r="D3897" t="str">
            <v>吨</v>
          </cell>
          <cell r="E3897">
            <v>35</v>
          </cell>
          <cell r="F3897">
            <v>45818</v>
          </cell>
          <cell r="G3897" t="str">
            <v>（十九冶-江龙高速二分部）重庆市云阳县宝坪镇双塆村*宝坪梁场</v>
          </cell>
          <cell r="H3897" t="str">
            <v>张鹏</v>
          </cell>
          <cell r="I3897">
            <v>18223006448</v>
          </cell>
        </row>
        <row r="3898">
          <cell r="A3898" t="str">
            <v>钢固融</v>
          </cell>
          <cell r="B3898" t="str">
            <v>盘螺</v>
          </cell>
          <cell r="C3898" t="str">
            <v>HRB400E Φ6</v>
          </cell>
          <cell r="D3898" t="str">
            <v>吨</v>
          </cell>
          <cell r="E3898">
            <v>4</v>
          </cell>
          <cell r="F3898">
            <v>45818</v>
          </cell>
          <cell r="G3898" t="str">
            <v>（五局新津tod项目）成都市新津区旭辉天府未来城南(华金路南)</v>
          </cell>
          <cell r="H3898" t="str">
            <v>戴军</v>
          </cell>
          <cell r="I3898">
            <v>15984585768</v>
          </cell>
        </row>
        <row r="3899">
          <cell r="A3899" t="str">
            <v>钢固融</v>
          </cell>
          <cell r="B3899" t="str">
            <v>盘螺</v>
          </cell>
          <cell r="C3899" t="str">
            <v>HRB400E Φ8</v>
          </cell>
          <cell r="D3899" t="str">
            <v>吨</v>
          </cell>
          <cell r="E3899">
            <v>40</v>
          </cell>
          <cell r="F3899">
            <v>45818</v>
          </cell>
          <cell r="G3899" t="str">
            <v>（五局新津tod项目）成都市新津区旭辉天府未来城南(华金路南)</v>
          </cell>
          <cell r="H3899" t="str">
            <v>戴军</v>
          </cell>
          <cell r="I3899">
            <v>15984585768</v>
          </cell>
        </row>
        <row r="3900">
          <cell r="A3900" t="str">
            <v>钢固融</v>
          </cell>
          <cell r="B3900" t="str">
            <v>盘螺</v>
          </cell>
          <cell r="C3900" t="str">
            <v>HRB400E Φ10</v>
          </cell>
          <cell r="D3900" t="str">
            <v>吨</v>
          </cell>
          <cell r="E3900">
            <v>10</v>
          </cell>
          <cell r="F3900">
            <v>45818</v>
          </cell>
          <cell r="G3900" t="str">
            <v>（五局新津tod项目）成都市新津区旭辉天府未来城南(华金路南)</v>
          </cell>
          <cell r="H3900" t="str">
            <v>戴军</v>
          </cell>
          <cell r="I3900">
            <v>15984585768</v>
          </cell>
        </row>
        <row r="3901">
          <cell r="A3901" t="str">
            <v>钢固融</v>
          </cell>
          <cell r="B3901" t="str">
            <v>螺纹钢</v>
          </cell>
          <cell r="C3901" t="str">
            <v>HRB400E Φ12 9m</v>
          </cell>
          <cell r="D3901" t="str">
            <v>吨</v>
          </cell>
          <cell r="E3901">
            <v>13</v>
          </cell>
          <cell r="F3901">
            <v>45818</v>
          </cell>
          <cell r="G3901" t="str">
            <v>（五局新津tod项目）成都市新津区旭辉天府未来城南(华金路南)</v>
          </cell>
          <cell r="H3901" t="str">
            <v>戴军</v>
          </cell>
          <cell r="I3901">
            <v>15984585768</v>
          </cell>
        </row>
        <row r="3902">
          <cell r="A3902" t="str">
            <v>钢固融</v>
          </cell>
          <cell r="B3902" t="str">
            <v>螺纹钢</v>
          </cell>
          <cell r="C3902" t="str">
            <v>HRB400E Φ16 9m</v>
          </cell>
          <cell r="D3902" t="str">
            <v>吨</v>
          </cell>
          <cell r="E3902">
            <v>6</v>
          </cell>
          <cell r="F3902">
            <v>45818</v>
          </cell>
          <cell r="G3902" t="str">
            <v>（五局新津tod项目）成都市新津区旭辉天府未来城南(华金路南)</v>
          </cell>
          <cell r="H3902" t="str">
            <v>戴军</v>
          </cell>
          <cell r="I3902">
            <v>15984585768</v>
          </cell>
        </row>
        <row r="3903">
          <cell r="A3903" t="str">
            <v>钢固融</v>
          </cell>
          <cell r="B3903" t="str">
            <v>螺纹钢</v>
          </cell>
          <cell r="C3903" t="str">
            <v>HRB400E Φ18 9m</v>
          </cell>
          <cell r="D3903" t="str">
            <v>吨</v>
          </cell>
          <cell r="E3903">
            <v>7</v>
          </cell>
          <cell r="F3903">
            <v>45818</v>
          </cell>
          <cell r="G3903" t="str">
            <v>（五局新津tod项目）成都市新津区旭辉天府未来城南(华金路南)</v>
          </cell>
          <cell r="H3903" t="str">
            <v>戴军</v>
          </cell>
          <cell r="I3903">
            <v>15984585768</v>
          </cell>
        </row>
        <row r="3904">
          <cell r="A3904" t="str">
            <v>钢固融</v>
          </cell>
          <cell r="B3904" t="str">
            <v>螺纹钢</v>
          </cell>
          <cell r="C3904" t="str">
            <v>HRB400E Φ20 9m</v>
          </cell>
          <cell r="D3904" t="str">
            <v>吨</v>
          </cell>
          <cell r="E3904">
            <v>8</v>
          </cell>
          <cell r="F3904">
            <v>45818</v>
          </cell>
          <cell r="G3904" t="str">
            <v>（五局新津tod项目）成都市新津区旭辉天府未来城南(华金路南)</v>
          </cell>
          <cell r="H3904" t="str">
            <v>戴军</v>
          </cell>
          <cell r="I3904">
            <v>15984585768</v>
          </cell>
        </row>
        <row r="3905">
          <cell r="A3905" t="str">
            <v>钢固融</v>
          </cell>
          <cell r="B3905" t="str">
            <v>螺纹钢</v>
          </cell>
          <cell r="C3905" t="str">
            <v>HRB400E Φ22 9m</v>
          </cell>
          <cell r="D3905" t="str">
            <v>吨</v>
          </cell>
          <cell r="E3905">
            <v>8</v>
          </cell>
          <cell r="F3905">
            <v>45818</v>
          </cell>
          <cell r="G3905" t="str">
            <v>（五局新津tod项目）成都市新津区旭辉天府未来城南(华金路南)</v>
          </cell>
          <cell r="H3905" t="str">
            <v>戴军</v>
          </cell>
          <cell r="I3905">
            <v>15984585768</v>
          </cell>
        </row>
        <row r="3906">
          <cell r="A3906" t="str">
            <v>海南海控</v>
          </cell>
          <cell r="B3906" t="str">
            <v>螺纹钢</v>
          </cell>
          <cell r="C3906" t="str">
            <v>HRB400EФ12*9m</v>
          </cell>
          <cell r="D3906" t="str">
            <v>吨</v>
          </cell>
          <cell r="E3906">
            <v>2</v>
          </cell>
          <cell r="F3906">
            <v>45818</v>
          </cell>
          <cell r="G3906" t="str">
            <v>（中铁九桥康新高速TJ1-3标）四川省甘孜州康定市折多塘村车管所旁（使用德胜、威钢、成实）</v>
          </cell>
          <cell r="H3906" t="str">
            <v>王营光</v>
          </cell>
          <cell r="I3906">
            <v>13479287250</v>
          </cell>
        </row>
        <row r="3907">
          <cell r="A3907" t="str">
            <v>海南海控</v>
          </cell>
          <cell r="B3907" t="str">
            <v>螺纹钢</v>
          </cell>
          <cell r="C3907" t="str">
            <v>HRB400EФ16*9m</v>
          </cell>
          <cell r="D3907" t="str">
            <v>吨</v>
          </cell>
          <cell r="E3907">
            <v>15</v>
          </cell>
          <cell r="F3907">
            <v>45818</v>
          </cell>
          <cell r="G3907" t="str">
            <v>（中铁九桥康新高速TJ1-3标）四川省甘孜州康定市折多塘村车管所旁（使用德胜、威钢、成实）</v>
          </cell>
          <cell r="H3907" t="str">
            <v>王营光</v>
          </cell>
          <cell r="I3907">
            <v>13479287250</v>
          </cell>
        </row>
        <row r="3908">
          <cell r="A3908" t="str">
            <v>海南海控</v>
          </cell>
          <cell r="B3908" t="str">
            <v>螺纹钢</v>
          </cell>
          <cell r="C3908" t="str">
            <v>HRB400EФ18*12m</v>
          </cell>
          <cell r="D3908" t="str">
            <v>吨</v>
          </cell>
          <cell r="E3908">
            <v>2</v>
          </cell>
          <cell r="F3908">
            <v>45818</v>
          </cell>
          <cell r="G3908" t="str">
            <v>（中铁九桥康新高速TJ1-3标）四川省甘孜州康定市折多塘村车管所旁（使用德胜、威钢、成实）</v>
          </cell>
          <cell r="H3908" t="str">
            <v>王营光</v>
          </cell>
          <cell r="I3908">
            <v>13479287250</v>
          </cell>
        </row>
        <row r="3909">
          <cell r="A3909" t="str">
            <v>海南海控</v>
          </cell>
          <cell r="B3909" t="str">
            <v>螺纹钢</v>
          </cell>
          <cell r="C3909" t="str">
            <v>HRB400EФ32*12m</v>
          </cell>
          <cell r="D3909" t="str">
            <v>吨</v>
          </cell>
          <cell r="E3909">
            <v>10</v>
          </cell>
          <cell r="F3909">
            <v>45818</v>
          </cell>
          <cell r="G3909" t="str">
            <v>（中铁九桥康新高速TJ1-3标）四川省甘孜州康定市折多塘村车管所旁（使用德胜、威钢、成实）</v>
          </cell>
          <cell r="H3909" t="str">
            <v>王营光</v>
          </cell>
          <cell r="I3909">
            <v>13479287250</v>
          </cell>
        </row>
        <row r="3910">
          <cell r="A3910" t="str">
            <v>海南海控</v>
          </cell>
          <cell r="B3910" t="str">
            <v>盘螺</v>
          </cell>
          <cell r="C3910" t="str">
            <v>HRB400EФ8</v>
          </cell>
          <cell r="D3910" t="str">
            <v>吨</v>
          </cell>
          <cell r="E3910">
            <v>5</v>
          </cell>
          <cell r="F3910">
            <v>45818</v>
          </cell>
          <cell r="G3910" t="str">
            <v>（中铁九桥康新高速TJ1-3标）四川省甘孜州康定市折多塘村车管所旁（使用德胜、威钢、成实）</v>
          </cell>
          <cell r="H3910" t="str">
            <v>王营光</v>
          </cell>
          <cell r="I3910">
            <v>13479287250</v>
          </cell>
        </row>
        <row r="3911">
          <cell r="A3911" t="str">
            <v>山东高速</v>
          </cell>
          <cell r="B3911" t="str">
            <v>螺纹钢</v>
          </cell>
          <cell r="C3911" t="str">
            <v>HRB500E Φ32×9米</v>
          </cell>
          <cell r="D3911" t="str">
            <v>吨</v>
          </cell>
          <cell r="E3911">
            <v>105</v>
          </cell>
          <cell r="F3911">
            <v>45818</v>
          </cell>
          <cell r="G3911" t="str">
            <v>（自永1标八局二分公司钢筋棚）四川省自贡市大安区牛佛镇</v>
          </cell>
          <cell r="H3911" t="str">
            <v>王君杰</v>
          </cell>
          <cell r="I3911">
            <v>18919619850</v>
          </cell>
        </row>
        <row r="3912">
          <cell r="A3912" t="str">
            <v>湖北商贸</v>
          </cell>
          <cell r="B3912" t="str">
            <v>高线</v>
          </cell>
          <cell r="C3912" t="str">
            <v>HPB300Φ10</v>
          </cell>
          <cell r="D3912" t="str">
            <v>吨</v>
          </cell>
          <cell r="E3912">
            <v>17</v>
          </cell>
          <cell r="F3912">
            <v>45818</v>
          </cell>
          <cell r="G3912" t="str">
            <v>（中铁十局-资乐高速4标）四川省眉山市仁寿县彰加镇促进村中铁十局2#钢筋厂</v>
          </cell>
          <cell r="H3912" t="str">
            <v>杨飞</v>
          </cell>
          <cell r="I3912">
            <v>15667998777</v>
          </cell>
        </row>
        <row r="3913">
          <cell r="A3913" t="str">
            <v>湖北商贸</v>
          </cell>
          <cell r="B3913" t="str">
            <v>高线</v>
          </cell>
          <cell r="C3913" t="str">
            <v>HPB300Φ12</v>
          </cell>
          <cell r="D3913" t="str">
            <v>吨</v>
          </cell>
          <cell r="E3913">
            <v>17</v>
          </cell>
          <cell r="F3913">
            <v>45818</v>
          </cell>
          <cell r="G3913" t="str">
            <v>（中铁十局-资乐高速4标）四川省眉山市仁寿县彰加镇促进村中铁十局2#钢筋厂</v>
          </cell>
          <cell r="H3913" t="str">
            <v>杨飞</v>
          </cell>
          <cell r="I3913">
            <v>15667998777</v>
          </cell>
        </row>
        <row r="3914">
          <cell r="A3914" t="str">
            <v>湖北商贸</v>
          </cell>
          <cell r="B3914" t="str">
            <v>螺纹钢</v>
          </cell>
          <cell r="C3914" t="str">
            <v>HRB500E Φ25 12m</v>
          </cell>
          <cell r="D3914" t="str">
            <v>吨</v>
          </cell>
          <cell r="E3914">
            <v>35</v>
          </cell>
          <cell r="F3914">
            <v>45818</v>
          </cell>
          <cell r="G3914" t="str">
            <v>（中铁十局-资乐高速4标）四川省眉山市仁寿县彰加镇促进村中铁十局2#钢筋厂</v>
          </cell>
          <cell r="H3914" t="str">
            <v>杨飞</v>
          </cell>
          <cell r="I3914">
            <v>15667998777</v>
          </cell>
        </row>
        <row r="3915">
          <cell r="A3915" t="str">
            <v>德胜</v>
          </cell>
          <cell r="B3915" t="str">
            <v>螺纹钢</v>
          </cell>
          <cell r="C3915" t="str">
            <v>HRB400E Φ16 9m</v>
          </cell>
          <cell r="D3915" t="str">
            <v>吨</v>
          </cell>
          <cell r="E3915">
            <v>35</v>
          </cell>
          <cell r="F3915">
            <v>45818</v>
          </cell>
          <cell r="G3915" t="str">
            <v>（中铁广州局-资乐高速5标）四川省乐山市井研县希望大道116号</v>
          </cell>
          <cell r="H3915" t="str">
            <v>廖俊杰</v>
          </cell>
          <cell r="I3915">
            <v>15775100965</v>
          </cell>
        </row>
        <row r="3916">
          <cell r="A3916" t="str">
            <v>德胜</v>
          </cell>
          <cell r="B3916" t="str">
            <v>螺纹钢</v>
          </cell>
          <cell r="C3916" t="str">
            <v>HRB400E Φ16 12m</v>
          </cell>
          <cell r="D3916" t="str">
            <v>吨</v>
          </cell>
          <cell r="E3916">
            <v>35</v>
          </cell>
          <cell r="F3916">
            <v>45818</v>
          </cell>
          <cell r="G3916" t="str">
            <v>（中铁广州局-资乐高速5标）四川省乐山市井研县希望大道116号</v>
          </cell>
          <cell r="H3916" t="str">
            <v>廖俊杰</v>
          </cell>
          <cell r="I3916">
            <v>15775100965</v>
          </cell>
        </row>
        <row r="3917">
          <cell r="A3917" t="str">
            <v>吉晨盛泰</v>
          </cell>
          <cell r="B3917" t="str">
            <v>螺纹钢</v>
          </cell>
          <cell r="C3917" t="str">
            <v>HRB400EΦ12</v>
          </cell>
          <cell r="D3917" t="str">
            <v>吨</v>
          </cell>
          <cell r="E3917">
            <v>70</v>
          </cell>
          <cell r="F3917">
            <v>45818</v>
          </cell>
          <cell r="G3917" t="str">
            <v>（中铁一局四公司西昭高速6标4分部）四川省凉山彝族自治州昭觉县杨日占里</v>
          </cell>
          <cell r="H3917" t="str">
            <v>马占全</v>
          </cell>
          <cell r="I3917">
            <v>18189516465</v>
          </cell>
        </row>
        <row r="3918">
          <cell r="A3918" t="str">
            <v>吉晨盛泰</v>
          </cell>
          <cell r="B3918" t="str">
            <v>盘圆</v>
          </cell>
          <cell r="C3918" t="str">
            <v>HPB300EΦ8mm</v>
          </cell>
          <cell r="D3918" t="str">
            <v>吨</v>
          </cell>
          <cell r="E3918">
            <v>12</v>
          </cell>
          <cell r="F3918">
            <v>45819</v>
          </cell>
          <cell r="G3918" t="str">
            <v>（5标一分部十局第七公司）四川省凉山州布拖县委只洛乡委之洛村</v>
          </cell>
          <cell r="H3918" t="str">
            <v>吴裕</v>
          </cell>
          <cell r="I3918">
            <v>19802920715</v>
          </cell>
        </row>
        <row r="3919">
          <cell r="A3919" t="str">
            <v>吉晨盛泰</v>
          </cell>
          <cell r="B3919" t="str">
            <v>螺纹钢</v>
          </cell>
          <cell r="C3919" t="str">
            <v>HRB400EΦ18mm</v>
          </cell>
          <cell r="D3919" t="str">
            <v>吨</v>
          </cell>
          <cell r="E3919">
            <v>23</v>
          </cell>
          <cell r="F3919">
            <v>45819</v>
          </cell>
          <cell r="G3919" t="str">
            <v>（5标一分部十局第七公司）四川省凉山州布拖县委只洛乡委之洛村</v>
          </cell>
          <cell r="H3919" t="str">
            <v>吴裕</v>
          </cell>
          <cell r="I3919">
            <v>19802920715</v>
          </cell>
        </row>
        <row r="3920">
          <cell r="A3920" t="str">
            <v>吉晨盛泰</v>
          </cell>
          <cell r="B3920" t="str">
            <v>螺纹钢</v>
          </cell>
          <cell r="C3920" t="str">
            <v>HRB400EΦ12mm</v>
          </cell>
          <cell r="D3920" t="str">
            <v>吨</v>
          </cell>
          <cell r="E3920">
            <v>105</v>
          </cell>
          <cell r="F3920">
            <v>45819</v>
          </cell>
          <cell r="G3920" t="str">
            <v>（5标一分部十局第七公司）四川省凉山州布拖县委只洛乡委之洛村</v>
          </cell>
          <cell r="H3920" t="str">
            <v>吴裕</v>
          </cell>
          <cell r="I3920">
            <v>19802920715</v>
          </cell>
        </row>
        <row r="3921">
          <cell r="A3921" t="str">
            <v>吉晨盛泰</v>
          </cell>
          <cell r="B3921" t="str">
            <v>螺纹钢</v>
          </cell>
          <cell r="C3921" t="str">
            <v>HRB400EΦ16mm</v>
          </cell>
          <cell r="D3921" t="str">
            <v>吨</v>
          </cell>
          <cell r="E3921">
            <v>105</v>
          </cell>
          <cell r="F3921">
            <v>45819</v>
          </cell>
          <cell r="G3921" t="str">
            <v>（5标一分部十局第七公司）四川省凉山州布拖县委只洛乡委之洛村</v>
          </cell>
          <cell r="H3921" t="str">
            <v>吴裕</v>
          </cell>
          <cell r="I3921">
            <v>19802920715</v>
          </cell>
        </row>
        <row r="3922">
          <cell r="A3922" t="str">
            <v>陕钢</v>
          </cell>
          <cell r="B3922" t="str">
            <v>盘螺</v>
          </cell>
          <cell r="C3922" t="str">
            <v>HRB400E Φ8</v>
          </cell>
          <cell r="D3922" t="str">
            <v>吨</v>
          </cell>
          <cell r="E3922">
            <v>20</v>
          </cell>
          <cell r="F3922">
            <v>45819</v>
          </cell>
          <cell r="G3922" t="str">
            <v>（华西萌海科创农业生态谷）成都市简阳市白金山水库</v>
          </cell>
          <cell r="H3922" t="str">
            <v>石清国</v>
          </cell>
          <cell r="I3922">
            <v>13458642015</v>
          </cell>
        </row>
        <row r="3923">
          <cell r="A3923" t="str">
            <v>陕钢</v>
          </cell>
          <cell r="B3923" t="str">
            <v>盘螺</v>
          </cell>
          <cell r="C3923" t="str">
            <v>HRB400E Φ10</v>
          </cell>
          <cell r="D3923" t="str">
            <v>吨</v>
          </cell>
          <cell r="E3923">
            <v>8</v>
          </cell>
          <cell r="F3923">
            <v>45819</v>
          </cell>
          <cell r="G3923" t="str">
            <v>（华西萌海科创农业生态谷）成都市简阳市白金山水库</v>
          </cell>
          <cell r="H3923" t="str">
            <v>石清国</v>
          </cell>
          <cell r="I3923">
            <v>13458642015</v>
          </cell>
        </row>
        <row r="3924">
          <cell r="A3924" t="str">
            <v>陕钢</v>
          </cell>
          <cell r="B3924" t="str">
            <v>螺纹钢</v>
          </cell>
          <cell r="C3924" t="str">
            <v>HRB400E Φ12 9m</v>
          </cell>
          <cell r="D3924" t="str">
            <v>吨</v>
          </cell>
          <cell r="E3924">
            <v>4</v>
          </cell>
          <cell r="F3924">
            <v>45819</v>
          </cell>
          <cell r="G3924" t="str">
            <v>（华西萌海科创农业生态谷）成都市简阳市白金山水库</v>
          </cell>
          <cell r="H3924" t="str">
            <v>石清国</v>
          </cell>
          <cell r="I3924">
            <v>13458642015</v>
          </cell>
        </row>
        <row r="3925">
          <cell r="A3925" t="str">
            <v>陕钢</v>
          </cell>
          <cell r="B3925" t="str">
            <v>螺纹钢</v>
          </cell>
          <cell r="C3925" t="str">
            <v>HRB400E Φ14 9m</v>
          </cell>
          <cell r="D3925" t="str">
            <v>吨</v>
          </cell>
          <cell r="E3925">
            <v>3</v>
          </cell>
          <cell r="F3925">
            <v>45819</v>
          </cell>
          <cell r="G3925" t="str">
            <v>（华西萌海科创农业生态谷）成都市简阳市白金山水库</v>
          </cell>
          <cell r="H3925" t="str">
            <v>石清国</v>
          </cell>
          <cell r="I3925">
            <v>13458642015</v>
          </cell>
        </row>
        <row r="3926">
          <cell r="A3926" t="str">
            <v>润耀</v>
          </cell>
          <cell r="B3926" t="str">
            <v>盘螺</v>
          </cell>
          <cell r="C3926" t="str">
            <v>HRB400E Φ12</v>
          </cell>
          <cell r="D3926" t="str">
            <v>吨</v>
          </cell>
          <cell r="E3926">
            <v>30</v>
          </cell>
          <cell r="F3926">
            <v>45819</v>
          </cell>
          <cell r="G3926" t="str">
            <v>（华西简阳西城嘉苑）四川省成都市简阳市简城街道高屋村</v>
          </cell>
          <cell r="H3926" t="str">
            <v>张瀚镭</v>
          </cell>
          <cell r="I3926">
            <v>15884666220</v>
          </cell>
        </row>
        <row r="3927">
          <cell r="A3927" t="str">
            <v>润耀</v>
          </cell>
          <cell r="B3927" t="str">
            <v>螺纹钢</v>
          </cell>
          <cell r="C3927" t="str">
            <v>HRB400E Φ16 9m</v>
          </cell>
          <cell r="D3927" t="str">
            <v>吨</v>
          </cell>
          <cell r="E3927">
            <v>5</v>
          </cell>
          <cell r="F3927">
            <v>45819</v>
          </cell>
          <cell r="G3927" t="str">
            <v>（华西简阳西城嘉苑）四川省成都市简阳市简城街道高屋村</v>
          </cell>
          <cell r="H3927" t="str">
            <v>张瀚镭</v>
          </cell>
          <cell r="I3927">
            <v>15884666220</v>
          </cell>
        </row>
        <row r="3928">
          <cell r="A3928" t="str">
            <v>晋邦</v>
          </cell>
          <cell r="B3928" t="str">
            <v>盘螺</v>
          </cell>
          <cell r="C3928" t="str">
            <v>HRB400E Φ6</v>
          </cell>
          <cell r="D3928" t="str">
            <v>吨</v>
          </cell>
          <cell r="E3928">
            <v>3</v>
          </cell>
          <cell r="F3928">
            <v>45819</v>
          </cell>
          <cell r="G3928" t="str">
            <v>（华西萌海科创农业生态谷）成都市简阳市白金山水库</v>
          </cell>
          <cell r="H3928" t="str">
            <v>石清国</v>
          </cell>
          <cell r="I3928">
            <v>13458642015</v>
          </cell>
        </row>
        <row r="3929">
          <cell r="A3929" t="str">
            <v>晋邦</v>
          </cell>
          <cell r="B3929" t="str">
            <v>盘螺</v>
          </cell>
          <cell r="C3929" t="str">
            <v>HRB400E Φ8</v>
          </cell>
          <cell r="D3929" t="str">
            <v>吨</v>
          </cell>
          <cell r="E3929">
            <v>13</v>
          </cell>
          <cell r="F3929">
            <v>45819</v>
          </cell>
          <cell r="G3929" t="str">
            <v>（华西萌海科创农业生态谷）成都市简阳市白金山水库</v>
          </cell>
          <cell r="H3929" t="str">
            <v>石清国</v>
          </cell>
          <cell r="I3929">
            <v>13458642015</v>
          </cell>
        </row>
        <row r="3930">
          <cell r="A3930" t="str">
            <v>晋邦</v>
          </cell>
          <cell r="B3930" t="str">
            <v>盘螺</v>
          </cell>
          <cell r="C3930" t="str">
            <v>HRB400E Φ10</v>
          </cell>
          <cell r="D3930" t="str">
            <v>吨</v>
          </cell>
          <cell r="E3930">
            <v>8</v>
          </cell>
          <cell r="F3930">
            <v>45819</v>
          </cell>
          <cell r="G3930" t="str">
            <v>（华西萌海科创农业生态谷）成都市简阳市白金山水库</v>
          </cell>
          <cell r="H3930" t="str">
            <v>石清国</v>
          </cell>
          <cell r="I3930">
            <v>13458642015</v>
          </cell>
        </row>
        <row r="3931">
          <cell r="A3931" t="str">
            <v>晋邦</v>
          </cell>
          <cell r="B3931" t="str">
            <v>螺纹钢</v>
          </cell>
          <cell r="C3931" t="str">
            <v>HRB400E Φ12 9m</v>
          </cell>
          <cell r="D3931" t="str">
            <v>吨</v>
          </cell>
          <cell r="E3931">
            <v>6</v>
          </cell>
          <cell r="F3931">
            <v>45819</v>
          </cell>
          <cell r="G3931" t="str">
            <v>（华西萌海科创农业生态谷）成都市简阳市白金山水库</v>
          </cell>
          <cell r="H3931" t="str">
            <v>石清国</v>
          </cell>
          <cell r="I3931">
            <v>13458642015</v>
          </cell>
        </row>
        <row r="3932">
          <cell r="A3932" t="str">
            <v>晋邦</v>
          </cell>
          <cell r="B3932" t="str">
            <v>螺纹钢</v>
          </cell>
          <cell r="C3932" t="str">
            <v>HRB400E Φ14 9m</v>
          </cell>
          <cell r="D3932" t="str">
            <v>吨</v>
          </cell>
          <cell r="E3932">
            <v>3</v>
          </cell>
          <cell r="F3932">
            <v>45819</v>
          </cell>
          <cell r="G3932" t="str">
            <v>（华西萌海科创农业生态谷）成都市简阳市白金山水库</v>
          </cell>
          <cell r="H3932" t="str">
            <v>石清国</v>
          </cell>
          <cell r="I3932">
            <v>13458642015</v>
          </cell>
        </row>
        <row r="3933">
          <cell r="A3933" t="str">
            <v>晋邦</v>
          </cell>
          <cell r="B3933" t="str">
            <v>螺纹钢</v>
          </cell>
          <cell r="C3933" t="str">
            <v>HRB400E Φ28 9m</v>
          </cell>
          <cell r="D3933" t="str">
            <v>吨</v>
          </cell>
          <cell r="E3933">
            <v>3</v>
          </cell>
          <cell r="F3933">
            <v>45819</v>
          </cell>
          <cell r="G3933" t="str">
            <v>（华西萌海科创农业生态谷）成都市简阳市白金山水库</v>
          </cell>
          <cell r="H3933" t="str">
            <v>石清国</v>
          </cell>
          <cell r="I3933">
            <v>13458642015</v>
          </cell>
        </row>
        <row r="3934">
          <cell r="A3934" t="str">
            <v>德胜</v>
          </cell>
          <cell r="B3934" t="str">
            <v>螺纹钢</v>
          </cell>
          <cell r="C3934" t="str">
            <v>HRB500EФ22*9m</v>
          </cell>
          <cell r="D3934" t="str">
            <v>吨</v>
          </cell>
          <cell r="E3934">
            <v>35</v>
          </cell>
          <cell r="F3934">
            <v>45819</v>
          </cell>
          <cell r="G3934" t="str">
            <v>（中铁六局呼和公司康新高速TJ4-2标）四川省甘孜藏族自治州康定市新都桥镇东俄罗三村中建八局搅拌站旁</v>
          </cell>
          <cell r="H3934" t="str">
            <v>王坤</v>
          </cell>
          <cell r="I3934">
            <v>15647490007</v>
          </cell>
        </row>
        <row r="3935">
          <cell r="A3935" t="str">
            <v>德胜</v>
          </cell>
          <cell r="B3935" t="str">
            <v>螺纹钢</v>
          </cell>
          <cell r="C3935" t="str">
            <v>HRB400EФ18*9m</v>
          </cell>
          <cell r="D3935" t="str">
            <v>吨</v>
          </cell>
          <cell r="E3935">
            <v>10</v>
          </cell>
          <cell r="F3935">
            <v>45819</v>
          </cell>
          <cell r="G3935" t="str">
            <v>（中铁六局呼和公司康新高速TJ4-2标）四川省甘孜藏族自治州康定市新都桥镇东俄罗三村中建八局搅拌站旁</v>
          </cell>
          <cell r="H3935" t="str">
            <v>王龙</v>
          </cell>
          <cell r="I3935">
            <v>18809490151</v>
          </cell>
        </row>
        <row r="3936">
          <cell r="A3936" t="str">
            <v>德胜</v>
          </cell>
          <cell r="B3936" t="str">
            <v>螺纹钢</v>
          </cell>
          <cell r="C3936" t="str">
            <v>HRB400EФ20*9m</v>
          </cell>
          <cell r="D3936" t="str">
            <v>吨</v>
          </cell>
          <cell r="E3936">
            <v>25</v>
          </cell>
          <cell r="F3936">
            <v>45819</v>
          </cell>
          <cell r="G3936" t="str">
            <v>（中铁六局呼和公司康新高速TJ4-2标）四川省甘孜藏族自治州康定市新都桥镇东俄罗三村中建八局搅拌站旁</v>
          </cell>
          <cell r="H3936" t="str">
            <v>王龙</v>
          </cell>
          <cell r="I3936">
            <v>18809490151</v>
          </cell>
        </row>
        <row r="3937">
          <cell r="A3937" t="str">
            <v>海南海控</v>
          </cell>
          <cell r="B3937" t="str">
            <v>高线</v>
          </cell>
          <cell r="C3937" t="str">
            <v>HPB300Ф8</v>
          </cell>
          <cell r="D3937" t="str">
            <v>吨</v>
          </cell>
          <cell r="E3937">
            <v>35</v>
          </cell>
          <cell r="F3937">
            <v>45819</v>
          </cell>
          <cell r="G3937" t="str">
            <v>（中铁六局呼和公司康新高速TJ4-2标）四川省甘孜藏族自治州康定市新都桥镇东俄罗三村中建八局搅拌站旁</v>
          </cell>
          <cell r="H3937" t="str">
            <v>王龙</v>
          </cell>
          <cell r="I3937">
            <v>18809490151</v>
          </cell>
        </row>
        <row r="3938">
          <cell r="A3938" t="str">
            <v>润耀</v>
          </cell>
          <cell r="B3938" t="str">
            <v>螺纹钢</v>
          </cell>
          <cell r="C3938" t="str">
            <v>HRB400E Φ25 9m</v>
          </cell>
          <cell r="D3938" t="str">
            <v>吨</v>
          </cell>
          <cell r="E3938">
            <v>35</v>
          </cell>
          <cell r="F3938">
            <v>45819</v>
          </cell>
          <cell r="G3938" t="str">
            <v>（中铁北京局-资乐高速6标）四川省乐山市市中区土主镇资乐高速TJ6标项目试验室</v>
          </cell>
          <cell r="H3938" t="str">
            <v>刘岩</v>
          </cell>
          <cell r="I3938">
            <v>18543566469</v>
          </cell>
        </row>
        <row r="3939">
          <cell r="A3939" t="str">
            <v>润耀</v>
          </cell>
          <cell r="B3939" t="str">
            <v>螺纹钢</v>
          </cell>
          <cell r="C3939" t="str">
            <v>HRB400E Φ16 9m</v>
          </cell>
          <cell r="D3939" t="str">
            <v>吨</v>
          </cell>
          <cell r="E3939">
            <v>35</v>
          </cell>
          <cell r="F3939">
            <v>45819</v>
          </cell>
          <cell r="G3939" t="str">
            <v>（中铁北京局-资乐高速6标）四川省乐山市市中区土主镇资乐高速TJ6标项目试验室</v>
          </cell>
          <cell r="H3939" t="str">
            <v>刘岩</v>
          </cell>
          <cell r="I3939">
            <v>18543566469</v>
          </cell>
        </row>
        <row r="3940">
          <cell r="A3940" t="str">
            <v>润耀</v>
          </cell>
          <cell r="B3940" t="str">
            <v>螺纹钢</v>
          </cell>
          <cell r="C3940" t="str">
            <v>HRB400E Φ12 9m</v>
          </cell>
          <cell r="D3940" t="str">
            <v>吨</v>
          </cell>
          <cell r="E3940">
            <v>35</v>
          </cell>
          <cell r="F3940">
            <v>45819</v>
          </cell>
          <cell r="G3940" t="str">
            <v>（中铁北京局-资乐高速6标）四川省乐山市市中区土主镇资乐高速TJ6标项目试验室</v>
          </cell>
          <cell r="H3940" t="str">
            <v>刘岩</v>
          </cell>
          <cell r="I3940">
            <v>18543566469</v>
          </cell>
        </row>
        <row r="3941">
          <cell r="A3941" t="str">
            <v>润耀</v>
          </cell>
          <cell r="B3941" t="str">
            <v>螺纹钢</v>
          </cell>
          <cell r="C3941" t="str">
            <v>HRB400E Φ28 12m</v>
          </cell>
          <cell r="D3941" t="str">
            <v>吨</v>
          </cell>
          <cell r="E3941">
            <v>17</v>
          </cell>
          <cell r="F3941">
            <v>45819</v>
          </cell>
          <cell r="G3941" t="str">
            <v>（中铁广州局-资乐高速5标）四川省乐山市井研县希望大道116号</v>
          </cell>
          <cell r="H3941" t="str">
            <v>廖俊杰</v>
          </cell>
          <cell r="I3941">
            <v>15775100965</v>
          </cell>
        </row>
        <row r="3942">
          <cell r="A3942" t="str">
            <v>润耀</v>
          </cell>
          <cell r="B3942" t="str">
            <v>螺纹钢</v>
          </cell>
          <cell r="C3942" t="str">
            <v>HRB400E Φ22 12m</v>
          </cell>
          <cell r="D3942" t="str">
            <v>吨</v>
          </cell>
          <cell r="E3942">
            <v>17</v>
          </cell>
          <cell r="F3942">
            <v>45819</v>
          </cell>
          <cell r="G3942" t="str">
            <v>（中铁广州局-资乐高速5标）四川省乐山市井研县希望大道116号</v>
          </cell>
          <cell r="H3942" t="str">
            <v>廖俊杰</v>
          </cell>
          <cell r="I3942">
            <v>15775100965</v>
          </cell>
        </row>
        <row r="3943">
          <cell r="A3943" t="str">
            <v>润耀</v>
          </cell>
          <cell r="B3943" t="str">
            <v>螺纹钢</v>
          </cell>
          <cell r="C3943" t="str">
            <v>HRB400E Φ25 9m</v>
          </cell>
          <cell r="D3943" t="str">
            <v>吨</v>
          </cell>
          <cell r="E3943">
            <v>35</v>
          </cell>
          <cell r="F3943">
            <v>45819</v>
          </cell>
          <cell r="G3943" t="str">
            <v>（中铁十局-资乐高速4标）四川省眉山市仁寿县彰加镇促进村中铁十局2#钢筋厂</v>
          </cell>
          <cell r="H3943" t="str">
            <v>杨飞</v>
          </cell>
          <cell r="I3943">
            <v>15667998777</v>
          </cell>
        </row>
        <row r="3944">
          <cell r="A3944" t="str">
            <v>山东高速</v>
          </cell>
          <cell r="B3944" t="str">
            <v>螺纹钢</v>
          </cell>
          <cell r="C3944" t="str">
            <v>HRB400E Φ25×12米</v>
          </cell>
          <cell r="D3944" t="str">
            <v>吨</v>
          </cell>
          <cell r="E3944">
            <v>35</v>
          </cell>
          <cell r="F3944">
            <v>45819</v>
          </cell>
          <cell r="G3944" t="str">
            <v>（自永2标九局西南分公司钢筋棚）四川省自贡市骑龙镇大湾村</v>
          </cell>
          <cell r="H3944" t="str">
            <v>高彦彬</v>
          </cell>
          <cell r="I3944">
            <v>13835906370</v>
          </cell>
        </row>
        <row r="3945">
          <cell r="A3945" t="str">
            <v>山东高速</v>
          </cell>
          <cell r="B3945" t="str">
            <v>螺纹钢</v>
          </cell>
          <cell r="C3945" t="str">
            <v>HRB500E Φ28×9米</v>
          </cell>
          <cell r="D3945" t="str">
            <v>吨</v>
          </cell>
          <cell r="E3945">
            <v>35</v>
          </cell>
          <cell r="F3945">
            <v>45819</v>
          </cell>
          <cell r="G3945" t="str">
            <v>（自永2标九局西南分公司钢筋棚）四川省自贡市骑龙镇大湾村</v>
          </cell>
          <cell r="H3945" t="str">
            <v>高彦彬</v>
          </cell>
          <cell r="I3945">
            <v>13835906370</v>
          </cell>
        </row>
        <row r="3946">
          <cell r="A3946" t="str">
            <v>德胜</v>
          </cell>
          <cell r="B3946" t="str">
            <v>螺纹钢</v>
          </cell>
          <cell r="C3946" t="str">
            <v>HRB400EΦ12*12m</v>
          </cell>
          <cell r="D3946" t="str">
            <v>吨</v>
          </cell>
          <cell r="E3946">
            <v>8</v>
          </cell>
          <cell r="F3946">
            <v>45819</v>
          </cell>
          <cell r="G3946" t="str">
            <v>（中铁一局-大渡河项目）乐山市峨边县沙坪镇中铁一局钢筋加工厂（污水处理厂）</v>
          </cell>
          <cell r="H3946" t="str">
            <v>冯雷</v>
          </cell>
          <cell r="I3946" t="str">
            <v>18700069985</v>
          </cell>
        </row>
        <row r="3947">
          <cell r="A3947" t="str">
            <v>德胜</v>
          </cell>
          <cell r="B3947" t="str">
            <v>螺纹钢</v>
          </cell>
          <cell r="C3947" t="str">
            <v>HRB400EΦ22*12m</v>
          </cell>
          <cell r="D3947" t="str">
            <v>吨</v>
          </cell>
          <cell r="E3947">
            <v>16</v>
          </cell>
          <cell r="F3947">
            <v>45819</v>
          </cell>
          <cell r="G3947" t="str">
            <v>（中铁一局-大渡河项目）乐山市峨边县沙坪镇中铁一局钢筋加工厂（污水处理厂）</v>
          </cell>
          <cell r="H3947" t="str">
            <v>冯雷</v>
          </cell>
          <cell r="I3947" t="str">
            <v>18700069985</v>
          </cell>
        </row>
        <row r="3948">
          <cell r="A3948" t="str">
            <v>德胜</v>
          </cell>
          <cell r="B3948" t="str">
            <v>螺纹钢</v>
          </cell>
          <cell r="C3948" t="str">
            <v>HRB400EΦ25*12m</v>
          </cell>
          <cell r="D3948" t="str">
            <v>吨</v>
          </cell>
          <cell r="E3948">
            <v>8</v>
          </cell>
          <cell r="F3948">
            <v>45819</v>
          </cell>
          <cell r="G3948" t="str">
            <v>（中铁一局-大渡河项目）乐山市峨边县沙坪镇中铁一局钢筋加工厂（污水处理厂）</v>
          </cell>
          <cell r="H3948" t="str">
            <v>冯雷</v>
          </cell>
          <cell r="I3948" t="str">
            <v>18700069985</v>
          </cell>
        </row>
        <row r="3949">
          <cell r="A3949" t="str">
            <v>德胜</v>
          </cell>
          <cell r="B3949" t="str">
            <v>螺纹钢</v>
          </cell>
          <cell r="C3949" t="str">
            <v>HRB400EΦ32*12m</v>
          </cell>
          <cell r="D3949" t="str">
            <v>吨</v>
          </cell>
          <cell r="E3949">
            <v>6</v>
          </cell>
          <cell r="F3949">
            <v>45819</v>
          </cell>
          <cell r="G3949" t="str">
            <v>（中铁一局-大渡河项目）乐山市峨边县沙坪镇中铁一局钢筋加工厂（污水处理厂）</v>
          </cell>
          <cell r="H3949" t="str">
            <v>冯雷</v>
          </cell>
          <cell r="I3949" t="str">
            <v>18700069985</v>
          </cell>
        </row>
        <row r="3950">
          <cell r="A3950" t="str">
            <v>吉晨盛泰</v>
          </cell>
          <cell r="B3950" t="str">
            <v>螺纹钢</v>
          </cell>
          <cell r="C3950" t="str">
            <v>HRB400EФ12</v>
          </cell>
          <cell r="D3950" t="str">
            <v>吨</v>
          </cell>
          <cell r="E3950">
            <v>30</v>
          </cell>
          <cell r="F3950">
            <v>45820</v>
          </cell>
          <cell r="G3950" t="str">
            <v>凉山州昭觉县新城镇阿都马打中铁十局2#梁场（中铁十局西昭高速3号拌合站过磅）</v>
          </cell>
          <cell r="H3950" t="str">
            <v>魏忠魁</v>
          </cell>
          <cell r="I3950">
            <v>18229056777</v>
          </cell>
        </row>
        <row r="3951">
          <cell r="A3951" t="str">
            <v>吉晨盛泰</v>
          </cell>
          <cell r="B3951" t="str">
            <v>螺纹钢</v>
          </cell>
          <cell r="C3951" t="str">
            <v>HRB400EФ14</v>
          </cell>
          <cell r="D3951" t="str">
            <v>吨</v>
          </cell>
          <cell r="E3951">
            <v>30</v>
          </cell>
          <cell r="F3951">
            <v>45820</v>
          </cell>
          <cell r="G3951" t="str">
            <v>凉山州昭觉县新城镇阿都马打中铁十局2#梁场（中铁十局西昭高速3号拌合站过磅）</v>
          </cell>
          <cell r="H3951" t="str">
            <v>魏忠魁</v>
          </cell>
          <cell r="I3951">
            <v>18229056777</v>
          </cell>
        </row>
        <row r="3952">
          <cell r="A3952" t="str">
            <v>吉晨盛泰</v>
          </cell>
          <cell r="B3952" t="str">
            <v>螺纹钢</v>
          </cell>
          <cell r="C3952" t="str">
            <v>HRB400EФ16</v>
          </cell>
          <cell r="D3952" t="str">
            <v>吨</v>
          </cell>
          <cell r="E3952">
            <v>15</v>
          </cell>
          <cell r="F3952">
            <v>45820</v>
          </cell>
          <cell r="G3952" t="str">
            <v>凉山州昭觉县新城镇阿都马打中铁十局2#梁场（中铁十局西昭高速3号拌合站过磅）</v>
          </cell>
          <cell r="H3952" t="str">
            <v>魏忠魁</v>
          </cell>
          <cell r="I3952">
            <v>18229056777</v>
          </cell>
        </row>
        <row r="3953">
          <cell r="A3953" t="str">
            <v>吉晨盛泰</v>
          </cell>
          <cell r="B3953" t="str">
            <v>螺纹钢</v>
          </cell>
          <cell r="C3953" t="str">
            <v>HRB500EФ32</v>
          </cell>
          <cell r="D3953" t="str">
            <v>吨</v>
          </cell>
          <cell r="E3953">
            <v>75</v>
          </cell>
          <cell r="F3953">
            <v>45820</v>
          </cell>
          <cell r="G3953" t="str">
            <v>凉山州昭觉县新城镇阿都马打中铁十局2#梁场（中铁十局西昭高速3号拌合站过磅）</v>
          </cell>
          <cell r="H3953" t="str">
            <v>魏忠魁</v>
          </cell>
          <cell r="I3953">
            <v>18229056777</v>
          </cell>
        </row>
        <row r="3954">
          <cell r="A3954" t="str">
            <v>吉晨盛泰</v>
          </cell>
          <cell r="B3954" t="str">
            <v>螺纹钢</v>
          </cell>
          <cell r="C3954" t="str">
            <v>HRB400EФ12</v>
          </cell>
          <cell r="D3954" t="str">
            <v>吨</v>
          </cell>
          <cell r="E3954">
            <v>150</v>
          </cell>
          <cell r="F3954">
            <v>45820</v>
          </cell>
          <cell r="G3954" t="str">
            <v>凉山州昭觉县新城镇阿都马打中铁十局2#梁场（中铁十局西昭高速3号拌合站过磅）</v>
          </cell>
          <cell r="H3954" t="str">
            <v>魏忠魁</v>
          </cell>
          <cell r="I3954">
            <v>18229056777</v>
          </cell>
        </row>
        <row r="3955">
          <cell r="A3955" t="str">
            <v>吉晨盛泰</v>
          </cell>
          <cell r="B3955" t="str">
            <v>螺纹钢</v>
          </cell>
          <cell r="C3955" t="str">
            <v>HRB400EФ16</v>
          </cell>
          <cell r="D3955" t="str">
            <v>吨</v>
          </cell>
          <cell r="E3955">
            <v>75</v>
          </cell>
          <cell r="F3955">
            <v>45820</v>
          </cell>
          <cell r="G3955" t="str">
            <v>凉山州昭觉县新城镇阿都马打中铁十局2#梁场（中铁十局西昭高速3号拌合站过磅）</v>
          </cell>
          <cell r="H3955" t="str">
            <v>魏忠魁</v>
          </cell>
          <cell r="I3955">
            <v>18229056777</v>
          </cell>
        </row>
        <row r="3956">
          <cell r="A3956" t="str">
            <v>德胜恒嘉</v>
          </cell>
          <cell r="B3956" t="str">
            <v>螺纹钢</v>
          </cell>
          <cell r="C3956" t="str">
            <v>HRB400EФ18*9m</v>
          </cell>
          <cell r="D3956" t="str">
            <v>吨</v>
          </cell>
          <cell r="E3956">
            <v>70</v>
          </cell>
          <cell r="F3956">
            <v>45820</v>
          </cell>
          <cell r="G3956" t="str">
            <v>（中铁六局呼和公司康新高速TJ4-2标）四川省甘孜藏族自治州康定市新都桥镇东俄罗三村中建八局搅拌站旁</v>
          </cell>
          <cell r="H3956" t="str">
            <v>王龙</v>
          </cell>
          <cell r="I3956">
            <v>18809490151</v>
          </cell>
        </row>
        <row r="3957">
          <cell r="A3957" t="str">
            <v>德胜恒嘉</v>
          </cell>
          <cell r="B3957" t="str">
            <v>螺纹钢</v>
          </cell>
          <cell r="C3957" t="str">
            <v>HRB500EФ28*9m</v>
          </cell>
          <cell r="D3957" t="str">
            <v>吨</v>
          </cell>
          <cell r="E3957">
            <v>35</v>
          </cell>
          <cell r="F3957">
            <v>45820</v>
          </cell>
          <cell r="G3957" t="str">
            <v>（中铁六局呼和公司康新高速TJ4-2标）四川省甘孜藏族自治州康定市新都桥镇东俄罗三村中建八局搅拌站旁</v>
          </cell>
          <cell r="H3957" t="str">
            <v>王坤</v>
          </cell>
          <cell r="I3957">
            <v>15647490007</v>
          </cell>
        </row>
        <row r="3958">
          <cell r="A3958" t="str">
            <v>德胜恒嘉</v>
          </cell>
          <cell r="B3958" t="str">
            <v>螺纹钢</v>
          </cell>
          <cell r="C3958" t="str">
            <v>HRB500EФ22*9m</v>
          </cell>
          <cell r="D3958" t="str">
            <v>吨</v>
          </cell>
          <cell r="E3958">
            <v>35</v>
          </cell>
          <cell r="F3958">
            <v>45820</v>
          </cell>
          <cell r="G3958" t="str">
            <v>（中铁六局呼和公司康新高速TJ4-2标）四川省甘孜藏族自治州康定市新都桥镇东俄罗三村中建八局搅拌站旁</v>
          </cell>
          <cell r="H3958" t="str">
            <v>王龙</v>
          </cell>
          <cell r="I3958">
            <v>18809490151</v>
          </cell>
        </row>
        <row r="3959">
          <cell r="A3959" t="str">
            <v>德胜恒嘉</v>
          </cell>
          <cell r="B3959" t="str">
            <v>螺纹钢</v>
          </cell>
          <cell r="C3959" t="str">
            <v>HRB400EФ20*9m</v>
          </cell>
          <cell r="D3959" t="str">
            <v>吨</v>
          </cell>
          <cell r="E3959">
            <v>35</v>
          </cell>
          <cell r="F3959">
            <v>45820</v>
          </cell>
          <cell r="G3959" t="str">
            <v>（中铁一局四公司康新高速TJ1-1标雅加梗隧道）四川省甘孜州康定市雅加梗路基</v>
          </cell>
          <cell r="H3959" t="str">
            <v>范国义</v>
          </cell>
          <cell r="I3959">
            <v>15897676433</v>
          </cell>
        </row>
        <row r="3960">
          <cell r="A3960" t="str">
            <v>德胜恒嘉</v>
          </cell>
          <cell r="B3960" t="str">
            <v>螺纹钢</v>
          </cell>
          <cell r="C3960" t="str">
            <v>HRB400EФ18*9m</v>
          </cell>
          <cell r="D3960" t="str">
            <v>吨</v>
          </cell>
          <cell r="E3960">
            <v>35</v>
          </cell>
          <cell r="F3960">
            <v>45820</v>
          </cell>
          <cell r="G3960" t="str">
            <v>（中铁一局四公司康新高速TJ1-1标雅加梗隧道）四川省甘孜州康定市雅加梗路基</v>
          </cell>
          <cell r="H3960" t="str">
            <v>范国义</v>
          </cell>
          <cell r="I3960">
            <v>15897676433</v>
          </cell>
        </row>
        <row r="3961">
          <cell r="A3961" t="str">
            <v>润耀</v>
          </cell>
          <cell r="B3961" t="str">
            <v>盘螺</v>
          </cell>
          <cell r="C3961" t="str">
            <v>HRB400E Φ8</v>
          </cell>
          <cell r="D3961" t="str">
            <v>吨</v>
          </cell>
          <cell r="E3961">
            <v>5</v>
          </cell>
          <cell r="F3961">
            <v>45820</v>
          </cell>
          <cell r="G3961" t="str">
            <v>（华西简阳西城嘉苑）四川省成都市简阳市简城街道高屋村</v>
          </cell>
          <cell r="H3961" t="str">
            <v>张瀚镭</v>
          </cell>
          <cell r="I3961">
            <v>15884666220</v>
          </cell>
        </row>
        <row r="3962">
          <cell r="A3962" t="str">
            <v>润耀</v>
          </cell>
          <cell r="B3962" t="str">
            <v>盘螺</v>
          </cell>
          <cell r="C3962" t="str">
            <v>HRB400E Φ10</v>
          </cell>
          <cell r="D3962" t="str">
            <v>吨</v>
          </cell>
          <cell r="E3962">
            <v>15</v>
          </cell>
          <cell r="F3962">
            <v>45820</v>
          </cell>
          <cell r="G3962" t="str">
            <v>（华西简阳西城嘉苑）四川省成都市简阳市简城街道高屋村</v>
          </cell>
          <cell r="H3962" t="str">
            <v>张瀚镭</v>
          </cell>
          <cell r="I3962">
            <v>15884666220</v>
          </cell>
        </row>
        <row r="3963">
          <cell r="A3963" t="str">
            <v>润耀</v>
          </cell>
          <cell r="B3963" t="str">
            <v>盘螺</v>
          </cell>
          <cell r="C3963" t="str">
            <v>HRB400E Φ12</v>
          </cell>
          <cell r="D3963" t="str">
            <v>吨</v>
          </cell>
          <cell r="E3963">
            <v>2.5</v>
          </cell>
          <cell r="F3963">
            <v>45820</v>
          </cell>
          <cell r="G3963" t="str">
            <v>（华西简阳西城嘉苑）四川省成都市简阳市简城街道高屋村</v>
          </cell>
          <cell r="H3963" t="str">
            <v>张瀚镭</v>
          </cell>
          <cell r="I3963">
            <v>15884666220</v>
          </cell>
        </row>
        <row r="3964">
          <cell r="A3964" t="str">
            <v>润耀</v>
          </cell>
          <cell r="B3964" t="str">
            <v>螺纹钢</v>
          </cell>
          <cell r="C3964" t="str">
            <v>HRB400E Φ16 9m</v>
          </cell>
          <cell r="D3964" t="str">
            <v>吨</v>
          </cell>
          <cell r="E3964">
            <v>15</v>
          </cell>
          <cell r="F3964">
            <v>45820</v>
          </cell>
          <cell r="G3964" t="str">
            <v>（华西简阳西城嘉苑）四川省成都市简阳市简城街道高屋村</v>
          </cell>
          <cell r="H3964" t="str">
            <v>张瀚镭</v>
          </cell>
          <cell r="I3964">
            <v>15884666220</v>
          </cell>
        </row>
        <row r="3965">
          <cell r="A3965" t="str">
            <v>润耀</v>
          </cell>
          <cell r="B3965" t="str">
            <v>盘螺</v>
          </cell>
          <cell r="C3965" t="str">
            <v>HRB400E Φ8</v>
          </cell>
          <cell r="D3965" t="str">
            <v>吨</v>
          </cell>
          <cell r="E3965">
            <v>20</v>
          </cell>
          <cell r="F3965">
            <v>45820</v>
          </cell>
          <cell r="G3965" t="str">
            <v>（华西简阳西城嘉苑）四川省成都市简阳市简城街道高屋村</v>
          </cell>
          <cell r="H3965" t="str">
            <v>张瀚镭</v>
          </cell>
          <cell r="I3965">
            <v>15884666220</v>
          </cell>
        </row>
        <row r="3966">
          <cell r="A3966" t="str">
            <v>润耀</v>
          </cell>
          <cell r="B3966" t="str">
            <v>盘螺</v>
          </cell>
          <cell r="C3966" t="str">
            <v>HRB400E Φ12</v>
          </cell>
          <cell r="D3966" t="str">
            <v>吨</v>
          </cell>
          <cell r="E3966">
            <v>45</v>
          </cell>
          <cell r="F3966">
            <v>45820</v>
          </cell>
          <cell r="G3966" t="str">
            <v>（华西简阳西城嘉苑）四川省成都市简阳市简城街道高屋村</v>
          </cell>
          <cell r="H3966" t="str">
            <v>张瀚镭</v>
          </cell>
          <cell r="I3966">
            <v>15884666220</v>
          </cell>
        </row>
        <row r="3967">
          <cell r="A3967" t="str">
            <v>润耀</v>
          </cell>
          <cell r="B3967" t="str">
            <v>螺纹钢</v>
          </cell>
          <cell r="C3967" t="str">
            <v>HRB400E Φ14 9m</v>
          </cell>
          <cell r="D3967" t="str">
            <v>吨</v>
          </cell>
          <cell r="E3967">
            <v>8</v>
          </cell>
          <cell r="F3967">
            <v>45820</v>
          </cell>
          <cell r="G3967" t="str">
            <v>（华西简阳西城嘉苑）四川省成都市简阳市简城街道高屋村</v>
          </cell>
          <cell r="H3967" t="str">
            <v>张瀚镭</v>
          </cell>
          <cell r="I3967">
            <v>15884666220</v>
          </cell>
        </row>
        <row r="3968">
          <cell r="A3968" t="str">
            <v>润耀</v>
          </cell>
          <cell r="B3968" t="str">
            <v>螺纹钢</v>
          </cell>
          <cell r="C3968" t="str">
            <v>HRB400E Φ16 9m</v>
          </cell>
          <cell r="D3968" t="str">
            <v>吨</v>
          </cell>
          <cell r="E3968">
            <v>10</v>
          </cell>
          <cell r="F3968">
            <v>45820</v>
          </cell>
          <cell r="G3968" t="str">
            <v>（华西简阳西城嘉苑）四川省成都市简阳市简城街道高屋村</v>
          </cell>
          <cell r="H3968" t="str">
            <v>张瀚镭</v>
          </cell>
          <cell r="I3968">
            <v>15884666220</v>
          </cell>
        </row>
        <row r="3969">
          <cell r="A3969" t="str">
            <v>润耀</v>
          </cell>
          <cell r="B3969" t="str">
            <v>螺纹钢</v>
          </cell>
          <cell r="C3969" t="str">
            <v>HRB400E Φ18 9m</v>
          </cell>
          <cell r="D3969" t="str">
            <v>吨</v>
          </cell>
          <cell r="E3969">
            <v>5</v>
          </cell>
          <cell r="F3969">
            <v>45820</v>
          </cell>
          <cell r="G3969" t="str">
            <v>（华西简阳西城嘉苑）四川省成都市简阳市简城街道高屋村</v>
          </cell>
          <cell r="H3969" t="str">
            <v>张瀚镭</v>
          </cell>
          <cell r="I3969">
            <v>15884666220</v>
          </cell>
        </row>
        <row r="3970">
          <cell r="A3970" t="str">
            <v>润耀</v>
          </cell>
          <cell r="B3970" t="str">
            <v>螺纹钢</v>
          </cell>
          <cell r="C3970" t="str">
            <v>HRB400E Φ20 9m</v>
          </cell>
          <cell r="D3970" t="str">
            <v>吨</v>
          </cell>
          <cell r="E3970">
            <v>5</v>
          </cell>
          <cell r="F3970">
            <v>45820</v>
          </cell>
          <cell r="G3970" t="str">
            <v>（华西简阳西城嘉苑）四川省成都市简阳市简城街道高屋村</v>
          </cell>
          <cell r="H3970" t="str">
            <v>张瀚镭</v>
          </cell>
          <cell r="I3970">
            <v>15884666220</v>
          </cell>
        </row>
        <row r="3971">
          <cell r="A3971" t="str">
            <v>润耀</v>
          </cell>
          <cell r="B3971" t="str">
            <v>螺纹钢</v>
          </cell>
          <cell r="C3971" t="str">
            <v>HRB500E Φ16</v>
          </cell>
          <cell r="D3971" t="str">
            <v>吨</v>
          </cell>
          <cell r="E3971">
            <v>7.5</v>
          </cell>
          <cell r="F3971">
            <v>45820</v>
          </cell>
          <cell r="G3971" t="str">
            <v>（华西简阳西城嘉苑）四川省成都市简阳市简城街道高屋村</v>
          </cell>
          <cell r="H3971" t="str">
            <v>张瀚镭</v>
          </cell>
          <cell r="I3971">
            <v>15884666220</v>
          </cell>
        </row>
        <row r="3972">
          <cell r="A3972" t="str">
            <v>润耀</v>
          </cell>
          <cell r="B3972" t="str">
            <v>螺纹钢</v>
          </cell>
          <cell r="C3972" t="str">
            <v>HRB500E Φ18</v>
          </cell>
          <cell r="D3972" t="str">
            <v>吨</v>
          </cell>
          <cell r="E3972">
            <v>2.5</v>
          </cell>
          <cell r="F3972">
            <v>45820</v>
          </cell>
          <cell r="G3972" t="str">
            <v>（华西简阳西城嘉苑）四川省成都市简阳市简城街道高屋村</v>
          </cell>
          <cell r="H3972" t="str">
            <v>张瀚镭</v>
          </cell>
          <cell r="I3972">
            <v>15884666220</v>
          </cell>
        </row>
        <row r="3973">
          <cell r="A3973" t="str">
            <v>润耀</v>
          </cell>
          <cell r="B3973" t="str">
            <v>螺纹钢</v>
          </cell>
          <cell r="C3973" t="str">
            <v>HRB500E Φ20</v>
          </cell>
          <cell r="D3973" t="str">
            <v>吨</v>
          </cell>
          <cell r="E3973">
            <v>13.5</v>
          </cell>
          <cell r="F3973">
            <v>45820</v>
          </cell>
          <cell r="G3973" t="str">
            <v>（华西简阳西城嘉苑）四川省成都市简阳市简城街道高屋村</v>
          </cell>
          <cell r="H3973" t="str">
            <v>张瀚镭</v>
          </cell>
          <cell r="I3973">
            <v>15884666220</v>
          </cell>
        </row>
        <row r="3974">
          <cell r="A3974" t="str">
            <v>润耀</v>
          </cell>
          <cell r="B3974" t="str">
            <v>螺纹钢</v>
          </cell>
          <cell r="C3974" t="str">
            <v>HRB500E Φ22</v>
          </cell>
          <cell r="D3974" t="str">
            <v>吨</v>
          </cell>
          <cell r="E3974">
            <v>2.5</v>
          </cell>
          <cell r="F3974">
            <v>45820</v>
          </cell>
          <cell r="G3974" t="str">
            <v>（华西简阳西城嘉苑）四川省成都市简阳市简城街道高屋村</v>
          </cell>
          <cell r="H3974" t="str">
            <v>张瀚镭</v>
          </cell>
          <cell r="I3974">
            <v>15884666220</v>
          </cell>
        </row>
        <row r="3975">
          <cell r="A3975" t="str">
            <v>润耀</v>
          </cell>
          <cell r="B3975" t="str">
            <v>螺纹钢</v>
          </cell>
          <cell r="C3975" t="str">
            <v>HRB500E Φ25</v>
          </cell>
          <cell r="D3975" t="str">
            <v>吨</v>
          </cell>
          <cell r="E3975">
            <v>16.5</v>
          </cell>
          <cell r="F3975">
            <v>45820</v>
          </cell>
          <cell r="G3975" t="str">
            <v>（华西简阳西城嘉苑）四川省成都市简阳市简城街道高屋村</v>
          </cell>
          <cell r="H3975" t="str">
            <v>张瀚镭</v>
          </cell>
          <cell r="I3975">
            <v>15884666220</v>
          </cell>
        </row>
        <row r="3976">
          <cell r="A3976" t="str">
            <v>山东高速</v>
          </cell>
          <cell r="B3976" t="str">
            <v>高线</v>
          </cell>
          <cell r="C3976" t="str">
            <v>HPB300Φ10</v>
          </cell>
          <cell r="D3976" t="str">
            <v>吨</v>
          </cell>
          <cell r="E3976">
            <v>17</v>
          </cell>
          <cell r="F3976">
            <v>45820</v>
          </cell>
          <cell r="G3976" t="str">
            <v>（中铁广州局-成渝扩容2标）四川省资阳市雁江区南双路杨家糖房</v>
          </cell>
          <cell r="H3976" t="str">
            <v>邓志强</v>
          </cell>
          <cell r="I3976">
            <v>17603045490</v>
          </cell>
        </row>
        <row r="3977">
          <cell r="A3977" t="str">
            <v>山东高速</v>
          </cell>
          <cell r="B3977" t="str">
            <v>高线</v>
          </cell>
          <cell r="C3977" t="str">
            <v>HPB300Φ12</v>
          </cell>
          <cell r="D3977" t="str">
            <v>吨</v>
          </cell>
          <cell r="E3977">
            <v>17</v>
          </cell>
          <cell r="F3977">
            <v>45820</v>
          </cell>
          <cell r="G3977" t="str">
            <v>（中铁广州局-成渝扩容2标）四川省资阳市雁江区南双路杨家糖房</v>
          </cell>
          <cell r="H3977" t="str">
            <v>邓志强</v>
          </cell>
          <cell r="I3977">
            <v>17603045490</v>
          </cell>
        </row>
        <row r="3978">
          <cell r="A3978" t="str">
            <v>山东高速</v>
          </cell>
          <cell r="B3978" t="str">
            <v>螺纹钢</v>
          </cell>
          <cell r="C3978" t="str">
            <v>HRB400E Φ14 9m</v>
          </cell>
          <cell r="D3978" t="str">
            <v>吨</v>
          </cell>
          <cell r="E3978">
            <v>17</v>
          </cell>
          <cell r="F3978">
            <v>45820</v>
          </cell>
          <cell r="G3978" t="str">
            <v>（中铁广州局-成渝扩容2标）四川省资阳市雁江区南双路杨家糖房</v>
          </cell>
          <cell r="H3978" t="str">
            <v>邓志强</v>
          </cell>
          <cell r="I3978">
            <v>17603045490</v>
          </cell>
        </row>
        <row r="3979">
          <cell r="A3979" t="str">
            <v>山东高速</v>
          </cell>
          <cell r="B3979" t="str">
            <v>螺纹钢</v>
          </cell>
          <cell r="C3979" t="str">
            <v>HRB400E Φ16 9m</v>
          </cell>
          <cell r="D3979" t="str">
            <v>吨</v>
          </cell>
          <cell r="E3979">
            <v>17</v>
          </cell>
          <cell r="F3979">
            <v>45820</v>
          </cell>
          <cell r="G3979" t="str">
            <v>（中铁广州局-成渝扩容2标）四川省资阳市雁江区南双路杨家糖房</v>
          </cell>
          <cell r="H3979" t="str">
            <v>邓志强</v>
          </cell>
          <cell r="I3979">
            <v>17603045490</v>
          </cell>
        </row>
        <row r="3980">
          <cell r="A3980" t="str">
            <v>达钢</v>
          </cell>
          <cell r="B3980" t="str">
            <v>螺纹钢</v>
          </cell>
          <cell r="C3980" t="str">
            <v>HRB400E Φ12 9m</v>
          </cell>
          <cell r="D3980" t="str">
            <v>吨</v>
          </cell>
          <cell r="E3980">
            <v>6</v>
          </cell>
          <cell r="F3980">
            <v>45820</v>
          </cell>
          <cell r="G3980" t="str">
            <v>（商投建工达州中医药科技园-4工区-11号楼）达州市通川区达州中医药职业学院犀牛大道北段</v>
          </cell>
          <cell r="H3980" t="str">
            <v>张扬</v>
          </cell>
          <cell r="I3980">
            <v>18381904567</v>
          </cell>
        </row>
        <row r="3981">
          <cell r="A3981" t="str">
            <v>达钢</v>
          </cell>
          <cell r="B3981" t="str">
            <v>螺纹钢</v>
          </cell>
          <cell r="C3981" t="str">
            <v>HRB400E Φ20 9m</v>
          </cell>
          <cell r="D3981" t="str">
            <v>吨</v>
          </cell>
          <cell r="E3981">
            <v>27</v>
          </cell>
          <cell r="F3981">
            <v>45820</v>
          </cell>
          <cell r="G3981" t="str">
            <v>（商投建工达州中医药科技园-4工区-11号楼）达州市通川区达州中医药职业学院犀牛大道北段</v>
          </cell>
          <cell r="H3981" t="str">
            <v>张扬</v>
          </cell>
          <cell r="I3981">
            <v>18381904567</v>
          </cell>
        </row>
        <row r="3982">
          <cell r="A3982" t="str">
            <v>达钢</v>
          </cell>
          <cell r="B3982" t="str">
            <v>螺纹钢</v>
          </cell>
          <cell r="C3982" t="str">
            <v>HRB400E Φ22 9m</v>
          </cell>
          <cell r="D3982" t="str">
            <v>吨</v>
          </cell>
          <cell r="E3982">
            <v>27</v>
          </cell>
          <cell r="F3982">
            <v>45820</v>
          </cell>
          <cell r="G3982" t="str">
            <v>（商投建工达州中医药科技园-4工区-11号楼）达州市通川区达州中医药职业学院犀牛大道北段</v>
          </cell>
          <cell r="H3982" t="str">
            <v>张扬</v>
          </cell>
          <cell r="I3982">
            <v>18381904567</v>
          </cell>
        </row>
        <row r="3983">
          <cell r="A3983" t="str">
            <v>达钢</v>
          </cell>
          <cell r="B3983" t="str">
            <v>盘螺</v>
          </cell>
          <cell r="C3983" t="str">
            <v>HRB400E Φ10</v>
          </cell>
          <cell r="D3983" t="str">
            <v>吨</v>
          </cell>
          <cell r="E3983">
            <v>12</v>
          </cell>
          <cell r="F3983">
            <v>45820</v>
          </cell>
          <cell r="G3983" t="str">
            <v>（商投建工达州中医药科技园-4工区-9号楼）达州市通川区达州中医药职业学院犀牛大道北段</v>
          </cell>
          <cell r="H3983" t="str">
            <v>张扬</v>
          </cell>
          <cell r="I3983">
            <v>18381904567</v>
          </cell>
        </row>
        <row r="3984">
          <cell r="A3984" t="str">
            <v>达钢</v>
          </cell>
          <cell r="B3984" t="str">
            <v>螺纹钢</v>
          </cell>
          <cell r="C3984" t="str">
            <v>HRB400E Φ12 9m</v>
          </cell>
          <cell r="D3984" t="str">
            <v>吨</v>
          </cell>
          <cell r="E3984">
            <v>6</v>
          </cell>
          <cell r="F3984">
            <v>45820</v>
          </cell>
          <cell r="G3984" t="str">
            <v>（商投建工达州中医药科技园-4工区-9号楼）达州市通川区达州中医药职业学院犀牛大道北段</v>
          </cell>
          <cell r="H3984" t="str">
            <v>张扬</v>
          </cell>
          <cell r="I3984">
            <v>18381904567</v>
          </cell>
        </row>
        <row r="3985">
          <cell r="A3985" t="str">
            <v>达钢</v>
          </cell>
          <cell r="B3985" t="str">
            <v>螺纹钢</v>
          </cell>
          <cell r="C3985" t="str">
            <v>HRB400E Φ20 9m</v>
          </cell>
          <cell r="D3985" t="str">
            <v>吨</v>
          </cell>
          <cell r="E3985">
            <v>39</v>
          </cell>
          <cell r="F3985">
            <v>45820</v>
          </cell>
          <cell r="G3985" t="str">
            <v>（商投建工达州中医药科技园-4工区-9号楼）达州市通川区达州中医药职业学院犀牛大道北段</v>
          </cell>
          <cell r="H3985" t="str">
            <v>张扬</v>
          </cell>
          <cell r="I3985">
            <v>18381904567</v>
          </cell>
        </row>
        <row r="3986">
          <cell r="A3986" t="str">
            <v>达钢</v>
          </cell>
          <cell r="B3986" t="str">
            <v>螺纹钢</v>
          </cell>
          <cell r="C3986" t="str">
            <v>HRB400E Φ22 9m</v>
          </cell>
          <cell r="D3986" t="str">
            <v>吨</v>
          </cell>
          <cell r="E3986">
            <v>24</v>
          </cell>
          <cell r="F3986">
            <v>45820</v>
          </cell>
          <cell r="G3986" t="str">
            <v>（商投建工达州中医药科技园-4工区-9号楼）达州市通川区达州中医药职业学院犀牛大道北段</v>
          </cell>
          <cell r="H3986" t="str">
            <v>张扬</v>
          </cell>
          <cell r="I3986">
            <v>18381904567</v>
          </cell>
        </row>
        <row r="3987">
          <cell r="A3987" t="str">
            <v>达钢</v>
          </cell>
          <cell r="B3987" t="str">
            <v>螺纹钢</v>
          </cell>
          <cell r="C3987" t="str">
            <v>HRB400E Φ25 9m</v>
          </cell>
          <cell r="D3987" t="str">
            <v>吨</v>
          </cell>
          <cell r="E3987">
            <v>21</v>
          </cell>
          <cell r="F3987">
            <v>45820</v>
          </cell>
          <cell r="G3987" t="str">
            <v>（商投建工达州中医药科技园-4工区-9号楼）达州市通川区达州中医药职业学院犀牛大道北段</v>
          </cell>
          <cell r="H3987" t="str">
            <v>张扬</v>
          </cell>
          <cell r="I3987">
            <v>18381904567</v>
          </cell>
        </row>
        <row r="3988">
          <cell r="A3988" t="str">
            <v>润耀</v>
          </cell>
          <cell r="B3988" t="str">
            <v>盘螺</v>
          </cell>
          <cell r="C3988" t="str">
            <v>HRB400E Φ10</v>
          </cell>
          <cell r="D3988" t="str">
            <v>吨</v>
          </cell>
          <cell r="E3988">
            <v>5</v>
          </cell>
          <cell r="F3988">
            <v>45820</v>
          </cell>
          <cell r="G3988" t="str">
            <v>(中铁科研院宜宾泥溪项目)中铁科研院集团有限公司宜宾市泥溪东互通式立交下穿成贵客专铁路工程项目钢筋加工厂</v>
          </cell>
          <cell r="H3988" t="str">
            <v>蔡鹏</v>
          </cell>
          <cell r="I3988">
            <v>19130850820</v>
          </cell>
        </row>
        <row r="3989">
          <cell r="A3989" t="str">
            <v>润耀</v>
          </cell>
          <cell r="B3989" t="str">
            <v>盘螺</v>
          </cell>
          <cell r="C3989" t="str">
            <v>HRB400E Φ12</v>
          </cell>
          <cell r="D3989" t="str">
            <v>吨</v>
          </cell>
          <cell r="E3989">
            <v>25</v>
          </cell>
          <cell r="F3989">
            <v>45820</v>
          </cell>
          <cell r="G3989" t="str">
            <v>(中铁科研院宜宾泥溪项目)中铁科研院集团有限公司宜宾市泥溪东互通式立交下穿成贵客专铁路工程项目钢筋加工厂</v>
          </cell>
          <cell r="H3989" t="str">
            <v>蔡鹏</v>
          </cell>
          <cell r="I3989">
            <v>19130850820</v>
          </cell>
        </row>
        <row r="3990">
          <cell r="A3990" t="str">
            <v>润耀</v>
          </cell>
          <cell r="B3990" t="str">
            <v>螺纹钢</v>
          </cell>
          <cell r="C3990" t="str">
            <v>HRB400E Φ28 9m</v>
          </cell>
          <cell r="D3990" t="str">
            <v>吨</v>
          </cell>
          <cell r="E3990">
            <v>6</v>
          </cell>
          <cell r="F3990">
            <v>45820</v>
          </cell>
          <cell r="G3990" t="str">
            <v>(中铁科研院宜宾泥溪项目)中铁科研院集团有限公司宜宾市泥溪东互通式立交下穿成贵客专铁路工程项目钢筋加工厂</v>
          </cell>
          <cell r="H3990" t="str">
            <v>蔡鹏</v>
          </cell>
          <cell r="I3990">
            <v>19130850820</v>
          </cell>
        </row>
        <row r="3991">
          <cell r="A3991" t="str">
            <v>润耀</v>
          </cell>
          <cell r="B3991" t="str">
            <v>盘螺</v>
          </cell>
          <cell r="C3991" t="str">
            <v>HRB400E Φ8</v>
          </cell>
          <cell r="D3991" t="str">
            <v>吨</v>
          </cell>
          <cell r="E3991">
            <v>20</v>
          </cell>
          <cell r="F3991">
            <v>45821</v>
          </cell>
          <cell r="G3991" t="str">
            <v>（华西简阳西城嘉苑）四川省成都市简阳市简城街道高屋村</v>
          </cell>
          <cell r="H3991" t="str">
            <v>张瀚镭</v>
          </cell>
          <cell r="I3991">
            <v>15884666220</v>
          </cell>
        </row>
        <row r="3992">
          <cell r="A3992" t="str">
            <v>润耀</v>
          </cell>
          <cell r="B3992" t="str">
            <v>盘螺</v>
          </cell>
          <cell r="C3992" t="str">
            <v>HRB400E Φ10</v>
          </cell>
          <cell r="D3992" t="str">
            <v>吨</v>
          </cell>
          <cell r="E3992">
            <v>140</v>
          </cell>
          <cell r="F3992">
            <v>45821</v>
          </cell>
          <cell r="G3992" t="str">
            <v>（华西简阳西城嘉苑）四川省成都市简阳市简城街道高屋村</v>
          </cell>
          <cell r="H3992" t="str">
            <v>张瀚镭</v>
          </cell>
          <cell r="I3992">
            <v>15884666220</v>
          </cell>
        </row>
        <row r="3993">
          <cell r="A3993" t="str">
            <v>凤钢</v>
          </cell>
          <cell r="B3993" t="str">
            <v>螺纹钢</v>
          </cell>
          <cell r="C3993" t="str">
            <v>HRB400EФ12</v>
          </cell>
          <cell r="D3993" t="str">
            <v>吨</v>
          </cell>
          <cell r="E3993">
            <v>70</v>
          </cell>
          <cell r="F3993">
            <v>45821</v>
          </cell>
          <cell r="G3993" t="str">
            <v>（中铁五局一公司西昭高速3标)四川省凉山彝族自治州布拖县地洛镇桥边村钢筋加工厂</v>
          </cell>
          <cell r="H3993" t="str">
            <v>林正兴</v>
          </cell>
          <cell r="I3993">
            <v>18770671688</v>
          </cell>
        </row>
        <row r="3994">
          <cell r="A3994" t="str">
            <v>凤钢</v>
          </cell>
          <cell r="B3994" t="str">
            <v>螺纹钢</v>
          </cell>
          <cell r="C3994" t="str">
            <v>HRB400EФ16</v>
          </cell>
          <cell r="D3994" t="str">
            <v>吨</v>
          </cell>
          <cell r="E3994">
            <v>35</v>
          </cell>
          <cell r="F3994">
            <v>45821</v>
          </cell>
          <cell r="G3994" t="str">
            <v>（中铁五局一公司西昭高速3标)四川省凉山彝族自治州布拖县地洛镇桥边村钢筋加工厂</v>
          </cell>
          <cell r="H3994" t="str">
            <v>林正兴</v>
          </cell>
          <cell r="I3994">
            <v>18770671688</v>
          </cell>
        </row>
        <row r="3995">
          <cell r="A3995" t="str">
            <v>泸钢</v>
          </cell>
          <cell r="B3995" t="str">
            <v>盘螺</v>
          </cell>
          <cell r="C3995" t="str">
            <v>HRB400E Φ10</v>
          </cell>
          <cell r="D3995" t="str">
            <v>吨</v>
          </cell>
          <cell r="E3995">
            <v>15</v>
          </cell>
          <cell r="F3995">
            <v>45821</v>
          </cell>
          <cell r="G3995" t="str">
            <v>(宜宾兴港三江新区长江工业园保障性租赁住房建设项目-1标)四川省宜宾市翠屏区永善路南段宜宾市三江新区长江工业园区</v>
          </cell>
          <cell r="H3995" t="str">
            <v>查工</v>
          </cell>
          <cell r="I3995">
            <v>13118007501</v>
          </cell>
        </row>
        <row r="3996">
          <cell r="A3996" t="str">
            <v>泸钢</v>
          </cell>
          <cell r="B3996" t="str">
            <v>盘螺</v>
          </cell>
          <cell r="C3996" t="str">
            <v>HRB400E Φ12</v>
          </cell>
          <cell r="D3996" t="str">
            <v>吨</v>
          </cell>
          <cell r="E3996">
            <v>10</v>
          </cell>
          <cell r="F3996">
            <v>45821</v>
          </cell>
          <cell r="G3996" t="str">
            <v>(宜宾兴港三江新区长江工业园保障性租赁住房建设项目-1标)四川省宜宾市翠屏区永善路南段宜宾市三江新区长江工业园区</v>
          </cell>
          <cell r="H3996" t="str">
            <v>查工</v>
          </cell>
          <cell r="I3996">
            <v>13118007501</v>
          </cell>
        </row>
        <row r="3997">
          <cell r="A3997" t="str">
            <v>泸钢</v>
          </cell>
          <cell r="B3997" t="str">
            <v>螺纹钢</v>
          </cell>
          <cell r="C3997" t="str">
            <v>HRB400E Φ14 9m</v>
          </cell>
          <cell r="D3997" t="str">
            <v>吨</v>
          </cell>
          <cell r="E3997">
            <v>5</v>
          </cell>
          <cell r="F3997">
            <v>45821</v>
          </cell>
          <cell r="G3997" t="str">
            <v>(宜宾兴港三江新区长江工业园保障性租赁住房建设项目-1标)四川省宜宾市翠屏区永善路南段宜宾市三江新区长江工业园区</v>
          </cell>
          <cell r="H3997" t="str">
            <v>查工</v>
          </cell>
          <cell r="I3997">
            <v>13118007501</v>
          </cell>
        </row>
        <row r="3998">
          <cell r="A3998" t="str">
            <v>泸钢</v>
          </cell>
          <cell r="B3998" t="str">
            <v>螺纹钢</v>
          </cell>
          <cell r="C3998" t="str">
            <v>HRB400E Φ18 9m</v>
          </cell>
          <cell r="D3998" t="str">
            <v>吨</v>
          </cell>
          <cell r="E3998">
            <v>5</v>
          </cell>
          <cell r="F3998">
            <v>45821</v>
          </cell>
          <cell r="G3998" t="str">
            <v>(宜宾兴港三江新区长江工业园保障性租赁住房建设项目-1标)四川省宜宾市翠屏区永善路南段宜宾市三江新区长江工业园区</v>
          </cell>
          <cell r="H3998" t="str">
            <v>查工</v>
          </cell>
          <cell r="I3998">
            <v>13118007501</v>
          </cell>
        </row>
        <row r="3999">
          <cell r="A3999" t="str">
            <v>泸钢</v>
          </cell>
          <cell r="B3999" t="str">
            <v>盘螺</v>
          </cell>
          <cell r="C3999" t="str">
            <v>HRB400E Φ10</v>
          </cell>
          <cell r="D3999" t="str">
            <v>吨</v>
          </cell>
          <cell r="E3999">
            <v>20</v>
          </cell>
          <cell r="F3999">
            <v>45821</v>
          </cell>
          <cell r="G3999" t="str">
            <v>(宜宾兴港三江新区长江工业园保障性租赁住房建设项目-2标)四川省宜宾市翠屏区永善路南段宜宾市三江新区长江工业园区</v>
          </cell>
          <cell r="H3999" t="str">
            <v>查工</v>
          </cell>
          <cell r="I3999">
            <v>13118007501</v>
          </cell>
        </row>
        <row r="4000">
          <cell r="A4000" t="str">
            <v>泸钢</v>
          </cell>
          <cell r="B4000" t="str">
            <v>盘螺</v>
          </cell>
          <cell r="C4000" t="str">
            <v>HRB400E Φ12</v>
          </cell>
          <cell r="D4000" t="str">
            <v>吨</v>
          </cell>
          <cell r="E4000">
            <v>10</v>
          </cell>
          <cell r="F4000">
            <v>45821</v>
          </cell>
          <cell r="G4000" t="str">
            <v>(宜宾兴港三江新区长江工业园保障性租赁住房建设项目-2标)四川省宜宾市翠屏区永善路南段宜宾市三江新区长江工业园区</v>
          </cell>
          <cell r="H4000" t="str">
            <v>查工</v>
          </cell>
          <cell r="I4000">
            <v>13118007501</v>
          </cell>
        </row>
        <row r="4001">
          <cell r="A4001" t="str">
            <v>泸钢</v>
          </cell>
          <cell r="B4001" t="str">
            <v>螺纹钢</v>
          </cell>
          <cell r="C4001" t="str">
            <v>HRB400E Φ18 9m</v>
          </cell>
          <cell r="D4001" t="str">
            <v>吨</v>
          </cell>
          <cell r="E4001">
            <v>5</v>
          </cell>
          <cell r="F4001">
            <v>45821</v>
          </cell>
          <cell r="G4001" t="str">
            <v>(宜宾兴港三江新区长江工业园保障性租赁住房建设项目-2标)四川省宜宾市翠屏区永善路南段宜宾市三江新区长江工业园区</v>
          </cell>
          <cell r="H4001" t="str">
            <v>查工</v>
          </cell>
          <cell r="I4001">
            <v>13118007501</v>
          </cell>
        </row>
        <row r="4002">
          <cell r="A4002" t="str">
            <v>山东高速</v>
          </cell>
          <cell r="B4002" t="str">
            <v>高线</v>
          </cell>
          <cell r="C4002" t="str">
            <v>HPB300Φ12</v>
          </cell>
          <cell r="D4002" t="str">
            <v>吨</v>
          </cell>
          <cell r="E4002">
            <v>35</v>
          </cell>
          <cell r="F4002">
            <v>45821</v>
          </cell>
          <cell r="G4002" t="str">
            <v>（中铁广州局-成渝扩容2标）成渝扩容项目2标2＃拌和站【雁江区联盟桥东北50米(资资路) 】</v>
          </cell>
          <cell r="H4002" t="str">
            <v>刘沛琦</v>
          </cell>
          <cell r="I4002">
            <v>18011784798</v>
          </cell>
        </row>
        <row r="4003">
          <cell r="A4003" t="str">
            <v>山东高速</v>
          </cell>
          <cell r="B4003" t="str">
            <v>螺纹钢</v>
          </cell>
          <cell r="C4003" t="str">
            <v>HRB400E Φ12 12m</v>
          </cell>
          <cell r="D4003" t="str">
            <v>吨</v>
          </cell>
          <cell r="E4003">
            <v>35</v>
          </cell>
          <cell r="F4003">
            <v>45821</v>
          </cell>
          <cell r="G4003" t="str">
            <v>（中铁广州局-成渝扩容2标）成渝扩容项目2标2＃拌和站【雁江区联盟桥东北50米(资资路) 】</v>
          </cell>
          <cell r="H4003" t="str">
            <v>刘沛琦</v>
          </cell>
          <cell r="I4003">
            <v>18011784798</v>
          </cell>
        </row>
        <row r="4004">
          <cell r="A4004" t="str">
            <v>山东高速</v>
          </cell>
          <cell r="B4004" t="str">
            <v>螺纹钢</v>
          </cell>
          <cell r="C4004" t="str">
            <v>HRB400E Φ16 12m</v>
          </cell>
          <cell r="D4004" t="str">
            <v>吨</v>
          </cell>
          <cell r="E4004">
            <v>35</v>
          </cell>
          <cell r="F4004">
            <v>45821</v>
          </cell>
          <cell r="G4004" t="str">
            <v>（中铁广州局-成渝扩容2标）成渝扩容项目2标2＃拌和站【雁江区联盟桥东北50米(资资路) 】</v>
          </cell>
          <cell r="H4004" t="str">
            <v>刘沛琦</v>
          </cell>
          <cell r="I4004">
            <v>18011784798</v>
          </cell>
        </row>
        <row r="4005">
          <cell r="A4005" t="str">
            <v>山东高速</v>
          </cell>
          <cell r="B4005" t="str">
            <v>螺纹钢</v>
          </cell>
          <cell r="C4005" t="str">
            <v>HRB400E Φ25 9m</v>
          </cell>
          <cell r="D4005" t="str">
            <v>吨</v>
          </cell>
          <cell r="E4005">
            <v>35</v>
          </cell>
          <cell r="F4005">
            <v>45821</v>
          </cell>
          <cell r="G4005" t="str">
            <v>（中铁广州局-成渝扩容2标）成渝扩容项目2标2＃拌和站【雁江区联盟桥东北50米(资资路) 】</v>
          </cell>
          <cell r="H4005" t="str">
            <v>刘沛琦</v>
          </cell>
          <cell r="I4005">
            <v>18011784798</v>
          </cell>
        </row>
        <row r="4006">
          <cell r="A4006" t="str">
            <v>德胜</v>
          </cell>
          <cell r="B4006" t="str">
            <v>螺纹钢</v>
          </cell>
          <cell r="C4006" t="str">
            <v>HRB400E Φ18 9m</v>
          </cell>
          <cell r="D4006" t="str">
            <v>吨</v>
          </cell>
          <cell r="E4006">
            <v>35</v>
          </cell>
          <cell r="F4006">
            <v>45821</v>
          </cell>
          <cell r="G4006" t="str">
            <v>(宜宾兴港三江新区长江工业园保障性租赁住房建设项目-1标)四川省宜宾市翠屏区永善路南段宜宾市三江新区长江工业园区</v>
          </cell>
          <cell r="H4006" t="str">
            <v>查工</v>
          </cell>
          <cell r="I4006">
            <v>13118007501</v>
          </cell>
        </row>
        <row r="4007">
          <cell r="A4007" t="str">
            <v>德胜</v>
          </cell>
          <cell r="B4007" t="str">
            <v>螺纹钢</v>
          </cell>
          <cell r="C4007" t="str">
            <v>HRB400E Φ18 9m</v>
          </cell>
          <cell r="D4007" t="str">
            <v>吨</v>
          </cell>
          <cell r="E4007">
            <v>35</v>
          </cell>
          <cell r="F4007">
            <v>45821</v>
          </cell>
          <cell r="G4007" t="str">
            <v>(宜宾兴港三江新区长江工业园保障性租赁住房建设项目-2标)四川省宜宾市翠屏区永善路南段宜宾市三江新区长江工业园区</v>
          </cell>
          <cell r="H4007" t="str">
            <v>查工</v>
          </cell>
          <cell r="I4007">
            <v>13118007501</v>
          </cell>
        </row>
        <row r="4008">
          <cell r="A4008" t="str">
            <v>德胜</v>
          </cell>
          <cell r="B4008" t="str">
            <v>螺纹钢</v>
          </cell>
          <cell r="C4008" t="str">
            <v>HRB400E Φ12 9m</v>
          </cell>
          <cell r="D4008" t="str">
            <v>吨</v>
          </cell>
          <cell r="E4008">
            <v>35</v>
          </cell>
          <cell r="F4008">
            <v>45821</v>
          </cell>
          <cell r="G4008" t="str">
            <v>（中铁十局-资乐高速4标）四川省眉山市仁寿县彰加镇促进村中铁十局2#钢筋厂</v>
          </cell>
          <cell r="H4008" t="str">
            <v>杨飞</v>
          </cell>
          <cell r="I4008">
            <v>15667998777</v>
          </cell>
        </row>
        <row r="4009">
          <cell r="A4009" t="str">
            <v>德胜</v>
          </cell>
          <cell r="B4009" t="str">
            <v>螺纹钢</v>
          </cell>
          <cell r="C4009" t="str">
            <v>HRB400E Φ12 9m</v>
          </cell>
          <cell r="D4009" t="str">
            <v>吨</v>
          </cell>
          <cell r="E4009">
            <v>35</v>
          </cell>
          <cell r="F4009">
            <v>45821</v>
          </cell>
          <cell r="G4009" t="str">
            <v>（中铁十局-资乐高速4标）四川省眉山市仁寿县彰加镇华炉村中铁十局资乐高速3#钢筋场</v>
          </cell>
          <cell r="H4009" t="str">
            <v>杨飞</v>
          </cell>
          <cell r="I4009">
            <v>15667998777</v>
          </cell>
        </row>
        <row r="4010">
          <cell r="A4010" t="str">
            <v>德胜</v>
          </cell>
          <cell r="B4010" t="str">
            <v>螺纹钢</v>
          </cell>
          <cell r="C4010" t="str">
            <v>HRB500E Φ25 12m</v>
          </cell>
          <cell r="D4010" t="str">
            <v>吨</v>
          </cell>
          <cell r="E4010">
            <v>35</v>
          </cell>
          <cell r="F4010">
            <v>45821</v>
          </cell>
          <cell r="G4010" t="str">
            <v>（中铁广州局-资乐高速5标）四川省乐山市井研县希望大道116号</v>
          </cell>
          <cell r="H4010" t="str">
            <v>廖俊杰</v>
          </cell>
          <cell r="I4010">
            <v>15775100965</v>
          </cell>
        </row>
        <row r="4011">
          <cell r="A4011" t="str">
            <v>德胜</v>
          </cell>
          <cell r="B4011" t="str">
            <v>螺纹钢</v>
          </cell>
          <cell r="C4011" t="str">
            <v>HRB500E Φ25 9m</v>
          </cell>
          <cell r="D4011" t="str">
            <v>吨</v>
          </cell>
          <cell r="E4011">
            <v>35</v>
          </cell>
          <cell r="F4011">
            <v>45821</v>
          </cell>
          <cell r="G4011" t="str">
            <v>（中铁广州局-资乐高速5标）四川省乐山市井研县希望大道116号</v>
          </cell>
          <cell r="H4011" t="str">
            <v>廖俊杰</v>
          </cell>
          <cell r="I4011">
            <v>15775100965</v>
          </cell>
        </row>
        <row r="4012">
          <cell r="A4012" t="str">
            <v>德胜</v>
          </cell>
          <cell r="B4012" t="str">
            <v>螺纹钢</v>
          </cell>
          <cell r="C4012" t="str">
            <v>HRB500E Φ28 9m</v>
          </cell>
          <cell r="D4012" t="str">
            <v>吨</v>
          </cell>
          <cell r="E4012">
            <v>35</v>
          </cell>
          <cell r="F4012">
            <v>45821</v>
          </cell>
          <cell r="G4012" t="str">
            <v>（中铁广州局-资乐高速5标）四川省乐山市井研县希望大道116号</v>
          </cell>
          <cell r="H4012" t="str">
            <v>廖俊杰</v>
          </cell>
          <cell r="I4012">
            <v>15775100965</v>
          </cell>
        </row>
        <row r="4013">
          <cell r="A4013" t="str">
            <v>德胜</v>
          </cell>
          <cell r="B4013" t="str">
            <v>螺纹钢</v>
          </cell>
          <cell r="C4013" t="str">
            <v>HRB500E Φ28 12m</v>
          </cell>
          <cell r="D4013" t="str">
            <v>吨</v>
          </cell>
          <cell r="E4013">
            <v>35</v>
          </cell>
          <cell r="F4013">
            <v>45821</v>
          </cell>
          <cell r="G4013" t="str">
            <v>（中铁广州局-资乐高速5标）四川省乐山市井研县希望大道116号</v>
          </cell>
          <cell r="H4013" t="str">
            <v>廖俊杰</v>
          </cell>
          <cell r="I4013">
            <v>15775100965</v>
          </cell>
        </row>
        <row r="4014">
          <cell r="A4014" t="str">
            <v>德胜</v>
          </cell>
          <cell r="B4014" t="str">
            <v>螺纹钢</v>
          </cell>
          <cell r="C4014" t="str">
            <v>HRB400E Φ18 9m</v>
          </cell>
          <cell r="D4014" t="str">
            <v>吨</v>
          </cell>
          <cell r="E4014">
            <v>35</v>
          </cell>
          <cell r="F4014">
            <v>45821</v>
          </cell>
          <cell r="G4014" t="str">
            <v>（中铁广州局-资乐高速5标）四川省乐山市井研县希望大道116号</v>
          </cell>
          <cell r="H4014" t="str">
            <v>廖俊杰</v>
          </cell>
          <cell r="I4014">
            <v>15775100965</v>
          </cell>
        </row>
        <row r="4015">
          <cell r="A4015" t="str">
            <v>德胜</v>
          </cell>
          <cell r="B4015" t="str">
            <v>螺纹钢</v>
          </cell>
          <cell r="C4015" t="str">
            <v>HRB400E Φ28 12m</v>
          </cell>
          <cell r="D4015" t="str">
            <v>吨</v>
          </cell>
          <cell r="E4015">
            <v>35</v>
          </cell>
          <cell r="F4015">
            <v>45821</v>
          </cell>
          <cell r="G4015" t="str">
            <v>（中铁广州局-资乐高速5标）四川省乐山市井研县希望大道116号</v>
          </cell>
          <cell r="H4015" t="str">
            <v>廖俊杰</v>
          </cell>
          <cell r="I4015">
            <v>15775100965</v>
          </cell>
        </row>
        <row r="4016">
          <cell r="A4016" t="str">
            <v>德胜恒嘉</v>
          </cell>
          <cell r="B4016" t="str">
            <v>螺纹钢</v>
          </cell>
          <cell r="C4016" t="str">
            <v>HRB400E Φ25 12m</v>
          </cell>
          <cell r="D4016" t="str">
            <v>吨</v>
          </cell>
          <cell r="E4016">
            <v>35</v>
          </cell>
          <cell r="F4016">
            <v>45821</v>
          </cell>
          <cell r="G4016" t="str">
            <v>（中铁北京局-资乐高速6标）四川省乐山市市中区土主镇资乐高速TJ6标项目试验室</v>
          </cell>
          <cell r="H4016" t="str">
            <v>刘岩</v>
          </cell>
          <cell r="I4016">
            <v>18543566469</v>
          </cell>
        </row>
        <row r="4017">
          <cell r="A4017" t="str">
            <v>德胜恒嘉</v>
          </cell>
          <cell r="B4017" t="str">
            <v>螺纹钢</v>
          </cell>
          <cell r="C4017" t="str">
            <v>HRB400E Φ32 12m</v>
          </cell>
          <cell r="D4017" t="str">
            <v>吨</v>
          </cell>
          <cell r="E4017">
            <v>35</v>
          </cell>
          <cell r="F4017">
            <v>45821</v>
          </cell>
          <cell r="G4017" t="str">
            <v>（中铁北京局-资乐高速6标）四川省乐山市市中区土主镇资乐高速TJ6标项目试验室</v>
          </cell>
          <cell r="H4017" t="str">
            <v>刘岩</v>
          </cell>
          <cell r="I4017">
            <v>18543566469</v>
          </cell>
        </row>
        <row r="4018">
          <cell r="A4018" t="str">
            <v>德胜恒嘉</v>
          </cell>
          <cell r="B4018" t="str">
            <v>螺纹钢</v>
          </cell>
          <cell r="C4018" t="str">
            <v>HRB500E Φ28 9m</v>
          </cell>
          <cell r="D4018" t="str">
            <v>吨</v>
          </cell>
          <cell r="E4018">
            <v>35</v>
          </cell>
          <cell r="F4018">
            <v>45821</v>
          </cell>
          <cell r="G4018" t="str">
            <v>（中铁北京局-资乐高速6标）四川省乐山市市中区土主镇资乐高速TJ6标项目试验室</v>
          </cell>
          <cell r="H4018" t="str">
            <v>刘岩</v>
          </cell>
          <cell r="I4018">
            <v>18543566469</v>
          </cell>
        </row>
        <row r="4019">
          <cell r="A4019" t="str">
            <v>德胜恒嘉</v>
          </cell>
          <cell r="B4019" t="str">
            <v>螺纹钢</v>
          </cell>
          <cell r="C4019" t="str">
            <v>HRB400E Φ25 12m</v>
          </cell>
          <cell r="D4019" t="str">
            <v>吨</v>
          </cell>
          <cell r="E4019">
            <v>35</v>
          </cell>
          <cell r="F4019">
            <v>45821</v>
          </cell>
          <cell r="G4019" t="str">
            <v>（中铁北京局-资乐高速6标）四川省乐山市市中区土主镇资乐高速TJ6标项目试验室</v>
          </cell>
          <cell r="H4019" t="str">
            <v>刘岩</v>
          </cell>
          <cell r="I4019">
            <v>18543566469</v>
          </cell>
        </row>
        <row r="4020">
          <cell r="A4020" t="str">
            <v>晋邦</v>
          </cell>
          <cell r="B4020" t="str">
            <v>盘螺</v>
          </cell>
          <cell r="C4020" t="str">
            <v>HRB400E Φ8</v>
          </cell>
          <cell r="D4020" t="str">
            <v>吨</v>
          </cell>
          <cell r="E4020">
            <v>13.5</v>
          </cell>
          <cell r="F4020">
            <v>45821</v>
          </cell>
          <cell r="G4020" t="str">
            <v>（十九冶-华电重庆奉节）重庆市奉节县康乐镇七星村</v>
          </cell>
          <cell r="H4020" t="str">
            <v>岑甲乐</v>
          </cell>
          <cell r="I4020">
            <v>17349037782</v>
          </cell>
        </row>
        <row r="4021">
          <cell r="A4021" t="str">
            <v>晋邦</v>
          </cell>
          <cell r="B4021" t="str">
            <v>螺纹钢</v>
          </cell>
          <cell r="C4021" t="str">
            <v>HRB400E Φ14 9m</v>
          </cell>
          <cell r="D4021" t="str">
            <v>吨</v>
          </cell>
          <cell r="E4021">
            <v>1.5</v>
          </cell>
          <cell r="F4021">
            <v>45821</v>
          </cell>
          <cell r="G4021" t="str">
            <v>（十九冶-华电重庆奉节）重庆市奉节县康乐镇七星村</v>
          </cell>
          <cell r="H4021" t="str">
            <v>岑甲乐</v>
          </cell>
          <cell r="I4021">
            <v>17349037782</v>
          </cell>
        </row>
        <row r="4022">
          <cell r="A4022" t="str">
            <v>晋邦</v>
          </cell>
          <cell r="B4022" t="str">
            <v>螺纹钢</v>
          </cell>
          <cell r="C4022" t="str">
            <v>HRB400E Φ18 9m</v>
          </cell>
          <cell r="D4022" t="str">
            <v>吨</v>
          </cell>
          <cell r="E4022">
            <v>20</v>
          </cell>
          <cell r="F4022">
            <v>45821</v>
          </cell>
          <cell r="G4022" t="str">
            <v>（十九冶-华电重庆奉节）重庆市奉节县康乐镇七星村</v>
          </cell>
          <cell r="H4022" t="str">
            <v>岑甲乐</v>
          </cell>
          <cell r="I4022">
            <v>17349037782</v>
          </cell>
        </row>
        <row r="4023">
          <cell r="A4023" t="str">
            <v>润耀</v>
          </cell>
          <cell r="B4023" t="str">
            <v>盘螺</v>
          </cell>
          <cell r="C4023" t="str">
            <v>HRB400E Φ12</v>
          </cell>
          <cell r="D4023" t="str">
            <v>吨</v>
          </cell>
          <cell r="E4023">
            <v>35</v>
          </cell>
          <cell r="F4023">
            <v>45821</v>
          </cell>
          <cell r="G4023" t="str">
            <v>（中铁广州局-资乐高速5标）四川省乐山市井研县希望大道116号</v>
          </cell>
          <cell r="H4023" t="str">
            <v>廖俊杰</v>
          </cell>
          <cell r="I4023">
            <v>15775100965</v>
          </cell>
        </row>
        <row r="4024">
          <cell r="A4024" t="str">
            <v>润耀</v>
          </cell>
          <cell r="B4024" t="str">
            <v>盘螺</v>
          </cell>
          <cell r="C4024" t="str">
            <v>HRB400E Φ8</v>
          </cell>
          <cell r="D4024" t="str">
            <v>吨</v>
          </cell>
          <cell r="E4024">
            <v>35</v>
          </cell>
          <cell r="F4024">
            <v>45821</v>
          </cell>
          <cell r="G4024" t="str">
            <v>（五冶钢构宜宾高县月江镇建设项目）  四川省宜宾市高县月江镇刚记超市斜对面(还阳组团沪碳二期项目)</v>
          </cell>
          <cell r="H4024" t="str">
            <v>张朝亮</v>
          </cell>
          <cell r="I4024">
            <v>15228205853</v>
          </cell>
        </row>
        <row r="4025">
          <cell r="A4025" t="str">
            <v>德胜</v>
          </cell>
          <cell r="B4025" t="str">
            <v>螺纹钢</v>
          </cell>
          <cell r="C4025" t="str">
            <v>HRB400E Φ12 9m</v>
          </cell>
          <cell r="D4025" t="str">
            <v>吨</v>
          </cell>
          <cell r="E4025">
            <v>35</v>
          </cell>
          <cell r="F4025">
            <v>45823</v>
          </cell>
          <cell r="G4025" t="str">
            <v>（中铁十局-资乐高速4标）四川省眉山市仁寿县彰加镇华炉村中铁十局资乐高速3#钢筋场</v>
          </cell>
          <cell r="H4025" t="str">
            <v>杨飞</v>
          </cell>
          <cell r="I4025">
            <v>15667998777</v>
          </cell>
        </row>
        <row r="4026">
          <cell r="A4026" t="str">
            <v>山东高速</v>
          </cell>
          <cell r="B4026" t="str">
            <v>螺纹钢</v>
          </cell>
          <cell r="C4026" t="str">
            <v>HRB400E Φ25 9m</v>
          </cell>
          <cell r="D4026" t="str">
            <v>吨</v>
          </cell>
          <cell r="E4026">
            <v>70</v>
          </cell>
          <cell r="F4026">
            <v>45823</v>
          </cell>
          <cell r="G4026" t="str">
            <v>（中铁广州局-成渝扩容2标）四川省资阳市雁江区堪嘉镇陈家湾刘家湾大桥桥头</v>
          </cell>
          <cell r="H4026" t="str">
            <v>刘沛琦</v>
          </cell>
          <cell r="I4026">
            <v>18011784798</v>
          </cell>
        </row>
        <row r="4027">
          <cell r="A4027" t="str">
            <v>山东高速</v>
          </cell>
          <cell r="B4027" t="str">
            <v>螺纹钢</v>
          </cell>
          <cell r="C4027" t="str">
            <v>HRB400E Φ25 12m</v>
          </cell>
          <cell r="D4027" t="str">
            <v>吨</v>
          </cell>
          <cell r="E4027">
            <v>105</v>
          </cell>
          <cell r="F4027">
            <v>45823</v>
          </cell>
          <cell r="G4027" t="str">
            <v>（中铁广州局-成渝扩容2标）四川省资阳市雁江区堪嘉镇陈家湾刘家湾大桥桥头</v>
          </cell>
          <cell r="H4027" t="str">
            <v>刘沛琦</v>
          </cell>
          <cell r="I4027">
            <v>18011784798</v>
          </cell>
        </row>
        <row r="4028">
          <cell r="A4028" t="str">
            <v>山东高速</v>
          </cell>
          <cell r="B4028" t="str">
            <v>螺纹钢</v>
          </cell>
          <cell r="C4028" t="str">
            <v>HRB400E Φ28 9m</v>
          </cell>
          <cell r="D4028" t="str">
            <v>吨</v>
          </cell>
          <cell r="E4028">
            <v>70</v>
          </cell>
          <cell r="F4028">
            <v>45823</v>
          </cell>
          <cell r="G4028" t="str">
            <v>（中铁广州局-成渝扩容2标）四川省资阳市雁江区堪嘉镇陈家湾刘家湾大桥桥头</v>
          </cell>
          <cell r="H4028" t="str">
            <v>刘沛琦</v>
          </cell>
          <cell r="I4028">
            <v>18011784798</v>
          </cell>
        </row>
        <row r="4029">
          <cell r="A4029" t="str">
            <v>山东高速</v>
          </cell>
          <cell r="B4029" t="str">
            <v>螺纹钢</v>
          </cell>
          <cell r="C4029" t="str">
            <v>HRB400E Φ32 9m</v>
          </cell>
          <cell r="D4029" t="str">
            <v>吨</v>
          </cell>
          <cell r="E4029">
            <v>105</v>
          </cell>
          <cell r="F4029">
            <v>45823</v>
          </cell>
          <cell r="G4029" t="str">
            <v>（中铁广州局-成渝扩容2标）四川省资阳市雁江区堪嘉镇陈家湾刘家湾大桥桥头</v>
          </cell>
          <cell r="H4029" t="str">
            <v>刘沛琦</v>
          </cell>
          <cell r="I4029">
            <v>18011784798</v>
          </cell>
        </row>
        <row r="4030">
          <cell r="A4030" t="str">
            <v>山东高速</v>
          </cell>
          <cell r="B4030" t="str">
            <v>高线</v>
          </cell>
          <cell r="C4030" t="str">
            <v>HPB300Φ12</v>
          </cell>
          <cell r="D4030" t="str">
            <v>吨</v>
          </cell>
          <cell r="E4030">
            <v>35</v>
          </cell>
          <cell r="F4030">
            <v>45823</v>
          </cell>
          <cell r="G4030" t="str">
            <v>（中铁五局-成渝扩容3标）四川省资阳市雁江区伍隍镇铺子村雁江区X138</v>
          </cell>
          <cell r="H4030" t="str">
            <v>王健</v>
          </cell>
          <cell r="I4030">
            <v>17726168395</v>
          </cell>
        </row>
        <row r="4031">
          <cell r="A4031" t="str">
            <v>山东高速</v>
          </cell>
          <cell r="B4031" t="str">
            <v>螺纹钢</v>
          </cell>
          <cell r="C4031" t="str">
            <v>HRB400E Φ12 12m</v>
          </cell>
          <cell r="D4031" t="str">
            <v>吨</v>
          </cell>
          <cell r="E4031">
            <v>70</v>
          </cell>
          <cell r="F4031">
            <v>45823</v>
          </cell>
          <cell r="G4031" t="str">
            <v>（中铁五局-成渝扩容3标）四川省资阳市雁江区伍隍镇铺子村雁江区X138</v>
          </cell>
          <cell r="H4031" t="str">
            <v>王健</v>
          </cell>
          <cell r="I4031">
            <v>17726168395</v>
          </cell>
        </row>
        <row r="4032">
          <cell r="A4032" t="str">
            <v>山东高速</v>
          </cell>
          <cell r="B4032" t="str">
            <v>螺纹钢</v>
          </cell>
          <cell r="C4032" t="str">
            <v>HRB400E Φ25 12m</v>
          </cell>
          <cell r="D4032" t="str">
            <v>吨</v>
          </cell>
          <cell r="E4032">
            <v>70</v>
          </cell>
          <cell r="F4032">
            <v>45823</v>
          </cell>
          <cell r="G4032" t="str">
            <v>（中铁五局-成渝扩容3标）四川省资阳市雁江区伍隍镇铺子村雁江区X138</v>
          </cell>
          <cell r="H4032" t="str">
            <v>王健</v>
          </cell>
          <cell r="I4032">
            <v>17726168395</v>
          </cell>
        </row>
        <row r="4033">
          <cell r="A4033" t="str">
            <v>山东高速</v>
          </cell>
          <cell r="B4033" t="str">
            <v>螺纹钢</v>
          </cell>
          <cell r="C4033" t="str">
            <v>HRB400E Φ16 12m</v>
          </cell>
          <cell r="D4033" t="str">
            <v>吨</v>
          </cell>
          <cell r="E4033">
            <v>35</v>
          </cell>
          <cell r="F4033">
            <v>45823</v>
          </cell>
          <cell r="G4033" t="str">
            <v>（中铁五局-成渝扩容3标）四川省资阳市雁江区伍隍镇铺子村雁江区X138</v>
          </cell>
          <cell r="H4033" t="str">
            <v>王健</v>
          </cell>
          <cell r="I4033">
            <v>17726168395</v>
          </cell>
        </row>
        <row r="4034">
          <cell r="A4034" t="str">
            <v>晋邦</v>
          </cell>
          <cell r="B4034" t="str">
            <v>盘螺</v>
          </cell>
          <cell r="C4034" t="str">
            <v>HRB400E Φ10</v>
          </cell>
          <cell r="D4034" t="str">
            <v>吨</v>
          </cell>
          <cell r="E4034">
            <v>10</v>
          </cell>
          <cell r="F4034">
            <v>45823</v>
          </cell>
          <cell r="G4034" t="str">
            <v>（十九冶-华电重庆奉节）重庆市奉节县康乐镇七星村</v>
          </cell>
          <cell r="H4034" t="str">
            <v>岑甲乐</v>
          </cell>
          <cell r="I4034">
            <v>17349037782</v>
          </cell>
        </row>
        <row r="4035">
          <cell r="A4035" t="str">
            <v>晋邦</v>
          </cell>
          <cell r="B4035" t="str">
            <v>螺纹钢</v>
          </cell>
          <cell r="C4035" t="str">
            <v>HRB400E Φ14 9m</v>
          </cell>
          <cell r="D4035" t="str">
            <v>吨</v>
          </cell>
          <cell r="E4035">
            <v>8</v>
          </cell>
          <cell r="F4035">
            <v>45823</v>
          </cell>
          <cell r="G4035" t="str">
            <v>（十九冶-华电重庆奉节）重庆市奉节县康乐镇七星村</v>
          </cell>
          <cell r="H4035" t="str">
            <v>岑甲乐</v>
          </cell>
          <cell r="I4035">
            <v>17349037782</v>
          </cell>
        </row>
        <row r="4036">
          <cell r="A4036" t="str">
            <v>晋邦</v>
          </cell>
          <cell r="B4036" t="str">
            <v>螺纹钢</v>
          </cell>
          <cell r="C4036" t="str">
            <v>HRB400E Φ20 9m</v>
          </cell>
          <cell r="D4036" t="str">
            <v>吨</v>
          </cell>
          <cell r="E4036">
            <v>10</v>
          </cell>
          <cell r="F4036">
            <v>45823</v>
          </cell>
          <cell r="G4036" t="str">
            <v>（十九冶-华电重庆奉节）重庆市奉节县康乐镇七星村</v>
          </cell>
          <cell r="H4036" t="str">
            <v>岑甲乐</v>
          </cell>
          <cell r="I4036">
            <v>17349037782</v>
          </cell>
        </row>
        <row r="4037">
          <cell r="A4037" t="str">
            <v>晋邦</v>
          </cell>
          <cell r="B4037" t="str">
            <v>螺纹钢</v>
          </cell>
          <cell r="C4037" t="str">
            <v>HRB400E Φ25 9m</v>
          </cell>
          <cell r="D4037" t="str">
            <v>吨</v>
          </cell>
          <cell r="E4037">
            <v>17</v>
          </cell>
          <cell r="F4037">
            <v>45823</v>
          </cell>
          <cell r="G4037" t="str">
            <v>（十九冶-华电重庆奉节）重庆市奉节县康乐镇七星村</v>
          </cell>
          <cell r="H4037" t="str">
            <v>岑甲乐</v>
          </cell>
          <cell r="I4037">
            <v>17349037782</v>
          </cell>
        </row>
        <row r="4038">
          <cell r="A4038" t="str">
            <v>吉晨盛泰</v>
          </cell>
          <cell r="B4038" t="str">
            <v>盘螺</v>
          </cell>
          <cell r="C4038" t="str">
            <v>HRB400EΦ10</v>
          </cell>
          <cell r="D4038" t="str">
            <v>吨</v>
          </cell>
          <cell r="E4038">
            <v>35</v>
          </cell>
          <cell r="F4038">
            <v>45823</v>
          </cell>
          <cell r="G4038" t="str">
            <v>（中铁广州局深圳公司西昭高速9标）四川省凉山彝族自治州西昌市西乡乡三百村</v>
          </cell>
          <cell r="H4038" t="str">
            <v>伍红林</v>
          </cell>
          <cell r="I4038">
            <v>18683860677</v>
          </cell>
        </row>
        <row r="4039">
          <cell r="A4039" t="str">
            <v>凤钢</v>
          </cell>
          <cell r="B4039" t="str">
            <v>螺纹钢</v>
          </cell>
          <cell r="C4039" t="str">
            <v>HRB400EΦ12</v>
          </cell>
          <cell r="D4039" t="str">
            <v>吨</v>
          </cell>
          <cell r="E4039">
            <v>120</v>
          </cell>
          <cell r="F4039">
            <v>45823</v>
          </cell>
          <cell r="G4039" t="str">
            <v>（中铁广州局深圳公司西昭高速9标）四川省凉山彝族自治州西昌市西乡乡三百村</v>
          </cell>
          <cell r="H4039" t="str">
            <v>伍红林</v>
          </cell>
          <cell r="I4039">
            <v>18683860677</v>
          </cell>
        </row>
        <row r="4040">
          <cell r="A4040" t="str">
            <v>吉晨盛泰</v>
          </cell>
          <cell r="B4040" t="str">
            <v>螺纹钢</v>
          </cell>
          <cell r="C4040" t="str">
            <v>HRB400EΦ16</v>
          </cell>
          <cell r="D4040" t="str">
            <v>吨</v>
          </cell>
          <cell r="E4040">
            <v>70</v>
          </cell>
          <cell r="F4040">
            <v>45823</v>
          </cell>
          <cell r="G4040" t="str">
            <v>（中铁广州局深圳公司西昭高速9标）四川省凉山彝族自治州西昌市西乡乡三百村</v>
          </cell>
          <cell r="H4040" t="str">
            <v>伍红林</v>
          </cell>
          <cell r="I4040">
            <v>18683860677</v>
          </cell>
        </row>
        <row r="4041">
          <cell r="A4041" t="str">
            <v>吉晨盛泰</v>
          </cell>
          <cell r="B4041" t="str">
            <v>螺纹钢</v>
          </cell>
          <cell r="C4041" t="str">
            <v>HRB400EΦ22</v>
          </cell>
          <cell r="D4041" t="str">
            <v>吨</v>
          </cell>
          <cell r="E4041">
            <v>35</v>
          </cell>
          <cell r="F4041">
            <v>45823</v>
          </cell>
          <cell r="G4041" t="str">
            <v>（中铁广州局深圳公司西昭高速9标）四川省凉山彝族自治州西昌市西乡乡三百村</v>
          </cell>
          <cell r="H4041" t="str">
            <v>伍红林</v>
          </cell>
          <cell r="I4041">
            <v>18683860677</v>
          </cell>
        </row>
        <row r="4042">
          <cell r="A4042" t="str">
            <v>晋邦</v>
          </cell>
          <cell r="B4042" t="str">
            <v>螺纹钢</v>
          </cell>
          <cell r="C4042" t="str">
            <v>HRB400E Φ16 9m</v>
          </cell>
          <cell r="D4042" t="str">
            <v>吨</v>
          </cell>
          <cell r="E4042">
            <v>4</v>
          </cell>
          <cell r="F4042">
            <v>45824</v>
          </cell>
          <cell r="G4042" t="str">
            <v>（十九冶-江龙高速一分部）重庆市云阳县X886附近中国十九冶开云高速项目总包部西98米*复兴互通预制梁场</v>
          </cell>
          <cell r="H4042" t="str">
            <v>吴章红</v>
          </cell>
          <cell r="I4042">
            <v>18628165772</v>
          </cell>
        </row>
        <row r="4043">
          <cell r="A4043" t="str">
            <v>晋邦</v>
          </cell>
          <cell r="B4043" t="str">
            <v>螺纹钢</v>
          </cell>
          <cell r="C4043" t="str">
            <v>HRB400E Φ18 9m</v>
          </cell>
          <cell r="D4043" t="str">
            <v>吨</v>
          </cell>
          <cell r="E4043">
            <v>2.6</v>
          </cell>
          <cell r="F4043">
            <v>45824</v>
          </cell>
          <cell r="G4043" t="str">
            <v>（十九冶-江龙高速一分部）重庆市云阳县X886附近中国十九冶开云高速项目总包部西98米*复兴互通预制梁场</v>
          </cell>
          <cell r="H4043" t="str">
            <v>吴章红</v>
          </cell>
          <cell r="I4043">
            <v>18628165772</v>
          </cell>
        </row>
        <row r="4044">
          <cell r="A4044" t="str">
            <v>晋邦</v>
          </cell>
          <cell r="B4044" t="str">
            <v>螺纹钢</v>
          </cell>
          <cell r="C4044" t="str">
            <v>HRB400E Φ20 9m</v>
          </cell>
          <cell r="D4044" t="str">
            <v>吨</v>
          </cell>
          <cell r="E4044">
            <v>2.6</v>
          </cell>
          <cell r="F4044">
            <v>45824</v>
          </cell>
          <cell r="G4044" t="str">
            <v>（十九冶-江龙高速一分部）重庆市云阳县X886附近中国十九冶开云高速项目总包部西98米*复兴互通预制梁场</v>
          </cell>
          <cell r="H4044" t="str">
            <v>吴章红</v>
          </cell>
          <cell r="I4044">
            <v>18628165772</v>
          </cell>
        </row>
        <row r="4045">
          <cell r="A4045" t="str">
            <v>晋邦</v>
          </cell>
          <cell r="B4045" t="str">
            <v>螺纹钢</v>
          </cell>
          <cell r="C4045" t="str">
            <v>HRB400E Φ22 9m</v>
          </cell>
          <cell r="D4045" t="str">
            <v>吨</v>
          </cell>
          <cell r="E4045">
            <v>5</v>
          </cell>
          <cell r="F4045">
            <v>45824</v>
          </cell>
          <cell r="G4045" t="str">
            <v>（十九冶-江龙高速一分部）重庆市云阳县X886附近中国十九冶开云高速项目总包部西98米*复兴互通预制梁场</v>
          </cell>
          <cell r="H4045" t="str">
            <v>吴章红</v>
          </cell>
          <cell r="I4045">
            <v>18628165772</v>
          </cell>
        </row>
        <row r="4046">
          <cell r="A4046" t="str">
            <v>晋邦</v>
          </cell>
          <cell r="B4046" t="str">
            <v>螺纹钢</v>
          </cell>
          <cell r="C4046" t="str">
            <v>HRB400E Φ32 9m</v>
          </cell>
          <cell r="D4046" t="str">
            <v>吨</v>
          </cell>
          <cell r="E4046">
            <v>14</v>
          </cell>
          <cell r="F4046">
            <v>45824</v>
          </cell>
          <cell r="G4046" t="str">
            <v>（十九冶-江龙高速一分部）重庆市云阳县X886附近中国十九冶开云高速项目总包部西98米*复兴互通预制梁场</v>
          </cell>
          <cell r="H4046" t="str">
            <v>吴章红</v>
          </cell>
          <cell r="I4046">
            <v>18628165772</v>
          </cell>
        </row>
        <row r="4047">
          <cell r="A4047" t="str">
            <v>晋邦</v>
          </cell>
          <cell r="B4047" t="str">
            <v>螺纹钢</v>
          </cell>
          <cell r="C4047" t="str">
            <v>HRB400E Φ25 9m</v>
          </cell>
          <cell r="D4047" t="str">
            <v>吨</v>
          </cell>
          <cell r="E4047">
            <v>5.5</v>
          </cell>
          <cell r="F4047">
            <v>45824</v>
          </cell>
          <cell r="G4047" t="str">
            <v>（十九冶-江龙高速一分部）重庆市云阳县X886附近中国十九冶开云高速项目总包部西98米*复兴互通预制梁场</v>
          </cell>
          <cell r="H4047" t="str">
            <v>吴章红</v>
          </cell>
          <cell r="I4047">
            <v>18628165772</v>
          </cell>
        </row>
        <row r="4048">
          <cell r="A4048" t="str">
            <v>晋邦</v>
          </cell>
          <cell r="B4048" t="str">
            <v>盘螺</v>
          </cell>
          <cell r="C4048" t="str">
            <v>HRB400E Φ6</v>
          </cell>
          <cell r="D4048" t="str">
            <v>吨</v>
          </cell>
          <cell r="E4048">
            <v>2.5</v>
          </cell>
          <cell r="F4048">
            <v>45824</v>
          </cell>
          <cell r="G4048" t="str">
            <v>（十九冶-江龙高速一分部）重庆市云阳县X886附近中国十九冶开云高速项目总包部西98米*复兴互通预制梁场</v>
          </cell>
          <cell r="H4048" t="str">
            <v>吴章红</v>
          </cell>
          <cell r="I4048">
            <v>18628165772</v>
          </cell>
        </row>
        <row r="4049">
          <cell r="A4049" t="str">
            <v>润耀</v>
          </cell>
          <cell r="B4049" t="str">
            <v>盘螺</v>
          </cell>
          <cell r="C4049" t="str">
            <v>HRB400E Φ10</v>
          </cell>
          <cell r="D4049" t="str">
            <v>吨</v>
          </cell>
          <cell r="E4049">
            <v>52.5</v>
          </cell>
          <cell r="F4049">
            <v>45824</v>
          </cell>
          <cell r="G4049" t="str">
            <v>（华西简阳西城嘉苑）四川省成都市简阳市简城街道高屋村</v>
          </cell>
          <cell r="H4049" t="str">
            <v>张瀚镭</v>
          </cell>
          <cell r="I4049">
            <v>15884666220</v>
          </cell>
        </row>
        <row r="4050">
          <cell r="A4050" t="str">
            <v>润耀</v>
          </cell>
          <cell r="B4050" t="str">
            <v>盘螺</v>
          </cell>
          <cell r="C4050" t="str">
            <v>HRB400E Φ12</v>
          </cell>
          <cell r="D4050" t="str">
            <v>吨</v>
          </cell>
          <cell r="E4050">
            <v>17.5</v>
          </cell>
          <cell r="F4050">
            <v>45824</v>
          </cell>
          <cell r="G4050" t="str">
            <v>（华西简阳西城嘉苑）四川省成都市简阳市简城街道高屋村</v>
          </cell>
          <cell r="H4050" t="str">
            <v>张瀚镭</v>
          </cell>
          <cell r="I4050">
            <v>15884666220</v>
          </cell>
        </row>
        <row r="4051">
          <cell r="A4051" t="str">
            <v>润耀</v>
          </cell>
          <cell r="B4051" t="str">
            <v>螺纹钢</v>
          </cell>
          <cell r="C4051" t="str">
            <v>HRB400EΦ32*9m</v>
          </cell>
          <cell r="D4051" t="str">
            <v>吨</v>
          </cell>
          <cell r="E4051">
            <v>35</v>
          </cell>
          <cell r="F4051">
            <v>45824</v>
          </cell>
          <cell r="G4051" t="str">
            <v>（中铁一局-大渡河项目）乐山市峨边县沙坪镇中铁一局钢筋加工厂（污水处理厂）</v>
          </cell>
          <cell r="H4051" t="str">
            <v>冯雷</v>
          </cell>
          <cell r="I4051" t="str">
            <v>18700069985</v>
          </cell>
        </row>
        <row r="4052">
          <cell r="A4052" t="str">
            <v>润耀</v>
          </cell>
          <cell r="B4052" t="str">
            <v>螺纹钢</v>
          </cell>
          <cell r="C4052" t="str">
            <v>HRB400E Φ25 9m</v>
          </cell>
          <cell r="D4052" t="str">
            <v>吨</v>
          </cell>
          <cell r="E4052">
            <v>35</v>
          </cell>
          <cell r="F4052">
            <v>45824</v>
          </cell>
          <cell r="G4052" t="str">
            <v>（中铁十局-资乐高速4标）四川省眉山市仁寿县彰加镇促进村中铁十局2#钢筋厂</v>
          </cell>
          <cell r="H4052" t="str">
            <v>杨飞</v>
          </cell>
          <cell r="I4052">
            <v>15667998777</v>
          </cell>
        </row>
        <row r="4053">
          <cell r="A4053" t="str">
            <v>润耀</v>
          </cell>
          <cell r="B4053" t="str">
            <v>螺纹钢</v>
          </cell>
          <cell r="C4053" t="str">
            <v>HRB400E Φ28 9m</v>
          </cell>
          <cell r="D4053" t="str">
            <v>吨</v>
          </cell>
          <cell r="E4053">
            <v>35</v>
          </cell>
          <cell r="F4053">
            <v>45824</v>
          </cell>
          <cell r="G4053" t="str">
            <v>（中铁十局-资乐高速4标）四川省眉山市仁寿县彰加镇促进村中铁十局2#钢筋厂</v>
          </cell>
          <cell r="H4053" t="str">
            <v>杨飞</v>
          </cell>
          <cell r="I4053">
            <v>15667998777</v>
          </cell>
        </row>
        <row r="4054">
          <cell r="A4054" t="str">
            <v>润耀</v>
          </cell>
          <cell r="B4054" t="str">
            <v>螺纹钢</v>
          </cell>
          <cell r="C4054" t="str">
            <v>HRB400E Φ12 9m</v>
          </cell>
          <cell r="D4054" t="str">
            <v>吨</v>
          </cell>
          <cell r="E4054">
            <v>35</v>
          </cell>
          <cell r="F4054">
            <v>45824</v>
          </cell>
          <cell r="G4054" t="str">
            <v>（中铁十局-资乐高速4标）四川省眉山市仁寿县彰加镇促进村中铁十局资乐高速1#钢筋场</v>
          </cell>
          <cell r="H4054" t="str">
            <v>杨飞</v>
          </cell>
          <cell r="I4054">
            <v>15667998777</v>
          </cell>
        </row>
        <row r="4055">
          <cell r="A4055" t="str">
            <v>钢固融</v>
          </cell>
          <cell r="B4055" t="str">
            <v>高线</v>
          </cell>
          <cell r="C4055" t="str">
            <v>HPB300 Φ10</v>
          </cell>
          <cell r="D4055" t="str">
            <v>吨</v>
          </cell>
          <cell r="E4055">
            <v>35</v>
          </cell>
          <cell r="F4055">
            <v>45824</v>
          </cell>
          <cell r="G4055" t="str">
            <v>(五冶建设龙泉芙蓉花语项目-2地块)龙泉驿区北川路双堰塘钓鱼东100米(北川路)-怡心湖</v>
          </cell>
          <cell r="H4055" t="str">
            <v>董文学</v>
          </cell>
          <cell r="I4055">
            <v>15828110575</v>
          </cell>
        </row>
        <row r="4056">
          <cell r="A4056" t="str">
            <v>德胜</v>
          </cell>
          <cell r="B4056" t="str">
            <v>螺纹钢</v>
          </cell>
          <cell r="C4056" t="str">
            <v>HRB400E Φ22 9m</v>
          </cell>
          <cell r="D4056" t="str">
            <v>吨</v>
          </cell>
          <cell r="E4056">
            <v>70</v>
          </cell>
          <cell r="F4056">
            <v>45824</v>
          </cell>
          <cell r="G4056" t="str">
            <v>(五冶建设龙泉芙蓉花语项目-2地块)龙泉驿区北川路双堰塘钓鱼东100米(北川路)-怡心湖</v>
          </cell>
          <cell r="H4056" t="str">
            <v>董文学</v>
          </cell>
          <cell r="I4056">
            <v>15828110575</v>
          </cell>
        </row>
        <row r="4057">
          <cell r="A4057" t="str">
            <v>德胜</v>
          </cell>
          <cell r="B4057" t="str">
            <v>螺纹钢</v>
          </cell>
          <cell r="C4057" t="str">
            <v>HRB500E Φ28 12m</v>
          </cell>
          <cell r="D4057" t="str">
            <v>吨</v>
          </cell>
          <cell r="E4057">
            <v>105</v>
          </cell>
          <cell r="F4057">
            <v>45824</v>
          </cell>
          <cell r="G4057" t="str">
            <v>（中铁十局-资乐高速4标）四川省眉山市仁寿县彰加镇促进村中铁十局资乐高速1#钢筋场</v>
          </cell>
          <cell r="H4057" t="str">
            <v>杨飞</v>
          </cell>
          <cell r="I4057">
            <v>15667998777</v>
          </cell>
        </row>
        <row r="4058">
          <cell r="A4058" t="str">
            <v>德胜</v>
          </cell>
          <cell r="B4058" t="str">
            <v>螺纹钢</v>
          </cell>
          <cell r="C4058" t="str">
            <v>HRB400E Φ18 9m</v>
          </cell>
          <cell r="D4058" t="str">
            <v>吨</v>
          </cell>
          <cell r="E4058">
            <v>35</v>
          </cell>
          <cell r="F4058">
            <v>45824</v>
          </cell>
          <cell r="G4058" t="str">
            <v>(宜宾兴港三江新区长江工业园保障性租赁住房建设项目-2标)四川省宜宾市翠屏区永善路南段宜宾市三江新区长江工业园区</v>
          </cell>
          <cell r="H4058" t="str">
            <v>查工</v>
          </cell>
          <cell r="I4058">
            <v>13118007501</v>
          </cell>
        </row>
        <row r="4059">
          <cell r="A4059" t="str">
            <v>达钢</v>
          </cell>
          <cell r="B4059" t="str">
            <v>高线</v>
          </cell>
          <cell r="C4059" t="str">
            <v>HPB300Φ10</v>
          </cell>
          <cell r="D4059" t="str">
            <v>吨</v>
          </cell>
          <cell r="E4059">
            <v>33</v>
          </cell>
          <cell r="F4059">
            <v>45824</v>
          </cell>
          <cell r="G4059" t="str">
            <v>（十九冶-华电重庆奉节）重庆市奉节县康乐镇七星村</v>
          </cell>
          <cell r="H4059" t="str">
            <v>岑甲乐</v>
          </cell>
          <cell r="I4059">
            <v>17349037782</v>
          </cell>
        </row>
        <row r="4060">
          <cell r="A4060" t="str">
            <v>达钢</v>
          </cell>
          <cell r="B4060" t="str">
            <v>螺纹钢</v>
          </cell>
          <cell r="C4060" t="str">
            <v>HRB400E Φ14 9m</v>
          </cell>
          <cell r="D4060" t="str">
            <v>吨</v>
          </cell>
          <cell r="E4060">
            <v>3</v>
          </cell>
          <cell r="F4060">
            <v>45824</v>
          </cell>
          <cell r="G4060" t="str">
            <v>（十九冶-华电重庆奉节）重庆市奉节县康乐镇七星村</v>
          </cell>
          <cell r="H4060" t="str">
            <v>岑甲乐</v>
          </cell>
          <cell r="I4060">
            <v>17349037782</v>
          </cell>
        </row>
        <row r="4061">
          <cell r="A4061" t="str">
            <v>达钢</v>
          </cell>
          <cell r="B4061" t="str">
            <v>螺纹钢</v>
          </cell>
          <cell r="C4061" t="str">
            <v>HRB400E Φ16 9m</v>
          </cell>
          <cell r="D4061" t="str">
            <v>吨</v>
          </cell>
          <cell r="E4061">
            <v>15</v>
          </cell>
          <cell r="F4061">
            <v>45824</v>
          </cell>
          <cell r="G4061" t="str">
            <v>（十九冶-江龙高速三分部）重庆市云阳县蔈草镇三坵田*朗树湾1#桥桥面</v>
          </cell>
          <cell r="H4061" t="str">
            <v>任海军</v>
          </cell>
          <cell r="I4061">
            <v>17725037830</v>
          </cell>
        </row>
        <row r="4062">
          <cell r="A4062" t="str">
            <v>达钢</v>
          </cell>
          <cell r="B4062" t="str">
            <v>螺纹钢</v>
          </cell>
          <cell r="C4062" t="str">
            <v>HRB400E Φ12 9m</v>
          </cell>
          <cell r="D4062" t="str">
            <v>吨</v>
          </cell>
          <cell r="E4062">
            <v>15</v>
          </cell>
          <cell r="F4062">
            <v>45824</v>
          </cell>
          <cell r="G4062" t="str">
            <v>（十九冶-江龙高速三分部）重庆市云阳县蔈草镇三坵田*朗树湾1#桥桥面</v>
          </cell>
          <cell r="H4062" t="str">
            <v>任海军</v>
          </cell>
          <cell r="I4062">
            <v>17725037830</v>
          </cell>
        </row>
        <row r="4063">
          <cell r="A4063" t="str">
            <v>达钢</v>
          </cell>
          <cell r="B4063" t="str">
            <v>高线</v>
          </cell>
          <cell r="C4063" t="str">
            <v>HPB300Φ10</v>
          </cell>
          <cell r="D4063" t="str">
            <v>吨</v>
          </cell>
          <cell r="E4063">
            <v>5</v>
          </cell>
          <cell r="F4063">
            <v>45824</v>
          </cell>
          <cell r="G4063" t="str">
            <v>（十九冶-江龙高速三分部）重庆市云阳县蔈草镇三坵田*朗树湾1#桥桥面</v>
          </cell>
          <cell r="H4063" t="str">
            <v>任海军</v>
          </cell>
          <cell r="I4063">
            <v>17725037830</v>
          </cell>
        </row>
        <row r="4064">
          <cell r="A4064" t="str">
            <v>达钢</v>
          </cell>
          <cell r="B4064" t="str">
            <v>螺纹钢</v>
          </cell>
          <cell r="C4064" t="str">
            <v>HRB400E Φ16 9m</v>
          </cell>
          <cell r="D4064" t="str">
            <v>吨</v>
          </cell>
          <cell r="E4064">
            <v>15</v>
          </cell>
          <cell r="F4064">
            <v>45824</v>
          </cell>
          <cell r="G4064" t="str">
            <v>（十九冶-江龙高速三分部）重庆市云阳县开云高速（钢厂村）*龙缸互通</v>
          </cell>
          <cell r="H4064" t="str">
            <v>任海军</v>
          </cell>
          <cell r="I4064">
            <v>17725037830</v>
          </cell>
        </row>
        <row r="4065">
          <cell r="A4065" t="str">
            <v>达钢</v>
          </cell>
          <cell r="B4065" t="str">
            <v>高线</v>
          </cell>
          <cell r="C4065" t="str">
            <v>HPB300Φ8</v>
          </cell>
          <cell r="D4065" t="str">
            <v>吨</v>
          </cell>
          <cell r="E4065">
            <v>5</v>
          </cell>
          <cell r="F4065">
            <v>45824</v>
          </cell>
          <cell r="G4065" t="str">
            <v>（十九冶-江龙高速三分部）重庆市云阳县开云高速（钢厂村）*龙缸互通</v>
          </cell>
          <cell r="H4065" t="str">
            <v>任海军</v>
          </cell>
          <cell r="I4065">
            <v>17725037830</v>
          </cell>
        </row>
        <row r="4066">
          <cell r="A4066" t="str">
            <v>达钢</v>
          </cell>
          <cell r="B4066" t="str">
            <v>螺纹钢</v>
          </cell>
          <cell r="C4066" t="str">
            <v>HRB400E Φ32 9m</v>
          </cell>
          <cell r="D4066" t="str">
            <v>吨</v>
          </cell>
          <cell r="E4066">
            <v>15</v>
          </cell>
          <cell r="F4066">
            <v>45824</v>
          </cell>
          <cell r="G4066" t="str">
            <v>（十九冶-江龙高速三分部）重庆市云阳县开云高速（钢厂村）*龙缸互通</v>
          </cell>
          <cell r="H4066" t="str">
            <v>任海军</v>
          </cell>
          <cell r="I4066">
            <v>17725037830</v>
          </cell>
        </row>
        <row r="4067">
          <cell r="A4067" t="str">
            <v>晋邦</v>
          </cell>
          <cell r="B4067" t="str">
            <v>螺纹钢</v>
          </cell>
          <cell r="C4067" t="str">
            <v>HRB400E Φ20 9m</v>
          </cell>
          <cell r="D4067" t="str">
            <v>吨</v>
          </cell>
          <cell r="E4067">
            <v>105</v>
          </cell>
          <cell r="F4067">
            <v>45824</v>
          </cell>
          <cell r="G4067" t="str">
            <v>（十九冶-华电重庆奉节）重庆市奉节县康乐镇七星村</v>
          </cell>
          <cell r="H4067" t="str">
            <v>岑甲乐</v>
          </cell>
          <cell r="I4067">
            <v>17349037782</v>
          </cell>
        </row>
        <row r="4068">
          <cell r="A4068" t="str">
            <v>晋邦</v>
          </cell>
          <cell r="B4068" t="str">
            <v>螺纹钢</v>
          </cell>
          <cell r="C4068" t="str">
            <v>HRB400E Φ28 9m</v>
          </cell>
          <cell r="D4068" t="str">
            <v>吨</v>
          </cell>
          <cell r="E4068">
            <v>2.5</v>
          </cell>
          <cell r="F4068">
            <v>45824</v>
          </cell>
          <cell r="G4068" t="str">
            <v>（十九冶-江龙高速三分部）重庆市云阳县蔈草镇三坵田*小尖山梁场</v>
          </cell>
          <cell r="H4068" t="str">
            <v>任海军</v>
          </cell>
          <cell r="I4068">
            <v>17725037830</v>
          </cell>
        </row>
        <row r="4069">
          <cell r="A4069" t="str">
            <v>晋邦</v>
          </cell>
          <cell r="B4069" t="str">
            <v>盘螺</v>
          </cell>
          <cell r="C4069" t="str">
            <v>HRB400E Φ10</v>
          </cell>
          <cell r="D4069" t="str">
            <v>吨</v>
          </cell>
          <cell r="E4069">
            <v>10</v>
          </cell>
          <cell r="F4069">
            <v>45824</v>
          </cell>
          <cell r="G4069" t="str">
            <v>（十九冶-江龙高速三分部）重庆市云阳县蔈草镇三坵田*朗树湾1#桥桥面</v>
          </cell>
          <cell r="H4069" t="str">
            <v>任海军</v>
          </cell>
          <cell r="I4069">
            <v>17725037830</v>
          </cell>
        </row>
        <row r="4070">
          <cell r="A4070" t="str">
            <v>晋邦</v>
          </cell>
          <cell r="B4070" t="str">
            <v>螺纹钢</v>
          </cell>
          <cell r="C4070" t="str">
            <v>HRB400E Φ12 9m</v>
          </cell>
          <cell r="D4070" t="str">
            <v>吨</v>
          </cell>
          <cell r="E4070">
            <v>20</v>
          </cell>
          <cell r="F4070">
            <v>45824</v>
          </cell>
          <cell r="G4070" t="str">
            <v>（十九冶-江龙高速三分部）重庆市云阳县龙角镇*刘家漕3#桥</v>
          </cell>
          <cell r="H4070" t="str">
            <v>任海军</v>
          </cell>
          <cell r="I4070">
            <v>17725037830</v>
          </cell>
        </row>
        <row r="4071">
          <cell r="A4071" t="str">
            <v>晋邦</v>
          </cell>
          <cell r="B4071" t="str">
            <v>螺纹钢</v>
          </cell>
          <cell r="C4071" t="str">
            <v>HRB400E Φ32 9m</v>
          </cell>
          <cell r="D4071" t="str">
            <v>吨</v>
          </cell>
          <cell r="E4071">
            <v>5</v>
          </cell>
          <cell r="F4071">
            <v>45824</v>
          </cell>
          <cell r="G4071" t="str">
            <v>（十九冶-江龙高速三分部）重庆市云阳县开云高速（钢厂村）*龙缸互通</v>
          </cell>
          <cell r="H4071" t="str">
            <v>任海军</v>
          </cell>
          <cell r="I4071">
            <v>17725037830</v>
          </cell>
        </row>
        <row r="4072">
          <cell r="A4072" t="str">
            <v>达钢</v>
          </cell>
          <cell r="B4072" t="str">
            <v>螺纹钢</v>
          </cell>
          <cell r="C4072" t="str">
            <v>HRB400EФ12*9m</v>
          </cell>
          <cell r="D4072" t="str">
            <v>吨</v>
          </cell>
          <cell r="E4072">
            <v>16</v>
          </cell>
          <cell r="F4072">
            <v>45825</v>
          </cell>
          <cell r="G4072" t="str">
            <v>四川省南充市营山县咸安大道成都元泽环境技术有限公司营山分公司（中核华兴市政道路项目部）</v>
          </cell>
          <cell r="H4072" t="str">
            <v>黎家敏</v>
          </cell>
          <cell r="I4072" t="str">
            <v>15082798787</v>
          </cell>
        </row>
        <row r="4073">
          <cell r="A4073" t="str">
            <v>达钢</v>
          </cell>
          <cell r="B4073" t="str">
            <v>螺纹钢</v>
          </cell>
          <cell r="C4073" t="str">
            <v>HRB400EФ28*9m</v>
          </cell>
          <cell r="D4073" t="str">
            <v>吨</v>
          </cell>
          <cell r="E4073">
            <v>55</v>
          </cell>
          <cell r="F4073">
            <v>45825</v>
          </cell>
          <cell r="G4073" t="str">
            <v>四川省南充市营山县咸安大道成都元泽环境技术有限公司营山分公司（中核华兴市政道路项目部）</v>
          </cell>
          <cell r="H4073" t="str">
            <v>黎家敏</v>
          </cell>
          <cell r="I4073" t="str">
            <v>15082798787</v>
          </cell>
        </row>
        <row r="4074">
          <cell r="A4074" t="str">
            <v>晋邦</v>
          </cell>
          <cell r="B4074" t="str">
            <v>螺纹钢</v>
          </cell>
          <cell r="C4074" t="str">
            <v>HRB400EФ22*9m</v>
          </cell>
          <cell r="D4074" t="str">
            <v>吨</v>
          </cell>
          <cell r="E4074">
            <v>16</v>
          </cell>
          <cell r="F4074">
            <v>45825</v>
          </cell>
          <cell r="G4074" t="str">
            <v>四川省南充市营山县咸安大道成都元泽环境技术有限公司营山分公司（中核华兴市政道路项目部）</v>
          </cell>
          <cell r="H4074" t="str">
            <v>黎家敏</v>
          </cell>
          <cell r="I4074" t="str">
            <v>15082798787</v>
          </cell>
        </row>
        <row r="4075">
          <cell r="A4075" t="str">
            <v>晋邦</v>
          </cell>
          <cell r="B4075" t="str">
            <v>螺纹钢</v>
          </cell>
          <cell r="C4075" t="str">
            <v>HRB400EФ28*9m</v>
          </cell>
          <cell r="D4075" t="str">
            <v>吨</v>
          </cell>
          <cell r="E4075">
            <v>18</v>
          </cell>
          <cell r="F4075">
            <v>45825</v>
          </cell>
          <cell r="G4075" t="str">
            <v>四川省南充市营山县咸安大道成都元泽环境技术有限公司营山分公司（中核华兴市政道路项目部）</v>
          </cell>
          <cell r="H4075" t="str">
            <v>黎家敏</v>
          </cell>
          <cell r="I4075" t="str">
            <v>15082798787</v>
          </cell>
        </row>
        <row r="4076">
          <cell r="A4076" t="str">
            <v>晋邦</v>
          </cell>
          <cell r="B4076" t="str">
            <v>高线</v>
          </cell>
          <cell r="C4076" t="str">
            <v>HPB300Ф6</v>
          </cell>
          <cell r="D4076" t="str">
            <v>吨</v>
          </cell>
          <cell r="E4076">
            <v>10</v>
          </cell>
          <cell r="F4076">
            <v>45825</v>
          </cell>
          <cell r="G4076" t="str">
            <v>（中核华兴-峨眉山项目）四川省乐山市峨眉山市双福镇梓橦庙红华五期中核华兴工地</v>
          </cell>
          <cell r="H4076" t="str">
            <v>李汉军</v>
          </cell>
          <cell r="I4076" t="str">
            <v>18691249091</v>
          </cell>
        </row>
        <row r="4077">
          <cell r="A4077" t="str">
            <v>晋邦</v>
          </cell>
          <cell r="B4077" t="str">
            <v>螺纹钢</v>
          </cell>
          <cell r="C4077" t="str">
            <v>HRB500EФ12*9m</v>
          </cell>
          <cell r="D4077" t="str">
            <v>吨</v>
          </cell>
          <cell r="E4077">
            <v>13.5</v>
          </cell>
          <cell r="F4077">
            <v>45825</v>
          </cell>
          <cell r="G4077" t="str">
            <v>（中核华兴-峨眉山项目）四川省乐山市峨眉山市双福镇梓橦庙红华五期中核华兴工地</v>
          </cell>
          <cell r="H4077" t="str">
            <v>李汉军</v>
          </cell>
          <cell r="I4077" t="str">
            <v>18691249091</v>
          </cell>
        </row>
        <row r="4078">
          <cell r="A4078" t="str">
            <v>晋邦</v>
          </cell>
          <cell r="B4078" t="str">
            <v>螺纹钢</v>
          </cell>
          <cell r="C4078" t="str">
            <v>HRB500EФ16*9m</v>
          </cell>
          <cell r="D4078" t="str">
            <v>吨</v>
          </cell>
          <cell r="E4078">
            <v>11</v>
          </cell>
          <cell r="F4078">
            <v>45825</v>
          </cell>
          <cell r="G4078" t="str">
            <v>（中核华兴-峨眉山项目）四川省乐山市峨眉山市双福镇梓橦庙红华五期中核华兴工地</v>
          </cell>
          <cell r="H4078" t="str">
            <v>李汉军</v>
          </cell>
          <cell r="I4078" t="str">
            <v>18691249091</v>
          </cell>
        </row>
        <row r="4079">
          <cell r="A4079" t="str">
            <v>钢固融</v>
          </cell>
          <cell r="B4079" t="str">
            <v>盘螺</v>
          </cell>
          <cell r="C4079" t="str">
            <v>HRB400E Φ6</v>
          </cell>
          <cell r="D4079" t="str">
            <v>吨</v>
          </cell>
          <cell r="E4079">
            <v>7.5</v>
          </cell>
          <cell r="F4079">
            <v>45825</v>
          </cell>
          <cell r="G4079" t="str">
            <v>（五局新津tod项目）成都市新津区旭辉天府未来城南(华金路南)</v>
          </cell>
          <cell r="H4079" t="str">
            <v>戴军</v>
          </cell>
          <cell r="I4079">
            <v>15984585768</v>
          </cell>
        </row>
        <row r="4080">
          <cell r="A4080" t="str">
            <v>钢固融</v>
          </cell>
          <cell r="B4080" t="str">
            <v>螺纹钢</v>
          </cell>
          <cell r="C4080" t="str">
            <v>HRB400E Φ12 9m</v>
          </cell>
          <cell r="D4080" t="str">
            <v>吨</v>
          </cell>
          <cell r="E4080">
            <v>15</v>
          </cell>
          <cell r="F4080">
            <v>45825</v>
          </cell>
          <cell r="G4080" t="str">
            <v>（五局新津tod项目）成都市新津区旭辉天府未来城南(华金路南)</v>
          </cell>
          <cell r="H4080" t="str">
            <v>戴军</v>
          </cell>
          <cell r="I4080">
            <v>15984585768</v>
          </cell>
        </row>
        <row r="4081">
          <cell r="A4081" t="str">
            <v>钢固融</v>
          </cell>
          <cell r="B4081" t="str">
            <v>螺纹钢</v>
          </cell>
          <cell r="C4081" t="str">
            <v>HRB400E Φ14 9m</v>
          </cell>
          <cell r="D4081" t="str">
            <v>吨</v>
          </cell>
          <cell r="E4081">
            <v>5</v>
          </cell>
          <cell r="F4081">
            <v>45825</v>
          </cell>
          <cell r="G4081" t="str">
            <v>（五局新津tod项目）成都市新津区旭辉天府未来城南(华金路南)</v>
          </cell>
          <cell r="H4081" t="str">
            <v>戴军</v>
          </cell>
          <cell r="I4081">
            <v>15984585768</v>
          </cell>
        </row>
        <row r="4082">
          <cell r="A4082" t="str">
            <v>钢固融</v>
          </cell>
          <cell r="B4082" t="str">
            <v>螺纹钢</v>
          </cell>
          <cell r="C4082" t="str">
            <v>HRB400E Φ16 9m</v>
          </cell>
          <cell r="D4082" t="str">
            <v>吨</v>
          </cell>
          <cell r="E4082">
            <v>5</v>
          </cell>
          <cell r="F4082">
            <v>45825</v>
          </cell>
          <cell r="G4082" t="str">
            <v>（五局新津tod项目）成都市新津区旭辉天府未来城南(华金路南)</v>
          </cell>
          <cell r="H4082" t="str">
            <v>戴军</v>
          </cell>
          <cell r="I4082">
            <v>15984585768</v>
          </cell>
        </row>
        <row r="4083">
          <cell r="A4083" t="str">
            <v>钢固融</v>
          </cell>
          <cell r="B4083" t="str">
            <v>盘螺</v>
          </cell>
          <cell r="C4083" t="str">
            <v>HRB400E Φ8</v>
          </cell>
          <cell r="D4083" t="str">
            <v>吨</v>
          </cell>
          <cell r="E4083">
            <v>4</v>
          </cell>
          <cell r="F4083">
            <v>45825</v>
          </cell>
          <cell r="G4083" t="str">
            <v>(五冶建设扩建艺体中学二期工程)四川省成都市双流区光荣路成都艺体中学南200米-怡心湖</v>
          </cell>
          <cell r="H4083" t="str">
            <v>谢序强</v>
          </cell>
          <cell r="I4083">
            <v>13458588232</v>
          </cell>
        </row>
        <row r="4084">
          <cell r="A4084" t="str">
            <v>钢固融</v>
          </cell>
          <cell r="B4084" t="str">
            <v>盘螺</v>
          </cell>
          <cell r="C4084" t="str">
            <v>HRB400E Φ10</v>
          </cell>
          <cell r="D4084" t="str">
            <v>吨</v>
          </cell>
          <cell r="E4084">
            <v>4</v>
          </cell>
          <cell r="F4084">
            <v>45825</v>
          </cell>
          <cell r="G4084" t="str">
            <v>(五冶建设扩建艺体中学二期工程)四川省成都市双流区光荣路成都艺体中学南200米-怡心湖</v>
          </cell>
          <cell r="H4084" t="str">
            <v>谢序强</v>
          </cell>
          <cell r="I4084">
            <v>13458588232</v>
          </cell>
        </row>
        <row r="4085">
          <cell r="A4085" t="str">
            <v>钢固融</v>
          </cell>
          <cell r="B4085" t="str">
            <v>螺纹钢</v>
          </cell>
          <cell r="C4085" t="str">
            <v>HRB400E Φ12 9m</v>
          </cell>
          <cell r="D4085" t="str">
            <v>吨</v>
          </cell>
          <cell r="E4085">
            <v>5</v>
          </cell>
          <cell r="F4085">
            <v>45825</v>
          </cell>
          <cell r="G4085" t="str">
            <v>(五冶建设扩建艺体中学二期工程)四川省成都市双流区光荣路成都艺体中学南200米-怡心湖</v>
          </cell>
          <cell r="H4085" t="str">
            <v>谢序强</v>
          </cell>
          <cell r="I4085">
            <v>13458588232</v>
          </cell>
        </row>
        <row r="4086">
          <cell r="A4086" t="str">
            <v>钢固融</v>
          </cell>
          <cell r="B4086" t="str">
            <v>螺纹钢</v>
          </cell>
          <cell r="C4086" t="str">
            <v>HRB400E Φ14 9m</v>
          </cell>
          <cell r="D4086" t="str">
            <v>吨</v>
          </cell>
          <cell r="E4086">
            <v>5</v>
          </cell>
          <cell r="F4086">
            <v>45825</v>
          </cell>
          <cell r="G4086" t="str">
            <v>(五冶建设扩建艺体中学二期工程)四川省成都市双流区光荣路成都艺体中学南200米-怡心湖</v>
          </cell>
          <cell r="H4086" t="str">
            <v>谢序强</v>
          </cell>
          <cell r="I4086">
            <v>13458588232</v>
          </cell>
        </row>
        <row r="4087">
          <cell r="A4087" t="str">
            <v>钢固融</v>
          </cell>
          <cell r="B4087" t="str">
            <v>螺纹钢</v>
          </cell>
          <cell r="C4087" t="str">
            <v>HRB400E Φ16 9m</v>
          </cell>
          <cell r="D4087" t="str">
            <v>吨</v>
          </cell>
          <cell r="E4087">
            <v>5</v>
          </cell>
          <cell r="F4087">
            <v>45825</v>
          </cell>
          <cell r="G4087" t="str">
            <v>(五冶建设扩建艺体中学二期工程)四川省成都市双流区光荣路成都艺体中学南200米-怡心湖</v>
          </cell>
          <cell r="H4087" t="str">
            <v>谢序强</v>
          </cell>
          <cell r="I4087">
            <v>13458588232</v>
          </cell>
        </row>
        <row r="4088">
          <cell r="A4088" t="str">
            <v>钢固融</v>
          </cell>
          <cell r="B4088" t="str">
            <v>螺纹钢</v>
          </cell>
          <cell r="C4088" t="str">
            <v>HRB400E Φ20 9m</v>
          </cell>
          <cell r="D4088" t="str">
            <v>吨</v>
          </cell>
          <cell r="E4088">
            <v>5</v>
          </cell>
          <cell r="F4088">
            <v>45825</v>
          </cell>
          <cell r="G4088" t="str">
            <v>(五冶建设扩建艺体中学二期工程)四川省成都市双流区光荣路成都艺体中学南200米-怡心湖</v>
          </cell>
          <cell r="H4088" t="str">
            <v>谢序强</v>
          </cell>
          <cell r="I4088">
            <v>13458588232</v>
          </cell>
        </row>
        <row r="4089">
          <cell r="A4089" t="str">
            <v>钢固融</v>
          </cell>
          <cell r="B4089" t="str">
            <v>螺纹钢</v>
          </cell>
          <cell r="C4089" t="str">
            <v>HRB400E Φ22 9m</v>
          </cell>
          <cell r="D4089" t="str">
            <v>吨</v>
          </cell>
          <cell r="E4089">
            <v>5</v>
          </cell>
          <cell r="F4089">
            <v>45825</v>
          </cell>
          <cell r="G4089" t="str">
            <v>(五冶建设扩建艺体中学二期工程)四川省成都市双流区光荣路成都艺体中学南200米-怡心湖</v>
          </cell>
          <cell r="H4089" t="str">
            <v>谢序强</v>
          </cell>
          <cell r="I4089">
            <v>13458588232</v>
          </cell>
        </row>
        <row r="4090">
          <cell r="A4090" t="str">
            <v>德胜</v>
          </cell>
          <cell r="B4090" t="str">
            <v>螺纹钢</v>
          </cell>
          <cell r="C4090" t="str">
            <v>HRB400E Φ18 9m</v>
          </cell>
          <cell r="D4090" t="str">
            <v>吨</v>
          </cell>
          <cell r="E4090">
            <v>9</v>
          </cell>
          <cell r="F4090">
            <v>45825</v>
          </cell>
          <cell r="G4090" t="str">
            <v>(五冶建设扩建艺体中学二期工程)四川省成都市双流区光荣路成都艺体中学南200米-怡心湖</v>
          </cell>
          <cell r="H4090" t="str">
            <v>谢序强</v>
          </cell>
          <cell r="I4090">
            <v>13458588232</v>
          </cell>
        </row>
        <row r="4091">
          <cell r="A4091" t="str">
            <v>德胜</v>
          </cell>
          <cell r="B4091" t="str">
            <v>螺纹钢</v>
          </cell>
          <cell r="C4091" t="str">
            <v>HRB400E Φ25 9m</v>
          </cell>
          <cell r="D4091" t="str">
            <v>吨</v>
          </cell>
          <cell r="E4091">
            <v>25</v>
          </cell>
          <cell r="F4091">
            <v>45825</v>
          </cell>
          <cell r="G4091" t="str">
            <v>(五冶建设扩建艺体中学二期工程)四川省成都市双流区光荣路成都艺体中学南200米-怡心湖</v>
          </cell>
          <cell r="H4091" t="str">
            <v>谢序强</v>
          </cell>
          <cell r="I4091">
            <v>13458588232</v>
          </cell>
        </row>
        <row r="4092">
          <cell r="A4092" t="str">
            <v>湖北商贸</v>
          </cell>
          <cell r="B4092" t="str">
            <v>高线</v>
          </cell>
          <cell r="C4092" t="str">
            <v>HPB300Φ12</v>
          </cell>
          <cell r="D4092" t="str">
            <v>吨</v>
          </cell>
          <cell r="E4092">
            <v>35</v>
          </cell>
          <cell r="F4092">
            <v>45825</v>
          </cell>
          <cell r="G4092" t="str">
            <v>（中铁北京局-资乐高速6标）四川省乐山市市中区土主镇资乐高速TJ6标项目试验室</v>
          </cell>
          <cell r="H4092" t="str">
            <v>刘岩</v>
          </cell>
          <cell r="I4092">
            <v>18543566469</v>
          </cell>
        </row>
        <row r="4093">
          <cell r="A4093" t="str">
            <v>湖北商贸</v>
          </cell>
          <cell r="B4093" t="str">
            <v>高线</v>
          </cell>
          <cell r="C4093" t="str">
            <v>HPB300Φ12</v>
          </cell>
          <cell r="D4093" t="str">
            <v>吨</v>
          </cell>
          <cell r="E4093">
            <v>35</v>
          </cell>
          <cell r="F4093">
            <v>45825</v>
          </cell>
          <cell r="G4093" t="str">
            <v>（中铁十局-资乐高速4标）四川省眉山市仁寿县彰加镇促进村中铁十局资乐高速1#钢筋场</v>
          </cell>
          <cell r="H4093" t="str">
            <v>杨飞</v>
          </cell>
          <cell r="I4093">
            <v>15667998777</v>
          </cell>
        </row>
        <row r="4094">
          <cell r="A4094" t="str">
            <v>湖北商贸</v>
          </cell>
          <cell r="B4094" t="str">
            <v>螺纹钢</v>
          </cell>
          <cell r="C4094" t="str">
            <v>HRB500E Φ25 12m</v>
          </cell>
          <cell r="D4094" t="str">
            <v>吨</v>
          </cell>
          <cell r="E4094">
            <v>35</v>
          </cell>
          <cell r="F4094">
            <v>45825</v>
          </cell>
          <cell r="G4094" t="str">
            <v>（中铁广州局-资乐高速5标）四川省乐山市井研县希望大道116号</v>
          </cell>
          <cell r="H4094" t="str">
            <v>廖俊杰</v>
          </cell>
          <cell r="I4094">
            <v>15775100965</v>
          </cell>
        </row>
        <row r="4095">
          <cell r="A4095" t="str">
            <v>润耀</v>
          </cell>
          <cell r="B4095" t="str">
            <v>高线</v>
          </cell>
          <cell r="C4095" t="str">
            <v>HPB300Φ10</v>
          </cell>
          <cell r="D4095" t="str">
            <v>吨</v>
          </cell>
          <cell r="E4095">
            <v>35</v>
          </cell>
          <cell r="F4095">
            <v>45825</v>
          </cell>
          <cell r="G4095" t="str">
            <v>（中铁广州局-资乐高速5标）四川省乐山市井研县希望大道116号</v>
          </cell>
          <cell r="H4095" t="str">
            <v>廖俊杰</v>
          </cell>
          <cell r="I4095">
            <v>15775100965</v>
          </cell>
        </row>
        <row r="4096">
          <cell r="A4096" t="str">
            <v>润耀</v>
          </cell>
          <cell r="B4096" t="str">
            <v>螺纹钢</v>
          </cell>
          <cell r="C4096" t="str">
            <v>HRB400E Φ32 9m</v>
          </cell>
          <cell r="D4096" t="str">
            <v>吨</v>
          </cell>
          <cell r="E4096">
            <v>35</v>
          </cell>
          <cell r="F4096">
            <v>45825</v>
          </cell>
          <cell r="G4096" t="str">
            <v>（中铁广州局-资乐高速5标）四川省乐山市井研县希望大道116号</v>
          </cell>
          <cell r="H4096" t="str">
            <v>廖俊杰</v>
          </cell>
          <cell r="I4096">
            <v>15775100965</v>
          </cell>
        </row>
        <row r="4097">
          <cell r="A4097" t="str">
            <v>润耀</v>
          </cell>
          <cell r="B4097" t="str">
            <v>螺纹钢</v>
          </cell>
          <cell r="C4097" t="str">
            <v>HRB400E Φ16 9m</v>
          </cell>
          <cell r="D4097" t="str">
            <v>吨</v>
          </cell>
          <cell r="E4097">
            <v>35</v>
          </cell>
          <cell r="F4097">
            <v>45825</v>
          </cell>
          <cell r="G4097" t="str">
            <v>（中铁广州局-资乐高速5标）四川省乐山市井研县希望大道116号</v>
          </cell>
          <cell r="H4097" t="str">
            <v>廖俊杰</v>
          </cell>
          <cell r="I4097">
            <v>15775100965</v>
          </cell>
        </row>
        <row r="4098">
          <cell r="A4098" t="str">
            <v>润耀</v>
          </cell>
          <cell r="B4098" t="str">
            <v>盘螺</v>
          </cell>
          <cell r="C4098" t="str">
            <v>HRB400E Φ12</v>
          </cell>
          <cell r="D4098" t="str">
            <v>吨</v>
          </cell>
          <cell r="E4098">
            <v>35</v>
          </cell>
          <cell r="F4098">
            <v>45825</v>
          </cell>
          <cell r="G4098" t="str">
            <v>（中铁广州局-资乐高速5标）四川省乐山市井研县希望大道116号</v>
          </cell>
          <cell r="H4098" t="str">
            <v>廖俊杰</v>
          </cell>
          <cell r="I4098">
            <v>15775100965</v>
          </cell>
        </row>
        <row r="4099">
          <cell r="A4099" t="str">
            <v>润耀</v>
          </cell>
          <cell r="B4099" t="str">
            <v>螺纹钢</v>
          </cell>
          <cell r="C4099" t="str">
            <v>HRB400E Φ20 12m</v>
          </cell>
          <cell r="D4099" t="str">
            <v>吨</v>
          </cell>
          <cell r="E4099">
            <v>35</v>
          </cell>
          <cell r="F4099">
            <v>45825</v>
          </cell>
          <cell r="G4099" t="str">
            <v>（中铁广州局-资乐高速5标）四川省乐山市井研县希望大道116号</v>
          </cell>
          <cell r="H4099" t="str">
            <v>廖俊杰</v>
          </cell>
          <cell r="I4099">
            <v>15775100965</v>
          </cell>
        </row>
        <row r="4100">
          <cell r="A4100" t="str">
            <v>晋邦</v>
          </cell>
          <cell r="B4100" t="str">
            <v>高线</v>
          </cell>
          <cell r="C4100" t="str">
            <v>HPB300Φ6</v>
          </cell>
          <cell r="D4100" t="str">
            <v>吨</v>
          </cell>
          <cell r="E4100">
            <v>3.5</v>
          </cell>
          <cell r="F4100">
            <v>45825</v>
          </cell>
          <cell r="G4100" t="str">
            <v>（十九冶-江龙高速一分部）重庆市云阳县湿坝东北418米*云阳南互通</v>
          </cell>
          <cell r="H4100" t="str">
            <v>吴章红</v>
          </cell>
          <cell r="I4100">
            <v>18628165772</v>
          </cell>
        </row>
        <row r="4101">
          <cell r="A4101" t="str">
            <v>晋邦</v>
          </cell>
          <cell r="B4101" t="str">
            <v>高线</v>
          </cell>
          <cell r="C4101" t="str">
            <v>HPB300Φ10</v>
          </cell>
          <cell r="D4101" t="str">
            <v>吨</v>
          </cell>
          <cell r="E4101">
            <v>2.93</v>
          </cell>
          <cell r="F4101">
            <v>45825</v>
          </cell>
          <cell r="G4101" t="str">
            <v>（十九冶-江龙高速一分部）重庆市云阳县湿坝东北418米*云阳南互通</v>
          </cell>
          <cell r="H4101" t="str">
            <v>吴章红</v>
          </cell>
          <cell r="I4101">
            <v>18628165772</v>
          </cell>
        </row>
        <row r="4102">
          <cell r="A4102" t="str">
            <v>晋邦</v>
          </cell>
          <cell r="B4102" t="str">
            <v>螺纹钢</v>
          </cell>
          <cell r="C4102" t="str">
            <v>HRB400E Φ12 9m</v>
          </cell>
          <cell r="D4102" t="str">
            <v>吨</v>
          </cell>
          <cell r="E4102">
            <v>12.55</v>
          </cell>
          <cell r="F4102">
            <v>45825</v>
          </cell>
          <cell r="G4102" t="str">
            <v>（十九冶-江龙高速一分部）重庆市云阳县湿坝东北418米*云阳南互通</v>
          </cell>
          <cell r="H4102" t="str">
            <v>吴章红</v>
          </cell>
          <cell r="I4102">
            <v>18628165772</v>
          </cell>
        </row>
        <row r="4103">
          <cell r="A4103" t="str">
            <v>晋邦</v>
          </cell>
          <cell r="B4103" t="str">
            <v>螺纹钢</v>
          </cell>
          <cell r="C4103" t="str">
            <v>HRB400E Φ16 9m</v>
          </cell>
          <cell r="D4103" t="str">
            <v>吨</v>
          </cell>
          <cell r="E4103">
            <v>3.96</v>
          </cell>
          <cell r="F4103">
            <v>45825</v>
          </cell>
          <cell r="G4103" t="str">
            <v>（十九冶-江龙高速一分部）重庆市云阳县湿坝东北418米*云阳南互通</v>
          </cell>
          <cell r="H4103" t="str">
            <v>吴章红</v>
          </cell>
          <cell r="I4103">
            <v>18628165772</v>
          </cell>
        </row>
        <row r="4104">
          <cell r="A4104" t="str">
            <v>晋邦</v>
          </cell>
          <cell r="B4104" t="str">
            <v>螺纹钢</v>
          </cell>
          <cell r="C4104" t="str">
            <v>HRB400E Φ20 9m</v>
          </cell>
          <cell r="D4104" t="str">
            <v>吨</v>
          </cell>
          <cell r="E4104">
            <v>18.86</v>
          </cell>
          <cell r="F4104">
            <v>45825</v>
          </cell>
          <cell r="G4104" t="str">
            <v>（十九冶-江龙高速一分部）重庆市云阳县湿坝东北418米*云阳南互通</v>
          </cell>
          <cell r="H4104" t="str">
            <v>吴章红</v>
          </cell>
          <cell r="I4104">
            <v>18628165772</v>
          </cell>
        </row>
        <row r="4105">
          <cell r="A4105" t="str">
            <v>晋邦</v>
          </cell>
          <cell r="B4105" t="str">
            <v>螺纹钢</v>
          </cell>
          <cell r="C4105" t="str">
            <v>HRB400E Φ22 9m</v>
          </cell>
          <cell r="D4105" t="str">
            <v>吨</v>
          </cell>
          <cell r="E4105">
            <v>5.49</v>
          </cell>
          <cell r="F4105">
            <v>45825</v>
          </cell>
          <cell r="G4105" t="str">
            <v>（十九冶-江龙高速一分部）重庆市云阳县湿坝东北418米*云阳南互通</v>
          </cell>
          <cell r="H4105" t="str">
            <v>吴章红</v>
          </cell>
          <cell r="I4105">
            <v>18628165772</v>
          </cell>
        </row>
        <row r="4106">
          <cell r="A4106" t="str">
            <v>晋邦</v>
          </cell>
          <cell r="B4106" t="str">
            <v>螺纹钢</v>
          </cell>
          <cell r="C4106" t="str">
            <v>HRB400E Φ25 9m</v>
          </cell>
          <cell r="D4106" t="str">
            <v>吨</v>
          </cell>
          <cell r="E4106">
            <v>8.62</v>
          </cell>
          <cell r="F4106">
            <v>45825</v>
          </cell>
          <cell r="G4106" t="str">
            <v>（十九冶-江龙高速一分部）重庆市云阳县湿坝东北418米*云阳南互通</v>
          </cell>
          <cell r="H4106" t="str">
            <v>吴章红</v>
          </cell>
          <cell r="I4106">
            <v>18628165772</v>
          </cell>
        </row>
        <row r="4107">
          <cell r="A4107" t="str">
            <v>晋邦</v>
          </cell>
          <cell r="B4107" t="str">
            <v>螺纹钢</v>
          </cell>
          <cell r="C4107" t="str">
            <v>HRB400E Φ28 9m</v>
          </cell>
          <cell r="D4107" t="str">
            <v>吨</v>
          </cell>
          <cell r="E4107">
            <v>17.84</v>
          </cell>
          <cell r="F4107">
            <v>45825</v>
          </cell>
          <cell r="G4107" t="str">
            <v>（十九冶-江龙高速一分部）重庆市云阳县湿坝东北418米*云阳南互通</v>
          </cell>
          <cell r="H4107" t="str">
            <v>吴章红</v>
          </cell>
          <cell r="I4107">
            <v>18628165772</v>
          </cell>
        </row>
        <row r="4108">
          <cell r="A4108" t="str">
            <v>晋邦</v>
          </cell>
          <cell r="B4108" t="str">
            <v>盘螺</v>
          </cell>
          <cell r="C4108" t="str">
            <v>HRB400E Φ8</v>
          </cell>
          <cell r="D4108" t="str">
            <v>吨</v>
          </cell>
          <cell r="E4108">
            <v>15</v>
          </cell>
          <cell r="F4108">
            <v>45825</v>
          </cell>
          <cell r="G4108" t="str">
            <v>（十九冶-江龙高速二分部）重庆市云阳县宝坪镇双塆村*宝坪服务区南侧综合楼</v>
          </cell>
          <cell r="H4108" t="str">
            <v>张鹏</v>
          </cell>
          <cell r="I4108">
            <v>18223006448</v>
          </cell>
        </row>
        <row r="4109">
          <cell r="A4109" t="str">
            <v>晋邦</v>
          </cell>
          <cell r="B4109" t="str">
            <v>盘螺</v>
          </cell>
          <cell r="C4109" t="str">
            <v>HRB400E Φ10</v>
          </cell>
          <cell r="D4109" t="str">
            <v>吨</v>
          </cell>
          <cell r="E4109">
            <v>5</v>
          </cell>
          <cell r="F4109">
            <v>45825</v>
          </cell>
          <cell r="G4109" t="str">
            <v>（十九冶-江龙高速二分部）重庆市云阳县宝坪镇双塆村*宝坪服务区南侧综合楼</v>
          </cell>
          <cell r="H4109" t="str">
            <v>张鹏</v>
          </cell>
          <cell r="I4109">
            <v>18223006448</v>
          </cell>
        </row>
        <row r="4110">
          <cell r="A4110" t="str">
            <v>晋邦</v>
          </cell>
          <cell r="B4110" t="str">
            <v>螺纹钢</v>
          </cell>
          <cell r="C4110" t="str">
            <v>HRB400E Φ14 9m</v>
          </cell>
          <cell r="D4110" t="str">
            <v>吨</v>
          </cell>
          <cell r="E4110">
            <v>5</v>
          </cell>
          <cell r="F4110">
            <v>45825</v>
          </cell>
          <cell r="G4110" t="str">
            <v>（十九冶-江龙高速二分部）重庆市云阳县宝坪镇双塆村*宝坪服务区南侧综合楼</v>
          </cell>
          <cell r="H4110" t="str">
            <v>张鹏</v>
          </cell>
          <cell r="I4110">
            <v>18223006448</v>
          </cell>
        </row>
        <row r="4111">
          <cell r="A4111" t="str">
            <v>晋邦</v>
          </cell>
          <cell r="B4111" t="str">
            <v>螺纹钢</v>
          </cell>
          <cell r="C4111" t="str">
            <v>HRB400E Φ16 9m</v>
          </cell>
          <cell r="D4111" t="str">
            <v>吨</v>
          </cell>
          <cell r="E4111">
            <v>10</v>
          </cell>
          <cell r="F4111">
            <v>45825</v>
          </cell>
          <cell r="G4111" t="str">
            <v>（十九冶-江龙高速二分部）重庆市云阳县宝坪镇双塆村*宝坪服务区南侧综合楼</v>
          </cell>
          <cell r="H4111" t="str">
            <v>张鹏</v>
          </cell>
          <cell r="I4111">
            <v>18223006448</v>
          </cell>
        </row>
        <row r="4112">
          <cell r="A4112" t="str">
            <v>晋邦</v>
          </cell>
          <cell r="B4112" t="str">
            <v>螺纹钢</v>
          </cell>
          <cell r="C4112" t="str">
            <v>HRB400E Φ20 9m</v>
          </cell>
          <cell r="D4112" t="str">
            <v>吨</v>
          </cell>
          <cell r="E4112">
            <v>15</v>
          </cell>
          <cell r="F4112">
            <v>45825</v>
          </cell>
          <cell r="G4112" t="str">
            <v>（十九冶-江龙高速二分部）重庆市云阳县宝坪镇双塆村*宝坪服务区南侧综合楼</v>
          </cell>
          <cell r="H4112" t="str">
            <v>张鹏</v>
          </cell>
          <cell r="I4112">
            <v>18223006448</v>
          </cell>
        </row>
        <row r="4113">
          <cell r="A4113" t="str">
            <v>晋邦</v>
          </cell>
          <cell r="B4113" t="str">
            <v>螺纹钢</v>
          </cell>
          <cell r="C4113" t="str">
            <v>HRB400E Φ25 9m</v>
          </cell>
          <cell r="D4113" t="str">
            <v>吨</v>
          </cell>
          <cell r="E4113">
            <v>10</v>
          </cell>
          <cell r="F4113">
            <v>45825</v>
          </cell>
          <cell r="G4113" t="str">
            <v>（十九冶-江龙高速二分部）重庆市云阳县宝坪镇双塆村*宝坪服务区南侧综合楼</v>
          </cell>
          <cell r="H4113" t="str">
            <v>张鹏</v>
          </cell>
          <cell r="I4113">
            <v>18223006448</v>
          </cell>
        </row>
        <row r="4114">
          <cell r="A4114" t="str">
            <v>晋邦</v>
          </cell>
          <cell r="B4114" t="str">
            <v>螺纹钢</v>
          </cell>
          <cell r="C4114" t="str">
            <v>HRB400E Φ12 9m</v>
          </cell>
          <cell r="D4114" t="str">
            <v>吨</v>
          </cell>
          <cell r="E4114">
            <v>35</v>
          </cell>
          <cell r="F4114">
            <v>45825</v>
          </cell>
          <cell r="G4114" t="str">
            <v>（十九冶-江龙高速二分部）重庆市云阳县S305附近*龙角梁场</v>
          </cell>
          <cell r="H4114" t="str">
            <v>张鹏</v>
          </cell>
          <cell r="I4114">
            <v>18223006448</v>
          </cell>
        </row>
        <row r="4115">
          <cell r="A4115" t="str">
            <v>晋邦</v>
          </cell>
          <cell r="B4115" t="str">
            <v>螺纹钢</v>
          </cell>
          <cell r="C4115" t="str">
            <v>HRB400E Φ16 9m</v>
          </cell>
          <cell r="D4115" t="str">
            <v>吨</v>
          </cell>
          <cell r="E4115">
            <v>35</v>
          </cell>
          <cell r="F4115">
            <v>45825</v>
          </cell>
          <cell r="G4115" t="str">
            <v>（十九冶-江龙高速二分部）重庆市云阳县S305附近*龙角梁场</v>
          </cell>
          <cell r="H4115" t="str">
            <v>张鹏</v>
          </cell>
          <cell r="I4115">
            <v>18223006448</v>
          </cell>
        </row>
        <row r="4116">
          <cell r="A4116" t="str">
            <v>海南海控</v>
          </cell>
          <cell r="B4116" t="str">
            <v>螺纹钢</v>
          </cell>
          <cell r="C4116" t="str">
            <v>HRB400EФ12*9mm</v>
          </cell>
          <cell r="D4116" t="str">
            <v>吨</v>
          </cell>
          <cell r="E4116">
            <v>105</v>
          </cell>
          <cell r="F4116">
            <v>45825</v>
          </cell>
          <cell r="G4116" t="str">
            <v>（中铁八局康新高速TJ4-1标）四川省甘孜州康定市新都桥镇超限载检测站</v>
          </cell>
          <cell r="H4116" t="str">
            <v>刘俊</v>
          </cell>
          <cell r="I4116">
            <v>18587764925</v>
          </cell>
        </row>
        <row r="4117">
          <cell r="A4117" t="str">
            <v>海南海控</v>
          </cell>
          <cell r="B4117" t="str">
            <v>螺纹钢</v>
          </cell>
          <cell r="C4117" t="str">
            <v>HRB500EФ25*12m</v>
          </cell>
          <cell r="D4117" t="str">
            <v>吨</v>
          </cell>
          <cell r="E4117">
            <v>70</v>
          </cell>
          <cell r="F4117">
            <v>45825</v>
          </cell>
          <cell r="G4117" t="str">
            <v>（中铁八局康新高速TJ4-1标）四川省甘孜州康定市新都桥镇超限载检测站</v>
          </cell>
          <cell r="H4117" t="str">
            <v>刘俊</v>
          </cell>
          <cell r="I4117">
            <v>18587764925</v>
          </cell>
        </row>
        <row r="4118">
          <cell r="A4118" t="str">
            <v>润耀</v>
          </cell>
          <cell r="B4118" t="str">
            <v>高线</v>
          </cell>
          <cell r="C4118" t="str">
            <v>HPB300 Φ8</v>
          </cell>
          <cell r="D4118" t="str">
            <v>吨</v>
          </cell>
          <cell r="E4118">
            <v>15</v>
          </cell>
          <cell r="F4118">
            <v>45825</v>
          </cell>
          <cell r="G4118" t="str">
            <v>(宜宾兴港三江新区长江工业园保障性租赁住房建设项目-2标)四川省宜宾市翠屏区永善路南段宜宾市三江新区长江工业园区</v>
          </cell>
          <cell r="H4118" t="str">
            <v>查工</v>
          </cell>
          <cell r="I4118">
            <v>13118007501</v>
          </cell>
        </row>
        <row r="4119">
          <cell r="A4119" t="str">
            <v>润耀</v>
          </cell>
          <cell r="B4119" t="str">
            <v>螺纹钢</v>
          </cell>
          <cell r="C4119" t="str">
            <v>HRB400E Φ16 9m</v>
          </cell>
          <cell r="D4119" t="str">
            <v>吨</v>
          </cell>
          <cell r="E4119">
            <v>3</v>
          </cell>
          <cell r="F4119">
            <v>45825</v>
          </cell>
          <cell r="G4119" t="str">
            <v>(宜宾兴港三江新区长江工业园保障性租赁住房建设项目-2标)四川省宜宾市翠屏区永善路南段宜宾市三江新区长江工业园区</v>
          </cell>
          <cell r="H4119" t="str">
            <v>查工</v>
          </cell>
          <cell r="I4119">
            <v>13118007501</v>
          </cell>
        </row>
        <row r="4120">
          <cell r="A4120" t="str">
            <v>润耀</v>
          </cell>
          <cell r="B4120" t="str">
            <v>螺纹钢</v>
          </cell>
          <cell r="C4120" t="str">
            <v>HRB400E Φ18 9m</v>
          </cell>
          <cell r="D4120" t="str">
            <v>吨</v>
          </cell>
          <cell r="E4120">
            <v>18</v>
          </cell>
          <cell r="F4120">
            <v>45825</v>
          </cell>
          <cell r="G4120" t="str">
            <v>(宜宾兴港三江新区长江工业园保障性租赁住房建设项目-2标)四川省宜宾市翠屏区永善路南段宜宾市三江新区长江工业园区</v>
          </cell>
          <cell r="H4120" t="str">
            <v>查工</v>
          </cell>
          <cell r="I4120">
            <v>13118007501</v>
          </cell>
        </row>
        <row r="4121">
          <cell r="A4121" t="str">
            <v>润耀</v>
          </cell>
          <cell r="B4121" t="str">
            <v>螺纹钢</v>
          </cell>
          <cell r="C4121" t="str">
            <v>HRB500E Φ28×9米</v>
          </cell>
          <cell r="D4121" t="str">
            <v>吨</v>
          </cell>
          <cell r="E4121">
            <v>70</v>
          </cell>
          <cell r="F4121">
            <v>45826</v>
          </cell>
          <cell r="G4121" t="str">
            <v>（自永1标八局二分公司钢筋棚）四川省自贡市大安区牛佛镇</v>
          </cell>
          <cell r="H4121" t="str">
            <v>王君杰</v>
          </cell>
          <cell r="I4121">
            <v>18919619850</v>
          </cell>
        </row>
        <row r="4122">
          <cell r="A4122" t="str">
            <v>润耀</v>
          </cell>
          <cell r="B4122" t="str">
            <v>螺纹钢</v>
          </cell>
          <cell r="C4122" t="str">
            <v>HRB400E Φ28×9米</v>
          </cell>
          <cell r="D4122" t="str">
            <v>吨</v>
          </cell>
          <cell r="E4122">
            <v>11</v>
          </cell>
          <cell r="F4122">
            <v>45826</v>
          </cell>
          <cell r="G4122" t="str">
            <v>（自永1标八局二分公司钢筋棚过磅）沿滩区川南中小企业创业园(金川路东50米)  </v>
          </cell>
          <cell r="H4122" t="str">
            <v>廖浩</v>
          </cell>
          <cell r="I4122">
            <v>18383381234</v>
          </cell>
        </row>
        <row r="4123">
          <cell r="A4123" t="str">
            <v>润耀</v>
          </cell>
          <cell r="B4123" t="str">
            <v>螺纹钢</v>
          </cell>
          <cell r="C4123" t="str">
            <v>HRB400E Φ25×9米</v>
          </cell>
          <cell r="D4123" t="str">
            <v>吨</v>
          </cell>
          <cell r="E4123">
            <v>6</v>
          </cell>
          <cell r="F4123">
            <v>45826</v>
          </cell>
          <cell r="G4123" t="str">
            <v>（自永1标八局二分公司钢筋棚过磅）沿滩区川南中小企业创业园(金川路东50米)  </v>
          </cell>
          <cell r="H4123" t="str">
            <v>廖浩</v>
          </cell>
          <cell r="I4123">
            <v>18383381234</v>
          </cell>
        </row>
        <row r="4124">
          <cell r="A4124" t="str">
            <v>润耀</v>
          </cell>
          <cell r="B4124" t="str">
            <v>螺纹钢</v>
          </cell>
          <cell r="C4124" t="str">
            <v>HRB400E Φ20×9米</v>
          </cell>
          <cell r="D4124" t="str">
            <v>吨</v>
          </cell>
          <cell r="E4124">
            <v>5</v>
          </cell>
          <cell r="F4124">
            <v>45826</v>
          </cell>
          <cell r="G4124" t="str">
            <v>（自永1标八局二分公司钢筋棚过磅）沿滩区川南中小企业创业园(金川路东50米)  </v>
          </cell>
          <cell r="H4124" t="str">
            <v>廖浩</v>
          </cell>
          <cell r="I4124">
            <v>18383381234</v>
          </cell>
        </row>
        <row r="4125">
          <cell r="A4125" t="str">
            <v>润耀</v>
          </cell>
          <cell r="B4125" t="str">
            <v>螺纹钢</v>
          </cell>
          <cell r="C4125" t="str">
            <v>HRB400E Φ12×9米</v>
          </cell>
          <cell r="D4125" t="str">
            <v>吨</v>
          </cell>
          <cell r="E4125">
            <v>11</v>
          </cell>
          <cell r="F4125">
            <v>45826</v>
          </cell>
          <cell r="G4125" t="str">
            <v>（自永1标八局二分公司钢筋棚过磅）沿滩区川南中小企业创业园(金川路东50米)  </v>
          </cell>
          <cell r="H4125" t="str">
            <v>廖浩</v>
          </cell>
          <cell r="I4125">
            <v>18383381234</v>
          </cell>
        </row>
        <row r="4126">
          <cell r="A4126" t="str">
            <v>泸钢</v>
          </cell>
          <cell r="B4126" t="str">
            <v>盘螺</v>
          </cell>
          <cell r="C4126" t="str">
            <v>HRB400E Φ6</v>
          </cell>
          <cell r="D4126" t="str">
            <v>吨</v>
          </cell>
          <cell r="E4126">
            <v>2.5</v>
          </cell>
          <cell r="F4126">
            <v>45826</v>
          </cell>
          <cell r="G4126" t="str">
            <v>(五冶钢构宜宾南溪区项目土建4标)四川省宜宾市高县高县庆符镇鹅卵新农村高县广久大道(庆符厂房项目)</v>
          </cell>
          <cell r="H4126" t="str">
            <v>张朝亮</v>
          </cell>
          <cell r="I4126">
            <v>15228205853</v>
          </cell>
        </row>
        <row r="4127">
          <cell r="A4127" t="str">
            <v>泸钢</v>
          </cell>
          <cell r="B4127" t="str">
            <v>盘螺</v>
          </cell>
          <cell r="C4127" t="str">
            <v>HRB400E Φ8</v>
          </cell>
          <cell r="D4127" t="str">
            <v>吨</v>
          </cell>
          <cell r="E4127">
            <v>2.5</v>
          </cell>
          <cell r="F4127">
            <v>45826</v>
          </cell>
          <cell r="G4127" t="str">
            <v>(五冶钢构宜宾南溪区项目土建4标)四川省宜宾市高县高县庆符镇鹅卵新农村高县广久大道(庆符厂房项目)</v>
          </cell>
          <cell r="H4127" t="str">
            <v>张朝亮</v>
          </cell>
          <cell r="I4127">
            <v>15228205853</v>
          </cell>
        </row>
        <row r="4128">
          <cell r="A4128" t="str">
            <v>泸钢</v>
          </cell>
          <cell r="B4128" t="str">
            <v>盘螺</v>
          </cell>
          <cell r="C4128" t="str">
            <v>HRB400E Φ10</v>
          </cell>
          <cell r="D4128" t="str">
            <v>吨</v>
          </cell>
          <cell r="E4128">
            <v>2.5</v>
          </cell>
          <cell r="F4128">
            <v>45826</v>
          </cell>
          <cell r="G4128" t="str">
            <v>(五冶钢构宜宾南溪区项目土建4标)四川省宜宾市高县高县庆符镇鹅卵新农村高县广久大道(庆符厂房项目)</v>
          </cell>
          <cell r="H4128" t="str">
            <v>张朝亮</v>
          </cell>
          <cell r="I4128">
            <v>15228205853</v>
          </cell>
        </row>
        <row r="4129">
          <cell r="A4129" t="str">
            <v>泸钢</v>
          </cell>
          <cell r="B4129" t="str">
            <v>螺纹钢</v>
          </cell>
          <cell r="C4129" t="str">
            <v>HRB400E Φ12 9m</v>
          </cell>
          <cell r="D4129" t="str">
            <v>吨</v>
          </cell>
          <cell r="E4129">
            <v>3</v>
          </cell>
          <cell r="F4129">
            <v>45826</v>
          </cell>
          <cell r="G4129" t="str">
            <v>(五冶钢构宜宾南溪区项目土建4标)四川省宜宾市高县高县庆符镇鹅卵新农村高县广久大道(庆符厂房项目)</v>
          </cell>
          <cell r="H4129" t="str">
            <v>张朝亮</v>
          </cell>
          <cell r="I4129">
            <v>15228205853</v>
          </cell>
        </row>
        <row r="4130">
          <cell r="A4130" t="str">
            <v>泸钢</v>
          </cell>
          <cell r="B4130" t="str">
            <v>螺纹钢</v>
          </cell>
          <cell r="C4130" t="str">
            <v>HRB400E Φ14 9m</v>
          </cell>
          <cell r="D4130" t="str">
            <v>吨</v>
          </cell>
          <cell r="E4130">
            <v>6</v>
          </cell>
          <cell r="F4130">
            <v>45826</v>
          </cell>
          <cell r="G4130" t="str">
            <v>(五冶钢构宜宾南溪区项目土建4标)四川省宜宾市高县高县庆符镇鹅卵新农村高县广久大道(庆符厂房项目)</v>
          </cell>
          <cell r="H4130" t="str">
            <v>张朝亮</v>
          </cell>
          <cell r="I4130">
            <v>15228205853</v>
          </cell>
        </row>
        <row r="4131">
          <cell r="A4131" t="str">
            <v>泸钢</v>
          </cell>
          <cell r="B4131" t="str">
            <v>螺纹钢</v>
          </cell>
          <cell r="C4131" t="str">
            <v>HRB400E Φ16 9m</v>
          </cell>
          <cell r="D4131" t="str">
            <v>吨</v>
          </cell>
          <cell r="E4131">
            <v>3</v>
          </cell>
          <cell r="F4131">
            <v>45826</v>
          </cell>
          <cell r="G4131" t="str">
            <v>(五冶钢构宜宾南溪区项目土建4标)四川省宜宾市高县高县庆符镇鹅卵新农村高县广久大道(庆符厂房项目)</v>
          </cell>
          <cell r="H4131" t="str">
            <v>张朝亮</v>
          </cell>
          <cell r="I4131">
            <v>15228205853</v>
          </cell>
        </row>
        <row r="4132">
          <cell r="A4132" t="str">
            <v>泸钢</v>
          </cell>
          <cell r="B4132" t="str">
            <v>螺纹钢</v>
          </cell>
          <cell r="C4132" t="str">
            <v>HRB400E Φ18 9m</v>
          </cell>
          <cell r="D4132" t="str">
            <v>吨</v>
          </cell>
          <cell r="E4132">
            <v>3</v>
          </cell>
          <cell r="F4132">
            <v>45826</v>
          </cell>
          <cell r="G4132" t="str">
            <v>(五冶钢构宜宾南溪区项目土建4标)四川省宜宾市高县高县庆符镇鹅卵新农村高县广久大道(庆符厂房项目)</v>
          </cell>
          <cell r="H4132" t="str">
            <v>张朝亮</v>
          </cell>
          <cell r="I4132">
            <v>15228205853</v>
          </cell>
        </row>
        <row r="4133">
          <cell r="A4133" t="str">
            <v>泸钢</v>
          </cell>
          <cell r="B4133" t="str">
            <v>螺纹钢</v>
          </cell>
          <cell r="C4133" t="str">
            <v>HRB400E Φ20 9m</v>
          </cell>
          <cell r="D4133" t="str">
            <v>吨</v>
          </cell>
          <cell r="E4133">
            <v>3</v>
          </cell>
          <cell r="F4133">
            <v>45826</v>
          </cell>
          <cell r="G4133" t="str">
            <v>(五冶钢构宜宾南溪区项目土建4标)四川省宜宾市高县高县庆符镇鹅卵新农村高县广久大道(庆符厂房项目)</v>
          </cell>
          <cell r="H4133" t="str">
            <v>张朝亮</v>
          </cell>
          <cell r="I4133">
            <v>15228205853</v>
          </cell>
        </row>
        <row r="4134">
          <cell r="A4134" t="str">
            <v>泸钢</v>
          </cell>
          <cell r="B4134" t="str">
            <v>螺纹钢</v>
          </cell>
          <cell r="C4134" t="str">
            <v>HRB400E Φ22 9m</v>
          </cell>
          <cell r="D4134" t="str">
            <v>吨</v>
          </cell>
          <cell r="E4134">
            <v>3</v>
          </cell>
          <cell r="F4134">
            <v>45826</v>
          </cell>
          <cell r="G4134" t="str">
            <v>(五冶钢构宜宾南溪区项目土建4标)四川省宜宾市高县高县庆符镇鹅卵新农村高县广久大道(庆符厂房项目)</v>
          </cell>
          <cell r="H4134" t="str">
            <v>张朝亮</v>
          </cell>
          <cell r="I4134">
            <v>15228205853</v>
          </cell>
        </row>
        <row r="4135">
          <cell r="A4135" t="str">
            <v>泸钢</v>
          </cell>
          <cell r="B4135" t="str">
            <v>螺纹钢</v>
          </cell>
          <cell r="C4135" t="str">
            <v>HRB400E Φ25 9m</v>
          </cell>
          <cell r="D4135" t="str">
            <v>吨</v>
          </cell>
          <cell r="E4135">
            <v>6</v>
          </cell>
          <cell r="F4135">
            <v>45826</v>
          </cell>
          <cell r="G4135" t="str">
            <v>(五冶钢构宜宾南溪区项目土建4标)四川省宜宾市高县高县庆符镇鹅卵新农村高县广久大道(庆符厂房项目)</v>
          </cell>
          <cell r="H4135" t="str">
            <v>张朝亮</v>
          </cell>
          <cell r="I4135">
            <v>15228205853</v>
          </cell>
        </row>
        <row r="4136">
          <cell r="A4136" t="str">
            <v>山东高速</v>
          </cell>
          <cell r="B4136" t="str">
            <v>盘螺</v>
          </cell>
          <cell r="C4136" t="str">
            <v>HRB400E Φ12</v>
          </cell>
          <cell r="D4136" t="str">
            <v>吨</v>
          </cell>
          <cell r="E4136">
            <v>35</v>
          </cell>
          <cell r="F4136">
            <v>45826</v>
          </cell>
          <cell r="G4136" t="str">
            <v>（中铁广州局-成渝扩容2标）四川省资阳市雁江区南双路杨家糖房</v>
          </cell>
          <cell r="H4136" t="str">
            <v>邓志强</v>
          </cell>
          <cell r="I4136">
            <v>17603045490</v>
          </cell>
        </row>
        <row r="4137">
          <cell r="A4137" t="str">
            <v>海南海控</v>
          </cell>
          <cell r="B4137" t="str">
            <v>高线</v>
          </cell>
          <cell r="C4137" t="str">
            <v>HPB300Ф12</v>
          </cell>
          <cell r="D4137" t="str">
            <v>吨</v>
          </cell>
          <cell r="E4137">
            <v>35</v>
          </cell>
          <cell r="F4137">
            <v>45826</v>
          </cell>
          <cell r="G4137" t="str">
            <v>（中铁六局呼和公司康新高速TJ4-2标）四川省甘孜藏族自治州康定市新都桥镇东俄罗三村中建八局搅拌站旁</v>
          </cell>
          <cell r="H4137" t="str">
            <v>王龙</v>
          </cell>
          <cell r="I4137">
            <v>18809490151</v>
          </cell>
        </row>
        <row r="4138">
          <cell r="A4138" t="str">
            <v>海南海控</v>
          </cell>
          <cell r="B4138" t="str">
            <v>螺纹钢</v>
          </cell>
          <cell r="C4138" t="str">
            <v>HRB400EФ12*9m</v>
          </cell>
          <cell r="D4138" t="str">
            <v>吨</v>
          </cell>
          <cell r="E4138">
            <v>35</v>
          </cell>
          <cell r="F4138">
            <v>45826</v>
          </cell>
          <cell r="G4138" t="str">
            <v>（中铁六局呼和公司康新高速TJ4-2标）四川省甘孜藏族自治州康定市新都桥镇东俄罗三村中建八局搅拌站旁</v>
          </cell>
          <cell r="H4138" t="str">
            <v>王龙</v>
          </cell>
          <cell r="I4138">
            <v>18809490151</v>
          </cell>
        </row>
        <row r="4139">
          <cell r="A4139" t="str">
            <v>德胜恒嘉</v>
          </cell>
          <cell r="B4139" t="str">
            <v>螺纹钢</v>
          </cell>
          <cell r="C4139" t="str">
            <v>HRB400EФ22*9m</v>
          </cell>
          <cell r="D4139" t="str">
            <v>吨</v>
          </cell>
          <cell r="E4139">
            <v>35</v>
          </cell>
          <cell r="F4139">
            <v>45826</v>
          </cell>
          <cell r="G4139" t="str">
            <v>（中铁一局四公司康新高速TJ1-1标贡不卡隧道）四川省甘孜州康定市折多塘村车管所旁</v>
          </cell>
          <cell r="H4139" t="str">
            <v>李彰</v>
          </cell>
          <cell r="I4139">
            <v>18523285235</v>
          </cell>
        </row>
        <row r="4140">
          <cell r="A4140" t="str">
            <v>吉晨盛泰</v>
          </cell>
          <cell r="B4140" t="str">
            <v>盘螺</v>
          </cell>
          <cell r="C4140" t="str">
            <v>HRB400EΦ10</v>
          </cell>
          <cell r="D4140" t="str">
            <v>吨</v>
          </cell>
          <cell r="E4140">
            <v>70</v>
          </cell>
          <cell r="F4140">
            <v>45826</v>
          </cell>
          <cell r="G4140" t="str">
            <v>凉山州昭觉县新城镇阿都马打中铁十局2#梁场（中铁十局西昭高速3号拌合站过磅）</v>
          </cell>
          <cell r="H4140" t="str">
            <v>魏忠魁</v>
          </cell>
          <cell r="I4140">
            <v>18229056777</v>
          </cell>
        </row>
        <row r="4141">
          <cell r="A4141" t="str">
            <v>凤钢</v>
          </cell>
          <cell r="B4141" t="str">
            <v>螺纹钢</v>
          </cell>
          <cell r="C4141" t="str">
            <v>HRB400EΦ22</v>
          </cell>
          <cell r="D4141" t="str">
            <v>吨</v>
          </cell>
          <cell r="E4141">
            <v>40</v>
          </cell>
          <cell r="F4141">
            <v>45826</v>
          </cell>
          <cell r="G4141" t="str">
            <v>（中铁广州局深圳公司西昭高速9标）四川省凉山彝族自治州西昌市西乡乡三百村</v>
          </cell>
          <cell r="H4141" t="str">
            <v>伍红林</v>
          </cell>
          <cell r="I4141">
            <v>18683860677</v>
          </cell>
        </row>
        <row r="4142">
          <cell r="A4142" t="str">
            <v>德胜恒嘉</v>
          </cell>
          <cell r="B4142" t="str">
            <v>螺纹钢</v>
          </cell>
          <cell r="C4142" t="str">
            <v>HRB500E Φ25 12m</v>
          </cell>
          <cell r="D4142" t="str">
            <v>吨</v>
          </cell>
          <cell r="E4142">
            <v>35</v>
          </cell>
          <cell r="F4142">
            <v>45827</v>
          </cell>
          <cell r="G4142" t="str">
            <v>（中铁广州局-资乐高速5标）四川省乐山市井研县希望大道116号</v>
          </cell>
          <cell r="H4142" t="str">
            <v>廖俊杰</v>
          </cell>
          <cell r="I4142">
            <v>15775100965</v>
          </cell>
        </row>
        <row r="4143">
          <cell r="A4143" t="str">
            <v>德胜恒嘉</v>
          </cell>
          <cell r="B4143" t="str">
            <v>螺纹钢</v>
          </cell>
          <cell r="C4143" t="str">
            <v>HRB500E Φ25 9m</v>
          </cell>
          <cell r="D4143" t="str">
            <v>吨</v>
          </cell>
          <cell r="E4143">
            <v>35</v>
          </cell>
          <cell r="F4143">
            <v>45827</v>
          </cell>
          <cell r="G4143" t="str">
            <v>（中铁广州局-资乐高速5标）四川省乐山市井研县希望大道116号</v>
          </cell>
          <cell r="H4143" t="str">
            <v>廖俊杰</v>
          </cell>
          <cell r="I4143">
            <v>15775100965</v>
          </cell>
        </row>
        <row r="4144">
          <cell r="A4144" t="str">
            <v>润耀</v>
          </cell>
          <cell r="B4144" t="str">
            <v>高线</v>
          </cell>
          <cell r="C4144" t="str">
            <v>HPB300Φ10</v>
          </cell>
          <cell r="D4144" t="str">
            <v>吨</v>
          </cell>
          <cell r="E4144">
            <v>55</v>
          </cell>
          <cell r="F4144">
            <v>45827</v>
          </cell>
          <cell r="G4144" t="str">
            <v>（中铁广州局-资乐高速5标）四川省乐山市井研县希望大道116号</v>
          </cell>
          <cell r="H4144" t="str">
            <v>廖俊杰</v>
          </cell>
          <cell r="I4144">
            <v>15775100965</v>
          </cell>
        </row>
        <row r="4145">
          <cell r="A4145" t="str">
            <v>润耀</v>
          </cell>
          <cell r="B4145" t="str">
            <v>螺纹钢</v>
          </cell>
          <cell r="C4145" t="str">
            <v>HRB400E Φ32 9m</v>
          </cell>
          <cell r="D4145" t="str">
            <v>吨</v>
          </cell>
          <cell r="E4145">
            <v>15</v>
          </cell>
          <cell r="F4145">
            <v>45827</v>
          </cell>
          <cell r="G4145" t="str">
            <v>（中铁广州局-资乐高速5标）四川省乐山市井研县希望大道116号</v>
          </cell>
          <cell r="H4145" t="str">
            <v>廖俊杰</v>
          </cell>
          <cell r="I4145">
            <v>15775100965</v>
          </cell>
        </row>
        <row r="4146">
          <cell r="A4146" t="str">
            <v>晋邦</v>
          </cell>
          <cell r="B4146" t="str">
            <v>螺纹钢</v>
          </cell>
          <cell r="C4146" t="str">
            <v>HRB400E Φ16 9m</v>
          </cell>
          <cell r="D4146" t="str">
            <v>吨</v>
          </cell>
          <cell r="E4146">
            <v>12</v>
          </cell>
          <cell r="F4146">
            <v>45827</v>
          </cell>
          <cell r="G4146" t="str">
            <v>（商投建工达州中医药科技园-4工区-11号楼）达州市通川区达州中医药职业学院犀牛大道北段</v>
          </cell>
          <cell r="H4146" t="str">
            <v>张扬</v>
          </cell>
          <cell r="I4146">
            <v>18381904567</v>
          </cell>
        </row>
        <row r="4147">
          <cell r="A4147" t="str">
            <v>晋邦</v>
          </cell>
          <cell r="B4147" t="str">
            <v>螺纹钢</v>
          </cell>
          <cell r="C4147" t="str">
            <v>HRB400E Φ18 12m</v>
          </cell>
          <cell r="D4147" t="str">
            <v>吨</v>
          </cell>
          <cell r="E4147">
            <v>3</v>
          </cell>
          <cell r="F4147">
            <v>45827</v>
          </cell>
          <cell r="G4147" t="str">
            <v>（商投建工达州中医药科技园-4工区-11号楼）达州市通川区达州中医药职业学院犀牛大道北段</v>
          </cell>
          <cell r="H4147" t="str">
            <v>张扬</v>
          </cell>
          <cell r="I4147">
            <v>18381904567</v>
          </cell>
        </row>
        <row r="4148">
          <cell r="A4148" t="str">
            <v>晋邦</v>
          </cell>
          <cell r="B4148" t="str">
            <v>螺纹钢</v>
          </cell>
          <cell r="C4148" t="str">
            <v>HRB400E Φ22 9m</v>
          </cell>
          <cell r="D4148" t="str">
            <v>吨</v>
          </cell>
          <cell r="E4148">
            <v>3</v>
          </cell>
          <cell r="F4148">
            <v>45827</v>
          </cell>
          <cell r="G4148" t="str">
            <v>（商投建工达州中医药科技园-4工区-11号楼）达州市通川区达州中医药职业学院犀牛大道北段</v>
          </cell>
          <cell r="H4148" t="str">
            <v>张扬</v>
          </cell>
          <cell r="I4148">
            <v>18381904567</v>
          </cell>
        </row>
        <row r="4149">
          <cell r="A4149" t="str">
            <v>晋邦</v>
          </cell>
          <cell r="B4149" t="str">
            <v>螺纹钢</v>
          </cell>
          <cell r="C4149" t="str">
            <v>HRB400E Φ25 9m</v>
          </cell>
          <cell r="D4149" t="str">
            <v>吨</v>
          </cell>
          <cell r="E4149">
            <v>15</v>
          </cell>
          <cell r="F4149">
            <v>45827</v>
          </cell>
          <cell r="G4149" t="str">
            <v>（商投建工达州中医药科技园-4工区-11号楼）达州市通川区达州中医药职业学院犀牛大道北段</v>
          </cell>
          <cell r="H4149" t="str">
            <v>张扬</v>
          </cell>
          <cell r="I4149">
            <v>18381904567</v>
          </cell>
        </row>
        <row r="4150">
          <cell r="A4150" t="str">
            <v>晋邦</v>
          </cell>
          <cell r="B4150" t="str">
            <v>盘螺</v>
          </cell>
          <cell r="C4150" t="str">
            <v>HRB400E Φ8</v>
          </cell>
          <cell r="D4150" t="str">
            <v>吨</v>
          </cell>
          <cell r="E4150">
            <v>18</v>
          </cell>
          <cell r="F4150">
            <v>45827</v>
          </cell>
          <cell r="G4150" t="str">
            <v>（商投建工达州中医药科技园-4工区-9号楼）达州市通川区达州中医药职业学院犀牛大道北段</v>
          </cell>
          <cell r="H4150" t="str">
            <v>张扬</v>
          </cell>
          <cell r="I4150">
            <v>18381904567</v>
          </cell>
        </row>
        <row r="4151">
          <cell r="A4151" t="str">
            <v>晋邦</v>
          </cell>
          <cell r="B4151" t="str">
            <v>螺纹钢</v>
          </cell>
          <cell r="C4151" t="str">
            <v>HRB400E Φ16 9m</v>
          </cell>
          <cell r="D4151" t="str">
            <v>吨</v>
          </cell>
          <cell r="E4151">
            <v>6</v>
          </cell>
          <cell r="F4151">
            <v>45827</v>
          </cell>
          <cell r="G4151" t="str">
            <v>（商投建工达州中医药科技园-4工区-9号楼）达州市通川区达州中医药职业学院犀牛大道北段</v>
          </cell>
          <cell r="H4151" t="str">
            <v>张扬</v>
          </cell>
          <cell r="I4151">
            <v>18381904567</v>
          </cell>
        </row>
        <row r="4152">
          <cell r="A4152" t="str">
            <v>晋邦</v>
          </cell>
          <cell r="B4152" t="str">
            <v>螺纹钢</v>
          </cell>
          <cell r="C4152" t="str">
            <v>HRB400E Φ18 12m</v>
          </cell>
          <cell r="D4152" t="str">
            <v>吨</v>
          </cell>
          <cell r="E4152">
            <v>15</v>
          </cell>
          <cell r="F4152">
            <v>45827</v>
          </cell>
          <cell r="G4152" t="str">
            <v>（商投建工达州中医药科技园-4工区-9号楼）达州市通川区达州中医药职业学院犀牛大道北段</v>
          </cell>
          <cell r="H4152" t="str">
            <v>张扬</v>
          </cell>
          <cell r="I4152">
            <v>18381904567</v>
          </cell>
        </row>
        <row r="4153">
          <cell r="A4153" t="str">
            <v>晋邦</v>
          </cell>
          <cell r="B4153" t="str">
            <v>螺纹钢</v>
          </cell>
          <cell r="C4153" t="str">
            <v>HRB400E Φ25 9m</v>
          </cell>
          <cell r="D4153" t="str">
            <v>吨</v>
          </cell>
          <cell r="E4153">
            <v>12</v>
          </cell>
          <cell r="F4153">
            <v>45827</v>
          </cell>
          <cell r="G4153" t="str">
            <v>（四川商建-射洪城乡一体化项目）遂宁市射洪市忠新幼儿园北侧约220米新溪小区</v>
          </cell>
          <cell r="H4153" t="str">
            <v>柏子刚</v>
          </cell>
          <cell r="I4153">
            <v>15692885305</v>
          </cell>
        </row>
        <row r="4154">
          <cell r="A4154" t="str">
            <v>晋邦</v>
          </cell>
          <cell r="B4154" t="str">
            <v>螺纹钢</v>
          </cell>
          <cell r="C4154" t="str">
            <v>HRB500E Φ25</v>
          </cell>
          <cell r="D4154" t="str">
            <v>吨</v>
          </cell>
          <cell r="E4154">
            <v>23</v>
          </cell>
          <cell r="F4154">
            <v>45827</v>
          </cell>
          <cell r="G4154" t="str">
            <v>（四川商建-射洪城乡一体化项目）遂宁市射洪市忠新幼儿园北侧约220米新溪小区</v>
          </cell>
          <cell r="H4154" t="str">
            <v>柏子刚</v>
          </cell>
          <cell r="I4154">
            <v>15692885305</v>
          </cell>
        </row>
        <row r="4155">
          <cell r="A4155" t="str">
            <v>德胜恒嘉</v>
          </cell>
          <cell r="B4155" t="str">
            <v>螺纹钢</v>
          </cell>
          <cell r="C4155" t="str">
            <v>HRB400EФ22*9m</v>
          </cell>
          <cell r="D4155" t="str">
            <v>吨</v>
          </cell>
          <cell r="E4155">
            <v>35</v>
          </cell>
          <cell r="F4155">
            <v>45827</v>
          </cell>
          <cell r="G4155" t="str">
            <v>（中铁一局四公司康新高速TJ1-1标贡不卡隧道）四川省甘孜州康定市折多塘村车管所旁</v>
          </cell>
          <cell r="H4155" t="str">
            <v>李彰</v>
          </cell>
          <cell r="I4155">
            <v>18523285235</v>
          </cell>
        </row>
        <row r="4156">
          <cell r="A4156" t="str">
            <v>德胜恒嘉</v>
          </cell>
          <cell r="B4156" t="str">
            <v>螺纹钢</v>
          </cell>
          <cell r="C4156" t="str">
            <v>HRB400EФ18*9m</v>
          </cell>
          <cell r="D4156" t="str">
            <v>吨</v>
          </cell>
          <cell r="E4156">
            <v>35</v>
          </cell>
          <cell r="F4156">
            <v>45827</v>
          </cell>
          <cell r="G4156" t="str">
            <v>（中铁六局呼和公司康新高速TJ4-2标）四川省甘孜藏族自治州康定市新都桥镇东俄罗三村中建八局搅拌站旁</v>
          </cell>
          <cell r="H4156" t="str">
            <v>王龙</v>
          </cell>
          <cell r="I4156">
            <v>18809490151</v>
          </cell>
        </row>
        <row r="4157">
          <cell r="A4157" t="str">
            <v>德胜恒嘉</v>
          </cell>
          <cell r="B4157" t="str">
            <v>螺纹钢</v>
          </cell>
          <cell r="C4157" t="str">
            <v>HRB400EФ22*9mm</v>
          </cell>
          <cell r="D4157" t="str">
            <v>吨</v>
          </cell>
          <cell r="E4157">
            <v>35</v>
          </cell>
          <cell r="F4157">
            <v>45827</v>
          </cell>
          <cell r="G4157" t="str">
            <v>（中铁六局呼和公司康新高速TJ4-2标）四川省甘孜藏族自治州康定市新都桥镇东俄罗三村中建八局搅拌站旁</v>
          </cell>
          <cell r="H4157" t="str">
            <v>王坤</v>
          </cell>
          <cell r="I4157">
            <v>15647490007</v>
          </cell>
        </row>
        <row r="4158">
          <cell r="A4158" t="str">
            <v>湖北商贸</v>
          </cell>
          <cell r="B4158" t="str">
            <v>高线</v>
          </cell>
          <cell r="C4158" t="str">
            <v>HPB300Φ8</v>
          </cell>
          <cell r="D4158" t="str">
            <v>吨</v>
          </cell>
          <cell r="E4158">
            <v>35</v>
          </cell>
          <cell r="F4158">
            <v>45828</v>
          </cell>
          <cell r="G4158" t="str">
            <v>（中铁十局-资乐高速4标）四川省眉山市仁寿县彰加镇促进村中铁十局2#钢筋厂</v>
          </cell>
          <cell r="H4158" t="str">
            <v>杨飞</v>
          </cell>
          <cell r="I4158">
            <v>15667998777</v>
          </cell>
        </row>
        <row r="4159">
          <cell r="A4159" t="str">
            <v>湖北商贸</v>
          </cell>
          <cell r="B4159" t="str">
            <v>高线</v>
          </cell>
          <cell r="C4159" t="str">
            <v>HPB300Φ10</v>
          </cell>
          <cell r="D4159" t="str">
            <v>吨</v>
          </cell>
          <cell r="E4159">
            <v>35</v>
          </cell>
          <cell r="F4159">
            <v>45828</v>
          </cell>
          <cell r="G4159" t="str">
            <v>（中铁十局-资乐高速4标）四川省眉山市仁寿县彰加镇促进村中铁十局2#钢筋厂</v>
          </cell>
          <cell r="H4159" t="str">
            <v>杨飞</v>
          </cell>
          <cell r="I4159">
            <v>15667998777</v>
          </cell>
        </row>
        <row r="4160">
          <cell r="A4160" t="str">
            <v>湖北商贸</v>
          </cell>
          <cell r="B4160" t="str">
            <v>高线</v>
          </cell>
          <cell r="C4160" t="str">
            <v>HPB300Φ8</v>
          </cell>
          <cell r="D4160" t="str">
            <v>吨</v>
          </cell>
          <cell r="E4160">
            <v>35</v>
          </cell>
          <cell r="F4160">
            <v>45828</v>
          </cell>
          <cell r="G4160" t="str">
            <v>（中铁广州局-资乐高速5标）四川省乐山市井研县希望大道116号</v>
          </cell>
          <cell r="H4160" t="str">
            <v>廖俊杰</v>
          </cell>
          <cell r="I4160">
            <v>15775100965</v>
          </cell>
        </row>
        <row r="4161">
          <cell r="A4161" t="str">
            <v>润耀</v>
          </cell>
          <cell r="B4161" t="str">
            <v>螺纹钢</v>
          </cell>
          <cell r="C4161" t="str">
            <v>HRB400E Φ25 12m</v>
          </cell>
          <cell r="D4161" t="str">
            <v>吨</v>
          </cell>
          <cell r="E4161">
            <v>35</v>
          </cell>
          <cell r="F4161">
            <v>45828</v>
          </cell>
          <cell r="G4161" t="str">
            <v>（中铁广州局-资乐高速5标）四川省乐山市井研县希望大道116号</v>
          </cell>
          <cell r="H4161" t="str">
            <v>廖俊杰</v>
          </cell>
          <cell r="I4161">
            <v>15775100965</v>
          </cell>
        </row>
        <row r="4162">
          <cell r="A4162" t="str">
            <v>达钢</v>
          </cell>
          <cell r="B4162" t="str">
            <v>盘螺</v>
          </cell>
          <cell r="C4162" t="str">
            <v>HRB400E Φ8</v>
          </cell>
          <cell r="D4162" t="str">
            <v>吨</v>
          </cell>
          <cell r="E4162">
            <v>23</v>
          </cell>
          <cell r="F4162">
            <v>45828</v>
          </cell>
          <cell r="G4162" t="str">
            <v>（商投建工达州中医药科技园-1工区）达州市通川区达州中医药职业学院犀牛大道北段</v>
          </cell>
          <cell r="H4162" t="str">
            <v>程黄刚</v>
          </cell>
          <cell r="I4162">
            <v>15108211617</v>
          </cell>
        </row>
        <row r="4163">
          <cell r="A4163" t="str">
            <v>达钢</v>
          </cell>
          <cell r="B4163" t="str">
            <v>盘螺</v>
          </cell>
          <cell r="C4163" t="str">
            <v>HRB400E Φ10</v>
          </cell>
          <cell r="D4163" t="str">
            <v>吨</v>
          </cell>
          <cell r="E4163">
            <v>15</v>
          </cell>
          <cell r="F4163">
            <v>45828</v>
          </cell>
          <cell r="G4163" t="str">
            <v>（商投建工达州中医药科技园-1工区）达州市通川区达州中医药职业学院犀牛大道北段</v>
          </cell>
          <cell r="H4163" t="str">
            <v>程黄刚</v>
          </cell>
          <cell r="I4163">
            <v>15108211617</v>
          </cell>
        </row>
        <row r="4164">
          <cell r="A4164" t="str">
            <v>达钢</v>
          </cell>
          <cell r="B4164" t="str">
            <v>螺纹钢</v>
          </cell>
          <cell r="C4164" t="str">
            <v>HRB400E Φ18 9m</v>
          </cell>
          <cell r="D4164" t="str">
            <v>吨</v>
          </cell>
          <cell r="E4164">
            <v>12</v>
          </cell>
          <cell r="F4164">
            <v>45828</v>
          </cell>
          <cell r="G4164" t="str">
            <v>（商投建工达州中医药科技园-1工区）达州市通川区达州中医药职业学院犀牛大道北段</v>
          </cell>
          <cell r="H4164" t="str">
            <v>程黄刚</v>
          </cell>
          <cell r="I4164">
            <v>15108211617</v>
          </cell>
        </row>
        <row r="4165">
          <cell r="A4165" t="str">
            <v>达钢</v>
          </cell>
          <cell r="B4165" t="str">
            <v>螺纹钢</v>
          </cell>
          <cell r="C4165" t="str">
            <v>HRB400E Φ20 9m</v>
          </cell>
          <cell r="D4165" t="str">
            <v>吨</v>
          </cell>
          <cell r="E4165">
            <v>6</v>
          </cell>
          <cell r="F4165">
            <v>45828</v>
          </cell>
          <cell r="G4165" t="str">
            <v>（商投建工达州中医药科技园-1工区）达州市通川区达州中医药职业学院犀牛大道北段</v>
          </cell>
          <cell r="H4165" t="str">
            <v>程黄刚</v>
          </cell>
          <cell r="I4165">
            <v>15108211617</v>
          </cell>
        </row>
        <row r="4166">
          <cell r="A4166" t="str">
            <v>德胜恒嘉</v>
          </cell>
          <cell r="B4166" t="str">
            <v>螺纹钢</v>
          </cell>
          <cell r="C4166" t="str">
            <v>HRB400EФ18*9m</v>
          </cell>
          <cell r="D4166" t="str">
            <v>吨</v>
          </cell>
          <cell r="E4166">
            <v>35</v>
          </cell>
          <cell r="F4166">
            <v>45828</v>
          </cell>
          <cell r="G4166" t="str">
            <v>（中铁六局呼和公司康新高速TJ4-2标）四川省甘孜藏族自治州康定市新都桥镇东俄罗三村中建八局搅拌站旁</v>
          </cell>
          <cell r="H4166" t="str">
            <v>王龙</v>
          </cell>
          <cell r="I4166">
            <v>18809490151</v>
          </cell>
        </row>
        <row r="4167">
          <cell r="A4167" t="str">
            <v>德胜恒嘉</v>
          </cell>
          <cell r="B4167" t="str">
            <v>螺纹钢</v>
          </cell>
          <cell r="C4167" t="str">
            <v>HRB400EФ22*9mm</v>
          </cell>
          <cell r="D4167" t="str">
            <v>吨</v>
          </cell>
          <cell r="E4167">
            <v>35</v>
          </cell>
          <cell r="F4167">
            <v>45828</v>
          </cell>
          <cell r="G4167" t="str">
            <v>（中铁六局呼和公司康新高速TJ4-2标）四川省甘孜藏族自治州康定市新都桥镇东俄罗三村中建八局搅拌站旁</v>
          </cell>
          <cell r="H4167" t="str">
            <v>王坤</v>
          </cell>
          <cell r="I4167">
            <v>15647490007</v>
          </cell>
        </row>
        <row r="4168">
          <cell r="A4168" t="str">
            <v>钢固融</v>
          </cell>
          <cell r="B4168" t="str">
            <v>螺纹钢</v>
          </cell>
          <cell r="C4168" t="str">
            <v>HRB500EФ16*9m</v>
          </cell>
          <cell r="D4168" t="str">
            <v>吨</v>
          </cell>
          <cell r="E4168">
            <v>70</v>
          </cell>
          <cell r="F4168">
            <v>45828</v>
          </cell>
          <cell r="G4168" t="str">
            <v>（中核中原-温江北林医养综合体项目）四川省成都市温江区万春大道第三人民医院东</v>
          </cell>
          <cell r="H4168" t="str">
            <v>蔡杰</v>
          </cell>
          <cell r="I4168">
            <v>18875129329</v>
          </cell>
        </row>
        <row r="4169">
          <cell r="A4169" t="str">
            <v>海南海控</v>
          </cell>
          <cell r="B4169" t="str">
            <v>高线</v>
          </cell>
          <cell r="C4169" t="str">
            <v>HPB300Ф12</v>
          </cell>
          <cell r="D4169" t="str">
            <v>吨</v>
          </cell>
          <cell r="E4169">
            <v>35</v>
          </cell>
          <cell r="F4169">
            <v>45828</v>
          </cell>
          <cell r="G4169" t="str">
            <v>（中铁六局呼和公司康新高速TJ4-2标）四川省甘孜藏族自治州康定市新都桥镇东俄罗三村中建八局搅拌站旁</v>
          </cell>
          <cell r="H4169" t="str">
            <v>王坤</v>
          </cell>
          <cell r="I4169">
            <v>15647490007</v>
          </cell>
        </row>
        <row r="4170">
          <cell r="A4170" t="str">
            <v>润耀</v>
          </cell>
          <cell r="B4170" t="str">
            <v>盘螺</v>
          </cell>
          <cell r="C4170" t="str">
            <v>HRB400E Φ8</v>
          </cell>
          <cell r="D4170" t="str">
            <v>吨</v>
          </cell>
          <cell r="E4170">
            <v>5</v>
          </cell>
          <cell r="F4170">
            <v>45828</v>
          </cell>
          <cell r="G4170" t="str">
            <v>（华西简阳西城嘉苑）四川省成都市简阳市简城街道高屋村</v>
          </cell>
          <cell r="H4170" t="str">
            <v>张瀚镭</v>
          </cell>
          <cell r="I4170">
            <v>15884666220</v>
          </cell>
        </row>
        <row r="4171">
          <cell r="A4171" t="str">
            <v>润耀</v>
          </cell>
          <cell r="B4171" t="str">
            <v>螺纹钢</v>
          </cell>
          <cell r="C4171" t="str">
            <v>HRB400E Φ14 9m</v>
          </cell>
          <cell r="D4171" t="str">
            <v>吨</v>
          </cell>
          <cell r="E4171">
            <v>66</v>
          </cell>
          <cell r="F4171">
            <v>45828</v>
          </cell>
          <cell r="G4171" t="str">
            <v>（华西简阳西城嘉苑）四川省成都市简阳市简城街道高屋村</v>
          </cell>
          <cell r="H4171" t="str">
            <v>张瀚镭</v>
          </cell>
          <cell r="I4171">
            <v>15884666220</v>
          </cell>
        </row>
        <row r="4172">
          <cell r="A4172" t="str">
            <v>润耀</v>
          </cell>
          <cell r="B4172" t="str">
            <v>螺纹钢</v>
          </cell>
          <cell r="C4172" t="str">
            <v>HRB400E Φ16 9m</v>
          </cell>
          <cell r="D4172" t="str">
            <v>吨</v>
          </cell>
          <cell r="E4172">
            <v>3</v>
          </cell>
          <cell r="F4172">
            <v>45828</v>
          </cell>
          <cell r="G4172" t="str">
            <v>（华西简阳西城嘉苑）四川省成都市简阳市简城街道高屋村</v>
          </cell>
          <cell r="H4172" t="str">
            <v>张瀚镭</v>
          </cell>
          <cell r="I4172">
            <v>15884666220</v>
          </cell>
        </row>
        <row r="4173">
          <cell r="A4173" t="str">
            <v>润耀</v>
          </cell>
          <cell r="B4173" t="str">
            <v>螺纹钢</v>
          </cell>
          <cell r="C4173" t="str">
            <v>HRB400E Φ18 9m</v>
          </cell>
          <cell r="D4173" t="str">
            <v>吨</v>
          </cell>
          <cell r="E4173">
            <v>3</v>
          </cell>
          <cell r="F4173">
            <v>45828</v>
          </cell>
          <cell r="G4173" t="str">
            <v>（华西简阳西城嘉苑）四川省成都市简阳市简城街道高屋村</v>
          </cell>
          <cell r="H4173" t="str">
            <v>张瀚镭</v>
          </cell>
          <cell r="I4173">
            <v>15884666220</v>
          </cell>
        </row>
        <row r="4174">
          <cell r="A4174" t="str">
            <v>润耀</v>
          </cell>
          <cell r="B4174" t="str">
            <v>螺纹钢</v>
          </cell>
          <cell r="C4174" t="str">
            <v>HRB400E Φ20 9m</v>
          </cell>
          <cell r="D4174" t="str">
            <v>吨</v>
          </cell>
          <cell r="E4174">
            <v>21</v>
          </cell>
          <cell r="F4174">
            <v>45828</v>
          </cell>
          <cell r="G4174" t="str">
            <v>（华西简阳西城嘉苑）四川省成都市简阳市简城街道高屋村</v>
          </cell>
          <cell r="H4174" t="str">
            <v>张瀚镭</v>
          </cell>
          <cell r="I4174">
            <v>15884666220</v>
          </cell>
        </row>
        <row r="4175">
          <cell r="A4175" t="str">
            <v>润耀</v>
          </cell>
          <cell r="B4175" t="str">
            <v>螺纹钢</v>
          </cell>
          <cell r="C4175" t="str">
            <v>HRB400E Φ22 9m</v>
          </cell>
          <cell r="D4175" t="str">
            <v>吨</v>
          </cell>
          <cell r="E4175">
            <v>3</v>
          </cell>
          <cell r="F4175">
            <v>45828</v>
          </cell>
          <cell r="G4175" t="str">
            <v>（华西简阳西城嘉苑）四川省成都市简阳市简城街道高屋村</v>
          </cell>
          <cell r="H4175" t="str">
            <v>张瀚镭</v>
          </cell>
          <cell r="I4175">
            <v>15884666220</v>
          </cell>
        </row>
        <row r="4176">
          <cell r="A4176" t="str">
            <v>润耀</v>
          </cell>
          <cell r="B4176" t="str">
            <v>螺纹钢</v>
          </cell>
          <cell r="C4176" t="str">
            <v>HRB400E Φ25 9m</v>
          </cell>
          <cell r="D4176" t="str">
            <v>吨</v>
          </cell>
          <cell r="E4176">
            <v>5</v>
          </cell>
          <cell r="F4176">
            <v>45828</v>
          </cell>
          <cell r="G4176" t="str">
            <v>（华西简阳西城嘉苑）四川省成都市简阳市简城街道高屋村</v>
          </cell>
          <cell r="H4176" t="str">
            <v>张瀚镭</v>
          </cell>
          <cell r="I4176">
            <v>15884666220</v>
          </cell>
        </row>
        <row r="4177">
          <cell r="A4177" t="str">
            <v>润耀</v>
          </cell>
          <cell r="B4177" t="str">
            <v>盘螺</v>
          </cell>
          <cell r="C4177" t="str">
            <v>HRB400E Φ8</v>
          </cell>
          <cell r="D4177" t="str">
            <v>吨</v>
          </cell>
          <cell r="E4177">
            <v>7.5</v>
          </cell>
          <cell r="F4177">
            <v>45828</v>
          </cell>
          <cell r="G4177" t="str">
            <v>（华西萌海科创农业生态谷）成都市简阳市白金山水库</v>
          </cell>
          <cell r="H4177" t="str">
            <v>石清国</v>
          </cell>
          <cell r="I4177">
            <v>13458642015</v>
          </cell>
        </row>
        <row r="4178">
          <cell r="A4178" t="str">
            <v>润耀</v>
          </cell>
          <cell r="B4178" t="str">
            <v>盘螺</v>
          </cell>
          <cell r="C4178" t="str">
            <v>HRB400E Φ12</v>
          </cell>
          <cell r="D4178" t="str">
            <v>吨</v>
          </cell>
          <cell r="E4178">
            <v>5</v>
          </cell>
          <cell r="F4178">
            <v>45828</v>
          </cell>
          <cell r="G4178" t="str">
            <v>（华西萌海科创农业生态谷）成都市简阳市白金山水库</v>
          </cell>
          <cell r="H4178" t="str">
            <v>石清国</v>
          </cell>
          <cell r="I4178">
            <v>13458642015</v>
          </cell>
        </row>
        <row r="4179">
          <cell r="A4179" t="str">
            <v>润耀</v>
          </cell>
          <cell r="B4179" t="str">
            <v>螺纹钢</v>
          </cell>
          <cell r="C4179" t="str">
            <v>HRB400E Φ12 9m</v>
          </cell>
          <cell r="D4179" t="str">
            <v>吨</v>
          </cell>
          <cell r="E4179">
            <v>9</v>
          </cell>
          <cell r="F4179">
            <v>45828</v>
          </cell>
          <cell r="G4179" t="str">
            <v>（华西萌海科创农业生态谷）成都市简阳市白金山水库</v>
          </cell>
          <cell r="H4179" t="str">
            <v>石清国</v>
          </cell>
          <cell r="I4179">
            <v>13458642015</v>
          </cell>
        </row>
        <row r="4180">
          <cell r="A4180" t="str">
            <v>润耀</v>
          </cell>
          <cell r="B4180" t="str">
            <v>螺纹钢</v>
          </cell>
          <cell r="C4180" t="str">
            <v>HRB400E Φ14 9m</v>
          </cell>
          <cell r="D4180" t="str">
            <v>吨</v>
          </cell>
          <cell r="E4180">
            <v>3</v>
          </cell>
          <cell r="F4180">
            <v>45828</v>
          </cell>
          <cell r="G4180" t="str">
            <v>（华西萌海科创农业生态谷）成都市简阳市白金山水库</v>
          </cell>
          <cell r="H4180" t="str">
            <v>石清国</v>
          </cell>
          <cell r="I4180">
            <v>13458642015</v>
          </cell>
        </row>
        <row r="4181">
          <cell r="A4181" t="str">
            <v>润耀</v>
          </cell>
          <cell r="B4181" t="str">
            <v>螺纹钢</v>
          </cell>
          <cell r="C4181" t="str">
            <v>HRB400E Φ16 9m</v>
          </cell>
          <cell r="D4181" t="str">
            <v>吨</v>
          </cell>
          <cell r="E4181">
            <v>3</v>
          </cell>
          <cell r="F4181">
            <v>45828</v>
          </cell>
          <cell r="G4181" t="str">
            <v>（华西萌海科创农业生态谷）成都市简阳市白金山水库</v>
          </cell>
          <cell r="H4181" t="str">
            <v>石清国</v>
          </cell>
          <cell r="I4181">
            <v>13458642015</v>
          </cell>
        </row>
        <row r="4182">
          <cell r="A4182" t="str">
            <v>润耀</v>
          </cell>
          <cell r="B4182" t="str">
            <v>螺纹钢</v>
          </cell>
          <cell r="C4182" t="str">
            <v>HRB400E Φ20 9m</v>
          </cell>
          <cell r="D4182" t="str">
            <v>吨</v>
          </cell>
          <cell r="E4182">
            <v>3</v>
          </cell>
          <cell r="F4182">
            <v>45828</v>
          </cell>
          <cell r="G4182" t="str">
            <v>（华西萌海科创农业生态谷）成都市简阳市白金山水库</v>
          </cell>
          <cell r="H4182" t="str">
            <v>石清国</v>
          </cell>
          <cell r="I4182">
            <v>13458642015</v>
          </cell>
        </row>
        <row r="4183">
          <cell r="A4183" t="str">
            <v>润耀</v>
          </cell>
          <cell r="B4183" t="str">
            <v>螺纹钢</v>
          </cell>
          <cell r="C4183" t="str">
            <v>HRB400E Φ22 9m</v>
          </cell>
          <cell r="D4183" t="str">
            <v>吨</v>
          </cell>
          <cell r="E4183">
            <v>3</v>
          </cell>
          <cell r="F4183">
            <v>45828</v>
          </cell>
          <cell r="G4183" t="str">
            <v>（华西萌海科创农业生态谷）成都市简阳市白金山水库</v>
          </cell>
          <cell r="H4183" t="str">
            <v>石清国</v>
          </cell>
          <cell r="I4183">
            <v>13458642015</v>
          </cell>
        </row>
        <row r="4184">
          <cell r="A4184" t="str">
            <v>润耀</v>
          </cell>
          <cell r="B4184" t="str">
            <v>螺纹钢</v>
          </cell>
          <cell r="C4184" t="str">
            <v>HRB400E Φ28 9m</v>
          </cell>
          <cell r="D4184" t="str">
            <v>吨</v>
          </cell>
          <cell r="E4184">
            <v>3</v>
          </cell>
          <cell r="F4184">
            <v>45828</v>
          </cell>
          <cell r="G4184" t="str">
            <v>（华西萌海科创农业生态谷）成都市简阳市白金山水库</v>
          </cell>
          <cell r="H4184" t="str">
            <v>石清国</v>
          </cell>
          <cell r="I4184">
            <v>13458642015</v>
          </cell>
        </row>
        <row r="4185">
          <cell r="A4185" t="str">
            <v>润耀</v>
          </cell>
          <cell r="B4185" t="str">
            <v>螺纹钢</v>
          </cell>
          <cell r="C4185" t="str">
            <v>HRB500E Φ20</v>
          </cell>
          <cell r="D4185" t="str">
            <v>吨</v>
          </cell>
          <cell r="E4185">
            <v>6</v>
          </cell>
          <cell r="F4185">
            <v>45828</v>
          </cell>
          <cell r="G4185" t="str">
            <v>（华西萌海科创农业生态谷）成都市简阳市白金山水库</v>
          </cell>
          <cell r="H4185" t="str">
            <v>石清国</v>
          </cell>
          <cell r="I4185">
            <v>13458642015</v>
          </cell>
        </row>
        <row r="4186">
          <cell r="A4186" t="str">
            <v>润耀</v>
          </cell>
          <cell r="B4186" t="str">
            <v>螺纹钢</v>
          </cell>
          <cell r="C4186" t="str">
            <v>HRB500E Φ22</v>
          </cell>
          <cell r="D4186" t="str">
            <v>吨</v>
          </cell>
          <cell r="E4186">
            <v>6</v>
          </cell>
          <cell r="F4186">
            <v>45828</v>
          </cell>
          <cell r="G4186" t="str">
            <v>（华西萌海科创农业生态谷）成都市简阳市白金山水库</v>
          </cell>
          <cell r="H4186" t="str">
            <v>石清国</v>
          </cell>
          <cell r="I4186">
            <v>13458642015</v>
          </cell>
        </row>
        <row r="4187">
          <cell r="A4187" t="str">
            <v>润耀</v>
          </cell>
          <cell r="B4187" t="str">
            <v>螺纹钢</v>
          </cell>
          <cell r="C4187" t="str">
            <v>HRB500E Φ25</v>
          </cell>
          <cell r="D4187" t="str">
            <v>吨</v>
          </cell>
          <cell r="E4187">
            <v>21</v>
          </cell>
          <cell r="F4187">
            <v>45828</v>
          </cell>
          <cell r="G4187" t="str">
            <v>（华西萌海科创农业生态谷）成都市简阳市白金山水库</v>
          </cell>
          <cell r="H4187" t="str">
            <v>石清国</v>
          </cell>
          <cell r="I4187">
            <v>13458642015</v>
          </cell>
        </row>
        <row r="4188">
          <cell r="A4188" t="str">
            <v>润耀</v>
          </cell>
          <cell r="B4188" t="str">
            <v>盘螺</v>
          </cell>
          <cell r="C4188" t="str">
            <v>HRB400E Φ8</v>
          </cell>
          <cell r="D4188" t="str">
            <v>吨</v>
          </cell>
          <cell r="E4188">
            <v>26.5</v>
          </cell>
          <cell r="F4188">
            <v>45828</v>
          </cell>
          <cell r="G4188" t="str">
            <v>（华西萌海科创农业生态谷）成都市简阳市白金山水库</v>
          </cell>
          <cell r="H4188" t="str">
            <v>石清国</v>
          </cell>
          <cell r="I4188">
            <v>13458642015</v>
          </cell>
        </row>
        <row r="4189">
          <cell r="A4189" t="str">
            <v>润耀</v>
          </cell>
          <cell r="B4189" t="str">
            <v>盘螺</v>
          </cell>
          <cell r="C4189" t="str">
            <v>HRB400E Φ10</v>
          </cell>
          <cell r="D4189" t="str">
            <v>吨</v>
          </cell>
          <cell r="E4189">
            <v>10</v>
          </cell>
          <cell r="F4189">
            <v>45828</v>
          </cell>
          <cell r="G4189" t="str">
            <v>（华西萌海科创农业生态谷）成都市简阳市白金山水库</v>
          </cell>
          <cell r="H4189" t="str">
            <v>石清国</v>
          </cell>
          <cell r="I4189">
            <v>13458642015</v>
          </cell>
        </row>
        <row r="4190">
          <cell r="A4190" t="str">
            <v>山东高速</v>
          </cell>
          <cell r="B4190" t="str">
            <v>螺纹钢</v>
          </cell>
          <cell r="C4190" t="str">
            <v>HRB400E Φ22 9m</v>
          </cell>
          <cell r="D4190" t="str">
            <v>吨</v>
          </cell>
          <cell r="E4190">
            <v>18</v>
          </cell>
          <cell r="F4190">
            <v>45829</v>
          </cell>
          <cell r="G4190" t="str">
            <v>（中铁二局-成渝扩容4标）四川省成都市简阳市杨家镇桐子湾村二局拌合站</v>
          </cell>
          <cell r="H4190" t="str">
            <v>陈钢</v>
          </cell>
          <cell r="I4190">
            <v>13018165813</v>
          </cell>
        </row>
        <row r="4191">
          <cell r="A4191" t="str">
            <v>山东高速</v>
          </cell>
          <cell r="B4191" t="str">
            <v>螺纹钢</v>
          </cell>
          <cell r="C4191" t="str">
            <v>HRB400E Φ16 12m</v>
          </cell>
          <cell r="D4191" t="str">
            <v>吨</v>
          </cell>
          <cell r="E4191">
            <v>18</v>
          </cell>
          <cell r="F4191">
            <v>45829</v>
          </cell>
          <cell r="G4191" t="str">
            <v>（中铁二局-成渝扩容4标）四川省成都市简阳市杨家镇桐子湾村二局拌合站</v>
          </cell>
          <cell r="H4191" t="str">
            <v>陈钢</v>
          </cell>
          <cell r="I4191">
            <v>13018165813</v>
          </cell>
        </row>
        <row r="4192">
          <cell r="A4192" t="str">
            <v>山东高速</v>
          </cell>
          <cell r="B4192" t="str">
            <v>螺纹钢</v>
          </cell>
          <cell r="C4192" t="str">
            <v>HRB400E Φ28 9m</v>
          </cell>
          <cell r="D4192" t="str">
            <v>吨</v>
          </cell>
          <cell r="E4192">
            <v>35</v>
          </cell>
          <cell r="F4192">
            <v>45829</v>
          </cell>
          <cell r="G4192" t="str">
            <v>（中铁二局-成渝扩容4标）四川省成都市简阳市杨家镇桐子湾村二局拌合站</v>
          </cell>
          <cell r="H4192" t="str">
            <v>陈钢</v>
          </cell>
          <cell r="I4192">
            <v>13018165813</v>
          </cell>
        </row>
        <row r="4193">
          <cell r="A4193" t="str">
            <v>湖北商贸</v>
          </cell>
          <cell r="B4193" t="str">
            <v>高线</v>
          </cell>
          <cell r="C4193" t="str">
            <v>HPB300Φ8</v>
          </cell>
          <cell r="D4193" t="str">
            <v>吨</v>
          </cell>
          <cell r="E4193">
            <v>35</v>
          </cell>
          <cell r="F4193">
            <v>45829</v>
          </cell>
          <cell r="G4193" t="str">
            <v>（中铁北京局-资乐高速6标）四川省乐山市市中区土主镇资乐高速TJ6标项目试验室</v>
          </cell>
          <cell r="H4193" t="str">
            <v>刘岩</v>
          </cell>
          <cell r="I4193">
            <v>18543566469</v>
          </cell>
        </row>
        <row r="4194">
          <cell r="A4194" t="str">
            <v>润耀</v>
          </cell>
          <cell r="B4194" t="str">
            <v>盘螺</v>
          </cell>
          <cell r="C4194" t="str">
            <v>HRB400E Φ12</v>
          </cell>
          <cell r="D4194" t="str">
            <v>吨</v>
          </cell>
          <cell r="E4194">
            <v>35</v>
          </cell>
          <cell r="F4194">
            <v>45829</v>
          </cell>
          <cell r="G4194" t="str">
            <v>（中铁北京局-资乐高速6标）四川省乐山市市中区土主镇资乐高速TJ6标项目试验室</v>
          </cell>
          <cell r="H4194" t="str">
            <v>刘岩</v>
          </cell>
          <cell r="I4194">
            <v>18543566469</v>
          </cell>
        </row>
        <row r="4195">
          <cell r="A4195" t="str">
            <v>润耀</v>
          </cell>
          <cell r="B4195" t="str">
            <v>螺纹钢</v>
          </cell>
          <cell r="C4195" t="str">
            <v>HRB400E Φ12 12m</v>
          </cell>
          <cell r="D4195" t="str">
            <v>吨</v>
          </cell>
          <cell r="E4195">
            <v>18</v>
          </cell>
          <cell r="F4195">
            <v>45829</v>
          </cell>
          <cell r="G4195" t="str">
            <v>（中铁北京局-资乐高速6标）四川省乐山市市中区土主镇资乐高速TJ6标项目试验室</v>
          </cell>
          <cell r="H4195" t="str">
            <v>刘岩</v>
          </cell>
          <cell r="I4195">
            <v>18543566469</v>
          </cell>
        </row>
        <row r="4196">
          <cell r="A4196" t="str">
            <v>润耀</v>
          </cell>
          <cell r="B4196" t="str">
            <v>螺纹钢</v>
          </cell>
          <cell r="C4196" t="str">
            <v>HRB400E Φ16 9m</v>
          </cell>
          <cell r="D4196" t="str">
            <v>吨</v>
          </cell>
          <cell r="E4196">
            <v>18</v>
          </cell>
          <cell r="F4196">
            <v>45829</v>
          </cell>
          <cell r="G4196" t="str">
            <v>（中铁北京局-资乐高速6标）四川省乐山市市中区土主镇资乐高速TJ6标项目试验室</v>
          </cell>
          <cell r="H4196" t="str">
            <v>刘岩</v>
          </cell>
          <cell r="I4196">
            <v>18543566469</v>
          </cell>
        </row>
        <row r="4197">
          <cell r="A4197" t="str">
            <v>海南海控</v>
          </cell>
          <cell r="B4197" t="str">
            <v>螺纹钢</v>
          </cell>
          <cell r="C4197" t="str">
            <v>HRB400EФ20*9m</v>
          </cell>
          <cell r="D4197" t="str">
            <v>吨</v>
          </cell>
          <cell r="E4197">
            <v>35</v>
          </cell>
          <cell r="F4197">
            <v>45829</v>
          </cell>
          <cell r="G4197" t="str">
            <v>（中铁八局康新高速TJ4-1标）四川省甘孜州康定市新都桥镇超限载检测站</v>
          </cell>
          <cell r="H4197" t="str">
            <v>刘俊</v>
          </cell>
          <cell r="I4197">
            <v>18587764925</v>
          </cell>
        </row>
        <row r="4198">
          <cell r="A4198" t="str">
            <v>达钢</v>
          </cell>
          <cell r="B4198" t="str">
            <v>盘螺</v>
          </cell>
          <cell r="C4198" t="str">
            <v>HRB400E Φ6</v>
          </cell>
          <cell r="D4198" t="str">
            <v>吨</v>
          </cell>
          <cell r="E4198">
            <v>2.5</v>
          </cell>
          <cell r="F4198">
            <v>45830</v>
          </cell>
          <cell r="G4198" t="str">
            <v>（华西简阳西城嘉苑）四川省成都市简阳市简城街道高屋村</v>
          </cell>
          <cell r="H4198" t="str">
            <v>张瀚镭</v>
          </cell>
          <cell r="I4198">
            <v>15884666220</v>
          </cell>
        </row>
        <row r="4199">
          <cell r="A4199" t="str">
            <v>达钢</v>
          </cell>
          <cell r="B4199" t="str">
            <v>盘螺</v>
          </cell>
          <cell r="C4199" t="str">
            <v>HRB400E Φ8</v>
          </cell>
          <cell r="D4199" t="str">
            <v>吨</v>
          </cell>
          <cell r="E4199">
            <v>27</v>
          </cell>
          <cell r="F4199">
            <v>45830</v>
          </cell>
          <cell r="G4199" t="str">
            <v>（华西简阳西城嘉苑）四川省成都市简阳市简城街道高屋村</v>
          </cell>
          <cell r="H4199" t="str">
            <v>张瀚镭</v>
          </cell>
          <cell r="I4199">
            <v>15884666220</v>
          </cell>
        </row>
        <row r="4200">
          <cell r="A4200" t="str">
            <v>达钢</v>
          </cell>
          <cell r="B4200" t="str">
            <v>盘螺</v>
          </cell>
          <cell r="C4200" t="str">
            <v>HRB400E Φ10</v>
          </cell>
          <cell r="D4200" t="str">
            <v>吨</v>
          </cell>
          <cell r="E4200">
            <v>46</v>
          </cell>
          <cell r="F4200">
            <v>45830</v>
          </cell>
          <cell r="G4200" t="str">
            <v>（华西简阳西城嘉苑）四川省成都市简阳市简城街道高屋村</v>
          </cell>
          <cell r="H4200" t="str">
            <v>张瀚镭</v>
          </cell>
          <cell r="I4200">
            <v>15884666220</v>
          </cell>
        </row>
        <row r="4201">
          <cell r="A4201" t="str">
            <v>达钢</v>
          </cell>
          <cell r="B4201" t="str">
            <v>螺纹钢</v>
          </cell>
          <cell r="C4201" t="str">
            <v>HRB400E Φ14 9m</v>
          </cell>
          <cell r="D4201" t="str">
            <v>吨</v>
          </cell>
          <cell r="E4201">
            <v>30</v>
          </cell>
          <cell r="F4201">
            <v>45830</v>
          </cell>
          <cell r="G4201" t="str">
            <v>（华西简阳西城嘉苑）四川省成都市简阳市简城街道高屋村</v>
          </cell>
          <cell r="H4201" t="str">
            <v>张瀚镭</v>
          </cell>
          <cell r="I4201">
            <v>15884666220</v>
          </cell>
        </row>
        <row r="4202">
          <cell r="A4202" t="str">
            <v>达钢</v>
          </cell>
          <cell r="B4202" t="str">
            <v>螺纹钢</v>
          </cell>
          <cell r="C4202" t="str">
            <v>HRB400E Φ16 9m</v>
          </cell>
          <cell r="D4202" t="str">
            <v>吨</v>
          </cell>
          <cell r="E4202">
            <v>30</v>
          </cell>
          <cell r="F4202">
            <v>45830</v>
          </cell>
          <cell r="G4202" t="str">
            <v>（华西简阳西城嘉苑）四川省成都市简阳市简城街道高屋村</v>
          </cell>
          <cell r="H4202" t="str">
            <v>张瀚镭</v>
          </cell>
          <cell r="I4202">
            <v>15884666220</v>
          </cell>
        </row>
        <row r="4203">
          <cell r="A4203" t="str">
            <v>达钢</v>
          </cell>
          <cell r="B4203" t="str">
            <v>螺纹钢</v>
          </cell>
          <cell r="C4203" t="str">
            <v>HRB400E Φ18 9m</v>
          </cell>
          <cell r="D4203" t="str">
            <v>吨</v>
          </cell>
          <cell r="E4203">
            <v>3</v>
          </cell>
          <cell r="F4203">
            <v>45830</v>
          </cell>
          <cell r="G4203" t="str">
            <v>（华西简阳西城嘉苑）四川省成都市简阳市简城街道高屋村</v>
          </cell>
          <cell r="H4203" t="str">
            <v>张瀚镭</v>
          </cell>
          <cell r="I4203">
            <v>15884666220</v>
          </cell>
        </row>
        <row r="4204">
          <cell r="A4204" t="str">
            <v>达钢</v>
          </cell>
          <cell r="B4204" t="str">
            <v>螺纹钢</v>
          </cell>
          <cell r="C4204" t="str">
            <v>HRB400E Φ22 9m</v>
          </cell>
          <cell r="D4204" t="str">
            <v>吨</v>
          </cell>
          <cell r="E4204">
            <v>6</v>
          </cell>
          <cell r="F4204">
            <v>45830</v>
          </cell>
          <cell r="G4204" t="str">
            <v>（华西简阳西城嘉苑）四川省成都市简阳市简城街道高屋村</v>
          </cell>
          <cell r="H4204" t="str">
            <v>张瀚镭</v>
          </cell>
          <cell r="I4204">
            <v>15884666220</v>
          </cell>
        </row>
        <row r="4205">
          <cell r="A4205" t="str">
            <v>晋邦</v>
          </cell>
          <cell r="B4205" t="str">
            <v>盘螺</v>
          </cell>
          <cell r="C4205" t="str">
            <v>HRB400E Φ8</v>
          </cell>
          <cell r="D4205" t="str">
            <v>吨</v>
          </cell>
          <cell r="E4205">
            <v>35</v>
          </cell>
          <cell r="F4205">
            <v>45830</v>
          </cell>
          <cell r="G4205" t="str">
            <v>（商投建工达州中医药科技园-4工区-7号楼）达州市通川区达州中医药职业学院犀牛大道北段</v>
          </cell>
          <cell r="H4205" t="str">
            <v>张扬</v>
          </cell>
          <cell r="I4205">
            <v>18381904567</v>
          </cell>
        </row>
        <row r="4206">
          <cell r="A4206" t="str">
            <v>德胜恒嘉</v>
          </cell>
          <cell r="B4206" t="str">
            <v>螺纹钢</v>
          </cell>
          <cell r="C4206" t="str">
            <v>HRB400EФ28*9m</v>
          </cell>
          <cell r="D4206" t="str">
            <v>吨</v>
          </cell>
          <cell r="E4206">
            <v>30</v>
          </cell>
          <cell r="F4206">
            <v>45830</v>
          </cell>
          <cell r="G4206" t="str">
            <v>（中铁六局呼和公司康新高速TJ4-2标）四川省甘孜藏族自治州康定市新都桥镇东俄罗三村中建八局搅拌站旁</v>
          </cell>
          <cell r="H4206" t="str">
            <v>王龙</v>
          </cell>
          <cell r="I4206">
            <v>18809490151</v>
          </cell>
        </row>
        <row r="4207">
          <cell r="A4207" t="str">
            <v>德胜恒嘉</v>
          </cell>
          <cell r="B4207" t="str">
            <v>螺纹钢</v>
          </cell>
          <cell r="C4207" t="str">
            <v>HRB400EФ22*9mm</v>
          </cell>
          <cell r="D4207" t="str">
            <v>吨</v>
          </cell>
          <cell r="E4207">
            <v>5</v>
          </cell>
          <cell r="F4207">
            <v>45830</v>
          </cell>
          <cell r="G4207" t="str">
            <v>（中铁六局呼和公司康新高速TJ4-2标）四川省甘孜藏族自治州康定市新都桥镇东俄罗三村中建八局搅拌站旁</v>
          </cell>
          <cell r="H4207" t="str">
            <v>王龙</v>
          </cell>
          <cell r="I4207">
            <v>18809490151</v>
          </cell>
        </row>
        <row r="4208">
          <cell r="A4208" t="str">
            <v>晋邦</v>
          </cell>
          <cell r="B4208" t="str">
            <v>螺纹钢</v>
          </cell>
          <cell r="C4208" t="str">
            <v>HRB500E Φ20</v>
          </cell>
          <cell r="D4208" t="str">
            <v>吨</v>
          </cell>
          <cell r="E4208">
            <v>8</v>
          </cell>
          <cell r="F4208">
            <v>45830</v>
          </cell>
          <cell r="G4208" t="str">
            <v>（四川商建-射洪城乡一体化项目）遂宁市射洪市忠新幼儿园北侧约220米新溪小区</v>
          </cell>
          <cell r="H4208" t="str">
            <v>柏子刚</v>
          </cell>
          <cell r="I4208">
            <v>15692885305</v>
          </cell>
        </row>
        <row r="4209">
          <cell r="A4209" t="str">
            <v>晋邦</v>
          </cell>
          <cell r="B4209" t="str">
            <v>螺纹钢</v>
          </cell>
          <cell r="C4209" t="str">
            <v>HRB500E Φ22</v>
          </cell>
          <cell r="D4209" t="str">
            <v>吨</v>
          </cell>
          <cell r="E4209">
            <v>5</v>
          </cell>
          <cell r="F4209">
            <v>45830</v>
          </cell>
          <cell r="G4209" t="str">
            <v>（四川商建-射洪城乡一体化项目）遂宁市射洪市忠新幼儿园北侧约220米新溪小区</v>
          </cell>
          <cell r="H4209" t="str">
            <v>柏子刚</v>
          </cell>
          <cell r="I4209">
            <v>15692885305</v>
          </cell>
        </row>
        <row r="4210">
          <cell r="A4210" t="str">
            <v>晋邦</v>
          </cell>
          <cell r="B4210" t="str">
            <v>螺纹钢</v>
          </cell>
          <cell r="C4210" t="str">
            <v>HRB500E Φ25</v>
          </cell>
          <cell r="D4210" t="str">
            <v>吨</v>
          </cell>
          <cell r="E4210">
            <v>22</v>
          </cell>
          <cell r="F4210">
            <v>45830</v>
          </cell>
          <cell r="G4210" t="str">
            <v>（四川商建-射洪城乡一体化项目）遂宁市射洪市忠新幼儿园北侧约220米新溪小区</v>
          </cell>
          <cell r="H4210" t="str">
            <v>柏子刚</v>
          </cell>
          <cell r="I4210">
            <v>15692885305</v>
          </cell>
        </row>
        <row r="4211">
          <cell r="A4211" t="str">
            <v>润耀</v>
          </cell>
          <cell r="B4211" t="str">
            <v>螺纹钢</v>
          </cell>
          <cell r="C4211" t="str">
            <v>HRB400E Φ12 9m</v>
          </cell>
          <cell r="D4211" t="str">
            <v>吨</v>
          </cell>
          <cell r="E4211">
            <v>10</v>
          </cell>
          <cell r="F4211">
            <v>45831</v>
          </cell>
          <cell r="G4211" t="str">
            <v>（北京工程局乐山机场项目）乐山市五通桥区冠英镇</v>
          </cell>
          <cell r="H4211" t="str">
            <v>王治</v>
          </cell>
          <cell r="I4211">
            <v>18811564698</v>
          </cell>
        </row>
        <row r="4212">
          <cell r="A4212" t="str">
            <v>润耀</v>
          </cell>
          <cell r="B4212" t="str">
            <v>盘螺</v>
          </cell>
          <cell r="C4212" t="str">
            <v>HRB400E Φ8</v>
          </cell>
          <cell r="D4212" t="str">
            <v>吨</v>
          </cell>
          <cell r="E4212">
            <v>27</v>
          </cell>
          <cell r="F4212">
            <v>45831</v>
          </cell>
          <cell r="G4212" t="str">
            <v>（北京工程局乐山机场项目）乐山市五通桥区冠英镇</v>
          </cell>
          <cell r="H4212" t="str">
            <v>王治</v>
          </cell>
          <cell r="I4212">
            <v>18811564698</v>
          </cell>
        </row>
        <row r="4213">
          <cell r="A4213" t="str">
            <v>润耀</v>
          </cell>
          <cell r="B4213" t="str">
            <v>螺纹钢</v>
          </cell>
          <cell r="C4213" t="str">
            <v>HRB500E Φ25 9m</v>
          </cell>
          <cell r="D4213" t="str">
            <v>吨</v>
          </cell>
          <cell r="E4213">
            <v>35</v>
          </cell>
          <cell r="F4213">
            <v>45831</v>
          </cell>
          <cell r="G4213" t="str">
            <v>（中铁广州局-资乐高速5标）四川省乐山市井研县希望大道116号</v>
          </cell>
          <cell r="H4213" t="str">
            <v>廖俊杰</v>
          </cell>
          <cell r="I4213">
            <v>15775100965</v>
          </cell>
        </row>
        <row r="4214">
          <cell r="A4214" t="str">
            <v>湖北商贸</v>
          </cell>
          <cell r="B4214" t="str">
            <v>螺纹钢</v>
          </cell>
          <cell r="C4214" t="str">
            <v>HRB500E Φ25 9m</v>
          </cell>
          <cell r="D4214" t="str">
            <v>吨</v>
          </cell>
          <cell r="E4214">
            <v>35</v>
          </cell>
          <cell r="F4214">
            <v>45831</v>
          </cell>
          <cell r="G4214" t="str">
            <v>（中铁广州局-资乐高速5标）四川省乐山市井研县希望大道116号</v>
          </cell>
          <cell r="H4214" t="str">
            <v>廖俊杰</v>
          </cell>
          <cell r="I4214">
            <v>15775100965</v>
          </cell>
        </row>
        <row r="4215">
          <cell r="A4215" t="str">
            <v>钢固融</v>
          </cell>
          <cell r="B4215" t="str">
            <v>高线</v>
          </cell>
          <cell r="C4215" t="str">
            <v>HPB300Φ6</v>
          </cell>
          <cell r="D4215" t="str">
            <v>吨</v>
          </cell>
          <cell r="E4215">
            <v>2</v>
          </cell>
          <cell r="F4215">
            <v>45831</v>
          </cell>
          <cell r="G4215" t="str">
            <v>（五局新津tod项目）成都市新津区旭辉天府未来城南(华金路南)</v>
          </cell>
          <cell r="H4215" t="str">
            <v>戴军</v>
          </cell>
          <cell r="I4215">
            <v>15984585768</v>
          </cell>
        </row>
        <row r="4216">
          <cell r="A4216" t="str">
            <v>钢固融</v>
          </cell>
          <cell r="B4216" t="str">
            <v>高线</v>
          </cell>
          <cell r="C4216" t="str">
            <v>HPB300Φ8</v>
          </cell>
          <cell r="D4216" t="str">
            <v>吨</v>
          </cell>
          <cell r="E4216">
            <v>2</v>
          </cell>
          <cell r="F4216">
            <v>45831</v>
          </cell>
          <cell r="G4216" t="str">
            <v>（五局新津tod项目）成都市新津区旭辉天府未来城南(华金路南)</v>
          </cell>
          <cell r="H4216" t="str">
            <v>戴军</v>
          </cell>
          <cell r="I4216">
            <v>15984585768</v>
          </cell>
        </row>
        <row r="4217">
          <cell r="A4217" t="str">
            <v>钢固融</v>
          </cell>
          <cell r="B4217" t="str">
            <v>盘螺</v>
          </cell>
          <cell r="C4217" t="str">
            <v>HRB400E Φ6</v>
          </cell>
          <cell r="D4217" t="str">
            <v>吨</v>
          </cell>
          <cell r="E4217">
            <v>8</v>
          </cell>
          <cell r="F4217">
            <v>45831</v>
          </cell>
          <cell r="G4217" t="str">
            <v>（五局新津tod项目）成都市新津区旭辉天府未来城南(华金路南)</v>
          </cell>
          <cell r="H4217" t="str">
            <v>戴军</v>
          </cell>
          <cell r="I4217">
            <v>15984585768</v>
          </cell>
        </row>
        <row r="4218">
          <cell r="A4218" t="str">
            <v>钢固融</v>
          </cell>
          <cell r="B4218" t="str">
            <v>盘螺</v>
          </cell>
          <cell r="C4218" t="str">
            <v>HRB400E Φ8</v>
          </cell>
          <cell r="D4218" t="str">
            <v>吨</v>
          </cell>
          <cell r="E4218">
            <v>32</v>
          </cell>
          <cell r="F4218">
            <v>45831</v>
          </cell>
          <cell r="G4218" t="str">
            <v>（五局新津tod项目）成都市新津区旭辉天府未来城南(华金路南)</v>
          </cell>
          <cell r="H4218" t="str">
            <v>戴军</v>
          </cell>
          <cell r="I4218">
            <v>15984585768</v>
          </cell>
        </row>
        <row r="4219">
          <cell r="A4219" t="str">
            <v>钢固融</v>
          </cell>
          <cell r="B4219" t="str">
            <v>盘螺</v>
          </cell>
          <cell r="C4219" t="str">
            <v>HRB400E Φ10</v>
          </cell>
          <cell r="D4219" t="str">
            <v>吨</v>
          </cell>
          <cell r="E4219">
            <v>30</v>
          </cell>
          <cell r="F4219">
            <v>45831</v>
          </cell>
          <cell r="G4219" t="str">
            <v>（五局新津tod项目）成都市新津区旭辉天府未来城南(华金路南)</v>
          </cell>
          <cell r="H4219" t="str">
            <v>戴军</v>
          </cell>
          <cell r="I4219">
            <v>15984585768</v>
          </cell>
        </row>
        <row r="4220">
          <cell r="A4220" t="str">
            <v>钢固融</v>
          </cell>
          <cell r="B4220" t="str">
            <v>螺纹钢</v>
          </cell>
          <cell r="C4220" t="str">
            <v>HRB400E Φ12 9m</v>
          </cell>
          <cell r="D4220" t="str">
            <v>吨</v>
          </cell>
          <cell r="E4220">
            <v>35</v>
          </cell>
          <cell r="F4220">
            <v>45831</v>
          </cell>
          <cell r="G4220" t="str">
            <v>（五局新津tod项目）成都市新津区旭辉天府未来城南(华金路南)</v>
          </cell>
          <cell r="H4220" t="str">
            <v>戴军</v>
          </cell>
          <cell r="I4220">
            <v>15984585768</v>
          </cell>
        </row>
        <row r="4221">
          <cell r="A4221" t="str">
            <v>钢固融</v>
          </cell>
          <cell r="B4221" t="str">
            <v>螺纹钢</v>
          </cell>
          <cell r="C4221" t="str">
            <v>HRB400E Φ14 9m</v>
          </cell>
          <cell r="D4221" t="str">
            <v>吨</v>
          </cell>
          <cell r="E4221">
            <v>15</v>
          </cell>
          <cell r="F4221">
            <v>45831</v>
          </cell>
          <cell r="G4221" t="str">
            <v>（五局新津tod项目）成都市新津区旭辉天府未来城南(华金路南)</v>
          </cell>
          <cell r="H4221" t="str">
            <v>戴军</v>
          </cell>
          <cell r="I4221">
            <v>15984585768</v>
          </cell>
        </row>
        <row r="4222">
          <cell r="A4222" t="str">
            <v>钢固融</v>
          </cell>
          <cell r="B4222" t="str">
            <v>螺纹钢</v>
          </cell>
          <cell r="C4222" t="str">
            <v>HRB400E Φ16 9m</v>
          </cell>
          <cell r="D4222" t="str">
            <v>吨</v>
          </cell>
          <cell r="E4222">
            <v>10</v>
          </cell>
          <cell r="F4222">
            <v>45831</v>
          </cell>
          <cell r="G4222" t="str">
            <v>（五局新津tod项目）成都市新津区旭辉天府未来城南(华金路南)</v>
          </cell>
          <cell r="H4222" t="str">
            <v>戴军</v>
          </cell>
          <cell r="I4222">
            <v>15984585768</v>
          </cell>
        </row>
        <row r="4223">
          <cell r="A4223" t="str">
            <v>钢固融</v>
          </cell>
          <cell r="B4223" t="str">
            <v>螺纹钢</v>
          </cell>
          <cell r="C4223" t="str">
            <v>HRB400E Φ18 9m</v>
          </cell>
          <cell r="D4223" t="str">
            <v>吨</v>
          </cell>
          <cell r="E4223">
            <v>15</v>
          </cell>
          <cell r="F4223">
            <v>45831</v>
          </cell>
          <cell r="G4223" t="str">
            <v>（五局新津tod项目）成都市新津区旭辉天府未来城南(华金路南)</v>
          </cell>
          <cell r="H4223" t="str">
            <v>戴军</v>
          </cell>
          <cell r="I4223">
            <v>15984585768</v>
          </cell>
        </row>
        <row r="4224">
          <cell r="A4224" t="str">
            <v>钢固融</v>
          </cell>
          <cell r="B4224" t="str">
            <v>螺纹钢</v>
          </cell>
          <cell r="C4224" t="str">
            <v>HRB400E Φ20 9m</v>
          </cell>
          <cell r="D4224" t="str">
            <v>吨</v>
          </cell>
          <cell r="E4224">
            <v>15</v>
          </cell>
          <cell r="F4224">
            <v>45831</v>
          </cell>
          <cell r="G4224" t="str">
            <v>（五局新津tod项目）成都市新津区旭辉天府未来城南(华金路南)</v>
          </cell>
          <cell r="H4224" t="str">
            <v>戴军</v>
          </cell>
          <cell r="I4224">
            <v>15984585768</v>
          </cell>
        </row>
        <row r="4225">
          <cell r="A4225" t="str">
            <v>钢固融</v>
          </cell>
          <cell r="B4225" t="str">
            <v>螺纹钢</v>
          </cell>
          <cell r="C4225" t="str">
            <v>HRB400E Φ22 9m</v>
          </cell>
          <cell r="D4225" t="str">
            <v>吨</v>
          </cell>
          <cell r="E4225">
            <v>2.5</v>
          </cell>
          <cell r="F4225">
            <v>45831</v>
          </cell>
          <cell r="G4225" t="str">
            <v>（五局新津tod项目）成都市新津区旭辉天府未来城南(华金路南)</v>
          </cell>
          <cell r="H4225" t="str">
            <v>戴军</v>
          </cell>
          <cell r="I4225">
            <v>15984585768</v>
          </cell>
        </row>
        <row r="4226">
          <cell r="A4226" t="str">
            <v>钢固融</v>
          </cell>
          <cell r="B4226" t="str">
            <v>螺纹钢</v>
          </cell>
          <cell r="C4226" t="str">
            <v>HRB400E Φ25 9m</v>
          </cell>
          <cell r="D4226" t="str">
            <v>吨</v>
          </cell>
          <cell r="E4226">
            <v>2.5</v>
          </cell>
          <cell r="F4226">
            <v>45831</v>
          </cell>
          <cell r="G4226" t="str">
            <v>（五局新津tod项目）成都市新津区旭辉天府未来城南(华金路南)</v>
          </cell>
          <cell r="H4226" t="str">
            <v>戴军</v>
          </cell>
          <cell r="I4226">
            <v>15984585768</v>
          </cell>
        </row>
        <row r="4227">
          <cell r="A4227" t="str">
            <v>钢固融</v>
          </cell>
          <cell r="B4227" t="str">
            <v>螺纹钢</v>
          </cell>
          <cell r="C4227" t="str">
            <v>HRB500E Φ12 9m</v>
          </cell>
          <cell r="D4227" t="str">
            <v>吨</v>
          </cell>
          <cell r="E4227">
            <v>2.5</v>
          </cell>
          <cell r="F4227">
            <v>45831</v>
          </cell>
          <cell r="G4227" t="str">
            <v>（五局新津tod项目）成都市新津区旭辉天府未来城南(华金路南)</v>
          </cell>
          <cell r="H4227" t="str">
            <v>戴军</v>
          </cell>
          <cell r="I4227">
            <v>15984585768</v>
          </cell>
        </row>
        <row r="4228">
          <cell r="A4228" t="str">
            <v>钢固融</v>
          </cell>
          <cell r="B4228" t="str">
            <v>螺纹钢</v>
          </cell>
          <cell r="C4228" t="str">
            <v>HRB500E Φ14 9m</v>
          </cell>
          <cell r="D4228" t="str">
            <v>吨</v>
          </cell>
          <cell r="E4228">
            <v>2.5</v>
          </cell>
          <cell r="F4228">
            <v>45831</v>
          </cell>
          <cell r="G4228" t="str">
            <v>（五局新津tod项目）成都市新津区旭辉天府未来城南(华金路南)</v>
          </cell>
          <cell r="H4228" t="str">
            <v>戴军</v>
          </cell>
          <cell r="I4228">
            <v>15984585768</v>
          </cell>
        </row>
        <row r="4229">
          <cell r="A4229" t="str">
            <v>钢固融</v>
          </cell>
          <cell r="B4229" t="str">
            <v>螺纹钢</v>
          </cell>
          <cell r="C4229" t="str">
            <v>HRB500E Φ16 9m</v>
          </cell>
          <cell r="D4229" t="str">
            <v>吨</v>
          </cell>
          <cell r="E4229">
            <v>2.5</v>
          </cell>
          <cell r="F4229">
            <v>45831</v>
          </cell>
          <cell r="G4229" t="str">
            <v>（五局新津tod项目）成都市新津区旭辉天府未来城南(华金路南)</v>
          </cell>
          <cell r="H4229" t="str">
            <v>戴军</v>
          </cell>
          <cell r="I4229">
            <v>15984585768</v>
          </cell>
        </row>
        <row r="4230">
          <cell r="A4230" t="str">
            <v>钢固融</v>
          </cell>
          <cell r="B4230" t="str">
            <v>螺纹钢</v>
          </cell>
          <cell r="C4230" t="str">
            <v>HRB500E Φ18 9m</v>
          </cell>
          <cell r="D4230" t="str">
            <v>吨</v>
          </cell>
          <cell r="E4230">
            <v>2.5</v>
          </cell>
          <cell r="F4230">
            <v>45831</v>
          </cell>
          <cell r="G4230" t="str">
            <v>（五局新津tod项目）成都市新津区旭辉天府未来城南(华金路南)</v>
          </cell>
          <cell r="H4230" t="str">
            <v>戴军</v>
          </cell>
          <cell r="I4230">
            <v>15984585768</v>
          </cell>
        </row>
        <row r="4231">
          <cell r="A4231" t="str">
            <v>钢固融</v>
          </cell>
          <cell r="B4231" t="str">
            <v>螺纹钢</v>
          </cell>
          <cell r="C4231" t="str">
            <v>HRB500E Φ22 9m</v>
          </cell>
          <cell r="D4231" t="str">
            <v>吨</v>
          </cell>
          <cell r="E4231">
            <v>2.5</v>
          </cell>
          <cell r="F4231">
            <v>45831</v>
          </cell>
          <cell r="G4231" t="str">
            <v>（五局新津tod项目）成都市新津区旭辉天府未来城南(华金路南)</v>
          </cell>
          <cell r="H4231" t="str">
            <v>戴军</v>
          </cell>
          <cell r="I4231">
            <v>15984585768</v>
          </cell>
        </row>
        <row r="4232">
          <cell r="A4232" t="str">
            <v>钢固融</v>
          </cell>
          <cell r="B4232" t="str">
            <v>螺纹钢</v>
          </cell>
          <cell r="C4232" t="str">
            <v>HRB500E Φ25 9m</v>
          </cell>
          <cell r="D4232" t="str">
            <v>吨</v>
          </cell>
          <cell r="E4232">
            <v>10</v>
          </cell>
          <cell r="F4232">
            <v>45831</v>
          </cell>
          <cell r="G4232" t="str">
            <v>（五局新津tod项目）成都市新津区旭辉天府未来城南(华金路南)</v>
          </cell>
          <cell r="H4232" t="str">
            <v>戴军</v>
          </cell>
          <cell r="I4232">
            <v>15984585768</v>
          </cell>
        </row>
        <row r="4233">
          <cell r="A4233" t="str">
            <v>晋邦</v>
          </cell>
          <cell r="B4233" t="str">
            <v>盘螺</v>
          </cell>
          <cell r="C4233" t="str">
            <v>HRB400E Φ12</v>
          </cell>
          <cell r="D4233" t="str">
            <v>吨</v>
          </cell>
          <cell r="E4233">
            <v>27</v>
          </cell>
          <cell r="F4233">
            <v>45831</v>
          </cell>
          <cell r="G4233" t="str">
            <v>（华西简阳西城嘉苑）四川省成都市简阳市简城街道高屋村</v>
          </cell>
          <cell r="H4233" t="str">
            <v>张瀚镭</v>
          </cell>
          <cell r="I4233">
            <v>15884666220</v>
          </cell>
        </row>
        <row r="4234">
          <cell r="A4234" t="str">
            <v>晋邦</v>
          </cell>
          <cell r="B4234" t="str">
            <v>螺纹钢</v>
          </cell>
          <cell r="C4234" t="str">
            <v>HRB400E Φ16 9m</v>
          </cell>
          <cell r="D4234" t="str">
            <v>吨</v>
          </cell>
          <cell r="E4234">
            <v>18</v>
          </cell>
          <cell r="F4234">
            <v>45831</v>
          </cell>
          <cell r="G4234" t="str">
            <v>（华西简阳西城嘉苑）四川省成都市简阳市简城街道高屋村</v>
          </cell>
          <cell r="H4234" t="str">
            <v>张瀚镭</v>
          </cell>
          <cell r="I4234">
            <v>15884666220</v>
          </cell>
        </row>
        <row r="4235">
          <cell r="A4235" t="str">
            <v>晋邦</v>
          </cell>
          <cell r="B4235" t="str">
            <v>螺纹钢</v>
          </cell>
          <cell r="C4235" t="str">
            <v>HRB400E Φ20 9m</v>
          </cell>
          <cell r="D4235" t="str">
            <v>吨</v>
          </cell>
          <cell r="E4235">
            <v>21</v>
          </cell>
          <cell r="F4235">
            <v>45831</v>
          </cell>
          <cell r="G4235" t="str">
            <v>（华西简阳西城嘉苑）四川省成都市简阳市简城街道高屋村</v>
          </cell>
          <cell r="H4235" t="str">
            <v>张瀚镭</v>
          </cell>
          <cell r="I4235">
            <v>15884666220</v>
          </cell>
        </row>
        <row r="4236">
          <cell r="A4236" t="str">
            <v>晋邦</v>
          </cell>
          <cell r="B4236" t="str">
            <v>螺纹钢</v>
          </cell>
          <cell r="C4236" t="str">
            <v>HRB400E Φ25 9m</v>
          </cell>
          <cell r="D4236" t="str">
            <v>吨</v>
          </cell>
          <cell r="E4236">
            <v>6</v>
          </cell>
          <cell r="F4236">
            <v>45831</v>
          </cell>
          <cell r="G4236" t="str">
            <v>（华西简阳西城嘉苑）四川省成都市简阳市简城街道高屋村</v>
          </cell>
          <cell r="H4236" t="str">
            <v>张瀚镭</v>
          </cell>
          <cell r="I4236">
            <v>15884666220</v>
          </cell>
        </row>
        <row r="4237">
          <cell r="A4237" t="str">
            <v>晋邦</v>
          </cell>
          <cell r="B4237" t="str">
            <v>螺纹钢</v>
          </cell>
          <cell r="C4237" t="str">
            <v>HRB400E Φ28 9m</v>
          </cell>
          <cell r="D4237" t="str">
            <v>吨</v>
          </cell>
          <cell r="E4237">
            <v>2.5</v>
          </cell>
          <cell r="F4237">
            <v>45831</v>
          </cell>
          <cell r="G4237" t="str">
            <v>（十九冶-江龙高速三分部）重庆市云阳县蔈草镇三坵田*小尖山梁场</v>
          </cell>
          <cell r="H4237" t="str">
            <v>任海军</v>
          </cell>
          <cell r="I4237">
            <v>17725037830</v>
          </cell>
        </row>
        <row r="4238">
          <cell r="A4238" t="str">
            <v>晋邦</v>
          </cell>
          <cell r="B4238" t="str">
            <v>螺纹钢</v>
          </cell>
          <cell r="C4238" t="str">
            <v>HRB400E Φ25 9m</v>
          </cell>
          <cell r="D4238" t="str">
            <v>吨</v>
          </cell>
          <cell r="E4238">
            <v>2.5</v>
          </cell>
          <cell r="F4238">
            <v>45831</v>
          </cell>
          <cell r="G4238" t="str">
            <v>（十九冶-江龙高速三分部）重庆市云阳县蔈草镇三坵田*小尖山梁场</v>
          </cell>
          <cell r="H4238" t="str">
            <v>任海军</v>
          </cell>
          <cell r="I4238">
            <v>17725037830</v>
          </cell>
        </row>
        <row r="4239">
          <cell r="A4239" t="str">
            <v>晋邦</v>
          </cell>
          <cell r="B4239" t="str">
            <v>螺纹钢</v>
          </cell>
          <cell r="C4239" t="str">
            <v>HRB400E Φ16 9m</v>
          </cell>
          <cell r="D4239" t="str">
            <v>吨</v>
          </cell>
          <cell r="E4239">
            <v>25</v>
          </cell>
          <cell r="F4239">
            <v>45831</v>
          </cell>
          <cell r="G4239" t="str">
            <v>（十九冶-江龙高速三分部）重庆市云阳县蔈草镇三坵田*小尖山梁场</v>
          </cell>
          <cell r="H4239" t="str">
            <v>任海军</v>
          </cell>
          <cell r="I4239">
            <v>17725037830</v>
          </cell>
        </row>
        <row r="4240">
          <cell r="A4240" t="str">
            <v>晋邦</v>
          </cell>
          <cell r="B4240" t="str">
            <v>螺纹钢</v>
          </cell>
          <cell r="C4240" t="str">
            <v>HRB400E Φ12 9m</v>
          </cell>
          <cell r="D4240" t="str">
            <v>吨</v>
          </cell>
          <cell r="E4240">
            <v>32</v>
          </cell>
          <cell r="F4240">
            <v>45831</v>
          </cell>
          <cell r="G4240" t="str">
            <v>（十九冶-江龙高速三分部）重庆市云阳县蔈草镇三坵田*小尖山梁场</v>
          </cell>
          <cell r="H4240" t="str">
            <v>任海军</v>
          </cell>
          <cell r="I4240">
            <v>17725037830</v>
          </cell>
        </row>
        <row r="4241">
          <cell r="A4241" t="str">
            <v>晋邦</v>
          </cell>
          <cell r="B4241" t="str">
            <v>高线</v>
          </cell>
          <cell r="C4241" t="str">
            <v>HPB300Φ10</v>
          </cell>
          <cell r="D4241" t="str">
            <v>吨</v>
          </cell>
          <cell r="E4241">
            <v>5</v>
          </cell>
          <cell r="F4241">
            <v>45831</v>
          </cell>
          <cell r="G4241" t="str">
            <v>（十九冶-江龙高速二分部）重庆市云阳县S305附近*龙角梁场</v>
          </cell>
          <cell r="H4241" t="str">
            <v>张鹏</v>
          </cell>
          <cell r="I4241">
            <v>18223006448</v>
          </cell>
        </row>
        <row r="4242">
          <cell r="A4242" t="str">
            <v>晋邦</v>
          </cell>
          <cell r="B4242" t="str">
            <v>盘螺</v>
          </cell>
          <cell r="C4242" t="str">
            <v>HRB400E Φ10</v>
          </cell>
          <cell r="D4242" t="str">
            <v>吨</v>
          </cell>
          <cell r="E4242">
            <v>15</v>
          </cell>
          <cell r="F4242">
            <v>45831</v>
          </cell>
          <cell r="G4242" t="str">
            <v>（十九冶-江龙高速二分部）重庆市云阳县S305附近*龙角梁场</v>
          </cell>
          <cell r="H4242" t="str">
            <v>张鹏</v>
          </cell>
          <cell r="I4242">
            <v>18223006448</v>
          </cell>
        </row>
        <row r="4243">
          <cell r="A4243" t="str">
            <v>晋邦</v>
          </cell>
          <cell r="B4243" t="str">
            <v>螺纹钢</v>
          </cell>
          <cell r="C4243" t="str">
            <v>HRB400E Φ12 9m</v>
          </cell>
          <cell r="D4243" t="str">
            <v>吨</v>
          </cell>
          <cell r="E4243">
            <v>35</v>
          </cell>
          <cell r="F4243">
            <v>45831</v>
          </cell>
          <cell r="G4243" t="str">
            <v>（十九冶-江龙高速二分部）重庆市云阳县S305附近*龙角梁场</v>
          </cell>
          <cell r="H4243" t="str">
            <v>张鹏</v>
          </cell>
          <cell r="I4243">
            <v>18223006448</v>
          </cell>
        </row>
        <row r="4244">
          <cell r="A4244" t="str">
            <v>晋邦</v>
          </cell>
          <cell r="B4244" t="str">
            <v>螺纹钢</v>
          </cell>
          <cell r="C4244" t="str">
            <v>HRB400E Φ28 9m</v>
          </cell>
          <cell r="D4244" t="str">
            <v>吨</v>
          </cell>
          <cell r="E4244">
            <v>10</v>
          </cell>
          <cell r="F4244">
            <v>45831</v>
          </cell>
          <cell r="G4244" t="str">
            <v>（十九冶-江龙高速二分部）重庆市云阳县S305附近*龙角梁场</v>
          </cell>
          <cell r="H4244" t="str">
            <v>张鹏</v>
          </cell>
          <cell r="I4244">
            <v>18223006448</v>
          </cell>
        </row>
        <row r="4245">
          <cell r="A4245" t="str">
            <v>海南海控</v>
          </cell>
          <cell r="B4245" t="str">
            <v>螺纹钢</v>
          </cell>
          <cell r="C4245" t="str">
            <v>HRB400EФ22*9m</v>
          </cell>
          <cell r="D4245" t="str">
            <v>吨</v>
          </cell>
          <cell r="E4245">
            <v>105</v>
          </cell>
          <cell r="F4245">
            <v>45831</v>
          </cell>
          <cell r="G4245" t="str">
            <v>（中铁一局四公司康新高速TJ1-1标贡不卡隧道）四川省甘孜州康定市折多塘村车管所旁</v>
          </cell>
          <cell r="H4245" t="str">
            <v>李彰</v>
          </cell>
          <cell r="I4245">
            <v>18523285235</v>
          </cell>
        </row>
        <row r="4246">
          <cell r="A4246" t="str">
            <v>润耀</v>
          </cell>
          <cell r="B4246" t="str">
            <v>盘圆</v>
          </cell>
          <cell r="C4246" t="str">
            <v>HPB300Ф8</v>
          </cell>
          <cell r="D4246" t="str">
            <v>吨</v>
          </cell>
          <cell r="E4246">
            <v>4</v>
          </cell>
          <cell r="F4246">
            <v>45831</v>
          </cell>
          <cell r="G4246" t="str">
            <v>（成铁西物-重庆渝北金山项目）重庆市渝北区康庄美地C区（司机拍摄签收小票时需设置时间及地点水印）</v>
          </cell>
          <cell r="H4246" t="str">
            <v>黄永福</v>
          </cell>
          <cell r="I4246" t="str">
            <v>15982823571</v>
          </cell>
        </row>
        <row r="4247">
          <cell r="A4247" t="str">
            <v>润耀</v>
          </cell>
          <cell r="B4247" t="str">
            <v>盘圆</v>
          </cell>
          <cell r="C4247" t="str">
            <v>HPB300Ф10</v>
          </cell>
          <cell r="D4247" t="str">
            <v>吨</v>
          </cell>
          <cell r="E4247">
            <v>5</v>
          </cell>
          <cell r="F4247">
            <v>45831</v>
          </cell>
          <cell r="G4247" t="str">
            <v>（成铁西物-重庆渝北金山项目）重庆市渝北区康庄美地C区（司机拍摄签收小票时需设置时间及地点水印）</v>
          </cell>
          <cell r="H4247" t="str">
            <v>黄永福</v>
          </cell>
          <cell r="I4247" t="str">
            <v>15982823571</v>
          </cell>
        </row>
        <row r="4248">
          <cell r="A4248" t="str">
            <v>润耀</v>
          </cell>
          <cell r="B4248" t="str">
            <v>盘圆</v>
          </cell>
          <cell r="C4248" t="str">
            <v>HPB300Ф12</v>
          </cell>
          <cell r="D4248" t="str">
            <v>吨</v>
          </cell>
          <cell r="E4248">
            <v>2</v>
          </cell>
          <cell r="F4248">
            <v>45831</v>
          </cell>
          <cell r="G4248" t="str">
            <v>（成铁西物-重庆渝北金山项目）重庆市渝北区康庄美地C区（司机拍摄签收小票时需设置时间及地点水印）</v>
          </cell>
          <cell r="H4248" t="str">
            <v>黄永福</v>
          </cell>
          <cell r="I4248" t="str">
            <v>15982823571</v>
          </cell>
        </row>
        <row r="4249">
          <cell r="A4249" t="str">
            <v>润耀</v>
          </cell>
          <cell r="B4249" t="str">
            <v>螺纹钢</v>
          </cell>
          <cell r="C4249" t="str">
            <v>HRB400EФ14*9m</v>
          </cell>
          <cell r="D4249" t="str">
            <v>吨</v>
          </cell>
          <cell r="E4249">
            <v>8</v>
          </cell>
          <cell r="F4249">
            <v>45831</v>
          </cell>
          <cell r="G4249" t="str">
            <v>（成铁西物-重庆渝北金山项目）重庆市渝北区康庄美地C区（司机拍摄签收小票时需设置时间及地点水印）</v>
          </cell>
          <cell r="H4249" t="str">
            <v>黄永福</v>
          </cell>
          <cell r="I4249" t="str">
            <v>15982823571</v>
          </cell>
        </row>
        <row r="4250">
          <cell r="A4250" t="str">
            <v>润耀</v>
          </cell>
          <cell r="B4250" t="str">
            <v>螺纹钢</v>
          </cell>
          <cell r="C4250" t="str">
            <v>HRB400EФ16*9m</v>
          </cell>
          <cell r="D4250" t="str">
            <v>吨</v>
          </cell>
          <cell r="E4250">
            <v>10</v>
          </cell>
          <cell r="F4250">
            <v>45831</v>
          </cell>
          <cell r="G4250" t="str">
            <v>（成铁西物-重庆渝北金山项目）重庆市渝北区康庄美地C区（司机拍摄签收小票时需设置时间及地点水印）</v>
          </cell>
          <cell r="H4250" t="str">
            <v>黄永福</v>
          </cell>
          <cell r="I4250" t="str">
            <v>15982823571</v>
          </cell>
        </row>
        <row r="4251">
          <cell r="A4251" t="str">
            <v>润耀</v>
          </cell>
          <cell r="B4251" t="str">
            <v>螺纹钢</v>
          </cell>
          <cell r="C4251" t="str">
            <v>HRB400EФ18*9m</v>
          </cell>
          <cell r="D4251" t="str">
            <v>吨</v>
          </cell>
          <cell r="E4251">
            <v>14</v>
          </cell>
          <cell r="F4251">
            <v>45831</v>
          </cell>
          <cell r="G4251" t="str">
            <v>（成铁西物-重庆渝北金山项目）重庆市渝北区康庄美地C区（司机拍摄签收小票时需设置时间及地点水印）</v>
          </cell>
          <cell r="H4251" t="str">
            <v>黄永福</v>
          </cell>
          <cell r="I4251" t="str">
            <v>15982823571</v>
          </cell>
        </row>
        <row r="4252">
          <cell r="A4252" t="str">
            <v>润耀</v>
          </cell>
          <cell r="B4252" t="str">
            <v>螺纹钢</v>
          </cell>
          <cell r="C4252" t="str">
            <v>HRB400EФ25*9m</v>
          </cell>
          <cell r="D4252" t="str">
            <v>吨</v>
          </cell>
          <cell r="E4252">
            <v>10</v>
          </cell>
          <cell r="F4252">
            <v>45831</v>
          </cell>
          <cell r="G4252" t="str">
            <v>（成铁西物-重庆渝北金山项目）重庆市渝北区康庄美地C区（司机拍摄签收小票时需设置时间及地点水印）</v>
          </cell>
          <cell r="H4252" t="str">
            <v>黄永福</v>
          </cell>
          <cell r="I4252" t="str">
            <v>15982823571</v>
          </cell>
        </row>
        <row r="4253">
          <cell r="A4253" t="str">
            <v>润耀</v>
          </cell>
          <cell r="B4253" t="str">
            <v>盘螺</v>
          </cell>
          <cell r="C4253" t="str">
            <v>HRB400E Φ12</v>
          </cell>
          <cell r="D4253" t="str">
            <v>吨</v>
          </cell>
          <cell r="E4253">
            <v>20</v>
          </cell>
          <cell r="F4253">
            <v>45831</v>
          </cell>
          <cell r="G4253" t="str">
            <v>（华西酒城南）成都市武侯区火车南站西路8号酒城南项目</v>
          </cell>
          <cell r="H4253" t="str">
            <v>龙耀宇</v>
          </cell>
          <cell r="I4253">
            <v>18384145895</v>
          </cell>
        </row>
        <row r="4254">
          <cell r="A4254" t="str">
            <v>钢固融</v>
          </cell>
          <cell r="B4254" t="str">
            <v>盘螺</v>
          </cell>
          <cell r="C4254" t="str">
            <v>HRB400E Φ8</v>
          </cell>
          <cell r="D4254" t="str">
            <v>吨</v>
          </cell>
          <cell r="E4254">
            <v>5</v>
          </cell>
          <cell r="F4254">
            <v>45832</v>
          </cell>
          <cell r="G4254" t="str">
            <v>(武汉电气化局成达万高铁强电项目-渠县)四川省达州市渠县渠北镇雷家湾渠县北站旁</v>
          </cell>
          <cell r="H4254" t="str">
            <v>刘频</v>
          </cell>
          <cell r="I4254">
            <v>18779627939</v>
          </cell>
        </row>
        <row r="4255">
          <cell r="A4255" t="str">
            <v>钢固融</v>
          </cell>
          <cell r="B4255" t="str">
            <v>盘螺</v>
          </cell>
          <cell r="C4255" t="str">
            <v>HRB400E Φ10</v>
          </cell>
          <cell r="D4255" t="str">
            <v>吨</v>
          </cell>
          <cell r="E4255">
            <v>5</v>
          </cell>
          <cell r="F4255">
            <v>45832</v>
          </cell>
          <cell r="G4255" t="str">
            <v>(武汉电气化局成达万高铁强电项目-渠县)四川省达州市渠县渠北镇雷家湾渠县北站旁</v>
          </cell>
          <cell r="H4255" t="str">
            <v>刘频</v>
          </cell>
          <cell r="I4255">
            <v>18779627939</v>
          </cell>
        </row>
        <row r="4256">
          <cell r="A4256" t="str">
            <v>钢固融</v>
          </cell>
          <cell r="B4256" t="str">
            <v>螺纹钢</v>
          </cell>
          <cell r="C4256" t="str">
            <v>HRB400E Φ12 12m</v>
          </cell>
          <cell r="D4256" t="str">
            <v>吨</v>
          </cell>
          <cell r="E4256">
            <v>10</v>
          </cell>
          <cell r="F4256">
            <v>45832</v>
          </cell>
          <cell r="G4256" t="str">
            <v>(武汉电气化局成达万高铁强电项目-渠县)四川省达州市渠县渠北镇雷家湾渠县北站旁</v>
          </cell>
          <cell r="H4256" t="str">
            <v>刘频</v>
          </cell>
          <cell r="I4256">
            <v>18779627939</v>
          </cell>
        </row>
        <row r="4257">
          <cell r="A4257" t="str">
            <v>钢固融</v>
          </cell>
          <cell r="B4257" t="str">
            <v>螺纹钢</v>
          </cell>
          <cell r="C4257" t="str">
            <v>HRB400E Φ14 12m</v>
          </cell>
          <cell r="D4257" t="str">
            <v>吨</v>
          </cell>
          <cell r="E4257">
            <v>5</v>
          </cell>
          <cell r="F4257">
            <v>45832</v>
          </cell>
          <cell r="G4257" t="str">
            <v>(武汉电气化局成达万高铁强电项目-渠县)四川省达州市渠县渠北镇雷家湾渠县北站旁</v>
          </cell>
          <cell r="H4257" t="str">
            <v>刘频</v>
          </cell>
          <cell r="I4257">
            <v>18779627939</v>
          </cell>
        </row>
        <row r="4258">
          <cell r="A4258" t="str">
            <v>钢固融</v>
          </cell>
          <cell r="B4258" t="str">
            <v>螺纹钢</v>
          </cell>
          <cell r="C4258" t="str">
            <v>HRB400E Φ16 12m</v>
          </cell>
          <cell r="D4258" t="str">
            <v>吨</v>
          </cell>
          <cell r="E4258">
            <v>15</v>
          </cell>
          <cell r="F4258">
            <v>45832</v>
          </cell>
          <cell r="G4258" t="str">
            <v>(武汉电气化局成达万高铁强电项目-渠县)四川省达州市渠县渠北镇雷家湾渠县北站旁</v>
          </cell>
          <cell r="H4258" t="str">
            <v>刘频</v>
          </cell>
          <cell r="I4258">
            <v>18779627939</v>
          </cell>
        </row>
        <row r="4259">
          <cell r="A4259" t="str">
            <v>钢固融</v>
          </cell>
          <cell r="B4259" t="str">
            <v>螺纹钢</v>
          </cell>
          <cell r="C4259" t="str">
            <v>HRB400E Φ18 12m</v>
          </cell>
          <cell r="D4259" t="str">
            <v>吨</v>
          </cell>
          <cell r="E4259">
            <v>25</v>
          </cell>
          <cell r="F4259">
            <v>45832</v>
          </cell>
          <cell r="G4259" t="str">
            <v>(武汉电气化局成达万高铁强电项目-渠县)四川省达州市渠县渠北镇雷家湾渠县北站旁</v>
          </cell>
          <cell r="H4259" t="str">
            <v>刘频</v>
          </cell>
          <cell r="I4259">
            <v>18779627939</v>
          </cell>
        </row>
        <row r="4260">
          <cell r="A4260" t="str">
            <v>钢固融</v>
          </cell>
          <cell r="B4260" t="str">
            <v>螺纹钢</v>
          </cell>
          <cell r="C4260" t="str">
            <v>HRB400E Φ20 12m</v>
          </cell>
          <cell r="D4260" t="str">
            <v>吨</v>
          </cell>
          <cell r="E4260">
            <v>12.5</v>
          </cell>
          <cell r="F4260">
            <v>45832</v>
          </cell>
          <cell r="G4260" t="str">
            <v>(武汉电气化局成达万高铁强电项目-渠县)四川省达州市渠县渠北镇雷家湾渠县北站旁</v>
          </cell>
          <cell r="H4260" t="str">
            <v>刘频</v>
          </cell>
          <cell r="I4260">
            <v>18779627939</v>
          </cell>
        </row>
        <row r="4261">
          <cell r="A4261" t="str">
            <v>钢固融</v>
          </cell>
          <cell r="B4261" t="str">
            <v>螺纹钢</v>
          </cell>
          <cell r="C4261" t="str">
            <v>HRB400E Φ22 12m</v>
          </cell>
          <cell r="D4261" t="str">
            <v>吨</v>
          </cell>
          <cell r="E4261">
            <v>2.5</v>
          </cell>
          <cell r="F4261">
            <v>45832</v>
          </cell>
          <cell r="G4261" t="str">
            <v>(武汉电气化局成达万高铁强电项目-渠县)四川省达州市渠县渠北镇雷家湾渠县北站旁</v>
          </cell>
          <cell r="H4261" t="str">
            <v>刘频</v>
          </cell>
          <cell r="I4261">
            <v>18779627939</v>
          </cell>
        </row>
        <row r="4262">
          <cell r="A4262" t="str">
            <v>钢固融</v>
          </cell>
          <cell r="B4262" t="str">
            <v>螺纹钢</v>
          </cell>
          <cell r="C4262" t="str">
            <v>HRB400E Φ25 12m</v>
          </cell>
          <cell r="D4262" t="str">
            <v>吨</v>
          </cell>
          <cell r="E4262">
            <v>17.5</v>
          </cell>
          <cell r="F4262">
            <v>45832</v>
          </cell>
          <cell r="G4262" t="str">
            <v>(武汉电气化局成达万高铁强电项目-渠县)四川省达州市渠县渠北镇雷家湾渠县北站旁</v>
          </cell>
          <cell r="H4262" t="str">
            <v>刘频</v>
          </cell>
          <cell r="I4262">
            <v>18779627939</v>
          </cell>
        </row>
        <row r="4263">
          <cell r="A4263" t="str">
            <v>钢固融</v>
          </cell>
          <cell r="B4263" t="str">
            <v>高线</v>
          </cell>
          <cell r="C4263" t="str">
            <v>HPB300 Φ6</v>
          </cell>
          <cell r="D4263" t="str">
            <v>吨</v>
          </cell>
          <cell r="E4263">
            <v>2.5</v>
          </cell>
          <cell r="F4263">
            <v>45832</v>
          </cell>
          <cell r="G4263" t="str">
            <v>(武汉电气化局成达万高铁强电项目-南充营山)四川省南充市营山县保真路景阳名城南50米(保真路东)</v>
          </cell>
          <cell r="H4263" t="str">
            <v>周开亮</v>
          </cell>
          <cell r="I4263">
            <v>18381485052</v>
          </cell>
        </row>
        <row r="4264">
          <cell r="A4264" t="str">
            <v>钢固融</v>
          </cell>
          <cell r="B4264" t="str">
            <v>盘螺</v>
          </cell>
          <cell r="C4264" t="str">
            <v>HRB400E Φ8</v>
          </cell>
          <cell r="D4264" t="str">
            <v>吨</v>
          </cell>
          <cell r="E4264">
            <v>5</v>
          </cell>
          <cell r="F4264">
            <v>45832</v>
          </cell>
          <cell r="G4264" t="str">
            <v>(武汉电气化局成达万高铁强电项目-南充营山)四川省南充市营山县保真路景阳名城南50米(保真路东)</v>
          </cell>
          <cell r="H4264" t="str">
            <v>周开亮</v>
          </cell>
          <cell r="I4264">
            <v>18381485052</v>
          </cell>
        </row>
        <row r="4265">
          <cell r="A4265" t="str">
            <v>钢固融</v>
          </cell>
          <cell r="B4265" t="str">
            <v>盘螺</v>
          </cell>
          <cell r="C4265" t="str">
            <v>HRB400E Φ10</v>
          </cell>
          <cell r="D4265" t="str">
            <v>吨</v>
          </cell>
          <cell r="E4265">
            <v>5</v>
          </cell>
          <cell r="F4265">
            <v>45832</v>
          </cell>
          <cell r="G4265" t="str">
            <v>(武汉电气化局成达万高铁强电项目-南充营山)四川省南充市营山县保真路景阳名城南50米(保真路东)</v>
          </cell>
          <cell r="H4265" t="str">
            <v>周开亮</v>
          </cell>
          <cell r="I4265">
            <v>18381485052</v>
          </cell>
        </row>
        <row r="4266">
          <cell r="A4266" t="str">
            <v>钢固融</v>
          </cell>
          <cell r="B4266" t="str">
            <v>螺纹钢</v>
          </cell>
          <cell r="C4266" t="str">
            <v>HRB400E Φ12 9m</v>
          </cell>
          <cell r="D4266" t="str">
            <v>吨</v>
          </cell>
          <cell r="E4266">
            <v>3</v>
          </cell>
          <cell r="F4266">
            <v>45832</v>
          </cell>
          <cell r="G4266" t="str">
            <v>(武汉电气化局成达万高铁强电项目-南充营山)四川省南充市营山县保真路景阳名城南50米(保真路东)</v>
          </cell>
          <cell r="H4266" t="str">
            <v>周开亮</v>
          </cell>
          <cell r="I4266">
            <v>18381485052</v>
          </cell>
        </row>
        <row r="4267">
          <cell r="A4267" t="str">
            <v>钢固融</v>
          </cell>
          <cell r="B4267" t="str">
            <v>螺纹钢</v>
          </cell>
          <cell r="C4267" t="str">
            <v>HRB400E Φ14 9m</v>
          </cell>
          <cell r="D4267" t="str">
            <v>吨</v>
          </cell>
          <cell r="E4267">
            <v>12</v>
          </cell>
          <cell r="F4267">
            <v>45832</v>
          </cell>
          <cell r="G4267" t="str">
            <v>(武汉电气化局成达万高铁强电项目-南充营山)四川省南充市营山县保真路景阳名城南50米(保真路东)</v>
          </cell>
          <cell r="H4267" t="str">
            <v>周开亮</v>
          </cell>
          <cell r="I4267">
            <v>18381485052</v>
          </cell>
        </row>
        <row r="4268">
          <cell r="A4268" t="str">
            <v>钢固融</v>
          </cell>
          <cell r="B4268" t="str">
            <v>螺纹钢</v>
          </cell>
          <cell r="C4268" t="str">
            <v>HRB400E Φ16 9m</v>
          </cell>
          <cell r="D4268" t="str">
            <v>吨</v>
          </cell>
          <cell r="E4268">
            <v>15</v>
          </cell>
          <cell r="F4268">
            <v>45832</v>
          </cell>
          <cell r="G4268" t="str">
            <v>(武汉电气化局成达万高铁强电项目-南充营山)四川省南充市营山县保真路景阳名城南50米(保真路东)</v>
          </cell>
          <cell r="H4268" t="str">
            <v>周开亮</v>
          </cell>
          <cell r="I4268">
            <v>18381485052</v>
          </cell>
        </row>
        <row r="4269">
          <cell r="A4269" t="str">
            <v>钢固融</v>
          </cell>
          <cell r="B4269" t="str">
            <v>螺纹钢</v>
          </cell>
          <cell r="C4269" t="str">
            <v>HRB400E Φ20 9m</v>
          </cell>
          <cell r="D4269" t="str">
            <v>吨</v>
          </cell>
          <cell r="E4269">
            <v>9</v>
          </cell>
          <cell r="F4269">
            <v>45832</v>
          </cell>
          <cell r="G4269" t="str">
            <v>(武汉电气化局成达万高铁强电项目-南充营山)四川省南充市营山县保真路景阳名城南50米(保真路东)</v>
          </cell>
          <cell r="H4269" t="str">
            <v>周开亮</v>
          </cell>
          <cell r="I4269">
            <v>18381485052</v>
          </cell>
        </row>
        <row r="4270">
          <cell r="A4270" t="str">
            <v>钢固融</v>
          </cell>
          <cell r="B4270" t="str">
            <v>螺纹钢</v>
          </cell>
          <cell r="C4270" t="str">
            <v>HRB400E Φ18 12m</v>
          </cell>
          <cell r="D4270" t="str">
            <v>吨</v>
          </cell>
          <cell r="E4270">
            <v>51</v>
          </cell>
          <cell r="F4270">
            <v>45832</v>
          </cell>
          <cell r="G4270" t="str">
            <v>(武汉电气化局成达万高铁强电项目-南充营山)四川省南充市营山县保真路景阳名城南50米(保真路东)</v>
          </cell>
          <cell r="H4270" t="str">
            <v>周开亮</v>
          </cell>
          <cell r="I4270">
            <v>18381485052</v>
          </cell>
        </row>
        <row r="4271">
          <cell r="A4271" t="str">
            <v>润耀</v>
          </cell>
          <cell r="B4271" t="str">
            <v>螺纹钢</v>
          </cell>
          <cell r="C4271" t="str">
            <v>HRB400E Φ16 9m</v>
          </cell>
          <cell r="D4271" t="str">
            <v>吨</v>
          </cell>
          <cell r="E4271">
            <v>35</v>
          </cell>
          <cell r="F4271">
            <v>45832</v>
          </cell>
          <cell r="G4271" t="str">
            <v>（中铁十局-资乐高速4标）四川省眉山市仁寿县彰加镇促进村中铁十局2#钢筋厂</v>
          </cell>
          <cell r="H4271" t="str">
            <v>杨飞</v>
          </cell>
          <cell r="I4271">
            <v>15667998777</v>
          </cell>
        </row>
        <row r="4272">
          <cell r="A4272" t="str">
            <v>润耀</v>
          </cell>
          <cell r="B4272" t="str">
            <v>螺纹钢</v>
          </cell>
          <cell r="C4272" t="str">
            <v>HRB400E Φ20 9m</v>
          </cell>
          <cell r="D4272" t="str">
            <v>吨</v>
          </cell>
          <cell r="E4272">
            <v>8</v>
          </cell>
          <cell r="F4272">
            <v>45832</v>
          </cell>
          <cell r="G4272" t="str">
            <v>（中铁十局-资乐高速4标）四川省眉山市仁寿县彰加镇促进村中铁十局2#钢筋厂</v>
          </cell>
          <cell r="H4272" t="str">
            <v>杨飞</v>
          </cell>
          <cell r="I4272">
            <v>15667998777</v>
          </cell>
        </row>
        <row r="4273">
          <cell r="A4273" t="str">
            <v>润耀</v>
          </cell>
          <cell r="B4273" t="str">
            <v>螺纹钢</v>
          </cell>
          <cell r="C4273" t="str">
            <v>HRB400E Φ25 9m</v>
          </cell>
          <cell r="D4273" t="str">
            <v>吨</v>
          </cell>
          <cell r="E4273">
            <v>27</v>
          </cell>
          <cell r="F4273">
            <v>45832</v>
          </cell>
          <cell r="G4273" t="str">
            <v>（中铁十局-资乐高速4标）四川省眉山市仁寿县彰加镇促进村中铁十局2#钢筋厂</v>
          </cell>
          <cell r="H4273" t="str">
            <v>杨飞</v>
          </cell>
          <cell r="I4273">
            <v>15667998777</v>
          </cell>
        </row>
        <row r="4274">
          <cell r="A4274" t="str">
            <v>润耀</v>
          </cell>
          <cell r="B4274" t="str">
            <v>螺纹钢</v>
          </cell>
          <cell r="C4274" t="str">
            <v>HRB400E Φ12 9m</v>
          </cell>
          <cell r="D4274" t="str">
            <v>吨</v>
          </cell>
          <cell r="E4274">
            <v>35</v>
          </cell>
          <cell r="F4274">
            <v>45832</v>
          </cell>
          <cell r="G4274" t="str">
            <v>（中铁十局-资乐高速4标）四川省眉山市仁寿县彰加镇促进村中铁十局2#钢筋厂</v>
          </cell>
          <cell r="H4274" t="str">
            <v>杨飞</v>
          </cell>
          <cell r="I4274">
            <v>15667998777</v>
          </cell>
        </row>
        <row r="4275">
          <cell r="A4275" t="str">
            <v>德胜恒嘉</v>
          </cell>
          <cell r="B4275" t="str">
            <v>螺纹钢</v>
          </cell>
          <cell r="C4275" t="str">
            <v>HRB500E Φ25 12m</v>
          </cell>
          <cell r="D4275" t="str">
            <v>吨</v>
          </cell>
          <cell r="E4275">
            <v>35</v>
          </cell>
          <cell r="F4275">
            <v>45832</v>
          </cell>
          <cell r="G4275" t="str">
            <v>（中铁十局-资乐高速4标）四川省眉山市仁寿县彰加镇促进村中铁十局2#钢筋厂</v>
          </cell>
          <cell r="H4275" t="str">
            <v>杨飞</v>
          </cell>
          <cell r="I4275">
            <v>15667998777</v>
          </cell>
        </row>
        <row r="4276">
          <cell r="A4276" t="str">
            <v>德胜恒嘉</v>
          </cell>
          <cell r="B4276" t="str">
            <v>螺纹钢</v>
          </cell>
          <cell r="C4276" t="str">
            <v>HRB400E Φ12 9m</v>
          </cell>
          <cell r="D4276" t="str">
            <v>吨</v>
          </cell>
          <cell r="E4276">
            <v>70</v>
          </cell>
          <cell r="F4276">
            <v>45832</v>
          </cell>
          <cell r="G4276" t="str">
            <v>（中铁十局-资乐高速4标）四川省眉山市仁寿县彰加镇促进村中铁十局2#钢筋厂</v>
          </cell>
          <cell r="H4276" t="str">
            <v>杨飞</v>
          </cell>
          <cell r="I4276">
            <v>15667998777</v>
          </cell>
        </row>
        <row r="4277">
          <cell r="A4277" t="str">
            <v>山东高速</v>
          </cell>
          <cell r="B4277" t="str">
            <v>螺纹钢</v>
          </cell>
          <cell r="C4277" t="str">
            <v>HRB400E Φ25 9m</v>
          </cell>
          <cell r="D4277" t="str">
            <v>吨</v>
          </cell>
          <cell r="E4277">
            <v>35</v>
          </cell>
          <cell r="F4277">
            <v>45832</v>
          </cell>
          <cell r="G4277" t="str">
            <v>（中铁三局成渝扩容ZCB3-1项目部）内江市胜利收费站红绿灯500米</v>
          </cell>
          <cell r="H4277" t="str">
            <v>王岩</v>
          </cell>
          <cell r="I4277">
            <v>17634813323</v>
          </cell>
        </row>
        <row r="4278">
          <cell r="A4278" t="str">
            <v>润耀</v>
          </cell>
          <cell r="B4278" t="str">
            <v>螺纹钢</v>
          </cell>
          <cell r="C4278" t="str">
            <v>HRB400E Φ32×9米</v>
          </cell>
          <cell r="D4278" t="str">
            <v>吨</v>
          </cell>
          <cell r="E4278">
            <v>105</v>
          </cell>
          <cell r="F4278">
            <v>45832</v>
          </cell>
          <cell r="G4278" t="str">
            <v>（自永1标八局二分公司钢筋棚）四川省自贡市大安区牛佛镇</v>
          </cell>
          <cell r="H4278" t="str">
            <v>王君杰</v>
          </cell>
          <cell r="I4278">
            <v>18919619850</v>
          </cell>
        </row>
        <row r="4279">
          <cell r="A4279" t="str">
            <v>润耀</v>
          </cell>
          <cell r="B4279" t="str">
            <v>螺纹钢</v>
          </cell>
          <cell r="C4279" t="str">
            <v>HRB500E Φ32×9米</v>
          </cell>
          <cell r="D4279" t="str">
            <v>吨</v>
          </cell>
          <cell r="E4279">
            <v>35</v>
          </cell>
          <cell r="F4279">
            <v>45832</v>
          </cell>
          <cell r="G4279" t="str">
            <v>（自永1标八局二分公司钢筋棚）四川省自贡市大安区牛佛镇</v>
          </cell>
          <cell r="H4279" t="str">
            <v>王君杰</v>
          </cell>
          <cell r="I4279">
            <v>18919619850</v>
          </cell>
        </row>
        <row r="4280">
          <cell r="A4280" t="str">
            <v>润耀</v>
          </cell>
          <cell r="B4280" t="str">
            <v>螺纹钢</v>
          </cell>
          <cell r="C4280" t="str">
            <v>HRB400E Φ25×9米</v>
          </cell>
          <cell r="D4280" t="str">
            <v>吨</v>
          </cell>
          <cell r="E4280">
            <v>17</v>
          </cell>
          <cell r="F4280">
            <v>45832</v>
          </cell>
          <cell r="G4280" t="str">
            <v>（自永2标九局西南分公司钢筋棚）四川省自贡市骑龙镇大湾村</v>
          </cell>
          <cell r="H4280" t="str">
            <v>高彦彬</v>
          </cell>
          <cell r="I4280">
            <v>13835906370</v>
          </cell>
        </row>
        <row r="4281">
          <cell r="A4281" t="str">
            <v>润耀</v>
          </cell>
          <cell r="B4281" t="str">
            <v>螺纹钢</v>
          </cell>
          <cell r="C4281" t="str">
            <v>HRB400E Φ12×9米</v>
          </cell>
          <cell r="D4281" t="str">
            <v>吨</v>
          </cell>
          <cell r="E4281">
            <v>18</v>
          </cell>
          <cell r="F4281">
            <v>45832</v>
          </cell>
          <cell r="G4281" t="str">
            <v>（自永2标九局西南分公司钢筋棚）四川省自贡市骑龙镇大湾村</v>
          </cell>
          <cell r="H4281" t="str">
            <v>高彦彬</v>
          </cell>
          <cell r="I4281">
            <v>13835906370</v>
          </cell>
        </row>
        <row r="4282">
          <cell r="A4282" t="str">
            <v>海南海控</v>
          </cell>
          <cell r="B4282" t="str">
            <v>螺纹钢</v>
          </cell>
          <cell r="C4282" t="str">
            <v>HRB400EФ25*9m</v>
          </cell>
          <cell r="D4282" t="str">
            <v>吨</v>
          </cell>
          <cell r="E4282">
            <v>35</v>
          </cell>
          <cell r="F4282">
            <v>45832</v>
          </cell>
          <cell r="G4282" t="str">
            <v>（中铁一局四公司康新高速TJ1-1标雅加梗隧道）四川省甘孜州康定市雅加梗</v>
          </cell>
          <cell r="H4282" t="str">
            <v>范国义</v>
          </cell>
          <cell r="I4282">
            <v>15897676433</v>
          </cell>
        </row>
        <row r="4283">
          <cell r="A4283" t="str">
            <v>海南海控</v>
          </cell>
          <cell r="B4283" t="str">
            <v>螺纹钢</v>
          </cell>
          <cell r="C4283" t="str">
            <v>HRB400EФ22*9mm</v>
          </cell>
          <cell r="D4283" t="str">
            <v>吨</v>
          </cell>
          <cell r="E4283">
            <v>35</v>
          </cell>
          <cell r="F4283">
            <v>45832</v>
          </cell>
          <cell r="G4283" t="str">
            <v>（中铁六局呼和公司康新高速TJ4-2标）四川省甘孜藏族自治州康定市新都桥镇东俄罗三村中建八局搅拌站旁</v>
          </cell>
          <cell r="H4283" t="str">
            <v>王龙</v>
          </cell>
          <cell r="I4283">
            <v>18809490151</v>
          </cell>
        </row>
        <row r="4284">
          <cell r="A4284" t="str">
            <v>晋邦</v>
          </cell>
          <cell r="B4284" t="str">
            <v>盘螺</v>
          </cell>
          <cell r="C4284" t="str">
            <v>HRB400EФ8</v>
          </cell>
          <cell r="D4284" t="str">
            <v>吨</v>
          </cell>
          <cell r="E4284">
            <v>18</v>
          </cell>
          <cell r="F4284">
            <v>45832</v>
          </cell>
          <cell r="G4284" t="str">
            <v>四川省南充市营山县咸安大道成都元泽环境技术有限公司营山分公司（中核华兴市政道路项目部）</v>
          </cell>
          <cell r="H4284" t="str">
            <v>黎家敏</v>
          </cell>
          <cell r="I4284" t="str">
            <v>15082798787</v>
          </cell>
        </row>
        <row r="4285">
          <cell r="A4285" t="str">
            <v>晋邦</v>
          </cell>
          <cell r="B4285" t="str">
            <v>螺纹钢</v>
          </cell>
          <cell r="C4285" t="str">
            <v>HRB400EФ28*9m</v>
          </cell>
          <cell r="D4285" t="str">
            <v>吨</v>
          </cell>
          <cell r="E4285">
            <v>17</v>
          </cell>
          <cell r="F4285">
            <v>45832</v>
          </cell>
          <cell r="G4285" t="str">
            <v>四川省南充市营山县咸安大道成都元泽环境技术有限公司营山分公司（中核华兴市政道路项目部）</v>
          </cell>
          <cell r="H4285" t="str">
            <v>黎家敏</v>
          </cell>
          <cell r="I4285" t="str">
            <v>15082798787</v>
          </cell>
        </row>
        <row r="4286">
          <cell r="A4286" t="str">
            <v>钢固融</v>
          </cell>
          <cell r="B4286" t="str">
            <v>螺纹钢</v>
          </cell>
          <cell r="C4286" t="str">
            <v>HRB400EФ12*9m</v>
          </cell>
          <cell r="D4286" t="str">
            <v>吨</v>
          </cell>
          <cell r="E4286">
            <v>32.5</v>
          </cell>
          <cell r="F4286">
            <v>45832</v>
          </cell>
          <cell r="G4286" t="str">
            <v>（中核中原-温江北林医养综合体项目）四川省成都市温江区万春大道第三人民医院东</v>
          </cell>
          <cell r="H4286" t="str">
            <v>蔡杰</v>
          </cell>
          <cell r="I4286">
            <v>18875129329</v>
          </cell>
        </row>
        <row r="4287">
          <cell r="A4287" t="str">
            <v>钢固融</v>
          </cell>
          <cell r="B4287" t="str">
            <v>螺纹钢</v>
          </cell>
          <cell r="C4287" t="str">
            <v>HRB400EФ14*9m</v>
          </cell>
          <cell r="D4287" t="str">
            <v>吨</v>
          </cell>
          <cell r="E4287">
            <v>5</v>
          </cell>
          <cell r="F4287">
            <v>45832</v>
          </cell>
          <cell r="G4287" t="str">
            <v>（中核中原-温江北林医养综合体项目）四川省成都市温江区万春大道第三人民医院东</v>
          </cell>
          <cell r="H4287" t="str">
            <v>蔡杰</v>
          </cell>
          <cell r="I4287">
            <v>18875129329</v>
          </cell>
        </row>
        <row r="4288">
          <cell r="A4288" t="str">
            <v>钢固融</v>
          </cell>
          <cell r="B4288" t="str">
            <v>螺纹钢</v>
          </cell>
          <cell r="C4288" t="str">
            <v>HRB400EФ20*9m</v>
          </cell>
          <cell r="D4288" t="str">
            <v>吨</v>
          </cell>
          <cell r="E4288">
            <v>12.5</v>
          </cell>
          <cell r="F4288">
            <v>45832</v>
          </cell>
          <cell r="G4288" t="str">
            <v>（中核中原-温江北林医养综合体项目）四川省成都市温江区万春大道第三人民医院东</v>
          </cell>
          <cell r="H4288" t="str">
            <v>蔡杰</v>
          </cell>
          <cell r="I4288">
            <v>18875129329</v>
          </cell>
        </row>
        <row r="4289">
          <cell r="A4289" t="str">
            <v>钢固融</v>
          </cell>
          <cell r="B4289" t="str">
            <v>螺纹钢</v>
          </cell>
          <cell r="C4289" t="str">
            <v>HRB400EФ25*9m</v>
          </cell>
          <cell r="D4289" t="str">
            <v>吨</v>
          </cell>
          <cell r="E4289">
            <v>5</v>
          </cell>
          <cell r="F4289">
            <v>45832</v>
          </cell>
          <cell r="G4289" t="str">
            <v>（中核中原-温江北林医养综合体项目）四川省成都市温江区万春大道第三人民医院东</v>
          </cell>
          <cell r="H4289" t="str">
            <v>蔡杰</v>
          </cell>
          <cell r="I4289">
            <v>18875129329</v>
          </cell>
        </row>
        <row r="4290">
          <cell r="A4290" t="str">
            <v>钢固融</v>
          </cell>
          <cell r="B4290" t="str">
            <v>螺纹钢</v>
          </cell>
          <cell r="C4290" t="str">
            <v>HRB500EФ14*9m</v>
          </cell>
          <cell r="D4290" t="str">
            <v>吨</v>
          </cell>
          <cell r="E4290">
            <v>27.5</v>
          </cell>
          <cell r="F4290">
            <v>45832</v>
          </cell>
          <cell r="G4290" t="str">
            <v>（中核中原-温江北林医养综合体项目）四川省成都市温江区万春大道第三人民医院东</v>
          </cell>
          <cell r="H4290" t="str">
            <v>蔡杰</v>
          </cell>
          <cell r="I4290">
            <v>18875129329</v>
          </cell>
        </row>
        <row r="4291">
          <cell r="A4291" t="str">
            <v>钢固融</v>
          </cell>
          <cell r="B4291" t="str">
            <v>螺纹钢</v>
          </cell>
          <cell r="C4291" t="str">
            <v>HRB500EФ20*9m</v>
          </cell>
          <cell r="D4291" t="str">
            <v>吨</v>
          </cell>
          <cell r="E4291">
            <v>20</v>
          </cell>
          <cell r="F4291">
            <v>45832</v>
          </cell>
          <cell r="G4291" t="str">
            <v>（中核中原-温江北林医养综合体项目）四川省成都市温江区万春大道第三人民医院东</v>
          </cell>
          <cell r="H4291" t="str">
            <v>蔡杰</v>
          </cell>
          <cell r="I4291">
            <v>18875129329</v>
          </cell>
        </row>
        <row r="4292">
          <cell r="A4292" t="str">
            <v>钢固融</v>
          </cell>
          <cell r="B4292" t="str">
            <v>螺纹钢</v>
          </cell>
          <cell r="C4292" t="str">
            <v>HRB500EФ22*12m</v>
          </cell>
          <cell r="D4292" t="str">
            <v>吨</v>
          </cell>
          <cell r="E4292">
            <v>15</v>
          </cell>
          <cell r="F4292">
            <v>45832</v>
          </cell>
          <cell r="G4292" t="str">
            <v>（中核中原-温江北林医养综合体项目）四川省成都市温江区万春大道第三人民医院东</v>
          </cell>
          <cell r="H4292" t="str">
            <v>蔡杰</v>
          </cell>
          <cell r="I4292">
            <v>18875129329</v>
          </cell>
        </row>
        <row r="4293">
          <cell r="A4293" t="str">
            <v>钢固融</v>
          </cell>
          <cell r="B4293" t="str">
            <v>螺纹钢</v>
          </cell>
          <cell r="C4293" t="str">
            <v>HRB500EФ22*9m</v>
          </cell>
          <cell r="D4293" t="str">
            <v>吨</v>
          </cell>
          <cell r="E4293">
            <v>15</v>
          </cell>
          <cell r="F4293">
            <v>45832</v>
          </cell>
          <cell r="G4293" t="str">
            <v>（中核中原-温江北林医养综合体项目）四川省成都市温江区万春大道第三人民医院东</v>
          </cell>
          <cell r="H4293" t="str">
            <v>蔡杰</v>
          </cell>
          <cell r="I4293">
            <v>18875129329</v>
          </cell>
        </row>
        <row r="4294">
          <cell r="A4294" t="str">
            <v>钢固融</v>
          </cell>
          <cell r="B4294" t="str">
            <v>螺纹钢</v>
          </cell>
          <cell r="C4294" t="str">
            <v>HRB500EФ25*12m</v>
          </cell>
          <cell r="D4294" t="str">
            <v>吨</v>
          </cell>
          <cell r="E4294">
            <v>30</v>
          </cell>
          <cell r="F4294">
            <v>45832</v>
          </cell>
          <cell r="G4294" t="str">
            <v>（中核中原-温江北林医养综合体项目）四川省成都市温江区万春大道第三人民医院东</v>
          </cell>
          <cell r="H4294" t="str">
            <v>蔡杰</v>
          </cell>
          <cell r="I4294">
            <v>18875129329</v>
          </cell>
        </row>
        <row r="4295">
          <cell r="A4295" t="str">
            <v>钢固融</v>
          </cell>
          <cell r="B4295" t="str">
            <v>螺纹钢</v>
          </cell>
          <cell r="C4295" t="str">
            <v>HRB500EФ25*9m</v>
          </cell>
          <cell r="D4295" t="str">
            <v>吨</v>
          </cell>
          <cell r="E4295">
            <v>32.5</v>
          </cell>
          <cell r="F4295">
            <v>45832</v>
          </cell>
          <cell r="G4295" t="str">
            <v>（中核中原-温江北林医养综合体项目）四川省成都市温江区万春大道第三人民医院东</v>
          </cell>
          <cell r="H4295" t="str">
            <v>蔡杰</v>
          </cell>
          <cell r="I4295">
            <v>18875129329</v>
          </cell>
        </row>
        <row r="4296">
          <cell r="A4296" t="str">
            <v>德胜恒嘉</v>
          </cell>
          <cell r="B4296" t="str">
            <v>螺纹钢</v>
          </cell>
          <cell r="C4296" t="str">
            <v>HRB400EФ20*9mm</v>
          </cell>
          <cell r="D4296" t="str">
            <v>吨</v>
          </cell>
          <cell r="E4296">
            <v>70</v>
          </cell>
          <cell r="F4296">
            <v>45832</v>
          </cell>
          <cell r="G4296" t="str">
            <v>（中铁六局呼和公司康新高速TJ4-2标）四川省甘孜藏族自治州康定市新都桥镇东俄罗三村中建八局搅拌站旁</v>
          </cell>
          <cell r="H4296" t="str">
            <v>王龙</v>
          </cell>
          <cell r="I4296">
            <v>18809490151</v>
          </cell>
        </row>
        <row r="4297">
          <cell r="A4297" t="str">
            <v>海南海控</v>
          </cell>
          <cell r="B4297" t="str">
            <v>盘圆</v>
          </cell>
          <cell r="C4297" t="str">
            <v>HPB300Ф8</v>
          </cell>
          <cell r="D4297" t="str">
            <v>吨</v>
          </cell>
          <cell r="E4297">
            <v>17</v>
          </cell>
          <cell r="F4297">
            <v>45832</v>
          </cell>
          <cell r="G4297" t="str">
            <v>（中铁一局四建康新高速TJ1-2标）四川省甘孜州康定市318国道玉顶积雪观景台旁</v>
          </cell>
          <cell r="H4297" t="str">
            <v>宋健</v>
          </cell>
          <cell r="I4297">
            <v>15691628566</v>
          </cell>
        </row>
        <row r="4298">
          <cell r="A4298" t="str">
            <v>海南海控</v>
          </cell>
          <cell r="B4298" t="str">
            <v>盘圆</v>
          </cell>
          <cell r="C4298" t="str">
            <v>HPB300Ф12</v>
          </cell>
          <cell r="D4298" t="str">
            <v>吨</v>
          </cell>
          <cell r="E4298">
            <v>17</v>
          </cell>
          <cell r="F4298">
            <v>45832</v>
          </cell>
          <cell r="G4298" t="str">
            <v>（中铁一局四建康新高速TJ1-2标）四川省甘孜州康定市318国道玉顶积雪观景台旁</v>
          </cell>
          <cell r="H4298" t="str">
            <v>宋健</v>
          </cell>
          <cell r="I4298">
            <v>15691628566</v>
          </cell>
        </row>
        <row r="4299">
          <cell r="A4299" t="str">
            <v>湖北商贸</v>
          </cell>
          <cell r="B4299" t="str">
            <v>高线</v>
          </cell>
          <cell r="C4299" t="str">
            <v>HPB300Φ8</v>
          </cell>
          <cell r="D4299" t="str">
            <v>吨</v>
          </cell>
          <cell r="E4299">
            <v>5</v>
          </cell>
          <cell r="F4299">
            <v>45833</v>
          </cell>
          <cell r="G4299" t="str">
            <v>（中铁北京局-资乐高速6标）四川省乐山市市中区土主镇资乐高速TJ6标项目试验室</v>
          </cell>
          <cell r="H4299" t="str">
            <v>刘岩</v>
          </cell>
          <cell r="I4299">
            <v>18543566469</v>
          </cell>
        </row>
        <row r="4300">
          <cell r="A4300" t="str">
            <v>湖北商贸</v>
          </cell>
          <cell r="B4300" t="str">
            <v>高线</v>
          </cell>
          <cell r="C4300" t="str">
            <v>HPB300Φ10</v>
          </cell>
          <cell r="D4300" t="str">
            <v>吨</v>
          </cell>
          <cell r="E4300">
            <v>30</v>
          </cell>
          <cell r="F4300">
            <v>45833</v>
          </cell>
          <cell r="G4300" t="str">
            <v>（中铁北京局-资乐高速6标）四川省乐山市市中区土主镇资乐高速TJ6标项目试验室</v>
          </cell>
          <cell r="H4300" t="str">
            <v>刘岩</v>
          </cell>
          <cell r="I4300">
            <v>18543566469</v>
          </cell>
        </row>
        <row r="4301">
          <cell r="A4301" t="str">
            <v>湖北商贸</v>
          </cell>
          <cell r="B4301" t="str">
            <v>螺纹钢</v>
          </cell>
          <cell r="C4301" t="str">
            <v>HRB400E Φ12 9m</v>
          </cell>
          <cell r="D4301" t="str">
            <v>吨</v>
          </cell>
          <cell r="E4301">
            <v>56</v>
          </cell>
          <cell r="F4301">
            <v>45833</v>
          </cell>
          <cell r="G4301" t="str">
            <v>（中铁北京局-资乐高速6标）四川省乐山市市中区土主镇资乐高速TJ6标项目试验室</v>
          </cell>
          <cell r="H4301" t="str">
            <v>刘岩</v>
          </cell>
          <cell r="I4301">
            <v>18543566469</v>
          </cell>
        </row>
        <row r="4302">
          <cell r="A4302" t="str">
            <v>湖北商贸</v>
          </cell>
          <cell r="B4302" t="str">
            <v>螺纹钢</v>
          </cell>
          <cell r="C4302" t="str">
            <v>HRB400E Φ25 9m</v>
          </cell>
          <cell r="D4302" t="str">
            <v>吨</v>
          </cell>
          <cell r="E4302">
            <v>6</v>
          </cell>
          <cell r="F4302">
            <v>45833</v>
          </cell>
          <cell r="G4302" t="str">
            <v>（中铁北京局-资乐高速6标）四川省乐山市市中区土主镇资乐高速TJ6标项目试验室</v>
          </cell>
          <cell r="H4302" t="str">
            <v>刘岩</v>
          </cell>
          <cell r="I4302">
            <v>18543566469</v>
          </cell>
        </row>
        <row r="4303">
          <cell r="A4303" t="str">
            <v>湖北商贸</v>
          </cell>
          <cell r="B4303" t="str">
            <v>螺纹钢</v>
          </cell>
          <cell r="C4303" t="str">
            <v>HRB400E Φ28 9m</v>
          </cell>
          <cell r="D4303" t="str">
            <v>吨</v>
          </cell>
          <cell r="E4303">
            <v>8</v>
          </cell>
          <cell r="F4303">
            <v>45833</v>
          </cell>
          <cell r="G4303" t="str">
            <v>（中铁北京局-资乐高速6标）四川省乐山市市中区土主镇资乐高速TJ6标项目试验室</v>
          </cell>
          <cell r="H4303" t="str">
            <v>刘岩</v>
          </cell>
          <cell r="I4303">
            <v>18543566469</v>
          </cell>
        </row>
        <row r="4304">
          <cell r="A4304" t="str">
            <v>湖北商贸</v>
          </cell>
          <cell r="B4304" t="str">
            <v>高线</v>
          </cell>
          <cell r="C4304" t="str">
            <v>HPB300Φ10</v>
          </cell>
          <cell r="D4304" t="str">
            <v>吨</v>
          </cell>
          <cell r="E4304">
            <v>35</v>
          </cell>
          <cell r="F4304">
            <v>45833</v>
          </cell>
          <cell r="G4304" t="str">
            <v>（中铁广州局-资乐高速5标）四川省乐山市井研县希望大道116号</v>
          </cell>
          <cell r="H4304" t="str">
            <v>廖俊杰</v>
          </cell>
          <cell r="I4304">
            <v>15775100965</v>
          </cell>
        </row>
        <row r="4305">
          <cell r="A4305" t="str">
            <v>湖北商贸</v>
          </cell>
          <cell r="B4305" t="str">
            <v>高线</v>
          </cell>
          <cell r="C4305" t="str">
            <v>HPB300Φ10</v>
          </cell>
          <cell r="D4305" t="str">
            <v>吨</v>
          </cell>
          <cell r="E4305">
            <v>35</v>
          </cell>
          <cell r="F4305">
            <v>45833</v>
          </cell>
          <cell r="G4305" t="str">
            <v>（中铁广州局-资乐高速5标）四川省乐山市井研县希望大道116号</v>
          </cell>
          <cell r="H4305" t="str">
            <v>廖俊杰</v>
          </cell>
          <cell r="I4305">
            <v>15775100965</v>
          </cell>
        </row>
        <row r="4306">
          <cell r="A4306" t="str">
            <v>湖北商贸</v>
          </cell>
          <cell r="B4306" t="str">
            <v>高线</v>
          </cell>
          <cell r="C4306" t="str">
            <v>HPB300Φ10</v>
          </cell>
          <cell r="D4306" t="str">
            <v>吨</v>
          </cell>
          <cell r="E4306">
            <v>35</v>
          </cell>
          <cell r="F4306">
            <v>45833</v>
          </cell>
          <cell r="G4306" t="str">
            <v>（中铁广州局-资乐高速5标）四川省乐山市井研县希望大道116号</v>
          </cell>
          <cell r="H4306" t="str">
            <v>廖俊杰</v>
          </cell>
          <cell r="I4306">
            <v>15775100965</v>
          </cell>
        </row>
        <row r="4307">
          <cell r="A4307" t="str">
            <v>德胜恒嘉</v>
          </cell>
          <cell r="B4307" t="str">
            <v>螺纹钢</v>
          </cell>
          <cell r="C4307" t="str">
            <v>HRB400E Φ25 12m</v>
          </cell>
          <cell r="D4307" t="str">
            <v>吨</v>
          </cell>
          <cell r="E4307">
            <v>35</v>
          </cell>
          <cell r="F4307">
            <v>45833</v>
          </cell>
          <cell r="G4307" t="str">
            <v>（中铁广州局-资乐高速5标）四川省乐山市井研县希望大道116号</v>
          </cell>
          <cell r="H4307" t="str">
            <v>廖俊杰</v>
          </cell>
          <cell r="I4307">
            <v>15775100965</v>
          </cell>
        </row>
        <row r="4308">
          <cell r="A4308" t="str">
            <v>德胜恒嘉</v>
          </cell>
          <cell r="B4308" t="str">
            <v>螺纹钢</v>
          </cell>
          <cell r="C4308" t="str">
            <v>HRB400E Φ32 9m</v>
          </cell>
          <cell r="D4308" t="str">
            <v>吨</v>
          </cell>
          <cell r="E4308">
            <v>35</v>
          </cell>
          <cell r="F4308">
            <v>45833</v>
          </cell>
          <cell r="G4308" t="str">
            <v>（中铁广州局-资乐高速5标）四川省乐山市井研县希望大道116号</v>
          </cell>
          <cell r="H4308" t="str">
            <v>廖俊杰</v>
          </cell>
          <cell r="I4308">
            <v>15775100965</v>
          </cell>
        </row>
        <row r="4309">
          <cell r="A4309" t="str">
            <v>德胜恒嘉</v>
          </cell>
          <cell r="B4309" t="str">
            <v>螺纹钢</v>
          </cell>
          <cell r="C4309" t="str">
            <v>HRB400E Φ16 9m</v>
          </cell>
          <cell r="D4309" t="str">
            <v>吨</v>
          </cell>
          <cell r="E4309">
            <v>35</v>
          </cell>
          <cell r="F4309">
            <v>45833</v>
          </cell>
          <cell r="G4309" t="str">
            <v>（中铁广州局-资乐高速5标）四川省乐山市井研县希望大道116号</v>
          </cell>
          <cell r="H4309" t="str">
            <v>廖俊杰</v>
          </cell>
          <cell r="I4309">
            <v>15775100965</v>
          </cell>
        </row>
        <row r="4310">
          <cell r="A4310" t="str">
            <v>德胜恒嘉</v>
          </cell>
          <cell r="B4310" t="str">
            <v>螺纹钢</v>
          </cell>
          <cell r="C4310" t="str">
            <v>HRB500E Φ25 12m</v>
          </cell>
          <cell r="D4310" t="str">
            <v>吨</v>
          </cell>
          <cell r="E4310">
            <v>105</v>
          </cell>
          <cell r="F4310">
            <v>45833</v>
          </cell>
          <cell r="G4310" t="str">
            <v>（中铁广州局-资乐高速5标）四川省乐山市井研县希望大道116号</v>
          </cell>
          <cell r="H4310" t="str">
            <v>廖俊杰</v>
          </cell>
          <cell r="I4310">
            <v>15775100965</v>
          </cell>
        </row>
        <row r="4311">
          <cell r="A4311" t="str">
            <v>德胜恒嘉</v>
          </cell>
          <cell r="B4311" t="str">
            <v>螺纹钢</v>
          </cell>
          <cell r="C4311" t="str">
            <v>HRB400E Φ18 9m</v>
          </cell>
          <cell r="D4311" t="str">
            <v>吨</v>
          </cell>
          <cell r="E4311">
            <v>35</v>
          </cell>
          <cell r="F4311">
            <v>45833</v>
          </cell>
          <cell r="G4311" t="str">
            <v>（五局新津tod项目）成都市新津区旭辉天府未来城南(华金路南)</v>
          </cell>
          <cell r="H4311" t="str">
            <v>戴军</v>
          </cell>
          <cell r="I4311">
            <v>15984585768</v>
          </cell>
        </row>
        <row r="4312">
          <cell r="A4312" t="str">
            <v>德胜恒嘉</v>
          </cell>
          <cell r="B4312" t="str">
            <v>螺纹钢</v>
          </cell>
          <cell r="C4312" t="str">
            <v>HRB400E Φ12 9m</v>
          </cell>
          <cell r="D4312" t="str">
            <v>吨</v>
          </cell>
          <cell r="E4312">
            <v>35</v>
          </cell>
          <cell r="F4312">
            <v>45833</v>
          </cell>
          <cell r="G4312" t="str">
            <v>（中铁十局-资乐高速4标）四川省眉山市仁寿县彰加镇促进村中铁十局2#钢筋厂</v>
          </cell>
          <cell r="H4312" t="str">
            <v>杨飞</v>
          </cell>
          <cell r="I4312">
            <v>15667998777</v>
          </cell>
        </row>
        <row r="4313">
          <cell r="A4313" t="str">
            <v>德胜恒嘉</v>
          </cell>
          <cell r="B4313" t="str">
            <v>螺纹钢</v>
          </cell>
          <cell r="C4313" t="str">
            <v>HRB400E Φ12 9m</v>
          </cell>
          <cell r="D4313" t="str">
            <v>吨</v>
          </cell>
          <cell r="E4313">
            <v>35</v>
          </cell>
          <cell r="F4313">
            <v>45833</v>
          </cell>
          <cell r="G4313" t="str">
            <v>（中铁十局-资乐高速4标）四川省眉山市仁寿县彰加镇促进村中铁十局资乐高速1#钢筋场</v>
          </cell>
          <cell r="H4313" t="str">
            <v>杨飞</v>
          </cell>
          <cell r="I4313">
            <v>15667998777</v>
          </cell>
        </row>
        <row r="4314">
          <cell r="A4314" t="str">
            <v>玉昆</v>
          </cell>
          <cell r="B4314" t="str">
            <v>盘螺</v>
          </cell>
          <cell r="C4314" t="str">
            <v>HRB400E Φ8</v>
          </cell>
          <cell r="D4314" t="str">
            <v>吨</v>
          </cell>
          <cell r="E4314">
            <v>80</v>
          </cell>
          <cell r="F4314">
            <v>45833</v>
          </cell>
          <cell r="G4314" t="str">
            <v>（ 中铁一局四公司西昭高速6标3部）昭觉县洒拉地坡乡三分部山里钢筋场</v>
          </cell>
          <cell r="H4314" t="str">
            <v>陈忠</v>
          </cell>
          <cell r="I4314">
            <v>15730783825</v>
          </cell>
        </row>
        <row r="4315">
          <cell r="A4315" t="str">
            <v>玉昆</v>
          </cell>
          <cell r="B4315" t="str">
            <v>盘螺</v>
          </cell>
          <cell r="C4315" t="str">
            <v>HRB400E Φ10</v>
          </cell>
          <cell r="D4315" t="str">
            <v>吨</v>
          </cell>
          <cell r="E4315">
            <v>80</v>
          </cell>
          <cell r="F4315">
            <v>45833</v>
          </cell>
          <cell r="G4315" t="str">
            <v>（中铁一局四公司西昭高速6标4分部）四川省凉山彝族自治州昭觉县杨日占里</v>
          </cell>
          <cell r="H4315" t="str">
            <v>马占全</v>
          </cell>
          <cell r="I4315">
            <v>18189516465</v>
          </cell>
        </row>
        <row r="4316">
          <cell r="A4316" t="str">
            <v>玉昆</v>
          </cell>
          <cell r="B4316" t="str">
            <v>螺纹钢</v>
          </cell>
          <cell r="C4316" t="str">
            <v>HRB400EΦ22</v>
          </cell>
          <cell r="D4316" t="str">
            <v>吨</v>
          </cell>
          <cell r="E4316">
            <v>80</v>
          </cell>
          <cell r="F4316">
            <v>45833</v>
          </cell>
          <cell r="G4316" t="str">
            <v>（中铁广州局深圳公司西昭高速9标）四川省凉山彝族自治州西昌市西乡乡三百村</v>
          </cell>
          <cell r="H4316" t="str">
            <v>伍红林</v>
          </cell>
          <cell r="I4316">
            <v>15730783825</v>
          </cell>
        </row>
        <row r="4317">
          <cell r="A4317" t="str">
            <v>凤钢</v>
          </cell>
          <cell r="B4317" t="str">
            <v>盘螺</v>
          </cell>
          <cell r="C4317" t="str">
            <v>HRB400EΦ10</v>
          </cell>
          <cell r="D4317" t="str">
            <v>吨</v>
          </cell>
          <cell r="E4317">
            <v>35</v>
          </cell>
          <cell r="F4317">
            <v>45833</v>
          </cell>
          <cell r="G4317" t="str">
            <v>（中铁一局四公司西昭高速6标路面）昭觉县四开镇中铁一局项目部</v>
          </cell>
          <cell r="H4317" t="str">
            <v>徐大渊</v>
          </cell>
          <cell r="I4317">
            <v>19181770821</v>
          </cell>
        </row>
        <row r="4318">
          <cell r="A4318" t="str">
            <v>凤钢</v>
          </cell>
          <cell r="B4318" t="str">
            <v>高线</v>
          </cell>
          <cell r="C4318" t="str">
            <v>HPB300Ф12</v>
          </cell>
          <cell r="D4318" t="str">
            <v>吨</v>
          </cell>
          <cell r="E4318">
            <v>35</v>
          </cell>
          <cell r="F4318">
            <v>45833</v>
          </cell>
          <cell r="G4318" t="str">
            <v>（中铁一局四公司西昭高速6标路面）昭觉县四开镇中铁一局项目部</v>
          </cell>
          <cell r="H4318" t="str">
            <v>徐大渊</v>
          </cell>
          <cell r="I4318">
            <v>19181770821</v>
          </cell>
        </row>
        <row r="4319">
          <cell r="A4319" t="str">
            <v>海南海控</v>
          </cell>
          <cell r="B4319" t="str">
            <v>螺纹钢</v>
          </cell>
          <cell r="C4319" t="str">
            <v>HRB400EФ12*9m</v>
          </cell>
          <cell r="D4319" t="str">
            <v>吨</v>
          </cell>
          <cell r="E4319">
            <v>35</v>
          </cell>
          <cell r="F4319">
            <v>45834</v>
          </cell>
          <cell r="G4319" t="str">
            <v>（中铁六局呼和公司康新高速TJ4-2标）四川省甘孜藏族自治州康定市新都桥镇东俄罗三村中建八局搅拌站旁</v>
          </cell>
          <cell r="H4319" t="str">
            <v>王坤</v>
          </cell>
          <cell r="I4319">
            <v>15647490007</v>
          </cell>
        </row>
        <row r="4320">
          <cell r="A4320" t="str">
            <v>海南海控</v>
          </cell>
          <cell r="B4320" t="str">
            <v>盘圆</v>
          </cell>
          <cell r="C4320" t="str">
            <v>HPB300Ф8</v>
          </cell>
          <cell r="D4320" t="str">
            <v>吨</v>
          </cell>
          <cell r="E4320">
            <v>35</v>
          </cell>
          <cell r="F4320">
            <v>45834</v>
          </cell>
          <cell r="G4320" t="str">
            <v>（中铁六局呼和公司康新高速TJ4-2标）四川省甘孜藏族自治州康定市新都桥镇东俄罗三村中建八局搅拌站旁</v>
          </cell>
          <cell r="H4320" t="str">
            <v>王坤</v>
          </cell>
          <cell r="I4320">
            <v>15647490007</v>
          </cell>
        </row>
        <row r="4321">
          <cell r="A4321" t="str">
            <v>海南海控</v>
          </cell>
          <cell r="B4321" t="str">
            <v>盘圆</v>
          </cell>
          <cell r="C4321" t="str">
            <v>HPB300Ф12</v>
          </cell>
          <cell r="D4321" t="str">
            <v>吨</v>
          </cell>
          <cell r="E4321">
            <v>35</v>
          </cell>
          <cell r="F4321">
            <v>45834</v>
          </cell>
          <cell r="G4321" t="str">
            <v>（中铁六局呼和公司康新高速TJ4-2标）四川省甘孜藏族自治州康定市新都桥镇东俄罗三村中建八局搅拌站旁</v>
          </cell>
          <cell r="H4321" t="str">
            <v>王坤</v>
          </cell>
          <cell r="I4321">
            <v>15647490007</v>
          </cell>
        </row>
        <row r="4322">
          <cell r="A4322" t="str">
            <v>达钢</v>
          </cell>
          <cell r="B4322" t="str">
            <v>螺纹钢</v>
          </cell>
          <cell r="C4322" t="str">
            <v>HRB400E Φ12 9m</v>
          </cell>
          <cell r="D4322" t="str">
            <v>吨</v>
          </cell>
          <cell r="E4322">
            <v>6</v>
          </cell>
          <cell r="F4322">
            <v>45834</v>
          </cell>
          <cell r="G4322" t="str">
            <v>(五冶钢构医学科学产业园建设项目房建一部-四标（3-7）)四川省南充市顺庆区搬罾街道学府大道二段</v>
          </cell>
          <cell r="H4322" t="str">
            <v>胡泽宇</v>
          </cell>
          <cell r="I4322">
            <v>18141337338</v>
          </cell>
        </row>
        <row r="4323">
          <cell r="A4323" t="str">
            <v>达钢</v>
          </cell>
          <cell r="B4323" t="str">
            <v>螺纹钢</v>
          </cell>
          <cell r="C4323" t="str">
            <v>HRB400E Φ14 9m</v>
          </cell>
          <cell r="D4323" t="str">
            <v>吨</v>
          </cell>
          <cell r="E4323">
            <v>21</v>
          </cell>
          <cell r="F4323">
            <v>45834</v>
          </cell>
          <cell r="G4323" t="str">
            <v>(五冶钢构医学科学产业园建设项目房建一部-四标（3-7）)四川省南充市顺庆区搬罾街道学府大道二段</v>
          </cell>
          <cell r="H4323" t="str">
            <v>胡泽宇</v>
          </cell>
          <cell r="I4323">
            <v>18141337338</v>
          </cell>
        </row>
        <row r="4324">
          <cell r="A4324" t="str">
            <v>达钢</v>
          </cell>
          <cell r="B4324" t="str">
            <v>螺纹钢</v>
          </cell>
          <cell r="C4324" t="str">
            <v>HRB500E Φ12</v>
          </cell>
          <cell r="D4324" t="str">
            <v>吨</v>
          </cell>
          <cell r="E4324">
            <v>9</v>
          </cell>
          <cell r="F4324">
            <v>45834</v>
          </cell>
          <cell r="G4324" t="str">
            <v>（商投建工达州中医药科技园-4工区-3号楼）达州市通川区达州中医药职业学院犀牛大道北段</v>
          </cell>
          <cell r="H4324" t="str">
            <v>张扬</v>
          </cell>
          <cell r="I4324">
            <v>18381904567</v>
          </cell>
        </row>
        <row r="4325">
          <cell r="A4325" t="str">
            <v>达钢</v>
          </cell>
          <cell r="B4325" t="str">
            <v>螺纹钢</v>
          </cell>
          <cell r="C4325" t="str">
            <v>HRB500E Φ20</v>
          </cell>
          <cell r="D4325" t="str">
            <v>吨</v>
          </cell>
          <cell r="E4325">
            <v>12</v>
          </cell>
          <cell r="F4325">
            <v>45834</v>
          </cell>
          <cell r="G4325" t="str">
            <v>（商投建工达州中医药科技园-4工区-3号楼）达州市通川区达州中医药职业学院犀牛大道北段</v>
          </cell>
          <cell r="H4325" t="str">
            <v>张扬</v>
          </cell>
          <cell r="I4325">
            <v>18381904567</v>
          </cell>
        </row>
        <row r="4326">
          <cell r="A4326" t="str">
            <v>达钢</v>
          </cell>
          <cell r="B4326" t="str">
            <v>螺纹钢</v>
          </cell>
          <cell r="C4326" t="str">
            <v>HRB500E Φ12</v>
          </cell>
          <cell r="D4326" t="str">
            <v>吨</v>
          </cell>
          <cell r="E4326">
            <v>6</v>
          </cell>
          <cell r="F4326">
            <v>45834</v>
          </cell>
          <cell r="G4326" t="str">
            <v>（商投建工达州中医药科技园-4工区-8号楼）达州市通川区达州中医药职业学院犀牛大道北段</v>
          </cell>
          <cell r="H4326" t="str">
            <v>张扬</v>
          </cell>
          <cell r="I4326">
            <v>18381904567</v>
          </cell>
        </row>
        <row r="4327">
          <cell r="A4327" t="str">
            <v>达钢</v>
          </cell>
          <cell r="B4327" t="str">
            <v>螺纹钢</v>
          </cell>
          <cell r="C4327" t="str">
            <v>HRB500E Φ16</v>
          </cell>
          <cell r="D4327" t="str">
            <v>吨</v>
          </cell>
          <cell r="E4327">
            <v>6</v>
          </cell>
          <cell r="F4327">
            <v>45834</v>
          </cell>
          <cell r="G4327" t="str">
            <v>（商投建工达州中医药科技园-4工区-8号楼）达州市通川区达州中医药职业学院犀牛大道北段</v>
          </cell>
          <cell r="H4327" t="str">
            <v>张扬</v>
          </cell>
          <cell r="I4327">
            <v>18381904567</v>
          </cell>
        </row>
        <row r="4328">
          <cell r="A4328" t="str">
            <v>达钢</v>
          </cell>
          <cell r="B4328" t="str">
            <v>螺纹钢</v>
          </cell>
          <cell r="C4328" t="str">
            <v>HRB500E Φ20</v>
          </cell>
          <cell r="D4328" t="str">
            <v>吨</v>
          </cell>
          <cell r="E4328">
            <v>24</v>
          </cell>
          <cell r="F4328">
            <v>45834</v>
          </cell>
          <cell r="G4328" t="str">
            <v>（商投建工达州中医药科技园-4工区-8号楼）达州市通川区达州中医药职业学院犀牛大道北段</v>
          </cell>
          <cell r="H4328" t="str">
            <v>张扬</v>
          </cell>
          <cell r="I4328">
            <v>18381904567</v>
          </cell>
        </row>
        <row r="4329">
          <cell r="A4329" t="str">
            <v>德胜恒嘉</v>
          </cell>
          <cell r="B4329" t="str">
            <v>螺纹钢</v>
          </cell>
          <cell r="C4329" t="str">
            <v>HRB400E Φ32 9m</v>
          </cell>
          <cell r="D4329" t="str">
            <v>吨</v>
          </cell>
          <cell r="E4329">
            <v>35</v>
          </cell>
          <cell r="F4329">
            <v>45834</v>
          </cell>
          <cell r="G4329" t="str">
            <v>（中铁广州局-资乐高速5标）四川省乐山市井研县希望大道116号</v>
          </cell>
          <cell r="H4329" t="str">
            <v>廖俊杰</v>
          </cell>
          <cell r="I4329">
            <v>15775100965</v>
          </cell>
        </row>
        <row r="4330">
          <cell r="A4330" t="str">
            <v>德胜恒嘉</v>
          </cell>
          <cell r="B4330" t="str">
            <v>螺纹钢</v>
          </cell>
          <cell r="C4330" t="str">
            <v>HRB400E Φ16 9m</v>
          </cell>
          <cell r="D4330" t="str">
            <v>吨</v>
          </cell>
          <cell r="E4330">
            <v>35</v>
          </cell>
          <cell r="F4330">
            <v>45834</v>
          </cell>
          <cell r="G4330" t="str">
            <v>（中铁广州局-资乐高速5标）四川省乐山市井研县希望大道116号</v>
          </cell>
          <cell r="H4330" t="str">
            <v>廖俊杰</v>
          </cell>
          <cell r="I4330">
            <v>15775100965</v>
          </cell>
        </row>
        <row r="4331">
          <cell r="A4331" t="str">
            <v>德胜恒嘉</v>
          </cell>
          <cell r="B4331" t="str">
            <v>螺纹钢</v>
          </cell>
          <cell r="C4331" t="str">
            <v>HRB400E Φ12 9m</v>
          </cell>
          <cell r="D4331" t="str">
            <v>吨</v>
          </cell>
          <cell r="E4331">
            <v>35</v>
          </cell>
          <cell r="F4331">
            <v>45834</v>
          </cell>
          <cell r="G4331" t="str">
            <v>（中铁十局-资乐高速4标）四川省眉山市仁寿县彰加镇促进村中铁十局2#钢筋厂</v>
          </cell>
          <cell r="H4331" t="str">
            <v>杨飞</v>
          </cell>
          <cell r="I4331">
            <v>15667998777</v>
          </cell>
        </row>
        <row r="4332">
          <cell r="A4332" t="str">
            <v>德胜恒嘉</v>
          </cell>
          <cell r="B4332" t="str">
            <v>螺纹钢</v>
          </cell>
          <cell r="C4332" t="str">
            <v>HRB400E Φ12 9m</v>
          </cell>
          <cell r="D4332" t="str">
            <v>吨</v>
          </cell>
          <cell r="E4332">
            <v>35</v>
          </cell>
          <cell r="F4332">
            <v>45834</v>
          </cell>
          <cell r="G4332" t="str">
            <v>（中铁十局-资乐高速4标）四川省眉山市仁寿县彰加镇促进村中铁十局资乐高速1#钢筋场</v>
          </cell>
          <cell r="H4332" t="str">
            <v>杨飞</v>
          </cell>
          <cell r="I4332">
            <v>15667998777</v>
          </cell>
        </row>
        <row r="4333">
          <cell r="A4333" t="str">
            <v>德胜恒嘉</v>
          </cell>
          <cell r="B4333" t="str">
            <v>螺纹钢</v>
          </cell>
          <cell r="C4333" t="str">
            <v>HRB400EФ18*9m</v>
          </cell>
          <cell r="D4333" t="str">
            <v>吨</v>
          </cell>
          <cell r="E4333">
            <v>70</v>
          </cell>
          <cell r="F4333">
            <v>45834</v>
          </cell>
          <cell r="G4333" t="str">
            <v>（中铁六局呼和公司康新高速TJ4-2标）四川省甘孜藏族自治州康定市新都桥镇东俄罗三村中建八局搅拌站旁</v>
          </cell>
          <cell r="H4333" t="str">
            <v>王坤</v>
          </cell>
          <cell r="I4333">
            <v>15647490007</v>
          </cell>
        </row>
        <row r="4334">
          <cell r="A4334" t="str">
            <v>钢固融</v>
          </cell>
          <cell r="B4334" t="str">
            <v>高线</v>
          </cell>
          <cell r="C4334" t="str">
            <v>HPB300 Φ8</v>
          </cell>
          <cell r="D4334" t="str">
            <v>吨</v>
          </cell>
          <cell r="E4334">
            <v>2.5</v>
          </cell>
          <cell r="F4334">
            <v>45834</v>
          </cell>
          <cell r="G4334" t="str">
            <v>(五冶建设扩建艺体中学二期工程)四川省成都市双流区光荣路成都艺体中学南200米</v>
          </cell>
          <cell r="H4334" t="str">
            <v>谢序强</v>
          </cell>
          <cell r="I4334">
            <v>13458588232</v>
          </cell>
        </row>
        <row r="4335">
          <cell r="A4335" t="str">
            <v>钢固融</v>
          </cell>
          <cell r="B4335" t="str">
            <v>高线</v>
          </cell>
          <cell r="C4335" t="str">
            <v>HPB300 Φ10</v>
          </cell>
          <cell r="D4335" t="str">
            <v>吨</v>
          </cell>
          <cell r="E4335">
            <v>2.5</v>
          </cell>
          <cell r="F4335">
            <v>45834</v>
          </cell>
          <cell r="G4335" t="str">
            <v>(五冶建设扩建艺体中学二期工程)四川省成都市双流区光荣路成都艺体中学南200米</v>
          </cell>
          <cell r="H4335" t="str">
            <v>谢序强</v>
          </cell>
          <cell r="I4335">
            <v>13458588232</v>
          </cell>
        </row>
        <row r="4336">
          <cell r="A4336" t="str">
            <v>钢固融</v>
          </cell>
          <cell r="B4336" t="str">
            <v>盘螺</v>
          </cell>
          <cell r="C4336" t="str">
            <v>HRB400E Φ6</v>
          </cell>
          <cell r="D4336" t="str">
            <v>吨</v>
          </cell>
          <cell r="E4336">
            <v>2.5</v>
          </cell>
          <cell r="F4336">
            <v>45834</v>
          </cell>
          <cell r="G4336" t="str">
            <v>(五冶建设扩建艺体中学二期工程)四川省成都市双流区光荣路成都艺体中学南200米</v>
          </cell>
          <cell r="H4336" t="str">
            <v>谢序强</v>
          </cell>
          <cell r="I4336">
            <v>13458588232</v>
          </cell>
        </row>
        <row r="4337">
          <cell r="A4337" t="str">
            <v>钢固融</v>
          </cell>
          <cell r="B4337" t="str">
            <v>螺纹钢</v>
          </cell>
          <cell r="C4337" t="str">
            <v>HRB400E Φ12 9m</v>
          </cell>
          <cell r="D4337" t="str">
            <v>吨</v>
          </cell>
          <cell r="E4337">
            <v>25</v>
          </cell>
          <cell r="F4337">
            <v>45834</v>
          </cell>
          <cell r="G4337" t="str">
            <v>(五冶建设扩建艺体中学二期工程)四川省成都市双流区光荣路成都艺体中学南200米</v>
          </cell>
          <cell r="H4337" t="str">
            <v>谢序强</v>
          </cell>
          <cell r="I4337">
            <v>13458588232</v>
          </cell>
        </row>
        <row r="4338">
          <cell r="A4338" t="str">
            <v>润耀</v>
          </cell>
          <cell r="B4338" t="str">
            <v>螺纹钢</v>
          </cell>
          <cell r="C4338" t="str">
            <v>HRB400E Φ12 9m</v>
          </cell>
          <cell r="D4338" t="str">
            <v>吨</v>
          </cell>
          <cell r="E4338">
            <v>3</v>
          </cell>
          <cell r="F4338">
            <v>45834</v>
          </cell>
          <cell r="G4338" t="str">
            <v>(五冶建设扩建艺体中学二期工程)四川省成都市双流区光荣路成都艺体中学南200米</v>
          </cell>
          <cell r="H4338" t="str">
            <v>谢序强</v>
          </cell>
          <cell r="I4338">
            <v>13458588232</v>
          </cell>
        </row>
        <row r="4339">
          <cell r="A4339" t="str">
            <v>润耀</v>
          </cell>
          <cell r="B4339" t="str">
            <v>螺纹钢</v>
          </cell>
          <cell r="C4339" t="str">
            <v>HRB400E Φ18 9m</v>
          </cell>
          <cell r="D4339" t="str">
            <v>吨</v>
          </cell>
          <cell r="E4339">
            <v>15</v>
          </cell>
          <cell r="F4339">
            <v>45834</v>
          </cell>
          <cell r="G4339" t="str">
            <v>(五冶建设扩建艺体中学二期工程)四川省成都市双流区光荣路成都艺体中学南200米</v>
          </cell>
          <cell r="H4339" t="str">
            <v>谢序强</v>
          </cell>
          <cell r="I4339">
            <v>13458588232</v>
          </cell>
        </row>
        <row r="4340">
          <cell r="A4340" t="str">
            <v>润耀</v>
          </cell>
          <cell r="B4340" t="str">
            <v>螺纹钢</v>
          </cell>
          <cell r="C4340" t="str">
            <v>HRB400E Φ25 9m</v>
          </cell>
          <cell r="D4340" t="str">
            <v>吨</v>
          </cell>
          <cell r="E4340">
            <v>9</v>
          </cell>
          <cell r="F4340">
            <v>45834</v>
          </cell>
          <cell r="G4340" t="str">
            <v>(五冶建设扩建艺体中学二期工程)四川省成都市双流区光荣路成都艺体中学南200米</v>
          </cell>
          <cell r="H4340" t="str">
            <v>谢序强</v>
          </cell>
          <cell r="I4340">
            <v>13458588232</v>
          </cell>
        </row>
        <row r="4341">
          <cell r="A4341" t="str">
            <v>润耀</v>
          </cell>
          <cell r="B4341" t="str">
            <v>螺纹钢</v>
          </cell>
          <cell r="C4341" t="str">
            <v>HRB500E Φ14</v>
          </cell>
          <cell r="D4341" t="str">
            <v>吨</v>
          </cell>
          <cell r="E4341">
            <v>6</v>
          </cell>
          <cell r="F4341">
            <v>45834</v>
          </cell>
          <cell r="G4341" t="str">
            <v>(五冶建设扩建艺体中学二期工程)四川省成都市双流区光荣路成都艺体中学南200米</v>
          </cell>
          <cell r="H4341" t="str">
            <v>谢序强</v>
          </cell>
          <cell r="I4341">
            <v>13458588232</v>
          </cell>
        </row>
        <row r="4342">
          <cell r="A4342" t="str">
            <v>润耀</v>
          </cell>
          <cell r="B4342" t="str">
            <v>螺纹钢</v>
          </cell>
          <cell r="C4342" t="str">
            <v>HRB500E Φ16</v>
          </cell>
          <cell r="D4342" t="str">
            <v>吨</v>
          </cell>
          <cell r="E4342">
            <v>6</v>
          </cell>
          <cell r="F4342">
            <v>45834</v>
          </cell>
          <cell r="G4342" t="str">
            <v>(五冶建设扩建艺体中学二期工程)四川省成都市双流区光荣路成都艺体中学南200米</v>
          </cell>
          <cell r="H4342" t="str">
            <v>谢序强</v>
          </cell>
          <cell r="I4342">
            <v>13458588232</v>
          </cell>
        </row>
        <row r="4343">
          <cell r="A4343" t="str">
            <v>润耀</v>
          </cell>
          <cell r="B4343" t="str">
            <v>螺纹钢</v>
          </cell>
          <cell r="C4343" t="str">
            <v>HRB500E Φ18</v>
          </cell>
          <cell r="D4343" t="str">
            <v>吨</v>
          </cell>
          <cell r="E4343">
            <v>6</v>
          </cell>
          <cell r="F4343">
            <v>45834</v>
          </cell>
          <cell r="G4343" t="str">
            <v>(五冶建设扩建艺体中学二期工程)四川省成都市双流区光荣路成都艺体中学南200米</v>
          </cell>
          <cell r="H4343" t="str">
            <v>谢序强</v>
          </cell>
          <cell r="I4343">
            <v>13458588232</v>
          </cell>
        </row>
        <row r="4344">
          <cell r="A4344" t="str">
            <v>润耀</v>
          </cell>
          <cell r="B4344" t="str">
            <v>螺纹钢</v>
          </cell>
          <cell r="C4344" t="str">
            <v>HRB500E Φ20</v>
          </cell>
          <cell r="D4344" t="str">
            <v>吨</v>
          </cell>
          <cell r="E4344">
            <v>6</v>
          </cell>
          <cell r="F4344">
            <v>45834</v>
          </cell>
          <cell r="G4344" t="str">
            <v>(五冶建设扩建艺体中学二期工程)四川省成都市双流区光荣路成都艺体中学南200米</v>
          </cell>
          <cell r="H4344" t="str">
            <v>谢序强</v>
          </cell>
          <cell r="I4344">
            <v>13458588232</v>
          </cell>
        </row>
        <row r="4345">
          <cell r="A4345" t="str">
            <v>润耀</v>
          </cell>
          <cell r="B4345" t="str">
            <v>螺纹钢</v>
          </cell>
          <cell r="C4345" t="str">
            <v>HRB500E Φ22</v>
          </cell>
          <cell r="D4345" t="str">
            <v>吨</v>
          </cell>
          <cell r="E4345">
            <v>6</v>
          </cell>
          <cell r="F4345">
            <v>45834</v>
          </cell>
          <cell r="G4345" t="str">
            <v>(五冶建设扩建艺体中学二期工程)四川省成都市双流区光荣路成都艺体中学南200米</v>
          </cell>
          <cell r="H4345" t="str">
            <v>谢序强</v>
          </cell>
          <cell r="I4345">
            <v>13458588232</v>
          </cell>
        </row>
        <row r="4346">
          <cell r="A4346" t="str">
            <v>润耀</v>
          </cell>
          <cell r="B4346" t="str">
            <v>螺纹钢</v>
          </cell>
          <cell r="C4346" t="str">
            <v>HRB500E Φ25</v>
          </cell>
          <cell r="D4346" t="str">
            <v>吨</v>
          </cell>
          <cell r="E4346">
            <v>9</v>
          </cell>
          <cell r="F4346">
            <v>45834</v>
          </cell>
          <cell r="G4346" t="str">
            <v>(五冶建设扩建艺体中学二期工程)四川省成都市双流区光荣路成都艺体中学南200米</v>
          </cell>
          <cell r="H4346" t="str">
            <v>谢序强</v>
          </cell>
          <cell r="I4346">
            <v>13458588232</v>
          </cell>
        </row>
        <row r="4347">
          <cell r="A4347" t="str">
            <v>润耀</v>
          </cell>
          <cell r="B4347" t="str">
            <v>螺纹钢</v>
          </cell>
          <cell r="C4347" t="str">
            <v>HRB500E Φ28</v>
          </cell>
          <cell r="D4347" t="str">
            <v>吨</v>
          </cell>
          <cell r="E4347">
            <v>3</v>
          </cell>
          <cell r="F4347">
            <v>45834</v>
          </cell>
          <cell r="G4347" t="str">
            <v>(五冶建设扩建艺体中学二期工程)四川省成都市双流区光荣路成都艺体中学南200米</v>
          </cell>
          <cell r="H4347" t="str">
            <v>谢序强</v>
          </cell>
          <cell r="I4347">
            <v>13458588232</v>
          </cell>
        </row>
        <row r="4348">
          <cell r="A4348" t="str">
            <v>润耀</v>
          </cell>
          <cell r="B4348" t="str">
            <v>螺纹钢</v>
          </cell>
          <cell r="C4348" t="str">
            <v>HRB500E Φ32</v>
          </cell>
          <cell r="D4348" t="str">
            <v>吨</v>
          </cell>
          <cell r="E4348">
            <v>3</v>
          </cell>
          <cell r="F4348">
            <v>45834</v>
          </cell>
          <cell r="G4348" t="str">
            <v>(五冶建设扩建艺体中学二期工程)四川省成都市双流区光荣路成都艺体中学南200米</v>
          </cell>
          <cell r="H4348" t="str">
            <v>谢序强</v>
          </cell>
          <cell r="I4348">
            <v>13458588232</v>
          </cell>
        </row>
        <row r="4349">
          <cell r="A4349" t="str">
            <v>润耀</v>
          </cell>
          <cell r="B4349" t="str">
            <v>螺纹钢</v>
          </cell>
          <cell r="C4349" t="str">
            <v>HRB400E Φ28×9米</v>
          </cell>
          <cell r="D4349" t="str">
            <v>吨</v>
          </cell>
          <cell r="E4349">
            <v>105</v>
          </cell>
          <cell r="F4349">
            <v>45834</v>
          </cell>
          <cell r="G4349" t="str">
            <v>（自永1标八局二分公司钢筋棚过磅）沿滩区川南中小企业创业园(金川路东50米)  </v>
          </cell>
          <cell r="H4349" t="str">
            <v>李锐</v>
          </cell>
          <cell r="I4349" t="str">
            <v>李锐13890668545</v>
          </cell>
        </row>
        <row r="4350">
          <cell r="A4350" t="str">
            <v>润耀</v>
          </cell>
          <cell r="B4350" t="str">
            <v>螺纹钢</v>
          </cell>
          <cell r="C4350" t="str">
            <v>HRB400E Φ20×9米</v>
          </cell>
          <cell r="D4350" t="str">
            <v>吨</v>
          </cell>
          <cell r="E4350">
            <v>19</v>
          </cell>
          <cell r="F4350">
            <v>45834</v>
          </cell>
          <cell r="G4350" t="str">
            <v>（自永1标八局二分公司钢筋棚过磅）沿滩区川南中小企业创业园(金川路东50米)  </v>
          </cell>
          <cell r="H4350" t="str">
            <v>李锐</v>
          </cell>
          <cell r="I4350">
            <v>13890668545</v>
          </cell>
        </row>
        <row r="4351">
          <cell r="A4351" t="str">
            <v>润耀</v>
          </cell>
          <cell r="B4351" t="str">
            <v>螺纹钢</v>
          </cell>
          <cell r="C4351" t="str">
            <v>HRB400E Φ16×9米</v>
          </cell>
          <cell r="D4351" t="str">
            <v>吨</v>
          </cell>
          <cell r="E4351">
            <v>18</v>
          </cell>
          <cell r="F4351">
            <v>45834</v>
          </cell>
          <cell r="G4351" t="str">
            <v>（自永1标八局二分公司钢筋棚过磅）沿滩区川南中小企业创业园(金川路东50米)  </v>
          </cell>
          <cell r="H4351" t="str">
            <v>李锐</v>
          </cell>
          <cell r="I4351">
            <v>13890668545</v>
          </cell>
        </row>
        <row r="4352">
          <cell r="A4352" t="str">
            <v>润耀</v>
          </cell>
          <cell r="B4352" t="str">
            <v>螺纹钢</v>
          </cell>
          <cell r="C4352" t="str">
            <v>HRB400E Φ12×9米</v>
          </cell>
          <cell r="D4352" t="str">
            <v>吨</v>
          </cell>
          <cell r="E4352">
            <v>70</v>
          </cell>
          <cell r="F4352">
            <v>45834</v>
          </cell>
          <cell r="G4352" t="str">
            <v>（自永1标八局二分公司钢筋棚过磅）沿滩区川南中小企业创业园(金川路东50米)  </v>
          </cell>
          <cell r="H4352" t="str">
            <v>李锐</v>
          </cell>
          <cell r="I4352">
            <v>13890668545</v>
          </cell>
        </row>
        <row r="4353">
          <cell r="A4353" t="str">
            <v>润耀</v>
          </cell>
          <cell r="B4353" t="str">
            <v>螺纹钢</v>
          </cell>
          <cell r="C4353" t="str">
            <v>HRB400E Φ20×12米</v>
          </cell>
          <cell r="D4353" t="str">
            <v>吨</v>
          </cell>
          <cell r="E4353">
            <v>10</v>
          </cell>
          <cell r="F4353">
            <v>45834</v>
          </cell>
          <cell r="G4353" t="str">
            <v>自永4标一局四公司（四川省内江市隆昌市金鹅街道自永4标一局四公司钢筋棚）</v>
          </cell>
          <cell r="H4353" t="str">
            <v>郝优</v>
          </cell>
          <cell r="I4353">
            <v>13891371707</v>
          </cell>
        </row>
        <row r="4354">
          <cell r="A4354" t="str">
            <v>润耀</v>
          </cell>
          <cell r="B4354" t="str">
            <v>螺纹钢</v>
          </cell>
          <cell r="C4354" t="str">
            <v>HRB400E Φ25×12米</v>
          </cell>
          <cell r="D4354" t="str">
            <v>吨</v>
          </cell>
          <cell r="E4354">
            <v>25</v>
          </cell>
          <cell r="F4354">
            <v>45834</v>
          </cell>
          <cell r="G4354" t="str">
            <v>自永4标一局四公司（四川省内江市隆昌市金鹅街道自永4标一局四公司钢筋棚）</v>
          </cell>
          <cell r="H4354" t="str">
            <v>郝优</v>
          </cell>
          <cell r="I4354">
            <v>13891371707</v>
          </cell>
        </row>
        <row r="4355">
          <cell r="A4355" t="str">
            <v>吉晨盛泰</v>
          </cell>
          <cell r="B4355" t="str">
            <v>盘螺</v>
          </cell>
          <cell r="C4355" t="str">
            <v>HRB400E Φ8</v>
          </cell>
          <cell r="D4355" t="str">
            <v>吨</v>
          </cell>
          <cell r="E4355">
            <v>28</v>
          </cell>
          <cell r="F4355">
            <v>45835</v>
          </cell>
          <cell r="G4355" t="str">
            <v>（ 中铁一局四公司西昭高速6标3部）昭觉县洒拉地坡乡三分部山里钢筋场</v>
          </cell>
          <cell r="H4355" t="str">
            <v>陈忠</v>
          </cell>
          <cell r="I4355">
            <v>15730783825</v>
          </cell>
        </row>
        <row r="4356">
          <cell r="A4356" t="str">
            <v>吉晨盛泰</v>
          </cell>
          <cell r="B4356" t="str">
            <v>盘螺</v>
          </cell>
          <cell r="C4356" t="str">
            <v>HRB400E Φ10</v>
          </cell>
          <cell r="D4356" t="str">
            <v>吨</v>
          </cell>
          <cell r="E4356">
            <v>100</v>
          </cell>
          <cell r="F4356">
            <v>45835</v>
          </cell>
          <cell r="G4356" t="str">
            <v>（ 中铁一局四公司西昭高速6标3部）昭觉县洒拉地坡乡三分部山里钢筋场</v>
          </cell>
          <cell r="H4356" t="str">
            <v>陈忠</v>
          </cell>
          <cell r="I4356">
            <v>15730783825</v>
          </cell>
        </row>
        <row r="4357">
          <cell r="A4357" t="str">
            <v>吉晨盛泰</v>
          </cell>
          <cell r="B4357" t="str">
            <v>盘螺</v>
          </cell>
          <cell r="C4357" t="str">
            <v>HRB400E Φ12</v>
          </cell>
          <cell r="D4357" t="str">
            <v>吨</v>
          </cell>
          <cell r="E4357">
            <v>190</v>
          </cell>
          <cell r="F4357">
            <v>45835</v>
          </cell>
          <cell r="G4357" t="str">
            <v>（ 中铁一局四公司西昭高速6标3部）昭觉县洒拉地坡乡三分部山里钢筋场</v>
          </cell>
          <cell r="H4357" t="str">
            <v>陈忠</v>
          </cell>
          <cell r="I4357">
            <v>15730783825</v>
          </cell>
        </row>
        <row r="4358">
          <cell r="A4358" t="str">
            <v>吉晨盛泰</v>
          </cell>
          <cell r="B4358" t="str">
            <v>螺纹钢</v>
          </cell>
          <cell r="C4358" t="str">
            <v>HRB400E Φ14</v>
          </cell>
          <cell r="D4358" t="str">
            <v>吨</v>
          </cell>
          <cell r="E4358">
            <v>40</v>
          </cell>
          <cell r="F4358">
            <v>45835</v>
          </cell>
          <cell r="G4358" t="str">
            <v>（ 中铁一局四公司西昭高速6标3部）昭觉县洒拉地坡乡三分部山里钢筋场</v>
          </cell>
          <cell r="H4358" t="str">
            <v>陈忠</v>
          </cell>
          <cell r="I4358">
            <v>15730783825</v>
          </cell>
        </row>
        <row r="4359">
          <cell r="A4359" t="str">
            <v>吉晨盛泰</v>
          </cell>
          <cell r="B4359" t="str">
            <v>螺纹钢</v>
          </cell>
          <cell r="C4359" t="str">
            <v>HRB400E Φ16</v>
          </cell>
          <cell r="D4359" t="str">
            <v>吨</v>
          </cell>
          <cell r="E4359">
            <v>80</v>
          </cell>
          <cell r="F4359">
            <v>45835</v>
          </cell>
          <cell r="G4359" t="str">
            <v>（ 中铁一局四公司西昭高速6标3部）昭觉县洒拉地坡乡三分部山里钢筋场</v>
          </cell>
          <cell r="H4359" t="str">
            <v>陈忠</v>
          </cell>
          <cell r="I4359">
            <v>15730783825</v>
          </cell>
        </row>
        <row r="4360">
          <cell r="A4360" t="str">
            <v>吉晨盛泰</v>
          </cell>
          <cell r="B4360" t="str">
            <v>螺纹钢</v>
          </cell>
          <cell r="C4360" t="str">
            <v>HRB400E Φ20</v>
          </cell>
          <cell r="D4360" t="str">
            <v>吨</v>
          </cell>
          <cell r="E4360">
            <v>25</v>
          </cell>
          <cell r="F4360">
            <v>45835</v>
          </cell>
          <cell r="G4360" t="str">
            <v>（ 中铁一局四公司西昭高速6标3部）昭觉县洒拉地坡乡三分部山里钢筋场</v>
          </cell>
          <cell r="H4360" t="str">
            <v>陈忠</v>
          </cell>
          <cell r="I4360">
            <v>15730783825</v>
          </cell>
        </row>
        <row r="4361">
          <cell r="A4361" t="str">
            <v>吉晨盛泰</v>
          </cell>
          <cell r="B4361" t="str">
            <v>螺纹钢</v>
          </cell>
          <cell r="C4361" t="str">
            <v>HRB400E Φ22</v>
          </cell>
          <cell r="D4361" t="str">
            <v>吨</v>
          </cell>
          <cell r="E4361">
            <v>12</v>
          </cell>
          <cell r="F4361">
            <v>45835</v>
          </cell>
          <cell r="G4361" t="str">
            <v>（ 中铁一局四公司西昭高速6标3部）昭觉县洒拉地坡乡三分部山里钢筋场</v>
          </cell>
          <cell r="H4361" t="str">
            <v>陈忠</v>
          </cell>
          <cell r="I4361">
            <v>15730783825</v>
          </cell>
        </row>
        <row r="4362">
          <cell r="A4362" t="str">
            <v>吉晨盛泰</v>
          </cell>
          <cell r="B4362" t="str">
            <v>螺纹钢</v>
          </cell>
          <cell r="C4362" t="str">
            <v>HRB400E Φ25</v>
          </cell>
          <cell r="D4362" t="str">
            <v>吨</v>
          </cell>
          <cell r="E4362">
            <v>35</v>
          </cell>
          <cell r="F4362">
            <v>45835</v>
          </cell>
          <cell r="G4362" t="str">
            <v>（ 中铁一局四公司西昭高速6标3部）昭觉县洒拉地坡乡三分部山里钢筋场</v>
          </cell>
          <cell r="H4362" t="str">
            <v>陈忠</v>
          </cell>
          <cell r="I4362">
            <v>15730783825</v>
          </cell>
        </row>
        <row r="4363">
          <cell r="A4363" t="str">
            <v>吉晨盛泰</v>
          </cell>
          <cell r="B4363" t="str">
            <v>螺纹钢</v>
          </cell>
          <cell r="C4363" t="str">
            <v>HRB500E Φ32</v>
          </cell>
          <cell r="D4363" t="str">
            <v>吨</v>
          </cell>
          <cell r="E4363">
            <v>80</v>
          </cell>
          <cell r="F4363">
            <v>45835</v>
          </cell>
          <cell r="G4363" t="str">
            <v>（ 中铁一局四公司西昭高速6标3部）昭觉县洒拉地坡乡三分部山里钢筋场</v>
          </cell>
          <cell r="H4363" t="str">
            <v>陈忠</v>
          </cell>
          <cell r="I4363">
            <v>15730783825</v>
          </cell>
        </row>
        <row r="4364">
          <cell r="A4364" t="str">
            <v>吉晨盛泰</v>
          </cell>
          <cell r="B4364" t="str">
            <v>盘螺</v>
          </cell>
          <cell r="C4364" t="str">
            <v>HRB400E Φ10</v>
          </cell>
          <cell r="D4364" t="str">
            <v>吨</v>
          </cell>
          <cell r="E4364">
            <v>200</v>
          </cell>
          <cell r="F4364">
            <v>45835</v>
          </cell>
          <cell r="G4364" t="str">
            <v>（中铁一局四公司西昭高速6标4分部）四川省凉山彝族自治州昭觉县杨日占里</v>
          </cell>
          <cell r="H4364" t="str">
            <v>马占全</v>
          </cell>
          <cell r="I4364">
            <v>18189516465</v>
          </cell>
        </row>
        <row r="4365">
          <cell r="A4365" t="str">
            <v>吉晨盛泰</v>
          </cell>
          <cell r="B4365" t="str">
            <v>盘螺</v>
          </cell>
          <cell r="C4365" t="str">
            <v>HRB400E Φ12</v>
          </cell>
          <cell r="D4365" t="str">
            <v>吨</v>
          </cell>
          <cell r="E4365">
            <v>470</v>
          </cell>
          <cell r="F4365">
            <v>45835</v>
          </cell>
          <cell r="G4365" t="str">
            <v>（中铁一局四公司西昭高速6标4分部）四川省凉山彝族自治州昭觉县杨日占里</v>
          </cell>
          <cell r="H4365" t="str">
            <v>马占全</v>
          </cell>
          <cell r="I4365">
            <v>18189516465</v>
          </cell>
        </row>
        <row r="4366">
          <cell r="A4366" t="str">
            <v>吉晨盛泰</v>
          </cell>
          <cell r="B4366" t="str">
            <v>螺纹钢</v>
          </cell>
          <cell r="C4366" t="str">
            <v>HRB400E Φ14</v>
          </cell>
          <cell r="D4366" t="str">
            <v>吨</v>
          </cell>
          <cell r="E4366">
            <v>40</v>
          </cell>
          <cell r="F4366">
            <v>45835</v>
          </cell>
          <cell r="G4366" t="str">
            <v>（中铁一局四公司西昭高速6标4分部）四川省凉山彝族自治州昭觉县杨日占里</v>
          </cell>
          <cell r="H4366" t="str">
            <v>马占全</v>
          </cell>
          <cell r="I4366">
            <v>18189516465</v>
          </cell>
        </row>
        <row r="4367">
          <cell r="A4367" t="str">
            <v>吉晨盛泰</v>
          </cell>
          <cell r="B4367" t="str">
            <v>螺纹钢</v>
          </cell>
          <cell r="C4367" t="str">
            <v>HRB400E Φ16</v>
          </cell>
          <cell r="D4367" t="str">
            <v>吨</v>
          </cell>
          <cell r="E4367">
            <v>95</v>
          </cell>
          <cell r="F4367">
            <v>45835</v>
          </cell>
          <cell r="G4367" t="str">
            <v>（中铁一局四公司西昭高速6标4分部）四川省凉山彝族自治州昭觉县杨日占里</v>
          </cell>
          <cell r="H4367" t="str">
            <v>马占全</v>
          </cell>
          <cell r="I4367">
            <v>18189516465</v>
          </cell>
        </row>
        <row r="4368">
          <cell r="A4368" t="str">
            <v>吉晨盛泰</v>
          </cell>
          <cell r="B4368" t="str">
            <v>螺纹钢</v>
          </cell>
          <cell r="C4368" t="str">
            <v>HRB500E Φ25</v>
          </cell>
          <cell r="D4368" t="str">
            <v>吨</v>
          </cell>
          <cell r="E4368">
            <v>70</v>
          </cell>
          <cell r="F4368">
            <v>45835</v>
          </cell>
          <cell r="G4368" t="str">
            <v>（中铁一局四公司西昭高速6标4分部）四川省凉山彝族自治州昭觉县杨日占里</v>
          </cell>
          <cell r="H4368" t="str">
            <v>马占全</v>
          </cell>
          <cell r="I4368">
            <v>18189516465</v>
          </cell>
        </row>
        <row r="4369">
          <cell r="A4369" t="str">
            <v>吉晨盛泰</v>
          </cell>
          <cell r="B4369" t="str">
            <v>螺纹钢</v>
          </cell>
          <cell r="C4369" t="str">
            <v>HRB500E Φ28</v>
          </cell>
          <cell r="D4369" t="str">
            <v>吨</v>
          </cell>
          <cell r="E4369">
            <v>33</v>
          </cell>
          <cell r="F4369">
            <v>45835</v>
          </cell>
          <cell r="G4369" t="str">
            <v>（中铁一局四公司西昭高速6标4分部）四川省凉山彝族自治州昭觉县杨日占里</v>
          </cell>
          <cell r="H4369" t="str">
            <v>马占全</v>
          </cell>
          <cell r="I4369">
            <v>18189516465</v>
          </cell>
        </row>
        <row r="4370">
          <cell r="A4370" t="str">
            <v>吉晨盛泰</v>
          </cell>
          <cell r="B4370" t="str">
            <v>螺纹钢</v>
          </cell>
          <cell r="C4370" t="str">
            <v>HRB500E Φ32</v>
          </cell>
          <cell r="D4370" t="str">
            <v>吨</v>
          </cell>
          <cell r="E4370">
            <v>15</v>
          </cell>
          <cell r="F4370">
            <v>45835</v>
          </cell>
          <cell r="G4370" t="str">
            <v>（中铁一局四公司西昭高速6标4分部）四川省凉山彝族自治州昭觉县杨日占里</v>
          </cell>
          <cell r="H4370" t="str">
            <v>马占全</v>
          </cell>
          <cell r="I4370">
            <v>18189516465</v>
          </cell>
        </row>
        <row r="4371">
          <cell r="A4371" t="str">
            <v>吉晨盛泰</v>
          </cell>
          <cell r="B4371" t="str">
            <v>高线</v>
          </cell>
          <cell r="C4371" t="str">
            <v>HPB300Φ8</v>
          </cell>
          <cell r="D4371" t="str">
            <v>吨</v>
          </cell>
          <cell r="E4371">
            <v>50</v>
          </cell>
          <cell r="F4371">
            <v>45835</v>
          </cell>
          <cell r="G4371" t="str">
            <v>（中铁一局四公司西昭高速6标1分部）四川省凉山彝族自治州昭觉县李子村</v>
          </cell>
          <cell r="H4371" t="str">
            <v>党牛</v>
          </cell>
          <cell r="I4371">
            <v>19996000463</v>
          </cell>
        </row>
        <row r="4372">
          <cell r="A4372" t="str">
            <v>吉晨盛泰</v>
          </cell>
          <cell r="B4372" t="str">
            <v>高线</v>
          </cell>
          <cell r="C4372" t="str">
            <v>HPB300Φ8</v>
          </cell>
          <cell r="D4372" t="str">
            <v>吨</v>
          </cell>
          <cell r="E4372">
            <v>10</v>
          </cell>
          <cell r="F4372">
            <v>45835</v>
          </cell>
          <cell r="G4372" t="str">
            <v>（中铁一局四公司西昭高速6标1分部）四川省凉山彝族自治州昭觉县李子村</v>
          </cell>
          <cell r="H4372" t="str">
            <v>党牛</v>
          </cell>
          <cell r="I4372">
            <v>19996000463</v>
          </cell>
        </row>
        <row r="4373">
          <cell r="A4373" t="str">
            <v>吉晨盛泰</v>
          </cell>
          <cell r="B4373" t="str">
            <v>螺纹钢</v>
          </cell>
          <cell r="C4373" t="str">
            <v>HRB400E Φ22</v>
          </cell>
          <cell r="D4373" t="str">
            <v>吨</v>
          </cell>
          <cell r="E4373">
            <v>30</v>
          </cell>
          <cell r="F4373">
            <v>45835</v>
          </cell>
          <cell r="G4373" t="str">
            <v>（中铁一局四公司西昭高速6标1分部）四川省凉山彝族自治州昭觉县李子村</v>
          </cell>
          <cell r="H4373" t="str">
            <v>党牛</v>
          </cell>
          <cell r="I4373">
            <v>19996000463</v>
          </cell>
        </row>
        <row r="4374">
          <cell r="A4374" t="str">
            <v>吉晨盛泰</v>
          </cell>
          <cell r="B4374" t="str">
            <v>盘螺</v>
          </cell>
          <cell r="C4374" t="str">
            <v>HRB400E Φ6</v>
          </cell>
          <cell r="D4374" t="str">
            <v>吨</v>
          </cell>
          <cell r="E4374">
            <v>4</v>
          </cell>
          <cell r="F4374">
            <v>45835</v>
          </cell>
          <cell r="G4374" t="str">
            <v>（中铁一局四公司西昭高速6标4分部）四川省凉山彝族自治州昭觉县6表服务区A、B区</v>
          </cell>
          <cell r="H4374" t="str">
            <v>马占全</v>
          </cell>
          <cell r="I4374">
            <v>18189516465</v>
          </cell>
        </row>
        <row r="4375">
          <cell r="A4375" t="str">
            <v>吉晨盛泰</v>
          </cell>
          <cell r="B4375" t="str">
            <v>盘螺</v>
          </cell>
          <cell r="C4375" t="str">
            <v>HRB400E Φ8</v>
          </cell>
          <cell r="D4375" t="str">
            <v>吨</v>
          </cell>
          <cell r="E4375">
            <v>20</v>
          </cell>
          <cell r="F4375">
            <v>45835</v>
          </cell>
          <cell r="G4375" t="str">
            <v>（中铁一局四公司西昭高速6标4分部）四川省凉山彝族自治州昭觉县6表服务区A、B区</v>
          </cell>
          <cell r="H4375" t="str">
            <v>马占全</v>
          </cell>
          <cell r="I4375">
            <v>18189516465</v>
          </cell>
        </row>
        <row r="4376">
          <cell r="A4376" t="str">
            <v>吉晨盛泰</v>
          </cell>
          <cell r="B4376" t="str">
            <v>盘螺</v>
          </cell>
          <cell r="C4376" t="str">
            <v>HRB400E Φ10</v>
          </cell>
          <cell r="D4376" t="str">
            <v>吨</v>
          </cell>
          <cell r="E4376">
            <v>12</v>
          </cell>
          <cell r="F4376">
            <v>45835</v>
          </cell>
          <cell r="G4376" t="str">
            <v>（中铁一局四公司西昭高速6标4分部）四川省凉山彝族自治州昭觉县6表服务区A、B区</v>
          </cell>
          <cell r="H4376" t="str">
            <v>马占全</v>
          </cell>
          <cell r="I4376">
            <v>18189516465</v>
          </cell>
        </row>
        <row r="4377">
          <cell r="A4377" t="str">
            <v>吉晨盛泰</v>
          </cell>
          <cell r="B4377" t="str">
            <v>盘螺</v>
          </cell>
          <cell r="C4377" t="str">
            <v>HRB400E Φ12</v>
          </cell>
          <cell r="D4377" t="str">
            <v>吨</v>
          </cell>
          <cell r="E4377">
            <v>16</v>
          </cell>
          <cell r="F4377">
            <v>45835</v>
          </cell>
          <cell r="G4377" t="str">
            <v>（中铁一局四公司西昭高速6标4分部）四川省凉山彝族自治州昭觉县6表服务区A、B区</v>
          </cell>
          <cell r="H4377" t="str">
            <v>马占全</v>
          </cell>
          <cell r="I4377">
            <v>18189516465</v>
          </cell>
        </row>
        <row r="4378">
          <cell r="A4378" t="str">
            <v>吉晨盛泰</v>
          </cell>
          <cell r="B4378" t="str">
            <v>螺纹钢</v>
          </cell>
          <cell r="C4378" t="str">
            <v>HRB400E Φ14</v>
          </cell>
          <cell r="D4378" t="str">
            <v>吨</v>
          </cell>
          <cell r="E4378">
            <v>16</v>
          </cell>
          <cell r="F4378">
            <v>45835</v>
          </cell>
          <cell r="G4378" t="str">
            <v>（中铁一局四公司西昭高速6标4分部）四川省凉山彝族自治州昭觉县6表服务区A、B区</v>
          </cell>
          <cell r="H4378" t="str">
            <v>马占全</v>
          </cell>
          <cell r="I4378">
            <v>18189516465</v>
          </cell>
        </row>
        <row r="4379">
          <cell r="A4379" t="str">
            <v>吉晨盛泰</v>
          </cell>
          <cell r="B4379" t="str">
            <v>螺纹钢</v>
          </cell>
          <cell r="C4379" t="str">
            <v>HRB400E Φ16</v>
          </cell>
          <cell r="D4379" t="str">
            <v>吨</v>
          </cell>
          <cell r="E4379">
            <v>19</v>
          </cell>
          <cell r="F4379">
            <v>45835</v>
          </cell>
          <cell r="G4379" t="str">
            <v>（中铁一局四公司西昭高速6标4分部）四川省凉山彝族自治州昭觉县6表服务区A、B区</v>
          </cell>
          <cell r="H4379" t="str">
            <v>马占全</v>
          </cell>
          <cell r="I4379">
            <v>18189516465</v>
          </cell>
        </row>
        <row r="4380">
          <cell r="A4380" t="str">
            <v>吉晨盛泰</v>
          </cell>
          <cell r="B4380" t="str">
            <v>螺纹钢</v>
          </cell>
          <cell r="C4380" t="str">
            <v>HRB400E Φ18</v>
          </cell>
          <cell r="D4380" t="str">
            <v>吨</v>
          </cell>
          <cell r="E4380">
            <v>7</v>
          </cell>
          <cell r="F4380">
            <v>45835</v>
          </cell>
          <cell r="G4380" t="str">
            <v>（中铁一局四公司西昭高速6标4分部）四川省凉山彝族自治州昭觉县6表服务区A、B区</v>
          </cell>
          <cell r="H4380" t="str">
            <v>马占全</v>
          </cell>
          <cell r="I4380">
            <v>18189516465</v>
          </cell>
        </row>
        <row r="4381">
          <cell r="A4381" t="str">
            <v>吉晨盛泰</v>
          </cell>
          <cell r="B4381" t="str">
            <v>螺纹钢</v>
          </cell>
          <cell r="C4381" t="str">
            <v>HRB400E Φ20</v>
          </cell>
          <cell r="D4381" t="str">
            <v>吨</v>
          </cell>
          <cell r="E4381">
            <v>18</v>
          </cell>
          <cell r="F4381">
            <v>45835</v>
          </cell>
          <cell r="G4381" t="str">
            <v>（中铁一局四公司西昭高速6标4分部）四川省凉山彝族自治州昭觉县6表服务区A、B区</v>
          </cell>
          <cell r="H4381" t="str">
            <v>马占全</v>
          </cell>
          <cell r="I4381">
            <v>18189516465</v>
          </cell>
        </row>
        <row r="4382">
          <cell r="A4382" t="str">
            <v>吉晨盛泰</v>
          </cell>
          <cell r="B4382" t="str">
            <v>螺纹钢</v>
          </cell>
          <cell r="C4382" t="str">
            <v>HRB400E Φ22</v>
          </cell>
          <cell r="D4382" t="str">
            <v>吨</v>
          </cell>
          <cell r="E4382">
            <v>19</v>
          </cell>
          <cell r="F4382">
            <v>45835</v>
          </cell>
          <cell r="G4382" t="str">
            <v>（中铁一局四公司西昭高速6标4分部）四川省凉山彝族自治州昭觉县6表服务区A、B区</v>
          </cell>
          <cell r="H4382" t="str">
            <v>马占全</v>
          </cell>
          <cell r="I4382">
            <v>18189516465</v>
          </cell>
        </row>
        <row r="4383">
          <cell r="A4383" t="str">
            <v>吉晨盛泰</v>
          </cell>
          <cell r="B4383" t="str">
            <v>螺纹钢</v>
          </cell>
          <cell r="C4383" t="str">
            <v>HRB400E Φ25</v>
          </cell>
          <cell r="D4383" t="str">
            <v>吨</v>
          </cell>
          <cell r="E4383">
            <v>42</v>
          </cell>
          <cell r="F4383">
            <v>45835</v>
          </cell>
          <cell r="G4383" t="str">
            <v>（中铁一局四公司西昭高速6标4分部）四川省凉山彝族自治州昭觉县6表服务区A、B区</v>
          </cell>
          <cell r="H4383" t="str">
            <v>马占全</v>
          </cell>
          <cell r="I4383">
            <v>18189516465</v>
          </cell>
        </row>
        <row r="4384">
          <cell r="A4384" t="str">
            <v>吉晨盛泰</v>
          </cell>
          <cell r="B4384" t="str">
            <v>螺纹钢</v>
          </cell>
          <cell r="C4384" t="str">
            <v>HRB400E Φ28</v>
          </cell>
          <cell r="D4384" t="str">
            <v>吨</v>
          </cell>
          <cell r="E4384">
            <v>10</v>
          </cell>
          <cell r="F4384">
            <v>45835</v>
          </cell>
          <cell r="G4384" t="str">
            <v>（中铁一局四公司西昭高速6标4分部）四川省凉山彝族自治州昭觉县6表服务区A、B区</v>
          </cell>
          <cell r="H4384" t="str">
            <v>马占全</v>
          </cell>
          <cell r="I4384">
            <v>18189516465</v>
          </cell>
        </row>
        <row r="4385">
          <cell r="A4385" t="str">
            <v>吉晨盛泰</v>
          </cell>
          <cell r="B4385" t="str">
            <v>螺纹钢</v>
          </cell>
          <cell r="C4385" t="str">
            <v>HRB400E Φ32</v>
          </cell>
          <cell r="D4385" t="str">
            <v>吨</v>
          </cell>
          <cell r="E4385">
            <v>10</v>
          </cell>
          <cell r="F4385">
            <v>45835</v>
          </cell>
          <cell r="G4385" t="str">
            <v>（中铁一局四公司西昭高速6标4分部）四川省凉山彝族自治州昭觉县6表服务区A、B区</v>
          </cell>
          <cell r="H4385" t="str">
            <v>马占全</v>
          </cell>
          <cell r="I4385">
            <v>18189516465</v>
          </cell>
        </row>
        <row r="4386">
          <cell r="A4386" t="str">
            <v>吉晨盛泰</v>
          </cell>
          <cell r="B4386" t="str">
            <v>螺纹钢</v>
          </cell>
          <cell r="C4386" t="str">
            <v>HRB500E Φ28</v>
          </cell>
          <cell r="D4386" t="str">
            <v>吨</v>
          </cell>
          <cell r="E4386">
            <v>80</v>
          </cell>
          <cell r="F4386">
            <v>45835</v>
          </cell>
          <cell r="G4386" t="str">
            <v>四川省凉山彝族自治州西昌市西昌北梁场</v>
          </cell>
          <cell r="H4386" t="str">
            <v>伍红林</v>
          </cell>
          <cell r="I4386">
            <v>18683860677</v>
          </cell>
        </row>
        <row r="4387">
          <cell r="A4387" t="str">
            <v>晋邦</v>
          </cell>
          <cell r="B4387" t="str">
            <v>螺纹钢</v>
          </cell>
          <cell r="C4387" t="str">
            <v>HRB500E Φ25</v>
          </cell>
          <cell r="D4387" t="str">
            <v>吨</v>
          </cell>
          <cell r="E4387">
            <v>10</v>
          </cell>
          <cell r="F4387">
            <v>45835</v>
          </cell>
          <cell r="G4387" t="str">
            <v>（商投建工达州中医药科技园-4工区-3号楼）达州市通川区达州中医药职业学院犀牛大道北段</v>
          </cell>
          <cell r="H4387" t="str">
            <v>张扬</v>
          </cell>
          <cell r="I4387">
            <v>18381904567</v>
          </cell>
        </row>
        <row r="4388">
          <cell r="A4388" t="str">
            <v>晋邦</v>
          </cell>
          <cell r="B4388" t="str">
            <v>螺纹钢</v>
          </cell>
          <cell r="C4388" t="str">
            <v>HRB500E Φ18</v>
          </cell>
          <cell r="D4388" t="str">
            <v>吨</v>
          </cell>
          <cell r="E4388">
            <v>3</v>
          </cell>
          <cell r="F4388">
            <v>45835</v>
          </cell>
          <cell r="G4388" t="str">
            <v>（商投建工达州中医药科技园-4工区-8号楼）达州市通川区达州中医药职业学院犀牛大道北段</v>
          </cell>
          <cell r="H4388" t="str">
            <v>张扬</v>
          </cell>
          <cell r="I4388">
            <v>18381904567</v>
          </cell>
        </row>
        <row r="4389">
          <cell r="A4389" t="str">
            <v>晋邦</v>
          </cell>
          <cell r="B4389" t="str">
            <v>螺纹钢</v>
          </cell>
          <cell r="C4389" t="str">
            <v>HRB500E Φ22</v>
          </cell>
          <cell r="D4389" t="str">
            <v>吨</v>
          </cell>
          <cell r="E4389">
            <v>10</v>
          </cell>
          <cell r="F4389">
            <v>45835</v>
          </cell>
          <cell r="G4389" t="str">
            <v>（商投建工达州中医药科技园-4工区-8号楼）达州市通川区达州中医药职业学院犀牛大道北段</v>
          </cell>
          <cell r="H4389" t="str">
            <v>张扬</v>
          </cell>
          <cell r="I4389">
            <v>18381904567</v>
          </cell>
        </row>
        <row r="4390">
          <cell r="A4390" t="str">
            <v>晋邦</v>
          </cell>
          <cell r="B4390" t="str">
            <v>螺纹钢</v>
          </cell>
          <cell r="C4390" t="str">
            <v>HRB500E Φ25</v>
          </cell>
          <cell r="D4390" t="str">
            <v>吨</v>
          </cell>
          <cell r="E4390">
            <v>10</v>
          </cell>
          <cell r="F4390">
            <v>45835</v>
          </cell>
          <cell r="G4390" t="str">
            <v>（商投建工达州中医药科技园-4工区-8号楼）达州市通川区达州中医药职业学院犀牛大道北段</v>
          </cell>
          <cell r="H4390" t="str">
            <v>张扬</v>
          </cell>
          <cell r="I4390">
            <v>18381904567</v>
          </cell>
        </row>
        <row r="4391">
          <cell r="A4391" t="str">
            <v>晋邦</v>
          </cell>
          <cell r="B4391" t="str">
            <v>螺纹钢</v>
          </cell>
          <cell r="C4391" t="str">
            <v>HRB500E Φ18</v>
          </cell>
          <cell r="D4391" t="str">
            <v>吨</v>
          </cell>
          <cell r="E4391">
            <v>5</v>
          </cell>
          <cell r="F4391">
            <v>45835</v>
          </cell>
          <cell r="G4391" t="str">
            <v>（商投建工达州中医药科技园-1工区）达州市通川区达州中医药职业学院犀牛大道北段</v>
          </cell>
          <cell r="H4391" t="str">
            <v>程黄刚</v>
          </cell>
          <cell r="I4391">
            <v>15108211617</v>
          </cell>
        </row>
        <row r="4392">
          <cell r="A4392" t="str">
            <v>晋邦</v>
          </cell>
          <cell r="B4392" t="str">
            <v>螺纹钢</v>
          </cell>
          <cell r="C4392" t="str">
            <v>HRB500E Φ20</v>
          </cell>
          <cell r="D4392" t="str">
            <v>吨</v>
          </cell>
          <cell r="E4392">
            <v>5</v>
          </cell>
          <cell r="F4392">
            <v>45835</v>
          </cell>
          <cell r="G4392" t="str">
            <v>（商投建工达州中医药科技园-1工区）达州市通川区达州中医药职业学院犀牛大道北段</v>
          </cell>
          <cell r="H4392" t="str">
            <v>程黄刚</v>
          </cell>
          <cell r="I4392">
            <v>15108211617</v>
          </cell>
        </row>
        <row r="4393">
          <cell r="A4393" t="str">
            <v>晋邦</v>
          </cell>
          <cell r="B4393" t="str">
            <v>盘螺</v>
          </cell>
          <cell r="C4393" t="str">
            <v>HRB400E Φ6</v>
          </cell>
          <cell r="D4393" t="str">
            <v>吨</v>
          </cell>
          <cell r="E4393">
            <v>3</v>
          </cell>
          <cell r="F4393">
            <v>45835</v>
          </cell>
          <cell r="G4393" t="str">
            <v>（商投建工达州中医药科技园-1工区）达州市通川区达州中医药职业学院犀牛大道北段</v>
          </cell>
          <cell r="H4393" t="str">
            <v>程黄刚</v>
          </cell>
          <cell r="I4393">
            <v>15108211617</v>
          </cell>
        </row>
        <row r="4394">
          <cell r="A4394" t="str">
            <v>晋邦</v>
          </cell>
          <cell r="B4394" t="str">
            <v>螺纹钢</v>
          </cell>
          <cell r="C4394" t="str">
            <v>HRB400E Φ12 9m</v>
          </cell>
          <cell r="D4394" t="str">
            <v>吨</v>
          </cell>
          <cell r="E4394">
            <v>12</v>
          </cell>
          <cell r="F4394">
            <v>45835</v>
          </cell>
          <cell r="G4394" t="str">
            <v>（商投建工达州中医药科技园-1工区）达州市通川区达州中医药职业学院犀牛大道北段</v>
          </cell>
          <cell r="H4394" t="str">
            <v>程黄刚</v>
          </cell>
          <cell r="I4394">
            <v>15108211617</v>
          </cell>
        </row>
        <row r="4395">
          <cell r="A4395" t="str">
            <v>晋邦</v>
          </cell>
          <cell r="B4395" t="str">
            <v>螺纹钢</v>
          </cell>
          <cell r="C4395" t="str">
            <v>HRB400E Φ14 9m</v>
          </cell>
          <cell r="D4395" t="str">
            <v>吨</v>
          </cell>
          <cell r="E4395">
            <v>3</v>
          </cell>
          <cell r="F4395">
            <v>45835</v>
          </cell>
          <cell r="G4395" t="str">
            <v>（商投建工达州中医药科技园-1工区）达州市通川区达州中医药职业学院犀牛大道北段</v>
          </cell>
          <cell r="H4395" t="str">
            <v>程黄刚</v>
          </cell>
          <cell r="I4395">
            <v>15108211617</v>
          </cell>
        </row>
        <row r="4396">
          <cell r="A4396" t="str">
            <v>晋邦</v>
          </cell>
          <cell r="B4396" t="str">
            <v>螺纹钢</v>
          </cell>
          <cell r="C4396" t="str">
            <v>HRB400E Φ16 9m</v>
          </cell>
          <cell r="D4396" t="str">
            <v>吨</v>
          </cell>
          <cell r="E4396">
            <v>12</v>
          </cell>
          <cell r="F4396">
            <v>45835</v>
          </cell>
          <cell r="G4396" t="str">
            <v>（商投建工达州中医药科技园-1工区）达州市通川区达州中医药职业学院犀牛大道北段</v>
          </cell>
          <cell r="H4396" t="str">
            <v>程黄刚</v>
          </cell>
          <cell r="I4396">
            <v>15108211617</v>
          </cell>
        </row>
        <row r="4397">
          <cell r="A4397" t="str">
            <v>晋邦</v>
          </cell>
          <cell r="B4397" t="str">
            <v>螺纹钢</v>
          </cell>
          <cell r="C4397" t="str">
            <v>HRB500E Φ16</v>
          </cell>
          <cell r="D4397" t="str">
            <v>吨</v>
          </cell>
          <cell r="E4397">
            <v>3</v>
          </cell>
          <cell r="F4397">
            <v>45835</v>
          </cell>
          <cell r="G4397" t="str">
            <v>（商投建工达州中医药科技园-1工区）达州市通川区达州中医药职业学院犀牛大道北段</v>
          </cell>
          <cell r="H4397" t="str">
            <v>程黄刚</v>
          </cell>
          <cell r="I4397">
            <v>15108211617</v>
          </cell>
        </row>
        <row r="4398">
          <cell r="A4398" t="str">
            <v>晋邦</v>
          </cell>
          <cell r="B4398" t="str">
            <v>螺纹钢</v>
          </cell>
          <cell r="C4398" t="str">
            <v>HRB500E Φ22</v>
          </cell>
          <cell r="D4398" t="str">
            <v>吨</v>
          </cell>
          <cell r="E4398">
            <v>15</v>
          </cell>
          <cell r="F4398">
            <v>45835</v>
          </cell>
          <cell r="G4398" t="str">
            <v>（商投建工达州中医药科技园-1工区）达州市通川区达州中医药职业学院犀牛大道北段</v>
          </cell>
          <cell r="H4398" t="str">
            <v>程黄刚</v>
          </cell>
          <cell r="I4398">
            <v>15108211617</v>
          </cell>
        </row>
        <row r="4399">
          <cell r="A4399" t="str">
            <v>晋邦</v>
          </cell>
          <cell r="B4399" t="str">
            <v>螺纹钢</v>
          </cell>
          <cell r="C4399" t="str">
            <v>HRB500E Φ25</v>
          </cell>
          <cell r="D4399" t="str">
            <v>吨</v>
          </cell>
          <cell r="E4399">
            <v>5</v>
          </cell>
          <cell r="F4399">
            <v>45835</v>
          </cell>
          <cell r="G4399" t="str">
            <v>（商投建工达州中医药科技园-1工区）达州市通川区达州中医药职业学院犀牛大道北段</v>
          </cell>
          <cell r="H4399" t="str">
            <v>程黄刚</v>
          </cell>
          <cell r="I4399">
            <v>15108211617</v>
          </cell>
        </row>
        <row r="4400">
          <cell r="A4400" t="str">
            <v>晋邦</v>
          </cell>
          <cell r="B4400" t="str">
            <v>盘螺</v>
          </cell>
          <cell r="C4400" t="str">
            <v>HRB400E Φ8</v>
          </cell>
          <cell r="D4400" t="str">
            <v>吨</v>
          </cell>
          <cell r="E4400">
            <v>20</v>
          </cell>
          <cell r="F4400">
            <v>45835</v>
          </cell>
          <cell r="G4400" t="str">
            <v>（商投建工达州中医药科技园-3工区）达州市通川区达州中医药职业学院犀牛大道北段</v>
          </cell>
          <cell r="H4400" t="str">
            <v>程黄刚</v>
          </cell>
          <cell r="I4400">
            <v>15108211617</v>
          </cell>
        </row>
        <row r="4401">
          <cell r="A4401" t="str">
            <v>晋邦</v>
          </cell>
          <cell r="B4401" t="str">
            <v>盘螺</v>
          </cell>
          <cell r="C4401" t="str">
            <v>HRB400E Φ10</v>
          </cell>
          <cell r="D4401" t="str">
            <v>吨</v>
          </cell>
          <cell r="E4401">
            <v>33</v>
          </cell>
          <cell r="F4401">
            <v>45835</v>
          </cell>
          <cell r="G4401" t="str">
            <v>（商投建工达州中医药科技园-3工区）达州市通川区达州中医药职业学院犀牛大道北段</v>
          </cell>
          <cell r="H4401" t="str">
            <v>程黄刚</v>
          </cell>
          <cell r="I4401">
            <v>15108211617</v>
          </cell>
        </row>
        <row r="4402">
          <cell r="A4402" t="str">
            <v>晋邦</v>
          </cell>
          <cell r="B4402" t="str">
            <v>螺纹钢</v>
          </cell>
          <cell r="C4402" t="str">
            <v>HRB400E Φ14 9m</v>
          </cell>
          <cell r="D4402" t="str">
            <v>吨</v>
          </cell>
          <cell r="E4402">
            <v>28</v>
          </cell>
          <cell r="F4402">
            <v>45835</v>
          </cell>
          <cell r="G4402" t="str">
            <v>（商投建工达州中医药科技园-3工区）达州市通川区达州中医药职业学院犀牛大道北段</v>
          </cell>
          <cell r="H4402" t="str">
            <v>程黄刚</v>
          </cell>
          <cell r="I4402">
            <v>15108211617</v>
          </cell>
        </row>
        <row r="4403">
          <cell r="A4403" t="str">
            <v>钢固融</v>
          </cell>
          <cell r="B4403" t="str">
            <v>盘螺</v>
          </cell>
          <cell r="C4403" t="str">
            <v>HRB400E Φ8</v>
          </cell>
          <cell r="D4403" t="str">
            <v>吨</v>
          </cell>
          <cell r="E4403">
            <v>5</v>
          </cell>
          <cell r="F4403">
            <v>45835</v>
          </cell>
          <cell r="G4403" t="str">
            <v>(五冶建设扩建艺体中学二期工程)四川省成都市双流区光荣路成都艺体中学南200米</v>
          </cell>
          <cell r="H4403" t="str">
            <v>谢序强</v>
          </cell>
          <cell r="I4403">
            <v>13458588232</v>
          </cell>
        </row>
        <row r="4404">
          <cell r="A4404" t="str">
            <v>钢固融</v>
          </cell>
          <cell r="B4404" t="str">
            <v>盘螺</v>
          </cell>
          <cell r="C4404" t="str">
            <v>HRB400E Φ10</v>
          </cell>
          <cell r="D4404" t="str">
            <v>吨</v>
          </cell>
          <cell r="E4404">
            <v>10</v>
          </cell>
          <cell r="F4404">
            <v>45835</v>
          </cell>
          <cell r="G4404" t="str">
            <v>(五冶建设扩建艺体中学二期工程)四川省成都市双流区光荣路成都艺体中学南200米</v>
          </cell>
          <cell r="H4404" t="str">
            <v>谢序强</v>
          </cell>
          <cell r="I4404">
            <v>13458588232</v>
          </cell>
        </row>
        <row r="4405">
          <cell r="A4405" t="str">
            <v>钢固融</v>
          </cell>
          <cell r="B4405" t="str">
            <v>螺纹钢</v>
          </cell>
          <cell r="C4405" t="str">
            <v>HRB400E Φ14 9m</v>
          </cell>
          <cell r="D4405" t="str">
            <v>吨</v>
          </cell>
          <cell r="E4405">
            <v>28</v>
          </cell>
          <cell r="F4405">
            <v>45835</v>
          </cell>
          <cell r="G4405" t="str">
            <v>(五冶建设扩建艺体中学二期工程)四川省成都市双流区光荣路成都艺体中学南200米</v>
          </cell>
          <cell r="H4405" t="str">
            <v>谢序强</v>
          </cell>
          <cell r="I4405">
            <v>13458588232</v>
          </cell>
        </row>
        <row r="4406">
          <cell r="A4406" t="str">
            <v>钢固融</v>
          </cell>
          <cell r="B4406" t="str">
            <v>螺纹钢</v>
          </cell>
          <cell r="C4406" t="str">
            <v>HRB400E Φ16 9m</v>
          </cell>
          <cell r="D4406" t="str">
            <v>吨</v>
          </cell>
          <cell r="E4406">
            <v>24</v>
          </cell>
          <cell r="F4406">
            <v>45835</v>
          </cell>
          <cell r="G4406" t="str">
            <v>(五冶建设扩建艺体中学二期工程)四川省成都市双流区光荣路成都艺体中学南200米</v>
          </cell>
          <cell r="H4406" t="str">
            <v>谢序强</v>
          </cell>
          <cell r="I4406">
            <v>13458588232</v>
          </cell>
        </row>
        <row r="4407">
          <cell r="A4407" t="str">
            <v>钢固融</v>
          </cell>
          <cell r="B4407" t="str">
            <v>螺纹钢</v>
          </cell>
          <cell r="C4407" t="str">
            <v>HRB400E Φ18 9m</v>
          </cell>
          <cell r="D4407" t="str">
            <v>吨</v>
          </cell>
          <cell r="E4407">
            <v>6</v>
          </cell>
          <cell r="F4407">
            <v>45835</v>
          </cell>
          <cell r="G4407" t="str">
            <v>(五冶建设扩建艺体中学二期工程)四川省成都市双流区光荣路成都艺体中学南200米</v>
          </cell>
          <cell r="H4407" t="str">
            <v>谢序强</v>
          </cell>
          <cell r="I4407">
            <v>13458588232</v>
          </cell>
        </row>
        <row r="4408">
          <cell r="A4408" t="str">
            <v>钢固融</v>
          </cell>
          <cell r="B4408" t="str">
            <v>螺纹钢</v>
          </cell>
          <cell r="C4408" t="str">
            <v>HRB400E Φ20 9m</v>
          </cell>
          <cell r="D4408" t="str">
            <v>吨</v>
          </cell>
          <cell r="E4408">
            <v>15</v>
          </cell>
          <cell r="F4408">
            <v>45835</v>
          </cell>
          <cell r="G4408" t="str">
            <v>(五冶建设扩建艺体中学二期工程)四川省成都市双流区光荣路成都艺体中学南200米</v>
          </cell>
          <cell r="H4408" t="str">
            <v>谢序强</v>
          </cell>
          <cell r="I4408">
            <v>13458588232</v>
          </cell>
        </row>
        <row r="4409">
          <cell r="A4409" t="str">
            <v>钢固融</v>
          </cell>
          <cell r="B4409" t="str">
            <v>螺纹钢</v>
          </cell>
          <cell r="C4409" t="str">
            <v>HRB400E Φ22 9m</v>
          </cell>
          <cell r="D4409" t="str">
            <v>吨</v>
          </cell>
          <cell r="E4409">
            <v>15</v>
          </cell>
          <cell r="F4409">
            <v>45835</v>
          </cell>
          <cell r="G4409" t="str">
            <v>(五冶建设扩建艺体中学二期工程)四川省成都市双流区光荣路成都艺体中学南200米</v>
          </cell>
          <cell r="H4409" t="str">
            <v>谢序强</v>
          </cell>
          <cell r="I4409">
            <v>13458588232</v>
          </cell>
        </row>
        <row r="4410">
          <cell r="A4410" t="str">
            <v>达钢</v>
          </cell>
          <cell r="B4410" t="str">
            <v>盘螺</v>
          </cell>
          <cell r="C4410" t="str">
            <v>HRB400E Φ10</v>
          </cell>
          <cell r="D4410" t="str">
            <v>吨</v>
          </cell>
          <cell r="E4410">
            <v>14</v>
          </cell>
          <cell r="F4410">
            <v>45835</v>
          </cell>
          <cell r="G4410" t="str">
            <v>（华西简阳西城嘉苑）四川省成都市简阳市简城街道高屋村</v>
          </cell>
          <cell r="H4410" t="str">
            <v>张瀚镭</v>
          </cell>
          <cell r="I4410">
            <v>15884666220</v>
          </cell>
        </row>
        <row r="4411">
          <cell r="A4411" t="str">
            <v>达钢</v>
          </cell>
          <cell r="B4411" t="str">
            <v>盘螺</v>
          </cell>
          <cell r="C4411" t="str">
            <v>HRB400E Φ12</v>
          </cell>
          <cell r="D4411" t="str">
            <v>吨</v>
          </cell>
          <cell r="E4411">
            <v>3</v>
          </cell>
          <cell r="F4411">
            <v>45835</v>
          </cell>
          <cell r="G4411" t="str">
            <v>（华西简阳西城嘉苑）四川省成都市简阳市简城街道高屋村</v>
          </cell>
          <cell r="H4411" t="str">
            <v>张瀚镭</v>
          </cell>
          <cell r="I4411">
            <v>15884666220</v>
          </cell>
        </row>
        <row r="4412">
          <cell r="A4412" t="str">
            <v>达钢</v>
          </cell>
          <cell r="B4412" t="str">
            <v>螺纹钢</v>
          </cell>
          <cell r="C4412" t="str">
            <v>HRB400E Φ16 9m</v>
          </cell>
          <cell r="D4412" t="str">
            <v>吨</v>
          </cell>
          <cell r="E4412">
            <v>6</v>
          </cell>
          <cell r="F4412">
            <v>45835</v>
          </cell>
          <cell r="G4412" t="str">
            <v>（华西简阳西城嘉苑）四川省成都市简阳市简城街道高屋村</v>
          </cell>
          <cell r="H4412" t="str">
            <v>张瀚镭</v>
          </cell>
          <cell r="I4412">
            <v>15884666220</v>
          </cell>
        </row>
        <row r="4413">
          <cell r="A4413" t="str">
            <v>达钢</v>
          </cell>
          <cell r="B4413" t="str">
            <v>螺纹钢</v>
          </cell>
          <cell r="C4413" t="str">
            <v>HRB400E Φ20 9m</v>
          </cell>
          <cell r="D4413" t="str">
            <v>吨</v>
          </cell>
          <cell r="E4413">
            <v>3</v>
          </cell>
          <cell r="F4413">
            <v>45835</v>
          </cell>
          <cell r="G4413" t="str">
            <v>（华西简阳西城嘉苑）四川省成都市简阳市简城街道高屋村</v>
          </cell>
          <cell r="H4413" t="str">
            <v>张瀚镭</v>
          </cell>
          <cell r="I4413">
            <v>15884666220</v>
          </cell>
        </row>
        <row r="4414">
          <cell r="A4414" t="str">
            <v>达钢</v>
          </cell>
          <cell r="B4414" t="str">
            <v>螺纹钢</v>
          </cell>
          <cell r="C4414" t="str">
            <v>HRB500E Φ20</v>
          </cell>
          <cell r="D4414" t="str">
            <v>吨</v>
          </cell>
          <cell r="E4414">
            <v>10</v>
          </cell>
          <cell r="F4414">
            <v>45835</v>
          </cell>
          <cell r="G4414" t="str">
            <v>（华西简阳西城嘉苑）四川省成都市简阳市简城街道高屋村</v>
          </cell>
          <cell r="H4414" t="str">
            <v>张瀚镭</v>
          </cell>
          <cell r="I4414">
            <v>15884666220</v>
          </cell>
        </row>
        <row r="4415">
          <cell r="A4415" t="str">
            <v>德胜</v>
          </cell>
          <cell r="B4415" t="str">
            <v>螺纹钢</v>
          </cell>
          <cell r="C4415" t="str">
            <v>HRB400E Φ14 9m</v>
          </cell>
          <cell r="D4415" t="str">
            <v>吨</v>
          </cell>
          <cell r="E4415">
            <v>6</v>
          </cell>
          <cell r="F4415">
            <v>45835</v>
          </cell>
          <cell r="G4415" t="str">
            <v>（华西简阳西城嘉苑）四川省成都市简阳市简城街道高屋村</v>
          </cell>
          <cell r="H4415" t="str">
            <v>张瀚镭</v>
          </cell>
          <cell r="I4415">
            <v>15884666220</v>
          </cell>
        </row>
        <row r="4416">
          <cell r="A4416" t="str">
            <v>德胜</v>
          </cell>
          <cell r="B4416" t="str">
            <v>螺纹钢</v>
          </cell>
          <cell r="C4416" t="str">
            <v>HRB400E Φ18 9m</v>
          </cell>
          <cell r="D4416" t="str">
            <v>吨</v>
          </cell>
          <cell r="E4416">
            <v>6</v>
          </cell>
          <cell r="F4416">
            <v>45835</v>
          </cell>
          <cell r="G4416" t="str">
            <v>（华西简阳西城嘉苑）四川省成都市简阳市简城街道高屋村</v>
          </cell>
          <cell r="H4416" t="str">
            <v>张瀚镭</v>
          </cell>
          <cell r="I4416">
            <v>15884666220</v>
          </cell>
        </row>
        <row r="4417">
          <cell r="A4417" t="str">
            <v>德胜</v>
          </cell>
          <cell r="B4417" t="str">
            <v>螺纹钢</v>
          </cell>
          <cell r="C4417" t="str">
            <v>HRB500E Φ22</v>
          </cell>
          <cell r="D4417" t="str">
            <v>吨</v>
          </cell>
          <cell r="E4417">
            <v>6</v>
          </cell>
          <cell r="F4417">
            <v>45835</v>
          </cell>
          <cell r="G4417" t="str">
            <v>（华西简阳西城嘉苑）四川省成都市简阳市简城街道高屋村</v>
          </cell>
          <cell r="H4417" t="str">
            <v>张瀚镭</v>
          </cell>
          <cell r="I4417">
            <v>15884666220</v>
          </cell>
        </row>
        <row r="4418">
          <cell r="A4418" t="str">
            <v>德胜</v>
          </cell>
          <cell r="B4418" t="str">
            <v>螺纹钢</v>
          </cell>
          <cell r="C4418" t="str">
            <v>HRB500E Φ25</v>
          </cell>
          <cell r="D4418" t="str">
            <v>吨</v>
          </cell>
          <cell r="E4418">
            <v>17</v>
          </cell>
          <cell r="F4418">
            <v>45835</v>
          </cell>
          <cell r="G4418" t="str">
            <v>（华西简阳西城嘉苑）四川省成都市简阳市简城街道高屋村</v>
          </cell>
          <cell r="H4418" t="str">
            <v>张瀚镭</v>
          </cell>
          <cell r="I4418">
            <v>15884666220</v>
          </cell>
        </row>
        <row r="4419">
          <cell r="A4419" t="str">
            <v>晋邦</v>
          </cell>
          <cell r="B4419" t="str">
            <v>盘螺</v>
          </cell>
          <cell r="C4419" t="str">
            <v>HRB400E Φ8</v>
          </cell>
          <cell r="D4419" t="str">
            <v>吨</v>
          </cell>
          <cell r="E4419">
            <v>13</v>
          </cell>
          <cell r="F4419">
            <v>45835</v>
          </cell>
          <cell r="G4419" t="str">
            <v>（华西简阳西城嘉苑）四川省成都市简阳市简城街道高屋村</v>
          </cell>
          <cell r="H4419" t="str">
            <v>张瀚镭</v>
          </cell>
          <cell r="I4419">
            <v>15884666220</v>
          </cell>
        </row>
        <row r="4420">
          <cell r="A4420" t="str">
            <v>晋邦</v>
          </cell>
          <cell r="B4420" t="str">
            <v>螺纹钢</v>
          </cell>
          <cell r="C4420" t="str">
            <v>HRB500E Φ25</v>
          </cell>
          <cell r="D4420" t="str">
            <v>吨</v>
          </cell>
          <cell r="E4420">
            <v>22</v>
          </cell>
          <cell r="F4420">
            <v>45835</v>
          </cell>
          <cell r="G4420" t="str">
            <v>（华西简阳西城嘉苑）四川省成都市简阳市简城街道高屋村</v>
          </cell>
          <cell r="H4420" t="str">
            <v>张瀚镭</v>
          </cell>
          <cell r="I4420">
            <v>15884666220</v>
          </cell>
        </row>
        <row r="4421">
          <cell r="A4421" t="str">
            <v>海南海控</v>
          </cell>
          <cell r="B4421" t="str">
            <v>盘螺</v>
          </cell>
          <cell r="C4421" t="str">
            <v>HRB400EФ10</v>
          </cell>
          <cell r="D4421" t="str">
            <v>吨</v>
          </cell>
          <cell r="E4421">
            <v>35</v>
          </cell>
          <cell r="F4421">
            <v>45835</v>
          </cell>
          <cell r="G4421" t="str">
            <v>（中铁八局康新高速TJ4-1标）四川省甘孜州康定市新都桥镇超限载检测站</v>
          </cell>
          <cell r="H4421" t="str">
            <v>刘俊</v>
          </cell>
          <cell r="I4421">
            <v>18587764925</v>
          </cell>
        </row>
        <row r="4422">
          <cell r="A4422" t="str">
            <v>德胜恒嘉</v>
          </cell>
          <cell r="B4422" t="str">
            <v>螺纹钢</v>
          </cell>
          <cell r="C4422" t="str">
            <v>HRB500EФ22*12m</v>
          </cell>
          <cell r="D4422" t="str">
            <v>吨</v>
          </cell>
          <cell r="E4422">
            <v>35</v>
          </cell>
          <cell r="F4422">
            <v>45835</v>
          </cell>
          <cell r="G4422" t="str">
            <v>（中铁八局康新高速TJ4-1标）四川省甘孜州康定市新都桥镇超限载检测站</v>
          </cell>
          <cell r="H4422" t="str">
            <v>刘俊</v>
          </cell>
          <cell r="I4422">
            <v>18587764925</v>
          </cell>
        </row>
        <row r="4423">
          <cell r="A4423" t="str">
            <v>德胜恒嘉</v>
          </cell>
          <cell r="B4423" t="str">
            <v>螺纹钢</v>
          </cell>
          <cell r="C4423" t="str">
            <v>HRB500EФ22*9m</v>
          </cell>
          <cell r="D4423" t="str">
            <v>吨</v>
          </cell>
          <cell r="E4423">
            <v>35</v>
          </cell>
          <cell r="F4423">
            <v>45835</v>
          </cell>
          <cell r="G4423" t="str">
            <v>（中铁八局康新高速TJ4-1标）四川省甘孜州康定市新都桥镇超限载检测站</v>
          </cell>
          <cell r="H4423" t="str">
            <v>刘俊</v>
          </cell>
          <cell r="I4423">
            <v>18587764925</v>
          </cell>
        </row>
        <row r="4424">
          <cell r="A4424" t="str">
            <v>德胜恒嘉</v>
          </cell>
          <cell r="B4424" t="str">
            <v>螺纹钢</v>
          </cell>
          <cell r="C4424" t="str">
            <v>HRB400EФ14*9m</v>
          </cell>
          <cell r="D4424" t="str">
            <v>吨</v>
          </cell>
          <cell r="E4424">
            <v>35</v>
          </cell>
          <cell r="F4424">
            <v>45835</v>
          </cell>
          <cell r="G4424" t="str">
            <v>（中铁八局康新高速TJ4-1标）四川省甘孜州康定市新都桥镇超限载检测站</v>
          </cell>
          <cell r="H4424" t="str">
            <v>刘俊</v>
          </cell>
          <cell r="I4424">
            <v>18587764925</v>
          </cell>
        </row>
        <row r="4425">
          <cell r="A4425" t="str">
            <v>德胜恒嘉</v>
          </cell>
          <cell r="B4425" t="str">
            <v>螺纹钢</v>
          </cell>
          <cell r="C4425" t="str">
            <v>HRB400EФ16*9m</v>
          </cell>
          <cell r="D4425" t="str">
            <v>吨</v>
          </cell>
          <cell r="E4425">
            <v>35</v>
          </cell>
          <cell r="F4425">
            <v>45835</v>
          </cell>
          <cell r="G4425" t="str">
            <v>（中铁八局康新高速TJ4-1标）四川省甘孜州康定市新都桥镇超限载检测站</v>
          </cell>
          <cell r="H4425" t="str">
            <v>刘俊</v>
          </cell>
          <cell r="I4425">
            <v>18587764925</v>
          </cell>
        </row>
        <row r="4426">
          <cell r="A4426" t="str">
            <v>德胜恒嘉</v>
          </cell>
          <cell r="B4426" t="str">
            <v>螺纹钢</v>
          </cell>
          <cell r="C4426" t="str">
            <v>HRB400EФ25*12m</v>
          </cell>
          <cell r="D4426" t="str">
            <v>吨</v>
          </cell>
          <cell r="E4426">
            <v>70</v>
          </cell>
          <cell r="F4426">
            <v>45835</v>
          </cell>
          <cell r="G4426" t="str">
            <v>（中铁八局康新高速TJ4-1标）四川省甘孜州康定市新都桥镇超限载检测站</v>
          </cell>
          <cell r="H4426" t="str">
            <v>刘俊</v>
          </cell>
          <cell r="I4426">
            <v>18587764925</v>
          </cell>
        </row>
        <row r="4427">
          <cell r="A4427" t="str">
            <v>德胜恒嘉</v>
          </cell>
          <cell r="B4427" t="str">
            <v>螺纹钢</v>
          </cell>
          <cell r="C4427" t="str">
            <v>HRB400EФ28*9m</v>
          </cell>
          <cell r="D4427" t="str">
            <v>吨</v>
          </cell>
          <cell r="E4427">
            <v>70</v>
          </cell>
          <cell r="F4427">
            <v>45835</v>
          </cell>
          <cell r="G4427" t="str">
            <v>（中铁八局康新高速TJ4-1标）四川省甘孜州康定市新都桥镇超限载检测站</v>
          </cell>
          <cell r="H4427" t="str">
            <v>刘俊</v>
          </cell>
          <cell r="I4427">
            <v>18587764925</v>
          </cell>
        </row>
        <row r="4428">
          <cell r="A4428" t="str">
            <v>德胜恒嘉</v>
          </cell>
          <cell r="B4428" t="str">
            <v>螺纹钢</v>
          </cell>
          <cell r="C4428" t="str">
            <v>HRB500EФ25*12m</v>
          </cell>
          <cell r="D4428" t="str">
            <v>吨</v>
          </cell>
          <cell r="E4428">
            <v>70</v>
          </cell>
          <cell r="F4428">
            <v>45835</v>
          </cell>
          <cell r="G4428" t="str">
            <v>（中铁八局康新高速TJ4-1标）四川省甘孜州康定市新都桥镇超限载检测站</v>
          </cell>
          <cell r="H4428" t="str">
            <v>刘俊</v>
          </cell>
          <cell r="I4428">
            <v>18587764925</v>
          </cell>
        </row>
        <row r="4429">
          <cell r="A4429" t="str">
            <v>德胜恒嘉</v>
          </cell>
          <cell r="B4429" t="str">
            <v>螺纹钢</v>
          </cell>
          <cell r="C4429" t="str">
            <v>HRB500EФ25*9m</v>
          </cell>
          <cell r="D4429" t="str">
            <v>吨</v>
          </cell>
          <cell r="E4429">
            <v>35</v>
          </cell>
          <cell r="F4429">
            <v>45835</v>
          </cell>
          <cell r="G4429" t="str">
            <v>（中铁八局康新高速TJ4-1标）四川省甘孜州康定市新都桥镇超限载检测站</v>
          </cell>
          <cell r="H4429" t="str">
            <v>刘俊</v>
          </cell>
          <cell r="I4429">
            <v>18587764925</v>
          </cell>
        </row>
        <row r="4430">
          <cell r="A4430" t="str">
            <v>德胜恒嘉</v>
          </cell>
          <cell r="B4430" t="str">
            <v>螺纹钢</v>
          </cell>
          <cell r="C4430" t="str">
            <v>HRB400E Φ12 9m</v>
          </cell>
          <cell r="D4430" t="str">
            <v>吨</v>
          </cell>
          <cell r="E4430">
            <v>105</v>
          </cell>
          <cell r="F4430">
            <v>45835</v>
          </cell>
          <cell r="G4430" t="str">
            <v>（中铁十局-资乐高速4标）四川省眉山市仁寿县彰加镇促进村中铁十局资乐高速1#钢筋场</v>
          </cell>
          <cell r="H4430" t="str">
            <v>杨飞</v>
          </cell>
          <cell r="I4430">
            <v>15667998777</v>
          </cell>
        </row>
        <row r="4431">
          <cell r="A4431" t="str">
            <v>德胜恒嘉</v>
          </cell>
          <cell r="B4431" t="str">
            <v>螺纹钢</v>
          </cell>
          <cell r="C4431" t="str">
            <v>HRB500E Φ28 9m</v>
          </cell>
          <cell r="D4431" t="str">
            <v>吨</v>
          </cell>
          <cell r="E4431">
            <v>70</v>
          </cell>
          <cell r="F4431">
            <v>45835</v>
          </cell>
          <cell r="G4431" t="str">
            <v>（中铁十局-资乐高速4标）四川省眉山市仁寿县彰加镇促进村中铁十局资乐高速1#钢筋场</v>
          </cell>
          <cell r="H4431" t="str">
            <v>杨飞</v>
          </cell>
          <cell r="I4431">
            <v>15667998777</v>
          </cell>
        </row>
        <row r="4432">
          <cell r="A4432" t="str">
            <v>德胜恒嘉</v>
          </cell>
          <cell r="B4432" t="str">
            <v>螺纹钢</v>
          </cell>
          <cell r="C4432" t="str">
            <v>HRB400E Φ32 12m</v>
          </cell>
          <cell r="D4432" t="str">
            <v>吨</v>
          </cell>
          <cell r="E4432">
            <v>70</v>
          </cell>
          <cell r="F4432">
            <v>45835</v>
          </cell>
          <cell r="G4432" t="str">
            <v>（中铁十局-资乐高速4标）四川省眉山市仁寿县彰加镇促进村中铁十局资乐高速1#钢筋场</v>
          </cell>
          <cell r="H4432" t="str">
            <v>杨飞</v>
          </cell>
          <cell r="I4432">
            <v>15667998777</v>
          </cell>
        </row>
        <row r="4433">
          <cell r="A4433" t="str">
            <v>德胜恒嘉</v>
          </cell>
          <cell r="B4433" t="str">
            <v>螺纹钢</v>
          </cell>
          <cell r="C4433" t="str">
            <v>HRB400E Φ16 12m</v>
          </cell>
          <cell r="D4433" t="str">
            <v>吨</v>
          </cell>
          <cell r="E4433">
            <v>35</v>
          </cell>
          <cell r="F4433">
            <v>45835</v>
          </cell>
          <cell r="G4433" t="str">
            <v>（中铁十局-资乐高速4标）四川省眉山市仁寿县彰加镇促进村中铁十局资乐高速1#钢筋场</v>
          </cell>
          <cell r="H4433" t="str">
            <v>杨飞</v>
          </cell>
          <cell r="I4433">
            <v>15667998777</v>
          </cell>
        </row>
        <row r="4434">
          <cell r="A4434" t="str">
            <v>德胜恒嘉</v>
          </cell>
          <cell r="B4434" t="str">
            <v>螺纹钢</v>
          </cell>
          <cell r="C4434" t="str">
            <v>HRB400E Φ12 12m</v>
          </cell>
          <cell r="D4434" t="str">
            <v>吨</v>
          </cell>
          <cell r="E4434">
            <v>35</v>
          </cell>
          <cell r="F4434">
            <v>45835</v>
          </cell>
          <cell r="G4434" t="str">
            <v>（中铁十局-资乐高速4标）四川省眉山市仁寿县彰加镇促进村中铁十局资乐高速1#钢筋场</v>
          </cell>
          <cell r="H4434" t="str">
            <v>杨飞</v>
          </cell>
          <cell r="I4434">
            <v>15667998777</v>
          </cell>
        </row>
        <row r="4435">
          <cell r="A4435" t="str">
            <v>润耀</v>
          </cell>
          <cell r="B4435" t="str">
            <v>螺纹钢</v>
          </cell>
          <cell r="C4435" t="str">
            <v>HRB400E Φ32×9米</v>
          </cell>
          <cell r="D4435" t="str">
            <v>吨</v>
          </cell>
          <cell r="E4435">
            <v>105</v>
          </cell>
          <cell r="F4435">
            <v>45835</v>
          </cell>
          <cell r="G4435" t="str">
            <v>（自永1标八局二分公司钢筋棚）四川省自贡市大安区牛佛镇</v>
          </cell>
          <cell r="H4435" t="str">
            <v>王君杰</v>
          </cell>
          <cell r="I4435">
            <v>18919619850</v>
          </cell>
        </row>
        <row r="4436">
          <cell r="A4436" t="str">
            <v>山东高速</v>
          </cell>
          <cell r="B4436" t="str">
            <v>高线</v>
          </cell>
          <cell r="C4436" t="str">
            <v>HPB300 Φ12</v>
          </cell>
          <cell r="D4436" t="str">
            <v>吨</v>
          </cell>
          <cell r="E4436">
            <v>35</v>
          </cell>
          <cell r="F4436">
            <v>45835</v>
          </cell>
          <cell r="G4436" t="str">
            <v>（自永1标八局二分公司钢筋棚）四川省自贡市大安区牛佛镇</v>
          </cell>
          <cell r="H4436" t="str">
            <v>王君杰</v>
          </cell>
          <cell r="I4436">
            <v>18919619850</v>
          </cell>
        </row>
        <row r="4437">
          <cell r="A4437" t="str">
            <v>山东高速</v>
          </cell>
          <cell r="B4437" t="str">
            <v>螺纹钢</v>
          </cell>
          <cell r="C4437" t="str">
            <v>HRB500E Φ28×12米</v>
          </cell>
          <cell r="D4437" t="str">
            <v>吨</v>
          </cell>
          <cell r="E4437">
            <v>35</v>
          </cell>
          <cell r="F4437">
            <v>45835</v>
          </cell>
          <cell r="G4437" t="str">
            <v>（自永2标九局西南分公司钢筋棚）四川省自贡市骑龙镇大湾村</v>
          </cell>
          <cell r="H4437" t="str">
            <v>高彦彬</v>
          </cell>
          <cell r="I4437">
            <v>13835906370</v>
          </cell>
        </row>
        <row r="4438">
          <cell r="A4438" t="str">
            <v>山东高速</v>
          </cell>
          <cell r="B4438" t="str">
            <v>螺纹钢</v>
          </cell>
          <cell r="C4438" t="str">
            <v>HRB400E Φ28×12米</v>
          </cell>
          <cell r="D4438" t="str">
            <v>吨</v>
          </cell>
          <cell r="E4438">
            <v>35</v>
          </cell>
          <cell r="F4438">
            <v>45835</v>
          </cell>
          <cell r="G4438" t="str">
            <v>（自永2标九局西南分公司钢筋棚）四川省自贡市骑龙镇大湾村</v>
          </cell>
          <cell r="H4438" t="str">
            <v>高彦彬</v>
          </cell>
          <cell r="I4438">
            <v>13835906370</v>
          </cell>
        </row>
        <row r="4439">
          <cell r="A4439" t="str">
            <v>山东高速</v>
          </cell>
          <cell r="B4439" t="str">
            <v>螺纹钢</v>
          </cell>
          <cell r="C4439" t="str">
            <v>HRB400E Φ32×12米</v>
          </cell>
          <cell r="D4439" t="str">
            <v>吨</v>
          </cell>
          <cell r="E4439">
            <v>35</v>
          </cell>
          <cell r="F4439">
            <v>45836</v>
          </cell>
          <cell r="G4439" t="str">
            <v>（自永2标九局西南分公司钢筋棚）四川省自贡市骑龙镇大湾村</v>
          </cell>
          <cell r="H4439" t="str">
            <v>高彦彬</v>
          </cell>
          <cell r="I4439">
            <v>13835906370</v>
          </cell>
        </row>
        <row r="4440">
          <cell r="A4440" t="str">
            <v>晋邦</v>
          </cell>
          <cell r="B4440" t="str">
            <v>高线</v>
          </cell>
          <cell r="C4440" t="str">
            <v>HPB300Φ8</v>
          </cell>
          <cell r="D4440" t="str">
            <v>吨</v>
          </cell>
          <cell r="E4440">
            <v>2.5</v>
          </cell>
          <cell r="F4440">
            <v>45836</v>
          </cell>
          <cell r="G4440" t="str">
            <v>（十九冶-江龙高速一分部）重庆市云阳县X886附近中国十九冶开云高速项目总包部西98米*黄岭隧道洞口</v>
          </cell>
          <cell r="H4440" t="str">
            <v>吴章红</v>
          </cell>
          <cell r="I4440">
            <v>18628165772</v>
          </cell>
        </row>
        <row r="4441">
          <cell r="A4441" t="str">
            <v>晋邦</v>
          </cell>
          <cell r="B4441" t="str">
            <v>螺纹钢</v>
          </cell>
          <cell r="C4441" t="str">
            <v>HRB400E Φ14 9m</v>
          </cell>
          <cell r="D4441" t="str">
            <v>吨</v>
          </cell>
          <cell r="E4441">
            <v>12</v>
          </cell>
          <cell r="F4441">
            <v>45836</v>
          </cell>
          <cell r="G4441" t="str">
            <v>（十九冶-江龙高速一分部）重庆市云阳县X886附近中国十九冶开云高速项目总包部西98米*黄岭隧道洞口</v>
          </cell>
          <cell r="H4441" t="str">
            <v>吴章红</v>
          </cell>
          <cell r="I4441">
            <v>18628165772</v>
          </cell>
        </row>
        <row r="4442">
          <cell r="A4442" t="str">
            <v>晋邦</v>
          </cell>
          <cell r="B4442" t="str">
            <v>螺纹钢</v>
          </cell>
          <cell r="C4442" t="str">
            <v>HRB400E Φ22 9m</v>
          </cell>
          <cell r="D4442" t="str">
            <v>吨</v>
          </cell>
          <cell r="E4442">
            <v>20</v>
          </cell>
          <cell r="F4442">
            <v>45836</v>
          </cell>
          <cell r="G4442" t="str">
            <v>（十九冶-江龙高速一分部）重庆市云阳县X886附近中国十九冶开云高速项目总包部西98米*黄岭隧道洞口</v>
          </cell>
          <cell r="H4442" t="str">
            <v>吴章红</v>
          </cell>
          <cell r="I4442">
            <v>18628165772</v>
          </cell>
        </row>
        <row r="4443">
          <cell r="A4443" t="str">
            <v>泸钢</v>
          </cell>
          <cell r="B4443" t="str">
            <v>高线</v>
          </cell>
          <cell r="C4443" t="str">
            <v>HPB300 Φ8</v>
          </cell>
          <cell r="D4443" t="str">
            <v>吨</v>
          </cell>
          <cell r="E4443">
            <v>32</v>
          </cell>
          <cell r="F4443">
            <v>45836</v>
          </cell>
          <cell r="G4443" t="str">
            <v>(宜宾兴港三江新区长江工业园保障性租赁住房建设项目-边坡支护)四川省宜宾市翠屏区永善路南段宜宾市三江新区长江工业园区</v>
          </cell>
          <cell r="H4443" t="str">
            <v>查工</v>
          </cell>
          <cell r="I4443">
            <v>13118007501</v>
          </cell>
        </row>
        <row r="4444">
          <cell r="A4444" t="str">
            <v>泸钢</v>
          </cell>
          <cell r="B4444" t="str">
            <v>盘螺</v>
          </cell>
          <cell r="C4444" t="str">
            <v>HRB400E Φ10</v>
          </cell>
          <cell r="D4444" t="str">
            <v>吨</v>
          </cell>
          <cell r="E4444">
            <v>5</v>
          </cell>
          <cell r="F4444">
            <v>45836</v>
          </cell>
          <cell r="G4444" t="str">
            <v>(宜宾兴港三江新区长江工业园保障性租赁住房建设项目-2标)四川省宜宾市翠屏区永善路南段宜宾市三江新区长江工业园区</v>
          </cell>
          <cell r="H4444" t="str">
            <v>查工</v>
          </cell>
          <cell r="I4444">
            <v>13118007501</v>
          </cell>
        </row>
        <row r="4445">
          <cell r="A4445" t="str">
            <v>泸钢</v>
          </cell>
          <cell r="B4445" t="str">
            <v>盘螺</v>
          </cell>
          <cell r="C4445" t="str">
            <v>HRB400E Φ12</v>
          </cell>
          <cell r="D4445" t="str">
            <v>吨</v>
          </cell>
          <cell r="E4445">
            <v>30</v>
          </cell>
          <cell r="F4445">
            <v>45836</v>
          </cell>
          <cell r="G4445" t="str">
            <v>(宜宾兴港三江新区长江工业园保障性租赁住房建设项目-2标)四川省宜宾市翠屏区永善路南段宜宾市三江新区长江工业园区</v>
          </cell>
          <cell r="H4445" t="str">
            <v>查工</v>
          </cell>
          <cell r="I4445">
            <v>13118007501</v>
          </cell>
        </row>
        <row r="4446">
          <cell r="A4446" t="str">
            <v>德胜</v>
          </cell>
          <cell r="B4446" t="str">
            <v>螺纹钢</v>
          </cell>
          <cell r="C4446" t="str">
            <v>HRB400E Φ14 9m</v>
          </cell>
          <cell r="D4446" t="str">
            <v>吨</v>
          </cell>
          <cell r="E4446">
            <v>3</v>
          </cell>
          <cell r="F4446">
            <v>45836</v>
          </cell>
          <cell r="G4446" t="str">
            <v>(宜宾兴港三江新区长江工业园保障性租赁住房建设项目-2标)四川省宜宾市翠屏区永善路南段宜宾市三江新区长江工业园区</v>
          </cell>
          <cell r="H4446" t="str">
            <v>查工</v>
          </cell>
          <cell r="I4446">
            <v>13118007501</v>
          </cell>
        </row>
        <row r="4447">
          <cell r="A4447" t="str">
            <v>德胜</v>
          </cell>
          <cell r="B4447" t="str">
            <v>螺纹钢</v>
          </cell>
          <cell r="C4447" t="str">
            <v>HRB400E Φ16 9m</v>
          </cell>
          <cell r="D4447" t="str">
            <v>吨</v>
          </cell>
          <cell r="E4447">
            <v>3</v>
          </cell>
          <cell r="F4447">
            <v>45836</v>
          </cell>
          <cell r="G4447" t="str">
            <v>(宜宾兴港三江新区长江工业园保障性租赁住房建设项目-2标)四川省宜宾市翠屏区永善路南段宜宾市三江新区长江工业园区</v>
          </cell>
          <cell r="H4447" t="str">
            <v>查工</v>
          </cell>
          <cell r="I4447">
            <v>13118007501</v>
          </cell>
        </row>
        <row r="4448">
          <cell r="A4448" t="str">
            <v>德胜</v>
          </cell>
          <cell r="B4448" t="str">
            <v>螺纹钢</v>
          </cell>
          <cell r="C4448" t="str">
            <v>HRB400E Φ18 9m</v>
          </cell>
          <cell r="D4448" t="str">
            <v>吨</v>
          </cell>
          <cell r="E4448">
            <v>30</v>
          </cell>
          <cell r="F4448">
            <v>45836</v>
          </cell>
          <cell r="G4448" t="str">
            <v>(宜宾兴港三江新区长江工业园保障性租赁住房建设项目-2标)四川省宜宾市翠屏区永善路南段宜宾市三江新区长江工业园区</v>
          </cell>
          <cell r="H4448" t="str">
            <v>查工</v>
          </cell>
          <cell r="I4448">
            <v>13118007501</v>
          </cell>
        </row>
        <row r="4449">
          <cell r="A4449" t="str">
            <v>晋邦</v>
          </cell>
          <cell r="B4449" t="str">
            <v>螺纹钢</v>
          </cell>
          <cell r="C4449" t="str">
            <v>HRB400E Φ25 9m</v>
          </cell>
          <cell r="D4449" t="str">
            <v>吨</v>
          </cell>
          <cell r="E4449">
            <v>35</v>
          </cell>
          <cell r="F4449">
            <v>45837</v>
          </cell>
          <cell r="G4449" t="str">
            <v>（十九冶-江龙高速一分部）重庆市云阳县X886附近中国十九冶开云高速项目总包部西98米*黄岭隧道洞口</v>
          </cell>
          <cell r="H4449" t="str">
            <v>吴章红</v>
          </cell>
          <cell r="I4449">
            <v>18628165772</v>
          </cell>
        </row>
        <row r="4450">
          <cell r="A4450" t="str">
            <v>达钢</v>
          </cell>
          <cell r="B4450" t="str">
            <v>盘螺</v>
          </cell>
          <cell r="C4450" t="str">
            <v>HRB400E Φ6</v>
          </cell>
          <cell r="D4450" t="str">
            <v>吨</v>
          </cell>
          <cell r="E4450">
            <v>9</v>
          </cell>
          <cell r="F4450">
            <v>45837</v>
          </cell>
          <cell r="G4450" t="str">
            <v>（商投建工达州中医药科技园-4工区-11号楼）达州市通川区达州中医药职业学院犀牛大道北段</v>
          </cell>
          <cell r="H4450" t="str">
            <v>张扬</v>
          </cell>
          <cell r="I4450">
            <v>18381904567</v>
          </cell>
        </row>
        <row r="4451">
          <cell r="A4451" t="str">
            <v>达钢</v>
          </cell>
          <cell r="B4451" t="str">
            <v>盘螺</v>
          </cell>
          <cell r="C4451" t="str">
            <v>HRB400E Φ8</v>
          </cell>
          <cell r="D4451" t="str">
            <v>吨</v>
          </cell>
          <cell r="E4451">
            <v>60</v>
          </cell>
          <cell r="F4451">
            <v>45837</v>
          </cell>
          <cell r="G4451" t="str">
            <v>（商投建工达州中医药科技园-4工区-11号楼）达州市通川区达州中医药职业学院犀牛大道北段</v>
          </cell>
          <cell r="H4451" t="str">
            <v>张扬</v>
          </cell>
          <cell r="I4451">
            <v>18381904567</v>
          </cell>
        </row>
        <row r="4452">
          <cell r="A4452" t="str">
            <v>达钢</v>
          </cell>
          <cell r="B4452" t="str">
            <v>盘螺</v>
          </cell>
          <cell r="C4452" t="str">
            <v>HRB400E Φ10</v>
          </cell>
          <cell r="D4452" t="str">
            <v>吨</v>
          </cell>
          <cell r="E4452">
            <v>21</v>
          </cell>
          <cell r="F4452">
            <v>45837</v>
          </cell>
          <cell r="G4452" t="str">
            <v>（商投建工达州中医药科技园-4工区-11号楼）达州市通川区达州中医药职业学院犀牛大道北段</v>
          </cell>
          <cell r="H4452" t="str">
            <v>张扬</v>
          </cell>
          <cell r="I4452">
            <v>18381904567</v>
          </cell>
        </row>
        <row r="4453">
          <cell r="A4453" t="str">
            <v>达钢</v>
          </cell>
          <cell r="B4453" t="str">
            <v>螺纹钢</v>
          </cell>
          <cell r="C4453" t="str">
            <v>HRB400E Φ12 9m</v>
          </cell>
          <cell r="D4453" t="str">
            <v>吨</v>
          </cell>
          <cell r="E4453">
            <v>6</v>
          </cell>
          <cell r="F4453">
            <v>45837</v>
          </cell>
          <cell r="G4453" t="str">
            <v>（商投建工达州中医药科技园-4工区-11号楼）达州市通川区达州中医药职业学院犀牛大道北段</v>
          </cell>
          <cell r="H4453" t="str">
            <v>张扬</v>
          </cell>
          <cell r="I4453">
            <v>18381904567</v>
          </cell>
        </row>
        <row r="4454">
          <cell r="A4454" t="str">
            <v>达钢</v>
          </cell>
          <cell r="B4454" t="str">
            <v>螺纹钢</v>
          </cell>
          <cell r="C4454" t="str">
            <v>HRB500E Φ12</v>
          </cell>
          <cell r="D4454" t="str">
            <v>吨</v>
          </cell>
          <cell r="E4454">
            <v>3</v>
          </cell>
          <cell r="F4454">
            <v>45837</v>
          </cell>
          <cell r="G4454" t="str">
            <v>（商投建工达州中医药科技园-4工区-11号楼）达州市通川区达州中医药职业学院犀牛大道北段</v>
          </cell>
          <cell r="H4454" t="str">
            <v>张扬</v>
          </cell>
          <cell r="I4454">
            <v>18381904567</v>
          </cell>
        </row>
        <row r="4455">
          <cell r="A4455" t="str">
            <v>达钢</v>
          </cell>
          <cell r="B4455" t="str">
            <v>螺纹钢</v>
          </cell>
          <cell r="C4455" t="str">
            <v>HRB500E Φ14</v>
          </cell>
          <cell r="D4455" t="str">
            <v>吨</v>
          </cell>
          <cell r="E4455">
            <v>3</v>
          </cell>
          <cell r="F4455">
            <v>45837</v>
          </cell>
          <cell r="G4455" t="str">
            <v>（商投建工达州中医药科技园-4工区-11号楼）达州市通川区达州中医药职业学院犀牛大道北段</v>
          </cell>
          <cell r="H4455" t="str">
            <v>张扬</v>
          </cell>
          <cell r="I4455">
            <v>18381904567</v>
          </cell>
        </row>
        <row r="4456">
          <cell r="A4456" t="str">
            <v>达钢</v>
          </cell>
          <cell r="B4456" t="str">
            <v>螺纹钢</v>
          </cell>
          <cell r="C4456" t="str">
            <v>HRB500E Φ16</v>
          </cell>
          <cell r="D4456" t="str">
            <v>吨</v>
          </cell>
          <cell r="E4456">
            <v>6</v>
          </cell>
          <cell r="F4456">
            <v>45837</v>
          </cell>
          <cell r="G4456" t="str">
            <v>（商投建工达州中医药科技园-4工区-11号楼）达州市通川区达州中医药职业学院犀牛大道北段</v>
          </cell>
          <cell r="H4456" t="str">
            <v>张扬</v>
          </cell>
          <cell r="I4456">
            <v>18381904567</v>
          </cell>
        </row>
        <row r="4457">
          <cell r="A4457" t="str">
            <v>达钢</v>
          </cell>
          <cell r="B4457" t="str">
            <v>螺纹钢</v>
          </cell>
          <cell r="C4457" t="str">
            <v>HRB500E Φ20</v>
          </cell>
          <cell r="D4457" t="str">
            <v>吨</v>
          </cell>
          <cell r="E4457">
            <v>12</v>
          </cell>
          <cell r="F4457">
            <v>45837</v>
          </cell>
          <cell r="G4457" t="str">
            <v>（商投建工达州中医药科技园-4工区-11号楼）达州市通川区达州中医药职业学院犀牛大道北段</v>
          </cell>
          <cell r="H4457" t="str">
            <v>张扬</v>
          </cell>
          <cell r="I4457">
            <v>18381904567</v>
          </cell>
        </row>
        <row r="4458">
          <cell r="A4458" t="str">
            <v>海南海控</v>
          </cell>
          <cell r="B4458" t="str">
            <v>高线</v>
          </cell>
          <cell r="C4458" t="str">
            <v>HPB300Ф8</v>
          </cell>
          <cell r="D4458" t="str">
            <v>吨</v>
          </cell>
          <cell r="E4458">
            <v>35</v>
          </cell>
          <cell r="F4458">
            <v>45837</v>
          </cell>
          <cell r="G4458" t="str">
            <v>（中铁一局四公司康新高速TJ1-1标雅加梗隧道）四川省甘孜州康定市雅加梗</v>
          </cell>
          <cell r="H4458" t="str">
            <v>范国义</v>
          </cell>
          <cell r="I4458">
            <v>15897676433</v>
          </cell>
        </row>
        <row r="4459">
          <cell r="A4459" t="str">
            <v>德胜恒嘉</v>
          </cell>
          <cell r="B4459" t="str">
            <v>螺纹钢</v>
          </cell>
          <cell r="C4459" t="str">
            <v>HRB400EΦ32*9m</v>
          </cell>
          <cell r="D4459" t="str">
            <v>吨</v>
          </cell>
          <cell r="E4459">
            <v>35</v>
          </cell>
          <cell r="F4459">
            <v>45838</v>
          </cell>
          <cell r="G4459" t="str">
            <v>（中铁一局-大渡河项目）乐山市峨边县沙坪镇中铁一局钢筋加工厂（污水处理厂）</v>
          </cell>
          <cell r="H4459" t="str">
            <v>冯雷</v>
          </cell>
          <cell r="I4459" t="str">
            <v>18700069985</v>
          </cell>
        </row>
        <row r="4460">
          <cell r="A4460" t="str">
            <v>德胜恒嘉</v>
          </cell>
          <cell r="B4460" t="str">
            <v>螺纹钢</v>
          </cell>
          <cell r="C4460" t="str">
            <v>HRB400EФ22*9m</v>
          </cell>
          <cell r="D4460" t="str">
            <v>吨</v>
          </cell>
          <cell r="E4460">
            <v>70</v>
          </cell>
          <cell r="F4460">
            <v>45838</v>
          </cell>
          <cell r="G4460" t="str">
            <v>（中铁一局四公司康新高速TJ1-1标贡不卡隧道）四川省甘孜州康定市折多塘村车管所旁</v>
          </cell>
          <cell r="H4460" t="str">
            <v>李彰</v>
          </cell>
          <cell r="I4460">
            <v>18523285235</v>
          </cell>
        </row>
        <row r="4461">
          <cell r="A4461" t="str">
            <v>德胜恒嘉</v>
          </cell>
          <cell r="B4461" t="str">
            <v>螺纹钢</v>
          </cell>
          <cell r="C4461" t="str">
            <v>HRB400EФ12*9mm</v>
          </cell>
          <cell r="D4461" t="str">
            <v>吨</v>
          </cell>
          <cell r="E4461">
            <v>70</v>
          </cell>
          <cell r="F4461">
            <v>45838</v>
          </cell>
          <cell r="G4461" t="str">
            <v>（中铁六局呼和公司康新高速TJ4-2标）四川省甘孜藏族自治州康定市新都桥镇东俄罗三村中建八局搅拌站旁</v>
          </cell>
          <cell r="H4461" t="str">
            <v>王龙</v>
          </cell>
          <cell r="I4461">
            <v>18809490151</v>
          </cell>
        </row>
        <row r="4462">
          <cell r="A4462" t="str">
            <v>德胜恒嘉</v>
          </cell>
          <cell r="B4462" t="str">
            <v>螺纹钢</v>
          </cell>
          <cell r="C4462" t="str">
            <v>HRB400EФ14*9mm</v>
          </cell>
          <cell r="D4462" t="str">
            <v>吨</v>
          </cell>
          <cell r="E4462">
            <v>70</v>
          </cell>
          <cell r="F4462">
            <v>45838</v>
          </cell>
          <cell r="G4462" t="str">
            <v>（中铁六局呼和公司康新高速TJ4-2标）四川省甘孜藏族自治州康定市新都桥镇东俄罗三村中建八局搅拌站旁</v>
          </cell>
          <cell r="H4462" t="str">
            <v>王龙</v>
          </cell>
          <cell r="I4462">
            <v>18809490151</v>
          </cell>
        </row>
        <row r="4463">
          <cell r="A4463" t="str">
            <v>德胜恒嘉</v>
          </cell>
          <cell r="B4463" t="str">
            <v>螺纹钢</v>
          </cell>
          <cell r="C4463" t="str">
            <v>HRB400EФ18*9mm</v>
          </cell>
          <cell r="D4463" t="str">
            <v>吨</v>
          </cell>
          <cell r="E4463">
            <v>70</v>
          </cell>
          <cell r="F4463">
            <v>45838</v>
          </cell>
          <cell r="G4463" t="str">
            <v>（中铁六局呼和公司康新高速TJ4-2标）四川省甘孜藏族自治州康定市新都桥镇东俄罗三村中建八局搅拌站旁</v>
          </cell>
          <cell r="H4463" t="str">
            <v>王龙</v>
          </cell>
          <cell r="I4463">
            <v>18809490151</v>
          </cell>
        </row>
        <row r="4464">
          <cell r="A4464" t="str">
            <v>晋邦</v>
          </cell>
          <cell r="B4464" t="str">
            <v>螺纹钢</v>
          </cell>
          <cell r="C4464" t="str">
            <v>HRB500E Φ18</v>
          </cell>
          <cell r="D4464" t="str">
            <v>吨</v>
          </cell>
          <cell r="E4464">
            <v>5</v>
          </cell>
          <cell r="F4464">
            <v>45838</v>
          </cell>
          <cell r="G4464" t="str">
            <v>（商投建工达州中医药科技园-4工区-11号楼）达州市通川区达州中医药职业学院犀牛大道北段</v>
          </cell>
          <cell r="H4464" t="str">
            <v>张扬</v>
          </cell>
          <cell r="I4464">
            <v>18381904567</v>
          </cell>
        </row>
        <row r="4465">
          <cell r="A4465" t="str">
            <v>晋邦</v>
          </cell>
          <cell r="B4465" t="str">
            <v>螺纹钢</v>
          </cell>
          <cell r="C4465" t="str">
            <v>HRB500E Φ22</v>
          </cell>
          <cell r="D4465" t="str">
            <v>吨</v>
          </cell>
          <cell r="E4465">
            <v>13</v>
          </cell>
          <cell r="F4465">
            <v>45838</v>
          </cell>
          <cell r="G4465" t="str">
            <v>（商投建工达州中医药科技园-4工区-11号楼）达州市通川区达州中医药职业学院犀牛大道北段</v>
          </cell>
          <cell r="H4465" t="str">
            <v>张扬</v>
          </cell>
          <cell r="I4465">
            <v>18381904567</v>
          </cell>
        </row>
        <row r="4466">
          <cell r="A4466" t="str">
            <v>晋邦</v>
          </cell>
          <cell r="B4466" t="str">
            <v>螺纹钢</v>
          </cell>
          <cell r="C4466" t="str">
            <v>HRB500E Φ25</v>
          </cell>
          <cell r="D4466" t="str">
            <v>吨</v>
          </cell>
          <cell r="E4466">
            <v>15</v>
          </cell>
          <cell r="F4466">
            <v>45838</v>
          </cell>
          <cell r="G4466" t="str">
            <v>（商投建工达州中医药科技园-4工区-11号楼）达州市通川区达州中医药职业学院犀牛大道北段</v>
          </cell>
          <cell r="H4466" t="str">
            <v>张扬</v>
          </cell>
          <cell r="I4466">
            <v>18381904567</v>
          </cell>
        </row>
        <row r="4467">
          <cell r="A4467" t="str">
            <v>达钢</v>
          </cell>
          <cell r="B4467" t="str">
            <v>盘螺</v>
          </cell>
          <cell r="C4467" t="str">
            <v>HRB400E Φ6</v>
          </cell>
          <cell r="D4467" t="str">
            <v>吨</v>
          </cell>
          <cell r="E4467">
            <v>2</v>
          </cell>
          <cell r="F4467">
            <v>45838</v>
          </cell>
          <cell r="G4467" t="str">
            <v>(中铁三局集团西渝高铁康渝段站房四标工程)重庆市九龙坡区华祥支路与华祥路交叉口重庆建工重庆西站TOD项目部</v>
          </cell>
          <cell r="H4467" t="str">
            <v>卢庆江</v>
          </cell>
          <cell r="I4467">
            <v>18883488177</v>
          </cell>
        </row>
        <row r="4468">
          <cell r="A4468" t="str">
            <v>达钢</v>
          </cell>
          <cell r="B4468" t="str">
            <v>盘螺</v>
          </cell>
          <cell r="C4468" t="str">
            <v>HRB400E Φ10</v>
          </cell>
          <cell r="D4468" t="str">
            <v>吨</v>
          </cell>
          <cell r="E4468">
            <v>6</v>
          </cell>
          <cell r="F4468">
            <v>45838</v>
          </cell>
          <cell r="G4468" t="str">
            <v>(中铁三局集团西渝高铁康渝段站房四标工程)重庆市九龙坡区华祥支路与华祥路交叉口重庆建工重庆西站TOD项目部</v>
          </cell>
          <cell r="H4468" t="str">
            <v>卢庆江</v>
          </cell>
          <cell r="I4468">
            <v>18883488177</v>
          </cell>
        </row>
        <row r="4469">
          <cell r="A4469" t="str">
            <v>达钢</v>
          </cell>
          <cell r="B4469" t="str">
            <v>螺纹钢</v>
          </cell>
          <cell r="C4469" t="str">
            <v>HRB400E Φ22 9m</v>
          </cell>
          <cell r="D4469" t="str">
            <v>吨</v>
          </cell>
          <cell r="E4469">
            <v>27</v>
          </cell>
          <cell r="F4469">
            <v>45838</v>
          </cell>
          <cell r="G4469" t="str">
            <v>(中铁三局集团西渝高铁康渝段站房四标工程)重庆市九龙坡区华祥支路与华祥路交叉口重庆建工重庆西站TOD项目部</v>
          </cell>
          <cell r="H4469" t="str">
            <v>卢庆江</v>
          </cell>
          <cell r="I4469">
            <v>18883488177</v>
          </cell>
        </row>
        <row r="4470">
          <cell r="A4470" t="str">
            <v>晋邦</v>
          </cell>
          <cell r="B4470" t="str">
            <v>高线</v>
          </cell>
          <cell r="C4470" t="str">
            <v>HPB300Φ10</v>
          </cell>
          <cell r="D4470" t="str">
            <v>吨</v>
          </cell>
          <cell r="E4470">
            <v>8</v>
          </cell>
          <cell r="F4470">
            <v>45838</v>
          </cell>
          <cell r="G4470" t="str">
            <v>（十九冶-华电重庆奉节）重庆市奉节县康乐镇七星村</v>
          </cell>
          <cell r="H4470" t="str">
            <v>岑甲乐</v>
          </cell>
          <cell r="I4470">
            <v>17349037782</v>
          </cell>
        </row>
        <row r="4471">
          <cell r="A4471" t="str">
            <v>晋邦</v>
          </cell>
          <cell r="B4471" t="str">
            <v>螺纹钢</v>
          </cell>
          <cell r="C4471" t="str">
            <v>HRB400E Φ16 9m</v>
          </cell>
          <cell r="D4471" t="str">
            <v>吨</v>
          </cell>
          <cell r="E4471">
            <v>6</v>
          </cell>
          <cell r="F4471">
            <v>45838</v>
          </cell>
          <cell r="G4471" t="str">
            <v>（十九冶-华电重庆奉节）重庆市奉节县康乐镇七星村</v>
          </cell>
          <cell r="H4471" t="str">
            <v>岑甲乐</v>
          </cell>
          <cell r="I4471">
            <v>17349037782</v>
          </cell>
        </row>
        <row r="4472">
          <cell r="A4472" t="str">
            <v>晋邦</v>
          </cell>
          <cell r="B4472" t="str">
            <v>螺纹钢</v>
          </cell>
          <cell r="C4472" t="str">
            <v>HRB400E Φ18 9m</v>
          </cell>
          <cell r="D4472" t="str">
            <v>吨</v>
          </cell>
          <cell r="E4472">
            <v>15</v>
          </cell>
          <cell r="F4472">
            <v>45838</v>
          </cell>
          <cell r="G4472" t="str">
            <v>（十九冶-华电重庆奉节）重庆市奉节县康乐镇七星村</v>
          </cell>
          <cell r="H4472" t="str">
            <v>岑甲乐</v>
          </cell>
          <cell r="I4472">
            <v>17349037782</v>
          </cell>
        </row>
        <row r="4473">
          <cell r="A4473" t="str">
            <v>晋邦</v>
          </cell>
          <cell r="B4473" t="str">
            <v>螺纹钢</v>
          </cell>
          <cell r="C4473" t="str">
            <v>HRB400E Φ22 9m</v>
          </cell>
          <cell r="D4473" t="str">
            <v>吨</v>
          </cell>
          <cell r="E4473">
            <v>4</v>
          </cell>
          <cell r="F4473">
            <v>45838</v>
          </cell>
          <cell r="G4473" t="str">
            <v>（十九冶-华电重庆奉节）重庆市奉节县康乐镇七星村</v>
          </cell>
          <cell r="H4473" t="str">
            <v>岑甲乐</v>
          </cell>
          <cell r="I4473">
            <v>17349037782</v>
          </cell>
        </row>
        <row r="4474">
          <cell r="A4474" t="str">
            <v>晋邦</v>
          </cell>
          <cell r="B4474" t="str">
            <v>螺纹钢</v>
          </cell>
          <cell r="C4474" t="str">
            <v>HRB400E Φ12 9m</v>
          </cell>
          <cell r="D4474" t="str">
            <v>吨</v>
          </cell>
          <cell r="E4474">
            <v>35</v>
          </cell>
          <cell r="F4474">
            <v>45838</v>
          </cell>
          <cell r="G4474" t="str">
            <v>（十九冶-江龙高速二分部）重庆市云阳县S305附近*龙角梁场</v>
          </cell>
          <cell r="H4474" t="str">
            <v>张鹏</v>
          </cell>
          <cell r="I4474">
            <v>18223006448</v>
          </cell>
        </row>
        <row r="4475">
          <cell r="A4475" t="str">
            <v>晋邦</v>
          </cell>
          <cell r="B4475" t="str">
            <v>螺纹钢</v>
          </cell>
          <cell r="C4475" t="str">
            <v>HRB400E Φ14 9m</v>
          </cell>
          <cell r="D4475" t="str">
            <v>吨</v>
          </cell>
          <cell r="E4475">
            <v>11</v>
          </cell>
          <cell r="F4475">
            <v>45838</v>
          </cell>
          <cell r="G4475" t="str">
            <v>（十九冶-江龙高速二分部）重庆市云阳县凤鸣镇平顶村*磨子坪隧道出口</v>
          </cell>
          <cell r="H4475" t="str">
            <v>张鹏</v>
          </cell>
          <cell r="I4475">
            <v>18223006448</v>
          </cell>
        </row>
        <row r="4476">
          <cell r="A4476" t="str">
            <v>晋邦</v>
          </cell>
          <cell r="B4476" t="str">
            <v>螺纹钢</v>
          </cell>
          <cell r="C4476" t="str">
            <v>HRB400E Φ20 9m</v>
          </cell>
          <cell r="D4476" t="str">
            <v>吨</v>
          </cell>
          <cell r="E4476">
            <v>10</v>
          </cell>
          <cell r="F4476">
            <v>45838</v>
          </cell>
          <cell r="G4476" t="str">
            <v>（十九冶-江龙高速二分部）重庆市云阳县凤鸣镇平顶村*磨子坪隧道出口</v>
          </cell>
          <cell r="H4476" t="str">
            <v>张鹏</v>
          </cell>
          <cell r="I4476">
            <v>18223006448</v>
          </cell>
        </row>
        <row r="4477">
          <cell r="A4477" t="str">
            <v>晋邦</v>
          </cell>
          <cell r="B4477" t="str">
            <v>螺纹钢</v>
          </cell>
          <cell r="C4477" t="str">
            <v>HRB400E Φ22 9m</v>
          </cell>
          <cell r="D4477" t="str">
            <v>吨</v>
          </cell>
          <cell r="E4477">
            <v>14</v>
          </cell>
          <cell r="F4477">
            <v>45838</v>
          </cell>
          <cell r="G4477" t="str">
            <v>（十九冶-江龙高速二分部）重庆市云阳县凤鸣镇平顶村*磨子坪隧道出口</v>
          </cell>
          <cell r="H4477" t="str">
            <v>张鹏</v>
          </cell>
          <cell r="I4477">
            <v>18223006448</v>
          </cell>
        </row>
        <row r="4478">
          <cell r="A4478" t="str">
            <v>晋邦</v>
          </cell>
          <cell r="B4478" t="str">
            <v>螺纹钢</v>
          </cell>
          <cell r="C4478" t="str">
            <v>HRB400E Φ28 9m</v>
          </cell>
          <cell r="D4478" t="str">
            <v>吨</v>
          </cell>
          <cell r="E4478">
            <v>12</v>
          </cell>
          <cell r="F4478">
            <v>45838</v>
          </cell>
          <cell r="G4478" t="str">
            <v>（十九冶-江龙高速三分部）重庆市云阳县龙角镇*皮家营梁场</v>
          </cell>
          <cell r="H4478" t="str">
            <v>任海军</v>
          </cell>
          <cell r="I4478">
            <v>17725037830</v>
          </cell>
        </row>
        <row r="4479">
          <cell r="A4479" t="str">
            <v>晋邦</v>
          </cell>
          <cell r="B4479" t="str">
            <v>螺纹钢</v>
          </cell>
          <cell r="C4479" t="str">
            <v>HRB400E Φ25 9m</v>
          </cell>
          <cell r="D4479" t="str">
            <v>吨</v>
          </cell>
          <cell r="E4479">
            <v>10.5</v>
          </cell>
          <cell r="F4479">
            <v>45838</v>
          </cell>
          <cell r="G4479" t="str">
            <v>（十九冶-江龙高速三分部）重庆市云阳县龙角镇*皮家营梁场</v>
          </cell>
          <cell r="H4479" t="str">
            <v>任海军</v>
          </cell>
          <cell r="I4479">
            <v>17725037830</v>
          </cell>
        </row>
        <row r="4480">
          <cell r="A4480" t="str">
            <v>晋邦</v>
          </cell>
          <cell r="B4480" t="str">
            <v>螺纹钢</v>
          </cell>
          <cell r="C4480" t="str">
            <v>HRB400E Φ16 9m</v>
          </cell>
          <cell r="D4480" t="str">
            <v>吨</v>
          </cell>
          <cell r="E4480">
            <v>22.5</v>
          </cell>
          <cell r="F4480">
            <v>45838</v>
          </cell>
          <cell r="G4480" t="str">
            <v>（十九冶-江龙高速三分部）重庆市云阳县龙角镇*皮家营梁场</v>
          </cell>
          <cell r="H4480" t="str">
            <v>任海军</v>
          </cell>
          <cell r="I4480">
            <v>17725037830</v>
          </cell>
        </row>
        <row r="4481">
          <cell r="A4481" t="str">
            <v>晋邦</v>
          </cell>
          <cell r="B4481" t="str">
            <v>盘螺</v>
          </cell>
          <cell r="C4481" t="str">
            <v>HRB400E Φ10</v>
          </cell>
          <cell r="D4481" t="str">
            <v>吨</v>
          </cell>
          <cell r="E4481">
            <v>15</v>
          </cell>
          <cell r="F4481">
            <v>45838</v>
          </cell>
          <cell r="G4481" t="str">
            <v>（十九冶-江龙高速三分部）重庆市云阳县蔈草镇杨家老屋*土公岭</v>
          </cell>
          <cell r="H4481" t="str">
            <v>任海军</v>
          </cell>
          <cell r="I4481">
            <v>17725037830</v>
          </cell>
        </row>
        <row r="4482">
          <cell r="A4482" t="str">
            <v>晋邦</v>
          </cell>
          <cell r="B4482" t="str">
            <v>高线</v>
          </cell>
          <cell r="C4482" t="str">
            <v>HPB300Φ10</v>
          </cell>
          <cell r="D4482" t="str">
            <v>吨</v>
          </cell>
          <cell r="E4482">
            <v>10</v>
          </cell>
          <cell r="F4482">
            <v>45838</v>
          </cell>
          <cell r="G4482" t="str">
            <v>（十九冶-江龙高速三分部）重庆市云阳县蔈草镇杨家老屋*土公岭</v>
          </cell>
          <cell r="H4482" t="str">
            <v>任海军</v>
          </cell>
          <cell r="I4482">
            <v>17725037830</v>
          </cell>
        </row>
        <row r="4483">
          <cell r="A4483" t="str">
            <v>泸钢</v>
          </cell>
          <cell r="B4483" t="str">
            <v>盘螺</v>
          </cell>
          <cell r="C4483" t="str">
            <v>HRB400E Φ8</v>
          </cell>
          <cell r="D4483" t="str">
            <v>吨</v>
          </cell>
          <cell r="E4483">
            <v>6</v>
          </cell>
          <cell r="F4483">
            <v>45838</v>
          </cell>
          <cell r="G4483" t="str">
            <v>(中铁三局集团西渝高铁康渝段站房四标工程)重庆市九龙坡区华祥支路与华祥路交叉口重庆建工重庆西站TOD项目部</v>
          </cell>
          <cell r="H4483" t="str">
            <v>卢庆江</v>
          </cell>
          <cell r="I4483">
            <v>18883488177</v>
          </cell>
        </row>
        <row r="4484">
          <cell r="A4484" t="str">
            <v>泸钢</v>
          </cell>
          <cell r="B4484" t="str">
            <v>盘螺</v>
          </cell>
          <cell r="C4484" t="str">
            <v>HRB400E Φ12</v>
          </cell>
          <cell r="D4484" t="str">
            <v>吨</v>
          </cell>
          <cell r="E4484">
            <v>19</v>
          </cell>
          <cell r="F4484">
            <v>45838</v>
          </cell>
          <cell r="G4484" t="str">
            <v>(中铁三局集团西渝高铁康渝段站房四标工程)重庆市九龙坡区华祥支路与华祥路交叉口重庆建工重庆西站TOD项目部</v>
          </cell>
          <cell r="H4484" t="str">
            <v>卢庆江</v>
          </cell>
          <cell r="I4484">
            <v>18883488177</v>
          </cell>
        </row>
        <row r="4485">
          <cell r="A4485" t="str">
            <v>泸钢</v>
          </cell>
          <cell r="B4485" t="str">
            <v>螺纹钢</v>
          </cell>
          <cell r="C4485" t="str">
            <v>HRB400E Φ14 9m</v>
          </cell>
          <cell r="D4485" t="str">
            <v>吨</v>
          </cell>
          <cell r="E4485">
            <v>8</v>
          </cell>
          <cell r="F4485">
            <v>45838</v>
          </cell>
          <cell r="G4485" t="str">
            <v>(中铁三局集团西渝高铁康渝段站房四标工程)重庆市九龙坡区华祥支路与华祥路交叉口重庆建工重庆西站TOD项目部</v>
          </cell>
          <cell r="H4485" t="str">
            <v>卢庆江</v>
          </cell>
          <cell r="I4485">
            <v>18883488177</v>
          </cell>
        </row>
        <row r="4486">
          <cell r="A4486" t="str">
            <v>泸钢</v>
          </cell>
          <cell r="B4486" t="str">
            <v>螺纹钢</v>
          </cell>
          <cell r="C4486" t="str">
            <v>HRB400E Φ16 9m</v>
          </cell>
          <cell r="D4486" t="str">
            <v>吨</v>
          </cell>
          <cell r="E4486">
            <v>4</v>
          </cell>
          <cell r="F4486">
            <v>45838</v>
          </cell>
          <cell r="G4486" t="str">
            <v>(中铁三局集团西渝高铁康渝段站房四标工程)重庆市九龙坡区华祥支路与华祥路交叉口重庆建工重庆西站TOD项目部</v>
          </cell>
          <cell r="H4486" t="str">
            <v>卢庆江</v>
          </cell>
          <cell r="I4486">
            <v>18883488177</v>
          </cell>
        </row>
        <row r="4487">
          <cell r="A4487" t="str">
            <v>泸钢</v>
          </cell>
          <cell r="B4487" t="str">
            <v>螺纹钢</v>
          </cell>
          <cell r="C4487" t="str">
            <v>HRB400E Φ18 9m</v>
          </cell>
          <cell r="D4487" t="str">
            <v>吨</v>
          </cell>
          <cell r="E4487">
            <v>8</v>
          </cell>
          <cell r="F4487">
            <v>45838</v>
          </cell>
          <cell r="G4487" t="str">
            <v>(中铁三局集团西渝高铁康渝段站房四标工程)重庆市九龙坡区华祥支路与华祥路交叉口重庆建工重庆西站TOD项目部</v>
          </cell>
          <cell r="H4487" t="str">
            <v>卢庆江</v>
          </cell>
          <cell r="I4487">
            <v>18883488177</v>
          </cell>
        </row>
        <row r="4488">
          <cell r="A4488" t="str">
            <v>泸钢</v>
          </cell>
          <cell r="B4488" t="str">
            <v>螺纹钢</v>
          </cell>
          <cell r="C4488" t="str">
            <v>HRB400E Φ20 9m</v>
          </cell>
          <cell r="D4488" t="str">
            <v>吨</v>
          </cell>
          <cell r="E4488">
            <v>14</v>
          </cell>
          <cell r="F4488">
            <v>45838</v>
          </cell>
          <cell r="G4488" t="str">
            <v>(中铁三局集团西渝高铁康渝段站房四标工程)重庆市九龙坡区华祥支路与华祥路交叉口重庆建工重庆西站TOD项目部</v>
          </cell>
          <cell r="H4488" t="str">
            <v>卢庆江</v>
          </cell>
          <cell r="I4488">
            <v>18883488177</v>
          </cell>
        </row>
        <row r="4489">
          <cell r="A4489" t="str">
            <v>泸钢</v>
          </cell>
          <cell r="B4489" t="str">
            <v>螺纹钢</v>
          </cell>
          <cell r="C4489" t="str">
            <v>HRB400E Φ25 9m</v>
          </cell>
          <cell r="D4489" t="str">
            <v>吨</v>
          </cell>
          <cell r="E4489">
            <v>7</v>
          </cell>
          <cell r="F4489">
            <v>45838</v>
          </cell>
          <cell r="G4489" t="str">
            <v>(中铁三局集团西渝高铁康渝段站房四标工程)重庆市九龙坡区华祥支路与华祥路交叉口重庆建工重庆西站TOD项目部</v>
          </cell>
          <cell r="H4489" t="str">
            <v>卢庆江</v>
          </cell>
          <cell r="I4489">
            <v>18883488177</v>
          </cell>
        </row>
        <row r="4490">
          <cell r="A4490" t="str">
            <v>泸钢</v>
          </cell>
          <cell r="B4490" t="str">
            <v>螺纹钢</v>
          </cell>
          <cell r="C4490" t="str">
            <v>HRB400E Φ28 9m</v>
          </cell>
          <cell r="D4490" t="str">
            <v>吨</v>
          </cell>
          <cell r="E4490">
            <v>4</v>
          </cell>
          <cell r="F4490">
            <v>45838</v>
          </cell>
          <cell r="G4490" t="str">
            <v>(中铁三局集团西渝高铁康渝段站房四标工程)重庆市九龙坡区华祥支路与华祥路交叉口重庆建工重庆西站TOD项目部</v>
          </cell>
          <cell r="H4490" t="str">
            <v>卢庆江</v>
          </cell>
          <cell r="I4490">
            <v>18883488177</v>
          </cell>
        </row>
        <row r="4491">
          <cell r="A4491" t="str">
            <v>泸钢</v>
          </cell>
          <cell r="B4491" t="str">
            <v>盘螺</v>
          </cell>
          <cell r="C4491" t="str">
            <v>HRB400E Φ6</v>
          </cell>
          <cell r="D4491" t="str">
            <v>吨</v>
          </cell>
          <cell r="E4491">
            <v>5</v>
          </cell>
          <cell r="F4491">
            <v>45839</v>
          </cell>
          <cell r="G4491" t="str">
            <v>（五冶钢构宜宾高县月江镇建设项目）  四川省宜宾市高县月江镇刚记超市斜对面(还阳组团沪碳二期项目)</v>
          </cell>
          <cell r="H4491" t="str">
            <v>张朝亮</v>
          </cell>
          <cell r="I4491">
            <v>15228205853</v>
          </cell>
        </row>
        <row r="4492">
          <cell r="A4492" t="str">
            <v>泸钢</v>
          </cell>
          <cell r="B4492" t="str">
            <v>盘螺</v>
          </cell>
          <cell r="C4492" t="str">
            <v>HRB400E Φ8</v>
          </cell>
          <cell r="D4492" t="str">
            <v>吨</v>
          </cell>
          <cell r="E4492">
            <v>20</v>
          </cell>
          <cell r="F4492">
            <v>45839</v>
          </cell>
          <cell r="G4492" t="str">
            <v>（五冶钢构宜宾高县月江镇建设项目）  四川省宜宾市高县月江镇刚记超市斜对面(还阳组团沪碳二期项目)</v>
          </cell>
          <cell r="H4492" t="str">
            <v>张朝亮</v>
          </cell>
          <cell r="I4492">
            <v>15228205853</v>
          </cell>
        </row>
        <row r="4493">
          <cell r="A4493" t="str">
            <v>泸钢</v>
          </cell>
          <cell r="B4493" t="str">
            <v>盘螺</v>
          </cell>
          <cell r="C4493" t="str">
            <v>HRB400E Φ10</v>
          </cell>
          <cell r="D4493" t="str">
            <v>吨</v>
          </cell>
          <cell r="E4493">
            <v>10</v>
          </cell>
          <cell r="F4493">
            <v>45839</v>
          </cell>
          <cell r="G4493" t="str">
            <v>（五冶钢构宜宾高县月江镇建设项目）  四川省宜宾市高县月江镇刚记超市斜对面(还阳组团沪碳二期项目)</v>
          </cell>
          <cell r="H4493" t="str">
            <v>张朝亮</v>
          </cell>
          <cell r="I4493">
            <v>15228205853</v>
          </cell>
        </row>
        <row r="4494">
          <cell r="A4494" t="str">
            <v>泸钢</v>
          </cell>
          <cell r="B4494" t="str">
            <v>螺纹钢</v>
          </cell>
          <cell r="C4494" t="str">
            <v>HRB400E Φ12 9m</v>
          </cell>
          <cell r="D4494" t="str">
            <v>吨</v>
          </cell>
          <cell r="E4494">
            <v>27</v>
          </cell>
          <cell r="F4494">
            <v>45839</v>
          </cell>
          <cell r="G4494" t="str">
            <v>（五冶钢构宜宾高县月江镇建设项目）  四川省宜宾市高县月江镇刚记超市斜对面(还阳组团沪碳二期项目)</v>
          </cell>
          <cell r="H4494" t="str">
            <v>张朝亮</v>
          </cell>
          <cell r="I4494">
            <v>15228205853</v>
          </cell>
        </row>
        <row r="4495">
          <cell r="A4495" t="str">
            <v>泸钢</v>
          </cell>
          <cell r="B4495" t="str">
            <v>螺纹钢</v>
          </cell>
          <cell r="C4495" t="str">
            <v>HRB400E Φ14 9m</v>
          </cell>
          <cell r="D4495" t="str">
            <v>吨</v>
          </cell>
          <cell r="E4495">
            <v>33</v>
          </cell>
          <cell r="F4495">
            <v>45839</v>
          </cell>
          <cell r="G4495" t="str">
            <v>（五冶钢构宜宾高县月江镇建设项目）  四川省宜宾市高县月江镇刚记超市斜对面(还阳组团沪碳二期项目)</v>
          </cell>
          <cell r="H4495" t="str">
            <v>张朝亮</v>
          </cell>
          <cell r="I4495">
            <v>15228205853</v>
          </cell>
        </row>
        <row r="4496">
          <cell r="A4496" t="str">
            <v>泸钢</v>
          </cell>
          <cell r="B4496" t="str">
            <v>螺纹钢</v>
          </cell>
          <cell r="C4496" t="str">
            <v>HRB400E Φ16 9m</v>
          </cell>
          <cell r="D4496" t="str">
            <v>吨</v>
          </cell>
          <cell r="E4496">
            <v>6</v>
          </cell>
          <cell r="F4496">
            <v>45839</v>
          </cell>
          <cell r="G4496" t="str">
            <v>（五冶钢构宜宾高县月江镇建设项目）  四川省宜宾市高县月江镇刚记超市斜对面(还阳组团沪碳二期项目)</v>
          </cell>
          <cell r="H4496" t="str">
            <v>张朝亮</v>
          </cell>
          <cell r="I4496">
            <v>15228205853</v>
          </cell>
        </row>
        <row r="4497">
          <cell r="A4497" t="str">
            <v>泸钢</v>
          </cell>
          <cell r="B4497" t="str">
            <v>螺纹钢</v>
          </cell>
          <cell r="C4497" t="str">
            <v>HRB400E Φ18 9m</v>
          </cell>
          <cell r="D4497" t="str">
            <v>吨</v>
          </cell>
          <cell r="E4497">
            <v>3</v>
          </cell>
          <cell r="F4497">
            <v>45839</v>
          </cell>
          <cell r="G4497" t="str">
            <v>（五冶钢构宜宾高县月江镇建设项目）  四川省宜宾市高县月江镇刚记超市斜对面(还阳组团沪碳二期项目)</v>
          </cell>
          <cell r="H4497" t="str">
            <v>张朝亮</v>
          </cell>
          <cell r="I4497">
            <v>15228205853</v>
          </cell>
        </row>
        <row r="4498">
          <cell r="A4498" t="str">
            <v>泸钢</v>
          </cell>
          <cell r="B4498" t="str">
            <v>螺纹钢</v>
          </cell>
          <cell r="C4498" t="str">
            <v>HRB400E Φ20 9m</v>
          </cell>
          <cell r="D4498" t="str">
            <v>吨</v>
          </cell>
          <cell r="E4498">
            <v>9</v>
          </cell>
          <cell r="F4498">
            <v>45839</v>
          </cell>
          <cell r="G4498" t="str">
            <v>（五冶钢构宜宾高县月江镇建设项目）  四川省宜宾市高县月江镇刚记超市斜对面(还阳组团沪碳二期项目)</v>
          </cell>
          <cell r="H4498" t="str">
            <v>张朝亮</v>
          </cell>
          <cell r="I4498">
            <v>15228205853</v>
          </cell>
        </row>
        <row r="4499">
          <cell r="A4499" t="str">
            <v>泸钢</v>
          </cell>
          <cell r="B4499" t="str">
            <v>螺纹钢</v>
          </cell>
          <cell r="C4499" t="str">
            <v>HRB400E Φ22 9m</v>
          </cell>
          <cell r="D4499" t="str">
            <v>吨</v>
          </cell>
          <cell r="E4499">
            <v>27</v>
          </cell>
          <cell r="F4499">
            <v>45839</v>
          </cell>
          <cell r="G4499" t="str">
            <v>（五冶钢构宜宾高县月江镇建设项目）  四川省宜宾市高县月江镇刚记超市斜对面(还阳组团沪碳二期项目)</v>
          </cell>
          <cell r="H4499" t="str">
            <v>张朝亮</v>
          </cell>
          <cell r="I4499">
            <v>15228205853</v>
          </cell>
        </row>
        <row r="4500">
          <cell r="A4500" t="str">
            <v>泸钢</v>
          </cell>
          <cell r="B4500" t="str">
            <v>螺纹钢</v>
          </cell>
          <cell r="C4500" t="str">
            <v>HRB400E Φ25 9m</v>
          </cell>
          <cell r="D4500" t="str">
            <v>吨</v>
          </cell>
          <cell r="E4500">
            <v>36</v>
          </cell>
          <cell r="F4500">
            <v>45839</v>
          </cell>
          <cell r="G4500" t="str">
            <v>（五冶钢构宜宾高县月江镇建设项目）  四川省宜宾市高县月江镇刚记超市斜对面(还阳组团沪碳二期项目)</v>
          </cell>
          <cell r="H4500" t="str">
            <v>张朝亮</v>
          </cell>
          <cell r="I4500">
            <v>15228205853</v>
          </cell>
        </row>
        <row r="4501">
          <cell r="A4501" t="str">
            <v>钢固融</v>
          </cell>
          <cell r="B4501" t="str">
            <v>盘螺</v>
          </cell>
          <cell r="C4501" t="str">
            <v>HRB400E Φ6</v>
          </cell>
          <cell r="D4501" t="str">
            <v>吨</v>
          </cell>
          <cell r="E4501">
            <v>2.5</v>
          </cell>
          <cell r="F4501">
            <v>45839</v>
          </cell>
          <cell r="G4501" t="str">
            <v>(华西乐山）-四川省乐山市市中区苏稽镇校地共建产教融合基地建设项目二标段</v>
          </cell>
          <cell r="H4501" t="str">
            <v>彭江涛</v>
          </cell>
          <cell r="I4501">
            <v>13990276572</v>
          </cell>
        </row>
        <row r="4502">
          <cell r="A4502" t="str">
            <v>钢固融</v>
          </cell>
          <cell r="B4502" t="str">
            <v>盘螺</v>
          </cell>
          <cell r="C4502" t="str">
            <v>HRB400E Φ8</v>
          </cell>
          <cell r="D4502" t="str">
            <v>吨</v>
          </cell>
          <cell r="E4502">
            <v>12.5</v>
          </cell>
          <cell r="F4502">
            <v>45839</v>
          </cell>
          <cell r="G4502" t="str">
            <v>(华西乐山）-四川省乐山市市中区苏稽镇校地共建产教融合基地建设项目二标段</v>
          </cell>
          <cell r="H4502" t="str">
            <v>彭江涛</v>
          </cell>
          <cell r="I4502">
            <v>13990276572</v>
          </cell>
        </row>
        <row r="4503">
          <cell r="A4503" t="str">
            <v>钢固融</v>
          </cell>
          <cell r="B4503" t="str">
            <v>盘螺</v>
          </cell>
          <cell r="C4503" t="str">
            <v>HRB400E Φ10</v>
          </cell>
          <cell r="D4503" t="str">
            <v>吨</v>
          </cell>
          <cell r="E4503">
            <v>15</v>
          </cell>
          <cell r="F4503">
            <v>45839</v>
          </cell>
          <cell r="G4503" t="str">
            <v>(华西乐山）-四川省乐山市市中区苏稽镇校地共建产教融合基地建设项目二标段</v>
          </cell>
          <cell r="H4503" t="str">
            <v>彭江涛</v>
          </cell>
          <cell r="I4503">
            <v>13990276572</v>
          </cell>
        </row>
        <row r="4504">
          <cell r="A4504" t="str">
            <v>钢固融</v>
          </cell>
          <cell r="B4504" t="str">
            <v>螺纹钢</v>
          </cell>
          <cell r="C4504" t="str">
            <v>HRB500E Φ14</v>
          </cell>
          <cell r="D4504" t="str">
            <v>吨</v>
          </cell>
          <cell r="E4504">
            <v>3</v>
          </cell>
          <cell r="F4504">
            <v>45839</v>
          </cell>
          <cell r="G4504" t="str">
            <v>(华西乐山）-四川省乐山市市中区苏稽镇校地共建产教融合基地建设项目二标段</v>
          </cell>
          <cell r="H4504" t="str">
            <v>彭江涛</v>
          </cell>
          <cell r="I4504">
            <v>13990276572</v>
          </cell>
        </row>
        <row r="4505">
          <cell r="A4505" t="str">
            <v>晋邦</v>
          </cell>
          <cell r="B4505" t="str">
            <v>高线</v>
          </cell>
          <cell r="C4505" t="str">
            <v>HPB300 Φ8</v>
          </cell>
          <cell r="D4505" t="str">
            <v>吨</v>
          </cell>
          <cell r="E4505">
            <v>2.5</v>
          </cell>
          <cell r="F4505">
            <v>45839</v>
          </cell>
          <cell r="G4505" t="str">
            <v>（四川商建-射洪城乡一体化项目）遂宁市射洪市忠新幼儿园北侧约220米新溪小区</v>
          </cell>
          <cell r="H4505" t="str">
            <v>柏子刚</v>
          </cell>
          <cell r="I4505">
            <v>15692885305</v>
          </cell>
        </row>
        <row r="4506">
          <cell r="A4506" t="str">
            <v>晋邦</v>
          </cell>
          <cell r="B4506" t="str">
            <v>螺纹钢</v>
          </cell>
          <cell r="C4506" t="str">
            <v>HRB500E Φ12</v>
          </cell>
          <cell r="D4506" t="str">
            <v>吨</v>
          </cell>
          <cell r="E4506">
            <v>3</v>
          </cell>
          <cell r="F4506">
            <v>45839</v>
          </cell>
          <cell r="G4506" t="str">
            <v>（四川商建-射洪城乡一体化项目）遂宁市射洪市忠新幼儿园北侧约220米新溪小区</v>
          </cell>
          <cell r="H4506" t="str">
            <v>柏子刚</v>
          </cell>
          <cell r="I4506">
            <v>15692885305</v>
          </cell>
        </row>
        <row r="4507">
          <cell r="A4507" t="str">
            <v>晋邦</v>
          </cell>
          <cell r="B4507" t="str">
            <v>螺纹钢</v>
          </cell>
          <cell r="C4507" t="str">
            <v>HRB500E Φ16</v>
          </cell>
          <cell r="D4507" t="str">
            <v>吨</v>
          </cell>
          <cell r="E4507">
            <v>3</v>
          </cell>
          <cell r="F4507">
            <v>45839</v>
          </cell>
          <cell r="G4507" t="str">
            <v>（四川商建-射洪城乡一体化项目）遂宁市射洪市忠新幼儿园北侧约220米新溪小区</v>
          </cell>
          <cell r="H4507" t="str">
            <v>柏子刚</v>
          </cell>
          <cell r="I4507">
            <v>15692885305</v>
          </cell>
        </row>
        <row r="4508">
          <cell r="A4508" t="str">
            <v>晋邦</v>
          </cell>
          <cell r="B4508" t="str">
            <v>螺纹钢</v>
          </cell>
          <cell r="C4508" t="str">
            <v>HRB500E Φ18</v>
          </cell>
          <cell r="D4508" t="str">
            <v>吨</v>
          </cell>
          <cell r="E4508">
            <v>3</v>
          </cell>
          <cell r="F4508">
            <v>45839</v>
          </cell>
          <cell r="G4508" t="str">
            <v>（四川商建-射洪城乡一体化项目）遂宁市射洪市忠新幼儿园北侧约220米新溪小区</v>
          </cell>
          <cell r="H4508" t="str">
            <v>柏子刚</v>
          </cell>
          <cell r="I4508">
            <v>15692885305</v>
          </cell>
        </row>
        <row r="4509">
          <cell r="A4509" t="str">
            <v>晋邦</v>
          </cell>
          <cell r="B4509" t="str">
            <v>螺纹钢</v>
          </cell>
          <cell r="C4509" t="str">
            <v>HRB500E Φ20</v>
          </cell>
          <cell r="D4509" t="str">
            <v>吨</v>
          </cell>
          <cell r="E4509">
            <v>6</v>
          </cell>
          <cell r="F4509">
            <v>45839</v>
          </cell>
          <cell r="G4509" t="str">
            <v>（四川商建-射洪城乡一体化项目）遂宁市射洪市忠新幼儿园北侧约220米新溪小区</v>
          </cell>
          <cell r="H4509" t="str">
            <v>柏子刚</v>
          </cell>
          <cell r="I4509">
            <v>15692885305</v>
          </cell>
        </row>
        <row r="4510">
          <cell r="A4510" t="str">
            <v>晋邦</v>
          </cell>
          <cell r="B4510" t="str">
            <v>螺纹钢</v>
          </cell>
          <cell r="C4510" t="str">
            <v>HRB500E Φ22</v>
          </cell>
          <cell r="D4510" t="str">
            <v>吨</v>
          </cell>
          <cell r="E4510">
            <v>12</v>
          </cell>
          <cell r="F4510">
            <v>45839</v>
          </cell>
          <cell r="G4510" t="str">
            <v>（四川商建-射洪城乡一体化项目）遂宁市射洪市忠新幼儿园北侧约220米新溪小区</v>
          </cell>
          <cell r="H4510" t="str">
            <v>柏子刚</v>
          </cell>
          <cell r="I4510">
            <v>15692885305</v>
          </cell>
        </row>
        <row r="4511">
          <cell r="A4511" t="str">
            <v>晋邦</v>
          </cell>
          <cell r="B4511" t="str">
            <v>螺纹钢</v>
          </cell>
          <cell r="C4511" t="str">
            <v>HRB500E Φ25</v>
          </cell>
          <cell r="D4511" t="str">
            <v>吨</v>
          </cell>
          <cell r="E4511">
            <v>39</v>
          </cell>
          <cell r="F4511">
            <v>45839</v>
          </cell>
          <cell r="G4511" t="str">
            <v>（四川商建-射洪城乡一体化项目）遂宁市射洪市忠新幼儿园北侧约220米新溪小区</v>
          </cell>
          <cell r="H4511" t="str">
            <v>柏子刚</v>
          </cell>
          <cell r="I4511">
            <v>15692885305</v>
          </cell>
        </row>
        <row r="4512">
          <cell r="A4512" t="str">
            <v>润耀</v>
          </cell>
          <cell r="B4512" t="str">
            <v>螺纹钢</v>
          </cell>
          <cell r="C4512" t="str">
            <v>HRB400E Φ25×12米</v>
          </cell>
          <cell r="D4512" t="str">
            <v>吨</v>
          </cell>
          <cell r="E4512">
            <v>35</v>
          </cell>
          <cell r="F4512">
            <v>45839</v>
          </cell>
          <cell r="G4512" t="str">
            <v>（自永2标九局西南分公司钢筋棚）四川省自贡市骑龙镇大湾村</v>
          </cell>
          <cell r="H4512" t="str">
            <v>高彦彬</v>
          </cell>
          <cell r="I4512">
            <v>13835906370</v>
          </cell>
        </row>
        <row r="4513">
          <cell r="A4513" t="str">
            <v>润耀</v>
          </cell>
          <cell r="B4513" t="str">
            <v>螺纹钢</v>
          </cell>
          <cell r="C4513" t="str">
            <v>HRB400E Φ25×9米</v>
          </cell>
          <cell r="D4513" t="str">
            <v>吨</v>
          </cell>
          <cell r="E4513">
            <v>35</v>
          </cell>
          <cell r="F4513">
            <v>45839</v>
          </cell>
          <cell r="G4513" t="str">
            <v>（自永2标九局西南分公司钢筋棚）四川省自贡市骑龙镇大湾村</v>
          </cell>
          <cell r="H4513" t="str">
            <v>高彦彬</v>
          </cell>
          <cell r="I4513">
            <v>13835906370</v>
          </cell>
        </row>
        <row r="4514">
          <cell r="A4514" t="str">
            <v>钢固融</v>
          </cell>
          <cell r="B4514" t="str">
            <v>盘螺</v>
          </cell>
          <cell r="C4514" t="str">
            <v>HRB400EФ8</v>
          </cell>
          <cell r="D4514" t="str">
            <v>吨</v>
          </cell>
          <cell r="E4514">
            <v>20</v>
          </cell>
          <cell r="F4514">
            <v>45840</v>
          </cell>
          <cell r="G4514" t="str">
            <v>（中核中原-温江光明苑三期项目）四川省成都市温江区金马街道光明苑三期项目</v>
          </cell>
          <cell r="H4514" t="str">
            <v>王生斌</v>
          </cell>
          <cell r="I4514">
            <v>15228858118</v>
          </cell>
        </row>
        <row r="4515">
          <cell r="A4515" t="str">
            <v>钢固融</v>
          </cell>
          <cell r="B4515" t="str">
            <v>盘螺</v>
          </cell>
          <cell r="C4515" t="str">
            <v>HRB400EФ10</v>
          </cell>
          <cell r="D4515" t="str">
            <v>吨</v>
          </cell>
          <cell r="E4515">
            <v>30</v>
          </cell>
          <cell r="F4515">
            <v>45840</v>
          </cell>
          <cell r="G4515" t="str">
            <v>（中核中原-温江光明苑三期项目）四川省成都市温江区金马街道光明苑三期项目</v>
          </cell>
          <cell r="H4515" t="str">
            <v>王生斌</v>
          </cell>
          <cell r="I4515">
            <v>15228858118</v>
          </cell>
        </row>
        <row r="4516">
          <cell r="A4516" t="str">
            <v>钢固融</v>
          </cell>
          <cell r="B4516" t="str">
            <v>螺纹钢</v>
          </cell>
          <cell r="C4516" t="str">
            <v>HRB400EФ12*9m</v>
          </cell>
          <cell r="D4516" t="str">
            <v>吨</v>
          </cell>
          <cell r="E4516">
            <v>20</v>
          </cell>
          <cell r="F4516">
            <v>45840</v>
          </cell>
          <cell r="G4516" t="str">
            <v>（中核中原-温江光明苑三期项目）四川省成都市温江区金马街道光明苑三期项目</v>
          </cell>
          <cell r="H4516" t="str">
            <v>王生斌</v>
          </cell>
          <cell r="I4516">
            <v>15228858118</v>
          </cell>
        </row>
        <row r="4517">
          <cell r="A4517" t="str">
            <v>钢固融</v>
          </cell>
          <cell r="B4517" t="str">
            <v>螺纹钢</v>
          </cell>
          <cell r="C4517" t="str">
            <v>HRB400EФ14*9m</v>
          </cell>
          <cell r="D4517" t="str">
            <v>吨</v>
          </cell>
          <cell r="E4517">
            <v>4</v>
          </cell>
          <cell r="F4517">
            <v>45840</v>
          </cell>
          <cell r="G4517" t="str">
            <v>（中核中原-温江光明苑三期项目）四川省成都市温江区金马街道光明苑三期项目</v>
          </cell>
          <cell r="H4517" t="str">
            <v>王生斌</v>
          </cell>
          <cell r="I4517">
            <v>15228858118</v>
          </cell>
        </row>
        <row r="4518">
          <cell r="A4518" t="str">
            <v>钢固融</v>
          </cell>
          <cell r="B4518" t="str">
            <v>螺纹钢</v>
          </cell>
          <cell r="C4518" t="str">
            <v>HRB400EФ16*9m</v>
          </cell>
          <cell r="D4518" t="str">
            <v>吨</v>
          </cell>
          <cell r="E4518">
            <v>4</v>
          </cell>
          <cell r="F4518">
            <v>45840</v>
          </cell>
          <cell r="G4518" t="str">
            <v>（中核中原-温江光明苑三期项目）四川省成都市温江区金马街道光明苑三期项目</v>
          </cell>
          <cell r="H4518" t="str">
            <v>王生斌</v>
          </cell>
          <cell r="I4518">
            <v>15228858118</v>
          </cell>
        </row>
        <row r="4519">
          <cell r="A4519" t="str">
            <v>钢固融</v>
          </cell>
          <cell r="B4519" t="str">
            <v>螺纹钢</v>
          </cell>
          <cell r="C4519" t="str">
            <v>HRB400EФ16*12m</v>
          </cell>
          <cell r="D4519" t="str">
            <v>吨</v>
          </cell>
          <cell r="E4519">
            <v>22</v>
          </cell>
          <cell r="F4519">
            <v>45840</v>
          </cell>
          <cell r="G4519" t="str">
            <v>（中核中原-温江光明苑三期项目）四川省成都市温江区金马街道光明苑三期项目</v>
          </cell>
          <cell r="H4519" t="str">
            <v>王生斌</v>
          </cell>
          <cell r="I4519">
            <v>15228858118</v>
          </cell>
        </row>
        <row r="4520">
          <cell r="A4520" t="str">
            <v>海南海控</v>
          </cell>
          <cell r="B4520" t="str">
            <v>高线</v>
          </cell>
          <cell r="C4520" t="str">
            <v>HPB300Ф8</v>
          </cell>
          <cell r="D4520" t="str">
            <v>吨</v>
          </cell>
          <cell r="E4520">
            <v>35</v>
          </cell>
          <cell r="F4520">
            <v>45840</v>
          </cell>
          <cell r="G4520" t="str">
            <v>（中铁一局四公司康新高速TJ1-1标贡不卡隧道）四川省甘孜州康定市折多塘村车管所旁</v>
          </cell>
          <cell r="H4520" t="str">
            <v>李彰</v>
          </cell>
          <cell r="I4520">
            <v>18523285235</v>
          </cell>
        </row>
        <row r="4521">
          <cell r="A4521" t="str">
            <v>海南海控</v>
          </cell>
          <cell r="B4521" t="str">
            <v>高线</v>
          </cell>
          <cell r="C4521" t="str">
            <v>HPB300Ф8</v>
          </cell>
          <cell r="D4521" t="str">
            <v>吨</v>
          </cell>
          <cell r="E4521">
            <v>35</v>
          </cell>
          <cell r="F4521">
            <v>45840</v>
          </cell>
          <cell r="G4521" t="str">
            <v>（中铁一局四公司康新高速TJ1-1标康定隧道）四川省甘孜州康定市榆林街道甘孜州博物馆旁</v>
          </cell>
          <cell r="H4521" t="str">
            <v>王永强</v>
          </cell>
          <cell r="I4521">
            <v>15929204416</v>
          </cell>
        </row>
        <row r="4522">
          <cell r="A4522" t="str">
            <v>德胜恒嘉</v>
          </cell>
          <cell r="B4522" t="str">
            <v>螺纹钢</v>
          </cell>
          <cell r="C4522" t="str">
            <v>HRB500EФ22*9mm</v>
          </cell>
          <cell r="D4522" t="str">
            <v>吨</v>
          </cell>
          <cell r="E4522">
            <v>70</v>
          </cell>
          <cell r="F4522">
            <v>45840</v>
          </cell>
          <cell r="G4522" t="str">
            <v>（中铁六局呼和公司康新高速TJ4-2标）四川省甘孜藏族自治州康定市新都桥镇东俄罗三村中建八局搅拌站旁</v>
          </cell>
          <cell r="H4522" t="str">
            <v>王坤</v>
          </cell>
          <cell r="I4522">
            <v>15647490007</v>
          </cell>
        </row>
        <row r="4523">
          <cell r="A4523" t="str">
            <v>德胜恒嘉</v>
          </cell>
          <cell r="B4523" t="str">
            <v>螺纹钢</v>
          </cell>
          <cell r="C4523" t="str">
            <v>HRB400EФ25*9mm</v>
          </cell>
          <cell r="D4523" t="str">
            <v>吨</v>
          </cell>
          <cell r="E4523">
            <v>70</v>
          </cell>
          <cell r="F4523">
            <v>45840</v>
          </cell>
          <cell r="G4523" t="str">
            <v>（中铁六局呼和公司康新高速TJ4-2标）四川省甘孜藏族自治州康定市新都桥镇东俄罗三村中建八局搅拌站旁</v>
          </cell>
          <cell r="H4523" t="str">
            <v>王坤</v>
          </cell>
          <cell r="I4523">
            <v>15647490007</v>
          </cell>
        </row>
        <row r="4524">
          <cell r="A4524" t="str">
            <v>德胜恒嘉</v>
          </cell>
          <cell r="B4524" t="str">
            <v>螺纹钢</v>
          </cell>
          <cell r="C4524" t="str">
            <v>HRB400EФ12*9m</v>
          </cell>
          <cell r="D4524" t="str">
            <v>吨</v>
          </cell>
          <cell r="E4524">
            <v>15</v>
          </cell>
          <cell r="F4524">
            <v>45840</v>
          </cell>
          <cell r="G4524" t="str">
            <v>（中核华兴-峨眉山项目）四川省乐山市峨眉山市双福镇梓橦庙红华五期中核华兴工地</v>
          </cell>
          <cell r="H4524" t="str">
            <v>李汉军</v>
          </cell>
          <cell r="I4524" t="str">
            <v>18691249091</v>
          </cell>
        </row>
        <row r="4525">
          <cell r="A4525" t="str">
            <v>德胜恒嘉</v>
          </cell>
          <cell r="B4525" t="str">
            <v>螺纹钢</v>
          </cell>
          <cell r="C4525" t="str">
            <v>HRB400EФ16*9m</v>
          </cell>
          <cell r="D4525" t="str">
            <v>吨</v>
          </cell>
          <cell r="E4525">
            <v>3</v>
          </cell>
          <cell r="F4525">
            <v>45840</v>
          </cell>
          <cell r="G4525" t="str">
            <v>（中核华兴-峨眉山项目）四川省乐山市峨眉山市双福镇梓橦庙红华五期中核华兴工地</v>
          </cell>
          <cell r="H4525" t="str">
            <v>李汉军</v>
          </cell>
          <cell r="I4525" t="str">
            <v>18691249091</v>
          </cell>
        </row>
        <row r="4526">
          <cell r="A4526" t="str">
            <v>德胜</v>
          </cell>
          <cell r="B4526" t="str">
            <v>螺纹钢</v>
          </cell>
          <cell r="C4526" t="str">
            <v>HRB500E Φ12</v>
          </cell>
          <cell r="D4526" t="str">
            <v>吨</v>
          </cell>
          <cell r="E4526">
            <v>12</v>
          </cell>
          <cell r="F4526">
            <v>45840</v>
          </cell>
          <cell r="G4526" t="str">
            <v>(华西乐山）-四川省乐山市市中区苏稽镇校地共建产教融合基地建设项目二标段</v>
          </cell>
          <cell r="H4526" t="str">
            <v>彭江涛</v>
          </cell>
          <cell r="I4526">
            <v>13990276572</v>
          </cell>
        </row>
        <row r="4527">
          <cell r="A4527" t="str">
            <v>德胜</v>
          </cell>
          <cell r="B4527" t="str">
            <v>螺纹钢</v>
          </cell>
          <cell r="C4527" t="str">
            <v>HRB500E Φ16</v>
          </cell>
          <cell r="D4527" t="str">
            <v>吨</v>
          </cell>
          <cell r="E4527">
            <v>3</v>
          </cell>
          <cell r="F4527">
            <v>45840</v>
          </cell>
          <cell r="G4527" t="str">
            <v>(华西乐山）-四川省乐山市市中区苏稽镇校地共建产教融合基地建设项目二标段</v>
          </cell>
          <cell r="H4527" t="str">
            <v>彭江涛</v>
          </cell>
          <cell r="I4527">
            <v>13990276572</v>
          </cell>
        </row>
        <row r="4528">
          <cell r="A4528" t="str">
            <v>德胜</v>
          </cell>
          <cell r="B4528" t="str">
            <v>螺纹钢</v>
          </cell>
          <cell r="C4528" t="str">
            <v>HRB500E Φ18</v>
          </cell>
          <cell r="D4528" t="str">
            <v>吨</v>
          </cell>
          <cell r="E4528">
            <v>3</v>
          </cell>
          <cell r="F4528">
            <v>45840</v>
          </cell>
          <cell r="G4528" t="str">
            <v>(华西乐山）-四川省乐山市市中区苏稽镇校地共建产教融合基地建设项目二标段</v>
          </cell>
          <cell r="H4528" t="str">
            <v>彭江涛</v>
          </cell>
          <cell r="I4528">
            <v>13990276572</v>
          </cell>
        </row>
        <row r="4529">
          <cell r="A4529" t="str">
            <v>德胜</v>
          </cell>
          <cell r="B4529" t="str">
            <v>螺纹钢</v>
          </cell>
          <cell r="C4529" t="str">
            <v>HRB500E Φ20</v>
          </cell>
          <cell r="D4529" t="str">
            <v>吨</v>
          </cell>
          <cell r="E4529">
            <v>3</v>
          </cell>
          <cell r="F4529">
            <v>45840</v>
          </cell>
          <cell r="G4529" t="str">
            <v>(华西乐山）-四川省乐山市市中区苏稽镇校地共建产教融合基地建设项目二标段</v>
          </cell>
          <cell r="H4529" t="str">
            <v>彭江涛</v>
          </cell>
          <cell r="I4529">
            <v>13990276572</v>
          </cell>
        </row>
        <row r="4530">
          <cell r="A4530" t="str">
            <v>德胜</v>
          </cell>
          <cell r="B4530" t="str">
            <v>螺纹钢</v>
          </cell>
          <cell r="C4530" t="str">
            <v>HRB500E Φ22</v>
          </cell>
          <cell r="D4530" t="str">
            <v>吨</v>
          </cell>
          <cell r="E4530">
            <v>3</v>
          </cell>
          <cell r="F4530">
            <v>45840</v>
          </cell>
          <cell r="G4530" t="str">
            <v>(华西乐山）-四川省乐山市市中区苏稽镇校地共建产教融合基地建设项目二标段</v>
          </cell>
          <cell r="H4530" t="str">
            <v>彭江涛</v>
          </cell>
          <cell r="I4530">
            <v>13990276572</v>
          </cell>
        </row>
        <row r="4531">
          <cell r="A4531" t="str">
            <v>德胜</v>
          </cell>
          <cell r="B4531" t="str">
            <v>螺纹钢</v>
          </cell>
          <cell r="C4531" t="str">
            <v>HRB500E Φ25</v>
          </cell>
          <cell r="D4531" t="str">
            <v>吨</v>
          </cell>
          <cell r="E4531">
            <v>6</v>
          </cell>
          <cell r="F4531">
            <v>45840</v>
          </cell>
          <cell r="G4531" t="str">
            <v>(华西乐山）-四川省乐山市市中区苏稽镇校地共建产教融合基地建设项目二标段</v>
          </cell>
          <cell r="H4531" t="str">
            <v>彭江涛</v>
          </cell>
          <cell r="I4531">
            <v>13990276572</v>
          </cell>
        </row>
        <row r="4532">
          <cell r="A4532" t="str">
            <v>德胜</v>
          </cell>
          <cell r="B4532" t="str">
            <v>螺纹钢</v>
          </cell>
          <cell r="C4532" t="str">
            <v>HRB500E Φ28</v>
          </cell>
          <cell r="D4532" t="str">
            <v>吨</v>
          </cell>
          <cell r="E4532">
            <v>3</v>
          </cell>
          <cell r="F4532">
            <v>45840</v>
          </cell>
          <cell r="G4532" t="str">
            <v>(华西乐山）-四川省乐山市市中区苏稽镇校地共建产教融合基地建设项目二标段</v>
          </cell>
          <cell r="H4532" t="str">
            <v>彭江涛</v>
          </cell>
          <cell r="I4532">
            <v>13990276572</v>
          </cell>
        </row>
        <row r="4533">
          <cell r="A4533" t="str">
            <v>德胜</v>
          </cell>
          <cell r="B4533" t="str">
            <v>螺纹钢</v>
          </cell>
          <cell r="C4533" t="str">
            <v>HRB500E Φ32</v>
          </cell>
          <cell r="D4533" t="str">
            <v>吨</v>
          </cell>
          <cell r="E4533">
            <v>3</v>
          </cell>
          <cell r="F4533">
            <v>45840</v>
          </cell>
          <cell r="G4533" t="str">
            <v>(华西乐山）-四川省乐山市市中区苏稽镇校地共建产教融合基地建设项目二标段</v>
          </cell>
          <cell r="H4533" t="str">
            <v>彭江涛</v>
          </cell>
          <cell r="I4533">
            <v>13990276572</v>
          </cell>
        </row>
        <row r="4534">
          <cell r="A4534" t="str">
            <v>晋邦</v>
          </cell>
          <cell r="B4534" t="str">
            <v>螺纹钢</v>
          </cell>
          <cell r="C4534" t="str">
            <v>HRB400E Φ32 9m</v>
          </cell>
          <cell r="D4534" t="str">
            <v>吨</v>
          </cell>
          <cell r="E4534">
            <v>35</v>
          </cell>
          <cell r="F4534">
            <v>45840</v>
          </cell>
          <cell r="G4534" t="str">
            <v>（十九冶-江龙高速一分部）重庆市云阳县X886附近中国十九冶开云高速项目总包部西98米*复兴互通预制梁场</v>
          </cell>
          <cell r="H4534" t="str">
            <v>吴章红</v>
          </cell>
          <cell r="I4534">
            <v>18628165772</v>
          </cell>
        </row>
        <row r="4535">
          <cell r="A4535" t="str">
            <v>晋邦</v>
          </cell>
          <cell r="B4535" t="str">
            <v>盘螺</v>
          </cell>
          <cell r="C4535" t="str">
            <v>HRB400E Φ10</v>
          </cell>
          <cell r="D4535" t="str">
            <v>吨</v>
          </cell>
          <cell r="E4535">
            <v>6</v>
          </cell>
          <cell r="F4535">
            <v>45840</v>
          </cell>
          <cell r="G4535" t="str">
            <v>（十九冶-华电重庆奉节）重庆市奉节县康乐镇七星村</v>
          </cell>
          <cell r="H4535" t="str">
            <v>岑甲乐</v>
          </cell>
          <cell r="I4535">
            <v>17349037782</v>
          </cell>
        </row>
        <row r="4536">
          <cell r="A4536" t="str">
            <v>晋邦</v>
          </cell>
          <cell r="B4536" t="str">
            <v>螺纹钢</v>
          </cell>
          <cell r="C4536" t="str">
            <v>HRB400E Φ14 9m</v>
          </cell>
          <cell r="D4536" t="str">
            <v>吨</v>
          </cell>
          <cell r="E4536">
            <v>4</v>
          </cell>
          <cell r="F4536">
            <v>45840</v>
          </cell>
          <cell r="G4536" t="str">
            <v>（十九冶-华电重庆奉节）重庆市奉节县康乐镇七星村</v>
          </cell>
          <cell r="H4536" t="str">
            <v>岑甲乐</v>
          </cell>
          <cell r="I4536">
            <v>17349037782</v>
          </cell>
        </row>
        <row r="4537">
          <cell r="A4537" t="str">
            <v>晋邦</v>
          </cell>
          <cell r="B4537" t="str">
            <v>螺纹钢</v>
          </cell>
          <cell r="C4537" t="str">
            <v>HRB400E Φ16 9m</v>
          </cell>
          <cell r="D4537" t="str">
            <v>吨</v>
          </cell>
          <cell r="E4537">
            <v>6</v>
          </cell>
          <cell r="F4537">
            <v>45840</v>
          </cell>
          <cell r="G4537" t="str">
            <v>（十九冶-华电重庆奉节）重庆市奉节县康乐镇七星村</v>
          </cell>
          <cell r="H4537" t="str">
            <v>岑甲乐</v>
          </cell>
          <cell r="I4537">
            <v>17349037782</v>
          </cell>
        </row>
        <row r="4538">
          <cell r="A4538" t="str">
            <v>晋邦</v>
          </cell>
          <cell r="B4538" t="str">
            <v>螺纹钢</v>
          </cell>
          <cell r="C4538" t="str">
            <v>HRB400E Φ18 9m</v>
          </cell>
          <cell r="D4538" t="str">
            <v>吨</v>
          </cell>
          <cell r="E4538">
            <v>8</v>
          </cell>
          <cell r="F4538">
            <v>45840</v>
          </cell>
          <cell r="G4538" t="str">
            <v>（十九冶-华电重庆奉节）重庆市奉节县康乐镇七星村</v>
          </cell>
          <cell r="H4538" t="str">
            <v>岑甲乐</v>
          </cell>
          <cell r="I4538">
            <v>17349037782</v>
          </cell>
        </row>
        <row r="4539">
          <cell r="A4539" t="str">
            <v>晋邦</v>
          </cell>
          <cell r="B4539" t="str">
            <v>螺纹钢</v>
          </cell>
          <cell r="C4539" t="str">
            <v>HRB400E Φ20 9m</v>
          </cell>
          <cell r="D4539" t="str">
            <v>吨</v>
          </cell>
          <cell r="E4539">
            <v>4</v>
          </cell>
          <cell r="F4539">
            <v>45840</v>
          </cell>
          <cell r="G4539" t="str">
            <v>（十九冶-华电重庆奉节）重庆市奉节县康乐镇七星村</v>
          </cell>
          <cell r="H4539" t="str">
            <v>岑甲乐</v>
          </cell>
          <cell r="I4539">
            <v>17349037782</v>
          </cell>
        </row>
        <row r="4540">
          <cell r="A4540" t="str">
            <v>晋邦</v>
          </cell>
          <cell r="B4540" t="str">
            <v>螺纹钢</v>
          </cell>
          <cell r="C4540" t="str">
            <v>HRB400E Φ22 9m</v>
          </cell>
          <cell r="D4540" t="str">
            <v>吨</v>
          </cell>
          <cell r="E4540">
            <v>6</v>
          </cell>
          <cell r="F4540">
            <v>45840</v>
          </cell>
          <cell r="G4540" t="str">
            <v>（十九冶-华电重庆奉节）重庆市奉节县康乐镇七星村</v>
          </cell>
          <cell r="H4540" t="str">
            <v>岑甲乐</v>
          </cell>
          <cell r="I4540">
            <v>17349037782</v>
          </cell>
        </row>
        <row r="4541">
          <cell r="A4541" t="str">
            <v>晋邦</v>
          </cell>
          <cell r="B4541" t="str">
            <v>盘螺</v>
          </cell>
          <cell r="C4541" t="str">
            <v>HRB400E Φ8</v>
          </cell>
          <cell r="D4541" t="str">
            <v>吨</v>
          </cell>
          <cell r="E4541">
            <v>4</v>
          </cell>
          <cell r="F4541">
            <v>45840</v>
          </cell>
          <cell r="G4541" t="str">
            <v>（十九冶-华电重庆奉节）重庆市奉节县康乐镇七星村</v>
          </cell>
          <cell r="H4541" t="str">
            <v>岑甲乐</v>
          </cell>
          <cell r="I4541">
            <v>17349037782</v>
          </cell>
        </row>
        <row r="4542">
          <cell r="A4542" t="str">
            <v>晋邦</v>
          </cell>
          <cell r="B4542" t="str">
            <v>盘螺</v>
          </cell>
          <cell r="C4542" t="str">
            <v>HRB400E Φ10</v>
          </cell>
          <cell r="D4542" t="str">
            <v>吨</v>
          </cell>
          <cell r="E4542">
            <v>6</v>
          </cell>
          <cell r="F4542">
            <v>45840</v>
          </cell>
          <cell r="G4542" t="str">
            <v>（十九冶-华电重庆奉节）重庆市奉节县康乐镇七星村</v>
          </cell>
          <cell r="H4542" t="str">
            <v>岑甲乐</v>
          </cell>
          <cell r="I4542">
            <v>17349037782</v>
          </cell>
        </row>
        <row r="4543">
          <cell r="A4543" t="str">
            <v>晋邦</v>
          </cell>
          <cell r="B4543" t="str">
            <v>螺纹钢</v>
          </cell>
          <cell r="C4543" t="str">
            <v>HRB400E Φ12 9m</v>
          </cell>
          <cell r="D4543" t="str">
            <v>吨</v>
          </cell>
          <cell r="E4543">
            <v>4</v>
          </cell>
          <cell r="F4543">
            <v>45840</v>
          </cell>
          <cell r="G4543" t="str">
            <v>（十九冶-华电重庆奉节）重庆市奉节县康乐镇七星村</v>
          </cell>
          <cell r="H4543" t="str">
            <v>岑甲乐</v>
          </cell>
          <cell r="I4543">
            <v>17349037782</v>
          </cell>
        </row>
        <row r="4544">
          <cell r="A4544" t="str">
            <v>晋邦</v>
          </cell>
          <cell r="B4544" t="str">
            <v>螺纹钢</v>
          </cell>
          <cell r="C4544" t="str">
            <v>HRB400E Φ14 9m</v>
          </cell>
          <cell r="D4544" t="str">
            <v>吨</v>
          </cell>
          <cell r="E4544">
            <v>6</v>
          </cell>
          <cell r="F4544">
            <v>45840</v>
          </cell>
          <cell r="G4544" t="str">
            <v>（十九冶-华电重庆奉节）重庆市奉节县康乐镇七星村</v>
          </cell>
          <cell r="H4544" t="str">
            <v>岑甲乐</v>
          </cell>
          <cell r="I4544">
            <v>17349037782</v>
          </cell>
        </row>
        <row r="4545">
          <cell r="A4545" t="str">
            <v>晋邦</v>
          </cell>
          <cell r="B4545" t="str">
            <v>螺纹钢</v>
          </cell>
          <cell r="C4545" t="str">
            <v>HRB400E Φ16 9m</v>
          </cell>
          <cell r="D4545" t="str">
            <v>吨</v>
          </cell>
          <cell r="E4545">
            <v>12</v>
          </cell>
          <cell r="F4545">
            <v>45840</v>
          </cell>
          <cell r="G4545" t="str">
            <v>（十九冶-华电重庆奉节）重庆市奉节县康乐镇七星村</v>
          </cell>
          <cell r="H4545" t="str">
            <v>岑甲乐</v>
          </cell>
          <cell r="I4545">
            <v>17349037782</v>
          </cell>
        </row>
        <row r="4546">
          <cell r="A4546" t="str">
            <v>晋邦</v>
          </cell>
          <cell r="B4546" t="str">
            <v>螺纹钢</v>
          </cell>
          <cell r="C4546" t="str">
            <v>HRB400E Φ18 9m</v>
          </cell>
          <cell r="D4546" t="str">
            <v>吨</v>
          </cell>
          <cell r="E4546">
            <v>6</v>
          </cell>
          <cell r="F4546">
            <v>45840</v>
          </cell>
          <cell r="G4546" t="str">
            <v>（十九冶-华电重庆奉节）重庆市奉节县康乐镇七星村</v>
          </cell>
          <cell r="H4546" t="str">
            <v>岑甲乐</v>
          </cell>
          <cell r="I4546">
            <v>17349037782</v>
          </cell>
        </row>
        <row r="4547">
          <cell r="A4547" t="str">
            <v>晋邦</v>
          </cell>
          <cell r="B4547" t="str">
            <v>螺纹钢</v>
          </cell>
          <cell r="C4547" t="str">
            <v>HRB400E Φ20 9m</v>
          </cell>
          <cell r="D4547" t="str">
            <v>吨</v>
          </cell>
          <cell r="E4547">
            <v>8</v>
          </cell>
          <cell r="F4547">
            <v>45840</v>
          </cell>
          <cell r="G4547" t="str">
            <v>（十九冶-华电重庆奉节）重庆市奉节县康乐镇七星村</v>
          </cell>
          <cell r="H4547" t="str">
            <v>岑甲乐</v>
          </cell>
          <cell r="I4547">
            <v>17349037782</v>
          </cell>
        </row>
        <row r="4548">
          <cell r="A4548" t="str">
            <v>晋邦</v>
          </cell>
          <cell r="B4548" t="str">
            <v>螺纹钢</v>
          </cell>
          <cell r="C4548" t="str">
            <v>HRB400E Φ22 9m</v>
          </cell>
          <cell r="D4548" t="str">
            <v>吨</v>
          </cell>
          <cell r="E4548">
            <v>4</v>
          </cell>
          <cell r="F4548">
            <v>45840</v>
          </cell>
          <cell r="G4548" t="str">
            <v>（十九冶-华电重庆奉节）重庆市奉节县康乐镇七星村</v>
          </cell>
          <cell r="H4548" t="str">
            <v>岑甲乐</v>
          </cell>
          <cell r="I4548">
            <v>17349037782</v>
          </cell>
        </row>
        <row r="4549">
          <cell r="A4549" t="str">
            <v>晋邦</v>
          </cell>
          <cell r="B4549" t="str">
            <v>螺纹钢</v>
          </cell>
          <cell r="C4549" t="str">
            <v>HRB400E Φ25 9m</v>
          </cell>
          <cell r="D4549" t="str">
            <v>吨</v>
          </cell>
          <cell r="E4549">
            <v>20</v>
          </cell>
          <cell r="F4549">
            <v>45840</v>
          </cell>
          <cell r="G4549" t="str">
            <v>（十九冶-华电重庆奉节）重庆市奉节县康乐镇七星村</v>
          </cell>
          <cell r="H4549" t="str">
            <v>岑甲乐</v>
          </cell>
          <cell r="I4549">
            <v>17349037782</v>
          </cell>
        </row>
        <row r="4550">
          <cell r="A4550" t="str">
            <v>晋邦</v>
          </cell>
          <cell r="B4550" t="str">
            <v>高线</v>
          </cell>
          <cell r="C4550" t="str">
            <v>HPB300 Φ6</v>
          </cell>
          <cell r="D4550" t="str">
            <v>吨</v>
          </cell>
          <cell r="E4550">
            <v>9</v>
          </cell>
          <cell r="F4550">
            <v>45840</v>
          </cell>
          <cell r="G4550" t="str">
            <v>（商投建工达州中医药科技园-4工区-11号楼）达州市通川区达州中医药职业学院犀牛大道北段</v>
          </cell>
          <cell r="H4550" t="str">
            <v>张扬</v>
          </cell>
          <cell r="I4550">
            <v>18381904567</v>
          </cell>
        </row>
        <row r="4551">
          <cell r="A4551" t="str">
            <v>晋邦</v>
          </cell>
          <cell r="B4551" t="str">
            <v>螺纹钢</v>
          </cell>
          <cell r="C4551" t="str">
            <v>HRB500E Φ18</v>
          </cell>
          <cell r="D4551" t="str">
            <v>吨</v>
          </cell>
          <cell r="E4551">
            <v>7</v>
          </cell>
          <cell r="F4551">
            <v>45840</v>
          </cell>
          <cell r="G4551" t="str">
            <v>（商投建工达州中医药科技园-4工区-11号楼）达州市通川区达州中医药职业学院犀牛大道北段</v>
          </cell>
          <cell r="H4551" t="str">
            <v>张扬</v>
          </cell>
          <cell r="I4551">
            <v>18381904567</v>
          </cell>
        </row>
        <row r="4552">
          <cell r="A4552" t="str">
            <v>晋邦</v>
          </cell>
          <cell r="B4552" t="str">
            <v>螺纹钢</v>
          </cell>
          <cell r="C4552" t="str">
            <v>HRB500E Φ22</v>
          </cell>
          <cell r="D4552" t="str">
            <v>吨</v>
          </cell>
          <cell r="E4552">
            <v>3</v>
          </cell>
          <cell r="F4552">
            <v>45840</v>
          </cell>
          <cell r="G4552" t="str">
            <v>（商投建工达州中医药科技园-4工区-11号楼）达州市通川区达州中医药职业学院犀牛大道北段</v>
          </cell>
          <cell r="H4552" t="str">
            <v>张扬</v>
          </cell>
          <cell r="I4552">
            <v>18381904567</v>
          </cell>
        </row>
        <row r="4553">
          <cell r="A4553" t="str">
            <v>晋邦</v>
          </cell>
          <cell r="B4553" t="str">
            <v>螺纹钢</v>
          </cell>
          <cell r="C4553" t="str">
            <v>HRB500E Φ25</v>
          </cell>
          <cell r="D4553" t="str">
            <v>吨</v>
          </cell>
          <cell r="E4553">
            <v>9</v>
          </cell>
          <cell r="F4553">
            <v>45840</v>
          </cell>
          <cell r="G4553" t="str">
            <v>（商投建工达州中医药科技园-4工区-11号楼）达州市通川区达州中医药职业学院犀牛大道北段</v>
          </cell>
          <cell r="H4553" t="str">
            <v>张扬</v>
          </cell>
          <cell r="I4553">
            <v>18381904567</v>
          </cell>
        </row>
        <row r="4554">
          <cell r="A4554" t="str">
            <v>晋邦</v>
          </cell>
          <cell r="B4554" t="str">
            <v>螺纹钢</v>
          </cell>
          <cell r="C4554" t="str">
            <v>HRB500E Φ16</v>
          </cell>
          <cell r="D4554" t="str">
            <v>吨</v>
          </cell>
          <cell r="E4554">
            <v>6</v>
          </cell>
          <cell r="F4554">
            <v>45840</v>
          </cell>
          <cell r="G4554" t="str">
            <v>（商投建工达州中医药科技园-4工区-11号楼）达州市通川区达州中医药职业学院犀牛大道北段</v>
          </cell>
          <cell r="H4554" t="str">
            <v>张扬</v>
          </cell>
          <cell r="I4554">
            <v>18381904567</v>
          </cell>
        </row>
        <row r="4555">
          <cell r="A4555" t="str">
            <v>润耀</v>
          </cell>
          <cell r="B4555" t="str">
            <v>螺纹钢</v>
          </cell>
          <cell r="C4555" t="str">
            <v>HRB400E Φ28 12m</v>
          </cell>
          <cell r="D4555" t="str">
            <v>吨</v>
          </cell>
          <cell r="E4555">
            <v>35</v>
          </cell>
          <cell r="F4555">
            <v>45840</v>
          </cell>
          <cell r="G4555" t="str">
            <v>（中铁广州局-成渝扩容2标）成渝扩容项目ZCB3-2标2#钢筋厂【雁江区联盟桥东北50米(资资路) 】</v>
          </cell>
          <cell r="H4555" t="str">
            <v>刘沛琦</v>
          </cell>
          <cell r="I4555">
            <v>18011784798</v>
          </cell>
        </row>
        <row r="4556">
          <cell r="A4556" t="str">
            <v>陕钢</v>
          </cell>
          <cell r="B4556" t="str">
            <v>盘螺</v>
          </cell>
          <cell r="C4556" t="str">
            <v>HRB400E Φ12</v>
          </cell>
          <cell r="D4556" t="str">
            <v>吨</v>
          </cell>
          <cell r="E4556">
            <v>35</v>
          </cell>
          <cell r="F4556">
            <v>45840</v>
          </cell>
          <cell r="G4556" t="str">
            <v>（中铁广州局-成渝扩容2标）成渝扩容项目ZCB3-2标2#钢筋厂【雁江区联盟桥东北50米(资资路) 】</v>
          </cell>
          <cell r="H4556" t="str">
            <v>刘沛琦</v>
          </cell>
          <cell r="I4556">
            <v>18011784798</v>
          </cell>
        </row>
        <row r="4557">
          <cell r="A4557" t="str">
            <v>陕钢</v>
          </cell>
          <cell r="B4557" t="str">
            <v>螺纹钢</v>
          </cell>
          <cell r="C4557" t="str">
            <v>HRB400E Φ12 12m</v>
          </cell>
          <cell r="D4557" t="str">
            <v>吨</v>
          </cell>
          <cell r="E4557">
            <v>35</v>
          </cell>
          <cell r="F4557">
            <v>45840</v>
          </cell>
          <cell r="G4557" t="str">
            <v>（中铁广州局-成渝扩容2标）成渝扩容项目ZCB3-2标2#钢筋厂【雁江区联盟桥东北50米(资资路) 】</v>
          </cell>
          <cell r="H4557" t="str">
            <v>刘沛琦</v>
          </cell>
          <cell r="I4557">
            <v>18011784798</v>
          </cell>
        </row>
        <row r="4558">
          <cell r="A4558" t="str">
            <v>陕钢</v>
          </cell>
          <cell r="B4558" t="str">
            <v>螺纹钢</v>
          </cell>
          <cell r="C4558" t="str">
            <v>HRB400E Φ14 12m</v>
          </cell>
          <cell r="D4558" t="str">
            <v>吨</v>
          </cell>
          <cell r="E4558">
            <v>35</v>
          </cell>
          <cell r="F4558">
            <v>45840</v>
          </cell>
          <cell r="G4558" t="str">
            <v>（中铁广州局-成渝扩容2标）成渝扩容项目ZCB3-2标2#钢筋厂【雁江区联盟桥东北50米(资资路) 】</v>
          </cell>
          <cell r="H4558" t="str">
            <v>刘沛琦</v>
          </cell>
          <cell r="I4558">
            <v>18011784798</v>
          </cell>
        </row>
        <row r="4559">
          <cell r="A4559" t="str">
            <v>陕钢</v>
          </cell>
          <cell r="B4559" t="str">
            <v>盘螺</v>
          </cell>
          <cell r="C4559" t="str">
            <v>HRB400E Φ12</v>
          </cell>
          <cell r="D4559" t="str">
            <v>吨</v>
          </cell>
          <cell r="E4559">
            <v>35</v>
          </cell>
          <cell r="F4559">
            <v>45840</v>
          </cell>
          <cell r="G4559" t="str">
            <v>（中铁北京局-资乐高速6标）四川省乐山市市中区土主镇资乐高速TJ6标项目试验室</v>
          </cell>
          <cell r="H4559" t="str">
            <v>刘岩</v>
          </cell>
          <cell r="I4559">
            <v>18543566469</v>
          </cell>
        </row>
        <row r="4560">
          <cell r="A4560" t="str">
            <v>泸钢</v>
          </cell>
          <cell r="B4560" t="str">
            <v>盘螺</v>
          </cell>
          <cell r="C4560" t="str">
            <v>HRB400E Φ10</v>
          </cell>
          <cell r="D4560" t="str">
            <v>吨</v>
          </cell>
          <cell r="E4560">
            <v>20</v>
          </cell>
          <cell r="F4560">
            <v>45841</v>
          </cell>
          <cell r="G4560" t="str">
            <v>(宜宾兴港三江新区长江工业园保障性租赁住房建设项目-1标)四川省宜宾市翠屏区永善路南段宜宾市三江新区长江工业园区</v>
          </cell>
          <cell r="H4560" t="str">
            <v>刘鹏</v>
          </cell>
          <cell r="I4560">
            <v>15528967666</v>
          </cell>
        </row>
        <row r="4561">
          <cell r="A4561" t="str">
            <v>泸钢</v>
          </cell>
          <cell r="B4561" t="str">
            <v>盘螺</v>
          </cell>
          <cell r="C4561" t="str">
            <v>HRB400E Φ12</v>
          </cell>
          <cell r="D4561" t="str">
            <v>吨</v>
          </cell>
          <cell r="E4561">
            <v>12</v>
          </cell>
          <cell r="F4561">
            <v>45841</v>
          </cell>
          <cell r="G4561" t="str">
            <v>(宜宾兴港三江新区长江工业园保障性租赁住房建设项目-1标)四川省宜宾市翠屏区永善路南段宜宾市三江新区长江工业园区</v>
          </cell>
          <cell r="H4561" t="str">
            <v>刘鹏</v>
          </cell>
          <cell r="I4561">
            <v>15528967666</v>
          </cell>
        </row>
        <row r="4562">
          <cell r="A4562" t="str">
            <v>泸钢</v>
          </cell>
          <cell r="B4562" t="str">
            <v>盘螺</v>
          </cell>
          <cell r="C4562" t="str">
            <v>HRB400E Φ10</v>
          </cell>
          <cell r="D4562" t="str">
            <v>吨</v>
          </cell>
          <cell r="E4562">
            <v>15</v>
          </cell>
          <cell r="F4562">
            <v>45841</v>
          </cell>
          <cell r="G4562" t="str">
            <v>(宜宾兴港三江新区长江工业园保障性租赁住房建设项目-2标)四川省宜宾市翠屏区永善路南段宜宾市三江新区长江工业园区</v>
          </cell>
          <cell r="H4562" t="str">
            <v>刘鹏</v>
          </cell>
          <cell r="I4562">
            <v>15528967666</v>
          </cell>
        </row>
        <row r="4563">
          <cell r="A4563" t="str">
            <v>泸钢</v>
          </cell>
          <cell r="B4563" t="str">
            <v>盘螺</v>
          </cell>
          <cell r="C4563" t="str">
            <v>HRB400E Φ12</v>
          </cell>
          <cell r="D4563" t="str">
            <v>吨</v>
          </cell>
          <cell r="E4563">
            <v>18</v>
          </cell>
          <cell r="F4563">
            <v>45841</v>
          </cell>
          <cell r="G4563" t="str">
            <v>(宜宾兴港三江新区长江工业园保障性租赁住房建设项目-2标)四川省宜宾市翠屏区永善路南段宜宾市三江新区长江工业园区</v>
          </cell>
          <cell r="H4563" t="str">
            <v>刘鹏</v>
          </cell>
          <cell r="I4563">
            <v>15528967666</v>
          </cell>
        </row>
        <row r="4564">
          <cell r="A4564" t="str">
            <v>泸钢</v>
          </cell>
          <cell r="B4564" t="str">
            <v>螺纹钢</v>
          </cell>
          <cell r="C4564" t="str">
            <v>HRB400E Φ18 9m</v>
          </cell>
          <cell r="D4564" t="str">
            <v>吨</v>
          </cell>
          <cell r="E4564">
            <v>6</v>
          </cell>
          <cell r="F4564">
            <v>45841</v>
          </cell>
          <cell r="G4564" t="str">
            <v>(宜宾兴港三江新区长江工业园保障性租赁住房建设项目-2标)四川省宜宾市翠屏区永善路南段宜宾市三江新区长江工业园区</v>
          </cell>
          <cell r="H4564" t="str">
            <v>刘鹏</v>
          </cell>
          <cell r="I4564">
            <v>15528967666</v>
          </cell>
        </row>
        <row r="4565">
          <cell r="A4565" t="str">
            <v>德胜</v>
          </cell>
          <cell r="B4565" t="str">
            <v>螺纹钢</v>
          </cell>
          <cell r="C4565" t="str">
            <v>HRB400E Φ18 9m</v>
          </cell>
          <cell r="D4565" t="str">
            <v>吨</v>
          </cell>
          <cell r="E4565">
            <v>108</v>
          </cell>
          <cell r="F4565">
            <v>45841</v>
          </cell>
          <cell r="G4565" t="str">
            <v>(宜宾兴港三江新区长江工业园保障性租赁住房建设项目-1标)四川省宜宾市翠屏区永善路南段宜宾市三江新区长江工业园区</v>
          </cell>
          <cell r="H4565" t="str">
            <v>刘鹏</v>
          </cell>
          <cell r="I4565">
            <v>15528967666</v>
          </cell>
        </row>
        <row r="4566">
          <cell r="A4566" t="str">
            <v>德胜</v>
          </cell>
          <cell r="B4566" t="str">
            <v>螺纹钢</v>
          </cell>
          <cell r="C4566" t="str">
            <v>HRB400E Φ14 9m</v>
          </cell>
          <cell r="D4566" t="str">
            <v>吨</v>
          </cell>
          <cell r="E4566">
            <v>3</v>
          </cell>
          <cell r="F4566">
            <v>45841</v>
          </cell>
          <cell r="G4566" t="str">
            <v>(宜宾兴港三江新区长江工业园保障性租赁住房建设项目-2标)四川省宜宾市翠屏区永善路南段宜宾市三江新区长江工业园区</v>
          </cell>
          <cell r="H4566" t="str">
            <v>刘鹏</v>
          </cell>
          <cell r="I4566">
            <v>15528967666</v>
          </cell>
        </row>
        <row r="4567">
          <cell r="A4567" t="str">
            <v>德胜</v>
          </cell>
          <cell r="B4567" t="str">
            <v>螺纹钢</v>
          </cell>
          <cell r="C4567" t="str">
            <v>HRB400E Φ16 9m</v>
          </cell>
          <cell r="D4567" t="str">
            <v>吨</v>
          </cell>
          <cell r="E4567">
            <v>3</v>
          </cell>
          <cell r="F4567">
            <v>45841</v>
          </cell>
          <cell r="G4567" t="str">
            <v>(宜宾兴港三江新区长江工业园保障性租赁住房建设项目-2标)四川省宜宾市翠屏区永善路南段宜宾市三江新区长江工业园区</v>
          </cell>
          <cell r="H4567" t="str">
            <v>刘鹏</v>
          </cell>
          <cell r="I4567">
            <v>15528967666</v>
          </cell>
        </row>
        <row r="4568">
          <cell r="A4568" t="str">
            <v>德胜</v>
          </cell>
          <cell r="B4568" t="str">
            <v>螺纹钢</v>
          </cell>
          <cell r="C4568" t="str">
            <v>HRB400E Φ18 9m</v>
          </cell>
          <cell r="D4568" t="str">
            <v>吨</v>
          </cell>
          <cell r="E4568">
            <v>30</v>
          </cell>
          <cell r="F4568">
            <v>45841</v>
          </cell>
          <cell r="G4568" t="str">
            <v>(宜宾兴港三江新区长江工业园保障性租赁住房建设项目-2标)四川省宜宾市翠屏区永善路南段宜宾市三江新区长江工业园区</v>
          </cell>
          <cell r="H4568" t="str">
            <v>刘鹏</v>
          </cell>
          <cell r="I4568">
            <v>15528967666</v>
          </cell>
        </row>
        <row r="4569">
          <cell r="A4569" t="str">
            <v>德胜恒嘉</v>
          </cell>
          <cell r="B4569" t="str">
            <v>螺纹钢</v>
          </cell>
          <cell r="C4569" t="str">
            <v>HRB400EФ16*9m</v>
          </cell>
          <cell r="D4569" t="str">
            <v>吨</v>
          </cell>
          <cell r="E4569">
            <v>35</v>
          </cell>
          <cell r="F4569">
            <v>45841</v>
          </cell>
          <cell r="G4569" t="str">
            <v>（中铁一局四公司康新高速TJ1-1标贡不卡隧道）四川省甘孜州康定市折多塘村车管所旁</v>
          </cell>
          <cell r="H4569" t="str">
            <v>李彰</v>
          </cell>
          <cell r="I4569">
            <v>18523285235</v>
          </cell>
        </row>
        <row r="4570">
          <cell r="A4570" t="str">
            <v>德胜恒嘉</v>
          </cell>
          <cell r="B4570" t="str">
            <v>螺纹钢</v>
          </cell>
          <cell r="C4570" t="str">
            <v>HRB400EФ22*9m</v>
          </cell>
          <cell r="D4570" t="str">
            <v>吨</v>
          </cell>
          <cell r="E4570">
            <v>35</v>
          </cell>
          <cell r="F4570">
            <v>45841</v>
          </cell>
          <cell r="G4570" t="str">
            <v>（中铁一局四公司康新高速TJ1-1标贡不卡隧道）四川省甘孜州康定市折多塘村车管所旁</v>
          </cell>
          <cell r="H4570" t="str">
            <v>李彰</v>
          </cell>
          <cell r="I4570">
            <v>18523285235</v>
          </cell>
        </row>
        <row r="4571">
          <cell r="A4571" t="str">
            <v>德胜恒嘉</v>
          </cell>
          <cell r="B4571" t="str">
            <v>螺纹钢</v>
          </cell>
          <cell r="C4571" t="str">
            <v>HRB400EФ25*9m</v>
          </cell>
          <cell r="D4571" t="str">
            <v>吨</v>
          </cell>
          <cell r="E4571">
            <v>35</v>
          </cell>
          <cell r="F4571">
            <v>45841</v>
          </cell>
          <cell r="G4571" t="str">
            <v>（中铁一局四公司康新高速TJ1-1标雅加梗隧道）四川省甘孜州康定市雅加梗路基</v>
          </cell>
          <cell r="H4571" t="str">
            <v>范国义</v>
          </cell>
          <cell r="I4571">
            <v>18784539677</v>
          </cell>
        </row>
        <row r="4572">
          <cell r="A4572" t="str">
            <v>德胜恒嘉</v>
          </cell>
          <cell r="B4572" t="str">
            <v>螺纹钢</v>
          </cell>
          <cell r="C4572" t="str">
            <v>HRB400EФ18*9mm</v>
          </cell>
          <cell r="D4572" t="str">
            <v>吨</v>
          </cell>
          <cell r="E4572">
            <v>70</v>
          </cell>
          <cell r="F4572">
            <v>45841</v>
          </cell>
          <cell r="G4572" t="str">
            <v>（中铁六局呼和公司康新高速TJ4-2标）四川省甘孜藏族自治州康定市新都桥镇东俄罗三村中建八局搅拌站旁</v>
          </cell>
          <cell r="H4572" t="str">
            <v>王坤</v>
          </cell>
          <cell r="I4572">
            <v>15647490007</v>
          </cell>
        </row>
        <row r="4573">
          <cell r="A4573" t="str">
            <v>德胜恒嘉</v>
          </cell>
          <cell r="B4573" t="str">
            <v>螺纹钢</v>
          </cell>
          <cell r="C4573" t="str">
            <v>HRB400EФ28*9mm</v>
          </cell>
          <cell r="D4573" t="str">
            <v>吨</v>
          </cell>
          <cell r="E4573">
            <v>35</v>
          </cell>
          <cell r="F4573">
            <v>45841</v>
          </cell>
          <cell r="G4573" t="str">
            <v>（中铁六局呼和公司康新高速TJ4-2标）四川省甘孜藏族自治州康定市新都桥镇东俄罗三村中建八局搅拌站旁</v>
          </cell>
          <cell r="H4573" t="str">
            <v>王坤</v>
          </cell>
          <cell r="I4573">
            <v>15647490007</v>
          </cell>
        </row>
        <row r="4574">
          <cell r="A4574" t="str">
            <v>德胜恒嘉</v>
          </cell>
          <cell r="B4574" t="str">
            <v>螺纹钢</v>
          </cell>
          <cell r="C4574" t="str">
            <v>HRB500EФ25*9mm</v>
          </cell>
          <cell r="D4574" t="str">
            <v>吨</v>
          </cell>
          <cell r="E4574">
            <v>70</v>
          </cell>
          <cell r="F4574">
            <v>45841</v>
          </cell>
          <cell r="G4574" t="str">
            <v>（中铁六局呼和公司康新高速TJ4-2标）四川省甘孜藏族自治州康定市新都桥镇东俄罗三村中建八局搅拌站旁</v>
          </cell>
          <cell r="H4574" t="str">
            <v>王坤</v>
          </cell>
          <cell r="I4574">
            <v>15647490007</v>
          </cell>
        </row>
        <row r="4575">
          <cell r="A4575" t="str">
            <v>海南海控</v>
          </cell>
          <cell r="B4575" t="str">
            <v>螺纹钢</v>
          </cell>
          <cell r="C4575" t="str">
            <v>HRB400EФ25*9m</v>
          </cell>
          <cell r="D4575" t="str">
            <v>吨</v>
          </cell>
          <cell r="E4575">
            <v>35</v>
          </cell>
          <cell r="F4575">
            <v>45841</v>
          </cell>
          <cell r="G4575" t="str">
            <v>（中铁一局四公司康新高速TJ1-1标贡不卡隧道）四川省甘孜州康定市折多塘村车管所旁</v>
          </cell>
          <cell r="H4575" t="str">
            <v>李彰</v>
          </cell>
          <cell r="I4575">
            <v>18523285235</v>
          </cell>
        </row>
        <row r="4576">
          <cell r="A4576" t="str">
            <v>海南海控</v>
          </cell>
          <cell r="B4576" t="str">
            <v>高线</v>
          </cell>
          <cell r="C4576" t="str">
            <v>HPB300Ф8</v>
          </cell>
          <cell r="D4576" t="str">
            <v>吨</v>
          </cell>
          <cell r="E4576">
            <v>35</v>
          </cell>
          <cell r="F4576">
            <v>45841</v>
          </cell>
          <cell r="G4576" t="str">
            <v>（中铁一局四公司康新高速TJ1-1标贡不卡隧道）四川省甘孜州康定市折多塘村车管所旁</v>
          </cell>
          <cell r="H4576" t="str">
            <v>李彰</v>
          </cell>
          <cell r="I4576">
            <v>18523285235</v>
          </cell>
        </row>
        <row r="4577">
          <cell r="A4577" t="str">
            <v>德胜恒嘉</v>
          </cell>
          <cell r="B4577" t="str">
            <v>螺纹钢</v>
          </cell>
          <cell r="C4577" t="str">
            <v>HRB400EФ22*9m</v>
          </cell>
          <cell r="D4577" t="str">
            <v>吨</v>
          </cell>
          <cell r="E4577">
            <v>35</v>
          </cell>
          <cell r="F4577">
            <v>45841</v>
          </cell>
          <cell r="G4577" t="str">
            <v>（中铁一局四公司康新高速TJ1-1标贡不卡隧道）四川省甘孜州康定市折多塘村车管所旁</v>
          </cell>
          <cell r="H4577" t="str">
            <v>李彰</v>
          </cell>
          <cell r="I4577">
            <v>18523285235</v>
          </cell>
        </row>
        <row r="4578">
          <cell r="A4578" t="str">
            <v>德胜恒嘉</v>
          </cell>
          <cell r="B4578" t="str">
            <v>螺纹钢</v>
          </cell>
          <cell r="C4578" t="str">
            <v>HRB400EФ22*9m</v>
          </cell>
          <cell r="D4578" t="str">
            <v>吨</v>
          </cell>
          <cell r="E4578">
            <v>35</v>
          </cell>
          <cell r="F4578">
            <v>45841</v>
          </cell>
          <cell r="G4578" t="str">
            <v>（中铁一局四公司康新高速TJ1-1标康定隧道）四川省甘孜州康定市榆林街道甘孜州博物馆旁</v>
          </cell>
          <cell r="H4578" t="str">
            <v>李彰</v>
          </cell>
          <cell r="I4578">
            <v>18523285235</v>
          </cell>
        </row>
        <row r="4579">
          <cell r="A4579" t="str">
            <v>德胜恒嘉</v>
          </cell>
          <cell r="B4579" t="str">
            <v>螺纹钢</v>
          </cell>
          <cell r="C4579" t="str">
            <v>HRB400EФ12*9m</v>
          </cell>
          <cell r="D4579" t="str">
            <v>吨</v>
          </cell>
          <cell r="E4579">
            <v>70</v>
          </cell>
          <cell r="F4579">
            <v>45841</v>
          </cell>
          <cell r="G4579" t="str">
            <v>（中铁八局康新高速TJ4-1标）四川省甘孜州康定市新都桥镇超限载检测站</v>
          </cell>
          <cell r="H4579" t="str">
            <v>刘俊</v>
          </cell>
          <cell r="I4579">
            <v>18587764925</v>
          </cell>
        </row>
        <row r="4580">
          <cell r="A4580" t="str">
            <v>海南海控</v>
          </cell>
          <cell r="B4580" t="str">
            <v>盘螺</v>
          </cell>
          <cell r="C4580" t="str">
            <v>HRB400EФ10</v>
          </cell>
          <cell r="D4580" t="str">
            <v>吨</v>
          </cell>
          <cell r="E4580">
            <v>35</v>
          </cell>
          <cell r="F4580">
            <v>45841</v>
          </cell>
          <cell r="G4580" t="str">
            <v>（中铁八局康新高速TJ4-1标）四川省甘孜州康定市新都桥镇超限载检测站</v>
          </cell>
          <cell r="H4580" t="str">
            <v>刘俊</v>
          </cell>
          <cell r="I4580">
            <v>18587764925</v>
          </cell>
        </row>
        <row r="4581">
          <cell r="A4581" t="str">
            <v>润耀</v>
          </cell>
          <cell r="B4581" t="str">
            <v>螺纹钢</v>
          </cell>
          <cell r="C4581" t="str">
            <v>HRB400E Φ32×9米</v>
          </cell>
          <cell r="D4581" t="str">
            <v>吨</v>
          </cell>
          <cell r="E4581">
            <v>105</v>
          </cell>
          <cell r="F4581">
            <v>45841</v>
          </cell>
          <cell r="G4581" t="str">
            <v>（自永1标八局二分公司钢筋棚）四川省自贡市大安区牛佛镇</v>
          </cell>
          <cell r="H4581" t="str">
            <v>王君杰</v>
          </cell>
          <cell r="I4581">
            <v>18919619850</v>
          </cell>
        </row>
        <row r="4582">
          <cell r="A4582" t="str">
            <v>钢固融</v>
          </cell>
          <cell r="B4582" t="str">
            <v>螺纹钢</v>
          </cell>
          <cell r="C4582" t="str">
            <v>HRB400EФ22*9m</v>
          </cell>
          <cell r="D4582" t="str">
            <v>吨</v>
          </cell>
          <cell r="E4582">
            <v>35</v>
          </cell>
          <cell r="F4582">
            <v>45841</v>
          </cell>
          <cell r="G4582" t="str">
            <v>（中核中原-温江光明苑三期项目）四川省成都市温江区金马街道光明苑三期项目</v>
          </cell>
          <cell r="H4582" t="str">
            <v>王生斌</v>
          </cell>
          <cell r="I4582">
            <v>15228858118</v>
          </cell>
        </row>
        <row r="4583">
          <cell r="A4583" t="str">
            <v>润耀</v>
          </cell>
          <cell r="B4583" t="str">
            <v>螺纹钢</v>
          </cell>
          <cell r="C4583" t="str">
            <v>HRB400E Φ12 12m</v>
          </cell>
          <cell r="D4583" t="str">
            <v>吨</v>
          </cell>
          <cell r="E4583">
            <v>35</v>
          </cell>
          <cell r="F4583">
            <v>45841</v>
          </cell>
          <cell r="G4583" t="str">
            <v>（中铁五局-成渝扩容3标）四川省资阳市雁江区伍隍镇铺子村雁江区X138</v>
          </cell>
          <cell r="H4583" t="str">
            <v>王健</v>
          </cell>
          <cell r="I4583">
            <v>17726168395</v>
          </cell>
        </row>
        <row r="4584">
          <cell r="A4584" t="str">
            <v>润耀</v>
          </cell>
          <cell r="B4584" t="str">
            <v>螺纹钢</v>
          </cell>
          <cell r="C4584" t="str">
            <v>HRB400E Φ25 9m</v>
          </cell>
          <cell r="D4584" t="str">
            <v>吨</v>
          </cell>
          <cell r="E4584">
            <v>140</v>
          </cell>
          <cell r="F4584">
            <v>45841</v>
          </cell>
          <cell r="G4584" t="str">
            <v>（中铁五局-成渝扩容3标）四川省资阳市雁江区伍隍镇铺子村雁江区X138</v>
          </cell>
          <cell r="H4584" t="str">
            <v>王健</v>
          </cell>
          <cell r="I4584">
            <v>17726168395</v>
          </cell>
        </row>
        <row r="4585">
          <cell r="A4585" t="str">
            <v>润耀</v>
          </cell>
          <cell r="B4585" t="str">
            <v>螺纹钢</v>
          </cell>
          <cell r="C4585" t="str">
            <v>HRB400E Φ25 12m</v>
          </cell>
          <cell r="D4585" t="str">
            <v>吨</v>
          </cell>
          <cell r="E4585">
            <v>105</v>
          </cell>
          <cell r="F4585">
            <v>45841</v>
          </cell>
          <cell r="G4585" t="str">
            <v>（中铁五局-成渝扩容3标）四川省资阳市雁江区伍隍镇铺子村雁江区X138</v>
          </cell>
          <cell r="H4585" t="str">
            <v>王健</v>
          </cell>
          <cell r="I4585">
            <v>17726168395</v>
          </cell>
        </row>
        <row r="4586">
          <cell r="A4586" t="str">
            <v>晋邦</v>
          </cell>
          <cell r="B4586" t="str">
            <v>螺纹钢</v>
          </cell>
          <cell r="C4586" t="str">
            <v>HRB400E Φ12 9m</v>
          </cell>
          <cell r="D4586" t="str">
            <v>吨</v>
          </cell>
          <cell r="E4586">
            <v>18</v>
          </cell>
          <cell r="F4586">
            <v>45841</v>
          </cell>
          <cell r="G4586" t="str">
            <v>（十九冶-江龙高速一分部）重庆市云阳县X886附近中国十九冶开云高速项目总包部西98米*龙王溪大桥桥面</v>
          </cell>
          <cell r="H4586" t="str">
            <v>吴章红</v>
          </cell>
          <cell r="I4586">
            <v>18628165772</v>
          </cell>
        </row>
        <row r="4587">
          <cell r="A4587" t="str">
            <v>晋邦</v>
          </cell>
          <cell r="B4587" t="str">
            <v>螺纹钢</v>
          </cell>
          <cell r="C4587" t="str">
            <v>HRB400E Φ16 9m</v>
          </cell>
          <cell r="D4587" t="str">
            <v>吨</v>
          </cell>
          <cell r="E4587">
            <v>18</v>
          </cell>
          <cell r="F4587">
            <v>45841</v>
          </cell>
          <cell r="G4587" t="str">
            <v>（十九冶-江龙高速一分部）重庆市云阳县X886附近中国十九冶开云高速项目总包部西98米*龙王溪大桥桥面</v>
          </cell>
          <cell r="H4587" t="str">
            <v>吴章红</v>
          </cell>
          <cell r="I4587">
            <v>18628165772</v>
          </cell>
        </row>
        <row r="4588">
          <cell r="A4588" t="str">
            <v>钢固融</v>
          </cell>
          <cell r="B4588" t="str">
            <v>螺纹钢</v>
          </cell>
          <cell r="C4588" t="str">
            <v>HRB500E Φ25</v>
          </cell>
          <cell r="D4588" t="str">
            <v>吨</v>
          </cell>
          <cell r="E4588">
            <v>21</v>
          </cell>
          <cell r="F4588">
            <v>45841</v>
          </cell>
          <cell r="G4588" t="str">
            <v>(华西乐山）-四川省乐山市市中区苏稽镇校地共建产教融合基地建设项目二标段</v>
          </cell>
          <cell r="H4588" t="str">
            <v>彭江涛</v>
          </cell>
          <cell r="I4588">
            <v>13990276572</v>
          </cell>
        </row>
        <row r="4589">
          <cell r="A4589" t="str">
            <v>钢固融</v>
          </cell>
          <cell r="B4589" t="str">
            <v>螺纹钢</v>
          </cell>
          <cell r="C4589" t="str">
            <v>HRB400E Φ12 9m</v>
          </cell>
          <cell r="D4589" t="str">
            <v>吨</v>
          </cell>
          <cell r="E4589">
            <v>3</v>
          </cell>
          <cell r="F4589">
            <v>45841</v>
          </cell>
          <cell r="G4589" t="str">
            <v>(华西乐山）-四川省乐山市市中区苏稽镇校地共建产教融合基地建设项目二标段</v>
          </cell>
          <cell r="H4589" t="str">
            <v>彭江涛</v>
          </cell>
          <cell r="I4589">
            <v>13990276572</v>
          </cell>
        </row>
        <row r="4590">
          <cell r="A4590" t="str">
            <v>钢固融</v>
          </cell>
          <cell r="B4590" t="str">
            <v>螺纹钢</v>
          </cell>
          <cell r="C4590" t="str">
            <v>HRB400E Φ16 9m</v>
          </cell>
          <cell r="D4590" t="str">
            <v>吨</v>
          </cell>
          <cell r="E4590">
            <v>3</v>
          </cell>
          <cell r="F4590">
            <v>45841</v>
          </cell>
          <cell r="G4590" t="str">
            <v>(华西乐山）-四川省乐山市市中区苏稽镇校地共建产教融合基地建设项目二标段</v>
          </cell>
          <cell r="H4590" t="str">
            <v>彭江涛</v>
          </cell>
          <cell r="I4590">
            <v>13990276572</v>
          </cell>
        </row>
        <row r="4591">
          <cell r="A4591" t="str">
            <v>钢固融</v>
          </cell>
          <cell r="B4591" t="str">
            <v>螺纹钢</v>
          </cell>
          <cell r="C4591" t="str">
            <v>HRB400E Φ22 9m</v>
          </cell>
          <cell r="D4591" t="str">
            <v>吨</v>
          </cell>
          <cell r="E4591">
            <v>3</v>
          </cell>
          <cell r="F4591">
            <v>45841</v>
          </cell>
          <cell r="G4591" t="str">
            <v>(华西乐山）-四川省乐山市市中区苏稽镇校地共建产教融合基地建设项目二标段</v>
          </cell>
          <cell r="H4591" t="str">
            <v>彭江涛</v>
          </cell>
          <cell r="I4591">
            <v>13990276572</v>
          </cell>
        </row>
        <row r="4592">
          <cell r="A4592" t="str">
            <v>钢固融</v>
          </cell>
          <cell r="B4592" t="str">
            <v>螺纹钢</v>
          </cell>
          <cell r="C4592" t="str">
            <v>HRB400E Φ25 9m</v>
          </cell>
          <cell r="D4592" t="str">
            <v>吨</v>
          </cell>
          <cell r="E4592">
            <v>3</v>
          </cell>
          <cell r="F4592">
            <v>45841</v>
          </cell>
          <cell r="G4592" t="str">
            <v>(华西乐山）-四川省乐山市市中区苏稽镇校地共建产教融合基地建设项目二标段</v>
          </cell>
          <cell r="H4592" t="str">
            <v>彭江涛</v>
          </cell>
          <cell r="I4592">
            <v>13990276572</v>
          </cell>
        </row>
        <row r="4593">
          <cell r="A4593" t="str">
            <v>吉晨盛泰</v>
          </cell>
          <cell r="B4593" t="str">
            <v>螺纹钢</v>
          </cell>
          <cell r="C4593" t="str">
            <v>HRB400EΦ12</v>
          </cell>
          <cell r="D4593" t="str">
            <v>吨</v>
          </cell>
          <cell r="E4593">
            <v>70</v>
          </cell>
          <cell r="F4593">
            <v>45842</v>
          </cell>
          <cell r="G4593" t="str">
            <v>（中铁十局七公司西昭高速5标1分部）四川省凉山州布拖县委只洛乡委之洛村1号钢构厂</v>
          </cell>
          <cell r="H4593" t="str">
            <v>吴裕</v>
          </cell>
          <cell r="I4593">
            <v>19802920715</v>
          </cell>
        </row>
        <row r="4594">
          <cell r="A4594" t="str">
            <v>吉晨盛泰</v>
          </cell>
          <cell r="B4594" t="str">
            <v>盘螺</v>
          </cell>
          <cell r="C4594" t="str">
            <v>HRB400EΦ10</v>
          </cell>
          <cell r="D4594" t="str">
            <v>吨</v>
          </cell>
          <cell r="E4594">
            <v>35</v>
          </cell>
          <cell r="F4594">
            <v>45842</v>
          </cell>
          <cell r="G4594" t="str">
            <v>（中铁十局七公司西昭高速5标1分部）四川省凉山州布拖县委只洛乡委之洛村1号钢构厂</v>
          </cell>
          <cell r="H4594" t="str">
            <v>吴裕</v>
          </cell>
          <cell r="I4594">
            <v>19802920715</v>
          </cell>
        </row>
        <row r="4595">
          <cell r="A4595" t="str">
            <v>吉晨盛泰</v>
          </cell>
          <cell r="B4595" t="str">
            <v>螺纹钢</v>
          </cell>
          <cell r="C4595" t="str">
            <v>HRB400EΦ12</v>
          </cell>
          <cell r="D4595" t="str">
            <v>吨</v>
          </cell>
          <cell r="E4595">
            <v>25</v>
          </cell>
          <cell r="F4595">
            <v>45842</v>
          </cell>
          <cell r="G4595" t="str">
            <v>（中铁十局七公司西昭高速5标1分部）四川省凉山州布拖县委只洛乡委之洛村L联络线</v>
          </cell>
          <cell r="H4595" t="str">
            <v>吴裕</v>
          </cell>
          <cell r="I4595">
            <v>19802920715</v>
          </cell>
        </row>
        <row r="4596">
          <cell r="A4596" t="str">
            <v>吉晨盛泰</v>
          </cell>
          <cell r="B4596" t="str">
            <v>螺纹钢</v>
          </cell>
          <cell r="C4596" t="str">
            <v>HRB400EΦ16</v>
          </cell>
          <cell r="D4596" t="str">
            <v>吨</v>
          </cell>
          <cell r="E4596">
            <v>35</v>
          </cell>
          <cell r="F4596">
            <v>45842</v>
          </cell>
          <cell r="G4596" t="str">
            <v>（中铁十局七公司西昭高速5标1分部）四川省凉山州布拖县委只洛乡委之洛村L联络线</v>
          </cell>
          <cell r="H4596" t="str">
            <v>吴裕</v>
          </cell>
          <cell r="I4596">
            <v>19802920715</v>
          </cell>
        </row>
        <row r="4597">
          <cell r="A4597" t="str">
            <v>吉晨盛泰</v>
          </cell>
          <cell r="B4597" t="str">
            <v>盘螺</v>
          </cell>
          <cell r="C4597" t="str">
            <v>HRB400EΦ10</v>
          </cell>
          <cell r="D4597" t="str">
            <v>吨</v>
          </cell>
          <cell r="E4597">
            <v>16</v>
          </cell>
          <cell r="F4597">
            <v>45842</v>
          </cell>
          <cell r="G4597" t="str">
            <v>（中铁十局七公司西昭高速5标1分部）四川省凉山州布拖县委只洛乡委之洛村L联络线</v>
          </cell>
          <cell r="H4597" t="str">
            <v>吴裕</v>
          </cell>
          <cell r="I4597">
            <v>19802920715</v>
          </cell>
        </row>
        <row r="4598">
          <cell r="A4598" t="str">
            <v>吉晨盛泰</v>
          </cell>
          <cell r="B4598" t="str">
            <v>盘螺</v>
          </cell>
          <cell r="C4598" t="str">
            <v>HRB400EФ10</v>
          </cell>
          <cell r="D4598" t="str">
            <v>吨</v>
          </cell>
          <cell r="E4598">
            <v>35</v>
          </cell>
          <cell r="F4598">
            <v>45842</v>
          </cell>
          <cell r="G4598" t="str">
            <v>凉山州昭觉县新城镇阿都马打中铁十局2#梁场（中铁十局西昭高速5标3号拌合站过磅）</v>
          </cell>
          <cell r="H4598" t="str">
            <v>魏忠魁</v>
          </cell>
          <cell r="I4598">
            <v>18229056777</v>
          </cell>
        </row>
        <row r="4599">
          <cell r="A4599" t="str">
            <v>吉晨盛泰</v>
          </cell>
          <cell r="B4599" t="str">
            <v>螺纹钢</v>
          </cell>
          <cell r="C4599" t="str">
            <v>HRB400EФ12</v>
          </cell>
          <cell r="D4599" t="str">
            <v>吨</v>
          </cell>
          <cell r="E4599">
            <v>175</v>
          </cell>
          <cell r="F4599">
            <v>45842</v>
          </cell>
          <cell r="G4599" t="str">
            <v>凉山州昭觉县新城镇阿都马打中铁十局2#梁场（中铁十局西昭高速5标3号拌合站过磅）</v>
          </cell>
          <cell r="H4599" t="str">
            <v>魏忠魁</v>
          </cell>
          <cell r="I4599">
            <v>18229056777</v>
          </cell>
        </row>
        <row r="4600">
          <cell r="A4600" t="str">
            <v>吉晨盛泰</v>
          </cell>
          <cell r="B4600" t="str">
            <v>螺纹钢</v>
          </cell>
          <cell r="C4600" t="str">
            <v>HRB400EФ14</v>
          </cell>
          <cell r="D4600" t="str">
            <v>吨</v>
          </cell>
          <cell r="E4600">
            <v>30</v>
          </cell>
          <cell r="F4600">
            <v>45842</v>
          </cell>
          <cell r="G4600" t="str">
            <v>凉山州昭觉县新城镇阿都马打中铁十局2#梁场（中铁十局西昭高速5标3号拌合站过磅）</v>
          </cell>
          <cell r="H4600" t="str">
            <v>魏忠魁</v>
          </cell>
          <cell r="I4600">
            <v>18229056777</v>
          </cell>
        </row>
        <row r="4601">
          <cell r="A4601" t="str">
            <v>吉晨盛泰</v>
          </cell>
          <cell r="B4601" t="str">
            <v>螺纹钢</v>
          </cell>
          <cell r="C4601" t="str">
            <v>HRB500EФ32</v>
          </cell>
          <cell r="D4601" t="str">
            <v>吨</v>
          </cell>
          <cell r="E4601">
            <v>35</v>
          </cell>
          <cell r="F4601">
            <v>45842</v>
          </cell>
          <cell r="G4601" t="str">
            <v>（中铁十局七公司西昭高速5标2分部）四川省凉山州彝族自治州昭觉县互通钢筋厂</v>
          </cell>
          <cell r="H4601" t="str">
            <v>王浩</v>
          </cell>
          <cell r="I4601">
            <v>18292113429</v>
          </cell>
        </row>
        <row r="4602">
          <cell r="A4602" t="str">
            <v>吉晨盛泰</v>
          </cell>
          <cell r="B4602" t="str">
            <v>盘螺</v>
          </cell>
          <cell r="C4602" t="str">
            <v>HRB400E Φ10</v>
          </cell>
          <cell r="D4602" t="str">
            <v>吨</v>
          </cell>
          <cell r="E4602">
            <v>105</v>
          </cell>
          <cell r="F4602">
            <v>45842</v>
          </cell>
          <cell r="G4602" t="str">
            <v>（ 中铁一局四公司西昭高速6标3部）昭觉县洒拉地坡乡三分部山里钢筋场</v>
          </cell>
          <cell r="H4602" t="str">
            <v>陈忠</v>
          </cell>
          <cell r="I4602">
            <v>15730783825</v>
          </cell>
        </row>
        <row r="4603">
          <cell r="A4603" t="str">
            <v>吉晨盛泰</v>
          </cell>
          <cell r="B4603" t="str">
            <v>盘螺</v>
          </cell>
          <cell r="C4603" t="str">
            <v>HRB400E Φ12</v>
          </cell>
          <cell r="D4603" t="str">
            <v>吨</v>
          </cell>
          <cell r="E4603">
            <v>105</v>
          </cell>
          <cell r="F4603">
            <v>45842</v>
          </cell>
          <cell r="G4603" t="str">
            <v>（ 中铁一局四公司西昭高速6标3部）昭觉县洒拉地坡乡三分部山里钢筋场</v>
          </cell>
          <cell r="H4603" t="str">
            <v>陈忠</v>
          </cell>
          <cell r="I4603">
            <v>15730783825</v>
          </cell>
        </row>
        <row r="4604">
          <cell r="A4604" t="str">
            <v>吉晨盛泰</v>
          </cell>
          <cell r="B4604" t="str">
            <v>螺纹钢</v>
          </cell>
          <cell r="C4604" t="str">
            <v>HRB400EФ14</v>
          </cell>
          <cell r="D4604" t="str">
            <v>吨</v>
          </cell>
          <cell r="E4604">
            <v>30</v>
          </cell>
          <cell r="F4604">
            <v>45842</v>
          </cell>
          <cell r="G4604" t="str">
            <v>（ 中铁一局四公司西昭高速6标3部）昭觉县洒拉地坡乡三分部山里钢筋场</v>
          </cell>
          <cell r="H4604" t="str">
            <v>陈忠</v>
          </cell>
          <cell r="I4604">
            <v>15730783825</v>
          </cell>
        </row>
        <row r="4605">
          <cell r="A4605" t="str">
            <v>吉晨盛泰</v>
          </cell>
          <cell r="B4605" t="str">
            <v>螺纹钢</v>
          </cell>
          <cell r="C4605" t="str">
            <v>HRB500EФ28</v>
          </cell>
          <cell r="D4605" t="str">
            <v>吨</v>
          </cell>
          <cell r="E4605">
            <v>20</v>
          </cell>
          <cell r="F4605">
            <v>45842</v>
          </cell>
          <cell r="G4605" t="str">
            <v>（ 中铁一局四公司西昭高速6标3部）昭觉县洒拉地坡乡三分部山里钢筋场</v>
          </cell>
          <cell r="H4605" t="str">
            <v>陈忠</v>
          </cell>
          <cell r="I4605">
            <v>15730783825</v>
          </cell>
        </row>
        <row r="4606">
          <cell r="A4606" t="str">
            <v>钢固融</v>
          </cell>
          <cell r="B4606" t="str">
            <v>高线</v>
          </cell>
          <cell r="C4606" t="str">
            <v>HPB300Φ10</v>
          </cell>
          <cell r="D4606" t="str">
            <v>吨</v>
          </cell>
          <cell r="E4606">
            <v>10</v>
          </cell>
          <cell r="F4606">
            <v>45842</v>
          </cell>
          <cell r="G4606" t="str">
            <v>（中铁二局-成渝扩容4标）四川省成都市简阳市杨家镇桐子湾村二局拌合站</v>
          </cell>
          <cell r="H4606" t="str">
            <v>陈钢</v>
          </cell>
          <cell r="I4606">
            <v>13018165813</v>
          </cell>
        </row>
        <row r="4607">
          <cell r="A4607" t="str">
            <v>钢固融</v>
          </cell>
          <cell r="B4607" t="str">
            <v>高线</v>
          </cell>
          <cell r="C4607" t="str">
            <v>HPB300Φ12</v>
          </cell>
          <cell r="D4607" t="str">
            <v>吨</v>
          </cell>
          <cell r="E4607">
            <v>25</v>
          </cell>
          <cell r="F4607">
            <v>45842</v>
          </cell>
          <cell r="G4607" t="str">
            <v>（中铁二局-成渝扩容4标）四川省成都市简阳市杨家镇桐子湾村二局拌合站</v>
          </cell>
          <cell r="H4607" t="str">
            <v>陈钢</v>
          </cell>
          <cell r="I4607">
            <v>13018165813</v>
          </cell>
        </row>
        <row r="4608">
          <cell r="A4608" t="str">
            <v>陕钢</v>
          </cell>
          <cell r="B4608" t="str">
            <v>盘螺</v>
          </cell>
          <cell r="C4608" t="str">
            <v>HRB400E Φ6</v>
          </cell>
          <cell r="D4608" t="str">
            <v>吨</v>
          </cell>
          <cell r="E4608">
            <v>5</v>
          </cell>
          <cell r="F4608">
            <v>45842</v>
          </cell>
          <cell r="G4608" t="str">
            <v>（华西简阳西城嘉苑）四川省成都市简阳市简城街道高屋村</v>
          </cell>
          <cell r="H4608" t="str">
            <v>张瀚镭</v>
          </cell>
          <cell r="I4608">
            <v>15884666220</v>
          </cell>
        </row>
        <row r="4609">
          <cell r="A4609" t="str">
            <v>陕钢</v>
          </cell>
          <cell r="B4609" t="str">
            <v>盘螺</v>
          </cell>
          <cell r="C4609" t="str">
            <v>HRB400E Φ8</v>
          </cell>
          <cell r="D4609" t="str">
            <v>吨</v>
          </cell>
          <cell r="E4609">
            <v>30</v>
          </cell>
          <cell r="F4609">
            <v>45842</v>
          </cell>
          <cell r="G4609" t="str">
            <v>（华西简阳西城嘉苑）四川省成都市简阳市简城街道高屋村</v>
          </cell>
          <cell r="H4609" t="str">
            <v>张瀚镭</v>
          </cell>
          <cell r="I4609">
            <v>15884666220</v>
          </cell>
        </row>
        <row r="4610">
          <cell r="A4610" t="str">
            <v>陕钢</v>
          </cell>
          <cell r="B4610" t="str">
            <v>螺纹钢</v>
          </cell>
          <cell r="C4610" t="str">
            <v>HRB400E Φ14 9m</v>
          </cell>
          <cell r="D4610" t="str">
            <v>吨</v>
          </cell>
          <cell r="E4610">
            <v>5.5</v>
          </cell>
          <cell r="F4610">
            <v>45842</v>
          </cell>
          <cell r="G4610" t="str">
            <v>（华西简阳西城嘉苑）四川省成都市简阳市简城街道高屋村</v>
          </cell>
          <cell r="H4610" t="str">
            <v>张瀚镭</v>
          </cell>
          <cell r="I4610">
            <v>15884666220</v>
          </cell>
        </row>
        <row r="4611">
          <cell r="A4611" t="str">
            <v>陕钢</v>
          </cell>
          <cell r="B4611" t="str">
            <v>螺纹钢</v>
          </cell>
          <cell r="C4611" t="str">
            <v>HRB400E Φ16 9m</v>
          </cell>
          <cell r="D4611" t="str">
            <v>吨</v>
          </cell>
          <cell r="E4611">
            <v>7</v>
          </cell>
          <cell r="F4611">
            <v>45842</v>
          </cell>
          <cell r="G4611" t="str">
            <v>（华西简阳西城嘉苑）四川省成都市简阳市简城街道高屋村</v>
          </cell>
          <cell r="H4611" t="str">
            <v>张瀚镭</v>
          </cell>
          <cell r="I4611">
            <v>15884666220</v>
          </cell>
        </row>
        <row r="4612">
          <cell r="A4612" t="str">
            <v>陕钢</v>
          </cell>
          <cell r="B4612" t="str">
            <v>螺纹钢</v>
          </cell>
          <cell r="C4612" t="str">
            <v>HRB400E Φ20 9m</v>
          </cell>
          <cell r="D4612" t="str">
            <v>吨</v>
          </cell>
          <cell r="E4612">
            <v>15</v>
          </cell>
          <cell r="F4612">
            <v>45842</v>
          </cell>
          <cell r="G4612" t="str">
            <v>（华西简阳西城嘉苑）四川省成都市简阳市简城街道高屋村</v>
          </cell>
          <cell r="H4612" t="str">
            <v>张瀚镭</v>
          </cell>
          <cell r="I4612">
            <v>15884666220</v>
          </cell>
        </row>
        <row r="4613">
          <cell r="A4613" t="str">
            <v>陕钢</v>
          </cell>
          <cell r="B4613" t="str">
            <v>螺纹钢</v>
          </cell>
          <cell r="C4613" t="str">
            <v>HRB400E Φ25 9m</v>
          </cell>
          <cell r="D4613" t="str">
            <v>吨</v>
          </cell>
          <cell r="E4613">
            <v>7.5</v>
          </cell>
          <cell r="F4613">
            <v>45842</v>
          </cell>
          <cell r="G4613" t="str">
            <v>（华西简阳西城嘉苑）四川省成都市简阳市简城街道高屋村</v>
          </cell>
          <cell r="H4613" t="str">
            <v>张瀚镭</v>
          </cell>
          <cell r="I4613">
            <v>15884666220</v>
          </cell>
        </row>
        <row r="4614">
          <cell r="A4614" t="str">
            <v>陕钢</v>
          </cell>
          <cell r="B4614" t="str">
            <v>盘螺</v>
          </cell>
          <cell r="C4614" t="str">
            <v>HRB400E Φ12</v>
          </cell>
          <cell r="D4614" t="str">
            <v>吨</v>
          </cell>
          <cell r="E4614">
            <v>17</v>
          </cell>
          <cell r="F4614">
            <v>45842</v>
          </cell>
          <cell r="G4614" t="str">
            <v>（中铁五局-成渝扩容3标）四川省资阳市雁江区伍隍镇铺子村雁江区X138</v>
          </cell>
          <cell r="H4614" t="str">
            <v>王健</v>
          </cell>
          <cell r="I4614">
            <v>17726168395</v>
          </cell>
        </row>
        <row r="4615">
          <cell r="A4615" t="str">
            <v>陕钢</v>
          </cell>
          <cell r="B4615" t="str">
            <v>高线</v>
          </cell>
          <cell r="C4615" t="str">
            <v>HPB300Φ12</v>
          </cell>
          <cell r="D4615" t="str">
            <v>吨</v>
          </cell>
          <cell r="E4615">
            <v>17</v>
          </cell>
          <cell r="F4615">
            <v>45842</v>
          </cell>
          <cell r="G4615" t="str">
            <v>（中铁五局-成渝扩容3标）四川省资阳市雁江区伍隍镇铺子村雁江区X138</v>
          </cell>
          <cell r="H4615" t="str">
            <v>王健</v>
          </cell>
          <cell r="I4615">
            <v>17726168395</v>
          </cell>
        </row>
        <row r="4616">
          <cell r="A4616" t="str">
            <v>润耀</v>
          </cell>
          <cell r="B4616" t="str">
            <v>螺纹钢</v>
          </cell>
          <cell r="C4616" t="str">
            <v>HRB400E Φ16 9m</v>
          </cell>
          <cell r="D4616" t="str">
            <v>吨</v>
          </cell>
          <cell r="E4616">
            <v>5</v>
          </cell>
          <cell r="F4616">
            <v>45842</v>
          </cell>
          <cell r="G4616" t="str">
            <v>（中铁北京局-资乐高速6标）四川省乐山市市中区土主镇资乐高速TJ6标项目试验室</v>
          </cell>
          <cell r="H4616" t="str">
            <v>刘岩</v>
          </cell>
          <cell r="I4616">
            <v>18543566469</v>
          </cell>
        </row>
        <row r="4617">
          <cell r="A4617" t="str">
            <v>润耀</v>
          </cell>
          <cell r="B4617" t="str">
            <v>螺纹钢</v>
          </cell>
          <cell r="C4617" t="str">
            <v>HRB400E Φ12 9m</v>
          </cell>
          <cell r="D4617" t="str">
            <v>吨</v>
          </cell>
          <cell r="E4617">
            <v>58</v>
          </cell>
          <cell r="F4617">
            <v>45842</v>
          </cell>
          <cell r="G4617" t="str">
            <v>（中铁北京局-资乐高速6标）四川省乐山市市中区土主镇资乐高速TJ6标项目试验室</v>
          </cell>
          <cell r="H4617" t="str">
            <v>刘岩</v>
          </cell>
          <cell r="I4617">
            <v>18543566469</v>
          </cell>
        </row>
        <row r="4618">
          <cell r="A4618" t="str">
            <v>润耀</v>
          </cell>
          <cell r="B4618" t="str">
            <v>螺纹钢</v>
          </cell>
          <cell r="C4618" t="str">
            <v>HRB400E Φ20 9m</v>
          </cell>
          <cell r="D4618" t="str">
            <v>吨</v>
          </cell>
          <cell r="E4618">
            <v>15</v>
          </cell>
          <cell r="F4618">
            <v>45842</v>
          </cell>
          <cell r="G4618" t="str">
            <v>（中铁北京局-资乐高速6标）四川省乐山市市中区土主镇资乐高速TJ6标项目试验室</v>
          </cell>
          <cell r="H4618" t="str">
            <v>刘岩</v>
          </cell>
          <cell r="I4618">
            <v>18543566469</v>
          </cell>
        </row>
        <row r="4619">
          <cell r="A4619" t="str">
            <v>润耀</v>
          </cell>
          <cell r="B4619" t="str">
            <v>螺纹钢</v>
          </cell>
          <cell r="C4619" t="str">
            <v>HRB400E Φ18 9m</v>
          </cell>
          <cell r="D4619" t="str">
            <v>吨</v>
          </cell>
          <cell r="E4619">
            <v>5</v>
          </cell>
          <cell r="F4619">
            <v>45842</v>
          </cell>
          <cell r="G4619" t="str">
            <v>（中铁北京局-资乐高速6标）四川省乐山市市中区土主镇资乐高速TJ6标项目试验室</v>
          </cell>
          <cell r="H4619" t="str">
            <v>刘岩</v>
          </cell>
          <cell r="I4619">
            <v>18543566469</v>
          </cell>
        </row>
        <row r="4620">
          <cell r="A4620" t="str">
            <v>润耀</v>
          </cell>
          <cell r="B4620" t="str">
            <v>螺纹钢</v>
          </cell>
          <cell r="C4620" t="str">
            <v>HRB400E Φ22 9m</v>
          </cell>
          <cell r="D4620" t="str">
            <v>吨</v>
          </cell>
          <cell r="E4620">
            <v>31</v>
          </cell>
          <cell r="F4620">
            <v>45842</v>
          </cell>
          <cell r="G4620" t="str">
            <v>（中铁北京局-资乐高速6标）四川省乐山市市中区土主镇资乐高速TJ6标项目试验室</v>
          </cell>
          <cell r="H4620" t="str">
            <v>刘岩</v>
          </cell>
          <cell r="I4620">
            <v>18543566469</v>
          </cell>
        </row>
        <row r="4621">
          <cell r="A4621" t="str">
            <v>润耀</v>
          </cell>
          <cell r="B4621" t="str">
            <v>螺纹钢</v>
          </cell>
          <cell r="C4621" t="str">
            <v>HRB400E Φ25 9m</v>
          </cell>
          <cell r="D4621" t="str">
            <v>吨</v>
          </cell>
          <cell r="E4621">
            <v>26</v>
          </cell>
          <cell r="F4621">
            <v>45842</v>
          </cell>
          <cell r="G4621" t="str">
            <v>（中铁北京局-资乐高速6标）四川省乐山市市中区土主镇资乐高速TJ6标项目试验室</v>
          </cell>
          <cell r="H4621" t="str">
            <v>刘岩</v>
          </cell>
          <cell r="I4621">
            <v>18543566469</v>
          </cell>
        </row>
        <row r="4622">
          <cell r="A4622" t="str">
            <v>晋邦</v>
          </cell>
          <cell r="B4622" t="str">
            <v>盘螺</v>
          </cell>
          <cell r="C4622" t="str">
            <v>HRB400E Φ6</v>
          </cell>
          <cell r="D4622" t="str">
            <v>吨</v>
          </cell>
          <cell r="E4622">
            <v>2.5</v>
          </cell>
          <cell r="F4622">
            <v>45842</v>
          </cell>
          <cell r="G4622" t="str">
            <v>（十九冶-江龙高速一分部）重庆市云阳县X886附近中国十九冶开云高速项目总包部西98米*复兴互通预制梁场</v>
          </cell>
          <cell r="H4622" t="str">
            <v>吴章红</v>
          </cell>
          <cell r="I4622">
            <v>18628165772</v>
          </cell>
        </row>
        <row r="4623">
          <cell r="A4623" t="str">
            <v>晋邦</v>
          </cell>
          <cell r="B4623" t="str">
            <v>盘螺</v>
          </cell>
          <cell r="C4623" t="str">
            <v>HRB400E Φ8</v>
          </cell>
          <cell r="D4623" t="str">
            <v>吨</v>
          </cell>
          <cell r="E4623">
            <v>12.5</v>
          </cell>
          <cell r="F4623">
            <v>45842</v>
          </cell>
          <cell r="G4623" t="str">
            <v>（十九冶-江龙高速一分部）重庆市云阳县X886附近中国十九冶开云高速项目总包部西98米*复兴互通预制梁场</v>
          </cell>
          <cell r="H4623" t="str">
            <v>吴章红</v>
          </cell>
          <cell r="I4623">
            <v>18628165772</v>
          </cell>
        </row>
        <row r="4624">
          <cell r="A4624" t="str">
            <v>晋邦</v>
          </cell>
          <cell r="B4624" t="str">
            <v>盘螺</v>
          </cell>
          <cell r="C4624" t="str">
            <v>HRB400E Φ10</v>
          </cell>
          <cell r="D4624" t="str">
            <v>吨</v>
          </cell>
          <cell r="E4624">
            <v>17</v>
          </cell>
          <cell r="F4624">
            <v>45842</v>
          </cell>
          <cell r="G4624" t="str">
            <v>（十九冶-江龙高速一分部）重庆市云阳县X886附近中国十九冶开云高速项目总包部西98米*复兴互通预制梁场</v>
          </cell>
          <cell r="H4624" t="str">
            <v>吴章红</v>
          </cell>
          <cell r="I4624">
            <v>18628165772</v>
          </cell>
        </row>
        <row r="4625">
          <cell r="A4625" t="str">
            <v>晋邦</v>
          </cell>
          <cell r="B4625" t="str">
            <v>螺纹钢</v>
          </cell>
          <cell r="C4625" t="str">
            <v>HRB400E Φ12 9m</v>
          </cell>
          <cell r="D4625" t="str">
            <v>吨</v>
          </cell>
          <cell r="E4625">
            <v>2.5</v>
          </cell>
          <cell r="F4625">
            <v>45842</v>
          </cell>
          <cell r="G4625" t="str">
            <v>（十九冶-江龙高速一分部）重庆市云阳县X886附近中国十九冶开云高速项目总包部西98米*复兴互通预制梁场</v>
          </cell>
          <cell r="H4625" t="str">
            <v>吴章红</v>
          </cell>
          <cell r="I4625">
            <v>18628165772</v>
          </cell>
        </row>
        <row r="4626">
          <cell r="A4626" t="str">
            <v>德胜恒嘉</v>
          </cell>
          <cell r="B4626" t="str">
            <v>螺纹钢</v>
          </cell>
          <cell r="C4626" t="str">
            <v>HRB400EФ14*9m</v>
          </cell>
          <cell r="D4626" t="str">
            <v>吨</v>
          </cell>
          <cell r="E4626">
            <v>27.5</v>
          </cell>
          <cell r="F4626">
            <v>45842</v>
          </cell>
          <cell r="G4626" t="str">
            <v>（中铁一局四公司康新高速TJ1-1标雅加梗隧道）四川省甘孜州康定市雅加梗路基</v>
          </cell>
          <cell r="H4626" t="str">
            <v>范国义</v>
          </cell>
          <cell r="I4626">
            <v>18784539677</v>
          </cell>
        </row>
        <row r="4627">
          <cell r="A4627" t="str">
            <v>德胜恒嘉</v>
          </cell>
          <cell r="B4627" t="str">
            <v>螺纹钢</v>
          </cell>
          <cell r="C4627" t="str">
            <v>HRB400EФ16*9m</v>
          </cell>
          <cell r="D4627" t="str">
            <v>吨</v>
          </cell>
          <cell r="E4627">
            <v>7.5</v>
          </cell>
          <cell r="F4627">
            <v>45842</v>
          </cell>
          <cell r="G4627" t="str">
            <v>（中铁一局四公司康新高速TJ1-1标雅加梗隧道）四川省甘孜州康定市雅加梗路基</v>
          </cell>
          <cell r="H4627" t="str">
            <v>范国义</v>
          </cell>
          <cell r="I4627">
            <v>18784539677</v>
          </cell>
        </row>
        <row r="4628">
          <cell r="A4628" t="str">
            <v>德胜恒嘉</v>
          </cell>
          <cell r="B4628" t="str">
            <v>螺纹钢</v>
          </cell>
          <cell r="C4628" t="str">
            <v>HRB400EФ22*9m</v>
          </cell>
          <cell r="D4628" t="str">
            <v>吨</v>
          </cell>
          <cell r="E4628">
            <v>52.5</v>
          </cell>
          <cell r="F4628">
            <v>45842</v>
          </cell>
          <cell r="G4628" t="str">
            <v>（中铁一局四公司康新高速TJ1-1标雅加梗隧道）四川省甘孜州康定市雅加梗路基</v>
          </cell>
          <cell r="H4628" t="str">
            <v>范国义</v>
          </cell>
          <cell r="I4628">
            <v>18784539677</v>
          </cell>
        </row>
        <row r="4629">
          <cell r="A4629" t="str">
            <v>德胜恒嘉</v>
          </cell>
          <cell r="B4629" t="str">
            <v>螺纹钢</v>
          </cell>
          <cell r="C4629" t="str">
            <v>HRB400EФ25*9m</v>
          </cell>
          <cell r="D4629" t="str">
            <v>吨</v>
          </cell>
          <cell r="E4629">
            <v>17.5</v>
          </cell>
          <cell r="F4629">
            <v>45842</v>
          </cell>
          <cell r="G4629" t="str">
            <v>（中铁一局四公司康新高速TJ1-1标雅加梗隧道）四川省甘孜州康定市雅加梗路基</v>
          </cell>
          <cell r="H4629" t="str">
            <v>范国义</v>
          </cell>
          <cell r="I4629">
            <v>18784539677</v>
          </cell>
        </row>
        <row r="4630">
          <cell r="A4630" t="str">
            <v>德胜恒嘉</v>
          </cell>
          <cell r="B4630" t="str">
            <v>螺纹钢</v>
          </cell>
          <cell r="C4630" t="str">
            <v>HRB400EФ12*9m</v>
          </cell>
          <cell r="D4630" t="str">
            <v>吨</v>
          </cell>
          <cell r="E4630">
            <v>7.5</v>
          </cell>
          <cell r="F4630">
            <v>45842</v>
          </cell>
          <cell r="G4630" t="str">
            <v>（中铁一局四公司康新高速TJ1-1标康定隧道）四川省甘孜州康定市榆林街道甘孜州博物馆旁</v>
          </cell>
          <cell r="H4630" t="str">
            <v>王永强</v>
          </cell>
          <cell r="I4630">
            <v>15929204416</v>
          </cell>
        </row>
        <row r="4631">
          <cell r="A4631" t="str">
            <v>德胜恒嘉</v>
          </cell>
          <cell r="B4631" t="str">
            <v>螺纹钢</v>
          </cell>
          <cell r="C4631" t="str">
            <v>HRB400EФ22*9m</v>
          </cell>
          <cell r="D4631" t="str">
            <v>吨</v>
          </cell>
          <cell r="E4631">
            <v>27.5</v>
          </cell>
          <cell r="F4631">
            <v>45842</v>
          </cell>
          <cell r="G4631" t="str">
            <v>（中铁一局四公司康新高速TJ1-1标康定隧道）四川省甘孜州康定市榆林街道甘孜州博物馆旁</v>
          </cell>
          <cell r="H4631" t="str">
            <v>王永强</v>
          </cell>
          <cell r="I4631">
            <v>15929204416</v>
          </cell>
        </row>
        <row r="4632">
          <cell r="A4632" t="str">
            <v>陕钢</v>
          </cell>
          <cell r="B4632" t="str">
            <v>盘螺</v>
          </cell>
          <cell r="C4632" t="str">
            <v>HRB400E Φ8</v>
          </cell>
          <cell r="D4632" t="str">
            <v>吨</v>
          </cell>
          <cell r="E4632">
            <v>35</v>
          </cell>
          <cell r="F4632">
            <v>45843</v>
          </cell>
          <cell r="G4632" t="str">
            <v>（北京工程局乐山机场项目）乐山市五通桥区冠英镇</v>
          </cell>
          <cell r="H4632" t="str">
            <v>王治</v>
          </cell>
          <cell r="I4632">
            <v>18811564698</v>
          </cell>
        </row>
        <row r="4633">
          <cell r="A4633" t="str">
            <v>陕钢</v>
          </cell>
          <cell r="B4633" t="str">
            <v>盘螺</v>
          </cell>
          <cell r="C4633" t="str">
            <v>HRB400E Φ10</v>
          </cell>
          <cell r="D4633" t="str">
            <v>吨</v>
          </cell>
          <cell r="E4633">
            <v>15</v>
          </cell>
          <cell r="F4633">
            <v>45843</v>
          </cell>
          <cell r="G4633" t="str">
            <v>（北京工程局乐山机场项目）乐山市五通桥区冠英镇</v>
          </cell>
          <cell r="H4633" t="str">
            <v>王治</v>
          </cell>
          <cell r="I4633">
            <v>18811564698</v>
          </cell>
        </row>
        <row r="4634">
          <cell r="A4634" t="str">
            <v>陕钢</v>
          </cell>
          <cell r="B4634" t="str">
            <v>盘螺</v>
          </cell>
          <cell r="C4634" t="str">
            <v>HRB400E Φ12</v>
          </cell>
          <cell r="D4634" t="str">
            <v>吨</v>
          </cell>
          <cell r="E4634">
            <v>12.5</v>
          </cell>
          <cell r="F4634">
            <v>45843</v>
          </cell>
          <cell r="G4634" t="str">
            <v>（北京工程局乐山机场项目）乐山市五通桥区冠英镇</v>
          </cell>
          <cell r="H4634" t="str">
            <v>王治</v>
          </cell>
          <cell r="I4634">
            <v>18811564698</v>
          </cell>
        </row>
        <row r="4635">
          <cell r="A4635" t="str">
            <v>陕钢</v>
          </cell>
          <cell r="B4635" t="str">
            <v>螺纹钢</v>
          </cell>
          <cell r="C4635" t="str">
            <v>HRB400E Φ12 9m</v>
          </cell>
          <cell r="D4635" t="str">
            <v>吨</v>
          </cell>
          <cell r="E4635">
            <v>5</v>
          </cell>
          <cell r="F4635">
            <v>45843</v>
          </cell>
          <cell r="G4635" t="str">
            <v>（北京工程局乐山机场项目）乐山市五通桥区冠英镇</v>
          </cell>
          <cell r="H4635" t="str">
            <v>王治</v>
          </cell>
          <cell r="I4635">
            <v>18811564698</v>
          </cell>
        </row>
        <row r="4636">
          <cell r="A4636" t="str">
            <v>陕钢</v>
          </cell>
          <cell r="B4636" t="str">
            <v>螺纹钢</v>
          </cell>
          <cell r="C4636" t="str">
            <v>HRB400E Φ16 9m</v>
          </cell>
          <cell r="D4636" t="str">
            <v>吨</v>
          </cell>
          <cell r="E4636">
            <v>5</v>
          </cell>
          <cell r="F4636">
            <v>45843</v>
          </cell>
          <cell r="G4636" t="str">
            <v>（北京工程局乐山机场项目）乐山市五通桥区冠英镇</v>
          </cell>
          <cell r="H4636" t="str">
            <v>王治</v>
          </cell>
          <cell r="I4636">
            <v>18811564698</v>
          </cell>
        </row>
        <row r="4637">
          <cell r="A4637" t="str">
            <v>德胜</v>
          </cell>
          <cell r="B4637" t="str">
            <v>螺纹钢</v>
          </cell>
          <cell r="C4637" t="str">
            <v>HRB400E Φ12×12米</v>
          </cell>
          <cell r="D4637" t="str">
            <v>吨</v>
          </cell>
          <cell r="E4637">
            <v>70</v>
          </cell>
          <cell r="F4637">
            <v>45843</v>
          </cell>
          <cell r="G4637" t="str">
            <v>自永4标一局四公司（四川省内江市隆昌市金鹅街道自永4标一局四公司钢筋棚）</v>
          </cell>
          <cell r="H4637" t="str">
            <v>郝优</v>
          </cell>
          <cell r="I4637">
            <v>13891371707</v>
          </cell>
        </row>
        <row r="4638">
          <cell r="A4638" t="str">
            <v>德胜</v>
          </cell>
          <cell r="B4638" t="str">
            <v>螺纹钢</v>
          </cell>
          <cell r="C4638" t="str">
            <v>HRB400E Φ25×12米</v>
          </cell>
          <cell r="D4638" t="str">
            <v>吨</v>
          </cell>
          <cell r="E4638">
            <v>70</v>
          </cell>
          <cell r="F4638">
            <v>45843</v>
          </cell>
          <cell r="G4638" t="str">
            <v>自永4标一局四公司（四川省内江市隆昌市金鹅街道自永4标一局四公司钢筋棚）</v>
          </cell>
          <cell r="H4638" t="str">
            <v>郝优</v>
          </cell>
          <cell r="I4638">
            <v>13891371707</v>
          </cell>
        </row>
        <row r="4639">
          <cell r="A4639" t="str">
            <v>德胜</v>
          </cell>
          <cell r="B4639" t="str">
            <v>螺纹钢</v>
          </cell>
          <cell r="C4639" t="str">
            <v>HRB400E Φ20×9米</v>
          </cell>
          <cell r="D4639" t="str">
            <v>吨</v>
          </cell>
          <cell r="E4639">
            <v>35</v>
          </cell>
          <cell r="F4639">
            <v>45843</v>
          </cell>
          <cell r="G4639" t="str">
            <v>（自永2标九局西南分公司钢筋棚）四川省自贡市骑龙镇大湾村</v>
          </cell>
          <cell r="H4639" t="str">
            <v>高彦彬</v>
          </cell>
          <cell r="I4639">
            <v>13835906370</v>
          </cell>
        </row>
        <row r="4640">
          <cell r="A4640" t="str">
            <v>德胜</v>
          </cell>
          <cell r="B4640" t="str">
            <v>螺纹钢</v>
          </cell>
          <cell r="C4640" t="str">
            <v>HRB400E Φ28×9米</v>
          </cell>
          <cell r="D4640" t="str">
            <v>吨</v>
          </cell>
          <cell r="E4640">
            <v>35</v>
          </cell>
          <cell r="F4640">
            <v>45843</v>
          </cell>
          <cell r="G4640" t="str">
            <v>（自永2标九局西南分公司钢筋棚）四川省自贡市骑龙镇大湾村</v>
          </cell>
          <cell r="H4640" t="str">
            <v>高彦彬</v>
          </cell>
          <cell r="I4640">
            <v>13835906370</v>
          </cell>
        </row>
        <row r="4641">
          <cell r="A4641" t="str">
            <v>德胜恒嘉</v>
          </cell>
          <cell r="B4641" t="str">
            <v>螺纹钢</v>
          </cell>
          <cell r="C4641" t="str">
            <v>HRB400E Φ18 9m</v>
          </cell>
          <cell r="D4641" t="str">
            <v>吨</v>
          </cell>
          <cell r="E4641">
            <v>3</v>
          </cell>
          <cell r="F4641">
            <v>45843</v>
          </cell>
          <cell r="G4641" t="str">
            <v>（北京工程局乐山机场项目）乐山市五通桥区冠英镇</v>
          </cell>
          <cell r="H4641" t="str">
            <v>王治</v>
          </cell>
          <cell r="I4641">
            <v>18811564698</v>
          </cell>
        </row>
        <row r="4642">
          <cell r="A4642" t="str">
            <v>德胜恒嘉</v>
          </cell>
          <cell r="B4642" t="str">
            <v>螺纹钢</v>
          </cell>
          <cell r="C4642" t="str">
            <v>HRB400E Φ20 9m</v>
          </cell>
          <cell r="D4642" t="str">
            <v>吨</v>
          </cell>
          <cell r="E4642">
            <v>6</v>
          </cell>
          <cell r="F4642">
            <v>45843</v>
          </cell>
          <cell r="G4642" t="str">
            <v>（北京工程局乐山机场项目）乐山市五通桥区冠英镇</v>
          </cell>
          <cell r="H4642" t="str">
            <v>王治</v>
          </cell>
          <cell r="I4642">
            <v>18811564698</v>
          </cell>
        </row>
        <row r="4643">
          <cell r="A4643" t="str">
            <v>德胜恒嘉</v>
          </cell>
          <cell r="B4643" t="str">
            <v>螺纹钢</v>
          </cell>
          <cell r="C4643" t="str">
            <v>HRB400E Φ25 9m</v>
          </cell>
          <cell r="D4643" t="str">
            <v>吨</v>
          </cell>
          <cell r="E4643">
            <v>9</v>
          </cell>
          <cell r="F4643">
            <v>45843</v>
          </cell>
          <cell r="G4643" t="str">
            <v>（北京工程局乐山机场项目）乐山市五通桥区冠英镇</v>
          </cell>
          <cell r="H4643" t="str">
            <v>王治</v>
          </cell>
          <cell r="I4643">
            <v>18811564698</v>
          </cell>
        </row>
        <row r="4644">
          <cell r="A4644" t="str">
            <v>德胜恒嘉</v>
          </cell>
          <cell r="B4644" t="str">
            <v>螺纹钢</v>
          </cell>
          <cell r="C4644" t="str">
            <v>HRB400E Φ22 9m</v>
          </cell>
          <cell r="D4644" t="str">
            <v>吨</v>
          </cell>
          <cell r="E4644">
            <v>18</v>
          </cell>
          <cell r="F4644">
            <v>45843</v>
          </cell>
          <cell r="G4644" t="str">
            <v>（北京工程局乐山机场项目）乐山市五通桥区冠英镇</v>
          </cell>
          <cell r="H4644" t="str">
            <v>王治</v>
          </cell>
          <cell r="I4644">
            <v>18811564698</v>
          </cell>
        </row>
        <row r="4645">
          <cell r="A4645" t="str">
            <v>德胜恒嘉</v>
          </cell>
          <cell r="B4645" t="str">
            <v>螺纹钢</v>
          </cell>
          <cell r="C4645" t="str">
            <v>HRB500EФ28*9mm</v>
          </cell>
          <cell r="D4645" t="str">
            <v>吨</v>
          </cell>
          <cell r="E4645">
            <v>70</v>
          </cell>
          <cell r="F4645">
            <v>45843</v>
          </cell>
          <cell r="G4645" t="str">
            <v>（中铁六局呼和公司康新高速TJ4-2标）四川省甘孜藏族自治州康定市新都桥镇东俄罗三村中建八局搅拌站旁</v>
          </cell>
          <cell r="H4645" t="str">
            <v>王坤</v>
          </cell>
          <cell r="I4645">
            <v>15647490007</v>
          </cell>
        </row>
        <row r="4646">
          <cell r="A4646" t="str">
            <v>德胜恒嘉</v>
          </cell>
          <cell r="B4646" t="str">
            <v>螺纹钢</v>
          </cell>
          <cell r="C4646" t="str">
            <v>HRB400EФ18*9mm</v>
          </cell>
          <cell r="D4646" t="str">
            <v>吨</v>
          </cell>
          <cell r="E4646">
            <v>140</v>
          </cell>
          <cell r="F4646">
            <v>45843</v>
          </cell>
          <cell r="G4646" t="str">
            <v>（中铁六局呼和公司康新高速TJ4-2标）四川省甘孜藏族自治州康定市新都桥镇东俄罗三村中建八局搅拌站旁</v>
          </cell>
          <cell r="H4646" t="str">
            <v>王坤</v>
          </cell>
          <cell r="I4646">
            <v>15647490007</v>
          </cell>
        </row>
        <row r="4647">
          <cell r="A4647" t="str">
            <v>德胜恒嘉</v>
          </cell>
          <cell r="B4647" t="str">
            <v>螺纹钢</v>
          </cell>
          <cell r="C4647" t="str">
            <v>HRB400EФ12*9mm</v>
          </cell>
          <cell r="D4647" t="str">
            <v>吨</v>
          </cell>
          <cell r="E4647">
            <v>70</v>
          </cell>
          <cell r="F4647">
            <v>45843</v>
          </cell>
          <cell r="G4647" t="str">
            <v>（中铁六局呼和公司康新高速TJ4-2标）四川省甘孜藏族自治州康定市新都桥镇东俄罗三村中建八局搅拌站旁</v>
          </cell>
          <cell r="H4647" t="str">
            <v>王坤</v>
          </cell>
          <cell r="I4647">
            <v>15647490007</v>
          </cell>
        </row>
        <row r="4648">
          <cell r="A4648" t="str">
            <v>海南海控</v>
          </cell>
          <cell r="B4648" t="str">
            <v>盘螺</v>
          </cell>
          <cell r="C4648" t="str">
            <v>HRB400E Φ12</v>
          </cell>
          <cell r="D4648" t="str">
            <v>吨</v>
          </cell>
          <cell r="E4648">
            <v>35</v>
          </cell>
          <cell r="F4648">
            <v>45843</v>
          </cell>
          <cell r="G4648" t="str">
            <v>（中铁六局呼和公司康新高速TJ4-2标）四川省甘孜藏族自治州康定市新都桥镇东俄罗三村中建八局搅拌站旁</v>
          </cell>
          <cell r="H4648" t="str">
            <v>王坤</v>
          </cell>
          <cell r="I4648">
            <v>15647490007</v>
          </cell>
        </row>
        <row r="4649">
          <cell r="A4649" t="str">
            <v>钢固融</v>
          </cell>
          <cell r="B4649" t="str">
            <v>盘螺</v>
          </cell>
          <cell r="C4649" t="str">
            <v>HRB400E Φ6</v>
          </cell>
          <cell r="D4649" t="str">
            <v>吨</v>
          </cell>
          <cell r="E4649">
            <v>2.5</v>
          </cell>
          <cell r="F4649">
            <v>45844</v>
          </cell>
          <cell r="G4649" t="str">
            <v>(华西乐山）-四川省乐山市市中区苏稽镇校地共建产教融合基地建设项目二标段</v>
          </cell>
          <cell r="H4649" t="str">
            <v>彭江涛</v>
          </cell>
          <cell r="I4649">
            <v>13990276572</v>
          </cell>
        </row>
        <row r="4650">
          <cell r="A4650" t="str">
            <v>钢固融</v>
          </cell>
          <cell r="B4650" t="str">
            <v>盘螺</v>
          </cell>
          <cell r="C4650" t="str">
            <v>HRB400E Φ10</v>
          </cell>
          <cell r="D4650" t="str">
            <v>吨</v>
          </cell>
          <cell r="E4650">
            <v>5</v>
          </cell>
          <cell r="F4650">
            <v>45844</v>
          </cell>
          <cell r="G4650" t="str">
            <v>(华西乐山）-四川省乐山市市中区苏稽镇校地共建产教融合基地建设项目二标段</v>
          </cell>
          <cell r="H4650" t="str">
            <v>彭江涛</v>
          </cell>
          <cell r="I4650">
            <v>13990276572</v>
          </cell>
        </row>
        <row r="4651">
          <cell r="A4651" t="str">
            <v>钢固融</v>
          </cell>
          <cell r="B4651" t="str">
            <v>盘螺</v>
          </cell>
          <cell r="C4651" t="str">
            <v>HRB400E Φ12</v>
          </cell>
          <cell r="D4651" t="str">
            <v>吨</v>
          </cell>
          <cell r="E4651">
            <v>5</v>
          </cell>
          <cell r="F4651">
            <v>45844</v>
          </cell>
          <cell r="G4651" t="str">
            <v>(华西乐山）-四川省乐山市市中区苏稽镇校地共建产教融合基地建设项目二标段</v>
          </cell>
          <cell r="H4651" t="str">
            <v>彭江涛</v>
          </cell>
          <cell r="I4651">
            <v>13990276572</v>
          </cell>
        </row>
        <row r="4652">
          <cell r="A4652" t="str">
            <v>钢固融</v>
          </cell>
          <cell r="B4652" t="str">
            <v>螺纹钢</v>
          </cell>
          <cell r="C4652" t="str">
            <v>HRB400E Φ14 9m</v>
          </cell>
          <cell r="D4652" t="str">
            <v>吨</v>
          </cell>
          <cell r="E4652">
            <v>3</v>
          </cell>
          <cell r="F4652">
            <v>45844</v>
          </cell>
          <cell r="G4652" t="str">
            <v>(华西乐山）-四川省乐山市市中区苏稽镇校地共建产教融合基地建设项目二标段</v>
          </cell>
          <cell r="H4652" t="str">
            <v>彭江涛</v>
          </cell>
          <cell r="I4652">
            <v>13990276572</v>
          </cell>
        </row>
        <row r="4653">
          <cell r="A4653" t="str">
            <v>钢固融</v>
          </cell>
          <cell r="B4653" t="str">
            <v>螺纹钢</v>
          </cell>
          <cell r="C4653" t="str">
            <v>HRB500E Φ22</v>
          </cell>
          <cell r="D4653" t="str">
            <v>吨</v>
          </cell>
          <cell r="E4653">
            <v>6</v>
          </cell>
          <cell r="F4653">
            <v>45844</v>
          </cell>
          <cell r="G4653" t="str">
            <v>(华西乐山）-四川省乐山市市中区苏稽镇校地共建产教融合基地建设项目二标段</v>
          </cell>
          <cell r="H4653" t="str">
            <v>彭江涛</v>
          </cell>
          <cell r="I4653">
            <v>13990276572</v>
          </cell>
        </row>
        <row r="4654">
          <cell r="A4654" t="str">
            <v>钢固融</v>
          </cell>
          <cell r="B4654" t="str">
            <v>螺纹钢</v>
          </cell>
          <cell r="C4654" t="str">
            <v>HRB500E Φ25</v>
          </cell>
          <cell r="D4654" t="str">
            <v>吨</v>
          </cell>
          <cell r="E4654">
            <v>6</v>
          </cell>
          <cell r="F4654">
            <v>45844</v>
          </cell>
          <cell r="G4654" t="str">
            <v>(华西乐山）-四川省乐山市市中区苏稽镇校地共建产教融合基地建设项目二标段</v>
          </cell>
          <cell r="H4654" t="str">
            <v>彭江涛</v>
          </cell>
          <cell r="I4654">
            <v>13990276572</v>
          </cell>
        </row>
        <row r="4655">
          <cell r="A4655" t="str">
            <v>钢固融</v>
          </cell>
          <cell r="B4655" t="str">
            <v>螺纹钢</v>
          </cell>
          <cell r="C4655" t="str">
            <v>HRB500E Φ28</v>
          </cell>
          <cell r="D4655" t="str">
            <v>吨</v>
          </cell>
          <cell r="E4655">
            <v>3</v>
          </cell>
          <cell r="F4655">
            <v>45844</v>
          </cell>
          <cell r="G4655" t="str">
            <v>(华西乐山）-四川省乐山市市中区苏稽镇校地共建产教融合基地建设项目二标段</v>
          </cell>
          <cell r="H4655" t="str">
            <v>彭江涛</v>
          </cell>
          <cell r="I4655">
            <v>13990276572</v>
          </cell>
        </row>
        <row r="4656">
          <cell r="A4656" t="str">
            <v>钢固融</v>
          </cell>
          <cell r="B4656" t="str">
            <v>螺纹钢</v>
          </cell>
          <cell r="C4656" t="str">
            <v>HRB500E Φ32</v>
          </cell>
          <cell r="D4656" t="str">
            <v>吨</v>
          </cell>
          <cell r="E4656">
            <v>3</v>
          </cell>
          <cell r="F4656">
            <v>45844</v>
          </cell>
          <cell r="G4656" t="str">
            <v>(华西乐山）-四川省乐山市市中区苏稽镇校地共建产教融合基地建设项目二标段</v>
          </cell>
          <cell r="H4656" t="str">
            <v>彭江涛</v>
          </cell>
          <cell r="I4656">
            <v>13990276572</v>
          </cell>
        </row>
        <row r="4657">
          <cell r="A4657" t="str">
            <v>达钢</v>
          </cell>
          <cell r="B4657" t="str">
            <v>盘螺</v>
          </cell>
          <cell r="C4657" t="str">
            <v>HRB400E Φ8</v>
          </cell>
          <cell r="D4657" t="str">
            <v>吨</v>
          </cell>
          <cell r="E4657">
            <v>36</v>
          </cell>
          <cell r="F4657">
            <v>45844</v>
          </cell>
          <cell r="G4657" t="str">
            <v>（商投建工达州中医药科技园-3工区）达州市通川区达州中医药职业学院犀牛大道北段</v>
          </cell>
          <cell r="H4657" t="str">
            <v>程黄刚</v>
          </cell>
          <cell r="I4657">
            <v>15108211617</v>
          </cell>
        </row>
        <row r="4658">
          <cell r="A4658" t="str">
            <v>达钢</v>
          </cell>
          <cell r="B4658" t="str">
            <v>螺纹钢</v>
          </cell>
          <cell r="C4658" t="str">
            <v>HRB500E Φ20</v>
          </cell>
          <cell r="D4658" t="str">
            <v>吨</v>
          </cell>
          <cell r="E4658">
            <v>12</v>
          </cell>
          <cell r="F4658">
            <v>45844</v>
          </cell>
          <cell r="G4658" t="str">
            <v>（商投建工达州中医药科技园-3工区）达州市通川区达州中医药职业学院犀牛大道北段</v>
          </cell>
          <cell r="H4658" t="str">
            <v>程黄刚</v>
          </cell>
          <cell r="I4658">
            <v>15108211617</v>
          </cell>
        </row>
        <row r="4659">
          <cell r="A4659" t="str">
            <v>达钢</v>
          </cell>
          <cell r="B4659" t="str">
            <v>螺纹钢</v>
          </cell>
          <cell r="C4659" t="str">
            <v>HRB500E Φ25</v>
          </cell>
          <cell r="D4659" t="str">
            <v>吨</v>
          </cell>
          <cell r="E4659">
            <v>6</v>
          </cell>
          <cell r="F4659">
            <v>45844</v>
          </cell>
          <cell r="G4659" t="str">
            <v>（商投建工达州中医药科技园-3工区）达州市通川区达州中医药职业学院犀牛大道北段</v>
          </cell>
          <cell r="H4659" t="str">
            <v>程黄刚</v>
          </cell>
          <cell r="I4659">
            <v>15108211617</v>
          </cell>
        </row>
        <row r="4660">
          <cell r="A4660" t="str">
            <v>泸钢</v>
          </cell>
          <cell r="B4660" t="str">
            <v>盘螺</v>
          </cell>
          <cell r="C4660" t="str">
            <v>HRB400E Φ6</v>
          </cell>
          <cell r="D4660" t="str">
            <v>吨</v>
          </cell>
          <cell r="E4660">
            <v>6</v>
          </cell>
          <cell r="F4660">
            <v>45844</v>
          </cell>
          <cell r="G4660" t="str">
            <v>(宜宾兴港三江新区长江工业园保障性租赁住房建设项目-土建)四川省宜宾市翠屏区永善路南段宜宾市三江新区长江工业园区</v>
          </cell>
          <cell r="H4660" t="str">
            <v>刘鹏</v>
          </cell>
          <cell r="I4660">
            <v>15528967666</v>
          </cell>
        </row>
        <row r="4661">
          <cell r="A4661" t="str">
            <v>泸钢</v>
          </cell>
          <cell r="B4661" t="str">
            <v>盘螺</v>
          </cell>
          <cell r="C4661" t="str">
            <v>HRB400E Φ8</v>
          </cell>
          <cell r="D4661" t="str">
            <v>吨</v>
          </cell>
          <cell r="E4661">
            <v>6</v>
          </cell>
          <cell r="F4661">
            <v>45844</v>
          </cell>
          <cell r="G4661" t="str">
            <v>(宜宾兴港三江新区长江工业园保障性租赁住房建设项目-土建)四川省宜宾市翠屏区永善路南段宜宾市三江新区长江工业园区</v>
          </cell>
          <cell r="H4661" t="str">
            <v>刘鹏</v>
          </cell>
          <cell r="I4661">
            <v>15528967666</v>
          </cell>
        </row>
        <row r="4662">
          <cell r="A4662" t="str">
            <v>泸钢</v>
          </cell>
          <cell r="B4662" t="str">
            <v>盘螺</v>
          </cell>
          <cell r="C4662" t="str">
            <v>HRB400E Φ10</v>
          </cell>
          <cell r="D4662" t="str">
            <v>吨</v>
          </cell>
          <cell r="E4662">
            <v>8</v>
          </cell>
          <cell r="F4662">
            <v>45844</v>
          </cell>
          <cell r="G4662" t="str">
            <v>(宜宾兴港三江新区长江工业园保障性租赁住房建设项目-土建)四川省宜宾市翠屏区永善路南段宜宾市三江新区长江工业园区</v>
          </cell>
          <cell r="H4662" t="str">
            <v>刘鹏</v>
          </cell>
          <cell r="I4662">
            <v>15528967666</v>
          </cell>
        </row>
        <row r="4663">
          <cell r="A4663" t="str">
            <v>泸钢</v>
          </cell>
          <cell r="B4663" t="str">
            <v>螺纹钢</v>
          </cell>
          <cell r="C4663" t="str">
            <v>HRB400E Φ12 9m</v>
          </cell>
          <cell r="D4663" t="str">
            <v>吨</v>
          </cell>
          <cell r="E4663">
            <v>10</v>
          </cell>
          <cell r="F4663">
            <v>45844</v>
          </cell>
          <cell r="G4663" t="str">
            <v>(宜宾兴港三江新区长江工业园保障性租赁住房建设项目-土建)四川省宜宾市翠屏区永善路南段宜宾市三江新区长江工业园区</v>
          </cell>
          <cell r="H4663" t="str">
            <v>刘鹏</v>
          </cell>
          <cell r="I4663">
            <v>15528967666</v>
          </cell>
        </row>
        <row r="4664">
          <cell r="A4664" t="str">
            <v>泸钢</v>
          </cell>
          <cell r="B4664" t="str">
            <v>螺纹钢</v>
          </cell>
          <cell r="C4664" t="str">
            <v>HRB400E Φ14 9m</v>
          </cell>
          <cell r="D4664" t="str">
            <v>吨</v>
          </cell>
          <cell r="E4664">
            <v>20</v>
          </cell>
          <cell r="F4664">
            <v>45844</v>
          </cell>
          <cell r="G4664" t="str">
            <v>(宜宾兴港三江新区长江工业园保障性租赁住房建设项目-土建)四川省宜宾市翠屏区永善路南段宜宾市三江新区长江工业园区</v>
          </cell>
          <cell r="H4664" t="str">
            <v>刘鹏</v>
          </cell>
          <cell r="I4664">
            <v>15528967666</v>
          </cell>
        </row>
        <row r="4665">
          <cell r="A4665" t="str">
            <v>泸钢</v>
          </cell>
          <cell r="B4665" t="str">
            <v>螺纹钢</v>
          </cell>
          <cell r="C4665" t="str">
            <v>HRB400E Φ16 9m</v>
          </cell>
          <cell r="D4665" t="str">
            <v>吨</v>
          </cell>
          <cell r="E4665">
            <v>20</v>
          </cell>
          <cell r="F4665">
            <v>45844</v>
          </cell>
          <cell r="G4665" t="str">
            <v>(宜宾兴港三江新区长江工业园保障性租赁住房建设项目-土建)四川省宜宾市翠屏区永善路南段宜宾市三江新区长江工业园区</v>
          </cell>
          <cell r="H4665" t="str">
            <v>刘鹏</v>
          </cell>
          <cell r="I4665">
            <v>15528967666</v>
          </cell>
        </row>
        <row r="4666">
          <cell r="A4666" t="str">
            <v>泸钢</v>
          </cell>
          <cell r="B4666" t="str">
            <v>盘螺</v>
          </cell>
          <cell r="C4666" t="str">
            <v>HRB400E Φ10</v>
          </cell>
          <cell r="D4666" t="str">
            <v>吨</v>
          </cell>
          <cell r="E4666">
            <v>26</v>
          </cell>
          <cell r="F4666">
            <v>45844</v>
          </cell>
          <cell r="G4666" t="str">
            <v>(宜宾兴港三江新区长江工业园保障性租赁住房建设项目-1标)四川省宜宾市翠屏区永善路南段宜宾市三江新区长江工业园区</v>
          </cell>
          <cell r="H4666" t="str">
            <v>刘鹏</v>
          </cell>
          <cell r="I4666">
            <v>15528967666</v>
          </cell>
        </row>
        <row r="4667">
          <cell r="A4667" t="str">
            <v>泸钢</v>
          </cell>
          <cell r="B4667" t="str">
            <v>盘螺</v>
          </cell>
          <cell r="C4667" t="str">
            <v>HRB400E Φ12</v>
          </cell>
          <cell r="D4667" t="str">
            <v>吨</v>
          </cell>
          <cell r="E4667">
            <v>19</v>
          </cell>
          <cell r="F4667">
            <v>45844</v>
          </cell>
          <cell r="G4667" t="str">
            <v>(宜宾兴港三江新区长江工业园保障性租赁住房建设项目-1标)四川省宜宾市翠屏区永善路南段宜宾市三江新区长江工业园区</v>
          </cell>
          <cell r="H4667" t="str">
            <v>刘鹏</v>
          </cell>
          <cell r="I4667">
            <v>15528967666</v>
          </cell>
        </row>
        <row r="4668">
          <cell r="A4668" t="str">
            <v>泸钢</v>
          </cell>
          <cell r="B4668" t="str">
            <v>螺纹钢</v>
          </cell>
          <cell r="C4668" t="str">
            <v>HRB400E Φ14 9m</v>
          </cell>
          <cell r="D4668" t="str">
            <v>吨</v>
          </cell>
          <cell r="E4668">
            <v>5</v>
          </cell>
          <cell r="F4668">
            <v>45844</v>
          </cell>
          <cell r="G4668" t="str">
            <v>(宜宾兴港三江新区长江工业园保障性租赁住房建设项目-1标)四川省宜宾市翠屏区永善路南段宜宾市三江新区长江工业园区</v>
          </cell>
          <cell r="H4668" t="str">
            <v>刘鹏</v>
          </cell>
          <cell r="I4668">
            <v>15528967666</v>
          </cell>
        </row>
        <row r="4669">
          <cell r="A4669" t="str">
            <v>泸钢</v>
          </cell>
          <cell r="B4669" t="str">
            <v>盘螺</v>
          </cell>
          <cell r="C4669" t="str">
            <v>HRB400E Φ12</v>
          </cell>
          <cell r="D4669" t="str">
            <v>吨</v>
          </cell>
          <cell r="E4669">
            <v>35</v>
          </cell>
          <cell r="F4669">
            <v>45844</v>
          </cell>
          <cell r="G4669" t="str">
            <v>(宜宾兴港三江新区长江工业园保障性租赁住房建设项目-2标)四川省宜宾市翠屏区永善路南段宜宾市三江新区长江工业园区</v>
          </cell>
          <cell r="H4669" t="str">
            <v>刘鹏</v>
          </cell>
          <cell r="I4669">
            <v>15528967666</v>
          </cell>
        </row>
        <row r="4670">
          <cell r="A4670" t="str">
            <v>泸钢</v>
          </cell>
          <cell r="B4670" t="str">
            <v>盘螺</v>
          </cell>
          <cell r="C4670" t="str">
            <v>HRB400E Φ14</v>
          </cell>
          <cell r="D4670" t="str">
            <v>吨</v>
          </cell>
          <cell r="E4670">
            <v>5.5</v>
          </cell>
          <cell r="F4670">
            <v>45844</v>
          </cell>
          <cell r="G4670" t="str">
            <v>(宜宾兴港三江新区长江工业园保障性租赁住房建设项目-2标)四川省宜宾市翠屏区永善路南段宜宾市三江新区长江工业园区</v>
          </cell>
          <cell r="H4670" t="str">
            <v>刘鹏</v>
          </cell>
          <cell r="I4670">
            <v>15528967666</v>
          </cell>
        </row>
        <row r="4671">
          <cell r="A4671" t="str">
            <v>泸钢</v>
          </cell>
          <cell r="B4671" t="str">
            <v>螺纹钢</v>
          </cell>
          <cell r="C4671" t="str">
            <v>HRB400E Φ16 9m</v>
          </cell>
          <cell r="D4671" t="str">
            <v>吨</v>
          </cell>
          <cell r="E4671">
            <v>5.5</v>
          </cell>
          <cell r="F4671">
            <v>45844</v>
          </cell>
          <cell r="G4671" t="str">
            <v>(宜宾兴港三江新区长江工业园保障性租赁住房建设项目-2标)四川省宜宾市翠屏区永善路南段宜宾市三江新区长江工业园区</v>
          </cell>
          <cell r="H4671" t="str">
            <v>刘鹏</v>
          </cell>
          <cell r="I4671">
            <v>15528967666</v>
          </cell>
        </row>
        <row r="4672">
          <cell r="A4672" t="str">
            <v>泸钢</v>
          </cell>
          <cell r="B4672" t="str">
            <v>螺纹钢</v>
          </cell>
          <cell r="C4672" t="str">
            <v>HRB400E Φ18 9m</v>
          </cell>
          <cell r="D4672" t="str">
            <v>吨</v>
          </cell>
          <cell r="E4672">
            <v>10</v>
          </cell>
          <cell r="F4672">
            <v>45844</v>
          </cell>
          <cell r="G4672" t="str">
            <v>(宜宾兴港三江新区长江工业园保障性租赁住房建设项目-1标)四川省宜宾市翠屏区永善路南段宜宾市三江新区长江工业园区</v>
          </cell>
          <cell r="H4672" t="str">
            <v>刘鹏</v>
          </cell>
          <cell r="I4672">
            <v>15528967666</v>
          </cell>
        </row>
        <row r="4673">
          <cell r="A4673" t="str">
            <v>德胜</v>
          </cell>
          <cell r="B4673" t="str">
            <v>螺纹钢</v>
          </cell>
          <cell r="C4673" t="str">
            <v>HRB400E Φ18 9m</v>
          </cell>
          <cell r="D4673" t="str">
            <v>吨</v>
          </cell>
          <cell r="E4673">
            <v>20</v>
          </cell>
          <cell r="F4673">
            <v>45844</v>
          </cell>
          <cell r="G4673" t="str">
            <v>(宜宾兴港三江新区长江工业园保障性租赁住房建设项目-土建)四川省宜宾市翠屏区永善路南段宜宾市三江新区长江工业园区</v>
          </cell>
          <cell r="H4673" t="str">
            <v>刘鹏</v>
          </cell>
          <cell r="I4673">
            <v>15528967666</v>
          </cell>
        </row>
        <row r="4674">
          <cell r="A4674" t="str">
            <v>德胜</v>
          </cell>
          <cell r="B4674" t="str">
            <v>螺纹钢</v>
          </cell>
          <cell r="C4674" t="str">
            <v>HRB400E Φ20 9m</v>
          </cell>
          <cell r="D4674" t="str">
            <v>吨</v>
          </cell>
          <cell r="E4674">
            <v>8</v>
          </cell>
          <cell r="F4674">
            <v>45844</v>
          </cell>
          <cell r="G4674" t="str">
            <v>(宜宾兴港三江新区长江工业园保障性租赁住房建设项目-土建)四川省宜宾市翠屏区永善路南段宜宾市三江新区长江工业园区</v>
          </cell>
          <cell r="H4674" t="str">
            <v>刘鹏</v>
          </cell>
          <cell r="I4674">
            <v>15528967666</v>
          </cell>
        </row>
        <row r="4675">
          <cell r="A4675" t="str">
            <v>德胜</v>
          </cell>
          <cell r="B4675" t="str">
            <v>螺纹钢</v>
          </cell>
          <cell r="C4675" t="str">
            <v>HRB400E Φ22 9m</v>
          </cell>
          <cell r="D4675" t="str">
            <v>吨</v>
          </cell>
          <cell r="E4675">
            <v>20</v>
          </cell>
          <cell r="F4675">
            <v>45844</v>
          </cell>
          <cell r="G4675" t="str">
            <v>(宜宾兴港三江新区长江工业园保障性租赁住房建设项目-土建)四川省宜宾市翠屏区永善路南段宜宾市三江新区长江工业园区</v>
          </cell>
          <cell r="H4675" t="str">
            <v>刘鹏</v>
          </cell>
          <cell r="I4675">
            <v>15528967666</v>
          </cell>
        </row>
        <row r="4676">
          <cell r="A4676" t="str">
            <v>德胜</v>
          </cell>
          <cell r="B4676" t="str">
            <v>螺纹钢</v>
          </cell>
          <cell r="C4676" t="str">
            <v>HRB400E Φ25 9m</v>
          </cell>
          <cell r="D4676" t="str">
            <v>吨</v>
          </cell>
          <cell r="E4676">
            <v>60</v>
          </cell>
          <cell r="F4676">
            <v>45844</v>
          </cell>
          <cell r="G4676" t="str">
            <v>(宜宾兴港三江新区长江工业园保障性租赁住房建设项目-土建)四川省宜宾市翠屏区永善路南段宜宾市三江新区长江工业园区</v>
          </cell>
          <cell r="H4676" t="str">
            <v>刘鹏</v>
          </cell>
          <cell r="I4676">
            <v>15528967666</v>
          </cell>
        </row>
        <row r="4677">
          <cell r="A4677" t="str">
            <v>德胜</v>
          </cell>
          <cell r="B4677" t="str">
            <v>螺纹钢</v>
          </cell>
          <cell r="C4677" t="str">
            <v>HRB400E Φ28 9m</v>
          </cell>
          <cell r="D4677" t="str">
            <v>吨</v>
          </cell>
          <cell r="E4677">
            <v>2.5</v>
          </cell>
          <cell r="F4677">
            <v>45844</v>
          </cell>
          <cell r="G4677" t="str">
            <v>(宜宾兴港三江新区长江工业园保障性租赁住房建设项目-土建)四川省宜宾市翠屏区永善路南段宜宾市三江新区长江工业园区</v>
          </cell>
          <cell r="H4677" t="str">
            <v>刘鹏</v>
          </cell>
          <cell r="I4677">
            <v>15528967666</v>
          </cell>
        </row>
        <row r="4678">
          <cell r="A4678" t="str">
            <v>德胜</v>
          </cell>
          <cell r="B4678" t="str">
            <v>螺纹钢</v>
          </cell>
          <cell r="C4678" t="str">
            <v>HRB400E Φ18 9m</v>
          </cell>
          <cell r="D4678" t="str">
            <v>吨</v>
          </cell>
          <cell r="E4678">
            <v>70</v>
          </cell>
          <cell r="F4678">
            <v>45844</v>
          </cell>
          <cell r="G4678" t="str">
            <v>(宜宾兴港三江新区长江工业园保障性租赁住房建设项目-1标)四川省宜宾市翠屏区永善路南段宜宾市三江新区长江工业园区</v>
          </cell>
          <cell r="H4678" t="str">
            <v>刘鹏</v>
          </cell>
          <cell r="I4678">
            <v>15528967666</v>
          </cell>
        </row>
        <row r="4679">
          <cell r="A4679" t="str">
            <v>德胜</v>
          </cell>
          <cell r="B4679" t="str">
            <v>螺纹钢</v>
          </cell>
          <cell r="C4679" t="str">
            <v>HRB400E Φ18 9m</v>
          </cell>
          <cell r="D4679" t="str">
            <v>吨</v>
          </cell>
          <cell r="E4679">
            <v>70</v>
          </cell>
          <cell r="F4679">
            <v>45844</v>
          </cell>
          <cell r="G4679" t="str">
            <v>(宜宾兴港三江新区长江工业园保障性租赁住房建设项目-2标)四川省宜宾市翠屏区永善路南段宜宾市三江新区长江工业园区</v>
          </cell>
          <cell r="H4679" t="str">
            <v>刘鹏</v>
          </cell>
          <cell r="I4679">
            <v>15528967666</v>
          </cell>
        </row>
        <row r="4680">
          <cell r="A4680" t="str">
            <v>达钢</v>
          </cell>
          <cell r="B4680" t="str">
            <v>盘螺</v>
          </cell>
          <cell r="C4680" t="str">
            <v>HRB400E Φ8</v>
          </cell>
          <cell r="D4680" t="str">
            <v>吨</v>
          </cell>
          <cell r="E4680">
            <v>36</v>
          </cell>
          <cell r="F4680">
            <v>45845</v>
          </cell>
          <cell r="G4680" t="str">
            <v>(武汉电气化局成达万高铁强电项目-渠县)四川省达州市渠县渠北镇雷家湾渠县北站旁</v>
          </cell>
          <cell r="H4680" t="str">
            <v>刘频</v>
          </cell>
          <cell r="I4680">
            <v>18779627939</v>
          </cell>
        </row>
        <row r="4681">
          <cell r="A4681" t="str">
            <v>达钢</v>
          </cell>
          <cell r="B4681" t="str">
            <v>盘螺</v>
          </cell>
          <cell r="C4681" t="str">
            <v>HRB400E Φ10</v>
          </cell>
          <cell r="D4681" t="str">
            <v>吨</v>
          </cell>
          <cell r="E4681">
            <v>30</v>
          </cell>
          <cell r="F4681">
            <v>45845</v>
          </cell>
          <cell r="G4681" t="str">
            <v>(武汉电气化局成达万高铁强电项目-渠县)四川省达州市渠县渠北镇雷家湾渠县北站旁</v>
          </cell>
          <cell r="H4681" t="str">
            <v>刘频</v>
          </cell>
          <cell r="I4681">
            <v>18779627939</v>
          </cell>
        </row>
        <row r="4682">
          <cell r="A4682" t="str">
            <v>达钢</v>
          </cell>
          <cell r="B4682" t="str">
            <v>螺纹钢</v>
          </cell>
          <cell r="C4682" t="str">
            <v>HRB400E Φ12 9m</v>
          </cell>
          <cell r="D4682" t="str">
            <v>吨</v>
          </cell>
          <cell r="E4682">
            <v>24</v>
          </cell>
          <cell r="F4682">
            <v>45845</v>
          </cell>
          <cell r="G4682" t="str">
            <v>(武汉电气化局成达万高铁强电项目-渠县)四川省达州市渠县渠北镇雷家湾渠县北站旁</v>
          </cell>
          <cell r="H4682" t="str">
            <v>刘频</v>
          </cell>
          <cell r="I4682">
            <v>18779627939</v>
          </cell>
        </row>
        <row r="4683">
          <cell r="A4683" t="str">
            <v>达钢</v>
          </cell>
          <cell r="B4683" t="str">
            <v>螺纹钢</v>
          </cell>
          <cell r="C4683" t="str">
            <v>HRB400E Φ14 9m</v>
          </cell>
          <cell r="D4683" t="str">
            <v>吨</v>
          </cell>
          <cell r="E4683">
            <v>24</v>
          </cell>
          <cell r="F4683">
            <v>45845</v>
          </cell>
          <cell r="G4683" t="str">
            <v>(武汉电气化局成达万高铁强电项目-渠县)四川省达州市渠县渠北镇雷家湾渠县北站旁</v>
          </cell>
          <cell r="H4683" t="str">
            <v>刘频</v>
          </cell>
          <cell r="I4683">
            <v>18779627939</v>
          </cell>
        </row>
        <row r="4684">
          <cell r="A4684" t="str">
            <v>达钢</v>
          </cell>
          <cell r="B4684" t="str">
            <v>螺纹钢</v>
          </cell>
          <cell r="C4684" t="str">
            <v>HRB400E Φ16 9m</v>
          </cell>
          <cell r="D4684" t="str">
            <v>吨</v>
          </cell>
          <cell r="E4684">
            <v>6</v>
          </cell>
          <cell r="F4684">
            <v>45845</v>
          </cell>
          <cell r="G4684" t="str">
            <v>(武汉电气化局成达万高铁强电项目-渠县)四川省达州市渠县渠北镇雷家湾渠县北站旁</v>
          </cell>
          <cell r="H4684" t="str">
            <v>刘频</v>
          </cell>
          <cell r="I4684">
            <v>18779627939</v>
          </cell>
        </row>
        <row r="4685">
          <cell r="A4685" t="str">
            <v>达钢</v>
          </cell>
          <cell r="B4685" t="str">
            <v>螺纹钢</v>
          </cell>
          <cell r="C4685" t="str">
            <v>HRB400E Φ18 9m</v>
          </cell>
          <cell r="D4685" t="str">
            <v>吨</v>
          </cell>
          <cell r="E4685">
            <v>36</v>
          </cell>
          <cell r="F4685">
            <v>45845</v>
          </cell>
          <cell r="G4685" t="str">
            <v>(武汉电气化局成达万高铁强电项目-渠县)四川省达州市渠县渠北镇雷家湾渠县北站旁</v>
          </cell>
          <cell r="H4685" t="str">
            <v>刘频</v>
          </cell>
          <cell r="I4685">
            <v>18779627939</v>
          </cell>
        </row>
        <row r="4686">
          <cell r="A4686" t="str">
            <v>达钢</v>
          </cell>
          <cell r="B4686" t="str">
            <v>螺纹钢</v>
          </cell>
          <cell r="C4686" t="str">
            <v>HRB400E Φ20 9m</v>
          </cell>
          <cell r="D4686" t="str">
            <v>吨</v>
          </cell>
          <cell r="E4686">
            <v>33</v>
          </cell>
          <cell r="F4686">
            <v>45845</v>
          </cell>
          <cell r="G4686" t="str">
            <v>(武汉电气化局成达万高铁强电项目-渠县)四川省达州市渠县渠北镇雷家湾渠县北站旁</v>
          </cell>
          <cell r="H4686" t="str">
            <v>刘频</v>
          </cell>
          <cell r="I4686">
            <v>18779627939</v>
          </cell>
        </row>
        <row r="4687">
          <cell r="A4687" t="str">
            <v>达钢</v>
          </cell>
          <cell r="B4687" t="str">
            <v>螺纹钢</v>
          </cell>
          <cell r="C4687" t="str">
            <v>HRB400E Φ22 9m</v>
          </cell>
          <cell r="D4687" t="str">
            <v>吨</v>
          </cell>
          <cell r="E4687">
            <v>3</v>
          </cell>
          <cell r="F4687">
            <v>45845</v>
          </cell>
          <cell r="G4687" t="str">
            <v>(武汉电气化局成达万高铁强电项目-渠县)四川省达州市渠县渠北镇雷家湾渠县北站旁</v>
          </cell>
          <cell r="H4687" t="str">
            <v>刘频</v>
          </cell>
          <cell r="I4687">
            <v>18779627939</v>
          </cell>
        </row>
        <row r="4688">
          <cell r="A4688" t="str">
            <v>达钢</v>
          </cell>
          <cell r="B4688" t="str">
            <v>螺纹钢</v>
          </cell>
          <cell r="C4688" t="str">
            <v>HRB400E Φ12 12m</v>
          </cell>
          <cell r="D4688" t="str">
            <v>吨</v>
          </cell>
          <cell r="E4688">
            <v>6</v>
          </cell>
          <cell r="F4688">
            <v>45845</v>
          </cell>
          <cell r="G4688" t="str">
            <v>(武汉电气化局成达万高铁强电项目-渠县)四川省达州市渠县渠北镇雷家湾渠县北站旁</v>
          </cell>
          <cell r="H4688" t="str">
            <v>刘频</v>
          </cell>
          <cell r="I4688">
            <v>18779627939</v>
          </cell>
        </row>
        <row r="4689">
          <cell r="A4689" t="str">
            <v>达钢</v>
          </cell>
          <cell r="B4689" t="str">
            <v>螺纹钢</v>
          </cell>
          <cell r="C4689" t="str">
            <v>HRB400E Φ14 12m</v>
          </cell>
          <cell r="D4689" t="str">
            <v>吨</v>
          </cell>
          <cell r="E4689">
            <v>18</v>
          </cell>
          <cell r="F4689">
            <v>45845</v>
          </cell>
          <cell r="G4689" t="str">
            <v>(武汉电气化局成达万高铁强电项目-渠县)四川省达州市渠县渠北镇雷家湾渠县北站旁</v>
          </cell>
          <cell r="H4689" t="str">
            <v>刘频</v>
          </cell>
          <cell r="I4689">
            <v>18779627939</v>
          </cell>
        </row>
        <row r="4690">
          <cell r="A4690" t="str">
            <v>达钢</v>
          </cell>
          <cell r="B4690" t="str">
            <v>盘螺</v>
          </cell>
          <cell r="C4690" t="str">
            <v>HRB400E Φ8</v>
          </cell>
          <cell r="D4690" t="str">
            <v>吨</v>
          </cell>
          <cell r="E4690">
            <v>2.5</v>
          </cell>
          <cell r="F4690">
            <v>45845</v>
          </cell>
          <cell r="G4690" t="str">
            <v>(武汉电气化局成达万高铁强电项目-达州主城区)四川省达州市达川区斌郎街道四川省达州市达川区洞洞湾256米</v>
          </cell>
          <cell r="H4690" t="str">
            <v>余凡</v>
          </cell>
          <cell r="I4690">
            <v>18228076992</v>
          </cell>
        </row>
        <row r="4691">
          <cell r="A4691" t="str">
            <v>达钢</v>
          </cell>
          <cell r="B4691" t="str">
            <v>盘螺</v>
          </cell>
          <cell r="C4691" t="str">
            <v>HRB400E Φ10</v>
          </cell>
          <cell r="D4691" t="str">
            <v>吨</v>
          </cell>
          <cell r="E4691">
            <v>2.5</v>
          </cell>
          <cell r="F4691">
            <v>45845</v>
          </cell>
          <cell r="G4691" t="str">
            <v>(武汉电气化局成达万高铁强电项目-达州主城区)四川省达州市达川区斌郎街道四川省达州市达川区洞洞湾256米</v>
          </cell>
          <cell r="H4691" t="str">
            <v>余凡</v>
          </cell>
          <cell r="I4691">
            <v>18228076992</v>
          </cell>
        </row>
        <row r="4692">
          <cell r="A4692" t="str">
            <v>达钢</v>
          </cell>
          <cell r="B4692" t="str">
            <v>螺纹钢</v>
          </cell>
          <cell r="C4692" t="str">
            <v>HRB400E Φ12 9m</v>
          </cell>
          <cell r="D4692" t="str">
            <v>吨</v>
          </cell>
          <cell r="E4692">
            <v>9</v>
          </cell>
          <cell r="F4692">
            <v>45845</v>
          </cell>
          <cell r="G4692" t="str">
            <v>(武汉电气化局成达万高铁强电项目-达州主城区)四川省达州市达川区斌郎街道四川省达州市达川区洞洞湾256米</v>
          </cell>
          <cell r="H4692" t="str">
            <v>余凡</v>
          </cell>
          <cell r="I4692">
            <v>18228076992</v>
          </cell>
        </row>
        <row r="4693">
          <cell r="A4693" t="str">
            <v>达钢</v>
          </cell>
          <cell r="B4693" t="str">
            <v>螺纹钢</v>
          </cell>
          <cell r="C4693" t="str">
            <v>HRB400E Φ14 9m</v>
          </cell>
          <cell r="D4693" t="str">
            <v>吨</v>
          </cell>
          <cell r="E4693">
            <v>15</v>
          </cell>
          <cell r="F4693">
            <v>45845</v>
          </cell>
          <cell r="G4693" t="str">
            <v>(武汉电气化局成达万高铁强电项目-达州主城区)四川省达州市达川区斌郎街道四川省达州市达川区洞洞湾256米</v>
          </cell>
          <cell r="H4693" t="str">
            <v>余凡</v>
          </cell>
          <cell r="I4693">
            <v>18228076992</v>
          </cell>
        </row>
        <row r="4694">
          <cell r="A4694" t="str">
            <v>达钢</v>
          </cell>
          <cell r="B4694" t="str">
            <v>螺纹钢</v>
          </cell>
          <cell r="C4694" t="str">
            <v>HRB400E Φ16 9m</v>
          </cell>
          <cell r="D4694" t="str">
            <v>吨</v>
          </cell>
          <cell r="E4694">
            <v>15</v>
          </cell>
          <cell r="F4694">
            <v>45845</v>
          </cell>
          <cell r="G4694" t="str">
            <v>(武汉电气化局成达万高铁强电项目-达州主城区)四川省达州市达川区斌郎街道四川省达州市达川区洞洞湾256米</v>
          </cell>
          <cell r="H4694" t="str">
            <v>余凡</v>
          </cell>
          <cell r="I4694">
            <v>18228076992</v>
          </cell>
        </row>
        <row r="4695">
          <cell r="A4695" t="str">
            <v>达钢</v>
          </cell>
          <cell r="B4695" t="str">
            <v>螺纹钢</v>
          </cell>
          <cell r="C4695" t="str">
            <v>HRB400E Φ18 9m</v>
          </cell>
          <cell r="D4695" t="str">
            <v>吨</v>
          </cell>
          <cell r="E4695">
            <v>45</v>
          </cell>
          <cell r="F4695">
            <v>45845</v>
          </cell>
          <cell r="G4695" t="str">
            <v>(武汉电气化局成达万高铁强电项目-达州主城区)四川省达州市达川区斌郎街道四川省达州市达川区洞洞湾256米</v>
          </cell>
          <cell r="H4695" t="str">
            <v>余凡</v>
          </cell>
          <cell r="I4695">
            <v>18228076992</v>
          </cell>
        </row>
        <row r="4696">
          <cell r="A4696" t="str">
            <v>达钢</v>
          </cell>
          <cell r="B4696" t="str">
            <v>螺纹钢</v>
          </cell>
          <cell r="C4696" t="str">
            <v>HRB400E Φ20 9m</v>
          </cell>
          <cell r="D4696" t="str">
            <v>吨</v>
          </cell>
          <cell r="E4696">
            <v>15</v>
          </cell>
          <cell r="F4696">
            <v>45845</v>
          </cell>
          <cell r="G4696" t="str">
            <v>(武汉电气化局成达万高铁强电项目-达州主城区)四川省达州市达川区斌郎街道四川省达州市达川区洞洞湾256米</v>
          </cell>
          <cell r="H4696" t="str">
            <v>余凡</v>
          </cell>
          <cell r="I4696">
            <v>18228076992</v>
          </cell>
        </row>
        <row r="4697">
          <cell r="A4697" t="str">
            <v>达钢</v>
          </cell>
          <cell r="B4697" t="str">
            <v>盘螺</v>
          </cell>
          <cell r="C4697" t="str">
            <v>HRB400E Φ8</v>
          </cell>
          <cell r="D4697" t="str">
            <v>吨</v>
          </cell>
          <cell r="E4697">
            <v>15</v>
          </cell>
          <cell r="F4697">
            <v>45845</v>
          </cell>
          <cell r="G4697" t="str">
            <v>（华西简阳西城嘉苑）四川省成都市简阳市简城街道高屋村</v>
          </cell>
          <cell r="H4697" t="str">
            <v>张瀚镭</v>
          </cell>
          <cell r="I4697">
            <v>15884666220</v>
          </cell>
        </row>
        <row r="4698">
          <cell r="A4698" t="str">
            <v>达钢</v>
          </cell>
          <cell r="B4698" t="str">
            <v>盘螺</v>
          </cell>
          <cell r="C4698" t="str">
            <v>HRB400E Φ12</v>
          </cell>
          <cell r="D4698" t="str">
            <v>吨</v>
          </cell>
          <cell r="E4698">
            <v>15</v>
          </cell>
          <cell r="F4698">
            <v>45845</v>
          </cell>
          <cell r="G4698" t="str">
            <v>（华西简阳西城嘉苑）四川省成都市简阳市简城街道高屋村</v>
          </cell>
          <cell r="H4698" t="str">
            <v>张瀚镭</v>
          </cell>
          <cell r="I4698">
            <v>15884666220</v>
          </cell>
        </row>
        <row r="4699">
          <cell r="A4699" t="str">
            <v>达钢</v>
          </cell>
          <cell r="B4699" t="str">
            <v>螺纹钢</v>
          </cell>
          <cell r="C4699" t="str">
            <v>HRB400E Φ18 9m</v>
          </cell>
          <cell r="D4699" t="str">
            <v>吨</v>
          </cell>
          <cell r="E4699">
            <v>6</v>
          </cell>
          <cell r="F4699">
            <v>45845</v>
          </cell>
          <cell r="G4699" t="str">
            <v>（华西简阳西城嘉苑）四川省成都市简阳市简城街道高屋村</v>
          </cell>
          <cell r="H4699" t="str">
            <v>张瀚镭</v>
          </cell>
          <cell r="I4699">
            <v>15884666220</v>
          </cell>
        </row>
        <row r="4700">
          <cell r="A4700" t="str">
            <v>德胜</v>
          </cell>
          <cell r="B4700" t="str">
            <v>螺纹钢</v>
          </cell>
          <cell r="C4700" t="str">
            <v>HRB400E Φ12×12米</v>
          </cell>
          <cell r="D4700" t="str">
            <v>吨</v>
          </cell>
          <cell r="E4700">
            <v>35</v>
          </cell>
          <cell r="F4700">
            <v>45845</v>
          </cell>
          <cell r="G4700" t="str">
            <v>自永4标一局四公司（四川省内江市隆昌市金鹅街道自永4标一局四公司钢筋棚）</v>
          </cell>
          <cell r="H4700" t="str">
            <v>郝优</v>
          </cell>
          <cell r="I4700">
            <v>13891371707</v>
          </cell>
        </row>
        <row r="4701">
          <cell r="A4701" t="str">
            <v>德胜</v>
          </cell>
          <cell r="B4701" t="str">
            <v>螺纹钢</v>
          </cell>
          <cell r="C4701" t="str">
            <v>HRB400E Φ16×12米</v>
          </cell>
          <cell r="D4701" t="str">
            <v>吨</v>
          </cell>
          <cell r="E4701">
            <v>10</v>
          </cell>
          <cell r="F4701">
            <v>45845</v>
          </cell>
          <cell r="G4701" t="str">
            <v>自永4标一局四公司（四川省内江市隆昌市金鹅街道自永4标一局四公司钢筋棚）</v>
          </cell>
          <cell r="H4701" t="str">
            <v>郝优</v>
          </cell>
          <cell r="I4701">
            <v>13891371707</v>
          </cell>
        </row>
        <row r="4702">
          <cell r="A4702" t="str">
            <v>德胜</v>
          </cell>
          <cell r="B4702" t="str">
            <v>螺纹钢</v>
          </cell>
          <cell r="C4702" t="str">
            <v>HRB400E Φ22×12米</v>
          </cell>
          <cell r="D4702" t="str">
            <v>吨</v>
          </cell>
          <cell r="E4702">
            <v>60</v>
          </cell>
          <cell r="F4702">
            <v>45845</v>
          </cell>
          <cell r="G4702" t="str">
            <v>自永4标一局四公司（四川省内江市隆昌市金鹅街道自永4标一局四公司钢筋棚）</v>
          </cell>
          <cell r="H4702" t="str">
            <v>郝优</v>
          </cell>
          <cell r="I4702">
            <v>13891371707</v>
          </cell>
        </row>
        <row r="4703">
          <cell r="A4703" t="str">
            <v>润耀</v>
          </cell>
          <cell r="B4703" t="str">
            <v>螺纹钢</v>
          </cell>
          <cell r="C4703" t="str">
            <v>HRB400E Φ16 9m</v>
          </cell>
          <cell r="D4703" t="str">
            <v>吨</v>
          </cell>
          <cell r="E4703">
            <v>15</v>
          </cell>
          <cell r="F4703">
            <v>45845</v>
          </cell>
          <cell r="G4703" t="str">
            <v>（中铁北京局-资乐高速6标）四川省乐山市市中区土主镇资乐高速TJ6标项目试验室</v>
          </cell>
          <cell r="H4703" t="str">
            <v>刘岩</v>
          </cell>
          <cell r="I4703">
            <v>18543566469</v>
          </cell>
        </row>
        <row r="4704">
          <cell r="A4704" t="str">
            <v>润耀</v>
          </cell>
          <cell r="B4704" t="str">
            <v>螺纹钢</v>
          </cell>
          <cell r="C4704" t="str">
            <v>HRB400E Φ12 9m</v>
          </cell>
          <cell r="D4704" t="str">
            <v>吨</v>
          </cell>
          <cell r="E4704">
            <v>18</v>
          </cell>
          <cell r="F4704">
            <v>45845</v>
          </cell>
          <cell r="G4704" t="str">
            <v>（中铁北京局-资乐高速6标）四川省乐山市市中区土主镇资乐高速TJ6标项目试验室</v>
          </cell>
          <cell r="H4704" t="str">
            <v>刘岩</v>
          </cell>
          <cell r="I4704">
            <v>18543566469</v>
          </cell>
        </row>
        <row r="4705">
          <cell r="A4705" t="str">
            <v>润耀</v>
          </cell>
          <cell r="B4705" t="str">
            <v>螺纹钢</v>
          </cell>
          <cell r="C4705" t="str">
            <v>HRB400E Φ25 9m</v>
          </cell>
          <cell r="D4705" t="str">
            <v>吨</v>
          </cell>
          <cell r="E4705">
            <v>35</v>
          </cell>
          <cell r="F4705">
            <v>45845</v>
          </cell>
          <cell r="G4705" t="str">
            <v>（中铁北京局-资乐高速6标）四川省乐山市市中区土主镇资乐高速TJ6标项目试验室</v>
          </cell>
          <cell r="H4705" t="str">
            <v>刘岩</v>
          </cell>
          <cell r="I4705">
            <v>18543566469</v>
          </cell>
        </row>
        <row r="4706">
          <cell r="A4706" t="str">
            <v>钢固融</v>
          </cell>
          <cell r="B4706" t="str">
            <v>盘螺</v>
          </cell>
          <cell r="C4706" t="str">
            <v>HRB400EФ8</v>
          </cell>
          <cell r="D4706" t="str">
            <v>吨</v>
          </cell>
          <cell r="E4706">
            <v>8</v>
          </cell>
          <cell r="F4706">
            <v>45845</v>
          </cell>
          <cell r="G4706" t="str">
            <v>（中核中原-温江光明苑三期项目）四川省成都市温江区金马街道光明苑三期项目</v>
          </cell>
          <cell r="H4706" t="str">
            <v>王生斌</v>
          </cell>
          <cell r="I4706">
            <v>15228858118</v>
          </cell>
        </row>
        <row r="4707">
          <cell r="A4707" t="str">
            <v>钢固融</v>
          </cell>
          <cell r="B4707" t="str">
            <v>盘螺</v>
          </cell>
          <cell r="C4707" t="str">
            <v>HRB400EФ10</v>
          </cell>
          <cell r="D4707" t="str">
            <v>吨</v>
          </cell>
          <cell r="E4707">
            <v>12</v>
          </cell>
          <cell r="F4707">
            <v>45845</v>
          </cell>
          <cell r="G4707" t="str">
            <v>（中核中原-温江光明苑三期项目）四川省成都市温江区金马街道光明苑三期项目</v>
          </cell>
          <cell r="H4707" t="str">
            <v>王生斌</v>
          </cell>
          <cell r="I4707">
            <v>15228858118</v>
          </cell>
        </row>
        <row r="4708">
          <cell r="A4708" t="str">
            <v>钢固融</v>
          </cell>
          <cell r="B4708" t="str">
            <v>螺纹钢</v>
          </cell>
          <cell r="C4708" t="str">
            <v>HRB400EФ12*9m</v>
          </cell>
          <cell r="D4708" t="str">
            <v>吨</v>
          </cell>
          <cell r="E4708">
            <v>8</v>
          </cell>
          <cell r="F4708">
            <v>45845</v>
          </cell>
          <cell r="G4708" t="str">
            <v>（中核中原-温江光明苑三期项目）四川省成都市温江区金马街道光明苑三期项目</v>
          </cell>
          <cell r="H4708" t="str">
            <v>王生斌</v>
          </cell>
          <cell r="I4708">
            <v>15228858118</v>
          </cell>
        </row>
        <row r="4709">
          <cell r="A4709" t="str">
            <v>钢固融</v>
          </cell>
          <cell r="B4709" t="str">
            <v>螺纹钢</v>
          </cell>
          <cell r="C4709" t="str">
            <v>HRB400EФ14*9m</v>
          </cell>
          <cell r="D4709" t="str">
            <v>吨</v>
          </cell>
          <cell r="E4709">
            <v>10</v>
          </cell>
          <cell r="F4709">
            <v>45845</v>
          </cell>
          <cell r="G4709" t="str">
            <v>（中核中原-温江光明苑三期项目）四川省成都市温江区金马街道光明苑三期项目</v>
          </cell>
          <cell r="H4709" t="str">
            <v>王生斌</v>
          </cell>
          <cell r="I4709">
            <v>15228858118</v>
          </cell>
        </row>
        <row r="4710">
          <cell r="A4710" t="str">
            <v>钢固融</v>
          </cell>
          <cell r="B4710" t="str">
            <v>螺纹钢</v>
          </cell>
          <cell r="C4710" t="str">
            <v>HRB400EФ16*9m</v>
          </cell>
          <cell r="D4710" t="str">
            <v>吨</v>
          </cell>
          <cell r="E4710">
            <v>10</v>
          </cell>
          <cell r="F4710">
            <v>45845</v>
          </cell>
          <cell r="G4710" t="str">
            <v>（中核中原-温江光明苑三期项目）四川省成都市温江区金马街道光明苑三期项目</v>
          </cell>
          <cell r="H4710" t="str">
            <v>王生斌</v>
          </cell>
          <cell r="I4710">
            <v>15228858118</v>
          </cell>
        </row>
        <row r="4711">
          <cell r="A4711" t="str">
            <v>钢固融</v>
          </cell>
          <cell r="B4711" t="str">
            <v>螺纹钢</v>
          </cell>
          <cell r="C4711" t="str">
            <v>HRB400EФ16*12m</v>
          </cell>
          <cell r="D4711" t="str">
            <v>吨</v>
          </cell>
          <cell r="E4711">
            <v>8</v>
          </cell>
          <cell r="F4711">
            <v>45845</v>
          </cell>
          <cell r="G4711" t="str">
            <v>（中核中原-温江光明苑三期项目）四川省成都市温江区金马街道光明苑三期项目</v>
          </cell>
          <cell r="H4711" t="str">
            <v>王生斌</v>
          </cell>
          <cell r="I4711">
            <v>15228858118</v>
          </cell>
        </row>
        <row r="4712">
          <cell r="A4712" t="str">
            <v>钢固融</v>
          </cell>
          <cell r="B4712" t="str">
            <v>螺纹钢</v>
          </cell>
          <cell r="C4712" t="str">
            <v>HRB400EФ18*12m</v>
          </cell>
          <cell r="D4712" t="str">
            <v>吨</v>
          </cell>
          <cell r="E4712">
            <v>8</v>
          </cell>
          <cell r="F4712">
            <v>45845</v>
          </cell>
          <cell r="G4712" t="str">
            <v>（中核中原-温江光明苑三期项目）四川省成都市温江区金马街道光明苑三期项目</v>
          </cell>
          <cell r="H4712" t="str">
            <v>王生斌</v>
          </cell>
          <cell r="I4712">
            <v>15228858118</v>
          </cell>
        </row>
        <row r="4713">
          <cell r="A4713" t="str">
            <v>钢固融</v>
          </cell>
          <cell r="B4713" t="str">
            <v>螺纹钢</v>
          </cell>
          <cell r="C4713" t="str">
            <v>HRB400EФ22*12m</v>
          </cell>
          <cell r="D4713" t="str">
            <v>吨</v>
          </cell>
          <cell r="E4713">
            <v>6</v>
          </cell>
          <cell r="F4713">
            <v>45845</v>
          </cell>
          <cell r="G4713" t="str">
            <v>（中核中原-温江光明苑三期项目）四川省成都市温江区金马街道光明苑三期项目</v>
          </cell>
          <cell r="H4713" t="str">
            <v>王生斌</v>
          </cell>
          <cell r="I4713">
            <v>15228858118</v>
          </cell>
        </row>
        <row r="4714">
          <cell r="A4714" t="str">
            <v>钢固融</v>
          </cell>
          <cell r="B4714" t="str">
            <v>盘螺</v>
          </cell>
          <cell r="C4714" t="str">
            <v>HRB400EФ6</v>
          </cell>
          <cell r="D4714" t="str">
            <v>吨</v>
          </cell>
          <cell r="E4714">
            <v>2</v>
          </cell>
          <cell r="F4714">
            <v>45845</v>
          </cell>
          <cell r="G4714" t="str">
            <v>（中核中原-温江光明苑三期项目）四川省成都市温江区金马街道光明苑三期项目</v>
          </cell>
          <cell r="H4714" t="str">
            <v>王生斌</v>
          </cell>
          <cell r="I4714">
            <v>15228858118</v>
          </cell>
        </row>
        <row r="4715">
          <cell r="A4715" t="str">
            <v>钢固融</v>
          </cell>
          <cell r="B4715" t="str">
            <v>螺纹钢</v>
          </cell>
          <cell r="C4715" t="str">
            <v>HRB400EФ14*9m</v>
          </cell>
          <cell r="D4715" t="str">
            <v>吨</v>
          </cell>
          <cell r="E4715">
            <v>16</v>
          </cell>
          <cell r="F4715">
            <v>45845</v>
          </cell>
          <cell r="G4715" t="str">
            <v>（中核中原-温江光明苑三期项目）四川省成都市温江区金马街道光明苑三期项目</v>
          </cell>
          <cell r="H4715" t="str">
            <v>王生斌</v>
          </cell>
          <cell r="I4715">
            <v>15228858118</v>
          </cell>
        </row>
        <row r="4716">
          <cell r="A4716" t="str">
            <v>钢固融</v>
          </cell>
          <cell r="B4716" t="str">
            <v>螺纹钢</v>
          </cell>
          <cell r="C4716" t="str">
            <v>HRB400EФ14*12m</v>
          </cell>
          <cell r="D4716" t="str">
            <v>吨</v>
          </cell>
          <cell r="E4716">
            <v>20</v>
          </cell>
          <cell r="F4716">
            <v>45845</v>
          </cell>
          <cell r="G4716" t="str">
            <v>（中核中原-温江光明苑三期项目）四川省成都市温江区金马街道光明苑三期项目</v>
          </cell>
          <cell r="H4716" t="str">
            <v>王生斌</v>
          </cell>
          <cell r="I4716">
            <v>15228858118</v>
          </cell>
        </row>
        <row r="4717">
          <cell r="A4717" t="str">
            <v>钢固融</v>
          </cell>
          <cell r="B4717" t="str">
            <v>螺纹钢</v>
          </cell>
          <cell r="C4717" t="str">
            <v>HRB400EФ16*9m</v>
          </cell>
          <cell r="D4717" t="str">
            <v>吨</v>
          </cell>
          <cell r="E4717">
            <v>10</v>
          </cell>
          <cell r="F4717">
            <v>45845</v>
          </cell>
          <cell r="G4717" t="str">
            <v>（中核中原-温江光明苑三期项目）四川省成都市温江区金马街道光明苑三期项目</v>
          </cell>
          <cell r="H4717" t="str">
            <v>王生斌</v>
          </cell>
          <cell r="I4717">
            <v>15228858118</v>
          </cell>
        </row>
        <row r="4718">
          <cell r="A4718" t="str">
            <v>钢固融</v>
          </cell>
          <cell r="B4718" t="str">
            <v>螺纹钢</v>
          </cell>
          <cell r="C4718" t="str">
            <v>HRB400EФ18*9m</v>
          </cell>
          <cell r="D4718" t="str">
            <v>吨</v>
          </cell>
          <cell r="E4718">
            <v>4</v>
          </cell>
          <cell r="F4718">
            <v>45845</v>
          </cell>
          <cell r="G4718" t="str">
            <v>（中核中原-温江光明苑三期项目）四川省成都市温江区金马街道光明苑三期项目</v>
          </cell>
          <cell r="H4718" t="str">
            <v>王生斌</v>
          </cell>
          <cell r="I4718">
            <v>15228858118</v>
          </cell>
        </row>
        <row r="4719">
          <cell r="A4719" t="str">
            <v>钢固融</v>
          </cell>
          <cell r="B4719" t="str">
            <v>螺纹钢</v>
          </cell>
          <cell r="C4719" t="str">
            <v>HRB400EФ18*12m</v>
          </cell>
          <cell r="D4719" t="str">
            <v>吨</v>
          </cell>
          <cell r="E4719">
            <v>10</v>
          </cell>
          <cell r="F4719">
            <v>45845</v>
          </cell>
          <cell r="G4719" t="str">
            <v>（中核中原-温江光明苑三期项目）四川省成都市温江区金马街道光明苑三期项目</v>
          </cell>
          <cell r="H4719" t="str">
            <v>王生斌</v>
          </cell>
          <cell r="I4719">
            <v>15228858118</v>
          </cell>
        </row>
        <row r="4720">
          <cell r="A4720" t="str">
            <v>钢固融</v>
          </cell>
          <cell r="B4720" t="str">
            <v>螺纹钢</v>
          </cell>
          <cell r="C4720" t="str">
            <v>HRB400EФ22*12m</v>
          </cell>
          <cell r="D4720" t="str">
            <v>吨</v>
          </cell>
          <cell r="E4720">
            <v>10</v>
          </cell>
          <cell r="F4720">
            <v>45845</v>
          </cell>
          <cell r="G4720" t="str">
            <v>（中核中原-温江光明苑三期项目）四川省成都市温江区金马街道光明苑三期项目</v>
          </cell>
          <cell r="H4720" t="str">
            <v>王生斌</v>
          </cell>
          <cell r="I4720">
            <v>15228858118</v>
          </cell>
        </row>
        <row r="4721">
          <cell r="A4721" t="str">
            <v>钢固融</v>
          </cell>
          <cell r="B4721" t="str">
            <v>高线</v>
          </cell>
          <cell r="C4721" t="str">
            <v>HPB300 Φ8</v>
          </cell>
          <cell r="D4721" t="str">
            <v>吨</v>
          </cell>
          <cell r="E4721">
            <v>2</v>
          </cell>
          <cell r="F4721">
            <v>45846</v>
          </cell>
          <cell r="G4721" t="str">
            <v>(华西乐山）-四川省乐山市市中区苏稽镇校地共建产教融合基地建设项目二标段</v>
          </cell>
          <cell r="H4721" t="str">
            <v>彭江涛</v>
          </cell>
          <cell r="I4721">
            <v>13990276572</v>
          </cell>
        </row>
        <row r="4722">
          <cell r="A4722" t="str">
            <v>钢固融</v>
          </cell>
          <cell r="B4722" t="str">
            <v>盘螺</v>
          </cell>
          <cell r="C4722" t="str">
            <v>HRB400E Φ6</v>
          </cell>
          <cell r="D4722" t="str">
            <v>吨</v>
          </cell>
          <cell r="E4722">
            <v>2</v>
          </cell>
          <cell r="F4722">
            <v>45846</v>
          </cell>
          <cell r="G4722" t="str">
            <v>(华西乐山）-四川省乐山市市中区苏稽镇校地共建产教融合基地建设项目二标段</v>
          </cell>
          <cell r="H4722" t="str">
            <v>彭江涛</v>
          </cell>
          <cell r="I4722">
            <v>13990276572</v>
          </cell>
        </row>
        <row r="4723">
          <cell r="A4723" t="str">
            <v>钢固融</v>
          </cell>
          <cell r="B4723" t="str">
            <v>盘螺</v>
          </cell>
          <cell r="C4723" t="str">
            <v>HRB400E Φ8</v>
          </cell>
          <cell r="D4723" t="str">
            <v>吨</v>
          </cell>
          <cell r="E4723">
            <v>5</v>
          </cell>
          <cell r="F4723">
            <v>45846</v>
          </cell>
          <cell r="G4723" t="str">
            <v>(华西乐山）-四川省乐山市市中区苏稽镇校地共建产教融合基地建设项目二标段</v>
          </cell>
          <cell r="H4723" t="str">
            <v>彭江涛</v>
          </cell>
          <cell r="I4723">
            <v>13990276572</v>
          </cell>
        </row>
        <row r="4724">
          <cell r="A4724" t="str">
            <v>钢固融</v>
          </cell>
          <cell r="B4724" t="str">
            <v>盘螺</v>
          </cell>
          <cell r="C4724" t="str">
            <v>HRB400E Φ10</v>
          </cell>
          <cell r="D4724" t="str">
            <v>吨</v>
          </cell>
          <cell r="E4724">
            <v>13</v>
          </cell>
          <cell r="F4724">
            <v>45846</v>
          </cell>
          <cell r="G4724" t="str">
            <v>(华西乐山）-四川省乐山市市中区苏稽镇校地共建产教融合基地建设项目二标段</v>
          </cell>
          <cell r="H4724" t="str">
            <v>彭江涛</v>
          </cell>
          <cell r="I4724">
            <v>13990276572</v>
          </cell>
        </row>
        <row r="4725">
          <cell r="A4725" t="str">
            <v>钢固融</v>
          </cell>
          <cell r="B4725" t="str">
            <v>盘螺</v>
          </cell>
          <cell r="C4725" t="str">
            <v>HRB400E Φ12</v>
          </cell>
          <cell r="D4725" t="str">
            <v>吨</v>
          </cell>
          <cell r="E4725">
            <v>10</v>
          </cell>
          <cell r="F4725">
            <v>45846</v>
          </cell>
          <cell r="G4725" t="str">
            <v>(华西乐山）-四川省乐山市市中区苏稽镇校地共建产教融合基地建设项目二标段</v>
          </cell>
          <cell r="H4725" t="str">
            <v>彭江涛</v>
          </cell>
          <cell r="I4725">
            <v>13990276572</v>
          </cell>
        </row>
        <row r="4726">
          <cell r="A4726" t="str">
            <v>德胜</v>
          </cell>
          <cell r="B4726" t="str">
            <v>螺纹钢</v>
          </cell>
          <cell r="C4726" t="str">
            <v>HRB400E Φ14</v>
          </cell>
          <cell r="D4726" t="str">
            <v>吨</v>
          </cell>
          <cell r="E4726">
            <v>6</v>
          </cell>
          <cell r="F4726">
            <v>45846</v>
          </cell>
          <cell r="G4726" t="str">
            <v>(华西乐山）-四川省乐山市市中区苏稽镇校地共建产教融合基地建设项目二标段</v>
          </cell>
          <cell r="H4726" t="str">
            <v>彭江涛</v>
          </cell>
          <cell r="I4726">
            <v>13990276572</v>
          </cell>
        </row>
        <row r="4727">
          <cell r="A4727" t="str">
            <v>德胜</v>
          </cell>
          <cell r="B4727" t="str">
            <v>螺纹钢</v>
          </cell>
          <cell r="C4727" t="str">
            <v>HRB400E Φ16</v>
          </cell>
          <cell r="D4727" t="str">
            <v>吨</v>
          </cell>
          <cell r="E4727">
            <v>5</v>
          </cell>
          <cell r="F4727">
            <v>45846</v>
          </cell>
          <cell r="G4727" t="str">
            <v>(华西乐山）-四川省乐山市市中区苏稽镇校地共建产教融合基地建设项目二标段</v>
          </cell>
          <cell r="H4727" t="str">
            <v>彭江涛</v>
          </cell>
          <cell r="I4727">
            <v>13990276572</v>
          </cell>
        </row>
        <row r="4728">
          <cell r="A4728" t="str">
            <v>德胜</v>
          </cell>
          <cell r="B4728" t="str">
            <v>螺纹钢</v>
          </cell>
          <cell r="C4728" t="str">
            <v>HRB400E Φ18</v>
          </cell>
          <cell r="D4728" t="str">
            <v>吨</v>
          </cell>
          <cell r="E4728">
            <v>27</v>
          </cell>
          <cell r="F4728">
            <v>45846</v>
          </cell>
          <cell r="G4728" t="str">
            <v>(华西乐山）-四川省乐山市市中区苏稽镇校地共建产教融合基地建设项目二标段</v>
          </cell>
          <cell r="H4728" t="str">
            <v>彭江涛</v>
          </cell>
          <cell r="I4728">
            <v>13990276572</v>
          </cell>
        </row>
        <row r="4729">
          <cell r="A4729" t="str">
            <v>德胜</v>
          </cell>
          <cell r="B4729" t="str">
            <v>螺纹钢</v>
          </cell>
          <cell r="C4729" t="str">
            <v>HRB400E Φ20</v>
          </cell>
          <cell r="D4729" t="str">
            <v>吨</v>
          </cell>
          <cell r="E4729">
            <v>5</v>
          </cell>
          <cell r="F4729">
            <v>45846</v>
          </cell>
          <cell r="G4729" t="str">
            <v>(华西乐山）-四川省乐山市市中区苏稽镇校地共建产教融合基地建设项目二标段</v>
          </cell>
          <cell r="H4729" t="str">
            <v>彭江涛</v>
          </cell>
          <cell r="I4729">
            <v>13990276572</v>
          </cell>
        </row>
        <row r="4730">
          <cell r="A4730" t="str">
            <v>德胜</v>
          </cell>
          <cell r="B4730" t="str">
            <v>螺纹钢</v>
          </cell>
          <cell r="C4730" t="str">
            <v>HRB400E Φ22</v>
          </cell>
          <cell r="D4730" t="str">
            <v>吨</v>
          </cell>
          <cell r="E4730">
            <v>14</v>
          </cell>
          <cell r="F4730">
            <v>45846</v>
          </cell>
          <cell r="G4730" t="str">
            <v>(华西乐山）-四川省乐山市市中区苏稽镇校地共建产教融合基地建设项目二标段</v>
          </cell>
          <cell r="H4730" t="str">
            <v>彭江涛</v>
          </cell>
          <cell r="I4730">
            <v>13990276572</v>
          </cell>
        </row>
        <row r="4731">
          <cell r="A4731" t="str">
            <v>德胜</v>
          </cell>
          <cell r="B4731" t="str">
            <v>螺纹钢</v>
          </cell>
          <cell r="C4731" t="str">
            <v>HRB400E Φ25</v>
          </cell>
          <cell r="D4731" t="str">
            <v>吨</v>
          </cell>
          <cell r="E4731">
            <v>25</v>
          </cell>
          <cell r="F4731">
            <v>45846</v>
          </cell>
          <cell r="G4731" t="str">
            <v>(华西乐山）-四川省乐山市市中区苏稽镇校地共建产教融合基地建设项目二标段</v>
          </cell>
          <cell r="H4731" t="str">
            <v>彭江涛</v>
          </cell>
          <cell r="I4731">
            <v>13990276572</v>
          </cell>
        </row>
        <row r="4732">
          <cell r="A4732" t="str">
            <v>德胜</v>
          </cell>
          <cell r="B4732" t="str">
            <v>螺纹钢</v>
          </cell>
          <cell r="C4732" t="str">
            <v>HRB400E Φ28</v>
          </cell>
          <cell r="D4732" t="str">
            <v>吨</v>
          </cell>
          <cell r="E4732">
            <v>6</v>
          </cell>
          <cell r="F4732">
            <v>45846</v>
          </cell>
          <cell r="G4732" t="str">
            <v>(华西乐山）-四川省乐山市市中区苏稽镇校地共建产教融合基地建设项目二标段</v>
          </cell>
          <cell r="H4732" t="str">
            <v>彭江涛</v>
          </cell>
          <cell r="I4732">
            <v>13990276572</v>
          </cell>
        </row>
        <row r="4733">
          <cell r="A4733" t="str">
            <v>德胜</v>
          </cell>
          <cell r="B4733" t="str">
            <v>螺纹钢</v>
          </cell>
          <cell r="C4733" t="str">
            <v>HRB500E Φ12</v>
          </cell>
          <cell r="D4733" t="str">
            <v>吨</v>
          </cell>
          <cell r="E4733">
            <v>3</v>
          </cell>
          <cell r="F4733">
            <v>45846</v>
          </cell>
          <cell r="G4733" t="str">
            <v>(华西乐山）-四川省乐山市市中区苏稽镇校地共建产教融合基地建设项目二标段</v>
          </cell>
          <cell r="H4733" t="str">
            <v>彭江涛</v>
          </cell>
          <cell r="I4733">
            <v>13990276572</v>
          </cell>
        </row>
        <row r="4734">
          <cell r="A4734" t="str">
            <v>德胜</v>
          </cell>
          <cell r="B4734" t="str">
            <v>螺纹钢</v>
          </cell>
          <cell r="C4734" t="str">
            <v>HRB500E Φ14</v>
          </cell>
          <cell r="D4734" t="str">
            <v>吨</v>
          </cell>
          <cell r="E4734">
            <v>3</v>
          </cell>
          <cell r="F4734">
            <v>45846</v>
          </cell>
          <cell r="G4734" t="str">
            <v>(华西乐山）-四川省乐山市市中区苏稽镇校地共建产教融合基地建设项目二标段</v>
          </cell>
          <cell r="H4734" t="str">
            <v>彭江涛</v>
          </cell>
          <cell r="I4734">
            <v>13990276572</v>
          </cell>
        </row>
        <row r="4735">
          <cell r="A4735" t="str">
            <v>德胜</v>
          </cell>
          <cell r="B4735" t="str">
            <v>螺纹钢</v>
          </cell>
          <cell r="C4735" t="str">
            <v>HRB500E Φ16</v>
          </cell>
          <cell r="D4735" t="str">
            <v>吨</v>
          </cell>
          <cell r="E4735">
            <v>2</v>
          </cell>
          <cell r="F4735">
            <v>45846</v>
          </cell>
          <cell r="G4735" t="str">
            <v>(华西乐山）-四川省乐山市市中区苏稽镇校地共建产教融合基地建设项目二标段</v>
          </cell>
          <cell r="H4735" t="str">
            <v>彭江涛</v>
          </cell>
          <cell r="I4735">
            <v>13990276572</v>
          </cell>
        </row>
        <row r="4736">
          <cell r="A4736" t="str">
            <v>德胜</v>
          </cell>
          <cell r="B4736" t="str">
            <v>螺纹钢</v>
          </cell>
          <cell r="C4736" t="str">
            <v>HRB500E Φ18</v>
          </cell>
          <cell r="D4736" t="str">
            <v>吨</v>
          </cell>
          <cell r="E4736">
            <v>3</v>
          </cell>
          <cell r="F4736">
            <v>45846</v>
          </cell>
          <cell r="G4736" t="str">
            <v>(华西乐山）-四川省乐山市市中区苏稽镇校地共建产教融合基地建设项目二标段</v>
          </cell>
          <cell r="H4736" t="str">
            <v>彭江涛</v>
          </cell>
          <cell r="I4736">
            <v>13990276572</v>
          </cell>
        </row>
        <row r="4737">
          <cell r="A4737" t="str">
            <v>德胜</v>
          </cell>
          <cell r="B4737" t="str">
            <v>螺纹钢</v>
          </cell>
          <cell r="C4737" t="str">
            <v>HRB500E Φ20</v>
          </cell>
          <cell r="D4737" t="str">
            <v>吨</v>
          </cell>
          <cell r="E4737">
            <v>8</v>
          </cell>
          <cell r="F4737">
            <v>45846</v>
          </cell>
          <cell r="G4737" t="str">
            <v>(华西乐山）-四川省乐山市市中区苏稽镇校地共建产教融合基地建设项目二标段</v>
          </cell>
          <cell r="H4737" t="str">
            <v>彭江涛</v>
          </cell>
          <cell r="I4737">
            <v>13990276572</v>
          </cell>
        </row>
        <row r="4738">
          <cell r="A4738" t="str">
            <v>德胜</v>
          </cell>
          <cell r="B4738" t="str">
            <v>螺纹钢</v>
          </cell>
          <cell r="C4738" t="str">
            <v>HRB500E Φ22</v>
          </cell>
          <cell r="D4738" t="str">
            <v>吨</v>
          </cell>
          <cell r="E4738">
            <v>10</v>
          </cell>
          <cell r="F4738">
            <v>45846</v>
          </cell>
          <cell r="G4738" t="str">
            <v>(华西乐山）-四川省乐山市市中区苏稽镇校地共建产教融合基地建设项目二标段</v>
          </cell>
          <cell r="H4738" t="str">
            <v>彭江涛</v>
          </cell>
          <cell r="I4738">
            <v>13990276572</v>
          </cell>
        </row>
        <row r="4739">
          <cell r="A4739" t="str">
            <v>德胜</v>
          </cell>
          <cell r="B4739" t="str">
            <v>螺纹钢</v>
          </cell>
          <cell r="C4739" t="str">
            <v>HRB500E Φ28</v>
          </cell>
          <cell r="D4739" t="str">
            <v>吨</v>
          </cell>
          <cell r="E4739">
            <v>7</v>
          </cell>
          <cell r="F4739">
            <v>45846</v>
          </cell>
          <cell r="G4739" t="str">
            <v>(华西乐山）-四川省乐山市市中区苏稽镇校地共建产教融合基地建设项目二标段</v>
          </cell>
          <cell r="H4739" t="str">
            <v>彭江涛</v>
          </cell>
          <cell r="I4739">
            <v>13990276572</v>
          </cell>
        </row>
        <row r="4740">
          <cell r="A4740" t="str">
            <v>德胜</v>
          </cell>
          <cell r="B4740" t="str">
            <v>螺纹钢</v>
          </cell>
          <cell r="C4740" t="str">
            <v>HRB500E Φ32</v>
          </cell>
          <cell r="D4740" t="str">
            <v>吨</v>
          </cell>
          <cell r="E4740">
            <v>16</v>
          </cell>
          <cell r="F4740">
            <v>45846</v>
          </cell>
          <cell r="G4740" t="str">
            <v>(华西乐山）-四川省乐山市市中区苏稽镇校地共建产教融合基地建设项目二标段</v>
          </cell>
          <cell r="H4740" t="str">
            <v>彭江涛</v>
          </cell>
          <cell r="I4740">
            <v>13990276572</v>
          </cell>
        </row>
        <row r="4741">
          <cell r="A4741" t="str">
            <v>陕钢</v>
          </cell>
          <cell r="B4741" t="str">
            <v>盘螺</v>
          </cell>
          <cell r="C4741" t="str">
            <v>HRB400E Φ8</v>
          </cell>
          <cell r="D4741" t="str">
            <v>吨</v>
          </cell>
          <cell r="E4741">
            <v>15</v>
          </cell>
          <cell r="F4741">
            <v>45846</v>
          </cell>
          <cell r="G4741" t="str">
            <v>（华西萌海科创农业生态谷）成都市简阳市白金山水库</v>
          </cell>
          <cell r="H4741" t="str">
            <v>石清国</v>
          </cell>
          <cell r="I4741">
            <v>13458642015</v>
          </cell>
        </row>
        <row r="4742">
          <cell r="A4742" t="str">
            <v>陕钢</v>
          </cell>
          <cell r="B4742" t="str">
            <v>盘螺</v>
          </cell>
          <cell r="C4742" t="str">
            <v>HRB400E Φ10</v>
          </cell>
          <cell r="D4742" t="str">
            <v>吨</v>
          </cell>
          <cell r="E4742">
            <v>30</v>
          </cell>
          <cell r="F4742">
            <v>45846</v>
          </cell>
          <cell r="G4742" t="str">
            <v>（华西萌海科创农业生态谷）成都市简阳市白金山水库</v>
          </cell>
          <cell r="H4742" t="str">
            <v>石清国</v>
          </cell>
          <cell r="I4742">
            <v>13458642015</v>
          </cell>
        </row>
        <row r="4743">
          <cell r="A4743" t="str">
            <v>陕钢</v>
          </cell>
          <cell r="B4743" t="str">
            <v>盘螺</v>
          </cell>
          <cell r="C4743" t="str">
            <v>HRB400E Φ12</v>
          </cell>
          <cell r="D4743" t="str">
            <v>吨</v>
          </cell>
          <cell r="E4743">
            <v>8</v>
          </cell>
          <cell r="F4743">
            <v>45846</v>
          </cell>
          <cell r="G4743" t="str">
            <v>（华西萌海科创农业生态谷）成都市简阳市白金山水库</v>
          </cell>
          <cell r="H4743" t="str">
            <v>石清国</v>
          </cell>
          <cell r="I4743">
            <v>13458642015</v>
          </cell>
        </row>
        <row r="4744">
          <cell r="A4744" t="str">
            <v>陕钢</v>
          </cell>
          <cell r="B4744" t="str">
            <v>螺纹钢</v>
          </cell>
          <cell r="C4744" t="str">
            <v>HRB400E Φ12</v>
          </cell>
          <cell r="D4744" t="str">
            <v>吨</v>
          </cell>
          <cell r="E4744">
            <v>3</v>
          </cell>
          <cell r="F4744">
            <v>45846</v>
          </cell>
          <cell r="G4744" t="str">
            <v>（华西萌海科创农业生态谷）成都市简阳市白金山水库</v>
          </cell>
          <cell r="H4744" t="str">
            <v>石清国</v>
          </cell>
          <cell r="I4744">
            <v>13458642015</v>
          </cell>
        </row>
        <row r="4745">
          <cell r="A4745" t="str">
            <v>陕钢</v>
          </cell>
          <cell r="B4745" t="str">
            <v>螺纹钢</v>
          </cell>
          <cell r="C4745" t="str">
            <v>HRB400E Φ14</v>
          </cell>
          <cell r="D4745" t="str">
            <v>吨</v>
          </cell>
          <cell r="E4745">
            <v>3</v>
          </cell>
          <cell r="F4745">
            <v>45846</v>
          </cell>
          <cell r="G4745" t="str">
            <v>（华西萌海科创农业生态谷）成都市简阳市白金山水库</v>
          </cell>
          <cell r="H4745" t="str">
            <v>石清国</v>
          </cell>
          <cell r="I4745">
            <v>13458642015</v>
          </cell>
        </row>
        <row r="4746">
          <cell r="A4746" t="str">
            <v>陕钢</v>
          </cell>
          <cell r="B4746" t="str">
            <v>螺纹钢</v>
          </cell>
          <cell r="C4746" t="str">
            <v>HRB500E Φ20</v>
          </cell>
          <cell r="D4746" t="str">
            <v>吨</v>
          </cell>
          <cell r="E4746">
            <v>10</v>
          </cell>
          <cell r="F4746">
            <v>45846</v>
          </cell>
          <cell r="G4746" t="str">
            <v>（华西萌海科创农业生态谷）成都市简阳市白金山水库</v>
          </cell>
          <cell r="H4746" t="str">
            <v>石清国</v>
          </cell>
          <cell r="I4746">
            <v>13458642015</v>
          </cell>
        </row>
        <row r="4747">
          <cell r="A4747" t="str">
            <v>润耀</v>
          </cell>
          <cell r="B4747" t="str">
            <v>螺纹钢</v>
          </cell>
          <cell r="C4747" t="str">
            <v>HRB400E Φ12 9m</v>
          </cell>
          <cell r="D4747" t="str">
            <v>吨</v>
          </cell>
          <cell r="E4747">
            <v>35</v>
          </cell>
          <cell r="F4747">
            <v>45846</v>
          </cell>
          <cell r="G4747" t="str">
            <v>（中铁广州局-资乐高速5标）四川省乐山市井研县希望大道116号</v>
          </cell>
          <cell r="H4747" t="str">
            <v>廖俊杰</v>
          </cell>
          <cell r="I4747">
            <v>15775100965</v>
          </cell>
        </row>
        <row r="4748">
          <cell r="A4748" t="str">
            <v>润耀</v>
          </cell>
          <cell r="B4748" t="str">
            <v>螺纹钢</v>
          </cell>
          <cell r="C4748" t="str">
            <v>HRB400EФ12*9m</v>
          </cell>
          <cell r="D4748" t="str">
            <v>吨</v>
          </cell>
          <cell r="E4748">
            <v>140</v>
          </cell>
          <cell r="F4748">
            <v>45846</v>
          </cell>
          <cell r="G4748" t="str">
            <v>（中铁八局康新高速TJ4-1标）四川省甘孜州康定市新都桥镇超限载检测站</v>
          </cell>
          <cell r="H4748" t="str">
            <v>刘俊</v>
          </cell>
          <cell r="I4748">
            <v>18587764925</v>
          </cell>
        </row>
        <row r="4749">
          <cell r="A4749" t="str">
            <v>润耀</v>
          </cell>
          <cell r="B4749" t="str">
            <v>螺纹钢</v>
          </cell>
          <cell r="C4749" t="str">
            <v>HRB400EФ16*12m</v>
          </cell>
          <cell r="D4749" t="str">
            <v>吨</v>
          </cell>
          <cell r="E4749">
            <v>70</v>
          </cell>
          <cell r="F4749">
            <v>45846</v>
          </cell>
          <cell r="G4749" t="str">
            <v>（中铁八局康新高速TJ4-1标）四川省甘孜州康定市新都桥镇超限载检测站</v>
          </cell>
          <cell r="H4749" t="str">
            <v>刘俊</v>
          </cell>
          <cell r="I4749">
            <v>18587764925</v>
          </cell>
        </row>
        <row r="4750">
          <cell r="A4750" t="str">
            <v>润耀</v>
          </cell>
          <cell r="B4750" t="str">
            <v>螺纹钢</v>
          </cell>
          <cell r="C4750" t="str">
            <v>HRB400EФ28*12m</v>
          </cell>
          <cell r="D4750" t="str">
            <v>吨</v>
          </cell>
          <cell r="E4750">
            <v>70</v>
          </cell>
          <cell r="F4750">
            <v>45846</v>
          </cell>
          <cell r="G4750" t="str">
            <v>（中铁八局康新高速TJ4-1标）四川省甘孜州康定市新都桥镇超限载检测站</v>
          </cell>
          <cell r="H4750" t="str">
            <v>刘俊</v>
          </cell>
          <cell r="I4750">
            <v>18587764925</v>
          </cell>
        </row>
        <row r="4751">
          <cell r="A4751" t="str">
            <v>润耀</v>
          </cell>
          <cell r="B4751" t="str">
            <v>盘螺</v>
          </cell>
          <cell r="C4751" t="str">
            <v>HRB400EФ10</v>
          </cell>
          <cell r="D4751" t="str">
            <v>吨</v>
          </cell>
          <cell r="E4751">
            <v>35</v>
          </cell>
          <cell r="F4751">
            <v>45846</v>
          </cell>
          <cell r="G4751" t="str">
            <v>（中铁八局康新高速TJ4-1标）四川省甘孜州康定市新都桥镇超限载检测站</v>
          </cell>
          <cell r="H4751" t="str">
            <v>刘俊</v>
          </cell>
          <cell r="I4751">
            <v>18587764925</v>
          </cell>
        </row>
        <row r="4752">
          <cell r="A4752" t="str">
            <v>钢固融</v>
          </cell>
          <cell r="B4752" t="str">
            <v>螺纹钢</v>
          </cell>
          <cell r="C4752" t="str">
            <v>HRB400E Φ12 9m</v>
          </cell>
          <cell r="D4752" t="str">
            <v>吨</v>
          </cell>
          <cell r="E4752">
            <v>30</v>
          </cell>
          <cell r="F4752">
            <v>45846</v>
          </cell>
          <cell r="G4752" t="str">
            <v>(五冶建设扩建艺体中学二期工程)四川省成都市双流区光荣路成都艺体中学南200米</v>
          </cell>
          <cell r="H4752" t="str">
            <v>谢序强</v>
          </cell>
          <cell r="I4752">
            <v>13458588232</v>
          </cell>
        </row>
        <row r="4753">
          <cell r="A4753" t="str">
            <v>钢固融</v>
          </cell>
          <cell r="B4753" t="str">
            <v>螺纹钢</v>
          </cell>
          <cell r="C4753" t="str">
            <v>HRB400E Φ14 9m</v>
          </cell>
          <cell r="D4753" t="str">
            <v>吨</v>
          </cell>
          <cell r="E4753">
            <v>51</v>
          </cell>
          <cell r="F4753">
            <v>45846</v>
          </cell>
          <cell r="G4753" t="str">
            <v>(五冶建设扩建艺体中学二期工程)四川省成都市双流区光荣路成都艺体中学南200米</v>
          </cell>
          <cell r="H4753" t="str">
            <v>谢序强</v>
          </cell>
          <cell r="I4753">
            <v>13458588232</v>
          </cell>
        </row>
        <row r="4754">
          <cell r="A4754" t="str">
            <v>钢固融</v>
          </cell>
          <cell r="B4754" t="str">
            <v>螺纹钢</v>
          </cell>
          <cell r="C4754" t="str">
            <v>HRB400E Φ16 9m</v>
          </cell>
          <cell r="D4754" t="str">
            <v>吨</v>
          </cell>
          <cell r="E4754">
            <v>9</v>
          </cell>
          <cell r="F4754">
            <v>45846</v>
          </cell>
          <cell r="G4754" t="str">
            <v>(五冶建设扩建艺体中学二期工程)四川省成都市双流区光荣路成都艺体中学南200米</v>
          </cell>
          <cell r="H4754" t="str">
            <v>谢序强</v>
          </cell>
          <cell r="I4754">
            <v>13458588232</v>
          </cell>
        </row>
        <row r="4755">
          <cell r="A4755" t="str">
            <v>钢固融</v>
          </cell>
          <cell r="B4755" t="str">
            <v>螺纹钢</v>
          </cell>
          <cell r="C4755" t="str">
            <v>HRB400E Φ22 9m</v>
          </cell>
          <cell r="D4755" t="str">
            <v>吨</v>
          </cell>
          <cell r="E4755">
            <v>6</v>
          </cell>
          <cell r="F4755">
            <v>45846</v>
          </cell>
          <cell r="G4755" t="str">
            <v>(五冶建设扩建艺体中学二期工程)四川省成都市双流区光荣路成都艺体中学南200米</v>
          </cell>
          <cell r="H4755" t="str">
            <v>谢序强</v>
          </cell>
          <cell r="I4755">
            <v>13458588232</v>
          </cell>
        </row>
        <row r="4756">
          <cell r="A4756" t="str">
            <v>钢固融</v>
          </cell>
          <cell r="B4756" t="str">
            <v>螺纹钢</v>
          </cell>
          <cell r="C4756" t="str">
            <v>HRB400E Φ25 9m</v>
          </cell>
          <cell r="D4756" t="str">
            <v>吨</v>
          </cell>
          <cell r="E4756">
            <v>30</v>
          </cell>
          <cell r="F4756">
            <v>45846</v>
          </cell>
          <cell r="G4756" t="str">
            <v>(五冶建设扩建艺体中学二期工程)四川省成都市双流区光荣路成都艺体中学南200米</v>
          </cell>
          <cell r="H4756" t="str">
            <v>谢序强</v>
          </cell>
          <cell r="I4756">
            <v>13458588232</v>
          </cell>
        </row>
        <row r="4757">
          <cell r="A4757" t="str">
            <v>钢固融</v>
          </cell>
          <cell r="B4757" t="str">
            <v>盘圆</v>
          </cell>
          <cell r="C4757" t="str">
            <v>HPB300Ф8</v>
          </cell>
          <cell r="D4757" t="str">
            <v>吨</v>
          </cell>
          <cell r="E4757">
            <v>17</v>
          </cell>
          <cell r="F4757">
            <v>45846</v>
          </cell>
          <cell r="G4757" t="str">
            <v>（中铁一局四建康新高速TJ1-2标）四川省甘孜州康定市318国道玉顶积雪观景台旁</v>
          </cell>
          <cell r="H4757" t="str">
            <v>宋健</v>
          </cell>
          <cell r="I4757">
            <v>15691628566</v>
          </cell>
        </row>
        <row r="4758">
          <cell r="A4758" t="str">
            <v>钢固融</v>
          </cell>
          <cell r="B4758" t="str">
            <v>盘圆</v>
          </cell>
          <cell r="C4758" t="str">
            <v>HPB300Ф12</v>
          </cell>
          <cell r="D4758" t="str">
            <v>吨</v>
          </cell>
          <cell r="E4758">
            <v>17</v>
          </cell>
          <cell r="F4758">
            <v>45846</v>
          </cell>
          <cell r="G4758" t="str">
            <v>（中铁一局四建康新高速TJ1-2标）四川省甘孜州康定市318国道玉顶积雪观景台旁</v>
          </cell>
          <cell r="H4758" t="str">
            <v>宋健</v>
          </cell>
          <cell r="I4758">
            <v>15691628566</v>
          </cell>
        </row>
        <row r="4759">
          <cell r="A4759" t="str">
            <v>钢固融</v>
          </cell>
          <cell r="B4759" t="str">
            <v>圆钢</v>
          </cell>
          <cell r="C4759" t="str">
            <v>HPB300Ф16*12</v>
          </cell>
          <cell r="D4759" t="str">
            <v>吨</v>
          </cell>
          <cell r="E4759">
            <v>15</v>
          </cell>
          <cell r="F4759">
            <v>45846</v>
          </cell>
          <cell r="G4759" t="str">
            <v>（中铁一局四公司康新高速TJ1-1标雅加梗隧道）四川省甘孜州康定市雅加梗路基</v>
          </cell>
          <cell r="H4759" t="str">
            <v>刘子任</v>
          </cell>
          <cell r="I4759">
            <v>18784539677</v>
          </cell>
        </row>
        <row r="4760">
          <cell r="A4760" t="str">
            <v>钢固融</v>
          </cell>
          <cell r="B4760" t="str">
            <v>圆钢</v>
          </cell>
          <cell r="C4760" t="str">
            <v>HPB300Ф20</v>
          </cell>
          <cell r="D4760" t="str">
            <v>吨</v>
          </cell>
          <cell r="E4760">
            <v>20</v>
          </cell>
          <cell r="F4760">
            <v>45846</v>
          </cell>
          <cell r="G4760" t="str">
            <v>（中铁一局四公司康新高速TJ1-1标雅加梗隧道）四川省甘孜州康定市雅加梗路基</v>
          </cell>
          <cell r="H4760" t="str">
            <v>刘子任</v>
          </cell>
          <cell r="I4760">
            <v>18784539677</v>
          </cell>
        </row>
        <row r="4761">
          <cell r="A4761" t="str">
            <v>钢固融</v>
          </cell>
          <cell r="B4761" t="str">
            <v>盘螺</v>
          </cell>
          <cell r="C4761" t="str">
            <v>HRB400EΦ10</v>
          </cell>
          <cell r="D4761" t="str">
            <v>吨</v>
          </cell>
          <cell r="E4761">
            <v>2.5</v>
          </cell>
          <cell r="F4761">
            <v>45846</v>
          </cell>
          <cell r="G4761" t="str">
            <v>（成铁西物-自贡）自贡市大安区和平街道茴香坳</v>
          </cell>
          <cell r="H4761" t="str">
            <v>黄永福</v>
          </cell>
          <cell r="I4761" t="str">
            <v>15982823571</v>
          </cell>
        </row>
        <row r="4762">
          <cell r="A4762" t="str">
            <v>钢固融</v>
          </cell>
          <cell r="B4762" t="str">
            <v>盘圆</v>
          </cell>
          <cell r="C4762" t="str">
            <v>HPB300Ф10</v>
          </cell>
          <cell r="D4762" t="str">
            <v>吨</v>
          </cell>
          <cell r="E4762">
            <v>5</v>
          </cell>
          <cell r="F4762">
            <v>45846</v>
          </cell>
          <cell r="G4762" t="str">
            <v>（成铁西物-自贡）自贡市大安区和平街道茴香坳</v>
          </cell>
          <cell r="H4762" t="str">
            <v>黄永福</v>
          </cell>
          <cell r="I4762" t="str">
            <v>15982823571</v>
          </cell>
        </row>
        <row r="4763">
          <cell r="A4763" t="str">
            <v>钢固融</v>
          </cell>
          <cell r="B4763" t="str">
            <v>螺纹钢</v>
          </cell>
          <cell r="C4763" t="str">
            <v>HRB400EФ16*9m</v>
          </cell>
          <cell r="D4763" t="str">
            <v>吨</v>
          </cell>
          <cell r="E4763">
            <v>27</v>
          </cell>
          <cell r="F4763">
            <v>45846</v>
          </cell>
          <cell r="G4763" t="str">
            <v>（成铁西物-自贡）自贡市大安区和平街道茴香坳</v>
          </cell>
          <cell r="H4763" t="str">
            <v>黄永福</v>
          </cell>
          <cell r="I4763" t="str">
            <v>15982823571</v>
          </cell>
        </row>
        <row r="4764">
          <cell r="A4764" t="str">
            <v>钢固融</v>
          </cell>
          <cell r="B4764" t="str">
            <v>螺纹钢</v>
          </cell>
          <cell r="C4764" t="str">
            <v>HRB400EФ20*9m</v>
          </cell>
          <cell r="D4764" t="str">
            <v>吨</v>
          </cell>
          <cell r="E4764">
            <v>33</v>
          </cell>
          <cell r="F4764">
            <v>45846</v>
          </cell>
          <cell r="G4764" t="str">
            <v>（成铁西物-自贡）自贡市大安区和平街道茴香坳</v>
          </cell>
          <cell r="H4764" t="str">
            <v>黄永福</v>
          </cell>
          <cell r="I4764" t="str">
            <v>15982823571</v>
          </cell>
        </row>
        <row r="4765">
          <cell r="A4765" t="str">
            <v>钢固融</v>
          </cell>
          <cell r="B4765" t="str">
            <v>螺纹钢</v>
          </cell>
          <cell r="C4765" t="str">
            <v>HRB400E Φ16 9m</v>
          </cell>
          <cell r="D4765" t="str">
            <v>吨</v>
          </cell>
          <cell r="E4765">
            <v>30</v>
          </cell>
          <cell r="F4765">
            <v>45846</v>
          </cell>
          <cell r="G4765" t="str">
            <v>（五局建筑温江tod项目）罗欣安若维他药业(成都)有限公司南94米温江区海发路附近</v>
          </cell>
          <cell r="H4765" t="str">
            <v>冉勇</v>
          </cell>
          <cell r="I4765">
            <v>18108243927</v>
          </cell>
        </row>
        <row r="4766">
          <cell r="A4766" t="str">
            <v>钢固融</v>
          </cell>
          <cell r="B4766" t="str">
            <v>盘螺</v>
          </cell>
          <cell r="C4766" t="str">
            <v>HRB400E Φ8</v>
          </cell>
          <cell r="D4766" t="str">
            <v>吨</v>
          </cell>
          <cell r="E4766">
            <v>2</v>
          </cell>
          <cell r="F4766">
            <v>45846</v>
          </cell>
          <cell r="G4766" t="str">
            <v>（五局建筑温江tod项目）罗欣安若维他药业(成都)有限公司南94米温江区海发路附近</v>
          </cell>
          <cell r="H4766" t="str">
            <v>冉勇</v>
          </cell>
          <cell r="I4766">
            <v>18108243927</v>
          </cell>
        </row>
        <row r="4767">
          <cell r="A4767" t="str">
            <v>钢固融</v>
          </cell>
          <cell r="B4767" t="str">
            <v>盘圆</v>
          </cell>
          <cell r="C4767" t="str">
            <v>HRB300 Φ8</v>
          </cell>
          <cell r="D4767" t="str">
            <v>吨</v>
          </cell>
          <cell r="E4767">
            <v>2</v>
          </cell>
          <cell r="F4767">
            <v>45846</v>
          </cell>
          <cell r="G4767" t="str">
            <v>（五局建筑温江tod项目）罗欣安若维他药业(成都)有限公司南94米温江区海发路附近</v>
          </cell>
          <cell r="H4767" t="str">
            <v>冉勇</v>
          </cell>
          <cell r="I4767">
            <v>18108243927</v>
          </cell>
        </row>
        <row r="4768">
          <cell r="A4768" t="str">
            <v>德胜</v>
          </cell>
          <cell r="B4768" t="str">
            <v>螺纹钢</v>
          </cell>
          <cell r="C4768" t="str">
            <v>HRB400E Φ16 9m</v>
          </cell>
          <cell r="D4768" t="str">
            <v>吨</v>
          </cell>
          <cell r="E4768">
            <v>53</v>
          </cell>
          <cell r="F4768">
            <v>45846</v>
          </cell>
          <cell r="G4768" t="str">
            <v>（五局建筑温江tod项目）罗欣安若维他药业(成都)有限公司南94米温江区海发路附近</v>
          </cell>
          <cell r="H4768" t="str">
            <v>冉勇</v>
          </cell>
          <cell r="I4768">
            <v>18108243927</v>
          </cell>
        </row>
        <row r="4769">
          <cell r="A4769" t="str">
            <v>德胜</v>
          </cell>
          <cell r="B4769" t="str">
            <v>螺纹钢</v>
          </cell>
          <cell r="C4769" t="str">
            <v>HRB400E Φ18 9m</v>
          </cell>
          <cell r="D4769" t="str">
            <v>吨</v>
          </cell>
          <cell r="E4769">
            <v>18</v>
          </cell>
          <cell r="F4769">
            <v>45846</v>
          </cell>
          <cell r="G4769" t="str">
            <v>（五局建筑温江tod项目）罗欣安若维他药业(成都)有限公司南94米温江区海发路附近</v>
          </cell>
          <cell r="H4769" t="str">
            <v>冉勇</v>
          </cell>
          <cell r="I4769">
            <v>18108243927</v>
          </cell>
        </row>
        <row r="4770">
          <cell r="A4770" t="str">
            <v>润耀</v>
          </cell>
          <cell r="B4770" t="str">
            <v>盘螺</v>
          </cell>
          <cell r="C4770" t="str">
            <v>HRB400E Φ6</v>
          </cell>
          <cell r="D4770" t="str">
            <v>吨</v>
          </cell>
          <cell r="E4770">
            <v>5</v>
          </cell>
          <cell r="F4770">
            <v>45846</v>
          </cell>
          <cell r="G4770" t="str">
            <v>（华西简阳西城嘉苑）四川省成都市简阳市简城街道高屋村</v>
          </cell>
          <cell r="H4770" t="str">
            <v>张瀚镭</v>
          </cell>
          <cell r="I4770">
            <v>15884666220</v>
          </cell>
        </row>
        <row r="4771">
          <cell r="A4771" t="str">
            <v>润耀</v>
          </cell>
          <cell r="B4771" t="str">
            <v>盘螺</v>
          </cell>
          <cell r="C4771" t="str">
            <v>HRB400E Φ8</v>
          </cell>
          <cell r="D4771" t="str">
            <v>吨</v>
          </cell>
          <cell r="E4771">
            <v>43.5</v>
          </cell>
          <cell r="F4771">
            <v>45846</v>
          </cell>
          <cell r="G4771" t="str">
            <v>（华西简阳西城嘉苑）四川省成都市简阳市简城街道高屋村</v>
          </cell>
          <cell r="H4771" t="str">
            <v>张瀚镭</v>
          </cell>
          <cell r="I4771">
            <v>15884666220</v>
          </cell>
        </row>
        <row r="4772">
          <cell r="A4772" t="str">
            <v>润耀</v>
          </cell>
          <cell r="B4772" t="str">
            <v>盘螺</v>
          </cell>
          <cell r="C4772" t="str">
            <v>HRB400E Φ10</v>
          </cell>
          <cell r="D4772" t="str">
            <v>吨</v>
          </cell>
          <cell r="E4772">
            <v>18</v>
          </cell>
          <cell r="F4772">
            <v>45846</v>
          </cell>
          <cell r="G4772" t="str">
            <v>（华西简阳西城嘉苑）四川省成都市简阳市简城街道高屋村</v>
          </cell>
          <cell r="H4772" t="str">
            <v>张瀚镭</v>
          </cell>
          <cell r="I4772">
            <v>15884666220</v>
          </cell>
        </row>
        <row r="4773">
          <cell r="A4773" t="str">
            <v>润耀</v>
          </cell>
          <cell r="B4773" t="str">
            <v>盘螺</v>
          </cell>
          <cell r="C4773" t="str">
            <v>HRB400E Φ12</v>
          </cell>
          <cell r="D4773" t="str">
            <v>吨</v>
          </cell>
          <cell r="E4773">
            <v>38</v>
          </cell>
          <cell r="F4773">
            <v>45846</v>
          </cell>
          <cell r="G4773" t="str">
            <v>（华西简阳西城嘉苑）四川省成都市简阳市简城街道高屋村</v>
          </cell>
          <cell r="H4773" t="str">
            <v>张瀚镭</v>
          </cell>
          <cell r="I4773">
            <v>15884666220</v>
          </cell>
        </row>
        <row r="4774">
          <cell r="A4774" t="str">
            <v>润耀</v>
          </cell>
          <cell r="B4774" t="str">
            <v>螺纹钢</v>
          </cell>
          <cell r="C4774" t="str">
            <v>HRB400E Φ14 9m</v>
          </cell>
          <cell r="D4774" t="str">
            <v>吨</v>
          </cell>
          <cell r="E4774">
            <v>10.7</v>
          </cell>
          <cell r="F4774">
            <v>45846</v>
          </cell>
          <cell r="G4774" t="str">
            <v>（华西简阳西城嘉苑）四川省成都市简阳市简城街道高屋村</v>
          </cell>
          <cell r="H4774" t="str">
            <v>张瀚镭</v>
          </cell>
          <cell r="I4774">
            <v>15884666220</v>
          </cell>
        </row>
        <row r="4775">
          <cell r="A4775" t="str">
            <v>润耀</v>
          </cell>
          <cell r="B4775" t="str">
            <v>螺纹钢</v>
          </cell>
          <cell r="C4775" t="str">
            <v>HRB400E Φ16 9m</v>
          </cell>
          <cell r="D4775" t="str">
            <v>吨</v>
          </cell>
          <cell r="E4775">
            <v>62.5</v>
          </cell>
          <cell r="F4775">
            <v>45846</v>
          </cell>
          <cell r="G4775" t="str">
            <v>（华西简阳西城嘉苑）四川省成都市简阳市简城街道高屋村</v>
          </cell>
          <cell r="H4775" t="str">
            <v>张瀚镭</v>
          </cell>
          <cell r="I4775">
            <v>15884666220</v>
          </cell>
        </row>
        <row r="4776">
          <cell r="A4776" t="str">
            <v>润耀</v>
          </cell>
          <cell r="B4776" t="str">
            <v>螺纹钢</v>
          </cell>
          <cell r="C4776" t="str">
            <v>HRB400E Φ18 9m</v>
          </cell>
          <cell r="D4776" t="str">
            <v>吨</v>
          </cell>
          <cell r="E4776">
            <v>8.2</v>
          </cell>
          <cell r="F4776">
            <v>45846</v>
          </cell>
          <cell r="G4776" t="str">
            <v>（华西简阳西城嘉苑）四川省成都市简阳市简城街道高屋村</v>
          </cell>
          <cell r="H4776" t="str">
            <v>张瀚镭</v>
          </cell>
          <cell r="I4776">
            <v>15884666220</v>
          </cell>
        </row>
        <row r="4777">
          <cell r="A4777" t="str">
            <v>润耀</v>
          </cell>
          <cell r="B4777" t="str">
            <v>螺纹钢</v>
          </cell>
          <cell r="C4777" t="str">
            <v>HRB400E Φ20 9m</v>
          </cell>
          <cell r="D4777" t="str">
            <v>吨</v>
          </cell>
          <cell r="E4777">
            <v>11</v>
          </cell>
          <cell r="F4777">
            <v>45846</v>
          </cell>
          <cell r="G4777" t="str">
            <v>（华西简阳西城嘉苑）四川省成都市简阳市简城街道高屋村</v>
          </cell>
          <cell r="H4777" t="str">
            <v>张瀚镭</v>
          </cell>
          <cell r="I4777">
            <v>15884666220</v>
          </cell>
        </row>
        <row r="4778">
          <cell r="A4778" t="str">
            <v>润耀</v>
          </cell>
          <cell r="B4778" t="str">
            <v>螺纹钢</v>
          </cell>
          <cell r="C4778" t="str">
            <v>HRB500E Φ22</v>
          </cell>
          <cell r="D4778" t="str">
            <v>吨</v>
          </cell>
          <cell r="E4778">
            <v>5</v>
          </cell>
          <cell r="F4778">
            <v>45846</v>
          </cell>
          <cell r="G4778" t="str">
            <v>（华西简阳西城嘉苑）四川省成都市简阳市简城街道高屋村</v>
          </cell>
          <cell r="H4778" t="str">
            <v>张瀚镭</v>
          </cell>
          <cell r="I4778">
            <v>15884666220</v>
          </cell>
        </row>
        <row r="4779">
          <cell r="A4779" t="str">
            <v>润耀</v>
          </cell>
          <cell r="B4779" t="str">
            <v>螺纹钢</v>
          </cell>
          <cell r="C4779" t="str">
            <v>HRB500E Φ25</v>
          </cell>
          <cell r="D4779" t="str">
            <v>吨</v>
          </cell>
          <cell r="E4779">
            <v>10</v>
          </cell>
          <cell r="F4779">
            <v>45846</v>
          </cell>
          <cell r="G4779" t="str">
            <v>（华西简阳西城嘉苑）四川省成都市简阳市简城街道高屋村</v>
          </cell>
          <cell r="H4779" t="str">
            <v>张瀚镭</v>
          </cell>
          <cell r="I4779">
            <v>15884666220</v>
          </cell>
        </row>
        <row r="4780">
          <cell r="A4780" t="str">
            <v>陕钢</v>
          </cell>
          <cell r="B4780" t="str">
            <v>螺纹钢</v>
          </cell>
          <cell r="C4780" t="str">
            <v>HRB400E Φ25 9m</v>
          </cell>
          <cell r="D4780" t="str">
            <v>吨</v>
          </cell>
          <cell r="E4780">
            <v>20</v>
          </cell>
          <cell r="F4780">
            <v>45846</v>
          </cell>
          <cell r="G4780" t="str">
            <v>（华西简阳西城嘉苑）四川省成都市简阳市简城街道高屋村</v>
          </cell>
          <cell r="H4780" t="str">
            <v>张瀚镭</v>
          </cell>
          <cell r="I4780">
            <v>15884666220</v>
          </cell>
        </row>
        <row r="4781">
          <cell r="A4781" t="str">
            <v>陕钢</v>
          </cell>
          <cell r="B4781" t="str">
            <v>螺纹钢</v>
          </cell>
          <cell r="C4781" t="str">
            <v>HRB500E Φ14</v>
          </cell>
          <cell r="D4781" t="str">
            <v>吨</v>
          </cell>
          <cell r="E4781">
            <v>2.5</v>
          </cell>
          <cell r="F4781">
            <v>45846</v>
          </cell>
          <cell r="G4781" t="str">
            <v>（华西简阳西城嘉苑）四川省成都市简阳市简城街道高屋村</v>
          </cell>
          <cell r="H4781" t="str">
            <v>张瀚镭</v>
          </cell>
          <cell r="I4781">
            <v>15884666220</v>
          </cell>
        </row>
        <row r="4782">
          <cell r="A4782" t="str">
            <v>陕钢</v>
          </cell>
          <cell r="B4782" t="str">
            <v>螺纹钢</v>
          </cell>
          <cell r="C4782" t="str">
            <v>HRB500E Φ16</v>
          </cell>
          <cell r="D4782" t="str">
            <v>吨</v>
          </cell>
          <cell r="E4782">
            <v>2.5</v>
          </cell>
          <cell r="F4782">
            <v>45846</v>
          </cell>
          <cell r="G4782" t="str">
            <v>（华西简阳西城嘉苑）四川省成都市简阳市简城街道高屋村</v>
          </cell>
          <cell r="H4782" t="str">
            <v>张瀚镭</v>
          </cell>
          <cell r="I4782">
            <v>15884666220</v>
          </cell>
        </row>
        <row r="4783">
          <cell r="A4783" t="str">
            <v>陕钢</v>
          </cell>
          <cell r="B4783" t="str">
            <v>螺纹钢</v>
          </cell>
          <cell r="C4783" t="str">
            <v>HRB500E Φ18</v>
          </cell>
          <cell r="D4783" t="str">
            <v>吨</v>
          </cell>
          <cell r="E4783">
            <v>2.5</v>
          </cell>
          <cell r="F4783">
            <v>45846</v>
          </cell>
          <cell r="G4783" t="str">
            <v>（华西简阳西城嘉苑）四川省成都市简阳市简城街道高屋村</v>
          </cell>
          <cell r="H4783" t="str">
            <v>张瀚镭</v>
          </cell>
          <cell r="I4783">
            <v>15884666220</v>
          </cell>
        </row>
        <row r="4784">
          <cell r="A4784" t="str">
            <v>陕钢</v>
          </cell>
          <cell r="B4784" t="str">
            <v>螺纹钢</v>
          </cell>
          <cell r="C4784" t="str">
            <v>HRB500E Φ20</v>
          </cell>
          <cell r="D4784" t="str">
            <v>吨</v>
          </cell>
          <cell r="E4784">
            <v>10</v>
          </cell>
          <cell r="F4784">
            <v>45846</v>
          </cell>
          <cell r="G4784" t="str">
            <v>（华西简阳西城嘉苑）四川省成都市简阳市简城街道高屋村</v>
          </cell>
          <cell r="H4784" t="str">
            <v>张瀚镭</v>
          </cell>
          <cell r="I4784">
            <v>15884666220</v>
          </cell>
        </row>
        <row r="4785">
          <cell r="A4785" t="str">
            <v>德胜</v>
          </cell>
          <cell r="B4785" t="str">
            <v>螺纹钢</v>
          </cell>
          <cell r="C4785" t="str">
            <v>HRB500E Φ32×9米</v>
          </cell>
          <cell r="D4785" t="str">
            <v>吨</v>
          </cell>
          <cell r="E4785">
            <v>105</v>
          </cell>
          <cell r="F4785">
            <v>45846</v>
          </cell>
          <cell r="G4785" t="str">
            <v>（自永1标八局二分公司钢筋棚）四川省自贡市大安区牛佛镇</v>
          </cell>
          <cell r="H4785" t="str">
            <v>王君杰</v>
          </cell>
          <cell r="I4785">
            <v>18919619850</v>
          </cell>
        </row>
        <row r="4786">
          <cell r="A4786" t="str">
            <v>德胜恒嘉</v>
          </cell>
          <cell r="B4786" t="str">
            <v>螺纹钢</v>
          </cell>
          <cell r="C4786" t="str">
            <v>HRB400EФ16</v>
          </cell>
          <cell r="D4786" t="str">
            <v>吨</v>
          </cell>
          <cell r="E4786">
            <v>40</v>
          </cell>
          <cell r="F4786">
            <v>45846</v>
          </cell>
          <cell r="G4786" t="str">
            <v>（中铁五局一公司西昭高速3标)四川省凉山彝族自治州布拖县地洛镇桥边村钢筋加工厂</v>
          </cell>
          <cell r="H4786" t="str">
            <v>林正兴</v>
          </cell>
          <cell r="I4786">
            <v>18770671688</v>
          </cell>
        </row>
        <row r="4787">
          <cell r="A4787" t="str">
            <v>凤钢</v>
          </cell>
          <cell r="B4787" t="str">
            <v>盘螺</v>
          </cell>
          <cell r="C4787" t="str">
            <v>HRB400EФ12</v>
          </cell>
          <cell r="D4787" t="str">
            <v>吨</v>
          </cell>
          <cell r="E4787">
            <v>35</v>
          </cell>
          <cell r="F4787">
            <v>45846</v>
          </cell>
          <cell r="G4787" t="str">
            <v>（中铁五局一公司西昭高速3标)四川省凉山彝族自治州布拖县地洛镇桥边村钢筋加工厂</v>
          </cell>
          <cell r="H4787" t="str">
            <v>林正兴</v>
          </cell>
          <cell r="I4787">
            <v>18770671688</v>
          </cell>
        </row>
        <row r="4788">
          <cell r="A4788" t="str">
            <v>德胜恒嘉</v>
          </cell>
          <cell r="B4788" t="str">
            <v>螺纹钢</v>
          </cell>
          <cell r="C4788" t="str">
            <v>HRB500EФ25</v>
          </cell>
          <cell r="D4788" t="str">
            <v>吨</v>
          </cell>
          <cell r="E4788">
            <v>35</v>
          </cell>
          <cell r="F4788">
            <v>45846</v>
          </cell>
          <cell r="G4788" t="str">
            <v>（中铁五局一公司西昭高速3标)四川省凉山彝族自治州布拖县地洛镇桥边村钢筋加工厂</v>
          </cell>
          <cell r="H4788" t="str">
            <v>林正兴</v>
          </cell>
          <cell r="I4788">
            <v>18770671688</v>
          </cell>
        </row>
        <row r="4789">
          <cell r="A4789" t="str">
            <v>德胜恒嘉</v>
          </cell>
          <cell r="B4789" t="str">
            <v>螺纹钢</v>
          </cell>
          <cell r="C4789" t="str">
            <v>HRB500EФ28</v>
          </cell>
          <cell r="D4789" t="str">
            <v>吨</v>
          </cell>
          <cell r="E4789">
            <v>35</v>
          </cell>
          <cell r="F4789">
            <v>45846</v>
          </cell>
          <cell r="G4789" t="str">
            <v>（中铁五局一公司西昭高速3标)四川省凉山彝族自治州布拖县地洛镇桥边村钢筋加工厂</v>
          </cell>
          <cell r="H4789" t="str">
            <v>林正兴</v>
          </cell>
          <cell r="I4789">
            <v>18770671688</v>
          </cell>
        </row>
        <row r="4790">
          <cell r="A4790" t="str">
            <v>德胜恒嘉</v>
          </cell>
          <cell r="B4790" t="str">
            <v>螺纹钢</v>
          </cell>
          <cell r="C4790" t="str">
            <v>HRB400EΦ22</v>
          </cell>
          <cell r="D4790" t="str">
            <v>吨</v>
          </cell>
          <cell r="E4790">
            <v>40</v>
          </cell>
          <cell r="F4790">
            <v>45846</v>
          </cell>
          <cell r="G4790" t="str">
            <v>中铁隧道局路桥公司西昭高速2标1分部凉山州金阳县派来镇</v>
          </cell>
          <cell r="H4790" t="str">
            <v>杨勇</v>
          </cell>
          <cell r="I4790">
            <v>18882117172</v>
          </cell>
        </row>
        <row r="4791">
          <cell r="A4791" t="str">
            <v>德胜恒嘉</v>
          </cell>
          <cell r="B4791" t="str">
            <v>螺纹钢</v>
          </cell>
          <cell r="C4791" t="str">
            <v>HRB400EΦ25</v>
          </cell>
          <cell r="D4791" t="str">
            <v>吨</v>
          </cell>
          <cell r="E4791">
            <v>50</v>
          </cell>
          <cell r="F4791">
            <v>45846</v>
          </cell>
          <cell r="G4791" t="str">
            <v>中铁隧道局路桥公司西昭高速2标1分部凉山州金阳县派来镇</v>
          </cell>
          <cell r="H4791" t="str">
            <v>杨勇</v>
          </cell>
          <cell r="I4791">
            <v>18882117172</v>
          </cell>
        </row>
        <row r="4792">
          <cell r="A4792" t="str">
            <v>德胜恒嘉</v>
          </cell>
          <cell r="B4792" t="str">
            <v>螺纹钢</v>
          </cell>
          <cell r="C4792" t="str">
            <v>HRB400EΦ12</v>
          </cell>
          <cell r="D4792" t="str">
            <v>吨</v>
          </cell>
          <cell r="E4792">
            <v>35</v>
          </cell>
          <cell r="F4792">
            <v>45846</v>
          </cell>
          <cell r="G4792" t="str">
            <v>中铁隧道局路桥公司西昭高速2标1分部凉山州金阳县派来镇</v>
          </cell>
          <cell r="H4792" t="str">
            <v>杨勇</v>
          </cell>
          <cell r="I4792">
            <v>18882117172</v>
          </cell>
        </row>
        <row r="4793">
          <cell r="A4793" t="str">
            <v>德胜恒嘉</v>
          </cell>
          <cell r="B4793" t="str">
            <v>螺纹钢</v>
          </cell>
          <cell r="C4793" t="str">
            <v>HRB400EΦ14</v>
          </cell>
          <cell r="D4793" t="str">
            <v>吨</v>
          </cell>
          <cell r="E4793">
            <v>6</v>
          </cell>
          <cell r="F4793">
            <v>45846</v>
          </cell>
          <cell r="G4793" t="str">
            <v>中铁隧道局路桥公司西昭高速2标1分部凉山州金阳县派来镇</v>
          </cell>
          <cell r="H4793" t="str">
            <v>杨勇</v>
          </cell>
          <cell r="I4793">
            <v>18882117172</v>
          </cell>
        </row>
        <row r="4794">
          <cell r="A4794" t="str">
            <v>德胜恒嘉</v>
          </cell>
          <cell r="B4794" t="str">
            <v>螺纹钢</v>
          </cell>
          <cell r="C4794" t="str">
            <v>HRB400EΦ16</v>
          </cell>
          <cell r="D4794" t="str">
            <v>吨</v>
          </cell>
          <cell r="E4794">
            <v>3</v>
          </cell>
          <cell r="F4794">
            <v>45846</v>
          </cell>
          <cell r="G4794" t="str">
            <v>中铁隧道局路桥公司西昭高速2标1分部凉山州金阳县派来镇</v>
          </cell>
          <cell r="H4794" t="str">
            <v>杨勇</v>
          </cell>
          <cell r="I4794">
            <v>18882117172</v>
          </cell>
        </row>
        <row r="4795">
          <cell r="A4795" t="str">
            <v>凤钢</v>
          </cell>
          <cell r="B4795" t="str">
            <v>高线</v>
          </cell>
          <cell r="C4795" t="str">
            <v>HPB300Φ8</v>
          </cell>
          <cell r="D4795" t="str">
            <v>吨</v>
          </cell>
          <cell r="E4795">
            <v>40</v>
          </cell>
          <cell r="F4795">
            <v>45846</v>
          </cell>
          <cell r="G4795" t="str">
            <v>中铁隧道局路桥公司西昭高速2标1分部凉山州金阳县派来镇</v>
          </cell>
          <cell r="H4795" t="str">
            <v>杨勇</v>
          </cell>
          <cell r="I4795">
            <v>18882117172</v>
          </cell>
        </row>
        <row r="4796">
          <cell r="A4796" t="str">
            <v>吉晨盛泰</v>
          </cell>
          <cell r="B4796" t="str">
            <v>盘螺</v>
          </cell>
          <cell r="C4796" t="str">
            <v>HRB400EΦ10</v>
          </cell>
          <cell r="D4796" t="str">
            <v>吨</v>
          </cell>
          <cell r="E4796">
            <v>20</v>
          </cell>
          <cell r="F4796">
            <v>45846</v>
          </cell>
          <cell r="G4796" t="str">
            <v>5标三分部凉山州昭觉县新城镇阿都马打中铁十局2#梁场（中铁十局西昭高速3号拌合站过磅）</v>
          </cell>
          <cell r="H4796" t="str">
            <v>魏忠魁</v>
          </cell>
          <cell r="I4796">
            <v>18229056777</v>
          </cell>
        </row>
        <row r="4797">
          <cell r="A4797" t="str">
            <v>吉晨盛泰</v>
          </cell>
          <cell r="B4797" t="str">
            <v>螺纹钢</v>
          </cell>
          <cell r="C4797" t="str">
            <v>HRB400EФ12</v>
          </cell>
          <cell r="D4797" t="str">
            <v>吨</v>
          </cell>
          <cell r="E4797">
            <v>40</v>
          </cell>
          <cell r="F4797">
            <v>45846</v>
          </cell>
          <cell r="G4797" t="str">
            <v>5标三分部凉山州昭觉县新城镇阿都马打中铁十局2#梁场（中铁十局西昭高速3号拌合站过磅）</v>
          </cell>
          <cell r="H4797" t="str">
            <v>魏忠魁</v>
          </cell>
          <cell r="I4797">
            <v>18229056777</v>
          </cell>
        </row>
        <row r="4798">
          <cell r="A4798" t="str">
            <v>吉晨盛泰</v>
          </cell>
          <cell r="B4798" t="str">
            <v>螺纹钢</v>
          </cell>
          <cell r="C4798" t="str">
            <v>HRB400EФ16</v>
          </cell>
          <cell r="D4798" t="str">
            <v>吨</v>
          </cell>
          <cell r="E4798">
            <v>15</v>
          </cell>
          <cell r="F4798">
            <v>45846</v>
          </cell>
          <cell r="G4798" t="str">
            <v>5标三分部凉山州昭觉县新城镇阿都马打中铁十局2#梁场（中铁十局西昭高速3号拌合站过磅）</v>
          </cell>
          <cell r="H4798" t="str">
            <v>魏忠魁</v>
          </cell>
          <cell r="I4798">
            <v>18229056777</v>
          </cell>
        </row>
        <row r="4799">
          <cell r="A4799" t="str">
            <v>吉晨盛泰</v>
          </cell>
          <cell r="B4799" t="str">
            <v>高线</v>
          </cell>
          <cell r="C4799" t="str">
            <v>HPB300Φ8</v>
          </cell>
          <cell r="D4799" t="str">
            <v>吨</v>
          </cell>
          <cell r="E4799">
            <v>8</v>
          </cell>
          <cell r="F4799">
            <v>45846</v>
          </cell>
          <cell r="G4799" t="str">
            <v>5标三分部凉山州昭觉县新城镇阿都马打中铁十局2#梁场（中铁十局西昭高速3号拌合站过磅）</v>
          </cell>
          <cell r="H4799" t="str">
            <v>魏忠魁</v>
          </cell>
          <cell r="I4799">
            <v>18229056777</v>
          </cell>
        </row>
        <row r="4800">
          <cell r="A4800" t="str">
            <v>吉晨盛泰</v>
          </cell>
          <cell r="B4800" t="str">
            <v>高线</v>
          </cell>
          <cell r="C4800" t="str">
            <v>HPB300Φ10</v>
          </cell>
          <cell r="D4800" t="str">
            <v>吨</v>
          </cell>
          <cell r="E4800">
            <v>8</v>
          </cell>
          <cell r="F4800">
            <v>45846</v>
          </cell>
          <cell r="G4800" t="str">
            <v>5标三分部凉山州昭觉县新城镇阿都马打中铁十局2#梁场（中铁十局西昭高速3号拌合站过磅）</v>
          </cell>
          <cell r="H4800" t="str">
            <v>魏忠魁</v>
          </cell>
          <cell r="I4800">
            <v>18229056777</v>
          </cell>
        </row>
        <row r="4801">
          <cell r="A4801" t="str">
            <v>吉晨盛泰</v>
          </cell>
          <cell r="B4801" t="str">
            <v>螺纹钢</v>
          </cell>
          <cell r="C4801" t="str">
            <v>HRB400EФ12</v>
          </cell>
          <cell r="D4801" t="str">
            <v>吨</v>
          </cell>
          <cell r="E4801">
            <v>18</v>
          </cell>
          <cell r="F4801">
            <v>45846</v>
          </cell>
          <cell r="G4801" t="str">
            <v>5标三分部凉山州昭觉县新城镇阿都马打中铁十局2#梁场（中铁十局西昭高速3号拌合站过磅）</v>
          </cell>
          <cell r="H4801" t="str">
            <v>魏忠魁</v>
          </cell>
          <cell r="I4801">
            <v>18229056777</v>
          </cell>
        </row>
        <row r="4802">
          <cell r="A4802" t="str">
            <v>吉晨盛泰</v>
          </cell>
          <cell r="B4802" t="str">
            <v>螺纹钢</v>
          </cell>
          <cell r="C4802" t="str">
            <v>HRB400EФ20</v>
          </cell>
          <cell r="D4802" t="str">
            <v>吨</v>
          </cell>
          <cell r="E4802">
            <v>19</v>
          </cell>
          <cell r="F4802">
            <v>45846</v>
          </cell>
          <cell r="G4802" t="str">
            <v>5标三分部凉山州昭觉县新城镇阿都马打中铁十局2#梁场（中铁十局西昭高速3号拌合站过磅）</v>
          </cell>
          <cell r="H4802" t="str">
            <v>魏忠魁</v>
          </cell>
          <cell r="I4802">
            <v>18229056777</v>
          </cell>
        </row>
        <row r="4803">
          <cell r="A4803" t="str">
            <v>吉晨盛泰</v>
          </cell>
          <cell r="B4803" t="str">
            <v>螺纹钢</v>
          </cell>
          <cell r="C4803" t="str">
            <v>HRB400EФ22</v>
          </cell>
          <cell r="D4803" t="str">
            <v>吨</v>
          </cell>
          <cell r="E4803">
            <v>22</v>
          </cell>
          <cell r="F4803">
            <v>45846</v>
          </cell>
          <cell r="G4803" t="str">
            <v>5标三分部凉山州昭觉县新城镇阿都马打中铁十局2#梁场（中铁十局西昭高速3号拌合站过磅）</v>
          </cell>
          <cell r="H4803" t="str">
            <v>魏忠魁</v>
          </cell>
          <cell r="I4803">
            <v>18229056777</v>
          </cell>
        </row>
        <row r="4804">
          <cell r="A4804" t="str">
            <v>吉晨盛泰</v>
          </cell>
          <cell r="B4804" t="str">
            <v>螺纹钢</v>
          </cell>
          <cell r="C4804" t="str">
            <v>HRB400EΦ28</v>
          </cell>
          <cell r="D4804" t="str">
            <v>吨</v>
          </cell>
          <cell r="E4804">
            <v>35</v>
          </cell>
          <cell r="F4804">
            <v>45846</v>
          </cell>
          <cell r="G4804" t="str">
            <v>（中铁一局四公司西昭高速6标1分部）四川省凉山彝族自治州昭觉县李子村</v>
          </cell>
          <cell r="H4804" t="str">
            <v>党牛</v>
          </cell>
          <cell r="I4804">
            <v>19996000463</v>
          </cell>
        </row>
        <row r="4805">
          <cell r="A4805" t="str">
            <v>吉晨盛泰</v>
          </cell>
          <cell r="B4805" t="str">
            <v>高线</v>
          </cell>
          <cell r="C4805" t="str">
            <v>HPB300Φ8</v>
          </cell>
          <cell r="D4805" t="str">
            <v>吨</v>
          </cell>
          <cell r="E4805">
            <v>49</v>
          </cell>
          <cell r="F4805">
            <v>45846</v>
          </cell>
          <cell r="G4805" t="str">
            <v>（中铁一局四公司西昭高速6标2分部）四川省凉山彝族自治州昭觉县G348哈洛觉底</v>
          </cell>
          <cell r="H4805" t="str">
            <v>刘振利</v>
          </cell>
          <cell r="I4805">
            <v>17791512983</v>
          </cell>
        </row>
        <row r="4806">
          <cell r="A4806" t="str">
            <v>吉晨盛泰</v>
          </cell>
          <cell r="B4806" t="str">
            <v>螺纹钢</v>
          </cell>
          <cell r="C4806" t="str">
            <v>HRB400EФ22</v>
          </cell>
          <cell r="D4806" t="str">
            <v>吨</v>
          </cell>
          <cell r="E4806">
            <v>55</v>
          </cell>
          <cell r="F4806">
            <v>45846</v>
          </cell>
          <cell r="G4806" t="str">
            <v>（中铁一局四公司西昭高速6标2分部）四川省凉山彝族自治州昭觉县G348哈洛觉底</v>
          </cell>
          <cell r="H4806" t="str">
            <v>刘振利</v>
          </cell>
          <cell r="I4806">
            <v>17791512983</v>
          </cell>
        </row>
        <row r="4807">
          <cell r="A4807" t="str">
            <v>吉晨盛泰</v>
          </cell>
          <cell r="B4807" t="str">
            <v>螺纹钢</v>
          </cell>
          <cell r="C4807" t="str">
            <v>HRB400EФ32</v>
          </cell>
          <cell r="D4807" t="str">
            <v>吨</v>
          </cell>
          <cell r="E4807">
            <v>30</v>
          </cell>
          <cell r="F4807">
            <v>45846</v>
          </cell>
          <cell r="G4807" t="str">
            <v>（中铁一局四公司西昭高速6标2分部）四川省凉山彝族自治州昭觉县G348哈洛觉底</v>
          </cell>
          <cell r="H4807" t="str">
            <v>刘振利</v>
          </cell>
          <cell r="I4807">
            <v>17791512983</v>
          </cell>
        </row>
        <row r="4808">
          <cell r="A4808" t="str">
            <v>吉晨盛泰</v>
          </cell>
          <cell r="B4808" t="str">
            <v>螺纹钢</v>
          </cell>
          <cell r="C4808" t="str">
            <v>HRB400EФ20</v>
          </cell>
          <cell r="D4808" t="str">
            <v>吨</v>
          </cell>
          <cell r="E4808">
            <v>11</v>
          </cell>
          <cell r="F4808">
            <v>45846</v>
          </cell>
          <cell r="G4808" t="str">
            <v>（中铁一局四公司西昭高速6标2分部）四川省凉山彝族自治州昭觉县G348哈洛觉底</v>
          </cell>
          <cell r="H4808" t="str">
            <v>刘振利</v>
          </cell>
          <cell r="I4808">
            <v>17791512983</v>
          </cell>
        </row>
        <row r="4809">
          <cell r="A4809" t="str">
            <v>吉晨盛泰</v>
          </cell>
          <cell r="B4809" t="str">
            <v>盘螺</v>
          </cell>
          <cell r="C4809" t="str">
            <v>HRB400EΦ12</v>
          </cell>
          <cell r="D4809" t="str">
            <v>吨</v>
          </cell>
          <cell r="E4809">
            <v>70</v>
          </cell>
          <cell r="F4809">
            <v>45846</v>
          </cell>
          <cell r="G4809" t="str">
            <v>（中铁广州局深圳公司西昭高速9标）四川省凉山彝族自治州西昌市西昌北梁场</v>
          </cell>
          <cell r="H4809" t="str">
            <v>伍红林</v>
          </cell>
          <cell r="I4809">
            <v>18683860677</v>
          </cell>
        </row>
        <row r="4810">
          <cell r="A4810" t="str">
            <v>吉晨盛泰</v>
          </cell>
          <cell r="B4810" t="str">
            <v>螺纹钢</v>
          </cell>
          <cell r="C4810" t="str">
            <v>HRB400EΦ16</v>
          </cell>
          <cell r="D4810" t="str">
            <v>吨</v>
          </cell>
          <cell r="E4810">
            <v>70</v>
          </cell>
          <cell r="F4810">
            <v>45846</v>
          </cell>
          <cell r="G4810" t="str">
            <v>（中铁广州局深圳公司西昭高速9标）四川省凉山彝族自治州西昌市西昌北梁场</v>
          </cell>
          <cell r="H4810" t="str">
            <v>伍红林</v>
          </cell>
          <cell r="I4810">
            <v>18683860677</v>
          </cell>
        </row>
        <row r="4811">
          <cell r="A4811" t="str">
            <v>吉晨盛泰</v>
          </cell>
          <cell r="B4811" t="str">
            <v>螺纹钢</v>
          </cell>
          <cell r="C4811" t="str">
            <v>HRB400EΦ20</v>
          </cell>
          <cell r="D4811" t="str">
            <v>吨</v>
          </cell>
          <cell r="E4811">
            <v>35</v>
          </cell>
          <cell r="F4811">
            <v>45846</v>
          </cell>
          <cell r="G4811" t="str">
            <v>（中铁广州局深圳公司西昭高速9标）四川省凉山彝族自治州西昌市西昌北梁场</v>
          </cell>
          <cell r="H4811" t="str">
            <v>伍红林</v>
          </cell>
          <cell r="I4811">
            <v>18683860677</v>
          </cell>
        </row>
        <row r="4812">
          <cell r="A4812" t="str">
            <v>吉晨盛泰</v>
          </cell>
          <cell r="B4812" t="str">
            <v>螺纹钢</v>
          </cell>
          <cell r="C4812" t="str">
            <v>HRB500EΦ28</v>
          </cell>
          <cell r="D4812" t="str">
            <v>吨</v>
          </cell>
          <cell r="E4812">
            <v>70</v>
          </cell>
          <cell r="F4812">
            <v>45846</v>
          </cell>
          <cell r="G4812" t="str">
            <v>（中铁广州局深圳公司西昭高速9标）四川省凉山彝族自治州西昌市西昌北梁场</v>
          </cell>
          <cell r="H4812" t="str">
            <v>伍红林</v>
          </cell>
          <cell r="I4812">
            <v>18683860677</v>
          </cell>
        </row>
        <row r="4813">
          <cell r="A4813" t="str">
            <v>吉晨盛泰</v>
          </cell>
          <cell r="B4813" t="str">
            <v>螺纹钢</v>
          </cell>
          <cell r="C4813" t="str">
            <v>HRB400EΦ20</v>
          </cell>
          <cell r="D4813" t="str">
            <v>吨</v>
          </cell>
          <cell r="E4813">
            <v>26</v>
          </cell>
          <cell r="F4813">
            <v>45846</v>
          </cell>
          <cell r="G4813" t="str">
            <v>（中铁广州局深圳公司西昭高速9标）四川省凉山彝族自治州西昌市西乡乡三百村</v>
          </cell>
          <cell r="H4813" t="str">
            <v>伍红林</v>
          </cell>
          <cell r="I4813">
            <v>18683860677</v>
          </cell>
        </row>
        <row r="4814">
          <cell r="A4814" t="str">
            <v>吉晨盛泰</v>
          </cell>
          <cell r="B4814" t="str">
            <v>螺纹钢</v>
          </cell>
          <cell r="C4814" t="str">
            <v>HRB400EΦ12</v>
          </cell>
          <cell r="D4814" t="str">
            <v>吨</v>
          </cell>
          <cell r="E4814">
            <v>40</v>
          </cell>
          <cell r="F4814">
            <v>45846</v>
          </cell>
          <cell r="G4814" t="str">
            <v>（中铁广州局深圳公司西昭高速9标）四川省凉山彝族自治州西昌市西乡乡三百村</v>
          </cell>
          <cell r="H4814" t="str">
            <v>伍红林</v>
          </cell>
          <cell r="I4814">
            <v>18683860677</v>
          </cell>
        </row>
        <row r="4815">
          <cell r="A4815" t="str">
            <v>吉晨盛泰</v>
          </cell>
          <cell r="B4815" t="str">
            <v>螺纹钢</v>
          </cell>
          <cell r="C4815" t="str">
            <v>HRB400EΦ16</v>
          </cell>
          <cell r="D4815" t="str">
            <v>吨</v>
          </cell>
          <cell r="E4815">
            <v>20</v>
          </cell>
          <cell r="F4815">
            <v>45846</v>
          </cell>
          <cell r="G4815" t="str">
            <v>（中铁广州局深圳公司西昭高速9标）四川省凉山彝族自治州西昌市西乡乡三百村</v>
          </cell>
          <cell r="H4815" t="str">
            <v>伍红林</v>
          </cell>
          <cell r="I4815">
            <v>18683860677</v>
          </cell>
        </row>
        <row r="4816">
          <cell r="A4816" t="str">
            <v>德胜</v>
          </cell>
          <cell r="B4816" t="str">
            <v>螺纹钢</v>
          </cell>
          <cell r="C4816" t="str">
            <v>HRB400E Φ20 12m</v>
          </cell>
          <cell r="D4816" t="str">
            <v>吨</v>
          </cell>
          <cell r="E4816">
            <v>35</v>
          </cell>
          <cell r="F4816">
            <v>45847</v>
          </cell>
          <cell r="G4816" t="str">
            <v>（中铁广州局-资乐高速5标）四川省乐山市井研县希望大道116号</v>
          </cell>
          <cell r="H4816" t="str">
            <v>廖俊杰</v>
          </cell>
          <cell r="I4816">
            <v>15775100965</v>
          </cell>
        </row>
        <row r="4817">
          <cell r="A4817" t="str">
            <v>润耀</v>
          </cell>
          <cell r="B4817" t="str">
            <v>螺纹钢</v>
          </cell>
          <cell r="C4817" t="str">
            <v>HRB400E Φ18 9m</v>
          </cell>
          <cell r="D4817" t="str">
            <v>吨</v>
          </cell>
          <cell r="E4817">
            <v>3</v>
          </cell>
          <cell r="F4817">
            <v>45847</v>
          </cell>
          <cell r="G4817" t="str">
            <v>（华西萌海科创农业生态谷）成都市简阳市白金山水库</v>
          </cell>
          <cell r="H4817" t="str">
            <v>石清国</v>
          </cell>
          <cell r="I4817">
            <v>13458642015</v>
          </cell>
        </row>
        <row r="4818">
          <cell r="A4818" t="str">
            <v>润耀</v>
          </cell>
          <cell r="B4818" t="str">
            <v>螺纹钢</v>
          </cell>
          <cell r="C4818" t="str">
            <v>HRB500E Φ22</v>
          </cell>
          <cell r="D4818" t="str">
            <v>吨</v>
          </cell>
          <cell r="E4818">
            <v>10</v>
          </cell>
          <cell r="F4818">
            <v>45847</v>
          </cell>
          <cell r="G4818" t="str">
            <v>（华西萌海科创农业生态谷）成都市简阳市白金山水库</v>
          </cell>
          <cell r="H4818" t="str">
            <v>石清国</v>
          </cell>
          <cell r="I4818">
            <v>13458642015</v>
          </cell>
        </row>
        <row r="4819">
          <cell r="A4819" t="str">
            <v>润耀</v>
          </cell>
          <cell r="B4819" t="str">
            <v>螺纹钢</v>
          </cell>
          <cell r="C4819" t="str">
            <v>HRB500E Φ25</v>
          </cell>
          <cell r="D4819" t="str">
            <v>吨</v>
          </cell>
          <cell r="E4819">
            <v>27</v>
          </cell>
          <cell r="F4819">
            <v>45847</v>
          </cell>
          <cell r="G4819" t="str">
            <v>（华西萌海科创农业生态谷）成都市简阳市白金山水库</v>
          </cell>
          <cell r="H4819" t="str">
            <v>石清国</v>
          </cell>
          <cell r="I4819">
            <v>13458642015</v>
          </cell>
        </row>
        <row r="4820">
          <cell r="A4820" t="str">
            <v>润耀</v>
          </cell>
          <cell r="B4820" t="str">
            <v>螺纹钢</v>
          </cell>
          <cell r="C4820" t="str">
            <v>HRB400EΦ32*12m</v>
          </cell>
          <cell r="D4820" t="str">
            <v>吨</v>
          </cell>
          <cell r="E4820">
            <v>35</v>
          </cell>
          <cell r="F4820">
            <v>45847</v>
          </cell>
          <cell r="G4820" t="str">
            <v>（中铁一局-大渡河项目）乐山市峨边县沙坪镇中铁一局钢筋加工厂（污水处理厂）</v>
          </cell>
          <cell r="H4820" t="str">
            <v>冯雷</v>
          </cell>
          <cell r="I4820" t="str">
            <v>18700069985</v>
          </cell>
        </row>
        <row r="4821">
          <cell r="A4821" t="str">
            <v>润耀</v>
          </cell>
          <cell r="B4821" t="str">
            <v>螺纹钢</v>
          </cell>
          <cell r="C4821" t="str">
            <v>HRB400E Φ16 9m</v>
          </cell>
          <cell r="D4821" t="str">
            <v>吨</v>
          </cell>
          <cell r="E4821">
            <v>17</v>
          </cell>
          <cell r="F4821">
            <v>45847</v>
          </cell>
          <cell r="G4821" t="str">
            <v>（中铁广州局-资乐高速5标）四川省乐山市井研县希望大道116号</v>
          </cell>
          <cell r="H4821" t="str">
            <v>廖俊杰</v>
          </cell>
          <cell r="I4821">
            <v>15775100965</v>
          </cell>
        </row>
        <row r="4822">
          <cell r="A4822" t="str">
            <v>润耀</v>
          </cell>
          <cell r="B4822" t="str">
            <v>螺纹钢</v>
          </cell>
          <cell r="C4822" t="str">
            <v>HRB400E Φ20 9m</v>
          </cell>
          <cell r="D4822" t="str">
            <v>吨</v>
          </cell>
          <cell r="E4822">
            <v>17</v>
          </cell>
          <cell r="F4822">
            <v>45847</v>
          </cell>
          <cell r="G4822" t="str">
            <v>（中铁广州局-资乐高速5标）四川省乐山市井研县希望大道116号</v>
          </cell>
          <cell r="H4822" t="str">
            <v>廖俊杰</v>
          </cell>
          <cell r="I4822">
            <v>15775100965</v>
          </cell>
        </row>
        <row r="4823">
          <cell r="A4823" t="str">
            <v>润耀</v>
          </cell>
          <cell r="B4823" t="str">
            <v>螺纹钢</v>
          </cell>
          <cell r="C4823" t="str">
            <v>HRB400E Φ25 9m</v>
          </cell>
          <cell r="D4823" t="str">
            <v>吨</v>
          </cell>
          <cell r="E4823">
            <v>35</v>
          </cell>
          <cell r="F4823">
            <v>45847</v>
          </cell>
          <cell r="G4823" t="str">
            <v>（中铁广州局-资乐高速5标）四川省乐山市井研县希望大道116号</v>
          </cell>
          <cell r="H4823" t="str">
            <v>廖俊杰</v>
          </cell>
          <cell r="I4823">
            <v>15775100965</v>
          </cell>
        </row>
        <row r="4824">
          <cell r="A4824" t="str">
            <v>晋邦</v>
          </cell>
          <cell r="B4824" t="str">
            <v>盘螺</v>
          </cell>
          <cell r="C4824" t="str">
            <v>HRB400E Φ8</v>
          </cell>
          <cell r="D4824" t="str">
            <v>吨</v>
          </cell>
          <cell r="E4824">
            <v>3</v>
          </cell>
          <cell r="F4824">
            <v>45847</v>
          </cell>
          <cell r="G4824" t="str">
            <v>（商投建工达州中医药科技园-2工区-2号桥）达州市通川区达州中医药职业学院犀牛大道北段</v>
          </cell>
          <cell r="H4824" t="str">
            <v>李波</v>
          </cell>
          <cell r="I4824">
            <v>18381899787</v>
          </cell>
        </row>
        <row r="4825">
          <cell r="A4825" t="str">
            <v>晋邦</v>
          </cell>
          <cell r="B4825" t="str">
            <v>螺纹钢</v>
          </cell>
          <cell r="C4825" t="str">
            <v>HRB400E Φ14 9m</v>
          </cell>
          <cell r="D4825" t="str">
            <v>吨</v>
          </cell>
          <cell r="E4825">
            <v>16</v>
          </cell>
          <cell r="F4825">
            <v>45847</v>
          </cell>
          <cell r="G4825" t="str">
            <v>（商投建工达州中医药科技园-2工区-2号桥）达州市通川区达州中医药职业学院犀牛大道北段</v>
          </cell>
          <cell r="H4825" t="str">
            <v>李波</v>
          </cell>
          <cell r="I4825">
            <v>18381899787</v>
          </cell>
        </row>
        <row r="4826">
          <cell r="A4826" t="str">
            <v>晋邦</v>
          </cell>
          <cell r="B4826" t="str">
            <v>螺纹钢</v>
          </cell>
          <cell r="C4826" t="str">
            <v>HRB400E Φ18 9m</v>
          </cell>
          <cell r="D4826" t="str">
            <v>吨</v>
          </cell>
          <cell r="E4826">
            <v>8</v>
          </cell>
          <cell r="F4826">
            <v>45847</v>
          </cell>
          <cell r="G4826" t="str">
            <v>（商投建工达州中医药科技园-2工区-2号桥）达州市通川区达州中医药职业学院犀牛大道北段</v>
          </cell>
          <cell r="H4826" t="str">
            <v>李波</v>
          </cell>
          <cell r="I4826">
            <v>18381899787</v>
          </cell>
        </row>
        <row r="4827">
          <cell r="A4827" t="str">
            <v>晋邦</v>
          </cell>
          <cell r="B4827" t="str">
            <v>盘螺</v>
          </cell>
          <cell r="C4827" t="str">
            <v>HRB400E Φ6</v>
          </cell>
          <cell r="D4827" t="str">
            <v>吨</v>
          </cell>
          <cell r="E4827">
            <v>6</v>
          </cell>
          <cell r="F4827">
            <v>45847</v>
          </cell>
          <cell r="G4827" t="str">
            <v>（商投建工达州中医药科技园-4工区-8号楼）达州市通川区达州中医药职业学院犀牛大道北段</v>
          </cell>
          <cell r="H4827" t="str">
            <v>张扬</v>
          </cell>
          <cell r="I4827">
            <v>18381904567</v>
          </cell>
        </row>
        <row r="4828">
          <cell r="A4828" t="str">
            <v>晋邦</v>
          </cell>
          <cell r="B4828" t="str">
            <v>盘螺</v>
          </cell>
          <cell r="C4828" t="str">
            <v>HRB400E Φ8</v>
          </cell>
          <cell r="D4828" t="str">
            <v>吨</v>
          </cell>
          <cell r="E4828">
            <v>21</v>
          </cell>
          <cell r="F4828">
            <v>45847</v>
          </cell>
          <cell r="G4828" t="str">
            <v>（商投建工达州中医药科技园-4工区-8号楼）达州市通川区达州中医药职业学院犀牛大道北段</v>
          </cell>
          <cell r="H4828" t="str">
            <v>张扬</v>
          </cell>
          <cell r="I4828">
            <v>18381904567</v>
          </cell>
        </row>
        <row r="4829">
          <cell r="A4829" t="str">
            <v>晋邦</v>
          </cell>
          <cell r="B4829" t="str">
            <v>盘螺</v>
          </cell>
          <cell r="C4829" t="str">
            <v>HRB400E Φ10</v>
          </cell>
          <cell r="D4829" t="str">
            <v>吨</v>
          </cell>
          <cell r="E4829">
            <v>15</v>
          </cell>
          <cell r="F4829">
            <v>45847</v>
          </cell>
          <cell r="G4829" t="str">
            <v>（商投建工达州中医药科技园-4工区-8号楼）达州市通川区达州中医药职业学院犀牛大道北段</v>
          </cell>
          <cell r="H4829" t="str">
            <v>张扬</v>
          </cell>
          <cell r="I4829">
            <v>18381904567</v>
          </cell>
        </row>
        <row r="4830">
          <cell r="A4830" t="str">
            <v>晋邦</v>
          </cell>
          <cell r="B4830" t="str">
            <v>螺纹钢</v>
          </cell>
          <cell r="C4830" t="str">
            <v>HRB400E Φ14 9m</v>
          </cell>
          <cell r="D4830" t="str">
            <v>吨</v>
          </cell>
          <cell r="E4830">
            <v>3</v>
          </cell>
          <cell r="F4830">
            <v>45847</v>
          </cell>
          <cell r="G4830" t="str">
            <v>（商投建工达州中医药科技园-4工区-2号楼）达州市通川区达州中医药职业学院犀牛大道北段</v>
          </cell>
          <cell r="H4830" t="str">
            <v>张扬</v>
          </cell>
          <cell r="I4830">
            <v>18381904567</v>
          </cell>
        </row>
        <row r="4831">
          <cell r="A4831" t="str">
            <v>泸钢</v>
          </cell>
          <cell r="B4831" t="str">
            <v>盘螺</v>
          </cell>
          <cell r="C4831" t="str">
            <v>HRB400E Φ12</v>
          </cell>
          <cell r="D4831" t="str">
            <v>吨</v>
          </cell>
          <cell r="E4831">
            <v>35</v>
          </cell>
          <cell r="F4831">
            <v>45847</v>
          </cell>
          <cell r="G4831" t="str">
            <v>（自永2标九局西南分公司钢筋棚）四川省自贡市骑龙镇大湾村</v>
          </cell>
          <cell r="H4831" t="str">
            <v>高彦彬</v>
          </cell>
          <cell r="I4831">
            <v>13835906370</v>
          </cell>
        </row>
        <row r="4832">
          <cell r="A4832" t="str">
            <v>润耀</v>
          </cell>
          <cell r="B4832" t="str">
            <v>螺纹钢</v>
          </cell>
          <cell r="C4832" t="str">
            <v>HRB400E Φ16 9m</v>
          </cell>
          <cell r="D4832" t="str">
            <v>吨</v>
          </cell>
          <cell r="E4832">
            <v>5</v>
          </cell>
          <cell r="F4832">
            <v>45847</v>
          </cell>
          <cell r="G4832" t="str">
            <v>(五冶建设扩建艺体中学二期工程)四川省成都市双流区光荣路成都艺体中学南200米</v>
          </cell>
          <cell r="H4832" t="str">
            <v>谢序强</v>
          </cell>
          <cell r="I4832">
            <v>13458588232</v>
          </cell>
        </row>
        <row r="4833">
          <cell r="A4833" t="str">
            <v>润耀</v>
          </cell>
          <cell r="B4833" t="str">
            <v>螺纹钢</v>
          </cell>
          <cell r="C4833" t="str">
            <v>HRB400E Φ18 9m</v>
          </cell>
          <cell r="D4833" t="str">
            <v>吨</v>
          </cell>
          <cell r="E4833">
            <v>25</v>
          </cell>
          <cell r="F4833">
            <v>45847</v>
          </cell>
          <cell r="G4833" t="str">
            <v>(五冶建设扩建艺体中学二期工程)四川省成都市双流区光荣路成都艺体中学南200米</v>
          </cell>
          <cell r="H4833" t="str">
            <v>谢序强</v>
          </cell>
          <cell r="I4833">
            <v>13458588232</v>
          </cell>
        </row>
        <row r="4834">
          <cell r="A4834" t="str">
            <v>润耀</v>
          </cell>
          <cell r="B4834" t="str">
            <v>螺纹钢</v>
          </cell>
          <cell r="C4834" t="str">
            <v>HRB400E Φ20 9m</v>
          </cell>
          <cell r="D4834" t="str">
            <v>吨</v>
          </cell>
          <cell r="E4834">
            <v>5</v>
          </cell>
          <cell r="F4834">
            <v>45847</v>
          </cell>
          <cell r="G4834" t="str">
            <v>(五冶建设扩建艺体中学二期工程)四川省成都市双流区光荣路成都艺体中学南200米</v>
          </cell>
          <cell r="H4834" t="str">
            <v>谢序强</v>
          </cell>
          <cell r="I4834">
            <v>13458588232</v>
          </cell>
        </row>
        <row r="4835">
          <cell r="A4835" t="str">
            <v>泸钢</v>
          </cell>
          <cell r="B4835" t="str">
            <v>高线</v>
          </cell>
          <cell r="C4835" t="str">
            <v>HPB300 Φ12</v>
          </cell>
          <cell r="D4835" t="str">
            <v>吨</v>
          </cell>
          <cell r="E4835">
            <v>18</v>
          </cell>
          <cell r="F4835">
            <v>45848</v>
          </cell>
          <cell r="G4835" t="str">
            <v>（自永1标八局二分公司钢筋棚）四川省自贡市大安区牛佛镇</v>
          </cell>
          <cell r="H4835" t="str">
            <v>王君杰</v>
          </cell>
          <cell r="I4835">
            <v>18919619850</v>
          </cell>
        </row>
        <row r="4836">
          <cell r="A4836" t="str">
            <v>泸钢</v>
          </cell>
          <cell r="B4836" t="str">
            <v>盘螺</v>
          </cell>
          <cell r="C4836" t="str">
            <v>HRB400E Φ10</v>
          </cell>
          <cell r="D4836" t="str">
            <v>吨</v>
          </cell>
          <cell r="E4836">
            <v>17</v>
          </cell>
          <cell r="F4836">
            <v>45848</v>
          </cell>
          <cell r="G4836" t="str">
            <v>（自永1标八局二分公司钢筋棚）四川省自贡市大安区牛佛镇</v>
          </cell>
          <cell r="H4836" t="str">
            <v>王君杰</v>
          </cell>
          <cell r="I4836">
            <v>18919619850</v>
          </cell>
        </row>
        <row r="4837">
          <cell r="A4837" t="str">
            <v>钢固融</v>
          </cell>
          <cell r="B4837" t="str">
            <v>螺纹钢</v>
          </cell>
          <cell r="C4837" t="str">
            <v>HRB500E Φ28×12米</v>
          </cell>
          <cell r="D4837" t="str">
            <v>吨</v>
          </cell>
          <cell r="E4837">
            <v>35</v>
          </cell>
          <cell r="F4837">
            <v>45848</v>
          </cell>
          <cell r="G4837" t="str">
            <v>（自永2标九局西南分公司钢筋棚）四川省自贡市骑龙镇大湾村</v>
          </cell>
          <cell r="H4837" t="str">
            <v>高彦彬</v>
          </cell>
          <cell r="I4837">
            <v>13835906370</v>
          </cell>
        </row>
        <row r="4838">
          <cell r="A4838" t="str">
            <v>吉晨盛泰</v>
          </cell>
          <cell r="B4838" t="str">
            <v>盘螺</v>
          </cell>
          <cell r="C4838" t="str">
            <v>HRB400E Φ10</v>
          </cell>
          <cell r="D4838" t="str">
            <v>吨</v>
          </cell>
          <cell r="E4838">
            <v>60</v>
          </cell>
          <cell r="F4838">
            <v>45848</v>
          </cell>
          <cell r="G4838" t="str">
            <v>（ 中铁一局四公司西昭高速6标3部）昭觉县洒拉地坡乡三分部山里钢筋场</v>
          </cell>
          <cell r="H4838" t="str">
            <v>陈忠</v>
          </cell>
          <cell r="I4838">
            <v>15730783825</v>
          </cell>
        </row>
        <row r="4839">
          <cell r="A4839" t="str">
            <v>吉晨盛泰</v>
          </cell>
          <cell r="B4839" t="str">
            <v>盘螺</v>
          </cell>
          <cell r="C4839" t="str">
            <v>HRB400E Φ12</v>
          </cell>
          <cell r="D4839" t="str">
            <v>吨</v>
          </cell>
          <cell r="E4839">
            <v>200</v>
          </cell>
          <cell r="F4839">
            <v>45848</v>
          </cell>
          <cell r="G4839" t="str">
            <v>（ 中铁一局四公司西昭高速6标3部）昭觉县洒拉地坡乡三分部山里钢筋场</v>
          </cell>
          <cell r="H4839" t="str">
            <v>陈忠</v>
          </cell>
          <cell r="I4839">
            <v>15730783825</v>
          </cell>
        </row>
        <row r="4840">
          <cell r="A4840" t="str">
            <v>吉晨盛泰</v>
          </cell>
          <cell r="B4840" t="str">
            <v>盘螺</v>
          </cell>
          <cell r="C4840" t="str">
            <v>HRB400EФ6</v>
          </cell>
          <cell r="D4840" t="str">
            <v>吨</v>
          </cell>
          <cell r="E4840">
            <v>4.6</v>
          </cell>
          <cell r="F4840">
            <v>45848</v>
          </cell>
          <cell r="G4840" t="str">
            <v>（中铁一局四公司西昭高速6标4分部）四川省凉山彝族自治州昭觉县6表服务区A、B区</v>
          </cell>
          <cell r="H4840" t="str">
            <v>马占全</v>
          </cell>
          <cell r="I4840">
            <v>18189516465</v>
          </cell>
        </row>
        <row r="4841">
          <cell r="A4841" t="str">
            <v>吉晨盛泰</v>
          </cell>
          <cell r="B4841" t="str">
            <v>盘螺</v>
          </cell>
          <cell r="C4841" t="str">
            <v>HRB400EФ8</v>
          </cell>
          <cell r="D4841" t="str">
            <v>吨</v>
          </cell>
          <cell r="E4841">
            <v>81.7</v>
          </cell>
          <cell r="F4841">
            <v>45848</v>
          </cell>
          <cell r="G4841" t="str">
            <v>（中铁一局四公司西昭高速6标4分部）四川省凉山彝族自治州昭觉县6表服务区A、B区</v>
          </cell>
          <cell r="H4841" t="str">
            <v>马占全</v>
          </cell>
          <cell r="I4841">
            <v>18189516465</v>
          </cell>
        </row>
        <row r="4842">
          <cell r="A4842" t="str">
            <v>吉晨盛泰</v>
          </cell>
          <cell r="B4842" t="str">
            <v>盘螺</v>
          </cell>
          <cell r="C4842" t="str">
            <v>HRB400EФ10</v>
          </cell>
          <cell r="D4842" t="str">
            <v>吨</v>
          </cell>
          <cell r="E4842">
            <v>24.1</v>
          </cell>
          <cell r="F4842">
            <v>45848</v>
          </cell>
          <cell r="G4842" t="str">
            <v>（中铁一局四公司西昭高速6标4分部）四川省凉山彝族自治州昭觉县6表服务区A、B区</v>
          </cell>
          <cell r="H4842" t="str">
            <v>马占全</v>
          </cell>
          <cell r="I4842">
            <v>18189516465</v>
          </cell>
        </row>
        <row r="4843">
          <cell r="A4843" t="str">
            <v>吉晨盛泰</v>
          </cell>
          <cell r="B4843" t="str">
            <v>盘螺</v>
          </cell>
          <cell r="C4843" t="str">
            <v>HRB400EФ12</v>
          </cell>
          <cell r="D4843" t="str">
            <v>吨</v>
          </cell>
          <cell r="E4843">
            <v>63.3</v>
          </cell>
          <cell r="F4843">
            <v>45848</v>
          </cell>
          <cell r="G4843" t="str">
            <v>（中铁一局四公司西昭高速6标4分部）四川省凉山彝族自治州昭觉县6表服务区A、B区</v>
          </cell>
          <cell r="H4843" t="str">
            <v>马占全</v>
          </cell>
          <cell r="I4843">
            <v>18189516465</v>
          </cell>
        </row>
        <row r="4844">
          <cell r="A4844" t="str">
            <v>吉晨盛泰</v>
          </cell>
          <cell r="B4844" t="str">
            <v>螺纹钢</v>
          </cell>
          <cell r="C4844" t="str">
            <v>HRB400EΦ14</v>
          </cell>
          <cell r="D4844" t="str">
            <v>吨</v>
          </cell>
          <cell r="E4844">
            <v>10.8</v>
          </cell>
          <cell r="F4844">
            <v>45848</v>
          </cell>
          <cell r="G4844" t="str">
            <v>（中铁一局四公司西昭高速6标4分部）四川省凉山彝族自治州昭觉县6表服务区A、B区</v>
          </cell>
          <cell r="H4844" t="str">
            <v>马占全</v>
          </cell>
          <cell r="I4844">
            <v>18189516465</v>
          </cell>
        </row>
        <row r="4845">
          <cell r="A4845" t="str">
            <v>吉晨盛泰</v>
          </cell>
          <cell r="B4845" t="str">
            <v>螺纹钢</v>
          </cell>
          <cell r="C4845" t="str">
            <v>HRB400EΦ16</v>
          </cell>
          <cell r="D4845" t="str">
            <v>吨</v>
          </cell>
          <cell r="E4845">
            <v>10.6</v>
          </cell>
          <cell r="F4845">
            <v>45848</v>
          </cell>
          <cell r="G4845" t="str">
            <v>（中铁一局四公司西昭高速6标4分部）四川省凉山彝族自治州昭觉县6表服务区A、B区</v>
          </cell>
          <cell r="H4845" t="str">
            <v>马占全</v>
          </cell>
          <cell r="I4845">
            <v>18189516465</v>
          </cell>
        </row>
        <row r="4846">
          <cell r="A4846" t="str">
            <v>吉晨盛泰</v>
          </cell>
          <cell r="B4846" t="str">
            <v>螺纹钢</v>
          </cell>
          <cell r="C4846" t="str">
            <v>HRB400EΦ18</v>
          </cell>
          <cell r="D4846" t="str">
            <v>吨</v>
          </cell>
          <cell r="E4846">
            <v>43.3</v>
          </cell>
          <cell r="F4846">
            <v>45848</v>
          </cell>
          <cell r="G4846" t="str">
            <v>（中铁一局四公司西昭高速6标4分部）四川省凉山彝族自治州昭觉县6表服务区A、B区</v>
          </cell>
          <cell r="H4846" t="str">
            <v>马占全</v>
          </cell>
          <cell r="I4846">
            <v>18189516465</v>
          </cell>
        </row>
        <row r="4847">
          <cell r="A4847" t="str">
            <v>吉晨盛泰</v>
          </cell>
          <cell r="B4847" t="str">
            <v>螺纹钢</v>
          </cell>
          <cell r="C4847" t="str">
            <v>HRB400EΦ20</v>
          </cell>
          <cell r="D4847" t="str">
            <v>吨</v>
          </cell>
          <cell r="E4847">
            <v>63.3</v>
          </cell>
          <cell r="F4847">
            <v>45848</v>
          </cell>
          <cell r="G4847" t="str">
            <v>（中铁一局四公司西昭高速6标4分部）四川省凉山彝族自治州昭觉县6表服务区A、B区</v>
          </cell>
          <cell r="H4847" t="str">
            <v>马占全</v>
          </cell>
          <cell r="I4847">
            <v>18189516465</v>
          </cell>
        </row>
        <row r="4848">
          <cell r="A4848" t="str">
            <v>吉晨盛泰</v>
          </cell>
          <cell r="B4848" t="str">
            <v>螺纹钢</v>
          </cell>
          <cell r="C4848" t="str">
            <v>HRB400EΦ22</v>
          </cell>
          <cell r="D4848" t="str">
            <v>吨</v>
          </cell>
          <cell r="E4848">
            <v>9.9</v>
          </cell>
          <cell r="F4848">
            <v>45848</v>
          </cell>
          <cell r="G4848" t="str">
            <v>（中铁一局四公司西昭高速6标4分部）四川省凉山彝族自治州昭觉县6表服务区A、B区</v>
          </cell>
          <cell r="H4848" t="str">
            <v>马占全</v>
          </cell>
          <cell r="I4848">
            <v>18189516465</v>
          </cell>
        </row>
        <row r="4849">
          <cell r="A4849" t="str">
            <v>吉晨盛泰</v>
          </cell>
          <cell r="B4849" t="str">
            <v>螺纹钢</v>
          </cell>
          <cell r="C4849" t="str">
            <v>HRB400EΦ25</v>
          </cell>
          <cell r="D4849" t="str">
            <v>吨</v>
          </cell>
          <cell r="E4849">
            <v>124.3</v>
          </cell>
          <cell r="F4849">
            <v>45848</v>
          </cell>
          <cell r="G4849" t="str">
            <v>（中铁一局四公司西昭高速6标4分部）四川省凉山彝族自治州昭觉县6表服务区A、B区</v>
          </cell>
          <cell r="H4849" t="str">
            <v>马占全</v>
          </cell>
          <cell r="I4849">
            <v>18189516465</v>
          </cell>
        </row>
        <row r="4850">
          <cell r="A4850" t="str">
            <v>吉晨盛泰</v>
          </cell>
          <cell r="B4850" t="str">
            <v>螺纹钢</v>
          </cell>
          <cell r="C4850" t="str">
            <v>HRB400EΦ28</v>
          </cell>
          <cell r="D4850" t="str">
            <v>吨</v>
          </cell>
          <cell r="E4850">
            <v>7</v>
          </cell>
          <cell r="F4850">
            <v>45848</v>
          </cell>
          <cell r="G4850" t="str">
            <v>（中铁一局四公司西昭高速6标4分部）四川省凉山彝族自治州昭觉县6表服务区A、B区</v>
          </cell>
          <cell r="H4850" t="str">
            <v>马占全</v>
          </cell>
          <cell r="I4850">
            <v>18189516465</v>
          </cell>
        </row>
        <row r="4851">
          <cell r="A4851" t="str">
            <v>吉晨盛泰</v>
          </cell>
          <cell r="B4851" t="str">
            <v>螺纹钢</v>
          </cell>
          <cell r="C4851" t="str">
            <v>HRB400E16</v>
          </cell>
          <cell r="D4851" t="str">
            <v>吨</v>
          </cell>
          <cell r="E4851">
            <v>35</v>
          </cell>
          <cell r="F4851">
            <v>45848</v>
          </cell>
          <cell r="G4851" t="str">
            <v>5标二分部十局第七公司四川省凉山州彝族自治州昭觉县</v>
          </cell>
          <cell r="H4851" t="str">
            <v>王浩</v>
          </cell>
          <cell r="I4851">
            <v>18292113429</v>
          </cell>
        </row>
        <row r="4852">
          <cell r="A4852" t="str">
            <v>吉晨盛泰</v>
          </cell>
          <cell r="B4852" t="str">
            <v>螺纹钢</v>
          </cell>
          <cell r="C4852" t="str">
            <v>HRB500E32</v>
          </cell>
          <cell r="D4852" t="str">
            <v>吨</v>
          </cell>
          <cell r="E4852">
            <v>35</v>
          </cell>
          <cell r="F4852">
            <v>45848</v>
          </cell>
          <cell r="G4852" t="str">
            <v>5标二分部十局第七公司四川省凉山州彝族自治州昭觉县</v>
          </cell>
          <cell r="H4852" t="str">
            <v>王浩</v>
          </cell>
          <cell r="I4852">
            <v>18292113429</v>
          </cell>
        </row>
        <row r="4853">
          <cell r="A4853" t="str">
            <v>吉晨盛泰</v>
          </cell>
          <cell r="B4853" t="str">
            <v>高线</v>
          </cell>
          <cell r="C4853" t="str">
            <v>HPB300Φ8</v>
          </cell>
          <cell r="D4853" t="str">
            <v>吨</v>
          </cell>
          <cell r="E4853">
            <v>6</v>
          </cell>
          <cell r="F4853">
            <v>45848</v>
          </cell>
          <cell r="G4853" t="str">
            <v>5标二分部十局第七公司四川省凉山州彝族自治州昭觉县</v>
          </cell>
          <cell r="H4853" t="str">
            <v>王浩</v>
          </cell>
          <cell r="I4853">
            <v>18292113429</v>
          </cell>
        </row>
        <row r="4854">
          <cell r="A4854" t="str">
            <v>吉晨盛泰</v>
          </cell>
          <cell r="B4854" t="str">
            <v>螺纹钢</v>
          </cell>
          <cell r="C4854" t="str">
            <v>HRB400E12</v>
          </cell>
          <cell r="D4854" t="str">
            <v>吨</v>
          </cell>
          <cell r="E4854">
            <v>35</v>
          </cell>
          <cell r="F4854">
            <v>45848</v>
          </cell>
          <cell r="G4854" t="str">
            <v>5标二分部十局第七公司四川省凉山州彝族自治州昭觉县</v>
          </cell>
          <cell r="H4854" t="str">
            <v>王浩</v>
          </cell>
          <cell r="I4854">
            <v>18292113429</v>
          </cell>
        </row>
        <row r="4855">
          <cell r="A4855" t="str">
            <v>吉晨盛泰</v>
          </cell>
          <cell r="B4855" t="str">
            <v>螺纹钢</v>
          </cell>
          <cell r="C4855" t="str">
            <v>HRB400E14</v>
          </cell>
          <cell r="D4855" t="str">
            <v>吨</v>
          </cell>
          <cell r="E4855">
            <v>6</v>
          </cell>
          <cell r="F4855">
            <v>45848</v>
          </cell>
          <cell r="G4855" t="str">
            <v>5标二分部十局第七公司四川省凉山州彝族自治州昭觉县</v>
          </cell>
          <cell r="H4855" t="str">
            <v>王浩</v>
          </cell>
          <cell r="I4855">
            <v>18292113429</v>
          </cell>
        </row>
        <row r="4856">
          <cell r="A4856" t="str">
            <v>吉晨盛泰</v>
          </cell>
          <cell r="B4856" t="str">
            <v>螺纹钢</v>
          </cell>
          <cell r="C4856" t="str">
            <v>HRB400E16</v>
          </cell>
          <cell r="D4856" t="str">
            <v>吨</v>
          </cell>
          <cell r="E4856">
            <v>35</v>
          </cell>
          <cell r="F4856">
            <v>45848</v>
          </cell>
          <cell r="G4856" t="str">
            <v>5标二分部十局第七公司四川省凉山州彝族自治州昭觉县</v>
          </cell>
          <cell r="H4856" t="str">
            <v>王浩</v>
          </cell>
          <cell r="I4856">
            <v>18292113429</v>
          </cell>
        </row>
        <row r="4857">
          <cell r="A4857" t="str">
            <v>晋邦</v>
          </cell>
          <cell r="B4857" t="str">
            <v>盘螺</v>
          </cell>
          <cell r="C4857" t="str">
            <v>HRB400E Φ10</v>
          </cell>
          <cell r="D4857" t="str">
            <v>吨</v>
          </cell>
          <cell r="E4857">
            <v>5</v>
          </cell>
          <cell r="F4857">
            <v>45848</v>
          </cell>
          <cell r="G4857" t="str">
            <v>（十九冶-华电重庆奉节）重庆市奉节县康乐镇七星村</v>
          </cell>
          <cell r="H4857" t="str">
            <v>岑甲乐</v>
          </cell>
          <cell r="I4857">
            <v>17349037782</v>
          </cell>
        </row>
        <row r="4858">
          <cell r="A4858" t="str">
            <v>晋邦</v>
          </cell>
          <cell r="B4858" t="str">
            <v>螺纹钢</v>
          </cell>
          <cell r="C4858" t="str">
            <v>HRB400E Φ12 9m</v>
          </cell>
          <cell r="D4858" t="str">
            <v>吨</v>
          </cell>
          <cell r="E4858">
            <v>5</v>
          </cell>
          <cell r="F4858">
            <v>45848</v>
          </cell>
          <cell r="G4858" t="str">
            <v>（十九冶-华电重庆奉节）重庆市奉节县康乐镇七星村</v>
          </cell>
          <cell r="H4858" t="str">
            <v>岑甲乐</v>
          </cell>
          <cell r="I4858">
            <v>17349037782</v>
          </cell>
        </row>
        <row r="4859">
          <cell r="A4859" t="str">
            <v>晋邦</v>
          </cell>
          <cell r="B4859" t="str">
            <v>螺纹钢</v>
          </cell>
          <cell r="C4859" t="str">
            <v>HRB400E Φ16 9m</v>
          </cell>
          <cell r="D4859" t="str">
            <v>吨</v>
          </cell>
          <cell r="E4859">
            <v>5</v>
          </cell>
          <cell r="F4859">
            <v>45848</v>
          </cell>
          <cell r="G4859" t="str">
            <v>（十九冶-华电重庆奉节）重庆市奉节县康乐镇七星村</v>
          </cell>
          <cell r="H4859" t="str">
            <v>岑甲乐</v>
          </cell>
          <cell r="I4859">
            <v>17349037782</v>
          </cell>
        </row>
        <row r="4860">
          <cell r="A4860" t="str">
            <v>晋邦</v>
          </cell>
          <cell r="B4860" t="str">
            <v>螺纹钢</v>
          </cell>
          <cell r="C4860" t="str">
            <v>HRB400E Φ20 9m</v>
          </cell>
          <cell r="D4860" t="str">
            <v>吨</v>
          </cell>
          <cell r="E4860">
            <v>5</v>
          </cell>
          <cell r="F4860">
            <v>45848</v>
          </cell>
          <cell r="G4860" t="str">
            <v>（十九冶-华电重庆奉节）重庆市奉节县康乐镇七星村</v>
          </cell>
          <cell r="H4860" t="str">
            <v>岑甲乐</v>
          </cell>
          <cell r="I4860">
            <v>17349037782</v>
          </cell>
        </row>
        <row r="4861">
          <cell r="A4861" t="str">
            <v>晋邦</v>
          </cell>
          <cell r="B4861" t="str">
            <v>螺纹钢</v>
          </cell>
          <cell r="C4861" t="str">
            <v>HRB400E Φ25 9m</v>
          </cell>
          <cell r="D4861" t="str">
            <v>吨</v>
          </cell>
          <cell r="E4861">
            <v>12</v>
          </cell>
          <cell r="F4861">
            <v>45848</v>
          </cell>
          <cell r="G4861" t="str">
            <v>（十九冶-华电重庆奉节）重庆市奉节县康乐镇七星村</v>
          </cell>
          <cell r="H4861" t="str">
            <v>岑甲乐</v>
          </cell>
          <cell r="I4861">
            <v>17349037782</v>
          </cell>
        </row>
        <row r="4862">
          <cell r="A4862" t="str">
            <v>晋邦</v>
          </cell>
          <cell r="B4862" t="str">
            <v>螺纹钢</v>
          </cell>
          <cell r="C4862" t="str">
            <v>HRB400E Φ28 9m</v>
          </cell>
          <cell r="D4862" t="str">
            <v>吨</v>
          </cell>
          <cell r="E4862">
            <v>3</v>
          </cell>
          <cell r="F4862">
            <v>45848</v>
          </cell>
          <cell r="G4862" t="str">
            <v>（十九冶-华电重庆奉节）重庆市奉节县康乐镇七星村</v>
          </cell>
          <cell r="H4862" t="str">
            <v>岑甲乐</v>
          </cell>
          <cell r="I4862">
            <v>17349037782</v>
          </cell>
        </row>
        <row r="4863">
          <cell r="A4863" t="str">
            <v>润耀</v>
          </cell>
          <cell r="B4863" t="str">
            <v>螺纹钢</v>
          </cell>
          <cell r="C4863" t="str">
            <v>HRB400EФ22*9mm</v>
          </cell>
          <cell r="D4863" t="str">
            <v>吨</v>
          </cell>
          <cell r="E4863">
            <v>35</v>
          </cell>
          <cell r="F4863">
            <v>45848</v>
          </cell>
          <cell r="G4863" t="str">
            <v>（中铁六局呼和公司康新高速TJ4-2标）四川省甘孜藏族自治州康定市新都桥镇东俄罗三村中建八局搅拌站旁</v>
          </cell>
          <cell r="H4863" t="str">
            <v>王坤</v>
          </cell>
          <cell r="I4863">
            <v>15647490007</v>
          </cell>
        </row>
        <row r="4864">
          <cell r="A4864" t="str">
            <v>润耀</v>
          </cell>
          <cell r="B4864" t="str">
            <v>螺纹钢</v>
          </cell>
          <cell r="C4864" t="str">
            <v>HRB400EФ28*9mm</v>
          </cell>
          <cell r="D4864" t="str">
            <v>吨</v>
          </cell>
          <cell r="E4864">
            <v>35</v>
          </cell>
          <cell r="F4864">
            <v>45848</v>
          </cell>
          <cell r="G4864" t="str">
            <v>（中铁六局呼和公司康新高速TJ4-2标）四川省甘孜藏族自治州康定市新都桥镇东俄罗三村中建八局搅拌站旁</v>
          </cell>
          <cell r="H4864" t="str">
            <v>王坤</v>
          </cell>
          <cell r="I4864">
            <v>15647490007</v>
          </cell>
        </row>
        <row r="4865">
          <cell r="A4865" t="str">
            <v>润耀</v>
          </cell>
          <cell r="B4865" t="str">
            <v>盘螺</v>
          </cell>
          <cell r="C4865" t="str">
            <v>HRB400EФ8</v>
          </cell>
          <cell r="D4865" t="str">
            <v>吨</v>
          </cell>
          <cell r="E4865">
            <v>11</v>
          </cell>
          <cell r="F4865">
            <v>45848</v>
          </cell>
          <cell r="G4865" t="str">
            <v>（中核中原-温江光明苑三期项目）四川省成都市温江区金马街道光明苑三期项目</v>
          </cell>
          <cell r="H4865" t="str">
            <v>王生斌</v>
          </cell>
          <cell r="I4865">
            <v>15228858118</v>
          </cell>
        </row>
        <row r="4866">
          <cell r="A4866" t="str">
            <v>润耀</v>
          </cell>
          <cell r="B4866" t="str">
            <v>螺纹钢</v>
          </cell>
          <cell r="C4866" t="str">
            <v>HRB400EФ14*12m</v>
          </cell>
          <cell r="D4866" t="str">
            <v>吨</v>
          </cell>
          <cell r="E4866">
            <v>16</v>
          </cell>
          <cell r="F4866">
            <v>45848</v>
          </cell>
          <cell r="G4866" t="str">
            <v>（中核中原-温江光明苑三期项目）四川省成都市温江区金马街道光明苑三期项目</v>
          </cell>
          <cell r="H4866" t="str">
            <v>王生斌</v>
          </cell>
          <cell r="I4866">
            <v>15228858118</v>
          </cell>
        </row>
        <row r="4867">
          <cell r="A4867" t="str">
            <v>润耀</v>
          </cell>
          <cell r="B4867" t="str">
            <v>螺纹钢</v>
          </cell>
          <cell r="C4867" t="str">
            <v>HRB400EФ22*9m</v>
          </cell>
          <cell r="D4867" t="str">
            <v>吨</v>
          </cell>
          <cell r="E4867">
            <v>10</v>
          </cell>
          <cell r="F4867">
            <v>45848</v>
          </cell>
          <cell r="G4867" t="str">
            <v>（中核中原-温江光明苑三期项目）四川省成都市温江区金马街道光明苑三期项目</v>
          </cell>
          <cell r="H4867" t="str">
            <v>王生斌</v>
          </cell>
          <cell r="I4867">
            <v>15228858118</v>
          </cell>
        </row>
        <row r="4868">
          <cell r="A4868" t="str">
            <v>润耀</v>
          </cell>
          <cell r="B4868" t="str">
            <v>螺纹钢</v>
          </cell>
          <cell r="C4868" t="str">
            <v>HRB400E Φ12 9m</v>
          </cell>
          <cell r="D4868" t="str">
            <v>吨</v>
          </cell>
          <cell r="E4868">
            <v>3</v>
          </cell>
          <cell r="F4868">
            <v>45848</v>
          </cell>
          <cell r="G4868" t="str">
            <v>(五冶钢构宜宾南溪区项目土建4标)四川省宜宾市高县高县庆符镇鹅卵新农村高县广久大道(庆符厂房项目)</v>
          </cell>
          <cell r="H4868" t="str">
            <v>张朝亮</v>
          </cell>
          <cell r="I4868">
            <v>15228205853</v>
          </cell>
        </row>
        <row r="4869">
          <cell r="A4869" t="str">
            <v>润耀</v>
          </cell>
          <cell r="B4869" t="str">
            <v>螺纹钢</v>
          </cell>
          <cell r="C4869" t="str">
            <v>HRB400E Φ14 9m</v>
          </cell>
          <cell r="D4869" t="str">
            <v>吨</v>
          </cell>
          <cell r="E4869">
            <v>7</v>
          </cell>
          <cell r="F4869">
            <v>45848</v>
          </cell>
          <cell r="G4869" t="str">
            <v>(五冶钢构宜宾南溪区项目土建4标)四川省宜宾市高县高县庆符镇鹅卵新农村高县广久大道(庆符厂房项目)</v>
          </cell>
          <cell r="H4869" t="str">
            <v>张朝亮</v>
          </cell>
          <cell r="I4869">
            <v>15228205853</v>
          </cell>
        </row>
        <row r="4870">
          <cell r="A4870" t="str">
            <v>润耀</v>
          </cell>
          <cell r="B4870" t="str">
            <v>螺纹钢</v>
          </cell>
          <cell r="C4870" t="str">
            <v>HRB400E Φ16 9m</v>
          </cell>
          <cell r="D4870" t="str">
            <v>吨</v>
          </cell>
          <cell r="E4870">
            <v>6</v>
          </cell>
          <cell r="F4870">
            <v>45848</v>
          </cell>
          <cell r="G4870" t="str">
            <v>(五冶钢构宜宾南溪区项目土建4标)四川省宜宾市高县高县庆符镇鹅卵新农村高县广久大道(庆符厂房项目)</v>
          </cell>
          <cell r="H4870" t="str">
            <v>张朝亮</v>
          </cell>
          <cell r="I4870">
            <v>15228205853</v>
          </cell>
        </row>
        <row r="4871">
          <cell r="A4871" t="str">
            <v>润耀</v>
          </cell>
          <cell r="B4871" t="str">
            <v>螺纹钢</v>
          </cell>
          <cell r="C4871" t="str">
            <v>HRB400E Φ18 9m</v>
          </cell>
          <cell r="D4871" t="str">
            <v>吨</v>
          </cell>
          <cell r="E4871">
            <v>4</v>
          </cell>
          <cell r="F4871">
            <v>45848</v>
          </cell>
          <cell r="G4871" t="str">
            <v>(五冶钢构宜宾南溪区项目土建4标)四川省宜宾市高县高县庆符镇鹅卵新农村高县广久大道(庆符厂房项目)</v>
          </cell>
          <cell r="H4871" t="str">
            <v>张朝亮</v>
          </cell>
          <cell r="I4871">
            <v>15228205853</v>
          </cell>
        </row>
        <row r="4872">
          <cell r="A4872" t="str">
            <v>润耀</v>
          </cell>
          <cell r="B4872" t="str">
            <v>螺纹钢</v>
          </cell>
          <cell r="C4872" t="str">
            <v>HRB400E Φ20 9m</v>
          </cell>
          <cell r="D4872" t="str">
            <v>吨</v>
          </cell>
          <cell r="E4872">
            <v>6</v>
          </cell>
          <cell r="F4872">
            <v>45848</v>
          </cell>
          <cell r="G4872" t="str">
            <v>(五冶钢构宜宾南溪区项目土建4标)四川省宜宾市高县高县庆符镇鹅卵新农村高县广久大道(庆符厂房项目)</v>
          </cell>
          <cell r="H4872" t="str">
            <v>张朝亮</v>
          </cell>
          <cell r="I4872">
            <v>15228205853</v>
          </cell>
        </row>
        <row r="4873">
          <cell r="A4873" t="str">
            <v>润耀</v>
          </cell>
          <cell r="B4873" t="str">
            <v>螺纹钢</v>
          </cell>
          <cell r="C4873" t="str">
            <v>HRB400E Φ22 9m</v>
          </cell>
          <cell r="D4873" t="str">
            <v>吨</v>
          </cell>
          <cell r="E4873">
            <v>4</v>
          </cell>
          <cell r="F4873">
            <v>45848</v>
          </cell>
          <cell r="G4873" t="str">
            <v>(五冶钢构宜宾南溪区项目土建4标)四川省宜宾市高县高县庆符镇鹅卵新农村高县广久大道(庆符厂房项目)</v>
          </cell>
          <cell r="H4873" t="str">
            <v>张朝亮</v>
          </cell>
          <cell r="I4873">
            <v>15228205853</v>
          </cell>
        </row>
        <row r="4874">
          <cell r="A4874" t="str">
            <v>润耀</v>
          </cell>
          <cell r="B4874" t="str">
            <v>螺纹钢</v>
          </cell>
          <cell r="C4874" t="str">
            <v>HRB400E Φ25 9m</v>
          </cell>
          <cell r="D4874" t="str">
            <v>吨</v>
          </cell>
          <cell r="E4874">
            <v>75</v>
          </cell>
          <cell r="F4874">
            <v>45848</v>
          </cell>
          <cell r="G4874" t="str">
            <v>(五冶钢构宜宾南溪区项目土建4标)四川省宜宾市高县高县庆符镇鹅卵新农村高县广久大道(庆符厂房项目)</v>
          </cell>
          <cell r="H4874" t="str">
            <v>张朝亮</v>
          </cell>
          <cell r="I4874">
            <v>15228205853</v>
          </cell>
        </row>
        <row r="4875">
          <cell r="A4875" t="str">
            <v>钢固融</v>
          </cell>
          <cell r="B4875" t="str">
            <v>盘螺</v>
          </cell>
          <cell r="C4875" t="str">
            <v>HRB400E Φ8</v>
          </cell>
          <cell r="D4875" t="str">
            <v>吨</v>
          </cell>
          <cell r="E4875">
            <v>4</v>
          </cell>
          <cell r="F4875">
            <v>45849</v>
          </cell>
          <cell r="G4875" t="str">
            <v>（中核华兴-峨眉山项目）四川省乐山市峨眉山市双福镇梓橦庙红华五期中核华兴工地</v>
          </cell>
          <cell r="H4875" t="str">
            <v>李汉军</v>
          </cell>
          <cell r="I4875" t="str">
            <v>18691249091</v>
          </cell>
        </row>
        <row r="4876">
          <cell r="A4876" t="str">
            <v>钢固融</v>
          </cell>
          <cell r="B4876" t="str">
            <v>高线</v>
          </cell>
          <cell r="C4876" t="str">
            <v>HPB300 6</v>
          </cell>
          <cell r="D4876" t="str">
            <v>吨</v>
          </cell>
          <cell r="E4876">
            <v>30</v>
          </cell>
          <cell r="F4876">
            <v>45849</v>
          </cell>
          <cell r="G4876" t="str">
            <v>（中核华兴-峨眉山项目）四川省乐山市峨眉山市双福镇梓橦庙红华五期中核华兴工地</v>
          </cell>
          <cell r="H4876" t="str">
            <v>李汉军</v>
          </cell>
          <cell r="I4876" t="str">
            <v>18691249091</v>
          </cell>
        </row>
        <row r="4877">
          <cell r="A4877" t="str">
            <v>润耀</v>
          </cell>
          <cell r="B4877" t="str">
            <v>螺纹钢</v>
          </cell>
          <cell r="C4877" t="str">
            <v>HRB400EФ14*9m</v>
          </cell>
          <cell r="D4877" t="str">
            <v>吨</v>
          </cell>
          <cell r="E4877">
            <v>10</v>
          </cell>
          <cell r="F4877">
            <v>45849</v>
          </cell>
          <cell r="G4877" t="str">
            <v>（中核中原-温江光明苑三期项目）四川省成都市温江区金马街道光明苑三期项目</v>
          </cell>
          <cell r="H4877" t="str">
            <v>王生斌</v>
          </cell>
          <cell r="I4877">
            <v>15228858118</v>
          </cell>
        </row>
        <row r="4878">
          <cell r="A4878" t="str">
            <v>润耀</v>
          </cell>
          <cell r="B4878" t="str">
            <v>螺纹钢</v>
          </cell>
          <cell r="C4878" t="str">
            <v>HRB400EФ16*9m</v>
          </cell>
          <cell r="D4878" t="str">
            <v>吨</v>
          </cell>
          <cell r="E4878">
            <v>16</v>
          </cell>
          <cell r="F4878">
            <v>45849</v>
          </cell>
          <cell r="G4878" t="str">
            <v>（中核中原-温江光明苑三期项目）四川省成都市温江区金马街道光明苑三期项目</v>
          </cell>
          <cell r="H4878" t="str">
            <v>王生斌</v>
          </cell>
          <cell r="I4878">
            <v>15228858118</v>
          </cell>
        </row>
        <row r="4879">
          <cell r="A4879" t="str">
            <v>润耀</v>
          </cell>
          <cell r="B4879" t="str">
            <v>螺纹钢</v>
          </cell>
          <cell r="C4879" t="str">
            <v>HRB400EФ18*9m</v>
          </cell>
          <cell r="D4879" t="str">
            <v>吨</v>
          </cell>
          <cell r="E4879">
            <v>4</v>
          </cell>
          <cell r="F4879">
            <v>45849</v>
          </cell>
          <cell r="G4879" t="str">
            <v>（中核中原-温江光明苑三期项目）四川省成都市温江区金马街道光明苑三期项目</v>
          </cell>
          <cell r="H4879" t="str">
            <v>王生斌</v>
          </cell>
          <cell r="I4879">
            <v>15228858118</v>
          </cell>
        </row>
        <row r="4880">
          <cell r="A4880" t="str">
            <v>润耀</v>
          </cell>
          <cell r="B4880" t="str">
            <v>螺纹钢</v>
          </cell>
          <cell r="C4880" t="str">
            <v>HRB400EФ16*12m</v>
          </cell>
          <cell r="D4880" t="str">
            <v>吨</v>
          </cell>
          <cell r="E4880">
            <v>16</v>
          </cell>
          <cell r="F4880">
            <v>45849</v>
          </cell>
          <cell r="G4880" t="str">
            <v>（中核中原-温江光明苑三期项目）四川省成都市温江区金马街道光明苑三期项目</v>
          </cell>
          <cell r="H4880" t="str">
            <v>王生斌</v>
          </cell>
          <cell r="I4880">
            <v>15228858118</v>
          </cell>
        </row>
        <row r="4881">
          <cell r="A4881" t="str">
            <v>润耀</v>
          </cell>
          <cell r="B4881" t="str">
            <v>螺纹钢</v>
          </cell>
          <cell r="C4881" t="str">
            <v>HRB400EФ22*12m</v>
          </cell>
          <cell r="D4881" t="str">
            <v>吨</v>
          </cell>
          <cell r="E4881">
            <v>30</v>
          </cell>
          <cell r="F4881">
            <v>45849</v>
          </cell>
          <cell r="G4881" t="str">
            <v>（中核中原-温江光明苑三期项目）四川省成都市温江区金马街道光明苑三期项目</v>
          </cell>
          <cell r="H4881" t="str">
            <v>王生斌</v>
          </cell>
          <cell r="I4881">
            <v>15228858118</v>
          </cell>
        </row>
        <row r="4882">
          <cell r="A4882" t="str">
            <v>润耀</v>
          </cell>
          <cell r="B4882" t="str">
            <v>螺纹钢</v>
          </cell>
          <cell r="C4882" t="str">
            <v>HRB400EФ22*9m</v>
          </cell>
          <cell r="D4882" t="str">
            <v>吨</v>
          </cell>
          <cell r="E4882">
            <v>30</v>
          </cell>
          <cell r="F4882">
            <v>45849</v>
          </cell>
          <cell r="G4882" t="str">
            <v>（中核中原-温江光明苑三期项目）四川省成都市温江区金马街道光明苑三期项目</v>
          </cell>
          <cell r="H4882" t="str">
            <v>王生斌</v>
          </cell>
          <cell r="I4882">
            <v>15228858118</v>
          </cell>
        </row>
        <row r="4883">
          <cell r="A4883" t="str">
            <v>润耀</v>
          </cell>
          <cell r="B4883" t="str">
            <v>螺纹钢</v>
          </cell>
          <cell r="C4883" t="str">
            <v>HRB400EФ16*9m</v>
          </cell>
          <cell r="D4883" t="str">
            <v>吨</v>
          </cell>
          <cell r="E4883">
            <v>3</v>
          </cell>
          <cell r="F4883">
            <v>45849</v>
          </cell>
          <cell r="G4883" t="str">
            <v>（中铁九桥康新高速TJ1-3标）四川省甘孜州康定市折多塘村车管所旁（使用德胜、威钢、成实）</v>
          </cell>
          <cell r="H4883" t="str">
            <v>王营光</v>
          </cell>
          <cell r="I4883">
            <v>13479287250</v>
          </cell>
        </row>
        <row r="4884">
          <cell r="A4884" t="str">
            <v>润耀</v>
          </cell>
          <cell r="B4884" t="str">
            <v>螺纹钢</v>
          </cell>
          <cell r="C4884" t="str">
            <v>HRB400EФ20*9m</v>
          </cell>
          <cell r="D4884" t="str">
            <v>吨</v>
          </cell>
          <cell r="E4884">
            <v>5</v>
          </cell>
          <cell r="F4884">
            <v>45849</v>
          </cell>
          <cell r="G4884" t="str">
            <v>（中铁九桥康新高速TJ1-3标）四川省甘孜州康定市折多塘村车管所旁（使用德胜、威钢、成实）</v>
          </cell>
          <cell r="H4884" t="str">
            <v>王营光</v>
          </cell>
          <cell r="I4884">
            <v>13479287250</v>
          </cell>
        </row>
        <row r="4885">
          <cell r="A4885" t="str">
            <v>润耀</v>
          </cell>
          <cell r="B4885" t="str">
            <v>螺纹钢</v>
          </cell>
          <cell r="C4885" t="str">
            <v>HRB400EФ25*12m</v>
          </cell>
          <cell r="D4885" t="str">
            <v>吨</v>
          </cell>
          <cell r="E4885">
            <v>17</v>
          </cell>
          <cell r="F4885">
            <v>45849</v>
          </cell>
          <cell r="G4885" t="str">
            <v>（中铁九桥康新高速TJ1-3标）四川省甘孜州康定市折多塘村车管所旁（使用德胜、威钢、成实）</v>
          </cell>
          <cell r="H4885" t="str">
            <v>王营光</v>
          </cell>
          <cell r="I4885">
            <v>13479287250</v>
          </cell>
        </row>
        <row r="4886">
          <cell r="A4886" t="str">
            <v>润耀</v>
          </cell>
          <cell r="B4886" t="str">
            <v>螺纹钢</v>
          </cell>
          <cell r="C4886" t="str">
            <v>HRB400EФ28*12m</v>
          </cell>
          <cell r="D4886" t="str">
            <v>吨</v>
          </cell>
          <cell r="E4886">
            <v>43</v>
          </cell>
          <cell r="F4886">
            <v>45849</v>
          </cell>
          <cell r="G4886" t="str">
            <v>（中铁九桥康新高速TJ1-3标）四川省甘孜州康定市折多塘村车管所旁（使用德胜、威钢、成实）</v>
          </cell>
          <cell r="H4886" t="str">
            <v>王营光</v>
          </cell>
          <cell r="I4886">
            <v>13479287250</v>
          </cell>
        </row>
        <row r="4887">
          <cell r="A4887" t="str">
            <v>润耀</v>
          </cell>
          <cell r="B4887" t="str">
            <v>螺纹钢</v>
          </cell>
          <cell r="C4887" t="str">
            <v>HRB500E Φ28 12m</v>
          </cell>
          <cell r="D4887" t="str">
            <v>吨</v>
          </cell>
          <cell r="E4887">
            <v>90</v>
          </cell>
          <cell r="F4887">
            <v>45849</v>
          </cell>
          <cell r="G4887" t="str">
            <v>（中铁广州局-资乐高速5标）四川省眉山市东坡区多悦镇挖治田</v>
          </cell>
          <cell r="H4887" t="str">
            <v>廖俊杰</v>
          </cell>
          <cell r="I4887">
            <v>15775100965</v>
          </cell>
        </row>
        <row r="4888">
          <cell r="A4888" t="str">
            <v>润耀</v>
          </cell>
          <cell r="B4888" t="str">
            <v>螺纹钢</v>
          </cell>
          <cell r="C4888" t="str">
            <v>HRB400E Φ25 12m</v>
          </cell>
          <cell r="D4888" t="str">
            <v>吨</v>
          </cell>
          <cell r="E4888">
            <v>15</v>
          </cell>
          <cell r="F4888">
            <v>45849</v>
          </cell>
          <cell r="G4888" t="str">
            <v>（中铁广州局-资乐高速5标）四川省眉山市东坡区多悦镇挖治田</v>
          </cell>
          <cell r="H4888" t="str">
            <v>廖俊杰</v>
          </cell>
          <cell r="I4888">
            <v>15775100965</v>
          </cell>
        </row>
        <row r="4889">
          <cell r="A4889" t="str">
            <v>达钢</v>
          </cell>
          <cell r="B4889" t="str">
            <v>螺纹钢</v>
          </cell>
          <cell r="C4889" t="str">
            <v>HRB500E Φ25</v>
          </cell>
          <cell r="D4889" t="str">
            <v>吨</v>
          </cell>
          <cell r="E4889">
            <v>35</v>
          </cell>
          <cell r="F4889">
            <v>45849</v>
          </cell>
          <cell r="G4889" t="str">
            <v>（四川商建-射洪城乡一体化项目）遂宁市射洪市忠新幼儿园北侧约220米新溪小区</v>
          </cell>
          <cell r="H4889" t="str">
            <v>柏子刚</v>
          </cell>
          <cell r="I4889">
            <v>15692885305</v>
          </cell>
        </row>
        <row r="4890">
          <cell r="A4890" t="str">
            <v>达钢</v>
          </cell>
          <cell r="B4890" t="str">
            <v>高线</v>
          </cell>
          <cell r="C4890" t="str">
            <v>HPB300 Φ6</v>
          </cell>
          <cell r="D4890" t="str">
            <v>吨</v>
          </cell>
          <cell r="E4890">
            <v>5</v>
          </cell>
          <cell r="F4890">
            <v>45849</v>
          </cell>
          <cell r="G4890" t="str">
            <v>(武汉电气化局成达万高铁强电项目-渠县)四川省达州市渠县渠北镇雷家湾渠县北站旁</v>
          </cell>
          <cell r="H4890" t="str">
            <v>刘频</v>
          </cell>
          <cell r="I4890">
            <v>18779627939</v>
          </cell>
        </row>
        <row r="4891">
          <cell r="A4891" t="str">
            <v>达钢</v>
          </cell>
          <cell r="B4891" t="str">
            <v>螺纹钢</v>
          </cell>
          <cell r="C4891" t="str">
            <v>HRB400E Φ12 9m</v>
          </cell>
          <cell r="D4891" t="str">
            <v>吨</v>
          </cell>
          <cell r="E4891">
            <v>23</v>
          </cell>
          <cell r="F4891">
            <v>45849</v>
          </cell>
          <cell r="G4891" t="str">
            <v>(武汉电气化局成达万高铁强电项目-渠县)四川省达州市渠县渠北镇雷家湾渠县北站旁</v>
          </cell>
          <cell r="H4891" t="str">
            <v>刘频</v>
          </cell>
          <cell r="I4891">
            <v>18779627939</v>
          </cell>
        </row>
        <row r="4892">
          <cell r="A4892" t="str">
            <v>达钢</v>
          </cell>
          <cell r="B4892" t="str">
            <v>螺纹钢</v>
          </cell>
          <cell r="C4892" t="str">
            <v>HRB400E Φ25 9m</v>
          </cell>
          <cell r="D4892" t="str">
            <v>吨</v>
          </cell>
          <cell r="E4892">
            <v>38</v>
          </cell>
          <cell r="F4892">
            <v>45849</v>
          </cell>
          <cell r="G4892" t="str">
            <v>(武汉电气化局成达万高铁强电项目-渠县)四川省达州市渠县渠北镇雷家湾渠县北站旁</v>
          </cell>
          <cell r="H4892" t="str">
            <v>刘频</v>
          </cell>
          <cell r="I4892">
            <v>18779627939</v>
          </cell>
        </row>
        <row r="4893">
          <cell r="A4893" t="str">
            <v>晋邦</v>
          </cell>
          <cell r="B4893" t="str">
            <v>盘螺</v>
          </cell>
          <cell r="C4893" t="str">
            <v>HRB400E Φ6</v>
          </cell>
          <cell r="D4893" t="str">
            <v>吨</v>
          </cell>
          <cell r="E4893">
            <v>6</v>
          </cell>
          <cell r="F4893">
            <v>45849</v>
          </cell>
          <cell r="G4893" t="str">
            <v>（商投建工达州中医药科技园-1工区）达州市通川区达州中医药职业学院犀牛大道北段</v>
          </cell>
          <cell r="H4893" t="str">
            <v>程黄刚</v>
          </cell>
          <cell r="I4893">
            <v>15108211617</v>
          </cell>
        </row>
        <row r="4894">
          <cell r="A4894" t="str">
            <v>晋邦</v>
          </cell>
          <cell r="B4894" t="str">
            <v>盘螺</v>
          </cell>
          <cell r="C4894" t="str">
            <v>HRB400E Φ8</v>
          </cell>
          <cell r="D4894" t="str">
            <v>吨</v>
          </cell>
          <cell r="E4894">
            <v>15</v>
          </cell>
          <cell r="F4894">
            <v>45849</v>
          </cell>
          <cell r="G4894" t="str">
            <v>（商投建工达州中医药科技园-1工区）达州市通川区达州中医药职业学院犀牛大道北段</v>
          </cell>
          <cell r="H4894" t="str">
            <v>程黄刚</v>
          </cell>
          <cell r="I4894">
            <v>15108211617</v>
          </cell>
        </row>
        <row r="4895">
          <cell r="A4895" t="str">
            <v>晋邦</v>
          </cell>
          <cell r="B4895" t="str">
            <v>盘螺</v>
          </cell>
          <cell r="C4895" t="str">
            <v>HRB400E Φ10</v>
          </cell>
          <cell r="D4895" t="str">
            <v>吨</v>
          </cell>
          <cell r="E4895">
            <v>24</v>
          </cell>
          <cell r="F4895">
            <v>45849</v>
          </cell>
          <cell r="G4895" t="str">
            <v>（商投建工达州中医药科技园-1工区）达州市通川区达州中医药职业学院犀牛大道北段</v>
          </cell>
          <cell r="H4895" t="str">
            <v>程黄刚</v>
          </cell>
          <cell r="I4895">
            <v>15108211617</v>
          </cell>
        </row>
        <row r="4896">
          <cell r="A4896" t="str">
            <v>晋邦</v>
          </cell>
          <cell r="B4896" t="str">
            <v>螺纹钢</v>
          </cell>
          <cell r="C4896" t="str">
            <v>HRB400E Φ12 9m</v>
          </cell>
          <cell r="D4896" t="str">
            <v>吨</v>
          </cell>
          <cell r="E4896">
            <v>9</v>
          </cell>
          <cell r="F4896">
            <v>45849</v>
          </cell>
          <cell r="G4896" t="str">
            <v>（商投建工达州中医药科技园-1工区）达州市通川区达州中医药职业学院犀牛大道北段</v>
          </cell>
          <cell r="H4896" t="str">
            <v>程黄刚</v>
          </cell>
          <cell r="I4896">
            <v>15108211617</v>
          </cell>
        </row>
        <row r="4897">
          <cell r="A4897" t="str">
            <v>德胜</v>
          </cell>
          <cell r="B4897" t="str">
            <v>螺纹钢</v>
          </cell>
          <cell r="C4897" t="str">
            <v>HRB400E Φ20×9米</v>
          </cell>
          <cell r="D4897" t="str">
            <v>吨</v>
          </cell>
          <cell r="E4897">
            <v>35</v>
          </cell>
          <cell r="F4897">
            <v>45849</v>
          </cell>
          <cell r="G4897" t="str">
            <v>（自永2标九局西南分公司钢筋棚）四川省自贡市骑龙镇大湾村</v>
          </cell>
          <cell r="H4897" t="str">
            <v>高彦彬</v>
          </cell>
          <cell r="I4897">
            <v>13835906370</v>
          </cell>
        </row>
        <row r="4898">
          <cell r="A4898" t="str">
            <v>德胜</v>
          </cell>
          <cell r="B4898" t="str">
            <v>螺纹钢</v>
          </cell>
          <cell r="C4898" t="str">
            <v>HRB400E Φ25×9米</v>
          </cell>
          <cell r="D4898" t="str">
            <v>吨</v>
          </cell>
          <cell r="E4898">
            <v>35</v>
          </cell>
          <cell r="F4898">
            <v>45849</v>
          </cell>
          <cell r="G4898" t="str">
            <v>（自永2标九局西南分公司钢筋棚）四川省自贡市骑龙镇大湾村</v>
          </cell>
          <cell r="H4898" t="str">
            <v>高彦彬</v>
          </cell>
          <cell r="I4898">
            <v>13835906370</v>
          </cell>
        </row>
        <row r="4899">
          <cell r="A4899" t="str">
            <v>德胜</v>
          </cell>
          <cell r="B4899" t="str">
            <v>螺纹钢</v>
          </cell>
          <cell r="C4899" t="str">
            <v>HRB400E Φ25×12米</v>
          </cell>
          <cell r="D4899" t="str">
            <v>吨</v>
          </cell>
          <cell r="E4899">
            <v>35</v>
          </cell>
          <cell r="F4899">
            <v>45849</v>
          </cell>
          <cell r="G4899" t="str">
            <v>（自永2标九局西南分公司钢筋棚）四川省自贡市骑龙镇大湾村</v>
          </cell>
          <cell r="H4899" t="str">
            <v>高彦彬</v>
          </cell>
          <cell r="I4899">
            <v>13835906370</v>
          </cell>
        </row>
        <row r="4900">
          <cell r="A4900" t="str">
            <v>德胜</v>
          </cell>
          <cell r="B4900" t="str">
            <v>螺纹钢</v>
          </cell>
          <cell r="C4900" t="str">
            <v>HRB400E Φ32×9米</v>
          </cell>
          <cell r="D4900" t="str">
            <v>吨</v>
          </cell>
          <cell r="E4900">
            <v>105</v>
          </cell>
          <cell r="F4900">
            <v>45849</v>
          </cell>
          <cell r="G4900" t="str">
            <v>（自永1标八局二分公司钢筋棚）四川省自贡市大安区牛佛镇</v>
          </cell>
          <cell r="H4900" t="str">
            <v>王君杰</v>
          </cell>
          <cell r="I4900">
            <v>18919619850</v>
          </cell>
        </row>
        <row r="4901">
          <cell r="A4901" t="str">
            <v>德胜</v>
          </cell>
          <cell r="B4901" t="str">
            <v>螺纹钢</v>
          </cell>
          <cell r="C4901" t="str">
            <v>HRB500E Φ28×9米</v>
          </cell>
          <cell r="D4901" t="str">
            <v>吨</v>
          </cell>
          <cell r="E4901">
            <v>35</v>
          </cell>
          <cell r="F4901">
            <v>45849</v>
          </cell>
          <cell r="G4901" t="str">
            <v>（自永1标八局二分公司钢筋棚）四川省自贡市大安区牛佛镇</v>
          </cell>
          <cell r="H4901" t="str">
            <v>王君杰</v>
          </cell>
          <cell r="I4901">
            <v>18919619850</v>
          </cell>
        </row>
        <row r="4902">
          <cell r="A4902" t="str">
            <v>钢固融</v>
          </cell>
          <cell r="B4902" t="str">
            <v>螺纹钢</v>
          </cell>
          <cell r="C4902" t="str">
            <v>HRB500E Φ28×12米</v>
          </cell>
          <cell r="D4902" t="str">
            <v>吨</v>
          </cell>
          <cell r="E4902">
            <v>70</v>
          </cell>
          <cell r="F4902">
            <v>45849</v>
          </cell>
          <cell r="G4902" t="str">
            <v>（自永2标九局西南分公司钢筋棚）四川省自贡市骑龙镇大湾村</v>
          </cell>
          <cell r="H4902" t="str">
            <v>高彦彬</v>
          </cell>
          <cell r="I4902">
            <v>13835906370</v>
          </cell>
        </row>
        <row r="4903">
          <cell r="A4903" t="str">
            <v>润耀</v>
          </cell>
          <cell r="B4903" t="str">
            <v>螺纹钢</v>
          </cell>
          <cell r="C4903" t="str">
            <v>HRB400E Φ25 9m</v>
          </cell>
          <cell r="D4903" t="str">
            <v>吨</v>
          </cell>
          <cell r="E4903">
            <v>35</v>
          </cell>
          <cell r="F4903">
            <v>45849</v>
          </cell>
          <cell r="G4903" t="str">
            <v>（中铁二局-成渝扩容4标）四川省成都市简阳市杨家镇桐子湾村二局拌合站</v>
          </cell>
          <cell r="H4903" t="str">
            <v>陈钢</v>
          </cell>
          <cell r="I4903">
            <v>13018165813</v>
          </cell>
        </row>
        <row r="4904">
          <cell r="A4904" t="str">
            <v>泸钢</v>
          </cell>
          <cell r="B4904" t="str">
            <v>盘螺</v>
          </cell>
          <cell r="C4904" t="str">
            <v>HRB400E Φ8</v>
          </cell>
          <cell r="D4904" t="str">
            <v>吨</v>
          </cell>
          <cell r="E4904">
            <v>20</v>
          </cell>
          <cell r="F4904">
            <v>45849</v>
          </cell>
          <cell r="G4904" t="str">
            <v>(五冶钢构宜宾南溪区项目土建4标)四川省宜宾市高县高县庆符镇鹅卵新农村高县广久大道(庆符厂房项目)</v>
          </cell>
          <cell r="H4904" t="str">
            <v>张朝亮</v>
          </cell>
          <cell r="I4904">
            <v>15228205853</v>
          </cell>
        </row>
        <row r="4905">
          <cell r="A4905" t="str">
            <v>泸钢</v>
          </cell>
          <cell r="B4905" t="str">
            <v>盘螺</v>
          </cell>
          <cell r="C4905" t="str">
            <v>HRB400E Φ10</v>
          </cell>
          <cell r="D4905" t="str">
            <v>吨</v>
          </cell>
          <cell r="E4905">
            <v>11</v>
          </cell>
          <cell r="F4905">
            <v>45849</v>
          </cell>
          <cell r="G4905" t="str">
            <v>(五冶钢构宜宾南溪区项目土建4标)四川省宜宾市高县高县庆符镇鹅卵新农村高县广久大道(庆符厂房项目)</v>
          </cell>
          <cell r="H4905" t="str">
            <v>张朝亮</v>
          </cell>
          <cell r="I4905">
            <v>15228205853</v>
          </cell>
        </row>
        <row r="4906">
          <cell r="A4906" t="str">
            <v>泸钢</v>
          </cell>
          <cell r="B4906" t="str">
            <v>螺纹钢</v>
          </cell>
          <cell r="C4906" t="str">
            <v>HRB400E Φ25 9m</v>
          </cell>
          <cell r="D4906" t="str">
            <v>吨</v>
          </cell>
          <cell r="E4906">
            <v>3</v>
          </cell>
          <cell r="F4906">
            <v>45849</v>
          </cell>
          <cell r="G4906" t="str">
            <v>(五冶钢构宜宾南溪区项目土建4标)四川省宜宾市高县高县庆符镇鹅卵新农村高县广久大道(庆符厂房项目)</v>
          </cell>
          <cell r="H4906" t="str">
            <v>张朝亮</v>
          </cell>
          <cell r="I4906">
            <v>15228205853</v>
          </cell>
        </row>
        <row r="4907">
          <cell r="A4907" t="str">
            <v>钢固融</v>
          </cell>
          <cell r="B4907" t="str">
            <v>盘圆</v>
          </cell>
          <cell r="C4907" t="str">
            <v>HPB300Ф10</v>
          </cell>
          <cell r="D4907" t="str">
            <v>吨</v>
          </cell>
          <cell r="E4907">
            <v>4</v>
          </cell>
          <cell r="F4907">
            <v>45849</v>
          </cell>
          <cell r="G4907" t="str">
            <v>（中铁九桥康新高速TJ1-3标）四川省甘孜州康定市折多塘村车管所旁（使用德胜、威钢、成实）</v>
          </cell>
          <cell r="H4907" t="str">
            <v>王营光</v>
          </cell>
          <cell r="I4907">
            <v>13479287250</v>
          </cell>
        </row>
        <row r="4908">
          <cell r="A4908" t="str">
            <v>钢固融</v>
          </cell>
          <cell r="B4908" t="str">
            <v>螺纹钢</v>
          </cell>
          <cell r="C4908" t="str">
            <v>HRB400EФ16*9m</v>
          </cell>
          <cell r="D4908" t="str">
            <v>吨</v>
          </cell>
          <cell r="E4908">
            <v>27</v>
          </cell>
          <cell r="F4908">
            <v>45849</v>
          </cell>
          <cell r="G4908" t="str">
            <v>（中铁九桥康新高速TJ1-3标）四川省甘孜州康定市折多塘村车管所旁（使用德胜、威钢、成实）</v>
          </cell>
          <cell r="H4908" t="str">
            <v>王营光</v>
          </cell>
          <cell r="I4908">
            <v>13479287250</v>
          </cell>
        </row>
        <row r="4909">
          <cell r="A4909" t="str">
            <v>钢固融</v>
          </cell>
          <cell r="B4909" t="str">
            <v>螺纹钢</v>
          </cell>
          <cell r="C4909" t="str">
            <v>HRB400EФ28*12m</v>
          </cell>
          <cell r="D4909" t="str">
            <v>吨</v>
          </cell>
          <cell r="E4909">
            <v>3</v>
          </cell>
          <cell r="F4909">
            <v>45849</v>
          </cell>
          <cell r="G4909" t="str">
            <v>（中铁九桥康新高速TJ1-3标）四川省甘孜州康定市折多塘村车管所旁（使用德胜、威钢、成实）</v>
          </cell>
          <cell r="H4909" t="str">
            <v>王营光</v>
          </cell>
          <cell r="I4909">
            <v>13479287250</v>
          </cell>
        </row>
        <row r="4910">
          <cell r="A4910" t="str">
            <v>湖北商贸</v>
          </cell>
          <cell r="B4910" t="str">
            <v>高线</v>
          </cell>
          <cell r="C4910" t="str">
            <v>HPB300Φ10</v>
          </cell>
          <cell r="D4910" t="str">
            <v>吨</v>
          </cell>
          <cell r="E4910">
            <v>25</v>
          </cell>
          <cell r="F4910">
            <v>45850</v>
          </cell>
          <cell r="G4910" t="str">
            <v>（中铁广州局-资乐高速5标）四川省眉山市东坡区多悦镇挖治田</v>
          </cell>
          <cell r="H4910" t="str">
            <v>廖俊杰</v>
          </cell>
          <cell r="I4910">
            <v>15775100965</v>
          </cell>
        </row>
        <row r="4911">
          <cell r="A4911" t="str">
            <v>湖北商贸</v>
          </cell>
          <cell r="B4911" t="str">
            <v>圆钢</v>
          </cell>
          <cell r="C4911" t="str">
            <v>HPB300Φ20  9m</v>
          </cell>
          <cell r="D4911" t="str">
            <v>吨</v>
          </cell>
          <cell r="E4911">
            <v>10</v>
          </cell>
          <cell r="F4911">
            <v>45850</v>
          </cell>
          <cell r="G4911" t="str">
            <v>（中铁广州局-资乐高速5标）四川省眉山市东坡区多悦镇挖治田</v>
          </cell>
          <cell r="H4911" t="str">
            <v>廖俊杰</v>
          </cell>
          <cell r="I4911">
            <v>15775100965</v>
          </cell>
        </row>
        <row r="4912">
          <cell r="A4912" t="str">
            <v>润耀</v>
          </cell>
          <cell r="B4912" t="str">
            <v>螺纹钢</v>
          </cell>
          <cell r="C4912" t="str">
            <v>HRB400E Φ25 9m</v>
          </cell>
          <cell r="D4912" t="str">
            <v>吨</v>
          </cell>
          <cell r="E4912">
            <v>35</v>
          </cell>
          <cell r="F4912">
            <v>45850</v>
          </cell>
          <cell r="G4912" t="str">
            <v>（中铁三局成渝扩容ZCB3-1项目部）内江市胜利收费站红绿灯500米</v>
          </cell>
          <cell r="H4912" t="str">
            <v>王岩</v>
          </cell>
          <cell r="I4912">
            <v>17634813323</v>
          </cell>
        </row>
        <row r="4913">
          <cell r="A4913" t="str">
            <v>达钢</v>
          </cell>
          <cell r="B4913" t="str">
            <v>高线</v>
          </cell>
          <cell r="C4913" t="str">
            <v>HPB300 6</v>
          </cell>
          <cell r="D4913" t="str">
            <v>吨</v>
          </cell>
          <cell r="E4913">
            <v>2</v>
          </cell>
          <cell r="F4913">
            <v>45850</v>
          </cell>
          <cell r="G4913" t="str">
            <v>（中核中原-温江光明苑三期项目）四川省成都市温江区金马街道光明苑三期项目</v>
          </cell>
          <cell r="H4913" t="str">
            <v>王生斌</v>
          </cell>
          <cell r="I4913">
            <v>15228858118</v>
          </cell>
        </row>
        <row r="4914">
          <cell r="A4914" t="str">
            <v>达钢</v>
          </cell>
          <cell r="B4914" t="str">
            <v>盘螺</v>
          </cell>
          <cell r="C4914" t="str">
            <v>HRB400EФ10</v>
          </cell>
          <cell r="D4914" t="str">
            <v>吨</v>
          </cell>
          <cell r="E4914">
            <v>34</v>
          </cell>
          <cell r="F4914">
            <v>45850</v>
          </cell>
          <cell r="G4914" t="str">
            <v>（中核中原-温江光明苑三期项目）四川省成都市温江区金马街道光明苑三期项目</v>
          </cell>
          <cell r="H4914" t="str">
            <v>王生斌</v>
          </cell>
          <cell r="I4914">
            <v>15228858118</v>
          </cell>
        </row>
        <row r="4915">
          <cell r="A4915" t="str">
            <v>钢固融</v>
          </cell>
          <cell r="B4915" t="str">
            <v>高线</v>
          </cell>
          <cell r="C4915" t="str">
            <v>HPB300 Φ6</v>
          </cell>
          <cell r="D4915" t="str">
            <v>吨</v>
          </cell>
          <cell r="E4915">
            <v>3</v>
          </cell>
          <cell r="F4915">
            <v>45850</v>
          </cell>
          <cell r="G4915" t="str">
            <v>(华西乐山）-四川省乐山市市中区苏稽镇校地共建产教融合基地建设项目二标段</v>
          </cell>
          <cell r="H4915" t="str">
            <v>彭江涛</v>
          </cell>
          <cell r="I4915">
            <v>13990276572</v>
          </cell>
        </row>
        <row r="4916">
          <cell r="A4916" t="str">
            <v>钢固融</v>
          </cell>
          <cell r="B4916" t="str">
            <v>高线</v>
          </cell>
          <cell r="C4916" t="str">
            <v>HPB300 Φ8</v>
          </cell>
          <cell r="D4916" t="str">
            <v>吨</v>
          </cell>
          <cell r="E4916">
            <v>3</v>
          </cell>
          <cell r="F4916">
            <v>45850</v>
          </cell>
          <cell r="G4916" t="str">
            <v>(华西乐山）-四川省乐山市市中区苏稽镇校地共建产教融合基地建设项目二标段</v>
          </cell>
          <cell r="H4916" t="str">
            <v>彭江涛</v>
          </cell>
          <cell r="I4916">
            <v>13990276572</v>
          </cell>
        </row>
        <row r="4917">
          <cell r="A4917" t="str">
            <v>钢固融</v>
          </cell>
          <cell r="B4917" t="str">
            <v>盘螺</v>
          </cell>
          <cell r="C4917" t="str">
            <v>HRB400E Φ8</v>
          </cell>
          <cell r="D4917" t="str">
            <v>吨</v>
          </cell>
          <cell r="E4917">
            <v>12</v>
          </cell>
          <cell r="F4917">
            <v>45850</v>
          </cell>
          <cell r="G4917" t="str">
            <v>(华西乐山）-四川省乐山市市中区苏稽镇校地共建产教融合基地建设项目二标段</v>
          </cell>
          <cell r="H4917" t="str">
            <v>彭江涛</v>
          </cell>
          <cell r="I4917">
            <v>13990276572</v>
          </cell>
        </row>
        <row r="4918">
          <cell r="A4918" t="str">
            <v>钢固融</v>
          </cell>
          <cell r="B4918" t="str">
            <v>盘螺</v>
          </cell>
          <cell r="C4918" t="str">
            <v>HRB400E Φ10</v>
          </cell>
          <cell r="D4918" t="str">
            <v>吨</v>
          </cell>
          <cell r="E4918">
            <v>8</v>
          </cell>
          <cell r="F4918">
            <v>45850</v>
          </cell>
          <cell r="G4918" t="str">
            <v>(华西乐山）-四川省乐山市市中区苏稽镇校地共建产教融合基地建设项目二标段</v>
          </cell>
          <cell r="H4918" t="str">
            <v>彭江涛</v>
          </cell>
          <cell r="I4918">
            <v>13990276572</v>
          </cell>
        </row>
        <row r="4919">
          <cell r="A4919" t="str">
            <v>钢固融</v>
          </cell>
          <cell r="B4919" t="str">
            <v>盘螺</v>
          </cell>
          <cell r="C4919" t="str">
            <v>HRB400E Φ12</v>
          </cell>
          <cell r="D4919" t="str">
            <v>吨</v>
          </cell>
          <cell r="E4919">
            <v>6</v>
          </cell>
          <cell r="F4919">
            <v>45850</v>
          </cell>
          <cell r="G4919" t="str">
            <v>(华西乐山）-四川省乐山市市中区苏稽镇校地共建产教融合基地建设项目二标段</v>
          </cell>
          <cell r="H4919" t="str">
            <v>彭江涛</v>
          </cell>
          <cell r="I4919">
            <v>13990276572</v>
          </cell>
        </row>
        <row r="4920">
          <cell r="A4920" t="str">
            <v>钢固融</v>
          </cell>
          <cell r="B4920" t="str">
            <v>螺纹钢</v>
          </cell>
          <cell r="C4920" t="str">
            <v>HRB400E Φ16 9m</v>
          </cell>
          <cell r="D4920" t="str">
            <v>吨</v>
          </cell>
          <cell r="E4920">
            <v>3</v>
          </cell>
          <cell r="F4920">
            <v>45850</v>
          </cell>
          <cell r="G4920" t="str">
            <v>(华西乐山）-四川省乐山市市中区苏稽镇校地共建产教融合基地建设项目二标段</v>
          </cell>
          <cell r="H4920" t="str">
            <v>彭江涛</v>
          </cell>
          <cell r="I4920">
            <v>13990276572</v>
          </cell>
        </row>
        <row r="4921">
          <cell r="A4921" t="str">
            <v>钢固融</v>
          </cell>
          <cell r="B4921" t="str">
            <v>螺纹钢</v>
          </cell>
          <cell r="C4921" t="str">
            <v>HRB500E Φ22</v>
          </cell>
          <cell r="D4921" t="str">
            <v>吨</v>
          </cell>
          <cell r="E4921">
            <v>12</v>
          </cell>
          <cell r="F4921">
            <v>45850</v>
          </cell>
          <cell r="G4921" t="str">
            <v>(华西乐山）-四川省乐山市市中区苏稽镇校地共建产教融合基地建设项目二标段</v>
          </cell>
          <cell r="H4921" t="str">
            <v>彭江涛</v>
          </cell>
          <cell r="I4921">
            <v>13990276572</v>
          </cell>
        </row>
        <row r="4922">
          <cell r="A4922" t="str">
            <v>钢固融</v>
          </cell>
          <cell r="B4922" t="str">
            <v>螺纹钢</v>
          </cell>
          <cell r="C4922" t="str">
            <v>HRB500E Φ25</v>
          </cell>
          <cell r="D4922" t="str">
            <v>吨</v>
          </cell>
          <cell r="E4922">
            <v>12</v>
          </cell>
          <cell r="F4922">
            <v>45850</v>
          </cell>
          <cell r="G4922" t="str">
            <v>(华西乐山）-四川省乐山市市中区苏稽镇校地共建产教融合基地建设项目二标段</v>
          </cell>
          <cell r="H4922" t="str">
            <v>彭江涛</v>
          </cell>
          <cell r="I4922">
            <v>13990276572</v>
          </cell>
        </row>
        <row r="4923">
          <cell r="A4923" t="str">
            <v>钢固融</v>
          </cell>
          <cell r="B4923" t="str">
            <v>螺纹钢</v>
          </cell>
          <cell r="C4923" t="str">
            <v>HRB500E Φ28</v>
          </cell>
          <cell r="D4923" t="str">
            <v>吨</v>
          </cell>
          <cell r="E4923">
            <v>8</v>
          </cell>
          <cell r="F4923">
            <v>45850</v>
          </cell>
          <cell r="G4923" t="str">
            <v>(华西乐山）-四川省乐山市市中区苏稽镇校地共建产教融合基地建设项目二标段</v>
          </cell>
          <cell r="H4923" t="str">
            <v>彭江涛</v>
          </cell>
          <cell r="I4923">
            <v>13990276572</v>
          </cell>
        </row>
        <row r="4924">
          <cell r="A4924" t="str">
            <v>德胜</v>
          </cell>
          <cell r="B4924" t="str">
            <v>螺纹钢</v>
          </cell>
          <cell r="C4924" t="str">
            <v>HRB400E Φ18 9m</v>
          </cell>
          <cell r="D4924" t="str">
            <v>吨</v>
          </cell>
          <cell r="E4924">
            <v>14</v>
          </cell>
          <cell r="F4924">
            <v>45850</v>
          </cell>
          <cell r="G4924" t="str">
            <v>(华西乐山）-四川省乐山市市中区苏稽镇校地共建产教融合基地建设项目二标段</v>
          </cell>
          <cell r="H4924" t="str">
            <v>彭江涛</v>
          </cell>
          <cell r="I4924">
            <v>13990276572</v>
          </cell>
        </row>
        <row r="4925">
          <cell r="A4925" t="str">
            <v>德胜</v>
          </cell>
          <cell r="B4925" t="str">
            <v>螺纹钢</v>
          </cell>
          <cell r="C4925" t="str">
            <v>HRB500E Φ16</v>
          </cell>
          <cell r="D4925" t="str">
            <v>吨</v>
          </cell>
          <cell r="E4925">
            <v>4</v>
          </cell>
          <cell r="F4925">
            <v>45850</v>
          </cell>
          <cell r="G4925" t="str">
            <v>(华西乐山）-四川省乐山市市中区苏稽镇校地共建产教融合基地建设项目二标段</v>
          </cell>
          <cell r="H4925" t="str">
            <v>彭江涛</v>
          </cell>
          <cell r="I4925">
            <v>13990276572</v>
          </cell>
        </row>
        <row r="4926">
          <cell r="A4926" t="str">
            <v>德胜</v>
          </cell>
          <cell r="B4926" t="str">
            <v>螺纹钢</v>
          </cell>
          <cell r="C4926" t="str">
            <v>HRB500E Φ18</v>
          </cell>
          <cell r="D4926" t="str">
            <v>吨</v>
          </cell>
          <cell r="E4926">
            <v>7</v>
          </cell>
          <cell r="F4926">
            <v>45850</v>
          </cell>
          <cell r="G4926" t="str">
            <v>(华西乐山）-四川省乐山市市中区苏稽镇校地共建产教融合基地建设项目二标段</v>
          </cell>
          <cell r="H4926" t="str">
            <v>彭江涛</v>
          </cell>
          <cell r="I4926">
            <v>13990276572</v>
          </cell>
        </row>
        <row r="4927">
          <cell r="A4927" t="str">
            <v>德胜</v>
          </cell>
          <cell r="B4927" t="str">
            <v>螺纹钢</v>
          </cell>
          <cell r="C4927" t="str">
            <v>HRB500E Φ20</v>
          </cell>
          <cell r="D4927" t="str">
            <v>吨</v>
          </cell>
          <cell r="E4927">
            <v>5</v>
          </cell>
          <cell r="F4927">
            <v>45850</v>
          </cell>
          <cell r="G4927" t="str">
            <v>(华西乐山）-四川省乐山市市中区苏稽镇校地共建产教融合基地建设项目二标段</v>
          </cell>
          <cell r="H4927" t="str">
            <v>彭江涛</v>
          </cell>
          <cell r="I4927">
            <v>13990276572</v>
          </cell>
        </row>
        <row r="4928">
          <cell r="A4928" t="str">
            <v>德胜</v>
          </cell>
          <cell r="B4928" t="str">
            <v>螺纹钢</v>
          </cell>
          <cell r="C4928" t="str">
            <v>HRB500E Φ32</v>
          </cell>
          <cell r="D4928" t="str">
            <v>吨</v>
          </cell>
          <cell r="E4928">
            <v>7</v>
          </cell>
          <cell r="F4928">
            <v>45850</v>
          </cell>
          <cell r="G4928" t="str">
            <v>(华西乐山）-四川省乐山市市中区苏稽镇校地共建产教融合基地建设项目二标段</v>
          </cell>
          <cell r="H4928" t="str">
            <v>彭江涛</v>
          </cell>
          <cell r="I4928">
            <v>13990276572</v>
          </cell>
        </row>
        <row r="4929">
          <cell r="A4929" t="str">
            <v>泸钢</v>
          </cell>
          <cell r="B4929" t="str">
            <v>螺纹钢</v>
          </cell>
          <cell r="C4929" t="str">
            <v>HRB400E Φ14 12m</v>
          </cell>
          <cell r="D4929" t="str">
            <v>吨</v>
          </cell>
          <cell r="E4929">
            <v>6</v>
          </cell>
          <cell r="F4929">
            <v>45850</v>
          </cell>
          <cell r="G4929" t="str">
            <v>(五冶钢构宜宾南溪区项目土建4标)四川省宜宾市高县高县庆符镇鹅卵新农村高县广久大道(庆符厂房项目)</v>
          </cell>
          <cell r="H4929" t="str">
            <v>张朝亮</v>
          </cell>
          <cell r="I4929">
            <v>15228205853</v>
          </cell>
        </row>
        <row r="4930">
          <cell r="A4930" t="str">
            <v>泸钢</v>
          </cell>
          <cell r="B4930" t="str">
            <v>螺纹钢</v>
          </cell>
          <cell r="C4930" t="str">
            <v>HRB400E Φ16 12m</v>
          </cell>
          <cell r="D4930" t="str">
            <v>吨</v>
          </cell>
          <cell r="E4930">
            <v>3</v>
          </cell>
          <cell r="F4930">
            <v>45850</v>
          </cell>
          <cell r="G4930" t="str">
            <v>(五冶钢构宜宾南溪区项目土建4标)四川省宜宾市高县高县庆符镇鹅卵新农村高县广久大道(庆符厂房项目)</v>
          </cell>
          <cell r="H4930" t="str">
            <v>张朝亮</v>
          </cell>
          <cell r="I4930">
            <v>15228205853</v>
          </cell>
        </row>
        <row r="4931">
          <cell r="A4931" t="str">
            <v>泸钢</v>
          </cell>
          <cell r="B4931" t="str">
            <v>螺纹钢</v>
          </cell>
          <cell r="C4931" t="str">
            <v>HRB400E Φ20 12m</v>
          </cell>
          <cell r="D4931" t="str">
            <v>吨</v>
          </cell>
          <cell r="E4931">
            <v>3</v>
          </cell>
          <cell r="F4931">
            <v>45850</v>
          </cell>
          <cell r="G4931" t="str">
            <v>(五冶钢构宜宾南溪区项目土建4标)四川省宜宾市高县高县庆符镇鹅卵新农村高县广久大道(庆符厂房项目)</v>
          </cell>
          <cell r="H4931" t="str">
            <v>张朝亮</v>
          </cell>
          <cell r="I4931">
            <v>15228205853</v>
          </cell>
        </row>
        <row r="4932">
          <cell r="A4932" t="str">
            <v>泸钢</v>
          </cell>
          <cell r="B4932" t="str">
            <v>螺纹钢</v>
          </cell>
          <cell r="C4932" t="str">
            <v>HRB400E Φ22 12m</v>
          </cell>
          <cell r="D4932" t="str">
            <v>吨</v>
          </cell>
          <cell r="E4932">
            <v>3</v>
          </cell>
          <cell r="F4932">
            <v>45850</v>
          </cell>
          <cell r="G4932" t="str">
            <v>(五冶钢构宜宾南溪区项目土建4标)四川省宜宾市高县高县庆符镇鹅卵新农村高县广久大道(庆符厂房项目)</v>
          </cell>
          <cell r="H4932" t="str">
            <v>张朝亮</v>
          </cell>
          <cell r="I4932">
            <v>15228205853</v>
          </cell>
        </row>
        <row r="4933">
          <cell r="A4933" t="str">
            <v>泸钢</v>
          </cell>
          <cell r="B4933" t="str">
            <v>螺纹钢</v>
          </cell>
          <cell r="C4933" t="str">
            <v>HRB400E Φ25 12m</v>
          </cell>
          <cell r="D4933" t="str">
            <v>吨</v>
          </cell>
          <cell r="E4933">
            <v>21</v>
          </cell>
          <cell r="F4933">
            <v>45850</v>
          </cell>
          <cell r="G4933" t="str">
            <v>(五冶钢构宜宾南溪区项目土建4标)四川省宜宾市高县高县庆符镇鹅卵新农村高县广久大道(庆符厂房项目)</v>
          </cell>
          <cell r="H4933" t="str">
            <v>张朝亮</v>
          </cell>
          <cell r="I4933">
            <v>15228205853</v>
          </cell>
        </row>
        <row r="4934">
          <cell r="A4934" t="str">
            <v>德胜</v>
          </cell>
          <cell r="B4934" t="str">
            <v>螺纹钢</v>
          </cell>
          <cell r="C4934" t="str">
            <v>HRB400EФ18*9m</v>
          </cell>
          <cell r="D4934" t="str">
            <v>吨</v>
          </cell>
          <cell r="E4934">
            <v>35</v>
          </cell>
          <cell r="F4934">
            <v>45851</v>
          </cell>
          <cell r="G4934" t="str">
            <v>（中核中原-温江光明苑三期项目）四川省成都市温江区金马街道光明苑三期项目</v>
          </cell>
          <cell r="H4934" t="str">
            <v>王生斌</v>
          </cell>
          <cell r="I4934">
            <v>15228858118</v>
          </cell>
        </row>
        <row r="4935">
          <cell r="A4935" t="str">
            <v>德胜</v>
          </cell>
          <cell r="B4935" t="str">
            <v>螺纹钢</v>
          </cell>
          <cell r="C4935" t="str">
            <v>HRB400E Φ28 9m</v>
          </cell>
          <cell r="D4935" t="str">
            <v>吨</v>
          </cell>
          <cell r="E4935">
            <v>35</v>
          </cell>
          <cell r="F4935">
            <v>45851</v>
          </cell>
          <cell r="G4935" t="str">
            <v>（中铁广州局-资乐高速5标）四川省乐山市井研县希望大道116号</v>
          </cell>
          <cell r="H4935" t="str">
            <v>廖俊杰</v>
          </cell>
          <cell r="I4935">
            <v>15775100965</v>
          </cell>
        </row>
        <row r="4936">
          <cell r="A4936" t="str">
            <v>泸钢</v>
          </cell>
          <cell r="B4936" t="str">
            <v>螺纹钢</v>
          </cell>
          <cell r="C4936" t="str">
            <v>HRB400E Φ25×12米</v>
          </cell>
          <cell r="D4936" t="str">
            <v>吨</v>
          </cell>
          <cell r="E4936">
            <v>35</v>
          </cell>
          <cell r="F4936">
            <v>45851</v>
          </cell>
          <cell r="G4936" t="str">
            <v>（自永2标九局西南分公司钢筋棚）四川省自贡市骑龙镇大湾村</v>
          </cell>
          <cell r="H4936" t="str">
            <v>高彦彬</v>
          </cell>
          <cell r="I4936">
            <v>13835906370</v>
          </cell>
        </row>
        <row r="4937">
          <cell r="A4937" t="str">
            <v>达钢</v>
          </cell>
          <cell r="B4937" t="str">
            <v>盘螺</v>
          </cell>
          <cell r="C4937" t="str">
            <v>HRB400E Φ8</v>
          </cell>
          <cell r="D4937" t="str">
            <v>吨</v>
          </cell>
          <cell r="E4937">
            <v>45</v>
          </cell>
          <cell r="F4937">
            <v>45852</v>
          </cell>
          <cell r="G4937" t="str">
            <v>（商投建工达州中医药科技园-4工区-7号楼）达州市通川区达州中医药职业学院犀牛大道北段</v>
          </cell>
          <cell r="H4937" t="str">
            <v>张扬</v>
          </cell>
          <cell r="I4937">
            <v>18381904567</v>
          </cell>
        </row>
        <row r="4938">
          <cell r="A4938" t="str">
            <v>达钢</v>
          </cell>
          <cell r="B4938" t="str">
            <v>盘螺</v>
          </cell>
          <cell r="C4938" t="str">
            <v>HRB400E Φ6</v>
          </cell>
          <cell r="D4938" t="str">
            <v>吨</v>
          </cell>
          <cell r="E4938">
            <v>15</v>
          </cell>
          <cell r="F4938">
            <v>45852</v>
          </cell>
          <cell r="G4938" t="str">
            <v>（商投建工达州中医药科技园-4工区-8号楼）达州市通川区达州中医药职业学院犀牛大道北段</v>
          </cell>
          <cell r="H4938" t="str">
            <v>张扬</v>
          </cell>
          <cell r="I4938">
            <v>18381904567</v>
          </cell>
        </row>
        <row r="4939">
          <cell r="A4939" t="str">
            <v>达钢</v>
          </cell>
          <cell r="B4939" t="str">
            <v>盘螺</v>
          </cell>
          <cell r="C4939" t="str">
            <v>HRB400E Φ8</v>
          </cell>
          <cell r="D4939" t="str">
            <v>吨</v>
          </cell>
          <cell r="E4939">
            <v>24</v>
          </cell>
          <cell r="F4939">
            <v>45852</v>
          </cell>
          <cell r="G4939" t="str">
            <v>（商投建工达州中医药科技园-4工区-8号楼）达州市通川区达州中医药职业学院犀牛大道北段</v>
          </cell>
          <cell r="H4939" t="str">
            <v>张扬</v>
          </cell>
          <cell r="I4939">
            <v>18381904567</v>
          </cell>
        </row>
        <row r="4940">
          <cell r="A4940" t="str">
            <v>达钢</v>
          </cell>
          <cell r="B4940" t="str">
            <v>盘螺</v>
          </cell>
          <cell r="C4940" t="str">
            <v>HRB400E Φ10</v>
          </cell>
          <cell r="D4940" t="str">
            <v>吨</v>
          </cell>
          <cell r="E4940">
            <v>5</v>
          </cell>
          <cell r="F4940">
            <v>45852</v>
          </cell>
          <cell r="G4940" t="str">
            <v>（商投建工达州中医药科技园-4工区-8号楼）达州市通川区达州中医药职业学院犀牛大道北段</v>
          </cell>
          <cell r="H4940" t="str">
            <v>张扬</v>
          </cell>
          <cell r="I4940">
            <v>18381904567</v>
          </cell>
        </row>
        <row r="4941">
          <cell r="A4941" t="str">
            <v>达钢</v>
          </cell>
          <cell r="B4941" t="str">
            <v>盘螺</v>
          </cell>
          <cell r="C4941" t="str">
            <v>HRB400E Φ6</v>
          </cell>
          <cell r="D4941" t="str">
            <v>吨</v>
          </cell>
          <cell r="E4941">
            <v>5</v>
          </cell>
          <cell r="F4941">
            <v>45852</v>
          </cell>
          <cell r="G4941" t="str">
            <v>（商投建工达州中医药科技园-1工区）达州市通川区达州中医药职业学院犀牛大道北段</v>
          </cell>
          <cell r="H4941" t="str">
            <v>程黄刚</v>
          </cell>
          <cell r="I4941">
            <v>15108211617</v>
          </cell>
        </row>
        <row r="4942">
          <cell r="A4942" t="str">
            <v>达钢</v>
          </cell>
          <cell r="B4942" t="str">
            <v>盘螺</v>
          </cell>
          <cell r="C4942" t="str">
            <v>HRB400E Φ8</v>
          </cell>
          <cell r="D4942" t="str">
            <v>吨</v>
          </cell>
          <cell r="E4942">
            <v>15</v>
          </cell>
          <cell r="F4942">
            <v>45852</v>
          </cell>
          <cell r="G4942" t="str">
            <v>（商投建工达州中医药科技园-1工区）达州市通川区达州中医药职业学院犀牛大道北段</v>
          </cell>
          <cell r="H4942" t="str">
            <v>程黄刚</v>
          </cell>
          <cell r="I4942">
            <v>15108211617</v>
          </cell>
        </row>
        <row r="4943">
          <cell r="A4943" t="str">
            <v>达钢</v>
          </cell>
          <cell r="B4943" t="str">
            <v>盘螺</v>
          </cell>
          <cell r="C4943" t="str">
            <v>HRB400E Φ10</v>
          </cell>
          <cell r="D4943" t="str">
            <v>吨</v>
          </cell>
          <cell r="E4943">
            <v>22</v>
          </cell>
          <cell r="F4943">
            <v>45852</v>
          </cell>
          <cell r="G4943" t="str">
            <v>（商投建工达州中医药科技园-1工区）达州市通川区达州中医药职业学院犀牛大道北段</v>
          </cell>
          <cell r="H4943" t="str">
            <v>程黄刚</v>
          </cell>
          <cell r="I4943">
            <v>15108211617</v>
          </cell>
        </row>
        <row r="4944">
          <cell r="A4944" t="str">
            <v>达钢</v>
          </cell>
          <cell r="B4944" t="str">
            <v>螺纹钢</v>
          </cell>
          <cell r="C4944" t="str">
            <v>HRB400E Φ12 9m</v>
          </cell>
          <cell r="D4944" t="str">
            <v>吨</v>
          </cell>
          <cell r="E4944">
            <v>9</v>
          </cell>
          <cell r="F4944">
            <v>45852</v>
          </cell>
          <cell r="G4944" t="str">
            <v>（商投建工达州中医药科技园-1工区）达州市通川区达州中医药职业学院犀牛大道北段</v>
          </cell>
          <cell r="H4944" t="str">
            <v>程黄刚</v>
          </cell>
          <cell r="I4944">
            <v>15108211617</v>
          </cell>
        </row>
        <row r="4945">
          <cell r="A4945" t="str">
            <v>达钢</v>
          </cell>
          <cell r="B4945" t="str">
            <v>螺纹钢</v>
          </cell>
          <cell r="C4945" t="str">
            <v>HRB400E Φ12 9m</v>
          </cell>
          <cell r="D4945" t="str">
            <v>吨</v>
          </cell>
          <cell r="E4945">
            <v>35</v>
          </cell>
          <cell r="F4945">
            <v>45852</v>
          </cell>
          <cell r="G4945" t="str">
            <v>(五冶钢构医学科学产业园建设项目房建连接线道路工程-2)四川省南充市顺庆区搬罾街道学府大道二段</v>
          </cell>
          <cell r="H4945" t="str">
            <v>陈有璋</v>
          </cell>
          <cell r="I4945">
            <v>15982411682</v>
          </cell>
        </row>
        <row r="4946">
          <cell r="A4946" t="str">
            <v>钢固融</v>
          </cell>
          <cell r="B4946" t="str">
            <v>螺纹钢</v>
          </cell>
          <cell r="C4946" t="str">
            <v>HRB400EФ12*9m</v>
          </cell>
          <cell r="D4946" t="str">
            <v>吨</v>
          </cell>
          <cell r="E4946">
            <v>15</v>
          </cell>
          <cell r="F4946">
            <v>45852</v>
          </cell>
          <cell r="G4946" t="str">
            <v>（中核中原-温江北林医养综合体项目）四川省成都市温江区万春大道第三人民医院东</v>
          </cell>
          <cell r="H4946" t="str">
            <v>蔡杰</v>
          </cell>
          <cell r="I4946">
            <v>18875129329</v>
          </cell>
        </row>
        <row r="4947">
          <cell r="A4947" t="str">
            <v>钢固融</v>
          </cell>
          <cell r="B4947" t="str">
            <v>螺纹钢</v>
          </cell>
          <cell r="C4947" t="str">
            <v>HRB400EФ18*12m</v>
          </cell>
          <cell r="D4947" t="str">
            <v>吨</v>
          </cell>
          <cell r="E4947">
            <v>20</v>
          </cell>
          <cell r="F4947">
            <v>45852</v>
          </cell>
          <cell r="G4947" t="str">
            <v>（中核中原-温江北林医养综合体项目）四川省成都市温江区万春大道第三人民医院东</v>
          </cell>
          <cell r="H4947" t="str">
            <v>蔡杰</v>
          </cell>
          <cell r="I4947">
            <v>18875129329</v>
          </cell>
        </row>
        <row r="4948">
          <cell r="A4948" t="str">
            <v>钢固融</v>
          </cell>
          <cell r="B4948" t="str">
            <v>盘螺</v>
          </cell>
          <cell r="C4948" t="str">
            <v>HRB400EΦ6</v>
          </cell>
          <cell r="D4948" t="str">
            <v>吨</v>
          </cell>
          <cell r="E4948">
            <v>5</v>
          </cell>
          <cell r="F4948">
            <v>45852</v>
          </cell>
          <cell r="G4948" t="str">
            <v>（中核中原-温江北林医养综合体项目）四川省成都市温江区万春大道第三人民医院东</v>
          </cell>
          <cell r="H4948" t="str">
            <v>蔡杰</v>
          </cell>
          <cell r="I4948">
            <v>18875129329</v>
          </cell>
        </row>
        <row r="4949">
          <cell r="A4949" t="str">
            <v>钢固融</v>
          </cell>
          <cell r="B4949" t="str">
            <v>盘螺</v>
          </cell>
          <cell r="C4949" t="str">
            <v>HRB400EΦ8</v>
          </cell>
          <cell r="D4949" t="str">
            <v>吨</v>
          </cell>
          <cell r="E4949">
            <v>8</v>
          </cell>
          <cell r="F4949">
            <v>45852</v>
          </cell>
          <cell r="G4949" t="str">
            <v>（中核中原-温江北林医养综合体项目）四川省成都市温江区万春大道第三人民医院东</v>
          </cell>
          <cell r="H4949" t="str">
            <v>蔡杰</v>
          </cell>
          <cell r="I4949">
            <v>18875129329</v>
          </cell>
        </row>
        <row r="4950">
          <cell r="A4950" t="str">
            <v>钢固融</v>
          </cell>
          <cell r="B4950" t="str">
            <v>盘螺</v>
          </cell>
          <cell r="C4950" t="str">
            <v>HRB400EΦ10</v>
          </cell>
          <cell r="D4950" t="str">
            <v>吨</v>
          </cell>
          <cell r="E4950">
            <v>20</v>
          </cell>
          <cell r="F4950">
            <v>45852</v>
          </cell>
          <cell r="G4950" t="str">
            <v>（中核中原-温江北林医养综合体项目）四川省成都市温江区万春大道第三人民医院东</v>
          </cell>
          <cell r="H4950" t="str">
            <v>蔡杰</v>
          </cell>
          <cell r="I4950">
            <v>18875129329</v>
          </cell>
        </row>
        <row r="4951">
          <cell r="A4951" t="str">
            <v>钢固融</v>
          </cell>
          <cell r="B4951" t="str">
            <v>盘圆</v>
          </cell>
          <cell r="C4951" t="str">
            <v>HPB300Ф8</v>
          </cell>
          <cell r="D4951" t="str">
            <v>吨</v>
          </cell>
          <cell r="E4951">
            <v>2</v>
          </cell>
          <cell r="F4951">
            <v>45852</v>
          </cell>
          <cell r="G4951" t="str">
            <v>（中核中原-温江北林医养综合体项目）四川省成都市温江区万春大道第三人民医院东</v>
          </cell>
          <cell r="H4951" t="str">
            <v>蔡杰</v>
          </cell>
          <cell r="I4951">
            <v>18875129329</v>
          </cell>
        </row>
        <row r="4952">
          <cell r="A4952" t="str">
            <v>晋邦</v>
          </cell>
          <cell r="B4952" t="str">
            <v>螺纹钢</v>
          </cell>
          <cell r="C4952" t="str">
            <v>HRB400EФ12*9m</v>
          </cell>
          <cell r="D4952" t="str">
            <v>吨</v>
          </cell>
          <cell r="E4952">
            <v>22</v>
          </cell>
          <cell r="F4952">
            <v>45852</v>
          </cell>
          <cell r="G4952" t="str">
            <v>（中核华兴市政道路项目部）四川省南充市营山县咸安大道成都元泽环境技术有限公司营山分公司</v>
          </cell>
          <cell r="H4952" t="str">
            <v>黎家敏</v>
          </cell>
          <cell r="I4952" t="str">
            <v>15082798787</v>
          </cell>
        </row>
        <row r="4953">
          <cell r="A4953" t="str">
            <v>晋邦</v>
          </cell>
          <cell r="B4953" t="str">
            <v>螺纹钢</v>
          </cell>
          <cell r="C4953" t="str">
            <v>HRB400EФ22*9m</v>
          </cell>
          <cell r="D4953" t="str">
            <v>吨</v>
          </cell>
          <cell r="E4953">
            <v>11</v>
          </cell>
          <cell r="F4953">
            <v>45852</v>
          </cell>
          <cell r="G4953" t="str">
            <v>（中核华兴市政道路项目部）四川省南充市营山县咸安大道成都元泽环境技术有限公司营山分公司</v>
          </cell>
          <cell r="H4953" t="str">
            <v>黎家敏</v>
          </cell>
          <cell r="I4953" t="str">
            <v>15082798787</v>
          </cell>
        </row>
        <row r="4954">
          <cell r="A4954" t="str">
            <v>达钢</v>
          </cell>
          <cell r="B4954" t="str">
            <v>盘螺</v>
          </cell>
          <cell r="C4954" t="str">
            <v>HRB400EΦ 10mm</v>
          </cell>
          <cell r="D4954" t="str">
            <v>吨</v>
          </cell>
          <cell r="E4954">
            <v>2.5</v>
          </cell>
          <cell r="F4954">
            <v>45852</v>
          </cell>
          <cell r="G4954" t="str">
            <v>（中核华兴市政道路项目部）四川省南充市营山县咸安大道成都元泽环境技术有限公司营山分公司</v>
          </cell>
          <cell r="H4954" t="str">
            <v>黎家敏</v>
          </cell>
          <cell r="I4954" t="str">
            <v>15082798787</v>
          </cell>
        </row>
        <row r="4955">
          <cell r="A4955" t="str">
            <v>达钢</v>
          </cell>
          <cell r="B4955" t="str">
            <v>螺纹钢</v>
          </cell>
          <cell r="C4955" t="str">
            <v>HRB400EФ12*9m</v>
          </cell>
          <cell r="D4955" t="str">
            <v>吨</v>
          </cell>
          <cell r="E4955">
            <v>6</v>
          </cell>
          <cell r="F4955">
            <v>45852</v>
          </cell>
          <cell r="G4955" t="str">
            <v>（中核华兴市政道路项目部）四川省南充市营山县咸安大道成都元泽环境技术有限公司营山分公司</v>
          </cell>
          <cell r="H4955" t="str">
            <v>黎家敏</v>
          </cell>
          <cell r="I4955" t="str">
            <v>15082798787</v>
          </cell>
        </row>
        <row r="4956">
          <cell r="A4956" t="str">
            <v>达钢</v>
          </cell>
          <cell r="B4956" t="str">
            <v>螺纹钢</v>
          </cell>
          <cell r="C4956" t="str">
            <v>HRB400EФ28*9m</v>
          </cell>
          <cell r="D4956" t="str">
            <v>吨</v>
          </cell>
          <cell r="E4956">
            <v>28</v>
          </cell>
          <cell r="F4956">
            <v>45852</v>
          </cell>
          <cell r="G4956" t="str">
            <v>（中核华兴市政道路项目部）四川省南充市营山县咸安大道成都元泽环境技术有限公司营山分公司</v>
          </cell>
          <cell r="H4956" t="str">
            <v>黎家敏</v>
          </cell>
          <cell r="I4956" t="str">
            <v>15082798787</v>
          </cell>
        </row>
        <row r="4957">
          <cell r="A4957" t="str">
            <v>德胜</v>
          </cell>
          <cell r="B4957" t="str">
            <v>螺纹钢</v>
          </cell>
          <cell r="C4957" t="str">
            <v>HRB400EФ18*9m</v>
          </cell>
          <cell r="D4957" t="str">
            <v>吨</v>
          </cell>
          <cell r="E4957">
            <v>35</v>
          </cell>
          <cell r="F4957">
            <v>45852</v>
          </cell>
          <cell r="G4957" t="str">
            <v>（中铁六局呼和公司康新高速TJ4-2标）四川省甘孜藏族自治州康定市新都桥镇东俄罗三村中建八局搅拌站旁</v>
          </cell>
          <cell r="H4957" t="str">
            <v>许文刚</v>
          </cell>
          <cell r="I4957">
            <v>15848808186</v>
          </cell>
        </row>
        <row r="4958">
          <cell r="A4958" t="str">
            <v>德胜</v>
          </cell>
          <cell r="B4958" t="str">
            <v>螺纹钢</v>
          </cell>
          <cell r="C4958" t="str">
            <v>HRB400EФ22*9m</v>
          </cell>
          <cell r="D4958" t="str">
            <v>吨</v>
          </cell>
          <cell r="E4958">
            <v>35</v>
          </cell>
          <cell r="F4958">
            <v>45852</v>
          </cell>
          <cell r="G4958" t="str">
            <v>（中铁六局呼和公司康新高速TJ4-2标）四川省甘孜藏族自治州康定市新都桥镇东俄罗三村中建八局搅拌站旁</v>
          </cell>
          <cell r="H4958" t="str">
            <v>许文刚</v>
          </cell>
          <cell r="I4958">
            <v>15848808186</v>
          </cell>
        </row>
        <row r="4959">
          <cell r="A4959" t="str">
            <v>德胜</v>
          </cell>
          <cell r="B4959" t="str">
            <v>螺纹钢</v>
          </cell>
          <cell r="C4959" t="str">
            <v>HRB400E Φ28×9米</v>
          </cell>
          <cell r="D4959" t="str">
            <v>吨</v>
          </cell>
          <cell r="E4959">
            <v>70</v>
          </cell>
          <cell r="F4959">
            <v>45852</v>
          </cell>
          <cell r="G4959" t="str">
            <v>（自永1标八局二分公司二分部）自贡市沿滩区川南中小企业创业园(金川路东50米)</v>
          </cell>
          <cell r="H4959" t="str">
            <v>李锐</v>
          </cell>
          <cell r="I4959">
            <v>13890668545</v>
          </cell>
        </row>
        <row r="4960">
          <cell r="A4960" t="str">
            <v>德胜</v>
          </cell>
          <cell r="B4960" t="str">
            <v>螺纹钢</v>
          </cell>
          <cell r="C4960" t="str">
            <v>HRB400E Φ20×9米</v>
          </cell>
          <cell r="D4960" t="str">
            <v>吨</v>
          </cell>
          <cell r="E4960">
            <v>27.5</v>
          </cell>
          <cell r="F4960">
            <v>45852</v>
          </cell>
          <cell r="G4960" t="str">
            <v>（自永1标八局二分公司二分部）自贡市沿滩区川南中小企业创业园(金川路东50米)</v>
          </cell>
          <cell r="H4960" t="str">
            <v>李锐</v>
          </cell>
          <cell r="I4960">
            <v>13890668545</v>
          </cell>
        </row>
        <row r="4961">
          <cell r="A4961" t="str">
            <v>德胜</v>
          </cell>
          <cell r="B4961" t="str">
            <v>螺纹钢</v>
          </cell>
          <cell r="C4961" t="str">
            <v>HRB400E Φ25×9米</v>
          </cell>
          <cell r="D4961" t="str">
            <v>吨</v>
          </cell>
          <cell r="E4961">
            <v>7.5</v>
          </cell>
          <cell r="F4961">
            <v>45852</v>
          </cell>
          <cell r="G4961" t="str">
            <v>（自永1标八局二分公司二分部）自贡市沿滩区川南中小企业创业园(金川路东50米)</v>
          </cell>
          <cell r="H4961" t="str">
            <v>李锐</v>
          </cell>
          <cell r="I4961">
            <v>13890668545</v>
          </cell>
        </row>
        <row r="4962">
          <cell r="A4962" t="str">
            <v>德胜</v>
          </cell>
          <cell r="B4962" t="str">
            <v>螺纹钢</v>
          </cell>
          <cell r="C4962" t="str">
            <v>HRB400E Φ28×12米</v>
          </cell>
          <cell r="D4962" t="str">
            <v>吨</v>
          </cell>
          <cell r="E4962">
            <v>35</v>
          </cell>
          <cell r="F4962">
            <v>45852</v>
          </cell>
          <cell r="G4962" t="str">
            <v>自永4标一局四公司（四川省内江市隆昌市金鹅街道自永4标一局四公司钢筋棚）</v>
          </cell>
          <cell r="H4962" t="str">
            <v>郝优</v>
          </cell>
          <cell r="I4962">
            <v>13891371707</v>
          </cell>
        </row>
        <row r="4963">
          <cell r="A4963" t="str">
            <v>德胜</v>
          </cell>
          <cell r="B4963" t="str">
            <v>螺纹钢</v>
          </cell>
          <cell r="C4963" t="str">
            <v>HRB400E Φ25×9米</v>
          </cell>
          <cell r="D4963" t="str">
            <v>吨</v>
          </cell>
          <cell r="E4963">
            <v>35</v>
          </cell>
          <cell r="F4963">
            <v>45852</v>
          </cell>
          <cell r="G4963" t="str">
            <v>自永4标一局四公司（四川省内江市隆昌市金鹅街道自永4标一局四公司钢筋棚）</v>
          </cell>
          <cell r="H4963" t="str">
            <v>郝优</v>
          </cell>
          <cell r="I4963">
            <v>13891371707</v>
          </cell>
        </row>
        <row r="4964">
          <cell r="A4964" t="str">
            <v>德胜</v>
          </cell>
          <cell r="B4964" t="str">
            <v>螺纹钢</v>
          </cell>
          <cell r="C4964" t="str">
            <v>HRB500E Φ25×9米</v>
          </cell>
          <cell r="D4964" t="str">
            <v>吨</v>
          </cell>
          <cell r="E4964">
            <v>35</v>
          </cell>
          <cell r="F4964">
            <v>45852</v>
          </cell>
          <cell r="G4964" t="str">
            <v>自永4标一局四公司（四川省内江市隆昌市金鹅街道自永4标一局四公司钢筋棚）</v>
          </cell>
          <cell r="H4964" t="str">
            <v>郝优</v>
          </cell>
          <cell r="I4964">
            <v>13891371707</v>
          </cell>
        </row>
        <row r="4965">
          <cell r="A4965" t="str">
            <v>德胜</v>
          </cell>
          <cell r="B4965" t="str">
            <v>螺纹钢</v>
          </cell>
          <cell r="C4965" t="str">
            <v>HRB400E Φ20×12米</v>
          </cell>
          <cell r="D4965" t="str">
            <v>吨</v>
          </cell>
          <cell r="E4965">
            <v>35</v>
          </cell>
          <cell r="F4965">
            <v>45852</v>
          </cell>
          <cell r="G4965" t="str">
            <v>自永4标一局四公司（四川省内江市隆昌市金鹅街道自永4标一局四公司钢筋棚）</v>
          </cell>
          <cell r="H4965" t="str">
            <v>郝优</v>
          </cell>
          <cell r="I4965">
            <v>13891371707</v>
          </cell>
        </row>
        <row r="4966">
          <cell r="A4966" t="str">
            <v>泸钢</v>
          </cell>
          <cell r="B4966" t="str">
            <v>高线</v>
          </cell>
          <cell r="C4966" t="str">
            <v>HPB300E Φ10</v>
          </cell>
          <cell r="D4966" t="str">
            <v>吨</v>
          </cell>
          <cell r="E4966">
            <v>35</v>
          </cell>
          <cell r="F4966">
            <v>45852</v>
          </cell>
          <cell r="G4966" t="str">
            <v>（自永2标九局西南分公司钢筋棚）四川省自贡市骑龙镇大湾村</v>
          </cell>
          <cell r="H4966" t="str">
            <v>高彦彬</v>
          </cell>
          <cell r="I4966">
            <v>13835906370</v>
          </cell>
        </row>
        <row r="4967">
          <cell r="A4967" t="str">
            <v>泸钢</v>
          </cell>
          <cell r="B4967" t="str">
            <v>盘螺</v>
          </cell>
          <cell r="C4967" t="str">
            <v>HRB400E Φ12</v>
          </cell>
          <cell r="D4967" t="str">
            <v>吨</v>
          </cell>
          <cell r="E4967">
            <v>35</v>
          </cell>
          <cell r="F4967">
            <v>45852</v>
          </cell>
          <cell r="G4967" t="str">
            <v>（自永2标九局西南分公司钢筋棚）四川省自贡市骑龙镇大湾村</v>
          </cell>
          <cell r="H4967" t="str">
            <v>高彦彬</v>
          </cell>
          <cell r="I4967">
            <v>13835906370</v>
          </cell>
        </row>
        <row r="4968">
          <cell r="A4968" t="str">
            <v>润耀</v>
          </cell>
          <cell r="B4968" t="str">
            <v>螺纹钢</v>
          </cell>
          <cell r="C4968" t="str">
            <v>HRB400E Φ14 9m</v>
          </cell>
          <cell r="D4968" t="str">
            <v>吨</v>
          </cell>
          <cell r="E4968">
            <v>20</v>
          </cell>
          <cell r="F4968">
            <v>45852</v>
          </cell>
          <cell r="G4968" t="str">
            <v>(五冶建设扩建艺体中学二期工程)四川省成都市双流区光荣路成都艺体中学南200米</v>
          </cell>
          <cell r="H4968" t="str">
            <v>谢序强</v>
          </cell>
          <cell r="I4968">
            <v>13458588232</v>
          </cell>
        </row>
        <row r="4969">
          <cell r="A4969" t="str">
            <v>润耀</v>
          </cell>
          <cell r="B4969" t="str">
            <v>螺纹钢</v>
          </cell>
          <cell r="C4969" t="str">
            <v>HRB400E Φ18 9m</v>
          </cell>
          <cell r="D4969" t="str">
            <v>吨</v>
          </cell>
          <cell r="E4969">
            <v>20</v>
          </cell>
          <cell r="F4969">
            <v>45852</v>
          </cell>
          <cell r="G4969" t="str">
            <v>(五冶建设扩建艺体中学二期工程)四川省成都市双流区光荣路成都艺体中学南200米</v>
          </cell>
          <cell r="H4969" t="str">
            <v>谢序强</v>
          </cell>
          <cell r="I4969">
            <v>13458588232</v>
          </cell>
        </row>
        <row r="4970">
          <cell r="A4970" t="str">
            <v>润耀</v>
          </cell>
          <cell r="B4970" t="str">
            <v>螺纹钢</v>
          </cell>
          <cell r="C4970" t="str">
            <v>HRB400E Φ20 9m</v>
          </cell>
          <cell r="D4970" t="str">
            <v>吨</v>
          </cell>
          <cell r="E4970">
            <v>6</v>
          </cell>
          <cell r="F4970">
            <v>45852</v>
          </cell>
          <cell r="G4970" t="str">
            <v>(五冶建设扩建艺体中学二期工程)四川省成都市双流区光荣路成都艺体中学南200米</v>
          </cell>
          <cell r="H4970" t="str">
            <v>谢序强</v>
          </cell>
          <cell r="I4970">
            <v>13458588232</v>
          </cell>
        </row>
        <row r="4971">
          <cell r="A4971" t="str">
            <v>润耀</v>
          </cell>
          <cell r="B4971" t="str">
            <v>螺纹钢</v>
          </cell>
          <cell r="C4971" t="str">
            <v>HRB400E Φ22 9m</v>
          </cell>
          <cell r="D4971" t="str">
            <v>吨</v>
          </cell>
          <cell r="E4971">
            <v>30</v>
          </cell>
          <cell r="F4971">
            <v>45852</v>
          </cell>
          <cell r="G4971" t="str">
            <v>(五冶建设扩建艺体中学二期工程)四川省成都市双流区光荣路成都艺体中学南200米</v>
          </cell>
          <cell r="H4971" t="str">
            <v>谢序强</v>
          </cell>
          <cell r="I4971">
            <v>13458588232</v>
          </cell>
        </row>
        <row r="4972">
          <cell r="A4972" t="str">
            <v>润耀</v>
          </cell>
          <cell r="B4972" t="str">
            <v>螺纹钢</v>
          </cell>
          <cell r="C4972" t="str">
            <v>HRB400E Φ28 9m</v>
          </cell>
          <cell r="D4972" t="str">
            <v>吨</v>
          </cell>
          <cell r="E4972">
            <v>30</v>
          </cell>
          <cell r="F4972">
            <v>45852</v>
          </cell>
          <cell r="G4972" t="str">
            <v>(五冶建设扩建艺体中学二期工程)四川省成都市双流区光荣路成都艺体中学南200米</v>
          </cell>
          <cell r="H4972" t="str">
            <v>谢序强</v>
          </cell>
          <cell r="I4972">
            <v>13458588232</v>
          </cell>
        </row>
        <row r="4973">
          <cell r="A4973" t="str">
            <v>润耀</v>
          </cell>
          <cell r="B4973" t="str">
            <v>螺纹钢</v>
          </cell>
          <cell r="C4973" t="str">
            <v>HRB500E Φ20</v>
          </cell>
          <cell r="D4973" t="str">
            <v>吨</v>
          </cell>
          <cell r="E4973">
            <v>10</v>
          </cell>
          <cell r="F4973">
            <v>45852</v>
          </cell>
          <cell r="G4973" t="str">
            <v>(五冶建设扩建艺体中学二期工程)四川省成都市双流区光荣路成都艺体中学南200米</v>
          </cell>
          <cell r="H4973" t="str">
            <v>谢序强</v>
          </cell>
          <cell r="I4973">
            <v>13458588232</v>
          </cell>
        </row>
        <row r="4974">
          <cell r="A4974" t="str">
            <v>润耀</v>
          </cell>
          <cell r="B4974" t="str">
            <v>螺纹钢</v>
          </cell>
          <cell r="C4974" t="str">
            <v>HRB500E Φ25</v>
          </cell>
          <cell r="D4974" t="str">
            <v>吨</v>
          </cell>
          <cell r="E4974">
            <v>25</v>
          </cell>
          <cell r="F4974">
            <v>45852</v>
          </cell>
          <cell r="G4974" t="str">
            <v>(五冶建设扩建艺体中学二期工程)四川省成都市双流区光荣路成都艺体中学南200米</v>
          </cell>
          <cell r="H4974" t="str">
            <v>谢序强</v>
          </cell>
          <cell r="I4974">
            <v>13458588232</v>
          </cell>
        </row>
        <row r="4975">
          <cell r="A4975" t="str">
            <v>润耀</v>
          </cell>
          <cell r="B4975" t="str">
            <v>螺纹钢</v>
          </cell>
          <cell r="C4975" t="str">
            <v>HRB400EФ12*9m</v>
          </cell>
          <cell r="D4975" t="str">
            <v>吨</v>
          </cell>
          <cell r="E4975">
            <v>35</v>
          </cell>
          <cell r="F4975">
            <v>45852</v>
          </cell>
          <cell r="G4975" t="str">
            <v>（中铁六局呼和公司康新高速TJ4-2标）四川省甘孜藏族自治州康定市新都桥镇东俄罗三村中建八局搅拌站旁</v>
          </cell>
          <cell r="H4975" t="str">
            <v>许文刚</v>
          </cell>
          <cell r="I4975">
            <v>15848808186</v>
          </cell>
        </row>
        <row r="4976">
          <cell r="A4976" t="str">
            <v>润耀</v>
          </cell>
          <cell r="B4976" t="str">
            <v>螺纹钢</v>
          </cell>
          <cell r="C4976" t="str">
            <v>HRB400EФ16*9m</v>
          </cell>
          <cell r="D4976" t="str">
            <v>吨</v>
          </cell>
          <cell r="E4976">
            <v>35</v>
          </cell>
          <cell r="F4976">
            <v>45852</v>
          </cell>
          <cell r="G4976" t="str">
            <v>（中铁六局呼和公司康新高速TJ4-2标）四川省甘孜藏族自治州康定市新都桥镇东俄罗三村中建八局搅拌站旁</v>
          </cell>
          <cell r="H4976" t="str">
            <v>许文刚</v>
          </cell>
          <cell r="I4976">
            <v>15848808186</v>
          </cell>
        </row>
        <row r="4977">
          <cell r="A4977" t="str">
            <v>润耀</v>
          </cell>
          <cell r="B4977" t="str">
            <v>盘螺</v>
          </cell>
          <cell r="C4977" t="str">
            <v>HRB400EΦ10</v>
          </cell>
          <cell r="D4977" t="str">
            <v>吨</v>
          </cell>
          <cell r="E4977">
            <v>35</v>
          </cell>
          <cell r="F4977">
            <v>45852</v>
          </cell>
          <cell r="G4977" t="str">
            <v>（中铁六局呼和公司康新高速TJ4-2标）四川省甘孜藏族自治州康定市新都桥镇东俄罗三村中建八局搅拌站旁</v>
          </cell>
          <cell r="H4977" t="str">
            <v>许文刚</v>
          </cell>
          <cell r="I4977">
            <v>15848808186</v>
          </cell>
        </row>
        <row r="4978">
          <cell r="A4978" t="str">
            <v>润耀</v>
          </cell>
          <cell r="B4978" t="str">
            <v>螺纹钢</v>
          </cell>
          <cell r="C4978" t="str">
            <v>HRB400EФ22*9m</v>
          </cell>
          <cell r="D4978" t="str">
            <v>吨</v>
          </cell>
          <cell r="E4978">
            <v>70</v>
          </cell>
          <cell r="F4978">
            <v>45852</v>
          </cell>
          <cell r="G4978" t="str">
            <v>（中铁一局四公司康新高速TJ1-1标贡不卡隧道）四川省甘孜州康定市折多塘村车管所旁</v>
          </cell>
          <cell r="H4978" t="str">
            <v>李彰</v>
          </cell>
          <cell r="I4978">
            <v>18523285235</v>
          </cell>
        </row>
        <row r="4979">
          <cell r="A4979" t="str">
            <v>润耀</v>
          </cell>
          <cell r="B4979" t="str">
            <v>螺纹钢</v>
          </cell>
          <cell r="C4979" t="str">
            <v>HRB400E Φ28 9m</v>
          </cell>
          <cell r="D4979" t="str">
            <v>吨</v>
          </cell>
          <cell r="E4979">
            <v>5</v>
          </cell>
          <cell r="F4979">
            <v>45852</v>
          </cell>
          <cell r="G4979" t="str">
            <v>（华西萌海科创农业生态谷）成都市简阳市白金山水库</v>
          </cell>
          <cell r="H4979" t="str">
            <v>石清国</v>
          </cell>
          <cell r="I4979">
            <v>13458642015</v>
          </cell>
        </row>
        <row r="4980">
          <cell r="A4980" t="str">
            <v>润耀</v>
          </cell>
          <cell r="B4980" t="str">
            <v>螺纹钢</v>
          </cell>
          <cell r="C4980" t="str">
            <v>HRB500E Φ14</v>
          </cell>
          <cell r="D4980" t="str">
            <v>吨</v>
          </cell>
          <cell r="E4980">
            <v>3</v>
          </cell>
          <cell r="F4980">
            <v>45852</v>
          </cell>
          <cell r="G4980" t="str">
            <v>（华西萌海科创农业生态谷）成都市简阳市白金山水库</v>
          </cell>
          <cell r="H4980" t="str">
            <v>石清国</v>
          </cell>
          <cell r="I4980">
            <v>13458642015</v>
          </cell>
        </row>
        <row r="4981">
          <cell r="A4981" t="str">
            <v>润耀</v>
          </cell>
          <cell r="B4981" t="str">
            <v>螺纹钢</v>
          </cell>
          <cell r="C4981" t="str">
            <v>HRB500E Φ16</v>
          </cell>
          <cell r="D4981" t="str">
            <v>吨</v>
          </cell>
          <cell r="E4981">
            <v>3</v>
          </cell>
          <cell r="F4981">
            <v>45852</v>
          </cell>
          <cell r="G4981" t="str">
            <v>（华西萌海科创农业生态谷）成都市简阳市白金山水库</v>
          </cell>
          <cell r="H4981" t="str">
            <v>石清国</v>
          </cell>
          <cell r="I4981">
            <v>13458642015</v>
          </cell>
        </row>
        <row r="4982">
          <cell r="A4982" t="str">
            <v>润耀</v>
          </cell>
          <cell r="B4982" t="str">
            <v>螺纹钢</v>
          </cell>
          <cell r="C4982" t="str">
            <v>HRB500E Φ22</v>
          </cell>
          <cell r="D4982" t="str">
            <v>吨</v>
          </cell>
          <cell r="E4982">
            <v>5</v>
          </cell>
          <cell r="F4982">
            <v>45852</v>
          </cell>
          <cell r="G4982" t="str">
            <v>（华西萌海科创农业生态谷）成都市简阳市白金山水库</v>
          </cell>
          <cell r="H4982" t="str">
            <v>石清国</v>
          </cell>
          <cell r="I4982">
            <v>13458642015</v>
          </cell>
        </row>
        <row r="4983">
          <cell r="A4983" t="str">
            <v>润耀</v>
          </cell>
          <cell r="B4983" t="str">
            <v>螺纹钢</v>
          </cell>
          <cell r="C4983" t="str">
            <v>HRB500E Φ25</v>
          </cell>
          <cell r="D4983" t="str">
            <v>吨</v>
          </cell>
          <cell r="E4983">
            <v>20</v>
          </cell>
          <cell r="F4983">
            <v>45852</v>
          </cell>
          <cell r="G4983" t="str">
            <v>（华西萌海科创农业生态谷）成都市简阳市白金山水库</v>
          </cell>
          <cell r="H4983" t="str">
            <v>石清国</v>
          </cell>
          <cell r="I4983">
            <v>13458642015</v>
          </cell>
        </row>
        <row r="4984">
          <cell r="A4984" t="str">
            <v>润耀</v>
          </cell>
          <cell r="B4984" t="str">
            <v>盘螺</v>
          </cell>
          <cell r="C4984" t="str">
            <v>HRB400E Φ12</v>
          </cell>
          <cell r="D4984" t="str">
            <v>吨</v>
          </cell>
          <cell r="E4984">
            <v>35</v>
          </cell>
          <cell r="F4984">
            <v>45852</v>
          </cell>
          <cell r="G4984" t="str">
            <v>（中铁广州局-资乐高速5标）四川省乐山市井研县希望大道116号</v>
          </cell>
          <cell r="H4984" t="str">
            <v>廖俊杰</v>
          </cell>
          <cell r="I4984">
            <v>15775100965</v>
          </cell>
        </row>
        <row r="4985">
          <cell r="A4985" t="str">
            <v>润耀</v>
          </cell>
          <cell r="B4985" t="str">
            <v>螺纹钢</v>
          </cell>
          <cell r="C4985" t="str">
            <v>HRB400E Φ12 12m</v>
          </cell>
          <cell r="D4985" t="str">
            <v>吨</v>
          </cell>
          <cell r="E4985">
            <v>35</v>
          </cell>
          <cell r="F4985">
            <v>45852</v>
          </cell>
          <cell r="G4985" t="str">
            <v>（中铁广州局-成渝扩容2标）成渝扩容项目ZCB3-2标2#钢筋厂【雁江区联盟桥东北50米(资资路) 】</v>
          </cell>
          <cell r="H4985" t="str">
            <v>刘沛琦</v>
          </cell>
          <cell r="I4985">
            <v>18011784798</v>
          </cell>
        </row>
        <row r="4986">
          <cell r="A4986" t="str">
            <v>润耀</v>
          </cell>
          <cell r="B4986" t="str">
            <v>螺纹钢</v>
          </cell>
          <cell r="C4986" t="str">
            <v>HRB400E Φ25 12m</v>
          </cell>
          <cell r="D4986" t="str">
            <v>吨</v>
          </cell>
          <cell r="E4986">
            <v>35</v>
          </cell>
          <cell r="F4986">
            <v>45852</v>
          </cell>
          <cell r="G4986" t="str">
            <v>（中铁广州局-成渝扩容2标）成渝扩容项目ZCB3-2标2#钢筋厂【雁江区联盟桥东北50米(资资路) 】</v>
          </cell>
          <cell r="H4986" t="str">
            <v>刘沛琦</v>
          </cell>
          <cell r="I4986">
            <v>18011784798</v>
          </cell>
        </row>
        <row r="4987">
          <cell r="A4987" t="str">
            <v>润耀</v>
          </cell>
          <cell r="B4987" t="str">
            <v>螺纹钢</v>
          </cell>
          <cell r="C4987" t="str">
            <v>HRB400E Φ28 12m</v>
          </cell>
          <cell r="D4987" t="str">
            <v>吨</v>
          </cell>
          <cell r="E4987">
            <v>35</v>
          </cell>
          <cell r="F4987">
            <v>45852</v>
          </cell>
          <cell r="G4987" t="str">
            <v>（中铁广州局-成渝扩容2标）成渝扩容项目ZCB3-2标2#钢筋厂【雁江区联盟桥东北50米(资资路) 】</v>
          </cell>
          <cell r="H4987" t="str">
            <v>刘沛琦</v>
          </cell>
          <cell r="I4987">
            <v>18011784798</v>
          </cell>
        </row>
        <row r="4988">
          <cell r="A4988" t="str">
            <v>润耀</v>
          </cell>
          <cell r="B4988" t="str">
            <v>螺纹钢</v>
          </cell>
          <cell r="C4988" t="str">
            <v>HRB400E Φ28 12m</v>
          </cell>
          <cell r="D4988" t="str">
            <v>吨</v>
          </cell>
          <cell r="E4988">
            <v>35</v>
          </cell>
          <cell r="F4988">
            <v>45852</v>
          </cell>
          <cell r="G4988" t="str">
            <v>（中铁广州局-成渝扩容2标）成渝扩容ZCB3-2标K88+109临时钢筋厂(刘家湾大桥桥头)</v>
          </cell>
          <cell r="H4988" t="str">
            <v>刘沛琦</v>
          </cell>
          <cell r="I4988">
            <v>18011784798</v>
          </cell>
        </row>
        <row r="4989">
          <cell r="A4989" t="str">
            <v>钢固融</v>
          </cell>
          <cell r="B4989" t="str">
            <v>盘圆</v>
          </cell>
          <cell r="C4989" t="str">
            <v>HPB300Ф10</v>
          </cell>
          <cell r="D4989" t="str">
            <v>吨</v>
          </cell>
          <cell r="E4989">
            <v>35</v>
          </cell>
          <cell r="F4989">
            <v>45852</v>
          </cell>
          <cell r="G4989" t="str">
            <v>（中铁八局康新高速TJ4-1标）四川省甘孜州康定市新都桥镇超限载检测站</v>
          </cell>
          <cell r="H4989" t="str">
            <v>刘俊</v>
          </cell>
          <cell r="I4989">
            <v>18587764925</v>
          </cell>
        </row>
        <row r="4990">
          <cell r="A4990" t="str">
            <v>晋邦</v>
          </cell>
          <cell r="B4990" t="str">
            <v>盘螺</v>
          </cell>
          <cell r="C4990" t="str">
            <v>HRB400E Φ8</v>
          </cell>
          <cell r="D4990" t="str">
            <v>吨</v>
          </cell>
          <cell r="E4990">
            <v>15</v>
          </cell>
          <cell r="F4990">
            <v>45853</v>
          </cell>
          <cell r="G4990" t="str">
            <v>（商投建工达州中医药科技园-4工区-11号楼）达州市通川区达州中医药职业学院犀牛大道北段</v>
          </cell>
          <cell r="H4990" t="str">
            <v>张扬</v>
          </cell>
          <cell r="I4990">
            <v>18381904567</v>
          </cell>
        </row>
        <row r="4991">
          <cell r="A4991" t="str">
            <v>晋邦</v>
          </cell>
          <cell r="B4991" t="str">
            <v>盘螺</v>
          </cell>
          <cell r="C4991" t="str">
            <v>HRB400E Φ10</v>
          </cell>
          <cell r="D4991" t="str">
            <v>吨</v>
          </cell>
          <cell r="E4991">
            <v>5</v>
          </cell>
          <cell r="F4991">
            <v>45853</v>
          </cell>
          <cell r="G4991" t="str">
            <v>（商投建工达州中医药科技园-4工区-11号楼）达州市通川区达州中医药职业学院犀牛大道北段</v>
          </cell>
          <cell r="H4991" t="str">
            <v>张扬</v>
          </cell>
          <cell r="I4991">
            <v>18381904567</v>
          </cell>
        </row>
        <row r="4992">
          <cell r="A4992" t="str">
            <v>晋邦</v>
          </cell>
          <cell r="B4992" t="str">
            <v>螺纹钢</v>
          </cell>
          <cell r="C4992" t="str">
            <v>HRB400E Φ20 9m</v>
          </cell>
          <cell r="D4992" t="str">
            <v>吨</v>
          </cell>
          <cell r="E4992">
            <v>3</v>
          </cell>
          <cell r="F4992">
            <v>45853</v>
          </cell>
          <cell r="G4992" t="str">
            <v>（商投建工达州中医药科技园-4工区-11号楼）达州市通川区达州中医药职业学院犀牛大道北段</v>
          </cell>
          <cell r="H4992" t="str">
            <v>张扬</v>
          </cell>
          <cell r="I4992">
            <v>18381904567</v>
          </cell>
        </row>
        <row r="4993">
          <cell r="A4993" t="str">
            <v>晋邦</v>
          </cell>
          <cell r="B4993" t="str">
            <v>螺纹钢</v>
          </cell>
          <cell r="C4993" t="str">
            <v>HRB400E Φ25 9m</v>
          </cell>
          <cell r="D4993" t="str">
            <v>吨</v>
          </cell>
          <cell r="E4993">
            <v>12</v>
          </cell>
          <cell r="F4993">
            <v>45853</v>
          </cell>
          <cell r="G4993" t="str">
            <v>（商投建工达州中医药科技园-4工区-11号楼）达州市通川区达州中医药职业学院犀牛大道北段</v>
          </cell>
          <cell r="H4993" t="str">
            <v>张扬</v>
          </cell>
          <cell r="I4993">
            <v>18381904567</v>
          </cell>
        </row>
        <row r="4994">
          <cell r="A4994" t="str">
            <v>冷钢（代）</v>
          </cell>
          <cell r="B4994" t="str">
            <v>螺纹钢</v>
          </cell>
          <cell r="C4994" t="str">
            <v>HRB500E Φ12</v>
          </cell>
          <cell r="D4994" t="str">
            <v>吨</v>
          </cell>
          <cell r="E4994">
            <v>12</v>
          </cell>
          <cell r="F4994">
            <v>45853</v>
          </cell>
          <cell r="G4994" t="str">
            <v>（商投建工达州中医药科技园-4工区-8号楼）达州市通川区达州中医药职业学院犀牛大道北段</v>
          </cell>
          <cell r="H4994" t="str">
            <v>张扬</v>
          </cell>
          <cell r="I4994">
            <v>18381904567</v>
          </cell>
        </row>
        <row r="4995">
          <cell r="A4995" t="str">
            <v>冷钢（代）</v>
          </cell>
          <cell r="B4995" t="str">
            <v>螺纹钢</v>
          </cell>
          <cell r="C4995" t="str">
            <v>HRB500E Φ16</v>
          </cell>
          <cell r="D4995" t="str">
            <v>吨</v>
          </cell>
          <cell r="E4995">
            <v>6</v>
          </cell>
          <cell r="F4995">
            <v>45853</v>
          </cell>
          <cell r="G4995" t="str">
            <v>（商投建工达州中医药科技园-4工区-8号楼）达州市通川区达州中医药职业学院犀牛大道北段</v>
          </cell>
          <cell r="H4995" t="str">
            <v>张扬</v>
          </cell>
          <cell r="I4995">
            <v>18381904567</v>
          </cell>
        </row>
        <row r="4996">
          <cell r="A4996" t="str">
            <v>冷钢（代）</v>
          </cell>
          <cell r="B4996" t="str">
            <v>螺纹钢</v>
          </cell>
          <cell r="C4996" t="str">
            <v>HRB500E Φ20</v>
          </cell>
          <cell r="D4996" t="str">
            <v>吨</v>
          </cell>
          <cell r="E4996">
            <v>12</v>
          </cell>
          <cell r="F4996">
            <v>45853</v>
          </cell>
          <cell r="G4996" t="str">
            <v>（商投建工达州中医药科技园-4工区-8号楼）达州市通川区达州中医药职业学院犀牛大道北段</v>
          </cell>
          <cell r="H4996" t="str">
            <v>张扬</v>
          </cell>
          <cell r="I4996">
            <v>18381904567</v>
          </cell>
        </row>
        <row r="4997">
          <cell r="A4997" t="str">
            <v>冷钢（代）</v>
          </cell>
          <cell r="B4997" t="str">
            <v>螺纹钢</v>
          </cell>
          <cell r="C4997" t="str">
            <v>HRB500E Φ25</v>
          </cell>
          <cell r="D4997" t="str">
            <v>吨</v>
          </cell>
          <cell r="E4997">
            <v>21</v>
          </cell>
          <cell r="F4997">
            <v>45853</v>
          </cell>
          <cell r="G4997" t="str">
            <v>（商投建工达州中医药科技园-4工区-8号楼）达州市通川区达州中医药职业学院犀牛大道北段</v>
          </cell>
          <cell r="H4997" t="str">
            <v>张扬</v>
          </cell>
          <cell r="I4997">
            <v>18381904567</v>
          </cell>
        </row>
        <row r="4998">
          <cell r="A4998" t="str">
            <v>润耀</v>
          </cell>
          <cell r="B4998" t="str">
            <v>螺纹钢</v>
          </cell>
          <cell r="C4998" t="str">
            <v>HRB400E Φ25 9m</v>
          </cell>
          <cell r="D4998" t="str">
            <v>吨</v>
          </cell>
          <cell r="E4998">
            <v>35</v>
          </cell>
          <cell r="F4998">
            <v>45853</v>
          </cell>
          <cell r="G4998" t="str">
            <v>（中铁广州局-成渝扩容2标）成渝扩容项目ZCB3-2标2#钢筋厂【雁江区联盟桥东北50米(资资路) 】</v>
          </cell>
          <cell r="H4998" t="str">
            <v>刘沛琦</v>
          </cell>
          <cell r="I4998">
            <v>18011784798</v>
          </cell>
        </row>
        <row r="4999">
          <cell r="A4999" t="str">
            <v>润耀</v>
          </cell>
          <cell r="B4999" t="str">
            <v>螺纹钢</v>
          </cell>
          <cell r="C4999" t="str">
            <v>HRB400E Φ28 9m</v>
          </cell>
          <cell r="D4999" t="str">
            <v>吨</v>
          </cell>
          <cell r="E4999">
            <v>35</v>
          </cell>
          <cell r="F4999">
            <v>45853</v>
          </cell>
          <cell r="G4999" t="str">
            <v>（中铁广州局-成渝扩容2标）成渝扩容项目ZCB3-2标2#钢筋厂【雁江区联盟桥东北50米(资资路) 】</v>
          </cell>
          <cell r="H4999" t="str">
            <v>刘沛琦</v>
          </cell>
          <cell r="I4999">
            <v>18011784798</v>
          </cell>
        </row>
        <row r="5000">
          <cell r="A5000" t="str">
            <v>润耀</v>
          </cell>
          <cell r="B5000" t="str">
            <v>螺纹钢</v>
          </cell>
          <cell r="C5000" t="str">
            <v>HRB400E Φ28 9m</v>
          </cell>
          <cell r="D5000" t="str">
            <v>吨</v>
          </cell>
          <cell r="E5000">
            <v>35</v>
          </cell>
          <cell r="F5000">
            <v>45853</v>
          </cell>
          <cell r="G5000" t="str">
            <v>（中铁广州局-成渝扩容2标）成渝扩容ZCB3-2标K88+109临时钢筋厂(刘家湾大桥桥头)</v>
          </cell>
          <cell r="H5000" t="str">
            <v>刘沛琦</v>
          </cell>
          <cell r="I5000">
            <v>18011784798</v>
          </cell>
        </row>
        <row r="5001">
          <cell r="A5001" t="str">
            <v>润耀</v>
          </cell>
          <cell r="B5001" t="str">
            <v>螺纹钢</v>
          </cell>
          <cell r="C5001" t="str">
            <v>HRB400E Φ28 12m</v>
          </cell>
          <cell r="D5001" t="str">
            <v>吨</v>
          </cell>
          <cell r="E5001">
            <v>35</v>
          </cell>
          <cell r="F5001">
            <v>45853</v>
          </cell>
          <cell r="G5001" t="str">
            <v>（中铁广州局-成渝扩容2标）成渝扩容ZCB3-2标K88+109临时钢筋厂(刘家湾大桥桥头)</v>
          </cell>
          <cell r="H5001" t="str">
            <v>刘沛琦</v>
          </cell>
          <cell r="I5001">
            <v>18011784798</v>
          </cell>
        </row>
        <row r="5002">
          <cell r="A5002" t="str">
            <v>润耀</v>
          </cell>
          <cell r="B5002" t="str">
            <v>螺纹钢</v>
          </cell>
          <cell r="C5002" t="str">
            <v>HRB400E Φ20 12m</v>
          </cell>
          <cell r="D5002" t="str">
            <v>吨</v>
          </cell>
          <cell r="E5002">
            <v>6</v>
          </cell>
          <cell r="F5002">
            <v>45853</v>
          </cell>
          <cell r="G5002" t="str">
            <v>（中铁北京局-资乐高速6标）四川省乐山市市中区土主镇资乐高速TJ6标项目试验室</v>
          </cell>
          <cell r="H5002" t="str">
            <v>刘岩</v>
          </cell>
          <cell r="I5002">
            <v>18543566469</v>
          </cell>
        </row>
        <row r="5003">
          <cell r="A5003" t="str">
            <v>润耀</v>
          </cell>
          <cell r="B5003" t="str">
            <v>螺纹钢</v>
          </cell>
          <cell r="C5003" t="str">
            <v>HRB400E Φ12 12m</v>
          </cell>
          <cell r="D5003" t="str">
            <v>吨</v>
          </cell>
          <cell r="E5003">
            <v>16</v>
          </cell>
          <cell r="F5003">
            <v>45853</v>
          </cell>
          <cell r="G5003" t="str">
            <v>（中铁北京局-资乐高速6标）四川省乐山市市中区土主镇资乐高速TJ6标项目试验室</v>
          </cell>
          <cell r="H5003" t="str">
            <v>刘岩</v>
          </cell>
          <cell r="I5003">
            <v>18543566469</v>
          </cell>
        </row>
        <row r="5004">
          <cell r="A5004" t="str">
            <v>润耀</v>
          </cell>
          <cell r="B5004" t="str">
            <v>螺纹钢</v>
          </cell>
          <cell r="C5004" t="str">
            <v>HRB400E Φ12 9m</v>
          </cell>
          <cell r="D5004" t="str">
            <v>吨</v>
          </cell>
          <cell r="E5004">
            <v>13</v>
          </cell>
          <cell r="F5004">
            <v>45853</v>
          </cell>
          <cell r="G5004" t="str">
            <v>（中铁北京局-资乐高速6标）四川省乐山市市中区土主镇资乐高速TJ6标项目试验室</v>
          </cell>
          <cell r="H5004" t="str">
            <v>刘岩</v>
          </cell>
          <cell r="I5004">
            <v>18543566469</v>
          </cell>
        </row>
        <row r="5005">
          <cell r="A5005" t="str">
            <v>润耀</v>
          </cell>
          <cell r="B5005" t="str">
            <v>螺纹钢</v>
          </cell>
          <cell r="C5005" t="str">
            <v>HRB400E Φ12 9m</v>
          </cell>
          <cell r="D5005" t="str">
            <v>吨</v>
          </cell>
          <cell r="E5005">
            <v>35</v>
          </cell>
          <cell r="F5005">
            <v>45853</v>
          </cell>
          <cell r="G5005" t="str">
            <v>（中铁十局-资乐高速4标）四川省眉山市仁寿县彰加镇促进村中铁十局资乐高速1#梁场</v>
          </cell>
          <cell r="H5005" t="str">
            <v>杨飞</v>
          </cell>
          <cell r="I5005">
            <v>15667998777</v>
          </cell>
        </row>
        <row r="5006">
          <cell r="A5006" t="str">
            <v>润耀</v>
          </cell>
          <cell r="B5006" t="str">
            <v>螺纹钢</v>
          </cell>
          <cell r="C5006" t="str">
            <v>HRB500E Φ25 12m</v>
          </cell>
          <cell r="D5006" t="str">
            <v>吨</v>
          </cell>
          <cell r="E5006">
            <v>35</v>
          </cell>
          <cell r="F5006">
            <v>45853</v>
          </cell>
          <cell r="G5006" t="str">
            <v>（中铁广州局-资乐高速5标）四川省乐山市井研县希望大道116号</v>
          </cell>
          <cell r="H5006" t="str">
            <v>廖俊杰</v>
          </cell>
          <cell r="I5006">
            <v>15775100965</v>
          </cell>
        </row>
        <row r="5007">
          <cell r="A5007" t="str">
            <v>润耀</v>
          </cell>
          <cell r="B5007" t="str">
            <v>盘螺</v>
          </cell>
          <cell r="C5007" t="str">
            <v>HRB400E Φ12</v>
          </cell>
          <cell r="D5007" t="str">
            <v>吨</v>
          </cell>
          <cell r="E5007">
            <v>35</v>
          </cell>
          <cell r="F5007">
            <v>45853</v>
          </cell>
          <cell r="G5007" t="str">
            <v>（中铁广州局-资乐高速5标）四川省乐山市井研县希望大道116号</v>
          </cell>
          <cell r="H5007" t="str">
            <v>廖俊杰</v>
          </cell>
          <cell r="I5007">
            <v>15775100965</v>
          </cell>
        </row>
        <row r="5008">
          <cell r="A5008" t="str">
            <v>润耀</v>
          </cell>
          <cell r="B5008" t="str">
            <v>高线</v>
          </cell>
          <cell r="C5008" t="str">
            <v>HPB300Φ10</v>
          </cell>
          <cell r="D5008" t="str">
            <v>吨</v>
          </cell>
          <cell r="E5008">
            <v>35</v>
          </cell>
          <cell r="F5008">
            <v>45853</v>
          </cell>
          <cell r="G5008" t="str">
            <v>（中铁广州局-资乐高速5标）四川省乐山市井研县希望大道116号</v>
          </cell>
          <cell r="H5008" t="str">
            <v>廖俊杰</v>
          </cell>
          <cell r="I5008">
            <v>15775100965</v>
          </cell>
        </row>
        <row r="5009">
          <cell r="A5009" t="str">
            <v>陕钢</v>
          </cell>
          <cell r="B5009" t="str">
            <v>高线</v>
          </cell>
          <cell r="C5009" t="str">
            <v>HPB300Φ12</v>
          </cell>
          <cell r="D5009" t="str">
            <v>吨</v>
          </cell>
          <cell r="E5009">
            <v>35</v>
          </cell>
          <cell r="F5009">
            <v>45853</v>
          </cell>
          <cell r="G5009" t="str">
            <v>（中铁广州局-成渝扩容2标）成渝扩容ZCB3-2标K88+109临时钢筋厂(刘家湾大桥桥头)</v>
          </cell>
          <cell r="H5009" t="str">
            <v>刘沛琦</v>
          </cell>
          <cell r="I5009">
            <v>18011784798</v>
          </cell>
        </row>
        <row r="5010">
          <cell r="A5010" t="str">
            <v>陕钢</v>
          </cell>
          <cell r="B5010" t="str">
            <v>高线</v>
          </cell>
          <cell r="C5010" t="str">
            <v>HPB300Φ12</v>
          </cell>
          <cell r="D5010" t="str">
            <v>吨</v>
          </cell>
          <cell r="E5010">
            <v>35</v>
          </cell>
          <cell r="F5010">
            <v>45853</v>
          </cell>
          <cell r="G5010" t="str">
            <v>（中铁广州局-成渝扩容2标）成渝扩容项目2标2＃拌和站【雁江区联盟桥东北50米(资资路) 】</v>
          </cell>
          <cell r="H5010" t="str">
            <v>刘沛琦</v>
          </cell>
          <cell r="I5010">
            <v>18011784798</v>
          </cell>
        </row>
        <row r="5011">
          <cell r="A5011" t="str">
            <v>凤钢</v>
          </cell>
          <cell r="B5011" t="str">
            <v>盘螺</v>
          </cell>
          <cell r="C5011" t="str">
            <v>HRB400E 10mm</v>
          </cell>
          <cell r="D5011" t="str">
            <v>吨</v>
          </cell>
          <cell r="E5011" t="str">
            <v>20</v>
          </cell>
          <cell r="F5011">
            <v>45853</v>
          </cell>
          <cell r="G5011" t="str">
            <v>（中铁五局一公司西昭高速3标)四川省凉山彝族自治州布拖县地洛镇桥边村钢筋加工厂</v>
          </cell>
          <cell r="H5011" t="str">
            <v>林正兴</v>
          </cell>
          <cell r="I5011">
            <v>18770671688</v>
          </cell>
        </row>
        <row r="5012">
          <cell r="A5012" t="str">
            <v>凤钢</v>
          </cell>
          <cell r="B5012" t="str">
            <v>螺纹钢</v>
          </cell>
          <cell r="C5012" t="str">
            <v>HRB400E 12mm</v>
          </cell>
          <cell r="D5012" t="str">
            <v>吨</v>
          </cell>
          <cell r="E5012" t="str">
            <v>40</v>
          </cell>
          <cell r="F5012">
            <v>45853</v>
          </cell>
          <cell r="G5012" t="str">
            <v>（中铁五局一公司西昭高速3标)四川省凉山彝族自治州布拖县地洛镇桥边村钢筋加工厂</v>
          </cell>
          <cell r="H5012" t="str">
            <v>林正兴</v>
          </cell>
          <cell r="I5012">
            <v>18770671688</v>
          </cell>
        </row>
        <row r="5013">
          <cell r="A5013" t="str">
            <v>德胜恒嘉</v>
          </cell>
          <cell r="B5013" t="str">
            <v>螺纹钢</v>
          </cell>
          <cell r="C5013" t="str">
            <v>HRB400E 14mm</v>
          </cell>
          <cell r="D5013" t="str">
            <v>吨</v>
          </cell>
          <cell r="E5013" t="str">
            <v>40</v>
          </cell>
          <cell r="F5013">
            <v>45853</v>
          </cell>
          <cell r="G5013" t="str">
            <v>（中铁五局一公司西昭高速3标)四川省凉山彝族自治州布拖县地洛镇桥边村钢筋加工厂</v>
          </cell>
          <cell r="H5013" t="str">
            <v>林正兴</v>
          </cell>
          <cell r="I5013">
            <v>18770671688</v>
          </cell>
        </row>
        <row r="5014">
          <cell r="A5014" t="str">
            <v>德胜恒嘉</v>
          </cell>
          <cell r="B5014" t="str">
            <v>螺纹钢</v>
          </cell>
          <cell r="C5014" t="str">
            <v>HRB400E 16mm</v>
          </cell>
          <cell r="D5014" t="str">
            <v>吨</v>
          </cell>
          <cell r="E5014" t="str">
            <v>40</v>
          </cell>
          <cell r="F5014">
            <v>45853</v>
          </cell>
          <cell r="G5014" t="str">
            <v>（中铁五局一公司西昭高速3标)四川省凉山彝族自治州布拖县地洛镇桥边村钢筋加工厂</v>
          </cell>
          <cell r="H5014" t="str">
            <v>林正兴</v>
          </cell>
          <cell r="I5014">
            <v>18770671688</v>
          </cell>
        </row>
        <row r="5015">
          <cell r="A5015" t="str">
            <v>德胜恒嘉</v>
          </cell>
          <cell r="B5015" t="str">
            <v>螺纹钢</v>
          </cell>
          <cell r="C5015" t="str">
            <v>HRB400E 18mm</v>
          </cell>
          <cell r="D5015" t="str">
            <v>吨</v>
          </cell>
          <cell r="E5015" t="str">
            <v>30</v>
          </cell>
          <cell r="F5015">
            <v>45853</v>
          </cell>
          <cell r="G5015" t="str">
            <v>（中铁五局一公司西昭高速3标)四川省凉山彝族自治州布拖县地洛镇桥边村钢筋加工厂</v>
          </cell>
          <cell r="H5015" t="str">
            <v>林正兴</v>
          </cell>
          <cell r="I5015">
            <v>18770671688</v>
          </cell>
        </row>
        <row r="5016">
          <cell r="A5016" t="str">
            <v>德胜恒嘉</v>
          </cell>
          <cell r="B5016" t="str">
            <v>螺纹钢</v>
          </cell>
          <cell r="C5016" t="str">
            <v>HRB400E 20mm</v>
          </cell>
          <cell r="D5016" t="str">
            <v>吨</v>
          </cell>
          <cell r="E5016" t="str">
            <v>40</v>
          </cell>
          <cell r="F5016">
            <v>45853</v>
          </cell>
          <cell r="G5016" t="str">
            <v>（中铁五局一公司西昭高速3标)四川省凉山彝族自治州布拖县地洛镇桥边村钢筋加工厂</v>
          </cell>
          <cell r="H5016" t="str">
            <v>林正兴</v>
          </cell>
          <cell r="I5016">
            <v>18770671688</v>
          </cell>
        </row>
        <row r="5017">
          <cell r="A5017" t="str">
            <v>凤钢</v>
          </cell>
          <cell r="B5017" t="str">
            <v>螺纹钢</v>
          </cell>
          <cell r="C5017" t="str">
            <v>HRB400E 22mm</v>
          </cell>
          <cell r="D5017" t="str">
            <v>吨</v>
          </cell>
          <cell r="E5017" t="str">
            <v>40</v>
          </cell>
          <cell r="F5017">
            <v>45853</v>
          </cell>
          <cell r="G5017" t="str">
            <v>（中铁五局一公司西昭高速3标)四川省凉山彝族自治州布拖县地洛镇桥边村钢筋加工厂</v>
          </cell>
          <cell r="H5017" t="str">
            <v>林正兴</v>
          </cell>
          <cell r="I5017">
            <v>18770671688</v>
          </cell>
        </row>
        <row r="5018">
          <cell r="A5018" t="str">
            <v>凤钢</v>
          </cell>
          <cell r="B5018" t="str">
            <v>螺纹钢</v>
          </cell>
          <cell r="C5018" t="str">
            <v>HRB500E 25mm</v>
          </cell>
          <cell r="D5018" t="str">
            <v>吨</v>
          </cell>
          <cell r="E5018" t="str">
            <v>40</v>
          </cell>
          <cell r="F5018">
            <v>45853</v>
          </cell>
          <cell r="G5018" t="str">
            <v>（中铁五局一公司西昭高速3标)四川省凉山彝族自治州布拖县地洛镇桥边村钢筋加工厂</v>
          </cell>
          <cell r="H5018" t="str">
            <v>林正兴</v>
          </cell>
          <cell r="I5018">
            <v>18770671688</v>
          </cell>
        </row>
        <row r="5019">
          <cell r="A5019" t="str">
            <v>凤钢</v>
          </cell>
          <cell r="B5019" t="str">
            <v>螺纹钢</v>
          </cell>
          <cell r="C5019" t="str">
            <v>HRB500E 32mm</v>
          </cell>
          <cell r="D5019" t="str">
            <v>吨</v>
          </cell>
          <cell r="E5019" t="str">
            <v>40</v>
          </cell>
          <cell r="F5019">
            <v>45853</v>
          </cell>
          <cell r="G5019" t="str">
            <v>（中铁五局一公司西昭高速3标)四川省凉山彝族自治州布拖县地洛镇桥边村钢筋加工厂</v>
          </cell>
          <cell r="H5019" t="str">
            <v>林正兴</v>
          </cell>
          <cell r="I5019">
            <v>18770671688</v>
          </cell>
        </row>
        <row r="5020">
          <cell r="A5020" t="str">
            <v>凤钢</v>
          </cell>
          <cell r="B5020" t="str">
            <v>螺纹钢</v>
          </cell>
          <cell r="C5020" t="str">
            <v>HRB500E 28mm</v>
          </cell>
          <cell r="D5020" t="str">
            <v>吨</v>
          </cell>
          <cell r="E5020">
            <v>40</v>
          </cell>
          <cell r="F5020">
            <v>45853</v>
          </cell>
          <cell r="G5020" t="str">
            <v>（中铁五局一公司西昭高速3标)四川省凉山彝族自治州布拖县地洛镇桥边村钢筋加工厂</v>
          </cell>
          <cell r="H5020" t="str">
            <v>林正兴</v>
          </cell>
          <cell r="I5020">
            <v>18770671688</v>
          </cell>
        </row>
        <row r="5021">
          <cell r="A5021" t="str">
            <v>吉晨盛泰</v>
          </cell>
          <cell r="B5021" t="str">
            <v>螺纹钢</v>
          </cell>
          <cell r="C5021" t="str">
            <v>HRB400EΦ12</v>
          </cell>
          <cell r="D5021" t="str">
            <v>吨</v>
          </cell>
          <cell r="E5021">
            <v>70</v>
          </cell>
          <cell r="F5021">
            <v>45853</v>
          </cell>
          <cell r="G5021" t="str">
            <v>（中铁广州局深圳公司西昭高速9标）四川省凉山彝族自治州西昌市西昌北梁场</v>
          </cell>
          <cell r="H5021" t="str">
            <v>伍红林</v>
          </cell>
          <cell r="I5021">
            <v>18683860677</v>
          </cell>
        </row>
        <row r="5022">
          <cell r="A5022" t="str">
            <v>吉晨盛泰</v>
          </cell>
          <cell r="B5022" t="str">
            <v>螺纹钢</v>
          </cell>
          <cell r="C5022" t="str">
            <v>HRB400EΦ16</v>
          </cell>
          <cell r="D5022" t="str">
            <v>吨</v>
          </cell>
          <cell r="E5022">
            <v>70</v>
          </cell>
          <cell r="F5022">
            <v>45853</v>
          </cell>
          <cell r="G5022" t="str">
            <v>（中铁广州局深圳公司西昭高速9标）四川省凉山彝族自治州西昌市西昌北梁场</v>
          </cell>
          <cell r="H5022" t="str">
            <v>伍红林</v>
          </cell>
          <cell r="I5022">
            <v>18683860677</v>
          </cell>
        </row>
        <row r="5023">
          <cell r="A5023" t="str">
            <v>凤钢</v>
          </cell>
          <cell r="B5023" t="str">
            <v>高线</v>
          </cell>
          <cell r="C5023" t="str">
            <v>HPB300Φ8</v>
          </cell>
          <cell r="D5023" t="str">
            <v>吨</v>
          </cell>
          <cell r="E5023">
            <v>50</v>
          </cell>
          <cell r="F5023">
            <v>45853</v>
          </cell>
          <cell r="G5023" t="str">
            <v>中铁隧道局路桥公司西昭高速2标1分部凉山州金阳县派来镇</v>
          </cell>
          <cell r="H5023" t="str">
            <v>杨勇</v>
          </cell>
          <cell r="I5023">
            <v>18882117172</v>
          </cell>
        </row>
        <row r="5024">
          <cell r="A5024" t="str">
            <v>德胜恒嘉</v>
          </cell>
          <cell r="B5024" t="str">
            <v>螺纹钢</v>
          </cell>
          <cell r="C5024" t="str">
            <v>HRB400EΦ12</v>
          </cell>
          <cell r="D5024" t="str">
            <v>吨</v>
          </cell>
          <cell r="E5024">
            <v>40</v>
          </cell>
          <cell r="F5024">
            <v>45853</v>
          </cell>
          <cell r="G5024" t="str">
            <v>中铁隧道局路桥公司西昭高速2标1分部凉山州金阳县派来镇</v>
          </cell>
          <cell r="H5024" t="str">
            <v>杨勇</v>
          </cell>
          <cell r="I5024">
            <v>18882117172</v>
          </cell>
        </row>
        <row r="5025">
          <cell r="A5025" t="str">
            <v>德胜恒嘉</v>
          </cell>
          <cell r="B5025" t="str">
            <v>螺纹钢</v>
          </cell>
          <cell r="C5025" t="str">
            <v>HRB400EΦ22</v>
          </cell>
          <cell r="D5025" t="str">
            <v>吨</v>
          </cell>
          <cell r="E5025">
            <v>130</v>
          </cell>
          <cell r="F5025">
            <v>45853</v>
          </cell>
          <cell r="G5025" t="str">
            <v>中铁隧道局路桥公司西昭高速2标1分部凉山州金阳县派来镇</v>
          </cell>
          <cell r="H5025" t="str">
            <v>杨勇</v>
          </cell>
          <cell r="I5025">
            <v>18882117172</v>
          </cell>
        </row>
        <row r="5026">
          <cell r="A5026" t="str">
            <v>德胜恒嘉</v>
          </cell>
          <cell r="B5026" t="str">
            <v>螺纹钢</v>
          </cell>
          <cell r="C5026" t="str">
            <v>HRB400EΦ25</v>
          </cell>
          <cell r="D5026" t="str">
            <v>吨</v>
          </cell>
          <cell r="E5026">
            <v>50</v>
          </cell>
          <cell r="F5026">
            <v>45853</v>
          </cell>
          <cell r="G5026" t="str">
            <v>中铁隧道局路桥公司西昭高速2标1分部凉山州金阳县派来镇</v>
          </cell>
          <cell r="H5026" t="str">
            <v>杨勇</v>
          </cell>
          <cell r="I5026">
            <v>18882117172</v>
          </cell>
        </row>
        <row r="5027">
          <cell r="A5027" t="str">
            <v>德胜恒嘉</v>
          </cell>
          <cell r="B5027" t="str">
            <v>螺纹钢</v>
          </cell>
          <cell r="C5027" t="str">
            <v>HRB400EΦ28</v>
          </cell>
          <cell r="D5027" t="str">
            <v>吨</v>
          </cell>
          <cell r="E5027">
            <v>20</v>
          </cell>
          <cell r="F5027">
            <v>45853</v>
          </cell>
          <cell r="G5027" t="str">
            <v>中铁隧道局路桥公司西昭高速2标1分部凉山州金阳县派来镇</v>
          </cell>
          <cell r="H5027" t="str">
            <v>杨勇</v>
          </cell>
          <cell r="I5027">
            <v>18882117172</v>
          </cell>
        </row>
        <row r="5028">
          <cell r="A5028" t="str">
            <v>吉晨盛泰</v>
          </cell>
          <cell r="B5028" t="str">
            <v>螺纹钢</v>
          </cell>
          <cell r="C5028" t="str">
            <v>HRB400EΦ16</v>
          </cell>
          <cell r="D5028" t="str">
            <v>吨</v>
          </cell>
          <cell r="E5028">
            <v>100</v>
          </cell>
          <cell r="F5028">
            <v>45853</v>
          </cell>
          <cell r="G5028" t="str">
            <v>（中铁一局四公司西昭高速6标4分部）四川省凉山彝族自治州昭觉县6表服务区A、B区</v>
          </cell>
          <cell r="H5028" t="str">
            <v>马占全</v>
          </cell>
          <cell r="I5028">
            <v>18189516465</v>
          </cell>
        </row>
        <row r="5029">
          <cell r="A5029" t="str">
            <v>德胜</v>
          </cell>
          <cell r="B5029" t="str">
            <v>螺纹钢</v>
          </cell>
          <cell r="C5029" t="str">
            <v>HRB400E Φ32×9米</v>
          </cell>
          <cell r="D5029" t="str">
            <v>吨</v>
          </cell>
          <cell r="E5029">
            <v>70</v>
          </cell>
          <cell r="F5029">
            <v>45853</v>
          </cell>
          <cell r="G5029" t="str">
            <v>（自永1标八局二分公司钢筋棚）四川省自贡市大安区牛佛镇</v>
          </cell>
          <cell r="H5029" t="str">
            <v>王君杰</v>
          </cell>
          <cell r="I5029">
            <v>18919619850</v>
          </cell>
        </row>
        <row r="5030">
          <cell r="A5030" t="str">
            <v>德胜</v>
          </cell>
          <cell r="B5030" t="str">
            <v>螺纹钢</v>
          </cell>
          <cell r="C5030" t="str">
            <v>HRB400E Φ22×9米</v>
          </cell>
          <cell r="D5030" t="str">
            <v>吨</v>
          </cell>
          <cell r="E5030">
            <v>25</v>
          </cell>
          <cell r="F5030">
            <v>45853</v>
          </cell>
          <cell r="G5030" t="str">
            <v>（自永1标八局二分公司钢筋棚）四川省自贡市大安区牛佛镇</v>
          </cell>
          <cell r="H5030" t="str">
            <v>王君杰</v>
          </cell>
          <cell r="I5030">
            <v>18919619850</v>
          </cell>
        </row>
        <row r="5031">
          <cell r="A5031" t="str">
            <v>德胜</v>
          </cell>
          <cell r="B5031" t="str">
            <v>螺纹钢</v>
          </cell>
          <cell r="C5031" t="str">
            <v>HRB400E Φ16×9米</v>
          </cell>
          <cell r="D5031" t="str">
            <v>吨</v>
          </cell>
          <cell r="E5031">
            <v>10</v>
          </cell>
          <cell r="F5031">
            <v>45853</v>
          </cell>
          <cell r="G5031" t="str">
            <v>（自永1标八局二分公司钢筋棚）四川省自贡市大安区牛佛镇</v>
          </cell>
          <cell r="H5031" t="str">
            <v>王君杰</v>
          </cell>
          <cell r="I5031">
            <v>18919619850</v>
          </cell>
        </row>
        <row r="5032">
          <cell r="A5032" t="str">
            <v>钢固融</v>
          </cell>
          <cell r="B5032" t="str">
            <v>螺纹钢</v>
          </cell>
          <cell r="C5032" t="str">
            <v>HRB400E Φ16×9米</v>
          </cell>
          <cell r="D5032" t="str">
            <v>吨</v>
          </cell>
          <cell r="E5032">
            <v>25</v>
          </cell>
          <cell r="F5032">
            <v>45853</v>
          </cell>
          <cell r="G5032" t="str">
            <v>（自永1标八局二分公司钢筋棚）四川省自贡市大安区牛佛镇</v>
          </cell>
          <cell r="H5032" t="str">
            <v>王君杰</v>
          </cell>
          <cell r="I5032">
            <v>18919619850</v>
          </cell>
        </row>
        <row r="5033">
          <cell r="A5033" t="str">
            <v>钢固融</v>
          </cell>
          <cell r="B5033" t="str">
            <v>圆钢</v>
          </cell>
          <cell r="C5033" t="str">
            <v>HPB300 Φ25</v>
          </cell>
          <cell r="D5033" t="str">
            <v>吨</v>
          </cell>
          <cell r="E5033">
            <v>6</v>
          </cell>
          <cell r="F5033">
            <v>45853</v>
          </cell>
          <cell r="G5033" t="str">
            <v>（自永1标八局二分公司钢筋棚）四川省自贡市大安区牛佛镇</v>
          </cell>
          <cell r="H5033" t="str">
            <v>王君杰</v>
          </cell>
          <cell r="I5033">
            <v>18919619850</v>
          </cell>
        </row>
        <row r="5034">
          <cell r="A5034" t="str">
            <v>钢固融</v>
          </cell>
          <cell r="B5034" t="str">
            <v>圆钢</v>
          </cell>
          <cell r="C5034" t="str">
            <v>HPB300 Φ16</v>
          </cell>
          <cell r="D5034" t="str">
            <v>吨</v>
          </cell>
          <cell r="E5034">
            <v>3</v>
          </cell>
          <cell r="F5034">
            <v>45853</v>
          </cell>
          <cell r="G5034" t="str">
            <v>（自永1标八局二分公司钢筋棚）四川省自贡市大安区牛佛镇</v>
          </cell>
          <cell r="H5034" t="str">
            <v>王君杰</v>
          </cell>
          <cell r="I5034">
            <v>18919619850</v>
          </cell>
        </row>
        <row r="5035">
          <cell r="A5035" t="str">
            <v>德胜</v>
          </cell>
          <cell r="B5035" t="str">
            <v>螺纹钢</v>
          </cell>
          <cell r="C5035" t="str">
            <v>HRB400E Φ25×9米</v>
          </cell>
          <cell r="D5035" t="str">
            <v>吨</v>
          </cell>
          <cell r="E5035">
            <v>35</v>
          </cell>
          <cell r="F5035">
            <v>45854</v>
          </cell>
          <cell r="G5035" t="str">
            <v>（自永2标九局西南分公司钢筋棚）四川省自贡市骑龙镇大湾村</v>
          </cell>
          <cell r="H5035" t="str">
            <v>高彦彬</v>
          </cell>
          <cell r="I5035">
            <v>13835906370</v>
          </cell>
        </row>
        <row r="5036">
          <cell r="A5036" t="str">
            <v>德胜</v>
          </cell>
          <cell r="B5036" t="str">
            <v>螺纹钢</v>
          </cell>
          <cell r="C5036" t="str">
            <v>HRB400E Φ20×9米</v>
          </cell>
          <cell r="D5036" t="str">
            <v>吨</v>
          </cell>
          <cell r="E5036">
            <v>35</v>
          </cell>
          <cell r="F5036">
            <v>45854</v>
          </cell>
          <cell r="G5036" t="str">
            <v>（自永2标九局西南分公司钢筋棚）四川省自贡市骑龙镇大湾村</v>
          </cell>
          <cell r="H5036" t="str">
            <v>高彦彬</v>
          </cell>
          <cell r="I5036">
            <v>13835906370</v>
          </cell>
        </row>
        <row r="5037">
          <cell r="A5037" t="str">
            <v>钢固融</v>
          </cell>
          <cell r="B5037" t="str">
            <v>盘螺</v>
          </cell>
          <cell r="C5037" t="str">
            <v>HRB400EΦ10</v>
          </cell>
          <cell r="D5037" t="str">
            <v>吨</v>
          </cell>
          <cell r="E5037">
            <v>8</v>
          </cell>
          <cell r="F5037">
            <v>45854</v>
          </cell>
          <cell r="G5037" t="str">
            <v>（中核中原-温江光明苑三期项目）四川省成都市温江区金马街道光明苑三期项目</v>
          </cell>
          <cell r="H5037" t="str">
            <v>王生斌</v>
          </cell>
          <cell r="I5037">
            <v>15228858118</v>
          </cell>
        </row>
        <row r="5038">
          <cell r="A5038" t="str">
            <v>钢固融</v>
          </cell>
          <cell r="B5038" t="str">
            <v>螺纹钢</v>
          </cell>
          <cell r="C5038" t="str">
            <v>HRB400EФ20*9m</v>
          </cell>
          <cell r="D5038" t="str">
            <v>吨</v>
          </cell>
          <cell r="E5038">
            <v>5</v>
          </cell>
          <cell r="F5038">
            <v>45854</v>
          </cell>
          <cell r="G5038" t="str">
            <v>（中核中原-温江光明苑三期项目）四川省成都市温江区金马街道光明苑三期项目</v>
          </cell>
          <cell r="H5038" t="str">
            <v>王生斌</v>
          </cell>
          <cell r="I5038">
            <v>15228858118</v>
          </cell>
        </row>
        <row r="5039">
          <cell r="A5039" t="str">
            <v>钢固融</v>
          </cell>
          <cell r="B5039" t="str">
            <v>螺纹钢</v>
          </cell>
          <cell r="C5039" t="str">
            <v>HRB400EФ22*9m</v>
          </cell>
          <cell r="D5039" t="str">
            <v>吨</v>
          </cell>
          <cell r="E5039">
            <v>43</v>
          </cell>
          <cell r="F5039">
            <v>45854</v>
          </cell>
          <cell r="G5039" t="str">
            <v>（中核中原-温江光明苑三期项目）四川省成都市温江区金马街道光明苑三期项目</v>
          </cell>
          <cell r="H5039" t="str">
            <v>王生斌</v>
          </cell>
          <cell r="I5039">
            <v>15228858118</v>
          </cell>
        </row>
        <row r="5040">
          <cell r="A5040" t="str">
            <v>钢固融</v>
          </cell>
          <cell r="B5040" t="str">
            <v>螺纹钢</v>
          </cell>
          <cell r="C5040" t="str">
            <v>HRB400EФ22*12m</v>
          </cell>
          <cell r="D5040" t="str">
            <v>吨</v>
          </cell>
          <cell r="E5040">
            <v>10</v>
          </cell>
          <cell r="F5040">
            <v>45854</v>
          </cell>
          <cell r="G5040" t="str">
            <v>（中核中原-温江光明苑三期项目）四川省成都市温江区金马街道光明苑三期项目</v>
          </cell>
          <cell r="H5040" t="str">
            <v>王生斌</v>
          </cell>
          <cell r="I5040">
            <v>15228858118</v>
          </cell>
        </row>
        <row r="5041">
          <cell r="A5041" t="str">
            <v>钢固融</v>
          </cell>
          <cell r="B5041" t="str">
            <v>盘螺</v>
          </cell>
          <cell r="C5041" t="str">
            <v>HRB400E Φ8</v>
          </cell>
          <cell r="D5041" t="str">
            <v>吨</v>
          </cell>
          <cell r="E5041">
            <v>3</v>
          </cell>
          <cell r="F5041">
            <v>45854</v>
          </cell>
          <cell r="G5041" t="str">
            <v>(乐山市校地共建产教融合基地建设项目一标段)四川省乐山市市中区苏稽镇周山嘴</v>
          </cell>
          <cell r="H5041" t="str">
            <v>范增云</v>
          </cell>
          <cell r="I5041">
            <v>13668153241</v>
          </cell>
        </row>
        <row r="5042">
          <cell r="A5042" t="str">
            <v>钢固融</v>
          </cell>
          <cell r="B5042" t="str">
            <v>螺纹钢</v>
          </cell>
          <cell r="C5042" t="str">
            <v>HRB400E Φ16 9m</v>
          </cell>
          <cell r="D5042" t="str">
            <v>吨</v>
          </cell>
          <cell r="E5042">
            <v>5</v>
          </cell>
          <cell r="F5042">
            <v>45854</v>
          </cell>
          <cell r="G5042" t="str">
            <v>(乐山市校地共建产教融合基地建设项目一标段)四川省乐山市市中区苏稽镇周山嘴</v>
          </cell>
          <cell r="H5042" t="str">
            <v>范增云</v>
          </cell>
          <cell r="I5042">
            <v>13668153241</v>
          </cell>
        </row>
        <row r="5043">
          <cell r="A5043" t="str">
            <v>钢固融</v>
          </cell>
          <cell r="B5043" t="str">
            <v>螺纹钢</v>
          </cell>
          <cell r="C5043" t="str">
            <v>HRB400E Φ18 9m</v>
          </cell>
          <cell r="D5043" t="str">
            <v>吨</v>
          </cell>
          <cell r="E5043">
            <v>3</v>
          </cell>
          <cell r="F5043">
            <v>45854</v>
          </cell>
          <cell r="G5043" t="str">
            <v>(乐山市校地共建产教融合基地建设项目一标段)四川省乐山市市中区苏稽镇周山嘴</v>
          </cell>
          <cell r="H5043" t="str">
            <v>范增云</v>
          </cell>
          <cell r="I5043">
            <v>13668153241</v>
          </cell>
        </row>
        <row r="5044">
          <cell r="A5044" t="str">
            <v>钢固融</v>
          </cell>
          <cell r="B5044" t="str">
            <v>螺纹钢</v>
          </cell>
          <cell r="C5044" t="str">
            <v>HRB400E Φ20 9m</v>
          </cell>
          <cell r="D5044" t="str">
            <v>吨</v>
          </cell>
          <cell r="E5044">
            <v>3</v>
          </cell>
          <cell r="F5044">
            <v>45854</v>
          </cell>
          <cell r="G5044" t="str">
            <v>(乐山市校地共建产教融合基地建设项目一标段)四川省乐山市市中区苏稽镇周山嘴</v>
          </cell>
          <cell r="H5044" t="str">
            <v>范增云</v>
          </cell>
          <cell r="I5044">
            <v>13668153241</v>
          </cell>
        </row>
        <row r="5045">
          <cell r="A5045" t="str">
            <v>钢固融</v>
          </cell>
          <cell r="B5045" t="str">
            <v>螺纹钢</v>
          </cell>
          <cell r="C5045" t="str">
            <v>HRB400E Φ22 9m</v>
          </cell>
          <cell r="D5045" t="str">
            <v>吨</v>
          </cell>
          <cell r="E5045">
            <v>3</v>
          </cell>
          <cell r="F5045">
            <v>45854</v>
          </cell>
          <cell r="G5045" t="str">
            <v>(乐山市校地共建产教融合基地建设项目一标段)四川省乐山市市中区苏稽镇周山嘴</v>
          </cell>
          <cell r="H5045" t="str">
            <v>范增云</v>
          </cell>
          <cell r="I5045">
            <v>13668153241</v>
          </cell>
        </row>
        <row r="5046">
          <cell r="A5046" t="str">
            <v>钢固融</v>
          </cell>
          <cell r="B5046" t="str">
            <v>螺纹钢</v>
          </cell>
          <cell r="C5046" t="str">
            <v>HRB400E Φ25 9m</v>
          </cell>
          <cell r="D5046" t="str">
            <v>吨</v>
          </cell>
          <cell r="E5046">
            <v>18</v>
          </cell>
          <cell r="F5046">
            <v>45854</v>
          </cell>
          <cell r="G5046" t="str">
            <v>(乐山市校地共建产教融合基地建设项目一标段)四川省乐山市市中区苏稽镇周山嘴</v>
          </cell>
          <cell r="H5046" t="str">
            <v>范增云</v>
          </cell>
          <cell r="I5046">
            <v>13668153241</v>
          </cell>
        </row>
        <row r="5047">
          <cell r="A5047" t="str">
            <v>泸钢</v>
          </cell>
          <cell r="B5047" t="str">
            <v>盘螺</v>
          </cell>
          <cell r="C5047" t="str">
            <v>HRB400E Φ12</v>
          </cell>
          <cell r="D5047" t="str">
            <v>吨</v>
          </cell>
          <cell r="E5047">
            <v>20</v>
          </cell>
          <cell r="F5047">
            <v>45854</v>
          </cell>
          <cell r="G5047" t="str">
            <v>(宜宾兴港三江新区长江工业园保障性租赁住房建设项目-1标)四川省宜宾市翠屏区永善路南段宜宾市三江新区长江工业园区</v>
          </cell>
          <cell r="H5047" t="str">
            <v>刘鹏</v>
          </cell>
          <cell r="I5047">
            <v>15528967666</v>
          </cell>
        </row>
        <row r="5048">
          <cell r="A5048" t="str">
            <v>泸钢</v>
          </cell>
          <cell r="B5048" t="str">
            <v>螺纹钢</v>
          </cell>
          <cell r="C5048" t="str">
            <v>HRB400E Φ16 9m</v>
          </cell>
          <cell r="D5048" t="str">
            <v>吨</v>
          </cell>
          <cell r="E5048">
            <v>3</v>
          </cell>
          <cell r="F5048">
            <v>45854</v>
          </cell>
          <cell r="G5048" t="str">
            <v>(宜宾兴港三江新区长江工业园保障性租赁住房建设项目-1标)四川省宜宾市翠屏区永善路南段宜宾市三江新区长江工业园区</v>
          </cell>
          <cell r="H5048" t="str">
            <v>刘鹏</v>
          </cell>
          <cell r="I5048">
            <v>15528967666</v>
          </cell>
        </row>
        <row r="5049">
          <cell r="A5049" t="str">
            <v>泸钢</v>
          </cell>
          <cell r="B5049" t="str">
            <v>螺纹钢</v>
          </cell>
          <cell r="C5049" t="str">
            <v>HRB400E Φ25 9m</v>
          </cell>
          <cell r="D5049" t="str">
            <v>吨</v>
          </cell>
          <cell r="E5049">
            <v>12</v>
          </cell>
          <cell r="F5049">
            <v>45854</v>
          </cell>
          <cell r="G5049" t="str">
            <v>(宜宾兴港三江新区长江工业园保障性租赁住房建设项目-土建)四川省宜宾市翠屏区永善路南段宜宾市三江新区长江工业园区</v>
          </cell>
          <cell r="H5049" t="str">
            <v>刘鹏</v>
          </cell>
          <cell r="I5049">
            <v>15528967666</v>
          </cell>
        </row>
        <row r="5050">
          <cell r="A5050" t="str">
            <v>润耀</v>
          </cell>
          <cell r="B5050" t="str">
            <v>盘螺</v>
          </cell>
          <cell r="C5050" t="str">
            <v>HRB400E Φ8</v>
          </cell>
          <cell r="D5050" t="str">
            <v>吨</v>
          </cell>
          <cell r="E5050">
            <v>5</v>
          </cell>
          <cell r="F5050">
            <v>45854</v>
          </cell>
          <cell r="G5050" t="str">
            <v>(五冶建设成都国际铁路港多式联项目)四川省成都市青白江区桂平大道成都中远海运陆港多式联运有限公司</v>
          </cell>
          <cell r="H5050" t="str">
            <v>黄勇杰</v>
          </cell>
          <cell r="I5050">
            <v>13880580196</v>
          </cell>
        </row>
        <row r="5051">
          <cell r="A5051" t="str">
            <v>润耀</v>
          </cell>
          <cell r="B5051" t="str">
            <v>盘螺</v>
          </cell>
          <cell r="C5051" t="str">
            <v>HRB400E Φ10</v>
          </cell>
          <cell r="D5051" t="str">
            <v>吨</v>
          </cell>
          <cell r="E5051">
            <v>30</v>
          </cell>
          <cell r="F5051">
            <v>45854</v>
          </cell>
          <cell r="G5051" t="str">
            <v>(五冶建设成都国际铁路港多式联项目)四川省成都市青白江区桂平大道成都中远海运陆港多式联运有限公司</v>
          </cell>
          <cell r="H5051" t="str">
            <v>黄勇杰</v>
          </cell>
          <cell r="I5051">
            <v>13880580196</v>
          </cell>
        </row>
        <row r="5052">
          <cell r="A5052" t="str">
            <v>润耀</v>
          </cell>
          <cell r="B5052" t="str">
            <v>螺纹钢</v>
          </cell>
          <cell r="C5052" t="str">
            <v>HRB400E Φ12 9m</v>
          </cell>
          <cell r="D5052" t="str">
            <v>吨</v>
          </cell>
          <cell r="E5052">
            <v>6</v>
          </cell>
          <cell r="F5052">
            <v>45854</v>
          </cell>
          <cell r="G5052" t="str">
            <v>(五冶建设成都国际铁路港多式联项目)四川省成都市青白江区桂平大道成都中远海运陆港多式联运有限公司</v>
          </cell>
          <cell r="H5052" t="str">
            <v>黄勇杰</v>
          </cell>
          <cell r="I5052">
            <v>13880580196</v>
          </cell>
        </row>
        <row r="5053">
          <cell r="A5053" t="str">
            <v>润耀</v>
          </cell>
          <cell r="B5053" t="str">
            <v>螺纹钢</v>
          </cell>
          <cell r="C5053" t="str">
            <v>HRB400E Φ14 9m</v>
          </cell>
          <cell r="D5053" t="str">
            <v>吨</v>
          </cell>
          <cell r="E5053">
            <v>9</v>
          </cell>
          <cell r="F5053">
            <v>45854</v>
          </cell>
          <cell r="G5053" t="str">
            <v>(五冶建设成都国际铁路港多式联项目)四川省成都市青白江区桂平大道成都中远海运陆港多式联运有限公司</v>
          </cell>
          <cell r="H5053" t="str">
            <v>黄勇杰</v>
          </cell>
          <cell r="I5053">
            <v>13880580196</v>
          </cell>
        </row>
        <row r="5054">
          <cell r="A5054" t="str">
            <v>润耀</v>
          </cell>
          <cell r="B5054" t="str">
            <v>螺纹钢</v>
          </cell>
          <cell r="C5054" t="str">
            <v>HRB400E Φ16 9m</v>
          </cell>
          <cell r="D5054" t="str">
            <v>吨</v>
          </cell>
          <cell r="E5054">
            <v>6</v>
          </cell>
          <cell r="F5054">
            <v>45854</v>
          </cell>
          <cell r="G5054" t="str">
            <v>(五冶建设成都国际铁路港多式联项目)四川省成都市青白江区桂平大道成都中远海运陆港多式联运有限公司</v>
          </cell>
          <cell r="H5054" t="str">
            <v>黄勇杰</v>
          </cell>
          <cell r="I5054">
            <v>13880580196</v>
          </cell>
        </row>
        <row r="5055">
          <cell r="A5055" t="str">
            <v>润耀</v>
          </cell>
          <cell r="B5055" t="str">
            <v>螺纹钢</v>
          </cell>
          <cell r="C5055" t="str">
            <v>HRB400E Φ18 9m</v>
          </cell>
          <cell r="D5055" t="str">
            <v>吨</v>
          </cell>
          <cell r="E5055">
            <v>6</v>
          </cell>
          <cell r="F5055">
            <v>45854</v>
          </cell>
          <cell r="G5055" t="str">
            <v>(五冶建设成都国际铁路港多式联项目)四川省成都市青白江区桂平大道成都中远海运陆港多式联运有限公司</v>
          </cell>
          <cell r="H5055" t="str">
            <v>黄勇杰</v>
          </cell>
          <cell r="I5055">
            <v>13880580196</v>
          </cell>
        </row>
        <row r="5056">
          <cell r="A5056" t="str">
            <v>润耀</v>
          </cell>
          <cell r="B5056" t="str">
            <v>螺纹钢</v>
          </cell>
          <cell r="C5056" t="str">
            <v>HRB400E Φ20 9m</v>
          </cell>
          <cell r="D5056" t="str">
            <v>吨</v>
          </cell>
          <cell r="E5056">
            <v>3</v>
          </cell>
          <cell r="F5056">
            <v>45854</v>
          </cell>
          <cell r="G5056" t="str">
            <v>(五冶建设成都国际铁路港多式联项目)四川省成都市青白江区桂平大道成都中远海运陆港多式联运有限公司</v>
          </cell>
          <cell r="H5056" t="str">
            <v>黄勇杰</v>
          </cell>
          <cell r="I5056">
            <v>13880580196</v>
          </cell>
        </row>
        <row r="5057">
          <cell r="A5057" t="str">
            <v>润耀</v>
          </cell>
          <cell r="B5057" t="str">
            <v>螺纹钢</v>
          </cell>
          <cell r="C5057" t="str">
            <v>HRB400E Φ22 9m</v>
          </cell>
          <cell r="D5057" t="str">
            <v>吨</v>
          </cell>
          <cell r="E5057">
            <v>6</v>
          </cell>
          <cell r="F5057">
            <v>45854</v>
          </cell>
          <cell r="G5057" t="str">
            <v>(五冶建设成都国际铁路港多式联项目)四川省成都市青白江区桂平大道成都中远海运陆港多式联运有限公司</v>
          </cell>
          <cell r="H5057" t="str">
            <v>黄勇杰</v>
          </cell>
          <cell r="I5057">
            <v>13880580196</v>
          </cell>
        </row>
        <row r="5058">
          <cell r="A5058" t="str">
            <v>德胜</v>
          </cell>
          <cell r="B5058" t="str">
            <v>螺纹钢</v>
          </cell>
          <cell r="C5058" t="str">
            <v>HRB400E Φ18 9m</v>
          </cell>
          <cell r="D5058" t="str">
            <v>吨</v>
          </cell>
          <cell r="E5058">
            <v>35</v>
          </cell>
          <cell r="F5058">
            <v>45855</v>
          </cell>
          <cell r="G5058" t="str">
            <v>(宜宾兴港三江新区长江工业园保障性租赁住房建设项目-1标)四川省宜宾市翠屏区永善路南段宜宾市三江新区长江工业园区</v>
          </cell>
          <cell r="H5058" t="str">
            <v>刘鹏</v>
          </cell>
          <cell r="I5058">
            <v>15528967666</v>
          </cell>
        </row>
        <row r="5059">
          <cell r="A5059" t="str">
            <v>泸钢</v>
          </cell>
          <cell r="B5059" t="str">
            <v>盘螺</v>
          </cell>
          <cell r="C5059" t="str">
            <v>HRB400E Φ10</v>
          </cell>
          <cell r="D5059" t="str">
            <v>吨</v>
          </cell>
          <cell r="E5059">
            <v>8</v>
          </cell>
          <cell r="F5059">
            <v>45855</v>
          </cell>
          <cell r="G5059" t="str">
            <v>(宜宾兴港三江新区长江工业园保障性租赁住房建设项目-土建)四川省宜宾市翠屏区永善路南段宜宾市三江新区长江工业园区</v>
          </cell>
          <cell r="H5059" t="str">
            <v>刘鹏</v>
          </cell>
          <cell r="I5059">
            <v>15528967666</v>
          </cell>
        </row>
        <row r="5060">
          <cell r="A5060" t="str">
            <v>泸钢</v>
          </cell>
          <cell r="B5060" t="str">
            <v>螺纹钢</v>
          </cell>
          <cell r="C5060" t="str">
            <v>HRB400E Φ12 9m</v>
          </cell>
          <cell r="D5060" t="str">
            <v>吨</v>
          </cell>
          <cell r="E5060">
            <v>10</v>
          </cell>
          <cell r="F5060">
            <v>45855</v>
          </cell>
          <cell r="G5060" t="str">
            <v>(宜宾兴港三江新区长江工业园保障性租赁住房建设项目-土建)四川省宜宾市翠屏区永善路南段宜宾市三江新区长江工业园区</v>
          </cell>
          <cell r="H5060" t="str">
            <v>刘鹏</v>
          </cell>
          <cell r="I5060">
            <v>15528967666</v>
          </cell>
        </row>
        <row r="5061">
          <cell r="A5061" t="str">
            <v>泸钢</v>
          </cell>
          <cell r="B5061" t="str">
            <v>螺纹钢</v>
          </cell>
          <cell r="C5061" t="str">
            <v>HRB400E Φ14 9m</v>
          </cell>
          <cell r="D5061" t="str">
            <v>吨</v>
          </cell>
          <cell r="E5061">
            <v>50</v>
          </cell>
          <cell r="F5061">
            <v>45855</v>
          </cell>
          <cell r="G5061" t="str">
            <v>(宜宾兴港三江新区长江工业园保障性租赁住房建设项目-土建)四川省宜宾市翠屏区永善路南段宜宾市三江新区长江工业园区</v>
          </cell>
          <cell r="H5061" t="str">
            <v>刘鹏</v>
          </cell>
          <cell r="I5061">
            <v>15528967666</v>
          </cell>
        </row>
        <row r="5062">
          <cell r="A5062" t="str">
            <v>德胜</v>
          </cell>
          <cell r="B5062" t="str">
            <v>螺纹钢</v>
          </cell>
          <cell r="C5062" t="str">
            <v>HRB400E Φ16 9m</v>
          </cell>
          <cell r="D5062" t="str">
            <v>吨</v>
          </cell>
          <cell r="E5062">
            <v>50</v>
          </cell>
          <cell r="F5062">
            <v>45855</v>
          </cell>
          <cell r="G5062" t="str">
            <v>(宜宾兴港三江新区长江工业园保障性租赁住房建设项目-土建)四川省宜宾市翠屏区永善路南段宜宾市三江新区长江工业园区</v>
          </cell>
          <cell r="H5062" t="str">
            <v>刘鹏</v>
          </cell>
          <cell r="I5062">
            <v>15528967666</v>
          </cell>
        </row>
        <row r="5063">
          <cell r="A5063" t="str">
            <v>德胜</v>
          </cell>
          <cell r="B5063" t="str">
            <v>螺纹钢</v>
          </cell>
          <cell r="C5063" t="str">
            <v>HRB400E Φ18 9m</v>
          </cell>
          <cell r="D5063" t="str">
            <v>吨</v>
          </cell>
          <cell r="E5063">
            <v>25</v>
          </cell>
          <cell r="F5063">
            <v>45855</v>
          </cell>
          <cell r="G5063" t="str">
            <v>(宜宾兴港三江新区长江工业园保障性租赁住房建设项目-土建)四川省宜宾市翠屏区永善路南段宜宾市三江新区长江工业园区</v>
          </cell>
          <cell r="H5063" t="str">
            <v>刘鹏</v>
          </cell>
          <cell r="I5063">
            <v>15528967666</v>
          </cell>
        </row>
        <row r="5064">
          <cell r="A5064" t="str">
            <v>德胜</v>
          </cell>
          <cell r="B5064" t="str">
            <v>螺纹钢</v>
          </cell>
          <cell r="C5064" t="str">
            <v>HRB400E Φ22 9m</v>
          </cell>
          <cell r="D5064" t="str">
            <v>吨</v>
          </cell>
          <cell r="E5064">
            <v>6</v>
          </cell>
          <cell r="F5064">
            <v>45855</v>
          </cell>
          <cell r="G5064" t="str">
            <v>(宜宾兴港三江新区长江工业园保障性租赁住房建设项目-土建)四川省宜宾市翠屏区永善路南段宜宾市三江新区长江工业园区</v>
          </cell>
          <cell r="H5064" t="str">
            <v>刘鹏</v>
          </cell>
          <cell r="I5064">
            <v>15528967666</v>
          </cell>
        </row>
        <row r="5065">
          <cell r="A5065" t="str">
            <v>德胜</v>
          </cell>
          <cell r="B5065" t="str">
            <v>螺纹钢</v>
          </cell>
          <cell r="C5065" t="str">
            <v>HRB400E Φ25 9m</v>
          </cell>
          <cell r="D5065" t="str">
            <v>吨</v>
          </cell>
          <cell r="E5065">
            <v>25</v>
          </cell>
          <cell r="F5065">
            <v>45855</v>
          </cell>
          <cell r="G5065" t="str">
            <v>(宜宾兴港三江新区长江工业园保障性租赁住房建设项目-土建)四川省宜宾市翠屏区永善路南段宜宾市三江新区长江工业园区</v>
          </cell>
          <cell r="H5065" t="str">
            <v>刘鹏</v>
          </cell>
          <cell r="I5065">
            <v>15528967666</v>
          </cell>
        </row>
        <row r="5066">
          <cell r="A5066" t="str">
            <v>晋邦</v>
          </cell>
          <cell r="B5066" t="str">
            <v>盘螺</v>
          </cell>
          <cell r="C5066" t="str">
            <v>HRB400E Φ8</v>
          </cell>
          <cell r="D5066" t="str">
            <v>吨</v>
          </cell>
          <cell r="E5066">
            <v>8</v>
          </cell>
          <cell r="F5066">
            <v>45855</v>
          </cell>
          <cell r="G5066" t="str">
            <v>（商投建工达州中医药科技园-4工区-8号楼）达州市通川区达州中医药职业学院犀牛大道北段</v>
          </cell>
          <cell r="H5066" t="str">
            <v>张扬</v>
          </cell>
          <cell r="I5066">
            <v>18381904567</v>
          </cell>
        </row>
        <row r="5067">
          <cell r="A5067" t="str">
            <v>晋邦</v>
          </cell>
          <cell r="B5067" t="str">
            <v>螺纹钢</v>
          </cell>
          <cell r="C5067" t="str">
            <v>HRB400E Φ18 9m</v>
          </cell>
          <cell r="D5067" t="str">
            <v>吨</v>
          </cell>
          <cell r="E5067">
            <v>6</v>
          </cell>
          <cell r="F5067">
            <v>45855</v>
          </cell>
          <cell r="G5067" t="str">
            <v>（商投建工达州中医药科技园-4工区-8号楼）达州市通川区达州中医药职业学院犀牛大道北段</v>
          </cell>
          <cell r="H5067" t="str">
            <v>张扬</v>
          </cell>
          <cell r="I5067">
            <v>18381904567</v>
          </cell>
        </row>
        <row r="5068">
          <cell r="A5068" t="str">
            <v>晋邦</v>
          </cell>
          <cell r="B5068" t="str">
            <v>螺纹钢</v>
          </cell>
          <cell r="C5068" t="str">
            <v>HRB400E Φ22 9m</v>
          </cell>
          <cell r="D5068" t="str">
            <v>吨</v>
          </cell>
          <cell r="E5068">
            <v>6</v>
          </cell>
          <cell r="F5068">
            <v>45855</v>
          </cell>
          <cell r="G5068" t="str">
            <v>（商投建工达州中医药科技园-4工区-8号楼）达州市通川区达州中医药职业学院犀牛大道北段</v>
          </cell>
          <cell r="H5068" t="str">
            <v>张扬</v>
          </cell>
          <cell r="I5068">
            <v>18381904567</v>
          </cell>
        </row>
        <row r="5069">
          <cell r="A5069" t="str">
            <v>晋邦</v>
          </cell>
          <cell r="B5069" t="str">
            <v>螺纹钢</v>
          </cell>
          <cell r="C5069" t="str">
            <v>HRB400E Φ25 9m</v>
          </cell>
          <cell r="D5069" t="str">
            <v>吨</v>
          </cell>
          <cell r="E5069">
            <v>15</v>
          </cell>
          <cell r="F5069">
            <v>45855</v>
          </cell>
          <cell r="G5069" t="str">
            <v>（商投建工达州中医药科技园-4工区-8号楼）达州市通川区达州中医药职业学院犀牛大道北段</v>
          </cell>
          <cell r="H5069" t="str">
            <v>张扬</v>
          </cell>
          <cell r="I5069">
            <v>18381904567</v>
          </cell>
        </row>
        <row r="5070">
          <cell r="A5070" t="str">
            <v>钢固融</v>
          </cell>
          <cell r="B5070" t="str">
            <v>螺纹钢</v>
          </cell>
          <cell r="C5070" t="str">
            <v>HRB500E Φ12</v>
          </cell>
          <cell r="D5070" t="str">
            <v>吨</v>
          </cell>
          <cell r="E5070">
            <v>6</v>
          </cell>
          <cell r="F5070">
            <v>45855</v>
          </cell>
          <cell r="G5070" t="str">
            <v>（商投建工达州中医药科技园-1工区）达州市通川区达州中医药职业学院犀牛大道北段</v>
          </cell>
          <cell r="H5070" t="str">
            <v>程黄刚</v>
          </cell>
          <cell r="I5070">
            <v>15108211617</v>
          </cell>
        </row>
        <row r="5071">
          <cell r="A5071" t="str">
            <v>钢固融</v>
          </cell>
          <cell r="B5071" t="str">
            <v>螺纹钢</v>
          </cell>
          <cell r="C5071" t="str">
            <v>HRB500E Φ16</v>
          </cell>
          <cell r="D5071" t="str">
            <v>吨</v>
          </cell>
          <cell r="E5071">
            <v>6</v>
          </cell>
          <cell r="F5071">
            <v>45855</v>
          </cell>
          <cell r="G5071" t="str">
            <v>（商投建工达州中医药科技园-1工区）达州市通川区达州中医药职业学院犀牛大道北段</v>
          </cell>
          <cell r="H5071" t="str">
            <v>程黄刚</v>
          </cell>
          <cell r="I5071">
            <v>15108211617</v>
          </cell>
        </row>
        <row r="5072">
          <cell r="A5072" t="str">
            <v>钢固融</v>
          </cell>
          <cell r="B5072" t="str">
            <v>螺纹钢</v>
          </cell>
          <cell r="C5072" t="str">
            <v>HRB500E Φ18</v>
          </cell>
          <cell r="D5072" t="str">
            <v>吨</v>
          </cell>
          <cell r="E5072">
            <v>6</v>
          </cell>
          <cell r="F5072">
            <v>45855</v>
          </cell>
          <cell r="G5072" t="str">
            <v>（商投建工达州中医药科技园-1工区）达州市通川区达州中医药职业学院犀牛大道北段</v>
          </cell>
          <cell r="H5072" t="str">
            <v>程黄刚</v>
          </cell>
          <cell r="I5072">
            <v>15108211617</v>
          </cell>
        </row>
        <row r="5073">
          <cell r="A5073" t="str">
            <v>钢固融</v>
          </cell>
          <cell r="B5073" t="str">
            <v>螺纹钢</v>
          </cell>
          <cell r="C5073" t="str">
            <v>HRB500E Φ22</v>
          </cell>
          <cell r="D5073" t="str">
            <v>吨</v>
          </cell>
          <cell r="E5073">
            <v>17</v>
          </cell>
          <cell r="F5073">
            <v>45855</v>
          </cell>
          <cell r="G5073" t="str">
            <v>（商投建工达州中医药科技园-1工区）达州市通川区达州中医药职业学院犀牛大道北段</v>
          </cell>
          <cell r="H5073" t="str">
            <v>程黄刚</v>
          </cell>
          <cell r="I5073">
            <v>15108211617</v>
          </cell>
        </row>
        <row r="5074">
          <cell r="A5074" t="str">
            <v>晋邦</v>
          </cell>
          <cell r="B5074" t="str">
            <v>螺纹钢</v>
          </cell>
          <cell r="C5074" t="str">
            <v>HRB400E Φ12 9m</v>
          </cell>
          <cell r="D5074" t="str">
            <v>吨</v>
          </cell>
          <cell r="E5074">
            <v>3</v>
          </cell>
          <cell r="F5074">
            <v>45855</v>
          </cell>
          <cell r="G5074" t="str">
            <v>（商投建工达州中医药科技园-2工区-2号桥）达州市通川区达州中医药职业学院犀牛大道北段</v>
          </cell>
          <cell r="H5074" t="str">
            <v>李波</v>
          </cell>
          <cell r="I5074">
            <v>18381899787</v>
          </cell>
        </row>
        <row r="5075">
          <cell r="A5075" t="str">
            <v>晋邦</v>
          </cell>
          <cell r="B5075" t="str">
            <v>螺纹钢</v>
          </cell>
          <cell r="C5075" t="str">
            <v>HRB400E Φ14 9m</v>
          </cell>
          <cell r="D5075" t="str">
            <v>吨</v>
          </cell>
          <cell r="E5075">
            <v>8</v>
          </cell>
          <cell r="F5075">
            <v>45855</v>
          </cell>
          <cell r="G5075" t="str">
            <v>（商投建工达州中医药科技园-2工区-2号桥）达州市通川区达州中医药职业学院犀牛大道北段</v>
          </cell>
          <cell r="H5075" t="str">
            <v>李波</v>
          </cell>
          <cell r="I5075">
            <v>18381899787</v>
          </cell>
        </row>
        <row r="5076">
          <cell r="A5076" t="str">
            <v>晋邦</v>
          </cell>
          <cell r="B5076" t="str">
            <v>螺纹钢</v>
          </cell>
          <cell r="C5076" t="str">
            <v>HRB400E Φ18 9m</v>
          </cell>
          <cell r="D5076" t="str">
            <v>吨</v>
          </cell>
          <cell r="E5076">
            <v>17</v>
          </cell>
          <cell r="F5076">
            <v>45855</v>
          </cell>
          <cell r="G5076" t="str">
            <v>（商投建工达州中医药科技园-2工区-2号桥）达州市通川区达州中医药职业学院犀牛大道北段</v>
          </cell>
          <cell r="H5076" t="str">
            <v>李波</v>
          </cell>
          <cell r="I5076">
            <v>18381899787</v>
          </cell>
        </row>
        <row r="5077">
          <cell r="A5077" t="str">
            <v>晋邦</v>
          </cell>
          <cell r="B5077" t="str">
            <v>螺纹钢</v>
          </cell>
          <cell r="C5077" t="str">
            <v>HRB400E Φ25 9m</v>
          </cell>
          <cell r="D5077" t="str">
            <v>吨</v>
          </cell>
          <cell r="E5077">
            <v>8</v>
          </cell>
          <cell r="F5077">
            <v>45855</v>
          </cell>
          <cell r="G5077" t="str">
            <v>（商投建工达州中医药科技园-2工区-2号桥）达州市通川区达州中医药职业学院犀牛大道北段</v>
          </cell>
          <cell r="H5077" t="str">
            <v>李波</v>
          </cell>
          <cell r="I5077">
            <v>18381899787</v>
          </cell>
        </row>
        <row r="5078">
          <cell r="A5078" t="str">
            <v>晋邦</v>
          </cell>
          <cell r="B5078" t="str">
            <v>螺纹钢</v>
          </cell>
          <cell r="C5078" t="str">
            <v>HRB400E Φ16 9m</v>
          </cell>
          <cell r="D5078" t="str">
            <v>吨</v>
          </cell>
          <cell r="E5078">
            <v>27</v>
          </cell>
          <cell r="F5078">
            <v>45855</v>
          </cell>
          <cell r="G5078" t="str">
            <v>（十九冶-江龙高速二分部）重庆市云阳县S305附近*龙角梁场</v>
          </cell>
          <cell r="H5078" t="str">
            <v>张鹏</v>
          </cell>
          <cell r="I5078">
            <v>18223006448</v>
          </cell>
        </row>
        <row r="5079">
          <cell r="A5079" t="str">
            <v>晋邦</v>
          </cell>
          <cell r="B5079" t="str">
            <v>螺纹钢</v>
          </cell>
          <cell r="C5079" t="str">
            <v>HRB400E Φ25 9m</v>
          </cell>
          <cell r="D5079" t="str">
            <v>吨</v>
          </cell>
          <cell r="E5079">
            <v>5</v>
          </cell>
          <cell r="F5079">
            <v>45855</v>
          </cell>
          <cell r="G5079" t="str">
            <v>（十九冶-江龙高速二分部）重庆市云阳县S305附近*龙角梁场</v>
          </cell>
          <cell r="H5079" t="str">
            <v>张鹏</v>
          </cell>
          <cell r="I5079">
            <v>18223006448</v>
          </cell>
        </row>
        <row r="5080">
          <cell r="A5080" t="str">
            <v>晋邦</v>
          </cell>
          <cell r="B5080" t="str">
            <v>螺纹钢</v>
          </cell>
          <cell r="C5080" t="str">
            <v>HRB400E Φ28 9m</v>
          </cell>
          <cell r="D5080" t="str">
            <v>吨</v>
          </cell>
          <cell r="E5080">
            <v>3</v>
          </cell>
          <cell r="F5080">
            <v>45855</v>
          </cell>
          <cell r="G5080" t="str">
            <v>（十九冶-江龙高速二分部）重庆市云阳县S305附近*龙角梁场</v>
          </cell>
          <cell r="H5080" t="str">
            <v>张鹏</v>
          </cell>
          <cell r="I5080">
            <v>18223006448</v>
          </cell>
        </row>
        <row r="5081">
          <cell r="A5081" t="str">
            <v>晋邦</v>
          </cell>
          <cell r="B5081" t="str">
            <v>盘螺</v>
          </cell>
          <cell r="C5081" t="str">
            <v>HRB400E Φ8</v>
          </cell>
          <cell r="D5081" t="str">
            <v>吨</v>
          </cell>
          <cell r="E5081">
            <v>12</v>
          </cell>
          <cell r="F5081">
            <v>45855</v>
          </cell>
          <cell r="G5081" t="str">
            <v>（十九冶-江龙高速二分部）重庆市云阳县宝坪镇双塆村*宝坪服务区南侧综合楼</v>
          </cell>
          <cell r="H5081" t="str">
            <v>张鹏</v>
          </cell>
          <cell r="I5081">
            <v>18223006448</v>
          </cell>
        </row>
        <row r="5082">
          <cell r="A5082" t="str">
            <v>晋邦</v>
          </cell>
          <cell r="B5082" t="str">
            <v>螺纹钢</v>
          </cell>
          <cell r="C5082" t="str">
            <v>HRB400E Φ12 9m</v>
          </cell>
          <cell r="D5082" t="str">
            <v>吨</v>
          </cell>
          <cell r="E5082">
            <v>2.5</v>
          </cell>
          <cell r="F5082">
            <v>45855</v>
          </cell>
          <cell r="G5082" t="str">
            <v>（十九冶-江龙高速二分部）重庆市云阳县宝坪镇双塆村*宝坪服务区南侧综合楼</v>
          </cell>
          <cell r="H5082" t="str">
            <v>张鹏</v>
          </cell>
          <cell r="I5082">
            <v>18223006448</v>
          </cell>
        </row>
        <row r="5083">
          <cell r="A5083" t="str">
            <v>晋邦</v>
          </cell>
          <cell r="B5083" t="str">
            <v>螺纹钢</v>
          </cell>
          <cell r="C5083" t="str">
            <v>HRB400E Φ18 9m</v>
          </cell>
          <cell r="D5083" t="str">
            <v>吨</v>
          </cell>
          <cell r="E5083">
            <v>5</v>
          </cell>
          <cell r="F5083">
            <v>45855</v>
          </cell>
          <cell r="G5083" t="str">
            <v>（十九冶-江龙高速二分部）重庆市云阳县宝坪镇双塆村*宝坪服务区南侧综合楼</v>
          </cell>
          <cell r="H5083" t="str">
            <v>张鹏</v>
          </cell>
          <cell r="I5083">
            <v>18223006448</v>
          </cell>
        </row>
        <row r="5084">
          <cell r="A5084" t="str">
            <v>晋邦</v>
          </cell>
          <cell r="B5084" t="str">
            <v>螺纹钢</v>
          </cell>
          <cell r="C5084" t="str">
            <v>HRB400E Φ16 9m</v>
          </cell>
          <cell r="D5084" t="str">
            <v>吨</v>
          </cell>
          <cell r="E5084">
            <v>2.5</v>
          </cell>
          <cell r="F5084">
            <v>45855</v>
          </cell>
          <cell r="G5084" t="str">
            <v>（十九冶-江龙高速二分部）重庆市云阳县宝坪镇双塆村*宝坪服务区南侧综合楼</v>
          </cell>
          <cell r="H5084" t="str">
            <v>张鹏</v>
          </cell>
          <cell r="I5084">
            <v>18223006448</v>
          </cell>
        </row>
        <row r="5085">
          <cell r="A5085" t="str">
            <v>晋邦</v>
          </cell>
          <cell r="B5085" t="str">
            <v>螺纹钢</v>
          </cell>
          <cell r="C5085" t="str">
            <v>HRB400E Φ20 9m</v>
          </cell>
          <cell r="D5085" t="str">
            <v>吨</v>
          </cell>
          <cell r="E5085">
            <v>10.5</v>
          </cell>
          <cell r="F5085">
            <v>45855</v>
          </cell>
          <cell r="G5085" t="str">
            <v>（十九冶-江龙高速二分部）重庆市云阳县宝坪镇双塆村*宝坪服务区南侧综合楼</v>
          </cell>
          <cell r="H5085" t="str">
            <v>张鹏</v>
          </cell>
          <cell r="I5085">
            <v>18223006448</v>
          </cell>
        </row>
        <row r="5086">
          <cell r="A5086" t="str">
            <v>晋邦</v>
          </cell>
          <cell r="B5086" t="str">
            <v>螺纹钢</v>
          </cell>
          <cell r="C5086" t="str">
            <v>HRB400E Φ25 9m</v>
          </cell>
          <cell r="D5086" t="str">
            <v>吨</v>
          </cell>
          <cell r="E5086">
            <v>2.5</v>
          </cell>
          <cell r="F5086">
            <v>45855</v>
          </cell>
          <cell r="G5086" t="str">
            <v>（十九冶-江龙高速二分部）重庆市云阳县宝坪镇双塆村*宝坪服务区南侧综合楼</v>
          </cell>
          <cell r="H5086" t="str">
            <v>张鹏</v>
          </cell>
          <cell r="I5086">
            <v>18223006448</v>
          </cell>
        </row>
        <row r="5087">
          <cell r="A5087" t="str">
            <v>泸钢</v>
          </cell>
          <cell r="B5087" t="str">
            <v>盘螺</v>
          </cell>
          <cell r="C5087" t="str">
            <v>HRB400E Φ6</v>
          </cell>
          <cell r="D5087" t="str">
            <v>吨</v>
          </cell>
          <cell r="E5087">
            <v>26</v>
          </cell>
          <cell r="F5087">
            <v>45856</v>
          </cell>
          <cell r="G5087" t="str">
            <v>（四川商建-射洪城乡一体化项目）遂宁市射洪市忠新幼儿园北侧约220米新溪小区</v>
          </cell>
          <cell r="H5087" t="str">
            <v>柏子刚</v>
          </cell>
          <cell r="I5087">
            <v>15692885305</v>
          </cell>
        </row>
        <row r="5088">
          <cell r="A5088" t="str">
            <v>泸钢</v>
          </cell>
          <cell r="B5088" t="str">
            <v>螺纹钢</v>
          </cell>
          <cell r="C5088" t="str">
            <v>HRB400E Φ25 9m</v>
          </cell>
          <cell r="D5088" t="str">
            <v>吨</v>
          </cell>
          <cell r="E5088">
            <v>9</v>
          </cell>
          <cell r="F5088">
            <v>45856</v>
          </cell>
          <cell r="G5088" t="str">
            <v>（四川商建-射洪城乡一体化项目）遂宁市射洪市忠新幼儿园北侧约220米新溪小区</v>
          </cell>
          <cell r="H5088" t="str">
            <v>柏子刚</v>
          </cell>
          <cell r="I5088">
            <v>15692885305</v>
          </cell>
        </row>
        <row r="5089">
          <cell r="A5089" t="str">
            <v>润耀</v>
          </cell>
          <cell r="B5089" t="str">
            <v>螺纹钢</v>
          </cell>
          <cell r="C5089" t="str">
            <v>HRB400E Φ14 9m</v>
          </cell>
          <cell r="D5089" t="str">
            <v>吨</v>
          </cell>
          <cell r="E5089">
            <v>12</v>
          </cell>
          <cell r="F5089">
            <v>45856</v>
          </cell>
          <cell r="G5089" t="str">
            <v>(五冶建设扩建艺体中学二期工程)四川省成都市双流区光荣路成都艺体中学南200米</v>
          </cell>
          <cell r="H5089" t="str">
            <v>谢序强</v>
          </cell>
          <cell r="I5089">
            <v>13458588232</v>
          </cell>
        </row>
        <row r="5090">
          <cell r="A5090" t="str">
            <v>润耀</v>
          </cell>
          <cell r="B5090" t="str">
            <v>螺纹钢</v>
          </cell>
          <cell r="C5090" t="str">
            <v>HRB400E Φ16 9m</v>
          </cell>
          <cell r="D5090" t="str">
            <v>吨</v>
          </cell>
          <cell r="E5090">
            <v>40</v>
          </cell>
          <cell r="F5090">
            <v>45856</v>
          </cell>
          <cell r="G5090" t="str">
            <v>(五冶建设扩建艺体中学二期工程)四川省成都市双流区光荣路成都艺体中学南200米</v>
          </cell>
          <cell r="H5090" t="str">
            <v>谢序强</v>
          </cell>
          <cell r="I5090">
            <v>13458588232</v>
          </cell>
        </row>
        <row r="5091">
          <cell r="A5091" t="str">
            <v>润耀</v>
          </cell>
          <cell r="B5091" t="str">
            <v>螺纹钢</v>
          </cell>
          <cell r="C5091" t="str">
            <v>HRB400E Φ18 9m</v>
          </cell>
          <cell r="D5091" t="str">
            <v>吨</v>
          </cell>
          <cell r="E5091">
            <v>70</v>
          </cell>
          <cell r="F5091">
            <v>45856</v>
          </cell>
          <cell r="G5091" t="str">
            <v>(五冶建设扩建艺体中学二期工程)四川省成都市双流区光荣路成都艺体中学南200米</v>
          </cell>
          <cell r="H5091" t="str">
            <v>谢序强</v>
          </cell>
          <cell r="I5091">
            <v>13458588232</v>
          </cell>
        </row>
        <row r="5092">
          <cell r="A5092" t="str">
            <v>润耀</v>
          </cell>
          <cell r="B5092" t="str">
            <v>螺纹钢</v>
          </cell>
          <cell r="C5092" t="str">
            <v>HRB400E Φ22 9m</v>
          </cell>
          <cell r="D5092" t="str">
            <v>吨</v>
          </cell>
          <cell r="E5092">
            <v>21</v>
          </cell>
          <cell r="F5092">
            <v>45856</v>
          </cell>
          <cell r="G5092" t="str">
            <v>(五冶建设扩建艺体中学二期工程)四川省成都市双流区光荣路成都艺体中学南200米</v>
          </cell>
          <cell r="H5092" t="str">
            <v>谢序强</v>
          </cell>
          <cell r="I5092">
            <v>13458588232</v>
          </cell>
        </row>
        <row r="5093">
          <cell r="A5093" t="str">
            <v>润耀</v>
          </cell>
          <cell r="B5093" t="str">
            <v>高线</v>
          </cell>
          <cell r="C5093" t="str">
            <v>HPB300Ф8</v>
          </cell>
          <cell r="D5093" t="str">
            <v>吨</v>
          </cell>
          <cell r="E5093">
            <v>10</v>
          </cell>
          <cell r="F5093">
            <v>45856</v>
          </cell>
          <cell r="G5093" t="str">
            <v>（中铁八局康新高速TJ4-1标）四川省甘孜州康定市新都桥镇超限载检测站</v>
          </cell>
          <cell r="H5093" t="str">
            <v>刘俊</v>
          </cell>
          <cell r="I5093">
            <v>18587764925</v>
          </cell>
        </row>
        <row r="5094">
          <cell r="A5094" t="str">
            <v>润耀</v>
          </cell>
          <cell r="B5094" t="str">
            <v>螺纹钢</v>
          </cell>
          <cell r="C5094" t="str">
            <v>HRB400EФ12*9m</v>
          </cell>
          <cell r="D5094" t="str">
            <v>吨</v>
          </cell>
          <cell r="E5094">
            <v>105</v>
          </cell>
          <cell r="F5094">
            <v>45856</v>
          </cell>
          <cell r="G5094" t="str">
            <v>（中铁八局康新高速TJ4-1标）四川省甘孜州康定市新都桥镇超限载检测站</v>
          </cell>
          <cell r="H5094" t="str">
            <v>刘俊</v>
          </cell>
          <cell r="I5094">
            <v>18587764925</v>
          </cell>
        </row>
        <row r="5095">
          <cell r="A5095" t="str">
            <v>润耀</v>
          </cell>
          <cell r="B5095" t="str">
            <v>螺纹钢</v>
          </cell>
          <cell r="C5095" t="str">
            <v>HRB400EФ14*9m</v>
          </cell>
          <cell r="D5095" t="str">
            <v>吨</v>
          </cell>
          <cell r="E5095">
            <v>35</v>
          </cell>
          <cell r="F5095">
            <v>45856</v>
          </cell>
          <cell r="G5095" t="str">
            <v>（中铁八局康新高速TJ4-1标）四川省甘孜州康定市新都桥镇超限载检测站</v>
          </cell>
          <cell r="H5095" t="str">
            <v>刘俊</v>
          </cell>
          <cell r="I5095">
            <v>18587764925</v>
          </cell>
        </row>
        <row r="5096">
          <cell r="A5096" t="str">
            <v>润耀</v>
          </cell>
          <cell r="B5096" t="str">
            <v>螺纹钢</v>
          </cell>
          <cell r="C5096" t="str">
            <v>HRB400EФ22*9m</v>
          </cell>
          <cell r="D5096" t="str">
            <v>吨</v>
          </cell>
          <cell r="E5096">
            <v>35</v>
          </cell>
          <cell r="F5096">
            <v>45856</v>
          </cell>
          <cell r="G5096" t="str">
            <v>（中铁八局康新高速TJ4-1标）四川省甘孜州康定市新都桥镇超限载检测站</v>
          </cell>
          <cell r="H5096" t="str">
            <v>刘俊</v>
          </cell>
          <cell r="I5096">
            <v>18587764925</v>
          </cell>
        </row>
        <row r="5097">
          <cell r="A5097" t="str">
            <v>润耀</v>
          </cell>
          <cell r="B5097" t="str">
            <v>螺纹钢</v>
          </cell>
          <cell r="C5097" t="str">
            <v>HRB400EФ28*9m</v>
          </cell>
          <cell r="D5097" t="str">
            <v>吨</v>
          </cell>
          <cell r="E5097">
            <v>35</v>
          </cell>
          <cell r="F5097">
            <v>45856</v>
          </cell>
          <cell r="G5097" t="str">
            <v>（中铁八局康新高速TJ4-1标）四川省甘孜州康定市新都桥镇超限载检测站</v>
          </cell>
          <cell r="H5097" t="str">
            <v>刘俊</v>
          </cell>
          <cell r="I5097">
            <v>18587764925</v>
          </cell>
        </row>
        <row r="5098">
          <cell r="A5098" t="str">
            <v>润耀</v>
          </cell>
          <cell r="B5098" t="str">
            <v>盘螺</v>
          </cell>
          <cell r="C5098" t="str">
            <v>HRB400EФ10</v>
          </cell>
          <cell r="D5098" t="str">
            <v>吨</v>
          </cell>
          <cell r="E5098">
            <v>25</v>
          </cell>
          <cell r="F5098">
            <v>45856</v>
          </cell>
          <cell r="G5098" t="str">
            <v>（中铁八局康新高速TJ4-1标）四川省甘孜州康定市新都桥镇超限载检测站</v>
          </cell>
          <cell r="H5098" t="str">
            <v>刘俊</v>
          </cell>
          <cell r="I5098">
            <v>18587764925</v>
          </cell>
        </row>
        <row r="5099">
          <cell r="A5099" t="str">
            <v>润耀</v>
          </cell>
          <cell r="B5099" t="str">
            <v>螺纹钢</v>
          </cell>
          <cell r="C5099" t="str">
            <v>HRB400EФ12*9m</v>
          </cell>
          <cell r="D5099" t="str">
            <v>吨</v>
          </cell>
          <cell r="E5099">
            <v>105</v>
          </cell>
          <cell r="F5099">
            <v>45856</v>
          </cell>
          <cell r="G5099" t="str">
            <v>（中铁八局康新高速TJ4-1标）四川省甘孜州康定市新都桥镇超限载检测站</v>
          </cell>
          <cell r="H5099" t="str">
            <v>刘俊</v>
          </cell>
          <cell r="I5099">
            <v>18587764925</v>
          </cell>
        </row>
        <row r="5100">
          <cell r="A5100" t="str">
            <v>润耀</v>
          </cell>
          <cell r="B5100" t="str">
            <v>螺纹钢</v>
          </cell>
          <cell r="C5100" t="str">
            <v>HRB400EФ16*12m</v>
          </cell>
          <cell r="D5100" t="str">
            <v>吨</v>
          </cell>
          <cell r="E5100">
            <v>70</v>
          </cell>
          <cell r="F5100">
            <v>45856</v>
          </cell>
          <cell r="G5100" t="str">
            <v>（中铁八局康新高速TJ4-1标）四川省甘孜州康定市新都桥镇超限载检测站</v>
          </cell>
          <cell r="H5100" t="str">
            <v>刘俊</v>
          </cell>
          <cell r="I5100">
            <v>18587764925</v>
          </cell>
        </row>
        <row r="5101">
          <cell r="A5101" t="str">
            <v>润耀</v>
          </cell>
          <cell r="B5101" t="str">
            <v>螺纹钢</v>
          </cell>
          <cell r="C5101" t="str">
            <v>HRB400EФ16*9m</v>
          </cell>
          <cell r="D5101" t="str">
            <v>吨</v>
          </cell>
          <cell r="E5101">
            <v>35</v>
          </cell>
          <cell r="F5101">
            <v>45856</v>
          </cell>
          <cell r="G5101" t="str">
            <v>（中铁八局康新高速TJ4-1标）四川省甘孜州康定市新都桥镇超限载检测站</v>
          </cell>
          <cell r="H5101" t="str">
            <v>刘俊</v>
          </cell>
          <cell r="I5101">
            <v>18587764925</v>
          </cell>
        </row>
        <row r="5102">
          <cell r="A5102" t="str">
            <v>润耀</v>
          </cell>
          <cell r="B5102" t="str">
            <v>螺纹钢</v>
          </cell>
          <cell r="C5102" t="str">
            <v>HRB400EФ20*12m</v>
          </cell>
          <cell r="D5102" t="str">
            <v>吨</v>
          </cell>
          <cell r="E5102">
            <v>105</v>
          </cell>
          <cell r="F5102">
            <v>45856</v>
          </cell>
          <cell r="G5102" t="str">
            <v>（中铁八局康新高速TJ4-1标）四川省甘孜州康定市新都桥镇超限载检测站</v>
          </cell>
          <cell r="H5102" t="str">
            <v>刘俊</v>
          </cell>
          <cell r="I5102">
            <v>18587764925</v>
          </cell>
        </row>
        <row r="5103">
          <cell r="A5103" t="str">
            <v>润耀</v>
          </cell>
          <cell r="B5103" t="str">
            <v>螺纹钢</v>
          </cell>
          <cell r="C5103" t="str">
            <v>HRB400EФ25*12m</v>
          </cell>
          <cell r="D5103" t="str">
            <v>吨</v>
          </cell>
          <cell r="E5103">
            <v>35</v>
          </cell>
          <cell r="F5103">
            <v>45856</v>
          </cell>
          <cell r="G5103" t="str">
            <v>（中铁八局康新高速TJ4-1标）四川省甘孜州康定市新都桥镇超限载检测站</v>
          </cell>
          <cell r="H5103" t="str">
            <v>刘俊</v>
          </cell>
          <cell r="I5103">
            <v>18587764925</v>
          </cell>
        </row>
        <row r="5104">
          <cell r="A5104" t="str">
            <v>润耀</v>
          </cell>
          <cell r="B5104" t="str">
            <v>螺纹钢</v>
          </cell>
          <cell r="C5104" t="str">
            <v>HRB500EФ25*9m</v>
          </cell>
          <cell r="D5104" t="str">
            <v>吨</v>
          </cell>
          <cell r="E5104">
            <v>70</v>
          </cell>
          <cell r="F5104">
            <v>45856</v>
          </cell>
          <cell r="G5104" t="str">
            <v>（中铁八局康新高速TJ4-1标）四川省甘孜州康定市新都桥镇超限载检测站</v>
          </cell>
          <cell r="H5104" t="str">
            <v>刘俊</v>
          </cell>
          <cell r="I5104">
            <v>18587764925</v>
          </cell>
        </row>
        <row r="5105">
          <cell r="A5105" t="str">
            <v>润耀</v>
          </cell>
          <cell r="B5105" t="str">
            <v>螺纹钢</v>
          </cell>
          <cell r="C5105" t="str">
            <v>HRB500EФ28*9m</v>
          </cell>
          <cell r="D5105" t="str">
            <v>吨</v>
          </cell>
          <cell r="E5105">
            <v>35</v>
          </cell>
          <cell r="F5105">
            <v>45856</v>
          </cell>
          <cell r="G5105" t="str">
            <v>（中铁八局康新高速TJ4-1标）四川省甘孜州康定市新都桥镇超限载检测站</v>
          </cell>
          <cell r="H5105" t="str">
            <v>刘俊</v>
          </cell>
          <cell r="I5105">
            <v>18587764925</v>
          </cell>
        </row>
        <row r="5106">
          <cell r="A5106" t="str">
            <v>润耀</v>
          </cell>
          <cell r="B5106" t="str">
            <v>螺纹钢</v>
          </cell>
          <cell r="C5106" t="str">
            <v>HRB400E Φ25 9m</v>
          </cell>
          <cell r="D5106" t="str">
            <v>吨</v>
          </cell>
          <cell r="E5106">
            <v>35</v>
          </cell>
          <cell r="F5106">
            <v>45856</v>
          </cell>
          <cell r="G5106" t="str">
            <v>（中铁广州局-成渝扩容2标）成渝扩容项目ZCB3-2标2#钢筋厂【雁江区联盟桥东北50米(资资路) 】</v>
          </cell>
          <cell r="H5106" t="str">
            <v>刘沛琦</v>
          </cell>
          <cell r="I5106">
            <v>18011784798</v>
          </cell>
        </row>
        <row r="5107">
          <cell r="A5107" t="str">
            <v>润耀</v>
          </cell>
          <cell r="B5107" t="str">
            <v>螺纹钢</v>
          </cell>
          <cell r="C5107" t="str">
            <v>HRB400E Φ25 12m</v>
          </cell>
          <cell r="D5107" t="str">
            <v>吨</v>
          </cell>
          <cell r="E5107">
            <v>70</v>
          </cell>
          <cell r="F5107">
            <v>45856</v>
          </cell>
          <cell r="G5107" t="str">
            <v>（中铁广州局-成渝扩容2标）成渝扩容项目ZCB3-2标2#钢筋厂【雁江区联盟桥东北50米(资资路) 】</v>
          </cell>
          <cell r="H5107" t="str">
            <v>刘沛琦</v>
          </cell>
          <cell r="I5107">
            <v>18011784798</v>
          </cell>
        </row>
        <row r="5108">
          <cell r="A5108" t="str">
            <v>润耀</v>
          </cell>
          <cell r="B5108" t="str">
            <v>螺纹钢</v>
          </cell>
          <cell r="C5108" t="str">
            <v>HRB400E Φ32 12m</v>
          </cell>
          <cell r="D5108" t="str">
            <v>吨</v>
          </cell>
          <cell r="E5108">
            <v>70</v>
          </cell>
          <cell r="F5108">
            <v>45856</v>
          </cell>
          <cell r="G5108" t="str">
            <v>（中铁广州局-成渝扩容2标）成渝扩容ZCB3-2标K88+109临时钢筋厂(刘家湾大桥桥头)</v>
          </cell>
          <cell r="H5108" t="str">
            <v>刘沛琦</v>
          </cell>
          <cell r="I5108">
            <v>18011784798</v>
          </cell>
        </row>
        <row r="5109">
          <cell r="A5109" t="str">
            <v>钢固融</v>
          </cell>
          <cell r="B5109" t="str">
            <v>螺纹钢</v>
          </cell>
          <cell r="C5109" t="str">
            <v>HRB400E Φ32 12m</v>
          </cell>
          <cell r="D5109" t="str">
            <v>吨</v>
          </cell>
          <cell r="E5109">
            <v>35</v>
          </cell>
          <cell r="F5109">
            <v>45856</v>
          </cell>
          <cell r="G5109" t="str">
            <v>（中铁广州局-成渝扩容2标）成渝扩容ZCB3-2标K88+109临时钢筋厂(刘家湾大桥桥头)</v>
          </cell>
          <cell r="H5109" t="str">
            <v>刘沛琦</v>
          </cell>
          <cell r="I5109">
            <v>18011784798</v>
          </cell>
        </row>
        <row r="5110">
          <cell r="A5110" t="str">
            <v>晋邦</v>
          </cell>
          <cell r="B5110" t="str">
            <v>盘圆</v>
          </cell>
          <cell r="C5110" t="str">
            <v>Q235B Φ6</v>
          </cell>
          <cell r="D5110" t="str">
            <v>吨</v>
          </cell>
          <cell r="E5110">
            <v>16</v>
          </cell>
          <cell r="F5110">
            <v>45856</v>
          </cell>
          <cell r="G5110" t="str">
            <v>（成铁西物重庆永川）重庆市永川区何埂镇重庆三环高速何埂互通收费站出口与S206交汇处</v>
          </cell>
          <cell r="H5110" t="str">
            <v>乐官建</v>
          </cell>
          <cell r="I5110">
            <v>15123914181</v>
          </cell>
        </row>
        <row r="5111">
          <cell r="A5111" t="str">
            <v>晋邦</v>
          </cell>
          <cell r="B5111" t="str">
            <v>盘圆</v>
          </cell>
          <cell r="C5111" t="str">
            <v>Q235B Φ8</v>
          </cell>
          <cell r="D5111" t="str">
            <v>吨</v>
          </cell>
          <cell r="E5111">
            <v>54</v>
          </cell>
          <cell r="F5111">
            <v>45856</v>
          </cell>
          <cell r="G5111" t="str">
            <v>（成铁西物重庆永川）重庆市永川区何埂镇重庆三环高速何埂互通收费站出口与S206交汇处</v>
          </cell>
          <cell r="H5111" t="str">
            <v>乐官建</v>
          </cell>
          <cell r="I5111">
            <v>15123914181</v>
          </cell>
        </row>
        <row r="5112">
          <cell r="A5112" t="str">
            <v>凤钢</v>
          </cell>
          <cell r="B5112" t="str">
            <v>螺纹钢</v>
          </cell>
          <cell r="C5112" t="str">
            <v>HRB500EФ25</v>
          </cell>
          <cell r="D5112" t="str">
            <v>吨</v>
          </cell>
          <cell r="E5112">
            <v>41.568</v>
          </cell>
          <cell r="F5112">
            <v>45856</v>
          </cell>
          <cell r="G5112" t="str">
            <v>（中铁五局一公司西昭高速3标)四川省凉山彝族自治州布拖县地洛镇桥边村钢筋加工厂</v>
          </cell>
          <cell r="H5112" t="str">
            <v>林正兴</v>
          </cell>
          <cell r="I5112">
            <v>18770671688</v>
          </cell>
        </row>
        <row r="5113">
          <cell r="A5113" t="str">
            <v>凤钢</v>
          </cell>
          <cell r="B5113" t="str">
            <v>螺纹钢</v>
          </cell>
          <cell r="C5113" t="str">
            <v>HRB500EФ25</v>
          </cell>
          <cell r="D5113" t="str">
            <v>吨</v>
          </cell>
          <cell r="E5113">
            <v>41.568</v>
          </cell>
          <cell r="F5113">
            <v>45856</v>
          </cell>
          <cell r="G5113" t="str">
            <v>（中铁五局一公司西昭高速3标)四川省凉山彝族自治州布拖县地洛镇桥边村钢筋加工厂</v>
          </cell>
          <cell r="H5113" t="str">
            <v>林正兴</v>
          </cell>
          <cell r="I5113">
            <v>18770671688</v>
          </cell>
        </row>
        <row r="5114">
          <cell r="A5114" t="str">
            <v>凤钢</v>
          </cell>
          <cell r="B5114" t="str">
            <v>螺纹钢</v>
          </cell>
          <cell r="C5114" t="str">
            <v>HRB400EФ12</v>
          </cell>
          <cell r="D5114" t="str">
            <v>吨</v>
          </cell>
          <cell r="E5114">
            <v>33.558</v>
          </cell>
          <cell r="F5114">
            <v>45856</v>
          </cell>
          <cell r="G5114" t="str">
            <v>中铁隧道局路桥公司西昭高速2标1分部凉山州金阳县派来镇</v>
          </cell>
          <cell r="H5114" t="str">
            <v>杨勇</v>
          </cell>
          <cell r="I5114">
            <v>18882117172</v>
          </cell>
        </row>
        <row r="5115">
          <cell r="A5115" t="str">
            <v>凤钢</v>
          </cell>
          <cell r="B5115" t="str">
            <v>螺纹钢</v>
          </cell>
          <cell r="C5115" t="str">
            <v>HRB400EФ22</v>
          </cell>
          <cell r="D5115" t="str">
            <v>吨</v>
          </cell>
          <cell r="E5115">
            <v>29.502</v>
          </cell>
          <cell r="F5115">
            <v>45856</v>
          </cell>
          <cell r="G5115" t="str">
            <v>中铁隧道局路桥公司西昭高速2标1分部凉山州金阳县派来镇</v>
          </cell>
          <cell r="H5115" t="str">
            <v>杨勇</v>
          </cell>
          <cell r="I5115">
            <v>18882117172</v>
          </cell>
        </row>
        <row r="5116">
          <cell r="A5116" t="str">
            <v>凤钢</v>
          </cell>
          <cell r="B5116" t="str">
            <v>高线</v>
          </cell>
          <cell r="C5116" t="str">
            <v>HPB300Ф8</v>
          </cell>
          <cell r="D5116" t="str">
            <v>吨</v>
          </cell>
          <cell r="E5116">
            <v>19.94</v>
          </cell>
          <cell r="F5116">
            <v>45856</v>
          </cell>
          <cell r="G5116" t="str">
            <v>中铁隧道局路桥公司西昭高速2标1分部凉山州金阳县派来镇</v>
          </cell>
          <cell r="H5116" t="str">
            <v>杨勇</v>
          </cell>
          <cell r="I5116">
            <v>18882117172</v>
          </cell>
        </row>
        <row r="5117">
          <cell r="A5117" t="str">
            <v>凤钢</v>
          </cell>
          <cell r="B5117" t="str">
            <v>螺纹钢</v>
          </cell>
          <cell r="C5117" t="str">
            <v>HRB400EФ22</v>
          </cell>
          <cell r="D5117" t="str">
            <v>吨</v>
          </cell>
          <cell r="E5117">
            <v>5.364</v>
          </cell>
          <cell r="F5117">
            <v>45856</v>
          </cell>
          <cell r="G5117" t="str">
            <v>中铁隧道局路桥公司西昭高速2标1分部凉山州金阳县派来镇</v>
          </cell>
          <cell r="H5117" t="str">
            <v>杨勇</v>
          </cell>
          <cell r="I5117">
            <v>18882117172</v>
          </cell>
        </row>
        <row r="5118">
          <cell r="A5118" t="str">
            <v>凤钢</v>
          </cell>
          <cell r="B5118" t="str">
            <v>螺纹钢</v>
          </cell>
          <cell r="C5118" t="str">
            <v>HRB400EФ25</v>
          </cell>
          <cell r="D5118" t="str">
            <v>吨</v>
          </cell>
          <cell r="E5118">
            <v>57.156</v>
          </cell>
          <cell r="F5118">
            <v>45856</v>
          </cell>
          <cell r="G5118" t="str">
            <v>中铁隧道局路桥公司西昭高速2标1分部凉山州金阳县派来镇</v>
          </cell>
          <cell r="H5118" t="str">
            <v>杨勇</v>
          </cell>
          <cell r="I5118">
            <v>18882117172</v>
          </cell>
        </row>
        <row r="5119">
          <cell r="A5119" t="str">
            <v>凤钢</v>
          </cell>
          <cell r="B5119" t="str">
            <v>高线</v>
          </cell>
          <cell r="C5119" t="str">
            <v>HPB300Ф8</v>
          </cell>
          <cell r="D5119" t="str">
            <v>吨</v>
          </cell>
          <cell r="E5119">
            <v>19.88</v>
          </cell>
          <cell r="F5119">
            <v>45856</v>
          </cell>
          <cell r="G5119" t="str">
            <v>中铁隧道局路桥公司西昭高速2标1分部凉山州金阳县派来镇</v>
          </cell>
          <cell r="H5119" t="str">
            <v>杨勇</v>
          </cell>
          <cell r="I5119">
            <v>18882117172</v>
          </cell>
        </row>
        <row r="5120">
          <cell r="A5120" t="str">
            <v>吉晨盛泰</v>
          </cell>
          <cell r="B5120" t="str">
            <v>螺纹钢</v>
          </cell>
          <cell r="C5120" t="str">
            <v>HRB400EΦ12</v>
          </cell>
          <cell r="D5120" t="str">
            <v>吨</v>
          </cell>
          <cell r="E5120">
            <v>35.798</v>
          </cell>
          <cell r="F5120">
            <v>45856</v>
          </cell>
          <cell r="G5120" t="str">
            <v>（中铁广州局深圳公司西昭高速9标）四川省凉山彝族自治州西昌市西昌北梁场</v>
          </cell>
          <cell r="H5120" t="str">
            <v>伍红林</v>
          </cell>
          <cell r="I5120">
            <v>18683860677</v>
          </cell>
        </row>
        <row r="5121">
          <cell r="A5121" t="str">
            <v>吉晨盛泰</v>
          </cell>
          <cell r="B5121" t="str">
            <v>螺纹钢</v>
          </cell>
          <cell r="C5121" t="str">
            <v>HRB400EΦ12</v>
          </cell>
          <cell r="D5121" t="str">
            <v>吨</v>
          </cell>
          <cell r="E5121">
            <v>35.798</v>
          </cell>
          <cell r="F5121">
            <v>45856</v>
          </cell>
          <cell r="G5121" t="str">
            <v>（中铁广州局深圳公司西昭高速9标）四川省凉山彝族自治州西昌市西昌北梁场</v>
          </cell>
          <cell r="H5121" t="str">
            <v>伍红林</v>
          </cell>
          <cell r="I5121">
            <v>18683860677</v>
          </cell>
        </row>
        <row r="5122">
          <cell r="A5122" t="str">
            <v>吉晨盛泰</v>
          </cell>
          <cell r="B5122" t="str">
            <v>螺纹钢</v>
          </cell>
          <cell r="C5122" t="str">
            <v>HRB400EΦ16</v>
          </cell>
          <cell r="D5122" t="str">
            <v>吨</v>
          </cell>
          <cell r="E5122">
            <v>37.335</v>
          </cell>
          <cell r="F5122">
            <v>45856</v>
          </cell>
          <cell r="G5122" t="str">
            <v>（中铁广州局深圳公司西昭高速9标）四川省凉山彝族自治州西昌市西昌北梁场</v>
          </cell>
          <cell r="H5122" t="str">
            <v>伍红林</v>
          </cell>
          <cell r="I5122">
            <v>18683860677</v>
          </cell>
        </row>
        <row r="5123">
          <cell r="A5123" t="str">
            <v>吉晨盛泰</v>
          </cell>
          <cell r="B5123" t="str">
            <v>螺纹钢</v>
          </cell>
          <cell r="C5123" t="str">
            <v>HRB400EΦ16</v>
          </cell>
          <cell r="D5123" t="str">
            <v>吨</v>
          </cell>
          <cell r="E5123">
            <v>37.335</v>
          </cell>
          <cell r="F5123">
            <v>45856</v>
          </cell>
          <cell r="G5123" t="str">
            <v>（中铁广州局深圳公司西昭高速9标）四川省凉山彝族自治州西昌市西昌北梁场</v>
          </cell>
          <cell r="H5123" t="str">
            <v>伍红林</v>
          </cell>
          <cell r="I5123">
            <v>18683860677</v>
          </cell>
        </row>
        <row r="5124">
          <cell r="A5124" t="str">
            <v>吉晨盛泰</v>
          </cell>
          <cell r="B5124" t="str">
            <v>螺纹钢</v>
          </cell>
          <cell r="C5124" t="str">
            <v>HRB400EΦ16</v>
          </cell>
          <cell r="D5124" t="str">
            <v>吨</v>
          </cell>
          <cell r="E5124">
            <v>9.956</v>
          </cell>
          <cell r="F5124">
            <v>45856</v>
          </cell>
          <cell r="G5124" t="str">
            <v>（中铁一局四公司西昭高速6标4分部）四川省凉山彝族自治州昭觉县6表服务区A、B区</v>
          </cell>
          <cell r="H5124" t="str">
            <v>马占全</v>
          </cell>
          <cell r="I5124">
            <v>18189516465</v>
          </cell>
        </row>
        <row r="5125">
          <cell r="A5125" t="str">
            <v>吉晨盛泰</v>
          </cell>
          <cell r="B5125" t="str">
            <v>螺纹钢</v>
          </cell>
          <cell r="C5125" t="str">
            <v>HRB400EΦ16</v>
          </cell>
          <cell r="D5125" t="str">
            <v>吨</v>
          </cell>
          <cell r="E5125">
            <v>41.184</v>
          </cell>
          <cell r="F5125">
            <v>45856</v>
          </cell>
          <cell r="G5125" t="str">
            <v>（中铁一局四公司西昭高速6标4分部）四川省凉山彝族自治州昭觉县6表服务区A、B区</v>
          </cell>
          <cell r="H5125" t="str">
            <v>马占全</v>
          </cell>
          <cell r="I5125">
            <v>18189516465</v>
          </cell>
        </row>
        <row r="5126">
          <cell r="A5126" t="str">
            <v>吉晨盛泰</v>
          </cell>
          <cell r="B5126" t="str">
            <v>螺纹钢</v>
          </cell>
          <cell r="C5126" t="str">
            <v>HRB400EΦ16</v>
          </cell>
          <cell r="D5126" t="str">
            <v>吨</v>
          </cell>
          <cell r="E5126">
            <v>51.48</v>
          </cell>
          <cell r="F5126">
            <v>45856</v>
          </cell>
          <cell r="G5126" t="str">
            <v>（中铁一局四公司西昭高速6标4分部）四川省凉山彝族自治州昭觉县6表服务区A、B区</v>
          </cell>
          <cell r="H5126" t="str">
            <v>马占全</v>
          </cell>
          <cell r="I5126">
            <v>18189516465</v>
          </cell>
        </row>
        <row r="5127">
          <cell r="A5127" t="str">
            <v>吉晨盛泰</v>
          </cell>
          <cell r="B5127" t="str">
            <v>螺纹钢</v>
          </cell>
          <cell r="C5127" t="str">
            <v>HRB400EΦ14</v>
          </cell>
          <cell r="D5127" t="str">
            <v>吨</v>
          </cell>
          <cell r="E5127">
            <v>35.98</v>
          </cell>
          <cell r="F5127">
            <v>45856</v>
          </cell>
          <cell r="G5127" t="str">
            <v>（ 中铁一局四公司西昭高速6标3部）昭觉县洒拉地坡乡三分部山里钢筋场</v>
          </cell>
          <cell r="H5127" t="str">
            <v>陈忠</v>
          </cell>
          <cell r="I5127">
            <v>15730783825</v>
          </cell>
        </row>
        <row r="5128">
          <cell r="A5128" t="str">
            <v>吉晨盛泰</v>
          </cell>
          <cell r="B5128" t="str">
            <v>螺纹钢</v>
          </cell>
          <cell r="C5128" t="str">
            <v>HRB500EΦ25</v>
          </cell>
          <cell r="D5128" t="str">
            <v>吨</v>
          </cell>
          <cell r="E5128">
            <v>35.896</v>
          </cell>
          <cell r="F5128">
            <v>45856</v>
          </cell>
          <cell r="G5128" t="str">
            <v>（ 中铁一局四公司西昭高速6标3部）昭觉县洒拉地坡乡三分部山里钢筋场</v>
          </cell>
          <cell r="H5128" t="str">
            <v>陈忠</v>
          </cell>
          <cell r="I5128">
            <v>15730783825</v>
          </cell>
        </row>
        <row r="5129">
          <cell r="A5129" t="str">
            <v>吉晨盛泰</v>
          </cell>
          <cell r="B5129" t="str">
            <v>螺纹钢</v>
          </cell>
          <cell r="C5129" t="str">
            <v>HRB400EΦ32</v>
          </cell>
          <cell r="D5129" t="str">
            <v>吨</v>
          </cell>
          <cell r="E5129">
            <v>43.452</v>
          </cell>
          <cell r="F5129">
            <v>45856</v>
          </cell>
          <cell r="G5129" t="str">
            <v>（中铁一局四公司西昭高速6标4分部）四川省凉山彝族自治州昭觉县6表服务区A、B区</v>
          </cell>
          <cell r="H5129" t="str">
            <v>马占全</v>
          </cell>
          <cell r="I5129">
            <v>18189516465</v>
          </cell>
        </row>
        <row r="5130">
          <cell r="A5130" t="str">
            <v>吉晨盛泰</v>
          </cell>
          <cell r="B5130" t="str">
            <v>螺纹钢</v>
          </cell>
          <cell r="C5130" t="str">
            <v>HRB400EΦ14</v>
          </cell>
          <cell r="D5130" t="str">
            <v>吨</v>
          </cell>
          <cell r="E5130">
            <v>2.57</v>
          </cell>
          <cell r="F5130">
            <v>45856</v>
          </cell>
          <cell r="G5130" t="str">
            <v>（中铁一局四公司西昭高速6标4分部）四川省凉山彝族自治州昭觉县6表服务区A、B区</v>
          </cell>
          <cell r="H5130" t="str">
            <v>马占全</v>
          </cell>
          <cell r="I5130">
            <v>18189516465</v>
          </cell>
        </row>
        <row r="5131">
          <cell r="A5131" t="str">
            <v>吉晨盛泰</v>
          </cell>
          <cell r="B5131" t="str">
            <v>螺纹钢</v>
          </cell>
          <cell r="C5131" t="str">
            <v>HRB400EΦ12</v>
          </cell>
          <cell r="D5131" t="str">
            <v>吨</v>
          </cell>
          <cell r="E5131">
            <v>10.228</v>
          </cell>
          <cell r="F5131">
            <v>45856</v>
          </cell>
          <cell r="G5131" t="str">
            <v>（中铁一局四公司西昭高速6标2分部）四川省凉山彝族自治州昭觉县G348哈洛觉底</v>
          </cell>
          <cell r="H5131" t="str">
            <v>刘振利</v>
          </cell>
          <cell r="I5131">
            <v>17791512983</v>
          </cell>
        </row>
        <row r="5132">
          <cell r="A5132" t="str">
            <v>吉晨盛泰</v>
          </cell>
          <cell r="B5132" t="str">
            <v>螺纹钢</v>
          </cell>
          <cell r="C5132" t="str">
            <v>HRB400EΦ20</v>
          </cell>
          <cell r="D5132" t="str">
            <v>吨</v>
          </cell>
          <cell r="E5132">
            <v>20.448</v>
          </cell>
          <cell r="F5132">
            <v>45856</v>
          </cell>
          <cell r="G5132" t="str">
            <v>（中铁一局四公司西昭高速6标2分部）四川省凉山彝族自治州昭觉县G348哈洛觉底</v>
          </cell>
          <cell r="H5132" t="str">
            <v>刘振利</v>
          </cell>
          <cell r="I5132">
            <v>17791512983</v>
          </cell>
        </row>
        <row r="5133">
          <cell r="A5133" t="str">
            <v>吉晨盛泰</v>
          </cell>
          <cell r="B5133" t="str">
            <v>螺纹钢</v>
          </cell>
          <cell r="C5133" t="str">
            <v>HRB400EΦ22</v>
          </cell>
          <cell r="D5133" t="str">
            <v>吨</v>
          </cell>
          <cell r="E5133">
            <v>5.096</v>
          </cell>
          <cell r="F5133">
            <v>45856</v>
          </cell>
          <cell r="G5133" t="str">
            <v>（中铁一局四公司西昭高速6标2分部）四川省凉山彝族自治州昭觉县G348哈洛觉底</v>
          </cell>
          <cell r="H5133" t="str">
            <v>刘振利</v>
          </cell>
          <cell r="I5133">
            <v>17791512983</v>
          </cell>
        </row>
        <row r="5134">
          <cell r="A5134" t="str">
            <v>吉晨盛泰</v>
          </cell>
          <cell r="B5134" t="str">
            <v>螺纹钢</v>
          </cell>
          <cell r="C5134" t="str">
            <v>HRB400EΦ22</v>
          </cell>
          <cell r="D5134" t="str">
            <v>吨</v>
          </cell>
          <cell r="E5134">
            <v>35.672</v>
          </cell>
          <cell r="F5134">
            <v>45856</v>
          </cell>
          <cell r="G5134" t="str">
            <v>（中铁一局四公司西昭高速6标2分部）四川省凉山彝族自治州昭觉县G348哈洛觉底</v>
          </cell>
          <cell r="H5134" t="str">
            <v>刘振利</v>
          </cell>
          <cell r="I5134">
            <v>17791512983</v>
          </cell>
        </row>
        <row r="5135">
          <cell r="A5135" t="str">
            <v>吉晨盛泰</v>
          </cell>
          <cell r="B5135" t="str">
            <v>螺纹钢</v>
          </cell>
          <cell r="C5135" t="str">
            <v>HRB400EΦ22</v>
          </cell>
          <cell r="D5135" t="str">
            <v>吨</v>
          </cell>
          <cell r="E5135">
            <v>35.672</v>
          </cell>
          <cell r="F5135">
            <v>45856</v>
          </cell>
          <cell r="G5135" t="str">
            <v>（中铁一局四公司西昭高速6标2分部）四川省凉山彝族自治州昭觉县G348哈洛觉底</v>
          </cell>
          <cell r="H5135" t="str">
            <v>刘振利</v>
          </cell>
          <cell r="I5135">
            <v>17791512983</v>
          </cell>
        </row>
        <row r="5136">
          <cell r="A5136" t="str">
            <v>吉晨盛泰</v>
          </cell>
          <cell r="B5136" t="str">
            <v>螺纹钢</v>
          </cell>
          <cell r="C5136" t="str">
            <v>HRB400EΦ22</v>
          </cell>
          <cell r="D5136" t="str">
            <v>吨</v>
          </cell>
          <cell r="E5136">
            <v>12.74</v>
          </cell>
          <cell r="F5136">
            <v>45856</v>
          </cell>
          <cell r="G5136" t="str">
            <v>（中铁一局四公司西昭高速6标2分部）四川省凉山彝族自治州昭觉县G348哈洛觉底</v>
          </cell>
          <cell r="H5136" t="str">
            <v>刘振利</v>
          </cell>
          <cell r="I5136">
            <v>17791512983</v>
          </cell>
        </row>
        <row r="5137">
          <cell r="A5137" t="str">
            <v>吉晨盛泰</v>
          </cell>
          <cell r="B5137" t="str">
            <v>高线</v>
          </cell>
          <cell r="C5137" t="str">
            <v>HPB300Φ8</v>
          </cell>
          <cell r="D5137" t="str">
            <v>吨</v>
          </cell>
          <cell r="E5137">
            <v>21.74</v>
          </cell>
          <cell r="F5137">
            <v>45856</v>
          </cell>
          <cell r="G5137" t="str">
            <v>（中铁一局四公司西昭高速6标2分部）四川省凉山彝族自治州昭觉县G348哈洛觉底</v>
          </cell>
          <cell r="H5137" t="str">
            <v>刘振利</v>
          </cell>
          <cell r="I5137">
            <v>17791512983</v>
          </cell>
        </row>
        <row r="5138">
          <cell r="A5138" t="str">
            <v>吉晨盛泰</v>
          </cell>
          <cell r="B5138" t="str">
            <v>高线</v>
          </cell>
          <cell r="C5138" t="str">
            <v>HPB300Φ8</v>
          </cell>
          <cell r="D5138" t="str">
            <v>吨</v>
          </cell>
          <cell r="E5138">
            <v>35.52</v>
          </cell>
          <cell r="F5138">
            <v>45856</v>
          </cell>
          <cell r="G5138" t="str">
            <v>（中铁一局四公司西昭高速6标2分部）四川省凉山彝族自治州昭觉县G348哈洛觉底</v>
          </cell>
          <cell r="H5138" t="str">
            <v>刘振利</v>
          </cell>
          <cell r="I5138">
            <v>17791512983</v>
          </cell>
        </row>
        <row r="5139">
          <cell r="A5139" t="str">
            <v>吉晨盛泰</v>
          </cell>
          <cell r="B5139" t="str">
            <v>盘螺</v>
          </cell>
          <cell r="C5139" t="str">
            <v>HRB400EФ10</v>
          </cell>
          <cell r="D5139" t="str">
            <v>吨</v>
          </cell>
          <cell r="E5139">
            <v>35.64</v>
          </cell>
          <cell r="F5139">
            <v>45856</v>
          </cell>
          <cell r="G5139" t="str">
            <v>（ 中铁一局四公司西昭高速6标3部）昭觉县洒拉地坡乡三分部山里钢筋场</v>
          </cell>
          <cell r="H5139" t="str">
            <v>陈忠</v>
          </cell>
          <cell r="I5139">
            <v>15730783825</v>
          </cell>
        </row>
        <row r="5140">
          <cell r="A5140" t="str">
            <v>吉晨盛泰</v>
          </cell>
          <cell r="B5140" t="str">
            <v>盘螺</v>
          </cell>
          <cell r="C5140" t="str">
            <v>HRB400EФ10</v>
          </cell>
          <cell r="D5140" t="str">
            <v>吨</v>
          </cell>
          <cell r="E5140">
            <v>35.56</v>
          </cell>
          <cell r="F5140">
            <v>45856</v>
          </cell>
          <cell r="G5140" t="str">
            <v>（ 中铁一局四公司西昭高速6标3部）昭觉县洒拉地坡乡三分部山里钢筋场</v>
          </cell>
          <cell r="H5140" t="str">
            <v>陈忠</v>
          </cell>
          <cell r="I5140">
            <v>15730783825</v>
          </cell>
        </row>
        <row r="5141">
          <cell r="A5141" t="str">
            <v>吉晨盛泰</v>
          </cell>
          <cell r="B5141" t="str">
            <v>盘螺</v>
          </cell>
          <cell r="C5141" t="str">
            <v>HRB400EФ12</v>
          </cell>
          <cell r="D5141" t="str">
            <v>吨</v>
          </cell>
          <cell r="E5141">
            <v>35.52</v>
          </cell>
          <cell r="F5141">
            <v>45856</v>
          </cell>
          <cell r="G5141" t="str">
            <v>（ 中铁一局四公司西昭高速6标3部）昭觉县洒拉地坡乡三分部山里钢筋场</v>
          </cell>
          <cell r="H5141" t="str">
            <v>陈忠</v>
          </cell>
          <cell r="I5141">
            <v>15730783825</v>
          </cell>
        </row>
        <row r="5142">
          <cell r="A5142" t="str">
            <v>吉晨盛泰</v>
          </cell>
          <cell r="B5142" t="str">
            <v>盘螺</v>
          </cell>
          <cell r="C5142" t="str">
            <v>HRB400EФ12</v>
          </cell>
          <cell r="D5142" t="str">
            <v>吨</v>
          </cell>
          <cell r="E5142">
            <v>35.58</v>
          </cell>
          <cell r="F5142">
            <v>45856</v>
          </cell>
          <cell r="G5142" t="str">
            <v>（ 中铁一局四公司西昭高速6标3部）昭觉县洒拉地坡乡三分部山里钢筋场</v>
          </cell>
          <cell r="H5142" t="str">
            <v>陈忠</v>
          </cell>
          <cell r="I5142">
            <v>15730783825</v>
          </cell>
        </row>
        <row r="5143">
          <cell r="A5143" t="str">
            <v>吉晨盛泰</v>
          </cell>
          <cell r="B5143" t="str">
            <v>盘螺</v>
          </cell>
          <cell r="C5143" t="str">
            <v>HRB400EФ12</v>
          </cell>
          <cell r="D5143" t="str">
            <v>吨</v>
          </cell>
          <cell r="E5143">
            <v>35.58</v>
          </cell>
          <cell r="F5143">
            <v>45856</v>
          </cell>
          <cell r="G5143" t="str">
            <v>（ 中铁一局四公司西昭高速6标3部）昭觉县洒拉地坡乡三分部山里钢筋场</v>
          </cell>
          <cell r="H5143" t="str">
            <v>陈忠</v>
          </cell>
          <cell r="I5143">
            <v>15730783825</v>
          </cell>
        </row>
        <row r="5144">
          <cell r="A5144" t="str">
            <v>吉晨盛泰</v>
          </cell>
          <cell r="B5144" t="str">
            <v>盘螺</v>
          </cell>
          <cell r="C5144" t="str">
            <v>HRB400EФ12</v>
          </cell>
          <cell r="D5144" t="str">
            <v>吨</v>
          </cell>
          <cell r="E5144">
            <v>35.6</v>
          </cell>
          <cell r="F5144">
            <v>45856</v>
          </cell>
          <cell r="G5144" t="str">
            <v>（ 中铁一局四公司西昭高速6标3部）昭觉县洒拉地坡乡三分部山里钢筋场</v>
          </cell>
          <cell r="H5144" t="str">
            <v>陈忠</v>
          </cell>
          <cell r="I5144">
            <v>15730783825</v>
          </cell>
        </row>
        <row r="5145">
          <cell r="A5145" t="str">
            <v>吉晨盛泰</v>
          </cell>
          <cell r="B5145" t="str">
            <v>盘螺</v>
          </cell>
          <cell r="C5145" t="str">
            <v>HRB400EФ12</v>
          </cell>
          <cell r="D5145" t="str">
            <v>吨</v>
          </cell>
          <cell r="E5145">
            <v>35.52</v>
          </cell>
          <cell r="F5145">
            <v>45856</v>
          </cell>
          <cell r="G5145" t="str">
            <v>（ 中铁一局四公司西昭高速6标3部）昭觉县洒拉地坡乡三分部山里钢筋场</v>
          </cell>
          <cell r="H5145" t="str">
            <v>陈忠</v>
          </cell>
          <cell r="I5145">
            <v>15730783825</v>
          </cell>
        </row>
        <row r="5146">
          <cell r="A5146" t="str">
            <v>吉晨盛泰</v>
          </cell>
          <cell r="B5146" t="str">
            <v>盘螺</v>
          </cell>
          <cell r="C5146" t="str">
            <v>HRB400EФ12</v>
          </cell>
          <cell r="D5146" t="str">
            <v>吨</v>
          </cell>
          <cell r="E5146">
            <v>35.58</v>
          </cell>
          <cell r="F5146">
            <v>45856</v>
          </cell>
          <cell r="G5146" t="str">
            <v>（ 中铁一局四公司西昭高速6标3部）昭觉县洒拉地坡乡三分部山里钢筋场</v>
          </cell>
          <cell r="H5146" t="str">
            <v>陈忠</v>
          </cell>
          <cell r="I5146">
            <v>15730783825</v>
          </cell>
        </row>
        <row r="5147">
          <cell r="A5147" t="str">
            <v>吉晨盛泰</v>
          </cell>
          <cell r="B5147" t="str">
            <v>螺纹钢</v>
          </cell>
          <cell r="C5147" t="str">
            <v>HRB400EΦ12</v>
          </cell>
          <cell r="D5147" t="str">
            <v>吨</v>
          </cell>
          <cell r="E5147">
            <v>9.592</v>
          </cell>
          <cell r="F5147">
            <v>45856</v>
          </cell>
          <cell r="G5147" t="str">
            <v>（ 中铁一局四公司西昭高速6标3部）昭觉县洒拉地坡乡三分部山里钢筋场</v>
          </cell>
          <cell r="H5147" t="str">
            <v>陈忠</v>
          </cell>
          <cell r="I5147">
            <v>15730783825</v>
          </cell>
        </row>
        <row r="5148">
          <cell r="A5148" t="str">
            <v>吉晨盛泰</v>
          </cell>
          <cell r="B5148" t="str">
            <v>螺纹钢</v>
          </cell>
          <cell r="C5148" t="str">
            <v>HRB400EФ16</v>
          </cell>
          <cell r="D5148" t="str">
            <v>吨</v>
          </cell>
          <cell r="E5148">
            <v>13.51</v>
          </cell>
          <cell r="F5148">
            <v>45856</v>
          </cell>
          <cell r="G5148" t="str">
            <v>（ 中铁一局四公司西昭高速6标3部）昭觉县洒拉地坡乡三分部山里钢筋场</v>
          </cell>
          <cell r="H5148" t="str">
            <v>陈忠</v>
          </cell>
          <cell r="I5148">
            <v>15730783825</v>
          </cell>
        </row>
        <row r="5149">
          <cell r="A5149" t="str">
            <v>吉晨盛泰</v>
          </cell>
          <cell r="B5149" t="str">
            <v>螺纹钢</v>
          </cell>
          <cell r="C5149" t="str">
            <v>HRB500EФ28</v>
          </cell>
          <cell r="D5149" t="str">
            <v>吨</v>
          </cell>
          <cell r="E5149">
            <v>20.864</v>
          </cell>
          <cell r="F5149">
            <v>45856</v>
          </cell>
          <cell r="G5149" t="str">
            <v>（ 中铁一局四公司西昭高速6标3部）昭觉县洒拉地坡乡三分部山里钢筋场</v>
          </cell>
          <cell r="H5149" t="str">
            <v>陈忠</v>
          </cell>
          <cell r="I5149">
            <v>15730783825</v>
          </cell>
        </row>
        <row r="5150">
          <cell r="A5150" t="str">
            <v>吉晨盛泰</v>
          </cell>
          <cell r="B5150" t="str">
            <v>螺纹钢</v>
          </cell>
          <cell r="C5150" t="str">
            <v>HRB500EФ25</v>
          </cell>
          <cell r="D5150" t="str">
            <v>吨</v>
          </cell>
          <cell r="E5150">
            <v>22.176</v>
          </cell>
          <cell r="F5150">
            <v>45856</v>
          </cell>
          <cell r="G5150" t="str">
            <v>（ 中铁一局四公司西昭高速6标3部）昭觉县洒拉地坡乡三分部山里钢筋场</v>
          </cell>
          <cell r="H5150" t="str">
            <v>陈忠</v>
          </cell>
          <cell r="I5150">
            <v>15730783825</v>
          </cell>
        </row>
        <row r="5151">
          <cell r="A5151" t="str">
            <v>德胜恒嘉</v>
          </cell>
          <cell r="B5151" t="str">
            <v>螺纹钢</v>
          </cell>
          <cell r="C5151" t="str">
            <v>HRB400EФ16</v>
          </cell>
          <cell r="D5151" t="str">
            <v>吨</v>
          </cell>
          <cell r="E5151">
            <v>19.313</v>
          </cell>
          <cell r="F5151">
            <v>45856</v>
          </cell>
          <cell r="G5151" t="str">
            <v>（中铁五局一公司西昭高速3标)四川省凉山彝族自治州布拖县地洛镇桥边村钢筋加工厂</v>
          </cell>
          <cell r="H5151" t="str">
            <v>林正兴</v>
          </cell>
          <cell r="I5151">
            <v>18770671688</v>
          </cell>
        </row>
        <row r="5152">
          <cell r="A5152" t="str">
            <v>德胜恒嘉</v>
          </cell>
          <cell r="B5152" t="str">
            <v>螺纹钢</v>
          </cell>
          <cell r="C5152" t="str">
            <v>HRB400EФ14</v>
          </cell>
          <cell r="D5152" t="str">
            <v>吨</v>
          </cell>
          <cell r="E5152">
            <v>41.49</v>
          </cell>
          <cell r="F5152">
            <v>45856</v>
          </cell>
          <cell r="G5152" t="str">
            <v>（中铁五局一公司西昭高速3标)四川省凉山彝族自治州布拖县地洛镇桥边村钢筋加工厂</v>
          </cell>
          <cell r="H5152" t="str">
            <v>林正兴</v>
          </cell>
          <cell r="I5152">
            <v>18770671688</v>
          </cell>
        </row>
        <row r="5153">
          <cell r="A5153" t="str">
            <v>德胜恒嘉</v>
          </cell>
          <cell r="B5153" t="str">
            <v>螺纹钢</v>
          </cell>
          <cell r="C5153" t="str">
            <v>HRB400EФ12</v>
          </cell>
          <cell r="D5153" t="str">
            <v>吨</v>
          </cell>
          <cell r="E5153">
            <v>41.715</v>
          </cell>
          <cell r="F5153">
            <v>45856</v>
          </cell>
          <cell r="G5153" t="str">
            <v>（中铁五局一公司西昭高速3标)四川省凉山彝族自治州布拖县地洛镇桥边村钢筋加工厂</v>
          </cell>
          <cell r="H5153" t="str">
            <v>林正兴</v>
          </cell>
          <cell r="I5153">
            <v>18770671688</v>
          </cell>
        </row>
        <row r="5154">
          <cell r="A5154" t="str">
            <v>德胜恒嘉</v>
          </cell>
          <cell r="B5154" t="str">
            <v>螺纹钢</v>
          </cell>
          <cell r="C5154" t="str">
            <v>HRB400EФ28</v>
          </cell>
          <cell r="D5154" t="str">
            <v>吨</v>
          </cell>
          <cell r="E5154">
            <v>19.173</v>
          </cell>
          <cell r="F5154">
            <v>45856</v>
          </cell>
          <cell r="G5154" t="str">
            <v>（中铁五局一公司西昭高速3标)四川省凉山彝族自治州布拖县地洛镇桥边村钢筋加工厂</v>
          </cell>
          <cell r="H5154" t="str">
            <v>林正兴</v>
          </cell>
          <cell r="I5154">
            <v>18770671688</v>
          </cell>
        </row>
        <row r="5155">
          <cell r="A5155" t="str">
            <v>德胜恒嘉</v>
          </cell>
          <cell r="B5155" t="str">
            <v>螺纹钢</v>
          </cell>
          <cell r="C5155" t="str">
            <v>HRB400EФ18</v>
          </cell>
          <cell r="D5155" t="str">
            <v>吨</v>
          </cell>
          <cell r="E5155">
            <v>35.802</v>
          </cell>
          <cell r="F5155">
            <v>45856</v>
          </cell>
          <cell r="G5155" t="str">
            <v>（中铁五局一公司西昭高速3标)四川省凉山彝族自治州布拖县地洛镇桥边村钢筋加工厂</v>
          </cell>
          <cell r="H5155" t="str">
            <v>林正兴</v>
          </cell>
          <cell r="I5155">
            <v>18770671688</v>
          </cell>
        </row>
        <row r="5156">
          <cell r="A5156" t="str">
            <v>德胜恒嘉</v>
          </cell>
          <cell r="B5156" t="str">
            <v>螺纹钢</v>
          </cell>
          <cell r="C5156" t="str">
            <v>HRB400EФ16</v>
          </cell>
          <cell r="D5156" t="str">
            <v>吨</v>
          </cell>
          <cell r="E5156">
            <v>60.698</v>
          </cell>
          <cell r="F5156">
            <v>45856</v>
          </cell>
          <cell r="G5156" t="str">
            <v>（中铁五局一公司西昭高速3标)四川省凉山彝族自治州布拖县地洛镇桥边村钢筋加工厂</v>
          </cell>
          <cell r="H5156" t="str">
            <v>林正兴</v>
          </cell>
          <cell r="I5156">
            <v>18770671688</v>
          </cell>
        </row>
        <row r="5157">
          <cell r="A5157" t="str">
            <v>德胜恒嘉</v>
          </cell>
          <cell r="B5157" t="str">
            <v>螺纹钢</v>
          </cell>
          <cell r="C5157" t="str">
            <v>HRB400EФ16</v>
          </cell>
          <cell r="D5157" t="str">
            <v>吨</v>
          </cell>
          <cell r="E5157">
            <v>19.313</v>
          </cell>
          <cell r="F5157">
            <v>45856</v>
          </cell>
          <cell r="G5157" t="str">
            <v>（中铁五局一公司西昭高速3标)四川省凉山彝族自治州布拖县地洛镇桥边村钢筋加工厂</v>
          </cell>
          <cell r="H5157" t="str">
            <v>林正兴</v>
          </cell>
          <cell r="I5157">
            <v>18770671688</v>
          </cell>
        </row>
        <row r="5158">
          <cell r="A5158" t="str">
            <v>德胜恒嘉</v>
          </cell>
          <cell r="B5158" t="str">
            <v>螺纹钢</v>
          </cell>
          <cell r="C5158" t="str">
            <v>HRB400EФ16</v>
          </cell>
          <cell r="D5158" t="str">
            <v>吨</v>
          </cell>
          <cell r="E5158">
            <v>2.759</v>
          </cell>
          <cell r="F5158">
            <v>45856</v>
          </cell>
          <cell r="G5158" t="str">
            <v>中铁隧道局路桥公司西昭高速2标1分部凉山州金阳县派来镇</v>
          </cell>
          <cell r="H5158" t="str">
            <v>杨勇</v>
          </cell>
          <cell r="I5158">
            <v>18882117172</v>
          </cell>
        </row>
        <row r="5159">
          <cell r="A5159" t="str">
            <v>德胜恒嘉</v>
          </cell>
          <cell r="B5159" t="str">
            <v>螺纹钢</v>
          </cell>
          <cell r="C5159" t="str">
            <v>HRB400EФ20</v>
          </cell>
          <cell r="D5159" t="str">
            <v>吨</v>
          </cell>
          <cell r="E5159">
            <v>41.355</v>
          </cell>
          <cell r="F5159">
            <v>45856</v>
          </cell>
          <cell r="G5159" t="str">
            <v>中铁隧道局路桥公司西昭高速2标1分部凉山州金阳县派来镇</v>
          </cell>
          <cell r="H5159" t="str">
            <v>杨勇</v>
          </cell>
          <cell r="I5159">
            <v>18882117172</v>
          </cell>
        </row>
        <row r="5160">
          <cell r="A5160" t="str">
            <v>德胜恒嘉</v>
          </cell>
          <cell r="B5160" t="str">
            <v>螺纹钢</v>
          </cell>
          <cell r="C5160" t="str">
            <v>HRB400EФ25</v>
          </cell>
          <cell r="D5160" t="str">
            <v>吨</v>
          </cell>
          <cell r="E5160">
            <v>49.266</v>
          </cell>
          <cell r="F5160">
            <v>45856</v>
          </cell>
          <cell r="G5160" t="str">
            <v>中铁隧道局路桥公司西昭高速2标1分部凉山州金阳县派来镇</v>
          </cell>
          <cell r="H5160" t="str">
            <v>杨勇</v>
          </cell>
          <cell r="I5160">
            <v>18882117172</v>
          </cell>
        </row>
        <row r="5161">
          <cell r="A5161" t="str">
            <v>德胜恒嘉</v>
          </cell>
          <cell r="B5161" t="str">
            <v>螺纹钢</v>
          </cell>
          <cell r="C5161" t="str">
            <v>HRB400EФ22</v>
          </cell>
          <cell r="D5161" t="str">
            <v>吨</v>
          </cell>
          <cell r="E5161">
            <v>35.568</v>
          </cell>
          <cell r="F5161">
            <v>45856</v>
          </cell>
          <cell r="G5161" t="str">
            <v>中铁隧道局路桥公司西昭高速2标1分部凉山州金阳县派来镇</v>
          </cell>
          <cell r="H5161" t="str">
            <v>杨勇</v>
          </cell>
          <cell r="I5161">
            <v>18882117172</v>
          </cell>
        </row>
        <row r="5162">
          <cell r="A5162" t="str">
            <v>德胜恒嘉</v>
          </cell>
          <cell r="B5162" t="str">
            <v>螺纹钢</v>
          </cell>
          <cell r="C5162" t="str">
            <v>HRB400EФ22</v>
          </cell>
          <cell r="D5162" t="str">
            <v>吨</v>
          </cell>
          <cell r="E5162">
            <v>35.568</v>
          </cell>
          <cell r="F5162">
            <v>45856</v>
          </cell>
          <cell r="G5162" t="str">
            <v>中铁隧道局路桥公司西昭高速2标1分部凉山州金阳县派来镇</v>
          </cell>
          <cell r="H5162" t="str">
            <v>杨勇</v>
          </cell>
          <cell r="I5162">
            <v>18882117172</v>
          </cell>
        </row>
        <row r="5163">
          <cell r="A5163" t="str">
            <v>德胜恒嘉</v>
          </cell>
          <cell r="B5163" t="str">
            <v>螺纹钢</v>
          </cell>
          <cell r="C5163" t="str">
            <v>HRB400EФ25</v>
          </cell>
          <cell r="D5163" t="str">
            <v>吨</v>
          </cell>
          <cell r="E5163">
            <v>71.162</v>
          </cell>
          <cell r="F5163">
            <v>45857</v>
          </cell>
          <cell r="G5163" t="str">
            <v>中铁隧道局路桥公司西昭高速2标1分部凉山州金阳县派来镇</v>
          </cell>
          <cell r="H5163" t="str">
            <v>杨勇</v>
          </cell>
          <cell r="I5163">
            <v>18882117172</v>
          </cell>
        </row>
        <row r="5164">
          <cell r="A5164" t="str">
            <v>润耀</v>
          </cell>
          <cell r="B5164" t="str">
            <v>盘螺</v>
          </cell>
          <cell r="C5164" t="str">
            <v>HRB400E Φ6</v>
          </cell>
          <cell r="D5164" t="str">
            <v>吨</v>
          </cell>
          <cell r="E5164">
            <v>2.5</v>
          </cell>
          <cell r="F5164">
            <v>45857</v>
          </cell>
          <cell r="G5164" t="str">
            <v>(五冶建设师大附中外语校新建教学楼工程)</v>
          </cell>
          <cell r="H5164" t="str">
            <v>蔡浩</v>
          </cell>
          <cell r="I5164" t="str">
            <v>139 8088 0820</v>
          </cell>
        </row>
        <row r="5165">
          <cell r="A5165" t="str">
            <v>润耀</v>
          </cell>
          <cell r="B5165" t="str">
            <v>盘螺</v>
          </cell>
          <cell r="C5165" t="str">
            <v>HRB400E Φ8</v>
          </cell>
          <cell r="D5165" t="str">
            <v>吨</v>
          </cell>
          <cell r="E5165">
            <v>5</v>
          </cell>
          <cell r="F5165">
            <v>45857</v>
          </cell>
          <cell r="G5165" t="str">
            <v>(五冶建设师大附中外语校新建教学楼工程)</v>
          </cell>
          <cell r="H5165" t="str">
            <v>蔡浩</v>
          </cell>
          <cell r="I5165" t="str">
            <v>139 8088 0820</v>
          </cell>
        </row>
        <row r="5166">
          <cell r="A5166" t="str">
            <v>润耀</v>
          </cell>
          <cell r="B5166" t="str">
            <v>盘螺</v>
          </cell>
          <cell r="C5166" t="str">
            <v>HRB400E Φ10</v>
          </cell>
          <cell r="D5166" t="str">
            <v>吨</v>
          </cell>
          <cell r="E5166">
            <v>2.5</v>
          </cell>
          <cell r="F5166">
            <v>45857</v>
          </cell>
          <cell r="G5166" t="str">
            <v>(五冶建设师大附中外语校新建教学楼工程)</v>
          </cell>
          <cell r="H5166" t="str">
            <v>蔡浩</v>
          </cell>
          <cell r="I5166" t="str">
            <v>139 8088 0820</v>
          </cell>
        </row>
        <row r="5167">
          <cell r="A5167" t="str">
            <v>润耀</v>
          </cell>
          <cell r="B5167" t="str">
            <v>螺纹钢</v>
          </cell>
          <cell r="C5167" t="str">
            <v>HRB400E Φ12 9m</v>
          </cell>
          <cell r="D5167" t="str">
            <v>吨</v>
          </cell>
          <cell r="E5167">
            <v>40</v>
          </cell>
          <cell r="F5167">
            <v>45857</v>
          </cell>
          <cell r="G5167" t="str">
            <v>(五冶建设师大附中外语校新建教学楼工程)</v>
          </cell>
          <cell r="H5167" t="str">
            <v>蔡浩</v>
          </cell>
          <cell r="I5167" t="str">
            <v>139 8088 0820</v>
          </cell>
        </row>
        <row r="5168">
          <cell r="A5168" t="str">
            <v>润耀</v>
          </cell>
          <cell r="B5168" t="str">
            <v>螺纹钢</v>
          </cell>
          <cell r="C5168" t="str">
            <v>HRB400E Φ14 9m</v>
          </cell>
          <cell r="D5168" t="str">
            <v>吨</v>
          </cell>
          <cell r="E5168">
            <v>70</v>
          </cell>
          <cell r="F5168">
            <v>45857</v>
          </cell>
          <cell r="G5168" t="str">
            <v>(五冶建设师大附中外语校新建教学楼工程)</v>
          </cell>
          <cell r="H5168" t="str">
            <v>蔡浩</v>
          </cell>
          <cell r="I5168" t="str">
            <v>139 8088 0820</v>
          </cell>
        </row>
        <row r="5169">
          <cell r="A5169" t="str">
            <v>润耀</v>
          </cell>
          <cell r="B5169" t="str">
            <v>螺纹钢</v>
          </cell>
          <cell r="C5169" t="str">
            <v>HRB400E Φ16 9m</v>
          </cell>
          <cell r="D5169" t="str">
            <v>吨</v>
          </cell>
          <cell r="E5169">
            <v>15</v>
          </cell>
          <cell r="F5169">
            <v>45857</v>
          </cell>
          <cell r="G5169" t="str">
            <v>(五冶建设师大附中外语校新建教学楼工程)</v>
          </cell>
          <cell r="H5169" t="str">
            <v>蔡浩</v>
          </cell>
          <cell r="I5169" t="str">
            <v>139 8088 0820</v>
          </cell>
        </row>
        <row r="5170">
          <cell r="A5170" t="str">
            <v>润耀</v>
          </cell>
          <cell r="B5170" t="str">
            <v>螺纹钢</v>
          </cell>
          <cell r="C5170" t="str">
            <v>HRB400E Φ18 9m</v>
          </cell>
          <cell r="D5170" t="str">
            <v>吨</v>
          </cell>
          <cell r="E5170">
            <v>30</v>
          </cell>
          <cell r="F5170">
            <v>45857</v>
          </cell>
          <cell r="G5170" t="str">
            <v>(五冶建设师大附中外语校新建教学楼工程)</v>
          </cell>
          <cell r="H5170" t="str">
            <v>蔡浩</v>
          </cell>
          <cell r="I5170" t="str">
            <v>139 8088 0820</v>
          </cell>
        </row>
        <row r="5171">
          <cell r="A5171" t="str">
            <v>润耀</v>
          </cell>
          <cell r="B5171" t="str">
            <v>螺纹钢</v>
          </cell>
          <cell r="C5171" t="str">
            <v>HRB400E Φ20 9m</v>
          </cell>
          <cell r="D5171" t="str">
            <v>吨</v>
          </cell>
          <cell r="E5171">
            <v>10</v>
          </cell>
          <cell r="F5171">
            <v>45857</v>
          </cell>
          <cell r="G5171" t="str">
            <v>(五冶建设师大附中外语校新建教学楼工程)</v>
          </cell>
          <cell r="H5171" t="str">
            <v>蔡浩</v>
          </cell>
          <cell r="I5171" t="str">
            <v>139 8088 0820</v>
          </cell>
        </row>
        <row r="5172">
          <cell r="A5172" t="str">
            <v>润耀</v>
          </cell>
          <cell r="B5172" t="str">
            <v>螺纹钢</v>
          </cell>
          <cell r="C5172" t="str">
            <v>HRB400E Φ22 9m</v>
          </cell>
          <cell r="D5172" t="str">
            <v>吨</v>
          </cell>
          <cell r="E5172">
            <v>10</v>
          </cell>
          <cell r="F5172">
            <v>45857</v>
          </cell>
          <cell r="G5172" t="str">
            <v>(五冶建设师大附中外语校新建教学楼工程)</v>
          </cell>
          <cell r="H5172" t="str">
            <v>蔡浩</v>
          </cell>
          <cell r="I5172" t="str">
            <v>139 8088 0820</v>
          </cell>
        </row>
        <row r="5173">
          <cell r="A5173" t="str">
            <v>润耀</v>
          </cell>
          <cell r="B5173" t="str">
            <v>螺纹钢</v>
          </cell>
          <cell r="C5173" t="str">
            <v>HRB400E Φ25 9m</v>
          </cell>
          <cell r="D5173" t="str">
            <v>吨</v>
          </cell>
          <cell r="E5173">
            <v>20</v>
          </cell>
          <cell r="F5173">
            <v>45857</v>
          </cell>
          <cell r="G5173" t="str">
            <v>(五冶建设师大附中外语校新建教学楼工程)</v>
          </cell>
          <cell r="H5173" t="str">
            <v>蔡浩</v>
          </cell>
          <cell r="I5173" t="str">
            <v>139 8088 0820</v>
          </cell>
        </row>
        <row r="5174">
          <cell r="A5174" t="str">
            <v>润耀</v>
          </cell>
          <cell r="B5174" t="str">
            <v>螺纹钢</v>
          </cell>
          <cell r="C5174" t="str">
            <v>HRB400E Φ28 9m</v>
          </cell>
          <cell r="D5174" t="str">
            <v>吨</v>
          </cell>
          <cell r="E5174">
            <v>12.5</v>
          </cell>
          <cell r="F5174">
            <v>45857</v>
          </cell>
          <cell r="G5174" t="str">
            <v>(五冶建设师大附中外语校新建教学楼工程)</v>
          </cell>
          <cell r="H5174" t="str">
            <v>蔡浩</v>
          </cell>
          <cell r="I5174" t="str">
            <v>139 8088 0820</v>
          </cell>
        </row>
        <row r="5175">
          <cell r="A5175" t="str">
            <v>润耀</v>
          </cell>
          <cell r="B5175" t="str">
            <v>螺纹钢</v>
          </cell>
          <cell r="C5175" t="str">
            <v>HRB500E Φ16</v>
          </cell>
          <cell r="D5175" t="str">
            <v>吨</v>
          </cell>
          <cell r="E5175">
            <v>2.5</v>
          </cell>
          <cell r="F5175">
            <v>45857</v>
          </cell>
          <cell r="G5175" t="str">
            <v>(五冶建设师大附中外语校新建教学楼工程)</v>
          </cell>
          <cell r="H5175" t="str">
            <v>蔡浩</v>
          </cell>
          <cell r="I5175" t="str">
            <v>139 8088 0820</v>
          </cell>
        </row>
        <row r="5176">
          <cell r="A5176" t="str">
            <v>润耀</v>
          </cell>
          <cell r="B5176" t="str">
            <v>螺纹钢</v>
          </cell>
          <cell r="C5176" t="str">
            <v>HRB500E Φ18</v>
          </cell>
          <cell r="D5176" t="str">
            <v>吨</v>
          </cell>
          <cell r="E5176">
            <v>2.5</v>
          </cell>
          <cell r="F5176">
            <v>45857</v>
          </cell>
          <cell r="G5176" t="str">
            <v>(五冶建设师大附中外语校新建教学楼工程)</v>
          </cell>
          <cell r="H5176" t="str">
            <v>蔡浩</v>
          </cell>
          <cell r="I5176" t="str">
            <v>139 8088 0820</v>
          </cell>
        </row>
        <row r="5177">
          <cell r="A5177" t="str">
            <v>润耀</v>
          </cell>
          <cell r="B5177" t="str">
            <v>螺纹钢</v>
          </cell>
          <cell r="C5177" t="str">
            <v>HRB500E Φ20</v>
          </cell>
          <cell r="D5177" t="str">
            <v>吨</v>
          </cell>
          <cell r="E5177">
            <v>2.5</v>
          </cell>
          <cell r="F5177">
            <v>45857</v>
          </cell>
          <cell r="G5177" t="str">
            <v>(五冶建设师大附中外语校新建教学楼工程)</v>
          </cell>
          <cell r="H5177" t="str">
            <v>蔡浩</v>
          </cell>
          <cell r="I5177" t="str">
            <v>139 8088 0820</v>
          </cell>
        </row>
        <row r="5178">
          <cell r="A5178" t="str">
            <v>润耀</v>
          </cell>
          <cell r="B5178" t="str">
            <v>螺纹钢</v>
          </cell>
          <cell r="C5178" t="str">
            <v>HRB500E Φ22</v>
          </cell>
          <cell r="D5178" t="str">
            <v>吨</v>
          </cell>
          <cell r="E5178">
            <v>2.5</v>
          </cell>
          <cell r="F5178">
            <v>45857</v>
          </cell>
          <cell r="G5178" t="str">
            <v>(五冶建设师大附中外语校新建教学楼工程)</v>
          </cell>
          <cell r="H5178" t="str">
            <v>蔡浩</v>
          </cell>
          <cell r="I5178" t="str">
            <v>139 8088 0820</v>
          </cell>
        </row>
        <row r="5179">
          <cell r="A5179" t="str">
            <v>润耀</v>
          </cell>
          <cell r="B5179" t="str">
            <v>螺纹钢</v>
          </cell>
          <cell r="C5179" t="str">
            <v>HRB500E Φ25</v>
          </cell>
          <cell r="D5179" t="str">
            <v>吨</v>
          </cell>
          <cell r="E5179">
            <v>10</v>
          </cell>
          <cell r="F5179">
            <v>45857</v>
          </cell>
          <cell r="G5179" t="str">
            <v>(五冶建设师大附中外语校新建教学楼工程)</v>
          </cell>
          <cell r="H5179" t="str">
            <v>蔡浩</v>
          </cell>
          <cell r="I5179" t="str">
            <v>139 8088 0820</v>
          </cell>
        </row>
        <row r="5180">
          <cell r="A5180" t="str">
            <v>润耀</v>
          </cell>
          <cell r="B5180" t="str">
            <v>螺纹钢</v>
          </cell>
          <cell r="C5180" t="str">
            <v>HRB500E Φ28</v>
          </cell>
          <cell r="D5180" t="str">
            <v>吨</v>
          </cell>
          <cell r="E5180">
            <v>12.5</v>
          </cell>
          <cell r="F5180">
            <v>45857</v>
          </cell>
          <cell r="G5180" t="str">
            <v>(五冶建设师大附中外语校新建教学楼工程)</v>
          </cell>
          <cell r="H5180" t="str">
            <v>蔡浩</v>
          </cell>
          <cell r="I5180" t="str">
            <v>139 8088 0820</v>
          </cell>
        </row>
        <row r="5181">
          <cell r="A5181" t="str">
            <v>润耀</v>
          </cell>
          <cell r="B5181" t="str">
            <v>螺纹钢</v>
          </cell>
          <cell r="C5181" t="str">
            <v>HRB500E Φ32</v>
          </cell>
          <cell r="D5181" t="str">
            <v>吨</v>
          </cell>
          <cell r="E5181">
            <v>15</v>
          </cell>
          <cell r="F5181">
            <v>45857</v>
          </cell>
          <cell r="G5181" t="str">
            <v>(五冶建设师大附中外语校新建教学楼工程)</v>
          </cell>
          <cell r="H5181" t="str">
            <v>蔡浩</v>
          </cell>
          <cell r="I5181" t="str">
            <v>139 8088 0820</v>
          </cell>
        </row>
        <row r="5182">
          <cell r="A5182" t="str">
            <v>钢固融</v>
          </cell>
          <cell r="B5182" t="str">
            <v>螺纹钢</v>
          </cell>
          <cell r="C5182" t="str">
            <v>HRB500E Φ16 12m</v>
          </cell>
          <cell r="D5182" t="str">
            <v>吨</v>
          </cell>
          <cell r="E5182">
            <v>5</v>
          </cell>
          <cell r="F5182">
            <v>45857</v>
          </cell>
          <cell r="G5182" t="str">
            <v>(华西乐山）-四川省乐山市市中区苏稽镇校地共建产教融合基地建设项目二标段</v>
          </cell>
          <cell r="H5182" t="str">
            <v>彭江涛</v>
          </cell>
          <cell r="I5182">
            <v>13990276572</v>
          </cell>
        </row>
        <row r="5183">
          <cell r="A5183" t="str">
            <v>钢固融</v>
          </cell>
          <cell r="B5183" t="str">
            <v>螺纹钢</v>
          </cell>
          <cell r="C5183" t="str">
            <v>HRB500E Φ18 12m</v>
          </cell>
          <cell r="D5183" t="str">
            <v>吨</v>
          </cell>
          <cell r="E5183">
            <v>12.5</v>
          </cell>
          <cell r="F5183">
            <v>45857</v>
          </cell>
          <cell r="G5183" t="str">
            <v>(华西乐山）-四川省乐山市市中区苏稽镇校地共建产教融合基地建设项目二标段</v>
          </cell>
          <cell r="H5183" t="str">
            <v>彭江涛</v>
          </cell>
          <cell r="I5183">
            <v>13990276572</v>
          </cell>
        </row>
        <row r="5184">
          <cell r="A5184" t="str">
            <v>钢固融</v>
          </cell>
          <cell r="B5184" t="str">
            <v>螺纹钢</v>
          </cell>
          <cell r="C5184" t="str">
            <v>HRB500E Φ20 12m</v>
          </cell>
          <cell r="D5184" t="str">
            <v>吨</v>
          </cell>
          <cell r="E5184">
            <v>10</v>
          </cell>
          <cell r="F5184">
            <v>45857</v>
          </cell>
          <cell r="G5184" t="str">
            <v>(华西乐山）-四川省乐山市市中区苏稽镇校地共建产教融合基地建设项目二标段</v>
          </cell>
          <cell r="H5184" t="str">
            <v>彭江涛</v>
          </cell>
          <cell r="I5184">
            <v>13990276572</v>
          </cell>
        </row>
        <row r="5185">
          <cell r="A5185" t="str">
            <v>钢固融</v>
          </cell>
          <cell r="B5185" t="str">
            <v>螺纹钢</v>
          </cell>
          <cell r="C5185" t="str">
            <v>HRB500E Φ32 12m</v>
          </cell>
          <cell r="D5185" t="str">
            <v>吨</v>
          </cell>
          <cell r="E5185">
            <v>7.5</v>
          </cell>
          <cell r="F5185">
            <v>45857</v>
          </cell>
          <cell r="G5185" t="str">
            <v>(华西乐山）-四川省乐山市市中区苏稽镇校地共建产教融合基地建设项目二标段</v>
          </cell>
          <cell r="H5185" t="str">
            <v>彭江涛</v>
          </cell>
          <cell r="I5185">
            <v>13990276572</v>
          </cell>
        </row>
        <row r="5186">
          <cell r="A5186" t="str">
            <v>达钢</v>
          </cell>
          <cell r="B5186" t="str">
            <v>盘螺</v>
          </cell>
          <cell r="C5186" t="str">
            <v>HRB400E Φ8</v>
          </cell>
          <cell r="D5186" t="str">
            <v>吨</v>
          </cell>
          <cell r="E5186">
            <v>15</v>
          </cell>
          <cell r="F5186">
            <v>45857</v>
          </cell>
          <cell r="G5186" t="str">
            <v>（商投建工达州中医药科技园-4工区-11号楼）达州市通川区达州中医药职业学院犀牛大道北段</v>
          </cell>
          <cell r="H5186" t="str">
            <v>张扬</v>
          </cell>
          <cell r="I5186">
            <v>18381904567</v>
          </cell>
        </row>
        <row r="5187">
          <cell r="A5187" t="str">
            <v>达钢</v>
          </cell>
          <cell r="B5187" t="str">
            <v>螺纹钢</v>
          </cell>
          <cell r="C5187" t="str">
            <v>HRB400E Φ18 9m</v>
          </cell>
          <cell r="D5187" t="str">
            <v>吨</v>
          </cell>
          <cell r="E5187">
            <v>30</v>
          </cell>
          <cell r="F5187">
            <v>45857</v>
          </cell>
          <cell r="G5187" t="str">
            <v>（商投建工达州中医药科技园-4工区-11号楼）达州市通川区达州中医药职业学院犀牛大道北段</v>
          </cell>
          <cell r="H5187" t="str">
            <v>张扬</v>
          </cell>
          <cell r="I5187">
            <v>18381904567</v>
          </cell>
        </row>
        <row r="5188">
          <cell r="A5188" t="str">
            <v>钢固融</v>
          </cell>
          <cell r="B5188" t="str">
            <v>螺纹钢</v>
          </cell>
          <cell r="C5188" t="str">
            <v>HRB500E Φ18</v>
          </cell>
          <cell r="D5188" t="str">
            <v>吨</v>
          </cell>
          <cell r="E5188">
            <v>10</v>
          </cell>
          <cell r="F5188">
            <v>45857</v>
          </cell>
          <cell r="G5188" t="str">
            <v>（商投建工达州中医药科技园-4工区-11号楼）达州市通川区达州中医药职业学院犀牛大道北段</v>
          </cell>
          <cell r="H5188" t="str">
            <v>张扬</v>
          </cell>
          <cell r="I5188">
            <v>18381904567</v>
          </cell>
        </row>
        <row r="5189">
          <cell r="A5189" t="str">
            <v>钢固融</v>
          </cell>
          <cell r="B5189" t="str">
            <v>螺纹钢</v>
          </cell>
          <cell r="C5189" t="str">
            <v>HRB500E Φ20</v>
          </cell>
          <cell r="D5189" t="str">
            <v>吨</v>
          </cell>
          <cell r="E5189">
            <v>7.5</v>
          </cell>
          <cell r="F5189">
            <v>45857</v>
          </cell>
          <cell r="G5189" t="str">
            <v>（商投建工达州中医药科技园-4工区-11号楼）达州市通川区达州中医药职业学院犀牛大道北段</v>
          </cell>
          <cell r="H5189" t="str">
            <v>张扬</v>
          </cell>
          <cell r="I5189">
            <v>18381904567</v>
          </cell>
        </row>
        <row r="5190">
          <cell r="A5190" t="str">
            <v>钢固融</v>
          </cell>
          <cell r="B5190" t="str">
            <v>螺纹钢</v>
          </cell>
          <cell r="C5190" t="str">
            <v>HRB500E Φ22</v>
          </cell>
          <cell r="D5190" t="str">
            <v>吨</v>
          </cell>
          <cell r="E5190">
            <v>7.5</v>
          </cell>
          <cell r="F5190">
            <v>45857</v>
          </cell>
          <cell r="G5190" t="str">
            <v>（商投建工达州中医药科技园-4工区-11号楼）达州市通川区达州中医药职业学院犀牛大道北段</v>
          </cell>
          <cell r="H5190" t="str">
            <v>张扬</v>
          </cell>
          <cell r="I5190">
            <v>18381904567</v>
          </cell>
        </row>
        <row r="5191">
          <cell r="A5191" t="str">
            <v>钢固融</v>
          </cell>
          <cell r="B5191" t="str">
            <v>螺纹钢</v>
          </cell>
          <cell r="C5191" t="str">
            <v>HRB500E Φ25</v>
          </cell>
          <cell r="D5191" t="str">
            <v>吨</v>
          </cell>
          <cell r="E5191">
            <v>10</v>
          </cell>
          <cell r="F5191">
            <v>45857</v>
          </cell>
          <cell r="G5191" t="str">
            <v>（商投建工达州中医药科技园-4工区-11号楼）达州市通川区达州中医药职业学院犀牛大道北段</v>
          </cell>
          <cell r="H5191" t="str">
            <v>张扬</v>
          </cell>
          <cell r="I5191">
            <v>18381904567</v>
          </cell>
        </row>
        <row r="5192">
          <cell r="A5192" t="str">
            <v>佳业</v>
          </cell>
          <cell r="B5192" t="str">
            <v>螺纹钢</v>
          </cell>
          <cell r="C5192" t="str">
            <v>HRB500E Φ22 12m</v>
          </cell>
          <cell r="D5192" t="str">
            <v>吨</v>
          </cell>
          <cell r="E5192">
            <v>17</v>
          </cell>
          <cell r="F5192">
            <v>45857</v>
          </cell>
          <cell r="G5192" t="str">
            <v>(华西乐山）-四川省乐山市市中区苏稽镇校地共建产教融合基地建设项目二标段</v>
          </cell>
          <cell r="H5192" t="str">
            <v>彭江涛</v>
          </cell>
          <cell r="I5192">
            <v>13990276572</v>
          </cell>
        </row>
        <row r="5193">
          <cell r="A5193" t="str">
            <v>佳业</v>
          </cell>
          <cell r="B5193" t="str">
            <v>螺纹钢</v>
          </cell>
          <cell r="C5193" t="str">
            <v>HRB500E Φ25 12m</v>
          </cell>
          <cell r="D5193" t="str">
            <v>吨</v>
          </cell>
          <cell r="E5193">
            <v>12</v>
          </cell>
          <cell r="F5193">
            <v>45857</v>
          </cell>
          <cell r="G5193" t="str">
            <v>(华西乐山）-四川省乐山市市中区苏稽镇校地共建产教融合基地建设项目二标段</v>
          </cell>
          <cell r="H5193" t="str">
            <v>彭江涛</v>
          </cell>
          <cell r="I5193">
            <v>13990276572</v>
          </cell>
        </row>
        <row r="5194">
          <cell r="A5194" t="str">
            <v>佳业</v>
          </cell>
          <cell r="B5194" t="str">
            <v>螺纹钢</v>
          </cell>
          <cell r="C5194" t="str">
            <v>HRB500E Φ28 12m</v>
          </cell>
          <cell r="D5194" t="str">
            <v>吨</v>
          </cell>
          <cell r="E5194">
            <v>6</v>
          </cell>
          <cell r="F5194">
            <v>45857</v>
          </cell>
          <cell r="G5194" t="str">
            <v>(华西乐山）-四川省乐山市市中区苏稽镇校地共建产教融合基地建设项目二标段</v>
          </cell>
          <cell r="H5194" t="str">
            <v>彭江涛</v>
          </cell>
          <cell r="I5194">
            <v>13990276572</v>
          </cell>
        </row>
        <row r="5195">
          <cell r="A5195" t="str">
            <v>润耀</v>
          </cell>
          <cell r="B5195" t="str">
            <v>盘螺</v>
          </cell>
          <cell r="C5195" t="str">
            <v>HRB400E Φ8</v>
          </cell>
          <cell r="D5195" t="str">
            <v>吨</v>
          </cell>
          <cell r="E5195">
            <v>5</v>
          </cell>
          <cell r="F5195">
            <v>45859</v>
          </cell>
          <cell r="G5195" t="str">
            <v>（华西萌海科创农业生态谷）成都市简阳市白金山水库</v>
          </cell>
          <cell r="H5195" t="str">
            <v>石清国</v>
          </cell>
          <cell r="I5195">
            <v>13458642015</v>
          </cell>
        </row>
        <row r="5196">
          <cell r="A5196" t="str">
            <v>润耀</v>
          </cell>
          <cell r="B5196" t="str">
            <v>螺纹钢</v>
          </cell>
          <cell r="C5196" t="str">
            <v>HRB400E Φ12 9m</v>
          </cell>
          <cell r="D5196" t="str">
            <v>吨</v>
          </cell>
          <cell r="E5196">
            <v>5</v>
          </cell>
          <cell r="F5196">
            <v>45859</v>
          </cell>
          <cell r="G5196" t="str">
            <v>（华西萌海科创农业生态谷）成都市简阳市白金山水库</v>
          </cell>
          <cell r="H5196" t="str">
            <v>石清国</v>
          </cell>
          <cell r="I5196">
            <v>13458642015</v>
          </cell>
        </row>
        <row r="5197">
          <cell r="A5197" t="str">
            <v>润耀</v>
          </cell>
          <cell r="B5197" t="str">
            <v>螺纹钢</v>
          </cell>
          <cell r="C5197" t="str">
            <v>HRB400E Φ20 9m</v>
          </cell>
          <cell r="D5197" t="str">
            <v>吨</v>
          </cell>
          <cell r="E5197">
            <v>5</v>
          </cell>
          <cell r="F5197">
            <v>45859</v>
          </cell>
          <cell r="G5197" t="str">
            <v>（华西萌海科创农业生态谷）成都市简阳市白金山水库</v>
          </cell>
          <cell r="H5197" t="str">
            <v>石清国</v>
          </cell>
          <cell r="I5197">
            <v>13458642015</v>
          </cell>
        </row>
        <row r="5198">
          <cell r="A5198" t="str">
            <v>润耀</v>
          </cell>
          <cell r="B5198" t="str">
            <v>螺纹钢</v>
          </cell>
          <cell r="C5198" t="str">
            <v>HRB500E Φ25</v>
          </cell>
          <cell r="D5198" t="str">
            <v>吨</v>
          </cell>
          <cell r="E5198">
            <v>20</v>
          </cell>
          <cell r="F5198">
            <v>45859</v>
          </cell>
          <cell r="G5198" t="str">
            <v>（华西萌海科创农业生态谷）成都市简阳市白金山水库</v>
          </cell>
          <cell r="H5198" t="str">
            <v>石清国</v>
          </cell>
          <cell r="I5198">
            <v>13458642015</v>
          </cell>
        </row>
        <row r="5199">
          <cell r="A5199" t="str">
            <v>德胜恒嘉</v>
          </cell>
          <cell r="B5199" t="str">
            <v>螺纹钢</v>
          </cell>
          <cell r="C5199" t="str">
            <v>HRB400EΦ32*9m</v>
          </cell>
          <cell r="D5199" t="str">
            <v>吨</v>
          </cell>
          <cell r="E5199">
            <v>70</v>
          </cell>
          <cell r="F5199">
            <v>45859</v>
          </cell>
          <cell r="G5199" t="str">
            <v>（中铁一局-大渡河项目）乐山市峨边县沙坪镇中铁一局钢筋加工厂（污水处理厂）</v>
          </cell>
          <cell r="H5199" t="str">
            <v>吕春春</v>
          </cell>
          <cell r="I5199" t="str">
            <v>18329268222</v>
          </cell>
        </row>
        <row r="5200">
          <cell r="A5200" t="str">
            <v>润耀</v>
          </cell>
          <cell r="B5200" t="str">
            <v>螺纹钢</v>
          </cell>
          <cell r="C5200" t="str">
            <v>HRB400E Φ18 9m</v>
          </cell>
          <cell r="D5200" t="str">
            <v>吨</v>
          </cell>
          <cell r="E5200">
            <v>70</v>
          </cell>
          <cell r="F5200">
            <v>45859</v>
          </cell>
          <cell r="G5200" t="str">
            <v>(五冶建设扩建艺体中学二期工程)四川省成都市双流区光荣路成都艺体中学南200米</v>
          </cell>
          <cell r="H5200" t="str">
            <v>谢序强</v>
          </cell>
          <cell r="I5200">
            <v>13458588232</v>
          </cell>
        </row>
        <row r="5201">
          <cell r="A5201" t="str">
            <v>钢固融</v>
          </cell>
          <cell r="B5201" t="str">
            <v>螺纹钢</v>
          </cell>
          <cell r="C5201" t="str">
            <v>HRB500EФ25*12m</v>
          </cell>
          <cell r="D5201" t="str">
            <v>吨</v>
          </cell>
          <cell r="E5201">
            <v>12.5</v>
          </cell>
          <cell r="F5201">
            <v>45859</v>
          </cell>
          <cell r="G5201" t="str">
            <v>（中核中原-温江光明苑三期项目）四川省成都市温江区金马街道光明苑三期项目</v>
          </cell>
          <cell r="H5201" t="str">
            <v>王生斌</v>
          </cell>
          <cell r="I5201">
            <v>15228858118</v>
          </cell>
        </row>
        <row r="5202">
          <cell r="A5202" t="str">
            <v>钢固融</v>
          </cell>
          <cell r="B5202" t="str">
            <v>螺纹钢</v>
          </cell>
          <cell r="C5202" t="str">
            <v>HRB400EФ25*9m</v>
          </cell>
          <cell r="D5202" t="str">
            <v>吨</v>
          </cell>
          <cell r="E5202">
            <v>7.5</v>
          </cell>
          <cell r="F5202">
            <v>45859</v>
          </cell>
          <cell r="G5202" t="str">
            <v>（中核中原-温江光明苑三期项目）四川省成都市温江区金马街道光明苑三期项目</v>
          </cell>
          <cell r="H5202" t="str">
            <v>王生斌</v>
          </cell>
          <cell r="I5202">
            <v>15228858118</v>
          </cell>
        </row>
        <row r="5203">
          <cell r="A5203" t="str">
            <v>钢固融</v>
          </cell>
          <cell r="B5203" t="str">
            <v>螺纹钢</v>
          </cell>
          <cell r="C5203" t="str">
            <v>HRB400EФ22*9m</v>
          </cell>
          <cell r="D5203" t="str">
            <v>吨</v>
          </cell>
          <cell r="E5203">
            <v>40</v>
          </cell>
          <cell r="F5203">
            <v>45859</v>
          </cell>
          <cell r="G5203" t="str">
            <v>（中核中原-温江光明苑三期项目）四川省成都市温江区金马街道光明苑三期项目</v>
          </cell>
          <cell r="H5203" t="str">
            <v>王生斌</v>
          </cell>
          <cell r="I5203">
            <v>15228858118</v>
          </cell>
        </row>
        <row r="5204">
          <cell r="A5204" t="str">
            <v>钢固融</v>
          </cell>
          <cell r="B5204" t="str">
            <v>螺纹钢</v>
          </cell>
          <cell r="C5204" t="str">
            <v>HRB400EФ22*12m</v>
          </cell>
          <cell r="D5204" t="str">
            <v>吨</v>
          </cell>
          <cell r="E5204">
            <v>20</v>
          </cell>
          <cell r="F5204">
            <v>45859</v>
          </cell>
          <cell r="G5204" t="str">
            <v>（中核中原-温江光明苑三期项目）四川省成都市温江区金马街道光明苑三期项目</v>
          </cell>
          <cell r="H5204" t="str">
            <v>王生斌</v>
          </cell>
          <cell r="I5204">
            <v>15228858118</v>
          </cell>
        </row>
        <row r="5205">
          <cell r="A5205" t="str">
            <v>钢固融</v>
          </cell>
          <cell r="B5205" t="str">
            <v>螺纹钢</v>
          </cell>
          <cell r="C5205" t="str">
            <v>HRB400EФ20*9m</v>
          </cell>
          <cell r="D5205" t="str">
            <v>吨</v>
          </cell>
          <cell r="E5205">
            <v>7.5</v>
          </cell>
          <cell r="F5205">
            <v>45859</v>
          </cell>
          <cell r="G5205" t="str">
            <v>（中核中原-温江光明苑三期项目）四川省成都市温江区金马街道光明苑三期项目</v>
          </cell>
          <cell r="H5205" t="str">
            <v>王生斌</v>
          </cell>
          <cell r="I5205">
            <v>15228858118</v>
          </cell>
        </row>
        <row r="5206">
          <cell r="A5206" t="str">
            <v>钢固融</v>
          </cell>
          <cell r="B5206" t="str">
            <v>螺纹钢</v>
          </cell>
          <cell r="C5206" t="str">
            <v>HRB400EФ16*9m</v>
          </cell>
          <cell r="D5206" t="str">
            <v>吨</v>
          </cell>
          <cell r="E5206">
            <v>10</v>
          </cell>
          <cell r="F5206">
            <v>45859</v>
          </cell>
          <cell r="G5206" t="str">
            <v>（中核中原-温江光明苑三期项目）四川省成都市温江区金马街道光明苑三期项目</v>
          </cell>
          <cell r="H5206" t="str">
            <v>王生斌</v>
          </cell>
          <cell r="I5206">
            <v>15228858118</v>
          </cell>
        </row>
        <row r="5207">
          <cell r="A5207" t="str">
            <v>钢固融</v>
          </cell>
          <cell r="B5207" t="str">
            <v>螺纹钢</v>
          </cell>
          <cell r="C5207" t="str">
            <v>HRB400EФ14*9m</v>
          </cell>
          <cell r="D5207" t="str">
            <v>吨</v>
          </cell>
          <cell r="E5207">
            <v>7.5</v>
          </cell>
          <cell r="F5207">
            <v>45859</v>
          </cell>
          <cell r="G5207" t="str">
            <v>（中核中原-温江光明苑三期项目）四川省成都市温江区金马街道光明苑三期项目</v>
          </cell>
          <cell r="H5207" t="str">
            <v>王生斌</v>
          </cell>
          <cell r="I5207">
            <v>15228858118</v>
          </cell>
        </row>
        <row r="5208">
          <cell r="A5208" t="str">
            <v>钢固融</v>
          </cell>
          <cell r="B5208" t="str">
            <v>螺纹钢</v>
          </cell>
          <cell r="C5208" t="str">
            <v>HRB400EФ12*9m</v>
          </cell>
          <cell r="D5208" t="str">
            <v>吨</v>
          </cell>
          <cell r="E5208">
            <v>7.5</v>
          </cell>
          <cell r="F5208">
            <v>45859</v>
          </cell>
          <cell r="G5208" t="str">
            <v>（中核中原-温江光明苑三期项目）四川省成都市温江区金马街道光明苑三期项目</v>
          </cell>
          <cell r="H5208" t="str">
            <v>王生斌</v>
          </cell>
          <cell r="I5208">
            <v>15228858118</v>
          </cell>
        </row>
        <row r="5209">
          <cell r="A5209" t="str">
            <v>钢固融</v>
          </cell>
          <cell r="B5209" t="str">
            <v>盘螺</v>
          </cell>
          <cell r="C5209" t="str">
            <v>HRB400EФ10</v>
          </cell>
          <cell r="D5209" t="str">
            <v>吨</v>
          </cell>
          <cell r="E5209">
            <v>10</v>
          </cell>
          <cell r="F5209">
            <v>45859</v>
          </cell>
          <cell r="G5209" t="str">
            <v>（中核中原-温江光明苑三期项目）四川省成都市温江区金马街道光明苑三期项目</v>
          </cell>
          <cell r="H5209" t="str">
            <v>王生斌</v>
          </cell>
          <cell r="I5209">
            <v>15228858118</v>
          </cell>
        </row>
        <row r="5210">
          <cell r="A5210" t="str">
            <v>钢固融</v>
          </cell>
          <cell r="B5210" t="str">
            <v>盘螺</v>
          </cell>
          <cell r="C5210" t="str">
            <v>HRB400EФ8</v>
          </cell>
          <cell r="D5210" t="str">
            <v>吨</v>
          </cell>
          <cell r="E5210">
            <v>4</v>
          </cell>
          <cell r="F5210">
            <v>45859</v>
          </cell>
          <cell r="G5210" t="str">
            <v>（中核中原-温江光明苑三期项目）四川省成都市温江区金马街道光明苑三期项目</v>
          </cell>
          <cell r="H5210" t="str">
            <v>王生斌</v>
          </cell>
          <cell r="I5210">
            <v>15228858118</v>
          </cell>
        </row>
        <row r="5211">
          <cell r="A5211" t="str">
            <v>钢固融</v>
          </cell>
          <cell r="B5211" t="str">
            <v>盘螺</v>
          </cell>
          <cell r="C5211" t="str">
            <v>HRB400EФ6</v>
          </cell>
          <cell r="D5211" t="str">
            <v>吨</v>
          </cell>
          <cell r="E5211">
            <v>4</v>
          </cell>
          <cell r="F5211">
            <v>45859</v>
          </cell>
          <cell r="G5211" t="str">
            <v>（中核中原-温江光明苑三期项目）四川省成都市温江区金马街道光明苑三期项目</v>
          </cell>
          <cell r="H5211" t="str">
            <v>王生斌</v>
          </cell>
          <cell r="I5211">
            <v>15228858118</v>
          </cell>
        </row>
        <row r="5212">
          <cell r="A5212" t="str">
            <v>钢固融</v>
          </cell>
          <cell r="B5212" t="str">
            <v>高线</v>
          </cell>
          <cell r="C5212" t="str">
            <v>HPB300Ф6</v>
          </cell>
          <cell r="D5212" t="str">
            <v>吨</v>
          </cell>
          <cell r="E5212">
            <v>4</v>
          </cell>
          <cell r="F5212">
            <v>45859</v>
          </cell>
          <cell r="G5212" t="str">
            <v>（中核中原-温江光明苑三期项目）四川省成都市温江区金马街道光明苑三期项目</v>
          </cell>
          <cell r="H5212" t="str">
            <v>王生斌</v>
          </cell>
          <cell r="I5212">
            <v>15228858118</v>
          </cell>
        </row>
        <row r="5213">
          <cell r="A5213" t="str">
            <v>钢固融</v>
          </cell>
          <cell r="B5213" t="str">
            <v>高线</v>
          </cell>
          <cell r="C5213" t="str">
            <v>HPB300Ф6</v>
          </cell>
          <cell r="D5213" t="str">
            <v>吨</v>
          </cell>
          <cell r="E5213">
            <v>2.5</v>
          </cell>
          <cell r="F5213">
            <v>45859</v>
          </cell>
          <cell r="G5213" t="str">
            <v>（中核中原-温江光明苑三期项目）四川省成都市温江区金马街道光明苑三期项目</v>
          </cell>
          <cell r="H5213" t="str">
            <v>王生斌</v>
          </cell>
          <cell r="I5213">
            <v>15228858118</v>
          </cell>
        </row>
        <row r="5214">
          <cell r="A5214" t="str">
            <v>钢固融</v>
          </cell>
          <cell r="B5214" t="str">
            <v>盘螺</v>
          </cell>
          <cell r="C5214" t="str">
            <v>HRB400EФ8</v>
          </cell>
          <cell r="D5214" t="str">
            <v>吨</v>
          </cell>
          <cell r="E5214">
            <v>10</v>
          </cell>
          <cell r="F5214">
            <v>45859</v>
          </cell>
          <cell r="G5214" t="str">
            <v>（中核中原-温江光明苑三期项目）四川省成都市温江区金马街道光明苑三期项目</v>
          </cell>
          <cell r="H5214" t="str">
            <v>王生斌</v>
          </cell>
          <cell r="I5214">
            <v>15228858118</v>
          </cell>
        </row>
        <row r="5215">
          <cell r="A5215" t="str">
            <v>钢固融</v>
          </cell>
          <cell r="B5215" t="str">
            <v>盘螺</v>
          </cell>
          <cell r="C5215" t="str">
            <v>HRB400EФ10</v>
          </cell>
          <cell r="D5215" t="str">
            <v>吨</v>
          </cell>
          <cell r="E5215">
            <v>20</v>
          </cell>
          <cell r="F5215">
            <v>45859</v>
          </cell>
          <cell r="G5215" t="str">
            <v>（中核中原-温江光明苑三期项目）四川省成都市温江区金马街道光明苑三期项目</v>
          </cell>
          <cell r="H5215" t="str">
            <v>王生斌</v>
          </cell>
          <cell r="I5215">
            <v>15228858118</v>
          </cell>
        </row>
        <row r="5216">
          <cell r="A5216" t="str">
            <v>钢固融</v>
          </cell>
          <cell r="B5216" t="str">
            <v>螺纹钢</v>
          </cell>
          <cell r="C5216" t="str">
            <v>HRB400EФ14*9m</v>
          </cell>
          <cell r="D5216" t="str">
            <v>吨</v>
          </cell>
          <cell r="E5216">
            <v>13</v>
          </cell>
          <cell r="F5216">
            <v>45859</v>
          </cell>
          <cell r="G5216" t="str">
            <v>（中核中原-温江光明苑三期项目）四川省成都市温江区金马街道光明苑三期项目</v>
          </cell>
          <cell r="H5216" t="str">
            <v>王生斌</v>
          </cell>
          <cell r="I5216">
            <v>15228858118</v>
          </cell>
        </row>
        <row r="5217">
          <cell r="A5217" t="str">
            <v>钢固融</v>
          </cell>
          <cell r="B5217" t="str">
            <v>螺纹钢</v>
          </cell>
          <cell r="C5217" t="str">
            <v>HRB400EФ16*9m</v>
          </cell>
          <cell r="D5217" t="str">
            <v>吨</v>
          </cell>
          <cell r="E5217">
            <v>10</v>
          </cell>
          <cell r="F5217">
            <v>45859</v>
          </cell>
          <cell r="G5217" t="str">
            <v>（中核中原-温江光明苑三期项目）四川省成都市温江区金马街道光明苑三期项目</v>
          </cell>
          <cell r="H5217" t="str">
            <v>王生斌</v>
          </cell>
          <cell r="I5217">
            <v>15228858118</v>
          </cell>
        </row>
        <row r="5218">
          <cell r="A5218" t="str">
            <v>钢固融</v>
          </cell>
          <cell r="B5218" t="str">
            <v>螺纹钢</v>
          </cell>
          <cell r="C5218" t="str">
            <v>HRB400EФ20*9m</v>
          </cell>
          <cell r="D5218" t="str">
            <v>吨</v>
          </cell>
          <cell r="E5218">
            <v>10</v>
          </cell>
          <cell r="F5218">
            <v>45859</v>
          </cell>
          <cell r="G5218" t="str">
            <v>（中核中原-温江光明苑三期项目）四川省成都市温江区金马街道光明苑三期项目</v>
          </cell>
          <cell r="H5218" t="str">
            <v>王生斌</v>
          </cell>
          <cell r="I5218">
            <v>15228858118</v>
          </cell>
        </row>
        <row r="5219">
          <cell r="A5219" t="str">
            <v>钢固融</v>
          </cell>
          <cell r="B5219" t="str">
            <v>螺纹钢</v>
          </cell>
          <cell r="C5219" t="str">
            <v>HRB400EФ12*9m</v>
          </cell>
          <cell r="D5219" t="str">
            <v>吨</v>
          </cell>
          <cell r="E5219">
            <v>20</v>
          </cell>
          <cell r="F5219">
            <v>45859</v>
          </cell>
          <cell r="G5219" t="str">
            <v>（中核中原-温江北林医养综合体项目）四川省成都市温江区万春大道第三人民医院东</v>
          </cell>
          <cell r="H5219" t="str">
            <v>蔡杰</v>
          </cell>
          <cell r="I5219">
            <v>18875129329</v>
          </cell>
        </row>
        <row r="5220">
          <cell r="A5220" t="str">
            <v>钢固融</v>
          </cell>
          <cell r="B5220" t="str">
            <v>螺纹钢</v>
          </cell>
          <cell r="C5220" t="str">
            <v>HRB500EФ25*9m</v>
          </cell>
          <cell r="D5220" t="str">
            <v>吨</v>
          </cell>
          <cell r="E5220">
            <v>25</v>
          </cell>
          <cell r="F5220">
            <v>45859</v>
          </cell>
          <cell r="G5220" t="str">
            <v>（中核中原-温江北林医养综合体项目）四川省成都市温江区万春大道第三人民医院东</v>
          </cell>
          <cell r="H5220" t="str">
            <v>蔡杰</v>
          </cell>
          <cell r="I5220">
            <v>18875129329</v>
          </cell>
        </row>
        <row r="5221">
          <cell r="A5221" t="str">
            <v>钢固融</v>
          </cell>
          <cell r="B5221" t="str">
            <v>螺纹钢</v>
          </cell>
          <cell r="C5221" t="str">
            <v>HRB500EФ25*12m</v>
          </cell>
          <cell r="D5221" t="str">
            <v>吨</v>
          </cell>
          <cell r="E5221">
            <v>25</v>
          </cell>
          <cell r="F5221">
            <v>45859</v>
          </cell>
          <cell r="G5221" t="str">
            <v>（中核中原-温江北林医养综合体项目）四川省成都市温江区万春大道第三人民医院东</v>
          </cell>
          <cell r="H5221" t="str">
            <v>蔡杰</v>
          </cell>
          <cell r="I5221">
            <v>18875129329</v>
          </cell>
        </row>
        <row r="5222">
          <cell r="A5222" t="str">
            <v>润耀</v>
          </cell>
          <cell r="B5222" t="str">
            <v>螺纹钢</v>
          </cell>
          <cell r="C5222" t="str">
            <v>HRB400E Φ12 12m</v>
          </cell>
          <cell r="D5222" t="str">
            <v>吨</v>
          </cell>
          <cell r="E5222">
            <v>35</v>
          </cell>
          <cell r="F5222">
            <v>45859</v>
          </cell>
          <cell r="G5222" t="str">
            <v>（中铁广州局-成渝扩容2标）成渝扩容项目ZCB3-2标2#钢筋厂【雁江区联盟桥东北50米(资资路) 】</v>
          </cell>
          <cell r="H5222" t="str">
            <v>刘沛琦</v>
          </cell>
          <cell r="I5222">
            <v>18011784798</v>
          </cell>
        </row>
        <row r="5223">
          <cell r="A5223" t="str">
            <v>润耀</v>
          </cell>
          <cell r="B5223" t="str">
            <v>螺纹钢</v>
          </cell>
          <cell r="C5223" t="str">
            <v>HRB400E Φ28 9m</v>
          </cell>
          <cell r="D5223" t="str">
            <v>吨</v>
          </cell>
          <cell r="E5223">
            <v>35</v>
          </cell>
          <cell r="F5223">
            <v>45859</v>
          </cell>
          <cell r="G5223" t="str">
            <v>（中铁广州局-成渝扩容2标）成渝扩容项目ZCB3-2标2#钢筋厂【雁江区联盟桥东北50米(资资路) 】</v>
          </cell>
          <cell r="H5223" t="str">
            <v>刘沛琦</v>
          </cell>
          <cell r="I5223">
            <v>18011784798</v>
          </cell>
        </row>
        <row r="5224">
          <cell r="A5224" t="str">
            <v>润耀</v>
          </cell>
          <cell r="B5224" t="str">
            <v>螺纹钢</v>
          </cell>
          <cell r="C5224" t="str">
            <v>HRB400E Φ28 12m</v>
          </cell>
          <cell r="D5224" t="str">
            <v>吨</v>
          </cell>
          <cell r="E5224">
            <v>70</v>
          </cell>
          <cell r="F5224">
            <v>45859</v>
          </cell>
          <cell r="G5224" t="str">
            <v>（中铁广州局-成渝扩容2标）成渝扩容ZCB3-2标K88+109临时钢筋厂(刘家湾大桥桥头)</v>
          </cell>
          <cell r="H5224" t="str">
            <v>刘沛琦</v>
          </cell>
          <cell r="I5224">
            <v>18011784798</v>
          </cell>
        </row>
        <row r="5225">
          <cell r="A5225" t="str">
            <v>润耀</v>
          </cell>
          <cell r="B5225" t="str">
            <v>螺纹钢</v>
          </cell>
          <cell r="C5225" t="str">
            <v>HRB400E Φ28 9m</v>
          </cell>
          <cell r="D5225" t="str">
            <v>吨</v>
          </cell>
          <cell r="E5225">
            <v>35</v>
          </cell>
          <cell r="F5225">
            <v>45859</v>
          </cell>
          <cell r="G5225" t="str">
            <v>（中铁广州局-成渝扩容2标）成渝扩容项目ZCB3-2标2#钢筋厂【雁江区联盟桥东北50米(资资路) 】</v>
          </cell>
          <cell r="H5225" t="str">
            <v>刘沛琦</v>
          </cell>
          <cell r="I5225">
            <v>18011784798</v>
          </cell>
        </row>
        <row r="5226">
          <cell r="A5226" t="str">
            <v>润耀</v>
          </cell>
          <cell r="B5226" t="str">
            <v>螺纹钢</v>
          </cell>
          <cell r="C5226" t="str">
            <v>HRB400EФ22*9m</v>
          </cell>
          <cell r="D5226" t="str">
            <v>吨</v>
          </cell>
          <cell r="E5226">
            <v>35</v>
          </cell>
          <cell r="F5226">
            <v>45859</v>
          </cell>
          <cell r="G5226" t="str">
            <v>（中铁一局四公司康新高速TJ1-1标贡不卡隧道）四川省甘孜州康定市折多塘村车管所旁</v>
          </cell>
          <cell r="H5226" t="str">
            <v>李彰</v>
          </cell>
          <cell r="I5226">
            <v>18523285235</v>
          </cell>
        </row>
        <row r="5227">
          <cell r="A5227" t="str">
            <v>润耀</v>
          </cell>
          <cell r="B5227" t="str">
            <v>盘螺</v>
          </cell>
          <cell r="C5227" t="str">
            <v>HRB400E Φ8</v>
          </cell>
          <cell r="D5227" t="str">
            <v>吨</v>
          </cell>
          <cell r="E5227">
            <v>10</v>
          </cell>
          <cell r="F5227">
            <v>45859</v>
          </cell>
          <cell r="G5227" t="str">
            <v>（五冶钢构宜宾高县月江镇建设项目）  四川省宜宾市高县月江镇刚记超市斜对面(还阳组团沪碳二期项目)</v>
          </cell>
          <cell r="H5227" t="str">
            <v>张朝亮</v>
          </cell>
          <cell r="I5227">
            <v>15228205853</v>
          </cell>
        </row>
        <row r="5228">
          <cell r="A5228" t="str">
            <v>润耀</v>
          </cell>
          <cell r="B5228" t="str">
            <v>盘螺</v>
          </cell>
          <cell r="C5228" t="str">
            <v>HRB400E Φ10</v>
          </cell>
          <cell r="D5228" t="str">
            <v>吨</v>
          </cell>
          <cell r="E5228">
            <v>25</v>
          </cell>
          <cell r="F5228">
            <v>45859</v>
          </cell>
          <cell r="G5228" t="str">
            <v>（五冶钢构宜宾高县月江镇建设项目）  四川省宜宾市高县月江镇刚记超市斜对面(还阳组团沪碳二期项目)</v>
          </cell>
          <cell r="H5228" t="str">
            <v>张朝亮</v>
          </cell>
          <cell r="I5228">
            <v>15228205853</v>
          </cell>
        </row>
        <row r="5229">
          <cell r="A5229" t="str">
            <v>润耀</v>
          </cell>
          <cell r="B5229" t="str">
            <v>螺纹钢</v>
          </cell>
          <cell r="C5229" t="str">
            <v>HRB400E Φ12 9m</v>
          </cell>
          <cell r="D5229" t="str">
            <v>吨</v>
          </cell>
          <cell r="E5229">
            <v>9</v>
          </cell>
          <cell r="F5229">
            <v>45859</v>
          </cell>
          <cell r="G5229" t="str">
            <v>（五冶钢构宜宾高县月江镇建设项目）  四川省宜宾市高县月江镇刚记超市斜对面(还阳组团沪碳二期项目)</v>
          </cell>
          <cell r="H5229" t="str">
            <v>张朝亮</v>
          </cell>
          <cell r="I5229">
            <v>15228205853</v>
          </cell>
        </row>
        <row r="5230">
          <cell r="A5230" t="str">
            <v>润耀</v>
          </cell>
          <cell r="B5230" t="str">
            <v>螺纹钢</v>
          </cell>
          <cell r="C5230" t="str">
            <v>HRB400E Φ14 9m</v>
          </cell>
          <cell r="D5230" t="str">
            <v>吨</v>
          </cell>
          <cell r="E5230">
            <v>9</v>
          </cell>
          <cell r="F5230">
            <v>45859</v>
          </cell>
          <cell r="G5230" t="str">
            <v>（五冶钢构宜宾高县月江镇建设项目）  四川省宜宾市高县月江镇刚记超市斜对面(还阳组团沪碳二期项目)</v>
          </cell>
          <cell r="H5230" t="str">
            <v>张朝亮</v>
          </cell>
          <cell r="I5230">
            <v>15228205853</v>
          </cell>
        </row>
        <row r="5231">
          <cell r="A5231" t="str">
            <v>润耀</v>
          </cell>
          <cell r="B5231" t="str">
            <v>螺纹钢</v>
          </cell>
          <cell r="C5231" t="str">
            <v>HRB400E Φ16 9m</v>
          </cell>
          <cell r="D5231" t="str">
            <v>吨</v>
          </cell>
          <cell r="E5231">
            <v>9</v>
          </cell>
          <cell r="F5231">
            <v>45859</v>
          </cell>
          <cell r="G5231" t="str">
            <v>（五冶钢构宜宾高县月江镇建设项目）  四川省宜宾市高县月江镇刚记超市斜对面(还阳组团沪碳二期项目)</v>
          </cell>
          <cell r="H5231" t="str">
            <v>张朝亮</v>
          </cell>
          <cell r="I5231">
            <v>15228205853</v>
          </cell>
        </row>
        <row r="5232">
          <cell r="A5232" t="str">
            <v>润耀</v>
          </cell>
          <cell r="B5232" t="str">
            <v>螺纹钢</v>
          </cell>
          <cell r="C5232" t="str">
            <v>HRB400E Φ20 9m</v>
          </cell>
          <cell r="D5232" t="str">
            <v>吨</v>
          </cell>
          <cell r="E5232">
            <v>9</v>
          </cell>
          <cell r="F5232">
            <v>45859</v>
          </cell>
          <cell r="G5232" t="str">
            <v>（五冶钢构宜宾高县月江镇建设项目）  四川省宜宾市高县月江镇刚记超市斜对面(还阳组团沪碳二期项目)</v>
          </cell>
          <cell r="H5232" t="str">
            <v>张朝亮</v>
          </cell>
          <cell r="I5232">
            <v>15228205853</v>
          </cell>
        </row>
        <row r="5233">
          <cell r="A5233" t="str">
            <v>泸钢</v>
          </cell>
          <cell r="B5233" t="str">
            <v>螺纹钢</v>
          </cell>
          <cell r="C5233" t="str">
            <v>HRB400E Φ32×9米</v>
          </cell>
          <cell r="D5233" t="str">
            <v>吨</v>
          </cell>
          <cell r="E5233">
            <v>35</v>
          </cell>
          <cell r="F5233">
            <v>45859</v>
          </cell>
          <cell r="G5233" t="str">
            <v>（自永1标八局二分公司钢筋棚）四川省自贡市大安区牛佛镇</v>
          </cell>
          <cell r="H5233" t="str">
            <v>王君杰</v>
          </cell>
          <cell r="I5233">
            <v>18919619850</v>
          </cell>
        </row>
        <row r="5234">
          <cell r="A5234" t="str">
            <v>泸钢</v>
          </cell>
          <cell r="B5234" t="str">
            <v>螺纹钢</v>
          </cell>
          <cell r="C5234" t="str">
            <v>HRB400E Φ25×9米</v>
          </cell>
          <cell r="D5234" t="str">
            <v>吨</v>
          </cell>
          <cell r="E5234">
            <v>35</v>
          </cell>
          <cell r="F5234">
            <v>45859</v>
          </cell>
          <cell r="G5234" t="str">
            <v>（自永2标九局西南分公司钢筋棚）四川省自贡市骑龙镇大湾村</v>
          </cell>
          <cell r="H5234" t="str">
            <v>高彦彬</v>
          </cell>
          <cell r="I5234">
            <v>13835906370</v>
          </cell>
        </row>
        <row r="5235">
          <cell r="A5235" t="str">
            <v>泸钢</v>
          </cell>
          <cell r="B5235" t="str">
            <v>螺纹钢</v>
          </cell>
          <cell r="C5235" t="str">
            <v>HRB400E Φ32×12米</v>
          </cell>
          <cell r="D5235" t="str">
            <v>吨</v>
          </cell>
          <cell r="E5235">
            <v>35</v>
          </cell>
          <cell r="F5235">
            <v>45859</v>
          </cell>
          <cell r="G5235" t="str">
            <v>（自永2标九局西南分公司钢筋棚）四川省自贡市骑龙镇大湾村</v>
          </cell>
          <cell r="H5235" t="str">
            <v>高彦彬</v>
          </cell>
          <cell r="I5235">
            <v>13835906370</v>
          </cell>
        </row>
        <row r="5236">
          <cell r="A5236" t="str">
            <v>泸钢</v>
          </cell>
          <cell r="B5236" t="str">
            <v>盘螺</v>
          </cell>
          <cell r="C5236" t="str">
            <v>HRB400E Φ12</v>
          </cell>
          <cell r="D5236" t="str">
            <v>吨</v>
          </cell>
          <cell r="E5236">
            <v>35</v>
          </cell>
          <cell r="F5236">
            <v>45859</v>
          </cell>
          <cell r="G5236" t="str">
            <v>（自永2标九局西南分公司钢筋棚）四川省自贡市骑龙镇大湾村</v>
          </cell>
          <cell r="H5236" t="str">
            <v>高彦彬</v>
          </cell>
          <cell r="I5236">
            <v>13835906370</v>
          </cell>
        </row>
        <row r="5237">
          <cell r="A5237" t="str">
            <v>钢固融</v>
          </cell>
          <cell r="B5237" t="str">
            <v>高线</v>
          </cell>
          <cell r="C5237" t="str">
            <v>HPB300Φ10</v>
          </cell>
          <cell r="D5237" t="str">
            <v>吨</v>
          </cell>
          <cell r="E5237">
            <v>10</v>
          </cell>
          <cell r="F5237">
            <v>45859</v>
          </cell>
          <cell r="G5237" t="str">
            <v>（中铁三局成渝扩容ZCB3-1项目部）内江市胜利收费站红绿灯500米</v>
          </cell>
          <cell r="H5237" t="str">
            <v>王岩</v>
          </cell>
          <cell r="I5237">
            <v>17634813323</v>
          </cell>
        </row>
        <row r="5238">
          <cell r="A5238" t="str">
            <v>钢固融</v>
          </cell>
          <cell r="B5238" t="str">
            <v>螺纹钢</v>
          </cell>
          <cell r="C5238" t="str">
            <v>HRB400E Φ25 9m</v>
          </cell>
          <cell r="D5238" t="str">
            <v>吨</v>
          </cell>
          <cell r="E5238">
            <v>25</v>
          </cell>
          <cell r="F5238">
            <v>45859</v>
          </cell>
          <cell r="G5238" t="str">
            <v>（中铁三局成渝扩容ZCB3-1项目部）内江市胜利收费站红绿灯500米</v>
          </cell>
          <cell r="H5238" t="str">
            <v>王岩</v>
          </cell>
          <cell r="I5238">
            <v>17634813323</v>
          </cell>
        </row>
        <row r="5239">
          <cell r="A5239" t="str">
            <v>润耀</v>
          </cell>
          <cell r="B5239" t="str">
            <v>螺纹钢</v>
          </cell>
          <cell r="C5239" t="str">
            <v>HRB400E Φ12 12m</v>
          </cell>
          <cell r="D5239" t="str">
            <v>吨</v>
          </cell>
          <cell r="E5239">
            <v>105</v>
          </cell>
          <cell r="F5239">
            <v>45860</v>
          </cell>
          <cell r="G5239" t="str">
            <v>（中铁五局-成渝扩容3标）四川省资阳市雁江区伍隍镇铺子村雁江区X138</v>
          </cell>
          <cell r="H5239" t="str">
            <v>王健</v>
          </cell>
          <cell r="I5239">
            <v>17726168395</v>
          </cell>
        </row>
        <row r="5240">
          <cell r="A5240" t="str">
            <v>润耀</v>
          </cell>
          <cell r="B5240" t="str">
            <v>螺纹钢</v>
          </cell>
          <cell r="C5240" t="str">
            <v>HRB400E Φ28 9m</v>
          </cell>
          <cell r="D5240" t="str">
            <v>吨</v>
          </cell>
          <cell r="E5240">
            <v>35</v>
          </cell>
          <cell r="F5240">
            <v>45860</v>
          </cell>
          <cell r="G5240" t="str">
            <v>（中铁五局-成渝扩容3标）四川省资阳市雁江区伍隍镇铺子村雁江区X138</v>
          </cell>
          <cell r="H5240" t="str">
            <v>王健</v>
          </cell>
          <cell r="I5240">
            <v>17726168395</v>
          </cell>
        </row>
        <row r="5241">
          <cell r="A5241" t="str">
            <v>润耀</v>
          </cell>
          <cell r="B5241" t="str">
            <v>螺纹钢</v>
          </cell>
          <cell r="C5241" t="str">
            <v>HRB400E Φ25 12m</v>
          </cell>
          <cell r="D5241" t="str">
            <v>吨</v>
          </cell>
          <cell r="E5241">
            <v>70</v>
          </cell>
          <cell r="F5241">
            <v>45860</v>
          </cell>
          <cell r="G5241" t="str">
            <v>（中铁五局-成渝扩容3标）四川省资阳市雁江区伍隍镇铺子村雁江区X138</v>
          </cell>
          <cell r="H5241" t="str">
            <v>王健</v>
          </cell>
          <cell r="I5241">
            <v>17726168395</v>
          </cell>
        </row>
        <row r="5242">
          <cell r="A5242" t="str">
            <v>润耀</v>
          </cell>
          <cell r="B5242" t="str">
            <v>螺纹钢</v>
          </cell>
          <cell r="C5242" t="str">
            <v>HRB400E Φ20 9m</v>
          </cell>
          <cell r="D5242" t="str">
            <v>吨</v>
          </cell>
          <cell r="E5242">
            <v>35</v>
          </cell>
          <cell r="F5242">
            <v>45860</v>
          </cell>
          <cell r="G5242" t="str">
            <v>（中铁五局-成渝扩容3标）四川省资阳市雁江区伍隍镇铺子村雁江区X138</v>
          </cell>
          <cell r="H5242" t="str">
            <v>王健</v>
          </cell>
          <cell r="I5242">
            <v>17726168395</v>
          </cell>
        </row>
        <row r="5243">
          <cell r="A5243" t="str">
            <v>润耀</v>
          </cell>
          <cell r="B5243" t="str">
            <v>螺纹钢</v>
          </cell>
          <cell r="C5243" t="str">
            <v>HRB400E Φ20 12m</v>
          </cell>
          <cell r="D5243" t="str">
            <v>吨</v>
          </cell>
          <cell r="E5243">
            <v>70</v>
          </cell>
          <cell r="F5243">
            <v>45860</v>
          </cell>
          <cell r="G5243" t="str">
            <v>（中铁五局-成渝扩容3标）四川省资阳市雁江区伍隍镇铺子村雁江区X138</v>
          </cell>
          <cell r="H5243" t="str">
            <v>王健</v>
          </cell>
          <cell r="I5243">
            <v>17726168395</v>
          </cell>
        </row>
        <row r="5244">
          <cell r="A5244" t="str">
            <v>润耀</v>
          </cell>
          <cell r="B5244" t="str">
            <v>螺纹钢</v>
          </cell>
          <cell r="C5244" t="str">
            <v>HRB400E Φ12 9m</v>
          </cell>
          <cell r="D5244" t="str">
            <v>吨</v>
          </cell>
          <cell r="E5244">
            <v>35</v>
          </cell>
          <cell r="F5244">
            <v>45860</v>
          </cell>
          <cell r="G5244" t="str">
            <v>（中铁广州局-成渝扩容2标）四川省资阳市雁江区南双路杨家糖房</v>
          </cell>
          <cell r="H5244" t="str">
            <v>邓志强</v>
          </cell>
          <cell r="I5244">
            <v>17603045490</v>
          </cell>
        </row>
        <row r="5245">
          <cell r="A5245" t="str">
            <v>润耀</v>
          </cell>
          <cell r="B5245" t="str">
            <v>螺纹钢</v>
          </cell>
          <cell r="C5245" t="str">
            <v>HRB400E Φ16 9m</v>
          </cell>
          <cell r="D5245" t="str">
            <v>吨</v>
          </cell>
          <cell r="E5245">
            <v>35</v>
          </cell>
          <cell r="F5245">
            <v>45860</v>
          </cell>
          <cell r="G5245" t="str">
            <v>（中铁广州局-成渝扩容2标）四川省资阳市雁江区南双路杨家糖房</v>
          </cell>
          <cell r="H5245" t="str">
            <v>邓志强</v>
          </cell>
          <cell r="I5245">
            <v>17603045490</v>
          </cell>
        </row>
        <row r="5246">
          <cell r="A5246" t="str">
            <v>润耀</v>
          </cell>
          <cell r="B5246" t="str">
            <v>螺纹钢</v>
          </cell>
          <cell r="C5246" t="str">
            <v>HRB400E Φ20 9m</v>
          </cell>
          <cell r="D5246" t="str">
            <v>吨</v>
          </cell>
          <cell r="E5246">
            <v>35</v>
          </cell>
          <cell r="F5246">
            <v>45860</v>
          </cell>
          <cell r="G5246" t="str">
            <v>（中铁广州局-成渝扩容2标）四川省资阳市雁江区南双路杨家糖房</v>
          </cell>
          <cell r="H5246" t="str">
            <v>邓志强</v>
          </cell>
          <cell r="I5246">
            <v>17603045490</v>
          </cell>
        </row>
        <row r="5247">
          <cell r="A5247" t="str">
            <v>润耀</v>
          </cell>
          <cell r="B5247" t="str">
            <v>螺纹钢</v>
          </cell>
          <cell r="C5247" t="str">
            <v>HRB400E Φ22 9m</v>
          </cell>
          <cell r="D5247" t="str">
            <v>吨</v>
          </cell>
          <cell r="E5247">
            <v>35</v>
          </cell>
          <cell r="F5247">
            <v>45860</v>
          </cell>
          <cell r="G5247" t="str">
            <v>（中铁广州局-成渝扩容2标）四川省资阳市雁江区南双路杨家糖房</v>
          </cell>
          <cell r="H5247" t="str">
            <v>邓志强</v>
          </cell>
          <cell r="I5247">
            <v>17603045490</v>
          </cell>
        </row>
        <row r="5248">
          <cell r="A5248" t="str">
            <v>泸钢</v>
          </cell>
          <cell r="B5248" t="str">
            <v>螺纹钢</v>
          </cell>
          <cell r="C5248" t="str">
            <v>HRB400E Φ32×9米</v>
          </cell>
          <cell r="D5248" t="str">
            <v>吨</v>
          </cell>
          <cell r="E5248">
            <v>70</v>
          </cell>
          <cell r="F5248">
            <v>45860</v>
          </cell>
          <cell r="G5248" t="str">
            <v>（自永1标八局二分公司钢筋棚）四川省自贡市大安区牛佛镇</v>
          </cell>
          <cell r="H5248" t="str">
            <v>王君杰</v>
          </cell>
          <cell r="I5248">
            <v>18919619850</v>
          </cell>
        </row>
        <row r="5249">
          <cell r="A5249" t="str">
            <v>泸钢</v>
          </cell>
          <cell r="B5249" t="str">
            <v>螺纹钢</v>
          </cell>
          <cell r="C5249" t="str">
            <v>HRB400E Φ32×9米</v>
          </cell>
          <cell r="D5249" t="str">
            <v>吨</v>
          </cell>
          <cell r="E5249">
            <v>105</v>
          </cell>
          <cell r="F5249">
            <v>45860</v>
          </cell>
          <cell r="G5249" t="str">
            <v>（自永1标八局二分公司钢筋棚）四川省自贡市大安区牛佛镇</v>
          </cell>
          <cell r="H5249" t="str">
            <v>王君杰</v>
          </cell>
          <cell r="I5249">
            <v>18919619850</v>
          </cell>
        </row>
        <row r="5250">
          <cell r="A5250" t="str">
            <v>泸钢</v>
          </cell>
          <cell r="B5250" t="str">
            <v>螺纹钢</v>
          </cell>
          <cell r="C5250" t="str">
            <v>HRB400E Φ20×9米</v>
          </cell>
          <cell r="D5250" t="str">
            <v>吨</v>
          </cell>
          <cell r="E5250">
            <v>35</v>
          </cell>
          <cell r="F5250">
            <v>45860</v>
          </cell>
          <cell r="G5250" t="str">
            <v>（自永1标八局二分公司钢筋棚）四川省自贡市大安区牛佛镇</v>
          </cell>
          <cell r="H5250" t="str">
            <v>王君杰</v>
          </cell>
          <cell r="I5250">
            <v>18919619850</v>
          </cell>
        </row>
        <row r="5251">
          <cell r="A5251" t="str">
            <v>泸钢</v>
          </cell>
          <cell r="B5251" t="str">
            <v>螺纹钢</v>
          </cell>
          <cell r="C5251" t="str">
            <v>HRB400E Φ12×9米</v>
          </cell>
          <cell r="D5251" t="str">
            <v>吨</v>
          </cell>
          <cell r="E5251">
            <v>35</v>
          </cell>
          <cell r="F5251">
            <v>45860</v>
          </cell>
          <cell r="G5251" t="str">
            <v>（自永1标八局二分公司钢筋棚）四川省自贡市大安区牛佛镇</v>
          </cell>
          <cell r="H5251" t="str">
            <v>王君杰</v>
          </cell>
          <cell r="I5251">
            <v>18919619850</v>
          </cell>
        </row>
        <row r="5252">
          <cell r="A5252" t="str">
            <v>泸钢</v>
          </cell>
          <cell r="B5252" t="str">
            <v>螺纹钢</v>
          </cell>
          <cell r="C5252" t="str">
            <v>HRB400E Φ28×12米</v>
          </cell>
          <cell r="D5252" t="str">
            <v>吨</v>
          </cell>
          <cell r="E5252">
            <v>35</v>
          </cell>
          <cell r="F5252">
            <v>45860</v>
          </cell>
          <cell r="G5252" t="str">
            <v>（自永2标九局西南分公司钢筋棚）四川省自贡市骑龙镇大湾村</v>
          </cell>
          <cell r="H5252" t="str">
            <v>高彦彬</v>
          </cell>
          <cell r="I5252">
            <v>13835906370</v>
          </cell>
        </row>
        <row r="5253">
          <cell r="A5253" t="str">
            <v>泸钢</v>
          </cell>
          <cell r="B5253" t="str">
            <v>螺纹钢</v>
          </cell>
          <cell r="C5253" t="str">
            <v>HRB400E Φ25×12米</v>
          </cell>
          <cell r="D5253" t="str">
            <v>吨</v>
          </cell>
          <cell r="E5253">
            <v>35</v>
          </cell>
          <cell r="F5253">
            <v>45860</v>
          </cell>
          <cell r="G5253" t="str">
            <v>（自永高速-自永3标六局交通分公司）四川省内江市隆昌市圣灯镇自永项目3标隆昌市圣灯镇中心学校</v>
          </cell>
          <cell r="H5253" t="str">
            <v>李工</v>
          </cell>
          <cell r="I5253">
            <v>19212995868</v>
          </cell>
        </row>
        <row r="5254">
          <cell r="A5254" t="str">
            <v>泸钢</v>
          </cell>
          <cell r="B5254" t="str">
            <v>高线</v>
          </cell>
          <cell r="C5254" t="str">
            <v>HPB300E Φ10</v>
          </cell>
          <cell r="D5254" t="str">
            <v>吨</v>
          </cell>
          <cell r="E5254">
            <v>18</v>
          </cell>
          <cell r="F5254">
            <v>45860</v>
          </cell>
          <cell r="G5254" t="str">
            <v>（自永高速-自永3标六局交通分公司）四川省内江市隆昌市圣灯镇自永项目3标隆昌市圣灯镇中心学校</v>
          </cell>
          <cell r="H5254" t="str">
            <v>李工</v>
          </cell>
          <cell r="I5254">
            <v>19212995868</v>
          </cell>
        </row>
        <row r="5255">
          <cell r="A5255" t="str">
            <v>泸钢</v>
          </cell>
          <cell r="B5255" t="str">
            <v>螺纹钢</v>
          </cell>
          <cell r="C5255" t="str">
            <v>HRB400E Φ16×9米</v>
          </cell>
          <cell r="D5255" t="str">
            <v>吨</v>
          </cell>
          <cell r="E5255">
            <v>3</v>
          </cell>
          <cell r="F5255">
            <v>45860</v>
          </cell>
          <cell r="G5255" t="str">
            <v>（自永高速-自永3标六局交通分公司）四川省内江市隆昌市圣灯镇自永项目3标隆昌市圣灯镇中心学校</v>
          </cell>
          <cell r="H5255" t="str">
            <v>李工</v>
          </cell>
          <cell r="I5255">
            <v>19212995868</v>
          </cell>
        </row>
        <row r="5256">
          <cell r="A5256" t="str">
            <v>泸钢</v>
          </cell>
          <cell r="B5256" t="str">
            <v>螺纹钢</v>
          </cell>
          <cell r="C5256" t="str">
            <v>HRB400E Φ14×9米</v>
          </cell>
          <cell r="D5256" t="str">
            <v>吨</v>
          </cell>
          <cell r="E5256">
            <v>11</v>
          </cell>
          <cell r="F5256">
            <v>45860</v>
          </cell>
          <cell r="G5256" t="str">
            <v>（自永高速-自永3标六局交通分公司）四川省内江市隆昌市圣灯镇自永项目3标隆昌市圣灯镇中心学校</v>
          </cell>
          <cell r="H5256" t="str">
            <v>李工</v>
          </cell>
          <cell r="I5256">
            <v>19212995868</v>
          </cell>
        </row>
        <row r="5257">
          <cell r="A5257" t="str">
            <v>泸钢</v>
          </cell>
          <cell r="B5257" t="str">
            <v>螺纹钢</v>
          </cell>
          <cell r="C5257" t="str">
            <v>HRB400E Φ12×9米</v>
          </cell>
          <cell r="D5257" t="str">
            <v>吨</v>
          </cell>
          <cell r="E5257">
            <v>3</v>
          </cell>
          <cell r="F5257">
            <v>45860</v>
          </cell>
          <cell r="G5257" t="str">
            <v>（自永高速-自永3标六局交通分公司）四川省内江市隆昌市圣灯镇自永项目3标隆昌市圣灯镇中心学校</v>
          </cell>
          <cell r="H5257" t="str">
            <v>李工</v>
          </cell>
          <cell r="I5257">
            <v>19212995868</v>
          </cell>
        </row>
        <row r="5258">
          <cell r="A5258" t="str">
            <v>泸钢</v>
          </cell>
          <cell r="B5258" t="str">
            <v>螺纹钢</v>
          </cell>
          <cell r="C5258" t="str">
            <v>HRB400E Φ32×12米</v>
          </cell>
          <cell r="D5258" t="str">
            <v>吨</v>
          </cell>
          <cell r="E5258">
            <v>35</v>
          </cell>
          <cell r="F5258">
            <v>45860</v>
          </cell>
          <cell r="G5258" t="str">
            <v>自永4标一局四公司（四川省内江市隆昌市金鹅街道自永4标一局四公司钢筋棚）</v>
          </cell>
          <cell r="H5258" t="str">
            <v>郝优</v>
          </cell>
          <cell r="I5258">
            <v>13891371707</v>
          </cell>
        </row>
        <row r="5259">
          <cell r="A5259" t="str">
            <v>泸钢</v>
          </cell>
          <cell r="B5259" t="str">
            <v>螺纹钢</v>
          </cell>
          <cell r="C5259" t="str">
            <v>HRB400E Φ32×9米</v>
          </cell>
          <cell r="D5259" t="str">
            <v>吨</v>
          </cell>
          <cell r="E5259">
            <v>35</v>
          </cell>
          <cell r="F5259">
            <v>45860</v>
          </cell>
          <cell r="G5259" t="str">
            <v>自永4标一局四公司（四川省内江市隆昌市金鹅街道自永4标一局四公司钢筋棚）</v>
          </cell>
          <cell r="H5259" t="str">
            <v>郝优</v>
          </cell>
          <cell r="I5259">
            <v>13891371707</v>
          </cell>
        </row>
        <row r="5260">
          <cell r="A5260" t="str">
            <v>泸钢</v>
          </cell>
          <cell r="B5260" t="str">
            <v>高线</v>
          </cell>
          <cell r="C5260" t="str">
            <v>HPB300E Φ14</v>
          </cell>
          <cell r="D5260" t="str">
            <v>吨</v>
          </cell>
          <cell r="E5260">
            <v>35</v>
          </cell>
          <cell r="F5260">
            <v>45860</v>
          </cell>
          <cell r="G5260" t="str">
            <v>自永4标一局四公司（四川省内江市隆昌市金鹅街道自永4标一局四公司钢筋棚）</v>
          </cell>
          <cell r="H5260" t="str">
            <v>郝优</v>
          </cell>
          <cell r="I5260">
            <v>13891371707</v>
          </cell>
        </row>
        <row r="5261">
          <cell r="A5261" t="str">
            <v>润耀</v>
          </cell>
          <cell r="B5261" t="str">
            <v>螺纹钢</v>
          </cell>
          <cell r="C5261" t="str">
            <v>HRB400E Φ18 9m</v>
          </cell>
          <cell r="D5261" t="str">
            <v>吨</v>
          </cell>
          <cell r="E5261">
            <v>70</v>
          </cell>
          <cell r="F5261">
            <v>45860</v>
          </cell>
          <cell r="G5261" t="str">
            <v>(五冶建设扩建艺体中学二期工程)四川省成都市双流区光荣路成都艺体中学南200米</v>
          </cell>
          <cell r="H5261" t="str">
            <v>谢序强</v>
          </cell>
          <cell r="I5261">
            <v>13458588232</v>
          </cell>
        </row>
        <row r="5262">
          <cell r="A5262" t="str">
            <v>润耀</v>
          </cell>
          <cell r="B5262" t="str">
            <v>盘螺</v>
          </cell>
          <cell r="C5262" t="str">
            <v>HRB400E Φ8</v>
          </cell>
          <cell r="D5262" t="str">
            <v>吨</v>
          </cell>
          <cell r="E5262">
            <v>14</v>
          </cell>
          <cell r="F5262">
            <v>45860</v>
          </cell>
          <cell r="G5262" t="str">
            <v>(五冶建设扩建艺体中学二期工程)四川省成都市双流区光荣路成都艺体中学南200米</v>
          </cell>
          <cell r="H5262" t="str">
            <v>谢序强</v>
          </cell>
          <cell r="I5262">
            <v>13458588232</v>
          </cell>
        </row>
        <row r="5263">
          <cell r="A5263" t="str">
            <v>润耀</v>
          </cell>
          <cell r="B5263" t="str">
            <v>盘螺</v>
          </cell>
          <cell r="C5263" t="str">
            <v>HRB400E Φ10</v>
          </cell>
          <cell r="D5263" t="str">
            <v>吨</v>
          </cell>
          <cell r="E5263">
            <v>21</v>
          </cell>
          <cell r="F5263">
            <v>45860</v>
          </cell>
          <cell r="G5263" t="str">
            <v>(五冶建设扩建艺体中学二期工程)四川省成都市双流区光荣路成都艺体中学南200米</v>
          </cell>
          <cell r="H5263" t="str">
            <v>谢序强</v>
          </cell>
          <cell r="I5263">
            <v>13458588232</v>
          </cell>
        </row>
        <row r="5264">
          <cell r="A5264" t="str">
            <v>润耀</v>
          </cell>
          <cell r="B5264" t="str">
            <v>螺纹钢</v>
          </cell>
          <cell r="C5264" t="str">
            <v>HRB400E Φ16 9m</v>
          </cell>
          <cell r="D5264" t="str">
            <v>吨</v>
          </cell>
          <cell r="E5264">
            <v>10</v>
          </cell>
          <cell r="F5264">
            <v>45860</v>
          </cell>
          <cell r="G5264" t="str">
            <v>(宜宾兴港三江新区长江工业园保障性租赁住房建设项目-1标)四川省宜宾市翠屏区永善路南段宜宾市三江新区长江工业园区</v>
          </cell>
          <cell r="H5264" t="str">
            <v>刘鹏</v>
          </cell>
          <cell r="I5264">
            <v>15528967666</v>
          </cell>
        </row>
        <row r="5265">
          <cell r="A5265" t="str">
            <v>润耀</v>
          </cell>
          <cell r="B5265" t="str">
            <v>螺纹钢</v>
          </cell>
          <cell r="C5265" t="str">
            <v>HRB400E Φ18 9m</v>
          </cell>
          <cell r="D5265" t="str">
            <v>吨</v>
          </cell>
          <cell r="E5265">
            <v>25</v>
          </cell>
          <cell r="F5265">
            <v>45860</v>
          </cell>
          <cell r="G5265" t="str">
            <v>(宜宾兴港三江新区长江工业园保障性租赁住房建设项目-1标)四川省宜宾市翠屏区永善路南段宜宾市三江新区长江工业园区</v>
          </cell>
          <cell r="H5265" t="str">
            <v>刘鹏</v>
          </cell>
          <cell r="I5265">
            <v>15528967666</v>
          </cell>
        </row>
        <row r="5266">
          <cell r="A5266" t="str">
            <v>润耀</v>
          </cell>
          <cell r="B5266" t="str">
            <v>螺纹钢</v>
          </cell>
          <cell r="C5266" t="str">
            <v>HRB400E Φ25 9m</v>
          </cell>
          <cell r="D5266" t="str">
            <v>吨</v>
          </cell>
          <cell r="E5266">
            <v>15</v>
          </cell>
          <cell r="F5266">
            <v>45860</v>
          </cell>
          <cell r="G5266" t="str">
            <v>(宜宾兴港三江新区长江工业园保障性租赁住房建设项目-1标)四川省宜宾市翠屏区永善路南段宜宾市三江新区长江工业园区</v>
          </cell>
          <cell r="H5266" t="str">
            <v>刘鹏</v>
          </cell>
          <cell r="I5266">
            <v>15528967666</v>
          </cell>
        </row>
        <row r="5267">
          <cell r="A5267" t="str">
            <v>润耀</v>
          </cell>
          <cell r="B5267" t="str">
            <v>盘螺</v>
          </cell>
          <cell r="C5267" t="str">
            <v>HRB400E Φ12</v>
          </cell>
          <cell r="D5267" t="str">
            <v>吨</v>
          </cell>
          <cell r="E5267">
            <v>20</v>
          </cell>
          <cell r="F5267">
            <v>45860</v>
          </cell>
          <cell r="G5267" t="str">
            <v>(宜宾兴港三江新区长江工业园保障性租赁住房建设项目-1标)四川省宜宾市翠屏区永善路南段宜宾市三江新区长江工业园区</v>
          </cell>
          <cell r="H5267" t="str">
            <v>刘鹏</v>
          </cell>
          <cell r="I5267">
            <v>15528967666</v>
          </cell>
        </row>
        <row r="5268">
          <cell r="A5268" t="str">
            <v>润耀</v>
          </cell>
          <cell r="B5268" t="str">
            <v>螺纹钢</v>
          </cell>
          <cell r="C5268" t="str">
            <v>HRB400EФ18*9m</v>
          </cell>
          <cell r="D5268" t="str">
            <v>吨</v>
          </cell>
          <cell r="E5268">
            <v>10</v>
          </cell>
          <cell r="F5268">
            <v>45860</v>
          </cell>
          <cell r="G5268" t="str">
            <v>（中核中原-温江光明苑三期项目）四川省成都市温江区金马街道光明苑三期项目</v>
          </cell>
          <cell r="H5268" t="str">
            <v>王生斌</v>
          </cell>
          <cell r="I5268">
            <v>15228858118</v>
          </cell>
        </row>
        <row r="5269">
          <cell r="A5269" t="str">
            <v>润耀</v>
          </cell>
          <cell r="B5269" t="str">
            <v>螺纹钢</v>
          </cell>
          <cell r="C5269" t="str">
            <v>HRB400EФ22*9m</v>
          </cell>
          <cell r="D5269" t="str">
            <v>吨</v>
          </cell>
          <cell r="E5269">
            <v>25</v>
          </cell>
          <cell r="F5269">
            <v>45860</v>
          </cell>
          <cell r="G5269" t="str">
            <v>（中核中原-温江光明苑三期项目）四川省成都市温江区金马街道光明苑三期项目</v>
          </cell>
          <cell r="H5269" t="str">
            <v>王生斌</v>
          </cell>
          <cell r="I5269">
            <v>15228858118</v>
          </cell>
        </row>
        <row r="5270">
          <cell r="A5270" t="str">
            <v>润耀</v>
          </cell>
          <cell r="B5270" t="str">
            <v>螺纹钢</v>
          </cell>
          <cell r="C5270" t="str">
            <v>HRB400EФ22*9m</v>
          </cell>
          <cell r="D5270" t="str">
            <v>吨</v>
          </cell>
          <cell r="E5270">
            <v>35</v>
          </cell>
          <cell r="F5270">
            <v>45860</v>
          </cell>
          <cell r="G5270" t="str">
            <v>（中铁一局四公司康新高速TJ1-1标贡不卡隧道）四川省甘孜州康定市折多塘村车管所旁</v>
          </cell>
          <cell r="H5270" t="str">
            <v>李彰</v>
          </cell>
          <cell r="I5270">
            <v>18523285235</v>
          </cell>
        </row>
        <row r="5271">
          <cell r="A5271" t="str">
            <v>润耀</v>
          </cell>
          <cell r="B5271" t="str">
            <v>螺纹钢</v>
          </cell>
          <cell r="C5271" t="str">
            <v>HRB400EФ18*9m</v>
          </cell>
          <cell r="D5271" t="str">
            <v>吨</v>
          </cell>
          <cell r="E5271">
            <v>35</v>
          </cell>
          <cell r="F5271">
            <v>45860</v>
          </cell>
          <cell r="G5271" t="str">
            <v>（中铁六局呼和公司康新高速TJ4-2标）四川省甘孜藏族自治州康定市新都桥镇东俄罗三村中建八局搅拌站旁</v>
          </cell>
          <cell r="H5271" t="str">
            <v>许文刚</v>
          </cell>
          <cell r="I5271">
            <v>15848808186</v>
          </cell>
        </row>
        <row r="5272">
          <cell r="A5272" t="str">
            <v>润耀</v>
          </cell>
          <cell r="B5272" t="str">
            <v>螺纹钢</v>
          </cell>
          <cell r="C5272" t="str">
            <v>HRB400EФ12*9m</v>
          </cell>
          <cell r="D5272" t="str">
            <v>吨</v>
          </cell>
          <cell r="E5272">
            <v>35</v>
          </cell>
          <cell r="F5272">
            <v>45860</v>
          </cell>
          <cell r="G5272" t="str">
            <v>（中铁六局呼和公司康新高速TJ4-2标）四川省甘孜藏族自治州康定市新都桥镇东俄罗三村中建八局搅拌站旁</v>
          </cell>
          <cell r="H5272" t="str">
            <v>许文刚</v>
          </cell>
          <cell r="I5272">
            <v>15848808186</v>
          </cell>
        </row>
        <row r="5273">
          <cell r="A5273" t="str">
            <v>钢固融</v>
          </cell>
          <cell r="B5273" t="str">
            <v>螺纹钢</v>
          </cell>
          <cell r="C5273" t="str">
            <v>HRB500E Φ16</v>
          </cell>
          <cell r="D5273" t="str">
            <v>吨</v>
          </cell>
          <cell r="E5273">
            <v>6</v>
          </cell>
          <cell r="F5273">
            <v>45860</v>
          </cell>
          <cell r="G5273" t="str">
            <v>（商投建工达州中医药科技园-4工区-8号楼）达州市通川区达州中医药职业学院犀牛大道北段</v>
          </cell>
          <cell r="H5273" t="str">
            <v>张扬</v>
          </cell>
          <cell r="I5273">
            <v>18381904567</v>
          </cell>
        </row>
        <row r="5274">
          <cell r="A5274" t="str">
            <v>钢固融</v>
          </cell>
          <cell r="B5274" t="str">
            <v>螺纹钢</v>
          </cell>
          <cell r="C5274" t="str">
            <v>HRB500E Φ18</v>
          </cell>
          <cell r="D5274" t="str">
            <v>吨</v>
          </cell>
          <cell r="E5274">
            <v>20</v>
          </cell>
          <cell r="F5274">
            <v>45860</v>
          </cell>
          <cell r="G5274" t="str">
            <v>（商投建工达州中医药科技园-4工区-8号楼）达州市通川区达州中医药职业学院犀牛大道北段</v>
          </cell>
          <cell r="H5274" t="str">
            <v>张扬</v>
          </cell>
          <cell r="I5274">
            <v>18381904567</v>
          </cell>
        </row>
        <row r="5275">
          <cell r="A5275" t="str">
            <v>钢固融</v>
          </cell>
          <cell r="B5275" t="str">
            <v>螺纹钢</v>
          </cell>
          <cell r="C5275" t="str">
            <v>HRB500E Φ20</v>
          </cell>
          <cell r="D5275" t="str">
            <v>吨</v>
          </cell>
          <cell r="E5275">
            <v>10</v>
          </cell>
          <cell r="F5275">
            <v>45860</v>
          </cell>
          <cell r="G5275" t="str">
            <v>（商投建工达州中医药科技园-4工区-8号楼）达州市通川区达州中医药职业学院犀牛大道北段</v>
          </cell>
          <cell r="H5275" t="str">
            <v>张扬</v>
          </cell>
          <cell r="I5275">
            <v>18381904567</v>
          </cell>
        </row>
        <row r="5276">
          <cell r="A5276" t="str">
            <v>德胜恒嘉</v>
          </cell>
          <cell r="B5276" t="str">
            <v>螺纹钢</v>
          </cell>
          <cell r="C5276" t="str">
            <v>HRB400EΦ12*9m</v>
          </cell>
          <cell r="D5276" t="str">
            <v>吨</v>
          </cell>
          <cell r="E5276">
            <v>15</v>
          </cell>
          <cell r="F5276">
            <v>45860</v>
          </cell>
          <cell r="G5276" t="str">
            <v>（中铁一局-大渡河项目）乐山市峨边县沙坪镇中铁一局钢筋加工厂（污水处理厂）</v>
          </cell>
          <cell r="H5276" t="str">
            <v>吕春春</v>
          </cell>
          <cell r="I5276" t="str">
            <v>18329268222</v>
          </cell>
        </row>
        <row r="5277">
          <cell r="A5277" t="str">
            <v>德胜恒嘉</v>
          </cell>
          <cell r="B5277" t="str">
            <v>螺纹钢</v>
          </cell>
          <cell r="C5277" t="str">
            <v>HRB400EΦ16*9m</v>
          </cell>
          <cell r="D5277" t="str">
            <v>吨</v>
          </cell>
          <cell r="E5277">
            <v>35</v>
          </cell>
          <cell r="F5277">
            <v>45860</v>
          </cell>
          <cell r="G5277" t="str">
            <v>（中铁一局-大渡河项目）乐山市峨边县沙坪镇中铁一局钢筋加工厂（污水处理厂）</v>
          </cell>
          <cell r="H5277" t="str">
            <v>吕春春</v>
          </cell>
          <cell r="I5277" t="str">
            <v>18329268222</v>
          </cell>
        </row>
        <row r="5278">
          <cell r="A5278" t="str">
            <v>德胜恒嘉</v>
          </cell>
          <cell r="B5278" t="str">
            <v>螺纹钢</v>
          </cell>
          <cell r="C5278" t="str">
            <v>HRB400EΦ25*9m</v>
          </cell>
          <cell r="D5278" t="str">
            <v>吨</v>
          </cell>
          <cell r="E5278">
            <v>20</v>
          </cell>
          <cell r="F5278">
            <v>45860</v>
          </cell>
          <cell r="G5278" t="str">
            <v>（中铁一局-大渡河项目）乐山市峨边县沙坪镇中铁一局钢筋加工厂（污水处理厂）</v>
          </cell>
          <cell r="H5278" t="str">
            <v>吕春春</v>
          </cell>
          <cell r="I5278" t="str">
            <v>18329268222</v>
          </cell>
        </row>
        <row r="5279">
          <cell r="A5279" t="str">
            <v>钢固融</v>
          </cell>
          <cell r="B5279" t="str">
            <v>盘螺</v>
          </cell>
          <cell r="C5279" t="str">
            <v>HRB400EФ8</v>
          </cell>
          <cell r="D5279" t="str">
            <v>吨</v>
          </cell>
          <cell r="E5279">
            <v>16</v>
          </cell>
          <cell r="F5279">
            <v>45860</v>
          </cell>
          <cell r="G5279" t="str">
            <v>（中核中原-温江光明苑三期项目）四川省成都市温江区金马街道光明苑三期项目</v>
          </cell>
          <cell r="H5279" t="str">
            <v>王生斌</v>
          </cell>
          <cell r="I5279">
            <v>15228858118</v>
          </cell>
        </row>
        <row r="5280">
          <cell r="A5280" t="str">
            <v>钢固融</v>
          </cell>
          <cell r="B5280" t="str">
            <v>盘螺</v>
          </cell>
          <cell r="C5280" t="str">
            <v>HRB400EФ10</v>
          </cell>
          <cell r="D5280" t="str">
            <v>吨</v>
          </cell>
          <cell r="E5280">
            <v>12</v>
          </cell>
          <cell r="F5280">
            <v>45860</v>
          </cell>
          <cell r="G5280" t="str">
            <v>（中核中原-温江光明苑三期项目）四川省成都市温江区金马街道光明苑三期项目</v>
          </cell>
          <cell r="H5280" t="str">
            <v>王生斌</v>
          </cell>
          <cell r="I5280">
            <v>15228858118</v>
          </cell>
        </row>
        <row r="5281">
          <cell r="A5281" t="str">
            <v>钢固融</v>
          </cell>
          <cell r="B5281" t="str">
            <v>螺纹钢</v>
          </cell>
          <cell r="C5281" t="str">
            <v>HRB400EФ12*9m</v>
          </cell>
          <cell r="D5281" t="str">
            <v>吨</v>
          </cell>
          <cell r="E5281">
            <v>7.5</v>
          </cell>
          <cell r="F5281">
            <v>45860</v>
          </cell>
          <cell r="G5281" t="str">
            <v>（中核中原-温江光明苑三期项目）四川省成都市温江区金马街道光明苑三期项目</v>
          </cell>
          <cell r="H5281" t="str">
            <v>王生斌</v>
          </cell>
          <cell r="I5281">
            <v>15228858118</v>
          </cell>
        </row>
        <row r="5282">
          <cell r="A5282" t="str">
            <v>钢固融</v>
          </cell>
          <cell r="B5282" t="str">
            <v>螺纹钢</v>
          </cell>
          <cell r="C5282" t="str">
            <v>HRB400EФ14*9m</v>
          </cell>
          <cell r="D5282" t="str">
            <v>吨</v>
          </cell>
          <cell r="E5282">
            <v>10</v>
          </cell>
          <cell r="F5282">
            <v>45860</v>
          </cell>
          <cell r="G5282" t="str">
            <v>（中核中原-温江光明苑三期项目）四川省成都市温江区金马街道光明苑三期项目</v>
          </cell>
          <cell r="H5282" t="str">
            <v>王生斌</v>
          </cell>
          <cell r="I5282">
            <v>15228858118</v>
          </cell>
        </row>
        <row r="5283">
          <cell r="A5283" t="str">
            <v>钢固融</v>
          </cell>
          <cell r="B5283" t="str">
            <v>螺纹钢</v>
          </cell>
          <cell r="C5283" t="str">
            <v>HRB400EФ16*9m</v>
          </cell>
          <cell r="D5283" t="str">
            <v>吨</v>
          </cell>
          <cell r="E5283">
            <v>10</v>
          </cell>
          <cell r="F5283">
            <v>45860</v>
          </cell>
          <cell r="G5283" t="str">
            <v>（中核中原-温江光明苑三期项目）四川省成都市温江区金马街道光明苑三期项目</v>
          </cell>
          <cell r="H5283" t="str">
            <v>王生斌</v>
          </cell>
          <cell r="I5283">
            <v>15228858118</v>
          </cell>
        </row>
        <row r="5284">
          <cell r="A5284" t="str">
            <v>钢固融</v>
          </cell>
          <cell r="B5284" t="str">
            <v>螺纹钢</v>
          </cell>
          <cell r="C5284" t="str">
            <v>HRB400EФ22*9m</v>
          </cell>
          <cell r="D5284" t="str">
            <v>吨</v>
          </cell>
          <cell r="E5284">
            <v>5</v>
          </cell>
          <cell r="F5284">
            <v>45860</v>
          </cell>
          <cell r="G5284" t="str">
            <v>（中核中原-温江光明苑三期项目）四川省成都市温江区金马街道光明苑三期项目</v>
          </cell>
          <cell r="H5284" t="str">
            <v>王生斌</v>
          </cell>
          <cell r="I5284">
            <v>15228858118</v>
          </cell>
        </row>
        <row r="5285">
          <cell r="A5285" t="str">
            <v>钢固融</v>
          </cell>
          <cell r="B5285" t="str">
            <v>螺纹钢</v>
          </cell>
          <cell r="C5285" t="str">
            <v>HRB400EФ22*12m</v>
          </cell>
          <cell r="D5285" t="str">
            <v>吨</v>
          </cell>
          <cell r="E5285">
            <v>12.5</v>
          </cell>
          <cell r="F5285">
            <v>45860</v>
          </cell>
          <cell r="G5285" t="str">
            <v>（中核中原-温江光明苑三期项目）四川省成都市温江区金马街道光明苑三期项目</v>
          </cell>
          <cell r="H5285" t="str">
            <v>王生斌</v>
          </cell>
          <cell r="I5285">
            <v>15228858118</v>
          </cell>
        </row>
        <row r="5286">
          <cell r="A5286" t="str">
            <v>钢固融</v>
          </cell>
          <cell r="B5286" t="str">
            <v>螺纹钢</v>
          </cell>
          <cell r="C5286" t="str">
            <v>HRB500EФ12*9m</v>
          </cell>
          <cell r="D5286" t="str">
            <v>吨</v>
          </cell>
          <cell r="E5286">
            <v>2.5</v>
          </cell>
          <cell r="F5286">
            <v>45860</v>
          </cell>
          <cell r="G5286" t="str">
            <v>（中核中原-温江光明苑三期项目）四川省成都市温江区金马街道光明苑三期项目</v>
          </cell>
          <cell r="H5286" t="str">
            <v>王生斌</v>
          </cell>
          <cell r="I5286">
            <v>15228858118</v>
          </cell>
        </row>
        <row r="5287">
          <cell r="A5287" t="str">
            <v>钢固融</v>
          </cell>
          <cell r="B5287" t="str">
            <v>螺纹钢</v>
          </cell>
          <cell r="C5287" t="str">
            <v>HRB500EФ14*9m</v>
          </cell>
          <cell r="D5287" t="str">
            <v>吨</v>
          </cell>
          <cell r="E5287">
            <v>2.5</v>
          </cell>
          <cell r="F5287">
            <v>45860</v>
          </cell>
          <cell r="G5287" t="str">
            <v>（中核中原-温江光明苑三期项目）四川省成都市温江区金马街道光明苑三期项目</v>
          </cell>
          <cell r="H5287" t="str">
            <v>王生斌</v>
          </cell>
          <cell r="I5287">
            <v>15228858118</v>
          </cell>
        </row>
        <row r="5288">
          <cell r="A5288" t="str">
            <v>钢固融</v>
          </cell>
          <cell r="B5288" t="str">
            <v>螺纹钢</v>
          </cell>
          <cell r="C5288" t="str">
            <v>HRB500EФ16*9m</v>
          </cell>
          <cell r="D5288" t="str">
            <v>吨</v>
          </cell>
          <cell r="E5288">
            <v>2.5</v>
          </cell>
          <cell r="F5288">
            <v>45860</v>
          </cell>
          <cell r="G5288" t="str">
            <v>（中核中原-温江光明苑三期项目）四川省成都市温江区金马街道光明苑三期项目</v>
          </cell>
          <cell r="H5288" t="str">
            <v>王生斌</v>
          </cell>
          <cell r="I5288">
            <v>15228858118</v>
          </cell>
        </row>
        <row r="5289">
          <cell r="A5289" t="str">
            <v>钢固融</v>
          </cell>
          <cell r="B5289" t="str">
            <v>螺纹钢</v>
          </cell>
          <cell r="C5289" t="str">
            <v>HRB500EФ18*9m</v>
          </cell>
          <cell r="D5289" t="str">
            <v>吨</v>
          </cell>
          <cell r="E5289">
            <v>2.5</v>
          </cell>
          <cell r="F5289">
            <v>45860</v>
          </cell>
          <cell r="G5289" t="str">
            <v>（中核中原-温江光明苑三期项目）四川省成都市温江区金马街道光明苑三期项目</v>
          </cell>
          <cell r="H5289" t="str">
            <v>王生斌</v>
          </cell>
          <cell r="I5289">
            <v>15228858118</v>
          </cell>
        </row>
        <row r="5290">
          <cell r="A5290" t="str">
            <v>钢固融</v>
          </cell>
          <cell r="B5290" t="str">
            <v>螺纹钢</v>
          </cell>
          <cell r="C5290" t="str">
            <v>HRB500EФ20*9m</v>
          </cell>
          <cell r="D5290" t="str">
            <v>吨</v>
          </cell>
          <cell r="E5290">
            <v>5</v>
          </cell>
          <cell r="F5290">
            <v>45860</v>
          </cell>
          <cell r="G5290" t="str">
            <v>（中核中原-温江光明苑三期项目）四川省成都市温江区金马街道光明苑三期项目</v>
          </cell>
          <cell r="H5290" t="str">
            <v>王生斌</v>
          </cell>
          <cell r="I5290">
            <v>15228858118</v>
          </cell>
        </row>
        <row r="5291">
          <cell r="A5291" t="str">
            <v>钢固融</v>
          </cell>
          <cell r="B5291" t="str">
            <v>螺纹钢</v>
          </cell>
          <cell r="C5291" t="str">
            <v>HRB500EФ22*9m</v>
          </cell>
          <cell r="D5291" t="str">
            <v>吨</v>
          </cell>
          <cell r="E5291">
            <v>5</v>
          </cell>
          <cell r="F5291">
            <v>45860</v>
          </cell>
          <cell r="G5291" t="str">
            <v>（中核中原-温江光明苑三期项目）四川省成都市温江区金马街道光明苑三期项目</v>
          </cell>
          <cell r="H5291" t="str">
            <v>王生斌</v>
          </cell>
          <cell r="I5291">
            <v>15228858118</v>
          </cell>
        </row>
        <row r="5292">
          <cell r="A5292" t="str">
            <v>钢固融</v>
          </cell>
          <cell r="B5292" t="str">
            <v>螺纹钢</v>
          </cell>
          <cell r="C5292" t="str">
            <v>HRB500EФ25*9m</v>
          </cell>
          <cell r="D5292" t="str">
            <v>吨</v>
          </cell>
          <cell r="E5292">
            <v>6</v>
          </cell>
          <cell r="F5292">
            <v>45860</v>
          </cell>
          <cell r="G5292" t="str">
            <v>（中核中原-温江光明苑三期项目）四川省成都市温江区金马街道光明苑三期项目</v>
          </cell>
          <cell r="H5292" t="str">
            <v>王生斌</v>
          </cell>
          <cell r="I5292">
            <v>15228858118</v>
          </cell>
        </row>
        <row r="5293">
          <cell r="A5293" t="str">
            <v>润耀</v>
          </cell>
          <cell r="B5293" t="str">
            <v>盘螺</v>
          </cell>
          <cell r="C5293" t="str">
            <v>HRB400E Φ6</v>
          </cell>
          <cell r="D5293" t="str">
            <v>吨</v>
          </cell>
          <cell r="E5293">
            <v>5</v>
          </cell>
          <cell r="F5293">
            <v>45861</v>
          </cell>
          <cell r="G5293" t="str">
            <v>(宜宾兴港三江新区长江工业园保障性租赁住房建设项目-土建)四川省宜宾市翠屏区永善路南段宜宾市三江新区长江工业园区</v>
          </cell>
          <cell r="H5293" t="str">
            <v>刘鹏</v>
          </cell>
          <cell r="I5293">
            <v>15528967666</v>
          </cell>
        </row>
        <row r="5294">
          <cell r="A5294" t="str">
            <v>润耀</v>
          </cell>
          <cell r="B5294" t="str">
            <v>盘螺</v>
          </cell>
          <cell r="C5294" t="str">
            <v>HRB400E Φ8</v>
          </cell>
          <cell r="D5294" t="str">
            <v>吨</v>
          </cell>
          <cell r="E5294">
            <v>10</v>
          </cell>
          <cell r="F5294">
            <v>45861</v>
          </cell>
          <cell r="G5294" t="str">
            <v>(宜宾兴港三江新区长江工业园保障性租赁住房建设项目-土建)四川省宜宾市翠屏区永善路南段宜宾市三江新区长江工业园区</v>
          </cell>
          <cell r="H5294" t="str">
            <v>刘鹏</v>
          </cell>
          <cell r="I5294">
            <v>15528967666</v>
          </cell>
        </row>
        <row r="5295">
          <cell r="A5295" t="str">
            <v>润耀</v>
          </cell>
          <cell r="B5295" t="str">
            <v>盘螺</v>
          </cell>
          <cell r="C5295" t="str">
            <v>HRB400E Φ10</v>
          </cell>
          <cell r="D5295" t="str">
            <v>吨</v>
          </cell>
          <cell r="E5295">
            <v>20</v>
          </cell>
          <cell r="F5295">
            <v>45861</v>
          </cell>
          <cell r="G5295" t="str">
            <v>(宜宾兴港三江新区长江工业园保障性租赁住房建设项目-土建)四川省宜宾市翠屏区永善路南段宜宾市三江新区长江工业园区</v>
          </cell>
          <cell r="H5295" t="str">
            <v>刘鹏</v>
          </cell>
          <cell r="I5295">
            <v>15528967666</v>
          </cell>
        </row>
        <row r="5296">
          <cell r="A5296" t="str">
            <v>润耀</v>
          </cell>
          <cell r="B5296" t="str">
            <v>螺纹钢</v>
          </cell>
          <cell r="C5296" t="str">
            <v>HRB400E Φ12 9m</v>
          </cell>
          <cell r="D5296" t="str">
            <v>吨</v>
          </cell>
          <cell r="E5296">
            <v>20</v>
          </cell>
          <cell r="F5296">
            <v>45861</v>
          </cell>
          <cell r="G5296" t="str">
            <v>(宜宾兴港三江新区长江工业园保障性租赁住房建设项目-土建)四川省宜宾市翠屏区永善路南段宜宾市三江新区长江工业园区</v>
          </cell>
          <cell r="H5296" t="str">
            <v>刘鹏</v>
          </cell>
          <cell r="I5296">
            <v>15528967666</v>
          </cell>
        </row>
        <row r="5297">
          <cell r="A5297" t="str">
            <v>润耀</v>
          </cell>
          <cell r="B5297" t="str">
            <v>螺纹钢</v>
          </cell>
          <cell r="C5297" t="str">
            <v>HRB400E Φ14 9m</v>
          </cell>
          <cell r="D5297" t="str">
            <v>吨</v>
          </cell>
          <cell r="E5297">
            <v>35</v>
          </cell>
          <cell r="F5297">
            <v>45861</v>
          </cell>
          <cell r="G5297" t="str">
            <v>(宜宾兴港三江新区长江工业园保障性租赁住房建设项目-土建)四川省宜宾市翠屏区永善路南段宜宾市三江新区长江工业园区</v>
          </cell>
          <cell r="H5297" t="str">
            <v>刘鹏</v>
          </cell>
          <cell r="I5297">
            <v>15528967666</v>
          </cell>
        </row>
        <row r="5298">
          <cell r="A5298" t="str">
            <v>润耀</v>
          </cell>
          <cell r="B5298" t="str">
            <v>螺纹钢</v>
          </cell>
          <cell r="C5298" t="str">
            <v>HRB400E Φ16 9m</v>
          </cell>
          <cell r="D5298" t="str">
            <v>吨</v>
          </cell>
          <cell r="E5298">
            <v>25</v>
          </cell>
          <cell r="F5298">
            <v>45861</v>
          </cell>
          <cell r="G5298" t="str">
            <v>(宜宾兴港三江新区长江工业园保障性租赁住房建设项目-土建)四川省宜宾市翠屏区永善路南段宜宾市三江新区长江工业园区</v>
          </cell>
          <cell r="H5298" t="str">
            <v>刘鹏</v>
          </cell>
          <cell r="I5298">
            <v>15528967666</v>
          </cell>
        </row>
        <row r="5299">
          <cell r="A5299" t="str">
            <v>润耀</v>
          </cell>
          <cell r="B5299" t="str">
            <v>螺纹钢</v>
          </cell>
          <cell r="C5299" t="str">
            <v>HRB400E Φ20 9m</v>
          </cell>
          <cell r="D5299" t="str">
            <v>吨</v>
          </cell>
          <cell r="E5299">
            <v>10</v>
          </cell>
          <cell r="F5299">
            <v>45861</v>
          </cell>
          <cell r="G5299" t="str">
            <v>(宜宾兴港三江新区长江工业园保障性租赁住房建设项目-土建)四川省宜宾市翠屏区永善路南段宜宾市三江新区长江工业园区</v>
          </cell>
          <cell r="H5299" t="str">
            <v>刘鹏</v>
          </cell>
          <cell r="I5299">
            <v>15528967666</v>
          </cell>
        </row>
        <row r="5300">
          <cell r="A5300" t="str">
            <v>润耀</v>
          </cell>
          <cell r="B5300" t="str">
            <v>螺纹钢</v>
          </cell>
          <cell r="C5300" t="str">
            <v>HRB400E Φ22 9m</v>
          </cell>
          <cell r="D5300" t="str">
            <v>吨</v>
          </cell>
          <cell r="E5300">
            <v>15</v>
          </cell>
          <cell r="F5300">
            <v>45861</v>
          </cell>
          <cell r="G5300" t="str">
            <v>(宜宾兴港三江新区长江工业园保障性租赁住房建设项目-土建)四川省宜宾市翠屏区永善路南段宜宾市三江新区长江工业园区</v>
          </cell>
          <cell r="H5300" t="str">
            <v>刘鹏</v>
          </cell>
          <cell r="I5300">
            <v>15528967666</v>
          </cell>
        </row>
        <row r="5301">
          <cell r="A5301" t="str">
            <v>润耀</v>
          </cell>
          <cell r="B5301" t="str">
            <v>螺纹钢</v>
          </cell>
          <cell r="C5301" t="str">
            <v>HRB400E Φ25 9m</v>
          </cell>
          <cell r="D5301" t="str">
            <v>吨</v>
          </cell>
          <cell r="E5301">
            <v>35</v>
          </cell>
          <cell r="F5301">
            <v>45861</v>
          </cell>
          <cell r="G5301" t="str">
            <v>(宜宾兴港三江新区长江工业园保障性租赁住房建设项目-土建)四川省宜宾市翠屏区永善路南段宜宾市三江新区长江工业园区</v>
          </cell>
          <cell r="H5301" t="str">
            <v>刘鹏</v>
          </cell>
          <cell r="I5301">
            <v>15528967666</v>
          </cell>
        </row>
        <row r="5302">
          <cell r="A5302" t="str">
            <v>泸钢</v>
          </cell>
          <cell r="B5302" t="str">
            <v>螺纹钢</v>
          </cell>
          <cell r="C5302" t="str">
            <v>HRB400E Φ32×9米</v>
          </cell>
          <cell r="D5302" t="str">
            <v>吨</v>
          </cell>
          <cell r="E5302">
            <v>105</v>
          </cell>
          <cell r="F5302">
            <v>45861</v>
          </cell>
          <cell r="G5302" t="str">
            <v>（自永1标八局二分公司钢筋棚）四川省自贡市大安区牛佛镇</v>
          </cell>
          <cell r="H5302" t="str">
            <v>王君杰</v>
          </cell>
          <cell r="I5302">
            <v>18919619850</v>
          </cell>
        </row>
        <row r="5303">
          <cell r="A5303" t="str">
            <v>泸钢</v>
          </cell>
          <cell r="B5303" t="str">
            <v>螺纹钢</v>
          </cell>
          <cell r="C5303" t="str">
            <v>HRB400E Φ25×9米</v>
          </cell>
          <cell r="D5303" t="str">
            <v>吨</v>
          </cell>
          <cell r="E5303">
            <v>35</v>
          </cell>
          <cell r="F5303">
            <v>45861</v>
          </cell>
          <cell r="G5303" t="str">
            <v>（自永1标八局二分公司钢筋棚）四川省自贡市大安区牛佛镇</v>
          </cell>
          <cell r="H5303" t="str">
            <v>王君杰</v>
          </cell>
          <cell r="I5303">
            <v>18919619850</v>
          </cell>
        </row>
        <row r="5304">
          <cell r="A5304" t="str">
            <v>泸钢</v>
          </cell>
          <cell r="B5304" t="str">
            <v>螺纹钢</v>
          </cell>
          <cell r="C5304" t="str">
            <v>HRB500E Φ22</v>
          </cell>
          <cell r="D5304" t="str">
            <v>吨</v>
          </cell>
          <cell r="E5304">
            <v>3</v>
          </cell>
          <cell r="F5304">
            <v>45861</v>
          </cell>
          <cell r="G5304" t="str">
            <v>（四川商建-射洪城乡一体化项目）遂宁市射洪市忠新幼儿园北侧约220米新溪小区</v>
          </cell>
          <cell r="H5304" t="str">
            <v>柏子刚</v>
          </cell>
          <cell r="I5304">
            <v>15692885305</v>
          </cell>
        </row>
        <row r="5305">
          <cell r="A5305" t="str">
            <v>泸钢</v>
          </cell>
          <cell r="B5305" t="str">
            <v>螺纹钢</v>
          </cell>
          <cell r="C5305" t="str">
            <v>HRB500E Φ25</v>
          </cell>
          <cell r="D5305" t="str">
            <v>吨</v>
          </cell>
          <cell r="E5305">
            <v>32</v>
          </cell>
          <cell r="F5305">
            <v>45861</v>
          </cell>
          <cell r="G5305" t="str">
            <v>（四川商建-射洪城乡一体化项目）遂宁市射洪市忠新幼儿园北侧约220米新溪小区</v>
          </cell>
          <cell r="H5305" t="str">
            <v>柏子刚</v>
          </cell>
          <cell r="I5305">
            <v>15692885305</v>
          </cell>
        </row>
        <row r="5306">
          <cell r="A5306" t="str">
            <v>润耀</v>
          </cell>
          <cell r="B5306" t="str">
            <v>盘螺</v>
          </cell>
          <cell r="C5306" t="str">
            <v>HRB400E Φ6</v>
          </cell>
          <cell r="D5306" t="str">
            <v>吨</v>
          </cell>
          <cell r="E5306">
            <v>2.5</v>
          </cell>
          <cell r="F5306">
            <v>45861</v>
          </cell>
          <cell r="G5306" t="str">
            <v>(五冶建设师大附中外语校新建教学楼工程)四川省成都市成华区大观堰2号(四川师范大学附属中学外国语学校)</v>
          </cell>
          <cell r="H5306" t="str">
            <v>蔡浩</v>
          </cell>
          <cell r="I5306" t="str">
            <v>139 8088 0820</v>
          </cell>
        </row>
        <row r="5307">
          <cell r="A5307" t="str">
            <v>润耀</v>
          </cell>
          <cell r="B5307" t="str">
            <v>盘螺</v>
          </cell>
          <cell r="C5307" t="str">
            <v>HRB400E Φ8</v>
          </cell>
          <cell r="D5307" t="str">
            <v>吨</v>
          </cell>
          <cell r="E5307">
            <v>2.5</v>
          </cell>
          <cell r="F5307">
            <v>45861</v>
          </cell>
          <cell r="G5307" t="str">
            <v>(五冶建设师大附中外语校新建教学楼工程)四川省成都市成华区大观堰2号(四川师范大学附属中学外国语学校)</v>
          </cell>
          <cell r="H5307" t="str">
            <v>蔡浩</v>
          </cell>
          <cell r="I5307" t="str">
            <v>139 8088 0820</v>
          </cell>
        </row>
        <row r="5308">
          <cell r="A5308" t="str">
            <v>润耀</v>
          </cell>
          <cell r="B5308" t="str">
            <v>盘螺</v>
          </cell>
          <cell r="C5308" t="str">
            <v>HRB400E Φ10</v>
          </cell>
          <cell r="D5308" t="str">
            <v>吨</v>
          </cell>
          <cell r="E5308">
            <v>2.5</v>
          </cell>
          <cell r="F5308">
            <v>45861</v>
          </cell>
          <cell r="G5308" t="str">
            <v>(五冶建设师大附中外语校新建教学楼工程)四川省成都市成华区大观堰2号(四川师范大学附属中学外国语学校)</v>
          </cell>
          <cell r="H5308" t="str">
            <v>蔡浩</v>
          </cell>
          <cell r="I5308" t="str">
            <v>139 8088 0820</v>
          </cell>
        </row>
        <row r="5309">
          <cell r="A5309" t="str">
            <v>润耀</v>
          </cell>
          <cell r="B5309" t="str">
            <v>螺纹钢</v>
          </cell>
          <cell r="C5309" t="str">
            <v>HRB400E Φ12 9m</v>
          </cell>
          <cell r="D5309" t="str">
            <v>吨</v>
          </cell>
          <cell r="E5309">
            <v>10</v>
          </cell>
          <cell r="F5309">
            <v>45861</v>
          </cell>
          <cell r="G5309" t="str">
            <v>(五冶建设师大附中外语校新建教学楼工程)四川省成都市成华区大观堰2号(四川师范大学附属中学外国语学校)</v>
          </cell>
          <cell r="H5309" t="str">
            <v>蔡浩</v>
          </cell>
          <cell r="I5309" t="str">
            <v>139 8088 0820</v>
          </cell>
        </row>
        <row r="5310">
          <cell r="A5310" t="str">
            <v>润耀</v>
          </cell>
          <cell r="B5310" t="str">
            <v>螺纹钢</v>
          </cell>
          <cell r="C5310" t="str">
            <v>HRB400E Φ14 9m</v>
          </cell>
          <cell r="D5310" t="str">
            <v>吨</v>
          </cell>
          <cell r="E5310">
            <v>20</v>
          </cell>
          <cell r="F5310">
            <v>45861</v>
          </cell>
          <cell r="G5310" t="str">
            <v>(五冶建设师大附中外语校新建教学楼工程)四川省成都市成华区大观堰2号(四川师范大学附属中学外国语学校)</v>
          </cell>
          <cell r="H5310" t="str">
            <v>蔡浩</v>
          </cell>
          <cell r="I5310" t="str">
            <v>139 8088 0820</v>
          </cell>
        </row>
        <row r="5311">
          <cell r="A5311" t="str">
            <v>润耀</v>
          </cell>
          <cell r="B5311" t="str">
            <v>螺纹钢</v>
          </cell>
          <cell r="C5311" t="str">
            <v>HRB400E Φ16 9m</v>
          </cell>
          <cell r="D5311" t="str">
            <v>吨</v>
          </cell>
          <cell r="E5311">
            <v>14</v>
          </cell>
          <cell r="F5311">
            <v>45861</v>
          </cell>
          <cell r="G5311" t="str">
            <v>(五冶建设师大附中外语校新建教学楼工程)四川省成都市成华区大观堰2号(四川师范大学附属中学外国语学校)</v>
          </cell>
          <cell r="H5311" t="str">
            <v>蔡浩</v>
          </cell>
          <cell r="I5311" t="str">
            <v>139 8088 0820</v>
          </cell>
        </row>
        <row r="5312">
          <cell r="A5312" t="str">
            <v>润耀</v>
          </cell>
          <cell r="B5312" t="str">
            <v>螺纹钢</v>
          </cell>
          <cell r="C5312" t="str">
            <v>HRB400E Φ18 9m</v>
          </cell>
          <cell r="D5312" t="str">
            <v>吨</v>
          </cell>
          <cell r="E5312">
            <v>11.4</v>
          </cell>
          <cell r="F5312">
            <v>45861</v>
          </cell>
          <cell r="G5312" t="str">
            <v>(五冶建设师大附中外语校新建教学楼工程)四川省成都市成华区大观堰2号(四川师范大学附属中学外国语学校)</v>
          </cell>
          <cell r="H5312" t="str">
            <v>蔡浩</v>
          </cell>
          <cell r="I5312" t="str">
            <v>139 8088 0820</v>
          </cell>
        </row>
        <row r="5313">
          <cell r="A5313" t="str">
            <v>润耀</v>
          </cell>
          <cell r="B5313" t="str">
            <v>螺纹钢</v>
          </cell>
          <cell r="C5313" t="str">
            <v>HRB400E Φ20 9m</v>
          </cell>
          <cell r="D5313" t="str">
            <v>吨</v>
          </cell>
          <cell r="E5313">
            <v>10</v>
          </cell>
          <cell r="F5313">
            <v>45861</v>
          </cell>
          <cell r="G5313" t="str">
            <v>(五冶建设师大附中外语校新建教学楼工程)四川省成都市成华区大观堰2号(四川师范大学附属中学外国语学校)</v>
          </cell>
          <cell r="H5313" t="str">
            <v>蔡浩</v>
          </cell>
          <cell r="I5313" t="str">
            <v>139 8088 0820</v>
          </cell>
        </row>
        <row r="5314">
          <cell r="A5314" t="str">
            <v>润耀</v>
          </cell>
          <cell r="B5314" t="str">
            <v>螺纹钢</v>
          </cell>
          <cell r="C5314" t="str">
            <v>HRB400E Φ22 9m</v>
          </cell>
          <cell r="D5314" t="str">
            <v>吨</v>
          </cell>
          <cell r="E5314">
            <v>10</v>
          </cell>
          <cell r="F5314">
            <v>45861</v>
          </cell>
          <cell r="G5314" t="str">
            <v>(五冶建设师大附中外语校新建教学楼工程)四川省成都市成华区大观堰2号(四川师范大学附属中学外国语学校)</v>
          </cell>
          <cell r="H5314" t="str">
            <v>蔡浩</v>
          </cell>
          <cell r="I5314" t="str">
            <v>139 8088 0820</v>
          </cell>
        </row>
        <row r="5315">
          <cell r="A5315" t="str">
            <v>润耀</v>
          </cell>
          <cell r="B5315" t="str">
            <v>螺纹钢</v>
          </cell>
          <cell r="C5315" t="str">
            <v>HRB400E Φ25 9m</v>
          </cell>
          <cell r="D5315" t="str">
            <v>吨</v>
          </cell>
          <cell r="E5315">
            <v>15</v>
          </cell>
          <cell r="F5315">
            <v>45861</v>
          </cell>
          <cell r="G5315" t="str">
            <v>(五冶建设师大附中外语校新建教学楼工程)四川省成都市成华区大观堰2号(四川师范大学附属中学外国语学校)</v>
          </cell>
          <cell r="H5315" t="str">
            <v>蔡浩</v>
          </cell>
          <cell r="I5315" t="str">
            <v>139 8088 0820</v>
          </cell>
        </row>
        <row r="5316">
          <cell r="A5316" t="str">
            <v>润耀</v>
          </cell>
          <cell r="B5316" t="str">
            <v>螺纹钢</v>
          </cell>
          <cell r="C5316" t="str">
            <v>HRB400E Φ28 9m</v>
          </cell>
          <cell r="D5316" t="str">
            <v>吨</v>
          </cell>
          <cell r="E5316">
            <v>10</v>
          </cell>
          <cell r="F5316">
            <v>45861</v>
          </cell>
          <cell r="G5316" t="str">
            <v>(五冶建设师大附中外语校新建教学楼工程)四川省成都市成华区大观堰2号(四川师范大学附属中学外国语学校)</v>
          </cell>
          <cell r="H5316" t="str">
            <v>蔡浩</v>
          </cell>
          <cell r="I5316" t="str">
            <v>139 8088 0820</v>
          </cell>
        </row>
        <row r="5317">
          <cell r="A5317" t="str">
            <v>润耀</v>
          </cell>
          <cell r="B5317" t="str">
            <v>螺纹钢</v>
          </cell>
          <cell r="C5317" t="str">
            <v>HRB500E Φ16</v>
          </cell>
          <cell r="D5317" t="str">
            <v>吨</v>
          </cell>
          <cell r="E5317">
            <v>10</v>
          </cell>
          <cell r="F5317">
            <v>45861</v>
          </cell>
          <cell r="G5317" t="str">
            <v>(五冶建设师大附中外语校新建教学楼工程)四川省成都市成华区大观堰2号(四川师范大学附属中学外国语学校)</v>
          </cell>
          <cell r="H5317" t="str">
            <v>蔡浩</v>
          </cell>
          <cell r="I5317" t="str">
            <v>139 8088 0820</v>
          </cell>
        </row>
        <row r="5318">
          <cell r="A5318" t="str">
            <v>润耀</v>
          </cell>
          <cell r="B5318" t="str">
            <v>螺纹钢</v>
          </cell>
          <cell r="C5318" t="str">
            <v>HRB500E Φ18</v>
          </cell>
          <cell r="D5318" t="str">
            <v>吨</v>
          </cell>
          <cell r="E5318">
            <v>5</v>
          </cell>
          <cell r="F5318">
            <v>45861</v>
          </cell>
          <cell r="G5318" t="str">
            <v>(五冶建设师大附中外语校新建教学楼工程)四川省成都市成华区大观堰2号(四川师范大学附属中学外国语学校)</v>
          </cell>
          <cell r="H5318" t="str">
            <v>蔡浩</v>
          </cell>
          <cell r="I5318" t="str">
            <v>139 8088 0820</v>
          </cell>
        </row>
        <row r="5319">
          <cell r="A5319" t="str">
            <v>润耀</v>
          </cell>
          <cell r="B5319" t="str">
            <v>螺纹钢</v>
          </cell>
          <cell r="C5319" t="str">
            <v>HRB500E Φ20</v>
          </cell>
          <cell r="D5319" t="str">
            <v>吨</v>
          </cell>
          <cell r="E5319">
            <v>5</v>
          </cell>
          <cell r="F5319">
            <v>45861</v>
          </cell>
          <cell r="G5319" t="str">
            <v>(五冶建设师大附中外语校新建教学楼工程)四川省成都市成华区大观堰2号(四川师范大学附属中学外国语学校)</v>
          </cell>
          <cell r="H5319" t="str">
            <v>蔡浩</v>
          </cell>
          <cell r="I5319" t="str">
            <v>139 8088 0820</v>
          </cell>
        </row>
        <row r="5320">
          <cell r="A5320" t="str">
            <v>润耀</v>
          </cell>
          <cell r="B5320" t="str">
            <v>螺纹钢</v>
          </cell>
          <cell r="C5320" t="str">
            <v>HRB500E Φ22</v>
          </cell>
          <cell r="D5320" t="str">
            <v>吨</v>
          </cell>
          <cell r="E5320">
            <v>3</v>
          </cell>
          <cell r="F5320">
            <v>45861</v>
          </cell>
          <cell r="G5320" t="str">
            <v>(五冶建设师大附中外语校新建教学楼工程)四川省成都市成华区大观堰2号(四川师范大学附属中学外国语学校)</v>
          </cell>
          <cell r="H5320" t="str">
            <v>蔡浩</v>
          </cell>
          <cell r="I5320" t="str">
            <v>139 8088 0820</v>
          </cell>
        </row>
        <row r="5321">
          <cell r="A5321" t="str">
            <v>润耀</v>
          </cell>
          <cell r="B5321" t="str">
            <v>螺纹钢</v>
          </cell>
          <cell r="C5321" t="str">
            <v>HRB500E Φ25</v>
          </cell>
          <cell r="D5321" t="str">
            <v>吨</v>
          </cell>
          <cell r="E5321">
            <v>3</v>
          </cell>
          <cell r="F5321">
            <v>45861</v>
          </cell>
          <cell r="G5321" t="str">
            <v>(五冶建设师大附中外语校新建教学楼工程)四川省成都市成华区大观堰2号(四川师范大学附属中学外国语学校)</v>
          </cell>
          <cell r="H5321" t="str">
            <v>蔡浩</v>
          </cell>
          <cell r="I5321" t="str">
            <v>139 8088 0820</v>
          </cell>
        </row>
        <row r="5322">
          <cell r="A5322" t="str">
            <v>润耀</v>
          </cell>
          <cell r="B5322" t="str">
            <v>螺纹钢</v>
          </cell>
          <cell r="C5322" t="str">
            <v>HRB500E Φ28</v>
          </cell>
          <cell r="D5322" t="str">
            <v>吨</v>
          </cell>
          <cell r="E5322">
            <v>3</v>
          </cell>
          <cell r="F5322">
            <v>45861</v>
          </cell>
          <cell r="G5322" t="str">
            <v>(五冶建设师大附中外语校新建教学楼工程)四川省成都市成华区大观堰2号(四川师范大学附属中学外国语学校)</v>
          </cell>
          <cell r="H5322" t="str">
            <v>蔡浩</v>
          </cell>
          <cell r="I5322" t="str">
            <v>139 8088 0820</v>
          </cell>
        </row>
        <row r="5323">
          <cell r="A5323" t="str">
            <v>润耀</v>
          </cell>
          <cell r="B5323" t="str">
            <v>螺纹钢</v>
          </cell>
          <cell r="C5323" t="str">
            <v>HRB500E Φ32</v>
          </cell>
          <cell r="D5323" t="str">
            <v>吨</v>
          </cell>
          <cell r="E5323">
            <v>3</v>
          </cell>
          <cell r="F5323">
            <v>45861</v>
          </cell>
          <cell r="G5323" t="str">
            <v>(五冶建设师大附中外语校新建教学楼工程)四川省成都市成华区大观堰2号(四川师范大学附属中学外国语学校)</v>
          </cell>
          <cell r="H5323" t="str">
            <v>蔡浩</v>
          </cell>
          <cell r="I5323" t="str">
            <v>139 8088 0820</v>
          </cell>
        </row>
        <row r="5324">
          <cell r="A5324" t="str">
            <v>润耀</v>
          </cell>
          <cell r="B5324" t="str">
            <v>高线</v>
          </cell>
          <cell r="C5324" t="str">
            <v>HPB300Ф10</v>
          </cell>
          <cell r="D5324" t="str">
            <v>吨</v>
          </cell>
          <cell r="E5324">
            <v>10</v>
          </cell>
          <cell r="F5324">
            <v>45861</v>
          </cell>
          <cell r="G5324" t="str">
            <v>（中铁一局四公司康新高速TJ1-1标雅加梗隧道）四川省甘孜州康定市雅加梗路基</v>
          </cell>
          <cell r="H5324" t="str">
            <v>刘子任</v>
          </cell>
          <cell r="I5324">
            <v>18784539677</v>
          </cell>
        </row>
        <row r="5325">
          <cell r="A5325" t="str">
            <v>润耀</v>
          </cell>
          <cell r="B5325" t="str">
            <v>螺纹钢</v>
          </cell>
          <cell r="C5325" t="str">
            <v>HRB400EФ16*9m</v>
          </cell>
          <cell r="D5325" t="str">
            <v>吨</v>
          </cell>
          <cell r="E5325">
            <v>5</v>
          </cell>
          <cell r="F5325">
            <v>45861</v>
          </cell>
          <cell r="G5325" t="str">
            <v>（中铁一局四公司康新高速TJ1-1标雅加梗隧道）四川省甘孜州康定市雅加梗路基</v>
          </cell>
          <cell r="H5325" t="str">
            <v>刘子任</v>
          </cell>
          <cell r="I5325">
            <v>18784539677</v>
          </cell>
        </row>
        <row r="5326">
          <cell r="A5326" t="str">
            <v>润耀</v>
          </cell>
          <cell r="B5326" t="str">
            <v>螺纹钢</v>
          </cell>
          <cell r="C5326" t="str">
            <v>HRB400EФ18*9m</v>
          </cell>
          <cell r="D5326" t="str">
            <v>吨</v>
          </cell>
          <cell r="E5326">
            <v>6</v>
          </cell>
          <cell r="F5326">
            <v>45861</v>
          </cell>
          <cell r="G5326" t="str">
            <v>（中铁一局四公司康新高速TJ1-1标雅加梗隧道）四川省甘孜州康定市雅加梗路基</v>
          </cell>
          <cell r="H5326" t="str">
            <v>刘子任</v>
          </cell>
          <cell r="I5326">
            <v>18784539677</v>
          </cell>
        </row>
        <row r="5327">
          <cell r="A5327" t="str">
            <v>润耀</v>
          </cell>
          <cell r="B5327" t="str">
            <v>螺纹钢</v>
          </cell>
          <cell r="C5327" t="str">
            <v>HRB400EФ22*9m</v>
          </cell>
          <cell r="D5327" t="str">
            <v>吨</v>
          </cell>
          <cell r="E5327">
            <v>11.5</v>
          </cell>
          <cell r="F5327">
            <v>45861</v>
          </cell>
          <cell r="G5327" t="str">
            <v>（中铁一局四公司康新高速TJ1-1标雅加梗隧道）四川省甘孜州康定市雅加梗路基</v>
          </cell>
          <cell r="H5327" t="str">
            <v>刘子任</v>
          </cell>
          <cell r="I5327">
            <v>18784539677</v>
          </cell>
        </row>
        <row r="5328">
          <cell r="A5328" t="str">
            <v>润耀</v>
          </cell>
          <cell r="B5328" t="str">
            <v>螺纹钢</v>
          </cell>
          <cell r="C5328" t="str">
            <v>HRB400EФ32*9m</v>
          </cell>
          <cell r="D5328" t="str">
            <v>吨</v>
          </cell>
          <cell r="E5328">
            <v>2.5</v>
          </cell>
          <cell r="F5328">
            <v>45861</v>
          </cell>
          <cell r="G5328" t="str">
            <v>（中铁一局四公司康新高速TJ1-1标雅加梗隧道）四川省甘孜州康定市雅加梗路基</v>
          </cell>
          <cell r="H5328" t="str">
            <v>刘子任</v>
          </cell>
          <cell r="I5328">
            <v>18784539677</v>
          </cell>
        </row>
        <row r="5329">
          <cell r="A5329" t="str">
            <v>达钢</v>
          </cell>
          <cell r="B5329" t="str">
            <v>盘螺</v>
          </cell>
          <cell r="C5329" t="str">
            <v>HRB400E Φ10</v>
          </cell>
          <cell r="D5329" t="str">
            <v>吨</v>
          </cell>
          <cell r="E5329">
            <v>24</v>
          </cell>
          <cell r="F5329">
            <v>45862</v>
          </cell>
          <cell r="G5329" t="str">
            <v>（商投建工达州中医药科技园-4工区-11号楼）达州市通川区达州中医药职业学院犀牛大道北段</v>
          </cell>
          <cell r="H5329" t="str">
            <v>张扬</v>
          </cell>
          <cell r="I5329">
            <v>18381904567</v>
          </cell>
        </row>
        <row r="5330">
          <cell r="A5330" t="str">
            <v>达钢</v>
          </cell>
          <cell r="B5330" t="str">
            <v>螺纹钢</v>
          </cell>
          <cell r="C5330" t="str">
            <v>HRB400E Φ16 9m</v>
          </cell>
          <cell r="D5330" t="str">
            <v>吨</v>
          </cell>
          <cell r="E5330">
            <v>9</v>
          </cell>
          <cell r="F5330">
            <v>45862</v>
          </cell>
          <cell r="G5330" t="str">
            <v>（商投建工达州中医药科技园-4工区-11号楼）达州市通川区达州中医药职业学院犀牛大道北段</v>
          </cell>
          <cell r="H5330" t="str">
            <v>张扬</v>
          </cell>
          <cell r="I5330">
            <v>18381904567</v>
          </cell>
        </row>
        <row r="5331">
          <cell r="A5331" t="str">
            <v>达钢</v>
          </cell>
          <cell r="B5331" t="str">
            <v>螺纹钢</v>
          </cell>
          <cell r="C5331" t="str">
            <v>HRB400E Φ20 9m</v>
          </cell>
          <cell r="D5331" t="str">
            <v>吨</v>
          </cell>
          <cell r="E5331">
            <v>6</v>
          </cell>
          <cell r="F5331">
            <v>45862</v>
          </cell>
          <cell r="G5331" t="str">
            <v>（商投建工达州中医药科技园-4工区-11号楼）达州市通川区达州中医药职业学院犀牛大道北段</v>
          </cell>
          <cell r="H5331" t="str">
            <v>张扬</v>
          </cell>
          <cell r="I5331">
            <v>18381904567</v>
          </cell>
        </row>
        <row r="5332">
          <cell r="A5332" t="str">
            <v>达钢</v>
          </cell>
          <cell r="B5332" t="str">
            <v>螺纹钢</v>
          </cell>
          <cell r="C5332" t="str">
            <v>HRB400E Φ25 9m</v>
          </cell>
          <cell r="D5332" t="str">
            <v>吨</v>
          </cell>
          <cell r="E5332">
            <v>6</v>
          </cell>
          <cell r="F5332">
            <v>45862</v>
          </cell>
          <cell r="G5332" t="str">
            <v>（商投建工达州中医药科技园-4工区-11号楼）达州市通川区达州中医药职业学院犀牛大道北段</v>
          </cell>
          <cell r="H5332" t="str">
            <v>张扬</v>
          </cell>
          <cell r="I5332">
            <v>18381904567</v>
          </cell>
        </row>
        <row r="5333">
          <cell r="A5333" t="str">
            <v>钢固融</v>
          </cell>
          <cell r="B5333" t="str">
            <v>螺纹钢</v>
          </cell>
          <cell r="C5333" t="str">
            <v>HRB400EФ12*12m</v>
          </cell>
          <cell r="D5333" t="str">
            <v>吨</v>
          </cell>
          <cell r="E5333">
            <v>14</v>
          </cell>
          <cell r="F5333">
            <v>45862</v>
          </cell>
          <cell r="G5333" t="str">
            <v>（中核中原-温江北林医养综合体项目）四川省成都市温江区万春大道第三人民医院东</v>
          </cell>
          <cell r="H5333" t="str">
            <v>蔡杰</v>
          </cell>
          <cell r="I5333">
            <v>18875129329</v>
          </cell>
        </row>
        <row r="5334">
          <cell r="A5334" t="str">
            <v>钢固融</v>
          </cell>
          <cell r="B5334" t="str">
            <v>螺纹钢</v>
          </cell>
          <cell r="C5334" t="str">
            <v>HRB400EФ16*12m</v>
          </cell>
          <cell r="D5334" t="str">
            <v>吨</v>
          </cell>
          <cell r="E5334">
            <v>6</v>
          </cell>
          <cell r="F5334">
            <v>45862</v>
          </cell>
          <cell r="G5334" t="str">
            <v>（中核中原-温江北林医养综合体项目）四川省成都市温江区万春大道第三人民医院东</v>
          </cell>
          <cell r="H5334" t="str">
            <v>蔡杰</v>
          </cell>
          <cell r="I5334">
            <v>18875129329</v>
          </cell>
        </row>
        <row r="5335">
          <cell r="A5335" t="str">
            <v>钢固融</v>
          </cell>
          <cell r="B5335" t="str">
            <v>螺纹钢</v>
          </cell>
          <cell r="C5335" t="str">
            <v>HRB400EФ18*12m</v>
          </cell>
          <cell r="D5335" t="str">
            <v>吨</v>
          </cell>
          <cell r="E5335">
            <v>6</v>
          </cell>
          <cell r="F5335">
            <v>45862</v>
          </cell>
          <cell r="G5335" t="str">
            <v>（中核中原-温江北林医养综合体项目）四川省成都市温江区万春大道第三人民医院东</v>
          </cell>
          <cell r="H5335" t="str">
            <v>蔡杰</v>
          </cell>
          <cell r="I5335">
            <v>18875129329</v>
          </cell>
        </row>
        <row r="5336">
          <cell r="A5336" t="str">
            <v>钢固融</v>
          </cell>
          <cell r="B5336" t="str">
            <v>螺纹钢</v>
          </cell>
          <cell r="C5336" t="str">
            <v>HRB400EФ20*12m</v>
          </cell>
          <cell r="D5336" t="str">
            <v>吨</v>
          </cell>
          <cell r="E5336">
            <v>10</v>
          </cell>
          <cell r="F5336">
            <v>45862</v>
          </cell>
          <cell r="G5336" t="str">
            <v>（中核中原-温江北林医养综合体项目）四川省成都市温江区万春大道第三人民医院东</v>
          </cell>
          <cell r="H5336" t="str">
            <v>蔡杰</v>
          </cell>
          <cell r="I5336">
            <v>18875129329</v>
          </cell>
        </row>
        <row r="5337">
          <cell r="A5337" t="str">
            <v>钢固融</v>
          </cell>
          <cell r="B5337" t="str">
            <v>螺纹钢</v>
          </cell>
          <cell r="C5337" t="str">
            <v>HRB400EФ25*12m</v>
          </cell>
          <cell r="D5337" t="str">
            <v>吨</v>
          </cell>
          <cell r="E5337">
            <v>4</v>
          </cell>
          <cell r="F5337">
            <v>45862</v>
          </cell>
          <cell r="G5337" t="str">
            <v>（中核中原-温江北林医养综合体项目）四川省成都市温江区万春大道第三人民医院东</v>
          </cell>
          <cell r="H5337" t="str">
            <v>蔡杰</v>
          </cell>
          <cell r="I5337">
            <v>18875129329</v>
          </cell>
        </row>
        <row r="5338">
          <cell r="A5338" t="str">
            <v>钢固融</v>
          </cell>
          <cell r="B5338" t="str">
            <v>螺纹钢</v>
          </cell>
          <cell r="C5338" t="str">
            <v>HRB500EФ14*9m</v>
          </cell>
          <cell r="D5338" t="str">
            <v>吨</v>
          </cell>
          <cell r="E5338">
            <v>20</v>
          </cell>
          <cell r="F5338">
            <v>45862</v>
          </cell>
          <cell r="G5338" t="str">
            <v>（中核中原-温江北林医养综合体项目）四川省成都市温江区万春大道第三人民医院东</v>
          </cell>
          <cell r="H5338" t="str">
            <v>蔡杰</v>
          </cell>
          <cell r="I5338">
            <v>18875129329</v>
          </cell>
        </row>
        <row r="5339">
          <cell r="A5339" t="str">
            <v>钢固融</v>
          </cell>
          <cell r="B5339" t="str">
            <v>螺纹钢</v>
          </cell>
          <cell r="C5339" t="str">
            <v>HRB500EФ16*9m</v>
          </cell>
          <cell r="D5339" t="str">
            <v>吨</v>
          </cell>
          <cell r="E5339">
            <v>10</v>
          </cell>
          <cell r="F5339">
            <v>45862</v>
          </cell>
          <cell r="G5339" t="str">
            <v>（中核中原-温江北林医养综合体项目）四川省成都市温江区万春大道第三人民医院东</v>
          </cell>
          <cell r="H5339" t="str">
            <v>蔡杰</v>
          </cell>
          <cell r="I5339">
            <v>18875129329</v>
          </cell>
        </row>
        <row r="5340">
          <cell r="A5340" t="str">
            <v>德胜</v>
          </cell>
          <cell r="B5340" t="str">
            <v>螺纹钢</v>
          </cell>
          <cell r="C5340" t="str">
            <v>HRB400E Φ28×9米</v>
          </cell>
          <cell r="D5340" t="str">
            <v>吨</v>
          </cell>
          <cell r="E5340">
            <v>70</v>
          </cell>
          <cell r="F5340">
            <v>45862</v>
          </cell>
          <cell r="G5340" t="str">
            <v>（自永1标八局二分公司二分部）自贡市沿滩区川南中小企业创业园(金川路东50米)</v>
          </cell>
          <cell r="H5340" t="str">
            <v>李锐</v>
          </cell>
          <cell r="I5340">
            <v>13890668545</v>
          </cell>
        </row>
        <row r="5341">
          <cell r="A5341" t="str">
            <v>德胜</v>
          </cell>
          <cell r="B5341" t="str">
            <v>螺纹钢</v>
          </cell>
          <cell r="C5341" t="str">
            <v>HRB400E Φ20×9米</v>
          </cell>
          <cell r="D5341" t="str">
            <v>吨</v>
          </cell>
          <cell r="E5341">
            <v>35</v>
          </cell>
          <cell r="F5341">
            <v>45862</v>
          </cell>
          <cell r="G5341" t="str">
            <v>（自永1标八局二分公司二分部）自贡市沿滩区川南中小企业创业园(金川路东50米)</v>
          </cell>
          <cell r="H5341" t="str">
            <v>李锐</v>
          </cell>
          <cell r="I5341">
            <v>13890668545</v>
          </cell>
        </row>
        <row r="5342">
          <cell r="A5342" t="str">
            <v>德胜</v>
          </cell>
          <cell r="B5342" t="str">
            <v>螺纹钢</v>
          </cell>
          <cell r="C5342" t="str">
            <v>HRB400E Φ20×9米</v>
          </cell>
          <cell r="D5342" t="str">
            <v>吨</v>
          </cell>
          <cell r="E5342">
            <v>35</v>
          </cell>
          <cell r="F5342">
            <v>45862</v>
          </cell>
          <cell r="G5342" t="str">
            <v>（自永2标九局西南分公司钢筋棚）四川省自贡市骑龙镇大湾村</v>
          </cell>
          <cell r="H5342" t="str">
            <v>袁洪浩</v>
          </cell>
          <cell r="I5342">
            <v>18272354498</v>
          </cell>
        </row>
        <row r="5343">
          <cell r="A5343" t="str">
            <v>德胜</v>
          </cell>
          <cell r="B5343" t="str">
            <v>螺纹钢</v>
          </cell>
          <cell r="C5343" t="str">
            <v>HRB400E Φ20×12米</v>
          </cell>
          <cell r="D5343" t="str">
            <v>吨</v>
          </cell>
          <cell r="E5343">
            <v>70</v>
          </cell>
          <cell r="F5343">
            <v>45862</v>
          </cell>
          <cell r="G5343" t="str">
            <v>（自永2标九局西南分公司钢筋棚）四川省自贡市骑龙镇大湾村</v>
          </cell>
          <cell r="H5343" t="str">
            <v>袁洪浩</v>
          </cell>
          <cell r="I5343">
            <v>18272354498</v>
          </cell>
        </row>
        <row r="5344">
          <cell r="A5344" t="str">
            <v>润耀</v>
          </cell>
          <cell r="B5344" t="str">
            <v>盘螺</v>
          </cell>
          <cell r="C5344" t="str">
            <v>HRB400E Φ8</v>
          </cell>
          <cell r="D5344" t="str">
            <v>吨</v>
          </cell>
          <cell r="E5344">
            <v>2</v>
          </cell>
          <cell r="F5344">
            <v>45862</v>
          </cell>
          <cell r="G5344" t="str">
            <v>(五冶建设空港兴城怡心街道83亩项目)成都市双流区怡心街道高峰社区一组剑和路一段空港兴城怡心街道83亩项目中国五冶项目部</v>
          </cell>
          <cell r="H5344" t="str">
            <v>庞宇</v>
          </cell>
          <cell r="I5344">
            <v>18384171007</v>
          </cell>
        </row>
        <row r="5345">
          <cell r="A5345" t="str">
            <v>润耀</v>
          </cell>
          <cell r="B5345" t="str">
            <v>盘螺</v>
          </cell>
          <cell r="C5345" t="str">
            <v>HRB400E Φ10</v>
          </cell>
          <cell r="D5345" t="str">
            <v>吨</v>
          </cell>
          <cell r="E5345">
            <v>2</v>
          </cell>
          <cell r="F5345">
            <v>45862</v>
          </cell>
          <cell r="G5345" t="str">
            <v>(五冶建设空港兴城怡心街道83亩项目)成都市双流区怡心街道高峰社区一组剑和路一段空港兴城怡心街道83亩项目中国五冶项目部</v>
          </cell>
          <cell r="H5345" t="str">
            <v>庞宇</v>
          </cell>
          <cell r="I5345">
            <v>18384171007</v>
          </cell>
        </row>
        <row r="5346">
          <cell r="A5346" t="str">
            <v>润耀</v>
          </cell>
          <cell r="B5346" t="str">
            <v>螺纹钢</v>
          </cell>
          <cell r="C5346" t="str">
            <v>HRB400E Φ12 9m</v>
          </cell>
          <cell r="D5346" t="str">
            <v>吨</v>
          </cell>
          <cell r="E5346">
            <v>3</v>
          </cell>
          <cell r="F5346">
            <v>45862</v>
          </cell>
          <cell r="G5346" t="str">
            <v>(五冶建设空港兴城怡心街道83亩项目)成都市双流区怡心街道高峰社区一组剑和路一段空港兴城怡心街道83亩项目中国五冶项目部</v>
          </cell>
          <cell r="H5346" t="str">
            <v>庞宇</v>
          </cell>
          <cell r="I5346">
            <v>18384171007</v>
          </cell>
        </row>
        <row r="5347">
          <cell r="A5347" t="str">
            <v>润耀</v>
          </cell>
          <cell r="B5347" t="str">
            <v>螺纹钢</v>
          </cell>
          <cell r="C5347" t="str">
            <v>HRB400E Φ14 9m</v>
          </cell>
          <cell r="D5347" t="str">
            <v>吨</v>
          </cell>
          <cell r="E5347">
            <v>6</v>
          </cell>
          <cell r="F5347">
            <v>45862</v>
          </cell>
          <cell r="G5347" t="str">
            <v>(五冶建设空港兴城怡心街道83亩项目)成都市双流区怡心街道高峰社区一组剑和路一段空港兴城怡心街道83亩项目中国五冶项目部</v>
          </cell>
          <cell r="H5347" t="str">
            <v>庞宇</v>
          </cell>
          <cell r="I5347">
            <v>18384171007</v>
          </cell>
        </row>
        <row r="5348">
          <cell r="A5348" t="str">
            <v>润耀</v>
          </cell>
          <cell r="B5348" t="str">
            <v>螺纹钢</v>
          </cell>
          <cell r="C5348" t="str">
            <v>HRB400E Φ16 9m</v>
          </cell>
          <cell r="D5348" t="str">
            <v>吨</v>
          </cell>
          <cell r="E5348">
            <v>3</v>
          </cell>
          <cell r="F5348">
            <v>45862</v>
          </cell>
          <cell r="G5348" t="str">
            <v>(五冶建设空港兴城怡心街道83亩项目)成都市双流区怡心街道高峰社区一组剑和路一段空港兴城怡心街道83亩项目中国五冶项目部</v>
          </cell>
          <cell r="H5348" t="str">
            <v>庞宇</v>
          </cell>
          <cell r="I5348">
            <v>18384171007</v>
          </cell>
        </row>
        <row r="5349">
          <cell r="A5349" t="str">
            <v>润耀</v>
          </cell>
          <cell r="B5349" t="str">
            <v>螺纹钢</v>
          </cell>
          <cell r="C5349" t="str">
            <v>HRB400E Φ18 9m</v>
          </cell>
          <cell r="D5349" t="str">
            <v>吨</v>
          </cell>
          <cell r="E5349">
            <v>3</v>
          </cell>
          <cell r="F5349">
            <v>45862</v>
          </cell>
          <cell r="G5349" t="str">
            <v>(五冶建设空港兴城怡心街道83亩项目)成都市双流区怡心街道高峰社区一组剑和路一段空港兴城怡心街道83亩项目中国五冶项目部</v>
          </cell>
          <cell r="H5349" t="str">
            <v>庞宇</v>
          </cell>
          <cell r="I5349">
            <v>18384171007</v>
          </cell>
        </row>
        <row r="5350">
          <cell r="A5350" t="str">
            <v>润耀</v>
          </cell>
          <cell r="B5350" t="str">
            <v>螺纹钢</v>
          </cell>
          <cell r="C5350" t="str">
            <v>HRB400E Φ20 9m</v>
          </cell>
          <cell r="D5350" t="str">
            <v>吨</v>
          </cell>
          <cell r="E5350">
            <v>3</v>
          </cell>
          <cell r="F5350">
            <v>45862</v>
          </cell>
          <cell r="G5350" t="str">
            <v>(五冶建设空港兴城怡心街道83亩项目)成都市双流区怡心街道高峰社区一组剑和路一段空港兴城怡心街道83亩项目中国五冶项目部</v>
          </cell>
          <cell r="H5350" t="str">
            <v>庞宇</v>
          </cell>
          <cell r="I5350">
            <v>18384171007</v>
          </cell>
        </row>
        <row r="5351">
          <cell r="A5351" t="str">
            <v>润耀</v>
          </cell>
          <cell r="B5351" t="str">
            <v>螺纹钢</v>
          </cell>
          <cell r="C5351" t="str">
            <v>HRB400E Φ22 9m</v>
          </cell>
          <cell r="D5351" t="str">
            <v>吨</v>
          </cell>
          <cell r="E5351">
            <v>3</v>
          </cell>
          <cell r="F5351">
            <v>45862</v>
          </cell>
          <cell r="G5351" t="str">
            <v>(五冶建设空港兴城怡心街道83亩项目)成都市双流区怡心街道高峰社区一组剑和路一段空港兴城怡心街道83亩项目中国五冶项目部</v>
          </cell>
          <cell r="H5351" t="str">
            <v>庞宇</v>
          </cell>
          <cell r="I5351">
            <v>18384171007</v>
          </cell>
        </row>
        <row r="5352">
          <cell r="A5352" t="str">
            <v>润耀</v>
          </cell>
          <cell r="B5352" t="str">
            <v>螺纹钢</v>
          </cell>
          <cell r="C5352" t="str">
            <v>HRB400E Φ25 9m</v>
          </cell>
          <cell r="D5352" t="str">
            <v>吨</v>
          </cell>
          <cell r="E5352">
            <v>11</v>
          </cell>
          <cell r="F5352">
            <v>45862</v>
          </cell>
          <cell r="G5352" t="str">
            <v>(五冶建设空港兴城怡心街道83亩项目)成都市双流区怡心街道高峰社区一组剑和路一段空港兴城怡心街道83亩项目中国五冶项目部</v>
          </cell>
          <cell r="H5352" t="str">
            <v>庞宇</v>
          </cell>
          <cell r="I5352">
            <v>18384171007</v>
          </cell>
        </row>
        <row r="5353">
          <cell r="A5353" t="str">
            <v>润耀</v>
          </cell>
          <cell r="B5353" t="str">
            <v>盘螺</v>
          </cell>
          <cell r="C5353" t="str">
            <v>HRB400EФ10</v>
          </cell>
          <cell r="D5353" t="str">
            <v>吨</v>
          </cell>
          <cell r="E5353">
            <v>35</v>
          </cell>
          <cell r="F5353">
            <v>45862</v>
          </cell>
          <cell r="G5353" t="str">
            <v>（中铁六局呼和公司康新高速TJ4-2标）四川省甘孜藏族自治州康定市新都桥镇东俄罗三村中建八局搅拌站旁</v>
          </cell>
          <cell r="H5353" t="str">
            <v>许文刚</v>
          </cell>
          <cell r="I5353">
            <v>15848808186</v>
          </cell>
        </row>
        <row r="5354">
          <cell r="A5354" t="str">
            <v>润耀</v>
          </cell>
          <cell r="B5354" t="str">
            <v>盘圆</v>
          </cell>
          <cell r="C5354" t="str">
            <v>HPB300Ф12</v>
          </cell>
          <cell r="D5354" t="str">
            <v>吨</v>
          </cell>
          <cell r="E5354">
            <v>35</v>
          </cell>
          <cell r="F5354">
            <v>45862</v>
          </cell>
          <cell r="G5354" t="str">
            <v>（中铁六局呼和公司康新高速TJ4-2标）四川省甘孜藏族自治州康定市新都桥镇东俄罗三村中建八局搅拌站旁</v>
          </cell>
          <cell r="H5354" t="str">
            <v>许文刚</v>
          </cell>
          <cell r="I5354">
            <v>15848808186</v>
          </cell>
        </row>
        <row r="5355">
          <cell r="A5355" t="str">
            <v>润耀</v>
          </cell>
          <cell r="B5355" t="str">
            <v>螺纹钢</v>
          </cell>
          <cell r="C5355" t="str">
            <v>HRB400EФ12*9m</v>
          </cell>
          <cell r="D5355" t="str">
            <v>吨</v>
          </cell>
          <cell r="E5355">
            <v>35</v>
          </cell>
          <cell r="F5355">
            <v>45862</v>
          </cell>
          <cell r="G5355" t="str">
            <v>（中铁六局呼和公司康新高速TJ4-2标）四川省甘孜藏族自治州康定市新都桥镇东俄罗三村中建八局搅拌站旁</v>
          </cell>
          <cell r="H5355" t="str">
            <v>许文刚</v>
          </cell>
          <cell r="I5355">
            <v>15848808186</v>
          </cell>
        </row>
        <row r="5356">
          <cell r="A5356" t="str">
            <v>德胜</v>
          </cell>
          <cell r="B5356" t="str">
            <v>螺纹钢</v>
          </cell>
          <cell r="C5356" t="str">
            <v>HRB400E Φ18 9m</v>
          </cell>
          <cell r="D5356" t="str">
            <v>吨</v>
          </cell>
          <cell r="E5356">
            <v>70</v>
          </cell>
          <cell r="F5356">
            <v>45862</v>
          </cell>
          <cell r="G5356" t="str">
            <v>（五局建筑温江tod项目）罗欣安若维他药业(成都)有限公司南94米温江区海发路附近</v>
          </cell>
          <cell r="H5356" t="str">
            <v>冉勇</v>
          </cell>
          <cell r="I5356">
            <v>18108243927</v>
          </cell>
        </row>
        <row r="5357">
          <cell r="A5357" t="str">
            <v>德胜</v>
          </cell>
          <cell r="B5357" t="str">
            <v>螺纹钢</v>
          </cell>
          <cell r="C5357" t="str">
            <v>HRB400E Φ18 9m</v>
          </cell>
          <cell r="D5357" t="str">
            <v>吨</v>
          </cell>
          <cell r="E5357">
            <v>35</v>
          </cell>
          <cell r="F5357">
            <v>45862</v>
          </cell>
          <cell r="G5357" t="str">
            <v>(宜宾兴港三江新区长江工业园保障性租赁住房建设项目-土建)四川省宜宾市翠屏区永善路南段宜宾市三江新区长江工业园区</v>
          </cell>
          <cell r="H5357" t="str">
            <v>刘鹏</v>
          </cell>
          <cell r="I5357">
            <v>15528967666</v>
          </cell>
        </row>
        <row r="5358">
          <cell r="A5358" t="str">
            <v>钢固融</v>
          </cell>
          <cell r="B5358" t="str">
            <v>盘圆</v>
          </cell>
          <cell r="C5358" t="str">
            <v>HPB300Ф8</v>
          </cell>
          <cell r="D5358" t="str">
            <v>吨</v>
          </cell>
          <cell r="E5358">
            <v>35</v>
          </cell>
          <cell r="F5358">
            <v>45862</v>
          </cell>
          <cell r="G5358" t="str">
            <v>（中铁六局呼和公司康新高速TJ4-2标）四川省甘孜藏族自治州康定市新都桥镇东俄罗三村中建八局搅拌站旁</v>
          </cell>
          <cell r="H5358" t="str">
            <v>许文刚</v>
          </cell>
          <cell r="I5358">
            <v>15848808186</v>
          </cell>
        </row>
        <row r="5359">
          <cell r="A5359" t="str">
            <v>钢固融</v>
          </cell>
          <cell r="B5359" t="str">
            <v>盘圆</v>
          </cell>
          <cell r="C5359" t="str">
            <v>HPB300Ф8</v>
          </cell>
          <cell r="D5359" t="str">
            <v>吨</v>
          </cell>
          <cell r="E5359">
            <v>70</v>
          </cell>
          <cell r="F5359">
            <v>45862</v>
          </cell>
          <cell r="G5359" t="str">
            <v>（中铁一局四建康新高速TJ1-2标）四川省甘孜州康定市318国道玉顶积雪观景台旁</v>
          </cell>
          <cell r="H5359" t="str">
            <v>李波/马小红</v>
          </cell>
          <cell r="I5359" t="str">
            <v>13679069325/13808028745</v>
          </cell>
        </row>
        <row r="5360">
          <cell r="A5360" t="str">
            <v>钢固融</v>
          </cell>
          <cell r="B5360" t="str">
            <v>盘圆</v>
          </cell>
          <cell r="C5360" t="str">
            <v>HPB300Ф12</v>
          </cell>
          <cell r="D5360" t="str">
            <v>吨</v>
          </cell>
          <cell r="E5360">
            <v>70</v>
          </cell>
          <cell r="F5360">
            <v>45862</v>
          </cell>
          <cell r="G5360" t="str">
            <v>（中铁一局四建康新高速TJ1-2标）四川省甘孜州康定市318国道玉顶积雪观景台旁</v>
          </cell>
          <cell r="H5360" t="str">
            <v>李波/马小红</v>
          </cell>
          <cell r="I5360" t="str">
            <v>13679069325/13808028745</v>
          </cell>
        </row>
        <row r="5361">
          <cell r="A5361" t="str">
            <v>德胜恒嘉</v>
          </cell>
          <cell r="B5361" t="str">
            <v>螺纹钢</v>
          </cell>
          <cell r="C5361" t="str">
            <v>HRB400EФ18*9m</v>
          </cell>
          <cell r="D5361" t="str">
            <v>吨</v>
          </cell>
          <cell r="E5361">
            <v>35</v>
          </cell>
          <cell r="F5361">
            <v>45862</v>
          </cell>
          <cell r="G5361" t="str">
            <v>（中铁六局呼和公司康新高速TJ4-2标）四川省甘孜藏族自治州康定市新都桥镇东俄罗三村中建八局搅拌站旁</v>
          </cell>
          <cell r="H5361" t="str">
            <v>许文刚</v>
          </cell>
          <cell r="I5361">
            <v>15848808186</v>
          </cell>
        </row>
        <row r="5362">
          <cell r="A5362" t="str">
            <v>德胜恒嘉</v>
          </cell>
          <cell r="B5362" t="str">
            <v>螺纹钢</v>
          </cell>
          <cell r="C5362" t="str">
            <v>HRB400EФ16*9m</v>
          </cell>
          <cell r="D5362" t="str">
            <v>吨</v>
          </cell>
          <cell r="E5362">
            <v>35</v>
          </cell>
          <cell r="F5362">
            <v>45862</v>
          </cell>
          <cell r="G5362" t="str">
            <v>（中铁一局四建康新高速TJ1-2标）四川省甘孜州康定市318国道玉顶积雪观景台旁</v>
          </cell>
          <cell r="H5362" t="str">
            <v>李波/马小红</v>
          </cell>
          <cell r="I5362" t="str">
            <v>13679069325/13808028745</v>
          </cell>
        </row>
        <row r="5363">
          <cell r="A5363" t="str">
            <v>德胜恒嘉</v>
          </cell>
          <cell r="B5363" t="str">
            <v>螺纹钢</v>
          </cell>
          <cell r="C5363" t="str">
            <v>HRB400EФ20*9m</v>
          </cell>
          <cell r="D5363" t="str">
            <v>吨</v>
          </cell>
          <cell r="E5363">
            <v>35</v>
          </cell>
          <cell r="F5363">
            <v>45862</v>
          </cell>
          <cell r="G5363" t="str">
            <v>（中铁一局四建康新高速TJ1-2标）四川省甘孜州康定市318国道玉顶积雪观景台旁</v>
          </cell>
          <cell r="H5363" t="str">
            <v>李波/马小红</v>
          </cell>
          <cell r="I5363" t="str">
            <v>13679069325/13808028745</v>
          </cell>
        </row>
        <row r="5364">
          <cell r="A5364" t="str">
            <v>德胜恒嘉</v>
          </cell>
          <cell r="B5364" t="str">
            <v>螺纹钢</v>
          </cell>
          <cell r="C5364" t="str">
            <v>HRB400EФ25*9m</v>
          </cell>
          <cell r="D5364" t="str">
            <v>吨</v>
          </cell>
          <cell r="E5364">
            <v>35</v>
          </cell>
          <cell r="F5364">
            <v>45862</v>
          </cell>
          <cell r="G5364" t="str">
            <v>（中铁一局四建康新高速TJ1-2标）四川省甘孜州康定市318国道玉顶积雪观景台旁</v>
          </cell>
          <cell r="H5364" t="str">
            <v>李波/马小红</v>
          </cell>
          <cell r="I5364" t="str">
            <v>13679069325/13808028745</v>
          </cell>
        </row>
        <row r="5365">
          <cell r="A5365" t="str">
            <v>钢固融</v>
          </cell>
          <cell r="B5365" t="str">
            <v>高线</v>
          </cell>
          <cell r="C5365" t="str">
            <v>HPB300 Φ6</v>
          </cell>
          <cell r="D5365" t="str">
            <v>吨</v>
          </cell>
          <cell r="E5365">
            <v>2</v>
          </cell>
          <cell r="F5365">
            <v>45863</v>
          </cell>
          <cell r="G5365" t="str">
            <v>(华西乐山）-四川省乐山市市中区苏稽镇校地共建产教融合基地建设项目二标段</v>
          </cell>
          <cell r="H5365" t="str">
            <v>彭江涛</v>
          </cell>
          <cell r="I5365">
            <v>13990276572</v>
          </cell>
        </row>
        <row r="5366">
          <cell r="A5366" t="str">
            <v>钢固融</v>
          </cell>
          <cell r="B5366" t="str">
            <v>高线</v>
          </cell>
          <cell r="C5366" t="str">
            <v>HPB300 Φ8</v>
          </cell>
          <cell r="D5366" t="str">
            <v>吨</v>
          </cell>
          <cell r="E5366">
            <v>10</v>
          </cell>
          <cell r="F5366">
            <v>45863</v>
          </cell>
          <cell r="G5366" t="str">
            <v>(华西乐山）-四川省乐山市市中区苏稽镇校地共建产教融合基地建设项目二标段</v>
          </cell>
          <cell r="H5366" t="str">
            <v>彭江涛</v>
          </cell>
          <cell r="I5366">
            <v>13990276572</v>
          </cell>
        </row>
        <row r="5367">
          <cell r="A5367" t="str">
            <v>钢固融</v>
          </cell>
          <cell r="B5367" t="str">
            <v>盘螺</v>
          </cell>
          <cell r="C5367" t="str">
            <v>HRB400E Φ10</v>
          </cell>
          <cell r="D5367" t="str">
            <v>吨</v>
          </cell>
          <cell r="E5367">
            <v>22</v>
          </cell>
          <cell r="F5367">
            <v>45863</v>
          </cell>
          <cell r="G5367" t="str">
            <v>(华西乐山）-四川省乐山市市中区苏稽镇校地共建产教融合基地建设项目二标段</v>
          </cell>
          <cell r="H5367" t="str">
            <v>彭江涛</v>
          </cell>
          <cell r="I5367">
            <v>13990276572</v>
          </cell>
        </row>
        <row r="5368">
          <cell r="A5368" t="str">
            <v>钢固融</v>
          </cell>
          <cell r="B5368" t="str">
            <v>盘螺</v>
          </cell>
          <cell r="C5368" t="str">
            <v>HRB400E Φ12</v>
          </cell>
          <cell r="D5368" t="str">
            <v>吨</v>
          </cell>
          <cell r="E5368">
            <v>30</v>
          </cell>
          <cell r="F5368">
            <v>45863</v>
          </cell>
          <cell r="G5368" t="str">
            <v>(华西乐山）-四川省乐山市市中区苏稽镇校地共建产教融合基地建设项目二标段</v>
          </cell>
          <cell r="H5368" t="str">
            <v>彭江涛</v>
          </cell>
          <cell r="I5368">
            <v>13990276572</v>
          </cell>
        </row>
        <row r="5369">
          <cell r="A5369" t="str">
            <v>钢固融</v>
          </cell>
          <cell r="B5369" t="str">
            <v>盘螺</v>
          </cell>
          <cell r="C5369" t="str">
            <v>HRB400E Φ8</v>
          </cell>
          <cell r="D5369" t="str">
            <v>吨</v>
          </cell>
          <cell r="E5369">
            <v>14</v>
          </cell>
          <cell r="F5369">
            <v>45863</v>
          </cell>
          <cell r="G5369" t="str">
            <v>(华西乐山）-四川省乐山市市中区苏稽镇校地共建产教融合基地建设项目二标段</v>
          </cell>
          <cell r="H5369" t="str">
            <v>彭江涛</v>
          </cell>
          <cell r="I5369">
            <v>13990276572</v>
          </cell>
        </row>
        <row r="5370">
          <cell r="A5370" t="str">
            <v>钢固融</v>
          </cell>
          <cell r="B5370" t="str">
            <v>螺纹钢</v>
          </cell>
          <cell r="C5370" t="str">
            <v>HRB400E Φ14 12m</v>
          </cell>
          <cell r="D5370" t="str">
            <v>吨</v>
          </cell>
          <cell r="E5370">
            <v>47.5</v>
          </cell>
          <cell r="F5370">
            <v>45863</v>
          </cell>
          <cell r="G5370" t="str">
            <v>(华西乐山）-四川省乐山市市中区苏稽镇校地共建产教融合基地建设项目二标段</v>
          </cell>
          <cell r="H5370" t="str">
            <v>彭江涛</v>
          </cell>
          <cell r="I5370">
            <v>13990276572</v>
          </cell>
        </row>
        <row r="5371">
          <cell r="A5371" t="str">
            <v>钢固融</v>
          </cell>
          <cell r="B5371" t="str">
            <v>螺纹钢</v>
          </cell>
          <cell r="C5371" t="str">
            <v>HRB400E Φ16 12m</v>
          </cell>
          <cell r="D5371" t="str">
            <v>吨</v>
          </cell>
          <cell r="E5371">
            <v>72.5</v>
          </cell>
          <cell r="F5371">
            <v>45863</v>
          </cell>
          <cell r="G5371" t="str">
            <v>(华西乐山）-四川省乐山市市中区苏稽镇校地共建产教融合基地建设项目二标段</v>
          </cell>
          <cell r="H5371" t="str">
            <v>彭江涛</v>
          </cell>
          <cell r="I5371">
            <v>13990276572</v>
          </cell>
        </row>
        <row r="5372">
          <cell r="A5372" t="str">
            <v>钢固融</v>
          </cell>
          <cell r="B5372" t="str">
            <v>螺纹钢</v>
          </cell>
          <cell r="C5372" t="str">
            <v>HRB500E Φ14 12m</v>
          </cell>
          <cell r="D5372" t="str">
            <v>吨</v>
          </cell>
          <cell r="E5372">
            <v>5</v>
          </cell>
          <cell r="F5372">
            <v>45863</v>
          </cell>
          <cell r="G5372" t="str">
            <v>(华西乐山）-四川省乐山市市中区苏稽镇校地共建产教融合基地建设项目二标段</v>
          </cell>
          <cell r="H5372" t="str">
            <v>彭江涛</v>
          </cell>
          <cell r="I5372">
            <v>13990276572</v>
          </cell>
        </row>
        <row r="5373">
          <cell r="A5373" t="str">
            <v>钢固融</v>
          </cell>
          <cell r="B5373" t="str">
            <v>螺纹钢</v>
          </cell>
          <cell r="C5373" t="str">
            <v>HRB500E Φ16 12m</v>
          </cell>
          <cell r="D5373" t="str">
            <v>吨</v>
          </cell>
          <cell r="E5373">
            <v>5</v>
          </cell>
          <cell r="F5373">
            <v>45863</v>
          </cell>
          <cell r="G5373" t="str">
            <v>(华西乐山）-四川省乐山市市中区苏稽镇校地共建产教融合基地建设项目二标段</v>
          </cell>
          <cell r="H5373" t="str">
            <v>彭江涛</v>
          </cell>
          <cell r="I5373">
            <v>13990276572</v>
          </cell>
        </row>
        <row r="5374">
          <cell r="A5374" t="str">
            <v>钢固融</v>
          </cell>
          <cell r="B5374" t="str">
            <v>螺纹钢</v>
          </cell>
          <cell r="C5374" t="str">
            <v>HRB500E Φ18 12m</v>
          </cell>
          <cell r="D5374" t="str">
            <v>吨</v>
          </cell>
          <cell r="E5374">
            <v>10</v>
          </cell>
          <cell r="F5374">
            <v>45863</v>
          </cell>
          <cell r="G5374" t="str">
            <v>(华西乐山）-四川省乐山市市中区苏稽镇校地共建产教融合基地建设项目二标段</v>
          </cell>
          <cell r="H5374" t="str">
            <v>彭江涛</v>
          </cell>
          <cell r="I5374">
            <v>13990276572</v>
          </cell>
        </row>
        <row r="5375">
          <cell r="A5375" t="str">
            <v>钢固融</v>
          </cell>
          <cell r="B5375" t="str">
            <v>螺纹钢</v>
          </cell>
          <cell r="C5375" t="str">
            <v>HRB500E Φ20 12m</v>
          </cell>
          <cell r="D5375" t="str">
            <v>吨</v>
          </cell>
          <cell r="E5375">
            <v>10</v>
          </cell>
          <cell r="F5375">
            <v>45863</v>
          </cell>
          <cell r="G5375" t="str">
            <v>(华西乐山）-四川省乐山市市中区苏稽镇校地共建产教融合基地建设项目二标段</v>
          </cell>
          <cell r="H5375" t="str">
            <v>彭江涛</v>
          </cell>
          <cell r="I5375">
            <v>13990276572</v>
          </cell>
        </row>
        <row r="5376">
          <cell r="A5376" t="str">
            <v>德胜</v>
          </cell>
          <cell r="B5376" t="str">
            <v>螺纹钢</v>
          </cell>
          <cell r="C5376" t="str">
            <v>HRB400E Φ16 9m</v>
          </cell>
          <cell r="D5376" t="str">
            <v>吨</v>
          </cell>
          <cell r="E5376">
            <v>3</v>
          </cell>
          <cell r="F5376">
            <v>45863</v>
          </cell>
          <cell r="G5376" t="str">
            <v>(华西乐山）-四川省乐山市市中区苏稽镇校地共建产教融合基地建设项目二标段</v>
          </cell>
          <cell r="H5376" t="str">
            <v>彭江涛</v>
          </cell>
          <cell r="I5376">
            <v>13990276572</v>
          </cell>
        </row>
        <row r="5377">
          <cell r="A5377" t="str">
            <v>德胜</v>
          </cell>
          <cell r="B5377" t="str">
            <v>螺纹钢</v>
          </cell>
          <cell r="C5377" t="str">
            <v>HRB400E Φ18 9m</v>
          </cell>
          <cell r="D5377" t="str">
            <v>吨</v>
          </cell>
          <cell r="E5377">
            <v>27</v>
          </cell>
          <cell r="F5377">
            <v>45863</v>
          </cell>
          <cell r="G5377" t="str">
            <v>(华西乐山）-四川省乐山市市中区苏稽镇校地共建产教融合基地建设项目二标段</v>
          </cell>
          <cell r="H5377" t="str">
            <v>彭江涛</v>
          </cell>
          <cell r="I5377">
            <v>13990276572</v>
          </cell>
        </row>
        <row r="5378">
          <cell r="A5378" t="str">
            <v>德胜</v>
          </cell>
          <cell r="B5378" t="str">
            <v>螺纹钢</v>
          </cell>
          <cell r="C5378" t="str">
            <v>HRB400E Φ18 12m</v>
          </cell>
          <cell r="D5378" t="str">
            <v>吨</v>
          </cell>
          <cell r="E5378">
            <v>41</v>
          </cell>
          <cell r="F5378">
            <v>45863</v>
          </cell>
          <cell r="G5378" t="str">
            <v>(华西乐山）-四川省乐山市市中区苏稽镇校地共建产教融合基地建设项目二标段</v>
          </cell>
          <cell r="H5378" t="str">
            <v>彭江涛</v>
          </cell>
          <cell r="I5378">
            <v>13990276572</v>
          </cell>
        </row>
        <row r="5379">
          <cell r="A5379" t="str">
            <v>德胜</v>
          </cell>
          <cell r="B5379" t="str">
            <v>螺纹钢</v>
          </cell>
          <cell r="C5379" t="str">
            <v>HRB400E Φ20 12m</v>
          </cell>
          <cell r="D5379" t="str">
            <v>吨</v>
          </cell>
          <cell r="E5379">
            <v>40</v>
          </cell>
          <cell r="F5379">
            <v>45863</v>
          </cell>
          <cell r="G5379" t="str">
            <v>(华西乐山）-四川省乐山市市中区苏稽镇校地共建产教融合基地建设项目二标段</v>
          </cell>
          <cell r="H5379" t="str">
            <v>彭江涛</v>
          </cell>
          <cell r="I5379">
            <v>13990276572</v>
          </cell>
        </row>
        <row r="5380">
          <cell r="A5380" t="str">
            <v>德胜</v>
          </cell>
          <cell r="B5380" t="str">
            <v>螺纹钢</v>
          </cell>
          <cell r="C5380" t="str">
            <v>HRB400E Φ22 12m</v>
          </cell>
          <cell r="D5380" t="str">
            <v>吨</v>
          </cell>
          <cell r="E5380">
            <v>74</v>
          </cell>
          <cell r="F5380">
            <v>45863</v>
          </cell>
          <cell r="G5380" t="str">
            <v>(华西乐山）-四川省乐山市市中区苏稽镇校地共建产教融合基地建设项目二标段</v>
          </cell>
          <cell r="H5380" t="str">
            <v>彭江涛</v>
          </cell>
          <cell r="I5380">
            <v>13990276572</v>
          </cell>
        </row>
        <row r="5381">
          <cell r="A5381" t="str">
            <v>德胜</v>
          </cell>
          <cell r="B5381" t="str">
            <v>螺纹钢</v>
          </cell>
          <cell r="C5381" t="str">
            <v>HRB400E Φ25 12m</v>
          </cell>
          <cell r="D5381" t="str">
            <v>吨</v>
          </cell>
          <cell r="E5381">
            <v>108</v>
          </cell>
          <cell r="F5381">
            <v>45863</v>
          </cell>
          <cell r="G5381" t="str">
            <v>(华西乐山）-四川省乐山市市中区苏稽镇校地共建产教融合基地建设项目二标段</v>
          </cell>
          <cell r="H5381" t="str">
            <v>彭江涛</v>
          </cell>
          <cell r="I5381">
            <v>13990276572</v>
          </cell>
        </row>
        <row r="5382">
          <cell r="A5382" t="str">
            <v>德胜</v>
          </cell>
          <cell r="B5382" t="str">
            <v>螺纹钢</v>
          </cell>
          <cell r="C5382" t="str">
            <v>HRB400E Φ28 12m</v>
          </cell>
          <cell r="D5382" t="str">
            <v>吨</v>
          </cell>
          <cell r="E5382">
            <v>22</v>
          </cell>
          <cell r="F5382">
            <v>45863</v>
          </cell>
          <cell r="G5382" t="str">
            <v>(华西乐山）-四川省乐山市市中区苏稽镇校地共建产教融合基地建设项目二标段</v>
          </cell>
          <cell r="H5382" t="str">
            <v>彭江涛</v>
          </cell>
          <cell r="I5382">
            <v>13990276572</v>
          </cell>
        </row>
        <row r="5383">
          <cell r="A5383" t="str">
            <v>德胜</v>
          </cell>
          <cell r="B5383" t="str">
            <v>螺纹钢</v>
          </cell>
          <cell r="C5383" t="str">
            <v>HRB500E Φ25 12m</v>
          </cell>
          <cell r="D5383" t="str">
            <v>吨</v>
          </cell>
          <cell r="E5383">
            <v>45</v>
          </cell>
          <cell r="F5383">
            <v>45863</v>
          </cell>
          <cell r="G5383" t="str">
            <v>(华西乐山）-四川省乐山市市中区苏稽镇校地共建产教融合基地建设项目二标段</v>
          </cell>
          <cell r="H5383" t="str">
            <v>彭江涛</v>
          </cell>
          <cell r="I5383">
            <v>13990276572</v>
          </cell>
        </row>
        <row r="5384">
          <cell r="A5384" t="str">
            <v>德胜</v>
          </cell>
          <cell r="B5384" t="str">
            <v>螺纹钢</v>
          </cell>
          <cell r="C5384" t="str">
            <v>HRB500E Φ28 12m</v>
          </cell>
          <cell r="D5384" t="str">
            <v>吨</v>
          </cell>
          <cell r="E5384">
            <v>30</v>
          </cell>
          <cell r="F5384">
            <v>45863</v>
          </cell>
          <cell r="G5384" t="str">
            <v>(华西乐山）-四川省乐山市市中区苏稽镇校地共建产教融合基地建设项目二标段</v>
          </cell>
          <cell r="H5384" t="str">
            <v>彭江涛</v>
          </cell>
          <cell r="I5384">
            <v>13990276572</v>
          </cell>
        </row>
        <row r="5385">
          <cell r="A5385" t="str">
            <v>德胜</v>
          </cell>
          <cell r="B5385" t="str">
            <v>螺纹钢</v>
          </cell>
          <cell r="C5385" t="str">
            <v>HRB500E Φ32 12m</v>
          </cell>
          <cell r="D5385" t="str">
            <v>吨</v>
          </cell>
          <cell r="E5385">
            <v>30</v>
          </cell>
          <cell r="F5385">
            <v>45863</v>
          </cell>
          <cell r="G5385" t="str">
            <v>(华西乐山）-四川省乐山市市中区苏稽镇校地共建产教融合基地建设项目二标段</v>
          </cell>
          <cell r="H5385" t="str">
            <v>彭江涛</v>
          </cell>
          <cell r="I5385">
            <v>13990276572</v>
          </cell>
        </row>
        <row r="5386">
          <cell r="A5386" t="str">
            <v>润耀</v>
          </cell>
          <cell r="B5386" t="str">
            <v>螺纹钢</v>
          </cell>
          <cell r="C5386" t="str">
            <v>HRB400EФ22*9m</v>
          </cell>
          <cell r="D5386" t="str">
            <v>吨</v>
          </cell>
          <cell r="E5386">
            <v>105</v>
          </cell>
          <cell r="F5386">
            <v>45863</v>
          </cell>
          <cell r="G5386" t="str">
            <v>（中铁一局四公司康新高速TJ1-1标贡不卡隧道）四川省甘孜州康定市折多塘村车管所旁</v>
          </cell>
          <cell r="H5386" t="str">
            <v>李彰</v>
          </cell>
          <cell r="I5386">
            <v>18523285235</v>
          </cell>
        </row>
        <row r="5387">
          <cell r="A5387" t="str">
            <v>润耀</v>
          </cell>
          <cell r="B5387" t="str">
            <v>盘圆</v>
          </cell>
          <cell r="C5387" t="str">
            <v>HPB300Ф12</v>
          </cell>
          <cell r="D5387" t="str">
            <v>吨</v>
          </cell>
          <cell r="E5387">
            <v>35</v>
          </cell>
          <cell r="F5387">
            <v>45863</v>
          </cell>
          <cell r="G5387" t="str">
            <v>（中铁一局四公司康新高速TJ1-1标雅加梗隧道）四川省甘孜州康定市雅加梗</v>
          </cell>
          <cell r="H5387" t="str">
            <v>刘子任</v>
          </cell>
          <cell r="I5387">
            <v>18784539677</v>
          </cell>
        </row>
        <row r="5388">
          <cell r="A5388" t="str">
            <v>润耀</v>
          </cell>
          <cell r="B5388" t="str">
            <v>盘螺</v>
          </cell>
          <cell r="C5388" t="str">
            <v>HRB400EФ10</v>
          </cell>
          <cell r="D5388" t="str">
            <v>吨</v>
          </cell>
          <cell r="E5388">
            <v>35</v>
          </cell>
          <cell r="F5388">
            <v>45863</v>
          </cell>
          <cell r="G5388" t="str">
            <v>（中核中原-温江光明苑三期项目）四川省成都市温江区金马街道光明苑三期项目</v>
          </cell>
          <cell r="H5388" t="str">
            <v>王生斌</v>
          </cell>
          <cell r="I5388">
            <v>15228858118</v>
          </cell>
        </row>
        <row r="5389">
          <cell r="A5389" t="str">
            <v>钢固融</v>
          </cell>
          <cell r="B5389" t="str">
            <v>螺纹钢</v>
          </cell>
          <cell r="C5389" t="str">
            <v>HRB500EФ12*9m</v>
          </cell>
          <cell r="D5389" t="str">
            <v>吨</v>
          </cell>
          <cell r="E5389">
            <v>2.5</v>
          </cell>
          <cell r="F5389">
            <v>45863</v>
          </cell>
          <cell r="G5389" t="str">
            <v>（中核中原-温江光明苑三期项目）四川省成都市温江区金马街道光明苑三期项目</v>
          </cell>
          <cell r="H5389" t="str">
            <v>王生斌</v>
          </cell>
          <cell r="I5389">
            <v>15228858118</v>
          </cell>
        </row>
        <row r="5390">
          <cell r="A5390" t="str">
            <v>钢固融</v>
          </cell>
          <cell r="B5390" t="str">
            <v>螺纹钢</v>
          </cell>
          <cell r="C5390" t="str">
            <v>HRB500EФ14*9m</v>
          </cell>
          <cell r="D5390" t="str">
            <v>吨</v>
          </cell>
          <cell r="E5390">
            <v>2.5</v>
          </cell>
          <cell r="F5390">
            <v>45863</v>
          </cell>
          <cell r="G5390" t="str">
            <v>（中核中原-温江光明苑三期项目）四川省成都市温江区金马街道光明苑三期项目</v>
          </cell>
          <cell r="H5390" t="str">
            <v>王生斌</v>
          </cell>
          <cell r="I5390">
            <v>15228858118</v>
          </cell>
        </row>
        <row r="5391">
          <cell r="A5391" t="str">
            <v>钢固融</v>
          </cell>
          <cell r="B5391" t="str">
            <v>螺纹钢</v>
          </cell>
          <cell r="C5391" t="str">
            <v>HRB500EФ16*9m</v>
          </cell>
          <cell r="D5391" t="str">
            <v>吨</v>
          </cell>
          <cell r="E5391">
            <v>2.5</v>
          </cell>
          <cell r="F5391">
            <v>45863</v>
          </cell>
          <cell r="G5391" t="str">
            <v>（中核中原-温江光明苑三期项目）四川省成都市温江区金马街道光明苑三期项目</v>
          </cell>
          <cell r="H5391" t="str">
            <v>王生斌</v>
          </cell>
          <cell r="I5391">
            <v>15228858118</v>
          </cell>
        </row>
        <row r="5392">
          <cell r="A5392" t="str">
            <v>钢固融</v>
          </cell>
          <cell r="B5392" t="str">
            <v>螺纹钢</v>
          </cell>
          <cell r="C5392" t="str">
            <v>HRB500EФ18*9m</v>
          </cell>
          <cell r="D5392" t="str">
            <v>吨</v>
          </cell>
          <cell r="E5392">
            <v>5</v>
          </cell>
          <cell r="F5392">
            <v>45863</v>
          </cell>
          <cell r="G5392" t="str">
            <v>（中核中原-温江光明苑三期项目）四川省成都市温江区金马街道光明苑三期项目</v>
          </cell>
          <cell r="H5392" t="str">
            <v>王生斌</v>
          </cell>
          <cell r="I5392">
            <v>15228858118</v>
          </cell>
        </row>
        <row r="5393">
          <cell r="A5393" t="str">
            <v>钢固融</v>
          </cell>
          <cell r="B5393" t="str">
            <v>螺纹钢</v>
          </cell>
          <cell r="C5393" t="str">
            <v>HRB500EФ20*9m</v>
          </cell>
          <cell r="D5393" t="str">
            <v>吨</v>
          </cell>
          <cell r="E5393">
            <v>5</v>
          </cell>
          <cell r="F5393">
            <v>45863</v>
          </cell>
          <cell r="G5393" t="str">
            <v>（中核中原-温江光明苑三期项目）四川省成都市温江区金马街道光明苑三期项目</v>
          </cell>
          <cell r="H5393" t="str">
            <v>王生斌</v>
          </cell>
          <cell r="I5393">
            <v>15228858118</v>
          </cell>
        </row>
        <row r="5394">
          <cell r="A5394" t="str">
            <v>钢固融</v>
          </cell>
          <cell r="B5394" t="str">
            <v>螺纹钢</v>
          </cell>
          <cell r="C5394" t="str">
            <v>HRB500EФ22*9m</v>
          </cell>
          <cell r="D5394" t="str">
            <v>吨</v>
          </cell>
          <cell r="E5394">
            <v>5</v>
          </cell>
          <cell r="F5394">
            <v>45863</v>
          </cell>
          <cell r="G5394" t="str">
            <v>（中核中原-温江光明苑三期项目）四川省成都市温江区金马街道光明苑三期项目</v>
          </cell>
          <cell r="H5394" t="str">
            <v>王生斌</v>
          </cell>
          <cell r="I5394">
            <v>15228858118</v>
          </cell>
        </row>
        <row r="5395">
          <cell r="A5395" t="str">
            <v>钢固融</v>
          </cell>
          <cell r="B5395" t="str">
            <v>螺纹钢</v>
          </cell>
          <cell r="C5395" t="str">
            <v>HRB500EФ25*9m</v>
          </cell>
          <cell r="D5395" t="str">
            <v>吨</v>
          </cell>
          <cell r="E5395">
            <v>25</v>
          </cell>
          <cell r="F5395">
            <v>45863</v>
          </cell>
          <cell r="G5395" t="str">
            <v>（中核中原-温江光明苑三期项目）四川省成都市温江区金马街道光明苑三期项目</v>
          </cell>
          <cell r="H5395" t="str">
            <v>王生斌</v>
          </cell>
          <cell r="I5395">
            <v>15228858118</v>
          </cell>
        </row>
        <row r="5396">
          <cell r="A5396" t="str">
            <v>钢固融</v>
          </cell>
          <cell r="B5396" t="str">
            <v>螺纹钢</v>
          </cell>
          <cell r="C5396" t="str">
            <v>HRB400EФ22*9m</v>
          </cell>
          <cell r="D5396" t="str">
            <v>吨</v>
          </cell>
          <cell r="E5396">
            <v>20</v>
          </cell>
          <cell r="F5396">
            <v>45863</v>
          </cell>
          <cell r="G5396" t="str">
            <v>（中核中原-温江光明苑三期项目）四川省成都市温江区金马街道光明苑三期项目</v>
          </cell>
          <cell r="H5396" t="str">
            <v>王生斌</v>
          </cell>
          <cell r="I5396">
            <v>15228858118</v>
          </cell>
        </row>
        <row r="5397">
          <cell r="A5397" t="str">
            <v>润耀</v>
          </cell>
          <cell r="B5397" t="str">
            <v>盘圆</v>
          </cell>
          <cell r="C5397" t="str">
            <v>HPB300Ф12</v>
          </cell>
          <cell r="D5397" t="str">
            <v>吨</v>
          </cell>
          <cell r="E5397">
            <v>35</v>
          </cell>
          <cell r="F5397">
            <v>45863</v>
          </cell>
          <cell r="G5397" t="str">
            <v>（中铁一局四公司康新高速TJ1-1标贡不卡隧道）四川省甘孜州康定市折多塘村车管所旁</v>
          </cell>
          <cell r="H5397" t="str">
            <v>李彰</v>
          </cell>
          <cell r="I5397">
            <v>18523285235</v>
          </cell>
        </row>
        <row r="5398">
          <cell r="A5398" t="str">
            <v>润耀</v>
          </cell>
          <cell r="B5398" t="str">
            <v>盘螺</v>
          </cell>
          <cell r="C5398" t="str">
            <v>HRB400E Φ6</v>
          </cell>
          <cell r="D5398" t="str">
            <v>吨</v>
          </cell>
          <cell r="E5398">
            <v>2</v>
          </cell>
          <cell r="F5398">
            <v>45864</v>
          </cell>
          <cell r="G5398" t="str">
            <v>（华西简阳西城嘉苑）四川省成都市简阳市简城街道高屋村</v>
          </cell>
          <cell r="H5398" t="str">
            <v>张瀚镭</v>
          </cell>
          <cell r="I5398">
            <v>15884666220</v>
          </cell>
        </row>
        <row r="5399">
          <cell r="A5399" t="str">
            <v>润耀</v>
          </cell>
          <cell r="B5399" t="str">
            <v>盘螺</v>
          </cell>
          <cell r="C5399" t="str">
            <v>HRB400E Φ8</v>
          </cell>
          <cell r="D5399" t="str">
            <v>吨</v>
          </cell>
          <cell r="E5399">
            <v>14.5</v>
          </cell>
          <cell r="F5399">
            <v>45864</v>
          </cell>
          <cell r="G5399" t="str">
            <v>（华西简阳西城嘉苑）四川省成都市简阳市简城街道高屋村</v>
          </cell>
          <cell r="H5399" t="str">
            <v>张瀚镭</v>
          </cell>
          <cell r="I5399">
            <v>15884666220</v>
          </cell>
        </row>
        <row r="5400">
          <cell r="A5400" t="str">
            <v>润耀</v>
          </cell>
          <cell r="B5400" t="str">
            <v>盘螺</v>
          </cell>
          <cell r="C5400" t="str">
            <v>HRB400E Φ10</v>
          </cell>
          <cell r="D5400" t="str">
            <v>吨</v>
          </cell>
          <cell r="E5400">
            <v>94</v>
          </cell>
          <cell r="F5400">
            <v>45864</v>
          </cell>
          <cell r="G5400" t="str">
            <v>（华西简阳西城嘉苑）四川省成都市简阳市简城街道高屋村</v>
          </cell>
          <cell r="H5400" t="str">
            <v>张瀚镭</v>
          </cell>
          <cell r="I5400">
            <v>15884666220</v>
          </cell>
        </row>
        <row r="5401">
          <cell r="A5401" t="str">
            <v>润耀</v>
          </cell>
          <cell r="B5401" t="str">
            <v>盘螺</v>
          </cell>
          <cell r="C5401" t="str">
            <v>HRB400E Φ12</v>
          </cell>
          <cell r="D5401" t="str">
            <v>吨</v>
          </cell>
          <cell r="E5401">
            <v>12</v>
          </cell>
          <cell r="F5401">
            <v>45864</v>
          </cell>
          <cell r="G5401" t="str">
            <v>（华西简阳西城嘉苑）四川省成都市简阳市简城街道高屋村</v>
          </cell>
          <cell r="H5401" t="str">
            <v>张瀚镭</v>
          </cell>
          <cell r="I5401">
            <v>15884666220</v>
          </cell>
        </row>
        <row r="5402">
          <cell r="A5402" t="str">
            <v>润耀</v>
          </cell>
          <cell r="B5402" t="str">
            <v>螺纹钢</v>
          </cell>
          <cell r="C5402" t="str">
            <v>HRB400E Φ14 9m</v>
          </cell>
          <cell r="D5402" t="str">
            <v>吨</v>
          </cell>
          <cell r="E5402">
            <v>26</v>
          </cell>
          <cell r="F5402">
            <v>45864</v>
          </cell>
          <cell r="G5402" t="str">
            <v>（华西简阳西城嘉苑）四川省成都市简阳市简城街道高屋村</v>
          </cell>
          <cell r="H5402" t="str">
            <v>张瀚镭</v>
          </cell>
          <cell r="I5402">
            <v>15884666220</v>
          </cell>
        </row>
        <row r="5403">
          <cell r="A5403" t="str">
            <v>润耀</v>
          </cell>
          <cell r="B5403" t="str">
            <v>螺纹钢</v>
          </cell>
          <cell r="C5403" t="str">
            <v>HRB400E Φ16 9m</v>
          </cell>
          <cell r="D5403" t="str">
            <v>吨</v>
          </cell>
          <cell r="E5403">
            <v>17</v>
          </cell>
          <cell r="F5403">
            <v>45864</v>
          </cell>
          <cell r="G5403" t="str">
            <v>（华西简阳西城嘉苑）四川省成都市简阳市简城街道高屋村</v>
          </cell>
          <cell r="H5403" t="str">
            <v>张瀚镭</v>
          </cell>
          <cell r="I5403">
            <v>15884666220</v>
          </cell>
        </row>
        <row r="5404">
          <cell r="A5404" t="str">
            <v>润耀</v>
          </cell>
          <cell r="B5404" t="str">
            <v>螺纹钢</v>
          </cell>
          <cell r="C5404" t="str">
            <v>HRB400E Φ18 9m</v>
          </cell>
          <cell r="D5404" t="str">
            <v>吨</v>
          </cell>
          <cell r="E5404">
            <v>5</v>
          </cell>
          <cell r="F5404">
            <v>45864</v>
          </cell>
          <cell r="G5404" t="str">
            <v>（华西简阳西城嘉苑）四川省成都市简阳市简城街道高屋村</v>
          </cell>
          <cell r="H5404" t="str">
            <v>张瀚镭</v>
          </cell>
          <cell r="I5404">
            <v>15884666220</v>
          </cell>
        </row>
        <row r="5405">
          <cell r="A5405" t="str">
            <v>润耀</v>
          </cell>
          <cell r="B5405" t="str">
            <v>螺纹钢</v>
          </cell>
          <cell r="C5405" t="str">
            <v>HRB500E Φ16</v>
          </cell>
          <cell r="D5405" t="str">
            <v>吨</v>
          </cell>
          <cell r="E5405">
            <v>2.5</v>
          </cell>
          <cell r="F5405">
            <v>45864</v>
          </cell>
          <cell r="G5405" t="str">
            <v>（华西简阳西城嘉苑）四川省成都市简阳市简城街道高屋村</v>
          </cell>
          <cell r="H5405" t="str">
            <v>张瀚镭</v>
          </cell>
          <cell r="I5405">
            <v>15884666220</v>
          </cell>
        </row>
        <row r="5406">
          <cell r="A5406" t="str">
            <v>润耀</v>
          </cell>
          <cell r="B5406" t="str">
            <v>螺纹钢</v>
          </cell>
          <cell r="C5406" t="str">
            <v>HRB500E Φ20</v>
          </cell>
          <cell r="D5406" t="str">
            <v>吨</v>
          </cell>
          <cell r="E5406">
            <v>16</v>
          </cell>
          <cell r="F5406">
            <v>45864</v>
          </cell>
          <cell r="G5406" t="str">
            <v>（华西简阳西城嘉苑）四川省成都市简阳市简城街道高屋村</v>
          </cell>
          <cell r="H5406" t="str">
            <v>张瀚镭</v>
          </cell>
          <cell r="I5406">
            <v>15884666220</v>
          </cell>
        </row>
        <row r="5407">
          <cell r="A5407" t="str">
            <v>润耀</v>
          </cell>
          <cell r="B5407" t="str">
            <v>螺纹钢</v>
          </cell>
          <cell r="C5407" t="str">
            <v>HRB500E Φ25</v>
          </cell>
          <cell r="D5407" t="str">
            <v>吨</v>
          </cell>
          <cell r="E5407">
            <v>18</v>
          </cell>
          <cell r="F5407">
            <v>45864</v>
          </cell>
          <cell r="G5407" t="str">
            <v>（华西简阳西城嘉苑）四川省成都市简阳市简城街道高屋村</v>
          </cell>
          <cell r="H5407" t="str">
            <v>张瀚镭</v>
          </cell>
          <cell r="I5407">
            <v>15884666220</v>
          </cell>
        </row>
        <row r="5408">
          <cell r="A5408" t="str">
            <v>德胜</v>
          </cell>
          <cell r="B5408" t="str">
            <v>螺纹钢</v>
          </cell>
          <cell r="C5408" t="str">
            <v>HRB500E Φ22</v>
          </cell>
          <cell r="D5408" t="str">
            <v>吨</v>
          </cell>
          <cell r="E5408">
            <v>5.5</v>
          </cell>
          <cell r="F5408">
            <v>45864</v>
          </cell>
          <cell r="G5408" t="str">
            <v>（华西简阳西城嘉苑）四川省成都市简阳市简城街道高屋村</v>
          </cell>
          <cell r="H5408" t="str">
            <v>张瀚镭</v>
          </cell>
          <cell r="I5408">
            <v>15884666220</v>
          </cell>
        </row>
        <row r="5409">
          <cell r="A5409" t="str">
            <v>德胜</v>
          </cell>
          <cell r="B5409" t="str">
            <v>螺纹钢</v>
          </cell>
          <cell r="C5409" t="str">
            <v>HRB500E Φ25</v>
          </cell>
          <cell r="D5409" t="str">
            <v>吨</v>
          </cell>
          <cell r="E5409">
            <v>30</v>
          </cell>
          <cell r="F5409">
            <v>45864</v>
          </cell>
          <cell r="G5409" t="str">
            <v>（华西简阳西城嘉苑）四川省成都市简阳市简城街道高屋村</v>
          </cell>
          <cell r="H5409" t="str">
            <v>张瀚镭</v>
          </cell>
          <cell r="I5409">
            <v>15884666220</v>
          </cell>
        </row>
        <row r="5410">
          <cell r="A5410" t="str">
            <v>润耀</v>
          </cell>
          <cell r="B5410" t="str">
            <v>螺纹钢</v>
          </cell>
          <cell r="C5410" t="str">
            <v>HRB400E Φ12 9m</v>
          </cell>
          <cell r="D5410" t="str">
            <v>吨</v>
          </cell>
          <cell r="E5410">
            <v>30</v>
          </cell>
          <cell r="F5410">
            <v>45864</v>
          </cell>
          <cell r="G5410" t="str">
            <v>(五冶建设扩建艺体中学二期工程)四川省成都市双流区光荣路成都艺体中学南200米</v>
          </cell>
          <cell r="H5410" t="str">
            <v>谢序强</v>
          </cell>
          <cell r="I5410">
            <v>13458588232</v>
          </cell>
        </row>
        <row r="5411">
          <cell r="A5411" t="str">
            <v>润耀</v>
          </cell>
          <cell r="B5411" t="str">
            <v>螺纹钢</v>
          </cell>
          <cell r="C5411" t="str">
            <v>HRB400E Φ14 9m</v>
          </cell>
          <cell r="D5411" t="str">
            <v>吨</v>
          </cell>
          <cell r="E5411">
            <v>25</v>
          </cell>
          <cell r="F5411">
            <v>45864</v>
          </cell>
          <cell r="G5411" t="str">
            <v>(五冶建设扩建艺体中学二期工程)四川省成都市双流区光荣路成都艺体中学南200米</v>
          </cell>
          <cell r="H5411" t="str">
            <v>谢序强</v>
          </cell>
          <cell r="I5411">
            <v>13458588232</v>
          </cell>
        </row>
        <row r="5412">
          <cell r="A5412" t="str">
            <v>润耀</v>
          </cell>
          <cell r="B5412" t="str">
            <v>螺纹钢</v>
          </cell>
          <cell r="C5412" t="str">
            <v>HRB400E Φ16 9m</v>
          </cell>
          <cell r="D5412" t="str">
            <v>吨</v>
          </cell>
          <cell r="E5412">
            <v>20</v>
          </cell>
          <cell r="F5412">
            <v>45864</v>
          </cell>
          <cell r="G5412" t="str">
            <v>(五冶建设扩建艺体中学二期工程)四川省成都市双流区光荣路成都艺体中学南200米</v>
          </cell>
          <cell r="H5412" t="str">
            <v>谢序强</v>
          </cell>
          <cell r="I5412">
            <v>13458588232</v>
          </cell>
        </row>
        <row r="5413">
          <cell r="A5413" t="str">
            <v>润耀</v>
          </cell>
          <cell r="B5413" t="str">
            <v>螺纹钢</v>
          </cell>
          <cell r="C5413" t="str">
            <v>HRB400E Φ18 9m</v>
          </cell>
          <cell r="D5413" t="str">
            <v>吨</v>
          </cell>
          <cell r="E5413">
            <v>8</v>
          </cell>
          <cell r="F5413">
            <v>45864</v>
          </cell>
          <cell r="G5413" t="str">
            <v>(五冶建设扩建艺体中学二期工程)四川省成都市双流区光荣路成都艺体中学南200米</v>
          </cell>
          <cell r="H5413" t="str">
            <v>谢序强</v>
          </cell>
          <cell r="I5413">
            <v>13458588232</v>
          </cell>
        </row>
        <row r="5414">
          <cell r="A5414" t="str">
            <v>润耀</v>
          </cell>
          <cell r="B5414" t="str">
            <v>螺纹钢</v>
          </cell>
          <cell r="C5414" t="str">
            <v>HRB400E Φ20 9m</v>
          </cell>
          <cell r="D5414" t="str">
            <v>吨</v>
          </cell>
          <cell r="E5414">
            <v>20</v>
          </cell>
          <cell r="F5414">
            <v>45864</v>
          </cell>
          <cell r="G5414" t="str">
            <v>(五冶建设扩建艺体中学二期工程)四川省成都市双流区光荣路成都艺体中学南200米</v>
          </cell>
          <cell r="H5414" t="str">
            <v>谢序强</v>
          </cell>
          <cell r="I5414">
            <v>13458588232</v>
          </cell>
        </row>
        <row r="5415">
          <cell r="A5415" t="str">
            <v>润耀</v>
          </cell>
          <cell r="B5415" t="str">
            <v>螺纹钢</v>
          </cell>
          <cell r="C5415" t="str">
            <v>HRB400E Φ22 9m</v>
          </cell>
          <cell r="D5415" t="str">
            <v>吨</v>
          </cell>
          <cell r="E5415">
            <v>40</v>
          </cell>
          <cell r="F5415">
            <v>45864</v>
          </cell>
          <cell r="G5415" t="str">
            <v>(五冶建设扩建艺体中学二期工程)四川省成都市双流区光荣路成都艺体中学南200米</v>
          </cell>
          <cell r="H5415" t="str">
            <v>谢序强</v>
          </cell>
          <cell r="I5415">
            <v>13458588232</v>
          </cell>
        </row>
        <row r="5416">
          <cell r="A5416" t="str">
            <v>润耀</v>
          </cell>
          <cell r="B5416" t="str">
            <v>螺纹钢</v>
          </cell>
          <cell r="C5416" t="str">
            <v>HRB500E Φ22</v>
          </cell>
          <cell r="D5416" t="str">
            <v>吨</v>
          </cell>
          <cell r="E5416">
            <v>6</v>
          </cell>
          <cell r="F5416">
            <v>45864</v>
          </cell>
          <cell r="G5416" t="str">
            <v>(五冶建设扩建艺体中学二期工程)四川省成都市双流区光荣路成都艺体中学南200米</v>
          </cell>
          <cell r="H5416" t="str">
            <v>谢序强</v>
          </cell>
          <cell r="I5416">
            <v>13458588232</v>
          </cell>
        </row>
        <row r="5417">
          <cell r="A5417" t="str">
            <v>润耀</v>
          </cell>
          <cell r="B5417" t="str">
            <v>螺纹钢</v>
          </cell>
          <cell r="C5417" t="str">
            <v>HRB500E Φ25</v>
          </cell>
          <cell r="D5417" t="str">
            <v>吨</v>
          </cell>
          <cell r="E5417">
            <v>50</v>
          </cell>
          <cell r="F5417">
            <v>45864</v>
          </cell>
          <cell r="G5417" t="str">
            <v>(五冶建设扩建艺体中学二期工程)四川省成都市双流区光荣路成都艺体中学南200米</v>
          </cell>
          <cell r="H5417" t="str">
            <v>谢序强</v>
          </cell>
          <cell r="I5417">
            <v>13458588232</v>
          </cell>
        </row>
        <row r="5418">
          <cell r="A5418" t="str">
            <v>润耀</v>
          </cell>
          <cell r="B5418" t="str">
            <v>螺纹钢</v>
          </cell>
          <cell r="C5418" t="str">
            <v>HRB500E Φ32</v>
          </cell>
          <cell r="D5418" t="str">
            <v>吨</v>
          </cell>
          <cell r="E5418">
            <v>5</v>
          </cell>
          <cell r="F5418">
            <v>45864</v>
          </cell>
          <cell r="G5418" t="str">
            <v>(五冶建设扩建艺体中学二期工程)四川省成都市双流区光荣路成都艺体中学南200米</v>
          </cell>
          <cell r="H5418" t="str">
            <v>谢序强</v>
          </cell>
          <cell r="I5418">
            <v>13458588232</v>
          </cell>
        </row>
        <row r="5419">
          <cell r="A5419" t="str">
            <v>钢固融</v>
          </cell>
          <cell r="B5419" t="str">
            <v>螺纹钢</v>
          </cell>
          <cell r="C5419" t="str">
            <v>HRB500EФ25*9m</v>
          </cell>
          <cell r="D5419" t="str">
            <v>吨</v>
          </cell>
          <cell r="E5419">
            <v>35</v>
          </cell>
          <cell r="F5419">
            <v>45864</v>
          </cell>
          <cell r="G5419" t="str">
            <v>（中核中原-温江北林医养综合体项目）四川省成都市温江区万春大道第三人民医院东</v>
          </cell>
          <cell r="H5419" t="str">
            <v>蔡杰</v>
          </cell>
          <cell r="I5419">
            <v>18875129329</v>
          </cell>
        </row>
        <row r="5420">
          <cell r="A5420" t="str">
            <v>钢固融</v>
          </cell>
          <cell r="B5420" t="str">
            <v>螺纹钢</v>
          </cell>
          <cell r="C5420" t="str">
            <v>HRB500EФ25*12m</v>
          </cell>
          <cell r="D5420" t="str">
            <v>吨</v>
          </cell>
          <cell r="E5420">
            <v>35</v>
          </cell>
          <cell r="F5420">
            <v>45864</v>
          </cell>
          <cell r="G5420" t="str">
            <v>（中核中原-温江北林医养综合体项目）四川省成都市温江区万春大道第三人民医院东</v>
          </cell>
          <cell r="H5420" t="str">
            <v>蔡杰</v>
          </cell>
          <cell r="I5420">
            <v>18875129329</v>
          </cell>
        </row>
        <row r="5421">
          <cell r="A5421" t="str">
            <v>钢固融</v>
          </cell>
          <cell r="B5421" t="str">
            <v>盘螺</v>
          </cell>
          <cell r="C5421" t="str">
            <v>HRB400EФ8</v>
          </cell>
          <cell r="D5421" t="str">
            <v>吨</v>
          </cell>
          <cell r="E5421">
            <v>4</v>
          </cell>
          <cell r="F5421">
            <v>45864</v>
          </cell>
          <cell r="G5421" t="str">
            <v>（中核中原-温江光明苑三期项目）四川省成都市温江区金马街道光明苑三期项目</v>
          </cell>
          <cell r="H5421" t="str">
            <v>王生斌</v>
          </cell>
          <cell r="I5421">
            <v>15228858118</v>
          </cell>
        </row>
        <row r="5422">
          <cell r="A5422" t="str">
            <v>钢固融</v>
          </cell>
          <cell r="B5422" t="str">
            <v>盘螺</v>
          </cell>
          <cell r="C5422" t="str">
            <v>HRB400EФ10</v>
          </cell>
          <cell r="D5422" t="str">
            <v>吨</v>
          </cell>
          <cell r="E5422">
            <v>10</v>
          </cell>
          <cell r="F5422">
            <v>45864</v>
          </cell>
          <cell r="G5422" t="str">
            <v>（中核中原-温江光明苑三期项目）四川省成都市温江区金马街道光明苑三期项目</v>
          </cell>
          <cell r="H5422" t="str">
            <v>王生斌</v>
          </cell>
          <cell r="I5422">
            <v>15228858118</v>
          </cell>
        </row>
        <row r="5423">
          <cell r="A5423" t="str">
            <v>钢固融</v>
          </cell>
          <cell r="B5423" t="str">
            <v>螺纹钢</v>
          </cell>
          <cell r="C5423" t="str">
            <v>HRB400EФ14*9m</v>
          </cell>
          <cell r="D5423" t="str">
            <v>吨</v>
          </cell>
          <cell r="E5423">
            <v>5</v>
          </cell>
          <cell r="F5423">
            <v>45864</v>
          </cell>
          <cell r="G5423" t="str">
            <v>（中核中原-温江光明苑三期项目）四川省成都市温江区金马街道光明苑三期项目</v>
          </cell>
          <cell r="H5423" t="str">
            <v>王生斌</v>
          </cell>
          <cell r="I5423">
            <v>15228858118</v>
          </cell>
        </row>
        <row r="5424">
          <cell r="A5424" t="str">
            <v>钢固融</v>
          </cell>
          <cell r="B5424" t="str">
            <v>螺纹钢</v>
          </cell>
          <cell r="C5424" t="str">
            <v>HRB400EФ16*9m</v>
          </cell>
          <cell r="D5424" t="str">
            <v>吨</v>
          </cell>
          <cell r="E5424">
            <v>10</v>
          </cell>
          <cell r="F5424">
            <v>45864</v>
          </cell>
          <cell r="G5424" t="str">
            <v>（中核中原-温江光明苑三期项目）四川省成都市温江区金马街道光明苑三期项目</v>
          </cell>
          <cell r="H5424" t="str">
            <v>王生斌</v>
          </cell>
          <cell r="I5424">
            <v>15228858118</v>
          </cell>
        </row>
        <row r="5425">
          <cell r="A5425" t="str">
            <v>钢固融</v>
          </cell>
          <cell r="B5425" t="str">
            <v>螺纹钢</v>
          </cell>
          <cell r="C5425" t="str">
            <v>HRB400EФ20*9m</v>
          </cell>
          <cell r="D5425" t="str">
            <v>吨</v>
          </cell>
          <cell r="E5425">
            <v>10</v>
          </cell>
          <cell r="F5425">
            <v>45864</v>
          </cell>
          <cell r="G5425" t="str">
            <v>（中核中原-温江光明苑三期项目）四川省成都市温江区金马街道光明苑三期项目</v>
          </cell>
          <cell r="H5425" t="str">
            <v>王生斌</v>
          </cell>
          <cell r="I5425">
            <v>15228858118</v>
          </cell>
        </row>
        <row r="5426">
          <cell r="A5426" t="str">
            <v>钢固融</v>
          </cell>
          <cell r="B5426" t="str">
            <v>螺纹钢</v>
          </cell>
          <cell r="C5426" t="str">
            <v>HRB400EФ22*9m</v>
          </cell>
          <cell r="D5426" t="str">
            <v>吨</v>
          </cell>
          <cell r="E5426">
            <v>30</v>
          </cell>
          <cell r="F5426">
            <v>45864</v>
          </cell>
          <cell r="G5426" t="str">
            <v>（中核中原-温江光明苑三期项目）四川省成都市温江区金马街道光明苑三期项目</v>
          </cell>
          <cell r="H5426" t="str">
            <v>王生斌</v>
          </cell>
          <cell r="I5426">
            <v>15228858118</v>
          </cell>
        </row>
        <row r="5427">
          <cell r="A5427" t="str">
            <v>德胜恒嘉</v>
          </cell>
          <cell r="B5427" t="str">
            <v>螺纹钢</v>
          </cell>
          <cell r="C5427" t="str">
            <v>HRB400EФ18*9m</v>
          </cell>
          <cell r="D5427" t="str">
            <v>吨</v>
          </cell>
          <cell r="E5427">
            <v>35</v>
          </cell>
          <cell r="F5427">
            <v>45864</v>
          </cell>
          <cell r="G5427" t="str">
            <v>（中铁六局呼和公司康新高速TJ4-2标）四川省甘孜藏族自治州康定市新都桥镇东俄罗三村中建八局搅拌站旁</v>
          </cell>
          <cell r="H5427" t="str">
            <v>许文刚</v>
          </cell>
          <cell r="I5427">
            <v>15848808186</v>
          </cell>
        </row>
        <row r="5428">
          <cell r="A5428" t="str">
            <v>德胜恒嘉</v>
          </cell>
          <cell r="B5428" t="str">
            <v>螺纹钢</v>
          </cell>
          <cell r="C5428" t="str">
            <v>HRB400EФ12*9m</v>
          </cell>
          <cell r="D5428" t="str">
            <v>吨</v>
          </cell>
          <cell r="E5428">
            <v>35</v>
          </cell>
          <cell r="F5428">
            <v>45864</v>
          </cell>
          <cell r="G5428" t="str">
            <v>（中铁六局呼和公司康新高速TJ4-2标）四川省甘孜藏族自治州康定市新都桥镇东俄罗三村中建八局搅拌站旁</v>
          </cell>
          <cell r="H5428" t="str">
            <v>许文刚</v>
          </cell>
          <cell r="I5428">
            <v>15848808186</v>
          </cell>
        </row>
        <row r="5429">
          <cell r="A5429" t="str">
            <v>德胜恒嘉</v>
          </cell>
          <cell r="B5429" t="str">
            <v>螺纹钢</v>
          </cell>
          <cell r="C5429" t="str">
            <v>HRB400EФ20*9m</v>
          </cell>
          <cell r="D5429" t="str">
            <v>吨</v>
          </cell>
          <cell r="E5429">
            <v>35</v>
          </cell>
          <cell r="F5429">
            <v>45864</v>
          </cell>
          <cell r="G5429" t="str">
            <v>（中铁六局呼和公司康新高速TJ4-2标）四川省甘孜藏族自治州康定市新都桥镇东俄罗三村中建八局搅拌站旁</v>
          </cell>
          <cell r="H5429" t="str">
            <v>许文刚</v>
          </cell>
          <cell r="I5429">
            <v>15848808186</v>
          </cell>
        </row>
        <row r="5430">
          <cell r="A5430" t="str">
            <v>德胜恒嘉</v>
          </cell>
          <cell r="B5430" t="str">
            <v>螺纹钢</v>
          </cell>
          <cell r="C5430" t="str">
            <v>HRB400EФ14*9m</v>
          </cell>
          <cell r="D5430" t="str">
            <v>吨</v>
          </cell>
          <cell r="E5430">
            <v>35</v>
          </cell>
          <cell r="F5430">
            <v>45864</v>
          </cell>
          <cell r="G5430" t="str">
            <v>（中铁六局呼和公司康新高速TJ4-2标）四川省甘孜藏族自治州康定市新都桥镇东俄罗三村中建八局搅拌站旁</v>
          </cell>
          <cell r="H5430" t="str">
            <v>许文刚</v>
          </cell>
          <cell r="I5430">
            <v>15848808186</v>
          </cell>
        </row>
        <row r="5431">
          <cell r="A5431" t="str">
            <v>润耀</v>
          </cell>
          <cell r="B5431" t="str">
            <v>螺纹钢</v>
          </cell>
          <cell r="C5431" t="str">
            <v>HRB400E Φ12 9m</v>
          </cell>
          <cell r="D5431" t="str">
            <v>吨</v>
          </cell>
          <cell r="E5431">
            <v>35</v>
          </cell>
          <cell r="F5431">
            <v>45865</v>
          </cell>
          <cell r="G5431" t="str">
            <v>（五局乐山机场项目）四川省乐山市五通桥区</v>
          </cell>
          <cell r="H5431" t="str">
            <v>贺银</v>
          </cell>
          <cell r="I5431">
            <v>18844162555</v>
          </cell>
        </row>
        <row r="5432">
          <cell r="A5432" t="str">
            <v>润耀</v>
          </cell>
          <cell r="B5432" t="str">
            <v>螺纹钢</v>
          </cell>
          <cell r="C5432" t="str">
            <v>HRB400E Φ12 9m</v>
          </cell>
          <cell r="D5432" t="str">
            <v>吨</v>
          </cell>
          <cell r="E5432">
            <v>15</v>
          </cell>
          <cell r="F5432">
            <v>45865</v>
          </cell>
          <cell r="G5432" t="str">
            <v>（五局乐山机场项目）四川省乐山市五通桥区</v>
          </cell>
          <cell r="H5432" t="str">
            <v>贺银</v>
          </cell>
          <cell r="I5432">
            <v>18844162555</v>
          </cell>
        </row>
        <row r="5433">
          <cell r="A5433" t="str">
            <v>润耀</v>
          </cell>
          <cell r="B5433" t="str">
            <v>螺纹钢</v>
          </cell>
          <cell r="C5433" t="str">
            <v>HRB400E Φ20 9m</v>
          </cell>
          <cell r="D5433" t="str">
            <v>吨</v>
          </cell>
          <cell r="E5433">
            <v>2.5</v>
          </cell>
          <cell r="F5433">
            <v>45865</v>
          </cell>
          <cell r="G5433" t="str">
            <v>（五局乐山机场项目）四川省乐山市五通桥区</v>
          </cell>
          <cell r="H5433" t="str">
            <v>贺银</v>
          </cell>
          <cell r="I5433">
            <v>18844162555</v>
          </cell>
        </row>
        <row r="5434">
          <cell r="A5434" t="str">
            <v>润耀</v>
          </cell>
          <cell r="B5434" t="str">
            <v>盘螺</v>
          </cell>
          <cell r="C5434" t="str">
            <v>HRB400E Φ10</v>
          </cell>
          <cell r="D5434" t="str">
            <v>吨</v>
          </cell>
          <cell r="E5434">
            <v>15</v>
          </cell>
          <cell r="F5434">
            <v>45865</v>
          </cell>
          <cell r="G5434" t="str">
            <v>（五局乐山机场项目）四川省乐山市五通桥区</v>
          </cell>
          <cell r="H5434" t="str">
            <v>贺银</v>
          </cell>
          <cell r="I5434">
            <v>18844162555</v>
          </cell>
        </row>
        <row r="5435">
          <cell r="A5435" t="str">
            <v>润耀</v>
          </cell>
          <cell r="B5435" t="str">
            <v>盘螺</v>
          </cell>
          <cell r="C5435" t="str">
            <v>HRB400E Φ8</v>
          </cell>
          <cell r="D5435" t="str">
            <v>吨</v>
          </cell>
          <cell r="E5435">
            <v>35</v>
          </cell>
          <cell r="F5435">
            <v>45865</v>
          </cell>
          <cell r="G5435" t="str">
            <v>（五局乐山机场项目）四川省乐山市五通桥区</v>
          </cell>
          <cell r="H5435" t="str">
            <v>干学民</v>
          </cell>
          <cell r="I5435">
            <v>15281502703</v>
          </cell>
        </row>
        <row r="5436">
          <cell r="A5436" t="str">
            <v>润耀</v>
          </cell>
          <cell r="B5436" t="str">
            <v>高线</v>
          </cell>
          <cell r="C5436" t="str">
            <v>HPB300Φ6</v>
          </cell>
          <cell r="D5436" t="str">
            <v>吨</v>
          </cell>
          <cell r="E5436">
            <v>2</v>
          </cell>
          <cell r="F5436">
            <v>45865</v>
          </cell>
          <cell r="G5436" t="str">
            <v>（北京工程局乐山机场项目）乐山市五通桥区冠英镇</v>
          </cell>
          <cell r="H5436" t="str">
            <v>王治</v>
          </cell>
          <cell r="I5436">
            <v>18811564698</v>
          </cell>
        </row>
        <row r="5437">
          <cell r="A5437" t="str">
            <v>润耀</v>
          </cell>
          <cell r="B5437" t="str">
            <v>盘螺</v>
          </cell>
          <cell r="C5437" t="str">
            <v>HRB400E Φ6</v>
          </cell>
          <cell r="D5437" t="str">
            <v>吨</v>
          </cell>
          <cell r="E5437">
            <v>2</v>
          </cell>
          <cell r="F5437">
            <v>45865</v>
          </cell>
          <cell r="G5437" t="str">
            <v>（北京工程局乐山机场项目）乐山市五通桥区冠英镇</v>
          </cell>
          <cell r="H5437" t="str">
            <v>王治</v>
          </cell>
          <cell r="I5437">
            <v>18811564698</v>
          </cell>
        </row>
        <row r="5438">
          <cell r="A5438" t="str">
            <v>润耀</v>
          </cell>
          <cell r="B5438" t="str">
            <v>盘螺</v>
          </cell>
          <cell r="C5438" t="str">
            <v>HRB400E Φ8</v>
          </cell>
          <cell r="D5438" t="str">
            <v>吨</v>
          </cell>
          <cell r="E5438">
            <v>22</v>
          </cell>
          <cell r="F5438">
            <v>45865</v>
          </cell>
          <cell r="G5438" t="str">
            <v>（北京工程局乐山机场项目）乐山市五通桥区冠英镇</v>
          </cell>
          <cell r="H5438" t="str">
            <v>王治</v>
          </cell>
          <cell r="I5438">
            <v>18811564698</v>
          </cell>
        </row>
        <row r="5439">
          <cell r="A5439" t="str">
            <v>润耀</v>
          </cell>
          <cell r="B5439" t="str">
            <v>盘螺</v>
          </cell>
          <cell r="C5439" t="str">
            <v>HRB400E Φ10</v>
          </cell>
          <cell r="D5439" t="str">
            <v>吨</v>
          </cell>
          <cell r="E5439">
            <v>2</v>
          </cell>
          <cell r="F5439">
            <v>45865</v>
          </cell>
          <cell r="G5439" t="str">
            <v>（北京工程局乐山机场项目）乐山市五通桥区冠英镇</v>
          </cell>
          <cell r="H5439" t="str">
            <v>王治</v>
          </cell>
          <cell r="I5439">
            <v>18811564698</v>
          </cell>
        </row>
        <row r="5440">
          <cell r="A5440" t="str">
            <v>润耀</v>
          </cell>
          <cell r="B5440" t="str">
            <v>螺纹钢</v>
          </cell>
          <cell r="C5440" t="str">
            <v>HRB400E Φ20 9m</v>
          </cell>
          <cell r="D5440" t="str">
            <v>吨</v>
          </cell>
          <cell r="E5440">
            <v>7.04</v>
          </cell>
          <cell r="F5440">
            <v>45865</v>
          </cell>
          <cell r="G5440" t="str">
            <v>（北京工程局乐山机场项目）乐山市五通桥区冠英镇</v>
          </cell>
          <cell r="H5440" t="str">
            <v>王治</v>
          </cell>
          <cell r="I5440">
            <v>18811564698</v>
          </cell>
        </row>
        <row r="5441">
          <cell r="A5441" t="str">
            <v>润耀</v>
          </cell>
          <cell r="B5441" t="str">
            <v>盘螺</v>
          </cell>
          <cell r="C5441" t="str">
            <v>HRB400E Φ12</v>
          </cell>
          <cell r="D5441" t="str">
            <v>吨</v>
          </cell>
          <cell r="E5441">
            <v>16</v>
          </cell>
          <cell r="F5441">
            <v>45865</v>
          </cell>
          <cell r="G5441" t="str">
            <v>（北京工程局乐山机场项目）乐山市五通桥区冠英镇</v>
          </cell>
          <cell r="H5441" t="str">
            <v>王治</v>
          </cell>
          <cell r="I5441">
            <v>18811564698</v>
          </cell>
        </row>
        <row r="5442">
          <cell r="A5442" t="str">
            <v>润耀</v>
          </cell>
          <cell r="B5442" t="str">
            <v>螺纹钢</v>
          </cell>
          <cell r="C5442" t="str">
            <v>HRB400E Φ12 9m</v>
          </cell>
          <cell r="D5442" t="str">
            <v>吨</v>
          </cell>
          <cell r="E5442">
            <v>16</v>
          </cell>
          <cell r="F5442">
            <v>45865</v>
          </cell>
          <cell r="G5442" t="str">
            <v>（北京工程局乐山机场项目）乐山市五通桥区冠英镇</v>
          </cell>
          <cell r="H5442" t="str">
            <v>王治</v>
          </cell>
          <cell r="I5442">
            <v>18811564698</v>
          </cell>
        </row>
        <row r="5443">
          <cell r="A5443" t="str">
            <v>润耀</v>
          </cell>
          <cell r="B5443" t="str">
            <v>螺纹钢</v>
          </cell>
          <cell r="C5443" t="str">
            <v>HRB400E Φ14 9m</v>
          </cell>
          <cell r="D5443" t="str">
            <v>吨</v>
          </cell>
          <cell r="E5443">
            <v>2.85</v>
          </cell>
          <cell r="F5443">
            <v>45865</v>
          </cell>
          <cell r="G5443" t="str">
            <v>（北京工程局乐山机场项目）乐山市五通桥区冠英镇</v>
          </cell>
          <cell r="H5443" t="str">
            <v>王治</v>
          </cell>
          <cell r="I5443">
            <v>18811564698</v>
          </cell>
        </row>
        <row r="5444">
          <cell r="A5444" t="str">
            <v>润耀</v>
          </cell>
          <cell r="B5444" t="str">
            <v>螺纹钢</v>
          </cell>
          <cell r="C5444" t="str">
            <v>HRB400E Φ14 9m</v>
          </cell>
          <cell r="D5444" t="str">
            <v>吨</v>
          </cell>
          <cell r="E5444">
            <v>16</v>
          </cell>
          <cell r="F5444">
            <v>45865</v>
          </cell>
          <cell r="G5444" t="str">
            <v>（北京工程局乐山机场项目）乐山市五通桥区冠英镇</v>
          </cell>
          <cell r="H5444" t="str">
            <v>王治</v>
          </cell>
          <cell r="I5444">
            <v>18811564698</v>
          </cell>
        </row>
        <row r="5445">
          <cell r="A5445" t="str">
            <v>润耀</v>
          </cell>
          <cell r="B5445" t="str">
            <v>螺纹钢</v>
          </cell>
          <cell r="C5445" t="str">
            <v>HRB400E Φ18 9m</v>
          </cell>
          <cell r="D5445" t="str">
            <v>吨</v>
          </cell>
          <cell r="E5445">
            <v>8.55</v>
          </cell>
          <cell r="F5445">
            <v>45865</v>
          </cell>
          <cell r="G5445" t="str">
            <v>（北京工程局乐山机场项目）乐山市五通桥区冠英镇</v>
          </cell>
          <cell r="H5445" t="str">
            <v>王治</v>
          </cell>
          <cell r="I5445">
            <v>18811564698</v>
          </cell>
        </row>
        <row r="5446">
          <cell r="A5446" t="str">
            <v>润耀</v>
          </cell>
          <cell r="B5446" t="str">
            <v>螺纹钢</v>
          </cell>
          <cell r="C5446" t="str">
            <v>HRB400E Φ25 9m</v>
          </cell>
          <cell r="D5446" t="str">
            <v>吨</v>
          </cell>
          <cell r="E5446">
            <v>8.55</v>
          </cell>
          <cell r="F5446">
            <v>45865</v>
          </cell>
          <cell r="G5446" t="str">
            <v>（北京工程局乐山机场项目）乐山市五通桥区冠英镇</v>
          </cell>
          <cell r="H5446" t="str">
            <v>王治</v>
          </cell>
          <cell r="I5446">
            <v>18811564698</v>
          </cell>
        </row>
        <row r="5447">
          <cell r="A5447" t="str">
            <v>润耀</v>
          </cell>
          <cell r="B5447" t="str">
            <v>螺纹钢</v>
          </cell>
          <cell r="C5447" t="str">
            <v>HRB400EФ14*9m</v>
          </cell>
          <cell r="D5447" t="str">
            <v>吨</v>
          </cell>
          <cell r="E5447">
            <v>35</v>
          </cell>
          <cell r="F5447">
            <v>45865</v>
          </cell>
          <cell r="G5447" t="str">
            <v>（中铁八局康新高速TJ4-1标）四川省甘孜州康定市新都桥镇超限载检测站</v>
          </cell>
          <cell r="H5447" t="str">
            <v>刘俊</v>
          </cell>
          <cell r="I5447">
            <v>18587764925</v>
          </cell>
        </row>
        <row r="5448">
          <cell r="A5448" t="str">
            <v>润耀</v>
          </cell>
          <cell r="B5448" t="str">
            <v>螺纹钢</v>
          </cell>
          <cell r="C5448" t="str">
            <v>HRB400EФ25*12m</v>
          </cell>
          <cell r="D5448" t="str">
            <v>吨</v>
          </cell>
          <cell r="E5448">
            <v>70</v>
          </cell>
          <cell r="F5448">
            <v>45865</v>
          </cell>
          <cell r="G5448" t="str">
            <v>（中铁八局康新高速TJ4-1标）四川省甘孜州康定市新都桥镇超限载检测站</v>
          </cell>
          <cell r="H5448" t="str">
            <v>刘俊</v>
          </cell>
          <cell r="I5448">
            <v>18587764925</v>
          </cell>
        </row>
        <row r="5449">
          <cell r="A5449" t="str">
            <v>润耀</v>
          </cell>
          <cell r="B5449" t="str">
            <v>螺纹钢</v>
          </cell>
          <cell r="C5449" t="str">
            <v>HRB400EФ28*12m</v>
          </cell>
          <cell r="D5449" t="str">
            <v>吨</v>
          </cell>
          <cell r="E5449">
            <v>70</v>
          </cell>
          <cell r="F5449">
            <v>45865</v>
          </cell>
          <cell r="G5449" t="str">
            <v>（中铁八局康新高速TJ4-1标）四川省甘孜州康定市新都桥镇超限载检测站</v>
          </cell>
          <cell r="H5449" t="str">
            <v>刘俊</v>
          </cell>
          <cell r="I5449">
            <v>18587764925</v>
          </cell>
        </row>
        <row r="5450">
          <cell r="A5450" t="str">
            <v>润耀</v>
          </cell>
          <cell r="B5450" t="str">
            <v>螺纹钢</v>
          </cell>
          <cell r="C5450" t="str">
            <v>HRB500EФ22*12m</v>
          </cell>
          <cell r="D5450" t="str">
            <v>吨</v>
          </cell>
          <cell r="E5450">
            <v>35</v>
          </cell>
          <cell r="F5450">
            <v>45865</v>
          </cell>
          <cell r="G5450" t="str">
            <v>（中铁八局康新高速TJ4-1标）四川省甘孜州康定市新都桥镇超限载检测站</v>
          </cell>
          <cell r="H5450" t="str">
            <v>刘俊</v>
          </cell>
          <cell r="I5450">
            <v>18587764925</v>
          </cell>
        </row>
        <row r="5451">
          <cell r="A5451" t="str">
            <v>润耀</v>
          </cell>
          <cell r="B5451" t="str">
            <v>螺纹钢</v>
          </cell>
          <cell r="C5451" t="str">
            <v>HRB500EФ25*12m</v>
          </cell>
          <cell r="D5451" t="str">
            <v>吨</v>
          </cell>
          <cell r="E5451">
            <v>70</v>
          </cell>
          <cell r="F5451">
            <v>45865</v>
          </cell>
          <cell r="G5451" t="str">
            <v>（中铁八局康新高速TJ4-1标）四川省甘孜州康定市新都桥镇超限载检测站</v>
          </cell>
          <cell r="H5451" t="str">
            <v>刘俊</v>
          </cell>
          <cell r="I5451">
            <v>18587764925</v>
          </cell>
        </row>
        <row r="5452">
          <cell r="A5452" t="str">
            <v>润耀</v>
          </cell>
          <cell r="B5452" t="str">
            <v>螺纹钢</v>
          </cell>
          <cell r="C5452" t="str">
            <v>HRB500EФ28*9m</v>
          </cell>
          <cell r="D5452" t="str">
            <v>吨</v>
          </cell>
          <cell r="E5452">
            <v>70</v>
          </cell>
          <cell r="F5452">
            <v>45865</v>
          </cell>
          <cell r="G5452" t="str">
            <v>（中铁八局康新高速TJ4-1标）四川省甘孜州康定市新都桥镇超限载检测站</v>
          </cell>
          <cell r="H5452" t="str">
            <v>刘俊</v>
          </cell>
          <cell r="I5452">
            <v>18587764925</v>
          </cell>
        </row>
        <row r="5453">
          <cell r="A5453" t="str">
            <v>润耀</v>
          </cell>
          <cell r="B5453" t="str">
            <v>盘螺</v>
          </cell>
          <cell r="C5453" t="str">
            <v>HRB400EФ12</v>
          </cell>
          <cell r="D5453" t="str">
            <v>吨</v>
          </cell>
          <cell r="E5453">
            <v>70</v>
          </cell>
          <cell r="F5453">
            <v>45865</v>
          </cell>
          <cell r="G5453" t="str">
            <v>（中铁八局康新高速TJ4-1标）四川省甘孜州康定市新都桥镇超限载检测站</v>
          </cell>
          <cell r="H5453" t="str">
            <v>刘俊</v>
          </cell>
          <cell r="I5453">
            <v>18587764925</v>
          </cell>
        </row>
        <row r="5454">
          <cell r="A5454" t="str">
            <v>钢固融</v>
          </cell>
          <cell r="B5454" t="str">
            <v>螺纹钢</v>
          </cell>
          <cell r="C5454" t="str">
            <v>HRB500EФ22*12m</v>
          </cell>
          <cell r="D5454" t="str">
            <v>吨</v>
          </cell>
          <cell r="E5454">
            <v>35</v>
          </cell>
          <cell r="F5454">
            <v>45865</v>
          </cell>
          <cell r="G5454" t="str">
            <v>（中铁八局康新高速TJ4-1标）四川省甘孜州康定市新都桥镇超限载检测站</v>
          </cell>
          <cell r="H5454" t="str">
            <v>刘俊</v>
          </cell>
          <cell r="I5454">
            <v>18587764925</v>
          </cell>
        </row>
        <row r="5455">
          <cell r="A5455" t="str">
            <v>钢固融</v>
          </cell>
          <cell r="B5455" t="str">
            <v>螺纹钢</v>
          </cell>
          <cell r="C5455" t="str">
            <v>HRB500EФ28*12m</v>
          </cell>
          <cell r="D5455" t="str">
            <v>吨</v>
          </cell>
          <cell r="E5455">
            <v>70</v>
          </cell>
          <cell r="F5455">
            <v>45865</v>
          </cell>
          <cell r="G5455" t="str">
            <v>（中铁八局康新高速TJ4-1标）四川省甘孜州康定市新都桥镇超限载检测站</v>
          </cell>
          <cell r="H5455" t="str">
            <v>刘俊</v>
          </cell>
          <cell r="I5455">
            <v>18587764925</v>
          </cell>
        </row>
        <row r="5456">
          <cell r="A5456" t="str">
            <v>钢固融</v>
          </cell>
          <cell r="B5456" t="str">
            <v>盘圆</v>
          </cell>
          <cell r="C5456" t="str">
            <v>HPB300Ф8</v>
          </cell>
          <cell r="D5456" t="str">
            <v>吨</v>
          </cell>
          <cell r="E5456">
            <v>35</v>
          </cell>
          <cell r="F5456">
            <v>45865</v>
          </cell>
          <cell r="G5456" t="str">
            <v>（中铁六局呼和公司康新高速TJ4-2标）四川省甘孜藏族自治州康定市新都桥镇东俄罗三村中建八局搅拌站旁</v>
          </cell>
          <cell r="H5456" t="str">
            <v>许文刚</v>
          </cell>
          <cell r="I5456">
            <v>15848808186</v>
          </cell>
        </row>
        <row r="5457">
          <cell r="A5457" t="str">
            <v>德胜</v>
          </cell>
          <cell r="B5457" t="str">
            <v>螺纹钢</v>
          </cell>
          <cell r="C5457" t="str">
            <v>HRB400E Φ32×9米</v>
          </cell>
          <cell r="D5457" t="str">
            <v>吨</v>
          </cell>
          <cell r="E5457">
            <v>70</v>
          </cell>
          <cell r="F5457">
            <v>45865</v>
          </cell>
          <cell r="G5457" t="str">
            <v>（自永1标八局二分公司二分部）自贡市沿滩区川南中小企业创业园(金川路东50米)</v>
          </cell>
          <cell r="H5457" t="str">
            <v>李锐</v>
          </cell>
          <cell r="I5457">
            <v>13890668545</v>
          </cell>
        </row>
        <row r="5458">
          <cell r="A5458" t="str">
            <v>德胜</v>
          </cell>
          <cell r="B5458" t="str">
            <v>螺纹钢</v>
          </cell>
          <cell r="C5458" t="str">
            <v>HRB400E Φ25×12米</v>
          </cell>
          <cell r="D5458" t="str">
            <v>吨</v>
          </cell>
          <cell r="E5458">
            <v>105</v>
          </cell>
          <cell r="F5458">
            <v>45865</v>
          </cell>
          <cell r="G5458" t="str">
            <v>（自永2标九局西南分公司钢筋棚）四川省自贡市骑龙镇大湾村</v>
          </cell>
          <cell r="H5458" t="str">
            <v>袁洪浩</v>
          </cell>
          <cell r="I5458">
            <v>18272354498</v>
          </cell>
        </row>
        <row r="5459">
          <cell r="A5459" t="str">
            <v>德胜</v>
          </cell>
          <cell r="B5459" t="str">
            <v>螺纹钢</v>
          </cell>
          <cell r="C5459" t="str">
            <v>HRB500E Φ28×9米</v>
          </cell>
          <cell r="D5459" t="str">
            <v>吨</v>
          </cell>
          <cell r="E5459">
            <v>70</v>
          </cell>
          <cell r="F5459">
            <v>45865</v>
          </cell>
          <cell r="G5459" t="str">
            <v>自永4标一局四公司（四川省内江市隆昌市金鹅街道自永4标一局四公司钢筋棚）</v>
          </cell>
          <cell r="H5459" t="str">
            <v>郝优</v>
          </cell>
          <cell r="I5459">
            <v>13891371707</v>
          </cell>
        </row>
        <row r="5460">
          <cell r="A5460" t="str">
            <v>德胜</v>
          </cell>
          <cell r="B5460" t="str">
            <v>螺纹钢</v>
          </cell>
          <cell r="C5460" t="str">
            <v>HRB500E Φ28×12米</v>
          </cell>
          <cell r="D5460" t="str">
            <v>吨</v>
          </cell>
          <cell r="E5460">
            <v>35</v>
          </cell>
          <cell r="F5460">
            <v>45865</v>
          </cell>
          <cell r="G5460" t="str">
            <v>（自永高速-自永3标六局交通分公司）四川省内江市隆昌市圣灯镇自永项目3标隆昌市圣灯镇中心学校</v>
          </cell>
          <cell r="H5460" t="str">
            <v>李工</v>
          </cell>
          <cell r="I5460">
            <v>19212995868</v>
          </cell>
        </row>
        <row r="5461">
          <cell r="A5461" t="str">
            <v>德胜</v>
          </cell>
          <cell r="B5461" t="str">
            <v>螺纹钢</v>
          </cell>
          <cell r="C5461" t="str">
            <v>HRB400E Φ18 9m</v>
          </cell>
          <cell r="D5461" t="str">
            <v>吨</v>
          </cell>
          <cell r="E5461">
            <v>70</v>
          </cell>
          <cell r="F5461">
            <v>45866</v>
          </cell>
          <cell r="G5461" t="str">
            <v>(五冶建设扩建艺体中学二期工程)四川省成都市双流区光荣路成都艺体中学南200米</v>
          </cell>
          <cell r="H5461" t="str">
            <v>谢序强</v>
          </cell>
          <cell r="I5461">
            <v>13458588232</v>
          </cell>
        </row>
        <row r="5462">
          <cell r="A5462" t="str">
            <v>德胜</v>
          </cell>
          <cell r="B5462" t="str">
            <v>螺纹钢</v>
          </cell>
          <cell r="C5462" t="str">
            <v>HRB400E Φ25*12m</v>
          </cell>
          <cell r="D5462" t="str">
            <v>吨</v>
          </cell>
          <cell r="E5462">
            <v>140</v>
          </cell>
          <cell r="F5462">
            <v>45866</v>
          </cell>
          <cell r="G5462" t="str">
            <v>（中铁广州局-成渝扩容2标）成渝扩容项目ZCB3-2标2#钢筋厂【雁江区联盟桥东北50米(资资路) 】</v>
          </cell>
          <cell r="H5462" t="str">
            <v>刘沛琦</v>
          </cell>
          <cell r="I5462">
            <v>18011784798</v>
          </cell>
        </row>
        <row r="5463">
          <cell r="A5463" t="str">
            <v>德胜</v>
          </cell>
          <cell r="B5463" t="str">
            <v>螺纹钢</v>
          </cell>
          <cell r="C5463" t="str">
            <v>HRB400E Φ28*12m</v>
          </cell>
          <cell r="D5463" t="str">
            <v>吨</v>
          </cell>
          <cell r="E5463">
            <v>140</v>
          </cell>
          <cell r="F5463">
            <v>45866</v>
          </cell>
          <cell r="G5463" t="str">
            <v>（中铁广州局-成渝扩容2标）成渝扩容项目ZCB3-2标2#钢筋厂【雁江区联盟桥东北50米(资资路) 】</v>
          </cell>
          <cell r="H5463" t="str">
            <v>刘沛琦</v>
          </cell>
          <cell r="I5463">
            <v>18011784798</v>
          </cell>
        </row>
        <row r="5464">
          <cell r="A5464" t="str">
            <v>德胜</v>
          </cell>
          <cell r="B5464" t="str">
            <v>螺纹钢</v>
          </cell>
          <cell r="C5464" t="str">
            <v>HRB400E Φ32×9米</v>
          </cell>
          <cell r="D5464" t="str">
            <v>吨</v>
          </cell>
          <cell r="E5464">
            <v>35</v>
          </cell>
          <cell r="F5464">
            <v>45866</v>
          </cell>
          <cell r="G5464" t="str">
            <v>（自永1标八局二分公司钢筋棚）四川省自贡市大安区牛佛镇</v>
          </cell>
          <cell r="H5464" t="str">
            <v>王君杰</v>
          </cell>
          <cell r="I5464">
            <v>18919619850</v>
          </cell>
        </row>
        <row r="5465">
          <cell r="A5465" t="str">
            <v>泸钢</v>
          </cell>
          <cell r="B5465" t="str">
            <v>螺纹钢</v>
          </cell>
          <cell r="C5465" t="str">
            <v>HRB400E Φ32×9米</v>
          </cell>
          <cell r="D5465" t="str">
            <v>吨</v>
          </cell>
          <cell r="E5465">
            <v>70</v>
          </cell>
          <cell r="F5465">
            <v>45866</v>
          </cell>
          <cell r="G5465" t="str">
            <v>（自永1标八局二分公司钢筋棚）四川省自贡市大安区牛佛镇</v>
          </cell>
          <cell r="H5465" t="str">
            <v>王君杰</v>
          </cell>
          <cell r="I5465">
            <v>18919619850</v>
          </cell>
        </row>
        <row r="5466">
          <cell r="A5466" t="str">
            <v>德胜恒嘉</v>
          </cell>
          <cell r="B5466" t="str">
            <v>螺纹钢</v>
          </cell>
          <cell r="C5466" t="str">
            <v>HRB400EФ22*9m</v>
          </cell>
          <cell r="D5466" t="str">
            <v>吨</v>
          </cell>
          <cell r="E5466">
            <v>140</v>
          </cell>
          <cell r="F5466">
            <v>45866</v>
          </cell>
          <cell r="G5466" t="str">
            <v>（中铁一局四建康新高速TJ1-2标）四川省甘孜州康定市318国道玉顶积雪观景台旁</v>
          </cell>
          <cell r="H5466" t="str">
            <v>李波/马小红</v>
          </cell>
          <cell r="I5466" t="str">
            <v>13679069325/13808028745</v>
          </cell>
        </row>
        <row r="5467">
          <cell r="A5467" t="str">
            <v>达钢</v>
          </cell>
          <cell r="B5467" t="str">
            <v>盘螺</v>
          </cell>
          <cell r="C5467" t="str">
            <v>HRB400E Φ8</v>
          </cell>
          <cell r="D5467" t="str">
            <v>吨</v>
          </cell>
          <cell r="E5467">
            <v>27</v>
          </cell>
          <cell r="F5467">
            <v>45866</v>
          </cell>
          <cell r="G5467" t="str">
            <v>（商投建工达州中医药科技园-1工区）达州市通川区达州中医药职业学院犀牛大道北段</v>
          </cell>
          <cell r="H5467" t="str">
            <v>程黄刚</v>
          </cell>
          <cell r="I5467">
            <v>15108211617</v>
          </cell>
        </row>
        <row r="5468">
          <cell r="A5468" t="str">
            <v>达钢</v>
          </cell>
          <cell r="B5468" t="str">
            <v>盘螺</v>
          </cell>
          <cell r="C5468" t="str">
            <v>HRB400E Φ10</v>
          </cell>
          <cell r="D5468" t="str">
            <v>吨</v>
          </cell>
          <cell r="E5468">
            <v>10</v>
          </cell>
          <cell r="F5468">
            <v>45866</v>
          </cell>
          <cell r="G5468" t="str">
            <v>（商投建工达州中医药科技园-1工区）达州市通川区达州中医药职业学院犀牛大道北段</v>
          </cell>
          <cell r="H5468" t="str">
            <v>程黄刚</v>
          </cell>
          <cell r="I5468">
            <v>15108211617</v>
          </cell>
        </row>
        <row r="5469">
          <cell r="A5469" t="str">
            <v>达钢</v>
          </cell>
          <cell r="B5469" t="str">
            <v>螺纹钢</v>
          </cell>
          <cell r="C5469" t="str">
            <v>HRB500E Φ25</v>
          </cell>
          <cell r="D5469" t="str">
            <v>吨</v>
          </cell>
          <cell r="E5469">
            <v>6</v>
          </cell>
          <cell r="F5469">
            <v>45866</v>
          </cell>
          <cell r="G5469" t="str">
            <v>（商投建工达州中医药科技园-1工区）达州市通川区达州中医药职业学院犀牛大道北段</v>
          </cell>
          <cell r="H5469" t="str">
            <v>程黄刚</v>
          </cell>
          <cell r="I5469">
            <v>15108211617</v>
          </cell>
        </row>
        <row r="5470">
          <cell r="A5470" t="str">
            <v>钢固融</v>
          </cell>
          <cell r="B5470" t="str">
            <v>螺纹钢</v>
          </cell>
          <cell r="C5470" t="str">
            <v>HRB500E Φ16</v>
          </cell>
          <cell r="D5470" t="str">
            <v>吨</v>
          </cell>
          <cell r="E5470">
            <v>5</v>
          </cell>
          <cell r="F5470">
            <v>45866</v>
          </cell>
          <cell r="G5470" t="str">
            <v>（商投建工达州中医药科技园-1工区）达州市通川区达州中医药职业学院犀牛大道北段</v>
          </cell>
          <cell r="H5470" t="str">
            <v>程黄刚</v>
          </cell>
          <cell r="I5470">
            <v>15108211617</v>
          </cell>
        </row>
        <row r="5471">
          <cell r="A5471" t="str">
            <v>钢固融</v>
          </cell>
          <cell r="B5471" t="str">
            <v>螺纹钢</v>
          </cell>
          <cell r="C5471" t="str">
            <v>HRB500E Φ18</v>
          </cell>
          <cell r="D5471" t="str">
            <v>吨</v>
          </cell>
          <cell r="E5471">
            <v>12.5</v>
          </cell>
          <cell r="F5471">
            <v>45866</v>
          </cell>
          <cell r="G5471" t="str">
            <v>（商投建工达州中医药科技园-1工区）达州市通川区达州中医药职业学院犀牛大道北段</v>
          </cell>
          <cell r="H5471" t="str">
            <v>程黄刚</v>
          </cell>
          <cell r="I5471">
            <v>15108211617</v>
          </cell>
        </row>
        <row r="5472">
          <cell r="A5472" t="str">
            <v>钢固融</v>
          </cell>
          <cell r="B5472" t="str">
            <v>螺纹钢</v>
          </cell>
          <cell r="C5472" t="str">
            <v>HRB500E Φ20</v>
          </cell>
          <cell r="D5472" t="str">
            <v>吨</v>
          </cell>
          <cell r="E5472">
            <v>12.5</v>
          </cell>
          <cell r="F5472">
            <v>45866</v>
          </cell>
          <cell r="G5472" t="str">
            <v>（商投建工达州中医药科技园-1工区）达州市通川区达州中医药职业学院犀牛大道北段</v>
          </cell>
          <cell r="H5472" t="str">
            <v>程黄刚</v>
          </cell>
          <cell r="I5472">
            <v>15108211617</v>
          </cell>
        </row>
        <row r="5473">
          <cell r="A5473" t="str">
            <v>钢固融</v>
          </cell>
          <cell r="B5473" t="str">
            <v>螺纹钢</v>
          </cell>
          <cell r="C5473" t="str">
            <v>HRB500E Φ22</v>
          </cell>
          <cell r="D5473" t="str">
            <v>吨</v>
          </cell>
          <cell r="E5473">
            <v>5</v>
          </cell>
          <cell r="F5473">
            <v>45866</v>
          </cell>
          <cell r="G5473" t="str">
            <v>（商投建工达州中医药科技园-1工区）达州市通川区达州中医药职业学院犀牛大道北段</v>
          </cell>
          <cell r="H5473" t="str">
            <v>程黄刚</v>
          </cell>
          <cell r="I5473">
            <v>15108211617</v>
          </cell>
        </row>
        <row r="5474">
          <cell r="A5474" t="str">
            <v>达钢</v>
          </cell>
          <cell r="B5474" t="str">
            <v>盘螺</v>
          </cell>
          <cell r="C5474" t="str">
            <v>HRB400E Φ8</v>
          </cell>
          <cell r="D5474" t="str">
            <v>吨</v>
          </cell>
          <cell r="E5474">
            <v>15</v>
          </cell>
          <cell r="F5474">
            <v>45866</v>
          </cell>
          <cell r="G5474" t="str">
            <v>(武汉电气化局成达万高铁强电项目-达州主城区-达州南站)四川省达州市达川区达州南站</v>
          </cell>
          <cell r="H5474" t="str">
            <v>杨人志</v>
          </cell>
          <cell r="I5474">
            <v>18782679099</v>
          </cell>
        </row>
        <row r="5475">
          <cell r="A5475" t="str">
            <v>达钢</v>
          </cell>
          <cell r="B5475" t="str">
            <v>盘螺</v>
          </cell>
          <cell r="C5475" t="str">
            <v>HRB400E Φ10</v>
          </cell>
          <cell r="D5475" t="str">
            <v>吨</v>
          </cell>
          <cell r="E5475">
            <v>17</v>
          </cell>
          <cell r="F5475">
            <v>45866</v>
          </cell>
          <cell r="G5475" t="str">
            <v>(武汉电气化局成达万高铁强电项目-达州主城区-达州南站)四川省达州市达川区达州南站</v>
          </cell>
          <cell r="H5475" t="str">
            <v>杨人志</v>
          </cell>
          <cell r="I5475">
            <v>18782679099</v>
          </cell>
        </row>
        <row r="5476">
          <cell r="A5476" t="str">
            <v>达钢</v>
          </cell>
          <cell r="B5476" t="str">
            <v>螺纹钢</v>
          </cell>
          <cell r="C5476" t="str">
            <v>HRB400E Φ12 9m</v>
          </cell>
          <cell r="D5476" t="str">
            <v>吨</v>
          </cell>
          <cell r="E5476">
            <v>12</v>
          </cell>
          <cell r="F5476">
            <v>45866</v>
          </cell>
          <cell r="G5476" t="str">
            <v>(武汉电气化局成达万高铁强电项目-达州主城区-达州南站)四川省达州市达川区达州南站</v>
          </cell>
          <cell r="H5476" t="str">
            <v>杨人志</v>
          </cell>
          <cell r="I5476">
            <v>18782679099</v>
          </cell>
        </row>
        <row r="5477">
          <cell r="A5477" t="str">
            <v>达钢</v>
          </cell>
          <cell r="B5477" t="str">
            <v>螺纹钢</v>
          </cell>
          <cell r="C5477" t="str">
            <v>HRB400E Φ14 9m</v>
          </cell>
          <cell r="D5477" t="str">
            <v>吨</v>
          </cell>
          <cell r="E5477">
            <v>9</v>
          </cell>
          <cell r="F5477">
            <v>45866</v>
          </cell>
          <cell r="G5477" t="str">
            <v>(武汉电气化局成达万高铁强电项目-达州主城区-达州南站)四川省达州市达川区达州南站</v>
          </cell>
          <cell r="H5477" t="str">
            <v>杨人志</v>
          </cell>
          <cell r="I5477">
            <v>18782679099</v>
          </cell>
        </row>
        <row r="5478">
          <cell r="A5478" t="str">
            <v>达钢</v>
          </cell>
          <cell r="B5478" t="str">
            <v>螺纹钢</v>
          </cell>
          <cell r="C5478" t="str">
            <v>HRB400E Φ16 9m</v>
          </cell>
          <cell r="D5478" t="str">
            <v>吨</v>
          </cell>
          <cell r="E5478">
            <v>9</v>
          </cell>
          <cell r="F5478">
            <v>45866</v>
          </cell>
          <cell r="G5478" t="str">
            <v>(武汉电气化局成达万高铁强电项目-达州主城区-达州南站)四川省达州市达川区达州南站</v>
          </cell>
          <cell r="H5478" t="str">
            <v>杨人志</v>
          </cell>
          <cell r="I5478">
            <v>18782679099</v>
          </cell>
        </row>
        <row r="5479">
          <cell r="A5479" t="str">
            <v>达钢</v>
          </cell>
          <cell r="B5479" t="str">
            <v>螺纹钢</v>
          </cell>
          <cell r="C5479" t="str">
            <v>HRB400E Φ20 9m</v>
          </cell>
          <cell r="D5479" t="str">
            <v>吨</v>
          </cell>
          <cell r="E5479">
            <v>9</v>
          </cell>
          <cell r="F5479">
            <v>45866</v>
          </cell>
          <cell r="G5479" t="str">
            <v>(武汉电气化局成达万高铁强电项目-达州主城区-达州南站)四川省达州市达川区达州南站</v>
          </cell>
          <cell r="H5479" t="str">
            <v>杨人志</v>
          </cell>
          <cell r="I5479">
            <v>18782679099</v>
          </cell>
        </row>
        <row r="5480">
          <cell r="A5480" t="str">
            <v>达钢</v>
          </cell>
          <cell r="B5480" t="str">
            <v>螺纹钢</v>
          </cell>
          <cell r="C5480" t="str">
            <v>HRB400E Φ22 9m</v>
          </cell>
          <cell r="D5480" t="str">
            <v>吨</v>
          </cell>
          <cell r="E5480">
            <v>9</v>
          </cell>
          <cell r="F5480">
            <v>45866</v>
          </cell>
          <cell r="G5480" t="str">
            <v>(武汉电气化局成达万高铁强电项目-达州主城区-达州南站)四川省达州市达川区达州南站</v>
          </cell>
          <cell r="H5480" t="str">
            <v>杨人志</v>
          </cell>
          <cell r="I5480">
            <v>18782679099</v>
          </cell>
        </row>
        <row r="5481">
          <cell r="A5481" t="str">
            <v>达钢</v>
          </cell>
          <cell r="B5481" t="str">
            <v>螺纹钢</v>
          </cell>
          <cell r="C5481" t="str">
            <v>HRB400E Φ25 9m</v>
          </cell>
          <cell r="D5481" t="str">
            <v>吨</v>
          </cell>
          <cell r="E5481">
            <v>12</v>
          </cell>
          <cell r="F5481">
            <v>45866</v>
          </cell>
          <cell r="G5481" t="str">
            <v>(武汉电气化局成达万高铁强电项目-达州主城区-达州南站)四川省达州市达川区达州南站</v>
          </cell>
          <cell r="H5481" t="str">
            <v>杨人志</v>
          </cell>
          <cell r="I5481">
            <v>18782679099</v>
          </cell>
        </row>
        <row r="5482">
          <cell r="A5482" t="str">
            <v>达钢</v>
          </cell>
          <cell r="B5482" t="str">
            <v>螺纹钢</v>
          </cell>
          <cell r="C5482" t="str">
            <v>HRB400E Φ18 12m</v>
          </cell>
          <cell r="D5482" t="str">
            <v>吨</v>
          </cell>
          <cell r="E5482">
            <v>21</v>
          </cell>
          <cell r="F5482">
            <v>45866</v>
          </cell>
          <cell r="G5482" t="str">
            <v>(武汉电气化局成达万高铁强电项目-达州主城区-达州南站)四川省达州市达川区达州南站</v>
          </cell>
          <cell r="H5482" t="str">
            <v>杨人志</v>
          </cell>
          <cell r="I5482">
            <v>18782679099</v>
          </cell>
        </row>
        <row r="5483">
          <cell r="A5483" t="str">
            <v>达钢</v>
          </cell>
          <cell r="B5483" t="str">
            <v>螺纹钢</v>
          </cell>
          <cell r="C5483" t="str">
            <v>HRB400E Φ12 9m</v>
          </cell>
          <cell r="D5483" t="str">
            <v>吨</v>
          </cell>
          <cell r="E5483">
            <v>12</v>
          </cell>
          <cell r="F5483">
            <v>45866</v>
          </cell>
          <cell r="G5483" t="str">
            <v>(武汉电气化局成达万高铁强电项目-达州主城区-达州南站)四川省达州市达川区达州南站</v>
          </cell>
          <cell r="H5483" t="str">
            <v>杨人志</v>
          </cell>
          <cell r="I5483">
            <v>18782679099</v>
          </cell>
        </row>
        <row r="5484">
          <cell r="A5484" t="str">
            <v>达钢</v>
          </cell>
          <cell r="B5484" t="str">
            <v>螺纹钢</v>
          </cell>
          <cell r="C5484" t="str">
            <v>HRB400E Φ16 9m</v>
          </cell>
          <cell r="D5484" t="str">
            <v>吨</v>
          </cell>
          <cell r="E5484">
            <v>9</v>
          </cell>
          <cell r="F5484">
            <v>45866</v>
          </cell>
          <cell r="G5484" t="str">
            <v>(武汉电气化局成达万高铁强电项目-达州主城区-达州南站)四川省达州市达川区达州南站</v>
          </cell>
          <cell r="H5484" t="str">
            <v>杨人志</v>
          </cell>
          <cell r="I5484">
            <v>18782679099</v>
          </cell>
        </row>
        <row r="5485">
          <cell r="A5485" t="str">
            <v>润耀</v>
          </cell>
          <cell r="B5485" t="str">
            <v>盘螺</v>
          </cell>
          <cell r="C5485" t="str">
            <v>HRB400E Φ10</v>
          </cell>
          <cell r="D5485" t="str">
            <v>吨</v>
          </cell>
          <cell r="E5485">
            <v>16</v>
          </cell>
          <cell r="F5485">
            <v>45866</v>
          </cell>
          <cell r="G5485" t="str">
            <v>(五冶建设扩建艺体中学二期工程)四川省成都市双流区光荣路成都艺体中学南200米</v>
          </cell>
          <cell r="H5485" t="str">
            <v>谢序强</v>
          </cell>
          <cell r="I5485">
            <v>13458588232</v>
          </cell>
        </row>
        <row r="5486">
          <cell r="A5486" t="str">
            <v>润耀</v>
          </cell>
          <cell r="B5486" t="str">
            <v>螺纹钢</v>
          </cell>
          <cell r="C5486" t="str">
            <v>HRB400E Φ12 9m</v>
          </cell>
          <cell r="D5486" t="str">
            <v>吨</v>
          </cell>
          <cell r="E5486">
            <v>77</v>
          </cell>
          <cell r="F5486">
            <v>45866</v>
          </cell>
          <cell r="G5486" t="str">
            <v>(五冶建设扩建艺体中学二期工程)四川省成都市双流区光荣路成都艺体中学南200米</v>
          </cell>
          <cell r="H5486" t="str">
            <v>谢序强</v>
          </cell>
          <cell r="I5486">
            <v>13458588232</v>
          </cell>
        </row>
        <row r="5487">
          <cell r="A5487" t="str">
            <v>润耀</v>
          </cell>
          <cell r="B5487" t="str">
            <v>螺纹钢</v>
          </cell>
          <cell r="C5487" t="str">
            <v>HRB400E Φ14 9m</v>
          </cell>
          <cell r="D5487" t="str">
            <v>吨</v>
          </cell>
          <cell r="E5487">
            <v>20</v>
          </cell>
          <cell r="F5487">
            <v>45866</v>
          </cell>
          <cell r="G5487" t="str">
            <v>(五冶建设扩建艺体中学二期工程)四川省成都市双流区光荣路成都艺体中学南200米</v>
          </cell>
          <cell r="H5487" t="str">
            <v>谢序强</v>
          </cell>
          <cell r="I5487">
            <v>13458588232</v>
          </cell>
        </row>
        <row r="5488">
          <cell r="A5488" t="str">
            <v>润耀</v>
          </cell>
          <cell r="B5488" t="str">
            <v>螺纹钢</v>
          </cell>
          <cell r="C5488" t="str">
            <v>HRB500E Φ12</v>
          </cell>
          <cell r="D5488" t="str">
            <v>吨</v>
          </cell>
          <cell r="E5488">
            <v>5</v>
          </cell>
          <cell r="F5488">
            <v>45866</v>
          </cell>
          <cell r="G5488" t="str">
            <v>(五冶建设扩建艺体中学二期工程)四川省成都市双流区光荣路成都艺体中学南200米</v>
          </cell>
          <cell r="H5488" t="str">
            <v>谢序强</v>
          </cell>
          <cell r="I5488">
            <v>13458588232</v>
          </cell>
        </row>
        <row r="5489">
          <cell r="A5489" t="str">
            <v>润耀</v>
          </cell>
          <cell r="B5489" t="str">
            <v>螺纹钢</v>
          </cell>
          <cell r="C5489" t="str">
            <v>HRB500E Φ14</v>
          </cell>
          <cell r="D5489" t="str">
            <v>吨</v>
          </cell>
          <cell r="E5489">
            <v>5</v>
          </cell>
          <cell r="F5489">
            <v>45866</v>
          </cell>
          <cell r="G5489" t="str">
            <v>(五冶建设扩建艺体中学二期工程)四川省成都市双流区光荣路成都艺体中学南200米</v>
          </cell>
          <cell r="H5489" t="str">
            <v>谢序强</v>
          </cell>
          <cell r="I5489">
            <v>13458588232</v>
          </cell>
        </row>
        <row r="5490">
          <cell r="A5490" t="str">
            <v>润耀</v>
          </cell>
          <cell r="B5490" t="str">
            <v>螺纹钢</v>
          </cell>
          <cell r="C5490" t="str">
            <v>HRB500E Φ16</v>
          </cell>
          <cell r="D5490" t="str">
            <v>吨</v>
          </cell>
          <cell r="E5490">
            <v>5</v>
          </cell>
          <cell r="F5490">
            <v>45866</v>
          </cell>
          <cell r="G5490" t="str">
            <v>(五冶建设扩建艺体中学二期工程)四川省成都市双流区光荣路成都艺体中学南200米</v>
          </cell>
          <cell r="H5490" t="str">
            <v>谢序强</v>
          </cell>
          <cell r="I5490">
            <v>13458588232</v>
          </cell>
        </row>
        <row r="5491">
          <cell r="A5491" t="str">
            <v>润耀</v>
          </cell>
          <cell r="B5491" t="str">
            <v>螺纹钢</v>
          </cell>
          <cell r="C5491" t="str">
            <v>HRB500E Φ18</v>
          </cell>
          <cell r="D5491" t="str">
            <v>吨</v>
          </cell>
          <cell r="E5491">
            <v>5</v>
          </cell>
          <cell r="F5491">
            <v>45866</v>
          </cell>
          <cell r="G5491" t="str">
            <v>(五冶建设扩建艺体中学二期工程)四川省成都市双流区光荣路成都艺体中学南200米</v>
          </cell>
          <cell r="H5491" t="str">
            <v>谢序强</v>
          </cell>
          <cell r="I5491">
            <v>13458588232</v>
          </cell>
        </row>
        <row r="5492">
          <cell r="A5492" t="str">
            <v>润耀</v>
          </cell>
          <cell r="B5492" t="str">
            <v>螺纹钢</v>
          </cell>
          <cell r="C5492" t="str">
            <v>HRB500E Φ20</v>
          </cell>
          <cell r="D5492" t="str">
            <v>吨</v>
          </cell>
          <cell r="E5492">
            <v>10</v>
          </cell>
          <cell r="F5492">
            <v>45866</v>
          </cell>
          <cell r="G5492" t="str">
            <v>(五冶建设扩建艺体中学二期工程)四川省成都市双流区光荣路成都艺体中学南200米</v>
          </cell>
          <cell r="H5492" t="str">
            <v>谢序强</v>
          </cell>
          <cell r="I5492">
            <v>13458588232</v>
          </cell>
        </row>
        <row r="5493">
          <cell r="A5493" t="str">
            <v>润耀</v>
          </cell>
          <cell r="B5493" t="str">
            <v>螺纹钢</v>
          </cell>
          <cell r="C5493" t="str">
            <v>HRB500E Φ22</v>
          </cell>
          <cell r="D5493" t="str">
            <v>吨</v>
          </cell>
          <cell r="E5493">
            <v>10</v>
          </cell>
          <cell r="F5493">
            <v>45866</v>
          </cell>
          <cell r="G5493" t="str">
            <v>(五冶建设扩建艺体中学二期工程)四川省成都市双流区光荣路成都艺体中学南200米</v>
          </cell>
          <cell r="H5493" t="str">
            <v>谢序强</v>
          </cell>
          <cell r="I5493">
            <v>13458588232</v>
          </cell>
        </row>
        <row r="5494">
          <cell r="A5494" t="str">
            <v>润耀</v>
          </cell>
          <cell r="B5494" t="str">
            <v>螺纹钢</v>
          </cell>
          <cell r="C5494" t="str">
            <v>HRB500E Φ25</v>
          </cell>
          <cell r="D5494" t="str">
            <v>吨</v>
          </cell>
          <cell r="E5494">
            <v>50</v>
          </cell>
          <cell r="F5494">
            <v>45866</v>
          </cell>
          <cell r="G5494" t="str">
            <v>(五冶建设扩建艺体中学二期工程)四川省成都市双流区光荣路成都艺体中学南200米</v>
          </cell>
          <cell r="H5494" t="str">
            <v>谢序强</v>
          </cell>
          <cell r="I5494">
            <v>13458588232</v>
          </cell>
        </row>
        <row r="5495">
          <cell r="A5495" t="str">
            <v>润耀</v>
          </cell>
          <cell r="B5495" t="str">
            <v>螺纹钢</v>
          </cell>
          <cell r="C5495" t="str">
            <v>HRB500E Φ28</v>
          </cell>
          <cell r="D5495" t="str">
            <v>吨</v>
          </cell>
          <cell r="E5495">
            <v>10</v>
          </cell>
          <cell r="F5495">
            <v>45866</v>
          </cell>
          <cell r="G5495" t="str">
            <v>(五冶建设扩建艺体中学二期工程)四川省成都市双流区光荣路成都艺体中学南200米</v>
          </cell>
          <cell r="H5495" t="str">
            <v>谢序强</v>
          </cell>
          <cell r="I5495">
            <v>13458588232</v>
          </cell>
        </row>
        <row r="5496">
          <cell r="A5496" t="str">
            <v>润耀</v>
          </cell>
          <cell r="B5496" t="str">
            <v>盘螺</v>
          </cell>
          <cell r="C5496" t="str">
            <v>HRB400E Φ8</v>
          </cell>
          <cell r="D5496" t="str">
            <v>吨</v>
          </cell>
          <cell r="E5496">
            <v>20</v>
          </cell>
          <cell r="F5496">
            <v>45866</v>
          </cell>
          <cell r="G5496" t="str">
            <v>（华西萌海科创农业生态谷）成都市简阳市白金山水库</v>
          </cell>
          <cell r="H5496" t="str">
            <v>石清国</v>
          </cell>
          <cell r="I5496">
            <v>13458642015</v>
          </cell>
        </row>
        <row r="5497">
          <cell r="A5497" t="str">
            <v>润耀</v>
          </cell>
          <cell r="B5497" t="str">
            <v>盘螺</v>
          </cell>
          <cell r="C5497" t="str">
            <v>HRB400E Φ10</v>
          </cell>
          <cell r="D5497" t="str">
            <v>吨</v>
          </cell>
          <cell r="E5497">
            <v>20</v>
          </cell>
          <cell r="F5497">
            <v>45866</v>
          </cell>
          <cell r="G5497" t="str">
            <v>（华西萌海科创农业生态谷）成都市简阳市白金山水库</v>
          </cell>
          <cell r="H5497" t="str">
            <v>石清国</v>
          </cell>
          <cell r="I5497">
            <v>13458642015</v>
          </cell>
        </row>
        <row r="5498">
          <cell r="A5498" t="str">
            <v>润耀</v>
          </cell>
          <cell r="B5498" t="str">
            <v>螺纹钢</v>
          </cell>
          <cell r="C5498" t="str">
            <v>HRB400E Φ12 9m</v>
          </cell>
          <cell r="D5498" t="str">
            <v>吨</v>
          </cell>
          <cell r="E5498">
            <v>10</v>
          </cell>
          <cell r="F5498">
            <v>45866</v>
          </cell>
          <cell r="G5498" t="str">
            <v>（华西萌海科创农业生态谷）成都市简阳市白金山水库</v>
          </cell>
          <cell r="H5498" t="str">
            <v>石清国</v>
          </cell>
          <cell r="I5498">
            <v>13458642015</v>
          </cell>
        </row>
        <row r="5499">
          <cell r="A5499" t="str">
            <v>润耀</v>
          </cell>
          <cell r="B5499" t="str">
            <v>螺纹钢</v>
          </cell>
          <cell r="C5499" t="str">
            <v>HRB400E Φ14 9m</v>
          </cell>
          <cell r="D5499" t="str">
            <v>吨</v>
          </cell>
          <cell r="E5499">
            <v>3</v>
          </cell>
          <cell r="F5499">
            <v>45866</v>
          </cell>
          <cell r="G5499" t="str">
            <v>（华西萌海科创农业生态谷）成都市简阳市白金山水库</v>
          </cell>
          <cell r="H5499" t="str">
            <v>石清国</v>
          </cell>
          <cell r="I5499">
            <v>13458642015</v>
          </cell>
        </row>
        <row r="5500">
          <cell r="A5500" t="str">
            <v>润耀</v>
          </cell>
          <cell r="B5500" t="str">
            <v>螺纹钢</v>
          </cell>
          <cell r="C5500" t="str">
            <v>HRB500E Φ14</v>
          </cell>
          <cell r="D5500" t="str">
            <v>吨</v>
          </cell>
          <cell r="E5500">
            <v>3</v>
          </cell>
          <cell r="F5500">
            <v>45866</v>
          </cell>
          <cell r="G5500" t="str">
            <v>（华西萌海科创农业生态谷）成都市简阳市白金山水库</v>
          </cell>
          <cell r="H5500" t="str">
            <v>石清国</v>
          </cell>
          <cell r="I5500">
            <v>13458642015</v>
          </cell>
        </row>
        <row r="5501">
          <cell r="A5501" t="str">
            <v>润耀</v>
          </cell>
          <cell r="B5501" t="str">
            <v>螺纹钢</v>
          </cell>
          <cell r="C5501" t="str">
            <v>HRB500E Φ16</v>
          </cell>
          <cell r="D5501" t="str">
            <v>吨</v>
          </cell>
          <cell r="E5501">
            <v>5</v>
          </cell>
          <cell r="F5501">
            <v>45866</v>
          </cell>
          <cell r="G5501" t="str">
            <v>（华西萌海科创农业生态谷）成都市简阳市白金山水库</v>
          </cell>
          <cell r="H5501" t="str">
            <v>石清国</v>
          </cell>
          <cell r="I5501">
            <v>13458642015</v>
          </cell>
        </row>
        <row r="5502">
          <cell r="A5502" t="str">
            <v>润耀</v>
          </cell>
          <cell r="B5502" t="str">
            <v>螺纹钢</v>
          </cell>
          <cell r="C5502" t="str">
            <v>HRB500E Φ18</v>
          </cell>
          <cell r="D5502" t="str">
            <v>吨</v>
          </cell>
          <cell r="E5502">
            <v>3</v>
          </cell>
          <cell r="F5502">
            <v>45866</v>
          </cell>
          <cell r="G5502" t="str">
            <v>（华西萌海科创农业生态谷）成都市简阳市白金山水库</v>
          </cell>
          <cell r="H5502" t="str">
            <v>石清国</v>
          </cell>
          <cell r="I5502">
            <v>13458642015</v>
          </cell>
        </row>
        <row r="5503">
          <cell r="A5503" t="str">
            <v>润耀</v>
          </cell>
          <cell r="B5503" t="str">
            <v>螺纹钢</v>
          </cell>
          <cell r="C5503" t="str">
            <v>HRB500E Φ20</v>
          </cell>
          <cell r="D5503" t="str">
            <v>吨</v>
          </cell>
          <cell r="E5503">
            <v>13</v>
          </cell>
          <cell r="F5503">
            <v>45866</v>
          </cell>
          <cell r="G5503" t="str">
            <v>（华西萌海科创农业生态谷）成都市简阳市白金山水库</v>
          </cell>
          <cell r="H5503" t="str">
            <v>石清国</v>
          </cell>
          <cell r="I5503">
            <v>13458642015</v>
          </cell>
        </row>
        <row r="5504">
          <cell r="A5504" t="str">
            <v>润耀</v>
          </cell>
          <cell r="B5504" t="str">
            <v>螺纹钢</v>
          </cell>
          <cell r="C5504" t="str">
            <v>HRB500E Φ22</v>
          </cell>
          <cell r="D5504" t="str">
            <v>吨</v>
          </cell>
          <cell r="E5504">
            <v>6</v>
          </cell>
          <cell r="F5504">
            <v>45866</v>
          </cell>
          <cell r="G5504" t="str">
            <v>（华西萌海科创农业生态谷）成都市简阳市白金山水库</v>
          </cell>
          <cell r="H5504" t="str">
            <v>石清国</v>
          </cell>
          <cell r="I5504">
            <v>13458642015</v>
          </cell>
        </row>
        <row r="5505">
          <cell r="A5505" t="str">
            <v>润耀</v>
          </cell>
          <cell r="B5505" t="str">
            <v>螺纹钢</v>
          </cell>
          <cell r="C5505" t="str">
            <v>HRB500E Φ25</v>
          </cell>
          <cell r="D5505" t="str">
            <v>吨</v>
          </cell>
          <cell r="E5505">
            <v>22</v>
          </cell>
          <cell r="F5505">
            <v>45866</v>
          </cell>
          <cell r="G5505" t="str">
            <v>（华西萌海科创农业生态谷）成都市简阳市白金山水库</v>
          </cell>
          <cell r="H5505" t="str">
            <v>石清国</v>
          </cell>
          <cell r="I5505">
            <v>13458642015</v>
          </cell>
        </row>
        <row r="5506">
          <cell r="A5506" t="str">
            <v>润耀</v>
          </cell>
          <cell r="B5506" t="str">
            <v>盘螺</v>
          </cell>
          <cell r="C5506" t="str">
            <v>HRB400E Φ10</v>
          </cell>
          <cell r="D5506" t="str">
            <v>吨</v>
          </cell>
          <cell r="E5506">
            <v>35</v>
          </cell>
          <cell r="F5506">
            <v>45866</v>
          </cell>
          <cell r="G5506" t="str">
            <v>（中铁广州局-成渝扩容2标）四川省资阳市雁江区石岭镇易家沟2号梁场</v>
          </cell>
          <cell r="H5506" t="str">
            <v>刘沛琦</v>
          </cell>
          <cell r="I5506">
            <v>18011784798</v>
          </cell>
        </row>
        <row r="5507">
          <cell r="A5507" t="str">
            <v>润耀</v>
          </cell>
          <cell r="B5507" t="str">
            <v>螺纹钢</v>
          </cell>
          <cell r="C5507" t="str">
            <v>HRB400E Φ12*9m</v>
          </cell>
          <cell r="D5507" t="str">
            <v>吨</v>
          </cell>
          <cell r="E5507">
            <v>35</v>
          </cell>
          <cell r="F5507">
            <v>45866</v>
          </cell>
          <cell r="G5507" t="str">
            <v>（中铁广州局-成渝扩容2标）四川省资阳市雁江区石岭镇易家沟2号梁场</v>
          </cell>
          <cell r="H5507" t="str">
            <v>刘沛琦</v>
          </cell>
          <cell r="I5507">
            <v>18011784798</v>
          </cell>
        </row>
        <row r="5508">
          <cell r="A5508" t="str">
            <v>润耀</v>
          </cell>
          <cell r="B5508" t="str">
            <v>螺纹钢</v>
          </cell>
          <cell r="C5508" t="str">
            <v>HRB400E Φ16*9m</v>
          </cell>
          <cell r="D5508" t="str">
            <v>吨</v>
          </cell>
          <cell r="E5508">
            <v>35</v>
          </cell>
          <cell r="F5508">
            <v>45866</v>
          </cell>
          <cell r="G5508" t="str">
            <v>（中铁广州局-成渝扩容2标）四川省资阳市雁江区石岭镇易家沟2号梁场</v>
          </cell>
          <cell r="H5508" t="str">
            <v>刘沛琦</v>
          </cell>
          <cell r="I5508">
            <v>18011784798</v>
          </cell>
        </row>
        <row r="5509">
          <cell r="A5509" t="str">
            <v>润耀</v>
          </cell>
          <cell r="B5509" t="str">
            <v>螺纹钢</v>
          </cell>
          <cell r="C5509" t="str">
            <v>HRB400E Φ25*9m</v>
          </cell>
          <cell r="D5509" t="str">
            <v>吨</v>
          </cell>
          <cell r="E5509">
            <v>35</v>
          </cell>
          <cell r="F5509">
            <v>45866</v>
          </cell>
          <cell r="G5509" t="str">
            <v>（中铁广州局-成渝扩容2标）四川省资阳市雁江区石岭镇易家沟2号梁场</v>
          </cell>
          <cell r="H5509" t="str">
            <v>刘沛琦</v>
          </cell>
          <cell r="I5509">
            <v>18011784798</v>
          </cell>
        </row>
        <row r="5510">
          <cell r="A5510" t="str">
            <v>润耀</v>
          </cell>
          <cell r="B5510" t="str">
            <v>高线</v>
          </cell>
          <cell r="C5510" t="str">
            <v>HPB300Φ10</v>
          </cell>
          <cell r="D5510" t="str">
            <v>吨</v>
          </cell>
          <cell r="E5510">
            <v>15</v>
          </cell>
          <cell r="F5510">
            <v>45866</v>
          </cell>
          <cell r="G5510" t="str">
            <v>（中铁五局-成渝扩容3标）四川省资阳市雁江区伍隍镇铺子村雁江区X138</v>
          </cell>
          <cell r="H5510" t="str">
            <v>王健</v>
          </cell>
          <cell r="I5510">
            <v>17726168395</v>
          </cell>
        </row>
        <row r="5511">
          <cell r="A5511" t="str">
            <v>润耀</v>
          </cell>
          <cell r="B5511" t="str">
            <v>盘螺</v>
          </cell>
          <cell r="C5511" t="str">
            <v>HRB400E Φ12</v>
          </cell>
          <cell r="D5511" t="str">
            <v>吨</v>
          </cell>
          <cell r="E5511">
            <v>20</v>
          </cell>
          <cell r="F5511">
            <v>45866</v>
          </cell>
          <cell r="G5511" t="str">
            <v>（中铁五局-成渝扩容3标）四川省资阳市雁江区伍隍镇铺子村雁江区X138</v>
          </cell>
          <cell r="H5511" t="str">
            <v>王健</v>
          </cell>
          <cell r="I5511">
            <v>17726168395</v>
          </cell>
        </row>
        <row r="5512">
          <cell r="A5512" t="str">
            <v>润耀</v>
          </cell>
          <cell r="B5512" t="str">
            <v>螺纹钢</v>
          </cell>
          <cell r="C5512" t="str">
            <v>HRB400E Φ20 12m</v>
          </cell>
          <cell r="D5512" t="str">
            <v>吨</v>
          </cell>
          <cell r="E5512">
            <v>35</v>
          </cell>
          <cell r="F5512">
            <v>45866</v>
          </cell>
          <cell r="G5512" t="str">
            <v>（中铁五局-成渝扩容3标）四川省资阳市雁江区伍隍镇铺子村雁江区X138</v>
          </cell>
          <cell r="H5512" t="str">
            <v>王健</v>
          </cell>
          <cell r="I5512">
            <v>17726168395</v>
          </cell>
        </row>
        <row r="5513">
          <cell r="A5513" t="str">
            <v>润耀</v>
          </cell>
          <cell r="B5513" t="str">
            <v>高线</v>
          </cell>
          <cell r="C5513" t="str">
            <v>HPB300Φ12</v>
          </cell>
          <cell r="D5513" t="str">
            <v>吨</v>
          </cell>
          <cell r="E5513">
            <v>35</v>
          </cell>
          <cell r="F5513">
            <v>45866</v>
          </cell>
          <cell r="G5513" t="str">
            <v>（中铁广州局-成渝扩容2标）成渝扩容项目ZCB3-2标2#钢筋厂【雁江区联盟桥东北50米(资资路) 】</v>
          </cell>
          <cell r="H5513" t="str">
            <v>刘沛琦</v>
          </cell>
          <cell r="I5513">
            <v>18011784798</v>
          </cell>
        </row>
        <row r="5514">
          <cell r="A5514" t="str">
            <v>润耀</v>
          </cell>
          <cell r="B5514" t="str">
            <v>盘螺</v>
          </cell>
          <cell r="C5514" t="str">
            <v>HRB400E Φ12</v>
          </cell>
          <cell r="D5514" t="str">
            <v>吨</v>
          </cell>
          <cell r="E5514">
            <v>35</v>
          </cell>
          <cell r="F5514">
            <v>45866</v>
          </cell>
          <cell r="G5514" t="str">
            <v>（中铁广州局-成渝扩容2标）成渝扩容项目ZCB3-2标2#钢筋厂【雁江区联盟桥东北50米(资资路) 】</v>
          </cell>
          <cell r="H5514" t="str">
            <v>刘沛琦</v>
          </cell>
          <cell r="I5514">
            <v>18011784798</v>
          </cell>
        </row>
        <row r="5515">
          <cell r="A5515" t="str">
            <v>润耀</v>
          </cell>
          <cell r="B5515" t="str">
            <v>螺纹钢</v>
          </cell>
          <cell r="C5515" t="str">
            <v>HRB400E Φ16*12m</v>
          </cell>
          <cell r="D5515" t="str">
            <v>吨</v>
          </cell>
          <cell r="E5515">
            <v>35</v>
          </cell>
          <cell r="F5515">
            <v>45866</v>
          </cell>
          <cell r="G5515" t="str">
            <v>（中铁广州局-成渝扩容2标）成渝扩容项目ZCB3-2标2#钢筋厂【雁江区联盟桥东北50米(资资路) 】</v>
          </cell>
          <cell r="H5515" t="str">
            <v>刘沛琦</v>
          </cell>
          <cell r="I5515">
            <v>18011784798</v>
          </cell>
        </row>
        <row r="5516">
          <cell r="A5516" t="str">
            <v>润耀</v>
          </cell>
          <cell r="B5516" t="str">
            <v>螺纹钢</v>
          </cell>
          <cell r="C5516" t="str">
            <v>HRB400E Φ22*12m</v>
          </cell>
          <cell r="D5516" t="str">
            <v>吨</v>
          </cell>
          <cell r="E5516">
            <v>35</v>
          </cell>
          <cell r="F5516">
            <v>45866</v>
          </cell>
          <cell r="G5516" t="str">
            <v>（中铁广州局-成渝扩容2标）成渝扩容项目ZCB3-2标2#钢筋厂【雁江区联盟桥东北50米(资资路) 】</v>
          </cell>
          <cell r="H5516" t="str">
            <v>刘沛琦</v>
          </cell>
          <cell r="I5516">
            <v>18011784798</v>
          </cell>
        </row>
        <row r="5517">
          <cell r="A5517" t="str">
            <v>润耀</v>
          </cell>
          <cell r="B5517" t="str">
            <v>螺纹钢</v>
          </cell>
          <cell r="C5517" t="str">
            <v>HRB400E Φ25*9m</v>
          </cell>
          <cell r="D5517" t="str">
            <v>吨</v>
          </cell>
          <cell r="E5517">
            <v>70</v>
          </cell>
          <cell r="F5517">
            <v>45866</v>
          </cell>
          <cell r="G5517" t="str">
            <v>（中铁广州局-成渝扩容2标）成渝扩容项目ZCB3-2标2#钢筋厂【雁江区联盟桥东北50米(资资路) 】</v>
          </cell>
          <cell r="H5517" t="str">
            <v>刘沛琦</v>
          </cell>
          <cell r="I5517">
            <v>18011784798</v>
          </cell>
        </row>
        <row r="5518">
          <cell r="A5518" t="str">
            <v>钢固融</v>
          </cell>
          <cell r="B5518" t="str">
            <v>高线</v>
          </cell>
          <cell r="C5518" t="str">
            <v>HPB300Φ8</v>
          </cell>
          <cell r="D5518" t="str">
            <v>吨</v>
          </cell>
          <cell r="E5518">
            <v>35</v>
          </cell>
          <cell r="F5518">
            <v>45867</v>
          </cell>
          <cell r="G5518" t="str">
            <v>（中铁广州局-成渝扩容2标）四川省资阳市雁江区石岭镇易家沟2号梁场</v>
          </cell>
          <cell r="H5518" t="str">
            <v>刘沛琦</v>
          </cell>
          <cell r="I5518">
            <v>18011784798</v>
          </cell>
        </row>
        <row r="5519">
          <cell r="A5519" t="str">
            <v>钢固融</v>
          </cell>
          <cell r="B5519" t="str">
            <v>高线</v>
          </cell>
          <cell r="C5519" t="str">
            <v>HPB300Φ8</v>
          </cell>
          <cell r="D5519" t="str">
            <v>吨</v>
          </cell>
          <cell r="E5519">
            <v>10</v>
          </cell>
          <cell r="F5519">
            <v>45867</v>
          </cell>
          <cell r="G5519" t="str">
            <v>（中铁二局-成渝扩容4标）四川省成都市简阳市杨家镇桐子湾村二局拌合站</v>
          </cell>
          <cell r="H5519" t="str">
            <v>陈钢</v>
          </cell>
          <cell r="I5519">
            <v>13018165813</v>
          </cell>
        </row>
        <row r="5520">
          <cell r="A5520" t="str">
            <v>钢固融</v>
          </cell>
          <cell r="B5520" t="str">
            <v>高线</v>
          </cell>
          <cell r="C5520" t="str">
            <v>HPB300Φ12</v>
          </cell>
          <cell r="D5520" t="str">
            <v>吨</v>
          </cell>
          <cell r="E5520">
            <v>25</v>
          </cell>
          <cell r="F5520">
            <v>45867</v>
          </cell>
          <cell r="G5520" t="str">
            <v>（中铁二局-成渝扩容4标）四川省成都市简阳市杨家镇桐子湾村二局拌合站</v>
          </cell>
          <cell r="H5520" t="str">
            <v>陈钢</v>
          </cell>
          <cell r="I5520">
            <v>13018165813</v>
          </cell>
        </row>
        <row r="5521">
          <cell r="A5521" t="str">
            <v>润耀</v>
          </cell>
          <cell r="B5521" t="str">
            <v>盘圆</v>
          </cell>
          <cell r="C5521" t="str">
            <v>HPB300Ф12</v>
          </cell>
          <cell r="D5521" t="str">
            <v>吨</v>
          </cell>
          <cell r="E5521">
            <v>35</v>
          </cell>
          <cell r="F5521">
            <v>45867</v>
          </cell>
          <cell r="G5521" t="str">
            <v>（中铁一局四公司康新高速TJ1-1标贡不卡隧道）四川省甘孜州康定市折多塘村车管所旁</v>
          </cell>
          <cell r="H5521" t="str">
            <v>李彰</v>
          </cell>
          <cell r="I5521">
            <v>18523285235</v>
          </cell>
        </row>
        <row r="5522">
          <cell r="A5522" t="str">
            <v>润耀</v>
          </cell>
          <cell r="B5522" t="str">
            <v>盘圆</v>
          </cell>
          <cell r="C5522" t="str">
            <v>HPB300Ф8</v>
          </cell>
          <cell r="D5522" t="str">
            <v>吨</v>
          </cell>
          <cell r="E5522">
            <v>35</v>
          </cell>
          <cell r="F5522">
            <v>45867</v>
          </cell>
          <cell r="G5522" t="str">
            <v>（中铁一局四公司康新高速TJ1-1标贡不卡隧道）四川省甘孜州康定市折多塘村车管所旁</v>
          </cell>
          <cell r="H5522" t="str">
            <v>李彰</v>
          </cell>
          <cell r="I5522">
            <v>18523285235</v>
          </cell>
        </row>
        <row r="5523">
          <cell r="A5523" t="str">
            <v>润耀</v>
          </cell>
          <cell r="B5523" t="str">
            <v>螺纹钢</v>
          </cell>
          <cell r="C5523" t="str">
            <v>HRB400EФ25*9m</v>
          </cell>
          <cell r="D5523" t="str">
            <v>吨</v>
          </cell>
          <cell r="E5523">
            <v>35</v>
          </cell>
          <cell r="F5523">
            <v>45867</v>
          </cell>
          <cell r="G5523" t="str">
            <v>（中铁一局四公司康新高速TJ1-1标贡不卡隧道）四川省甘孜州康定市折多塘村车管所旁</v>
          </cell>
          <cell r="H5523" t="str">
            <v>李彰</v>
          </cell>
          <cell r="I5523">
            <v>18523285235</v>
          </cell>
        </row>
        <row r="5524">
          <cell r="A5524" t="str">
            <v>润耀</v>
          </cell>
          <cell r="B5524" t="str">
            <v>盘圆</v>
          </cell>
          <cell r="C5524" t="str">
            <v>HPB300Ф12</v>
          </cell>
          <cell r="D5524" t="str">
            <v>吨</v>
          </cell>
          <cell r="E5524">
            <v>35</v>
          </cell>
          <cell r="F5524">
            <v>45867</v>
          </cell>
          <cell r="G5524" t="str">
            <v>（中铁一局四公司康新高速TJ1-1标康定隧道）四川省甘孜州康定市榆林街道甘孜州博物馆旁</v>
          </cell>
          <cell r="H5524" t="str">
            <v>王永强</v>
          </cell>
          <cell r="I5524">
            <v>15929204416</v>
          </cell>
        </row>
        <row r="5525">
          <cell r="A5525" t="str">
            <v>润耀</v>
          </cell>
          <cell r="B5525" t="str">
            <v>盘圆</v>
          </cell>
          <cell r="C5525" t="str">
            <v>HPB300Ф8</v>
          </cell>
          <cell r="D5525" t="str">
            <v>吨</v>
          </cell>
          <cell r="E5525">
            <v>35</v>
          </cell>
          <cell r="F5525">
            <v>45867</v>
          </cell>
          <cell r="G5525" t="str">
            <v>（中铁一局四公司康新高速TJ1-1标康定隧道）四川省甘孜州康定市榆林街道甘孜州博物馆旁</v>
          </cell>
          <cell r="H5525" t="str">
            <v>王永强</v>
          </cell>
          <cell r="I5525">
            <v>15929204416</v>
          </cell>
        </row>
        <row r="5526">
          <cell r="A5526" t="str">
            <v>润耀</v>
          </cell>
          <cell r="B5526" t="str">
            <v>螺纹钢</v>
          </cell>
          <cell r="C5526" t="str">
            <v>HRB400EФ22*9mm</v>
          </cell>
          <cell r="D5526" t="str">
            <v>吨</v>
          </cell>
          <cell r="E5526">
            <v>35</v>
          </cell>
          <cell r="F5526">
            <v>45867</v>
          </cell>
          <cell r="G5526" t="str">
            <v>（中铁一局四公司康新高速TJ1-1标康定隧道）四川省甘孜州康定市榆林街道甘孜州博物馆旁</v>
          </cell>
          <cell r="H5526" t="str">
            <v>王永强</v>
          </cell>
          <cell r="I5526">
            <v>15929204416</v>
          </cell>
        </row>
        <row r="5527">
          <cell r="A5527" t="str">
            <v>润耀</v>
          </cell>
          <cell r="B5527" t="str">
            <v>盘螺</v>
          </cell>
          <cell r="C5527" t="str">
            <v>HRB400E Φ6</v>
          </cell>
          <cell r="D5527" t="str">
            <v>吨</v>
          </cell>
          <cell r="E5527">
            <v>2.5</v>
          </cell>
          <cell r="F5527">
            <v>45867</v>
          </cell>
          <cell r="G5527" t="str">
            <v>（华西简阳西城嘉苑）四川省成都市简阳市简城街道高屋村</v>
          </cell>
          <cell r="H5527" t="str">
            <v>张瀚镭</v>
          </cell>
          <cell r="I5527">
            <v>15884666220</v>
          </cell>
        </row>
        <row r="5528">
          <cell r="A5528" t="str">
            <v>润耀</v>
          </cell>
          <cell r="B5528" t="str">
            <v>盘螺</v>
          </cell>
          <cell r="C5528" t="str">
            <v>HRB400E Φ8</v>
          </cell>
          <cell r="D5528" t="str">
            <v>吨</v>
          </cell>
          <cell r="E5528">
            <v>35</v>
          </cell>
          <cell r="F5528">
            <v>45867</v>
          </cell>
          <cell r="G5528" t="str">
            <v>（华西简阳西城嘉苑）四川省成都市简阳市简城街道高屋村</v>
          </cell>
          <cell r="H5528" t="str">
            <v>张瀚镭</v>
          </cell>
          <cell r="I5528">
            <v>15884666220</v>
          </cell>
        </row>
        <row r="5529">
          <cell r="A5529" t="str">
            <v>润耀</v>
          </cell>
          <cell r="B5529" t="str">
            <v>盘螺</v>
          </cell>
          <cell r="C5529" t="str">
            <v>HRB400E Φ10</v>
          </cell>
          <cell r="D5529" t="str">
            <v>吨</v>
          </cell>
          <cell r="E5529">
            <v>36</v>
          </cell>
          <cell r="F5529">
            <v>45867</v>
          </cell>
          <cell r="G5529" t="str">
            <v>（华西简阳西城嘉苑）四川省成都市简阳市简城街道高屋村</v>
          </cell>
          <cell r="H5529" t="str">
            <v>张瀚镭</v>
          </cell>
          <cell r="I5529">
            <v>15884666220</v>
          </cell>
        </row>
        <row r="5530">
          <cell r="A5530" t="str">
            <v>润耀</v>
          </cell>
          <cell r="B5530" t="str">
            <v>盘螺</v>
          </cell>
          <cell r="C5530" t="str">
            <v>HRB400E Φ12</v>
          </cell>
          <cell r="D5530" t="str">
            <v>吨</v>
          </cell>
          <cell r="E5530">
            <v>15.5</v>
          </cell>
          <cell r="F5530">
            <v>45867</v>
          </cell>
          <cell r="G5530" t="str">
            <v>（华西简阳西城嘉苑）四川省成都市简阳市简城街道高屋村</v>
          </cell>
          <cell r="H5530" t="str">
            <v>张瀚镭</v>
          </cell>
          <cell r="I5530">
            <v>15884666220</v>
          </cell>
        </row>
        <row r="5531">
          <cell r="A5531" t="str">
            <v>润耀</v>
          </cell>
          <cell r="B5531" t="str">
            <v>螺纹钢</v>
          </cell>
          <cell r="C5531" t="str">
            <v>HRB400E Φ14 9m</v>
          </cell>
          <cell r="D5531" t="str">
            <v>吨</v>
          </cell>
          <cell r="E5531">
            <v>6</v>
          </cell>
          <cell r="F5531">
            <v>45867</v>
          </cell>
          <cell r="G5531" t="str">
            <v>（华西简阳西城嘉苑）四川省成都市简阳市简城街道高屋村</v>
          </cell>
          <cell r="H5531" t="str">
            <v>张瀚镭</v>
          </cell>
          <cell r="I5531">
            <v>15884666220</v>
          </cell>
        </row>
        <row r="5532">
          <cell r="A5532" t="str">
            <v>润耀</v>
          </cell>
          <cell r="B5532" t="str">
            <v>螺纹钢</v>
          </cell>
          <cell r="C5532" t="str">
            <v>HRB400E Φ16 9m</v>
          </cell>
          <cell r="D5532" t="str">
            <v>吨</v>
          </cell>
          <cell r="E5532">
            <v>6</v>
          </cell>
          <cell r="F5532">
            <v>45867</v>
          </cell>
          <cell r="G5532" t="str">
            <v>（华西简阳西城嘉苑）四川省成都市简阳市简城街道高屋村</v>
          </cell>
          <cell r="H5532" t="str">
            <v>张瀚镭</v>
          </cell>
          <cell r="I5532">
            <v>15884666220</v>
          </cell>
        </row>
        <row r="5533">
          <cell r="A5533" t="str">
            <v>润耀</v>
          </cell>
          <cell r="B5533" t="str">
            <v>螺纹钢</v>
          </cell>
          <cell r="C5533" t="str">
            <v>HRB400E Φ18 9m</v>
          </cell>
          <cell r="D5533" t="str">
            <v>吨</v>
          </cell>
          <cell r="E5533">
            <v>2.5</v>
          </cell>
          <cell r="F5533">
            <v>45867</v>
          </cell>
          <cell r="G5533" t="str">
            <v>（华西简阳西城嘉苑）四川省成都市简阳市简城街道高屋村</v>
          </cell>
          <cell r="H5533" t="str">
            <v>张瀚镭</v>
          </cell>
          <cell r="I5533">
            <v>15884666220</v>
          </cell>
        </row>
        <row r="5534">
          <cell r="A5534" t="str">
            <v>润耀</v>
          </cell>
          <cell r="B5534" t="str">
            <v>螺纹钢</v>
          </cell>
          <cell r="C5534" t="str">
            <v>HRB400E Φ20 9m</v>
          </cell>
          <cell r="D5534" t="str">
            <v>吨</v>
          </cell>
          <cell r="E5534">
            <v>2.5</v>
          </cell>
          <cell r="F5534">
            <v>45867</v>
          </cell>
          <cell r="G5534" t="str">
            <v>（华西简阳西城嘉苑）四川省成都市简阳市简城街道高屋村</v>
          </cell>
          <cell r="H5534" t="str">
            <v>张瀚镭</v>
          </cell>
          <cell r="I5534">
            <v>15884666220</v>
          </cell>
        </row>
        <row r="5535">
          <cell r="A5535" t="str">
            <v>润耀</v>
          </cell>
          <cell r="B5535" t="str">
            <v>盘螺</v>
          </cell>
          <cell r="C5535" t="str">
            <v>HRB400E Φ8</v>
          </cell>
          <cell r="D5535" t="str">
            <v>吨</v>
          </cell>
          <cell r="E5535">
            <v>10</v>
          </cell>
          <cell r="F5535">
            <v>45867</v>
          </cell>
          <cell r="G5535" t="str">
            <v>(宜宾兴港三江新区长江工业园保障性租赁住房建设项目-土建)四川省宜宾市翠屏区永善路南段宜宾市三江新区长江工业园区</v>
          </cell>
          <cell r="H5535" t="str">
            <v>刘鹏</v>
          </cell>
          <cell r="I5535">
            <v>15528967666</v>
          </cell>
        </row>
        <row r="5536">
          <cell r="A5536" t="str">
            <v>润耀</v>
          </cell>
          <cell r="B5536" t="str">
            <v>盘螺</v>
          </cell>
          <cell r="C5536" t="str">
            <v>HRB400E Φ10</v>
          </cell>
          <cell r="D5536" t="str">
            <v>吨</v>
          </cell>
          <cell r="E5536">
            <v>5</v>
          </cell>
          <cell r="F5536">
            <v>45867</v>
          </cell>
          <cell r="G5536" t="str">
            <v>(宜宾兴港三江新区长江工业园保障性租赁住房建设项目-土建)四川省宜宾市翠屏区永善路南段宜宾市三江新区长江工业园区</v>
          </cell>
          <cell r="H5536" t="str">
            <v>刘鹏</v>
          </cell>
          <cell r="I5536">
            <v>15528967666</v>
          </cell>
        </row>
        <row r="5537">
          <cell r="A5537" t="str">
            <v>润耀</v>
          </cell>
          <cell r="B5537" t="str">
            <v>盘螺</v>
          </cell>
          <cell r="C5537" t="str">
            <v>HRB400E Φ12</v>
          </cell>
          <cell r="D5537" t="str">
            <v>吨</v>
          </cell>
          <cell r="E5537">
            <v>16</v>
          </cell>
          <cell r="F5537">
            <v>45867</v>
          </cell>
          <cell r="G5537" t="str">
            <v>(宜宾兴港三江新区长江工业园保障性租赁住房建设项目-土建)四川省宜宾市翠屏区永善路南段宜宾市三江新区长江工业园区</v>
          </cell>
          <cell r="H5537" t="str">
            <v>刘鹏</v>
          </cell>
          <cell r="I5537">
            <v>15528967666</v>
          </cell>
        </row>
        <row r="5538">
          <cell r="A5538" t="str">
            <v>润耀</v>
          </cell>
          <cell r="B5538" t="str">
            <v>螺纹钢</v>
          </cell>
          <cell r="C5538" t="str">
            <v>HRB400E Φ16 9m</v>
          </cell>
          <cell r="D5538" t="str">
            <v>吨</v>
          </cell>
          <cell r="E5538">
            <v>15</v>
          </cell>
          <cell r="F5538">
            <v>45867</v>
          </cell>
          <cell r="G5538" t="str">
            <v>(宜宾兴港三江新区长江工业园保障性租赁住房建设项目-土建)四川省宜宾市翠屏区永善路南段宜宾市三江新区长江工业园区</v>
          </cell>
          <cell r="H5538" t="str">
            <v>刘鹏</v>
          </cell>
          <cell r="I5538">
            <v>15528967666</v>
          </cell>
        </row>
        <row r="5539">
          <cell r="A5539" t="str">
            <v>润耀</v>
          </cell>
          <cell r="B5539" t="str">
            <v>螺纹钢</v>
          </cell>
          <cell r="C5539" t="str">
            <v>HRB400E Φ20 9m</v>
          </cell>
          <cell r="D5539" t="str">
            <v>吨</v>
          </cell>
          <cell r="E5539">
            <v>6</v>
          </cell>
          <cell r="F5539">
            <v>45867</v>
          </cell>
          <cell r="G5539" t="str">
            <v>(宜宾兴港三江新区长江工业园保障性租赁住房建设项目-土建)四川省宜宾市翠屏区永善路南段宜宾市三江新区长江工业园区</v>
          </cell>
          <cell r="H5539" t="str">
            <v>刘鹏</v>
          </cell>
          <cell r="I5539">
            <v>15528967666</v>
          </cell>
        </row>
        <row r="5540">
          <cell r="A5540" t="str">
            <v>润耀</v>
          </cell>
          <cell r="B5540" t="str">
            <v>螺纹钢</v>
          </cell>
          <cell r="C5540" t="str">
            <v>HRB400E Φ22 9m</v>
          </cell>
          <cell r="D5540" t="str">
            <v>吨</v>
          </cell>
          <cell r="E5540">
            <v>20</v>
          </cell>
          <cell r="F5540">
            <v>45867</v>
          </cell>
          <cell r="G5540" t="str">
            <v>(宜宾兴港三江新区长江工业园保障性租赁住房建设项目-土建)四川省宜宾市翠屏区永善路南段宜宾市三江新区长江工业园区</v>
          </cell>
          <cell r="H5540" t="str">
            <v>刘鹏</v>
          </cell>
          <cell r="I5540">
            <v>15528967666</v>
          </cell>
        </row>
        <row r="5541">
          <cell r="A5541" t="str">
            <v>润耀</v>
          </cell>
          <cell r="B5541" t="str">
            <v>螺纹钢</v>
          </cell>
          <cell r="C5541" t="str">
            <v>HRB400E Φ25 9m</v>
          </cell>
          <cell r="D5541" t="str">
            <v>吨</v>
          </cell>
          <cell r="E5541">
            <v>35</v>
          </cell>
          <cell r="F5541">
            <v>45867</v>
          </cell>
          <cell r="G5541" t="str">
            <v>(宜宾兴港三江新区长江工业园保障性租赁住房建设项目-土建)四川省宜宾市翠屏区永善路南段宜宾市三江新区长江工业园区</v>
          </cell>
          <cell r="H5541" t="str">
            <v>刘鹏</v>
          </cell>
          <cell r="I5541">
            <v>15528967666</v>
          </cell>
        </row>
        <row r="5542">
          <cell r="A5542" t="str">
            <v>泸钢</v>
          </cell>
          <cell r="B5542" t="str">
            <v>盘螺</v>
          </cell>
          <cell r="C5542" t="str">
            <v>HRB400E Φ6</v>
          </cell>
          <cell r="D5542" t="str">
            <v>吨</v>
          </cell>
          <cell r="E5542">
            <v>6</v>
          </cell>
          <cell r="F5542">
            <v>45867</v>
          </cell>
          <cell r="G5542" t="str">
            <v>(宜宾兴港三江新区长江工业园保障性租赁住房建设项目-土建)四川省宜宾市翠屏区永善路南段宜宾市三江新区长江工业园区</v>
          </cell>
          <cell r="H5542" t="str">
            <v>刘鹏</v>
          </cell>
          <cell r="I5542">
            <v>15528967666</v>
          </cell>
        </row>
        <row r="5543">
          <cell r="A5543" t="str">
            <v>泸钢</v>
          </cell>
          <cell r="B5543" t="str">
            <v>盘螺</v>
          </cell>
          <cell r="C5543" t="str">
            <v>HRB400E Φ10</v>
          </cell>
          <cell r="D5543" t="str">
            <v>吨</v>
          </cell>
          <cell r="E5543">
            <v>3</v>
          </cell>
          <cell r="F5543">
            <v>45867</v>
          </cell>
          <cell r="G5543" t="str">
            <v>(宜宾兴港三江新区长江工业园保障性租赁住房建设项目-土建)四川省宜宾市翠屏区永善路南段宜宾市三江新区长江工业园区</v>
          </cell>
          <cell r="H5543" t="str">
            <v>刘鹏</v>
          </cell>
          <cell r="I5543">
            <v>15528967666</v>
          </cell>
        </row>
        <row r="5544">
          <cell r="A5544" t="str">
            <v>泸钢</v>
          </cell>
          <cell r="B5544" t="str">
            <v>螺纹钢</v>
          </cell>
          <cell r="C5544" t="str">
            <v>HRB400E Φ16 9m</v>
          </cell>
          <cell r="D5544" t="str">
            <v>吨</v>
          </cell>
          <cell r="E5544">
            <v>12</v>
          </cell>
          <cell r="F5544">
            <v>45867</v>
          </cell>
          <cell r="G5544" t="str">
            <v>(宜宾兴港三江新区长江工业园保障性租赁住房建设项目-土建)四川省宜宾市翠屏区永善路南段宜宾市三江新区长江工业园区</v>
          </cell>
          <cell r="H5544" t="str">
            <v>刘鹏</v>
          </cell>
          <cell r="I5544">
            <v>15528967666</v>
          </cell>
        </row>
        <row r="5545">
          <cell r="A5545" t="str">
            <v>泸钢</v>
          </cell>
          <cell r="B5545" t="str">
            <v>螺纹钢</v>
          </cell>
          <cell r="C5545" t="str">
            <v>HRB400E Φ18 9m</v>
          </cell>
          <cell r="D5545" t="str">
            <v>吨</v>
          </cell>
          <cell r="E5545">
            <v>6</v>
          </cell>
          <cell r="F5545">
            <v>45867</v>
          </cell>
          <cell r="G5545" t="str">
            <v>(宜宾兴港三江新区长江工业园保障性租赁住房建设项目-土建)四川省宜宾市翠屏区永善路南段宜宾市三江新区长江工业园区</v>
          </cell>
          <cell r="H5545" t="str">
            <v>刘鹏</v>
          </cell>
          <cell r="I5545">
            <v>15528967666</v>
          </cell>
        </row>
        <row r="5546">
          <cell r="A5546" t="str">
            <v>泸钢</v>
          </cell>
          <cell r="B5546" t="str">
            <v>螺纹钢</v>
          </cell>
          <cell r="C5546" t="str">
            <v>HRB400E Φ25 9m</v>
          </cell>
          <cell r="D5546" t="str">
            <v>吨</v>
          </cell>
          <cell r="E5546">
            <v>7</v>
          </cell>
          <cell r="F5546">
            <v>45867</v>
          </cell>
          <cell r="G5546" t="str">
            <v>(宜宾兴港三江新区长江工业园保障性租赁住房建设项目-土建)四川省宜宾市翠屏区永善路南段宜宾市三江新区长江工业园区</v>
          </cell>
          <cell r="H5546" t="str">
            <v>刘鹏</v>
          </cell>
          <cell r="I5546">
            <v>15528967666</v>
          </cell>
        </row>
        <row r="5547">
          <cell r="A5547" t="str">
            <v>泸钢</v>
          </cell>
          <cell r="B5547" t="str">
            <v>螺纹钢</v>
          </cell>
          <cell r="C5547" t="str">
            <v>HRB400E Φ32×9米</v>
          </cell>
          <cell r="D5547" t="str">
            <v>吨</v>
          </cell>
          <cell r="E5547">
            <v>70</v>
          </cell>
          <cell r="F5547">
            <v>45867</v>
          </cell>
          <cell r="G5547" t="str">
            <v>（自永1标八局二分公司钢筋棚）四川省自贡市大安区牛佛镇</v>
          </cell>
          <cell r="H5547" t="str">
            <v>王君杰</v>
          </cell>
          <cell r="I5547">
            <v>18919619850</v>
          </cell>
        </row>
        <row r="5548">
          <cell r="A5548" t="str">
            <v>钢固融</v>
          </cell>
          <cell r="B5548" t="str">
            <v>螺纹钢</v>
          </cell>
          <cell r="C5548" t="str">
            <v>HRB500E Φ12 12m</v>
          </cell>
          <cell r="D5548" t="str">
            <v>吨</v>
          </cell>
          <cell r="E5548">
            <v>2.5</v>
          </cell>
          <cell r="F5548">
            <v>45867</v>
          </cell>
          <cell r="G5548" t="str">
            <v>(华西乐山）-四川省乐山市市中区苏稽镇校地共建产教融合基地建设项目二标段</v>
          </cell>
          <cell r="H5548" t="str">
            <v>彭江涛</v>
          </cell>
          <cell r="I5548">
            <v>13990276572</v>
          </cell>
        </row>
        <row r="5549">
          <cell r="A5549" t="str">
            <v>钢固融</v>
          </cell>
          <cell r="B5549" t="str">
            <v>螺纹钢</v>
          </cell>
          <cell r="C5549" t="str">
            <v>HRB500E Φ14 12m</v>
          </cell>
          <cell r="D5549" t="str">
            <v>吨</v>
          </cell>
          <cell r="E5549">
            <v>5</v>
          </cell>
          <cell r="F5549">
            <v>45867</v>
          </cell>
          <cell r="G5549" t="str">
            <v>(华西乐山）-四川省乐山市市中区苏稽镇校地共建产教融合基地建设项目二标段</v>
          </cell>
          <cell r="H5549" t="str">
            <v>彭江涛</v>
          </cell>
          <cell r="I5549">
            <v>13990276572</v>
          </cell>
        </row>
        <row r="5550">
          <cell r="A5550" t="str">
            <v>钢固融</v>
          </cell>
          <cell r="B5550" t="str">
            <v>螺纹钢</v>
          </cell>
          <cell r="C5550" t="str">
            <v>HRB500E Φ16 12m</v>
          </cell>
          <cell r="D5550" t="str">
            <v>吨</v>
          </cell>
          <cell r="E5550">
            <v>2.5</v>
          </cell>
          <cell r="F5550">
            <v>45867</v>
          </cell>
          <cell r="G5550" t="str">
            <v>(华西乐山）-四川省乐山市市中区苏稽镇校地共建产教融合基地建设项目二标段</v>
          </cell>
          <cell r="H5550" t="str">
            <v>彭江涛</v>
          </cell>
          <cell r="I5550">
            <v>13990276572</v>
          </cell>
        </row>
        <row r="5551">
          <cell r="A5551" t="str">
            <v>钢固融</v>
          </cell>
          <cell r="B5551" t="str">
            <v>螺纹钢</v>
          </cell>
          <cell r="C5551" t="str">
            <v>HRB500E Φ18 12m</v>
          </cell>
          <cell r="D5551" t="str">
            <v>吨</v>
          </cell>
          <cell r="E5551">
            <v>2.5</v>
          </cell>
          <cell r="F5551">
            <v>45867</v>
          </cell>
          <cell r="G5551" t="str">
            <v>(华西乐山）-四川省乐山市市中区苏稽镇校地共建产教融合基地建设项目二标段</v>
          </cell>
          <cell r="H5551" t="str">
            <v>彭江涛</v>
          </cell>
          <cell r="I5551">
            <v>13990276572</v>
          </cell>
        </row>
        <row r="5552">
          <cell r="A5552" t="str">
            <v>钢固融</v>
          </cell>
          <cell r="B5552" t="str">
            <v>螺纹钢</v>
          </cell>
          <cell r="C5552" t="str">
            <v>HRB500E Φ20 12m</v>
          </cell>
          <cell r="D5552" t="str">
            <v>吨</v>
          </cell>
          <cell r="E5552">
            <v>2.5</v>
          </cell>
          <cell r="F5552">
            <v>45867</v>
          </cell>
          <cell r="G5552" t="str">
            <v>(华西乐山）-四川省乐山市市中区苏稽镇校地共建产教融合基地建设项目二标段</v>
          </cell>
          <cell r="H5552" t="str">
            <v>彭江涛</v>
          </cell>
          <cell r="I5552">
            <v>13990276572</v>
          </cell>
        </row>
        <row r="5553">
          <cell r="A5553" t="str">
            <v>钢固融</v>
          </cell>
          <cell r="B5553" t="str">
            <v>螺纹钢</v>
          </cell>
          <cell r="C5553" t="str">
            <v>HRB500E Φ22 12m</v>
          </cell>
          <cell r="D5553" t="str">
            <v>吨</v>
          </cell>
          <cell r="E5553">
            <v>7.5</v>
          </cell>
          <cell r="F5553">
            <v>45867</v>
          </cell>
          <cell r="G5553" t="str">
            <v>(华西乐山）-四川省乐山市市中区苏稽镇校地共建产教融合基地建设项目二标段</v>
          </cell>
          <cell r="H5553" t="str">
            <v>彭江涛</v>
          </cell>
          <cell r="I5553">
            <v>13990276572</v>
          </cell>
        </row>
        <row r="5554">
          <cell r="A5554" t="str">
            <v>钢固融</v>
          </cell>
          <cell r="B5554" t="str">
            <v>螺纹钢</v>
          </cell>
          <cell r="C5554" t="str">
            <v>HRB500E Φ25 12m</v>
          </cell>
          <cell r="D5554" t="str">
            <v>吨</v>
          </cell>
          <cell r="E5554">
            <v>12.5</v>
          </cell>
          <cell r="F5554">
            <v>45867</v>
          </cell>
          <cell r="G5554" t="str">
            <v>(华西乐山）-四川省乐山市市中区苏稽镇校地共建产教融合基地建设项目二标段</v>
          </cell>
          <cell r="H5554" t="str">
            <v>彭江涛</v>
          </cell>
          <cell r="I5554">
            <v>13990276572</v>
          </cell>
        </row>
        <row r="5555">
          <cell r="A5555" t="str">
            <v>德胜</v>
          </cell>
          <cell r="B5555" t="str">
            <v>螺纹钢</v>
          </cell>
          <cell r="C5555" t="str">
            <v>HRB400E Φ18 9m</v>
          </cell>
          <cell r="D5555" t="str">
            <v>吨</v>
          </cell>
          <cell r="E5555">
            <v>35</v>
          </cell>
          <cell r="F5555">
            <v>45868</v>
          </cell>
          <cell r="G5555" t="str">
            <v>（五局建筑温江tod项目）罗欣安若维他药业(成都)有限公司南94米温江区海发路附近</v>
          </cell>
          <cell r="H5555" t="str">
            <v>冉勇</v>
          </cell>
          <cell r="I5555">
            <v>18108243927</v>
          </cell>
        </row>
        <row r="5556">
          <cell r="A5556" t="str">
            <v>泸钢</v>
          </cell>
          <cell r="B5556" t="str">
            <v>螺纹钢</v>
          </cell>
          <cell r="C5556" t="str">
            <v>HRB400E Φ25×9米</v>
          </cell>
          <cell r="D5556" t="str">
            <v>吨</v>
          </cell>
          <cell r="E5556">
            <v>35</v>
          </cell>
          <cell r="F5556">
            <v>45868</v>
          </cell>
          <cell r="G5556" t="str">
            <v>（自永1标八局二分公司钢筋棚）四川省自贡市大安区牛佛镇</v>
          </cell>
          <cell r="H5556" t="str">
            <v>王君杰</v>
          </cell>
          <cell r="I5556">
            <v>18919619850</v>
          </cell>
        </row>
        <row r="5557">
          <cell r="A5557" t="str">
            <v>泸钢</v>
          </cell>
          <cell r="B5557" t="str">
            <v>螺纹钢</v>
          </cell>
          <cell r="C5557" t="str">
            <v>HRB400E Φ16×9米</v>
          </cell>
          <cell r="D5557" t="str">
            <v>吨</v>
          </cell>
          <cell r="E5557">
            <v>35</v>
          </cell>
          <cell r="F5557">
            <v>45868</v>
          </cell>
          <cell r="G5557" t="str">
            <v>（自永1标八局二分公司钢筋棚）四川省自贡市大安区牛佛镇</v>
          </cell>
          <cell r="H5557" t="str">
            <v>王君杰</v>
          </cell>
          <cell r="I5557">
            <v>18919619850</v>
          </cell>
        </row>
        <row r="5558">
          <cell r="A5558" t="str">
            <v>泸钢</v>
          </cell>
          <cell r="B5558" t="str">
            <v>螺纹钢</v>
          </cell>
          <cell r="C5558" t="str">
            <v>HRB400E Φ20×9米</v>
          </cell>
          <cell r="D5558" t="str">
            <v>吨</v>
          </cell>
          <cell r="E5558">
            <v>35</v>
          </cell>
          <cell r="F5558">
            <v>45868</v>
          </cell>
          <cell r="G5558" t="str">
            <v>（自永1标八局二分公司钢筋棚）四川省自贡市大安区牛佛镇</v>
          </cell>
          <cell r="H5558" t="str">
            <v>王君杰</v>
          </cell>
          <cell r="I5558">
            <v>18919619850</v>
          </cell>
        </row>
        <row r="5559">
          <cell r="A5559" t="str">
            <v>泸钢</v>
          </cell>
          <cell r="B5559" t="str">
            <v>螺纹钢</v>
          </cell>
          <cell r="C5559" t="str">
            <v>HRB400E Φ28×9米</v>
          </cell>
          <cell r="D5559" t="str">
            <v>吨</v>
          </cell>
          <cell r="E5559">
            <v>35</v>
          </cell>
          <cell r="F5559">
            <v>45868</v>
          </cell>
          <cell r="G5559" t="str">
            <v>（自永1标八局二分公司钢筋棚）四川省自贡市大安区牛佛镇</v>
          </cell>
          <cell r="H5559" t="str">
            <v>王君杰</v>
          </cell>
          <cell r="I5559">
            <v>18919619850</v>
          </cell>
        </row>
        <row r="5560">
          <cell r="A5560" t="str">
            <v>钢固融</v>
          </cell>
          <cell r="B5560" t="str">
            <v>螺纹钢</v>
          </cell>
          <cell r="C5560" t="str">
            <v>HRB400E Φ28×9米</v>
          </cell>
          <cell r="D5560" t="str">
            <v>吨</v>
          </cell>
          <cell r="E5560">
            <v>30</v>
          </cell>
          <cell r="F5560">
            <v>45868</v>
          </cell>
          <cell r="G5560" t="str">
            <v>（自永1标八局二分公司二分部）自贡市沿滩区川南中小企业创业园(金川路东50米)</v>
          </cell>
          <cell r="H5560" t="str">
            <v>李锐</v>
          </cell>
          <cell r="I5560">
            <v>13890668545</v>
          </cell>
        </row>
        <row r="5561">
          <cell r="A5561" t="str">
            <v>钢固融</v>
          </cell>
          <cell r="B5561" t="str">
            <v>圆钢</v>
          </cell>
          <cell r="C5561" t="str">
            <v>HPB300  Φ25×9米</v>
          </cell>
          <cell r="D5561" t="str">
            <v>吨</v>
          </cell>
          <cell r="E5561">
            <v>5</v>
          </cell>
          <cell r="F5561">
            <v>45868</v>
          </cell>
          <cell r="G5561" t="str">
            <v>（自永1标八局二分公司二分部）自贡市沿滩区川南中小企业创业园(金川路东50米)</v>
          </cell>
          <cell r="H5561" t="str">
            <v>李锐</v>
          </cell>
          <cell r="I5561">
            <v>13890668545</v>
          </cell>
        </row>
        <row r="5562">
          <cell r="A5562" t="str">
            <v>德胜恒嘉</v>
          </cell>
          <cell r="B5562" t="str">
            <v>螺纹钢</v>
          </cell>
          <cell r="C5562" t="str">
            <v>HRB400EФ22*9m</v>
          </cell>
          <cell r="D5562" t="str">
            <v>吨</v>
          </cell>
          <cell r="E5562">
            <v>170</v>
          </cell>
          <cell r="F5562">
            <v>45868</v>
          </cell>
          <cell r="G5562" t="str">
            <v>（中铁一局四建康新高速TJ1-2标）四川省甘孜州康定市318国道玉顶积雪观景台旁</v>
          </cell>
          <cell r="H5562" t="str">
            <v>李波/马小红</v>
          </cell>
          <cell r="I5562" t="str">
            <v>13679069325/13808028745</v>
          </cell>
        </row>
        <row r="5563">
          <cell r="A5563" t="str">
            <v>德胜恒嘉</v>
          </cell>
          <cell r="B5563" t="str">
            <v>螺纹钢</v>
          </cell>
          <cell r="C5563" t="str">
            <v>HRB400EФ12*9m</v>
          </cell>
          <cell r="D5563" t="str">
            <v>吨</v>
          </cell>
          <cell r="E5563">
            <v>105</v>
          </cell>
          <cell r="F5563">
            <v>45868</v>
          </cell>
          <cell r="G5563" t="str">
            <v>（中铁八局康新高速TJ4-1标）四川省甘孜州康定市新都桥镇超限载检测站</v>
          </cell>
          <cell r="H5563" t="str">
            <v>刘俊</v>
          </cell>
          <cell r="I5563">
            <v>18587764925</v>
          </cell>
        </row>
        <row r="5564">
          <cell r="A5564" t="str">
            <v>德胜恒嘉</v>
          </cell>
          <cell r="B5564" t="str">
            <v>螺纹钢</v>
          </cell>
          <cell r="C5564" t="str">
            <v>HRB400EФ20*9m</v>
          </cell>
          <cell r="D5564" t="str">
            <v>吨</v>
          </cell>
          <cell r="E5564">
            <v>35</v>
          </cell>
          <cell r="F5564">
            <v>45868</v>
          </cell>
          <cell r="G5564" t="str">
            <v>（中铁八局康新高速TJ4-1标）四川省甘孜州康定市新都桥镇超限载检测站</v>
          </cell>
          <cell r="H5564" t="str">
            <v>刘俊</v>
          </cell>
          <cell r="I5564">
            <v>18587764925</v>
          </cell>
        </row>
        <row r="5565">
          <cell r="A5565" t="str">
            <v>钢固融</v>
          </cell>
          <cell r="B5565" t="str">
            <v>盘螺</v>
          </cell>
          <cell r="C5565" t="str">
            <v>HRB400EФ6</v>
          </cell>
          <cell r="D5565" t="str">
            <v>吨</v>
          </cell>
          <cell r="E5565">
            <v>2</v>
          </cell>
          <cell r="F5565">
            <v>45868</v>
          </cell>
          <cell r="G5565" t="str">
            <v>（中核中原-温江光明苑三期项目）四川省成都市温江区金马街道光明苑三期项目</v>
          </cell>
          <cell r="H5565" t="str">
            <v>王生斌</v>
          </cell>
          <cell r="I5565">
            <v>15228858118</v>
          </cell>
        </row>
        <row r="5566">
          <cell r="A5566" t="str">
            <v>钢固融</v>
          </cell>
          <cell r="B5566" t="str">
            <v>盘螺</v>
          </cell>
          <cell r="C5566" t="str">
            <v>HRB400EФ8</v>
          </cell>
          <cell r="D5566" t="str">
            <v>吨</v>
          </cell>
          <cell r="E5566">
            <v>24</v>
          </cell>
          <cell r="F5566">
            <v>45868</v>
          </cell>
          <cell r="G5566" t="str">
            <v>（中核中原-温江光明苑三期项目）四川省成都市温江区金马街道光明苑三期项目</v>
          </cell>
          <cell r="H5566" t="str">
            <v>王生斌</v>
          </cell>
          <cell r="I5566">
            <v>15228858118</v>
          </cell>
        </row>
        <row r="5567">
          <cell r="A5567" t="str">
            <v>钢固融</v>
          </cell>
          <cell r="B5567" t="str">
            <v>盘螺</v>
          </cell>
          <cell r="C5567" t="str">
            <v>HRB400EФ10</v>
          </cell>
          <cell r="D5567" t="str">
            <v>吨</v>
          </cell>
          <cell r="E5567">
            <v>24</v>
          </cell>
          <cell r="F5567">
            <v>45868</v>
          </cell>
          <cell r="G5567" t="str">
            <v>（中核中原-温江光明苑三期项目）四川省成都市温江区金马街道光明苑三期项目</v>
          </cell>
          <cell r="H5567" t="str">
            <v>王生斌</v>
          </cell>
          <cell r="I5567">
            <v>15228858118</v>
          </cell>
        </row>
        <row r="5568">
          <cell r="A5568" t="str">
            <v>钢固融</v>
          </cell>
          <cell r="B5568" t="str">
            <v>螺纹钢</v>
          </cell>
          <cell r="C5568" t="str">
            <v>HRB400EФ12*9m</v>
          </cell>
          <cell r="D5568" t="str">
            <v>吨</v>
          </cell>
          <cell r="E5568">
            <v>12</v>
          </cell>
          <cell r="F5568">
            <v>45868</v>
          </cell>
          <cell r="G5568" t="str">
            <v>（中核中原-温江光明苑三期项目）四川省成都市温江区金马街道光明苑三期项目</v>
          </cell>
          <cell r="H5568" t="str">
            <v>王生斌</v>
          </cell>
          <cell r="I5568">
            <v>15228858118</v>
          </cell>
        </row>
        <row r="5569">
          <cell r="A5569" t="str">
            <v>钢固融</v>
          </cell>
          <cell r="B5569" t="str">
            <v>螺纹钢</v>
          </cell>
          <cell r="C5569" t="str">
            <v>HRB400EФ14*9m</v>
          </cell>
          <cell r="D5569" t="str">
            <v>吨</v>
          </cell>
          <cell r="E5569">
            <v>8</v>
          </cell>
          <cell r="F5569">
            <v>45868</v>
          </cell>
          <cell r="G5569" t="str">
            <v>（中核中原-温江光明苑三期项目）四川省成都市温江区金马街道光明苑三期项目</v>
          </cell>
          <cell r="H5569" t="str">
            <v>王生斌</v>
          </cell>
          <cell r="I5569">
            <v>15228858118</v>
          </cell>
        </row>
        <row r="5570">
          <cell r="A5570" t="str">
            <v>钢固融</v>
          </cell>
          <cell r="B5570" t="str">
            <v>螺纹钢</v>
          </cell>
          <cell r="C5570" t="str">
            <v>HRB400EФ25*9m</v>
          </cell>
          <cell r="D5570" t="str">
            <v>吨</v>
          </cell>
          <cell r="E5570">
            <v>12</v>
          </cell>
          <cell r="F5570">
            <v>45868</v>
          </cell>
          <cell r="G5570" t="str">
            <v>（中核中原-温江光明苑三期项目）四川省成都市温江区金马街道光明苑三期项目</v>
          </cell>
          <cell r="H5570" t="str">
            <v>王生斌</v>
          </cell>
          <cell r="I5570">
            <v>15228858118</v>
          </cell>
        </row>
        <row r="5571">
          <cell r="A5571" t="str">
            <v>钢固融</v>
          </cell>
          <cell r="B5571" t="str">
            <v>螺纹钢</v>
          </cell>
          <cell r="C5571" t="str">
            <v>HRB400EФ25*12m</v>
          </cell>
          <cell r="D5571" t="str">
            <v>吨</v>
          </cell>
          <cell r="E5571">
            <v>22</v>
          </cell>
          <cell r="F5571">
            <v>45868</v>
          </cell>
          <cell r="G5571" t="str">
            <v>（中核中原-温江光明苑三期项目）四川省成都市温江区金马街道光明苑三期项目</v>
          </cell>
          <cell r="H5571" t="str">
            <v>王生斌</v>
          </cell>
          <cell r="I5571">
            <v>15228858118</v>
          </cell>
        </row>
        <row r="5572">
          <cell r="A5572" t="str">
            <v>润耀</v>
          </cell>
          <cell r="B5572" t="str">
            <v>螺纹钢</v>
          </cell>
          <cell r="C5572" t="str">
            <v>HRB400EФ16*9m</v>
          </cell>
          <cell r="D5572" t="str">
            <v>吨</v>
          </cell>
          <cell r="E5572">
            <v>12</v>
          </cell>
          <cell r="F5572">
            <v>45868</v>
          </cell>
          <cell r="G5572" t="str">
            <v>（中核中原-温江光明苑三期项目）四川省成都市温江区金马街道光明苑三期项目</v>
          </cell>
          <cell r="H5572" t="str">
            <v>王生斌</v>
          </cell>
          <cell r="I5572">
            <v>15228858118</v>
          </cell>
        </row>
        <row r="5573">
          <cell r="A5573" t="str">
            <v>润耀</v>
          </cell>
          <cell r="B5573" t="str">
            <v>螺纹钢</v>
          </cell>
          <cell r="C5573" t="str">
            <v>HRB400EФ18*9mm</v>
          </cell>
          <cell r="D5573" t="str">
            <v>吨</v>
          </cell>
          <cell r="E5573">
            <v>8</v>
          </cell>
          <cell r="F5573">
            <v>45868</v>
          </cell>
          <cell r="G5573" t="str">
            <v>（中核中原-温江光明苑三期项目）四川省成都市温江区金马街道光明苑三期项目</v>
          </cell>
          <cell r="H5573" t="str">
            <v>王生斌</v>
          </cell>
          <cell r="I5573">
            <v>15228858118</v>
          </cell>
        </row>
        <row r="5574">
          <cell r="A5574" t="str">
            <v>润耀</v>
          </cell>
          <cell r="B5574" t="str">
            <v>螺纹钢</v>
          </cell>
          <cell r="C5574" t="str">
            <v>HRB400EФ22*9m</v>
          </cell>
          <cell r="D5574" t="str">
            <v>吨</v>
          </cell>
          <cell r="E5574">
            <v>12</v>
          </cell>
          <cell r="F5574">
            <v>45868</v>
          </cell>
          <cell r="G5574" t="str">
            <v>（中核中原-温江光明苑三期项目）四川省成都市温江区金马街道光明苑三期项目</v>
          </cell>
          <cell r="H5574" t="str">
            <v>王生斌</v>
          </cell>
          <cell r="I5574">
            <v>15228858118</v>
          </cell>
        </row>
        <row r="5575">
          <cell r="A5575" t="str">
            <v>润耀</v>
          </cell>
          <cell r="B5575" t="str">
            <v>螺纹钢</v>
          </cell>
          <cell r="C5575" t="str">
            <v>HRB400EФ22*9m</v>
          </cell>
          <cell r="D5575" t="str">
            <v>吨</v>
          </cell>
          <cell r="E5575">
            <v>35</v>
          </cell>
          <cell r="F5575">
            <v>45868</v>
          </cell>
          <cell r="G5575" t="str">
            <v>（中核中原-温江光明苑三期项目）四川省成都市温江区金马街道光明苑三期项目</v>
          </cell>
          <cell r="H5575" t="str">
            <v>王生斌</v>
          </cell>
          <cell r="I5575">
            <v>15228858118</v>
          </cell>
        </row>
        <row r="5576">
          <cell r="A5576" t="str">
            <v>润耀</v>
          </cell>
          <cell r="B5576" t="str">
            <v>螺纹钢</v>
          </cell>
          <cell r="C5576" t="str">
            <v>HRB400EФ20*12m</v>
          </cell>
          <cell r="D5576" t="str">
            <v>吨</v>
          </cell>
          <cell r="E5576">
            <v>10</v>
          </cell>
          <cell r="F5576">
            <v>45868</v>
          </cell>
          <cell r="G5576" t="str">
            <v>（中核中原-温江光明苑三期项目）四川省成都市温江区金马街道光明苑三期项目</v>
          </cell>
          <cell r="H5576" t="str">
            <v>王生斌</v>
          </cell>
          <cell r="I5576">
            <v>15228858118</v>
          </cell>
        </row>
        <row r="5577">
          <cell r="A5577" t="str">
            <v>润耀</v>
          </cell>
          <cell r="B5577" t="str">
            <v>螺纹钢</v>
          </cell>
          <cell r="C5577" t="str">
            <v>HRB400EФ16*12m</v>
          </cell>
          <cell r="D5577" t="str">
            <v>吨</v>
          </cell>
          <cell r="E5577">
            <v>16</v>
          </cell>
          <cell r="F5577">
            <v>45868</v>
          </cell>
          <cell r="G5577" t="str">
            <v>（中核中原-温江光明苑三期项目）四川省成都市温江区金马街道光明苑三期项目</v>
          </cell>
          <cell r="H5577" t="str">
            <v>王生斌</v>
          </cell>
          <cell r="I5577">
            <v>15228858118</v>
          </cell>
        </row>
        <row r="5578">
          <cell r="A5578" t="str">
            <v>润耀</v>
          </cell>
          <cell r="B5578" t="str">
            <v>螺纹钢</v>
          </cell>
          <cell r="C5578" t="str">
            <v>HRB400EФ16*9m</v>
          </cell>
          <cell r="D5578" t="str">
            <v>吨</v>
          </cell>
          <cell r="E5578">
            <v>16</v>
          </cell>
          <cell r="F5578">
            <v>45868</v>
          </cell>
          <cell r="G5578" t="str">
            <v>（中核中原-温江光明苑三期项目）四川省成都市温江区金马街道光明苑三期项目</v>
          </cell>
          <cell r="H5578" t="str">
            <v>王生斌</v>
          </cell>
          <cell r="I5578">
            <v>15228858118</v>
          </cell>
        </row>
        <row r="5579">
          <cell r="A5579" t="str">
            <v>润耀</v>
          </cell>
          <cell r="B5579" t="str">
            <v>螺纹钢</v>
          </cell>
          <cell r="C5579" t="str">
            <v>HRB400EФ12*12m</v>
          </cell>
          <cell r="D5579" t="str">
            <v>吨</v>
          </cell>
          <cell r="E5579">
            <v>6</v>
          </cell>
          <cell r="F5579">
            <v>45868</v>
          </cell>
          <cell r="G5579" t="str">
            <v>（中核中原-温江光明苑三期项目）四川省成都市温江区金马街道光明苑三期项目</v>
          </cell>
          <cell r="H5579" t="str">
            <v>王生斌</v>
          </cell>
          <cell r="I5579">
            <v>15228858118</v>
          </cell>
        </row>
        <row r="5580">
          <cell r="A5580" t="str">
            <v>润耀</v>
          </cell>
          <cell r="B5580" t="str">
            <v>螺纹钢</v>
          </cell>
          <cell r="C5580" t="str">
            <v>HRB400EФ12*9m</v>
          </cell>
          <cell r="D5580" t="str">
            <v>吨</v>
          </cell>
          <cell r="E5580">
            <v>15</v>
          </cell>
          <cell r="F5580">
            <v>45868</v>
          </cell>
          <cell r="G5580" t="str">
            <v>（中核中原-温江光明苑三期项目）四川省成都市温江区金马街道光明苑三期项目</v>
          </cell>
          <cell r="H5580" t="str">
            <v>王生斌</v>
          </cell>
          <cell r="I5580">
            <v>15228858118</v>
          </cell>
        </row>
        <row r="5581">
          <cell r="A5581" t="str">
            <v>润耀</v>
          </cell>
          <cell r="B5581" t="str">
            <v>盘螺</v>
          </cell>
          <cell r="C5581" t="str">
            <v>HRB400EФ8</v>
          </cell>
          <cell r="D5581" t="str">
            <v>吨</v>
          </cell>
          <cell r="E5581">
            <v>10</v>
          </cell>
          <cell r="F5581">
            <v>45868</v>
          </cell>
          <cell r="G5581" t="str">
            <v>（中核中原-温江光明苑三期项目）四川省成都市温江区金马街道光明苑三期项目</v>
          </cell>
          <cell r="H5581" t="str">
            <v>王生斌</v>
          </cell>
          <cell r="I5581">
            <v>15228858118</v>
          </cell>
        </row>
        <row r="5582">
          <cell r="A5582" t="str">
            <v>润耀</v>
          </cell>
          <cell r="B5582" t="str">
            <v>盘螺</v>
          </cell>
          <cell r="C5582" t="str">
            <v>HRB400EФ10</v>
          </cell>
          <cell r="D5582" t="str">
            <v>吨</v>
          </cell>
          <cell r="E5582">
            <v>35</v>
          </cell>
          <cell r="F5582">
            <v>45868</v>
          </cell>
          <cell r="G5582" t="str">
            <v>（中铁八局康新高速TJ4-1标）四川省甘孜州康定市新都桥镇超限载检测站</v>
          </cell>
          <cell r="H5582" t="str">
            <v>刘俊</v>
          </cell>
          <cell r="I5582">
            <v>18587764925</v>
          </cell>
        </row>
        <row r="5583">
          <cell r="A5583" t="str">
            <v>润耀</v>
          </cell>
          <cell r="B5583" t="str">
            <v>盘螺</v>
          </cell>
          <cell r="C5583" t="str">
            <v>HRB400E Φ6</v>
          </cell>
          <cell r="D5583" t="str">
            <v>吨</v>
          </cell>
          <cell r="E5583">
            <v>2.5</v>
          </cell>
          <cell r="F5583">
            <v>45869</v>
          </cell>
          <cell r="G5583" t="str">
            <v>（华西简阳西城嘉苑）四川省成都市简阳市简城街道高屋村</v>
          </cell>
          <cell r="H5583" t="str">
            <v>张瀚镭</v>
          </cell>
          <cell r="I5583">
            <v>15884666220</v>
          </cell>
        </row>
        <row r="5584">
          <cell r="A5584" t="str">
            <v>润耀</v>
          </cell>
          <cell r="B5584" t="str">
            <v>盘螺</v>
          </cell>
          <cell r="C5584" t="str">
            <v>HRB400E Φ8</v>
          </cell>
          <cell r="D5584" t="str">
            <v>吨</v>
          </cell>
          <cell r="E5584">
            <v>9</v>
          </cell>
          <cell r="F5584">
            <v>45869</v>
          </cell>
          <cell r="G5584" t="str">
            <v>（华西简阳西城嘉苑）四川省成都市简阳市简城街道高屋村</v>
          </cell>
          <cell r="H5584" t="str">
            <v>张瀚镭</v>
          </cell>
          <cell r="I5584">
            <v>15884666220</v>
          </cell>
        </row>
        <row r="5585">
          <cell r="A5585" t="str">
            <v>润耀</v>
          </cell>
          <cell r="B5585" t="str">
            <v>盘螺</v>
          </cell>
          <cell r="C5585" t="str">
            <v>HRB400E Φ10</v>
          </cell>
          <cell r="D5585" t="str">
            <v>吨</v>
          </cell>
          <cell r="E5585">
            <v>37</v>
          </cell>
          <cell r="F5585">
            <v>45869</v>
          </cell>
          <cell r="G5585" t="str">
            <v>（华西简阳西城嘉苑）四川省成都市简阳市简城街道高屋村</v>
          </cell>
          <cell r="H5585" t="str">
            <v>张瀚镭</v>
          </cell>
          <cell r="I5585">
            <v>15884666220</v>
          </cell>
        </row>
        <row r="5586">
          <cell r="A5586" t="str">
            <v>润耀</v>
          </cell>
          <cell r="B5586" t="str">
            <v>盘螺</v>
          </cell>
          <cell r="C5586" t="str">
            <v>HRB400E Φ12</v>
          </cell>
          <cell r="D5586" t="str">
            <v>吨</v>
          </cell>
          <cell r="E5586">
            <v>4</v>
          </cell>
          <cell r="F5586">
            <v>45869</v>
          </cell>
          <cell r="G5586" t="str">
            <v>（华西简阳西城嘉苑）四川省成都市简阳市简城街道高屋村</v>
          </cell>
          <cell r="H5586" t="str">
            <v>张瀚镭</v>
          </cell>
          <cell r="I5586">
            <v>15884666220</v>
          </cell>
        </row>
        <row r="5587">
          <cell r="A5587" t="str">
            <v>润耀</v>
          </cell>
          <cell r="B5587" t="str">
            <v>螺纹钢</v>
          </cell>
          <cell r="C5587" t="str">
            <v>HRB400E Φ14 9m</v>
          </cell>
          <cell r="D5587" t="str">
            <v>吨</v>
          </cell>
          <cell r="E5587">
            <v>10</v>
          </cell>
          <cell r="F5587">
            <v>45869</v>
          </cell>
          <cell r="G5587" t="str">
            <v>（华西简阳西城嘉苑）四川省成都市简阳市简城街道高屋村</v>
          </cell>
          <cell r="H5587" t="str">
            <v>张瀚镭</v>
          </cell>
          <cell r="I5587">
            <v>15884666220</v>
          </cell>
        </row>
        <row r="5588">
          <cell r="A5588" t="str">
            <v>润耀</v>
          </cell>
          <cell r="B5588" t="str">
            <v>螺纹钢</v>
          </cell>
          <cell r="C5588" t="str">
            <v>HRB400E Φ16 9m</v>
          </cell>
          <cell r="D5588" t="str">
            <v>吨</v>
          </cell>
          <cell r="E5588">
            <v>6</v>
          </cell>
          <cell r="F5588">
            <v>45869</v>
          </cell>
          <cell r="G5588" t="str">
            <v>（华西简阳西城嘉苑）四川省成都市简阳市简城街道高屋村</v>
          </cell>
          <cell r="H5588" t="str">
            <v>张瀚镭</v>
          </cell>
          <cell r="I5588">
            <v>15884666220</v>
          </cell>
        </row>
        <row r="5589">
          <cell r="A5589" t="str">
            <v>润耀</v>
          </cell>
          <cell r="B5589" t="str">
            <v>螺纹钢</v>
          </cell>
          <cell r="C5589" t="str">
            <v>HRB500E Φ20</v>
          </cell>
          <cell r="D5589" t="str">
            <v>吨</v>
          </cell>
          <cell r="E5589">
            <v>7</v>
          </cell>
          <cell r="F5589">
            <v>45869</v>
          </cell>
          <cell r="G5589" t="str">
            <v>（华西简阳西城嘉苑）四川省成都市简阳市简城街道高屋村</v>
          </cell>
          <cell r="H5589" t="str">
            <v>张瀚镭</v>
          </cell>
          <cell r="I5589">
            <v>15884666220</v>
          </cell>
        </row>
        <row r="5590">
          <cell r="A5590" t="str">
            <v>润耀</v>
          </cell>
          <cell r="B5590" t="str">
            <v>螺纹钢</v>
          </cell>
          <cell r="C5590" t="str">
            <v>HRB500E Φ22</v>
          </cell>
          <cell r="D5590" t="str">
            <v>吨</v>
          </cell>
          <cell r="E5590">
            <v>3</v>
          </cell>
          <cell r="F5590">
            <v>45869</v>
          </cell>
          <cell r="G5590" t="str">
            <v>（华西简阳西城嘉苑）四川省成都市简阳市简城街道高屋村</v>
          </cell>
          <cell r="H5590" t="str">
            <v>张瀚镭</v>
          </cell>
          <cell r="I5590">
            <v>15884666220</v>
          </cell>
        </row>
        <row r="5591">
          <cell r="A5591" t="str">
            <v>润耀</v>
          </cell>
          <cell r="B5591" t="str">
            <v>螺纹钢</v>
          </cell>
          <cell r="C5591" t="str">
            <v>HRB500E Φ25</v>
          </cell>
          <cell r="D5591" t="str">
            <v>吨</v>
          </cell>
          <cell r="E5591">
            <v>20</v>
          </cell>
          <cell r="F5591">
            <v>45869</v>
          </cell>
          <cell r="G5591" t="str">
            <v>（华西简阳西城嘉苑）四川省成都市简阳市简城街道高屋村</v>
          </cell>
          <cell r="H5591" t="str">
            <v>张瀚镭</v>
          </cell>
          <cell r="I5591">
            <v>15884666220</v>
          </cell>
        </row>
        <row r="5592">
          <cell r="A5592" t="str">
            <v>钢固融</v>
          </cell>
          <cell r="B5592" t="str">
            <v>螺纹钢</v>
          </cell>
          <cell r="C5592" t="str">
            <v>HRB500E Φ12 12m</v>
          </cell>
          <cell r="D5592" t="str">
            <v>吨</v>
          </cell>
          <cell r="E5592">
            <v>15</v>
          </cell>
          <cell r="F5592">
            <v>45869</v>
          </cell>
          <cell r="G5592" t="str">
            <v>（商投建工达州中医药科技园-4工区-8号楼）达州市通川区达州中医药职业学院犀牛大道北段</v>
          </cell>
          <cell r="H5592" t="str">
            <v>张扬</v>
          </cell>
          <cell r="I5592">
            <v>18381904567</v>
          </cell>
        </row>
        <row r="5593">
          <cell r="A5593" t="str">
            <v>钢固融</v>
          </cell>
          <cell r="B5593" t="str">
            <v>螺纹钢</v>
          </cell>
          <cell r="C5593" t="str">
            <v>HRB500E Φ22 12m</v>
          </cell>
          <cell r="D5593" t="str">
            <v>吨</v>
          </cell>
          <cell r="E5593">
            <v>6</v>
          </cell>
          <cell r="F5593">
            <v>45869</v>
          </cell>
          <cell r="G5593" t="str">
            <v>（商投建工达州中医药科技园-4工区-8号楼）达州市通川区达州中医药职业学院犀牛大道北段</v>
          </cell>
          <cell r="H5593" t="str">
            <v>张扬</v>
          </cell>
          <cell r="I5593">
            <v>18381904567</v>
          </cell>
        </row>
        <row r="5594">
          <cell r="A5594" t="str">
            <v>钢固融</v>
          </cell>
          <cell r="B5594" t="str">
            <v>螺纹钢</v>
          </cell>
          <cell r="C5594" t="str">
            <v>HRB500E Φ25 12m</v>
          </cell>
          <cell r="D5594" t="str">
            <v>吨</v>
          </cell>
          <cell r="E5594">
            <v>15</v>
          </cell>
          <cell r="F5594">
            <v>45869</v>
          </cell>
          <cell r="G5594" t="str">
            <v>（商投建工达州中医药科技园-4工区-8号楼）达州市通川区达州中医药职业学院犀牛大道北段</v>
          </cell>
          <cell r="H5594" t="str">
            <v>张扬</v>
          </cell>
          <cell r="I5594">
            <v>18381904567</v>
          </cell>
        </row>
        <row r="5595">
          <cell r="A5595" t="str">
            <v>钢固融</v>
          </cell>
          <cell r="B5595" t="str">
            <v>盘螺</v>
          </cell>
          <cell r="C5595" t="str">
            <v>HRB400E Φ8</v>
          </cell>
          <cell r="D5595" t="str">
            <v>吨</v>
          </cell>
          <cell r="E5595">
            <v>18</v>
          </cell>
          <cell r="F5595">
            <v>45869</v>
          </cell>
          <cell r="G5595" t="str">
            <v>（商投建工达州中医药科技园-4工区-8号楼）达州市通川区达州中医药职业学院犀牛大道北段</v>
          </cell>
          <cell r="H5595" t="str">
            <v>张扬</v>
          </cell>
          <cell r="I5595">
            <v>18381904567</v>
          </cell>
        </row>
        <row r="5596">
          <cell r="A5596" t="str">
            <v>钢固融</v>
          </cell>
          <cell r="B5596" t="str">
            <v>盘螺</v>
          </cell>
          <cell r="C5596" t="str">
            <v>HRB400E Φ10</v>
          </cell>
          <cell r="D5596" t="str">
            <v>吨</v>
          </cell>
          <cell r="E5596">
            <v>9</v>
          </cell>
          <cell r="F5596">
            <v>45869</v>
          </cell>
          <cell r="G5596" t="str">
            <v>（商投建工达州中医药科技园-4工区-8号楼）达州市通川区达州中医药职业学院犀牛大道北段</v>
          </cell>
          <cell r="H5596" t="str">
            <v>张扬</v>
          </cell>
          <cell r="I5596">
            <v>18381904567</v>
          </cell>
        </row>
        <row r="5597">
          <cell r="A5597" t="str">
            <v>钢固融</v>
          </cell>
          <cell r="B5597" t="str">
            <v>螺纹钢</v>
          </cell>
          <cell r="C5597" t="str">
            <v>HRB400E Φ20 9m</v>
          </cell>
          <cell r="D5597" t="str">
            <v>吨</v>
          </cell>
          <cell r="E5597">
            <v>9</v>
          </cell>
          <cell r="F5597">
            <v>45869</v>
          </cell>
          <cell r="G5597" t="str">
            <v>（商投建工达州中医药科技园-4工区-8号楼）达州市通川区达州中医药职业学院犀牛大道北段</v>
          </cell>
          <cell r="H5597" t="str">
            <v>张扬</v>
          </cell>
          <cell r="I5597">
            <v>18381904567</v>
          </cell>
        </row>
        <row r="5598">
          <cell r="A5598" t="str">
            <v>钢固融</v>
          </cell>
          <cell r="B5598" t="str">
            <v>盘螺</v>
          </cell>
          <cell r="C5598" t="str">
            <v>HRB400E Φ8</v>
          </cell>
          <cell r="D5598" t="str">
            <v>吨</v>
          </cell>
          <cell r="E5598">
            <v>35</v>
          </cell>
          <cell r="F5598">
            <v>45869</v>
          </cell>
          <cell r="G5598" t="str">
            <v>（商投建工达州中医药科技园-4工区-11号楼）达州市通川区达州中医药职业学院犀牛大道北段</v>
          </cell>
          <cell r="H5598" t="str">
            <v>张扬</v>
          </cell>
          <cell r="I5598">
            <v>18381904567</v>
          </cell>
        </row>
        <row r="5599">
          <cell r="A5599" t="str">
            <v>润耀</v>
          </cell>
          <cell r="B5599" t="str">
            <v>螺纹钢</v>
          </cell>
          <cell r="C5599" t="str">
            <v>HRB400E Φ14 9m</v>
          </cell>
          <cell r="D5599" t="str">
            <v>吨</v>
          </cell>
          <cell r="E5599">
            <v>16</v>
          </cell>
          <cell r="F5599">
            <v>45869</v>
          </cell>
          <cell r="G5599" t="str">
            <v>(宜宾兴港三江新区长江工业园保障性租赁住房建设项目-土建)四川省宜宾市翠屏区永善路南段宜宾市三江新区长江工业园区</v>
          </cell>
          <cell r="H5599" t="str">
            <v>韩强</v>
          </cell>
          <cell r="I5599">
            <v>13194938980</v>
          </cell>
        </row>
        <row r="5600">
          <cell r="A5600" t="str">
            <v>润耀</v>
          </cell>
          <cell r="B5600" t="str">
            <v>螺纹钢</v>
          </cell>
          <cell r="C5600" t="str">
            <v>HRB400E Φ16 9m</v>
          </cell>
          <cell r="D5600" t="str">
            <v>吨</v>
          </cell>
          <cell r="E5600">
            <v>7</v>
          </cell>
          <cell r="F5600">
            <v>45869</v>
          </cell>
          <cell r="G5600" t="str">
            <v>(宜宾兴港三江新区长江工业园保障性租赁住房建设项目-土建)四川省宜宾市翠屏区永善路南段宜宾市三江新区长江工业园区</v>
          </cell>
          <cell r="H5600" t="str">
            <v>韩强</v>
          </cell>
          <cell r="I5600">
            <v>13194938980</v>
          </cell>
        </row>
        <row r="5601">
          <cell r="A5601" t="str">
            <v>润耀</v>
          </cell>
          <cell r="B5601" t="str">
            <v>螺纹钢</v>
          </cell>
          <cell r="C5601" t="str">
            <v>HRB400E Φ18 9m</v>
          </cell>
          <cell r="D5601" t="str">
            <v>吨</v>
          </cell>
          <cell r="E5601">
            <v>9</v>
          </cell>
          <cell r="F5601">
            <v>45869</v>
          </cell>
          <cell r="G5601" t="str">
            <v>(宜宾兴港三江新区长江工业园保障性租赁住房建设项目-土建)四川省宜宾市翠屏区永善路南段宜宾市三江新区长江工业园区</v>
          </cell>
          <cell r="H5601" t="str">
            <v>韩强</v>
          </cell>
          <cell r="I5601">
            <v>13194938980</v>
          </cell>
        </row>
        <row r="5602">
          <cell r="A5602" t="str">
            <v>润耀</v>
          </cell>
          <cell r="B5602" t="str">
            <v>螺纹钢</v>
          </cell>
          <cell r="C5602" t="str">
            <v>HRB400E Φ20 9m</v>
          </cell>
          <cell r="D5602" t="str">
            <v>吨</v>
          </cell>
          <cell r="E5602">
            <v>3</v>
          </cell>
          <cell r="F5602">
            <v>45869</v>
          </cell>
          <cell r="G5602" t="str">
            <v>(宜宾兴港三江新区长江工业园保障性租赁住房建设项目-土建)四川省宜宾市翠屏区永善路南段宜宾市三江新区长江工业园区</v>
          </cell>
          <cell r="H5602" t="str">
            <v>韩强</v>
          </cell>
          <cell r="I5602">
            <v>13194938980</v>
          </cell>
        </row>
        <row r="5603">
          <cell r="A5603" t="str">
            <v>润耀</v>
          </cell>
          <cell r="B5603" t="str">
            <v>盘螺</v>
          </cell>
          <cell r="C5603" t="str">
            <v>HRB400E Φ10</v>
          </cell>
          <cell r="D5603" t="str">
            <v>吨</v>
          </cell>
          <cell r="E5603">
            <v>10</v>
          </cell>
          <cell r="F5603">
            <v>45869</v>
          </cell>
          <cell r="G5603" t="str">
            <v>（五冶钢构宜宾高县月江镇建设项目）  四川省宜宾市高县月江镇刚记超市斜对面(还阳组团沪碳二期项目)</v>
          </cell>
          <cell r="H5603" t="str">
            <v>张朝亮</v>
          </cell>
          <cell r="I5603">
            <v>15228205853</v>
          </cell>
        </row>
        <row r="5604">
          <cell r="A5604" t="str">
            <v>润耀</v>
          </cell>
          <cell r="B5604" t="str">
            <v>螺纹钢</v>
          </cell>
          <cell r="C5604" t="str">
            <v>HRB400E Φ12 9m</v>
          </cell>
          <cell r="D5604" t="str">
            <v>吨</v>
          </cell>
          <cell r="E5604">
            <v>15</v>
          </cell>
          <cell r="F5604">
            <v>45869</v>
          </cell>
          <cell r="G5604" t="str">
            <v>（五冶钢构宜宾高县月江镇建设项目）  四川省宜宾市高县月江镇刚记超市斜对面(还阳组团沪碳二期项目)</v>
          </cell>
          <cell r="H5604" t="str">
            <v>张朝亮</v>
          </cell>
          <cell r="I5604">
            <v>15228205853</v>
          </cell>
        </row>
        <row r="5605">
          <cell r="A5605" t="str">
            <v>润耀</v>
          </cell>
          <cell r="B5605" t="str">
            <v>螺纹钢</v>
          </cell>
          <cell r="C5605" t="str">
            <v>HRB400E Φ14 9m</v>
          </cell>
          <cell r="D5605" t="str">
            <v>吨</v>
          </cell>
          <cell r="E5605">
            <v>3</v>
          </cell>
          <cell r="F5605">
            <v>45869</v>
          </cell>
          <cell r="G5605" t="str">
            <v>（五冶钢构宜宾高县月江镇建设项目）  四川省宜宾市高县月江镇刚记超市斜对面(还阳组团沪碳二期项目)</v>
          </cell>
          <cell r="H5605" t="str">
            <v>张朝亮</v>
          </cell>
          <cell r="I5605">
            <v>15228205853</v>
          </cell>
        </row>
        <row r="5606">
          <cell r="A5606" t="str">
            <v>润耀</v>
          </cell>
          <cell r="B5606" t="str">
            <v>螺纹钢</v>
          </cell>
          <cell r="C5606" t="str">
            <v>HRB400E Φ16 9m</v>
          </cell>
          <cell r="D5606" t="str">
            <v>吨</v>
          </cell>
          <cell r="E5606">
            <v>12</v>
          </cell>
          <cell r="F5606">
            <v>45869</v>
          </cell>
          <cell r="G5606" t="str">
            <v>（五冶钢构宜宾高县月江镇建设项目）  四川省宜宾市高县月江镇刚记超市斜对面(还阳组团沪碳二期项目)</v>
          </cell>
          <cell r="H5606" t="str">
            <v>张朝亮</v>
          </cell>
          <cell r="I5606">
            <v>15228205853</v>
          </cell>
        </row>
        <row r="5607">
          <cell r="A5607" t="str">
            <v>润耀</v>
          </cell>
          <cell r="B5607" t="str">
            <v>螺纹钢</v>
          </cell>
          <cell r="C5607" t="str">
            <v>HRB400E Φ18 9m</v>
          </cell>
          <cell r="D5607" t="str">
            <v>吨</v>
          </cell>
          <cell r="E5607">
            <v>6</v>
          </cell>
          <cell r="F5607">
            <v>45869</v>
          </cell>
          <cell r="G5607" t="str">
            <v>（五冶钢构宜宾高县月江镇建设项目）  四川省宜宾市高县月江镇刚记超市斜对面(还阳组团沪碳二期项目)</v>
          </cell>
          <cell r="H5607" t="str">
            <v>张朝亮</v>
          </cell>
          <cell r="I5607">
            <v>15228205853</v>
          </cell>
        </row>
        <row r="5608">
          <cell r="A5608" t="str">
            <v>润耀</v>
          </cell>
          <cell r="B5608" t="str">
            <v>螺纹钢</v>
          </cell>
          <cell r="C5608" t="str">
            <v>HRB400E Φ20 9m</v>
          </cell>
          <cell r="D5608" t="str">
            <v>吨</v>
          </cell>
          <cell r="E5608">
            <v>12</v>
          </cell>
          <cell r="F5608">
            <v>45869</v>
          </cell>
          <cell r="G5608" t="str">
            <v>（五冶钢构宜宾高县月江镇建设项目）  四川省宜宾市高县月江镇刚记超市斜对面(还阳组团沪碳二期项目)</v>
          </cell>
          <cell r="H5608" t="str">
            <v>张朝亮</v>
          </cell>
          <cell r="I5608">
            <v>15228205853</v>
          </cell>
        </row>
        <row r="5609">
          <cell r="A5609" t="str">
            <v>润耀</v>
          </cell>
          <cell r="B5609" t="str">
            <v>螺纹钢</v>
          </cell>
          <cell r="C5609" t="str">
            <v>HRB400E Φ25 9m</v>
          </cell>
          <cell r="D5609" t="str">
            <v>吨</v>
          </cell>
          <cell r="E5609">
            <v>12</v>
          </cell>
          <cell r="F5609">
            <v>45869</v>
          </cell>
          <cell r="G5609" t="str">
            <v>（五冶钢构宜宾高县月江镇建设项目）  四川省宜宾市高县月江镇刚记超市斜对面(还阳组团沪碳二期项目)</v>
          </cell>
          <cell r="H5609" t="str">
            <v>张朝亮</v>
          </cell>
          <cell r="I5609">
            <v>15228205853</v>
          </cell>
        </row>
        <row r="5610">
          <cell r="A5610" t="str">
            <v>润耀</v>
          </cell>
          <cell r="B5610" t="str">
            <v>高线</v>
          </cell>
          <cell r="C5610" t="str">
            <v>HPB300Φ12</v>
          </cell>
          <cell r="D5610" t="str">
            <v>吨</v>
          </cell>
          <cell r="E5610">
            <v>35</v>
          </cell>
          <cell r="F5610">
            <v>45869</v>
          </cell>
          <cell r="G5610" t="str">
            <v>（中铁广州局-成渝扩容2标）成渝扩容项目ZCB3-2标2#钢筋厂【雁江区联盟桥东北50米(资资路) 】</v>
          </cell>
          <cell r="H5610" t="str">
            <v>刘沛琦</v>
          </cell>
          <cell r="I5610">
            <v>18011784798</v>
          </cell>
        </row>
        <row r="5611">
          <cell r="A5611" t="str">
            <v>润耀</v>
          </cell>
          <cell r="B5611" t="str">
            <v>盘螺</v>
          </cell>
          <cell r="C5611" t="str">
            <v>HRB400E Φ12</v>
          </cell>
          <cell r="D5611" t="str">
            <v>吨</v>
          </cell>
          <cell r="E5611">
            <v>35</v>
          </cell>
          <cell r="F5611">
            <v>45869</v>
          </cell>
          <cell r="G5611" t="str">
            <v>（中铁广州局-成渝扩容2标）成渝扩容项目ZCB3-2标2#钢筋厂【雁江区联盟桥东北50米(资资路) 】</v>
          </cell>
          <cell r="H5611" t="str">
            <v>刘沛琦</v>
          </cell>
          <cell r="I5611">
            <v>18011784798</v>
          </cell>
        </row>
        <row r="5612">
          <cell r="A5612" t="str">
            <v>润耀</v>
          </cell>
          <cell r="B5612" t="str">
            <v>螺纹钢</v>
          </cell>
          <cell r="C5612" t="str">
            <v>HRB400E Φ22*12m</v>
          </cell>
          <cell r="D5612" t="str">
            <v>吨</v>
          </cell>
          <cell r="E5612">
            <v>35</v>
          </cell>
          <cell r="F5612">
            <v>45869</v>
          </cell>
          <cell r="G5612" t="str">
            <v>（中铁广州局-成渝扩容2标）成渝扩容项目ZCB3-2标2#钢筋厂【雁江区联盟桥东北50米(资资路) 】</v>
          </cell>
          <cell r="H5612" t="str">
            <v>刘沛琦</v>
          </cell>
          <cell r="I5612">
            <v>18011784798</v>
          </cell>
        </row>
        <row r="5613">
          <cell r="A5613" t="str">
            <v>润耀</v>
          </cell>
          <cell r="B5613" t="str">
            <v>螺纹钢</v>
          </cell>
          <cell r="C5613" t="str">
            <v>HRB400E Φ25*9m</v>
          </cell>
          <cell r="D5613" t="str">
            <v>吨</v>
          </cell>
          <cell r="E5613">
            <v>35</v>
          </cell>
          <cell r="F5613">
            <v>45869</v>
          </cell>
          <cell r="G5613" t="str">
            <v>（中铁广州局-成渝扩容2标）成渝扩容项目ZCB3-2标2#钢筋厂【雁江区联盟桥东北50米(资资路) 】</v>
          </cell>
          <cell r="H5613" t="str">
            <v>刘沛琦</v>
          </cell>
          <cell r="I5613">
            <v>18011784798</v>
          </cell>
        </row>
        <row r="5614">
          <cell r="A5614" t="str">
            <v>润耀</v>
          </cell>
          <cell r="B5614" t="str">
            <v>螺纹钢</v>
          </cell>
          <cell r="C5614" t="str">
            <v>HRB400E Φ12 9m</v>
          </cell>
          <cell r="D5614" t="str">
            <v>吨</v>
          </cell>
          <cell r="E5614">
            <v>35</v>
          </cell>
          <cell r="F5614">
            <v>45869</v>
          </cell>
          <cell r="G5614" t="str">
            <v>（中铁十局-资乐高速4标）四川省眉山市仁寿县彰加镇促进村中铁十局资乐高速1#梁场</v>
          </cell>
          <cell r="H5614" t="str">
            <v>杨飞</v>
          </cell>
          <cell r="I5614">
            <v>15667998777</v>
          </cell>
        </row>
        <row r="5615">
          <cell r="A5615" t="str">
            <v>润耀</v>
          </cell>
          <cell r="B5615" t="str">
            <v>螺纹钢</v>
          </cell>
          <cell r="C5615" t="str">
            <v>HRB400E Φ14 12m</v>
          </cell>
          <cell r="D5615" t="str">
            <v>吨</v>
          </cell>
          <cell r="E5615">
            <v>35</v>
          </cell>
          <cell r="F5615">
            <v>45869</v>
          </cell>
          <cell r="G5615" t="str">
            <v>（中铁十局-资乐高速4标）四川省眉山市仁寿县彰加镇促进村中铁十局资乐高速1#钢筋场</v>
          </cell>
          <cell r="H5615" t="str">
            <v>杨飞</v>
          </cell>
          <cell r="I5615">
            <v>15667998777</v>
          </cell>
        </row>
        <row r="5616">
          <cell r="A5616" t="str">
            <v>润耀</v>
          </cell>
          <cell r="B5616" t="str">
            <v>螺纹钢</v>
          </cell>
          <cell r="C5616" t="str">
            <v>HRB400E Φ12 12m</v>
          </cell>
          <cell r="D5616" t="str">
            <v>吨</v>
          </cell>
          <cell r="E5616">
            <v>35</v>
          </cell>
          <cell r="F5616">
            <v>45869</v>
          </cell>
          <cell r="G5616" t="str">
            <v>（中铁十局-资乐高速4标）四川省眉山市仁寿县彰加镇促进村中铁十局资乐高速1#钢筋场</v>
          </cell>
          <cell r="H5616" t="str">
            <v>杨飞</v>
          </cell>
          <cell r="I5616">
            <v>15667998777</v>
          </cell>
        </row>
        <row r="5617">
          <cell r="A5617" t="str">
            <v>润耀</v>
          </cell>
          <cell r="B5617" t="str">
            <v>螺纹钢</v>
          </cell>
          <cell r="C5617" t="str">
            <v>HRB400E Φ22 12m</v>
          </cell>
          <cell r="D5617" t="str">
            <v>吨</v>
          </cell>
          <cell r="E5617">
            <v>20</v>
          </cell>
          <cell r="F5617">
            <v>45869</v>
          </cell>
          <cell r="G5617" t="str">
            <v>（中铁北京局-资乐高速6标）四川省乐山市市中区土主镇资乐高速TJ6标项目试验室</v>
          </cell>
          <cell r="H5617" t="str">
            <v>刘岩</v>
          </cell>
          <cell r="I5617">
            <v>18543566469</v>
          </cell>
        </row>
        <row r="5618">
          <cell r="A5618" t="str">
            <v>润耀</v>
          </cell>
          <cell r="B5618" t="str">
            <v>螺纹钢</v>
          </cell>
          <cell r="C5618" t="str">
            <v>HRB400E Φ16 9m</v>
          </cell>
          <cell r="D5618" t="str">
            <v>吨</v>
          </cell>
          <cell r="E5618">
            <v>7</v>
          </cell>
          <cell r="F5618">
            <v>45869</v>
          </cell>
          <cell r="G5618" t="str">
            <v>（中铁北京局-资乐高速6标）四川省乐山市市中区土主镇资乐高速TJ6标项目试验室</v>
          </cell>
          <cell r="H5618" t="str">
            <v>刘岩</v>
          </cell>
          <cell r="I5618">
            <v>18543566469</v>
          </cell>
        </row>
        <row r="5619">
          <cell r="A5619" t="str">
            <v>润耀</v>
          </cell>
          <cell r="B5619" t="str">
            <v>螺纹钢</v>
          </cell>
          <cell r="C5619" t="str">
            <v>HRB400E Φ12 9m</v>
          </cell>
          <cell r="D5619" t="str">
            <v>吨</v>
          </cell>
          <cell r="E5619">
            <v>13</v>
          </cell>
          <cell r="F5619">
            <v>45869</v>
          </cell>
          <cell r="G5619" t="str">
            <v>（中铁北京局-资乐高速6标）四川省乐山市市中区土主镇资乐高速TJ6标项目试验室</v>
          </cell>
          <cell r="H5619" t="str">
            <v>刘岩</v>
          </cell>
          <cell r="I5619">
            <v>18543566469</v>
          </cell>
        </row>
        <row r="5620">
          <cell r="A5620" t="str">
            <v>润耀</v>
          </cell>
          <cell r="B5620" t="str">
            <v>螺纹钢</v>
          </cell>
          <cell r="C5620" t="str">
            <v>HRB400E Φ12 12m</v>
          </cell>
          <cell r="D5620" t="str">
            <v>吨</v>
          </cell>
          <cell r="E5620">
            <v>16</v>
          </cell>
          <cell r="F5620">
            <v>45869</v>
          </cell>
          <cell r="G5620" t="str">
            <v>（中铁北京局-资乐高速6标）四川省乐山市市中区土主镇资乐高速TJ6标项目试验室</v>
          </cell>
          <cell r="H5620" t="str">
            <v>刘岩</v>
          </cell>
          <cell r="I5620">
            <v>18543566469</v>
          </cell>
        </row>
        <row r="5621">
          <cell r="A5621" t="str">
            <v>润耀</v>
          </cell>
          <cell r="B5621" t="str">
            <v>螺纹钢</v>
          </cell>
          <cell r="C5621" t="str">
            <v>HRB400E Φ16 12m</v>
          </cell>
          <cell r="D5621" t="str">
            <v>吨</v>
          </cell>
          <cell r="E5621">
            <v>21</v>
          </cell>
          <cell r="F5621">
            <v>45869</v>
          </cell>
          <cell r="G5621" t="str">
            <v>（中铁北京局-资乐高速6标）四川省乐山市市中区土主镇资乐高速TJ6标项目试验室</v>
          </cell>
          <cell r="H5621" t="str">
            <v>刘岩</v>
          </cell>
          <cell r="I5621">
            <v>18543566469</v>
          </cell>
        </row>
        <row r="5622">
          <cell r="A5622" t="str">
            <v>润耀</v>
          </cell>
          <cell r="B5622" t="str">
            <v>螺纹钢</v>
          </cell>
          <cell r="C5622" t="str">
            <v>HRB400E Φ16 12m</v>
          </cell>
          <cell r="D5622" t="str">
            <v>吨</v>
          </cell>
          <cell r="E5622">
            <v>35</v>
          </cell>
          <cell r="F5622">
            <v>45869</v>
          </cell>
          <cell r="G5622" t="str">
            <v>（中铁广州局-资乐高速5标）四川省乐山市井研县希望大道116号</v>
          </cell>
          <cell r="H5622" t="str">
            <v>廖俊杰</v>
          </cell>
          <cell r="I5622">
            <v>15775100965</v>
          </cell>
        </row>
        <row r="5623">
          <cell r="A5623" t="str">
            <v>润耀</v>
          </cell>
          <cell r="B5623" t="str">
            <v>螺纹钢</v>
          </cell>
          <cell r="C5623" t="str">
            <v>HRB400E Φ28 9m</v>
          </cell>
          <cell r="D5623" t="str">
            <v>吨</v>
          </cell>
          <cell r="E5623">
            <v>35</v>
          </cell>
          <cell r="F5623">
            <v>45869</v>
          </cell>
          <cell r="G5623" t="str">
            <v>（中铁广州局-资乐高速5标）四川省乐山市井研县希望大道116号</v>
          </cell>
          <cell r="H5623" t="str">
            <v>廖俊杰</v>
          </cell>
          <cell r="I5623">
            <v>15775100965</v>
          </cell>
        </row>
        <row r="5624">
          <cell r="A5624" t="str">
            <v>德胜恒嘉</v>
          </cell>
          <cell r="B5624" t="str">
            <v>螺纹钢</v>
          </cell>
          <cell r="C5624" t="str">
            <v>HRB500E Φ28 9m</v>
          </cell>
          <cell r="D5624" t="str">
            <v>吨</v>
          </cell>
          <cell r="E5624">
            <v>35</v>
          </cell>
          <cell r="F5624">
            <v>45869</v>
          </cell>
          <cell r="G5624" t="str">
            <v>（中铁十局-资乐高速4标）四川省眉山市仁寿县彰加镇华炉村中铁十局资乐高速3#钢筋场</v>
          </cell>
          <cell r="H5624" t="str">
            <v>杨飞</v>
          </cell>
          <cell r="I5624">
            <v>15667998777</v>
          </cell>
        </row>
        <row r="5625">
          <cell r="A5625" t="str">
            <v>德胜恒嘉</v>
          </cell>
          <cell r="B5625" t="str">
            <v>螺纹钢</v>
          </cell>
          <cell r="C5625" t="str">
            <v>HRB500E Φ28 9m</v>
          </cell>
          <cell r="D5625" t="str">
            <v>吨</v>
          </cell>
          <cell r="E5625">
            <v>35</v>
          </cell>
          <cell r="F5625">
            <v>45869</v>
          </cell>
          <cell r="G5625" t="str">
            <v>（中铁十局-资乐高速4标）四川省眉山市仁寿县彰加镇促进村中铁十局资乐高速1#钢筋场</v>
          </cell>
          <cell r="H5625" t="str">
            <v>杨飞</v>
          </cell>
          <cell r="I5625">
            <v>15667998777</v>
          </cell>
        </row>
        <row r="5626">
          <cell r="A5626" t="str">
            <v>德胜恒嘉</v>
          </cell>
          <cell r="B5626" t="str">
            <v>螺纹钢</v>
          </cell>
          <cell r="C5626" t="str">
            <v>HRB400E Φ28 12m</v>
          </cell>
          <cell r="D5626" t="str">
            <v>吨</v>
          </cell>
          <cell r="E5626">
            <v>35</v>
          </cell>
          <cell r="F5626">
            <v>45869</v>
          </cell>
          <cell r="G5626" t="str">
            <v>（中铁北京局-资乐高速6标）四川省乐山市市中区土主镇资乐高速TJ6标项目试验室</v>
          </cell>
          <cell r="H5626" t="str">
            <v>刘岩</v>
          </cell>
          <cell r="I5626">
            <v>18543566469</v>
          </cell>
        </row>
        <row r="5627">
          <cell r="A5627" t="str">
            <v>德胜恒嘉</v>
          </cell>
          <cell r="B5627" t="str">
            <v>螺纹钢</v>
          </cell>
          <cell r="C5627" t="str">
            <v>HRB500E Φ28 9m</v>
          </cell>
          <cell r="D5627" t="str">
            <v>吨</v>
          </cell>
          <cell r="E5627">
            <v>35</v>
          </cell>
          <cell r="F5627">
            <v>45869</v>
          </cell>
          <cell r="G5627" t="str">
            <v>（中铁广州局-资乐高速5标）四川省眉山市东坡区多悦镇挖治田</v>
          </cell>
          <cell r="H5627" t="str">
            <v>伍红林</v>
          </cell>
          <cell r="I5627">
            <v>18683860677</v>
          </cell>
        </row>
        <row r="5628">
          <cell r="A5628" t="str">
            <v>德胜恒嘉</v>
          </cell>
          <cell r="B5628" t="str">
            <v>螺纹钢</v>
          </cell>
          <cell r="C5628" t="str">
            <v>HRB500E Φ25 9m</v>
          </cell>
          <cell r="D5628" t="str">
            <v>吨</v>
          </cell>
          <cell r="E5628">
            <v>35</v>
          </cell>
          <cell r="F5628">
            <v>45869</v>
          </cell>
          <cell r="G5628" t="str">
            <v>（中铁广州局-资乐高速5标）四川省乐山市井研县希望大道116号</v>
          </cell>
          <cell r="H5628" t="str">
            <v>廖俊杰</v>
          </cell>
          <cell r="I5628">
            <v>15775100965</v>
          </cell>
        </row>
        <row r="5629">
          <cell r="A5629" t="str">
            <v>钢固融</v>
          </cell>
          <cell r="B5629" t="str">
            <v>螺纹钢</v>
          </cell>
          <cell r="C5629" t="str">
            <v>HRB400EФ14*9m</v>
          </cell>
          <cell r="D5629" t="str">
            <v>吨</v>
          </cell>
          <cell r="E5629">
            <v>14</v>
          </cell>
          <cell r="F5629">
            <v>45869</v>
          </cell>
          <cell r="G5629" t="str">
            <v>（中核中原-温江光明苑三期项目）四川省成都市温江区金马街道光明苑三期项目</v>
          </cell>
          <cell r="H5629" t="str">
            <v>王生斌</v>
          </cell>
          <cell r="I5629">
            <v>15228858118</v>
          </cell>
        </row>
        <row r="5630">
          <cell r="A5630" t="str">
            <v>钢固融</v>
          </cell>
          <cell r="B5630" t="str">
            <v>螺纹钢</v>
          </cell>
          <cell r="C5630" t="str">
            <v>HRB400EФ12*12m</v>
          </cell>
          <cell r="D5630" t="str">
            <v>吨</v>
          </cell>
          <cell r="E5630">
            <v>10</v>
          </cell>
          <cell r="F5630">
            <v>45869</v>
          </cell>
          <cell r="G5630" t="str">
            <v>（中核中原-温江光明苑三期项目）四川省成都市温江区金马街道光明苑三期项目</v>
          </cell>
          <cell r="H5630" t="str">
            <v>王生斌</v>
          </cell>
          <cell r="I5630">
            <v>15228858118</v>
          </cell>
        </row>
        <row r="5631">
          <cell r="A5631" t="str">
            <v>钢固融</v>
          </cell>
          <cell r="B5631" t="str">
            <v>螺纹钢</v>
          </cell>
          <cell r="C5631" t="str">
            <v>HRB400EФ12*9m</v>
          </cell>
          <cell r="D5631" t="str">
            <v>吨</v>
          </cell>
          <cell r="E5631">
            <v>10</v>
          </cell>
          <cell r="F5631">
            <v>45869</v>
          </cell>
          <cell r="G5631" t="str">
            <v>（中核中原-温江光明苑三期项目）四川省成都市温江区金马街道光明苑三期项目</v>
          </cell>
          <cell r="H5631" t="str">
            <v>王生斌</v>
          </cell>
          <cell r="I5631">
            <v>15228858118</v>
          </cell>
        </row>
        <row r="5632">
          <cell r="A5632" t="str">
            <v>达钢</v>
          </cell>
          <cell r="B5632" t="str">
            <v>螺纹钢</v>
          </cell>
          <cell r="C5632" t="str">
            <v>HRB500E Φ25×9米</v>
          </cell>
          <cell r="D5632" t="str">
            <v>吨</v>
          </cell>
          <cell r="E5632">
            <v>15</v>
          </cell>
          <cell r="F5632">
            <v>45870</v>
          </cell>
          <cell r="G5632" t="str">
            <v>（自永2标九局西南分公司钢筋棚）四川省自贡市骑龙镇大湾村</v>
          </cell>
          <cell r="H5632" t="str">
            <v>袁洪浩</v>
          </cell>
          <cell r="I5632">
            <v>18272354498</v>
          </cell>
        </row>
        <row r="5633">
          <cell r="A5633" t="str">
            <v>达钢</v>
          </cell>
          <cell r="B5633" t="str">
            <v>螺纹钢</v>
          </cell>
          <cell r="C5633" t="str">
            <v>HRB500E Φ25×12米</v>
          </cell>
          <cell r="D5633" t="str">
            <v>吨</v>
          </cell>
          <cell r="E5633">
            <v>20</v>
          </cell>
          <cell r="F5633">
            <v>45870</v>
          </cell>
          <cell r="G5633" t="str">
            <v>（自永2标九局西南分公司钢筋棚）四川省自贡市骑龙镇大湾村</v>
          </cell>
          <cell r="H5633" t="str">
            <v>袁洪浩</v>
          </cell>
          <cell r="I5633">
            <v>18272354498</v>
          </cell>
        </row>
        <row r="5634">
          <cell r="A5634" t="str">
            <v>泸钢</v>
          </cell>
          <cell r="B5634" t="str">
            <v>盘螺</v>
          </cell>
          <cell r="C5634" t="str">
            <v>HRB400E Φ12</v>
          </cell>
          <cell r="D5634" t="str">
            <v>吨</v>
          </cell>
          <cell r="E5634">
            <v>35</v>
          </cell>
          <cell r="F5634">
            <v>45870</v>
          </cell>
          <cell r="G5634" t="str">
            <v>（自永2标九局西南分公司钢筋棚）四川省自贡市骑龙镇大湾村</v>
          </cell>
          <cell r="H5634" t="str">
            <v>袁洪浩</v>
          </cell>
          <cell r="I5634">
            <v>18272354498</v>
          </cell>
        </row>
        <row r="5635">
          <cell r="A5635" t="str">
            <v>泸钢</v>
          </cell>
          <cell r="B5635" t="str">
            <v>螺纹钢</v>
          </cell>
          <cell r="C5635" t="str">
            <v>HRB400E Φ28×12米</v>
          </cell>
          <cell r="D5635" t="str">
            <v>吨</v>
          </cell>
          <cell r="E5635">
            <v>35</v>
          </cell>
          <cell r="F5635">
            <v>45870</v>
          </cell>
          <cell r="G5635" t="str">
            <v>（自永2标九局西南分公司钢筋棚）四川省自贡市骑龙镇大湾村</v>
          </cell>
          <cell r="H5635" t="str">
            <v>袁洪浩</v>
          </cell>
          <cell r="I5635">
            <v>18272354498</v>
          </cell>
        </row>
        <row r="5636">
          <cell r="A5636" t="str">
            <v>泸钢</v>
          </cell>
          <cell r="B5636" t="str">
            <v>螺纹钢</v>
          </cell>
          <cell r="C5636" t="str">
            <v>HRB500E Φ28×9米</v>
          </cell>
          <cell r="D5636" t="str">
            <v>吨</v>
          </cell>
          <cell r="E5636">
            <v>35</v>
          </cell>
          <cell r="F5636">
            <v>45870</v>
          </cell>
          <cell r="G5636" t="str">
            <v>（自永2标九局西南分公司钢筋棚）四川省自贡市骑龙镇大湾村</v>
          </cell>
          <cell r="H5636" t="str">
            <v>袁洪浩</v>
          </cell>
          <cell r="I5636">
            <v>18272354498</v>
          </cell>
        </row>
        <row r="5637">
          <cell r="A5637" t="str">
            <v>钢固融</v>
          </cell>
          <cell r="B5637" t="str">
            <v>螺纹钢</v>
          </cell>
          <cell r="C5637" t="str">
            <v>HRB400E Φ16 12m</v>
          </cell>
          <cell r="D5637" t="str">
            <v>吨</v>
          </cell>
          <cell r="E5637">
            <v>30</v>
          </cell>
          <cell r="F5637">
            <v>45870</v>
          </cell>
          <cell r="G5637" t="str">
            <v>（中铁广州局-成渝扩容2标）成渝扩容项目ZCB3-2标2#钢筋厂【雁江区联盟桥东北50米(资资路) 】</v>
          </cell>
          <cell r="H5637" t="str">
            <v>刘沛琦</v>
          </cell>
          <cell r="I5637">
            <v>18011784798</v>
          </cell>
        </row>
        <row r="5638">
          <cell r="A5638" t="str">
            <v>钢固融</v>
          </cell>
          <cell r="B5638" t="str">
            <v>螺纹钢</v>
          </cell>
          <cell r="C5638" t="str">
            <v>HPB300Ф16*12</v>
          </cell>
          <cell r="D5638" t="str">
            <v>吨</v>
          </cell>
          <cell r="E5638">
            <v>5</v>
          </cell>
          <cell r="F5638">
            <v>45870</v>
          </cell>
          <cell r="G5638" t="str">
            <v>（中铁广州局-成渝扩容2标）成渝扩容项目ZCB3-2标2#钢筋厂【雁江区联盟桥东北50米(资资路) 】</v>
          </cell>
          <cell r="H5638" t="str">
            <v>刘沛琦</v>
          </cell>
          <cell r="I5638">
            <v>18011784798</v>
          </cell>
        </row>
        <row r="5639">
          <cell r="A5639" t="str">
            <v>润耀</v>
          </cell>
          <cell r="B5639" t="str">
            <v>盘圆</v>
          </cell>
          <cell r="C5639" t="str">
            <v>HPB300Ф8</v>
          </cell>
          <cell r="D5639" t="str">
            <v>吨</v>
          </cell>
          <cell r="E5639">
            <v>105</v>
          </cell>
          <cell r="F5639">
            <v>45870</v>
          </cell>
          <cell r="G5639" t="str">
            <v>（中铁一局四建康新高速TJ1-2标）四川省甘孜州康定市318国道玉顶积雪观景台旁</v>
          </cell>
          <cell r="H5639" t="str">
            <v>李波/马小红</v>
          </cell>
          <cell r="I5639" t="str">
            <v>13679069325/13808028745</v>
          </cell>
        </row>
        <row r="5640">
          <cell r="A5640" t="str">
            <v>润耀</v>
          </cell>
          <cell r="B5640" t="str">
            <v>盘圆</v>
          </cell>
          <cell r="C5640" t="str">
            <v>HPB300Ф12</v>
          </cell>
          <cell r="D5640" t="str">
            <v>吨</v>
          </cell>
          <cell r="E5640">
            <v>35</v>
          </cell>
          <cell r="F5640">
            <v>45870</v>
          </cell>
          <cell r="G5640" t="str">
            <v>（中铁一局四建康新高速TJ1-2标）四川省甘孜州康定市318国道玉顶积雪观景台旁</v>
          </cell>
          <cell r="H5640" t="str">
            <v>李波/马小红</v>
          </cell>
          <cell r="I5640" t="str">
            <v>13679069325/13808028745</v>
          </cell>
        </row>
        <row r="5641">
          <cell r="A5641" t="str">
            <v>润耀</v>
          </cell>
          <cell r="B5641" t="str">
            <v>盘圆</v>
          </cell>
          <cell r="C5641" t="str">
            <v>HPB300Ф12</v>
          </cell>
          <cell r="D5641" t="str">
            <v>吨</v>
          </cell>
          <cell r="E5641">
            <v>35</v>
          </cell>
          <cell r="F5641">
            <v>45870</v>
          </cell>
          <cell r="G5641" t="str">
            <v>（中铁六局呼和公司康新高速TJ4-2标）四川省甘孜藏族自治州康定市新都桥镇东俄罗三村中建八局搅拌站旁</v>
          </cell>
          <cell r="H5641" t="str">
            <v>许文刚</v>
          </cell>
          <cell r="I5641">
            <v>15848808186</v>
          </cell>
        </row>
        <row r="5642">
          <cell r="A5642" t="str">
            <v>德胜恒嘉</v>
          </cell>
          <cell r="B5642" t="str">
            <v>螺纹钢</v>
          </cell>
          <cell r="C5642" t="str">
            <v>HRB400EФ12*9mm</v>
          </cell>
          <cell r="D5642" t="str">
            <v>吨</v>
          </cell>
          <cell r="E5642">
            <v>35</v>
          </cell>
          <cell r="F5642">
            <v>45870</v>
          </cell>
          <cell r="G5642" t="str">
            <v>（中铁六局呼和公司康新高速TJ4-2标）四川省甘孜藏族自治州康定市新都桥镇东俄罗三村中建八局搅拌站旁</v>
          </cell>
          <cell r="H5642" t="str">
            <v>许文刚</v>
          </cell>
          <cell r="I5642">
            <v>15848808186</v>
          </cell>
        </row>
        <row r="5643">
          <cell r="A5643" t="str">
            <v>德胜恒嘉</v>
          </cell>
          <cell r="B5643" t="str">
            <v>螺纹钢</v>
          </cell>
          <cell r="C5643" t="str">
            <v>HRB400EФ14*9mm</v>
          </cell>
          <cell r="D5643" t="str">
            <v>吨</v>
          </cell>
          <cell r="E5643">
            <v>35</v>
          </cell>
          <cell r="F5643">
            <v>45870</v>
          </cell>
          <cell r="G5643" t="str">
            <v>（中铁六局呼和公司康新高速TJ4-2标）四川省甘孜藏族自治州康定市新都桥镇东俄罗三村中建八局搅拌站旁</v>
          </cell>
          <cell r="H5643" t="str">
            <v>许文刚</v>
          </cell>
          <cell r="I5643">
            <v>15848808186</v>
          </cell>
        </row>
        <row r="5644">
          <cell r="A5644" t="str">
            <v>德胜恒嘉</v>
          </cell>
          <cell r="B5644" t="str">
            <v>螺纹钢</v>
          </cell>
          <cell r="C5644" t="str">
            <v>HRB400EФ16*9mm</v>
          </cell>
          <cell r="D5644" t="str">
            <v>吨</v>
          </cell>
          <cell r="E5644">
            <v>35</v>
          </cell>
          <cell r="F5644">
            <v>45870</v>
          </cell>
          <cell r="G5644" t="str">
            <v>（中铁六局呼和公司康新高速TJ4-2标）四川省甘孜藏族自治州康定市新都桥镇东俄罗三村中建八局搅拌站旁</v>
          </cell>
          <cell r="H5644" t="str">
            <v>许文刚</v>
          </cell>
          <cell r="I5644">
            <v>15848808186</v>
          </cell>
        </row>
        <row r="5645">
          <cell r="A5645" t="str">
            <v>德胜恒嘉</v>
          </cell>
          <cell r="B5645" t="str">
            <v>螺纹钢</v>
          </cell>
          <cell r="C5645" t="str">
            <v>HRB400EФ18*9mm</v>
          </cell>
          <cell r="D5645" t="str">
            <v>吨</v>
          </cell>
          <cell r="E5645">
            <v>70</v>
          </cell>
          <cell r="F5645">
            <v>45870</v>
          </cell>
          <cell r="G5645" t="str">
            <v>（中铁六局呼和公司康新高速TJ4-2标）四川省甘孜藏族自治州康定市新都桥镇东俄罗三村中建八局搅拌站旁</v>
          </cell>
          <cell r="H5645" t="str">
            <v>许文刚</v>
          </cell>
          <cell r="I5645">
            <v>15848808186</v>
          </cell>
        </row>
        <row r="5646">
          <cell r="A5646" t="str">
            <v>湖北商贸</v>
          </cell>
          <cell r="B5646" t="str">
            <v>螺纹钢</v>
          </cell>
          <cell r="C5646" t="str">
            <v>HRB500E Φ28 12m</v>
          </cell>
          <cell r="D5646" t="str">
            <v>吨</v>
          </cell>
          <cell r="E5646">
            <v>35</v>
          </cell>
          <cell r="F5646">
            <v>45870</v>
          </cell>
          <cell r="G5646" t="str">
            <v>（中铁广州局-资乐高速5标）四川省眉山市东坡区多悦镇挖治田</v>
          </cell>
          <cell r="H5646" t="str">
            <v>伍红林</v>
          </cell>
          <cell r="I5646">
            <v>18683860677</v>
          </cell>
        </row>
        <row r="5647">
          <cell r="A5647" t="str">
            <v>润耀</v>
          </cell>
          <cell r="B5647" t="str">
            <v>螺纹钢</v>
          </cell>
          <cell r="C5647" t="str">
            <v>HRB400EФ12*9m</v>
          </cell>
          <cell r="D5647" t="str">
            <v>吨</v>
          </cell>
          <cell r="E5647">
            <v>4</v>
          </cell>
          <cell r="F5647">
            <v>45870</v>
          </cell>
          <cell r="G5647" t="str">
            <v>（中核中原-温江北林医养综合体项目）四川省成都市温江区万春大道第三人民医院东</v>
          </cell>
          <cell r="H5647" t="str">
            <v>蔡杰</v>
          </cell>
          <cell r="I5647">
            <v>18875129329</v>
          </cell>
        </row>
        <row r="5648">
          <cell r="A5648" t="str">
            <v>润耀</v>
          </cell>
          <cell r="B5648" t="str">
            <v>螺纹钢</v>
          </cell>
          <cell r="C5648" t="str">
            <v>HRB400EФ18*12m</v>
          </cell>
          <cell r="D5648" t="str">
            <v>吨</v>
          </cell>
          <cell r="E5648">
            <v>7</v>
          </cell>
          <cell r="F5648">
            <v>45870</v>
          </cell>
          <cell r="G5648" t="str">
            <v>（中核中原-温江北林医养综合体项目）四川省成都市温江区万春大道第三人民医院东</v>
          </cell>
          <cell r="H5648" t="str">
            <v>蔡杰</v>
          </cell>
          <cell r="I5648">
            <v>18875129329</v>
          </cell>
        </row>
        <row r="5649">
          <cell r="A5649" t="str">
            <v>润耀</v>
          </cell>
          <cell r="B5649" t="str">
            <v>螺纹钢</v>
          </cell>
          <cell r="C5649" t="str">
            <v>HRB500EФ14*9m</v>
          </cell>
          <cell r="D5649" t="str">
            <v>吨</v>
          </cell>
          <cell r="E5649">
            <v>40</v>
          </cell>
          <cell r="F5649">
            <v>45870</v>
          </cell>
          <cell r="G5649" t="str">
            <v>（中核中原-温江北林医养综合体项目）四川省成都市温江区万春大道第三人民医院东</v>
          </cell>
          <cell r="H5649" t="str">
            <v>蔡杰</v>
          </cell>
          <cell r="I5649">
            <v>18875129329</v>
          </cell>
        </row>
        <row r="5650">
          <cell r="A5650" t="str">
            <v>润耀</v>
          </cell>
          <cell r="B5650" t="str">
            <v>螺纹钢</v>
          </cell>
          <cell r="C5650" t="str">
            <v>HRB500EФ16*9m</v>
          </cell>
          <cell r="D5650" t="str">
            <v>吨</v>
          </cell>
          <cell r="E5650">
            <v>20</v>
          </cell>
          <cell r="F5650">
            <v>45870</v>
          </cell>
          <cell r="G5650" t="str">
            <v>（中核中原-温江北林医养综合体项目）四川省成都市温江区万春大道第三人民医院东</v>
          </cell>
          <cell r="H5650" t="str">
            <v>蔡杰</v>
          </cell>
          <cell r="I5650">
            <v>18875129329</v>
          </cell>
        </row>
        <row r="5651">
          <cell r="A5651" t="str">
            <v>吉晨盛泰</v>
          </cell>
          <cell r="B5651" t="str">
            <v>盘螺</v>
          </cell>
          <cell r="C5651" t="str">
            <v>HRB400EФ10</v>
          </cell>
          <cell r="D5651" t="str">
            <v>吨</v>
          </cell>
          <cell r="E5651">
            <v>90</v>
          </cell>
          <cell r="F5651">
            <v>45871</v>
          </cell>
          <cell r="G5651" t="str">
            <v>（ 中铁一局四公司西昭高速6标3部）昭觉县洒拉地坡乡三分部山里钢筋场</v>
          </cell>
          <cell r="H5651" t="str">
            <v>陈忠</v>
          </cell>
          <cell r="I5651">
            <v>15730783825</v>
          </cell>
        </row>
        <row r="5652">
          <cell r="A5652" t="str">
            <v>吉晨盛泰</v>
          </cell>
          <cell r="B5652" t="str">
            <v>盘螺</v>
          </cell>
          <cell r="C5652" t="str">
            <v>HRB400EФ12</v>
          </cell>
          <cell r="D5652" t="str">
            <v>吨</v>
          </cell>
          <cell r="E5652">
            <v>60</v>
          </cell>
          <cell r="F5652">
            <v>45871</v>
          </cell>
          <cell r="G5652" t="str">
            <v>（ 中铁一局四公司西昭高速6标3部）昭觉县洒拉地坡乡三分部山里钢筋场</v>
          </cell>
          <cell r="H5652" t="str">
            <v>陈忠</v>
          </cell>
          <cell r="I5652">
            <v>15730783825</v>
          </cell>
        </row>
        <row r="5653">
          <cell r="A5653" t="str">
            <v>吉晨盛泰</v>
          </cell>
          <cell r="B5653" t="str">
            <v>螺纹钢</v>
          </cell>
          <cell r="C5653" t="str">
            <v>HRB400EФ16</v>
          </cell>
          <cell r="D5653" t="str">
            <v>吨</v>
          </cell>
          <cell r="E5653">
            <v>30</v>
          </cell>
          <cell r="F5653">
            <v>45871</v>
          </cell>
          <cell r="G5653" t="str">
            <v>（ 中铁一局四公司西昭高速6标3部）昭觉县洒拉地坡乡三分部山里钢筋场</v>
          </cell>
          <cell r="H5653" t="str">
            <v>陈忠</v>
          </cell>
          <cell r="I5653">
            <v>15730783825</v>
          </cell>
        </row>
        <row r="5654">
          <cell r="A5654" t="str">
            <v>吉晨盛泰</v>
          </cell>
          <cell r="B5654" t="str">
            <v>螺纹钢</v>
          </cell>
          <cell r="C5654" t="str">
            <v>HRB400EΦ12</v>
          </cell>
          <cell r="D5654" t="str">
            <v>吨</v>
          </cell>
          <cell r="E5654">
            <v>35</v>
          </cell>
          <cell r="F5654">
            <v>45871</v>
          </cell>
          <cell r="G5654" t="str">
            <v>（中铁十局七公司西昭高速5标1分部）四川省凉山州布拖县委只洛乡委之洛村1号钢构厂</v>
          </cell>
          <cell r="H5654" t="str">
            <v>吴裕</v>
          </cell>
          <cell r="I5654">
            <v>19802920715</v>
          </cell>
        </row>
        <row r="5655">
          <cell r="A5655" t="str">
            <v>吉晨盛泰</v>
          </cell>
          <cell r="B5655" t="str">
            <v>盘螺</v>
          </cell>
          <cell r="C5655" t="str">
            <v>HRB400EΦ10</v>
          </cell>
          <cell r="D5655" t="str">
            <v>吨</v>
          </cell>
          <cell r="E5655">
            <v>70</v>
          </cell>
          <cell r="F5655">
            <v>45871</v>
          </cell>
          <cell r="G5655" t="str">
            <v>（中铁十局七公司西昭高速5标1分部）四川省凉山州布拖县委只洛乡委之洛村1号钢构厂</v>
          </cell>
          <cell r="H5655" t="str">
            <v>吴裕</v>
          </cell>
          <cell r="I5655">
            <v>19802920715</v>
          </cell>
        </row>
        <row r="5656">
          <cell r="A5656" t="str">
            <v>吉晨盛泰</v>
          </cell>
          <cell r="B5656" t="str">
            <v>螺纹钢</v>
          </cell>
          <cell r="C5656" t="str">
            <v>HRB400EΦ12</v>
          </cell>
          <cell r="D5656" t="str">
            <v>吨</v>
          </cell>
          <cell r="E5656">
            <v>75</v>
          </cell>
          <cell r="F5656">
            <v>45871</v>
          </cell>
          <cell r="G5656" t="str">
            <v>（中铁十局七公司西昭高速5标1分部）四川省凉山州布拖县委只洛乡委之洛村梁场</v>
          </cell>
          <cell r="H5656" t="str">
            <v>吴裕</v>
          </cell>
          <cell r="I5656">
            <v>19802920715</v>
          </cell>
        </row>
        <row r="5657">
          <cell r="A5657" t="str">
            <v>吉晨盛泰</v>
          </cell>
          <cell r="B5657" t="str">
            <v>螺纹钢</v>
          </cell>
          <cell r="C5657" t="str">
            <v>HRB500EΦ28</v>
          </cell>
          <cell r="D5657" t="str">
            <v>吨</v>
          </cell>
          <cell r="E5657">
            <v>35</v>
          </cell>
          <cell r="F5657">
            <v>45871</v>
          </cell>
          <cell r="G5657" t="str">
            <v>（中铁十局七公司西昭高速5标1分部）四川省凉山州布拖县委只洛乡委之洛村梁场</v>
          </cell>
          <cell r="H5657" t="str">
            <v>吴裕</v>
          </cell>
          <cell r="I5657">
            <v>19802920715</v>
          </cell>
        </row>
        <row r="5658">
          <cell r="A5658" t="str">
            <v>吉晨盛泰</v>
          </cell>
          <cell r="B5658" t="str">
            <v>螺纹钢</v>
          </cell>
          <cell r="C5658" t="str">
            <v>HRB500EΦ32</v>
          </cell>
          <cell r="D5658" t="str">
            <v>吨</v>
          </cell>
          <cell r="E5658">
            <v>15</v>
          </cell>
          <cell r="F5658">
            <v>45871</v>
          </cell>
          <cell r="G5658" t="str">
            <v>（中铁十局七公司西昭高速5标1分部）四川省凉山州布拖县委只洛乡委之洛村1号钢构厂</v>
          </cell>
          <cell r="H5658" t="str">
            <v>吴裕</v>
          </cell>
          <cell r="I5658">
            <v>19802920715</v>
          </cell>
        </row>
        <row r="5659">
          <cell r="A5659" t="str">
            <v>吉晨盛泰</v>
          </cell>
          <cell r="B5659" t="str">
            <v>螺纹钢</v>
          </cell>
          <cell r="C5659" t="str">
            <v>HRB400EΦ12</v>
          </cell>
          <cell r="D5659" t="str">
            <v>吨</v>
          </cell>
          <cell r="E5659">
            <v>20</v>
          </cell>
          <cell r="F5659">
            <v>45871</v>
          </cell>
          <cell r="G5659" t="str">
            <v>（中铁十局七公司西昭高速5标1分部）四川省凉山州布拖县委只洛乡委之洛村梁场</v>
          </cell>
          <cell r="H5659" t="str">
            <v>吴裕</v>
          </cell>
          <cell r="I5659">
            <v>19802920715</v>
          </cell>
        </row>
        <row r="5660">
          <cell r="A5660" t="str">
            <v>吉晨盛泰</v>
          </cell>
          <cell r="B5660" t="str">
            <v>盘螺</v>
          </cell>
          <cell r="C5660" t="str">
            <v>HRB400E10</v>
          </cell>
          <cell r="D5660" t="str">
            <v>吨</v>
          </cell>
          <cell r="E5660">
            <v>4</v>
          </cell>
          <cell r="F5660">
            <v>45871</v>
          </cell>
          <cell r="G5660" t="str">
            <v>5标二分部十局第七公司四川省凉山州彝族自治州昭觉县互通钢筋厂</v>
          </cell>
          <cell r="H5660" t="str">
            <v>王浩</v>
          </cell>
          <cell r="I5660">
            <v>18292113429</v>
          </cell>
        </row>
        <row r="5661">
          <cell r="A5661" t="str">
            <v>吉晨盛泰</v>
          </cell>
          <cell r="B5661" t="str">
            <v>螺纹钢</v>
          </cell>
          <cell r="C5661" t="str">
            <v>HRB400E12</v>
          </cell>
          <cell r="D5661" t="str">
            <v>吨</v>
          </cell>
          <cell r="E5661">
            <v>30</v>
          </cell>
          <cell r="F5661">
            <v>45871</v>
          </cell>
          <cell r="G5661" t="str">
            <v>5标二分部十局第七公司四川省凉山州彝族自治州昭觉县互通钢筋厂</v>
          </cell>
          <cell r="H5661" t="str">
            <v>王浩</v>
          </cell>
          <cell r="I5661">
            <v>18292113429</v>
          </cell>
        </row>
        <row r="5662">
          <cell r="A5662" t="str">
            <v>吉晨盛泰</v>
          </cell>
          <cell r="B5662" t="str">
            <v>螺纹钢</v>
          </cell>
          <cell r="C5662" t="str">
            <v>HRB400E14</v>
          </cell>
          <cell r="D5662" t="str">
            <v>吨</v>
          </cell>
          <cell r="E5662">
            <v>15</v>
          </cell>
          <cell r="F5662">
            <v>45871</v>
          </cell>
          <cell r="G5662" t="str">
            <v>5标二分部十局第七公司四川省凉山州彝族自治州昭觉县互通钢筋厂</v>
          </cell>
          <cell r="H5662" t="str">
            <v>王浩</v>
          </cell>
          <cell r="I5662">
            <v>18292113429</v>
          </cell>
        </row>
        <row r="5663">
          <cell r="A5663" t="str">
            <v>吉晨盛泰</v>
          </cell>
          <cell r="B5663" t="str">
            <v>螺纹钢</v>
          </cell>
          <cell r="C5663" t="str">
            <v>HRB400E18</v>
          </cell>
          <cell r="D5663" t="str">
            <v>吨</v>
          </cell>
          <cell r="E5663">
            <v>15</v>
          </cell>
          <cell r="F5663">
            <v>45871</v>
          </cell>
          <cell r="G5663" t="str">
            <v>5标二分部十局第七公司四川省凉山州彝族自治州昭觉县互通钢筋厂</v>
          </cell>
          <cell r="H5663" t="str">
            <v>王浩</v>
          </cell>
          <cell r="I5663">
            <v>18292113429</v>
          </cell>
        </row>
        <row r="5664">
          <cell r="A5664" t="str">
            <v>吉晨盛泰</v>
          </cell>
          <cell r="B5664" t="str">
            <v>螺纹钢</v>
          </cell>
          <cell r="C5664" t="str">
            <v>HRB400E20</v>
          </cell>
          <cell r="D5664" t="str">
            <v>吨</v>
          </cell>
          <cell r="E5664">
            <v>10</v>
          </cell>
          <cell r="F5664">
            <v>45871</v>
          </cell>
          <cell r="G5664" t="str">
            <v>5标二分部十局第七公司四川省凉山州彝族自治州昭觉县互通钢筋厂</v>
          </cell>
          <cell r="H5664" t="str">
            <v>王浩</v>
          </cell>
          <cell r="I5664">
            <v>18292113429</v>
          </cell>
        </row>
        <row r="5665">
          <cell r="A5665" t="str">
            <v>吉晨盛泰</v>
          </cell>
          <cell r="B5665" t="str">
            <v>高线</v>
          </cell>
          <cell r="C5665" t="str">
            <v>HPB300Φ8</v>
          </cell>
          <cell r="D5665" t="str">
            <v>吨</v>
          </cell>
          <cell r="E5665">
            <v>35</v>
          </cell>
          <cell r="F5665">
            <v>45871</v>
          </cell>
          <cell r="G5665" t="str">
            <v>5标三分部凉山州昭觉县谷曲镇瓦洛乌村四桥车</v>
          </cell>
          <cell r="H5665" t="str">
            <v>魏忠魁</v>
          </cell>
          <cell r="I5665">
            <v>18229056777</v>
          </cell>
        </row>
        <row r="5666">
          <cell r="A5666" t="str">
            <v>吉晨盛泰</v>
          </cell>
          <cell r="B5666" t="str">
            <v>螺纹钢</v>
          </cell>
          <cell r="C5666" t="str">
            <v>HRB400EФ12</v>
          </cell>
          <cell r="D5666" t="str">
            <v>吨</v>
          </cell>
          <cell r="E5666">
            <v>6</v>
          </cell>
          <cell r="F5666">
            <v>45871</v>
          </cell>
          <cell r="G5666" t="str">
            <v>5标三分部凉山州昭觉县谷曲镇瓦洛乌村四桥车</v>
          </cell>
          <cell r="H5666" t="str">
            <v>魏忠魁</v>
          </cell>
          <cell r="I5666">
            <v>18229056777</v>
          </cell>
        </row>
        <row r="5667">
          <cell r="A5667" t="str">
            <v>吉晨盛泰</v>
          </cell>
          <cell r="B5667" t="str">
            <v>螺纹钢</v>
          </cell>
          <cell r="C5667" t="str">
            <v>HRB400EФ14</v>
          </cell>
          <cell r="D5667" t="str">
            <v>吨</v>
          </cell>
          <cell r="E5667">
            <v>9</v>
          </cell>
          <cell r="F5667">
            <v>45871</v>
          </cell>
          <cell r="G5667" t="str">
            <v>5标三分部凉山州昭觉县谷曲镇瓦洛乌村四桥车</v>
          </cell>
          <cell r="H5667" t="str">
            <v>魏忠魁</v>
          </cell>
          <cell r="I5667">
            <v>18229056777</v>
          </cell>
        </row>
        <row r="5668">
          <cell r="A5668" t="str">
            <v>吉晨盛泰</v>
          </cell>
          <cell r="B5668" t="str">
            <v>螺纹钢</v>
          </cell>
          <cell r="C5668" t="str">
            <v>HRB400EФ18</v>
          </cell>
          <cell r="D5668" t="str">
            <v>吨</v>
          </cell>
          <cell r="E5668">
            <v>6</v>
          </cell>
          <cell r="F5668">
            <v>45871</v>
          </cell>
          <cell r="G5668" t="str">
            <v>5标三分部凉山州昭觉县谷曲镇瓦洛乌村四桥车</v>
          </cell>
          <cell r="H5668" t="str">
            <v>魏忠魁</v>
          </cell>
          <cell r="I5668">
            <v>18229056777</v>
          </cell>
        </row>
        <row r="5669">
          <cell r="A5669" t="str">
            <v>吉晨盛泰</v>
          </cell>
          <cell r="B5669" t="str">
            <v>螺纹钢</v>
          </cell>
          <cell r="C5669" t="str">
            <v>HRB400EФ22</v>
          </cell>
          <cell r="D5669" t="str">
            <v>吨</v>
          </cell>
          <cell r="E5669">
            <v>6</v>
          </cell>
          <cell r="F5669">
            <v>45871</v>
          </cell>
          <cell r="G5669" t="str">
            <v>5标三分部凉山州昭觉县谷曲镇瓦洛乌村四桥车</v>
          </cell>
          <cell r="H5669" t="str">
            <v>魏忠魁</v>
          </cell>
          <cell r="I5669">
            <v>18229056777</v>
          </cell>
        </row>
        <row r="5670">
          <cell r="A5670" t="str">
            <v>吉晨盛泰</v>
          </cell>
          <cell r="B5670" t="str">
            <v>螺纹钢</v>
          </cell>
          <cell r="C5670" t="str">
            <v>HRB400EФ28</v>
          </cell>
          <cell r="D5670" t="str">
            <v>吨</v>
          </cell>
          <cell r="E5670">
            <v>12</v>
          </cell>
          <cell r="F5670">
            <v>45871</v>
          </cell>
          <cell r="G5670" t="str">
            <v>5标三分部凉山州昭觉县谷曲镇瓦洛乌村四桥车</v>
          </cell>
          <cell r="H5670" t="str">
            <v>魏忠魁</v>
          </cell>
          <cell r="I5670">
            <v>18229056777</v>
          </cell>
        </row>
        <row r="5671">
          <cell r="A5671" t="str">
            <v>吉晨盛泰</v>
          </cell>
          <cell r="B5671" t="str">
            <v>螺纹钢</v>
          </cell>
          <cell r="C5671" t="str">
            <v>HRB400EФ32</v>
          </cell>
          <cell r="D5671" t="str">
            <v>吨</v>
          </cell>
          <cell r="E5671">
            <v>75</v>
          </cell>
          <cell r="F5671">
            <v>45871</v>
          </cell>
          <cell r="G5671" t="str">
            <v>5标三分部凉山州昭觉县谷曲镇瓦洛乌村四桥车</v>
          </cell>
          <cell r="H5671" t="str">
            <v>魏忠魁</v>
          </cell>
          <cell r="I5671">
            <v>18229056777</v>
          </cell>
        </row>
        <row r="5672">
          <cell r="A5672" t="str">
            <v>玉昆</v>
          </cell>
          <cell r="B5672" t="str">
            <v>高线</v>
          </cell>
          <cell r="C5672" t="str">
            <v>HPB300Φ8</v>
          </cell>
          <cell r="D5672" t="str">
            <v>吨</v>
          </cell>
          <cell r="E5672">
            <v>40</v>
          </cell>
          <cell r="F5672">
            <v>45871</v>
          </cell>
          <cell r="G5672" t="str">
            <v>中铁隧道局路桥公司西昭高速2标1分部凉山州金阳县派来镇</v>
          </cell>
          <cell r="H5672" t="str">
            <v>杨勇</v>
          </cell>
          <cell r="I5672">
            <v>18882117172</v>
          </cell>
        </row>
        <row r="5673">
          <cell r="A5673" t="str">
            <v>德胜恒嘉</v>
          </cell>
          <cell r="B5673" t="str">
            <v>螺纹钢</v>
          </cell>
          <cell r="C5673" t="str">
            <v>HRB400EФ12</v>
          </cell>
          <cell r="D5673" t="str">
            <v>吨</v>
          </cell>
          <cell r="E5673">
            <v>20</v>
          </cell>
          <cell r="F5673">
            <v>45871</v>
          </cell>
          <cell r="G5673" t="str">
            <v>中铁隧道局路桥公司西昭高速2标1分部凉山州金阳县派来镇</v>
          </cell>
          <cell r="H5673" t="str">
            <v>杨勇</v>
          </cell>
          <cell r="I5673">
            <v>18882117172</v>
          </cell>
        </row>
        <row r="5674">
          <cell r="A5674" t="str">
            <v>玉昆</v>
          </cell>
          <cell r="B5674" t="str">
            <v>螺纹钢</v>
          </cell>
          <cell r="C5674" t="str">
            <v>HRB400EФ22</v>
          </cell>
          <cell r="D5674" t="str">
            <v>吨</v>
          </cell>
          <cell r="E5674">
            <v>50</v>
          </cell>
          <cell r="F5674">
            <v>45871</v>
          </cell>
          <cell r="G5674" t="str">
            <v>中铁隧道局路桥公司西昭高速2标1分部凉山州金阳县派来镇</v>
          </cell>
          <cell r="H5674" t="str">
            <v>杨勇</v>
          </cell>
          <cell r="I5674">
            <v>18882117172</v>
          </cell>
        </row>
        <row r="5675">
          <cell r="A5675" t="str">
            <v>德胜恒嘉</v>
          </cell>
          <cell r="B5675" t="str">
            <v>螺纹钢</v>
          </cell>
          <cell r="C5675" t="str">
            <v>HRB400EФ25</v>
          </cell>
          <cell r="D5675" t="str">
            <v>吨</v>
          </cell>
          <cell r="E5675">
            <v>30</v>
          </cell>
          <cell r="F5675">
            <v>45871</v>
          </cell>
          <cell r="G5675" t="str">
            <v>中铁隧道局路桥公司西昭高速2标1分部凉山州金阳县派来镇</v>
          </cell>
          <cell r="H5675" t="str">
            <v>杨勇</v>
          </cell>
          <cell r="I5675">
            <v>18882117172</v>
          </cell>
        </row>
        <row r="5676">
          <cell r="A5676" t="str">
            <v>德胜恒嘉</v>
          </cell>
          <cell r="B5676" t="str">
            <v>螺纹钢</v>
          </cell>
          <cell r="C5676" t="str">
            <v>HRB400EФ28</v>
          </cell>
          <cell r="D5676" t="str">
            <v>吨</v>
          </cell>
          <cell r="E5676">
            <v>10</v>
          </cell>
          <cell r="F5676">
            <v>45871</v>
          </cell>
          <cell r="G5676" t="str">
            <v>中铁隧道局路桥公司西昭高速2标1分部凉山州金阳县派来镇</v>
          </cell>
          <cell r="H5676" t="str">
            <v>杨勇</v>
          </cell>
          <cell r="I5676">
            <v>18882117172</v>
          </cell>
        </row>
        <row r="5677">
          <cell r="A5677" t="str">
            <v>德胜恒嘉</v>
          </cell>
          <cell r="B5677" t="str">
            <v>螺纹钢</v>
          </cell>
          <cell r="C5677" t="str">
            <v>HRB400E Φ12</v>
          </cell>
          <cell r="D5677" t="str">
            <v>吨</v>
          </cell>
          <cell r="E5677">
            <v>35</v>
          </cell>
          <cell r="F5677">
            <v>45871</v>
          </cell>
          <cell r="G5677" t="str">
            <v>（中铁广州局深圳公司西昭高速9标）四川省凉山彝族自治州西昌市西昌北梁场</v>
          </cell>
          <cell r="H5677" t="str">
            <v>伍红林</v>
          </cell>
          <cell r="I5677">
            <v>18683860677</v>
          </cell>
        </row>
        <row r="5678">
          <cell r="A5678" t="str">
            <v>德胜恒嘉</v>
          </cell>
          <cell r="B5678" t="str">
            <v>螺纹钢</v>
          </cell>
          <cell r="C5678" t="str">
            <v>HRB400E Φ20</v>
          </cell>
          <cell r="D5678" t="str">
            <v>吨</v>
          </cell>
          <cell r="E5678">
            <v>35</v>
          </cell>
          <cell r="F5678">
            <v>45871</v>
          </cell>
          <cell r="G5678" t="str">
            <v>（中铁广州局深圳公司西昭高速9标）四川省凉山彝族自治州西昌市西昌北梁场</v>
          </cell>
          <cell r="H5678" t="str">
            <v>伍红林</v>
          </cell>
          <cell r="I5678">
            <v>18683860677</v>
          </cell>
        </row>
        <row r="5679">
          <cell r="A5679" t="str">
            <v>德胜恒嘉</v>
          </cell>
          <cell r="B5679" t="str">
            <v>螺纹钢</v>
          </cell>
          <cell r="C5679" t="str">
            <v>HRB400E Φ12-12m</v>
          </cell>
          <cell r="D5679" t="str">
            <v>吨</v>
          </cell>
          <cell r="E5679">
            <v>35</v>
          </cell>
          <cell r="F5679">
            <v>45871</v>
          </cell>
          <cell r="G5679" t="str">
            <v>（中铁广州局深圳公司西昭高速9标）四川省凉山彝族自治州西昌市西昌北梁场</v>
          </cell>
          <cell r="H5679" t="str">
            <v>伍红林</v>
          </cell>
          <cell r="I5679">
            <v>18683860677</v>
          </cell>
        </row>
        <row r="5680">
          <cell r="A5680" t="str">
            <v>玉昆</v>
          </cell>
          <cell r="B5680" t="str">
            <v>盘螺</v>
          </cell>
          <cell r="C5680" t="str">
            <v>HRB400E Φ10</v>
          </cell>
          <cell r="D5680" t="str">
            <v>吨</v>
          </cell>
          <cell r="E5680">
            <v>35</v>
          </cell>
          <cell r="F5680">
            <v>45871</v>
          </cell>
          <cell r="G5680" t="str">
            <v>（中铁广州局深圳公司西昭高速9标）四川省凉山彝族自治州西昌市西昌北梁场</v>
          </cell>
          <cell r="H5680" t="str">
            <v>伍红林</v>
          </cell>
          <cell r="I5680">
            <v>18683860677</v>
          </cell>
        </row>
        <row r="5681">
          <cell r="A5681" t="str">
            <v>吉晨盛泰</v>
          </cell>
          <cell r="B5681" t="str">
            <v>螺纹钢</v>
          </cell>
          <cell r="C5681" t="str">
            <v>HRB400EФ12</v>
          </cell>
          <cell r="D5681" t="str">
            <v>吨</v>
          </cell>
          <cell r="E5681">
            <v>80</v>
          </cell>
          <cell r="F5681">
            <v>45871</v>
          </cell>
          <cell r="G5681" t="str">
            <v>5标三分部凉山州昭觉县谷曲镇瓦洛乌村四桥车</v>
          </cell>
          <cell r="H5681" t="str">
            <v>魏忠魁</v>
          </cell>
          <cell r="I5681">
            <v>18229056777</v>
          </cell>
        </row>
        <row r="5682">
          <cell r="A5682" t="str">
            <v>吉晨盛泰</v>
          </cell>
          <cell r="B5682" t="str">
            <v>螺纹钢</v>
          </cell>
          <cell r="C5682" t="str">
            <v>HRB400EФ32</v>
          </cell>
          <cell r="D5682" t="str">
            <v>吨</v>
          </cell>
          <cell r="E5682">
            <v>60</v>
          </cell>
          <cell r="F5682">
            <v>45871</v>
          </cell>
          <cell r="G5682" t="str">
            <v>（ 中铁一局四公司西昭高速6标3部）昭觉县洒拉地坡乡三分部山里钢筋场</v>
          </cell>
          <cell r="H5682" t="str">
            <v>陈忠</v>
          </cell>
          <cell r="I5682">
            <v>15730783825</v>
          </cell>
        </row>
        <row r="5683">
          <cell r="A5683" t="str">
            <v>吉晨盛泰</v>
          </cell>
          <cell r="B5683" t="str">
            <v>高线</v>
          </cell>
          <cell r="C5683" t="str">
            <v>HPB300  Φ10</v>
          </cell>
          <cell r="D5683" t="str">
            <v>吨</v>
          </cell>
          <cell r="E5683">
            <v>12</v>
          </cell>
          <cell r="F5683">
            <v>45871</v>
          </cell>
          <cell r="G5683" t="str">
            <v>（中铁一局四公司西昭高速6标4分部）四川省凉山彝族自治州昭觉县6表服务区A、B区</v>
          </cell>
          <cell r="H5683" t="str">
            <v>马占全</v>
          </cell>
          <cell r="I5683">
            <v>18189516465</v>
          </cell>
        </row>
        <row r="5684">
          <cell r="A5684" t="str">
            <v>吉晨盛泰</v>
          </cell>
          <cell r="B5684" t="str">
            <v>盘螺</v>
          </cell>
          <cell r="C5684" t="str">
            <v>HRB400E Φ10</v>
          </cell>
          <cell r="D5684" t="str">
            <v>吨</v>
          </cell>
          <cell r="E5684">
            <v>80</v>
          </cell>
          <cell r="F5684">
            <v>45871</v>
          </cell>
          <cell r="G5684" t="str">
            <v>（中铁一局四公司西昭高速6标4分部）四川省凉山彝族自治州昭觉县6表服务区A、B区</v>
          </cell>
          <cell r="H5684" t="str">
            <v>马占全</v>
          </cell>
          <cell r="I5684">
            <v>18189516465</v>
          </cell>
        </row>
        <row r="5685">
          <cell r="A5685" t="str">
            <v>吉晨盛泰</v>
          </cell>
          <cell r="B5685" t="str">
            <v>盘螺</v>
          </cell>
          <cell r="C5685" t="str">
            <v>HRB400E Φ12</v>
          </cell>
          <cell r="D5685" t="str">
            <v>吨</v>
          </cell>
          <cell r="E5685">
            <v>20</v>
          </cell>
          <cell r="F5685">
            <v>45871</v>
          </cell>
          <cell r="G5685" t="str">
            <v>（中铁一局四公司西昭高速6标4分部）四川省凉山彝族自治州昭觉县6表服务区A、B区</v>
          </cell>
          <cell r="H5685" t="str">
            <v>马占全</v>
          </cell>
          <cell r="I5685">
            <v>18189516465</v>
          </cell>
        </row>
        <row r="5686">
          <cell r="A5686" t="str">
            <v>吉晨盛泰</v>
          </cell>
          <cell r="B5686" t="str">
            <v>螺纹钢</v>
          </cell>
          <cell r="C5686" t="str">
            <v>HRB400E Φ16</v>
          </cell>
          <cell r="D5686" t="str">
            <v>吨</v>
          </cell>
          <cell r="E5686">
            <v>160</v>
          </cell>
          <cell r="F5686">
            <v>45871</v>
          </cell>
          <cell r="G5686" t="str">
            <v>（中铁一局四公司西昭高速6标4分部）四川省凉山彝族自治州昭觉县6表服务区A、B区</v>
          </cell>
          <cell r="H5686" t="str">
            <v>马占全</v>
          </cell>
          <cell r="I5686">
            <v>18189516465</v>
          </cell>
        </row>
        <row r="5687">
          <cell r="A5687" t="str">
            <v>吉晨盛泰</v>
          </cell>
          <cell r="B5687" t="str">
            <v>螺纹钢</v>
          </cell>
          <cell r="C5687" t="str">
            <v>HRB400E Φ18</v>
          </cell>
          <cell r="D5687" t="str">
            <v>吨</v>
          </cell>
          <cell r="E5687">
            <v>10</v>
          </cell>
          <cell r="F5687">
            <v>45871</v>
          </cell>
          <cell r="G5687" t="str">
            <v>（中铁一局四公司西昭高速6标4分部）四川省凉山彝族自治州昭觉县6表服务区A、B区</v>
          </cell>
          <cell r="H5687" t="str">
            <v>马占全</v>
          </cell>
          <cell r="I5687">
            <v>18189516465</v>
          </cell>
        </row>
        <row r="5688">
          <cell r="A5688" t="str">
            <v>吉晨盛泰</v>
          </cell>
          <cell r="B5688" t="str">
            <v>螺纹钢</v>
          </cell>
          <cell r="C5688" t="str">
            <v>HRB400E Φ20</v>
          </cell>
          <cell r="D5688" t="str">
            <v>吨</v>
          </cell>
          <cell r="E5688">
            <v>15</v>
          </cell>
          <cell r="F5688">
            <v>45871</v>
          </cell>
          <cell r="G5688" t="str">
            <v>（中铁一局四公司西昭高速6标4分部）四川省凉山彝族自治州昭觉县6表服务区A、B区</v>
          </cell>
          <cell r="H5688" t="str">
            <v>马占全</v>
          </cell>
          <cell r="I5688">
            <v>18189516465</v>
          </cell>
        </row>
        <row r="5689">
          <cell r="A5689" t="str">
            <v>吉晨盛泰</v>
          </cell>
          <cell r="B5689" t="str">
            <v>螺纹钢</v>
          </cell>
          <cell r="C5689" t="str">
            <v>HRB500E Φ25</v>
          </cell>
          <cell r="D5689" t="str">
            <v>吨</v>
          </cell>
          <cell r="E5689">
            <v>35</v>
          </cell>
          <cell r="F5689">
            <v>45871</v>
          </cell>
          <cell r="G5689" t="str">
            <v>（中铁一局四公司西昭高速6标4分部）四川省凉山彝族自治州昭觉县6表服务区A、B区</v>
          </cell>
          <cell r="H5689" t="str">
            <v>马占全</v>
          </cell>
          <cell r="I5689">
            <v>18189516465</v>
          </cell>
        </row>
        <row r="5690">
          <cell r="A5690" t="str">
            <v>吉晨盛泰</v>
          </cell>
          <cell r="B5690" t="str">
            <v>螺纹钢</v>
          </cell>
          <cell r="C5690" t="str">
            <v>HRB500E Φ28</v>
          </cell>
          <cell r="D5690" t="str">
            <v>吨</v>
          </cell>
          <cell r="E5690">
            <v>35</v>
          </cell>
          <cell r="F5690">
            <v>45871</v>
          </cell>
          <cell r="G5690" t="str">
            <v>（中铁一局四公司西昭高速6标4分部）四川省凉山彝族自治州昭觉县6表服务区A、B区</v>
          </cell>
          <cell r="H5690" t="str">
            <v>马占全</v>
          </cell>
          <cell r="I5690">
            <v>18189516465</v>
          </cell>
        </row>
        <row r="5691">
          <cell r="A5691" t="str">
            <v>吉晨盛泰</v>
          </cell>
          <cell r="B5691" t="str">
            <v>螺纹钢</v>
          </cell>
          <cell r="C5691" t="str">
            <v>HRB500E Φ32</v>
          </cell>
          <cell r="D5691" t="str">
            <v>吨</v>
          </cell>
          <cell r="E5691">
            <v>70</v>
          </cell>
          <cell r="F5691">
            <v>45871</v>
          </cell>
          <cell r="G5691" t="str">
            <v>（中铁一局四公司西昭高速6标4分部）四川省凉山彝族自治州昭觉县6表服务区A、B区</v>
          </cell>
          <cell r="H5691" t="str">
            <v>马占全</v>
          </cell>
          <cell r="I5691">
            <v>18189516465</v>
          </cell>
        </row>
        <row r="5692">
          <cell r="A5692" t="str">
            <v>德胜恒嘉</v>
          </cell>
          <cell r="B5692" t="str">
            <v>螺纹钢</v>
          </cell>
          <cell r="C5692" t="str">
            <v>HRB400EФ20*9m</v>
          </cell>
          <cell r="D5692" t="str">
            <v>吨</v>
          </cell>
          <cell r="E5692">
            <v>140</v>
          </cell>
          <cell r="F5692">
            <v>45871</v>
          </cell>
          <cell r="G5692" t="str">
            <v>（中铁一局四建康新高速TJ1-2标）四川省甘孜州康定市318国道玉顶积雪观景台旁</v>
          </cell>
          <cell r="H5692" t="str">
            <v>李波/马小红</v>
          </cell>
          <cell r="I5692" t="str">
            <v>13679069325/13808028745</v>
          </cell>
        </row>
        <row r="5693">
          <cell r="A5693" t="str">
            <v>佳业</v>
          </cell>
          <cell r="B5693" t="str">
            <v>螺纹钢</v>
          </cell>
          <cell r="C5693" t="str">
            <v>HRB500E Φ22</v>
          </cell>
          <cell r="D5693" t="str">
            <v>吨</v>
          </cell>
          <cell r="E5693">
            <v>5</v>
          </cell>
          <cell r="F5693">
            <v>45871</v>
          </cell>
          <cell r="G5693" t="str">
            <v>（华西简阳西城嘉苑）四川省成都市简阳市简城街道高屋村</v>
          </cell>
          <cell r="H5693" t="str">
            <v>张瀚镭</v>
          </cell>
          <cell r="I5693">
            <v>15884666220</v>
          </cell>
        </row>
        <row r="5694">
          <cell r="A5694" t="str">
            <v>佳业</v>
          </cell>
          <cell r="B5694" t="str">
            <v>螺纹钢</v>
          </cell>
          <cell r="C5694" t="str">
            <v>HRB500E Φ25</v>
          </cell>
          <cell r="D5694" t="str">
            <v>吨</v>
          </cell>
          <cell r="E5694">
            <v>30</v>
          </cell>
          <cell r="F5694">
            <v>45871</v>
          </cell>
          <cell r="G5694" t="str">
            <v>（华西简阳西城嘉苑）四川省成都市简阳市简城街道高屋村</v>
          </cell>
          <cell r="H5694" t="str">
            <v>张瀚镭</v>
          </cell>
          <cell r="I5694">
            <v>15884666220</v>
          </cell>
        </row>
        <row r="5695">
          <cell r="A5695" t="str">
            <v>润耀</v>
          </cell>
          <cell r="B5695" t="str">
            <v>螺纹钢</v>
          </cell>
          <cell r="C5695" t="str">
            <v>HRB400E Φ28 9m</v>
          </cell>
          <cell r="D5695" t="str">
            <v>吨</v>
          </cell>
          <cell r="E5695">
            <v>70</v>
          </cell>
          <cell r="F5695">
            <v>45871</v>
          </cell>
          <cell r="G5695" t="str">
            <v>（中铁五局-成渝扩容3标）四川省资阳市雁江区伍隍镇铺子村雁江区X138</v>
          </cell>
          <cell r="H5695" t="str">
            <v>王健</v>
          </cell>
          <cell r="I5695">
            <v>17726168395</v>
          </cell>
        </row>
        <row r="5696">
          <cell r="A5696" t="str">
            <v>钢固融</v>
          </cell>
          <cell r="B5696" t="str">
            <v>螺纹钢</v>
          </cell>
          <cell r="C5696" t="str">
            <v>HRB400E Φ28×9米</v>
          </cell>
          <cell r="D5696" t="str">
            <v>吨</v>
          </cell>
          <cell r="E5696">
            <v>30</v>
          </cell>
          <cell r="F5696">
            <v>45871</v>
          </cell>
          <cell r="G5696" t="str">
            <v>（自永1标八局二分公司二分部）自贡市沿滩区川南中小企业创业园(金川路东50米)</v>
          </cell>
          <cell r="H5696" t="str">
            <v>李锐</v>
          </cell>
          <cell r="I5696">
            <v>13890668545</v>
          </cell>
        </row>
        <row r="5697">
          <cell r="A5697" t="str">
            <v>钢固融</v>
          </cell>
          <cell r="B5697" t="str">
            <v>圆钢</v>
          </cell>
          <cell r="C5697" t="str">
            <v>HPB300 Φ25×9米</v>
          </cell>
          <cell r="D5697" t="str">
            <v>吨</v>
          </cell>
          <cell r="E5697">
            <v>5</v>
          </cell>
          <cell r="F5697">
            <v>45871</v>
          </cell>
          <cell r="G5697" t="str">
            <v>（自永1标八局二分公司二分部）自贡市沿滩区川南中小企业创业园(金川路东50米)</v>
          </cell>
          <cell r="H5697" t="str">
            <v>李锐</v>
          </cell>
          <cell r="I5697">
            <v>13890668545</v>
          </cell>
        </row>
        <row r="5698">
          <cell r="A5698" t="str">
            <v>玉昆</v>
          </cell>
          <cell r="B5698" t="str">
            <v>盘螺</v>
          </cell>
          <cell r="C5698" t="str">
            <v>HRB400E Φ10</v>
          </cell>
          <cell r="D5698" t="str">
            <v>吨</v>
          </cell>
          <cell r="E5698">
            <v>35</v>
          </cell>
          <cell r="F5698">
            <v>45871</v>
          </cell>
          <cell r="G5698" t="str">
            <v>（ 中铁一局四公司西昭高速6标3部）昭觉县洒拉地坡乡三分部山里钢筋场</v>
          </cell>
          <cell r="H5698" t="str">
            <v>陈忠</v>
          </cell>
          <cell r="I5698">
            <v>15730783825</v>
          </cell>
        </row>
        <row r="5699">
          <cell r="A5699" t="str">
            <v>玉昆</v>
          </cell>
          <cell r="B5699" t="str">
            <v>螺纹钢</v>
          </cell>
          <cell r="C5699" t="str">
            <v>HRB400EФ12</v>
          </cell>
          <cell r="D5699" t="str">
            <v>吨</v>
          </cell>
          <cell r="E5699">
            <v>45</v>
          </cell>
          <cell r="F5699">
            <v>45871</v>
          </cell>
          <cell r="G5699" t="str">
            <v>（ 中铁一局四公司西昭高速6标3部）昭觉县洒拉地坡乡三分部山里钢筋场</v>
          </cell>
          <cell r="H5699" t="str">
            <v>陈忠</v>
          </cell>
          <cell r="I5699">
            <v>15730783825</v>
          </cell>
        </row>
        <row r="5700">
          <cell r="A5700" t="str">
            <v>玉昆</v>
          </cell>
          <cell r="B5700" t="str">
            <v>螺纹钢</v>
          </cell>
          <cell r="C5700" t="str">
            <v>HR500EФ32</v>
          </cell>
          <cell r="D5700" t="str">
            <v>吨</v>
          </cell>
          <cell r="E5700">
            <v>530</v>
          </cell>
          <cell r="F5700">
            <v>45871</v>
          </cell>
          <cell r="G5700" t="str">
            <v>（中铁三局五公司西昭高速4标2号钢筋厂)凉山州布拖县2号钢筋厂</v>
          </cell>
          <cell r="H5700" t="str">
            <v>周浩</v>
          </cell>
          <cell r="I5700">
            <v>17720319111</v>
          </cell>
        </row>
        <row r="5701">
          <cell r="A5701" t="str">
            <v>玉昆</v>
          </cell>
          <cell r="B5701" t="str">
            <v>螺纹钢</v>
          </cell>
          <cell r="C5701" t="str">
            <v>HR500EФ32</v>
          </cell>
          <cell r="D5701" t="str">
            <v>吨</v>
          </cell>
          <cell r="E5701">
            <v>320</v>
          </cell>
          <cell r="F5701">
            <v>45871</v>
          </cell>
          <cell r="G5701" t="str">
            <v>（中铁三局五公司西昭高速4标2号钢筋厂)凉山州布拖县2号钢筋厂</v>
          </cell>
          <cell r="H5701" t="str">
            <v>周浩</v>
          </cell>
          <cell r="I5701">
            <v>17720319111</v>
          </cell>
        </row>
        <row r="5702">
          <cell r="A5702" t="str">
            <v>泸钢</v>
          </cell>
          <cell r="B5702" t="str">
            <v>螺纹钢</v>
          </cell>
          <cell r="C5702" t="str">
            <v>HRB400E Φ12×9米</v>
          </cell>
          <cell r="D5702" t="str">
            <v>吨</v>
          </cell>
          <cell r="E5702">
            <v>35</v>
          </cell>
          <cell r="F5702">
            <v>45872</v>
          </cell>
          <cell r="G5702" t="str">
            <v>（自永1标八局二分公司钢筋棚）四川省自贡市大安区牛佛镇</v>
          </cell>
          <cell r="H5702" t="str">
            <v>王君杰</v>
          </cell>
          <cell r="I5702">
            <v>18919619850</v>
          </cell>
        </row>
        <row r="5703">
          <cell r="A5703" t="str">
            <v>泸钢</v>
          </cell>
          <cell r="B5703" t="str">
            <v>螺纹钢</v>
          </cell>
          <cell r="C5703" t="str">
            <v>HRB400E Φ32×9米</v>
          </cell>
          <cell r="D5703" t="str">
            <v>吨</v>
          </cell>
          <cell r="E5703">
            <v>35</v>
          </cell>
          <cell r="F5703">
            <v>45872</v>
          </cell>
          <cell r="G5703" t="str">
            <v>（自永1标八局二分公司钢筋棚）四川省自贡市大安区牛佛镇</v>
          </cell>
          <cell r="H5703" t="str">
            <v>王君杰</v>
          </cell>
          <cell r="I5703">
            <v>18919619850</v>
          </cell>
        </row>
        <row r="5704">
          <cell r="A5704" t="str">
            <v>德胜恒嘉</v>
          </cell>
          <cell r="B5704" t="str">
            <v>螺纹钢</v>
          </cell>
          <cell r="C5704" t="str">
            <v>HRB400EФ22*9m</v>
          </cell>
          <cell r="D5704" t="str">
            <v>吨</v>
          </cell>
          <cell r="E5704">
            <v>35</v>
          </cell>
          <cell r="F5704">
            <v>45872</v>
          </cell>
          <cell r="G5704" t="str">
            <v>（中铁一局四公司康新高速TJ1-1标贡不卡隧道）四川省甘孜州康定市折多塘村车管所旁</v>
          </cell>
          <cell r="H5704" t="str">
            <v>李彰</v>
          </cell>
          <cell r="I5704">
            <v>18523285235</v>
          </cell>
        </row>
        <row r="5705">
          <cell r="A5705" t="str">
            <v>德胜恒嘉</v>
          </cell>
          <cell r="B5705" t="str">
            <v>螺纹钢</v>
          </cell>
          <cell r="C5705" t="str">
            <v>HRB400EФ18*9m</v>
          </cell>
          <cell r="D5705" t="str">
            <v>吨</v>
          </cell>
          <cell r="E5705">
            <v>35</v>
          </cell>
          <cell r="F5705">
            <v>45872</v>
          </cell>
          <cell r="G5705" t="str">
            <v>（中铁一局四公司康新高速TJ1-1标康定隧道）四川省甘孜州康定市榆林街道甘孜州博物馆旁</v>
          </cell>
          <cell r="H5705" t="str">
            <v>王永强</v>
          </cell>
          <cell r="I5705">
            <v>15929204416</v>
          </cell>
        </row>
        <row r="5706">
          <cell r="A5706" t="str">
            <v>德胜恒嘉</v>
          </cell>
          <cell r="B5706" t="str">
            <v>螺纹钢</v>
          </cell>
          <cell r="C5706" t="str">
            <v>HRB400EФ12*9mm</v>
          </cell>
          <cell r="D5706" t="str">
            <v>吨</v>
          </cell>
          <cell r="E5706">
            <v>70</v>
          </cell>
          <cell r="F5706">
            <v>45872</v>
          </cell>
          <cell r="G5706" t="str">
            <v>（中铁六局呼和公司康新高速TJ4-2标）四川省甘孜藏族自治州康定市新都桥镇东俄罗三村中建八局搅拌站旁</v>
          </cell>
          <cell r="H5706" t="str">
            <v>许文刚</v>
          </cell>
          <cell r="I5706">
            <v>15848808186</v>
          </cell>
        </row>
        <row r="5707">
          <cell r="A5707" t="str">
            <v>德胜恒嘉</v>
          </cell>
          <cell r="B5707" t="str">
            <v>螺纹钢</v>
          </cell>
          <cell r="C5707" t="str">
            <v>HRB400EФ14*9mm</v>
          </cell>
          <cell r="D5707" t="str">
            <v>吨</v>
          </cell>
          <cell r="E5707">
            <v>35</v>
          </cell>
          <cell r="F5707">
            <v>45872</v>
          </cell>
          <cell r="G5707" t="str">
            <v>（中铁六局呼和公司康新高速TJ4-2标）四川省甘孜藏族自治州康定市新都桥镇东俄罗三村中建八局搅拌站旁</v>
          </cell>
          <cell r="H5707" t="str">
            <v>许文刚</v>
          </cell>
          <cell r="I5707">
            <v>15848808186</v>
          </cell>
        </row>
        <row r="5708">
          <cell r="A5708" t="str">
            <v>德胜恒嘉</v>
          </cell>
          <cell r="B5708" t="str">
            <v>螺纹钢</v>
          </cell>
          <cell r="C5708" t="str">
            <v>HRB400EФ18*9mm</v>
          </cell>
          <cell r="D5708" t="str">
            <v>吨</v>
          </cell>
          <cell r="E5708">
            <v>70</v>
          </cell>
          <cell r="F5708">
            <v>45872</v>
          </cell>
          <cell r="G5708" t="str">
            <v>（中铁六局呼和公司康新高速TJ4-2标）四川省甘孜藏族自治州康定市新都桥镇东俄罗三村中建八局搅拌站旁</v>
          </cell>
          <cell r="H5708" t="str">
            <v>许文刚</v>
          </cell>
          <cell r="I5708">
            <v>15848808186</v>
          </cell>
        </row>
        <row r="5709">
          <cell r="A5709" t="str">
            <v>德胜恒嘉</v>
          </cell>
          <cell r="B5709" t="str">
            <v>螺纹钢</v>
          </cell>
          <cell r="C5709" t="str">
            <v>HRB400EФ20*9mm</v>
          </cell>
          <cell r="D5709" t="str">
            <v>吨</v>
          </cell>
          <cell r="E5709">
            <v>70</v>
          </cell>
          <cell r="F5709">
            <v>45872</v>
          </cell>
          <cell r="G5709" t="str">
            <v>（中铁六局呼和公司康新高速TJ4-2标）四川省甘孜藏族自治州康定市新都桥镇东俄罗三村中建八局搅拌站旁</v>
          </cell>
          <cell r="H5709" t="str">
            <v>许文刚</v>
          </cell>
          <cell r="I5709">
            <v>15848808186</v>
          </cell>
        </row>
        <row r="5710">
          <cell r="A5710" t="str">
            <v>钢固融</v>
          </cell>
          <cell r="B5710" t="str">
            <v>盘螺</v>
          </cell>
          <cell r="C5710" t="str">
            <v>HRB400E Φ8</v>
          </cell>
          <cell r="D5710" t="str">
            <v>吨</v>
          </cell>
          <cell r="E5710">
            <v>3</v>
          </cell>
          <cell r="F5710">
            <v>45873</v>
          </cell>
          <cell r="G5710" t="str">
            <v>(华西乐山）-四川省乐山市市中区苏稽镇校地共建产教融合基地建设项目二标段</v>
          </cell>
          <cell r="H5710" t="str">
            <v>彭江涛</v>
          </cell>
          <cell r="I5710">
            <v>13990276572</v>
          </cell>
        </row>
        <row r="5711">
          <cell r="A5711" t="str">
            <v>钢固融</v>
          </cell>
          <cell r="B5711" t="str">
            <v>盘螺</v>
          </cell>
          <cell r="C5711" t="str">
            <v>HRB400E Φ10</v>
          </cell>
          <cell r="D5711" t="str">
            <v>吨</v>
          </cell>
          <cell r="E5711">
            <v>10</v>
          </cell>
          <cell r="F5711">
            <v>45873</v>
          </cell>
          <cell r="G5711" t="str">
            <v>(华西乐山）-四川省乐山市市中区苏稽镇校地共建产教融合基地建设项目二标段</v>
          </cell>
          <cell r="H5711" t="str">
            <v>彭江涛</v>
          </cell>
          <cell r="I5711">
            <v>13990276572</v>
          </cell>
        </row>
        <row r="5712">
          <cell r="A5712" t="str">
            <v>钢固融</v>
          </cell>
          <cell r="B5712" t="str">
            <v>盘螺</v>
          </cell>
          <cell r="C5712" t="str">
            <v>HRB400E Φ12</v>
          </cell>
          <cell r="D5712" t="str">
            <v>吨</v>
          </cell>
          <cell r="E5712">
            <v>17</v>
          </cell>
          <cell r="F5712">
            <v>45873</v>
          </cell>
          <cell r="G5712" t="str">
            <v>(华西乐山）-四川省乐山市市中区苏稽镇校地共建产教融合基地建设项目二标段</v>
          </cell>
          <cell r="H5712" t="str">
            <v>彭江涛</v>
          </cell>
          <cell r="I5712">
            <v>13990276572</v>
          </cell>
        </row>
        <row r="5713">
          <cell r="A5713" t="str">
            <v>钢固融</v>
          </cell>
          <cell r="B5713" t="str">
            <v>螺纹钢</v>
          </cell>
          <cell r="C5713" t="str">
            <v>HRB400E Φ22 9m</v>
          </cell>
          <cell r="D5713" t="str">
            <v>吨</v>
          </cell>
          <cell r="E5713">
            <v>18</v>
          </cell>
          <cell r="F5713">
            <v>45873</v>
          </cell>
          <cell r="G5713" t="str">
            <v>(华西乐山）-四川省乐山市市中区苏稽镇校地共建产教融合基地建设项目二标段</v>
          </cell>
          <cell r="H5713" t="str">
            <v>彭江涛</v>
          </cell>
          <cell r="I5713">
            <v>13990276572</v>
          </cell>
        </row>
        <row r="5714">
          <cell r="A5714" t="str">
            <v>钢固融</v>
          </cell>
          <cell r="B5714" t="str">
            <v>螺纹钢</v>
          </cell>
          <cell r="C5714" t="str">
            <v>HRB400E Φ25 9m</v>
          </cell>
          <cell r="D5714" t="str">
            <v>吨</v>
          </cell>
          <cell r="E5714">
            <v>18</v>
          </cell>
          <cell r="F5714">
            <v>45873</v>
          </cell>
          <cell r="G5714" t="str">
            <v>(华西乐山）-四川省乐山市市中区苏稽镇校地共建产教融合基地建设项目二标段</v>
          </cell>
          <cell r="H5714" t="str">
            <v>彭江涛</v>
          </cell>
          <cell r="I5714">
            <v>13990276572</v>
          </cell>
        </row>
        <row r="5715">
          <cell r="A5715" t="str">
            <v>钢固融</v>
          </cell>
          <cell r="B5715" t="str">
            <v>螺纹钢</v>
          </cell>
          <cell r="C5715" t="str">
            <v>HRB400E Φ14 12m</v>
          </cell>
          <cell r="D5715" t="str">
            <v>吨</v>
          </cell>
          <cell r="E5715">
            <v>8</v>
          </cell>
          <cell r="F5715">
            <v>45873</v>
          </cell>
          <cell r="G5715" t="str">
            <v>(华西乐山）-四川省乐山市市中区苏稽镇校地共建产教融合基地建设项目二标段</v>
          </cell>
          <cell r="H5715" t="str">
            <v>彭江涛</v>
          </cell>
          <cell r="I5715">
            <v>13990276572</v>
          </cell>
        </row>
        <row r="5716">
          <cell r="A5716" t="str">
            <v>钢固融</v>
          </cell>
          <cell r="B5716" t="str">
            <v>螺纹钢</v>
          </cell>
          <cell r="C5716" t="str">
            <v>HRB400E Φ16 12m</v>
          </cell>
          <cell r="D5716" t="str">
            <v>吨</v>
          </cell>
          <cell r="E5716">
            <v>3</v>
          </cell>
          <cell r="F5716">
            <v>45873</v>
          </cell>
          <cell r="G5716" t="str">
            <v>(华西乐山）-四川省乐山市市中区苏稽镇校地共建产教融合基地建设项目二标段</v>
          </cell>
          <cell r="H5716" t="str">
            <v>彭江涛</v>
          </cell>
          <cell r="I5716">
            <v>13990276572</v>
          </cell>
        </row>
        <row r="5717">
          <cell r="A5717" t="str">
            <v>钢固融</v>
          </cell>
          <cell r="B5717" t="str">
            <v>螺纹钢</v>
          </cell>
          <cell r="C5717" t="str">
            <v>HRB400E Φ22 12m</v>
          </cell>
          <cell r="D5717" t="str">
            <v>吨</v>
          </cell>
          <cell r="E5717">
            <v>30</v>
          </cell>
          <cell r="F5717">
            <v>45873</v>
          </cell>
          <cell r="G5717" t="str">
            <v>(华西乐山）-四川省乐山市市中区苏稽镇校地共建产教融合基地建设项目二标段</v>
          </cell>
          <cell r="H5717" t="str">
            <v>彭江涛</v>
          </cell>
          <cell r="I5717">
            <v>13990276572</v>
          </cell>
        </row>
        <row r="5718">
          <cell r="A5718" t="str">
            <v>钢固融</v>
          </cell>
          <cell r="B5718" t="str">
            <v>螺纹钢</v>
          </cell>
          <cell r="C5718" t="str">
            <v>HRB400E Φ25 12m</v>
          </cell>
          <cell r="D5718" t="str">
            <v>吨</v>
          </cell>
          <cell r="E5718">
            <v>35</v>
          </cell>
          <cell r="F5718">
            <v>45873</v>
          </cell>
          <cell r="G5718" t="str">
            <v>(华西乐山）-四川省乐山市市中区苏稽镇校地共建产教融合基地建设项目二标段</v>
          </cell>
          <cell r="H5718" t="str">
            <v>彭江涛</v>
          </cell>
          <cell r="I5718">
            <v>13990276572</v>
          </cell>
        </row>
        <row r="5719">
          <cell r="A5719" t="str">
            <v>钢固融</v>
          </cell>
          <cell r="B5719" t="str">
            <v>盘螺</v>
          </cell>
          <cell r="C5719" t="str">
            <v>HRB400E Φ6</v>
          </cell>
          <cell r="D5719" t="str">
            <v>吨</v>
          </cell>
          <cell r="E5719">
            <v>5</v>
          </cell>
          <cell r="F5719">
            <v>45873</v>
          </cell>
          <cell r="G5719" t="str">
            <v>（商投建工达州中医药科技园-4工区-11号楼）达州市通川区达州中医药职业学院犀牛大道北段</v>
          </cell>
          <cell r="H5719" t="str">
            <v>张扬</v>
          </cell>
          <cell r="I5719">
            <v>18381904567</v>
          </cell>
        </row>
        <row r="5720">
          <cell r="A5720" t="str">
            <v>钢固融</v>
          </cell>
          <cell r="B5720" t="str">
            <v>盘螺</v>
          </cell>
          <cell r="C5720" t="str">
            <v>HRB400E Φ8</v>
          </cell>
          <cell r="D5720" t="str">
            <v>吨</v>
          </cell>
          <cell r="E5720">
            <v>9</v>
          </cell>
          <cell r="F5720">
            <v>45873</v>
          </cell>
          <cell r="G5720" t="str">
            <v>（商投建工达州中医药科技园-4工区-11号楼）达州市通川区达州中医药职业学院犀牛大道北段</v>
          </cell>
          <cell r="H5720" t="str">
            <v>张扬</v>
          </cell>
          <cell r="I5720">
            <v>18381904567</v>
          </cell>
        </row>
        <row r="5721">
          <cell r="A5721" t="str">
            <v>钢固融</v>
          </cell>
          <cell r="B5721" t="str">
            <v>盘螺</v>
          </cell>
          <cell r="C5721" t="str">
            <v>HRB400E Φ10</v>
          </cell>
          <cell r="D5721" t="str">
            <v>吨</v>
          </cell>
          <cell r="E5721">
            <v>15</v>
          </cell>
          <cell r="F5721">
            <v>45873</v>
          </cell>
          <cell r="G5721" t="str">
            <v>（商投建工达州中医药科技园-4工区-11号楼）达州市通川区达州中医药职业学院犀牛大道北段</v>
          </cell>
          <cell r="H5721" t="str">
            <v>张扬</v>
          </cell>
          <cell r="I5721">
            <v>18381904567</v>
          </cell>
        </row>
        <row r="5722">
          <cell r="A5722" t="str">
            <v>钢固融</v>
          </cell>
          <cell r="B5722" t="str">
            <v>螺纹钢</v>
          </cell>
          <cell r="C5722" t="str">
            <v>HRB400E Φ22 9m</v>
          </cell>
          <cell r="D5722" t="str">
            <v>吨</v>
          </cell>
          <cell r="E5722">
            <v>6</v>
          </cell>
          <cell r="F5722">
            <v>45873</v>
          </cell>
          <cell r="G5722" t="str">
            <v>（商投建工达州中医药科技园-4工区-11号楼）达州市通川区达州中医药职业学院犀牛大道北段</v>
          </cell>
          <cell r="H5722" t="str">
            <v>张扬</v>
          </cell>
          <cell r="I5722">
            <v>18381904567</v>
          </cell>
        </row>
        <row r="5723">
          <cell r="A5723" t="str">
            <v>达钢</v>
          </cell>
          <cell r="B5723" t="str">
            <v>盘螺</v>
          </cell>
          <cell r="C5723" t="str">
            <v>HRB400E Φ6</v>
          </cell>
          <cell r="D5723" t="str">
            <v>吨</v>
          </cell>
          <cell r="E5723">
            <v>32.5</v>
          </cell>
          <cell r="F5723">
            <v>45873</v>
          </cell>
          <cell r="G5723" t="str">
            <v>（四川商建-射洪城乡一体化项目）遂宁市射洪市忠新幼儿园北侧约220米新溪小区</v>
          </cell>
          <cell r="H5723" t="str">
            <v>柏子刚</v>
          </cell>
          <cell r="I5723">
            <v>15692885305</v>
          </cell>
        </row>
        <row r="5724">
          <cell r="A5724" t="str">
            <v>达钢</v>
          </cell>
          <cell r="B5724" t="str">
            <v>螺纹钢</v>
          </cell>
          <cell r="C5724" t="str">
            <v>HRB400E Φ25 9m</v>
          </cell>
          <cell r="D5724" t="str">
            <v>吨</v>
          </cell>
          <cell r="E5724">
            <v>2.5</v>
          </cell>
          <cell r="F5724">
            <v>45873</v>
          </cell>
          <cell r="G5724" t="str">
            <v>（四川商建-射洪城乡一体化项目）遂宁市射洪市忠新幼儿园北侧约220米新溪小区</v>
          </cell>
          <cell r="H5724" t="str">
            <v>柏子刚</v>
          </cell>
          <cell r="I5724">
            <v>15692885305</v>
          </cell>
        </row>
        <row r="5725">
          <cell r="A5725" t="str">
            <v>达钢</v>
          </cell>
          <cell r="B5725" t="str">
            <v>盘螺</v>
          </cell>
          <cell r="C5725" t="str">
            <v>HRB400E Φ6</v>
          </cell>
          <cell r="D5725" t="str">
            <v>吨</v>
          </cell>
          <cell r="E5725">
            <v>3</v>
          </cell>
          <cell r="F5725">
            <v>45873</v>
          </cell>
          <cell r="G5725" t="str">
            <v>（商投建工达州中医药科技园-1工区）达州市通川区达州中医药职业学院犀牛大道北段</v>
          </cell>
          <cell r="H5725" t="str">
            <v>程黄刚</v>
          </cell>
          <cell r="I5725">
            <v>15108211617</v>
          </cell>
        </row>
        <row r="5726">
          <cell r="A5726" t="str">
            <v>达钢</v>
          </cell>
          <cell r="B5726" t="str">
            <v>盘螺</v>
          </cell>
          <cell r="C5726" t="str">
            <v>HRB400E Φ8</v>
          </cell>
          <cell r="D5726" t="str">
            <v>吨</v>
          </cell>
          <cell r="E5726">
            <v>21</v>
          </cell>
          <cell r="F5726">
            <v>45873</v>
          </cell>
          <cell r="G5726" t="str">
            <v>（商投建工达州中医药科技园-1工区）达州市通川区达州中医药职业学院犀牛大道北段</v>
          </cell>
          <cell r="H5726" t="str">
            <v>程黄刚</v>
          </cell>
          <cell r="I5726">
            <v>15108211617</v>
          </cell>
        </row>
        <row r="5727">
          <cell r="A5727" t="str">
            <v>达钢</v>
          </cell>
          <cell r="B5727" t="str">
            <v>盘螺</v>
          </cell>
          <cell r="C5727" t="str">
            <v>HRB400E Φ10</v>
          </cell>
          <cell r="D5727" t="str">
            <v>吨</v>
          </cell>
          <cell r="E5727">
            <v>6</v>
          </cell>
          <cell r="F5727">
            <v>45873</v>
          </cell>
          <cell r="G5727" t="str">
            <v>（商投建工达州中医药科技园-1工区）达州市通川区达州中医药职业学院犀牛大道北段</v>
          </cell>
          <cell r="H5727" t="str">
            <v>程黄刚</v>
          </cell>
          <cell r="I5727">
            <v>15108211617</v>
          </cell>
        </row>
        <row r="5728">
          <cell r="A5728" t="str">
            <v>达钢</v>
          </cell>
          <cell r="B5728" t="str">
            <v>螺纹钢</v>
          </cell>
          <cell r="C5728" t="str">
            <v>HRB400E Φ12 9m</v>
          </cell>
          <cell r="D5728" t="str">
            <v>吨</v>
          </cell>
          <cell r="E5728">
            <v>9</v>
          </cell>
          <cell r="F5728">
            <v>45873</v>
          </cell>
          <cell r="G5728" t="str">
            <v>（商投建工达州中医药科技园-1工区）达州市通川区达州中医药职业学院犀牛大道北段</v>
          </cell>
          <cell r="H5728" t="str">
            <v>程黄刚</v>
          </cell>
          <cell r="I5728">
            <v>15108211617</v>
          </cell>
        </row>
        <row r="5729">
          <cell r="A5729" t="str">
            <v>达钢</v>
          </cell>
          <cell r="B5729" t="str">
            <v>螺纹钢</v>
          </cell>
          <cell r="C5729" t="str">
            <v>HRB400E Φ16 9m</v>
          </cell>
          <cell r="D5729" t="str">
            <v>吨</v>
          </cell>
          <cell r="E5729">
            <v>3</v>
          </cell>
          <cell r="F5729">
            <v>45873</v>
          </cell>
          <cell r="G5729" t="str">
            <v>（商投建工达州中医药科技园-1工区）达州市通川区达州中医药职业学院犀牛大道北段</v>
          </cell>
          <cell r="H5729" t="str">
            <v>程黄刚</v>
          </cell>
          <cell r="I5729">
            <v>15108211617</v>
          </cell>
        </row>
        <row r="5730">
          <cell r="A5730" t="str">
            <v>润耀</v>
          </cell>
          <cell r="B5730" t="str">
            <v>螺纹钢</v>
          </cell>
          <cell r="C5730" t="str">
            <v>HRB400E Φ22 9m</v>
          </cell>
          <cell r="D5730" t="str">
            <v>吨</v>
          </cell>
          <cell r="E5730">
            <v>35</v>
          </cell>
          <cell r="F5730">
            <v>45873</v>
          </cell>
          <cell r="G5730" t="str">
            <v>(五冶建设龙泉芙蓉花语项目-1,3地块)龙泉驿区北川路双堰塘钓鱼东100米(北川路)</v>
          </cell>
          <cell r="H5730" t="str">
            <v>董文学</v>
          </cell>
          <cell r="I5730">
            <v>15828110575</v>
          </cell>
        </row>
        <row r="5731">
          <cell r="A5731" t="str">
            <v>润耀</v>
          </cell>
          <cell r="B5731" t="str">
            <v>高线</v>
          </cell>
          <cell r="C5731" t="str">
            <v>HPB300Φ10</v>
          </cell>
          <cell r="D5731" t="str">
            <v>吨</v>
          </cell>
          <cell r="E5731">
            <v>35</v>
          </cell>
          <cell r="F5731">
            <v>45873</v>
          </cell>
          <cell r="G5731" t="str">
            <v>（中铁广州局-资乐高速5标）四川省乐山市井研县希望大道116号</v>
          </cell>
          <cell r="H5731" t="str">
            <v>廖俊杰</v>
          </cell>
          <cell r="I5731">
            <v>15775100965</v>
          </cell>
        </row>
        <row r="5732">
          <cell r="A5732" t="str">
            <v>润耀</v>
          </cell>
          <cell r="B5732" t="str">
            <v>盘螺</v>
          </cell>
          <cell r="C5732" t="str">
            <v>HRB400E Φ12</v>
          </cell>
          <cell r="D5732" t="str">
            <v>吨</v>
          </cell>
          <cell r="E5732">
            <v>35</v>
          </cell>
          <cell r="F5732">
            <v>45873</v>
          </cell>
          <cell r="G5732" t="str">
            <v>（中铁广州局-资乐高速5标）四川省乐山市井研县希望大道116号</v>
          </cell>
          <cell r="H5732" t="str">
            <v>廖俊杰</v>
          </cell>
          <cell r="I5732">
            <v>15775100965</v>
          </cell>
        </row>
        <row r="5733">
          <cell r="A5733" t="str">
            <v>润耀</v>
          </cell>
          <cell r="B5733" t="str">
            <v>螺纹钢</v>
          </cell>
          <cell r="C5733" t="str">
            <v>HRB400EФ14*9m</v>
          </cell>
          <cell r="D5733" t="str">
            <v>吨</v>
          </cell>
          <cell r="E5733">
            <v>35</v>
          </cell>
          <cell r="F5733">
            <v>45873</v>
          </cell>
          <cell r="G5733" t="str">
            <v>（中核中原-温江光明苑三期项目）四川省成都市温江区金马街道光明苑三期项目</v>
          </cell>
          <cell r="H5733" t="str">
            <v>王生斌</v>
          </cell>
          <cell r="I5733">
            <v>15228858118</v>
          </cell>
        </row>
        <row r="5734">
          <cell r="A5734" t="str">
            <v>润耀</v>
          </cell>
          <cell r="B5734" t="str">
            <v>螺纹钢</v>
          </cell>
          <cell r="C5734" t="str">
            <v>HRB400EФ16*9m</v>
          </cell>
          <cell r="D5734" t="str">
            <v>吨</v>
          </cell>
          <cell r="E5734">
            <v>35</v>
          </cell>
          <cell r="F5734">
            <v>45873</v>
          </cell>
          <cell r="G5734" t="str">
            <v>（中核中原-温江光明苑三期项目）四川省成都市温江区金马街道光明苑三期项目</v>
          </cell>
          <cell r="H5734" t="str">
            <v>王生斌</v>
          </cell>
          <cell r="I5734">
            <v>15228858118</v>
          </cell>
        </row>
        <row r="5735">
          <cell r="A5735" t="str">
            <v>润耀</v>
          </cell>
          <cell r="B5735" t="str">
            <v>螺纹钢</v>
          </cell>
          <cell r="C5735" t="str">
            <v>HRB400E Φ28 9m</v>
          </cell>
          <cell r="D5735" t="str">
            <v>吨</v>
          </cell>
          <cell r="E5735">
            <v>70</v>
          </cell>
          <cell r="F5735">
            <v>45873</v>
          </cell>
          <cell r="G5735" t="str">
            <v>（中铁五局-成渝扩容3标）四川省资阳市雁江区伍隍镇铺子村雁江区X138</v>
          </cell>
          <cell r="H5735" t="str">
            <v>王健</v>
          </cell>
          <cell r="I5735">
            <v>17726168395</v>
          </cell>
        </row>
        <row r="5736">
          <cell r="A5736" t="str">
            <v>泸钢</v>
          </cell>
          <cell r="B5736" t="str">
            <v>螺纹钢</v>
          </cell>
          <cell r="C5736" t="str">
            <v>HRB400E Φ25×12米</v>
          </cell>
          <cell r="D5736" t="str">
            <v>吨</v>
          </cell>
          <cell r="E5736">
            <v>35</v>
          </cell>
          <cell r="F5736">
            <v>45873</v>
          </cell>
          <cell r="G5736" t="str">
            <v>（自永2标九局西南分公司钢筋棚）四川省自贡市骑龙镇大湾村</v>
          </cell>
          <cell r="H5736" t="str">
            <v>袁洪浩</v>
          </cell>
          <cell r="I5736">
            <v>18272354498</v>
          </cell>
        </row>
        <row r="5737">
          <cell r="A5737" t="str">
            <v>泸钢</v>
          </cell>
          <cell r="B5737" t="str">
            <v>螺纹钢</v>
          </cell>
          <cell r="C5737" t="str">
            <v>HRB400E Φ32×9米</v>
          </cell>
          <cell r="D5737" t="str">
            <v>吨</v>
          </cell>
          <cell r="E5737">
            <v>70</v>
          </cell>
          <cell r="F5737">
            <v>45873</v>
          </cell>
          <cell r="G5737" t="str">
            <v>（自永1标八局二分公司钢筋棚）四川省自贡市大安区牛佛镇</v>
          </cell>
          <cell r="H5737" t="str">
            <v>王君杰</v>
          </cell>
          <cell r="I5737">
            <v>18919619850</v>
          </cell>
        </row>
        <row r="5738">
          <cell r="A5738" t="str">
            <v>泸钢</v>
          </cell>
          <cell r="B5738" t="str">
            <v>螺纹钢</v>
          </cell>
          <cell r="C5738" t="str">
            <v>HRB500E Φ28×9米</v>
          </cell>
          <cell r="D5738" t="str">
            <v>吨</v>
          </cell>
          <cell r="E5738">
            <v>35</v>
          </cell>
          <cell r="F5738">
            <v>45873</v>
          </cell>
          <cell r="G5738" t="str">
            <v>（自永高速-自永3标六局交通分公司）四川省内江市隆昌市圣灯镇自永项目3标隆昌市圣灯镇中心学校</v>
          </cell>
          <cell r="H5738" t="str">
            <v>李工</v>
          </cell>
          <cell r="I5738">
            <v>19212995868</v>
          </cell>
        </row>
        <row r="5739">
          <cell r="A5739" t="str">
            <v>德胜恒嘉</v>
          </cell>
          <cell r="B5739" t="str">
            <v>螺纹钢</v>
          </cell>
          <cell r="C5739" t="str">
            <v>HRB400EΦ28*12m</v>
          </cell>
          <cell r="D5739" t="str">
            <v>吨</v>
          </cell>
          <cell r="E5739">
            <v>70</v>
          </cell>
          <cell r="F5739">
            <v>45874</v>
          </cell>
          <cell r="G5739" t="str">
            <v>（中铁一局-大渡河项目）乐山市峨边县沙坪镇中铁一局钢筋加工厂（污水处理厂）</v>
          </cell>
          <cell r="H5739" t="str">
            <v>吕春春</v>
          </cell>
          <cell r="I5739" t="str">
            <v>18329268222</v>
          </cell>
        </row>
        <row r="5740">
          <cell r="A5740" t="str">
            <v>泸钢</v>
          </cell>
          <cell r="B5740" t="str">
            <v>高线</v>
          </cell>
          <cell r="C5740" t="str">
            <v>HPB300 Φ8</v>
          </cell>
          <cell r="D5740" t="str">
            <v>吨</v>
          </cell>
          <cell r="E5740">
            <v>6</v>
          </cell>
          <cell r="F5740">
            <v>45874</v>
          </cell>
          <cell r="G5740" t="str">
            <v>（自永1标八局二分公司二分部）自贡市沿滩区川南中小企业创业园(金川路东50米)</v>
          </cell>
          <cell r="H5740" t="str">
            <v>余伯宣</v>
          </cell>
          <cell r="I5740">
            <v>13778530969</v>
          </cell>
        </row>
        <row r="5741">
          <cell r="A5741" t="str">
            <v>泸钢</v>
          </cell>
          <cell r="B5741" t="str">
            <v>螺纹钢</v>
          </cell>
          <cell r="C5741" t="str">
            <v>HRB400E Φ25×9米</v>
          </cell>
          <cell r="D5741" t="str">
            <v>吨</v>
          </cell>
          <cell r="E5741">
            <v>30</v>
          </cell>
          <cell r="F5741">
            <v>45874</v>
          </cell>
          <cell r="G5741" t="str">
            <v>（自永1标八局二分公司二分部）自贡市沿滩区川南中小企业创业园(金川路东50米)</v>
          </cell>
          <cell r="H5741" t="str">
            <v>余伯宣</v>
          </cell>
          <cell r="I5741">
            <v>13778530969</v>
          </cell>
        </row>
        <row r="5742">
          <cell r="A5742" t="str">
            <v>泸钢</v>
          </cell>
          <cell r="B5742" t="str">
            <v>螺纹钢</v>
          </cell>
          <cell r="C5742" t="str">
            <v>HRB400E Φ18×9米</v>
          </cell>
          <cell r="D5742" t="str">
            <v>吨</v>
          </cell>
          <cell r="E5742">
            <v>17</v>
          </cell>
          <cell r="F5742">
            <v>45874</v>
          </cell>
          <cell r="G5742" t="str">
            <v>（自永1标八局二分公司二分部）自贡市沿滩区川南中小企业创业园(金川路东50米)</v>
          </cell>
          <cell r="H5742" t="str">
            <v>余伯宣</v>
          </cell>
          <cell r="I5742">
            <v>13778530969</v>
          </cell>
        </row>
        <row r="5743">
          <cell r="A5743" t="str">
            <v>泸钢</v>
          </cell>
          <cell r="B5743" t="str">
            <v>螺纹钢</v>
          </cell>
          <cell r="C5743" t="str">
            <v>HRB400E Φ16×9米</v>
          </cell>
          <cell r="D5743" t="str">
            <v>吨</v>
          </cell>
          <cell r="E5743">
            <v>6</v>
          </cell>
          <cell r="F5743">
            <v>45874</v>
          </cell>
          <cell r="G5743" t="str">
            <v>（自永1标八局二分公司二分部）自贡市沿滩区川南中小企业创业园(金川路东50米)</v>
          </cell>
          <cell r="H5743" t="str">
            <v>余伯宣</v>
          </cell>
          <cell r="I5743">
            <v>13778530969</v>
          </cell>
        </row>
        <row r="5744">
          <cell r="A5744" t="str">
            <v>泸钢</v>
          </cell>
          <cell r="B5744" t="str">
            <v>螺纹钢</v>
          </cell>
          <cell r="C5744" t="str">
            <v>HRB400E Φ32×9米</v>
          </cell>
          <cell r="D5744" t="str">
            <v>吨</v>
          </cell>
          <cell r="E5744">
            <v>45</v>
          </cell>
          <cell r="F5744">
            <v>45874</v>
          </cell>
          <cell r="G5744" t="str">
            <v>（自永1标八局二分公司二分部）自贡市沿滩区川南中小企业创业园(金川路东50米)</v>
          </cell>
          <cell r="H5744" t="str">
            <v>余伯宣</v>
          </cell>
          <cell r="I5744">
            <v>13778530969</v>
          </cell>
        </row>
        <row r="5745">
          <cell r="A5745" t="str">
            <v>润耀</v>
          </cell>
          <cell r="B5745" t="str">
            <v>螺纹钢</v>
          </cell>
          <cell r="C5745" t="str">
            <v>HRB400E Φ25 12m</v>
          </cell>
          <cell r="D5745" t="str">
            <v>吨</v>
          </cell>
          <cell r="E5745">
            <v>35</v>
          </cell>
          <cell r="F5745">
            <v>45874</v>
          </cell>
          <cell r="G5745" t="str">
            <v>（中铁三局成渝扩容ZCB3-1项目部）内江市胜利收费站红绿灯500米</v>
          </cell>
          <cell r="H5745" t="str">
            <v>王岩</v>
          </cell>
          <cell r="I5745">
            <v>17634813323</v>
          </cell>
        </row>
        <row r="5746">
          <cell r="A5746" t="str">
            <v>钢固融</v>
          </cell>
          <cell r="B5746" t="str">
            <v>螺纹钢</v>
          </cell>
          <cell r="C5746" t="str">
            <v>HRB500E Φ18</v>
          </cell>
          <cell r="D5746" t="str">
            <v>吨</v>
          </cell>
          <cell r="E5746">
            <v>7.5</v>
          </cell>
          <cell r="F5746">
            <v>45874</v>
          </cell>
          <cell r="G5746" t="str">
            <v>（商投建工达州中医药科技园-4工区-11号楼）达州市通川区达州中医药职业学院犀牛大道北段</v>
          </cell>
          <cell r="H5746" t="str">
            <v>张扬</v>
          </cell>
          <cell r="I5746">
            <v>18381904567</v>
          </cell>
        </row>
        <row r="5747">
          <cell r="A5747" t="str">
            <v>钢固融</v>
          </cell>
          <cell r="B5747" t="str">
            <v>螺纹钢</v>
          </cell>
          <cell r="C5747" t="str">
            <v>HRB500E Φ20</v>
          </cell>
          <cell r="D5747" t="str">
            <v>吨</v>
          </cell>
          <cell r="E5747">
            <v>7.5</v>
          </cell>
          <cell r="F5747">
            <v>45874</v>
          </cell>
          <cell r="G5747" t="str">
            <v>（商投建工达州中医药科技园-4工区-11号楼）达州市通川区达州中医药职业学院犀牛大道北段</v>
          </cell>
          <cell r="H5747" t="str">
            <v>张扬</v>
          </cell>
          <cell r="I5747">
            <v>18381904567</v>
          </cell>
        </row>
        <row r="5748">
          <cell r="A5748" t="str">
            <v>钢固融</v>
          </cell>
          <cell r="B5748" t="str">
            <v>螺纹钢</v>
          </cell>
          <cell r="C5748" t="str">
            <v>HRB500E Φ22</v>
          </cell>
          <cell r="D5748" t="str">
            <v>吨</v>
          </cell>
          <cell r="E5748">
            <v>7.5</v>
          </cell>
          <cell r="F5748">
            <v>45874</v>
          </cell>
          <cell r="G5748" t="str">
            <v>（商投建工达州中医药科技园-4工区-11号楼）达州市通川区达州中医药职业学院犀牛大道北段</v>
          </cell>
          <cell r="H5748" t="str">
            <v>张扬</v>
          </cell>
          <cell r="I5748">
            <v>18381904567</v>
          </cell>
        </row>
        <row r="5749">
          <cell r="A5749" t="str">
            <v>钢固融</v>
          </cell>
          <cell r="B5749" t="str">
            <v>螺纹钢</v>
          </cell>
          <cell r="C5749" t="str">
            <v>HRB500E Φ25</v>
          </cell>
          <cell r="D5749" t="str">
            <v>吨</v>
          </cell>
          <cell r="E5749">
            <v>12.5</v>
          </cell>
          <cell r="F5749">
            <v>45874</v>
          </cell>
          <cell r="G5749" t="str">
            <v>（商投建工达州中医药科技园-4工区-11号楼）达州市通川区达州中医药职业学院犀牛大道北段</v>
          </cell>
          <cell r="H5749" t="str">
            <v>张扬</v>
          </cell>
          <cell r="I5749">
            <v>18381904567</v>
          </cell>
        </row>
        <row r="5750">
          <cell r="A5750" t="str">
            <v>润耀</v>
          </cell>
          <cell r="B5750" t="str">
            <v>螺纹钢</v>
          </cell>
          <cell r="C5750" t="str">
            <v>HRB400E Φ14 12m</v>
          </cell>
          <cell r="D5750" t="str">
            <v>吨</v>
          </cell>
          <cell r="E5750">
            <v>35</v>
          </cell>
          <cell r="F5750">
            <v>45874</v>
          </cell>
          <cell r="G5750" t="str">
            <v>（中铁十局-资乐高速4标）四川省眉山市仁寿县彰加镇华炉村中铁十局资乐高速3#钢筋场</v>
          </cell>
          <cell r="H5750" t="str">
            <v>杨飞</v>
          </cell>
          <cell r="I5750">
            <v>15667998777</v>
          </cell>
        </row>
        <row r="5751">
          <cell r="A5751" t="str">
            <v>润耀</v>
          </cell>
          <cell r="B5751" t="str">
            <v>螺纹钢</v>
          </cell>
          <cell r="C5751" t="str">
            <v>HRB400E Φ12 9m</v>
          </cell>
          <cell r="D5751" t="str">
            <v>吨</v>
          </cell>
          <cell r="E5751">
            <v>35</v>
          </cell>
          <cell r="F5751">
            <v>45874</v>
          </cell>
          <cell r="G5751" t="str">
            <v>（中铁十局-资乐高速4标）四川省眉山市仁寿县彰加镇促进村中铁十局2#钢筋厂</v>
          </cell>
          <cell r="H5751" t="str">
            <v>杨飞</v>
          </cell>
          <cell r="I5751">
            <v>15667998777</v>
          </cell>
        </row>
        <row r="5752">
          <cell r="A5752" t="str">
            <v>润耀</v>
          </cell>
          <cell r="B5752" t="str">
            <v>螺纹钢</v>
          </cell>
          <cell r="C5752" t="str">
            <v>HRB400E Φ12 9m</v>
          </cell>
          <cell r="D5752" t="str">
            <v>吨</v>
          </cell>
          <cell r="E5752">
            <v>35</v>
          </cell>
          <cell r="F5752">
            <v>45874</v>
          </cell>
          <cell r="G5752" t="str">
            <v>（中铁十局-资乐高速4标）四川省眉山市仁寿县彰加镇促进村中铁十局资乐高速1#梁场</v>
          </cell>
          <cell r="H5752" t="str">
            <v>杨飞</v>
          </cell>
          <cell r="I5752">
            <v>15667998777</v>
          </cell>
        </row>
        <row r="5753">
          <cell r="A5753" t="str">
            <v>德胜</v>
          </cell>
          <cell r="B5753" t="str">
            <v>螺纹钢</v>
          </cell>
          <cell r="C5753" t="str">
            <v>HRB500E Φ25 12m</v>
          </cell>
          <cell r="D5753" t="str">
            <v>吨</v>
          </cell>
          <cell r="E5753">
            <v>35</v>
          </cell>
          <cell r="F5753">
            <v>45874</v>
          </cell>
          <cell r="G5753" t="str">
            <v>（中铁十局-资乐高速4标）四川省眉山市仁寿县彰加镇华炉村中铁十局资乐高速3#钢筋场</v>
          </cell>
          <cell r="H5753" t="str">
            <v>杨飞</v>
          </cell>
          <cell r="I5753">
            <v>15667998777</v>
          </cell>
        </row>
        <row r="5754">
          <cell r="A5754" t="str">
            <v>德胜</v>
          </cell>
          <cell r="B5754" t="str">
            <v>螺纹钢</v>
          </cell>
          <cell r="C5754" t="str">
            <v>HRB500E Φ25 12m</v>
          </cell>
          <cell r="D5754" t="str">
            <v>吨</v>
          </cell>
          <cell r="E5754">
            <v>35</v>
          </cell>
          <cell r="F5754">
            <v>45874</v>
          </cell>
          <cell r="G5754" t="str">
            <v>（中铁十局-资乐高速4标）四川省眉山市仁寿县彰加镇促进村中铁十局资乐高速1#钢筋场</v>
          </cell>
          <cell r="H5754" t="str">
            <v>杨飞</v>
          </cell>
          <cell r="I5754">
            <v>15667998777</v>
          </cell>
        </row>
        <row r="5755">
          <cell r="A5755" t="str">
            <v>德胜</v>
          </cell>
          <cell r="B5755" t="str">
            <v>螺纹钢</v>
          </cell>
          <cell r="C5755" t="str">
            <v>HRB500E Φ25 9m</v>
          </cell>
          <cell r="D5755" t="str">
            <v>吨</v>
          </cell>
          <cell r="E5755">
            <v>35</v>
          </cell>
          <cell r="F5755">
            <v>45874</v>
          </cell>
          <cell r="G5755" t="str">
            <v>（中铁十局-资乐高速4标）四川省眉山市仁寿县彰加镇华炉村中铁十局资乐高速3#钢筋场</v>
          </cell>
          <cell r="H5755" t="str">
            <v>杨飞</v>
          </cell>
          <cell r="I5755">
            <v>15667998777</v>
          </cell>
        </row>
        <row r="5756">
          <cell r="A5756" t="str">
            <v>德胜</v>
          </cell>
          <cell r="B5756" t="str">
            <v>螺纹钢</v>
          </cell>
          <cell r="C5756" t="str">
            <v>HRB400E Φ32 12m</v>
          </cell>
          <cell r="D5756" t="str">
            <v>吨</v>
          </cell>
          <cell r="E5756">
            <v>35</v>
          </cell>
          <cell r="F5756">
            <v>45874</v>
          </cell>
          <cell r="G5756" t="str">
            <v>（中铁十局-资乐高速4标）四川省眉山市仁寿县彰加镇华炉村中铁十局资乐高速3#钢筋场</v>
          </cell>
          <cell r="H5756" t="str">
            <v>杨飞</v>
          </cell>
          <cell r="I5756">
            <v>15667998777</v>
          </cell>
        </row>
        <row r="5757">
          <cell r="A5757" t="str">
            <v>德胜</v>
          </cell>
          <cell r="B5757" t="str">
            <v>螺纹钢</v>
          </cell>
          <cell r="C5757" t="str">
            <v>HRB500E Φ25 12m</v>
          </cell>
          <cell r="D5757" t="str">
            <v>吨</v>
          </cell>
          <cell r="E5757">
            <v>35</v>
          </cell>
          <cell r="F5757">
            <v>45874</v>
          </cell>
          <cell r="G5757" t="str">
            <v>（中铁十局-资乐高速4标）四川省眉山市仁寿县彰加镇促进村中铁十局资乐高速1#钢筋场</v>
          </cell>
          <cell r="H5757" t="str">
            <v>杨飞</v>
          </cell>
          <cell r="I5757">
            <v>15667998777</v>
          </cell>
        </row>
        <row r="5758">
          <cell r="A5758" t="str">
            <v>德胜</v>
          </cell>
          <cell r="B5758" t="str">
            <v>螺纹钢</v>
          </cell>
          <cell r="C5758" t="str">
            <v>HRB500E Φ25 12m</v>
          </cell>
          <cell r="D5758" t="str">
            <v>吨</v>
          </cell>
          <cell r="E5758">
            <v>35</v>
          </cell>
          <cell r="F5758">
            <v>45874</v>
          </cell>
          <cell r="G5758" t="str">
            <v>（中铁广州局-资乐高速5标）四川省乐山市井研县希望大道116号</v>
          </cell>
          <cell r="H5758" t="str">
            <v>廖俊杰</v>
          </cell>
          <cell r="I5758">
            <v>15775100965</v>
          </cell>
        </row>
        <row r="5759">
          <cell r="A5759" t="str">
            <v>德胜</v>
          </cell>
          <cell r="B5759" t="str">
            <v>螺纹钢</v>
          </cell>
          <cell r="C5759" t="str">
            <v>HRB400E Φ22 12m</v>
          </cell>
          <cell r="D5759" t="str">
            <v>吨</v>
          </cell>
          <cell r="E5759">
            <v>35</v>
          </cell>
          <cell r="F5759">
            <v>45875</v>
          </cell>
          <cell r="G5759" t="str">
            <v>(华西乐山）-四川省乐山市市中区苏稽镇校地共建产教融合基地建设项目二标段</v>
          </cell>
          <cell r="H5759" t="str">
            <v>彭江涛</v>
          </cell>
          <cell r="I5759">
            <v>13990276572</v>
          </cell>
        </row>
        <row r="5760">
          <cell r="A5760" t="str">
            <v>德胜</v>
          </cell>
          <cell r="B5760" t="str">
            <v>螺纹钢</v>
          </cell>
          <cell r="C5760" t="str">
            <v>HRB400E Φ25 12m</v>
          </cell>
          <cell r="D5760" t="str">
            <v>吨</v>
          </cell>
          <cell r="E5760">
            <v>140</v>
          </cell>
          <cell r="F5760">
            <v>45875</v>
          </cell>
          <cell r="G5760" t="str">
            <v>(华西乐山）-四川省乐山市市中区苏稽镇校地共建产教融合基地建设项目二标段</v>
          </cell>
          <cell r="H5760" t="str">
            <v>彭江涛</v>
          </cell>
          <cell r="I5760">
            <v>13990276572</v>
          </cell>
        </row>
        <row r="5761">
          <cell r="A5761" t="str">
            <v>润耀</v>
          </cell>
          <cell r="B5761" t="str">
            <v>盘螺</v>
          </cell>
          <cell r="C5761" t="str">
            <v>HRB400EФ10</v>
          </cell>
          <cell r="D5761" t="str">
            <v>吨</v>
          </cell>
          <cell r="E5761">
            <v>70</v>
          </cell>
          <cell r="F5761">
            <v>45875</v>
          </cell>
          <cell r="G5761" t="str">
            <v>（中铁六局呼和公司康新高速TJ4-2标）四川省甘孜藏族自治州康定市新都桥镇东俄罗三村中建八局搅拌站旁</v>
          </cell>
          <cell r="H5761" t="str">
            <v>许文刚</v>
          </cell>
          <cell r="I5761">
            <v>15848808186</v>
          </cell>
        </row>
        <row r="5762">
          <cell r="A5762" t="str">
            <v>润耀</v>
          </cell>
          <cell r="B5762" t="str">
            <v>螺纹钢</v>
          </cell>
          <cell r="C5762" t="str">
            <v>HRB400EФ28*9mm</v>
          </cell>
          <cell r="D5762" t="str">
            <v>吨</v>
          </cell>
          <cell r="E5762">
            <v>35</v>
          </cell>
          <cell r="F5762">
            <v>45875</v>
          </cell>
          <cell r="G5762" t="str">
            <v>（中铁六局呼和公司康新高速TJ4-2标）四川省甘孜藏族自治州康定市新都桥镇东俄罗三村中建八局搅拌站旁</v>
          </cell>
          <cell r="H5762" t="str">
            <v>许文刚</v>
          </cell>
          <cell r="I5762">
            <v>15848808186</v>
          </cell>
        </row>
        <row r="5763">
          <cell r="A5763" t="str">
            <v>润耀</v>
          </cell>
          <cell r="B5763" t="str">
            <v>螺纹钢</v>
          </cell>
          <cell r="C5763" t="str">
            <v>HRB500EФ12*9m</v>
          </cell>
          <cell r="D5763" t="str">
            <v>吨</v>
          </cell>
          <cell r="E5763">
            <v>22</v>
          </cell>
          <cell r="F5763">
            <v>45875</v>
          </cell>
          <cell r="G5763" t="str">
            <v>（中核中原-温江光明苑三期项目）四川省成都市温江区金马街道光明苑三期项目</v>
          </cell>
          <cell r="H5763" t="str">
            <v>王生斌</v>
          </cell>
          <cell r="I5763">
            <v>15228858118</v>
          </cell>
        </row>
        <row r="5764">
          <cell r="A5764" t="str">
            <v>润耀</v>
          </cell>
          <cell r="B5764" t="str">
            <v>螺纹钢</v>
          </cell>
          <cell r="C5764" t="str">
            <v>HRB500EФ14*9m</v>
          </cell>
          <cell r="D5764" t="str">
            <v>吨</v>
          </cell>
          <cell r="E5764">
            <v>20</v>
          </cell>
          <cell r="F5764">
            <v>45875</v>
          </cell>
          <cell r="G5764" t="str">
            <v>（中核中原-温江光明苑三期项目）四川省成都市温江区金马街道光明苑三期项目</v>
          </cell>
          <cell r="H5764" t="str">
            <v>王生斌</v>
          </cell>
          <cell r="I5764">
            <v>15228858118</v>
          </cell>
        </row>
        <row r="5765">
          <cell r="A5765" t="str">
            <v>润耀</v>
          </cell>
          <cell r="B5765" t="str">
            <v>螺纹钢</v>
          </cell>
          <cell r="C5765" t="str">
            <v>HRB500EФ16*9m</v>
          </cell>
          <cell r="D5765" t="str">
            <v>吨</v>
          </cell>
          <cell r="E5765">
            <v>12</v>
          </cell>
          <cell r="F5765">
            <v>45875</v>
          </cell>
          <cell r="G5765" t="str">
            <v>（中核中原-温江光明苑三期项目）四川省成都市温江区金马街道光明苑三期项目</v>
          </cell>
          <cell r="H5765" t="str">
            <v>王生斌</v>
          </cell>
          <cell r="I5765">
            <v>15228858118</v>
          </cell>
        </row>
        <row r="5766">
          <cell r="A5766" t="str">
            <v>润耀</v>
          </cell>
          <cell r="B5766" t="str">
            <v>螺纹钢</v>
          </cell>
          <cell r="C5766" t="str">
            <v>HRB500EФ20*9m</v>
          </cell>
          <cell r="D5766" t="str">
            <v>吨</v>
          </cell>
          <cell r="E5766">
            <v>16</v>
          </cell>
          <cell r="F5766">
            <v>45875</v>
          </cell>
          <cell r="G5766" t="str">
            <v>（中核中原-温江光明苑三期项目）四川省成都市温江区金马街道光明苑三期项目</v>
          </cell>
          <cell r="H5766" t="str">
            <v>王生斌</v>
          </cell>
          <cell r="I5766">
            <v>15228858118</v>
          </cell>
        </row>
        <row r="5767">
          <cell r="A5767" t="str">
            <v>润耀</v>
          </cell>
          <cell r="B5767" t="str">
            <v>螺纹钢</v>
          </cell>
          <cell r="C5767" t="str">
            <v>HRB500EФ22*9m</v>
          </cell>
          <cell r="D5767" t="str">
            <v>吨</v>
          </cell>
          <cell r="E5767">
            <v>12</v>
          </cell>
          <cell r="F5767">
            <v>45875</v>
          </cell>
          <cell r="G5767" t="str">
            <v>（中核中原-温江光明苑三期项目）四川省成都市温江区金马街道光明苑三期项目</v>
          </cell>
          <cell r="H5767" t="str">
            <v>王生斌</v>
          </cell>
          <cell r="I5767">
            <v>15228858118</v>
          </cell>
        </row>
        <row r="5768">
          <cell r="A5768" t="str">
            <v>润耀</v>
          </cell>
          <cell r="B5768" t="str">
            <v>螺纹钢</v>
          </cell>
          <cell r="C5768" t="str">
            <v>HRB500EФ25*9m</v>
          </cell>
          <cell r="D5768" t="str">
            <v>吨</v>
          </cell>
          <cell r="E5768">
            <v>14</v>
          </cell>
          <cell r="F5768">
            <v>45875</v>
          </cell>
          <cell r="G5768" t="str">
            <v>（中核中原-温江光明苑三期项目）四川省成都市温江区金马街道光明苑三期项目</v>
          </cell>
          <cell r="H5768" t="str">
            <v>王生斌</v>
          </cell>
          <cell r="I5768">
            <v>15228858118</v>
          </cell>
        </row>
        <row r="5769">
          <cell r="A5769" t="str">
            <v>润耀</v>
          </cell>
          <cell r="B5769" t="str">
            <v>螺纹钢</v>
          </cell>
          <cell r="C5769" t="str">
            <v>HRB400EФ22*9m</v>
          </cell>
          <cell r="D5769" t="str">
            <v>吨</v>
          </cell>
          <cell r="E5769">
            <v>5</v>
          </cell>
          <cell r="F5769">
            <v>45875</v>
          </cell>
          <cell r="G5769" t="str">
            <v>（中核中原-温江光明苑三期项目）四川省成都市温江区金马街道光明苑三期项目</v>
          </cell>
          <cell r="H5769" t="str">
            <v>王生斌</v>
          </cell>
          <cell r="I5769">
            <v>15228858118</v>
          </cell>
        </row>
        <row r="5770">
          <cell r="A5770" t="str">
            <v>晋邦</v>
          </cell>
          <cell r="B5770" t="str">
            <v>盘螺</v>
          </cell>
          <cell r="C5770" t="str">
            <v>HRB400EΦ10</v>
          </cell>
          <cell r="D5770" t="str">
            <v>吨</v>
          </cell>
          <cell r="E5770">
            <v>2</v>
          </cell>
          <cell r="F5770">
            <v>45875</v>
          </cell>
          <cell r="G5770" t="str">
            <v>（成铁西物-贵阳花溪福泉项目）贵州省贵阳市花溪区富源南路与牛郎关路交叉路口江涛钢材仓库</v>
          </cell>
          <cell r="H5770" t="str">
            <v>黄永福</v>
          </cell>
          <cell r="I5770" t="str">
            <v>15982823571</v>
          </cell>
        </row>
        <row r="5771">
          <cell r="A5771" t="str">
            <v>晋邦</v>
          </cell>
          <cell r="B5771" t="str">
            <v>螺纹钢</v>
          </cell>
          <cell r="C5771" t="str">
            <v>HRB400EФ12*9m</v>
          </cell>
          <cell r="D5771" t="str">
            <v>吨</v>
          </cell>
          <cell r="E5771">
            <v>4</v>
          </cell>
          <cell r="F5771">
            <v>45875</v>
          </cell>
          <cell r="G5771" t="str">
            <v>（成铁西物-贵阳花溪福泉项目）贵州省贵阳市花溪区富源南路与牛郎关路交叉路口江涛钢材仓库</v>
          </cell>
          <cell r="H5771" t="str">
            <v>黄永福</v>
          </cell>
          <cell r="I5771" t="str">
            <v>15982823571</v>
          </cell>
        </row>
        <row r="5772">
          <cell r="A5772" t="str">
            <v>晋邦</v>
          </cell>
          <cell r="B5772" t="str">
            <v>螺纹钢</v>
          </cell>
          <cell r="C5772" t="str">
            <v>HRB400EФ14*9m</v>
          </cell>
          <cell r="D5772" t="str">
            <v>吨</v>
          </cell>
          <cell r="E5772">
            <v>11.5</v>
          </cell>
          <cell r="F5772">
            <v>45875</v>
          </cell>
          <cell r="G5772" t="str">
            <v>（成铁西物-贵阳花溪福泉项目）贵州省贵阳市花溪区富源南路与牛郎关路交叉路口江涛钢材仓库</v>
          </cell>
          <cell r="H5772" t="str">
            <v>黄永福</v>
          </cell>
          <cell r="I5772" t="str">
            <v>15982823571</v>
          </cell>
        </row>
        <row r="5773">
          <cell r="A5773" t="str">
            <v>晋邦</v>
          </cell>
          <cell r="B5773" t="str">
            <v>螺纹钢</v>
          </cell>
          <cell r="C5773" t="str">
            <v>HRB400EФ16*9m</v>
          </cell>
          <cell r="D5773" t="str">
            <v>吨</v>
          </cell>
          <cell r="E5773">
            <v>2</v>
          </cell>
          <cell r="F5773">
            <v>45875</v>
          </cell>
          <cell r="G5773" t="str">
            <v>（成铁西物-贵阳花溪福泉项目）贵州省贵阳市花溪区富源南路与牛郎关路交叉路口江涛钢材仓库</v>
          </cell>
          <cell r="H5773" t="str">
            <v>黄永福</v>
          </cell>
          <cell r="I5773" t="str">
            <v>15982823571</v>
          </cell>
        </row>
        <row r="5774">
          <cell r="A5774" t="str">
            <v>晋邦</v>
          </cell>
          <cell r="B5774" t="str">
            <v>螺纹钢</v>
          </cell>
          <cell r="C5774" t="str">
            <v>HRB400EФ20*9m</v>
          </cell>
          <cell r="D5774" t="str">
            <v>吨</v>
          </cell>
          <cell r="E5774">
            <v>2</v>
          </cell>
          <cell r="F5774">
            <v>45875</v>
          </cell>
          <cell r="G5774" t="str">
            <v>（成铁西物-贵阳花溪福泉项目）贵州省贵阳市花溪区富源南路与牛郎关路交叉路口江涛钢材仓库</v>
          </cell>
          <cell r="H5774" t="str">
            <v>黄永福</v>
          </cell>
          <cell r="I5774" t="str">
            <v>15982823571</v>
          </cell>
        </row>
        <row r="5775">
          <cell r="A5775" t="str">
            <v>润耀</v>
          </cell>
          <cell r="B5775" t="str">
            <v>螺纹钢</v>
          </cell>
          <cell r="C5775" t="str">
            <v>HRB400E Φ12 12m</v>
          </cell>
          <cell r="D5775" t="str">
            <v>吨</v>
          </cell>
          <cell r="E5775">
            <v>70</v>
          </cell>
          <cell r="F5775">
            <v>45875</v>
          </cell>
          <cell r="G5775" t="str">
            <v>（中铁五局-成渝扩容3标）四川省资阳市雁江区伍隍镇铺子村雁江区X138</v>
          </cell>
          <cell r="H5775" t="str">
            <v>王健</v>
          </cell>
          <cell r="I5775">
            <v>17726168395</v>
          </cell>
        </row>
        <row r="5776">
          <cell r="A5776" t="str">
            <v>润耀</v>
          </cell>
          <cell r="B5776" t="str">
            <v>螺纹钢</v>
          </cell>
          <cell r="C5776" t="str">
            <v>HRB400E Φ16 12m</v>
          </cell>
          <cell r="D5776" t="str">
            <v>吨</v>
          </cell>
          <cell r="E5776">
            <v>70</v>
          </cell>
          <cell r="F5776">
            <v>45875</v>
          </cell>
          <cell r="G5776" t="str">
            <v>（中铁五局-成渝扩容3标）四川省资阳市雁江区伍隍镇铺子村雁江区X138</v>
          </cell>
          <cell r="H5776" t="str">
            <v>王健</v>
          </cell>
          <cell r="I5776">
            <v>17726168395</v>
          </cell>
        </row>
        <row r="5777">
          <cell r="A5777" t="str">
            <v>润耀</v>
          </cell>
          <cell r="B5777" t="str">
            <v>盘螺</v>
          </cell>
          <cell r="C5777" t="str">
            <v>HRB400E Φ12</v>
          </cell>
          <cell r="D5777" t="str">
            <v>吨</v>
          </cell>
          <cell r="E5777">
            <v>35</v>
          </cell>
          <cell r="F5777">
            <v>45875</v>
          </cell>
          <cell r="G5777" t="str">
            <v>（中铁五局-成渝扩容3标）四川省资阳市雁江区伍隍镇铺子村雁江区X138</v>
          </cell>
          <cell r="H5777" t="str">
            <v>王健</v>
          </cell>
          <cell r="I5777">
            <v>17726168395</v>
          </cell>
        </row>
        <row r="5778">
          <cell r="A5778" t="str">
            <v>泸钢</v>
          </cell>
          <cell r="B5778" t="str">
            <v>高线</v>
          </cell>
          <cell r="C5778" t="str">
            <v>HPB300 Φ12</v>
          </cell>
          <cell r="D5778" t="str">
            <v>吨</v>
          </cell>
          <cell r="E5778">
            <v>8</v>
          </cell>
          <cell r="F5778">
            <v>45875</v>
          </cell>
          <cell r="G5778" t="str">
            <v>（自永1标八局二分公司钢筋棚）四川省自贡市大安区牛佛镇</v>
          </cell>
          <cell r="H5778" t="str">
            <v>王君杰</v>
          </cell>
          <cell r="I5778">
            <v>18919619850</v>
          </cell>
        </row>
        <row r="5779">
          <cell r="A5779" t="str">
            <v>泸钢</v>
          </cell>
          <cell r="B5779" t="str">
            <v>高线</v>
          </cell>
          <cell r="C5779" t="str">
            <v>HPB300 Φ10</v>
          </cell>
          <cell r="D5779" t="str">
            <v>吨</v>
          </cell>
          <cell r="E5779">
            <v>27</v>
          </cell>
          <cell r="F5779">
            <v>45875</v>
          </cell>
          <cell r="G5779" t="str">
            <v>（自永1标八局二分公司钢筋棚）四川省自贡市大安区牛佛镇</v>
          </cell>
          <cell r="H5779" t="str">
            <v>王君杰</v>
          </cell>
          <cell r="I5779">
            <v>18919619850</v>
          </cell>
        </row>
        <row r="5780">
          <cell r="A5780" t="str">
            <v>泸钢</v>
          </cell>
          <cell r="B5780" t="str">
            <v>盘螺</v>
          </cell>
          <cell r="C5780" t="str">
            <v>HRB400E  Φ12</v>
          </cell>
          <cell r="D5780" t="str">
            <v>吨</v>
          </cell>
          <cell r="E5780">
            <v>35</v>
          </cell>
          <cell r="F5780">
            <v>45875</v>
          </cell>
          <cell r="G5780" t="str">
            <v>（自永2标九局西南分公司钢筋棚）四川省自贡市骑龙镇大湾村</v>
          </cell>
          <cell r="H5780" t="str">
            <v>袁洪浩</v>
          </cell>
          <cell r="I5780">
            <v>18272354498</v>
          </cell>
        </row>
        <row r="5781">
          <cell r="A5781" t="str">
            <v>泸钢</v>
          </cell>
          <cell r="B5781" t="str">
            <v>螺纹钢</v>
          </cell>
          <cell r="C5781" t="str">
            <v>HRB400E Φ14×9米</v>
          </cell>
          <cell r="D5781" t="str">
            <v>吨</v>
          </cell>
          <cell r="E5781">
            <v>35</v>
          </cell>
          <cell r="F5781">
            <v>45875</v>
          </cell>
          <cell r="G5781" t="str">
            <v>（自永2标九局西南分公司钢筋棚）四川省自贡市骑龙镇大湾村</v>
          </cell>
          <cell r="H5781" t="str">
            <v>袁洪浩</v>
          </cell>
          <cell r="I5781">
            <v>18272354498</v>
          </cell>
        </row>
        <row r="5782">
          <cell r="A5782" t="str">
            <v>泸钢</v>
          </cell>
          <cell r="B5782" t="str">
            <v>螺纹钢</v>
          </cell>
          <cell r="C5782" t="str">
            <v>HRB400E Φ22×12米</v>
          </cell>
          <cell r="D5782" t="str">
            <v>吨</v>
          </cell>
          <cell r="E5782">
            <v>35</v>
          </cell>
          <cell r="F5782">
            <v>45875</v>
          </cell>
          <cell r="G5782" t="str">
            <v>（自永2标九局西南分公司钢筋棚）四川省自贡市骑龙镇大湾村</v>
          </cell>
          <cell r="H5782" t="str">
            <v>袁洪浩</v>
          </cell>
          <cell r="I5782">
            <v>18272354498</v>
          </cell>
        </row>
        <row r="5783">
          <cell r="A5783" t="str">
            <v>泸钢</v>
          </cell>
          <cell r="B5783" t="str">
            <v>螺纹钢</v>
          </cell>
          <cell r="C5783" t="str">
            <v>HRB400E Φ16×9米</v>
          </cell>
          <cell r="D5783" t="str">
            <v>吨</v>
          </cell>
          <cell r="E5783">
            <v>25</v>
          </cell>
          <cell r="F5783">
            <v>45875</v>
          </cell>
          <cell r="G5783" t="str">
            <v>（自永1标八局二分公司二分部）自贡市沿滩区川南中小企业创业园(金川路东50米)</v>
          </cell>
          <cell r="H5783" t="str">
            <v>李锐</v>
          </cell>
          <cell r="I5783">
            <v>13890668545</v>
          </cell>
        </row>
        <row r="5784">
          <cell r="A5784" t="str">
            <v>泸钢</v>
          </cell>
          <cell r="B5784" t="str">
            <v>螺纹钢</v>
          </cell>
          <cell r="C5784" t="str">
            <v>HRB400E Φ12×9米</v>
          </cell>
          <cell r="D5784" t="str">
            <v>吨</v>
          </cell>
          <cell r="E5784">
            <v>10</v>
          </cell>
          <cell r="F5784">
            <v>45875</v>
          </cell>
          <cell r="G5784" t="str">
            <v>（自永1标八局二分公司二分部）自贡市沿滩区川南中小企业创业园(金川路东50米)</v>
          </cell>
          <cell r="H5784" t="str">
            <v>李锐</v>
          </cell>
          <cell r="I5784">
            <v>13890668545</v>
          </cell>
        </row>
        <row r="5785">
          <cell r="A5785" t="str">
            <v>润耀</v>
          </cell>
          <cell r="B5785" t="str">
            <v>螺纹钢</v>
          </cell>
          <cell r="C5785" t="str">
            <v>HRB400E Φ14 9m</v>
          </cell>
          <cell r="D5785" t="str">
            <v>吨</v>
          </cell>
          <cell r="E5785">
            <v>70</v>
          </cell>
          <cell r="F5785">
            <v>45875</v>
          </cell>
          <cell r="G5785" t="str">
            <v>(宜宾兴港三江新区长江工业园保障性租赁住房建设项目-土建)四川省宜宾市翠屏区永善路南段宜宾市三江新区长江工业园区</v>
          </cell>
          <cell r="H5785" t="str">
            <v>韩强</v>
          </cell>
          <cell r="I5785">
            <v>13194938980</v>
          </cell>
        </row>
        <row r="5786">
          <cell r="A5786" t="str">
            <v>润耀</v>
          </cell>
          <cell r="B5786" t="str">
            <v>螺纹钢</v>
          </cell>
          <cell r="C5786" t="str">
            <v>HRB400E Φ16 9m</v>
          </cell>
          <cell r="D5786" t="str">
            <v>吨</v>
          </cell>
          <cell r="E5786">
            <v>35</v>
          </cell>
          <cell r="F5786">
            <v>45875</v>
          </cell>
          <cell r="G5786" t="str">
            <v>(宜宾兴港三江新区长江工业园保障性租赁住房建设项目-土建)四川省宜宾市翠屏区永善路南段宜宾市三江新区长江工业园区</v>
          </cell>
          <cell r="H5786" t="str">
            <v>韩强</v>
          </cell>
          <cell r="I5786">
            <v>13194938980</v>
          </cell>
        </row>
        <row r="5787">
          <cell r="A5787" t="str">
            <v>润耀</v>
          </cell>
          <cell r="B5787" t="str">
            <v>螺纹钢</v>
          </cell>
          <cell r="C5787" t="str">
            <v>HRB400E Φ18 9m</v>
          </cell>
          <cell r="D5787" t="str">
            <v>吨</v>
          </cell>
          <cell r="E5787">
            <v>20</v>
          </cell>
          <cell r="F5787">
            <v>45875</v>
          </cell>
          <cell r="G5787" t="str">
            <v>(宜宾兴港三江新区长江工业园保障性租赁住房建设项目-土建)四川省宜宾市翠屏区永善路南段宜宾市三江新区长江工业园区</v>
          </cell>
          <cell r="H5787" t="str">
            <v>韩强</v>
          </cell>
          <cell r="I5787">
            <v>13194938980</v>
          </cell>
        </row>
        <row r="5788">
          <cell r="A5788" t="str">
            <v>润耀</v>
          </cell>
          <cell r="B5788" t="str">
            <v>螺纹钢</v>
          </cell>
          <cell r="C5788" t="str">
            <v>HRB400E Φ20 9m</v>
          </cell>
          <cell r="D5788" t="str">
            <v>吨</v>
          </cell>
          <cell r="E5788">
            <v>5</v>
          </cell>
          <cell r="F5788">
            <v>45875</v>
          </cell>
          <cell r="G5788" t="str">
            <v>(宜宾兴港三江新区长江工业园保障性租赁住房建设项目-土建)四川省宜宾市翠屏区永善路南段宜宾市三江新区长江工业园区</v>
          </cell>
          <cell r="H5788" t="str">
            <v>韩强</v>
          </cell>
          <cell r="I5788">
            <v>13194938980</v>
          </cell>
        </row>
        <row r="5789">
          <cell r="A5789" t="str">
            <v>润耀</v>
          </cell>
          <cell r="B5789" t="str">
            <v>螺纹钢</v>
          </cell>
          <cell r="C5789" t="str">
            <v>HRB400E Φ22 9m</v>
          </cell>
          <cell r="D5789" t="str">
            <v>吨</v>
          </cell>
          <cell r="E5789">
            <v>20</v>
          </cell>
          <cell r="F5789">
            <v>45875</v>
          </cell>
          <cell r="G5789" t="str">
            <v>(宜宾兴港三江新区长江工业园保障性租赁住房建设项目-土建)四川省宜宾市翠屏区永善路南段宜宾市三江新区长江工业园区</v>
          </cell>
          <cell r="H5789" t="str">
            <v>韩强</v>
          </cell>
          <cell r="I5789">
            <v>13194938980</v>
          </cell>
        </row>
        <row r="5790">
          <cell r="A5790" t="str">
            <v>润耀</v>
          </cell>
          <cell r="B5790" t="str">
            <v>螺纹钢</v>
          </cell>
          <cell r="C5790" t="str">
            <v>HRB400E Φ25 9m</v>
          </cell>
          <cell r="D5790" t="str">
            <v>吨</v>
          </cell>
          <cell r="E5790">
            <v>25</v>
          </cell>
          <cell r="F5790">
            <v>45875</v>
          </cell>
          <cell r="G5790" t="str">
            <v>(宜宾兴港三江新区长江工业园保障性租赁住房建设项目-土建)四川省宜宾市翠屏区永善路南段宜宾市三江新区长江工业园区</v>
          </cell>
          <cell r="H5790" t="str">
            <v>韩强</v>
          </cell>
          <cell r="I5790">
            <v>13194938980</v>
          </cell>
        </row>
        <row r="5791">
          <cell r="A5791" t="str">
            <v>润耀</v>
          </cell>
          <cell r="B5791" t="str">
            <v>盘螺</v>
          </cell>
          <cell r="C5791" t="str">
            <v>HRB400E Φ6</v>
          </cell>
          <cell r="D5791" t="str">
            <v>吨</v>
          </cell>
          <cell r="E5791">
            <v>2.5</v>
          </cell>
          <cell r="F5791">
            <v>45875</v>
          </cell>
          <cell r="G5791" t="str">
            <v>（华西简阳西城嘉苑）四川省成都市简阳市简城街道高屋村</v>
          </cell>
          <cell r="H5791" t="str">
            <v>张瀚镭</v>
          </cell>
          <cell r="I5791">
            <v>15884666220</v>
          </cell>
        </row>
        <row r="5792">
          <cell r="A5792" t="str">
            <v>润耀</v>
          </cell>
          <cell r="B5792" t="str">
            <v>盘螺</v>
          </cell>
          <cell r="C5792" t="str">
            <v>HRB400E Φ8</v>
          </cell>
          <cell r="D5792" t="str">
            <v>吨</v>
          </cell>
          <cell r="E5792">
            <v>32</v>
          </cell>
          <cell r="F5792">
            <v>45875</v>
          </cell>
          <cell r="G5792" t="str">
            <v>（华西简阳西城嘉苑）四川省成都市简阳市简城街道高屋村</v>
          </cell>
          <cell r="H5792" t="str">
            <v>张瀚镭</v>
          </cell>
          <cell r="I5792">
            <v>15884666220</v>
          </cell>
        </row>
        <row r="5793">
          <cell r="A5793" t="str">
            <v>润耀</v>
          </cell>
          <cell r="B5793" t="str">
            <v>盘螺</v>
          </cell>
          <cell r="C5793" t="str">
            <v>HRB400E Φ10</v>
          </cell>
          <cell r="D5793" t="str">
            <v>吨</v>
          </cell>
          <cell r="E5793">
            <v>12.5</v>
          </cell>
          <cell r="F5793">
            <v>45875</v>
          </cell>
          <cell r="G5793" t="str">
            <v>（华西简阳西城嘉苑）四川省成都市简阳市简城街道高屋村</v>
          </cell>
          <cell r="H5793" t="str">
            <v>张瀚镭</v>
          </cell>
          <cell r="I5793">
            <v>15884666220</v>
          </cell>
        </row>
        <row r="5794">
          <cell r="A5794" t="str">
            <v>润耀</v>
          </cell>
          <cell r="B5794" t="str">
            <v>盘螺</v>
          </cell>
          <cell r="C5794" t="str">
            <v>HRB400E Φ12</v>
          </cell>
          <cell r="D5794" t="str">
            <v>吨</v>
          </cell>
          <cell r="E5794">
            <v>24</v>
          </cell>
          <cell r="F5794">
            <v>45875</v>
          </cell>
          <cell r="G5794" t="str">
            <v>（华西简阳西城嘉苑）四川省成都市简阳市简城街道高屋村</v>
          </cell>
          <cell r="H5794" t="str">
            <v>张瀚镭</v>
          </cell>
          <cell r="I5794">
            <v>15884666220</v>
          </cell>
        </row>
        <row r="5795">
          <cell r="A5795" t="str">
            <v>润耀</v>
          </cell>
          <cell r="B5795" t="str">
            <v>螺纹钢</v>
          </cell>
          <cell r="C5795" t="str">
            <v>HRB400E Φ14 9m</v>
          </cell>
          <cell r="D5795" t="str">
            <v>吨</v>
          </cell>
          <cell r="E5795">
            <v>95</v>
          </cell>
          <cell r="F5795">
            <v>45875</v>
          </cell>
          <cell r="G5795" t="str">
            <v>（华西简阳西城嘉苑）四川省成都市简阳市简城街道高屋村</v>
          </cell>
          <cell r="H5795" t="str">
            <v>张瀚镭</v>
          </cell>
          <cell r="I5795">
            <v>15884666220</v>
          </cell>
        </row>
        <row r="5796">
          <cell r="A5796" t="str">
            <v>润耀</v>
          </cell>
          <cell r="B5796" t="str">
            <v>螺纹钢</v>
          </cell>
          <cell r="C5796" t="str">
            <v>HRB400E Φ16 9m</v>
          </cell>
          <cell r="D5796" t="str">
            <v>吨</v>
          </cell>
          <cell r="E5796">
            <v>9</v>
          </cell>
          <cell r="F5796">
            <v>45875</v>
          </cell>
          <cell r="G5796" t="str">
            <v>（华西简阳西城嘉苑）四川省成都市简阳市简城街道高屋村</v>
          </cell>
          <cell r="H5796" t="str">
            <v>张瀚镭</v>
          </cell>
          <cell r="I5796">
            <v>15884666220</v>
          </cell>
        </row>
        <row r="5797">
          <cell r="A5797" t="str">
            <v>润耀</v>
          </cell>
          <cell r="B5797" t="str">
            <v>螺纹钢</v>
          </cell>
          <cell r="C5797" t="str">
            <v>HRB400E Φ18 9m</v>
          </cell>
          <cell r="D5797" t="str">
            <v>吨</v>
          </cell>
          <cell r="E5797">
            <v>21.5</v>
          </cell>
          <cell r="F5797">
            <v>45875</v>
          </cell>
          <cell r="G5797" t="str">
            <v>（华西简阳西城嘉苑）四川省成都市简阳市简城街道高屋村</v>
          </cell>
          <cell r="H5797" t="str">
            <v>张瀚镭</v>
          </cell>
          <cell r="I5797">
            <v>15884666220</v>
          </cell>
        </row>
        <row r="5798">
          <cell r="A5798" t="str">
            <v>润耀</v>
          </cell>
          <cell r="B5798" t="str">
            <v>螺纹钢</v>
          </cell>
          <cell r="C5798" t="str">
            <v>HRB400E Φ25 9m</v>
          </cell>
          <cell r="D5798" t="str">
            <v>吨</v>
          </cell>
          <cell r="E5798">
            <v>10</v>
          </cell>
          <cell r="F5798">
            <v>45875</v>
          </cell>
          <cell r="G5798" t="str">
            <v>（华西简阳西城嘉苑）四川省成都市简阳市简城街道高屋村</v>
          </cell>
          <cell r="H5798" t="str">
            <v>张瀚镭</v>
          </cell>
          <cell r="I5798">
            <v>15884666220</v>
          </cell>
        </row>
        <row r="5799">
          <cell r="A5799" t="str">
            <v>润耀</v>
          </cell>
          <cell r="B5799" t="str">
            <v>螺纹钢</v>
          </cell>
          <cell r="C5799" t="str">
            <v>HRB400E Φ32 9m</v>
          </cell>
          <cell r="D5799" t="str">
            <v>吨</v>
          </cell>
          <cell r="E5799">
            <v>6</v>
          </cell>
          <cell r="F5799">
            <v>45875</v>
          </cell>
          <cell r="G5799" t="str">
            <v>（华西简阳西城嘉苑）四川省成都市简阳市简城街道高屋村</v>
          </cell>
          <cell r="H5799" t="str">
            <v>张瀚镭</v>
          </cell>
          <cell r="I5799">
            <v>15884666220</v>
          </cell>
        </row>
        <row r="5800">
          <cell r="A5800" t="str">
            <v>润耀</v>
          </cell>
          <cell r="B5800" t="str">
            <v>螺纹钢</v>
          </cell>
          <cell r="C5800" t="str">
            <v>HRB400E Φ12 9m</v>
          </cell>
          <cell r="D5800" t="str">
            <v>吨</v>
          </cell>
          <cell r="E5800">
            <v>5</v>
          </cell>
          <cell r="F5800">
            <v>45875</v>
          </cell>
          <cell r="G5800" t="str">
            <v>(五冶建设成都国际铁路港多式联项目)四川省成都市青白江区桂平大道成都中远海运陆港多式联运有限公司</v>
          </cell>
          <cell r="H5800" t="str">
            <v>黄勇杰</v>
          </cell>
          <cell r="I5800">
            <v>13880580196</v>
          </cell>
        </row>
        <row r="5801">
          <cell r="A5801" t="str">
            <v>润耀</v>
          </cell>
          <cell r="B5801" t="str">
            <v>螺纹钢</v>
          </cell>
          <cell r="C5801" t="str">
            <v>HRB400E Φ14 9m</v>
          </cell>
          <cell r="D5801" t="str">
            <v>吨</v>
          </cell>
          <cell r="E5801">
            <v>7</v>
          </cell>
          <cell r="F5801">
            <v>45875</v>
          </cell>
          <cell r="G5801" t="str">
            <v>(五冶建设成都国际铁路港多式联项目)四川省成都市青白江区桂平大道成都中远海运陆港多式联运有限公司</v>
          </cell>
          <cell r="H5801" t="str">
            <v>黄勇杰</v>
          </cell>
          <cell r="I5801">
            <v>13880580196</v>
          </cell>
        </row>
        <row r="5802">
          <cell r="A5802" t="str">
            <v>润耀</v>
          </cell>
          <cell r="B5802" t="str">
            <v>螺纹钢</v>
          </cell>
          <cell r="C5802" t="str">
            <v>HRB400E Φ16 9m</v>
          </cell>
          <cell r="D5802" t="str">
            <v>吨</v>
          </cell>
          <cell r="E5802">
            <v>7</v>
          </cell>
          <cell r="F5802">
            <v>45875</v>
          </cell>
          <cell r="G5802" t="str">
            <v>(五冶建设成都国际铁路港多式联项目)四川省成都市青白江区桂平大道成都中远海运陆港多式联运有限公司</v>
          </cell>
          <cell r="H5802" t="str">
            <v>黄勇杰</v>
          </cell>
          <cell r="I5802">
            <v>13880580196</v>
          </cell>
        </row>
        <row r="5803">
          <cell r="A5803" t="str">
            <v>润耀</v>
          </cell>
          <cell r="B5803" t="str">
            <v>螺纹钢</v>
          </cell>
          <cell r="C5803" t="str">
            <v>HRB400E Φ18 9m</v>
          </cell>
          <cell r="D5803" t="str">
            <v>吨</v>
          </cell>
          <cell r="E5803">
            <v>10</v>
          </cell>
          <cell r="F5803">
            <v>45875</v>
          </cell>
          <cell r="G5803" t="str">
            <v>(五冶建设成都国际铁路港多式联项目)四川省成都市青白江区桂平大道成都中远海运陆港多式联运有限公司</v>
          </cell>
          <cell r="H5803" t="str">
            <v>黄勇杰</v>
          </cell>
          <cell r="I5803">
            <v>13880580196</v>
          </cell>
        </row>
        <row r="5804">
          <cell r="A5804" t="str">
            <v>润耀</v>
          </cell>
          <cell r="B5804" t="str">
            <v>螺纹钢</v>
          </cell>
          <cell r="C5804" t="str">
            <v>HRB400E Φ22 9m</v>
          </cell>
          <cell r="D5804" t="str">
            <v>吨</v>
          </cell>
          <cell r="E5804">
            <v>7</v>
          </cell>
          <cell r="F5804">
            <v>45875</v>
          </cell>
          <cell r="G5804" t="str">
            <v>(五冶建设成都国际铁路港多式联项目)四川省成都市青白江区桂平大道成都中远海运陆港多式联运有限公司</v>
          </cell>
          <cell r="H5804" t="str">
            <v>黄勇杰</v>
          </cell>
          <cell r="I5804">
            <v>13880580196</v>
          </cell>
        </row>
        <row r="5805">
          <cell r="A5805" t="str">
            <v>德胜</v>
          </cell>
          <cell r="B5805" t="str">
            <v>螺纹钢</v>
          </cell>
          <cell r="C5805" t="str">
            <v>HRB400EФ12*9m</v>
          </cell>
          <cell r="D5805" t="str">
            <v>吨</v>
          </cell>
          <cell r="E5805">
            <v>30</v>
          </cell>
          <cell r="F5805">
            <v>45875</v>
          </cell>
          <cell r="G5805" t="str">
            <v>（中核中原-温江北林医养综合体项目）四川省成都市温江区万春大道第三人民医院东</v>
          </cell>
          <cell r="H5805" t="str">
            <v>蔡杰</v>
          </cell>
          <cell r="I5805">
            <v>18875129329</v>
          </cell>
        </row>
        <row r="5806">
          <cell r="A5806" t="str">
            <v>德胜</v>
          </cell>
          <cell r="B5806" t="str">
            <v>螺纹钢</v>
          </cell>
          <cell r="C5806" t="str">
            <v>HRB400EФ16*12m</v>
          </cell>
          <cell r="D5806" t="str">
            <v>吨</v>
          </cell>
          <cell r="E5806">
            <v>2</v>
          </cell>
          <cell r="F5806">
            <v>45875</v>
          </cell>
          <cell r="G5806" t="str">
            <v>（中核中原-温江北林医养综合体项目）四川省成都市温江区万春大道第三人民医院东</v>
          </cell>
          <cell r="H5806" t="str">
            <v>蔡杰</v>
          </cell>
          <cell r="I5806">
            <v>18875129329</v>
          </cell>
        </row>
        <row r="5807">
          <cell r="A5807" t="str">
            <v>德胜</v>
          </cell>
          <cell r="B5807" t="str">
            <v>螺纹钢</v>
          </cell>
          <cell r="C5807" t="str">
            <v>HRB400EФ20*9m</v>
          </cell>
          <cell r="D5807" t="str">
            <v>吨</v>
          </cell>
          <cell r="E5807">
            <v>6</v>
          </cell>
          <cell r="F5807">
            <v>45875</v>
          </cell>
          <cell r="G5807" t="str">
            <v>（中核中原-温江北林医养综合体项目）四川省成都市温江区万春大道第三人民医院东</v>
          </cell>
          <cell r="H5807" t="str">
            <v>蔡杰</v>
          </cell>
          <cell r="I5807">
            <v>18875129329</v>
          </cell>
        </row>
        <row r="5808">
          <cell r="A5808" t="str">
            <v>德胜</v>
          </cell>
          <cell r="B5808" t="str">
            <v>螺纹钢</v>
          </cell>
          <cell r="C5808" t="str">
            <v>HRB500EФ20*9m</v>
          </cell>
          <cell r="D5808" t="str">
            <v>吨</v>
          </cell>
          <cell r="E5808">
            <v>10</v>
          </cell>
          <cell r="F5808">
            <v>45875</v>
          </cell>
          <cell r="G5808" t="str">
            <v>（中核中原-温江北林医养综合体项目）四川省成都市温江区万春大道第三人民医院东</v>
          </cell>
          <cell r="H5808" t="str">
            <v>蔡杰</v>
          </cell>
          <cell r="I5808">
            <v>18875129329</v>
          </cell>
        </row>
        <row r="5809">
          <cell r="A5809" t="str">
            <v>德胜</v>
          </cell>
          <cell r="B5809" t="str">
            <v>螺纹钢</v>
          </cell>
          <cell r="C5809" t="str">
            <v>HRB500EФ25*9m</v>
          </cell>
          <cell r="D5809" t="str">
            <v>吨</v>
          </cell>
          <cell r="E5809">
            <v>27</v>
          </cell>
          <cell r="F5809">
            <v>45875</v>
          </cell>
          <cell r="G5809" t="str">
            <v>（中核中原-温江北林医养综合体项目）四川省成都市温江区万春大道第三人民医院东</v>
          </cell>
          <cell r="H5809" t="str">
            <v>蔡杰</v>
          </cell>
          <cell r="I5809">
            <v>18875129329</v>
          </cell>
        </row>
        <row r="5810">
          <cell r="A5810" t="str">
            <v>德胜</v>
          </cell>
          <cell r="B5810" t="str">
            <v>螺纹钢</v>
          </cell>
          <cell r="C5810" t="str">
            <v>HRB500EФ25*12m</v>
          </cell>
          <cell r="D5810" t="str">
            <v>吨</v>
          </cell>
          <cell r="E5810">
            <v>30</v>
          </cell>
          <cell r="F5810">
            <v>45875</v>
          </cell>
          <cell r="G5810" t="str">
            <v>（中核中原-温江北林医养综合体项目）四川省成都市温江区万春大道第三人民医院东</v>
          </cell>
          <cell r="H5810" t="str">
            <v>蔡杰</v>
          </cell>
          <cell r="I5810">
            <v>18875129329</v>
          </cell>
        </row>
        <row r="5811">
          <cell r="A5811" t="str">
            <v>德胜</v>
          </cell>
          <cell r="B5811" t="str">
            <v>螺纹钢</v>
          </cell>
          <cell r="C5811" t="str">
            <v>HRB500EФ18*9m</v>
          </cell>
          <cell r="D5811" t="str">
            <v>吨</v>
          </cell>
          <cell r="E5811">
            <v>12</v>
          </cell>
          <cell r="F5811">
            <v>45875</v>
          </cell>
          <cell r="G5811" t="str">
            <v>（中核中原-温江光明苑三期项目）四川省成都市温江区金马街道光明苑三期项目</v>
          </cell>
          <cell r="H5811" t="str">
            <v>王生斌</v>
          </cell>
          <cell r="I5811">
            <v>15228858118</v>
          </cell>
        </row>
        <row r="5812">
          <cell r="A5812" t="str">
            <v>德胜</v>
          </cell>
          <cell r="B5812" t="str">
            <v>螺纹钢</v>
          </cell>
          <cell r="C5812" t="str">
            <v>HRB500EФ25*9m</v>
          </cell>
          <cell r="D5812" t="str">
            <v>吨</v>
          </cell>
          <cell r="E5812">
            <v>22</v>
          </cell>
          <cell r="F5812">
            <v>45875</v>
          </cell>
          <cell r="G5812" t="str">
            <v>（中核中原-温江光明苑三期项目）四川省成都市温江区金马街道光明苑三期项目</v>
          </cell>
          <cell r="H5812" t="str">
            <v>王生斌</v>
          </cell>
          <cell r="I5812">
            <v>15228858118</v>
          </cell>
        </row>
        <row r="5813">
          <cell r="A5813" t="str">
            <v>德胜</v>
          </cell>
          <cell r="B5813" t="str">
            <v>螺纹钢</v>
          </cell>
          <cell r="C5813" t="str">
            <v>HRB400E Φ18 9m</v>
          </cell>
          <cell r="D5813" t="str">
            <v>吨</v>
          </cell>
          <cell r="E5813">
            <v>3</v>
          </cell>
          <cell r="F5813">
            <v>45875</v>
          </cell>
          <cell r="G5813" t="str">
            <v>(乐山市校地共建产教融合基地建设项目一标段)四川省乐山市市中区苏稽镇周山嘴</v>
          </cell>
          <cell r="H5813" t="str">
            <v>范增云</v>
          </cell>
          <cell r="I5813">
            <v>13668153241</v>
          </cell>
        </row>
        <row r="5814">
          <cell r="A5814" t="str">
            <v>德胜</v>
          </cell>
          <cell r="B5814" t="str">
            <v>螺纹钢</v>
          </cell>
          <cell r="C5814" t="str">
            <v>HRB400E Φ22 9m</v>
          </cell>
          <cell r="D5814" t="str">
            <v>吨</v>
          </cell>
          <cell r="E5814">
            <v>6</v>
          </cell>
          <cell r="F5814">
            <v>45875</v>
          </cell>
          <cell r="G5814" t="str">
            <v>(乐山市校地共建产教融合基地建设项目一标段)四川省乐山市市中区苏稽镇周山嘴</v>
          </cell>
          <cell r="H5814" t="str">
            <v>范增云</v>
          </cell>
          <cell r="I5814">
            <v>13668153241</v>
          </cell>
        </row>
        <row r="5815">
          <cell r="A5815" t="str">
            <v>德胜</v>
          </cell>
          <cell r="B5815" t="str">
            <v>螺纹钢</v>
          </cell>
          <cell r="C5815" t="str">
            <v>HRB400E Φ25 9m</v>
          </cell>
          <cell r="D5815" t="str">
            <v>吨</v>
          </cell>
          <cell r="E5815">
            <v>60</v>
          </cell>
          <cell r="F5815">
            <v>45875</v>
          </cell>
          <cell r="G5815" t="str">
            <v>(乐山市校地共建产教融合基地建设项目一标段)四川省乐山市市中区苏稽镇周山嘴</v>
          </cell>
          <cell r="H5815" t="str">
            <v>范增云</v>
          </cell>
          <cell r="I5815">
            <v>13668153241</v>
          </cell>
        </row>
        <row r="5816">
          <cell r="A5816" t="str">
            <v>钢固融</v>
          </cell>
          <cell r="B5816" t="str">
            <v>盘螺</v>
          </cell>
          <cell r="C5816" t="str">
            <v>HRB400E Φ10</v>
          </cell>
          <cell r="D5816" t="str">
            <v>吨</v>
          </cell>
          <cell r="E5816">
            <v>2.5</v>
          </cell>
          <cell r="F5816">
            <v>45875</v>
          </cell>
          <cell r="G5816" t="str">
            <v>(乐山市校地共建产教融合基地建设项目一标段)四川省乐山市市中区苏稽镇周山嘴</v>
          </cell>
          <cell r="H5816" t="str">
            <v>范增云</v>
          </cell>
          <cell r="I5816">
            <v>13668153241</v>
          </cell>
        </row>
        <row r="5817">
          <cell r="A5817" t="str">
            <v>钢固融</v>
          </cell>
          <cell r="B5817" t="str">
            <v>螺纹钢</v>
          </cell>
          <cell r="C5817" t="str">
            <v>HRB400E Φ12 9m</v>
          </cell>
          <cell r="D5817" t="str">
            <v>吨</v>
          </cell>
          <cell r="E5817">
            <v>10</v>
          </cell>
          <cell r="F5817">
            <v>45875</v>
          </cell>
          <cell r="G5817" t="str">
            <v>(乐山市校地共建产教融合基地建设项目一标段)四川省乐山市市中区苏稽镇周山嘴</v>
          </cell>
          <cell r="H5817" t="str">
            <v>范增云</v>
          </cell>
          <cell r="I5817">
            <v>13668153241</v>
          </cell>
        </row>
        <row r="5818">
          <cell r="A5818" t="str">
            <v>钢固融</v>
          </cell>
          <cell r="B5818" t="str">
            <v>螺纹钢</v>
          </cell>
          <cell r="C5818" t="str">
            <v>HRB400E Φ14 9m</v>
          </cell>
          <cell r="D5818" t="str">
            <v>吨</v>
          </cell>
          <cell r="E5818">
            <v>5</v>
          </cell>
          <cell r="F5818">
            <v>45875</v>
          </cell>
          <cell r="G5818" t="str">
            <v>(乐山市校地共建产教融合基地建设项目一标段)四川省乐山市市中区苏稽镇周山嘴</v>
          </cell>
          <cell r="H5818" t="str">
            <v>范增云</v>
          </cell>
          <cell r="I5818">
            <v>13668153241</v>
          </cell>
        </row>
        <row r="5819">
          <cell r="A5819" t="str">
            <v>钢固融</v>
          </cell>
          <cell r="B5819" t="str">
            <v>螺纹钢</v>
          </cell>
          <cell r="C5819" t="str">
            <v>HRB400E Φ20 9m</v>
          </cell>
          <cell r="D5819" t="str">
            <v>吨</v>
          </cell>
          <cell r="E5819">
            <v>5</v>
          </cell>
          <cell r="F5819">
            <v>45875</v>
          </cell>
          <cell r="G5819" t="str">
            <v>(乐山市校地共建产教融合基地建设项目一标段)四川省乐山市市中区苏稽镇周山嘴</v>
          </cell>
          <cell r="H5819" t="str">
            <v>范增云</v>
          </cell>
          <cell r="I5819">
            <v>13668153241</v>
          </cell>
        </row>
        <row r="5820">
          <cell r="A5820" t="str">
            <v>钢固融</v>
          </cell>
          <cell r="B5820" t="str">
            <v>螺纹钢</v>
          </cell>
          <cell r="C5820" t="str">
            <v>HRB500E Φ25 12m</v>
          </cell>
          <cell r="D5820" t="str">
            <v>吨</v>
          </cell>
          <cell r="E5820">
            <v>2.5</v>
          </cell>
          <cell r="F5820">
            <v>45875</v>
          </cell>
          <cell r="G5820" t="str">
            <v>(乐山市校地共建产教融合基地建设项目一标段)四川省乐山市市中区苏稽镇周山嘴</v>
          </cell>
          <cell r="H5820" t="str">
            <v>范增云</v>
          </cell>
          <cell r="I5820">
            <v>13668153241</v>
          </cell>
        </row>
        <row r="5821">
          <cell r="A5821" t="str">
            <v>钢固融</v>
          </cell>
          <cell r="B5821" t="str">
            <v>螺纹钢</v>
          </cell>
          <cell r="C5821" t="str">
            <v>HRB500E Φ28 12m</v>
          </cell>
          <cell r="D5821" t="str">
            <v>吨</v>
          </cell>
          <cell r="E5821">
            <v>2.5</v>
          </cell>
          <cell r="F5821">
            <v>45875</v>
          </cell>
          <cell r="G5821" t="str">
            <v>(乐山市校地共建产教融合基地建设项目一标段)四川省乐山市市中区苏稽镇周山嘴</v>
          </cell>
          <cell r="H5821" t="str">
            <v>范增云</v>
          </cell>
          <cell r="I5821">
            <v>13668153241</v>
          </cell>
        </row>
        <row r="5822">
          <cell r="A5822" t="str">
            <v>钢固融</v>
          </cell>
          <cell r="B5822" t="str">
            <v>螺纹钢</v>
          </cell>
          <cell r="C5822" t="str">
            <v>HRB500E Φ32 12m</v>
          </cell>
          <cell r="D5822" t="str">
            <v>吨</v>
          </cell>
          <cell r="E5822">
            <v>5</v>
          </cell>
          <cell r="F5822">
            <v>45875</v>
          </cell>
          <cell r="G5822" t="str">
            <v>(乐山市校地共建产教融合基地建设项目一标段)四川省乐山市市中区苏稽镇周山嘴</v>
          </cell>
          <cell r="H5822" t="str">
            <v>范增云</v>
          </cell>
          <cell r="I5822">
            <v>13668153241</v>
          </cell>
        </row>
        <row r="5823">
          <cell r="A5823" t="str">
            <v>泸钢</v>
          </cell>
          <cell r="B5823" t="str">
            <v>盘螺</v>
          </cell>
          <cell r="C5823" t="str">
            <v>HRB400E Φ8</v>
          </cell>
          <cell r="D5823" t="str">
            <v>吨</v>
          </cell>
          <cell r="E5823">
            <v>10</v>
          </cell>
          <cell r="F5823">
            <v>45876</v>
          </cell>
          <cell r="G5823" t="str">
            <v>(宜宾兴港三江新区长江工业园保障性租赁住房建设项目-土建)四川省宜宾市翠屏区永善路南段宜宾市三江新区长江工业园区</v>
          </cell>
          <cell r="H5823" t="str">
            <v>韩强</v>
          </cell>
          <cell r="I5823">
            <v>13194938980</v>
          </cell>
        </row>
        <row r="5824">
          <cell r="A5824" t="str">
            <v>泸钢</v>
          </cell>
          <cell r="B5824" t="str">
            <v>盘螺</v>
          </cell>
          <cell r="C5824" t="str">
            <v>HRB400E Φ10</v>
          </cell>
          <cell r="D5824" t="str">
            <v>吨</v>
          </cell>
          <cell r="E5824">
            <v>15</v>
          </cell>
          <cell r="F5824">
            <v>45876</v>
          </cell>
          <cell r="G5824" t="str">
            <v>(宜宾兴港三江新区长江工业园保障性租赁住房建设项目-土建)四川省宜宾市翠屏区永善路南段宜宾市三江新区长江工业园区</v>
          </cell>
          <cell r="H5824" t="str">
            <v>韩强</v>
          </cell>
          <cell r="I5824">
            <v>13194938980</v>
          </cell>
        </row>
        <row r="5825">
          <cell r="A5825" t="str">
            <v>泸钢</v>
          </cell>
          <cell r="B5825" t="str">
            <v>螺纹钢</v>
          </cell>
          <cell r="C5825" t="str">
            <v>HRB400E Φ25 9m</v>
          </cell>
          <cell r="D5825" t="str">
            <v>吨</v>
          </cell>
          <cell r="E5825">
            <v>10</v>
          </cell>
          <cell r="F5825">
            <v>45876</v>
          </cell>
          <cell r="G5825" t="str">
            <v>(宜宾兴港三江新区长江工业园保障性租赁住房建设项目-土建)四川省宜宾市翠屏区永善路南段宜宾市三江新区长江工业园区</v>
          </cell>
          <cell r="H5825" t="str">
            <v>韩强</v>
          </cell>
          <cell r="I5825">
            <v>13194938980</v>
          </cell>
        </row>
        <row r="5826">
          <cell r="A5826" t="str">
            <v>泸钢</v>
          </cell>
          <cell r="B5826" t="str">
            <v>螺纹钢</v>
          </cell>
          <cell r="C5826" t="str">
            <v>HRB400E Φ32×9米</v>
          </cell>
          <cell r="D5826" t="str">
            <v>吨</v>
          </cell>
          <cell r="E5826">
            <v>105</v>
          </cell>
          <cell r="F5826">
            <v>45876</v>
          </cell>
          <cell r="G5826" t="str">
            <v>（自永1标八局二分公司钢筋棚）四川省自贡市大安区牛佛镇</v>
          </cell>
          <cell r="H5826" t="str">
            <v>王君杰</v>
          </cell>
          <cell r="I5826">
            <v>18919619850</v>
          </cell>
        </row>
        <row r="5827">
          <cell r="A5827" t="str">
            <v>泸钢</v>
          </cell>
          <cell r="B5827" t="str">
            <v>螺纹钢</v>
          </cell>
          <cell r="C5827" t="str">
            <v>HRB400E Φ14×12米</v>
          </cell>
          <cell r="D5827" t="str">
            <v>吨</v>
          </cell>
          <cell r="E5827">
            <v>70</v>
          </cell>
          <cell r="F5827">
            <v>45876</v>
          </cell>
          <cell r="G5827" t="str">
            <v>（自永2标九局西南分公司钢筋棚）四川省自贡市骑龙镇大湾村</v>
          </cell>
          <cell r="H5827" t="str">
            <v>袁洪浩</v>
          </cell>
          <cell r="I5827">
            <v>18272354498</v>
          </cell>
        </row>
        <row r="5828">
          <cell r="A5828" t="str">
            <v>泸钢</v>
          </cell>
          <cell r="B5828" t="str">
            <v>螺纹钢</v>
          </cell>
          <cell r="C5828" t="str">
            <v>HRB400E Φ25×12米</v>
          </cell>
          <cell r="D5828" t="str">
            <v>吨</v>
          </cell>
          <cell r="E5828">
            <v>35</v>
          </cell>
          <cell r="F5828">
            <v>45876</v>
          </cell>
          <cell r="G5828" t="str">
            <v>（自永2标九局西南分公司钢筋棚）四川省自贡市骑龙镇大湾村</v>
          </cell>
          <cell r="H5828" t="str">
            <v>袁洪浩</v>
          </cell>
          <cell r="I5828">
            <v>18272354498</v>
          </cell>
        </row>
        <row r="5829">
          <cell r="A5829" t="str">
            <v>德胜</v>
          </cell>
          <cell r="B5829" t="str">
            <v>螺纹钢</v>
          </cell>
          <cell r="C5829" t="str">
            <v>HRB400EΦ32*9m</v>
          </cell>
          <cell r="D5829" t="str">
            <v>吨</v>
          </cell>
          <cell r="E5829">
            <v>15</v>
          </cell>
          <cell r="F5829">
            <v>45876</v>
          </cell>
          <cell r="G5829" t="str">
            <v>（中铁一局-大渡河项目）乐山市峨边县沙坪镇中铁一局钢筋加工厂（污水处理厂）</v>
          </cell>
          <cell r="H5829" t="str">
            <v>吕春春</v>
          </cell>
          <cell r="I5829" t="str">
            <v>18329268222</v>
          </cell>
        </row>
        <row r="5830">
          <cell r="A5830" t="str">
            <v>德胜</v>
          </cell>
          <cell r="B5830" t="str">
            <v>螺纹钢</v>
          </cell>
          <cell r="C5830" t="str">
            <v>HRB400EΦ14*12m</v>
          </cell>
          <cell r="D5830" t="str">
            <v>吨</v>
          </cell>
          <cell r="E5830">
            <v>20</v>
          </cell>
          <cell r="F5830">
            <v>45876</v>
          </cell>
          <cell r="G5830" t="str">
            <v>（中铁一局-大渡河项目）乐山市峨边县沙坪镇中铁一局钢筋加工厂（污水处理厂）</v>
          </cell>
          <cell r="H5830" t="str">
            <v>吕春春</v>
          </cell>
          <cell r="I5830" t="str">
            <v>18329268222</v>
          </cell>
        </row>
        <row r="5831">
          <cell r="A5831" t="str">
            <v>润耀</v>
          </cell>
          <cell r="B5831" t="str">
            <v>盘螺</v>
          </cell>
          <cell r="C5831" t="str">
            <v>HRB400E Φ14</v>
          </cell>
          <cell r="D5831" t="str">
            <v>吨</v>
          </cell>
          <cell r="E5831">
            <v>35</v>
          </cell>
          <cell r="F5831">
            <v>45876</v>
          </cell>
          <cell r="G5831" t="str">
            <v>（中铁广州局-资乐高速5标）四川省乐山市井研县希望大道116号</v>
          </cell>
          <cell r="H5831" t="str">
            <v>廖俊杰</v>
          </cell>
          <cell r="I5831">
            <v>15775100965</v>
          </cell>
        </row>
        <row r="5832">
          <cell r="A5832" t="str">
            <v>润耀</v>
          </cell>
          <cell r="B5832" t="str">
            <v>螺纹钢</v>
          </cell>
          <cell r="C5832" t="str">
            <v>HRB400E Φ28 9m</v>
          </cell>
          <cell r="D5832" t="str">
            <v>吨</v>
          </cell>
          <cell r="E5832">
            <v>35</v>
          </cell>
          <cell r="F5832">
            <v>45876</v>
          </cell>
          <cell r="G5832" t="str">
            <v>（中铁广州局-资乐高速5标）四川省乐山市井研县希望大道116号</v>
          </cell>
          <cell r="H5832" t="str">
            <v>廖俊杰</v>
          </cell>
          <cell r="I5832">
            <v>15775100965</v>
          </cell>
        </row>
        <row r="5833">
          <cell r="A5833" t="str">
            <v>润耀</v>
          </cell>
          <cell r="B5833" t="str">
            <v>螺纹钢</v>
          </cell>
          <cell r="C5833" t="str">
            <v>HRB500E Φ25 12m</v>
          </cell>
          <cell r="D5833" t="str">
            <v>吨</v>
          </cell>
          <cell r="E5833">
            <v>70</v>
          </cell>
          <cell r="F5833">
            <v>45876</v>
          </cell>
          <cell r="G5833" t="str">
            <v>（中铁广州局-资乐高速5标）四川省乐山市井研县希望大道116号</v>
          </cell>
          <cell r="H5833" t="str">
            <v>廖俊杰</v>
          </cell>
          <cell r="I5833">
            <v>15775100965</v>
          </cell>
        </row>
        <row r="5834">
          <cell r="A5834" t="str">
            <v>润耀</v>
          </cell>
          <cell r="B5834" t="str">
            <v>螺纹钢</v>
          </cell>
          <cell r="C5834" t="str">
            <v>HRB400E Φ16 9m</v>
          </cell>
          <cell r="D5834" t="str">
            <v>吨</v>
          </cell>
          <cell r="E5834">
            <v>35</v>
          </cell>
          <cell r="F5834">
            <v>45876</v>
          </cell>
          <cell r="G5834" t="str">
            <v>（中铁北京局-资乐高速6标）四川省乐山市市中区土主镇资乐高速TJ6标项目试验室</v>
          </cell>
          <cell r="H5834" t="str">
            <v>刘岩</v>
          </cell>
          <cell r="I5834">
            <v>18543566469</v>
          </cell>
        </row>
        <row r="5835">
          <cell r="A5835" t="str">
            <v>润耀</v>
          </cell>
          <cell r="B5835" t="str">
            <v>螺纹钢</v>
          </cell>
          <cell r="C5835" t="str">
            <v>HRB400E Φ14 12m</v>
          </cell>
          <cell r="D5835" t="str">
            <v>吨</v>
          </cell>
          <cell r="E5835">
            <v>35</v>
          </cell>
          <cell r="F5835">
            <v>45876</v>
          </cell>
          <cell r="G5835" t="str">
            <v>（中铁北京局-资乐高速6标）四川省乐山市市中区土主镇资乐高速TJ6标项目试验室</v>
          </cell>
          <cell r="H5835" t="str">
            <v>刘岩</v>
          </cell>
          <cell r="I5835">
            <v>18543566469</v>
          </cell>
        </row>
        <row r="5836">
          <cell r="A5836" t="str">
            <v>润耀</v>
          </cell>
          <cell r="B5836" t="str">
            <v>螺纹钢</v>
          </cell>
          <cell r="C5836" t="str">
            <v>HRB400E Φ16 9m</v>
          </cell>
          <cell r="D5836" t="str">
            <v>吨</v>
          </cell>
          <cell r="E5836">
            <v>35</v>
          </cell>
          <cell r="F5836">
            <v>45876</v>
          </cell>
          <cell r="G5836" t="str">
            <v>（中铁北京局-资乐高速6标）四川省乐山市市中区土主镇资乐高速TJ6标项目试验室</v>
          </cell>
          <cell r="H5836" t="str">
            <v>刘岩</v>
          </cell>
          <cell r="I5836">
            <v>18543566469</v>
          </cell>
        </row>
        <row r="5837">
          <cell r="A5837" t="str">
            <v>润耀</v>
          </cell>
          <cell r="B5837" t="str">
            <v>螺纹钢</v>
          </cell>
          <cell r="C5837" t="str">
            <v>HRB400E Φ28 9m</v>
          </cell>
          <cell r="D5837" t="str">
            <v>吨</v>
          </cell>
          <cell r="E5837">
            <v>25</v>
          </cell>
          <cell r="F5837">
            <v>45876</v>
          </cell>
          <cell r="G5837" t="str">
            <v>（中铁北京局-资乐高速6标）四川省乐山市市中区土主镇资乐高速TJ6标项目试验室</v>
          </cell>
          <cell r="H5837" t="str">
            <v>刘岩</v>
          </cell>
          <cell r="I5837">
            <v>18543566469</v>
          </cell>
        </row>
        <row r="5838">
          <cell r="A5838" t="str">
            <v>润耀</v>
          </cell>
          <cell r="B5838" t="str">
            <v>螺纹钢</v>
          </cell>
          <cell r="C5838" t="str">
            <v>HRB400E Φ20 9m</v>
          </cell>
          <cell r="D5838" t="str">
            <v>吨</v>
          </cell>
          <cell r="E5838">
            <v>5</v>
          </cell>
          <cell r="F5838">
            <v>45876</v>
          </cell>
          <cell r="G5838" t="str">
            <v>（中铁北京局-资乐高速6标）四川省乐山市市中区土主镇资乐高速TJ6标项目试验室</v>
          </cell>
          <cell r="H5838" t="str">
            <v>刘岩</v>
          </cell>
          <cell r="I5838">
            <v>18543566469</v>
          </cell>
        </row>
        <row r="5839">
          <cell r="A5839" t="str">
            <v>润耀</v>
          </cell>
          <cell r="B5839" t="str">
            <v>螺纹钢</v>
          </cell>
          <cell r="C5839" t="str">
            <v>HRB400E Φ16 9m</v>
          </cell>
          <cell r="D5839" t="str">
            <v>吨</v>
          </cell>
          <cell r="E5839">
            <v>5</v>
          </cell>
          <cell r="F5839">
            <v>45876</v>
          </cell>
          <cell r="G5839" t="str">
            <v>（中铁北京局-资乐高速6标）四川省乐山市市中区土主镇资乐高速TJ6标项目试验室</v>
          </cell>
          <cell r="H5839" t="str">
            <v>刘岩</v>
          </cell>
          <cell r="I5839">
            <v>18543566469</v>
          </cell>
        </row>
        <row r="5840">
          <cell r="A5840" t="str">
            <v>德胜</v>
          </cell>
          <cell r="B5840" t="str">
            <v>螺纹钢</v>
          </cell>
          <cell r="C5840" t="str">
            <v>HRB400E Φ12 9m</v>
          </cell>
          <cell r="D5840" t="str">
            <v>吨</v>
          </cell>
          <cell r="E5840">
            <v>35</v>
          </cell>
          <cell r="F5840">
            <v>45876</v>
          </cell>
          <cell r="G5840" t="str">
            <v>（中铁北京局-资乐高速6标）四川省乐山市市中区土主镇资乐高速TJ6标项目试验室</v>
          </cell>
          <cell r="H5840" t="str">
            <v>刘岩</v>
          </cell>
          <cell r="I5840">
            <v>18543566469</v>
          </cell>
        </row>
        <row r="5841">
          <cell r="A5841" t="str">
            <v>德胜</v>
          </cell>
          <cell r="B5841" t="str">
            <v>螺纹钢</v>
          </cell>
          <cell r="C5841" t="str">
            <v>HRB400E Φ28 12m</v>
          </cell>
          <cell r="D5841" t="str">
            <v>吨</v>
          </cell>
          <cell r="E5841">
            <v>35</v>
          </cell>
          <cell r="F5841">
            <v>45876</v>
          </cell>
          <cell r="G5841" t="str">
            <v>（中铁广州局-资乐高速5标）四川省乐山市井研县希望大道116号</v>
          </cell>
          <cell r="H5841" t="str">
            <v>廖俊杰</v>
          </cell>
          <cell r="I5841">
            <v>15775100965</v>
          </cell>
        </row>
        <row r="5842">
          <cell r="A5842" t="str">
            <v>德胜</v>
          </cell>
          <cell r="B5842" t="str">
            <v>螺纹钢</v>
          </cell>
          <cell r="C5842" t="str">
            <v>HRB400E Φ32 12m</v>
          </cell>
          <cell r="D5842" t="str">
            <v>吨</v>
          </cell>
          <cell r="E5842">
            <v>35</v>
          </cell>
          <cell r="F5842">
            <v>45876</v>
          </cell>
          <cell r="G5842" t="str">
            <v>（中铁北京局-资乐高速6标）四川省乐山市市中区土主镇资乐高速TJ6标项目试验室</v>
          </cell>
          <cell r="H5842" t="str">
            <v>刘岩</v>
          </cell>
          <cell r="I5842">
            <v>18543566469</v>
          </cell>
        </row>
        <row r="5843">
          <cell r="A5843" t="str">
            <v>德胜恒嘉</v>
          </cell>
          <cell r="B5843" t="str">
            <v>螺纹钢</v>
          </cell>
          <cell r="C5843" t="str">
            <v>HRB400EΦ12</v>
          </cell>
          <cell r="D5843" t="str">
            <v>吨</v>
          </cell>
          <cell r="E5843">
            <v>90</v>
          </cell>
          <cell r="F5843">
            <v>45876</v>
          </cell>
          <cell r="G5843" t="str">
            <v>（ 中铁一局四公司西昭高速6标3部）昭觉县洒拉地坡乡三分部山里钢筋场</v>
          </cell>
          <cell r="H5843" t="str">
            <v>陈忠</v>
          </cell>
          <cell r="I5843">
            <v>15730783825</v>
          </cell>
        </row>
        <row r="5844">
          <cell r="A5844" t="str">
            <v>德胜恒嘉</v>
          </cell>
          <cell r="B5844" t="str">
            <v>螺纹钢</v>
          </cell>
          <cell r="C5844" t="str">
            <v>HRB500EΦ25</v>
          </cell>
          <cell r="D5844" t="str">
            <v>吨</v>
          </cell>
          <cell r="E5844">
            <v>60</v>
          </cell>
          <cell r="F5844">
            <v>45876</v>
          </cell>
          <cell r="G5844" t="str">
            <v>（ 中铁一局四公司西昭高速6标3部）昭觉县洒拉地坡乡三分部山里钢筋场</v>
          </cell>
          <cell r="H5844" t="str">
            <v>陈忠</v>
          </cell>
          <cell r="I5844">
            <v>15730783825</v>
          </cell>
        </row>
        <row r="5845">
          <cell r="A5845" t="str">
            <v>德胜恒嘉</v>
          </cell>
          <cell r="B5845" t="str">
            <v>螺纹钢</v>
          </cell>
          <cell r="C5845" t="str">
            <v>HRB500EФ28</v>
          </cell>
          <cell r="D5845" t="str">
            <v>吨</v>
          </cell>
          <cell r="E5845">
            <v>70</v>
          </cell>
          <cell r="F5845">
            <v>45876</v>
          </cell>
          <cell r="G5845" t="str">
            <v>（中铁五局一公司西昭高速3标)四川省凉山彝族自治州布拖县地洛镇桥边村钢筋加工厂</v>
          </cell>
          <cell r="H5845" t="str">
            <v>林正兴</v>
          </cell>
          <cell r="I5845">
            <v>18770671688</v>
          </cell>
        </row>
        <row r="5846">
          <cell r="A5846" t="str">
            <v>泸钢</v>
          </cell>
          <cell r="B5846" t="str">
            <v>螺纹钢</v>
          </cell>
          <cell r="C5846" t="str">
            <v>HRB400E Φ32×9米</v>
          </cell>
          <cell r="D5846" t="str">
            <v>吨</v>
          </cell>
          <cell r="E5846">
            <v>70</v>
          </cell>
          <cell r="F5846">
            <v>45877</v>
          </cell>
          <cell r="G5846" t="str">
            <v>（自永1标八局二分公司钢筋棚）四川省自贡市大安区牛佛镇</v>
          </cell>
          <cell r="H5846" t="str">
            <v>王君杰</v>
          </cell>
          <cell r="I5846">
            <v>18919619850</v>
          </cell>
        </row>
        <row r="5847">
          <cell r="A5847" t="str">
            <v>泸钢</v>
          </cell>
          <cell r="B5847" t="str">
            <v>螺纹钢</v>
          </cell>
          <cell r="C5847" t="str">
            <v>HRB400E Φ32×12米</v>
          </cell>
          <cell r="D5847" t="str">
            <v>吨</v>
          </cell>
          <cell r="E5847">
            <v>35</v>
          </cell>
          <cell r="F5847">
            <v>45877</v>
          </cell>
          <cell r="G5847" t="str">
            <v>（自永2标九局西南分公司钢筋棚）四川省自贡市骑龙镇大湾村</v>
          </cell>
          <cell r="H5847" t="str">
            <v>袁洪浩</v>
          </cell>
          <cell r="I5847">
            <v>18272354498</v>
          </cell>
        </row>
        <row r="5848">
          <cell r="A5848" t="str">
            <v>泸钢</v>
          </cell>
          <cell r="B5848" t="str">
            <v>螺纹钢</v>
          </cell>
          <cell r="C5848" t="str">
            <v>HRB400E Φ28×12米</v>
          </cell>
          <cell r="D5848" t="str">
            <v>吨</v>
          </cell>
          <cell r="E5848">
            <v>35</v>
          </cell>
          <cell r="F5848">
            <v>45877</v>
          </cell>
          <cell r="G5848" t="str">
            <v>（自永2标九局西南分公司钢筋棚）四川省自贡市骑龙镇大湾村</v>
          </cell>
          <cell r="H5848" t="str">
            <v>袁洪浩</v>
          </cell>
          <cell r="I5848">
            <v>18272354498</v>
          </cell>
        </row>
        <row r="5849">
          <cell r="A5849" t="str">
            <v>泸钢</v>
          </cell>
          <cell r="B5849" t="str">
            <v>盘螺</v>
          </cell>
          <cell r="C5849" t="str">
            <v>HRB400E Φ12</v>
          </cell>
          <cell r="D5849" t="str">
            <v>吨</v>
          </cell>
          <cell r="E5849">
            <v>35</v>
          </cell>
          <cell r="F5849">
            <v>45877</v>
          </cell>
          <cell r="G5849" t="str">
            <v>（自永2标九局西南分公司钢筋棚）四川省自贡市骑龙镇大湾村</v>
          </cell>
          <cell r="H5849" t="str">
            <v>袁洪浩</v>
          </cell>
          <cell r="I5849">
            <v>18272354498</v>
          </cell>
        </row>
        <row r="5850">
          <cell r="A5850" t="str">
            <v>德胜</v>
          </cell>
          <cell r="B5850" t="str">
            <v>螺纹钢</v>
          </cell>
          <cell r="C5850" t="str">
            <v>HRB400E Φ12 12m</v>
          </cell>
          <cell r="D5850" t="str">
            <v>吨</v>
          </cell>
          <cell r="E5850">
            <v>10</v>
          </cell>
          <cell r="F5850">
            <v>45877</v>
          </cell>
          <cell r="G5850" t="str">
            <v>(华西乐山）-四川省乐山市市中区苏稽镇校地共建产教融合基地建设项目二标段</v>
          </cell>
          <cell r="H5850" t="str">
            <v>彭江涛</v>
          </cell>
          <cell r="I5850">
            <v>13990276572</v>
          </cell>
        </row>
        <row r="5851">
          <cell r="A5851" t="str">
            <v>德胜</v>
          </cell>
          <cell r="B5851" t="str">
            <v>螺纹钢</v>
          </cell>
          <cell r="C5851" t="str">
            <v>HRB400E Φ14 12m</v>
          </cell>
          <cell r="D5851" t="str">
            <v>吨</v>
          </cell>
          <cell r="E5851">
            <v>6.5</v>
          </cell>
          <cell r="F5851">
            <v>45877</v>
          </cell>
          <cell r="G5851" t="str">
            <v>(华西乐山）-四川省乐山市市中区苏稽镇校地共建产教融合基地建设项目二标段</v>
          </cell>
          <cell r="H5851" t="str">
            <v>彭江涛</v>
          </cell>
          <cell r="I5851">
            <v>13990276572</v>
          </cell>
        </row>
        <row r="5852">
          <cell r="A5852" t="str">
            <v>德胜</v>
          </cell>
          <cell r="B5852" t="str">
            <v>螺纹钢</v>
          </cell>
          <cell r="C5852" t="str">
            <v>HRB400E Φ14 9m</v>
          </cell>
          <cell r="D5852" t="str">
            <v>吨</v>
          </cell>
          <cell r="E5852">
            <v>3</v>
          </cell>
          <cell r="F5852">
            <v>45877</v>
          </cell>
          <cell r="G5852" t="str">
            <v>(华西乐山）-四川省乐山市市中区苏稽镇校地共建产教融合基地建设项目二标段</v>
          </cell>
          <cell r="H5852" t="str">
            <v>彭江涛</v>
          </cell>
          <cell r="I5852">
            <v>13990276572</v>
          </cell>
        </row>
        <row r="5853">
          <cell r="A5853" t="str">
            <v>德胜</v>
          </cell>
          <cell r="B5853" t="str">
            <v>螺纹钢</v>
          </cell>
          <cell r="C5853" t="str">
            <v>HRB400E Φ18 12m</v>
          </cell>
          <cell r="D5853" t="str">
            <v>吨</v>
          </cell>
          <cell r="E5853">
            <v>3</v>
          </cell>
          <cell r="F5853">
            <v>45877</v>
          </cell>
          <cell r="G5853" t="str">
            <v>(华西乐山）-四川省乐山市市中区苏稽镇校地共建产教融合基地建设项目二标段</v>
          </cell>
          <cell r="H5853" t="str">
            <v>彭江涛</v>
          </cell>
          <cell r="I5853">
            <v>13990276572</v>
          </cell>
        </row>
        <row r="5854">
          <cell r="A5854" t="str">
            <v>德胜</v>
          </cell>
          <cell r="B5854" t="str">
            <v>螺纹钢</v>
          </cell>
          <cell r="C5854" t="str">
            <v>HRB400E Φ22 12m</v>
          </cell>
          <cell r="D5854" t="str">
            <v>吨</v>
          </cell>
          <cell r="E5854">
            <v>37</v>
          </cell>
          <cell r="F5854">
            <v>45877</v>
          </cell>
          <cell r="G5854" t="str">
            <v>(华西乐山）-四川省乐山市市中区苏稽镇校地共建产教融合基地建设项目二标段</v>
          </cell>
          <cell r="H5854" t="str">
            <v>彭江涛</v>
          </cell>
          <cell r="I5854">
            <v>13990276572</v>
          </cell>
        </row>
        <row r="5855">
          <cell r="A5855" t="str">
            <v>德胜</v>
          </cell>
          <cell r="B5855" t="str">
            <v>螺纹钢</v>
          </cell>
          <cell r="C5855" t="str">
            <v>HRB400E Φ25 12m</v>
          </cell>
          <cell r="D5855" t="str">
            <v>吨</v>
          </cell>
          <cell r="E5855">
            <v>37</v>
          </cell>
          <cell r="F5855">
            <v>45877</v>
          </cell>
          <cell r="G5855" t="str">
            <v>(华西乐山）-四川省乐山市市中区苏稽镇校地共建产教融合基地建设项目二标段</v>
          </cell>
          <cell r="H5855" t="str">
            <v>彭江涛</v>
          </cell>
          <cell r="I5855">
            <v>13990276572</v>
          </cell>
        </row>
        <row r="5856">
          <cell r="A5856" t="str">
            <v>德胜</v>
          </cell>
          <cell r="B5856" t="str">
            <v>螺纹钢</v>
          </cell>
          <cell r="C5856" t="str">
            <v>HRB500E Φ20</v>
          </cell>
          <cell r="D5856" t="str">
            <v>吨</v>
          </cell>
          <cell r="E5856">
            <v>3</v>
          </cell>
          <cell r="F5856">
            <v>45877</v>
          </cell>
          <cell r="G5856" t="str">
            <v>(华西乐山）-四川省乐山市市中区苏稽镇校地共建产教融合基地建设项目二标段</v>
          </cell>
          <cell r="H5856" t="str">
            <v>彭江涛</v>
          </cell>
          <cell r="I5856">
            <v>13990276572</v>
          </cell>
        </row>
        <row r="5857">
          <cell r="A5857" t="str">
            <v>德胜</v>
          </cell>
          <cell r="B5857" t="str">
            <v>螺纹钢</v>
          </cell>
          <cell r="C5857" t="str">
            <v>HRB500E Φ22</v>
          </cell>
          <cell r="D5857" t="str">
            <v>吨</v>
          </cell>
          <cell r="E5857">
            <v>3</v>
          </cell>
          <cell r="F5857">
            <v>45877</v>
          </cell>
          <cell r="G5857" t="str">
            <v>(华西乐山）-四川省乐山市市中区苏稽镇校地共建产教融合基地建设项目二标段</v>
          </cell>
          <cell r="H5857" t="str">
            <v>彭江涛</v>
          </cell>
          <cell r="I5857">
            <v>13990276572</v>
          </cell>
        </row>
        <row r="5858">
          <cell r="A5858" t="str">
            <v>德胜</v>
          </cell>
          <cell r="B5858" t="str">
            <v>螺纹钢</v>
          </cell>
          <cell r="C5858" t="str">
            <v>HRB500E Φ22 12m</v>
          </cell>
          <cell r="D5858" t="str">
            <v>吨</v>
          </cell>
          <cell r="E5858">
            <v>30</v>
          </cell>
          <cell r="F5858">
            <v>45877</v>
          </cell>
          <cell r="G5858" t="str">
            <v>(华西乐山）-四川省乐山市市中区苏稽镇校地共建产教融合基地建设项目二标段</v>
          </cell>
          <cell r="H5858" t="str">
            <v>彭江涛</v>
          </cell>
          <cell r="I5858">
            <v>13990276572</v>
          </cell>
        </row>
        <row r="5859">
          <cell r="A5859" t="str">
            <v>德胜</v>
          </cell>
          <cell r="B5859" t="str">
            <v>螺纹钢</v>
          </cell>
          <cell r="C5859" t="str">
            <v>HRB500E Φ25</v>
          </cell>
          <cell r="D5859" t="str">
            <v>吨</v>
          </cell>
          <cell r="E5859">
            <v>4</v>
          </cell>
          <cell r="F5859">
            <v>45877</v>
          </cell>
          <cell r="G5859" t="str">
            <v>(华西乐山）-四川省乐山市市中区苏稽镇校地共建产教融合基地建设项目二标段</v>
          </cell>
          <cell r="H5859" t="str">
            <v>彭江涛</v>
          </cell>
          <cell r="I5859">
            <v>13990276572</v>
          </cell>
        </row>
        <row r="5860">
          <cell r="A5860" t="str">
            <v>德胜</v>
          </cell>
          <cell r="B5860" t="str">
            <v>螺纹钢</v>
          </cell>
          <cell r="C5860" t="str">
            <v>HRB500E Φ25 12m</v>
          </cell>
          <cell r="D5860" t="str">
            <v>吨</v>
          </cell>
          <cell r="E5860">
            <v>136</v>
          </cell>
          <cell r="F5860">
            <v>45877</v>
          </cell>
          <cell r="G5860" t="str">
            <v>(华西乐山）-四川省乐山市市中区苏稽镇校地共建产教融合基地建设项目二标段</v>
          </cell>
          <cell r="H5860" t="str">
            <v>彭江涛</v>
          </cell>
          <cell r="I5860">
            <v>13990276572</v>
          </cell>
        </row>
        <row r="5861">
          <cell r="A5861" t="str">
            <v>德胜</v>
          </cell>
          <cell r="B5861" t="str">
            <v>螺纹钢</v>
          </cell>
          <cell r="C5861" t="str">
            <v>HRB500E Φ28</v>
          </cell>
          <cell r="D5861" t="str">
            <v>吨</v>
          </cell>
          <cell r="E5861">
            <v>5</v>
          </cell>
          <cell r="F5861">
            <v>45877</v>
          </cell>
          <cell r="G5861" t="str">
            <v>(华西乐山）-四川省乐山市市中区苏稽镇校地共建产教融合基地建设项目二标段</v>
          </cell>
          <cell r="H5861" t="str">
            <v>彭江涛</v>
          </cell>
          <cell r="I5861">
            <v>13990276572</v>
          </cell>
        </row>
        <row r="5862">
          <cell r="A5862" t="str">
            <v>德胜</v>
          </cell>
          <cell r="B5862" t="str">
            <v>螺纹钢</v>
          </cell>
          <cell r="C5862" t="str">
            <v>HRB500E Φ32</v>
          </cell>
          <cell r="D5862" t="str">
            <v>吨</v>
          </cell>
          <cell r="E5862">
            <v>14</v>
          </cell>
          <cell r="F5862">
            <v>45877</v>
          </cell>
          <cell r="G5862" t="str">
            <v>(华西乐山）-四川省乐山市市中区苏稽镇校地共建产教融合基地建设项目二标段</v>
          </cell>
          <cell r="H5862" t="str">
            <v>彭江涛</v>
          </cell>
          <cell r="I5862">
            <v>13990276572</v>
          </cell>
        </row>
        <row r="5863">
          <cell r="A5863" t="str">
            <v>德胜</v>
          </cell>
          <cell r="B5863" t="str">
            <v>螺纹钢</v>
          </cell>
          <cell r="C5863" t="str">
            <v>HRB500E Φ32 12m</v>
          </cell>
          <cell r="D5863" t="str">
            <v>吨</v>
          </cell>
          <cell r="E5863">
            <v>28</v>
          </cell>
          <cell r="F5863">
            <v>45877</v>
          </cell>
          <cell r="G5863" t="str">
            <v>(华西乐山）-四川省乐山市市中区苏稽镇校地共建产教融合基地建设项目二标段</v>
          </cell>
          <cell r="H5863" t="str">
            <v>彭江涛</v>
          </cell>
          <cell r="I5863">
            <v>13990276572</v>
          </cell>
        </row>
        <row r="5864">
          <cell r="A5864" t="str">
            <v>钢固融</v>
          </cell>
          <cell r="B5864" t="str">
            <v>盘螺</v>
          </cell>
          <cell r="C5864" t="str">
            <v>HRB400E Φ8</v>
          </cell>
          <cell r="D5864" t="str">
            <v>吨</v>
          </cell>
          <cell r="E5864">
            <v>22.5</v>
          </cell>
          <cell r="F5864">
            <v>45877</v>
          </cell>
          <cell r="G5864" t="str">
            <v>(华西乐山）-四川省乐山市市中区苏稽镇校地共建产教融合基地建设项目二标段</v>
          </cell>
          <cell r="H5864" t="str">
            <v>彭江涛</v>
          </cell>
          <cell r="I5864">
            <v>13990276572</v>
          </cell>
        </row>
        <row r="5865">
          <cell r="A5865" t="str">
            <v>钢固融</v>
          </cell>
          <cell r="B5865" t="str">
            <v>盘螺</v>
          </cell>
          <cell r="C5865" t="str">
            <v>HRB400E Φ10</v>
          </cell>
          <cell r="D5865" t="str">
            <v>吨</v>
          </cell>
          <cell r="E5865">
            <v>29</v>
          </cell>
          <cell r="F5865">
            <v>45877</v>
          </cell>
          <cell r="G5865" t="str">
            <v>(华西乐山）-四川省乐山市市中区苏稽镇校地共建产教融合基地建设项目二标段</v>
          </cell>
          <cell r="H5865" t="str">
            <v>彭江涛</v>
          </cell>
          <cell r="I5865">
            <v>13990276572</v>
          </cell>
        </row>
        <row r="5866">
          <cell r="A5866" t="str">
            <v>钢固融</v>
          </cell>
          <cell r="B5866" t="str">
            <v>盘螺</v>
          </cell>
          <cell r="C5866" t="str">
            <v>HRB400E Φ12</v>
          </cell>
          <cell r="D5866" t="str">
            <v>吨</v>
          </cell>
          <cell r="E5866">
            <v>10.6</v>
          </cell>
          <cell r="F5866">
            <v>45877</v>
          </cell>
          <cell r="G5866" t="str">
            <v>(华西乐山）-四川省乐山市市中区苏稽镇校地共建产教融合基地建设项目二标段</v>
          </cell>
          <cell r="H5866" t="str">
            <v>彭江涛</v>
          </cell>
          <cell r="I5866">
            <v>13990276572</v>
          </cell>
        </row>
        <row r="5867">
          <cell r="A5867" t="str">
            <v>钢固融</v>
          </cell>
          <cell r="B5867" t="str">
            <v>螺纹钢</v>
          </cell>
          <cell r="C5867" t="str">
            <v>HRB500E Φ12 12m</v>
          </cell>
          <cell r="D5867" t="str">
            <v>吨</v>
          </cell>
          <cell r="E5867">
            <v>6.5</v>
          </cell>
          <cell r="F5867">
            <v>45877</v>
          </cell>
          <cell r="G5867" t="str">
            <v>(华西乐山）-四川省乐山市市中区苏稽镇校地共建产教融合基地建设项目二标段</v>
          </cell>
          <cell r="H5867" t="str">
            <v>彭江涛</v>
          </cell>
          <cell r="I5867">
            <v>13990276572</v>
          </cell>
        </row>
        <row r="5868">
          <cell r="A5868" t="str">
            <v>钢固融</v>
          </cell>
          <cell r="B5868" t="str">
            <v>螺纹钢</v>
          </cell>
          <cell r="C5868" t="str">
            <v>HRB500E Φ14 12m</v>
          </cell>
          <cell r="D5868" t="str">
            <v>吨</v>
          </cell>
          <cell r="E5868">
            <v>22.6</v>
          </cell>
          <cell r="F5868">
            <v>45877</v>
          </cell>
          <cell r="G5868" t="str">
            <v>(华西乐山）-四川省乐山市市中区苏稽镇校地共建产教融合基地建设项目二标段</v>
          </cell>
          <cell r="H5868" t="str">
            <v>彭江涛</v>
          </cell>
          <cell r="I5868">
            <v>13990276572</v>
          </cell>
        </row>
        <row r="5869">
          <cell r="A5869" t="str">
            <v>钢固融</v>
          </cell>
          <cell r="B5869" t="str">
            <v>螺纹钢</v>
          </cell>
          <cell r="C5869" t="str">
            <v>HRB500E Φ16 12m</v>
          </cell>
          <cell r="D5869" t="str">
            <v>吨</v>
          </cell>
          <cell r="E5869">
            <v>3</v>
          </cell>
          <cell r="F5869">
            <v>45877</v>
          </cell>
          <cell r="G5869" t="str">
            <v>(华西乐山）-四川省乐山市市中区苏稽镇校地共建产教融合基地建设项目二标段</v>
          </cell>
          <cell r="H5869" t="str">
            <v>彭江涛</v>
          </cell>
          <cell r="I5869">
            <v>13990276572</v>
          </cell>
        </row>
        <row r="5870">
          <cell r="A5870" t="str">
            <v>钢固融</v>
          </cell>
          <cell r="B5870" t="str">
            <v>螺纹钢</v>
          </cell>
          <cell r="C5870" t="str">
            <v>HRB500E Φ18 12m</v>
          </cell>
          <cell r="D5870" t="str">
            <v>吨</v>
          </cell>
          <cell r="E5870">
            <v>12.7</v>
          </cell>
          <cell r="F5870">
            <v>45877</v>
          </cell>
          <cell r="G5870" t="str">
            <v>(华西乐山）-四川省乐山市市中区苏稽镇校地共建产教融合基地建设项目二标段</v>
          </cell>
          <cell r="H5870" t="str">
            <v>彭江涛</v>
          </cell>
          <cell r="I5870">
            <v>13990276572</v>
          </cell>
        </row>
        <row r="5871">
          <cell r="A5871" t="str">
            <v>钢固融</v>
          </cell>
          <cell r="B5871" t="str">
            <v>螺纹钢</v>
          </cell>
          <cell r="C5871" t="str">
            <v>HRB500E Φ20 12m</v>
          </cell>
          <cell r="D5871" t="str">
            <v>吨</v>
          </cell>
          <cell r="E5871">
            <v>26.6</v>
          </cell>
          <cell r="F5871">
            <v>45877</v>
          </cell>
          <cell r="G5871" t="str">
            <v>(华西乐山）-四川省乐山市市中区苏稽镇校地共建产教融合基地建设项目二标段</v>
          </cell>
          <cell r="H5871" t="str">
            <v>彭江涛</v>
          </cell>
          <cell r="I5871">
            <v>13990276572</v>
          </cell>
        </row>
        <row r="5872">
          <cell r="A5872" t="str">
            <v>钢固融</v>
          </cell>
          <cell r="B5872" t="str">
            <v>螺纹钢</v>
          </cell>
          <cell r="C5872" t="str">
            <v>HRB500E Φ28 12m</v>
          </cell>
          <cell r="D5872" t="str">
            <v>吨</v>
          </cell>
          <cell r="E5872">
            <v>8</v>
          </cell>
          <cell r="F5872">
            <v>45877</v>
          </cell>
          <cell r="G5872" t="str">
            <v>(华西乐山）-四川省乐山市市中区苏稽镇校地共建产教融合基地建设项目二标段</v>
          </cell>
          <cell r="H5872" t="str">
            <v>彭江涛</v>
          </cell>
          <cell r="I5872">
            <v>13990276572</v>
          </cell>
        </row>
        <row r="5873">
          <cell r="A5873" t="str">
            <v>润耀</v>
          </cell>
          <cell r="B5873" t="str">
            <v>螺纹钢</v>
          </cell>
          <cell r="C5873" t="str">
            <v>HRB400EФ25*9m</v>
          </cell>
          <cell r="D5873" t="str">
            <v>吨</v>
          </cell>
          <cell r="E5873">
            <v>5</v>
          </cell>
          <cell r="F5873">
            <v>45877</v>
          </cell>
          <cell r="G5873" t="str">
            <v>（中核中原-温江光明苑三期项目）四川省成都市温江区金马街道光明苑三期项目</v>
          </cell>
          <cell r="H5873" t="str">
            <v>王生斌</v>
          </cell>
          <cell r="I5873">
            <v>15228858118</v>
          </cell>
        </row>
        <row r="5874">
          <cell r="A5874" t="str">
            <v>润耀</v>
          </cell>
          <cell r="B5874" t="str">
            <v>螺纹钢</v>
          </cell>
          <cell r="C5874" t="str">
            <v>HRB400EФ22*9m</v>
          </cell>
          <cell r="D5874" t="str">
            <v>吨</v>
          </cell>
          <cell r="E5874">
            <v>12</v>
          </cell>
          <cell r="F5874">
            <v>45877</v>
          </cell>
          <cell r="G5874" t="str">
            <v>（中核中原-温江光明苑三期项目）四川省成都市温江区金马街道光明苑三期项目</v>
          </cell>
          <cell r="H5874" t="str">
            <v>王生斌</v>
          </cell>
          <cell r="I5874">
            <v>15228858118</v>
          </cell>
        </row>
        <row r="5875">
          <cell r="A5875" t="str">
            <v>润耀</v>
          </cell>
          <cell r="B5875" t="str">
            <v>螺纹钢</v>
          </cell>
          <cell r="C5875" t="str">
            <v>HRB400EФ20*9m</v>
          </cell>
          <cell r="D5875" t="str">
            <v>吨</v>
          </cell>
          <cell r="E5875">
            <v>10</v>
          </cell>
          <cell r="F5875">
            <v>45877</v>
          </cell>
          <cell r="G5875" t="str">
            <v>（中核中原-温江光明苑三期项目）四川省成都市温江区金马街道光明苑三期项目</v>
          </cell>
          <cell r="H5875" t="str">
            <v>王生斌</v>
          </cell>
          <cell r="I5875">
            <v>15228858118</v>
          </cell>
        </row>
        <row r="5876">
          <cell r="A5876" t="str">
            <v>润耀</v>
          </cell>
          <cell r="B5876" t="str">
            <v>螺纹钢</v>
          </cell>
          <cell r="C5876" t="str">
            <v>HRB400EФ18*9m</v>
          </cell>
          <cell r="D5876" t="str">
            <v>吨</v>
          </cell>
          <cell r="E5876">
            <v>8</v>
          </cell>
          <cell r="F5876">
            <v>45877</v>
          </cell>
          <cell r="G5876" t="str">
            <v>（中核中原-温江光明苑三期项目）四川省成都市温江区金马街道光明苑三期项目</v>
          </cell>
          <cell r="H5876" t="str">
            <v>王生斌</v>
          </cell>
          <cell r="I5876">
            <v>15228858118</v>
          </cell>
        </row>
        <row r="5877">
          <cell r="A5877" t="str">
            <v>润耀</v>
          </cell>
          <cell r="B5877" t="str">
            <v>螺纹钢</v>
          </cell>
          <cell r="C5877" t="str">
            <v>HRB400EФ14*9mm</v>
          </cell>
          <cell r="D5877" t="str">
            <v>吨</v>
          </cell>
          <cell r="E5877">
            <v>70</v>
          </cell>
          <cell r="F5877">
            <v>45877</v>
          </cell>
          <cell r="G5877" t="str">
            <v>（中铁六局呼和公司康新高速TJ4-2标）四川省甘孜藏族自治州康定市新都桥镇东俄罗三村中建八局搅拌站旁</v>
          </cell>
          <cell r="H5877" t="str">
            <v>许文刚</v>
          </cell>
          <cell r="I5877">
            <v>15848808186</v>
          </cell>
        </row>
        <row r="5878">
          <cell r="A5878" t="str">
            <v>润耀</v>
          </cell>
          <cell r="B5878" t="str">
            <v>螺纹钢</v>
          </cell>
          <cell r="C5878" t="str">
            <v>HRB400E Φ25 9m</v>
          </cell>
          <cell r="D5878" t="str">
            <v>吨</v>
          </cell>
          <cell r="E5878">
            <v>35</v>
          </cell>
          <cell r="F5878">
            <v>45877</v>
          </cell>
          <cell r="G5878" t="str">
            <v>（中铁三局成渝扩容ZCB3-1项目部）内江市胜利收费站红绿灯500米</v>
          </cell>
          <cell r="H5878" t="str">
            <v>王岩</v>
          </cell>
          <cell r="I5878">
            <v>17634813323</v>
          </cell>
        </row>
        <row r="5879">
          <cell r="A5879" t="str">
            <v>润耀</v>
          </cell>
          <cell r="B5879" t="str">
            <v>盘螺</v>
          </cell>
          <cell r="C5879" t="str">
            <v>HRB400E Φ12</v>
          </cell>
          <cell r="D5879" t="str">
            <v>吨</v>
          </cell>
          <cell r="E5879">
            <v>35</v>
          </cell>
          <cell r="F5879">
            <v>45877</v>
          </cell>
          <cell r="G5879" t="str">
            <v>（中铁广州局-成渝扩容2标）四川省资阳市雁江区南双路杨家糖房</v>
          </cell>
          <cell r="H5879" t="str">
            <v>邓志强</v>
          </cell>
          <cell r="I5879">
            <v>17603045490</v>
          </cell>
        </row>
        <row r="5880">
          <cell r="A5880" t="str">
            <v>润耀</v>
          </cell>
          <cell r="B5880" t="str">
            <v>高线</v>
          </cell>
          <cell r="C5880" t="str">
            <v>HPB300Φ10</v>
          </cell>
          <cell r="D5880" t="str">
            <v>吨</v>
          </cell>
          <cell r="E5880">
            <v>35</v>
          </cell>
          <cell r="F5880">
            <v>45877</v>
          </cell>
          <cell r="G5880" t="str">
            <v>（中铁广州局-资乐高速5标）四川省眉山市东坡区多悦镇挖治田</v>
          </cell>
          <cell r="H5880" t="str">
            <v>伍红林</v>
          </cell>
          <cell r="I5880">
            <v>18683860677</v>
          </cell>
        </row>
        <row r="5881">
          <cell r="A5881" t="str">
            <v>润耀</v>
          </cell>
          <cell r="B5881" t="str">
            <v>螺纹钢</v>
          </cell>
          <cell r="C5881" t="str">
            <v>HRB400E Φ25 12m</v>
          </cell>
          <cell r="D5881" t="str">
            <v>吨</v>
          </cell>
          <cell r="E5881">
            <v>35</v>
          </cell>
          <cell r="F5881">
            <v>45877</v>
          </cell>
          <cell r="G5881" t="str">
            <v>（中铁广州局-资乐高速5标）四川省眉山市东坡区多悦镇挖治田</v>
          </cell>
          <cell r="H5881" t="str">
            <v>伍红林</v>
          </cell>
          <cell r="I5881">
            <v>18683860677</v>
          </cell>
        </row>
        <row r="5882">
          <cell r="A5882" t="str">
            <v>润耀</v>
          </cell>
          <cell r="B5882" t="str">
            <v>螺纹钢</v>
          </cell>
          <cell r="C5882" t="str">
            <v>HRB400EФ32*9m</v>
          </cell>
          <cell r="D5882" t="str">
            <v>吨</v>
          </cell>
          <cell r="E5882">
            <v>35</v>
          </cell>
          <cell r="F5882">
            <v>45877</v>
          </cell>
          <cell r="G5882" t="str">
            <v>（中铁一局四公司康新高速TJ1-1标雅加梗隧道）四川省甘孜州康定市雅加梗路基</v>
          </cell>
          <cell r="H5882" t="str">
            <v>刘子任</v>
          </cell>
          <cell r="I5882">
            <v>18784539677</v>
          </cell>
        </row>
        <row r="5883">
          <cell r="A5883" t="str">
            <v>润耀</v>
          </cell>
          <cell r="B5883" t="str">
            <v>螺纹钢</v>
          </cell>
          <cell r="C5883" t="str">
            <v>HRB400EФ20*9m</v>
          </cell>
          <cell r="D5883" t="str">
            <v>吨</v>
          </cell>
          <cell r="E5883">
            <v>35</v>
          </cell>
          <cell r="F5883">
            <v>45877</v>
          </cell>
          <cell r="G5883" t="str">
            <v>（中铁一局四公司康新高速TJ1-1标雅加梗隧道）四川省甘孜州康定市雅加梗</v>
          </cell>
          <cell r="H5883" t="str">
            <v>范国义</v>
          </cell>
          <cell r="I5883">
            <v>15897676433</v>
          </cell>
        </row>
        <row r="5884">
          <cell r="A5884" t="str">
            <v>润耀</v>
          </cell>
          <cell r="B5884" t="str">
            <v>螺纹钢</v>
          </cell>
          <cell r="C5884" t="str">
            <v>HRB400EФ22*9m</v>
          </cell>
          <cell r="D5884" t="str">
            <v>吨</v>
          </cell>
          <cell r="E5884">
            <v>35</v>
          </cell>
          <cell r="F5884">
            <v>45877</v>
          </cell>
          <cell r="G5884" t="str">
            <v>（中铁一局四公司康新高速TJ1-1标贡不卡隧道）四川省甘孜州康定市折多塘村车管所旁</v>
          </cell>
          <cell r="H5884" t="str">
            <v>李彰</v>
          </cell>
          <cell r="I5884">
            <v>18523285235</v>
          </cell>
        </row>
        <row r="5885">
          <cell r="A5885" t="str">
            <v>润耀</v>
          </cell>
          <cell r="B5885" t="str">
            <v>盘螺</v>
          </cell>
          <cell r="C5885" t="str">
            <v>HRB400E Φ6</v>
          </cell>
          <cell r="D5885" t="str">
            <v>吨</v>
          </cell>
          <cell r="E5885">
            <v>5</v>
          </cell>
          <cell r="F5885">
            <v>45878</v>
          </cell>
          <cell r="G5885" t="str">
            <v>(五冶建设扩建艺体中学二期工程)四川省成都市双流区光荣路成都艺体中学南200米</v>
          </cell>
          <cell r="H5885" t="str">
            <v>谢序强</v>
          </cell>
          <cell r="I5885">
            <v>13458588232</v>
          </cell>
        </row>
        <row r="5886">
          <cell r="A5886" t="str">
            <v>润耀</v>
          </cell>
          <cell r="B5886" t="str">
            <v>盘螺</v>
          </cell>
          <cell r="C5886" t="str">
            <v>HRB400E Φ8</v>
          </cell>
          <cell r="D5886" t="str">
            <v>吨</v>
          </cell>
          <cell r="E5886">
            <v>10</v>
          </cell>
          <cell r="F5886">
            <v>45878</v>
          </cell>
          <cell r="G5886" t="str">
            <v>(五冶建设扩建艺体中学二期工程)四川省成都市双流区光荣路成都艺体中学南200米</v>
          </cell>
          <cell r="H5886" t="str">
            <v>谢序强</v>
          </cell>
          <cell r="I5886">
            <v>13458588232</v>
          </cell>
        </row>
        <row r="5887">
          <cell r="A5887" t="str">
            <v>润耀</v>
          </cell>
          <cell r="B5887" t="str">
            <v>盘螺</v>
          </cell>
          <cell r="C5887" t="str">
            <v>HRB400E Φ10</v>
          </cell>
          <cell r="D5887" t="str">
            <v>吨</v>
          </cell>
          <cell r="E5887">
            <v>30</v>
          </cell>
          <cell r="F5887">
            <v>45878</v>
          </cell>
          <cell r="G5887" t="str">
            <v>(五冶建设扩建艺体中学二期工程)四川省成都市双流区光荣路成都艺体中学南200米</v>
          </cell>
          <cell r="H5887" t="str">
            <v>谢序强</v>
          </cell>
          <cell r="I5887">
            <v>13458588232</v>
          </cell>
        </row>
        <row r="5888">
          <cell r="A5888" t="str">
            <v>润耀</v>
          </cell>
          <cell r="B5888" t="str">
            <v>螺纹钢</v>
          </cell>
          <cell r="C5888" t="str">
            <v>HRB400E Φ12 9m</v>
          </cell>
          <cell r="D5888" t="str">
            <v>吨</v>
          </cell>
          <cell r="E5888">
            <v>50</v>
          </cell>
          <cell r="F5888">
            <v>45878</v>
          </cell>
          <cell r="G5888" t="str">
            <v>(五冶建设扩建艺体中学二期工程)四川省成都市双流区光荣路成都艺体中学南200米</v>
          </cell>
          <cell r="H5888" t="str">
            <v>谢序强</v>
          </cell>
          <cell r="I5888">
            <v>13458588232</v>
          </cell>
        </row>
        <row r="5889">
          <cell r="A5889" t="str">
            <v>润耀</v>
          </cell>
          <cell r="B5889" t="str">
            <v>螺纹钢</v>
          </cell>
          <cell r="C5889" t="str">
            <v>HRB400E Φ14 9m</v>
          </cell>
          <cell r="D5889" t="str">
            <v>吨</v>
          </cell>
          <cell r="E5889">
            <v>40</v>
          </cell>
          <cell r="F5889">
            <v>45878</v>
          </cell>
          <cell r="G5889" t="str">
            <v>(五冶建设扩建艺体中学二期工程)四川省成都市双流区光荣路成都艺体中学南200米</v>
          </cell>
          <cell r="H5889" t="str">
            <v>谢序强</v>
          </cell>
          <cell r="I5889">
            <v>13458588232</v>
          </cell>
        </row>
        <row r="5890">
          <cell r="A5890" t="str">
            <v>润耀</v>
          </cell>
          <cell r="B5890" t="str">
            <v>螺纹钢</v>
          </cell>
          <cell r="C5890" t="str">
            <v>HRB400E Φ16 9m</v>
          </cell>
          <cell r="D5890" t="str">
            <v>吨</v>
          </cell>
          <cell r="E5890">
            <v>23</v>
          </cell>
          <cell r="F5890">
            <v>45878</v>
          </cell>
          <cell r="G5890" t="str">
            <v>(五冶建设扩建艺体中学二期工程)四川省成都市双流区光荣路成都艺体中学南200米</v>
          </cell>
          <cell r="H5890" t="str">
            <v>谢序强</v>
          </cell>
          <cell r="I5890">
            <v>13458588232</v>
          </cell>
        </row>
        <row r="5891">
          <cell r="A5891" t="str">
            <v>润耀</v>
          </cell>
          <cell r="B5891" t="str">
            <v>螺纹钢</v>
          </cell>
          <cell r="C5891" t="str">
            <v>HRB400E Φ20 9m</v>
          </cell>
          <cell r="D5891" t="str">
            <v>吨</v>
          </cell>
          <cell r="E5891">
            <v>5</v>
          </cell>
          <cell r="F5891">
            <v>45878</v>
          </cell>
          <cell r="G5891" t="str">
            <v>(五冶建设扩建艺体中学二期工程)四川省成都市双流区光荣路成都艺体中学南200米</v>
          </cell>
          <cell r="H5891" t="str">
            <v>谢序强</v>
          </cell>
          <cell r="I5891">
            <v>13458588232</v>
          </cell>
        </row>
        <row r="5892">
          <cell r="A5892" t="str">
            <v>润耀</v>
          </cell>
          <cell r="B5892" t="str">
            <v>螺纹钢</v>
          </cell>
          <cell r="C5892" t="str">
            <v>HRB400E Φ22 9m</v>
          </cell>
          <cell r="D5892" t="str">
            <v>吨</v>
          </cell>
          <cell r="E5892">
            <v>7.5</v>
          </cell>
          <cell r="F5892">
            <v>45878</v>
          </cell>
          <cell r="G5892" t="str">
            <v>(五冶建设扩建艺体中学二期工程)四川省成都市双流区光荣路成都艺体中学南200米</v>
          </cell>
          <cell r="H5892" t="str">
            <v>谢序强</v>
          </cell>
          <cell r="I5892">
            <v>13458588232</v>
          </cell>
        </row>
        <row r="5893">
          <cell r="A5893" t="str">
            <v>润耀</v>
          </cell>
          <cell r="B5893" t="str">
            <v>螺纹钢</v>
          </cell>
          <cell r="C5893" t="str">
            <v>HRB400E Φ25 9m</v>
          </cell>
          <cell r="D5893" t="str">
            <v>吨</v>
          </cell>
          <cell r="E5893">
            <v>20</v>
          </cell>
          <cell r="F5893">
            <v>45878</v>
          </cell>
          <cell r="G5893" t="str">
            <v>(五冶建设扩建艺体中学二期工程)四川省成都市双流区光荣路成都艺体中学南200米</v>
          </cell>
          <cell r="H5893" t="str">
            <v>谢序强</v>
          </cell>
          <cell r="I5893">
            <v>13458588232</v>
          </cell>
        </row>
        <row r="5894">
          <cell r="A5894" t="str">
            <v>润耀</v>
          </cell>
          <cell r="B5894" t="str">
            <v>螺纹钢</v>
          </cell>
          <cell r="C5894" t="str">
            <v>HRB500E Φ12</v>
          </cell>
          <cell r="D5894" t="str">
            <v>吨</v>
          </cell>
          <cell r="E5894">
            <v>5</v>
          </cell>
          <cell r="F5894">
            <v>45878</v>
          </cell>
          <cell r="G5894" t="str">
            <v>(五冶建设扩建艺体中学二期工程)四川省成都市双流区光荣路成都艺体中学南200米</v>
          </cell>
          <cell r="H5894" t="str">
            <v>谢序强</v>
          </cell>
          <cell r="I5894">
            <v>13458588232</v>
          </cell>
        </row>
        <row r="5895">
          <cell r="A5895" t="str">
            <v>润耀</v>
          </cell>
          <cell r="B5895" t="str">
            <v>螺纹钢</v>
          </cell>
          <cell r="C5895" t="str">
            <v>HRB500E Φ14</v>
          </cell>
          <cell r="D5895" t="str">
            <v>吨</v>
          </cell>
          <cell r="E5895">
            <v>5</v>
          </cell>
          <cell r="F5895">
            <v>45878</v>
          </cell>
          <cell r="G5895" t="str">
            <v>(五冶建设扩建艺体中学二期工程)四川省成都市双流区光荣路成都艺体中学南200米</v>
          </cell>
          <cell r="H5895" t="str">
            <v>谢序强</v>
          </cell>
          <cell r="I5895">
            <v>13458588232</v>
          </cell>
        </row>
        <row r="5896">
          <cell r="A5896" t="str">
            <v>润耀</v>
          </cell>
          <cell r="B5896" t="str">
            <v>螺纹钢</v>
          </cell>
          <cell r="C5896" t="str">
            <v>HRB500E Φ20</v>
          </cell>
          <cell r="D5896" t="str">
            <v>吨</v>
          </cell>
          <cell r="E5896">
            <v>5</v>
          </cell>
          <cell r="F5896">
            <v>45878</v>
          </cell>
          <cell r="G5896" t="str">
            <v>(五冶建设扩建艺体中学二期工程)四川省成都市双流区光荣路成都艺体中学南200米</v>
          </cell>
          <cell r="H5896" t="str">
            <v>谢序强</v>
          </cell>
          <cell r="I5896">
            <v>13458588232</v>
          </cell>
        </row>
        <row r="5897">
          <cell r="A5897" t="str">
            <v>润耀</v>
          </cell>
          <cell r="B5897" t="str">
            <v>螺纹钢</v>
          </cell>
          <cell r="C5897" t="str">
            <v>HRB500E Φ25</v>
          </cell>
          <cell r="D5897" t="str">
            <v>吨</v>
          </cell>
          <cell r="E5897">
            <v>15</v>
          </cell>
          <cell r="F5897">
            <v>45878</v>
          </cell>
          <cell r="G5897" t="str">
            <v>(五冶建设扩建艺体中学二期工程)四川省成都市双流区光荣路成都艺体中学南200米</v>
          </cell>
          <cell r="H5897" t="str">
            <v>谢序强</v>
          </cell>
          <cell r="I5897">
            <v>13458588232</v>
          </cell>
        </row>
        <row r="5898">
          <cell r="A5898" t="str">
            <v>润耀</v>
          </cell>
          <cell r="B5898" t="str">
            <v>螺纹钢</v>
          </cell>
          <cell r="C5898" t="str">
            <v>HRB500E Φ28</v>
          </cell>
          <cell r="D5898" t="str">
            <v>吨</v>
          </cell>
          <cell r="E5898">
            <v>15</v>
          </cell>
          <cell r="F5898">
            <v>45878</v>
          </cell>
          <cell r="G5898" t="str">
            <v>(五冶建设扩建艺体中学二期工程)四川省成都市双流区光荣路成都艺体中学南200米</v>
          </cell>
          <cell r="H5898" t="str">
            <v>谢序强</v>
          </cell>
          <cell r="I5898">
            <v>13458588232</v>
          </cell>
        </row>
        <row r="5899">
          <cell r="A5899" t="str">
            <v>润耀</v>
          </cell>
          <cell r="B5899" t="str">
            <v>螺纹钢</v>
          </cell>
          <cell r="C5899" t="str">
            <v>HRB500E Φ32</v>
          </cell>
          <cell r="D5899" t="str">
            <v>吨</v>
          </cell>
          <cell r="E5899">
            <v>5</v>
          </cell>
          <cell r="F5899">
            <v>45878</v>
          </cell>
          <cell r="G5899" t="str">
            <v>(五冶建设扩建艺体中学二期工程)四川省成都市双流区光荣路成都艺体中学南200米</v>
          </cell>
          <cell r="H5899" t="str">
            <v>谢序强</v>
          </cell>
          <cell r="I5899">
            <v>13458588232</v>
          </cell>
        </row>
        <row r="5900">
          <cell r="A5900" t="str">
            <v>润耀</v>
          </cell>
          <cell r="B5900" t="str">
            <v>盘螺</v>
          </cell>
          <cell r="C5900" t="str">
            <v>HRB400E Φ6</v>
          </cell>
          <cell r="D5900" t="str">
            <v>吨</v>
          </cell>
          <cell r="E5900">
            <v>5</v>
          </cell>
          <cell r="F5900">
            <v>45878</v>
          </cell>
          <cell r="G5900" t="str">
            <v>（华西简阳西城嘉苑）四川省成都市简阳市简城街道高屋村</v>
          </cell>
          <cell r="H5900" t="str">
            <v>张瀚镭</v>
          </cell>
          <cell r="I5900">
            <v>15884666220</v>
          </cell>
        </row>
        <row r="5901">
          <cell r="A5901" t="str">
            <v>润耀</v>
          </cell>
          <cell r="B5901" t="str">
            <v>盘螺</v>
          </cell>
          <cell r="C5901" t="str">
            <v>HRB400E Φ8</v>
          </cell>
          <cell r="D5901" t="str">
            <v>吨</v>
          </cell>
          <cell r="E5901">
            <v>35</v>
          </cell>
          <cell r="F5901">
            <v>45878</v>
          </cell>
          <cell r="G5901" t="str">
            <v>（华西简阳西城嘉苑）四川省成都市简阳市简城街道高屋村</v>
          </cell>
          <cell r="H5901" t="str">
            <v>张瀚镭</v>
          </cell>
          <cell r="I5901">
            <v>15884666220</v>
          </cell>
        </row>
        <row r="5902">
          <cell r="A5902" t="str">
            <v>润耀</v>
          </cell>
          <cell r="B5902" t="str">
            <v>盘螺</v>
          </cell>
          <cell r="C5902" t="str">
            <v>HRB400E Φ10</v>
          </cell>
          <cell r="D5902" t="str">
            <v>吨</v>
          </cell>
          <cell r="E5902">
            <v>17</v>
          </cell>
          <cell r="F5902">
            <v>45878</v>
          </cell>
          <cell r="G5902" t="str">
            <v>（华西简阳西城嘉苑）四川省成都市简阳市简城街道高屋村</v>
          </cell>
          <cell r="H5902" t="str">
            <v>张瀚镭</v>
          </cell>
          <cell r="I5902">
            <v>15884666220</v>
          </cell>
        </row>
        <row r="5903">
          <cell r="A5903" t="str">
            <v>润耀</v>
          </cell>
          <cell r="B5903" t="str">
            <v>盘螺</v>
          </cell>
          <cell r="C5903" t="str">
            <v>HRB400E Φ12</v>
          </cell>
          <cell r="D5903" t="str">
            <v>吨</v>
          </cell>
          <cell r="E5903">
            <v>12.5</v>
          </cell>
          <cell r="F5903">
            <v>45878</v>
          </cell>
          <cell r="G5903" t="str">
            <v>（华西简阳西城嘉苑）四川省成都市简阳市简城街道高屋村</v>
          </cell>
          <cell r="H5903" t="str">
            <v>张瀚镭</v>
          </cell>
          <cell r="I5903">
            <v>15884666220</v>
          </cell>
        </row>
        <row r="5904">
          <cell r="A5904" t="str">
            <v>润耀</v>
          </cell>
          <cell r="B5904" t="str">
            <v>螺纹钢</v>
          </cell>
          <cell r="C5904" t="str">
            <v>HRB400E Φ14 9m</v>
          </cell>
          <cell r="D5904" t="str">
            <v>吨</v>
          </cell>
          <cell r="E5904">
            <v>7.5</v>
          </cell>
          <cell r="F5904">
            <v>45878</v>
          </cell>
          <cell r="G5904" t="str">
            <v>（华西简阳西城嘉苑）四川省成都市简阳市简城街道高屋村</v>
          </cell>
          <cell r="H5904" t="str">
            <v>张瀚镭</v>
          </cell>
          <cell r="I5904">
            <v>15884666220</v>
          </cell>
        </row>
        <row r="5905">
          <cell r="A5905" t="str">
            <v>润耀</v>
          </cell>
          <cell r="B5905" t="str">
            <v>螺纹钢</v>
          </cell>
          <cell r="C5905" t="str">
            <v>HRB400E Φ16 9m</v>
          </cell>
          <cell r="D5905" t="str">
            <v>吨</v>
          </cell>
          <cell r="E5905">
            <v>11.5</v>
          </cell>
          <cell r="F5905">
            <v>45878</v>
          </cell>
          <cell r="G5905" t="str">
            <v>（华西简阳西城嘉苑）四川省成都市简阳市简城街道高屋村</v>
          </cell>
          <cell r="H5905" t="str">
            <v>张瀚镭</v>
          </cell>
          <cell r="I5905">
            <v>15884666220</v>
          </cell>
        </row>
        <row r="5906">
          <cell r="A5906" t="str">
            <v>润耀</v>
          </cell>
          <cell r="B5906" t="str">
            <v>螺纹钢</v>
          </cell>
          <cell r="C5906" t="str">
            <v>HRB400E Φ18 9m</v>
          </cell>
          <cell r="D5906" t="str">
            <v>吨</v>
          </cell>
          <cell r="E5906">
            <v>9</v>
          </cell>
          <cell r="F5906">
            <v>45878</v>
          </cell>
          <cell r="G5906" t="str">
            <v>（华西简阳西城嘉苑）四川省成都市简阳市简城街道高屋村</v>
          </cell>
          <cell r="H5906" t="str">
            <v>张瀚镭</v>
          </cell>
          <cell r="I5906">
            <v>15884666220</v>
          </cell>
        </row>
        <row r="5907">
          <cell r="A5907" t="str">
            <v>润耀</v>
          </cell>
          <cell r="B5907" t="str">
            <v>螺纹钢</v>
          </cell>
          <cell r="C5907" t="str">
            <v>HRB400E Φ20 9m</v>
          </cell>
          <cell r="D5907" t="str">
            <v>吨</v>
          </cell>
          <cell r="E5907">
            <v>7.5</v>
          </cell>
          <cell r="F5907">
            <v>45878</v>
          </cell>
          <cell r="G5907" t="str">
            <v>（华西简阳西城嘉苑）四川省成都市简阳市简城街道高屋村</v>
          </cell>
          <cell r="H5907" t="str">
            <v>张瀚镭</v>
          </cell>
          <cell r="I5907">
            <v>15884666220</v>
          </cell>
        </row>
        <row r="5908">
          <cell r="A5908" t="str">
            <v>德胜</v>
          </cell>
          <cell r="B5908" t="str">
            <v>螺纹钢</v>
          </cell>
          <cell r="C5908" t="str">
            <v>HRB400E Φ12 9m</v>
          </cell>
          <cell r="D5908" t="str">
            <v>吨</v>
          </cell>
          <cell r="E5908">
            <v>30</v>
          </cell>
          <cell r="F5908">
            <v>45878</v>
          </cell>
          <cell r="G5908" t="str">
            <v>(宜宾兴港三江新区长江工业园保障性租赁住房建设项目-土建)四川省宜宾市翠屏区永善路南段宜宾市三江新区长江工业园区</v>
          </cell>
          <cell r="H5908" t="str">
            <v>赵元虎</v>
          </cell>
          <cell r="I5908">
            <v>13684167136</v>
          </cell>
        </row>
        <row r="5909">
          <cell r="A5909" t="str">
            <v>德胜</v>
          </cell>
          <cell r="B5909" t="str">
            <v>螺纹钢</v>
          </cell>
          <cell r="C5909" t="str">
            <v>HRB400E Φ18 9m</v>
          </cell>
          <cell r="D5909" t="str">
            <v>吨</v>
          </cell>
          <cell r="E5909">
            <v>30</v>
          </cell>
          <cell r="F5909">
            <v>45878</v>
          </cell>
          <cell r="G5909" t="str">
            <v>(宜宾兴港三江新区长江工业园保障性租赁住房建设项目-土建)四川省宜宾市翠屏区永善路南段宜宾市三江新区长江工业园区</v>
          </cell>
          <cell r="H5909" t="str">
            <v>赵元虎</v>
          </cell>
          <cell r="I5909">
            <v>13684167136</v>
          </cell>
        </row>
        <row r="5910">
          <cell r="A5910" t="str">
            <v>德胜</v>
          </cell>
          <cell r="B5910" t="str">
            <v>螺纹钢</v>
          </cell>
          <cell r="C5910" t="str">
            <v>HRB400E Φ20 9m</v>
          </cell>
          <cell r="D5910" t="str">
            <v>吨</v>
          </cell>
          <cell r="E5910">
            <v>30</v>
          </cell>
          <cell r="F5910">
            <v>45878</v>
          </cell>
          <cell r="G5910" t="str">
            <v>(宜宾兴港三江新区长江工业园保障性租赁住房建设项目-土建)四川省宜宾市翠屏区永善路南段宜宾市三江新区长江工业园区</v>
          </cell>
          <cell r="H5910" t="str">
            <v>赵元虎</v>
          </cell>
          <cell r="I5910">
            <v>13684167136</v>
          </cell>
        </row>
        <row r="5911">
          <cell r="A5911" t="str">
            <v>德胜</v>
          </cell>
          <cell r="B5911" t="str">
            <v>螺纹钢</v>
          </cell>
          <cell r="C5911" t="str">
            <v>HRB400E Φ25 9m</v>
          </cell>
          <cell r="D5911" t="str">
            <v>吨</v>
          </cell>
          <cell r="E5911">
            <v>30</v>
          </cell>
          <cell r="F5911">
            <v>45878</v>
          </cell>
          <cell r="G5911" t="str">
            <v>(宜宾兴港三江新区长江工业园保障性租赁住房建设项目-土建)四川省宜宾市翠屏区永善路南段宜宾市三江新区长江工业园区</v>
          </cell>
          <cell r="H5911" t="str">
            <v>赵元虎</v>
          </cell>
          <cell r="I5911">
            <v>13684167136</v>
          </cell>
        </row>
        <row r="5912">
          <cell r="A5912" t="str">
            <v>德胜</v>
          </cell>
          <cell r="B5912" t="str">
            <v>螺纹钢</v>
          </cell>
          <cell r="C5912" t="str">
            <v>HRB500E Φ12</v>
          </cell>
          <cell r="D5912" t="str">
            <v>吨</v>
          </cell>
          <cell r="E5912">
            <v>2.7</v>
          </cell>
          <cell r="F5912">
            <v>45878</v>
          </cell>
          <cell r="G5912" t="str">
            <v>(宜宾兴港三江新区长江工业园保障性租赁住房建设项目-土建)四川省宜宾市翠屏区永善路南段宜宾市三江新区长江工业园区</v>
          </cell>
          <cell r="H5912" t="str">
            <v>赵元虎</v>
          </cell>
          <cell r="I5912">
            <v>13684167136</v>
          </cell>
        </row>
        <row r="5913">
          <cell r="A5913" t="str">
            <v>德胜</v>
          </cell>
          <cell r="B5913" t="str">
            <v>螺纹钢</v>
          </cell>
          <cell r="C5913" t="str">
            <v>HRB500E Φ16</v>
          </cell>
          <cell r="D5913" t="str">
            <v>吨</v>
          </cell>
          <cell r="E5913">
            <v>2.7</v>
          </cell>
          <cell r="F5913">
            <v>45878</v>
          </cell>
          <cell r="G5913" t="str">
            <v>(宜宾兴港三江新区长江工业园保障性租赁住房建设项目-土建)四川省宜宾市翠屏区永善路南段宜宾市三江新区长江工业园区</v>
          </cell>
          <cell r="H5913" t="str">
            <v>赵元虎</v>
          </cell>
          <cell r="I5913">
            <v>13684167136</v>
          </cell>
        </row>
        <row r="5914">
          <cell r="A5914" t="str">
            <v>德胜</v>
          </cell>
          <cell r="B5914" t="str">
            <v>螺纹钢</v>
          </cell>
          <cell r="C5914" t="str">
            <v>HRB500E Φ18</v>
          </cell>
          <cell r="D5914" t="str">
            <v>吨</v>
          </cell>
          <cell r="E5914">
            <v>2.7</v>
          </cell>
          <cell r="F5914">
            <v>45878</v>
          </cell>
          <cell r="G5914" t="str">
            <v>(宜宾兴港三江新区长江工业园保障性租赁住房建设项目-土建)四川省宜宾市翠屏区永善路南段宜宾市三江新区长江工业园区</v>
          </cell>
          <cell r="H5914" t="str">
            <v>赵元虎</v>
          </cell>
          <cell r="I5914">
            <v>13684167136</v>
          </cell>
        </row>
        <row r="5915">
          <cell r="A5915" t="str">
            <v>德胜</v>
          </cell>
          <cell r="B5915" t="str">
            <v>螺纹钢</v>
          </cell>
          <cell r="C5915" t="str">
            <v>HRB500E Φ20</v>
          </cell>
          <cell r="D5915" t="str">
            <v>吨</v>
          </cell>
          <cell r="E5915">
            <v>2.7</v>
          </cell>
          <cell r="F5915">
            <v>45878</v>
          </cell>
          <cell r="G5915" t="str">
            <v>(宜宾兴港三江新区长江工业园保障性租赁住房建设项目-土建)四川省宜宾市翠屏区永善路南段宜宾市三江新区长江工业园区</v>
          </cell>
          <cell r="H5915" t="str">
            <v>赵元虎</v>
          </cell>
          <cell r="I5915">
            <v>13684167136</v>
          </cell>
        </row>
        <row r="5916">
          <cell r="A5916" t="str">
            <v>德胜</v>
          </cell>
          <cell r="B5916" t="str">
            <v>螺纹钢</v>
          </cell>
          <cell r="C5916" t="str">
            <v>HRB500E Φ22</v>
          </cell>
          <cell r="D5916" t="str">
            <v>吨</v>
          </cell>
          <cell r="E5916">
            <v>2.7</v>
          </cell>
          <cell r="F5916">
            <v>45878</v>
          </cell>
          <cell r="G5916" t="str">
            <v>(宜宾兴港三江新区长江工业园保障性租赁住房建设项目-土建)四川省宜宾市翠屏区永善路南段宜宾市三江新区长江工业园区</v>
          </cell>
          <cell r="H5916" t="str">
            <v>赵元虎</v>
          </cell>
          <cell r="I5916">
            <v>13684167136</v>
          </cell>
        </row>
        <row r="5917">
          <cell r="A5917" t="str">
            <v>德胜</v>
          </cell>
          <cell r="B5917" t="str">
            <v>螺纹钢</v>
          </cell>
          <cell r="C5917" t="str">
            <v>HRB500E Φ25</v>
          </cell>
          <cell r="D5917" t="str">
            <v>吨</v>
          </cell>
          <cell r="E5917">
            <v>42</v>
          </cell>
          <cell r="F5917">
            <v>45878</v>
          </cell>
          <cell r="G5917" t="str">
            <v>(宜宾兴港三江新区长江工业园保障性租赁住房建设项目-土建)四川省宜宾市翠屏区永善路南段宜宾市三江新区长江工业园区</v>
          </cell>
          <cell r="H5917" t="str">
            <v>赵元虎</v>
          </cell>
          <cell r="I5917">
            <v>13684167136</v>
          </cell>
        </row>
        <row r="5918">
          <cell r="A5918" t="str">
            <v>泸钢</v>
          </cell>
          <cell r="B5918" t="str">
            <v>螺纹钢</v>
          </cell>
          <cell r="C5918" t="str">
            <v>HRB400E Φ28×12米</v>
          </cell>
          <cell r="D5918" t="str">
            <v>吨</v>
          </cell>
          <cell r="E5918">
            <v>70</v>
          </cell>
          <cell r="F5918">
            <v>45878</v>
          </cell>
          <cell r="G5918" t="str">
            <v>（自永2标九局西南分公司钢筋棚）四川省自贡市骑龙镇大湾村</v>
          </cell>
          <cell r="H5918" t="str">
            <v>袁洪浩</v>
          </cell>
          <cell r="I5918">
            <v>18272354498</v>
          </cell>
        </row>
        <row r="5919">
          <cell r="A5919" t="str">
            <v>泸钢</v>
          </cell>
          <cell r="B5919" t="str">
            <v>盘螺</v>
          </cell>
          <cell r="C5919" t="str">
            <v>HRB400E Φ12</v>
          </cell>
          <cell r="D5919" t="str">
            <v>吨</v>
          </cell>
          <cell r="E5919">
            <v>35</v>
          </cell>
          <cell r="F5919">
            <v>45878</v>
          </cell>
          <cell r="G5919" t="str">
            <v>（自永2标九局西南分公司钢筋棚）四川省自贡市骑龙镇大湾村</v>
          </cell>
          <cell r="H5919" t="str">
            <v>袁洪浩</v>
          </cell>
          <cell r="I5919">
            <v>18272354498</v>
          </cell>
        </row>
        <row r="5920">
          <cell r="A5920" t="str">
            <v>泸钢</v>
          </cell>
          <cell r="B5920" t="str">
            <v>高线</v>
          </cell>
          <cell r="C5920" t="str">
            <v>HPB300E Φ8</v>
          </cell>
          <cell r="D5920" t="str">
            <v>吨</v>
          </cell>
          <cell r="E5920">
            <v>6</v>
          </cell>
          <cell r="F5920">
            <v>45878</v>
          </cell>
          <cell r="G5920" t="str">
            <v>（自永高速-自永3标六局交通分公司）四川省内江市隆昌市圣灯镇自永项目3标隆昌市圣灯镇中心学校</v>
          </cell>
          <cell r="H5920" t="str">
            <v>李工</v>
          </cell>
          <cell r="I5920">
            <v>19212995868</v>
          </cell>
        </row>
        <row r="5921">
          <cell r="A5921" t="str">
            <v>泸钢</v>
          </cell>
          <cell r="B5921" t="str">
            <v>螺纹钢</v>
          </cell>
          <cell r="C5921" t="str">
            <v>HRB400E Φ12×9米</v>
          </cell>
          <cell r="D5921" t="str">
            <v>吨</v>
          </cell>
          <cell r="E5921">
            <v>18</v>
          </cell>
          <cell r="F5921">
            <v>45878</v>
          </cell>
          <cell r="G5921" t="str">
            <v>（自永高速-自永3标六局交通分公司）四川省内江市隆昌市圣灯镇自永项目3标隆昌市圣灯镇中心学校</v>
          </cell>
          <cell r="H5921" t="str">
            <v>李工</v>
          </cell>
          <cell r="I5921">
            <v>19212995868</v>
          </cell>
        </row>
        <row r="5922">
          <cell r="A5922" t="str">
            <v>泸钢</v>
          </cell>
          <cell r="B5922" t="str">
            <v>螺纹钢</v>
          </cell>
          <cell r="C5922" t="str">
            <v>HRB400E Φ16×9米</v>
          </cell>
          <cell r="D5922" t="str">
            <v>吨</v>
          </cell>
          <cell r="E5922">
            <v>10</v>
          </cell>
          <cell r="F5922">
            <v>45878</v>
          </cell>
          <cell r="G5922" t="str">
            <v>（自永高速-自永3标六局交通分公司）四川省内江市隆昌市圣灯镇自永项目3标隆昌市圣灯镇中心学校</v>
          </cell>
          <cell r="H5922" t="str">
            <v>李工</v>
          </cell>
          <cell r="I5922">
            <v>19212995868</v>
          </cell>
        </row>
        <row r="5923">
          <cell r="A5923" t="str">
            <v>润耀</v>
          </cell>
          <cell r="B5923" t="str">
            <v>螺纹钢</v>
          </cell>
          <cell r="C5923" t="str">
            <v>HRB400E Φ20*12m</v>
          </cell>
          <cell r="D5923" t="str">
            <v>吨</v>
          </cell>
          <cell r="E5923">
            <v>70</v>
          </cell>
          <cell r="F5923">
            <v>45879</v>
          </cell>
          <cell r="G5923" t="str">
            <v>（中铁广州局-成渝扩容2标）四川省资阳市雁江区石岭镇易家沟2号梁场</v>
          </cell>
          <cell r="H5923" t="str">
            <v>刘沛琦</v>
          </cell>
          <cell r="I5923">
            <v>18011784798</v>
          </cell>
        </row>
        <row r="5924">
          <cell r="A5924" t="str">
            <v>润耀</v>
          </cell>
          <cell r="B5924" t="str">
            <v>高线</v>
          </cell>
          <cell r="C5924" t="str">
            <v>HRB400E Φ20*9m</v>
          </cell>
          <cell r="D5924" t="str">
            <v>吨</v>
          </cell>
          <cell r="E5924">
            <v>70</v>
          </cell>
          <cell r="F5924">
            <v>45879</v>
          </cell>
          <cell r="G5924" t="str">
            <v>（中铁广州局-成渝扩容2标）成渝扩容项目ZCB3-2标2#钢筋厂【雁江区联盟桥东北50米(资资路) 】</v>
          </cell>
          <cell r="H5924" t="str">
            <v>刘沛琦</v>
          </cell>
          <cell r="I5924">
            <v>18011784798</v>
          </cell>
        </row>
        <row r="5925">
          <cell r="A5925" t="str">
            <v>润耀</v>
          </cell>
          <cell r="B5925" t="str">
            <v>盘螺</v>
          </cell>
          <cell r="C5925" t="str">
            <v>HRB400E Φ10</v>
          </cell>
          <cell r="D5925" t="str">
            <v>吨</v>
          </cell>
          <cell r="E5925">
            <v>5</v>
          </cell>
          <cell r="F5925">
            <v>45879</v>
          </cell>
          <cell r="G5925" t="str">
            <v>(宜宾兴港三江新区长江工业园保障性租赁住房建设项目-土建)四川省宜宾市翠屏区永善路南段宜宾市三江新区长江工业园区</v>
          </cell>
          <cell r="H5925" t="str">
            <v>赵元虎</v>
          </cell>
          <cell r="I5925">
            <v>13684167136</v>
          </cell>
        </row>
        <row r="5926">
          <cell r="A5926" t="str">
            <v>润耀</v>
          </cell>
          <cell r="B5926" t="str">
            <v>盘螺</v>
          </cell>
          <cell r="C5926" t="str">
            <v>HRB400E Φ12</v>
          </cell>
          <cell r="D5926" t="str">
            <v>吨</v>
          </cell>
          <cell r="E5926">
            <v>30</v>
          </cell>
          <cell r="F5926">
            <v>45879</v>
          </cell>
          <cell r="G5926" t="str">
            <v>(宜宾兴港三江新区长江工业园保障性租赁住房建设项目-土建)四川省宜宾市翠屏区永善路南段宜宾市三江新区长江工业园区</v>
          </cell>
          <cell r="H5926" t="str">
            <v>赵元虎</v>
          </cell>
          <cell r="I5926">
            <v>13684167136</v>
          </cell>
        </row>
        <row r="5927">
          <cell r="A5927" t="str">
            <v>润耀</v>
          </cell>
          <cell r="B5927" t="str">
            <v>螺纹钢</v>
          </cell>
          <cell r="C5927" t="str">
            <v>HRB400E Φ14 9m</v>
          </cell>
          <cell r="D5927" t="str">
            <v>吨</v>
          </cell>
          <cell r="E5927">
            <v>35</v>
          </cell>
          <cell r="F5927">
            <v>45879</v>
          </cell>
          <cell r="G5927" t="str">
            <v>(宜宾兴港三江新区长江工业园保障性租赁住房建设项目-土建)四川省宜宾市翠屏区永善路南段宜宾市三江新区长江工业园区</v>
          </cell>
          <cell r="H5927" t="str">
            <v>赵元虎</v>
          </cell>
          <cell r="I5927">
            <v>13684167136</v>
          </cell>
        </row>
        <row r="5928">
          <cell r="A5928" t="str">
            <v>德胜恒嘉</v>
          </cell>
          <cell r="B5928" t="str">
            <v>螺纹钢</v>
          </cell>
          <cell r="C5928" t="str">
            <v>HRB400E Φ22×9米</v>
          </cell>
          <cell r="D5928" t="str">
            <v>吨</v>
          </cell>
          <cell r="E5928">
            <v>35</v>
          </cell>
          <cell r="F5928">
            <v>45879</v>
          </cell>
          <cell r="G5928" t="str">
            <v>（自永1标八局二分公司钢筋棚）四川省自贡市大安区牛佛镇</v>
          </cell>
          <cell r="H5928" t="str">
            <v>王君杰</v>
          </cell>
          <cell r="I5928">
            <v>18919619850</v>
          </cell>
        </row>
        <row r="5929">
          <cell r="A5929" t="str">
            <v>德胜恒嘉</v>
          </cell>
          <cell r="B5929" t="str">
            <v>螺纹钢</v>
          </cell>
          <cell r="C5929" t="str">
            <v>HRB400E Φ12×9米</v>
          </cell>
          <cell r="D5929" t="str">
            <v>吨</v>
          </cell>
          <cell r="E5929">
            <v>35</v>
          </cell>
          <cell r="F5929">
            <v>45879</v>
          </cell>
          <cell r="G5929" t="str">
            <v>（自永1标八局二分公司钢筋棚）四川省自贡市大安区牛佛镇</v>
          </cell>
          <cell r="H5929" t="str">
            <v>王君杰</v>
          </cell>
          <cell r="I5929">
            <v>18919619850</v>
          </cell>
        </row>
        <row r="5930">
          <cell r="A5930" t="str">
            <v>德胜恒嘉</v>
          </cell>
          <cell r="B5930" t="str">
            <v>螺纹钢</v>
          </cell>
          <cell r="C5930" t="str">
            <v>HRB400E Φ20×9米</v>
          </cell>
          <cell r="D5930" t="str">
            <v>吨</v>
          </cell>
          <cell r="E5930">
            <v>35</v>
          </cell>
          <cell r="F5930">
            <v>45879</v>
          </cell>
          <cell r="G5930" t="str">
            <v>（自永1标八局二分公司钢筋棚）四川省自贡市大安区牛佛镇</v>
          </cell>
          <cell r="H5930" t="str">
            <v>王君杰</v>
          </cell>
          <cell r="I5930">
            <v>18919619850</v>
          </cell>
        </row>
        <row r="5931">
          <cell r="A5931" t="str">
            <v>德胜恒嘉</v>
          </cell>
          <cell r="B5931" t="str">
            <v>螺纹钢</v>
          </cell>
          <cell r="C5931" t="str">
            <v>HRB400E Φ28×9米</v>
          </cell>
          <cell r="D5931" t="str">
            <v>吨</v>
          </cell>
          <cell r="E5931">
            <v>35</v>
          </cell>
          <cell r="F5931">
            <v>45879</v>
          </cell>
          <cell r="G5931" t="str">
            <v>（自永1标八局二分公司钢筋棚）四川省自贡市大安区牛佛镇</v>
          </cell>
          <cell r="H5931" t="str">
            <v>王君杰</v>
          </cell>
          <cell r="I5931">
            <v>18919619850</v>
          </cell>
        </row>
        <row r="5932">
          <cell r="A5932" t="str">
            <v>德胜恒嘉</v>
          </cell>
          <cell r="B5932" t="str">
            <v>螺纹钢</v>
          </cell>
          <cell r="C5932" t="str">
            <v>HRB400E Φ16×9米</v>
          </cell>
          <cell r="D5932" t="str">
            <v>吨</v>
          </cell>
          <cell r="E5932">
            <v>35</v>
          </cell>
          <cell r="F5932">
            <v>45879</v>
          </cell>
          <cell r="G5932" t="str">
            <v>（自永1标八局二分公司钢筋棚）四川省自贡市大安区牛佛镇</v>
          </cell>
          <cell r="H5932" t="str">
            <v>王君杰</v>
          </cell>
          <cell r="I5932">
            <v>18919619850</v>
          </cell>
        </row>
        <row r="5933">
          <cell r="A5933" t="str">
            <v>德胜恒嘉</v>
          </cell>
          <cell r="B5933" t="str">
            <v>螺纹钢</v>
          </cell>
          <cell r="C5933" t="str">
            <v>HRB500E Φ28×9米</v>
          </cell>
          <cell r="D5933" t="str">
            <v>吨</v>
          </cell>
          <cell r="E5933">
            <v>35</v>
          </cell>
          <cell r="F5933">
            <v>45879</v>
          </cell>
          <cell r="G5933" t="str">
            <v>（自永2标九局西南分公司钢筋棚）四川省自贡市骑龙镇大湾村</v>
          </cell>
          <cell r="H5933" t="str">
            <v>袁洪浩</v>
          </cell>
          <cell r="I5933">
            <v>18272354498</v>
          </cell>
        </row>
        <row r="5934">
          <cell r="A5934" t="str">
            <v>德胜恒嘉</v>
          </cell>
          <cell r="B5934" t="str">
            <v>螺纹钢</v>
          </cell>
          <cell r="C5934" t="str">
            <v>HRB400E Φ28×9米</v>
          </cell>
          <cell r="D5934" t="str">
            <v>吨</v>
          </cell>
          <cell r="E5934">
            <v>35</v>
          </cell>
          <cell r="F5934">
            <v>45879</v>
          </cell>
          <cell r="G5934" t="str">
            <v>（自永2标九局西南分公司钢筋棚）四川省自贡市骑龙镇大湾村</v>
          </cell>
          <cell r="H5934" t="str">
            <v>袁洪浩</v>
          </cell>
          <cell r="I5934">
            <v>18272354498</v>
          </cell>
        </row>
        <row r="5935">
          <cell r="A5935" t="str">
            <v>德胜</v>
          </cell>
          <cell r="B5935" t="str">
            <v>螺纹钢</v>
          </cell>
          <cell r="C5935" t="str">
            <v>HRB400E Φ25 12m</v>
          </cell>
          <cell r="D5935" t="str">
            <v>吨</v>
          </cell>
          <cell r="E5935">
            <v>35</v>
          </cell>
          <cell r="F5935">
            <v>45880</v>
          </cell>
          <cell r="G5935" t="str">
            <v>(华西乐山）-四川省乐山市市中区苏稽镇校地共建产教融合基地建设项目二标段</v>
          </cell>
          <cell r="H5935" t="str">
            <v>彭江涛</v>
          </cell>
          <cell r="I5935">
            <v>13990276572</v>
          </cell>
        </row>
        <row r="5936">
          <cell r="A5936" t="str">
            <v>泸钢</v>
          </cell>
          <cell r="B5936" t="str">
            <v>盘螺</v>
          </cell>
          <cell r="C5936" t="str">
            <v>HRB400E Φ6</v>
          </cell>
          <cell r="D5936" t="str">
            <v>吨</v>
          </cell>
          <cell r="E5936">
            <v>10</v>
          </cell>
          <cell r="F5936">
            <v>45880</v>
          </cell>
          <cell r="G5936" t="str">
            <v>（五冶钢构宜宾高县月江镇建设项目）  四川省宜宾市高县月江镇刚记超市斜对面(还阳组团沪碳二期项目)</v>
          </cell>
          <cell r="H5936" t="str">
            <v>张朝亮</v>
          </cell>
          <cell r="I5936">
            <v>15228205853</v>
          </cell>
        </row>
        <row r="5937">
          <cell r="A5937" t="str">
            <v>泸钢</v>
          </cell>
          <cell r="B5937" t="str">
            <v>螺纹钢</v>
          </cell>
          <cell r="C5937" t="str">
            <v>HRB400E Φ18 9m</v>
          </cell>
          <cell r="D5937" t="str">
            <v>吨</v>
          </cell>
          <cell r="E5937">
            <v>6</v>
          </cell>
          <cell r="F5937">
            <v>45880</v>
          </cell>
          <cell r="G5937" t="str">
            <v>（五冶钢构宜宾高县月江镇建设项目）  四川省宜宾市高县月江镇刚记超市斜对面(还阳组团沪碳二期项目)</v>
          </cell>
          <cell r="H5937" t="str">
            <v>张朝亮</v>
          </cell>
          <cell r="I5937">
            <v>15228205853</v>
          </cell>
        </row>
        <row r="5938">
          <cell r="A5938" t="str">
            <v>泸钢</v>
          </cell>
          <cell r="B5938" t="str">
            <v>螺纹钢</v>
          </cell>
          <cell r="C5938" t="str">
            <v>HRB400E Φ20 9m</v>
          </cell>
          <cell r="D5938" t="str">
            <v>吨</v>
          </cell>
          <cell r="E5938">
            <v>9</v>
          </cell>
          <cell r="F5938">
            <v>45880</v>
          </cell>
          <cell r="G5938" t="str">
            <v>（五冶钢构宜宾高县月江镇建设项目）  四川省宜宾市高县月江镇刚记超市斜对面(还阳组团沪碳二期项目)</v>
          </cell>
          <cell r="H5938" t="str">
            <v>张朝亮</v>
          </cell>
          <cell r="I5938">
            <v>15228205853</v>
          </cell>
        </row>
        <row r="5939">
          <cell r="A5939" t="str">
            <v>泸钢</v>
          </cell>
          <cell r="B5939" t="str">
            <v>螺纹钢</v>
          </cell>
          <cell r="C5939" t="str">
            <v>HRB400E Φ22 9m</v>
          </cell>
          <cell r="D5939" t="str">
            <v>吨</v>
          </cell>
          <cell r="E5939">
            <v>9</v>
          </cell>
          <cell r="F5939">
            <v>45880</v>
          </cell>
          <cell r="G5939" t="str">
            <v>（五冶钢构宜宾高县月江镇建设项目）  四川省宜宾市高县月江镇刚记超市斜对面(还阳组团沪碳二期项目)</v>
          </cell>
          <cell r="H5939" t="str">
            <v>张朝亮</v>
          </cell>
          <cell r="I5939">
            <v>15228205853</v>
          </cell>
        </row>
        <row r="5940">
          <cell r="A5940" t="str">
            <v>泸钢</v>
          </cell>
          <cell r="B5940" t="str">
            <v>盘螺</v>
          </cell>
          <cell r="C5940" t="str">
            <v>HRB400E Φ8</v>
          </cell>
          <cell r="D5940" t="str">
            <v>吨</v>
          </cell>
          <cell r="E5940">
            <v>10</v>
          </cell>
          <cell r="F5940">
            <v>45880</v>
          </cell>
          <cell r="G5940" t="str">
            <v>(宜宾兴港三江新区长江工业园保障性租赁住房建设项目-土建)四川省宜宾市翠屏区永善路南段宜宾市三江新区长江工业园区</v>
          </cell>
          <cell r="H5940" t="str">
            <v>赵元虎</v>
          </cell>
          <cell r="I5940">
            <v>13684167136</v>
          </cell>
        </row>
        <row r="5941">
          <cell r="A5941" t="str">
            <v>泸钢</v>
          </cell>
          <cell r="B5941" t="str">
            <v>盘螺</v>
          </cell>
          <cell r="C5941" t="str">
            <v>HRB400E Φ10</v>
          </cell>
          <cell r="D5941" t="str">
            <v>吨</v>
          </cell>
          <cell r="E5941">
            <v>25</v>
          </cell>
          <cell r="F5941">
            <v>45880</v>
          </cell>
          <cell r="G5941" t="str">
            <v>(宜宾兴港三江新区长江工业园保障性租赁住房建设项目-土建)四川省宜宾市翠屏区永善路南段宜宾市三江新区长江工业园区</v>
          </cell>
          <cell r="H5941" t="str">
            <v>赵元虎</v>
          </cell>
          <cell r="I5941">
            <v>13684167136</v>
          </cell>
        </row>
        <row r="5942">
          <cell r="A5942" t="str">
            <v>泸钢</v>
          </cell>
          <cell r="B5942" t="str">
            <v>盘螺</v>
          </cell>
          <cell r="C5942" t="str">
            <v>HRB400E  Φ12</v>
          </cell>
          <cell r="D5942" t="str">
            <v>吨</v>
          </cell>
          <cell r="E5942">
            <v>35</v>
          </cell>
          <cell r="F5942">
            <v>45880</v>
          </cell>
          <cell r="G5942" t="str">
            <v>（自永2标九局西南分公司钢筋棚）四川省自贡市骑龙镇大湾村</v>
          </cell>
          <cell r="H5942" t="str">
            <v>袁洪浩</v>
          </cell>
          <cell r="I5942">
            <v>18272354498</v>
          </cell>
        </row>
        <row r="5943">
          <cell r="A5943" t="str">
            <v>德胜恒嘉</v>
          </cell>
          <cell r="B5943" t="str">
            <v>螺纹钢</v>
          </cell>
          <cell r="C5943" t="str">
            <v>HRB400E Φ12×9米</v>
          </cell>
          <cell r="D5943" t="str">
            <v>吨</v>
          </cell>
          <cell r="E5943">
            <v>15</v>
          </cell>
          <cell r="F5943">
            <v>45880</v>
          </cell>
          <cell r="G5943" t="str">
            <v>（自永1标八局二分公司二分部）自贡市沿滩区川南中小企业创业园(金川路东50米)</v>
          </cell>
          <cell r="H5943" t="str">
            <v>李锐</v>
          </cell>
          <cell r="I5943">
            <v>13890668545</v>
          </cell>
        </row>
        <row r="5944">
          <cell r="A5944" t="str">
            <v>德胜恒嘉</v>
          </cell>
          <cell r="B5944" t="str">
            <v>螺纹钢</v>
          </cell>
          <cell r="C5944" t="str">
            <v>HRB400E Φ28×9米</v>
          </cell>
          <cell r="D5944" t="str">
            <v>吨</v>
          </cell>
          <cell r="E5944">
            <v>55</v>
          </cell>
          <cell r="F5944">
            <v>45880</v>
          </cell>
          <cell r="G5944" t="str">
            <v>（自永1标八局二分公司二分部）自贡市沿滩区川南中小企业创业园(金川路东50米)</v>
          </cell>
          <cell r="H5944" t="str">
            <v>李锐</v>
          </cell>
          <cell r="I5944">
            <v>13890668545</v>
          </cell>
        </row>
        <row r="5945">
          <cell r="A5945" t="str">
            <v>德胜恒嘉</v>
          </cell>
          <cell r="B5945" t="str">
            <v>螺纹钢</v>
          </cell>
          <cell r="C5945" t="str">
            <v>HRB400E Φ28×12米</v>
          </cell>
          <cell r="D5945" t="str">
            <v>吨</v>
          </cell>
          <cell r="E5945">
            <v>35</v>
          </cell>
          <cell r="F5945">
            <v>45880</v>
          </cell>
          <cell r="G5945" t="str">
            <v>自永4标一局四公司（四川省内江市隆昌市金鹅街道自永4标一局四公司钢筋棚）</v>
          </cell>
          <cell r="H5945" t="str">
            <v>郝优</v>
          </cell>
          <cell r="I5945">
            <v>13891371707</v>
          </cell>
        </row>
        <row r="5946">
          <cell r="A5946" t="str">
            <v>德胜恒嘉</v>
          </cell>
          <cell r="B5946" t="str">
            <v>螺纹钢</v>
          </cell>
          <cell r="C5946" t="str">
            <v>HRB400E Φ28×9米</v>
          </cell>
          <cell r="D5946" t="str">
            <v>吨</v>
          </cell>
          <cell r="E5946">
            <v>35</v>
          </cell>
          <cell r="F5946">
            <v>45880</v>
          </cell>
          <cell r="G5946" t="str">
            <v>自永4标一局四公司（四川省内江市隆昌市金鹅街道自永4标一局四公司钢筋棚）</v>
          </cell>
          <cell r="H5946" t="str">
            <v>郝优</v>
          </cell>
          <cell r="I5946">
            <v>13891371707</v>
          </cell>
        </row>
        <row r="5947">
          <cell r="A5947" t="str">
            <v>德胜恒嘉</v>
          </cell>
          <cell r="B5947" t="str">
            <v>螺纹钢</v>
          </cell>
          <cell r="C5947" t="str">
            <v>HRB400E Φ12×9米</v>
          </cell>
          <cell r="D5947" t="str">
            <v>吨</v>
          </cell>
          <cell r="E5947">
            <v>35</v>
          </cell>
          <cell r="F5947">
            <v>45880</v>
          </cell>
          <cell r="G5947" t="str">
            <v>自永4标一局四公司（四川省内江市隆昌市金鹅街道自永4标一局四公司钢筋棚）</v>
          </cell>
          <cell r="H5947" t="str">
            <v>郝优</v>
          </cell>
          <cell r="I5947">
            <v>13891371707</v>
          </cell>
        </row>
        <row r="5948">
          <cell r="A5948" t="str">
            <v>德胜恒嘉</v>
          </cell>
          <cell r="B5948" t="str">
            <v>螺纹钢</v>
          </cell>
          <cell r="C5948" t="str">
            <v>HRB400E Φ12×12米</v>
          </cell>
          <cell r="D5948" t="str">
            <v>吨</v>
          </cell>
          <cell r="E5948">
            <v>35</v>
          </cell>
          <cell r="F5948">
            <v>45880</v>
          </cell>
          <cell r="G5948" t="str">
            <v>自永4标一局四公司（四川省内江市隆昌市金鹅街道自永4标一局四公司钢筋棚）</v>
          </cell>
          <cell r="H5948" t="str">
            <v>郝优</v>
          </cell>
          <cell r="I5948">
            <v>13891371707</v>
          </cell>
        </row>
        <row r="5949">
          <cell r="A5949" t="str">
            <v>德胜恒嘉</v>
          </cell>
          <cell r="B5949" t="str">
            <v>螺纹钢</v>
          </cell>
          <cell r="C5949" t="str">
            <v>HRB400E Φ32×12米</v>
          </cell>
          <cell r="D5949" t="str">
            <v>吨</v>
          </cell>
          <cell r="E5949">
            <v>70</v>
          </cell>
          <cell r="F5949">
            <v>45880</v>
          </cell>
          <cell r="G5949" t="str">
            <v>自永4标一局四公司（四川省内江市隆昌市金鹅街道自永4标一局四公司钢筋棚）</v>
          </cell>
          <cell r="H5949" t="str">
            <v>郝优</v>
          </cell>
          <cell r="I5949">
            <v>13891371707</v>
          </cell>
        </row>
        <row r="5950">
          <cell r="A5950" t="str">
            <v>达钢</v>
          </cell>
          <cell r="B5950" t="str">
            <v>螺纹钢</v>
          </cell>
          <cell r="C5950" t="str">
            <v>HRB400E Φ28 9m</v>
          </cell>
          <cell r="D5950" t="str">
            <v>吨</v>
          </cell>
          <cell r="E5950">
            <v>60</v>
          </cell>
          <cell r="F5950">
            <v>45880</v>
          </cell>
          <cell r="G5950" t="str">
            <v>（商投建工达州中医药科技园-2工区-景观桥）达州市通川区达州中医药职业学院犀牛大道北段</v>
          </cell>
          <cell r="H5950" t="str">
            <v>李波</v>
          </cell>
          <cell r="I5950">
            <v>18381899787</v>
          </cell>
        </row>
        <row r="5951">
          <cell r="A5951" t="str">
            <v>钢固融</v>
          </cell>
          <cell r="B5951" t="str">
            <v>螺纹钢</v>
          </cell>
          <cell r="C5951" t="str">
            <v>HRB400E Φ12 9m</v>
          </cell>
          <cell r="D5951" t="str">
            <v>吨</v>
          </cell>
          <cell r="E5951">
            <v>7.5</v>
          </cell>
          <cell r="F5951">
            <v>45880</v>
          </cell>
          <cell r="G5951" t="str">
            <v>（商投建工达州中医药科技园-4工区-11号楼）达州市通川区达州中医药职业学院犀牛大道北段</v>
          </cell>
          <cell r="H5951" t="str">
            <v>张扬</v>
          </cell>
          <cell r="I5951">
            <v>18381904567</v>
          </cell>
        </row>
        <row r="5952">
          <cell r="A5952" t="str">
            <v>钢固融</v>
          </cell>
          <cell r="B5952" t="str">
            <v>螺纹钢</v>
          </cell>
          <cell r="C5952" t="str">
            <v>HRB500E Φ16</v>
          </cell>
          <cell r="D5952" t="str">
            <v>吨</v>
          </cell>
          <cell r="E5952">
            <v>2.5</v>
          </cell>
          <cell r="F5952">
            <v>45880</v>
          </cell>
          <cell r="G5952" t="str">
            <v>（商投建工达州中医药科技园-4工区-11号楼）达州市通川区达州中医药职业学院犀牛大道北段</v>
          </cell>
          <cell r="H5952" t="str">
            <v>张扬</v>
          </cell>
          <cell r="I5952">
            <v>18381904567</v>
          </cell>
        </row>
        <row r="5953">
          <cell r="A5953" t="str">
            <v>钢固融</v>
          </cell>
          <cell r="B5953" t="str">
            <v>螺纹钢</v>
          </cell>
          <cell r="C5953" t="str">
            <v>HRB500E Φ18</v>
          </cell>
          <cell r="D5953" t="str">
            <v>吨</v>
          </cell>
          <cell r="E5953">
            <v>5</v>
          </cell>
          <cell r="F5953">
            <v>45880</v>
          </cell>
          <cell r="G5953" t="str">
            <v>（商投建工达州中医药科技园-4工区-11号楼）达州市通川区达州中医药职业学院犀牛大道北段</v>
          </cell>
          <cell r="H5953" t="str">
            <v>张扬</v>
          </cell>
          <cell r="I5953">
            <v>18381904567</v>
          </cell>
        </row>
        <row r="5954">
          <cell r="A5954" t="str">
            <v>钢固融</v>
          </cell>
          <cell r="B5954" t="str">
            <v>螺纹钢</v>
          </cell>
          <cell r="C5954" t="str">
            <v>HRB500E Φ20</v>
          </cell>
          <cell r="D5954" t="str">
            <v>吨</v>
          </cell>
          <cell r="E5954">
            <v>5</v>
          </cell>
          <cell r="F5954">
            <v>45880</v>
          </cell>
          <cell r="G5954" t="str">
            <v>（商投建工达州中医药科技园-4工区-11号楼）达州市通川区达州中医药职业学院犀牛大道北段</v>
          </cell>
          <cell r="H5954" t="str">
            <v>张扬</v>
          </cell>
          <cell r="I5954">
            <v>18381904567</v>
          </cell>
        </row>
        <row r="5955">
          <cell r="A5955" t="str">
            <v>钢固融</v>
          </cell>
          <cell r="B5955" t="str">
            <v>螺纹钢</v>
          </cell>
          <cell r="C5955" t="str">
            <v>HRB500E Φ22</v>
          </cell>
          <cell r="D5955" t="str">
            <v>吨</v>
          </cell>
          <cell r="E5955">
            <v>2.5</v>
          </cell>
          <cell r="F5955">
            <v>45880</v>
          </cell>
          <cell r="G5955" t="str">
            <v>（商投建工达州中医药科技园-4工区-11号楼）达州市通川区达州中医药职业学院犀牛大道北段</v>
          </cell>
          <cell r="H5955" t="str">
            <v>张扬</v>
          </cell>
          <cell r="I5955">
            <v>18381904567</v>
          </cell>
        </row>
        <row r="5956">
          <cell r="A5956" t="str">
            <v>钢固融</v>
          </cell>
          <cell r="B5956" t="str">
            <v>螺纹钢</v>
          </cell>
          <cell r="C5956" t="str">
            <v>HRB500E Φ25</v>
          </cell>
          <cell r="D5956" t="str">
            <v>吨</v>
          </cell>
          <cell r="E5956">
            <v>12.5</v>
          </cell>
          <cell r="F5956">
            <v>45880</v>
          </cell>
          <cell r="G5956" t="str">
            <v>（商投建工达州中医药科技园-4工区-11号楼）达州市通川区达州中医药职业学院犀牛大道北段</v>
          </cell>
          <cell r="H5956" t="str">
            <v>张扬</v>
          </cell>
          <cell r="I5956">
            <v>18381904567</v>
          </cell>
        </row>
        <row r="5957">
          <cell r="A5957" t="str">
            <v>德胜恒嘉</v>
          </cell>
          <cell r="B5957" t="str">
            <v>螺纹钢</v>
          </cell>
          <cell r="C5957" t="str">
            <v>HRB400EФ12*9m</v>
          </cell>
          <cell r="D5957" t="str">
            <v>吨</v>
          </cell>
          <cell r="E5957">
            <v>70</v>
          </cell>
          <cell r="F5957">
            <v>45880</v>
          </cell>
          <cell r="G5957" t="str">
            <v>（中铁六局呼和公司康新高速TJ4-2标）四川省甘孜藏族自治州康定市新都桥镇东俄罗三村中建八局搅拌站旁</v>
          </cell>
          <cell r="H5957" t="str">
            <v>许文刚</v>
          </cell>
          <cell r="I5957">
            <v>15848808186</v>
          </cell>
        </row>
        <row r="5958">
          <cell r="A5958" t="str">
            <v>德胜恒嘉</v>
          </cell>
          <cell r="B5958" t="str">
            <v>螺纹钢</v>
          </cell>
          <cell r="C5958" t="str">
            <v>HRB400EФ12*9m</v>
          </cell>
          <cell r="D5958" t="str">
            <v>吨</v>
          </cell>
          <cell r="E5958">
            <v>35</v>
          </cell>
          <cell r="F5958">
            <v>45880</v>
          </cell>
          <cell r="G5958" t="str">
            <v>（中铁八局康新高速TJ4-1标）四川省甘孜州康定市新都桥镇超限载检测站</v>
          </cell>
          <cell r="H5958" t="str">
            <v>刘俊</v>
          </cell>
          <cell r="I5958">
            <v>18587764925</v>
          </cell>
        </row>
        <row r="5959">
          <cell r="A5959" t="str">
            <v>德胜恒嘉</v>
          </cell>
          <cell r="B5959" t="str">
            <v>螺纹钢</v>
          </cell>
          <cell r="C5959" t="str">
            <v>HRB400EФ14*9m</v>
          </cell>
          <cell r="D5959" t="str">
            <v>吨</v>
          </cell>
          <cell r="E5959">
            <v>35</v>
          </cell>
          <cell r="F5959">
            <v>45880</v>
          </cell>
          <cell r="G5959" t="str">
            <v>（中铁八局康新高速TJ4-1标）四川省甘孜州康定市新都桥镇超限载检测站</v>
          </cell>
          <cell r="H5959" t="str">
            <v>刘俊</v>
          </cell>
          <cell r="I5959">
            <v>18587764925</v>
          </cell>
        </row>
        <row r="5960">
          <cell r="A5960" t="str">
            <v>德胜恒嘉</v>
          </cell>
          <cell r="B5960" t="str">
            <v>螺纹钢</v>
          </cell>
          <cell r="C5960" t="str">
            <v>HRB400EФ16*12m</v>
          </cell>
          <cell r="D5960" t="str">
            <v>吨</v>
          </cell>
          <cell r="E5960">
            <v>70</v>
          </cell>
          <cell r="F5960">
            <v>45880</v>
          </cell>
          <cell r="G5960" t="str">
            <v>（中铁八局康新高速TJ4-1标）四川省甘孜州康定市新都桥镇超限载检测站</v>
          </cell>
          <cell r="H5960" t="str">
            <v>刘俊</v>
          </cell>
          <cell r="I5960">
            <v>18587764925</v>
          </cell>
        </row>
        <row r="5961">
          <cell r="A5961" t="str">
            <v>德胜恒嘉</v>
          </cell>
          <cell r="B5961" t="str">
            <v>螺纹钢</v>
          </cell>
          <cell r="C5961" t="str">
            <v>HRB400EФ20*12m</v>
          </cell>
          <cell r="D5961" t="str">
            <v>吨</v>
          </cell>
          <cell r="E5961">
            <v>105</v>
          </cell>
          <cell r="F5961">
            <v>45880</v>
          </cell>
          <cell r="G5961" t="str">
            <v>（中铁八局康新高速TJ4-1标）四川省甘孜州康定市新都桥镇超限载检测站</v>
          </cell>
          <cell r="H5961" t="str">
            <v>刘俊</v>
          </cell>
          <cell r="I5961">
            <v>18587764925</v>
          </cell>
        </row>
        <row r="5962">
          <cell r="A5962" t="str">
            <v>德胜恒嘉</v>
          </cell>
          <cell r="B5962" t="str">
            <v>螺纹钢</v>
          </cell>
          <cell r="C5962" t="str">
            <v>HRB500EФ25*9m</v>
          </cell>
          <cell r="D5962" t="str">
            <v>吨</v>
          </cell>
          <cell r="E5962">
            <v>35</v>
          </cell>
          <cell r="F5962">
            <v>45880</v>
          </cell>
          <cell r="G5962" t="str">
            <v>（中铁八局康新高速TJ4-1标）四川省甘孜州康定市新都桥镇超限载检测站</v>
          </cell>
          <cell r="H5962" t="str">
            <v>刘俊</v>
          </cell>
          <cell r="I5962">
            <v>18587764925</v>
          </cell>
        </row>
        <row r="5963">
          <cell r="A5963" t="str">
            <v>德胜恒嘉</v>
          </cell>
          <cell r="B5963" t="str">
            <v>螺纹钢</v>
          </cell>
          <cell r="C5963" t="str">
            <v>HRB400EФ16*9m</v>
          </cell>
          <cell r="D5963" t="str">
            <v>吨</v>
          </cell>
          <cell r="E5963">
            <v>35</v>
          </cell>
          <cell r="F5963">
            <v>45880</v>
          </cell>
          <cell r="G5963" t="str">
            <v>（中铁八局康新高速TJ4-1标）四川省甘孜州康定市新都桥镇超限载检测站</v>
          </cell>
          <cell r="H5963" t="str">
            <v>刘俊</v>
          </cell>
          <cell r="I5963">
            <v>18587764925</v>
          </cell>
        </row>
        <row r="5964">
          <cell r="A5964" t="str">
            <v>润耀</v>
          </cell>
          <cell r="B5964" t="str">
            <v>盘螺</v>
          </cell>
          <cell r="C5964" t="str">
            <v>HRB400E φ6mm</v>
          </cell>
          <cell r="D5964" t="str">
            <v>吨</v>
          </cell>
          <cell r="E5964">
            <v>6</v>
          </cell>
          <cell r="F5964">
            <v>45880</v>
          </cell>
          <cell r="G5964" t="str">
            <v>（中核中原-温江光明苑三期项目）四川省成都市温江区金马街道光明苑三期项目</v>
          </cell>
          <cell r="H5964" t="str">
            <v>王生斌</v>
          </cell>
          <cell r="I5964">
            <v>15228858118</v>
          </cell>
        </row>
        <row r="5965">
          <cell r="A5965" t="str">
            <v>润耀</v>
          </cell>
          <cell r="B5965" t="str">
            <v>盘螺</v>
          </cell>
          <cell r="C5965" t="str">
            <v>HRB400E φ8mm</v>
          </cell>
          <cell r="D5965" t="str">
            <v>吨</v>
          </cell>
          <cell r="E5965">
            <v>62</v>
          </cell>
          <cell r="F5965">
            <v>45880</v>
          </cell>
          <cell r="G5965" t="str">
            <v>（中核中原-温江光明苑三期项目）四川省成都市温江区金马街道光明苑三期项目</v>
          </cell>
          <cell r="H5965" t="str">
            <v>王生斌</v>
          </cell>
          <cell r="I5965">
            <v>15228858118</v>
          </cell>
        </row>
        <row r="5966">
          <cell r="A5966" t="str">
            <v>润耀</v>
          </cell>
          <cell r="B5966" t="str">
            <v>盘螺</v>
          </cell>
          <cell r="C5966" t="str">
            <v>HRB400E φ10mm</v>
          </cell>
          <cell r="D5966" t="str">
            <v>吨</v>
          </cell>
          <cell r="E5966">
            <v>64</v>
          </cell>
          <cell r="F5966">
            <v>45880</v>
          </cell>
          <cell r="G5966" t="str">
            <v>（中核中原-温江光明苑三期项目）四川省成都市温江区金马街道光明苑三期项目</v>
          </cell>
          <cell r="H5966" t="str">
            <v>王生斌</v>
          </cell>
          <cell r="I5966">
            <v>15228858118</v>
          </cell>
        </row>
        <row r="5967">
          <cell r="A5967" t="str">
            <v>润耀</v>
          </cell>
          <cell r="B5967" t="str">
            <v>螺纹钢</v>
          </cell>
          <cell r="C5967" t="str">
            <v>HRB400EФ12*9m</v>
          </cell>
          <cell r="D5967" t="str">
            <v>吨</v>
          </cell>
          <cell r="E5967">
            <v>46</v>
          </cell>
          <cell r="F5967">
            <v>45880</v>
          </cell>
          <cell r="G5967" t="str">
            <v>（中核中原-温江光明苑三期项目）四川省成都市温江区金马街道光明苑三期项目</v>
          </cell>
          <cell r="H5967" t="str">
            <v>王生斌</v>
          </cell>
          <cell r="I5967">
            <v>15228858118</v>
          </cell>
        </row>
        <row r="5968">
          <cell r="A5968" t="str">
            <v>润耀</v>
          </cell>
          <cell r="B5968" t="str">
            <v>螺纹钢</v>
          </cell>
          <cell r="C5968" t="str">
            <v>HRB400EФ14*9m</v>
          </cell>
          <cell r="D5968" t="str">
            <v>吨</v>
          </cell>
          <cell r="E5968">
            <v>36</v>
          </cell>
          <cell r="F5968">
            <v>45880</v>
          </cell>
          <cell r="G5968" t="str">
            <v>（中核中原-温江光明苑三期项目）四川省成都市温江区金马街道光明苑三期项目</v>
          </cell>
          <cell r="H5968" t="str">
            <v>王生斌</v>
          </cell>
          <cell r="I5968">
            <v>15228858118</v>
          </cell>
        </row>
        <row r="5969">
          <cell r="A5969" t="str">
            <v>润耀</v>
          </cell>
          <cell r="B5969" t="str">
            <v>螺纹钢</v>
          </cell>
          <cell r="C5969" t="str">
            <v>HRB400EФ16*9m</v>
          </cell>
          <cell r="D5969" t="str">
            <v>吨</v>
          </cell>
          <cell r="E5969">
            <v>35</v>
          </cell>
          <cell r="F5969">
            <v>45880</v>
          </cell>
          <cell r="G5969" t="str">
            <v>（中核中原-温江光明苑三期项目）四川省成都市温江区金马街道光明苑三期项目</v>
          </cell>
          <cell r="H5969" t="str">
            <v>王生斌</v>
          </cell>
          <cell r="I5969">
            <v>15228858118</v>
          </cell>
        </row>
        <row r="5970">
          <cell r="A5970" t="str">
            <v>润耀</v>
          </cell>
          <cell r="B5970" t="str">
            <v>螺纹钢</v>
          </cell>
          <cell r="C5970" t="str">
            <v>HRB400EФ18*12m</v>
          </cell>
          <cell r="D5970" t="str">
            <v>吨</v>
          </cell>
          <cell r="E5970">
            <v>20</v>
          </cell>
          <cell r="F5970">
            <v>45880</v>
          </cell>
          <cell r="G5970" t="str">
            <v>（中核中原-温江光明苑三期项目）四川省成都市温江区金马街道光明苑三期项目</v>
          </cell>
          <cell r="H5970" t="str">
            <v>王生斌</v>
          </cell>
          <cell r="I5970">
            <v>15228858118</v>
          </cell>
        </row>
        <row r="5971">
          <cell r="A5971" t="str">
            <v>润耀</v>
          </cell>
          <cell r="B5971" t="str">
            <v>螺纹钢</v>
          </cell>
          <cell r="C5971" t="str">
            <v>HRB400EФ18*9m</v>
          </cell>
          <cell r="D5971" t="str">
            <v>吨</v>
          </cell>
          <cell r="E5971">
            <v>18</v>
          </cell>
          <cell r="F5971">
            <v>45880</v>
          </cell>
          <cell r="G5971" t="str">
            <v>（中核中原-温江光明苑三期项目）四川省成都市温江区金马街道光明苑三期项目</v>
          </cell>
          <cell r="H5971" t="str">
            <v>王生斌</v>
          </cell>
          <cell r="I5971">
            <v>15228858118</v>
          </cell>
        </row>
        <row r="5972">
          <cell r="A5972" t="str">
            <v>润耀</v>
          </cell>
          <cell r="B5972" t="str">
            <v>螺纹钢</v>
          </cell>
          <cell r="C5972" t="str">
            <v>HRB400EФ20*12m</v>
          </cell>
          <cell r="D5972" t="str">
            <v>吨</v>
          </cell>
          <cell r="E5972">
            <v>14</v>
          </cell>
          <cell r="F5972">
            <v>45880</v>
          </cell>
          <cell r="G5972" t="str">
            <v>（中核中原-温江光明苑三期项目）四川省成都市温江区金马街道光明苑三期项目</v>
          </cell>
          <cell r="H5972" t="str">
            <v>王生斌</v>
          </cell>
          <cell r="I5972">
            <v>15228858118</v>
          </cell>
        </row>
        <row r="5973">
          <cell r="A5973" t="str">
            <v>润耀</v>
          </cell>
          <cell r="B5973" t="str">
            <v>螺纹钢</v>
          </cell>
          <cell r="C5973" t="str">
            <v>HRB400EФ20*9m</v>
          </cell>
          <cell r="D5973" t="str">
            <v>吨</v>
          </cell>
          <cell r="E5973">
            <v>22</v>
          </cell>
          <cell r="F5973">
            <v>45880</v>
          </cell>
          <cell r="G5973" t="str">
            <v>（中核中原-温江光明苑三期项目）四川省成都市温江区金马街道光明苑三期项目</v>
          </cell>
          <cell r="H5973" t="str">
            <v>王生斌</v>
          </cell>
          <cell r="I5973">
            <v>15228858118</v>
          </cell>
        </row>
        <row r="5974">
          <cell r="A5974" t="str">
            <v>润耀</v>
          </cell>
          <cell r="B5974" t="str">
            <v>螺纹钢</v>
          </cell>
          <cell r="C5974" t="str">
            <v>HRB400EФ22*12m</v>
          </cell>
          <cell r="D5974" t="str">
            <v>吨</v>
          </cell>
          <cell r="E5974">
            <v>44</v>
          </cell>
          <cell r="F5974">
            <v>45880</v>
          </cell>
          <cell r="G5974" t="str">
            <v>（中核中原-温江光明苑三期项目）四川省成都市温江区金马街道光明苑三期项目</v>
          </cell>
          <cell r="H5974" t="str">
            <v>王生斌</v>
          </cell>
          <cell r="I5974">
            <v>15228858118</v>
          </cell>
        </row>
        <row r="5975">
          <cell r="A5975" t="str">
            <v>润耀</v>
          </cell>
          <cell r="B5975" t="str">
            <v>螺纹钢</v>
          </cell>
          <cell r="C5975" t="str">
            <v>HRB400EФ22*9m</v>
          </cell>
          <cell r="D5975" t="str">
            <v>吨</v>
          </cell>
          <cell r="E5975">
            <v>76</v>
          </cell>
          <cell r="F5975">
            <v>45880</v>
          </cell>
          <cell r="G5975" t="str">
            <v>（中核中原-温江光明苑三期项目）四川省成都市温江区金马街道光明苑三期项目</v>
          </cell>
          <cell r="H5975" t="str">
            <v>王生斌</v>
          </cell>
          <cell r="I5975">
            <v>15228858118</v>
          </cell>
        </row>
        <row r="5976">
          <cell r="A5976" t="str">
            <v>润耀</v>
          </cell>
          <cell r="B5976" t="str">
            <v>螺纹钢</v>
          </cell>
          <cell r="C5976" t="str">
            <v>HRB400EФ25*9m</v>
          </cell>
          <cell r="D5976" t="str">
            <v>吨</v>
          </cell>
          <cell r="E5976">
            <v>10</v>
          </cell>
          <cell r="F5976">
            <v>45880</v>
          </cell>
          <cell r="G5976" t="str">
            <v>（中核中原-温江光明苑三期项目）四川省成都市温江区金马街道光明苑三期项目</v>
          </cell>
          <cell r="H5976" t="str">
            <v>王生斌</v>
          </cell>
          <cell r="I5976">
            <v>15228858118</v>
          </cell>
        </row>
        <row r="5977">
          <cell r="A5977" t="str">
            <v>润耀</v>
          </cell>
          <cell r="B5977" t="str">
            <v>盘螺</v>
          </cell>
          <cell r="C5977" t="str">
            <v>HRB400EФ12</v>
          </cell>
          <cell r="D5977" t="str">
            <v>吨</v>
          </cell>
          <cell r="E5977">
            <v>70</v>
          </cell>
          <cell r="F5977">
            <v>45880</v>
          </cell>
          <cell r="G5977" t="str">
            <v>（中铁八局康新高速TJ4-1标）四川省甘孜州康定市新都桥镇超限载检测站</v>
          </cell>
          <cell r="H5977" t="str">
            <v>刘俊</v>
          </cell>
          <cell r="I5977">
            <v>18587764925</v>
          </cell>
        </row>
        <row r="5978">
          <cell r="A5978" t="str">
            <v>润耀</v>
          </cell>
          <cell r="B5978" t="str">
            <v>盘螺</v>
          </cell>
          <cell r="C5978" t="str">
            <v>HRB400EФ10</v>
          </cell>
          <cell r="D5978" t="str">
            <v>吨</v>
          </cell>
          <cell r="E5978">
            <v>35</v>
          </cell>
          <cell r="F5978">
            <v>45880</v>
          </cell>
          <cell r="G5978" t="str">
            <v>（中铁八局康新高速TJ4-1标）四川省甘孜州康定市新都桥镇超限载检测站</v>
          </cell>
          <cell r="H5978" t="str">
            <v>刘俊</v>
          </cell>
          <cell r="I5978">
            <v>18587764925</v>
          </cell>
        </row>
        <row r="5979">
          <cell r="A5979" t="str">
            <v>吉晨盛泰</v>
          </cell>
          <cell r="B5979" t="str">
            <v>螺纹钢</v>
          </cell>
          <cell r="C5979" t="str">
            <v>HRB400EΦ20</v>
          </cell>
          <cell r="D5979" t="str">
            <v>吨</v>
          </cell>
          <cell r="E5979">
            <v>9</v>
          </cell>
          <cell r="F5979">
            <v>45880</v>
          </cell>
          <cell r="G5979" t="str">
            <v>（中铁十局七公司西昭高速5标1分部）四川省凉山州布拖县委只洛乡委之洛村梁场</v>
          </cell>
          <cell r="H5979" t="str">
            <v>吴裕</v>
          </cell>
          <cell r="I5979">
            <v>19802920715</v>
          </cell>
        </row>
        <row r="5980">
          <cell r="A5980" t="str">
            <v>吉晨盛泰</v>
          </cell>
          <cell r="B5980" t="str">
            <v>螺纹钢</v>
          </cell>
          <cell r="C5980" t="str">
            <v>HRB400EΦ22</v>
          </cell>
          <cell r="D5980" t="str">
            <v>吨</v>
          </cell>
          <cell r="E5980">
            <v>8</v>
          </cell>
          <cell r="F5980">
            <v>45880</v>
          </cell>
          <cell r="G5980" t="str">
            <v>（中铁十局七公司西昭高速5标1分部）四川省凉山州布拖县委只洛乡委之洛村梁场</v>
          </cell>
          <cell r="H5980" t="str">
            <v>吴裕</v>
          </cell>
          <cell r="I5980">
            <v>19802920716</v>
          </cell>
        </row>
        <row r="5981">
          <cell r="A5981" t="str">
            <v>吉晨盛泰</v>
          </cell>
          <cell r="B5981" t="str">
            <v>螺纹钢</v>
          </cell>
          <cell r="C5981" t="str">
            <v>HRB400EΦ32</v>
          </cell>
          <cell r="D5981" t="str">
            <v>吨</v>
          </cell>
          <cell r="E5981">
            <v>58</v>
          </cell>
          <cell r="F5981">
            <v>45880</v>
          </cell>
          <cell r="G5981" t="str">
            <v>（中铁十局七公司西昭高速5标1分部）四川省凉山州布拖县委只洛乡委之洛村梁场</v>
          </cell>
          <cell r="H5981" t="str">
            <v>吴裕</v>
          </cell>
          <cell r="I5981">
            <v>19802920717</v>
          </cell>
        </row>
        <row r="5982">
          <cell r="A5982" t="str">
            <v>吉晨盛泰</v>
          </cell>
          <cell r="B5982" t="str">
            <v>螺纹钢</v>
          </cell>
          <cell r="C5982" t="str">
            <v>HRB400EΦ14</v>
          </cell>
          <cell r="D5982" t="str">
            <v>吨</v>
          </cell>
          <cell r="E5982">
            <v>35</v>
          </cell>
          <cell r="F5982">
            <v>45880</v>
          </cell>
          <cell r="G5982" t="str">
            <v>（中铁十局七公司西昭高速5标1分部）四川省凉山州布拖县委只洛乡委之洛村梁场</v>
          </cell>
          <cell r="H5982" t="str">
            <v>吴裕</v>
          </cell>
          <cell r="I5982">
            <v>19802920718</v>
          </cell>
        </row>
        <row r="5983">
          <cell r="A5983" t="str">
            <v>吉晨盛泰</v>
          </cell>
          <cell r="B5983" t="str">
            <v>螺纹钢</v>
          </cell>
          <cell r="C5983" t="str">
            <v>HRB500EΦ32</v>
          </cell>
          <cell r="D5983" t="str">
            <v>吨</v>
          </cell>
          <cell r="E5983">
            <v>12</v>
          </cell>
          <cell r="F5983">
            <v>45880</v>
          </cell>
          <cell r="G5983" t="str">
            <v>（中铁十局七公司西昭高速5标1分部）四川省凉山州布拖县委只洛乡委之洛村梁场</v>
          </cell>
          <cell r="H5983" t="str">
            <v>吴裕</v>
          </cell>
          <cell r="I5983">
            <v>19802920719</v>
          </cell>
        </row>
        <row r="5984">
          <cell r="A5984" t="str">
            <v>吉晨盛泰</v>
          </cell>
          <cell r="B5984" t="str">
            <v>螺纹钢</v>
          </cell>
          <cell r="C5984" t="str">
            <v>HRB400EΦ12</v>
          </cell>
          <cell r="D5984" t="str">
            <v>吨</v>
          </cell>
          <cell r="E5984">
            <v>23</v>
          </cell>
          <cell r="F5984">
            <v>45880</v>
          </cell>
          <cell r="G5984" t="str">
            <v>（中铁十局七公司西昭高速5标1分部）四川省凉山州布拖县委只洛乡委之洛村梁场</v>
          </cell>
          <cell r="H5984" t="str">
            <v>吴裕</v>
          </cell>
          <cell r="I5984">
            <v>19802920720</v>
          </cell>
        </row>
        <row r="5985">
          <cell r="A5985" t="str">
            <v>吉晨盛泰</v>
          </cell>
          <cell r="B5985" t="str">
            <v>盘螺</v>
          </cell>
          <cell r="C5985" t="str">
            <v>HRB400E Φ10</v>
          </cell>
          <cell r="D5985" t="str">
            <v>吨</v>
          </cell>
          <cell r="E5985">
            <v>70</v>
          </cell>
          <cell r="F5985">
            <v>45880</v>
          </cell>
          <cell r="G5985" t="str">
            <v>（中铁一局四公司西昭高速6标4分部）四川省凉山彝族自治州昭觉县杨日占里1#梁场</v>
          </cell>
          <cell r="H5985" t="str">
            <v>马占全</v>
          </cell>
          <cell r="I5985">
            <v>18189516465</v>
          </cell>
        </row>
        <row r="5986">
          <cell r="A5986" t="str">
            <v>吉晨盛泰</v>
          </cell>
          <cell r="B5986" t="str">
            <v>盘螺</v>
          </cell>
          <cell r="C5986" t="str">
            <v>HRB400E Φ12</v>
          </cell>
          <cell r="D5986" t="str">
            <v>吨</v>
          </cell>
          <cell r="E5986">
            <v>200</v>
          </cell>
          <cell r="F5986">
            <v>45880</v>
          </cell>
          <cell r="G5986" t="str">
            <v>（中铁一局四公司西昭高速6标4分部）四川省凉山彝族自治州昭觉县杨日占里1#梁场</v>
          </cell>
          <cell r="H5986" t="str">
            <v>马占全</v>
          </cell>
          <cell r="I5986">
            <v>18189516466</v>
          </cell>
        </row>
        <row r="5987">
          <cell r="A5987" t="str">
            <v>吉晨盛泰</v>
          </cell>
          <cell r="B5987" t="str">
            <v>螺纹钢</v>
          </cell>
          <cell r="C5987" t="str">
            <v>HRB400EФ14</v>
          </cell>
          <cell r="D5987" t="str">
            <v>吨</v>
          </cell>
          <cell r="E5987">
            <v>35</v>
          </cell>
          <cell r="F5987">
            <v>45880</v>
          </cell>
          <cell r="G5987" t="str">
            <v>（中铁一局四公司西昭高速6标4分部）四川省凉山彝族自治州昭觉县杨日占里1#梁场</v>
          </cell>
          <cell r="H5987" t="str">
            <v>马占全</v>
          </cell>
          <cell r="I5987">
            <v>18189516467</v>
          </cell>
        </row>
        <row r="5988">
          <cell r="A5988" t="str">
            <v>吉晨盛泰</v>
          </cell>
          <cell r="B5988" t="str">
            <v>螺纹钢</v>
          </cell>
          <cell r="C5988" t="str">
            <v>HRB400EФ16</v>
          </cell>
          <cell r="D5988" t="str">
            <v>吨</v>
          </cell>
          <cell r="E5988">
            <v>35</v>
          </cell>
          <cell r="F5988">
            <v>45880</v>
          </cell>
          <cell r="G5988" t="str">
            <v>（中铁一局四公司西昭高速6标4分部）四川省凉山彝族自治州昭觉县杨日占里1#梁场</v>
          </cell>
          <cell r="H5988" t="str">
            <v>马占全</v>
          </cell>
          <cell r="I5988">
            <v>18189516468</v>
          </cell>
        </row>
        <row r="5989">
          <cell r="A5989" t="str">
            <v>吉晨盛泰</v>
          </cell>
          <cell r="B5989" t="str">
            <v>螺纹钢</v>
          </cell>
          <cell r="C5989" t="str">
            <v>HRB500E Φ32</v>
          </cell>
          <cell r="D5989" t="str">
            <v>吨</v>
          </cell>
          <cell r="E5989">
            <v>35</v>
          </cell>
          <cell r="F5989">
            <v>45880</v>
          </cell>
          <cell r="G5989" t="str">
            <v>（中铁一局四公司西昭高速6标4分部）四川省凉山彝族自治州昭觉县杨日占里1#梁场</v>
          </cell>
          <cell r="H5989" t="str">
            <v>马占全</v>
          </cell>
          <cell r="I5989">
            <v>18189516469</v>
          </cell>
        </row>
        <row r="5990">
          <cell r="A5990" t="str">
            <v>吉晨盛泰</v>
          </cell>
          <cell r="B5990" t="str">
            <v>盘螺</v>
          </cell>
          <cell r="C5990" t="str">
            <v>HRB400E Φ12</v>
          </cell>
          <cell r="D5990" t="str">
            <v>吨</v>
          </cell>
          <cell r="E5990">
            <v>180</v>
          </cell>
          <cell r="F5990">
            <v>45880</v>
          </cell>
          <cell r="G5990" t="str">
            <v>（中铁一局四公司西昭高速6标4分部）四川省凉山彝族自治州昭觉县杨日占里1#梁场</v>
          </cell>
          <cell r="H5990" t="str">
            <v>马占全</v>
          </cell>
          <cell r="I5990">
            <v>18189516470</v>
          </cell>
        </row>
        <row r="5991">
          <cell r="A5991" t="str">
            <v>吉晨盛泰</v>
          </cell>
          <cell r="B5991" t="str">
            <v>螺纹钢</v>
          </cell>
          <cell r="C5991" t="str">
            <v>HRB400EФ14</v>
          </cell>
          <cell r="D5991" t="str">
            <v>吨</v>
          </cell>
          <cell r="E5991">
            <v>35</v>
          </cell>
          <cell r="F5991">
            <v>45880</v>
          </cell>
          <cell r="G5991" t="str">
            <v>（中铁一局四公司西昭高速6标4分部）四川省凉山彝族自治州昭觉县杨日占里1#梁场</v>
          </cell>
          <cell r="H5991" t="str">
            <v>马占全</v>
          </cell>
          <cell r="I5991">
            <v>18189516471</v>
          </cell>
        </row>
        <row r="5992">
          <cell r="A5992" t="str">
            <v>吉晨盛泰</v>
          </cell>
          <cell r="B5992" t="str">
            <v>螺纹钢</v>
          </cell>
          <cell r="C5992" t="str">
            <v>HRB400EФ16</v>
          </cell>
          <cell r="D5992" t="str">
            <v>吨</v>
          </cell>
          <cell r="E5992">
            <v>35</v>
          </cell>
          <cell r="F5992">
            <v>45880</v>
          </cell>
          <cell r="G5992" t="str">
            <v>（中铁一局四公司西昭高速6标4分部）四川省凉山彝族自治州昭觉县杨日占里1#梁场</v>
          </cell>
          <cell r="H5992" t="str">
            <v>马占全</v>
          </cell>
          <cell r="I5992">
            <v>18189516472</v>
          </cell>
        </row>
        <row r="5993">
          <cell r="A5993" t="str">
            <v>吉晨盛泰</v>
          </cell>
          <cell r="B5993" t="str">
            <v>螺纹钢</v>
          </cell>
          <cell r="C5993" t="str">
            <v>HRB400EФ12</v>
          </cell>
          <cell r="D5993" t="str">
            <v>吨</v>
          </cell>
          <cell r="E5993">
            <v>70</v>
          </cell>
          <cell r="F5993">
            <v>45880</v>
          </cell>
          <cell r="G5993" t="str">
            <v>（中铁一局四公司西昭高速6标4分部）四川省凉山彝族自治州昭觉县杨日占里1#梁场</v>
          </cell>
          <cell r="H5993" t="str">
            <v>马占全</v>
          </cell>
          <cell r="I5993">
            <v>18189516473</v>
          </cell>
        </row>
        <row r="5994">
          <cell r="A5994" t="str">
            <v>吉晨盛泰</v>
          </cell>
          <cell r="B5994" t="str">
            <v>盘螺</v>
          </cell>
          <cell r="C5994" t="str">
            <v>HRB400E Φ10</v>
          </cell>
          <cell r="D5994" t="str">
            <v>吨</v>
          </cell>
          <cell r="E5994">
            <v>200</v>
          </cell>
          <cell r="F5994">
            <v>45880</v>
          </cell>
          <cell r="G5994" t="str">
            <v>（ 中铁一局四公司西昭高速6标3部）昭觉县洒拉地坡乡三分部山里钢筋场</v>
          </cell>
          <cell r="H5994" t="str">
            <v>陈忠</v>
          </cell>
          <cell r="I5994">
            <v>15730783825</v>
          </cell>
        </row>
        <row r="5995">
          <cell r="A5995" t="str">
            <v>吉晨盛泰</v>
          </cell>
          <cell r="B5995" t="str">
            <v>盘螺</v>
          </cell>
          <cell r="C5995" t="str">
            <v>HRB400E Φ12</v>
          </cell>
          <cell r="D5995" t="str">
            <v>吨</v>
          </cell>
          <cell r="E5995">
            <v>120</v>
          </cell>
          <cell r="F5995">
            <v>45880</v>
          </cell>
          <cell r="G5995" t="str">
            <v>（ 中铁一局四公司西昭高速6标3部）昭觉县洒拉地坡乡三分部山里钢筋场</v>
          </cell>
          <cell r="H5995" t="str">
            <v>陈忠</v>
          </cell>
          <cell r="I5995">
            <v>15730783825</v>
          </cell>
        </row>
        <row r="5996">
          <cell r="A5996" t="str">
            <v>吉晨盛泰</v>
          </cell>
          <cell r="B5996" t="str">
            <v>螺纹钢</v>
          </cell>
          <cell r="C5996" t="str">
            <v>HRB500EФ25</v>
          </cell>
          <cell r="D5996" t="str">
            <v>吨</v>
          </cell>
          <cell r="E5996">
            <v>70</v>
          </cell>
          <cell r="F5996">
            <v>45880</v>
          </cell>
          <cell r="G5996" t="str">
            <v>（ 中铁一局四公司西昭高速6标3部）昭觉县洒拉地坡乡三分部山里钢筋场</v>
          </cell>
          <cell r="H5996" t="str">
            <v>陈忠</v>
          </cell>
          <cell r="I5996">
            <v>15730783825</v>
          </cell>
        </row>
        <row r="5997">
          <cell r="A5997" t="str">
            <v>吉晨盛泰</v>
          </cell>
          <cell r="B5997" t="str">
            <v>螺纹钢</v>
          </cell>
          <cell r="C5997" t="str">
            <v>HRB400EФ12</v>
          </cell>
          <cell r="D5997" t="str">
            <v>吨</v>
          </cell>
          <cell r="E5997">
            <v>40</v>
          </cell>
          <cell r="F5997">
            <v>45880</v>
          </cell>
          <cell r="G5997" t="str">
            <v>（ 中铁一局四公司西昭高速6标3部）昭觉县洒拉地坡乡三分部山里钢筋场</v>
          </cell>
          <cell r="H5997" t="str">
            <v>陈忠</v>
          </cell>
          <cell r="I5997">
            <v>15730783825</v>
          </cell>
        </row>
        <row r="5998">
          <cell r="A5998" t="str">
            <v>吉晨盛泰</v>
          </cell>
          <cell r="B5998" t="str">
            <v>螺纹钢</v>
          </cell>
          <cell r="C5998" t="str">
            <v>HRB400EФ14</v>
          </cell>
          <cell r="D5998" t="str">
            <v>吨</v>
          </cell>
          <cell r="E5998">
            <v>40</v>
          </cell>
          <cell r="F5998">
            <v>45880</v>
          </cell>
          <cell r="G5998" t="str">
            <v>（中铁三局五公司西昭高速4标2号钢筋厂)凉山州布拖县3号钢筋厂</v>
          </cell>
          <cell r="H5998" t="str">
            <v>周浩</v>
          </cell>
          <cell r="I5998">
            <v>17720319111</v>
          </cell>
        </row>
        <row r="5999">
          <cell r="A5999" t="str">
            <v>吉晨盛泰</v>
          </cell>
          <cell r="B5999" t="str">
            <v>螺纹钢</v>
          </cell>
          <cell r="C5999" t="str">
            <v>HRB400EФ16</v>
          </cell>
          <cell r="D5999" t="str">
            <v>吨</v>
          </cell>
          <cell r="E5999">
            <v>40</v>
          </cell>
          <cell r="F5999">
            <v>45880</v>
          </cell>
          <cell r="G5999" t="str">
            <v>（中铁三局五公司西昭高速4标2号钢筋厂)凉山州布拖县3号钢筋厂</v>
          </cell>
          <cell r="H5999" t="str">
            <v>周浩</v>
          </cell>
          <cell r="I5999">
            <v>17720319111</v>
          </cell>
        </row>
        <row r="6000">
          <cell r="A6000" t="str">
            <v>吉晨盛泰</v>
          </cell>
          <cell r="B6000" t="str">
            <v>螺纹钢</v>
          </cell>
          <cell r="C6000" t="str">
            <v>HRB400EΦ32</v>
          </cell>
          <cell r="D6000" t="str">
            <v>吨</v>
          </cell>
          <cell r="E6000">
            <v>80</v>
          </cell>
          <cell r="F6000">
            <v>45880</v>
          </cell>
          <cell r="G6000" t="str">
            <v>（中铁三局五公司西昭高速4标2号钢筋厂)凉山州布拖县3号钢筋厂</v>
          </cell>
          <cell r="H6000" t="str">
            <v>周浩</v>
          </cell>
          <cell r="I6000">
            <v>17720319111</v>
          </cell>
        </row>
        <row r="6001">
          <cell r="A6001" t="str">
            <v>润耀</v>
          </cell>
          <cell r="B6001" t="str">
            <v>螺纹钢</v>
          </cell>
          <cell r="C6001" t="str">
            <v>HRB400EФ12*9m</v>
          </cell>
          <cell r="D6001" t="str">
            <v>吨</v>
          </cell>
          <cell r="E6001">
            <v>21</v>
          </cell>
          <cell r="F6001">
            <v>45881</v>
          </cell>
          <cell r="G6001" t="str">
            <v>（中核中原-温江北林医养综合体项目）四川省成都市温江区万春大道第三人民医院东</v>
          </cell>
          <cell r="H6001" t="str">
            <v>蔡杰</v>
          </cell>
          <cell r="I6001">
            <v>18875129329</v>
          </cell>
        </row>
        <row r="6002">
          <cell r="A6002" t="str">
            <v>润耀</v>
          </cell>
          <cell r="B6002" t="str">
            <v>螺纹钢</v>
          </cell>
          <cell r="C6002" t="str">
            <v>HRB400EФ20*9m</v>
          </cell>
          <cell r="D6002" t="str">
            <v>吨</v>
          </cell>
          <cell r="E6002">
            <v>6</v>
          </cell>
          <cell r="F6002">
            <v>45881</v>
          </cell>
          <cell r="G6002" t="str">
            <v>（中核中原-温江北林医养综合体项目）四川省成都市温江区万春大道第三人民医院东</v>
          </cell>
          <cell r="H6002" t="str">
            <v>蔡杰</v>
          </cell>
          <cell r="I6002">
            <v>18875129329</v>
          </cell>
        </row>
        <row r="6003">
          <cell r="A6003" t="str">
            <v>润耀</v>
          </cell>
          <cell r="B6003" t="str">
            <v>螺纹钢</v>
          </cell>
          <cell r="C6003" t="str">
            <v>HRB500EФ20*9m</v>
          </cell>
          <cell r="D6003" t="str">
            <v>吨</v>
          </cell>
          <cell r="E6003">
            <v>10</v>
          </cell>
          <cell r="F6003">
            <v>45881</v>
          </cell>
          <cell r="G6003" t="str">
            <v>（中核中原-温江北林医养综合体项目）四川省成都市温江区万春大道第三人民医院东</v>
          </cell>
          <cell r="H6003" t="str">
            <v>蔡杰</v>
          </cell>
          <cell r="I6003">
            <v>18875129329</v>
          </cell>
        </row>
        <row r="6004">
          <cell r="A6004" t="str">
            <v>润耀</v>
          </cell>
          <cell r="B6004" t="str">
            <v>螺纹钢</v>
          </cell>
          <cell r="C6004" t="str">
            <v>HRB500EФ25*9m</v>
          </cell>
          <cell r="D6004" t="str">
            <v>吨</v>
          </cell>
          <cell r="E6004">
            <v>27</v>
          </cell>
          <cell r="F6004">
            <v>45881</v>
          </cell>
          <cell r="G6004" t="str">
            <v>（中核中原-温江北林医养综合体项目）四川省成都市温江区万春大道第三人民医院东</v>
          </cell>
          <cell r="H6004" t="str">
            <v>蔡杰</v>
          </cell>
          <cell r="I6004">
            <v>18875129329</v>
          </cell>
        </row>
        <row r="6005">
          <cell r="A6005" t="str">
            <v>润耀</v>
          </cell>
          <cell r="B6005" t="str">
            <v>螺纹钢</v>
          </cell>
          <cell r="C6005" t="str">
            <v>HRB500EФ25*12m</v>
          </cell>
          <cell r="D6005" t="str">
            <v>吨</v>
          </cell>
          <cell r="E6005">
            <v>6</v>
          </cell>
          <cell r="F6005">
            <v>45881</v>
          </cell>
          <cell r="G6005" t="str">
            <v>（中核中原-温江北林医养综合体项目）四川省成都市温江区万春大道第三人民医院东</v>
          </cell>
          <cell r="H6005" t="str">
            <v>蔡杰</v>
          </cell>
          <cell r="I6005">
            <v>18875129329</v>
          </cell>
        </row>
        <row r="6006">
          <cell r="A6006" t="str">
            <v>润耀</v>
          </cell>
          <cell r="B6006" t="str">
            <v>螺纹钢</v>
          </cell>
          <cell r="C6006" t="str">
            <v>HRB400EФ20*9m</v>
          </cell>
          <cell r="D6006" t="str">
            <v>吨</v>
          </cell>
          <cell r="E6006">
            <v>70</v>
          </cell>
          <cell r="F6006">
            <v>45881</v>
          </cell>
          <cell r="G6006" t="str">
            <v>（中铁六局呼和公司康新高速TJ4-2标）四川省甘孜藏族自治州康定市新都桥镇东俄罗三村中建八局搅拌站旁</v>
          </cell>
          <cell r="H6006" t="str">
            <v>许文刚</v>
          </cell>
          <cell r="I6006">
            <v>15848808186</v>
          </cell>
        </row>
        <row r="6007">
          <cell r="A6007" t="str">
            <v>润耀</v>
          </cell>
          <cell r="B6007" t="str">
            <v>螺纹钢</v>
          </cell>
          <cell r="C6007" t="str">
            <v>HRB400EФ16*9m</v>
          </cell>
          <cell r="D6007" t="str">
            <v>吨</v>
          </cell>
          <cell r="E6007">
            <v>70</v>
          </cell>
          <cell r="F6007">
            <v>45881</v>
          </cell>
          <cell r="G6007" t="str">
            <v>（中铁六局呼和公司康新高速TJ4-2标）四川省甘孜藏族自治州康定市新都桥镇东俄罗三村中建八局搅拌站旁</v>
          </cell>
          <cell r="H6007" t="str">
            <v>许文刚</v>
          </cell>
          <cell r="I6007">
            <v>15848808186</v>
          </cell>
        </row>
        <row r="6008">
          <cell r="A6008" t="str">
            <v>润耀</v>
          </cell>
          <cell r="B6008" t="str">
            <v>螺纹钢</v>
          </cell>
          <cell r="C6008" t="str">
            <v>HRB400EФ12*9m</v>
          </cell>
          <cell r="D6008" t="str">
            <v>吨</v>
          </cell>
          <cell r="E6008">
            <v>140</v>
          </cell>
          <cell r="F6008">
            <v>45881</v>
          </cell>
          <cell r="G6008" t="str">
            <v>（中铁六局呼和公司康新高速TJ4-2标）四川省甘孜藏族自治州康定市新都桥镇东俄罗三村中建八局搅拌站旁</v>
          </cell>
          <cell r="H6008" t="str">
            <v>许文刚</v>
          </cell>
          <cell r="I6008">
            <v>15848808186</v>
          </cell>
        </row>
        <row r="6009">
          <cell r="A6009" t="str">
            <v>润耀</v>
          </cell>
          <cell r="B6009" t="str">
            <v>螺纹钢</v>
          </cell>
          <cell r="C6009" t="str">
            <v>HRB400E Φ32 12m</v>
          </cell>
          <cell r="D6009" t="str">
            <v>吨</v>
          </cell>
          <cell r="E6009">
            <v>35</v>
          </cell>
          <cell r="F6009">
            <v>45881</v>
          </cell>
          <cell r="G6009" t="str">
            <v>（中铁十局-资乐高速4标）四川省眉山市仁寿县彰加镇华炉村中铁十局资乐高速3#钢筋场</v>
          </cell>
          <cell r="H6009" t="str">
            <v>杨飞</v>
          </cell>
          <cell r="I6009">
            <v>15667998777</v>
          </cell>
        </row>
        <row r="6010">
          <cell r="A6010" t="str">
            <v>德胜恒嘉</v>
          </cell>
          <cell r="B6010" t="str">
            <v>螺纹钢</v>
          </cell>
          <cell r="C6010" t="str">
            <v>HRB500EФ28*9m</v>
          </cell>
          <cell r="D6010" t="str">
            <v>吨</v>
          </cell>
          <cell r="E6010">
            <v>70</v>
          </cell>
          <cell r="F6010">
            <v>45881</v>
          </cell>
          <cell r="G6010" t="str">
            <v>（中铁六局呼和公司康新高速TJ4-2标）四川省甘孜藏族自治州康定市新都桥镇东俄罗三村中建八局搅拌站旁</v>
          </cell>
          <cell r="H6010" t="str">
            <v>许文刚</v>
          </cell>
          <cell r="I6010">
            <v>15848808186</v>
          </cell>
        </row>
        <row r="6011">
          <cell r="A6011" t="str">
            <v>德胜</v>
          </cell>
          <cell r="B6011" t="str">
            <v>螺纹钢</v>
          </cell>
          <cell r="C6011" t="str">
            <v>HRB400EФ12*9m</v>
          </cell>
          <cell r="D6011" t="str">
            <v>吨</v>
          </cell>
          <cell r="E6011">
            <v>9</v>
          </cell>
          <cell r="F6011">
            <v>45881</v>
          </cell>
          <cell r="G6011" t="str">
            <v>（中核中原-温江北林医养综合体项目）四川省成都市温江区万春大道第三人民医院东</v>
          </cell>
          <cell r="H6011" t="str">
            <v>蔡杰</v>
          </cell>
          <cell r="I6011">
            <v>18875129329</v>
          </cell>
        </row>
        <row r="6012">
          <cell r="A6012" t="str">
            <v>德胜</v>
          </cell>
          <cell r="B6012" t="str">
            <v>螺纹钢</v>
          </cell>
          <cell r="C6012" t="str">
            <v>HRB400EФ16*12m</v>
          </cell>
          <cell r="D6012" t="str">
            <v>吨</v>
          </cell>
          <cell r="E6012">
            <v>2</v>
          </cell>
          <cell r="F6012">
            <v>45881</v>
          </cell>
          <cell r="G6012" t="str">
            <v>（中核中原-温江北林医养综合体项目）四川省成都市温江区万春大道第三人民医院东</v>
          </cell>
          <cell r="H6012" t="str">
            <v>蔡杰</v>
          </cell>
          <cell r="I6012">
            <v>18875129329</v>
          </cell>
        </row>
        <row r="6013">
          <cell r="A6013" t="str">
            <v>德胜</v>
          </cell>
          <cell r="B6013" t="str">
            <v>螺纹钢</v>
          </cell>
          <cell r="C6013" t="str">
            <v>HRB500EФ25*12m</v>
          </cell>
          <cell r="D6013" t="str">
            <v>吨</v>
          </cell>
          <cell r="E6013">
            <v>24</v>
          </cell>
          <cell r="F6013">
            <v>45881</v>
          </cell>
          <cell r="G6013" t="str">
            <v>（中核中原-温江北林医养综合体项目）四川省成都市温江区万春大道第三人民医院东</v>
          </cell>
          <cell r="H6013" t="str">
            <v>蔡杰</v>
          </cell>
          <cell r="I6013">
            <v>18875129329</v>
          </cell>
        </row>
        <row r="6014">
          <cell r="A6014" t="str">
            <v>德胜</v>
          </cell>
          <cell r="B6014" t="str">
            <v>螺纹钢</v>
          </cell>
          <cell r="C6014" t="str">
            <v>HRB400EФ16*12m</v>
          </cell>
          <cell r="D6014" t="str">
            <v>吨</v>
          </cell>
          <cell r="E6014">
            <v>40</v>
          </cell>
          <cell r="F6014">
            <v>45881</v>
          </cell>
          <cell r="G6014" t="str">
            <v>（中核中原-温江光明苑三期项目）四川省成都市温江区金马街道光明苑三期项目</v>
          </cell>
          <cell r="H6014" t="str">
            <v>王生斌</v>
          </cell>
          <cell r="I6014">
            <v>15228858118</v>
          </cell>
        </row>
        <row r="6015">
          <cell r="A6015" t="str">
            <v>德胜</v>
          </cell>
          <cell r="B6015" t="str">
            <v>螺纹钢</v>
          </cell>
          <cell r="C6015" t="str">
            <v>HRB400EФ16*9m</v>
          </cell>
          <cell r="D6015" t="str">
            <v>吨</v>
          </cell>
          <cell r="E6015">
            <v>25</v>
          </cell>
          <cell r="F6015">
            <v>45881</v>
          </cell>
          <cell r="G6015" t="str">
            <v>（中核中原-温江光明苑三期项目）四川省成都市温江区金马街道光明苑三期项目</v>
          </cell>
          <cell r="H6015" t="str">
            <v>王生斌</v>
          </cell>
          <cell r="I6015">
            <v>15228858118</v>
          </cell>
        </row>
        <row r="6016">
          <cell r="A6016" t="str">
            <v>德胜</v>
          </cell>
          <cell r="B6016" t="str">
            <v>螺纹钢</v>
          </cell>
          <cell r="C6016" t="str">
            <v>HRB400EФ18*9m</v>
          </cell>
          <cell r="D6016" t="str">
            <v>吨</v>
          </cell>
          <cell r="E6016">
            <v>4</v>
          </cell>
          <cell r="F6016">
            <v>45881</v>
          </cell>
          <cell r="G6016" t="str">
            <v>（中核中原-温江光明苑三期项目）四川省成都市温江区金马街道光明苑三期项目</v>
          </cell>
          <cell r="H6016" t="str">
            <v>王生斌</v>
          </cell>
          <cell r="I6016">
            <v>15228858118</v>
          </cell>
        </row>
        <row r="6017">
          <cell r="A6017" t="str">
            <v>德胜</v>
          </cell>
          <cell r="B6017" t="str">
            <v>螺纹钢</v>
          </cell>
          <cell r="C6017" t="str">
            <v>HRB500E Φ25 12m</v>
          </cell>
          <cell r="D6017" t="str">
            <v>吨</v>
          </cell>
          <cell r="E6017">
            <v>35</v>
          </cell>
          <cell r="F6017">
            <v>45881</v>
          </cell>
          <cell r="G6017" t="str">
            <v>（中铁十局-资乐高速4标）四川省眉山市仁寿县彰加镇华炉村中铁十局资乐高速3#钢筋场</v>
          </cell>
          <cell r="H6017" t="str">
            <v>杨飞</v>
          </cell>
          <cell r="I6017">
            <v>15667998777</v>
          </cell>
        </row>
        <row r="6018">
          <cell r="A6018" t="str">
            <v>德胜</v>
          </cell>
          <cell r="B6018" t="str">
            <v>螺纹钢</v>
          </cell>
          <cell r="C6018" t="str">
            <v>HRB400E Φ20 12m</v>
          </cell>
          <cell r="D6018" t="str">
            <v>吨</v>
          </cell>
          <cell r="E6018">
            <v>70</v>
          </cell>
          <cell r="F6018">
            <v>45881</v>
          </cell>
          <cell r="G6018" t="str">
            <v>（中铁五局-成渝扩容3标）四川省资阳市雁江区伍隍镇铺子村雁江区X138</v>
          </cell>
          <cell r="H6018" t="str">
            <v>王健</v>
          </cell>
          <cell r="I6018">
            <v>17726168395</v>
          </cell>
        </row>
        <row r="6019">
          <cell r="A6019" t="str">
            <v>钢固融</v>
          </cell>
          <cell r="B6019" t="str">
            <v>高线</v>
          </cell>
          <cell r="C6019" t="str">
            <v>HPB300Φ8</v>
          </cell>
          <cell r="D6019" t="str">
            <v>吨</v>
          </cell>
          <cell r="E6019">
            <v>15</v>
          </cell>
          <cell r="F6019">
            <v>45881</v>
          </cell>
          <cell r="G6019" t="str">
            <v>（中铁广州局-成渝扩容2标）成渝扩容项目ZCB3-2标2#钢筋厂【雁江区联盟桥东北50米(资资路) 】</v>
          </cell>
          <cell r="H6019" t="str">
            <v>刘沛琦</v>
          </cell>
          <cell r="I6019">
            <v>18011784798</v>
          </cell>
        </row>
        <row r="6020">
          <cell r="A6020" t="str">
            <v>钢固融</v>
          </cell>
          <cell r="B6020" t="str">
            <v>盘螺</v>
          </cell>
          <cell r="C6020" t="str">
            <v>HRB400E Φ10</v>
          </cell>
          <cell r="D6020" t="str">
            <v>吨</v>
          </cell>
          <cell r="E6020">
            <v>20</v>
          </cell>
          <cell r="F6020">
            <v>45881</v>
          </cell>
          <cell r="G6020" t="str">
            <v>（中铁广州局-成渝扩容2标）成渝扩容项目ZCB3-2标2#钢筋厂【雁江区联盟桥东北50米(资资路) 】</v>
          </cell>
          <cell r="H6020" t="str">
            <v>刘沛琦</v>
          </cell>
          <cell r="I6020">
            <v>18011784798</v>
          </cell>
        </row>
        <row r="6021">
          <cell r="A6021" t="str">
            <v>钢固融</v>
          </cell>
          <cell r="B6021" t="str">
            <v>高线</v>
          </cell>
          <cell r="C6021" t="str">
            <v>HPB300Φ12</v>
          </cell>
          <cell r="D6021" t="str">
            <v>吨</v>
          </cell>
          <cell r="E6021">
            <v>35</v>
          </cell>
          <cell r="F6021">
            <v>45881</v>
          </cell>
          <cell r="G6021" t="str">
            <v>（中铁广州局-成渝扩容2标）四川省资阳市雁江区南双路杨家糖房</v>
          </cell>
          <cell r="H6021" t="str">
            <v>邓志强</v>
          </cell>
          <cell r="I6021">
            <v>17603045490</v>
          </cell>
        </row>
        <row r="6022">
          <cell r="A6022" t="str">
            <v>润耀</v>
          </cell>
          <cell r="B6022" t="str">
            <v>螺纹钢</v>
          </cell>
          <cell r="C6022" t="str">
            <v>HRB400E Φ25 9m</v>
          </cell>
          <cell r="D6022" t="str">
            <v>吨</v>
          </cell>
          <cell r="E6022">
            <v>70</v>
          </cell>
          <cell r="F6022">
            <v>45881</v>
          </cell>
          <cell r="G6022" t="str">
            <v>（中铁三局成渝扩容ZCB3-1项目部）内江市胜利收费站红绿灯500米</v>
          </cell>
          <cell r="H6022" t="str">
            <v>王岩</v>
          </cell>
          <cell r="I6022">
            <v>17634813323</v>
          </cell>
        </row>
        <row r="6023">
          <cell r="A6023" t="str">
            <v>润耀</v>
          </cell>
          <cell r="B6023" t="str">
            <v>螺纹钢</v>
          </cell>
          <cell r="C6023" t="str">
            <v>HRB400E Φ25 12m</v>
          </cell>
          <cell r="D6023" t="str">
            <v>吨</v>
          </cell>
          <cell r="E6023">
            <v>105</v>
          </cell>
          <cell r="F6023">
            <v>45881</v>
          </cell>
          <cell r="G6023" t="str">
            <v>（中铁五局-成渝扩容3标）四川省资阳市雁江区伍隍镇铺子村雁江区X138</v>
          </cell>
          <cell r="H6023" t="str">
            <v>王健</v>
          </cell>
          <cell r="I6023">
            <v>17726168395</v>
          </cell>
        </row>
        <row r="6024">
          <cell r="A6024" t="str">
            <v>润耀</v>
          </cell>
          <cell r="B6024" t="str">
            <v>螺纹钢</v>
          </cell>
          <cell r="C6024" t="str">
            <v>HRB400E Φ28 12m</v>
          </cell>
          <cell r="D6024" t="str">
            <v>吨</v>
          </cell>
          <cell r="E6024">
            <v>70</v>
          </cell>
          <cell r="F6024">
            <v>45881</v>
          </cell>
          <cell r="G6024" t="str">
            <v>（中铁五局-成渝扩容3标）四川省资阳市雁江区伍隍镇铺子村雁江区X138</v>
          </cell>
          <cell r="H6024" t="str">
            <v>王健</v>
          </cell>
          <cell r="I6024">
            <v>17726168395</v>
          </cell>
        </row>
        <row r="6025">
          <cell r="A6025" t="str">
            <v>润耀</v>
          </cell>
          <cell r="B6025" t="str">
            <v>螺纹钢</v>
          </cell>
          <cell r="C6025" t="str">
            <v>HRB400E Φ20 12m</v>
          </cell>
          <cell r="D6025" t="str">
            <v>吨</v>
          </cell>
          <cell r="E6025">
            <v>35</v>
          </cell>
          <cell r="F6025">
            <v>45881</v>
          </cell>
          <cell r="G6025" t="str">
            <v>（中铁五局-成渝扩容3标）四川省资阳市雁江区伍隍镇铺子村雁江区X138</v>
          </cell>
          <cell r="H6025" t="str">
            <v>王健</v>
          </cell>
          <cell r="I6025">
            <v>17726168395</v>
          </cell>
        </row>
        <row r="6026">
          <cell r="A6026" t="str">
            <v>德胜</v>
          </cell>
          <cell r="B6026" t="str">
            <v>螺纹钢</v>
          </cell>
          <cell r="C6026" t="str">
            <v>HRB400E Φ25×9米</v>
          </cell>
          <cell r="D6026" t="str">
            <v>吨</v>
          </cell>
          <cell r="E6026">
            <v>70</v>
          </cell>
          <cell r="F6026">
            <v>45881</v>
          </cell>
          <cell r="G6026" t="str">
            <v>（自永1标八局二分公司钢筋棚）四川省自贡市大安区牛佛镇</v>
          </cell>
          <cell r="H6026" t="str">
            <v>王君杰</v>
          </cell>
          <cell r="I6026">
            <v>18919619850</v>
          </cell>
        </row>
        <row r="6027">
          <cell r="A6027" t="str">
            <v>钢固融</v>
          </cell>
          <cell r="B6027" t="str">
            <v>螺纹钢</v>
          </cell>
          <cell r="C6027" t="str">
            <v>HRB500E Φ28×12米</v>
          </cell>
          <cell r="D6027" t="str">
            <v>吨</v>
          </cell>
          <cell r="E6027">
            <v>140</v>
          </cell>
          <cell r="F6027">
            <v>45881</v>
          </cell>
          <cell r="G6027" t="str">
            <v>（自永2标九局西南分公司钢筋棚）四川省自贡市骑龙镇大湾村</v>
          </cell>
          <cell r="H6027" t="str">
            <v>袁洪浩</v>
          </cell>
          <cell r="I6027">
            <v>18272354498</v>
          </cell>
        </row>
        <row r="6028">
          <cell r="A6028" t="str">
            <v>钢固融</v>
          </cell>
          <cell r="B6028" t="str">
            <v>螺纹钢</v>
          </cell>
          <cell r="C6028" t="str">
            <v>HRB500E Φ28×12米</v>
          </cell>
          <cell r="D6028" t="str">
            <v>吨</v>
          </cell>
          <cell r="E6028">
            <v>35</v>
          </cell>
          <cell r="F6028">
            <v>45881</v>
          </cell>
          <cell r="G6028" t="str">
            <v>（自永高速-自永3标六局交通分公司）四川省内江市隆昌市圣灯镇自永项目3标隆昌市圣灯镇中心学校</v>
          </cell>
          <cell r="H6028" t="str">
            <v>李工</v>
          </cell>
          <cell r="I6028">
            <v>19212995868</v>
          </cell>
        </row>
        <row r="6029">
          <cell r="A6029" t="str">
            <v>达钢</v>
          </cell>
          <cell r="B6029" t="str">
            <v>盘螺</v>
          </cell>
          <cell r="C6029" t="str">
            <v>HRB400E Φ6</v>
          </cell>
          <cell r="D6029" t="str">
            <v>吨</v>
          </cell>
          <cell r="E6029">
            <v>3</v>
          </cell>
          <cell r="F6029">
            <v>45881</v>
          </cell>
          <cell r="G6029" t="str">
            <v>（商投建工达州中医药科技园-4工区-7号楼）达州市通川区达州中医药职业学院犀牛大道北段</v>
          </cell>
          <cell r="H6029" t="str">
            <v>张扬</v>
          </cell>
          <cell r="I6029">
            <v>18381904567</v>
          </cell>
        </row>
        <row r="6030">
          <cell r="A6030" t="str">
            <v>达钢</v>
          </cell>
          <cell r="B6030" t="str">
            <v>盘螺</v>
          </cell>
          <cell r="C6030" t="str">
            <v>HRB400E Φ8</v>
          </cell>
          <cell r="D6030" t="str">
            <v>吨</v>
          </cell>
          <cell r="E6030">
            <v>42</v>
          </cell>
          <cell r="F6030">
            <v>45881</v>
          </cell>
          <cell r="G6030" t="str">
            <v>（商投建工达州中医药科技园-4工区-7号楼）达州市通川区达州中医药职业学院犀牛大道北段</v>
          </cell>
          <cell r="H6030" t="str">
            <v>张扬</v>
          </cell>
          <cell r="I6030">
            <v>18381904567</v>
          </cell>
        </row>
        <row r="6031">
          <cell r="A6031" t="str">
            <v>达钢</v>
          </cell>
          <cell r="B6031" t="str">
            <v>螺纹钢</v>
          </cell>
          <cell r="C6031" t="str">
            <v>HRB400E Φ16 9m</v>
          </cell>
          <cell r="D6031" t="str">
            <v>吨</v>
          </cell>
          <cell r="E6031">
            <v>27</v>
          </cell>
          <cell r="F6031">
            <v>45881</v>
          </cell>
          <cell r="G6031" t="str">
            <v>(中铁三局集团西渝高铁康渝段站房四标工程)重庆市九龙坡区华祥支路与华祥路交叉口重庆建工重庆西站TOD项目部</v>
          </cell>
          <cell r="H6031" t="str">
            <v>卢庆江</v>
          </cell>
          <cell r="I6031">
            <v>18883488177</v>
          </cell>
        </row>
        <row r="6032">
          <cell r="A6032" t="str">
            <v>达钢</v>
          </cell>
          <cell r="B6032" t="str">
            <v>螺纹钢</v>
          </cell>
          <cell r="C6032" t="str">
            <v>HRB400E Φ25*9m</v>
          </cell>
          <cell r="D6032" t="str">
            <v>吨</v>
          </cell>
          <cell r="E6032">
            <v>9</v>
          </cell>
          <cell r="F6032">
            <v>45881</v>
          </cell>
          <cell r="G6032" t="str">
            <v>(中铁三局集团西渝高铁康渝段站房四标工程)重庆市九龙坡区华祥支路与华祥路交叉口重庆建工重庆西站TOD项目部</v>
          </cell>
          <cell r="H6032" t="str">
            <v>卢庆江</v>
          </cell>
          <cell r="I6032">
            <v>18883488177</v>
          </cell>
        </row>
        <row r="6033">
          <cell r="A6033" t="str">
            <v>钢固融</v>
          </cell>
          <cell r="B6033" t="str">
            <v>盘圆</v>
          </cell>
          <cell r="C6033" t="str">
            <v>HPB300Ф8</v>
          </cell>
          <cell r="D6033" t="str">
            <v>吨</v>
          </cell>
          <cell r="E6033">
            <v>2</v>
          </cell>
          <cell r="F6033">
            <v>45881</v>
          </cell>
          <cell r="G6033" t="str">
            <v>（成铁西物-重庆兴隆场项目）重庆市沙坪坝区回龙坝镇重庆机务段兴隆场南段</v>
          </cell>
          <cell r="H6033" t="str">
            <v>黄永福</v>
          </cell>
          <cell r="I6033" t="str">
            <v>15982823571</v>
          </cell>
        </row>
        <row r="6034">
          <cell r="A6034" t="str">
            <v>钢固融</v>
          </cell>
          <cell r="B6034" t="str">
            <v>圆钢</v>
          </cell>
          <cell r="C6034" t="str">
            <v>HBP300Ф16</v>
          </cell>
          <cell r="D6034" t="str">
            <v>吨</v>
          </cell>
          <cell r="E6034">
            <v>2</v>
          </cell>
          <cell r="F6034">
            <v>45881</v>
          </cell>
          <cell r="G6034" t="str">
            <v>（成铁西物-重庆兴隆场项目）重庆市沙坪坝区回龙坝镇重庆机务段兴隆场南段</v>
          </cell>
          <cell r="H6034" t="str">
            <v>黄永福</v>
          </cell>
          <cell r="I6034" t="str">
            <v>15982823571</v>
          </cell>
        </row>
        <row r="6035">
          <cell r="A6035" t="str">
            <v>钢固融</v>
          </cell>
          <cell r="B6035" t="str">
            <v>螺纹钢</v>
          </cell>
          <cell r="C6035" t="str">
            <v>HRB400EФ16*9m</v>
          </cell>
          <cell r="D6035" t="str">
            <v>吨</v>
          </cell>
          <cell r="E6035">
            <v>2</v>
          </cell>
          <cell r="F6035">
            <v>45881</v>
          </cell>
          <cell r="G6035" t="str">
            <v>（成铁西物-重庆兴隆场项目）重庆市沙坪坝区回龙坝镇重庆机务段兴隆场南段</v>
          </cell>
          <cell r="H6035" t="str">
            <v>黄永福</v>
          </cell>
          <cell r="I6035" t="str">
            <v>15982823571</v>
          </cell>
        </row>
        <row r="6036">
          <cell r="A6036" t="str">
            <v>钢固融</v>
          </cell>
          <cell r="B6036" t="str">
            <v>螺纹钢</v>
          </cell>
          <cell r="C6036" t="str">
            <v>HRB400EФ12*9m</v>
          </cell>
          <cell r="D6036" t="str">
            <v>吨</v>
          </cell>
          <cell r="E6036">
            <v>3</v>
          </cell>
          <cell r="F6036">
            <v>45881</v>
          </cell>
          <cell r="G6036" t="str">
            <v>（成铁西物-重庆兴隆场项目）重庆市沙坪坝区回龙坝镇重庆机务段兴隆场南段</v>
          </cell>
          <cell r="H6036" t="str">
            <v>黄永福</v>
          </cell>
          <cell r="I6036" t="str">
            <v>15982823571</v>
          </cell>
        </row>
        <row r="6037">
          <cell r="A6037" t="str">
            <v>钢固融</v>
          </cell>
          <cell r="B6037" t="str">
            <v>盘圆</v>
          </cell>
          <cell r="C6037" t="str">
            <v>HPB300Ф10</v>
          </cell>
          <cell r="D6037" t="str">
            <v>吨</v>
          </cell>
          <cell r="E6037">
            <v>35</v>
          </cell>
          <cell r="F6037">
            <v>45881</v>
          </cell>
          <cell r="G6037" t="str">
            <v>（中铁八局康新高速TJ4-1标）四川省甘孜州康定市新都桥镇超限载检测站</v>
          </cell>
          <cell r="H6037" t="str">
            <v>刘俊</v>
          </cell>
          <cell r="I6037">
            <v>18587764925</v>
          </cell>
        </row>
        <row r="6038">
          <cell r="A6038" t="str">
            <v>达钢</v>
          </cell>
          <cell r="B6038" t="str">
            <v>盘螺</v>
          </cell>
          <cell r="C6038" t="str">
            <v>HRB400E Φ8</v>
          </cell>
          <cell r="D6038" t="str">
            <v>吨</v>
          </cell>
          <cell r="E6038">
            <v>27</v>
          </cell>
          <cell r="F6038">
            <v>45882</v>
          </cell>
          <cell r="G6038" t="str">
            <v>（商投建工达州中医药科技园-4工区-8号楼）达州市通川区达州中医药职业学院犀牛大道北段</v>
          </cell>
          <cell r="H6038" t="str">
            <v>张扬</v>
          </cell>
          <cell r="I6038">
            <v>18381904567</v>
          </cell>
        </row>
        <row r="6039">
          <cell r="A6039" t="str">
            <v>达钢</v>
          </cell>
          <cell r="B6039" t="str">
            <v>盘螺</v>
          </cell>
          <cell r="C6039" t="str">
            <v>HRB400E Φ10</v>
          </cell>
          <cell r="D6039" t="str">
            <v>吨</v>
          </cell>
          <cell r="E6039">
            <v>12</v>
          </cell>
          <cell r="F6039">
            <v>45882</v>
          </cell>
          <cell r="G6039" t="str">
            <v>（商投建工达州中医药科技园-4工区-8号楼）达州市通川区达州中医药职业学院犀牛大道北段</v>
          </cell>
          <cell r="H6039" t="str">
            <v>张扬</v>
          </cell>
          <cell r="I6039">
            <v>18381904567</v>
          </cell>
        </row>
        <row r="6040">
          <cell r="A6040" t="str">
            <v>达钢</v>
          </cell>
          <cell r="B6040" t="str">
            <v>盘螺</v>
          </cell>
          <cell r="C6040" t="str">
            <v>HRB400E Φ8</v>
          </cell>
          <cell r="D6040" t="str">
            <v>吨</v>
          </cell>
          <cell r="E6040">
            <v>25</v>
          </cell>
          <cell r="F6040">
            <v>45882</v>
          </cell>
          <cell r="G6040" t="str">
            <v>（商投建工达州中医药科技园-1工区）达州市通川区达州中医药职业学院犀牛大道北段</v>
          </cell>
          <cell r="H6040" t="str">
            <v>程黄刚</v>
          </cell>
          <cell r="I6040">
            <v>15108211617</v>
          </cell>
        </row>
        <row r="6041">
          <cell r="A6041" t="str">
            <v>达钢</v>
          </cell>
          <cell r="B6041" t="str">
            <v>螺纹钢</v>
          </cell>
          <cell r="C6041" t="str">
            <v>HRB400E Φ14 9m</v>
          </cell>
          <cell r="D6041" t="str">
            <v>吨</v>
          </cell>
          <cell r="E6041">
            <v>6</v>
          </cell>
          <cell r="F6041">
            <v>45882</v>
          </cell>
          <cell r="G6041" t="str">
            <v>（商投建工达州中医药科技园-1工区）达州市通川区达州中医药职业学院犀牛大道北段</v>
          </cell>
          <cell r="H6041" t="str">
            <v>程黄刚</v>
          </cell>
          <cell r="I6041">
            <v>15108211617</v>
          </cell>
        </row>
        <row r="6042">
          <cell r="A6042" t="str">
            <v>达钢</v>
          </cell>
          <cell r="B6042" t="str">
            <v>螺纹钢</v>
          </cell>
          <cell r="C6042" t="str">
            <v>HRB500E Φ12</v>
          </cell>
          <cell r="D6042" t="str">
            <v>吨</v>
          </cell>
          <cell r="E6042">
            <v>3</v>
          </cell>
          <cell r="F6042">
            <v>45882</v>
          </cell>
          <cell r="G6042" t="str">
            <v>（商投建工达州中医药科技园-1工区）达州市通川区达州中医药职业学院犀牛大道北段</v>
          </cell>
          <cell r="H6042" t="str">
            <v>程黄刚</v>
          </cell>
          <cell r="I6042">
            <v>15108211617</v>
          </cell>
        </row>
        <row r="6043">
          <cell r="A6043" t="str">
            <v>达钢</v>
          </cell>
          <cell r="B6043" t="str">
            <v>螺纹钢</v>
          </cell>
          <cell r="C6043" t="str">
            <v>HRB500E Φ16</v>
          </cell>
          <cell r="D6043" t="str">
            <v>吨</v>
          </cell>
          <cell r="E6043">
            <v>3</v>
          </cell>
          <cell r="F6043">
            <v>45882</v>
          </cell>
          <cell r="G6043" t="str">
            <v>（商投建工达州中医药科技园-1工区）达州市通川区达州中医药职业学院犀牛大道北段</v>
          </cell>
          <cell r="H6043" t="str">
            <v>程黄刚</v>
          </cell>
          <cell r="I6043">
            <v>15108211617</v>
          </cell>
        </row>
        <row r="6044">
          <cell r="A6044" t="str">
            <v>达钢</v>
          </cell>
          <cell r="B6044" t="str">
            <v>螺纹钢</v>
          </cell>
          <cell r="C6044" t="str">
            <v>HRB500E Φ22</v>
          </cell>
          <cell r="D6044" t="str">
            <v>吨</v>
          </cell>
          <cell r="E6044">
            <v>3</v>
          </cell>
          <cell r="F6044">
            <v>45882</v>
          </cell>
          <cell r="G6044" t="str">
            <v>（商投建工达州中医药科技园-1工区）达州市通川区达州中医药职业学院犀牛大道北段</v>
          </cell>
          <cell r="H6044" t="str">
            <v>程黄刚</v>
          </cell>
          <cell r="I6044">
            <v>15108211617</v>
          </cell>
        </row>
        <row r="6045">
          <cell r="A6045" t="str">
            <v>达钢</v>
          </cell>
          <cell r="B6045" t="str">
            <v>螺纹钢</v>
          </cell>
          <cell r="C6045" t="str">
            <v>HRB500E Φ25</v>
          </cell>
          <cell r="D6045" t="str">
            <v>吨</v>
          </cell>
          <cell r="E6045">
            <v>3</v>
          </cell>
          <cell r="F6045">
            <v>45882</v>
          </cell>
          <cell r="G6045" t="str">
            <v>（商投建工达州中医药科技园-1工区）达州市通川区达州中医药职业学院犀牛大道北段</v>
          </cell>
          <cell r="H6045" t="str">
            <v>程黄刚</v>
          </cell>
          <cell r="I6045">
            <v>15108211617</v>
          </cell>
        </row>
        <row r="6046">
          <cell r="A6046" t="str">
            <v>钢固融</v>
          </cell>
          <cell r="B6046" t="str">
            <v>螺纹钢</v>
          </cell>
          <cell r="C6046" t="str">
            <v>HRB500E Φ18</v>
          </cell>
          <cell r="D6046" t="str">
            <v>吨</v>
          </cell>
          <cell r="E6046">
            <v>21</v>
          </cell>
          <cell r="F6046">
            <v>45882</v>
          </cell>
          <cell r="G6046" t="str">
            <v>（商投建工达州中医药科技园-1工区）达州市通川区达州中医药职业学院犀牛大道北段</v>
          </cell>
          <cell r="H6046" t="str">
            <v>程黄刚</v>
          </cell>
          <cell r="I6046">
            <v>15108211617</v>
          </cell>
        </row>
        <row r="6047">
          <cell r="A6047" t="str">
            <v>钢固融</v>
          </cell>
          <cell r="B6047" t="str">
            <v>螺纹钢</v>
          </cell>
          <cell r="C6047" t="str">
            <v>HRB500E Φ20</v>
          </cell>
          <cell r="D6047" t="str">
            <v>吨</v>
          </cell>
          <cell r="E6047">
            <v>15</v>
          </cell>
          <cell r="F6047">
            <v>45882</v>
          </cell>
          <cell r="G6047" t="str">
            <v>（商投建工达州中医药科技园-1工区）达州市通川区达州中医药职业学院犀牛大道北段</v>
          </cell>
          <cell r="H6047" t="str">
            <v>程黄刚</v>
          </cell>
          <cell r="I6047">
            <v>15108211617</v>
          </cell>
        </row>
        <row r="6048">
          <cell r="A6048" t="str">
            <v>钢固融</v>
          </cell>
          <cell r="B6048" t="str">
            <v>盘螺</v>
          </cell>
          <cell r="C6048" t="str">
            <v>HRB400E Φ8</v>
          </cell>
          <cell r="D6048" t="str">
            <v>吨</v>
          </cell>
          <cell r="E6048">
            <v>2</v>
          </cell>
          <cell r="F6048">
            <v>45882</v>
          </cell>
          <cell r="G6048" t="str">
            <v>(华西乐山）-四川省乐山市市中区苏稽镇校地共建产教融合基地建设项目二标段</v>
          </cell>
          <cell r="H6048" t="str">
            <v>彭江涛</v>
          </cell>
          <cell r="I6048">
            <v>13990276572</v>
          </cell>
        </row>
        <row r="6049">
          <cell r="A6049" t="str">
            <v>钢固融</v>
          </cell>
          <cell r="B6049" t="str">
            <v>盘螺</v>
          </cell>
          <cell r="C6049" t="str">
            <v>HRB400E Φ10</v>
          </cell>
          <cell r="D6049" t="str">
            <v>吨</v>
          </cell>
          <cell r="E6049">
            <v>6</v>
          </cell>
          <cell r="F6049">
            <v>45882</v>
          </cell>
          <cell r="G6049" t="str">
            <v>(华西乐山）-四川省乐山市市中区苏稽镇校地共建产教融合基地建设项目二标段</v>
          </cell>
          <cell r="H6049" t="str">
            <v>彭江涛</v>
          </cell>
          <cell r="I6049">
            <v>13990276572</v>
          </cell>
        </row>
        <row r="6050">
          <cell r="A6050" t="str">
            <v>钢固融</v>
          </cell>
          <cell r="B6050" t="str">
            <v>盘螺</v>
          </cell>
          <cell r="C6050" t="str">
            <v>HRB400E Φ12</v>
          </cell>
          <cell r="D6050" t="str">
            <v>吨</v>
          </cell>
          <cell r="E6050">
            <v>31</v>
          </cell>
          <cell r="F6050">
            <v>45882</v>
          </cell>
          <cell r="G6050" t="str">
            <v>(华西乐山）-四川省乐山市市中区苏稽镇校地共建产教融合基地建设项目二标段</v>
          </cell>
          <cell r="H6050" t="str">
            <v>彭江涛</v>
          </cell>
          <cell r="I6050">
            <v>13990276572</v>
          </cell>
        </row>
        <row r="6051">
          <cell r="A6051" t="str">
            <v>钢固融</v>
          </cell>
          <cell r="B6051" t="str">
            <v>螺纹钢</v>
          </cell>
          <cell r="C6051" t="str">
            <v>HRB400E Φ25 9m</v>
          </cell>
          <cell r="D6051" t="str">
            <v>吨</v>
          </cell>
          <cell r="E6051">
            <v>26</v>
          </cell>
          <cell r="F6051">
            <v>45882</v>
          </cell>
          <cell r="G6051" t="str">
            <v>(华西乐山）-四川省乐山市市中区苏稽镇校地共建产教融合基地建设项目二标段</v>
          </cell>
          <cell r="H6051" t="str">
            <v>彭江涛</v>
          </cell>
          <cell r="I6051">
            <v>13990276572</v>
          </cell>
        </row>
        <row r="6052">
          <cell r="A6052" t="str">
            <v>德胜</v>
          </cell>
          <cell r="B6052" t="str">
            <v>螺纹钢</v>
          </cell>
          <cell r="C6052" t="str">
            <v>HRB400E Φ25 9m</v>
          </cell>
          <cell r="D6052" t="str">
            <v>吨</v>
          </cell>
          <cell r="E6052">
            <v>8</v>
          </cell>
          <cell r="F6052">
            <v>45882</v>
          </cell>
          <cell r="G6052" t="str">
            <v>(华西乐山）-四川省乐山市市中区苏稽镇校地共建产教融合基地建设项目二标段</v>
          </cell>
          <cell r="H6052" t="str">
            <v>彭江涛</v>
          </cell>
          <cell r="I6052">
            <v>13990276572</v>
          </cell>
        </row>
        <row r="6053">
          <cell r="A6053" t="str">
            <v>德胜</v>
          </cell>
          <cell r="B6053" t="str">
            <v>螺纹钢</v>
          </cell>
          <cell r="C6053" t="str">
            <v>HRB400E Φ16 9m</v>
          </cell>
          <cell r="D6053" t="str">
            <v>吨</v>
          </cell>
          <cell r="E6053">
            <v>4</v>
          </cell>
          <cell r="F6053">
            <v>45882</v>
          </cell>
          <cell r="G6053" t="str">
            <v>(华西乐山）-四川省乐山市市中区苏稽镇校地共建产教融合基地建设项目二标段</v>
          </cell>
          <cell r="H6053" t="str">
            <v>彭江涛</v>
          </cell>
          <cell r="I6053">
            <v>13990276572</v>
          </cell>
        </row>
        <row r="6054">
          <cell r="A6054" t="str">
            <v>德胜</v>
          </cell>
          <cell r="B6054" t="str">
            <v>螺纹钢</v>
          </cell>
          <cell r="C6054" t="str">
            <v>HRB400E Φ18 9m</v>
          </cell>
          <cell r="D6054" t="str">
            <v>吨</v>
          </cell>
          <cell r="E6054">
            <v>8</v>
          </cell>
          <cell r="F6054">
            <v>45882</v>
          </cell>
          <cell r="G6054" t="str">
            <v>(华西乐山）-四川省乐山市市中区苏稽镇校地共建产教融合基地建设项目二标段</v>
          </cell>
          <cell r="H6054" t="str">
            <v>彭江涛</v>
          </cell>
          <cell r="I6054">
            <v>13990276572</v>
          </cell>
        </row>
        <row r="6055">
          <cell r="A6055" t="str">
            <v>德胜</v>
          </cell>
          <cell r="B6055" t="str">
            <v>螺纹钢</v>
          </cell>
          <cell r="C6055" t="str">
            <v>HRB500E Φ18</v>
          </cell>
          <cell r="D6055" t="str">
            <v>吨</v>
          </cell>
          <cell r="E6055">
            <v>2.5</v>
          </cell>
          <cell r="F6055">
            <v>45882</v>
          </cell>
          <cell r="G6055" t="str">
            <v>(华西乐山）-四川省乐山市市中区苏稽镇校地共建产教融合基地建设项目二标段</v>
          </cell>
          <cell r="H6055" t="str">
            <v>彭江涛</v>
          </cell>
          <cell r="I6055">
            <v>13990276572</v>
          </cell>
        </row>
        <row r="6056">
          <cell r="A6056" t="str">
            <v>德胜</v>
          </cell>
          <cell r="B6056" t="str">
            <v>螺纹钢</v>
          </cell>
          <cell r="C6056" t="str">
            <v>HRB500E Φ20</v>
          </cell>
          <cell r="D6056" t="str">
            <v>吨</v>
          </cell>
          <cell r="E6056">
            <v>3.5</v>
          </cell>
          <cell r="F6056">
            <v>45882</v>
          </cell>
          <cell r="G6056" t="str">
            <v>(华西乐山）-四川省乐山市市中区苏稽镇校地共建产教融合基地建设项目二标段</v>
          </cell>
          <cell r="H6056" t="str">
            <v>彭江涛</v>
          </cell>
          <cell r="I6056">
            <v>13990276572</v>
          </cell>
        </row>
        <row r="6057">
          <cell r="A6057" t="str">
            <v>德胜</v>
          </cell>
          <cell r="B6057" t="str">
            <v>螺纹钢</v>
          </cell>
          <cell r="C6057" t="str">
            <v>HRB500E Φ22</v>
          </cell>
          <cell r="D6057" t="str">
            <v>吨</v>
          </cell>
          <cell r="E6057">
            <v>2.5</v>
          </cell>
          <cell r="F6057">
            <v>45882</v>
          </cell>
          <cell r="G6057" t="str">
            <v>(华西乐山）-四川省乐山市市中区苏稽镇校地共建产教融合基地建设项目二标段</v>
          </cell>
          <cell r="H6057" t="str">
            <v>彭江涛</v>
          </cell>
          <cell r="I6057">
            <v>13990276572</v>
          </cell>
        </row>
        <row r="6058">
          <cell r="A6058" t="str">
            <v>德胜</v>
          </cell>
          <cell r="B6058" t="str">
            <v>螺纹钢</v>
          </cell>
          <cell r="C6058" t="str">
            <v>HRB500E Φ25</v>
          </cell>
          <cell r="D6058" t="str">
            <v>吨</v>
          </cell>
          <cell r="E6058">
            <v>31</v>
          </cell>
          <cell r="F6058">
            <v>45882</v>
          </cell>
          <cell r="G6058" t="str">
            <v>(华西乐山）-四川省乐山市市中区苏稽镇校地共建产教融合基地建设项目二标段</v>
          </cell>
          <cell r="H6058" t="str">
            <v>彭江涛</v>
          </cell>
          <cell r="I6058">
            <v>13990276572</v>
          </cell>
        </row>
        <row r="6059">
          <cell r="A6059" t="str">
            <v>德胜</v>
          </cell>
          <cell r="B6059" t="str">
            <v>螺纹钢</v>
          </cell>
          <cell r="C6059" t="str">
            <v>HRB400E Φ25 12m</v>
          </cell>
          <cell r="D6059" t="str">
            <v>吨</v>
          </cell>
          <cell r="E6059">
            <v>10</v>
          </cell>
          <cell r="F6059">
            <v>45882</v>
          </cell>
          <cell r="G6059" t="str">
            <v>(华西乐山）-四川省乐山市市中区苏稽镇校地共建产教融合基地建设项目二标段</v>
          </cell>
          <cell r="H6059" t="str">
            <v>彭江涛</v>
          </cell>
          <cell r="I6059">
            <v>13990276572</v>
          </cell>
        </row>
        <row r="6060">
          <cell r="A6060" t="str">
            <v>德胜恒嘉</v>
          </cell>
          <cell r="B6060" t="str">
            <v>螺纹钢</v>
          </cell>
          <cell r="C6060" t="str">
            <v>HRB400EФ20*9m</v>
          </cell>
          <cell r="D6060" t="str">
            <v>吨</v>
          </cell>
          <cell r="E6060">
            <v>35</v>
          </cell>
          <cell r="F6060">
            <v>45882</v>
          </cell>
          <cell r="G6060" t="str">
            <v>（中铁一局四公司康新高速TJ1-1标雅加梗隧道）四川省甘孜州康定市雅加梗</v>
          </cell>
          <cell r="H6060" t="str">
            <v>范国义</v>
          </cell>
          <cell r="I6060">
            <v>18784539677</v>
          </cell>
        </row>
        <row r="6061">
          <cell r="A6061" t="str">
            <v>德胜恒嘉</v>
          </cell>
          <cell r="B6061" t="str">
            <v>螺纹钢</v>
          </cell>
          <cell r="C6061" t="str">
            <v>HRB400EФ22*9m</v>
          </cell>
          <cell r="D6061" t="str">
            <v>吨</v>
          </cell>
          <cell r="E6061">
            <v>35</v>
          </cell>
          <cell r="F6061">
            <v>45882</v>
          </cell>
          <cell r="G6061" t="str">
            <v>（中铁一局四公司康新高速TJ1-1标雅加梗隧道）四川省甘孜州康定市雅加梗</v>
          </cell>
          <cell r="H6061" t="str">
            <v>范国义</v>
          </cell>
          <cell r="I6061">
            <v>18784539677</v>
          </cell>
        </row>
        <row r="6062">
          <cell r="A6062" t="str">
            <v>德胜恒嘉</v>
          </cell>
          <cell r="B6062" t="str">
            <v>螺纹钢</v>
          </cell>
          <cell r="C6062" t="str">
            <v>HRB400EФ32*9m</v>
          </cell>
          <cell r="D6062" t="str">
            <v>吨</v>
          </cell>
          <cell r="E6062">
            <v>30</v>
          </cell>
          <cell r="F6062">
            <v>45882</v>
          </cell>
          <cell r="G6062" t="str">
            <v>（中铁一局四公司康新高速TJ1-1标雅加梗隧道）四川省甘孜州康定市雅加梗路基</v>
          </cell>
          <cell r="H6062" t="str">
            <v>刘子任</v>
          </cell>
          <cell r="I6062">
            <v>18784539677</v>
          </cell>
        </row>
        <row r="6063">
          <cell r="A6063" t="str">
            <v>德胜恒嘉</v>
          </cell>
          <cell r="B6063" t="str">
            <v>螺纹钢</v>
          </cell>
          <cell r="C6063" t="str">
            <v>HRB400EФ25*9m</v>
          </cell>
          <cell r="D6063" t="str">
            <v>吨</v>
          </cell>
          <cell r="E6063">
            <v>5</v>
          </cell>
          <cell r="F6063">
            <v>45882</v>
          </cell>
          <cell r="G6063" t="str">
            <v>（中铁一局四公司康新高速TJ1-1标雅加梗隧道）四川省甘孜州康定市雅加梗路基</v>
          </cell>
          <cell r="H6063" t="str">
            <v>刘子任</v>
          </cell>
          <cell r="I6063">
            <v>18784539677</v>
          </cell>
        </row>
        <row r="6064">
          <cell r="A6064" t="str">
            <v>德胜恒嘉</v>
          </cell>
          <cell r="B6064" t="str">
            <v>螺纹钢</v>
          </cell>
          <cell r="C6064" t="str">
            <v>HRB400EФ22*9m</v>
          </cell>
          <cell r="D6064" t="str">
            <v>吨</v>
          </cell>
          <cell r="E6064">
            <v>70</v>
          </cell>
          <cell r="F6064">
            <v>45882</v>
          </cell>
          <cell r="G6064" t="str">
            <v>（中铁一局四公司康新高速TJ1-1标贡不卡隧道）四川省甘孜州康定市折多塘村车管所旁</v>
          </cell>
          <cell r="H6064" t="str">
            <v>李彰</v>
          </cell>
          <cell r="I6064">
            <v>18523285235</v>
          </cell>
        </row>
        <row r="6065">
          <cell r="A6065" t="str">
            <v>德胜恒嘉</v>
          </cell>
          <cell r="B6065" t="str">
            <v>螺纹钢</v>
          </cell>
          <cell r="C6065" t="str">
            <v>HRB400EФ25*9m</v>
          </cell>
          <cell r="D6065" t="str">
            <v>吨</v>
          </cell>
          <cell r="E6065">
            <v>35</v>
          </cell>
          <cell r="F6065">
            <v>45882</v>
          </cell>
          <cell r="G6065" t="str">
            <v>（中铁一局四公司康新高速TJ1-1标贡不卡隧道）四川省甘孜州康定市折多塘村车管所旁</v>
          </cell>
          <cell r="H6065" t="str">
            <v>李彰</v>
          </cell>
          <cell r="I6065">
            <v>18523285235</v>
          </cell>
        </row>
        <row r="6066">
          <cell r="A6066" t="str">
            <v>德胜恒嘉</v>
          </cell>
          <cell r="B6066" t="str">
            <v>螺纹钢</v>
          </cell>
          <cell r="C6066" t="str">
            <v>HRB400EФ22*9m</v>
          </cell>
          <cell r="D6066" t="str">
            <v>吨</v>
          </cell>
          <cell r="E6066">
            <v>70</v>
          </cell>
          <cell r="F6066">
            <v>45882</v>
          </cell>
          <cell r="G6066" t="str">
            <v>（中铁一局四公司康新高速TJ1-1标吉拉隧道）四川省甘孜州康定市折多塘村车管所旁</v>
          </cell>
          <cell r="H6066" t="str">
            <v>李彰</v>
          </cell>
          <cell r="I6066">
            <v>18523285235</v>
          </cell>
        </row>
        <row r="6067">
          <cell r="A6067" t="str">
            <v>德胜恒嘉</v>
          </cell>
          <cell r="B6067" t="str">
            <v>螺纹钢</v>
          </cell>
          <cell r="C6067" t="str">
            <v>HRB400EФ22*9m</v>
          </cell>
          <cell r="D6067" t="str">
            <v>吨</v>
          </cell>
          <cell r="E6067">
            <v>70</v>
          </cell>
          <cell r="F6067">
            <v>45882</v>
          </cell>
          <cell r="G6067" t="str">
            <v>（中铁一局四公司康新高速TJ1-1标康定隧道）四川省甘孜州康定市榆林街道甘孜州博物馆旁</v>
          </cell>
          <cell r="H6067" t="str">
            <v>王永强</v>
          </cell>
          <cell r="I6067">
            <v>15929204416</v>
          </cell>
        </row>
        <row r="6068">
          <cell r="A6068" t="str">
            <v>德胜恒嘉</v>
          </cell>
          <cell r="B6068" t="str">
            <v>螺纹钢</v>
          </cell>
          <cell r="C6068" t="str">
            <v>HRB500E Φ28 9m</v>
          </cell>
          <cell r="D6068" t="str">
            <v>吨</v>
          </cell>
          <cell r="E6068">
            <v>35</v>
          </cell>
          <cell r="F6068">
            <v>45882</v>
          </cell>
          <cell r="G6068" t="str">
            <v>（中铁广州局-资乐高速5标）四川省眉山市东坡区多悦镇挖治田</v>
          </cell>
          <cell r="H6068" t="str">
            <v>伍红林</v>
          </cell>
          <cell r="I6068">
            <v>18683860677</v>
          </cell>
        </row>
        <row r="6069">
          <cell r="A6069" t="str">
            <v>钢固融</v>
          </cell>
          <cell r="B6069" t="str">
            <v>盘圆</v>
          </cell>
          <cell r="C6069" t="str">
            <v>HPB300Ф8</v>
          </cell>
          <cell r="D6069" t="str">
            <v>吨</v>
          </cell>
          <cell r="E6069">
            <v>70</v>
          </cell>
          <cell r="F6069">
            <v>45882</v>
          </cell>
          <cell r="G6069" t="str">
            <v>（中铁一局四公司康新高速TJ1-1标贡不卡隧道）四川省甘孜州康定市折多塘村车管所旁</v>
          </cell>
          <cell r="H6069" t="str">
            <v>李彰</v>
          </cell>
          <cell r="I6069">
            <v>18523285235</v>
          </cell>
        </row>
        <row r="6070">
          <cell r="A6070" t="str">
            <v>钢固融</v>
          </cell>
          <cell r="B6070" t="str">
            <v>盘圆</v>
          </cell>
          <cell r="C6070" t="str">
            <v>HPB300Ф12</v>
          </cell>
          <cell r="D6070" t="str">
            <v>吨</v>
          </cell>
          <cell r="E6070">
            <v>35</v>
          </cell>
          <cell r="F6070">
            <v>45882</v>
          </cell>
          <cell r="G6070" t="str">
            <v>（中铁一局四公司康新高速TJ1-1标贡不卡隧道）四川省甘孜州康定市折多塘村车管所旁</v>
          </cell>
          <cell r="H6070" t="str">
            <v>李彰</v>
          </cell>
          <cell r="I6070">
            <v>18523285235</v>
          </cell>
        </row>
        <row r="6071">
          <cell r="A6071" t="str">
            <v>润耀</v>
          </cell>
          <cell r="B6071" t="str">
            <v>盘螺</v>
          </cell>
          <cell r="C6071" t="str">
            <v>HRB400E φ8mm</v>
          </cell>
          <cell r="D6071" t="str">
            <v>吨</v>
          </cell>
          <cell r="E6071">
            <v>15</v>
          </cell>
          <cell r="F6071">
            <v>45882</v>
          </cell>
          <cell r="G6071" t="str">
            <v>（中核中原-温江北林医养综合体项目）四川省成都市温江区万春大道第三人民医院东</v>
          </cell>
          <cell r="H6071" t="str">
            <v>蔡杰</v>
          </cell>
          <cell r="I6071">
            <v>18875129329</v>
          </cell>
        </row>
        <row r="6072">
          <cell r="A6072" t="str">
            <v>润耀</v>
          </cell>
          <cell r="B6072" t="str">
            <v>盘螺</v>
          </cell>
          <cell r="C6072" t="str">
            <v>HRB400E φ10mm</v>
          </cell>
          <cell r="D6072" t="str">
            <v>吨</v>
          </cell>
          <cell r="E6072">
            <v>20</v>
          </cell>
          <cell r="F6072">
            <v>45882</v>
          </cell>
          <cell r="G6072" t="str">
            <v>（中核中原-温江北林医养综合体项目）四川省成都市温江区万春大道第三人民医院东</v>
          </cell>
          <cell r="H6072" t="str">
            <v>蔡杰</v>
          </cell>
          <cell r="I6072">
            <v>18875129329</v>
          </cell>
        </row>
        <row r="6073">
          <cell r="A6073" t="str">
            <v>润耀</v>
          </cell>
          <cell r="B6073" t="str">
            <v>螺纹钢</v>
          </cell>
          <cell r="C6073" t="str">
            <v>HRB400EФ12*9m</v>
          </cell>
          <cell r="D6073" t="str">
            <v>吨</v>
          </cell>
          <cell r="E6073">
            <v>20</v>
          </cell>
          <cell r="F6073">
            <v>45882</v>
          </cell>
          <cell r="G6073" t="str">
            <v>（中核中原-温江北林医养综合体项目）四川省成都市温江区万春大道第三人民医院东</v>
          </cell>
          <cell r="H6073" t="str">
            <v>蔡杰</v>
          </cell>
          <cell r="I6073">
            <v>18875129329</v>
          </cell>
        </row>
        <row r="6074">
          <cell r="A6074" t="str">
            <v>润耀</v>
          </cell>
          <cell r="B6074" t="str">
            <v>螺纹钢</v>
          </cell>
          <cell r="C6074" t="str">
            <v>HRB400EФ14*12m</v>
          </cell>
          <cell r="D6074" t="str">
            <v>吨</v>
          </cell>
          <cell r="E6074">
            <v>6</v>
          </cell>
          <cell r="F6074">
            <v>45882</v>
          </cell>
          <cell r="G6074" t="str">
            <v>（中核中原-温江北林医养综合体项目）四川省成都市温江区万春大道第三人民医院东</v>
          </cell>
          <cell r="H6074" t="str">
            <v>蔡杰</v>
          </cell>
          <cell r="I6074">
            <v>18875129329</v>
          </cell>
        </row>
        <row r="6075">
          <cell r="A6075" t="str">
            <v>润耀</v>
          </cell>
          <cell r="B6075" t="str">
            <v>螺纹钢</v>
          </cell>
          <cell r="C6075" t="str">
            <v>HRB400EФ18*9m</v>
          </cell>
          <cell r="D6075" t="str">
            <v>吨</v>
          </cell>
          <cell r="E6075">
            <v>3</v>
          </cell>
          <cell r="F6075">
            <v>45882</v>
          </cell>
          <cell r="G6075" t="str">
            <v>（中核中原-温江北林医养综合体项目）四川省成都市温江区万春大道第三人民医院东</v>
          </cell>
          <cell r="H6075" t="str">
            <v>蔡杰</v>
          </cell>
          <cell r="I6075">
            <v>18875129329</v>
          </cell>
        </row>
        <row r="6076">
          <cell r="A6076" t="str">
            <v>润耀</v>
          </cell>
          <cell r="B6076" t="str">
            <v>螺纹钢</v>
          </cell>
          <cell r="C6076" t="str">
            <v>HRB400EФ18*12m</v>
          </cell>
          <cell r="D6076" t="str">
            <v>吨</v>
          </cell>
          <cell r="E6076">
            <v>6</v>
          </cell>
          <cell r="F6076">
            <v>45882</v>
          </cell>
          <cell r="G6076" t="str">
            <v>（中核中原-温江北林医养综合体项目）四川省成都市温江区万春大道第三人民医院东</v>
          </cell>
          <cell r="H6076" t="str">
            <v>蔡杰</v>
          </cell>
          <cell r="I6076">
            <v>18875129329</v>
          </cell>
        </row>
        <row r="6077">
          <cell r="A6077" t="str">
            <v>钢固融</v>
          </cell>
          <cell r="B6077" t="str">
            <v>盘螺</v>
          </cell>
          <cell r="C6077" t="str">
            <v>HRB400E Φ8</v>
          </cell>
          <cell r="D6077" t="str">
            <v>吨</v>
          </cell>
          <cell r="E6077">
            <v>12</v>
          </cell>
          <cell r="F6077">
            <v>45882</v>
          </cell>
          <cell r="G6077" t="str">
            <v>(乐山市校地共建产教融合基地建设项目一标段)四川省乐山市市中区苏稽镇周山嘴</v>
          </cell>
          <cell r="H6077" t="str">
            <v>范增云</v>
          </cell>
          <cell r="I6077">
            <v>13668153241</v>
          </cell>
        </row>
        <row r="6078">
          <cell r="A6078" t="str">
            <v>钢固融</v>
          </cell>
          <cell r="B6078" t="str">
            <v>盘螺</v>
          </cell>
          <cell r="C6078" t="str">
            <v>HRB400E Φ10</v>
          </cell>
          <cell r="D6078" t="str">
            <v>吨</v>
          </cell>
          <cell r="E6078">
            <v>30</v>
          </cell>
          <cell r="F6078">
            <v>45882</v>
          </cell>
          <cell r="G6078" t="str">
            <v>(乐山市校地共建产教融合基地建设项目一标段)四川省乐山市市中区苏稽镇周山嘴</v>
          </cell>
          <cell r="H6078" t="str">
            <v>范增云</v>
          </cell>
          <cell r="I6078">
            <v>13668153241</v>
          </cell>
        </row>
        <row r="6079">
          <cell r="A6079" t="str">
            <v>钢固融</v>
          </cell>
          <cell r="B6079" t="str">
            <v>螺纹钢</v>
          </cell>
          <cell r="C6079" t="str">
            <v>HRB400E Φ25 9m</v>
          </cell>
          <cell r="D6079" t="str">
            <v>吨</v>
          </cell>
          <cell r="E6079">
            <v>24</v>
          </cell>
          <cell r="F6079">
            <v>45882</v>
          </cell>
          <cell r="G6079" t="str">
            <v>(乐山市校地共建产教融合基地建设项目一标段)四川省乐山市市中区苏稽镇周山嘴</v>
          </cell>
          <cell r="H6079" t="str">
            <v>范增云</v>
          </cell>
          <cell r="I6079">
            <v>13668153241</v>
          </cell>
        </row>
        <row r="6080">
          <cell r="A6080" t="str">
            <v>德胜</v>
          </cell>
          <cell r="B6080" t="str">
            <v>螺纹钢</v>
          </cell>
          <cell r="C6080" t="str">
            <v>HRB400E Φ12 9m</v>
          </cell>
          <cell r="D6080" t="str">
            <v>吨</v>
          </cell>
          <cell r="E6080">
            <v>35</v>
          </cell>
          <cell r="F6080">
            <v>45882</v>
          </cell>
          <cell r="G6080" t="str">
            <v>(乐山市校地共建产教融合基地建设项目一标段)四川省乐山市市中区苏稽镇周山嘴</v>
          </cell>
          <cell r="H6080" t="str">
            <v>范增云</v>
          </cell>
          <cell r="I6080">
            <v>13668153241</v>
          </cell>
        </row>
        <row r="6081">
          <cell r="A6081" t="str">
            <v>德胜</v>
          </cell>
          <cell r="B6081" t="str">
            <v>螺纹钢</v>
          </cell>
          <cell r="C6081" t="str">
            <v>HRB400E Φ14 9m</v>
          </cell>
          <cell r="D6081" t="str">
            <v>吨</v>
          </cell>
          <cell r="E6081">
            <v>14</v>
          </cell>
          <cell r="F6081">
            <v>45882</v>
          </cell>
          <cell r="G6081" t="str">
            <v>(乐山市校地共建产教融合基地建设项目一标段)四川省乐山市市中区苏稽镇周山嘴</v>
          </cell>
          <cell r="H6081" t="str">
            <v>范增云</v>
          </cell>
          <cell r="I6081">
            <v>13668153241</v>
          </cell>
        </row>
        <row r="6082">
          <cell r="A6082" t="str">
            <v>德胜</v>
          </cell>
          <cell r="B6082" t="str">
            <v>螺纹钢</v>
          </cell>
          <cell r="C6082" t="str">
            <v>HRB400E Φ16 9m</v>
          </cell>
          <cell r="D6082" t="str">
            <v>吨</v>
          </cell>
          <cell r="E6082">
            <v>5</v>
          </cell>
          <cell r="F6082">
            <v>45882</v>
          </cell>
          <cell r="G6082" t="str">
            <v>(乐山市校地共建产教融合基地建设项目一标段)四川省乐山市市中区苏稽镇周山嘴</v>
          </cell>
          <cell r="H6082" t="str">
            <v>范增云</v>
          </cell>
          <cell r="I6082">
            <v>13668153241</v>
          </cell>
        </row>
        <row r="6083">
          <cell r="A6083" t="str">
            <v>德胜</v>
          </cell>
          <cell r="B6083" t="str">
            <v>螺纹钢</v>
          </cell>
          <cell r="C6083" t="str">
            <v>HRB400E Φ18 9m</v>
          </cell>
          <cell r="D6083" t="str">
            <v>吨</v>
          </cell>
          <cell r="E6083">
            <v>5</v>
          </cell>
          <cell r="F6083">
            <v>45882</v>
          </cell>
          <cell r="G6083" t="str">
            <v>(乐山市校地共建产教融合基地建设项目一标段)四川省乐山市市中区苏稽镇周山嘴</v>
          </cell>
          <cell r="H6083" t="str">
            <v>范增云</v>
          </cell>
          <cell r="I6083">
            <v>13668153241</v>
          </cell>
        </row>
        <row r="6084">
          <cell r="A6084" t="str">
            <v>德胜</v>
          </cell>
          <cell r="B6084" t="str">
            <v>螺纹钢</v>
          </cell>
          <cell r="C6084" t="str">
            <v>HRB400E Φ20 9m</v>
          </cell>
          <cell r="D6084" t="str">
            <v>吨</v>
          </cell>
          <cell r="E6084">
            <v>5</v>
          </cell>
          <cell r="F6084">
            <v>45882</v>
          </cell>
          <cell r="G6084" t="str">
            <v>(乐山市校地共建产教融合基地建设项目一标段)四川省乐山市市中区苏稽镇周山嘴</v>
          </cell>
          <cell r="H6084" t="str">
            <v>范增云</v>
          </cell>
          <cell r="I6084">
            <v>13668153241</v>
          </cell>
        </row>
        <row r="6085">
          <cell r="A6085" t="str">
            <v>德胜</v>
          </cell>
          <cell r="B6085" t="str">
            <v>螺纹钢</v>
          </cell>
          <cell r="C6085" t="str">
            <v>HRB400E Φ22 9m</v>
          </cell>
          <cell r="D6085" t="str">
            <v>吨</v>
          </cell>
          <cell r="E6085">
            <v>40</v>
          </cell>
          <cell r="F6085">
            <v>45882</v>
          </cell>
          <cell r="G6085" t="str">
            <v>(乐山市校地共建产教融合基地建设项目一标段)四川省乐山市市中区苏稽镇周山嘴</v>
          </cell>
          <cell r="H6085" t="str">
            <v>范增云</v>
          </cell>
          <cell r="I6085">
            <v>13668153241</v>
          </cell>
        </row>
        <row r="6086">
          <cell r="A6086" t="str">
            <v>德胜</v>
          </cell>
          <cell r="B6086" t="str">
            <v>螺纹钢</v>
          </cell>
          <cell r="C6086" t="str">
            <v>HRB400E Φ25 9m</v>
          </cell>
          <cell r="D6086" t="str">
            <v>吨</v>
          </cell>
          <cell r="E6086">
            <v>50</v>
          </cell>
          <cell r="F6086">
            <v>45882</v>
          </cell>
          <cell r="G6086" t="str">
            <v>(乐山市校地共建产教融合基地建设项目一标段)四川省乐山市市中区苏稽镇周山嘴</v>
          </cell>
          <cell r="H6086" t="str">
            <v>范增云</v>
          </cell>
          <cell r="I6086">
            <v>13668153241</v>
          </cell>
        </row>
        <row r="6087">
          <cell r="A6087" t="str">
            <v>德胜</v>
          </cell>
          <cell r="B6087" t="str">
            <v>螺纹钢</v>
          </cell>
          <cell r="C6087" t="str">
            <v>HRB400E Φ28 9m</v>
          </cell>
          <cell r="D6087" t="str">
            <v>吨</v>
          </cell>
          <cell r="E6087">
            <v>17</v>
          </cell>
          <cell r="F6087">
            <v>45882</v>
          </cell>
          <cell r="G6087" t="str">
            <v>(乐山市校地共建产教融合基地建设项目一标段)四川省乐山市市中区苏稽镇周山嘴</v>
          </cell>
          <cell r="H6087" t="str">
            <v>范增云</v>
          </cell>
          <cell r="I6087">
            <v>13668153241</v>
          </cell>
        </row>
        <row r="6088">
          <cell r="A6088" t="str">
            <v>德胜</v>
          </cell>
          <cell r="B6088" t="str">
            <v>螺纹钢</v>
          </cell>
          <cell r="C6088" t="str">
            <v>HRB400E Φ32 9m</v>
          </cell>
          <cell r="D6088" t="str">
            <v>吨</v>
          </cell>
          <cell r="E6088">
            <v>5</v>
          </cell>
          <cell r="F6088">
            <v>45882</v>
          </cell>
          <cell r="G6088" t="str">
            <v>(乐山市校地共建产教融合基地建设项目一标段)四川省乐山市市中区苏稽镇周山嘴</v>
          </cell>
          <cell r="H6088" t="str">
            <v>范增云</v>
          </cell>
          <cell r="I6088">
            <v>13668153241</v>
          </cell>
        </row>
        <row r="6089">
          <cell r="A6089" t="str">
            <v>润耀</v>
          </cell>
          <cell r="B6089" t="str">
            <v>螺纹钢</v>
          </cell>
          <cell r="C6089" t="str">
            <v>HRB400E Φ16 9m</v>
          </cell>
          <cell r="D6089" t="str">
            <v>吨</v>
          </cell>
          <cell r="E6089">
            <v>35</v>
          </cell>
          <cell r="F6089">
            <v>45883</v>
          </cell>
          <cell r="G6089" t="str">
            <v>（华西简阳西城嘉苑）四川省成都市简阳市简城街道高屋村</v>
          </cell>
          <cell r="H6089" t="str">
            <v>张瀚镭</v>
          </cell>
          <cell r="I6089">
            <v>15884666220</v>
          </cell>
        </row>
        <row r="6090">
          <cell r="A6090" t="str">
            <v>润耀</v>
          </cell>
          <cell r="B6090" t="str">
            <v>盘螺</v>
          </cell>
          <cell r="C6090" t="str">
            <v>HRB400E Φ6</v>
          </cell>
          <cell r="D6090" t="str">
            <v>吨</v>
          </cell>
          <cell r="E6090">
            <v>6</v>
          </cell>
          <cell r="F6090">
            <v>45883</v>
          </cell>
          <cell r="G6090" t="str">
            <v>（华西萌海科创农业生态谷）成都市简阳市白金山水库</v>
          </cell>
          <cell r="H6090" t="str">
            <v>石清国</v>
          </cell>
          <cell r="I6090">
            <v>13458642015</v>
          </cell>
        </row>
        <row r="6091">
          <cell r="A6091" t="str">
            <v>润耀</v>
          </cell>
          <cell r="B6091" t="str">
            <v>盘螺</v>
          </cell>
          <cell r="C6091" t="str">
            <v>HRB400E Φ8</v>
          </cell>
          <cell r="D6091" t="str">
            <v>吨</v>
          </cell>
          <cell r="E6091">
            <v>15</v>
          </cell>
          <cell r="F6091">
            <v>45883</v>
          </cell>
          <cell r="G6091" t="str">
            <v>（华西萌海科创农业生态谷）成都市简阳市白金山水库</v>
          </cell>
          <cell r="H6091" t="str">
            <v>石清国</v>
          </cell>
          <cell r="I6091">
            <v>13458642015</v>
          </cell>
        </row>
        <row r="6092">
          <cell r="A6092" t="str">
            <v>润耀</v>
          </cell>
          <cell r="B6092" t="str">
            <v>盘螺</v>
          </cell>
          <cell r="C6092" t="str">
            <v>HRB400E Φ10</v>
          </cell>
          <cell r="D6092" t="str">
            <v>吨</v>
          </cell>
          <cell r="E6092">
            <v>15</v>
          </cell>
          <cell r="F6092">
            <v>45883</v>
          </cell>
          <cell r="G6092" t="str">
            <v>（华西萌海科创农业生态谷）成都市简阳市白金山水库</v>
          </cell>
          <cell r="H6092" t="str">
            <v>石清国</v>
          </cell>
          <cell r="I6092">
            <v>13458642015</v>
          </cell>
        </row>
        <row r="6093">
          <cell r="A6093" t="str">
            <v>钢固融</v>
          </cell>
          <cell r="B6093" t="str">
            <v>盘螺</v>
          </cell>
          <cell r="C6093" t="str">
            <v>HRB400E Φ12</v>
          </cell>
          <cell r="D6093" t="str">
            <v>吨</v>
          </cell>
          <cell r="E6093">
            <v>18</v>
          </cell>
          <cell r="F6093">
            <v>45883</v>
          </cell>
          <cell r="G6093" t="str">
            <v>(华西乐山）-四川省乐山市市中区苏稽镇校地共建产教融合基地建设项目二标段</v>
          </cell>
          <cell r="H6093" t="str">
            <v>彭江涛</v>
          </cell>
          <cell r="I6093">
            <v>13990276572</v>
          </cell>
        </row>
        <row r="6094">
          <cell r="A6094" t="str">
            <v>钢固融</v>
          </cell>
          <cell r="B6094" t="str">
            <v>螺纹钢</v>
          </cell>
          <cell r="C6094" t="str">
            <v>HRB400E Φ14 12m</v>
          </cell>
          <cell r="D6094" t="str">
            <v>吨</v>
          </cell>
          <cell r="E6094">
            <v>8</v>
          </cell>
          <cell r="F6094">
            <v>45883</v>
          </cell>
          <cell r="G6094" t="str">
            <v>(华西乐山）-四川省乐山市市中区苏稽镇校地共建产教融合基地建设项目二标段</v>
          </cell>
          <cell r="H6094" t="str">
            <v>彭江涛</v>
          </cell>
          <cell r="I6094">
            <v>13990276572</v>
          </cell>
        </row>
        <row r="6095">
          <cell r="A6095" t="str">
            <v>钢固融</v>
          </cell>
          <cell r="B6095" t="str">
            <v>螺纹钢</v>
          </cell>
          <cell r="C6095" t="str">
            <v>HRB500E Φ12 12m</v>
          </cell>
          <cell r="D6095" t="str">
            <v>吨</v>
          </cell>
          <cell r="E6095">
            <v>5</v>
          </cell>
          <cell r="F6095">
            <v>45883</v>
          </cell>
          <cell r="G6095" t="str">
            <v>(华西乐山）-四川省乐山市市中区苏稽镇校地共建产教融合基地建设项目二标段</v>
          </cell>
          <cell r="H6095" t="str">
            <v>彭江涛</v>
          </cell>
          <cell r="I6095">
            <v>13990276572</v>
          </cell>
        </row>
        <row r="6096">
          <cell r="A6096" t="str">
            <v>德胜</v>
          </cell>
          <cell r="B6096" t="str">
            <v>螺纹钢</v>
          </cell>
          <cell r="C6096" t="str">
            <v>HRB400E Φ25 12m</v>
          </cell>
          <cell r="D6096" t="str">
            <v>吨</v>
          </cell>
          <cell r="E6096">
            <v>35</v>
          </cell>
          <cell r="F6096">
            <v>45883</v>
          </cell>
          <cell r="G6096" t="str">
            <v>(华西乐山）-四川省乐山市市中区苏稽镇校地共建产教融合基地建设项目二标段</v>
          </cell>
          <cell r="H6096" t="str">
            <v>彭江涛</v>
          </cell>
          <cell r="I6096">
            <v>13990276572</v>
          </cell>
        </row>
        <row r="6097">
          <cell r="A6097" t="str">
            <v>德胜</v>
          </cell>
          <cell r="B6097" t="str">
            <v>螺纹钢</v>
          </cell>
          <cell r="C6097" t="str">
            <v>HRB500E Φ22 12m</v>
          </cell>
          <cell r="D6097" t="str">
            <v>吨</v>
          </cell>
          <cell r="E6097">
            <v>5</v>
          </cell>
          <cell r="F6097">
            <v>45883</v>
          </cell>
          <cell r="G6097" t="str">
            <v>(华西乐山）-四川省乐山市市中区苏稽镇校地共建产教融合基地建设项目二标段</v>
          </cell>
          <cell r="H6097" t="str">
            <v>彭江涛</v>
          </cell>
          <cell r="I6097">
            <v>13990276572</v>
          </cell>
        </row>
        <row r="6098">
          <cell r="A6098" t="str">
            <v>德胜</v>
          </cell>
          <cell r="B6098" t="str">
            <v>螺纹钢</v>
          </cell>
          <cell r="C6098" t="str">
            <v>HRB500E Φ25 12m</v>
          </cell>
          <cell r="D6098" t="str">
            <v>吨</v>
          </cell>
          <cell r="E6098">
            <v>20</v>
          </cell>
          <cell r="F6098">
            <v>45883</v>
          </cell>
          <cell r="G6098" t="str">
            <v>(华西乐山）-四川省乐山市市中区苏稽镇校地共建产教融合基地建设项目二标段</v>
          </cell>
          <cell r="H6098" t="str">
            <v>彭江涛</v>
          </cell>
          <cell r="I6098">
            <v>13990276572</v>
          </cell>
        </row>
        <row r="6099">
          <cell r="A6099" t="str">
            <v>德胜</v>
          </cell>
          <cell r="B6099" t="str">
            <v>螺纹钢</v>
          </cell>
          <cell r="C6099" t="str">
            <v>HRB500E Φ32 12m</v>
          </cell>
          <cell r="D6099" t="str">
            <v>吨</v>
          </cell>
          <cell r="E6099">
            <v>10</v>
          </cell>
          <cell r="F6099">
            <v>45883</v>
          </cell>
          <cell r="G6099" t="str">
            <v>(华西乐山）-四川省乐山市市中区苏稽镇校地共建产教融合基地建设项目二标段</v>
          </cell>
          <cell r="H6099" t="str">
            <v>彭江涛</v>
          </cell>
          <cell r="I6099">
            <v>13990276572</v>
          </cell>
        </row>
        <row r="6100">
          <cell r="A6100" t="str">
            <v>德胜</v>
          </cell>
          <cell r="B6100" t="str">
            <v>螺纹钢</v>
          </cell>
          <cell r="C6100" t="str">
            <v>HRB400EΦ32*9m</v>
          </cell>
          <cell r="D6100" t="str">
            <v>吨</v>
          </cell>
          <cell r="E6100">
            <v>35</v>
          </cell>
          <cell r="F6100">
            <v>45883</v>
          </cell>
          <cell r="G6100" t="str">
            <v>（中铁一局-大渡河项目）乐山市峨边县沙坪镇中铁一局钢筋加工厂（污水处理厂）</v>
          </cell>
          <cell r="H6100" t="str">
            <v>吕春春</v>
          </cell>
          <cell r="I6100">
            <v>18329268222</v>
          </cell>
        </row>
        <row r="6101">
          <cell r="A6101" t="str">
            <v>泸钢</v>
          </cell>
          <cell r="B6101" t="str">
            <v>螺纹钢</v>
          </cell>
          <cell r="C6101" t="str">
            <v>HRB400E Φ28×12米</v>
          </cell>
          <cell r="D6101" t="str">
            <v>吨</v>
          </cell>
          <cell r="E6101">
            <v>70</v>
          </cell>
          <cell r="F6101">
            <v>45883</v>
          </cell>
          <cell r="G6101" t="str">
            <v>（自永2标九局西南分公司钢筋棚）四川省自贡市骑龙镇大湾村</v>
          </cell>
          <cell r="H6101" t="str">
            <v>袁洪浩</v>
          </cell>
          <cell r="I6101">
            <v>18272354498</v>
          </cell>
        </row>
        <row r="6102">
          <cell r="A6102" t="str">
            <v>泸钢</v>
          </cell>
          <cell r="B6102" t="str">
            <v>盘螺</v>
          </cell>
          <cell r="C6102" t="str">
            <v>HRB400E Φ12</v>
          </cell>
          <cell r="D6102" t="str">
            <v>吨</v>
          </cell>
          <cell r="E6102">
            <v>35</v>
          </cell>
          <cell r="F6102">
            <v>45883</v>
          </cell>
          <cell r="G6102" t="str">
            <v>（自永2标九局西南分公司钢筋棚）四川省自贡市骑龙镇大湾村</v>
          </cell>
          <cell r="H6102" t="str">
            <v>袁洪浩</v>
          </cell>
          <cell r="I6102">
            <v>18272354498</v>
          </cell>
        </row>
        <row r="6103">
          <cell r="A6103" t="str">
            <v>德胜</v>
          </cell>
          <cell r="B6103" t="str">
            <v>螺纹钢</v>
          </cell>
          <cell r="C6103" t="str">
            <v>HRB400E Φ25 12m</v>
          </cell>
          <cell r="D6103" t="str">
            <v>吨</v>
          </cell>
          <cell r="E6103">
            <v>35</v>
          </cell>
          <cell r="F6103">
            <v>45883</v>
          </cell>
          <cell r="G6103" t="str">
            <v>（中铁十局-资乐高速4标）四川省眉山市仁寿县彰加镇华炉村中铁十局资乐高速3#钢筋场</v>
          </cell>
          <cell r="H6103" t="str">
            <v>杨飞</v>
          </cell>
          <cell r="I6103">
            <v>15667998777</v>
          </cell>
        </row>
        <row r="6104">
          <cell r="A6104" t="str">
            <v>德胜</v>
          </cell>
          <cell r="B6104" t="str">
            <v>螺纹钢</v>
          </cell>
          <cell r="C6104" t="str">
            <v>HRB500E Φ25 9m</v>
          </cell>
          <cell r="D6104" t="str">
            <v>吨</v>
          </cell>
          <cell r="E6104">
            <v>35</v>
          </cell>
          <cell r="F6104">
            <v>45883</v>
          </cell>
          <cell r="G6104" t="str">
            <v>（中铁十局-资乐高速4标）四川省眉山市仁寿县彰加镇华炉村中铁十局资乐高速3#钢筋场</v>
          </cell>
          <cell r="H6104" t="str">
            <v>杨飞</v>
          </cell>
          <cell r="I6104">
            <v>15667998777</v>
          </cell>
        </row>
        <row r="6105">
          <cell r="A6105" t="str">
            <v>德胜</v>
          </cell>
          <cell r="B6105" t="str">
            <v>螺纹钢</v>
          </cell>
          <cell r="C6105" t="str">
            <v>HRB500E Φ25 12m</v>
          </cell>
          <cell r="D6105" t="str">
            <v>吨</v>
          </cell>
          <cell r="E6105">
            <v>35</v>
          </cell>
          <cell r="F6105">
            <v>45883</v>
          </cell>
          <cell r="G6105" t="str">
            <v>（中铁广州局-资乐高速5标）四川省乐山市井研县希望大道116号</v>
          </cell>
          <cell r="H6105" t="str">
            <v>廖俊杰</v>
          </cell>
          <cell r="I6105">
            <v>15775100965</v>
          </cell>
        </row>
        <row r="6106">
          <cell r="A6106" t="str">
            <v>德胜</v>
          </cell>
          <cell r="B6106" t="str">
            <v>螺纹钢</v>
          </cell>
          <cell r="C6106" t="str">
            <v>HRB400E Φ22 12m</v>
          </cell>
          <cell r="D6106" t="str">
            <v>吨</v>
          </cell>
          <cell r="E6106">
            <v>35</v>
          </cell>
          <cell r="F6106">
            <v>45883</v>
          </cell>
          <cell r="G6106" t="str">
            <v>（中铁广州局-资乐高速5标）四川省乐山市井研县希望大道116号</v>
          </cell>
          <cell r="H6106" t="str">
            <v>廖俊杰</v>
          </cell>
          <cell r="I6106">
            <v>15775100965</v>
          </cell>
        </row>
        <row r="6107">
          <cell r="A6107" t="str">
            <v>德胜</v>
          </cell>
          <cell r="B6107" t="str">
            <v>螺纹钢</v>
          </cell>
          <cell r="C6107" t="str">
            <v>HRB400E Φ12 9m</v>
          </cell>
          <cell r="D6107" t="str">
            <v>吨</v>
          </cell>
          <cell r="E6107">
            <v>17</v>
          </cell>
          <cell r="F6107">
            <v>45883</v>
          </cell>
          <cell r="G6107" t="str">
            <v>（中铁广州局-资乐高速5标）四川省乐山市井研县希望大道116号</v>
          </cell>
          <cell r="H6107" t="str">
            <v>廖俊杰</v>
          </cell>
          <cell r="I6107">
            <v>15775100965</v>
          </cell>
        </row>
        <row r="6108">
          <cell r="A6108" t="str">
            <v>德胜</v>
          </cell>
          <cell r="B6108" t="str">
            <v>螺纹钢</v>
          </cell>
          <cell r="C6108" t="str">
            <v>HRB400E Φ16 9m</v>
          </cell>
          <cell r="D6108" t="str">
            <v>吨</v>
          </cell>
          <cell r="E6108">
            <v>17</v>
          </cell>
          <cell r="F6108">
            <v>45883</v>
          </cell>
          <cell r="G6108" t="str">
            <v>（中铁广州局-资乐高速5标）四川省乐山市井研县希望大道116号</v>
          </cell>
          <cell r="H6108" t="str">
            <v>廖俊杰</v>
          </cell>
          <cell r="I6108">
            <v>15775100965</v>
          </cell>
        </row>
        <row r="6109">
          <cell r="A6109" t="str">
            <v>润耀</v>
          </cell>
          <cell r="B6109" t="str">
            <v>螺纹钢</v>
          </cell>
          <cell r="C6109" t="str">
            <v>HRB400E Φ12 9m</v>
          </cell>
          <cell r="D6109" t="str">
            <v>吨</v>
          </cell>
          <cell r="E6109">
            <v>35</v>
          </cell>
          <cell r="F6109">
            <v>45883</v>
          </cell>
          <cell r="G6109" t="str">
            <v>（中铁北京局-资乐高速6标）四川省乐山市市中区土主镇资乐高速TJ6标项目试验室</v>
          </cell>
          <cell r="H6109" t="str">
            <v>刘岩</v>
          </cell>
          <cell r="I6109">
            <v>18543566469</v>
          </cell>
        </row>
        <row r="6110">
          <cell r="A6110" t="str">
            <v>润耀</v>
          </cell>
          <cell r="B6110" t="str">
            <v>螺纹钢</v>
          </cell>
          <cell r="C6110" t="str">
            <v>HRB400E Φ12 12m</v>
          </cell>
          <cell r="D6110" t="str">
            <v>吨</v>
          </cell>
          <cell r="E6110">
            <v>35</v>
          </cell>
          <cell r="F6110">
            <v>45883</v>
          </cell>
          <cell r="G6110" t="str">
            <v>（中铁北京局-资乐高速6标）四川省乐山市市中区土主镇资乐高速TJ6标项目试验室</v>
          </cell>
          <cell r="H6110" t="str">
            <v>刘岩</v>
          </cell>
          <cell r="I6110">
            <v>18543566469</v>
          </cell>
        </row>
        <row r="6111">
          <cell r="A6111" t="str">
            <v>润耀</v>
          </cell>
          <cell r="B6111" t="str">
            <v>盘螺</v>
          </cell>
          <cell r="C6111" t="str">
            <v>HRB400E Φ12</v>
          </cell>
          <cell r="D6111" t="str">
            <v>吨</v>
          </cell>
          <cell r="E6111">
            <v>35</v>
          </cell>
          <cell r="F6111">
            <v>45883</v>
          </cell>
          <cell r="G6111" t="str">
            <v>（中铁北京局-资乐高速6标）四川省乐山市市中区土主镇资乐高速TJ6标项目试验室</v>
          </cell>
          <cell r="H6111" t="str">
            <v>刘岩</v>
          </cell>
          <cell r="I6111">
            <v>18543566469</v>
          </cell>
        </row>
        <row r="6112">
          <cell r="A6112" t="str">
            <v>润耀</v>
          </cell>
          <cell r="B6112" t="str">
            <v>盘螺</v>
          </cell>
          <cell r="C6112" t="str">
            <v>HRB400E Φ12</v>
          </cell>
          <cell r="D6112" t="str">
            <v>吨</v>
          </cell>
          <cell r="E6112">
            <v>35</v>
          </cell>
          <cell r="F6112">
            <v>45883</v>
          </cell>
          <cell r="G6112" t="str">
            <v>（中铁广州局-资乐高速5标）四川省乐山市井研县希望大道116号</v>
          </cell>
          <cell r="H6112" t="str">
            <v>廖俊杰</v>
          </cell>
          <cell r="I6112">
            <v>15775100965</v>
          </cell>
        </row>
        <row r="6113">
          <cell r="A6113" t="str">
            <v>德胜恒嘉</v>
          </cell>
          <cell r="B6113" t="str">
            <v>螺纹钢</v>
          </cell>
          <cell r="C6113" t="str">
            <v>HRB400E Φ32×9米</v>
          </cell>
          <cell r="D6113" t="str">
            <v>吨</v>
          </cell>
          <cell r="E6113">
            <v>35</v>
          </cell>
          <cell r="F6113">
            <v>45884</v>
          </cell>
          <cell r="G6113" t="str">
            <v>（自永1标八局二分公司钢筋棚）四川省自贡市大安区牛佛镇</v>
          </cell>
          <cell r="H6113" t="str">
            <v>王君杰</v>
          </cell>
          <cell r="I6113">
            <v>18919619850</v>
          </cell>
        </row>
        <row r="6114">
          <cell r="A6114" t="str">
            <v>德胜恒嘉</v>
          </cell>
          <cell r="B6114" t="str">
            <v>螺纹钢</v>
          </cell>
          <cell r="C6114" t="str">
            <v>HRB400E Φ28×9米</v>
          </cell>
          <cell r="D6114" t="str">
            <v>吨</v>
          </cell>
          <cell r="E6114">
            <v>35</v>
          </cell>
          <cell r="F6114">
            <v>45884</v>
          </cell>
          <cell r="G6114" t="str">
            <v>（自永2标九局西南分公司钢筋棚）四川省自贡市骑龙镇大湾村</v>
          </cell>
          <cell r="H6114" t="str">
            <v>袁洪浩</v>
          </cell>
          <cell r="I6114">
            <v>18272354498</v>
          </cell>
        </row>
        <row r="6115">
          <cell r="A6115" t="str">
            <v>德胜恒嘉</v>
          </cell>
          <cell r="B6115" t="str">
            <v>螺纹钢</v>
          </cell>
          <cell r="C6115" t="str">
            <v>HRB500E Φ28×9米</v>
          </cell>
          <cell r="D6115" t="str">
            <v>吨</v>
          </cell>
          <cell r="E6115">
            <v>35</v>
          </cell>
          <cell r="F6115">
            <v>45884</v>
          </cell>
          <cell r="G6115" t="str">
            <v>（自永2标九局西南分公司钢筋棚）四川省自贡市骑龙镇大湾村</v>
          </cell>
          <cell r="H6115" t="str">
            <v>袁洪浩</v>
          </cell>
          <cell r="I6115">
            <v>18272354498</v>
          </cell>
        </row>
        <row r="6116">
          <cell r="A6116" t="str">
            <v>泸钢</v>
          </cell>
          <cell r="B6116" t="str">
            <v>高线</v>
          </cell>
          <cell r="C6116" t="str">
            <v>HPB300  Φ8</v>
          </cell>
          <cell r="D6116" t="str">
            <v>吨</v>
          </cell>
          <cell r="E6116">
            <v>17</v>
          </cell>
          <cell r="F6116">
            <v>45884</v>
          </cell>
          <cell r="G6116" t="str">
            <v>自永4标一局四公司（四川省内江市隆昌市金鹅街道自永4标一局四公司钢筋棚）</v>
          </cell>
          <cell r="H6116" t="str">
            <v>郝优</v>
          </cell>
          <cell r="I6116">
            <v>13891371707</v>
          </cell>
        </row>
        <row r="6117">
          <cell r="A6117" t="str">
            <v>泸钢</v>
          </cell>
          <cell r="B6117" t="str">
            <v>高线</v>
          </cell>
          <cell r="C6117" t="str">
            <v>HPB300  Φ10</v>
          </cell>
          <cell r="D6117" t="str">
            <v>吨</v>
          </cell>
          <cell r="E6117">
            <v>17</v>
          </cell>
          <cell r="F6117">
            <v>45884</v>
          </cell>
          <cell r="G6117" t="str">
            <v>自永4标一局四公司（四川省内江市隆昌市金鹅街道自永4标一局四公司钢筋棚）</v>
          </cell>
          <cell r="H6117" t="str">
            <v>郝优</v>
          </cell>
          <cell r="I6117">
            <v>13891371707</v>
          </cell>
        </row>
        <row r="6118">
          <cell r="A6118" t="str">
            <v>达钢</v>
          </cell>
          <cell r="B6118" t="str">
            <v>螺纹钢</v>
          </cell>
          <cell r="C6118" t="str">
            <v>HRB400E Φ25 9m</v>
          </cell>
          <cell r="D6118" t="str">
            <v>吨</v>
          </cell>
          <cell r="E6118">
            <v>12</v>
          </cell>
          <cell r="F6118">
            <v>45884</v>
          </cell>
          <cell r="G6118" t="str">
            <v>（商投建工达州中医药科技园-4工区-8号楼）达州市通川区达州中医药职业学院犀牛大道北段</v>
          </cell>
          <cell r="H6118" t="str">
            <v>张扬</v>
          </cell>
          <cell r="I6118">
            <v>18381904567</v>
          </cell>
        </row>
        <row r="6119">
          <cell r="A6119" t="str">
            <v>达钢</v>
          </cell>
          <cell r="B6119" t="str">
            <v>螺纹钢</v>
          </cell>
          <cell r="C6119" t="str">
            <v>HRB500E Φ12</v>
          </cell>
          <cell r="D6119" t="str">
            <v>吨</v>
          </cell>
          <cell r="E6119">
            <v>6</v>
          </cell>
          <cell r="F6119">
            <v>45884</v>
          </cell>
          <cell r="G6119" t="str">
            <v>（商投建工达州中医药科技园-4工区-8号楼）达州市通川区达州中医药职业学院犀牛大道北段</v>
          </cell>
          <cell r="H6119" t="str">
            <v>张扬</v>
          </cell>
          <cell r="I6119">
            <v>18381904567</v>
          </cell>
        </row>
        <row r="6120">
          <cell r="A6120" t="str">
            <v>达钢</v>
          </cell>
          <cell r="B6120" t="str">
            <v>螺纹钢</v>
          </cell>
          <cell r="C6120" t="str">
            <v>HRB500E Φ25</v>
          </cell>
          <cell r="D6120" t="str">
            <v>吨</v>
          </cell>
          <cell r="E6120">
            <v>21</v>
          </cell>
          <cell r="F6120">
            <v>45884</v>
          </cell>
          <cell r="G6120" t="str">
            <v>（商投建工达州中医药科技园-4工区-8号楼）达州市通川区达州中医药职业学院犀牛大道北段</v>
          </cell>
          <cell r="H6120" t="str">
            <v>张扬</v>
          </cell>
          <cell r="I6120">
            <v>18381904567</v>
          </cell>
        </row>
        <row r="6121">
          <cell r="A6121" t="str">
            <v>润耀</v>
          </cell>
          <cell r="B6121" t="str">
            <v>螺纹钢</v>
          </cell>
          <cell r="C6121" t="str">
            <v>HRB400E Φ16 9m</v>
          </cell>
          <cell r="D6121" t="str">
            <v>吨</v>
          </cell>
          <cell r="E6121">
            <v>15</v>
          </cell>
          <cell r="F6121">
            <v>45884</v>
          </cell>
          <cell r="G6121" t="str">
            <v>(五冶建设扩建艺体中学二期工程)四川省成都市双流区光荣路成都艺体中学南200米</v>
          </cell>
          <cell r="H6121" t="str">
            <v>谢序强</v>
          </cell>
          <cell r="I6121">
            <v>13458588232</v>
          </cell>
        </row>
        <row r="6122">
          <cell r="A6122" t="str">
            <v>润耀</v>
          </cell>
          <cell r="B6122" t="str">
            <v>螺纹钢</v>
          </cell>
          <cell r="C6122" t="str">
            <v>HRB500E Φ20</v>
          </cell>
          <cell r="D6122" t="str">
            <v>吨</v>
          </cell>
          <cell r="E6122">
            <v>15</v>
          </cell>
          <cell r="F6122">
            <v>45884</v>
          </cell>
          <cell r="G6122" t="str">
            <v>(五冶建设扩建艺体中学二期工程)四川省成都市双流区光荣路成都艺体中学南200米</v>
          </cell>
          <cell r="H6122" t="str">
            <v>谢序强</v>
          </cell>
          <cell r="I6122">
            <v>13458588232</v>
          </cell>
        </row>
        <row r="6123">
          <cell r="A6123" t="str">
            <v>润耀</v>
          </cell>
          <cell r="B6123" t="str">
            <v>螺纹钢</v>
          </cell>
          <cell r="C6123" t="str">
            <v>HRB500E Φ22</v>
          </cell>
          <cell r="D6123" t="str">
            <v>吨</v>
          </cell>
          <cell r="E6123">
            <v>15</v>
          </cell>
          <cell r="F6123">
            <v>45884</v>
          </cell>
          <cell r="G6123" t="str">
            <v>(五冶建设扩建艺体中学二期工程)四川省成都市双流区光荣路成都艺体中学南200米</v>
          </cell>
          <cell r="H6123" t="str">
            <v>谢序强</v>
          </cell>
          <cell r="I6123">
            <v>13458588232</v>
          </cell>
        </row>
        <row r="6124">
          <cell r="A6124" t="str">
            <v>润耀</v>
          </cell>
          <cell r="B6124" t="str">
            <v>螺纹钢</v>
          </cell>
          <cell r="C6124" t="str">
            <v>HRB500E Φ25</v>
          </cell>
          <cell r="D6124" t="str">
            <v>吨</v>
          </cell>
          <cell r="E6124">
            <v>25</v>
          </cell>
          <cell r="F6124">
            <v>45884</v>
          </cell>
          <cell r="G6124" t="str">
            <v>(五冶建设扩建艺体中学二期工程)四川省成都市双流区光荣路成都艺体中学南200米</v>
          </cell>
          <cell r="H6124" t="str">
            <v>谢序强</v>
          </cell>
          <cell r="I6124">
            <v>13458588232</v>
          </cell>
        </row>
        <row r="6125">
          <cell r="A6125" t="str">
            <v>润耀</v>
          </cell>
          <cell r="B6125" t="str">
            <v>螺纹钢</v>
          </cell>
          <cell r="C6125" t="str">
            <v>HRB500EФ14*9m</v>
          </cell>
          <cell r="D6125" t="str">
            <v>吨</v>
          </cell>
          <cell r="E6125">
            <v>15</v>
          </cell>
          <cell r="F6125">
            <v>45884</v>
          </cell>
          <cell r="G6125" t="str">
            <v>（中核中原-温江北林医养综合体项目）四川省成都市温江区万春大道第三人民医院东</v>
          </cell>
          <cell r="H6125" t="str">
            <v>蔡杰</v>
          </cell>
          <cell r="I6125">
            <v>18875129329</v>
          </cell>
        </row>
        <row r="6126">
          <cell r="A6126" t="str">
            <v>润耀</v>
          </cell>
          <cell r="B6126" t="str">
            <v>螺纹钢</v>
          </cell>
          <cell r="C6126" t="str">
            <v>HRB500EФ20*9m</v>
          </cell>
          <cell r="D6126" t="str">
            <v>吨</v>
          </cell>
          <cell r="E6126">
            <v>10</v>
          </cell>
          <cell r="F6126">
            <v>45884</v>
          </cell>
          <cell r="G6126" t="str">
            <v>（中核中原-温江北林医养综合体项目）四川省成都市温江区万春大道第三人民医院东</v>
          </cell>
          <cell r="H6126" t="str">
            <v>蔡杰</v>
          </cell>
          <cell r="I6126">
            <v>18875129329</v>
          </cell>
        </row>
        <row r="6127">
          <cell r="A6127" t="str">
            <v>润耀</v>
          </cell>
          <cell r="B6127" t="str">
            <v>螺纹钢</v>
          </cell>
          <cell r="C6127" t="str">
            <v>HRB500EФ22*9m</v>
          </cell>
          <cell r="D6127" t="str">
            <v>吨</v>
          </cell>
          <cell r="E6127">
            <v>10</v>
          </cell>
          <cell r="F6127">
            <v>45884</v>
          </cell>
          <cell r="G6127" t="str">
            <v>（中核中原-温江北林医养综合体项目）四川省成都市温江区万春大道第三人民医院东</v>
          </cell>
          <cell r="H6127" t="str">
            <v>蔡杰</v>
          </cell>
          <cell r="I6127">
            <v>18875129329</v>
          </cell>
        </row>
        <row r="6128">
          <cell r="A6128" t="str">
            <v>钢固融</v>
          </cell>
          <cell r="B6128" t="str">
            <v>螺纹钢</v>
          </cell>
          <cell r="C6128" t="str">
            <v>HRB400EФ14*12m</v>
          </cell>
          <cell r="D6128" t="str">
            <v>吨</v>
          </cell>
          <cell r="E6128">
            <v>10</v>
          </cell>
          <cell r="F6128">
            <v>45884</v>
          </cell>
          <cell r="G6128" t="str">
            <v>（中核中原-温江北林医养综合体项目）四川省成都市温江区万春大道第三人民医院东</v>
          </cell>
          <cell r="H6128" t="str">
            <v>蔡杰</v>
          </cell>
          <cell r="I6128">
            <v>18875129329</v>
          </cell>
        </row>
        <row r="6129">
          <cell r="A6129" t="str">
            <v>钢固融</v>
          </cell>
          <cell r="B6129" t="str">
            <v>螺纹钢</v>
          </cell>
          <cell r="C6129" t="str">
            <v>HRB500EФ20*12m</v>
          </cell>
          <cell r="D6129" t="str">
            <v>吨</v>
          </cell>
          <cell r="E6129">
            <v>10</v>
          </cell>
          <cell r="F6129">
            <v>45884</v>
          </cell>
          <cell r="G6129" t="str">
            <v>（中核中原-温江北林医养综合体项目）四川省成都市温江区万春大道第三人民医院东</v>
          </cell>
          <cell r="H6129" t="str">
            <v>蔡杰</v>
          </cell>
          <cell r="I6129">
            <v>18875129329</v>
          </cell>
        </row>
        <row r="6130">
          <cell r="A6130" t="str">
            <v>钢固融</v>
          </cell>
          <cell r="B6130" t="str">
            <v>螺纹钢</v>
          </cell>
          <cell r="C6130" t="str">
            <v>HRB500EФ22*12m</v>
          </cell>
          <cell r="D6130" t="str">
            <v>吨</v>
          </cell>
          <cell r="E6130">
            <v>10</v>
          </cell>
          <cell r="F6130">
            <v>45884</v>
          </cell>
          <cell r="G6130" t="str">
            <v>（中核中原-温江北林医养综合体项目）四川省成都市温江区万春大道第三人民医院东</v>
          </cell>
          <cell r="H6130" t="str">
            <v>蔡杰</v>
          </cell>
          <cell r="I6130">
            <v>18875129329</v>
          </cell>
        </row>
        <row r="6131">
          <cell r="A6131" t="str">
            <v>钢固融</v>
          </cell>
          <cell r="B6131" t="str">
            <v>螺纹钢</v>
          </cell>
          <cell r="C6131" t="str">
            <v>HRB500EФ25*12m</v>
          </cell>
          <cell r="D6131" t="str">
            <v>吨</v>
          </cell>
          <cell r="E6131">
            <v>5</v>
          </cell>
          <cell r="F6131">
            <v>45884</v>
          </cell>
          <cell r="G6131" t="str">
            <v>（中核中原-温江北林医养综合体项目）四川省成都市温江区万春大道第三人民医院东</v>
          </cell>
          <cell r="H6131" t="str">
            <v>蔡杰</v>
          </cell>
          <cell r="I6131">
            <v>18875129329</v>
          </cell>
        </row>
        <row r="6132">
          <cell r="A6132" t="str">
            <v>润耀</v>
          </cell>
          <cell r="B6132" t="str">
            <v>螺纹钢</v>
          </cell>
          <cell r="C6132" t="str">
            <v>HRB400E Φ12 9m</v>
          </cell>
          <cell r="D6132" t="str">
            <v>吨</v>
          </cell>
          <cell r="E6132">
            <v>35</v>
          </cell>
          <cell r="F6132">
            <v>45884</v>
          </cell>
          <cell r="G6132" t="str">
            <v>（中铁十局-资乐高速4标）四川省眉山市仁寿县彰加镇华炉村中铁十局资乐高速3#钢筋场</v>
          </cell>
          <cell r="H6132" t="str">
            <v>杨飞</v>
          </cell>
          <cell r="I6132">
            <v>15667998777</v>
          </cell>
        </row>
        <row r="6133">
          <cell r="A6133" t="str">
            <v>润耀</v>
          </cell>
          <cell r="B6133" t="str">
            <v>螺纹钢</v>
          </cell>
          <cell r="C6133" t="str">
            <v>HRB400E Φ16 12m</v>
          </cell>
          <cell r="D6133" t="str">
            <v>吨</v>
          </cell>
          <cell r="E6133">
            <v>35</v>
          </cell>
          <cell r="F6133">
            <v>45884</v>
          </cell>
          <cell r="G6133" t="str">
            <v>（中铁广州局-资乐高速5标）四川省乐山市井研县希望大道116号</v>
          </cell>
          <cell r="H6133" t="str">
            <v>廖俊杰</v>
          </cell>
          <cell r="I6133">
            <v>15775100965</v>
          </cell>
        </row>
        <row r="6134">
          <cell r="A6134" t="str">
            <v>钢固融</v>
          </cell>
          <cell r="B6134" t="str">
            <v>圆钢</v>
          </cell>
          <cell r="C6134" t="str">
            <v>HPB300Ф20</v>
          </cell>
          <cell r="D6134" t="str">
            <v>吨</v>
          </cell>
          <cell r="E6134">
            <v>35</v>
          </cell>
          <cell r="F6134">
            <v>45884</v>
          </cell>
          <cell r="G6134" t="str">
            <v>（中铁一局四公司康新高速TJ1-1标雅加梗隧道）四川省甘孜州康定市雅加梗路基</v>
          </cell>
          <cell r="H6134" t="str">
            <v>刘子任</v>
          </cell>
          <cell r="I6134">
            <v>18784539677</v>
          </cell>
        </row>
        <row r="6135">
          <cell r="A6135" t="str">
            <v>钢固融</v>
          </cell>
          <cell r="B6135" t="str">
            <v>圆钢</v>
          </cell>
          <cell r="C6135" t="str">
            <v>HPB300Ф16</v>
          </cell>
          <cell r="D6135" t="str">
            <v>吨</v>
          </cell>
          <cell r="E6135">
            <v>35</v>
          </cell>
          <cell r="F6135">
            <v>45884</v>
          </cell>
          <cell r="G6135" t="str">
            <v>（中铁一局四公司康新高速TJ1-1标雅加梗隧道）四川省甘孜州康定市雅加梗路基</v>
          </cell>
          <cell r="H6135" t="str">
            <v>刘子任</v>
          </cell>
          <cell r="I6135">
            <v>18784539677</v>
          </cell>
        </row>
        <row r="6136">
          <cell r="A6136" t="str">
            <v>钢固融</v>
          </cell>
          <cell r="B6136" t="str">
            <v>盘圆</v>
          </cell>
          <cell r="C6136" t="str">
            <v>HPB300Φ6</v>
          </cell>
          <cell r="D6136" t="str">
            <v>吨</v>
          </cell>
          <cell r="E6136">
            <v>18</v>
          </cell>
          <cell r="F6136">
            <v>45884</v>
          </cell>
          <cell r="G6136" t="str">
            <v>（中核华兴）四川天府新区585研发中心项目（一期）二标段（科学城中路东段）</v>
          </cell>
          <cell r="H6136" t="str">
            <v>杨远发</v>
          </cell>
          <cell r="I6136">
            <v>13881399439</v>
          </cell>
        </row>
        <row r="6137">
          <cell r="A6137" t="str">
            <v>钢固融</v>
          </cell>
          <cell r="B6137" t="str">
            <v>盘螺</v>
          </cell>
          <cell r="C6137" t="str">
            <v>HRB400EΦ 8mm</v>
          </cell>
          <cell r="D6137" t="str">
            <v>吨</v>
          </cell>
          <cell r="E6137">
            <v>4</v>
          </cell>
          <cell r="F6137">
            <v>45884</v>
          </cell>
          <cell r="G6137" t="str">
            <v>（中核华兴）四川天府新区585研发中心项目（一期）二标段（科学城中路东段）</v>
          </cell>
          <cell r="H6137" t="str">
            <v>杨远发</v>
          </cell>
          <cell r="I6137">
            <v>13881399439</v>
          </cell>
        </row>
        <row r="6138">
          <cell r="A6138" t="str">
            <v>钢固融</v>
          </cell>
          <cell r="B6138" t="str">
            <v>盘螺</v>
          </cell>
          <cell r="C6138" t="str">
            <v>HRB400EΦ 10mm</v>
          </cell>
          <cell r="D6138" t="str">
            <v>吨</v>
          </cell>
          <cell r="E6138">
            <v>2</v>
          </cell>
          <cell r="F6138">
            <v>45884</v>
          </cell>
          <cell r="G6138" t="str">
            <v>（中核华兴）四川天府新区585研发中心项目（一期）二标段（科学城中路东段）</v>
          </cell>
          <cell r="H6138" t="str">
            <v>杨远发</v>
          </cell>
          <cell r="I6138">
            <v>13881399439</v>
          </cell>
        </row>
        <row r="6139">
          <cell r="A6139" t="str">
            <v>润耀</v>
          </cell>
          <cell r="B6139" t="str">
            <v>螺纹钢</v>
          </cell>
          <cell r="C6139" t="str">
            <v>HRB400EФ12*9m</v>
          </cell>
          <cell r="D6139" t="str">
            <v>吨</v>
          </cell>
          <cell r="E6139">
            <v>35</v>
          </cell>
          <cell r="F6139">
            <v>45884</v>
          </cell>
          <cell r="G6139" t="str">
            <v>（中核中原-温江北林医养综合体项目）四川省成都市温江区万春大道第三人民医院东</v>
          </cell>
          <cell r="H6139" t="str">
            <v>蔡杰</v>
          </cell>
          <cell r="I6139">
            <v>18875129329</v>
          </cell>
        </row>
        <row r="6140">
          <cell r="A6140" t="str">
            <v>德胜恒嘉</v>
          </cell>
          <cell r="B6140" t="str">
            <v>螺纹钢</v>
          </cell>
          <cell r="C6140" t="str">
            <v>HRB400EФ25*9m</v>
          </cell>
          <cell r="D6140" t="str">
            <v>吨</v>
          </cell>
          <cell r="E6140">
            <v>15</v>
          </cell>
          <cell r="F6140">
            <v>45884</v>
          </cell>
          <cell r="G6140" t="str">
            <v>（中铁九桥康新高速TJ1-3标）四川省甘孜州康定市折多塘村车管所旁（使用德胜、威钢、成实）</v>
          </cell>
          <cell r="H6140" t="str">
            <v>王营光</v>
          </cell>
          <cell r="I6140">
            <v>13479287250</v>
          </cell>
        </row>
        <row r="6141">
          <cell r="A6141" t="str">
            <v>德胜恒嘉</v>
          </cell>
          <cell r="B6141" t="str">
            <v>螺纹钢</v>
          </cell>
          <cell r="C6141" t="str">
            <v>HRB400EФ16*9m</v>
          </cell>
          <cell r="D6141" t="str">
            <v>吨</v>
          </cell>
          <cell r="E6141">
            <v>30</v>
          </cell>
          <cell r="F6141">
            <v>45884</v>
          </cell>
          <cell r="G6141" t="str">
            <v>（中铁九桥康新高速TJ1-3标）四川省甘孜州康定市折多塘村车管所旁（使用德胜、威钢、成实）</v>
          </cell>
          <cell r="H6141" t="str">
            <v>王营光</v>
          </cell>
          <cell r="I6141">
            <v>13479287250</v>
          </cell>
        </row>
        <row r="6142">
          <cell r="A6142" t="str">
            <v>德胜恒嘉</v>
          </cell>
          <cell r="B6142" t="str">
            <v>螺纹钢</v>
          </cell>
          <cell r="C6142" t="str">
            <v>HRB400EФ20*9m</v>
          </cell>
          <cell r="D6142" t="str">
            <v>吨</v>
          </cell>
          <cell r="E6142">
            <v>8</v>
          </cell>
          <cell r="F6142">
            <v>45884</v>
          </cell>
          <cell r="G6142" t="str">
            <v>（中铁九桥康新高速TJ1-3标）四川省甘孜州康定市折多塘村车管所旁（使用德胜、威钢、成实）</v>
          </cell>
          <cell r="H6142" t="str">
            <v>王营光</v>
          </cell>
          <cell r="I6142">
            <v>13479287250</v>
          </cell>
        </row>
        <row r="6143">
          <cell r="A6143" t="str">
            <v>德胜恒嘉</v>
          </cell>
          <cell r="B6143" t="str">
            <v>螺纹钢</v>
          </cell>
          <cell r="C6143" t="str">
            <v>HRB400EФ25*12m</v>
          </cell>
          <cell r="D6143" t="str">
            <v>吨</v>
          </cell>
          <cell r="E6143">
            <v>17</v>
          </cell>
          <cell r="F6143">
            <v>45884</v>
          </cell>
          <cell r="G6143" t="str">
            <v>（中铁九桥康新高速TJ1-3标）四川省甘孜州康定市折多塘村车管所旁（使用德胜、威钢、成实）</v>
          </cell>
          <cell r="H6143" t="str">
            <v>王营光</v>
          </cell>
          <cell r="I6143">
            <v>13479287250</v>
          </cell>
        </row>
        <row r="6144">
          <cell r="A6144" t="str">
            <v>德胜恒嘉</v>
          </cell>
          <cell r="B6144" t="str">
            <v>螺纹钢</v>
          </cell>
          <cell r="C6144" t="str">
            <v>HRB400EФ28*12m</v>
          </cell>
          <cell r="D6144" t="str">
            <v>吨</v>
          </cell>
          <cell r="E6144">
            <v>35</v>
          </cell>
          <cell r="F6144">
            <v>45884</v>
          </cell>
          <cell r="G6144" t="str">
            <v>（中铁九桥康新高速TJ1-3标）四川省甘孜州康定市折多塘村车管所旁（使用德胜、威钢、成实）</v>
          </cell>
          <cell r="H6144" t="str">
            <v>王营光</v>
          </cell>
          <cell r="I6144">
            <v>13479287250</v>
          </cell>
        </row>
        <row r="6145">
          <cell r="A6145" t="str">
            <v>德胜恒嘉</v>
          </cell>
          <cell r="B6145" t="str">
            <v>螺纹钢</v>
          </cell>
          <cell r="C6145" t="str">
            <v>HRB400EФ20*9m</v>
          </cell>
          <cell r="D6145" t="str">
            <v>吨</v>
          </cell>
          <cell r="E6145">
            <v>35</v>
          </cell>
          <cell r="F6145">
            <v>45884</v>
          </cell>
          <cell r="G6145" t="str">
            <v>（中铁一局四建康新高速TJ1-2标）四川省甘孜州康定市318国道玉顶积雪观景台旁</v>
          </cell>
          <cell r="H6145" t="str">
            <v>宋健</v>
          </cell>
          <cell r="I6145">
            <v>15691628566</v>
          </cell>
        </row>
        <row r="6146">
          <cell r="A6146" t="str">
            <v>钢固融</v>
          </cell>
          <cell r="B6146" t="str">
            <v>高线</v>
          </cell>
          <cell r="C6146" t="str">
            <v>HPB300 Φ10</v>
          </cell>
          <cell r="D6146" t="str">
            <v>吨</v>
          </cell>
          <cell r="E6146">
            <v>10.5</v>
          </cell>
          <cell r="F6146">
            <v>45885</v>
          </cell>
          <cell r="G6146" t="str">
            <v>(五冶建设锦江区林家坝片区20号地块商业项目)锦江区泰昌路锦江28亩项目部</v>
          </cell>
          <cell r="H6146" t="str">
            <v>陶杰</v>
          </cell>
          <cell r="I6146">
            <v>13980247952</v>
          </cell>
        </row>
        <row r="6147">
          <cell r="A6147" t="str">
            <v>钢固融</v>
          </cell>
          <cell r="B6147" t="str">
            <v>高线</v>
          </cell>
          <cell r="C6147" t="str">
            <v>HPB300 Φ12</v>
          </cell>
          <cell r="D6147" t="str">
            <v>吨</v>
          </cell>
          <cell r="E6147">
            <v>21.2</v>
          </cell>
          <cell r="F6147">
            <v>45885</v>
          </cell>
          <cell r="G6147" t="str">
            <v>(五冶建设锦江区林家坝片区20号地块商业项目)锦江区泰昌路锦江28亩项目部</v>
          </cell>
          <cell r="H6147" t="str">
            <v>陶杰</v>
          </cell>
          <cell r="I6147">
            <v>13980247952</v>
          </cell>
        </row>
        <row r="6148">
          <cell r="A6148" t="str">
            <v>钢固融</v>
          </cell>
          <cell r="B6148" t="str">
            <v>螺纹钢</v>
          </cell>
          <cell r="C6148" t="str">
            <v>HRB400E Φ18 9m</v>
          </cell>
          <cell r="D6148" t="str">
            <v>吨</v>
          </cell>
          <cell r="E6148">
            <v>6.9</v>
          </cell>
          <cell r="F6148">
            <v>45885</v>
          </cell>
          <cell r="G6148" t="str">
            <v>(五冶建设锦江区林家坝片区20号地块商业项目)锦江区泰昌路锦江28亩项目部</v>
          </cell>
          <cell r="H6148" t="str">
            <v>陶杰</v>
          </cell>
          <cell r="I6148">
            <v>13980247952</v>
          </cell>
        </row>
        <row r="6149">
          <cell r="A6149" t="str">
            <v>德胜</v>
          </cell>
          <cell r="B6149" t="str">
            <v>螺纹钢</v>
          </cell>
          <cell r="C6149" t="str">
            <v>HRB400E Φ22 9m</v>
          </cell>
          <cell r="D6149" t="str">
            <v>吨</v>
          </cell>
          <cell r="E6149">
            <v>27.8</v>
          </cell>
          <cell r="F6149">
            <v>45885</v>
          </cell>
          <cell r="G6149" t="str">
            <v>(五冶建设锦江区林家坝片区20号地块商业项目)锦江区泰昌路锦江28亩项目部</v>
          </cell>
          <cell r="H6149" t="str">
            <v>陶杰</v>
          </cell>
          <cell r="I6149">
            <v>13980247952</v>
          </cell>
        </row>
        <row r="6150">
          <cell r="A6150" t="str">
            <v>德胜</v>
          </cell>
          <cell r="B6150" t="str">
            <v>螺纹钢</v>
          </cell>
          <cell r="C6150" t="str">
            <v>HRB400E Φ25 9m</v>
          </cell>
          <cell r="D6150" t="str">
            <v>吨</v>
          </cell>
          <cell r="E6150">
            <v>46.5</v>
          </cell>
          <cell r="F6150">
            <v>45885</v>
          </cell>
          <cell r="G6150" t="str">
            <v>(五冶建设锦江区林家坝片区20号地块商业项目)锦江区泰昌路锦江28亩项目部</v>
          </cell>
          <cell r="H6150" t="str">
            <v>陶杰</v>
          </cell>
          <cell r="I6150">
            <v>13980247952</v>
          </cell>
        </row>
        <row r="6151">
          <cell r="A6151" t="str">
            <v>德胜恒嘉</v>
          </cell>
          <cell r="B6151" t="str">
            <v>螺纹钢</v>
          </cell>
          <cell r="C6151" t="str">
            <v>HRB400E Φ16×9米</v>
          </cell>
          <cell r="D6151" t="str">
            <v>吨</v>
          </cell>
          <cell r="E6151">
            <v>35</v>
          </cell>
          <cell r="F6151">
            <v>45885</v>
          </cell>
          <cell r="G6151" t="str">
            <v>（自永1标八局二分公司钢筋棚）四川省自贡市大安区牛佛镇</v>
          </cell>
          <cell r="H6151" t="str">
            <v>王君杰</v>
          </cell>
          <cell r="I6151">
            <v>18919619850</v>
          </cell>
        </row>
        <row r="6152">
          <cell r="A6152" t="str">
            <v>钢固融</v>
          </cell>
          <cell r="B6152" t="str">
            <v>螺纹钢</v>
          </cell>
          <cell r="C6152" t="str">
            <v>HRB400E Φ12 9m</v>
          </cell>
          <cell r="D6152" t="str">
            <v>吨</v>
          </cell>
          <cell r="E6152">
            <v>3</v>
          </cell>
          <cell r="F6152">
            <v>45885</v>
          </cell>
          <cell r="G6152" t="str">
            <v>（商投建工达州中医药科技园-4工区-8号楼）达州市通川区达州中医药职业学院犀牛大道北段</v>
          </cell>
          <cell r="H6152" t="str">
            <v>张扬</v>
          </cell>
          <cell r="I6152">
            <v>18381904567</v>
          </cell>
        </row>
        <row r="6153">
          <cell r="A6153" t="str">
            <v>钢固融</v>
          </cell>
          <cell r="B6153" t="str">
            <v>螺纹钢</v>
          </cell>
          <cell r="C6153" t="str">
            <v>HRB400E Φ18 9m</v>
          </cell>
          <cell r="D6153" t="str">
            <v>吨</v>
          </cell>
          <cell r="E6153">
            <v>12</v>
          </cell>
          <cell r="F6153">
            <v>45885</v>
          </cell>
          <cell r="G6153" t="str">
            <v>（商投建工达州中医药科技园-4工区-8号楼）达州市通川区达州中医药职业学院犀牛大道北段</v>
          </cell>
          <cell r="H6153" t="str">
            <v>张扬</v>
          </cell>
          <cell r="I6153">
            <v>18381904567</v>
          </cell>
        </row>
        <row r="6154">
          <cell r="A6154" t="str">
            <v>钢固融</v>
          </cell>
          <cell r="B6154" t="str">
            <v>螺纹钢</v>
          </cell>
          <cell r="C6154" t="str">
            <v>HRB400E Φ22 9m</v>
          </cell>
          <cell r="D6154" t="str">
            <v>吨</v>
          </cell>
          <cell r="E6154">
            <v>12</v>
          </cell>
          <cell r="F6154">
            <v>45885</v>
          </cell>
          <cell r="G6154" t="str">
            <v>（商投建工达州中医药科技园-4工区-8号楼）达州市通川区达州中医药职业学院犀牛大道北段</v>
          </cell>
          <cell r="H6154" t="str">
            <v>张扬</v>
          </cell>
          <cell r="I6154">
            <v>18381904567</v>
          </cell>
        </row>
        <row r="6155">
          <cell r="A6155" t="str">
            <v>钢固融</v>
          </cell>
          <cell r="B6155" t="str">
            <v>螺纹钢</v>
          </cell>
          <cell r="C6155" t="str">
            <v>HRB500E Φ20</v>
          </cell>
          <cell r="D6155" t="str">
            <v>吨</v>
          </cell>
          <cell r="E6155">
            <v>9</v>
          </cell>
          <cell r="F6155">
            <v>45885</v>
          </cell>
          <cell r="G6155" t="str">
            <v>（商投建工达州中医药科技园-4工区-8号楼）达州市通川区达州中医药职业学院犀牛大道北段</v>
          </cell>
          <cell r="H6155" t="str">
            <v>张扬</v>
          </cell>
          <cell r="I6155">
            <v>18381904567</v>
          </cell>
        </row>
        <row r="6156">
          <cell r="A6156" t="str">
            <v>钢固融</v>
          </cell>
          <cell r="B6156" t="str">
            <v>盘螺</v>
          </cell>
          <cell r="C6156" t="str">
            <v>HRB400E Φ6</v>
          </cell>
          <cell r="D6156" t="str">
            <v>吨</v>
          </cell>
          <cell r="E6156">
            <v>2</v>
          </cell>
          <cell r="F6156">
            <v>45885</v>
          </cell>
          <cell r="G6156" t="str">
            <v>(乐山市校地共建产教融合基地建设项目一标段)四川省乐山市市中区苏稽镇周山嘴</v>
          </cell>
          <cell r="H6156" t="str">
            <v>范增云</v>
          </cell>
          <cell r="I6156">
            <v>13668153241</v>
          </cell>
        </row>
        <row r="6157">
          <cell r="A6157" t="str">
            <v>钢固融</v>
          </cell>
          <cell r="B6157" t="str">
            <v>盘螺</v>
          </cell>
          <cell r="C6157" t="str">
            <v>HRB400E Φ10</v>
          </cell>
          <cell r="D6157" t="str">
            <v>吨</v>
          </cell>
          <cell r="E6157">
            <v>15</v>
          </cell>
          <cell r="F6157">
            <v>45885</v>
          </cell>
          <cell r="G6157" t="str">
            <v>(乐山市校地共建产教融合基地建设项目一标段)四川省乐山市市中区苏稽镇周山嘴</v>
          </cell>
          <cell r="H6157" t="str">
            <v>范增云</v>
          </cell>
          <cell r="I6157">
            <v>13668153241</v>
          </cell>
        </row>
        <row r="6158">
          <cell r="A6158" t="str">
            <v>钢固融</v>
          </cell>
          <cell r="B6158" t="str">
            <v>螺纹钢</v>
          </cell>
          <cell r="C6158" t="str">
            <v>HRB500E Φ25 12m</v>
          </cell>
          <cell r="D6158" t="str">
            <v>吨</v>
          </cell>
          <cell r="E6158">
            <v>9</v>
          </cell>
          <cell r="F6158">
            <v>45885</v>
          </cell>
          <cell r="G6158" t="str">
            <v>(乐山市校地共建产教融合基地建设项目一标段)四川省乐山市市中区苏稽镇周山嘴</v>
          </cell>
          <cell r="H6158" t="str">
            <v>范增云</v>
          </cell>
          <cell r="I6158">
            <v>13668153241</v>
          </cell>
        </row>
        <row r="6159">
          <cell r="A6159" t="str">
            <v>钢固融</v>
          </cell>
          <cell r="B6159" t="str">
            <v>螺纹钢</v>
          </cell>
          <cell r="C6159" t="str">
            <v>HRB500E Φ28 12m</v>
          </cell>
          <cell r="D6159" t="str">
            <v>吨</v>
          </cell>
          <cell r="E6159">
            <v>30</v>
          </cell>
          <cell r="F6159">
            <v>45885</v>
          </cell>
          <cell r="G6159" t="str">
            <v>(乐山市校地共建产教融合基地建设项目一标段)四川省乐山市市中区苏稽镇周山嘴</v>
          </cell>
          <cell r="H6159" t="str">
            <v>范增云</v>
          </cell>
          <cell r="I6159">
            <v>13668153241</v>
          </cell>
        </row>
        <row r="6160">
          <cell r="A6160" t="str">
            <v>钢固融</v>
          </cell>
          <cell r="B6160" t="str">
            <v>螺纹钢</v>
          </cell>
          <cell r="C6160" t="str">
            <v>HRB500E Φ32 12m</v>
          </cell>
          <cell r="D6160" t="str">
            <v>吨</v>
          </cell>
          <cell r="E6160">
            <v>12</v>
          </cell>
          <cell r="F6160">
            <v>45885</v>
          </cell>
          <cell r="G6160" t="str">
            <v>(乐山市校地共建产教融合基地建设项目一标段)四川省乐山市市中区苏稽镇周山嘴</v>
          </cell>
          <cell r="H6160" t="str">
            <v>范增云</v>
          </cell>
          <cell r="I6160">
            <v>13668153241</v>
          </cell>
        </row>
        <row r="6161">
          <cell r="A6161" t="str">
            <v>泸钢</v>
          </cell>
          <cell r="B6161" t="str">
            <v>盘螺</v>
          </cell>
          <cell r="C6161" t="str">
            <v>HRB400E Φ12</v>
          </cell>
          <cell r="D6161" t="str">
            <v>吨</v>
          </cell>
          <cell r="E6161">
            <v>5</v>
          </cell>
          <cell r="F6161">
            <v>45885</v>
          </cell>
          <cell r="G6161" t="str">
            <v>(宜宾兴港三江新区长江工业园保障性租赁住房建设项目-土建)四川省宜宾市翠屏区永善路南段宜宾市三江新区长江工业园区</v>
          </cell>
          <cell r="H6161" t="str">
            <v>赵元虎</v>
          </cell>
          <cell r="I6161">
            <v>13684167136</v>
          </cell>
        </row>
        <row r="6162">
          <cell r="A6162" t="str">
            <v>泸钢</v>
          </cell>
          <cell r="B6162" t="str">
            <v>螺纹钢</v>
          </cell>
          <cell r="C6162" t="str">
            <v>HRB400E Φ12 9m</v>
          </cell>
          <cell r="D6162" t="str">
            <v>吨</v>
          </cell>
          <cell r="E6162">
            <v>10</v>
          </cell>
          <cell r="F6162">
            <v>45885</v>
          </cell>
          <cell r="G6162" t="str">
            <v>(宜宾兴港三江新区长江工业园保障性租赁住房建设项目-土建)四川省宜宾市翠屏区永善路南段宜宾市三江新区长江工业园区</v>
          </cell>
          <cell r="H6162" t="str">
            <v>赵元虎</v>
          </cell>
          <cell r="I6162">
            <v>13684167136</v>
          </cell>
        </row>
        <row r="6163">
          <cell r="A6163" t="str">
            <v>泸钢</v>
          </cell>
          <cell r="B6163" t="str">
            <v>螺纹钢</v>
          </cell>
          <cell r="C6163" t="str">
            <v>HRB400E Φ14 9m</v>
          </cell>
          <cell r="D6163" t="str">
            <v>吨</v>
          </cell>
          <cell r="E6163">
            <v>25</v>
          </cell>
          <cell r="F6163">
            <v>45885</v>
          </cell>
          <cell r="G6163" t="str">
            <v>(宜宾兴港三江新区长江工业园保障性租赁住房建设项目-土建)四川省宜宾市翠屏区永善路南段宜宾市三江新区长江工业园区</v>
          </cell>
          <cell r="H6163" t="str">
            <v>赵元虎</v>
          </cell>
          <cell r="I6163">
            <v>13684167136</v>
          </cell>
        </row>
        <row r="6164">
          <cell r="A6164" t="str">
            <v>泸钢</v>
          </cell>
          <cell r="B6164" t="str">
            <v>螺纹钢</v>
          </cell>
          <cell r="C6164" t="str">
            <v>HRB400E Φ18 9m</v>
          </cell>
          <cell r="D6164" t="str">
            <v>吨</v>
          </cell>
          <cell r="E6164">
            <v>10</v>
          </cell>
          <cell r="F6164">
            <v>45885</v>
          </cell>
          <cell r="G6164" t="str">
            <v>(宜宾兴港三江新区长江工业园保障性租赁住房建设项目-土建)四川省宜宾市翠屏区永善路南段宜宾市三江新区长江工业园区</v>
          </cell>
          <cell r="H6164" t="str">
            <v>赵元虎</v>
          </cell>
          <cell r="I6164">
            <v>13684167136</v>
          </cell>
        </row>
        <row r="6165">
          <cell r="A6165" t="str">
            <v>泸钢</v>
          </cell>
          <cell r="B6165" t="str">
            <v>螺纹钢</v>
          </cell>
          <cell r="C6165" t="str">
            <v>HRB400E Φ20 9m</v>
          </cell>
          <cell r="D6165" t="str">
            <v>吨</v>
          </cell>
          <cell r="E6165">
            <v>10</v>
          </cell>
          <cell r="F6165">
            <v>45885</v>
          </cell>
          <cell r="G6165" t="str">
            <v>(宜宾兴港三江新区长江工业园保障性租赁住房建设项目-土建)四川省宜宾市翠屏区永善路南段宜宾市三江新区长江工业园区</v>
          </cell>
          <cell r="H6165" t="str">
            <v>赵元虎</v>
          </cell>
          <cell r="I6165">
            <v>13684167136</v>
          </cell>
        </row>
        <row r="6166">
          <cell r="A6166" t="str">
            <v>泸钢</v>
          </cell>
          <cell r="B6166" t="str">
            <v>螺纹钢</v>
          </cell>
          <cell r="C6166" t="str">
            <v>HRB400E Φ22 9m</v>
          </cell>
          <cell r="D6166" t="str">
            <v>吨</v>
          </cell>
          <cell r="E6166">
            <v>10</v>
          </cell>
          <cell r="F6166">
            <v>45885</v>
          </cell>
          <cell r="G6166" t="str">
            <v>(宜宾兴港三江新区长江工业园保障性租赁住房建设项目-土建)四川省宜宾市翠屏区永善路南段宜宾市三江新区长江工业园区</v>
          </cell>
          <cell r="H6166" t="str">
            <v>赵元虎</v>
          </cell>
          <cell r="I6166">
            <v>13684167136</v>
          </cell>
        </row>
        <row r="6167">
          <cell r="A6167" t="str">
            <v>泸钢</v>
          </cell>
          <cell r="B6167" t="str">
            <v>螺纹钢</v>
          </cell>
          <cell r="C6167" t="str">
            <v>HRB400E Φ25 9m</v>
          </cell>
          <cell r="D6167" t="str">
            <v>吨</v>
          </cell>
          <cell r="E6167">
            <v>35</v>
          </cell>
          <cell r="F6167">
            <v>45885</v>
          </cell>
          <cell r="G6167" t="str">
            <v>(宜宾兴港三江新区长江工业园保障性租赁住房建设项目-土建)四川省宜宾市翠屏区永善路南段宜宾市三江新区长江工业园区</v>
          </cell>
          <cell r="H6167" t="str">
            <v>赵元虎</v>
          </cell>
          <cell r="I6167">
            <v>13684167136</v>
          </cell>
        </row>
        <row r="6168">
          <cell r="A6168" t="str">
            <v>德胜</v>
          </cell>
          <cell r="B6168" t="str">
            <v>螺纹钢</v>
          </cell>
          <cell r="C6168" t="str">
            <v>HRB400E Φ12 9m</v>
          </cell>
          <cell r="D6168" t="str">
            <v>吨</v>
          </cell>
          <cell r="E6168">
            <v>6</v>
          </cell>
          <cell r="F6168">
            <v>45885</v>
          </cell>
          <cell r="G6168" t="str">
            <v>(乐山市校地共建产教融合基地建设项目一标段)四川省乐山市市中区苏稽镇周山嘴</v>
          </cell>
          <cell r="H6168" t="str">
            <v>范增云</v>
          </cell>
          <cell r="I6168">
            <v>13668153241</v>
          </cell>
        </row>
        <row r="6169">
          <cell r="A6169" t="str">
            <v>德胜</v>
          </cell>
          <cell r="B6169" t="str">
            <v>螺纹钢</v>
          </cell>
          <cell r="C6169" t="str">
            <v>HRB400E Φ14 9m</v>
          </cell>
          <cell r="D6169" t="str">
            <v>吨</v>
          </cell>
          <cell r="E6169">
            <v>5</v>
          </cell>
          <cell r="F6169">
            <v>45885</v>
          </cell>
          <cell r="G6169" t="str">
            <v>(乐山市校地共建产教融合基地建设项目一标段)四川省乐山市市中区苏稽镇周山嘴</v>
          </cell>
          <cell r="H6169" t="str">
            <v>范增云</v>
          </cell>
          <cell r="I6169">
            <v>13668153241</v>
          </cell>
        </row>
        <row r="6170">
          <cell r="A6170" t="str">
            <v>德胜</v>
          </cell>
          <cell r="B6170" t="str">
            <v>螺纹钢</v>
          </cell>
          <cell r="C6170" t="str">
            <v>HRB500E Φ12</v>
          </cell>
          <cell r="D6170" t="str">
            <v>吨</v>
          </cell>
          <cell r="E6170">
            <v>6</v>
          </cell>
          <cell r="F6170">
            <v>45885</v>
          </cell>
          <cell r="G6170" t="str">
            <v>(乐山市校地共建产教融合基地建设项目一标段)四川省乐山市市中区苏稽镇周山嘴</v>
          </cell>
          <cell r="H6170" t="str">
            <v>范增云</v>
          </cell>
          <cell r="I6170">
            <v>13668153241</v>
          </cell>
        </row>
        <row r="6171">
          <cell r="A6171" t="str">
            <v>德胜</v>
          </cell>
          <cell r="B6171" t="str">
            <v>螺纹钢</v>
          </cell>
          <cell r="C6171" t="str">
            <v>HRB500E Φ14</v>
          </cell>
          <cell r="D6171" t="str">
            <v>吨</v>
          </cell>
          <cell r="E6171">
            <v>2.5</v>
          </cell>
          <cell r="F6171">
            <v>45885</v>
          </cell>
          <cell r="G6171" t="str">
            <v>(乐山市校地共建产教融合基地建设项目一标段)四川省乐山市市中区苏稽镇周山嘴</v>
          </cell>
          <cell r="H6171" t="str">
            <v>范增云</v>
          </cell>
          <cell r="I6171">
            <v>13668153241</v>
          </cell>
        </row>
        <row r="6172">
          <cell r="A6172" t="str">
            <v>德胜</v>
          </cell>
          <cell r="B6172" t="str">
            <v>螺纹钢</v>
          </cell>
          <cell r="C6172" t="str">
            <v>HRB500E Φ16</v>
          </cell>
          <cell r="D6172" t="str">
            <v>吨</v>
          </cell>
          <cell r="E6172">
            <v>2.5</v>
          </cell>
          <cell r="F6172">
            <v>45885</v>
          </cell>
          <cell r="G6172" t="str">
            <v>(乐山市校地共建产教融合基地建设项目一标段)四川省乐山市市中区苏稽镇周山嘴</v>
          </cell>
          <cell r="H6172" t="str">
            <v>范增云</v>
          </cell>
          <cell r="I6172">
            <v>13668153241</v>
          </cell>
        </row>
        <row r="6173">
          <cell r="A6173" t="str">
            <v>德胜</v>
          </cell>
          <cell r="B6173" t="str">
            <v>螺纹钢</v>
          </cell>
          <cell r="C6173" t="str">
            <v>HRB500E Φ18</v>
          </cell>
          <cell r="D6173" t="str">
            <v>吨</v>
          </cell>
          <cell r="E6173">
            <v>2.5</v>
          </cell>
          <cell r="F6173">
            <v>45885</v>
          </cell>
          <cell r="G6173" t="str">
            <v>(乐山市校地共建产教融合基地建设项目一标段)四川省乐山市市中区苏稽镇周山嘴</v>
          </cell>
          <cell r="H6173" t="str">
            <v>范增云</v>
          </cell>
          <cell r="I6173">
            <v>13668153241</v>
          </cell>
        </row>
        <row r="6174">
          <cell r="A6174" t="str">
            <v>德胜</v>
          </cell>
          <cell r="B6174" t="str">
            <v>螺纹钢</v>
          </cell>
          <cell r="C6174" t="str">
            <v>HRB500E Φ20</v>
          </cell>
          <cell r="D6174" t="str">
            <v>吨</v>
          </cell>
          <cell r="E6174">
            <v>25</v>
          </cell>
          <cell r="F6174">
            <v>45885</v>
          </cell>
          <cell r="G6174" t="str">
            <v>(乐山市校地共建产教融合基地建设项目一标段)四川省乐山市市中区苏稽镇周山嘴</v>
          </cell>
          <cell r="H6174" t="str">
            <v>范增云</v>
          </cell>
          <cell r="I6174">
            <v>13668153241</v>
          </cell>
        </row>
        <row r="6175">
          <cell r="A6175" t="str">
            <v>德胜</v>
          </cell>
          <cell r="B6175" t="str">
            <v>螺纹钢</v>
          </cell>
          <cell r="C6175" t="str">
            <v>HRB500E Φ22</v>
          </cell>
          <cell r="D6175" t="str">
            <v>吨</v>
          </cell>
          <cell r="E6175">
            <v>3</v>
          </cell>
          <cell r="F6175">
            <v>45885</v>
          </cell>
          <cell r="G6175" t="str">
            <v>(乐山市校地共建产教融合基地建设项目一标段)四川省乐山市市中区苏稽镇周山嘴</v>
          </cell>
          <cell r="H6175" t="str">
            <v>范增云</v>
          </cell>
          <cell r="I6175">
            <v>13668153241</v>
          </cell>
        </row>
        <row r="6176">
          <cell r="A6176" t="str">
            <v>德胜</v>
          </cell>
          <cell r="B6176" t="str">
            <v>螺纹钢</v>
          </cell>
          <cell r="C6176" t="str">
            <v>HRB500E Φ22 12m</v>
          </cell>
          <cell r="D6176" t="str">
            <v>吨</v>
          </cell>
          <cell r="E6176">
            <v>3</v>
          </cell>
          <cell r="F6176">
            <v>45885</v>
          </cell>
          <cell r="G6176" t="str">
            <v>（华西乐山）-四川省乐山市市中区苏稽镇周山嘴校地共建产教融合基地建设项目一标段</v>
          </cell>
          <cell r="H6176" t="str">
            <v>范增云</v>
          </cell>
          <cell r="I6176">
            <v>13668153241</v>
          </cell>
        </row>
        <row r="6177">
          <cell r="A6177" t="str">
            <v>德胜</v>
          </cell>
          <cell r="B6177" t="str">
            <v>螺纹钢</v>
          </cell>
          <cell r="C6177" t="str">
            <v>HRB500E Φ25</v>
          </cell>
          <cell r="D6177" t="str">
            <v>吨</v>
          </cell>
          <cell r="E6177">
            <v>18</v>
          </cell>
          <cell r="F6177">
            <v>45885</v>
          </cell>
          <cell r="G6177" t="str">
            <v>（华西乐山）-四川省乐山市市中区苏稽镇周山嘴校地共建产教融合基地建设项目一标段</v>
          </cell>
          <cell r="H6177" t="str">
            <v>范增云</v>
          </cell>
          <cell r="I6177">
            <v>13668153241</v>
          </cell>
        </row>
        <row r="6178">
          <cell r="A6178" t="str">
            <v>润耀</v>
          </cell>
          <cell r="B6178" t="str">
            <v>盘螺</v>
          </cell>
          <cell r="C6178" t="str">
            <v>HRB400E Φ10</v>
          </cell>
          <cell r="D6178" t="str">
            <v>吨</v>
          </cell>
          <cell r="E6178">
            <v>10</v>
          </cell>
          <cell r="F6178">
            <v>45886</v>
          </cell>
          <cell r="G6178" t="str">
            <v>（华西简阳西城嘉苑）四川省成都市简阳市简城街道高屋村</v>
          </cell>
          <cell r="H6178" t="str">
            <v>张瀚镭</v>
          </cell>
          <cell r="I6178">
            <v>15884666220</v>
          </cell>
        </row>
        <row r="6179">
          <cell r="A6179" t="str">
            <v>润耀</v>
          </cell>
          <cell r="B6179" t="str">
            <v>盘螺</v>
          </cell>
          <cell r="C6179" t="str">
            <v>HRB400E Φ12</v>
          </cell>
          <cell r="D6179" t="str">
            <v>吨</v>
          </cell>
          <cell r="E6179">
            <v>10</v>
          </cell>
          <cell r="F6179">
            <v>45886</v>
          </cell>
          <cell r="G6179" t="str">
            <v>（华西简阳西城嘉苑）四川省成都市简阳市简城街道高屋村</v>
          </cell>
          <cell r="H6179" t="str">
            <v>张瀚镭</v>
          </cell>
          <cell r="I6179">
            <v>15884666220</v>
          </cell>
        </row>
        <row r="6180">
          <cell r="A6180" t="str">
            <v>润耀</v>
          </cell>
          <cell r="B6180" t="str">
            <v>螺纹钢</v>
          </cell>
          <cell r="C6180" t="str">
            <v>HRB400E Φ25 9m</v>
          </cell>
          <cell r="D6180" t="str">
            <v>吨</v>
          </cell>
          <cell r="E6180">
            <v>15</v>
          </cell>
          <cell r="F6180">
            <v>45886</v>
          </cell>
          <cell r="G6180" t="str">
            <v>（华西简阳西城嘉苑）四川省成都市简阳市简城街道高屋村</v>
          </cell>
          <cell r="H6180" t="str">
            <v>张瀚镭</v>
          </cell>
          <cell r="I6180">
            <v>15884666220</v>
          </cell>
        </row>
        <row r="6181">
          <cell r="A6181" t="str">
            <v>润耀</v>
          </cell>
          <cell r="B6181" t="str">
            <v>螺纹钢</v>
          </cell>
          <cell r="C6181" t="str">
            <v>HRB500E Φ28 12m</v>
          </cell>
          <cell r="D6181" t="str">
            <v>吨</v>
          </cell>
          <cell r="E6181">
            <v>35</v>
          </cell>
          <cell r="F6181">
            <v>45886</v>
          </cell>
          <cell r="G6181" t="str">
            <v>（中铁广州局-资乐高速5标）四川省眉山市东坡区多悦镇挖治田</v>
          </cell>
          <cell r="H6181" t="str">
            <v>伍红林</v>
          </cell>
          <cell r="I6181">
            <v>18683860677</v>
          </cell>
        </row>
        <row r="6182">
          <cell r="A6182" t="str">
            <v>德胜恒嘉</v>
          </cell>
          <cell r="B6182" t="str">
            <v>螺纹钢</v>
          </cell>
          <cell r="C6182" t="str">
            <v>HRB400E Φ25×12米</v>
          </cell>
          <cell r="D6182" t="str">
            <v>吨</v>
          </cell>
          <cell r="E6182">
            <v>35</v>
          </cell>
          <cell r="F6182">
            <v>45886</v>
          </cell>
          <cell r="G6182" t="str">
            <v>（自永2标九局西南分公司钢筋棚）四川省自贡市骑龙镇大湾村</v>
          </cell>
          <cell r="H6182" t="str">
            <v>高彦彬</v>
          </cell>
          <cell r="I6182">
            <v>13835906370</v>
          </cell>
        </row>
        <row r="6183">
          <cell r="A6183" t="str">
            <v>钢固融</v>
          </cell>
          <cell r="B6183" t="str">
            <v>螺纹钢</v>
          </cell>
          <cell r="C6183" t="str">
            <v>HRB500E Φ18 12m</v>
          </cell>
          <cell r="D6183" t="str">
            <v>吨</v>
          </cell>
          <cell r="E6183">
            <v>5</v>
          </cell>
          <cell r="F6183">
            <v>45887</v>
          </cell>
          <cell r="G6183" t="str">
            <v>（华西乐山）-四川省乐山市市中区苏稽镇周山嘴校地共建产教融合基地建设项目一标段</v>
          </cell>
          <cell r="H6183" t="str">
            <v>范增云</v>
          </cell>
          <cell r="I6183">
            <v>13668153241</v>
          </cell>
        </row>
        <row r="6184">
          <cell r="A6184" t="str">
            <v>钢固融</v>
          </cell>
          <cell r="B6184" t="str">
            <v>螺纹钢</v>
          </cell>
          <cell r="C6184" t="str">
            <v>HRB500E Φ20 12m</v>
          </cell>
          <cell r="D6184" t="str">
            <v>吨</v>
          </cell>
          <cell r="E6184">
            <v>5</v>
          </cell>
          <cell r="F6184">
            <v>45887</v>
          </cell>
          <cell r="G6184" t="str">
            <v>（华西乐山）-四川省乐山市市中区苏稽镇周山嘴校地共建产教融合基地建设项目一标段</v>
          </cell>
          <cell r="H6184" t="str">
            <v>范增云</v>
          </cell>
          <cell r="I6184">
            <v>13668153241</v>
          </cell>
        </row>
        <row r="6185">
          <cell r="A6185" t="str">
            <v>钢固融</v>
          </cell>
          <cell r="B6185" t="str">
            <v>螺纹钢</v>
          </cell>
          <cell r="C6185" t="str">
            <v>HRB500E Φ22 12m</v>
          </cell>
          <cell r="D6185" t="str">
            <v>吨</v>
          </cell>
          <cell r="E6185">
            <v>5</v>
          </cell>
          <cell r="F6185">
            <v>45887</v>
          </cell>
          <cell r="G6185" t="str">
            <v>（华西乐山）-四川省乐山市市中区苏稽镇周山嘴校地共建产教融合基地建设项目一标段</v>
          </cell>
          <cell r="H6185" t="str">
            <v>范增云</v>
          </cell>
          <cell r="I6185">
            <v>13668153241</v>
          </cell>
        </row>
        <row r="6186">
          <cell r="A6186" t="str">
            <v>钢固融</v>
          </cell>
          <cell r="B6186" t="str">
            <v>螺纹钢</v>
          </cell>
          <cell r="C6186" t="str">
            <v>HRB500E Φ25 12m</v>
          </cell>
          <cell r="D6186" t="str">
            <v>吨</v>
          </cell>
          <cell r="E6186">
            <v>10</v>
          </cell>
          <cell r="F6186">
            <v>45887</v>
          </cell>
          <cell r="G6186" t="str">
            <v>（华西乐山）-四川省乐山市市中区苏稽镇周山嘴校地共建产教融合基地建设项目一标段</v>
          </cell>
          <cell r="H6186" t="str">
            <v>范增云</v>
          </cell>
          <cell r="I6186">
            <v>13668153241</v>
          </cell>
        </row>
        <row r="6187">
          <cell r="A6187" t="str">
            <v>钢固融</v>
          </cell>
          <cell r="B6187" t="str">
            <v>螺纹钢</v>
          </cell>
          <cell r="C6187" t="str">
            <v>HRB500E Φ32 12m</v>
          </cell>
          <cell r="D6187" t="str">
            <v>吨</v>
          </cell>
          <cell r="E6187">
            <v>7.5</v>
          </cell>
          <cell r="F6187">
            <v>45887</v>
          </cell>
          <cell r="G6187" t="str">
            <v>（华西乐山）-四川省乐山市市中区苏稽镇周山嘴校地共建产教融合基地建设项目一标段</v>
          </cell>
          <cell r="H6187" t="str">
            <v>范增云</v>
          </cell>
          <cell r="I6187">
            <v>13668153241</v>
          </cell>
        </row>
        <row r="6188">
          <cell r="A6188" t="str">
            <v>德胜</v>
          </cell>
          <cell r="B6188" t="str">
            <v>螺纹钢</v>
          </cell>
          <cell r="C6188" t="str">
            <v>HRB400E Φ14 12m</v>
          </cell>
          <cell r="D6188" t="str">
            <v>吨</v>
          </cell>
          <cell r="E6188">
            <v>3</v>
          </cell>
          <cell r="F6188">
            <v>45887</v>
          </cell>
          <cell r="G6188" t="str">
            <v>(华西乐山）-四川省乐山市市中区苏稽镇校地共建产教融合基地建设项目二标段</v>
          </cell>
          <cell r="H6188" t="str">
            <v>彭江涛</v>
          </cell>
          <cell r="I6188">
            <v>13990276572</v>
          </cell>
        </row>
        <row r="6189">
          <cell r="A6189" t="str">
            <v>德胜</v>
          </cell>
          <cell r="B6189" t="str">
            <v>螺纹钢</v>
          </cell>
          <cell r="C6189" t="str">
            <v>HRB400E Φ16 12m</v>
          </cell>
          <cell r="D6189" t="str">
            <v>吨</v>
          </cell>
          <cell r="E6189">
            <v>15</v>
          </cell>
          <cell r="F6189">
            <v>45887</v>
          </cell>
          <cell r="G6189" t="str">
            <v>(华西乐山）-四川省乐山市市中区苏稽镇校地共建产教融合基地建设项目二标段</v>
          </cell>
          <cell r="H6189" t="str">
            <v>彭江涛</v>
          </cell>
          <cell r="I6189">
            <v>13990276572</v>
          </cell>
        </row>
        <row r="6190">
          <cell r="A6190" t="str">
            <v>德胜</v>
          </cell>
          <cell r="B6190" t="str">
            <v>螺纹钢</v>
          </cell>
          <cell r="C6190" t="str">
            <v>HRB400E Φ18 12m</v>
          </cell>
          <cell r="D6190" t="str">
            <v>吨</v>
          </cell>
          <cell r="E6190">
            <v>10</v>
          </cell>
          <cell r="F6190">
            <v>45887</v>
          </cell>
          <cell r="G6190" t="str">
            <v>(华西乐山）-四川省乐山市市中区苏稽镇校地共建产教融合基地建设项目二标段</v>
          </cell>
          <cell r="H6190" t="str">
            <v>彭江涛</v>
          </cell>
          <cell r="I6190">
            <v>13990276572</v>
          </cell>
        </row>
        <row r="6191">
          <cell r="A6191" t="str">
            <v>德胜</v>
          </cell>
          <cell r="B6191" t="str">
            <v>螺纹钢</v>
          </cell>
          <cell r="C6191" t="str">
            <v>HRB400E Φ20 12m</v>
          </cell>
          <cell r="D6191" t="str">
            <v>吨</v>
          </cell>
          <cell r="E6191">
            <v>10</v>
          </cell>
          <cell r="F6191">
            <v>45887</v>
          </cell>
          <cell r="G6191" t="str">
            <v>(华西乐山）-四川省乐山市市中区苏稽镇校地共建产教融合基地建设项目二标段</v>
          </cell>
          <cell r="H6191" t="str">
            <v>彭江涛</v>
          </cell>
          <cell r="I6191">
            <v>13990276572</v>
          </cell>
        </row>
        <row r="6192">
          <cell r="A6192" t="str">
            <v>德胜</v>
          </cell>
          <cell r="B6192" t="str">
            <v>螺纹钢</v>
          </cell>
          <cell r="C6192" t="str">
            <v>HRB400E Φ22 12m</v>
          </cell>
          <cell r="D6192" t="str">
            <v>吨</v>
          </cell>
          <cell r="E6192">
            <v>23</v>
          </cell>
          <cell r="F6192">
            <v>45887</v>
          </cell>
          <cell r="G6192" t="str">
            <v>(华西乐山）-四川省乐山市市中区苏稽镇校地共建产教融合基地建设项目二标段</v>
          </cell>
          <cell r="H6192" t="str">
            <v>彭江涛</v>
          </cell>
          <cell r="I6192">
            <v>13990276572</v>
          </cell>
        </row>
        <row r="6193">
          <cell r="A6193" t="str">
            <v>德胜</v>
          </cell>
          <cell r="B6193" t="str">
            <v>螺纹钢</v>
          </cell>
          <cell r="C6193" t="str">
            <v>HRB400E Φ25 12m</v>
          </cell>
          <cell r="D6193" t="str">
            <v>吨</v>
          </cell>
          <cell r="E6193">
            <v>10</v>
          </cell>
          <cell r="F6193">
            <v>45887</v>
          </cell>
          <cell r="G6193" t="str">
            <v>(华西乐山）-四川省乐山市市中区苏稽镇校地共建产教融合基地建设项目二标段</v>
          </cell>
          <cell r="H6193" t="str">
            <v>彭江涛</v>
          </cell>
          <cell r="I6193">
            <v>13990276572</v>
          </cell>
        </row>
        <row r="6194">
          <cell r="A6194" t="str">
            <v>钢固融</v>
          </cell>
          <cell r="B6194" t="str">
            <v>盘螺</v>
          </cell>
          <cell r="C6194" t="str">
            <v>HRB400E Φ6</v>
          </cell>
          <cell r="D6194" t="str">
            <v>吨</v>
          </cell>
          <cell r="E6194">
            <v>2</v>
          </cell>
          <cell r="F6194">
            <v>45887</v>
          </cell>
          <cell r="G6194" t="str">
            <v>(华西乐山）-四川省乐山市市中区苏稽镇校地共建产教融合基地建设项目二标段</v>
          </cell>
          <cell r="H6194" t="str">
            <v>彭江涛</v>
          </cell>
          <cell r="I6194">
            <v>13990276572</v>
          </cell>
        </row>
        <row r="6195">
          <cell r="A6195" t="str">
            <v>钢固融</v>
          </cell>
          <cell r="B6195" t="str">
            <v>盘螺</v>
          </cell>
          <cell r="C6195" t="str">
            <v>HRB400E Φ8</v>
          </cell>
          <cell r="D6195" t="str">
            <v>吨</v>
          </cell>
          <cell r="E6195">
            <v>12</v>
          </cell>
          <cell r="F6195">
            <v>45887</v>
          </cell>
          <cell r="G6195" t="str">
            <v>(华西乐山）-四川省乐山市市中区苏稽镇校地共建产教融合基地建设项目二标段</v>
          </cell>
          <cell r="H6195" t="str">
            <v>彭江涛</v>
          </cell>
          <cell r="I6195">
            <v>13990276572</v>
          </cell>
        </row>
        <row r="6196">
          <cell r="A6196" t="str">
            <v>钢固融</v>
          </cell>
          <cell r="B6196" t="str">
            <v>盘螺</v>
          </cell>
          <cell r="C6196" t="str">
            <v>HRB400E Φ10</v>
          </cell>
          <cell r="D6196" t="str">
            <v>吨</v>
          </cell>
          <cell r="E6196">
            <v>7</v>
          </cell>
          <cell r="F6196">
            <v>45887</v>
          </cell>
          <cell r="G6196" t="str">
            <v>(华西乐山）-四川省乐山市市中区苏稽镇校地共建产教融合基地建设项目二标段</v>
          </cell>
          <cell r="H6196" t="str">
            <v>彭江涛</v>
          </cell>
          <cell r="I6196">
            <v>13990276572</v>
          </cell>
        </row>
        <row r="6197">
          <cell r="A6197" t="str">
            <v>钢固融</v>
          </cell>
          <cell r="B6197" t="str">
            <v>盘螺</v>
          </cell>
          <cell r="C6197" t="str">
            <v>HRB400E Φ12</v>
          </cell>
          <cell r="D6197" t="str">
            <v>吨</v>
          </cell>
          <cell r="E6197">
            <v>2</v>
          </cell>
          <cell r="F6197">
            <v>45887</v>
          </cell>
          <cell r="G6197" t="str">
            <v>(华西乐山）-四川省乐山市市中区苏稽镇校地共建产教融合基地建设项目二标段</v>
          </cell>
          <cell r="H6197" t="str">
            <v>彭江涛</v>
          </cell>
          <cell r="I6197">
            <v>13990276572</v>
          </cell>
        </row>
        <row r="6198">
          <cell r="A6198" t="str">
            <v>钢固融</v>
          </cell>
          <cell r="B6198" t="str">
            <v>螺纹钢</v>
          </cell>
          <cell r="C6198" t="str">
            <v>HRB500E Φ12 12m</v>
          </cell>
          <cell r="D6198" t="str">
            <v>吨</v>
          </cell>
          <cell r="E6198">
            <v>7</v>
          </cell>
          <cell r="F6198">
            <v>45887</v>
          </cell>
          <cell r="G6198" t="str">
            <v>(华西乐山）-四川省乐山市市中区苏稽镇校地共建产教融合基地建设项目二标段</v>
          </cell>
          <cell r="H6198" t="str">
            <v>彭江涛</v>
          </cell>
          <cell r="I6198">
            <v>13990276572</v>
          </cell>
        </row>
        <row r="6199">
          <cell r="A6199" t="str">
            <v>钢固融</v>
          </cell>
          <cell r="B6199" t="str">
            <v>螺纹钢</v>
          </cell>
          <cell r="C6199" t="str">
            <v>HRB500E Φ14 12m</v>
          </cell>
          <cell r="D6199" t="str">
            <v>吨</v>
          </cell>
          <cell r="E6199">
            <v>3</v>
          </cell>
          <cell r="F6199">
            <v>45887</v>
          </cell>
          <cell r="G6199" t="str">
            <v>(华西乐山）-四川省乐山市市中区苏稽镇校地共建产教融合基地建设项目二标段</v>
          </cell>
          <cell r="H6199" t="str">
            <v>彭江涛</v>
          </cell>
          <cell r="I6199">
            <v>13990276572</v>
          </cell>
        </row>
        <row r="6200">
          <cell r="A6200" t="str">
            <v>钢固融</v>
          </cell>
          <cell r="B6200" t="str">
            <v>螺纹钢</v>
          </cell>
          <cell r="C6200" t="str">
            <v>HRB500E Φ16 12m</v>
          </cell>
          <cell r="D6200" t="str">
            <v>吨</v>
          </cell>
          <cell r="E6200">
            <v>3</v>
          </cell>
          <cell r="F6200">
            <v>45887</v>
          </cell>
          <cell r="G6200" t="str">
            <v>(华西乐山）-四川省乐山市市中区苏稽镇校地共建产教融合基地建设项目二标段</v>
          </cell>
          <cell r="H6200" t="str">
            <v>彭江涛</v>
          </cell>
          <cell r="I6200">
            <v>13990276572</v>
          </cell>
        </row>
        <row r="6201">
          <cell r="A6201" t="str">
            <v>钢固融</v>
          </cell>
          <cell r="B6201" t="str">
            <v>螺纹钢</v>
          </cell>
          <cell r="C6201" t="str">
            <v>HRB500E Φ18 12m</v>
          </cell>
          <cell r="D6201" t="str">
            <v>吨</v>
          </cell>
          <cell r="E6201">
            <v>3</v>
          </cell>
          <cell r="F6201">
            <v>45887</v>
          </cell>
          <cell r="G6201" t="str">
            <v>(华西乐山）-四川省乐山市市中区苏稽镇校地共建产教融合基地建设项目二标段</v>
          </cell>
          <cell r="H6201" t="str">
            <v>彭江涛</v>
          </cell>
          <cell r="I6201">
            <v>13990276572</v>
          </cell>
        </row>
        <row r="6202">
          <cell r="A6202" t="str">
            <v>钢固融</v>
          </cell>
          <cell r="B6202" t="str">
            <v>螺纹钢</v>
          </cell>
          <cell r="C6202" t="str">
            <v>HRB500E Φ20 12m</v>
          </cell>
          <cell r="D6202" t="str">
            <v>吨</v>
          </cell>
          <cell r="E6202">
            <v>7</v>
          </cell>
          <cell r="F6202">
            <v>45887</v>
          </cell>
          <cell r="G6202" t="str">
            <v>(华西乐山）-四川省乐山市市中区苏稽镇校地共建产教融合基地建设项目二标段</v>
          </cell>
          <cell r="H6202" t="str">
            <v>彭江涛</v>
          </cell>
          <cell r="I6202">
            <v>13990276572</v>
          </cell>
        </row>
        <row r="6203">
          <cell r="A6203" t="str">
            <v>钢固融</v>
          </cell>
          <cell r="B6203" t="str">
            <v>螺纹钢</v>
          </cell>
          <cell r="C6203" t="str">
            <v>HRB500E Φ22 12m</v>
          </cell>
          <cell r="D6203" t="str">
            <v>吨</v>
          </cell>
          <cell r="E6203">
            <v>13</v>
          </cell>
          <cell r="F6203">
            <v>45887</v>
          </cell>
          <cell r="G6203" t="str">
            <v>(华西乐山）-四川省乐山市市中区苏稽镇校地共建产教融合基地建设项目二标段</v>
          </cell>
          <cell r="H6203" t="str">
            <v>彭江涛</v>
          </cell>
          <cell r="I6203">
            <v>13990276572</v>
          </cell>
        </row>
        <row r="6204">
          <cell r="A6204" t="str">
            <v>钢固融</v>
          </cell>
          <cell r="B6204" t="str">
            <v>螺纹钢</v>
          </cell>
          <cell r="C6204" t="str">
            <v>HRB500E Φ25 12m</v>
          </cell>
          <cell r="D6204" t="str">
            <v>吨</v>
          </cell>
          <cell r="E6204">
            <v>35</v>
          </cell>
          <cell r="F6204">
            <v>45887</v>
          </cell>
          <cell r="G6204" t="str">
            <v>(华西乐山）-四川省乐山市市中区苏稽镇校地共建产教融合基地建设项目二标段</v>
          </cell>
          <cell r="H6204" t="str">
            <v>彭江涛</v>
          </cell>
          <cell r="I6204">
            <v>13990276572</v>
          </cell>
        </row>
        <row r="6205">
          <cell r="A6205" t="str">
            <v>钢固融</v>
          </cell>
          <cell r="B6205" t="str">
            <v>盘螺</v>
          </cell>
          <cell r="C6205" t="str">
            <v>HRB400E Φ8</v>
          </cell>
          <cell r="D6205" t="str">
            <v>吨</v>
          </cell>
          <cell r="E6205">
            <v>68</v>
          </cell>
          <cell r="F6205">
            <v>45887</v>
          </cell>
          <cell r="G6205" t="str">
            <v>(华西乐山）-四川省乐山市市中区苏稽镇校地共建产教融合基地建设项目二标段</v>
          </cell>
          <cell r="H6205" t="str">
            <v>彭江涛</v>
          </cell>
          <cell r="I6205">
            <v>13990276572</v>
          </cell>
        </row>
        <row r="6206">
          <cell r="A6206" t="str">
            <v>钢固融</v>
          </cell>
          <cell r="B6206" t="str">
            <v>盘螺</v>
          </cell>
          <cell r="C6206" t="str">
            <v>HRB400E Φ10</v>
          </cell>
          <cell r="D6206" t="str">
            <v>吨</v>
          </cell>
          <cell r="E6206">
            <v>98</v>
          </cell>
          <cell r="F6206">
            <v>45887</v>
          </cell>
          <cell r="G6206" t="str">
            <v>(华西乐山）-四川省乐山市市中区苏稽镇校地共建产教融合基地建设项目二标段</v>
          </cell>
          <cell r="H6206" t="str">
            <v>彭江涛</v>
          </cell>
          <cell r="I6206">
            <v>13990276572</v>
          </cell>
        </row>
        <row r="6207">
          <cell r="A6207" t="str">
            <v>达钢</v>
          </cell>
          <cell r="B6207" t="str">
            <v>盘螺</v>
          </cell>
          <cell r="C6207" t="str">
            <v>HRB400E Φ6</v>
          </cell>
          <cell r="D6207" t="str">
            <v>吨</v>
          </cell>
          <cell r="E6207">
            <v>3</v>
          </cell>
          <cell r="F6207">
            <v>45887</v>
          </cell>
          <cell r="G6207" t="str">
            <v>（商投建工达州中医药科技园-2工区-景观桥）达州市通川区达州中医药职业学院犀牛大道北段</v>
          </cell>
          <cell r="H6207" t="str">
            <v>李波</v>
          </cell>
          <cell r="I6207">
            <v>18381899787</v>
          </cell>
        </row>
        <row r="6208">
          <cell r="A6208" t="str">
            <v>达钢</v>
          </cell>
          <cell r="B6208" t="str">
            <v>盘螺</v>
          </cell>
          <cell r="C6208" t="str">
            <v>HRB400E Φ8</v>
          </cell>
          <cell r="D6208" t="str">
            <v>吨</v>
          </cell>
          <cell r="E6208">
            <v>12</v>
          </cell>
          <cell r="F6208">
            <v>45887</v>
          </cell>
          <cell r="G6208" t="str">
            <v>（商投建工达州中医药科技园-2工区-景观桥）达州市通川区达州中医药职业学院犀牛大道北段</v>
          </cell>
          <cell r="H6208" t="str">
            <v>李波</v>
          </cell>
          <cell r="I6208">
            <v>18381899787</v>
          </cell>
        </row>
        <row r="6209">
          <cell r="A6209" t="str">
            <v>达钢</v>
          </cell>
          <cell r="B6209" t="str">
            <v>盘螺</v>
          </cell>
          <cell r="C6209" t="str">
            <v>HRB400E Φ10</v>
          </cell>
          <cell r="D6209" t="str">
            <v>吨</v>
          </cell>
          <cell r="E6209">
            <v>10</v>
          </cell>
          <cell r="F6209">
            <v>45887</v>
          </cell>
          <cell r="G6209" t="str">
            <v>（商投建工达州中医药科技园-2工区-景观桥）达州市通川区达州中医药职业学院犀牛大道北段</v>
          </cell>
          <cell r="H6209" t="str">
            <v>李波</v>
          </cell>
          <cell r="I6209">
            <v>18381899787</v>
          </cell>
        </row>
        <row r="6210">
          <cell r="A6210" t="str">
            <v>达钢</v>
          </cell>
          <cell r="B6210" t="str">
            <v>螺纹钢</v>
          </cell>
          <cell r="C6210" t="str">
            <v>HRB400E Φ12 9m</v>
          </cell>
          <cell r="D6210" t="str">
            <v>吨</v>
          </cell>
          <cell r="E6210">
            <v>6</v>
          </cell>
          <cell r="F6210">
            <v>45887</v>
          </cell>
          <cell r="G6210" t="str">
            <v>（商投建工达州中医药科技园-2工区-景观桥）达州市通川区达州中医药职业学院犀牛大道北段</v>
          </cell>
          <cell r="H6210" t="str">
            <v>李波</v>
          </cell>
          <cell r="I6210">
            <v>18381899787</v>
          </cell>
        </row>
        <row r="6211">
          <cell r="A6211" t="str">
            <v>达钢</v>
          </cell>
          <cell r="B6211" t="str">
            <v>螺纹钢</v>
          </cell>
          <cell r="C6211" t="str">
            <v>HRB400E Φ25 9m</v>
          </cell>
          <cell r="D6211" t="str">
            <v>吨</v>
          </cell>
          <cell r="E6211">
            <v>15</v>
          </cell>
          <cell r="F6211">
            <v>45887</v>
          </cell>
          <cell r="G6211" t="str">
            <v>（商投建工达州中医药科技园-2工区-景观桥）达州市通川区达州中医药职业学院犀牛大道北段</v>
          </cell>
          <cell r="H6211" t="str">
            <v>李波</v>
          </cell>
          <cell r="I6211">
            <v>18381899787</v>
          </cell>
        </row>
        <row r="6212">
          <cell r="A6212" t="str">
            <v>钢固融</v>
          </cell>
          <cell r="B6212" t="str">
            <v>螺纹钢</v>
          </cell>
          <cell r="C6212" t="str">
            <v>HRB400E Φ14 9m</v>
          </cell>
          <cell r="D6212" t="str">
            <v>吨</v>
          </cell>
          <cell r="E6212">
            <v>25</v>
          </cell>
          <cell r="F6212">
            <v>45887</v>
          </cell>
          <cell r="G6212" t="str">
            <v>（商投建工达州中医药科技园-2工区-景观桥）达州市通川区达州中医药职业学院犀牛大道北段</v>
          </cell>
          <cell r="H6212" t="str">
            <v>李波</v>
          </cell>
          <cell r="I6212">
            <v>18381899787</v>
          </cell>
        </row>
        <row r="6213">
          <cell r="A6213" t="str">
            <v>钢固融</v>
          </cell>
          <cell r="B6213" t="str">
            <v>螺纹钢</v>
          </cell>
          <cell r="C6213" t="str">
            <v>HRB400E Φ16 9m</v>
          </cell>
          <cell r="D6213" t="str">
            <v>吨</v>
          </cell>
          <cell r="E6213">
            <v>15</v>
          </cell>
          <cell r="F6213">
            <v>45887</v>
          </cell>
          <cell r="G6213" t="str">
            <v>（商投建工达州中医药科技园-2工区-景观桥）达州市通川区达州中医药职业学院犀牛大道北段</v>
          </cell>
          <cell r="H6213" t="str">
            <v>李波</v>
          </cell>
          <cell r="I6213">
            <v>18381899787</v>
          </cell>
        </row>
        <row r="6214">
          <cell r="A6214" t="str">
            <v>钢固融</v>
          </cell>
          <cell r="B6214" t="str">
            <v>螺纹钢</v>
          </cell>
          <cell r="C6214" t="str">
            <v>HRB400E Φ22 9m</v>
          </cell>
          <cell r="D6214" t="str">
            <v>吨</v>
          </cell>
          <cell r="E6214">
            <v>30</v>
          </cell>
          <cell r="F6214">
            <v>45887</v>
          </cell>
          <cell r="G6214" t="str">
            <v>（商投建工达州中医药科技园-2工区-景观桥）达州市通川区达州中医药职业学院犀牛大道北段</v>
          </cell>
          <cell r="H6214" t="str">
            <v>李波</v>
          </cell>
          <cell r="I6214">
            <v>18381899787</v>
          </cell>
        </row>
        <row r="6215">
          <cell r="A6215" t="str">
            <v>钢固融</v>
          </cell>
          <cell r="B6215" t="str">
            <v>螺纹钢</v>
          </cell>
          <cell r="C6215" t="str">
            <v>HRB500E Φ18</v>
          </cell>
          <cell r="D6215" t="str">
            <v>吨</v>
          </cell>
          <cell r="E6215">
            <v>7.5</v>
          </cell>
          <cell r="F6215">
            <v>45887</v>
          </cell>
          <cell r="G6215" t="str">
            <v>（商投建工达州中医药科技园-4工区-11号楼）达州市通川区达州中医药职业学院犀牛大道北段</v>
          </cell>
          <cell r="H6215" t="str">
            <v>张扬</v>
          </cell>
          <cell r="I6215">
            <v>18381904567</v>
          </cell>
        </row>
        <row r="6216">
          <cell r="A6216" t="str">
            <v>钢固融</v>
          </cell>
          <cell r="B6216" t="str">
            <v>螺纹钢</v>
          </cell>
          <cell r="C6216" t="str">
            <v>HRB500E Φ20</v>
          </cell>
          <cell r="D6216" t="str">
            <v>吨</v>
          </cell>
          <cell r="E6216">
            <v>7.5</v>
          </cell>
          <cell r="F6216">
            <v>45887</v>
          </cell>
          <cell r="G6216" t="str">
            <v>（商投建工达州中医药科技园-4工区-11号楼）达州市通川区达州中医药职业学院犀牛大道北段</v>
          </cell>
          <cell r="H6216" t="str">
            <v>张扬</v>
          </cell>
          <cell r="I6216">
            <v>18381904567</v>
          </cell>
        </row>
        <row r="6217">
          <cell r="A6217" t="str">
            <v>钢固融</v>
          </cell>
          <cell r="B6217" t="str">
            <v>螺纹钢</v>
          </cell>
          <cell r="C6217" t="str">
            <v>HRB500E Φ25</v>
          </cell>
          <cell r="D6217" t="str">
            <v>吨</v>
          </cell>
          <cell r="E6217">
            <v>20</v>
          </cell>
          <cell r="F6217">
            <v>45887</v>
          </cell>
          <cell r="G6217" t="str">
            <v>（商投建工达州中医药科技园-4工区-11号楼）达州市通川区达州中医药职业学院犀牛大道北段</v>
          </cell>
          <cell r="H6217" t="str">
            <v>张扬</v>
          </cell>
          <cell r="I6217">
            <v>18381904567</v>
          </cell>
        </row>
        <row r="6218">
          <cell r="A6218" t="str">
            <v>达钢</v>
          </cell>
          <cell r="B6218" t="str">
            <v>盘螺</v>
          </cell>
          <cell r="C6218" t="str">
            <v>HRB400E Φ6</v>
          </cell>
          <cell r="D6218" t="str">
            <v>吨</v>
          </cell>
          <cell r="E6218">
            <v>6</v>
          </cell>
          <cell r="F6218">
            <v>45887</v>
          </cell>
          <cell r="G6218" t="str">
            <v>（商投建工达州中医药科技园-4工区-11号楼）达州市通川区达州中医药职业学院犀牛大道北段</v>
          </cell>
          <cell r="H6218" t="str">
            <v>张扬</v>
          </cell>
          <cell r="I6218">
            <v>18381904567</v>
          </cell>
        </row>
        <row r="6219">
          <cell r="A6219" t="str">
            <v>达钢</v>
          </cell>
          <cell r="B6219" t="str">
            <v>盘螺</v>
          </cell>
          <cell r="C6219" t="str">
            <v>HRB400E Φ8</v>
          </cell>
          <cell r="D6219" t="str">
            <v>吨</v>
          </cell>
          <cell r="E6219">
            <v>24</v>
          </cell>
          <cell r="F6219">
            <v>45887</v>
          </cell>
          <cell r="G6219" t="str">
            <v>（商投建工达州中医药科技园-4工区-11号楼）达州市通川区达州中医药职业学院犀牛大道北段</v>
          </cell>
          <cell r="H6219" t="str">
            <v>张扬</v>
          </cell>
          <cell r="I6219">
            <v>18381904567</v>
          </cell>
        </row>
        <row r="6220">
          <cell r="A6220" t="str">
            <v>达钢</v>
          </cell>
          <cell r="B6220" t="str">
            <v>盘螺</v>
          </cell>
          <cell r="C6220" t="str">
            <v>HRB400E Φ10</v>
          </cell>
          <cell r="D6220" t="str">
            <v>吨</v>
          </cell>
          <cell r="E6220">
            <v>15</v>
          </cell>
          <cell r="F6220">
            <v>45887</v>
          </cell>
          <cell r="G6220" t="str">
            <v>（商投建工达州中医药科技园-4工区-11号楼）达州市通川区达州中医药职业学院犀牛大道北段</v>
          </cell>
          <cell r="H6220" t="str">
            <v>张扬</v>
          </cell>
          <cell r="I6220">
            <v>18381904567</v>
          </cell>
        </row>
        <row r="6221">
          <cell r="A6221" t="str">
            <v>达钢</v>
          </cell>
          <cell r="B6221" t="str">
            <v>螺纹钢</v>
          </cell>
          <cell r="C6221" t="str">
            <v>HRB500E Φ16</v>
          </cell>
          <cell r="D6221" t="str">
            <v>吨</v>
          </cell>
          <cell r="E6221">
            <v>6</v>
          </cell>
          <cell r="F6221">
            <v>45887</v>
          </cell>
          <cell r="G6221" t="str">
            <v>（商投建工达州中医药科技园-4工区-11号楼）达州市通川区达州中医药职业学院犀牛大道北段</v>
          </cell>
          <cell r="H6221" t="str">
            <v>张扬</v>
          </cell>
          <cell r="I6221">
            <v>18381904567</v>
          </cell>
        </row>
        <row r="6222">
          <cell r="A6222" t="str">
            <v>德胜恒嘉</v>
          </cell>
          <cell r="B6222" t="str">
            <v>螺纹钢</v>
          </cell>
          <cell r="C6222" t="str">
            <v>HRB400E Φ12×9米</v>
          </cell>
          <cell r="D6222" t="str">
            <v>吨</v>
          </cell>
          <cell r="E6222">
            <v>35</v>
          </cell>
          <cell r="F6222">
            <v>45887</v>
          </cell>
          <cell r="G6222" t="str">
            <v>（自永1标八局二分公司钢筋棚）四川省自贡市大安区牛佛镇</v>
          </cell>
          <cell r="H6222" t="str">
            <v>王君杰</v>
          </cell>
          <cell r="I6222">
            <v>18919619850</v>
          </cell>
        </row>
        <row r="6223">
          <cell r="A6223" t="str">
            <v>德胜恒嘉</v>
          </cell>
          <cell r="B6223" t="str">
            <v>螺纹钢</v>
          </cell>
          <cell r="C6223" t="str">
            <v>HRB400E Φ20×9米</v>
          </cell>
          <cell r="D6223" t="str">
            <v>吨</v>
          </cell>
          <cell r="E6223">
            <v>35</v>
          </cell>
          <cell r="F6223">
            <v>45887</v>
          </cell>
          <cell r="G6223" t="str">
            <v>（自永1标八局二分公司钢筋棚）四川省自贡市大安区牛佛镇</v>
          </cell>
          <cell r="H6223" t="str">
            <v>王君杰</v>
          </cell>
          <cell r="I6223">
            <v>18919619850</v>
          </cell>
        </row>
        <row r="6224">
          <cell r="A6224" t="str">
            <v>德胜恒嘉</v>
          </cell>
          <cell r="B6224" t="str">
            <v>螺纹钢</v>
          </cell>
          <cell r="C6224" t="str">
            <v>HRB400E Φ16×9米</v>
          </cell>
          <cell r="D6224" t="str">
            <v>吨</v>
          </cell>
          <cell r="E6224">
            <v>35</v>
          </cell>
          <cell r="F6224">
            <v>45887</v>
          </cell>
          <cell r="G6224" t="str">
            <v>（自永1标八局二分公司钢筋棚）四川省自贡市大安区牛佛镇</v>
          </cell>
          <cell r="H6224" t="str">
            <v>王君杰</v>
          </cell>
          <cell r="I6224">
            <v>18919619850</v>
          </cell>
        </row>
        <row r="6225">
          <cell r="A6225" t="str">
            <v>德胜恒嘉</v>
          </cell>
          <cell r="B6225" t="str">
            <v>螺纹钢</v>
          </cell>
          <cell r="C6225" t="str">
            <v>HRB400E Φ25×12米</v>
          </cell>
          <cell r="D6225" t="str">
            <v>吨</v>
          </cell>
          <cell r="E6225">
            <v>35</v>
          </cell>
          <cell r="F6225">
            <v>45887</v>
          </cell>
          <cell r="G6225" t="str">
            <v>（自永2标九局西南分公司钢筋棚）四川省自贡市骑龙镇大湾村</v>
          </cell>
          <cell r="H6225" t="str">
            <v>袁洪浩</v>
          </cell>
          <cell r="I6225">
            <v>18272354498</v>
          </cell>
        </row>
        <row r="6226">
          <cell r="A6226" t="str">
            <v>德胜恒嘉</v>
          </cell>
          <cell r="B6226" t="str">
            <v>螺纹钢</v>
          </cell>
          <cell r="C6226" t="str">
            <v>HRB400E Φ32×9米</v>
          </cell>
          <cell r="D6226" t="str">
            <v>吨</v>
          </cell>
          <cell r="E6226">
            <v>35</v>
          </cell>
          <cell r="F6226">
            <v>45887</v>
          </cell>
          <cell r="G6226" t="str">
            <v>（自永2标九局西南分公司钢筋棚）四川省自贡市骑龙镇大湾村</v>
          </cell>
          <cell r="H6226" t="str">
            <v>袁洪浩</v>
          </cell>
          <cell r="I6226">
            <v>18272354498</v>
          </cell>
        </row>
        <row r="6227">
          <cell r="A6227" t="str">
            <v>德胜恒嘉</v>
          </cell>
          <cell r="B6227" t="str">
            <v>螺纹钢</v>
          </cell>
          <cell r="C6227" t="str">
            <v>HRB400EФ12*9m</v>
          </cell>
          <cell r="D6227" t="str">
            <v>吨</v>
          </cell>
          <cell r="E6227">
            <v>35</v>
          </cell>
          <cell r="F6227">
            <v>45888</v>
          </cell>
          <cell r="G6227" t="str">
            <v>（中铁八局康新高速TJ4-1标）四川省甘孜州康定市新都桥镇超限载检测站</v>
          </cell>
          <cell r="H6227" t="str">
            <v>刘俊</v>
          </cell>
          <cell r="I6227">
            <v>18587764925</v>
          </cell>
        </row>
        <row r="6228">
          <cell r="A6228" t="str">
            <v>德胜恒嘉</v>
          </cell>
          <cell r="B6228" t="str">
            <v>螺纹钢</v>
          </cell>
          <cell r="C6228" t="str">
            <v>HRB400EФ14*9m</v>
          </cell>
          <cell r="D6228" t="str">
            <v>吨</v>
          </cell>
          <cell r="E6228">
            <v>70</v>
          </cell>
          <cell r="F6228">
            <v>45888</v>
          </cell>
          <cell r="G6228" t="str">
            <v>（中铁八局康新高速TJ4-1标）四川省甘孜州康定市新都桥镇超限载检测站</v>
          </cell>
          <cell r="H6228" t="str">
            <v>刘俊</v>
          </cell>
          <cell r="I6228">
            <v>18587764925</v>
          </cell>
        </row>
        <row r="6229">
          <cell r="A6229" t="str">
            <v>德胜恒嘉</v>
          </cell>
          <cell r="B6229" t="str">
            <v>螺纹钢</v>
          </cell>
          <cell r="C6229" t="str">
            <v>HRB400EФ20*12m</v>
          </cell>
          <cell r="D6229" t="str">
            <v>吨</v>
          </cell>
          <cell r="E6229">
            <v>105</v>
          </cell>
          <cell r="F6229">
            <v>45888</v>
          </cell>
          <cell r="G6229" t="str">
            <v>（中铁八局康新高速TJ4-1标）四川省甘孜州康定市新都桥镇超限载检测站</v>
          </cell>
          <cell r="H6229" t="str">
            <v>刘俊</v>
          </cell>
          <cell r="I6229">
            <v>18587764925</v>
          </cell>
        </row>
        <row r="6230">
          <cell r="A6230" t="str">
            <v>德胜恒嘉</v>
          </cell>
          <cell r="B6230" t="str">
            <v>螺纹钢</v>
          </cell>
          <cell r="C6230" t="str">
            <v>HRB400EФ28*12m</v>
          </cell>
          <cell r="D6230" t="str">
            <v>吨</v>
          </cell>
          <cell r="E6230">
            <v>70</v>
          </cell>
          <cell r="F6230">
            <v>45888</v>
          </cell>
          <cell r="G6230" t="str">
            <v>（中铁八局康新高速TJ4-1标）四川省甘孜州康定市新都桥镇超限载检测站</v>
          </cell>
          <cell r="H6230" t="str">
            <v>刘俊</v>
          </cell>
          <cell r="I6230">
            <v>18587764925</v>
          </cell>
        </row>
        <row r="6231">
          <cell r="A6231" t="str">
            <v>德胜恒嘉</v>
          </cell>
          <cell r="B6231" t="str">
            <v>螺纹钢</v>
          </cell>
          <cell r="C6231" t="str">
            <v>HRB500EФ22*9m</v>
          </cell>
          <cell r="D6231" t="str">
            <v>吨</v>
          </cell>
          <cell r="E6231">
            <v>70</v>
          </cell>
          <cell r="F6231">
            <v>45888</v>
          </cell>
          <cell r="G6231" t="str">
            <v>（中铁六局呼和公司康新高速TJ4-2标）四川省甘孜藏族自治州康定市新都桥镇东俄罗三村中建八局搅拌站旁</v>
          </cell>
          <cell r="H6231" t="str">
            <v>许文刚</v>
          </cell>
          <cell r="I6231">
            <v>15848808186</v>
          </cell>
        </row>
        <row r="6232">
          <cell r="A6232" t="str">
            <v>德胜恒嘉</v>
          </cell>
          <cell r="B6232" t="str">
            <v>螺纹钢</v>
          </cell>
          <cell r="C6232" t="str">
            <v>HRB400EФ22*9m</v>
          </cell>
          <cell r="D6232" t="str">
            <v>吨</v>
          </cell>
          <cell r="E6232">
            <v>105</v>
          </cell>
          <cell r="F6232">
            <v>45888</v>
          </cell>
          <cell r="G6232" t="str">
            <v>（中铁六局呼和公司康新高速TJ4-2标）四川省甘孜藏族自治州康定市新都桥镇东俄罗三村中建八局搅拌站旁</v>
          </cell>
          <cell r="H6232" t="str">
            <v>许文刚</v>
          </cell>
          <cell r="I6232">
            <v>15848808186</v>
          </cell>
        </row>
        <row r="6233">
          <cell r="A6233" t="str">
            <v>德胜恒嘉</v>
          </cell>
          <cell r="B6233" t="str">
            <v>螺纹钢</v>
          </cell>
          <cell r="C6233" t="str">
            <v>HRB500EФ25*9m</v>
          </cell>
          <cell r="D6233" t="str">
            <v>吨</v>
          </cell>
          <cell r="E6233">
            <v>70</v>
          </cell>
          <cell r="F6233">
            <v>45888</v>
          </cell>
          <cell r="G6233" t="str">
            <v>（中铁六局呼和公司康新高速TJ4-2标）四川省甘孜藏族自治州康定市新都桥镇东俄罗三村中建八局搅拌站旁</v>
          </cell>
          <cell r="H6233" t="str">
            <v>许文刚</v>
          </cell>
          <cell r="I6233">
            <v>15848808186</v>
          </cell>
        </row>
        <row r="6234">
          <cell r="A6234" t="str">
            <v>德胜恒嘉</v>
          </cell>
          <cell r="B6234" t="str">
            <v>螺纹钢</v>
          </cell>
          <cell r="C6234" t="str">
            <v>HRB400EФ25*9m</v>
          </cell>
          <cell r="D6234" t="str">
            <v>吨</v>
          </cell>
          <cell r="E6234">
            <v>70</v>
          </cell>
          <cell r="F6234">
            <v>45888</v>
          </cell>
          <cell r="G6234" t="str">
            <v>（中铁六局呼和公司康新高速TJ4-2标）四川省甘孜藏族自治州康定市新都桥镇东俄罗三村中建八局搅拌站旁</v>
          </cell>
          <cell r="H6234" t="str">
            <v>许文刚</v>
          </cell>
          <cell r="I6234">
            <v>15848808186</v>
          </cell>
        </row>
        <row r="6235">
          <cell r="A6235" t="str">
            <v>德胜恒嘉</v>
          </cell>
          <cell r="B6235" t="str">
            <v>螺纹钢</v>
          </cell>
          <cell r="C6235" t="str">
            <v>HRB400EФ20*9m</v>
          </cell>
          <cell r="D6235" t="str">
            <v>吨</v>
          </cell>
          <cell r="E6235">
            <v>35</v>
          </cell>
          <cell r="F6235">
            <v>45888</v>
          </cell>
          <cell r="G6235" t="str">
            <v>（中铁六局呼和公司康新高速TJ4-2标）四川省甘孜藏族自治州康定市新都桥镇东俄罗三村中建八局搅拌站旁</v>
          </cell>
          <cell r="H6235" t="str">
            <v>许文刚</v>
          </cell>
          <cell r="I6235">
            <v>15848808186</v>
          </cell>
        </row>
        <row r="6236">
          <cell r="A6236" t="str">
            <v>德胜恒嘉</v>
          </cell>
          <cell r="B6236" t="str">
            <v>螺纹钢</v>
          </cell>
          <cell r="C6236" t="str">
            <v>HRB400EФ18*9m</v>
          </cell>
          <cell r="D6236" t="str">
            <v>吨</v>
          </cell>
          <cell r="E6236">
            <v>70</v>
          </cell>
          <cell r="F6236">
            <v>45888</v>
          </cell>
          <cell r="G6236" t="str">
            <v>（中铁六局呼和公司康新高速TJ4-2标）四川省甘孜藏族自治州康定市新都桥镇东俄罗三村中建八局搅拌站旁</v>
          </cell>
          <cell r="H6236" t="str">
            <v>许文刚</v>
          </cell>
          <cell r="I6236">
            <v>15848808186</v>
          </cell>
        </row>
        <row r="6237">
          <cell r="A6237" t="str">
            <v>德胜恒嘉</v>
          </cell>
          <cell r="B6237" t="str">
            <v>螺纹钢</v>
          </cell>
          <cell r="C6237" t="str">
            <v>HRB400EФ14*9m</v>
          </cell>
          <cell r="D6237" t="str">
            <v>吨</v>
          </cell>
          <cell r="E6237">
            <v>35</v>
          </cell>
          <cell r="F6237">
            <v>45888</v>
          </cell>
          <cell r="G6237" t="str">
            <v>（中铁六局呼和公司康新高速TJ4-2标）四川省甘孜藏族自治州康定市新都桥镇东俄罗三村中建八局搅拌站旁</v>
          </cell>
          <cell r="H6237" t="str">
            <v>许文刚</v>
          </cell>
          <cell r="I6237">
            <v>15848808186</v>
          </cell>
        </row>
        <row r="6238">
          <cell r="A6238" t="str">
            <v>润耀</v>
          </cell>
          <cell r="B6238" t="str">
            <v>螺纹钢</v>
          </cell>
          <cell r="C6238" t="str">
            <v>HRB500EФ12*9m</v>
          </cell>
          <cell r="D6238" t="str">
            <v>吨</v>
          </cell>
          <cell r="E6238">
            <v>10</v>
          </cell>
          <cell r="F6238">
            <v>45888</v>
          </cell>
          <cell r="G6238" t="str">
            <v>（中核中原-温江光明苑三期项目）四川省成都市温江区金马街道光明苑三期项目</v>
          </cell>
          <cell r="H6238" t="str">
            <v>王生斌</v>
          </cell>
          <cell r="I6238">
            <v>15228858118</v>
          </cell>
        </row>
        <row r="6239">
          <cell r="A6239" t="str">
            <v>润耀</v>
          </cell>
          <cell r="B6239" t="str">
            <v>螺纹钢</v>
          </cell>
          <cell r="C6239" t="str">
            <v>HRB500EФ14*9m</v>
          </cell>
          <cell r="D6239" t="str">
            <v>吨</v>
          </cell>
          <cell r="E6239">
            <v>8</v>
          </cell>
          <cell r="F6239">
            <v>45888</v>
          </cell>
          <cell r="G6239" t="str">
            <v>（中核中原-温江光明苑三期项目）四川省成都市温江区金马街道光明苑三期项目</v>
          </cell>
          <cell r="H6239" t="str">
            <v>王生斌</v>
          </cell>
          <cell r="I6239">
            <v>15228858118</v>
          </cell>
        </row>
        <row r="6240">
          <cell r="A6240" t="str">
            <v>润耀</v>
          </cell>
          <cell r="B6240" t="str">
            <v>螺纹钢</v>
          </cell>
          <cell r="C6240" t="str">
            <v>HRB500EФ16*9m</v>
          </cell>
          <cell r="D6240" t="str">
            <v>吨</v>
          </cell>
          <cell r="E6240">
            <v>10</v>
          </cell>
          <cell r="F6240">
            <v>45888</v>
          </cell>
          <cell r="G6240" t="str">
            <v>（中核中原-温江光明苑三期项目）四川省成都市温江区金马街道光明苑三期项目</v>
          </cell>
          <cell r="H6240" t="str">
            <v>王生斌</v>
          </cell>
          <cell r="I6240">
            <v>15228858118</v>
          </cell>
        </row>
        <row r="6241">
          <cell r="A6241" t="str">
            <v>润耀</v>
          </cell>
          <cell r="B6241" t="str">
            <v>螺纹钢</v>
          </cell>
          <cell r="C6241" t="str">
            <v>HRB500EФ18*9m</v>
          </cell>
          <cell r="D6241" t="str">
            <v>吨</v>
          </cell>
          <cell r="E6241">
            <v>10</v>
          </cell>
          <cell r="F6241">
            <v>45888</v>
          </cell>
          <cell r="G6241" t="str">
            <v>（中核中原-温江光明苑三期项目）四川省成都市温江区金马街道光明苑三期项目</v>
          </cell>
          <cell r="H6241" t="str">
            <v>王生斌</v>
          </cell>
          <cell r="I6241">
            <v>15228858118</v>
          </cell>
        </row>
        <row r="6242">
          <cell r="A6242" t="str">
            <v>润耀</v>
          </cell>
          <cell r="B6242" t="str">
            <v>螺纹钢</v>
          </cell>
          <cell r="C6242" t="str">
            <v>HRB500EФ20*9m</v>
          </cell>
          <cell r="D6242" t="str">
            <v>吨</v>
          </cell>
          <cell r="E6242">
            <v>10</v>
          </cell>
          <cell r="F6242">
            <v>45888</v>
          </cell>
          <cell r="G6242" t="str">
            <v>（中核中原-温江光明苑三期项目）四川省成都市温江区金马街道光明苑三期项目</v>
          </cell>
          <cell r="H6242" t="str">
            <v>王生斌</v>
          </cell>
          <cell r="I6242">
            <v>15228858118</v>
          </cell>
        </row>
        <row r="6243">
          <cell r="A6243" t="str">
            <v>润耀</v>
          </cell>
          <cell r="B6243" t="str">
            <v>螺纹钢</v>
          </cell>
          <cell r="C6243" t="str">
            <v>HRB500EФ22*9m</v>
          </cell>
          <cell r="D6243" t="str">
            <v>吨</v>
          </cell>
          <cell r="E6243">
            <v>8</v>
          </cell>
          <cell r="F6243">
            <v>45888</v>
          </cell>
          <cell r="G6243" t="str">
            <v>（中核中原-温江光明苑三期项目）四川省成都市温江区金马街道光明苑三期项目</v>
          </cell>
          <cell r="H6243" t="str">
            <v>王生斌</v>
          </cell>
          <cell r="I6243">
            <v>15228858118</v>
          </cell>
        </row>
        <row r="6244">
          <cell r="A6244" t="str">
            <v>润耀</v>
          </cell>
          <cell r="B6244" t="str">
            <v>螺纹钢</v>
          </cell>
          <cell r="C6244" t="str">
            <v>HRB500EФ25*9m</v>
          </cell>
          <cell r="D6244" t="str">
            <v>吨</v>
          </cell>
          <cell r="E6244">
            <v>15</v>
          </cell>
          <cell r="F6244">
            <v>45888</v>
          </cell>
          <cell r="G6244" t="str">
            <v>（中核中原-温江光明苑三期项目）四川省成都市温江区金马街道光明苑三期项目</v>
          </cell>
          <cell r="H6244" t="str">
            <v>王生斌</v>
          </cell>
          <cell r="I6244">
            <v>15228858118</v>
          </cell>
        </row>
        <row r="6245">
          <cell r="A6245" t="str">
            <v>润耀</v>
          </cell>
          <cell r="B6245" t="str">
            <v>螺纹钢</v>
          </cell>
          <cell r="C6245" t="str">
            <v>HRB400EФ16*12m</v>
          </cell>
          <cell r="D6245" t="str">
            <v>吨</v>
          </cell>
          <cell r="E6245">
            <v>70</v>
          </cell>
          <cell r="F6245">
            <v>45888</v>
          </cell>
          <cell r="G6245" t="str">
            <v>（中铁八局康新高速TJ4-1标）四川省甘孜州康定市新都桥镇超限载检测站</v>
          </cell>
          <cell r="H6245" t="str">
            <v>刘俊</v>
          </cell>
          <cell r="I6245">
            <v>18587764925</v>
          </cell>
        </row>
        <row r="6246">
          <cell r="A6246" t="str">
            <v>润耀</v>
          </cell>
          <cell r="B6246" t="str">
            <v>盘螺</v>
          </cell>
          <cell r="C6246" t="str">
            <v>HRB400E Φ6</v>
          </cell>
          <cell r="D6246" t="str">
            <v>吨</v>
          </cell>
          <cell r="E6246">
            <v>6</v>
          </cell>
          <cell r="F6246">
            <v>45888</v>
          </cell>
          <cell r="G6246" t="str">
            <v>（华西萌海科创农业生态谷）成都市简阳市白金山水库</v>
          </cell>
          <cell r="H6246" t="str">
            <v>石清国</v>
          </cell>
          <cell r="I6246">
            <v>13458642015</v>
          </cell>
        </row>
        <row r="6247">
          <cell r="A6247" t="str">
            <v>润耀</v>
          </cell>
          <cell r="B6247" t="str">
            <v>螺纹钢</v>
          </cell>
          <cell r="C6247" t="str">
            <v>HRB400E Φ12 9m</v>
          </cell>
          <cell r="D6247" t="str">
            <v>吨</v>
          </cell>
          <cell r="E6247">
            <v>7</v>
          </cell>
          <cell r="F6247">
            <v>45888</v>
          </cell>
          <cell r="G6247" t="str">
            <v>（华西萌海科创农业生态谷）成都市简阳市白金山水库</v>
          </cell>
          <cell r="H6247" t="str">
            <v>石清国</v>
          </cell>
          <cell r="I6247">
            <v>13458642015</v>
          </cell>
        </row>
        <row r="6248">
          <cell r="A6248" t="str">
            <v>润耀</v>
          </cell>
          <cell r="B6248" t="str">
            <v>螺纹钢</v>
          </cell>
          <cell r="C6248" t="str">
            <v>HRB400E Φ28 9m</v>
          </cell>
          <cell r="D6248" t="str">
            <v>吨</v>
          </cell>
          <cell r="E6248">
            <v>3</v>
          </cell>
          <cell r="F6248">
            <v>45888</v>
          </cell>
          <cell r="G6248" t="str">
            <v>（华西萌海科创农业生态谷）成都市简阳市白金山水库</v>
          </cell>
          <cell r="H6248" t="str">
            <v>石清国</v>
          </cell>
          <cell r="I6248">
            <v>13458642015</v>
          </cell>
        </row>
        <row r="6249">
          <cell r="A6249" t="str">
            <v>润耀</v>
          </cell>
          <cell r="B6249" t="str">
            <v>螺纹钢</v>
          </cell>
          <cell r="C6249" t="str">
            <v>HRB500E Φ14</v>
          </cell>
          <cell r="D6249" t="str">
            <v>吨</v>
          </cell>
          <cell r="E6249">
            <v>3</v>
          </cell>
          <cell r="F6249">
            <v>45888</v>
          </cell>
          <cell r="G6249" t="str">
            <v>（华西萌海科创农业生态谷）成都市简阳市白金山水库</v>
          </cell>
          <cell r="H6249" t="str">
            <v>石清国</v>
          </cell>
          <cell r="I6249">
            <v>13458642015</v>
          </cell>
        </row>
        <row r="6250">
          <cell r="A6250" t="str">
            <v>润耀</v>
          </cell>
          <cell r="B6250" t="str">
            <v>螺纹钢</v>
          </cell>
          <cell r="C6250" t="str">
            <v>HRB500E Φ25</v>
          </cell>
          <cell r="D6250" t="str">
            <v>吨</v>
          </cell>
          <cell r="E6250">
            <v>20</v>
          </cell>
          <cell r="F6250">
            <v>45888</v>
          </cell>
          <cell r="G6250" t="str">
            <v>（华西萌海科创农业生态谷）成都市简阳市白金山水库</v>
          </cell>
          <cell r="H6250" t="str">
            <v>石清国</v>
          </cell>
          <cell r="I6250">
            <v>13458642015</v>
          </cell>
        </row>
        <row r="6251">
          <cell r="A6251" t="str">
            <v>泸钢</v>
          </cell>
          <cell r="B6251" t="str">
            <v>螺纹钢</v>
          </cell>
          <cell r="C6251" t="str">
            <v>HRB400E Φ16×12米</v>
          </cell>
          <cell r="D6251" t="str">
            <v>吨</v>
          </cell>
          <cell r="E6251">
            <v>35</v>
          </cell>
          <cell r="F6251">
            <v>45888</v>
          </cell>
          <cell r="G6251" t="str">
            <v>（自永2标九局西南分公司钢筋棚）四川省自贡市骑龙镇大湾村</v>
          </cell>
          <cell r="H6251" t="str">
            <v>袁洪浩</v>
          </cell>
          <cell r="I6251">
            <v>18272354498</v>
          </cell>
        </row>
        <row r="6252">
          <cell r="A6252" t="str">
            <v>达钢</v>
          </cell>
          <cell r="B6252" t="str">
            <v>盘螺</v>
          </cell>
          <cell r="C6252" t="str">
            <v>HRB400E Φ8</v>
          </cell>
          <cell r="D6252" t="str">
            <v>吨</v>
          </cell>
          <cell r="E6252">
            <v>30</v>
          </cell>
          <cell r="F6252">
            <v>45888</v>
          </cell>
          <cell r="G6252" t="str">
            <v>（商投建工达州中医药科技园-1工区）达州市通川区达州中医药职业学院犀牛大道北段</v>
          </cell>
          <cell r="H6252" t="str">
            <v>程黄刚</v>
          </cell>
          <cell r="I6252">
            <v>15108211617</v>
          </cell>
        </row>
        <row r="6253">
          <cell r="A6253" t="str">
            <v>达钢</v>
          </cell>
          <cell r="B6253" t="str">
            <v>盘螺</v>
          </cell>
          <cell r="C6253" t="str">
            <v>HRB400E Φ10</v>
          </cell>
          <cell r="D6253" t="str">
            <v>吨</v>
          </cell>
          <cell r="E6253">
            <v>9</v>
          </cell>
          <cell r="F6253">
            <v>45888</v>
          </cell>
          <cell r="G6253" t="str">
            <v>（商投建工达州中医药科技园-1工区）达州市通川区达州中医药职业学院犀牛大道北段</v>
          </cell>
          <cell r="H6253" t="str">
            <v>程黄刚</v>
          </cell>
          <cell r="I6253">
            <v>15108211617</v>
          </cell>
        </row>
        <row r="6254">
          <cell r="A6254" t="str">
            <v>达钢</v>
          </cell>
          <cell r="B6254" t="str">
            <v>螺纹钢</v>
          </cell>
          <cell r="C6254" t="str">
            <v>HRB400E Φ12 9m</v>
          </cell>
          <cell r="D6254" t="str">
            <v>吨</v>
          </cell>
          <cell r="E6254">
            <v>12</v>
          </cell>
          <cell r="F6254">
            <v>45888</v>
          </cell>
          <cell r="G6254" t="str">
            <v>（商投建工达州中医药科技园-1工区）达州市通川区达州中医药职业学院犀牛大道北段</v>
          </cell>
          <cell r="H6254" t="str">
            <v>程黄刚</v>
          </cell>
          <cell r="I6254">
            <v>15108211617</v>
          </cell>
        </row>
        <row r="6255">
          <cell r="A6255" t="str">
            <v>德胜</v>
          </cell>
          <cell r="B6255" t="str">
            <v>螺纹钢</v>
          </cell>
          <cell r="C6255" t="str">
            <v>HRB400E Φ14 9m</v>
          </cell>
          <cell r="D6255" t="str">
            <v>吨</v>
          </cell>
          <cell r="E6255">
            <v>15</v>
          </cell>
          <cell r="F6255">
            <v>45888</v>
          </cell>
          <cell r="G6255" t="str">
            <v>(华西乐山）-四川省乐山市市中区苏稽镇校地共建产教融合基地建设项目二标段</v>
          </cell>
          <cell r="H6255" t="str">
            <v>彭江涛</v>
          </cell>
          <cell r="I6255">
            <v>13990276572</v>
          </cell>
        </row>
        <row r="6256">
          <cell r="A6256" t="str">
            <v>德胜</v>
          </cell>
          <cell r="B6256" t="str">
            <v>螺纹钢</v>
          </cell>
          <cell r="C6256" t="str">
            <v>HRB400E Φ20 9m</v>
          </cell>
          <cell r="D6256" t="str">
            <v>吨</v>
          </cell>
          <cell r="E6256">
            <v>15</v>
          </cell>
          <cell r="F6256">
            <v>45888</v>
          </cell>
          <cell r="G6256" t="str">
            <v>(华西乐山）-四川省乐山市市中区苏稽镇校地共建产教融合基地建设项目二标段</v>
          </cell>
          <cell r="H6256" t="str">
            <v>彭江涛</v>
          </cell>
          <cell r="I6256">
            <v>13990276572</v>
          </cell>
        </row>
        <row r="6257">
          <cell r="A6257" t="str">
            <v>德胜</v>
          </cell>
          <cell r="B6257" t="str">
            <v>螺纹钢</v>
          </cell>
          <cell r="C6257" t="str">
            <v>HRB400E Φ22 9m</v>
          </cell>
          <cell r="D6257" t="str">
            <v>吨</v>
          </cell>
          <cell r="E6257">
            <v>5</v>
          </cell>
          <cell r="F6257">
            <v>45888</v>
          </cell>
          <cell r="G6257" t="str">
            <v>(华西乐山）-四川省乐山市市中区苏稽镇校地共建产教融合基地建设项目二标段</v>
          </cell>
          <cell r="H6257" t="str">
            <v>彭江涛</v>
          </cell>
          <cell r="I6257">
            <v>13990276572</v>
          </cell>
        </row>
        <row r="6258">
          <cell r="A6258" t="str">
            <v>德胜</v>
          </cell>
          <cell r="B6258" t="str">
            <v>螺纹钢</v>
          </cell>
          <cell r="C6258" t="str">
            <v>HRB400E Φ14 12m</v>
          </cell>
          <cell r="D6258" t="str">
            <v>吨</v>
          </cell>
          <cell r="E6258">
            <v>15</v>
          </cell>
          <cell r="F6258">
            <v>45888</v>
          </cell>
          <cell r="G6258" t="str">
            <v>(华西乐山）-四川省乐山市市中区苏稽镇校地共建产教融合基地建设项目二标段</v>
          </cell>
          <cell r="H6258" t="str">
            <v>彭江涛</v>
          </cell>
          <cell r="I6258">
            <v>13990276572</v>
          </cell>
        </row>
        <row r="6259">
          <cell r="A6259" t="str">
            <v>德胜</v>
          </cell>
          <cell r="B6259" t="str">
            <v>螺纹钢</v>
          </cell>
          <cell r="C6259" t="str">
            <v>HRB400E Φ20 12m</v>
          </cell>
          <cell r="D6259" t="str">
            <v>吨</v>
          </cell>
          <cell r="E6259">
            <v>15</v>
          </cell>
          <cell r="F6259">
            <v>45888</v>
          </cell>
          <cell r="G6259" t="str">
            <v>(华西乐山）-四川省乐山市市中区苏稽镇校地共建产教融合基地建设项目二标段</v>
          </cell>
          <cell r="H6259" t="str">
            <v>彭江涛</v>
          </cell>
          <cell r="I6259">
            <v>13990276572</v>
          </cell>
        </row>
        <row r="6260">
          <cell r="A6260" t="str">
            <v>德胜</v>
          </cell>
          <cell r="B6260" t="str">
            <v>螺纹钢</v>
          </cell>
          <cell r="C6260" t="str">
            <v>HRB400E Φ22 12m</v>
          </cell>
          <cell r="D6260" t="str">
            <v>吨</v>
          </cell>
          <cell r="E6260">
            <v>5</v>
          </cell>
          <cell r="F6260">
            <v>45888</v>
          </cell>
          <cell r="G6260" t="str">
            <v>(华西乐山）-四川省乐山市市中区苏稽镇校地共建产教融合基地建设项目二标段</v>
          </cell>
          <cell r="H6260" t="str">
            <v>彭江涛</v>
          </cell>
          <cell r="I6260">
            <v>13990276572</v>
          </cell>
        </row>
        <row r="6261">
          <cell r="A6261" t="str">
            <v>德胜</v>
          </cell>
          <cell r="B6261" t="str">
            <v>螺纹钢</v>
          </cell>
          <cell r="C6261" t="str">
            <v>HRB400EФ12*9m</v>
          </cell>
          <cell r="D6261" t="str">
            <v>吨</v>
          </cell>
          <cell r="E6261">
            <v>13</v>
          </cell>
          <cell r="F6261">
            <v>45889</v>
          </cell>
          <cell r="G6261" t="str">
            <v>（成铁西物重庆永川）重庆市永川区凤凰三路永川栏杆滩海关监管及集装箱装卸作业场所铁路专用线工程</v>
          </cell>
          <cell r="H6261" t="str">
            <v>黄永福</v>
          </cell>
          <cell r="I6261" t="str">
            <v>15982823571</v>
          </cell>
        </row>
        <row r="6262">
          <cell r="A6262" t="str">
            <v>德胜</v>
          </cell>
          <cell r="B6262" t="str">
            <v>螺纹钢</v>
          </cell>
          <cell r="C6262" t="str">
            <v>HRB400EФ20*9m</v>
          </cell>
          <cell r="D6262" t="str">
            <v>吨</v>
          </cell>
          <cell r="E6262">
            <v>49</v>
          </cell>
          <cell r="F6262">
            <v>45889</v>
          </cell>
          <cell r="G6262" t="str">
            <v>（成铁西物重庆永川）重庆市永川区凤凰三路永川栏杆滩海关监管及集装箱装卸作业场所铁路专用线工程</v>
          </cell>
          <cell r="H6262" t="str">
            <v>黄永福</v>
          </cell>
          <cell r="I6262" t="str">
            <v>15982823571</v>
          </cell>
        </row>
        <row r="6263">
          <cell r="A6263" t="str">
            <v>德胜</v>
          </cell>
          <cell r="B6263" t="str">
            <v>螺纹钢</v>
          </cell>
          <cell r="C6263" t="str">
            <v>HRB400EФ25*9m</v>
          </cell>
          <cell r="D6263" t="str">
            <v>吨</v>
          </cell>
          <cell r="E6263">
            <v>6</v>
          </cell>
          <cell r="F6263">
            <v>45889</v>
          </cell>
          <cell r="G6263" t="str">
            <v>（成铁西物重庆永川）重庆市永川区凤凰三路永川栏杆滩海关监管及集装箱装卸作业场所铁路专用线工程</v>
          </cell>
          <cell r="H6263" t="str">
            <v>黄永福</v>
          </cell>
          <cell r="I6263" t="str">
            <v>15982823571</v>
          </cell>
        </row>
        <row r="6264">
          <cell r="A6264" t="str">
            <v>德胜</v>
          </cell>
          <cell r="B6264" t="str">
            <v>螺纹钢</v>
          </cell>
          <cell r="C6264" t="str">
            <v>HRB400E Φ20 9m</v>
          </cell>
          <cell r="D6264" t="str">
            <v>吨</v>
          </cell>
          <cell r="E6264">
            <v>6</v>
          </cell>
          <cell r="F6264">
            <v>45889</v>
          </cell>
          <cell r="G6264" t="str">
            <v>（华西乐山）-四川省乐山市市中区苏稽镇周山嘴校地共建产教融合基地建设项目一标段</v>
          </cell>
          <cell r="H6264" t="str">
            <v>范增云</v>
          </cell>
          <cell r="I6264">
            <v>13668153241</v>
          </cell>
        </row>
        <row r="6265">
          <cell r="A6265" t="str">
            <v>德胜</v>
          </cell>
          <cell r="B6265" t="str">
            <v>螺纹钢</v>
          </cell>
          <cell r="C6265" t="str">
            <v>HRB400E Φ22 9m</v>
          </cell>
          <cell r="D6265" t="str">
            <v>吨</v>
          </cell>
          <cell r="E6265">
            <v>3</v>
          </cell>
          <cell r="F6265">
            <v>45889</v>
          </cell>
          <cell r="G6265" t="str">
            <v>（华西乐山）-四川省乐山市市中区苏稽镇周山嘴校地共建产教融合基地建设项目一标段</v>
          </cell>
          <cell r="H6265" t="str">
            <v>范增云</v>
          </cell>
          <cell r="I6265">
            <v>13668153241</v>
          </cell>
        </row>
        <row r="6266">
          <cell r="A6266" t="str">
            <v>德胜</v>
          </cell>
          <cell r="B6266" t="str">
            <v>螺纹钢</v>
          </cell>
          <cell r="C6266" t="str">
            <v>HRB400E Φ25 9m</v>
          </cell>
          <cell r="D6266" t="str">
            <v>吨</v>
          </cell>
          <cell r="E6266">
            <v>10</v>
          </cell>
          <cell r="F6266">
            <v>45889</v>
          </cell>
          <cell r="G6266" t="str">
            <v>（华西乐山）-四川省乐山市市中区苏稽镇周山嘴校地共建产教融合基地建设项目一标段</v>
          </cell>
          <cell r="H6266" t="str">
            <v>范增云</v>
          </cell>
          <cell r="I6266">
            <v>13668153241</v>
          </cell>
        </row>
        <row r="6267">
          <cell r="A6267" t="str">
            <v>德胜</v>
          </cell>
          <cell r="B6267" t="str">
            <v>螺纹钢</v>
          </cell>
          <cell r="C6267" t="str">
            <v>HRB400E Φ28 9m</v>
          </cell>
          <cell r="D6267" t="str">
            <v>吨</v>
          </cell>
          <cell r="E6267">
            <v>14</v>
          </cell>
          <cell r="F6267">
            <v>45889</v>
          </cell>
          <cell r="G6267" t="str">
            <v>（华西乐山）-四川省乐山市市中区苏稽镇周山嘴校地共建产教融合基地建设项目一标段</v>
          </cell>
          <cell r="H6267" t="str">
            <v>范增云</v>
          </cell>
          <cell r="I6267">
            <v>13668153241</v>
          </cell>
        </row>
        <row r="6268">
          <cell r="A6268" t="str">
            <v>德胜</v>
          </cell>
          <cell r="B6268" t="str">
            <v>螺纹钢</v>
          </cell>
          <cell r="C6268" t="str">
            <v>HRB400E Φ32 9m</v>
          </cell>
          <cell r="D6268" t="str">
            <v>吨</v>
          </cell>
          <cell r="E6268">
            <v>3</v>
          </cell>
          <cell r="F6268">
            <v>45889</v>
          </cell>
          <cell r="G6268" t="str">
            <v>（华西乐山）-四川省乐山市市中区苏稽镇周山嘴校地共建产教融合基地建设项目一标段</v>
          </cell>
          <cell r="H6268" t="str">
            <v>范增云</v>
          </cell>
          <cell r="I6268">
            <v>13668153241</v>
          </cell>
        </row>
        <row r="6269">
          <cell r="A6269" t="str">
            <v>德胜</v>
          </cell>
          <cell r="B6269" t="str">
            <v>螺纹钢</v>
          </cell>
          <cell r="C6269" t="str">
            <v>HRB500E Φ22 12m</v>
          </cell>
          <cell r="D6269" t="str">
            <v>吨</v>
          </cell>
          <cell r="E6269">
            <v>15</v>
          </cell>
          <cell r="F6269">
            <v>45889</v>
          </cell>
          <cell r="G6269" t="str">
            <v>(华西乐山）-四川省乐山市市中区苏稽镇校地共建产教融合基地建设项目二标段</v>
          </cell>
          <cell r="H6269" t="str">
            <v>彭江涛</v>
          </cell>
          <cell r="I6269">
            <v>13990276572</v>
          </cell>
        </row>
        <row r="6270">
          <cell r="A6270" t="str">
            <v>德胜</v>
          </cell>
          <cell r="B6270" t="str">
            <v>螺纹钢</v>
          </cell>
          <cell r="C6270" t="str">
            <v>HRB500E Φ32 12m</v>
          </cell>
          <cell r="D6270" t="str">
            <v>吨</v>
          </cell>
          <cell r="E6270">
            <v>20</v>
          </cell>
          <cell r="F6270">
            <v>45889</v>
          </cell>
          <cell r="G6270" t="str">
            <v>(华西乐山）-四川省乐山市市中区苏稽镇校地共建产教融合基地建设项目二标段</v>
          </cell>
          <cell r="H6270" t="str">
            <v>彭江涛</v>
          </cell>
          <cell r="I6270">
            <v>13990276572</v>
          </cell>
        </row>
        <row r="6271">
          <cell r="A6271" t="str">
            <v>德胜恒嘉</v>
          </cell>
          <cell r="B6271" t="str">
            <v>螺纹钢</v>
          </cell>
          <cell r="C6271" t="str">
            <v>HRB400EФ20*9m</v>
          </cell>
          <cell r="D6271" t="str">
            <v>吨</v>
          </cell>
          <cell r="E6271">
            <v>35</v>
          </cell>
          <cell r="F6271">
            <v>45889</v>
          </cell>
          <cell r="G6271" t="str">
            <v>（中铁一局四公司康新高速TJ1-1标雅加梗隧道）四川省甘孜州康定市雅加梗</v>
          </cell>
          <cell r="H6271" t="str">
            <v>范国义</v>
          </cell>
          <cell r="I6271">
            <v>18784539677</v>
          </cell>
        </row>
        <row r="6272">
          <cell r="A6272" t="str">
            <v>德胜恒嘉</v>
          </cell>
          <cell r="B6272" t="str">
            <v>螺纹钢</v>
          </cell>
          <cell r="C6272" t="str">
            <v>HRB400EФ22*9m</v>
          </cell>
          <cell r="D6272" t="str">
            <v>吨</v>
          </cell>
          <cell r="E6272">
            <v>35</v>
          </cell>
          <cell r="F6272">
            <v>45889</v>
          </cell>
          <cell r="G6272" t="str">
            <v>（中铁一局四公司康新高速TJ1-1标雅加梗隧道）四川省甘孜州康定市雅加梗</v>
          </cell>
          <cell r="H6272" t="str">
            <v>范国义</v>
          </cell>
          <cell r="I6272">
            <v>18784539677</v>
          </cell>
        </row>
        <row r="6273">
          <cell r="A6273" t="str">
            <v>德胜恒嘉</v>
          </cell>
          <cell r="B6273" t="str">
            <v>螺纹钢</v>
          </cell>
          <cell r="C6273" t="str">
            <v>HRB400EФ25*9m</v>
          </cell>
          <cell r="D6273" t="str">
            <v>吨</v>
          </cell>
          <cell r="E6273">
            <v>35</v>
          </cell>
          <cell r="F6273">
            <v>45889</v>
          </cell>
          <cell r="G6273" t="str">
            <v>（中铁一局四公司康新高速TJ1-1标雅加梗隧道）四川省甘孜州康定市雅加梗路基</v>
          </cell>
          <cell r="H6273" t="str">
            <v>刘子任</v>
          </cell>
          <cell r="I6273">
            <v>18784539677</v>
          </cell>
        </row>
        <row r="6274">
          <cell r="A6274" t="str">
            <v>德胜恒嘉</v>
          </cell>
          <cell r="B6274" t="str">
            <v>螺纹钢</v>
          </cell>
          <cell r="C6274" t="str">
            <v>HRB400EФ18*9m</v>
          </cell>
          <cell r="D6274" t="str">
            <v>吨</v>
          </cell>
          <cell r="E6274">
            <v>35</v>
          </cell>
          <cell r="F6274">
            <v>45889</v>
          </cell>
          <cell r="G6274" t="str">
            <v>（中铁一局四公司康新高速TJ1-1标康定隧道）四川省甘孜州康定市榆林街道甘孜州博物馆旁</v>
          </cell>
          <cell r="H6274" t="str">
            <v>王永强</v>
          </cell>
          <cell r="I6274">
            <v>15929204416</v>
          </cell>
        </row>
        <row r="6275">
          <cell r="A6275" t="str">
            <v>德胜恒嘉</v>
          </cell>
          <cell r="B6275" t="str">
            <v>螺纹钢</v>
          </cell>
          <cell r="C6275" t="str">
            <v>HRB400EФ22*9m</v>
          </cell>
          <cell r="D6275" t="str">
            <v>吨</v>
          </cell>
          <cell r="E6275">
            <v>70</v>
          </cell>
          <cell r="F6275">
            <v>45889</v>
          </cell>
          <cell r="G6275" t="str">
            <v>（中铁一局四公司康新高速TJ1-1标康定隧道）四川省甘孜州康定市榆林街道甘孜州博物馆旁</v>
          </cell>
          <cell r="H6275" t="str">
            <v>王永强</v>
          </cell>
          <cell r="I6275">
            <v>15929204416</v>
          </cell>
        </row>
        <row r="6276">
          <cell r="A6276" t="str">
            <v>德胜恒嘉</v>
          </cell>
          <cell r="B6276" t="str">
            <v>螺纹钢</v>
          </cell>
          <cell r="C6276" t="str">
            <v>HRB400E Φ16×9米</v>
          </cell>
          <cell r="D6276" t="str">
            <v>吨</v>
          </cell>
          <cell r="E6276">
            <v>70</v>
          </cell>
          <cell r="F6276">
            <v>45889</v>
          </cell>
          <cell r="G6276" t="str">
            <v>（自永1标八局二分公司钢筋棚）四川省自贡市大安区牛佛镇</v>
          </cell>
          <cell r="H6276" t="str">
            <v>王君杰</v>
          </cell>
          <cell r="I6276">
            <v>18919619850</v>
          </cell>
        </row>
        <row r="6277">
          <cell r="A6277" t="str">
            <v>德胜恒嘉</v>
          </cell>
          <cell r="B6277" t="str">
            <v>螺纹钢</v>
          </cell>
          <cell r="C6277" t="str">
            <v>HRB400E Φ20×9米</v>
          </cell>
          <cell r="D6277" t="str">
            <v>吨</v>
          </cell>
          <cell r="E6277">
            <v>35</v>
          </cell>
          <cell r="F6277">
            <v>45889</v>
          </cell>
          <cell r="G6277" t="str">
            <v>（自永1标八局二分公司钢筋棚）四川省自贡市大安区牛佛镇</v>
          </cell>
          <cell r="H6277" t="str">
            <v>王君杰</v>
          </cell>
          <cell r="I6277">
            <v>18919619850</v>
          </cell>
        </row>
        <row r="6278">
          <cell r="A6278" t="str">
            <v>德胜恒嘉</v>
          </cell>
          <cell r="B6278" t="str">
            <v>螺纹钢</v>
          </cell>
          <cell r="C6278" t="str">
            <v>HRB400E Φ32×12米</v>
          </cell>
          <cell r="D6278" t="str">
            <v>吨</v>
          </cell>
          <cell r="E6278">
            <v>70</v>
          </cell>
          <cell r="F6278">
            <v>45889</v>
          </cell>
          <cell r="G6278" t="str">
            <v>（自永2标九局西南分公司钢筋棚）四川省自贡市骑龙镇大湾村</v>
          </cell>
          <cell r="H6278" t="str">
            <v>高彦彬</v>
          </cell>
          <cell r="I6278">
            <v>13835906370</v>
          </cell>
        </row>
        <row r="6279">
          <cell r="A6279" t="str">
            <v>晋邦</v>
          </cell>
          <cell r="B6279" t="str">
            <v>螺纹钢</v>
          </cell>
          <cell r="C6279" t="str">
            <v>HRB400EФ10*9m</v>
          </cell>
          <cell r="D6279" t="str">
            <v>吨</v>
          </cell>
          <cell r="E6279">
            <v>25</v>
          </cell>
          <cell r="F6279">
            <v>45889</v>
          </cell>
          <cell r="G6279" t="str">
            <v>四川省南充市营山县咸安大道成都元泽环境技术有限公司营山分公司（中核华兴市政道路项目部）</v>
          </cell>
          <cell r="H6279" t="str">
            <v>黎家敏</v>
          </cell>
          <cell r="I6279" t="str">
            <v>15082798787</v>
          </cell>
        </row>
        <row r="6280">
          <cell r="A6280" t="str">
            <v>晋邦</v>
          </cell>
          <cell r="B6280" t="str">
            <v>螺纹钢</v>
          </cell>
          <cell r="C6280" t="str">
            <v>HRB400EФ12*9m</v>
          </cell>
          <cell r="D6280" t="str">
            <v>吨</v>
          </cell>
          <cell r="E6280">
            <v>10</v>
          </cell>
          <cell r="F6280">
            <v>45889</v>
          </cell>
          <cell r="G6280" t="str">
            <v>四川省南充市营山县咸安大道成都元泽环境技术有限公司营山分公司（中核华兴市政道路项目部）</v>
          </cell>
          <cell r="H6280" t="str">
            <v>黎家敏</v>
          </cell>
          <cell r="I6280" t="str">
            <v>15082798787</v>
          </cell>
        </row>
        <row r="6281">
          <cell r="A6281" t="str">
            <v>晋邦</v>
          </cell>
          <cell r="B6281" t="str">
            <v>螺纹钢</v>
          </cell>
          <cell r="C6281" t="str">
            <v>HRB400E Φ12 9m</v>
          </cell>
          <cell r="D6281" t="str">
            <v>吨</v>
          </cell>
          <cell r="E6281">
            <v>13</v>
          </cell>
          <cell r="F6281">
            <v>45889</v>
          </cell>
          <cell r="G6281" t="str">
            <v>（商投建工达州中医药科技园-2工区-景观桥）达州市通川区达州中医药职业学院犀牛大道北段</v>
          </cell>
          <cell r="H6281" t="str">
            <v>李波</v>
          </cell>
          <cell r="I6281">
            <v>18381899787</v>
          </cell>
        </row>
        <row r="6282">
          <cell r="A6282" t="str">
            <v>晋邦</v>
          </cell>
          <cell r="B6282" t="str">
            <v>螺纹钢</v>
          </cell>
          <cell r="C6282" t="str">
            <v>HRB400E Φ16 9m</v>
          </cell>
          <cell r="D6282" t="str">
            <v>吨</v>
          </cell>
          <cell r="E6282">
            <v>13</v>
          </cell>
          <cell r="F6282">
            <v>45889</v>
          </cell>
          <cell r="G6282" t="str">
            <v>（商投建工达州中医药科技园-2工区-景观桥）达州市通川区达州中医药职业学院犀牛大道北段</v>
          </cell>
          <cell r="H6282" t="str">
            <v>李波</v>
          </cell>
          <cell r="I6282">
            <v>18381899787</v>
          </cell>
        </row>
        <row r="6283">
          <cell r="A6283" t="str">
            <v>晋邦</v>
          </cell>
          <cell r="B6283" t="str">
            <v>螺纹钢</v>
          </cell>
          <cell r="C6283" t="str">
            <v>HRB400E Φ20 9m</v>
          </cell>
          <cell r="D6283" t="str">
            <v>吨</v>
          </cell>
          <cell r="E6283">
            <v>10</v>
          </cell>
          <cell r="F6283">
            <v>45889</v>
          </cell>
          <cell r="G6283" t="str">
            <v>（商投建工达州中医药科技园-2工区-景观桥）达州市通川区达州中医药职业学院犀牛大道北段</v>
          </cell>
          <cell r="H6283" t="str">
            <v>李波</v>
          </cell>
          <cell r="I6283">
            <v>18381899787</v>
          </cell>
        </row>
        <row r="6284">
          <cell r="A6284" t="str">
            <v>润耀</v>
          </cell>
          <cell r="B6284" t="str">
            <v>螺纹钢</v>
          </cell>
          <cell r="C6284" t="str">
            <v>HRB400EФ22*9m</v>
          </cell>
          <cell r="D6284" t="str">
            <v>吨</v>
          </cell>
          <cell r="E6284">
            <v>35</v>
          </cell>
          <cell r="F6284">
            <v>45889</v>
          </cell>
          <cell r="G6284" t="str">
            <v>（中铁一局四公司康新高速TJ1-1标吉拉隧道）四川省甘孜州康定市折多塘村车管所旁</v>
          </cell>
          <cell r="H6284" t="str">
            <v>李彰</v>
          </cell>
          <cell r="I6284">
            <v>18523285235</v>
          </cell>
        </row>
        <row r="6285">
          <cell r="A6285" t="str">
            <v>润耀</v>
          </cell>
          <cell r="B6285" t="str">
            <v>螺纹钢</v>
          </cell>
          <cell r="C6285" t="str">
            <v>HRB400EФ22*9m</v>
          </cell>
          <cell r="D6285" t="str">
            <v>吨</v>
          </cell>
          <cell r="E6285">
            <v>35</v>
          </cell>
          <cell r="F6285">
            <v>45889</v>
          </cell>
          <cell r="G6285" t="str">
            <v>（中铁一局四公司康新高速TJ1-1标贡不卡隧道）四川省甘孜州康定市折多塘村车管所旁</v>
          </cell>
          <cell r="H6285" t="str">
            <v>李彰</v>
          </cell>
          <cell r="I6285">
            <v>18523285235</v>
          </cell>
        </row>
        <row r="6286">
          <cell r="A6286" t="str">
            <v>润耀</v>
          </cell>
          <cell r="B6286" t="str">
            <v>盘圆</v>
          </cell>
          <cell r="C6286" t="str">
            <v>HPB300Ф12</v>
          </cell>
          <cell r="D6286" t="str">
            <v>吨</v>
          </cell>
          <cell r="E6286">
            <v>70</v>
          </cell>
          <cell r="F6286">
            <v>45889</v>
          </cell>
          <cell r="G6286" t="str">
            <v>（中铁一局四公司康新高速TJ1-1标贡不卡隧道）四川省甘孜州康定市折多塘村车管所旁</v>
          </cell>
          <cell r="H6286" t="str">
            <v>李彰</v>
          </cell>
          <cell r="I6286">
            <v>18523285235</v>
          </cell>
        </row>
        <row r="6287">
          <cell r="A6287" t="str">
            <v>达钢</v>
          </cell>
          <cell r="B6287" t="str">
            <v>盘螺</v>
          </cell>
          <cell r="C6287" t="str">
            <v>HRB400E Φ8</v>
          </cell>
          <cell r="D6287" t="str">
            <v>吨</v>
          </cell>
          <cell r="E6287">
            <v>10</v>
          </cell>
          <cell r="F6287">
            <v>45889</v>
          </cell>
          <cell r="G6287" t="str">
            <v>(武汉电气化局成达万高铁强电项目-南充营山)四川省南充市营山县保真路景阳名城南50米(保真路东)</v>
          </cell>
          <cell r="H6287" t="str">
            <v>周开亮</v>
          </cell>
          <cell r="I6287">
            <v>18381485052</v>
          </cell>
        </row>
        <row r="6288">
          <cell r="A6288" t="str">
            <v>达钢</v>
          </cell>
          <cell r="B6288" t="str">
            <v>盘螺</v>
          </cell>
          <cell r="C6288" t="str">
            <v>HRB400E Φ10</v>
          </cell>
          <cell r="D6288" t="str">
            <v>吨</v>
          </cell>
          <cell r="E6288">
            <v>18</v>
          </cell>
          <cell r="F6288">
            <v>45889</v>
          </cell>
          <cell r="G6288" t="str">
            <v>(武汉电气化局成达万高铁强电项目-南充营山)四川省南充市营山县保真路景阳名城南50米(保真路东)</v>
          </cell>
          <cell r="H6288" t="str">
            <v>周开亮</v>
          </cell>
          <cell r="I6288">
            <v>18381485052</v>
          </cell>
        </row>
        <row r="6289">
          <cell r="A6289" t="str">
            <v>达钢</v>
          </cell>
          <cell r="B6289" t="str">
            <v>螺纹钢</v>
          </cell>
          <cell r="C6289" t="str">
            <v>HRB400E Φ12 9m</v>
          </cell>
          <cell r="D6289" t="str">
            <v>吨</v>
          </cell>
          <cell r="E6289">
            <v>10</v>
          </cell>
          <cell r="F6289">
            <v>45889</v>
          </cell>
          <cell r="G6289" t="str">
            <v>(武汉电气化局成达万高铁强电项目-南充营山)四川省南充市营山县保真路景阳名城南50米(保真路东)</v>
          </cell>
          <cell r="H6289" t="str">
            <v>周开亮</v>
          </cell>
          <cell r="I6289">
            <v>18381485052</v>
          </cell>
        </row>
        <row r="6290">
          <cell r="A6290" t="str">
            <v>达钢</v>
          </cell>
          <cell r="B6290" t="str">
            <v>螺纹钢</v>
          </cell>
          <cell r="C6290" t="str">
            <v>HRB400E Φ14 9m</v>
          </cell>
          <cell r="D6290" t="str">
            <v>吨</v>
          </cell>
          <cell r="E6290">
            <v>5</v>
          </cell>
          <cell r="F6290">
            <v>45889</v>
          </cell>
          <cell r="G6290" t="str">
            <v>(武汉电气化局成达万高铁强电项目-南充营山)四川省南充市营山县保真路景阳名城南50米(保真路东)</v>
          </cell>
          <cell r="H6290" t="str">
            <v>周开亮</v>
          </cell>
          <cell r="I6290">
            <v>18381485052</v>
          </cell>
        </row>
        <row r="6291">
          <cell r="A6291" t="str">
            <v>达钢</v>
          </cell>
          <cell r="B6291" t="str">
            <v>螺纹钢</v>
          </cell>
          <cell r="C6291" t="str">
            <v>HRB400E Φ20 12m</v>
          </cell>
          <cell r="D6291" t="str">
            <v>吨</v>
          </cell>
          <cell r="E6291">
            <v>8</v>
          </cell>
          <cell r="F6291">
            <v>45889</v>
          </cell>
          <cell r="G6291" t="str">
            <v>(武汉电气化局成达万高铁强电项目-南充营山)四川省南充市营山县保真路景阳名城南50米(保真路东)</v>
          </cell>
          <cell r="H6291" t="str">
            <v>周开亮</v>
          </cell>
          <cell r="I6291">
            <v>18381485052</v>
          </cell>
        </row>
        <row r="6292">
          <cell r="A6292" t="str">
            <v>达钢</v>
          </cell>
          <cell r="B6292" t="str">
            <v>螺纹钢</v>
          </cell>
          <cell r="C6292" t="str">
            <v>HRB400E Φ22 9m</v>
          </cell>
          <cell r="D6292" t="str">
            <v>吨</v>
          </cell>
          <cell r="E6292">
            <v>5</v>
          </cell>
          <cell r="F6292">
            <v>45889</v>
          </cell>
          <cell r="G6292" t="str">
            <v>(武汉电气化局成达万高铁强电项目-南充营山)四川省南充市营山县保真路景阳名城南50米(保真路东)</v>
          </cell>
          <cell r="H6292" t="str">
            <v>周开亮</v>
          </cell>
          <cell r="I6292">
            <v>18381485052</v>
          </cell>
        </row>
        <row r="6293">
          <cell r="A6293" t="str">
            <v>达钢</v>
          </cell>
          <cell r="B6293" t="str">
            <v>螺纹钢</v>
          </cell>
          <cell r="C6293" t="str">
            <v>HRB400E Φ25 9m</v>
          </cell>
          <cell r="D6293" t="str">
            <v>吨</v>
          </cell>
          <cell r="E6293">
            <v>15</v>
          </cell>
          <cell r="F6293">
            <v>45889</v>
          </cell>
          <cell r="G6293" t="str">
            <v>(武汉电气化局成达万高铁强电项目-南充营山)四川省南充市营山县保真路景阳名城南50米(保真路东)</v>
          </cell>
          <cell r="H6293" t="str">
            <v>周开亮</v>
          </cell>
          <cell r="I6293">
            <v>18381485052</v>
          </cell>
        </row>
        <row r="6294">
          <cell r="A6294" t="str">
            <v>德胜</v>
          </cell>
          <cell r="B6294" t="str">
            <v>螺纹钢</v>
          </cell>
          <cell r="C6294" t="str">
            <v>HRB500E Φ12</v>
          </cell>
          <cell r="D6294" t="str">
            <v>吨</v>
          </cell>
          <cell r="E6294">
            <v>10</v>
          </cell>
          <cell r="F6294">
            <v>45889</v>
          </cell>
          <cell r="G6294" t="str">
            <v>（华西乐山）-四川省乐山市市中区苏稽镇周山嘴校地共建产教融合基地建设项目一标段</v>
          </cell>
          <cell r="H6294" t="str">
            <v>范增云</v>
          </cell>
          <cell r="I6294">
            <v>13668153241</v>
          </cell>
        </row>
        <row r="6295">
          <cell r="A6295" t="str">
            <v>德胜</v>
          </cell>
          <cell r="B6295" t="str">
            <v>螺纹钢</v>
          </cell>
          <cell r="C6295" t="str">
            <v>HRB500E Φ14</v>
          </cell>
          <cell r="D6295" t="str">
            <v>吨</v>
          </cell>
          <cell r="E6295">
            <v>6</v>
          </cell>
          <cell r="F6295">
            <v>45889</v>
          </cell>
          <cell r="G6295" t="str">
            <v>（华西乐山）-四川省乐山市市中区苏稽镇周山嘴校地共建产教融合基地建设项目一标段</v>
          </cell>
          <cell r="H6295" t="str">
            <v>范增云</v>
          </cell>
          <cell r="I6295">
            <v>13668153241</v>
          </cell>
        </row>
        <row r="6296">
          <cell r="A6296" t="str">
            <v>德胜</v>
          </cell>
          <cell r="B6296" t="str">
            <v>螺纹钢</v>
          </cell>
          <cell r="C6296" t="str">
            <v>HRB500E Φ16</v>
          </cell>
          <cell r="D6296" t="str">
            <v>吨</v>
          </cell>
          <cell r="E6296">
            <v>3</v>
          </cell>
          <cell r="F6296">
            <v>45889</v>
          </cell>
          <cell r="G6296" t="str">
            <v>（华西乐山）-四川省乐山市市中区苏稽镇周山嘴校地共建产教融合基地建设项目一标段</v>
          </cell>
          <cell r="H6296" t="str">
            <v>范增云</v>
          </cell>
          <cell r="I6296">
            <v>13668153241</v>
          </cell>
        </row>
        <row r="6297">
          <cell r="A6297" t="str">
            <v>德胜</v>
          </cell>
          <cell r="B6297" t="str">
            <v>螺纹钢</v>
          </cell>
          <cell r="C6297" t="str">
            <v>HRB500E Φ18</v>
          </cell>
          <cell r="D6297" t="str">
            <v>吨</v>
          </cell>
          <cell r="E6297">
            <v>3</v>
          </cell>
          <cell r="F6297">
            <v>45889</v>
          </cell>
          <cell r="G6297" t="str">
            <v>（华西乐山）-四川省乐山市市中区苏稽镇周山嘴校地共建产教融合基地建设项目一标段</v>
          </cell>
          <cell r="H6297" t="str">
            <v>范增云</v>
          </cell>
          <cell r="I6297">
            <v>13668153241</v>
          </cell>
        </row>
        <row r="6298">
          <cell r="A6298" t="str">
            <v>德胜</v>
          </cell>
          <cell r="B6298" t="str">
            <v>螺纹钢</v>
          </cell>
          <cell r="C6298" t="str">
            <v>HRB500E Φ20</v>
          </cell>
          <cell r="D6298" t="str">
            <v>吨</v>
          </cell>
          <cell r="E6298">
            <v>9</v>
          </cell>
          <cell r="F6298">
            <v>45889</v>
          </cell>
          <cell r="G6298" t="str">
            <v>（华西乐山）-四川省乐山市市中区苏稽镇周山嘴校地共建产教融合基地建设项目一标段</v>
          </cell>
          <cell r="H6298" t="str">
            <v>范增云</v>
          </cell>
          <cell r="I6298">
            <v>13668153241</v>
          </cell>
        </row>
        <row r="6299">
          <cell r="A6299" t="str">
            <v>德胜</v>
          </cell>
          <cell r="B6299" t="str">
            <v>螺纹钢</v>
          </cell>
          <cell r="C6299" t="str">
            <v>HRB500E Φ22</v>
          </cell>
          <cell r="D6299" t="str">
            <v>吨</v>
          </cell>
          <cell r="E6299">
            <v>18</v>
          </cell>
          <cell r="F6299">
            <v>45889</v>
          </cell>
          <cell r="G6299" t="str">
            <v>（华西乐山）-四川省乐山市市中区苏稽镇周山嘴校地共建产教融合基地建设项目一标段</v>
          </cell>
          <cell r="H6299" t="str">
            <v>范增云</v>
          </cell>
          <cell r="I6299">
            <v>13668153241</v>
          </cell>
        </row>
        <row r="6300">
          <cell r="A6300" t="str">
            <v>德胜</v>
          </cell>
          <cell r="B6300" t="str">
            <v>螺纹钢</v>
          </cell>
          <cell r="C6300" t="str">
            <v>HRB500E Φ25</v>
          </cell>
          <cell r="D6300" t="str">
            <v>吨</v>
          </cell>
          <cell r="E6300">
            <v>30</v>
          </cell>
          <cell r="F6300">
            <v>45889</v>
          </cell>
          <cell r="G6300" t="str">
            <v>（华西乐山）-四川省乐山市市中区苏稽镇周山嘴校地共建产教融合基地建设项目一标段</v>
          </cell>
          <cell r="H6300" t="str">
            <v>范增云</v>
          </cell>
          <cell r="I6300">
            <v>13668153241</v>
          </cell>
        </row>
        <row r="6301">
          <cell r="A6301" t="str">
            <v>德胜</v>
          </cell>
          <cell r="B6301" t="str">
            <v>螺纹钢</v>
          </cell>
          <cell r="C6301" t="str">
            <v>HRB500E Φ28</v>
          </cell>
          <cell r="D6301" t="str">
            <v>吨</v>
          </cell>
          <cell r="E6301">
            <v>23</v>
          </cell>
          <cell r="F6301">
            <v>45889</v>
          </cell>
          <cell r="G6301" t="str">
            <v>（华西乐山）-四川省乐山市市中区苏稽镇周山嘴校地共建产教融合基地建设项目一标段</v>
          </cell>
          <cell r="H6301" t="str">
            <v>范增云</v>
          </cell>
          <cell r="I6301">
            <v>13668153241</v>
          </cell>
        </row>
        <row r="6302">
          <cell r="A6302" t="str">
            <v>德胜</v>
          </cell>
          <cell r="B6302" t="str">
            <v>螺纹钢</v>
          </cell>
          <cell r="C6302" t="str">
            <v>HRB500E Φ32</v>
          </cell>
          <cell r="D6302" t="str">
            <v>吨</v>
          </cell>
          <cell r="E6302">
            <v>3</v>
          </cell>
          <cell r="F6302">
            <v>45889</v>
          </cell>
          <cell r="G6302" t="str">
            <v>（华西乐山）-四川省乐山市市中区苏稽镇周山嘴校地共建产教融合基地建设项目一标段</v>
          </cell>
          <cell r="H6302" t="str">
            <v>范增云</v>
          </cell>
          <cell r="I6302">
            <v>13668153241</v>
          </cell>
        </row>
        <row r="6303">
          <cell r="A6303" t="str">
            <v>润耀</v>
          </cell>
          <cell r="B6303" t="str">
            <v>螺纹钢</v>
          </cell>
          <cell r="C6303" t="str">
            <v>HRB400E Φ12 12m</v>
          </cell>
          <cell r="D6303" t="str">
            <v>吨</v>
          </cell>
          <cell r="E6303">
            <v>105</v>
          </cell>
          <cell r="F6303">
            <v>45889</v>
          </cell>
          <cell r="G6303" t="str">
            <v>（中铁五局-成渝扩容3标）四川省资阳市雁江区伍隍镇铺子村雁江区X138</v>
          </cell>
          <cell r="H6303" t="str">
            <v>王健</v>
          </cell>
          <cell r="I6303">
            <v>17726168395</v>
          </cell>
        </row>
        <row r="6304">
          <cell r="A6304" t="str">
            <v>润耀</v>
          </cell>
          <cell r="B6304" t="str">
            <v>盘螺</v>
          </cell>
          <cell r="C6304" t="str">
            <v>HRB400E Φ12</v>
          </cell>
          <cell r="D6304" t="str">
            <v>吨</v>
          </cell>
          <cell r="E6304">
            <v>35</v>
          </cell>
          <cell r="F6304">
            <v>45889</v>
          </cell>
          <cell r="G6304" t="str">
            <v>（中铁五局-成渝扩容3标）四川省资阳市雁江区伍隍镇铺子村雁江区X138</v>
          </cell>
          <cell r="H6304" t="str">
            <v>王健</v>
          </cell>
          <cell r="I6304">
            <v>17726168395</v>
          </cell>
        </row>
        <row r="6305">
          <cell r="A6305" t="str">
            <v>润耀</v>
          </cell>
          <cell r="B6305" t="str">
            <v>盘螺</v>
          </cell>
          <cell r="C6305" t="str">
            <v>HRB400E Φ12</v>
          </cell>
          <cell r="D6305" t="str">
            <v>吨</v>
          </cell>
          <cell r="E6305">
            <v>13</v>
          </cell>
          <cell r="F6305">
            <v>45889</v>
          </cell>
          <cell r="G6305" t="str">
            <v>（中铁二局-成渝扩容4标）四川省成都市简阳市杨家镇桐子湾村二局拌合站</v>
          </cell>
          <cell r="H6305" t="str">
            <v>陈钢</v>
          </cell>
          <cell r="I6305">
            <v>13018165813</v>
          </cell>
        </row>
        <row r="6306">
          <cell r="A6306" t="str">
            <v>润耀</v>
          </cell>
          <cell r="B6306" t="str">
            <v>高线</v>
          </cell>
          <cell r="C6306" t="str">
            <v>HPB300Φ12</v>
          </cell>
          <cell r="D6306" t="str">
            <v>吨</v>
          </cell>
          <cell r="E6306">
            <v>22</v>
          </cell>
          <cell r="F6306">
            <v>45889</v>
          </cell>
          <cell r="G6306" t="str">
            <v>（中铁二局-成渝扩容4标）四川省成都市简阳市杨家镇桐子湾村二局拌合站</v>
          </cell>
          <cell r="H6306" t="str">
            <v>陈钢</v>
          </cell>
          <cell r="I6306">
            <v>13018165813</v>
          </cell>
        </row>
        <row r="6307">
          <cell r="A6307" t="str">
            <v>润耀（代）</v>
          </cell>
          <cell r="B6307" t="str">
            <v>圆钢</v>
          </cell>
          <cell r="C6307" t="str">
            <v>HPB300Ф32</v>
          </cell>
          <cell r="D6307" t="str">
            <v>吨</v>
          </cell>
          <cell r="E6307">
            <v>35</v>
          </cell>
          <cell r="F6307">
            <v>45889</v>
          </cell>
          <cell r="G6307" t="str">
            <v>（中铁一局四公司康新高速TJ1-1标贡不卡隧道）四川省甘孜州康定市折多塘村车管所旁</v>
          </cell>
          <cell r="H6307" t="str">
            <v>李彰</v>
          </cell>
          <cell r="I6307">
            <v>18523285235</v>
          </cell>
        </row>
        <row r="6308">
          <cell r="A6308" t="str">
            <v>德胜恒嘉</v>
          </cell>
          <cell r="B6308" t="str">
            <v>螺纹钢</v>
          </cell>
          <cell r="C6308" t="str">
            <v>HRB400E Φ22×9米</v>
          </cell>
          <cell r="D6308" t="str">
            <v>吨</v>
          </cell>
          <cell r="E6308">
            <v>35</v>
          </cell>
          <cell r="F6308">
            <v>45890</v>
          </cell>
          <cell r="G6308" t="str">
            <v>（自永1标八局二分公司钢筋棚）四川省自贡市大安区牛佛镇</v>
          </cell>
          <cell r="H6308" t="str">
            <v>王君杰</v>
          </cell>
          <cell r="I6308">
            <v>18919619850</v>
          </cell>
        </row>
        <row r="6309">
          <cell r="A6309" t="str">
            <v>德胜恒嘉</v>
          </cell>
          <cell r="B6309" t="str">
            <v>螺纹钢</v>
          </cell>
          <cell r="C6309" t="str">
            <v>HRB500E Φ28×9米</v>
          </cell>
          <cell r="D6309" t="str">
            <v>吨</v>
          </cell>
          <cell r="E6309">
            <v>35</v>
          </cell>
          <cell r="F6309">
            <v>45890</v>
          </cell>
          <cell r="G6309" t="str">
            <v>（自永1标八局二分公司钢筋棚）四川省自贡市大安区牛佛镇</v>
          </cell>
          <cell r="H6309" t="str">
            <v>王君杰</v>
          </cell>
          <cell r="I6309">
            <v>18919619850</v>
          </cell>
        </row>
        <row r="6310">
          <cell r="A6310" t="str">
            <v>德胜恒嘉</v>
          </cell>
          <cell r="B6310" t="str">
            <v>螺纹钢</v>
          </cell>
          <cell r="C6310" t="str">
            <v>HRB500E Φ32×9米</v>
          </cell>
          <cell r="D6310" t="str">
            <v>吨</v>
          </cell>
          <cell r="E6310">
            <v>35</v>
          </cell>
          <cell r="F6310">
            <v>45890</v>
          </cell>
          <cell r="G6310" t="str">
            <v>（自永1标八局二分公司钢筋棚）四川省自贡市大安区牛佛镇</v>
          </cell>
          <cell r="H6310" t="str">
            <v>王君杰</v>
          </cell>
          <cell r="I6310">
            <v>18919619850</v>
          </cell>
        </row>
        <row r="6311">
          <cell r="A6311" t="str">
            <v>德胜恒嘉</v>
          </cell>
          <cell r="B6311" t="str">
            <v>螺纹钢</v>
          </cell>
          <cell r="C6311" t="str">
            <v>HRB400E Φ25×9米</v>
          </cell>
          <cell r="D6311" t="str">
            <v>吨</v>
          </cell>
          <cell r="E6311">
            <v>9</v>
          </cell>
          <cell r="F6311">
            <v>45890</v>
          </cell>
          <cell r="G6311" t="str">
            <v>（自永高速-自永3标六局交通分公司）四川省内江市隆昌市圣灯镇自永项目3标隆昌市圣灯镇中心学校</v>
          </cell>
          <cell r="H6311" t="str">
            <v>李工</v>
          </cell>
          <cell r="I6311">
            <v>19212995868</v>
          </cell>
        </row>
        <row r="6312">
          <cell r="A6312" t="str">
            <v>德胜恒嘉</v>
          </cell>
          <cell r="B6312" t="str">
            <v>螺纹钢</v>
          </cell>
          <cell r="C6312" t="str">
            <v>HRB400E Φ20×9米</v>
          </cell>
          <cell r="D6312" t="str">
            <v>吨</v>
          </cell>
          <cell r="E6312">
            <v>7</v>
          </cell>
          <cell r="F6312">
            <v>45890</v>
          </cell>
          <cell r="G6312" t="str">
            <v>（自永高速-自永3标六局交通分公司）四川省内江市隆昌市圣灯镇自永项目3标隆昌市圣灯镇中心学校</v>
          </cell>
          <cell r="H6312" t="str">
            <v>李工</v>
          </cell>
          <cell r="I6312">
            <v>19212995868</v>
          </cell>
        </row>
        <row r="6313">
          <cell r="A6313" t="str">
            <v>德胜恒嘉</v>
          </cell>
          <cell r="B6313" t="str">
            <v>螺纹钢</v>
          </cell>
          <cell r="C6313" t="str">
            <v>HRB400E Φ20×9米</v>
          </cell>
          <cell r="D6313" t="str">
            <v>吨</v>
          </cell>
          <cell r="E6313">
            <v>8</v>
          </cell>
          <cell r="F6313">
            <v>45890</v>
          </cell>
          <cell r="G6313" t="str">
            <v>（自永高速-自永3标六局交通分公司）四川省内江市隆昌市圣灯镇自永项目3标隆昌市圣灯镇中心学校</v>
          </cell>
          <cell r="H6313" t="str">
            <v>李工</v>
          </cell>
          <cell r="I6313">
            <v>19212995868</v>
          </cell>
        </row>
        <row r="6314">
          <cell r="A6314" t="str">
            <v>德胜恒嘉</v>
          </cell>
          <cell r="B6314" t="str">
            <v>螺纹钢</v>
          </cell>
          <cell r="C6314" t="str">
            <v>HRB400E Φ14×9米</v>
          </cell>
          <cell r="D6314" t="str">
            <v>吨</v>
          </cell>
          <cell r="E6314">
            <v>3</v>
          </cell>
          <cell r="F6314">
            <v>45890</v>
          </cell>
          <cell r="G6314" t="str">
            <v>（自永高速-自永3标六局交通分公司）四川省内江市隆昌市圣灯镇自永项目3标隆昌市圣灯镇中心学校</v>
          </cell>
          <cell r="H6314" t="str">
            <v>李工</v>
          </cell>
          <cell r="I6314">
            <v>19212995868</v>
          </cell>
        </row>
        <row r="6315">
          <cell r="A6315" t="str">
            <v>德胜恒嘉</v>
          </cell>
          <cell r="B6315" t="str">
            <v>螺纹钢</v>
          </cell>
          <cell r="C6315" t="str">
            <v>HRB400E Φ12×9米</v>
          </cell>
          <cell r="D6315" t="str">
            <v>吨</v>
          </cell>
          <cell r="E6315">
            <v>8</v>
          </cell>
          <cell r="F6315">
            <v>45890</v>
          </cell>
          <cell r="G6315" t="str">
            <v>（自永高速-自永3标六局交通分公司）四川省内江市隆昌市圣灯镇自永项目3标隆昌市圣灯镇中心学校</v>
          </cell>
          <cell r="H6315" t="str">
            <v>李工</v>
          </cell>
          <cell r="I6315">
            <v>19212995868</v>
          </cell>
        </row>
        <row r="6316">
          <cell r="A6316" t="str">
            <v>钢固融</v>
          </cell>
          <cell r="B6316" t="str">
            <v>圆钢</v>
          </cell>
          <cell r="C6316" t="str">
            <v>HPB300 Φ20×9米</v>
          </cell>
          <cell r="D6316" t="str">
            <v>吨</v>
          </cell>
          <cell r="E6316">
            <v>3</v>
          </cell>
          <cell r="F6316">
            <v>45890</v>
          </cell>
          <cell r="G6316" t="str">
            <v>（自永高速-自永3标六局交通分公司）四川省内江市隆昌市圣灯镇自永项目3标隆昌市圣灯镇中心学校</v>
          </cell>
          <cell r="H6316" t="str">
            <v>李工</v>
          </cell>
          <cell r="I6316">
            <v>19212995868</v>
          </cell>
        </row>
        <row r="6317">
          <cell r="A6317" t="str">
            <v>钢固融</v>
          </cell>
          <cell r="B6317" t="str">
            <v>高线</v>
          </cell>
          <cell r="C6317" t="str">
            <v>HPB300 Φ10</v>
          </cell>
          <cell r="D6317" t="str">
            <v>吨</v>
          </cell>
          <cell r="E6317">
            <v>20</v>
          </cell>
          <cell r="F6317">
            <v>45890</v>
          </cell>
          <cell r="G6317" t="str">
            <v>（自永高速-自永3标六局交通分公司）四川省内江市隆昌市圣灯镇自永项目3标隆昌市圣灯镇中心学校</v>
          </cell>
          <cell r="H6317" t="str">
            <v>李工</v>
          </cell>
          <cell r="I6317">
            <v>19212995868</v>
          </cell>
        </row>
        <row r="6318">
          <cell r="A6318" t="str">
            <v>钢固融</v>
          </cell>
          <cell r="B6318" t="str">
            <v>螺纹钢</v>
          </cell>
          <cell r="C6318" t="str">
            <v>HRB400E Φ25×9米</v>
          </cell>
          <cell r="D6318" t="str">
            <v>吨</v>
          </cell>
          <cell r="E6318">
            <v>15</v>
          </cell>
          <cell r="F6318">
            <v>45890</v>
          </cell>
          <cell r="G6318" t="str">
            <v>（自永高速-自永3标六局交通分公司）四川省内江市隆昌市圣灯镇自永项目3标隆昌市圣灯镇中心学校</v>
          </cell>
          <cell r="H6318" t="str">
            <v>李工</v>
          </cell>
          <cell r="I6318">
            <v>19212995868</v>
          </cell>
        </row>
        <row r="6319">
          <cell r="A6319" t="str">
            <v>钢固融</v>
          </cell>
          <cell r="B6319" t="str">
            <v>螺纹钢</v>
          </cell>
          <cell r="C6319" t="str">
            <v>HRB500E Φ25×12米</v>
          </cell>
          <cell r="D6319" t="str">
            <v>吨</v>
          </cell>
          <cell r="E6319">
            <v>15</v>
          </cell>
          <cell r="F6319">
            <v>45890</v>
          </cell>
          <cell r="G6319" t="str">
            <v>（自永高速-自永3标六局交通分公司）四川省内江市隆昌市圣灯镇自永项目3标隆昌市圣灯镇中心学校</v>
          </cell>
          <cell r="H6319" t="str">
            <v>李工</v>
          </cell>
          <cell r="I6319">
            <v>19212995868</v>
          </cell>
        </row>
        <row r="6320">
          <cell r="A6320" t="str">
            <v>钢固融</v>
          </cell>
          <cell r="B6320" t="str">
            <v>螺纹钢</v>
          </cell>
          <cell r="C6320" t="str">
            <v>HRB500E Φ28×12米</v>
          </cell>
          <cell r="D6320" t="str">
            <v>吨</v>
          </cell>
          <cell r="E6320">
            <v>17.5</v>
          </cell>
          <cell r="F6320">
            <v>45890</v>
          </cell>
          <cell r="G6320" t="str">
            <v>（自永高速-自永3标六局交通分公司）四川省内江市隆昌市圣灯镇自永项目3标隆昌市圣灯镇中心学校</v>
          </cell>
          <cell r="H6320" t="str">
            <v>李工</v>
          </cell>
          <cell r="I6320">
            <v>19212995868</v>
          </cell>
        </row>
        <row r="6321">
          <cell r="A6321" t="str">
            <v>润耀</v>
          </cell>
          <cell r="B6321" t="str">
            <v>螺纹钢</v>
          </cell>
          <cell r="C6321" t="str">
            <v>HRB400E Φ28*12m</v>
          </cell>
          <cell r="D6321" t="str">
            <v>吨</v>
          </cell>
          <cell r="E6321">
            <v>70</v>
          </cell>
          <cell r="F6321">
            <v>45890</v>
          </cell>
          <cell r="G6321" t="str">
            <v>（中铁广州局-成渝扩容2标）四川省内江市资中县双龙镇朱家房子成渝扩容ZCB3-2标1#钢筋厂</v>
          </cell>
          <cell r="H6321" t="str">
            <v>石雄</v>
          </cell>
          <cell r="I6321">
            <v>13268388125</v>
          </cell>
        </row>
        <row r="6322">
          <cell r="A6322" t="str">
            <v>润耀</v>
          </cell>
          <cell r="B6322" t="str">
            <v>螺纹钢</v>
          </cell>
          <cell r="C6322" t="str">
            <v>HRB400E Φ25*9m</v>
          </cell>
          <cell r="D6322" t="str">
            <v>吨</v>
          </cell>
          <cell r="E6322">
            <v>70</v>
          </cell>
          <cell r="F6322">
            <v>45890</v>
          </cell>
          <cell r="G6322" t="str">
            <v>（中铁广州局-成渝扩容2标）四川省内江市资中县双龙镇朱家房子成渝扩容ZCB3-2标1#钢筋厂</v>
          </cell>
          <cell r="H6322" t="str">
            <v>石雄</v>
          </cell>
          <cell r="I6322">
            <v>13268388125</v>
          </cell>
        </row>
        <row r="6323">
          <cell r="A6323" t="str">
            <v>润耀（代）</v>
          </cell>
          <cell r="B6323" t="str">
            <v>螺纹钢</v>
          </cell>
          <cell r="C6323" t="str">
            <v>HRB400EФ12*9m</v>
          </cell>
          <cell r="D6323" t="str">
            <v>吨</v>
          </cell>
          <cell r="E6323">
            <v>2.957</v>
          </cell>
          <cell r="F6323">
            <v>45890</v>
          </cell>
          <cell r="G6323" t="str">
            <v>（成铁西物-贵阳市项目）贵州省贵阳市开阳县、息烽县开阳支线增设立交通道工程</v>
          </cell>
          <cell r="H6323" t="str">
            <v>黄永福</v>
          </cell>
          <cell r="I6323" t="str">
            <v>15982823571</v>
          </cell>
        </row>
        <row r="6324">
          <cell r="A6324" t="str">
            <v>润耀（代）</v>
          </cell>
          <cell r="B6324" t="str">
            <v>螺纹钢</v>
          </cell>
          <cell r="C6324" t="str">
            <v>HRB400EФ22*9m</v>
          </cell>
          <cell r="D6324" t="str">
            <v>吨</v>
          </cell>
          <cell r="E6324">
            <v>23.6</v>
          </cell>
          <cell r="F6324">
            <v>45890</v>
          </cell>
          <cell r="G6324" t="str">
            <v>（成铁西物-贵阳市项目）贵州省贵阳市开阳县、息烽县开阳支线增设立交通道工程</v>
          </cell>
          <cell r="H6324" t="str">
            <v>黄永福</v>
          </cell>
          <cell r="I6324" t="str">
            <v>15982823571</v>
          </cell>
        </row>
        <row r="6325">
          <cell r="A6325" t="str">
            <v>润耀（代）</v>
          </cell>
          <cell r="B6325" t="str">
            <v>螺纹钢</v>
          </cell>
          <cell r="C6325" t="str">
            <v>HRB400EФ25*9m</v>
          </cell>
          <cell r="D6325" t="str">
            <v>吨</v>
          </cell>
          <cell r="E6325">
            <v>5.96</v>
          </cell>
          <cell r="F6325">
            <v>45890</v>
          </cell>
          <cell r="G6325" t="str">
            <v>（成铁西物-贵阳市项目）贵州省贵阳市开阳县、息烽县开阳支线增设立交通道工程</v>
          </cell>
          <cell r="H6325" t="str">
            <v>黄永福</v>
          </cell>
          <cell r="I6325" t="str">
            <v>15982823571</v>
          </cell>
        </row>
        <row r="6326">
          <cell r="A6326" t="str">
            <v>润耀（代）</v>
          </cell>
          <cell r="B6326" t="str">
            <v>螺纹钢</v>
          </cell>
          <cell r="C6326" t="str">
            <v>HRB400EФ28*9m</v>
          </cell>
          <cell r="D6326" t="str">
            <v>吨</v>
          </cell>
          <cell r="E6326">
            <v>2.956</v>
          </cell>
          <cell r="F6326">
            <v>45890</v>
          </cell>
          <cell r="G6326" t="str">
            <v>（成铁西物-贵阳市项目）贵州省贵阳市开阳县、息烽县开阳支线增设立交通道工程</v>
          </cell>
          <cell r="H6326" t="str">
            <v>黄永福</v>
          </cell>
          <cell r="I6326" t="str">
            <v>15982823571</v>
          </cell>
        </row>
        <row r="6327">
          <cell r="A6327" t="str">
            <v>润耀</v>
          </cell>
          <cell r="B6327" t="str">
            <v>盘螺</v>
          </cell>
          <cell r="C6327" t="str">
            <v>HRB400E φ8mm</v>
          </cell>
          <cell r="D6327" t="str">
            <v>吨</v>
          </cell>
          <cell r="E6327">
            <v>35</v>
          </cell>
          <cell r="F6327">
            <v>45890</v>
          </cell>
          <cell r="G6327" t="str">
            <v>（中核中原-温江光明苑三期项目）四川省成都市温江区金马街道光明苑三期项目</v>
          </cell>
          <cell r="H6327" t="str">
            <v>王生斌</v>
          </cell>
          <cell r="I6327">
            <v>15228858118</v>
          </cell>
        </row>
        <row r="6328">
          <cell r="A6328" t="str">
            <v>润耀</v>
          </cell>
          <cell r="B6328" t="str">
            <v>盘螺</v>
          </cell>
          <cell r="C6328" t="str">
            <v>HRB400E φ10mm</v>
          </cell>
          <cell r="D6328" t="str">
            <v>吨</v>
          </cell>
          <cell r="E6328">
            <v>70</v>
          </cell>
          <cell r="F6328">
            <v>45890</v>
          </cell>
          <cell r="G6328" t="str">
            <v>（中核中原-温江光明苑三期项目）四川省成都市温江区金马街道光明苑三期项目</v>
          </cell>
          <cell r="H6328" t="str">
            <v>王生斌</v>
          </cell>
          <cell r="I6328">
            <v>15228858118</v>
          </cell>
        </row>
        <row r="6329">
          <cell r="A6329" t="str">
            <v>润耀</v>
          </cell>
          <cell r="B6329" t="str">
            <v>盘螺</v>
          </cell>
          <cell r="C6329" t="str">
            <v>HRB400E Φ6</v>
          </cell>
          <cell r="D6329" t="str">
            <v>吨</v>
          </cell>
          <cell r="E6329">
            <v>4</v>
          </cell>
          <cell r="F6329">
            <v>45890</v>
          </cell>
          <cell r="G6329" t="str">
            <v>(五冶建设扩建艺体中学二期工程)四川省成都市双流区光荣路成都艺体中学南200米</v>
          </cell>
          <cell r="H6329" t="str">
            <v>谢序强</v>
          </cell>
          <cell r="I6329">
            <v>13458588232</v>
          </cell>
        </row>
        <row r="6330">
          <cell r="A6330" t="str">
            <v>润耀</v>
          </cell>
          <cell r="B6330" t="str">
            <v>盘螺</v>
          </cell>
          <cell r="C6330" t="str">
            <v>HRB400E Φ8</v>
          </cell>
          <cell r="D6330" t="str">
            <v>吨</v>
          </cell>
          <cell r="E6330">
            <v>10</v>
          </cell>
          <cell r="F6330">
            <v>45890</v>
          </cell>
          <cell r="G6330" t="str">
            <v>(五冶建设扩建艺体中学二期工程)四川省成都市双流区光荣路成都艺体中学南200米</v>
          </cell>
          <cell r="H6330" t="str">
            <v>谢序强</v>
          </cell>
          <cell r="I6330">
            <v>13458588232</v>
          </cell>
        </row>
        <row r="6331">
          <cell r="A6331" t="str">
            <v>润耀</v>
          </cell>
          <cell r="B6331" t="str">
            <v>盘螺</v>
          </cell>
          <cell r="C6331" t="str">
            <v>HRB400E Φ10</v>
          </cell>
          <cell r="D6331" t="str">
            <v>吨</v>
          </cell>
          <cell r="E6331">
            <v>20</v>
          </cell>
          <cell r="F6331">
            <v>45890</v>
          </cell>
          <cell r="G6331" t="str">
            <v>(五冶建设扩建艺体中学二期工程)四川省成都市双流区光荣路成都艺体中学南200米</v>
          </cell>
          <cell r="H6331" t="str">
            <v>谢序强</v>
          </cell>
          <cell r="I6331">
            <v>13458588232</v>
          </cell>
        </row>
        <row r="6332">
          <cell r="A6332" t="str">
            <v>润耀</v>
          </cell>
          <cell r="B6332" t="str">
            <v>螺纹钢</v>
          </cell>
          <cell r="C6332" t="str">
            <v>HRB400E Φ12 9m</v>
          </cell>
          <cell r="D6332" t="str">
            <v>吨</v>
          </cell>
          <cell r="E6332">
            <v>15</v>
          </cell>
          <cell r="F6332">
            <v>45890</v>
          </cell>
          <cell r="G6332" t="str">
            <v>(五冶建设扩建艺体中学二期工程)四川省成都市双流区光荣路成都艺体中学南200米</v>
          </cell>
          <cell r="H6332" t="str">
            <v>谢序强</v>
          </cell>
          <cell r="I6332">
            <v>13458588232</v>
          </cell>
        </row>
        <row r="6333">
          <cell r="A6333" t="str">
            <v>润耀</v>
          </cell>
          <cell r="B6333" t="str">
            <v>螺纹钢</v>
          </cell>
          <cell r="C6333" t="str">
            <v>HRB500E Φ18</v>
          </cell>
          <cell r="D6333" t="str">
            <v>吨</v>
          </cell>
          <cell r="E6333">
            <v>5</v>
          </cell>
          <cell r="F6333">
            <v>45890</v>
          </cell>
          <cell r="G6333" t="str">
            <v>(五冶建设扩建艺体中学二期工程)四川省成都市双流区光荣路成都艺体中学南200米</v>
          </cell>
          <cell r="H6333" t="str">
            <v>谢序强</v>
          </cell>
          <cell r="I6333">
            <v>13458588232</v>
          </cell>
        </row>
        <row r="6334">
          <cell r="A6334" t="str">
            <v>润耀</v>
          </cell>
          <cell r="B6334" t="str">
            <v>螺纹钢</v>
          </cell>
          <cell r="C6334" t="str">
            <v>HRB500E Φ20</v>
          </cell>
          <cell r="D6334" t="str">
            <v>吨</v>
          </cell>
          <cell r="E6334">
            <v>5</v>
          </cell>
          <cell r="F6334">
            <v>45890</v>
          </cell>
          <cell r="G6334" t="str">
            <v>(五冶建设扩建艺体中学二期工程)四川省成都市双流区光荣路成都艺体中学南200米</v>
          </cell>
          <cell r="H6334" t="str">
            <v>谢序强</v>
          </cell>
          <cell r="I6334">
            <v>13458588232</v>
          </cell>
        </row>
        <row r="6335">
          <cell r="A6335" t="str">
            <v>润耀</v>
          </cell>
          <cell r="B6335" t="str">
            <v>螺纹钢</v>
          </cell>
          <cell r="C6335" t="str">
            <v>HRB500E Φ25</v>
          </cell>
          <cell r="D6335" t="str">
            <v>吨</v>
          </cell>
          <cell r="E6335">
            <v>46</v>
          </cell>
          <cell r="F6335">
            <v>45890</v>
          </cell>
          <cell r="G6335" t="str">
            <v>(五冶建设扩建艺体中学二期工程)四川省成都市双流区光荣路成都艺体中学南200米</v>
          </cell>
          <cell r="H6335" t="str">
            <v>谢序强</v>
          </cell>
          <cell r="I6335">
            <v>13458588232</v>
          </cell>
        </row>
        <row r="6336">
          <cell r="A6336" t="str">
            <v>润耀</v>
          </cell>
          <cell r="B6336" t="str">
            <v>螺纹钢</v>
          </cell>
          <cell r="C6336" t="str">
            <v>HRB400E Φ12 9m</v>
          </cell>
          <cell r="D6336" t="str">
            <v>吨</v>
          </cell>
          <cell r="E6336">
            <v>50</v>
          </cell>
          <cell r="F6336">
            <v>45890</v>
          </cell>
          <cell r="G6336" t="str">
            <v>(五冶建设扩建艺体中学二期工程)四川省成都市双流区光荣路成都艺体中学南200米</v>
          </cell>
          <cell r="H6336" t="str">
            <v>谢序强</v>
          </cell>
          <cell r="I6336">
            <v>13458588232</v>
          </cell>
        </row>
        <row r="6337">
          <cell r="A6337" t="str">
            <v>润耀</v>
          </cell>
          <cell r="B6337" t="str">
            <v>螺纹钢</v>
          </cell>
          <cell r="C6337" t="str">
            <v>HRB400E Φ14 9m</v>
          </cell>
          <cell r="D6337" t="str">
            <v>吨</v>
          </cell>
          <cell r="E6337">
            <v>20</v>
          </cell>
          <cell r="F6337">
            <v>45890</v>
          </cell>
          <cell r="G6337" t="str">
            <v>(五冶建设扩建艺体中学二期工程)四川省成都市双流区光荣路成都艺体中学南200米</v>
          </cell>
          <cell r="H6337" t="str">
            <v>谢序强</v>
          </cell>
          <cell r="I6337">
            <v>13458588232</v>
          </cell>
        </row>
        <row r="6338">
          <cell r="A6338" t="str">
            <v>润耀</v>
          </cell>
          <cell r="B6338" t="str">
            <v>螺纹钢</v>
          </cell>
          <cell r="C6338" t="str">
            <v>HRB500E Φ12</v>
          </cell>
          <cell r="D6338" t="str">
            <v>吨</v>
          </cell>
          <cell r="E6338">
            <v>5</v>
          </cell>
          <cell r="F6338">
            <v>45890</v>
          </cell>
          <cell r="G6338" t="str">
            <v>(五冶建设扩建艺体中学二期工程)四川省成都市双流区光荣路成都艺体中学南200米</v>
          </cell>
          <cell r="H6338" t="str">
            <v>谢序强</v>
          </cell>
          <cell r="I6338">
            <v>13458588232</v>
          </cell>
        </row>
        <row r="6339">
          <cell r="A6339" t="str">
            <v>润耀</v>
          </cell>
          <cell r="B6339" t="str">
            <v>螺纹钢</v>
          </cell>
          <cell r="C6339" t="str">
            <v>HRB500E Φ14</v>
          </cell>
          <cell r="D6339" t="str">
            <v>吨</v>
          </cell>
          <cell r="E6339">
            <v>5</v>
          </cell>
          <cell r="F6339">
            <v>45890</v>
          </cell>
          <cell r="G6339" t="str">
            <v>(五冶建设扩建艺体中学二期工程)四川省成都市双流区光荣路成都艺体中学南200米</v>
          </cell>
          <cell r="H6339" t="str">
            <v>谢序强</v>
          </cell>
          <cell r="I6339">
            <v>13458588232</v>
          </cell>
        </row>
        <row r="6340">
          <cell r="A6340" t="str">
            <v>润耀</v>
          </cell>
          <cell r="B6340" t="str">
            <v>螺纹钢</v>
          </cell>
          <cell r="C6340" t="str">
            <v>HRB500E Φ25</v>
          </cell>
          <cell r="D6340" t="str">
            <v>吨</v>
          </cell>
          <cell r="E6340">
            <v>60</v>
          </cell>
          <cell r="F6340">
            <v>45890</v>
          </cell>
          <cell r="G6340" t="str">
            <v>(五冶建设扩建艺体中学二期工程)四川省成都市双流区光荣路成都艺体中学南200米</v>
          </cell>
          <cell r="H6340" t="str">
            <v>谢序强</v>
          </cell>
          <cell r="I6340">
            <v>13458588232</v>
          </cell>
        </row>
        <row r="6341">
          <cell r="A6341" t="str">
            <v>润耀</v>
          </cell>
          <cell r="B6341" t="str">
            <v>盘螺</v>
          </cell>
          <cell r="C6341" t="str">
            <v>HRB400E Φ6</v>
          </cell>
          <cell r="D6341" t="str">
            <v>吨</v>
          </cell>
          <cell r="E6341">
            <v>2</v>
          </cell>
          <cell r="F6341">
            <v>45890</v>
          </cell>
          <cell r="G6341" t="str">
            <v>（华西乐山）-四川省乐山市市中区苏稽镇周山嘴校地共建产教融合基地建设项目一标段</v>
          </cell>
          <cell r="H6341" t="str">
            <v>范增云</v>
          </cell>
          <cell r="I6341">
            <v>13668153241</v>
          </cell>
        </row>
        <row r="6342">
          <cell r="A6342" t="str">
            <v>润耀</v>
          </cell>
          <cell r="B6342" t="str">
            <v>盘螺</v>
          </cell>
          <cell r="C6342" t="str">
            <v>HRB400E Φ8</v>
          </cell>
          <cell r="D6342" t="str">
            <v>吨</v>
          </cell>
          <cell r="E6342">
            <v>10</v>
          </cell>
          <cell r="F6342">
            <v>45890</v>
          </cell>
          <cell r="G6342" t="str">
            <v>（华西乐山）-四川省乐山市市中区苏稽镇周山嘴校地共建产教融合基地建设项目一标段</v>
          </cell>
          <cell r="H6342" t="str">
            <v>范增云</v>
          </cell>
          <cell r="I6342">
            <v>13668153241</v>
          </cell>
        </row>
        <row r="6343">
          <cell r="A6343" t="str">
            <v>润耀</v>
          </cell>
          <cell r="B6343" t="str">
            <v>盘螺</v>
          </cell>
          <cell r="C6343" t="str">
            <v>HRB400E Φ10</v>
          </cell>
          <cell r="D6343" t="str">
            <v>吨</v>
          </cell>
          <cell r="E6343">
            <v>5</v>
          </cell>
          <cell r="F6343">
            <v>45890</v>
          </cell>
          <cell r="G6343" t="str">
            <v>（华西乐山）-四川省乐山市市中区苏稽镇周山嘴校地共建产教融合基地建设项目一标段</v>
          </cell>
          <cell r="H6343" t="str">
            <v>范增云</v>
          </cell>
          <cell r="I6343">
            <v>13668153241</v>
          </cell>
        </row>
        <row r="6344">
          <cell r="A6344" t="str">
            <v>润耀</v>
          </cell>
          <cell r="B6344" t="str">
            <v>盘螺</v>
          </cell>
          <cell r="C6344" t="str">
            <v>HRB400E Φ12</v>
          </cell>
          <cell r="D6344" t="str">
            <v>吨</v>
          </cell>
          <cell r="E6344">
            <v>30</v>
          </cell>
          <cell r="F6344">
            <v>45890</v>
          </cell>
          <cell r="G6344" t="str">
            <v>（华西乐山）-四川省乐山市市中区苏稽镇周山嘴校地共建产教融合基地建设项目一标段</v>
          </cell>
          <cell r="H6344" t="str">
            <v>范增云</v>
          </cell>
          <cell r="I6344">
            <v>13668153241</v>
          </cell>
        </row>
        <row r="6345">
          <cell r="A6345" t="str">
            <v>润耀</v>
          </cell>
          <cell r="B6345" t="str">
            <v>螺纹钢</v>
          </cell>
          <cell r="C6345" t="str">
            <v>HRB400E Φ28 9m</v>
          </cell>
          <cell r="D6345" t="str">
            <v>吨</v>
          </cell>
          <cell r="E6345">
            <v>22</v>
          </cell>
          <cell r="F6345">
            <v>45890</v>
          </cell>
          <cell r="G6345" t="str">
            <v>（华西乐山）-四川省乐山市市中区苏稽镇周山嘴校地共建产教融合基地建设项目一标段</v>
          </cell>
          <cell r="H6345" t="str">
            <v>范增云</v>
          </cell>
          <cell r="I6345">
            <v>13668153241</v>
          </cell>
        </row>
        <row r="6346">
          <cell r="A6346" t="str">
            <v>钢固融</v>
          </cell>
          <cell r="B6346" t="str">
            <v>盘螺</v>
          </cell>
          <cell r="C6346" t="str">
            <v>HRB400E Φ10</v>
          </cell>
          <cell r="D6346" t="str">
            <v>吨</v>
          </cell>
          <cell r="E6346">
            <v>15</v>
          </cell>
          <cell r="F6346">
            <v>45890</v>
          </cell>
          <cell r="G6346" t="str">
            <v>（华西乐山）-四川省乐山市市中区苏稽镇周山嘴校地共建产教融合基地建设项目一标段</v>
          </cell>
          <cell r="H6346" t="str">
            <v>范增云</v>
          </cell>
          <cell r="I6346">
            <v>13668153241</v>
          </cell>
        </row>
        <row r="6347">
          <cell r="A6347" t="str">
            <v>钢固融</v>
          </cell>
          <cell r="B6347" t="str">
            <v>螺纹钢</v>
          </cell>
          <cell r="C6347" t="str">
            <v>HRB400E Φ22 9m</v>
          </cell>
          <cell r="D6347" t="str">
            <v>吨</v>
          </cell>
          <cell r="E6347">
            <v>18</v>
          </cell>
          <cell r="F6347">
            <v>45890</v>
          </cell>
          <cell r="G6347" t="str">
            <v>（华西乐山）-四川省乐山市市中区苏稽镇周山嘴校地共建产教融合基地建设项目一标段</v>
          </cell>
          <cell r="H6347" t="str">
            <v>范增云</v>
          </cell>
          <cell r="I6347">
            <v>13668153241</v>
          </cell>
        </row>
        <row r="6348">
          <cell r="A6348" t="str">
            <v>润耀</v>
          </cell>
          <cell r="B6348" t="str">
            <v>螺纹钢</v>
          </cell>
          <cell r="C6348" t="str">
            <v>HRB500E Φ12 12m</v>
          </cell>
          <cell r="D6348" t="str">
            <v>吨</v>
          </cell>
          <cell r="E6348">
            <v>20</v>
          </cell>
          <cell r="F6348">
            <v>45890</v>
          </cell>
          <cell r="G6348" t="str">
            <v>(华西乐山）-四川省乐山市市中区苏稽镇校地共建产教融合基地建设项目二标段</v>
          </cell>
          <cell r="H6348" t="str">
            <v>彭江涛</v>
          </cell>
          <cell r="I6348">
            <v>13990276572</v>
          </cell>
        </row>
        <row r="6349">
          <cell r="A6349" t="str">
            <v>润耀</v>
          </cell>
          <cell r="B6349" t="str">
            <v>螺纹钢</v>
          </cell>
          <cell r="C6349" t="str">
            <v>HRB400E Φ14 12m</v>
          </cell>
          <cell r="D6349" t="str">
            <v>吨</v>
          </cell>
          <cell r="E6349">
            <v>24</v>
          </cell>
          <cell r="F6349">
            <v>45890</v>
          </cell>
          <cell r="G6349" t="str">
            <v>(华西乐山）-四川省乐山市市中区苏稽镇校地共建产教融合基地建设项目二标段</v>
          </cell>
          <cell r="H6349" t="str">
            <v>彭江涛</v>
          </cell>
          <cell r="I6349">
            <v>13990276572</v>
          </cell>
        </row>
        <row r="6350">
          <cell r="A6350" t="str">
            <v>润耀</v>
          </cell>
          <cell r="B6350" t="str">
            <v>螺纹钢</v>
          </cell>
          <cell r="C6350" t="str">
            <v>HRB500E Φ20 12m</v>
          </cell>
          <cell r="D6350" t="str">
            <v>吨</v>
          </cell>
          <cell r="E6350">
            <v>5</v>
          </cell>
          <cell r="F6350">
            <v>45890</v>
          </cell>
          <cell r="G6350" t="str">
            <v>(华西乐山）-四川省乐山市市中区苏稽镇校地共建产教融合基地建设项目二标段</v>
          </cell>
          <cell r="H6350" t="str">
            <v>彭江涛</v>
          </cell>
          <cell r="I6350">
            <v>13990276572</v>
          </cell>
        </row>
        <row r="6351">
          <cell r="A6351" t="str">
            <v>润耀</v>
          </cell>
          <cell r="B6351" t="str">
            <v>螺纹钢</v>
          </cell>
          <cell r="C6351" t="str">
            <v>HRB500E Φ28 12m</v>
          </cell>
          <cell r="D6351" t="str">
            <v>吨</v>
          </cell>
          <cell r="E6351">
            <v>20</v>
          </cell>
          <cell r="F6351">
            <v>45890</v>
          </cell>
          <cell r="G6351" t="str">
            <v>(华西乐山）-四川省乐山市市中区苏稽镇校地共建产教融合基地建设项目二标段</v>
          </cell>
          <cell r="H6351" t="str">
            <v>彭江涛</v>
          </cell>
          <cell r="I6351">
            <v>13990276572</v>
          </cell>
        </row>
        <row r="6352">
          <cell r="A6352" t="str">
            <v>德胜恒嘉</v>
          </cell>
          <cell r="B6352" t="str">
            <v>螺纹钢</v>
          </cell>
          <cell r="C6352" t="str">
            <v>HRB400E Φ20×9米</v>
          </cell>
          <cell r="D6352" t="str">
            <v>吨</v>
          </cell>
          <cell r="E6352">
            <v>35</v>
          </cell>
          <cell r="F6352">
            <v>45891</v>
          </cell>
          <cell r="G6352" t="str">
            <v>（自永1标八局二分公司钢筋棚）四川省自贡市大安区牛佛镇</v>
          </cell>
          <cell r="H6352" t="str">
            <v>王君杰</v>
          </cell>
          <cell r="I6352">
            <v>18919619850</v>
          </cell>
        </row>
        <row r="6353">
          <cell r="A6353" t="str">
            <v>德胜恒嘉</v>
          </cell>
          <cell r="B6353" t="str">
            <v>螺纹钢</v>
          </cell>
          <cell r="C6353" t="str">
            <v>HRB400E Φ28×9米</v>
          </cell>
          <cell r="D6353" t="str">
            <v>吨</v>
          </cell>
          <cell r="E6353">
            <v>35</v>
          </cell>
          <cell r="F6353">
            <v>45891</v>
          </cell>
          <cell r="G6353" t="str">
            <v>（自永1标八局二分公司钢筋棚）四川省自贡市大安区牛佛镇</v>
          </cell>
          <cell r="H6353" t="str">
            <v>王君杰</v>
          </cell>
          <cell r="I6353">
            <v>18919619850</v>
          </cell>
        </row>
        <row r="6354">
          <cell r="A6354" t="str">
            <v>德胜恒嘉</v>
          </cell>
          <cell r="B6354" t="str">
            <v>螺纹钢</v>
          </cell>
          <cell r="C6354" t="str">
            <v>HRB400E Φ12×9米</v>
          </cell>
          <cell r="D6354" t="str">
            <v>吨</v>
          </cell>
          <cell r="E6354">
            <v>70</v>
          </cell>
          <cell r="F6354">
            <v>45891</v>
          </cell>
          <cell r="G6354" t="str">
            <v>（自永1标八局二分公司钢筋棚）四川省自贡市大安区牛佛镇</v>
          </cell>
          <cell r="H6354" t="str">
            <v>王君杰</v>
          </cell>
          <cell r="I6354">
            <v>18919619850</v>
          </cell>
        </row>
        <row r="6355">
          <cell r="A6355" t="str">
            <v>德胜恒嘉</v>
          </cell>
          <cell r="B6355" t="str">
            <v>螺纹钢</v>
          </cell>
          <cell r="C6355" t="str">
            <v>HRB400E Φ25×9米</v>
          </cell>
          <cell r="D6355" t="str">
            <v>吨</v>
          </cell>
          <cell r="E6355">
            <v>35</v>
          </cell>
          <cell r="F6355">
            <v>45891</v>
          </cell>
          <cell r="G6355" t="str">
            <v>（自永1标八局二分公司钢筋棚）四川省自贡市大安区牛佛镇</v>
          </cell>
          <cell r="H6355" t="str">
            <v>王君杰</v>
          </cell>
          <cell r="I6355">
            <v>18919619850</v>
          </cell>
        </row>
        <row r="6356">
          <cell r="A6356" t="str">
            <v>德胜恒嘉</v>
          </cell>
          <cell r="B6356" t="str">
            <v>螺纹钢</v>
          </cell>
          <cell r="C6356" t="str">
            <v>HRB400E Φ25×12米</v>
          </cell>
          <cell r="D6356" t="str">
            <v>吨</v>
          </cell>
          <cell r="E6356">
            <v>70</v>
          </cell>
          <cell r="F6356">
            <v>45891</v>
          </cell>
          <cell r="G6356" t="str">
            <v>（自永2标九局西南分公司钢筋棚）四川省自贡市骑龙镇大湾村</v>
          </cell>
          <cell r="H6356" t="str">
            <v>高彦彬</v>
          </cell>
          <cell r="I6356">
            <v>13835906370</v>
          </cell>
        </row>
        <row r="6357">
          <cell r="A6357" t="str">
            <v>达钢</v>
          </cell>
          <cell r="B6357" t="str">
            <v>螺纹钢</v>
          </cell>
          <cell r="C6357" t="str">
            <v>HRB400E Φ22×9米</v>
          </cell>
          <cell r="D6357" t="str">
            <v>吨</v>
          </cell>
          <cell r="E6357">
            <v>35</v>
          </cell>
          <cell r="F6357">
            <v>45891</v>
          </cell>
          <cell r="G6357" t="str">
            <v>自永4标一局四公司（四川省内江市隆昌市金鹅街道自永4标一局四公司钢筋棚）</v>
          </cell>
          <cell r="H6357" t="str">
            <v>郝优</v>
          </cell>
          <cell r="I6357">
            <v>13891371707</v>
          </cell>
        </row>
        <row r="6358">
          <cell r="A6358" t="str">
            <v>钢固融</v>
          </cell>
          <cell r="B6358" t="str">
            <v>高线</v>
          </cell>
          <cell r="C6358" t="str">
            <v>HPB300  Φ8</v>
          </cell>
          <cell r="D6358" t="str">
            <v>吨</v>
          </cell>
          <cell r="E6358">
            <v>18</v>
          </cell>
          <cell r="F6358">
            <v>45891</v>
          </cell>
          <cell r="G6358" t="str">
            <v>自永4标一局四公司（四川省内江市隆昌市金鹅街道自永4标一局四公司钢筋棚）</v>
          </cell>
          <cell r="H6358" t="str">
            <v>郝优</v>
          </cell>
          <cell r="I6358">
            <v>13891371707</v>
          </cell>
        </row>
        <row r="6359">
          <cell r="A6359" t="str">
            <v>钢固融</v>
          </cell>
          <cell r="B6359" t="str">
            <v>螺纹钢</v>
          </cell>
          <cell r="C6359" t="str">
            <v>HRB400E Φ12×9米</v>
          </cell>
          <cell r="D6359" t="str">
            <v>吨</v>
          </cell>
          <cell r="E6359">
            <v>17</v>
          </cell>
          <cell r="F6359">
            <v>45891</v>
          </cell>
          <cell r="G6359" t="str">
            <v>自永4标一局四公司（四川省内江市隆昌市金鹅街道自永4标一局四公司钢筋棚）</v>
          </cell>
          <cell r="H6359" t="str">
            <v>郝优</v>
          </cell>
          <cell r="I6359">
            <v>13891371707</v>
          </cell>
        </row>
        <row r="6360">
          <cell r="A6360" t="str">
            <v>八局</v>
          </cell>
          <cell r="B6360" t="str">
            <v>螺纹钢</v>
          </cell>
          <cell r="C6360" t="str">
            <v>HRB400E Φ25*12m</v>
          </cell>
          <cell r="D6360" t="str">
            <v>吨</v>
          </cell>
          <cell r="E6360">
            <v>35</v>
          </cell>
          <cell r="F6360">
            <v>45891</v>
          </cell>
          <cell r="G6360" t="str">
            <v>（中铁广州局-成渝扩容2标）四川省内江市资中县双龙镇朱家房子成渝扩容ZCB3-2标1#钢筋厂</v>
          </cell>
          <cell r="H6360" t="str">
            <v>石雄</v>
          </cell>
          <cell r="I6360">
            <v>13268388125</v>
          </cell>
        </row>
        <row r="6361">
          <cell r="A6361" t="str">
            <v>润耀</v>
          </cell>
          <cell r="B6361" t="str">
            <v>盘螺</v>
          </cell>
          <cell r="C6361" t="str">
            <v>HRB400E Φ6</v>
          </cell>
          <cell r="D6361" t="str">
            <v>吨</v>
          </cell>
          <cell r="E6361">
            <v>5</v>
          </cell>
          <cell r="F6361">
            <v>45891</v>
          </cell>
          <cell r="G6361" t="str">
            <v>（五局建筑温江tod项目）罗欣安若维他药业(成都)有限公司南94米温江区海发路附近</v>
          </cell>
          <cell r="H6361" t="str">
            <v>冉勇</v>
          </cell>
          <cell r="I6361">
            <v>18108243927</v>
          </cell>
        </row>
        <row r="6362">
          <cell r="A6362" t="str">
            <v>润耀</v>
          </cell>
          <cell r="B6362" t="str">
            <v>盘螺</v>
          </cell>
          <cell r="C6362" t="str">
            <v>HRB400E Φ8</v>
          </cell>
          <cell r="D6362" t="str">
            <v>吨</v>
          </cell>
          <cell r="E6362">
            <v>5</v>
          </cell>
          <cell r="F6362">
            <v>45891</v>
          </cell>
          <cell r="G6362" t="str">
            <v>（五局建筑温江tod项目）罗欣安若维他药业(成都)有限公司南94米温江区海发路附近</v>
          </cell>
          <cell r="H6362" t="str">
            <v>冉勇</v>
          </cell>
          <cell r="I6362">
            <v>18108243927</v>
          </cell>
        </row>
        <row r="6363">
          <cell r="A6363" t="str">
            <v>润耀</v>
          </cell>
          <cell r="B6363" t="str">
            <v>盘螺</v>
          </cell>
          <cell r="C6363" t="str">
            <v>HRB400E Φ10</v>
          </cell>
          <cell r="D6363" t="str">
            <v>吨</v>
          </cell>
          <cell r="E6363">
            <v>5</v>
          </cell>
          <cell r="F6363">
            <v>45891</v>
          </cell>
          <cell r="G6363" t="str">
            <v>（五局建筑温江tod项目）罗欣安若维他药业(成都)有限公司南94米温江区海发路附近</v>
          </cell>
          <cell r="H6363" t="str">
            <v>冉勇</v>
          </cell>
          <cell r="I6363">
            <v>18108243927</v>
          </cell>
        </row>
        <row r="6364">
          <cell r="A6364" t="str">
            <v>润耀</v>
          </cell>
          <cell r="B6364" t="str">
            <v>盘螺</v>
          </cell>
          <cell r="C6364" t="str">
            <v>HRB400E Φ8</v>
          </cell>
          <cell r="D6364" t="str">
            <v>吨</v>
          </cell>
          <cell r="E6364">
            <v>4</v>
          </cell>
          <cell r="F6364">
            <v>45891</v>
          </cell>
          <cell r="G6364" t="str">
            <v>（五局建筑温江tod项目）罗欣安若维他药业(成都)有限公司南94米温江区海发路附近</v>
          </cell>
          <cell r="H6364" t="str">
            <v>冉勇</v>
          </cell>
          <cell r="I6364">
            <v>18108243927</v>
          </cell>
        </row>
        <row r="6365">
          <cell r="A6365" t="str">
            <v>润耀</v>
          </cell>
          <cell r="B6365" t="str">
            <v>盘螺</v>
          </cell>
          <cell r="C6365" t="str">
            <v>HRB400E Φ10</v>
          </cell>
          <cell r="D6365" t="str">
            <v>吨</v>
          </cell>
          <cell r="E6365">
            <v>12.5</v>
          </cell>
          <cell r="F6365">
            <v>45891</v>
          </cell>
          <cell r="G6365" t="str">
            <v>（五局建筑温江tod项目）罗欣安若维他药业(成都)有限公司南94米温江区海发路附近</v>
          </cell>
          <cell r="H6365" t="str">
            <v>冉勇</v>
          </cell>
          <cell r="I6365">
            <v>18108243927</v>
          </cell>
        </row>
        <row r="6366">
          <cell r="A6366" t="str">
            <v>润耀</v>
          </cell>
          <cell r="B6366" t="str">
            <v>螺纹钢</v>
          </cell>
          <cell r="C6366" t="str">
            <v>HRB400E Φ25 9m</v>
          </cell>
          <cell r="D6366" t="str">
            <v>吨</v>
          </cell>
          <cell r="E6366">
            <v>6</v>
          </cell>
          <cell r="F6366">
            <v>45891</v>
          </cell>
          <cell r="G6366" t="str">
            <v>（五局建筑温江tod项目）罗欣安若维他药业(成都)有限公司南94米温江区海发路附近</v>
          </cell>
          <cell r="H6366" t="str">
            <v>冉勇</v>
          </cell>
          <cell r="I6366">
            <v>18108243927</v>
          </cell>
        </row>
        <row r="6367">
          <cell r="A6367" t="str">
            <v>润耀</v>
          </cell>
          <cell r="B6367" t="str">
            <v>螺纹钢</v>
          </cell>
          <cell r="C6367" t="str">
            <v>HRB400EФ12*9m</v>
          </cell>
          <cell r="D6367" t="str">
            <v>吨</v>
          </cell>
          <cell r="E6367">
            <v>17.1</v>
          </cell>
          <cell r="F6367">
            <v>45891</v>
          </cell>
          <cell r="G6367" t="str">
            <v>（中核中原-温江北林医养综合体项目）四川省成都市温江区万春大道第三人民医院东</v>
          </cell>
          <cell r="H6367" t="str">
            <v>蔡杰</v>
          </cell>
          <cell r="I6367">
            <v>18875129329</v>
          </cell>
        </row>
        <row r="6368">
          <cell r="A6368" t="str">
            <v>润耀</v>
          </cell>
          <cell r="B6368" t="str">
            <v>螺纹钢</v>
          </cell>
          <cell r="C6368" t="str">
            <v>HRB400EФ14*9m</v>
          </cell>
          <cell r="D6368" t="str">
            <v>吨</v>
          </cell>
          <cell r="E6368">
            <v>10</v>
          </cell>
          <cell r="F6368">
            <v>45891</v>
          </cell>
          <cell r="G6368" t="str">
            <v>（中核中原-温江北林医养综合体项目）四川省成都市温江区万春大道第三人民医院东</v>
          </cell>
          <cell r="H6368" t="str">
            <v>蔡杰</v>
          </cell>
          <cell r="I6368">
            <v>18875129329</v>
          </cell>
        </row>
        <row r="6369">
          <cell r="A6369" t="str">
            <v>润耀</v>
          </cell>
          <cell r="B6369" t="str">
            <v>螺纹钢</v>
          </cell>
          <cell r="C6369" t="str">
            <v>HRB400EФ18*9mm</v>
          </cell>
          <cell r="D6369" t="str">
            <v>吨</v>
          </cell>
          <cell r="E6369">
            <v>3</v>
          </cell>
          <cell r="F6369">
            <v>45891</v>
          </cell>
          <cell r="G6369" t="str">
            <v>（中核中原-温江北林医养综合体项目）四川省成都市温江区万春大道第三人民医院东</v>
          </cell>
          <cell r="H6369" t="str">
            <v>蔡杰</v>
          </cell>
          <cell r="I6369">
            <v>18875129329</v>
          </cell>
        </row>
        <row r="6370">
          <cell r="A6370" t="str">
            <v>润耀</v>
          </cell>
          <cell r="B6370" t="str">
            <v>螺纹钢</v>
          </cell>
          <cell r="C6370" t="str">
            <v>HRB500EФ18*9m</v>
          </cell>
          <cell r="D6370" t="str">
            <v>吨</v>
          </cell>
          <cell r="E6370">
            <v>3</v>
          </cell>
          <cell r="F6370">
            <v>45891</v>
          </cell>
          <cell r="G6370" t="str">
            <v>（中核中原-温江北林医养综合体项目）四川省成都市温江区万春大道第三人民医院东</v>
          </cell>
          <cell r="H6370" t="str">
            <v>蔡杰</v>
          </cell>
          <cell r="I6370">
            <v>18875129329</v>
          </cell>
        </row>
        <row r="6371">
          <cell r="A6371" t="str">
            <v>润耀</v>
          </cell>
          <cell r="B6371" t="str">
            <v>螺纹钢</v>
          </cell>
          <cell r="C6371" t="str">
            <v>HRB500EФ20*9m</v>
          </cell>
          <cell r="D6371" t="str">
            <v>吨</v>
          </cell>
          <cell r="E6371">
            <v>10</v>
          </cell>
          <cell r="F6371">
            <v>45891</v>
          </cell>
          <cell r="G6371" t="str">
            <v>（中核中原-温江北林医养综合体项目）四川省成都市温江区万春大道第三人民医院东</v>
          </cell>
          <cell r="H6371" t="str">
            <v>蔡杰</v>
          </cell>
          <cell r="I6371">
            <v>18875129329</v>
          </cell>
        </row>
        <row r="6372">
          <cell r="A6372" t="str">
            <v>润耀</v>
          </cell>
          <cell r="B6372" t="str">
            <v>螺纹钢</v>
          </cell>
          <cell r="C6372" t="str">
            <v>HRB500EФ20*12m</v>
          </cell>
          <cell r="D6372" t="str">
            <v>吨</v>
          </cell>
          <cell r="E6372">
            <v>10</v>
          </cell>
          <cell r="F6372">
            <v>45891</v>
          </cell>
          <cell r="G6372" t="str">
            <v>（中核中原-温江北林医养综合体项目）四川省成都市温江区万春大道第三人民医院东</v>
          </cell>
          <cell r="H6372" t="str">
            <v>蔡杰</v>
          </cell>
          <cell r="I6372">
            <v>18875129329</v>
          </cell>
        </row>
        <row r="6373">
          <cell r="A6373" t="str">
            <v>润耀</v>
          </cell>
          <cell r="B6373" t="str">
            <v>螺纹钢</v>
          </cell>
          <cell r="C6373" t="str">
            <v>HRB500EФ25*9m</v>
          </cell>
          <cell r="D6373" t="str">
            <v>吨</v>
          </cell>
          <cell r="E6373">
            <v>20</v>
          </cell>
          <cell r="F6373">
            <v>45891</v>
          </cell>
          <cell r="G6373" t="str">
            <v>（中核中原-温江北林医养综合体项目）四川省成都市温江区万春大道第三人民医院东</v>
          </cell>
          <cell r="H6373" t="str">
            <v>蔡杰</v>
          </cell>
          <cell r="I6373">
            <v>18875129329</v>
          </cell>
        </row>
        <row r="6374">
          <cell r="A6374" t="str">
            <v>润耀</v>
          </cell>
          <cell r="B6374" t="str">
            <v>螺纹钢</v>
          </cell>
          <cell r="C6374" t="str">
            <v>HRB400E Φ18 9m</v>
          </cell>
          <cell r="D6374" t="str">
            <v>吨</v>
          </cell>
          <cell r="E6374">
            <v>2.7</v>
          </cell>
          <cell r="F6374">
            <v>45892</v>
          </cell>
          <cell r="G6374" t="str">
            <v>(五冶建设锦江区林家坝片区20号地块商业项目)锦江区泰昌路锦江28亩项目部</v>
          </cell>
          <cell r="H6374" t="str">
            <v>陶杰</v>
          </cell>
          <cell r="I6374">
            <v>13980247952</v>
          </cell>
        </row>
        <row r="6375">
          <cell r="A6375" t="str">
            <v>润耀</v>
          </cell>
          <cell r="B6375" t="str">
            <v>螺纹钢</v>
          </cell>
          <cell r="C6375" t="str">
            <v>HRB400E Φ22 9m</v>
          </cell>
          <cell r="D6375" t="str">
            <v>吨</v>
          </cell>
          <cell r="E6375">
            <v>23</v>
          </cell>
          <cell r="F6375">
            <v>45892</v>
          </cell>
          <cell r="G6375" t="str">
            <v>(五冶建设锦江区林家坝片区20号地块商业项目)锦江区泰昌路锦江28亩项目部</v>
          </cell>
          <cell r="H6375" t="str">
            <v>陶杰</v>
          </cell>
          <cell r="I6375">
            <v>13980247952</v>
          </cell>
        </row>
        <row r="6376">
          <cell r="A6376" t="str">
            <v>润耀</v>
          </cell>
          <cell r="B6376" t="str">
            <v>螺纹钢</v>
          </cell>
          <cell r="C6376" t="str">
            <v>HRB400E Φ25 9m</v>
          </cell>
          <cell r="D6376" t="str">
            <v>吨</v>
          </cell>
          <cell r="E6376">
            <v>9.1</v>
          </cell>
          <cell r="F6376">
            <v>45892</v>
          </cell>
          <cell r="G6376" t="str">
            <v>(五冶建设锦江区林家坝片区20号地块商业项目)锦江区泰昌路锦江28亩项目部</v>
          </cell>
          <cell r="H6376" t="str">
            <v>陶杰</v>
          </cell>
          <cell r="I6376">
            <v>13980247952</v>
          </cell>
        </row>
        <row r="6377">
          <cell r="A6377" t="str">
            <v>润耀</v>
          </cell>
          <cell r="B6377" t="str">
            <v>盘螺</v>
          </cell>
          <cell r="C6377" t="str">
            <v>HRB400E Φ6</v>
          </cell>
          <cell r="D6377" t="str">
            <v>吨</v>
          </cell>
          <cell r="E6377">
            <v>7</v>
          </cell>
          <cell r="F6377">
            <v>45892</v>
          </cell>
          <cell r="G6377" t="str">
            <v>(华西乐山）-四川省乐山市市中区苏稽镇校地共建产教融合基地建设项目二标段</v>
          </cell>
          <cell r="H6377" t="str">
            <v>彭江涛</v>
          </cell>
          <cell r="I6377">
            <v>13990276572</v>
          </cell>
        </row>
        <row r="6378">
          <cell r="A6378" t="str">
            <v>润耀</v>
          </cell>
          <cell r="B6378" t="str">
            <v>盘螺</v>
          </cell>
          <cell r="C6378" t="str">
            <v>HRB400E Φ8</v>
          </cell>
          <cell r="D6378" t="str">
            <v>吨</v>
          </cell>
          <cell r="E6378">
            <v>27</v>
          </cell>
          <cell r="F6378">
            <v>45892</v>
          </cell>
          <cell r="G6378" t="str">
            <v>(华西乐山）-四川省乐山市市中区苏稽镇校地共建产教融合基地建设项目二标段</v>
          </cell>
          <cell r="H6378" t="str">
            <v>彭江涛</v>
          </cell>
          <cell r="I6378">
            <v>13990276572</v>
          </cell>
        </row>
        <row r="6379">
          <cell r="A6379" t="str">
            <v>润耀</v>
          </cell>
          <cell r="B6379" t="str">
            <v>盘螺</v>
          </cell>
          <cell r="C6379" t="str">
            <v>HRB400E Φ10</v>
          </cell>
          <cell r="D6379" t="str">
            <v>吨</v>
          </cell>
          <cell r="E6379">
            <v>25</v>
          </cell>
          <cell r="F6379">
            <v>45892</v>
          </cell>
          <cell r="G6379" t="str">
            <v>(华西乐山）-四川省乐山市市中区苏稽镇校地共建产教融合基地建设项目二标段</v>
          </cell>
          <cell r="H6379" t="str">
            <v>彭江涛</v>
          </cell>
          <cell r="I6379">
            <v>13990276572</v>
          </cell>
        </row>
        <row r="6380">
          <cell r="A6380" t="str">
            <v>润耀</v>
          </cell>
          <cell r="B6380" t="str">
            <v>盘螺</v>
          </cell>
          <cell r="C6380" t="str">
            <v>HRB400E Φ12</v>
          </cell>
          <cell r="D6380" t="str">
            <v>吨</v>
          </cell>
          <cell r="E6380">
            <v>21</v>
          </cell>
          <cell r="F6380">
            <v>45892</v>
          </cell>
          <cell r="G6380" t="str">
            <v>(华西乐山）-四川省乐山市市中区苏稽镇校地共建产教融合基地建设项目二标段</v>
          </cell>
          <cell r="H6380" t="str">
            <v>彭江涛</v>
          </cell>
          <cell r="I6380">
            <v>13990276572</v>
          </cell>
        </row>
        <row r="6381">
          <cell r="A6381" t="str">
            <v>润耀</v>
          </cell>
          <cell r="B6381" t="str">
            <v>螺纹钢</v>
          </cell>
          <cell r="C6381" t="str">
            <v>HRB400E Φ14 9m</v>
          </cell>
          <cell r="D6381" t="str">
            <v>吨</v>
          </cell>
          <cell r="E6381">
            <v>15</v>
          </cell>
          <cell r="F6381">
            <v>45892</v>
          </cell>
          <cell r="G6381" t="str">
            <v>(华西乐山）-四川省乐山市市中区苏稽镇校地共建产教融合基地建设项目二标段</v>
          </cell>
          <cell r="H6381" t="str">
            <v>彭江涛</v>
          </cell>
          <cell r="I6381">
            <v>13990276572</v>
          </cell>
        </row>
        <row r="6382">
          <cell r="A6382" t="str">
            <v>润耀</v>
          </cell>
          <cell r="B6382" t="str">
            <v>螺纹钢</v>
          </cell>
          <cell r="C6382" t="str">
            <v>HRB400E Φ14 12m</v>
          </cell>
          <cell r="D6382" t="str">
            <v>吨</v>
          </cell>
          <cell r="E6382">
            <v>4</v>
          </cell>
          <cell r="F6382">
            <v>45892</v>
          </cell>
          <cell r="G6382" t="str">
            <v>(华西乐山）-四川省乐山市市中区苏稽镇校地共建产教融合基地建设项目二标段</v>
          </cell>
          <cell r="H6382" t="str">
            <v>彭江涛</v>
          </cell>
          <cell r="I6382">
            <v>13990276572</v>
          </cell>
        </row>
        <row r="6383">
          <cell r="A6383" t="str">
            <v>润耀</v>
          </cell>
          <cell r="B6383" t="str">
            <v>螺纹钢</v>
          </cell>
          <cell r="C6383" t="str">
            <v>HRB500E Φ12 12m</v>
          </cell>
          <cell r="D6383" t="str">
            <v>吨</v>
          </cell>
          <cell r="E6383">
            <v>6</v>
          </cell>
          <cell r="F6383">
            <v>45892</v>
          </cell>
          <cell r="G6383" t="str">
            <v>(华西乐山）-四川省乐山市市中区苏稽镇校地共建产教融合基地建设项目二标段</v>
          </cell>
          <cell r="H6383" t="str">
            <v>彭江涛</v>
          </cell>
          <cell r="I6383">
            <v>13990276572</v>
          </cell>
        </row>
        <row r="6384">
          <cell r="A6384" t="str">
            <v>润耀</v>
          </cell>
          <cell r="B6384" t="str">
            <v>螺纹钢</v>
          </cell>
          <cell r="C6384" t="str">
            <v>HRB500E Φ14 12m</v>
          </cell>
          <cell r="D6384" t="str">
            <v>吨</v>
          </cell>
          <cell r="E6384">
            <v>10</v>
          </cell>
          <cell r="F6384">
            <v>45892</v>
          </cell>
          <cell r="G6384" t="str">
            <v>(华西乐山）-四川省乐山市市中区苏稽镇校地共建产教融合基地建设项目二标段</v>
          </cell>
          <cell r="H6384" t="str">
            <v>彭江涛</v>
          </cell>
          <cell r="I6384">
            <v>13990276572</v>
          </cell>
        </row>
        <row r="6385">
          <cell r="A6385" t="str">
            <v>润耀</v>
          </cell>
          <cell r="B6385" t="str">
            <v>螺纹钢</v>
          </cell>
          <cell r="C6385" t="str">
            <v>HRB500E Φ16 12m</v>
          </cell>
          <cell r="D6385" t="str">
            <v>吨</v>
          </cell>
          <cell r="E6385">
            <v>2</v>
          </cell>
          <cell r="F6385">
            <v>45892</v>
          </cell>
          <cell r="G6385" t="str">
            <v>(华西乐山）-四川省乐山市市中区苏稽镇校地共建产教融合基地建设项目二标段</v>
          </cell>
          <cell r="H6385" t="str">
            <v>彭江涛</v>
          </cell>
          <cell r="I6385">
            <v>13990276572</v>
          </cell>
        </row>
        <row r="6386">
          <cell r="A6386" t="str">
            <v>润耀</v>
          </cell>
          <cell r="B6386" t="str">
            <v>螺纹钢</v>
          </cell>
          <cell r="C6386" t="str">
            <v>HRB500E Φ18 12m</v>
          </cell>
          <cell r="D6386" t="str">
            <v>吨</v>
          </cell>
          <cell r="E6386">
            <v>5</v>
          </cell>
          <cell r="F6386">
            <v>45892</v>
          </cell>
          <cell r="G6386" t="str">
            <v>(华西乐山）-四川省乐山市市中区苏稽镇校地共建产教融合基地建设项目二标段</v>
          </cell>
          <cell r="H6386" t="str">
            <v>彭江涛</v>
          </cell>
          <cell r="I6386">
            <v>13990276572</v>
          </cell>
        </row>
        <row r="6387">
          <cell r="A6387" t="str">
            <v>润耀</v>
          </cell>
          <cell r="B6387" t="str">
            <v>螺纹钢</v>
          </cell>
          <cell r="C6387" t="str">
            <v>HRB500E Φ20 12m</v>
          </cell>
          <cell r="D6387" t="str">
            <v>吨</v>
          </cell>
          <cell r="E6387">
            <v>6.5</v>
          </cell>
          <cell r="F6387">
            <v>45892</v>
          </cell>
          <cell r="G6387" t="str">
            <v>(华西乐山）-四川省乐山市市中区苏稽镇校地共建产教融合基地建设项目二标段</v>
          </cell>
          <cell r="H6387" t="str">
            <v>彭江涛</v>
          </cell>
          <cell r="I6387">
            <v>13990276572</v>
          </cell>
        </row>
        <row r="6388">
          <cell r="A6388" t="str">
            <v>润耀</v>
          </cell>
          <cell r="B6388" t="str">
            <v>螺纹钢</v>
          </cell>
          <cell r="C6388" t="str">
            <v>HRB500E Φ22</v>
          </cell>
          <cell r="D6388" t="str">
            <v>吨</v>
          </cell>
          <cell r="E6388">
            <v>10</v>
          </cell>
          <cell r="F6388">
            <v>45892</v>
          </cell>
          <cell r="G6388" t="str">
            <v>(华西乐山）-四川省乐山市市中区苏稽镇校地共建产教融合基地建设项目二标段</v>
          </cell>
          <cell r="H6388" t="str">
            <v>彭江涛</v>
          </cell>
          <cell r="I6388">
            <v>13990276572</v>
          </cell>
        </row>
        <row r="6389">
          <cell r="A6389" t="str">
            <v>润耀</v>
          </cell>
          <cell r="B6389" t="str">
            <v>螺纹钢</v>
          </cell>
          <cell r="C6389" t="str">
            <v>HRB500E Φ25</v>
          </cell>
          <cell r="D6389" t="str">
            <v>吨</v>
          </cell>
          <cell r="E6389">
            <v>15</v>
          </cell>
          <cell r="F6389">
            <v>45892</v>
          </cell>
          <cell r="G6389" t="str">
            <v>(华西乐山）-四川省乐山市市中区苏稽镇校地共建产教融合基地建设项目二标段</v>
          </cell>
          <cell r="H6389" t="str">
            <v>彭江涛</v>
          </cell>
          <cell r="I6389">
            <v>13990276572</v>
          </cell>
        </row>
        <row r="6390">
          <cell r="A6390" t="str">
            <v>润耀</v>
          </cell>
          <cell r="B6390" t="str">
            <v>螺纹钢</v>
          </cell>
          <cell r="C6390" t="str">
            <v>HRB500E Φ32</v>
          </cell>
          <cell r="D6390" t="str">
            <v>吨</v>
          </cell>
          <cell r="E6390">
            <v>12</v>
          </cell>
          <cell r="F6390">
            <v>45892</v>
          </cell>
          <cell r="G6390" t="str">
            <v>(华西乐山）-四川省乐山市市中区苏稽镇校地共建产教融合基地建设项目二标段</v>
          </cell>
          <cell r="H6390" t="str">
            <v>彭江涛</v>
          </cell>
          <cell r="I6390">
            <v>13990276572</v>
          </cell>
        </row>
        <row r="6391">
          <cell r="A6391" t="str">
            <v>润耀</v>
          </cell>
          <cell r="B6391" t="str">
            <v>螺纹钢</v>
          </cell>
          <cell r="C6391" t="str">
            <v>HRB500E Φ32 12m</v>
          </cell>
          <cell r="D6391" t="str">
            <v>吨</v>
          </cell>
          <cell r="E6391">
            <v>12.5</v>
          </cell>
          <cell r="F6391">
            <v>45892</v>
          </cell>
          <cell r="G6391" t="str">
            <v>(华西乐山）-四川省乐山市市中区苏稽镇校地共建产教融合基地建设项目二标段</v>
          </cell>
          <cell r="H6391" t="str">
            <v>彭江涛</v>
          </cell>
          <cell r="I6391">
            <v>13990276572</v>
          </cell>
        </row>
        <row r="6392">
          <cell r="A6392" t="str">
            <v>钢固融</v>
          </cell>
          <cell r="B6392" t="str">
            <v>螺纹钢</v>
          </cell>
          <cell r="C6392" t="str">
            <v>HRB500E Φ25</v>
          </cell>
          <cell r="D6392" t="str">
            <v>吨</v>
          </cell>
          <cell r="E6392">
            <v>17.5</v>
          </cell>
          <cell r="F6392">
            <v>45892</v>
          </cell>
          <cell r="G6392" t="str">
            <v>(华西乐山）-四川省乐山市市中区苏稽镇校地共建产教融合基地建设项目二标段</v>
          </cell>
          <cell r="H6392" t="str">
            <v>彭江涛</v>
          </cell>
          <cell r="I6392">
            <v>13990276572</v>
          </cell>
        </row>
        <row r="6393">
          <cell r="A6393" t="str">
            <v>钢固融</v>
          </cell>
          <cell r="B6393" t="str">
            <v>螺纹钢</v>
          </cell>
          <cell r="C6393" t="str">
            <v>HRB500E Φ25 12m</v>
          </cell>
          <cell r="D6393" t="str">
            <v>吨</v>
          </cell>
          <cell r="E6393">
            <v>70</v>
          </cell>
          <cell r="F6393">
            <v>45892</v>
          </cell>
          <cell r="G6393" t="str">
            <v>(华西乐山）-四川省乐山市市中区苏稽镇校地共建产教融合基地建设项目二标段</v>
          </cell>
          <cell r="H6393" t="str">
            <v>彭江涛</v>
          </cell>
          <cell r="I6393">
            <v>13990276572</v>
          </cell>
        </row>
        <row r="6394">
          <cell r="A6394" t="str">
            <v>钢固融</v>
          </cell>
          <cell r="B6394" t="str">
            <v>螺纹钢</v>
          </cell>
          <cell r="C6394" t="str">
            <v>HRB500E Φ14 12m</v>
          </cell>
          <cell r="D6394" t="str">
            <v>吨</v>
          </cell>
          <cell r="E6394">
            <v>17.5</v>
          </cell>
          <cell r="F6394">
            <v>45892</v>
          </cell>
          <cell r="G6394" t="str">
            <v>(华西乐山）-四川省乐山市市中区苏稽镇校地共建产教融合基地建设项目二标段</v>
          </cell>
          <cell r="H6394" t="str">
            <v>彭江涛</v>
          </cell>
          <cell r="I6394">
            <v>13990276572</v>
          </cell>
        </row>
        <row r="6395">
          <cell r="A6395" t="str">
            <v>晋邦</v>
          </cell>
          <cell r="B6395" t="str">
            <v>高线</v>
          </cell>
          <cell r="C6395" t="str">
            <v>HPB300 6</v>
          </cell>
          <cell r="D6395" t="str">
            <v>吨</v>
          </cell>
          <cell r="E6395">
            <v>14</v>
          </cell>
          <cell r="F6395">
            <v>45892</v>
          </cell>
          <cell r="G6395" t="str">
            <v>（中核华兴-峨眉山项目）四川省乐山市峨眉山市双福镇梓橦庙红华五期中核华兴工地</v>
          </cell>
          <cell r="H6395" t="str">
            <v>李汉军</v>
          </cell>
          <cell r="I6395" t="str">
            <v>18691249091</v>
          </cell>
        </row>
        <row r="6396">
          <cell r="A6396" t="str">
            <v>德胜恒嘉</v>
          </cell>
          <cell r="B6396" t="str">
            <v>螺纹钢</v>
          </cell>
          <cell r="C6396" t="str">
            <v>HRB400EФ20*9m</v>
          </cell>
          <cell r="D6396" t="str">
            <v>吨</v>
          </cell>
          <cell r="E6396">
            <v>70</v>
          </cell>
          <cell r="F6396">
            <v>45892</v>
          </cell>
          <cell r="G6396" t="str">
            <v>（中铁一局四建康新高速TJ1-2标）四川省甘孜州康定市318国道玉顶积雪观景台旁</v>
          </cell>
          <cell r="H6396" t="str">
            <v>宋健</v>
          </cell>
          <cell r="I6396">
            <v>15691628566</v>
          </cell>
        </row>
        <row r="6397">
          <cell r="A6397" t="str">
            <v>德胜恒嘉</v>
          </cell>
          <cell r="B6397" t="str">
            <v>螺纹钢</v>
          </cell>
          <cell r="C6397" t="str">
            <v>HRB400E Φ25×9米</v>
          </cell>
          <cell r="D6397" t="str">
            <v>吨</v>
          </cell>
          <cell r="E6397">
            <v>35</v>
          </cell>
          <cell r="F6397">
            <v>45892</v>
          </cell>
          <cell r="G6397" t="str">
            <v>（自永1标八局二分公司钢筋棚）四川省自贡市大安区牛佛镇</v>
          </cell>
          <cell r="H6397" t="str">
            <v>王君杰</v>
          </cell>
          <cell r="I6397">
            <v>18919619850</v>
          </cell>
        </row>
        <row r="6398">
          <cell r="A6398" t="str">
            <v>德胜恒嘉</v>
          </cell>
          <cell r="B6398" t="str">
            <v>螺纹钢</v>
          </cell>
          <cell r="C6398" t="str">
            <v>HRB400E Φ32×9米</v>
          </cell>
          <cell r="D6398" t="str">
            <v>吨</v>
          </cell>
          <cell r="E6398">
            <v>105</v>
          </cell>
          <cell r="F6398">
            <v>45892</v>
          </cell>
          <cell r="G6398" t="str">
            <v>（自永1标八局二分公司钢筋棚）四川省自贡市大安区牛佛镇</v>
          </cell>
          <cell r="H6398" t="str">
            <v>王君杰</v>
          </cell>
          <cell r="I6398">
            <v>18919619850</v>
          </cell>
        </row>
        <row r="6399">
          <cell r="A6399" t="str">
            <v>德胜恒嘉</v>
          </cell>
          <cell r="B6399" t="str">
            <v>螺纹钢</v>
          </cell>
          <cell r="C6399" t="str">
            <v>HRB400E Φ25×12米</v>
          </cell>
          <cell r="D6399" t="str">
            <v>吨</v>
          </cell>
          <cell r="E6399">
            <v>35</v>
          </cell>
          <cell r="F6399">
            <v>45892</v>
          </cell>
          <cell r="G6399" t="str">
            <v>（自永2标九局西南分公司钢筋棚）四川省自贡市骑龙镇大湾村</v>
          </cell>
          <cell r="H6399" t="str">
            <v>高彦彬</v>
          </cell>
          <cell r="I6399">
            <v>13835906370</v>
          </cell>
        </row>
        <row r="6400">
          <cell r="A6400" t="str">
            <v>德胜恒嘉</v>
          </cell>
          <cell r="B6400" t="str">
            <v>螺纹钢</v>
          </cell>
          <cell r="C6400" t="str">
            <v>HRB400E Φ22×12米</v>
          </cell>
          <cell r="D6400" t="str">
            <v>吨</v>
          </cell>
          <cell r="E6400">
            <v>35</v>
          </cell>
          <cell r="F6400">
            <v>45892</v>
          </cell>
          <cell r="G6400" t="str">
            <v>自永4标一局四公司（四川省内江市隆昌市金鹅街道自永4标一局四公司钢筋棚）</v>
          </cell>
          <cell r="H6400" t="str">
            <v>郝优</v>
          </cell>
          <cell r="I6400">
            <v>13891371707</v>
          </cell>
        </row>
        <row r="6401">
          <cell r="A6401" t="str">
            <v>润耀</v>
          </cell>
          <cell r="B6401" t="str">
            <v>盘螺</v>
          </cell>
          <cell r="C6401" t="str">
            <v>HRB400Eφ8</v>
          </cell>
          <cell r="D6401" t="str">
            <v>吨</v>
          </cell>
          <cell r="E6401">
            <v>45</v>
          </cell>
          <cell r="F6401">
            <v>45892</v>
          </cell>
          <cell r="G6401" t="str">
            <v>（华西简阳西城嘉苑）四川省成都市简阳市简城街道高屋村</v>
          </cell>
          <cell r="H6401" t="str">
            <v>张瀚镭</v>
          </cell>
          <cell r="I6401">
            <v>15884666220</v>
          </cell>
        </row>
        <row r="6402">
          <cell r="A6402" t="str">
            <v>润耀</v>
          </cell>
          <cell r="B6402" t="str">
            <v>盘螺</v>
          </cell>
          <cell r="C6402" t="str">
            <v>HRB400Eφ10</v>
          </cell>
          <cell r="D6402" t="str">
            <v>吨</v>
          </cell>
          <cell r="E6402">
            <v>15</v>
          </cell>
          <cell r="F6402">
            <v>45892</v>
          </cell>
          <cell r="G6402" t="str">
            <v>（华西简阳西城嘉苑）四川省成都市简阳市简城街道高屋村</v>
          </cell>
          <cell r="H6402" t="str">
            <v>张瀚镭</v>
          </cell>
          <cell r="I6402">
            <v>15884666220</v>
          </cell>
        </row>
        <row r="6403">
          <cell r="A6403" t="str">
            <v>润耀</v>
          </cell>
          <cell r="B6403" t="str">
            <v>盘螺</v>
          </cell>
          <cell r="C6403" t="str">
            <v>HRB400Eφ12</v>
          </cell>
          <cell r="D6403" t="str">
            <v>吨</v>
          </cell>
          <cell r="E6403">
            <v>10</v>
          </cell>
          <cell r="F6403">
            <v>45892</v>
          </cell>
          <cell r="G6403" t="str">
            <v>（华西简阳西城嘉苑）四川省成都市简阳市简城街道高屋村</v>
          </cell>
          <cell r="H6403" t="str">
            <v>张瀚镭</v>
          </cell>
          <cell r="I6403">
            <v>15884666220</v>
          </cell>
        </row>
        <row r="6404">
          <cell r="A6404" t="str">
            <v>润耀</v>
          </cell>
          <cell r="B6404" t="str">
            <v>螺纹钢</v>
          </cell>
          <cell r="C6404" t="str">
            <v>HRB400Eφ14</v>
          </cell>
          <cell r="D6404" t="str">
            <v>吨</v>
          </cell>
          <cell r="E6404">
            <v>15</v>
          </cell>
          <cell r="F6404">
            <v>45892</v>
          </cell>
          <cell r="G6404" t="str">
            <v>（华西简阳西城嘉苑）四川省成都市简阳市简城街道高屋村</v>
          </cell>
          <cell r="H6404" t="str">
            <v>张瀚镭</v>
          </cell>
          <cell r="I6404">
            <v>15884666220</v>
          </cell>
        </row>
        <row r="6405">
          <cell r="A6405" t="str">
            <v>润耀</v>
          </cell>
          <cell r="B6405" t="str">
            <v>螺纹钢</v>
          </cell>
          <cell r="C6405" t="str">
            <v>HRB400Eφ16</v>
          </cell>
          <cell r="D6405" t="str">
            <v>吨</v>
          </cell>
          <cell r="E6405">
            <v>15</v>
          </cell>
          <cell r="F6405">
            <v>45892</v>
          </cell>
          <cell r="G6405" t="str">
            <v>（华西简阳西城嘉苑）四川省成都市简阳市简城街道高屋村</v>
          </cell>
          <cell r="H6405" t="str">
            <v>张瀚镭</v>
          </cell>
          <cell r="I6405">
            <v>15884666220</v>
          </cell>
        </row>
        <row r="6406">
          <cell r="A6406" t="str">
            <v>润耀</v>
          </cell>
          <cell r="B6406" t="str">
            <v>螺纹钢</v>
          </cell>
          <cell r="C6406" t="str">
            <v>HRB400Eφ20</v>
          </cell>
          <cell r="D6406" t="str">
            <v>吨</v>
          </cell>
          <cell r="E6406">
            <v>5</v>
          </cell>
          <cell r="F6406">
            <v>45892</v>
          </cell>
          <cell r="G6406" t="str">
            <v>（华西简阳西城嘉苑）四川省成都市简阳市简城街道高屋村</v>
          </cell>
          <cell r="H6406" t="str">
            <v>张瀚镭</v>
          </cell>
          <cell r="I6406">
            <v>15884666220</v>
          </cell>
        </row>
        <row r="6407">
          <cell r="A6407" t="str">
            <v>钢固融</v>
          </cell>
          <cell r="B6407" t="str">
            <v>高线</v>
          </cell>
          <cell r="C6407" t="str">
            <v>HPB300 Φ10</v>
          </cell>
          <cell r="D6407" t="str">
            <v>吨</v>
          </cell>
          <cell r="E6407">
            <v>10</v>
          </cell>
          <cell r="F6407">
            <v>45893</v>
          </cell>
          <cell r="G6407" t="str">
            <v>(五冶建设锦江区林家坝片区20号地块商业项目)锦江区泰昌路锦江28亩项目部</v>
          </cell>
          <cell r="H6407" t="str">
            <v>陶杰</v>
          </cell>
          <cell r="I6407">
            <v>13980247952</v>
          </cell>
        </row>
        <row r="6408">
          <cell r="A6408" t="str">
            <v>钢固融</v>
          </cell>
          <cell r="B6408" t="str">
            <v>螺纹钢</v>
          </cell>
          <cell r="C6408" t="str">
            <v>HRB400E Φ22 9m</v>
          </cell>
          <cell r="D6408" t="str">
            <v>吨</v>
          </cell>
          <cell r="E6408">
            <v>25</v>
          </cell>
          <cell r="F6408">
            <v>45893</v>
          </cell>
          <cell r="G6408" t="str">
            <v>(五冶建设锦江区林家坝片区20号地块商业项目)锦江区泰昌路锦江28亩项目部</v>
          </cell>
          <cell r="H6408" t="str">
            <v>陶杰</v>
          </cell>
          <cell r="I6408">
            <v>13980247952</v>
          </cell>
        </row>
        <row r="6409">
          <cell r="A6409" t="str">
            <v>钢固融</v>
          </cell>
          <cell r="B6409" t="str">
            <v>盘螺</v>
          </cell>
          <cell r="C6409" t="str">
            <v>HRB400EФ10</v>
          </cell>
          <cell r="D6409" t="str">
            <v>吨</v>
          </cell>
          <cell r="E6409">
            <v>25</v>
          </cell>
          <cell r="F6409">
            <v>45893</v>
          </cell>
          <cell r="G6409" t="str">
            <v>（中铁八局康新高速TJ4-1标）四川省甘孜州康定市新都桥镇超限载检测站</v>
          </cell>
          <cell r="H6409" t="str">
            <v>刘俊</v>
          </cell>
          <cell r="I6409">
            <v>18587764925</v>
          </cell>
        </row>
        <row r="6410">
          <cell r="A6410" t="str">
            <v>钢固融</v>
          </cell>
          <cell r="B6410" t="str">
            <v>高线</v>
          </cell>
          <cell r="C6410" t="str">
            <v>HPB300 8</v>
          </cell>
          <cell r="D6410" t="str">
            <v>吨</v>
          </cell>
          <cell r="E6410">
            <v>10</v>
          </cell>
          <cell r="F6410">
            <v>45893</v>
          </cell>
          <cell r="G6410" t="str">
            <v>（中铁八局康新高速TJ4-1标）四川省甘孜州康定市新都桥镇超限载检测站</v>
          </cell>
          <cell r="H6410" t="str">
            <v>刘俊</v>
          </cell>
          <cell r="I6410">
            <v>18587764925</v>
          </cell>
        </row>
        <row r="6411">
          <cell r="A6411" t="str">
            <v>润耀</v>
          </cell>
          <cell r="B6411" t="str">
            <v>螺纹钢</v>
          </cell>
          <cell r="C6411" t="str">
            <v>HRB400EФ12*9m</v>
          </cell>
          <cell r="D6411" t="str">
            <v>吨</v>
          </cell>
          <cell r="E6411">
            <v>105</v>
          </cell>
          <cell r="F6411">
            <v>45893</v>
          </cell>
          <cell r="G6411" t="str">
            <v>（中铁八局康新高速TJ4-1标）四川省甘孜州康定市新都桥镇超限载检测站</v>
          </cell>
          <cell r="H6411" t="str">
            <v>刘俊</v>
          </cell>
          <cell r="I6411">
            <v>18587764925</v>
          </cell>
        </row>
        <row r="6412">
          <cell r="A6412" t="str">
            <v>润耀</v>
          </cell>
          <cell r="B6412" t="str">
            <v>螺纹钢</v>
          </cell>
          <cell r="C6412" t="str">
            <v>HRB400E Φ14 9m</v>
          </cell>
          <cell r="D6412" t="str">
            <v>吨</v>
          </cell>
          <cell r="E6412">
            <v>25</v>
          </cell>
          <cell r="F6412">
            <v>45893</v>
          </cell>
          <cell r="G6412" t="str">
            <v>(五冶建设扩建艺体中学二期工程)四川省成都市双流区光荣路成都艺体中学南200米</v>
          </cell>
          <cell r="H6412" t="str">
            <v>谢序强</v>
          </cell>
          <cell r="I6412">
            <v>13458588232</v>
          </cell>
        </row>
        <row r="6413">
          <cell r="A6413" t="str">
            <v>润耀</v>
          </cell>
          <cell r="B6413" t="str">
            <v>螺纹钢</v>
          </cell>
          <cell r="C6413" t="str">
            <v>HRB400E Φ16 9m</v>
          </cell>
          <cell r="D6413" t="str">
            <v>吨</v>
          </cell>
          <cell r="E6413">
            <v>20</v>
          </cell>
          <cell r="F6413">
            <v>45893</v>
          </cell>
          <cell r="G6413" t="str">
            <v>(五冶建设扩建艺体中学二期工程)四川省成都市双流区光荣路成都艺体中学南200米</v>
          </cell>
          <cell r="H6413" t="str">
            <v>谢序强</v>
          </cell>
          <cell r="I6413">
            <v>13458588232</v>
          </cell>
        </row>
        <row r="6414">
          <cell r="A6414" t="str">
            <v>润耀</v>
          </cell>
          <cell r="B6414" t="str">
            <v>螺纹钢</v>
          </cell>
          <cell r="C6414" t="str">
            <v>HRB400E Φ18 9m</v>
          </cell>
          <cell r="D6414" t="str">
            <v>吨</v>
          </cell>
          <cell r="E6414">
            <v>5</v>
          </cell>
          <cell r="F6414">
            <v>45893</v>
          </cell>
          <cell r="G6414" t="str">
            <v>(五冶建设扩建艺体中学二期工程)四川省成都市双流区光荣路成都艺体中学南200米</v>
          </cell>
          <cell r="H6414" t="str">
            <v>谢序强</v>
          </cell>
          <cell r="I6414">
            <v>13458588232</v>
          </cell>
        </row>
        <row r="6415">
          <cell r="A6415" t="str">
            <v>润耀</v>
          </cell>
          <cell r="B6415" t="str">
            <v>螺纹钢</v>
          </cell>
          <cell r="C6415" t="str">
            <v>HRB400E Φ22 9m</v>
          </cell>
          <cell r="D6415" t="str">
            <v>吨</v>
          </cell>
          <cell r="E6415">
            <v>25</v>
          </cell>
          <cell r="F6415">
            <v>45893</v>
          </cell>
          <cell r="G6415" t="str">
            <v>(五冶建设扩建艺体中学二期工程)四川省成都市双流区光荣路成都艺体中学南200米</v>
          </cell>
          <cell r="H6415" t="str">
            <v>谢序强</v>
          </cell>
          <cell r="I6415">
            <v>13458588232</v>
          </cell>
        </row>
        <row r="6416">
          <cell r="A6416" t="str">
            <v>德胜恒嘉</v>
          </cell>
          <cell r="B6416" t="str">
            <v>螺纹钢</v>
          </cell>
          <cell r="C6416" t="str">
            <v>HRB400E Φ28×9米</v>
          </cell>
          <cell r="D6416" t="str">
            <v>吨</v>
          </cell>
          <cell r="E6416">
            <v>35</v>
          </cell>
          <cell r="F6416">
            <v>45894</v>
          </cell>
          <cell r="G6416" t="str">
            <v>（自永1标八局二分公司钢筋棚）四川省自贡市大安区牛佛镇</v>
          </cell>
          <cell r="H6416" t="str">
            <v>王君杰</v>
          </cell>
          <cell r="I6416">
            <v>18919619850</v>
          </cell>
        </row>
        <row r="6417">
          <cell r="A6417" t="str">
            <v>德胜恒嘉</v>
          </cell>
          <cell r="B6417" t="str">
            <v>螺纹钢</v>
          </cell>
          <cell r="C6417" t="str">
            <v>HRB400E Φ14×9米</v>
          </cell>
          <cell r="D6417" t="str">
            <v>吨</v>
          </cell>
          <cell r="E6417">
            <v>35</v>
          </cell>
          <cell r="F6417">
            <v>45894</v>
          </cell>
          <cell r="G6417" t="str">
            <v>（自永1标八局二分公司钢筋棚）四川省自贡市大安区牛佛镇</v>
          </cell>
          <cell r="H6417" t="str">
            <v>王君杰</v>
          </cell>
          <cell r="I6417">
            <v>18919619850</v>
          </cell>
        </row>
        <row r="6418">
          <cell r="A6418" t="str">
            <v>德胜恒嘉</v>
          </cell>
          <cell r="B6418" t="str">
            <v>螺纹钢</v>
          </cell>
          <cell r="C6418" t="str">
            <v>HRB400E Φ22×9米</v>
          </cell>
          <cell r="D6418" t="str">
            <v>吨</v>
          </cell>
          <cell r="E6418">
            <v>35</v>
          </cell>
          <cell r="F6418">
            <v>45894</v>
          </cell>
          <cell r="G6418" t="str">
            <v>（自永1标八局二分公司钢筋棚）四川省自贡市大安区牛佛镇</v>
          </cell>
          <cell r="H6418" t="str">
            <v>王君杰</v>
          </cell>
          <cell r="I6418">
            <v>18919619850</v>
          </cell>
        </row>
        <row r="6419">
          <cell r="A6419" t="str">
            <v>德胜恒嘉</v>
          </cell>
          <cell r="B6419" t="str">
            <v>螺纹钢</v>
          </cell>
          <cell r="C6419" t="str">
            <v>HRB500E Φ25×12米</v>
          </cell>
          <cell r="D6419" t="str">
            <v>吨</v>
          </cell>
          <cell r="E6419">
            <v>17</v>
          </cell>
          <cell r="F6419">
            <v>45894</v>
          </cell>
          <cell r="G6419" t="str">
            <v>（自永2标九局西南分公司钢筋棚）四川省自贡市骑龙镇大湾村</v>
          </cell>
          <cell r="H6419" t="str">
            <v>高彦彬</v>
          </cell>
          <cell r="I6419">
            <v>13835906370</v>
          </cell>
        </row>
        <row r="6420">
          <cell r="A6420" t="str">
            <v>德胜恒嘉</v>
          </cell>
          <cell r="B6420" t="str">
            <v>螺纹钢</v>
          </cell>
          <cell r="C6420" t="str">
            <v>HRB500E Φ25×9米</v>
          </cell>
          <cell r="D6420" t="str">
            <v>吨</v>
          </cell>
          <cell r="E6420">
            <v>18</v>
          </cell>
          <cell r="F6420">
            <v>45894</v>
          </cell>
          <cell r="G6420" t="str">
            <v>（自永2标九局西南分公司钢筋棚）四川省自贡市骑龙镇大湾村</v>
          </cell>
          <cell r="H6420" t="str">
            <v>高彦彬</v>
          </cell>
          <cell r="I6420">
            <v>13835906370</v>
          </cell>
        </row>
        <row r="6421">
          <cell r="A6421" t="str">
            <v>润耀</v>
          </cell>
          <cell r="B6421" t="str">
            <v>盘螺</v>
          </cell>
          <cell r="C6421" t="str">
            <v>HRB400E Φ8</v>
          </cell>
          <cell r="D6421" t="str">
            <v>吨</v>
          </cell>
          <cell r="E6421">
            <v>35</v>
          </cell>
          <cell r="F6421">
            <v>45894</v>
          </cell>
          <cell r="G6421" t="str">
            <v>(宜宾兴港三江新区长江工业园保障性租赁住房建设项目-土建)四川省宜宾市翠屏区永善路南段宜宾市三江新区长江工业园区</v>
          </cell>
          <cell r="H6421" t="str">
            <v>赵元虎</v>
          </cell>
          <cell r="I6421">
            <v>13684167136</v>
          </cell>
        </row>
        <row r="6422">
          <cell r="A6422" t="str">
            <v>润耀</v>
          </cell>
          <cell r="B6422" t="str">
            <v>螺纹钢</v>
          </cell>
          <cell r="C6422" t="str">
            <v>HRB400E Φ14 9m</v>
          </cell>
          <cell r="D6422" t="str">
            <v>吨</v>
          </cell>
          <cell r="E6422">
            <v>35</v>
          </cell>
          <cell r="F6422">
            <v>45894</v>
          </cell>
          <cell r="G6422" t="str">
            <v>(宜宾兴港三江新区长江工业园保障性租赁住房建设项目-土建)四川省宜宾市翠屏区永善路南段宜宾市三江新区长江工业园区</v>
          </cell>
          <cell r="H6422" t="str">
            <v>赵元虎</v>
          </cell>
          <cell r="I6422">
            <v>13684167136</v>
          </cell>
        </row>
        <row r="6423">
          <cell r="A6423" t="str">
            <v>德胜</v>
          </cell>
          <cell r="B6423" t="str">
            <v>螺纹钢</v>
          </cell>
          <cell r="C6423" t="str">
            <v>HRB400E Φ12 9m</v>
          </cell>
          <cell r="D6423" t="str">
            <v>吨</v>
          </cell>
          <cell r="E6423">
            <v>5</v>
          </cell>
          <cell r="F6423">
            <v>45894</v>
          </cell>
          <cell r="G6423" t="str">
            <v>(宜宾兴港三江新区长江工业园保障性租赁住房建设项目-土建)四川省宜宾市翠屏区永善路南段宜宾市三江新区长江工业园区</v>
          </cell>
          <cell r="H6423" t="str">
            <v>赵元虎</v>
          </cell>
          <cell r="I6423">
            <v>13684167136</v>
          </cell>
        </row>
        <row r="6424">
          <cell r="A6424" t="str">
            <v>德胜</v>
          </cell>
          <cell r="B6424" t="str">
            <v>螺纹钢</v>
          </cell>
          <cell r="C6424" t="str">
            <v>HRB400E Φ14 9m</v>
          </cell>
          <cell r="D6424" t="str">
            <v>吨</v>
          </cell>
          <cell r="E6424">
            <v>5</v>
          </cell>
          <cell r="F6424">
            <v>45894</v>
          </cell>
          <cell r="G6424" t="str">
            <v>(宜宾兴港三江新区长江工业园保障性租赁住房建设项目-土建)四川省宜宾市翠屏区永善路南段宜宾市三江新区长江工业园区</v>
          </cell>
          <cell r="H6424" t="str">
            <v>赵元虎</v>
          </cell>
          <cell r="I6424">
            <v>13684167136</v>
          </cell>
        </row>
        <row r="6425">
          <cell r="A6425" t="str">
            <v>德胜</v>
          </cell>
          <cell r="B6425" t="str">
            <v>螺纹钢</v>
          </cell>
          <cell r="C6425" t="str">
            <v>HRB400E Φ16 9m</v>
          </cell>
          <cell r="D6425" t="str">
            <v>吨</v>
          </cell>
          <cell r="E6425">
            <v>20</v>
          </cell>
          <cell r="F6425">
            <v>45894</v>
          </cell>
          <cell r="G6425" t="str">
            <v>(宜宾兴港三江新区长江工业园保障性租赁住房建设项目-土建)四川省宜宾市翠屏区永善路南段宜宾市三江新区长江工业园区</v>
          </cell>
          <cell r="H6425" t="str">
            <v>赵元虎</v>
          </cell>
          <cell r="I6425">
            <v>13684167136</v>
          </cell>
        </row>
        <row r="6426">
          <cell r="A6426" t="str">
            <v>德胜</v>
          </cell>
          <cell r="B6426" t="str">
            <v>螺纹钢</v>
          </cell>
          <cell r="C6426" t="str">
            <v>HRB400E Φ18 9m</v>
          </cell>
          <cell r="D6426" t="str">
            <v>吨</v>
          </cell>
          <cell r="E6426">
            <v>8</v>
          </cell>
          <cell r="F6426">
            <v>45894</v>
          </cell>
          <cell r="G6426" t="str">
            <v>(宜宾兴港三江新区长江工业园保障性租赁住房建设项目-土建)四川省宜宾市翠屏区永善路南段宜宾市三江新区长江工业园区</v>
          </cell>
          <cell r="H6426" t="str">
            <v>赵元虎</v>
          </cell>
          <cell r="I6426">
            <v>13684167136</v>
          </cell>
        </row>
        <row r="6427">
          <cell r="A6427" t="str">
            <v>德胜</v>
          </cell>
          <cell r="B6427" t="str">
            <v>螺纹钢</v>
          </cell>
          <cell r="C6427" t="str">
            <v>HRB400E Φ22 9m</v>
          </cell>
          <cell r="D6427" t="str">
            <v>吨</v>
          </cell>
          <cell r="E6427">
            <v>15</v>
          </cell>
          <cell r="F6427">
            <v>45894</v>
          </cell>
          <cell r="G6427" t="str">
            <v>(宜宾兴港三江新区长江工业园保障性租赁住房建设项目-土建)四川省宜宾市翠屏区永善路南段宜宾市三江新区长江工业园区</v>
          </cell>
          <cell r="H6427" t="str">
            <v>赵元虎</v>
          </cell>
          <cell r="I6427">
            <v>13684167136</v>
          </cell>
        </row>
        <row r="6428">
          <cell r="A6428" t="str">
            <v>德胜</v>
          </cell>
          <cell r="B6428" t="str">
            <v>螺纹钢</v>
          </cell>
          <cell r="C6428" t="str">
            <v>HRB400E Φ25 9m</v>
          </cell>
          <cell r="D6428" t="str">
            <v>吨</v>
          </cell>
          <cell r="E6428">
            <v>15</v>
          </cell>
          <cell r="F6428">
            <v>45894</v>
          </cell>
          <cell r="G6428" t="str">
            <v>(宜宾兴港三江新区长江工业园保障性租赁住房建设项目-土建)四川省宜宾市翠屏区永善路南段宜宾市三江新区长江工业园区</v>
          </cell>
          <cell r="H6428" t="str">
            <v>赵元虎</v>
          </cell>
          <cell r="I6428">
            <v>13684167136</v>
          </cell>
        </row>
        <row r="6429">
          <cell r="A6429" t="str">
            <v>德胜</v>
          </cell>
          <cell r="B6429" t="str">
            <v>螺纹钢</v>
          </cell>
          <cell r="C6429" t="str">
            <v>HRB500EФ25*12m</v>
          </cell>
          <cell r="D6429" t="str">
            <v>吨</v>
          </cell>
          <cell r="E6429">
            <v>20</v>
          </cell>
          <cell r="F6429">
            <v>45894</v>
          </cell>
          <cell r="G6429" t="str">
            <v>（中核中原-温江北林医养综合体项目）四川省成都市温江区万春大道第三人民医院东</v>
          </cell>
          <cell r="H6429" t="str">
            <v>蔡杰</v>
          </cell>
          <cell r="I6429">
            <v>18875129329</v>
          </cell>
        </row>
        <row r="6430">
          <cell r="A6430" t="str">
            <v>德胜</v>
          </cell>
          <cell r="B6430" t="str">
            <v>螺纹钢</v>
          </cell>
          <cell r="C6430" t="str">
            <v>HRB400EФ12*9m</v>
          </cell>
          <cell r="D6430" t="str">
            <v>吨</v>
          </cell>
          <cell r="E6430">
            <v>15</v>
          </cell>
          <cell r="F6430">
            <v>45894</v>
          </cell>
          <cell r="G6430" t="str">
            <v>（中核中原-温江北林医养综合体项目）四川省成都市温江区万春大道第三人民医院东</v>
          </cell>
          <cell r="H6430" t="str">
            <v>蔡杰</v>
          </cell>
          <cell r="I6430">
            <v>18875129329</v>
          </cell>
        </row>
        <row r="6431">
          <cell r="A6431" t="str">
            <v>德胜</v>
          </cell>
          <cell r="B6431" t="str">
            <v>螺纹钢</v>
          </cell>
          <cell r="C6431" t="str">
            <v>HRB500EФ25*12m</v>
          </cell>
          <cell r="D6431" t="str">
            <v>吨</v>
          </cell>
          <cell r="E6431">
            <v>35</v>
          </cell>
          <cell r="F6431">
            <v>45894</v>
          </cell>
          <cell r="G6431" t="str">
            <v>（中核中原-温江北林医养综合体项目）四川省成都市温江区万春大道第三人民医院东</v>
          </cell>
          <cell r="H6431" t="str">
            <v>蔡杰</v>
          </cell>
          <cell r="I6431">
            <v>18875129329</v>
          </cell>
        </row>
        <row r="6432">
          <cell r="A6432" t="str">
            <v>德胜</v>
          </cell>
          <cell r="B6432" t="str">
            <v>螺纹钢</v>
          </cell>
          <cell r="C6432" t="str">
            <v>HRB500E Φ22 12m</v>
          </cell>
          <cell r="D6432" t="str">
            <v>吨</v>
          </cell>
          <cell r="E6432">
            <v>14</v>
          </cell>
          <cell r="F6432">
            <v>45894</v>
          </cell>
          <cell r="G6432" t="str">
            <v>(华西乐山）-四川省乐山市市中区苏稽镇校地共建产教融合基地建设项目二标段</v>
          </cell>
          <cell r="H6432" t="str">
            <v>彭江涛</v>
          </cell>
          <cell r="I6432">
            <v>13990276572</v>
          </cell>
        </row>
        <row r="6433">
          <cell r="A6433" t="str">
            <v>德胜</v>
          </cell>
          <cell r="B6433" t="str">
            <v>螺纹钢</v>
          </cell>
          <cell r="C6433" t="str">
            <v>HRB500E Φ25</v>
          </cell>
          <cell r="D6433" t="str">
            <v>吨</v>
          </cell>
          <cell r="E6433">
            <v>15.5</v>
          </cell>
          <cell r="F6433">
            <v>45894</v>
          </cell>
          <cell r="G6433" t="str">
            <v>(华西乐山）-四川省乐山市市中区苏稽镇校地共建产教融合基地建设项目二标段</v>
          </cell>
          <cell r="H6433" t="str">
            <v>彭江涛</v>
          </cell>
          <cell r="I6433">
            <v>13990276572</v>
          </cell>
        </row>
        <row r="6434">
          <cell r="A6434" t="str">
            <v>德胜</v>
          </cell>
          <cell r="B6434" t="str">
            <v>螺纹钢</v>
          </cell>
          <cell r="C6434" t="str">
            <v>HRB500E Φ25 12m</v>
          </cell>
          <cell r="D6434" t="str">
            <v>吨</v>
          </cell>
          <cell r="E6434">
            <v>72</v>
          </cell>
          <cell r="F6434">
            <v>45894</v>
          </cell>
          <cell r="G6434" t="str">
            <v>(华西乐山）-四川省乐山市市中区苏稽镇校地共建产教融合基地建设项目二标段</v>
          </cell>
          <cell r="H6434" t="str">
            <v>彭江涛</v>
          </cell>
          <cell r="I6434">
            <v>13990276572</v>
          </cell>
        </row>
        <row r="6435">
          <cell r="A6435" t="str">
            <v>德胜</v>
          </cell>
          <cell r="B6435" t="str">
            <v>螺纹钢</v>
          </cell>
          <cell r="C6435" t="str">
            <v>HRB400E Φ14 9m</v>
          </cell>
          <cell r="D6435" t="str">
            <v>吨</v>
          </cell>
          <cell r="E6435">
            <v>3</v>
          </cell>
          <cell r="F6435">
            <v>45894</v>
          </cell>
          <cell r="G6435" t="str">
            <v>（华西乐山）-四川省乐山市市中区苏稽镇周山嘴校地共建产教融合基地建设项目一标段</v>
          </cell>
          <cell r="H6435" t="str">
            <v>范增云</v>
          </cell>
          <cell r="I6435">
            <v>13668153241</v>
          </cell>
        </row>
        <row r="6436">
          <cell r="A6436" t="str">
            <v>德胜</v>
          </cell>
          <cell r="B6436" t="str">
            <v>螺纹钢</v>
          </cell>
          <cell r="C6436" t="str">
            <v>HRB400E Φ22 9m</v>
          </cell>
          <cell r="D6436" t="str">
            <v>吨</v>
          </cell>
          <cell r="E6436">
            <v>3</v>
          </cell>
          <cell r="F6436">
            <v>45894</v>
          </cell>
          <cell r="G6436" t="str">
            <v>（华西乐山）-四川省乐山市市中区苏稽镇周山嘴校地共建产教融合基地建设项目一标段</v>
          </cell>
          <cell r="H6436" t="str">
            <v>范增云</v>
          </cell>
          <cell r="I6436">
            <v>13668153241</v>
          </cell>
        </row>
        <row r="6437">
          <cell r="A6437" t="str">
            <v>德胜</v>
          </cell>
          <cell r="B6437" t="str">
            <v>螺纹钢</v>
          </cell>
          <cell r="C6437" t="str">
            <v>HRB400E Φ25 9m</v>
          </cell>
          <cell r="D6437" t="str">
            <v>吨</v>
          </cell>
          <cell r="E6437">
            <v>17</v>
          </cell>
          <cell r="F6437">
            <v>45894</v>
          </cell>
          <cell r="G6437" t="str">
            <v>（华西乐山）-四川省乐山市市中区苏稽镇周山嘴校地共建产教融合基地建设项目一标段</v>
          </cell>
          <cell r="H6437" t="str">
            <v>范增云</v>
          </cell>
          <cell r="I6437">
            <v>13668153241</v>
          </cell>
        </row>
        <row r="6438">
          <cell r="A6438" t="str">
            <v>德胜</v>
          </cell>
          <cell r="B6438" t="str">
            <v>螺纹钢</v>
          </cell>
          <cell r="C6438" t="str">
            <v>HRB400E Φ28 9m</v>
          </cell>
          <cell r="D6438" t="str">
            <v>吨</v>
          </cell>
          <cell r="E6438">
            <v>26</v>
          </cell>
          <cell r="F6438">
            <v>45894</v>
          </cell>
          <cell r="G6438" t="str">
            <v>（华西乐山）-四川省乐山市市中区苏稽镇周山嘴校地共建产教融合基地建设项目一标段</v>
          </cell>
          <cell r="H6438" t="str">
            <v>范增云</v>
          </cell>
          <cell r="I6438">
            <v>13668153241</v>
          </cell>
        </row>
        <row r="6439">
          <cell r="A6439" t="str">
            <v>德胜</v>
          </cell>
          <cell r="B6439" t="str">
            <v>螺纹钢</v>
          </cell>
          <cell r="C6439" t="str">
            <v>HRB400E Φ32 9m</v>
          </cell>
          <cell r="D6439" t="str">
            <v>吨</v>
          </cell>
          <cell r="E6439">
            <v>3</v>
          </cell>
          <cell r="F6439">
            <v>45894</v>
          </cell>
          <cell r="G6439" t="str">
            <v>（华西乐山）-四川省乐山市市中区苏稽镇周山嘴校地共建产教融合基地建设项目一标段</v>
          </cell>
          <cell r="H6439" t="str">
            <v>范增云</v>
          </cell>
          <cell r="I6439">
            <v>13668153241</v>
          </cell>
        </row>
        <row r="6440">
          <cell r="A6440" t="str">
            <v>德胜</v>
          </cell>
          <cell r="B6440" t="str">
            <v>螺纹钢</v>
          </cell>
          <cell r="C6440" t="str">
            <v>HRB500E Φ14</v>
          </cell>
          <cell r="D6440" t="str">
            <v>吨</v>
          </cell>
          <cell r="E6440">
            <v>6</v>
          </cell>
          <cell r="F6440">
            <v>45894</v>
          </cell>
          <cell r="G6440" t="str">
            <v>（华西乐山）-四川省乐山市市中区苏稽镇周山嘴校地共建产教融合基地建设项目一标段</v>
          </cell>
          <cell r="H6440" t="str">
            <v>范增云</v>
          </cell>
          <cell r="I6440">
            <v>13668153241</v>
          </cell>
        </row>
        <row r="6441">
          <cell r="A6441" t="str">
            <v>德胜</v>
          </cell>
          <cell r="B6441" t="str">
            <v>螺纹钢</v>
          </cell>
          <cell r="C6441" t="str">
            <v>HRB500E Φ16</v>
          </cell>
          <cell r="D6441" t="str">
            <v>吨</v>
          </cell>
          <cell r="E6441">
            <v>6</v>
          </cell>
          <cell r="F6441">
            <v>45894</v>
          </cell>
          <cell r="G6441" t="str">
            <v>（华西乐山）-四川省乐山市市中区苏稽镇周山嘴校地共建产教融合基地建设项目一标段</v>
          </cell>
          <cell r="H6441" t="str">
            <v>范增云</v>
          </cell>
          <cell r="I6441">
            <v>13668153241</v>
          </cell>
        </row>
        <row r="6442">
          <cell r="A6442" t="str">
            <v>德胜</v>
          </cell>
          <cell r="B6442" t="str">
            <v>螺纹钢</v>
          </cell>
          <cell r="C6442" t="str">
            <v>HRB500E Φ18</v>
          </cell>
          <cell r="D6442" t="str">
            <v>吨</v>
          </cell>
          <cell r="E6442">
            <v>3</v>
          </cell>
          <cell r="F6442">
            <v>45894</v>
          </cell>
          <cell r="G6442" t="str">
            <v>（华西乐山）-四川省乐山市市中区苏稽镇周山嘴校地共建产教融合基地建设项目一标段</v>
          </cell>
          <cell r="H6442" t="str">
            <v>范增云</v>
          </cell>
          <cell r="I6442">
            <v>13668153241</v>
          </cell>
        </row>
        <row r="6443">
          <cell r="A6443" t="str">
            <v>德胜</v>
          </cell>
          <cell r="B6443" t="str">
            <v>螺纹钢</v>
          </cell>
          <cell r="C6443" t="str">
            <v>HRB500E Φ22</v>
          </cell>
          <cell r="D6443" t="str">
            <v>吨</v>
          </cell>
          <cell r="E6443">
            <v>15</v>
          </cell>
          <cell r="F6443">
            <v>45894</v>
          </cell>
          <cell r="G6443" t="str">
            <v>（华西乐山）-四川省乐山市市中区苏稽镇周山嘴校地共建产教融合基地建设项目一标段</v>
          </cell>
          <cell r="H6443" t="str">
            <v>范增云</v>
          </cell>
          <cell r="I6443">
            <v>13668153241</v>
          </cell>
        </row>
        <row r="6444">
          <cell r="A6444" t="str">
            <v>德胜</v>
          </cell>
          <cell r="B6444" t="str">
            <v>螺纹钢</v>
          </cell>
          <cell r="C6444" t="str">
            <v>HRB500E Φ25</v>
          </cell>
          <cell r="D6444" t="str">
            <v>吨</v>
          </cell>
          <cell r="E6444">
            <v>20</v>
          </cell>
          <cell r="F6444">
            <v>45894</v>
          </cell>
          <cell r="G6444" t="str">
            <v>（华西乐山）-四川省乐山市市中区苏稽镇周山嘴校地共建产教融合基地建设项目一标段</v>
          </cell>
          <cell r="H6444" t="str">
            <v>范增云</v>
          </cell>
          <cell r="I6444">
            <v>13668153241</v>
          </cell>
        </row>
        <row r="6445">
          <cell r="A6445" t="str">
            <v>德胜恒嘉</v>
          </cell>
          <cell r="B6445" t="str">
            <v>螺纹钢</v>
          </cell>
          <cell r="C6445" t="str">
            <v>HRB400EФ12*9m</v>
          </cell>
          <cell r="D6445" t="str">
            <v>吨</v>
          </cell>
          <cell r="E6445">
            <v>105</v>
          </cell>
          <cell r="F6445">
            <v>45894</v>
          </cell>
          <cell r="G6445" t="str">
            <v>（中铁八局康新高速TJ4-1标）四川省甘孜州康定市新都桥镇超限载检测站</v>
          </cell>
          <cell r="H6445" t="str">
            <v>刘俊</v>
          </cell>
          <cell r="I6445">
            <v>18587764925</v>
          </cell>
        </row>
        <row r="6446">
          <cell r="A6446" t="str">
            <v>德胜恒嘉</v>
          </cell>
          <cell r="B6446" t="str">
            <v>螺纹钢</v>
          </cell>
          <cell r="C6446" t="str">
            <v>HRB400EФ16*12m</v>
          </cell>
          <cell r="D6446" t="str">
            <v>吨</v>
          </cell>
          <cell r="E6446">
            <v>175</v>
          </cell>
          <cell r="F6446">
            <v>45894</v>
          </cell>
          <cell r="G6446" t="str">
            <v>（中铁八局康新高速TJ4-1标）四川省甘孜州康定市新都桥镇超限载检测站</v>
          </cell>
          <cell r="H6446" t="str">
            <v>刘俊</v>
          </cell>
          <cell r="I6446">
            <v>18587764925</v>
          </cell>
        </row>
        <row r="6447">
          <cell r="A6447" t="str">
            <v>德胜恒嘉</v>
          </cell>
          <cell r="B6447" t="str">
            <v>螺纹钢</v>
          </cell>
          <cell r="C6447" t="str">
            <v>HRB400EФ28*12m</v>
          </cell>
          <cell r="D6447" t="str">
            <v>吨</v>
          </cell>
          <cell r="E6447">
            <v>70</v>
          </cell>
          <cell r="F6447">
            <v>45894</v>
          </cell>
          <cell r="G6447" t="str">
            <v>（中铁八局康新高速TJ4-1标）四川省甘孜州康定市新都桥镇超限载检测站</v>
          </cell>
          <cell r="H6447" t="str">
            <v>刘俊</v>
          </cell>
          <cell r="I6447">
            <v>18587764925</v>
          </cell>
        </row>
        <row r="6448">
          <cell r="A6448" t="str">
            <v>德胜恒嘉</v>
          </cell>
          <cell r="B6448" t="str">
            <v>螺纹钢</v>
          </cell>
          <cell r="C6448" t="str">
            <v>HRB500EФ28*12m</v>
          </cell>
          <cell r="D6448" t="str">
            <v>吨</v>
          </cell>
          <cell r="E6448">
            <v>35</v>
          </cell>
          <cell r="F6448">
            <v>45894</v>
          </cell>
          <cell r="G6448" t="str">
            <v>（中铁八局康新高速TJ4-1标）四川省甘孜州康定市新都桥镇超限载检测站</v>
          </cell>
          <cell r="H6448" t="str">
            <v>刘俊</v>
          </cell>
          <cell r="I6448">
            <v>18587764925</v>
          </cell>
        </row>
        <row r="6449">
          <cell r="A6449" t="str">
            <v>达钢</v>
          </cell>
          <cell r="B6449" t="str">
            <v>盘螺</v>
          </cell>
          <cell r="C6449" t="str">
            <v>HRB400E Φ10</v>
          </cell>
          <cell r="D6449" t="str">
            <v>吨</v>
          </cell>
          <cell r="E6449">
            <v>21</v>
          </cell>
          <cell r="F6449">
            <v>45894</v>
          </cell>
          <cell r="G6449" t="str">
            <v>（商投建工达州中医药科技园-4工区-11号楼）达州市通川区达州中医药职业学院犀牛大道北段</v>
          </cell>
          <cell r="H6449" t="str">
            <v>张扬</v>
          </cell>
          <cell r="I6449">
            <v>18381904567</v>
          </cell>
        </row>
        <row r="6450">
          <cell r="A6450" t="str">
            <v>达钢</v>
          </cell>
          <cell r="B6450" t="str">
            <v>螺纹钢</v>
          </cell>
          <cell r="C6450" t="str">
            <v>HRB400E Φ20 9m</v>
          </cell>
          <cell r="D6450" t="str">
            <v>吨</v>
          </cell>
          <cell r="E6450">
            <v>6</v>
          </cell>
          <cell r="F6450">
            <v>45894</v>
          </cell>
          <cell r="G6450" t="str">
            <v>（商投建工达州中医药科技园-4工区-11号楼）达州市通川区达州中医药职业学院犀牛大道北段</v>
          </cell>
          <cell r="H6450" t="str">
            <v>张扬</v>
          </cell>
          <cell r="I6450">
            <v>18381904567</v>
          </cell>
        </row>
        <row r="6451">
          <cell r="A6451" t="str">
            <v>达钢</v>
          </cell>
          <cell r="B6451" t="str">
            <v>螺纹钢</v>
          </cell>
          <cell r="C6451" t="str">
            <v>HRB400E Φ25 9m</v>
          </cell>
          <cell r="D6451" t="str">
            <v>吨</v>
          </cell>
          <cell r="E6451">
            <v>15</v>
          </cell>
          <cell r="F6451">
            <v>45894</v>
          </cell>
          <cell r="G6451" t="str">
            <v>（商投建工达州中医药科技园-4工区-11号楼）达州市通川区达州中医药职业学院犀牛大道北段</v>
          </cell>
          <cell r="H6451" t="str">
            <v>张扬</v>
          </cell>
          <cell r="I6451">
            <v>18381904567</v>
          </cell>
        </row>
        <row r="6452">
          <cell r="A6452" t="str">
            <v>达钢</v>
          </cell>
          <cell r="B6452" t="str">
            <v>盘螺</v>
          </cell>
          <cell r="C6452" t="str">
            <v>HRB400E Φ8</v>
          </cell>
          <cell r="D6452" t="str">
            <v>吨</v>
          </cell>
          <cell r="E6452">
            <v>17</v>
          </cell>
          <cell r="F6452">
            <v>45894</v>
          </cell>
          <cell r="G6452" t="str">
            <v>（商投建工达州中医药科技园-4工区-9号楼）达州市通川区达州中医药职业学院犀牛大道北段</v>
          </cell>
          <cell r="H6452" t="str">
            <v>张扬</v>
          </cell>
          <cell r="I6452">
            <v>18381904567</v>
          </cell>
        </row>
        <row r="6453">
          <cell r="A6453" t="str">
            <v>达钢</v>
          </cell>
          <cell r="B6453" t="str">
            <v>盘螺</v>
          </cell>
          <cell r="C6453" t="str">
            <v>HRB400E Φ10</v>
          </cell>
          <cell r="D6453" t="str">
            <v>吨</v>
          </cell>
          <cell r="E6453">
            <v>18</v>
          </cell>
          <cell r="F6453">
            <v>45894</v>
          </cell>
          <cell r="G6453" t="str">
            <v>（商投建工达州中医药科技园-4工区-9号楼）达州市通川区达州中医药职业学院犀牛大道北段</v>
          </cell>
          <cell r="H6453" t="str">
            <v>张扬</v>
          </cell>
          <cell r="I6453">
            <v>18381904567</v>
          </cell>
        </row>
        <row r="6454">
          <cell r="A6454" t="str">
            <v>达钢</v>
          </cell>
          <cell r="B6454" t="str">
            <v>螺纹钢</v>
          </cell>
          <cell r="C6454" t="str">
            <v>HRB400E Φ20 9m</v>
          </cell>
          <cell r="D6454" t="str">
            <v>吨</v>
          </cell>
          <cell r="E6454">
            <v>12</v>
          </cell>
          <cell r="F6454">
            <v>45894</v>
          </cell>
          <cell r="G6454" t="str">
            <v>（商投建工达州中医药科技园-4工区-9号楼）达州市通川区达州中医药职业学院犀牛大道北段</v>
          </cell>
          <cell r="H6454" t="str">
            <v>张扬</v>
          </cell>
          <cell r="I6454">
            <v>18381904567</v>
          </cell>
        </row>
        <row r="6455">
          <cell r="A6455" t="str">
            <v>达钢</v>
          </cell>
          <cell r="B6455" t="str">
            <v>螺纹钢</v>
          </cell>
          <cell r="C6455" t="str">
            <v>HRB400E Φ25 9m</v>
          </cell>
          <cell r="D6455" t="str">
            <v>吨</v>
          </cell>
          <cell r="E6455">
            <v>12</v>
          </cell>
          <cell r="F6455">
            <v>45894</v>
          </cell>
          <cell r="G6455" t="str">
            <v>（商投建工达州中医药科技园-4工区-9号楼）达州市通川区达州中医药职业学院犀牛大道北段</v>
          </cell>
          <cell r="H6455" t="str">
            <v>张扬</v>
          </cell>
          <cell r="I6455">
            <v>18381904567</v>
          </cell>
        </row>
        <row r="6456">
          <cell r="A6456" t="str">
            <v>润耀</v>
          </cell>
          <cell r="B6456" t="str">
            <v>盘螺</v>
          </cell>
          <cell r="C6456" t="str">
            <v>HRB400E Φ6</v>
          </cell>
          <cell r="D6456" t="str">
            <v>吨</v>
          </cell>
          <cell r="E6456">
            <v>20</v>
          </cell>
          <cell r="F6456">
            <v>45894</v>
          </cell>
          <cell r="G6456" t="str">
            <v>（华西乐山）-四川省乐山市市中区苏稽镇周山嘴校地共建产教融合基地建设项目一标段</v>
          </cell>
          <cell r="H6456" t="str">
            <v>范增云</v>
          </cell>
          <cell r="I6456">
            <v>13668153241</v>
          </cell>
        </row>
        <row r="6457">
          <cell r="A6457" t="str">
            <v>润耀</v>
          </cell>
          <cell r="B6457" t="str">
            <v>盘螺</v>
          </cell>
          <cell r="C6457" t="str">
            <v>HRB400E Φ8</v>
          </cell>
          <cell r="D6457" t="str">
            <v>吨</v>
          </cell>
          <cell r="E6457">
            <v>40</v>
          </cell>
          <cell r="F6457">
            <v>45894</v>
          </cell>
          <cell r="G6457" t="str">
            <v>（华西乐山）-四川省乐山市市中区苏稽镇周山嘴校地共建产教融合基地建设项目一标段</v>
          </cell>
          <cell r="H6457" t="str">
            <v>范增云</v>
          </cell>
          <cell r="I6457">
            <v>13668153241</v>
          </cell>
        </row>
        <row r="6458">
          <cell r="A6458" t="str">
            <v>润耀</v>
          </cell>
          <cell r="B6458" t="str">
            <v>盘螺</v>
          </cell>
          <cell r="C6458" t="str">
            <v>HRB400E Φ10</v>
          </cell>
          <cell r="D6458" t="str">
            <v>吨</v>
          </cell>
          <cell r="E6458">
            <v>30</v>
          </cell>
          <cell r="F6458">
            <v>45894</v>
          </cell>
          <cell r="G6458" t="str">
            <v>（华西乐山）-四川省乐山市市中区苏稽镇周山嘴校地共建产教融合基地建设项目一标段</v>
          </cell>
          <cell r="H6458" t="str">
            <v>范增云</v>
          </cell>
          <cell r="I6458">
            <v>13668153241</v>
          </cell>
        </row>
        <row r="6459">
          <cell r="A6459" t="str">
            <v>润耀</v>
          </cell>
          <cell r="B6459" t="str">
            <v>螺纹钢</v>
          </cell>
          <cell r="C6459" t="str">
            <v>HRB400E Φ14 9m</v>
          </cell>
          <cell r="D6459" t="str">
            <v>吨</v>
          </cell>
          <cell r="E6459">
            <v>10</v>
          </cell>
          <cell r="F6459">
            <v>45894</v>
          </cell>
          <cell r="G6459" t="str">
            <v>（华西乐山）-四川省乐山市市中区苏稽镇周山嘴校地共建产教融合基地建设项目一标段</v>
          </cell>
          <cell r="H6459" t="str">
            <v>范增云</v>
          </cell>
          <cell r="I6459">
            <v>13668153241</v>
          </cell>
        </row>
        <row r="6460">
          <cell r="A6460" t="str">
            <v>润耀</v>
          </cell>
          <cell r="B6460" t="str">
            <v>螺纹钢</v>
          </cell>
          <cell r="C6460" t="str">
            <v>HRB400E Φ20 9m</v>
          </cell>
          <cell r="D6460" t="str">
            <v>吨</v>
          </cell>
          <cell r="E6460">
            <v>7</v>
          </cell>
          <cell r="F6460">
            <v>45894</v>
          </cell>
          <cell r="G6460" t="str">
            <v>（华西乐山）-四川省乐山市市中区苏稽镇周山嘴校地共建产教融合基地建设项目一标段</v>
          </cell>
          <cell r="H6460" t="str">
            <v>范增云</v>
          </cell>
          <cell r="I6460">
            <v>13668153241</v>
          </cell>
        </row>
        <row r="6461">
          <cell r="A6461" t="str">
            <v>润耀</v>
          </cell>
          <cell r="B6461" t="str">
            <v>螺纹钢</v>
          </cell>
          <cell r="C6461" t="str">
            <v>HRB400E Φ22 9m</v>
          </cell>
          <cell r="D6461" t="str">
            <v>吨</v>
          </cell>
          <cell r="E6461">
            <v>35</v>
          </cell>
          <cell r="F6461">
            <v>45894</v>
          </cell>
          <cell r="G6461" t="str">
            <v>(五冶建设龙泉芙蓉花语项目-1,3地块)龙泉驿区北川路双堰塘钓鱼东100米(北川路)</v>
          </cell>
          <cell r="H6461" t="str">
            <v>祝</v>
          </cell>
          <cell r="I6461">
            <v>15583590797</v>
          </cell>
        </row>
        <row r="6462">
          <cell r="A6462" t="str">
            <v>钢固融</v>
          </cell>
          <cell r="B6462" t="str">
            <v>高线</v>
          </cell>
          <cell r="C6462" t="str">
            <v>HPB300 8</v>
          </cell>
          <cell r="D6462" t="str">
            <v>吨</v>
          </cell>
          <cell r="E6462">
            <v>2</v>
          </cell>
          <cell r="F6462">
            <v>45894</v>
          </cell>
          <cell r="G6462" t="str">
            <v>（中铁三局集团有限公司成绵乐客专乐山站站房改扩建项目经理部）四川省乐山市市中区瑞祥路与至乐路交叉口西侧</v>
          </cell>
          <cell r="H6462" t="str">
            <v>王鹏</v>
          </cell>
          <cell r="I6462">
            <v>15340560935</v>
          </cell>
        </row>
        <row r="6463">
          <cell r="A6463" t="str">
            <v>钢固融</v>
          </cell>
          <cell r="B6463" t="str">
            <v>高线</v>
          </cell>
          <cell r="C6463" t="str">
            <v>HPB300 10</v>
          </cell>
          <cell r="D6463" t="str">
            <v>吨</v>
          </cell>
          <cell r="E6463">
            <v>4</v>
          </cell>
          <cell r="F6463">
            <v>45894</v>
          </cell>
          <cell r="G6463" t="str">
            <v>（中铁三局集团有限公司成绵乐客专乐山站站房改扩建项目经理部）四川省乐山市市中区瑞祥路与至乐路交叉口西侧</v>
          </cell>
          <cell r="H6463" t="str">
            <v>王鹏</v>
          </cell>
          <cell r="I6463">
            <v>15340560935</v>
          </cell>
        </row>
        <row r="6464">
          <cell r="A6464" t="str">
            <v>钢固融</v>
          </cell>
          <cell r="B6464" t="str">
            <v>盘螺</v>
          </cell>
          <cell r="C6464" t="str">
            <v>HRB400EФ12</v>
          </cell>
          <cell r="D6464" t="str">
            <v>吨</v>
          </cell>
          <cell r="E6464">
            <v>26</v>
          </cell>
          <cell r="F6464">
            <v>45894</v>
          </cell>
          <cell r="G6464" t="str">
            <v>（中铁三局集团有限公司成绵乐客专乐山站站房改扩建项目经理部）四川省乐山市市中区瑞祥路与至乐路交叉口西侧</v>
          </cell>
          <cell r="H6464" t="str">
            <v>王鹏</v>
          </cell>
          <cell r="I6464">
            <v>15340560935</v>
          </cell>
        </row>
        <row r="6465">
          <cell r="A6465" t="str">
            <v>钢固融</v>
          </cell>
          <cell r="B6465" t="str">
            <v>高线</v>
          </cell>
          <cell r="C6465" t="str">
            <v>HPB300 12</v>
          </cell>
          <cell r="D6465" t="str">
            <v>吨</v>
          </cell>
          <cell r="E6465">
            <v>2</v>
          </cell>
          <cell r="F6465">
            <v>45894</v>
          </cell>
          <cell r="G6465" t="str">
            <v>（中铁三局集团有限公司成绵乐客专乐山站站房改扩建项目经理部）四川省乐山市市中区瑞祥路与至乐路交叉口西侧</v>
          </cell>
          <cell r="H6465" t="str">
            <v>王鹏</v>
          </cell>
          <cell r="I6465">
            <v>15340560935</v>
          </cell>
        </row>
        <row r="6466">
          <cell r="A6466" t="str">
            <v>德胜</v>
          </cell>
          <cell r="B6466" t="str">
            <v>螺纹钢</v>
          </cell>
          <cell r="C6466" t="str">
            <v>HRB400EФ16*9m</v>
          </cell>
          <cell r="D6466" t="str">
            <v>吨</v>
          </cell>
          <cell r="E6466">
            <v>5</v>
          </cell>
          <cell r="F6466">
            <v>45894</v>
          </cell>
          <cell r="G6466" t="str">
            <v>（中铁三局集团有限公司成绵乐客专乐山站站房改扩建项目经理部）四川省乐山市市中区瑞祥路与至乐路交叉口西侧</v>
          </cell>
          <cell r="H6466" t="str">
            <v>王鹏</v>
          </cell>
          <cell r="I6466">
            <v>15340560935</v>
          </cell>
        </row>
        <row r="6467">
          <cell r="A6467" t="str">
            <v>德胜</v>
          </cell>
          <cell r="B6467" t="str">
            <v>螺纹钢</v>
          </cell>
          <cell r="C6467" t="str">
            <v>HRB400EФ20*9m</v>
          </cell>
          <cell r="D6467" t="str">
            <v>吨</v>
          </cell>
          <cell r="E6467">
            <v>17</v>
          </cell>
          <cell r="F6467">
            <v>45894</v>
          </cell>
          <cell r="G6467" t="str">
            <v>（中铁三局集团有限公司成绵乐客专乐山站站房改扩建项目经理部）四川省乐山市市中区瑞祥路与至乐路交叉口西侧</v>
          </cell>
          <cell r="H6467" t="str">
            <v>王鹏</v>
          </cell>
          <cell r="I6467">
            <v>15340560935</v>
          </cell>
        </row>
        <row r="6468">
          <cell r="A6468" t="str">
            <v>德胜</v>
          </cell>
          <cell r="B6468" t="str">
            <v>螺纹钢</v>
          </cell>
          <cell r="C6468" t="str">
            <v>HRB400EФ32*9m</v>
          </cell>
          <cell r="D6468" t="str">
            <v>吨</v>
          </cell>
          <cell r="E6468">
            <v>13</v>
          </cell>
          <cell r="F6468">
            <v>45894</v>
          </cell>
          <cell r="G6468" t="str">
            <v>（中铁三局集团有限公司成绵乐客专乐山站站房改扩建项目经理部）四川省乐山市市中区瑞祥路与至乐路交叉口西侧</v>
          </cell>
          <cell r="H6468" t="str">
            <v>王鹏</v>
          </cell>
          <cell r="I6468">
            <v>15340560935</v>
          </cell>
        </row>
        <row r="6469">
          <cell r="A6469" t="str">
            <v>达钢</v>
          </cell>
          <cell r="B6469" t="str">
            <v>盘螺</v>
          </cell>
          <cell r="C6469" t="str">
            <v>HRB400E Φ8</v>
          </cell>
          <cell r="D6469" t="str">
            <v>吨</v>
          </cell>
          <cell r="E6469">
            <v>45</v>
          </cell>
          <cell r="F6469">
            <v>45895</v>
          </cell>
          <cell r="G6469" t="str">
            <v>（商投建工达州中医药科技园-4工区-11号楼）达州市通川区达州中医药职业学院犀牛大道北段</v>
          </cell>
          <cell r="H6469" t="str">
            <v>张扬</v>
          </cell>
          <cell r="I6469">
            <v>18381904567</v>
          </cell>
        </row>
        <row r="6470">
          <cell r="A6470" t="str">
            <v>八局</v>
          </cell>
          <cell r="B6470" t="str">
            <v>盘圆</v>
          </cell>
          <cell r="C6470" t="str">
            <v>HPB300Ф8</v>
          </cell>
          <cell r="D6470" t="str">
            <v>吨</v>
          </cell>
          <cell r="E6470">
            <v>35</v>
          </cell>
          <cell r="F6470">
            <v>45895</v>
          </cell>
          <cell r="G6470" t="str">
            <v>（中铁一局四公司康新高速TJ1-1标雅加梗隧道）四川省甘孜州康定市雅加梗</v>
          </cell>
          <cell r="H6470" t="str">
            <v>范国义</v>
          </cell>
          <cell r="I6470">
            <v>18784539677</v>
          </cell>
        </row>
        <row r="6471">
          <cell r="A6471" t="str">
            <v>德胜恒嘉</v>
          </cell>
          <cell r="B6471" t="str">
            <v>螺纹钢</v>
          </cell>
          <cell r="C6471" t="str">
            <v>HRB400EФ12*9m</v>
          </cell>
          <cell r="D6471" t="str">
            <v>吨</v>
          </cell>
          <cell r="E6471">
            <v>35</v>
          </cell>
          <cell r="F6471">
            <v>45895</v>
          </cell>
          <cell r="G6471" t="str">
            <v>（中铁六局呼和公司康新高速TJ4-2标）四川省甘孜藏族自治州康定市新都桥镇东俄罗三村中建八局搅拌站旁</v>
          </cell>
          <cell r="H6471" t="str">
            <v>许文刚</v>
          </cell>
          <cell r="I6471">
            <v>15848808186</v>
          </cell>
        </row>
        <row r="6472">
          <cell r="A6472" t="str">
            <v>德胜恒嘉</v>
          </cell>
          <cell r="B6472" t="str">
            <v>螺纹钢</v>
          </cell>
          <cell r="C6472" t="str">
            <v>HRB400EФ12*12m</v>
          </cell>
          <cell r="D6472" t="str">
            <v>吨</v>
          </cell>
          <cell r="E6472">
            <v>35</v>
          </cell>
          <cell r="F6472">
            <v>45895</v>
          </cell>
          <cell r="G6472" t="str">
            <v>（中铁六局呼和公司康新高速TJ4-2标）四川省甘孜藏族自治州康定市新都桥镇东俄罗三村中建八局搅拌站旁</v>
          </cell>
          <cell r="H6472" t="str">
            <v>许文刚</v>
          </cell>
          <cell r="I6472">
            <v>15848808186</v>
          </cell>
        </row>
        <row r="6473">
          <cell r="A6473" t="str">
            <v>德胜恒嘉</v>
          </cell>
          <cell r="B6473" t="str">
            <v>螺纹钢</v>
          </cell>
          <cell r="C6473" t="str">
            <v>HRB400EФ16*9m</v>
          </cell>
          <cell r="D6473" t="str">
            <v>吨</v>
          </cell>
          <cell r="E6473">
            <v>15</v>
          </cell>
          <cell r="F6473">
            <v>45895</v>
          </cell>
          <cell r="G6473" t="str">
            <v>（中铁六局呼和公司康新高速TJ4-2标）四川省甘孜藏族自治州康定市新都桥镇东俄罗三村中建八局搅拌站旁</v>
          </cell>
          <cell r="H6473" t="str">
            <v>许文刚</v>
          </cell>
          <cell r="I6473">
            <v>15848808186</v>
          </cell>
        </row>
        <row r="6474">
          <cell r="A6474" t="str">
            <v>德胜恒嘉</v>
          </cell>
          <cell r="B6474" t="str">
            <v>螺纹钢</v>
          </cell>
          <cell r="C6474" t="str">
            <v>HRB400EФ18*9m</v>
          </cell>
          <cell r="D6474" t="str">
            <v>吨</v>
          </cell>
          <cell r="E6474">
            <v>90</v>
          </cell>
          <cell r="F6474">
            <v>45895</v>
          </cell>
          <cell r="G6474" t="str">
            <v>（中铁六局呼和公司康新高速TJ4-2标）四川省甘孜藏族自治州康定市新都桥镇东俄罗三村中建八局搅拌站旁</v>
          </cell>
          <cell r="H6474" t="str">
            <v>许文刚</v>
          </cell>
          <cell r="I6474">
            <v>15848808186</v>
          </cell>
        </row>
        <row r="6475">
          <cell r="A6475" t="str">
            <v>德胜恒嘉</v>
          </cell>
          <cell r="B6475" t="str">
            <v>螺纹钢</v>
          </cell>
          <cell r="C6475" t="str">
            <v>HRB400EФ22*9m</v>
          </cell>
          <cell r="D6475" t="str">
            <v>吨</v>
          </cell>
          <cell r="E6475">
            <v>35</v>
          </cell>
          <cell r="F6475">
            <v>45895</v>
          </cell>
          <cell r="G6475" t="str">
            <v>（中铁六局呼和公司康新高速TJ4-2标）四川省甘孜藏族自治州康定市新都桥镇东俄罗三村中建八局搅拌站旁</v>
          </cell>
          <cell r="H6475" t="str">
            <v>许文刚</v>
          </cell>
          <cell r="I6475">
            <v>15848808186</v>
          </cell>
        </row>
        <row r="6476">
          <cell r="A6476" t="str">
            <v>德胜恒嘉</v>
          </cell>
          <cell r="B6476" t="str">
            <v>螺纹钢</v>
          </cell>
          <cell r="C6476" t="str">
            <v>HRB500EФ28*9m</v>
          </cell>
          <cell r="D6476" t="str">
            <v>吨</v>
          </cell>
          <cell r="E6476">
            <v>70</v>
          </cell>
          <cell r="F6476">
            <v>45895</v>
          </cell>
          <cell r="G6476" t="str">
            <v>（中铁六局呼和公司康新高速TJ4-2标）四川省甘孜藏族自治州康定市新都桥镇东俄罗三村中建八局搅拌站旁</v>
          </cell>
          <cell r="H6476" t="str">
            <v>许文刚</v>
          </cell>
          <cell r="I6476">
            <v>15848808186</v>
          </cell>
        </row>
        <row r="6477">
          <cell r="A6477" t="str">
            <v>润耀</v>
          </cell>
          <cell r="B6477" t="str">
            <v>螺纹钢</v>
          </cell>
          <cell r="C6477" t="str">
            <v>HRB400EФ12*9m</v>
          </cell>
          <cell r="D6477" t="str">
            <v>吨</v>
          </cell>
          <cell r="E6477">
            <v>35</v>
          </cell>
          <cell r="F6477">
            <v>45895</v>
          </cell>
          <cell r="G6477" t="str">
            <v>（中核中原-温江光明苑三期项目）四川省成都市温江区金马街道光明苑三期项目</v>
          </cell>
          <cell r="H6477" t="str">
            <v>王生斌</v>
          </cell>
          <cell r="I6477">
            <v>15228858118</v>
          </cell>
        </row>
        <row r="6478">
          <cell r="A6478" t="str">
            <v>润耀</v>
          </cell>
          <cell r="B6478" t="str">
            <v>螺纹钢</v>
          </cell>
          <cell r="C6478" t="str">
            <v>HRB400EФ14*9m</v>
          </cell>
          <cell r="D6478" t="str">
            <v>吨</v>
          </cell>
          <cell r="E6478">
            <v>35</v>
          </cell>
          <cell r="F6478">
            <v>45895</v>
          </cell>
          <cell r="G6478" t="str">
            <v>（中核中原-温江光明苑三期项目）四川省成都市温江区金马街道光明苑三期项目</v>
          </cell>
          <cell r="H6478" t="str">
            <v>王生斌</v>
          </cell>
          <cell r="I6478">
            <v>15228858118</v>
          </cell>
        </row>
        <row r="6479">
          <cell r="A6479" t="str">
            <v>润耀</v>
          </cell>
          <cell r="B6479" t="str">
            <v>螺纹钢</v>
          </cell>
          <cell r="C6479" t="str">
            <v>HRB400EФ16*9m</v>
          </cell>
          <cell r="D6479" t="str">
            <v>吨</v>
          </cell>
          <cell r="E6479">
            <v>35</v>
          </cell>
          <cell r="F6479">
            <v>45895</v>
          </cell>
          <cell r="G6479" t="str">
            <v>（中核中原-温江光明苑三期项目）四川省成都市温江区金马街道光明苑三期项目</v>
          </cell>
          <cell r="H6479" t="str">
            <v>王生斌</v>
          </cell>
          <cell r="I6479">
            <v>15228858118</v>
          </cell>
        </row>
        <row r="6480">
          <cell r="A6480" t="str">
            <v>润耀</v>
          </cell>
          <cell r="B6480" t="str">
            <v>螺纹钢</v>
          </cell>
          <cell r="C6480" t="str">
            <v>HRB400EФ18*9m</v>
          </cell>
          <cell r="D6480" t="str">
            <v>吨</v>
          </cell>
          <cell r="E6480">
            <v>12</v>
          </cell>
          <cell r="F6480">
            <v>45895</v>
          </cell>
          <cell r="G6480" t="str">
            <v>（中核中原-温江光明苑三期项目）四川省成都市温江区金马街道光明苑三期项目</v>
          </cell>
          <cell r="H6480" t="str">
            <v>王生斌</v>
          </cell>
          <cell r="I6480">
            <v>15228858118</v>
          </cell>
        </row>
        <row r="6481">
          <cell r="A6481" t="str">
            <v>润耀</v>
          </cell>
          <cell r="B6481" t="str">
            <v>螺纹钢</v>
          </cell>
          <cell r="C6481" t="str">
            <v>HRB400EФ20*9mm</v>
          </cell>
          <cell r="D6481" t="str">
            <v>吨</v>
          </cell>
          <cell r="E6481">
            <v>11</v>
          </cell>
          <cell r="F6481">
            <v>45895</v>
          </cell>
          <cell r="G6481" t="str">
            <v>（中核中原-温江光明苑三期项目）四川省成都市温江区金马街道光明苑三期项目</v>
          </cell>
          <cell r="H6481" t="str">
            <v>王生斌</v>
          </cell>
          <cell r="I6481">
            <v>15228858118</v>
          </cell>
        </row>
        <row r="6482">
          <cell r="A6482" t="str">
            <v>润耀</v>
          </cell>
          <cell r="B6482" t="str">
            <v>螺纹钢</v>
          </cell>
          <cell r="C6482" t="str">
            <v>HRB400EФ22*9mm</v>
          </cell>
          <cell r="D6482" t="str">
            <v>吨</v>
          </cell>
          <cell r="E6482">
            <v>11</v>
          </cell>
          <cell r="F6482">
            <v>45895</v>
          </cell>
          <cell r="G6482" t="str">
            <v>（中核中原-温江光明苑三期项目）四川省成都市温江区金马街道光明苑三期项目</v>
          </cell>
          <cell r="H6482" t="str">
            <v>王生斌</v>
          </cell>
          <cell r="I6482">
            <v>15228858118</v>
          </cell>
        </row>
        <row r="6483">
          <cell r="A6483" t="str">
            <v>润耀</v>
          </cell>
          <cell r="B6483" t="str">
            <v>盘螺</v>
          </cell>
          <cell r="C6483" t="str">
            <v>HRB400EФ10</v>
          </cell>
          <cell r="D6483" t="str">
            <v>吨</v>
          </cell>
          <cell r="E6483">
            <v>70</v>
          </cell>
          <cell r="F6483">
            <v>45895</v>
          </cell>
          <cell r="G6483" t="str">
            <v>（中铁六局呼和公司康新高速TJ4-2标）四川省甘孜藏族自治州康定市新都桥镇东俄罗三村中建八局搅拌站旁</v>
          </cell>
          <cell r="H6483" t="str">
            <v>许文刚</v>
          </cell>
          <cell r="I6483">
            <v>15848808186</v>
          </cell>
        </row>
        <row r="6484">
          <cell r="A6484" t="str">
            <v>润耀</v>
          </cell>
          <cell r="B6484" t="str">
            <v>盘螺</v>
          </cell>
          <cell r="C6484" t="str">
            <v>HRB400E Φ8</v>
          </cell>
          <cell r="D6484" t="str">
            <v>吨</v>
          </cell>
          <cell r="E6484">
            <v>9</v>
          </cell>
          <cell r="F6484">
            <v>45895</v>
          </cell>
          <cell r="G6484" t="str">
            <v>(五冶建设成都国际铁路港多式联项目)四川省成都市青白江区桂平大道成都中远海运陆港多式联运有限公司</v>
          </cell>
          <cell r="H6484" t="str">
            <v>黄勇杰</v>
          </cell>
          <cell r="I6484">
            <v>13880580196</v>
          </cell>
        </row>
        <row r="6485">
          <cell r="A6485" t="str">
            <v>润耀</v>
          </cell>
          <cell r="B6485" t="str">
            <v>盘螺</v>
          </cell>
          <cell r="C6485" t="str">
            <v>HRB400E Φ12</v>
          </cell>
          <cell r="D6485" t="str">
            <v>吨</v>
          </cell>
          <cell r="E6485">
            <v>9</v>
          </cell>
          <cell r="F6485">
            <v>45895</v>
          </cell>
          <cell r="G6485" t="str">
            <v>(五冶建设成都国际铁路港多式联项目)四川省成都市青白江区桂平大道成都中远海运陆港多式联运有限公司</v>
          </cell>
          <cell r="H6485" t="str">
            <v>黄勇杰</v>
          </cell>
          <cell r="I6485">
            <v>13880580196</v>
          </cell>
        </row>
        <row r="6486">
          <cell r="A6486" t="str">
            <v>润耀</v>
          </cell>
          <cell r="B6486" t="str">
            <v>螺纹钢</v>
          </cell>
          <cell r="C6486" t="str">
            <v>HRB400E Φ16 9m</v>
          </cell>
          <cell r="D6486" t="str">
            <v>吨</v>
          </cell>
          <cell r="E6486">
            <v>2</v>
          </cell>
          <cell r="F6486">
            <v>45895</v>
          </cell>
          <cell r="G6486" t="str">
            <v>(五冶建设成都国际铁路港多式联项目)四川省成都市青白江区桂平大道成都中远海运陆港多式联运有限公司</v>
          </cell>
          <cell r="H6486" t="str">
            <v>黄勇杰</v>
          </cell>
          <cell r="I6486">
            <v>13880580196</v>
          </cell>
        </row>
        <row r="6487">
          <cell r="A6487" t="str">
            <v>润耀</v>
          </cell>
          <cell r="B6487" t="str">
            <v>螺纹钢</v>
          </cell>
          <cell r="C6487" t="str">
            <v>HRB400E Φ18 9m</v>
          </cell>
          <cell r="D6487" t="str">
            <v>吨</v>
          </cell>
          <cell r="E6487">
            <v>5</v>
          </cell>
          <cell r="F6487">
            <v>45895</v>
          </cell>
          <cell r="G6487" t="str">
            <v>(五冶建设成都国际铁路港多式联项目)四川省成都市青白江区桂平大道成都中远海运陆港多式联运有限公司</v>
          </cell>
          <cell r="H6487" t="str">
            <v>黄勇杰</v>
          </cell>
          <cell r="I6487">
            <v>13880580196</v>
          </cell>
        </row>
        <row r="6488">
          <cell r="A6488" t="str">
            <v>润耀</v>
          </cell>
          <cell r="B6488" t="str">
            <v>螺纹钢</v>
          </cell>
          <cell r="C6488" t="str">
            <v>HRB400E Φ20 9m</v>
          </cell>
          <cell r="D6488" t="str">
            <v>吨</v>
          </cell>
          <cell r="E6488">
            <v>9</v>
          </cell>
          <cell r="F6488">
            <v>45895</v>
          </cell>
          <cell r="G6488" t="str">
            <v>(五冶建设成都国际铁路港多式联项目)四川省成都市青白江区桂平大道成都中远海运陆港多式联运有限公司</v>
          </cell>
          <cell r="H6488" t="str">
            <v>黄勇杰</v>
          </cell>
          <cell r="I6488">
            <v>13880580196</v>
          </cell>
        </row>
        <row r="6489">
          <cell r="A6489" t="str">
            <v>润耀</v>
          </cell>
          <cell r="B6489" t="str">
            <v>螺纹钢</v>
          </cell>
          <cell r="C6489" t="str">
            <v>HRB400E Φ12 9m</v>
          </cell>
          <cell r="D6489" t="str">
            <v>吨</v>
          </cell>
          <cell r="E6489">
            <v>2.8</v>
          </cell>
          <cell r="F6489">
            <v>45895</v>
          </cell>
          <cell r="G6489" t="str">
            <v>(华西乐山）-四川省乐山市市中区苏稽镇校地共建产教融合基地建设项目二标段</v>
          </cell>
          <cell r="H6489" t="str">
            <v>彭江涛</v>
          </cell>
          <cell r="I6489">
            <v>13990276572</v>
          </cell>
        </row>
        <row r="6490">
          <cell r="A6490" t="str">
            <v>润耀</v>
          </cell>
          <cell r="B6490" t="str">
            <v>螺纹钢</v>
          </cell>
          <cell r="C6490" t="str">
            <v>HRB400E Φ14 9m</v>
          </cell>
          <cell r="D6490" t="str">
            <v>吨</v>
          </cell>
          <cell r="E6490">
            <v>2.8</v>
          </cell>
          <cell r="F6490">
            <v>45895</v>
          </cell>
          <cell r="G6490" t="str">
            <v>(华西乐山）-四川省乐山市市中区苏稽镇校地共建产教融合基地建设项目二标段</v>
          </cell>
          <cell r="H6490" t="str">
            <v>彭江涛</v>
          </cell>
          <cell r="I6490">
            <v>13990276572</v>
          </cell>
        </row>
        <row r="6491">
          <cell r="A6491" t="str">
            <v>润耀</v>
          </cell>
          <cell r="B6491" t="str">
            <v>螺纹钢</v>
          </cell>
          <cell r="C6491" t="str">
            <v>HRB400E Φ16 9m</v>
          </cell>
          <cell r="D6491" t="str">
            <v>吨</v>
          </cell>
          <cell r="E6491">
            <v>12</v>
          </cell>
          <cell r="F6491">
            <v>45895</v>
          </cell>
          <cell r="G6491" t="str">
            <v>(华西乐山）-四川省乐山市市中区苏稽镇校地共建产教融合基地建设项目二标段</v>
          </cell>
          <cell r="H6491" t="str">
            <v>彭江涛</v>
          </cell>
          <cell r="I6491">
            <v>13990276572</v>
          </cell>
        </row>
        <row r="6492">
          <cell r="A6492" t="str">
            <v>润耀</v>
          </cell>
          <cell r="B6492" t="str">
            <v>螺纹钢</v>
          </cell>
          <cell r="C6492" t="str">
            <v>HRB400E Φ18 9m</v>
          </cell>
          <cell r="D6492" t="str">
            <v>吨</v>
          </cell>
          <cell r="E6492">
            <v>3</v>
          </cell>
          <cell r="F6492">
            <v>45895</v>
          </cell>
          <cell r="G6492" t="str">
            <v>(华西乐山）-四川省乐山市市中区苏稽镇校地共建产教融合基地建设项目二标段</v>
          </cell>
          <cell r="H6492" t="str">
            <v>彭江涛</v>
          </cell>
          <cell r="I6492">
            <v>13990276572</v>
          </cell>
        </row>
        <row r="6493">
          <cell r="A6493" t="str">
            <v>润耀</v>
          </cell>
          <cell r="B6493" t="str">
            <v>螺纹钢</v>
          </cell>
          <cell r="C6493" t="str">
            <v>HRB400E Φ20 9m</v>
          </cell>
          <cell r="D6493" t="str">
            <v>吨</v>
          </cell>
          <cell r="E6493">
            <v>3</v>
          </cell>
          <cell r="F6493">
            <v>45895</v>
          </cell>
          <cell r="G6493" t="str">
            <v>(华西乐山）-四川省乐山市市中区苏稽镇校地共建产教融合基地建设项目二标段</v>
          </cell>
          <cell r="H6493" t="str">
            <v>彭江涛</v>
          </cell>
          <cell r="I6493">
            <v>13990276572</v>
          </cell>
        </row>
        <row r="6494">
          <cell r="A6494" t="str">
            <v>润耀</v>
          </cell>
          <cell r="B6494" t="str">
            <v>螺纹钢</v>
          </cell>
          <cell r="C6494" t="str">
            <v>HRB400E Φ22 9m</v>
          </cell>
          <cell r="D6494" t="str">
            <v>吨</v>
          </cell>
          <cell r="E6494">
            <v>2.5</v>
          </cell>
          <cell r="F6494">
            <v>45895</v>
          </cell>
          <cell r="G6494" t="str">
            <v>(华西乐山）-四川省乐山市市中区苏稽镇校地共建产教融合基地建设项目二标段</v>
          </cell>
          <cell r="H6494" t="str">
            <v>彭江涛</v>
          </cell>
          <cell r="I6494">
            <v>13990276572</v>
          </cell>
        </row>
        <row r="6495">
          <cell r="A6495" t="str">
            <v>润耀</v>
          </cell>
          <cell r="B6495" t="str">
            <v>盘螺</v>
          </cell>
          <cell r="C6495" t="str">
            <v>HRB400E Φ12</v>
          </cell>
          <cell r="D6495" t="str">
            <v>吨</v>
          </cell>
          <cell r="E6495">
            <v>2.5</v>
          </cell>
          <cell r="F6495">
            <v>45895</v>
          </cell>
          <cell r="G6495" t="str">
            <v>(华西乐山）-四川省乐山市市中区苏稽镇校地共建产教融合基地建设项目二标段</v>
          </cell>
          <cell r="H6495" t="str">
            <v>彭江涛</v>
          </cell>
          <cell r="I6495">
            <v>13990276572</v>
          </cell>
        </row>
        <row r="6496">
          <cell r="A6496" t="str">
            <v>润耀</v>
          </cell>
          <cell r="B6496" t="str">
            <v>螺纹钢</v>
          </cell>
          <cell r="C6496" t="str">
            <v>HRB400E Φ14 12m</v>
          </cell>
          <cell r="D6496" t="str">
            <v>吨</v>
          </cell>
          <cell r="E6496">
            <v>36</v>
          </cell>
          <cell r="F6496">
            <v>45895</v>
          </cell>
          <cell r="G6496" t="str">
            <v>(华西乐山）-四川省乐山市市中区苏稽镇校地共建产教融合基地建设项目二标段</v>
          </cell>
          <cell r="H6496" t="str">
            <v>彭江涛</v>
          </cell>
          <cell r="I6496">
            <v>13990276572</v>
          </cell>
        </row>
        <row r="6497">
          <cell r="A6497" t="str">
            <v>润耀</v>
          </cell>
          <cell r="B6497" t="str">
            <v>螺纹钢</v>
          </cell>
          <cell r="C6497" t="str">
            <v>HRB400E Φ16 12m</v>
          </cell>
          <cell r="D6497" t="str">
            <v>吨</v>
          </cell>
          <cell r="E6497">
            <v>36</v>
          </cell>
          <cell r="F6497">
            <v>45895</v>
          </cell>
          <cell r="G6497" t="str">
            <v>(华西乐山）-四川省乐山市市中区苏稽镇校地共建产教融合基地建设项目二标段</v>
          </cell>
          <cell r="H6497" t="str">
            <v>彭江涛</v>
          </cell>
          <cell r="I6497">
            <v>13990276572</v>
          </cell>
        </row>
        <row r="6498">
          <cell r="A6498" t="str">
            <v>润耀</v>
          </cell>
          <cell r="B6498" t="str">
            <v>螺纹钢</v>
          </cell>
          <cell r="C6498" t="str">
            <v>HRB400E Φ18 12m</v>
          </cell>
          <cell r="D6498" t="str">
            <v>吨</v>
          </cell>
          <cell r="E6498">
            <v>3</v>
          </cell>
          <cell r="F6498">
            <v>45895</v>
          </cell>
          <cell r="G6498" t="str">
            <v>(华西乐山）-四川省乐山市市中区苏稽镇校地共建产教融合基地建设项目二标段</v>
          </cell>
          <cell r="H6498" t="str">
            <v>彭江涛</v>
          </cell>
          <cell r="I6498">
            <v>13990276572</v>
          </cell>
        </row>
        <row r="6499">
          <cell r="A6499" t="str">
            <v>润耀</v>
          </cell>
          <cell r="B6499" t="str">
            <v>螺纹钢</v>
          </cell>
          <cell r="C6499" t="str">
            <v>HRB400E Φ20 12m</v>
          </cell>
          <cell r="D6499" t="str">
            <v>吨</v>
          </cell>
          <cell r="E6499">
            <v>3</v>
          </cell>
          <cell r="F6499">
            <v>45895</v>
          </cell>
          <cell r="G6499" t="str">
            <v>(华西乐山）-四川省乐山市市中区苏稽镇校地共建产教融合基地建设项目二标段</v>
          </cell>
          <cell r="H6499" t="str">
            <v>彭江涛</v>
          </cell>
          <cell r="I6499">
            <v>13990276572</v>
          </cell>
        </row>
        <row r="6500">
          <cell r="A6500" t="str">
            <v>润耀</v>
          </cell>
          <cell r="B6500" t="str">
            <v>螺纹钢</v>
          </cell>
          <cell r="C6500" t="str">
            <v>HRB400E Φ22 12m</v>
          </cell>
          <cell r="D6500" t="str">
            <v>吨</v>
          </cell>
          <cell r="E6500">
            <v>2.5</v>
          </cell>
          <cell r="F6500">
            <v>45895</v>
          </cell>
          <cell r="G6500" t="str">
            <v>(华西乐山）-四川省乐山市市中区苏稽镇校地共建产教融合基地建设项目二标段</v>
          </cell>
          <cell r="H6500" t="str">
            <v>彭江涛</v>
          </cell>
          <cell r="I6500">
            <v>13990276572</v>
          </cell>
        </row>
        <row r="6501">
          <cell r="A6501" t="str">
            <v>润耀</v>
          </cell>
          <cell r="B6501" t="str">
            <v>盘螺</v>
          </cell>
          <cell r="C6501" t="str">
            <v>HRB400E Φ12</v>
          </cell>
          <cell r="D6501" t="str">
            <v>吨</v>
          </cell>
          <cell r="E6501">
            <v>35</v>
          </cell>
          <cell r="F6501">
            <v>45895</v>
          </cell>
          <cell r="G6501" t="str">
            <v>（中铁广州局-成渝扩容2标）四川省资阳市雁江区南双路杨家糖房</v>
          </cell>
          <cell r="H6501" t="str">
            <v>石雄</v>
          </cell>
          <cell r="I6501">
            <v>13268388125</v>
          </cell>
        </row>
        <row r="6502">
          <cell r="A6502" t="str">
            <v>润耀</v>
          </cell>
          <cell r="B6502" t="str">
            <v>螺纹钢</v>
          </cell>
          <cell r="C6502" t="str">
            <v>HRB400E Φ16*9m</v>
          </cell>
          <cell r="D6502" t="str">
            <v>吨</v>
          </cell>
          <cell r="E6502">
            <v>35</v>
          </cell>
          <cell r="F6502">
            <v>45895</v>
          </cell>
          <cell r="G6502" t="str">
            <v>（中铁广州局-成渝扩容2标）四川省内江市资中县双龙镇朱家房子成渝扩容ZCB3-2标1#钢筋厂</v>
          </cell>
          <cell r="H6502" t="str">
            <v>石雄</v>
          </cell>
          <cell r="I6502">
            <v>13268388125</v>
          </cell>
        </row>
        <row r="6503">
          <cell r="A6503" t="str">
            <v>润耀</v>
          </cell>
          <cell r="B6503" t="str">
            <v>盘螺</v>
          </cell>
          <cell r="C6503" t="str">
            <v>HRB400E Φ12</v>
          </cell>
          <cell r="D6503" t="str">
            <v>吨</v>
          </cell>
          <cell r="E6503">
            <v>35</v>
          </cell>
          <cell r="F6503">
            <v>45895</v>
          </cell>
          <cell r="G6503" t="str">
            <v>（中铁三局成渝扩容ZCB3-1项目部）内江市胜利收费站红绿灯500米</v>
          </cell>
          <cell r="H6503" t="str">
            <v>王岩</v>
          </cell>
          <cell r="I6503">
            <v>17634813323</v>
          </cell>
        </row>
        <row r="6504">
          <cell r="A6504" t="str">
            <v>润耀</v>
          </cell>
          <cell r="B6504" t="str">
            <v>螺纹钢</v>
          </cell>
          <cell r="C6504" t="str">
            <v>HRB400E Φ12*12m</v>
          </cell>
          <cell r="D6504" t="str">
            <v>吨</v>
          </cell>
          <cell r="E6504">
            <v>70</v>
          </cell>
          <cell r="F6504">
            <v>45895</v>
          </cell>
          <cell r="G6504" t="str">
            <v>（中铁广州局-成渝扩容2标）成渝扩容项目ZCB3-2标2#钢筋厂【雁江区联盟桥东北50米(资资路) 】</v>
          </cell>
          <cell r="H6504" t="str">
            <v>刘沛琦</v>
          </cell>
          <cell r="I6504">
            <v>18011784798</v>
          </cell>
        </row>
        <row r="6505">
          <cell r="A6505" t="str">
            <v>润耀</v>
          </cell>
          <cell r="B6505" t="str">
            <v>螺纹钢</v>
          </cell>
          <cell r="C6505" t="str">
            <v>HRB400E Φ22*12m</v>
          </cell>
          <cell r="D6505" t="str">
            <v>吨</v>
          </cell>
          <cell r="E6505">
            <v>35</v>
          </cell>
          <cell r="F6505">
            <v>45895</v>
          </cell>
          <cell r="G6505" t="str">
            <v>（中铁广州局-成渝扩容2标）成渝扩容项目ZCB3-2标2#钢筋厂【雁江区联盟桥东北50米(资资路) 】</v>
          </cell>
          <cell r="H6505" t="str">
            <v>刘沛琦</v>
          </cell>
          <cell r="I6505">
            <v>18011784798</v>
          </cell>
        </row>
        <row r="6506">
          <cell r="A6506" t="str">
            <v>润耀</v>
          </cell>
          <cell r="B6506" t="str">
            <v>螺纹钢</v>
          </cell>
          <cell r="C6506" t="str">
            <v>HRB400E Φ28*12m</v>
          </cell>
          <cell r="D6506" t="str">
            <v>吨</v>
          </cell>
          <cell r="E6506">
            <v>35</v>
          </cell>
          <cell r="F6506">
            <v>45895</v>
          </cell>
          <cell r="G6506" t="str">
            <v>（中铁广州局-成渝扩容2标）成渝扩容项目ZCB3-2标2#钢筋厂【雁江区联盟桥东北50米(资资路) 】</v>
          </cell>
          <cell r="H6506" t="str">
            <v>刘沛琦</v>
          </cell>
          <cell r="I6506">
            <v>18011784798</v>
          </cell>
        </row>
        <row r="6507">
          <cell r="A6507" t="str">
            <v>钢固融</v>
          </cell>
          <cell r="B6507" t="str">
            <v>盘螺</v>
          </cell>
          <cell r="C6507" t="str">
            <v>HRB400E Φ12</v>
          </cell>
          <cell r="D6507" t="str">
            <v>吨</v>
          </cell>
          <cell r="E6507">
            <v>35</v>
          </cell>
          <cell r="F6507">
            <v>45895</v>
          </cell>
          <cell r="G6507" t="str">
            <v>（自永2标九局西南分公司钢筋棚）四川省自贡市骑龙镇大湾村</v>
          </cell>
          <cell r="H6507" t="str">
            <v>高彦彬</v>
          </cell>
          <cell r="I6507">
            <v>13835906370</v>
          </cell>
        </row>
        <row r="6508">
          <cell r="A6508" t="str">
            <v>德胜</v>
          </cell>
          <cell r="B6508" t="str">
            <v>螺纹钢</v>
          </cell>
          <cell r="C6508" t="str">
            <v>HRB400E Φ25 12m</v>
          </cell>
          <cell r="D6508" t="str">
            <v>吨</v>
          </cell>
          <cell r="E6508">
            <v>70</v>
          </cell>
          <cell r="F6508">
            <v>45895</v>
          </cell>
          <cell r="G6508" t="str">
            <v>（中铁三局成渝扩容ZCB3-1项目部）内江市胜利收费站红绿灯500米</v>
          </cell>
          <cell r="H6508" t="str">
            <v>王岩</v>
          </cell>
          <cell r="I6508">
            <v>17634813323</v>
          </cell>
        </row>
        <row r="6509">
          <cell r="A6509" t="str">
            <v>陕钢</v>
          </cell>
          <cell r="B6509" t="str">
            <v>高线</v>
          </cell>
          <cell r="C6509" t="str">
            <v>HPB300 Φ12</v>
          </cell>
          <cell r="D6509" t="str">
            <v>吨</v>
          </cell>
          <cell r="E6509">
            <v>21.6</v>
          </cell>
          <cell r="F6509">
            <v>45896</v>
          </cell>
          <cell r="G6509" t="str">
            <v>(五冶建设锦江区林家坝片区20号地块商业项目)锦江区泰昌路锦江28亩项目部</v>
          </cell>
          <cell r="H6509" t="str">
            <v>陶杰</v>
          </cell>
          <cell r="I6509">
            <v>13980247952</v>
          </cell>
        </row>
        <row r="6510">
          <cell r="A6510" t="str">
            <v>陕钢</v>
          </cell>
          <cell r="B6510" t="str">
            <v>螺纹钢</v>
          </cell>
          <cell r="C6510" t="str">
            <v>HRB400E Φ18 9m</v>
          </cell>
          <cell r="D6510" t="str">
            <v>吨</v>
          </cell>
          <cell r="E6510">
            <v>11</v>
          </cell>
          <cell r="F6510">
            <v>45896</v>
          </cell>
          <cell r="G6510" t="str">
            <v>(五冶建设锦江区林家坝片区20号地块商业项目)锦江区泰昌路锦江28亩项目部</v>
          </cell>
          <cell r="H6510" t="str">
            <v>陶杰</v>
          </cell>
          <cell r="I6510">
            <v>13980247952</v>
          </cell>
        </row>
        <row r="6511">
          <cell r="A6511" t="str">
            <v>陕钢</v>
          </cell>
          <cell r="B6511" t="str">
            <v>螺纹钢</v>
          </cell>
          <cell r="C6511" t="str">
            <v>HRB400E Φ22 9m</v>
          </cell>
          <cell r="D6511" t="str">
            <v>吨</v>
          </cell>
          <cell r="E6511">
            <v>2.7</v>
          </cell>
          <cell r="F6511">
            <v>45896</v>
          </cell>
          <cell r="G6511" t="str">
            <v>(五冶建设锦江区林家坝片区20号地块商业项目)锦江区泰昌路锦江28亩项目部</v>
          </cell>
          <cell r="H6511" t="str">
            <v>陶杰</v>
          </cell>
          <cell r="I6511">
            <v>13980247952</v>
          </cell>
        </row>
        <row r="6512">
          <cell r="A6512" t="str">
            <v>德胜恒嘉</v>
          </cell>
          <cell r="B6512" t="str">
            <v>螺纹钢</v>
          </cell>
          <cell r="C6512" t="str">
            <v>HRB400E Φ32×9米</v>
          </cell>
          <cell r="D6512" t="str">
            <v>吨</v>
          </cell>
          <cell r="E6512">
            <v>105</v>
          </cell>
          <cell r="F6512">
            <v>45896</v>
          </cell>
          <cell r="G6512" t="str">
            <v>（自永1标八局二分公司钢筋棚）四川省自贡市大安区牛佛镇</v>
          </cell>
          <cell r="H6512" t="str">
            <v>王君杰</v>
          </cell>
          <cell r="I6512">
            <v>18919619850</v>
          </cell>
        </row>
        <row r="6513">
          <cell r="A6513" t="str">
            <v>德胜恒嘉</v>
          </cell>
          <cell r="B6513" t="str">
            <v>螺纹钢</v>
          </cell>
          <cell r="C6513" t="str">
            <v>HRB400E Φ12×9米</v>
          </cell>
          <cell r="D6513" t="str">
            <v>吨</v>
          </cell>
          <cell r="E6513">
            <v>36</v>
          </cell>
          <cell r="F6513">
            <v>45896</v>
          </cell>
          <cell r="G6513" t="str">
            <v>（自永高速-自永3标六局交通分公司）四川省自贡市自流井区自由路175号</v>
          </cell>
          <cell r="H6513" t="str">
            <v>邱世发</v>
          </cell>
          <cell r="I6513">
            <v>13890038000</v>
          </cell>
        </row>
        <row r="6514">
          <cell r="A6514" t="str">
            <v>德胜恒嘉</v>
          </cell>
          <cell r="B6514" t="str">
            <v>螺纹钢</v>
          </cell>
          <cell r="C6514" t="str">
            <v>HRB400E Φ14×9米</v>
          </cell>
          <cell r="D6514" t="str">
            <v>吨</v>
          </cell>
          <cell r="E6514">
            <v>30</v>
          </cell>
          <cell r="F6514">
            <v>45896</v>
          </cell>
          <cell r="G6514" t="str">
            <v>（自永高速-自永3标六局交通分公司）四川省自贡市自流井区自由路175号</v>
          </cell>
          <cell r="H6514" t="str">
            <v>邱世发</v>
          </cell>
          <cell r="I6514">
            <v>13890038000</v>
          </cell>
        </row>
        <row r="6515">
          <cell r="A6515" t="str">
            <v>德胜恒嘉</v>
          </cell>
          <cell r="B6515" t="str">
            <v>螺纹钢</v>
          </cell>
          <cell r="C6515" t="str">
            <v>HRB400E Φ18×9米</v>
          </cell>
          <cell r="D6515" t="str">
            <v>吨</v>
          </cell>
          <cell r="E6515">
            <v>3</v>
          </cell>
          <cell r="F6515">
            <v>45896</v>
          </cell>
          <cell r="G6515" t="str">
            <v>（自永高速-自永3标六局交通分公司）四川省自贡市自流井区自由路175号</v>
          </cell>
          <cell r="H6515" t="str">
            <v>邱世发</v>
          </cell>
          <cell r="I6515">
            <v>13890038000</v>
          </cell>
        </row>
        <row r="6516">
          <cell r="A6516" t="str">
            <v>德胜恒嘉</v>
          </cell>
          <cell r="B6516" t="str">
            <v>螺纹钢</v>
          </cell>
          <cell r="C6516" t="str">
            <v>HRB500E Φ25 12m</v>
          </cell>
          <cell r="D6516" t="str">
            <v>吨</v>
          </cell>
          <cell r="E6516">
            <v>70</v>
          </cell>
          <cell r="F6516">
            <v>45896</v>
          </cell>
          <cell r="G6516" t="str">
            <v>（中铁十局-资乐高速4标）四川省眉山市仁寿县彰加镇促进村中铁十局资乐高速1#钢筋场</v>
          </cell>
          <cell r="H6516" t="str">
            <v>杨飞</v>
          </cell>
          <cell r="I6516">
            <v>15667998777</v>
          </cell>
        </row>
        <row r="6517">
          <cell r="A6517" t="str">
            <v>德胜恒嘉</v>
          </cell>
          <cell r="B6517" t="str">
            <v>螺纹钢</v>
          </cell>
          <cell r="C6517" t="str">
            <v>HRB400EФ20*9mm</v>
          </cell>
          <cell r="D6517" t="str">
            <v>吨</v>
          </cell>
          <cell r="E6517">
            <v>35</v>
          </cell>
          <cell r="F6517">
            <v>45896</v>
          </cell>
          <cell r="G6517" t="str">
            <v>（中铁一局四公司康新高速TJ1-1标雅加梗隧道）四川省甘孜州康定市雅加梗</v>
          </cell>
          <cell r="H6517" t="str">
            <v>范国义</v>
          </cell>
          <cell r="I6517">
            <v>15897676433</v>
          </cell>
        </row>
        <row r="6518">
          <cell r="A6518" t="str">
            <v>德胜恒嘉</v>
          </cell>
          <cell r="B6518" t="str">
            <v>螺纹钢</v>
          </cell>
          <cell r="C6518" t="str">
            <v>HRB400EФ22*9mm</v>
          </cell>
          <cell r="D6518" t="str">
            <v>吨</v>
          </cell>
          <cell r="E6518">
            <v>35</v>
          </cell>
          <cell r="F6518">
            <v>45896</v>
          </cell>
          <cell r="G6518" t="str">
            <v>（中铁一局四公司康新高速TJ1-1标雅加梗隧道）四川省甘孜州康定市雅加梗</v>
          </cell>
          <cell r="H6518" t="str">
            <v>范国义</v>
          </cell>
          <cell r="I6518">
            <v>15897676433</v>
          </cell>
        </row>
        <row r="6519">
          <cell r="A6519" t="str">
            <v>德胜恒嘉</v>
          </cell>
          <cell r="B6519" t="str">
            <v>螺纹钢</v>
          </cell>
          <cell r="C6519" t="str">
            <v>HRB400EФ18*9mm</v>
          </cell>
          <cell r="D6519" t="str">
            <v>吨</v>
          </cell>
          <cell r="E6519">
            <v>35</v>
          </cell>
          <cell r="F6519">
            <v>45896</v>
          </cell>
          <cell r="G6519" t="str">
            <v>（中铁一局四公司康新高速TJ1-1标康定隧道）四川省甘孜州康定市榆林街道甘孜州博物馆旁</v>
          </cell>
          <cell r="H6519" t="str">
            <v>王永强</v>
          </cell>
          <cell r="I6519">
            <v>15929204416</v>
          </cell>
        </row>
        <row r="6520">
          <cell r="A6520" t="str">
            <v>德胜恒嘉</v>
          </cell>
          <cell r="B6520" t="str">
            <v>螺纹钢</v>
          </cell>
          <cell r="C6520" t="str">
            <v>HRB400EФ22*9mm</v>
          </cell>
          <cell r="D6520" t="str">
            <v>吨</v>
          </cell>
          <cell r="E6520">
            <v>35</v>
          </cell>
          <cell r="F6520">
            <v>45896</v>
          </cell>
          <cell r="G6520" t="str">
            <v>（中铁一局四公司康新高速TJ1-1标康定隧道）四川省甘孜州康定市榆林街道甘孜州博物馆旁</v>
          </cell>
          <cell r="H6520" t="str">
            <v>王永强</v>
          </cell>
          <cell r="I6520">
            <v>15929204416</v>
          </cell>
        </row>
        <row r="6521">
          <cell r="A6521" t="str">
            <v>德胜恒嘉</v>
          </cell>
          <cell r="B6521" t="str">
            <v>螺纹钢</v>
          </cell>
          <cell r="C6521" t="str">
            <v>HRB400EФ22*9mm</v>
          </cell>
          <cell r="D6521" t="str">
            <v>吨</v>
          </cell>
          <cell r="E6521">
            <v>70</v>
          </cell>
          <cell r="F6521">
            <v>45896</v>
          </cell>
          <cell r="G6521" t="str">
            <v>（中铁一局四公司康新高速TJ1-1标贡不卡隧道）四川省甘孜州康定市折多塘村车管所旁</v>
          </cell>
          <cell r="H6521" t="str">
            <v>李彰</v>
          </cell>
          <cell r="I6521">
            <v>18523285235</v>
          </cell>
        </row>
        <row r="6522">
          <cell r="A6522" t="str">
            <v>德胜恒嘉</v>
          </cell>
          <cell r="B6522" t="str">
            <v>螺纹钢</v>
          </cell>
          <cell r="C6522" t="str">
            <v>HRB400EФ22*9m</v>
          </cell>
          <cell r="D6522" t="str">
            <v>吨</v>
          </cell>
          <cell r="E6522">
            <v>70</v>
          </cell>
          <cell r="F6522">
            <v>45896</v>
          </cell>
          <cell r="G6522" t="str">
            <v>（中铁一局四公司康新高速TJ1-1标吉拉隧道）四川省甘孜州康定市折多塘村车管所旁</v>
          </cell>
          <cell r="H6522" t="str">
            <v>李彰</v>
          </cell>
          <cell r="I6522">
            <v>18523285235</v>
          </cell>
        </row>
        <row r="6523">
          <cell r="A6523" t="str">
            <v>润耀</v>
          </cell>
          <cell r="B6523" t="str">
            <v>盘螺</v>
          </cell>
          <cell r="C6523" t="str">
            <v>HRB400E Φ8</v>
          </cell>
          <cell r="D6523" t="str">
            <v>吨</v>
          </cell>
          <cell r="E6523">
            <v>12</v>
          </cell>
          <cell r="F6523">
            <v>45896</v>
          </cell>
          <cell r="G6523" t="str">
            <v>(五冶建设扩建艺体中学二期工程)四川省成都市双流区光荣路成都艺体中学南200米</v>
          </cell>
          <cell r="H6523" t="str">
            <v>谢序强</v>
          </cell>
          <cell r="I6523">
            <v>13458588232</v>
          </cell>
        </row>
        <row r="6524">
          <cell r="A6524" t="str">
            <v>润耀</v>
          </cell>
          <cell r="B6524" t="str">
            <v>盘螺</v>
          </cell>
          <cell r="C6524" t="str">
            <v>HRB400E Φ10</v>
          </cell>
          <cell r="D6524" t="str">
            <v>吨</v>
          </cell>
          <cell r="E6524">
            <v>10</v>
          </cell>
          <cell r="F6524">
            <v>45896</v>
          </cell>
          <cell r="G6524" t="str">
            <v>(五冶建设扩建艺体中学二期工程)四川省成都市双流区光荣路成都艺体中学南200米</v>
          </cell>
          <cell r="H6524" t="str">
            <v>谢序强</v>
          </cell>
          <cell r="I6524">
            <v>13458588232</v>
          </cell>
        </row>
        <row r="6525">
          <cell r="A6525" t="str">
            <v>润耀</v>
          </cell>
          <cell r="B6525" t="str">
            <v>螺纹钢</v>
          </cell>
          <cell r="C6525" t="str">
            <v>HRB500E Φ25</v>
          </cell>
          <cell r="D6525" t="str">
            <v>吨</v>
          </cell>
          <cell r="E6525">
            <v>50</v>
          </cell>
          <cell r="F6525">
            <v>45896</v>
          </cell>
          <cell r="G6525" t="str">
            <v>(五冶建设扩建艺体中学二期工程)四川省成都市双流区光荣路成都艺体中学南200米</v>
          </cell>
          <cell r="H6525" t="str">
            <v>谢序强</v>
          </cell>
          <cell r="I6525">
            <v>13458588232</v>
          </cell>
        </row>
        <row r="6526">
          <cell r="A6526" t="str">
            <v>润耀</v>
          </cell>
          <cell r="B6526" t="str">
            <v>螺纹钢</v>
          </cell>
          <cell r="C6526" t="str">
            <v>HRB400E Φ22 9m</v>
          </cell>
          <cell r="D6526" t="str">
            <v>吨</v>
          </cell>
          <cell r="E6526">
            <v>70</v>
          </cell>
          <cell r="F6526">
            <v>45896</v>
          </cell>
          <cell r="G6526" t="str">
            <v>(五冶建设龙泉芙蓉花语项目-1,3地块)龙泉驿区北川路双堰塘钓鱼东100米(北川路)</v>
          </cell>
          <cell r="H6526" t="str">
            <v>祝</v>
          </cell>
          <cell r="I6526">
            <v>15583590797</v>
          </cell>
        </row>
        <row r="6527">
          <cell r="A6527" t="str">
            <v>吉晨盛泰</v>
          </cell>
          <cell r="B6527" t="str">
            <v>盘螺</v>
          </cell>
          <cell r="C6527" t="str">
            <v>HRB400EΦ6</v>
          </cell>
          <cell r="D6527" t="str">
            <v>吨</v>
          </cell>
          <cell r="E6527">
            <v>12</v>
          </cell>
          <cell r="F6527">
            <v>45896</v>
          </cell>
          <cell r="G6527" t="str">
            <v>（中铁一局四公司西昭高速6标4分部）四川省凉山彝族自治州昭觉县杨日占里1#梁场</v>
          </cell>
          <cell r="H6527" t="str">
            <v>马占全</v>
          </cell>
          <cell r="I6527">
            <v>18189516465</v>
          </cell>
        </row>
        <row r="6528">
          <cell r="A6528" t="str">
            <v>吉晨盛泰</v>
          </cell>
          <cell r="B6528" t="str">
            <v>盘螺</v>
          </cell>
          <cell r="C6528" t="str">
            <v>HRB400EΦ8</v>
          </cell>
          <cell r="D6528" t="str">
            <v>吨</v>
          </cell>
          <cell r="E6528">
            <v>20</v>
          </cell>
          <cell r="F6528">
            <v>45896</v>
          </cell>
          <cell r="G6528" t="str">
            <v>（中铁一局四公司西昭高速6标4分部）四川省凉山彝族自治州昭觉县杨日占里1#梁场</v>
          </cell>
          <cell r="H6528" t="str">
            <v>马占全</v>
          </cell>
          <cell r="I6528">
            <v>18189516466</v>
          </cell>
        </row>
        <row r="6529">
          <cell r="A6529" t="str">
            <v>吉晨盛泰</v>
          </cell>
          <cell r="B6529" t="str">
            <v>螺纹钢</v>
          </cell>
          <cell r="C6529" t="str">
            <v>HRB400EФ25</v>
          </cell>
          <cell r="D6529" t="str">
            <v>吨</v>
          </cell>
          <cell r="E6529">
            <v>24</v>
          </cell>
          <cell r="F6529">
            <v>45896</v>
          </cell>
          <cell r="G6529" t="str">
            <v>（ 中铁一局四公司西昭高速6标3部）昭觉县洒拉地坡乡三分部山里钢筋场</v>
          </cell>
          <cell r="H6529" t="str">
            <v>陈忠</v>
          </cell>
          <cell r="I6529">
            <v>15730783825</v>
          </cell>
        </row>
        <row r="6530">
          <cell r="A6530" t="str">
            <v>吉晨盛泰</v>
          </cell>
          <cell r="B6530" t="str">
            <v>螺纹钢</v>
          </cell>
          <cell r="C6530" t="str">
            <v>HRB400EФ12</v>
          </cell>
          <cell r="D6530" t="str">
            <v>吨</v>
          </cell>
          <cell r="E6530">
            <v>2</v>
          </cell>
          <cell r="F6530">
            <v>45896</v>
          </cell>
          <cell r="G6530" t="str">
            <v>（ 中铁一局四公司西昭高速6标3部）昭觉县洒拉地坡乡三分部山里钢筋场</v>
          </cell>
          <cell r="H6530" t="str">
            <v>陈忠</v>
          </cell>
          <cell r="I6530">
            <v>15730783825</v>
          </cell>
        </row>
        <row r="6531">
          <cell r="A6531" t="str">
            <v>吉晨盛泰</v>
          </cell>
          <cell r="B6531" t="str">
            <v>螺纹钢</v>
          </cell>
          <cell r="C6531" t="str">
            <v>HRB400EФ28</v>
          </cell>
          <cell r="D6531" t="str">
            <v>吨</v>
          </cell>
          <cell r="E6531">
            <v>300</v>
          </cell>
          <cell r="F6531">
            <v>45896</v>
          </cell>
          <cell r="G6531" t="str">
            <v>（ 中铁一局四公司西昭高速6标3部）昭觉县洒拉地坡乡三分部山里钢筋场</v>
          </cell>
          <cell r="H6531" t="str">
            <v>陈忠</v>
          </cell>
          <cell r="I6531">
            <v>15730783825</v>
          </cell>
        </row>
        <row r="6532">
          <cell r="A6532" t="str">
            <v>吉晨盛泰</v>
          </cell>
          <cell r="B6532" t="str">
            <v>螺纹钢</v>
          </cell>
          <cell r="C6532" t="str">
            <v>HRB400EФ14</v>
          </cell>
          <cell r="D6532" t="str">
            <v>吨</v>
          </cell>
          <cell r="E6532">
            <v>30</v>
          </cell>
          <cell r="F6532">
            <v>45896</v>
          </cell>
          <cell r="G6532" t="str">
            <v>（中铁一局四公司西昭高速6标2分部）四川省凉山彝族自治州昭觉县G348哈洛觉底</v>
          </cell>
          <cell r="H6532" t="str">
            <v>刘振利</v>
          </cell>
          <cell r="I6532">
            <v>17791512983</v>
          </cell>
        </row>
        <row r="6533">
          <cell r="A6533" t="str">
            <v>吉晨盛泰</v>
          </cell>
          <cell r="B6533" t="str">
            <v>螺纹钢</v>
          </cell>
          <cell r="C6533" t="str">
            <v>HRB400EФ22</v>
          </cell>
          <cell r="D6533" t="str">
            <v>吨</v>
          </cell>
          <cell r="E6533">
            <v>70</v>
          </cell>
          <cell r="F6533">
            <v>45896</v>
          </cell>
          <cell r="G6533" t="str">
            <v>（中铁一局四公司西昭高速6标2分部）四川省凉山彝族自治州昭觉县G348哈洛觉底</v>
          </cell>
          <cell r="H6533" t="str">
            <v>刘振利</v>
          </cell>
          <cell r="I6533">
            <v>17791512983</v>
          </cell>
        </row>
        <row r="6534">
          <cell r="A6534" t="str">
            <v>钢固融</v>
          </cell>
          <cell r="B6534" t="str">
            <v>螺纹钢</v>
          </cell>
          <cell r="C6534" t="str">
            <v>HRB400EФ25*9m</v>
          </cell>
          <cell r="D6534" t="str">
            <v>吨</v>
          </cell>
          <cell r="E6534">
            <v>3</v>
          </cell>
          <cell r="F6534">
            <v>45897</v>
          </cell>
          <cell r="G6534" t="str">
            <v>（成铁西物松潘项目）松潘县东龙村“村民活动中心升级建设”工程、松潘县烟囱村“修缮入村道路”工程、松潘县镇江关村“文化广场建设”工程项目部</v>
          </cell>
          <cell r="H6534" t="str">
            <v>黄永福</v>
          </cell>
          <cell r="I6534" t="str">
            <v>15982823571</v>
          </cell>
        </row>
        <row r="6535">
          <cell r="A6535" t="str">
            <v>钢固融</v>
          </cell>
          <cell r="B6535" t="str">
            <v>螺纹钢</v>
          </cell>
          <cell r="C6535" t="str">
            <v>HRB400EФ14*9m</v>
          </cell>
          <cell r="D6535" t="str">
            <v>吨</v>
          </cell>
          <cell r="E6535">
            <v>3</v>
          </cell>
          <cell r="F6535">
            <v>45897</v>
          </cell>
          <cell r="G6535" t="str">
            <v>（成铁西物松潘项目）松潘县东龙村“村民活动中心升级建设”工程、松潘县烟囱村“修缮入村道路”工程、松潘县镇江关村“文化广场建设”工程项目部</v>
          </cell>
          <cell r="H6535" t="str">
            <v>黄永福</v>
          </cell>
          <cell r="I6535" t="str">
            <v>15982823571</v>
          </cell>
        </row>
        <row r="6536">
          <cell r="A6536" t="str">
            <v>钢固融</v>
          </cell>
          <cell r="B6536" t="str">
            <v>盘螺</v>
          </cell>
          <cell r="C6536" t="str">
            <v>HRB400EФ10</v>
          </cell>
          <cell r="D6536" t="str">
            <v>吨</v>
          </cell>
          <cell r="E6536">
            <v>3</v>
          </cell>
          <cell r="F6536">
            <v>45897</v>
          </cell>
          <cell r="G6536" t="str">
            <v>（成铁西物松潘项目）松潘县东龙村“村民活动中心升级建设”工程、松潘县烟囱村“修缮入村道路”工程、松潘县镇江关村“文化广场建设”工程项目部</v>
          </cell>
          <cell r="H6536" t="str">
            <v>黄永福</v>
          </cell>
          <cell r="I6536" t="str">
            <v>15982823571</v>
          </cell>
        </row>
        <row r="6537">
          <cell r="A6537" t="str">
            <v>钢固融</v>
          </cell>
          <cell r="B6537" t="str">
            <v>盘螺</v>
          </cell>
          <cell r="C6537" t="str">
            <v>HRB400EФ8</v>
          </cell>
          <cell r="D6537" t="str">
            <v>吨</v>
          </cell>
          <cell r="E6537">
            <v>3</v>
          </cell>
          <cell r="F6537">
            <v>45897</v>
          </cell>
          <cell r="G6537" t="str">
            <v>（成铁西物松潘项目）松潘县东龙村“村民活动中心升级建设”工程、松潘县烟囱村“修缮入村道路”工程、松潘县镇江关村“文化广场建设”工程项目部</v>
          </cell>
          <cell r="H6537" t="str">
            <v>黄永福</v>
          </cell>
          <cell r="I6537">
            <v>15982823571</v>
          </cell>
        </row>
        <row r="6538">
          <cell r="A6538" t="str">
            <v>德胜</v>
          </cell>
          <cell r="B6538" t="str">
            <v>螺纹钢</v>
          </cell>
          <cell r="C6538" t="str">
            <v>HRB400EФ20*9m</v>
          </cell>
          <cell r="D6538" t="str">
            <v>吨</v>
          </cell>
          <cell r="E6538">
            <v>35</v>
          </cell>
          <cell r="F6538">
            <v>45897</v>
          </cell>
          <cell r="G6538" t="str">
            <v>（成铁西物-广元项目）广元市利州区女皇路255号广元铁路综合物流基地工程项目</v>
          </cell>
          <cell r="H6538" t="str">
            <v>黄永福</v>
          </cell>
          <cell r="I6538" t="str">
            <v>15982823571</v>
          </cell>
        </row>
        <row r="6539">
          <cell r="A6539" t="str">
            <v>润耀</v>
          </cell>
          <cell r="B6539" t="str">
            <v>盘螺</v>
          </cell>
          <cell r="C6539" t="str">
            <v>HRB400E Φ6</v>
          </cell>
          <cell r="D6539" t="str">
            <v>吨</v>
          </cell>
          <cell r="E6539">
            <v>2</v>
          </cell>
          <cell r="F6539">
            <v>45897</v>
          </cell>
          <cell r="G6539" t="str">
            <v>（华西简阳西城嘉苑）四川省成都市简阳市简城街道高屋村</v>
          </cell>
          <cell r="H6539" t="str">
            <v>张瀚镭</v>
          </cell>
          <cell r="I6539">
            <v>15884666220</v>
          </cell>
        </row>
        <row r="6540">
          <cell r="A6540" t="str">
            <v>润耀</v>
          </cell>
          <cell r="B6540" t="str">
            <v>盘螺</v>
          </cell>
          <cell r="C6540" t="str">
            <v>HRB400E Φ10</v>
          </cell>
          <cell r="D6540" t="str">
            <v>吨</v>
          </cell>
          <cell r="E6540">
            <v>105</v>
          </cell>
          <cell r="F6540">
            <v>45897</v>
          </cell>
          <cell r="G6540" t="str">
            <v>（华西简阳西城嘉苑）四川省成都市简阳市简城街道高屋村</v>
          </cell>
          <cell r="H6540" t="str">
            <v>张瀚镭</v>
          </cell>
          <cell r="I6540">
            <v>15884666220</v>
          </cell>
        </row>
        <row r="6541">
          <cell r="A6541" t="str">
            <v>润耀</v>
          </cell>
          <cell r="B6541" t="str">
            <v>盘螺</v>
          </cell>
          <cell r="C6541" t="str">
            <v>HRB400E Φ12</v>
          </cell>
          <cell r="D6541" t="str">
            <v>吨</v>
          </cell>
          <cell r="E6541">
            <v>12</v>
          </cell>
          <cell r="F6541">
            <v>45897</v>
          </cell>
          <cell r="G6541" t="str">
            <v>（华西简阳西城嘉苑）四川省成都市简阳市简城街道高屋村</v>
          </cell>
          <cell r="H6541" t="str">
            <v>张瀚镭</v>
          </cell>
          <cell r="I6541">
            <v>15884666220</v>
          </cell>
        </row>
        <row r="6542">
          <cell r="A6542" t="str">
            <v>润耀</v>
          </cell>
          <cell r="B6542" t="str">
            <v>螺纹钢</v>
          </cell>
          <cell r="C6542" t="str">
            <v>HRB400E Φ14 9m</v>
          </cell>
          <cell r="D6542" t="str">
            <v>吨</v>
          </cell>
          <cell r="E6542">
            <v>10</v>
          </cell>
          <cell r="F6542">
            <v>45897</v>
          </cell>
          <cell r="G6542" t="str">
            <v>（华西简阳西城嘉苑）四川省成都市简阳市简城街道高屋村</v>
          </cell>
          <cell r="H6542" t="str">
            <v>张瀚镭</v>
          </cell>
          <cell r="I6542">
            <v>15884666220</v>
          </cell>
        </row>
        <row r="6543">
          <cell r="A6543" t="str">
            <v>润耀</v>
          </cell>
          <cell r="B6543" t="str">
            <v>螺纹钢</v>
          </cell>
          <cell r="C6543" t="str">
            <v>HRB400E Φ16 9m</v>
          </cell>
          <cell r="D6543" t="str">
            <v>吨</v>
          </cell>
          <cell r="E6543">
            <v>14</v>
          </cell>
          <cell r="F6543">
            <v>45897</v>
          </cell>
          <cell r="G6543" t="str">
            <v>（华西简阳西城嘉苑）四川省成都市简阳市简城街道高屋村</v>
          </cell>
          <cell r="H6543" t="str">
            <v>张瀚镭</v>
          </cell>
          <cell r="I6543">
            <v>15884666220</v>
          </cell>
        </row>
        <row r="6544">
          <cell r="A6544" t="str">
            <v>润耀</v>
          </cell>
          <cell r="B6544" t="str">
            <v>螺纹钢</v>
          </cell>
          <cell r="C6544" t="str">
            <v>HRB400E Φ18 9m</v>
          </cell>
          <cell r="D6544" t="str">
            <v>吨</v>
          </cell>
          <cell r="E6544">
            <v>6</v>
          </cell>
          <cell r="F6544">
            <v>45897</v>
          </cell>
          <cell r="G6544" t="str">
            <v>（华西简阳西城嘉苑）四川省成都市简阳市简城街道高屋村</v>
          </cell>
          <cell r="H6544" t="str">
            <v>张瀚镭</v>
          </cell>
          <cell r="I6544">
            <v>15884666220</v>
          </cell>
        </row>
        <row r="6545">
          <cell r="A6545" t="str">
            <v>润耀</v>
          </cell>
          <cell r="B6545" t="str">
            <v>螺纹钢</v>
          </cell>
          <cell r="C6545" t="str">
            <v>HRB400E Φ20 9m</v>
          </cell>
          <cell r="D6545" t="str">
            <v>吨</v>
          </cell>
          <cell r="E6545">
            <v>41</v>
          </cell>
          <cell r="F6545">
            <v>45897</v>
          </cell>
          <cell r="G6545" t="str">
            <v>（华西简阳西城嘉苑）四川省成都市简阳市简城街道高屋村</v>
          </cell>
          <cell r="H6545" t="str">
            <v>张瀚镭</v>
          </cell>
          <cell r="I6545">
            <v>15884666220</v>
          </cell>
        </row>
        <row r="6546">
          <cell r="A6546" t="str">
            <v>润耀</v>
          </cell>
          <cell r="B6546" t="str">
            <v>螺纹钢</v>
          </cell>
          <cell r="C6546" t="str">
            <v>HRB400E Φ22 9m</v>
          </cell>
          <cell r="D6546" t="str">
            <v>吨</v>
          </cell>
          <cell r="E6546">
            <v>3</v>
          </cell>
          <cell r="F6546">
            <v>45897</v>
          </cell>
          <cell r="G6546" t="str">
            <v>（华西简阳西城嘉苑）四川省成都市简阳市简城街道高屋村</v>
          </cell>
          <cell r="H6546" t="str">
            <v>张瀚镭</v>
          </cell>
          <cell r="I6546">
            <v>15884666220</v>
          </cell>
        </row>
        <row r="6547">
          <cell r="A6547" t="str">
            <v>润耀</v>
          </cell>
          <cell r="B6547" t="str">
            <v>螺纹钢</v>
          </cell>
          <cell r="C6547" t="str">
            <v>HRB400E Φ25 9m</v>
          </cell>
          <cell r="D6547" t="str">
            <v>吨</v>
          </cell>
          <cell r="E6547">
            <v>71</v>
          </cell>
          <cell r="F6547">
            <v>45897</v>
          </cell>
          <cell r="G6547" t="str">
            <v>（华西简阳西城嘉苑）四川省成都市简阳市简城街道高屋村</v>
          </cell>
          <cell r="H6547" t="str">
            <v>张瀚镭</v>
          </cell>
          <cell r="I6547">
            <v>15884666220</v>
          </cell>
        </row>
        <row r="6548">
          <cell r="A6548" t="str">
            <v>润耀</v>
          </cell>
          <cell r="B6548" t="str">
            <v>螺纹钢</v>
          </cell>
          <cell r="C6548" t="str">
            <v>HRB500E Φ25</v>
          </cell>
          <cell r="D6548" t="str">
            <v>吨</v>
          </cell>
          <cell r="E6548">
            <v>20</v>
          </cell>
          <cell r="F6548">
            <v>45897</v>
          </cell>
          <cell r="G6548" t="str">
            <v>（华西简阳西城嘉苑）四川省成都市简阳市简城街道高屋村</v>
          </cell>
          <cell r="H6548" t="str">
            <v>张瀚镭</v>
          </cell>
          <cell r="I6548">
            <v>15884666220</v>
          </cell>
        </row>
        <row r="6549">
          <cell r="A6549" t="str">
            <v>吉晨盛泰</v>
          </cell>
          <cell r="B6549" t="str">
            <v>盘螺</v>
          </cell>
          <cell r="C6549" t="str">
            <v>HRB400EΦ6</v>
          </cell>
          <cell r="D6549" t="str">
            <v>吨</v>
          </cell>
          <cell r="E6549">
            <v>12</v>
          </cell>
          <cell r="F6549">
            <v>45897</v>
          </cell>
          <cell r="G6549" t="str">
            <v>（中铁一局四公司西昭高速6标4分部）四川省凉山彝族自治州昭觉县杨日占里1#梁场</v>
          </cell>
          <cell r="H6549" t="str">
            <v>马占全</v>
          </cell>
          <cell r="I6549">
            <v>18189516465</v>
          </cell>
        </row>
        <row r="6550">
          <cell r="A6550" t="str">
            <v>吉晨盛泰</v>
          </cell>
          <cell r="B6550" t="str">
            <v>盘螺</v>
          </cell>
          <cell r="C6550" t="str">
            <v>HRB400EΦ8</v>
          </cell>
          <cell r="D6550" t="str">
            <v>吨</v>
          </cell>
          <cell r="E6550">
            <v>20</v>
          </cell>
          <cell r="F6550">
            <v>45897</v>
          </cell>
          <cell r="G6550" t="str">
            <v>（中铁一局四公司西昭高速6标4分部）四川省凉山彝族自治州昭觉县杨日占里1#梁场</v>
          </cell>
          <cell r="H6550" t="str">
            <v>马占全</v>
          </cell>
          <cell r="I6550">
            <v>18189516466</v>
          </cell>
        </row>
        <row r="6551">
          <cell r="A6551" t="str">
            <v>吉晨盛泰</v>
          </cell>
          <cell r="B6551" t="str">
            <v>螺纹钢</v>
          </cell>
          <cell r="C6551" t="str">
            <v>HRB400EФ25</v>
          </cell>
          <cell r="D6551" t="str">
            <v>吨</v>
          </cell>
          <cell r="E6551">
            <v>24</v>
          </cell>
          <cell r="F6551">
            <v>45897</v>
          </cell>
          <cell r="G6551" t="str">
            <v>（ 中铁一局四公司西昭高速6标3部）昭觉县洒拉地坡乡三分部山里钢筋场</v>
          </cell>
          <cell r="H6551" t="str">
            <v>陈忠</v>
          </cell>
          <cell r="I6551">
            <v>15730783825</v>
          </cell>
        </row>
        <row r="6552">
          <cell r="A6552" t="str">
            <v>吉晨盛泰</v>
          </cell>
          <cell r="B6552" t="str">
            <v>螺纹钢</v>
          </cell>
          <cell r="C6552" t="str">
            <v>HRB400EФ12</v>
          </cell>
          <cell r="D6552" t="str">
            <v>吨</v>
          </cell>
          <cell r="E6552">
            <v>2</v>
          </cell>
          <cell r="F6552">
            <v>45897</v>
          </cell>
          <cell r="G6552" t="str">
            <v>（ 中铁一局四公司西昭高速6标3部）昭觉县洒拉地坡乡三分部山里钢筋场</v>
          </cell>
          <cell r="H6552" t="str">
            <v>陈忠</v>
          </cell>
          <cell r="I6552">
            <v>15730783825</v>
          </cell>
        </row>
        <row r="6553">
          <cell r="A6553" t="str">
            <v>吉晨盛泰</v>
          </cell>
          <cell r="B6553" t="str">
            <v>螺纹钢</v>
          </cell>
          <cell r="C6553" t="str">
            <v>HRB400EФ28</v>
          </cell>
          <cell r="D6553" t="str">
            <v>吨</v>
          </cell>
          <cell r="E6553">
            <v>300</v>
          </cell>
          <cell r="F6553">
            <v>45897</v>
          </cell>
          <cell r="G6553" t="str">
            <v>（ 中铁一局四公司西昭高速6标3部）昭觉县洒拉地坡乡三分部山里钢筋场</v>
          </cell>
          <cell r="H6553" t="str">
            <v>陈忠</v>
          </cell>
          <cell r="I6553">
            <v>15730783825</v>
          </cell>
        </row>
        <row r="6554">
          <cell r="A6554" t="str">
            <v>吉晨盛泰</v>
          </cell>
          <cell r="B6554" t="str">
            <v>螺纹钢</v>
          </cell>
          <cell r="C6554" t="str">
            <v>HRB400EФ14</v>
          </cell>
          <cell r="D6554" t="str">
            <v>吨</v>
          </cell>
          <cell r="E6554">
            <v>30</v>
          </cell>
          <cell r="F6554">
            <v>45897</v>
          </cell>
          <cell r="G6554" t="str">
            <v>（中铁一局四公司西昭高速6标2分部）四川省凉山彝族自治州昭觉县G348哈洛觉底</v>
          </cell>
          <cell r="H6554" t="str">
            <v>刘振利</v>
          </cell>
          <cell r="I6554">
            <v>17791512983</v>
          </cell>
        </row>
        <row r="6555">
          <cell r="A6555" t="str">
            <v>吉晨盛泰</v>
          </cell>
          <cell r="B6555" t="str">
            <v>螺纹钢</v>
          </cell>
          <cell r="C6555" t="str">
            <v>HRB400EФ22</v>
          </cell>
          <cell r="D6555" t="str">
            <v>吨</v>
          </cell>
          <cell r="E6555">
            <v>70</v>
          </cell>
          <cell r="F6555">
            <v>45897</v>
          </cell>
          <cell r="G6555" t="str">
            <v>（中铁一局四公司西昭高速6标2分部）四川省凉山彝族自治州昭觉县G348哈洛觉底</v>
          </cell>
          <cell r="H6555" t="str">
            <v>刘振利</v>
          </cell>
          <cell r="I6555">
            <v>17791512983</v>
          </cell>
        </row>
        <row r="6556">
          <cell r="A6556" t="str">
            <v>德胜恒嘉</v>
          </cell>
          <cell r="B6556" t="str">
            <v>螺纹钢</v>
          </cell>
          <cell r="C6556" t="str">
            <v>HRB400E Φ12×9米</v>
          </cell>
          <cell r="D6556" t="str">
            <v>吨</v>
          </cell>
          <cell r="E6556">
            <v>24</v>
          </cell>
          <cell r="F6556">
            <v>45898</v>
          </cell>
          <cell r="G6556" t="str">
            <v>（自永1标八局二分公司二分部）自贡市仙市枢纽</v>
          </cell>
          <cell r="H6556" t="str">
            <v>李锐</v>
          </cell>
          <cell r="I6556">
            <v>13890668545</v>
          </cell>
        </row>
        <row r="6557">
          <cell r="A6557" t="str">
            <v>德胜恒嘉</v>
          </cell>
          <cell r="B6557" t="str">
            <v>螺纹钢</v>
          </cell>
          <cell r="C6557" t="str">
            <v>HRB400E Φ16×9米</v>
          </cell>
          <cell r="D6557" t="str">
            <v>吨</v>
          </cell>
          <cell r="E6557">
            <v>13</v>
          </cell>
          <cell r="F6557">
            <v>45898</v>
          </cell>
          <cell r="G6557" t="str">
            <v>（自永1标八局二分公司二分部）自贡市仙市枢纽</v>
          </cell>
          <cell r="H6557" t="str">
            <v>李锐</v>
          </cell>
          <cell r="I6557">
            <v>13890668545</v>
          </cell>
        </row>
        <row r="6558">
          <cell r="A6558" t="str">
            <v>德胜恒嘉</v>
          </cell>
          <cell r="B6558" t="str">
            <v>螺纹钢</v>
          </cell>
          <cell r="C6558" t="str">
            <v>HRB400E Φ28×9米</v>
          </cell>
          <cell r="D6558" t="str">
            <v>吨</v>
          </cell>
          <cell r="E6558">
            <v>108</v>
          </cell>
          <cell r="F6558">
            <v>45898</v>
          </cell>
          <cell r="G6558" t="str">
            <v>（自永1标八局二分公司二分部）自贡市仙市枢纽</v>
          </cell>
          <cell r="H6558" t="str">
            <v>李锐</v>
          </cell>
          <cell r="I6558">
            <v>13890668545</v>
          </cell>
        </row>
        <row r="6559">
          <cell r="A6559" t="str">
            <v>德胜恒嘉</v>
          </cell>
          <cell r="B6559" t="str">
            <v>螺纹钢</v>
          </cell>
          <cell r="C6559" t="str">
            <v>HRB400E Φ25×19米</v>
          </cell>
          <cell r="D6559" t="str">
            <v>吨</v>
          </cell>
          <cell r="E6559">
            <v>35</v>
          </cell>
          <cell r="F6559">
            <v>45898</v>
          </cell>
          <cell r="G6559" t="str">
            <v>（自永高速-自永3标六局交通分公司）四川省内江市隆昌市圣灯镇自永项目3标隆昌市圣灯镇中心学校</v>
          </cell>
          <cell r="H6559" t="str">
            <v>李工</v>
          </cell>
          <cell r="I6559">
            <v>19212995868</v>
          </cell>
        </row>
        <row r="6560">
          <cell r="A6560" t="str">
            <v>钢固融</v>
          </cell>
          <cell r="B6560" t="str">
            <v>高线</v>
          </cell>
          <cell r="C6560" t="str">
            <v>HPB300 Φ10</v>
          </cell>
          <cell r="D6560" t="str">
            <v>吨</v>
          </cell>
          <cell r="E6560">
            <v>35</v>
          </cell>
          <cell r="F6560">
            <v>45898</v>
          </cell>
          <cell r="G6560" t="str">
            <v>（自永2标九局西南分公司钢筋棚）四川省自贡市骑龙镇大湾村</v>
          </cell>
          <cell r="H6560" t="str">
            <v>袁洪浩</v>
          </cell>
          <cell r="I6560">
            <v>18272354498</v>
          </cell>
        </row>
        <row r="6561">
          <cell r="A6561" t="str">
            <v>钢固融</v>
          </cell>
          <cell r="B6561" t="str">
            <v>盘螺</v>
          </cell>
          <cell r="C6561" t="str">
            <v>HRB400E Φ12</v>
          </cell>
          <cell r="D6561" t="str">
            <v>吨</v>
          </cell>
          <cell r="E6561">
            <v>35</v>
          </cell>
          <cell r="F6561">
            <v>45898</v>
          </cell>
          <cell r="G6561" t="str">
            <v>（自永2标九局西南分公司钢筋棚）四川省自贡市骑龙镇大湾村</v>
          </cell>
          <cell r="H6561" t="str">
            <v>袁洪浩</v>
          </cell>
          <cell r="I6561">
            <v>18272354498</v>
          </cell>
        </row>
        <row r="6562">
          <cell r="A6562" t="str">
            <v>晋邦</v>
          </cell>
          <cell r="B6562" t="str">
            <v>螺纹钢</v>
          </cell>
          <cell r="C6562" t="str">
            <v>HRB500E Φ22</v>
          </cell>
          <cell r="D6562" t="str">
            <v>吨</v>
          </cell>
          <cell r="E6562">
            <v>3</v>
          </cell>
          <cell r="F6562">
            <v>45898</v>
          </cell>
          <cell r="G6562" t="str">
            <v>（商投建工达州中医药科技园-4工区-11号楼）达州市通川区达州中医药职业学院犀牛大道北段</v>
          </cell>
          <cell r="H6562" t="str">
            <v>张扬</v>
          </cell>
          <cell r="I6562">
            <v>18381904567</v>
          </cell>
        </row>
        <row r="6563">
          <cell r="A6563" t="str">
            <v>晋邦</v>
          </cell>
          <cell r="B6563" t="str">
            <v>螺纹钢</v>
          </cell>
          <cell r="C6563" t="str">
            <v>HRB500E Φ25</v>
          </cell>
          <cell r="D6563" t="str">
            <v>吨</v>
          </cell>
          <cell r="E6563">
            <v>21</v>
          </cell>
          <cell r="F6563">
            <v>45898</v>
          </cell>
          <cell r="G6563" t="str">
            <v>（商投建工达州中医药科技园-4工区-11号楼）达州市通川区达州中医药职业学院犀牛大道北段</v>
          </cell>
          <cell r="H6563" t="str">
            <v>张扬</v>
          </cell>
          <cell r="I6563">
            <v>18381904567</v>
          </cell>
        </row>
        <row r="6564">
          <cell r="A6564" t="str">
            <v>晋邦</v>
          </cell>
          <cell r="B6564" t="str">
            <v>螺纹钢</v>
          </cell>
          <cell r="C6564" t="str">
            <v>HRB500E Φ14</v>
          </cell>
          <cell r="D6564" t="str">
            <v>吨</v>
          </cell>
          <cell r="E6564">
            <v>3</v>
          </cell>
          <cell r="F6564">
            <v>45898</v>
          </cell>
          <cell r="G6564" t="str">
            <v>（商投建工达州中医药科技园-4工区-8号楼）达州市通川区达州中医药职业学院犀牛大道北段</v>
          </cell>
          <cell r="H6564" t="str">
            <v>张扬</v>
          </cell>
          <cell r="I6564">
            <v>18381904567</v>
          </cell>
        </row>
        <row r="6565">
          <cell r="A6565" t="str">
            <v>晋邦</v>
          </cell>
          <cell r="B6565" t="str">
            <v>螺纹钢</v>
          </cell>
          <cell r="C6565" t="str">
            <v>HRB500E Φ16</v>
          </cell>
          <cell r="D6565" t="str">
            <v>吨</v>
          </cell>
          <cell r="E6565">
            <v>12</v>
          </cell>
          <cell r="F6565">
            <v>45898</v>
          </cell>
          <cell r="G6565" t="str">
            <v>（商投建工达州中医药科技园-4工区-8号楼）达州市通川区达州中医药职业学院犀牛大道北段</v>
          </cell>
          <cell r="H6565" t="str">
            <v>张扬</v>
          </cell>
          <cell r="I6565">
            <v>18381904567</v>
          </cell>
        </row>
        <row r="6566">
          <cell r="A6566" t="str">
            <v>晋邦</v>
          </cell>
          <cell r="B6566" t="str">
            <v>螺纹钢</v>
          </cell>
          <cell r="C6566" t="str">
            <v>HRB500E Φ25</v>
          </cell>
          <cell r="D6566" t="str">
            <v>吨</v>
          </cell>
          <cell r="E6566">
            <v>15</v>
          </cell>
          <cell r="F6566">
            <v>45898</v>
          </cell>
          <cell r="G6566" t="str">
            <v>（商投建工达州中医药科技园-4工区-8号楼）达州市通川区达州中医药职业学院犀牛大道北段</v>
          </cell>
          <cell r="H6566" t="str">
            <v>张扬</v>
          </cell>
          <cell r="I6566">
            <v>18381904567</v>
          </cell>
        </row>
        <row r="6567">
          <cell r="A6567" t="str">
            <v>晋邦</v>
          </cell>
          <cell r="B6567" t="str">
            <v>盘螺</v>
          </cell>
          <cell r="C6567" t="str">
            <v>HRB400E Φ8</v>
          </cell>
          <cell r="D6567" t="str">
            <v>吨</v>
          </cell>
          <cell r="E6567">
            <v>6</v>
          </cell>
          <cell r="F6567">
            <v>45898</v>
          </cell>
          <cell r="G6567" t="str">
            <v>（商投建工达州中医药科技园-1工区）达州市通川区达州中医药职业学院犀牛大道北段</v>
          </cell>
          <cell r="H6567" t="str">
            <v>程黄刚</v>
          </cell>
          <cell r="I6567">
            <v>15108211617</v>
          </cell>
        </row>
        <row r="6568">
          <cell r="A6568" t="str">
            <v>晋邦</v>
          </cell>
          <cell r="B6568" t="str">
            <v>盘螺</v>
          </cell>
          <cell r="C6568" t="str">
            <v>HRB400E Φ10</v>
          </cell>
          <cell r="D6568" t="str">
            <v>吨</v>
          </cell>
          <cell r="E6568">
            <v>3</v>
          </cell>
          <cell r="F6568">
            <v>45898</v>
          </cell>
          <cell r="G6568" t="str">
            <v>（商投建工达州中医药科技园-1工区）达州市通川区达州中医药职业学院犀牛大道北段</v>
          </cell>
          <cell r="H6568" t="str">
            <v>程黄刚</v>
          </cell>
          <cell r="I6568">
            <v>15108211617</v>
          </cell>
        </row>
        <row r="6569">
          <cell r="A6569" t="str">
            <v>晋邦</v>
          </cell>
          <cell r="B6569" t="str">
            <v>螺纹钢</v>
          </cell>
          <cell r="C6569" t="str">
            <v>HRB400E Φ20 9m</v>
          </cell>
          <cell r="D6569" t="str">
            <v>吨</v>
          </cell>
          <cell r="E6569">
            <v>15</v>
          </cell>
          <cell r="F6569">
            <v>45898</v>
          </cell>
          <cell r="G6569" t="str">
            <v>（商投建工达州中医药科技园-1工区）达州市通川区达州中医药职业学院犀牛大道北段</v>
          </cell>
          <cell r="H6569" t="str">
            <v>程黄刚</v>
          </cell>
          <cell r="I6569">
            <v>15108211617</v>
          </cell>
        </row>
        <row r="6570">
          <cell r="A6570" t="str">
            <v>晋邦</v>
          </cell>
          <cell r="B6570" t="str">
            <v>螺纹钢</v>
          </cell>
          <cell r="C6570" t="str">
            <v>HRB400E Φ25 9m</v>
          </cell>
          <cell r="D6570" t="str">
            <v>吨</v>
          </cell>
          <cell r="E6570">
            <v>12</v>
          </cell>
          <cell r="F6570">
            <v>45898</v>
          </cell>
          <cell r="G6570" t="str">
            <v>（商投建工达州中医药科技园-1工区）达州市通川区达州中医药职业学院犀牛大道北段</v>
          </cell>
          <cell r="H6570" t="str">
            <v>程黄刚</v>
          </cell>
          <cell r="I6570">
            <v>15108211617</v>
          </cell>
        </row>
        <row r="6571">
          <cell r="A6571" t="str">
            <v>润耀</v>
          </cell>
          <cell r="B6571" t="str">
            <v>螺纹钢</v>
          </cell>
          <cell r="C6571" t="str">
            <v>HRB400E Φ28 9m</v>
          </cell>
          <cell r="D6571" t="str">
            <v>吨</v>
          </cell>
          <cell r="E6571">
            <v>35</v>
          </cell>
          <cell r="F6571">
            <v>45898</v>
          </cell>
          <cell r="G6571" t="str">
            <v>(中铁科研院宜宾泥溪项目)中铁科研院集团有限公司宜宾市泥溪东互通式立交下穿成贵客专铁路工程项目钢筋加工厂</v>
          </cell>
          <cell r="H6571" t="str">
            <v>蔡鹏</v>
          </cell>
          <cell r="I6571">
            <v>19130850820</v>
          </cell>
        </row>
        <row r="6572">
          <cell r="A6572" t="str">
            <v>润耀</v>
          </cell>
          <cell r="B6572" t="str">
            <v>盘圆</v>
          </cell>
          <cell r="C6572" t="str">
            <v>HPB300Ф8</v>
          </cell>
          <cell r="D6572" t="str">
            <v>吨</v>
          </cell>
          <cell r="E6572">
            <v>35</v>
          </cell>
          <cell r="F6572">
            <v>45898</v>
          </cell>
          <cell r="G6572" t="str">
            <v>（中铁一局四公司康新高速TJ1-1标贡不卡隧道）四川省甘孜州康定市折多塘村车管所旁</v>
          </cell>
          <cell r="H6572" t="str">
            <v>李彰</v>
          </cell>
          <cell r="I6572">
            <v>18523285235</v>
          </cell>
        </row>
        <row r="6573">
          <cell r="A6573" t="str">
            <v>润耀</v>
          </cell>
          <cell r="B6573" t="str">
            <v>螺纹钢</v>
          </cell>
          <cell r="C6573" t="str">
            <v>HRB400EФ14*9mm</v>
          </cell>
          <cell r="D6573" t="str">
            <v>吨</v>
          </cell>
          <cell r="E6573">
            <v>70</v>
          </cell>
          <cell r="F6573">
            <v>45898</v>
          </cell>
          <cell r="G6573" t="str">
            <v>（中铁六局呼和公司康新高速TJ4-2标）四川省甘孜藏族自治州康定市新都桥镇东俄罗三村中建八局搅拌站旁</v>
          </cell>
          <cell r="H6573" t="str">
            <v>许文刚</v>
          </cell>
          <cell r="I6573">
            <v>15848808186</v>
          </cell>
        </row>
        <row r="6574">
          <cell r="A6574" t="str">
            <v>润耀</v>
          </cell>
          <cell r="B6574" t="str">
            <v>盘螺</v>
          </cell>
          <cell r="C6574" t="str">
            <v>HRB400E Φ8</v>
          </cell>
          <cell r="D6574" t="str">
            <v>吨</v>
          </cell>
          <cell r="E6574">
            <v>15</v>
          </cell>
          <cell r="F6574">
            <v>45898</v>
          </cell>
          <cell r="G6574" t="str">
            <v>（华西萌海科创农业生态谷）成都市简阳市白金山水库</v>
          </cell>
          <cell r="H6574" t="str">
            <v>石清国</v>
          </cell>
          <cell r="I6574">
            <v>13458642015</v>
          </cell>
        </row>
        <row r="6575">
          <cell r="A6575" t="str">
            <v>润耀</v>
          </cell>
          <cell r="B6575" t="str">
            <v>盘螺</v>
          </cell>
          <cell r="C6575" t="str">
            <v>HRB400E Φ10</v>
          </cell>
          <cell r="D6575" t="str">
            <v>吨</v>
          </cell>
          <cell r="E6575">
            <v>15</v>
          </cell>
          <cell r="F6575">
            <v>45898</v>
          </cell>
          <cell r="G6575" t="str">
            <v>（华西萌海科创农业生态谷）成都市简阳市白金山水库</v>
          </cell>
          <cell r="H6575" t="str">
            <v>石清国</v>
          </cell>
          <cell r="I6575">
            <v>13458642015</v>
          </cell>
        </row>
        <row r="6576">
          <cell r="A6576" t="str">
            <v>润耀</v>
          </cell>
          <cell r="B6576" t="str">
            <v>盘螺</v>
          </cell>
          <cell r="C6576" t="str">
            <v>HRB400E Φ12</v>
          </cell>
          <cell r="D6576" t="str">
            <v>吨</v>
          </cell>
          <cell r="E6576">
            <v>5</v>
          </cell>
          <cell r="F6576">
            <v>45898</v>
          </cell>
          <cell r="G6576" t="str">
            <v>（华西萌海科创农业生态谷）成都市简阳市白金山水库</v>
          </cell>
          <cell r="H6576" t="str">
            <v>石清国</v>
          </cell>
          <cell r="I6576">
            <v>13458642015</v>
          </cell>
        </row>
        <row r="6577">
          <cell r="A6577" t="str">
            <v>润耀</v>
          </cell>
          <cell r="B6577" t="str">
            <v>螺纹钢</v>
          </cell>
          <cell r="C6577" t="str">
            <v>HRB400E Φ12 9m</v>
          </cell>
          <cell r="D6577" t="str">
            <v>吨</v>
          </cell>
          <cell r="E6577">
            <v>5</v>
          </cell>
          <cell r="F6577">
            <v>45898</v>
          </cell>
          <cell r="G6577" t="str">
            <v>（华西萌海科创农业生态谷）成都市简阳市白金山水库</v>
          </cell>
          <cell r="H6577" t="str">
            <v>石清国</v>
          </cell>
          <cell r="I6577">
            <v>13458642015</v>
          </cell>
        </row>
        <row r="6578">
          <cell r="A6578" t="str">
            <v>润耀</v>
          </cell>
          <cell r="B6578" t="str">
            <v>螺纹钢</v>
          </cell>
          <cell r="C6578" t="str">
            <v>HRB400E Φ28 9m</v>
          </cell>
          <cell r="D6578" t="str">
            <v>吨</v>
          </cell>
          <cell r="E6578">
            <v>6</v>
          </cell>
          <cell r="F6578">
            <v>45898</v>
          </cell>
          <cell r="G6578" t="str">
            <v>（华西萌海科创农业生态谷）成都市简阳市白金山水库</v>
          </cell>
          <cell r="H6578" t="str">
            <v>石清国</v>
          </cell>
          <cell r="I6578">
            <v>13458642015</v>
          </cell>
        </row>
        <row r="6579">
          <cell r="A6579" t="str">
            <v>润耀</v>
          </cell>
          <cell r="B6579" t="str">
            <v>螺纹钢</v>
          </cell>
          <cell r="C6579" t="str">
            <v>HRB500E Φ25</v>
          </cell>
          <cell r="D6579" t="str">
            <v>吨</v>
          </cell>
          <cell r="E6579">
            <v>25</v>
          </cell>
          <cell r="F6579">
            <v>45898</v>
          </cell>
          <cell r="G6579" t="str">
            <v>（华西萌海科创农业生态谷）成都市简阳市白金山水库</v>
          </cell>
          <cell r="H6579" t="str">
            <v>石清国</v>
          </cell>
          <cell r="I6579">
            <v>13458642015</v>
          </cell>
        </row>
        <row r="6580">
          <cell r="A6580" t="str">
            <v>德胜恒嘉</v>
          </cell>
          <cell r="B6580" t="str">
            <v>螺纹钢</v>
          </cell>
          <cell r="C6580" t="str">
            <v>HRB400EФ25*9mm</v>
          </cell>
          <cell r="D6580" t="str">
            <v>吨</v>
          </cell>
          <cell r="E6580">
            <v>35</v>
          </cell>
          <cell r="F6580">
            <v>45899</v>
          </cell>
          <cell r="G6580" t="str">
            <v>（中铁一局四公司康新高速TJ1-1标雅加梗隧道）四川省甘孜州康定市雅加梗路基</v>
          </cell>
          <cell r="H6580" t="str">
            <v>刘子任</v>
          </cell>
          <cell r="I6580">
            <v>18784539677</v>
          </cell>
        </row>
        <row r="6581">
          <cell r="A6581" t="str">
            <v>德胜恒嘉</v>
          </cell>
          <cell r="B6581" t="str">
            <v>螺纹钢</v>
          </cell>
          <cell r="C6581" t="str">
            <v>HRB400E Φ25 9m</v>
          </cell>
          <cell r="D6581" t="str">
            <v>吨</v>
          </cell>
          <cell r="E6581">
            <v>105</v>
          </cell>
          <cell r="F6581">
            <v>45899</v>
          </cell>
          <cell r="G6581" t="str">
            <v>（中铁二局-成渝扩容4标）四川省成都市简阳市杨家镇桐子湾村二局拌合站</v>
          </cell>
          <cell r="H6581" t="str">
            <v>陈钢</v>
          </cell>
          <cell r="I6581">
            <v>13018165813</v>
          </cell>
        </row>
        <row r="6582">
          <cell r="A6582" t="str">
            <v>德胜恒嘉</v>
          </cell>
          <cell r="B6582" t="str">
            <v>螺纹钢</v>
          </cell>
          <cell r="C6582" t="str">
            <v>HRB400E Φ25*12m</v>
          </cell>
          <cell r="D6582" t="str">
            <v>吨</v>
          </cell>
          <cell r="E6582">
            <v>35</v>
          </cell>
          <cell r="F6582">
            <v>45899</v>
          </cell>
          <cell r="G6582" t="str">
            <v>（中铁广州局-成渝扩容2标）成渝扩容项目ZCB3-2标2#钢筋厂【雁江区联盟桥东北50米(资资路) 】</v>
          </cell>
          <cell r="H6582" t="str">
            <v>刘沛琦</v>
          </cell>
          <cell r="I6582">
            <v>18011784798</v>
          </cell>
        </row>
        <row r="6583">
          <cell r="A6583" t="str">
            <v>钢固融</v>
          </cell>
          <cell r="B6583" t="str">
            <v>高线</v>
          </cell>
          <cell r="C6583" t="str">
            <v>HPB300Φ12</v>
          </cell>
          <cell r="D6583" t="str">
            <v>吨</v>
          </cell>
          <cell r="E6583">
            <v>25</v>
          </cell>
          <cell r="F6583">
            <v>45899</v>
          </cell>
          <cell r="G6583" t="str">
            <v>（中铁广州局-成渝扩容2标）成渝扩容项目ZCB3-2标2#钢筋厂【雁江区联盟桥东北50米(资资路) 】</v>
          </cell>
          <cell r="H6583" t="str">
            <v>刘沛琦</v>
          </cell>
          <cell r="I6583">
            <v>18011784798</v>
          </cell>
        </row>
        <row r="6584">
          <cell r="A6584" t="str">
            <v>钢固融</v>
          </cell>
          <cell r="B6584" t="str">
            <v>盘螺</v>
          </cell>
          <cell r="C6584" t="str">
            <v>HRB400E Φ12</v>
          </cell>
          <cell r="D6584" t="str">
            <v>吨</v>
          </cell>
          <cell r="E6584">
            <v>10</v>
          </cell>
          <cell r="F6584">
            <v>45899</v>
          </cell>
          <cell r="G6584" t="str">
            <v>（中铁广州局-成渝扩容2标）成渝扩容项目ZCB3-2标2#钢筋厂【雁江区联盟桥东北50米(资资路) 】</v>
          </cell>
          <cell r="H6584" t="str">
            <v>刘沛琦</v>
          </cell>
          <cell r="I6584">
            <v>18011784798</v>
          </cell>
        </row>
        <row r="6585">
          <cell r="A6585" t="str">
            <v>达钢</v>
          </cell>
          <cell r="B6585" t="str">
            <v>盘螺</v>
          </cell>
          <cell r="C6585" t="str">
            <v>HRB400E Φ8</v>
          </cell>
          <cell r="D6585" t="str">
            <v>吨</v>
          </cell>
          <cell r="E6585">
            <v>40</v>
          </cell>
          <cell r="F6585">
            <v>45899</v>
          </cell>
          <cell r="G6585" t="str">
            <v>（商投建工达州中医药科技园-4工区-9号楼）达州市通川区达州中医药职业学院犀牛大道北段</v>
          </cell>
          <cell r="H6585" t="str">
            <v>张扬</v>
          </cell>
          <cell r="I6585">
            <v>18381904567</v>
          </cell>
        </row>
        <row r="6586">
          <cell r="A6586" t="str">
            <v>达钢</v>
          </cell>
          <cell r="B6586" t="str">
            <v>盘螺</v>
          </cell>
          <cell r="C6586" t="str">
            <v>HRB400E Φ10</v>
          </cell>
          <cell r="D6586" t="str">
            <v>吨</v>
          </cell>
          <cell r="E6586">
            <v>7</v>
          </cell>
          <cell r="F6586">
            <v>45899</v>
          </cell>
          <cell r="G6586" t="str">
            <v>（商投建工达州中医药科技园-4工区-9号楼）达州市通川区达州中医药职业学院犀牛大道北段</v>
          </cell>
          <cell r="H6586" t="str">
            <v>张扬</v>
          </cell>
          <cell r="I6586">
            <v>18381904567</v>
          </cell>
        </row>
        <row r="6587">
          <cell r="A6587" t="str">
            <v>德胜</v>
          </cell>
          <cell r="B6587" t="str">
            <v>螺纹钢</v>
          </cell>
          <cell r="C6587" t="str">
            <v>HRB400EФ22*9mm</v>
          </cell>
          <cell r="D6587" t="str">
            <v>吨</v>
          </cell>
          <cell r="E6587">
            <v>70</v>
          </cell>
          <cell r="F6587">
            <v>45899</v>
          </cell>
          <cell r="G6587" t="str">
            <v>(五冶建设龙泉芙蓉花语项目-1,3地块)龙泉驿区北川路双堰塘钓鱼东100米(北川路)</v>
          </cell>
          <cell r="H6587" t="str">
            <v>祝</v>
          </cell>
          <cell r="I6587">
            <v>15583590797</v>
          </cell>
        </row>
        <row r="6588">
          <cell r="A6588" t="str">
            <v>德胜</v>
          </cell>
          <cell r="B6588" t="str">
            <v>螺纹钢</v>
          </cell>
          <cell r="C6588" t="str">
            <v>HRB400EФ14</v>
          </cell>
          <cell r="D6588" t="str">
            <v>吨</v>
          </cell>
          <cell r="E6588">
            <v>2.8</v>
          </cell>
          <cell r="F6588">
            <v>45900</v>
          </cell>
          <cell r="G6588" t="str">
            <v>（五局建筑-太阳岛）四川省眉山市仁寿县黑龙滩镇中铁·太阳岛项目    </v>
          </cell>
          <cell r="H6588" t="str">
            <v>曹露孆</v>
          </cell>
          <cell r="I6588">
            <v>13595479368</v>
          </cell>
        </row>
        <row r="6589">
          <cell r="A6589" t="str">
            <v>德胜</v>
          </cell>
          <cell r="B6589" t="str">
            <v>螺纹钢</v>
          </cell>
          <cell r="C6589" t="str">
            <v>HRB400EФ16</v>
          </cell>
          <cell r="D6589" t="str">
            <v>吨</v>
          </cell>
          <cell r="E6589">
            <v>16.8</v>
          </cell>
          <cell r="F6589">
            <v>45900</v>
          </cell>
          <cell r="G6589" t="str">
            <v>（五局建筑-太阳岛）四川省眉山市仁寿县黑龙滩镇中铁·太阳岛项目    </v>
          </cell>
          <cell r="H6589" t="str">
            <v>曹露孆</v>
          </cell>
          <cell r="I6589">
            <v>13595479368</v>
          </cell>
        </row>
        <row r="6590">
          <cell r="A6590" t="str">
            <v>德胜</v>
          </cell>
          <cell r="B6590" t="str">
            <v>螺纹钢</v>
          </cell>
          <cell r="C6590" t="str">
            <v>HRB400EФ22</v>
          </cell>
          <cell r="D6590" t="str">
            <v>吨</v>
          </cell>
          <cell r="E6590">
            <v>19.6</v>
          </cell>
          <cell r="F6590">
            <v>45900</v>
          </cell>
          <cell r="G6590" t="str">
            <v>（五局建筑-太阳岛）四川省眉山市仁寿县黑龙滩镇中铁·太阳岛项目    </v>
          </cell>
          <cell r="H6590" t="str">
            <v>曹露孆</v>
          </cell>
          <cell r="I6590">
            <v>13595479368</v>
          </cell>
        </row>
        <row r="6591">
          <cell r="A6591" t="str">
            <v>德胜</v>
          </cell>
          <cell r="B6591" t="str">
            <v>螺纹钢</v>
          </cell>
          <cell r="C6591" t="str">
            <v>HRB400EФ25</v>
          </cell>
          <cell r="D6591" t="str">
            <v>吨</v>
          </cell>
          <cell r="E6591">
            <v>28</v>
          </cell>
          <cell r="F6591">
            <v>45900</v>
          </cell>
          <cell r="G6591" t="str">
            <v>（五局建筑-太阳岛）四川省眉山市仁寿县黑龙滩镇中铁·太阳岛项目    </v>
          </cell>
          <cell r="H6591" t="str">
            <v>曹露孆</v>
          </cell>
          <cell r="I6591">
            <v>13595479368</v>
          </cell>
        </row>
        <row r="6592">
          <cell r="A6592" t="str">
            <v>德胜</v>
          </cell>
          <cell r="B6592" t="str">
            <v>螺纹钢</v>
          </cell>
          <cell r="C6592" t="str">
            <v>HRB400EФ12*9m</v>
          </cell>
          <cell r="D6592" t="str">
            <v>吨</v>
          </cell>
          <cell r="E6592">
            <v>36</v>
          </cell>
          <cell r="F6592">
            <v>45900</v>
          </cell>
          <cell r="G6592" t="str">
            <v>（成铁西物-遂宁）遂宁市船山区杨渡街道遂宁项目施工现场</v>
          </cell>
          <cell r="H6592" t="str">
            <v>黄永福</v>
          </cell>
          <cell r="I6592" t="str">
            <v>15982823571</v>
          </cell>
        </row>
        <row r="6593">
          <cell r="A6593" t="str">
            <v>德胜</v>
          </cell>
          <cell r="B6593" t="str">
            <v>螺纹钢</v>
          </cell>
          <cell r="C6593" t="str">
            <v>HRB400EФ16*9m</v>
          </cell>
          <cell r="D6593" t="str">
            <v>吨</v>
          </cell>
          <cell r="E6593">
            <v>87</v>
          </cell>
          <cell r="F6593">
            <v>45900</v>
          </cell>
          <cell r="G6593" t="str">
            <v>（成铁西物-遂宁）遂宁市船山区杨渡街道遂宁项目施工现场</v>
          </cell>
          <cell r="H6593" t="str">
            <v>黄永福</v>
          </cell>
          <cell r="I6593" t="str">
            <v>15982823571</v>
          </cell>
        </row>
        <row r="6594">
          <cell r="A6594" t="str">
            <v>德胜</v>
          </cell>
          <cell r="B6594" t="str">
            <v>螺纹钢</v>
          </cell>
          <cell r="C6594" t="str">
            <v>HRB400EФ20*9m</v>
          </cell>
          <cell r="D6594" t="str">
            <v>吨</v>
          </cell>
          <cell r="E6594">
            <v>13</v>
          </cell>
          <cell r="F6594">
            <v>45900</v>
          </cell>
          <cell r="G6594" t="str">
            <v>（成铁西物-遂宁）遂宁市船山区杨渡街道遂宁项目施工现场</v>
          </cell>
          <cell r="H6594" t="str">
            <v>黄永福</v>
          </cell>
          <cell r="I6594" t="str">
            <v>15982823571</v>
          </cell>
        </row>
        <row r="6595">
          <cell r="A6595" t="str">
            <v>德胜</v>
          </cell>
          <cell r="B6595" t="str">
            <v>螺纹钢</v>
          </cell>
          <cell r="C6595" t="str">
            <v>HRB400EФ22*9m</v>
          </cell>
          <cell r="D6595" t="str">
            <v>吨</v>
          </cell>
          <cell r="E6595">
            <v>28</v>
          </cell>
          <cell r="F6595">
            <v>45900</v>
          </cell>
          <cell r="G6595" t="str">
            <v>（成铁西物-遂宁）遂宁市船山区杨渡街道遂宁项目施工现场</v>
          </cell>
          <cell r="H6595" t="str">
            <v>黄永福</v>
          </cell>
          <cell r="I6595" t="str">
            <v>15982823571</v>
          </cell>
        </row>
        <row r="6596">
          <cell r="A6596" t="str">
            <v>德胜</v>
          </cell>
          <cell r="B6596" t="str">
            <v>螺纹钢</v>
          </cell>
          <cell r="C6596" t="str">
            <v>HRB400EФ25*9m</v>
          </cell>
          <cell r="D6596" t="str">
            <v>吨</v>
          </cell>
          <cell r="E6596">
            <v>3</v>
          </cell>
          <cell r="F6596">
            <v>45900</v>
          </cell>
          <cell r="G6596" t="str">
            <v>（成铁西物-遂宁）遂宁市船山区杨渡街道遂宁项目施工现场</v>
          </cell>
          <cell r="H6596" t="str">
            <v>黄永福</v>
          </cell>
          <cell r="I6596" t="str">
            <v>15982823571</v>
          </cell>
        </row>
        <row r="6597">
          <cell r="A6597" t="str">
            <v>德胜</v>
          </cell>
          <cell r="B6597" t="str">
            <v>螺纹钢</v>
          </cell>
          <cell r="C6597" t="str">
            <v>HRB400EФ28*9m</v>
          </cell>
          <cell r="D6597" t="str">
            <v>吨</v>
          </cell>
          <cell r="E6597">
            <v>3</v>
          </cell>
          <cell r="F6597">
            <v>45900</v>
          </cell>
          <cell r="G6597" t="str">
            <v>（成铁西物-遂宁）遂宁市船山区杨渡街道遂宁项目施工现场</v>
          </cell>
          <cell r="H6597" t="str">
            <v>黄永福</v>
          </cell>
          <cell r="I6597" t="str">
            <v>15982823571</v>
          </cell>
        </row>
        <row r="6598">
          <cell r="A6598" t="str">
            <v>德胜</v>
          </cell>
          <cell r="B6598" t="str">
            <v>螺纹钢</v>
          </cell>
          <cell r="C6598" t="str">
            <v>HRB400EФ32*9m</v>
          </cell>
          <cell r="D6598" t="str">
            <v>吨</v>
          </cell>
          <cell r="E6598">
            <v>3</v>
          </cell>
          <cell r="F6598">
            <v>45900</v>
          </cell>
          <cell r="G6598" t="str">
            <v>（成铁西物-遂宁）遂宁市船山区杨渡街道遂宁项目施工现场</v>
          </cell>
          <cell r="H6598" t="str">
            <v>黄永福</v>
          </cell>
          <cell r="I6598" t="str">
            <v>15982823571</v>
          </cell>
        </row>
        <row r="6599">
          <cell r="A6599" t="str">
            <v>钢固融</v>
          </cell>
          <cell r="B6599" t="str">
            <v>高线</v>
          </cell>
          <cell r="C6599" t="str">
            <v>HPB300  Φ8</v>
          </cell>
          <cell r="D6599" t="str">
            <v>吨</v>
          </cell>
          <cell r="E6599">
            <v>8</v>
          </cell>
          <cell r="F6599">
            <v>45900</v>
          </cell>
          <cell r="G6599" t="str">
            <v>（自永2标九局西南分公司钢筋棚）四川省自贡市骑龙镇大湾村</v>
          </cell>
          <cell r="H6599" t="str">
            <v>袁洪浩</v>
          </cell>
          <cell r="I6599">
            <v>18272354498</v>
          </cell>
        </row>
        <row r="6600">
          <cell r="A6600" t="str">
            <v>钢固融</v>
          </cell>
          <cell r="B6600" t="str">
            <v>盘螺</v>
          </cell>
          <cell r="C6600" t="str">
            <v>HRB400E Φ12</v>
          </cell>
          <cell r="D6600" t="str">
            <v>吨</v>
          </cell>
          <cell r="E6600">
            <v>20</v>
          </cell>
          <cell r="F6600">
            <v>45900</v>
          </cell>
          <cell r="G6600" t="str">
            <v>（自永2标九局西南分公司钢筋棚）四川省自贡市骑龙镇大湾村</v>
          </cell>
          <cell r="H6600" t="str">
            <v>袁洪浩</v>
          </cell>
          <cell r="I6600">
            <v>18272354498</v>
          </cell>
        </row>
        <row r="6601">
          <cell r="A6601" t="str">
            <v>钢固融</v>
          </cell>
          <cell r="B6601" t="str">
            <v>盘螺</v>
          </cell>
          <cell r="C6601" t="str">
            <v>HRB400E Φ14</v>
          </cell>
          <cell r="D6601" t="str">
            <v>吨</v>
          </cell>
          <cell r="E6601">
            <v>6</v>
          </cell>
          <cell r="F6601">
            <v>45900</v>
          </cell>
          <cell r="G6601" t="str">
            <v>（自永2标九局西南分公司钢筋棚）四川省自贡市骑龙镇大湾村</v>
          </cell>
          <cell r="H6601" t="str">
            <v>袁洪浩</v>
          </cell>
          <cell r="I6601">
            <v>18272354498</v>
          </cell>
        </row>
        <row r="6602">
          <cell r="A6602" t="str">
            <v>钢固融</v>
          </cell>
          <cell r="B6602" t="str">
            <v>盘螺</v>
          </cell>
          <cell r="C6602" t="str">
            <v>HRB400E Φ8</v>
          </cell>
          <cell r="D6602" t="str">
            <v>吨</v>
          </cell>
          <cell r="E6602">
            <v>44</v>
          </cell>
          <cell r="F6602">
            <v>45900</v>
          </cell>
          <cell r="G6602" t="str">
            <v>（五局建筑-太阳岛）四川省眉山市仁寿县黑龙滩镇中铁·太阳岛项目    </v>
          </cell>
          <cell r="H6602" t="str">
            <v>曹露孆</v>
          </cell>
          <cell r="I6602">
            <v>13595479368</v>
          </cell>
        </row>
        <row r="6603">
          <cell r="A6603" t="str">
            <v>钢固融</v>
          </cell>
          <cell r="B6603" t="str">
            <v>盘螺</v>
          </cell>
          <cell r="C6603" t="str">
            <v>HRB400E Φ10</v>
          </cell>
          <cell r="D6603" t="str">
            <v>吨</v>
          </cell>
          <cell r="E6603">
            <v>72</v>
          </cell>
          <cell r="F6603">
            <v>45900</v>
          </cell>
          <cell r="G6603" t="str">
            <v>（五局建筑-太阳岛）四川省眉山市仁寿县黑龙滩镇中铁·太阳岛项目    </v>
          </cell>
          <cell r="H6603" t="str">
            <v>曹露孆</v>
          </cell>
          <cell r="I6603">
            <v>13595479368</v>
          </cell>
        </row>
        <row r="6604">
          <cell r="A6604" t="str">
            <v>钢固融</v>
          </cell>
          <cell r="B6604" t="str">
            <v>螺纹钢</v>
          </cell>
          <cell r="C6604" t="str">
            <v>HRB400EФ12</v>
          </cell>
          <cell r="D6604" t="str">
            <v>吨</v>
          </cell>
          <cell r="E6604">
            <v>20</v>
          </cell>
          <cell r="F6604">
            <v>45900</v>
          </cell>
          <cell r="G6604" t="str">
            <v>（五局建筑-太阳岛）四川省眉山市仁寿县黑龙滩镇中铁·太阳岛项目    </v>
          </cell>
          <cell r="H6604" t="str">
            <v>曹露孆</v>
          </cell>
          <cell r="I6604">
            <v>13595479368</v>
          </cell>
        </row>
        <row r="6605">
          <cell r="A6605" t="str">
            <v>德胜</v>
          </cell>
          <cell r="B6605" t="str">
            <v>螺纹钢</v>
          </cell>
          <cell r="C6605" t="str">
            <v>HRB400E Φ14 9m</v>
          </cell>
          <cell r="D6605" t="str">
            <v>吨</v>
          </cell>
          <cell r="E6605">
            <v>35</v>
          </cell>
          <cell r="F6605">
            <v>45901</v>
          </cell>
          <cell r="G6605" t="str">
            <v>（华西乐山）-四川省乐山市市中区苏稽镇周山嘴校地共建产教融合基地建设项目一标段</v>
          </cell>
          <cell r="H6605" t="str">
            <v>范增云</v>
          </cell>
          <cell r="I6605">
            <v>13668153241</v>
          </cell>
        </row>
        <row r="6606">
          <cell r="A6606" t="str">
            <v>德胜</v>
          </cell>
          <cell r="B6606" t="str">
            <v>螺纹钢</v>
          </cell>
          <cell r="C6606" t="str">
            <v>HRB500E Φ25 12m</v>
          </cell>
          <cell r="D6606" t="str">
            <v>吨</v>
          </cell>
          <cell r="E6606">
            <v>35</v>
          </cell>
          <cell r="F6606">
            <v>45901</v>
          </cell>
          <cell r="G6606" t="str">
            <v>（华西乐山）-四川省乐山市市中区苏稽镇周山嘴校地共建产教融合基地建设项目一标段</v>
          </cell>
          <cell r="H6606" t="str">
            <v>范增云</v>
          </cell>
          <cell r="I6606">
            <v>13668153241</v>
          </cell>
        </row>
        <row r="6607">
          <cell r="A6607" t="str">
            <v>德胜</v>
          </cell>
          <cell r="B6607" t="str">
            <v>螺纹钢</v>
          </cell>
          <cell r="C6607" t="str">
            <v>HRB400EФ12*9m</v>
          </cell>
          <cell r="D6607" t="str">
            <v>吨</v>
          </cell>
          <cell r="E6607">
            <v>30</v>
          </cell>
          <cell r="F6607">
            <v>45901</v>
          </cell>
          <cell r="G6607" t="str">
            <v>（成铁西物重庆永川）重庆市永川区凤凰三路永川栏杆滩海关监管及集装箱装卸作业场所铁路专用线工程</v>
          </cell>
          <cell r="H6607" t="str">
            <v>黄永福</v>
          </cell>
          <cell r="I6607" t="str">
            <v>15982823571</v>
          </cell>
        </row>
        <row r="6608">
          <cell r="A6608" t="str">
            <v>德胜</v>
          </cell>
          <cell r="B6608" t="str">
            <v>螺纹钢</v>
          </cell>
          <cell r="C6608" t="str">
            <v>HRB400EФ20*9m</v>
          </cell>
          <cell r="D6608" t="str">
            <v>吨</v>
          </cell>
          <cell r="E6608">
            <v>110</v>
          </cell>
          <cell r="F6608">
            <v>45901</v>
          </cell>
          <cell r="G6608" t="str">
            <v>（成铁西物重庆永川）重庆市永川区凤凰三路永川栏杆滩海关监管及集装箱装卸作业场所铁路专用线工程</v>
          </cell>
          <cell r="H6608" t="str">
            <v>黄永福</v>
          </cell>
          <cell r="I6608" t="str">
            <v>15982823571</v>
          </cell>
        </row>
        <row r="6609">
          <cell r="A6609" t="str">
            <v>德胜恒嘉</v>
          </cell>
          <cell r="B6609" t="str">
            <v>螺纹钢</v>
          </cell>
          <cell r="C6609" t="str">
            <v>HRB400EФ25*9m</v>
          </cell>
          <cell r="D6609" t="str">
            <v>吨</v>
          </cell>
          <cell r="E6609">
            <v>140</v>
          </cell>
          <cell r="F6609">
            <v>45901</v>
          </cell>
          <cell r="G6609" t="str">
            <v>（中铁六局呼和公司康新高速TJ4-2标）四川省甘孜藏族自治州康定市新都桥镇东俄罗三村中建八局搅拌站旁</v>
          </cell>
          <cell r="H6609" t="str">
            <v>许文刚</v>
          </cell>
          <cell r="I6609">
            <v>15848808186</v>
          </cell>
        </row>
        <row r="6610">
          <cell r="A6610" t="str">
            <v>德胜恒嘉</v>
          </cell>
          <cell r="B6610" t="str">
            <v>螺纹钢</v>
          </cell>
          <cell r="C6610" t="str">
            <v>HRB400EФ20*9m</v>
          </cell>
          <cell r="D6610" t="str">
            <v>吨</v>
          </cell>
          <cell r="E6610">
            <v>210</v>
          </cell>
          <cell r="F6610">
            <v>45901</v>
          </cell>
          <cell r="G6610" t="str">
            <v>（中铁一局四建康新高速TJ1-2标）四川省甘孜州康定市318国道玉顶积雪观景台旁</v>
          </cell>
          <cell r="H6610" t="str">
            <v>李波/马小红</v>
          </cell>
          <cell r="I6610" t="str">
            <v>13679069325/13808028745</v>
          </cell>
        </row>
        <row r="6611">
          <cell r="A6611" t="str">
            <v>德胜恒嘉</v>
          </cell>
          <cell r="B6611" t="str">
            <v>螺纹钢</v>
          </cell>
          <cell r="C6611" t="str">
            <v>HRB400EФ18*9m</v>
          </cell>
          <cell r="D6611" t="str">
            <v>吨</v>
          </cell>
          <cell r="E6611">
            <v>35</v>
          </cell>
          <cell r="F6611">
            <v>45901</v>
          </cell>
          <cell r="G6611" t="str">
            <v>（中铁一局四建康新高速TJ1-2标）四川省甘孜州康定市318国道玉顶积雪观景台旁</v>
          </cell>
          <cell r="H6611" t="str">
            <v>李波/马小红</v>
          </cell>
          <cell r="I6611" t="str">
            <v>13679069325/13808028745</v>
          </cell>
        </row>
        <row r="6612">
          <cell r="A6612" t="str">
            <v>德胜恒嘉</v>
          </cell>
          <cell r="B6612" t="str">
            <v>螺纹钢</v>
          </cell>
          <cell r="C6612" t="str">
            <v>HRB400EФ16*9m</v>
          </cell>
          <cell r="D6612" t="str">
            <v>吨</v>
          </cell>
          <cell r="E6612">
            <v>35</v>
          </cell>
          <cell r="F6612">
            <v>45901</v>
          </cell>
          <cell r="G6612" t="str">
            <v>（中铁一局四建康新高速TJ1-2标）四川省甘孜州康定市318国道玉顶积雪观景台旁</v>
          </cell>
          <cell r="H6612" t="str">
            <v>李波/马小红</v>
          </cell>
          <cell r="I6612" t="str">
            <v>13679069325/13808028745</v>
          </cell>
        </row>
        <row r="6613">
          <cell r="A6613" t="str">
            <v>德胜</v>
          </cell>
          <cell r="B6613" t="str">
            <v>螺纹钢</v>
          </cell>
          <cell r="C6613" t="str">
            <v>HRB400E Φ22 9m</v>
          </cell>
          <cell r="D6613" t="str">
            <v>吨</v>
          </cell>
          <cell r="E6613">
            <v>105</v>
          </cell>
          <cell r="F6613">
            <v>45901</v>
          </cell>
          <cell r="G6613" t="str">
            <v>(五冶建设龙泉芙蓉花语项目-1,3地块)龙泉驿区北川路双堰塘钓鱼东100米(北川路)</v>
          </cell>
          <cell r="H6613" t="str">
            <v>祝</v>
          </cell>
          <cell r="I6613">
            <v>15583590797</v>
          </cell>
        </row>
        <row r="6614">
          <cell r="A6614" t="str">
            <v>钢固融</v>
          </cell>
          <cell r="B6614" t="str">
            <v>高线</v>
          </cell>
          <cell r="C6614" t="str">
            <v>HPB300 Φ10</v>
          </cell>
          <cell r="D6614" t="str">
            <v>吨</v>
          </cell>
          <cell r="E6614">
            <v>35</v>
          </cell>
          <cell r="F6614">
            <v>45901</v>
          </cell>
          <cell r="G6614" t="str">
            <v>(五冶建设龙泉芙蓉花语项目-1,3地块)龙泉驿区北川路双堰塘钓鱼东100米(北川路)</v>
          </cell>
          <cell r="H6614" t="str">
            <v>祝</v>
          </cell>
          <cell r="I6614">
            <v>15583590797</v>
          </cell>
        </row>
        <row r="6615">
          <cell r="A6615" t="str">
            <v>德胜</v>
          </cell>
          <cell r="B6615" t="str">
            <v>螺纹钢</v>
          </cell>
          <cell r="C6615" t="str">
            <v>HRB400E Φ12 9m</v>
          </cell>
          <cell r="D6615" t="str">
            <v>吨</v>
          </cell>
          <cell r="E6615">
            <v>25</v>
          </cell>
          <cell r="F6615">
            <v>45901</v>
          </cell>
          <cell r="G6615" t="str">
            <v>（五局新津tod项目）成都市新津区旭辉天府未来城南(华金路南)</v>
          </cell>
          <cell r="H6615" t="str">
            <v>戴军</v>
          </cell>
          <cell r="I6615">
            <v>15984585768</v>
          </cell>
        </row>
        <row r="6616">
          <cell r="A6616" t="str">
            <v>德胜</v>
          </cell>
          <cell r="B6616" t="str">
            <v>螺纹钢</v>
          </cell>
          <cell r="C6616" t="str">
            <v>HRB400E Φ14 9m</v>
          </cell>
          <cell r="D6616" t="str">
            <v>吨</v>
          </cell>
          <cell r="E6616">
            <v>17</v>
          </cell>
          <cell r="F6616">
            <v>45901</v>
          </cell>
          <cell r="G6616" t="str">
            <v>（五局新津tod项目）成都市新津区旭辉天府未来城南(华金路南)</v>
          </cell>
          <cell r="H6616" t="str">
            <v>戴军</v>
          </cell>
          <cell r="I6616">
            <v>15984585768</v>
          </cell>
        </row>
        <row r="6617">
          <cell r="A6617" t="str">
            <v>德胜</v>
          </cell>
          <cell r="B6617" t="str">
            <v>螺纹钢</v>
          </cell>
          <cell r="C6617" t="str">
            <v>HRB400E Φ16 9m</v>
          </cell>
          <cell r="D6617" t="str">
            <v>吨</v>
          </cell>
          <cell r="E6617">
            <v>2</v>
          </cell>
          <cell r="F6617">
            <v>45901</v>
          </cell>
          <cell r="G6617" t="str">
            <v>（五局新津tod项目）成都市新津区旭辉天府未来城南(华金路南)</v>
          </cell>
          <cell r="H6617" t="str">
            <v>戴军</v>
          </cell>
          <cell r="I6617">
            <v>15984585768</v>
          </cell>
        </row>
        <row r="6618">
          <cell r="A6618" t="str">
            <v>德胜</v>
          </cell>
          <cell r="B6618" t="str">
            <v>螺纹钢</v>
          </cell>
          <cell r="C6618" t="str">
            <v>HRB400E Φ18 9m</v>
          </cell>
          <cell r="D6618" t="str">
            <v>吨</v>
          </cell>
          <cell r="E6618">
            <v>15</v>
          </cell>
          <cell r="F6618">
            <v>45901</v>
          </cell>
          <cell r="G6618" t="str">
            <v>（五局新津tod项目）成都市新津区旭辉天府未来城南(华金路南)</v>
          </cell>
          <cell r="H6618" t="str">
            <v>戴军</v>
          </cell>
          <cell r="I6618">
            <v>15984585768</v>
          </cell>
        </row>
        <row r="6619">
          <cell r="A6619" t="str">
            <v>德胜</v>
          </cell>
          <cell r="B6619" t="str">
            <v>螺纹钢</v>
          </cell>
          <cell r="C6619" t="str">
            <v>HRB400E Φ20 9m</v>
          </cell>
          <cell r="D6619" t="str">
            <v>吨</v>
          </cell>
          <cell r="E6619">
            <v>18</v>
          </cell>
          <cell r="F6619">
            <v>45901</v>
          </cell>
          <cell r="G6619" t="str">
            <v>（五局新津tod项目）成都市新津区旭辉天府未来城南(华金路南)</v>
          </cell>
          <cell r="H6619" t="str">
            <v>戴军</v>
          </cell>
          <cell r="I6619">
            <v>15984585768</v>
          </cell>
        </row>
        <row r="6620">
          <cell r="A6620" t="str">
            <v>德胜</v>
          </cell>
          <cell r="B6620" t="str">
            <v>螺纹钢</v>
          </cell>
          <cell r="C6620" t="str">
            <v>HRB400E Φ22 9m</v>
          </cell>
          <cell r="D6620" t="str">
            <v>吨</v>
          </cell>
          <cell r="E6620">
            <v>12</v>
          </cell>
          <cell r="F6620">
            <v>45901</v>
          </cell>
          <cell r="G6620" t="str">
            <v>（五局新津tod项目）成都市新津区旭辉天府未来城南(华金路南)</v>
          </cell>
          <cell r="H6620" t="str">
            <v>戴军</v>
          </cell>
          <cell r="I6620">
            <v>15984585768</v>
          </cell>
        </row>
        <row r="6621">
          <cell r="A6621" t="str">
            <v>德胜</v>
          </cell>
          <cell r="B6621" t="str">
            <v>螺纹钢</v>
          </cell>
          <cell r="C6621" t="str">
            <v>HRB400E Φ25 9m</v>
          </cell>
          <cell r="D6621" t="str">
            <v>吨</v>
          </cell>
          <cell r="E6621">
            <v>11</v>
          </cell>
          <cell r="F6621">
            <v>45901</v>
          </cell>
          <cell r="G6621" t="str">
            <v>（五局新津tod项目）成都市新津区旭辉天府未来城南(华金路南)</v>
          </cell>
          <cell r="H6621" t="str">
            <v>戴军</v>
          </cell>
          <cell r="I6621">
            <v>15984585768</v>
          </cell>
        </row>
        <row r="6622">
          <cell r="A6622" t="str">
            <v>德胜</v>
          </cell>
          <cell r="B6622" t="str">
            <v>螺纹钢</v>
          </cell>
          <cell r="C6622" t="str">
            <v>HRB500E Φ20 9m</v>
          </cell>
          <cell r="D6622" t="str">
            <v>吨</v>
          </cell>
          <cell r="E6622">
            <v>3</v>
          </cell>
          <cell r="F6622">
            <v>45901</v>
          </cell>
          <cell r="G6622" t="str">
            <v>（五局新津tod项目）成都市新津区旭辉天府未来城南(华金路南)</v>
          </cell>
          <cell r="H6622" t="str">
            <v>戴军</v>
          </cell>
          <cell r="I6622">
            <v>15984585768</v>
          </cell>
        </row>
        <row r="6623">
          <cell r="A6623" t="str">
            <v>德胜</v>
          </cell>
          <cell r="B6623" t="str">
            <v>螺纹钢</v>
          </cell>
          <cell r="C6623" t="str">
            <v>HRB400E Φ28×9米</v>
          </cell>
          <cell r="D6623" t="str">
            <v>吨</v>
          </cell>
          <cell r="E6623">
            <v>35</v>
          </cell>
          <cell r="F6623">
            <v>45901</v>
          </cell>
          <cell r="G6623" t="str">
            <v>（自永高速-自永3标六局交通分公司）四川省内江市隆昌市圣灯镇自永项目3标隆昌市圣灯镇中心学校</v>
          </cell>
          <cell r="H6623" t="str">
            <v>李工</v>
          </cell>
          <cell r="I6623">
            <v>19212995868</v>
          </cell>
        </row>
        <row r="6624">
          <cell r="A6624" t="str">
            <v>德胜</v>
          </cell>
          <cell r="B6624" t="str">
            <v>螺纹钢</v>
          </cell>
          <cell r="C6624" t="str">
            <v>HRB400E Φ25×12米</v>
          </cell>
          <cell r="D6624" t="str">
            <v>吨</v>
          </cell>
          <cell r="E6624">
            <v>63</v>
          </cell>
          <cell r="F6624">
            <v>45901</v>
          </cell>
          <cell r="G6624" t="str">
            <v>（自永高速-自永3标六局交通分公司）四川省内江市隆昌市圣灯镇自永项目3标隆昌市圣灯镇中心学校</v>
          </cell>
          <cell r="H6624" t="str">
            <v>李工</v>
          </cell>
          <cell r="I6624">
            <v>19212995868</v>
          </cell>
        </row>
        <row r="6625">
          <cell r="A6625" t="str">
            <v>德胜</v>
          </cell>
          <cell r="B6625" t="str">
            <v>螺纹钢</v>
          </cell>
          <cell r="C6625" t="str">
            <v>HRB400E Φ20×12米</v>
          </cell>
          <cell r="D6625" t="str">
            <v>吨</v>
          </cell>
          <cell r="E6625">
            <v>16</v>
          </cell>
          <cell r="F6625">
            <v>45901</v>
          </cell>
          <cell r="G6625" t="str">
            <v>（自永高速-自永3标六局交通分公司）四川省内江市隆昌市圣灯镇自永项目3标隆昌市圣灯镇中心学校</v>
          </cell>
          <cell r="H6625" t="str">
            <v>李工</v>
          </cell>
          <cell r="I6625">
            <v>19212995868</v>
          </cell>
        </row>
        <row r="6626">
          <cell r="A6626" t="str">
            <v>德胜</v>
          </cell>
          <cell r="B6626" t="str">
            <v>螺纹钢</v>
          </cell>
          <cell r="C6626" t="str">
            <v>HRB400E Φ18×9米</v>
          </cell>
          <cell r="D6626" t="str">
            <v>吨</v>
          </cell>
          <cell r="E6626">
            <v>3</v>
          </cell>
          <cell r="F6626">
            <v>45901</v>
          </cell>
          <cell r="G6626" t="str">
            <v>（自永高速-自永3标六局交通分公司）四川省内江市隆昌市圣灯镇自永项目3标隆昌市圣灯镇中心学校</v>
          </cell>
          <cell r="H6626" t="str">
            <v>李工</v>
          </cell>
          <cell r="I6626">
            <v>19212995868</v>
          </cell>
        </row>
        <row r="6627">
          <cell r="A6627" t="str">
            <v>德胜</v>
          </cell>
          <cell r="B6627" t="str">
            <v>螺纹钢</v>
          </cell>
          <cell r="C6627" t="str">
            <v>HRB400E Φ16×9米</v>
          </cell>
          <cell r="D6627" t="str">
            <v>吨</v>
          </cell>
          <cell r="E6627">
            <v>14</v>
          </cell>
          <cell r="F6627">
            <v>45901</v>
          </cell>
          <cell r="G6627" t="str">
            <v>（自永高速-自永3标六局交通分公司）四川省内江市隆昌市圣灯镇自永项目3标隆昌市圣灯镇中心学校</v>
          </cell>
          <cell r="H6627" t="str">
            <v>李工</v>
          </cell>
          <cell r="I6627">
            <v>19212995868</v>
          </cell>
        </row>
        <row r="6628">
          <cell r="A6628" t="str">
            <v>德胜</v>
          </cell>
          <cell r="B6628" t="str">
            <v>螺纹钢</v>
          </cell>
          <cell r="C6628" t="str">
            <v>HRB400E Φ14×9米</v>
          </cell>
          <cell r="D6628" t="str">
            <v>吨</v>
          </cell>
          <cell r="E6628">
            <v>14</v>
          </cell>
          <cell r="F6628">
            <v>45901</v>
          </cell>
          <cell r="G6628" t="str">
            <v>（自永高速-自永3标六局交通分公司）四川省内江市隆昌市圣灯镇自永项目3标隆昌市圣灯镇中心学校</v>
          </cell>
          <cell r="H6628" t="str">
            <v>李工</v>
          </cell>
          <cell r="I6628">
            <v>19212995868</v>
          </cell>
        </row>
        <row r="6629">
          <cell r="A6629" t="str">
            <v>德胜</v>
          </cell>
          <cell r="B6629" t="str">
            <v>螺纹钢</v>
          </cell>
          <cell r="C6629" t="str">
            <v>HRB400E Φ12×9米</v>
          </cell>
          <cell r="D6629" t="str">
            <v>吨</v>
          </cell>
          <cell r="E6629">
            <v>30</v>
          </cell>
          <cell r="F6629">
            <v>45901</v>
          </cell>
          <cell r="G6629" t="str">
            <v>（自永高速-自永3标六局交通分公司）四川省内江市隆昌市圣灯镇自永项目3标隆昌市圣灯镇中心学校</v>
          </cell>
          <cell r="H6629" t="str">
            <v>李工</v>
          </cell>
          <cell r="I6629">
            <v>19212995868</v>
          </cell>
        </row>
        <row r="6630">
          <cell r="A6630" t="str">
            <v>钢固融</v>
          </cell>
          <cell r="B6630" t="str">
            <v>螺纹钢</v>
          </cell>
          <cell r="C6630" t="str">
            <v>HRB500E Φ20 12m</v>
          </cell>
          <cell r="D6630" t="str">
            <v>吨</v>
          </cell>
          <cell r="E6630">
            <v>6</v>
          </cell>
          <cell r="F6630">
            <v>45901</v>
          </cell>
          <cell r="G6630" t="str">
            <v>（华西乐山）-四川省乐山市市中区苏稽镇周山嘴校地共建产教融合基地建设项目一标段</v>
          </cell>
          <cell r="H6630" t="str">
            <v>范增云</v>
          </cell>
          <cell r="I6630">
            <v>13668153241</v>
          </cell>
        </row>
        <row r="6631">
          <cell r="A6631" t="str">
            <v>钢固融</v>
          </cell>
          <cell r="B6631" t="str">
            <v>螺纹钢</v>
          </cell>
          <cell r="C6631" t="str">
            <v>HRB500E Φ22 12m</v>
          </cell>
          <cell r="D6631" t="str">
            <v>吨</v>
          </cell>
          <cell r="E6631">
            <v>6</v>
          </cell>
          <cell r="F6631">
            <v>45901</v>
          </cell>
          <cell r="G6631" t="str">
            <v>（华西乐山）-四川省乐山市市中区苏稽镇周山嘴校地共建产教融合基地建设项目一标段</v>
          </cell>
          <cell r="H6631" t="str">
            <v>范增云</v>
          </cell>
          <cell r="I6631">
            <v>13668153241</v>
          </cell>
        </row>
        <row r="6632">
          <cell r="A6632" t="str">
            <v>钢固融</v>
          </cell>
          <cell r="B6632" t="str">
            <v>螺纹钢</v>
          </cell>
          <cell r="C6632" t="str">
            <v>HRB500E Φ32</v>
          </cell>
          <cell r="D6632" t="str">
            <v>吨</v>
          </cell>
          <cell r="E6632">
            <v>9</v>
          </cell>
          <cell r="F6632">
            <v>45901</v>
          </cell>
          <cell r="G6632" t="str">
            <v>（华西乐山）-四川省乐山市市中区苏稽镇周山嘴校地共建产教融合基地建设项目一标段</v>
          </cell>
          <cell r="H6632" t="str">
            <v>范增云</v>
          </cell>
          <cell r="I6632">
            <v>13668153241</v>
          </cell>
        </row>
        <row r="6633">
          <cell r="A6633" t="str">
            <v>钢固融</v>
          </cell>
          <cell r="B6633" t="str">
            <v>螺纹钢</v>
          </cell>
          <cell r="C6633" t="str">
            <v>HRB500E Φ32 12m</v>
          </cell>
          <cell r="D6633" t="str">
            <v>吨</v>
          </cell>
          <cell r="E6633">
            <v>14</v>
          </cell>
          <cell r="F6633">
            <v>45901</v>
          </cell>
          <cell r="G6633" t="str">
            <v>（华西乐山）-四川省乐山市市中区苏稽镇周山嘴校地共建产教融合基地建设项目一标段</v>
          </cell>
          <cell r="H6633" t="str">
            <v>范增云</v>
          </cell>
          <cell r="I6633">
            <v>13668153241</v>
          </cell>
        </row>
        <row r="6634">
          <cell r="A6634" t="str">
            <v>晋邦</v>
          </cell>
          <cell r="B6634" t="str">
            <v>盘螺</v>
          </cell>
          <cell r="C6634" t="str">
            <v>HRB400EФ8</v>
          </cell>
          <cell r="D6634" t="str">
            <v>吨</v>
          </cell>
          <cell r="E6634">
            <v>25</v>
          </cell>
          <cell r="F6634">
            <v>45901</v>
          </cell>
          <cell r="G6634" t="str">
            <v>（中核华兴-宜宾市西南高场项目）四川省宜宾市叙州区高场镇枷档湾大桥中核华兴项目部</v>
          </cell>
          <cell r="H6634" t="str">
            <v>孙保材</v>
          </cell>
          <cell r="I6634">
            <v>18203081779</v>
          </cell>
        </row>
        <row r="6635">
          <cell r="A6635" t="str">
            <v>晋邦</v>
          </cell>
          <cell r="B6635" t="str">
            <v>盘螺</v>
          </cell>
          <cell r="C6635" t="str">
            <v>HRB400EФ10</v>
          </cell>
          <cell r="D6635" t="str">
            <v>吨</v>
          </cell>
          <cell r="E6635">
            <v>10</v>
          </cell>
          <cell r="F6635">
            <v>45901</v>
          </cell>
          <cell r="G6635" t="str">
            <v>（中核华兴-宜宾市西南高场项目）四川省宜宾市叙州区高场镇枷档湾大桥中核华兴项目部</v>
          </cell>
          <cell r="H6635" t="str">
            <v>孙保材</v>
          </cell>
          <cell r="I6635">
            <v>18203081779</v>
          </cell>
        </row>
        <row r="6636">
          <cell r="A6636" t="str">
            <v>润耀</v>
          </cell>
          <cell r="B6636" t="str">
            <v>螺纹钢</v>
          </cell>
          <cell r="C6636" t="str">
            <v>HRB500E Φ25</v>
          </cell>
          <cell r="D6636" t="str">
            <v>吨</v>
          </cell>
          <cell r="E6636">
            <v>35</v>
          </cell>
          <cell r="F6636">
            <v>45901</v>
          </cell>
          <cell r="G6636" t="str">
            <v>(五冶建设扩建艺体中学二期工程)四川省成都市双流区光荣路成都艺体中学南200米</v>
          </cell>
          <cell r="H6636" t="str">
            <v>谢序强</v>
          </cell>
          <cell r="I6636">
            <v>13458588232</v>
          </cell>
        </row>
        <row r="6637">
          <cell r="A6637" t="str">
            <v>润耀</v>
          </cell>
          <cell r="B6637" t="str">
            <v>高线</v>
          </cell>
          <cell r="C6637" t="str">
            <v>HPB300 Φ10</v>
          </cell>
          <cell r="D6637" t="str">
            <v>吨</v>
          </cell>
          <cell r="E6637">
            <v>12</v>
          </cell>
          <cell r="F6637">
            <v>45901</v>
          </cell>
          <cell r="G6637" t="str">
            <v>(五冶建设锦江区林家坝片区20号地块商业项目)锦江区泰昌路锦江28亩项目部</v>
          </cell>
          <cell r="H6637" t="str">
            <v>陶杰</v>
          </cell>
          <cell r="I6637">
            <v>13980247952</v>
          </cell>
        </row>
        <row r="6638">
          <cell r="A6638" t="str">
            <v>润耀</v>
          </cell>
          <cell r="B6638" t="str">
            <v>高线</v>
          </cell>
          <cell r="C6638" t="str">
            <v>HPB300 Φ12</v>
          </cell>
          <cell r="D6638" t="str">
            <v>吨</v>
          </cell>
          <cell r="E6638">
            <v>7.2</v>
          </cell>
          <cell r="F6638">
            <v>45901</v>
          </cell>
          <cell r="G6638" t="str">
            <v>(五冶建设锦江区林家坝片区20号地块商业项目)锦江区泰昌路锦江28亩项目部</v>
          </cell>
          <cell r="H6638" t="str">
            <v>陶杰</v>
          </cell>
          <cell r="I6638">
            <v>13980247952</v>
          </cell>
        </row>
        <row r="6639">
          <cell r="A6639" t="str">
            <v>润耀</v>
          </cell>
          <cell r="B6639" t="str">
            <v>螺纹钢</v>
          </cell>
          <cell r="C6639" t="str">
            <v>HRB400E Φ22 9m</v>
          </cell>
          <cell r="D6639" t="str">
            <v>吨</v>
          </cell>
          <cell r="E6639">
            <v>34</v>
          </cell>
          <cell r="F6639">
            <v>45901</v>
          </cell>
          <cell r="G6639" t="str">
            <v>(五冶建设锦江区林家坝片区20号地块商业项目)锦江区泰昌路锦江28亩项目部</v>
          </cell>
          <cell r="H6639" t="str">
            <v>陶杰</v>
          </cell>
          <cell r="I6639">
            <v>13980247952</v>
          </cell>
        </row>
        <row r="6640">
          <cell r="A6640" t="str">
            <v>润耀</v>
          </cell>
          <cell r="B6640" t="str">
            <v>螺纹钢</v>
          </cell>
          <cell r="C6640" t="str">
            <v>HRB400E Φ25 9m</v>
          </cell>
          <cell r="D6640" t="str">
            <v>吨</v>
          </cell>
          <cell r="E6640">
            <v>14</v>
          </cell>
          <cell r="F6640">
            <v>45901</v>
          </cell>
          <cell r="G6640" t="str">
            <v>(五冶建设锦江区林家坝片区20号地块商业项目)锦江区泰昌路锦江28亩项目部</v>
          </cell>
          <cell r="H6640" t="str">
            <v>陶杰</v>
          </cell>
          <cell r="I6640">
            <v>13980247952</v>
          </cell>
        </row>
        <row r="6641">
          <cell r="A6641" t="str">
            <v>润耀</v>
          </cell>
          <cell r="B6641" t="str">
            <v>盘螺</v>
          </cell>
          <cell r="C6641" t="str">
            <v>HRB400E Φ12</v>
          </cell>
          <cell r="D6641" t="str">
            <v>吨</v>
          </cell>
          <cell r="E6641">
            <v>13</v>
          </cell>
          <cell r="F6641">
            <v>45901</v>
          </cell>
          <cell r="G6641" t="str">
            <v>（华西简阳西城嘉苑）四川省成都市简阳市简城街道高屋村</v>
          </cell>
          <cell r="H6641" t="str">
            <v>张瀚镭</v>
          </cell>
          <cell r="I6641">
            <v>15884666220</v>
          </cell>
        </row>
        <row r="6642">
          <cell r="A6642" t="str">
            <v>润耀</v>
          </cell>
          <cell r="B6642" t="str">
            <v>螺纹钢</v>
          </cell>
          <cell r="C6642" t="str">
            <v>HRB400E Φ14 9m</v>
          </cell>
          <cell r="D6642" t="str">
            <v>吨</v>
          </cell>
          <cell r="E6642">
            <v>42.75</v>
          </cell>
          <cell r="F6642">
            <v>45901</v>
          </cell>
          <cell r="G6642" t="str">
            <v>（华西简阳西城嘉苑）四川省成都市简阳市简城街道高屋村</v>
          </cell>
          <cell r="H6642" t="str">
            <v>张瀚镭</v>
          </cell>
          <cell r="I6642">
            <v>15884666220</v>
          </cell>
        </row>
        <row r="6643">
          <cell r="A6643" t="str">
            <v>润耀</v>
          </cell>
          <cell r="B6643" t="str">
            <v>螺纹钢</v>
          </cell>
          <cell r="C6643" t="str">
            <v>HRB400E Φ16 9m</v>
          </cell>
          <cell r="D6643" t="str">
            <v>吨</v>
          </cell>
          <cell r="E6643">
            <v>7.5</v>
          </cell>
          <cell r="F6643">
            <v>45901</v>
          </cell>
          <cell r="G6643" t="str">
            <v>（华西简阳西城嘉苑）四川省成都市简阳市简城街道高屋村</v>
          </cell>
          <cell r="H6643" t="str">
            <v>张瀚镭</v>
          </cell>
          <cell r="I6643">
            <v>15884666220</v>
          </cell>
        </row>
        <row r="6644">
          <cell r="A6644" t="str">
            <v>润耀</v>
          </cell>
          <cell r="B6644" t="str">
            <v>螺纹钢</v>
          </cell>
          <cell r="C6644" t="str">
            <v>HRB400E Φ22 9m</v>
          </cell>
          <cell r="D6644" t="str">
            <v>吨</v>
          </cell>
          <cell r="E6644">
            <v>5</v>
          </cell>
          <cell r="F6644">
            <v>45901</v>
          </cell>
          <cell r="G6644" t="str">
            <v>（华西简阳西城嘉苑）四川省成都市简阳市简城街道高屋村</v>
          </cell>
          <cell r="H6644" t="str">
            <v>张瀚镭</v>
          </cell>
          <cell r="I6644">
            <v>15884666220</v>
          </cell>
        </row>
        <row r="6645">
          <cell r="A6645" t="str">
            <v>润耀</v>
          </cell>
          <cell r="B6645" t="str">
            <v>盘螺</v>
          </cell>
          <cell r="C6645" t="str">
            <v>HRB400E Φ10</v>
          </cell>
          <cell r="D6645" t="str">
            <v>吨</v>
          </cell>
          <cell r="E6645">
            <v>35</v>
          </cell>
          <cell r="F6645">
            <v>45901</v>
          </cell>
          <cell r="G6645" t="str">
            <v>（五局建筑温江tod项目）罗欣安若维他药业(成都)有限公司南94米温江区海发路附近</v>
          </cell>
          <cell r="H6645" t="str">
            <v>冉勇</v>
          </cell>
          <cell r="I6645">
            <v>18108243927</v>
          </cell>
        </row>
        <row r="6646">
          <cell r="A6646" t="str">
            <v>润耀</v>
          </cell>
          <cell r="B6646" t="str">
            <v>盘螺</v>
          </cell>
          <cell r="C6646" t="str">
            <v>HRB400E Φ10</v>
          </cell>
          <cell r="D6646" t="str">
            <v>吨</v>
          </cell>
          <cell r="E6646">
            <v>18</v>
          </cell>
          <cell r="F6646">
            <v>45901</v>
          </cell>
          <cell r="G6646" t="str">
            <v>（中铁五局-成渝扩容3标）四川省资阳市雁江区伍隍镇铺子村雁江区X138</v>
          </cell>
          <cell r="H6646" t="str">
            <v>王健</v>
          </cell>
          <cell r="I6646">
            <v>17726168395</v>
          </cell>
        </row>
        <row r="6647">
          <cell r="A6647" t="str">
            <v>润耀</v>
          </cell>
          <cell r="B6647" t="str">
            <v>高线</v>
          </cell>
          <cell r="C6647" t="str">
            <v>HPB300Φ12</v>
          </cell>
          <cell r="D6647" t="str">
            <v>吨</v>
          </cell>
          <cell r="E6647">
            <v>17</v>
          </cell>
          <cell r="F6647">
            <v>45901</v>
          </cell>
          <cell r="G6647" t="str">
            <v>（中铁五局-成渝扩容3标）四川省资阳市雁江区伍隍镇铺子村雁江区X138</v>
          </cell>
          <cell r="H6647" t="str">
            <v>王健</v>
          </cell>
          <cell r="I6647">
            <v>17726168395</v>
          </cell>
        </row>
        <row r="6648">
          <cell r="A6648" t="str">
            <v>润耀</v>
          </cell>
          <cell r="B6648" t="str">
            <v>螺纹钢</v>
          </cell>
          <cell r="C6648" t="str">
            <v>HRB400E Φ25*9m</v>
          </cell>
          <cell r="D6648" t="str">
            <v>吨</v>
          </cell>
          <cell r="E6648">
            <v>35</v>
          </cell>
          <cell r="F6648">
            <v>45901</v>
          </cell>
          <cell r="G6648" t="str">
            <v>（中铁广州局-成渝扩容2标）成渝扩容项目ZCB3-2标2#钢筋厂【雁江区联盟桥东北50米(资资路) 】</v>
          </cell>
          <cell r="H6648" t="str">
            <v>刘沛琦</v>
          </cell>
          <cell r="I6648">
            <v>18011784798</v>
          </cell>
        </row>
        <row r="6649">
          <cell r="A6649" t="str">
            <v>润耀</v>
          </cell>
          <cell r="B6649" t="str">
            <v>螺纹钢</v>
          </cell>
          <cell r="C6649" t="str">
            <v>HRB400E Φ28*9m</v>
          </cell>
          <cell r="D6649" t="str">
            <v>吨</v>
          </cell>
          <cell r="E6649">
            <v>35</v>
          </cell>
          <cell r="F6649">
            <v>45901</v>
          </cell>
          <cell r="G6649" t="str">
            <v>（中铁广州局-成渝扩容2标）成渝扩容项目ZCB3-2标2#钢筋厂【雁江区联盟桥东北50米(资资路) 】</v>
          </cell>
          <cell r="H6649" t="str">
            <v>刘沛琦</v>
          </cell>
          <cell r="I6649">
            <v>18011784798</v>
          </cell>
        </row>
        <row r="6650">
          <cell r="A6650" t="str">
            <v>润耀</v>
          </cell>
          <cell r="B6650" t="str">
            <v>螺纹钢</v>
          </cell>
          <cell r="C6650" t="str">
            <v>HRB400E Φ12 9m</v>
          </cell>
          <cell r="D6650" t="str">
            <v>吨</v>
          </cell>
          <cell r="E6650">
            <v>105</v>
          </cell>
          <cell r="F6650">
            <v>45901</v>
          </cell>
          <cell r="G6650" t="str">
            <v>(五冶建设扩建艺体中学二期工程)四川省成都市双流区光荣路成都艺体中学南200米</v>
          </cell>
          <cell r="H6650" t="str">
            <v>谢序强</v>
          </cell>
          <cell r="I6650">
            <v>13458588232</v>
          </cell>
        </row>
        <row r="6651">
          <cell r="A6651" t="str">
            <v>达钢</v>
          </cell>
          <cell r="B6651" t="str">
            <v>盘螺</v>
          </cell>
          <cell r="C6651" t="str">
            <v>HRB400E Φ12</v>
          </cell>
          <cell r="D6651" t="str">
            <v>吨</v>
          </cell>
          <cell r="E6651">
            <v>35</v>
          </cell>
          <cell r="F6651">
            <v>45901</v>
          </cell>
          <cell r="G6651" t="str">
            <v>（华西简阳西城嘉苑）四川省成都市简阳市简城街道高屋村</v>
          </cell>
          <cell r="H6651" t="str">
            <v>张瀚镭</v>
          </cell>
          <cell r="I6651">
            <v>15884666220</v>
          </cell>
        </row>
        <row r="6652">
          <cell r="A6652" t="str">
            <v>达钢</v>
          </cell>
          <cell r="B6652" t="str">
            <v>螺纹钢</v>
          </cell>
          <cell r="C6652" t="str">
            <v>HRB400E Φ14 9m</v>
          </cell>
          <cell r="D6652" t="str">
            <v>吨</v>
          </cell>
          <cell r="E6652">
            <v>12</v>
          </cell>
          <cell r="F6652">
            <v>45901</v>
          </cell>
          <cell r="G6652" t="str">
            <v>（华西简阳西城嘉苑）四川省成都市简阳市简城街道高屋村</v>
          </cell>
          <cell r="H6652" t="str">
            <v>张瀚镭</v>
          </cell>
          <cell r="I6652">
            <v>15884666220</v>
          </cell>
        </row>
        <row r="6653">
          <cell r="A6653" t="str">
            <v>达钢</v>
          </cell>
          <cell r="B6653" t="str">
            <v>螺纹钢</v>
          </cell>
          <cell r="C6653" t="str">
            <v>HRB400E Φ28 9m</v>
          </cell>
          <cell r="D6653" t="str">
            <v>吨</v>
          </cell>
          <cell r="E6653">
            <v>17</v>
          </cell>
          <cell r="F6653">
            <v>45901</v>
          </cell>
          <cell r="G6653" t="str">
            <v>（华西简阳西城嘉苑）四川省成都市简阳市简城街道高屋村</v>
          </cell>
          <cell r="H6653" t="str">
            <v>张瀚镭</v>
          </cell>
          <cell r="I6653">
            <v>15884666220</v>
          </cell>
        </row>
        <row r="6654">
          <cell r="A6654" t="str">
            <v>达钢</v>
          </cell>
          <cell r="B6654" t="str">
            <v>螺纹钢</v>
          </cell>
          <cell r="C6654" t="str">
            <v>HRB400E Φ32 9m</v>
          </cell>
          <cell r="D6654" t="str">
            <v>吨</v>
          </cell>
          <cell r="E6654">
            <v>9</v>
          </cell>
          <cell r="F6654">
            <v>45901</v>
          </cell>
          <cell r="G6654" t="str">
            <v>（华西简阳西城嘉苑）四川省成都市简阳市简城街道高屋村</v>
          </cell>
          <cell r="H6654" t="str">
            <v>张瀚镭</v>
          </cell>
          <cell r="I6654">
            <v>15884666220</v>
          </cell>
        </row>
        <row r="6655">
          <cell r="A6655" t="str">
            <v>达钢</v>
          </cell>
          <cell r="B6655" t="str">
            <v>盘圆</v>
          </cell>
          <cell r="C6655" t="str">
            <v>HPB300Ф12</v>
          </cell>
          <cell r="D6655" t="str">
            <v>吨</v>
          </cell>
          <cell r="E6655">
            <v>35</v>
          </cell>
          <cell r="F6655">
            <v>45901</v>
          </cell>
          <cell r="G6655" t="str">
            <v>（中铁一局四建康新高速TJ1-2标）四川省甘孜州康定市318国道玉顶积雪观景台旁</v>
          </cell>
          <cell r="H6655" t="str">
            <v>李波/马小红</v>
          </cell>
          <cell r="I6655" t="str">
            <v>13679069325/13808028745</v>
          </cell>
        </row>
        <row r="6656">
          <cell r="A6656" t="str">
            <v>达钢</v>
          </cell>
          <cell r="B6656" t="str">
            <v>盘螺</v>
          </cell>
          <cell r="C6656" t="str">
            <v>HRB400E Φ8</v>
          </cell>
          <cell r="D6656" t="str">
            <v>吨</v>
          </cell>
          <cell r="E6656">
            <v>36</v>
          </cell>
          <cell r="F6656">
            <v>45901</v>
          </cell>
          <cell r="G6656" t="str">
            <v>（五局新津tod项目）成都市新津区旭辉天府未来城南(华金路南)</v>
          </cell>
          <cell r="H6656" t="str">
            <v>戴军</v>
          </cell>
          <cell r="I6656">
            <v>15984585768</v>
          </cell>
        </row>
        <row r="6657">
          <cell r="A6657" t="str">
            <v>达钢</v>
          </cell>
          <cell r="B6657" t="str">
            <v>盘螺</v>
          </cell>
          <cell r="C6657" t="str">
            <v>HRB400E Φ10</v>
          </cell>
          <cell r="D6657" t="str">
            <v>吨</v>
          </cell>
          <cell r="E6657">
            <v>36</v>
          </cell>
          <cell r="F6657">
            <v>45901</v>
          </cell>
          <cell r="G6657" t="str">
            <v>（五局新津tod项目）成都市新津区旭辉天府未来城南(华金路南)</v>
          </cell>
          <cell r="H6657" t="str">
            <v>戴军</v>
          </cell>
          <cell r="I6657">
            <v>15984585768</v>
          </cell>
        </row>
        <row r="6658">
          <cell r="A6658" t="str">
            <v>达钢</v>
          </cell>
          <cell r="B6658" t="str">
            <v>盘螺</v>
          </cell>
          <cell r="C6658" t="str">
            <v>HRB400E Φ8</v>
          </cell>
          <cell r="D6658" t="str">
            <v>吨</v>
          </cell>
          <cell r="E6658">
            <v>12</v>
          </cell>
          <cell r="F6658">
            <v>45901</v>
          </cell>
          <cell r="G6658" t="str">
            <v>（商投建工达州中医药科技园-2工区-景观桥）达州市通川区达州中医药职业学院犀牛大道北段</v>
          </cell>
          <cell r="H6658" t="str">
            <v>李波</v>
          </cell>
          <cell r="I6658">
            <v>18381899787</v>
          </cell>
        </row>
        <row r="6659">
          <cell r="A6659" t="str">
            <v>达钢</v>
          </cell>
          <cell r="B6659" t="str">
            <v>盘螺</v>
          </cell>
          <cell r="C6659" t="str">
            <v>HRB400E Φ10</v>
          </cell>
          <cell r="D6659" t="str">
            <v>吨</v>
          </cell>
          <cell r="E6659">
            <v>8</v>
          </cell>
          <cell r="F6659">
            <v>45901</v>
          </cell>
          <cell r="G6659" t="str">
            <v>（商投建工达州中医药科技园-2工区-景观桥）达州市通川区达州中医药职业学院犀牛大道北段</v>
          </cell>
          <cell r="H6659" t="str">
            <v>李波</v>
          </cell>
          <cell r="I6659">
            <v>18381899787</v>
          </cell>
        </row>
        <row r="6660">
          <cell r="A6660" t="str">
            <v>达钢</v>
          </cell>
          <cell r="B6660" t="str">
            <v>螺纹钢</v>
          </cell>
          <cell r="C6660" t="str">
            <v>HRB400E Φ12 9m</v>
          </cell>
          <cell r="D6660" t="str">
            <v>吨</v>
          </cell>
          <cell r="E6660">
            <v>9</v>
          </cell>
          <cell r="F6660">
            <v>45901</v>
          </cell>
          <cell r="G6660" t="str">
            <v>（商投建工达州中医药科技园-2工区-景观桥）达州市通川区达州中医药职业学院犀牛大道北段</v>
          </cell>
          <cell r="H6660" t="str">
            <v>李波</v>
          </cell>
          <cell r="I6660">
            <v>18381899787</v>
          </cell>
        </row>
        <row r="6661">
          <cell r="A6661" t="str">
            <v>达钢</v>
          </cell>
          <cell r="B6661" t="str">
            <v>螺纹钢</v>
          </cell>
          <cell r="C6661" t="str">
            <v>HRB400E Φ14 9m</v>
          </cell>
          <cell r="D6661" t="str">
            <v>吨</v>
          </cell>
          <cell r="E6661">
            <v>30</v>
          </cell>
          <cell r="F6661">
            <v>45901</v>
          </cell>
          <cell r="G6661" t="str">
            <v>（商投建工达州中医药科技园-2工区-景观桥）达州市通川区达州中医药职业学院犀牛大道北段</v>
          </cell>
          <cell r="H6661" t="str">
            <v>李波</v>
          </cell>
          <cell r="I6661">
            <v>18381899787</v>
          </cell>
        </row>
        <row r="6662">
          <cell r="A6662" t="str">
            <v>达钢</v>
          </cell>
          <cell r="B6662" t="str">
            <v>螺纹钢</v>
          </cell>
          <cell r="C6662" t="str">
            <v>HRB400E Φ28 9m</v>
          </cell>
          <cell r="D6662" t="str">
            <v>吨</v>
          </cell>
          <cell r="E6662">
            <v>60</v>
          </cell>
          <cell r="F6662">
            <v>45901</v>
          </cell>
          <cell r="G6662" t="str">
            <v>（商投建工达州中医药科技园-2工区-景观桥）达州市通川区达州中医药职业学院犀牛大道北段</v>
          </cell>
          <cell r="H6662" t="str">
            <v>李波</v>
          </cell>
          <cell r="I6662">
            <v>18381899787</v>
          </cell>
        </row>
        <row r="6663">
          <cell r="A6663" t="str">
            <v>德胜</v>
          </cell>
          <cell r="B6663" t="str">
            <v>螺纹钢</v>
          </cell>
          <cell r="C6663" t="str">
            <v>HRB400EΦ32*9m</v>
          </cell>
          <cell r="D6663" t="str">
            <v>吨</v>
          </cell>
          <cell r="E6663">
            <v>70</v>
          </cell>
          <cell r="F6663">
            <v>45901</v>
          </cell>
          <cell r="G6663" t="str">
            <v>（中铁一局-大渡河项目）乐山市峨边县沙坪镇中铁一局钢筋加工厂（污水处理厂）</v>
          </cell>
          <cell r="H6663" t="str">
            <v>吕春春</v>
          </cell>
          <cell r="I6663" t="str">
            <v>18329268222</v>
          </cell>
        </row>
        <row r="6664">
          <cell r="A6664" t="str">
            <v>钢固融</v>
          </cell>
          <cell r="B6664" t="str">
            <v>盘螺</v>
          </cell>
          <cell r="C6664" t="str">
            <v>HRB400E Φ8</v>
          </cell>
          <cell r="D6664" t="str">
            <v>吨</v>
          </cell>
          <cell r="E6664">
            <v>2.5</v>
          </cell>
          <cell r="F6664">
            <v>45902</v>
          </cell>
          <cell r="G6664" t="str">
            <v>（五冶建设成都盐道街中学初中部改扩建工程）四川省成都市锦江区春熙路街道盐道街4号（盐道街中学初中部）</v>
          </cell>
          <cell r="H6664" t="str">
            <v>易前刚</v>
          </cell>
          <cell r="I6664">
            <v>18228465067</v>
          </cell>
        </row>
        <row r="6665">
          <cell r="A6665" t="str">
            <v>钢固融</v>
          </cell>
          <cell r="B6665" t="str">
            <v>盘螺</v>
          </cell>
          <cell r="C6665" t="str">
            <v>HRB400E Φ10</v>
          </cell>
          <cell r="D6665" t="str">
            <v>吨</v>
          </cell>
          <cell r="E6665">
            <v>2.5</v>
          </cell>
          <cell r="F6665">
            <v>45902</v>
          </cell>
          <cell r="G6665" t="str">
            <v>（五冶建设成都盐道街中学初中部改扩建工程）四川省成都市锦江区春熙路街道盐道街4号（盐道街中学初中部）</v>
          </cell>
          <cell r="H6665" t="str">
            <v>易前刚</v>
          </cell>
          <cell r="I6665">
            <v>18228465067</v>
          </cell>
        </row>
        <row r="6666">
          <cell r="A6666" t="str">
            <v>钢固融</v>
          </cell>
          <cell r="B6666" t="str">
            <v>螺纹钢</v>
          </cell>
          <cell r="C6666" t="str">
            <v>HRB400E Φ12 9m</v>
          </cell>
          <cell r="D6666" t="str">
            <v>吨</v>
          </cell>
          <cell r="E6666">
            <v>6</v>
          </cell>
          <cell r="F6666">
            <v>45902</v>
          </cell>
          <cell r="G6666" t="str">
            <v>（五冶建设成都盐道街中学初中部改扩建工程）四川省成都市锦江区春熙路街道盐道街4号（盐道街中学初中部）</v>
          </cell>
          <cell r="H6666" t="str">
            <v>易前刚</v>
          </cell>
          <cell r="I6666">
            <v>18228465067</v>
          </cell>
        </row>
        <row r="6667">
          <cell r="A6667" t="str">
            <v>钢固融</v>
          </cell>
          <cell r="B6667" t="str">
            <v>螺纹钢</v>
          </cell>
          <cell r="C6667" t="str">
            <v>HRB400E Φ14 9m</v>
          </cell>
          <cell r="D6667" t="str">
            <v>吨</v>
          </cell>
          <cell r="E6667">
            <v>3</v>
          </cell>
          <cell r="F6667">
            <v>45902</v>
          </cell>
          <cell r="G6667" t="str">
            <v>（五冶建设成都盐道街中学初中部改扩建工程）四川省成都市锦江区春熙路街道盐道街4号（盐道街中学初中部）</v>
          </cell>
          <cell r="H6667" t="str">
            <v>易前刚</v>
          </cell>
          <cell r="I6667">
            <v>18228465067</v>
          </cell>
        </row>
        <row r="6668">
          <cell r="A6668" t="str">
            <v>钢固融</v>
          </cell>
          <cell r="B6668" t="str">
            <v>螺纹钢</v>
          </cell>
          <cell r="C6668" t="str">
            <v>HRB400E Φ16 9m</v>
          </cell>
          <cell r="D6668" t="str">
            <v>吨</v>
          </cell>
          <cell r="E6668">
            <v>3</v>
          </cell>
          <cell r="F6668">
            <v>45902</v>
          </cell>
          <cell r="G6668" t="str">
            <v>（五冶建设成都盐道街中学初中部改扩建工程）四川省成都市锦江区春熙路街道盐道街4号（盐道街中学初中部）</v>
          </cell>
          <cell r="H6668" t="str">
            <v>易前刚</v>
          </cell>
          <cell r="I6668">
            <v>18228465067</v>
          </cell>
        </row>
        <row r="6669">
          <cell r="A6669" t="str">
            <v>钢固融</v>
          </cell>
          <cell r="B6669" t="str">
            <v>螺纹钢</v>
          </cell>
          <cell r="C6669" t="str">
            <v>HRB400E Φ18 9m</v>
          </cell>
          <cell r="D6669" t="str">
            <v>吨</v>
          </cell>
          <cell r="E6669">
            <v>6</v>
          </cell>
          <cell r="F6669">
            <v>45902</v>
          </cell>
          <cell r="G6669" t="str">
            <v>（五冶建设成都盐道街中学初中部改扩建工程）四川省成都市锦江区春熙路街道盐道街4号（盐道街中学初中部）</v>
          </cell>
          <cell r="H6669" t="str">
            <v>易前刚</v>
          </cell>
          <cell r="I6669">
            <v>18228465067</v>
          </cell>
        </row>
        <row r="6670">
          <cell r="A6670" t="str">
            <v>钢固融</v>
          </cell>
          <cell r="B6670" t="str">
            <v>螺纹钢</v>
          </cell>
          <cell r="C6670" t="str">
            <v>HRB400E Φ20 9m</v>
          </cell>
          <cell r="D6670" t="str">
            <v>吨</v>
          </cell>
          <cell r="E6670">
            <v>3</v>
          </cell>
          <cell r="F6670">
            <v>45902</v>
          </cell>
          <cell r="G6670" t="str">
            <v>（五冶建设成都盐道街中学初中部改扩建工程）四川省成都市锦江区春熙路街道盐道街4号（盐道街中学初中部）</v>
          </cell>
          <cell r="H6670" t="str">
            <v>易前刚</v>
          </cell>
          <cell r="I6670">
            <v>18228465067</v>
          </cell>
        </row>
        <row r="6671">
          <cell r="A6671" t="str">
            <v>钢固融</v>
          </cell>
          <cell r="B6671" t="str">
            <v>螺纹钢</v>
          </cell>
          <cell r="C6671" t="str">
            <v>HRB400E Φ22 9m</v>
          </cell>
          <cell r="D6671" t="str">
            <v>吨</v>
          </cell>
          <cell r="E6671">
            <v>6</v>
          </cell>
          <cell r="F6671">
            <v>45902</v>
          </cell>
          <cell r="G6671" t="str">
            <v>（五冶建设成都盐道街中学初中部改扩建工程）四川省成都市锦江区春熙路街道盐道街4号（盐道街中学初中部）</v>
          </cell>
          <cell r="H6671" t="str">
            <v>易前刚</v>
          </cell>
          <cell r="I6671">
            <v>18228465067</v>
          </cell>
        </row>
        <row r="6672">
          <cell r="A6672" t="str">
            <v>钢固融</v>
          </cell>
          <cell r="B6672" t="str">
            <v>螺纹钢</v>
          </cell>
          <cell r="C6672" t="str">
            <v>HRB400E Φ25 9m</v>
          </cell>
          <cell r="D6672" t="str">
            <v>吨</v>
          </cell>
          <cell r="E6672">
            <v>3</v>
          </cell>
          <cell r="F6672">
            <v>45902</v>
          </cell>
          <cell r="G6672" t="str">
            <v>（五冶建设成都盐道街中学初中部改扩建工程）四川省成都市锦江区春熙路街道盐道街4号（盐道街中学初中部）</v>
          </cell>
          <cell r="H6672" t="str">
            <v>易前刚</v>
          </cell>
          <cell r="I6672">
            <v>18228465067</v>
          </cell>
        </row>
        <row r="6673">
          <cell r="A6673" t="str">
            <v>晋邦</v>
          </cell>
          <cell r="B6673" t="str">
            <v>螺纹钢</v>
          </cell>
          <cell r="C6673" t="str">
            <v>HRB400E Φ22 9m</v>
          </cell>
          <cell r="D6673" t="str">
            <v>吨</v>
          </cell>
          <cell r="E6673">
            <v>35</v>
          </cell>
          <cell r="F6673">
            <v>45902</v>
          </cell>
          <cell r="G6673" t="str">
            <v>（商投建工达州中医药科技园-2工区-景观桥）达州市通川区达州中医药职业学院犀牛大道北段</v>
          </cell>
          <cell r="H6673" t="str">
            <v>李波</v>
          </cell>
          <cell r="I6673">
            <v>18381899787</v>
          </cell>
        </row>
        <row r="6674">
          <cell r="A6674" t="str">
            <v>达钢</v>
          </cell>
          <cell r="B6674" t="str">
            <v>螺纹钢</v>
          </cell>
          <cell r="C6674" t="str">
            <v>HRB400E Φ16 9m</v>
          </cell>
          <cell r="D6674" t="str">
            <v>吨</v>
          </cell>
          <cell r="E6674">
            <v>12</v>
          </cell>
          <cell r="F6674">
            <v>45902</v>
          </cell>
          <cell r="G6674" t="str">
            <v>（商投建工达州中医药科技园-2工区-景观桥）达州市通川区达州中医药职业学院犀牛大道北段</v>
          </cell>
          <cell r="H6674" t="str">
            <v>李波</v>
          </cell>
          <cell r="I6674">
            <v>18381899787</v>
          </cell>
        </row>
        <row r="6675">
          <cell r="A6675" t="str">
            <v>达钢</v>
          </cell>
          <cell r="B6675" t="str">
            <v>螺纹钢</v>
          </cell>
          <cell r="C6675" t="str">
            <v>HRB400E Φ25 9m</v>
          </cell>
          <cell r="D6675" t="str">
            <v>吨</v>
          </cell>
          <cell r="E6675">
            <v>44</v>
          </cell>
          <cell r="F6675">
            <v>45902</v>
          </cell>
          <cell r="G6675" t="str">
            <v>（商投建工达州中医药科技园-2工区-景观桥）达州市通川区达州中医药职业学院犀牛大道北段</v>
          </cell>
          <cell r="H6675" t="str">
            <v>李波</v>
          </cell>
          <cell r="I6675">
            <v>18381899787</v>
          </cell>
        </row>
        <row r="6676">
          <cell r="A6676" t="str">
            <v>达钢</v>
          </cell>
          <cell r="B6676" t="str">
            <v>盘螺</v>
          </cell>
          <cell r="C6676" t="str">
            <v>HRB400E Φ6</v>
          </cell>
          <cell r="D6676" t="str">
            <v>吨</v>
          </cell>
          <cell r="E6676">
            <v>35</v>
          </cell>
          <cell r="F6676">
            <v>45902</v>
          </cell>
          <cell r="G6676" t="str">
            <v>（四川商建-射洪城乡一体化项目）遂宁市射洪市忠新幼儿园北侧约220米新溪小区</v>
          </cell>
          <cell r="H6676" t="str">
            <v>柏子刚</v>
          </cell>
          <cell r="I6676">
            <v>15692885305</v>
          </cell>
        </row>
        <row r="6677">
          <cell r="A6677" t="str">
            <v>德胜</v>
          </cell>
          <cell r="B6677" t="str">
            <v>螺纹钢</v>
          </cell>
          <cell r="C6677" t="str">
            <v>HRB400E Φ14 9m</v>
          </cell>
          <cell r="D6677" t="str">
            <v>吨</v>
          </cell>
          <cell r="E6677">
            <v>167.25</v>
          </cell>
          <cell r="F6677">
            <v>45902</v>
          </cell>
          <cell r="G6677" t="str">
            <v>（华西简阳西城嘉苑）四川省成都市简阳市简城街道高屋村</v>
          </cell>
          <cell r="H6677" t="str">
            <v>张瀚镭</v>
          </cell>
          <cell r="I6677">
            <v>15884666220</v>
          </cell>
        </row>
        <row r="6678">
          <cell r="A6678" t="str">
            <v>德胜</v>
          </cell>
          <cell r="B6678" t="str">
            <v>螺纹钢</v>
          </cell>
          <cell r="C6678" t="str">
            <v>HRB400E Φ18 9m</v>
          </cell>
          <cell r="D6678" t="str">
            <v>吨</v>
          </cell>
          <cell r="E6678">
            <v>27.5</v>
          </cell>
          <cell r="F6678">
            <v>45902</v>
          </cell>
          <cell r="G6678" t="str">
            <v>（华西简阳西城嘉苑）四川省成都市简阳市简城街道高屋村</v>
          </cell>
          <cell r="H6678" t="str">
            <v>张瀚镭</v>
          </cell>
          <cell r="I6678">
            <v>15884666220</v>
          </cell>
        </row>
        <row r="6679">
          <cell r="A6679" t="str">
            <v>德胜</v>
          </cell>
          <cell r="B6679" t="str">
            <v>螺纹钢</v>
          </cell>
          <cell r="C6679" t="str">
            <v>HRB400E Φ12 9m</v>
          </cell>
          <cell r="D6679" t="str">
            <v>吨</v>
          </cell>
          <cell r="E6679">
            <v>35</v>
          </cell>
          <cell r="F6679">
            <v>45902</v>
          </cell>
          <cell r="G6679" t="str">
            <v>（华西乐山）-四川省乐山市市中区苏稽镇周山嘴校地共建产教融合基地建设项目一标段</v>
          </cell>
          <cell r="H6679" t="str">
            <v>范增云</v>
          </cell>
          <cell r="I6679">
            <v>13668153241</v>
          </cell>
        </row>
        <row r="6680">
          <cell r="A6680" t="str">
            <v>德胜</v>
          </cell>
          <cell r="B6680" t="str">
            <v>螺纹钢</v>
          </cell>
          <cell r="C6680" t="str">
            <v>HRB500E Φ12</v>
          </cell>
          <cell r="D6680" t="str">
            <v>吨</v>
          </cell>
          <cell r="E6680">
            <v>8</v>
          </cell>
          <cell r="F6680">
            <v>45902</v>
          </cell>
          <cell r="G6680" t="str">
            <v>（华西乐山）-四川省乐山市市中区苏稽镇周山嘴校地共建产教融合基地建设项目一标段</v>
          </cell>
          <cell r="H6680" t="str">
            <v>范增云</v>
          </cell>
          <cell r="I6680">
            <v>13668153241</v>
          </cell>
        </row>
        <row r="6681">
          <cell r="A6681" t="str">
            <v>德胜</v>
          </cell>
          <cell r="B6681" t="str">
            <v>螺纹钢</v>
          </cell>
          <cell r="C6681" t="str">
            <v>HRB500E Φ14</v>
          </cell>
          <cell r="D6681" t="str">
            <v>吨</v>
          </cell>
          <cell r="E6681">
            <v>8</v>
          </cell>
          <cell r="F6681">
            <v>45902</v>
          </cell>
          <cell r="G6681" t="str">
            <v>（华西乐山）-四川省乐山市市中区苏稽镇周山嘴校地共建产教融合基地建设项目一标段</v>
          </cell>
          <cell r="H6681" t="str">
            <v>范增云</v>
          </cell>
          <cell r="I6681">
            <v>13668153241</v>
          </cell>
        </row>
        <row r="6682">
          <cell r="A6682" t="str">
            <v>德胜</v>
          </cell>
          <cell r="B6682" t="str">
            <v>螺纹钢</v>
          </cell>
          <cell r="C6682" t="str">
            <v>HRB500E Φ16</v>
          </cell>
          <cell r="D6682" t="str">
            <v>吨</v>
          </cell>
          <cell r="E6682">
            <v>8</v>
          </cell>
          <cell r="F6682">
            <v>45902</v>
          </cell>
          <cell r="G6682" t="str">
            <v>（华西乐山）-四川省乐山市市中区苏稽镇周山嘴校地共建产教融合基地建设项目一标段</v>
          </cell>
          <cell r="H6682" t="str">
            <v>范增云</v>
          </cell>
          <cell r="I6682">
            <v>13668153241</v>
          </cell>
        </row>
        <row r="6683">
          <cell r="A6683" t="str">
            <v>德胜</v>
          </cell>
          <cell r="B6683" t="str">
            <v>螺纹钢</v>
          </cell>
          <cell r="C6683" t="str">
            <v>HRB500E Φ18</v>
          </cell>
          <cell r="D6683" t="str">
            <v>吨</v>
          </cell>
          <cell r="E6683">
            <v>8</v>
          </cell>
          <cell r="F6683">
            <v>45902</v>
          </cell>
          <cell r="G6683" t="str">
            <v>（华西乐山）-四川省乐山市市中区苏稽镇周山嘴校地共建产教融合基地建设项目一标段</v>
          </cell>
          <cell r="H6683" t="str">
            <v>范增云</v>
          </cell>
          <cell r="I6683">
            <v>13668153241</v>
          </cell>
        </row>
        <row r="6684">
          <cell r="A6684" t="str">
            <v>德胜</v>
          </cell>
          <cell r="B6684" t="str">
            <v>螺纹钢</v>
          </cell>
          <cell r="C6684" t="str">
            <v>HRB500E Φ20</v>
          </cell>
          <cell r="D6684" t="str">
            <v>吨</v>
          </cell>
          <cell r="E6684">
            <v>11</v>
          </cell>
          <cell r="F6684">
            <v>45902</v>
          </cell>
          <cell r="G6684" t="str">
            <v>（华西乐山）-四川省乐山市市中区苏稽镇周山嘴校地共建产教融合基地建设项目一标段</v>
          </cell>
          <cell r="H6684" t="str">
            <v>范增云</v>
          </cell>
          <cell r="I6684">
            <v>13668153241</v>
          </cell>
        </row>
        <row r="6685">
          <cell r="A6685" t="str">
            <v>德胜</v>
          </cell>
          <cell r="B6685" t="str">
            <v>螺纹钢</v>
          </cell>
          <cell r="C6685" t="str">
            <v>HRB500E Φ22</v>
          </cell>
          <cell r="D6685" t="str">
            <v>吨</v>
          </cell>
          <cell r="E6685">
            <v>8</v>
          </cell>
          <cell r="F6685">
            <v>45902</v>
          </cell>
          <cell r="G6685" t="str">
            <v>（华西乐山）-四川省乐山市市中区苏稽镇周山嘴校地共建产教融合基地建设项目一标段</v>
          </cell>
          <cell r="H6685" t="str">
            <v>范增云</v>
          </cell>
          <cell r="I6685">
            <v>13668153241</v>
          </cell>
        </row>
        <row r="6686">
          <cell r="A6686" t="str">
            <v>德胜</v>
          </cell>
          <cell r="B6686" t="str">
            <v>螺纹钢</v>
          </cell>
          <cell r="C6686" t="str">
            <v>HRB500E Φ25</v>
          </cell>
          <cell r="D6686" t="str">
            <v>吨</v>
          </cell>
          <cell r="E6686">
            <v>11</v>
          </cell>
          <cell r="F6686">
            <v>45902</v>
          </cell>
          <cell r="G6686" t="str">
            <v>（华西乐山）-四川省乐山市市中区苏稽镇周山嘴校地共建产教融合基地建设项目一标段</v>
          </cell>
          <cell r="H6686" t="str">
            <v>范增云</v>
          </cell>
          <cell r="I6686">
            <v>13668153241</v>
          </cell>
        </row>
        <row r="6687">
          <cell r="A6687" t="str">
            <v>德胜</v>
          </cell>
          <cell r="B6687" t="str">
            <v>螺纹钢</v>
          </cell>
          <cell r="C6687" t="str">
            <v>HRB500E Φ28 12m</v>
          </cell>
          <cell r="D6687" t="str">
            <v>吨</v>
          </cell>
          <cell r="E6687">
            <v>8</v>
          </cell>
          <cell r="F6687">
            <v>45902</v>
          </cell>
          <cell r="G6687" t="str">
            <v>（华西乐山）-四川省乐山市市中区苏稽镇周山嘴校地共建产教融合基地建设项目一标段</v>
          </cell>
          <cell r="H6687" t="str">
            <v>范增云</v>
          </cell>
          <cell r="I6687">
            <v>13668153241</v>
          </cell>
        </row>
        <row r="6688">
          <cell r="A6688" t="str">
            <v>德胜</v>
          </cell>
          <cell r="B6688" t="str">
            <v>螺纹钢</v>
          </cell>
          <cell r="C6688" t="str">
            <v>HRB500E Φ22</v>
          </cell>
          <cell r="D6688" t="str">
            <v>吨</v>
          </cell>
          <cell r="E6688">
            <v>5</v>
          </cell>
          <cell r="F6688">
            <v>45902</v>
          </cell>
          <cell r="G6688" t="str">
            <v>(华西乐山）-四川省乐山市市中区苏稽镇校地共建产教融合基地建设项目二标段</v>
          </cell>
          <cell r="H6688" t="str">
            <v>彭江涛</v>
          </cell>
          <cell r="I6688">
            <v>13990276572</v>
          </cell>
        </row>
        <row r="6689">
          <cell r="A6689" t="str">
            <v>德胜</v>
          </cell>
          <cell r="B6689" t="str">
            <v>螺纹钢</v>
          </cell>
          <cell r="C6689" t="str">
            <v>HRB500E Φ25</v>
          </cell>
          <cell r="D6689" t="str">
            <v>吨</v>
          </cell>
          <cell r="E6689">
            <v>16</v>
          </cell>
          <cell r="F6689">
            <v>45902</v>
          </cell>
          <cell r="G6689" t="str">
            <v>(华西乐山）-四川省乐山市市中区苏稽镇校地共建产教融合基地建设项目二标段</v>
          </cell>
          <cell r="H6689" t="str">
            <v>彭江涛</v>
          </cell>
          <cell r="I6689">
            <v>13990276572</v>
          </cell>
        </row>
        <row r="6690">
          <cell r="A6690" t="str">
            <v>德胜</v>
          </cell>
          <cell r="B6690" t="str">
            <v>螺纹钢</v>
          </cell>
          <cell r="C6690" t="str">
            <v>HRB500E Φ22 12m</v>
          </cell>
          <cell r="D6690" t="str">
            <v>吨</v>
          </cell>
          <cell r="E6690">
            <v>15</v>
          </cell>
          <cell r="F6690">
            <v>45902</v>
          </cell>
          <cell r="G6690" t="str">
            <v>(华西乐山）-四川省乐山市市中区苏稽镇校地共建产教融合基地建设项目二标段</v>
          </cell>
          <cell r="H6690" t="str">
            <v>彭江涛</v>
          </cell>
          <cell r="I6690">
            <v>13990276572</v>
          </cell>
        </row>
        <row r="6691">
          <cell r="A6691" t="str">
            <v>德胜</v>
          </cell>
          <cell r="B6691" t="str">
            <v>螺纹钢</v>
          </cell>
          <cell r="C6691" t="str">
            <v>HRB500E Φ25 12m</v>
          </cell>
          <cell r="D6691" t="str">
            <v>吨</v>
          </cell>
          <cell r="E6691">
            <v>18</v>
          </cell>
          <cell r="F6691">
            <v>45902</v>
          </cell>
          <cell r="G6691" t="str">
            <v>(华西乐山）-四川省乐山市市中区苏稽镇校地共建产教融合基地建设项目二标段</v>
          </cell>
          <cell r="H6691" t="str">
            <v>彭江涛</v>
          </cell>
          <cell r="I6691">
            <v>13990276572</v>
          </cell>
        </row>
        <row r="6692">
          <cell r="A6692" t="str">
            <v>德胜</v>
          </cell>
          <cell r="B6692" t="str">
            <v>螺纹钢</v>
          </cell>
          <cell r="C6692" t="str">
            <v>HRB400E Φ22 12m</v>
          </cell>
          <cell r="D6692" t="str">
            <v>吨</v>
          </cell>
          <cell r="E6692">
            <v>15</v>
          </cell>
          <cell r="F6692">
            <v>45902</v>
          </cell>
          <cell r="G6692" t="str">
            <v>(华西乐山）-四川省乐山市市中区苏稽镇校地共建产教融合基地建设项目二标段</v>
          </cell>
          <cell r="H6692" t="str">
            <v>彭江涛</v>
          </cell>
          <cell r="I6692">
            <v>13990276572</v>
          </cell>
        </row>
        <row r="6693">
          <cell r="A6693" t="str">
            <v>德胜</v>
          </cell>
          <cell r="B6693" t="str">
            <v>螺纹钢</v>
          </cell>
          <cell r="C6693" t="str">
            <v>HRB400E Φ22×12米</v>
          </cell>
          <cell r="D6693" t="str">
            <v>吨</v>
          </cell>
          <cell r="E6693">
            <v>14</v>
          </cell>
          <cell r="F6693">
            <v>45902</v>
          </cell>
          <cell r="G6693" t="str">
            <v>（自永2标九局西南分公司钢筋棚）四川省自贡市骑龙镇大湾村</v>
          </cell>
          <cell r="H6693" t="str">
            <v>袁洪浩</v>
          </cell>
          <cell r="I6693">
            <v>18272354498</v>
          </cell>
        </row>
        <row r="6694">
          <cell r="A6694" t="str">
            <v>德胜</v>
          </cell>
          <cell r="B6694" t="str">
            <v>螺纹钢</v>
          </cell>
          <cell r="C6694" t="str">
            <v>HRB400E Φ16×12米</v>
          </cell>
          <cell r="D6694" t="str">
            <v>吨</v>
          </cell>
          <cell r="E6694">
            <v>18</v>
          </cell>
          <cell r="F6694">
            <v>45902</v>
          </cell>
          <cell r="G6694" t="str">
            <v>（自永2标九局西南分公司钢筋棚）四川省自贡市骑龙镇大湾村</v>
          </cell>
          <cell r="H6694" t="str">
            <v>袁洪浩</v>
          </cell>
          <cell r="I6694">
            <v>18272354498</v>
          </cell>
        </row>
        <row r="6695">
          <cell r="A6695" t="str">
            <v>德胜</v>
          </cell>
          <cell r="B6695" t="str">
            <v>螺纹钢</v>
          </cell>
          <cell r="C6695" t="str">
            <v>HRB400E Φ25×9米</v>
          </cell>
          <cell r="D6695" t="str">
            <v>吨</v>
          </cell>
          <cell r="E6695">
            <v>35</v>
          </cell>
          <cell r="F6695">
            <v>45902</v>
          </cell>
          <cell r="G6695" t="str">
            <v>（自永2标九局西南分公司钢筋棚）四川省自贡市骑龙镇大湾村</v>
          </cell>
          <cell r="H6695" t="str">
            <v>袁洪浩</v>
          </cell>
          <cell r="I6695">
            <v>18272354498</v>
          </cell>
        </row>
        <row r="6696">
          <cell r="A6696" t="str">
            <v>德胜</v>
          </cell>
          <cell r="B6696" t="str">
            <v>螺纹钢</v>
          </cell>
          <cell r="C6696" t="str">
            <v>HRB400E Φ25×12米</v>
          </cell>
          <cell r="D6696" t="str">
            <v>吨</v>
          </cell>
          <cell r="E6696">
            <v>35</v>
          </cell>
          <cell r="F6696">
            <v>45902</v>
          </cell>
          <cell r="G6696" t="str">
            <v>（自永2标九局西南分公司钢筋棚）四川省自贡市骑龙镇大湾村</v>
          </cell>
          <cell r="H6696" t="str">
            <v>袁洪浩</v>
          </cell>
          <cell r="I6696">
            <v>18272354498</v>
          </cell>
        </row>
        <row r="6697">
          <cell r="A6697" t="str">
            <v>德胜恒嘉</v>
          </cell>
          <cell r="B6697" t="str">
            <v>螺纹钢</v>
          </cell>
          <cell r="C6697" t="str">
            <v>HRB500E Φ25 12m</v>
          </cell>
          <cell r="D6697" t="str">
            <v>吨</v>
          </cell>
          <cell r="E6697">
            <v>35</v>
          </cell>
          <cell r="F6697">
            <v>45902</v>
          </cell>
          <cell r="G6697" t="str">
            <v>（中铁十局-资乐高速4标）四川省眉山市仁寿县彰加镇促进村中铁十局2#钢筋厂</v>
          </cell>
          <cell r="H6697" t="str">
            <v>杨飞</v>
          </cell>
          <cell r="I6697">
            <v>15667998777</v>
          </cell>
        </row>
        <row r="6698">
          <cell r="A6698" t="str">
            <v>八局</v>
          </cell>
          <cell r="B6698" t="str">
            <v>螺纹钢</v>
          </cell>
          <cell r="C6698" t="str">
            <v>HRB400EФ14*9m</v>
          </cell>
          <cell r="D6698" t="str">
            <v>吨</v>
          </cell>
          <cell r="E6698">
            <v>140</v>
          </cell>
          <cell r="F6698">
            <v>45902</v>
          </cell>
          <cell r="G6698" t="str">
            <v>（中铁六局呼和公司康新高速TJ4-2标）四川省甘孜藏族自治州康定市新都桥镇东俄罗三村中建八局搅拌站旁</v>
          </cell>
          <cell r="H6698" t="str">
            <v>许文刚</v>
          </cell>
          <cell r="I6698">
            <v>15848808186</v>
          </cell>
        </row>
        <row r="6699">
          <cell r="A6699" t="str">
            <v>八局</v>
          </cell>
          <cell r="B6699" t="str">
            <v>盘螺</v>
          </cell>
          <cell r="C6699" t="str">
            <v>HRB400EФ12</v>
          </cell>
          <cell r="D6699" t="str">
            <v>吨</v>
          </cell>
          <cell r="E6699">
            <v>35</v>
          </cell>
          <cell r="F6699">
            <v>45902</v>
          </cell>
          <cell r="G6699" t="str">
            <v>（中铁六局呼和公司康新高速TJ4-2标）四川省甘孜藏族自治州康定市新都桥镇东俄罗三村中建八局搅拌站旁</v>
          </cell>
          <cell r="H6699" t="str">
            <v>许文刚</v>
          </cell>
          <cell r="I6699">
            <v>15848808186</v>
          </cell>
        </row>
        <row r="6700">
          <cell r="A6700" t="str">
            <v>润耀</v>
          </cell>
          <cell r="B6700" t="str">
            <v>螺纹钢</v>
          </cell>
          <cell r="C6700" t="str">
            <v>HRB400E Φ25*12m</v>
          </cell>
          <cell r="D6700" t="str">
            <v>吨</v>
          </cell>
          <cell r="E6700">
            <v>35</v>
          </cell>
          <cell r="F6700">
            <v>45902</v>
          </cell>
          <cell r="G6700" t="str">
            <v>（中铁广州局-成渝扩容2标）成渝扩容项目ZCB3-2标2#钢筋厂【雁江区联盟桥东北50米(资资路) 】</v>
          </cell>
          <cell r="H6700" t="str">
            <v>刘沛琦</v>
          </cell>
          <cell r="I6700">
            <v>18011784798</v>
          </cell>
        </row>
        <row r="6701">
          <cell r="A6701" t="str">
            <v>润耀</v>
          </cell>
          <cell r="B6701" t="str">
            <v>高线</v>
          </cell>
          <cell r="C6701" t="str">
            <v>HPB300Φ12</v>
          </cell>
          <cell r="D6701" t="str">
            <v>吨</v>
          </cell>
          <cell r="E6701">
            <v>35</v>
          </cell>
          <cell r="F6701">
            <v>45902</v>
          </cell>
          <cell r="G6701" t="str">
            <v>（中铁三局成渝扩容ZCB3-1项目部）内江市胜利收费站红绿灯500米</v>
          </cell>
          <cell r="H6701" t="str">
            <v>王岩</v>
          </cell>
          <cell r="I6701">
            <v>17634813323</v>
          </cell>
        </row>
        <row r="6702">
          <cell r="A6702" t="str">
            <v>润耀</v>
          </cell>
          <cell r="B6702" t="str">
            <v>螺纹钢</v>
          </cell>
          <cell r="C6702" t="str">
            <v>HRB400EФ22*9mm</v>
          </cell>
          <cell r="D6702" t="str">
            <v>吨</v>
          </cell>
          <cell r="E6702">
            <v>70</v>
          </cell>
          <cell r="F6702">
            <v>45902</v>
          </cell>
          <cell r="G6702" t="str">
            <v>（中铁一局四公司康新高速TJ1-1标贡不卡隧道）四川省甘孜州康定市折多塘村车管所旁</v>
          </cell>
          <cell r="H6702" t="str">
            <v>李彰</v>
          </cell>
          <cell r="I6702">
            <v>18523285235</v>
          </cell>
        </row>
        <row r="6703">
          <cell r="A6703" t="str">
            <v>润耀</v>
          </cell>
          <cell r="B6703" t="str">
            <v>盘圆</v>
          </cell>
          <cell r="C6703" t="str">
            <v>HPB300Ф12</v>
          </cell>
          <cell r="D6703" t="str">
            <v>吨</v>
          </cell>
          <cell r="E6703">
            <v>35</v>
          </cell>
          <cell r="F6703">
            <v>45902</v>
          </cell>
          <cell r="G6703" t="str">
            <v>（中铁一局四公司康新高速TJ1-1标贡不卡隧道）四川省甘孜州康定市折多塘村车管所旁</v>
          </cell>
          <cell r="H6703" t="str">
            <v>李彰</v>
          </cell>
          <cell r="I6703">
            <v>18523285235</v>
          </cell>
        </row>
        <row r="6704">
          <cell r="A6704" t="str">
            <v>润耀</v>
          </cell>
          <cell r="B6704" t="str">
            <v>盘圆</v>
          </cell>
          <cell r="C6704" t="str">
            <v>HPB300Ф8</v>
          </cell>
          <cell r="D6704" t="str">
            <v>吨</v>
          </cell>
          <cell r="E6704">
            <v>35</v>
          </cell>
          <cell r="F6704">
            <v>45902</v>
          </cell>
          <cell r="G6704" t="str">
            <v>（中铁一局四公司康新高速TJ1-1标贡不卡隧道）四川省甘孜州康定市折多塘村车管所旁</v>
          </cell>
          <cell r="H6704" t="str">
            <v>李彰</v>
          </cell>
          <cell r="I6704">
            <v>18523285235</v>
          </cell>
        </row>
        <row r="6705">
          <cell r="A6705" t="str">
            <v>润耀</v>
          </cell>
          <cell r="B6705" t="str">
            <v>螺纹钢</v>
          </cell>
          <cell r="C6705" t="str">
            <v>HRB400EФ16*9m</v>
          </cell>
          <cell r="D6705" t="str">
            <v>吨</v>
          </cell>
          <cell r="E6705">
            <v>35</v>
          </cell>
          <cell r="F6705">
            <v>45902</v>
          </cell>
          <cell r="G6705" t="str">
            <v>（中铁一局四公司康新高速TJ1-1标雅加梗隧道）四川省甘孜州康定市雅加梗路基</v>
          </cell>
          <cell r="H6705" t="str">
            <v>刘子任</v>
          </cell>
          <cell r="I6705">
            <v>18784539677</v>
          </cell>
        </row>
        <row r="6706">
          <cell r="A6706" t="str">
            <v>润耀</v>
          </cell>
          <cell r="B6706" t="str">
            <v>盘螺</v>
          </cell>
          <cell r="C6706" t="str">
            <v>HRB400E Φ8</v>
          </cell>
          <cell r="D6706" t="str">
            <v>吨</v>
          </cell>
          <cell r="E6706">
            <v>4</v>
          </cell>
          <cell r="F6706">
            <v>45902</v>
          </cell>
          <cell r="G6706" t="str">
            <v>(华西乐山）-四川省乐山市市中区苏稽镇校地共建产教融合基地建设项目二标段</v>
          </cell>
          <cell r="H6706" t="str">
            <v>彭江涛</v>
          </cell>
          <cell r="I6706">
            <v>13990276572</v>
          </cell>
        </row>
        <row r="6707">
          <cell r="A6707" t="str">
            <v>润耀</v>
          </cell>
          <cell r="B6707" t="str">
            <v>盘螺</v>
          </cell>
          <cell r="C6707" t="str">
            <v>HRB400E Φ10</v>
          </cell>
          <cell r="D6707" t="str">
            <v>吨</v>
          </cell>
          <cell r="E6707">
            <v>16</v>
          </cell>
          <cell r="F6707">
            <v>45902</v>
          </cell>
          <cell r="G6707" t="str">
            <v>(华西乐山）-四川省乐山市市中区苏稽镇校地共建产教融合基地建设项目二标段</v>
          </cell>
          <cell r="H6707" t="str">
            <v>彭江涛</v>
          </cell>
          <cell r="I6707">
            <v>13990276572</v>
          </cell>
        </row>
        <row r="6708">
          <cell r="A6708" t="str">
            <v>润耀</v>
          </cell>
          <cell r="B6708" t="str">
            <v>盘螺</v>
          </cell>
          <cell r="C6708" t="str">
            <v>HRB400E Φ12</v>
          </cell>
          <cell r="D6708" t="str">
            <v>吨</v>
          </cell>
          <cell r="E6708">
            <v>15</v>
          </cell>
          <cell r="F6708">
            <v>45902</v>
          </cell>
          <cell r="G6708" t="str">
            <v>(华西乐山）-四川省乐山市市中区苏稽镇校地共建产教融合基地建设项目二标段</v>
          </cell>
          <cell r="H6708" t="str">
            <v>彭江涛</v>
          </cell>
          <cell r="I6708">
            <v>13990276572</v>
          </cell>
        </row>
        <row r="6709">
          <cell r="A6709" t="str">
            <v>润耀</v>
          </cell>
          <cell r="B6709" t="str">
            <v>盘螺</v>
          </cell>
          <cell r="C6709" t="str">
            <v>HRB400E Φ10</v>
          </cell>
          <cell r="D6709" t="str">
            <v>吨</v>
          </cell>
          <cell r="E6709">
            <v>20</v>
          </cell>
          <cell r="F6709">
            <v>45902</v>
          </cell>
          <cell r="G6709" t="str">
            <v>(华西乐山）-四川省乐山市市中区苏稽镇校地共建产教融合基地建设项目二标段</v>
          </cell>
          <cell r="H6709" t="str">
            <v>彭江涛</v>
          </cell>
          <cell r="I6709">
            <v>13990276572</v>
          </cell>
        </row>
        <row r="6710">
          <cell r="A6710" t="str">
            <v>润耀</v>
          </cell>
          <cell r="B6710" t="str">
            <v>盘螺</v>
          </cell>
          <cell r="C6710" t="str">
            <v>HRB400E Φ12</v>
          </cell>
          <cell r="D6710" t="str">
            <v>吨</v>
          </cell>
          <cell r="E6710">
            <v>25</v>
          </cell>
          <cell r="F6710">
            <v>45902</v>
          </cell>
          <cell r="G6710" t="str">
            <v>(华西乐山）-四川省乐山市市中区苏稽镇校地共建产教融合基地建设项目二标段</v>
          </cell>
          <cell r="H6710" t="str">
            <v>彭江涛</v>
          </cell>
          <cell r="I6710">
            <v>13990276572</v>
          </cell>
        </row>
        <row r="6711">
          <cell r="A6711" t="str">
            <v>润耀</v>
          </cell>
          <cell r="B6711" t="str">
            <v>螺纹钢</v>
          </cell>
          <cell r="C6711" t="str">
            <v>HRB500E Φ18 12m</v>
          </cell>
          <cell r="D6711" t="str">
            <v>吨</v>
          </cell>
          <cell r="E6711">
            <v>3</v>
          </cell>
          <cell r="F6711">
            <v>45902</v>
          </cell>
          <cell r="G6711" t="str">
            <v>(华西乐山）-四川省乐山市市中区苏稽镇校地共建产教融合基地建设项目二标段</v>
          </cell>
          <cell r="H6711" t="str">
            <v>彭江涛</v>
          </cell>
          <cell r="I6711">
            <v>13990276572</v>
          </cell>
        </row>
        <row r="6712">
          <cell r="A6712" t="str">
            <v>润耀</v>
          </cell>
          <cell r="B6712" t="str">
            <v>螺纹钢</v>
          </cell>
          <cell r="C6712" t="str">
            <v>HRB500E Φ20 12m</v>
          </cell>
          <cell r="D6712" t="str">
            <v>吨</v>
          </cell>
          <cell r="E6712">
            <v>5</v>
          </cell>
          <cell r="F6712">
            <v>45902</v>
          </cell>
          <cell r="G6712" t="str">
            <v>(华西乐山）-四川省乐山市市中区苏稽镇校地共建产教融合基地建设项目二标段</v>
          </cell>
          <cell r="H6712" t="str">
            <v>彭江涛</v>
          </cell>
          <cell r="I6712">
            <v>13990276572</v>
          </cell>
        </row>
        <row r="6713">
          <cell r="A6713" t="str">
            <v>润耀</v>
          </cell>
          <cell r="B6713" t="str">
            <v>螺纹钢</v>
          </cell>
          <cell r="C6713" t="str">
            <v>HRB500E Φ18 12m</v>
          </cell>
          <cell r="D6713" t="str">
            <v>吨</v>
          </cell>
          <cell r="E6713">
            <v>6</v>
          </cell>
          <cell r="F6713">
            <v>45902</v>
          </cell>
          <cell r="G6713" t="str">
            <v>(华西乐山）-四川省乐山市市中区苏稽镇校地共建产教融合基地建设项目二标段</v>
          </cell>
          <cell r="H6713" t="str">
            <v>彭江涛</v>
          </cell>
          <cell r="I6713">
            <v>13990276572</v>
          </cell>
        </row>
        <row r="6714">
          <cell r="A6714" t="str">
            <v>润耀</v>
          </cell>
          <cell r="B6714" t="str">
            <v>螺纹钢</v>
          </cell>
          <cell r="C6714" t="str">
            <v>HRB500E Φ20 12m</v>
          </cell>
          <cell r="D6714" t="str">
            <v>吨</v>
          </cell>
          <cell r="E6714">
            <v>6</v>
          </cell>
          <cell r="F6714">
            <v>45902</v>
          </cell>
          <cell r="G6714" t="str">
            <v>(华西乐山）-四川省乐山市市中区苏稽镇校地共建产教融合基地建设项目二标段</v>
          </cell>
          <cell r="H6714" t="str">
            <v>彭江涛</v>
          </cell>
          <cell r="I6714">
            <v>13990276572</v>
          </cell>
        </row>
        <row r="6715">
          <cell r="A6715" t="str">
            <v>润耀</v>
          </cell>
          <cell r="B6715" t="str">
            <v>螺纹钢</v>
          </cell>
          <cell r="C6715" t="str">
            <v>HRB400E Φ12 12m</v>
          </cell>
          <cell r="D6715" t="str">
            <v>吨</v>
          </cell>
          <cell r="E6715">
            <v>5</v>
          </cell>
          <cell r="F6715">
            <v>45902</v>
          </cell>
          <cell r="G6715" t="str">
            <v>(华西乐山）-四川省乐山市市中区苏稽镇校地共建产教融合基地建设项目二标段</v>
          </cell>
          <cell r="H6715" t="str">
            <v>彭江涛</v>
          </cell>
          <cell r="I6715">
            <v>13990276572</v>
          </cell>
        </row>
        <row r="6716">
          <cell r="A6716" t="str">
            <v>润耀</v>
          </cell>
          <cell r="B6716" t="str">
            <v>盘螺</v>
          </cell>
          <cell r="C6716" t="str">
            <v>HRB400E Φ8</v>
          </cell>
          <cell r="D6716" t="str">
            <v>吨</v>
          </cell>
          <cell r="E6716">
            <v>24</v>
          </cell>
          <cell r="F6716">
            <v>45902</v>
          </cell>
          <cell r="G6716" t="str">
            <v>(五冶建设扩建艺体中学二期工程)四川省成都市双流区光荣路成都艺体中学南200米</v>
          </cell>
          <cell r="H6716" t="str">
            <v>谢序强</v>
          </cell>
          <cell r="I6716">
            <v>13458588232</v>
          </cell>
        </row>
        <row r="6717">
          <cell r="A6717" t="str">
            <v>润耀</v>
          </cell>
          <cell r="B6717" t="str">
            <v>盘螺</v>
          </cell>
          <cell r="C6717" t="str">
            <v>HRB400E Φ10</v>
          </cell>
          <cell r="D6717" t="str">
            <v>吨</v>
          </cell>
          <cell r="E6717">
            <v>10</v>
          </cell>
          <cell r="F6717">
            <v>45902</v>
          </cell>
          <cell r="G6717" t="str">
            <v>(五冶建设扩建艺体中学二期工程)四川省成都市双流区光荣路成都艺体中学南200米</v>
          </cell>
          <cell r="H6717" t="str">
            <v>谢序强</v>
          </cell>
          <cell r="I6717">
            <v>13458588232</v>
          </cell>
        </row>
        <row r="6718">
          <cell r="A6718" t="str">
            <v>润耀</v>
          </cell>
          <cell r="B6718" t="str">
            <v>螺纹钢</v>
          </cell>
          <cell r="C6718" t="str">
            <v>HRB400E Φ12 9m</v>
          </cell>
          <cell r="D6718" t="str">
            <v>吨</v>
          </cell>
          <cell r="E6718">
            <v>35</v>
          </cell>
          <cell r="F6718">
            <v>45902</v>
          </cell>
          <cell r="G6718" t="str">
            <v>(五冶建设扩建艺体中学二期工程)四川省成都市双流区光荣路成都艺体中学南200米</v>
          </cell>
          <cell r="H6718" t="str">
            <v>谢序强</v>
          </cell>
          <cell r="I6718">
            <v>13458588232</v>
          </cell>
        </row>
        <row r="6719">
          <cell r="A6719" t="str">
            <v>润耀</v>
          </cell>
          <cell r="B6719" t="str">
            <v>螺纹钢</v>
          </cell>
          <cell r="C6719" t="str">
            <v>HRB500E Φ16</v>
          </cell>
          <cell r="D6719" t="str">
            <v>吨</v>
          </cell>
          <cell r="E6719">
            <v>6</v>
          </cell>
          <cell r="F6719">
            <v>45902</v>
          </cell>
          <cell r="G6719" t="str">
            <v>(五冶建设扩建艺体中学二期工程)四川省成都市双流区光荣路成都艺体中学南200米</v>
          </cell>
          <cell r="H6719" t="str">
            <v>谢序强</v>
          </cell>
          <cell r="I6719">
            <v>13458588232</v>
          </cell>
        </row>
        <row r="6720">
          <cell r="A6720" t="str">
            <v>润耀</v>
          </cell>
          <cell r="B6720" t="str">
            <v>螺纹钢</v>
          </cell>
          <cell r="C6720" t="str">
            <v>HRB500E Φ18</v>
          </cell>
          <cell r="D6720" t="str">
            <v>吨</v>
          </cell>
          <cell r="E6720">
            <v>6</v>
          </cell>
          <cell r="F6720">
            <v>45902</v>
          </cell>
          <cell r="G6720" t="str">
            <v>(五冶建设扩建艺体中学二期工程)四川省成都市双流区光荣路成都艺体中学南200米</v>
          </cell>
          <cell r="H6720" t="str">
            <v>谢序强</v>
          </cell>
          <cell r="I6720">
            <v>13458588232</v>
          </cell>
        </row>
        <row r="6721">
          <cell r="A6721" t="str">
            <v>润耀</v>
          </cell>
          <cell r="B6721" t="str">
            <v>螺纹钢</v>
          </cell>
          <cell r="C6721" t="str">
            <v>HRB500E Φ20</v>
          </cell>
          <cell r="D6721" t="str">
            <v>吨</v>
          </cell>
          <cell r="E6721">
            <v>12</v>
          </cell>
          <cell r="F6721">
            <v>45902</v>
          </cell>
          <cell r="G6721" t="str">
            <v>(五冶建设扩建艺体中学二期工程)四川省成都市双流区光荣路成都艺体中学南200米</v>
          </cell>
          <cell r="H6721" t="str">
            <v>谢序强</v>
          </cell>
          <cell r="I6721">
            <v>13458588232</v>
          </cell>
        </row>
        <row r="6722">
          <cell r="A6722" t="str">
            <v>润耀</v>
          </cell>
          <cell r="B6722" t="str">
            <v>螺纹钢</v>
          </cell>
          <cell r="C6722" t="str">
            <v>HRB500E Φ22</v>
          </cell>
          <cell r="D6722" t="str">
            <v>吨</v>
          </cell>
          <cell r="E6722">
            <v>12</v>
          </cell>
          <cell r="F6722">
            <v>45902</v>
          </cell>
          <cell r="G6722" t="str">
            <v>(五冶建设扩建艺体中学二期工程)四川省成都市双流区光荣路成都艺体中学南200米</v>
          </cell>
          <cell r="H6722" t="str">
            <v>谢序强</v>
          </cell>
          <cell r="I6722">
            <v>13458588232</v>
          </cell>
        </row>
        <row r="6723">
          <cell r="A6723" t="str">
            <v>德胜恒嘉</v>
          </cell>
          <cell r="B6723" t="str">
            <v>螺纹钢</v>
          </cell>
          <cell r="C6723" t="str">
            <v>HRB400E Φ12 9m</v>
          </cell>
          <cell r="D6723" t="str">
            <v>吨</v>
          </cell>
          <cell r="E6723">
            <v>70</v>
          </cell>
          <cell r="F6723">
            <v>45903</v>
          </cell>
          <cell r="G6723" t="str">
            <v>（中铁十局-资乐高速4标）四川省眉山市仁寿县彰加镇促进村中铁十局资乐高速1#梁场</v>
          </cell>
          <cell r="H6723" t="str">
            <v>杨飞</v>
          </cell>
          <cell r="I6723">
            <v>15667998777</v>
          </cell>
        </row>
        <row r="6724">
          <cell r="A6724" t="str">
            <v>德胜恒嘉</v>
          </cell>
          <cell r="B6724" t="str">
            <v>螺纹钢</v>
          </cell>
          <cell r="C6724" t="str">
            <v>HRB400E Φ12 9m</v>
          </cell>
          <cell r="D6724" t="str">
            <v>吨</v>
          </cell>
          <cell r="E6724">
            <v>35</v>
          </cell>
          <cell r="F6724">
            <v>45903</v>
          </cell>
          <cell r="G6724" t="str">
            <v>（中铁十局-资乐高速4标）四川省眉山市仁寿县彰加镇促进村中铁十局2#钢筋厂</v>
          </cell>
          <cell r="H6724" t="str">
            <v>杨飞</v>
          </cell>
          <cell r="I6724">
            <v>15667998777</v>
          </cell>
        </row>
        <row r="6725">
          <cell r="A6725" t="str">
            <v>德胜</v>
          </cell>
          <cell r="B6725" t="str">
            <v>螺纹钢</v>
          </cell>
          <cell r="C6725" t="str">
            <v>HRB400E Φ12 9m</v>
          </cell>
          <cell r="D6725" t="str">
            <v>吨</v>
          </cell>
          <cell r="E6725">
            <v>12</v>
          </cell>
          <cell r="F6725">
            <v>45903</v>
          </cell>
          <cell r="G6725" t="str">
            <v>(五冶建设龙泉驿一医院配套建设工程)成都市龙泉驿区董朗路69号龙泉驿一医院5号门</v>
          </cell>
          <cell r="H6725" t="str">
            <v>孙敏</v>
          </cell>
          <cell r="I6725">
            <v>13617695006</v>
          </cell>
        </row>
        <row r="6726">
          <cell r="A6726" t="str">
            <v>德胜</v>
          </cell>
          <cell r="B6726" t="str">
            <v>螺纹钢</v>
          </cell>
          <cell r="C6726" t="str">
            <v>HRB400E Φ14 9m</v>
          </cell>
          <cell r="D6726" t="str">
            <v>吨</v>
          </cell>
          <cell r="E6726">
            <v>10</v>
          </cell>
          <cell r="F6726">
            <v>45903</v>
          </cell>
          <cell r="G6726" t="str">
            <v>(五冶建设龙泉驿一医院配套建设工程)成都市龙泉驿区董朗路69号龙泉驿一医院5号门</v>
          </cell>
          <cell r="H6726" t="str">
            <v>孙敏</v>
          </cell>
          <cell r="I6726">
            <v>13617695006</v>
          </cell>
        </row>
        <row r="6727">
          <cell r="A6727" t="str">
            <v>德胜</v>
          </cell>
          <cell r="B6727" t="str">
            <v>螺纹钢</v>
          </cell>
          <cell r="C6727" t="str">
            <v>HRB400E Φ16 9m</v>
          </cell>
          <cell r="D6727" t="str">
            <v>吨</v>
          </cell>
          <cell r="E6727">
            <v>38</v>
          </cell>
          <cell r="F6727">
            <v>45903</v>
          </cell>
          <cell r="G6727" t="str">
            <v>(五冶建设龙泉驿一医院配套建设工程)成都市龙泉驿区董朗路69号龙泉驿一医院5号门</v>
          </cell>
          <cell r="H6727" t="str">
            <v>孙敏</v>
          </cell>
          <cell r="I6727">
            <v>13617695006</v>
          </cell>
        </row>
        <row r="6728">
          <cell r="A6728" t="str">
            <v>德胜</v>
          </cell>
          <cell r="B6728" t="str">
            <v>螺纹钢</v>
          </cell>
          <cell r="C6728" t="str">
            <v>HRB400E Φ18 9m</v>
          </cell>
          <cell r="D6728" t="str">
            <v>吨</v>
          </cell>
          <cell r="E6728">
            <v>12</v>
          </cell>
          <cell r="F6728">
            <v>45903</v>
          </cell>
          <cell r="G6728" t="str">
            <v>(五冶建设龙泉驿一医院配套建设工程)成都市龙泉驿区董朗路69号龙泉驿一医院5号门</v>
          </cell>
          <cell r="H6728" t="str">
            <v>孙敏</v>
          </cell>
          <cell r="I6728">
            <v>13617695006</v>
          </cell>
        </row>
        <row r="6729">
          <cell r="A6729" t="str">
            <v>德胜</v>
          </cell>
          <cell r="B6729" t="str">
            <v>螺纹钢</v>
          </cell>
          <cell r="C6729" t="str">
            <v>HRB400E Φ20 9m</v>
          </cell>
          <cell r="D6729" t="str">
            <v>吨</v>
          </cell>
          <cell r="E6729">
            <v>10</v>
          </cell>
          <cell r="F6729">
            <v>45903</v>
          </cell>
          <cell r="G6729" t="str">
            <v>(五冶建设龙泉驿一医院配套建设工程)成都市龙泉驿区董朗路69号龙泉驿一医院5号门</v>
          </cell>
          <cell r="H6729" t="str">
            <v>孙敏</v>
          </cell>
          <cell r="I6729">
            <v>13617695006</v>
          </cell>
        </row>
        <row r="6730">
          <cell r="A6730" t="str">
            <v>德胜</v>
          </cell>
          <cell r="B6730" t="str">
            <v>螺纹钢</v>
          </cell>
          <cell r="C6730" t="str">
            <v>HRB400E Φ22 9m</v>
          </cell>
          <cell r="D6730" t="str">
            <v>吨</v>
          </cell>
          <cell r="E6730">
            <v>35</v>
          </cell>
          <cell r="F6730">
            <v>45903</v>
          </cell>
          <cell r="G6730" t="str">
            <v>(五冶建设龙泉驿一医院配套建设工程)成都市龙泉驿区董朗路69号龙泉驿一医院5号门</v>
          </cell>
          <cell r="H6730" t="str">
            <v>孙敏</v>
          </cell>
          <cell r="I6730">
            <v>13617695006</v>
          </cell>
        </row>
        <row r="6731">
          <cell r="A6731" t="str">
            <v>德胜</v>
          </cell>
          <cell r="B6731" t="str">
            <v>螺纹钢</v>
          </cell>
          <cell r="C6731" t="str">
            <v>HRB400E Φ25 9m</v>
          </cell>
          <cell r="D6731" t="str">
            <v>吨</v>
          </cell>
          <cell r="E6731">
            <v>15</v>
          </cell>
          <cell r="F6731">
            <v>45903</v>
          </cell>
          <cell r="G6731" t="str">
            <v>(五冶建设龙泉驿一医院配套建设工程)成都市龙泉驿区董朗路69号龙泉驿一医院5号门</v>
          </cell>
          <cell r="H6731" t="str">
            <v>孙敏</v>
          </cell>
          <cell r="I6731">
            <v>13617695006</v>
          </cell>
        </row>
        <row r="6732">
          <cell r="A6732" t="str">
            <v>德胜</v>
          </cell>
          <cell r="B6732" t="str">
            <v>螺纹钢</v>
          </cell>
          <cell r="C6732" t="str">
            <v>HRB400E Φ32 9m</v>
          </cell>
          <cell r="D6732" t="str">
            <v>吨</v>
          </cell>
          <cell r="E6732">
            <v>22</v>
          </cell>
          <cell r="F6732">
            <v>45903</v>
          </cell>
          <cell r="G6732" t="str">
            <v>(五冶建设龙泉驿一医院配套建设工程)成都市龙泉驿区董朗路69号龙泉驿一医院5号门</v>
          </cell>
          <cell r="H6732" t="str">
            <v>孙敏</v>
          </cell>
          <cell r="I6732">
            <v>13617695006</v>
          </cell>
        </row>
        <row r="6733">
          <cell r="A6733" t="str">
            <v>德胜</v>
          </cell>
          <cell r="B6733" t="str">
            <v>螺纹钢</v>
          </cell>
          <cell r="C6733" t="str">
            <v>HRB500E Φ20</v>
          </cell>
          <cell r="D6733" t="str">
            <v>吨</v>
          </cell>
          <cell r="E6733">
            <v>3</v>
          </cell>
          <cell r="F6733">
            <v>45903</v>
          </cell>
          <cell r="G6733" t="str">
            <v>(五冶建设龙泉驿一医院配套建设工程)成都市龙泉驿区董朗路69号龙泉驿一医院5号门</v>
          </cell>
          <cell r="H6733" t="str">
            <v>孙敏</v>
          </cell>
          <cell r="I6733">
            <v>13617695006</v>
          </cell>
        </row>
        <row r="6734">
          <cell r="A6734" t="str">
            <v>德胜</v>
          </cell>
          <cell r="B6734" t="str">
            <v>螺纹钢</v>
          </cell>
          <cell r="C6734" t="str">
            <v>HRB500E Φ22</v>
          </cell>
          <cell r="D6734" t="str">
            <v>吨</v>
          </cell>
          <cell r="E6734">
            <v>3</v>
          </cell>
          <cell r="F6734">
            <v>45903</v>
          </cell>
          <cell r="G6734" t="str">
            <v>(五冶建设龙泉驿一医院配套建设工程)成都市龙泉驿区董朗路69号龙泉驿一医院5号门</v>
          </cell>
          <cell r="H6734" t="str">
            <v>孙敏</v>
          </cell>
          <cell r="I6734">
            <v>13617695006</v>
          </cell>
        </row>
        <row r="6735">
          <cell r="A6735" t="str">
            <v>德胜</v>
          </cell>
          <cell r="B6735" t="str">
            <v>螺纹钢</v>
          </cell>
          <cell r="C6735" t="str">
            <v>HRB500E Φ25</v>
          </cell>
          <cell r="D6735" t="str">
            <v>吨</v>
          </cell>
          <cell r="E6735">
            <v>10</v>
          </cell>
          <cell r="F6735">
            <v>45903</v>
          </cell>
          <cell r="G6735" t="str">
            <v>(五冶建设龙泉驿一医院配套建设工程)成都市龙泉驿区董朗路69号龙泉驿一医院5号门</v>
          </cell>
          <cell r="H6735" t="str">
            <v>孙敏</v>
          </cell>
          <cell r="I6735">
            <v>13617695006</v>
          </cell>
        </row>
        <row r="6736">
          <cell r="A6736" t="str">
            <v>德胜</v>
          </cell>
          <cell r="B6736" t="str">
            <v>螺纹钢</v>
          </cell>
          <cell r="C6736" t="str">
            <v>HRB500E Φ28</v>
          </cell>
          <cell r="D6736" t="str">
            <v>吨</v>
          </cell>
          <cell r="E6736">
            <v>6</v>
          </cell>
          <cell r="F6736">
            <v>45903</v>
          </cell>
          <cell r="G6736" t="str">
            <v>(五冶建设龙泉驿一医院配套建设工程)成都市龙泉驿区董朗路69号龙泉驿一医院5号门</v>
          </cell>
          <cell r="H6736" t="str">
            <v>孙敏</v>
          </cell>
          <cell r="I6736">
            <v>13617695006</v>
          </cell>
        </row>
        <row r="6737">
          <cell r="A6737" t="str">
            <v>达钢</v>
          </cell>
          <cell r="B6737" t="str">
            <v>盘螺</v>
          </cell>
          <cell r="C6737" t="str">
            <v>HRB400E Φ8</v>
          </cell>
          <cell r="D6737" t="str">
            <v>吨</v>
          </cell>
          <cell r="E6737">
            <v>20</v>
          </cell>
          <cell r="F6737">
            <v>45903</v>
          </cell>
          <cell r="G6737" t="str">
            <v>（商投建工达州中医药科技园-4工区-8号楼）达州市通川区达州中医药职业学院犀牛大道北段</v>
          </cell>
          <cell r="H6737" t="str">
            <v>张扬</v>
          </cell>
          <cell r="I6737">
            <v>18381904567</v>
          </cell>
        </row>
        <row r="6738">
          <cell r="A6738" t="str">
            <v>达钢</v>
          </cell>
          <cell r="B6738" t="str">
            <v>螺纹钢</v>
          </cell>
          <cell r="C6738" t="str">
            <v>HRB500E Φ20</v>
          </cell>
          <cell r="D6738" t="str">
            <v>吨</v>
          </cell>
          <cell r="E6738">
            <v>12</v>
          </cell>
          <cell r="F6738">
            <v>45903</v>
          </cell>
          <cell r="G6738" t="str">
            <v>（商投建工达州中医药科技园-4工区-8号楼）达州市通川区达州中医药职业学院犀牛大道北段</v>
          </cell>
          <cell r="H6738" t="str">
            <v>张扬</v>
          </cell>
          <cell r="I6738">
            <v>18381904567</v>
          </cell>
        </row>
        <row r="6739">
          <cell r="A6739" t="str">
            <v>达钢</v>
          </cell>
          <cell r="B6739" t="str">
            <v>螺纹钢</v>
          </cell>
          <cell r="C6739" t="str">
            <v>HRB500E Φ25</v>
          </cell>
          <cell r="D6739" t="str">
            <v>吨</v>
          </cell>
          <cell r="E6739">
            <v>12</v>
          </cell>
          <cell r="F6739">
            <v>45903</v>
          </cell>
          <cell r="G6739" t="str">
            <v>（商投建工达州中医药科技园-4工区-8号楼）达州市通川区达州中医药职业学院犀牛大道北段</v>
          </cell>
          <cell r="H6739" t="str">
            <v>张扬</v>
          </cell>
          <cell r="I6739">
            <v>18381904567</v>
          </cell>
        </row>
        <row r="6740">
          <cell r="A6740" t="str">
            <v>达钢</v>
          </cell>
          <cell r="B6740" t="str">
            <v>螺纹钢</v>
          </cell>
          <cell r="C6740" t="str">
            <v>HRB400E Φ20 9m</v>
          </cell>
          <cell r="D6740" t="str">
            <v>吨</v>
          </cell>
          <cell r="E6740">
            <v>9</v>
          </cell>
          <cell r="F6740">
            <v>45903</v>
          </cell>
          <cell r="G6740" t="str">
            <v>（商投建工达州中医药科技园-4工区-9号楼）达州市通川区达州中医药职业学院犀牛大道北段</v>
          </cell>
          <cell r="H6740" t="str">
            <v>张扬</v>
          </cell>
          <cell r="I6740">
            <v>18381904567</v>
          </cell>
        </row>
        <row r="6741">
          <cell r="A6741" t="str">
            <v>达钢</v>
          </cell>
          <cell r="B6741" t="str">
            <v>螺纹钢</v>
          </cell>
          <cell r="C6741" t="str">
            <v>HRB400E Φ25 9m</v>
          </cell>
          <cell r="D6741" t="str">
            <v>吨</v>
          </cell>
          <cell r="E6741">
            <v>9</v>
          </cell>
          <cell r="F6741">
            <v>45903</v>
          </cell>
          <cell r="G6741" t="str">
            <v>（商投建工达州中医药科技园-4工区-9号楼）达州市通川区达州中医药职业学院犀牛大道北段</v>
          </cell>
          <cell r="H6741" t="str">
            <v>张扬</v>
          </cell>
          <cell r="I6741">
            <v>18381904567</v>
          </cell>
        </row>
        <row r="6742">
          <cell r="A6742" t="str">
            <v>达钢</v>
          </cell>
          <cell r="B6742" t="str">
            <v>盘螺</v>
          </cell>
          <cell r="C6742" t="str">
            <v>HRB400E Φ6</v>
          </cell>
          <cell r="D6742" t="str">
            <v>吨</v>
          </cell>
          <cell r="E6742">
            <v>5</v>
          </cell>
          <cell r="F6742">
            <v>45903</v>
          </cell>
          <cell r="G6742" t="str">
            <v>（商投建工达州中医药科技园-4工区-9号楼）达州市通川区达州中医药职业学院犀牛大道北段</v>
          </cell>
          <cell r="H6742" t="str">
            <v>张扬</v>
          </cell>
          <cell r="I6742">
            <v>18381904567</v>
          </cell>
        </row>
        <row r="6743">
          <cell r="A6743" t="str">
            <v>达钢</v>
          </cell>
          <cell r="B6743" t="str">
            <v>盘螺</v>
          </cell>
          <cell r="C6743" t="str">
            <v>HRB400E Φ8</v>
          </cell>
          <cell r="D6743" t="str">
            <v>吨</v>
          </cell>
          <cell r="E6743">
            <v>24</v>
          </cell>
          <cell r="F6743">
            <v>45903</v>
          </cell>
          <cell r="G6743" t="str">
            <v>（商投建工达州中医药科技园-4工区-9号楼）达州市通川区达州中医药职业学院犀牛大道北段</v>
          </cell>
          <cell r="H6743" t="str">
            <v>张扬</v>
          </cell>
          <cell r="I6743">
            <v>18381904567</v>
          </cell>
        </row>
        <row r="6744">
          <cell r="A6744" t="str">
            <v>达钢</v>
          </cell>
          <cell r="B6744" t="str">
            <v>盘螺</v>
          </cell>
          <cell r="C6744" t="str">
            <v>HRB400E Φ10</v>
          </cell>
          <cell r="D6744" t="str">
            <v>吨</v>
          </cell>
          <cell r="E6744">
            <v>7.5</v>
          </cell>
          <cell r="F6744">
            <v>45903</v>
          </cell>
          <cell r="G6744" t="str">
            <v>（商投建工达州中医药科技园-4工区-9号楼）达州市通川区达州中医药职业学院犀牛大道北段</v>
          </cell>
          <cell r="H6744" t="str">
            <v>张扬</v>
          </cell>
          <cell r="I6744">
            <v>18381904567</v>
          </cell>
        </row>
        <row r="6745">
          <cell r="A6745" t="str">
            <v>达钢</v>
          </cell>
          <cell r="B6745" t="str">
            <v>螺纹钢</v>
          </cell>
          <cell r="C6745" t="str">
            <v>HRB400E Φ12 9m</v>
          </cell>
          <cell r="D6745" t="str">
            <v>吨</v>
          </cell>
          <cell r="E6745">
            <v>9</v>
          </cell>
          <cell r="F6745">
            <v>45903</v>
          </cell>
          <cell r="G6745" t="str">
            <v>（商投建工达州中医药科技园-4工区-11号楼）达州市通川区达州中医药职业学院犀牛大道北段</v>
          </cell>
          <cell r="H6745" t="str">
            <v>张扬</v>
          </cell>
          <cell r="I6745">
            <v>18381904567</v>
          </cell>
        </row>
        <row r="6746">
          <cell r="A6746" t="str">
            <v>达钢</v>
          </cell>
          <cell r="B6746" t="str">
            <v>盘螺</v>
          </cell>
          <cell r="C6746" t="str">
            <v>HRB400E Φ8</v>
          </cell>
          <cell r="D6746" t="str">
            <v>吨</v>
          </cell>
          <cell r="E6746">
            <v>15</v>
          </cell>
          <cell r="F6746">
            <v>45903</v>
          </cell>
          <cell r="G6746" t="str">
            <v>（商投建工达州中医药科技园-4工区-11号楼）达州市通川区达州中医药职业学院犀牛大道北段</v>
          </cell>
          <cell r="H6746" t="str">
            <v>张扬</v>
          </cell>
          <cell r="I6746">
            <v>18381904567</v>
          </cell>
        </row>
        <row r="6747">
          <cell r="A6747" t="str">
            <v>达钢</v>
          </cell>
          <cell r="B6747" t="str">
            <v>螺纹钢</v>
          </cell>
          <cell r="C6747" t="str">
            <v>HRB500E Φ20</v>
          </cell>
          <cell r="D6747" t="str">
            <v>吨</v>
          </cell>
          <cell r="E6747">
            <v>12</v>
          </cell>
          <cell r="F6747">
            <v>45903</v>
          </cell>
          <cell r="G6747" t="str">
            <v>（商投建工达州中医药科技园-4工区-11号楼）达州市通川区达州中医药职业学院犀牛大道北段</v>
          </cell>
          <cell r="H6747" t="str">
            <v>张扬</v>
          </cell>
          <cell r="I6747">
            <v>18381904567</v>
          </cell>
        </row>
        <row r="6748">
          <cell r="A6748" t="str">
            <v>达钢</v>
          </cell>
          <cell r="B6748" t="str">
            <v>螺纹钢</v>
          </cell>
          <cell r="C6748" t="str">
            <v>HRB500E Φ22</v>
          </cell>
          <cell r="D6748" t="str">
            <v>吨</v>
          </cell>
          <cell r="E6748">
            <v>9</v>
          </cell>
          <cell r="F6748">
            <v>45903</v>
          </cell>
          <cell r="G6748" t="str">
            <v>（商投建工达州中医药科技园-4工区-11号楼）达州市通川区达州中医药职业学院犀牛大道北段</v>
          </cell>
          <cell r="H6748" t="str">
            <v>张扬</v>
          </cell>
          <cell r="I6748">
            <v>18381904567</v>
          </cell>
        </row>
        <row r="6749">
          <cell r="A6749" t="str">
            <v>达钢</v>
          </cell>
          <cell r="B6749" t="str">
            <v>螺纹钢</v>
          </cell>
          <cell r="C6749" t="str">
            <v>HRB500E Φ25</v>
          </cell>
          <cell r="D6749" t="str">
            <v>吨</v>
          </cell>
          <cell r="E6749">
            <v>9</v>
          </cell>
          <cell r="F6749">
            <v>45903</v>
          </cell>
          <cell r="G6749" t="str">
            <v>（商投建工达州中医药科技园-4工区-11号楼）达州市通川区达州中医药职业学院犀牛大道北段</v>
          </cell>
          <cell r="H6749" t="str">
            <v>张扬</v>
          </cell>
          <cell r="I6749">
            <v>18381904567</v>
          </cell>
        </row>
        <row r="6750">
          <cell r="A6750" t="str">
            <v>达钢</v>
          </cell>
          <cell r="B6750" t="str">
            <v>盘螺</v>
          </cell>
          <cell r="C6750" t="str">
            <v>HRB400E Φ6</v>
          </cell>
          <cell r="D6750" t="str">
            <v>吨</v>
          </cell>
          <cell r="E6750">
            <v>7.5</v>
          </cell>
          <cell r="F6750">
            <v>45903</v>
          </cell>
          <cell r="G6750" t="str">
            <v>(中铁三局集团西渝高铁康渝段站房四标工程)重庆市九龙坡区华祥支路与华祥路交叉口重庆建工重庆西站TOD项目部</v>
          </cell>
          <cell r="H6750" t="str">
            <v>卢庆江</v>
          </cell>
          <cell r="I6750">
            <v>18883488177</v>
          </cell>
        </row>
        <row r="6751">
          <cell r="A6751" t="str">
            <v>达钢</v>
          </cell>
          <cell r="B6751" t="str">
            <v>盘螺</v>
          </cell>
          <cell r="C6751" t="str">
            <v>HRB400E Φ8</v>
          </cell>
          <cell r="D6751" t="str">
            <v>吨</v>
          </cell>
          <cell r="E6751">
            <v>55</v>
          </cell>
          <cell r="F6751">
            <v>45903</v>
          </cell>
          <cell r="G6751" t="str">
            <v>(中铁三局集团西渝高铁康渝段站房四标工程)重庆市九龙坡区华祥支路与华祥路交叉口重庆建工重庆西站TOD项目部</v>
          </cell>
          <cell r="H6751" t="str">
            <v>卢庆江</v>
          </cell>
          <cell r="I6751">
            <v>18883488177</v>
          </cell>
        </row>
        <row r="6752">
          <cell r="A6752" t="str">
            <v>达钢</v>
          </cell>
          <cell r="B6752" t="str">
            <v>盘螺</v>
          </cell>
          <cell r="C6752" t="str">
            <v>HRB400E Φ10</v>
          </cell>
          <cell r="D6752" t="str">
            <v>吨</v>
          </cell>
          <cell r="E6752">
            <v>15</v>
          </cell>
          <cell r="F6752">
            <v>45903</v>
          </cell>
          <cell r="G6752" t="str">
            <v>(中铁三局集团西渝高铁康渝段站房四标工程)重庆市九龙坡区华祥支路与华祥路交叉口重庆建工重庆西站TOD项目部</v>
          </cell>
          <cell r="H6752" t="str">
            <v>卢庆江</v>
          </cell>
          <cell r="I6752">
            <v>18883488177</v>
          </cell>
        </row>
        <row r="6753">
          <cell r="A6753" t="str">
            <v>达钢</v>
          </cell>
          <cell r="B6753" t="str">
            <v>盘螺</v>
          </cell>
          <cell r="C6753" t="str">
            <v>HRB400E Φ12</v>
          </cell>
          <cell r="D6753" t="str">
            <v>吨</v>
          </cell>
          <cell r="E6753">
            <v>15</v>
          </cell>
          <cell r="F6753">
            <v>45903</v>
          </cell>
          <cell r="G6753" t="str">
            <v>(中铁三局集团西渝高铁康渝段站房四标工程)重庆市九龙坡区华祥支路与华祥路交叉口重庆建工重庆西站TOD项目部</v>
          </cell>
          <cell r="H6753" t="str">
            <v>卢庆江</v>
          </cell>
          <cell r="I6753">
            <v>18883488177</v>
          </cell>
        </row>
        <row r="6754">
          <cell r="A6754" t="str">
            <v>达钢</v>
          </cell>
          <cell r="B6754" t="str">
            <v>螺纹钢</v>
          </cell>
          <cell r="C6754" t="str">
            <v>HRB400E Φ25 9m</v>
          </cell>
          <cell r="D6754" t="str">
            <v>吨</v>
          </cell>
          <cell r="E6754">
            <v>12</v>
          </cell>
          <cell r="F6754">
            <v>45903</v>
          </cell>
          <cell r="G6754" t="str">
            <v>(中铁三局集团西渝高铁康渝段站房四标工程)重庆市九龙坡区华祥支路与华祥路交叉口重庆建工重庆西站TOD项目部</v>
          </cell>
          <cell r="H6754" t="str">
            <v>卢庆江</v>
          </cell>
          <cell r="I6754">
            <v>18883488177</v>
          </cell>
        </row>
        <row r="6755">
          <cell r="A6755" t="str">
            <v>达钢</v>
          </cell>
          <cell r="B6755" t="str">
            <v>螺纹钢</v>
          </cell>
          <cell r="C6755" t="str">
            <v>HRB400E Φ28 9m</v>
          </cell>
          <cell r="D6755" t="str">
            <v>吨</v>
          </cell>
          <cell r="E6755">
            <v>3</v>
          </cell>
          <cell r="F6755">
            <v>45903</v>
          </cell>
          <cell r="G6755" t="str">
            <v>(中铁三局集团西渝高铁康渝段站房四标工程)重庆市九龙坡区华祥支路与华祥路交叉口重庆建工重庆西站TOD项目部</v>
          </cell>
          <cell r="H6755" t="str">
            <v>卢庆江</v>
          </cell>
          <cell r="I6755">
            <v>18883488177</v>
          </cell>
        </row>
        <row r="6756">
          <cell r="A6756" t="str">
            <v>晋邦</v>
          </cell>
          <cell r="B6756" t="str">
            <v>螺纹钢</v>
          </cell>
          <cell r="C6756" t="str">
            <v>HRB400E Φ18</v>
          </cell>
          <cell r="D6756" t="str">
            <v>吨</v>
          </cell>
          <cell r="E6756">
            <v>15</v>
          </cell>
          <cell r="F6756">
            <v>45903</v>
          </cell>
          <cell r="G6756" t="str">
            <v>（商投建工达州中医药科技园-4工区-11号楼）达州市通川区达州中医药职业学院犀牛大道北段</v>
          </cell>
          <cell r="H6756" t="str">
            <v>张扬</v>
          </cell>
          <cell r="I6756">
            <v>18381904567</v>
          </cell>
        </row>
        <row r="6757">
          <cell r="A6757" t="str">
            <v>晋邦</v>
          </cell>
          <cell r="B6757" t="str">
            <v>盘螺</v>
          </cell>
          <cell r="C6757" t="str">
            <v>HRB400E Φ8</v>
          </cell>
          <cell r="D6757" t="str">
            <v>吨</v>
          </cell>
          <cell r="E6757">
            <v>20</v>
          </cell>
          <cell r="F6757">
            <v>45903</v>
          </cell>
          <cell r="G6757" t="str">
            <v>（商投建工达州中医药科技园-4工区-11号楼）达州市通川区达州中医药职业学院犀牛大道北段</v>
          </cell>
          <cell r="H6757" t="str">
            <v>张扬</v>
          </cell>
          <cell r="I6757">
            <v>18381904567</v>
          </cell>
        </row>
        <row r="6758">
          <cell r="A6758" t="str">
            <v>晋邦</v>
          </cell>
          <cell r="B6758" t="str">
            <v>螺纹钢</v>
          </cell>
          <cell r="C6758" t="str">
            <v>HRB500E Φ18</v>
          </cell>
          <cell r="D6758" t="str">
            <v>吨</v>
          </cell>
          <cell r="E6758">
            <v>20</v>
          </cell>
          <cell r="F6758">
            <v>45903</v>
          </cell>
          <cell r="G6758" t="str">
            <v>（商投建工达州中医药科技园-4工区-11号楼）达州市通川区达州中医药职业学院犀牛大道北段</v>
          </cell>
          <cell r="H6758" t="str">
            <v>张扬</v>
          </cell>
          <cell r="I6758">
            <v>18381904567</v>
          </cell>
        </row>
        <row r="6759">
          <cell r="A6759" t="str">
            <v>晋邦</v>
          </cell>
          <cell r="B6759" t="str">
            <v>盘螺</v>
          </cell>
          <cell r="C6759" t="str">
            <v>HRB400E Φ8</v>
          </cell>
          <cell r="D6759" t="str">
            <v>吨</v>
          </cell>
          <cell r="E6759">
            <v>15</v>
          </cell>
          <cell r="F6759">
            <v>45903</v>
          </cell>
          <cell r="G6759" t="str">
            <v>（商投建工达州中医药科技园-4工区-11号楼）达州市通川区达州中医药职业学院犀牛大道北段</v>
          </cell>
          <cell r="H6759" t="str">
            <v>张扬</v>
          </cell>
          <cell r="I6759">
            <v>18381904567</v>
          </cell>
        </row>
        <row r="6760">
          <cell r="A6760" t="str">
            <v>晋邦</v>
          </cell>
          <cell r="B6760" t="str">
            <v>螺纹钢</v>
          </cell>
          <cell r="C6760" t="str">
            <v>HRB400E Φ18</v>
          </cell>
          <cell r="D6760" t="str">
            <v>吨</v>
          </cell>
          <cell r="E6760">
            <v>20</v>
          </cell>
          <cell r="F6760">
            <v>45903</v>
          </cell>
          <cell r="G6760" t="str">
            <v>（商投建工达州中医药科技园-4工区-11号楼）达州市通川区达州中医药职业学院犀牛大道北段</v>
          </cell>
          <cell r="H6760" t="str">
            <v>张扬</v>
          </cell>
          <cell r="I6760">
            <v>18381904567</v>
          </cell>
        </row>
        <row r="6761">
          <cell r="A6761" t="str">
            <v>晋邦</v>
          </cell>
          <cell r="B6761" t="str">
            <v>盘螺</v>
          </cell>
          <cell r="C6761" t="str">
            <v>HRB400E Φ8</v>
          </cell>
          <cell r="D6761" t="str">
            <v>吨</v>
          </cell>
          <cell r="E6761">
            <v>15</v>
          </cell>
          <cell r="F6761">
            <v>45903</v>
          </cell>
          <cell r="G6761" t="str">
            <v>（商投建工达州中医药科技园-4工区-11号楼）达州市通川区达州中医药职业学院犀牛大道北段</v>
          </cell>
          <cell r="H6761" t="str">
            <v>张扬</v>
          </cell>
          <cell r="I6761">
            <v>18381904567</v>
          </cell>
        </row>
        <row r="6762">
          <cell r="A6762" t="str">
            <v>晋邦</v>
          </cell>
          <cell r="B6762" t="str">
            <v>螺纹钢</v>
          </cell>
          <cell r="C6762" t="str">
            <v>HRB500E Φ18</v>
          </cell>
          <cell r="D6762" t="str">
            <v>吨</v>
          </cell>
          <cell r="E6762">
            <v>15</v>
          </cell>
          <cell r="F6762">
            <v>45903</v>
          </cell>
          <cell r="G6762" t="str">
            <v>（商投建工达州中医药科技园-4工区-11号楼）达州市通川区达州中医药职业学院犀牛大道北段</v>
          </cell>
          <cell r="H6762" t="str">
            <v>张扬</v>
          </cell>
          <cell r="I6762">
            <v>18381904567</v>
          </cell>
        </row>
        <row r="6763">
          <cell r="A6763" t="str">
            <v>晋邦</v>
          </cell>
          <cell r="B6763" t="str">
            <v>盘螺</v>
          </cell>
          <cell r="C6763" t="str">
            <v>HRB400E Φ8</v>
          </cell>
          <cell r="D6763" t="str">
            <v>吨</v>
          </cell>
          <cell r="E6763">
            <v>20</v>
          </cell>
          <cell r="F6763">
            <v>45903</v>
          </cell>
          <cell r="G6763" t="str">
            <v>（商投建工达州中医药科技园-4工区-11号楼）达州市通川区达州中医药职业学院犀牛大道北段</v>
          </cell>
          <cell r="H6763" t="str">
            <v>张扬</v>
          </cell>
          <cell r="I6763">
            <v>18381904567</v>
          </cell>
        </row>
        <row r="6764">
          <cell r="A6764" t="str">
            <v>晋邦</v>
          </cell>
          <cell r="B6764" t="str">
            <v>盘圆</v>
          </cell>
          <cell r="C6764" t="str">
            <v>HPB300Ф10</v>
          </cell>
          <cell r="D6764" t="str">
            <v>吨</v>
          </cell>
          <cell r="E6764">
            <v>20</v>
          </cell>
          <cell r="F6764">
            <v>45903</v>
          </cell>
          <cell r="G6764" t="str">
            <v>（成铁西南-德阳涟江路项目）四川省德阳市旌阳区涟江路下穿宝成铁路工程项目部（司机拍摄签收小票时需设置时间及地点水印）</v>
          </cell>
          <cell r="H6764" t="str">
            <v>黄永福</v>
          </cell>
          <cell r="I6764" t="str">
            <v>15982823571</v>
          </cell>
        </row>
        <row r="6765">
          <cell r="A6765" t="str">
            <v>晋邦</v>
          </cell>
          <cell r="B6765" t="str">
            <v>螺纹钢</v>
          </cell>
          <cell r="C6765" t="str">
            <v>HRB400EФ25*9m</v>
          </cell>
          <cell r="D6765" t="str">
            <v>吨</v>
          </cell>
          <cell r="E6765">
            <v>15</v>
          </cell>
          <cell r="F6765">
            <v>45903</v>
          </cell>
          <cell r="G6765" t="str">
            <v>（成铁西南-德阳涟江路项目）四川省德阳市旌阳区涟江路下穿宝成铁路工程项目部（司机拍摄签收小票时需设置时间及地点水印）</v>
          </cell>
          <cell r="H6765" t="str">
            <v>黄永福</v>
          </cell>
          <cell r="I6765" t="str">
            <v>15982823571</v>
          </cell>
        </row>
        <row r="6766">
          <cell r="A6766" t="str">
            <v>润耀</v>
          </cell>
          <cell r="B6766" t="str">
            <v>盘圆</v>
          </cell>
          <cell r="C6766" t="str">
            <v>HPB300Ф12</v>
          </cell>
          <cell r="D6766" t="str">
            <v>吨</v>
          </cell>
          <cell r="E6766">
            <v>35</v>
          </cell>
          <cell r="F6766">
            <v>45903</v>
          </cell>
          <cell r="G6766" t="str">
            <v>（中铁一局四公司康新高速TJ1-1标贡不卡隧道）四川省甘孜州康定市折多塘村车管所旁</v>
          </cell>
          <cell r="H6766" t="str">
            <v>李彰</v>
          </cell>
          <cell r="I6766">
            <v>18523285235</v>
          </cell>
        </row>
        <row r="6767">
          <cell r="A6767" t="str">
            <v>润耀</v>
          </cell>
          <cell r="B6767" t="str">
            <v>螺纹钢</v>
          </cell>
          <cell r="C6767" t="str">
            <v>HRB400EФ12*9m</v>
          </cell>
          <cell r="D6767" t="str">
            <v>吨</v>
          </cell>
          <cell r="E6767">
            <v>16</v>
          </cell>
          <cell r="F6767">
            <v>45903</v>
          </cell>
          <cell r="G6767" t="str">
            <v>（中核中原-温江北林医养综合体项目）四川省成都市温江区万春大道第三人民医院东</v>
          </cell>
          <cell r="H6767" t="str">
            <v>蔡杰</v>
          </cell>
          <cell r="I6767">
            <v>18875129329</v>
          </cell>
        </row>
        <row r="6768">
          <cell r="A6768" t="str">
            <v>润耀</v>
          </cell>
          <cell r="B6768" t="str">
            <v>螺纹钢</v>
          </cell>
          <cell r="C6768" t="str">
            <v>HRB500EФ22*9m</v>
          </cell>
          <cell r="D6768" t="str">
            <v>吨</v>
          </cell>
          <cell r="E6768">
            <v>6</v>
          </cell>
          <cell r="F6768">
            <v>45903</v>
          </cell>
          <cell r="G6768" t="str">
            <v>（中核中原-温江北林医养综合体项目）四川省成都市温江区万春大道第三人民医院东</v>
          </cell>
          <cell r="H6768" t="str">
            <v>蔡杰</v>
          </cell>
          <cell r="I6768">
            <v>18875129329</v>
          </cell>
        </row>
        <row r="6769">
          <cell r="A6769" t="str">
            <v>润耀</v>
          </cell>
          <cell r="B6769" t="str">
            <v>螺纹钢</v>
          </cell>
          <cell r="C6769" t="str">
            <v>HRB500EФ16*9m</v>
          </cell>
          <cell r="D6769" t="str">
            <v>吨</v>
          </cell>
          <cell r="E6769">
            <v>10</v>
          </cell>
          <cell r="F6769">
            <v>45903</v>
          </cell>
          <cell r="G6769" t="str">
            <v>（中核中原-温江北林医养综合体项目）四川省成都市温江区万春大道第三人民医院东</v>
          </cell>
          <cell r="H6769" t="str">
            <v>蔡杰</v>
          </cell>
          <cell r="I6769">
            <v>18875129329</v>
          </cell>
        </row>
        <row r="6770">
          <cell r="A6770" t="str">
            <v>润耀</v>
          </cell>
          <cell r="B6770" t="str">
            <v>螺纹钢</v>
          </cell>
          <cell r="C6770" t="str">
            <v>HRB500EФ18*9m</v>
          </cell>
          <cell r="D6770" t="str">
            <v>吨</v>
          </cell>
          <cell r="E6770">
            <v>3</v>
          </cell>
          <cell r="F6770">
            <v>45903</v>
          </cell>
          <cell r="G6770" t="str">
            <v>（中核中原-温江北林医养综合体项目）四川省成都市温江区万春大道第三人民医院东</v>
          </cell>
          <cell r="H6770" t="str">
            <v>蔡杰</v>
          </cell>
          <cell r="I6770">
            <v>18875129329</v>
          </cell>
        </row>
        <row r="6771">
          <cell r="A6771" t="str">
            <v>润耀</v>
          </cell>
          <cell r="B6771" t="str">
            <v>盘螺</v>
          </cell>
          <cell r="C6771" t="str">
            <v>HRB400E Φ8</v>
          </cell>
          <cell r="D6771" t="str">
            <v>吨</v>
          </cell>
          <cell r="E6771">
            <v>2.5</v>
          </cell>
          <cell r="F6771">
            <v>45903</v>
          </cell>
          <cell r="G6771" t="str">
            <v>(五冶建设师大附中外语校新建教学楼工程)四川省成都市成华区大观堰2号(四川师范大学附属中学外国语学校)</v>
          </cell>
          <cell r="H6771" t="str">
            <v>蔡浩</v>
          </cell>
          <cell r="I6771" t="str">
            <v>139 8088 0820</v>
          </cell>
        </row>
        <row r="6772">
          <cell r="A6772" t="str">
            <v>润耀</v>
          </cell>
          <cell r="B6772" t="str">
            <v>螺纹钢</v>
          </cell>
          <cell r="C6772" t="str">
            <v>HRB400E Φ12 9m</v>
          </cell>
          <cell r="D6772" t="str">
            <v>吨</v>
          </cell>
          <cell r="E6772">
            <v>10</v>
          </cell>
          <cell r="F6772">
            <v>45903</v>
          </cell>
          <cell r="G6772" t="str">
            <v>(五冶建设师大附中外语校新建教学楼工程)四川省成都市成华区大观堰2号(四川师范大学附属中学外国语学校)</v>
          </cell>
          <cell r="H6772" t="str">
            <v>蔡浩</v>
          </cell>
          <cell r="I6772" t="str">
            <v>139 8088 0820</v>
          </cell>
        </row>
        <row r="6773">
          <cell r="A6773" t="str">
            <v>润耀</v>
          </cell>
          <cell r="B6773" t="str">
            <v>螺纹钢</v>
          </cell>
          <cell r="C6773" t="str">
            <v>HRB400E Φ14 9m</v>
          </cell>
          <cell r="D6773" t="str">
            <v>吨</v>
          </cell>
          <cell r="E6773">
            <v>50</v>
          </cell>
          <cell r="F6773">
            <v>45903</v>
          </cell>
          <cell r="G6773" t="str">
            <v>(五冶建设师大附中外语校新建教学楼工程)四川省成都市成华区大观堰2号(四川师范大学附属中学外国语学校)</v>
          </cell>
          <cell r="H6773" t="str">
            <v>蔡浩</v>
          </cell>
          <cell r="I6773" t="str">
            <v>139 8088 0820</v>
          </cell>
        </row>
        <row r="6774">
          <cell r="A6774" t="str">
            <v>润耀</v>
          </cell>
          <cell r="B6774" t="str">
            <v>螺纹钢</v>
          </cell>
          <cell r="C6774" t="str">
            <v>HRB400E Φ16 9m</v>
          </cell>
          <cell r="D6774" t="str">
            <v>吨</v>
          </cell>
          <cell r="E6774">
            <v>5</v>
          </cell>
          <cell r="F6774">
            <v>45903</v>
          </cell>
          <cell r="G6774" t="str">
            <v>(五冶建设师大附中外语校新建教学楼工程)四川省成都市成华区大观堰2号(四川师范大学附属中学外国语学校)</v>
          </cell>
          <cell r="H6774" t="str">
            <v>蔡浩</v>
          </cell>
          <cell r="I6774" t="str">
            <v>139 8088 0820</v>
          </cell>
        </row>
        <row r="6775">
          <cell r="A6775" t="str">
            <v>润耀</v>
          </cell>
          <cell r="B6775" t="str">
            <v>螺纹钢</v>
          </cell>
          <cell r="C6775" t="str">
            <v>HRB400E Φ18 9m</v>
          </cell>
          <cell r="D6775" t="str">
            <v>吨</v>
          </cell>
          <cell r="E6775">
            <v>5</v>
          </cell>
          <cell r="F6775">
            <v>45903</v>
          </cell>
          <cell r="G6775" t="str">
            <v>(五冶建设师大附中外语校新建教学楼工程)四川省成都市成华区大观堰2号(四川师范大学附属中学外国语学校)</v>
          </cell>
          <cell r="H6775" t="str">
            <v>蔡浩</v>
          </cell>
          <cell r="I6775" t="str">
            <v>139 8088 0820</v>
          </cell>
        </row>
        <row r="6776">
          <cell r="A6776" t="str">
            <v>润耀</v>
          </cell>
          <cell r="B6776" t="str">
            <v>螺纹钢</v>
          </cell>
          <cell r="C6776" t="str">
            <v>HRB400E Φ20 9m</v>
          </cell>
          <cell r="D6776" t="str">
            <v>吨</v>
          </cell>
          <cell r="E6776">
            <v>2.5</v>
          </cell>
          <cell r="F6776">
            <v>45903</v>
          </cell>
          <cell r="G6776" t="str">
            <v>(五冶建设师大附中外语校新建教学楼工程)四川省成都市成华区大观堰2号(四川师范大学附属中学外国语学校)</v>
          </cell>
          <cell r="H6776" t="str">
            <v>蔡浩</v>
          </cell>
          <cell r="I6776" t="str">
            <v>139 8088 0820</v>
          </cell>
        </row>
        <row r="6777">
          <cell r="A6777" t="str">
            <v>润耀</v>
          </cell>
          <cell r="B6777" t="str">
            <v>螺纹钢</v>
          </cell>
          <cell r="C6777" t="str">
            <v>HRB400E Φ22 9m</v>
          </cell>
          <cell r="D6777" t="str">
            <v>吨</v>
          </cell>
          <cell r="E6777">
            <v>2.5</v>
          </cell>
          <cell r="F6777">
            <v>45903</v>
          </cell>
          <cell r="G6777" t="str">
            <v>(五冶建设师大附中外语校新建教学楼工程)四川省成都市成华区大观堰2号(四川师范大学附属中学外国语学校)</v>
          </cell>
          <cell r="H6777" t="str">
            <v>蔡浩</v>
          </cell>
          <cell r="I6777" t="str">
            <v>139 8088 0820</v>
          </cell>
        </row>
        <row r="6778">
          <cell r="A6778" t="str">
            <v>润耀</v>
          </cell>
          <cell r="B6778" t="str">
            <v>螺纹钢</v>
          </cell>
          <cell r="C6778" t="str">
            <v>HRB400E Φ25 9m</v>
          </cell>
          <cell r="D6778" t="str">
            <v>吨</v>
          </cell>
          <cell r="E6778">
            <v>15</v>
          </cell>
          <cell r="F6778">
            <v>45903</v>
          </cell>
          <cell r="G6778" t="str">
            <v>(五冶建设师大附中外语校新建教学楼工程)四川省成都市成华区大观堰2号(四川师范大学附属中学外国语学校)</v>
          </cell>
          <cell r="H6778" t="str">
            <v>蔡浩</v>
          </cell>
          <cell r="I6778" t="str">
            <v>139 8088 0820</v>
          </cell>
        </row>
        <row r="6779">
          <cell r="A6779" t="str">
            <v>润耀</v>
          </cell>
          <cell r="B6779" t="str">
            <v>螺纹钢</v>
          </cell>
          <cell r="C6779" t="str">
            <v>HRB400E Φ28 9m</v>
          </cell>
          <cell r="D6779" t="str">
            <v>吨</v>
          </cell>
          <cell r="E6779">
            <v>12.5</v>
          </cell>
          <cell r="F6779">
            <v>45903</v>
          </cell>
          <cell r="G6779" t="str">
            <v>(五冶建设师大附中外语校新建教学楼工程)四川省成都市成华区大观堰2号(四川师范大学附属中学外国语学校)</v>
          </cell>
          <cell r="H6779" t="str">
            <v>蔡浩</v>
          </cell>
          <cell r="I6779" t="str">
            <v>139 8088 0820</v>
          </cell>
        </row>
        <row r="6780">
          <cell r="A6780" t="str">
            <v>润耀</v>
          </cell>
          <cell r="B6780" t="str">
            <v>螺纹钢</v>
          </cell>
          <cell r="C6780" t="str">
            <v>HRB400E Φ14 9m</v>
          </cell>
          <cell r="D6780" t="str">
            <v>吨</v>
          </cell>
          <cell r="E6780">
            <v>6</v>
          </cell>
          <cell r="F6780">
            <v>45903</v>
          </cell>
          <cell r="G6780" t="str">
            <v>(五冶建设成都国际铁路港多式联项目)四川省成都市青白江区桂平大道成都中远海运陆港多式联运有限公司</v>
          </cell>
          <cell r="H6780" t="str">
            <v>黄勇杰</v>
          </cell>
          <cell r="I6780">
            <v>13880580196</v>
          </cell>
        </row>
        <row r="6781">
          <cell r="A6781" t="str">
            <v>润耀</v>
          </cell>
          <cell r="B6781" t="str">
            <v>螺纹钢</v>
          </cell>
          <cell r="C6781" t="str">
            <v>HRB400E Φ16 9m</v>
          </cell>
          <cell r="D6781" t="str">
            <v>吨</v>
          </cell>
          <cell r="E6781">
            <v>6</v>
          </cell>
          <cell r="F6781">
            <v>45903</v>
          </cell>
          <cell r="G6781" t="str">
            <v>(五冶建设成都国际铁路港多式联项目)四川省成都市青白江区桂平大道成都中远海运陆港多式联运有限公司</v>
          </cell>
          <cell r="H6781" t="str">
            <v>黄勇杰</v>
          </cell>
          <cell r="I6781">
            <v>13880580196</v>
          </cell>
        </row>
        <row r="6782">
          <cell r="A6782" t="str">
            <v>润耀</v>
          </cell>
          <cell r="B6782" t="str">
            <v>螺纹钢</v>
          </cell>
          <cell r="C6782" t="str">
            <v>HRB400E Φ18 9m</v>
          </cell>
          <cell r="D6782" t="str">
            <v>吨</v>
          </cell>
          <cell r="E6782">
            <v>3</v>
          </cell>
          <cell r="F6782">
            <v>45903</v>
          </cell>
          <cell r="G6782" t="str">
            <v>(五冶建设成都国际铁路港多式联项目)四川省成都市青白江区桂平大道成都中远海运陆港多式联运有限公司</v>
          </cell>
          <cell r="H6782" t="str">
            <v>黄勇杰</v>
          </cell>
          <cell r="I6782">
            <v>13880580196</v>
          </cell>
        </row>
        <row r="6783">
          <cell r="A6783" t="str">
            <v>润耀</v>
          </cell>
          <cell r="B6783" t="str">
            <v>螺纹钢</v>
          </cell>
          <cell r="C6783" t="str">
            <v>HRB400E Φ20 9m</v>
          </cell>
          <cell r="D6783" t="str">
            <v>吨</v>
          </cell>
          <cell r="E6783">
            <v>6</v>
          </cell>
          <cell r="F6783">
            <v>45903</v>
          </cell>
          <cell r="G6783" t="str">
            <v>(五冶建设成都国际铁路港多式联项目)四川省成都市青白江区桂平大道成都中远海运陆港多式联运有限公司</v>
          </cell>
          <cell r="H6783" t="str">
            <v>黄勇杰</v>
          </cell>
          <cell r="I6783">
            <v>13880580196</v>
          </cell>
        </row>
        <row r="6784">
          <cell r="A6784" t="str">
            <v>润耀</v>
          </cell>
          <cell r="B6784" t="str">
            <v>螺纹钢</v>
          </cell>
          <cell r="C6784" t="str">
            <v>HRB400E Φ22 9m</v>
          </cell>
          <cell r="D6784" t="str">
            <v>吨</v>
          </cell>
          <cell r="E6784">
            <v>12</v>
          </cell>
          <cell r="F6784">
            <v>45903</v>
          </cell>
          <cell r="G6784" t="str">
            <v>(五冶建设成都国际铁路港多式联项目)四川省成都市青白江区桂平大道成都中远海运陆港多式联运有限公司</v>
          </cell>
          <cell r="H6784" t="str">
            <v>黄勇杰</v>
          </cell>
          <cell r="I6784">
            <v>13880580196</v>
          </cell>
        </row>
        <row r="6785">
          <cell r="A6785" t="str">
            <v>润耀</v>
          </cell>
          <cell r="B6785" t="str">
            <v>盘螺</v>
          </cell>
          <cell r="C6785" t="str">
            <v>HRB400E Φ6</v>
          </cell>
          <cell r="D6785" t="str">
            <v>吨</v>
          </cell>
          <cell r="E6785">
            <v>2</v>
          </cell>
          <cell r="F6785">
            <v>45903</v>
          </cell>
          <cell r="G6785" t="str">
            <v>(五冶建设龙泉驿一医院配套建设工程)成都市龙泉驿区董朗路69号龙泉驿一医院5号门</v>
          </cell>
          <cell r="H6785" t="str">
            <v>孙敏</v>
          </cell>
          <cell r="I6785">
            <v>13617695006</v>
          </cell>
        </row>
        <row r="6786">
          <cell r="A6786" t="str">
            <v>润耀</v>
          </cell>
          <cell r="B6786" t="str">
            <v>盘螺</v>
          </cell>
          <cell r="C6786" t="str">
            <v>HRB400E Φ8</v>
          </cell>
          <cell r="D6786" t="str">
            <v>吨</v>
          </cell>
          <cell r="E6786">
            <v>4</v>
          </cell>
          <cell r="F6786">
            <v>45903</v>
          </cell>
          <cell r="G6786" t="str">
            <v>(五冶建设龙泉驿一医院配套建设工程)成都市龙泉驿区董朗路69号龙泉驿一医院5号门</v>
          </cell>
          <cell r="H6786" t="str">
            <v>孙敏</v>
          </cell>
          <cell r="I6786">
            <v>13617695006</v>
          </cell>
        </row>
        <row r="6787">
          <cell r="A6787" t="str">
            <v>润耀</v>
          </cell>
          <cell r="B6787" t="str">
            <v>盘螺</v>
          </cell>
          <cell r="C6787" t="str">
            <v>HRB400E Φ10</v>
          </cell>
          <cell r="D6787" t="str">
            <v>吨</v>
          </cell>
          <cell r="E6787">
            <v>8</v>
          </cell>
          <cell r="F6787">
            <v>45903</v>
          </cell>
          <cell r="G6787" t="str">
            <v>(五冶建设龙泉驿一医院配套建设工程)成都市龙泉驿区董朗路69号龙泉驿一医院5号门</v>
          </cell>
          <cell r="H6787" t="str">
            <v>孙敏</v>
          </cell>
          <cell r="I6787">
            <v>13617695006</v>
          </cell>
        </row>
        <row r="6788">
          <cell r="A6788" t="str">
            <v>润耀</v>
          </cell>
          <cell r="B6788" t="str">
            <v>螺纹钢</v>
          </cell>
          <cell r="C6788" t="str">
            <v>HRB400E Φ16 9m</v>
          </cell>
          <cell r="D6788" t="str">
            <v>吨</v>
          </cell>
          <cell r="E6788">
            <v>20</v>
          </cell>
          <cell r="F6788">
            <v>45903</v>
          </cell>
          <cell r="G6788" t="str">
            <v>(五冶建设龙泉驿一医院配套建设工程)成都市龙泉驿区董朗路69号龙泉驿一医院5号门</v>
          </cell>
          <cell r="H6788" t="str">
            <v>孙敏</v>
          </cell>
          <cell r="I6788">
            <v>13617695006</v>
          </cell>
        </row>
        <row r="6789">
          <cell r="A6789" t="str">
            <v>海南海控</v>
          </cell>
          <cell r="B6789" t="str">
            <v>盘圆</v>
          </cell>
          <cell r="C6789" t="str">
            <v>HPB300Ф12</v>
          </cell>
          <cell r="D6789" t="str">
            <v>吨</v>
          </cell>
          <cell r="E6789">
            <v>70</v>
          </cell>
          <cell r="F6789">
            <v>45904</v>
          </cell>
          <cell r="G6789" t="str">
            <v>（中铁一局四公司康新高速TJ1-1标贡不卡隧道）四川省甘孜州康定市折多塘村车管所旁</v>
          </cell>
          <cell r="H6789" t="str">
            <v>李彰</v>
          </cell>
          <cell r="I6789">
            <v>18523285235</v>
          </cell>
        </row>
        <row r="6790">
          <cell r="A6790" t="str">
            <v>海南海控</v>
          </cell>
          <cell r="B6790" t="str">
            <v>盘圆</v>
          </cell>
          <cell r="C6790" t="str">
            <v>HPB300Ф8</v>
          </cell>
          <cell r="D6790" t="str">
            <v>吨</v>
          </cell>
          <cell r="E6790">
            <v>70</v>
          </cell>
          <cell r="F6790">
            <v>45904</v>
          </cell>
          <cell r="G6790" t="str">
            <v>（中铁一局四公司康新高速TJ1-1标贡不卡隧道）四川省甘孜州康定市折多塘村车管所旁</v>
          </cell>
          <cell r="H6790" t="str">
            <v>李彰</v>
          </cell>
          <cell r="I6790">
            <v>18523285235</v>
          </cell>
        </row>
        <row r="6791">
          <cell r="A6791" t="str">
            <v>海南海控</v>
          </cell>
          <cell r="B6791" t="str">
            <v>盘圆</v>
          </cell>
          <cell r="C6791" t="str">
            <v>HPB300Ф8</v>
          </cell>
          <cell r="D6791" t="str">
            <v>吨</v>
          </cell>
          <cell r="E6791">
            <v>35</v>
          </cell>
          <cell r="F6791">
            <v>45904</v>
          </cell>
          <cell r="G6791" t="str">
            <v>（中铁一局四公司康新高速TJ1-1标康定隧道）四川省甘孜州康定市榆林街道甘孜州博物馆旁</v>
          </cell>
          <cell r="H6791" t="str">
            <v>王永强</v>
          </cell>
          <cell r="I6791">
            <v>15929204416</v>
          </cell>
        </row>
        <row r="6792">
          <cell r="A6792" t="str">
            <v>海南海控</v>
          </cell>
          <cell r="B6792" t="str">
            <v>高线</v>
          </cell>
          <cell r="C6792" t="str">
            <v>HPB300 6</v>
          </cell>
          <cell r="D6792" t="str">
            <v>吨</v>
          </cell>
          <cell r="E6792">
            <v>2</v>
          </cell>
          <cell r="F6792">
            <v>45904</v>
          </cell>
          <cell r="G6792" t="str">
            <v>（中铁六局呼和公司康新高速TJ4-2标）四川省甘孜藏族自治州康定市新都桥镇东俄罗三村中建八局搅拌站旁</v>
          </cell>
          <cell r="H6792" t="str">
            <v>许文刚</v>
          </cell>
          <cell r="I6792">
            <v>15848808186</v>
          </cell>
        </row>
        <row r="6793">
          <cell r="A6793" t="str">
            <v>海南海控</v>
          </cell>
          <cell r="B6793" t="str">
            <v>高线</v>
          </cell>
          <cell r="C6793" t="str">
            <v>HPB300 12</v>
          </cell>
          <cell r="D6793" t="str">
            <v>吨</v>
          </cell>
          <cell r="E6793">
            <v>33</v>
          </cell>
          <cell r="F6793">
            <v>45904</v>
          </cell>
          <cell r="G6793" t="str">
            <v>（中铁六局呼和公司康新高速TJ4-2标）四川省甘孜藏族自治州康定市新都桥镇东俄罗三村中建八局搅拌站旁</v>
          </cell>
          <cell r="H6793" t="str">
            <v>许文刚</v>
          </cell>
          <cell r="I6793">
            <v>15848808186</v>
          </cell>
        </row>
        <row r="6794">
          <cell r="A6794" t="str">
            <v>海南海控</v>
          </cell>
          <cell r="B6794" t="str">
            <v>高线</v>
          </cell>
          <cell r="C6794" t="str">
            <v>HPB300 8</v>
          </cell>
          <cell r="D6794" t="str">
            <v>吨</v>
          </cell>
          <cell r="E6794">
            <v>30</v>
          </cell>
          <cell r="F6794">
            <v>45904</v>
          </cell>
          <cell r="G6794" t="str">
            <v>（中铁一局四公司康新高速TJ1-1标雅加梗隧道）四川省甘孜州康定市雅加梗路基</v>
          </cell>
          <cell r="H6794" t="str">
            <v>刘子任</v>
          </cell>
          <cell r="I6794">
            <v>18784539677</v>
          </cell>
        </row>
        <row r="6795">
          <cell r="A6795" t="str">
            <v>海南海控</v>
          </cell>
          <cell r="B6795" t="str">
            <v>高线</v>
          </cell>
          <cell r="C6795" t="str">
            <v>HPB300 10</v>
          </cell>
          <cell r="D6795" t="str">
            <v>吨</v>
          </cell>
          <cell r="E6795">
            <v>4</v>
          </cell>
          <cell r="F6795">
            <v>45904</v>
          </cell>
          <cell r="G6795" t="str">
            <v>（中铁一局四公司康新高速TJ1-1标雅加梗隧道）四川省甘孜州康定市雅加梗路基</v>
          </cell>
          <cell r="H6795" t="str">
            <v>刘子任</v>
          </cell>
          <cell r="I6795">
            <v>18784539677</v>
          </cell>
        </row>
        <row r="6796">
          <cell r="A6796" t="str">
            <v>海南海控</v>
          </cell>
          <cell r="B6796" t="str">
            <v>螺纹钢</v>
          </cell>
          <cell r="C6796" t="str">
            <v>HRB400EФ14*9m</v>
          </cell>
          <cell r="D6796" t="str">
            <v>吨</v>
          </cell>
          <cell r="E6796">
            <v>8</v>
          </cell>
          <cell r="F6796">
            <v>45904</v>
          </cell>
          <cell r="G6796" t="str">
            <v>（中铁一局四公司康新高速TJ1-1标雅加梗隧道）四川省甘孜州康定市雅加梗路基</v>
          </cell>
          <cell r="H6796" t="str">
            <v>刘子任</v>
          </cell>
          <cell r="I6796">
            <v>18784539677</v>
          </cell>
        </row>
        <row r="6797">
          <cell r="A6797" t="str">
            <v>海南海控</v>
          </cell>
          <cell r="B6797" t="str">
            <v>螺纹钢</v>
          </cell>
          <cell r="C6797" t="str">
            <v>HRB400EФ20*9m</v>
          </cell>
          <cell r="D6797" t="str">
            <v>吨</v>
          </cell>
          <cell r="E6797">
            <v>10</v>
          </cell>
          <cell r="F6797">
            <v>45904</v>
          </cell>
          <cell r="G6797" t="str">
            <v>（中铁一局四公司康新高速TJ1-1标雅加梗隧道）四川省甘孜州康定市雅加梗路基</v>
          </cell>
          <cell r="H6797" t="str">
            <v>刘子任</v>
          </cell>
          <cell r="I6797">
            <v>18784539677</v>
          </cell>
        </row>
        <row r="6798">
          <cell r="A6798" t="str">
            <v>海南海控</v>
          </cell>
          <cell r="B6798" t="str">
            <v>螺纹钢</v>
          </cell>
          <cell r="C6798" t="str">
            <v>HRB400EФ22*9m</v>
          </cell>
          <cell r="D6798" t="str">
            <v>吨</v>
          </cell>
          <cell r="E6798">
            <v>12</v>
          </cell>
          <cell r="F6798">
            <v>45904</v>
          </cell>
          <cell r="G6798" t="str">
            <v>（中铁一局四公司康新高速TJ1-1标雅加梗隧道）四川省甘孜州康定市雅加梗路基</v>
          </cell>
          <cell r="H6798" t="str">
            <v>刘子任</v>
          </cell>
          <cell r="I6798">
            <v>18784539677</v>
          </cell>
        </row>
        <row r="6799">
          <cell r="A6799" t="str">
            <v>润耀</v>
          </cell>
          <cell r="B6799" t="str">
            <v>盘螺</v>
          </cell>
          <cell r="C6799" t="str">
            <v>HRB400EФ10</v>
          </cell>
          <cell r="D6799" t="str">
            <v>吨</v>
          </cell>
          <cell r="E6799">
            <v>35</v>
          </cell>
          <cell r="F6799">
            <v>45904</v>
          </cell>
          <cell r="G6799" t="str">
            <v>（中核中原-温江光明苑三期项目）四川省成都市温江区金马街道光明苑三期项目</v>
          </cell>
          <cell r="H6799" t="str">
            <v>王生斌</v>
          </cell>
          <cell r="I6799">
            <v>15228858118</v>
          </cell>
        </row>
        <row r="6800">
          <cell r="A6800" t="str">
            <v>润耀</v>
          </cell>
          <cell r="B6800" t="str">
            <v>螺纹钢</v>
          </cell>
          <cell r="C6800" t="str">
            <v>HRB400E Φ25*9m</v>
          </cell>
          <cell r="D6800" t="str">
            <v>吨</v>
          </cell>
          <cell r="E6800">
            <v>35</v>
          </cell>
          <cell r="F6800">
            <v>45904</v>
          </cell>
          <cell r="G6800" t="str">
            <v>（中铁广州局-成渝扩容2标）成渝扩容项目ZCB3-2标2#钢筋厂【雁江区联盟桥东北50米(资资路) 】</v>
          </cell>
          <cell r="H6800" t="str">
            <v>刘沛琦</v>
          </cell>
          <cell r="I6800">
            <v>18011784798</v>
          </cell>
        </row>
        <row r="6801">
          <cell r="A6801" t="str">
            <v>润耀</v>
          </cell>
          <cell r="B6801" t="str">
            <v>螺纹钢</v>
          </cell>
          <cell r="C6801" t="str">
            <v>HRB400E Φ28*9m</v>
          </cell>
          <cell r="D6801" t="str">
            <v>吨</v>
          </cell>
          <cell r="E6801">
            <v>35</v>
          </cell>
          <cell r="F6801">
            <v>45904</v>
          </cell>
          <cell r="G6801" t="str">
            <v>（中铁广州局-成渝扩容2标）成渝扩容项目ZCB3-2标2#钢筋厂【雁江区联盟桥东北50米(资资路) 】</v>
          </cell>
          <cell r="H6801" t="str">
            <v>刘沛琦</v>
          </cell>
          <cell r="I6801">
            <v>18011784798</v>
          </cell>
        </row>
        <row r="6802">
          <cell r="A6802" t="str">
            <v>润耀</v>
          </cell>
          <cell r="B6802" t="str">
            <v>螺纹钢</v>
          </cell>
          <cell r="C6802" t="str">
            <v>HRB400E Φ25*12m</v>
          </cell>
          <cell r="D6802" t="str">
            <v>吨</v>
          </cell>
          <cell r="E6802">
            <v>35</v>
          </cell>
          <cell r="F6802">
            <v>45904</v>
          </cell>
          <cell r="G6802" t="str">
            <v>（中铁广州局-成渝扩容2标）成渝扩容项目ZCB3-2标2#钢筋厂【雁江区联盟桥东北50米(资资路) 】</v>
          </cell>
          <cell r="H6802" t="str">
            <v>刘沛琦</v>
          </cell>
          <cell r="I6802">
            <v>18011784798</v>
          </cell>
        </row>
        <row r="6803">
          <cell r="A6803" t="str">
            <v>润耀</v>
          </cell>
          <cell r="B6803" t="str">
            <v>螺纹钢</v>
          </cell>
          <cell r="C6803" t="str">
            <v>HRB400E Φ32 12m</v>
          </cell>
          <cell r="D6803" t="str">
            <v>吨</v>
          </cell>
          <cell r="E6803">
            <v>35</v>
          </cell>
          <cell r="F6803">
            <v>45904</v>
          </cell>
          <cell r="G6803" t="str">
            <v>（中铁三局成渝扩容ZCB3-1项目部）内江市胜利收费站红绿灯500米</v>
          </cell>
          <cell r="H6803" t="str">
            <v>王岩</v>
          </cell>
          <cell r="I6803">
            <v>17634813323</v>
          </cell>
        </row>
        <row r="6804">
          <cell r="A6804" t="str">
            <v>润耀</v>
          </cell>
          <cell r="B6804" t="str">
            <v>螺纹钢</v>
          </cell>
          <cell r="C6804" t="str">
            <v>HRB400E Φ25 9m</v>
          </cell>
          <cell r="D6804" t="str">
            <v>吨</v>
          </cell>
          <cell r="E6804">
            <v>35</v>
          </cell>
          <cell r="F6804">
            <v>45904</v>
          </cell>
          <cell r="G6804" t="str">
            <v>（中铁三局成渝扩容ZCB3-1项目部）内江市胜利收费站红绿灯500米</v>
          </cell>
          <cell r="H6804" t="str">
            <v>王岩</v>
          </cell>
          <cell r="I6804">
            <v>17634813323</v>
          </cell>
        </row>
        <row r="6805">
          <cell r="A6805" t="str">
            <v>润耀</v>
          </cell>
          <cell r="B6805" t="str">
            <v>螺纹钢</v>
          </cell>
          <cell r="C6805" t="str">
            <v>HRB400E Φ14 9m</v>
          </cell>
          <cell r="D6805" t="str">
            <v>吨</v>
          </cell>
          <cell r="E6805">
            <v>3</v>
          </cell>
          <cell r="F6805">
            <v>45904</v>
          </cell>
          <cell r="G6805" t="str">
            <v>(中铁三局集团西渝高铁康渝段站房四标工程)重庆市九龙坡区华祥支路与华祥路交叉口重庆建工重庆西站TOD项目部</v>
          </cell>
          <cell r="H6805" t="str">
            <v>卢庆江</v>
          </cell>
          <cell r="I6805">
            <v>18883488177</v>
          </cell>
        </row>
        <row r="6806">
          <cell r="A6806" t="str">
            <v>润耀</v>
          </cell>
          <cell r="B6806" t="str">
            <v>螺纹钢</v>
          </cell>
          <cell r="C6806" t="str">
            <v>HRB400E Φ22 9m</v>
          </cell>
          <cell r="D6806" t="str">
            <v>吨</v>
          </cell>
          <cell r="E6806">
            <v>20</v>
          </cell>
          <cell r="F6806">
            <v>45904</v>
          </cell>
          <cell r="G6806" t="str">
            <v>(中铁三局集团西渝高铁康渝段站房四标工程)重庆市九龙坡区华祥支路与华祥路交叉口重庆建工重庆西站TOD项目部</v>
          </cell>
          <cell r="H6806" t="str">
            <v>卢庆江</v>
          </cell>
          <cell r="I6806">
            <v>18883488177</v>
          </cell>
        </row>
        <row r="6807">
          <cell r="A6807" t="str">
            <v>润耀</v>
          </cell>
          <cell r="B6807" t="str">
            <v>螺纹钢</v>
          </cell>
          <cell r="C6807" t="str">
            <v>HRB400E Φ25 9m</v>
          </cell>
          <cell r="D6807" t="str">
            <v>吨</v>
          </cell>
          <cell r="E6807">
            <v>12</v>
          </cell>
          <cell r="F6807">
            <v>45904</v>
          </cell>
          <cell r="G6807" t="str">
            <v>(中铁三局集团西渝高铁康渝段站房四标工程)重庆市九龙坡区华祥支路与华祥路交叉口重庆建工重庆西站TOD项目部</v>
          </cell>
          <cell r="H6807" t="str">
            <v>卢庆江</v>
          </cell>
          <cell r="I6807">
            <v>18883488177</v>
          </cell>
        </row>
        <row r="6808">
          <cell r="A6808" t="str">
            <v>钢固融</v>
          </cell>
          <cell r="B6808" t="str">
            <v>高线</v>
          </cell>
          <cell r="C6808" t="str">
            <v>HPB300 8</v>
          </cell>
          <cell r="D6808" t="str">
            <v>吨</v>
          </cell>
          <cell r="E6808">
            <v>4</v>
          </cell>
          <cell r="F6808">
            <v>45904</v>
          </cell>
          <cell r="G6808" t="str">
            <v>（中铁三局集团有限公司成绵乐客专乐山站站房改扩建项目经理部）四川省乐山市市中区瑞祥路与至乐路交叉口西侧</v>
          </cell>
          <cell r="H6808" t="str">
            <v>王鹏</v>
          </cell>
          <cell r="I6808">
            <v>15340560935</v>
          </cell>
        </row>
        <row r="6809">
          <cell r="A6809" t="str">
            <v>钢固融</v>
          </cell>
          <cell r="B6809" t="str">
            <v>高线</v>
          </cell>
          <cell r="C6809" t="str">
            <v>HPB300 10</v>
          </cell>
          <cell r="D6809" t="str">
            <v>吨</v>
          </cell>
          <cell r="E6809">
            <v>6</v>
          </cell>
          <cell r="F6809">
            <v>45904</v>
          </cell>
          <cell r="G6809" t="str">
            <v>（中铁三局集团有限公司成绵乐客专乐山站站房改扩建项目经理部）四川省乐山市市中区瑞祥路与至乐路交叉口西侧</v>
          </cell>
          <cell r="H6809" t="str">
            <v>王鹏</v>
          </cell>
          <cell r="I6809">
            <v>15340560935</v>
          </cell>
        </row>
        <row r="6810">
          <cell r="A6810" t="str">
            <v>钢固融</v>
          </cell>
          <cell r="B6810" t="str">
            <v>螺纹钢</v>
          </cell>
          <cell r="C6810" t="str">
            <v>HRB400EФ32*9m</v>
          </cell>
          <cell r="D6810" t="str">
            <v>吨</v>
          </cell>
          <cell r="E6810">
            <v>25</v>
          </cell>
          <cell r="F6810">
            <v>45904</v>
          </cell>
          <cell r="G6810" t="str">
            <v>（中铁三局集团有限公司成绵乐客专乐山站站房改扩建项目经理部）四川省乐山市市中区瑞祥路与至乐路交叉口西侧</v>
          </cell>
          <cell r="H6810" t="str">
            <v>王鹏</v>
          </cell>
          <cell r="I6810">
            <v>15340560935</v>
          </cell>
        </row>
        <row r="6811">
          <cell r="A6811" t="str">
            <v>德胜</v>
          </cell>
          <cell r="B6811" t="str">
            <v>螺纹钢</v>
          </cell>
          <cell r="C6811" t="str">
            <v>HRB400EФ32*9m</v>
          </cell>
          <cell r="D6811" t="str">
            <v>吨</v>
          </cell>
          <cell r="E6811">
            <v>70</v>
          </cell>
          <cell r="F6811">
            <v>45904</v>
          </cell>
          <cell r="G6811" t="str">
            <v>（中铁三局集团有限公司成绵乐客专乐山站站房改扩建项目经理部）四川省乐山市市中区瑞祥路与至乐路交叉口西侧</v>
          </cell>
          <cell r="H6811" t="str">
            <v>王鹏</v>
          </cell>
          <cell r="I6811">
            <v>15340560935</v>
          </cell>
        </row>
        <row r="6812">
          <cell r="A6812" t="str">
            <v>德胜恒嘉</v>
          </cell>
          <cell r="B6812" t="str">
            <v>螺纹钢</v>
          </cell>
          <cell r="C6812" t="str">
            <v>HRB400EФ32*9m</v>
          </cell>
          <cell r="D6812" t="str">
            <v>吨</v>
          </cell>
          <cell r="E6812">
            <v>70</v>
          </cell>
          <cell r="F6812">
            <v>45904</v>
          </cell>
          <cell r="G6812" t="str">
            <v>（中铁三局成渝扩容ZCB3-1项目部）内江市胜利收费站红绿灯500米</v>
          </cell>
          <cell r="H6812" t="str">
            <v>王岩</v>
          </cell>
          <cell r="I6812">
            <v>17634813323</v>
          </cell>
        </row>
        <row r="6813">
          <cell r="A6813" t="str">
            <v>德胜恒嘉</v>
          </cell>
          <cell r="B6813" t="str">
            <v>螺纹钢</v>
          </cell>
          <cell r="C6813" t="str">
            <v>HRB400E Φ16 9m</v>
          </cell>
          <cell r="D6813" t="str">
            <v>吨</v>
          </cell>
          <cell r="E6813">
            <v>12</v>
          </cell>
          <cell r="F6813">
            <v>45904</v>
          </cell>
          <cell r="G6813" t="str">
            <v>(中铁三局集团西渝高铁康渝段站房四标工程)重庆市九龙坡区华祥支路与华祥路交叉口重庆建工重庆西站TOD项目部</v>
          </cell>
          <cell r="H6813" t="str">
            <v>卢庆江</v>
          </cell>
          <cell r="I6813">
            <v>18883488177</v>
          </cell>
        </row>
        <row r="6814">
          <cell r="A6814" t="str">
            <v>德胜恒嘉</v>
          </cell>
          <cell r="B6814" t="str">
            <v>螺纹钢</v>
          </cell>
          <cell r="C6814" t="str">
            <v>HRB400E Φ18 9m</v>
          </cell>
          <cell r="D6814" t="str">
            <v>吨</v>
          </cell>
          <cell r="E6814">
            <v>12</v>
          </cell>
          <cell r="F6814">
            <v>45904</v>
          </cell>
          <cell r="G6814" t="str">
            <v>(中铁三局集团西渝高铁康渝段站房四标工程)重庆市九龙坡区华祥支路与华祥路交叉口重庆建工重庆西站TOD项目部</v>
          </cell>
          <cell r="H6814" t="str">
            <v>卢庆江</v>
          </cell>
          <cell r="I6814">
            <v>18883488177</v>
          </cell>
        </row>
        <row r="6815">
          <cell r="A6815" t="str">
            <v>德胜恒嘉</v>
          </cell>
          <cell r="B6815" t="str">
            <v>螺纹钢</v>
          </cell>
          <cell r="C6815" t="str">
            <v>HRB400E Φ20 9m</v>
          </cell>
          <cell r="D6815" t="str">
            <v>吨</v>
          </cell>
          <cell r="E6815">
            <v>33</v>
          </cell>
          <cell r="F6815">
            <v>45904</v>
          </cell>
          <cell r="G6815" t="str">
            <v>(中铁三局集团西渝高铁康渝段站房四标工程)重庆市九龙坡区华祥支路与华祥路交叉口重庆建工重庆西站TOD项目部</v>
          </cell>
          <cell r="H6815" t="str">
            <v>卢庆江</v>
          </cell>
          <cell r="I6815">
            <v>18883488177</v>
          </cell>
        </row>
        <row r="6816">
          <cell r="A6816" t="str">
            <v>德胜恒嘉</v>
          </cell>
          <cell r="B6816" t="str">
            <v>螺纹钢</v>
          </cell>
          <cell r="C6816" t="str">
            <v>HRB400E Φ25 9m</v>
          </cell>
          <cell r="D6816" t="str">
            <v>吨</v>
          </cell>
          <cell r="E6816">
            <v>12</v>
          </cell>
          <cell r="F6816">
            <v>45904</v>
          </cell>
          <cell r="G6816" t="str">
            <v>(中铁三局集团西渝高铁康渝段站房四标工程)重庆市九龙坡区华祥支路与华祥路交叉口重庆建工重庆西站TOD项目部</v>
          </cell>
          <cell r="H6816" t="str">
            <v>卢庆江</v>
          </cell>
          <cell r="I6816">
            <v>18883488177</v>
          </cell>
        </row>
        <row r="6817">
          <cell r="A6817" t="str">
            <v>泸钢</v>
          </cell>
          <cell r="B6817" t="str">
            <v>螺纹钢</v>
          </cell>
          <cell r="C6817" t="str">
            <v>HRB400E Φ16 12m</v>
          </cell>
          <cell r="D6817" t="str">
            <v>吨</v>
          </cell>
          <cell r="E6817">
            <v>28</v>
          </cell>
          <cell r="F6817">
            <v>45904</v>
          </cell>
          <cell r="G6817" t="str">
            <v>(武汉电气化局成达万高铁强电项目-达州主城区)四川省达州市达川区斌郎街道四川省达州市达川区洞洞湾256米</v>
          </cell>
          <cell r="H6817" t="str">
            <v>余凡</v>
          </cell>
          <cell r="I6817">
            <v>18228076992</v>
          </cell>
        </row>
        <row r="6818">
          <cell r="A6818" t="str">
            <v>泸钢</v>
          </cell>
          <cell r="B6818" t="str">
            <v>螺纹钢</v>
          </cell>
          <cell r="C6818" t="str">
            <v>HRB400E Φ22 9m</v>
          </cell>
          <cell r="D6818" t="str">
            <v>吨</v>
          </cell>
          <cell r="E6818">
            <v>6</v>
          </cell>
          <cell r="F6818">
            <v>45904</v>
          </cell>
          <cell r="G6818" t="str">
            <v>(武汉电气化局成达万高铁强电项目-达州主城区)四川省达州市达川区斌郎街道四川省达州市达川区洞洞湾256米</v>
          </cell>
          <cell r="H6818" t="str">
            <v>余凡</v>
          </cell>
          <cell r="I6818">
            <v>18228076992</v>
          </cell>
        </row>
        <row r="6819">
          <cell r="A6819" t="str">
            <v>达钢</v>
          </cell>
          <cell r="B6819" t="str">
            <v>高线</v>
          </cell>
          <cell r="C6819" t="str">
            <v>HPB300Ф12</v>
          </cell>
          <cell r="D6819" t="str">
            <v>吨</v>
          </cell>
          <cell r="E6819">
            <v>35</v>
          </cell>
          <cell r="F6819">
            <v>45905</v>
          </cell>
          <cell r="G6819" t="str">
            <v>（中铁一局四公司康新高速TJ1-1标雅加梗隧道）四川省甘孜州康定市雅加梗路基</v>
          </cell>
          <cell r="H6819" t="str">
            <v>刘子任</v>
          </cell>
          <cell r="I6819">
            <v>18784539677</v>
          </cell>
        </row>
        <row r="6820">
          <cell r="A6820" t="str">
            <v>达钢</v>
          </cell>
          <cell r="B6820" t="str">
            <v>高线</v>
          </cell>
          <cell r="C6820" t="str">
            <v>HPB300 12</v>
          </cell>
          <cell r="D6820" t="str">
            <v>吨</v>
          </cell>
          <cell r="E6820">
            <v>35</v>
          </cell>
          <cell r="F6820">
            <v>45905</v>
          </cell>
          <cell r="G6820" t="str">
            <v>（中铁六局呼和公司康新高速TJ4-2标）四川省甘孜藏族自治州康定市新都桥镇东俄罗三村中建八局搅拌站旁</v>
          </cell>
          <cell r="H6820" t="str">
            <v>许文刚</v>
          </cell>
          <cell r="I6820">
            <v>15848808186</v>
          </cell>
        </row>
        <row r="6821">
          <cell r="A6821" t="str">
            <v>达钢</v>
          </cell>
          <cell r="B6821" t="str">
            <v>高线</v>
          </cell>
          <cell r="C6821" t="str">
            <v>HPB300Ф12</v>
          </cell>
          <cell r="D6821" t="str">
            <v>吨</v>
          </cell>
          <cell r="E6821">
            <v>70</v>
          </cell>
          <cell r="F6821">
            <v>45905</v>
          </cell>
          <cell r="G6821" t="str">
            <v>（中铁一局四公司康新高速TJ1-1标康定隧道）四川省甘孜州康定市榆林街道甘孜州博物馆旁</v>
          </cell>
          <cell r="H6821" t="str">
            <v>王永强</v>
          </cell>
          <cell r="I6821">
            <v>15929204416</v>
          </cell>
        </row>
        <row r="6822">
          <cell r="A6822" t="str">
            <v>达钢</v>
          </cell>
          <cell r="B6822" t="str">
            <v>高线</v>
          </cell>
          <cell r="C6822" t="str">
            <v>HPB300Ф8</v>
          </cell>
          <cell r="D6822" t="str">
            <v>吨</v>
          </cell>
          <cell r="E6822">
            <v>35</v>
          </cell>
          <cell r="F6822">
            <v>45905</v>
          </cell>
          <cell r="G6822" t="str">
            <v>（中铁一局四公司康新高速TJ1-1标贡不卡隧道）四川省甘孜州康定市折多塘村车管所旁</v>
          </cell>
          <cell r="H6822" t="str">
            <v>李彰</v>
          </cell>
          <cell r="I6822">
            <v>18523285235</v>
          </cell>
        </row>
        <row r="6823">
          <cell r="A6823" t="str">
            <v>钢固融</v>
          </cell>
          <cell r="B6823" t="str">
            <v>螺纹钢</v>
          </cell>
          <cell r="C6823" t="str">
            <v>HRB400E Φ18 9m</v>
          </cell>
          <cell r="D6823" t="str">
            <v>吨</v>
          </cell>
          <cell r="E6823">
            <v>5</v>
          </cell>
          <cell r="F6823">
            <v>45905</v>
          </cell>
          <cell r="G6823" t="str">
            <v>（商投建工达州中医药科技园-1工区）达州市通川区达州中医药职业学院犀牛大道北段</v>
          </cell>
          <cell r="H6823" t="str">
            <v>程黄刚</v>
          </cell>
          <cell r="I6823">
            <v>15108211617</v>
          </cell>
        </row>
        <row r="6824">
          <cell r="A6824" t="str">
            <v>钢固融</v>
          </cell>
          <cell r="B6824" t="str">
            <v>螺纹钢</v>
          </cell>
          <cell r="C6824" t="str">
            <v>HRB500E Φ16</v>
          </cell>
          <cell r="D6824" t="str">
            <v>吨</v>
          </cell>
          <cell r="E6824">
            <v>2.5</v>
          </cell>
          <cell r="F6824">
            <v>45905</v>
          </cell>
          <cell r="G6824" t="str">
            <v>（商投建工达州中医药科技园-1工区）达州市通川区达州中医药职业学院犀牛大道北段</v>
          </cell>
          <cell r="H6824" t="str">
            <v>程黄刚</v>
          </cell>
          <cell r="I6824">
            <v>15108211617</v>
          </cell>
        </row>
        <row r="6825">
          <cell r="A6825" t="str">
            <v>钢固融</v>
          </cell>
          <cell r="B6825" t="str">
            <v>螺纹钢</v>
          </cell>
          <cell r="C6825" t="str">
            <v>HRB500E Φ18</v>
          </cell>
          <cell r="D6825" t="str">
            <v>吨</v>
          </cell>
          <cell r="E6825">
            <v>5</v>
          </cell>
          <cell r="F6825">
            <v>45905</v>
          </cell>
          <cell r="G6825" t="str">
            <v>（商投建工达州中医药科技园-1工区）达州市通川区达州中医药职业学院犀牛大道北段</v>
          </cell>
          <cell r="H6825" t="str">
            <v>程黄刚</v>
          </cell>
          <cell r="I6825">
            <v>15108211617</v>
          </cell>
        </row>
        <row r="6826">
          <cell r="A6826" t="str">
            <v>钢固融</v>
          </cell>
          <cell r="B6826" t="str">
            <v>螺纹钢</v>
          </cell>
          <cell r="C6826" t="str">
            <v>HRB500E Φ20</v>
          </cell>
          <cell r="D6826" t="str">
            <v>吨</v>
          </cell>
          <cell r="E6826">
            <v>12.5</v>
          </cell>
          <cell r="F6826">
            <v>45905</v>
          </cell>
          <cell r="G6826" t="str">
            <v>（商投建工达州中医药科技园-1工区）达州市通川区达州中医药职业学院犀牛大道北段</v>
          </cell>
          <cell r="H6826" t="str">
            <v>程黄刚</v>
          </cell>
          <cell r="I6826">
            <v>15108211617</v>
          </cell>
        </row>
        <row r="6827">
          <cell r="A6827" t="str">
            <v>钢固融</v>
          </cell>
          <cell r="B6827" t="str">
            <v>螺纹钢</v>
          </cell>
          <cell r="C6827" t="str">
            <v>HRB500E Φ22</v>
          </cell>
          <cell r="D6827" t="str">
            <v>吨</v>
          </cell>
          <cell r="E6827">
            <v>5</v>
          </cell>
          <cell r="F6827">
            <v>45905</v>
          </cell>
          <cell r="G6827" t="str">
            <v>（商投建工达州中医药科技园-1工区）达州市通川区达州中医药职业学院犀牛大道北段</v>
          </cell>
          <cell r="H6827" t="str">
            <v>程黄刚</v>
          </cell>
          <cell r="I6827">
            <v>15108211617</v>
          </cell>
        </row>
        <row r="6828">
          <cell r="A6828" t="str">
            <v>钢固融</v>
          </cell>
          <cell r="B6828" t="str">
            <v>螺纹钢</v>
          </cell>
          <cell r="C6828" t="str">
            <v>HRB500E Φ25</v>
          </cell>
          <cell r="D6828" t="str">
            <v>吨</v>
          </cell>
          <cell r="E6828">
            <v>5</v>
          </cell>
          <cell r="F6828">
            <v>45905</v>
          </cell>
          <cell r="G6828" t="str">
            <v>（商投建工达州中医药科技园-1工区）达州市通川区达州中医药职业学院犀牛大道北段</v>
          </cell>
          <cell r="H6828" t="str">
            <v>程黄刚</v>
          </cell>
          <cell r="I6828">
            <v>15108211617</v>
          </cell>
        </row>
        <row r="6829">
          <cell r="A6829" t="str">
            <v>达钢</v>
          </cell>
          <cell r="B6829" t="str">
            <v>螺纹钢</v>
          </cell>
          <cell r="C6829" t="str">
            <v>HRB400E Φ18 9m</v>
          </cell>
          <cell r="D6829" t="str">
            <v>吨</v>
          </cell>
          <cell r="E6829">
            <v>42</v>
          </cell>
          <cell r="F6829">
            <v>45905</v>
          </cell>
          <cell r="G6829" t="str">
            <v>（商投建工达州中医药科技园-2工区-景观桥）达州市通川区达州中医药职业学院犀牛大道北段</v>
          </cell>
          <cell r="H6829" t="str">
            <v>李波</v>
          </cell>
          <cell r="I6829">
            <v>18381899787</v>
          </cell>
        </row>
        <row r="6830">
          <cell r="A6830" t="str">
            <v>达钢</v>
          </cell>
          <cell r="B6830" t="str">
            <v>盘螺</v>
          </cell>
          <cell r="C6830" t="str">
            <v>HRB400E Φ10</v>
          </cell>
          <cell r="D6830" t="str">
            <v>吨</v>
          </cell>
          <cell r="E6830">
            <v>5</v>
          </cell>
          <cell r="F6830">
            <v>45905</v>
          </cell>
          <cell r="G6830" t="str">
            <v>（商投建工达州中医药科技园-4工区-8号楼）达州市通川区达州中医药职业学院犀牛大道北段</v>
          </cell>
          <cell r="H6830" t="str">
            <v>张扬</v>
          </cell>
          <cell r="I6830">
            <v>18381904567</v>
          </cell>
        </row>
        <row r="6831">
          <cell r="A6831" t="str">
            <v>达钢</v>
          </cell>
          <cell r="B6831" t="str">
            <v>螺纹钢</v>
          </cell>
          <cell r="C6831" t="str">
            <v>HRB500E Φ12</v>
          </cell>
          <cell r="D6831" t="str">
            <v>吨</v>
          </cell>
          <cell r="E6831">
            <v>15</v>
          </cell>
          <cell r="F6831">
            <v>45905</v>
          </cell>
          <cell r="G6831" t="str">
            <v>（商投建工达州中医药科技园-4工区-8号楼）达州市通川区达州中医药职业学院犀牛大道北段</v>
          </cell>
          <cell r="H6831" t="str">
            <v>张扬</v>
          </cell>
          <cell r="I6831">
            <v>18381904567</v>
          </cell>
        </row>
        <row r="6832">
          <cell r="A6832" t="str">
            <v>达钢</v>
          </cell>
          <cell r="B6832" t="str">
            <v>螺纹钢</v>
          </cell>
          <cell r="C6832" t="str">
            <v>HRB500E Φ14</v>
          </cell>
          <cell r="D6832" t="str">
            <v>吨</v>
          </cell>
          <cell r="E6832">
            <v>3</v>
          </cell>
          <cell r="F6832">
            <v>45905</v>
          </cell>
          <cell r="G6832" t="str">
            <v>（商投建工达州中医药科技园-4工区-8号楼）达州市通川区达州中医药职业学院犀牛大道北段</v>
          </cell>
          <cell r="H6832" t="str">
            <v>张扬</v>
          </cell>
          <cell r="I6832">
            <v>18381904567</v>
          </cell>
        </row>
        <row r="6833">
          <cell r="A6833" t="str">
            <v>达钢</v>
          </cell>
          <cell r="B6833" t="str">
            <v>螺纹钢</v>
          </cell>
          <cell r="C6833" t="str">
            <v>HRB500E Φ16</v>
          </cell>
          <cell r="D6833" t="str">
            <v>吨</v>
          </cell>
          <cell r="E6833">
            <v>12</v>
          </cell>
          <cell r="F6833">
            <v>45905</v>
          </cell>
          <cell r="G6833" t="str">
            <v>（商投建工达州中医药科技园-4工区-8号楼）达州市通川区达州中医药职业学院犀牛大道北段</v>
          </cell>
          <cell r="H6833" t="str">
            <v>张扬</v>
          </cell>
          <cell r="I6833">
            <v>18381904567</v>
          </cell>
        </row>
        <row r="6834">
          <cell r="A6834" t="str">
            <v>达钢</v>
          </cell>
          <cell r="B6834" t="str">
            <v>螺纹钢</v>
          </cell>
          <cell r="C6834" t="str">
            <v>HRB500E Φ25</v>
          </cell>
          <cell r="D6834" t="str">
            <v>吨</v>
          </cell>
          <cell r="E6834">
            <v>15</v>
          </cell>
          <cell r="F6834">
            <v>45905</v>
          </cell>
          <cell r="G6834" t="str">
            <v>（商投建工达州中医药科技园-4工区-8号楼）达州市通川区达州中医药职业学院犀牛大道北段</v>
          </cell>
          <cell r="H6834" t="str">
            <v>张扬</v>
          </cell>
          <cell r="I6834">
            <v>18381904567</v>
          </cell>
        </row>
        <row r="6835">
          <cell r="A6835" t="str">
            <v>德胜</v>
          </cell>
          <cell r="B6835" t="str">
            <v>螺纹钢</v>
          </cell>
          <cell r="C6835" t="str">
            <v>HRB500E Φ28×9米</v>
          </cell>
          <cell r="D6835" t="str">
            <v>吨</v>
          </cell>
          <cell r="E6835">
            <v>10</v>
          </cell>
          <cell r="F6835">
            <v>45905</v>
          </cell>
          <cell r="G6835" t="str">
            <v>（自永高速-自永3标六局交通分公司）四川省内江市隆昌市圣灯镇自永项目3标隆昌市圣灯镇中心学校</v>
          </cell>
          <cell r="H6835" t="str">
            <v>李工</v>
          </cell>
          <cell r="I6835">
            <v>19212995868</v>
          </cell>
        </row>
        <row r="6836">
          <cell r="A6836" t="str">
            <v>德胜</v>
          </cell>
          <cell r="B6836" t="str">
            <v>螺纹钢</v>
          </cell>
          <cell r="C6836" t="str">
            <v>HRB500E Φ28×12米</v>
          </cell>
          <cell r="D6836" t="str">
            <v>吨</v>
          </cell>
          <cell r="E6836">
            <v>25</v>
          </cell>
          <cell r="F6836">
            <v>45905</v>
          </cell>
          <cell r="G6836" t="str">
            <v>（自永高速-自永3标六局交通分公司）四川省内江市隆昌市圣灯镇自永项目3标隆昌市圣灯镇中心学校</v>
          </cell>
          <cell r="H6836" t="str">
            <v>李工</v>
          </cell>
          <cell r="I6836">
            <v>19212995868</v>
          </cell>
        </row>
        <row r="6837">
          <cell r="A6837" t="str">
            <v>德胜</v>
          </cell>
          <cell r="B6837" t="str">
            <v>螺纹钢</v>
          </cell>
          <cell r="C6837" t="str">
            <v>HRB400E Φ16×9米</v>
          </cell>
          <cell r="D6837" t="str">
            <v>吨</v>
          </cell>
          <cell r="E6837">
            <v>35</v>
          </cell>
          <cell r="F6837">
            <v>45905</v>
          </cell>
          <cell r="G6837" t="str">
            <v>自永4标一局四公司（四川省内江市隆昌市金鹅街道自永4标一局四公司钢筋棚）</v>
          </cell>
          <cell r="H6837" t="str">
            <v>郝优</v>
          </cell>
          <cell r="I6837">
            <v>13891371707</v>
          </cell>
        </row>
        <row r="6838">
          <cell r="A6838" t="str">
            <v>德胜</v>
          </cell>
          <cell r="B6838" t="str">
            <v>螺纹钢</v>
          </cell>
          <cell r="C6838" t="str">
            <v>HRB400E Φ25×12米</v>
          </cell>
          <cell r="D6838" t="str">
            <v>吨</v>
          </cell>
          <cell r="E6838">
            <v>35</v>
          </cell>
          <cell r="F6838">
            <v>45905</v>
          </cell>
          <cell r="G6838" t="str">
            <v>自永4标一局四公司（四川省内江市隆昌市金鹅街道自永4标一局四公司钢筋棚）</v>
          </cell>
          <cell r="H6838" t="str">
            <v>郝优</v>
          </cell>
          <cell r="I6838">
            <v>13891371707</v>
          </cell>
        </row>
        <row r="6839">
          <cell r="A6839" t="str">
            <v>德胜恒嘉</v>
          </cell>
          <cell r="B6839" t="str">
            <v>螺纹钢</v>
          </cell>
          <cell r="C6839" t="str">
            <v>HRB400EФ12*12m</v>
          </cell>
          <cell r="D6839" t="str">
            <v>吨</v>
          </cell>
          <cell r="E6839">
            <v>105</v>
          </cell>
          <cell r="F6839">
            <v>45905</v>
          </cell>
          <cell r="G6839" t="str">
            <v>（中铁六局呼和公司康新高速TJ4-2标）四川省甘孜藏族自治州康定市新都桥镇东俄罗三村中建八局搅拌站旁</v>
          </cell>
          <cell r="H6839" t="str">
            <v>许文刚</v>
          </cell>
          <cell r="I6839">
            <v>15848808186</v>
          </cell>
        </row>
        <row r="6840">
          <cell r="A6840" t="str">
            <v>德胜恒嘉</v>
          </cell>
          <cell r="B6840" t="str">
            <v>螺纹钢</v>
          </cell>
          <cell r="C6840" t="str">
            <v>HRB400EФ12*9m</v>
          </cell>
          <cell r="D6840" t="str">
            <v>吨</v>
          </cell>
          <cell r="E6840">
            <v>210</v>
          </cell>
          <cell r="F6840">
            <v>45905</v>
          </cell>
          <cell r="G6840" t="str">
            <v>（中铁八局康新高速TJ4-1标）四川省甘孜州康定市新都桥镇超限载检测站</v>
          </cell>
          <cell r="H6840" t="str">
            <v>刘俊</v>
          </cell>
          <cell r="I6840">
            <v>18587764925</v>
          </cell>
        </row>
        <row r="6841">
          <cell r="A6841" t="str">
            <v>德胜恒嘉</v>
          </cell>
          <cell r="B6841" t="str">
            <v>螺纹钢</v>
          </cell>
          <cell r="C6841" t="str">
            <v>HRB400EФ14*9m</v>
          </cell>
          <cell r="D6841" t="str">
            <v>吨</v>
          </cell>
          <cell r="E6841">
            <v>35</v>
          </cell>
          <cell r="F6841">
            <v>45905</v>
          </cell>
          <cell r="G6841" t="str">
            <v>（中铁八局康新高速TJ4-1标）四川省甘孜州康定市新都桥镇超限载检测站</v>
          </cell>
          <cell r="H6841" t="str">
            <v>刘俊</v>
          </cell>
          <cell r="I6841">
            <v>18587764925</v>
          </cell>
        </row>
        <row r="6842">
          <cell r="A6842" t="str">
            <v>德胜恒嘉</v>
          </cell>
          <cell r="B6842" t="str">
            <v>螺纹钢</v>
          </cell>
          <cell r="C6842" t="str">
            <v>HRB400EФ20*9m</v>
          </cell>
          <cell r="D6842" t="str">
            <v>吨</v>
          </cell>
          <cell r="E6842">
            <v>35</v>
          </cell>
          <cell r="F6842">
            <v>45905</v>
          </cell>
          <cell r="G6842" t="str">
            <v>（中铁八局康新高速TJ4-1标）四川省甘孜州康定市新都桥镇超限载检测站</v>
          </cell>
          <cell r="H6842" t="str">
            <v>刘俊</v>
          </cell>
          <cell r="I6842">
            <v>18587764925</v>
          </cell>
        </row>
        <row r="6843">
          <cell r="A6843" t="str">
            <v>德胜恒嘉</v>
          </cell>
          <cell r="B6843" t="str">
            <v>螺纹钢</v>
          </cell>
          <cell r="C6843" t="str">
            <v>HRB400EФ22*9m</v>
          </cell>
          <cell r="D6843" t="str">
            <v>吨</v>
          </cell>
          <cell r="E6843">
            <v>35</v>
          </cell>
          <cell r="F6843">
            <v>45905</v>
          </cell>
          <cell r="G6843" t="str">
            <v>（中铁八局康新高速TJ4-1标）四川省甘孜州康定市新都桥镇超限载检测站</v>
          </cell>
          <cell r="H6843" t="str">
            <v>刘俊</v>
          </cell>
          <cell r="I6843">
            <v>18587764925</v>
          </cell>
        </row>
        <row r="6844">
          <cell r="A6844" t="str">
            <v>德胜恒嘉</v>
          </cell>
          <cell r="B6844" t="str">
            <v>螺纹钢</v>
          </cell>
          <cell r="C6844" t="str">
            <v>HRB400EФ28*9m</v>
          </cell>
          <cell r="D6844" t="str">
            <v>吨</v>
          </cell>
          <cell r="E6844">
            <v>35</v>
          </cell>
          <cell r="F6844">
            <v>45905</v>
          </cell>
          <cell r="G6844" t="str">
            <v>（中铁八局康新高速TJ4-1标）四川省甘孜州康定市新都桥镇超限载检测站</v>
          </cell>
          <cell r="H6844" t="str">
            <v>刘俊</v>
          </cell>
          <cell r="I6844">
            <v>18587764925</v>
          </cell>
        </row>
        <row r="6845">
          <cell r="A6845" t="str">
            <v>八局</v>
          </cell>
          <cell r="B6845" t="str">
            <v>盘螺</v>
          </cell>
          <cell r="C6845" t="str">
            <v>HRB400EФ10</v>
          </cell>
          <cell r="D6845" t="str">
            <v>吨</v>
          </cell>
          <cell r="E6845">
            <v>70</v>
          </cell>
          <cell r="F6845">
            <v>45905</v>
          </cell>
          <cell r="G6845" t="str">
            <v>（中铁八局康新高速TJ4-1标）四川省甘孜州康定市新都桥镇超限载检测站</v>
          </cell>
          <cell r="H6845" t="str">
            <v>刘俊</v>
          </cell>
          <cell r="I6845">
            <v>18587764925</v>
          </cell>
        </row>
        <row r="6846">
          <cell r="A6846" t="str">
            <v>八局</v>
          </cell>
          <cell r="B6846" t="str">
            <v>螺纹钢</v>
          </cell>
          <cell r="C6846" t="str">
            <v>HRB400EФ12*9m</v>
          </cell>
          <cell r="D6846" t="str">
            <v>吨</v>
          </cell>
          <cell r="E6846">
            <v>70</v>
          </cell>
          <cell r="F6846">
            <v>45905</v>
          </cell>
          <cell r="G6846" t="str">
            <v>（中铁六局呼和公司康新高速TJ4-2标）四川省甘孜藏族自治州康定市新都桥镇东俄罗三村中建八局搅拌站旁</v>
          </cell>
          <cell r="H6846" t="str">
            <v>许文刚</v>
          </cell>
          <cell r="I6846">
            <v>15848808186</v>
          </cell>
        </row>
        <row r="6847">
          <cell r="A6847" t="str">
            <v>润耀</v>
          </cell>
          <cell r="B6847" t="str">
            <v>螺纹钢</v>
          </cell>
          <cell r="C6847" t="str">
            <v>HRB400E Φ22 9m</v>
          </cell>
          <cell r="D6847" t="str">
            <v>吨</v>
          </cell>
          <cell r="E6847">
            <v>22</v>
          </cell>
          <cell r="F6847">
            <v>45905</v>
          </cell>
          <cell r="G6847" t="str">
            <v>（中铁三局成渝扩容ZCB3-1项目部）内江市胜利收费站红绿灯500米</v>
          </cell>
          <cell r="H6847" t="str">
            <v>王岩</v>
          </cell>
          <cell r="I6847">
            <v>17634813323</v>
          </cell>
        </row>
        <row r="6848">
          <cell r="A6848" t="str">
            <v>润耀</v>
          </cell>
          <cell r="B6848" t="str">
            <v>螺纹钢</v>
          </cell>
          <cell r="C6848" t="str">
            <v>HRB400E Φ20 9m</v>
          </cell>
          <cell r="D6848" t="str">
            <v>吨</v>
          </cell>
          <cell r="E6848">
            <v>12</v>
          </cell>
          <cell r="F6848">
            <v>45905</v>
          </cell>
          <cell r="G6848" t="str">
            <v>（中铁三局成渝扩容ZCB3-1项目部）内江市胜利收费站红绿灯500米</v>
          </cell>
          <cell r="H6848" t="str">
            <v>王岩</v>
          </cell>
          <cell r="I6848">
            <v>17634813323</v>
          </cell>
        </row>
        <row r="6849">
          <cell r="A6849" t="str">
            <v>润耀</v>
          </cell>
          <cell r="B6849" t="str">
            <v>螺纹钢</v>
          </cell>
          <cell r="C6849" t="str">
            <v>HRB400EФ12*9m</v>
          </cell>
          <cell r="D6849" t="str">
            <v>吨</v>
          </cell>
          <cell r="E6849">
            <v>20</v>
          </cell>
          <cell r="F6849">
            <v>45905</v>
          </cell>
          <cell r="G6849" t="str">
            <v>（中核中原-温江北林医养综合体项目）四川省成都市温江区万春大道第三人民医院东</v>
          </cell>
          <cell r="H6849" t="str">
            <v>蔡杰</v>
          </cell>
          <cell r="I6849">
            <v>18875129329</v>
          </cell>
        </row>
        <row r="6850">
          <cell r="A6850" t="str">
            <v>润耀</v>
          </cell>
          <cell r="B6850" t="str">
            <v>螺纹钢</v>
          </cell>
          <cell r="C6850" t="str">
            <v>HRB500EФ25*9m</v>
          </cell>
          <cell r="D6850" t="str">
            <v>吨</v>
          </cell>
          <cell r="E6850">
            <v>15</v>
          </cell>
          <cell r="F6850">
            <v>45905</v>
          </cell>
          <cell r="G6850" t="str">
            <v>（中核中原-温江北林医养综合体项目）四川省成都市温江区万春大道第三人民医院东</v>
          </cell>
          <cell r="H6850" t="str">
            <v>蔡杰</v>
          </cell>
          <cell r="I6850">
            <v>18875129329</v>
          </cell>
        </row>
        <row r="6851">
          <cell r="A6851" t="str">
            <v>润耀</v>
          </cell>
          <cell r="B6851" t="str">
            <v>螺纹钢</v>
          </cell>
          <cell r="C6851" t="str">
            <v>HRB500E Φ12 12m</v>
          </cell>
          <cell r="D6851" t="str">
            <v>吨</v>
          </cell>
          <cell r="E6851">
            <v>25</v>
          </cell>
          <cell r="F6851">
            <v>45905</v>
          </cell>
          <cell r="G6851" t="str">
            <v>(华西乐山）-四川省乐山市市中区苏稽镇校地共建产教融合基地建设项目二标段</v>
          </cell>
          <cell r="H6851" t="str">
            <v>彭江涛</v>
          </cell>
          <cell r="I6851">
            <v>13990276572</v>
          </cell>
        </row>
        <row r="6852">
          <cell r="A6852" t="str">
            <v>润耀</v>
          </cell>
          <cell r="B6852" t="str">
            <v>螺纹钢</v>
          </cell>
          <cell r="C6852" t="str">
            <v>HRB500E Φ14 12m</v>
          </cell>
          <cell r="D6852" t="str">
            <v>吨</v>
          </cell>
          <cell r="E6852">
            <v>10</v>
          </cell>
          <cell r="F6852">
            <v>45905</v>
          </cell>
          <cell r="G6852" t="str">
            <v>(华西乐山）-四川省乐山市市中区苏稽镇校地共建产教融合基地建设项目二标段</v>
          </cell>
          <cell r="H6852" t="str">
            <v>彭江涛</v>
          </cell>
          <cell r="I6852">
            <v>13990276572</v>
          </cell>
        </row>
        <row r="6853">
          <cell r="A6853" t="str">
            <v>润耀</v>
          </cell>
          <cell r="B6853" t="str">
            <v>螺纹钢</v>
          </cell>
          <cell r="C6853" t="str">
            <v>HRB500E Φ25</v>
          </cell>
          <cell r="D6853" t="str">
            <v>吨</v>
          </cell>
          <cell r="E6853">
            <v>35</v>
          </cell>
          <cell r="F6853">
            <v>45905</v>
          </cell>
          <cell r="G6853" t="str">
            <v>(华西乐山）-四川省乐山市市中区苏稽镇校地共建产教融合基地建设项目二标段</v>
          </cell>
          <cell r="H6853" t="str">
            <v>彭江涛</v>
          </cell>
          <cell r="I6853">
            <v>13990276572</v>
          </cell>
        </row>
        <row r="6854">
          <cell r="A6854" t="str">
            <v>润耀</v>
          </cell>
          <cell r="B6854" t="str">
            <v>盘螺</v>
          </cell>
          <cell r="C6854" t="str">
            <v>HRB400E Φ10</v>
          </cell>
          <cell r="D6854" t="str">
            <v>吨</v>
          </cell>
          <cell r="E6854">
            <v>10</v>
          </cell>
          <cell r="F6854">
            <v>45905</v>
          </cell>
          <cell r="G6854" t="str">
            <v>(五冶建设扩建艺体中学二期工程)四川省成都市双流区光荣路成都艺体中学南200米</v>
          </cell>
          <cell r="H6854" t="str">
            <v>谢序强</v>
          </cell>
          <cell r="I6854">
            <v>13458588232</v>
          </cell>
        </row>
        <row r="6855">
          <cell r="A6855" t="str">
            <v>润耀</v>
          </cell>
          <cell r="B6855" t="str">
            <v>螺纹钢</v>
          </cell>
          <cell r="C6855" t="str">
            <v>HRB400E Φ12 9m</v>
          </cell>
          <cell r="D6855" t="str">
            <v>吨</v>
          </cell>
          <cell r="E6855">
            <v>21</v>
          </cell>
          <cell r="F6855">
            <v>45905</v>
          </cell>
          <cell r="G6855" t="str">
            <v>(五冶建设扩建艺体中学二期工程)四川省成都市双流区光荣路成都艺体中学南200米</v>
          </cell>
          <cell r="H6855" t="str">
            <v>谢序强</v>
          </cell>
          <cell r="I6855">
            <v>13458588232</v>
          </cell>
        </row>
        <row r="6856">
          <cell r="A6856" t="str">
            <v>润耀</v>
          </cell>
          <cell r="B6856" t="str">
            <v>螺纹钢</v>
          </cell>
          <cell r="C6856" t="str">
            <v>HRB500E Φ25</v>
          </cell>
          <cell r="D6856" t="str">
            <v>吨</v>
          </cell>
          <cell r="E6856">
            <v>21</v>
          </cell>
          <cell r="F6856">
            <v>45905</v>
          </cell>
          <cell r="G6856" t="str">
            <v>(五冶建设扩建艺体中学二期工程)四川省成都市双流区光荣路成都艺体中学南200米</v>
          </cell>
          <cell r="H6856" t="str">
            <v>谢序强</v>
          </cell>
          <cell r="I6856">
            <v>13458588232</v>
          </cell>
        </row>
        <row r="6857">
          <cell r="A6857" t="str">
            <v>润耀</v>
          </cell>
          <cell r="B6857" t="str">
            <v>螺纹钢</v>
          </cell>
          <cell r="C6857" t="str">
            <v>HRB500E Φ28</v>
          </cell>
          <cell r="D6857" t="str">
            <v>吨</v>
          </cell>
          <cell r="E6857">
            <v>9</v>
          </cell>
          <cell r="F6857">
            <v>45905</v>
          </cell>
          <cell r="G6857" t="str">
            <v>(五冶建设扩建艺体中学二期工程)四川省成都市双流区光荣路成都艺体中学南200米</v>
          </cell>
          <cell r="H6857" t="str">
            <v>谢序强</v>
          </cell>
          <cell r="I6857">
            <v>13458588232</v>
          </cell>
        </row>
        <row r="6858">
          <cell r="A6858" t="str">
            <v>润耀</v>
          </cell>
          <cell r="B6858" t="str">
            <v>螺纹钢</v>
          </cell>
          <cell r="C6858" t="str">
            <v>HRB500E Φ32</v>
          </cell>
          <cell r="D6858" t="str">
            <v>吨</v>
          </cell>
          <cell r="E6858">
            <v>9</v>
          </cell>
          <cell r="F6858">
            <v>45905</v>
          </cell>
          <cell r="G6858" t="str">
            <v>(五冶建设扩建艺体中学二期工程)四川省成都市双流区光荣路成都艺体中学南200米</v>
          </cell>
          <cell r="H6858" t="str">
            <v>谢序强</v>
          </cell>
          <cell r="I6858">
            <v>13458588232</v>
          </cell>
        </row>
        <row r="6859">
          <cell r="A6859" t="str">
            <v>德胜恒嘉</v>
          </cell>
          <cell r="B6859" t="str">
            <v>螺纹钢</v>
          </cell>
          <cell r="C6859" t="str">
            <v>HRB400E Φ25*12m</v>
          </cell>
          <cell r="D6859" t="str">
            <v>吨</v>
          </cell>
          <cell r="E6859">
            <v>35</v>
          </cell>
          <cell r="F6859">
            <v>45905</v>
          </cell>
          <cell r="G6859" t="str">
            <v>（中铁广州局-成渝扩容2标）成渝扩容项目ZCB3-2标2#钢筋厂【雁江区联盟桥东北50米(资资路) 】</v>
          </cell>
          <cell r="H6859" t="str">
            <v>刘沛琦</v>
          </cell>
          <cell r="I6859">
            <v>18011784798</v>
          </cell>
        </row>
        <row r="6860">
          <cell r="A6860" t="str">
            <v>德胜恒嘉</v>
          </cell>
          <cell r="B6860" t="str">
            <v>螺纹钢</v>
          </cell>
          <cell r="C6860" t="str">
            <v>HRB400E Φ28*12m</v>
          </cell>
          <cell r="D6860" t="str">
            <v>吨</v>
          </cell>
          <cell r="E6860">
            <v>35</v>
          </cell>
          <cell r="F6860">
            <v>45905</v>
          </cell>
          <cell r="G6860" t="str">
            <v>（中铁广州局-成渝扩容2标）成渝扩容项目ZCB3-2标2#钢筋厂【雁江区联盟桥东北50米(资资路) 】</v>
          </cell>
          <cell r="H6860" t="str">
            <v>刘沛琦</v>
          </cell>
          <cell r="I6860">
            <v>18011784798</v>
          </cell>
        </row>
        <row r="6861">
          <cell r="A6861" t="str">
            <v>德胜恒嘉</v>
          </cell>
          <cell r="B6861" t="str">
            <v>螺纹钢</v>
          </cell>
          <cell r="C6861" t="str">
            <v>HRB400E Φ16 12m</v>
          </cell>
          <cell r="D6861" t="str">
            <v>吨</v>
          </cell>
          <cell r="E6861">
            <v>70</v>
          </cell>
          <cell r="F6861">
            <v>45905</v>
          </cell>
          <cell r="G6861" t="str">
            <v>（中铁五局-成渝扩容3标）四川省资阳市雁江区伍隍镇铺子村雁江区X138</v>
          </cell>
          <cell r="H6861" t="str">
            <v>王健</v>
          </cell>
          <cell r="I6861">
            <v>17726168395</v>
          </cell>
        </row>
        <row r="6862">
          <cell r="A6862" t="str">
            <v>德胜恒嘉</v>
          </cell>
          <cell r="B6862" t="str">
            <v>螺纹钢</v>
          </cell>
          <cell r="C6862" t="str">
            <v>HRB400E Φ20 12m</v>
          </cell>
          <cell r="D6862" t="str">
            <v>吨</v>
          </cell>
          <cell r="E6862">
            <v>70</v>
          </cell>
          <cell r="F6862">
            <v>45905</v>
          </cell>
          <cell r="G6862" t="str">
            <v>（中铁五局-成渝扩容3标）四川省资阳市雁江区伍隍镇铺子村雁江区X138</v>
          </cell>
          <cell r="H6862" t="str">
            <v>王健</v>
          </cell>
          <cell r="I6862">
            <v>17726168395</v>
          </cell>
        </row>
        <row r="6863">
          <cell r="A6863" t="str">
            <v>德胜恒嘉</v>
          </cell>
          <cell r="B6863" t="str">
            <v>螺纹钢</v>
          </cell>
          <cell r="C6863" t="str">
            <v>HRB400E Φ28 12m</v>
          </cell>
          <cell r="D6863" t="str">
            <v>吨</v>
          </cell>
          <cell r="E6863">
            <v>70</v>
          </cell>
          <cell r="F6863">
            <v>45905</v>
          </cell>
          <cell r="G6863" t="str">
            <v>（中铁五局-成渝扩容3标）四川省资阳市雁江区伍隍镇铺子村雁江区X138</v>
          </cell>
          <cell r="H6863" t="str">
            <v>王健</v>
          </cell>
          <cell r="I6863">
            <v>17726168395</v>
          </cell>
        </row>
        <row r="6864">
          <cell r="A6864" t="str">
            <v>钢固融</v>
          </cell>
          <cell r="B6864" t="str">
            <v>盘螺</v>
          </cell>
          <cell r="C6864" t="str">
            <v>HRB400E Φ8</v>
          </cell>
          <cell r="D6864" t="str">
            <v>吨</v>
          </cell>
          <cell r="E6864">
            <v>10</v>
          </cell>
          <cell r="F6864">
            <v>45905</v>
          </cell>
          <cell r="G6864" t="str">
            <v>(华西乐山）-四川省乐山市市中区苏稽镇校地共建产教融合基地建设项目二标段</v>
          </cell>
          <cell r="H6864" t="str">
            <v>彭江涛</v>
          </cell>
          <cell r="I6864">
            <v>13990276572</v>
          </cell>
        </row>
        <row r="6865">
          <cell r="A6865" t="str">
            <v>钢固融</v>
          </cell>
          <cell r="B6865" t="str">
            <v>盘螺</v>
          </cell>
          <cell r="C6865" t="str">
            <v>HRB400E Φ12</v>
          </cell>
          <cell r="D6865" t="str">
            <v>吨</v>
          </cell>
          <cell r="E6865">
            <v>25</v>
          </cell>
          <cell r="F6865">
            <v>45905</v>
          </cell>
          <cell r="G6865" t="str">
            <v>(华西乐山）-四川省乐山市市中区苏稽镇校地共建产教融合基地建设项目二标段</v>
          </cell>
          <cell r="H6865" t="str">
            <v>彭江涛</v>
          </cell>
          <cell r="I6865">
            <v>13990276572</v>
          </cell>
        </row>
        <row r="6866">
          <cell r="A6866" t="str">
            <v>钢固融</v>
          </cell>
          <cell r="B6866" t="str">
            <v>螺纹钢</v>
          </cell>
          <cell r="C6866" t="str">
            <v>HRB500E Φ25 12m</v>
          </cell>
          <cell r="D6866" t="str">
            <v>吨</v>
          </cell>
          <cell r="E6866">
            <v>35</v>
          </cell>
          <cell r="F6866">
            <v>45905</v>
          </cell>
          <cell r="G6866" t="str">
            <v>(华西乐山）-四川省乐山市市中区苏稽镇校地共建产教融合基地建设项目二标段</v>
          </cell>
          <cell r="H6866" t="str">
            <v>彭江涛</v>
          </cell>
          <cell r="I6866">
            <v>13990276572</v>
          </cell>
        </row>
        <row r="6867">
          <cell r="A6867" t="str">
            <v>钢固融</v>
          </cell>
          <cell r="B6867" t="str">
            <v>螺纹钢</v>
          </cell>
          <cell r="C6867" t="str">
            <v>HRB500E Φ12</v>
          </cell>
          <cell r="D6867" t="str">
            <v>吨</v>
          </cell>
          <cell r="E6867">
            <v>12.5</v>
          </cell>
          <cell r="F6867">
            <v>45905</v>
          </cell>
          <cell r="G6867" t="str">
            <v>(五冶建设扩建艺体中学二期工程)四川省成都市双流区光荣路成都艺体中学南200米</v>
          </cell>
          <cell r="H6867" t="str">
            <v>谢序强</v>
          </cell>
          <cell r="I6867">
            <v>13458588232</v>
          </cell>
        </row>
        <row r="6868">
          <cell r="A6868" t="str">
            <v>钢固融</v>
          </cell>
          <cell r="B6868" t="str">
            <v>螺纹钢</v>
          </cell>
          <cell r="C6868" t="str">
            <v>HRB500E Φ25</v>
          </cell>
          <cell r="D6868" t="str">
            <v>吨</v>
          </cell>
          <cell r="E6868">
            <v>22.5</v>
          </cell>
          <cell r="F6868">
            <v>45905</v>
          </cell>
          <cell r="G6868" t="str">
            <v>(五冶建设扩建艺体中学二期工程)四川省成都市双流区光荣路成都艺体中学南200米</v>
          </cell>
          <cell r="H6868" t="str">
            <v>谢序强</v>
          </cell>
          <cell r="I6868">
            <v>13458588232</v>
          </cell>
        </row>
        <row r="6869">
          <cell r="A6869" t="str">
            <v>钢固融</v>
          </cell>
          <cell r="B6869" t="str">
            <v>高线</v>
          </cell>
          <cell r="C6869" t="str">
            <v>HPB300Φ8</v>
          </cell>
          <cell r="D6869" t="str">
            <v>吨</v>
          </cell>
          <cell r="E6869">
            <v>12</v>
          </cell>
          <cell r="F6869">
            <v>45906</v>
          </cell>
          <cell r="G6869" t="str">
            <v>（中铁二局-成渝扩容4标）四川省成都市简阳市杨家镇桐子湾村二局拌合站</v>
          </cell>
          <cell r="H6869" t="str">
            <v>陈钢</v>
          </cell>
          <cell r="I6869">
            <v>13018165813</v>
          </cell>
        </row>
        <row r="6870">
          <cell r="A6870" t="str">
            <v>钢固融</v>
          </cell>
          <cell r="B6870" t="str">
            <v>高线</v>
          </cell>
          <cell r="C6870" t="str">
            <v>HPB300Φ12</v>
          </cell>
          <cell r="D6870" t="str">
            <v>吨</v>
          </cell>
          <cell r="E6870">
            <v>22</v>
          </cell>
          <cell r="F6870">
            <v>45906</v>
          </cell>
          <cell r="G6870" t="str">
            <v>（中铁二局-成渝扩容4标）四川省成都市简阳市杨家镇桐子湾村二局拌合站</v>
          </cell>
          <cell r="H6870" t="str">
            <v>陈钢</v>
          </cell>
          <cell r="I6870">
            <v>13018165813</v>
          </cell>
        </row>
        <row r="6871">
          <cell r="A6871" t="str">
            <v>钢固融</v>
          </cell>
          <cell r="B6871" t="str">
            <v>高线</v>
          </cell>
          <cell r="C6871" t="str">
            <v>HPB300 Φ8</v>
          </cell>
          <cell r="D6871" t="str">
            <v>吨</v>
          </cell>
          <cell r="E6871">
            <v>7.5</v>
          </cell>
          <cell r="F6871">
            <v>45906</v>
          </cell>
          <cell r="G6871" t="str">
            <v>(五冶建设锦江区林家坝片区20号地块商业项目)锦江区泰昌路锦江28亩项目部</v>
          </cell>
          <cell r="H6871" t="str">
            <v>陶杰</v>
          </cell>
          <cell r="I6871">
            <v>13980247952</v>
          </cell>
        </row>
        <row r="6872">
          <cell r="A6872" t="str">
            <v>钢固融</v>
          </cell>
          <cell r="B6872" t="str">
            <v>高线</v>
          </cell>
          <cell r="C6872" t="str">
            <v>HPB300 Φ10</v>
          </cell>
          <cell r="D6872" t="str">
            <v>吨</v>
          </cell>
          <cell r="E6872">
            <v>5</v>
          </cell>
          <cell r="F6872">
            <v>45906</v>
          </cell>
          <cell r="G6872" t="str">
            <v>(五冶建设锦江区林家坝片区20号地块商业项目)锦江区泰昌路锦江28亩项目部</v>
          </cell>
          <cell r="H6872" t="str">
            <v>陶杰</v>
          </cell>
          <cell r="I6872">
            <v>13980247952</v>
          </cell>
        </row>
        <row r="6873">
          <cell r="A6873" t="str">
            <v>钢固融</v>
          </cell>
          <cell r="B6873" t="str">
            <v>螺纹钢</v>
          </cell>
          <cell r="C6873" t="str">
            <v>HRB400E Φ18 9m</v>
          </cell>
          <cell r="D6873" t="str">
            <v>吨</v>
          </cell>
          <cell r="E6873">
            <v>2.5</v>
          </cell>
          <cell r="F6873">
            <v>45906</v>
          </cell>
          <cell r="G6873" t="str">
            <v>(五冶建设锦江区林家坝片区20号地块商业项目)锦江区泰昌路锦江28亩项目部</v>
          </cell>
          <cell r="H6873" t="str">
            <v>陶杰</v>
          </cell>
          <cell r="I6873">
            <v>13980247952</v>
          </cell>
        </row>
        <row r="6874">
          <cell r="A6874" t="str">
            <v>钢固融</v>
          </cell>
          <cell r="B6874" t="str">
            <v>螺纹钢</v>
          </cell>
          <cell r="C6874" t="str">
            <v>HRB400E Φ22 9m</v>
          </cell>
          <cell r="D6874" t="str">
            <v>吨</v>
          </cell>
          <cell r="E6874">
            <v>20</v>
          </cell>
          <cell r="F6874">
            <v>45906</v>
          </cell>
          <cell r="G6874" t="str">
            <v>(五冶建设锦江区林家坝片区20号地块商业项目)锦江区泰昌路锦江28亩项目部</v>
          </cell>
          <cell r="H6874" t="str">
            <v>陶杰</v>
          </cell>
          <cell r="I6874">
            <v>13980247952</v>
          </cell>
        </row>
        <row r="6875">
          <cell r="A6875" t="str">
            <v>达钢</v>
          </cell>
          <cell r="B6875" t="str">
            <v>盘圆</v>
          </cell>
          <cell r="C6875" t="str">
            <v>HPB300Ф8</v>
          </cell>
          <cell r="D6875" t="str">
            <v>吨</v>
          </cell>
          <cell r="E6875">
            <v>35</v>
          </cell>
          <cell r="F6875">
            <v>45906</v>
          </cell>
          <cell r="G6875" t="str">
            <v>（中铁一局四建康新高速TJ1-2标）四川省甘孜州康定市318国道玉顶积雪观景台旁</v>
          </cell>
          <cell r="H6875" t="str">
            <v>李波/马小红</v>
          </cell>
          <cell r="I6875" t="str">
            <v>13679069325/13808028745</v>
          </cell>
        </row>
        <row r="6876">
          <cell r="A6876" t="str">
            <v>钢固融</v>
          </cell>
          <cell r="B6876" t="str">
            <v>螺纹钢</v>
          </cell>
          <cell r="C6876" t="str">
            <v>HRB400EФ20*9m</v>
          </cell>
          <cell r="D6876" t="str">
            <v>吨</v>
          </cell>
          <cell r="E6876">
            <v>35</v>
          </cell>
          <cell r="F6876">
            <v>45906</v>
          </cell>
          <cell r="G6876" t="str">
            <v>（中铁六局呼和公司康新高速TJ4-2标）四川省甘孜藏族自治州康定市新都桥镇东俄罗三村中建八局搅拌站旁</v>
          </cell>
          <cell r="H6876" t="str">
            <v>许文刚</v>
          </cell>
          <cell r="I6876">
            <v>15848808186</v>
          </cell>
        </row>
        <row r="6877">
          <cell r="A6877" t="str">
            <v>德胜恒嘉</v>
          </cell>
          <cell r="B6877" t="str">
            <v>螺纹钢</v>
          </cell>
          <cell r="C6877" t="str">
            <v>HRB400E Φ25*9m</v>
          </cell>
          <cell r="D6877" t="str">
            <v>吨</v>
          </cell>
          <cell r="E6877">
            <v>35</v>
          </cell>
          <cell r="F6877">
            <v>45906</v>
          </cell>
          <cell r="G6877" t="str">
            <v>（中铁广州局-成渝扩容2标）成渝扩容项目ZCB3-2标2#钢筋厂【雁江区联盟桥东北50米(资资路) 】</v>
          </cell>
          <cell r="H6877" t="str">
            <v>刘沛琦</v>
          </cell>
          <cell r="I6877">
            <v>18011784798</v>
          </cell>
        </row>
        <row r="6878">
          <cell r="A6878" t="str">
            <v>德胜恒嘉</v>
          </cell>
          <cell r="B6878" t="str">
            <v>螺纹钢</v>
          </cell>
          <cell r="C6878" t="str">
            <v>HRB400E Φ28*9m</v>
          </cell>
          <cell r="D6878" t="str">
            <v>吨</v>
          </cell>
          <cell r="E6878">
            <v>35</v>
          </cell>
          <cell r="F6878">
            <v>45906</v>
          </cell>
          <cell r="G6878" t="str">
            <v>（中铁广州局-成渝扩容2标）成渝扩容项目ZCB3-2标2#钢筋厂【雁江区联盟桥东北50米(资资路) 】</v>
          </cell>
          <cell r="H6878" t="str">
            <v>刘沛琦</v>
          </cell>
          <cell r="I6878">
            <v>18011784798</v>
          </cell>
        </row>
        <row r="6879">
          <cell r="A6879" t="str">
            <v>德胜恒嘉</v>
          </cell>
          <cell r="B6879" t="str">
            <v>螺纹钢</v>
          </cell>
          <cell r="C6879" t="str">
            <v>HRB400E Φ25*12m</v>
          </cell>
          <cell r="D6879" t="str">
            <v>吨</v>
          </cell>
          <cell r="E6879">
            <v>35</v>
          </cell>
          <cell r="F6879">
            <v>45906</v>
          </cell>
          <cell r="G6879" t="str">
            <v>（中铁广州局-成渝扩容2标）成渝扩容项目ZCB3-2标2#钢筋厂【雁江区联盟桥东北50米(资资路) 】</v>
          </cell>
          <cell r="H6879" t="str">
            <v>刘沛琦</v>
          </cell>
          <cell r="I6879">
            <v>18011784798</v>
          </cell>
        </row>
        <row r="6880">
          <cell r="A6880" t="str">
            <v>德胜恒嘉</v>
          </cell>
          <cell r="B6880" t="str">
            <v>螺纹钢</v>
          </cell>
          <cell r="C6880" t="str">
            <v>HRB400E Φ28*12m</v>
          </cell>
          <cell r="D6880" t="str">
            <v>吨</v>
          </cell>
          <cell r="E6880">
            <v>35</v>
          </cell>
          <cell r="F6880">
            <v>45906</v>
          </cell>
          <cell r="G6880" t="str">
            <v>（中铁广州局-成渝扩容2标）成渝扩容项目ZCB3-2标2#钢筋厂【雁江区联盟桥东北50米(资资路) 】</v>
          </cell>
          <cell r="H6880" t="str">
            <v>刘沛琦</v>
          </cell>
          <cell r="I6880">
            <v>18011784798</v>
          </cell>
        </row>
        <row r="6881">
          <cell r="A6881" t="str">
            <v>德胜恒嘉</v>
          </cell>
          <cell r="B6881" t="str">
            <v>螺纹钢</v>
          </cell>
          <cell r="C6881" t="str">
            <v>HRB400E 12mm*9米</v>
          </cell>
          <cell r="D6881" t="str">
            <v>吨</v>
          </cell>
          <cell r="E6881">
            <v>35</v>
          </cell>
          <cell r="F6881">
            <v>45906</v>
          </cell>
          <cell r="G6881" t="str">
            <v>（中铁十局-资乐高速4标）四川省眉山市仁寿县彰加镇华炉村中铁十局资乐高速3#钢筋场</v>
          </cell>
          <cell r="H6881" t="str">
            <v>杨飞</v>
          </cell>
          <cell r="I6881">
            <v>15667998777</v>
          </cell>
        </row>
        <row r="6882">
          <cell r="A6882" t="str">
            <v>德胜恒嘉</v>
          </cell>
          <cell r="B6882" t="str">
            <v>螺纹钢</v>
          </cell>
          <cell r="C6882" t="str">
            <v>HRB400E 14mm*9米</v>
          </cell>
          <cell r="D6882" t="str">
            <v>吨</v>
          </cell>
          <cell r="E6882">
            <v>35</v>
          </cell>
          <cell r="F6882">
            <v>45906</v>
          </cell>
          <cell r="G6882" t="str">
            <v>（中铁十局-资乐高速4标）四川省眉山市仁寿县彰加镇华炉村中铁十局资乐高速3#钢筋场</v>
          </cell>
          <cell r="H6882" t="str">
            <v>杨飞</v>
          </cell>
          <cell r="I6882">
            <v>15667998777</v>
          </cell>
        </row>
        <row r="6883">
          <cell r="A6883" t="str">
            <v>德胜恒嘉</v>
          </cell>
          <cell r="B6883" t="str">
            <v>螺纹钢</v>
          </cell>
          <cell r="C6883" t="str">
            <v>HRB400E 20mm*9米</v>
          </cell>
          <cell r="D6883" t="str">
            <v>吨</v>
          </cell>
          <cell r="E6883">
            <v>35</v>
          </cell>
          <cell r="F6883">
            <v>45906</v>
          </cell>
          <cell r="G6883" t="str">
            <v>（中铁十局-资乐高速4标）四川省眉山市仁寿县彰加镇华炉村中铁十局资乐高速3#钢筋场</v>
          </cell>
          <cell r="H6883" t="str">
            <v>杨飞</v>
          </cell>
          <cell r="I6883">
            <v>15667998777</v>
          </cell>
        </row>
        <row r="6884">
          <cell r="A6884" t="str">
            <v>德胜恒嘉</v>
          </cell>
          <cell r="B6884" t="str">
            <v>螺纹钢</v>
          </cell>
          <cell r="C6884" t="str">
            <v>HRB500E 25mm*9米</v>
          </cell>
          <cell r="D6884" t="str">
            <v>吨</v>
          </cell>
          <cell r="E6884">
            <v>35</v>
          </cell>
          <cell r="F6884">
            <v>45906</v>
          </cell>
          <cell r="G6884" t="str">
            <v>（中铁十局-资乐高速4标）四川省眉山市仁寿县彰加镇华炉村中铁十局资乐高速3#钢筋场</v>
          </cell>
          <cell r="H6884" t="str">
            <v>杨飞</v>
          </cell>
          <cell r="I6884">
            <v>15667998777</v>
          </cell>
        </row>
        <row r="6885">
          <cell r="A6885" t="str">
            <v>德胜恒嘉</v>
          </cell>
          <cell r="B6885" t="str">
            <v>螺纹钢</v>
          </cell>
          <cell r="C6885" t="str">
            <v>HRB400E 12mm*12米</v>
          </cell>
          <cell r="D6885" t="str">
            <v>吨</v>
          </cell>
          <cell r="E6885">
            <v>35</v>
          </cell>
          <cell r="F6885">
            <v>45906</v>
          </cell>
          <cell r="G6885" t="str">
            <v>（中铁十局-资乐高速4标）四川省眉山市仁寿县彰加镇促进村中铁十局资乐高速1#钢筋场</v>
          </cell>
          <cell r="H6885" t="str">
            <v>杨飞</v>
          </cell>
          <cell r="I6885">
            <v>15667998777</v>
          </cell>
        </row>
        <row r="6886">
          <cell r="A6886" t="str">
            <v>德胜恒嘉</v>
          </cell>
          <cell r="B6886" t="str">
            <v>螺纹钢</v>
          </cell>
          <cell r="C6886" t="str">
            <v>HRB400E 25mm*12米</v>
          </cell>
          <cell r="D6886" t="str">
            <v>吨</v>
          </cell>
          <cell r="E6886">
            <v>35</v>
          </cell>
          <cell r="F6886">
            <v>45906</v>
          </cell>
          <cell r="G6886" t="str">
            <v>（中铁十局-资乐高速4标）四川省眉山市仁寿县彰加镇促进村中铁十局资乐高速1#钢筋场</v>
          </cell>
          <cell r="H6886" t="str">
            <v>杨飞</v>
          </cell>
          <cell r="I6886">
            <v>15667998777</v>
          </cell>
        </row>
        <row r="6887">
          <cell r="A6887" t="str">
            <v>德胜恒嘉</v>
          </cell>
          <cell r="B6887" t="str">
            <v>螺纹钢</v>
          </cell>
          <cell r="C6887" t="str">
            <v>HRB500E 25mm*12米</v>
          </cell>
          <cell r="D6887" t="str">
            <v>吨</v>
          </cell>
          <cell r="E6887">
            <v>35</v>
          </cell>
          <cell r="F6887">
            <v>45906</v>
          </cell>
          <cell r="G6887" t="str">
            <v>（中铁十局-资乐高速4标）四川省眉山市仁寿县彰加镇促进村中铁十局资乐高速1#钢筋场</v>
          </cell>
          <cell r="H6887" t="str">
            <v>杨飞</v>
          </cell>
          <cell r="I6887">
            <v>15667998777</v>
          </cell>
        </row>
        <row r="6888">
          <cell r="A6888" t="str">
            <v>吉晨盛泰</v>
          </cell>
          <cell r="B6888" t="str">
            <v>螺纹钢</v>
          </cell>
          <cell r="C6888" t="str">
            <v>HRB400E Φ16</v>
          </cell>
          <cell r="D6888" t="str">
            <v>吨</v>
          </cell>
          <cell r="E6888">
            <v>80</v>
          </cell>
          <cell r="F6888">
            <v>45906</v>
          </cell>
          <cell r="G6888" t="str">
            <v>5标三分部凉山州昭觉县谷曲镇瓦洛乌村四桥车</v>
          </cell>
          <cell r="H6888" t="str">
            <v>魏忠魁</v>
          </cell>
          <cell r="I6888">
            <v>18229056777</v>
          </cell>
        </row>
        <row r="6889">
          <cell r="A6889" t="str">
            <v>钢固融</v>
          </cell>
          <cell r="B6889" t="str">
            <v>高线</v>
          </cell>
          <cell r="C6889" t="str">
            <v>HPB300  Φ8</v>
          </cell>
          <cell r="D6889" t="str">
            <v>吨</v>
          </cell>
          <cell r="E6889">
            <v>12</v>
          </cell>
          <cell r="F6889">
            <v>45907</v>
          </cell>
          <cell r="G6889" t="str">
            <v>（自永1标八局二分公司二分部）自贡市沿滩区川南中小企业创业园(金川路东50米)</v>
          </cell>
          <cell r="H6889" t="str">
            <v>余伯宣</v>
          </cell>
          <cell r="I6889">
            <v>13778530969</v>
          </cell>
        </row>
        <row r="6890">
          <cell r="A6890" t="str">
            <v>钢固融</v>
          </cell>
          <cell r="B6890" t="str">
            <v>高线</v>
          </cell>
          <cell r="C6890" t="str">
            <v>HPB300  Φ10</v>
          </cell>
          <cell r="D6890" t="str">
            <v>吨</v>
          </cell>
          <cell r="E6890">
            <v>6</v>
          </cell>
          <cell r="F6890">
            <v>45907</v>
          </cell>
          <cell r="G6890" t="str">
            <v>（自永1标八局二分公司二分部）自贡市沿滩区川南中小企业创业园(金川路东50米)</v>
          </cell>
          <cell r="H6890" t="str">
            <v>余伯宣</v>
          </cell>
          <cell r="I6890">
            <v>13778530969</v>
          </cell>
        </row>
        <row r="6891">
          <cell r="A6891" t="str">
            <v>钢固融</v>
          </cell>
          <cell r="B6891" t="str">
            <v>圆钢</v>
          </cell>
          <cell r="C6891" t="str">
            <v>HPB300  Φ16</v>
          </cell>
          <cell r="D6891" t="str">
            <v>吨</v>
          </cell>
          <cell r="E6891">
            <v>3</v>
          </cell>
          <cell r="F6891">
            <v>45907</v>
          </cell>
          <cell r="G6891" t="str">
            <v>（自永1标八局二分公司二分部）自贡市沿滩区川南中小企业创业园(金川路东50米)</v>
          </cell>
          <cell r="H6891" t="str">
            <v>余伯宣</v>
          </cell>
          <cell r="I6891">
            <v>13778530969</v>
          </cell>
        </row>
        <row r="6892">
          <cell r="A6892" t="str">
            <v>钢固融</v>
          </cell>
          <cell r="B6892" t="str">
            <v>螺纹钢</v>
          </cell>
          <cell r="C6892" t="str">
            <v>HRB400E Φ12×9米</v>
          </cell>
          <cell r="D6892" t="str">
            <v>吨</v>
          </cell>
          <cell r="E6892">
            <v>15</v>
          </cell>
          <cell r="F6892">
            <v>45907</v>
          </cell>
          <cell r="G6892" t="str">
            <v>（自永1标八局二分公司二分部）自贡市沿滩区川南中小企业创业园(金川路东50米)</v>
          </cell>
          <cell r="H6892" t="str">
            <v>余伯宣</v>
          </cell>
          <cell r="I6892">
            <v>13778530969</v>
          </cell>
        </row>
        <row r="6893">
          <cell r="A6893" t="str">
            <v>德胜</v>
          </cell>
          <cell r="B6893" t="str">
            <v>螺纹钢</v>
          </cell>
          <cell r="C6893" t="str">
            <v>HRB400E Φ16×9米</v>
          </cell>
          <cell r="D6893" t="str">
            <v>吨</v>
          </cell>
          <cell r="E6893">
            <v>5</v>
          </cell>
          <cell r="F6893">
            <v>45907</v>
          </cell>
          <cell r="G6893" t="str">
            <v>（自永1标八局二分公司二分部）自贡市沿滩区川南中小企业创业园(金川路东50米)</v>
          </cell>
          <cell r="H6893" t="str">
            <v>余伯宣</v>
          </cell>
          <cell r="I6893">
            <v>13778530969</v>
          </cell>
        </row>
        <row r="6894">
          <cell r="A6894" t="str">
            <v>德胜</v>
          </cell>
          <cell r="B6894" t="str">
            <v>螺纹钢</v>
          </cell>
          <cell r="C6894" t="str">
            <v>HRB400E Φ18×9米</v>
          </cell>
          <cell r="D6894" t="str">
            <v>吨</v>
          </cell>
          <cell r="E6894">
            <v>10</v>
          </cell>
          <cell r="F6894">
            <v>45907</v>
          </cell>
          <cell r="G6894" t="str">
            <v>（自永1标八局二分公司二分部）自贡市沿滩区川南中小企业创业园(金川路东50米)</v>
          </cell>
          <cell r="H6894" t="str">
            <v>余伯宣</v>
          </cell>
          <cell r="I6894">
            <v>13778530969</v>
          </cell>
        </row>
        <row r="6895">
          <cell r="A6895" t="str">
            <v>德胜</v>
          </cell>
          <cell r="B6895" t="str">
            <v>螺纹钢</v>
          </cell>
          <cell r="C6895" t="str">
            <v>HRB400E Φ20×9米</v>
          </cell>
          <cell r="D6895" t="str">
            <v>吨</v>
          </cell>
          <cell r="E6895">
            <v>16</v>
          </cell>
          <cell r="F6895">
            <v>45907</v>
          </cell>
          <cell r="G6895" t="str">
            <v>（自永1标八局二分公司二分部）自贡市沿滩区川南中小企业创业园(金川路东50米)</v>
          </cell>
          <cell r="H6895" t="str">
            <v>余伯宣</v>
          </cell>
          <cell r="I6895">
            <v>13778530969</v>
          </cell>
        </row>
        <row r="6896">
          <cell r="A6896" t="str">
            <v>德胜</v>
          </cell>
          <cell r="B6896" t="str">
            <v>螺纹钢</v>
          </cell>
          <cell r="C6896" t="str">
            <v>HRB400E Φ22×9米</v>
          </cell>
          <cell r="D6896" t="str">
            <v>吨</v>
          </cell>
          <cell r="E6896">
            <v>16</v>
          </cell>
          <cell r="F6896">
            <v>45907</v>
          </cell>
          <cell r="G6896" t="str">
            <v>（自永1标八局二分公司二分部）自贡市沿滩区川南中小企业创业园(金川路东50米)</v>
          </cell>
          <cell r="H6896" t="str">
            <v>余伯宣</v>
          </cell>
          <cell r="I6896">
            <v>13778530969</v>
          </cell>
        </row>
        <row r="6897">
          <cell r="A6897" t="str">
            <v>德胜</v>
          </cell>
          <cell r="B6897" t="str">
            <v>螺纹钢</v>
          </cell>
          <cell r="C6897" t="str">
            <v>HRB400E Φ25×9米</v>
          </cell>
          <cell r="D6897" t="str">
            <v>吨</v>
          </cell>
          <cell r="E6897">
            <v>55</v>
          </cell>
          <cell r="F6897">
            <v>45907</v>
          </cell>
          <cell r="G6897" t="str">
            <v>（自永1标八局二分公司二分部）自贡市沿滩区川南中小企业创业园(金川路东50米)</v>
          </cell>
          <cell r="H6897" t="str">
            <v>余伯宣</v>
          </cell>
          <cell r="I6897">
            <v>13778530969</v>
          </cell>
        </row>
        <row r="6898">
          <cell r="A6898" t="str">
            <v>德胜</v>
          </cell>
          <cell r="B6898" t="str">
            <v>螺纹钢</v>
          </cell>
          <cell r="C6898" t="str">
            <v>HRB400E Φ32×9米</v>
          </cell>
          <cell r="D6898" t="str">
            <v>吨</v>
          </cell>
          <cell r="E6898">
            <v>6</v>
          </cell>
          <cell r="F6898">
            <v>45907</v>
          </cell>
          <cell r="G6898" t="str">
            <v>（自永1标八局二分公司二分部）自贡市沿滩区川南中小企业创业园(金川路东50米)</v>
          </cell>
          <cell r="H6898" t="str">
            <v>余伯宣</v>
          </cell>
          <cell r="I6898">
            <v>13778530969</v>
          </cell>
        </row>
        <row r="6899">
          <cell r="A6899" t="str">
            <v>德胜</v>
          </cell>
          <cell r="B6899" t="str">
            <v>螺纹钢</v>
          </cell>
          <cell r="C6899" t="str">
            <v>HRB500E Φ28×9米</v>
          </cell>
          <cell r="D6899" t="str">
            <v>吨</v>
          </cell>
          <cell r="E6899">
            <v>70</v>
          </cell>
          <cell r="F6899">
            <v>45907</v>
          </cell>
          <cell r="G6899" t="str">
            <v>（自永1标八局二分公司钢筋棚）四川省自贡市大安区牛佛镇</v>
          </cell>
          <cell r="H6899" t="str">
            <v>王君杰</v>
          </cell>
          <cell r="I6899">
            <v>18919619850</v>
          </cell>
        </row>
        <row r="6900">
          <cell r="A6900" t="str">
            <v>德胜</v>
          </cell>
          <cell r="B6900" t="str">
            <v>螺纹钢</v>
          </cell>
          <cell r="C6900" t="str">
            <v>HRB400E Φ28×9米</v>
          </cell>
          <cell r="D6900" t="str">
            <v>吨</v>
          </cell>
          <cell r="E6900">
            <v>105</v>
          </cell>
          <cell r="F6900">
            <v>45907</v>
          </cell>
          <cell r="G6900" t="str">
            <v>（自永1标八局二分公司钢筋棚）四川省自贡市大安区牛佛镇</v>
          </cell>
          <cell r="H6900" t="str">
            <v>王君杰</v>
          </cell>
          <cell r="I6900">
            <v>18919619850</v>
          </cell>
        </row>
        <row r="6901">
          <cell r="A6901" t="str">
            <v>德胜</v>
          </cell>
          <cell r="B6901" t="str">
            <v>螺纹钢</v>
          </cell>
          <cell r="C6901" t="str">
            <v>HRB400E Φ25×12米</v>
          </cell>
          <cell r="D6901" t="str">
            <v>吨</v>
          </cell>
          <cell r="E6901">
            <v>35</v>
          </cell>
          <cell r="F6901">
            <v>45907</v>
          </cell>
          <cell r="G6901" t="str">
            <v>自永4标一局四公司（四川省内江市隆昌市金鹅街道自永4标一局四公司钢筋棚）</v>
          </cell>
          <cell r="H6901" t="str">
            <v>郝优</v>
          </cell>
          <cell r="I6901">
            <v>13891371707</v>
          </cell>
        </row>
        <row r="6902">
          <cell r="A6902" t="str">
            <v>德胜</v>
          </cell>
          <cell r="B6902" t="str">
            <v>螺纹钢</v>
          </cell>
          <cell r="C6902" t="str">
            <v>HRB400E Φ16*12m</v>
          </cell>
          <cell r="D6902" t="str">
            <v>吨</v>
          </cell>
          <cell r="E6902">
            <v>35</v>
          </cell>
          <cell r="F6902">
            <v>45907</v>
          </cell>
          <cell r="G6902" t="str">
            <v>（中铁广州局-成渝扩容2标）四川省资阳市雁江区石岭镇易家沟2号梁场</v>
          </cell>
          <cell r="H6902" t="str">
            <v>刘沛琦</v>
          </cell>
          <cell r="I6902">
            <v>18011784798</v>
          </cell>
        </row>
        <row r="6903">
          <cell r="A6903" t="str">
            <v>润耀</v>
          </cell>
          <cell r="B6903" t="str">
            <v>盘螺</v>
          </cell>
          <cell r="C6903" t="str">
            <v>HRB400E Φ10</v>
          </cell>
          <cell r="D6903" t="str">
            <v>吨</v>
          </cell>
          <cell r="E6903">
            <v>70</v>
          </cell>
          <cell r="F6903">
            <v>45907</v>
          </cell>
          <cell r="G6903" t="str">
            <v>（中铁广州局-成渝扩容2标）四川省资阳市雁江区石岭镇易家沟2号梁场</v>
          </cell>
          <cell r="H6903" t="str">
            <v>刘沛琦</v>
          </cell>
          <cell r="I6903">
            <v>18011784798</v>
          </cell>
        </row>
        <row r="6904">
          <cell r="A6904" t="str">
            <v>润耀</v>
          </cell>
          <cell r="B6904" t="str">
            <v>螺纹钢</v>
          </cell>
          <cell r="C6904" t="str">
            <v>HRB400E Φ12*12m</v>
          </cell>
          <cell r="D6904" t="str">
            <v>吨</v>
          </cell>
          <cell r="E6904">
            <v>70</v>
          </cell>
          <cell r="F6904">
            <v>45907</v>
          </cell>
          <cell r="G6904" t="str">
            <v>（中铁广州局-成渝扩容2标）四川省资阳市雁江区石岭镇易家沟2号梁场</v>
          </cell>
          <cell r="H6904" t="str">
            <v>刘沛琦</v>
          </cell>
          <cell r="I6904">
            <v>18011784798</v>
          </cell>
        </row>
        <row r="6905">
          <cell r="A6905" t="str">
            <v>润耀</v>
          </cell>
          <cell r="B6905" t="str">
            <v>螺纹钢</v>
          </cell>
          <cell r="C6905" t="str">
            <v>HRB400E Φ25 9m</v>
          </cell>
          <cell r="D6905" t="str">
            <v>吨</v>
          </cell>
          <cell r="E6905">
            <v>30</v>
          </cell>
          <cell r="F6905">
            <v>45907</v>
          </cell>
          <cell r="G6905" t="str">
            <v>(中铁科研院宜宾泥溪项目)中铁科研院集团有限公司宜宾市泥溪东互通式立交下穿成贵客专铁路工程项目钢筋加工厂</v>
          </cell>
          <cell r="H6905" t="str">
            <v>蔡鹏</v>
          </cell>
          <cell r="I6905">
            <v>19130850820</v>
          </cell>
        </row>
        <row r="6906">
          <cell r="A6906" t="str">
            <v>润耀</v>
          </cell>
          <cell r="B6906" t="str">
            <v>螺纹钢</v>
          </cell>
          <cell r="C6906" t="str">
            <v>HRB400E Φ16 9m</v>
          </cell>
          <cell r="D6906" t="str">
            <v>吨</v>
          </cell>
          <cell r="E6906">
            <v>6</v>
          </cell>
          <cell r="F6906">
            <v>45907</v>
          </cell>
          <cell r="G6906" t="str">
            <v>(中铁科研院宜宾泥溪项目)中铁科研院集团有限公司宜宾市泥溪东互通式立交下穿成贵客专铁路工程项目钢筋加工厂</v>
          </cell>
          <cell r="H6906" t="str">
            <v>蔡鹏</v>
          </cell>
          <cell r="I6906">
            <v>19130850820</v>
          </cell>
        </row>
        <row r="6907">
          <cell r="A6907" t="str">
            <v>钢固融</v>
          </cell>
          <cell r="B6907" t="str">
            <v>盘圆</v>
          </cell>
          <cell r="C6907" t="str">
            <v>HPB300Ф8</v>
          </cell>
          <cell r="D6907" t="str">
            <v>吨</v>
          </cell>
          <cell r="E6907">
            <v>35</v>
          </cell>
          <cell r="F6907">
            <v>45908</v>
          </cell>
          <cell r="G6907" t="str">
            <v>（中铁八局康新高速TJ4-1标）四川省甘孜州康定市新都桥镇超限载检测站</v>
          </cell>
          <cell r="H6907" t="str">
            <v>刘俊</v>
          </cell>
          <cell r="I6907">
            <v>18587764925</v>
          </cell>
        </row>
        <row r="6908">
          <cell r="A6908" t="str">
            <v>德胜</v>
          </cell>
          <cell r="B6908" t="str">
            <v>螺纹钢</v>
          </cell>
          <cell r="C6908" t="str">
            <v>HRB400E Φ20 12m</v>
          </cell>
          <cell r="D6908" t="str">
            <v>吨</v>
          </cell>
          <cell r="E6908">
            <v>35</v>
          </cell>
          <cell r="F6908">
            <v>45908</v>
          </cell>
          <cell r="G6908" t="str">
            <v>（中铁三局成渝扩容ZCB3-1项目部）内江市胜利收费站红绿灯500米</v>
          </cell>
          <cell r="H6908" t="str">
            <v>王岩</v>
          </cell>
          <cell r="I6908">
            <v>17634813323</v>
          </cell>
        </row>
        <row r="6909">
          <cell r="A6909" t="str">
            <v>德胜</v>
          </cell>
          <cell r="B6909" t="str">
            <v>螺纹钢</v>
          </cell>
          <cell r="C6909" t="str">
            <v>HRB400E Φ12*12m</v>
          </cell>
          <cell r="D6909" t="str">
            <v>吨</v>
          </cell>
          <cell r="E6909">
            <v>70</v>
          </cell>
          <cell r="F6909">
            <v>45908</v>
          </cell>
          <cell r="G6909" t="str">
            <v>（中铁广州局-成渝扩容2标）四川省资阳市雁江区石岭镇易家沟2号梁场</v>
          </cell>
          <cell r="H6909" t="str">
            <v>刘沛琦</v>
          </cell>
          <cell r="I6909">
            <v>18011784798</v>
          </cell>
        </row>
        <row r="6910">
          <cell r="A6910" t="str">
            <v>德胜</v>
          </cell>
          <cell r="B6910" t="str">
            <v>螺纹钢</v>
          </cell>
          <cell r="C6910" t="str">
            <v>HRB400E Φ16*12m</v>
          </cell>
          <cell r="D6910" t="str">
            <v>吨</v>
          </cell>
          <cell r="E6910">
            <v>35</v>
          </cell>
          <cell r="F6910">
            <v>45908</v>
          </cell>
          <cell r="G6910" t="str">
            <v>（中铁广州局-成渝扩容2标）四川省资阳市雁江区石岭镇易家沟2号梁场</v>
          </cell>
          <cell r="H6910" t="str">
            <v>刘沛琦</v>
          </cell>
          <cell r="I6910">
            <v>18011784798</v>
          </cell>
        </row>
        <row r="6911">
          <cell r="A6911" t="str">
            <v>德胜</v>
          </cell>
          <cell r="B6911" t="str">
            <v>螺纹钢</v>
          </cell>
          <cell r="C6911" t="str">
            <v>HRB400EФ22*9m</v>
          </cell>
          <cell r="D6911" t="str">
            <v>吨</v>
          </cell>
          <cell r="E6911">
            <v>35</v>
          </cell>
          <cell r="F6911">
            <v>45908</v>
          </cell>
          <cell r="G6911" t="str">
            <v>（中铁六局呼和公司康新高速TJ4-2标）四川省甘孜藏族自治州康定市新都桥镇东俄罗三村中建八局搅拌站旁</v>
          </cell>
          <cell r="H6911" t="str">
            <v>许文刚</v>
          </cell>
          <cell r="I6911">
            <v>15848808186</v>
          </cell>
        </row>
        <row r="6912">
          <cell r="A6912" t="str">
            <v>德胜</v>
          </cell>
          <cell r="B6912" t="str">
            <v>螺纹钢</v>
          </cell>
          <cell r="C6912" t="str">
            <v>HRB400EФ16*9m</v>
          </cell>
          <cell r="D6912" t="str">
            <v>吨</v>
          </cell>
          <cell r="E6912">
            <v>35</v>
          </cell>
          <cell r="F6912">
            <v>45908</v>
          </cell>
          <cell r="G6912" t="str">
            <v>（中铁六局呼和公司康新高速TJ4-2标）四川省甘孜藏族自治州康定市新都桥镇东俄罗三村中建八局搅拌站旁</v>
          </cell>
          <cell r="H6912" t="str">
            <v>许文刚</v>
          </cell>
          <cell r="I6912">
            <v>15848808186</v>
          </cell>
        </row>
        <row r="6913">
          <cell r="A6913" t="str">
            <v>达钢</v>
          </cell>
          <cell r="B6913" t="str">
            <v>螺纹钢</v>
          </cell>
          <cell r="C6913" t="str">
            <v>HRB400E Φ12 9m</v>
          </cell>
          <cell r="D6913" t="str">
            <v>吨</v>
          </cell>
          <cell r="E6913">
            <v>9</v>
          </cell>
          <cell r="F6913">
            <v>45908</v>
          </cell>
          <cell r="G6913" t="str">
            <v>(武汉电气化局成达万高铁强电项目-南充营山)四川省南充市营山县保真路景阳名城南50米(保真路东)</v>
          </cell>
          <cell r="H6913" t="str">
            <v>周开亮</v>
          </cell>
          <cell r="I6913">
            <v>18381485052</v>
          </cell>
        </row>
        <row r="6914">
          <cell r="A6914" t="str">
            <v>达钢</v>
          </cell>
          <cell r="B6914" t="str">
            <v>螺纹钢</v>
          </cell>
          <cell r="C6914" t="str">
            <v>HRB400E Φ14 9m</v>
          </cell>
          <cell r="D6914" t="str">
            <v>吨</v>
          </cell>
          <cell r="E6914">
            <v>3</v>
          </cell>
          <cell r="F6914">
            <v>45908</v>
          </cell>
          <cell r="G6914" t="str">
            <v>(武汉电气化局成达万高铁强电项目-南充营山)四川省南充市营山县保真路景阳名城南50米(保真路东)</v>
          </cell>
          <cell r="H6914" t="str">
            <v>周开亮</v>
          </cell>
          <cell r="I6914">
            <v>18381485052</v>
          </cell>
        </row>
        <row r="6915">
          <cell r="A6915" t="str">
            <v>达钢</v>
          </cell>
          <cell r="B6915" t="str">
            <v>螺纹钢</v>
          </cell>
          <cell r="C6915" t="str">
            <v>HRB400E Φ16 9m</v>
          </cell>
          <cell r="D6915" t="str">
            <v>吨</v>
          </cell>
          <cell r="E6915">
            <v>15</v>
          </cell>
          <cell r="F6915">
            <v>45908</v>
          </cell>
          <cell r="G6915" t="str">
            <v>(武汉电气化局成达万高铁强电项目-南充营山)四川省南充市营山县保真路景阳名城南50米(保真路东)</v>
          </cell>
          <cell r="H6915" t="str">
            <v>周开亮</v>
          </cell>
          <cell r="I6915">
            <v>18381485052</v>
          </cell>
        </row>
        <row r="6916">
          <cell r="A6916" t="str">
            <v>达钢</v>
          </cell>
          <cell r="B6916" t="str">
            <v>螺纹钢</v>
          </cell>
          <cell r="C6916" t="str">
            <v>HRB400E Φ22 9m</v>
          </cell>
          <cell r="D6916" t="str">
            <v>吨</v>
          </cell>
          <cell r="E6916">
            <v>9</v>
          </cell>
          <cell r="F6916">
            <v>45908</v>
          </cell>
          <cell r="G6916" t="str">
            <v>(武汉电气化局成达万高铁强电项目-南充营山)四川省南充市营山县保真路景阳名城南50米(保真路东)</v>
          </cell>
          <cell r="H6916" t="str">
            <v>周开亮</v>
          </cell>
          <cell r="I6916">
            <v>18381485052</v>
          </cell>
        </row>
        <row r="6917">
          <cell r="A6917" t="str">
            <v>达钢</v>
          </cell>
          <cell r="B6917" t="str">
            <v>螺纹钢</v>
          </cell>
          <cell r="C6917" t="str">
            <v>HRB400E Φ12 9m</v>
          </cell>
          <cell r="D6917" t="str">
            <v>吨</v>
          </cell>
          <cell r="E6917">
            <v>9</v>
          </cell>
          <cell r="F6917">
            <v>45908</v>
          </cell>
          <cell r="G6917" t="str">
            <v>(武汉电气化局成达万高铁强电项目-渠县)四川省达州市渠县渠北镇雷家湾渠县北站旁</v>
          </cell>
          <cell r="H6917" t="str">
            <v>刘频</v>
          </cell>
          <cell r="I6917">
            <v>18779627939</v>
          </cell>
        </row>
        <row r="6918">
          <cell r="A6918" t="str">
            <v>达钢</v>
          </cell>
          <cell r="B6918" t="str">
            <v>螺纹钢</v>
          </cell>
          <cell r="C6918" t="str">
            <v>HRB400E Φ14 9m</v>
          </cell>
          <cell r="D6918" t="str">
            <v>吨</v>
          </cell>
          <cell r="E6918">
            <v>3</v>
          </cell>
          <cell r="F6918">
            <v>45908</v>
          </cell>
          <cell r="G6918" t="str">
            <v>(武汉电气化局成达万高铁强电项目-渠县)四川省达州市渠县渠北镇雷家湾渠县北站旁</v>
          </cell>
          <cell r="H6918" t="str">
            <v>刘频</v>
          </cell>
          <cell r="I6918">
            <v>18779627939</v>
          </cell>
        </row>
        <row r="6919">
          <cell r="A6919" t="str">
            <v>达钢</v>
          </cell>
          <cell r="B6919" t="str">
            <v>螺纹钢</v>
          </cell>
          <cell r="C6919" t="str">
            <v>HRB400E Φ16 9m</v>
          </cell>
          <cell r="D6919" t="str">
            <v>吨</v>
          </cell>
          <cell r="E6919">
            <v>21</v>
          </cell>
          <cell r="F6919">
            <v>45908</v>
          </cell>
          <cell r="G6919" t="str">
            <v>(武汉电气化局成达万高铁强电项目-渠县)四川省达州市渠县渠北镇雷家湾渠县北站旁</v>
          </cell>
          <cell r="H6919" t="str">
            <v>刘频</v>
          </cell>
          <cell r="I6919">
            <v>18779627939</v>
          </cell>
        </row>
        <row r="6920">
          <cell r="A6920" t="str">
            <v>达钢</v>
          </cell>
          <cell r="B6920" t="str">
            <v>螺纹钢</v>
          </cell>
          <cell r="C6920" t="str">
            <v>HRB400E Φ28 9m</v>
          </cell>
          <cell r="D6920" t="str">
            <v>吨</v>
          </cell>
          <cell r="E6920">
            <v>3</v>
          </cell>
          <cell r="F6920">
            <v>45908</v>
          </cell>
          <cell r="G6920" t="str">
            <v>(武汉电气化局成达万高铁强电项目-渠县)四川省达州市渠县渠北镇雷家湾渠县北站旁</v>
          </cell>
          <cell r="H6920" t="str">
            <v>刘频</v>
          </cell>
          <cell r="I6920">
            <v>18779627939</v>
          </cell>
        </row>
        <row r="6921">
          <cell r="A6921" t="str">
            <v>达钢</v>
          </cell>
          <cell r="B6921" t="str">
            <v>螺纹钢</v>
          </cell>
          <cell r="C6921" t="str">
            <v>HRB400E Φ12 9m</v>
          </cell>
          <cell r="D6921" t="str">
            <v>吨</v>
          </cell>
          <cell r="E6921">
            <v>6</v>
          </cell>
          <cell r="F6921">
            <v>45908</v>
          </cell>
          <cell r="G6921" t="str">
            <v>(武汉电气化局成达万高铁强电项目-达州主城区-达州南站)四川省达州市达川区达州南站</v>
          </cell>
          <cell r="H6921" t="str">
            <v>杨人志</v>
          </cell>
          <cell r="I6921">
            <v>18782679099</v>
          </cell>
        </row>
        <row r="6922">
          <cell r="A6922" t="str">
            <v>达钢</v>
          </cell>
          <cell r="B6922" t="str">
            <v>螺纹钢</v>
          </cell>
          <cell r="C6922" t="str">
            <v>HRB400E Φ14 9m</v>
          </cell>
          <cell r="D6922" t="str">
            <v>吨</v>
          </cell>
          <cell r="E6922">
            <v>3</v>
          </cell>
          <cell r="F6922">
            <v>45908</v>
          </cell>
          <cell r="G6922" t="str">
            <v>(武汉电气化局成达万高铁强电项目-达州主城区-达州南站)四川省达州市达川区达州南站</v>
          </cell>
          <cell r="H6922" t="str">
            <v>杨人志</v>
          </cell>
          <cell r="I6922">
            <v>18782679099</v>
          </cell>
        </row>
        <row r="6923">
          <cell r="A6923" t="str">
            <v>达钢</v>
          </cell>
          <cell r="B6923" t="str">
            <v>螺纹钢</v>
          </cell>
          <cell r="C6923" t="str">
            <v>HRB400E Φ16 9m</v>
          </cell>
          <cell r="D6923" t="str">
            <v>吨</v>
          </cell>
          <cell r="E6923">
            <v>21</v>
          </cell>
          <cell r="F6923">
            <v>45908</v>
          </cell>
          <cell r="G6923" t="str">
            <v>(武汉电气化局成达万高铁强电项目-达州主城区-达州南站)四川省达州市达川区达州南站</v>
          </cell>
          <cell r="H6923" t="str">
            <v>杨人志</v>
          </cell>
          <cell r="I6923">
            <v>18782679099</v>
          </cell>
        </row>
        <row r="6924">
          <cell r="A6924" t="str">
            <v>达钢</v>
          </cell>
          <cell r="B6924" t="str">
            <v>螺纹钢</v>
          </cell>
          <cell r="C6924" t="str">
            <v>HRB400E Φ22 9m</v>
          </cell>
          <cell r="D6924" t="str">
            <v>吨</v>
          </cell>
          <cell r="E6924">
            <v>6</v>
          </cell>
          <cell r="F6924">
            <v>45908</v>
          </cell>
          <cell r="G6924" t="str">
            <v>(武汉电气化局成达万高铁强电项目-达州主城区-达州南站)四川省达州市达川区达州南站</v>
          </cell>
          <cell r="H6924" t="str">
            <v>杨人志</v>
          </cell>
          <cell r="I6924">
            <v>18782679099</v>
          </cell>
        </row>
        <row r="6925">
          <cell r="A6925" t="str">
            <v>达钢</v>
          </cell>
          <cell r="B6925" t="str">
            <v>螺纹钢</v>
          </cell>
          <cell r="C6925" t="str">
            <v>HRB400E Φ25 9m</v>
          </cell>
          <cell r="D6925" t="str">
            <v>吨</v>
          </cell>
          <cell r="E6925">
            <v>9</v>
          </cell>
          <cell r="F6925">
            <v>45908</v>
          </cell>
          <cell r="G6925" t="str">
            <v>(武汉电气化局成达万高铁强电项目-达州主城区-达州南站)四川省达州市达川区达州南站</v>
          </cell>
          <cell r="H6925" t="str">
            <v>杨人志</v>
          </cell>
          <cell r="I6925">
            <v>18782679099</v>
          </cell>
        </row>
        <row r="6926">
          <cell r="A6926" t="str">
            <v>达钢</v>
          </cell>
          <cell r="B6926" t="str">
            <v>螺纹钢</v>
          </cell>
          <cell r="C6926" t="str">
            <v>HRB400E Φ28 9m</v>
          </cell>
          <cell r="D6926" t="str">
            <v>吨</v>
          </cell>
          <cell r="E6926">
            <v>3</v>
          </cell>
          <cell r="F6926">
            <v>45908</v>
          </cell>
          <cell r="G6926" t="str">
            <v>(武汉电气化局成达万高铁强电项目-达州主城区-达州南站)四川省达州市达川区达州南站</v>
          </cell>
          <cell r="H6926" t="str">
            <v>杨人志</v>
          </cell>
          <cell r="I6926">
            <v>18782679099</v>
          </cell>
        </row>
        <row r="6927">
          <cell r="A6927" t="str">
            <v>钢固融</v>
          </cell>
          <cell r="B6927" t="str">
            <v>盘圆</v>
          </cell>
          <cell r="C6927" t="str">
            <v>HPB300Φ8</v>
          </cell>
          <cell r="D6927" t="str">
            <v>吨</v>
          </cell>
          <cell r="E6927">
            <v>35</v>
          </cell>
          <cell r="F6927">
            <v>45908</v>
          </cell>
          <cell r="G6927" t="str">
            <v>（中铁广州局-成渝扩容2标）四川省资阳市雁江区石岭镇易家沟2号梁场</v>
          </cell>
          <cell r="H6927" t="str">
            <v>刘沛琦</v>
          </cell>
          <cell r="I6927">
            <v>18011784798</v>
          </cell>
        </row>
        <row r="6928">
          <cell r="A6928" t="str">
            <v>润耀</v>
          </cell>
          <cell r="B6928" t="str">
            <v>盘螺</v>
          </cell>
          <cell r="C6928" t="str">
            <v>HRB400E Φ10</v>
          </cell>
          <cell r="D6928" t="str">
            <v>吨</v>
          </cell>
          <cell r="E6928">
            <v>70</v>
          </cell>
          <cell r="F6928">
            <v>45908</v>
          </cell>
          <cell r="G6928" t="str">
            <v>（中铁广州局-成渝扩容2标）四川省资阳市雁江区石岭镇易家沟2号梁场</v>
          </cell>
          <cell r="H6928" t="str">
            <v>刘沛琦</v>
          </cell>
          <cell r="I6928">
            <v>18011784798</v>
          </cell>
        </row>
        <row r="6929">
          <cell r="A6929" t="str">
            <v>润耀</v>
          </cell>
          <cell r="B6929" t="str">
            <v>盘圆</v>
          </cell>
          <cell r="C6929" t="str">
            <v>HPB300Φ12</v>
          </cell>
          <cell r="D6929" t="str">
            <v>吨</v>
          </cell>
          <cell r="E6929">
            <v>35</v>
          </cell>
          <cell r="F6929">
            <v>45908</v>
          </cell>
          <cell r="G6929" t="str">
            <v>（中铁广州局-成渝扩容2标）成渝扩容项目ZCB3-2标2#钢筋厂【雁江区联盟桥东北50米(资资路) 】</v>
          </cell>
          <cell r="H6929" t="str">
            <v>孙鹏飞</v>
          </cell>
          <cell r="I6929">
            <v>18011784798</v>
          </cell>
        </row>
        <row r="6930">
          <cell r="A6930" t="str">
            <v>润耀</v>
          </cell>
          <cell r="B6930" t="str">
            <v>盘螺</v>
          </cell>
          <cell r="C6930" t="str">
            <v>HRB400E Φ12</v>
          </cell>
          <cell r="D6930" t="str">
            <v>吨</v>
          </cell>
          <cell r="E6930">
            <v>70</v>
          </cell>
          <cell r="F6930">
            <v>45908</v>
          </cell>
          <cell r="G6930" t="str">
            <v>（中铁广州局-成渝扩容2标）成渝扩容项目ZCB3-2标2#钢筋厂【雁江区联盟桥东北50米(资资路) 】</v>
          </cell>
          <cell r="H6930" t="str">
            <v>孙鹏飞</v>
          </cell>
          <cell r="I6930">
            <v>18011784798</v>
          </cell>
        </row>
        <row r="6931">
          <cell r="A6931" t="str">
            <v>润耀</v>
          </cell>
          <cell r="B6931" t="str">
            <v>螺纹钢</v>
          </cell>
          <cell r="C6931" t="str">
            <v>HRB400E Φ12*12m</v>
          </cell>
          <cell r="D6931" t="str">
            <v>吨</v>
          </cell>
          <cell r="E6931">
            <v>70</v>
          </cell>
          <cell r="F6931">
            <v>45908</v>
          </cell>
          <cell r="G6931" t="str">
            <v>（中铁广州局-成渝扩容2标）成渝扩容项目ZCB3-2标2#钢筋厂【雁江区联盟桥东北50米(资资路) 】</v>
          </cell>
          <cell r="H6931" t="str">
            <v>孙鹏飞</v>
          </cell>
          <cell r="I6931">
            <v>18011784798</v>
          </cell>
        </row>
        <row r="6932">
          <cell r="A6932" t="str">
            <v>润耀</v>
          </cell>
          <cell r="B6932" t="str">
            <v>螺纹钢</v>
          </cell>
          <cell r="C6932" t="str">
            <v>HRB400E 32mm*12米</v>
          </cell>
          <cell r="D6932" t="str">
            <v>吨</v>
          </cell>
          <cell r="E6932">
            <v>35</v>
          </cell>
          <cell r="F6932">
            <v>45908</v>
          </cell>
          <cell r="G6932" t="str">
            <v>（中铁十局-资乐高速4标）四川省眉山市仁寿县彰加镇促进村中铁十局资乐高速1#钢筋场</v>
          </cell>
          <cell r="H6932" t="str">
            <v>杨飞</v>
          </cell>
          <cell r="I6932">
            <v>15667998777</v>
          </cell>
        </row>
        <row r="6933">
          <cell r="A6933" t="str">
            <v>润耀</v>
          </cell>
          <cell r="B6933" t="str">
            <v>盘螺</v>
          </cell>
          <cell r="C6933" t="str">
            <v>HRB400EФ10</v>
          </cell>
          <cell r="D6933" t="str">
            <v>吨</v>
          </cell>
          <cell r="E6933">
            <v>35</v>
          </cell>
          <cell r="F6933">
            <v>45908</v>
          </cell>
          <cell r="G6933" t="str">
            <v>（中铁六局呼和公司康新高速TJ4-2标）四川省甘孜藏族自治州康定市新都桥镇东俄罗三村中建八局搅拌站旁</v>
          </cell>
          <cell r="H6933" t="str">
            <v>许文刚</v>
          </cell>
          <cell r="I6933">
            <v>15848808186</v>
          </cell>
        </row>
        <row r="6934">
          <cell r="A6934" t="str">
            <v>德胜</v>
          </cell>
          <cell r="B6934" t="str">
            <v>螺纹钢</v>
          </cell>
          <cell r="C6934" t="str">
            <v>HRB400EΦ32*9m</v>
          </cell>
          <cell r="D6934" t="str">
            <v>吨</v>
          </cell>
          <cell r="E6934">
            <v>18</v>
          </cell>
          <cell r="F6934">
            <v>45908</v>
          </cell>
          <cell r="G6934" t="str">
            <v>（中铁一局-大渡河项目）乐山市峨边县沙坪镇中铁一局钢筋加工厂（污水处理厂）</v>
          </cell>
          <cell r="H6934" t="str">
            <v>冯雷</v>
          </cell>
          <cell r="I6934" t="str">
            <v>18700069985</v>
          </cell>
        </row>
        <row r="6935">
          <cell r="A6935" t="str">
            <v>德胜</v>
          </cell>
          <cell r="B6935" t="str">
            <v>螺纹钢</v>
          </cell>
          <cell r="C6935" t="str">
            <v>HRB400EΦ12*12m</v>
          </cell>
          <cell r="D6935" t="str">
            <v>吨</v>
          </cell>
          <cell r="E6935">
            <v>17</v>
          </cell>
          <cell r="F6935">
            <v>45908</v>
          </cell>
          <cell r="G6935" t="str">
            <v>（中铁一局-大渡河项目）乐山市峨边县沙坪镇中铁一局钢筋加工厂（污水处理厂）</v>
          </cell>
          <cell r="H6935" t="str">
            <v>冯雷</v>
          </cell>
          <cell r="I6935" t="str">
            <v>18700069985</v>
          </cell>
        </row>
        <row r="6936">
          <cell r="A6936" t="str">
            <v>德胜</v>
          </cell>
          <cell r="B6936" t="str">
            <v>螺纹钢</v>
          </cell>
          <cell r="C6936" t="str">
            <v>HRB400EΦ16*12m</v>
          </cell>
          <cell r="D6936" t="str">
            <v>吨</v>
          </cell>
          <cell r="E6936">
            <v>35</v>
          </cell>
          <cell r="F6936">
            <v>45908</v>
          </cell>
          <cell r="G6936" t="str">
            <v>（中铁一局-大渡河项目）乐山市峨边县沙坪镇中铁一局钢筋加工厂（污水处理厂）</v>
          </cell>
          <cell r="H6936" t="str">
            <v>冯雷</v>
          </cell>
          <cell r="I6936" t="str">
            <v>18700069985</v>
          </cell>
        </row>
        <row r="6937">
          <cell r="A6937" t="str">
            <v>德胜</v>
          </cell>
          <cell r="B6937" t="str">
            <v>螺纹钢</v>
          </cell>
          <cell r="C6937" t="str">
            <v>HRB400EФ32*9m</v>
          </cell>
          <cell r="D6937" t="str">
            <v>吨</v>
          </cell>
          <cell r="E6937">
            <v>35</v>
          </cell>
          <cell r="F6937">
            <v>45908</v>
          </cell>
          <cell r="G6937" t="str">
            <v>（中铁三局集团有限公司成绵乐客专乐山站站房改扩建项目经理部）四川省乐山市市中区瑞祥路与至乐路交叉口西侧</v>
          </cell>
          <cell r="H6937" t="str">
            <v>王鹏</v>
          </cell>
          <cell r="I6937" t="str">
            <v>153 4056 0935</v>
          </cell>
        </row>
        <row r="6938">
          <cell r="A6938" t="str">
            <v>润耀</v>
          </cell>
          <cell r="B6938" t="str">
            <v>螺纹钢</v>
          </cell>
          <cell r="C6938" t="str">
            <v>HRB400EФ12*9m</v>
          </cell>
          <cell r="D6938" t="str">
            <v>吨</v>
          </cell>
          <cell r="E6938">
            <v>35</v>
          </cell>
          <cell r="F6938">
            <v>45909</v>
          </cell>
          <cell r="G6938" t="str">
            <v>（中核中原-温江北林医养综合体项目）四川省成都市温江区万春大道第三人民医院东</v>
          </cell>
          <cell r="H6938" t="str">
            <v>蔡杰</v>
          </cell>
          <cell r="I6938">
            <v>18875129329</v>
          </cell>
        </row>
        <row r="6939">
          <cell r="A6939" t="str">
            <v>润耀</v>
          </cell>
          <cell r="B6939" t="str">
            <v>盘螺</v>
          </cell>
          <cell r="C6939" t="str">
            <v>HRB400EФ8</v>
          </cell>
          <cell r="D6939" t="str">
            <v>吨</v>
          </cell>
          <cell r="E6939">
            <v>16</v>
          </cell>
          <cell r="F6939">
            <v>45909</v>
          </cell>
          <cell r="G6939" t="str">
            <v>（中核中原-温江北林医养综合体项目）四川省成都市温江区万春大道第三人民医院东</v>
          </cell>
          <cell r="H6939" t="str">
            <v>蔡杰</v>
          </cell>
          <cell r="I6939">
            <v>18875129329</v>
          </cell>
        </row>
        <row r="6940">
          <cell r="A6940" t="str">
            <v>润耀</v>
          </cell>
          <cell r="B6940" t="str">
            <v>盘螺</v>
          </cell>
          <cell r="C6940" t="str">
            <v>HRB400EФ10</v>
          </cell>
          <cell r="D6940" t="str">
            <v>吨</v>
          </cell>
          <cell r="E6940">
            <v>19</v>
          </cell>
          <cell r="F6940">
            <v>45909</v>
          </cell>
          <cell r="G6940" t="str">
            <v>（中核中原-温江北林医养综合体项目）四川省成都市温江区万春大道第三人民医院东</v>
          </cell>
          <cell r="H6940" t="str">
            <v>蔡杰</v>
          </cell>
          <cell r="I6940">
            <v>18875129329</v>
          </cell>
        </row>
        <row r="6941">
          <cell r="A6941" t="str">
            <v>润耀</v>
          </cell>
          <cell r="B6941" t="str">
            <v>螺纹钢</v>
          </cell>
          <cell r="C6941" t="str">
            <v>HRB400EФ32*12m</v>
          </cell>
          <cell r="D6941" t="str">
            <v>吨</v>
          </cell>
          <cell r="E6941">
            <v>70</v>
          </cell>
          <cell r="F6941">
            <v>45909</v>
          </cell>
          <cell r="G6941" t="str">
            <v>（中铁八局康新高速TJ4-1标）四川省甘孜州康定市新都桥镇超限载检测站</v>
          </cell>
          <cell r="H6941" t="str">
            <v>刘俊</v>
          </cell>
          <cell r="I6941">
            <v>18587764925</v>
          </cell>
        </row>
        <row r="6942">
          <cell r="A6942" t="str">
            <v>润耀（代）</v>
          </cell>
          <cell r="B6942" t="str">
            <v>螺纹钢</v>
          </cell>
          <cell r="C6942" t="str">
            <v>HRB400EФ20*9m</v>
          </cell>
          <cell r="D6942" t="str">
            <v>吨</v>
          </cell>
          <cell r="E6942">
            <v>6</v>
          </cell>
          <cell r="F6942">
            <v>45909</v>
          </cell>
          <cell r="G6942" t="str">
            <v>（成铁西物-开阳支线项目）贵州省贵阳市开阳县、息烽县开阳支线项目施工现场，第一下货点:陈
以金</v>
          </cell>
          <cell r="H6942" t="str">
            <v>黄永福</v>
          </cell>
          <cell r="I6942" t="str">
            <v>15982823571</v>
          </cell>
        </row>
        <row r="6943">
          <cell r="A6943" t="str">
            <v>润耀（代）</v>
          </cell>
          <cell r="B6943" t="str">
            <v>螺纹钢</v>
          </cell>
          <cell r="C6943" t="str">
            <v>HRB400EФ16*9m</v>
          </cell>
          <cell r="D6943" t="str">
            <v>吨</v>
          </cell>
          <cell r="E6943">
            <v>8</v>
          </cell>
          <cell r="F6943">
            <v>45909</v>
          </cell>
          <cell r="G6943" t="str">
            <v>（成铁西物-开阳支线项目）贵州省贵阳市开阳县、息烽县开阳支线项目施工现场，第一下货点:陈
以金</v>
          </cell>
          <cell r="H6943" t="str">
            <v>黄永福</v>
          </cell>
          <cell r="I6943" t="str">
            <v>15982823571</v>
          </cell>
        </row>
        <row r="6944">
          <cell r="A6944" t="str">
            <v>润耀（代）</v>
          </cell>
          <cell r="B6944" t="str">
            <v>盘圆</v>
          </cell>
          <cell r="C6944" t="str">
            <v>HPB300Ф10</v>
          </cell>
          <cell r="D6944" t="str">
            <v>吨</v>
          </cell>
          <cell r="E6944">
            <v>7</v>
          </cell>
          <cell r="F6944">
            <v>45909</v>
          </cell>
          <cell r="G6944" t="str">
            <v>（成铁西物-开阳支线项目）贵州省贵阳市开阳县、息烽县开阳支线项目施工现场，第一下货点:陈
以金</v>
          </cell>
          <cell r="H6944" t="str">
            <v>黄永福</v>
          </cell>
          <cell r="I6944" t="str">
            <v>15982823571</v>
          </cell>
        </row>
        <row r="6945">
          <cell r="A6945" t="str">
            <v>润耀（代）</v>
          </cell>
          <cell r="B6945" t="str">
            <v>螺纹钢</v>
          </cell>
          <cell r="C6945" t="str">
            <v>HRB400EФ20*9m</v>
          </cell>
          <cell r="D6945" t="str">
            <v>吨</v>
          </cell>
          <cell r="E6945">
            <v>2.5</v>
          </cell>
          <cell r="F6945">
            <v>45909</v>
          </cell>
          <cell r="G6945" t="str">
            <v>（成铁西物-开阳支线项目）贵州省贵阳市开阳县、息烽县开阳支线项目施工现场，第二下货点:周正发、黄浪
以金</v>
          </cell>
          <cell r="H6945" t="str">
            <v>黄永福</v>
          </cell>
          <cell r="I6945" t="str">
            <v>15982823571</v>
          </cell>
        </row>
        <row r="6946">
          <cell r="A6946" t="str">
            <v>润耀（代）</v>
          </cell>
          <cell r="B6946" t="str">
            <v>螺纹钢</v>
          </cell>
          <cell r="C6946" t="str">
            <v>HRB400EФ12*9m</v>
          </cell>
          <cell r="D6946" t="str">
            <v>吨</v>
          </cell>
          <cell r="E6946">
            <v>4.3</v>
          </cell>
          <cell r="F6946">
            <v>45909</v>
          </cell>
          <cell r="G6946" t="str">
            <v>（成铁西物-开阳支线项目）贵州省贵阳市开阳县、息烽县开阳支线项目施工现场，第二下货点:周正发、黄浪
以金</v>
          </cell>
          <cell r="H6946" t="str">
            <v>黄永福</v>
          </cell>
          <cell r="I6946" t="str">
            <v>15982823571</v>
          </cell>
        </row>
        <row r="6947">
          <cell r="A6947" t="str">
            <v>润耀（代）</v>
          </cell>
          <cell r="B6947" t="str">
            <v>盘圆</v>
          </cell>
          <cell r="C6947" t="str">
            <v>HPB300Ф10</v>
          </cell>
          <cell r="D6947" t="str">
            <v>吨</v>
          </cell>
          <cell r="E6947">
            <v>5.6</v>
          </cell>
          <cell r="F6947">
            <v>45909</v>
          </cell>
          <cell r="G6947" t="str">
            <v>（成铁西物-开阳支线项目）贵州省贵阳市开阳县、息烽县开阳支线项目施工现场，第二下货点:周正发、黄浪
以金</v>
          </cell>
          <cell r="H6947" t="str">
            <v>黄永福</v>
          </cell>
          <cell r="I6947" t="str">
            <v>15982823571</v>
          </cell>
        </row>
        <row r="6948">
          <cell r="A6948" t="str">
            <v>德胜</v>
          </cell>
          <cell r="B6948" t="str">
            <v>螺纹钢</v>
          </cell>
          <cell r="C6948" t="str">
            <v>HRB400EФ12*9m</v>
          </cell>
          <cell r="D6948" t="str">
            <v>吨</v>
          </cell>
          <cell r="E6948">
            <v>30</v>
          </cell>
          <cell r="F6948">
            <v>45909</v>
          </cell>
          <cell r="G6948" t="str">
            <v>（成铁西物-永川栏杆滩项目）重庆市永川区凤凰三路永川栏杆滩海关监管及集装箱装卸作业场所铁路专用线工程施工现场</v>
          </cell>
          <cell r="H6948" t="str">
            <v>黄永福</v>
          </cell>
          <cell r="I6948" t="str">
            <v>15982823571</v>
          </cell>
        </row>
        <row r="6949">
          <cell r="A6949" t="str">
            <v>德胜</v>
          </cell>
          <cell r="B6949" t="str">
            <v>螺纹钢</v>
          </cell>
          <cell r="C6949" t="str">
            <v>HRB400EФ20*9m</v>
          </cell>
          <cell r="D6949" t="str">
            <v>吨</v>
          </cell>
          <cell r="E6949">
            <v>110</v>
          </cell>
          <cell r="F6949">
            <v>45909</v>
          </cell>
          <cell r="G6949" t="str">
            <v>（成铁西物-永川栏杆滩项目）重庆市永川区凤凰三路永川栏杆滩海关监管及集装箱装卸作业场所铁路专用线工程施工现场</v>
          </cell>
          <cell r="H6949" t="str">
            <v>黄永福</v>
          </cell>
          <cell r="I6949" t="str">
            <v>15982823571</v>
          </cell>
        </row>
        <row r="6950">
          <cell r="A6950" t="str">
            <v>德胜恒嘉</v>
          </cell>
          <cell r="B6950" t="str">
            <v>螺纹钢</v>
          </cell>
          <cell r="C6950" t="str">
            <v>HRB400EФ12*9m</v>
          </cell>
          <cell r="D6950" t="str">
            <v>吨</v>
          </cell>
          <cell r="E6950">
            <v>105</v>
          </cell>
          <cell r="F6950">
            <v>45909</v>
          </cell>
          <cell r="G6950" t="str">
            <v>（中铁八局康新高速TJ4-1标）四川省甘孜州康定市新都桥镇超限载检测站</v>
          </cell>
          <cell r="H6950" t="str">
            <v>刘俊</v>
          </cell>
          <cell r="I6950">
            <v>18587764925</v>
          </cell>
        </row>
        <row r="6951">
          <cell r="A6951" t="str">
            <v>德胜恒嘉</v>
          </cell>
          <cell r="B6951" t="str">
            <v>螺纹钢</v>
          </cell>
          <cell r="C6951" t="str">
            <v>HRB400EФ16*12m</v>
          </cell>
          <cell r="D6951" t="str">
            <v>吨</v>
          </cell>
          <cell r="E6951">
            <v>70</v>
          </cell>
          <cell r="F6951">
            <v>45909</v>
          </cell>
          <cell r="G6951" t="str">
            <v>（中铁八局康新高速TJ4-1标）四川省甘孜州康定市新都桥镇超限载检测站</v>
          </cell>
          <cell r="H6951" t="str">
            <v>刘俊</v>
          </cell>
          <cell r="I6951">
            <v>18587764925</v>
          </cell>
        </row>
        <row r="6952">
          <cell r="A6952" t="str">
            <v>德胜恒嘉</v>
          </cell>
          <cell r="B6952" t="str">
            <v>螺纹钢</v>
          </cell>
          <cell r="C6952" t="str">
            <v>HRB400EФ20*12m</v>
          </cell>
          <cell r="D6952" t="str">
            <v>吨</v>
          </cell>
          <cell r="E6952">
            <v>105</v>
          </cell>
          <cell r="F6952">
            <v>45909</v>
          </cell>
          <cell r="G6952" t="str">
            <v>（中铁八局康新高速TJ4-1标）四川省甘孜州康定市新都桥镇超限载检测站</v>
          </cell>
          <cell r="H6952" t="str">
            <v>刘俊</v>
          </cell>
          <cell r="I6952">
            <v>18587764925</v>
          </cell>
        </row>
        <row r="6953">
          <cell r="A6953" t="str">
            <v>德胜恒嘉</v>
          </cell>
          <cell r="B6953" t="str">
            <v>螺纹钢</v>
          </cell>
          <cell r="C6953" t="str">
            <v>HRB500EФ25*12m</v>
          </cell>
          <cell r="D6953" t="str">
            <v>吨</v>
          </cell>
          <cell r="E6953">
            <v>140</v>
          </cell>
          <cell r="F6953">
            <v>45909</v>
          </cell>
          <cell r="G6953" t="str">
            <v>（中铁八局康新高速TJ4-1标）四川省甘孜州康定市新都桥镇超限载检测站</v>
          </cell>
          <cell r="H6953" t="str">
            <v>刘俊</v>
          </cell>
          <cell r="I6953">
            <v>18587764925</v>
          </cell>
        </row>
        <row r="6954">
          <cell r="A6954" t="str">
            <v>德胜恒嘉</v>
          </cell>
          <cell r="B6954" t="str">
            <v>螺纹钢</v>
          </cell>
          <cell r="C6954" t="str">
            <v>HRB500EФ28*12m</v>
          </cell>
          <cell r="D6954" t="str">
            <v>吨</v>
          </cell>
          <cell r="E6954">
            <v>70</v>
          </cell>
          <cell r="F6954">
            <v>45909</v>
          </cell>
          <cell r="G6954" t="str">
            <v>（中铁八局康新高速TJ4-1标）四川省甘孜州康定市新都桥镇超限载检测站</v>
          </cell>
          <cell r="H6954" t="str">
            <v>刘俊</v>
          </cell>
          <cell r="I6954">
            <v>18587764925</v>
          </cell>
        </row>
        <row r="6955">
          <cell r="A6955" t="str">
            <v>钢固融</v>
          </cell>
          <cell r="B6955" t="str">
            <v>螺纹钢</v>
          </cell>
          <cell r="C6955" t="str">
            <v>HRB400E Φ32 12m</v>
          </cell>
          <cell r="D6955" t="str">
            <v>吨</v>
          </cell>
          <cell r="E6955">
            <v>70</v>
          </cell>
          <cell r="F6955">
            <v>45909</v>
          </cell>
          <cell r="G6955" t="str">
            <v>（中铁三局成渝扩容ZCB3-1项目部）内江市胜利收费站红绿灯500米</v>
          </cell>
          <cell r="H6955" t="str">
            <v>王岩</v>
          </cell>
          <cell r="I6955">
            <v>17634813323</v>
          </cell>
        </row>
        <row r="6956">
          <cell r="A6956" t="str">
            <v>钢固融</v>
          </cell>
          <cell r="B6956" t="str">
            <v>盘螺</v>
          </cell>
          <cell r="C6956" t="str">
            <v>HRB400E Φ6</v>
          </cell>
          <cell r="D6956" t="str">
            <v>吨</v>
          </cell>
          <cell r="E6956">
            <v>12</v>
          </cell>
          <cell r="F6956">
            <v>45909</v>
          </cell>
          <cell r="G6956" t="str">
            <v>（商投建工达州中医药科技园-4工区-10号楼）达州市通川区达州中医药职业学院犀牛大道北段</v>
          </cell>
          <cell r="H6956" t="str">
            <v>张扬</v>
          </cell>
          <cell r="I6956">
            <v>18381904567</v>
          </cell>
        </row>
        <row r="6957">
          <cell r="A6957" t="str">
            <v>钢固融</v>
          </cell>
          <cell r="B6957" t="str">
            <v>盘螺</v>
          </cell>
          <cell r="C6957" t="str">
            <v>HRB400E Φ8</v>
          </cell>
          <cell r="D6957" t="str">
            <v>吨</v>
          </cell>
          <cell r="E6957">
            <v>12</v>
          </cell>
          <cell r="F6957">
            <v>45909</v>
          </cell>
          <cell r="G6957" t="str">
            <v>（商投建工达州中医药科技园-4工区-10号楼）达州市通川区达州中医药职业学院犀牛大道北段</v>
          </cell>
          <cell r="H6957" t="str">
            <v>张扬</v>
          </cell>
          <cell r="I6957">
            <v>18381904567</v>
          </cell>
        </row>
        <row r="6958">
          <cell r="A6958" t="str">
            <v>钢固融</v>
          </cell>
          <cell r="B6958" t="str">
            <v>盘螺</v>
          </cell>
          <cell r="C6958" t="str">
            <v>HRB400E Φ10</v>
          </cell>
          <cell r="D6958" t="str">
            <v>吨</v>
          </cell>
          <cell r="E6958">
            <v>18</v>
          </cell>
          <cell r="F6958">
            <v>45909</v>
          </cell>
          <cell r="G6958" t="str">
            <v>（商投建工达州中医药科技园-4工区-10号楼）达州市通川区达州中医药职业学院犀牛大道北段</v>
          </cell>
          <cell r="H6958" t="str">
            <v>张扬</v>
          </cell>
          <cell r="I6958">
            <v>18381904567</v>
          </cell>
        </row>
        <row r="6959">
          <cell r="A6959" t="str">
            <v>钢固融</v>
          </cell>
          <cell r="B6959" t="str">
            <v>螺纹钢</v>
          </cell>
          <cell r="C6959" t="str">
            <v>HRB400E Φ16 9m</v>
          </cell>
          <cell r="D6959" t="str">
            <v>吨</v>
          </cell>
          <cell r="E6959">
            <v>3</v>
          </cell>
          <cell r="F6959">
            <v>45909</v>
          </cell>
          <cell r="G6959" t="str">
            <v>（商投建工达州中医药科技园-4工区-10号楼）达州市通川区达州中医药职业学院犀牛大道北段</v>
          </cell>
          <cell r="H6959" t="str">
            <v>张扬</v>
          </cell>
          <cell r="I6959">
            <v>18381904567</v>
          </cell>
        </row>
        <row r="6960">
          <cell r="A6960" t="str">
            <v>钢固融</v>
          </cell>
          <cell r="B6960" t="str">
            <v>螺纹钢</v>
          </cell>
          <cell r="C6960" t="str">
            <v>HRB400E Φ20 9m</v>
          </cell>
          <cell r="D6960" t="str">
            <v>吨</v>
          </cell>
          <cell r="E6960">
            <v>6</v>
          </cell>
          <cell r="F6960">
            <v>45909</v>
          </cell>
          <cell r="G6960" t="str">
            <v>（商投建工达州中医药科技园-4工区-10号楼）达州市通川区达州中医药职业学院犀牛大道北段</v>
          </cell>
          <cell r="H6960" t="str">
            <v>张扬</v>
          </cell>
          <cell r="I6960">
            <v>18381904567</v>
          </cell>
        </row>
        <row r="6961">
          <cell r="A6961" t="str">
            <v>钢固融</v>
          </cell>
          <cell r="B6961" t="str">
            <v>螺纹钢</v>
          </cell>
          <cell r="C6961" t="str">
            <v>HRB400E Φ25 9m</v>
          </cell>
          <cell r="D6961" t="str">
            <v>吨</v>
          </cell>
          <cell r="E6961">
            <v>18</v>
          </cell>
          <cell r="F6961">
            <v>45909</v>
          </cell>
          <cell r="G6961" t="str">
            <v>（商投建工达州中医药科技园-4工区-10号楼）达州市通川区达州中医药职业学院犀牛大道北段</v>
          </cell>
          <cell r="H6961" t="str">
            <v>张扬</v>
          </cell>
          <cell r="I6961">
            <v>18381904567</v>
          </cell>
        </row>
        <row r="6962">
          <cell r="A6962" t="str">
            <v>钢固融</v>
          </cell>
          <cell r="B6962" t="str">
            <v>盘螺</v>
          </cell>
          <cell r="C6962" t="str">
            <v>HRB400E Φ6</v>
          </cell>
          <cell r="D6962" t="str">
            <v>吨</v>
          </cell>
          <cell r="E6962">
            <v>15</v>
          </cell>
          <cell r="F6962">
            <v>45909</v>
          </cell>
          <cell r="G6962" t="str">
            <v>（商投建工达州中医药科技园-2工区-景观桥）达州市通川区达州中医药职业学院犀牛大道北段</v>
          </cell>
          <cell r="H6962" t="str">
            <v>李波</v>
          </cell>
          <cell r="I6962">
            <v>18381899787</v>
          </cell>
        </row>
        <row r="6963">
          <cell r="A6963" t="str">
            <v>钢固融</v>
          </cell>
          <cell r="B6963" t="str">
            <v>盘螺</v>
          </cell>
          <cell r="C6963" t="str">
            <v>HRB400E Φ8</v>
          </cell>
          <cell r="D6963" t="str">
            <v>吨</v>
          </cell>
          <cell r="E6963">
            <v>5</v>
          </cell>
          <cell r="F6963">
            <v>45909</v>
          </cell>
          <cell r="G6963" t="str">
            <v>（商投建工达州中医药科技园-2工区-景观桥）达州市通川区达州中医药职业学院犀牛大道北段</v>
          </cell>
          <cell r="H6963" t="str">
            <v>李波</v>
          </cell>
          <cell r="I6963">
            <v>18381899787</v>
          </cell>
        </row>
        <row r="6964">
          <cell r="A6964" t="str">
            <v>钢固融</v>
          </cell>
          <cell r="B6964" t="str">
            <v>螺纹钢</v>
          </cell>
          <cell r="C6964" t="str">
            <v>HRB400E Φ22 9m</v>
          </cell>
          <cell r="D6964" t="str">
            <v>吨</v>
          </cell>
          <cell r="E6964">
            <v>15</v>
          </cell>
          <cell r="F6964">
            <v>45909</v>
          </cell>
          <cell r="G6964" t="str">
            <v>（商投建工达州中医药科技园-2工区-景观桥）达州市通川区达州中医药职业学院犀牛大道北段</v>
          </cell>
          <cell r="H6964" t="str">
            <v>李波</v>
          </cell>
          <cell r="I6964">
            <v>18381899787</v>
          </cell>
        </row>
        <row r="6965">
          <cell r="A6965" t="str">
            <v>德胜</v>
          </cell>
          <cell r="B6965" t="str">
            <v>螺纹钢</v>
          </cell>
          <cell r="C6965" t="str">
            <v>HRB400E Φ16 9m</v>
          </cell>
          <cell r="D6965" t="str">
            <v>吨</v>
          </cell>
          <cell r="E6965">
            <v>6</v>
          </cell>
          <cell r="F6965">
            <v>45909</v>
          </cell>
          <cell r="G6965" t="str">
            <v>(五冶建设龙泉芙蓉花语项目-1,3地块)龙泉驿区北川路双堰塘钓鱼东100米(北川路)</v>
          </cell>
          <cell r="H6965" t="str">
            <v>祝斯阳</v>
          </cell>
          <cell r="I6965">
            <v>15583590797</v>
          </cell>
        </row>
        <row r="6966">
          <cell r="A6966" t="str">
            <v>德胜</v>
          </cell>
          <cell r="B6966" t="str">
            <v>螺纹钢</v>
          </cell>
          <cell r="C6966" t="str">
            <v>HRB400E Φ22 9m</v>
          </cell>
          <cell r="D6966" t="str">
            <v>吨</v>
          </cell>
          <cell r="E6966">
            <v>27</v>
          </cell>
          <cell r="F6966">
            <v>45909</v>
          </cell>
          <cell r="G6966" t="str">
            <v>(五冶建设龙泉芙蓉花语项目-1,3地块)龙泉驿区北川路双堰塘钓鱼东100米(北川路)</v>
          </cell>
          <cell r="H6966" t="str">
            <v>祝斯阳</v>
          </cell>
          <cell r="I6966">
            <v>15583590797</v>
          </cell>
        </row>
        <row r="6967">
          <cell r="A6967" t="str">
            <v>泸钢</v>
          </cell>
          <cell r="B6967" t="str">
            <v>盘螺</v>
          </cell>
          <cell r="C6967" t="str">
            <v>HRB400E Φ6</v>
          </cell>
          <cell r="D6967" t="str">
            <v>吨</v>
          </cell>
          <cell r="E6967">
            <v>8</v>
          </cell>
          <cell r="F6967">
            <v>45909</v>
          </cell>
          <cell r="G6967" t="str">
            <v>(宜宾兴港三江新区长江工业园保障性租赁住房建设项目-土建)四川省宜宾市翠屏区永善路南段宜宾市三江新区长江工业园区</v>
          </cell>
          <cell r="H6967" t="str">
            <v>赵元虎</v>
          </cell>
          <cell r="I6967">
            <v>13684167136</v>
          </cell>
        </row>
        <row r="6968">
          <cell r="A6968" t="str">
            <v>泸钢</v>
          </cell>
          <cell r="B6968" t="str">
            <v>盘螺</v>
          </cell>
          <cell r="C6968" t="str">
            <v>HRB400E Φ8</v>
          </cell>
          <cell r="D6968" t="str">
            <v>吨</v>
          </cell>
          <cell r="E6968">
            <v>20</v>
          </cell>
          <cell r="F6968">
            <v>45909</v>
          </cell>
          <cell r="G6968" t="str">
            <v>(宜宾兴港三江新区长江工业园保障性租赁住房建设项目-土建)四川省宜宾市翠屏区永善路南段宜宾市三江新区长江工业园区</v>
          </cell>
          <cell r="H6968" t="str">
            <v>赵元虎</v>
          </cell>
          <cell r="I6968">
            <v>13684167136</v>
          </cell>
        </row>
        <row r="6969">
          <cell r="A6969" t="str">
            <v>泸钢</v>
          </cell>
          <cell r="B6969" t="str">
            <v>盘螺</v>
          </cell>
          <cell r="C6969" t="str">
            <v>HRB400E Φ10</v>
          </cell>
          <cell r="D6969" t="str">
            <v>吨</v>
          </cell>
          <cell r="E6969">
            <v>6</v>
          </cell>
          <cell r="F6969">
            <v>45909</v>
          </cell>
          <cell r="G6969" t="str">
            <v>(宜宾兴港三江新区长江工业园保障性租赁住房建设项目-土建)四川省宜宾市翠屏区永善路南段宜宾市三江新区长江工业园区</v>
          </cell>
          <cell r="H6969" t="str">
            <v>赵元虎</v>
          </cell>
          <cell r="I6969">
            <v>13684167136</v>
          </cell>
        </row>
        <row r="6970">
          <cell r="A6970" t="str">
            <v>德胜</v>
          </cell>
          <cell r="B6970" t="str">
            <v>螺纹钢</v>
          </cell>
          <cell r="C6970" t="str">
            <v>HRB400E Φ18 9m</v>
          </cell>
          <cell r="D6970" t="str">
            <v>吨</v>
          </cell>
          <cell r="E6970">
            <v>20</v>
          </cell>
          <cell r="F6970">
            <v>45909</v>
          </cell>
          <cell r="G6970" t="str">
            <v>(宜宾兴港三江新区长江工业园保障性租赁住房建设项目-土建)四川省宜宾市翠屏区永善路南段宜宾市三江新区长江工业园区</v>
          </cell>
          <cell r="H6970" t="str">
            <v>赵元虎</v>
          </cell>
          <cell r="I6970">
            <v>13684167136</v>
          </cell>
        </row>
        <row r="6971">
          <cell r="A6971" t="str">
            <v>德胜</v>
          </cell>
          <cell r="B6971" t="str">
            <v>螺纹钢</v>
          </cell>
          <cell r="C6971" t="str">
            <v>HRB400E Φ22 9m</v>
          </cell>
          <cell r="D6971" t="str">
            <v>吨</v>
          </cell>
          <cell r="E6971">
            <v>6</v>
          </cell>
          <cell r="F6971">
            <v>45909</v>
          </cell>
          <cell r="G6971" t="str">
            <v>(宜宾兴港三江新区长江工业园保障性租赁住房建设项目-土建)四川省宜宾市翠屏区永善路南段宜宾市三江新区长江工业园区</v>
          </cell>
          <cell r="H6971" t="str">
            <v>赵元虎</v>
          </cell>
          <cell r="I6971">
            <v>13684167136</v>
          </cell>
        </row>
        <row r="6972">
          <cell r="A6972" t="str">
            <v>德胜</v>
          </cell>
          <cell r="B6972" t="str">
            <v>螺纹钢</v>
          </cell>
          <cell r="C6972" t="str">
            <v>HRB400E Φ25 9m</v>
          </cell>
          <cell r="D6972" t="str">
            <v>吨</v>
          </cell>
          <cell r="E6972">
            <v>10</v>
          </cell>
          <cell r="F6972">
            <v>45909</v>
          </cell>
          <cell r="G6972" t="str">
            <v>(宜宾兴港三江新区长江工业园保障性租赁住房建设项目-土建)四川省宜宾市翠屏区永善路南段宜宾市三江新区长江工业园区</v>
          </cell>
          <cell r="H6972" t="str">
            <v>赵元虎</v>
          </cell>
          <cell r="I6972">
            <v>13684167136</v>
          </cell>
        </row>
        <row r="6973">
          <cell r="A6973" t="str">
            <v>德胜</v>
          </cell>
          <cell r="B6973" t="str">
            <v>螺纹钢</v>
          </cell>
          <cell r="C6973" t="str">
            <v>HRB400EФ32*9m</v>
          </cell>
          <cell r="D6973" t="str">
            <v>吨</v>
          </cell>
          <cell r="E6973">
            <v>35</v>
          </cell>
          <cell r="F6973">
            <v>45909</v>
          </cell>
          <cell r="G6973" t="str">
            <v>（中铁三局集团有限公司成绵乐客专乐山站站房改扩建项目经理部）四川省乐山市市中区瑞祥路与至乐路交叉口西侧</v>
          </cell>
          <cell r="H6973" t="str">
            <v>王鹏</v>
          </cell>
          <cell r="I6973" t="str">
            <v>153 4056 0935</v>
          </cell>
        </row>
        <row r="6974">
          <cell r="A6974" t="str">
            <v>德胜</v>
          </cell>
          <cell r="B6974" t="str">
            <v>螺纹钢</v>
          </cell>
          <cell r="C6974" t="str">
            <v>HRB400E Φ14 12m</v>
          </cell>
          <cell r="D6974" t="str">
            <v>吨</v>
          </cell>
          <cell r="E6974">
            <v>10</v>
          </cell>
          <cell r="F6974">
            <v>45909</v>
          </cell>
          <cell r="G6974" t="str">
            <v>(华西乐山）-四川省乐山市市中区苏稽镇校地共建产教融合基地建设项目二标段</v>
          </cell>
          <cell r="H6974" t="str">
            <v>彭江涛</v>
          </cell>
          <cell r="I6974">
            <v>13990276572</v>
          </cell>
        </row>
        <row r="6975">
          <cell r="A6975" t="str">
            <v>德胜</v>
          </cell>
          <cell r="B6975" t="str">
            <v>螺纹钢</v>
          </cell>
          <cell r="C6975" t="str">
            <v>HRB400E Φ16 12m</v>
          </cell>
          <cell r="D6975" t="str">
            <v>吨</v>
          </cell>
          <cell r="E6975">
            <v>25</v>
          </cell>
          <cell r="F6975">
            <v>45909</v>
          </cell>
          <cell r="G6975" t="str">
            <v>(华西乐山）-四川省乐山市市中区苏稽镇校地共建产教融合基地建设项目二标段</v>
          </cell>
          <cell r="H6975" t="str">
            <v>彭江涛</v>
          </cell>
          <cell r="I6975">
            <v>13990276572</v>
          </cell>
        </row>
        <row r="6976">
          <cell r="A6976" t="str">
            <v>德胜</v>
          </cell>
          <cell r="B6976" t="str">
            <v>螺纹钢</v>
          </cell>
          <cell r="C6976" t="str">
            <v>HRB400E Φ18 12m</v>
          </cell>
          <cell r="D6976" t="str">
            <v>吨</v>
          </cell>
          <cell r="E6976">
            <v>15</v>
          </cell>
          <cell r="F6976">
            <v>45909</v>
          </cell>
          <cell r="G6976" t="str">
            <v>(华西乐山）-四川省乐山市市中区苏稽镇校地共建产教融合基地建设项目二标段</v>
          </cell>
          <cell r="H6976" t="str">
            <v>彭江涛</v>
          </cell>
          <cell r="I6976">
            <v>13990276572</v>
          </cell>
        </row>
        <row r="6977">
          <cell r="A6977" t="str">
            <v>德胜</v>
          </cell>
          <cell r="B6977" t="str">
            <v>螺纹钢</v>
          </cell>
          <cell r="C6977" t="str">
            <v>HRB400E Φ20 12m</v>
          </cell>
          <cell r="D6977" t="str">
            <v>吨</v>
          </cell>
          <cell r="E6977">
            <v>10</v>
          </cell>
          <cell r="F6977">
            <v>45909</v>
          </cell>
          <cell r="G6977" t="str">
            <v>(华西乐山）-四川省乐山市市中区苏稽镇校地共建产教融合基地建设项目二标段</v>
          </cell>
          <cell r="H6977" t="str">
            <v>彭江涛</v>
          </cell>
          <cell r="I6977">
            <v>13990276572</v>
          </cell>
        </row>
        <row r="6978">
          <cell r="A6978" t="str">
            <v>德胜</v>
          </cell>
          <cell r="B6978" t="str">
            <v>螺纹钢</v>
          </cell>
          <cell r="C6978" t="str">
            <v>HRB400E Φ25 12m</v>
          </cell>
          <cell r="D6978" t="str">
            <v>吨</v>
          </cell>
          <cell r="E6978">
            <v>10</v>
          </cell>
          <cell r="F6978">
            <v>45909</v>
          </cell>
          <cell r="G6978" t="str">
            <v>(华西乐山）-四川省乐山市市中区苏稽镇校地共建产教融合基地建设项目二标段</v>
          </cell>
          <cell r="H6978" t="str">
            <v>彭江涛</v>
          </cell>
          <cell r="I6978">
            <v>13990276572</v>
          </cell>
        </row>
        <row r="6979">
          <cell r="A6979" t="str">
            <v>润耀</v>
          </cell>
          <cell r="B6979" t="str">
            <v>螺纹钢</v>
          </cell>
          <cell r="C6979" t="str">
            <v>HRB400EФ12*9m</v>
          </cell>
          <cell r="D6979" t="str">
            <v>吨</v>
          </cell>
          <cell r="E6979">
            <v>22</v>
          </cell>
          <cell r="F6979">
            <v>45910</v>
          </cell>
          <cell r="G6979" t="str">
            <v>（中核华兴-峨眉山项目）四川省乐山市峨眉山市双福镇梓橦庙红华五期中核华兴工地</v>
          </cell>
          <cell r="H6979" t="str">
            <v>李汉军</v>
          </cell>
          <cell r="I6979" t="str">
            <v>18691249091</v>
          </cell>
        </row>
        <row r="6980">
          <cell r="A6980" t="str">
            <v>润耀</v>
          </cell>
          <cell r="B6980" t="str">
            <v>盘螺</v>
          </cell>
          <cell r="C6980" t="str">
            <v>HRB400EФ8</v>
          </cell>
          <cell r="D6980" t="str">
            <v>吨</v>
          </cell>
          <cell r="E6980">
            <v>12</v>
          </cell>
          <cell r="F6980">
            <v>45910</v>
          </cell>
          <cell r="G6980" t="str">
            <v>（中核华兴-峨眉山项目）四川省乐山市峨眉山市双福镇梓橦庙红华五期中核华兴工地</v>
          </cell>
          <cell r="H6980" t="str">
            <v>李汉军</v>
          </cell>
          <cell r="I6980" t="str">
            <v>18691249091</v>
          </cell>
        </row>
        <row r="6981">
          <cell r="A6981" t="str">
            <v>陕钢</v>
          </cell>
          <cell r="B6981" t="str">
            <v>盘圆</v>
          </cell>
          <cell r="C6981" t="str">
            <v>HPB300 Φ6</v>
          </cell>
          <cell r="D6981" t="str">
            <v>吨</v>
          </cell>
          <cell r="E6981">
            <v>2.5</v>
          </cell>
          <cell r="F6981">
            <v>45910</v>
          </cell>
          <cell r="G6981" t="str">
            <v>（华西萌海科创农业生态谷）成都市简阳市白金山水库</v>
          </cell>
          <cell r="H6981" t="str">
            <v>石清国</v>
          </cell>
          <cell r="I6981">
            <v>13458642015</v>
          </cell>
        </row>
        <row r="6982">
          <cell r="A6982" t="str">
            <v>陕钢</v>
          </cell>
          <cell r="B6982" t="str">
            <v>盘螺</v>
          </cell>
          <cell r="C6982" t="str">
            <v>HRB400E Φ8</v>
          </cell>
          <cell r="D6982" t="str">
            <v>吨</v>
          </cell>
          <cell r="E6982">
            <v>18</v>
          </cell>
          <cell r="F6982">
            <v>45910</v>
          </cell>
          <cell r="G6982" t="str">
            <v>（华西萌海科创农业生态谷）成都市简阳市白金山水库</v>
          </cell>
          <cell r="H6982" t="str">
            <v>石清国</v>
          </cell>
          <cell r="I6982">
            <v>13458642015</v>
          </cell>
        </row>
        <row r="6983">
          <cell r="A6983" t="str">
            <v>陕钢</v>
          </cell>
          <cell r="B6983" t="str">
            <v>盘螺</v>
          </cell>
          <cell r="C6983" t="str">
            <v>HRB400E Φ10</v>
          </cell>
          <cell r="D6983" t="str">
            <v>吨</v>
          </cell>
          <cell r="E6983">
            <v>6</v>
          </cell>
          <cell r="F6983">
            <v>45910</v>
          </cell>
          <cell r="G6983" t="str">
            <v>（华西萌海科创农业生态谷）成都市简阳市白金山水库</v>
          </cell>
          <cell r="H6983" t="str">
            <v>石清国</v>
          </cell>
          <cell r="I6983">
            <v>13458642015</v>
          </cell>
        </row>
        <row r="6984">
          <cell r="A6984" t="str">
            <v>陕钢</v>
          </cell>
          <cell r="B6984" t="str">
            <v>螺纹钢</v>
          </cell>
          <cell r="C6984" t="str">
            <v>HRB400E Φ28 9m</v>
          </cell>
          <cell r="D6984" t="str">
            <v>吨</v>
          </cell>
          <cell r="E6984">
            <v>5</v>
          </cell>
          <cell r="F6984">
            <v>45910</v>
          </cell>
          <cell r="G6984" t="str">
            <v>（华西萌海科创农业生态谷）成都市简阳市白金山水库</v>
          </cell>
          <cell r="H6984" t="str">
            <v>石清国</v>
          </cell>
          <cell r="I6984">
            <v>13458642015</v>
          </cell>
        </row>
        <row r="6985">
          <cell r="A6985" t="str">
            <v>陕钢</v>
          </cell>
          <cell r="B6985" t="str">
            <v>螺纹钢</v>
          </cell>
          <cell r="C6985" t="str">
            <v>HRB500E Φ18</v>
          </cell>
          <cell r="D6985" t="str">
            <v>吨</v>
          </cell>
          <cell r="E6985">
            <v>3</v>
          </cell>
          <cell r="F6985">
            <v>45910</v>
          </cell>
          <cell r="G6985" t="str">
            <v>（华西萌海科创农业生态谷）成都市简阳市白金山水库</v>
          </cell>
          <cell r="H6985" t="str">
            <v>石清国</v>
          </cell>
          <cell r="I6985">
            <v>13458642015</v>
          </cell>
        </row>
        <row r="6986">
          <cell r="A6986" t="str">
            <v>德胜</v>
          </cell>
          <cell r="B6986" t="str">
            <v>螺纹钢</v>
          </cell>
          <cell r="C6986" t="str">
            <v>HRB400E Φ12×9米</v>
          </cell>
          <cell r="D6986" t="str">
            <v>吨</v>
          </cell>
          <cell r="E6986">
            <v>70</v>
          </cell>
          <cell r="F6986">
            <v>45910</v>
          </cell>
          <cell r="G6986" t="str">
            <v>（自永1标八局二分公司钢筋棚）四川省自贡市大安区牛佛镇</v>
          </cell>
          <cell r="H6986" t="str">
            <v>王君杰</v>
          </cell>
          <cell r="I6986">
            <v>18919619850</v>
          </cell>
        </row>
        <row r="6987">
          <cell r="A6987" t="str">
            <v>德胜</v>
          </cell>
          <cell r="B6987" t="str">
            <v>螺纹钢</v>
          </cell>
          <cell r="C6987" t="str">
            <v>HRB400E Φ20×9米</v>
          </cell>
          <cell r="D6987" t="str">
            <v>吨</v>
          </cell>
          <cell r="E6987">
            <v>35</v>
          </cell>
          <cell r="F6987">
            <v>45910</v>
          </cell>
          <cell r="G6987" t="str">
            <v>（自永1标八局二分公司钢筋棚）四川省自贡市大安区牛佛镇</v>
          </cell>
          <cell r="H6987" t="str">
            <v>王君杰</v>
          </cell>
          <cell r="I6987">
            <v>18919619850</v>
          </cell>
        </row>
        <row r="6988">
          <cell r="A6988" t="str">
            <v>德胜恒嘉</v>
          </cell>
          <cell r="B6988" t="str">
            <v>螺纹钢</v>
          </cell>
          <cell r="C6988" t="str">
            <v>HRB400EФ25*9m</v>
          </cell>
          <cell r="D6988" t="str">
            <v>吨</v>
          </cell>
          <cell r="E6988">
            <v>70</v>
          </cell>
          <cell r="F6988">
            <v>45910</v>
          </cell>
          <cell r="G6988" t="str">
            <v>（中铁六局呼和公司康新高速TJ4-2标）四川省甘孜藏族自治州康定市新都桥镇东俄罗三村中建八局搅拌站旁</v>
          </cell>
          <cell r="H6988" t="str">
            <v>许文刚</v>
          </cell>
          <cell r="I6988">
            <v>15848808186</v>
          </cell>
        </row>
        <row r="6989">
          <cell r="A6989" t="str">
            <v>德胜恒嘉</v>
          </cell>
          <cell r="B6989" t="str">
            <v>螺纹钢</v>
          </cell>
          <cell r="C6989" t="str">
            <v>HRB500EФ22*9m</v>
          </cell>
          <cell r="D6989" t="str">
            <v>吨</v>
          </cell>
          <cell r="E6989">
            <v>70</v>
          </cell>
          <cell r="F6989">
            <v>45910</v>
          </cell>
          <cell r="G6989" t="str">
            <v>（中铁六局呼和公司康新高速TJ4-2标）四川省甘孜藏族自治州康定市新都桥镇东俄罗三村中建八局搅拌站旁</v>
          </cell>
          <cell r="H6989" t="str">
            <v>许文刚</v>
          </cell>
          <cell r="I6989">
            <v>15848808186</v>
          </cell>
        </row>
        <row r="6990">
          <cell r="A6990" t="str">
            <v>德胜恒嘉</v>
          </cell>
          <cell r="B6990" t="str">
            <v>螺纹钢</v>
          </cell>
          <cell r="C6990" t="str">
            <v>HRB500EФ25*9m</v>
          </cell>
          <cell r="D6990" t="str">
            <v>吨</v>
          </cell>
          <cell r="E6990">
            <v>70</v>
          </cell>
          <cell r="F6990">
            <v>45910</v>
          </cell>
          <cell r="G6990" t="str">
            <v>（中铁六局呼和公司康新高速TJ4-2标）四川省甘孜藏族自治州康定市新都桥镇东俄罗三村中建八局搅拌站旁</v>
          </cell>
          <cell r="H6990" t="str">
            <v>许文刚</v>
          </cell>
          <cell r="I6990">
            <v>15848808186</v>
          </cell>
        </row>
        <row r="6991">
          <cell r="A6991" t="str">
            <v>德胜恒嘉</v>
          </cell>
          <cell r="B6991" t="str">
            <v>螺纹钢</v>
          </cell>
          <cell r="C6991" t="str">
            <v>HRB500EФ28*9m</v>
          </cell>
          <cell r="D6991" t="str">
            <v>吨</v>
          </cell>
          <cell r="E6991">
            <v>105</v>
          </cell>
          <cell r="F6991">
            <v>45910</v>
          </cell>
          <cell r="G6991" t="str">
            <v>（中铁六局呼和公司康新高速TJ4-2标）四川省甘孜藏族自治州康定市新都桥镇东俄罗三村中建八局搅拌站旁</v>
          </cell>
          <cell r="H6991" t="str">
            <v>许文刚</v>
          </cell>
          <cell r="I6991">
            <v>15848808186</v>
          </cell>
        </row>
        <row r="6992">
          <cell r="A6992" t="str">
            <v>德胜恒嘉</v>
          </cell>
          <cell r="B6992" t="str">
            <v>螺纹钢</v>
          </cell>
          <cell r="C6992" t="str">
            <v>HRB400EФ20*12m</v>
          </cell>
          <cell r="D6992" t="str">
            <v>吨</v>
          </cell>
          <cell r="E6992">
            <v>70</v>
          </cell>
          <cell r="F6992">
            <v>45910</v>
          </cell>
          <cell r="G6992" t="str">
            <v>（中铁六局呼和公司康新高速TJ4-2标）四川省甘孜藏族自治州康定市新都桥镇东俄罗三村中建八局搅拌站旁</v>
          </cell>
          <cell r="H6992" t="str">
            <v>许文刚</v>
          </cell>
          <cell r="I6992">
            <v>15848808186</v>
          </cell>
        </row>
        <row r="6993">
          <cell r="A6993" t="str">
            <v>润耀</v>
          </cell>
          <cell r="B6993" t="str">
            <v>盘螺</v>
          </cell>
          <cell r="C6993" t="str">
            <v>HRB400EФ10</v>
          </cell>
          <cell r="D6993" t="str">
            <v>吨</v>
          </cell>
          <cell r="E6993">
            <v>35</v>
          </cell>
          <cell r="F6993">
            <v>45910</v>
          </cell>
          <cell r="G6993" t="str">
            <v>（中铁六局呼和公司康新高速TJ4-2标）四川省甘孜藏族自治州康定市新都桥镇东俄罗三村中建八局搅拌站旁</v>
          </cell>
          <cell r="H6993" t="str">
            <v>许文刚</v>
          </cell>
          <cell r="I6993">
            <v>15848808186</v>
          </cell>
        </row>
        <row r="6994">
          <cell r="A6994" t="str">
            <v>润耀</v>
          </cell>
          <cell r="B6994" t="str">
            <v>盘螺</v>
          </cell>
          <cell r="C6994" t="str">
            <v>HRB400EФ12</v>
          </cell>
          <cell r="D6994" t="str">
            <v>吨</v>
          </cell>
          <cell r="E6994">
            <v>18</v>
          </cell>
          <cell r="F6994">
            <v>45910</v>
          </cell>
          <cell r="G6994" t="str">
            <v>（中铁三局集团有限公司成绵乐客专乐山站站房改扩建项目经理部）四川省乐山市市中区瑞祥路与至乐路交叉口西侧</v>
          </cell>
          <cell r="H6994" t="str">
            <v>王鹏</v>
          </cell>
          <cell r="I6994" t="str">
            <v>153 4056 0935</v>
          </cell>
        </row>
        <row r="6995">
          <cell r="A6995" t="str">
            <v>润耀</v>
          </cell>
          <cell r="B6995" t="str">
            <v>螺纹钢</v>
          </cell>
          <cell r="C6995" t="str">
            <v>HRB400EФ32*9m</v>
          </cell>
          <cell r="D6995" t="str">
            <v>吨</v>
          </cell>
          <cell r="E6995">
            <v>17</v>
          </cell>
          <cell r="F6995">
            <v>45910</v>
          </cell>
          <cell r="G6995" t="str">
            <v>（中铁三局集团有限公司成绵乐客专乐山站站房改扩建项目经理部）四川省乐山市市中区瑞祥路与至乐路交叉口西侧</v>
          </cell>
          <cell r="H6995" t="str">
            <v>王鹏</v>
          </cell>
          <cell r="I6995" t="str">
            <v>153 4056 0935</v>
          </cell>
        </row>
        <row r="6996">
          <cell r="A6996" t="str">
            <v>润耀</v>
          </cell>
          <cell r="B6996" t="str">
            <v>螺纹钢</v>
          </cell>
          <cell r="C6996" t="str">
            <v>HRB500E Φ20</v>
          </cell>
          <cell r="D6996" t="str">
            <v>吨</v>
          </cell>
          <cell r="E6996">
            <v>6</v>
          </cell>
          <cell r="F6996">
            <v>45910</v>
          </cell>
          <cell r="G6996" t="str">
            <v>（华西萌海科创农业生态谷）成都市简阳市白金山水库</v>
          </cell>
          <cell r="H6996" t="str">
            <v>石清国</v>
          </cell>
          <cell r="I6996">
            <v>13458642015</v>
          </cell>
        </row>
        <row r="6997">
          <cell r="A6997" t="str">
            <v>润耀</v>
          </cell>
          <cell r="B6997" t="str">
            <v>螺纹钢</v>
          </cell>
          <cell r="C6997" t="str">
            <v>HRB500E Φ25</v>
          </cell>
          <cell r="D6997" t="str">
            <v>吨</v>
          </cell>
          <cell r="E6997">
            <v>28</v>
          </cell>
          <cell r="F6997">
            <v>45910</v>
          </cell>
          <cell r="G6997" t="str">
            <v>（华西萌海科创农业生态谷）成都市简阳市白金山水库</v>
          </cell>
          <cell r="H6997" t="str">
            <v>石清国</v>
          </cell>
          <cell r="I6997">
            <v>13458642015</v>
          </cell>
        </row>
        <row r="6998">
          <cell r="A6998" t="str">
            <v>润耀</v>
          </cell>
          <cell r="B6998" t="str">
            <v>盘螺</v>
          </cell>
          <cell r="C6998" t="str">
            <v>HRB400E Φ6</v>
          </cell>
          <cell r="D6998" t="str">
            <v>吨</v>
          </cell>
          <cell r="E6998">
            <v>4</v>
          </cell>
          <cell r="F6998">
            <v>45910</v>
          </cell>
          <cell r="G6998" t="str">
            <v>（华西简阳西城嘉苑）四川省成都市简阳市简城街道高屋村</v>
          </cell>
          <cell r="H6998" t="str">
            <v>张瀚镭</v>
          </cell>
          <cell r="I6998">
            <v>15884666220</v>
          </cell>
        </row>
        <row r="6999">
          <cell r="A6999" t="str">
            <v>润耀</v>
          </cell>
          <cell r="B6999" t="str">
            <v>盘螺</v>
          </cell>
          <cell r="C6999" t="str">
            <v>HRB400E Φ8</v>
          </cell>
          <cell r="D6999" t="str">
            <v>吨</v>
          </cell>
          <cell r="E6999">
            <v>40</v>
          </cell>
          <cell r="F6999">
            <v>45910</v>
          </cell>
          <cell r="G6999" t="str">
            <v>（华西简阳西城嘉苑）四川省成都市简阳市简城街道高屋村</v>
          </cell>
          <cell r="H6999" t="str">
            <v>张瀚镭</v>
          </cell>
          <cell r="I6999">
            <v>15884666220</v>
          </cell>
        </row>
        <row r="7000">
          <cell r="A7000" t="str">
            <v>润耀</v>
          </cell>
          <cell r="B7000" t="str">
            <v>盘螺</v>
          </cell>
          <cell r="C7000" t="str">
            <v>HRB400E Φ10</v>
          </cell>
          <cell r="D7000" t="str">
            <v>吨</v>
          </cell>
          <cell r="E7000">
            <v>20</v>
          </cell>
          <cell r="F7000">
            <v>45910</v>
          </cell>
          <cell r="G7000" t="str">
            <v>（华西简阳西城嘉苑）四川省成都市简阳市简城街道高屋村</v>
          </cell>
          <cell r="H7000" t="str">
            <v>张瀚镭</v>
          </cell>
          <cell r="I7000">
            <v>15884666220</v>
          </cell>
        </row>
        <row r="7001">
          <cell r="A7001" t="str">
            <v>润耀</v>
          </cell>
          <cell r="B7001" t="str">
            <v>盘螺</v>
          </cell>
          <cell r="C7001" t="str">
            <v>HRB400E Φ12</v>
          </cell>
          <cell r="D7001" t="str">
            <v>吨</v>
          </cell>
          <cell r="E7001">
            <v>12</v>
          </cell>
          <cell r="F7001">
            <v>45910</v>
          </cell>
          <cell r="G7001" t="str">
            <v>（华西简阳西城嘉苑）四川省成都市简阳市简城街道高屋村</v>
          </cell>
          <cell r="H7001" t="str">
            <v>张瀚镭</v>
          </cell>
          <cell r="I7001">
            <v>15884666220</v>
          </cell>
        </row>
        <row r="7002">
          <cell r="A7002" t="str">
            <v>润耀</v>
          </cell>
          <cell r="B7002" t="str">
            <v>螺纹钢</v>
          </cell>
          <cell r="C7002" t="str">
            <v>HRB400E Φ14 9m</v>
          </cell>
          <cell r="D7002" t="str">
            <v>吨</v>
          </cell>
          <cell r="E7002">
            <v>10</v>
          </cell>
          <cell r="F7002">
            <v>45910</v>
          </cell>
          <cell r="G7002" t="str">
            <v>（华西简阳西城嘉苑）四川省成都市简阳市简城街道高屋村</v>
          </cell>
          <cell r="H7002" t="str">
            <v>张瀚镭</v>
          </cell>
          <cell r="I7002">
            <v>15884666220</v>
          </cell>
        </row>
        <row r="7003">
          <cell r="A7003" t="str">
            <v>润耀</v>
          </cell>
          <cell r="B7003" t="str">
            <v>螺纹钢</v>
          </cell>
          <cell r="C7003" t="str">
            <v>HRB400E Φ16 9m</v>
          </cell>
          <cell r="D7003" t="str">
            <v>吨</v>
          </cell>
          <cell r="E7003">
            <v>12</v>
          </cell>
          <cell r="F7003">
            <v>45910</v>
          </cell>
          <cell r="G7003" t="str">
            <v>（华西简阳西城嘉苑）四川省成都市简阳市简城街道高屋村</v>
          </cell>
          <cell r="H7003" t="str">
            <v>张瀚镭</v>
          </cell>
          <cell r="I7003">
            <v>15884666220</v>
          </cell>
        </row>
        <row r="7004">
          <cell r="A7004" t="str">
            <v>润耀</v>
          </cell>
          <cell r="B7004" t="str">
            <v>螺纹钢</v>
          </cell>
          <cell r="C7004" t="str">
            <v>HRB400E Φ18 9m</v>
          </cell>
          <cell r="D7004" t="str">
            <v>吨</v>
          </cell>
          <cell r="E7004">
            <v>6</v>
          </cell>
          <cell r="F7004">
            <v>45910</v>
          </cell>
          <cell r="G7004" t="str">
            <v>（华西简阳西城嘉苑）四川省成都市简阳市简城街道高屋村</v>
          </cell>
          <cell r="H7004" t="str">
            <v>张瀚镭</v>
          </cell>
          <cell r="I7004">
            <v>15884666220</v>
          </cell>
        </row>
        <row r="7005">
          <cell r="A7005" t="str">
            <v>润耀</v>
          </cell>
          <cell r="B7005" t="str">
            <v>螺纹钢</v>
          </cell>
          <cell r="C7005" t="str">
            <v>HRB400E Φ20 9m</v>
          </cell>
          <cell r="D7005" t="str">
            <v>吨</v>
          </cell>
          <cell r="E7005">
            <v>2</v>
          </cell>
          <cell r="F7005">
            <v>45910</v>
          </cell>
          <cell r="G7005" t="str">
            <v>（华西简阳西城嘉苑）四川省成都市简阳市简城街道高屋村</v>
          </cell>
          <cell r="H7005" t="str">
            <v>张瀚镭</v>
          </cell>
          <cell r="I7005">
            <v>15884666220</v>
          </cell>
        </row>
        <row r="7006">
          <cell r="A7006" t="str">
            <v>润耀</v>
          </cell>
          <cell r="B7006" t="str">
            <v>螺纹钢</v>
          </cell>
          <cell r="C7006" t="str">
            <v>HRB500E Φ12</v>
          </cell>
          <cell r="D7006" t="str">
            <v>吨</v>
          </cell>
          <cell r="E7006">
            <v>2.5</v>
          </cell>
          <cell r="F7006">
            <v>45910</v>
          </cell>
          <cell r="G7006" t="str">
            <v>(五冶建设师大附中外语校新建教学楼工程)四川省成都市成华区大观堰2号(四川师范大学附属中学外国语学校)</v>
          </cell>
          <cell r="H7006" t="str">
            <v>蔡浩</v>
          </cell>
          <cell r="I7006" t="str">
            <v>139 8088 0820</v>
          </cell>
        </row>
        <row r="7007">
          <cell r="A7007" t="str">
            <v>润耀</v>
          </cell>
          <cell r="B7007" t="str">
            <v>螺纹钢</v>
          </cell>
          <cell r="C7007" t="str">
            <v>HRB500E Φ14</v>
          </cell>
          <cell r="D7007" t="str">
            <v>吨</v>
          </cell>
          <cell r="E7007">
            <v>2.5</v>
          </cell>
          <cell r="F7007">
            <v>45910</v>
          </cell>
          <cell r="G7007" t="str">
            <v>(五冶建设师大附中外语校新建教学楼工程)四川省成都市成华区大观堰2号(四川师范大学附属中学外国语学校)</v>
          </cell>
          <cell r="H7007" t="str">
            <v>蔡浩</v>
          </cell>
          <cell r="I7007" t="str">
            <v>139 8088 0820</v>
          </cell>
        </row>
        <row r="7008">
          <cell r="A7008" t="str">
            <v>润耀</v>
          </cell>
          <cell r="B7008" t="str">
            <v>螺纹钢</v>
          </cell>
          <cell r="C7008" t="str">
            <v>HRB500E Φ16</v>
          </cell>
          <cell r="D7008" t="str">
            <v>吨</v>
          </cell>
          <cell r="E7008">
            <v>2.5</v>
          </cell>
          <cell r="F7008">
            <v>45910</v>
          </cell>
          <cell r="G7008" t="str">
            <v>(五冶建设师大附中外语校新建教学楼工程)四川省成都市成华区大观堰2号(四川师范大学附属中学外国语学校)</v>
          </cell>
          <cell r="H7008" t="str">
            <v>蔡浩</v>
          </cell>
          <cell r="I7008" t="str">
            <v>139 8088 0820</v>
          </cell>
        </row>
        <row r="7009">
          <cell r="A7009" t="str">
            <v>润耀</v>
          </cell>
          <cell r="B7009" t="str">
            <v>螺纹钢</v>
          </cell>
          <cell r="C7009" t="str">
            <v>HRB500E Φ20</v>
          </cell>
          <cell r="D7009" t="str">
            <v>吨</v>
          </cell>
          <cell r="E7009">
            <v>10</v>
          </cell>
          <cell r="F7009">
            <v>45910</v>
          </cell>
          <cell r="G7009" t="str">
            <v>(五冶建设师大附中外语校新建教学楼工程)四川省成都市成华区大观堰2号(四川师范大学附属中学外国语学校)</v>
          </cell>
          <cell r="H7009" t="str">
            <v>蔡浩</v>
          </cell>
          <cell r="I7009" t="str">
            <v>139 8088 0820</v>
          </cell>
        </row>
        <row r="7010">
          <cell r="A7010" t="str">
            <v>润耀</v>
          </cell>
          <cell r="B7010" t="str">
            <v>螺纹钢</v>
          </cell>
          <cell r="C7010" t="str">
            <v>HRB500E Φ22</v>
          </cell>
          <cell r="D7010" t="str">
            <v>吨</v>
          </cell>
          <cell r="E7010">
            <v>10</v>
          </cell>
          <cell r="F7010">
            <v>45910</v>
          </cell>
          <cell r="G7010" t="str">
            <v>(五冶建设师大附中外语校新建教学楼工程)四川省成都市成华区大观堰2号(四川师范大学附属中学外国语学校)</v>
          </cell>
          <cell r="H7010" t="str">
            <v>蔡浩</v>
          </cell>
          <cell r="I7010" t="str">
            <v>139 8088 0820</v>
          </cell>
        </row>
        <row r="7011">
          <cell r="A7011" t="str">
            <v>润耀</v>
          </cell>
          <cell r="B7011" t="str">
            <v>螺纹钢</v>
          </cell>
          <cell r="C7011" t="str">
            <v>HRB500E Φ25</v>
          </cell>
          <cell r="D7011" t="str">
            <v>吨</v>
          </cell>
          <cell r="E7011">
            <v>8.5</v>
          </cell>
          <cell r="F7011">
            <v>45910</v>
          </cell>
          <cell r="G7011" t="str">
            <v>(五冶建设师大附中外语校新建教学楼工程)四川省成都市成华区大观堰2号(四川师范大学附属中学外国语学校)</v>
          </cell>
          <cell r="H7011" t="str">
            <v>蔡浩</v>
          </cell>
          <cell r="I7011" t="str">
            <v>139 8088 0820</v>
          </cell>
        </row>
        <row r="7012">
          <cell r="A7012" t="str">
            <v>润耀</v>
          </cell>
          <cell r="B7012" t="str">
            <v>螺纹钢</v>
          </cell>
          <cell r="C7012" t="str">
            <v>HRB400E Φ25*9m</v>
          </cell>
          <cell r="D7012" t="str">
            <v>吨</v>
          </cell>
          <cell r="E7012">
            <v>35</v>
          </cell>
          <cell r="F7012">
            <v>45910</v>
          </cell>
          <cell r="G7012" t="str">
            <v>（中铁广州局-成渝扩容2标）四川省资阳市雁江区南双路杨家糖房</v>
          </cell>
          <cell r="H7012" t="str">
            <v>孙鹏飞</v>
          </cell>
          <cell r="I7012">
            <v>18011784798</v>
          </cell>
        </row>
        <row r="7013">
          <cell r="A7013" t="str">
            <v>钢固融</v>
          </cell>
          <cell r="B7013" t="str">
            <v>高线</v>
          </cell>
          <cell r="C7013" t="str">
            <v>HPB300 Φ8</v>
          </cell>
          <cell r="D7013" t="str">
            <v>吨</v>
          </cell>
          <cell r="E7013">
            <v>35</v>
          </cell>
          <cell r="F7013">
            <v>45910</v>
          </cell>
          <cell r="G7013" t="str">
            <v>（中铁广州局-成渝扩容2标）四川省资阳市雁江区南双路杨家糖房</v>
          </cell>
          <cell r="H7013" t="str">
            <v>孙鹏飞</v>
          </cell>
          <cell r="I7013">
            <v>18011784798</v>
          </cell>
        </row>
        <row r="7014">
          <cell r="A7014" t="str">
            <v>达钢</v>
          </cell>
          <cell r="B7014" t="str">
            <v>盘螺</v>
          </cell>
          <cell r="C7014" t="str">
            <v>HRB400EФ10</v>
          </cell>
          <cell r="D7014" t="str">
            <v>吨</v>
          </cell>
          <cell r="E7014">
            <v>30</v>
          </cell>
          <cell r="F7014">
            <v>45910</v>
          </cell>
          <cell r="G7014" t="str">
            <v>（中核中原-温江光明苑三期项目）四川省成都市温江区金马街道光明苑三期项目</v>
          </cell>
          <cell r="H7014" t="str">
            <v>王生斌</v>
          </cell>
          <cell r="I7014">
            <v>15228858118</v>
          </cell>
        </row>
        <row r="7015">
          <cell r="A7015" t="str">
            <v>达钢</v>
          </cell>
          <cell r="B7015" t="str">
            <v>螺纹钢</v>
          </cell>
          <cell r="C7015" t="str">
            <v>HRB400EФ12*9m</v>
          </cell>
          <cell r="D7015" t="str">
            <v>吨</v>
          </cell>
          <cell r="E7015">
            <v>6</v>
          </cell>
          <cell r="F7015">
            <v>45910</v>
          </cell>
          <cell r="G7015" t="str">
            <v>（中核中原-温江光明苑三期项目）四川省成都市温江区金马街道光明苑三期项目</v>
          </cell>
          <cell r="H7015" t="str">
            <v>王生斌</v>
          </cell>
          <cell r="I7015">
            <v>15228858118</v>
          </cell>
        </row>
        <row r="7016">
          <cell r="A7016" t="str">
            <v>达钢</v>
          </cell>
          <cell r="B7016" t="str">
            <v>螺纹钢</v>
          </cell>
          <cell r="C7016" t="str">
            <v>HRB400EФ14*9m</v>
          </cell>
          <cell r="D7016" t="str">
            <v>吨</v>
          </cell>
          <cell r="E7016">
            <v>9</v>
          </cell>
          <cell r="F7016">
            <v>45910</v>
          </cell>
          <cell r="G7016" t="str">
            <v>（中核中原-温江光明苑三期项目）四川省成都市温江区金马街道光明苑三期项目</v>
          </cell>
          <cell r="H7016" t="str">
            <v>王生斌</v>
          </cell>
          <cell r="I7016">
            <v>15228858118</v>
          </cell>
        </row>
        <row r="7017">
          <cell r="A7017" t="str">
            <v>达钢</v>
          </cell>
          <cell r="B7017" t="str">
            <v>螺纹钢</v>
          </cell>
          <cell r="C7017" t="str">
            <v>HRB500EФ12*9m</v>
          </cell>
          <cell r="D7017" t="str">
            <v>吨</v>
          </cell>
          <cell r="E7017">
            <v>6</v>
          </cell>
          <cell r="F7017">
            <v>45910</v>
          </cell>
          <cell r="G7017" t="str">
            <v>（中核中原-温江光明苑三期项目）四川省成都市温江区金马街道光明苑三期项目</v>
          </cell>
          <cell r="H7017" t="str">
            <v>王生斌</v>
          </cell>
          <cell r="I7017">
            <v>15228858118</v>
          </cell>
        </row>
        <row r="7018">
          <cell r="A7018" t="str">
            <v>达钢</v>
          </cell>
          <cell r="B7018" t="str">
            <v>螺纹钢</v>
          </cell>
          <cell r="C7018" t="str">
            <v>HRB500EФ20*9m</v>
          </cell>
          <cell r="D7018" t="str">
            <v>吨</v>
          </cell>
          <cell r="E7018">
            <v>6</v>
          </cell>
          <cell r="F7018">
            <v>45910</v>
          </cell>
          <cell r="G7018" t="str">
            <v>（中核中原-温江光明苑三期项目）四川省成都市温江区金马街道光明苑三期项目</v>
          </cell>
          <cell r="H7018" t="str">
            <v>王生斌</v>
          </cell>
          <cell r="I7018">
            <v>15228858118</v>
          </cell>
        </row>
        <row r="7019">
          <cell r="A7019" t="str">
            <v>达钢</v>
          </cell>
          <cell r="B7019" t="str">
            <v>螺纹钢</v>
          </cell>
          <cell r="C7019" t="str">
            <v>HRB500EФ22*9m</v>
          </cell>
          <cell r="D7019" t="str">
            <v>吨</v>
          </cell>
          <cell r="E7019">
            <v>6</v>
          </cell>
          <cell r="F7019">
            <v>45910</v>
          </cell>
          <cell r="G7019" t="str">
            <v>（中核中原-温江光明苑三期项目）四川省成都市温江区金马街道光明苑三期项目</v>
          </cell>
          <cell r="H7019" t="str">
            <v>王生斌</v>
          </cell>
          <cell r="I7019">
            <v>15228858118</v>
          </cell>
        </row>
        <row r="7020">
          <cell r="A7020" t="str">
            <v>达钢</v>
          </cell>
          <cell r="B7020" t="str">
            <v>螺纹钢</v>
          </cell>
          <cell r="C7020" t="str">
            <v>HRB500EФ25*9m</v>
          </cell>
          <cell r="D7020" t="str">
            <v>吨</v>
          </cell>
          <cell r="E7020">
            <v>9</v>
          </cell>
          <cell r="F7020">
            <v>45910</v>
          </cell>
          <cell r="G7020" t="str">
            <v>（中核中原-温江光明苑三期项目）四川省成都市温江区金马街道光明苑三期项目</v>
          </cell>
          <cell r="H7020" t="str">
            <v>王生斌</v>
          </cell>
          <cell r="I7020">
            <v>15228858118</v>
          </cell>
        </row>
        <row r="7021">
          <cell r="A7021" t="str">
            <v>达钢</v>
          </cell>
          <cell r="B7021" t="str">
            <v>盘螺</v>
          </cell>
          <cell r="C7021" t="str">
            <v>HRB400EФ6</v>
          </cell>
          <cell r="D7021" t="str">
            <v>吨</v>
          </cell>
          <cell r="E7021">
            <v>5</v>
          </cell>
          <cell r="F7021">
            <v>45910</v>
          </cell>
          <cell r="G7021" t="str">
            <v>（中核中原-温江光明苑三期项目）四川省成都市温江区金马街道光明苑三期项目</v>
          </cell>
          <cell r="H7021" t="str">
            <v>王生斌</v>
          </cell>
          <cell r="I7021">
            <v>15228858118</v>
          </cell>
        </row>
        <row r="7022">
          <cell r="A7022" t="str">
            <v>达钢</v>
          </cell>
          <cell r="B7022" t="str">
            <v>盘螺</v>
          </cell>
          <cell r="C7022" t="str">
            <v>HRB400EФ10</v>
          </cell>
          <cell r="D7022" t="str">
            <v>吨</v>
          </cell>
          <cell r="E7022">
            <v>50</v>
          </cell>
          <cell r="F7022">
            <v>45910</v>
          </cell>
          <cell r="G7022" t="str">
            <v>（中核中原-温江光明苑三期项目）四川省成都市温江区金马街道光明苑三期项目</v>
          </cell>
          <cell r="H7022" t="str">
            <v>王生斌</v>
          </cell>
          <cell r="I7022">
            <v>15228858118</v>
          </cell>
        </row>
        <row r="7023">
          <cell r="A7023" t="str">
            <v>达钢</v>
          </cell>
          <cell r="B7023" t="str">
            <v>螺纹钢</v>
          </cell>
          <cell r="C7023" t="str">
            <v>HRB400EФ12*9m</v>
          </cell>
          <cell r="D7023" t="str">
            <v>吨</v>
          </cell>
          <cell r="E7023">
            <v>18</v>
          </cell>
          <cell r="F7023">
            <v>45910</v>
          </cell>
          <cell r="G7023" t="str">
            <v>（中核中原-温江光明苑三期项目）四川省成都市温江区金马街道光明苑三期项目</v>
          </cell>
          <cell r="H7023" t="str">
            <v>王生斌</v>
          </cell>
          <cell r="I7023">
            <v>15228858118</v>
          </cell>
        </row>
        <row r="7024">
          <cell r="A7024" t="str">
            <v>达钢</v>
          </cell>
          <cell r="B7024" t="str">
            <v>螺纹钢</v>
          </cell>
          <cell r="C7024" t="str">
            <v>HRB400EФ14*9m</v>
          </cell>
          <cell r="D7024" t="str">
            <v>吨</v>
          </cell>
          <cell r="E7024">
            <v>51</v>
          </cell>
          <cell r="F7024">
            <v>45910</v>
          </cell>
          <cell r="G7024" t="str">
            <v>（中核中原-温江光明苑三期项目）四川省成都市温江区金马街道光明苑三期项目</v>
          </cell>
          <cell r="H7024" t="str">
            <v>王生斌</v>
          </cell>
          <cell r="I7024">
            <v>15228858118</v>
          </cell>
        </row>
        <row r="7025">
          <cell r="A7025" t="str">
            <v>达钢</v>
          </cell>
          <cell r="B7025" t="str">
            <v>螺纹钢</v>
          </cell>
          <cell r="C7025" t="str">
            <v>HRB400EФ16*9m</v>
          </cell>
          <cell r="D7025" t="str">
            <v>吨</v>
          </cell>
          <cell r="E7025">
            <v>72</v>
          </cell>
          <cell r="F7025">
            <v>45910</v>
          </cell>
          <cell r="G7025" t="str">
            <v>（中核中原-温江光明苑三期项目）四川省成都市温江区金马街道光明苑三期项目</v>
          </cell>
          <cell r="H7025" t="str">
            <v>王生斌</v>
          </cell>
          <cell r="I7025">
            <v>15228858118</v>
          </cell>
        </row>
        <row r="7026">
          <cell r="A7026" t="str">
            <v>达钢</v>
          </cell>
          <cell r="B7026" t="str">
            <v>螺纹钢</v>
          </cell>
          <cell r="C7026" t="str">
            <v>HRB400EФ22*9m</v>
          </cell>
          <cell r="D7026" t="str">
            <v>吨</v>
          </cell>
          <cell r="E7026">
            <v>6</v>
          </cell>
          <cell r="F7026">
            <v>45910</v>
          </cell>
          <cell r="G7026" t="str">
            <v>（中核中原-温江光明苑三期项目）四川省成都市温江区金马街道光明苑三期项目</v>
          </cell>
          <cell r="H7026" t="str">
            <v>王生斌</v>
          </cell>
          <cell r="I7026">
            <v>15228858118</v>
          </cell>
        </row>
        <row r="7027">
          <cell r="A7027" t="str">
            <v>达钢</v>
          </cell>
          <cell r="B7027" t="str">
            <v>螺纹钢</v>
          </cell>
          <cell r="C7027" t="str">
            <v>HRB500EФ12*9m</v>
          </cell>
          <cell r="D7027" t="str">
            <v>吨</v>
          </cell>
          <cell r="E7027">
            <v>15</v>
          </cell>
          <cell r="F7027">
            <v>45910</v>
          </cell>
          <cell r="G7027" t="str">
            <v>（中核中原-温江光明苑三期项目）四川省成都市温江区金马街道光明苑三期项目</v>
          </cell>
          <cell r="H7027" t="str">
            <v>王生斌</v>
          </cell>
          <cell r="I7027">
            <v>15228858118</v>
          </cell>
        </row>
        <row r="7028">
          <cell r="A7028" t="str">
            <v>达钢</v>
          </cell>
          <cell r="B7028" t="str">
            <v>螺纹钢</v>
          </cell>
          <cell r="C7028" t="str">
            <v>HRB500EФ20*9m</v>
          </cell>
          <cell r="D7028" t="str">
            <v>吨</v>
          </cell>
          <cell r="E7028">
            <v>18</v>
          </cell>
          <cell r="F7028">
            <v>45910</v>
          </cell>
          <cell r="G7028" t="str">
            <v>（中核中原-温江光明苑三期项目）四川省成都市温江区金马街道光明苑三期项目</v>
          </cell>
          <cell r="H7028" t="str">
            <v>王生斌</v>
          </cell>
          <cell r="I7028">
            <v>15228858118</v>
          </cell>
        </row>
        <row r="7029">
          <cell r="A7029" t="str">
            <v>达钢</v>
          </cell>
          <cell r="B7029" t="str">
            <v>螺纹钢</v>
          </cell>
          <cell r="C7029" t="str">
            <v>HRB500EФ22*9m</v>
          </cell>
          <cell r="D7029" t="str">
            <v>吨</v>
          </cell>
          <cell r="E7029">
            <v>15</v>
          </cell>
          <cell r="F7029">
            <v>45910</v>
          </cell>
          <cell r="G7029" t="str">
            <v>（中核中原-温江光明苑三期项目）四川省成都市温江区金马街道光明苑三期项目</v>
          </cell>
          <cell r="H7029" t="str">
            <v>王生斌</v>
          </cell>
          <cell r="I7029">
            <v>15228858118</v>
          </cell>
        </row>
        <row r="7030">
          <cell r="A7030" t="str">
            <v>达钢</v>
          </cell>
          <cell r="B7030" t="str">
            <v>螺纹钢</v>
          </cell>
          <cell r="C7030" t="str">
            <v>HRB500EФ25*9m</v>
          </cell>
          <cell r="D7030" t="str">
            <v>吨</v>
          </cell>
          <cell r="E7030">
            <v>36</v>
          </cell>
          <cell r="F7030">
            <v>45910</v>
          </cell>
          <cell r="G7030" t="str">
            <v>（中核中原-温江光明苑三期项目）四川省成都市温江区金马街道光明苑三期项目</v>
          </cell>
          <cell r="H7030" t="str">
            <v>王生斌</v>
          </cell>
          <cell r="I7030">
            <v>15228858118</v>
          </cell>
        </row>
        <row r="7031">
          <cell r="A7031" t="str">
            <v>泸钢</v>
          </cell>
          <cell r="B7031" t="str">
            <v>盘螺</v>
          </cell>
          <cell r="C7031" t="str">
            <v>HRB400E Φ8</v>
          </cell>
          <cell r="D7031" t="str">
            <v>吨</v>
          </cell>
          <cell r="E7031">
            <v>10</v>
          </cell>
          <cell r="F7031">
            <v>45910</v>
          </cell>
          <cell r="G7031" t="str">
            <v>(五冶建设师大附中外语校新建教学楼工程)四川省成都市成华区大观堰2号(四川师范大学附属中学外国语学校)</v>
          </cell>
          <cell r="H7031" t="str">
            <v>蔡浩</v>
          </cell>
          <cell r="I7031" t="str">
            <v>139 8088 0820</v>
          </cell>
        </row>
        <row r="7032">
          <cell r="A7032" t="str">
            <v>泸钢</v>
          </cell>
          <cell r="B7032" t="str">
            <v>盘螺</v>
          </cell>
          <cell r="C7032" t="str">
            <v>HRB400E Φ10</v>
          </cell>
          <cell r="D7032" t="str">
            <v>吨</v>
          </cell>
          <cell r="E7032">
            <v>10</v>
          </cell>
          <cell r="F7032">
            <v>45910</v>
          </cell>
          <cell r="G7032" t="str">
            <v>(五冶建设师大附中外语校新建教学楼工程)四川省成都市成华区大观堰2号(四川师范大学附属中学外国语学校)</v>
          </cell>
          <cell r="H7032" t="str">
            <v>蔡浩</v>
          </cell>
          <cell r="I7032" t="str">
            <v>139 8088 0820</v>
          </cell>
        </row>
        <row r="7033">
          <cell r="A7033" t="str">
            <v>泸钢</v>
          </cell>
          <cell r="B7033" t="str">
            <v>螺纹钢</v>
          </cell>
          <cell r="C7033" t="str">
            <v>HRB500E Φ18</v>
          </cell>
          <cell r="D7033" t="str">
            <v>吨</v>
          </cell>
          <cell r="E7033">
            <v>2.5</v>
          </cell>
          <cell r="F7033">
            <v>45910</v>
          </cell>
          <cell r="G7033" t="str">
            <v>(五冶建设师大附中外语校新建教学楼工程)四川省成都市成华区大观堰2号(四川师范大学附属中学外国语学校)</v>
          </cell>
          <cell r="H7033" t="str">
            <v>蔡浩</v>
          </cell>
          <cell r="I7033" t="str">
            <v>139 8088 0820</v>
          </cell>
        </row>
        <row r="7034">
          <cell r="A7034" t="str">
            <v>泸钢</v>
          </cell>
          <cell r="B7034" t="str">
            <v>螺纹钢</v>
          </cell>
          <cell r="C7034" t="str">
            <v>HRB500E Φ25</v>
          </cell>
          <cell r="D7034" t="str">
            <v>吨</v>
          </cell>
          <cell r="E7034">
            <v>12</v>
          </cell>
          <cell r="F7034">
            <v>45910</v>
          </cell>
          <cell r="G7034" t="str">
            <v>(五冶建设师大附中外语校新建教学楼工程)四川省成都市成华区大观堰2号(四川师范大学附属中学外国语学校)</v>
          </cell>
          <cell r="H7034" t="str">
            <v>蔡浩</v>
          </cell>
          <cell r="I7034" t="str">
            <v>139 8088 0820</v>
          </cell>
        </row>
        <row r="7035">
          <cell r="A7035" t="str">
            <v>德胜</v>
          </cell>
          <cell r="B7035" t="str">
            <v>螺纹钢</v>
          </cell>
          <cell r="C7035" t="str">
            <v>HRB400E Φ14 9m</v>
          </cell>
          <cell r="D7035" t="str">
            <v>吨</v>
          </cell>
          <cell r="E7035">
            <v>18</v>
          </cell>
          <cell r="F7035">
            <v>45911</v>
          </cell>
          <cell r="G7035" t="str">
            <v>(华西乐山）-四川省乐山市市中区苏稽镇校地共建产教融合基地建设项目二标段</v>
          </cell>
          <cell r="H7035" t="str">
            <v>彭江涛</v>
          </cell>
          <cell r="I7035">
            <v>13990276572</v>
          </cell>
        </row>
        <row r="7036">
          <cell r="A7036" t="str">
            <v>德胜</v>
          </cell>
          <cell r="B7036" t="str">
            <v>螺纹钢</v>
          </cell>
          <cell r="C7036" t="str">
            <v>HRB400E Φ16 9m</v>
          </cell>
          <cell r="D7036" t="str">
            <v>吨</v>
          </cell>
          <cell r="E7036">
            <v>10</v>
          </cell>
          <cell r="F7036">
            <v>45911</v>
          </cell>
          <cell r="G7036" t="str">
            <v>(华西乐山）-四川省乐山市市中区苏稽镇校地共建产教融合基地建设项目二标段</v>
          </cell>
          <cell r="H7036" t="str">
            <v>彭江涛</v>
          </cell>
          <cell r="I7036">
            <v>13990276572</v>
          </cell>
        </row>
        <row r="7037">
          <cell r="A7037" t="str">
            <v>德胜</v>
          </cell>
          <cell r="B7037" t="str">
            <v>螺纹钢</v>
          </cell>
          <cell r="C7037" t="str">
            <v>HRB400E Φ18 9m</v>
          </cell>
          <cell r="D7037" t="str">
            <v>吨</v>
          </cell>
          <cell r="E7037">
            <v>15</v>
          </cell>
          <cell r="F7037">
            <v>45911</v>
          </cell>
          <cell r="G7037" t="str">
            <v>(华西乐山）-四川省乐山市市中区苏稽镇校地共建产教融合基地建设项目二标段</v>
          </cell>
          <cell r="H7037" t="str">
            <v>彭江涛</v>
          </cell>
          <cell r="I7037">
            <v>13990276572</v>
          </cell>
        </row>
        <row r="7038">
          <cell r="A7038" t="str">
            <v>德胜</v>
          </cell>
          <cell r="B7038" t="str">
            <v>螺纹钢</v>
          </cell>
          <cell r="C7038" t="str">
            <v>HRB400E Φ20 9m</v>
          </cell>
          <cell r="D7038" t="str">
            <v>吨</v>
          </cell>
          <cell r="E7038">
            <v>35</v>
          </cell>
          <cell r="F7038">
            <v>45911</v>
          </cell>
          <cell r="G7038" t="str">
            <v>(华西乐山）-四川省乐山市市中区苏稽镇校地共建产教融合基地建设项目二标段</v>
          </cell>
          <cell r="H7038" t="str">
            <v>彭江涛</v>
          </cell>
          <cell r="I7038">
            <v>13990276572</v>
          </cell>
        </row>
        <row r="7039">
          <cell r="A7039" t="str">
            <v>德胜</v>
          </cell>
          <cell r="B7039" t="str">
            <v>螺纹钢</v>
          </cell>
          <cell r="C7039" t="str">
            <v>HRB400E Φ22 9m</v>
          </cell>
          <cell r="D7039" t="str">
            <v>吨</v>
          </cell>
          <cell r="E7039">
            <v>10</v>
          </cell>
          <cell r="F7039">
            <v>45911</v>
          </cell>
          <cell r="G7039" t="str">
            <v>(华西乐山）-四川省乐山市市中区苏稽镇校地共建产教融合基地建设项目二标段</v>
          </cell>
          <cell r="H7039" t="str">
            <v>彭江涛</v>
          </cell>
          <cell r="I7039">
            <v>13990276572</v>
          </cell>
        </row>
        <row r="7040">
          <cell r="A7040" t="str">
            <v>德胜</v>
          </cell>
          <cell r="B7040" t="str">
            <v>螺纹钢</v>
          </cell>
          <cell r="C7040" t="str">
            <v>HRB400E Φ25 9m</v>
          </cell>
          <cell r="D7040" t="str">
            <v>吨</v>
          </cell>
          <cell r="E7040">
            <v>17</v>
          </cell>
          <cell r="F7040">
            <v>45911</v>
          </cell>
          <cell r="G7040" t="str">
            <v>(华西乐山）-四川省乐山市市中区苏稽镇校地共建产教融合基地建设项目二标段</v>
          </cell>
          <cell r="H7040" t="str">
            <v>彭江涛</v>
          </cell>
          <cell r="I7040">
            <v>13990276572</v>
          </cell>
        </row>
        <row r="7041">
          <cell r="A7041" t="str">
            <v>德胜</v>
          </cell>
          <cell r="B7041" t="str">
            <v>螺纹钢</v>
          </cell>
          <cell r="C7041" t="str">
            <v>HRB500E Φ14</v>
          </cell>
          <cell r="D7041" t="str">
            <v>吨</v>
          </cell>
          <cell r="E7041">
            <v>3</v>
          </cell>
          <cell r="F7041">
            <v>45911</v>
          </cell>
          <cell r="G7041" t="str">
            <v>(华西乐山）-四川省乐山市市中区苏稽镇校地共建产教融合基地建设项目二标段</v>
          </cell>
          <cell r="H7041" t="str">
            <v>彭江涛</v>
          </cell>
          <cell r="I7041">
            <v>13990276572</v>
          </cell>
        </row>
        <row r="7042">
          <cell r="A7042" t="str">
            <v>德胜</v>
          </cell>
          <cell r="B7042" t="str">
            <v>螺纹钢</v>
          </cell>
          <cell r="C7042" t="str">
            <v>HRB500E Φ16</v>
          </cell>
          <cell r="D7042" t="str">
            <v>吨</v>
          </cell>
          <cell r="E7042">
            <v>3</v>
          </cell>
          <cell r="F7042">
            <v>45911</v>
          </cell>
          <cell r="G7042" t="str">
            <v>(华西乐山）-四川省乐山市市中区苏稽镇校地共建产教融合基地建设项目二标段</v>
          </cell>
          <cell r="H7042" t="str">
            <v>彭江涛</v>
          </cell>
          <cell r="I7042">
            <v>13990276572</v>
          </cell>
        </row>
        <row r="7043">
          <cell r="A7043" t="str">
            <v>德胜</v>
          </cell>
          <cell r="B7043" t="str">
            <v>螺纹钢</v>
          </cell>
          <cell r="C7043" t="str">
            <v>HRB500E Φ18</v>
          </cell>
          <cell r="D7043" t="str">
            <v>吨</v>
          </cell>
          <cell r="E7043">
            <v>3</v>
          </cell>
          <cell r="F7043">
            <v>45911</v>
          </cell>
          <cell r="G7043" t="str">
            <v>(华西乐山）-四川省乐山市市中区苏稽镇校地共建产教融合基地建设项目二标段</v>
          </cell>
          <cell r="H7043" t="str">
            <v>彭江涛</v>
          </cell>
          <cell r="I7043">
            <v>13990276572</v>
          </cell>
        </row>
        <row r="7044">
          <cell r="A7044" t="str">
            <v>德胜</v>
          </cell>
          <cell r="B7044" t="str">
            <v>螺纹钢</v>
          </cell>
          <cell r="C7044" t="str">
            <v>HRB500E Φ20</v>
          </cell>
          <cell r="D7044" t="str">
            <v>吨</v>
          </cell>
          <cell r="E7044">
            <v>10</v>
          </cell>
          <cell r="F7044">
            <v>45911</v>
          </cell>
          <cell r="G7044" t="str">
            <v>(华西乐山）-四川省乐山市市中区苏稽镇校地共建产教融合基地建设项目二标段</v>
          </cell>
          <cell r="H7044" t="str">
            <v>彭江涛</v>
          </cell>
          <cell r="I7044">
            <v>13990276572</v>
          </cell>
        </row>
        <row r="7045">
          <cell r="A7045" t="str">
            <v>德胜</v>
          </cell>
          <cell r="B7045" t="str">
            <v>螺纹钢</v>
          </cell>
          <cell r="C7045" t="str">
            <v>HRB500E Φ22</v>
          </cell>
          <cell r="D7045" t="str">
            <v>吨</v>
          </cell>
          <cell r="E7045">
            <v>12</v>
          </cell>
          <cell r="F7045">
            <v>45911</v>
          </cell>
          <cell r="G7045" t="str">
            <v>(华西乐山）-四川省乐山市市中区苏稽镇校地共建产教融合基地建设项目二标段</v>
          </cell>
          <cell r="H7045" t="str">
            <v>彭江涛</v>
          </cell>
          <cell r="I7045">
            <v>13990276572</v>
          </cell>
        </row>
        <row r="7046">
          <cell r="A7046" t="str">
            <v>德胜</v>
          </cell>
          <cell r="B7046" t="str">
            <v>螺纹钢</v>
          </cell>
          <cell r="C7046" t="str">
            <v>HRB500E Φ25</v>
          </cell>
          <cell r="D7046" t="str">
            <v>吨</v>
          </cell>
          <cell r="E7046">
            <v>72</v>
          </cell>
          <cell r="F7046">
            <v>45911</v>
          </cell>
          <cell r="G7046" t="str">
            <v>(华西乐山）-四川省乐山市市中区苏稽镇校地共建产教融合基地建设项目二标段</v>
          </cell>
          <cell r="H7046" t="str">
            <v>彭江涛</v>
          </cell>
          <cell r="I7046">
            <v>13990276572</v>
          </cell>
        </row>
        <row r="7047">
          <cell r="A7047" t="str">
            <v>德胜</v>
          </cell>
          <cell r="B7047" t="str">
            <v>螺纹钢</v>
          </cell>
          <cell r="C7047" t="str">
            <v>HRB500E Φ22 12m</v>
          </cell>
          <cell r="D7047" t="str">
            <v>吨</v>
          </cell>
          <cell r="E7047">
            <v>25</v>
          </cell>
          <cell r="F7047">
            <v>45911</v>
          </cell>
          <cell r="G7047" t="str">
            <v>(华西乐山）-四川省乐山市市中区苏稽镇校地共建产教融合基地建设项目二标段</v>
          </cell>
          <cell r="H7047" t="str">
            <v>彭江涛</v>
          </cell>
          <cell r="I7047">
            <v>13990276572</v>
          </cell>
        </row>
        <row r="7048">
          <cell r="A7048" t="str">
            <v>德胜</v>
          </cell>
          <cell r="B7048" t="str">
            <v>螺纹钢</v>
          </cell>
          <cell r="C7048" t="str">
            <v>HRB500E Φ25 12m</v>
          </cell>
          <cell r="D7048" t="str">
            <v>吨</v>
          </cell>
          <cell r="E7048">
            <v>100</v>
          </cell>
          <cell r="F7048">
            <v>45911</v>
          </cell>
          <cell r="G7048" t="str">
            <v>(华西乐山）-四川省乐山市市中区苏稽镇校地共建产教融合基地建设项目二标段</v>
          </cell>
          <cell r="H7048" t="str">
            <v>彭江涛</v>
          </cell>
          <cell r="I7048">
            <v>13990276572</v>
          </cell>
        </row>
        <row r="7049">
          <cell r="A7049" t="str">
            <v>德胜</v>
          </cell>
          <cell r="B7049" t="str">
            <v>螺纹钢</v>
          </cell>
          <cell r="C7049" t="str">
            <v>HRB500E Φ32 12m</v>
          </cell>
          <cell r="D7049" t="str">
            <v>吨</v>
          </cell>
          <cell r="E7049">
            <v>22</v>
          </cell>
          <cell r="F7049">
            <v>45911</v>
          </cell>
          <cell r="G7049" t="str">
            <v>(华西乐山）-四川省乐山市市中区苏稽镇校地共建产教融合基地建设项目二标段</v>
          </cell>
          <cell r="H7049" t="str">
            <v>彭江涛</v>
          </cell>
          <cell r="I7049">
            <v>13990276572</v>
          </cell>
        </row>
        <row r="7050">
          <cell r="A7050" t="str">
            <v>德胜</v>
          </cell>
          <cell r="B7050" t="str">
            <v>螺纹钢</v>
          </cell>
          <cell r="C7050" t="str">
            <v>HRB400E Φ25×9米</v>
          </cell>
          <cell r="D7050" t="str">
            <v>吨</v>
          </cell>
          <cell r="E7050">
            <v>35</v>
          </cell>
          <cell r="F7050">
            <v>45911</v>
          </cell>
          <cell r="G7050" t="str">
            <v>（自永1标八局二分公司钢筋棚）四川省自贡市大安区牛佛镇</v>
          </cell>
          <cell r="H7050" t="str">
            <v>王君杰</v>
          </cell>
          <cell r="I7050">
            <v>18919619850</v>
          </cell>
        </row>
        <row r="7051">
          <cell r="A7051" t="str">
            <v>德胜</v>
          </cell>
          <cell r="B7051" t="str">
            <v>螺纹钢</v>
          </cell>
          <cell r="C7051" t="str">
            <v>HRB400E Φ32×9米</v>
          </cell>
          <cell r="D7051" t="str">
            <v>吨</v>
          </cell>
          <cell r="E7051">
            <v>105</v>
          </cell>
          <cell r="F7051">
            <v>45911</v>
          </cell>
          <cell r="G7051" t="str">
            <v>（自永1标八局二分公司钢筋棚）四川省自贡市大安区牛佛镇</v>
          </cell>
          <cell r="H7051" t="str">
            <v>王君杰</v>
          </cell>
          <cell r="I7051">
            <v>18919619850</v>
          </cell>
        </row>
        <row r="7052">
          <cell r="A7052" t="str">
            <v>德胜</v>
          </cell>
          <cell r="B7052" t="str">
            <v>螺纹钢</v>
          </cell>
          <cell r="C7052" t="str">
            <v>HRB400E Φ28×9米</v>
          </cell>
          <cell r="D7052" t="str">
            <v>吨</v>
          </cell>
          <cell r="E7052">
            <v>70</v>
          </cell>
          <cell r="F7052">
            <v>45911</v>
          </cell>
          <cell r="G7052" t="str">
            <v>（自永2标九局西南分公司钢筋棚）四川省自贡市回龙镇群英村</v>
          </cell>
          <cell r="H7052" t="str">
            <v>钟润</v>
          </cell>
          <cell r="I7052">
            <v>18728409968</v>
          </cell>
        </row>
        <row r="7053">
          <cell r="A7053" t="str">
            <v>德胜</v>
          </cell>
          <cell r="B7053" t="str">
            <v>螺纹钢</v>
          </cell>
          <cell r="C7053" t="str">
            <v>HRB400E Φ28×12米</v>
          </cell>
          <cell r="D7053" t="str">
            <v>吨</v>
          </cell>
          <cell r="E7053">
            <v>35</v>
          </cell>
          <cell r="F7053">
            <v>45911</v>
          </cell>
          <cell r="G7053" t="str">
            <v>（自永2标九局西南分公司钢筋棚）四川省自贡市回龙镇群英村</v>
          </cell>
          <cell r="H7053" t="str">
            <v>钟润</v>
          </cell>
          <cell r="I7053">
            <v>18728409968</v>
          </cell>
        </row>
        <row r="7054">
          <cell r="A7054" t="str">
            <v>德胜</v>
          </cell>
          <cell r="B7054" t="str">
            <v>螺纹钢</v>
          </cell>
          <cell r="C7054" t="str">
            <v>HRB400E Φ25×9米</v>
          </cell>
          <cell r="D7054" t="str">
            <v>吨</v>
          </cell>
          <cell r="E7054">
            <v>15</v>
          </cell>
          <cell r="F7054">
            <v>45911</v>
          </cell>
          <cell r="G7054" t="str">
            <v>（自永2标九局西南分公司钢筋棚）四川省自贡市回龙镇群英村</v>
          </cell>
          <cell r="H7054" t="str">
            <v>钟润</v>
          </cell>
          <cell r="I7054">
            <v>18728409968</v>
          </cell>
        </row>
        <row r="7055">
          <cell r="A7055" t="str">
            <v>德胜</v>
          </cell>
          <cell r="B7055" t="str">
            <v>螺纹钢</v>
          </cell>
          <cell r="C7055" t="str">
            <v>HRB400E Φ25×12米</v>
          </cell>
          <cell r="D7055" t="str">
            <v>吨</v>
          </cell>
          <cell r="E7055">
            <v>55</v>
          </cell>
          <cell r="F7055">
            <v>45911</v>
          </cell>
          <cell r="G7055" t="str">
            <v>（自永2标九局西南分公司钢筋棚）四川省自贡市回龙镇群英村</v>
          </cell>
          <cell r="H7055" t="str">
            <v>钟润</v>
          </cell>
          <cell r="I7055">
            <v>18728409968</v>
          </cell>
        </row>
        <row r="7056">
          <cell r="A7056" t="str">
            <v>德胜</v>
          </cell>
          <cell r="B7056" t="str">
            <v>螺纹钢</v>
          </cell>
          <cell r="C7056" t="str">
            <v>HRB400EФ20*9m</v>
          </cell>
          <cell r="D7056" t="str">
            <v>吨</v>
          </cell>
          <cell r="E7056">
            <v>18</v>
          </cell>
          <cell r="F7056">
            <v>45911</v>
          </cell>
          <cell r="G7056" t="str">
            <v>（中铁三局集团有限公司成绵乐客专乐山站站房改扩建项目经理部）四川省乐山市市中区瑞祥路与至乐路交叉口西侧</v>
          </cell>
          <cell r="H7056" t="str">
            <v>王鹏</v>
          </cell>
          <cell r="I7056" t="str">
            <v>153 4056 0935</v>
          </cell>
        </row>
        <row r="7057">
          <cell r="A7057" t="str">
            <v>德胜</v>
          </cell>
          <cell r="B7057" t="str">
            <v>螺纹钢</v>
          </cell>
          <cell r="C7057" t="str">
            <v>HRB400EФ32*9m</v>
          </cell>
          <cell r="D7057" t="str">
            <v>吨</v>
          </cell>
          <cell r="E7057">
            <v>17</v>
          </cell>
          <cell r="F7057">
            <v>45911</v>
          </cell>
          <cell r="G7057" t="str">
            <v>（中铁三局集团有限公司成绵乐客专乐山站站房改扩建项目经理部）四川省乐山市市中区瑞祥路与至乐路交叉口西侧</v>
          </cell>
          <cell r="H7057" t="str">
            <v>王鹏</v>
          </cell>
          <cell r="I7057" t="str">
            <v>153 4056 0935</v>
          </cell>
        </row>
        <row r="7058">
          <cell r="A7058" t="str">
            <v>润耀</v>
          </cell>
          <cell r="B7058" t="str">
            <v>盘螺</v>
          </cell>
          <cell r="C7058" t="str">
            <v>HRB400E Φ10</v>
          </cell>
          <cell r="D7058" t="str">
            <v>吨</v>
          </cell>
          <cell r="E7058">
            <v>20</v>
          </cell>
          <cell r="F7058">
            <v>45911</v>
          </cell>
          <cell r="G7058" t="str">
            <v>(华西乐山）-四川省乐山市市中区苏稽镇校地共建产教融合基地建设项目二标段</v>
          </cell>
          <cell r="H7058" t="str">
            <v>彭江涛</v>
          </cell>
          <cell r="I7058">
            <v>13990276572</v>
          </cell>
        </row>
        <row r="7059">
          <cell r="A7059" t="str">
            <v>润耀</v>
          </cell>
          <cell r="B7059" t="str">
            <v>盘螺</v>
          </cell>
          <cell r="C7059" t="str">
            <v>HRB400E Φ6</v>
          </cell>
          <cell r="D7059" t="str">
            <v>吨</v>
          </cell>
          <cell r="E7059">
            <v>16</v>
          </cell>
          <cell r="F7059">
            <v>45911</v>
          </cell>
          <cell r="G7059" t="str">
            <v>(华西乐山）-四川省乐山市市中区苏稽镇校地共建产教融合基地建设项目二标段</v>
          </cell>
          <cell r="H7059" t="str">
            <v>彭江涛</v>
          </cell>
          <cell r="I7059">
            <v>13990276572</v>
          </cell>
        </row>
        <row r="7060">
          <cell r="A7060" t="str">
            <v>润耀</v>
          </cell>
          <cell r="B7060" t="str">
            <v>盘螺</v>
          </cell>
          <cell r="C7060" t="str">
            <v>HRB400E Φ8</v>
          </cell>
          <cell r="D7060" t="str">
            <v>吨</v>
          </cell>
          <cell r="E7060">
            <v>26</v>
          </cell>
          <cell r="F7060">
            <v>45911</v>
          </cell>
          <cell r="G7060" t="str">
            <v>(华西乐山）-四川省乐山市市中区苏稽镇校地共建产教融合基地建设项目二标段</v>
          </cell>
          <cell r="H7060" t="str">
            <v>彭江涛</v>
          </cell>
          <cell r="I7060">
            <v>13990276572</v>
          </cell>
        </row>
        <row r="7061">
          <cell r="A7061" t="str">
            <v>润耀</v>
          </cell>
          <cell r="B7061" t="str">
            <v>螺纹钢</v>
          </cell>
          <cell r="C7061" t="str">
            <v>HRB400E Φ14 12m</v>
          </cell>
          <cell r="D7061" t="str">
            <v>吨</v>
          </cell>
          <cell r="E7061">
            <v>9</v>
          </cell>
          <cell r="F7061">
            <v>45911</v>
          </cell>
          <cell r="G7061" t="str">
            <v>(华西乐山）-四川省乐山市市中区苏稽镇校地共建产教融合基地建设项目二标段</v>
          </cell>
          <cell r="H7061" t="str">
            <v>彭江涛</v>
          </cell>
          <cell r="I7061">
            <v>13990276572</v>
          </cell>
        </row>
        <row r="7062">
          <cell r="A7062" t="str">
            <v>润耀</v>
          </cell>
          <cell r="B7062" t="str">
            <v>螺纹钢</v>
          </cell>
          <cell r="C7062" t="str">
            <v>HRB500E Φ14 12m</v>
          </cell>
          <cell r="D7062" t="str">
            <v>吨</v>
          </cell>
          <cell r="E7062">
            <v>14</v>
          </cell>
          <cell r="F7062">
            <v>45911</v>
          </cell>
          <cell r="G7062" t="str">
            <v>(华西乐山）-四川省乐山市市中区苏稽镇校地共建产教融合基地建设项目二标段</v>
          </cell>
          <cell r="H7062" t="str">
            <v>彭江涛</v>
          </cell>
          <cell r="I7062">
            <v>13990276572</v>
          </cell>
        </row>
        <row r="7063">
          <cell r="A7063" t="str">
            <v>润耀</v>
          </cell>
          <cell r="B7063" t="str">
            <v>螺纹钢</v>
          </cell>
          <cell r="C7063" t="str">
            <v>HRB500E Φ16 12m</v>
          </cell>
          <cell r="D7063" t="str">
            <v>吨</v>
          </cell>
          <cell r="E7063">
            <v>3</v>
          </cell>
          <cell r="F7063">
            <v>45911</v>
          </cell>
          <cell r="G7063" t="str">
            <v>(华西乐山）-四川省乐山市市中区苏稽镇校地共建产教融合基地建设项目二标段</v>
          </cell>
          <cell r="H7063" t="str">
            <v>彭江涛</v>
          </cell>
          <cell r="I7063">
            <v>13990276572</v>
          </cell>
        </row>
        <row r="7064">
          <cell r="A7064" t="str">
            <v>润耀</v>
          </cell>
          <cell r="B7064" t="str">
            <v>螺纹钢</v>
          </cell>
          <cell r="C7064" t="str">
            <v>HRB500E Φ18 12m</v>
          </cell>
          <cell r="D7064" t="str">
            <v>吨</v>
          </cell>
          <cell r="E7064">
            <v>3</v>
          </cell>
          <cell r="F7064">
            <v>45911</v>
          </cell>
          <cell r="G7064" t="str">
            <v>(华西乐山）-四川省乐山市市中区苏稽镇校地共建产教融合基地建设项目二标段</v>
          </cell>
          <cell r="H7064" t="str">
            <v>彭江涛</v>
          </cell>
          <cell r="I7064">
            <v>13990276572</v>
          </cell>
        </row>
        <row r="7065">
          <cell r="A7065" t="str">
            <v>润耀</v>
          </cell>
          <cell r="B7065" t="str">
            <v>螺纹钢</v>
          </cell>
          <cell r="C7065" t="str">
            <v>HRB500E Φ20 12m</v>
          </cell>
          <cell r="D7065" t="str">
            <v>吨</v>
          </cell>
          <cell r="E7065">
            <v>18</v>
          </cell>
          <cell r="F7065">
            <v>45911</v>
          </cell>
          <cell r="G7065" t="str">
            <v>(华西乐山）-四川省乐山市市中区苏稽镇校地共建产教融合基地建设项目二标段</v>
          </cell>
          <cell r="H7065" t="str">
            <v>彭江涛</v>
          </cell>
          <cell r="I7065">
            <v>13990276572</v>
          </cell>
        </row>
        <row r="7066">
          <cell r="A7066" t="str">
            <v>润耀</v>
          </cell>
          <cell r="B7066" t="str">
            <v>螺纹钢</v>
          </cell>
          <cell r="C7066" t="str">
            <v>HRB400E Φ32 12m</v>
          </cell>
          <cell r="D7066" t="str">
            <v>吨</v>
          </cell>
          <cell r="E7066">
            <v>140</v>
          </cell>
          <cell r="F7066">
            <v>45911</v>
          </cell>
          <cell r="G7066" t="str">
            <v>（中铁三局成渝扩容ZCB3-1项目部）内江市胜利收费站红绿灯500米</v>
          </cell>
          <cell r="H7066" t="str">
            <v>王岩</v>
          </cell>
          <cell r="I7066">
            <v>17634813323</v>
          </cell>
        </row>
        <row r="7067">
          <cell r="A7067" t="str">
            <v>润耀</v>
          </cell>
          <cell r="B7067" t="str">
            <v>螺纹钢</v>
          </cell>
          <cell r="C7067" t="str">
            <v>HRB400E Φ28 9m</v>
          </cell>
          <cell r="D7067" t="str">
            <v>吨</v>
          </cell>
          <cell r="E7067">
            <v>70</v>
          </cell>
          <cell r="F7067">
            <v>45911</v>
          </cell>
          <cell r="G7067" t="str">
            <v>（中铁三局成渝扩容ZCB3-1项目部）内江市胜利收费站红绿灯500米</v>
          </cell>
          <cell r="H7067" t="str">
            <v>王岩</v>
          </cell>
          <cell r="I7067">
            <v>17634813323</v>
          </cell>
        </row>
        <row r="7068">
          <cell r="A7068" t="str">
            <v>润耀</v>
          </cell>
          <cell r="B7068" t="str">
            <v>螺纹钢</v>
          </cell>
          <cell r="C7068" t="str">
            <v>HRB400E 32mm*12米</v>
          </cell>
          <cell r="D7068" t="str">
            <v>吨</v>
          </cell>
          <cell r="E7068">
            <v>35</v>
          </cell>
          <cell r="F7068">
            <v>45911</v>
          </cell>
          <cell r="G7068" t="str">
            <v>（中铁十局-资乐高速4标）四川省眉山市仁寿县彰加镇华炉村中铁十局资乐高速3#钢筋场</v>
          </cell>
          <cell r="H7068" t="str">
            <v>杨飞</v>
          </cell>
          <cell r="I7068">
            <v>15667998777</v>
          </cell>
        </row>
        <row r="7069">
          <cell r="A7069" t="str">
            <v>润耀</v>
          </cell>
          <cell r="B7069" t="str">
            <v>盘螺</v>
          </cell>
          <cell r="C7069" t="str">
            <v>HRB400E Φ12</v>
          </cell>
          <cell r="D7069" t="str">
            <v>吨</v>
          </cell>
          <cell r="E7069">
            <v>5</v>
          </cell>
          <cell r="F7069">
            <v>45911</v>
          </cell>
          <cell r="G7069" t="str">
            <v>（五冶建设成都盐道街中学初中部改扩建工程）四川省成都市锦江区春熙路街道盐道街4号（盐道街中学初中部）</v>
          </cell>
          <cell r="H7069" t="str">
            <v>易前刚</v>
          </cell>
          <cell r="I7069">
            <v>18228465067</v>
          </cell>
        </row>
        <row r="7070">
          <cell r="A7070" t="str">
            <v>润耀</v>
          </cell>
          <cell r="B7070" t="str">
            <v>螺纹钢</v>
          </cell>
          <cell r="C7070" t="str">
            <v>HRB400E Φ14 9m</v>
          </cell>
          <cell r="D7070" t="str">
            <v>吨</v>
          </cell>
          <cell r="E7070">
            <v>3</v>
          </cell>
          <cell r="F7070">
            <v>45911</v>
          </cell>
          <cell r="G7070" t="str">
            <v>（五冶建设成都盐道街中学初中部改扩建工程）四川省成都市锦江区春熙路街道盐道街4号（盐道街中学初中部）</v>
          </cell>
          <cell r="H7070" t="str">
            <v>易前刚</v>
          </cell>
          <cell r="I7070">
            <v>18228465067</v>
          </cell>
        </row>
        <row r="7071">
          <cell r="A7071" t="str">
            <v>润耀</v>
          </cell>
          <cell r="B7071" t="str">
            <v>螺纹钢</v>
          </cell>
          <cell r="C7071" t="str">
            <v>HRB400E Φ16 9m</v>
          </cell>
          <cell r="D7071" t="str">
            <v>吨</v>
          </cell>
          <cell r="E7071">
            <v>9</v>
          </cell>
          <cell r="F7071">
            <v>45911</v>
          </cell>
          <cell r="G7071" t="str">
            <v>（五冶建设成都盐道街中学初中部改扩建工程）四川省成都市锦江区春熙路街道盐道街4号（盐道街中学初中部）</v>
          </cell>
          <cell r="H7071" t="str">
            <v>易前刚</v>
          </cell>
          <cell r="I7071">
            <v>18228465067</v>
          </cell>
        </row>
        <row r="7072">
          <cell r="A7072" t="str">
            <v>润耀</v>
          </cell>
          <cell r="B7072" t="str">
            <v>螺纹钢</v>
          </cell>
          <cell r="C7072" t="str">
            <v>HRB400E Φ18 9m</v>
          </cell>
          <cell r="D7072" t="str">
            <v>吨</v>
          </cell>
          <cell r="E7072">
            <v>6</v>
          </cell>
          <cell r="F7072">
            <v>45911</v>
          </cell>
          <cell r="G7072" t="str">
            <v>（五冶建设成都盐道街中学初中部改扩建工程）四川省成都市锦江区春熙路街道盐道街4号（盐道街中学初中部）</v>
          </cell>
          <cell r="H7072" t="str">
            <v>易前刚</v>
          </cell>
          <cell r="I7072">
            <v>18228465067</v>
          </cell>
        </row>
        <row r="7073">
          <cell r="A7073" t="str">
            <v>润耀</v>
          </cell>
          <cell r="B7073" t="str">
            <v>螺纹钢</v>
          </cell>
          <cell r="C7073" t="str">
            <v>HRB400E Φ20 9m</v>
          </cell>
          <cell r="D7073" t="str">
            <v>吨</v>
          </cell>
          <cell r="E7073">
            <v>3</v>
          </cell>
          <cell r="F7073">
            <v>45911</v>
          </cell>
          <cell r="G7073" t="str">
            <v>（五冶建设成都盐道街中学初中部改扩建工程）四川省成都市锦江区春熙路街道盐道街4号（盐道街中学初中部）</v>
          </cell>
          <cell r="H7073" t="str">
            <v>易前刚</v>
          </cell>
          <cell r="I7073">
            <v>18228465067</v>
          </cell>
        </row>
        <row r="7074">
          <cell r="A7074" t="str">
            <v>润耀</v>
          </cell>
          <cell r="B7074" t="str">
            <v>螺纹钢</v>
          </cell>
          <cell r="C7074" t="str">
            <v>HRB400E Φ22 9m</v>
          </cell>
          <cell r="D7074" t="str">
            <v>吨</v>
          </cell>
          <cell r="E7074">
            <v>3</v>
          </cell>
          <cell r="F7074">
            <v>45911</v>
          </cell>
          <cell r="G7074" t="str">
            <v>（五冶建设成都盐道街中学初中部改扩建工程）四川省成都市锦江区春熙路街道盐道街4号（盐道街中学初中部）</v>
          </cell>
          <cell r="H7074" t="str">
            <v>易前刚</v>
          </cell>
          <cell r="I7074">
            <v>18228465067</v>
          </cell>
        </row>
        <row r="7075">
          <cell r="A7075" t="str">
            <v>润耀</v>
          </cell>
          <cell r="B7075" t="str">
            <v>螺纹钢</v>
          </cell>
          <cell r="C7075" t="str">
            <v>HRB400E Φ25 9m</v>
          </cell>
          <cell r="D7075" t="str">
            <v>吨</v>
          </cell>
          <cell r="E7075">
            <v>6</v>
          </cell>
          <cell r="F7075">
            <v>45911</v>
          </cell>
          <cell r="G7075" t="str">
            <v>（五冶建设成都盐道街中学初中部改扩建工程）四川省成都市锦江区春熙路街道盐道街4号（盐道街中学初中部）</v>
          </cell>
          <cell r="H7075" t="str">
            <v>易前刚</v>
          </cell>
          <cell r="I7075">
            <v>18228465067</v>
          </cell>
        </row>
        <row r="7076">
          <cell r="A7076" t="str">
            <v>海南海控</v>
          </cell>
          <cell r="B7076" t="str">
            <v>盘圆</v>
          </cell>
          <cell r="C7076" t="str">
            <v>HPB300Ф8</v>
          </cell>
          <cell r="D7076" t="str">
            <v>吨</v>
          </cell>
          <cell r="E7076">
            <v>35</v>
          </cell>
          <cell r="F7076">
            <v>45911</v>
          </cell>
          <cell r="G7076" t="str">
            <v>（中铁六局呼和公司康新高速TJ4-2标）四川省甘孜藏族自治州康定市新都桥镇东俄罗三村中建八局搅拌站旁</v>
          </cell>
          <cell r="H7076" t="str">
            <v>许文刚</v>
          </cell>
          <cell r="I7076">
            <v>15848808186</v>
          </cell>
        </row>
        <row r="7077">
          <cell r="A7077" t="str">
            <v>海南海控</v>
          </cell>
          <cell r="B7077" t="str">
            <v>螺纹钢</v>
          </cell>
          <cell r="C7077" t="str">
            <v>HRB400EФ12*12m</v>
          </cell>
          <cell r="D7077" t="str">
            <v>吨</v>
          </cell>
          <cell r="E7077">
            <v>70</v>
          </cell>
          <cell r="F7077">
            <v>45911</v>
          </cell>
          <cell r="G7077" t="str">
            <v>（中铁六局呼和公司康新高速TJ4-2标）四川省甘孜藏族自治州康定市新都桥镇东俄罗三村中建八局搅拌站旁</v>
          </cell>
          <cell r="H7077" t="str">
            <v>许文刚</v>
          </cell>
          <cell r="I7077">
            <v>15848808186</v>
          </cell>
        </row>
        <row r="7078">
          <cell r="A7078" t="str">
            <v>吉晨盛泰</v>
          </cell>
          <cell r="B7078" t="str">
            <v>盘螺</v>
          </cell>
          <cell r="C7078" t="str">
            <v>HRB400E Φ10</v>
          </cell>
          <cell r="D7078" t="str">
            <v>吨</v>
          </cell>
          <cell r="E7078">
            <v>80</v>
          </cell>
          <cell r="F7078">
            <v>45912</v>
          </cell>
          <cell r="G7078" t="str">
            <v>（ 中铁一局四公司西昭高速6标3部）昭觉县洒拉地坡乡三分部山里钢筋场</v>
          </cell>
          <cell r="H7078" t="str">
            <v>陈忠</v>
          </cell>
          <cell r="I7078">
            <v>15730783825</v>
          </cell>
        </row>
        <row r="7079">
          <cell r="A7079" t="str">
            <v>吉晨盛泰</v>
          </cell>
          <cell r="B7079" t="str">
            <v>高线</v>
          </cell>
          <cell r="C7079" t="str">
            <v>HPB300Ф8</v>
          </cell>
          <cell r="D7079" t="str">
            <v>吨</v>
          </cell>
          <cell r="E7079">
            <v>8</v>
          </cell>
          <cell r="F7079">
            <v>45912</v>
          </cell>
          <cell r="G7079" t="str">
            <v>（ 中铁一局四公司西昭高速6标3部）昭觉县洒拉地坡乡三分部山里钢筋场</v>
          </cell>
          <cell r="H7079" t="str">
            <v>陈忠</v>
          </cell>
          <cell r="I7079">
            <v>15730783825</v>
          </cell>
        </row>
        <row r="7080">
          <cell r="A7080" t="str">
            <v>吉晨盛泰</v>
          </cell>
          <cell r="B7080" t="str">
            <v>螺纹钢</v>
          </cell>
          <cell r="C7080" t="str">
            <v>HRB400EФ32</v>
          </cell>
          <cell r="D7080" t="str">
            <v>吨</v>
          </cell>
          <cell r="E7080">
            <v>120</v>
          </cell>
          <cell r="F7080">
            <v>45912</v>
          </cell>
          <cell r="G7080" t="str">
            <v>（ 中铁一局四公司西昭高速6标3部）昭觉县洒拉地坡乡三分部山里钢筋场</v>
          </cell>
          <cell r="H7080" t="str">
            <v>陈忠</v>
          </cell>
          <cell r="I7080">
            <v>15730783825</v>
          </cell>
        </row>
        <row r="7081">
          <cell r="A7081" t="str">
            <v>吉晨盛泰</v>
          </cell>
          <cell r="B7081" t="str">
            <v>螺纹钢</v>
          </cell>
          <cell r="C7081" t="str">
            <v>HRB500EФ32</v>
          </cell>
          <cell r="D7081" t="str">
            <v>吨</v>
          </cell>
          <cell r="E7081">
            <v>40</v>
          </cell>
          <cell r="F7081">
            <v>45912</v>
          </cell>
          <cell r="G7081" t="str">
            <v>（ 中铁一局四公司西昭高速6标3部）昭觉县洒拉地坡乡三分部山里钢筋场</v>
          </cell>
          <cell r="H7081" t="str">
            <v>陈忠</v>
          </cell>
          <cell r="I7081">
            <v>15730783825</v>
          </cell>
        </row>
        <row r="7082">
          <cell r="A7082" t="str">
            <v>吉晨盛泰</v>
          </cell>
          <cell r="B7082" t="str">
            <v>螺纹钢</v>
          </cell>
          <cell r="C7082" t="str">
            <v>HRB400E Φ16</v>
          </cell>
          <cell r="D7082" t="str">
            <v>吨</v>
          </cell>
          <cell r="E7082">
            <v>40</v>
          </cell>
          <cell r="F7082">
            <v>45912</v>
          </cell>
          <cell r="G7082" t="str">
            <v>（ 中铁一局四公司西昭高速6标3部）昭觉县洒拉地坡乡三分部山里钢筋场</v>
          </cell>
          <cell r="H7082" t="str">
            <v>陈忠</v>
          </cell>
          <cell r="I7082">
            <v>15730783825</v>
          </cell>
        </row>
        <row r="7083">
          <cell r="A7083" t="str">
            <v>吉晨盛泰</v>
          </cell>
          <cell r="B7083" t="str">
            <v>螺纹钢</v>
          </cell>
          <cell r="C7083" t="str">
            <v>HRB400E Ф14</v>
          </cell>
          <cell r="D7083" t="str">
            <v>吨</v>
          </cell>
          <cell r="E7083">
            <v>40</v>
          </cell>
          <cell r="F7083">
            <v>45912</v>
          </cell>
          <cell r="G7083" t="str">
            <v>（ 中铁一局四公司西昭高速6标3部）昭觉县洒拉地坡乡三分部山里钢筋场</v>
          </cell>
          <cell r="H7083" t="str">
            <v>陈忠</v>
          </cell>
          <cell r="I7083">
            <v>15730783825</v>
          </cell>
        </row>
        <row r="7084">
          <cell r="A7084" t="str">
            <v>吉晨盛泰</v>
          </cell>
          <cell r="B7084" t="str">
            <v>盘螺</v>
          </cell>
          <cell r="C7084" t="str">
            <v>HRB400E Φ12</v>
          </cell>
          <cell r="D7084" t="str">
            <v>吨</v>
          </cell>
          <cell r="E7084">
            <v>160</v>
          </cell>
          <cell r="F7084">
            <v>45912</v>
          </cell>
          <cell r="G7084" t="str">
            <v>（ 中铁一局四公司西昭高速6标3部）昭觉县洒拉地坡乡三分部山里钢筋场</v>
          </cell>
          <cell r="H7084" t="str">
            <v>陈忠</v>
          </cell>
          <cell r="I7084">
            <v>15730783825</v>
          </cell>
        </row>
        <row r="7085">
          <cell r="A7085" t="str">
            <v>吉晨盛泰</v>
          </cell>
          <cell r="B7085" t="str">
            <v>盘螺</v>
          </cell>
          <cell r="C7085" t="str">
            <v>HRB400E Ф12</v>
          </cell>
          <cell r="D7085" t="str">
            <v>吨</v>
          </cell>
          <cell r="E7085">
            <v>80</v>
          </cell>
          <cell r="F7085">
            <v>45912</v>
          </cell>
          <cell r="G7085" t="str">
            <v>（中铁一局四公司西昭高速6标4分部）四川省凉山彝族自治州昭觉县杨日占里1#梁场</v>
          </cell>
          <cell r="H7085" t="str">
            <v>马占全</v>
          </cell>
          <cell r="I7085">
            <v>18189516473</v>
          </cell>
        </row>
        <row r="7086">
          <cell r="A7086" t="str">
            <v>吉晨盛泰</v>
          </cell>
          <cell r="B7086" t="str">
            <v>盘螺</v>
          </cell>
          <cell r="C7086" t="str">
            <v>HRB400E Φ10</v>
          </cell>
          <cell r="D7086" t="str">
            <v>吨</v>
          </cell>
          <cell r="E7086">
            <v>20</v>
          </cell>
          <cell r="F7086">
            <v>45912</v>
          </cell>
          <cell r="G7086" t="str">
            <v>（中铁一局四公司西昭高速6标4分部）四川省凉山彝族自治州昭觉县杨日占里1#梁场</v>
          </cell>
          <cell r="H7086" t="str">
            <v>马占全</v>
          </cell>
          <cell r="I7086">
            <v>18189516473</v>
          </cell>
        </row>
        <row r="7087">
          <cell r="A7087" t="str">
            <v>吉晨盛泰</v>
          </cell>
          <cell r="B7087" t="str">
            <v>螺纹钢</v>
          </cell>
          <cell r="C7087" t="str">
            <v>HRB400E Φ14</v>
          </cell>
          <cell r="D7087" t="str">
            <v>吨</v>
          </cell>
          <cell r="E7087">
            <v>60</v>
          </cell>
          <cell r="F7087">
            <v>45912</v>
          </cell>
          <cell r="G7087" t="str">
            <v>（中铁一局四公司西昭高速6标4分部）四川省凉山彝族自治州昭觉县杨日占里1#梁场</v>
          </cell>
          <cell r="H7087" t="str">
            <v>马占全</v>
          </cell>
          <cell r="I7087">
            <v>18189516473</v>
          </cell>
        </row>
        <row r="7088">
          <cell r="A7088" t="str">
            <v>吉晨盛泰</v>
          </cell>
          <cell r="B7088" t="str">
            <v>螺纹钢</v>
          </cell>
          <cell r="C7088" t="str">
            <v>HRB400E Φ16</v>
          </cell>
          <cell r="D7088" t="str">
            <v>吨</v>
          </cell>
          <cell r="E7088">
            <v>76</v>
          </cell>
          <cell r="F7088">
            <v>45912</v>
          </cell>
          <cell r="G7088" t="str">
            <v>（中铁一局四公司西昭高速6标4分部）四川省凉山彝族自治州昭觉县杨日占里1#梁场</v>
          </cell>
          <cell r="H7088" t="str">
            <v>马占全</v>
          </cell>
          <cell r="I7088">
            <v>18189516473</v>
          </cell>
        </row>
        <row r="7089">
          <cell r="A7089" t="str">
            <v>吉晨盛泰</v>
          </cell>
          <cell r="B7089" t="str">
            <v>螺纹钢</v>
          </cell>
          <cell r="C7089" t="str">
            <v>HRB500EФ25</v>
          </cell>
          <cell r="D7089" t="str">
            <v>吨</v>
          </cell>
          <cell r="E7089">
            <v>4</v>
          </cell>
          <cell r="F7089">
            <v>45912</v>
          </cell>
          <cell r="G7089" t="str">
            <v>（中铁一局四公司西昭高速6标4分部）四川省凉山彝族自治州昭觉县杨日占里1#梁场</v>
          </cell>
          <cell r="H7089" t="str">
            <v>马占全</v>
          </cell>
          <cell r="I7089">
            <v>18189516473</v>
          </cell>
        </row>
        <row r="7090">
          <cell r="A7090" t="str">
            <v>德胜</v>
          </cell>
          <cell r="B7090" t="str">
            <v>螺纹钢</v>
          </cell>
          <cell r="C7090" t="str">
            <v>HRB400EФ14</v>
          </cell>
          <cell r="D7090" t="str">
            <v>吨</v>
          </cell>
          <cell r="E7090">
            <v>35</v>
          </cell>
          <cell r="F7090">
            <v>45912</v>
          </cell>
          <cell r="G7090" t="str">
            <v>（中铁二局六公司西昭高速SG1标项目一分部）凉山彝族自治州金阳县派来镇西昭高速公路SG1标一分部</v>
          </cell>
          <cell r="H7090" t="str">
            <v>陈斌</v>
          </cell>
          <cell r="I7090">
            <v>15184491888</v>
          </cell>
        </row>
        <row r="7091">
          <cell r="A7091" t="str">
            <v>凤钢</v>
          </cell>
          <cell r="B7091" t="str">
            <v>螺纹钢</v>
          </cell>
          <cell r="C7091" t="str">
            <v>HRB400EФ16</v>
          </cell>
          <cell r="D7091" t="str">
            <v>吨</v>
          </cell>
          <cell r="E7091">
            <v>35</v>
          </cell>
          <cell r="F7091">
            <v>45912</v>
          </cell>
          <cell r="G7091" t="str">
            <v>（中铁二局六公司西昭高速SG1标项目一分部）凉山彝族自治州金阳县派来镇西昭高速公路SG1标一分部</v>
          </cell>
          <cell r="H7091" t="str">
            <v>陈斌</v>
          </cell>
          <cell r="I7091">
            <v>15184491888</v>
          </cell>
        </row>
        <row r="7092">
          <cell r="A7092" t="str">
            <v>德胜</v>
          </cell>
          <cell r="B7092" t="str">
            <v>螺纹钢</v>
          </cell>
          <cell r="C7092" t="str">
            <v>HRB500E Φ32×9米</v>
          </cell>
          <cell r="D7092" t="str">
            <v>吨</v>
          </cell>
          <cell r="E7092">
            <v>35</v>
          </cell>
          <cell r="F7092">
            <v>45912</v>
          </cell>
          <cell r="G7092" t="str">
            <v>（自永1标八局二分公司钢筋棚）四川省自贡市大安区牛佛镇</v>
          </cell>
          <cell r="H7092" t="str">
            <v>王君杰</v>
          </cell>
          <cell r="I7092">
            <v>18919619850</v>
          </cell>
        </row>
        <row r="7093">
          <cell r="A7093" t="str">
            <v>德胜</v>
          </cell>
          <cell r="B7093" t="str">
            <v>螺纹钢</v>
          </cell>
          <cell r="C7093" t="str">
            <v>HRB400E Φ28×9米</v>
          </cell>
          <cell r="D7093" t="str">
            <v>吨</v>
          </cell>
          <cell r="E7093">
            <v>70</v>
          </cell>
          <cell r="F7093">
            <v>45912</v>
          </cell>
          <cell r="G7093" t="str">
            <v>（自永1标八局二分公司钢筋棚）四川省自贡市大安区牛佛镇</v>
          </cell>
          <cell r="H7093" t="str">
            <v>王君杰</v>
          </cell>
          <cell r="I7093">
            <v>18919619850</v>
          </cell>
        </row>
        <row r="7094">
          <cell r="A7094" t="str">
            <v>德胜</v>
          </cell>
          <cell r="B7094" t="str">
            <v>螺纹钢</v>
          </cell>
          <cell r="C7094" t="str">
            <v>HRB400E 32mm*12米</v>
          </cell>
          <cell r="D7094" t="str">
            <v>吨</v>
          </cell>
          <cell r="E7094">
            <v>35</v>
          </cell>
          <cell r="F7094">
            <v>45912</v>
          </cell>
          <cell r="G7094" t="str">
            <v>（中铁十局-资乐高速4标）四川省眉山市仁寿县彰加镇促进村中铁十局资乐高速1#钢筋场</v>
          </cell>
          <cell r="H7094" t="str">
            <v>杨飞</v>
          </cell>
          <cell r="I7094">
            <v>15667998777</v>
          </cell>
        </row>
        <row r="7095">
          <cell r="A7095" t="str">
            <v>德胜</v>
          </cell>
          <cell r="B7095" t="str">
            <v>螺纹钢</v>
          </cell>
          <cell r="C7095" t="str">
            <v>HRB400E 28mm*9米</v>
          </cell>
          <cell r="D7095" t="str">
            <v>吨</v>
          </cell>
          <cell r="E7095">
            <v>35</v>
          </cell>
          <cell r="F7095">
            <v>45912</v>
          </cell>
          <cell r="G7095" t="str">
            <v>（中铁十局-资乐高速4标）四川省眉山市仁寿县彰加镇促进村中铁十局2#钢筋厂</v>
          </cell>
          <cell r="H7095" t="str">
            <v>杨飞</v>
          </cell>
          <cell r="I7095">
            <v>15667998777</v>
          </cell>
        </row>
        <row r="7096">
          <cell r="A7096" t="str">
            <v>德胜</v>
          </cell>
          <cell r="B7096" t="str">
            <v>螺纹钢</v>
          </cell>
          <cell r="C7096" t="str">
            <v>HRB400E 12mm*9米</v>
          </cell>
          <cell r="D7096" t="str">
            <v>吨</v>
          </cell>
          <cell r="E7096">
            <v>35</v>
          </cell>
          <cell r="F7096">
            <v>45912</v>
          </cell>
          <cell r="G7096" t="str">
            <v>（中铁十局-资乐高速4标）四川省眉山市仁寿县彰加镇促进村中铁十局资乐高速1#梁场</v>
          </cell>
          <cell r="H7096" t="str">
            <v>杨飞</v>
          </cell>
          <cell r="I7096">
            <v>15667998777</v>
          </cell>
        </row>
        <row r="7097">
          <cell r="A7097" t="str">
            <v>德胜</v>
          </cell>
          <cell r="B7097" t="str">
            <v>螺纹钢</v>
          </cell>
          <cell r="C7097" t="str">
            <v>HRB400E 12mm*9米</v>
          </cell>
          <cell r="D7097" t="str">
            <v>吨</v>
          </cell>
          <cell r="E7097">
            <v>35</v>
          </cell>
          <cell r="F7097">
            <v>45912</v>
          </cell>
          <cell r="G7097" t="str">
            <v>（中铁十局-资乐高速4标）四川省眉山市仁寿县彰加镇促进村中铁十局资乐高速2#梁场</v>
          </cell>
          <cell r="H7097" t="str">
            <v>杨飞</v>
          </cell>
          <cell r="I7097">
            <v>15667998777</v>
          </cell>
        </row>
        <row r="7098">
          <cell r="A7098" t="str">
            <v>德胜恒嘉</v>
          </cell>
          <cell r="B7098" t="str">
            <v>螺纹钢</v>
          </cell>
          <cell r="C7098" t="str">
            <v>HRB400EФ18*9m</v>
          </cell>
          <cell r="D7098" t="str">
            <v>吨</v>
          </cell>
          <cell r="E7098">
            <v>35</v>
          </cell>
          <cell r="F7098">
            <v>45912</v>
          </cell>
          <cell r="G7098" t="str">
            <v>（中铁一局四公司康新高速TJ1-1标康定隧道）四川省甘孜州康定市榆林街道甘孜州博物馆旁</v>
          </cell>
          <cell r="H7098" t="str">
            <v>王永强</v>
          </cell>
          <cell r="I7098">
            <v>15929204416</v>
          </cell>
        </row>
        <row r="7099">
          <cell r="A7099" t="str">
            <v>德胜恒嘉</v>
          </cell>
          <cell r="B7099" t="str">
            <v>螺纹钢</v>
          </cell>
          <cell r="C7099" t="str">
            <v>HRB400EФ22*9m</v>
          </cell>
          <cell r="D7099" t="str">
            <v>吨</v>
          </cell>
          <cell r="E7099">
            <v>35</v>
          </cell>
          <cell r="F7099">
            <v>45912</v>
          </cell>
          <cell r="G7099" t="str">
            <v>（中铁一局四公司康新高速TJ1-1标贡不卡隧道）四川省甘孜州康定市折多塘村车管所旁</v>
          </cell>
          <cell r="H7099" t="str">
            <v>李彰</v>
          </cell>
          <cell r="I7099">
            <v>18523285235</v>
          </cell>
        </row>
        <row r="7100">
          <cell r="A7100" t="str">
            <v>德胜恒嘉</v>
          </cell>
          <cell r="B7100" t="str">
            <v>螺纹钢</v>
          </cell>
          <cell r="C7100" t="str">
            <v>HRB400EФ20*9m</v>
          </cell>
          <cell r="D7100" t="str">
            <v>吨</v>
          </cell>
          <cell r="E7100">
            <v>10</v>
          </cell>
          <cell r="F7100">
            <v>45912</v>
          </cell>
          <cell r="G7100" t="str">
            <v>（中铁一局四公司康新高速TJ1-1标雅加梗隧道）四川省甘孜州康定市雅加梗路基</v>
          </cell>
          <cell r="H7100" t="str">
            <v>刘子任</v>
          </cell>
          <cell r="I7100">
            <v>18784539677</v>
          </cell>
        </row>
        <row r="7101">
          <cell r="A7101" t="str">
            <v>德胜恒嘉</v>
          </cell>
          <cell r="B7101" t="str">
            <v>螺纹钢</v>
          </cell>
          <cell r="C7101" t="str">
            <v>HRB400EФ25*9m</v>
          </cell>
          <cell r="D7101" t="str">
            <v>吨</v>
          </cell>
          <cell r="E7101">
            <v>25</v>
          </cell>
          <cell r="F7101">
            <v>45912</v>
          </cell>
          <cell r="G7101" t="str">
            <v>（中铁一局四公司康新高速TJ1-1标雅加梗隧道）四川省甘孜州康定市雅加梗路基</v>
          </cell>
          <cell r="H7101" t="str">
            <v>刘子任</v>
          </cell>
          <cell r="I7101">
            <v>18784539677</v>
          </cell>
        </row>
        <row r="7102">
          <cell r="A7102" t="str">
            <v>德胜恒嘉</v>
          </cell>
          <cell r="B7102" t="str">
            <v>螺纹钢</v>
          </cell>
          <cell r="C7102" t="str">
            <v>HRB400EФ12*9m</v>
          </cell>
          <cell r="D7102" t="str">
            <v>吨</v>
          </cell>
          <cell r="E7102">
            <v>105</v>
          </cell>
          <cell r="F7102">
            <v>45912</v>
          </cell>
          <cell r="G7102" t="str">
            <v>（中铁八局康新高速TJ4-1标）四川省甘孜州康定市新都桥镇超限载检测站</v>
          </cell>
          <cell r="H7102" t="str">
            <v>刘俊</v>
          </cell>
          <cell r="I7102">
            <v>18587764925</v>
          </cell>
        </row>
        <row r="7103">
          <cell r="A7103" t="str">
            <v>德胜恒嘉</v>
          </cell>
          <cell r="B7103" t="str">
            <v>螺纹钢</v>
          </cell>
          <cell r="C7103" t="str">
            <v>HRB400EФ14*9m</v>
          </cell>
          <cell r="D7103" t="str">
            <v>吨</v>
          </cell>
          <cell r="E7103">
            <v>70</v>
          </cell>
          <cell r="F7103">
            <v>45912</v>
          </cell>
          <cell r="G7103" t="str">
            <v>（中铁八局康新高速TJ4-1标）四川省甘孜州康定市新都桥镇超限载检测站</v>
          </cell>
          <cell r="H7103" t="str">
            <v>刘俊</v>
          </cell>
          <cell r="I7103">
            <v>18587764925</v>
          </cell>
        </row>
        <row r="7104">
          <cell r="A7104" t="str">
            <v>德胜恒嘉</v>
          </cell>
          <cell r="B7104" t="str">
            <v>螺纹钢</v>
          </cell>
          <cell r="C7104" t="str">
            <v>HRB400EФ16*9m</v>
          </cell>
          <cell r="D7104" t="str">
            <v>吨</v>
          </cell>
          <cell r="E7104">
            <v>175</v>
          </cell>
          <cell r="F7104">
            <v>45912</v>
          </cell>
          <cell r="G7104" t="str">
            <v>（中铁八局康新高速TJ4-1标）四川省甘孜州康定市新都桥镇超限载检测站</v>
          </cell>
          <cell r="H7104" t="str">
            <v>刘俊</v>
          </cell>
          <cell r="I7104">
            <v>18587764925</v>
          </cell>
        </row>
        <row r="7105">
          <cell r="A7105" t="str">
            <v>德胜恒嘉</v>
          </cell>
          <cell r="B7105" t="str">
            <v>螺纹钢</v>
          </cell>
          <cell r="C7105" t="str">
            <v>HRB400EФ20*9m</v>
          </cell>
          <cell r="D7105" t="str">
            <v>吨</v>
          </cell>
          <cell r="E7105">
            <v>175</v>
          </cell>
          <cell r="F7105">
            <v>45912</v>
          </cell>
          <cell r="G7105" t="str">
            <v>（中铁八局康新高速TJ4-1标）四川省甘孜州康定市新都桥镇超限载检测站</v>
          </cell>
          <cell r="H7105" t="str">
            <v>刘俊</v>
          </cell>
          <cell r="I7105">
            <v>18587764925</v>
          </cell>
        </row>
        <row r="7106">
          <cell r="A7106" t="str">
            <v>德胜恒嘉</v>
          </cell>
          <cell r="B7106" t="str">
            <v>螺纹钢</v>
          </cell>
          <cell r="C7106" t="str">
            <v>HRB400EФ22*9m</v>
          </cell>
          <cell r="D7106" t="str">
            <v>吨</v>
          </cell>
          <cell r="E7106">
            <v>35</v>
          </cell>
          <cell r="F7106">
            <v>45912</v>
          </cell>
          <cell r="G7106" t="str">
            <v>（中铁八局康新高速TJ4-1标）四川省甘孜州康定市新都桥镇超限载检测站</v>
          </cell>
          <cell r="H7106" t="str">
            <v>刘俊</v>
          </cell>
          <cell r="I7106">
            <v>18587764925</v>
          </cell>
        </row>
        <row r="7107">
          <cell r="A7107" t="str">
            <v>德胜恒嘉</v>
          </cell>
          <cell r="B7107" t="str">
            <v>螺纹钢</v>
          </cell>
          <cell r="C7107" t="str">
            <v>HRB500EФ25*12m</v>
          </cell>
          <cell r="D7107" t="str">
            <v>吨</v>
          </cell>
          <cell r="E7107">
            <v>35</v>
          </cell>
          <cell r="F7107">
            <v>45912</v>
          </cell>
          <cell r="G7107" t="str">
            <v>（中铁八局康新高速TJ4-1标）四川省甘孜州康定市新都桥镇超限载检测站</v>
          </cell>
          <cell r="H7107" t="str">
            <v>刘俊</v>
          </cell>
          <cell r="I7107">
            <v>18587764925</v>
          </cell>
        </row>
        <row r="7108">
          <cell r="A7108" t="str">
            <v>德胜恒嘉</v>
          </cell>
          <cell r="B7108" t="str">
            <v>螺纹钢</v>
          </cell>
          <cell r="C7108" t="str">
            <v>HRB500EФ25*9m</v>
          </cell>
          <cell r="D7108" t="str">
            <v>吨</v>
          </cell>
          <cell r="E7108">
            <v>140</v>
          </cell>
          <cell r="F7108">
            <v>45912</v>
          </cell>
          <cell r="G7108" t="str">
            <v>（中铁八局康新高速TJ4-1标）四川省甘孜州康定市新都桥镇超限载检测站</v>
          </cell>
          <cell r="H7108" t="str">
            <v>刘俊</v>
          </cell>
          <cell r="I7108">
            <v>18587764925</v>
          </cell>
        </row>
        <row r="7109">
          <cell r="A7109" t="str">
            <v>德胜恒嘉</v>
          </cell>
          <cell r="B7109" t="str">
            <v>螺纹钢</v>
          </cell>
          <cell r="C7109" t="str">
            <v>HRB400EФ28*12m</v>
          </cell>
          <cell r="D7109" t="str">
            <v>吨</v>
          </cell>
          <cell r="E7109">
            <v>70</v>
          </cell>
          <cell r="F7109">
            <v>45912</v>
          </cell>
          <cell r="G7109" t="str">
            <v>（中铁八局康新高速TJ4-1标）四川省甘孜州康定市新都桥镇超限载检测站</v>
          </cell>
          <cell r="H7109" t="str">
            <v>刘俊</v>
          </cell>
          <cell r="I7109">
            <v>18587764925</v>
          </cell>
        </row>
        <row r="7110">
          <cell r="A7110" t="str">
            <v>润耀</v>
          </cell>
          <cell r="B7110" t="str">
            <v>盘螺</v>
          </cell>
          <cell r="C7110" t="str">
            <v>HRB400E Φ12</v>
          </cell>
          <cell r="D7110" t="str">
            <v>吨</v>
          </cell>
          <cell r="E7110">
            <v>35</v>
          </cell>
          <cell r="F7110">
            <v>45912</v>
          </cell>
          <cell r="G7110" t="str">
            <v>（中铁广州局-资乐高速5标）四川省乐山市井研县希望大道116号2号钢筋厂</v>
          </cell>
          <cell r="H7110" t="str">
            <v>廖俊杰</v>
          </cell>
          <cell r="I7110">
            <v>15775100965</v>
          </cell>
        </row>
        <row r="7111">
          <cell r="A7111" t="str">
            <v>润耀</v>
          </cell>
          <cell r="B7111" t="str">
            <v>盘螺</v>
          </cell>
          <cell r="C7111" t="str">
            <v>HRB400E Φ12</v>
          </cell>
          <cell r="D7111" t="str">
            <v>吨</v>
          </cell>
          <cell r="E7111">
            <v>35</v>
          </cell>
          <cell r="F7111">
            <v>45912</v>
          </cell>
          <cell r="G7111" t="str">
            <v>（中铁广州局-资乐高速5标）四川省乐山市井研县希望大道116号1号钢筋厂</v>
          </cell>
          <cell r="H7111" t="str">
            <v>廖俊杰</v>
          </cell>
          <cell r="I7111">
            <v>15775100965</v>
          </cell>
        </row>
        <row r="7112">
          <cell r="A7112" t="str">
            <v>润耀</v>
          </cell>
          <cell r="B7112" t="str">
            <v>盘螺</v>
          </cell>
          <cell r="C7112" t="str">
            <v>HRB400E Φ12</v>
          </cell>
          <cell r="D7112" t="str">
            <v>吨</v>
          </cell>
          <cell r="E7112">
            <v>35</v>
          </cell>
          <cell r="F7112">
            <v>45912</v>
          </cell>
          <cell r="G7112" t="str">
            <v>（中铁广州局-资乐高速5标）四川省乐山市井研县希望大道116号2号梁场</v>
          </cell>
          <cell r="H7112" t="str">
            <v>廖俊杰</v>
          </cell>
          <cell r="I7112">
            <v>15775100965</v>
          </cell>
        </row>
        <row r="7113">
          <cell r="A7113" t="str">
            <v>润耀</v>
          </cell>
          <cell r="B7113" t="str">
            <v>盘螺</v>
          </cell>
          <cell r="C7113" t="str">
            <v>HRB400E Φ12</v>
          </cell>
          <cell r="D7113" t="str">
            <v>吨</v>
          </cell>
          <cell r="E7113">
            <v>5</v>
          </cell>
          <cell r="F7113">
            <v>45912</v>
          </cell>
          <cell r="G7113" t="str">
            <v>（五冶建设成都盐道街中学初中部改扩建工程）四川省成都市锦江区春熙路街道盐道街4号（盐道街中学初中部）</v>
          </cell>
          <cell r="H7113" t="str">
            <v>易前刚</v>
          </cell>
          <cell r="I7113">
            <v>18228465067</v>
          </cell>
        </row>
        <row r="7114">
          <cell r="A7114" t="str">
            <v>润耀</v>
          </cell>
          <cell r="B7114" t="str">
            <v>螺纹钢</v>
          </cell>
          <cell r="C7114" t="str">
            <v>HRB400E Φ14 9m</v>
          </cell>
          <cell r="D7114" t="str">
            <v>吨</v>
          </cell>
          <cell r="E7114">
            <v>3</v>
          </cell>
          <cell r="F7114">
            <v>45912</v>
          </cell>
          <cell r="G7114" t="str">
            <v>（五冶建设成都盐道街中学初中部改扩建工程）四川省成都市锦江区春熙路街道盐道街4号（盐道街中学初中部）</v>
          </cell>
          <cell r="H7114" t="str">
            <v>易前刚</v>
          </cell>
          <cell r="I7114">
            <v>18228465067</v>
          </cell>
        </row>
        <row r="7115">
          <cell r="A7115" t="str">
            <v>润耀</v>
          </cell>
          <cell r="B7115" t="str">
            <v>螺纹钢</v>
          </cell>
          <cell r="C7115" t="str">
            <v>HRB400E Φ16 9m</v>
          </cell>
          <cell r="D7115" t="str">
            <v>吨</v>
          </cell>
          <cell r="E7115">
            <v>9</v>
          </cell>
          <cell r="F7115">
            <v>45912</v>
          </cell>
          <cell r="G7115" t="str">
            <v>（五冶建设成都盐道街中学初中部改扩建工程）四川省成都市锦江区春熙路街道盐道街4号（盐道街中学初中部）</v>
          </cell>
          <cell r="H7115" t="str">
            <v>易前刚</v>
          </cell>
          <cell r="I7115">
            <v>18228465067</v>
          </cell>
        </row>
        <row r="7116">
          <cell r="A7116" t="str">
            <v>润耀</v>
          </cell>
          <cell r="B7116" t="str">
            <v>螺纹钢</v>
          </cell>
          <cell r="C7116" t="str">
            <v>HRB400E Φ18 9m</v>
          </cell>
          <cell r="D7116" t="str">
            <v>吨</v>
          </cell>
          <cell r="E7116">
            <v>6</v>
          </cell>
          <cell r="F7116">
            <v>45912</v>
          </cell>
          <cell r="G7116" t="str">
            <v>（五冶建设成都盐道街中学初中部改扩建工程）四川省成都市锦江区春熙路街道盐道街4号（盐道街中学初中部）</v>
          </cell>
          <cell r="H7116" t="str">
            <v>易前刚</v>
          </cell>
          <cell r="I7116">
            <v>18228465067</v>
          </cell>
        </row>
        <row r="7117">
          <cell r="A7117" t="str">
            <v>润耀</v>
          </cell>
          <cell r="B7117" t="str">
            <v>螺纹钢</v>
          </cell>
          <cell r="C7117" t="str">
            <v>HRB400E Φ20 9m</v>
          </cell>
          <cell r="D7117" t="str">
            <v>吨</v>
          </cell>
          <cell r="E7117">
            <v>3</v>
          </cell>
          <cell r="F7117">
            <v>45912</v>
          </cell>
          <cell r="G7117" t="str">
            <v>（五冶建设成都盐道街中学初中部改扩建工程）四川省成都市锦江区春熙路街道盐道街4号（盐道街中学初中部）</v>
          </cell>
          <cell r="H7117" t="str">
            <v>易前刚</v>
          </cell>
          <cell r="I7117">
            <v>18228465067</v>
          </cell>
        </row>
        <row r="7118">
          <cell r="A7118" t="str">
            <v>润耀</v>
          </cell>
          <cell r="B7118" t="str">
            <v>螺纹钢</v>
          </cell>
          <cell r="C7118" t="str">
            <v>HRB400E Φ22 9m</v>
          </cell>
          <cell r="D7118" t="str">
            <v>吨</v>
          </cell>
          <cell r="E7118">
            <v>3</v>
          </cell>
          <cell r="F7118">
            <v>45912</v>
          </cell>
          <cell r="G7118" t="str">
            <v>（五冶建设成都盐道街中学初中部改扩建工程）四川省成都市锦江区春熙路街道盐道街4号（盐道街中学初中部）</v>
          </cell>
          <cell r="H7118" t="str">
            <v>易前刚</v>
          </cell>
          <cell r="I7118">
            <v>18228465067</v>
          </cell>
        </row>
        <row r="7119">
          <cell r="A7119" t="str">
            <v>润耀</v>
          </cell>
          <cell r="B7119" t="str">
            <v>螺纹钢</v>
          </cell>
          <cell r="C7119" t="str">
            <v>HRB400E Φ25 9m</v>
          </cell>
          <cell r="D7119" t="str">
            <v>吨</v>
          </cell>
          <cell r="E7119">
            <v>6</v>
          </cell>
          <cell r="F7119">
            <v>45912</v>
          </cell>
          <cell r="G7119" t="str">
            <v>（五冶建设成都盐道街中学初中部改扩建工程）四川省成都市锦江区春熙路街道盐道街4号（盐道街中学初中部）</v>
          </cell>
          <cell r="H7119" t="str">
            <v>易前刚</v>
          </cell>
          <cell r="I7119">
            <v>18228465067</v>
          </cell>
        </row>
        <row r="7120">
          <cell r="A7120" t="str">
            <v>润耀</v>
          </cell>
          <cell r="B7120" t="str">
            <v>螺纹钢</v>
          </cell>
          <cell r="C7120" t="str">
            <v>HRB400E Φ12 9m</v>
          </cell>
          <cell r="D7120" t="str">
            <v>吨</v>
          </cell>
          <cell r="E7120">
            <v>10</v>
          </cell>
          <cell r="F7120">
            <v>45912</v>
          </cell>
          <cell r="G7120" t="str">
            <v>(五冶建设空港兴城怡心街道83亩项目)成都市双流区怡心街道高峰社区一组剑和路一段空港兴城怡心街道83亩项目中国五冶项目部</v>
          </cell>
          <cell r="H7120" t="str">
            <v>庞宇</v>
          </cell>
          <cell r="I7120">
            <v>18384171007</v>
          </cell>
        </row>
        <row r="7121">
          <cell r="A7121" t="str">
            <v>润耀</v>
          </cell>
          <cell r="B7121" t="str">
            <v>螺纹钢</v>
          </cell>
          <cell r="C7121" t="str">
            <v>HRB400E Φ14 9m</v>
          </cell>
          <cell r="D7121" t="str">
            <v>吨</v>
          </cell>
          <cell r="E7121">
            <v>25</v>
          </cell>
          <cell r="F7121">
            <v>45912</v>
          </cell>
          <cell r="G7121" t="str">
            <v>(五冶建设空港兴城怡心街道83亩项目)成都市双流区怡心街道高峰社区一组剑和路一段空港兴城怡心街道83亩项目中国五冶项目部</v>
          </cell>
          <cell r="H7121" t="str">
            <v>庞宇</v>
          </cell>
          <cell r="I7121">
            <v>18384171007</v>
          </cell>
        </row>
        <row r="7122">
          <cell r="A7122" t="str">
            <v>润耀</v>
          </cell>
          <cell r="B7122" t="str">
            <v>螺纹钢</v>
          </cell>
          <cell r="C7122" t="str">
            <v>HRB500E Φ25 12m</v>
          </cell>
          <cell r="D7122" t="str">
            <v>吨</v>
          </cell>
          <cell r="E7122">
            <v>11</v>
          </cell>
          <cell r="F7122">
            <v>45912</v>
          </cell>
          <cell r="G7122" t="str">
            <v>(华西乐山）-四川省乐山市市中区苏稽镇校地共建产教融合基地建设项目二标段</v>
          </cell>
          <cell r="H7122" t="str">
            <v>彭江涛</v>
          </cell>
          <cell r="I7122">
            <v>13990276572</v>
          </cell>
        </row>
        <row r="7123">
          <cell r="A7123" t="str">
            <v>润耀</v>
          </cell>
          <cell r="B7123" t="str">
            <v>盘螺</v>
          </cell>
          <cell r="C7123" t="str">
            <v>HRB400E Φ12</v>
          </cell>
          <cell r="D7123" t="str">
            <v>吨</v>
          </cell>
          <cell r="E7123">
            <v>57.5</v>
          </cell>
          <cell r="F7123">
            <v>45912</v>
          </cell>
          <cell r="G7123" t="str">
            <v>(华西乐山）-四川省乐山市市中区苏稽镇校地共建产教融合基地建设项目二标段</v>
          </cell>
          <cell r="H7123" t="str">
            <v>彭江涛</v>
          </cell>
          <cell r="I7123">
            <v>13990276572</v>
          </cell>
        </row>
        <row r="7124">
          <cell r="A7124" t="str">
            <v>润耀</v>
          </cell>
          <cell r="B7124" t="str">
            <v>盘螺</v>
          </cell>
          <cell r="C7124" t="str">
            <v>HRB400EФ10</v>
          </cell>
          <cell r="D7124" t="str">
            <v>吨</v>
          </cell>
          <cell r="E7124">
            <v>10</v>
          </cell>
          <cell r="F7124">
            <v>45912</v>
          </cell>
          <cell r="G7124" t="str">
            <v>（中核中原-温江北林医养综合体项目）四川省成都市温江区万春大道第三人民医院东</v>
          </cell>
          <cell r="H7124" t="str">
            <v>蔡杰</v>
          </cell>
          <cell r="I7124">
            <v>18875129329</v>
          </cell>
        </row>
        <row r="7125">
          <cell r="A7125" t="str">
            <v>润耀</v>
          </cell>
          <cell r="B7125" t="str">
            <v>螺纹钢</v>
          </cell>
          <cell r="C7125" t="str">
            <v>HRB400EФ12*9m</v>
          </cell>
          <cell r="D7125" t="str">
            <v>吨</v>
          </cell>
          <cell r="E7125">
            <v>25</v>
          </cell>
          <cell r="F7125">
            <v>45912</v>
          </cell>
          <cell r="G7125" t="str">
            <v>（中核中原-温江北林医养综合体项目）四川省成都市温江区万春大道第三人民医院东</v>
          </cell>
          <cell r="H7125" t="str">
            <v>蔡杰</v>
          </cell>
          <cell r="I7125">
            <v>18875129329</v>
          </cell>
        </row>
        <row r="7126">
          <cell r="A7126" t="str">
            <v>润耀</v>
          </cell>
          <cell r="B7126" t="str">
            <v>螺纹钢</v>
          </cell>
          <cell r="C7126" t="str">
            <v>HRB400EФ14*12m</v>
          </cell>
          <cell r="D7126" t="str">
            <v>吨</v>
          </cell>
          <cell r="E7126">
            <v>6</v>
          </cell>
          <cell r="F7126">
            <v>45912</v>
          </cell>
          <cell r="G7126" t="str">
            <v>（中核中原-温江北林医养综合体项目）四川省成都市温江区万春大道第三人民医院东</v>
          </cell>
          <cell r="H7126" t="str">
            <v>蔡杰</v>
          </cell>
          <cell r="I7126">
            <v>18875129329</v>
          </cell>
        </row>
        <row r="7127">
          <cell r="A7127" t="str">
            <v>润耀</v>
          </cell>
          <cell r="B7127" t="str">
            <v>螺纹钢</v>
          </cell>
          <cell r="C7127" t="str">
            <v>HRB500EФ14*9m</v>
          </cell>
          <cell r="D7127" t="str">
            <v>吨</v>
          </cell>
          <cell r="E7127">
            <v>20</v>
          </cell>
          <cell r="F7127">
            <v>45912</v>
          </cell>
          <cell r="G7127" t="str">
            <v>（中核中原-温江北林医养综合体项目）四川省成都市温江区万春大道第三人民医院东</v>
          </cell>
          <cell r="H7127" t="str">
            <v>蔡杰</v>
          </cell>
          <cell r="I7127">
            <v>18875129329</v>
          </cell>
        </row>
        <row r="7128">
          <cell r="A7128" t="str">
            <v>润耀</v>
          </cell>
          <cell r="B7128" t="str">
            <v>螺纹钢</v>
          </cell>
          <cell r="C7128" t="str">
            <v>HRB500EФ16*9m</v>
          </cell>
          <cell r="D7128" t="str">
            <v>吨</v>
          </cell>
          <cell r="E7128">
            <v>60</v>
          </cell>
          <cell r="F7128">
            <v>45912</v>
          </cell>
          <cell r="G7128" t="str">
            <v>（中核中原-温江北林医养综合体项目）四川省成都市温江区万春大道第三人民医院东</v>
          </cell>
          <cell r="H7128" t="str">
            <v>蔡杰</v>
          </cell>
          <cell r="I7128">
            <v>18875129329</v>
          </cell>
        </row>
        <row r="7129">
          <cell r="A7129" t="str">
            <v>润耀</v>
          </cell>
          <cell r="B7129" t="str">
            <v>螺纹钢</v>
          </cell>
          <cell r="C7129" t="str">
            <v>HRB500EФ20*9m</v>
          </cell>
          <cell r="D7129" t="str">
            <v>吨</v>
          </cell>
          <cell r="E7129">
            <v>10</v>
          </cell>
          <cell r="F7129">
            <v>45912</v>
          </cell>
          <cell r="G7129" t="str">
            <v>（中核中原-温江北林医养综合体项目）四川省成都市温江区万春大道第三人民医院东</v>
          </cell>
          <cell r="H7129" t="str">
            <v>蔡杰</v>
          </cell>
          <cell r="I7129">
            <v>18875129329</v>
          </cell>
        </row>
        <row r="7130">
          <cell r="A7130" t="str">
            <v>润耀</v>
          </cell>
          <cell r="B7130" t="str">
            <v>螺纹钢</v>
          </cell>
          <cell r="C7130" t="str">
            <v>HRB500EФ20*12m</v>
          </cell>
          <cell r="D7130" t="str">
            <v>吨</v>
          </cell>
          <cell r="E7130">
            <v>13</v>
          </cell>
          <cell r="F7130">
            <v>45912</v>
          </cell>
          <cell r="G7130" t="str">
            <v>（中核中原-温江北林医养综合体项目）四川省成都市温江区万春大道第三人民医院东</v>
          </cell>
          <cell r="H7130" t="str">
            <v>蔡杰</v>
          </cell>
          <cell r="I7130">
            <v>18875129329</v>
          </cell>
        </row>
        <row r="7131">
          <cell r="A7131" t="str">
            <v>润耀</v>
          </cell>
          <cell r="B7131" t="str">
            <v>螺纹钢</v>
          </cell>
          <cell r="C7131" t="str">
            <v>HRB500EФ25*9m</v>
          </cell>
          <cell r="D7131" t="str">
            <v>吨</v>
          </cell>
          <cell r="E7131">
            <v>25</v>
          </cell>
          <cell r="F7131">
            <v>45912</v>
          </cell>
          <cell r="G7131" t="str">
            <v>（中核中原-温江北林医养综合体项目）四川省成都市温江区万春大道第三人民医院东</v>
          </cell>
          <cell r="H7131" t="str">
            <v>蔡杰</v>
          </cell>
          <cell r="I7131">
            <v>18875129329</v>
          </cell>
        </row>
        <row r="7132">
          <cell r="A7132" t="str">
            <v>润耀</v>
          </cell>
          <cell r="B7132" t="str">
            <v>螺纹钢</v>
          </cell>
          <cell r="C7132" t="str">
            <v>HRB500EФ28*12m</v>
          </cell>
          <cell r="D7132" t="str">
            <v>吨</v>
          </cell>
          <cell r="E7132">
            <v>40</v>
          </cell>
          <cell r="F7132">
            <v>45912</v>
          </cell>
          <cell r="G7132" t="str">
            <v>（中核中原-温江北林医养综合体项目）四川省成都市温江区万春大道第三人民医院东</v>
          </cell>
          <cell r="H7132" t="str">
            <v>蔡杰</v>
          </cell>
          <cell r="I7132">
            <v>18875129329</v>
          </cell>
        </row>
        <row r="7133">
          <cell r="A7133" t="str">
            <v>润耀</v>
          </cell>
          <cell r="B7133" t="str">
            <v>螺纹钢</v>
          </cell>
          <cell r="C7133" t="str">
            <v>HRB400EФ12*9m</v>
          </cell>
          <cell r="D7133" t="str">
            <v>吨</v>
          </cell>
          <cell r="E7133">
            <v>105</v>
          </cell>
          <cell r="F7133">
            <v>45912</v>
          </cell>
          <cell r="G7133" t="str">
            <v>（中铁八局康新高速TJ4-1标）四川省甘孜州康定市新都桥镇超限载检测站</v>
          </cell>
          <cell r="H7133" t="str">
            <v>刘俊</v>
          </cell>
          <cell r="I7133">
            <v>18587764925</v>
          </cell>
        </row>
        <row r="7134">
          <cell r="A7134" t="str">
            <v>润耀</v>
          </cell>
          <cell r="B7134" t="str">
            <v>盘螺</v>
          </cell>
          <cell r="C7134" t="str">
            <v>HRB400EΦ8</v>
          </cell>
          <cell r="D7134" t="str">
            <v>吨</v>
          </cell>
          <cell r="E7134">
            <v>28</v>
          </cell>
          <cell r="F7134">
            <v>45913</v>
          </cell>
          <cell r="G7134" t="str">
            <v>（中铁九桥康新高速TJ1-3标）四川省甘孜州康定市折多塘村车管所旁（使用德胜、威钢、成实）</v>
          </cell>
          <cell r="H7134" t="str">
            <v>王营光</v>
          </cell>
          <cell r="I7134">
            <v>13479287250</v>
          </cell>
        </row>
        <row r="7135">
          <cell r="A7135" t="str">
            <v>润耀</v>
          </cell>
          <cell r="B7135" t="str">
            <v>螺纹钢</v>
          </cell>
          <cell r="C7135" t="str">
            <v>HRB400EФ16*9m</v>
          </cell>
          <cell r="D7135" t="str">
            <v>吨</v>
          </cell>
          <cell r="E7135">
            <v>3</v>
          </cell>
          <cell r="F7135">
            <v>45913</v>
          </cell>
          <cell r="G7135" t="str">
            <v>（中铁九桥康新高速TJ1-3标）四川省甘孜州康定市折多塘村车管所旁（使用德胜、威钢、成实）</v>
          </cell>
          <cell r="H7135" t="str">
            <v>王营光</v>
          </cell>
          <cell r="I7135">
            <v>13479287250</v>
          </cell>
        </row>
        <row r="7136">
          <cell r="A7136" t="str">
            <v>润耀</v>
          </cell>
          <cell r="B7136" t="str">
            <v>螺纹钢</v>
          </cell>
          <cell r="C7136" t="str">
            <v>HRB400EФ20*9m</v>
          </cell>
          <cell r="D7136" t="str">
            <v>吨</v>
          </cell>
          <cell r="E7136">
            <v>3</v>
          </cell>
          <cell r="F7136">
            <v>45913</v>
          </cell>
          <cell r="G7136" t="str">
            <v>（中铁九桥康新高速TJ1-3标）四川省甘孜州康定市折多塘村车管所旁（使用德胜、威钢、成实）</v>
          </cell>
          <cell r="H7136" t="str">
            <v>王营光</v>
          </cell>
          <cell r="I7136">
            <v>13479287250</v>
          </cell>
        </row>
        <row r="7137">
          <cell r="A7137" t="str">
            <v>德胜</v>
          </cell>
          <cell r="B7137" t="str">
            <v>螺纹钢</v>
          </cell>
          <cell r="C7137" t="str">
            <v>HRB400E 22mm*9米</v>
          </cell>
          <cell r="D7137" t="str">
            <v>吨</v>
          </cell>
          <cell r="E7137">
            <v>12</v>
          </cell>
          <cell r="F7137">
            <v>45913</v>
          </cell>
          <cell r="G7137" t="str">
            <v>（中铁十局-资乐高速4标）四川省眉山市仁寿县彰加镇促进村中铁十局2#钢筋厂</v>
          </cell>
          <cell r="H7137" t="str">
            <v>杨飞</v>
          </cell>
          <cell r="I7137">
            <v>15667998777</v>
          </cell>
        </row>
        <row r="7138">
          <cell r="A7138" t="str">
            <v>德胜</v>
          </cell>
          <cell r="B7138" t="str">
            <v>螺纹钢</v>
          </cell>
          <cell r="C7138" t="str">
            <v>HRB400E 20mm*9米</v>
          </cell>
          <cell r="D7138" t="str">
            <v>吨</v>
          </cell>
          <cell r="E7138">
            <v>22</v>
          </cell>
          <cell r="F7138">
            <v>45913</v>
          </cell>
          <cell r="G7138" t="str">
            <v>（中铁十局-资乐高速4标）四川省眉山市仁寿县彰加镇促进村中铁十局2#钢筋厂</v>
          </cell>
          <cell r="H7138" t="str">
            <v>杨飞</v>
          </cell>
          <cell r="I7138">
            <v>15667998777</v>
          </cell>
        </row>
        <row r="7139">
          <cell r="A7139" t="str">
            <v>德胜</v>
          </cell>
          <cell r="B7139" t="str">
            <v>螺纹钢</v>
          </cell>
          <cell r="C7139" t="str">
            <v>HRB400E Φ32 12m</v>
          </cell>
          <cell r="D7139" t="str">
            <v>吨</v>
          </cell>
          <cell r="E7139">
            <v>35</v>
          </cell>
          <cell r="F7139">
            <v>45913</v>
          </cell>
          <cell r="G7139" t="str">
            <v>（中铁三局成渝扩容ZCB3-1项目部）内江市胜利收费站红绿灯500米</v>
          </cell>
          <cell r="H7139" t="str">
            <v>王岩</v>
          </cell>
          <cell r="I7139">
            <v>17634813323</v>
          </cell>
        </row>
        <row r="7140">
          <cell r="A7140" t="str">
            <v>德胜</v>
          </cell>
          <cell r="B7140" t="str">
            <v>螺纹钢</v>
          </cell>
          <cell r="C7140" t="str">
            <v>HRB400E Φ25 9m</v>
          </cell>
          <cell r="D7140" t="str">
            <v>吨</v>
          </cell>
          <cell r="E7140">
            <v>25</v>
          </cell>
          <cell r="F7140">
            <v>45913</v>
          </cell>
          <cell r="G7140" t="str">
            <v>（中铁三局成渝扩容ZCB3-1项目部）内江市胜利收费站红绿灯500米</v>
          </cell>
          <cell r="H7140" t="str">
            <v>王岩</v>
          </cell>
          <cell r="I7140">
            <v>17634813323</v>
          </cell>
        </row>
        <row r="7141">
          <cell r="A7141" t="str">
            <v>德胜</v>
          </cell>
          <cell r="B7141" t="str">
            <v>螺纹钢</v>
          </cell>
          <cell r="C7141" t="str">
            <v>HRB400E Φ20 9m</v>
          </cell>
          <cell r="D7141" t="str">
            <v>吨</v>
          </cell>
          <cell r="E7141">
            <v>10</v>
          </cell>
          <cell r="F7141">
            <v>45913</v>
          </cell>
          <cell r="G7141" t="str">
            <v>（中铁三局成渝扩容ZCB3-1项目部）内江市胜利收费站红绿灯500米</v>
          </cell>
          <cell r="H7141" t="str">
            <v>王岩</v>
          </cell>
          <cell r="I7141">
            <v>17634813323</v>
          </cell>
        </row>
        <row r="7142">
          <cell r="A7142" t="str">
            <v>德胜</v>
          </cell>
          <cell r="B7142" t="str">
            <v>螺纹钢</v>
          </cell>
          <cell r="C7142" t="str">
            <v>HRB400E Φ12 12m</v>
          </cell>
          <cell r="D7142" t="str">
            <v>吨</v>
          </cell>
          <cell r="E7142">
            <v>70</v>
          </cell>
          <cell r="F7142">
            <v>45913</v>
          </cell>
          <cell r="G7142" t="str">
            <v>（中铁五局-成渝扩容3标）四川省资阳市雁江区伍隍镇铺子村雁江区X138</v>
          </cell>
          <cell r="H7142" t="str">
            <v>王健</v>
          </cell>
          <cell r="I7142">
            <v>17726168395</v>
          </cell>
        </row>
        <row r="7143">
          <cell r="A7143" t="str">
            <v>德胜</v>
          </cell>
          <cell r="B7143" t="str">
            <v>螺纹钢</v>
          </cell>
          <cell r="C7143" t="str">
            <v>HRB400E Φ22 12m</v>
          </cell>
          <cell r="D7143" t="str">
            <v>吨</v>
          </cell>
          <cell r="E7143">
            <v>35</v>
          </cell>
          <cell r="F7143">
            <v>45913</v>
          </cell>
          <cell r="G7143" t="str">
            <v>（中铁五局-成渝扩容3标）四川省资阳市雁江区伍隍镇铺子村雁江区X138</v>
          </cell>
          <cell r="H7143" t="str">
            <v>王健</v>
          </cell>
          <cell r="I7143">
            <v>17726168395</v>
          </cell>
        </row>
        <row r="7144">
          <cell r="A7144" t="str">
            <v>德胜</v>
          </cell>
          <cell r="B7144" t="str">
            <v>螺纹钢</v>
          </cell>
          <cell r="C7144" t="str">
            <v>HRB400E Φ12×9米</v>
          </cell>
          <cell r="D7144" t="str">
            <v>吨</v>
          </cell>
          <cell r="E7144">
            <v>22</v>
          </cell>
          <cell r="F7144">
            <v>45913</v>
          </cell>
          <cell r="G7144" t="str">
            <v>（自永1标八局二分公司二分部）自贡市仙市枢纽</v>
          </cell>
          <cell r="H7144" t="str">
            <v>李锐</v>
          </cell>
          <cell r="I7144">
            <v>13890668545</v>
          </cell>
        </row>
        <row r="7145">
          <cell r="A7145" t="str">
            <v>德胜</v>
          </cell>
          <cell r="B7145" t="str">
            <v>螺纹钢</v>
          </cell>
          <cell r="C7145" t="str">
            <v>HRB400E Φ28×9米</v>
          </cell>
          <cell r="D7145" t="str">
            <v>吨</v>
          </cell>
          <cell r="E7145">
            <v>14</v>
          </cell>
          <cell r="F7145">
            <v>45913</v>
          </cell>
          <cell r="G7145" t="str">
            <v>（自永1标八局二分公司二分部）自贡市仙市枢纽</v>
          </cell>
          <cell r="H7145" t="str">
            <v>李锐</v>
          </cell>
          <cell r="I7145">
            <v>13890668545</v>
          </cell>
        </row>
        <row r="7146">
          <cell r="A7146" t="str">
            <v>润耀</v>
          </cell>
          <cell r="B7146" t="str">
            <v>螺纹钢</v>
          </cell>
          <cell r="C7146" t="str">
            <v>HRB500E Φ28 12m</v>
          </cell>
          <cell r="D7146" t="str">
            <v>吨</v>
          </cell>
          <cell r="E7146">
            <v>35</v>
          </cell>
          <cell r="F7146">
            <v>45914</v>
          </cell>
          <cell r="G7146" t="str">
            <v>（中铁广州局-资乐高速5标）四川省眉山市东坡区多悦镇挖治田</v>
          </cell>
          <cell r="H7146" t="str">
            <v>伍红林</v>
          </cell>
          <cell r="I7146">
            <v>18683860677</v>
          </cell>
        </row>
        <row r="7147">
          <cell r="A7147" t="str">
            <v>润耀</v>
          </cell>
          <cell r="B7147" t="str">
            <v>盘螺</v>
          </cell>
          <cell r="C7147" t="str">
            <v>HRB400E Φ12</v>
          </cell>
          <cell r="D7147" t="str">
            <v>吨</v>
          </cell>
          <cell r="E7147">
            <v>70</v>
          </cell>
          <cell r="F7147">
            <v>45914</v>
          </cell>
          <cell r="G7147" t="str">
            <v>（中铁广州局-资乐高速5标）四川省乐山市井研县希望大道116号2号梁场</v>
          </cell>
          <cell r="H7147" t="str">
            <v>廖俊杰</v>
          </cell>
          <cell r="I7147">
            <v>15775100965</v>
          </cell>
        </row>
        <row r="7148">
          <cell r="A7148" t="str">
            <v>润耀</v>
          </cell>
          <cell r="B7148" t="str">
            <v>盘螺</v>
          </cell>
          <cell r="C7148" t="str">
            <v>HRB400E Φ12</v>
          </cell>
          <cell r="D7148" t="str">
            <v>吨</v>
          </cell>
          <cell r="E7148">
            <v>35</v>
          </cell>
          <cell r="F7148">
            <v>45914</v>
          </cell>
          <cell r="G7148" t="str">
            <v>（中铁五局-成渝扩容3标）四川省资阳市雁江区伍隍镇铺子村雁江区X138</v>
          </cell>
          <cell r="H7148" t="str">
            <v>王健</v>
          </cell>
          <cell r="I7148">
            <v>17726168395</v>
          </cell>
        </row>
        <row r="7149">
          <cell r="A7149" t="str">
            <v>鑫泉</v>
          </cell>
          <cell r="B7149" t="str">
            <v>盘螺</v>
          </cell>
          <cell r="C7149" t="str">
            <v>HRB400E Φ8</v>
          </cell>
          <cell r="D7149" t="str">
            <v>吨</v>
          </cell>
          <cell r="E7149">
            <v>3</v>
          </cell>
          <cell r="F7149">
            <v>45914</v>
          </cell>
          <cell r="G7149" t="str">
            <v>（中拓眉山视高学校）四川省眉山天府新区视高街道片区川港大道 中国五冶集团西藏完全中学工程项目</v>
          </cell>
          <cell r="H7149" t="str">
            <v>黄一峰</v>
          </cell>
          <cell r="I7149">
            <v>18650299633</v>
          </cell>
        </row>
        <row r="7150">
          <cell r="A7150" t="str">
            <v>鑫泉</v>
          </cell>
          <cell r="B7150" t="str">
            <v>盘螺</v>
          </cell>
          <cell r="C7150" t="str">
            <v>HRB400E Φ10</v>
          </cell>
          <cell r="D7150" t="str">
            <v>吨</v>
          </cell>
          <cell r="E7150">
            <v>80</v>
          </cell>
          <cell r="F7150">
            <v>45914</v>
          </cell>
          <cell r="G7150" t="str">
            <v>（中拓眉山视高学校）四川省眉山天府新区视高街道片区川港大道 中国五冶集团西藏完全中学工程项目</v>
          </cell>
          <cell r="H7150" t="str">
            <v>黄一峰</v>
          </cell>
          <cell r="I7150">
            <v>18650299633</v>
          </cell>
        </row>
        <row r="7151">
          <cell r="A7151" t="str">
            <v>鑫泉</v>
          </cell>
          <cell r="B7151" t="str">
            <v>盘螺</v>
          </cell>
          <cell r="C7151" t="str">
            <v>HRB400E Φ12</v>
          </cell>
          <cell r="D7151" t="str">
            <v>吨</v>
          </cell>
          <cell r="E7151">
            <v>10</v>
          </cell>
          <cell r="F7151">
            <v>45914</v>
          </cell>
          <cell r="G7151" t="str">
            <v>（中拓眉山视高学校）四川省眉山天府新区视高街道片区川港大道 中国五冶集团西藏完全中学工程项目</v>
          </cell>
          <cell r="H7151" t="str">
            <v>黄一峰</v>
          </cell>
          <cell r="I7151">
            <v>18650299633</v>
          </cell>
        </row>
        <row r="7152">
          <cell r="A7152" t="str">
            <v>鑫泉</v>
          </cell>
          <cell r="B7152" t="str">
            <v>螺纹钢</v>
          </cell>
          <cell r="C7152" t="str">
            <v>HRB400E Φ14</v>
          </cell>
          <cell r="D7152" t="str">
            <v>吨</v>
          </cell>
          <cell r="E7152">
            <v>15</v>
          </cell>
          <cell r="F7152">
            <v>45914</v>
          </cell>
          <cell r="G7152" t="str">
            <v>（中拓眉山视高学校）四川省眉山天府新区视高街道片区川港大道 中国五冶集团西藏完全中学工程项目</v>
          </cell>
          <cell r="H7152" t="str">
            <v>黄一峰</v>
          </cell>
          <cell r="I7152">
            <v>18650299633</v>
          </cell>
        </row>
        <row r="7153">
          <cell r="A7153" t="str">
            <v>鑫泉</v>
          </cell>
          <cell r="B7153" t="str">
            <v>螺纹钢</v>
          </cell>
          <cell r="C7153" t="str">
            <v>HRB400E Φ16</v>
          </cell>
          <cell r="D7153" t="str">
            <v>吨</v>
          </cell>
          <cell r="E7153">
            <v>10</v>
          </cell>
          <cell r="F7153">
            <v>45914</v>
          </cell>
          <cell r="G7153" t="str">
            <v>（中拓眉山视高学校）四川省眉山天府新区视高街道片区川港大道 中国五冶集团西藏完全中学工程项目</v>
          </cell>
          <cell r="H7153" t="str">
            <v>黄一峰</v>
          </cell>
          <cell r="I7153">
            <v>18650299633</v>
          </cell>
        </row>
        <row r="7154">
          <cell r="A7154" t="str">
            <v>鑫泉</v>
          </cell>
          <cell r="B7154" t="str">
            <v>螺纹钢</v>
          </cell>
          <cell r="C7154" t="str">
            <v>HRB400E Φ18</v>
          </cell>
          <cell r="D7154" t="str">
            <v>吨</v>
          </cell>
          <cell r="E7154">
            <v>20</v>
          </cell>
          <cell r="F7154">
            <v>45914</v>
          </cell>
          <cell r="G7154" t="str">
            <v>（中拓眉山视高学校）四川省眉山天府新区视高街道片区川港大道 中国五冶集团西藏完全中学工程项目</v>
          </cell>
          <cell r="H7154" t="str">
            <v>黄一峰</v>
          </cell>
          <cell r="I7154">
            <v>18650299633</v>
          </cell>
        </row>
        <row r="7155">
          <cell r="A7155" t="str">
            <v>鑫泉</v>
          </cell>
          <cell r="B7155" t="str">
            <v>螺纹钢</v>
          </cell>
          <cell r="C7155" t="str">
            <v>HRB400E Φ20</v>
          </cell>
          <cell r="D7155" t="str">
            <v>吨</v>
          </cell>
          <cell r="E7155">
            <v>80</v>
          </cell>
          <cell r="F7155">
            <v>45914</v>
          </cell>
          <cell r="G7155" t="str">
            <v>（中拓眉山视高学校）四川省眉山天府新区视高街道片区川港大道 中国五冶集团西藏完全中学工程项目</v>
          </cell>
          <cell r="H7155" t="str">
            <v>黄一峰</v>
          </cell>
          <cell r="I7155">
            <v>18650299633</v>
          </cell>
        </row>
        <row r="7156">
          <cell r="A7156" t="str">
            <v>鑫泉</v>
          </cell>
          <cell r="B7156" t="str">
            <v>螺纹钢</v>
          </cell>
          <cell r="C7156" t="str">
            <v>HRB400E Φ22</v>
          </cell>
          <cell r="D7156" t="str">
            <v>吨</v>
          </cell>
          <cell r="E7156">
            <v>60</v>
          </cell>
          <cell r="F7156">
            <v>45914</v>
          </cell>
          <cell r="G7156" t="str">
            <v>（中拓眉山视高学校）四川省眉山天府新区视高街道片区川港大道 中国五冶集团西藏完全中学工程项目</v>
          </cell>
          <cell r="H7156" t="str">
            <v>黄一峰</v>
          </cell>
          <cell r="I7156">
            <v>18650299633</v>
          </cell>
        </row>
        <row r="7157">
          <cell r="A7157" t="str">
            <v>鑫泉</v>
          </cell>
          <cell r="B7157" t="str">
            <v>螺纹钢</v>
          </cell>
          <cell r="C7157" t="str">
            <v>HRB500E Φ25</v>
          </cell>
          <cell r="D7157" t="str">
            <v>吨</v>
          </cell>
          <cell r="E7157">
            <v>30</v>
          </cell>
          <cell r="F7157">
            <v>45914</v>
          </cell>
          <cell r="G7157" t="str">
            <v>（中拓眉山视高学校）四川省眉山天府新区视高街道片区川港大道 中国五冶集团西藏完全中学工程项目</v>
          </cell>
          <cell r="H7157" t="str">
            <v>黄一峰</v>
          </cell>
          <cell r="I7157">
            <v>18650299633</v>
          </cell>
        </row>
        <row r="7158">
          <cell r="A7158" t="str">
            <v>鑫泉</v>
          </cell>
          <cell r="B7158" t="str">
            <v>螺纹钢</v>
          </cell>
          <cell r="C7158" t="str">
            <v>HRB500E Φ32</v>
          </cell>
          <cell r="D7158" t="str">
            <v>吨</v>
          </cell>
          <cell r="E7158">
            <v>60</v>
          </cell>
          <cell r="F7158">
            <v>45914</v>
          </cell>
          <cell r="G7158" t="str">
            <v>（中拓眉山视高学校）四川省眉山天府新区视高街道片区川港大道 中国五冶集团西藏完全中学工程项目</v>
          </cell>
          <cell r="H7158" t="str">
            <v>黄一峰</v>
          </cell>
          <cell r="I7158">
            <v>18650299633</v>
          </cell>
        </row>
        <row r="7159">
          <cell r="A7159" t="str">
            <v>鑫泉</v>
          </cell>
          <cell r="B7159" t="str">
            <v>盘螺</v>
          </cell>
          <cell r="C7159" t="str">
            <v>HRB400E Φ8</v>
          </cell>
          <cell r="D7159" t="str">
            <v>吨</v>
          </cell>
          <cell r="E7159">
            <v>3</v>
          </cell>
          <cell r="F7159">
            <v>45914</v>
          </cell>
          <cell r="G7159" t="str">
            <v>（中拓眉山视高学校）四川省眉山天府新区视高街道片区川港大道 中国五冶集团西藏完全中学工程项目</v>
          </cell>
          <cell r="H7159" t="str">
            <v>黄一峰</v>
          </cell>
          <cell r="I7159">
            <v>18650299633</v>
          </cell>
        </row>
        <row r="7160">
          <cell r="A7160" t="str">
            <v>鑫泉</v>
          </cell>
          <cell r="B7160" t="str">
            <v>盘螺</v>
          </cell>
          <cell r="C7160" t="str">
            <v>HRB400E Φ10</v>
          </cell>
          <cell r="D7160" t="str">
            <v>吨</v>
          </cell>
          <cell r="E7160">
            <v>60</v>
          </cell>
          <cell r="F7160">
            <v>45914</v>
          </cell>
          <cell r="G7160" t="str">
            <v>（中拓眉山视高学校）四川省眉山天府新区视高街道片区川港大道 中国五冶集团西藏完全中学工程项目</v>
          </cell>
          <cell r="H7160" t="str">
            <v>黄一峰</v>
          </cell>
          <cell r="I7160">
            <v>18650299633</v>
          </cell>
        </row>
        <row r="7161">
          <cell r="A7161" t="str">
            <v>鑫泉</v>
          </cell>
          <cell r="B7161" t="str">
            <v>盘螺</v>
          </cell>
          <cell r="C7161" t="str">
            <v>HRB400E Φ12</v>
          </cell>
          <cell r="D7161" t="str">
            <v>吨</v>
          </cell>
          <cell r="E7161">
            <v>10</v>
          </cell>
          <cell r="F7161">
            <v>45914</v>
          </cell>
          <cell r="G7161" t="str">
            <v>（中拓眉山视高学校）四川省眉山天府新区视高街道片区川港大道 中国五冶集团西藏完全中学工程项目</v>
          </cell>
          <cell r="H7161" t="str">
            <v>黄一峰</v>
          </cell>
          <cell r="I7161">
            <v>18650299633</v>
          </cell>
        </row>
        <row r="7162">
          <cell r="A7162" t="str">
            <v>鑫泉</v>
          </cell>
          <cell r="B7162" t="str">
            <v>螺纹钢</v>
          </cell>
          <cell r="C7162" t="str">
            <v>HRB400E Φ14</v>
          </cell>
          <cell r="D7162" t="str">
            <v>吨</v>
          </cell>
          <cell r="E7162">
            <v>10</v>
          </cell>
          <cell r="F7162">
            <v>45914</v>
          </cell>
          <cell r="G7162" t="str">
            <v>（中拓眉山视高学校）四川省眉山天府新区视高街道片区川港大道 中国五冶集团西藏完全中学工程项目</v>
          </cell>
          <cell r="H7162" t="str">
            <v>黄一峰</v>
          </cell>
          <cell r="I7162">
            <v>18650299633</v>
          </cell>
        </row>
        <row r="7163">
          <cell r="A7163" t="str">
            <v>鑫泉</v>
          </cell>
          <cell r="B7163" t="str">
            <v>螺纹钢</v>
          </cell>
          <cell r="C7163" t="str">
            <v>HRB400E Φ18</v>
          </cell>
          <cell r="D7163" t="str">
            <v>吨</v>
          </cell>
          <cell r="E7163">
            <v>40</v>
          </cell>
          <cell r="F7163">
            <v>45914</v>
          </cell>
          <cell r="G7163" t="str">
            <v>（中拓眉山视高学校）四川省眉山天府新区视高街道片区川港大道 中国五冶集团西藏完全中学工程项目</v>
          </cell>
          <cell r="H7163" t="str">
            <v>黄一峰</v>
          </cell>
          <cell r="I7163">
            <v>18650299633</v>
          </cell>
        </row>
        <row r="7164">
          <cell r="A7164" t="str">
            <v>鑫泉</v>
          </cell>
          <cell r="B7164" t="str">
            <v>螺纹钢</v>
          </cell>
          <cell r="C7164" t="str">
            <v>HRB400E Φ20</v>
          </cell>
          <cell r="D7164" t="str">
            <v>吨</v>
          </cell>
          <cell r="E7164">
            <v>47</v>
          </cell>
          <cell r="F7164">
            <v>45914</v>
          </cell>
          <cell r="G7164" t="str">
            <v>（中拓眉山视高学校）四川省眉山天府新区视高街道片区川港大道 中国五冶集团西藏完全中学工程项目</v>
          </cell>
          <cell r="H7164" t="str">
            <v>黄一峰</v>
          </cell>
          <cell r="I7164">
            <v>18650299633</v>
          </cell>
        </row>
        <row r="7165">
          <cell r="A7165" t="str">
            <v>鑫泉</v>
          </cell>
          <cell r="B7165" t="str">
            <v>螺纹钢</v>
          </cell>
          <cell r="C7165" t="str">
            <v>HRB400E Φ22</v>
          </cell>
          <cell r="D7165" t="str">
            <v>吨</v>
          </cell>
          <cell r="E7165">
            <v>40</v>
          </cell>
          <cell r="F7165">
            <v>45914</v>
          </cell>
          <cell r="G7165" t="str">
            <v>（中拓眉山视高学校）四川省眉山天府新区视高街道片区川港大道 中国五冶集团西藏完全中学工程项目</v>
          </cell>
          <cell r="H7165" t="str">
            <v>黄一峰</v>
          </cell>
          <cell r="I7165">
            <v>18650299633</v>
          </cell>
        </row>
        <row r="7166">
          <cell r="A7166" t="str">
            <v>德胜恒嘉</v>
          </cell>
          <cell r="B7166" t="str">
            <v>螺纹钢</v>
          </cell>
          <cell r="C7166" t="str">
            <v>HRB400EФ12*12m</v>
          </cell>
          <cell r="D7166" t="str">
            <v>吨</v>
          </cell>
          <cell r="E7166">
            <v>70</v>
          </cell>
          <cell r="F7166">
            <v>45914</v>
          </cell>
          <cell r="G7166" t="str">
            <v>（中铁六局呼和公司康新高速TJ4-2标）四川省甘孜藏族自治州康定市新都桥镇东俄罗三村中建八局搅拌站旁</v>
          </cell>
          <cell r="H7166" t="str">
            <v>许文刚</v>
          </cell>
          <cell r="I7166">
            <v>15848808186</v>
          </cell>
        </row>
        <row r="7167">
          <cell r="A7167" t="str">
            <v>德胜</v>
          </cell>
          <cell r="B7167" t="str">
            <v>螺纹钢</v>
          </cell>
          <cell r="C7167" t="str">
            <v>HRB400EФ16*9m</v>
          </cell>
          <cell r="D7167" t="str">
            <v>吨</v>
          </cell>
          <cell r="E7167">
            <v>3</v>
          </cell>
          <cell r="F7167">
            <v>45914</v>
          </cell>
          <cell r="G7167" t="str">
            <v>（成铁西物-成都地铁5号线项目）成都市武侯区天府一街与昆华路交叉口成铁工程总承包公司川大路项目部</v>
          </cell>
          <cell r="H7167" t="str">
            <v>黄永福</v>
          </cell>
          <cell r="I7167" t="str">
            <v>15982823571</v>
          </cell>
        </row>
        <row r="7168">
          <cell r="A7168" t="str">
            <v>德胜</v>
          </cell>
          <cell r="B7168" t="str">
            <v>螺纹钢</v>
          </cell>
          <cell r="C7168" t="str">
            <v>HRB400EФ18*9m</v>
          </cell>
          <cell r="D7168" t="str">
            <v>吨</v>
          </cell>
          <cell r="E7168">
            <v>80</v>
          </cell>
          <cell r="F7168">
            <v>45914</v>
          </cell>
          <cell r="G7168" t="str">
            <v>（成铁西物-成都地铁5号线项目）成都市武侯区天府一街与昆华路交叉口成铁工程总承包公司川大路项目部</v>
          </cell>
          <cell r="H7168" t="str">
            <v>黄永福</v>
          </cell>
          <cell r="I7168" t="str">
            <v>15982823571</v>
          </cell>
        </row>
        <row r="7169">
          <cell r="A7169" t="str">
            <v>德胜</v>
          </cell>
          <cell r="B7169" t="str">
            <v>螺纹钢</v>
          </cell>
          <cell r="C7169" t="str">
            <v>HRB400EФ28*9m</v>
          </cell>
          <cell r="D7169" t="str">
            <v>吨</v>
          </cell>
          <cell r="E7169">
            <v>90</v>
          </cell>
          <cell r="F7169">
            <v>45914</v>
          </cell>
          <cell r="G7169" t="str">
            <v>（成铁西物-成都地铁5号线项目）成都市武侯区天府一街与昆华路交叉口成铁工程总承包公司川大路项目部</v>
          </cell>
          <cell r="H7169" t="str">
            <v>黄永福</v>
          </cell>
          <cell r="I7169" t="str">
            <v>15982823571</v>
          </cell>
        </row>
        <row r="7170">
          <cell r="A7170" t="str">
            <v>润耀</v>
          </cell>
          <cell r="B7170" t="str">
            <v>螺纹钢</v>
          </cell>
          <cell r="C7170" t="str">
            <v>HRB400EФ16*9m</v>
          </cell>
          <cell r="D7170" t="str">
            <v>吨</v>
          </cell>
          <cell r="E7170">
            <v>52</v>
          </cell>
          <cell r="F7170">
            <v>45914</v>
          </cell>
          <cell r="G7170" t="str">
            <v>（成铁西物-成都地铁5号线项目）成都市武侯区天府一街与昆华路交叉口成铁工程总承包公司川大路项目部</v>
          </cell>
          <cell r="H7170" t="str">
            <v>黄永福</v>
          </cell>
          <cell r="I7170" t="str">
            <v>15982823571</v>
          </cell>
        </row>
        <row r="7171">
          <cell r="A7171" t="str">
            <v>润耀</v>
          </cell>
          <cell r="B7171" t="str">
            <v>螺纹钢</v>
          </cell>
          <cell r="C7171" t="str">
            <v>HRB400EФ20*9m</v>
          </cell>
          <cell r="D7171" t="str">
            <v>吨</v>
          </cell>
          <cell r="E7171">
            <v>18</v>
          </cell>
          <cell r="F7171">
            <v>45914</v>
          </cell>
          <cell r="G7171" t="str">
            <v>（成铁西物-成都地铁5号线项目）成都市武侯区天府一街与昆华路交叉口成铁工程总承包公司川大路项目部</v>
          </cell>
          <cell r="H7171" t="str">
            <v>黄永福</v>
          </cell>
          <cell r="I7171" t="str">
            <v>15982823571</v>
          </cell>
        </row>
        <row r="7172">
          <cell r="A7172" t="str">
            <v>凤钢</v>
          </cell>
          <cell r="B7172" t="str">
            <v>螺纹钢</v>
          </cell>
          <cell r="C7172" t="str">
            <v>HRB400EФ28</v>
          </cell>
          <cell r="D7172" t="str">
            <v>吨</v>
          </cell>
          <cell r="E7172">
            <v>80</v>
          </cell>
          <cell r="F7172">
            <v>45914</v>
          </cell>
          <cell r="G7172" t="str">
            <v>中铁隧道局路桥公司西昭高速2标1分部凉山州金阳县派来镇</v>
          </cell>
          <cell r="H7172" t="str">
            <v>杨勇</v>
          </cell>
          <cell r="I7172">
            <v>18882117172</v>
          </cell>
        </row>
        <row r="7173">
          <cell r="A7173" t="str">
            <v>凤钢</v>
          </cell>
          <cell r="B7173" t="str">
            <v>螺纹钢</v>
          </cell>
          <cell r="C7173" t="str">
            <v>HRB400EΦ32</v>
          </cell>
          <cell r="D7173" t="str">
            <v>吨</v>
          </cell>
          <cell r="E7173">
            <v>178</v>
          </cell>
          <cell r="F7173">
            <v>45914</v>
          </cell>
          <cell r="G7173" t="str">
            <v>（中铁一局四公司西昭高速6标4分部）四川省凉山彝族自治州昭觉县杨日占里1#梁场</v>
          </cell>
          <cell r="H7173" t="str">
            <v>马占全</v>
          </cell>
          <cell r="I7173">
            <v>18189516473</v>
          </cell>
        </row>
        <row r="7174">
          <cell r="A7174" t="str">
            <v>凤钢</v>
          </cell>
          <cell r="B7174" t="str">
            <v>螺纹钢</v>
          </cell>
          <cell r="C7174" t="str">
            <v>HRB400EΦ28</v>
          </cell>
          <cell r="D7174" t="str">
            <v>吨</v>
          </cell>
          <cell r="E7174">
            <v>5</v>
          </cell>
          <cell r="F7174">
            <v>45914</v>
          </cell>
          <cell r="G7174" t="str">
            <v>（中铁一局四公司西昭高速6标4分部）四川省凉山彝族自治州昭觉县杨日占里1#梁场</v>
          </cell>
          <cell r="H7174" t="str">
            <v>马占全</v>
          </cell>
          <cell r="I7174">
            <v>18189516473</v>
          </cell>
        </row>
        <row r="7175">
          <cell r="A7175" t="str">
            <v>凤钢</v>
          </cell>
          <cell r="B7175" t="str">
            <v>盘螺</v>
          </cell>
          <cell r="C7175" t="str">
            <v>HRB400EΦ8</v>
          </cell>
          <cell r="D7175" t="str">
            <v>吨</v>
          </cell>
          <cell r="E7175">
            <v>14</v>
          </cell>
          <cell r="F7175">
            <v>45914</v>
          </cell>
          <cell r="G7175" t="str">
            <v>（中铁一局四公司西昭高速6标4分部）四川省凉山彝族自治州昭觉县杨日占里1#梁场</v>
          </cell>
          <cell r="H7175" t="str">
            <v>马占全</v>
          </cell>
          <cell r="I7175">
            <v>18189516473</v>
          </cell>
        </row>
        <row r="7176">
          <cell r="A7176" t="str">
            <v>玉昆</v>
          </cell>
          <cell r="B7176" t="str">
            <v>螺纹钢</v>
          </cell>
          <cell r="C7176" t="str">
            <v>HRB400EΦ22</v>
          </cell>
          <cell r="D7176" t="str">
            <v>吨</v>
          </cell>
          <cell r="E7176">
            <v>40</v>
          </cell>
          <cell r="F7176">
            <v>45914</v>
          </cell>
          <cell r="G7176" t="str">
            <v>（中铁一局四公司西昭高速6标1分部）四川省凉山彝族自治州昭觉县李子村</v>
          </cell>
          <cell r="H7176" t="str">
            <v>党牛</v>
          </cell>
          <cell r="I7176">
            <v>19996000463</v>
          </cell>
        </row>
        <row r="7177">
          <cell r="A7177" t="str">
            <v>凤钢</v>
          </cell>
          <cell r="B7177" t="str">
            <v>高线</v>
          </cell>
          <cell r="C7177" t="str">
            <v>HPB300Φ8</v>
          </cell>
          <cell r="D7177" t="str">
            <v>吨</v>
          </cell>
          <cell r="E7177">
            <v>40</v>
          </cell>
          <cell r="F7177">
            <v>45914</v>
          </cell>
          <cell r="G7177" t="str">
            <v>（中铁一局四公司西昭高速6标1分部）四川省凉山彝族自治州昭觉县李子村</v>
          </cell>
          <cell r="H7177" t="str">
            <v>党牛</v>
          </cell>
          <cell r="I7177">
            <v>19996000463</v>
          </cell>
        </row>
        <row r="7178">
          <cell r="A7178" t="str">
            <v>玉昆</v>
          </cell>
          <cell r="B7178" t="str">
            <v>螺纹钢</v>
          </cell>
          <cell r="C7178" t="str">
            <v>HRB400E 14mm</v>
          </cell>
          <cell r="D7178" t="str">
            <v>吨</v>
          </cell>
          <cell r="E7178">
            <v>50</v>
          </cell>
          <cell r="F7178">
            <v>45914</v>
          </cell>
          <cell r="G7178" t="str">
            <v>（中铁五局一公司西昭高速3标)四川省凉山彝族自治州布拖县地洛镇桥边村钢筋加工厂</v>
          </cell>
          <cell r="H7178" t="str">
            <v>林正兴</v>
          </cell>
          <cell r="I7178">
            <v>18770671688</v>
          </cell>
        </row>
        <row r="7179">
          <cell r="A7179" t="str">
            <v>凤钢</v>
          </cell>
          <cell r="B7179" t="str">
            <v>螺纹钢</v>
          </cell>
          <cell r="C7179" t="str">
            <v>HRB400E 22mm</v>
          </cell>
          <cell r="D7179" t="str">
            <v>吨</v>
          </cell>
          <cell r="E7179">
            <v>30</v>
          </cell>
          <cell r="F7179">
            <v>45914</v>
          </cell>
          <cell r="G7179" t="str">
            <v>（中铁五局一公司西昭高速3标)四川省凉山彝族自治州布拖县地洛镇桥边村钢筋加工厂</v>
          </cell>
          <cell r="H7179" t="str">
            <v>林正兴</v>
          </cell>
          <cell r="I7179">
            <v>18770671688</v>
          </cell>
        </row>
        <row r="7180">
          <cell r="A7180" t="str">
            <v>凤钢</v>
          </cell>
          <cell r="B7180" t="str">
            <v>螺纹钢</v>
          </cell>
          <cell r="C7180" t="str">
            <v>HRB500E 28mm</v>
          </cell>
          <cell r="D7180" t="str">
            <v>吨</v>
          </cell>
          <cell r="E7180">
            <v>60</v>
          </cell>
          <cell r="F7180">
            <v>45914</v>
          </cell>
          <cell r="G7180" t="str">
            <v>（中铁五局一公司西昭高速3标)四川省凉山彝族自治州布拖县地洛镇桥边村钢筋加工厂</v>
          </cell>
          <cell r="H7180" t="str">
            <v>林正兴</v>
          </cell>
          <cell r="I7180">
            <v>18770671688</v>
          </cell>
        </row>
        <row r="7181">
          <cell r="A7181" t="str">
            <v>凤钢</v>
          </cell>
          <cell r="B7181" t="str">
            <v>螺纹钢</v>
          </cell>
          <cell r="C7181" t="str">
            <v>HRB500E 32mm</v>
          </cell>
          <cell r="D7181" t="str">
            <v>吨</v>
          </cell>
          <cell r="E7181">
            <v>40</v>
          </cell>
          <cell r="F7181">
            <v>45914</v>
          </cell>
          <cell r="G7181" t="str">
            <v>（中铁五局一公司西昭高速3标)四川省凉山彝族自治州布拖县地洛镇桥边村钢筋加工厂</v>
          </cell>
          <cell r="H7181" t="str">
            <v>林正兴</v>
          </cell>
          <cell r="I7181">
            <v>18770671688</v>
          </cell>
        </row>
        <row r="7182">
          <cell r="A7182" t="str">
            <v>凤钢</v>
          </cell>
          <cell r="B7182" t="str">
            <v>螺纹钢</v>
          </cell>
          <cell r="C7182" t="str">
            <v>HRB400E 16mm</v>
          </cell>
          <cell r="D7182" t="str">
            <v>吨</v>
          </cell>
          <cell r="E7182">
            <v>60</v>
          </cell>
          <cell r="F7182">
            <v>45914</v>
          </cell>
          <cell r="G7182" t="str">
            <v>（中铁五局一公司西昭高速3标)四川省凉山彝族自治州布拖县地洛镇桥边村钢筋加工厂</v>
          </cell>
          <cell r="H7182" t="str">
            <v>林正兴</v>
          </cell>
          <cell r="I7182">
            <v>18770671688</v>
          </cell>
        </row>
        <row r="7183">
          <cell r="A7183" t="str">
            <v>凤钢</v>
          </cell>
          <cell r="B7183" t="str">
            <v>螺纹钢</v>
          </cell>
          <cell r="C7183" t="str">
            <v>HRB500E 25mm</v>
          </cell>
          <cell r="D7183" t="str">
            <v>吨</v>
          </cell>
          <cell r="E7183">
            <v>40</v>
          </cell>
          <cell r="F7183">
            <v>45914</v>
          </cell>
          <cell r="G7183" t="str">
            <v>（中铁五局一公司西昭高速3标)四川省凉山彝族自治州布拖县地洛镇桥边村钢筋加工厂</v>
          </cell>
          <cell r="H7183" t="str">
            <v>林正兴</v>
          </cell>
          <cell r="I7183">
            <v>18770671688</v>
          </cell>
        </row>
        <row r="7184">
          <cell r="A7184" t="str">
            <v>凤钢</v>
          </cell>
          <cell r="B7184" t="str">
            <v>盘螺</v>
          </cell>
          <cell r="C7184" t="str">
            <v>HRB400E 10mm</v>
          </cell>
          <cell r="D7184" t="str">
            <v>吨</v>
          </cell>
          <cell r="E7184">
            <v>30</v>
          </cell>
          <cell r="F7184">
            <v>45914</v>
          </cell>
          <cell r="G7184" t="str">
            <v>（中铁五局一公司西昭高速3标)四川省凉山彝族自治州布拖县地洛镇桥边村钢筋加工厂</v>
          </cell>
          <cell r="H7184" t="str">
            <v>林正兴</v>
          </cell>
          <cell r="I7184">
            <v>18770671688</v>
          </cell>
        </row>
        <row r="7185">
          <cell r="A7185" t="str">
            <v>玉昆</v>
          </cell>
          <cell r="B7185" t="str">
            <v>盘螺</v>
          </cell>
          <cell r="C7185" t="str">
            <v>HRB400E Φ12</v>
          </cell>
          <cell r="D7185" t="str">
            <v>吨</v>
          </cell>
          <cell r="E7185">
            <v>40</v>
          </cell>
          <cell r="F7185">
            <v>45914</v>
          </cell>
          <cell r="G7185" t="str">
            <v>（中铁一局四公司西昭高速6标1分部）四川省凉山彝族自治州昭觉县李子村</v>
          </cell>
          <cell r="H7185" t="str">
            <v>党牛</v>
          </cell>
          <cell r="I7185">
            <v>19996000463</v>
          </cell>
        </row>
        <row r="7186">
          <cell r="A7186" t="str">
            <v>玉昆</v>
          </cell>
          <cell r="B7186" t="str">
            <v>盘螺</v>
          </cell>
          <cell r="C7186" t="str">
            <v>HRB400E Φ12</v>
          </cell>
          <cell r="D7186" t="str">
            <v>吨</v>
          </cell>
          <cell r="E7186">
            <v>40</v>
          </cell>
          <cell r="F7186">
            <v>45914</v>
          </cell>
          <cell r="G7186" t="str">
            <v>（中铁五局一公司西昭高速3标)四川省凉山彝族自治州布拖县地洛镇桥边村钢筋加工厂</v>
          </cell>
          <cell r="H7186" t="str">
            <v>林正兴</v>
          </cell>
          <cell r="I7186">
            <v>18770671688</v>
          </cell>
        </row>
        <row r="7187">
          <cell r="A7187" t="str">
            <v>玉昆</v>
          </cell>
          <cell r="B7187" t="str">
            <v>螺纹钢</v>
          </cell>
          <cell r="C7187" t="str">
            <v>HRB400EФ22</v>
          </cell>
          <cell r="D7187" t="str">
            <v>吨</v>
          </cell>
          <cell r="E7187">
            <v>40</v>
          </cell>
          <cell r="F7187">
            <v>45914</v>
          </cell>
          <cell r="G7187" t="str">
            <v>中铁隧道局路桥公司西昭高速2标1分部凉山州金阳县派来镇</v>
          </cell>
          <cell r="H7187" t="str">
            <v>杨勇</v>
          </cell>
          <cell r="I7187">
            <v>18882117172</v>
          </cell>
        </row>
        <row r="7188">
          <cell r="A7188" t="str">
            <v>玉昆</v>
          </cell>
          <cell r="B7188" t="str">
            <v>螺纹钢</v>
          </cell>
          <cell r="C7188" t="str">
            <v>HRB400EФ12</v>
          </cell>
          <cell r="D7188" t="str">
            <v>吨</v>
          </cell>
          <cell r="E7188">
            <v>40</v>
          </cell>
          <cell r="F7188">
            <v>45914</v>
          </cell>
          <cell r="G7188" t="str">
            <v>中铁隧道局路桥公司西昭高速2标1分部凉山州金阳县派来镇</v>
          </cell>
          <cell r="H7188" t="str">
            <v>杨勇</v>
          </cell>
          <cell r="I7188">
            <v>18882117172</v>
          </cell>
        </row>
        <row r="7189">
          <cell r="A7189" t="str">
            <v>玉昆</v>
          </cell>
          <cell r="B7189" t="str">
            <v>螺纹钢</v>
          </cell>
          <cell r="C7189" t="str">
            <v>HRB400E Ф28</v>
          </cell>
          <cell r="D7189" t="str">
            <v>吨</v>
          </cell>
          <cell r="E7189">
            <v>40</v>
          </cell>
          <cell r="F7189">
            <v>45915</v>
          </cell>
          <cell r="G7189" t="str">
            <v>（ 中铁一局四公司西昭高速6标3部）昭觉县洒拉地坡乡三分部山里钢筋场</v>
          </cell>
          <cell r="H7189" t="str">
            <v>陈忠</v>
          </cell>
          <cell r="I7189">
            <v>15730783825</v>
          </cell>
        </row>
        <row r="7190">
          <cell r="A7190" t="str">
            <v>玉昆</v>
          </cell>
          <cell r="B7190" t="str">
            <v>螺纹钢</v>
          </cell>
          <cell r="C7190" t="str">
            <v>HRB400E Ф32</v>
          </cell>
          <cell r="D7190" t="str">
            <v>吨</v>
          </cell>
          <cell r="E7190">
            <v>160</v>
          </cell>
          <cell r="F7190">
            <v>45915</v>
          </cell>
          <cell r="G7190" t="str">
            <v>（ 中铁一局四公司西昭高速6标3部）昭觉县洒拉地坡乡三分部山里钢筋场</v>
          </cell>
          <cell r="H7190" t="str">
            <v>陈忠</v>
          </cell>
          <cell r="I7190">
            <v>15730783825</v>
          </cell>
        </row>
        <row r="7191">
          <cell r="A7191" t="str">
            <v>达钢</v>
          </cell>
          <cell r="B7191" t="str">
            <v>盘圆</v>
          </cell>
          <cell r="C7191" t="str">
            <v>HPB300Ф10</v>
          </cell>
          <cell r="D7191" t="str">
            <v>吨</v>
          </cell>
          <cell r="E7191">
            <v>35</v>
          </cell>
          <cell r="F7191">
            <v>45915</v>
          </cell>
          <cell r="G7191" t="str">
            <v>（成铁西物-成都地铁5号线项目）成都市武侯区天府一街与昆华路交叉口成铁工程总承包公司川大路项目部</v>
          </cell>
          <cell r="H7191" t="str">
            <v>黄永福</v>
          </cell>
          <cell r="I7191" t="str">
            <v>15982823571</v>
          </cell>
        </row>
        <row r="7192">
          <cell r="A7192" t="str">
            <v>润耀</v>
          </cell>
          <cell r="B7192" t="str">
            <v>螺纹钢</v>
          </cell>
          <cell r="C7192" t="str">
            <v>HRB400E Φ12 12m</v>
          </cell>
          <cell r="D7192" t="str">
            <v>吨</v>
          </cell>
          <cell r="E7192">
            <v>35</v>
          </cell>
          <cell r="F7192">
            <v>45915</v>
          </cell>
          <cell r="G7192" t="str">
            <v>(华西乐山）-四川省乐山市市中区苏稽镇校地共建产教融合基地建设项目二标段</v>
          </cell>
          <cell r="H7192" t="str">
            <v>彭江涛</v>
          </cell>
          <cell r="I7192">
            <v>13990276572</v>
          </cell>
        </row>
        <row r="7193">
          <cell r="A7193" t="str">
            <v>润耀</v>
          </cell>
          <cell r="B7193" t="str">
            <v>螺纹钢</v>
          </cell>
          <cell r="C7193" t="str">
            <v>HRB500E Φ25 12m</v>
          </cell>
          <cell r="D7193" t="str">
            <v>吨</v>
          </cell>
          <cell r="E7193">
            <v>35</v>
          </cell>
          <cell r="F7193">
            <v>45915</v>
          </cell>
          <cell r="G7193" t="str">
            <v>(华西乐山）-四川省乐山市市中区苏稽镇校地共建产教融合基地建设项目二标段</v>
          </cell>
          <cell r="H7193" t="str">
            <v>彭江涛</v>
          </cell>
          <cell r="I7193">
            <v>13990276572</v>
          </cell>
        </row>
        <row r="7194">
          <cell r="A7194" t="str">
            <v>润耀</v>
          </cell>
          <cell r="B7194" t="str">
            <v>螺纹钢</v>
          </cell>
          <cell r="C7194" t="str">
            <v>HRB400E Φ16*12m</v>
          </cell>
          <cell r="D7194" t="str">
            <v>吨</v>
          </cell>
          <cell r="E7194">
            <v>35</v>
          </cell>
          <cell r="F7194">
            <v>45915</v>
          </cell>
          <cell r="G7194" t="str">
            <v>（中铁广州局-成渝扩容2标）成渝扩容项目ZCB3-2标2#钢筋厂【雁江区联盟桥东北50米(资资路) 】</v>
          </cell>
          <cell r="H7194" t="str">
            <v>刘沛琦</v>
          </cell>
          <cell r="I7194">
            <v>18011784798</v>
          </cell>
        </row>
        <row r="7195">
          <cell r="A7195" t="str">
            <v>润耀</v>
          </cell>
          <cell r="B7195" t="str">
            <v>盘螺</v>
          </cell>
          <cell r="C7195" t="str">
            <v>HRB400E Φ8</v>
          </cell>
          <cell r="D7195" t="str">
            <v>吨</v>
          </cell>
          <cell r="E7195">
            <v>18</v>
          </cell>
          <cell r="F7195">
            <v>45915</v>
          </cell>
          <cell r="G7195" t="str">
            <v>（华西萌海科创农业生态谷）成都市简阳市白金山水库</v>
          </cell>
          <cell r="H7195" t="str">
            <v>石清国</v>
          </cell>
          <cell r="I7195">
            <v>13458642015</v>
          </cell>
        </row>
        <row r="7196">
          <cell r="A7196" t="str">
            <v>润耀</v>
          </cell>
          <cell r="B7196" t="str">
            <v>盘螺</v>
          </cell>
          <cell r="C7196" t="str">
            <v>HRB400E Φ10</v>
          </cell>
          <cell r="D7196" t="str">
            <v>吨</v>
          </cell>
          <cell r="E7196">
            <v>15</v>
          </cell>
          <cell r="F7196">
            <v>45915</v>
          </cell>
          <cell r="G7196" t="str">
            <v>（华西萌海科创农业生态谷）成都市简阳市白金山水库</v>
          </cell>
          <cell r="H7196" t="str">
            <v>石清国</v>
          </cell>
          <cell r="I7196">
            <v>13458642015</v>
          </cell>
        </row>
        <row r="7197">
          <cell r="A7197" t="str">
            <v>润耀</v>
          </cell>
          <cell r="B7197" t="str">
            <v>螺纹钢</v>
          </cell>
          <cell r="C7197" t="str">
            <v>HRB400E Φ12 9m</v>
          </cell>
          <cell r="D7197" t="str">
            <v>吨</v>
          </cell>
          <cell r="E7197">
            <v>5</v>
          </cell>
          <cell r="F7197">
            <v>45915</v>
          </cell>
          <cell r="G7197" t="str">
            <v>（华西萌海科创农业生态谷）成都市简阳市白金山水库</v>
          </cell>
          <cell r="H7197" t="str">
            <v>石清国</v>
          </cell>
          <cell r="I7197">
            <v>13458642015</v>
          </cell>
        </row>
        <row r="7198">
          <cell r="A7198" t="str">
            <v>润耀</v>
          </cell>
          <cell r="B7198" t="str">
            <v>螺纹钢</v>
          </cell>
          <cell r="C7198" t="str">
            <v>HRB400E Φ14 9m</v>
          </cell>
          <cell r="D7198" t="str">
            <v>吨</v>
          </cell>
          <cell r="E7198">
            <v>3</v>
          </cell>
          <cell r="F7198">
            <v>45915</v>
          </cell>
          <cell r="G7198" t="str">
            <v>（华西萌海科创农业生态谷）成都市简阳市白金山水库</v>
          </cell>
          <cell r="H7198" t="str">
            <v>石清国</v>
          </cell>
          <cell r="I7198">
            <v>13458642015</v>
          </cell>
        </row>
        <row r="7199">
          <cell r="A7199" t="str">
            <v>润耀</v>
          </cell>
          <cell r="B7199" t="str">
            <v>螺纹钢</v>
          </cell>
          <cell r="C7199" t="str">
            <v>HRB500E Φ14</v>
          </cell>
          <cell r="D7199" t="str">
            <v>吨</v>
          </cell>
          <cell r="E7199">
            <v>3</v>
          </cell>
          <cell r="F7199">
            <v>45915</v>
          </cell>
          <cell r="G7199" t="str">
            <v>（华西萌海科创农业生态谷）成都市简阳市白金山水库</v>
          </cell>
          <cell r="H7199" t="str">
            <v>石清国</v>
          </cell>
          <cell r="I7199">
            <v>13458642015</v>
          </cell>
        </row>
        <row r="7200">
          <cell r="A7200" t="str">
            <v>润耀</v>
          </cell>
          <cell r="B7200" t="str">
            <v>螺纹钢</v>
          </cell>
          <cell r="C7200" t="str">
            <v>HRB500E Φ22</v>
          </cell>
          <cell r="D7200" t="str">
            <v>吨</v>
          </cell>
          <cell r="E7200">
            <v>5</v>
          </cell>
          <cell r="F7200">
            <v>45915</v>
          </cell>
          <cell r="G7200" t="str">
            <v>（华西萌海科创农业生态谷）成都市简阳市白金山水库</v>
          </cell>
          <cell r="H7200" t="str">
            <v>石清国</v>
          </cell>
          <cell r="I7200">
            <v>13458642015</v>
          </cell>
        </row>
        <row r="7201">
          <cell r="A7201" t="str">
            <v>润耀</v>
          </cell>
          <cell r="B7201" t="str">
            <v>螺纹钢</v>
          </cell>
          <cell r="C7201" t="str">
            <v>HRB500E Φ25</v>
          </cell>
          <cell r="D7201" t="str">
            <v>吨</v>
          </cell>
          <cell r="E7201">
            <v>23</v>
          </cell>
          <cell r="F7201">
            <v>45915</v>
          </cell>
          <cell r="G7201" t="str">
            <v>（华西萌海科创农业生态谷）成都市简阳市白金山水库</v>
          </cell>
          <cell r="H7201" t="str">
            <v>石清国</v>
          </cell>
          <cell r="I7201">
            <v>13458642015</v>
          </cell>
        </row>
        <row r="7202">
          <cell r="A7202" t="str">
            <v>泸钢</v>
          </cell>
          <cell r="B7202" t="str">
            <v>盘螺</v>
          </cell>
          <cell r="C7202" t="str">
            <v>HRB400E Φ8</v>
          </cell>
          <cell r="D7202" t="str">
            <v>吨</v>
          </cell>
          <cell r="E7202">
            <v>15</v>
          </cell>
          <cell r="F7202">
            <v>45915</v>
          </cell>
          <cell r="G7202" t="str">
            <v>(宜宾兴港三江新区长江工业园保障性租赁住房建设项目-土建)四川省宜宾市翠屏区永善路南段宜宾市三江新区长江工业园区</v>
          </cell>
          <cell r="H7202" t="str">
            <v>赵元虎</v>
          </cell>
          <cell r="I7202">
            <v>13684167136</v>
          </cell>
        </row>
        <row r="7203">
          <cell r="A7203" t="str">
            <v>泸钢</v>
          </cell>
          <cell r="B7203" t="str">
            <v>盘螺</v>
          </cell>
          <cell r="C7203" t="str">
            <v>HRB400E Φ10</v>
          </cell>
          <cell r="D7203" t="str">
            <v>吨</v>
          </cell>
          <cell r="E7203">
            <v>22</v>
          </cell>
          <cell r="F7203">
            <v>45915</v>
          </cell>
          <cell r="G7203" t="str">
            <v>(宜宾兴港三江新区长江工业园保障性租赁住房建设项目-土建)四川省宜宾市翠屏区永善路南段宜宾市三江新区长江工业园区</v>
          </cell>
          <cell r="H7203" t="str">
            <v>赵元虎</v>
          </cell>
          <cell r="I7203">
            <v>13684167136</v>
          </cell>
        </row>
        <row r="7204">
          <cell r="A7204" t="str">
            <v>陕钢</v>
          </cell>
          <cell r="B7204" t="str">
            <v>盘螺</v>
          </cell>
          <cell r="C7204" t="str">
            <v>HRB400E Φ8</v>
          </cell>
          <cell r="D7204" t="str">
            <v>吨</v>
          </cell>
          <cell r="E7204">
            <v>7.5</v>
          </cell>
          <cell r="F7204">
            <v>45915</v>
          </cell>
          <cell r="G7204" t="str">
            <v>（五局建筑温江tod项目）罗欣安若维他药业(成都)有限公司南94米温江区海发路附近</v>
          </cell>
          <cell r="H7204" t="str">
            <v>冉勇</v>
          </cell>
          <cell r="I7204">
            <v>18108243927</v>
          </cell>
        </row>
        <row r="7205">
          <cell r="A7205" t="str">
            <v>陕钢</v>
          </cell>
          <cell r="B7205" t="str">
            <v>盘螺</v>
          </cell>
          <cell r="C7205" t="str">
            <v>HRB400E Φ10</v>
          </cell>
          <cell r="D7205" t="str">
            <v>吨</v>
          </cell>
          <cell r="E7205">
            <v>12.5</v>
          </cell>
          <cell r="F7205">
            <v>45915</v>
          </cell>
          <cell r="G7205" t="str">
            <v>（五局建筑温江tod项目）罗欣安若维他药业(成都)有限公司南94米温江区海发路附近</v>
          </cell>
          <cell r="H7205" t="str">
            <v>冉勇</v>
          </cell>
          <cell r="I7205">
            <v>18108243927</v>
          </cell>
        </row>
        <row r="7206">
          <cell r="A7206" t="str">
            <v>陕钢</v>
          </cell>
          <cell r="B7206" t="str">
            <v>螺纹钢</v>
          </cell>
          <cell r="C7206" t="str">
            <v>HRB400E Φ12 9m</v>
          </cell>
          <cell r="D7206" t="str">
            <v>吨</v>
          </cell>
          <cell r="E7206">
            <v>5</v>
          </cell>
          <cell r="F7206">
            <v>45915</v>
          </cell>
          <cell r="G7206" t="str">
            <v>（五局建筑温江tod项目）罗欣安若维他药业(成都)有限公司南94米温江区海发路附近</v>
          </cell>
          <cell r="H7206" t="str">
            <v>冉勇</v>
          </cell>
          <cell r="I7206">
            <v>18108243927</v>
          </cell>
        </row>
        <row r="7207">
          <cell r="A7207" t="str">
            <v>陕钢</v>
          </cell>
          <cell r="B7207" t="str">
            <v>螺纹钢</v>
          </cell>
          <cell r="C7207" t="str">
            <v>HRB400E Φ22 9m</v>
          </cell>
          <cell r="D7207" t="str">
            <v>吨</v>
          </cell>
          <cell r="E7207">
            <v>2.5</v>
          </cell>
          <cell r="F7207">
            <v>45915</v>
          </cell>
          <cell r="G7207" t="str">
            <v>（五局建筑温江tod项目）罗欣安若维他药业(成都)有限公司南94米温江区海发路附近</v>
          </cell>
          <cell r="H7207" t="str">
            <v>冉勇</v>
          </cell>
          <cell r="I7207">
            <v>18108243927</v>
          </cell>
        </row>
        <row r="7208">
          <cell r="A7208" t="str">
            <v>陕钢</v>
          </cell>
          <cell r="B7208" t="str">
            <v>螺纹钢</v>
          </cell>
          <cell r="C7208" t="str">
            <v>HRB400E Φ25 9m</v>
          </cell>
          <cell r="D7208" t="str">
            <v>吨</v>
          </cell>
          <cell r="E7208">
            <v>5</v>
          </cell>
          <cell r="F7208">
            <v>45915</v>
          </cell>
          <cell r="G7208" t="str">
            <v>（五局建筑温江tod项目）罗欣安若维他药业(成都)有限公司南94米温江区海发路附近</v>
          </cell>
          <cell r="H7208" t="str">
            <v>冉勇</v>
          </cell>
          <cell r="I7208">
            <v>18108243927</v>
          </cell>
        </row>
        <row r="7209">
          <cell r="A7209" t="str">
            <v>德胜</v>
          </cell>
          <cell r="B7209" t="str">
            <v>螺纹钢</v>
          </cell>
          <cell r="C7209" t="str">
            <v>HRB400E Φ22 9m</v>
          </cell>
          <cell r="D7209" t="str">
            <v>吨</v>
          </cell>
          <cell r="E7209">
            <v>70</v>
          </cell>
          <cell r="F7209">
            <v>45915</v>
          </cell>
          <cell r="G7209" t="str">
            <v>(五冶建设龙泉芙蓉花语项目-1,3地块)龙泉驿区北川路双堰塘钓鱼东100米(北川路)</v>
          </cell>
          <cell r="H7209" t="str">
            <v>祝斯阳</v>
          </cell>
          <cell r="I7209">
            <v>15583590797</v>
          </cell>
        </row>
        <row r="7210">
          <cell r="A7210" t="str">
            <v>泸钢</v>
          </cell>
          <cell r="B7210" t="str">
            <v>高线</v>
          </cell>
          <cell r="C7210" t="str">
            <v>HPB300 Φ10</v>
          </cell>
          <cell r="D7210" t="str">
            <v>吨</v>
          </cell>
          <cell r="E7210">
            <v>32</v>
          </cell>
          <cell r="F7210">
            <v>45915</v>
          </cell>
          <cell r="G7210" t="str">
            <v>(五冶建设龙泉芙蓉花语项目-1,3地块)龙泉驿区北川路双堰塘钓鱼东100米(北川路)</v>
          </cell>
          <cell r="H7210" t="str">
            <v>祝斯阳</v>
          </cell>
          <cell r="I7210">
            <v>15583590797</v>
          </cell>
        </row>
        <row r="7211">
          <cell r="A7211" t="str">
            <v>德胜</v>
          </cell>
          <cell r="B7211" t="str">
            <v>螺纹钢</v>
          </cell>
          <cell r="C7211" t="str">
            <v>HRB400E Φ22*12m</v>
          </cell>
          <cell r="D7211" t="str">
            <v>吨</v>
          </cell>
          <cell r="E7211">
            <v>70</v>
          </cell>
          <cell r="F7211">
            <v>45915</v>
          </cell>
          <cell r="G7211" t="str">
            <v>（中铁广州局-成渝扩容2标）成渝扩容项目ZCB3-2标2#钢筋厂【雁江区联盟桥东北50米(资资路) 】</v>
          </cell>
          <cell r="H7211" t="str">
            <v>刘沛琦</v>
          </cell>
          <cell r="I7211">
            <v>18011784798</v>
          </cell>
        </row>
        <row r="7212">
          <cell r="A7212" t="str">
            <v>泸钢</v>
          </cell>
          <cell r="B7212" t="str">
            <v>高线</v>
          </cell>
          <cell r="C7212" t="str">
            <v>HPB300 Φ12</v>
          </cell>
          <cell r="D7212" t="str">
            <v>吨</v>
          </cell>
          <cell r="E7212">
            <v>35</v>
          </cell>
          <cell r="F7212">
            <v>45915</v>
          </cell>
          <cell r="G7212" t="str">
            <v>（自永1标八局二分公司钢筋棚）四川省自贡市大安区牛佛镇</v>
          </cell>
          <cell r="H7212" t="str">
            <v>王君杰</v>
          </cell>
          <cell r="I7212">
            <v>18919619850</v>
          </cell>
        </row>
        <row r="7213">
          <cell r="A7213" t="str">
            <v>泸钢</v>
          </cell>
          <cell r="B7213" t="str">
            <v>高线</v>
          </cell>
          <cell r="C7213" t="str">
            <v>HPB300 Φ10</v>
          </cell>
          <cell r="D7213" t="str">
            <v>吨</v>
          </cell>
          <cell r="E7213">
            <v>35</v>
          </cell>
          <cell r="F7213">
            <v>45915</v>
          </cell>
          <cell r="G7213" t="str">
            <v>（自永1标八局二分公司钢筋棚）四川省自贡市大安区牛佛镇</v>
          </cell>
          <cell r="H7213" t="str">
            <v>王君杰</v>
          </cell>
          <cell r="I7213">
            <v>18919619850</v>
          </cell>
        </row>
        <row r="7214">
          <cell r="A7214" t="str">
            <v>德胜</v>
          </cell>
          <cell r="B7214" t="str">
            <v>螺纹钢</v>
          </cell>
          <cell r="C7214" t="str">
            <v>HRB400E Φ14 9m</v>
          </cell>
          <cell r="D7214" t="str">
            <v>吨</v>
          </cell>
          <cell r="E7214">
            <v>35</v>
          </cell>
          <cell r="F7214">
            <v>45915</v>
          </cell>
          <cell r="G7214" t="str">
            <v>(宜宾兴港三江新区长江工业园保障性租赁住房建设项目-土建)四川省宜宾市翠屏区永善路南段宜宾市三江新区长江工业园区</v>
          </cell>
          <cell r="H7214" t="str">
            <v>赵元虎</v>
          </cell>
          <cell r="I7214">
            <v>13684167136</v>
          </cell>
        </row>
        <row r="7215">
          <cell r="A7215" t="str">
            <v>德胜</v>
          </cell>
          <cell r="B7215" t="str">
            <v>螺纹钢</v>
          </cell>
          <cell r="C7215" t="str">
            <v>HRB500E Φ12</v>
          </cell>
          <cell r="D7215" t="str">
            <v>吨</v>
          </cell>
          <cell r="E7215">
            <v>2</v>
          </cell>
          <cell r="F7215">
            <v>45915</v>
          </cell>
          <cell r="G7215" t="str">
            <v>(宜宾兴港三江新区长江工业园保障性租赁住房建设项目-土建)四川省宜宾市翠屏区永善路南段宜宾市三江新区长江工业园区</v>
          </cell>
          <cell r="H7215" t="str">
            <v>赵元虎</v>
          </cell>
          <cell r="I7215">
            <v>13684167136</v>
          </cell>
        </row>
        <row r="7216">
          <cell r="A7216" t="str">
            <v>德胜</v>
          </cell>
          <cell r="B7216" t="str">
            <v>螺纹钢</v>
          </cell>
          <cell r="C7216" t="str">
            <v>HRB500E Φ14</v>
          </cell>
          <cell r="D7216" t="str">
            <v>吨</v>
          </cell>
          <cell r="E7216">
            <v>2</v>
          </cell>
          <cell r="F7216">
            <v>45915</v>
          </cell>
          <cell r="G7216" t="str">
            <v>(宜宾兴港三江新区长江工业园保障性租赁住房建设项目-土建)四川省宜宾市翠屏区永善路南段宜宾市三江新区长江工业园区</v>
          </cell>
          <cell r="H7216" t="str">
            <v>赵元虎</v>
          </cell>
          <cell r="I7216">
            <v>13684167136</v>
          </cell>
        </row>
        <row r="7217">
          <cell r="A7217" t="str">
            <v>德胜</v>
          </cell>
          <cell r="B7217" t="str">
            <v>螺纹钢</v>
          </cell>
          <cell r="C7217" t="str">
            <v>HRB500E Φ16</v>
          </cell>
          <cell r="D7217" t="str">
            <v>吨</v>
          </cell>
          <cell r="E7217">
            <v>2</v>
          </cell>
          <cell r="F7217">
            <v>45915</v>
          </cell>
          <cell r="G7217" t="str">
            <v>(宜宾兴港三江新区长江工业园保障性租赁住房建设项目-土建)四川省宜宾市翠屏区永善路南段宜宾市三江新区长江工业园区</v>
          </cell>
          <cell r="H7217" t="str">
            <v>赵元虎</v>
          </cell>
          <cell r="I7217">
            <v>13684167136</v>
          </cell>
        </row>
        <row r="7218">
          <cell r="A7218" t="str">
            <v>德胜</v>
          </cell>
          <cell r="B7218" t="str">
            <v>螺纹钢</v>
          </cell>
          <cell r="C7218" t="str">
            <v>HRB500E Φ18</v>
          </cell>
          <cell r="D7218" t="str">
            <v>吨</v>
          </cell>
          <cell r="E7218">
            <v>2</v>
          </cell>
          <cell r="F7218">
            <v>45915</v>
          </cell>
          <cell r="G7218" t="str">
            <v>(宜宾兴港三江新区长江工业园保障性租赁住房建设项目-土建)四川省宜宾市翠屏区永善路南段宜宾市三江新区长江工业园区</v>
          </cell>
          <cell r="H7218" t="str">
            <v>赵元虎</v>
          </cell>
          <cell r="I7218">
            <v>13684167136</v>
          </cell>
        </row>
        <row r="7219">
          <cell r="A7219" t="str">
            <v>德胜</v>
          </cell>
          <cell r="B7219" t="str">
            <v>螺纹钢</v>
          </cell>
          <cell r="C7219" t="str">
            <v>HRB500E Φ20</v>
          </cell>
          <cell r="D7219" t="str">
            <v>吨</v>
          </cell>
          <cell r="E7219">
            <v>2</v>
          </cell>
          <cell r="F7219">
            <v>45915</v>
          </cell>
          <cell r="G7219" t="str">
            <v>(宜宾兴港三江新区长江工业园保障性租赁住房建设项目-土建)四川省宜宾市翠屏区永善路南段宜宾市三江新区长江工业园区</v>
          </cell>
          <cell r="H7219" t="str">
            <v>赵元虎</v>
          </cell>
          <cell r="I7219">
            <v>13684167136</v>
          </cell>
        </row>
        <row r="7220">
          <cell r="A7220" t="str">
            <v>德胜</v>
          </cell>
          <cell r="B7220" t="str">
            <v>螺纹钢</v>
          </cell>
          <cell r="C7220" t="str">
            <v>HRB500E Φ22</v>
          </cell>
          <cell r="D7220" t="str">
            <v>吨</v>
          </cell>
          <cell r="E7220">
            <v>2</v>
          </cell>
          <cell r="F7220">
            <v>45915</v>
          </cell>
          <cell r="G7220" t="str">
            <v>(宜宾兴港三江新区长江工业园保障性租赁住房建设项目-土建)四川省宜宾市翠屏区永善路南段宜宾市三江新区长江工业园区</v>
          </cell>
          <cell r="H7220" t="str">
            <v>赵元虎</v>
          </cell>
          <cell r="I7220">
            <v>13684167136</v>
          </cell>
        </row>
        <row r="7221">
          <cell r="A7221" t="str">
            <v>德胜</v>
          </cell>
          <cell r="B7221" t="str">
            <v>螺纹钢</v>
          </cell>
          <cell r="C7221" t="str">
            <v>HRB500E Φ25</v>
          </cell>
          <cell r="D7221" t="str">
            <v>吨</v>
          </cell>
          <cell r="E7221">
            <v>21</v>
          </cell>
          <cell r="F7221">
            <v>45915</v>
          </cell>
          <cell r="G7221" t="str">
            <v>(宜宾兴港三江新区长江工业园保障性租赁住房建设项目-土建)四川省宜宾市翠屏区永善路南段宜宾市三江新区长江工业园区</v>
          </cell>
          <cell r="H7221" t="str">
            <v>赵元虎</v>
          </cell>
          <cell r="I7221">
            <v>13684167136</v>
          </cell>
        </row>
        <row r="7222">
          <cell r="A7222" t="str">
            <v>润耀</v>
          </cell>
          <cell r="B7222" t="str">
            <v>盘螺</v>
          </cell>
          <cell r="C7222" t="str">
            <v>HRB400E Φ12</v>
          </cell>
          <cell r="D7222" t="str">
            <v>吨</v>
          </cell>
          <cell r="E7222">
            <v>18</v>
          </cell>
          <cell r="F7222">
            <v>45915</v>
          </cell>
          <cell r="G7222" t="str">
            <v>(五冶建设成都国际铁路港多式联项目)四川省成都市青白江区桂平大道成都中远海运陆港多式联运有限公司</v>
          </cell>
          <cell r="H7222" t="str">
            <v>黄勇杰</v>
          </cell>
          <cell r="I7222">
            <v>13880580196</v>
          </cell>
        </row>
        <row r="7223">
          <cell r="A7223" t="str">
            <v>润耀</v>
          </cell>
          <cell r="B7223" t="str">
            <v>螺纹钢</v>
          </cell>
          <cell r="C7223" t="str">
            <v>HRB400E Φ20 9m</v>
          </cell>
          <cell r="D7223" t="str">
            <v>吨</v>
          </cell>
          <cell r="E7223">
            <v>10</v>
          </cell>
          <cell r="F7223">
            <v>45915</v>
          </cell>
          <cell r="G7223" t="str">
            <v>(五冶建设成都国际铁路港多式联项目)四川省成都市青白江区桂平大道成都中远海运陆港多式联运有限公司</v>
          </cell>
          <cell r="H7223" t="str">
            <v>黄勇杰</v>
          </cell>
          <cell r="I7223">
            <v>13880580196</v>
          </cell>
        </row>
        <row r="7224">
          <cell r="A7224" t="str">
            <v>润耀</v>
          </cell>
          <cell r="B7224" t="str">
            <v>螺纹钢</v>
          </cell>
          <cell r="C7224" t="str">
            <v>HRB400E Φ22 9m</v>
          </cell>
          <cell r="D7224" t="str">
            <v>吨</v>
          </cell>
          <cell r="E7224">
            <v>10</v>
          </cell>
          <cell r="F7224">
            <v>45915</v>
          </cell>
          <cell r="G7224" t="str">
            <v>(五冶建设成都国际铁路港多式联项目)四川省成都市青白江区桂平大道成都中远海运陆港多式联运有限公司</v>
          </cell>
          <cell r="H7224" t="str">
            <v>黄勇杰</v>
          </cell>
          <cell r="I7224">
            <v>13880580196</v>
          </cell>
        </row>
        <row r="7225">
          <cell r="A7225" t="str">
            <v>润耀</v>
          </cell>
          <cell r="B7225" t="str">
            <v>盘螺</v>
          </cell>
          <cell r="C7225" t="str">
            <v>HRB400E  12 </v>
          </cell>
          <cell r="D7225" t="str">
            <v>吨</v>
          </cell>
          <cell r="E7225">
            <v>35</v>
          </cell>
          <cell r="F7225">
            <v>45916</v>
          </cell>
          <cell r="G7225" t="str">
            <v>（中铁广州局-资乐高速5标）四川省乐山市井研县希望大道116号</v>
          </cell>
          <cell r="H7225" t="str">
            <v>廖俊杰</v>
          </cell>
          <cell r="I7225">
            <v>15775100965</v>
          </cell>
        </row>
        <row r="7226">
          <cell r="A7226" t="str">
            <v>润耀</v>
          </cell>
          <cell r="B7226" t="str">
            <v>螺纹钢</v>
          </cell>
          <cell r="C7226" t="str">
            <v>HRB400E  20 12m</v>
          </cell>
          <cell r="D7226" t="str">
            <v>吨</v>
          </cell>
          <cell r="E7226">
            <v>35</v>
          </cell>
          <cell r="F7226">
            <v>45916</v>
          </cell>
          <cell r="G7226" t="str">
            <v>（中铁广州局-资乐高速5标）四川省乐山市井研县希望大道116号</v>
          </cell>
          <cell r="H7226" t="str">
            <v>廖俊杰</v>
          </cell>
          <cell r="I7226">
            <v>15775100965</v>
          </cell>
        </row>
        <row r="7227">
          <cell r="A7227" t="str">
            <v>润耀</v>
          </cell>
          <cell r="B7227" t="str">
            <v>螺纹钢</v>
          </cell>
          <cell r="C7227" t="str">
            <v>HRB400E Φ28 9m</v>
          </cell>
          <cell r="D7227" t="str">
            <v>吨</v>
          </cell>
          <cell r="E7227">
            <v>105</v>
          </cell>
          <cell r="F7227">
            <v>45916</v>
          </cell>
          <cell r="G7227" t="str">
            <v>（中铁五局-成渝扩容3标）四川省资阳市雁江区伍隍镇铺子村雁江区X138</v>
          </cell>
          <cell r="H7227" t="str">
            <v>王健</v>
          </cell>
          <cell r="I7227">
            <v>17726168395</v>
          </cell>
        </row>
        <row r="7228">
          <cell r="A7228" t="str">
            <v>润耀</v>
          </cell>
          <cell r="B7228" t="str">
            <v>螺纹钢</v>
          </cell>
          <cell r="C7228" t="str">
            <v>HRB400E Φ12*12m</v>
          </cell>
          <cell r="D7228" t="str">
            <v>吨</v>
          </cell>
          <cell r="E7228">
            <v>105</v>
          </cell>
          <cell r="F7228">
            <v>45916</v>
          </cell>
          <cell r="G7228" t="str">
            <v>（中铁广州局-成渝扩容2标）四川省资阳市雁江区石岭镇易家沟2号梁场</v>
          </cell>
          <cell r="H7228" t="str">
            <v>孙鹏飞</v>
          </cell>
          <cell r="I7228">
            <v>18011784798</v>
          </cell>
        </row>
        <row r="7229">
          <cell r="A7229" t="str">
            <v>德胜</v>
          </cell>
          <cell r="B7229" t="str">
            <v>螺纹钢</v>
          </cell>
          <cell r="C7229" t="str">
            <v>HRB400E Φ14*12m</v>
          </cell>
          <cell r="D7229" t="str">
            <v>吨</v>
          </cell>
          <cell r="E7229">
            <v>35</v>
          </cell>
          <cell r="F7229">
            <v>45916</v>
          </cell>
          <cell r="G7229" t="str">
            <v>（中铁广州局-成渝扩容2标）四川省资阳市雁江区石岭镇易家沟2号梁场</v>
          </cell>
          <cell r="H7229" t="str">
            <v>孙鹏飞</v>
          </cell>
          <cell r="I7229">
            <v>18011784798</v>
          </cell>
        </row>
        <row r="7230">
          <cell r="A7230" t="str">
            <v>达钢</v>
          </cell>
          <cell r="B7230" t="str">
            <v>螺纹钢</v>
          </cell>
          <cell r="C7230" t="str">
            <v>HRB400E Φ12 9m</v>
          </cell>
          <cell r="D7230" t="str">
            <v>吨</v>
          </cell>
          <cell r="E7230">
            <v>6</v>
          </cell>
          <cell r="F7230">
            <v>45916</v>
          </cell>
          <cell r="G7230" t="str">
            <v>（商投建工达州中医药科技园-4工区-10号楼）达州市通川区达州中医药职业学院犀牛大道北段</v>
          </cell>
          <cell r="H7230" t="str">
            <v>张扬</v>
          </cell>
          <cell r="I7230">
            <v>18381904567</v>
          </cell>
        </row>
        <row r="7231">
          <cell r="A7231" t="str">
            <v>达钢</v>
          </cell>
          <cell r="B7231" t="str">
            <v>螺纹钢</v>
          </cell>
          <cell r="C7231" t="str">
            <v>HRB500E Φ16</v>
          </cell>
          <cell r="D7231" t="str">
            <v>吨</v>
          </cell>
          <cell r="E7231">
            <v>6</v>
          </cell>
          <cell r="F7231">
            <v>45916</v>
          </cell>
          <cell r="G7231" t="str">
            <v>（商投建工达州中医药科技园-4工区-10号楼）达州市通川区达州中医药职业学院犀牛大道北段</v>
          </cell>
          <cell r="H7231" t="str">
            <v>张扬</v>
          </cell>
          <cell r="I7231">
            <v>18381904567</v>
          </cell>
        </row>
        <row r="7232">
          <cell r="A7232" t="str">
            <v>达钢</v>
          </cell>
          <cell r="B7232" t="str">
            <v>螺纹钢</v>
          </cell>
          <cell r="C7232" t="str">
            <v>HRB500E Φ20</v>
          </cell>
          <cell r="D7232" t="str">
            <v>吨</v>
          </cell>
          <cell r="E7232">
            <v>9</v>
          </cell>
          <cell r="F7232">
            <v>45916</v>
          </cell>
          <cell r="G7232" t="str">
            <v>（商投建工达州中医药科技园-4工区-10号楼）达州市通川区达州中医药职业学院犀牛大道北段</v>
          </cell>
          <cell r="H7232" t="str">
            <v>张扬</v>
          </cell>
          <cell r="I7232">
            <v>18381904567</v>
          </cell>
        </row>
        <row r="7233">
          <cell r="A7233" t="str">
            <v>达钢</v>
          </cell>
          <cell r="B7233" t="str">
            <v>螺纹钢</v>
          </cell>
          <cell r="C7233" t="str">
            <v>HRB500E Φ22</v>
          </cell>
          <cell r="D7233" t="str">
            <v>吨</v>
          </cell>
          <cell r="E7233">
            <v>15</v>
          </cell>
          <cell r="F7233">
            <v>45916</v>
          </cell>
          <cell r="G7233" t="str">
            <v>（商投建工达州中医药科技园-4工区-10号楼）达州市通川区达州中医药职业学院犀牛大道北段</v>
          </cell>
          <cell r="H7233" t="str">
            <v>张扬</v>
          </cell>
          <cell r="I7233">
            <v>18381904567</v>
          </cell>
        </row>
        <row r="7234">
          <cell r="A7234" t="str">
            <v>达钢</v>
          </cell>
          <cell r="B7234" t="str">
            <v>螺纹钢</v>
          </cell>
          <cell r="C7234" t="str">
            <v>HRB500E Φ25</v>
          </cell>
          <cell r="D7234" t="str">
            <v>吨</v>
          </cell>
          <cell r="E7234">
            <v>21</v>
          </cell>
          <cell r="F7234">
            <v>45916</v>
          </cell>
          <cell r="G7234" t="str">
            <v>（商投建工达州中医药科技园-4工区-10号楼）达州市通川区达州中医药职业学院犀牛大道北段</v>
          </cell>
          <cell r="H7234" t="str">
            <v>张扬</v>
          </cell>
          <cell r="I7234">
            <v>18381904567</v>
          </cell>
        </row>
        <row r="7235">
          <cell r="A7235" t="str">
            <v>泸钢</v>
          </cell>
          <cell r="B7235" t="str">
            <v>高线</v>
          </cell>
          <cell r="C7235" t="str">
            <v>HPB300 Φ12</v>
          </cell>
          <cell r="D7235" t="str">
            <v>吨</v>
          </cell>
          <cell r="E7235">
            <v>5</v>
          </cell>
          <cell r="F7235">
            <v>45916</v>
          </cell>
          <cell r="G7235" t="str">
            <v>(五冶建设锦江区林家坝片区20号地块商业项目)锦江区泰昌路锦江28亩项目部</v>
          </cell>
          <cell r="H7235" t="str">
            <v>陶杰</v>
          </cell>
          <cell r="I7235">
            <v>13980247952</v>
          </cell>
        </row>
        <row r="7236">
          <cell r="A7236" t="str">
            <v>泸钢</v>
          </cell>
          <cell r="B7236" t="str">
            <v>螺纹钢</v>
          </cell>
          <cell r="C7236" t="str">
            <v>HRB400E Φ18 9m</v>
          </cell>
          <cell r="D7236" t="str">
            <v>吨</v>
          </cell>
          <cell r="E7236">
            <v>5</v>
          </cell>
          <cell r="F7236">
            <v>45916</v>
          </cell>
          <cell r="G7236" t="str">
            <v>(五冶建设锦江区林家坝片区20号地块商业项目)锦江区泰昌路锦江28亩项目部</v>
          </cell>
          <cell r="H7236" t="str">
            <v>陶杰</v>
          </cell>
          <cell r="I7236">
            <v>13980247952</v>
          </cell>
        </row>
        <row r="7237">
          <cell r="A7237" t="str">
            <v>泸钢</v>
          </cell>
          <cell r="B7237" t="str">
            <v>螺纹钢</v>
          </cell>
          <cell r="C7237" t="str">
            <v>HRB400E Φ22 9m</v>
          </cell>
          <cell r="D7237" t="str">
            <v>吨</v>
          </cell>
          <cell r="E7237">
            <v>26</v>
          </cell>
          <cell r="F7237">
            <v>45916</v>
          </cell>
          <cell r="G7237" t="str">
            <v>(五冶建设锦江区林家坝片区20号地块商业项目)锦江区泰昌路锦江28亩项目部</v>
          </cell>
          <cell r="H7237" t="str">
            <v>陶杰</v>
          </cell>
          <cell r="I7237">
            <v>13980247952</v>
          </cell>
        </row>
        <row r="7238">
          <cell r="A7238" t="str">
            <v>吉晨盛泰</v>
          </cell>
          <cell r="B7238" t="str">
            <v>高线</v>
          </cell>
          <cell r="C7238" t="str">
            <v>HPB300Φ10</v>
          </cell>
          <cell r="D7238" t="str">
            <v>吨</v>
          </cell>
          <cell r="E7238">
            <v>4</v>
          </cell>
          <cell r="F7238">
            <v>45917</v>
          </cell>
          <cell r="G7238" t="str">
            <v>5标三分部十局第七公司凉山州昭觉县谷曲镇瓦洛乌村</v>
          </cell>
          <cell r="H7238" t="str">
            <v>魏忠魁</v>
          </cell>
          <cell r="I7238">
            <v>18229056777</v>
          </cell>
        </row>
        <row r="7239">
          <cell r="A7239" t="str">
            <v>吉晨盛泰</v>
          </cell>
          <cell r="B7239" t="str">
            <v>螺纹钢</v>
          </cell>
          <cell r="C7239" t="str">
            <v>HRB400EΦ32</v>
          </cell>
          <cell r="D7239" t="str">
            <v>吨</v>
          </cell>
          <cell r="E7239">
            <v>70</v>
          </cell>
          <cell r="F7239">
            <v>45917</v>
          </cell>
          <cell r="G7239" t="str">
            <v>5标三分部十局第七公司凉山州昭觉县谷曲镇瓦洛乌村</v>
          </cell>
          <cell r="H7239" t="str">
            <v>魏忠魁</v>
          </cell>
          <cell r="I7239">
            <v>18229056777</v>
          </cell>
        </row>
        <row r="7240">
          <cell r="A7240" t="str">
            <v>吉晨盛泰</v>
          </cell>
          <cell r="B7240" t="str">
            <v>螺纹钢</v>
          </cell>
          <cell r="C7240" t="str">
            <v>HRB400EΦ12</v>
          </cell>
          <cell r="D7240" t="str">
            <v>吨</v>
          </cell>
          <cell r="E7240">
            <v>20</v>
          </cell>
          <cell r="F7240">
            <v>45917</v>
          </cell>
          <cell r="G7240" t="str">
            <v>5标三分部十局第七公司凉山州昭觉县谷曲镇瓦洛乌村</v>
          </cell>
          <cell r="H7240" t="str">
            <v>魏忠魁</v>
          </cell>
          <cell r="I7240">
            <v>18229056777</v>
          </cell>
        </row>
        <row r="7241">
          <cell r="A7241" t="str">
            <v>吉晨盛泰</v>
          </cell>
          <cell r="B7241" t="str">
            <v>螺纹钢</v>
          </cell>
          <cell r="C7241" t="str">
            <v>HRB400EΦ16</v>
          </cell>
          <cell r="D7241" t="str">
            <v>吨</v>
          </cell>
          <cell r="E7241">
            <v>20</v>
          </cell>
          <cell r="F7241">
            <v>45917</v>
          </cell>
          <cell r="G7241" t="str">
            <v>5标三分部十局第七公司凉山州昭觉县谷曲镇瓦洛乌村</v>
          </cell>
          <cell r="H7241" t="str">
            <v>魏忠魁</v>
          </cell>
          <cell r="I7241">
            <v>18229056777</v>
          </cell>
        </row>
        <row r="7242">
          <cell r="A7242" t="str">
            <v>吉晨盛泰</v>
          </cell>
          <cell r="B7242" t="str">
            <v>螺纹钢</v>
          </cell>
          <cell r="C7242" t="str">
            <v>HRB400EΦ20</v>
          </cell>
          <cell r="D7242" t="str">
            <v>吨</v>
          </cell>
          <cell r="E7242">
            <v>20</v>
          </cell>
          <cell r="F7242">
            <v>45917</v>
          </cell>
          <cell r="G7242" t="str">
            <v>5标三分部十局第七公司凉山州昭觉县谷曲镇瓦洛乌村</v>
          </cell>
          <cell r="H7242" t="str">
            <v>魏忠魁</v>
          </cell>
          <cell r="I7242">
            <v>18229056777</v>
          </cell>
        </row>
        <row r="7243">
          <cell r="A7243" t="str">
            <v>吉晨盛泰</v>
          </cell>
          <cell r="B7243" t="str">
            <v>螺纹钢</v>
          </cell>
          <cell r="C7243" t="str">
            <v>HRB400EΦ28</v>
          </cell>
          <cell r="D7243" t="str">
            <v>吨</v>
          </cell>
          <cell r="E7243">
            <v>6</v>
          </cell>
          <cell r="F7243">
            <v>45917</v>
          </cell>
          <cell r="G7243" t="str">
            <v>5标三分部十局第七公司凉山州昭觉县谷曲镇瓦洛乌村</v>
          </cell>
          <cell r="H7243" t="str">
            <v>魏忠魁</v>
          </cell>
          <cell r="I7243">
            <v>18229056777</v>
          </cell>
        </row>
        <row r="7244">
          <cell r="A7244" t="str">
            <v>吉晨盛泰</v>
          </cell>
          <cell r="B7244" t="str">
            <v>螺纹钢</v>
          </cell>
          <cell r="C7244" t="str">
            <v>HRB400EΦ32</v>
          </cell>
          <cell r="D7244" t="str">
            <v>吨</v>
          </cell>
          <cell r="E7244">
            <v>75</v>
          </cell>
          <cell r="F7244">
            <v>45917</v>
          </cell>
          <cell r="G7244" t="str">
            <v>5标三分部十局第七公司凉山州昭觉县谷曲镇瓦洛乌村</v>
          </cell>
          <cell r="H7244" t="str">
            <v>魏忠魁</v>
          </cell>
          <cell r="I7244">
            <v>18229056777</v>
          </cell>
        </row>
        <row r="7245">
          <cell r="A7245" t="str">
            <v>吉晨盛泰</v>
          </cell>
          <cell r="B7245" t="str">
            <v>盘螺</v>
          </cell>
          <cell r="C7245" t="str">
            <v>HRB400EΦ10</v>
          </cell>
          <cell r="D7245" t="str">
            <v>吨</v>
          </cell>
          <cell r="E7245">
            <v>45</v>
          </cell>
          <cell r="F7245">
            <v>45917</v>
          </cell>
          <cell r="G7245" t="str">
            <v>5标三分部十局第七公司凉山州昭觉县新城镇阿都马打(中铁十局西昭高速3号拌合站过磅)</v>
          </cell>
          <cell r="H7245" t="str">
            <v>魏忠魁</v>
          </cell>
          <cell r="I7245">
            <v>18229056777</v>
          </cell>
        </row>
        <row r="7246">
          <cell r="A7246" t="str">
            <v>吉晨盛泰</v>
          </cell>
          <cell r="B7246" t="str">
            <v>螺纹钢</v>
          </cell>
          <cell r="C7246" t="str">
            <v>HRB400EΦ12</v>
          </cell>
          <cell r="D7246" t="str">
            <v>吨</v>
          </cell>
          <cell r="E7246">
            <v>20</v>
          </cell>
          <cell r="F7246">
            <v>45917</v>
          </cell>
          <cell r="G7246" t="str">
            <v>（中铁十局七公司西昭高速5标1分部）四川省凉山州布拖县委只洛乡委之洛村1号钢构厂</v>
          </cell>
          <cell r="H7246" t="str">
            <v>吴裕</v>
          </cell>
          <cell r="I7246">
            <v>19802920715</v>
          </cell>
        </row>
        <row r="7247">
          <cell r="A7247" t="str">
            <v>吉晨盛泰</v>
          </cell>
          <cell r="B7247" t="str">
            <v>盘螺</v>
          </cell>
          <cell r="C7247" t="str">
            <v>HRB400EΦ10</v>
          </cell>
          <cell r="D7247" t="str">
            <v>吨</v>
          </cell>
          <cell r="E7247">
            <v>50</v>
          </cell>
          <cell r="F7247">
            <v>45917</v>
          </cell>
          <cell r="G7247" t="str">
            <v>（中铁十局七公司西昭高速5标1分部）四川省凉山州布拖县委只洛乡委之洛村1号钢构厂</v>
          </cell>
          <cell r="H7247" t="str">
            <v>吴裕</v>
          </cell>
          <cell r="I7247">
            <v>19802920715</v>
          </cell>
        </row>
        <row r="7248">
          <cell r="A7248" t="str">
            <v>吉晨盛泰</v>
          </cell>
          <cell r="B7248" t="str">
            <v>螺纹钢</v>
          </cell>
          <cell r="C7248" t="str">
            <v>HRB400EΦ12</v>
          </cell>
          <cell r="D7248" t="str">
            <v>吨</v>
          </cell>
          <cell r="E7248">
            <v>15</v>
          </cell>
          <cell r="F7248">
            <v>45917</v>
          </cell>
          <cell r="G7248" t="str">
            <v>（中铁十局七公司西昭高速5标1分部）四川省凉山州布拖县委只洛乡委之洛村1号钢构厂</v>
          </cell>
          <cell r="H7248" t="str">
            <v>吴裕</v>
          </cell>
          <cell r="I7248">
            <v>19802920715</v>
          </cell>
        </row>
        <row r="7249">
          <cell r="A7249" t="str">
            <v>吉晨盛泰</v>
          </cell>
          <cell r="B7249" t="str">
            <v>螺纹钢</v>
          </cell>
          <cell r="C7249" t="str">
            <v>HRB400EΦ14</v>
          </cell>
          <cell r="D7249" t="str">
            <v>吨</v>
          </cell>
          <cell r="E7249">
            <v>20</v>
          </cell>
          <cell r="F7249">
            <v>45917</v>
          </cell>
          <cell r="G7249" t="str">
            <v>（中铁十局七公司西昭高速5标1分部）四川省凉山州布拖县委只洛乡委之洛村1号钢构厂</v>
          </cell>
          <cell r="H7249" t="str">
            <v>吴裕</v>
          </cell>
          <cell r="I7249">
            <v>19802920715</v>
          </cell>
        </row>
        <row r="7250">
          <cell r="A7250" t="str">
            <v>吉晨盛泰</v>
          </cell>
          <cell r="B7250" t="str">
            <v>盘圆</v>
          </cell>
          <cell r="C7250" t="str">
            <v>HPB300EΦ8</v>
          </cell>
          <cell r="D7250" t="str">
            <v>吨</v>
          </cell>
          <cell r="E7250">
            <v>10</v>
          </cell>
          <cell r="F7250">
            <v>45917</v>
          </cell>
          <cell r="G7250" t="str">
            <v>（中铁十局七公司西昭高速5标1分部）四川省凉山州布拖县委只洛乡委之洛村1号钢构厂</v>
          </cell>
          <cell r="H7250" t="str">
            <v>吴裕</v>
          </cell>
          <cell r="I7250">
            <v>19802920715</v>
          </cell>
        </row>
        <row r="7251">
          <cell r="A7251" t="str">
            <v>吉晨盛泰</v>
          </cell>
          <cell r="B7251" t="str">
            <v>螺纹钢</v>
          </cell>
          <cell r="C7251" t="str">
            <v>HRB400EΦ14</v>
          </cell>
          <cell r="D7251" t="str">
            <v>吨</v>
          </cell>
          <cell r="E7251">
            <v>25</v>
          </cell>
          <cell r="F7251">
            <v>45917</v>
          </cell>
          <cell r="G7251" t="str">
            <v>（中铁十局七公司西昭高速5标1分部）四川省凉山州布拖县委只洛乡委之洛村1号钢构厂</v>
          </cell>
          <cell r="H7251" t="str">
            <v>吴裕</v>
          </cell>
          <cell r="I7251">
            <v>19802920715</v>
          </cell>
        </row>
        <row r="7252">
          <cell r="A7252" t="str">
            <v>吉晨盛泰</v>
          </cell>
          <cell r="B7252" t="str">
            <v>螺纹钢</v>
          </cell>
          <cell r="C7252" t="str">
            <v>HRB500EФ28</v>
          </cell>
          <cell r="D7252" t="str">
            <v>吨</v>
          </cell>
          <cell r="E7252">
            <v>80</v>
          </cell>
          <cell r="F7252">
            <v>45917</v>
          </cell>
          <cell r="G7252" t="str">
            <v>（ 中铁一局四公司西昭高速6标3部）昭觉县洒拉地坡乡三分部山里钢筋场</v>
          </cell>
          <cell r="H7252" t="str">
            <v>李航</v>
          </cell>
          <cell r="I7252">
            <v>18217171777</v>
          </cell>
        </row>
        <row r="7253">
          <cell r="A7253" t="str">
            <v>泸钢</v>
          </cell>
          <cell r="B7253" t="str">
            <v>螺纹钢</v>
          </cell>
          <cell r="C7253" t="str">
            <v>HRB400E Φ28×9米</v>
          </cell>
          <cell r="D7253" t="str">
            <v>吨</v>
          </cell>
          <cell r="E7253">
            <v>35</v>
          </cell>
          <cell r="F7253">
            <v>45917</v>
          </cell>
          <cell r="G7253" t="str">
            <v>（自永2标九局西南分公司钢筋棚）四川省自贡市骑龙镇大湾村</v>
          </cell>
          <cell r="H7253" t="str">
            <v>高彦彬</v>
          </cell>
          <cell r="I7253">
            <v>13835906370</v>
          </cell>
        </row>
        <row r="7254">
          <cell r="A7254" t="str">
            <v>泸钢</v>
          </cell>
          <cell r="B7254" t="str">
            <v>盘螺</v>
          </cell>
          <cell r="C7254" t="str">
            <v>HRB400E Φ12</v>
          </cell>
          <cell r="D7254" t="str">
            <v>吨</v>
          </cell>
          <cell r="E7254">
            <v>35</v>
          </cell>
          <cell r="F7254">
            <v>45917</v>
          </cell>
          <cell r="G7254" t="str">
            <v>（自永2标九局西南分公司钢筋棚）四川省自贡市骑龙镇大湾村</v>
          </cell>
          <cell r="H7254" t="str">
            <v>高彦彬</v>
          </cell>
          <cell r="I7254">
            <v>13835906370</v>
          </cell>
        </row>
        <row r="7255">
          <cell r="A7255" t="str">
            <v>泸钢</v>
          </cell>
          <cell r="B7255" t="str">
            <v>螺纹钢</v>
          </cell>
          <cell r="C7255" t="str">
            <v>HRB400E Φ12×9米</v>
          </cell>
          <cell r="D7255" t="str">
            <v>吨</v>
          </cell>
          <cell r="E7255">
            <v>14</v>
          </cell>
          <cell r="F7255">
            <v>45917</v>
          </cell>
          <cell r="G7255" t="str">
            <v>（自永2标九局西南分公司钢筋棚）四川省自贡市骑龙镇大湾村</v>
          </cell>
          <cell r="H7255" t="str">
            <v>高彦彬</v>
          </cell>
          <cell r="I7255">
            <v>13835906370</v>
          </cell>
        </row>
        <row r="7256">
          <cell r="A7256" t="str">
            <v>泸钢</v>
          </cell>
          <cell r="B7256" t="str">
            <v>螺纹钢</v>
          </cell>
          <cell r="C7256" t="str">
            <v>HRB400E Φ16×12米</v>
          </cell>
          <cell r="D7256" t="str">
            <v>吨</v>
          </cell>
          <cell r="E7256">
            <v>22</v>
          </cell>
          <cell r="F7256">
            <v>45917</v>
          </cell>
          <cell r="G7256" t="str">
            <v>（自永2标九局西南分公司钢筋棚）四川省自贡市骑龙镇大湾村</v>
          </cell>
          <cell r="H7256" t="str">
            <v>高彦彬</v>
          </cell>
          <cell r="I7256">
            <v>13835906370</v>
          </cell>
        </row>
        <row r="7257">
          <cell r="A7257" t="str">
            <v>德胜</v>
          </cell>
          <cell r="B7257" t="str">
            <v>螺纹钢</v>
          </cell>
          <cell r="C7257" t="str">
            <v>HRB400E Φ18 9m</v>
          </cell>
          <cell r="D7257" t="str">
            <v>吨</v>
          </cell>
          <cell r="E7257">
            <v>12</v>
          </cell>
          <cell r="F7257">
            <v>45917</v>
          </cell>
          <cell r="G7257" t="str">
            <v>(华西乐山）-四川省乐山市市中区苏稽镇校地共建产教融合基地建设项目二标段</v>
          </cell>
          <cell r="H7257" t="str">
            <v>彭江涛</v>
          </cell>
          <cell r="I7257">
            <v>13990276572</v>
          </cell>
        </row>
        <row r="7258">
          <cell r="A7258" t="str">
            <v>德胜</v>
          </cell>
          <cell r="B7258" t="str">
            <v>螺纹钢</v>
          </cell>
          <cell r="C7258" t="str">
            <v>HRB500E Φ12</v>
          </cell>
          <cell r="D7258" t="str">
            <v>吨</v>
          </cell>
          <cell r="E7258">
            <v>2.8</v>
          </cell>
          <cell r="F7258">
            <v>45917</v>
          </cell>
          <cell r="G7258" t="str">
            <v>(华西乐山）-四川省乐山市市中区苏稽镇校地共建产教融合基地建设项目二标段</v>
          </cell>
          <cell r="H7258" t="str">
            <v>彭江涛</v>
          </cell>
          <cell r="I7258">
            <v>13990276572</v>
          </cell>
        </row>
        <row r="7259">
          <cell r="A7259" t="str">
            <v>德胜</v>
          </cell>
          <cell r="B7259" t="str">
            <v>螺纹钢</v>
          </cell>
          <cell r="C7259" t="str">
            <v>HRB500E Φ14</v>
          </cell>
          <cell r="D7259" t="str">
            <v>吨</v>
          </cell>
          <cell r="E7259">
            <v>5.6</v>
          </cell>
          <cell r="F7259">
            <v>45917</v>
          </cell>
          <cell r="G7259" t="str">
            <v>(华西乐山）-四川省乐山市市中区苏稽镇校地共建产教融合基地建设项目二标段</v>
          </cell>
          <cell r="H7259" t="str">
            <v>彭江涛</v>
          </cell>
          <cell r="I7259">
            <v>13990276572</v>
          </cell>
        </row>
        <row r="7260">
          <cell r="A7260" t="str">
            <v>德胜</v>
          </cell>
          <cell r="B7260" t="str">
            <v>螺纹钢</v>
          </cell>
          <cell r="C7260" t="str">
            <v>HRB500E Φ16</v>
          </cell>
          <cell r="D7260" t="str">
            <v>吨</v>
          </cell>
          <cell r="E7260">
            <v>2.8</v>
          </cell>
          <cell r="F7260">
            <v>45917</v>
          </cell>
          <cell r="G7260" t="str">
            <v>(华西乐山）-四川省乐山市市中区苏稽镇校地共建产教融合基地建设项目二标段</v>
          </cell>
          <cell r="H7260" t="str">
            <v>彭江涛</v>
          </cell>
          <cell r="I7260">
            <v>13990276572</v>
          </cell>
        </row>
        <row r="7261">
          <cell r="A7261" t="str">
            <v>德胜</v>
          </cell>
          <cell r="B7261" t="str">
            <v>螺纹钢</v>
          </cell>
          <cell r="C7261" t="str">
            <v>HRB500E Φ18</v>
          </cell>
          <cell r="D7261" t="str">
            <v>吨</v>
          </cell>
          <cell r="E7261">
            <v>5.5</v>
          </cell>
          <cell r="F7261">
            <v>45917</v>
          </cell>
          <cell r="G7261" t="str">
            <v>(华西乐山）-四川省乐山市市中区苏稽镇校地共建产教融合基地建设项目二标段</v>
          </cell>
          <cell r="H7261" t="str">
            <v>彭江涛</v>
          </cell>
          <cell r="I7261">
            <v>13990276572</v>
          </cell>
        </row>
        <row r="7262">
          <cell r="A7262" t="str">
            <v>德胜</v>
          </cell>
          <cell r="B7262" t="str">
            <v>螺纹钢</v>
          </cell>
          <cell r="C7262" t="str">
            <v>HRB500E Φ20</v>
          </cell>
          <cell r="D7262" t="str">
            <v>吨</v>
          </cell>
          <cell r="E7262">
            <v>5.6</v>
          </cell>
          <cell r="F7262">
            <v>45917</v>
          </cell>
          <cell r="G7262" t="str">
            <v>(华西乐山）-四川省乐山市市中区苏稽镇校地共建产教融合基地建设项目二标段</v>
          </cell>
          <cell r="H7262" t="str">
            <v>彭江涛</v>
          </cell>
          <cell r="I7262">
            <v>13990276572</v>
          </cell>
        </row>
        <row r="7263">
          <cell r="A7263" t="str">
            <v>德胜</v>
          </cell>
          <cell r="B7263" t="str">
            <v>螺纹钢</v>
          </cell>
          <cell r="C7263" t="str">
            <v>HRB500E Φ22</v>
          </cell>
          <cell r="D7263" t="str">
            <v>吨</v>
          </cell>
          <cell r="E7263">
            <v>5.6</v>
          </cell>
          <cell r="F7263">
            <v>45917</v>
          </cell>
          <cell r="G7263" t="str">
            <v>(华西乐山）-四川省乐山市市中区苏稽镇校地共建产教融合基地建设项目二标段</v>
          </cell>
          <cell r="H7263" t="str">
            <v>彭江涛</v>
          </cell>
          <cell r="I7263">
            <v>13990276572</v>
          </cell>
        </row>
        <row r="7264">
          <cell r="A7264" t="str">
            <v>德胜</v>
          </cell>
          <cell r="B7264" t="str">
            <v>螺纹钢</v>
          </cell>
          <cell r="C7264" t="str">
            <v>HRB500E Φ25</v>
          </cell>
          <cell r="D7264" t="str">
            <v>吨</v>
          </cell>
          <cell r="E7264">
            <v>25.2</v>
          </cell>
          <cell r="F7264">
            <v>45917</v>
          </cell>
          <cell r="G7264" t="str">
            <v>(华西乐山）-四川省乐山市市中区苏稽镇校地共建产教融合基地建设项目二标段</v>
          </cell>
          <cell r="H7264" t="str">
            <v>彭江涛</v>
          </cell>
          <cell r="I7264">
            <v>13990276572</v>
          </cell>
        </row>
        <row r="7265">
          <cell r="A7265" t="str">
            <v>德胜</v>
          </cell>
          <cell r="B7265" t="str">
            <v>螺纹钢</v>
          </cell>
          <cell r="C7265" t="str">
            <v>HRB500E Φ22 12m</v>
          </cell>
          <cell r="D7265" t="str">
            <v>吨</v>
          </cell>
          <cell r="E7265">
            <v>8.4</v>
          </cell>
          <cell r="F7265">
            <v>45917</v>
          </cell>
          <cell r="G7265" t="str">
            <v>(华西乐山）-四川省乐山市市中区苏稽镇校地共建产教融合基地建设项目二标段</v>
          </cell>
          <cell r="H7265" t="str">
            <v>彭江涛</v>
          </cell>
          <cell r="I7265">
            <v>13990276572</v>
          </cell>
        </row>
        <row r="7266">
          <cell r="A7266" t="str">
            <v>德胜</v>
          </cell>
          <cell r="B7266" t="str">
            <v>螺纹钢</v>
          </cell>
          <cell r="C7266" t="str">
            <v>HRB400E Φ14 9m</v>
          </cell>
          <cell r="D7266" t="str">
            <v>吨</v>
          </cell>
          <cell r="E7266">
            <v>3</v>
          </cell>
          <cell r="F7266">
            <v>45917</v>
          </cell>
          <cell r="G7266" t="str">
            <v>(华西乐山）-四川省乐山市市中区苏稽镇校地共建产教融合基地建设项目二标段</v>
          </cell>
          <cell r="H7266" t="str">
            <v>彭江涛</v>
          </cell>
          <cell r="I7266">
            <v>13990276572</v>
          </cell>
        </row>
        <row r="7267">
          <cell r="A7267" t="str">
            <v>德胜</v>
          </cell>
          <cell r="B7267" t="str">
            <v>螺纹钢</v>
          </cell>
          <cell r="C7267" t="str">
            <v>HRB400E Φ18 9m</v>
          </cell>
          <cell r="D7267" t="str">
            <v>吨</v>
          </cell>
          <cell r="E7267">
            <v>8.4</v>
          </cell>
          <cell r="F7267">
            <v>45917</v>
          </cell>
          <cell r="G7267" t="str">
            <v>(华西乐山）-四川省乐山市市中区苏稽镇校地共建产教融合基地建设项目二标段</v>
          </cell>
          <cell r="H7267" t="str">
            <v>彭江涛</v>
          </cell>
          <cell r="I7267">
            <v>13990276572</v>
          </cell>
        </row>
        <row r="7268">
          <cell r="A7268" t="str">
            <v>德胜</v>
          </cell>
          <cell r="B7268" t="str">
            <v>螺纹钢</v>
          </cell>
          <cell r="C7268" t="str">
            <v>HRB500E Φ12</v>
          </cell>
          <cell r="D7268" t="str">
            <v>吨</v>
          </cell>
          <cell r="E7268">
            <v>2.8</v>
          </cell>
          <cell r="F7268">
            <v>45917</v>
          </cell>
          <cell r="G7268" t="str">
            <v>(华西乐山）-四川省乐山市市中区苏稽镇校地共建产教融合基地建设项目二标段</v>
          </cell>
          <cell r="H7268" t="str">
            <v>彭江涛</v>
          </cell>
          <cell r="I7268">
            <v>13990276572</v>
          </cell>
        </row>
        <row r="7269">
          <cell r="A7269" t="str">
            <v>德胜</v>
          </cell>
          <cell r="B7269" t="str">
            <v>螺纹钢</v>
          </cell>
          <cell r="C7269" t="str">
            <v>HRB500E Φ14</v>
          </cell>
          <cell r="D7269" t="str">
            <v>吨</v>
          </cell>
          <cell r="E7269">
            <v>2.8</v>
          </cell>
          <cell r="F7269">
            <v>45917</v>
          </cell>
          <cell r="G7269" t="str">
            <v>(华西乐山）-四川省乐山市市中区苏稽镇校地共建产教融合基地建设项目二标段</v>
          </cell>
          <cell r="H7269" t="str">
            <v>彭江涛</v>
          </cell>
          <cell r="I7269">
            <v>13990276572</v>
          </cell>
        </row>
        <row r="7270">
          <cell r="A7270" t="str">
            <v>德胜</v>
          </cell>
          <cell r="B7270" t="str">
            <v>螺纹钢</v>
          </cell>
          <cell r="C7270" t="str">
            <v>HRB500E Φ16</v>
          </cell>
          <cell r="D7270" t="str">
            <v>吨</v>
          </cell>
          <cell r="E7270">
            <v>8.4</v>
          </cell>
          <cell r="F7270">
            <v>45917</v>
          </cell>
          <cell r="G7270" t="str">
            <v>(华西乐山）-四川省乐山市市中区苏稽镇校地共建产教融合基地建设项目二标段</v>
          </cell>
          <cell r="H7270" t="str">
            <v>彭江涛</v>
          </cell>
          <cell r="I7270">
            <v>13990276572</v>
          </cell>
        </row>
        <row r="7271">
          <cell r="A7271" t="str">
            <v>德胜</v>
          </cell>
          <cell r="B7271" t="str">
            <v>螺纹钢</v>
          </cell>
          <cell r="C7271" t="str">
            <v>HRB500E Φ18</v>
          </cell>
          <cell r="D7271" t="str">
            <v>吨</v>
          </cell>
          <cell r="E7271">
            <v>8.4</v>
          </cell>
          <cell r="F7271">
            <v>45917</v>
          </cell>
          <cell r="G7271" t="str">
            <v>(华西乐山）-四川省乐山市市中区苏稽镇校地共建产教融合基地建设项目二标段</v>
          </cell>
          <cell r="H7271" t="str">
            <v>彭江涛</v>
          </cell>
          <cell r="I7271">
            <v>13990276572</v>
          </cell>
        </row>
        <row r="7272">
          <cell r="A7272" t="str">
            <v>德胜</v>
          </cell>
          <cell r="B7272" t="str">
            <v>螺纹钢</v>
          </cell>
          <cell r="C7272" t="str">
            <v>HRB500E Φ20</v>
          </cell>
          <cell r="D7272" t="str">
            <v>吨</v>
          </cell>
          <cell r="E7272">
            <v>5.6</v>
          </cell>
          <cell r="F7272">
            <v>45917</v>
          </cell>
          <cell r="G7272" t="str">
            <v>(华西乐山）-四川省乐山市市中区苏稽镇校地共建产教融合基地建设项目二标段</v>
          </cell>
          <cell r="H7272" t="str">
            <v>彭江涛</v>
          </cell>
          <cell r="I7272">
            <v>13990276572</v>
          </cell>
        </row>
        <row r="7273">
          <cell r="A7273" t="str">
            <v>德胜</v>
          </cell>
          <cell r="B7273" t="str">
            <v>螺纹钢</v>
          </cell>
          <cell r="C7273" t="str">
            <v>HRB500E Φ22 12m</v>
          </cell>
          <cell r="D7273" t="str">
            <v>吨</v>
          </cell>
          <cell r="E7273">
            <v>5.6</v>
          </cell>
          <cell r="F7273">
            <v>45917</v>
          </cell>
          <cell r="G7273" t="str">
            <v>(华西乐山）-四川省乐山市市中区苏稽镇校地共建产教融合基地建设项目二标段</v>
          </cell>
          <cell r="H7273" t="str">
            <v>彭江涛</v>
          </cell>
          <cell r="I7273">
            <v>13990276572</v>
          </cell>
        </row>
        <row r="7274">
          <cell r="A7274" t="str">
            <v>德胜</v>
          </cell>
          <cell r="B7274" t="str">
            <v>螺纹钢</v>
          </cell>
          <cell r="C7274" t="str">
            <v>HRB500E Φ22</v>
          </cell>
          <cell r="D7274" t="str">
            <v>吨</v>
          </cell>
          <cell r="E7274">
            <v>14</v>
          </cell>
          <cell r="F7274">
            <v>45917</v>
          </cell>
          <cell r="G7274" t="str">
            <v>(华西乐山）-四川省乐山市市中区苏稽镇校地共建产教融合基地建设项目二标段</v>
          </cell>
          <cell r="H7274" t="str">
            <v>彭江涛</v>
          </cell>
          <cell r="I7274">
            <v>13990276572</v>
          </cell>
        </row>
        <row r="7275">
          <cell r="A7275" t="str">
            <v>德胜</v>
          </cell>
          <cell r="B7275" t="str">
            <v>螺纹钢</v>
          </cell>
          <cell r="C7275" t="str">
            <v>HRB500E Φ25</v>
          </cell>
          <cell r="D7275" t="str">
            <v>吨</v>
          </cell>
          <cell r="E7275">
            <v>14</v>
          </cell>
          <cell r="F7275">
            <v>45917</v>
          </cell>
          <cell r="G7275" t="str">
            <v>(华西乐山）-四川省乐山市市中区苏稽镇校地共建产教融合基地建设项目二标段</v>
          </cell>
          <cell r="H7275" t="str">
            <v>彭江涛</v>
          </cell>
          <cell r="I7275">
            <v>13990276572</v>
          </cell>
        </row>
        <row r="7276">
          <cell r="A7276" t="str">
            <v>德胜恒嘉</v>
          </cell>
          <cell r="B7276" t="str">
            <v>螺纹钢</v>
          </cell>
          <cell r="C7276" t="str">
            <v>HRB400EФ22*9m</v>
          </cell>
          <cell r="D7276" t="str">
            <v>吨</v>
          </cell>
          <cell r="E7276">
            <v>35</v>
          </cell>
          <cell r="F7276">
            <v>45917</v>
          </cell>
          <cell r="G7276" t="str">
            <v>（中铁一局四公司康新高速TJ1-1标雅加梗隧道）四川省甘孜州康定市雅加梗路基</v>
          </cell>
          <cell r="H7276" t="str">
            <v>范国义</v>
          </cell>
          <cell r="I7276">
            <v>15897676433</v>
          </cell>
        </row>
        <row r="7277">
          <cell r="A7277" t="str">
            <v>德胜恒嘉</v>
          </cell>
          <cell r="B7277" t="str">
            <v>螺纹钢</v>
          </cell>
          <cell r="C7277" t="str">
            <v>HRB400EФ20*9m</v>
          </cell>
          <cell r="D7277" t="str">
            <v>吨</v>
          </cell>
          <cell r="E7277">
            <v>15</v>
          </cell>
          <cell r="F7277">
            <v>45917</v>
          </cell>
          <cell r="G7277" t="str">
            <v>（中铁一局四公司康新高速TJ1-1标雅加梗隧道）四川省甘孜州康定市雅加梗路基</v>
          </cell>
          <cell r="H7277" t="str">
            <v>范国义</v>
          </cell>
          <cell r="I7277">
            <v>15897676433</v>
          </cell>
        </row>
        <row r="7278">
          <cell r="A7278" t="str">
            <v>德胜恒嘉</v>
          </cell>
          <cell r="B7278" t="str">
            <v>螺纹钢</v>
          </cell>
          <cell r="C7278" t="str">
            <v>HRB400EФ25*9m</v>
          </cell>
          <cell r="D7278" t="str">
            <v>吨</v>
          </cell>
          <cell r="E7278">
            <v>15</v>
          </cell>
          <cell r="F7278">
            <v>45917</v>
          </cell>
          <cell r="G7278" t="str">
            <v>（中铁一局四公司康新高速TJ1-1标雅加梗隧道）四川省甘孜州康定市雅加梗路基</v>
          </cell>
          <cell r="H7278" t="str">
            <v>范国义</v>
          </cell>
          <cell r="I7278">
            <v>15897676433</v>
          </cell>
        </row>
        <row r="7279">
          <cell r="A7279" t="str">
            <v>德胜恒嘉</v>
          </cell>
          <cell r="B7279" t="str">
            <v>螺纹钢</v>
          </cell>
          <cell r="C7279" t="str">
            <v>HRB400EФ14*9m</v>
          </cell>
          <cell r="D7279" t="str">
            <v>吨</v>
          </cell>
          <cell r="E7279">
            <v>5</v>
          </cell>
          <cell r="F7279">
            <v>45917</v>
          </cell>
          <cell r="G7279" t="str">
            <v>（中铁一局四公司康新高速TJ1-1标雅加梗隧道）四川省甘孜州康定市雅加梗路基</v>
          </cell>
          <cell r="H7279" t="str">
            <v>范国义</v>
          </cell>
          <cell r="I7279">
            <v>15897676433</v>
          </cell>
        </row>
        <row r="7280">
          <cell r="A7280" t="str">
            <v>德胜恒嘉</v>
          </cell>
          <cell r="B7280" t="str">
            <v>螺纹钢</v>
          </cell>
          <cell r="C7280" t="str">
            <v>HRB400EФ22*9m</v>
          </cell>
          <cell r="D7280" t="str">
            <v>吨</v>
          </cell>
          <cell r="E7280">
            <v>140</v>
          </cell>
          <cell r="F7280">
            <v>45917</v>
          </cell>
          <cell r="G7280" t="str">
            <v>（中铁一局四公司康新高速TJ1-1标贡不卡隧道）四川省甘孜州康定市折多塘村车管所旁</v>
          </cell>
          <cell r="H7280" t="str">
            <v>李彰</v>
          </cell>
          <cell r="I7280">
            <v>18523285235</v>
          </cell>
        </row>
        <row r="7281">
          <cell r="A7281" t="str">
            <v>德胜恒嘉</v>
          </cell>
          <cell r="B7281" t="str">
            <v>螺纹钢</v>
          </cell>
          <cell r="C7281" t="str">
            <v>HRB400EФ25*9m</v>
          </cell>
          <cell r="D7281" t="str">
            <v>吨</v>
          </cell>
          <cell r="E7281">
            <v>140</v>
          </cell>
          <cell r="F7281">
            <v>45917</v>
          </cell>
          <cell r="G7281" t="str">
            <v>（中铁一局四公司康新高速TJ1-1标贡不卡隧道）四川省甘孜州康定市折多塘村车管所旁</v>
          </cell>
          <cell r="H7281" t="str">
            <v>李彰</v>
          </cell>
          <cell r="I7281">
            <v>18523285235</v>
          </cell>
        </row>
        <row r="7282">
          <cell r="A7282" t="str">
            <v>润耀</v>
          </cell>
          <cell r="B7282" t="str">
            <v>螺纹钢</v>
          </cell>
          <cell r="C7282" t="str">
            <v>HRB400EФ16*9m</v>
          </cell>
          <cell r="D7282" t="str">
            <v>吨</v>
          </cell>
          <cell r="E7282">
            <v>35</v>
          </cell>
          <cell r="F7282">
            <v>45917</v>
          </cell>
          <cell r="G7282" t="str">
            <v>（中铁一局四公司康新高速TJ1-1标康定隧道）四川省甘孜州康定市榆林街道甘孜州博物馆旁</v>
          </cell>
          <cell r="H7282" t="str">
            <v>王永强</v>
          </cell>
          <cell r="I7282">
            <v>15929204416</v>
          </cell>
        </row>
        <row r="7283">
          <cell r="A7283" t="str">
            <v>润耀</v>
          </cell>
          <cell r="B7283" t="str">
            <v>螺纹钢</v>
          </cell>
          <cell r="C7283" t="str">
            <v>HRB400EФ22*9m</v>
          </cell>
          <cell r="D7283" t="str">
            <v>吨</v>
          </cell>
          <cell r="E7283">
            <v>35</v>
          </cell>
          <cell r="F7283">
            <v>45917</v>
          </cell>
          <cell r="G7283" t="str">
            <v>（中铁一局四公司康新高速TJ1-1标康定隧道）四川省甘孜州康定市榆林街道甘孜州博物馆旁</v>
          </cell>
          <cell r="H7283" t="str">
            <v>王永强</v>
          </cell>
          <cell r="I7283">
            <v>15929204416</v>
          </cell>
        </row>
        <row r="7284">
          <cell r="A7284" t="str">
            <v>润耀</v>
          </cell>
          <cell r="B7284" t="str">
            <v>盘螺</v>
          </cell>
          <cell r="C7284" t="str">
            <v>HRB400E Φ10</v>
          </cell>
          <cell r="D7284" t="str">
            <v>吨</v>
          </cell>
          <cell r="E7284">
            <v>22</v>
          </cell>
          <cell r="F7284">
            <v>45917</v>
          </cell>
          <cell r="G7284" t="str">
            <v>（五局太阳岛项目）四川省眉山市仁寿县黑龙滩镇四川黑龙滩国际生态旅游度假区中铁·太阳岛项目</v>
          </cell>
          <cell r="H7284" t="str">
            <v>李霜</v>
          </cell>
          <cell r="I7284">
            <v>18785086540</v>
          </cell>
        </row>
        <row r="7285">
          <cell r="A7285" t="str">
            <v>润耀</v>
          </cell>
          <cell r="B7285" t="str">
            <v>螺纹钢</v>
          </cell>
          <cell r="C7285" t="str">
            <v>HRB400E Φ14 9m</v>
          </cell>
          <cell r="D7285" t="str">
            <v>吨</v>
          </cell>
          <cell r="E7285">
            <v>8.4</v>
          </cell>
          <cell r="F7285">
            <v>45917</v>
          </cell>
          <cell r="G7285" t="str">
            <v>（五局太阳岛项目）四川省眉山市仁寿县黑龙滩镇四川黑龙滩国际生态旅游度假区中铁·太阳岛项目</v>
          </cell>
          <cell r="H7285" t="str">
            <v>李霜</v>
          </cell>
          <cell r="I7285">
            <v>18785086540</v>
          </cell>
        </row>
        <row r="7286">
          <cell r="A7286" t="str">
            <v>润耀</v>
          </cell>
          <cell r="B7286" t="str">
            <v>螺纹钢</v>
          </cell>
          <cell r="C7286" t="str">
            <v>HRB400E Φ16 9m</v>
          </cell>
          <cell r="D7286" t="str">
            <v>吨</v>
          </cell>
          <cell r="E7286">
            <v>2.8</v>
          </cell>
          <cell r="F7286">
            <v>45917</v>
          </cell>
          <cell r="G7286" t="str">
            <v>（五局太阳岛项目）四川省眉山市仁寿县黑龙滩镇四川黑龙滩国际生态旅游度假区中铁·太阳岛项目</v>
          </cell>
          <cell r="H7286" t="str">
            <v>李霜</v>
          </cell>
          <cell r="I7286">
            <v>18785086540</v>
          </cell>
        </row>
        <row r="7287">
          <cell r="A7287" t="str">
            <v>润耀</v>
          </cell>
          <cell r="B7287" t="str">
            <v>盘螺</v>
          </cell>
          <cell r="C7287" t="str">
            <v>HRB400E Φ12</v>
          </cell>
          <cell r="D7287" t="str">
            <v>吨</v>
          </cell>
          <cell r="E7287">
            <v>35</v>
          </cell>
          <cell r="F7287">
            <v>45917</v>
          </cell>
          <cell r="G7287" t="str">
            <v>（中铁广州局-成渝扩容2标）四川省资阳市雁江区南双路杨家糖房</v>
          </cell>
          <cell r="H7287" t="str">
            <v>邓志强</v>
          </cell>
          <cell r="I7287">
            <v>17603045490</v>
          </cell>
        </row>
        <row r="7288">
          <cell r="A7288" t="str">
            <v>润耀</v>
          </cell>
          <cell r="B7288" t="str">
            <v>螺纹钢</v>
          </cell>
          <cell r="C7288" t="str">
            <v>HRB400E Φ16*12m</v>
          </cell>
          <cell r="D7288" t="str">
            <v>吨</v>
          </cell>
          <cell r="E7288">
            <v>70</v>
          </cell>
          <cell r="F7288">
            <v>45917</v>
          </cell>
          <cell r="G7288" t="str">
            <v>（中铁广州局-成渝扩容2标）成渝扩容项目ZCB3-2标2#钢筋厂【雁江区联盟桥东北50米(资资路) 】</v>
          </cell>
          <cell r="H7288" t="str">
            <v>刘沛琦</v>
          </cell>
          <cell r="I7288">
            <v>18011784798</v>
          </cell>
        </row>
        <row r="7289">
          <cell r="A7289" t="str">
            <v>德胜</v>
          </cell>
          <cell r="B7289" t="str">
            <v>螺纹钢</v>
          </cell>
          <cell r="C7289" t="str">
            <v>HRB400E Φ20×9米</v>
          </cell>
          <cell r="D7289" t="str">
            <v>吨</v>
          </cell>
          <cell r="E7289">
            <v>10</v>
          </cell>
          <cell r="F7289">
            <v>45918</v>
          </cell>
          <cell r="G7289" t="str">
            <v>（自永2标九局西南分公司钢筋棚）四川省自贡市回龙镇群英村</v>
          </cell>
          <cell r="H7289" t="str">
            <v>钟润</v>
          </cell>
          <cell r="I7289">
            <v>18728409968</v>
          </cell>
        </row>
        <row r="7290">
          <cell r="A7290" t="str">
            <v>德胜</v>
          </cell>
          <cell r="B7290" t="str">
            <v>螺纹钢</v>
          </cell>
          <cell r="C7290" t="str">
            <v>HRB400E Φ16×9米</v>
          </cell>
          <cell r="D7290" t="str">
            <v>吨</v>
          </cell>
          <cell r="E7290">
            <v>12.5</v>
          </cell>
          <cell r="F7290">
            <v>45918</v>
          </cell>
          <cell r="G7290" t="str">
            <v>（自永2标九局西南分公司钢筋棚）四川省自贡市回龙镇群英村</v>
          </cell>
          <cell r="H7290" t="str">
            <v>钟润</v>
          </cell>
          <cell r="I7290">
            <v>18728409968</v>
          </cell>
        </row>
        <row r="7291">
          <cell r="A7291" t="str">
            <v>德胜</v>
          </cell>
          <cell r="B7291" t="str">
            <v>螺纹钢</v>
          </cell>
          <cell r="C7291" t="str">
            <v>HRB400E Φ14×12米</v>
          </cell>
          <cell r="D7291" t="str">
            <v>吨</v>
          </cell>
          <cell r="E7291">
            <v>12.5</v>
          </cell>
          <cell r="F7291">
            <v>45918</v>
          </cell>
          <cell r="G7291" t="str">
            <v>（自永2标九局西南分公司钢筋棚）四川省自贡市回龙镇群英村</v>
          </cell>
          <cell r="H7291" t="str">
            <v>钟润</v>
          </cell>
          <cell r="I7291">
            <v>18728409968</v>
          </cell>
        </row>
        <row r="7292">
          <cell r="A7292" t="str">
            <v>泸钢</v>
          </cell>
          <cell r="B7292" t="str">
            <v>螺纹钢</v>
          </cell>
          <cell r="C7292" t="str">
            <v>HRB400E Φ22×9米</v>
          </cell>
          <cell r="D7292" t="str">
            <v>吨</v>
          </cell>
          <cell r="E7292">
            <v>5</v>
          </cell>
          <cell r="F7292">
            <v>45918</v>
          </cell>
          <cell r="G7292" t="str">
            <v>（自永2标九局西南分公司钢筋棚）四川省自贡市回龙镇群英村</v>
          </cell>
          <cell r="H7292" t="str">
            <v>钟润</v>
          </cell>
          <cell r="I7292">
            <v>18728409968</v>
          </cell>
        </row>
        <row r="7293">
          <cell r="A7293" t="str">
            <v>泸钢</v>
          </cell>
          <cell r="B7293" t="str">
            <v>盘螺</v>
          </cell>
          <cell r="C7293" t="str">
            <v>HRB400E Φ12</v>
          </cell>
          <cell r="D7293" t="str">
            <v>吨</v>
          </cell>
          <cell r="E7293">
            <v>53</v>
          </cell>
          <cell r="F7293">
            <v>45918</v>
          </cell>
          <cell r="G7293" t="str">
            <v>（自永2标九局西南分公司钢筋棚）四川省自贡市回龙镇群英村</v>
          </cell>
          <cell r="H7293" t="str">
            <v>钟润</v>
          </cell>
          <cell r="I7293">
            <v>18728409968</v>
          </cell>
        </row>
        <row r="7294">
          <cell r="A7294" t="str">
            <v>泸钢</v>
          </cell>
          <cell r="B7294" t="str">
            <v>高线</v>
          </cell>
          <cell r="C7294" t="str">
            <v>HPB300 Φ10</v>
          </cell>
          <cell r="D7294" t="str">
            <v>吨</v>
          </cell>
          <cell r="E7294">
            <v>8</v>
          </cell>
          <cell r="F7294">
            <v>45918</v>
          </cell>
          <cell r="G7294" t="str">
            <v>（自永2标九局西南分公司钢筋棚）四川省自贡市回龙镇群英村</v>
          </cell>
          <cell r="H7294" t="str">
            <v>钟润</v>
          </cell>
          <cell r="I7294">
            <v>18728409968</v>
          </cell>
        </row>
        <row r="7295">
          <cell r="A7295" t="str">
            <v>泸钢</v>
          </cell>
          <cell r="B7295" t="str">
            <v>高线</v>
          </cell>
          <cell r="C7295" t="str">
            <v>HPB300 Φ8</v>
          </cell>
          <cell r="D7295" t="str">
            <v>吨</v>
          </cell>
          <cell r="E7295">
            <v>5</v>
          </cell>
          <cell r="F7295">
            <v>45918</v>
          </cell>
          <cell r="G7295" t="str">
            <v>（自永2标九局西南分公司钢筋棚）四川省自贡市回龙镇群英村</v>
          </cell>
          <cell r="H7295" t="str">
            <v>钟润</v>
          </cell>
          <cell r="I7295">
            <v>18728409968</v>
          </cell>
        </row>
        <row r="7296">
          <cell r="A7296" t="str">
            <v>陕钢</v>
          </cell>
          <cell r="B7296" t="str">
            <v>盘螺</v>
          </cell>
          <cell r="C7296" t="str">
            <v>HRB400EΦ8</v>
          </cell>
          <cell r="D7296" t="str">
            <v>吨</v>
          </cell>
          <cell r="E7296">
            <v>10</v>
          </cell>
          <cell r="F7296">
            <v>45918</v>
          </cell>
          <cell r="G7296" t="str">
            <v>（中核中原-温江光明苑三期项目）四川省成都市温江区金马街道光明苑三期项目</v>
          </cell>
          <cell r="H7296" t="str">
            <v>王生斌</v>
          </cell>
          <cell r="I7296">
            <v>15228858118</v>
          </cell>
        </row>
        <row r="7297">
          <cell r="A7297" t="str">
            <v>陕钢</v>
          </cell>
          <cell r="B7297" t="str">
            <v>螺纹钢</v>
          </cell>
          <cell r="C7297" t="str">
            <v>HRB400EФ12*9m</v>
          </cell>
          <cell r="D7297" t="str">
            <v>吨</v>
          </cell>
          <cell r="E7297">
            <v>6</v>
          </cell>
          <cell r="F7297">
            <v>45918</v>
          </cell>
          <cell r="G7297" t="str">
            <v>（中核中原-温江光明苑三期项目）四川省成都市温江区金马街道光明苑三期项目</v>
          </cell>
          <cell r="H7297" t="str">
            <v>王生斌</v>
          </cell>
          <cell r="I7297">
            <v>15228858118</v>
          </cell>
        </row>
        <row r="7298">
          <cell r="A7298" t="str">
            <v>陕钢</v>
          </cell>
          <cell r="B7298" t="str">
            <v>螺纹钢</v>
          </cell>
          <cell r="C7298" t="str">
            <v>HRB400EФ18*9m</v>
          </cell>
          <cell r="D7298" t="str">
            <v>吨</v>
          </cell>
          <cell r="E7298">
            <v>10</v>
          </cell>
          <cell r="F7298">
            <v>45918</v>
          </cell>
          <cell r="G7298" t="str">
            <v>（中核中原-温江光明苑三期项目）四川省成都市温江区金马街道光明苑三期项目</v>
          </cell>
          <cell r="H7298" t="str">
            <v>王生斌</v>
          </cell>
          <cell r="I7298">
            <v>15228858118</v>
          </cell>
        </row>
        <row r="7299">
          <cell r="A7299" t="str">
            <v>陕钢</v>
          </cell>
          <cell r="B7299" t="str">
            <v>螺纹钢</v>
          </cell>
          <cell r="C7299" t="str">
            <v>HRB400EФ20*9m</v>
          </cell>
          <cell r="D7299" t="str">
            <v>吨</v>
          </cell>
          <cell r="E7299">
            <v>10</v>
          </cell>
          <cell r="F7299">
            <v>45918</v>
          </cell>
          <cell r="G7299" t="str">
            <v>（中核中原-温江光明苑三期项目）四川省成都市温江区金马街道光明苑三期项目</v>
          </cell>
          <cell r="H7299" t="str">
            <v>王生斌</v>
          </cell>
          <cell r="I7299">
            <v>15228858118</v>
          </cell>
        </row>
        <row r="7300">
          <cell r="A7300" t="str">
            <v>德胜</v>
          </cell>
          <cell r="B7300" t="str">
            <v>螺纹钢</v>
          </cell>
          <cell r="C7300" t="str">
            <v>HRB400EФ20*9m</v>
          </cell>
          <cell r="D7300" t="str">
            <v>吨</v>
          </cell>
          <cell r="E7300">
            <v>20</v>
          </cell>
          <cell r="F7300">
            <v>45918</v>
          </cell>
          <cell r="G7300" t="str">
            <v>（中核中原-温江光明苑三期项目）四川省成都市温江区金马街道光明苑三期项目</v>
          </cell>
          <cell r="H7300" t="str">
            <v>王生斌</v>
          </cell>
          <cell r="I7300">
            <v>15228858118</v>
          </cell>
        </row>
        <row r="7301">
          <cell r="A7301" t="str">
            <v>德胜</v>
          </cell>
          <cell r="B7301" t="str">
            <v>螺纹钢</v>
          </cell>
          <cell r="C7301" t="str">
            <v>HRB400EФ18*9m</v>
          </cell>
          <cell r="D7301" t="str">
            <v>吨</v>
          </cell>
          <cell r="E7301">
            <v>14</v>
          </cell>
          <cell r="F7301">
            <v>45918</v>
          </cell>
          <cell r="G7301" t="str">
            <v>（中核中原-温江光明苑三期项目）四川省成都市温江区金马街道光明苑三期项目</v>
          </cell>
          <cell r="H7301" t="str">
            <v>王生斌</v>
          </cell>
          <cell r="I7301">
            <v>15228858118</v>
          </cell>
        </row>
        <row r="7302">
          <cell r="A7302" t="str">
            <v>德胜</v>
          </cell>
          <cell r="B7302" t="str">
            <v>螺纹钢</v>
          </cell>
          <cell r="C7302" t="str">
            <v>HRB500EФ14*9m</v>
          </cell>
          <cell r="D7302" t="str">
            <v>吨</v>
          </cell>
          <cell r="E7302">
            <v>15</v>
          </cell>
          <cell r="F7302">
            <v>45918</v>
          </cell>
          <cell r="G7302" t="str">
            <v>（中核中原-温江光明苑三期项目）四川省成都市温江区金马街道光明苑三期项目</v>
          </cell>
          <cell r="H7302" t="str">
            <v>王生斌</v>
          </cell>
          <cell r="I7302">
            <v>15228858118</v>
          </cell>
        </row>
        <row r="7303">
          <cell r="A7303" t="str">
            <v>德胜</v>
          </cell>
          <cell r="B7303" t="str">
            <v>螺纹钢</v>
          </cell>
          <cell r="C7303" t="str">
            <v>HRB500EФ18*9m</v>
          </cell>
          <cell r="D7303" t="str">
            <v>吨</v>
          </cell>
          <cell r="E7303">
            <v>18</v>
          </cell>
          <cell r="F7303">
            <v>45918</v>
          </cell>
          <cell r="G7303" t="str">
            <v>（中核中原-温江光明苑三期项目）四川省成都市温江区金马街道光明苑三期项目</v>
          </cell>
          <cell r="H7303" t="str">
            <v>王生斌</v>
          </cell>
          <cell r="I7303">
            <v>15228858118</v>
          </cell>
        </row>
        <row r="7304">
          <cell r="A7304" t="str">
            <v>润耀</v>
          </cell>
          <cell r="B7304" t="str">
            <v>盘螺</v>
          </cell>
          <cell r="C7304" t="str">
            <v>HRB400E Φ8</v>
          </cell>
          <cell r="D7304" t="str">
            <v>吨</v>
          </cell>
          <cell r="E7304">
            <v>10</v>
          </cell>
          <cell r="F7304">
            <v>45918</v>
          </cell>
          <cell r="G7304" t="str">
            <v>(宜宾兴港三江新区长江工业园保障性租赁住房建设项目-土建)四川省宜宾市翠屏区永善路南段宜宾市三江新区长江工业园区</v>
          </cell>
          <cell r="H7304" t="str">
            <v>赵元虎</v>
          </cell>
          <cell r="I7304">
            <v>13684167136</v>
          </cell>
        </row>
        <row r="7305">
          <cell r="A7305" t="str">
            <v>润耀</v>
          </cell>
          <cell r="B7305" t="str">
            <v>盘螺</v>
          </cell>
          <cell r="C7305" t="str">
            <v>HRB400E Φ10</v>
          </cell>
          <cell r="D7305" t="str">
            <v>吨</v>
          </cell>
          <cell r="E7305">
            <v>10</v>
          </cell>
          <cell r="F7305">
            <v>45918</v>
          </cell>
          <cell r="G7305" t="str">
            <v>(宜宾兴港三江新区长江工业园保障性租赁住房建设项目-土建)四川省宜宾市翠屏区永善路南段宜宾市三江新区长江工业园区</v>
          </cell>
          <cell r="H7305" t="str">
            <v>赵元虎</v>
          </cell>
          <cell r="I7305">
            <v>13684167136</v>
          </cell>
        </row>
        <row r="7306">
          <cell r="A7306" t="str">
            <v>润耀</v>
          </cell>
          <cell r="B7306" t="str">
            <v>盘螺</v>
          </cell>
          <cell r="C7306" t="str">
            <v>HRB400E Φ12</v>
          </cell>
          <cell r="D7306" t="str">
            <v>吨</v>
          </cell>
          <cell r="E7306">
            <v>10</v>
          </cell>
          <cell r="F7306">
            <v>45918</v>
          </cell>
          <cell r="G7306" t="str">
            <v>(宜宾兴港三江新区长江工业园保障性租赁住房建设项目-土建)四川省宜宾市翠屏区永善路南段宜宾市三江新区长江工业园区</v>
          </cell>
          <cell r="H7306" t="str">
            <v>赵元虎</v>
          </cell>
          <cell r="I7306">
            <v>13684167136</v>
          </cell>
        </row>
        <row r="7307">
          <cell r="A7307" t="str">
            <v>润耀</v>
          </cell>
          <cell r="B7307" t="str">
            <v>螺纹钢</v>
          </cell>
          <cell r="C7307" t="str">
            <v>HRB400E Φ14 9m</v>
          </cell>
          <cell r="D7307" t="str">
            <v>吨</v>
          </cell>
          <cell r="E7307">
            <v>10</v>
          </cell>
          <cell r="F7307">
            <v>45918</v>
          </cell>
          <cell r="G7307" t="str">
            <v>(宜宾兴港三江新区长江工业园保障性租赁住房建设项目-土建)四川省宜宾市翠屏区永善路南段宜宾市三江新区长江工业园区</v>
          </cell>
          <cell r="H7307" t="str">
            <v>赵元虎</v>
          </cell>
          <cell r="I7307">
            <v>13684167136</v>
          </cell>
        </row>
        <row r="7308">
          <cell r="A7308" t="str">
            <v>润耀</v>
          </cell>
          <cell r="B7308" t="str">
            <v>螺纹钢</v>
          </cell>
          <cell r="C7308" t="str">
            <v>HRB400E Φ20 9m</v>
          </cell>
          <cell r="D7308" t="str">
            <v>吨</v>
          </cell>
          <cell r="E7308">
            <v>10</v>
          </cell>
          <cell r="F7308">
            <v>45918</v>
          </cell>
          <cell r="G7308" t="str">
            <v>(宜宾兴港三江新区长江工业园保障性租赁住房建设项目-土建)四川省宜宾市翠屏区永善路南段宜宾市三江新区长江工业园区</v>
          </cell>
          <cell r="H7308" t="str">
            <v>赵元虎</v>
          </cell>
          <cell r="I7308">
            <v>13684167136</v>
          </cell>
        </row>
        <row r="7309">
          <cell r="A7309" t="str">
            <v>润耀</v>
          </cell>
          <cell r="B7309" t="str">
            <v>螺纹钢</v>
          </cell>
          <cell r="C7309" t="str">
            <v>HRB400E Φ22 9m</v>
          </cell>
          <cell r="D7309" t="str">
            <v>吨</v>
          </cell>
          <cell r="E7309">
            <v>20</v>
          </cell>
          <cell r="F7309">
            <v>45918</v>
          </cell>
          <cell r="G7309" t="str">
            <v>(宜宾兴港三江新区长江工业园保障性租赁住房建设项目-土建)四川省宜宾市翠屏区永善路南段宜宾市三江新区长江工业园区</v>
          </cell>
          <cell r="H7309" t="str">
            <v>赵元虎</v>
          </cell>
          <cell r="I7309">
            <v>13684167136</v>
          </cell>
        </row>
        <row r="7310">
          <cell r="A7310" t="str">
            <v>润耀</v>
          </cell>
          <cell r="B7310" t="str">
            <v>盘螺</v>
          </cell>
          <cell r="C7310" t="str">
            <v>HRB400E  14 </v>
          </cell>
          <cell r="D7310" t="str">
            <v>吨</v>
          </cell>
          <cell r="E7310">
            <v>35</v>
          </cell>
          <cell r="F7310">
            <v>45918</v>
          </cell>
          <cell r="G7310" t="str">
            <v>（中铁广州局-资乐高速5标）四川省乐山市井研县希望大道116号</v>
          </cell>
          <cell r="H7310" t="str">
            <v>廖俊杰</v>
          </cell>
          <cell r="I7310">
            <v>15775100965</v>
          </cell>
        </row>
        <row r="7311">
          <cell r="A7311" t="str">
            <v>润耀</v>
          </cell>
          <cell r="B7311" t="str">
            <v>螺纹钢</v>
          </cell>
          <cell r="C7311" t="str">
            <v>HRB400E  16  9m</v>
          </cell>
          <cell r="D7311" t="str">
            <v>吨</v>
          </cell>
          <cell r="E7311">
            <v>70</v>
          </cell>
          <cell r="F7311">
            <v>45918</v>
          </cell>
          <cell r="G7311" t="str">
            <v>（中铁广州局-资乐高速5标）四川省乐山市井研县希望大道116号</v>
          </cell>
          <cell r="H7311" t="str">
            <v>廖俊杰</v>
          </cell>
          <cell r="I7311">
            <v>15775100965</v>
          </cell>
        </row>
        <row r="7312">
          <cell r="A7312" t="str">
            <v>润耀</v>
          </cell>
          <cell r="B7312" t="str">
            <v>螺纹钢</v>
          </cell>
          <cell r="C7312" t="str">
            <v>HRB400E  28  12m</v>
          </cell>
          <cell r="D7312" t="str">
            <v>吨</v>
          </cell>
          <cell r="E7312">
            <v>35</v>
          </cell>
          <cell r="F7312">
            <v>45918</v>
          </cell>
          <cell r="G7312" t="str">
            <v>（中铁广州局-资乐高速5标）四川省乐山市井研县希望大道116号</v>
          </cell>
          <cell r="H7312" t="str">
            <v>廖俊杰</v>
          </cell>
          <cell r="I7312">
            <v>15775100965</v>
          </cell>
        </row>
        <row r="7313">
          <cell r="A7313" t="str">
            <v>润耀</v>
          </cell>
          <cell r="B7313" t="str">
            <v>盘螺</v>
          </cell>
          <cell r="C7313" t="str">
            <v>HRB400E  12 </v>
          </cell>
          <cell r="D7313" t="str">
            <v>吨</v>
          </cell>
          <cell r="E7313">
            <v>35</v>
          </cell>
          <cell r="F7313">
            <v>45918</v>
          </cell>
          <cell r="G7313" t="str">
            <v>（中铁广州局-资乐高速5标）四川省乐山市井研县希望大道116号</v>
          </cell>
          <cell r="H7313" t="str">
            <v>廖俊杰</v>
          </cell>
          <cell r="I7313">
            <v>15775100965</v>
          </cell>
        </row>
        <row r="7314">
          <cell r="A7314" t="str">
            <v>润耀</v>
          </cell>
          <cell r="B7314" t="str">
            <v>盘螺</v>
          </cell>
          <cell r="C7314" t="str">
            <v>HRB400E Φ10</v>
          </cell>
          <cell r="D7314" t="str">
            <v>吨</v>
          </cell>
          <cell r="E7314">
            <v>39</v>
          </cell>
          <cell r="F7314">
            <v>45918</v>
          </cell>
          <cell r="G7314" t="str">
            <v>(华西乐山）-四川省乐山市市中区苏稽镇校地共建产教融合基地建设项目二标段</v>
          </cell>
          <cell r="H7314" t="str">
            <v>彭江涛</v>
          </cell>
          <cell r="I7314">
            <v>13990276572</v>
          </cell>
        </row>
        <row r="7315">
          <cell r="A7315" t="str">
            <v>润耀</v>
          </cell>
          <cell r="B7315" t="str">
            <v>盘螺</v>
          </cell>
          <cell r="C7315" t="str">
            <v>HRB400E Φ12</v>
          </cell>
          <cell r="D7315" t="str">
            <v>吨</v>
          </cell>
          <cell r="E7315">
            <v>5</v>
          </cell>
          <cell r="F7315">
            <v>45918</v>
          </cell>
          <cell r="G7315" t="str">
            <v>(华西乐山）-四川省乐山市市中区苏稽镇校地共建产教融合基地建设项目二标段</v>
          </cell>
          <cell r="H7315" t="str">
            <v>彭江涛</v>
          </cell>
          <cell r="I7315">
            <v>13990276572</v>
          </cell>
        </row>
        <row r="7316">
          <cell r="A7316" t="str">
            <v>润耀</v>
          </cell>
          <cell r="B7316" t="str">
            <v>盘螺</v>
          </cell>
          <cell r="C7316" t="str">
            <v>HRB400E Φ8</v>
          </cell>
          <cell r="D7316" t="str">
            <v>吨</v>
          </cell>
          <cell r="E7316">
            <v>32</v>
          </cell>
          <cell r="F7316">
            <v>45918</v>
          </cell>
          <cell r="G7316" t="str">
            <v>(华西乐山）-四川省乐山市市中区苏稽镇校地共建产教融合基地建设项目二标段</v>
          </cell>
          <cell r="H7316" t="str">
            <v>彭江涛</v>
          </cell>
          <cell r="I7316">
            <v>13990276572</v>
          </cell>
        </row>
        <row r="7317">
          <cell r="A7317" t="str">
            <v>润耀</v>
          </cell>
          <cell r="B7317" t="str">
            <v>螺纹钢</v>
          </cell>
          <cell r="C7317" t="str">
            <v>HRB500E Φ14 12m</v>
          </cell>
          <cell r="D7317" t="str">
            <v>吨</v>
          </cell>
          <cell r="E7317">
            <v>4</v>
          </cell>
          <cell r="F7317">
            <v>45918</v>
          </cell>
          <cell r="G7317" t="str">
            <v>(华西乐山）-四川省乐山市市中区苏稽镇校地共建产教融合基地建设项目二标段</v>
          </cell>
          <cell r="H7317" t="str">
            <v>彭江涛</v>
          </cell>
          <cell r="I7317">
            <v>13990276572</v>
          </cell>
        </row>
        <row r="7318">
          <cell r="A7318" t="str">
            <v>润耀</v>
          </cell>
          <cell r="B7318" t="str">
            <v>螺纹钢</v>
          </cell>
          <cell r="C7318" t="str">
            <v>HRB500E Φ20</v>
          </cell>
          <cell r="D7318" t="str">
            <v>吨</v>
          </cell>
          <cell r="E7318">
            <v>3</v>
          </cell>
          <cell r="F7318">
            <v>45918</v>
          </cell>
          <cell r="G7318" t="str">
            <v>(华西乐山）-四川省乐山市市中区苏稽镇校地共建产教融合基地建设项目二标段</v>
          </cell>
          <cell r="H7318" t="str">
            <v>彭江涛</v>
          </cell>
          <cell r="I7318">
            <v>13990276572</v>
          </cell>
        </row>
        <row r="7319">
          <cell r="A7319" t="str">
            <v>润耀</v>
          </cell>
          <cell r="B7319" t="str">
            <v>螺纹钢</v>
          </cell>
          <cell r="C7319" t="str">
            <v>HRB500E Φ22</v>
          </cell>
          <cell r="D7319" t="str">
            <v>吨</v>
          </cell>
          <cell r="E7319">
            <v>3</v>
          </cell>
          <cell r="F7319">
            <v>45918</v>
          </cell>
          <cell r="G7319" t="str">
            <v>(华西乐山）-四川省乐山市市中区苏稽镇校地共建产教融合基地建设项目二标段</v>
          </cell>
          <cell r="H7319" t="str">
            <v>彭江涛</v>
          </cell>
          <cell r="I7319">
            <v>13990276572</v>
          </cell>
        </row>
        <row r="7320">
          <cell r="A7320" t="str">
            <v>润耀</v>
          </cell>
          <cell r="B7320" t="str">
            <v>螺纹钢</v>
          </cell>
          <cell r="C7320" t="str">
            <v>HRB500E Φ25</v>
          </cell>
          <cell r="D7320" t="str">
            <v>吨</v>
          </cell>
          <cell r="E7320">
            <v>20</v>
          </cell>
          <cell r="F7320">
            <v>45918</v>
          </cell>
          <cell r="G7320" t="str">
            <v>(华西乐山）-四川省乐山市市中区苏稽镇校地共建产教融合基地建设项目二标段</v>
          </cell>
          <cell r="H7320" t="str">
            <v>彭江涛</v>
          </cell>
          <cell r="I7320">
            <v>13990276572</v>
          </cell>
        </row>
        <row r="7321">
          <cell r="A7321" t="str">
            <v>达钢</v>
          </cell>
          <cell r="B7321" t="str">
            <v>盘圆</v>
          </cell>
          <cell r="C7321" t="str">
            <v>HPB300Ф12</v>
          </cell>
          <cell r="D7321" t="str">
            <v>吨</v>
          </cell>
          <cell r="E7321">
            <v>35</v>
          </cell>
          <cell r="F7321">
            <v>45918</v>
          </cell>
          <cell r="G7321" t="str">
            <v>（中铁一局四公司康新高速TJ1-1标雅加梗隧道）四川省甘孜州康定市雅加梗路基</v>
          </cell>
          <cell r="H7321" t="str">
            <v>范国义</v>
          </cell>
          <cell r="I7321">
            <v>15897676433</v>
          </cell>
        </row>
        <row r="7322">
          <cell r="A7322" t="str">
            <v>达钢</v>
          </cell>
          <cell r="B7322" t="str">
            <v>盘圆</v>
          </cell>
          <cell r="C7322" t="str">
            <v>HPB300Ф12</v>
          </cell>
          <cell r="D7322" t="str">
            <v>吨</v>
          </cell>
          <cell r="E7322">
            <v>35</v>
          </cell>
          <cell r="F7322">
            <v>45918</v>
          </cell>
          <cell r="G7322" t="str">
            <v>（中铁一局四公司康新高速TJ1-1标康定隧道）四川省甘孜州康定市榆林街道甘孜州博物馆旁</v>
          </cell>
          <cell r="H7322" t="str">
            <v>王永强</v>
          </cell>
          <cell r="I7322">
            <v>15929204416</v>
          </cell>
        </row>
        <row r="7323">
          <cell r="A7323" t="str">
            <v>达钢</v>
          </cell>
          <cell r="B7323" t="str">
            <v>盘圆</v>
          </cell>
          <cell r="C7323" t="str">
            <v>HPB300Ф12</v>
          </cell>
          <cell r="D7323" t="str">
            <v>吨</v>
          </cell>
          <cell r="E7323">
            <v>35</v>
          </cell>
          <cell r="F7323">
            <v>45918</v>
          </cell>
          <cell r="G7323" t="str">
            <v>（中铁一局四建康新高速TJ1-2标）四川省甘孜州康定市318国道玉顶积雪观景台旁</v>
          </cell>
          <cell r="H7323" t="str">
            <v>李波/马小红</v>
          </cell>
          <cell r="I7323" t="str">
            <v>13679069325/13808028745</v>
          </cell>
        </row>
        <row r="7324">
          <cell r="A7324" t="str">
            <v>润耀</v>
          </cell>
          <cell r="B7324" t="str">
            <v>盘螺</v>
          </cell>
          <cell r="C7324" t="str">
            <v>HRB400E Φ6</v>
          </cell>
          <cell r="D7324" t="str">
            <v>吨</v>
          </cell>
          <cell r="E7324">
            <v>5</v>
          </cell>
          <cell r="F7324">
            <v>45918</v>
          </cell>
          <cell r="G7324" t="str">
            <v>(五冶建设扩建艺体中学二期工程)四川省成都市双流区光荣路成都艺体中学南200米</v>
          </cell>
          <cell r="H7324" t="str">
            <v>谢序强</v>
          </cell>
          <cell r="I7324">
            <v>13458588232</v>
          </cell>
        </row>
        <row r="7325">
          <cell r="A7325" t="str">
            <v>润耀</v>
          </cell>
          <cell r="B7325" t="str">
            <v>盘螺</v>
          </cell>
          <cell r="C7325" t="str">
            <v>HRB400E Φ8</v>
          </cell>
          <cell r="D7325" t="str">
            <v>吨</v>
          </cell>
          <cell r="E7325">
            <v>20</v>
          </cell>
          <cell r="F7325">
            <v>45918</v>
          </cell>
          <cell r="G7325" t="str">
            <v>(五冶建设扩建艺体中学二期工程)四川省成都市双流区光荣路成都艺体中学南200米</v>
          </cell>
          <cell r="H7325" t="str">
            <v>谢序强</v>
          </cell>
          <cell r="I7325">
            <v>13458588232</v>
          </cell>
        </row>
        <row r="7326">
          <cell r="A7326" t="str">
            <v>润耀</v>
          </cell>
          <cell r="B7326" t="str">
            <v>盘螺</v>
          </cell>
          <cell r="C7326" t="str">
            <v>HRB400E Φ10</v>
          </cell>
          <cell r="D7326" t="str">
            <v>吨</v>
          </cell>
          <cell r="E7326">
            <v>10</v>
          </cell>
          <cell r="F7326">
            <v>45918</v>
          </cell>
          <cell r="G7326" t="str">
            <v>(五冶建设扩建艺体中学二期工程)四川省成都市双流区光荣路成都艺体中学南200米</v>
          </cell>
          <cell r="H7326" t="str">
            <v>谢序强</v>
          </cell>
          <cell r="I7326">
            <v>13458588232</v>
          </cell>
        </row>
        <row r="7327">
          <cell r="A7327" t="str">
            <v>润耀</v>
          </cell>
          <cell r="B7327" t="str">
            <v>螺纹钢</v>
          </cell>
          <cell r="C7327" t="str">
            <v>HRB500E Φ12</v>
          </cell>
          <cell r="D7327" t="str">
            <v>吨</v>
          </cell>
          <cell r="E7327">
            <v>9</v>
          </cell>
          <cell r="F7327">
            <v>45918</v>
          </cell>
          <cell r="G7327" t="str">
            <v>(五冶建设扩建艺体中学二期工程)四川省成都市双流区光荣路成都艺体中学南200米</v>
          </cell>
          <cell r="H7327" t="str">
            <v>谢序强</v>
          </cell>
          <cell r="I7327">
            <v>13458588232</v>
          </cell>
        </row>
        <row r="7328">
          <cell r="A7328" t="str">
            <v>润耀</v>
          </cell>
          <cell r="B7328" t="str">
            <v>螺纹钢</v>
          </cell>
          <cell r="C7328" t="str">
            <v>HRB500E Φ20</v>
          </cell>
          <cell r="D7328" t="str">
            <v>吨</v>
          </cell>
          <cell r="E7328">
            <v>6</v>
          </cell>
          <cell r="F7328">
            <v>45918</v>
          </cell>
          <cell r="G7328" t="str">
            <v>(五冶建设扩建艺体中学二期工程)四川省成都市双流区光荣路成都艺体中学南200米</v>
          </cell>
          <cell r="H7328" t="str">
            <v>谢序强</v>
          </cell>
          <cell r="I7328">
            <v>13458588232</v>
          </cell>
        </row>
        <row r="7329">
          <cell r="A7329" t="str">
            <v>润耀</v>
          </cell>
          <cell r="B7329" t="str">
            <v>螺纹钢</v>
          </cell>
          <cell r="C7329" t="str">
            <v>HRB500E Φ25</v>
          </cell>
          <cell r="D7329" t="str">
            <v>吨</v>
          </cell>
          <cell r="E7329">
            <v>20</v>
          </cell>
          <cell r="F7329">
            <v>45918</v>
          </cell>
          <cell r="G7329" t="str">
            <v>(五冶建设扩建艺体中学二期工程)四川省成都市双流区光荣路成都艺体中学南200米</v>
          </cell>
          <cell r="H7329" t="str">
            <v>谢序强</v>
          </cell>
          <cell r="I7329">
            <v>13458588232</v>
          </cell>
        </row>
        <row r="7330">
          <cell r="A7330" t="str">
            <v>润耀</v>
          </cell>
          <cell r="B7330" t="str">
            <v>盘螺</v>
          </cell>
          <cell r="C7330" t="str">
            <v>HRB400E Φ10</v>
          </cell>
          <cell r="D7330" t="str">
            <v>吨</v>
          </cell>
          <cell r="E7330">
            <v>4</v>
          </cell>
          <cell r="F7330">
            <v>45918</v>
          </cell>
          <cell r="G7330" t="str">
            <v>(五冶建设成都国际铁路港多式联项目)四川省成都市青白江区桂平大道成都中远海运陆港多式联运有限公司</v>
          </cell>
          <cell r="H7330" t="str">
            <v>黄勇杰</v>
          </cell>
          <cell r="I7330">
            <v>13880580196</v>
          </cell>
        </row>
        <row r="7331">
          <cell r="A7331" t="str">
            <v>润耀</v>
          </cell>
          <cell r="B7331" t="str">
            <v>盘螺</v>
          </cell>
          <cell r="C7331" t="str">
            <v>HRB400E Φ12</v>
          </cell>
          <cell r="D7331" t="str">
            <v>吨</v>
          </cell>
          <cell r="E7331">
            <v>13</v>
          </cell>
          <cell r="F7331">
            <v>45918</v>
          </cell>
          <cell r="G7331" t="str">
            <v>(五冶建设成都国际铁路港多式联项目)四川省成都市青白江区桂平大道成都中远海运陆港多式联运有限公司</v>
          </cell>
          <cell r="H7331" t="str">
            <v>黄勇杰</v>
          </cell>
          <cell r="I7331">
            <v>13880580196</v>
          </cell>
        </row>
        <row r="7332">
          <cell r="A7332" t="str">
            <v>润耀</v>
          </cell>
          <cell r="B7332" t="str">
            <v>螺纹钢</v>
          </cell>
          <cell r="C7332" t="str">
            <v>HRB400E Φ14 9m</v>
          </cell>
          <cell r="D7332" t="str">
            <v>吨</v>
          </cell>
          <cell r="E7332">
            <v>11</v>
          </cell>
          <cell r="F7332">
            <v>45918</v>
          </cell>
          <cell r="G7332" t="str">
            <v>(五冶建设成都国际铁路港多式联项目)四川省成都市青白江区桂平大道成都中远海运陆港多式联运有限公司</v>
          </cell>
          <cell r="H7332" t="str">
            <v>黄勇杰</v>
          </cell>
          <cell r="I7332">
            <v>13880580196</v>
          </cell>
        </row>
        <row r="7333">
          <cell r="A7333" t="str">
            <v>润耀</v>
          </cell>
          <cell r="B7333" t="str">
            <v>螺纹钢</v>
          </cell>
          <cell r="C7333" t="str">
            <v>HRB400E Φ16 9m</v>
          </cell>
          <cell r="D7333" t="str">
            <v>吨</v>
          </cell>
          <cell r="E7333">
            <v>3</v>
          </cell>
          <cell r="F7333">
            <v>45918</v>
          </cell>
          <cell r="G7333" t="str">
            <v>(五冶建设成都国际铁路港多式联项目)四川省成都市青白江区桂平大道成都中远海运陆港多式联运有限公司</v>
          </cell>
          <cell r="H7333" t="str">
            <v>黄勇杰</v>
          </cell>
          <cell r="I7333">
            <v>13880580196</v>
          </cell>
        </row>
        <row r="7334">
          <cell r="A7334" t="str">
            <v>润耀</v>
          </cell>
          <cell r="B7334" t="str">
            <v>螺纹钢</v>
          </cell>
          <cell r="C7334" t="str">
            <v>HRB400E Φ20 9m</v>
          </cell>
          <cell r="D7334" t="str">
            <v>吨</v>
          </cell>
          <cell r="E7334">
            <v>3</v>
          </cell>
          <cell r="F7334">
            <v>45918</v>
          </cell>
          <cell r="G7334" t="str">
            <v>(五冶建设成都国际铁路港多式联项目)四川省成都市青白江区桂平大道成都中远海运陆港多式联运有限公司</v>
          </cell>
          <cell r="H7334" t="str">
            <v>黄勇杰</v>
          </cell>
          <cell r="I7334">
            <v>13880580196</v>
          </cell>
        </row>
        <row r="7335">
          <cell r="A7335" t="str">
            <v>达钢</v>
          </cell>
          <cell r="B7335" t="str">
            <v>高线</v>
          </cell>
          <cell r="C7335" t="str">
            <v>HPB300 Φ10</v>
          </cell>
          <cell r="D7335" t="str">
            <v>吨</v>
          </cell>
          <cell r="E7335">
            <v>35</v>
          </cell>
          <cell r="F7335">
            <v>45919</v>
          </cell>
          <cell r="G7335" t="str">
            <v>（自永2标九局西南分公司钢筋棚）四川省自贡市骑龙镇大湾村</v>
          </cell>
          <cell r="H7335" t="str">
            <v>高彦彬</v>
          </cell>
          <cell r="I7335">
            <v>13835906370</v>
          </cell>
        </row>
        <row r="7336">
          <cell r="A7336" t="str">
            <v>达钢</v>
          </cell>
          <cell r="B7336" t="str">
            <v>盘螺</v>
          </cell>
          <cell r="C7336" t="str">
            <v>HRB400E Φ6</v>
          </cell>
          <cell r="D7336" t="str">
            <v>吨</v>
          </cell>
          <cell r="E7336">
            <v>5</v>
          </cell>
          <cell r="F7336">
            <v>45919</v>
          </cell>
          <cell r="G7336" t="str">
            <v>（商投建工达州中医药科技园-4工区-9号楼）达州市通川区达州中医药职业学院犀牛大道北段</v>
          </cell>
          <cell r="H7336" t="str">
            <v>张扬</v>
          </cell>
          <cell r="I7336">
            <v>18381904567</v>
          </cell>
        </row>
        <row r="7337">
          <cell r="A7337" t="str">
            <v>达钢</v>
          </cell>
          <cell r="B7337" t="str">
            <v>盘螺</v>
          </cell>
          <cell r="C7337" t="str">
            <v>HRB400E Φ8</v>
          </cell>
          <cell r="D7337" t="str">
            <v>吨</v>
          </cell>
          <cell r="E7337">
            <v>12</v>
          </cell>
          <cell r="F7337">
            <v>45919</v>
          </cell>
          <cell r="G7337" t="str">
            <v>（商投建工达州中医药科技园-4工区-9号楼）达州市通川区达州中医药职业学院犀牛大道北段</v>
          </cell>
          <cell r="H7337" t="str">
            <v>张扬</v>
          </cell>
          <cell r="I7337">
            <v>18381904567</v>
          </cell>
        </row>
        <row r="7338">
          <cell r="A7338" t="str">
            <v>达钢</v>
          </cell>
          <cell r="B7338" t="str">
            <v>螺纹钢</v>
          </cell>
          <cell r="C7338" t="str">
            <v>HRB500E Φ12</v>
          </cell>
          <cell r="D7338" t="str">
            <v>吨</v>
          </cell>
          <cell r="E7338">
            <v>18</v>
          </cell>
          <cell r="F7338">
            <v>45919</v>
          </cell>
          <cell r="G7338" t="str">
            <v>（商投建工达州中医药科技园-4工区-9号楼）达州市通川区达州中医药职业学院犀牛大道北段</v>
          </cell>
          <cell r="H7338" t="str">
            <v>张扬</v>
          </cell>
          <cell r="I7338">
            <v>18381904567</v>
          </cell>
        </row>
        <row r="7339">
          <cell r="A7339" t="str">
            <v>达钢</v>
          </cell>
          <cell r="B7339" t="str">
            <v>螺纹钢</v>
          </cell>
          <cell r="C7339" t="str">
            <v>HRB500E Φ20</v>
          </cell>
          <cell r="D7339" t="str">
            <v>吨</v>
          </cell>
          <cell r="E7339">
            <v>15</v>
          </cell>
          <cell r="F7339">
            <v>45919</v>
          </cell>
          <cell r="G7339" t="str">
            <v>（商投建工达州中医药科技园-4工区-9号楼）达州市通川区达州中医药职业学院犀牛大道北段</v>
          </cell>
          <cell r="H7339" t="str">
            <v>张扬</v>
          </cell>
          <cell r="I7339">
            <v>18381904567</v>
          </cell>
        </row>
        <row r="7340">
          <cell r="A7340" t="str">
            <v>晋邦</v>
          </cell>
          <cell r="B7340" t="str">
            <v>盘螺</v>
          </cell>
          <cell r="C7340" t="str">
            <v>HRB400E Φ8</v>
          </cell>
          <cell r="D7340" t="str">
            <v>吨</v>
          </cell>
          <cell r="E7340">
            <v>23</v>
          </cell>
          <cell r="F7340">
            <v>45919</v>
          </cell>
          <cell r="G7340" t="str">
            <v>（商投建工达州中医药科技园-4工区-10号楼）达州市通川区达州中医药职业学院犀牛大道北段</v>
          </cell>
          <cell r="H7340" t="str">
            <v>张扬</v>
          </cell>
          <cell r="I7340">
            <v>18381904567</v>
          </cell>
        </row>
        <row r="7341">
          <cell r="A7341" t="str">
            <v>晋邦</v>
          </cell>
          <cell r="B7341" t="str">
            <v>盘螺</v>
          </cell>
          <cell r="C7341" t="str">
            <v>HRB400E Φ10</v>
          </cell>
          <cell r="D7341" t="str">
            <v>吨</v>
          </cell>
          <cell r="E7341">
            <v>12.5</v>
          </cell>
          <cell r="F7341">
            <v>45919</v>
          </cell>
          <cell r="G7341" t="str">
            <v>（商投建工达州中医药科技园-4工区-10号楼）达州市通川区达州中医药职业学院犀牛大道北段</v>
          </cell>
          <cell r="H7341" t="str">
            <v>张扬</v>
          </cell>
          <cell r="I7341">
            <v>18381904567</v>
          </cell>
        </row>
        <row r="7342">
          <cell r="A7342" t="str">
            <v>达钢</v>
          </cell>
          <cell r="B7342" t="str">
            <v>高线</v>
          </cell>
          <cell r="C7342" t="str">
            <v>HPB300Φ12</v>
          </cell>
          <cell r="D7342" t="str">
            <v>吨</v>
          </cell>
          <cell r="E7342">
            <v>35</v>
          </cell>
          <cell r="F7342">
            <v>45919</v>
          </cell>
          <cell r="G7342" t="str">
            <v>（中铁二局-成渝扩容4标）四川省成都市简阳市杨家镇桐子湾村二局拌合站</v>
          </cell>
          <cell r="H7342" t="str">
            <v>陈钢</v>
          </cell>
          <cell r="I7342">
            <v>13018165813</v>
          </cell>
        </row>
        <row r="7343">
          <cell r="A7343" t="str">
            <v>德胜</v>
          </cell>
          <cell r="B7343" t="str">
            <v>螺纹钢</v>
          </cell>
          <cell r="C7343" t="str">
            <v>HRB400E Φ25×12米</v>
          </cell>
          <cell r="D7343" t="str">
            <v>吨</v>
          </cell>
          <cell r="E7343">
            <v>35</v>
          </cell>
          <cell r="F7343">
            <v>45919</v>
          </cell>
          <cell r="G7343" t="str">
            <v>（自永2标九局西南分公司钢筋棚）四川省自贡市骑龙镇大湾村</v>
          </cell>
          <cell r="H7343" t="str">
            <v>高彦彬</v>
          </cell>
          <cell r="I7343">
            <v>13835906370</v>
          </cell>
        </row>
        <row r="7344">
          <cell r="A7344" t="str">
            <v>德胜</v>
          </cell>
          <cell r="B7344" t="str">
            <v>螺纹钢</v>
          </cell>
          <cell r="C7344" t="str">
            <v>HRB400E Φ14 12m</v>
          </cell>
          <cell r="D7344" t="str">
            <v>吨</v>
          </cell>
          <cell r="E7344">
            <v>12</v>
          </cell>
          <cell r="F7344">
            <v>45919</v>
          </cell>
          <cell r="G7344" t="str">
            <v>(华西乐山）-四川省乐山市市中区苏稽镇校地共建产教融合基地建设项目二标段</v>
          </cell>
          <cell r="H7344" t="str">
            <v>彭江涛</v>
          </cell>
          <cell r="I7344">
            <v>13990276572</v>
          </cell>
        </row>
        <row r="7345">
          <cell r="A7345" t="str">
            <v>德胜</v>
          </cell>
          <cell r="B7345" t="str">
            <v>螺纹钢</v>
          </cell>
          <cell r="C7345" t="str">
            <v>HRB500E Φ16</v>
          </cell>
          <cell r="D7345" t="str">
            <v>吨</v>
          </cell>
          <cell r="E7345">
            <v>10</v>
          </cell>
          <cell r="F7345">
            <v>45919</v>
          </cell>
          <cell r="G7345" t="str">
            <v>(华西乐山）-四川省乐山市市中区苏稽镇校地共建产教融合基地建设项目二标段</v>
          </cell>
          <cell r="H7345" t="str">
            <v>彭江涛</v>
          </cell>
          <cell r="I7345">
            <v>13990276572</v>
          </cell>
        </row>
        <row r="7346">
          <cell r="A7346" t="str">
            <v>德胜</v>
          </cell>
          <cell r="B7346" t="str">
            <v>螺纹钢</v>
          </cell>
          <cell r="C7346" t="str">
            <v>HRB500E Φ18</v>
          </cell>
          <cell r="D7346" t="str">
            <v>吨</v>
          </cell>
          <cell r="E7346">
            <v>18</v>
          </cell>
          <cell r="F7346">
            <v>45919</v>
          </cell>
          <cell r="G7346" t="str">
            <v>(华西乐山）-四川省乐山市市中区苏稽镇校地共建产教融合基地建设项目二标段</v>
          </cell>
          <cell r="H7346" t="str">
            <v>彭江涛</v>
          </cell>
          <cell r="I7346">
            <v>13990276572</v>
          </cell>
        </row>
        <row r="7347">
          <cell r="A7347" t="str">
            <v>德胜</v>
          </cell>
          <cell r="B7347" t="str">
            <v>螺纹钢</v>
          </cell>
          <cell r="C7347" t="str">
            <v>HRB500E Φ20</v>
          </cell>
          <cell r="D7347" t="str">
            <v>吨</v>
          </cell>
          <cell r="E7347">
            <v>15</v>
          </cell>
          <cell r="F7347">
            <v>45919</v>
          </cell>
          <cell r="G7347" t="str">
            <v>(华西乐山）-四川省乐山市市中区苏稽镇校地共建产教融合基地建设项目二标段</v>
          </cell>
          <cell r="H7347" t="str">
            <v>彭江涛</v>
          </cell>
          <cell r="I7347">
            <v>13990276572</v>
          </cell>
        </row>
        <row r="7348">
          <cell r="A7348" t="str">
            <v>德胜</v>
          </cell>
          <cell r="B7348" t="str">
            <v>螺纹钢</v>
          </cell>
          <cell r="C7348" t="str">
            <v>HRB500E Φ22 12m</v>
          </cell>
          <cell r="D7348" t="str">
            <v>吨</v>
          </cell>
          <cell r="E7348">
            <v>16</v>
          </cell>
          <cell r="F7348">
            <v>45919</v>
          </cell>
          <cell r="G7348" t="str">
            <v>(华西乐山）-四川省乐山市市中区苏稽镇校地共建产教融合基地建设项目二标段</v>
          </cell>
          <cell r="H7348" t="str">
            <v>彭江涛</v>
          </cell>
          <cell r="I7348">
            <v>13990276572</v>
          </cell>
        </row>
        <row r="7349">
          <cell r="A7349" t="str">
            <v>德胜</v>
          </cell>
          <cell r="B7349" t="str">
            <v>螺纹钢</v>
          </cell>
          <cell r="C7349" t="str">
            <v>HRB400E Φ12 9m</v>
          </cell>
          <cell r="D7349" t="str">
            <v>吨</v>
          </cell>
          <cell r="E7349">
            <v>18</v>
          </cell>
          <cell r="F7349">
            <v>45919</v>
          </cell>
          <cell r="G7349" t="str">
            <v>(宜宾兴港三江新区长江工业园保障性租赁住房建设项目-土建)四川省宜宾市翠屏区永善路南段宜宾市三江新区长江工业园区</v>
          </cell>
          <cell r="H7349" t="str">
            <v>赵元虎</v>
          </cell>
          <cell r="I7349">
            <v>13684167136</v>
          </cell>
        </row>
        <row r="7350">
          <cell r="A7350" t="str">
            <v>德胜</v>
          </cell>
          <cell r="B7350" t="str">
            <v>螺纹钢</v>
          </cell>
          <cell r="C7350" t="str">
            <v>HRB400E Φ14 9m</v>
          </cell>
          <cell r="D7350" t="str">
            <v>吨</v>
          </cell>
          <cell r="E7350">
            <v>35</v>
          </cell>
          <cell r="F7350">
            <v>45919</v>
          </cell>
          <cell r="G7350" t="str">
            <v>(宜宾兴港三江新区长江工业园保障性租赁住房建设项目-土建)四川省宜宾市翠屏区永善路南段宜宾市三江新区长江工业园区</v>
          </cell>
          <cell r="H7350" t="str">
            <v>赵元虎</v>
          </cell>
          <cell r="I7350">
            <v>13684167136</v>
          </cell>
        </row>
        <row r="7351">
          <cell r="A7351" t="str">
            <v>德胜</v>
          </cell>
          <cell r="B7351" t="str">
            <v>螺纹钢</v>
          </cell>
          <cell r="C7351" t="str">
            <v>HRB400E Φ18 9m</v>
          </cell>
          <cell r="D7351" t="str">
            <v>吨</v>
          </cell>
          <cell r="E7351">
            <v>15</v>
          </cell>
          <cell r="F7351">
            <v>45919</v>
          </cell>
          <cell r="G7351" t="str">
            <v>(宜宾兴港三江新区长江工业园保障性租赁住房建设项目-土建)四川省宜宾市翠屏区永善路南段宜宾市三江新区长江工业园区</v>
          </cell>
          <cell r="H7351" t="str">
            <v>赵元虎</v>
          </cell>
          <cell r="I7351">
            <v>13684167136</v>
          </cell>
        </row>
        <row r="7352">
          <cell r="A7352" t="str">
            <v>润耀</v>
          </cell>
          <cell r="B7352" t="str">
            <v>盘螺</v>
          </cell>
          <cell r="C7352" t="str">
            <v>HRB400E Φ12</v>
          </cell>
          <cell r="D7352" t="str">
            <v>吨</v>
          </cell>
          <cell r="E7352">
            <v>10</v>
          </cell>
          <cell r="F7352">
            <v>45919</v>
          </cell>
          <cell r="G7352" t="str">
            <v>（华西简阳西城嘉苑）四川省成都市简阳市简城街道高屋村</v>
          </cell>
          <cell r="H7352" t="str">
            <v>张瀚镭</v>
          </cell>
          <cell r="I7352">
            <v>15884666220</v>
          </cell>
        </row>
        <row r="7353">
          <cell r="A7353" t="str">
            <v>润耀</v>
          </cell>
          <cell r="B7353" t="str">
            <v>螺纹钢</v>
          </cell>
          <cell r="C7353" t="str">
            <v>HRB400E Φ20 9m</v>
          </cell>
          <cell r="D7353" t="str">
            <v>吨</v>
          </cell>
          <cell r="E7353">
            <v>15</v>
          </cell>
          <cell r="F7353">
            <v>45919</v>
          </cell>
          <cell r="G7353" t="str">
            <v>（华西简阳西城嘉苑）四川省成都市简阳市简城街道高屋村</v>
          </cell>
          <cell r="H7353" t="str">
            <v>张瀚镭</v>
          </cell>
          <cell r="I7353">
            <v>15884666220</v>
          </cell>
        </row>
        <row r="7354">
          <cell r="A7354" t="str">
            <v>润耀</v>
          </cell>
          <cell r="B7354" t="str">
            <v>螺纹钢</v>
          </cell>
          <cell r="C7354" t="str">
            <v>HRB500E Φ25</v>
          </cell>
          <cell r="D7354" t="str">
            <v>吨</v>
          </cell>
          <cell r="E7354">
            <v>10</v>
          </cell>
          <cell r="F7354">
            <v>45919</v>
          </cell>
          <cell r="G7354" t="str">
            <v>（华西简阳西城嘉苑）四川省成都市简阳市简城街道高屋村</v>
          </cell>
          <cell r="H7354" t="str">
            <v>张瀚镭</v>
          </cell>
          <cell r="I7354">
            <v>15884666220</v>
          </cell>
        </row>
        <row r="7355">
          <cell r="A7355" t="str">
            <v>润耀</v>
          </cell>
          <cell r="B7355" t="str">
            <v>螺纹钢</v>
          </cell>
          <cell r="C7355" t="str">
            <v>HRB400E Φ20 9m</v>
          </cell>
          <cell r="D7355" t="str">
            <v>吨</v>
          </cell>
          <cell r="E7355">
            <v>10</v>
          </cell>
          <cell r="F7355">
            <v>45919</v>
          </cell>
          <cell r="G7355" t="str">
            <v>(宜宾兴港三江新区长江工业园保障性租赁住房建设项目-土建)四川省宜宾市翠屏区永善路南段宜宾市三江新区长江工业园区</v>
          </cell>
          <cell r="H7355" t="str">
            <v>赵元虎</v>
          </cell>
          <cell r="I7355">
            <v>13684167136</v>
          </cell>
        </row>
        <row r="7356">
          <cell r="A7356" t="str">
            <v>润耀</v>
          </cell>
          <cell r="B7356" t="str">
            <v>螺纹钢</v>
          </cell>
          <cell r="C7356" t="str">
            <v>HRB400E Φ22 9m</v>
          </cell>
          <cell r="D7356" t="str">
            <v>吨</v>
          </cell>
          <cell r="E7356">
            <v>10</v>
          </cell>
          <cell r="F7356">
            <v>45919</v>
          </cell>
          <cell r="G7356" t="str">
            <v>(宜宾兴港三江新区长江工业园保障性租赁住房建设项目-土建)四川省宜宾市翠屏区永善路南段宜宾市三江新区长江工业园区</v>
          </cell>
          <cell r="H7356" t="str">
            <v>赵元虎</v>
          </cell>
          <cell r="I7356">
            <v>13684167136</v>
          </cell>
        </row>
        <row r="7357">
          <cell r="A7357" t="str">
            <v>润耀</v>
          </cell>
          <cell r="B7357" t="str">
            <v>螺纹钢</v>
          </cell>
          <cell r="C7357" t="str">
            <v>HRB400E Φ25 9m</v>
          </cell>
          <cell r="D7357" t="str">
            <v>吨</v>
          </cell>
          <cell r="E7357">
            <v>10</v>
          </cell>
          <cell r="F7357">
            <v>45919</v>
          </cell>
          <cell r="G7357" t="str">
            <v>(宜宾兴港三江新区长江工业园保障性租赁住房建设项目-土建)四川省宜宾市翠屏区永善路南段宜宾市三江新区长江工业园区</v>
          </cell>
          <cell r="H7357" t="str">
            <v>赵元虎</v>
          </cell>
          <cell r="I7357">
            <v>13684167136</v>
          </cell>
        </row>
        <row r="7358">
          <cell r="A7358" t="str">
            <v>润耀</v>
          </cell>
          <cell r="B7358" t="str">
            <v>盘螺</v>
          </cell>
          <cell r="C7358" t="str">
            <v>HRB400E Φ12</v>
          </cell>
          <cell r="D7358" t="str">
            <v>吨</v>
          </cell>
          <cell r="E7358">
            <v>2.5</v>
          </cell>
          <cell r="F7358">
            <v>45919</v>
          </cell>
          <cell r="G7358" t="str">
            <v>(宜宾兴港三江新区长江工业园保障性租赁住房建设项目-土建)四川省宜宾市翠屏区永善路南段宜宾市三江新区长江工业园区</v>
          </cell>
          <cell r="H7358" t="str">
            <v>赵元虎</v>
          </cell>
          <cell r="I7358">
            <v>13684167136</v>
          </cell>
        </row>
        <row r="7359">
          <cell r="A7359" t="str">
            <v>润耀</v>
          </cell>
          <cell r="B7359" t="str">
            <v>盘螺</v>
          </cell>
          <cell r="C7359" t="str">
            <v>HRB400E Φ6</v>
          </cell>
          <cell r="D7359" t="str">
            <v>吨</v>
          </cell>
          <cell r="E7359">
            <v>4</v>
          </cell>
          <cell r="F7359">
            <v>45919</v>
          </cell>
          <cell r="G7359" t="str">
            <v>(宜宾兴港三江新区长江工业园保障性租赁住房建设项目-土建)四川省宜宾市翠屏区永善路南段宜宾市三江新区长江工业园区</v>
          </cell>
          <cell r="H7359" t="str">
            <v>赵元虎</v>
          </cell>
          <cell r="I7359">
            <v>13684167136</v>
          </cell>
        </row>
        <row r="7360">
          <cell r="A7360" t="str">
            <v>德胜</v>
          </cell>
          <cell r="B7360" t="str">
            <v>螺纹钢</v>
          </cell>
          <cell r="C7360" t="str">
            <v>HRB500E Φ18</v>
          </cell>
          <cell r="D7360" t="str">
            <v>吨</v>
          </cell>
          <cell r="E7360">
            <v>5</v>
          </cell>
          <cell r="F7360">
            <v>45919</v>
          </cell>
          <cell r="G7360" t="str">
            <v>（华西乐山）-四川省乐山市市中区苏稽镇周山嘴校地共建产教融合基地建设项目一标段</v>
          </cell>
          <cell r="H7360" t="str">
            <v>范增云</v>
          </cell>
          <cell r="I7360">
            <v>13668153241</v>
          </cell>
        </row>
        <row r="7361">
          <cell r="A7361" t="str">
            <v>德胜</v>
          </cell>
          <cell r="B7361" t="str">
            <v>螺纹钢</v>
          </cell>
          <cell r="C7361" t="str">
            <v>HRB500E Φ22</v>
          </cell>
          <cell r="D7361" t="str">
            <v>吨</v>
          </cell>
          <cell r="E7361">
            <v>5</v>
          </cell>
          <cell r="F7361">
            <v>45919</v>
          </cell>
          <cell r="G7361" t="str">
            <v>（华西乐山）-四川省乐山市市中区苏稽镇周山嘴校地共建产教融合基地建设项目一标段</v>
          </cell>
          <cell r="H7361" t="str">
            <v>范增云</v>
          </cell>
          <cell r="I7361">
            <v>13668153241</v>
          </cell>
        </row>
        <row r="7362">
          <cell r="A7362" t="str">
            <v>德胜</v>
          </cell>
          <cell r="B7362" t="str">
            <v>螺纹钢</v>
          </cell>
          <cell r="C7362" t="str">
            <v>HRB500E Φ28</v>
          </cell>
          <cell r="D7362" t="str">
            <v>吨</v>
          </cell>
          <cell r="E7362">
            <v>5</v>
          </cell>
          <cell r="F7362">
            <v>45919</v>
          </cell>
          <cell r="G7362" t="str">
            <v>（华西乐山）-四川省乐山市市中区苏稽镇周山嘴校地共建产教融合基地建设项目一标段</v>
          </cell>
          <cell r="H7362" t="str">
            <v>范增云</v>
          </cell>
          <cell r="I7362">
            <v>13668153241</v>
          </cell>
        </row>
        <row r="7363">
          <cell r="A7363" t="str">
            <v>德胜</v>
          </cell>
          <cell r="B7363" t="str">
            <v>螺纹钢</v>
          </cell>
          <cell r="C7363" t="str">
            <v>HRB500E Φ25</v>
          </cell>
          <cell r="D7363" t="str">
            <v>吨</v>
          </cell>
          <cell r="E7363">
            <v>20</v>
          </cell>
          <cell r="F7363">
            <v>45919</v>
          </cell>
          <cell r="G7363" t="str">
            <v>（华西乐山）-四川省乐山市市中区苏稽镇周山嘴校地共建产教融合基地建设项目一标段</v>
          </cell>
          <cell r="H7363" t="str">
            <v>范增云</v>
          </cell>
          <cell r="I7363">
            <v>13668153241</v>
          </cell>
        </row>
        <row r="7364">
          <cell r="A7364" t="str">
            <v>钢固融</v>
          </cell>
          <cell r="B7364" t="str">
            <v>螺纹钢</v>
          </cell>
          <cell r="C7364" t="str">
            <v>HRB500E Φ25 12m</v>
          </cell>
          <cell r="D7364" t="str">
            <v>吨</v>
          </cell>
          <cell r="E7364">
            <v>15</v>
          </cell>
          <cell r="F7364">
            <v>45919</v>
          </cell>
          <cell r="G7364" t="str">
            <v>（华西乐山）-四川省乐山市市中区苏稽镇周山嘴校地共建产教融合基地建设项目一标段</v>
          </cell>
          <cell r="H7364" t="str">
            <v>范增云</v>
          </cell>
          <cell r="I7364">
            <v>13668153241</v>
          </cell>
        </row>
        <row r="7365">
          <cell r="A7365" t="str">
            <v>钢固融</v>
          </cell>
          <cell r="B7365" t="str">
            <v>螺纹钢</v>
          </cell>
          <cell r="C7365" t="str">
            <v>HRB500E Φ25</v>
          </cell>
          <cell r="D7365" t="str">
            <v>吨</v>
          </cell>
          <cell r="E7365">
            <v>10</v>
          </cell>
          <cell r="F7365">
            <v>45919</v>
          </cell>
          <cell r="G7365" t="str">
            <v>（华西乐山）-四川省乐山市市中区苏稽镇周山嘴校地共建产教融合基地建设项目一标段</v>
          </cell>
          <cell r="H7365" t="str">
            <v>范增云</v>
          </cell>
          <cell r="I7365">
            <v>13668153241</v>
          </cell>
        </row>
        <row r="7366">
          <cell r="A7366" t="str">
            <v>钢固融</v>
          </cell>
          <cell r="B7366" t="str">
            <v>盘螺</v>
          </cell>
          <cell r="C7366" t="str">
            <v>HRB400E Φ10</v>
          </cell>
          <cell r="D7366" t="str">
            <v>吨</v>
          </cell>
          <cell r="E7366">
            <v>10</v>
          </cell>
          <cell r="F7366">
            <v>45919</v>
          </cell>
          <cell r="G7366" t="str">
            <v>（华西乐山）-四川省乐山市市中区苏稽镇周山嘴校地共建产教融合基地建设项目一标段</v>
          </cell>
          <cell r="H7366" t="str">
            <v>范增云</v>
          </cell>
          <cell r="I7366">
            <v>13668153241</v>
          </cell>
        </row>
        <row r="7367">
          <cell r="A7367" t="str">
            <v>润耀</v>
          </cell>
          <cell r="B7367" t="str">
            <v>螺纹钢</v>
          </cell>
          <cell r="C7367" t="str">
            <v>HRB400EФ12*12m</v>
          </cell>
          <cell r="D7367" t="str">
            <v>吨</v>
          </cell>
          <cell r="E7367">
            <v>70</v>
          </cell>
          <cell r="F7367">
            <v>45920</v>
          </cell>
          <cell r="G7367" t="str">
            <v>（中铁六局呼和公司康新高速TJ4-2标）四川省甘孜藏族自治州康定市新都桥镇东俄罗三村中建八局搅拌站旁</v>
          </cell>
          <cell r="H7367" t="str">
            <v>许文刚</v>
          </cell>
          <cell r="I7367">
            <v>15848808186</v>
          </cell>
        </row>
        <row r="7368">
          <cell r="A7368" t="str">
            <v>德胜恒嘉</v>
          </cell>
          <cell r="B7368" t="str">
            <v>螺纹钢</v>
          </cell>
          <cell r="C7368" t="str">
            <v>HRB400EФ12*9m</v>
          </cell>
          <cell r="D7368" t="str">
            <v>吨</v>
          </cell>
          <cell r="E7368">
            <v>70</v>
          </cell>
          <cell r="F7368">
            <v>45920</v>
          </cell>
          <cell r="G7368" t="str">
            <v>（中铁六局呼和公司康新高速TJ4-2标）四川省甘孜藏族自治州康定市新都桥镇东俄罗三村中建八局搅拌站旁</v>
          </cell>
          <cell r="H7368" t="str">
            <v>许文刚</v>
          </cell>
          <cell r="I7368">
            <v>15848808186</v>
          </cell>
        </row>
        <row r="7369">
          <cell r="A7369" t="str">
            <v>德胜恒嘉</v>
          </cell>
          <cell r="B7369" t="str">
            <v>螺纹钢</v>
          </cell>
          <cell r="C7369" t="str">
            <v>HRB400EФ14*9m</v>
          </cell>
          <cell r="D7369" t="str">
            <v>吨</v>
          </cell>
          <cell r="E7369">
            <v>35</v>
          </cell>
          <cell r="F7369">
            <v>45920</v>
          </cell>
          <cell r="G7369" t="str">
            <v>（中铁六局呼和公司康新高速TJ4-2标）四川省甘孜藏族自治州康定市新都桥镇东俄罗三村中建八局搅拌站旁</v>
          </cell>
          <cell r="H7369" t="str">
            <v>许文刚</v>
          </cell>
          <cell r="I7369">
            <v>15848808186</v>
          </cell>
        </row>
        <row r="7370">
          <cell r="A7370" t="str">
            <v>德胜恒嘉</v>
          </cell>
          <cell r="B7370" t="str">
            <v>螺纹钢</v>
          </cell>
          <cell r="C7370" t="str">
            <v>HRB400EФ16*9m</v>
          </cell>
          <cell r="D7370" t="str">
            <v>吨</v>
          </cell>
          <cell r="E7370">
            <v>35</v>
          </cell>
          <cell r="F7370">
            <v>45920</v>
          </cell>
          <cell r="G7370" t="str">
            <v>（中铁六局呼和公司康新高速TJ4-2标）四川省甘孜藏族自治州康定市新都桥镇东俄罗三村中建八局搅拌站旁</v>
          </cell>
          <cell r="H7370" t="str">
            <v>许文刚</v>
          </cell>
          <cell r="I7370">
            <v>15848808186</v>
          </cell>
        </row>
        <row r="7371">
          <cell r="A7371" t="str">
            <v>德胜恒嘉</v>
          </cell>
          <cell r="B7371" t="str">
            <v>螺纹钢</v>
          </cell>
          <cell r="C7371" t="str">
            <v>HRB400EФ22*9m</v>
          </cell>
          <cell r="D7371" t="str">
            <v>吨</v>
          </cell>
          <cell r="E7371">
            <v>35</v>
          </cell>
          <cell r="F7371">
            <v>45920</v>
          </cell>
          <cell r="G7371" t="str">
            <v>（中铁六局呼和公司康新高速TJ4-2标）四川省甘孜藏族自治州康定市新都桥镇东俄罗三村中建八局搅拌站旁</v>
          </cell>
          <cell r="H7371" t="str">
            <v>许文刚</v>
          </cell>
          <cell r="I7371">
            <v>15848808186</v>
          </cell>
        </row>
        <row r="7372">
          <cell r="A7372" t="str">
            <v>德胜恒嘉</v>
          </cell>
          <cell r="B7372" t="str">
            <v>螺纹钢</v>
          </cell>
          <cell r="C7372" t="str">
            <v>HRB500EФ22*9m</v>
          </cell>
          <cell r="D7372" t="str">
            <v>吨</v>
          </cell>
          <cell r="E7372">
            <v>70</v>
          </cell>
          <cell r="F7372">
            <v>45920</v>
          </cell>
          <cell r="G7372" t="str">
            <v>（中铁六局呼和公司康新高速TJ4-2标）四川省甘孜藏族自治州康定市新都桥镇东俄罗三村中建八局搅拌站旁</v>
          </cell>
          <cell r="H7372" t="str">
            <v>许文刚</v>
          </cell>
          <cell r="I7372">
            <v>15848808186</v>
          </cell>
        </row>
        <row r="7373">
          <cell r="A7373" t="str">
            <v>德胜恒嘉</v>
          </cell>
          <cell r="B7373" t="str">
            <v>螺纹钢</v>
          </cell>
          <cell r="C7373" t="str">
            <v>HRB400EФ22*9m</v>
          </cell>
          <cell r="D7373" t="str">
            <v>吨</v>
          </cell>
          <cell r="E7373">
            <v>35</v>
          </cell>
          <cell r="F7373">
            <v>45920</v>
          </cell>
          <cell r="G7373" t="str">
            <v>（中铁一局四公司康新高速TJ1-1标康定隧道）四川省甘孜州康定市榆林街道甘孜州博物馆旁</v>
          </cell>
          <cell r="H7373" t="str">
            <v>王永强</v>
          </cell>
          <cell r="I7373">
            <v>15929204416</v>
          </cell>
        </row>
        <row r="7374">
          <cell r="A7374" t="str">
            <v>泸钢</v>
          </cell>
          <cell r="B7374" t="str">
            <v>盘螺</v>
          </cell>
          <cell r="C7374" t="str">
            <v>HRB400E Φ8</v>
          </cell>
          <cell r="D7374" t="str">
            <v>吨</v>
          </cell>
          <cell r="E7374">
            <v>17.5</v>
          </cell>
          <cell r="F7374">
            <v>45920</v>
          </cell>
          <cell r="G7374" t="str">
            <v>(宜宾兴港三江新区长江工业园保障性租赁住房建设项目-土建)四川省宜宾市翠屏区永善路南段宜宾市三江新区长江工业园区</v>
          </cell>
          <cell r="H7374" t="str">
            <v>赵元虎</v>
          </cell>
          <cell r="I7374">
            <v>13684167136</v>
          </cell>
        </row>
        <row r="7375">
          <cell r="A7375" t="str">
            <v>泸钢</v>
          </cell>
          <cell r="B7375" t="str">
            <v>盘螺</v>
          </cell>
          <cell r="C7375" t="str">
            <v>HRB400E Φ10</v>
          </cell>
          <cell r="D7375" t="str">
            <v>吨</v>
          </cell>
          <cell r="E7375">
            <v>17.5</v>
          </cell>
          <cell r="F7375">
            <v>45920</v>
          </cell>
          <cell r="G7375" t="str">
            <v>(宜宾兴港三江新区长江工业园保障性租赁住房建设项目-土建)四川省宜宾市翠屏区永善路南段宜宾市三江新区长江工业园区</v>
          </cell>
          <cell r="H7375" t="str">
            <v>赵元虎</v>
          </cell>
          <cell r="I7375">
            <v>13684167136</v>
          </cell>
        </row>
        <row r="7376">
          <cell r="A7376" t="str">
            <v>德胜</v>
          </cell>
          <cell r="B7376" t="str">
            <v>螺纹钢</v>
          </cell>
          <cell r="C7376" t="str">
            <v>HRB400E Φ28×9米</v>
          </cell>
          <cell r="D7376" t="str">
            <v>吨</v>
          </cell>
          <cell r="E7376">
            <v>35</v>
          </cell>
          <cell r="F7376">
            <v>45921</v>
          </cell>
          <cell r="G7376" t="str">
            <v>（自永1标八局二分公司钢筋棚）四川省自贡市大安区牛佛镇</v>
          </cell>
          <cell r="H7376" t="str">
            <v>王君杰</v>
          </cell>
          <cell r="I7376">
            <v>18919619850</v>
          </cell>
        </row>
        <row r="7377">
          <cell r="A7377" t="str">
            <v>德胜</v>
          </cell>
          <cell r="B7377" t="str">
            <v>螺纹钢</v>
          </cell>
          <cell r="C7377" t="str">
            <v>HRB400E Φ16×9米</v>
          </cell>
          <cell r="D7377" t="str">
            <v>吨</v>
          </cell>
          <cell r="E7377">
            <v>35</v>
          </cell>
          <cell r="F7377">
            <v>45921</v>
          </cell>
          <cell r="G7377" t="str">
            <v>（自永1标八局二分公司钢筋棚）四川省自贡市大安区牛佛镇</v>
          </cell>
          <cell r="H7377" t="str">
            <v>王君杰</v>
          </cell>
          <cell r="I7377">
            <v>18919619850</v>
          </cell>
        </row>
        <row r="7378">
          <cell r="A7378" t="str">
            <v>德胜</v>
          </cell>
          <cell r="B7378" t="str">
            <v>螺纹钢</v>
          </cell>
          <cell r="C7378" t="str">
            <v>HRB400EФ28*9m</v>
          </cell>
          <cell r="D7378" t="str">
            <v>吨</v>
          </cell>
          <cell r="E7378">
            <v>179.5</v>
          </cell>
          <cell r="F7378">
            <v>45921</v>
          </cell>
          <cell r="G7378" t="str">
            <v>（成铁西物-成都地铁5号线项目）成都市武侯区天府一街与昆华路交叉口成铁工程总承包公司川大路项目部</v>
          </cell>
          <cell r="H7378" t="str">
            <v>黄永福</v>
          </cell>
          <cell r="I7378" t="str">
            <v>15982823571</v>
          </cell>
        </row>
        <row r="7379">
          <cell r="A7379" t="str">
            <v>德胜</v>
          </cell>
          <cell r="B7379" t="str">
            <v>螺纹钢</v>
          </cell>
          <cell r="C7379" t="str">
            <v>HRB400E 16mm*9米</v>
          </cell>
          <cell r="D7379" t="str">
            <v>吨</v>
          </cell>
          <cell r="E7379">
            <v>35</v>
          </cell>
          <cell r="F7379">
            <v>45921</v>
          </cell>
          <cell r="G7379" t="str">
            <v>（中铁十局-资乐高速4标）四川省眉山市仁寿县彰加镇促进村中铁十局2#钢筋厂</v>
          </cell>
          <cell r="H7379" t="str">
            <v>杨飞</v>
          </cell>
          <cell r="I7379">
            <v>15667998777</v>
          </cell>
        </row>
        <row r="7380">
          <cell r="A7380" t="str">
            <v>德胜</v>
          </cell>
          <cell r="B7380" t="str">
            <v>螺纹钢</v>
          </cell>
          <cell r="C7380" t="str">
            <v>HRB400E 25mm*9米</v>
          </cell>
          <cell r="D7380" t="str">
            <v>吨</v>
          </cell>
          <cell r="E7380">
            <v>35</v>
          </cell>
          <cell r="F7380">
            <v>45921</v>
          </cell>
          <cell r="G7380" t="str">
            <v>（中铁十局-资乐高速4标）四川省眉山市仁寿县彰加镇促进村中铁十局2#钢筋厂</v>
          </cell>
          <cell r="H7380" t="str">
            <v>杨飞</v>
          </cell>
          <cell r="I7380">
            <v>15667998777</v>
          </cell>
        </row>
        <row r="7381">
          <cell r="A7381" t="str">
            <v>德胜</v>
          </cell>
          <cell r="B7381" t="str">
            <v>螺纹钢</v>
          </cell>
          <cell r="C7381" t="str">
            <v>HRB400E 28mm*9米</v>
          </cell>
          <cell r="D7381" t="str">
            <v>吨</v>
          </cell>
          <cell r="E7381">
            <v>35</v>
          </cell>
          <cell r="F7381">
            <v>45921</v>
          </cell>
          <cell r="G7381" t="str">
            <v>（中铁十局-资乐高速4标）四川省眉山市仁寿县彰加镇促进村中铁十局2#钢筋厂</v>
          </cell>
          <cell r="H7381" t="str">
            <v>杨飞</v>
          </cell>
          <cell r="I7381">
            <v>15667998777</v>
          </cell>
        </row>
        <row r="7382">
          <cell r="A7382" t="str">
            <v>润耀</v>
          </cell>
          <cell r="B7382" t="str">
            <v>盘螺</v>
          </cell>
          <cell r="C7382" t="str">
            <v>HRB400E Φ6</v>
          </cell>
          <cell r="D7382" t="str">
            <v>吨</v>
          </cell>
          <cell r="E7382">
            <v>9</v>
          </cell>
          <cell r="F7382">
            <v>45921</v>
          </cell>
          <cell r="G7382" t="str">
            <v>（五局新津tod项目）成都市新津区旭辉天府未来城南(华金路南)</v>
          </cell>
          <cell r="H7382" t="str">
            <v>李霜</v>
          </cell>
          <cell r="I7382">
            <v>18785086540</v>
          </cell>
        </row>
        <row r="7383">
          <cell r="A7383" t="str">
            <v>润耀</v>
          </cell>
          <cell r="B7383" t="str">
            <v>盘螺</v>
          </cell>
          <cell r="C7383" t="str">
            <v>HRB400E Φ8</v>
          </cell>
          <cell r="D7383" t="str">
            <v>吨</v>
          </cell>
          <cell r="E7383">
            <v>20</v>
          </cell>
          <cell r="F7383">
            <v>45921</v>
          </cell>
          <cell r="G7383" t="str">
            <v>（五局新津tod项目）成都市新津区旭辉天府未来城南(华金路南)</v>
          </cell>
          <cell r="H7383" t="str">
            <v>李霜</v>
          </cell>
          <cell r="I7383">
            <v>18785086540</v>
          </cell>
        </row>
        <row r="7384">
          <cell r="A7384" t="str">
            <v>润耀</v>
          </cell>
          <cell r="B7384" t="str">
            <v>盘螺</v>
          </cell>
          <cell r="C7384" t="str">
            <v>HRB400E Φ10</v>
          </cell>
          <cell r="D7384" t="str">
            <v>吨</v>
          </cell>
          <cell r="E7384">
            <v>6</v>
          </cell>
          <cell r="F7384">
            <v>45921</v>
          </cell>
          <cell r="G7384" t="str">
            <v>（五局新津tod项目）成都市新津区旭辉天府未来城南(华金路南)</v>
          </cell>
          <cell r="H7384" t="str">
            <v>李霜</v>
          </cell>
          <cell r="I7384">
            <v>18785086540</v>
          </cell>
        </row>
        <row r="7385">
          <cell r="A7385" t="str">
            <v>德胜</v>
          </cell>
          <cell r="B7385" t="str">
            <v>螺纹钢</v>
          </cell>
          <cell r="C7385" t="str">
            <v>HRB400E Φ18 9m</v>
          </cell>
          <cell r="D7385" t="str">
            <v>吨</v>
          </cell>
          <cell r="E7385">
            <v>35</v>
          </cell>
          <cell r="F7385">
            <v>45921</v>
          </cell>
          <cell r="G7385" t="str">
            <v>（五局新津tod项目）成都市新津区旭辉天府未来城南(华金路南)</v>
          </cell>
          <cell r="H7385" t="str">
            <v>李霜</v>
          </cell>
          <cell r="I7385">
            <v>18785086540</v>
          </cell>
        </row>
        <row r="7386">
          <cell r="A7386" t="str">
            <v>润耀</v>
          </cell>
          <cell r="B7386" t="str">
            <v>盘螺</v>
          </cell>
          <cell r="C7386" t="str">
            <v>HRB400E Φ8</v>
          </cell>
          <cell r="D7386" t="str">
            <v>吨</v>
          </cell>
          <cell r="E7386">
            <v>6</v>
          </cell>
          <cell r="F7386">
            <v>45921</v>
          </cell>
          <cell r="G7386" t="str">
            <v>（五局建筑温江tod项目）罗欣安若维他药业(成都)有限公司南94米温江区海发路附近</v>
          </cell>
          <cell r="H7386" t="str">
            <v>冉勇</v>
          </cell>
          <cell r="I7386">
            <v>18108243927</v>
          </cell>
        </row>
        <row r="7387">
          <cell r="A7387" t="str">
            <v>润耀</v>
          </cell>
          <cell r="B7387" t="str">
            <v>盘螺</v>
          </cell>
          <cell r="C7387" t="str">
            <v>HRB400E Φ10</v>
          </cell>
          <cell r="D7387" t="str">
            <v>吨</v>
          </cell>
          <cell r="E7387">
            <v>18</v>
          </cell>
          <cell r="F7387">
            <v>45921</v>
          </cell>
          <cell r="G7387" t="str">
            <v>（五局建筑温江tod项目）罗欣安若维他药业(成都)有限公司南94米温江区海发路附近</v>
          </cell>
          <cell r="H7387" t="str">
            <v>冉勇</v>
          </cell>
          <cell r="I7387">
            <v>18108243927</v>
          </cell>
        </row>
        <row r="7388">
          <cell r="A7388" t="str">
            <v>润耀</v>
          </cell>
          <cell r="B7388" t="str">
            <v>螺纹钢</v>
          </cell>
          <cell r="C7388" t="str">
            <v>HRB400E Φ14 9m</v>
          </cell>
          <cell r="D7388" t="str">
            <v>吨</v>
          </cell>
          <cell r="E7388">
            <v>2.5</v>
          </cell>
          <cell r="F7388">
            <v>45921</v>
          </cell>
          <cell r="G7388" t="str">
            <v>（五局建筑温江tod项目）罗欣安若维他药业(成都)有限公司南94米温江区海发路附近</v>
          </cell>
          <cell r="H7388" t="str">
            <v>冉勇</v>
          </cell>
          <cell r="I7388">
            <v>18108243927</v>
          </cell>
        </row>
        <row r="7389">
          <cell r="A7389" t="str">
            <v>润耀</v>
          </cell>
          <cell r="B7389" t="str">
            <v>螺纹钢</v>
          </cell>
          <cell r="C7389" t="str">
            <v>HRB400E Φ20 9m</v>
          </cell>
          <cell r="D7389" t="str">
            <v>吨</v>
          </cell>
          <cell r="E7389">
            <v>5</v>
          </cell>
          <cell r="F7389">
            <v>45921</v>
          </cell>
          <cell r="G7389" t="str">
            <v>（五局建筑温江tod项目）罗欣安若维他药业(成都)有限公司南94米温江区海发路附近</v>
          </cell>
          <cell r="H7389" t="str">
            <v>冉勇</v>
          </cell>
          <cell r="I7389">
            <v>18108243927</v>
          </cell>
        </row>
        <row r="7390">
          <cell r="A7390" t="str">
            <v>润耀</v>
          </cell>
          <cell r="B7390" t="str">
            <v>螺纹钢</v>
          </cell>
          <cell r="C7390" t="str">
            <v>HRB400E Φ25 9m</v>
          </cell>
          <cell r="D7390" t="str">
            <v>吨</v>
          </cell>
          <cell r="E7390">
            <v>2.5</v>
          </cell>
          <cell r="F7390">
            <v>45921</v>
          </cell>
          <cell r="G7390" t="str">
            <v>（五局建筑温江tod项目）罗欣安若维他药业(成都)有限公司南94米温江区海发路附近</v>
          </cell>
          <cell r="H7390" t="str">
            <v>冉勇</v>
          </cell>
          <cell r="I7390">
            <v>18108243927</v>
          </cell>
        </row>
        <row r="7391">
          <cell r="A7391" t="str">
            <v>鑫泉</v>
          </cell>
          <cell r="B7391" t="str">
            <v>螺纹钢</v>
          </cell>
          <cell r="C7391" t="str">
            <v>HRB400E Φ18 9m</v>
          </cell>
          <cell r="D7391" t="str">
            <v>吨</v>
          </cell>
          <cell r="E7391">
            <v>25</v>
          </cell>
          <cell r="F7391">
            <v>45921</v>
          </cell>
          <cell r="G7391" t="str">
            <v>(五冶建设成都国际铁路港多式联项目)四川省成都市青白江区桂平大道成都中远海运陆港多式联运有限公司</v>
          </cell>
          <cell r="H7391" t="str">
            <v>黄勇杰</v>
          </cell>
          <cell r="I7391">
            <v>13880580196</v>
          </cell>
        </row>
        <row r="7392">
          <cell r="A7392" t="str">
            <v>达钢</v>
          </cell>
          <cell r="B7392" t="str">
            <v>盘螺</v>
          </cell>
          <cell r="C7392" t="str">
            <v>HRB400E Φ12</v>
          </cell>
          <cell r="D7392" t="str">
            <v>吨</v>
          </cell>
          <cell r="E7392">
            <v>35</v>
          </cell>
          <cell r="F7392">
            <v>45921</v>
          </cell>
          <cell r="G7392" t="str">
            <v>（自永1标八局二分公司钢筋棚）四川省自贡市大安区牛佛镇</v>
          </cell>
          <cell r="H7392" t="str">
            <v>王君杰</v>
          </cell>
          <cell r="I7392">
            <v>18919619850</v>
          </cell>
        </row>
        <row r="7393">
          <cell r="A7393" t="str">
            <v>达钢</v>
          </cell>
          <cell r="B7393" t="str">
            <v>螺纹钢</v>
          </cell>
          <cell r="C7393" t="str">
            <v>HRB400EФ12*12m</v>
          </cell>
          <cell r="D7393" t="str">
            <v>吨</v>
          </cell>
          <cell r="E7393">
            <v>35</v>
          </cell>
          <cell r="F7393">
            <v>45921</v>
          </cell>
          <cell r="G7393" t="str">
            <v>（中铁六局呼和公司康新高速TJ4-2标）四川省甘孜藏族自治州康定市新都桥镇东俄罗三村中建八局搅拌站旁</v>
          </cell>
          <cell r="H7393" t="str">
            <v>许文刚</v>
          </cell>
          <cell r="I7393">
            <v>15848808186</v>
          </cell>
        </row>
        <row r="7394">
          <cell r="A7394" t="str">
            <v>钢固融</v>
          </cell>
          <cell r="B7394" t="str">
            <v>螺纹钢</v>
          </cell>
          <cell r="C7394" t="str">
            <v>HRB500E Φ18</v>
          </cell>
          <cell r="D7394" t="str">
            <v>吨</v>
          </cell>
          <cell r="E7394">
            <v>35</v>
          </cell>
          <cell r="F7394">
            <v>45921</v>
          </cell>
          <cell r="G7394" t="str">
            <v>（商投建工达州中医药科技园-4工区-9号楼）达州市通川区达州中医药职业学院犀牛大道北段</v>
          </cell>
          <cell r="H7394" t="str">
            <v>张扬</v>
          </cell>
          <cell r="I7394">
            <v>18381904567</v>
          </cell>
        </row>
        <row r="7395">
          <cell r="A7395" t="str">
            <v>泸钢</v>
          </cell>
          <cell r="B7395" t="str">
            <v>盘螺</v>
          </cell>
          <cell r="C7395" t="str">
            <v>HRB400E Φ8</v>
          </cell>
          <cell r="D7395" t="str">
            <v>吨</v>
          </cell>
          <cell r="E7395">
            <v>5</v>
          </cell>
          <cell r="F7395">
            <v>45921</v>
          </cell>
          <cell r="G7395" t="str">
            <v>(武汉电气化局成达万高铁强电项目-渠县)四川省达州市渠县渠北镇雷家湾渠县北站旁</v>
          </cell>
          <cell r="H7395" t="str">
            <v>刘频</v>
          </cell>
          <cell r="I7395">
            <v>18779627939</v>
          </cell>
        </row>
        <row r="7396">
          <cell r="A7396" t="str">
            <v>泸钢</v>
          </cell>
          <cell r="B7396" t="str">
            <v>螺纹钢</v>
          </cell>
          <cell r="C7396" t="str">
            <v>HRB400E Φ18 9m</v>
          </cell>
          <cell r="D7396" t="str">
            <v>吨</v>
          </cell>
          <cell r="E7396">
            <v>9</v>
          </cell>
          <cell r="F7396">
            <v>45921</v>
          </cell>
          <cell r="G7396" t="str">
            <v>(武汉电气化局成达万高铁强电项目-渠县)四川省达州市渠县渠北镇雷家湾渠县北站旁</v>
          </cell>
          <cell r="H7396" t="str">
            <v>刘频</v>
          </cell>
          <cell r="I7396">
            <v>18779627939</v>
          </cell>
        </row>
        <row r="7397">
          <cell r="A7397" t="str">
            <v>泸钢</v>
          </cell>
          <cell r="B7397" t="str">
            <v>螺纹钢</v>
          </cell>
          <cell r="C7397" t="str">
            <v>HRB400E Φ16 12m</v>
          </cell>
          <cell r="D7397" t="str">
            <v>吨</v>
          </cell>
          <cell r="E7397">
            <v>12</v>
          </cell>
          <cell r="F7397">
            <v>45921</v>
          </cell>
          <cell r="G7397" t="str">
            <v>(武汉电气化局成达万高铁强电项目-渠县)四川省达州市渠县渠北镇雷家湾渠县北站旁</v>
          </cell>
          <cell r="H7397" t="str">
            <v>刘频</v>
          </cell>
          <cell r="I7397">
            <v>18779627939</v>
          </cell>
        </row>
        <row r="7398">
          <cell r="A7398" t="str">
            <v>泸钢</v>
          </cell>
          <cell r="B7398" t="str">
            <v>螺纹钢</v>
          </cell>
          <cell r="C7398" t="str">
            <v>HRB400E Φ22 12m</v>
          </cell>
          <cell r="D7398" t="str">
            <v>吨</v>
          </cell>
          <cell r="E7398">
            <v>9</v>
          </cell>
          <cell r="F7398">
            <v>45921</v>
          </cell>
          <cell r="G7398" t="str">
            <v>(武汉电气化局成达万高铁强电项目-渠县)四川省达州市渠县渠北镇雷家湾渠县北站旁</v>
          </cell>
          <cell r="H7398" t="str">
            <v>刘频</v>
          </cell>
          <cell r="I7398">
            <v>18779627939</v>
          </cell>
        </row>
        <row r="7399">
          <cell r="A7399" t="str">
            <v>德胜</v>
          </cell>
          <cell r="B7399" t="str">
            <v>螺纹钢</v>
          </cell>
          <cell r="C7399" t="str">
            <v>HRB400E Φ20×12米</v>
          </cell>
          <cell r="D7399" t="str">
            <v>吨</v>
          </cell>
          <cell r="E7399">
            <v>10</v>
          </cell>
          <cell r="F7399">
            <v>45922</v>
          </cell>
          <cell r="G7399" t="str">
            <v>（自永2标九局西南分公司钢筋棚）四川省自贡市骑龙镇大湾村</v>
          </cell>
          <cell r="H7399" t="str">
            <v>高彦彬</v>
          </cell>
          <cell r="I7399">
            <v>13835906370</v>
          </cell>
        </row>
        <row r="7400">
          <cell r="A7400" t="str">
            <v>德胜</v>
          </cell>
          <cell r="B7400" t="str">
            <v>螺纹钢</v>
          </cell>
          <cell r="C7400" t="str">
            <v>HRB400E Φ20×9米</v>
          </cell>
          <cell r="D7400" t="str">
            <v>吨</v>
          </cell>
          <cell r="E7400">
            <v>25</v>
          </cell>
          <cell r="F7400">
            <v>45922</v>
          </cell>
          <cell r="G7400" t="str">
            <v>（自永2标九局西南分公司钢筋棚）四川省自贡市骑龙镇大湾村</v>
          </cell>
          <cell r="H7400" t="str">
            <v>高彦彬</v>
          </cell>
          <cell r="I7400">
            <v>13835906370</v>
          </cell>
        </row>
        <row r="7401">
          <cell r="A7401" t="str">
            <v>德胜</v>
          </cell>
          <cell r="B7401" t="str">
            <v>螺纹钢</v>
          </cell>
          <cell r="C7401" t="str">
            <v>HRB400E Φ32×9米</v>
          </cell>
          <cell r="D7401" t="str">
            <v>吨</v>
          </cell>
          <cell r="E7401">
            <v>16</v>
          </cell>
          <cell r="F7401">
            <v>45922</v>
          </cell>
          <cell r="G7401" t="str">
            <v>（自永高速-自永3标六局交通分公司）四川省内江市隆昌市圣灯镇自永项目3标隆昌市圣灯镇中心学校</v>
          </cell>
          <cell r="H7401" t="str">
            <v>李工</v>
          </cell>
          <cell r="I7401">
            <v>19212995868</v>
          </cell>
        </row>
        <row r="7402">
          <cell r="A7402" t="str">
            <v>德胜</v>
          </cell>
          <cell r="B7402" t="str">
            <v>螺纹钢</v>
          </cell>
          <cell r="C7402" t="str">
            <v>HRB400E Φ20×12米</v>
          </cell>
          <cell r="D7402" t="str">
            <v>吨</v>
          </cell>
          <cell r="E7402">
            <v>18</v>
          </cell>
          <cell r="F7402">
            <v>45922</v>
          </cell>
          <cell r="G7402" t="str">
            <v>（自永高速-自永3标六局交通分公司）四川省内江市隆昌市圣灯镇自永项目3标隆昌市圣灯镇中心学校</v>
          </cell>
          <cell r="H7402" t="str">
            <v>李工</v>
          </cell>
          <cell r="I7402">
            <v>19212995868</v>
          </cell>
        </row>
        <row r="7403">
          <cell r="A7403" t="str">
            <v>德胜</v>
          </cell>
          <cell r="B7403" t="str">
            <v>螺纹钢</v>
          </cell>
          <cell r="C7403" t="str">
            <v>HRB400E Φ12×9米</v>
          </cell>
          <cell r="D7403" t="str">
            <v>吨</v>
          </cell>
          <cell r="E7403">
            <v>3</v>
          </cell>
          <cell r="F7403">
            <v>45922</v>
          </cell>
          <cell r="G7403" t="str">
            <v>（自永高速-自永3标六局交通分公司）四川省内江市隆昌市圣灯镇自永项目3标隆昌市金额街道红光工业园区</v>
          </cell>
          <cell r="H7403" t="str">
            <v>干建恩</v>
          </cell>
          <cell r="I7403">
            <v>13540533213</v>
          </cell>
        </row>
        <row r="7404">
          <cell r="A7404" t="str">
            <v>德胜</v>
          </cell>
          <cell r="B7404" t="str">
            <v>螺纹钢</v>
          </cell>
          <cell r="C7404" t="str">
            <v>HRB400E Φ14×9米</v>
          </cell>
          <cell r="D7404" t="str">
            <v>吨</v>
          </cell>
          <cell r="E7404">
            <v>3</v>
          </cell>
          <cell r="F7404">
            <v>45922</v>
          </cell>
          <cell r="G7404" t="str">
            <v>（自永高速-自永3标六局交通分公司）四川省内江市隆昌市圣灯镇自永项目3标隆昌市金额街道红光工业园区</v>
          </cell>
          <cell r="H7404" t="str">
            <v>干建恩</v>
          </cell>
          <cell r="I7404">
            <v>13540533213</v>
          </cell>
        </row>
        <row r="7405">
          <cell r="A7405" t="str">
            <v>德胜</v>
          </cell>
          <cell r="B7405" t="str">
            <v>螺纹钢</v>
          </cell>
          <cell r="C7405" t="str">
            <v>HRB400E Φ25×9米</v>
          </cell>
          <cell r="D7405" t="str">
            <v>吨</v>
          </cell>
          <cell r="E7405">
            <v>27</v>
          </cell>
          <cell r="F7405">
            <v>45922</v>
          </cell>
          <cell r="G7405" t="str">
            <v>（自永高速-自永3标六局交通分公司）四川省内江市隆昌市圣灯镇自永项目3标隆昌市金额街道红光工业园区</v>
          </cell>
          <cell r="H7405" t="str">
            <v>干建恩</v>
          </cell>
          <cell r="I7405">
            <v>13540533213</v>
          </cell>
        </row>
        <row r="7406">
          <cell r="A7406" t="str">
            <v>德胜</v>
          </cell>
          <cell r="B7406" t="str">
            <v>螺纹钢</v>
          </cell>
          <cell r="C7406" t="str">
            <v>HRB400E Φ28×9米</v>
          </cell>
          <cell r="D7406" t="str">
            <v>吨</v>
          </cell>
          <cell r="E7406">
            <v>35</v>
          </cell>
          <cell r="F7406">
            <v>45922</v>
          </cell>
          <cell r="G7406" t="str">
            <v>（自永高速-自永3标六局交通分公司）四川省内江市隆昌市圣灯镇自永项目3标隆昌市金额街道红光工业园区</v>
          </cell>
          <cell r="H7406" t="str">
            <v>干建恩</v>
          </cell>
          <cell r="I7406">
            <v>13540533213</v>
          </cell>
        </row>
        <row r="7407">
          <cell r="A7407" t="str">
            <v>德胜</v>
          </cell>
          <cell r="B7407" t="str">
            <v>螺纹钢</v>
          </cell>
          <cell r="C7407" t="str">
            <v>HRB500E Φ16</v>
          </cell>
          <cell r="D7407" t="str">
            <v>吨</v>
          </cell>
          <cell r="E7407">
            <v>3</v>
          </cell>
          <cell r="F7407">
            <v>45922</v>
          </cell>
          <cell r="G7407" t="str">
            <v>(华西乐山）-四川省乐山市市中区苏稽镇校地共建产教融合基地建设项目二标段</v>
          </cell>
          <cell r="H7407" t="str">
            <v>彭江涛</v>
          </cell>
          <cell r="I7407">
            <v>13990276572</v>
          </cell>
        </row>
        <row r="7408">
          <cell r="A7408" t="str">
            <v>德胜</v>
          </cell>
          <cell r="B7408" t="str">
            <v>螺纹钢</v>
          </cell>
          <cell r="C7408" t="str">
            <v>HRB500E Φ18</v>
          </cell>
          <cell r="D7408" t="str">
            <v>吨</v>
          </cell>
          <cell r="E7408">
            <v>3</v>
          </cell>
          <cell r="F7408">
            <v>45922</v>
          </cell>
          <cell r="G7408" t="str">
            <v>(华西乐山）-四川省乐山市市中区苏稽镇校地共建产教融合基地建设项目二标段</v>
          </cell>
          <cell r="H7408" t="str">
            <v>彭江涛</v>
          </cell>
          <cell r="I7408">
            <v>13990276572</v>
          </cell>
        </row>
        <row r="7409">
          <cell r="A7409" t="str">
            <v>德胜</v>
          </cell>
          <cell r="B7409" t="str">
            <v>螺纹钢</v>
          </cell>
          <cell r="C7409" t="str">
            <v>HRB500E Φ20</v>
          </cell>
          <cell r="D7409" t="str">
            <v>吨</v>
          </cell>
          <cell r="E7409">
            <v>3</v>
          </cell>
          <cell r="F7409">
            <v>45922</v>
          </cell>
          <cell r="G7409" t="str">
            <v>(华西乐山）-四川省乐山市市中区苏稽镇校地共建产教融合基地建设项目二标段</v>
          </cell>
          <cell r="H7409" t="str">
            <v>彭江涛</v>
          </cell>
          <cell r="I7409">
            <v>13990276572</v>
          </cell>
        </row>
        <row r="7410">
          <cell r="A7410" t="str">
            <v>德胜</v>
          </cell>
          <cell r="B7410" t="str">
            <v>螺纹钢</v>
          </cell>
          <cell r="C7410" t="str">
            <v>HRB500E Φ22</v>
          </cell>
          <cell r="D7410" t="str">
            <v>吨</v>
          </cell>
          <cell r="E7410">
            <v>3</v>
          </cell>
          <cell r="F7410">
            <v>45922</v>
          </cell>
          <cell r="G7410" t="str">
            <v>(华西乐山）-四川省乐山市市中区苏稽镇校地共建产教融合基地建设项目二标段</v>
          </cell>
          <cell r="H7410" t="str">
            <v>彭江涛</v>
          </cell>
          <cell r="I7410">
            <v>13990276572</v>
          </cell>
        </row>
        <row r="7411">
          <cell r="A7411" t="str">
            <v>德胜</v>
          </cell>
          <cell r="B7411" t="str">
            <v>螺纹钢</v>
          </cell>
          <cell r="C7411" t="str">
            <v>HRB500E Φ25</v>
          </cell>
          <cell r="D7411" t="str">
            <v>吨</v>
          </cell>
          <cell r="E7411">
            <v>15</v>
          </cell>
          <cell r="F7411">
            <v>45922</v>
          </cell>
          <cell r="G7411" t="str">
            <v>(华西乐山）-四川省乐山市市中区苏稽镇校地共建产教融合基地建设项目二标段</v>
          </cell>
          <cell r="H7411" t="str">
            <v>彭江涛</v>
          </cell>
          <cell r="I7411">
            <v>13990276572</v>
          </cell>
        </row>
        <row r="7412">
          <cell r="A7412" t="str">
            <v>德胜</v>
          </cell>
          <cell r="B7412" t="str">
            <v>螺纹钢</v>
          </cell>
          <cell r="C7412" t="str">
            <v>HRB500E Φ28</v>
          </cell>
          <cell r="D7412" t="str">
            <v>吨</v>
          </cell>
          <cell r="E7412">
            <v>6</v>
          </cell>
          <cell r="F7412">
            <v>45922</v>
          </cell>
          <cell r="G7412" t="str">
            <v>(华西乐山）-四川省乐山市市中区苏稽镇校地共建产教融合基地建设项目二标段</v>
          </cell>
          <cell r="H7412" t="str">
            <v>彭江涛</v>
          </cell>
          <cell r="I7412">
            <v>13990276572</v>
          </cell>
        </row>
        <row r="7413">
          <cell r="A7413" t="str">
            <v>德胜</v>
          </cell>
          <cell r="B7413" t="str">
            <v>螺纹钢</v>
          </cell>
          <cell r="C7413" t="str">
            <v>HRB500E Φ32</v>
          </cell>
          <cell r="D7413" t="str">
            <v>吨</v>
          </cell>
          <cell r="E7413">
            <v>3</v>
          </cell>
          <cell r="F7413">
            <v>45922</v>
          </cell>
          <cell r="G7413" t="str">
            <v>(华西乐山）-四川省乐山市市中区苏稽镇校地共建产教融合基地建设项目二标段</v>
          </cell>
          <cell r="H7413" t="str">
            <v>彭江涛</v>
          </cell>
          <cell r="I7413">
            <v>13990276572</v>
          </cell>
        </row>
        <row r="7414">
          <cell r="A7414" t="str">
            <v>德胜</v>
          </cell>
          <cell r="B7414" t="str">
            <v>螺纹钢</v>
          </cell>
          <cell r="C7414" t="str">
            <v>HRB400EФ14*9m</v>
          </cell>
          <cell r="D7414" t="str">
            <v>吨</v>
          </cell>
          <cell r="E7414">
            <v>2.5</v>
          </cell>
          <cell r="F7414">
            <v>45922</v>
          </cell>
          <cell r="G7414" t="str">
            <v>（中核华兴-宜宾市西南高场项目）四川省宜宾市叙州区高场镇枷档湾大桥中核华兴项目部</v>
          </cell>
          <cell r="H7414" t="str">
            <v>孙保材</v>
          </cell>
          <cell r="I7414">
            <v>18203081779</v>
          </cell>
        </row>
        <row r="7415">
          <cell r="A7415" t="str">
            <v>德胜</v>
          </cell>
          <cell r="B7415" t="str">
            <v>螺纹钢</v>
          </cell>
          <cell r="C7415" t="str">
            <v>HRB400EФ18*9m</v>
          </cell>
          <cell r="D7415" t="str">
            <v>吨</v>
          </cell>
          <cell r="E7415">
            <v>2.5</v>
          </cell>
          <cell r="F7415">
            <v>45922</v>
          </cell>
          <cell r="G7415" t="str">
            <v>（中核华兴-宜宾市西南高场项目）四川省宜宾市叙州区高场镇枷档湾大桥中核华兴项目部</v>
          </cell>
          <cell r="H7415" t="str">
            <v>孙保材</v>
          </cell>
          <cell r="I7415">
            <v>18203081779</v>
          </cell>
        </row>
        <row r="7416">
          <cell r="A7416" t="str">
            <v>德胜</v>
          </cell>
          <cell r="B7416" t="str">
            <v>螺纹钢</v>
          </cell>
          <cell r="C7416" t="str">
            <v>HRB400EФ20*9m</v>
          </cell>
          <cell r="D7416" t="str">
            <v>吨</v>
          </cell>
          <cell r="E7416">
            <v>7.5</v>
          </cell>
          <cell r="F7416">
            <v>45922</v>
          </cell>
          <cell r="G7416" t="str">
            <v>（中核华兴-宜宾市西南高场项目）四川省宜宾市叙州区高场镇枷档湾大桥中核华兴项目部</v>
          </cell>
          <cell r="H7416" t="str">
            <v>孙保材</v>
          </cell>
          <cell r="I7416">
            <v>18203081779</v>
          </cell>
        </row>
        <row r="7417">
          <cell r="A7417" t="str">
            <v>德胜</v>
          </cell>
          <cell r="B7417" t="str">
            <v>螺纹钢</v>
          </cell>
          <cell r="C7417" t="str">
            <v>HRB400EФ22*9m</v>
          </cell>
          <cell r="D7417" t="str">
            <v>吨</v>
          </cell>
          <cell r="E7417">
            <v>7.5</v>
          </cell>
          <cell r="F7417">
            <v>45922</v>
          </cell>
          <cell r="G7417" t="str">
            <v>（中核华兴-宜宾市西南高场项目）四川省宜宾市叙州区高场镇枷档湾大桥中核华兴项目部</v>
          </cell>
          <cell r="H7417" t="str">
            <v>孙保材</v>
          </cell>
          <cell r="I7417">
            <v>18203081779</v>
          </cell>
        </row>
        <row r="7418">
          <cell r="A7418" t="str">
            <v>德胜</v>
          </cell>
          <cell r="B7418" t="str">
            <v>螺纹钢</v>
          </cell>
          <cell r="C7418" t="str">
            <v>HRB400EФ25*9m</v>
          </cell>
          <cell r="D7418" t="str">
            <v>吨</v>
          </cell>
          <cell r="E7418">
            <v>12.5</v>
          </cell>
          <cell r="F7418">
            <v>45922</v>
          </cell>
          <cell r="G7418" t="str">
            <v>（中核华兴-宜宾市西南高场项目）四川省宜宾市叙州区高场镇枷档湾大桥中核华兴项目部</v>
          </cell>
          <cell r="H7418" t="str">
            <v>孙保材</v>
          </cell>
          <cell r="I7418">
            <v>18203081779</v>
          </cell>
        </row>
        <row r="7419">
          <cell r="A7419" t="str">
            <v>德胜恒嘉</v>
          </cell>
          <cell r="B7419" t="str">
            <v>螺纹钢</v>
          </cell>
          <cell r="C7419" t="str">
            <v>HRB500E  25  12m</v>
          </cell>
          <cell r="D7419" t="str">
            <v>吨</v>
          </cell>
          <cell r="E7419">
            <v>70</v>
          </cell>
          <cell r="F7419">
            <v>45922</v>
          </cell>
          <cell r="G7419" t="str">
            <v>（中铁广州局-资乐高速5标）四川省乐山市井研县希望大道116号</v>
          </cell>
          <cell r="H7419" t="str">
            <v>廖俊杰</v>
          </cell>
          <cell r="I7419">
            <v>15775100965</v>
          </cell>
        </row>
        <row r="7420">
          <cell r="A7420" t="str">
            <v>德胜恒嘉</v>
          </cell>
          <cell r="B7420" t="str">
            <v>螺纹钢</v>
          </cell>
          <cell r="C7420" t="str">
            <v>HRB400E  28  12m</v>
          </cell>
          <cell r="D7420" t="str">
            <v>吨</v>
          </cell>
          <cell r="E7420">
            <v>35</v>
          </cell>
          <cell r="F7420">
            <v>45922</v>
          </cell>
          <cell r="G7420" t="str">
            <v>（中铁广州局-资乐高速5标）四川省乐山市井研县希望大道116号</v>
          </cell>
          <cell r="H7420" t="str">
            <v>廖俊杰</v>
          </cell>
          <cell r="I7420">
            <v>15775100965</v>
          </cell>
        </row>
        <row r="7421">
          <cell r="A7421" t="str">
            <v>德胜恒嘉</v>
          </cell>
          <cell r="B7421" t="str">
            <v>螺纹钢</v>
          </cell>
          <cell r="C7421" t="str">
            <v>HRB400E  32  9m</v>
          </cell>
          <cell r="D7421" t="str">
            <v>吨</v>
          </cell>
          <cell r="E7421">
            <v>35</v>
          </cell>
          <cell r="F7421">
            <v>45922</v>
          </cell>
          <cell r="G7421" t="str">
            <v>（中铁广州局-资乐高速5标）四川省乐山市井研县希望大道116号</v>
          </cell>
          <cell r="H7421" t="str">
            <v>廖俊杰</v>
          </cell>
          <cell r="I7421">
            <v>15775100965</v>
          </cell>
        </row>
        <row r="7422">
          <cell r="A7422" t="str">
            <v>润耀</v>
          </cell>
          <cell r="B7422" t="str">
            <v>盘螺</v>
          </cell>
          <cell r="C7422" t="str">
            <v>HRB400E  14 </v>
          </cell>
          <cell r="D7422" t="str">
            <v>吨</v>
          </cell>
          <cell r="E7422">
            <v>35</v>
          </cell>
          <cell r="F7422">
            <v>45922</v>
          </cell>
          <cell r="G7422" t="str">
            <v>（中铁广州局-资乐高速5标）四川省乐山市井研县希望大道116号</v>
          </cell>
          <cell r="H7422" t="str">
            <v>廖俊杰</v>
          </cell>
          <cell r="I7422">
            <v>15775100965</v>
          </cell>
        </row>
        <row r="7423">
          <cell r="A7423" t="str">
            <v>润耀</v>
          </cell>
          <cell r="B7423" t="str">
            <v>盘螺</v>
          </cell>
          <cell r="C7423" t="str">
            <v>HRB400E  12 </v>
          </cell>
          <cell r="D7423" t="str">
            <v>吨</v>
          </cell>
          <cell r="E7423">
            <v>35</v>
          </cell>
          <cell r="F7423">
            <v>45922</v>
          </cell>
          <cell r="G7423" t="str">
            <v>（中铁广州局-资乐高速5标）四川省乐山市井研县希望大道116号</v>
          </cell>
          <cell r="H7423" t="str">
            <v>廖俊杰</v>
          </cell>
          <cell r="I7423">
            <v>15775100965</v>
          </cell>
        </row>
        <row r="7424">
          <cell r="A7424" t="str">
            <v>钢固融</v>
          </cell>
          <cell r="B7424" t="str">
            <v>螺纹钢</v>
          </cell>
          <cell r="C7424" t="str">
            <v>HRB400E Φ12 9m</v>
          </cell>
          <cell r="D7424" t="str">
            <v>吨</v>
          </cell>
          <cell r="E7424">
            <v>30</v>
          </cell>
          <cell r="F7424">
            <v>45922</v>
          </cell>
          <cell r="G7424" t="str">
            <v>(五冶建设扩建艺体中学二期工程)四川省成都市双流区光荣路成都艺体中学南200米</v>
          </cell>
          <cell r="H7424" t="str">
            <v>谢序强</v>
          </cell>
          <cell r="I7424">
            <v>13458588232</v>
          </cell>
        </row>
        <row r="7425">
          <cell r="A7425" t="str">
            <v>钢固融</v>
          </cell>
          <cell r="B7425" t="str">
            <v>螺纹钢</v>
          </cell>
          <cell r="C7425" t="str">
            <v>HRB500E Φ18</v>
          </cell>
          <cell r="D7425" t="str">
            <v>吨</v>
          </cell>
          <cell r="E7425">
            <v>6</v>
          </cell>
          <cell r="F7425">
            <v>45922</v>
          </cell>
          <cell r="G7425" t="str">
            <v>(五冶建设扩建艺体中学二期工程)四川省成都市双流区光荣路成都艺体中学南200米</v>
          </cell>
          <cell r="H7425" t="str">
            <v>谢序强</v>
          </cell>
          <cell r="I7425">
            <v>13458588232</v>
          </cell>
        </row>
        <row r="7426">
          <cell r="A7426" t="str">
            <v>润耀</v>
          </cell>
          <cell r="B7426" t="str">
            <v>盘螺</v>
          </cell>
          <cell r="C7426" t="str">
            <v>HRB400E Φ6</v>
          </cell>
          <cell r="D7426" t="str">
            <v>吨</v>
          </cell>
          <cell r="E7426">
            <v>15</v>
          </cell>
          <cell r="F7426">
            <v>45922</v>
          </cell>
          <cell r="G7426" t="str">
            <v>（华西简阳西城嘉苑）四川省成都市简阳市简城街道高屋村</v>
          </cell>
          <cell r="H7426" t="str">
            <v>张瀚镭</v>
          </cell>
          <cell r="I7426">
            <v>15884666220</v>
          </cell>
        </row>
        <row r="7427">
          <cell r="A7427" t="str">
            <v>润耀</v>
          </cell>
          <cell r="B7427" t="str">
            <v>盘螺</v>
          </cell>
          <cell r="C7427" t="str">
            <v>HRB400E Φ8</v>
          </cell>
          <cell r="D7427" t="str">
            <v>吨</v>
          </cell>
          <cell r="E7427">
            <v>35</v>
          </cell>
          <cell r="F7427">
            <v>45922</v>
          </cell>
          <cell r="G7427" t="str">
            <v>（华西简阳西城嘉苑）四川省成都市简阳市简城街道高屋村</v>
          </cell>
          <cell r="H7427" t="str">
            <v>张瀚镭</v>
          </cell>
          <cell r="I7427">
            <v>15884666220</v>
          </cell>
        </row>
        <row r="7428">
          <cell r="A7428" t="str">
            <v>润耀</v>
          </cell>
          <cell r="B7428" t="str">
            <v>盘螺</v>
          </cell>
          <cell r="C7428" t="str">
            <v>HRB400E Φ12</v>
          </cell>
          <cell r="D7428" t="str">
            <v>吨</v>
          </cell>
          <cell r="E7428">
            <v>20</v>
          </cell>
          <cell r="F7428">
            <v>45922</v>
          </cell>
          <cell r="G7428" t="str">
            <v>（华西简阳西城嘉苑）四川省成都市简阳市简城街道高屋村</v>
          </cell>
          <cell r="H7428" t="str">
            <v>张瀚镭</v>
          </cell>
          <cell r="I7428">
            <v>15884666220</v>
          </cell>
        </row>
        <row r="7429">
          <cell r="A7429" t="str">
            <v>钢固融</v>
          </cell>
          <cell r="B7429" t="str">
            <v>高线</v>
          </cell>
          <cell r="C7429" t="str">
            <v>HPB300 Φ6</v>
          </cell>
          <cell r="D7429" t="str">
            <v>吨</v>
          </cell>
          <cell r="E7429">
            <v>5</v>
          </cell>
          <cell r="F7429">
            <v>45922</v>
          </cell>
          <cell r="G7429" t="str">
            <v>(华西乐山）-四川省乐山市市中区苏稽镇校地共建产教融合基地建设项目二标段</v>
          </cell>
          <cell r="H7429" t="str">
            <v>彭江涛</v>
          </cell>
          <cell r="I7429">
            <v>13990276572</v>
          </cell>
        </row>
        <row r="7430">
          <cell r="A7430" t="str">
            <v>钢固融</v>
          </cell>
          <cell r="B7430" t="str">
            <v>高线</v>
          </cell>
          <cell r="C7430" t="str">
            <v>HPB300 Φ8</v>
          </cell>
          <cell r="D7430" t="str">
            <v>吨</v>
          </cell>
          <cell r="E7430">
            <v>10</v>
          </cell>
          <cell r="F7430">
            <v>45922</v>
          </cell>
          <cell r="G7430" t="str">
            <v>(华西乐山）-四川省乐山市市中区苏稽镇校地共建产教融合基地建设项目二标段</v>
          </cell>
          <cell r="H7430" t="str">
            <v>彭江涛</v>
          </cell>
          <cell r="I7430">
            <v>13990276572</v>
          </cell>
        </row>
        <row r="7431">
          <cell r="A7431" t="str">
            <v>钢固融</v>
          </cell>
          <cell r="B7431" t="str">
            <v>盘螺</v>
          </cell>
          <cell r="C7431" t="str">
            <v>HRB400E Φ6</v>
          </cell>
          <cell r="D7431" t="str">
            <v>吨</v>
          </cell>
          <cell r="E7431">
            <v>5</v>
          </cell>
          <cell r="F7431">
            <v>45922</v>
          </cell>
          <cell r="G7431" t="str">
            <v>(华西乐山）-四川省乐山市市中区苏稽镇校地共建产教融合基地建设项目二标段</v>
          </cell>
          <cell r="H7431" t="str">
            <v>彭江涛</v>
          </cell>
          <cell r="I7431">
            <v>13990276572</v>
          </cell>
        </row>
        <row r="7432">
          <cell r="A7432" t="str">
            <v>钢固融</v>
          </cell>
          <cell r="B7432" t="str">
            <v>盘螺</v>
          </cell>
          <cell r="C7432" t="str">
            <v>HRB400E Φ10</v>
          </cell>
          <cell r="D7432" t="str">
            <v>吨</v>
          </cell>
          <cell r="E7432">
            <v>3</v>
          </cell>
          <cell r="F7432">
            <v>45922</v>
          </cell>
          <cell r="G7432" t="str">
            <v>(华西乐山）-四川省乐山市市中区苏稽镇校地共建产教融合基地建设项目二标段</v>
          </cell>
          <cell r="H7432" t="str">
            <v>彭江涛</v>
          </cell>
          <cell r="I7432">
            <v>13990276572</v>
          </cell>
        </row>
        <row r="7433">
          <cell r="A7433" t="str">
            <v>钢固融</v>
          </cell>
          <cell r="B7433" t="str">
            <v>盘螺</v>
          </cell>
          <cell r="C7433" t="str">
            <v>HRB400E Φ12</v>
          </cell>
          <cell r="D7433" t="str">
            <v>吨</v>
          </cell>
          <cell r="E7433">
            <v>10</v>
          </cell>
          <cell r="F7433">
            <v>45922</v>
          </cell>
          <cell r="G7433" t="str">
            <v>(华西乐山）-四川省乐山市市中区苏稽镇校地共建产教融合基地建设项目二标段</v>
          </cell>
          <cell r="H7433" t="str">
            <v>彭江涛</v>
          </cell>
          <cell r="I7433">
            <v>13990276572</v>
          </cell>
        </row>
        <row r="7434">
          <cell r="A7434" t="str">
            <v>钢固融</v>
          </cell>
          <cell r="B7434" t="str">
            <v>螺纹钢</v>
          </cell>
          <cell r="C7434" t="str">
            <v>HRB400E Φ14 12m</v>
          </cell>
          <cell r="D7434" t="str">
            <v>吨</v>
          </cell>
          <cell r="E7434">
            <v>6</v>
          </cell>
          <cell r="F7434">
            <v>45922</v>
          </cell>
          <cell r="G7434" t="str">
            <v>(华西乐山）-四川省乐山市市中区苏稽镇校地共建产教融合基地建设项目二标段</v>
          </cell>
          <cell r="H7434" t="str">
            <v>彭江涛</v>
          </cell>
          <cell r="I7434">
            <v>13990276572</v>
          </cell>
        </row>
        <row r="7435">
          <cell r="A7435" t="str">
            <v>钢固融</v>
          </cell>
          <cell r="B7435" t="str">
            <v>螺纹钢</v>
          </cell>
          <cell r="C7435" t="str">
            <v>HRB400E Φ16 12m</v>
          </cell>
          <cell r="D7435" t="str">
            <v>吨</v>
          </cell>
          <cell r="E7435">
            <v>10</v>
          </cell>
          <cell r="F7435">
            <v>45922</v>
          </cell>
          <cell r="G7435" t="str">
            <v>(华西乐山）-四川省乐山市市中区苏稽镇校地共建产教融合基地建设项目二标段</v>
          </cell>
          <cell r="H7435" t="str">
            <v>彭江涛</v>
          </cell>
          <cell r="I7435">
            <v>13990276572</v>
          </cell>
        </row>
        <row r="7436">
          <cell r="A7436" t="str">
            <v>钢固融</v>
          </cell>
          <cell r="B7436" t="str">
            <v>螺纹钢</v>
          </cell>
          <cell r="C7436" t="str">
            <v>HRB500E Φ18 12m</v>
          </cell>
          <cell r="D7436" t="str">
            <v>吨</v>
          </cell>
          <cell r="E7436">
            <v>4</v>
          </cell>
          <cell r="F7436">
            <v>45922</v>
          </cell>
          <cell r="G7436" t="str">
            <v>(华西乐山）-四川省乐山市市中区苏稽镇校地共建产教融合基地建设项目二标段</v>
          </cell>
          <cell r="H7436" t="str">
            <v>彭江涛</v>
          </cell>
          <cell r="I7436">
            <v>13990276572</v>
          </cell>
        </row>
        <row r="7437">
          <cell r="A7437" t="str">
            <v>钢固融</v>
          </cell>
          <cell r="B7437" t="str">
            <v>螺纹钢</v>
          </cell>
          <cell r="C7437" t="str">
            <v>HRB500E Φ20 12m</v>
          </cell>
          <cell r="D7437" t="str">
            <v>吨</v>
          </cell>
          <cell r="E7437">
            <v>17</v>
          </cell>
          <cell r="F7437">
            <v>45922</v>
          </cell>
          <cell r="G7437" t="str">
            <v>(华西乐山）-四川省乐山市市中区苏稽镇校地共建产教融合基地建设项目二标段</v>
          </cell>
          <cell r="H7437" t="str">
            <v>彭江涛</v>
          </cell>
          <cell r="I7437">
            <v>13990276572</v>
          </cell>
        </row>
        <row r="7438">
          <cell r="A7438" t="str">
            <v>润耀</v>
          </cell>
          <cell r="B7438" t="str">
            <v>螺纹钢</v>
          </cell>
          <cell r="C7438" t="str">
            <v>HRB500E Φ25 12m</v>
          </cell>
          <cell r="D7438" t="str">
            <v>吨</v>
          </cell>
          <cell r="E7438">
            <v>45</v>
          </cell>
          <cell r="F7438">
            <v>45922</v>
          </cell>
          <cell r="G7438" t="str">
            <v>(华西乐山）-四川省乐山市市中区苏稽镇校地共建产教融合基地建设项目二标段</v>
          </cell>
          <cell r="H7438" t="str">
            <v>彭江涛</v>
          </cell>
          <cell r="I7438">
            <v>13990276572</v>
          </cell>
        </row>
        <row r="7439">
          <cell r="A7439" t="str">
            <v>润耀</v>
          </cell>
          <cell r="B7439" t="str">
            <v>螺纹钢</v>
          </cell>
          <cell r="C7439" t="str">
            <v>HRB400E Φ14 9m</v>
          </cell>
          <cell r="D7439" t="str">
            <v>吨</v>
          </cell>
          <cell r="E7439">
            <v>6</v>
          </cell>
          <cell r="F7439">
            <v>45922</v>
          </cell>
          <cell r="G7439" t="str">
            <v>(华西乐山）-四川省乐山市市中区苏稽镇校地共建产教融合基地建设项目二标段</v>
          </cell>
          <cell r="H7439" t="str">
            <v>彭江涛</v>
          </cell>
          <cell r="I7439">
            <v>13990276572</v>
          </cell>
        </row>
        <row r="7440">
          <cell r="A7440" t="str">
            <v>润耀</v>
          </cell>
          <cell r="B7440" t="str">
            <v>螺纹钢</v>
          </cell>
          <cell r="C7440" t="str">
            <v>HRB400E Φ16 9m</v>
          </cell>
          <cell r="D7440" t="str">
            <v>吨</v>
          </cell>
          <cell r="E7440">
            <v>10</v>
          </cell>
          <cell r="F7440">
            <v>45922</v>
          </cell>
          <cell r="G7440" t="str">
            <v>(华西乐山）-四川省乐山市市中区苏稽镇校地共建产教融合基地建设项目二标段</v>
          </cell>
          <cell r="H7440" t="str">
            <v>彭江涛</v>
          </cell>
          <cell r="I7440">
            <v>13990276572</v>
          </cell>
        </row>
        <row r="7441">
          <cell r="A7441" t="str">
            <v>润耀</v>
          </cell>
          <cell r="B7441" t="str">
            <v>螺纹钢</v>
          </cell>
          <cell r="C7441" t="str">
            <v>HRB500E Φ12</v>
          </cell>
          <cell r="D7441" t="str">
            <v>吨</v>
          </cell>
          <cell r="E7441">
            <v>3</v>
          </cell>
          <cell r="F7441">
            <v>45922</v>
          </cell>
          <cell r="G7441" t="str">
            <v>(华西乐山）-四川省乐山市市中区苏稽镇校地共建产教融合基地建设项目二标段</v>
          </cell>
          <cell r="H7441" t="str">
            <v>彭江涛</v>
          </cell>
          <cell r="I7441">
            <v>13990276572</v>
          </cell>
        </row>
        <row r="7442">
          <cell r="A7442" t="str">
            <v>润耀</v>
          </cell>
          <cell r="B7442" t="str">
            <v>螺纹钢</v>
          </cell>
          <cell r="C7442" t="str">
            <v>HRB500E Φ14</v>
          </cell>
          <cell r="D7442" t="str">
            <v>吨</v>
          </cell>
          <cell r="E7442">
            <v>6</v>
          </cell>
          <cell r="F7442">
            <v>45922</v>
          </cell>
          <cell r="G7442" t="str">
            <v>(华西乐山）-四川省乐山市市中区苏稽镇校地共建产教融合基地建设项目二标段</v>
          </cell>
          <cell r="H7442" t="str">
            <v>彭江涛</v>
          </cell>
          <cell r="I7442">
            <v>13990276572</v>
          </cell>
        </row>
        <row r="7443">
          <cell r="A7443" t="str">
            <v>润耀</v>
          </cell>
          <cell r="B7443" t="str">
            <v>盘螺</v>
          </cell>
          <cell r="C7443" t="str">
            <v>HRB400EΦ8</v>
          </cell>
          <cell r="D7443" t="str">
            <v>吨</v>
          </cell>
          <cell r="E7443">
            <v>35</v>
          </cell>
          <cell r="F7443">
            <v>45922</v>
          </cell>
          <cell r="G7443" t="str">
            <v>（中核华兴-宜宾市西南高场项目）四川省宜宾市叙州区高场镇枷档湾大桥中核华兴项目部</v>
          </cell>
          <cell r="H7443" t="str">
            <v>孙保材</v>
          </cell>
          <cell r="I7443">
            <v>18203081779</v>
          </cell>
        </row>
        <row r="7444">
          <cell r="A7444" t="str">
            <v>钢固融</v>
          </cell>
          <cell r="B7444" t="str">
            <v>高线</v>
          </cell>
          <cell r="C7444" t="str">
            <v>HPB300 10</v>
          </cell>
          <cell r="D7444" t="str">
            <v>吨</v>
          </cell>
          <cell r="E7444">
            <v>2.5</v>
          </cell>
          <cell r="F7444">
            <v>45922</v>
          </cell>
          <cell r="G7444" t="str">
            <v>（中铁三局集团有限公司成绵乐客专乐山站站房改扩建项目经理部）四川省乐山市市中区瑞祥路与至乐路交叉口西侧</v>
          </cell>
          <cell r="H7444" t="str">
            <v>王鹏</v>
          </cell>
          <cell r="I7444" t="str">
            <v>153 4056 0935</v>
          </cell>
        </row>
        <row r="7445">
          <cell r="A7445" t="str">
            <v>钢固融</v>
          </cell>
          <cell r="B7445" t="str">
            <v>盘螺</v>
          </cell>
          <cell r="C7445" t="str">
            <v>HRB400EФ12</v>
          </cell>
          <cell r="D7445" t="str">
            <v>吨</v>
          </cell>
          <cell r="E7445">
            <v>5</v>
          </cell>
          <cell r="F7445">
            <v>45922</v>
          </cell>
          <cell r="G7445" t="str">
            <v>（中铁三局集团有限公司成绵乐客专乐山站站房改扩建项目经理部）四川省乐山市市中区瑞祥路与至乐路交叉口西侧</v>
          </cell>
          <cell r="H7445" t="str">
            <v>王鹏</v>
          </cell>
          <cell r="I7445" t="str">
            <v>153 4056 0935</v>
          </cell>
        </row>
        <row r="7446">
          <cell r="A7446" t="str">
            <v>钢固融</v>
          </cell>
          <cell r="B7446" t="str">
            <v>螺纹钢</v>
          </cell>
          <cell r="C7446" t="str">
            <v>HRB400EФ16*9m</v>
          </cell>
          <cell r="D7446" t="str">
            <v>吨</v>
          </cell>
          <cell r="E7446">
            <v>5</v>
          </cell>
          <cell r="F7446">
            <v>45922</v>
          </cell>
          <cell r="G7446" t="str">
            <v>（中铁三局集团有限公司成绵乐客专乐山站站房改扩建项目经理部）四川省乐山市市中区瑞祥路与至乐路交叉口西侧</v>
          </cell>
          <cell r="H7446" t="str">
            <v>王鹏</v>
          </cell>
          <cell r="I7446" t="str">
            <v>153 4056 0935</v>
          </cell>
        </row>
        <row r="7447">
          <cell r="A7447" t="str">
            <v>钢固融</v>
          </cell>
          <cell r="B7447" t="str">
            <v>螺纹钢</v>
          </cell>
          <cell r="C7447" t="str">
            <v>HRB400EФ28*9m</v>
          </cell>
          <cell r="D7447" t="str">
            <v>吨</v>
          </cell>
          <cell r="E7447">
            <v>20</v>
          </cell>
          <cell r="F7447">
            <v>45922</v>
          </cell>
          <cell r="G7447" t="str">
            <v>（中铁三局集团有限公司成绵乐客专乐山站站房改扩建项目经理部）四川省乐山市市中区瑞祥路与至乐路交叉口西侧</v>
          </cell>
          <cell r="H7447" t="str">
            <v>王鹏</v>
          </cell>
          <cell r="I7447" t="str">
            <v>153 4056 0935</v>
          </cell>
        </row>
        <row r="7448">
          <cell r="A7448" t="str">
            <v>达钢</v>
          </cell>
          <cell r="B7448" t="str">
            <v>盘螺</v>
          </cell>
          <cell r="C7448" t="str">
            <v>HRB400E Φ6</v>
          </cell>
          <cell r="D7448" t="str">
            <v>吨</v>
          </cell>
          <cell r="E7448">
            <v>25</v>
          </cell>
          <cell r="F7448">
            <v>45922</v>
          </cell>
          <cell r="G7448" t="str">
            <v>（四川商建-射洪城乡一体化项目）遂宁市射洪市忠新幼儿园北侧约220米新溪小区</v>
          </cell>
          <cell r="H7448" t="str">
            <v>柏子刚</v>
          </cell>
          <cell r="I7448">
            <v>15692885305</v>
          </cell>
        </row>
        <row r="7449">
          <cell r="A7449" t="str">
            <v>达钢</v>
          </cell>
          <cell r="B7449" t="str">
            <v>螺纹钢</v>
          </cell>
          <cell r="C7449" t="str">
            <v>HRB400E Φ25 9m</v>
          </cell>
          <cell r="D7449" t="str">
            <v>吨</v>
          </cell>
          <cell r="E7449">
            <v>10</v>
          </cell>
          <cell r="F7449">
            <v>45922</v>
          </cell>
          <cell r="G7449" t="str">
            <v>（四川商建-射洪城乡一体化项目）遂宁市射洪市忠新幼儿园北侧约220米新溪小区</v>
          </cell>
          <cell r="H7449" t="str">
            <v>柏子刚</v>
          </cell>
          <cell r="I7449">
            <v>15692885305</v>
          </cell>
        </row>
        <row r="7450">
          <cell r="A7450" t="str">
            <v>达钢</v>
          </cell>
          <cell r="B7450" t="str">
            <v>盘螺</v>
          </cell>
          <cell r="C7450" t="str">
            <v>HRB400E Φ8</v>
          </cell>
          <cell r="D7450" t="str">
            <v>吨</v>
          </cell>
          <cell r="E7450">
            <v>26</v>
          </cell>
          <cell r="F7450">
            <v>45922</v>
          </cell>
          <cell r="G7450" t="str">
            <v>（商投建工达州中医药科技园-4工区-9号楼）达州市通川区达州中医药职业学院犀牛大道北段</v>
          </cell>
          <cell r="H7450" t="str">
            <v>张扬</v>
          </cell>
          <cell r="I7450">
            <v>18381904567</v>
          </cell>
        </row>
        <row r="7451">
          <cell r="A7451" t="str">
            <v>达钢</v>
          </cell>
          <cell r="B7451" t="str">
            <v>盘螺</v>
          </cell>
          <cell r="C7451" t="str">
            <v>HRB400E Φ10</v>
          </cell>
          <cell r="D7451" t="str">
            <v>吨</v>
          </cell>
          <cell r="E7451">
            <v>21</v>
          </cell>
          <cell r="F7451">
            <v>45922</v>
          </cell>
          <cell r="G7451" t="str">
            <v>（商投建工达州中医药科技园-4工区-9号楼）达州市通川区达州中医药职业学院犀牛大道北段</v>
          </cell>
          <cell r="H7451" t="str">
            <v>张扬</v>
          </cell>
          <cell r="I7451">
            <v>18381904567</v>
          </cell>
        </row>
        <row r="7452">
          <cell r="A7452" t="str">
            <v>泸钢</v>
          </cell>
          <cell r="B7452" t="str">
            <v>盘螺</v>
          </cell>
          <cell r="C7452" t="str">
            <v>HRB400E Φ8</v>
          </cell>
          <cell r="D7452" t="str">
            <v>吨</v>
          </cell>
          <cell r="E7452">
            <v>6</v>
          </cell>
          <cell r="F7452">
            <v>45922</v>
          </cell>
          <cell r="G7452" t="str">
            <v>(武汉电气化局成达万高铁强电项目-达州主城区)四川省达州市达川区斌郎街道四川省达州市达川区洞洞湾256米</v>
          </cell>
          <cell r="H7452" t="str">
            <v>余凡</v>
          </cell>
          <cell r="I7452">
            <v>18228076992</v>
          </cell>
        </row>
        <row r="7453">
          <cell r="A7453" t="str">
            <v>泸钢</v>
          </cell>
          <cell r="B7453" t="str">
            <v>盘螺</v>
          </cell>
          <cell r="C7453" t="str">
            <v>HRB400E Φ10</v>
          </cell>
          <cell r="D7453" t="str">
            <v>吨</v>
          </cell>
          <cell r="E7453">
            <v>8</v>
          </cell>
          <cell r="F7453">
            <v>45922</v>
          </cell>
          <cell r="G7453" t="str">
            <v>(武汉电气化局成达万高铁强电项目-达州主城区)四川省达州市达川区斌郎街道四川省达州市达川区洞洞湾256米</v>
          </cell>
          <cell r="H7453" t="str">
            <v>余凡</v>
          </cell>
          <cell r="I7453">
            <v>18228076992</v>
          </cell>
        </row>
        <row r="7454">
          <cell r="A7454" t="str">
            <v>泸钢</v>
          </cell>
          <cell r="B7454" t="str">
            <v>螺纹钢</v>
          </cell>
          <cell r="C7454" t="str">
            <v>HRB400E Φ25 9m</v>
          </cell>
          <cell r="D7454" t="str">
            <v>吨</v>
          </cell>
          <cell r="E7454">
            <v>23</v>
          </cell>
          <cell r="F7454">
            <v>45922</v>
          </cell>
          <cell r="G7454" t="str">
            <v>(武汉电气化局成达万高铁强电项目-达州主城区)四川省达州市达川区斌郎街道四川省达州市达川区洞洞湾256米</v>
          </cell>
          <cell r="H7454" t="str">
            <v>余凡</v>
          </cell>
          <cell r="I7454">
            <v>18228076992</v>
          </cell>
        </row>
        <row r="7455">
          <cell r="A7455" t="str">
            <v>泸钢</v>
          </cell>
          <cell r="B7455" t="str">
            <v>螺纹钢</v>
          </cell>
          <cell r="C7455" t="str">
            <v>HRB400E Φ18 9m</v>
          </cell>
          <cell r="D7455" t="str">
            <v>吨</v>
          </cell>
          <cell r="E7455">
            <v>2</v>
          </cell>
          <cell r="F7455">
            <v>45922</v>
          </cell>
          <cell r="G7455" t="str">
            <v>(武汉电气化局成达万高铁强电项目-达州主城区)四川省达州市达川区斌郎街道四川省达州市达川区洞洞湾256米</v>
          </cell>
          <cell r="H7455" t="str">
            <v>余凡</v>
          </cell>
          <cell r="I7455">
            <v>18228076992</v>
          </cell>
        </row>
        <row r="7456">
          <cell r="A7456" t="str">
            <v>德胜</v>
          </cell>
          <cell r="B7456" t="str">
            <v>螺纹钢</v>
          </cell>
          <cell r="C7456" t="str">
            <v>HRB400E Φ12 9m</v>
          </cell>
          <cell r="D7456" t="str">
            <v>吨</v>
          </cell>
          <cell r="E7456">
            <v>25</v>
          </cell>
          <cell r="F7456">
            <v>45922</v>
          </cell>
          <cell r="G7456" t="str">
            <v>(五冶建设空港兴城怡心街道83亩项目)成都市双流区怡心街道高峰社区一组剑和路一段空港兴城怡心街道83亩项目中国五冶项目部</v>
          </cell>
          <cell r="H7456" t="str">
            <v>庞宇</v>
          </cell>
          <cell r="I7456">
            <v>18384171007</v>
          </cell>
        </row>
        <row r="7457">
          <cell r="A7457" t="str">
            <v>德胜</v>
          </cell>
          <cell r="B7457" t="str">
            <v>螺纹钢</v>
          </cell>
          <cell r="C7457" t="str">
            <v>HRB400E Φ14 9m</v>
          </cell>
          <cell r="D7457" t="str">
            <v>吨</v>
          </cell>
          <cell r="E7457">
            <v>28</v>
          </cell>
          <cell r="F7457">
            <v>45922</v>
          </cell>
          <cell r="G7457" t="str">
            <v>(五冶建设空港兴城怡心街道83亩项目)成都市双流区怡心街道高峰社区一组剑和路一段空港兴城怡心街道83亩项目中国五冶项目部</v>
          </cell>
          <cell r="H7457" t="str">
            <v>庞宇</v>
          </cell>
          <cell r="I7457">
            <v>18384171007</v>
          </cell>
        </row>
        <row r="7458">
          <cell r="A7458" t="str">
            <v>德胜</v>
          </cell>
          <cell r="B7458" t="str">
            <v>螺纹钢</v>
          </cell>
          <cell r="C7458" t="str">
            <v>HRB400E Φ16 9m</v>
          </cell>
          <cell r="D7458" t="str">
            <v>吨</v>
          </cell>
          <cell r="E7458">
            <v>10</v>
          </cell>
          <cell r="F7458">
            <v>45922</v>
          </cell>
          <cell r="G7458" t="str">
            <v>(五冶建设空港兴城怡心街道83亩项目)成都市双流区怡心街道高峰社区一组剑和路一段空港兴城怡心街道83亩项目中国五冶项目部</v>
          </cell>
          <cell r="H7458" t="str">
            <v>庞宇</v>
          </cell>
          <cell r="I7458">
            <v>18384171007</v>
          </cell>
        </row>
        <row r="7459">
          <cell r="A7459" t="str">
            <v>德胜</v>
          </cell>
          <cell r="B7459" t="str">
            <v>螺纹钢</v>
          </cell>
          <cell r="C7459" t="str">
            <v>HRB400E Φ18 9m</v>
          </cell>
          <cell r="D7459" t="str">
            <v>吨</v>
          </cell>
          <cell r="E7459">
            <v>10</v>
          </cell>
          <cell r="F7459">
            <v>45922</v>
          </cell>
          <cell r="G7459" t="str">
            <v>(五冶建设空港兴城怡心街道83亩项目)成都市双流区怡心街道高峰社区一组剑和路一段空港兴城怡心街道83亩项目中国五冶项目部</v>
          </cell>
          <cell r="H7459" t="str">
            <v>庞宇</v>
          </cell>
          <cell r="I7459">
            <v>18384171007</v>
          </cell>
        </row>
        <row r="7460">
          <cell r="A7460" t="str">
            <v>德胜</v>
          </cell>
          <cell r="B7460" t="str">
            <v>螺纹钢</v>
          </cell>
          <cell r="C7460" t="str">
            <v>HRB400E Φ20 9m</v>
          </cell>
          <cell r="D7460" t="str">
            <v>吨</v>
          </cell>
          <cell r="E7460">
            <v>10</v>
          </cell>
          <cell r="F7460">
            <v>45922</v>
          </cell>
          <cell r="G7460" t="str">
            <v>(五冶建设空港兴城怡心街道83亩项目)成都市双流区怡心街道高峰社区一组剑和路一段空港兴城怡心街道83亩项目中国五冶项目部</v>
          </cell>
          <cell r="H7460" t="str">
            <v>庞宇</v>
          </cell>
          <cell r="I7460">
            <v>18384171007</v>
          </cell>
        </row>
        <row r="7461">
          <cell r="A7461" t="str">
            <v>德胜</v>
          </cell>
          <cell r="B7461" t="str">
            <v>螺纹钢</v>
          </cell>
          <cell r="C7461" t="str">
            <v>HRB400E Φ22 9m</v>
          </cell>
          <cell r="D7461" t="str">
            <v>吨</v>
          </cell>
          <cell r="E7461">
            <v>10</v>
          </cell>
          <cell r="F7461">
            <v>45922</v>
          </cell>
          <cell r="G7461" t="str">
            <v>(五冶建设空港兴城怡心街道83亩项目)成都市双流区怡心街道高峰社区一组剑和路一段空港兴城怡心街道83亩项目中国五冶项目部</v>
          </cell>
          <cell r="H7461" t="str">
            <v>庞宇</v>
          </cell>
          <cell r="I7461">
            <v>18384171007</v>
          </cell>
        </row>
        <row r="7462">
          <cell r="A7462" t="str">
            <v>德胜</v>
          </cell>
          <cell r="B7462" t="str">
            <v>螺纹钢</v>
          </cell>
          <cell r="C7462" t="str">
            <v>HRB400E Φ25 9m</v>
          </cell>
          <cell r="D7462" t="str">
            <v>吨</v>
          </cell>
          <cell r="E7462">
            <v>10</v>
          </cell>
          <cell r="F7462">
            <v>45922</v>
          </cell>
          <cell r="G7462" t="str">
            <v>(五冶建设空港兴城怡心街道83亩项目)成都市双流区怡心街道高峰社区一组剑和路一段空港兴城怡心街道83亩项目中国五冶项目部</v>
          </cell>
          <cell r="H7462" t="str">
            <v>庞宇</v>
          </cell>
          <cell r="I7462">
            <v>18384171007</v>
          </cell>
        </row>
        <row r="7463">
          <cell r="A7463" t="str">
            <v>德胜</v>
          </cell>
          <cell r="B7463" t="str">
            <v>螺纹钢</v>
          </cell>
          <cell r="C7463" t="str">
            <v>HRB400E Φ28 9m</v>
          </cell>
          <cell r="D7463" t="str">
            <v>吨</v>
          </cell>
          <cell r="E7463">
            <v>3</v>
          </cell>
          <cell r="F7463">
            <v>45922</v>
          </cell>
          <cell r="G7463" t="str">
            <v>(五冶建设空港兴城怡心街道83亩项目)成都市双流区怡心街道高峰社区一组剑和路一段空港兴城怡心街道83亩项目中国五冶项目部</v>
          </cell>
          <cell r="H7463" t="str">
            <v>庞宇</v>
          </cell>
          <cell r="I7463">
            <v>18384171007</v>
          </cell>
        </row>
        <row r="7464">
          <cell r="A7464" t="str">
            <v>德胜</v>
          </cell>
          <cell r="B7464" t="str">
            <v>螺纹钢</v>
          </cell>
          <cell r="C7464" t="str">
            <v>HRB400E Φ22 9m</v>
          </cell>
          <cell r="D7464" t="str">
            <v>吨</v>
          </cell>
          <cell r="E7464">
            <v>70</v>
          </cell>
          <cell r="F7464">
            <v>45923</v>
          </cell>
          <cell r="G7464" t="str">
            <v>(五冶建设龙泉芙蓉花语项目-1,3地块)龙泉驿区北川路双堰塘钓鱼东100米(北川路)</v>
          </cell>
          <cell r="H7464" t="str">
            <v>祝斯阳</v>
          </cell>
          <cell r="I7464">
            <v>15583590797</v>
          </cell>
        </row>
        <row r="7465">
          <cell r="A7465" t="str">
            <v>德胜</v>
          </cell>
          <cell r="B7465" t="str">
            <v>螺纹钢</v>
          </cell>
          <cell r="C7465" t="str">
            <v>HRB400E Φ14 9m</v>
          </cell>
          <cell r="D7465" t="str">
            <v>吨</v>
          </cell>
          <cell r="E7465">
            <v>30</v>
          </cell>
          <cell r="F7465">
            <v>45923</v>
          </cell>
          <cell r="G7465" t="str">
            <v>(五冶建设龙泉驿一医院配套建设工程)成都市龙泉驿区董朗路69号龙泉驿一医院5号门</v>
          </cell>
          <cell r="H7465" t="str">
            <v>孙敏</v>
          </cell>
          <cell r="I7465">
            <v>13617695006</v>
          </cell>
        </row>
        <row r="7466">
          <cell r="A7466" t="str">
            <v>德胜</v>
          </cell>
          <cell r="B7466" t="str">
            <v>螺纹钢</v>
          </cell>
          <cell r="C7466" t="str">
            <v>HRB400E Φ22 9m</v>
          </cell>
          <cell r="D7466" t="str">
            <v>吨</v>
          </cell>
          <cell r="E7466">
            <v>16</v>
          </cell>
          <cell r="F7466">
            <v>45923</v>
          </cell>
          <cell r="G7466" t="str">
            <v>(五冶建设龙泉驿一医院配套建设工程)成都市龙泉驿区董朗路69号龙泉驿一医院5号门</v>
          </cell>
          <cell r="H7466" t="str">
            <v>孙敏</v>
          </cell>
          <cell r="I7466">
            <v>13617695006</v>
          </cell>
        </row>
        <row r="7467">
          <cell r="A7467" t="str">
            <v>德胜</v>
          </cell>
          <cell r="B7467" t="str">
            <v>螺纹钢</v>
          </cell>
          <cell r="C7467" t="str">
            <v>HRB400E Φ25 9m</v>
          </cell>
          <cell r="D7467" t="str">
            <v>吨</v>
          </cell>
          <cell r="E7467">
            <v>18</v>
          </cell>
          <cell r="F7467">
            <v>45923</v>
          </cell>
          <cell r="G7467" t="str">
            <v>(五冶建设龙泉驿一医院配套建设工程)成都市龙泉驿区董朗路69号龙泉驿一医院5号门</v>
          </cell>
          <cell r="H7467" t="str">
            <v>孙敏</v>
          </cell>
          <cell r="I7467">
            <v>13617695006</v>
          </cell>
        </row>
        <row r="7468">
          <cell r="A7468" t="str">
            <v>德胜</v>
          </cell>
          <cell r="B7468" t="str">
            <v>螺纹钢</v>
          </cell>
          <cell r="C7468" t="str">
            <v>HRB500E Φ20</v>
          </cell>
          <cell r="D7468" t="str">
            <v>吨</v>
          </cell>
          <cell r="E7468">
            <v>3</v>
          </cell>
          <cell r="F7468">
            <v>45923</v>
          </cell>
          <cell r="G7468" t="str">
            <v>(五冶建设龙泉驿一医院配套建设工程)成都市龙泉驿区董朗路69号龙泉驿一医院5号门</v>
          </cell>
          <cell r="H7468" t="str">
            <v>孙敏</v>
          </cell>
          <cell r="I7468">
            <v>13617695006</v>
          </cell>
        </row>
        <row r="7469">
          <cell r="A7469" t="str">
            <v>德胜</v>
          </cell>
          <cell r="B7469" t="str">
            <v>螺纹钢</v>
          </cell>
          <cell r="C7469" t="str">
            <v>HRB500E Φ22</v>
          </cell>
          <cell r="D7469" t="str">
            <v>吨</v>
          </cell>
          <cell r="E7469">
            <v>3</v>
          </cell>
          <cell r="F7469">
            <v>45923</v>
          </cell>
          <cell r="G7469" t="str">
            <v>(五冶建设龙泉驿一医院配套建设工程)成都市龙泉驿区董朗路69号龙泉驿一医院5号门</v>
          </cell>
          <cell r="H7469" t="str">
            <v>孙敏</v>
          </cell>
          <cell r="I7469">
            <v>13617695006</v>
          </cell>
        </row>
        <row r="7470">
          <cell r="A7470" t="str">
            <v>德胜</v>
          </cell>
          <cell r="B7470" t="str">
            <v>螺纹钢</v>
          </cell>
          <cell r="C7470" t="str">
            <v>HRB400E Φ12 9m</v>
          </cell>
          <cell r="D7470" t="str">
            <v>吨</v>
          </cell>
          <cell r="E7470">
            <v>23</v>
          </cell>
          <cell r="F7470">
            <v>45923</v>
          </cell>
          <cell r="G7470" t="str">
            <v>(五冶建设师大附中外语校新建教学楼工程)四川省成都市成华区大观堰2号(四川师范大学附属中学外国语学校)</v>
          </cell>
          <cell r="H7470" t="str">
            <v>蔡浩</v>
          </cell>
          <cell r="I7470" t="str">
            <v>139 8088 0820</v>
          </cell>
        </row>
        <row r="7471">
          <cell r="A7471" t="str">
            <v>德胜</v>
          </cell>
          <cell r="B7471" t="str">
            <v>螺纹钢</v>
          </cell>
          <cell r="C7471" t="str">
            <v>HRB400E Φ14 9m</v>
          </cell>
          <cell r="D7471" t="str">
            <v>吨</v>
          </cell>
          <cell r="E7471">
            <v>8</v>
          </cell>
          <cell r="F7471">
            <v>45923</v>
          </cell>
          <cell r="G7471" t="str">
            <v>(五冶建设师大附中外语校新建教学楼工程)四川省成都市成华区大观堰2号(四川师范大学附属中学外国语学校)</v>
          </cell>
          <cell r="H7471" t="str">
            <v>蔡浩</v>
          </cell>
          <cell r="I7471" t="str">
            <v>139 8088 0820</v>
          </cell>
        </row>
        <row r="7472">
          <cell r="A7472" t="str">
            <v>德胜</v>
          </cell>
          <cell r="B7472" t="str">
            <v>螺纹钢</v>
          </cell>
          <cell r="C7472" t="str">
            <v>HRB400E Φ16 9m</v>
          </cell>
          <cell r="D7472" t="str">
            <v>吨</v>
          </cell>
          <cell r="E7472">
            <v>2.5</v>
          </cell>
          <cell r="F7472">
            <v>45923</v>
          </cell>
          <cell r="G7472" t="str">
            <v>(五冶建设师大附中外语校新建教学楼工程)四川省成都市成华区大观堰2号(四川师范大学附属中学外国语学校)</v>
          </cell>
          <cell r="H7472" t="str">
            <v>蔡浩</v>
          </cell>
          <cell r="I7472" t="str">
            <v>139 8088 0820</v>
          </cell>
        </row>
        <row r="7473">
          <cell r="A7473" t="str">
            <v>德胜</v>
          </cell>
          <cell r="B7473" t="str">
            <v>螺纹钢</v>
          </cell>
          <cell r="C7473" t="str">
            <v>HRB400E Φ18 9m</v>
          </cell>
          <cell r="D7473" t="str">
            <v>吨</v>
          </cell>
          <cell r="E7473">
            <v>5</v>
          </cell>
          <cell r="F7473">
            <v>45923</v>
          </cell>
          <cell r="G7473" t="str">
            <v>(五冶建设师大附中外语校新建教学楼工程)四川省成都市成华区大观堰2号(四川师范大学附属中学外国语学校)</v>
          </cell>
          <cell r="H7473" t="str">
            <v>蔡浩</v>
          </cell>
          <cell r="I7473" t="str">
            <v>139 8088 0820</v>
          </cell>
        </row>
        <row r="7474">
          <cell r="A7474" t="str">
            <v>德胜</v>
          </cell>
          <cell r="B7474" t="str">
            <v>螺纹钢</v>
          </cell>
          <cell r="C7474" t="str">
            <v>HRB400E Φ20 9m</v>
          </cell>
          <cell r="D7474" t="str">
            <v>吨</v>
          </cell>
          <cell r="E7474">
            <v>5</v>
          </cell>
          <cell r="F7474">
            <v>45923</v>
          </cell>
          <cell r="G7474" t="str">
            <v>(五冶建设师大附中外语校新建教学楼工程)四川省成都市成华区大观堰2号(四川师范大学附属中学外国语学校)</v>
          </cell>
          <cell r="H7474" t="str">
            <v>蔡浩</v>
          </cell>
          <cell r="I7474" t="str">
            <v>139 8088 0820</v>
          </cell>
        </row>
        <row r="7475">
          <cell r="A7475" t="str">
            <v>德胜</v>
          </cell>
          <cell r="B7475" t="str">
            <v>螺纹钢</v>
          </cell>
          <cell r="C7475" t="str">
            <v>HRB400E Φ22 9m</v>
          </cell>
          <cell r="D7475" t="str">
            <v>吨</v>
          </cell>
          <cell r="E7475">
            <v>2.5</v>
          </cell>
          <cell r="F7475">
            <v>45923</v>
          </cell>
          <cell r="G7475" t="str">
            <v>(五冶建设师大附中外语校新建教学楼工程)四川省成都市成华区大观堰2号(四川师范大学附属中学外国语学校)</v>
          </cell>
          <cell r="H7475" t="str">
            <v>蔡浩</v>
          </cell>
          <cell r="I7475" t="str">
            <v>139 8088 0820</v>
          </cell>
        </row>
        <row r="7476">
          <cell r="A7476" t="str">
            <v>德胜</v>
          </cell>
          <cell r="B7476" t="str">
            <v>螺纹钢</v>
          </cell>
          <cell r="C7476" t="str">
            <v>HRB400E Φ25 9m</v>
          </cell>
          <cell r="D7476" t="str">
            <v>吨</v>
          </cell>
          <cell r="E7476">
            <v>7.5</v>
          </cell>
          <cell r="F7476">
            <v>45923</v>
          </cell>
          <cell r="G7476" t="str">
            <v>(五冶建设师大附中外语校新建教学楼工程)四川省成都市成华区大观堰2号(四川师范大学附属中学外国语学校)</v>
          </cell>
          <cell r="H7476" t="str">
            <v>蔡浩</v>
          </cell>
          <cell r="I7476" t="str">
            <v>139 8088 0820</v>
          </cell>
        </row>
        <row r="7477">
          <cell r="A7477" t="str">
            <v>德胜</v>
          </cell>
          <cell r="B7477" t="str">
            <v>螺纹钢</v>
          </cell>
          <cell r="C7477" t="str">
            <v>HRB400E Φ28 9m</v>
          </cell>
          <cell r="D7477" t="str">
            <v>吨</v>
          </cell>
          <cell r="E7477">
            <v>2.5</v>
          </cell>
          <cell r="F7477">
            <v>45923</v>
          </cell>
          <cell r="G7477" t="str">
            <v>(五冶建设师大附中外语校新建教学楼工程)四川省成都市成华区大观堰2号(四川师范大学附属中学外国语学校)</v>
          </cell>
          <cell r="H7477" t="str">
            <v>蔡浩</v>
          </cell>
          <cell r="I7477" t="str">
            <v>139 8088 0820</v>
          </cell>
        </row>
        <row r="7478">
          <cell r="A7478" t="str">
            <v>德胜</v>
          </cell>
          <cell r="B7478" t="str">
            <v>螺纹钢</v>
          </cell>
          <cell r="C7478" t="str">
            <v>HRB500E Φ20</v>
          </cell>
          <cell r="D7478" t="str">
            <v>吨</v>
          </cell>
          <cell r="E7478">
            <v>5</v>
          </cell>
          <cell r="F7478">
            <v>45923</v>
          </cell>
          <cell r="G7478" t="str">
            <v>(五冶建设师大附中外语校新建教学楼工程)四川省成都市成华区大观堰2号(四川师范大学附属中学外国语学校)</v>
          </cell>
          <cell r="H7478" t="str">
            <v>蔡浩</v>
          </cell>
          <cell r="I7478" t="str">
            <v>139 8088 0820</v>
          </cell>
        </row>
        <row r="7479">
          <cell r="A7479" t="str">
            <v>德胜</v>
          </cell>
          <cell r="B7479" t="str">
            <v>螺纹钢</v>
          </cell>
          <cell r="C7479" t="str">
            <v>HRB500E Φ22</v>
          </cell>
          <cell r="D7479" t="str">
            <v>吨</v>
          </cell>
          <cell r="E7479">
            <v>5</v>
          </cell>
          <cell r="F7479">
            <v>45923</v>
          </cell>
          <cell r="G7479" t="str">
            <v>(五冶建设师大附中外语校新建教学楼工程)四川省成都市成华区大观堰2号(四川师范大学附属中学外国语学校)</v>
          </cell>
          <cell r="H7479" t="str">
            <v>蔡浩</v>
          </cell>
          <cell r="I7479" t="str">
            <v>139 8088 0820</v>
          </cell>
        </row>
        <row r="7480">
          <cell r="A7480" t="str">
            <v>德胜</v>
          </cell>
          <cell r="B7480" t="str">
            <v>螺纹钢</v>
          </cell>
          <cell r="C7480" t="str">
            <v>HRB500E Φ25</v>
          </cell>
          <cell r="D7480" t="str">
            <v>吨</v>
          </cell>
          <cell r="E7480">
            <v>20</v>
          </cell>
          <cell r="F7480">
            <v>45923</v>
          </cell>
          <cell r="G7480" t="str">
            <v>(五冶建设师大附中外语校新建教学楼工程)四川省成都市成华区大观堰2号(四川师范大学附属中学外国语学校)</v>
          </cell>
          <cell r="H7480" t="str">
            <v>蔡浩</v>
          </cell>
          <cell r="I7480" t="str">
            <v>139 8088 0820</v>
          </cell>
        </row>
        <row r="7481">
          <cell r="A7481" t="str">
            <v>德胜</v>
          </cell>
          <cell r="B7481" t="str">
            <v>螺纹钢</v>
          </cell>
          <cell r="C7481" t="str">
            <v>HRB500E Φ28</v>
          </cell>
          <cell r="D7481" t="str">
            <v>吨</v>
          </cell>
          <cell r="E7481">
            <v>10</v>
          </cell>
          <cell r="F7481">
            <v>45923</v>
          </cell>
          <cell r="G7481" t="str">
            <v>(五冶建设师大附中外语校新建教学楼工程)四川省成都市成华区大观堰2号(四川师范大学附属中学外国语学校)</v>
          </cell>
          <cell r="H7481" t="str">
            <v>蔡浩</v>
          </cell>
          <cell r="I7481" t="str">
            <v>139 8088 0820</v>
          </cell>
        </row>
        <row r="7482">
          <cell r="A7482" t="str">
            <v>德胜</v>
          </cell>
          <cell r="B7482" t="str">
            <v>螺纹钢</v>
          </cell>
          <cell r="C7482" t="str">
            <v>HRB500E Φ32</v>
          </cell>
          <cell r="D7482" t="str">
            <v>吨</v>
          </cell>
          <cell r="E7482">
            <v>10</v>
          </cell>
          <cell r="F7482">
            <v>45923</v>
          </cell>
          <cell r="G7482" t="str">
            <v>(五冶建设师大附中外语校新建教学楼工程)四川省成都市成华区大观堰2号(四川师范大学附属中学外国语学校)</v>
          </cell>
          <cell r="H7482" t="str">
            <v>蔡浩</v>
          </cell>
          <cell r="I7482" t="str">
            <v>139 8088 0820</v>
          </cell>
        </row>
        <row r="7483">
          <cell r="A7483" t="str">
            <v>德胜</v>
          </cell>
          <cell r="B7483" t="str">
            <v>螺纹钢</v>
          </cell>
          <cell r="C7483" t="str">
            <v>HRB400E Φ25×12米</v>
          </cell>
          <cell r="D7483" t="str">
            <v>吨</v>
          </cell>
          <cell r="E7483">
            <v>25</v>
          </cell>
          <cell r="F7483">
            <v>45923</v>
          </cell>
          <cell r="G7483" t="str">
            <v>（自永2标九局西南分公司钢筋棚）四川省自贡市骑龙镇大湾村</v>
          </cell>
          <cell r="H7483" t="str">
            <v>高彦彬</v>
          </cell>
          <cell r="I7483">
            <v>13835906371</v>
          </cell>
        </row>
        <row r="7484">
          <cell r="A7484" t="str">
            <v>德胜</v>
          </cell>
          <cell r="B7484" t="str">
            <v>螺纹钢</v>
          </cell>
          <cell r="C7484" t="str">
            <v>HRB400E Φ25×9米</v>
          </cell>
          <cell r="D7484" t="str">
            <v>吨</v>
          </cell>
          <cell r="E7484">
            <v>10</v>
          </cell>
          <cell r="F7484">
            <v>45923</v>
          </cell>
          <cell r="G7484" t="str">
            <v>（自永2标九局西南分公司钢筋棚）四川省自贡市骑龙镇大湾村</v>
          </cell>
          <cell r="H7484" t="str">
            <v>高彦彬</v>
          </cell>
          <cell r="I7484">
            <v>13835906372</v>
          </cell>
        </row>
        <row r="7485">
          <cell r="A7485" t="str">
            <v>德胜</v>
          </cell>
          <cell r="B7485" t="str">
            <v>螺纹钢</v>
          </cell>
          <cell r="C7485" t="str">
            <v>HRB500E Φ28×12米</v>
          </cell>
          <cell r="D7485" t="str">
            <v>吨</v>
          </cell>
          <cell r="E7485">
            <v>35</v>
          </cell>
          <cell r="F7485">
            <v>45923</v>
          </cell>
          <cell r="G7485" t="str">
            <v>（自永2标九局西南分公司钢筋棚）四川省自贡市骑龙镇大湾村</v>
          </cell>
          <cell r="H7485" t="str">
            <v>高彦彬</v>
          </cell>
          <cell r="I7485">
            <v>13835906370</v>
          </cell>
        </row>
        <row r="7486">
          <cell r="A7486" t="str">
            <v>德胜</v>
          </cell>
          <cell r="B7486" t="str">
            <v>螺纹钢</v>
          </cell>
          <cell r="C7486" t="str">
            <v>HRB500E Φ28×9米</v>
          </cell>
          <cell r="D7486" t="str">
            <v>吨</v>
          </cell>
          <cell r="E7486">
            <v>35</v>
          </cell>
          <cell r="F7486">
            <v>45923</v>
          </cell>
          <cell r="G7486" t="str">
            <v>（自永高速-自永3标六局交通分公司）四川省内江市隆昌市圣灯镇自永项目3标隆昌市金额街道红光工业园区</v>
          </cell>
          <cell r="H7486" t="str">
            <v>干建恩</v>
          </cell>
          <cell r="I7486">
            <v>13540533213</v>
          </cell>
        </row>
        <row r="7487">
          <cell r="A7487" t="str">
            <v>德胜恒嘉</v>
          </cell>
          <cell r="B7487" t="str">
            <v>螺纹钢</v>
          </cell>
          <cell r="C7487" t="str">
            <v>HRB400EФ18*9m</v>
          </cell>
          <cell r="D7487" t="str">
            <v>吨</v>
          </cell>
          <cell r="E7487">
            <v>35</v>
          </cell>
          <cell r="F7487">
            <v>45923</v>
          </cell>
          <cell r="G7487" t="str">
            <v>（中铁一局四公司康新高速TJ1-1标康定隧道）四川省甘孜州康定市榆林街道甘孜州博物馆旁</v>
          </cell>
          <cell r="H7487" t="str">
            <v>王永强</v>
          </cell>
          <cell r="I7487">
            <v>15929204416</v>
          </cell>
        </row>
        <row r="7488">
          <cell r="A7488" t="str">
            <v>德胜恒嘉</v>
          </cell>
          <cell r="B7488" t="str">
            <v>螺纹钢</v>
          </cell>
          <cell r="C7488" t="str">
            <v>HRB400EФ22*9m</v>
          </cell>
          <cell r="D7488" t="str">
            <v>吨</v>
          </cell>
          <cell r="E7488">
            <v>105</v>
          </cell>
          <cell r="F7488">
            <v>45923</v>
          </cell>
          <cell r="G7488" t="str">
            <v>（中铁一局四公司康新高速TJ1-1标康定隧道）四川省甘孜州康定市榆林街道甘孜州博物馆旁</v>
          </cell>
          <cell r="H7488" t="str">
            <v>王永强</v>
          </cell>
          <cell r="I7488">
            <v>15929204416</v>
          </cell>
        </row>
        <row r="7489">
          <cell r="A7489" t="str">
            <v>德胜恒嘉</v>
          </cell>
          <cell r="B7489" t="str">
            <v>螺纹钢</v>
          </cell>
          <cell r="C7489" t="str">
            <v>HRB400EФ14*9m</v>
          </cell>
          <cell r="D7489" t="str">
            <v>吨</v>
          </cell>
          <cell r="E7489">
            <v>70</v>
          </cell>
          <cell r="F7489">
            <v>45923</v>
          </cell>
          <cell r="G7489" t="str">
            <v>（中铁八局康新高速TJ4-1标）四川省甘孜州康定市新都桥镇超限载检测站</v>
          </cell>
          <cell r="H7489" t="str">
            <v>刘俊</v>
          </cell>
          <cell r="I7489">
            <v>18587764925</v>
          </cell>
        </row>
        <row r="7490">
          <cell r="A7490" t="str">
            <v>德胜恒嘉</v>
          </cell>
          <cell r="B7490" t="str">
            <v>螺纹钢</v>
          </cell>
          <cell r="C7490" t="str">
            <v>HRB400EФ20*12m</v>
          </cell>
          <cell r="D7490" t="str">
            <v>吨</v>
          </cell>
          <cell r="E7490">
            <v>140</v>
          </cell>
          <cell r="F7490">
            <v>45923</v>
          </cell>
          <cell r="G7490" t="str">
            <v>（中铁八局康新高速TJ4-1标）四川省甘孜州康定市新都桥镇超限载检测站</v>
          </cell>
          <cell r="H7490" t="str">
            <v>刘俊</v>
          </cell>
          <cell r="I7490">
            <v>18587764925</v>
          </cell>
        </row>
        <row r="7491">
          <cell r="A7491" t="str">
            <v>德胜恒嘉</v>
          </cell>
          <cell r="B7491" t="str">
            <v>螺纹钢</v>
          </cell>
          <cell r="C7491" t="str">
            <v>HRB500EФ22*9m</v>
          </cell>
          <cell r="D7491" t="str">
            <v>吨</v>
          </cell>
          <cell r="E7491">
            <v>35</v>
          </cell>
          <cell r="F7491">
            <v>45923</v>
          </cell>
          <cell r="G7491" t="str">
            <v>（中铁八局康新高速TJ4-1标）四川省甘孜州康定市新都桥镇超限载检测站</v>
          </cell>
          <cell r="H7491" t="str">
            <v>刘俊</v>
          </cell>
          <cell r="I7491">
            <v>18587764925</v>
          </cell>
        </row>
        <row r="7492">
          <cell r="A7492" t="str">
            <v>德胜恒嘉</v>
          </cell>
          <cell r="B7492" t="str">
            <v>螺纹钢</v>
          </cell>
          <cell r="C7492" t="str">
            <v>HRB500EФ25*12m</v>
          </cell>
          <cell r="D7492" t="str">
            <v>吨</v>
          </cell>
          <cell r="E7492">
            <v>105</v>
          </cell>
          <cell r="F7492">
            <v>45923</v>
          </cell>
          <cell r="G7492" t="str">
            <v>（中铁八局康新高速TJ4-1标）四川省甘孜州康定市新都桥镇超限载检测站</v>
          </cell>
          <cell r="H7492" t="str">
            <v>刘俊</v>
          </cell>
          <cell r="I7492">
            <v>18587764925</v>
          </cell>
        </row>
        <row r="7493">
          <cell r="A7493" t="str">
            <v>德胜恒嘉</v>
          </cell>
          <cell r="B7493" t="str">
            <v>螺纹钢</v>
          </cell>
          <cell r="C7493" t="str">
            <v>HRB500EФ25*9m</v>
          </cell>
          <cell r="D7493" t="str">
            <v>吨</v>
          </cell>
          <cell r="E7493">
            <v>35</v>
          </cell>
          <cell r="F7493">
            <v>45923</v>
          </cell>
          <cell r="G7493" t="str">
            <v>（中铁八局康新高速TJ4-1标）四川省甘孜州康定市新都桥镇超限载检测站</v>
          </cell>
          <cell r="H7493" t="str">
            <v>刘俊</v>
          </cell>
          <cell r="I7493">
            <v>18587764925</v>
          </cell>
        </row>
        <row r="7494">
          <cell r="A7494" t="str">
            <v>德胜恒嘉</v>
          </cell>
          <cell r="B7494" t="str">
            <v>螺纹钢</v>
          </cell>
          <cell r="C7494" t="str">
            <v>HRB400EФ20*9mm</v>
          </cell>
          <cell r="D7494" t="str">
            <v>吨</v>
          </cell>
          <cell r="E7494">
            <v>70</v>
          </cell>
          <cell r="F7494">
            <v>45923</v>
          </cell>
          <cell r="G7494" t="str">
            <v>（中铁一局四公司康新高速TJ1-1标雅加梗隧道）四川省甘孜州康定市雅加梗</v>
          </cell>
          <cell r="H7494" t="str">
            <v>范国义</v>
          </cell>
          <cell r="I7494">
            <v>15897676433</v>
          </cell>
        </row>
        <row r="7495">
          <cell r="A7495" t="str">
            <v>德胜恒嘉</v>
          </cell>
          <cell r="B7495" t="str">
            <v>螺纹钢</v>
          </cell>
          <cell r="C7495" t="str">
            <v>HRB400EФ22*9mm</v>
          </cell>
          <cell r="D7495" t="str">
            <v>吨</v>
          </cell>
          <cell r="E7495">
            <v>35</v>
          </cell>
          <cell r="F7495">
            <v>45923</v>
          </cell>
          <cell r="G7495" t="str">
            <v>（中铁一局四公司康新高速TJ1-1标雅加梗隧道）四川省甘孜州康定市雅加梗</v>
          </cell>
          <cell r="H7495" t="str">
            <v>范国义</v>
          </cell>
          <cell r="I7495">
            <v>15897676433</v>
          </cell>
        </row>
        <row r="7496">
          <cell r="A7496" t="str">
            <v>德胜恒嘉</v>
          </cell>
          <cell r="B7496" t="str">
            <v>螺纹钢</v>
          </cell>
          <cell r="C7496" t="str">
            <v>HRB400EФ25*9m</v>
          </cell>
          <cell r="D7496" t="str">
            <v>吨</v>
          </cell>
          <cell r="E7496">
            <v>7.5</v>
          </cell>
          <cell r="F7496">
            <v>45923</v>
          </cell>
          <cell r="G7496" t="str">
            <v>（中铁一局四公司康新高速TJ1-1标雅加梗隧道）四川省甘孜州康定市雅加梗路基</v>
          </cell>
          <cell r="H7496" t="str">
            <v>刘子任</v>
          </cell>
          <cell r="I7496">
            <v>18784539677</v>
          </cell>
        </row>
        <row r="7497">
          <cell r="A7497" t="str">
            <v>德胜恒嘉</v>
          </cell>
          <cell r="B7497" t="str">
            <v>螺纹钢</v>
          </cell>
          <cell r="C7497" t="str">
            <v>HRB400EФ32*9m</v>
          </cell>
          <cell r="D7497" t="str">
            <v>吨</v>
          </cell>
          <cell r="E7497">
            <v>27.5</v>
          </cell>
          <cell r="F7497">
            <v>45923</v>
          </cell>
          <cell r="G7497" t="str">
            <v>（中铁一局四公司康新高速TJ1-1标雅加梗隧道）四川省甘孜州康定市雅加梗路基</v>
          </cell>
          <cell r="H7497" t="str">
            <v>刘子任</v>
          </cell>
          <cell r="I7497">
            <v>18784539677</v>
          </cell>
        </row>
        <row r="7498">
          <cell r="A7498" t="str">
            <v>德胜恒嘉</v>
          </cell>
          <cell r="B7498" t="str">
            <v>螺纹钢</v>
          </cell>
          <cell r="C7498" t="str">
            <v>HRB400EФ25*9m</v>
          </cell>
          <cell r="D7498" t="str">
            <v>吨</v>
          </cell>
          <cell r="E7498">
            <v>70</v>
          </cell>
          <cell r="F7498">
            <v>45923</v>
          </cell>
          <cell r="G7498" t="str">
            <v>（中铁一局四公司康新高速TJ1-1标贡不卡隧道）四川省甘孜州康定市折多塘村车管所旁</v>
          </cell>
          <cell r="H7498" t="str">
            <v>李彰</v>
          </cell>
          <cell r="I7498">
            <v>18523285235</v>
          </cell>
        </row>
        <row r="7499">
          <cell r="A7499" t="str">
            <v>德胜恒嘉</v>
          </cell>
          <cell r="B7499" t="str">
            <v>螺纹钢</v>
          </cell>
          <cell r="C7499" t="str">
            <v>HRB400EФ22*9m</v>
          </cell>
          <cell r="D7499" t="str">
            <v>吨</v>
          </cell>
          <cell r="E7499">
            <v>70</v>
          </cell>
          <cell r="F7499">
            <v>45923</v>
          </cell>
          <cell r="G7499" t="str">
            <v>（中铁一局四公司康新高速TJ1-1标贡不卡隧道）四川省甘孜州康定市折多塘村车管所旁</v>
          </cell>
          <cell r="H7499" t="str">
            <v>李彰</v>
          </cell>
          <cell r="I7499">
            <v>18523285235</v>
          </cell>
        </row>
        <row r="7500">
          <cell r="A7500" t="str">
            <v>德胜恒嘉</v>
          </cell>
          <cell r="B7500" t="str">
            <v>螺纹钢</v>
          </cell>
          <cell r="C7500" t="str">
            <v>HRB400EФ25*9m</v>
          </cell>
          <cell r="D7500" t="str">
            <v>吨</v>
          </cell>
          <cell r="E7500">
            <v>70</v>
          </cell>
          <cell r="F7500">
            <v>45923</v>
          </cell>
          <cell r="G7500" t="str">
            <v>（中铁一局四公司康新高速TJ1-1标吉拉隧道）四川省甘孜州康定市折多塘村车管所旁</v>
          </cell>
          <cell r="H7500" t="str">
            <v>李彰</v>
          </cell>
          <cell r="I7500">
            <v>18523285235</v>
          </cell>
        </row>
        <row r="7501">
          <cell r="A7501" t="str">
            <v>德胜恒嘉</v>
          </cell>
          <cell r="B7501" t="str">
            <v>螺纹钢</v>
          </cell>
          <cell r="C7501" t="str">
            <v>HRB400EФ22*9m</v>
          </cell>
          <cell r="D7501" t="str">
            <v>吨</v>
          </cell>
          <cell r="E7501">
            <v>70</v>
          </cell>
          <cell r="F7501">
            <v>45923</v>
          </cell>
          <cell r="G7501" t="str">
            <v>（中铁一局四公司康新高速TJ1-1标吉拉隧道）四川省甘孜州康定市折多塘村车管所旁</v>
          </cell>
          <cell r="H7501" t="str">
            <v>李彰</v>
          </cell>
          <cell r="I7501">
            <v>18523285235</v>
          </cell>
        </row>
        <row r="7502">
          <cell r="A7502" t="str">
            <v>泸钢</v>
          </cell>
          <cell r="B7502" t="str">
            <v>高线</v>
          </cell>
          <cell r="C7502" t="str">
            <v>HPB300  Φ12</v>
          </cell>
          <cell r="D7502" t="str">
            <v>吨</v>
          </cell>
          <cell r="E7502">
            <v>25</v>
          </cell>
          <cell r="F7502">
            <v>45923</v>
          </cell>
          <cell r="G7502" t="str">
            <v>（自永2标九局西南分公司钢筋棚）四川省自贡市骑龙镇大湾村</v>
          </cell>
          <cell r="H7502" t="str">
            <v>高彦彬</v>
          </cell>
          <cell r="I7502">
            <v>13835906373</v>
          </cell>
        </row>
        <row r="7503">
          <cell r="A7503" t="str">
            <v>泸钢</v>
          </cell>
          <cell r="B7503" t="str">
            <v>高线</v>
          </cell>
          <cell r="C7503" t="str">
            <v>HPB300  Φ10</v>
          </cell>
          <cell r="D7503" t="str">
            <v>吨</v>
          </cell>
          <cell r="E7503">
            <v>10</v>
          </cell>
          <cell r="F7503">
            <v>45923</v>
          </cell>
          <cell r="G7503" t="str">
            <v>（自永2标九局西南分公司钢筋棚）四川省自贡市骑龙镇大湾村</v>
          </cell>
          <cell r="H7503" t="str">
            <v>高彦彬</v>
          </cell>
          <cell r="I7503">
            <v>13835906374</v>
          </cell>
        </row>
        <row r="7504">
          <cell r="A7504" t="str">
            <v>泸钢</v>
          </cell>
          <cell r="B7504" t="str">
            <v>盘螺</v>
          </cell>
          <cell r="C7504" t="str">
            <v>HRB400E Φ12</v>
          </cell>
          <cell r="D7504" t="str">
            <v>吨</v>
          </cell>
          <cell r="E7504">
            <v>35</v>
          </cell>
          <cell r="F7504">
            <v>45923</v>
          </cell>
          <cell r="G7504" t="str">
            <v>（自永2标九局西南分公司钢筋棚）四川省自贡市骑龙镇大湾村</v>
          </cell>
          <cell r="H7504" t="str">
            <v>高彦彬</v>
          </cell>
          <cell r="I7504">
            <v>13835906370</v>
          </cell>
        </row>
        <row r="7505">
          <cell r="A7505" t="str">
            <v>泸钢</v>
          </cell>
          <cell r="B7505" t="str">
            <v>高线</v>
          </cell>
          <cell r="C7505" t="str">
            <v>HPB300  Φ10</v>
          </cell>
          <cell r="D7505" t="str">
            <v>吨</v>
          </cell>
          <cell r="E7505">
            <v>21</v>
          </cell>
          <cell r="F7505">
            <v>45923</v>
          </cell>
          <cell r="G7505" t="str">
            <v>（自永高速-自永3标六局交通分公司）四川省内江市隆昌市圣灯镇自永项目3标隆昌市金额街道红光工业园区</v>
          </cell>
          <cell r="H7505" t="str">
            <v>干建恩</v>
          </cell>
          <cell r="I7505">
            <v>13540533213</v>
          </cell>
        </row>
        <row r="7506">
          <cell r="A7506" t="str">
            <v>泸钢</v>
          </cell>
          <cell r="B7506" t="str">
            <v>高线</v>
          </cell>
          <cell r="C7506" t="str">
            <v>HPB300  Φ12</v>
          </cell>
          <cell r="D7506" t="str">
            <v>吨</v>
          </cell>
          <cell r="E7506">
            <v>12.5</v>
          </cell>
          <cell r="F7506">
            <v>45923</v>
          </cell>
          <cell r="G7506" t="str">
            <v>（自永高速-自永3标六局交通分公司）四川省内江市隆昌市圣灯镇自永项目3标隆昌市金额街道红光工业园区</v>
          </cell>
          <cell r="H7506" t="str">
            <v>干建恩</v>
          </cell>
          <cell r="I7506">
            <v>13540533213</v>
          </cell>
        </row>
        <row r="7507">
          <cell r="A7507" t="str">
            <v>达钢</v>
          </cell>
          <cell r="B7507" t="str">
            <v>盘圆</v>
          </cell>
          <cell r="C7507" t="str">
            <v>HPB300Ф8</v>
          </cell>
          <cell r="D7507" t="str">
            <v>吨</v>
          </cell>
          <cell r="E7507">
            <v>105</v>
          </cell>
          <cell r="F7507">
            <v>45923</v>
          </cell>
          <cell r="G7507" t="str">
            <v>（中铁一局四公司康新高速TJ1-1标康定隧道）四川省甘孜州康定市榆林街道甘孜州博物馆旁</v>
          </cell>
          <cell r="H7507" t="str">
            <v>王永强</v>
          </cell>
          <cell r="I7507">
            <v>15929204416</v>
          </cell>
        </row>
        <row r="7508">
          <cell r="A7508" t="str">
            <v>达钢</v>
          </cell>
          <cell r="B7508" t="str">
            <v>盘螺</v>
          </cell>
          <cell r="C7508" t="str">
            <v>HRB400E Φ10</v>
          </cell>
          <cell r="D7508" t="str">
            <v>吨</v>
          </cell>
          <cell r="E7508">
            <v>6</v>
          </cell>
          <cell r="F7508">
            <v>45923</v>
          </cell>
          <cell r="G7508" t="str">
            <v>（商投建工达州中医药科技园-4工区-10号楼）达州市通川区达州中医药职业学院犀牛大道北段</v>
          </cell>
          <cell r="H7508" t="str">
            <v>张扬</v>
          </cell>
          <cell r="I7508">
            <v>18381904567</v>
          </cell>
        </row>
        <row r="7509">
          <cell r="A7509" t="str">
            <v>达钢</v>
          </cell>
          <cell r="B7509" t="str">
            <v>螺纹钢</v>
          </cell>
          <cell r="C7509" t="str">
            <v>HRB400E Φ12 9m</v>
          </cell>
          <cell r="D7509" t="str">
            <v>吨</v>
          </cell>
          <cell r="E7509">
            <v>15</v>
          </cell>
          <cell r="F7509">
            <v>45923</v>
          </cell>
          <cell r="G7509" t="str">
            <v>（商投建工达州中医药科技园-4工区-10号楼）达州市通川区达州中医药职业学院犀牛大道北段</v>
          </cell>
          <cell r="H7509" t="str">
            <v>张扬</v>
          </cell>
          <cell r="I7509">
            <v>18381904567</v>
          </cell>
        </row>
        <row r="7510">
          <cell r="A7510" t="str">
            <v>达钢</v>
          </cell>
          <cell r="B7510" t="str">
            <v>螺纹钢</v>
          </cell>
          <cell r="C7510" t="str">
            <v>HRB400E Φ16 9m</v>
          </cell>
          <cell r="D7510" t="str">
            <v>吨</v>
          </cell>
          <cell r="E7510">
            <v>3</v>
          </cell>
          <cell r="F7510">
            <v>45923</v>
          </cell>
          <cell r="G7510" t="str">
            <v>（商投建工达州中医药科技园-4工区-10号楼）达州市通川区达州中医药职业学院犀牛大道北段</v>
          </cell>
          <cell r="H7510" t="str">
            <v>张扬</v>
          </cell>
          <cell r="I7510">
            <v>18381904567</v>
          </cell>
        </row>
        <row r="7511">
          <cell r="A7511" t="str">
            <v>达钢</v>
          </cell>
          <cell r="B7511" t="str">
            <v>螺纹钢</v>
          </cell>
          <cell r="C7511" t="str">
            <v>HRB400E Φ25 9m</v>
          </cell>
          <cell r="D7511" t="str">
            <v>吨</v>
          </cell>
          <cell r="E7511">
            <v>6</v>
          </cell>
          <cell r="F7511">
            <v>45923</v>
          </cell>
          <cell r="G7511" t="str">
            <v>（商投建工达州中医药科技园-4工区-10号楼）达州市通川区达州中医药职业学院犀牛大道北段</v>
          </cell>
          <cell r="H7511" t="str">
            <v>张扬</v>
          </cell>
          <cell r="I7511">
            <v>18381904567</v>
          </cell>
        </row>
        <row r="7512">
          <cell r="A7512" t="str">
            <v>达钢</v>
          </cell>
          <cell r="B7512" t="str">
            <v>螺纹钢</v>
          </cell>
          <cell r="C7512" t="str">
            <v>HRB500E Φ22</v>
          </cell>
          <cell r="D7512" t="str">
            <v>吨</v>
          </cell>
          <cell r="E7512">
            <v>15</v>
          </cell>
          <cell r="F7512">
            <v>45923</v>
          </cell>
          <cell r="G7512" t="str">
            <v>（商投建工达州中医药科技园-4工区-10号楼）达州市通川区达州中医药职业学院犀牛大道北段</v>
          </cell>
          <cell r="H7512" t="str">
            <v>张扬</v>
          </cell>
          <cell r="I7512">
            <v>18381904567</v>
          </cell>
        </row>
        <row r="7513">
          <cell r="A7513" t="str">
            <v>润耀</v>
          </cell>
          <cell r="B7513" t="str">
            <v>螺纹钢</v>
          </cell>
          <cell r="C7513" t="str">
            <v>HRB400E Φ12 9m</v>
          </cell>
          <cell r="D7513" t="str">
            <v>吨</v>
          </cell>
          <cell r="E7513">
            <v>21</v>
          </cell>
          <cell r="F7513">
            <v>45923</v>
          </cell>
          <cell r="G7513" t="str">
            <v>(五冶建设扩建艺体中学二期工程)四川省成都市双流区光荣路成都艺体中学南200米</v>
          </cell>
          <cell r="H7513" t="str">
            <v>谢序强</v>
          </cell>
          <cell r="I7513">
            <v>13458588232</v>
          </cell>
        </row>
        <row r="7514">
          <cell r="A7514" t="str">
            <v>润耀</v>
          </cell>
          <cell r="B7514" t="str">
            <v>螺纹钢</v>
          </cell>
          <cell r="C7514" t="str">
            <v>HRB400E Φ14 9m</v>
          </cell>
          <cell r="D7514" t="str">
            <v>吨</v>
          </cell>
          <cell r="E7514">
            <v>27</v>
          </cell>
          <cell r="F7514">
            <v>45923</v>
          </cell>
          <cell r="G7514" t="str">
            <v>(五冶建设扩建艺体中学二期工程)四川省成都市双流区光荣路成都艺体中学南200米</v>
          </cell>
          <cell r="H7514" t="str">
            <v>谢序强</v>
          </cell>
          <cell r="I7514">
            <v>13458588232</v>
          </cell>
        </row>
        <row r="7515">
          <cell r="A7515" t="str">
            <v>润耀</v>
          </cell>
          <cell r="B7515" t="str">
            <v>螺纹钢</v>
          </cell>
          <cell r="C7515" t="str">
            <v>HRB400E Φ16 9m</v>
          </cell>
          <cell r="D7515" t="str">
            <v>吨</v>
          </cell>
          <cell r="E7515">
            <v>27</v>
          </cell>
          <cell r="F7515">
            <v>45923</v>
          </cell>
          <cell r="G7515" t="str">
            <v>(五冶建设扩建艺体中学二期工程)四川省成都市双流区光荣路成都艺体中学南200米</v>
          </cell>
          <cell r="H7515" t="str">
            <v>谢序强</v>
          </cell>
          <cell r="I7515">
            <v>13458588232</v>
          </cell>
        </row>
        <row r="7516">
          <cell r="A7516" t="str">
            <v>润耀</v>
          </cell>
          <cell r="B7516" t="str">
            <v>螺纹钢</v>
          </cell>
          <cell r="C7516" t="str">
            <v>HRB400E Φ20 9m</v>
          </cell>
          <cell r="D7516" t="str">
            <v>吨</v>
          </cell>
          <cell r="E7516">
            <v>6</v>
          </cell>
          <cell r="F7516">
            <v>45923</v>
          </cell>
          <cell r="G7516" t="str">
            <v>(五冶建设扩建艺体中学二期工程)四川省成都市双流区光荣路成都艺体中学南200米</v>
          </cell>
          <cell r="H7516" t="str">
            <v>谢序强</v>
          </cell>
          <cell r="I7516">
            <v>13458588232</v>
          </cell>
        </row>
        <row r="7517">
          <cell r="A7517" t="str">
            <v>润耀</v>
          </cell>
          <cell r="B7517" t="str">
            <v>螺纹钢</v>
          </cell>
          <cell r="C7517" t="str">
            <v>HRB400E Φ22 9m</v>
          </cell>
          <cell r="D7517" t="str">
            <v>吨</v>
          </cell>
          <cell r="E7517">
            <v>12</v>
          </cell>
          <cell r="F7517">
            <v>45923</v>
          </cell>
          <cell r="G7517" t="str">
            <v>(五冶建设扩建艺体中学二期工程)四川省成都市双流区光荣路成都艺体中学南200米</v>
          </cell>
          <cell r="H7517" t="str">
            <v>谢序强</v>
          </cell>
          <cell r="I7517">
            <v>13458588232</v>
          </cell>
        </row>
        <row r="7518">
          <cell r="A7518" t="str">
            <v>润耀</v>
          </cell>
          <cell r="B7518" t="str">
            <v>螺纹钢</v>
          </cell>
          <cell r="C7518" t="str">
            <v>HRB400E Φ25 9m</v>
          </cell>
          <cell r="D7518" t="str">
            <v>吨</v>
          </cell>
          <cell r="E7518">
            <v>12</v>
          </cell>
          <cell r="F7518">
            <v>45923</v>
          </cell>
          <cell r="G7518" t="str">
            <v>(五冶建设扩建艺体中学二期工程)四川省成都市双流区光荣路成都艺体中学南200米</v>
          </cell>
          <cell r="H7518" t="str">
            <v>谢序强</v>
          </cell>
          <cell r="I7518">
            <v>13458588232</v>
          </cell>
        </row>
        <row r="7519">
          <cell r="A7519" t="str">
            <v>润耀</v>
          </cell>
          <cell r="B7519" t="str">
            <v>螺纹钢</v>
          </cell>
          <cell r="C7519" t="str">
            <v>HRB500E Φ12</v>
          </cell>
          <cell r="D7519" t="str">
            <v>吨</v>
          </cell>
          <cell r="E7519">
            <v>8</v>
          </cell>
          <cell r="F7519">
            <v>45923</v>
          </cell>
          <cell r="G7519" t="str">
            <v>（华西乐山）-四川省乐山市市中区苏稽镇周山嘴校地共建产教融合基地建设项目一标段</v>
          </cell>
          <cell r="H7519" t="str">
            <v>范增云</v>
          </cell>
          <cell r="I7519">
            <v>13668153241</v>
          </cell>
        </row>
        <row r="7520">
          <cell r="A7520" t="str">
            <v>润耀</v>
          </cell>
          <cell r="B7520" t="str">
            <v>螺纹钢</v>
          </cell>
          <cell r="C7520" t="str">
            <v>HRB500E Φ14</v>
          </cell>
          <cell r="D7520" t="str">
            <v>吨</v>
          </cell>
          <cell r="E7520">
            <v>5</v>
          </cell>
          <cell r="F7520">
            <v>45923</v>
          </cell>
          <cell r="G7520" t="str">
            <v>（华西乐山）-四川省乐山市市中区苏稽镇周山嘴校地共建产教融合基地建设项目一标段</v>
          </cell>
          <cell r="H7520" t="str">
            <v>范增云</v>
          </cell>
          <cell r="I7520">
            <v>13668153241</v>
          </cell>
        </row>
        <row r="7521">
          <cell r="A7521" t="str">
            <v>润耀</v>
          </cell>
          <cell r="B7521" t="str">
            <v>螺纹钢</v>
          </cell>
          <cell r="C7521" t="str">
            <v>HRB500E Φ25</v>
          </cell>
          <cell r="D7521" t="str">
            <v>吨</v>
          </cell>
          <cell r="E7521">
            <v>10</v>
          </cell>
          <cell r="F7521">
            <v>45923</v>
          </cell>
          <cell r="G7521" t="str">
            <v>（华西乐山）-四川省乐山市市中区苏稽镇周山嘴校地共建产教融合基地建设项目一标段</v>
          </cell>
          <cell r="H7521" t="str">
            <v>范增云</v>
          </cell>
          <cell r="I7521">
            <v>13668153241</v>
          </cell>
        </row>
        <row r="7522">
          <cell r="A7522" t="str">
            <v>润耀</v>
          </cell>
          <cell r="B7522" t="str">
            <v>螺纹钢</v>
          </cell>
          <cell r="C7522" t="str">
            <v>HRB500E Φ22 12m</v>
          </cell>
          <cell r="D7522" t="str">
            <v>吨</v>
          </cell>
          <cell r="E7522">
            <v>3</v>
          </cell>
          <cell r="F7522">
            <v>45923</v>
          </cell>
          <cell r="G7522" t="str">
            <v>（华西乐山）-四川省乐山市市中区苏稽镇周山嘴校地共建产教融合基地建设项目一标段</v>
          </cell>
          <cell r="H7522" t="str">
            <v>范增云</v>
          </cell>
          <cell r="I7522">
            <v>13668153241</v>
          </cell>
        </row>
        <row r="7523">
          <cell r="A7523" t="str">
            <v>润耀</v>
          </cell>
          <cell r="B7523" t="str">
            <v>螺纹钢</v>
          </cell>
          <cell r="C7523" t="str">
            <v>HRB500E Φ25 12m</v>
          </cell>
          <cell r="D7523" t="str">
            <v>吨</v>
          </cell>
          <cell r="E7523">
            <v>6</v>
          </cell>
          <cell r="F7523">
            <v>45923</v>
          </cell>
          <cell r="G7523" t="str">
            <v>（华西乐山）-四川省乐山市市中区苏稽镇周山嘴校地共建产教融合基地建设项目一标段</v>
          </cell>
          <cell r="H7523" t="str">
            <v>范增云</v>
          </cell>
          <cell r="I7523">
            <v>13668153241</v>
          </cell>
        </row>
        <row r="7524">
          <cell r="A7524" t="str">
            <v>润耀</v>
          </cell>
          <cell r="B7524" t="str">
            <v>螺纹钢</v>
          </cell>
          <cell r="C7524" t="str">
            <v>HRB500E Φ28 12m</v>
          </cell>
          <cell r="D7524" t="str">
            <v>吨</v>
          </cell>
          <cell r="E7524">
            <v>3</v>
          </cell>
          <cell r="F7524">
            <v>45923</v>
          </cell>
          <cell r="G7524" t="str">
            <v>（华西乐山）-四川省乐山市市中区苏稽镇周山嘴校地共建产教融合基地建设项目一标段</v>
          </cell>
          <cell r="H7524" t="str">
            <v>范增云</v>
          </cell>
          <cell r="I7524">
            <v>13668153241</v>
          </cell>
        </row>
        <row r="7525">
          <cell r="A7525" t="str">
            <v>润耀</v>
          </cell>
          <cell r="B7525" t="str">
            <v>盘螺</v>
          </cell>
          <cell r="C7525" t="str">
            <v>HRB400E Φ8</v>
          </cell>
          <cell r="D7525" t="str">
            <v>吨</v>
          </cell>
          <cell r="E7525">
            <v>40</v>
          </cell>
          <cell r="F7525">
            <v>45923</v>
          </cell>
          <cell r="G7525" t="str">
            <v>（华西简阳西城嘉苑）四川省成都市简阳市简城街道高屋村</v>
          </cell>
          <cell r="H7525" t="str">
            <v>张瀚镭</v>
          </cell>
          <cell r="I7525">
            <v>15884666220</v>
          </cell>
        </row>
        <row r="7526">
          <cell r="A7526" t="str">
            <v>润耀</v>
          </cell>
          <cell r="B7526" t="str">
            <v>盘螺</v>
          </cell>
          <cell r="C7526" t="str">
            <v>HRB400E Φ10</v>
          </cell>
          <cell r="D7526" t="str">
            <v>吨</v>
          </cell>
          <cell r="E7526">
            <v>30</v>
          </cell>
          <cell r="F7526">
            <v>45923</v>
          </cell>
          <cell r="G7526" t="str">
            <v>（华西简阳西城嘉苑）四川省成都市简阳市简城街道高屋村</v>
          </cell>
          <cell r="H7526" t="str">
            <v>张瀚镭</v>
          </cell>
          <cell r="I7526">
            <v>15884666220</v>
          </cell>
        </row>
        <row r="7527">
          <cell r="A7527" t="str">
            <v>润耀</v>
          </cell>
          <cell r="B7527" t="str">
            <v>盘螺</v>
          </cell>
          <cell r="C7527" t="str">
            <v>HRB400E Φ8</v>
          </cell>
          <cell r="D7527" t="str">
            <v>吨</v>
          </cell>
          <cell r="E7527">
            <v>2.5</v>
          </cell>
          <cell r="F7527">
            <v>45923</v>
          </cell>
          <cell r="G7527" t="str">
            <v>(五冶建设师大附中外语校新建教学楼工程)四川省成都市成华区大观堰2号(四川师范大学附属中学外国语学校)</v>
          </cell>
          <cell r="H7527" t="str">
            <v>蔡浩</v>
          </cell>
          <cell r="I7527" t="str">
            <v>139 8088 0820</v>
          </cell>
        </row>
        <row r="7528">
          <cell r="A7528" t="str">
            <v>润耀</v>
          </cell>
          <cell r="B7528" t="str">
            <v>螺纹钢</v>
          </cell>
          <cell r="C7528" t="str">
            <v>HRB400E Φ14 9m</v>
          </cell>
          <cell r="D7528" t="str">
            <v>吨</v>
          </cell>
          <cell r="E7528">
            <v>32</v>
          </cell>
          <cell r="F7528">
            <v>45923</v>
          </cell>
          <cell r="G7528" t="str">
            <v>(五冶建设师大附中外语校新建教学楼工程)四川省成都市成华区大观堰2号(四川师范大学附属中学外国语学校)</v>
          </cell>
          <cell r="H7528" t="str">
            <v>蔡浩</v>
          </cell>
          <cell r="I7528" t="str">
            <v>139 8088 0820</v>
          </cell>
        </row>
        <row r="7529">
          <cell r="A7529" t="str">
            <v>钢固融</v>
          </cell>
          <cell r="B7529" t="str">
            <v>盘螺</v>
          </cell>
          <cell r="C7529" t="str">
            <v>HRB400E Φ8</v>
          </cell>
          <cell r="D7529" t="str">
            <v>吨</v>
          </cell>
          <cell r="E7529">
            <v>16</v>
          </cell>
          <cell r="F7529">
            <v>45923</v>
          </cell>
          <cell r="G7529" t="str">
            <v>（华西乐山）-四川省乐山市市中区苏稽镇周山嘴校地共建产教融合基地建设项目一标段</v>
          </cell>
          <cell r="H7529" t="str">
            <v>范增云</v>
          </cell>
          <cell r="I7529">
            <v>13668153241</v>
          </cell>
        </row>
        <row r="7530">
          <cell r="A7530" t="str">
            <v>钢固融</v>
          </cell>
          <cell r="B7530" t="str">
            <v>盘螺</v>
          </cell>
          <cell r="C7530" t="str">
            <v>HRB400E Φ10</v>
          </cell>
          <cell r="D7530" t="str">
            <v>吨</v>
          </cell>
          <cell r="E7530">
            <v>6</v>
          </cell>
          <cell r="F7530">
            <v>45923</v>
          </cell>
          <cell r="G7530" t="str">
            <v>（华西乐山）-四川省乐山市市中区苏稽镇周山嘴校地共建产教融合基地建设项目一标段</v>
          </cell>
          <cell r="H7530" t="str">
            <v>范增云</v>
          </cell>
          <cell r="I7530">
            <v>13668153241</v>
          </cell>
        </row>
        <row r="7531">
          <cell r="A7531" t="str">
            <v>钢固融</v>
          </cell>
          <cell r="B7531" t="str">
            <v>螺纹钢</v>
          </cell>
          <cell r="C7531" t="str">
            <v>HRB500E Φ22 12m</v>
          </cell>
          <cell r="D7531" t="str">
            <v>吨</v>
          </cell>
          <cell r="E7531">
            <v>3</v>
          </cell>
          <cell r="F7531">
            <v>45923</v>
          </cell>
          <cell r="G7531" t="str">
            <v>（华西乐山）-四川省乐山市市中区苏稽镇周山嘴校地共建产教融合基地建设项目一标段</v>
          </cell>
          <cell r="H7531" t="str">
            <v>范增云</v>
          </cell>
          <cell r="I7531">
            <v>13668153241</v>
          </cell>
        </row>
        <row r="7532">
          <cell r="A7532" t="str">
            <v>钢固融</v>
          </cell>
          <cell r="B7532" t="str">
            <v>螺纹钢</v>
          </cell>
          <cell r="C7532" t="str">
            <v>HRB500E Φ25 12m</v>
          </cell>
          <cell r="D7532" t="str">
            <v>吨</v>
          </cell>
          <cell r="E7532">
            <v>5</v>
          </cell>
          <cell r="F7532">
            <v>45923</v>
          </cell>
          <cell r="G7532" t="str">
            <v>（华西乐山）-四川省乐山市市中区苏稽镇周山嘴校地共建产教融合基地建设项目一标段</v>
          </cell>
          <cell r="H7532" t="str">
            <v>范增云</v>
          </cell>
          <cell r="I7532">
            <v>13668153241</v>
          </cell>
        </row>
        <row r="7533">
          <cell r="A7533" t="str">
            <v>钢固融</v>
          </cell>
          <cell r="B7533" t="str">
            <v>螺纹钢</v>
          </cell>
          <cell r="C7533" t="str">
            <v>HRB500E Φ28 12m</v>
          </cell>
          <cell r="D7533" t="str">
            <v>吨</v>
          </cell>
          <cell r="E7533">
            <v>5</v>
          </cell>
          <cell r="F7533">
            <v>45923</v>
          </cell>
          <cell r="G7533" t="str">
            <v>（华西乐山）-四川省乐山市市中区苏稽镇周山嘴校地共建产教融合基地建设项目一标段</v>
          </cell>
          <cell r="H7533" t="str">
            <v>范增云</v>
          </cell>
          <cell r="I7533">
            <v>13668153241</v>
          </cell>
        </row>
        <row r="7534">
          <cell r="A7534" t="str">
            <v>钢固融</v>
          </cell>
          <cell r="B7534" t="str">
            <v>螺纹钢</v>
          </cell>
          <cell r="C7534" t="str">
            <v>HRB400E Φ16 12m</v>
          </cell>
          <cell r="D7534" t="str">
            <v>吨</v>
          </cell>
          <cell r="E7534">
            <v>20</v>
          </cell>
          <cell r="F7534">
            <v>45923</v>
          </cell>
          <cell r="G7534" t="str">
            <v>(华西乐山）-四川省乐山市市中区苏稽镇校地共建产教融合基地建设项目二标段</v>
          </cell>
          <cell r="H7534" t="str">
            <v>彭江涛</v>
          </cell>
          <cell r="I7534">
            <v>13990276572</v>
          </cell>
        </row>
        <row r="7535">
          <cell r="A7535" t="str">
            <v>钢固融</v>
          </cell>
          <cell r="B7535" t="str">
            <v>螺纹钢</v>
          </cell>
          <cell r="C7535" t="str">
            <v>HRB500E Φ25 12m</v>
          </cell>
          <cell r="D7535" t="str">
            <v>吨</v>
          </cell>
          <cell r="E7535">
            <v>14</v>
          </cell>
          <cell r="F7535">
            <v>45923</v>
          </cell>
          <cell r="G7535" t="str">
            <v>(华西乐山）-四川省乐山市市中区苏稽镇校地共建产教融合基地建设项目二标段</v>
          </cell>
          <cell r="H7535" t="str">
            <v>彭江涛</v>
          </cell>
          <cell r="I7535">
            <v>13990276572</v>
          </cell>
        </row>
        <row r="7536">
          <cell r="A7536" t="str">
            <v>德胜恒嘉</v>
          </cell>
          <cell r="B7536" t="str">
            <v>螺纹钢</v>
          </cell>
          <cell r="C7536" t="str">
            <v>HRB400E Φ28×9米</v>
          </cell>
          <cell r="D7536" t="str">
            <v>吨</v>
          </cell>
          <cell r="E7536">
            <v>70</v>
          </cell>
          <cell r="F7536">
            <v>45924</v>
          </cell>
          <cell r="G7536" t="str">
            <v>（自永1标八局二分公司钢筋棚）四川省自贡市大安区牛佛镇</v>
          </cell>
          <cell r="H7536" t="str">
            <v>王君杰</v>
          </cell>
          <cell r="I7536">
            <v>18919619850</v>
          </cell>
        </row>
        <row r="7537">
          <cell r="A7537" t="str">
            <v>德胜恒嘉</v>
          </cell>
          <cell r="B7537" t="str">
            <v>螺纹钢</v>
          </cell>
          <cell r="C7537" t="str">
            <v>HRB400E Φ25×9米</v>
          </cell>
          <cell r="D7537" t="str">
            <v>吨</v>
          </cell>
          <cell r="E7537">
            <v>70</v>
          </cell>
          <cell r="F7537">
            <v>45924</v>
          </cell>
          <cell r="G7537" t="str">
            <v>（自永1标八局二分公司钢筋棚）四川省自贡市大安区牛佛镇</v>
          </cell>
          <cell r="H7537" t="str">
            <v>王君杰</v>
          </cell>
          <cell r="I7537">
            <v>18919619850</v>
          </cell>
        </row>
        <row r="7538">
          <cell r="A7538" t="str">
            <v>德胜恒嘉</v>
          </cell>
          <cell r="B7538" t="str">
            <v>螺纹钢</v>
          </cell>
          <cell r="C7538" t="str">
            <v>HRB500E Φ25×12米</v>
          </cell>
          <cell r="D7538" t="str">
            <v>吨</v>
          </cell>
          <cell r="E7538">
            <v>25</v>
          </cell>
          <cell r="F7538">
            <v>45924</v>
          </cell>
          <cell r="G7538" t="str">
            <v>（自永2标九局西南分公司钢筋棚）四川省自贡市骑龙镇大湾村</v>
          </cell>
          <cell r="H7538" t="str">
            <v>高彦彬</v>
          </cell>
          <cell r="I7538">
            <v>13835906371</v>
          </cell>
        </row>
        <row r="7539">
          <cell r="A7539" t="str">
            <v>德胜恒嘉</v>
          </cell>
          <cell r="B7539" t="str">
            <v>螺纹钢</v>
          </cell>
          <cell r="C7539" t="str">
            <v>HRB500E Φ25×9米</v>
          </cell>
          <cell r="D7539" t="str">
            <v>吨</v>
          </cell>
          <cell r="E7539">
            <v>10</v>
          </cell>
          <cell r="F7539">
            <v>45924</v>
          </cell>
          <cell r="G7539" t="str">
            <v>（自永2标九局西南分公司钢筋棚）四川省自贡市骑龙镇大湾村</v>
          </cell>
          <cell r="H7539" t="str">
            <v>高彦彬</v>
          </cell>
          <cell r="I7539">
            <v>13835906372</v>
          </cell>
        </row>
        <row r="7540">
          <cell r="A7540" t="str">
            <v>德胜恒嘉</v>
          </cell>
          <cell r="B7540" t="str">
            <v>螺纹钢</v>
          </cell>
          <cell r="C7540" t="str">
            <v>HRB500EФ28*9m</v>
          </cell>
          <cell r="D7540" t="str">
            <v>吨</v>
          </cell>
          <cell r="E7540">
            <v>70</v>
          </cell>
          <cell r="F7540">
            <v>45924</v>
          </cell>
          <cell r="G7540" t="str">
            <v>（中铁六局呼和公司康新高速TJ4-2标）四川省甘孜藏族自治州康定市新都桥镇东俄罗三村中建八局搅拌站旁</v>
          </cell>
          <cell r="H7540" t="str">
            <v>许文刚</v>
          </cell>
          <cell r="I7540">
            <v>15848808186</v>
          </cell>
        </row>
        <row r="7541">
          <cell r="A7541" t="str">
            <v>海南海控</v>
          </cell>
          <cell r="B7541" t="str">
            <v>盘圆</v>
          </cell>
          <cell r="C7541" t="str">
            <v>HPB300Ф10</v>
          </cell>
          <cell r="D7541" t="str">
            <v>吨</v>
          </cell>
          <cell r="E7541">
            <v>35</v>
          </cell>
          <cell r="F7541">
            <v>45924</v>
          </cell>
          <cell r="G7541" t="str">
            <v>（中铁八局康新高速TJ4-1标）四川省甘孜州康定市新都桥镇超限载检测站</v>
          </cell>
          <cell r="H7541" t="str">
            <v>刘俊</v>
          </cell>
          <cell r="I7541">
            <v>18587764925</v>
          </cell>
        </row>
        <row r="7542">
          <cell r="A7542" t="str">
            <v>海南海控</v>
          </cell>
          <cell r="B7542" t="str">
            <v>盘圆</v>
          </cell>
          <cell r="C7542" t="str">
            <v>HPB300Ф8</v>
          </cell>
          <cell r="D7542" t="str">
            <v>吨</v>
          </cell>
          <cell r="E7542">
            <v>35</v>
          </cell>
          <cell r="F7542">
            <v>45924</v>
          </cell>
          <cell r="G7542" t="str">
            <v>（中铁八局康新高速TJ4-1标）四川省甘孜州康定市新都桥镇超限载检测站</v>
          </cell>
          <cell r="H7542" t="str">
            <v>刘俊</v>
          </cell>
          <cell r="I7542">
            <v>18587764925</v>
          </cell>
        </row>
        <row r="7543">
          <cell r="A7543" t="str">
            <v>海南海控</v>
          </cell>
          <cell r="B7543" t="str">
            <v>盘螺</v>
          </cell>
          <cell r="C7543" t="str">
            <v>HRB400EΦ10</v>
          </cell>
          <cell r="D7543" t="str">
            <v>吨</v>
          </cell>
          <cell r="E7543">
            <v>35</v>
          </cell>
          <cell r="F7543">
            <v>45924</v>
          </cell>
          <cell r="G7543" t="str">
            <v>（中铁八局康新高速TJ4-1标）四川省甘孜州康定市新都桥镇超限载检测站</v>
          </cell>
          <cell r="H7543" t="str">
            <v>刘俊</v>
          </cell>
          <cell r="I7543">
            <v>18587764925</v>
          </cell>
        </row>
        <row r="7544">
          <cell r="A7544" t="str">
            <v>海南海控</v>
          </cell>
          <cell r="B7544" t="str">
            <v>盘螺</v>
          </cell>
          <cell r="C7544" t="str">
            <v>HRB400EΦ12</v>
          </cell>
          <cell r="D7544" t="str">
            <v>吨</v>
          </cell>
          <cell r="E7544">
            <v>70</v>
          </cell>
          <cell r="F7544">
            <v>45924</v>
          </cell>
          <cell r="G7544" t="str">
            <v>（中铁八局康新高速TJ4-1标）四川省甘孜州康定市新都桥镇超限载检测站</v>
          </cell>
          <cell r="H7544" t="str">
            <v>刘俊</v>
          </cell>
          <cell r="I7544">
            <v>18587764925</v>
          </cell>
        </row>
        <row r="7545">
          <cell r="A7545" t="str">
            <v>润耀</v>
          </cell>
          <cell r="B7545" t="str">
            <v>盘螺</v>
          </cell>
          <cell r="C7545" t="str">
            <v>HRB400EФ8</v>
          </cell>
          <cell r="D7545" t="str">
            <v>吨</v>
          </cell>
          <cell r="E7545">
            <v>5</v>
          </cell>
          <cell r="F7545">
            <v>45924</v>
          </cell>
          <cell r="G7545" t="str">
            <v>（中核中原-温江光明苑三期项目）四川省成都市温江区金马街道光明苑三期项目</v>
          </cell>
          <cell r="H7545" t="str">
            <v>王生斌</v>
          </cell>
          <cell r="I7545">
            <v>15228858118</v>
          </cell>
        </row>
        <row r="7546">
          <cell r="A7546" t="str">
            <v>润耀</v>
          </cell>
          <cell r="B7546" t="str">
            <v>螺纹钢</v>
          </cell>
          <cell r="C7546" t="str">
            <v>HRB400E Φ12 9m</v>
          </cell>
          <cell r="D7546" t="str">
            <v>吨</v>
          </cell>
          <cell r="E7546">
            <v>12</v>
          </cell>
          <cell r="F7546">
            <v>45924</v>
          </cell>
          <cell r="G7546" t="str">
            <v>（中核中原-温江光明苑三期项目）四川省成都市温江区金马街道光明苑三期项目</v>
          </cell>
          <cell r="H7546" t="str">
            <v>王生斌</v>
          </cell>
          <cell r="I7546">
            <v>15228858118</v>
          </cell>
        </row>
        <row r="7547">
          <cell r="A7547" t="str">
            <v>润耀</v>
          </cell>
          <cell r="B7547" t="str">
            <v>螺纹钢</v>
          </cell>
          <cell r="C7547" t="str">
            <v>HRB400E Φ16 9m</v>
          </cell>
          <cell r="D7547" t="str">
            <v>吨</v>
          </cell>
          <cell r="E7547">
            <v>6</v>
          </cell>
          <cell r="F7547">
            <v>45924</v>
          </cell>
          <cell r="G7547" t="str">
            <v>（中核中原-温江光明苑三期项目）四川省成都市温江区金马街道光明苑三期项目</v>
          </cell>
          <cell r="H7547" t="str">
            <v>王生斌</v>
          </cell>
          <cell r="I7547">
            <v>15228858118</v>
          </cell>
        </row>
        <row r="7548">
          <cell r="A7548" t="str">
            <v>润耀</v>
          </cell>
          <cell r="B7548" t="str">
            <v>螺纹钢</v>
          </cell>
          <cell r="C7548" t="str">
            <v>HRB400E Φ25 9m</v>
          </cell>
          <cell r="D7548" t="str">
            <v>吨</v>
          </cell>
          <cell r="E7548">
            <v>10</v>
          </cell>
          <cell r="F7548">
            <v>45924</v>
          </cell>
          <cell r="G7548" t="str">
            <v>（中核中原-温江光明苑三期项目）四川省成都市温江区金马街道光明苑三期项目</v>
          </cell>
          <cell r="H7548" t="str">
            <v>王生斌</v>
          </cell>
          <cell r="I7548">
            <v>15228858118</v>
          </cell>
        </row>
        <row r="7549">
          <cell r="A7549" t="str">
            <v>润耀</v>
          </cell>
          <cell r="B7549" t="str">
            <v>螺纹钢</v>
          </cell>
          <cell r="C7549" t="str">
            <v>HRB400E Φ20 9m</v>
          </cell>
          <cell r="D7549" t="str">
            <v>吨</v>
          </cell>
          <cell r="E7549">
            <v>3</v>
          </cell>
          <cell r="F7549">
            <v>45924</v>
          </cell>
          <cell r="G7549" t="str">
            <v>（中核中原-温江光明苑三期项目）四川省成都市温江区金马街道光明苑三期项目</v>
          </cell>
          <cell r="H7549" t="str">
            <v>王生斌</v>
          </cell>
          <cell r="I7549">
            <v>15228858118</v>
          </cell>
        </row>
        <row r="7550">
          <cell r="A7550" t="str">
            <v>润耀</v>
          </cell>
          <cell r="B7550" t="str">
            <v>盘螺</v>
          </cell>
          <cell r="C7550" t="str">
            <v>HRB400E Φ6</v>
          </cell>
          <cell r="D7550" t="str">
            <v>吨</v>
          </cell>
          <cell r="E7550">
            <v>5</v>
          </cell>
          <cell r="F7550">
            <v>45924</v>
          </cell>
          <cell r="G7550" t="str">
            <v>(五冶建设扩建艺体中学二期工程)四川省成都市双流区光荣路成都艺体中学南200米</v>
          </cell>
          <cell r="H7550" t="str">
            <v>谢序强</v>
          </cell>
          <cell r="I7550">
            <v>13458588232</v>
          </cell>
        </row>
        <row r="7551">
          <cell r="A7551" t="str">
            <v>润耀</v>
          </cell>
          <cell r="B7551" t="str">
            <v>盘螺</v>
          </cell>
          <cell r="C7551" t="str">
            <v>HRB400E Φ8</v>
          </cell>
          <cell r="D7551" t="str">
            <v>吨</v>
          </cell>
          <cell r="E7551">
            <v>6</v>
          </cell>
          <cell r="F7551">
            <v>45924</v>
          </cell>
          <cell r="G7551" t="str">
            <v>(五冶建设扩建艺体中学二期工程)四川省成都市双流区光荣路成都艺体中学南200米</v>
          </cell>
          <cell r="H7551" t="str">
            <v>谢序强</v>
          </cell>
          <cell r="I7551">
            <v>13458588232</v>
          </cell>
        </row>
        <row r="7552">
          <cell r="A7552" t="str">
            <v>润耀</v>
          </cell>
          <cell r="B7552" t="str">
            <v>盘螺</v>
          </cell>
          <cell r="C7552" t="str">
            <v>HRB400E Φ10</v>
          </cell>
          <cell r="D7552" t="str">
            <v>吨</v>
          </cell>
          <cell r="E7552">
            <v>10</v>
          </cell>
          <cell r="F7552">
            <v>45924</v>
          </cell>
          <cell r="G7552" t="str">
            <v>(五冶建设扩建艺体中学二期工程)四川省成都市双流区光荣路成都艺体中学南200米</v>
          </cell>
          <cell r="H7552" t="str">
            <v>谢序强</v>
          </cell>
          <cell r="I7552">
            <v>13458588232</v>
          </cell>
        </row>
        <row r="7553">
          <cell r="A7553" t="str">
            <v>润耀</v>
          </cell>
          <cell r="B7553" t="str">
            <v>螺纹钢</v>
          </cell>
          <cell r="C7553" t="str">
            <v>HRB400E Φ12 9m</v>
          </cell>
          <cell r="D7553" t="str">
            <v>吨</v>
          </cell>
          <cell r="E7553">
            <v>30</v>
          </cell>
          <cell r="F7553">
            <v>45924</v>
          </cell>
          <cell r="G7553" t="str">
            <v>(五冶建设扩建艺体中学二期工程)四川省成都市双流区光荣路成都艺体中学南200米</v>
          </cell>
          <cell r="H7553" t="str">
            <v>谢序强</v>
          </cell>
          <cell r="I7553">
            <v>13458588232</v>
          </cell>
        </row>
        <row r="7554">
          <cell r="A7554" t="str">
            <v>润耀</v>
          </cell>
          <cell r="B7554" t="str">
            <v>螺纹钢</v>
          </cell>
          <cell r="C7554" t="str">
            <v>HRB500E Φ16</v>
          </cell>
          <cell r="D7554" t="str">
            <v>吨</v>
          </cell>
          <cell r="E7554">
            <v>6</v>
          </cell>
          <cell r="F7554">
            <v>45924</v>
          </cell>
          <cell r="G7554" t="str">
            <v>(五冶建设扩建艺体中学二期工程)四川省成都市双流区光荣路成都艺体中学南200米</v>
          </cell>
          <cell r="H7554" t="str">
            <v>谢序强</v>
          </cell>
          <cell r="I7554">
            <v>13458588232</v>
          </cell>
        </row>
        <row r="7555">
          <cell r="A7555" t="str">
            <v>润耀</v>
          </cell>
          <cell r="B7555" t="str">
            <v>螺纹钢</v>
          </cell>
          <cell r="C7555" t="str">
            <v>HRB500E Φ20</v>
          </cell>
          <cell r="D7555" t="str">
            <v>吨</v>
          </cell>
          <cell r="E7555">
            <v>6</v>
          </cell>
          <cell r="F7555">
            <v>45924</v>
          </cell>
          <cell r="G7555" t="str">
            <v>(五冶建设扩建艺体中学二期工程)四川省成都市双流区光荣路成都艺体中学南200米</v>
          </cell>
          <cell r="H7555" t="str">
            <v>谢序强</v>
          </cell>
          <cell r="I7555">
            <v>13458588232</v>
          </cell>
        </row>
        <row r="7556">
          <cell r="A7556" t="str">
            <v>润耀</v>
          </cell>
          <cell r="B7556" t="str">
            <v>螺纹钢</v>
          </cell>
          <cell r="C7556" t="str">
            <v>HRB500E Φ22</v>
          </cell>
          <cell r="D7556" t="str">
            <v>吨</v>
          </cell>
          <cell r="E7556">
            <v>6</v>
          </cell>
          <cell r="F7556">
            <v>45924</v>
          </cell>
          <cell r="G7556" t="str">
            <v>(五冶建设扩建艺体中学二期工程)四川省成都市双流区光荣路成都艺体中学南200米</v>
          </cell>
          <cell r="H7556" t="str">
            <v>谢序强</v>
          </cell>
          <cell r="I7556">
            <v>13458588232</v>
          </cell>
        </row>
        <row r="7557">
          <cell r="A7557" t="str">
            <v>润耀</v>
          </cell>
          <cell r="B7557" t="str">
            <v>螺纹钢</v>
          </cell>
          <cell r="C7557" t="str">
            <v>HRB500E Φ25</v>
          </cell>
          <cell r="D7557" t="str">
            <v>吨</v>
          </cell>
          <cell r="E7557">
            <v>30</v>
          </cell>
          <cell r="F7557">
            <v>45924</v>
          </cell>
          <cell r="G7557" t="str">
            <v>(五冶建设扩建艺体中学二期工程)四川省成都市双流区光荣路成都艺体中学南200米</v>
          </cell>
          <cell r="H7557" t="str">
            <v>谢序强</v>
          </cell>
          <cell r="I7557">
            <v>13458588232</v>
          </cell>
        </row>
        <row r="7558">
          <cell r="A7558" t="str">
            <v>润耀</v>
          </cell>
          <cell r="B7558" t="str">
            <v>螺纹钢</v>
          </cell>
          <cell r="C7558" t="str">
            <v>HRB500E Φ32</v>
          </cell>
          <cell r="D7558" t="str">
            <v>吨</v>
          </cell>
          <cell r="E7558">
            <v>10</v>
          </cell>
          <cell r="F7558">
            <v>45924</v>
          </cell>
          <cell r="G7558" t="str">
            <v>(五冶建设扩建艺体中学二期工程)四川省成都市双流区光荣路成都艺体中学南200米</v>
          </cell>
          <cell r="H7558" t="str">
            <v>谢序强</v>
          </cell>
          <cell r="I7558">
            <v>13458588232</v>
          </cell>
        </row>
        <row r="7559">
          <cell r="A7559" t="str">
            <v>润耀</v>
          </cell>
          <cell r="B7559" t="str">
            <v>盘螺</v>
          </cell>
          <cell r="C7559" t="str">
            <v>HRB400E Φ12</v>
          </cell>
          <cell r="D7559" t="str">
            <v>吨</v>
          </cell>
          <cell r="E7559">
            <v>35</v>
          </cell>
          <cell r="F7559">
            <v>45924</v>
          </cell>
          <cell r="G7559" t="str">
            <v>（中铁五局-成渝扩容3标）四川省资阳市雁江区伍隍镇铺子村雁江区X138</v>
          </cell>
          <cell r="H7559" t="str">
            <v>王健</v>
          </cell>
          <cell r="I7559">
            <v>17726168395</v>
          </cell>
        </row>
        <row r="7560">
          <cell r="A7560" t="str">
            <v>泸钢</v>
          </cell>
          <cell r="B7560" t="str">
            <v>盘螺</v>
          </cell>
          <cell r="C7560" t="str">
            <v>HRB400E Φ8</v>
          </cell>
          <cell r="D7560" t="str">
            <v>吨</v>
          </cell>
          <cell r="E7560">
            <v>15</v>
          </cell>
          <cell r="F7560">
            <v>45924</v>
          </cell>
          <cell r="G7560" t="str">
            <v>(五冶钢构龙泉东洪片区70亩住宅、商业及配套工程项目一标段)成都市龙泉驿外东洪路地铁2号线惠王陵地铁C口</v>
          </cell>
          <cell r="H7560" t="str">
            <v>邹爱国</v>
          </cell>
          <cell r="I7560">
            <v>13540231225</v>
          </cell>
        </row>
        <row r="7561">
          <cell r="A7561" t="str">
            <v>泸钢</v>
          </cell>
          <cell r="B7561" t="str">
            <v>盘螺</v>
          </cell>
          <cell r="C7561" t="str">
            <v>HRB400E Φ10</v>
          </cell>
          <cell r="D7561" t="str">
            <v>吨</v>
          </cell>
          <cell r="E7561">
            <v>20</v>
          </cell>
          <cell r="F7561">
            <v>45924</v>
          </cell>
          <cell r="G7561" t="str">
            <v>(五冶钢构龙泉东洪片区70亩住宅、商业及配套工程项目一标段)成都市龙泉驿外东洪路地铁2号线惠王陵地铁C口</v>
          </cell>
          <cell r="H7561" t="str">
            <v>邹爱国</v>
          </cell>
          <cell r="I7561">
            <v>13540231225</v>
          </cell>
        </row>
        <row r="7562">
          <cell r="A7562" t="str">
            <v>泸钢</v>
          </cell>
          <cell r="B7562" t="str">
            <v>螺纹钢</v>
          </cell>
          <cell r="C7562" t="str">
            <v>HRB400E Φ12 9m</v>
          </cell>
          <cell r="D7562" t="str">
            <v>吨</v>
          </cell>
          <cell r="E7562">
            <v>20</v>
          </cell>
          <cell r="F7562">
            <v>45924</v>
          </cell>
          <cell r="G7562" t="str">
            <v>(五冶钢构龙泉东洪片区70亩住宅、商业及配套工程项目一标段)成都市龙泉驿外东洪路地铁2号线惠王陵地铁C口</v>
          </cell>
          <cell r="H7562" t="str">
            <v>邹爱国</v>
          </cell>
          <cell r="I7562">
            <v>13540231225</v>
          </cell>
        </row>
        <row r="7563">
          <cell r="A7563" t="str">
            <v>泸钢</v>
          </cell>
          <cell r="B7563" t="str">
            <v>螺纹钢</v>
          </cell>
          <cell r="C7563" t="str">
            <v>HRB400E Φ14 9m</v>
          </cell>
          <cell r="D7563" t="str">
            <v>吨</v>
          </cell>
          <cell r="E7563">
            <v>10</v>
          </cell>
          <cell r="F7563">
            <v>45924</v>
          </cell>
          <cell r="G7563" t="str">
            <v>(五冶钢构龙泉东洪片区70亩住宅、商业及配套工程项目一标段)成都市龙泉驿外东洪路地铁2号线惠王陵地铁C口</v>
          </cell>
          <cell r="H7563" t="str">
            <v>邹爱国</v>
          </cell>
          <cell r="I7563">
            <v>13540231225</v>
          </cell>
        </row>
        <row r="7564">
          <cell r="A7564" t="str">
            <v>泸钢</v>
          </cell>
          <cell r="B7564" t="str">
            <v>螺纹钢</v>
          </cell>
          <cell r="C7564" t="str">
            <v>HRB400E Φ16 9m</v>
          </cell>
          <cell r="D7564" t="str">
            <v>吨</v>
          </cell>
          <cell r="E7564">
            <v>10</v>
          </cell>
          <cell r="F7564">
            <v>45924</v>
          </cell>
          <cell r="G7564" t="str">
            <v>(五冶钢构龙泉东洪片区70亩住宅、商业及配套工程项目一标段)成都市龙泉驿外东洪路地铁2号线惠王陵地铁C口</v>
          </cell>
          <cell r="H7564" t="str">
            <v>邹爱国</v>
          </cell>
          <cell r="I7564">
            <v>13540231225</v>
          </cell>
        </row>
        <row r="7565">
          <cell r="A7565" t="str">
            <v>泸钢</v>
          </cell>
          <cell r="B7565" t="str">
            <v>螺纹钢</v>
          </cell>
          <cell r="C7565" t="str">
            <v>HRB400E Φ18 9m</v>
          </cell>
          <cell r="D7565" t="str">
            <v>吨</v>
          </cell>
          <cell r="E7565">
            <v>10</v>
          </cell>
          <cell r="F7565">
            <v>45924</v>
          </cell>
          <cell r="G7565" t="str">
            <v>(五冶钢构龙泉东洪片区70亩住宅、商业及配套工程项目一标段)成都市龙泉驿外东洪路地铁2号线惠王陵地铁C口</v>
          </cell>
          <cell r="H7565" t="str">
            <v>邹爱国</v>
          </cell>
          <cell r="I7565">
            <v>13540231225</v>
          </cell>
        </row>
        <row r="7566">
          <cell r="A7566" t="str">
            <v>泸钢</v>
          </cell>
          <cell r="B7566" t="str">
            <v>螺纹钢</v>
          </cell>
          <cell r="C7566" t="str">
            <v>HRB400E Φ20 9m</v>
          </cell>
          <cell r="D7566" t="str">
            <v>吨</v>
          </cell>
          <cell r="E7566">
            <v>5</v>
          </cell>
          <cell r="F7566">
            <v>45924</v>
          </cell>
          <cell r="G7566" t="str">
            <v>(五冶钢构龙泉东洪片区70亩住宅、商业及配套工程项目一标段)成都市龙泉驿外东洪路地铁2号线惠王陵地铁C口</v>
          </cell>
          <cell r="H7566" t="str">
            <v>邹爱国</v>
          </cell>
          <cell r="I7566">
            <v>13540231225</v>
          </cell>
        </row>
        <row r="7567">
          <cell r="A7567" t="str">
            <v>泸钢</v>
          </cell>
          <cell r="B7567" t="str">
            <v>螺纹钢</v>
          </cell>
          <cell r="C7567" t="str">
            <v>HRB400E Φ22 9m</v>
          </cell>
          <cell r="D7567" t="str">
            <v>吨</v>
          </cell>
          <cell r="E7567">
            <v>5</v>
          </cell>
          <cell r="F7567">
            <v>45924</v>
          </cell>
          <cell r="G7567" t="str">
            <v>(五冶钢构龙泉东洪片区70亩住宅、商业及配套工程项目一标段)成都市龙泉驿外东洪路地铁2号线惠王陵地铁C口</v>
          </cell>
          <cell r="H7567" t="str">
            <v>邹爱国</v>
          </cell>
          <cell r="I7567">
            <v>13540231225</v>
          </cell>
        </row>
        <row r="7568">
          <cell r="A7568" t="str">
            <v>泸钢</v>
          </cell>
          <cell r="B7568" t="str">
            <v>螺纹钢</v>
          </cell>
          <cell r="C7568" t="str">
            <v>HRB400E Φ25 9m</v>
          </cell>
          <cell r="D7568" t="str">
            <v>吨</v>
          </cell>
          <cell r="E7568">
            <v>10</v>
          </cell>
          <cell r="F7568">
            <v>45924</v>
          </cell>
          <cell r="G7568" t="str">
            <v>(五冶钢构龙泉东洪片区70亩住宅、商业及配套工程项目一标段)成都市龙泉驿外东洪路地铁2号线惠王陵地铁C口</v>
          </cell>
          <cell r="H7568" t="str">
            <v>邹爱国</v>
          </cell>
          <cell r="I7568">
            <v>13540231225</v>
          </cell>
        </row>
        <row r="7569">
          <cell r="A7569" t="str">
            <v>泸钢</v>
          </cell>
          <cell r="B7569" t="str">
            <v>盘螺</v>
          </cell>
          <cell r="C7569" t="str">
            <v>HRB400E Φ8</v>
          </cell>
          <cell r="D7569" t="str">
            <v>吨</v>
          </cell>
          <cell r="E7569">
            <v>10</v>
          </cell>
          <cell r="F7569">
            <v>45924</v>
          </cell>
          <cell r="G7569" t="str">
            <v>(五冶钢构龙泉东洪片区85亩住宅、商业及配套工程项目一标段)成都市龙泉驿外东洪路地铁2号线惠王陵地铁C口</v>
          </cell>
          <cell r="H7569" t="str">
            <v>岳工</v>
          </cell>
          <cell r="I7569">
            <v>18599951655</v>
          </cell>
        </row>
        <row r="7570">
          <cell r="A7570" t="str">
            <v>泸钢</v>
          </cell>
          <cell r="B7570" t="str">
            <v>盘螺</v>
          </cell>
          <cell r="C7570" t="str">
            <v>HRB400E Φ10</v>
          </cell>
          <cell r="D7570" t="str">
            <v>吨</v>
          </cell>
          <cell r="E7570">
            <v>40</v>
          </cell>
          <cell r="F7570">
            <v>45924</v>
          </cell>
          <cell r="G7570" t="str">
            <v>(五冶钢构龙泉东洪片区85亩住宅、商业及配套工程项目一标段)成都市龙泉驿外东洪路地铁2号线惠王陵地铁C口</v>
          </cell>
          <cell r="H7570" t="str">
            <v>岳工</v>
          </cell>
          <cell r="I7570">
            <v>18599951655</v>
          </cell>
        </row>
        <row r="7571">
          <cell r="A7571" t="str">
            <v>泸钢</v>
          </cell>
          <cell r="B7571" t="str">
            <v>螺纹钢</v>
          </cell>
          <cell r="C7571" t="str">
            <v>HRB400E Φ12 9m</v>
          </cell>
          <cell r="D7571" t="str">
            <v>吨</v>
          </cell>
          <cell r="E7571">
            <v>65</v>
          </cell>
          <cell r="F7571">
            <v>45924</v>
          </cell>
          <cell r="G7571" t="str">
            <v>(五冶钢构龙泉东洪片区85亩住宅、商业及配套工程项目一标段)成都市龙泉驿外东洪路地铁2号线惠王陵地铁C口</v>
          </cell>
          <cell r="H7571" t="str">
            <v>岳工</v>
          </cell>
          <cell r="I7571">
            <v>18599951655</v>
          </cell>
        </row>
        <row r="7572">
          <cell r="A7572" t="str">
            <v>泸钢</v>
          </cell>
          <cell r="B7572" t="str">
            <v>螺纹钢</v>
          </cell>
          <cell r="C7572" t="str">
            <v>HRB400E Φ14 9m</v>
          </cell>
          <cell r="D7572" t="str">
            <v>吨</v>
          </cell>
          <cell r="E7572">
            <v>15</v>
          </cell>
          <cell r="F7572">
            <v>45924</v>
          </cell>
          <cell r="G7572" t="str">
            <v>(五冶钢构龙泉东洪片区85亩住宅、商业及配套工程项目一标段)成都市龙泉驿外东洪路地铁2号线惠王陵地铁C口</v>
          </cell>
          <cell r="H7572" t="str">
            <v>岳工</v>
          </cell>
          <cell r="I7572">
            <v>18599951655</v>
          </cell>
        </row>
        <row r="7573">
          <cell r="A7573" t="str">
            <v>泸钢</v>
          </cell>
          <cell r="B7573" t="str">
            <v>螺纹钢</v>
          </cell>
          <cell r="C7573" t="str">
            <v>HRB400E Φ20 9m</v>
          </cell>
          <cell r="D7573" t="str">
            <v>吨</v>
          </cell>
          <cell r="E7573">
            <v>19</v>
          </cell>
          <cell r="F7573">
            <v>45924</v>
          </cell>
          <cell r="G7573" t="str">
            <v>(五冶钢构龙泉东洪片区85亩住宅、商业及配套工程项目一标段)成都市龙泉驿外东洪路地铁2号线惠王陵地铁C口</v>
          </cell>
          <cell r="H7573" t="str">
            <v>岳工</v>
          </cell>
          <cell r="I7573">
            <v>18599951655</v>
          </cell>
        </row>
        <row r="7574">
          <cell r="A7574" t="str">
            <v>泸钢</v>
          </cell>
          <cell r="B7574" t="str">
            <v>螺纹钢</v>
          </cell>
          <cell r="C7574" t="str">
            <v>HRB400E Φ25 9m</v>
          </cell>
          <cell r="D7574" t="str">
            <v>吨</v>
          </cell>
          <cell r="E7574">
            <v>8</v>
          </cell>
          <cell r="F7574">
            <v>45924</v>
          </cell>
          <cell r="G7574" t="str">
            <v>(五冶钢构龙泉东洪片区85亩住宅、商业及配套工程项目一标段)成都市龙泉驿外东洪路地铁2号线惠王陵地铁C口</v>
          </cell>
          <cell r="H7574" t="str">
            <v>岳工</v>
          </cell>
          <cell r="I7574">
            <v>18599951655</v>
          </cell>
        </row>
        <row r="7575">
          <cell r="A7575" t="str">
            <v>泸钢</v>
          </cell>
          <cell r="B7575" t="str">
            <v>螺纹钢</v>
          </cell>
          <cell r="C7575" t="str">
            <v>HRB500E Φ18</v>
          </cell>
          <cell r="D7575" t="str">
            <v>吨</v>
          </cell>
          <cell r="E7575">
            <v>2</v>
          </cell>
          <cell r="F7575">
            <v>45924</v>
          </cell>
          <cell r="G7575" t="str">
            <v>(五冶钢构龙泉东洪片区85亩住宅、商业及配套工程项目一标段)成都市龙泉驿外东洪路地铁2号线惠王陵地铁C口</v>
          </cell>
          <cell r="H7575" t="str">
            <v>岳工</v>
          </cell>
          <cell r="I7575">
            <v>18599951655</v>
          </cell>
        </row>
        <row r="7576">
          <cell r="A7576" t="str">
            <v>泸钢</v>
          </cell>
          <cell r="B7576" t="str">
            <v>螺纹钢</v>
          </cell>
          <cell r="C7576" t="str">
            <v>HRB500E Φ20</v>
          </cell>
          <cell r="D7576" t="str">
            <v>吨</v>
          </cell>
          <cell r="E7576">
            <v>3</v>
          </cell>
          <cell r="F7576">
            <v>45924</v>
          </cell>
          <cell r="G7576" t="str">
            <v>(五冶钢构龙泉东洪片区85亩住宅、商业及配套工程项目一标段)成都市龙泉驿外东洪路地铁2号线惠王陵地铁C口</v>
          </cell>
          <cell r="H7576" t="str">
            <v>岳工</v>
          </cell>
          <cell r="I7576">
            <v>18599951655</v>
          </cell>
        </row>
        <row r="7577">
          <cell r="A7577" t="str">
            <v>泸钢</v>
          </cell>
          <cell r="B7577" t="str">
            <v>螺纹钢</v>
          </cell>
          <cell r="C7577" t="str">
            <v>HRB500E Φ22</v>
          </cell>
          <cell r="D7577" t="str">
            <v>吨</v>
          </cell>
          <cell r="E7577">
            <v>8</v>
          </cell>
          <cell r="F7577">
            <v>45924</v>
          </cell>
          <cell r="G7577" t="str">
            <v>(五冶钢构龙泉东洪片区85亩住宅、商业及配套工程项目一标段)成都市龙泉驿外东洪路地铁2号线惠王陵地铁C口</v>
          </cell>
          <cell r="H7577" t="str">
            <v>岳工</v>
          </cell>
          <cell r="I7577">
            <v>18599951655</v>
          </cell>
        </row>
        <row r="7578">
          <cell r="A7578" t="str">
            <v>泸钢</v>
          </cell>
          <cell r="B7578" t="str">
            <v>螺纹钢</v>
          </cell>
          <cell r="C7578" t="str">
            <v>HRB500E Φ25</v>
          </cell>
          <cell r="D7578" t="str">
            <v>吨</v>
          </cell>
          <cell r="E7578">
            <v>5</v>
          </cell>
          <cell r="F7578">
            <v>45924</v>
          </cell>
          <cell r="G7578" t="str">
            <v>(五冶钢构龙泉东洪片区85亩住宅、商业及配套工程项目一标段)成都市龙泉驿外东洪路地铁2号线惠王陵地铁C口</v>
          </cell>
          <cell r="H7578" t="str">
            <v>岳工</v>
          </cell>
          <cell r="I7578">
            <v>18599951655</v>
          </cell>
        </row>
        <row r="7579">
          <cell r="A7579" t="str">
            <v>泸钢</v>
          </cell>
          <cell r="B7579" t="str">
            <v>盘螺</v>
          </cell>
          <cell r="C7579" t="str">
            <v>HRB400E Φ6</v>
          </cell>
          <cell r="D7579" t="str">
            <v>吨</v>
          </cell>
          <cell r="E7579">
            <v>25</v>
          </cell>
          <cell r="F7579">
            <v>45924</v>
          </cell>
          <cell r="G7579" t="str">
            <v>(五冶钢构龙泉东洪片区85亩住宅、商业及配套工程项目二标段)成都市龙泉驿外东洪路地铁2号线惠王陵地铁C口</v>
          </cell>
          <cell r="H7579" t="str">
            <v>李渊</v>
          </cell>
          <cell r="I7579">
            <v>18381013849</v>
          </cell>
        </row>
        <row r="7580">
          <cell r="A7580" t="str">
            <v>泸钢</v>
          </cell>
          <cell r="B7580" t="str">
            <v>盘螺</v>
          </cell>
          <cell r="C7580" t="str">
            <v>HRB400E Φ8</v>
          </cell>
          <cell r="D7580" t="str">
            <v>吨</v>
          </cell>
          <cell r="E7580">
            <v>45</v>
          </cell>
          <cell r="F7580">
            <v>45924</v>
          </cell>
          <cell r="G7580" t="str">
            <v>(五冶钢构龙泉东洪片区85亩住宅、商业及配套工程项目二标段)成都市龙泉驿外东洪路地铁2号线惠王陵地铁C口</v>
          </cell>
          <cell r="H7580" t="str">
            <v>李渊</v>
          </cell>
          <cell r="I7580">
            <v>18381013849</v>
          </cell>
        </row>
        <row r="7581">
          <cell r="A7581" t="str">
            <v>泸钢</v>
          </cell>
          <cell r="B7581" t="str">
            <v>螺纹钢</v>
          </cell>
          <cell r="C7581" t="str">
            <v>HRB400E Φ12 9m</v>
          </cell>
          <cell r="D7581" t="str">
            <v>吨</v>
          </cell>
          <cell r="E7581">
            <v>35</v>
          </cell>
          <cell r="F7581">
            <v>45924</v>
          </cell>
          <cell r="G7581" t="str">
            <v>(五冶钢构龙泉东洪片区85亩住宅、商业及配套工程项目二标段)成都市龙泉驿外东洪路地铁2号线惠王陵地铁C口</v>
          </cell>
          <cell r="H7581" t="str">
            <v>李渊</v>
          </cell>
          <cell r="I7581">
            <v>18381013849</v>
          </cell>
        </row>
        <row r="7582">
          <cell r="A7582" t="str">
            <v>泸钢</v>
          </cell>
          <cell r="B7582" t="str">
            <v>螺纹钢</v>
          </cell>
          <cell r="C7582" t="str">
            <v>HRB400E Φ14 9m</v>
          </cell>
          <cell r="D7582" t="str">
            <v>吨</v>
          </cell>
          <cell r="E7582">
            <v>35</v>
          </cell>
          <cell r="F7582">
            <v>45924</v>
          </cell>
          <cell r="G7582" t="str">
            <v>(五冶钢构龙泉东洪片区85亩住宅、商业及配套工程项目二标段)成都市龙泉驿外东洪路地铁2号线惠王陵地铁C口</v>
          </cell>
          <cell r="H7582" t="str">
            <v>李渊</v>
          </cell>
          <cell r="I7582">
            <v>18381013849</v>
          </cell>
        </row>
        <row r="7583">
          <cell r="A7583" t="str">
            <v>泸钢</v>
          </cell>
          <cell r="B7583" t="str">
            <v>螺纹钢</v>
          </cell>
          <cell r="C7583" t="str">
            <v>HRB400E Φ18 9m</v>
          </cell>
          <cell r="D7583" t="str">
            <v>吨</v>
          </cell>
          <cell r="E7583">
            <v>35</v>
          </cell>
          <cell r="F7583">
            <v>45924</v>
          </cell>
          <cell r="G7583" t="str">
            <v>(五冶钢构龙泉东洪片区85亩住宅、商业及配套工程项目二标段)成都市龙泉驿外东洪路地铁2号线惠王陵地铁C口</v>
          </cell>
          <cell r="H7583" t="str">
            <v>李渊</v>
          </cell>
          <cell r="I7583">
            <v>18381013849</v>
          </cell>
        </row>
        <row r="7584">
          <cell r="A7584" t="str">
            <v>德胜</v>
          </cell>
          <cell r="B7584" t="str">
            <v>螺纹钢</v>
          </cell>
          <cell r="C7584" t="str">
            <v>HRB400E Φ14 9m</v>
          </cell>
          <cell r="D7584" t="str">
            <v>吨</v>
          </cell>
          <cell r="E7584">
            <v>9</v>
          </cell>
          <cell r="F7584">
            <v>45924</v>
          </cell>
          <cell r="G7584" t="str">
            <v>(五冶建设成都盐道街中学初中部改扩建工程)四川省成都市锦江区春熙路街道盐道街4号（盐道街中学初中部）</v>
          </cell>
          <cell r="H7584" t="str">
            <v>易前刚</v>
          </cell>
          <cell r="I7584">
            <v>18228465067</v>
          </cell>
        </row>
        <row r="7585">
          <cell r="A7585" t="str">
            <v>德胜</v>
          </cell>
          <cell r="B7585" t="str">
            <v>螺纹钢</v>
          </cell>
          <cell r="C7585" t="str">
            <v>HRB400E Φ16 9m</v>
          </cell>
          <cell r="D7585" t="str">
            <v>吨</v>
          </cell>
          <cell r="E7585">
            <v>9</v>
          </cell>
          <cell r="F7585">
            <v>45924</v>
          </cell>
          <cell r="G7585" t="str">
            <v>(五冶建设成都盐道街中学初中部改扩建工程)四川省成都市锦江区春熙路街道盐道街4号（盐道街中学初中部）</v>
          </cell>
          <cell r="H7585" t="str">
            <v>易前刚</v>
          </cell>
          <cell r="I7585">
            <v>18228465067</v>
          </cell>
        </row>
        <row r="7586">
          <cell r="A7586" t="str">
            <v>德胜</v>
          </cell>
          <cell r="B7586" t="str">
            <v>螺纹钢</v>
          </cell>
          <cell r="C7586" t="str">
            <v>HRB400E Φ18 9m</v>
          </cell>
          <cell r="D7586" t="str">
            <v>吨</v>
          </cell>
          <cell r="E7586">
            <v>9</v>
          </cell>
          <cell r="F7586">
            <v>45924</v>
          </cell>
          <cell r="G7586" t="str">
            <v>(五冶建设成都盐道街中学初中部改扩建工程)四川省成都市锦江区春熙路街道盐道街4号（盐道街中学初中部）</v>
          </cell>
          <cell r="H7586" t="str">
            <v>易前刚</v>
          </cell>
          <cell r="I7586">
            <v>18228465067</v>
          </cell>
        </row>
        <row r="7587">
          <cell r="A7587" t="str">
            <v>德胜</v>
          </cell>
          <cell r="B7587" t="str">
            <v>螺纹钢</v>
          </cell>
          <cell r="C7587" t="str">
            <v>HRB400E Φ20 9m</v>
          </cell>
          <cell r="D7587" t="str">
            <v>吨</v>
          </cell>
          <cell r="E7587">
            <v>3</v>
          </cell>
          <cell r="F7587">
            <v>45924</v>
          </cell>
          <cell r="G7587" t="str">
            <v>(五冶建设成都盐道街中学初中部改扩建工程)四川省成都市锦江区春熙路街道盐道街4号（盐道街中学初中部）</v>
          </cell>
          <cell r="H7587" t="str">
            <v>易前刚</v>
          </cell>
          <cell r="I7587">
            <v>18228465067</v>
          </cell>
        </row>
        <row r="7588">
          <cell r="A7588" t="str">
            <v>德胜</v>
          </cell>
          <cell r="B7588" t="str">
            <v>螺纹钢</v>
          </cell>
          <cell r="C7588" t="str">
            <v>HRB400E Φ22 9m</v>
          </cell>
          <cell r="D7588" t="str">
            <v>吨</v>
          </cell>
          <cell r="E7588">
            <v>6</v>
          </cell>
          <cell r="F7588">
            <v>45924</v>
          </cell>
          <cell r="G7588" t="str">
            <v>(五冶建设成都盐道街中学初中部改扩建工程)四川省成都市锦江区春熙路街道盐道街4号（盐道街中学初中部）</v>
          </cell>
          <cell r="H7588" t="str">
            <v>易前刚</v>
          </cell>
          <cell r="I7588">
            <v>18228465067</v>
          </cell>
        </row>
        <row r="7589">
          <cell r="A7589" t="str">
            <v>德胜恒嘉</v>
          </cell>
          <cell r="B7589" t="str">
            <v>螺纹钢</v>
          </cell>
          <cell r="C7589" t="str">
            <v>HRB400E  16  12m</v>
          </cell>
          <cell r="D7589" t="str">
            <v>吨</v>
          </cell>
          <cell r="E7589">
            <v>35</v>
          </cell>
          <cell r="F7589">
            <v>45924</v>
          </cell>
          <cell r="G7589" t="str">
            <v>（中铁广州局-资乐高速5标）四川省乐山市井研县希望大道116号</v>
          </cell>
          <cell r="H7589" t="str">
            <v>廖俊杰</v>
          </cell>
          <cell r="I7589">
            <v>15775100965</v>
          </cell>
        </row>
        <row r="7590">
          <cell r="A7590" t="str">
            <v>德胜恒嘉</v>
          </cell>
          <cell r="B7590" t="str">
            <v>螺纹钢</v>
          </cell>
          <cell r="C7590" t="str">
            <v>HRB400E  22  12m</v>
          </cell>
          <cell r="D7590" t="str">
            <v>吨</v>
          </cell>
          <cell r="E7590">
            <v>35</v>
          </cell>
          <cell r="F7590">
            <v>45924</v>
          </cell>
          <cell r="G7590" t="str">
            <v>（中铁广州局-资乐高速5标）四川省乐山市井研县希望大道116号</v>
          </cell>
          <cell r="H7590" t="str">
            <v>廖俊杰</v>
          </cell>
          <cell r="I7590">
            <v>15775100965</v>
          </cell>
        </row>
        <row r="7591">
          <cell r="A7591" t="str">
            <v>德胜恒嘉</v>
          </cell>
          <cell r="B7591" t="str">
            <v>螺纹钢</v>
          </cell>
          <cell r="C7591" t="str">
            <v>HRB500E  25  12m</v>
          </cell>
          <cell r="D7591" t="str">
            <v>吨</v>
          </cell>
          <cell r="E7591">
            <v>70</v>
          </cell>
          <cell r="F7591">
            <v>45924</v>
          </cell>
          <cell r="G7591" t="str">
            <v>（中铁广州局-资乐高速5标）四川省乐山市井研县希望大道116号</v>
          </cell>
          <cell r="H7591" t="str">
            <v>廖俊杰</v>
          </cell>
          <cell r="I7591">
            <v>15775100965</v>
          </cell>
        </row>
        <row r="7592">
          <cell r="A7592" t="str">
            <v>德胜恒嘉</v>
          </cell>
          <cell r="B7592" t="str">
            <v>螺纹钢</v>
          </cell>
          <cell r="C7592" t="str">
            <v>HRB400E  28  12m</v>
          </cell>
          <cell r="D7592" t="str">
            <v>吨</v>
          </cell>
          <cell r="E7592">
            <v>35</v>
          </cell>
          <cell r="F7592">
            <v>45924</v>
          </cell>
          <cell r="G7592" t="str">
            <v>（中铁广州局-资乐高速5标）四川省乐山市井研县希望大道116号</v>
          </cell>
          <cell r="H7592" t="str">
            <v>廖俊杰</v>
          </cell>
          <cell r="I7592">
            <v>15775100965</v>
          </cell>
        </row>
        <row r="7593">
          <cell r="A7593" t="str">
            <v>德胜恒嘉</v>
          </cell>
          <cell r="B7593" t="str">
            <v>螺纹钢</v>
          </cell>
          <cell r="C7593" t="str">
            <v>HRB400E  32  12m</v>
          </cell>
          <cell r="D7593" t="str">
            <v>吨</v>
          </cell>
          <cell r="E7593">
            <v>35</v>
          </cell>
          <cell r="F7593">
            <v>45924</v>
          </cell>
          <cell r="G7593" t="str">
            <v>（中铁广州局-资乐高速5标）四川省乐山市井研县希望大道116号</v>
          </cell>
          <cell r="H7593" t="str">
            <v>廖俊杰</v>
          </cell>
          <cell r="I7593">
            <v>15775100965</v>
          </cell>
        </row>
        <row r="7594">
          <cell r="A7594" t="str">
            <v>吉晨盛泰</v>
          </cell>
          <cell r="B7594" t="str">
            <v>螺纹钢</v>
          </cell>
          <cell r="C7594" t="str">
            <v>HRB400E Φ28</v>
          </cell>
          <cell r="D7594" t="str">
            <v>吨</v>
          </cell>
          <cell r="E7594">
            <v>32</v>
          </cell>
          <cell r="F7594">
            <v>45924</v>
          </cell>
          <cell r="G7594" t="str">
            <v>（中铁一局四公司西昭高速6标4分部）四川省凉山彝族自治州昭觉县杨日占里1#梁场</v>
          </cell>
          <cell r="H7594" t="str">
            <v>马占全</v>
          </cell>
          <cell r="I7594">
            <v>18189516473</v>
          </cell>
        </row>
        <row r="7595">
          <cell r="A7595" t="str">
            <v>吉晨盛泰</v>
          </cell>
          <cell r="B7595" t="str">
            <v>螺纹钢</v>
          </cell>
          <cell r="C7595" t="str">
            <v>HRB400E Φ20</v>
          </cell>
          <cell r="D7595" t="str">
            <v>吨</v>
          </cell>
          <cell r="E7595">
            <v>13</v>
          </cell>
          <cell r="F7595">
            <v>45924</v>
          </cell>
          <cell r="G7595" t="str">
            <v>（中铁一局四公司西昭高速6标4分部）四川省凉山彝族自治州昭觉县杨日占里1#梁场</v>
          </cell>
          <cell r="H7595" t="str">
            <v>马占全</v>
          </cell>
          <cell r="I7595">
            <v>18189516473</v>
          </cell>
        </row>
        <row r="7596">
          <cell r="A7596" t="str">
            <v>吉晨盛泰</v>
          </cell>
          <cell r="B7596" t="str">
            <v>螺纹钢</v>
          </cell>
          <cell r="C7596" t="str">
            <v>HRB400E Φ16</v>
          </cell>
          <cell r="D7596" t="str">
            <v>吨</v>
          </cell>
          <cell r="E7596">
            <v>6</v>
          </cell>
          <cell r="F7596">
            <v>45924</v>
          </cell>
          <cell r="G7596" t="str">
            <v>（中铁一局四公司西昭高速6标4分部）四川省凉山彝族自治州昭觉县杨日占里1#梁场</v>
          </cell>
          <cell r="H7596" t="str">
            <v>马占全</v>
          </cell>
          <cell r="I7596">
            <v>18189516473</v>
          </cell>
        </row>
        <row r="7597">
          <cell r="A7597" t="str">
            <v>吉晨盛泰</v>
          </cell>
          <cell r="B7597" t="str">
            <v>螺纹钢</v>
          </cell>
          <cell r="C7597" t="str">
            <v>HRB400E Φ28</v>
          </cell>
          <cell r="D7597" t="str">
            <v>吨</v>
          </cell>
          <cell r="E7597">
            <v>14</v>
          </cell>
          <cell r="F7597">
            <v>45924</v>
          </cell>
          <cell r="G7597" t="str">
            <v>（中铁一局四公司西昭高速6标4分部）四川省凉山彝族自治州昭觉县杨日占里1#梁场</v>
          </cell>
          <cell r="H7597" t="str">
            <v>马占全</v>
          </cell>
          <cell r="I7597">
            <v>18189516473</v>
          </cell>
        </row>
        <row r="7598">
          <cell r="A7598" t="str">
            <v>吉晨盛泰</v>
          </cell>
          <cell r="B7598" t="str">
            <v>螺纹钢</v>
          </cell>
          <cell r="C7598" t="str">
            <v>HRB400E Φ20</v>
          </cell>
          <cell r="D7598" t="str">
            <v>吨</v>
          </cell>
          <cell r="E7598">
            <v>4</v>
          </cell>
          <cell r="F7598">
            <v>45924</v>
          </cell>
          <cell r="G7598" t="str">
            <v>（中铁一局四公司西昭高速6标4分部）四川省凉山彝族自治州昭觉县杨日占里1#梁场</v>
          </cell>
          <cell r="H7598" t="str">
            <v>马占全</v>
          </cell>
          <cell r="I7598">
            <v>18189516473</v>
          </cell>
        </row>
        <row r="7599">
          <cell r="A7599" t="str">
            <v>吉晨盛泰</v>
          </cell>
          <cell r="B7599" t="str">
            <v>螺纹钢</v>
          </cell>
          <cell r="C7599" t="str">
            <v>HRB400E Φ12</v>
          </cell>
          <cell r="D7599" t="str">
            <v>吨</v>
          </cell>
          <cell r="E7599">
            <v>2</v>
          </cell>
          <cell r="F7599">
            <v>45924</v>
          </cell>
          <cell r="G7599" t="str">
            <v>（中铁一局四公司西昭高速6标4分部）四川省凉山彝族自治州昭觉县杨日占里1#梁场</v>
          </cell>
          <cell r="H7599" t="str">
            <v>马占全</v>
          </cell>
          <cell r="I7599">
            <v>18189516473</v>
          </cell>
        </row>
        <row r="7600">
          <cell r="A7600" t="str">
            <v>吉晨盛泰</v>
          </cell>
          <cell r="B7600" t="str">
            <v>盘圆</v>
          </cell>
          <cell r="C7600" t="str">
            <v>HPB300  Φ8</v>
          </cell>
          <cell r="D7600" t="str">
            <v>吨</v>
          </cell>
          <cell r="E7600">
            <v>8</v>
          </cell>
          <cell r="F7600">
            <v>45924</v>
          </cell>
          <cell r="G7600" t="str">
            <v>（中铁一局四公司西昭高速6标4分部）四川省凉山彝族自治州昭觉县杨日占里1#梁场</v>
          </cell>
          <cell r="H7600" t="str">
            <v>马占全</v>
          </cell>
          <cell r="I7600">
            <v>18189516473</v>
          </cell>
        </row>
        <row r="7601">
          <cell r="A7601" t="str">
            <v>德胜恒嘉</v>
          </cell>
          <cell r="B7601" t="str">
            <v>螺纹钢</v>
          </cell>
          <cell r="C7601" t="str">
            <v>HRB400E  12  9m</v>
          </cell>
          <cell r="D7601" t="str">
            <v>吨</v>
          </cell>
          <cell r="E7601">
            <v>35</v>
          </cell>
          <cell r="F7601">
            <v>45925</v>
          </cell>
          <cell r="G7601" t="str">
            <v>（中铁广州局-资乐高速5标）四川省乐山市井研县希望大道116号</v>
          </cell>
          <cell r="H7601" t="str">
            <v>廖俊杰</v>
          </cell>
          <cell r="I7601">
            <v>15775100965</v>
          </cell>
        </row>
        <row r="7602">
          <cell r="A7602" t="str">
            <v>德胜恒嘉</v>
          </cell>
          <cell r="B7602" t="str">
            <v>螺纹钢</v>
          </cell>
          <cell r="C7602" t="str">
            <v>HRB400E  16  9m</v>
          </cell>
          <cell r="D7602" t="str">
            <v>吨</v>
          </cell>
          <cell r="E7602">
            <v>30</v>
          </cell>
          <cell r="F7602">
            <v>45925</v>
          </cell>
          <cell r="G7602" t="str">
            <v>（中铁广州局-资乐高速5标）四川省乐山市井研县希望大道116号</v>
          </cell>
          <cell r="H7602" t="str">
            <v>廖俊杰</v>
          </cell>
          <cell r="I7602">
            <v>15775100965</v>
          </cell>
        </row>
        <row r="7603">
          <cell r="A7603" t="str">
            <v>德胜恒嘉</v>
          </cell>
          <cell r="B7603" t="str">
            <v>螺纹钢</v>
          </cell>
          <cell r="C7603" t="str">
            <v>HRB400E  20  9m</v>
          </cell>
          <cell r="D7603" t="str">
            <v>吨</v>
          </cell>
          <cell r="E7603">
            <v>5</v>
          </cell>
          <cell r="F7603">
            <v>45925</v>
          </cell>
          <cell r="G7603" t="str">
            <v>（中铁广州局-资乐高速5标）四川省乐山市井研县希望大道116号</v>
          </cell>
          <cell r="H7603" t="str">
            <v>廖俊杰</v>
          </cell>
          <cell r="I7603">
            <v>15775100965</v>
          </cell>
        </row>
        <row r="7604">
          <cell r="A7604" t="str">
            <v>德胜恒嘉</v>
          </cell>
          <cell r="B7604" t="str">
            <v>螺纹钢</v>
          </cell>
          <cell r="C7604" t="str">
            <v>HRB400E Φ20×9米</v>
          </cell>
          <cell r="D7604" t="str">
            <v>吨</v>
          </cell>
          <cell r="E7604">
            <v>70</v>
          </cell>
          <cell r="F7604">
            <v>45925</v>
          </cell>
          <cell r="G7604" t="str">
            <v>（自永1标八局二分公司钢筋棚）四川省自贡市大安区牛佛镇</v>
          </cell>
          <cell r="H7604" t="str">
            <v>王君杰</v>
          </cell>
          <cell r="I7604">
            <v>18919619850</v>
          </cell>
        </row>
        <row r="7605">
          <cell r="A7605" t="str">
            <v>德胜恒嘉</v>
          </cell>
          <cell r="B7605" t="str">
            <v>螺纹钢</v>
          </cell>
          <cell r="C7605" t="str">
            <v>HRB400E Φ32×9米</v>
          </cell>
          <cell r="D7605" t="str">
            <v>吨</v>
          </cell>
          <cell r="E7605">
            <v>35</v>
          </cell>
          <cell r="F7605">
            <v>45925</v>
          </cell>
          <cell r="G7605" t="str">
            <v>（自永1标八局二分公司钢筋棚）四川省自贡市大安区牛佛镇</v>
          </cell>
          <cell r="H7605" t="str">
            <v>王君杰</v>
          </cell>
          <cell r="I7605">
            <v>18919619850</v>
          </cell>
        </row>
        <row r="7606">
          <cell r="A7606" t="str">
            <v>德胜恒嘉</v>
          </cell>
          <cell r="B7606" t="str">
            <v>螺纹钢</v>
          </cell>
          <cell r="C7606" t="str">
            <v>HRB500E Φ28×12米</v>
          </cell>
          <cell r="D7606" t="str">
            <v>吨</v>
          </cell>
          <cell r="E7606">
            <v>105</v>
          </cell>
          <cell r="F7606">
            <v>45925</v>
          </cell>
          <cell r="G7606" t="str">
            <v>（自永2标九局西南分公司钢筋棚）四川省自贡市骑龙镇大湾村</v>
          </cell>
          <cell r="H7606" t="str">
            <v>高彦彬</v>
          </cell>
          <cell r="I7606">
            <v>13835906370</v>
          </cell>
        </row>
        <row r="7607">
          <cell r="A7607" t="str">
            <v>德胜恒嘉</v>
          </cell>
          <cell r="B7607" t="str">
            <v>螺纹钢</v>
          </cell>
          <cell r="C7607" t="str">
            <v>HRB400E Φ28×9米</v>
          </cell>
          <cell r="D7607" t="str">
            <v>吨</v>
          </cell>
          <cell r="E7607">
            <v>70</v>
          </cell>
          <cell r="F7607">
            <v>45925</v>
          </cell>
          <cell r="G7607" t="str">
            <v>自永4标一局四公司（四川省内江市隆昌市金鹅街道自永4标一局四公司钢筋棚）</v>
          </cell>
          <cell r="H7607" t="str">
            <v>郝优</v>
          </cell>
          <cell r="I7607">
            <v>13891371707</v>
          </cell>
        </row>
        <row r="7608">
          <cell r="A7608" t="str">
            <v>德胜恒嘉</v>
          </cell>
          <cell r="B7608" t="str">
            <v>螺纹钢</v>
          </cell>
          <cell r="C7608" t="str">
            <v>HRB400E Φ20×12米</v>
          </cell>
          <cell r="D7608" t="str">
            <v>吨</v>
          </cell>
          <cell r="E7608">
            <v>35</v>
          </cell>
          <cell r="F7608">
            <v>45925</v>
          </cell>
          <cell r="G7608" t="str">
            <v>自永4标一局四公司（四川省内江市隆昌市金鹅街道自永4标一局四公司钢筋棚）</v>
          </cell>
          <cell r="H7608" t="str">
            <v>郝优</v>
          </cell>
          <cell r="I7608">
            <v>13891371707</v>
          </cell>
        </row>
        <row r="7609">
          <cell r="A7609" t="str">
            <v>德胜</v>
          </cell>
          <cell r="B7609" t="str">
            <v>螺纹钢</v>
          </cell>
          <cell r="C7609" t="str">
            <v>HRB400EФ20*9m</v>
          </cell>
          <cell r="D7609" t="str">
            <v>吨</v>
          </cell>
          <cell r="E7609">
            <v>12</v>
          </cell>
          <cell r="F7609">
            <v>45925</v>
          </cell>
          <cell r="G7609" t="str">
            <v>（中铁三局集团有限公司成绵乐客专乐山站站房改扩建项目经理部）四川省乐山市市中区瑞祥路与至乐路交叉口西侧</v>
          </cell>
          <cell r="H7609" t="str">
            <v>王鹏</v>
          </cell>
          <cell r="I7609" t="str">
            <v>153 4056 0935</v>
          </cell>
        </row>
        <row r="7610">
          <cell r="A7610" t="str">
            <v>德胜</v>
          </cell>
          <cell r="B7610" t="str">
            <v>螺纹钢</v>
          </cell>
          <cell r="C7610" t="str">
            <v>HRB400EФ28*9m</v>
          </cell>
          <cell r="D7610" t="str">
            <v>吨</v>
          </cell>
          <cell r="E7610">
            <v>6</v>
          </cell>
          <cell r="F7610">
            <v>45925</v>
          </cell>
          <cell r="G7610" t="str">
            <v>（中铁三局集团有限公司成绵乐客专乐山站站房改扩建项目经理部）四川省乐山市市中区瑞祥路与至乐路交叉口西侧</v>
          </cell>
          <cell r="H7610" t="str">
            <v>王鹏</v>
          </cell>
          <cell r="I7610" t="str">
            <v>153 4056 0935</v>
          </cell>
        </row>
        <row r="7611">
          <cell r="A7611" t="str">
            <v>德胜</v>
          </cell>
          <cell r="B7611" t="str">
            <v>螺纹钢</v>
          </cell>
          <cell r="C7611" t="str">
            <v>HRB400EФ32*9m</v>
          </cell>
          <cell r="D7611" t="str">
            <v>吨</v>
          </cell>
          <cell r="E7611">
            <v>17</v>
          </cell>
          <cell r="F7611">
            <v>45925</v>
          </cell>
          <cell r="G7611" t="str">
            <v>（中铁三局集团有限公司成绵乐客专乐山站站房改扩建项目经理部）四川省乐山市市中区瑞祥路与至乐路交叉口西侧</v>
          </cell>
          <cell r="H7611" t="str">
            <v>王鹏</v>
          </cell>
          <cell r="I7611" t="str">
            <v>153 4056 0935</v>
          </cell>
        </row>
        <row r="7612">
          <cell r="A7612" t="str">
            <v>德胜恒嘉</v>
          </cell>
          <cell r="B7612" t="str">
            <v>螺纹钢</v>
          </cell>
          <cell r="C7612" t="str">
            <v>HRB400EФ16*9m</v>
          </cell>
          <cell r="D7612" t="str">
            <v>吨</v>
          </cell>
          <cell r="E7612">
            <v>35</v>
          </cell>
          <cell r="F7612">
            <v>45925</v>
          </cell>
          <cell r="G7612" t="str">
            <v>（中铁八局康新高速TJ4-1标）四川省甘孜州康定市新都桥镇超限载检测站</v>
          </cell>
          <cell r="H7612" t="str">
            <v>刘俊</v>
          </cell>
          <cell r="I7612">
            <v>18587764925</v>
          </cell>
        </row>
        <row r="7613">
          <cell r="A7613" t="str">
            <v>德胜恒嘉</v>
          </cell>
          <cell r="B7613" t="str">
            <v>螺纹钢</v>
          </cell>
          <cell r="C7613" t="str">
            <v>HRB400EФ14*9m</v>
          </cell>
          <cell r="D7613" t="str">
            <v>吨</v>
          </cell>
          <cell r="E7613">
            <v>35</v>
          </cell>
          <cell r="F7613">
            <v>45925</v>
          </cell>
          <cell r="G7613" t="str">
            <v>（中铁一局四公司康新高速TJ1-1标雅加梗隧道）四川省甘孜州康定市雅加梗路基</v>
          </cell>
          <cell r="H7613" t="str">
            <v>范国义</v>
          </cell>
          <cell r="I7613">
            <v>15897676433</v>
          </cell>
        </row>
        <row r="7614">
          <cell r="A7614" t="str">
            <v>德胜</v>
          </cell>
          <cell r="B7614" t="str">
            <v>螺纹钢</v>
          </cell>
          <cell r="C7614" t="str">
            <v>HRB400E Φ14 9m</v>
          </cell>
          <cell r="D7614" t="str">
            <v>吨</v>
          </cell>
          <cell r="E7614">
            <v>8</v>
          </cell>
          <cell r="F7614">
            <v>45925</v>
          </cell>
          <cell r="G7614" t="str">
            <v>(五冶建设龙泉驿一医院配套建设工程)成都市龙泉驿区董朗路69号龙泉驿一医院5号门</v>
          </cell>
          <cell r="H7614" t="str">
            <v>孙敏</v>
          </cell>
          <cell r="I7614">
            <v>13617695006</v>
          </cell>
        </row>
        <row r="7615">
          <cell r="A7615" t="str">
            <v>德胜</v>
          </cell>
          <cell r="B7615" t="str">
            <v>螺纹钢</v>
          </cell>
          <cell r="C7615" t="str">
            <v>HRB400E Φ18 9m</v>
          </cell>
          <cell r="D7615" t="str">
            <v>吨</v>
          </cell>
          <cell r="E7615">
            <v>6</v>
          </cell>
          <cell r="F7615">
            <v>45925</v>
          </cell>
          <cell r="G7615" t="str">
            <v>(五冶建设龙泉驿一医院配套建设工程)成都市龙泉驿区董朗路69号龙泉驿一医院5号门</v>
          </cell>
          <cell r="H7615" t="str">
            <v>孙敏</v>
          </cell>
          <cell r="I7615">
            <v>13617695006</v>
          </cell>
        </row>
        <row r="7616">
          <cell r="A7616" t="str">
            <v>德胜</v>
          </cell>
          <cell r="B7616" t="str">
            <v>螺纹钢</v>
          </cell>
          <cell r="C7616" t="str">
            <v>HRB400E Φ20 9m</v>
          </cell>
          <cell r="D7616" t="str">
            <v>吨</v>
          </cell>
          <cell r="E7616">
            <v>13</v>
          </cell>
          <cell r="F7616">
            <v>45925</v>
          </cell>
          <cell r="G7616" t="str">
            <v>(五冶建设龙泉驿一医院配套建设工程)成都市龙泉驿区董朗路69号龙泉驿一医院5号门</v>
          </cell>
          <cell r="H7616" t="str">
            <v>孙敏</v>
          </cell>
          <cell r="I7616">
            <v>13617695006</v>
          </cell>
        </row>
        <row r="7617">
          <cell r="A7617" t="str">
            <v>德胜</v>
          </cell>
          <cell r="B7617" t="str">
            <v>螺纹钢</v>
          </cell>
          <cell r="C7617" t="str">
            <v>HRB400E Φ32 9m</v>
          </cell>
          <cell r="D7617" t="str">
            <v>吨</v>
          </cell>
          <cell r="E7617">
            <v>8</v>
          </cell>
          <cell r="F7617">
            <v>45925</v>
          </cell>
          <cell r="G7617" t="str">
            <v>(五冶建设龙泉驿一医院配套建设工程)成都市龙泉驿区董朗路69号龙泉驿一医院5号门</v>
          </cell>
          <cell r="H7617" t="str">
            <v>孙敏</v>
          </cell>
          <cell r="I7617">
            <v>13617695006</v>
          </cell>
        </row>
        <row r="7618">
          <cell r="A7618" t="str">
            <v>德胜</v>
          </cell>
          <cell r="B7618" t="str">
            <v>螺纹钢</v>
          </cell>
          <cell r="C7618" t="str">
            <v>HRB500E Φ14</v>
          </cell>
          <cell r="D7618" t="str">
            <v>吨</v>
          </cell>
          <cell r="E7618">
            <v>2</v>
          </cell>
          <cell r="F7618">
            <v>45925</v>
          </cell>
          <cell r="G7618" t="str">
            <v>(五冶建设龙泉驿一医院配套建设工程)成都市龙泉驿区董朗路69号龙泉驿一医院5号门</v>
          </cell>
          <cell r="H7618" t="str">
            <v>孙敏</v>
          </cell>
          <cell r="I7618">
            <v>13617695006</v>
          </cell>
        </row>
        <row r="7619">
          <cell r="A7619" t="str">
            <v>德胜</v>
          </cell>
          <cell r="B7619" t="str">
            <v>螺纹钢</v>
          </cell>
          <cell r="C7619" t="str">
            <v>HRB500E Φ16</v>
          </cell>
          <cell r="D7619" t="str">
            <v>吨</v>
          </cell>
          <cell r="E7619">
            <v>2</v>
          </cell>
          <cell r="F7619">
            <v>45925</v>
          </cell>
          <cell r="G7619" t="str">
            <v>(五冶建设龙泉驿一医院配套建设工程)成都市龙泉驿区董朗路69号龙泉驿一医院5号门</v>
          </cell>
          <cell r="H7619" t="str">
            <v>孙敏</v>
          </cell>
          <cell r="I7619">
            <v>13617695006</v>
          </cell>
        </row>
        <row r="7620">
          <cell r="A7620" t="str">
            <v>德胜</v>
          </cell>
          <cell r="B7620" t="str">
            <v>螺纹钢</v>
          </cell>
          <cell r="C7620" t="str">
            <v>HRB500E Φ18</v>
          </cell>
          <cell r="D7620" t="str">
            <v>吨</v>
          </cell>
          <cell r="E7620">
            <v>3</v>
          </cell>
          <cell r="F7620">
            <v>45925</v>
          </cell>
          <cell r="G7620" t="str">
            <v>(五冶建设龙泉驿一医院配套建设工程)成都市龙泉驿区董朗路69号龙泉驿一医院5号门</v>
          </cell>
          <cell r="H7620" t="str">
            <v>孙敏</v>
          </cell>
          <cell r="I7620">
            <v>13617695006</v>
          </cell>
        </row>
        <row r="7621">
          <cell r="A7621" t="str">
            <v>德胜</v>
          </cell>
          <cell r="B7621" t="str">
            <v>螺纹钢</v>
          </cell>
          <cell r="C7621" t="str">
            <v>HRB500E Φ20</v>
          </cell>
          <cell r="D7621" t="str">
            <v>吨</v>
          </cell>
          <cell r="E7621">
            <v>3</v>
          </cell>
          <cell r="F7621">
            <v>45925</v>
          </cell>
          <cell r="G7621" t="str">
            <v>(五冶建设龙泉驿一医院配套建设工程)成都市龙泉驿区董朗路69号龙泉驿一医院5号门</v>
          </cell>
          <cell r="H7621" t="str">
            <v>孙敏</v>
          </cell>
          <cell r="I7621">
            <v>13617695006</v>
          </cell>
        </row>
        <row r="7622">
          <cell r="A7622" t="str">
            <v>德胜</v>
          </cell>
          <cell r="B7622" t="str">
            <v>螺纹钢</v>
          </cell>
          <cell r="C7622" t="str">
            <v>HRB500E Φ22</v>
          </cell>
          <cell r="D7622" t="str">
            <v>吨</v>
          </cell>
          <cell r="E7622">
            <v>3</v>
          </cell>
          <cell r="F7622">
            <v>45925</v>
          </cell>
          <cell r="G7622" t="str">
            <v>(五冶建设龙泉驿一医院配套建设工程)成都市龙泉驿区董朗路69号龙泉驿一医院5号门</v>
          </cell>
          <cell r="H7622" t="str">
            <v>孙敏</v>
          </cell>
          <cell r="I7622">
            <v>13617695006</v>
          </cell>
        </row>
        <row r="7623">
          <cell r="A7623" t="str">
            <v>德胜</v>
          </cell>
          <cell r="B7623" t="str">
            <v>螺纹钢</v>
          </cell>
          <cell r="C7623" t="str">
            <v>HRB500E Φ25</v>
          </cell>
          <cell r="D7623" t="str">
            <v>吨</v>
          </cell>
          <cell r="E7623">
            <v>20</v>
          </cell>
          <cell r="F7623">
            <v>45925</v>
          </cell>
          <cell r="G7623" t="str">
            <v>(五冶建设龙泉驿一医院配套建设工程)成都市龙泉驿区董朗路69号龙泉驿一医院5号门</v>
          </cell>
          <cell r="H7623" t="str">
            <v>孙敏</v>
          </cell>
          <cell r="I7623">
            <v>13617695006</v>
          </cell>
        </row>
        <row r="7624">
          <cell r="A7624" t="str">
            <v>德胜</v>
          </cell>
          <cell r="B7624" t="str">
            <v>螺纹钢</v>
          </cell>
          <cell r="C7624" t="str">
            <v>HRB500E Φ25</v>
          </cell>
          <cell r="D7624" t="str">
            <v>吨</v>
          </cell>
          <cell r="E7624">
            <v>18</v>
          </cell>
          <cell r="F7624">
            <v>45925</v>
          </cell>
          <cell r="G7624" t="str">
            <v>（华西乐山）-四川省乐山市市中区苏稽镇周山嘴校地共建产教融合基地建设项目一标段</v>
          </cell>
          <cell r="H7624" t="str">
            <v>范增云</v>
          </cell>
          <cell r="I7624">
            <v>13668153241</v>
          </cell>
        </row>
        <row r="7625">
          <cell r="A7625" t="str">
            <v>德胜</v>
          </cell>
          <cell r="B7625" t="str">
            <v>螺纹钢</v>
          </cell>
          <cell r="C7625" t="str">
            <v>HRB500E Φ28</v>
          </cell>
          <cell r="D7625" t="str">
            <v>吨</v>
          </cell>
          <cell r="E7625">
            <v>15</v>
          </cell>
          <cell r="F7625">
            <v>45925</v>
          </cell>
          <cell r="G7625" t="str">
            <v>（华西乐山）-四川省乐山市市中区苏稽镇周山嘴校地共建产教融合基地建设项目一标段</v>
          </cell>
          <cell r="H7625" t="str">
            <v>范增云</v>
          </cell>
          <cell r="I7625">
            <v>13668153241</v>
          </cell>
        </row>
        <row r="7626">
          <cell r="A7626" t="str">
            <v>德胜</v>
          </cell>
          <cell r="B7626" t="str">
            <v>螺纹钢</v>
          </cell>
          <cell r="C7626" t="str">
            <v>HRB500E Φ32</v>
          </cell>
          <cell r="D7626" t="str">
            <v>吨</v>
          </cell>
          <cell r="E7626">
            <v>10</v>
          </cell>
          <cell r="F7626">
            <v>45925</v>
          </cell>
          <cell r="G7626" t="str">
            <v>（华西乐山）-四川省乐山市市中区苏稽镇周山嘴校地共建产教融合基地建设项目一标段</v>
          </cell>
          <cell r="H7626" t="str">
            <v>范增云</v>
          </cell>
          <cell r="I7626">
            <v>13668153241</v>
          </cell>
        </row>
        <row r="7627">
          <cell r="A7627" t="str">
            <v>德胜</v>
          </cell>
          <cell r="B7627" t="str">
            <v>螺纹钢</v>
          </cell>
          <cell r="C7627" t="str">
            <v>HRB500E Φ25 12m</v>
          </cell>
          <cell r="D7627" t="str">
            <v>吨</v>
          </cell>
          <cell r="E7627">
            <v>10</v>
          </cell>
          <cell r="F7627">
            <v>45925</v>
          </cell>
          <cell r="G7627" t="str">
            <v>（华西乐山）-四川省乐山市市中区苏稽镇周山嘴校地共建产教融合基地建设项目一标段</v>
          </cell>
          <cell r="H7627" t="str">
            <v>范增云</v>
          </cell>
          <cell r="I7627">
            <v>13668153241</v>
          </cell>
        </row>
        <row r="7628">
          <cell r="A7628" t="str">
            <v>德胜</v>
          </cell>
          <cell r="B7628" t="str">
            <v>螺纹钢</v>
          </cell>
          <cell r="C7628" t="str">
            <v>HRB500E Φ28 12m</v>
          </cell>
          <cell r="D7628" t="str">
            <v>吨</v>
          </cell>
          <cell r="E7628">
            <v>18</v>
          </cell>
          <cell r="F7628">
            <v>45925</v>
          </cell>
          <cell r="G7628" t="str">
            <v>（华西乐山）-四川省乐山市市中区苏稽镇周山嘴校地共建产教融合基地建设项目一标段</v>
          </cell>
          <cell r="H7628" t="str">
            <v>范增云</v>
          </cell>
          <cell r="I7628">
            <v>13668153241</v>
          </cell>
        </row>
        <row r="7629">
          <cell r="A7629" t="str">
            <v>德胜</v>
          </cell>
          <cell r="B7629" t="str">
            <v>螺纹钢</v>
          </cell>
          <cell r="C7629" t="str">
            <v>HRB400E Φ12 9m</v>
          </cell>
          <cell r="D7629" t="str">
            <v>吨</v>
          </cell>
          <cell r="E7629">
            <v>10</v>
          </cell>
          <cell r="F7629">
            <v>45925</v>
          </cell>
          <cell r="G7629" t="str">
            <v>(宜宾兴港三江新区长江工业园保障性租赁住房建设项目-土建)四川省宜宾市翠屏区永善路南段宜宾市三江新区长江工业园区</v>
          </cell>
          <cell r="H7629" t="str">
            <v>赵元虎</v>
          </cell>
          <cell r="I7629">
            <v>13684167136</v>
          </cell>
        </row>
        <row r="7630">
          <cell r="A7630" t="str">
            <v>德胜</v>
          </cell>
          <cell r="B7630" t="str">
            <v>螺纹钢</v>
          </cell>
          <cell r="C7630" t="str">
            <v>HRB400E Φ14 9m</v>
          </cell>
          <cell r="D7630" t="str">
            <v>吨</v>
          </cell>
          <cell r="E7630">
            <v>10</v>
          </cell>
          <cell r="F7630">
            <v>45925</v>
          </cell>
          <cell r="G7630" t="str">
            <v>(宜宾兴港三江新区长江工业园保障性租赁住房建设项目-土建)四川省宜宾市翠屏区永善路南段宜宾市三江新区长江工业园区</v>
          </cell>
          <cell r="H7630" t="str">
            <v>赵元虎</v>
          </cell>
          <cell r="I7630">
            <v>13684167136</v>
          </cell>
        </row>
        <row r="7631">
          <cell r="A7631" t="str">
            <v>德胜</v>
          </cell>
          <cell r="B7631" t="str">
            <v>螺纹钢</v>
          </cell>
          <cell r="C7631" t="str">
            <v>HRB400E Φ16 9m</v>
          </cell>
          <cell r="D7631" t="str">
            <v>吨</v>
          </cell>
          <cell r="E7631">
            <v>10</v>
          </cell>
          <cell r="F7631">
            <v>45925</v>
          </cell>
          <cell r="G7631" t="str">
            <v>(宜宾兴港三江新区长江工业园保障性租赁住房建设项目-土建)四川省宜宾市翠屏区永善路南段宜宾市三江新区长江工业园区</v>
          </cell>
          <cell r="H7631" t="str">
            <v>赵元虎</v>
          </cell>
          <cell r="I7631">
            <v>13684167136</v>
          </cell>
        </row>
        <row r="7632">
          <cell r="A7632" t="str">
            <v>德胜</v>
          </cell>
          <cell r="B7632" t="str">
            <v>螺纹钢</v>
          </cell>
          <cell r="C7632" t="str">
            <v>HRB400E Φ18 9m</v>
          </cell>
          <cell r="D7632" t="str">
            <v>吨</v>
          </cell>
          <cell r="E7632">
            <v>10</v>
          </cell>
          <cell r="F7632">
            <v>45925</v>
          </cell>
          <cell r="G7632" t="str">
            <v>(宜宾兴港三江新区长江工业园保障性租赁住房建设项目-土建)四川省宜宾市翠屏区永善路南段宜宾市三江新区长江工业园区</v>
          </cell>
          <cell r="H7632" t="str">
            <v>赵元虎</v>
          </cell>
          <cell r="I7632">
            <v>13684167136</v>
          </cell>
        </row>
        <row r="7633">
          <cell r="A7633" t="str">
            <v>德胜</v>
          </cell>
          <cell r="B7633" t="str">
            <v>螺纹钢</v>
          </cell>
          <cell r="C7633" t="str">
            <v>HRB400E Φ20 9m</v>
          </cell>
          <cell r="D7633" t="str">
            <v>吨</v>
          </cell>
          <cell r="E7633">
            <v>10</v>
          </cell>
          <cell r="F7633">
            <v>45925</v>
          </cell>
          <cell r="G7633" t="str">
            <v>(宜宾兴港三江新区长江工业园保障性租赁住房建设项目-土建)四川省宜宾市翠屏区永善路南段宜宾市三江新区长江工业园区</v>
          </cell>
          <cell r="H7633" t="str">
            <v>赵元虎</v>
          </cell>
          <cell r="I7633">
            <v>13684167136</v>
          </cell>
        </row>
        <row r="7634">
          <cell r="A7634" t="str">
            <v>德胜</v>
          </cell>
          <cell r="B7634" t="str">
            <v>螺纹钢</v>
          </cell>
          <cell r="C7634" t="str">
            <v>HRB400E Φ22 9m</v>
          </cell>
          <cell r="D7634" t="str">
            <v>吨</v>
          </cell>
          <cell r="E7634">
            <v>10</v>
          </cell>
          <cell r="F7634">
            <v>45925</v>
          </cell>
          <cell r="G7634" t="str">
            <v>(宜宾兴港三江新区长江工业园保障性租赁住房建设项目-土建)四川省宜宾市翠屏区永善路南段宜宾市三江新区长江工业园区</v>
          </cell>
          <cell r="H7634" t="str">
            <v>赵元虎</v>
          </cell>
          <cell r="I7634">
            <v>13684167136</v>
          </cell>
        </row>
        <row r="7635">
          <cell r="A7635" t="str">
            <v>德胜</v>
          </cell>
          <cell r="B7635" t="str">
            <v>螺纹钢</v>
          </cell>
          <cell r="C7635" t="str">
            <v>HRB400E Φ25 9m</v>
          </cell>
          <cell r="D7635" t="str">
            <v>吨</v>
          </cell>
          <cell r="E7635">
            <v>10</v>
          </cell>
          <cell r="F7635">
            <v>45925</v>
          </cell>
          <cell r="G7635" t="str">
            <v>(宜宾兴港三江新区长江工业园保障性租赁住房建设项目-土建)四川省宜宾市翠屏区永善路南段宜宾市三江新区长江工业园区</v>
          </cell>
          <cell r="H7635" t="str">
            <v>赵元虎</v>
          </cell>
          <cell r="I7635">
            <v>13684167136</v>
          </cell>
        </row>
        <row r="7636">
          <cell r="A7636" t="str">
            <v>晋邦</v>
          </cell>
          <cell r="B7636" t="str">
            <v>盘螺</v>
          </cell>
          <cell r="C7636" t="str">
            <v>HRB400E Φ6</v>
          </cell>
          <cell r="D7636" t="str">
            <v>吨</v>
          </cell>
          <cell r="E7636">
            <v>6</v>
          </cell>
          <cell r="F7636">
            <v>45925</v>
          </cell>
          <cell r="G7636" t="str">
            <v>（商投建工达州中医药科技园-4工区-9号楼）达州市通川区达州中医药职业学院犀牛大道北段</v>
          </cell>
          <cell r="H7636" t="str">
            <v>张扬</v>
          </cell>
          <cell r="I7636">
            <v>18381904567</v>
          </cell>
        </row>
        <row r="7637">
          <cell r="A7637" t="str">
            <v>晋邦</v>
          </cell>
          <cell r="B7637" t="str">
            <v>盘螺</v>
          </cell>
          <cell r="C7637" t="str">
            <v>HRB400E Φ8</v>
          </cell>
          <cell r="D7637" t="str">
            <v>吨</v>
          </cell>
          <cell r="E7637">
            <v>21</v>
          </cell>
          <cell r="F7637">
            <v>45925</v>
          </cell>
          <cell r="G7637" t="str">
            <v>（商投建工达州中医药科技园-4工区-9号楼）达州市通川区达州中医药职业学院犀牛大道北段</v>
          </cell>
          <cell r="H7637" t="str">
            <v>张扬</v>
          </cell>
          <cell r="I7637">
            <v>18381904567</v>
          </cell>
        </row>
        <row r="7638">
          <cell r="A7638" t="str">
            <v>晋邦</v>
          </cell>
          <cell r="B7638" t="str">
            <v>盘螺</v>
          </cell>
          <cell r="C7638" t="str">
            <v>HRB400E Φ10</v>
          </cell>
          <cell r="D7638" t="str">
            <v>吨</v>
          </cell>
          <cell r="E7638">
            <v>10</v>
          </cell>
          <cell r="F7638">
            <v>45925</v>
          </cell>
          <cell r="G7638" t="str">
            <v>（商投建工达州中医药科技园-4工区-9号楼）达州市通川区达州中医药职业学院犀牛大道北段</v>
          </cell>
          <cell r="H7638" t="str">
            <v>张扬</v>
          </cell>
          <cell r="I7638">
            <v>18381904567</v>
          </cell>
        </row>
        <row r="7639">
          <cell r="A7639" t="str">
            <v>达钢</v>
          </cell>
          <cell r="B7639" t="str">
            <v>盘螺</v>
          </cell>
          <cell r="C7639" t="str">
            <v>HRB400E Φ6</v>
          </cell>
          <cell r="D7639" t="str">
            <v>吨</v>
          </cell>
          <cell r="E7639">
            <v>3</v>
          </cell>
          <cell r="F7639">
            <v>45925</v>
          </cell>
          <cell r="G7639" t="str">
            <v>（商投建工达州中医药科技园-1工区）达州市通川区达州中医药职业学院犀牛大道北段</v>
          </cell>
          <cell r="H7639" t="str">
            <v>程黄刚</v>
          </cell>
          <cell r="I7639">
            <v>15108211617</v>
          </cell>
        </row>
        <row r="7640">
          <cell r="A7640" t="str">
            <v>达钢</v>
          </cell>
          <cell r="B7640" t="str">
            <v>盘螺</v>
          </cell>
          <cell r="C7640" t="str">
            <v>HRB400E Φ8</v>
          </cell>
          <cell r="D7640" t="str">
            <v>吨</v>
          </cell>
          <cell r="E7640">
            <v>15</v>
          </cell>
          <cell r="F7640">
            <v>45925</v>
          </cell>
          <cell r="G7640" t="str">
            <v>（商投建工达州中医药科技园-1工区）达州市通川区达州中医药职业学院犀牛大道北段</v>
          </cell>
          <cell r="H7640" t="str">
            <v>程黄刚</v>
          </cell>
          <cell r="I7640">
            <v>15108211617</v>
          </cell>
        </row>
        <row r="7641">
          <cell r="A7641" t="str">
            <v>达钢</v>
          </cell>
          <cell r="B7641" t="str">
            <v>螺纹钢</v>
          </cell>
          <cell r="C7641" t="str">
            <v>HRB400E Φ12 9m</v>
          </cell>
          <cell r="D7641" t="str">
            <v>吨</v>
          </cell>
          <cell r="E7641">
            <v>9</v>
          </cell>
          <cell r="F7641">
            <v>45925</v>
          </cell>
          <cell r="G7641" t="str">
            <v>（商投建工达州中医药科技园-1工区）达州市通川区达州中医药职业学院犀牛大道北段</v>
          </cell>
          <cell r="H7641" t="str">
            <v>程黄刚</v>
          </cell>
          <cell r="I7641">
            <v>15108211617</v>
          </cell>
        </row>
        <row r="7642">
          <cell r="A7642" t="str">
            <v>达钢</v>
          </cell>
          <cell r="B7642" t="str">
            <v>螺纹钢</v>
          </cell>
          <cell r="C7642" t="str">
            <v>HRB400E Φ16 9m</v>
          </cell>
          <cell r="D7642" t="str">
            <v>吨</v>
          </cell>
          <cell r="E7642">
            <v>9</v>
          </cell>
          <cell r="F7642">
            <v>45925</v>
          </cell>
          <cell r="G7642" t="str">
            <v>（商投建工达州中医药科技园-1工区）达州市通川区达州中医药职业学院犀牛大道北段</v>
          </cell>
          <cell r="H7642" t="str">
            <v>程黄刚</v>
          </cell>
          <cell r="I7642">
            <v>15108211617</v>
          </cell>
        </row>
        <row r="7643">
          <cell r="A7643" t="str">
            <v>达钢</v>
          </cell>
          <cell r="B7643" t="str">
            <v>螺纹钢</v>
          </cell>
          <cell r="C7643" t="str">
            <v>HRB400E Φ22 9m</v>
          </cell>
          <cell r="D7643" t="str">
            <v>吨</v>
          </cell>
          <cell r="E7643">
            <v>15</v>
          </cell>
          <cell r="F7643">
            <v>45925</v>
          </cell>
          <cell r="G7643" t="str">
            <v>（商投建工达州中医药科技园-1工区）达州市通川区达州中医药职业学院犀牛大道北段</v>
          </cell>
          <cell r="H7643" t="str">
            <v>程黄刚</v>
          </cell>
          <cell r="I7643">
            <v>15108211617</v>
          </cell>
        </row>
        <row r="7644">
          <cell r="A7644" t="str">
            <v>达钢</v>
          </cell>
          <cell r="B7644" t="str">
            <v>螺纹钢</v>
          </cell>
          <cell r="C7644" t="str">
            <v>HRB400E Φ25 9m</v>
          </cell>
          <cell r="D7644" t="str">
            <v>吨</v>
          </cell>
          <cell r="E7644">
            <v>9</v>
          </cell>
          <cell r="F7644">
            <v>45925</v>
          </cell>
          <cell r="G7644" t="str">
            <v>（商投建工达州中医药科技园-1工区）达州市通川区达州中医药职业学院犀牛大道北段</v>
          </cell>
          <cell r="H7644" t="str">
            <v>程黄刚</v>
          </cell>
          <cell r="I7644">
            <v>15108211617</v>
          </cell>
        </row>
        <row r="7645">
          <cell r="A7645" t="str">
            <v>海南海控</v>
          </cell>
          <cell r="B7645" t="str">
            <v>盘螺</v>
          </cell>
          <cell r="C7645" t="str">
            <v>HRB400EΦ10</v>
          </cell>
          <cell r="D7645" t="str">
            <v>吨</v>
          </cell>
          <cell r="E7645">
            <v>35</v>
          </cell>
          <cell r="F7645">
            <v>45925</v>
          </cell>
          <cell r="G7645" t="str">
            <v>（中铁八局康新高速TJ4-1标）四川省甘孜州康定市新都桥镇超限载检测站</v>
          </cell>
          <cell r="H7645" t="str">
            <v>刘俊</v>
          </cell>
          <cell r="I7645">
            <v>18587764925</v>
          </cell>
        </row>
        <row r="7646">
          <cell r="A7646" t="str">
            <v>湖北商贸</v>
          </cell>
          <cell r="B7646" t="str">
            <v>高线</v>
          </cell>
          <cell r="C7646" t="str">
            <v>HPB300 8mm</v>
          </cell>
          <cell r="D7646" t="str">
            <v>吨</v>
          </cell>
          <cell r="E7646">
            <v>35</v>
          </cell>
          <cell r="F7646">
            <v>45925</v>
          </cell>
          <cell r="G7646" t="str">
            <v>（中铁十局-资乐高速4标）四川省眉山市仁寿县彰加镇促进村中铁十局资乐高速1#钢筋场</v>
          </cell>
          <cell r="H7646" t="str">
            <v>杨飞</v>
          </cell>
          <cell r="I7646">
            <v>15667998777</v>
          </cell>
        </row>
        <row r="7647">
          <cell r="A7647" t="str">
            <v>湖北商贸</v>
          </cell>
          <cell r="B7647" t="str">
            <v>高线</v>
          </cell>
          <cell r="C7647" t="str">
            <v>HPB300 10mm</v>
          </cell>
          <cell r="D7647" t="str">
            <v>吨</v>
          </cell>
          <cell r="E7647">
            <v>35</v>
          </cell>
          <cell r="F7647">
            <v>45925</v>
          </cell>
          <cell r="G7647" t="str">
            <v>（中铁十局-资乐高速4标）四川省眉山市仁寿县彰加镇促进村中铁十局资乐高速1#钢筋场</v>
          </cell>
          <cell r="H7647" t="str">
            <v>杨飞</v>
          </cell>
          <cell r="I7647">
            <v>15667998777</v>
          </cell>
        </row>
        <row r="7648">
          <cell r="A7648" t="str">
            <v>湖北商贸</v>
          </cell>
          <cell r="B7648" t="str">
            <v>螺纹钢</v>
          </cell>
          <cell r="C7648" t="str">
            <v>HRB500E 25mm*12米</v>
          </cell>
          <cell r="D7648" t="str">
            <v>吨</v>
          </cell>
          <cell r="E7648">
            <v>35</v>
          </cell>
          <cell r="F7648">
            <v>45925</v>
          </cell>
          <cell r="G7648" t="str">
            <v>（中铁十局-资乐高速4标）四川省眉山市仁寿县彰加镇促进村中铁十局资乐高速1#钢筋场</v>
          </cell>
          <cell r="H7648" t="str">
            <v>杨飞</v>
          </cell>
          <cell r="I7648">
            <v>15667998777</v>
          </cell>
        </row>
        <row r="7649">
          <cell r="A7649" t="str">
            <v>润耀</v>
          </cell>
          <cell r="B7649" t="str">
            <v>螺纹钢</v>
          </cell>
          <cell r="C7649" t="str">
            <v>HRB500E Φ28</v>
          </cell>
          <cell r="D7649" t="str">
            <v>吨</v>
          </cell>
          <cell r="E7649">
            <v>15</v>
          </cell>
          <cell r="F7649">
            <v>45926</v>
          </cell>
          <cell r="G7649" t="str">
            <v>(五冶建设扩建艺体中学二期工程)四川省成都市双流区光荣路成都艺体中学南200米</v>
          </cell>
          <cell r="H7649" t="str">
            <v>谢序强</v>
          </cell>
          <cell r="I7649">
            <v>13458588232</v>
          </cell>
        </row>
        <row r="7650">
          <cell r="A7650" t="str">
            <v>润耀</v>
          </cell>
          <cell r="B7650" t="str">
            <v>螺纹钢</v>
          </cell>
          <cell r="C7650" t="str">
            <v>HRB500E Φ32</v>
          </cell>
          <cell r="D7650" t="str">
            <v>吨</v>
          </cell>
          <cell r="E7650">
            <v>20</v>
          </cell>
          <cell r="F7650">
            <v>45926</v>
          </cell>
          <cell r="G7650" t="str">
            <v>(五冶建设扩建艺体中学二期工程)四川省成都市双流区光荣路成都艺体中学南200米</v>
          </cell>
          <cell r="H7650" t="str">
            <v>谢序强</v>
          </cell>
          <cell r="I7650">
            <v>13458588232</v>
          </cell>
        </row>
        <row r="7651">
          <cell r="A7651" t="str">
            <v>德胜恒嘉</v>
          </cell>
          <cell r="B7651" t="str">
            <v>螺纹钢</v>
          </cell>
          <cell r="C7651" t="str">
            <v>HRB500E Φ25 9m</v>
          </cell>
          <cell r="D7651" t="str">
            <v>吨</v>
          </cell>
          <cell r="E7651">
            <v>70</v>
          </cell>
          <cell r="F7651">
            <v>45926</v>
          </cell>
          <cell r="G7651" t="str">
            <v>（中铁北京局-资乐高速6标）四川省乐山市市中区土主镇资乐高速TJ6标项目试验室</v>
          </cell>
          <cell r="H7651" t="str">
            <v>刘岩</v>
          </cell>
          <cell r="I7651">
            <v>18543566469</v>
          </cell>
        </row>
        <row r="7652">
          <cell r="A7652" t="str">
            <v>德胜恒嘉</v>
          </cell>
          <cell r="B7652" t="str">
            <v>螺纹钢</v>
          </cell>
          <cell r="C7652" t="str">
            <v>HRB400E Φ28 9m</v>
          </cell>
          <cell r="D7652" t="str">
            <v>吨</v>
          </cell>
          <cell r="E7652">
            <v>35</v>
          </cell>
          <cell r="F7652">
            <v>45926</v>
          </cell>
          <cell r="G7652" t="str">
            <v>（中铁北京局-资乐高速6标）四川省乐山市市中区土主镇资乐高速TJ6标项目试验室</v>
          </cell>
          <cell r="H7652" t="str">
            <v>刘岩</v>
          </cell>
          <cell r="I7652">
            <v>18543566469</v>
          </cell>
        </row>
        <row r="7653">
          <cell r="A7653" t="str">
            <v>德胜恒嘉</v>
          </cell>
          <cell r="B7653" t="str">
            <v>螺纹钢</v>
          </cell>
          <cell r="C7653" t="str">
            <v>HRB400E Φ12×9米</v>
          </cell>
          <cell r="D7653" t="str">
            <v>吨</v>
          </cell>
          <cell r="E7653">
            <v>25</v>
          </cell>
          <cell r="F7653">
            <v>45926</v>
          </cell>
          <cell r="G7653" t="str">
            <v>（自永1标八局二分公司二分部）自贡市沿滩区川南中小企业创业园(金川路东50米)</v>
          </cell>
          <cell r="H7653" t="str">
            <v>余伯宣</v>
          </cell>
          <cell r="I7653">
            <v>13778530969</v>
          </cell>
        </row>
        <row r="7654">
          <cell r="A7654" t="str">
            <v>德胜恒嘉</v>
          </cell>
          <cell r="B7654" t="str">
            <v>螺纹钢</v>
          </cell>
          <cell r="C7654" t="str">
            <v>HRB400E Φ16×9米</v>
          </cell>
          <cell r="D7654" t="str">
            <v>吨</v>
          </cell>
          <cell r="E7654">
            <v>10</v>
          </cell>
          <cell r="F7654">
            <v>45926</v>
          </cell>
          <cell r="G7654" t="str">
            <v>（自永1标八局二分公司二分部）自贡市沿滩区川南中小企业创业园(金川路东50米)</v>
          </cell>
          <cell r="H7654" t="str">
            <v>余伯宣</v>
          </cell>
          <cell r="I7654">
            <v>13778530969</v>
          </cell>
        </row>
        <row r="7655">
          <cell r="A7655" t="str">
            <v>德胜恒嘉</v>
          </cell>
          <cell r="B7655" t="str">
            <v>螺纹钢</v>
          </cell>
          <cell r="C7655" t="str">
            <v>HRB500E Φ25×12米</v>
          </cell>
          <cell r="D7655" t="str">
            <v>吨</v>
          </cell>
          <cell r="E7655">
            <v>20</v>
          </cell>
          <cell r="F7655">
            <v>45926</v>
          </cell>
          <cell r="G7655" t="str">
            <v>（自永2标九局西南分公司钢筋棚）四川省自贡市骑龙镇大湾村</v>
          </cell>
          <cell r="H7655" t="str">
            <v>高彦彬</v>
          </cell>
          <cell r="I7655">
            <v>13835906370</v>
          </cell>
        </row>
        <row r="7656">
          <cell r="A7656" t="str">
            <v>德胜恒嘉</v>
          </cell>
          <cell r="B7656" t="str">
            <v>螺纹钢</v>
          </cell>
          <cell r="C7656" t="str">
            <v>HRB500E Φ25×9米</v>
          </cell>
          <cell r="D7656" t="str">
            <v>吨</v>
          </cell>
          <cell r="E7656">
            <v>15</v>
          </cell>
          <cell r="F7656">
            <v>45926</v>
          </cell>
          <cell r="G7656" t="str">
            <v>（自永2标九局西南分公司钢筋棚）四川省自贡市骑龙镇大湾村</v>
          </cell>
          <cell r="H7656" t="str">
            <v>高彦彬</v>
          </cell>
          <cell r="I7656">
            <v>13835906370</v>
          </cell>
        </row>
        <row r="7657">
          <cell r="A7657" t="str">
            <v>德胜恒嘉</v>
          </cell>
          <cell r="B7657" t="str">
            <v>螺纹钢</v>
          </cell>
          <cell r="C7657" t="str">
            <v>HRB400E Φ28×12米</v>
          </cell>
          <cell r="D7657" t="str">
            <v>吨</v>
          </cell>
          <cell r="E7657">
            <v>70</v>
          </cell>
          <cell r="F7657">
            <v>45926</v>
          </cell>
          <cell r="G7657" t="str">
            <v>（自永2标九局西南分公司钢筋棚）四川省自贡市骑龙镇大湾村</v>
          </cell>
          <cell r="H7657" t="str">
            <v>高彦彬</v>
          </cell>
          <cell r="I7657">
            <v>13835906370</v>
          </cell>
        </row>
        <row r="7658">
          <cell r="A7658" t="str">
            <v>德胜恒嘉</v>
          </cell>
          <cell r="B7658" t="str">
            <v>螺纹钢</v>
          </cell>
          <cell r="C7658" t="str">
            <v>HRB400E Φ25×12米</v>
          </cell>
          <cell r="D7658" t="str">
            <v>吨</v>
          </cell>
          <cell r="E7658">
            <v>35</v>
          </cell>
          <cell r="F7658">
            <v>45926</v>
          </cell>
          <cell r="G7658" t="str">
            <v>（自永2标九局西南分公司钢筋棚）四川省自贡市骑龙镇大湾村</v>
          </cell>
          <cell r="H7658" t="str">
            <v>高彦彬</v>
          </cell>
          <cell r="I7658">
            <v>13835906370</v>
          </cell>
        </row>
        <row r="7659">
          <cell r="A7659" t="str">
            <v>德胜</v>
          </cell>
          <cell r="B7659" t="str">
            <v>螺纹钢</v>
          </cell>
          <cell r="C7659" t="str">
            <v>HRB400EΦ25*9</v>
          </cell>
          <cell r="D7659" t="str">
            <v>吨</v>
          </cell>
          <cell r="E7659">
            <v>35</v>
          </cell>
          <cell r="F7659">
            <v>45926</v>
          </cell>
          <cell r="G7659" t="str">
            <v>（中铁广州局-成渝扩容2标）四川省内江市资中县双龙镇朱家房子成渝扩容ZCB3-2标1#钢筋厂</v>
          </cell>
          <cell r="H7659" t="str">
            <v>石雄</v>
          </cell>
          <cell r="I7659">
            <v>17603045490</v>
          </cell>
        </row>
        <row r="7660">
          <cell r="A7660" t="str">
            <v>德胜</v>
          </cell>
          <cell r="B7660" t="str">
            <v>螺纹钢</v>
          </cell>
          <cell r="C7660" t="str">
            <v>HRB400EΦ25*12</v>
          </cell>
          <cell r="D7660" t="str">
            <v>吨</v>
          </cell>
          <cell r="E7660">
            <v>35</v>
          </cell>
          <cell r="F7660">
            <v>45926</v>
          </cell>
          <cell r="G7660" t="str">
            <v>（中铁广州局-成渝扩容2标）四川省内江市资中县双龙镇朱家房子成渝扩容ZCB3-2标1#钢筋厂</v>
          </cell>
          <cell r="H7660" t="str">
            <v>石雄</v>
          </cell>
          <cell r="I7660">
            <v>17603045490</v>
          </cell>
        </row>
        <row r="7661">
          <cell r="A7661" t="str">
            <v>德胜</v>
          </cell>
          <cell r="B7661" t="str">
            <v>螺纹钢</v>
          </cell>
          <cell r="C7661" t="str">
            <v>HRB400E Φ25*9m</v>
          </cell>
          <cell r="D7661" t="str">
            <v>吨</v>
          </cell>
          <cell r="E7661">
            <v>105</v>
          </cell>
          <cell r="F7661">
            <v>45926</v>
          </cell>
          <cell r="G7661" t="str">
            <v>（中铁广州局-成渝扩容2标）成渝扩容项目ZCB3-2标2#钢筋厂【雁江区联盟桥东北50米(资资路) 】</v>
          </cell>
          <cell r="H7661" t="str">
            <v>刘沛琦</v>
          </cell>
          <cell r="I7661">
            <v>18011784798</v>
          </cell>
        </row>
        <row r="7662">
          <cell r="A7662" t="str">
            <v>德胜</v>
          </cell>
          <cell r="B7662" t="str">
            <v>螺纹钢</v>
          </cell>
          <cell r="C7662" t="str">
            <v>HRB400E Φ28*9m</v>
          </cell>
          <cell r="D7662" t="str">
            <v>吨</v>
          </cell>
          <cell r="E7662">
            <v>105</v>
          </cell>
          <cell r="F7662">
            <v>45926</v>
          </cell>
          <cell r="G7662" t="str">
            <v>（中铁广州局-成渝扩容2标）成渝扩容项目ZCB3-2标2#钢筋厂【雁江区联盟桥东北50米(资资路) 】</v>
          </cell>
          <cell r="H7662" t="str">
            <v>刘沛琦</v>
          </cell>
          <cell r="I7662">
            <v>18011784798</v>
          </cell>
        </row>
        <row r="7663">
          <cell r="A7663" t="str">
            <v>德胜</v>
          </cell>
          <cell r="B7663" t="str">
            <v>螺纹钢</v>
          </cell>
          <cell r="C7663" t="str">
            <v>HRB400E Φ28*12m</v>
          </cell>
          <cell r="D7663" t="str">
            <v>吨</v>
          </cell>
          <cell r="E7663">
            <v>35</v>
          </cell>
          <cell r="F7663">
            <v>45926</v>
          </cell>
          <cell r="G7663" t="str">
            <v>（中铁广州局-成渝扩容2标）成渝扩容项目ZCB3-2标2#钢筋厂【雁江区联盟桥东北50米(资资路) 】</v>
          </cell>
          <cell r="H7663" t="str">
            <v>刘沛琦</v>
          </cell>
          <cell r="I7663">
            <v>18011784798</v>
          </cell>
        </row>
        <row r="7664">
          <cell r="A7664" t="str">
            <v>德胜</v>
          </cell>
          <cell r="B7664" t="str">
            <v>螺纹钢</v>
          </cell>
          <cell r="C7664" t="str">
            <v>HRB400E Φ20*9m</v>
          </cell>
          <cell r="D7664" t="str">
            <v>吨</v>
          </cell>
          <cell r="E7664">
            <v>35</v>
          </cell>
          <cell r="F7664">
            <v>45926</v>
          </cell>
          <cell r="G7664" t="str">
            <v>（中铁广州局-成渝扩容2标）成渝扩容ZCB3-2标K88+109临时钢筋厂(刘家湾大桥桥头)</v>
          </cell>
          <cell r="H7664" t="str">
            <v>刘沛琦</v>
          </cell>
          <cell r="I7664">
            <v>18011784798</v>
          </cell>
        </row>
        <row r="7665">
          <cell r="A7665" t="str">
            <v>德胜</v>
          </cell>
          <cell r="B7665" t="str">
            <v>螺纹钢</v>
          </cell>
          <cell r="C7665" t="str">
            <v>HRB400E Φ20*12m</v>
          </cell>
          <cell r="D7665" t="str">
            <v>吨</v>
          </cell>
          <cell r="E7665">
            <v>35</v>
          </cell>
          <cell r="F7665">
            <v>45926</v>
          </cell>
          <cell r="G7665" t="str">
            <v>（中铁广州局-成渝扩容2标）成渝扩容ZCB3-2标K88+109临时钢筋厂(刘家湾大桥桥头)</v>
          </cell>
          <cell r="H7665" t="str">
            <v>刘沛琦</v>
          </cell>
          <cell r="I7665">
            <v>18011784798</v>
          </cell>
        </row>
        <row r="7666">
          <cell r="A7666" t="str">
            <v>德胜</v>
          </cell>
          <cell r="B7666" t="str">
            <v>螺纹钢</v>
          </cell>
          <cell r="C7666" t="str">
            <v>HRB400E Φ32*12m</v>
          </cell>
          <cell r="D7666" t="str">
            <v>吨</v>
          </cell>
          <cell r="E7666">
            <v>70</v>
          </cell>
          <cell r="F7666">
            <v>45926</v>
          </cell>
          <cell r="G7666" t="str">
            <v>（中铁广州局-成渝扩容2标）成渝扩容ZCB3-2标K88+109临时钢筋厂(刘家湾大桥桥头)</v>
          </cell>
          <cell r="H7666" t="str">
            <v>刘沛琦</v>
          </cell>
          <cell r="I7666">
            <v>18011784798</v>
          </cell>
        </row>
        <row r="7667">
          <cell r="A7667" t="str">
            <v>德胜</v>
          </cell>
          <cell r="B7667" t="str">
            <v>螺纹钢</v>
          </cell>
          <cell r="C7667" t="str">
            <v>HRB400E Φ28 9m</v>
          </cell>
          <cell r="D7667" t="str">
            <v>吨</v>
          </cell>
          <cell r="E7667">
            <v>70</v>
          </cell>
          <cell r="F7667">
            <v>45926</v>
          </cell>
          <cell r="G7667" t="str">
            <v>（中铁五局-成渝扩容3标）四川省资阳市雁江区伍隍镇铺子村雁江区X138</v>
          </cell>
          <cell r="H7667" t="str">
            <v>王健</v>
          </cell>
          <cell r="I7667">
            <v>17726168395</v>
          </cell>
        </row>
        <row r="7668">
          <cell r="A7668" t="str">
            <v>德胜</v>
          </cell>
          <cell r="B7668" t="str">
            <v>螺纹钢</v>
          </cell>
          <cell r="C7668" t="str">
            <v>HRB400E Φ25 12m</v>
          </cell>
          <cell r="D7668" t="str">
            <v>吨</v>
          </cell>
          <cell r="E7668">
            <v>35</v>
          </cell>
          <cell r="F7668">
            <v>45926</v>
          </cell>
          <cell r="G7668" t="str">
            <v>（中铁五局-成渝扩容3标）四川省资阳市雁江区伍隍镇铺子村雁江区X138</v>
          </cell>
          <cell r="H7668" t="str">
            <v>王健</v>
          </cell>
          <cell r="I7668">
            <v>17726168395</v>
          </cell>
        </row>
        <row r="7669">
          <cell r="A7669" t="str">
            <v>德胜</v>
          </cell>
          <cell r="B7669" t="str">
            <v>螺纹钢</v>
          </cell>
          <cell r="C7669" t="str">
            <v>HRB400E Φ28 12m</v>
          </cell>
          <cell r="D7669" t="str">
            <v>吨</v>
          </cell>
          <cell r="E7669">
            <v>35</v>
          </cell>
          <cell r="F7669">
            <v>45926</v>
          </cell>
          <cell r="G7669" t="str">
            <v>（中铁五局-成渝扩容3标）四川省资阳市雁江区伍隍镇铺子村雁江区X138</v>
          </cell>
          <cell r="H7669" t="str">
            <v>王健</v>
          </cell>
          <cell r="I7669">
            <v>17726168395</v>
          </cell>
        </row>
        <row r="7670">
          <cell r="A7670" t="str">
            <v>德胜</v>
          </cell>
          <cell r="B7670" t="str">
            <v>螺纹钢</v>
          </cell>
          <cell r="C7670" t="str">
            <v>HRB500EΦ28*9m</v>
          </cell>
          <cell r="D7670" t="str">
            <v>吨</v>
          </cell>
          <cell r="E7670">
            <v>35</v>
          </cell>
          <cell r="F7670">
            <v>45926</v>
          </cell>
          <cell r="G7670" t="str">
            <v>（成峨2标）眉山市多悦镇挖治田中铁广州局钢筋场</v>
          </cell>
          <cell r="H7670" t="str">
            <v>伍红林</v>
          </cell>
          <cell r="I7670" t="str">
            <v>18683860677</v>
          </cell>
        </row>
        <row r="7671">
          <cell r="A7671" t="str">
            <v>德胜</v>
          </cell>
          <cell r="B7671" t="str">
            <v>螺纹钢</v>
          </cell>
          <cell r="C7671" t="str">
            <v>HRB500EΦ28*9m</v>
          </cell>
          <cell r="D7671" t="str">
            <v>吨</v>
          </cell>
          <cell r="E7671">
            <v>35</v>
          </cell>
          <cell r="F7671">
            <v>45926</v>
          </cell>
          <cell r="G7671" t="str">
            <v>（成峨2标）眉山市多悦镇挖治田中铁广州局钢筋场</v>
          </cell>
          <cell r="H7671" t="str">
            <v>伍红林</v>
          </cell>
          <cell r="I7671" t="str">
            <v>18683860677</v>
          </cell>
        </row>
        <row r="7672">
          <cell r="A7672" t="str">
            <v>润耀</v>
          </cell>
          <cell r="B7672" t="str">
            <v>螺纹钢</v>
          </cell>
          <cell r="C7672" t="str">
            <v>HRB400E Φ16 9m</v>
          </cell>
          <cell r="D7672" t="str">
            <v>吨</v>
          </cell>
          <cell r="E7672">
            <v>9</v>
          </cell>
          <cell r="F7672">
            <v>45926</v>
          </cell>
          <cell r="G7672" t="str">
            <v>(中铁科研院宜宾泥溪项目)中铁科研院集团有限公司宜宾市泥溪东互通式立交下穿成贵客专铁路工程项目钢筋加工厂</v>
          </cell>
          <cell r="H7672" t="str">
            <v>蔡鹏</v>
          </cell>
          <cell r="I7672">
            <v>19130850820</v>
          </cell>
        </row>
        <row r="7673">
          <cell r="A7673" t="str">
            <v>润耀</v>
          </cell>
          <cell r="B7673" t="str">
            <v>螺纹钢</v>
          </cell>
          <cell r="C7673" t="str">
            <v>HRB400E Φ20 9m</v>
          </cell>
          <cell r="D7673" t="str">
            <v>吨</v>
          </cell>
          <cell r="E7673">
            <v>6</v>
          </cell>
          <cell r="F7673">
            <v>45926</v>
          </cell>
          <cell r="G7673" t="str">
            <v>(中铁科研院宜宾泥溪项目)中铁科研院集团有限公司宜宾市泥溪东互通式立交下穿成贵客专铁路工程项目钢筋加工厂</v>
          </cell>
          <cell r="H7673" t="str">
            <v>蔡鹏</v>
          </cell>
          <cell r="I7673">
            <v>19130850820</v>
          </cell>
        </row>
        <row r="7674">
          <cell r="A7674" t="str">
            <v>润耀</v>
          </cell>
          <cell r="B7674" t="str">
            <v>螺纹钢</v>
          </cell>
          <cell r="C7674" t="str">
            <v>HRB400E Φ28 9m</v>
          </cell>
          <cell r="D7674" t="str">
            <v>吨</v>
          </cell>
          <cell r="E7674">
            <v>15</v>
          </cell>
          <cell r="F7674">
            <v>45926</v>
          </cell>
          <cell r="G7674" t="str">
            <v>(中铁科研院宜宾泥溪项目)中铁科研院集团有限公司宜宾市泥溪东互通式立交下穿成贵客专铁路工程项目钢筋加工厂</v>
          </cell>
          <cell r="H7674" t="str">
            <v>蔡鹏</v>
          </cell>
          <cell r="I7674">
            <v>19130850820</v>
          </cell>
        </row>
        <row r="7675">
          <cell r="A7675" t="str">
            <v>润耀</v>
          </cell>
          <cell r="B7675" t="str">
            <v>盘螺</v>
          </cell>
          <cell r="C7675" t="str">
            <v>HRB400E Φ12</v>
          </cell>
          <cell r="D7675" t="str">
            <v>吨</v>
          </cell>
          <cell r="E7675">
            <v>5</v>
          </cell>
          <cell r="F7675">
            <v>45926</v>
          </cell>
          <cell r="G7675" t="str">
            <v>(中铁科研院宜宾泥溪项目)中铁科研院集团有限公司宜宾市泥溪东互通式立交下穿成贵客专铁路工程项目钢筋加工厂</v>
          </cell>
          <cell r="H7675" t="str">
            <v>蔡鹏</v>
          </cell>
          <cell r="I7675">
            <v>19130850820</v>
          </cell>
        </row>
        <row r="7676">
          <cell r="A7676" t="str">
            <v>润耀</v>
          </cell>
          <cell r="B7676" t="str">
            <v>盘螺</v>
          </cell>
          <cell r="C7676" t="str">
            <v>HRB400EΦ8</v>
          </cell>
          <cell r="D7676" t="str">
            <v>吨</v>
          </cell>
          <cell r="E7676">
            <v>12</v>
          </cell>
          <cell r="F7676">
            <v>45926</v>
          </cell>
          <cell r="G7676" t="str">
            <v>（中核华兴-宜宾智能场项目）四川省宜宾市叙州区高场镇枷档湾大桥中核华兴项目部</v>
          </cell>
          <cell r="H7676" t="str">
            <v>孙保材</v>
          </cell>
          <cell r="I7676">
            <v>18203081779</v>
          </cell>
        </row>
        <row r="7677">
          <cell r="A7677" t="str">
            <v>润耀</v>
          </cell>
          <cell r="B7677" t="str">
            <v>盘螺</v>
          </cell>
          <cell r="C7677" t="str">
            <v>HRB400EΦ10</v>
          </cell>
          <cell r="D7677" t="str">
            <v>吨</v>
          </cell>
          <cell r="E7677">
            <v>3</v>
          </cell>
          <cell r="F7677">
            <v>45926</v>
          </cell>
          <cell r="G7677" t="str">
            <v>（中核华兴-宜宾智能场项目）四川省宜宾市叙州区高场镇枷档湾大桥中核华兴项目部</v>
          </cell>
          <cell r="H7677" t="str">
            <v>孙保材</v>
          </cell>
          <cell r="I7677">
            <v>18203081779</v>
          </cell>
        </row>
        <row r="7678">
          <cell r="A7678" t="str">
            <v>润耀</v>
          </cell>
          <cell r="B7678" t="str">
            <v>螺纹钢</v>
          </cell>
          <cell r="C7678" t="str">
            <v>HRB400EФ20*9m</v>
          </cell>
          <cell r="D7678" t="str">
            <v>吨</v>
          </cell>
          <cell r="E7678">
            <v>2.7</v>
          </cell>
          <cell r="F7678">
            <v>45926</v>
          </cell>
          <cell r="G7678" t="str">
            <v>（中核华兴-宜宾智能场项目）四川省宜宾市叙州区高场镇枷档湾大桥中核华兴项目部</v>
          </cell>
          <cell r="H7678" t="str">
            <v>孙保材</v>
          </cell>
          <cell r="I7678">
            <v>18203081779</v>
          </cell>
        </row>
        <row r="7679">
          <cell r="A7679" t="str">
            <v>润耀</v>
          </cell>
          <cell r="B7679" t="str">
            <v>螺纹钢</v>
          </cell>
          <cell r="C7679" t="str">
            <v>HRB400EФ22*9m</v>
          </cell>
          <cell r="D7679" t="str">
            <v>吨</v>
          </cell>
          <cell r="E7679">
            <v>11</v>
          </cell>
          <cell r="F7679">
            <v>45926</v>
          </cell>
          <cell r="G7679" t="str">
            <v>（中核华兴-宜宾智能场项目）四川省宜宾市叙州区高场镇枷档湾大桥中核华兴项目部</v>
          </cell>
          <cell r="H7679" t="str">
            <v>孙保材</v>
          </cell>
          <cell r="I7679">
            <v>18203081779</v>
          </cell>
        </row>
        <row r="7680">
          <cell r="A7680" t="str">
            <v>润耀</v>
          </cell>
          <cell r="B7680" t="str">
            <v>螺纹钢</v>
          </cell>
          <cell r="C7680" t="str">
            <v>HRB400EФ25*9m</v>
          </cell>
          <cell r="D7680" t="str">
            <v>吨</v>
          </cell>
          <cell r="E7680">
            <v>6</v>
          </cell>
          <cell r="F7680">
            <v>45926</v>
          </cell>
          <cell r="G7680" t="str">
            <v>（中核华兴-宜宾智能场项目）四川省宜宾市叙州区高场镇枷档湾大桥中核华兴项目部</v>
          </cell>
          <cell r="H7680" t="str">
            <v>孙保材</v>
          </cell>
          <cell r="I7680">
            <v>18203081779</v>
          </cell>
        </row>
        <row r="7681">
          <cell r="A7681" t="str">
            <v>润耀</v>
          </cell>
          <cell r="B7681" t="str">
            <v>盘螺</v>
          </cell>
          <cell r="C7681" t="str">
            <v>HRB400E Φ6</v>
          </cell>
          <cell r="D7681" t="str">
            <v>吨</v>
          </cell>
          <cell r="E7681">
            <v>2.3</v>
          </cell>
          <cell r="F7681">
            <v>45926</v>
          </cell>
          <cell r="G7681" t="str">
            <v>（五局新津tod项目）成都市新津区旭辉天府未来城南(华金路南)</v>
          </cell>
          <cell r="H7681" t="str">
            <v>李霜</v>
          </cell>
          <cell r="I7681">
            <v>18785086540</v>
          </cell>
        </row>
        <row r="7682">
          <cell r="A7682" t="str">
            <v>润耀</v>
          </cell>
          <cell r="B7682" t="str">
            <v>盘螺</v>
          </cell>
          <cell r="C7682" t="str">
            <v>HRB400E Φ8</v>
          </cell>
          <cell r="D7682" t="str">
            <v>吨</v>
          </cell>
          <cell r="E7682">
            <v>2.3</v>
          </cell>
          <cell r="F7682">
            <v>45926</v>
          </cell>
          <cell r="G7682" t="str">
            <v>（五局新津tod项目）成都市新津区旭辉天府未来城南(华金路南)</v>
          </cell>
          <cell r="H7682" t="str">
            <v>李霜</v>
          </cell>
          <cell r="I7682">
            <v>18785086540</v>
          </cell>
        </row>
        <row r="7683">
          <cell r="A7683" t="str">
            <v>润耀</v>
          </cell>
          <cell r="B7683" t="str">
            <v>螺纹钢</v>
          </cell>
          <cell r="C7683" t="str">
            <v>HRB400E Φ12 9m</v>
          </cell>
          <cell r="D7683" t="str">
            <v>吨</v>
          </cell>
          <cell r="E7683">
            <v>32</v>
          </cell>
          <cell r="F7683">
            <v>45926</v>
          </cell>
          <cell r="G7683" t="str">
            <v>（五局新津tod项目）成都市新津区旭辉天府未来城南(华金路南)</v>
          </cell>
          <cell r="H7683" t="str">
            <v>李霜</v>
          </cell>
          <cell r="I7683">
            <v>18785086540</v>
          </cell>
        </row>
        <row r="7684">
          <cell r="A7684" t="str">
            <v>润耀</v>
          </cell>
          <cell r="B7684" t="str">
            <v>高线</v>
          </cell>
          <cell r="C7684" t="str">
            <v>HPB300Φ8</v>
          </cell>
          <cell r="D7684" t="str">
            <v>吨</v>
          </cell>
          <cell r="E7684">
            <v>2.5</v>
          </cell>
          <cell r="F7684">
            <v>45926</v>
          </cell>
          <cell r="G7684" t="str">
            <v>（五局新津tod项目）成都市新津区旭辉天府未来城南(华金路南)</v>
          </cell>
          <cell r="H7684" t="str">
            <v>李霜</v>
          </cell>
          <cell r="I7684">
            <v>18785086540</v>
          </cell>
        </row>
        <row r="7685">
          <cell r="A7685" t="str">
            <v>润耀</v>
          </cell>
          <cell r="B7685" t="str">
            <v>盘螺</v>
          </cell>
          <cell r="C7685" t="str">
            <v>HRB400E Φ10</v>
          </cell>
          <cell r="D7685" t="str">
            <v>吨</v>
          </cell>
          <cell r="E7685">
            <v>4.6</v>
          </cell>
          <cell r="F7685">
            <v>45926</v>
          </cell>
          <cell r="G7685" t="str">
            <v>（五局新津tod项目）成都市新津区旭辉天府未来城南(华金路南)</v>
          </cell>
          <cell r="H7685" t="str">
            <v>李霜</v>
          </cell>
          <cell r="I7685">
            <v>18785086540</v>
          </cell>
        </row>
        <row r="7686">
          <cell r="A7686" t="str">
            <v>润耀</v>
          </cell>
          <cell r="B7686" t="str">
            <v>螺纹钢</v>
          </cell>
          <cell r="C7686" t="str">
            <v>HRB400E Φ14 9m</v>
          </cell>
          <cell r="D7686" t="str">
            <v>吨</v>
          </cell>
          <cell r="E7686">
            <v>8</v>
          </cell>
          <cell r="F7686">
            <v>45926</v>
          </cell>
          <cell r="G7686" t="str">
            <v>（五局新津tod项目）成都市新津区旭辉天府未来城南(华金路南)</v>
          </cell>
          <cell r="H7686" t="str">
            <v>李霜</v>
          </cell>
          <cell r="I7686">
            <v>18785086540</v>
          </cell>
        </row>
        <row r="7687">
          <cell r="A7687" t="str">
            <v>润耀</v>
          </cell>
          <cell r="B7687" t="str">
            <v>螺纹钢</v>
          </cell>
          <cell r="C7687" t="str">
            <v>HRB400E Φ16 9m</v>
          </cell>
          <cell r="D7687" t="str">
            <v>吨</v>
          </cell>
          <cell r="E7687">
            <v>8</v>
          </cell>
          <cell r="F7687">
            <v>45926</v>
          </cell>
          <cell r="G7687" t="str">
            <v>（五局新津tod项目）成都市新津区旭辉天府未来城南(华金路南)</v>
          </cell>
          <cell r="H7687" t="str">
            <v>李霜</v>
          </cell>
          <cell r="I7687">
            <v>18785086540</v>
          </cell>
        </row>
        <row r="7688">
          <cell r="A7688" t="str">
            <v>润耀</v>
          </cell>
          <cell r="B7688" t="str">
            <v>螺纹钢</v>
          </cell>
          <cell r="C7688" t="str">
            <v>HRB400E Φ18 9m</v>
          </cell>
          <cell r="D7688" t="str">
            <v>吨</v>
          </cell>
          <cell r="E7688">
            <v>3</v>
          </cell>
          <cell r="F7688">
            <v>45926</v>
          </cell>
          <cell r="G7688" t="str">
            <v>（五局新津tod项目）成都市新津区旭辉天府未来城南(华金路南)</v>
          </cell>
          <cell r="H7688" t="str">
            <v>李霜</v>
          </cell>
          <cell r="I7688">
            <v>18785086540</v>
          </cell>
        </row>
        <row r="7689">
          <cell r="A7689" t="str">
            <v>润耀</v>
          </cell>
          <cell r="B7689" t="str">
            <v>螺纹钢</v>
          </cell>
          <cell r="C7689" t="str">
            <v>HRB400E Φ20 9m</v>
          </cell>
          <cell r="D7689" t="str">
            <v>吨</v>
          </cell>
          <cell r="E7689">
            <v>3</v>
          </cell>
          <cell r="F7689">
            <v>45926</v>
          </cell>
          <cell r="G7689" t="str">
            <v>（五局新津tod项目）成都市新津区旭辉天府未来城南(华金路南)</v>
          </cell>
          <cell r="H7689" t="str">
            <v>李霜</v>
          </cell>
          <cell r="I7689">
            <v>18785086540</v>
          </cell>
        </row>
        <row r="7690">
          <cell r="A7690" t="str">
            <v>润耀</v>
          </cell>
          <cell r="B7690" t="str">
            <v>螺纹钢</v>
          </cell>
          <cell r="C7690" t="str">
            <v>HRB400E Φ25 9m</v>
          </cell>
          <cell r="D7690" t="str">
            <v>吨</v>
          </cell>
          <cell r="E7690">
            <v>3</v>
          </cell>
          <cell r="F7690">
            <v>45926</v>
          </cell>
          <cell r="G7690" t="str">
            <v>（五局新津tod项目）成都市新津区旭辉天府未来城南(华金路南)</v>
          </cell>
          <cell r="H7690" t="str">
            <v>李霜</v>
          </cell>
          <cell r="I7690">
            <v>18785086540</v>
          </cell>
        </row>
        <row r="7691">
          <cell r="A7691" t="str">
            <v>润耀</v>
          </cell>
          <cell r="B7691" t="str">
            <v>盘螺</v>
          </cell>
          <cell r="C7691" t="str">
            <v>HRB400E Φ6</v>
          </cell>
          <cell r="D7691" t="str">
            <v>吨</v>
          </cell>
          <cell r="E7691">
            <v>5</v>
          </cell>
          <cell r="F7691">
            <v>45926</v>
          </cell>
          <cell r="G7691" t="str">
            <v>(宜宾兴港三江新区长江工业园保障性租赁住房建设项目-土建)四川省宜宾市翠屏区永善路南段宜宾市三江新区长江工业园区</v>
          </cell>
          <cell r="H7691" t="str">
            <v>赵元虎</v>
          </cell>
          <cell r="I7691">
            <v>13684167136</v>
          </cell>
        </row>
        <row r="7692">
          <cell r="A7692" t="str">
            <v>润耀</v>
          </cell>
          <cell r="B7692" t="str">
            <v>盘螺</v>
          </cell>
          <cell r="C7692" t="str">
            <v>HRB400E Φ8</v>
          </cell>
          <cell r="D7692" t="str">
            <v>吨</v>
          </cell>
          <cell r="E7692">
            <v>55</v>
          </cell>
          <cell r="F7692">
            <v>45926</v>
          </cell>
          <cell r="G7692" t="str">
            <v>(宜宾兴港三江新区长江工业园保障性租赁住房建设项目-土建)四川省宜宾市翠屏区永善路南段宜宾市三江新区长江工业园区</v>
          </cell>
          <cell r="H7692" t="str">
            <v>赵元虎</v>
          </cell>
          <cell r="I7692">
            <v>13684167136</v>
          </cell>
        </row>
        <row r="7693">
          <cell r="A7693" t="str">
            <v>润耀</v>
          </cell>
          <cell r="B7693" t="str">
            <v>盘螺</v>
          </cell>
          <cell r="C7693" t="str">
            <v>HRB400E Φ10</v>
          </cell>
          <cell r="D7693" t="str">
            <v>吨</v>
          </cell>
          <cell r="E7693">
            <v>10</v>
          </cell>
          <cell r="F7693">
            <v>45926</v>
          </cell>
          <cell r="G7693" t="str">
            <v>(宜宾兴港三江新区长江工业园保障性租赁住房建设项目-土建)四川省宜宾市翠屏区永善路南段宜宾市三江新区长江工业园区</v>
          </cell>
          <cell r="H7693" t="str">
            <v>赵元虎</v>
          </cell>
          <cell r="I7693">
            <v>13684167136</v>
          </cell>
        </row>
        <row r="7694">
          <cell r="A7694" t="str">
            <v>润耀</v>
          </cell>
          <cell r="B7694" t="str">
            <v>盘螺</v>
          </cell>
          <cell r="C7694" t="str">
            <v>HRB400E Φ8</v>
          </cell>
          <cell r="D7694" t="str">
            <v>吨</v>
          </cell>
          <cell r="E7694">
            <v>14</v>
          </cell>
          <cell r="F7694">
            <v>45926</v>
          </cell>
          <cell r="G7694" t="str">
            <v>(五冶建设龙泉驿一医院配套建设工程)成都市龙泉驿区董朗路69号龙泉驿一医院5号门</v>
          </cell>
          <cell r="H7694" t="str">
            <v>孙敏</v>
          </cell>
          <cell r="I7694">
            <v>13617695006</v>
          </cell>
        </row>
        <row r="7695">
          <cell r="A7695" t="str">
            <v>润耀</v>
          </cell>
          <cell r="B7695" t="str">
            <v>盘螺</v>
          </cell>
          <cell r="C7695" t="str">
            <v>HRB400E Φ10</v>
          </cell>
          <cell r="D7695" t="str">
            <v>吨</v>
          </cell>
          <cell r="E7695">
            <v>4</v>
          </cell>
          <cell r="F7695">
            <v>45926</v>
          </cell>
          <cell r="G7695" t="str">
            <v>(五冶建设龙泉驿一医院配套建设工程)成都市龙泉驿区董朗路69号龙泉驿一医院5号门</v>
          </cell>
          <cell r="H7695" t="str">
            <v>孙敏</v>
          </cell>
          <cell r="I7695">
            <v>13617695006</v>
          </cell>
        </row>
        <row r="7696">
          <cell r="A7696" t="str">
            <v>润耀</v>
          </cell>
          <cell r="B7696" t="str">
            <v>盘螺</v>
          </cell>
          <cell r="C7696" t="str">
            <v>HRB400E Φ12</v>
          </cell>
          <cell r="D7696" t="str">
            <v>吨</v>
          </cell>
          <cell r="E7696">
            <v>32</v>
          </cell>
          <cell r="F7696">
            <v>45926</v>
          </cell>
          <cell r="G7696" t="str">
            <v>(五冶建设龙泉驿一医院配套建设工程)成都市龙泉驿区董朗路69号龙泉驿一医院5号门</v>
          </cell>
          <cell r="H7696" t="str">
            <v>孙敏</v>
          </cell>
          <cell r="I7696">
            <v>13617695006</v>
          </cell>
        </row>
        <row r="7697">
          <cell r="A7697" t="str">
            <v>润耀</v>
          </cell>
          <cell r="B7697" t="str">
            <v>螺纹钢</v>
          </cell>
          <cell r="C7697" t="str">
            <v>HRB400E Φ14 9m</v>
          </cell>
          <cell r="D7697" t="str">
            <v>吨</v>
          </cell>
          <cell r="E7697">
            <v>12</v>
          </cell>
          <cell r="F7697">
            <v>45926</v>
          </cell>
          <cell r="G7697" t="str">
            <v>(五冶建设龙泉驿一医院配套建设工程)成都市龙泉驿区董朗路69号龙泉驿一医院5号门</v>
          </cell>
          <cell r="H7697" t="str">
            <v>孙敏</v>
          </cell>
          <cell r="I7697">
            <v>13617695006</v>
          </cell>
        </row>
        <row r="7698">
          <cell r="A7698" t="str">
            <v>润耀</v>
          </cell>
          <cell r="B7698" t="str">
            <v>螺纹钢</v>
          </cell>
          <cell r="C7698" t="str">
            <v>HRB400E Φ16 9m</v>
          </cell>
          <cell r="D7698" t="str">
            <v>吨</v>
          </cell>
          <cell r="E7698">
            <v>40</v>
          </cell>
          <cell r="F7698">
            <v>45926</v>
          </cell>
          <cell r="G7698" t="str">
            <v>(五冶建设龙泉驿一医院配套建设工程)成都市龙泉驿区董朗路69号龙泉驿一医院5号门</v>
          </cell>
          <cell r="H7698" t="str">
            <v>孙敏</v>
          </cell>
          <cell r="I7698">
            <v>13617695006</v>
          </cell>
        </row>
        <row r="7699">
          <cell r="A7699" t="str">
            <v>润耀</v>
          </cell>
          <cell r="B7699" t="str">
            <v>螺纹钢</v>
          </cell>
          <cell r="C7699" t="str">
            <v>HRB400E Φ22 9m</v>
          </cell>
          <cell r="D7699" t="str">
            <v>吨</v>
          </cell>
          <cell r="E7699">
            <v>35</v>
          </cell>
          <cell r="F7699">
            <v>45926</v>
          </cell>
          <cell r="G7699" t="str">
            <v>(五冶建设龙泉驿一医院配套建设工程)成都市龙泉驿区董朗路69号龙泉驿一医院5号门</v>
          </cell>
          <cell r="H7699" t="str">
            <v>孙敏</v>
          </cell>
          <cell r="I7699">
            <v>13617695006</v>
          </cell>
        </row>
        <row r="7700">
          <cell r="A7700" t="str">
            <v>润耀</v>
          </cell>
          <cell r="B7700" t="str">
            <v>螺纹钢</v>
          </cell>
          <cell r="C7700" t="str">
            <v>HRB400E Φ25 9m</v>
          </cell>
          <cell r="D7700" t="str">
            <v>吨</v>
          </cell>
          <cell r="E7700">
            <v>40</v>
          </cell>
          <cell r="F7700">
            <v>45926</v>
          </cell>
          <cell r="G7700" t="str">
            <v>(五冶建设龙泉驿一医院配套建设工程)成都市龙泉驿区董朗路69号龙泉驿一医院5号门</v>
          </cell>
          <cell r="H7700" t="str">
            <v>孙敏</v>
          </cell>
          <cell r="I7700">
            <v>13617695006</v>
          </cell>
        </row>
        <row r="7701">
          <cell r="A7701" t="str">
            <v>润耀</v>
          </cell>
          <cell r="B7701" t="str">
            <v>盘螺</v>
          </cell>
          <cell r="C7701" t="str">
            <v>HRB400E Φ6</v>
          </cell>
          <cell r="D7701" t="str">
            <v>吨</v>
          </cell>
          <cell r="E7701">
            <v>2</v>
          </cell>
          <cell r="F7701">
            <v>45926</v>
          </cell>
          <cell r="G7701" t="str">
            <v>(五冶建设空港兴城怡心街道83亩项目)成都市双流区怡心街道高峰社区一组剑和路一段空港兴城怡心街道83亩项目中国五冶项目部</v>
          </cell>
          <cell r="H7701" t="str">
            <v>王刚</v>
          </cell>
          <cell r="I7701">
            <v>15881190525</v>
          </cell>
        </row>
        <row r="7702">
          <cell r="A7702" t="str">
            <v>润耀</v>
          </cell>
          <cell r="B7702" t="str">
            <v>盘螺</v>
          </cell>
          <cell r="C7702" t="str">
            <v>HRB400E Φ8</v>
          </cell>
          <cell r="D7702" t="str">
            <v>吨</v>
          </cell>
          <cell r="E7702">
            <v>16</v>
          </cell>
          <cell r="F7702">
            <v>45926</v>
          </cell>
          <cell r="G7702" t="str">
            <v>(五冶建设空港兴城怡心街道83亩项目)成都市双流区怡心街道高峰社区一组剑和路一段空港兴城怡心街道83亩项目中国五冶项目部</v>
          </cell>
          <cell r="H7702" t="str">
            <v>王刚</v>
          </cell>
          <cell r="I7702">
            <v>15881190525</v>
          </cell>
        </row>
        <row r="7703">
          <cell r="A7703" t="str">
            <v>润耀</v>
          </cell>
          <cell r="B7703" t="str">
            <v>盘螺</v>
          </cell>
          <cell r="C7703" t="str">
            <v>HRB400E Φ10</v>
          </cell>
          <cell r="D7703" t="str">
            <v>吨</v>
          </cell>
          <cell r="E7703">
            <v>16</v>
          </cell>
          <cell r="F7703">
            <v>45926</v>
          </cell>
          <cell r="G7703" t="str">
            <v>(五冶建设空港兴城怡心街道83亩项目)成都市双流区怡心街道高峰社区一组剑和路一段空港兴城怡心街道83亩项目中国五冶项目部</v>
          </cell>
          <cell r="H7703" t="str">
            <v>王刚</v>
          </cell>
          <cell r="I7703">
            <v>15881190525</v>
          </cell>
        </row>
        <row r="7704">
          <cell r="A7704" t="str">
            <v>达钢</v>
          </cell>
          <cell r="B7704" t="str">
            <v>盘螺</v>
          </cell>
          <cell r="C7704" t="str">
            <v>HRB400E Φ12</v>
          </cell>
          <cell r="D7704" t="str">
            <v>吨</v>
          </cell>
          <cell r="E7704">
            <v>35</v>
          </cell>
          <cell r="F7704">
            <v>45927</v>
          </cell>
          <cell r="G7704" t="str">
            <v>（自永1标八局二分公司钢筋棚）四川省自贡市大安区牛佛镇</v>
          </cell>
          <cell r="H7704" t="str">
            <v>王君杰</v>
          </cell>
          <cell r="I7704">
            <v>18919619850</v>
          </cell>
        </row>
        <row r="7705">
          <cell r="A7705" t="str">
            <v>达钢</v>
          </cell>
          <cell r="B7705" t="str">
            <v>盘螺</v>
          </cell>
          <cell r="C7705" t="str">
            <v>HRB400E Φ12</v>
          </cell>
          <cell r="D7705" t="str">
            <v>吨</v>
          </cell>
          <cell r="E7705">
            <v>70</v>
          </cell>
          <cell r="F7705">
            <v>45927</v>
          </cell>
          <cell r="G7705" t="str">
            <v>（自永2标九局西南分公司钢筋棚）四川省自贡市骑龙镇大湾村</v>
          </cell>
          <cell r="H7705" t="str">
            <v>高彦彬</v>
          </cell>
          <cell r="I7705">
            <v>13835906370</v>
          </cell>
        </row>
        <row r="7706">
          <cell r="A7706" t="str">
            <v>德胜恒嘉</v>
          </cell>
          <cell r="B7706" t="str">
            <v>螺纹钢</v>
          </cell>
          <cell r="C7706" t="str">
            <v>HRB400E Φ16×9米</v>
          </cell>
          <cell r="D7706" t="str">
            <v>吨</v>
          </cell>
          <cell r="E7706">
            <v>70</v>
          </cell>
          <cell r="F7706">
            <v>45927</v>
          </cell>
          <cell r="G7706" t="str">
            <v>（自永1标八局二分公司钢筋棚）四川省自贡市大安区牛佛镇</v>
          </cell>
          <cell r="H7706" t="str">
            <v>王君杰</v>
          </cell>
          <cell r="I7706">
            <v>18919619850</v>
          </cell>
        </row>
        <row r="7707">
          <cell r="A7707" t="str">
            <v>德胜恒嘉</v>
          </cell>
          <cell r="B7707" t="str">
            <v>螺纹钢</v>
          </cell>
          <cell r="C7707" t="str">
            <v>HRB400E Φ12×9米</v>
          </cell>
          <cell r="D7707" t="str">
            <v>吨</v>
          </cell>
          <cell r="E7707">
            <v>35</v>
          </cell>
          <cell r="F7707">
            <v>45927</v>
          </cell>
          <cell r="G7707" t="str">
            <v>（自永1标八局二分公司钢筋棚）四川省自贡市大安区牛佛镇</v>
          </cell>
          <cell r="H7707" t="str">
            <v>王君杰</v>
          </cell>
          <cell r="I7707">
            <v>18919619850</v>
          </cell>
        </row>
        <row r="7708">
          <cell r="A7708" t="str">
            <v>德胜恒嘉</v>
          </cell>
          <cell r="B7708" t="str">
            <v>螺纹钢</v>
          </cell>
          <cell r="C7708" t="str">
            <v>HRB400E Φ20×12米</v>
          </cell>
          <cell r="D7708" t="str">
            <v>吨</v>
          </cell>
          <cell r="E7708">
            <v>16</v>
          </cell>
          <cell r="F7708">
            <v>45927</v>
          </cell>
          <cell r="G7708" t="str">
            <v>（自永2标九局西南分公司钢筋棚）四川省自贡市骑龙镇大湾村</v>
          </cell>
          <cell r="H7708" t="str">
            <v>高彦彬</v>
          </cell>
          <cell r="I7708">
            <v>13835906370</v>
          </cell>
        </row>
        <row r="7709">
          <cell r="A7709" t="str">
            <v>德胜恒嘉</v>
          </cell>
          <cell r="B7709" t="str">
            <v>螺纹钢</v>
          </cell>
          <cell r="C7709" t="str">
            <v>HRB400E Φ20×9米</v>
          </cell>
          <cell r="D7709" t="str">
            <v>吨</v>
          </cell>
          <cell r="E7709">
            <v>19</v>
          </cell>
          <cell r="F7709">
            <v>45927</v>
          </cell>
          <cell r="G7709" t="str">
            <v>（自永2标九局西南分公司钢筋棚）四川省自贡市骑龙镇大湾村</v>
          </cell>
          <cell r="H7709" t="str">
            <v>高彦彬</v>
          </cell>
          <cell r="I7709">
            <v>13835906370</v>
          </cell>
        </row>
        <row r="7710">
          <cell r="A7710" t="str">
            <v>德胜恒嘉</v>
          </cell>
          <cell r="B7710" t="str">
            <v>螺纹钢</v>
          </cell>
          <cell r="C7710" t="str">
            <v>HRB400E Φ16×9米</v>
          </cell>
          <cell r="D7710" t="str">
            <v>吨</v>
          </cell>
          <cell r="E7710">
            <v>10</v>
          </cell>
          <cell r="F7710">
            <v>45927</v>
          </cell>
          <cell r="G7710" t="str">
            <v>（自永2标九局西南分公司钢筋棚）四川省自贡市骑龙镇大湾村</v>
          </cell>
          <cell r="H7710" t="str">
            <v>高彦彬</v>
          </cell>
          <cell r="I7710">
            <v>13835906370</v>
          </cell>
        </row>
        <row r="7711">
          <cell r="A7711" t="str">
            <v>德胜恒嘉</v>
          </cell>
          <cell r="B7711" t="str">
            <v>螺纹钢</v>
          </cell>
          <cell r="C7711" t="str">
            <v>HRB400E Φ16×12米</v>
          </cell>
          <cell r="D7711" t="str">
            <v>吨</v>
          </cell>
          <cell r="E7711">
            <v>25</v>
          </cell>
          <cell r="F7711">
            <v>45927</v>
          </cell>
          <cell r="G7711" t="str">
            <v>（自永2标九局西南分公司钢筋棚）四川省自贡市骑龙镇大湾村</v>
          </cell>
          <cell r="H7711" t="str">
            <v>高彦彬</v>
          </cell>
          <cell r="I7711">
            <v>13835906370</v>
          </cell>
        </row>
        <row r="7712">
          <cell r="A7712" t="str">
            <v>德胜恒嘉</v>
          </cell>
          <cell r="B7712" t="str">
            <v>螺纹钢</v>
          </cell>
          <cell r="C7712" t="str">
            <v>HRB400E  22  9m</v>
          </cell>
          <cell r="D7712" t="str">
            <v>吨</v>
          </cell>
          <cell r="E7712">
            <v>35</v>
          </cell>
          <cell r="F7712">
            <v>45927</v>
          </cell>
          <cell r="G7712" t="str">
            <v>（中铁广州局-资乐高速5标）四川省乐山市井研县希望大道116号</v>
          </cell>
          <cell r="H7712" t="str">
            <v>廖俊杰</v>
          </cell>
          <cell r="I7712">
            <v>15775100965</v>
          </cell>
        </row>
        <row r="7713">
          <cell r="A7713" t="str">
            <v>德胜恒嘉</v>
          </cell>
          <cell r="B7713" t="str">
            <v>螺纹钢</v>
          </cell>
          <cell r="C7713" t="str">
            <v>HRB400E  28  9m</v>
          </cell>
          <cell r="D7713" t="str">
            <v>吨</v>
          </cell>
          <cell r="E7713">
            <v>70</v>
          </cell>
          <cell r="F7713">
            <v>45927</v>
          </cell>
          <cell r="G7713" t="str">
            <v>（中铁广州局-资乐高速5标）四川省乐山市井研县希望大道116号</v>
          </cell>
          <cell r="H7713" t="str">
            <v>廖俊杰</v>
          </cell>
          <cell r="I7713">
            <v>15775100965</v>
          </cell>
        </row>
        <row r="7714">
          <cell r="A7714" t="str">
            <v>德胜恒嘉</v>
          </cell>
          <cell r="B7714" t="str">
            <v>螺纹钢</v>
          </cell>
          <cell r="C7714" t="str">
            <v>HRB400E  20  12m</v>
          </cell>
          <cell r="D7714" t="str">
            <v>吨</v>
          </cell>
          <cell r="E7714">
            <v>70</v>
          </cell>
          <cell r="F7714">
            <v>45927</v>
          </cell>
          <cell r="G7714" t="str">
            <v>（中铁广州局-资乐高速5标）四川省乐山市井研县希望大道116号</v>
          </cell>
          <cell r="H7714" t="str">
            <v>廖俊杰</v>
          </cell>
          <cell r="I7714">
            <v>15775100965</v>
          </cell>
        </row>
        <row r="7715">
          <cell r="A7715" t="str">
            <v>湖北商贸</v>
          </cell>
          <cell r="B7715" t="str">
            <v>盘螺</v>
          </cell>
          <cell r="C7715" t="str">
            <v>HRB400E  12 </v>
          </cell>
          <cell r="D7715" t="str">
            <v>吨</v>
          </cell>
          <cell r="E7715">
            <v>70</v>
          </cell>
          <cell r="F7715">
            <v>45927</v>
          </cell>
          <cell r="G7715" t="str">
            <v>（中铁广州局-资乐高速5标）四川省乐山市井研县希望大道116号</v>
          </cell>
          <cell r="H7715" t="str">
            <v>廖俊杰</v>
          </cell>
          <cell r="I7715">
            <v>15775100965</v>
          </cell>
        </row>
        <row r="7716">
          <cell r="A7716" t="str">
            <v>湖北商贸</v>
          </cell>
          <cell r="B7716" t="str">
            <v>高线</v>
          </cell>
          <cell r="C7716" t="str">
            <v>HPB300   8 </v>
          </cell>
          <cell r="D7716" t="str">
            <v>吨</v>
          </cell>
          <cell r="E7716">
            <v>35</v>
          </cell>
          <cell r="F7716">
            <v>45927</v>
          </cell>
          <cell r="G7716" t="str">
            <v>（中铁广州局-资乐高速5标）四川省乐山市井研县希望大道116号2号梁场</v>
          </cell>
          <cell r="H7716" t="str">
            <v>廖俊杰</v>
          </cell>
          <cell r="I7716">
            <v>15775100965</v>
          </cell>
        </row>
        <row r="7717">
          <cell r="A7717" t="str">
            <v>湖北商贸</v>
          </cell>
          <cell r="B7717" t="str">
            <v>高线</v>
          </cell>
          <cell r="C7717" t="str">
            <v>HPB300   10 </v>
          </cell>
          <cell r="D7717" t="str">
            <v>吨</v>
          </cell>
          <cell r="E7717">
            <v>35</v>
          </cell>
          <cell r="F7717">
            <v>45927</v>
          </cell>
          <cell r="G7717" t="str">
            <v>（中铁广州局-资乐高速5标）四川省乐山市井研县希望大道116号2号梁场</v>
          </cell>
          <cell r="H7717" t="str">
            <v>廖俊杰</v>
          </cell>
          <cell r="I7717">
            <v>15775100965</v>
          </cell>
        </row>
        <row r="7718">
          <cell r="A7718" t="str">
            <v>吉晨盛泰</v>
          </cell>
          <cell r="B7718" t="str">
            <v>高线</v>
          </cell>
          <cell r="C7718" t="str">
            <v>HPB300 Φ8</v>
          </cell>
          <cell r="D7718" t="str">
            <v>吨</v>
          </cell>
          <cell r="E7718">
            <v>2</v>
          </cell>
          <cell r="F7718">
            <v>45927</v>
          </cell>
          <cell r="G7718" t="str">
            <v>(五冶建设锦江区林家坝片区20号地块商业项目)锦江区泰昌路锦江28亩项目部</v>
          </cell>
          <cell r="H7718" t="str">
            <v>陶杰</v>
          </cell>
          <cell r="I7718">
            <v>13980247952</v>
          </cell>
        </row>
        <row r="7719">
          <cell r="A7719" t="str">
            <v>吉晨盛泰</v>
          </cell>
          <cell r="B7719" t="str">
            <v>螺纹钢</v>
          </cell>
          <cell r="C7719" t="str">
            <v>HRB400E Φ16 9m</v>
          </cell>
          <cell r="D7719" t="str">
            <v>吨</v>
          </cell>
          <cell r="E7719">
            <v>5.4</v>
          </cell>
          <cell r="F7719">
            <v>45927</v>
          </cell>
          <cell r="G7719" t="str">
            <v>(五冶建设锦江区林家坝片区20号地块商业项目)锦江区泰昌路锦江28亩项目部</v>
          </cell>
          <cell r="H7719" t="str">
            <v>陶杰</v>
          </cell>
          <cell r="I7719">
            <v>13980247952</v>
          </cell>
        </row>
        <row r="7720">
          <cell r="A7720" t="str">
            <v>吉晨盛泰</v>
          </cell>
          <cell r="B7720" t="str">
            <v>螺纹钢</v>
          </cell>
          <cell r="C7720" t="str">
            <v>HRB400E Φ25 9m</v>
          </cell>
          <cell r="D7720" t="str">
            <v>吨</v>
          </cell>
          <cell r="E7720">
            <v>27</v>
          </cell>
          <cell r="F7720">
            <v>45927</v>
          </cell>
          <cell r="G7720" t="str">
            <v>(五冶建设锦江区林家坝片区20号地块商业项目)锦江区泰昌路锦江28亩项目部</v>
          </cell>
          <cell r="H7720" t="str">
            <v>陶杰</v>
          </cell>
          <cell r="I7720">
            <v>13980247952</v>
          </cell>
        </row>
        <row r="7721">
          <cell r="A7721" t="str">
            <v>吉晨盛泰</v>
          </cell>
          <cell r="B7721" t="str">
            <v>盘螺</v>
          </cell>
          <cell r="C7721" t="str">
            <v>HRB400E Φ8</v>
          </cell>
          <cell r="D7721" t="str">
            <v>吨</v>
          </cell>
          <cell r="E7721">
            <v>25</v>
          </cell>
          <cell r="F7721">
            <v>45927</v>
          </cell>
          <cell r="G7721" t="str">
            <v>(五冶建设师大附中外语校新建教学楼工程)四川省成都市成华区大观堰2号(四川师范大学附属中学外国语学校)</v>
          </cell>
          <cell r="H7721" t="str">
            <v>蔡浩</v>
          </cell>
          <cell r="I7721">
            <v>13980880820</v>
          </cell>
        </row>
        <row r="7722">
          <cell r="A7722" t="str">
            <v>吉晨盛泰</v>
          </cell>
          <cell r="B7722" t="str">
            <v>盘螺</v>
          </cell>
          <cell r="C7722" t="str">
            <v>HRB400E Φ10</v>
          </cell>
          <cell r="D7722" t="str">
            <v>吨</v>
          </cell>
          <cell r="E7722">
            <v>10</v>
          </cell>
          <cell r="F7722">
            <v>45927</v>
          </cell>
          <cell r="G7722" t="str">
            <v>(五冶建设师大附中外语校新建教学楼工程)四川省成都市成华区大观堰2号(四川师范大学附属中学外国语学校)</v>
          </cell>
          <cell r="H7722" t="str">
            <v>蔡浩</v>
          </cell>
          <cell r="I7722">
            <v>13980880820</v>
          </cell>
        </row>
        <row r="7723">
          <cell r="A7723" t="str">
            <v>吉晨盛泰</v>
          </cell>
          <cell r="B7723" t="str">
            <v>螺纹钢</v>
          </cell>
          <cell r="C7723" t="str">
            <v>HRB400E Φ12 9m</v>
          </cell>
          <cell r="D7723" t="str">
            <v>吨</v>
          </cell>
          <cell r="E7723">
            <v>12.5</v>
          </cell>
          <cell r="F7723">
            <v>45927</v>
          </cell>
          <cell r="G7723" t="str">
            <v>(五冶建设师大附中外语校新建教学楼工程)四川省成都市成华区大观堰2号(四川师范大学附属中学外国语学校)</v>
          </cell>
          <cell r="H7723" t="str">
            <v>蔡浩</v>
          </cell>
          <cell r="I7723">
            <v>13980880820</v>
          </cell>
        </row>
        <row r="7724">
          <cell r="A7724" t="str">
            <v>吉晨盛泰</v>
          </cell>
          <cell r="B7724" t="str">
            <v>螺纹钢</v>
          </cell>
          <cell r="C7724" t="str">
            <v>HRB500E Φ12</v>
          </cell>
          <cell r="D7724" t="str">
            <v>吨</v>
          </cell>
          <cell r="E7724">
            <v>2.5</v>
          </cell>
          <cell r="F7724">
            <v>45927</v>
          </cell>
          <cell r="G7724" t="str">
            <v>(五冶建设师大附中外语校新建教学楼工程)四川省成都市成华区大观堰2号(四川师范大学附属中学外国语学校)</v>
          </cell>
          <cell r="H7724" t="str">
            <v>蔡浩</v>
          </cell>
          <cell r="I7724">
            <v>13980880820</v>
          </cell>
        </row>
        <row r="7725">
          <cell r="A7725" t="str">
            <v>吉晨盛泰</v>
          </cell>
          <cell r="B7725" t="str">
            <v>螺纹钢</v>
          </cell>
          <cell r="C7725" t="str">
            <v>HRB500E Φ22</v>
          </cell>
          <cell r="D7725" t="str">
            <v>吨</v>
          </cell>
          <cell r="E7725">
            <v>5</v>
          </cell>
          <cell r="F7725">
            <v>45927</v>
          </cell>
          <cell r="G7725" t="str">
            <v>(五冶建设师大附中外语校新建教学楼工程)四川省成都市成华区大观堰2号(四川师范大学附属中学外国语学校)</v>
          </cell>
          <cell r="H7725" t="str">
            <v>蔡浩</v>
          </cell>
          <cell r="I7725">
            <v>13980880820</v>
          </cell>
        </row>
        <row r="7726">
          <cell r="A7726" t="str">
            <v>吉晨盛泰</v>
          </cell>
          <cell r="B7726" t="str">
            <v>螺纹钢</v>
          </cell>
          <cell r="C7726" t="str">
            <v>HRB500E Φ28</v>
          </cell>
          <cell r="D7726" t="str">
            <v>吨</v>
          </cell>
          <cell r="E7726">
            <v>5</v>
          </cell>
          <cell r="F7726">
            <v>45927</v>
          </cell>
          <cell r="G7726" t="str">
            <v>(五冶建设师大附中外语校新建教学楼工程)四川省成都市成华区大观堰2号(四川师范大学附属中学外国语学校)</v>
          </cell>
          <cell r="H7726" t="str">
            <v>蔡浩</v>
          </cell>
          <cell r="I7726">
            <v>13980880820</v>
          </cell>
        </row>
        <row r="7727">
          <cell r="A7727" t="str">
            <v>吉晨盛泰</v>
          </cell>
          <cell r="B7727" t="str">
            <v>螺纹钢</v>
          </cell>
          <cell r="C7727" t="str">
            <v>HRB500E Φ32</v>
          </cell>
          <cell r="D7727" t="str">
            <v>吨</v>
          </cell>
          <cell r="E7727">
            <v>10</v>
          </cell>
          <cell r="F7727">
            <v>45927</v>
          </cell>
          <cell r="G7727" t="str">
            <v>(五冶建设师大附中外语校新建教学楼工程)四川省成都市成华区大观堰2号(四川师范大学附属中学外国语学校)</v>
          </cell>
          <cell r="H7727" t="str">
            <v>蔡浩</v>
          </cell>
          <cell r="I7727">
            <v>13980880820</v>
          </cell>
        </row>
        <row r="7728">
          <cell r="A7728" t="str">
            <v>晋邦</v>
          </cell>
          <cell r="B7728" t="str">
            <v>螺纹钢</v>
          </cell>
          <cell r="C7728" t="str">
            <v>HRB500E Φ20</v>
          </cell>
          <cell r="D7728" t="str">
            <v>吨</v>
          </cell>
          <cell r="E7728">
            <v>13</v>
          </cell>
          <cell r="F7728">
            <v>45927</v>
          </cell>
          <cell r="G7728" t="str">
            <v>（商投建工达州中医药科技园-4工区-9号楼）达州市通川区达州中医药职业学院犀牛大道北段</v>
          </cell>
          <cell r="H7728" t="str">
            <v>张扬</v>
          </cell>
          <cell r="I7728">
            <v>18381904567</v>
          </cell>
        </row>
        <row r="7729">
          <cell r="A7729" t="str">
            <v>晋邦</v>
          </cell>
          <cell r="B7729" t="str">
            <v>螺纹钢</v>
          </cell>
          <cell r="C7729" t="str">
            <v>HRB500E Φ22</v>
          </cell>
          <cell r="D7729" t="str">
            <v>吨</v>
          </cell>
          <cell r="E7729">
            <v>8</v>
          </cell>
          <cell r="F7729">
            <v>45927</v>
          </cell>
          <cell r="G7729" t="str">
            <v>（商投建工达州中医药科技园-4工区-9号楼）达州市通川区达州中医药职业学院犀牛大道北段</v>
          </cell>
          <cell r="H7729" t="str">
            <v>张扬</v>
          </cell>
          <cell r="I7729">
            <v>18381904567</v>
          </cell>
        </row>
        <row r="7730">
          <cell r="A7730" t="str">
            <v>晋邦</v>
          </cell>
          <cell r="B7730" t="str">
            <v>螺纹钢</v>
          </cell>
          <cell r="C7730" t="str">
            <v>HRB500E Φ25</v>
          </cell>
          <cell r="D7730" t="str">
            <v>吨</v>
          </cell>
          <cell r="E7730">
            <v>13</v>
          </cell>
          <cell r="F7730">
            <v>45927</v>
          </cell>
          <cell r="G7730" t="str">
            <v>（商投建工达州中医药科技园-4工区-9号楼）达州市通川区达州中医药职业学院犀牛大道北段</v>
          </cell>
          <cell r="H7730" t="str">
            <v>张扬</v>
          </cell>
          <cell r="I7730">
            <v>18381904567</v>
          </cell>
        </row>
        <row r="7731">
          <cell r="A7731" t="str">
            <v>晋邦</v>
          </cell>
          <cell r="B7731" t="str">
            <v>盘螺</v>
          </cell>
          <cell r="C7731" t="str">
            <v>HRB400E Φ8</v>
          </cell>
          <cell r="D7731" t="str">
            <v>吨</v>
          </cell>
          <cell r="E7731">
            <v>28</v>
          </cell>
          <cell r="F7731">
            <v>45927</v>
          </cell>
          <cell r="G7731" t="str">
            <v>（商投建工达州中医药科技园-4工区-10号楼）达州市通川区达州中医药职业学院犀牛大道北段</v>
          </cell>
          <cell r="H7731" t="str">
            <v>张扬</v>
          </cell>
          <cell r="I7731">
            <v>18381904567</v>
          </cell>
        </row>
        <row r="7732">
          <cell r="A7732" t="str">
            <v>晋邦</v>
          </cell>
          <cell r="B7732" t="str">
            <v>螺纹钢</v>
          </cell>
          <cell r="C7732" t="str">
            <v>HRB400E Φ16 9m</v>
          </cell>
          <cell r="D7732" t="str">
            <v>吨</v>
          </cell>
          <cell r="E7732">
            <v>3</v>
          </cell>
          <cell r="F7732">
            <v>45927</v>
          </cell>
          <cell r="G7732" t="str">
            <v>（商投建工达州中医药科技园-4工区-10号楼）达州市通川区达州中医药职业学院犀牛大道北段</v>
          </cell>
          <cell r="H7732" t="str">
            <v>张扬</v>
          </cell>
          <cell r="I7732">
            <v>18381904567</v>
          </cell>
        </row>
        <row r="7733">
          <cell r="A7733" t="str">
            <v>晋邦</v>
          </cell>
          <cell r="B7733" t="str">
            <v>螺纹钢</v>
          </cell>
          <cell r="C7733" t="str">
            <v>HRB400E Φ22 9m</v>
          </cell>
          <cell r="D7733" t="str">
            <v>吨</v>
          </cell>
          <cell r="E7733">
            <v>6</v>
          </cell>
          <cell r="F7733">
            <v>45927</v>
          </cell>
          <cell r="G7733" t="str">
            <v>（商投建工达州中医药科技园-4工区-10号楼）达州市通川区达州中医药职业学院犀牛大道北段</v>
          </cell>
          <cell r="H7733" t="str">
            <v>张扬</v>
          </cell>
          <cell r="I7733">
            <v>18381904567</v>
          </cell>
        </row>
        <row r="7734">
          <cell r="A7734" t="str">
            <v>晋邦</v>
          </cell>
          <cell r="B7734" t="str">
            <v>螺纹钢</v>
          </cell>
          <cell r="C7734" t="str">
            <v>HRB500E Φ16</v>
          </cell>
          <cell r="D7734" t="str">
            <v>吨</v>
          </cell>
          <cell r="E7734">
            <v>5</v>
          </cell>
          <cell r="F7734">
            <v>45927</v>
          </cell>
          <cell r="G7734" t="str">
            <v>（商投建工达州中医药科技园-4工区-10号楼）达州市通川区达州中医药职业学院犀牛大道北段</v>
          </cell>
          <cell r="H7734" t="str">
            <v>张扬</v>
          </cell>
          <cell r="I7734">
            <v>18381904567</v>
          </cell>
        </row>
        <row r="7735">
          <cell r="A7735" t="str">
            <v>晋邦</v>
          </cell>
          <cell r="B7735" t="str">
            <v>螺纹钢</v>
          </cell>
          <cell r="C7735" t="str">
            <v>HRB500E Φ18</v>
          </cell>
          <cell r="D7735" t="str">
            <v>吨</v>
          </cell>
          <cell r="E7735">
            <v>10</v>
          </cell>
          <cell r="F7735">
            <v>45927</v>
          </cell>
          <cell r="G7735" t="str">
            <v>（商投建工达州中医药科技园-4工区-10号楼）达州市通川区达州中医药职业学院犀牛大道北段</v>
          </cell>
          <cell r="H7735" t="str">
            <v>张扬</v>
          </cell>
          <cell r="I7735">
            <v>18381904567</v>
          </cell>
        </row>
        <row r="7736">
          <cell r="A7736" t="str">
            <v>晋邦</v>
          </cell>
          <cell r="B7736" t="str">
            <v>螺纹钢</v>
          </cell>
          <cell r="C7736" t="str">
            <v>HRB500E Φ20</v>
          </cell>
          <cell r="D7736" t="str">
            <v>吨</v>
          </cell>
          <cell r="E7736">
            <v>13</v>
          </cell>
          <cell r="F7736">
            <v>45927</v>
          </cell>
          <cell r="G7736" t="str">
            <v>（商投建工达州中医药科技园-4工区-10号楼）达州市通川区达州中医药职业学院犀牛大道北段</v>
          </cell>
          <cell r="H7736" t="str">
            <v>张扬</v>
          </cell>
          <cell r="I7736">
            <v>18381904567</v>
          </cell>
        </row>
        <row r="7737">
          <cell r="A7737" t="str">
            <v>晋邦</v>
          </cell>
          <cell r="B7737" t="str">
            <v>螺纹钢</v>
          </cell>
          <cell r="C7737" t="str">
            <v>HRB500E Φ25</v>
          </cell>
          <cell r="D7737" t="str">
            <v>吨</v>
          </cell>
          <cell r="E7737">
            <v>5</v>
          </cell>
          <cell r="F7737">
            <v>45927</v>
          </cell>
          <cell r="G7737" t="str">
            <v>（商投建工达州中医药科技园-4工区-10号楼）达州市通川区达州中医药职业学院犀牛大道北段</v>
          </cell>
          <cell r="H7737" t="str">
            <v>张扬</v>
          </cell>
          <cell r="I7737">
            <v>18381904567</v>
          </cell>
        </row>
        <row r="7738">
          <cell r="A7738" t="str">
            <v>晋邦</v>
          </cell>
          <cell r="B7738" t="str">
            <v>盘螺</v>
          </cell>
          <cell r="C7738" t="str">
            <v>HRB400E Φ10</v>
          </cell>
          <cell r="D7738" t="str">
            <v>吨</v>
          </cell>
          <cell r="E7738">
            <v>12</v>
          </cell>
          <cell r="F7738">
            <v>45927</v>
          </cell>
          <cell r="G7738" t="str">
            <v>（商投建工达州中医药科技园-1工区）达州市通川区达州中医药职业学院犀牛大道北段</v>
          </cell>
          <cell r="H7738" t="str">
            <v>程黄刚</v>
          </cell>
          <cell r="I7738">
            <v>15108211617</v>
          </cell>
        </row>
        <row r="7739">
          <cell r="A7739" t="str">
            <v>晋邦</v>
          </cell>
          <cell r="B7739" t="str">
            <v>螺纹钢</v>
          </cell>
          <cell r="C7739" t="str">
            <v>HRB400E Φ14 9m</v>
          </cell>
          <cell r="D7739" t="str">
            <v>吨</v>
          </cell>
          <cell r="E7739">
            <v>3</v>
          </cell>
          <cell r="F7739">
            <v>45927</v>
          </cell>
          <cell r="G7739" t="str">
            <v>（商投建工达州中医药科技园-1工区）达州市通川区达州中医药职业学院犀牛大道北段</v>
          </cell>
          <cell r="H7739" t="str">
            <v>程黄刚</v>
          </cell>
          <cell r="I7739">
            <v>15108211617</v>
          </cell>
        </row>
        <row r="7740">
          <cell r="A7740" t="str">
            <v>晋邦</v>
          </cell>
          <cell r="B7740" t="str">
            <v>螺纹钢</v>
          </cell>
          <cell r="C7740" t="str">
            <v>HRB400E Φ20 9m</v>
          </cell>
          <cell r="D7740" t="str">
            <v>吨</v>
          </cell>
          <cell r="E7740">
            <v>5</v>
          </cell>
          <cell r="F7740">
            <v>45927</v>
          </cell>
          <cell r="G7740" t="str">
            <v>（商投建工达州中医药科技园-1工区）达州市通川区达州中医药职业学院犀牛大道北段</v>
          </cell>
          <cell r="H7740" t="str">
            <v>程黄刚</v>
          </cell>
          <cell r="I7740">
            <v>15108211617</v>
          </cell>
        </row>
        <row r="7741">
          <cell r="A7741" t="str">
            <v>晋邦</v>
          </cell>
          <cell r="B7741" t="str">
            <v>螺纹钢</v>
          </cell>
          <cell r="C7741" t="str">
            <v>HRB400E Φ22 9m</v>
          </cell>
          <cell r="D7741" t="str">
            <v>吨</v>
          </cell>
          <cell r="E7741">
            <v>16</v>
          </cell>
          <cell r="F7741">
            <v>45927</v>
          </cell>
          <cell r="G7741" t="str">
            <v>（商投建工达州中医药科技园-1工区）达州市通川区达州中医药职业学院犀牛大道北段</v>
          </cell>
          <cell r="H7741" t="str">
            <v>程黄刚</v>
          </cell>
          <cell r="I7741">
            <v>15108211617</v>
          </cell>
        </row>
        <row r="7742">
          <cell r="A7742" t="str">
            <v>达钢</v>
          </cell>
          <cell r="B7742" t="str">
            <v>盘螺</v>
          </cell>
          <cell r="C7742" t="str">
            <v>HRB400E Φ8</v>
          </cell>
          <cell r="D7742" t="str">
            <v>吨</v>
          </cell>
          <cell r="E7742">
            <v>2.4</v>
          </cell>
          <cell r="F7742">
            <v>45928</v>
          </cell>
          <cell r="G7742" t="str">
            <v>(武汉电气化局成达万高铁强电项目-达州主城区-达州南站)四川省达州市达川区达州南站</v>
          </cell>
          <cell r="H7742" t="str">
            <v>杨人志</v>
          </cell>
          <cell r="I7742">
            <v>18782679099</v>
          </cell>
        </row>
        <row r="7743">
          <cell r="A7743" t="str">
            <v>达钢</v>
          </cell>
          <cell r="B7743" t="str">
            <v>盘螺</v>
          </cell>
          <cell r="C7743" t="str">
            <v>HRB400E Φ10</v>
          </cell>
          <cell r="D7743" t="str">
            <v>吨</v>
          </cell>
          <cell r="E7743">
            <v>24</v>
          </cell>
          <cell r="F7743">
            <v>45928</v>
          </cell>
          <cell r="G7743" t="str">
            <v>(武汉电气化局成达万高铁强电项目-达州主城区-达州南站)四川省达州市达川区达州南站</v>
          </cell>
          <cell r="H7743" t="str">
            <v>杨人志</v>
          </cell>
          <cell r="I7743">
            <v>18782679099</v>
          </cell>
        </row>
        <row r="7744">
          <cell r="A7744" t="str">
            <v>达钢</v>
          </cell>
          <cell r="B7744" t="str">
            <v>螺纹钢</v>
          </cell>
          <cell r="C7744" t="str">
            <v>HRB400E Φ14 9m</v>
          </cell>
          <cell r="D7744" t="str">
            <v>吨</v>
          </cell>
          <cell r="E7744">
            <v>9</v>
          </cell>
          <cell r="F7744">
            <v>45928</v>
          </cell>
          <cell r="G7744" t="str">
            <v>(武汉电气化局成达万高铁强电项目-达州主城区-达州南站)四川省达州市达川区达州南站</v>
          </cell>
          <cell r="H7744" t="str">
            <v>杨人志</v>
          </cell>
          <cell r="I7744">
            <v>18782679099</v>
          </cell>
        </row>
        <row r="7745">
          <cell r="A7745" t="str">
            <v>达钢</v>
          </cell>
          <cell r="B7745" t="str">
            <v>螺纹钢</v>
          </cell>
          <cell r="C7745" t="str">
            <v>HRB400E Φ16 9m</v>
          </cell>
          <cell r="D7745" t="str">
            <v>吨</v>
          </cell>
          <cell r="E7745">
            <v>9</v>
          </cell>
          <cell r="F7745">
            <v>45928</v>
          </cell>
          <cell r="G7745" t="str">
            <v>(武汉电气化局成达万高铁强电项目-达州主城区-达州南站)四川省达州市达川区达州南站</v>
          </cell>
          <cell r="H7745" t="str">
            <v>杨人志</v>
          </cell>
          <cell r="I7745">
            <v>18782679099</v>
          </cell>
        </row>
        <row r="7746">
          <cell r="A7746" t="str">
            <v>达钢</v>
          </cell>
          <cell r="B7746" t="str">
            <v>螺纹钢</v>
          </cell>
          <cell r="C7746" t="str">
            <v>HRB400E Φ20 9m</v>
          </cell>
          <cell r="D7746" t="str">
            <v>吨</v>
          </cell>
          <cell r="E7746">
            <v>30</v>
          </cell>
          <cell r="F7746">
            <v>45928</v>
          </cell>
          <cell r="G7746" t="str">
            <v>(武汉电气化局成达万高铁强电项目-达州主城区-达州南站)四川省达州市达川区达州南站</v>
          </cell>
          <cell r="H7746" t="str">
            <v>杨人志</v>
          </cell>
          <cell r="I7746">
            <v>18782679099</v>
          </cell>
        </row>
        <row r="7747">
          <cell r="A7747" t="str">
            <v>达钢</v>
          </cell>
          <cell r="B7747" t="str">
            <v>螺纹钢</v>
          </cell>
          <cell r="C7747" t="str">
            <v>HRB400E Φ25 9m</v>
          </cell>
          <cell r="D7747" t="str">
            <v>吨</v>
          </cell>
          <cell r="E7747">
            <v>15</v>
          </cell>
          <cell r="F7747">
            <v>45928</v>
          </cell>
          <cell r="G7747" t="str">
            <v>(武汉电气化局成达万高铁强电项目-达州主城区-达州南站)四川省达州市达川区达州南站</v>
          </cell>
          <cell r="H7747" t="str">
            <v>杨人志</v>
          </cell>
          <cell r="I7747">
            <v>18782679099</v>
          </cell>
        </row>
        <row r="7748">
          <cell r="A7748" t="str">
            <v>达钢</v>
          </cell>
          <cell r="B7748" t="str">
            <v>盘螺</v>
          </cell>
          <cell r="C7748" t="str">
            <v>HRB400E Φ8</v>
          </cell>
          <cell r="D7748" t="str">
            <v>吨</v>
          </cell>
          <cell r="E7748">
            <v>10</v>
          </cell>
          <cell r="F7748">
            <v>45928</v>
          </cell>
          <cell r="G7748" t="str">
            <v>(武汉电气化局成达万高铁强电项目-南充营山)四川省南充市营山县保真路景阳名城南50米(保真路东)</v>
          </cell>
          <cell r="H7748" t="str">
            <v>周开亮</v>
          </cell>
          <cell r="I7748">
            <v>18381485052</v>
          </cell>
        </row>
        <row r="7749">
          <cell r="A7749" t="str">
            <v>达钢</v>
          </cell>
          <cell r="B7749" t="str">
            <v>盘螺</v>
          </cell>
          <cell r="C7749" t="str">
            <v>HRB400E Φ10</v>
          </cell>
          <cell r="D7749" t="str">
            <v>吨</v>
          </cell>
          <cell r="E7749">
            <v>10</v>
          </cell>
          <cell r="F7749">
            <v>45928</v>
          </cell>
          <cell r="G7749" t="str">
            <v>(武汉电气化局成达万高铁强电项目-南充营山)四川省南充市营山县保真路景阳名城南50米(保真路东)</v>
          </cell>
          <cell r="H7749" t="str">
            <v>周开亮</v>
          </cell>
          <cell r="I7749">
            <v>18381485052</v>
          </cell>
        </row>
        <row r="7750">
          <cell r="A7750" t="str">
            <v>达钢</v>
          </cell>
          <cell r="B7750" t="str">
            <v>螺纹钢</v>
          </cell>
          <cell r="C7750" t="str">
            <v>HRB400E Φ12 9m</v>
          </cell>
          <cell r="D7750" t="str">
            <v>吨</v>
          </cell>
          <cell r="E7750">
            <v>6</v>
          </cell>
          <cell r="F7750">
            <v>45928</v>
          </cell>
          <cell r="G7750" t="str">
            <v>(武汉电气化局成达万高铁强电项目-南充营山)四川省南充市营山县保真路景阳名城南50米(保真路东)</v>
          </cell>
          <cell r="H7750" t="str">
            <v>周开亮</v>
          </cell>
          <cell r="I7750">
            <v>18381485052</v>
          </cell>
        </row>
        <row r="7751">
          <cell r="A7751" t="str">
            <v>达钢</v>
          </cell>
          <cell r="B7751" t="str">
            <v>螺纹钢</v>
          </cell>
          <cell r="C7751" t="str">
            <v>HRB400E Φ14 9m</v>
          </cell>
          <cell r="D7751" t="str">
            <v>吨</v>
          </cell>
          <cell r="E7751">
            <v>6</v>
          </cell>
          <cell r="F7751">
            <v>45928</v>
          </cell>
          <cell r="G7751" t="str">
            <v>(武汉电气化局成达万高铁强电项目-南充营山)四川省南充市营山县保真路景阳名城南50米(保真路东)</v>
          </cell>
          <cell r="H7751" t="str">
            <v>周开亮</v>
          </cell>
          <cell r="I7751">
            <v>18381485052</v>
          </cell>
        </row>
        <row r="7752">
          <cell r="A7752" t="str">
            <v>达钢</v>
          </cell>
          <cell r="B7752" t="str">
            <v>螺纹钢</v>
          </cell>
          <cell r="C7752" t="str">
            <v>HRB400E Φ16 9m</v>
          </cell>
          <cell r="D7752" t="str">
            <v>吨</v>
          </cell>
          <cell r="E7752">
            <v>3</v>
          </cell>
          <cell r="F7752">
            <v>45928</v>
          </cell>
          <cell r="G7752" t="str">
            <v>(武汉电气化局成达万高铁强电项目-南充营山)四川省南充市营山县保真路景阳名城南50米(保真路东)</v>
          </cell>
          <cell r="H7752" t="str">
            <v>周开亮</v>
          </cell>
          <cell r="I7752">
            <v>18381485052</v>
          </cell>
        </row>
        <row r="7753">
          <cell r="A7753" t="str">
            <v>达钢</v>
          </cell>
          <cell r="B7753" t="str">
            <v>盘螺</v>
          </cell>
          <cell r="C7753" t="str">
            <v>HRB400E Φ8</v>
          </cell>
          <cell r="D7753" t="str">
            <v>吨</v>
          </cell>
          <cell r="E7753">
            <v>70</v>
          </cell>
          <cell r="F7753">
            <v>45928</v>
          </cell>
          <cell r="G7753" t="str">
            <v>（华西简阳西城嘉苑）四川省成都市简阳市简城街道高屋村</v>
          </cell>
          <cell r="H7753" t="str">
            <v>张瀚镭</v>
          </cell>
          <cell r="I7753">
            <v>15884666220</v>
          </cell>
        </row>
        <row r="7754">
          <cell r="A7754" t="str">
            <v>达钢</v>
          </cell>
          <cell r="B7754" t="str">
            <v>盘螺</v>
          </cell>
          <cell r="C7754" t="str">
            <v>HRB400E Φ10</v>
          </cell>
          <cell r="D7754" t="str">
            <v>吨</v>
          </cell>
          <cell r="E7754">
            <v>70</v>
          </cell>
          <cell r="F7754">
            <v>45928</v>
          </cell>
          <cell r="G7754" t="str">
            <v>（华西简阳西城嘉苑）四川省成都市简阳市简城街道高屋村</v>
          </cell>
          <cell r="H7754" t="str">
            <v>张瀚镭</v>
          </cell>
          <cell r="I7754">
            <v>15884666220</v>
          </cell>
        </row>
        <row r="7755">
          <cell r="A7755" t="str">
            <v>达钢</v>
          </cell>
          <cell r="B7755" t="str">
            <v>盘螺</v>
          </cell>
          <cell r="C7755" t="str">
            <v>HRB400E Φ12</v>
          </cell>
          <cell r="D7755" t="str">
            <v>吨</v>
          </cell>
          <cell r="E7755">
            <v>35</v>
          </cell>
          <cell r="F7755">
            <v>45928</v>
          </cell>
          <cell r="G7755" t="str">
            <v>（华西简阳西城嘉苑）四川省成都市简阳市简城街道高屋村</v>
          </cell>
          <cell r="H7755" t="str">
            <v>张瀚镭</v>
          </cell>
          <cell r="I7755">
            <v>15884666220</v>
          </cell>
        </row>
        <row r="7756">
          <cell r="A7756" t="str">
            <v>润耀</v>
          </cell>
          <cell r="B7756" t="str">
            <v>螺纹钢</v>
          </cell>
          <cell r="C7756" t="str">
            <v>HRB400E Φ14 9m</v>
          </cell>
          <cell r="D7756" t="str">
            <v>吨</v>
          </cell>
          <cell r="E7756">
            <v>5</v>
          </cell>
          <cell r="F7756">
            <v>45928</v>
          </cell>
          <cell r="G7756" t="str">
            <v>(宜宾兴港三江新区长江工业园保障性租赁住房建设项目-土建)四川省宜宾市翠屏区永善路南段宜宾市三江新区长江工业园区</v>
          </cell>
          <cell r="H7756" t="str">
            <v>赵元虎</v>
          </cell>
          <cell r="I7756">
            <v>13684167136</v>
          </cell>
        </row>
        <row r="7757">
          <cell r="A7757" t="str">
            <v>润耀</v>
          </cell>
          <cell r="B7757" t="str">
            <v>螺纹钢</v>
          </cell>
          <cell r="C7757" t="str">
            <v>HRB400E Φ20 9m</v>
          </cell>
          <cell r="D7757" t="str">
            <v>吨</v>
          </cell>
          <cell r="E7757">
            <v>5</v>
          </cell>
          <cell r="F7757">
            <v>45928</v>
          </cell>
          <cell r="G7757" t="str">
            <v>(宜宾兴港三江新区长江工业园保障性租赁住房建设项目-土建)四川省宜宾市翠屏区永善路南段宜宾市三江新区长江工业园区</v>
          </cell>
          <cell r="H7757" t="str">
            <v>赵元虎</v>
          </cell>
          <cell r="I7757">
            <v>13684167136</v>
          </cell>
        </row>
        <row r="7758">
          <cell r="A7758" t="str">
            <v>润耀</v>
          </cell>
          <cell r="B7758" t="str">
            <v>螺纹钢</v>
          </cell>
          <cell r="C7758" t="str">
            <v>HRB400E Φ22 9m</v>
          </cell>
          <cell r="D7758" t="str">
            <v>吨</v>
          </cell>
          <cell r="E7758">
            <v>7.5</v>
          </cell>
          <cell r="F7758">
            <v>45928</v>
          </cell>
          <cell r="G7758" t="str">
            <v>(宜宾兴港三江新区长江工业园保障性租赁住房建设项目-土建)四川省宜宾市翠屏区永善路南段宜宾市三江新区长江工业园区</v>
          </cell>
          <cell r="H7758" t="str">
            <v>赵元虎</v>
          </cell>
          <cell r="I7758">
            <v>13684167136</v>
          </cell>
        </row>
        <row r="7759">
          <cell r="A7759" t="str">
            <v>润耀</v>
          </cell>
          <cell r="B7759" t="str">
            <v>螺纹钢</v>
          </cell>
          <cell r="C7759" t="str">
            <v>HRB400E Φ25 9m</v>
          </cell>
          <cell r="D7759" t="str">
            <v>吨</v>
          </cell>
          <cell r="E7759">
            <v>17.5</v>
          </cell>
          <cell r="F7759">
            <v>45928</v>
          </cell>
          <cell r="G7759" t="str">
            <v>(宜宾兴港三江新区长江工业园保障性租赁住房建设项目-土建)四川省宜宾市翠屏区永善路南段宜宾市三江新区长江工业园区</v>
          </cell>
          <cell r="H7759" t="str">
            <v>赵元虎</v>
          </cell>
          <cell r="I7759">
            <v>13684167136</v>
          </cell>
        </row>
        <row r="7760">
          <cell r="A7760" t="str">
            <v>润耀</v>
          </cell>
          <cell r="B7760" t="str">
            <v>盘螺</v>
          </cell>
          <cell r="C7760" t="str">
            <v>HRB400E Φ6</v>
          </cell>
          <cell r="D7760" t="str">
            <v>吨</v>
          </cell>
          <cell r="E7760">
            <v>10</v>
          </cell>
          <cell r="F7760">
            <v>45928</v>
          </cell>
          <cell r="G7760" t="str">
            <v>（五局建筑温江tod项目）罗欣安若维他药业(成都)有限公司南94米温江区海发路附近</v>
          </cell>
          <cell r="H7760" t="str">
            <v>冉勇</v>
          </cell>
          <cell r="I7760">
            <v>18108243927</v>
          </cell>
        </row>
        <row r="7761">
          <cell r="A7761" t="str">
            <v>润耀</v>
          </cell>
          <cell r="B7761" t="str">
            <v>盘螺</v>
          </cell>
          <cell r="C7761" t="str">
            <v>HRB400E Φ10</v>
          </cell>
          <cell r="D7761" t="str">
            <v>吨</v>
          </cell>
          <cell r="E7761">
            <v>10</v>
          </cell>
          <cell r="F7761">
            <v>45928</v>
          </cell>
          <cell r="G7761" t="str">
            <v>（五局建筑温江tod项目）罗欣安若维他药业(成都)有限公司南94米温江区海发路附近</v>
          </cell>
          <cell r="H7761" t="str">
            <v>冉勇</v>
          </cell>
          <cell r="I7761">
            <v>18108243927</v>
          </cell>
        </row>
        <row r="7762">
          <cell r="A7762" t="str">
            <v>润耀</v>
          </cell>
          <cell r="B7762" t="str">
            <v>螺纹钢</v>
          </cell>
          <cell r="C7762" t="str">
            <v>HRB400E Φ12 9m</v>
          </cell>
          <cell r="D7762" t="str">
            <v>吨</v>
          </cell>
          <cell r="E7762">
            <v>10</v>
          </cell>
          <cell r="F7762">
            <v>45928</v>
          </cell>
          <cell r="G7762" t="str">
            <v>（五局建筑温江tod项目）罗欣安若维他药业(成都)有限公司南94米温江区海发路附近</v>
          </cell>
          <cell r="H7762" t="str">
            <v>冉勇</v>
          </cell>
          <cell r="I7762">
            <v>18108243927</v>
          </cell>
        </row>
        <row r="7763">
          <cell r="A7763" t="str">
            <v>润耀</v>
          </cell>
          <cell r="B7763" t="str">
            <v>螺纹钢</v>
          </cell>
          <cell r="C7763" t="str">
            <v>HRB400E Φ14 9m</v>
          </cell>
          <cell r="D7763" t="str">
            <v>吨</v>
          </cell>
          <cell r="E7763">
            <v>2.5</v>
          </cell>
          <cell r="F7763">
            <v>45928</v>
          </cell>
          <cell r="G7763" t="str">
            <v>（五局建筑温江tod项目）罗欣安若维他药业(成都)有限公司南94米温江区海发路附近</v>
          </cell>
          <cell r="H7763" t="str">
            <v>冉勇</v>
          </cell>
          <cell r="I7763">
            <v>18108243927</v>
          </cell>
        </row>
        <row r="7764">
          <cell r="A7764" t="str">
            <v>德胜</v>
          </cell>
          <cell r="B7764" t="str">
            <v>螺纹钢</v>
          </cell>
          <cell r="C7764" t="str">
            <v>HRB400E Φ32 12m</v>
          </cell>
          <cell r="D7764" t="str">
            <v>吨</v>
          </cell>
          <cell r="E7764">
            <v>35</v>
          </cell>
          <cell r="F7764">
            <v>45928</v>
          </cell>
          <cell r="G7764" t="str">
            <v>（中铁三局成渝扩容ZCB3-1项目部）内江市胜利收费站红绿灯500米</v>
          </cell>
          <cell r="H7764" t="str">
            <v>王岩</v>
          </cell>
          <cell r="I7764">
            <v>17634813323</v>
          </cell>
        </row>
        <row r="7765">
          <cell r="A7765" t="str">
            <v>德胜</v>
          </cell>
          <cell r="B7765" t="str">
            <v>螺纹钢</v>
          </cell>
          <cell r="C7765" t="str">
            <v>HRB400E Φ25 12m</v>
          </cell>
          <cell r="D7765" t="str">
            <v>吨</v>
          </cell>
          <cell r="E7765">
            <v>35</v>
          </cell>
          <cell r="F7765">
            <v>45928</v>
          </cell>
          <cell r="G7765" t="str">
            <v>（中铁三局成渝扩容ZCB3-1项目部）内江市胜利收费站红绿灯500米</v>
          </cell>
          <cell r="H7765" t="str">
            <v>王岩</v>
          </cell>
          <cell r="I7765">
            <v>17634813323</v>
          </cell>
        </row>
        <row r="7766">
          <cell r="A7766" t="str">
            <v>德胜</v>
          </cell>
          <cell r="B7766" t="str">
            <v>螺纹钢</v>
          </cell>
          <cell r="C7766" t="str">
            <v>HRB400E Φ28*12m</v>
          </cell>
          <cell r="D7766" t="str">
            <v>吨</v>
          </cell>
          <cell r="E7766">
            <v>105</v>
          </cell>
          <cell r="F7766">
            <v>45928</v>
          </cell>
          <cell r="G7766" t="str">
            <v>（中铁广州局-成渝扩容2标）成渝扩容项目ZCB3-2标2#钢筋厂【雁江区联盟桥东北50米(资资路) 】</v>
          </cell>
          <cell r="H7766" t="str">
            <v>刘沛琦</v>
          </cell>
          <cell r="I7766">
            <v>18011784798</v>
          </cell>
        </row>
        <row r="7767">
          <cell r="A7767" t="str">
            <v>德胜</v>
          </cell>
          <cell r="B7767" t="str">
            <v>螺纹钢</v>
          </cell>
          <cell r="C7767" t="str">
            <v>HRB400E Φ28*12m</v>
          </cell>
          <cell r="D7767" t="str">
            <v>吨</v>
          </cell>
          <cell r="E7767">
            <v>105</v>
          </cell>
          <cell r="F7767">
            <v>45928</v>
          </cell>
          <cell r="G7767" t="str">
            <v>（中铁广州局-成渝扩容2标）成渝扩容项目ZCB3-2标2#钢筋厂【雁江区联盟桥东北50米(资资路) 】</v>
          </cell>
          <cell r="H7767" t="str">
            <v>刘沛琦</v>
          </cell>
          <cell r="I7767">
            <v>18011784798</v>
          </cell>
        </row>
        <row r="7768">
          <cell r="A7768" t="str">
            <v>德胜</v>
          </cell>
          <cell r="B7768" t="str">
            <v>螺纹钢</v>
          </cell>
          <cell r="C7768" t="str">
            <v>HRB400E Φ25 9m</v>
          </cell>
          <cell r="D7768" t="str">
            <v>吨</v>
          </cell>
          <cell r="E7768">
            <v>70</v>
          </cell>
          <cell r="F7768">
            <v>45928</v>
          </cell>
          <cell r="G7768" t="str">
            <v>（中铁二局-成渝扩容4标）四川省成都市简阳市杨家镇桐子湾村二局钢筋场</v>
          </cell>
          <cell r="H7768" t="str">
            <v>陈钢</v>
          </cell>
          <cell r="I7768">
            <v>13018165813</v>
          </cell>
        </row>
        <row r="7769">
          <cell r="A7769" t="str">
            <v>德胜</v>
          </cell>
          <cell r="B7769" t="str">
            <v>螺纹钢</v>
          </cell>
          <cell r="C7769" t="str">
            <v>HRB400E Φ25 9m</v>
          </cell>
          <cell r="D7769" t="str">
            <v>吨</v>
          </cell>
          <cell r="E7769">
            <v>35</v>
          </cell>
          <cell r="F7769">
            <v>45928</v>
          </cell>
          <cell r="G7769" t="str">
            <v>（中铁二局-成渝扩容4标）四川省成都市简阳市杨家镇桐子湾村二局钢筋场</v>
          </cell>
          <cell r="H7769" t="str">
            <v>陈钢</v>
          </cell>
          <cell r="I7769">
            <v>13018165813</v>
          </cell>
        </row>
        <row r="7770">
          <cell r="A7770" t="str">
            <v>德胜</v>
          </cell>
          <cell r="B7770" t="str">
            <v>螺纹钢</v>
          </cell>
          <cell r="C7770" t="str">
            <v>HRB400E Φ25 12m</v>
          </cell>
          <cell r="D7770" t="str">
            <v>吨</v>
          </cell>
          <cell r="E7770">
            <v>105</v>
          </cell>
          <cell r="F7770">
            <v>45928</v>
          </cell>
          <cell r="G7770" t="str">
            <v>（中铁二局-成渝扩容4标）四川省成都市简阳市杨家镇桐子湾村二局钢筋场</v>
          </cell>
          <cell r="H7770" t="str">
            <v>陈钢</v>
          </cell>
          <cell r="I7770">
            <v>13018165813</v>
          </cell>
        </row>
        <row r="7771">
          <cell r="A7771" t="str">
            <v>德胜</v>
          </cell>
          <cell r="B7771" t="str">
            <v>螺纹钢</v>
          </cell>
          <cell r="C7771" t="str">
            <v>HRB400E Φ28 12m</v>
          </cell>
          <cell r="D7771" t="str">
            <v>吨</v>
          </cell>
          <cell r="E7771">
            <v>35</v>
          </cell>
          <cell r="F7771">
            <v>45928</v>
          </cell>
          <cell r="G7771" t="str">
            <v>（中铁二局-成渝扩容4标）四川省成都市简阳市杨家镇桐子湾村二局钢筋场</v>
          </cell>
          <cell r="H7771" t="str">
            <v>陈钢</v>
          </cell>
          <cell r="I7771">
            <v>13018165813</v>
          </cell>
        </row>
        <row r="7772">
          <cell r="A7772" t="str">
            <v>德胜</v>
          </cell>
          <cell r="B7772" t="str">
            <v>螺纹钢</v>
          </cell>
          <cell r="C7772" t="str">
            <v>HRB400E Φ28 9m</v>
          </cell>
          <cell r="D7772" t="str">
            <v>吨</v>
          </cell>
          <cell r="E7772">
            <v>35</v>
          </cell>
          <cell r="F7772">
            <v>45928</v>
          </cell>
          <cell r="G7772" t="str">
            <v>（中铁二局-成渝扩容4标）四川省成都市简阳市杨家镇桐子湾村二局钢筋场</v>
          </cell>
          <cell r="H7772" t="str">
            <v>陈钢</v>
          </cell>
          <cell r="I7772">
            <v>13018165813</v>
          </cell>
        </row>
        <row r="7773">
          <cell r="A7773" t="str">
            <v>德胜</v>
          </cell>
          <cell r="B7773" t="str">
            <v>螺纹钢</v>
          </cell>
          <cell r="C7773" t="str">
            <v>HRB400E Φ22 9m</v>
          </cell>
          <cell r="D7773" t="str">
            <v>吨</v>
          </cell>
          <cell r="E7773">
            <v>17.5</v>
          </cell>
          <cell r="F7773">
            <v>45928</v>
          </cell>
          <cell r="G7773" t="str">
            <v>（中铁二局-成渝扩容4标）四川省成都市简阳市杨家镇桐子湾村二局钢筋场</v>
          </cell>
          <cell r="H7773" t="str">
            <v>陈钢</v>
          </cell>
          <cell r="I7773">
            <v>13018165813</v>
          </cell>
        </row>
        <row r="7774">
          <cell r="A7774" t="str">
            <v>德胜</v>
          </cell>
          <cell r="B7774" t="str">
            <v>螺纹钢</v>
          </cell>
          <cell r="C7774" t="str">
            <v>HRB400E Φ20 9m</v>
          </cell>
          <cell r="D7774" t="str">
            <v>吨</v>
          </cell>
          <cell r="E7774">
            <v>17.5</v>
          </cell>
          <cell r="F7774">
            <v>45928</v>
          </cell>
          <cell r="G7774" t="str">
            <v>（中铁二局-成渝扩容4标）四川省成都市简阳市杨家镇桐子湾村二局钢筋场</v>
          </cell>
          <cell r="H7774" t="str">
            <v>陈钢</v>
          </cell>
          <cell r="I7774">
            <v>13018165813</v>
          </cell>
        </row>
        <row r="7775">
          <cell r="A7775" t="str">
            <v>德胜</v>
          </cell>
          <cell r="B7775" t="str">
            <v>螺纹钢</v>
          </cell>
          <cell r="C7775" t="str">
            <v>HRB400E Φ14 9m</v>
          </cell>
          <cell r="D7775" t="str">
            <v>吨</v>
          </cell>
          <cell r="E7775">
            <v>60</v>
          </cell>
          <cell r="F7775">
            <v>45928</v>
          </cell>
          <cell r="G7775" t="str">
            <v>(宜宾兴港三江新区长江工业园保障性租赁住房建设项目-土建)四川省宜宾市翠屏区永善路南段宜宾市三江新区长江工业园区</v>
          </cell>
          <cell r="H7775" t="str">
            <v>赵元虎</v>
          </cell>
          <cell r="I7775">
            <v>13684167136</v>
          </cell>
        </row>
        <row r="7776">
          <cell r="A7776" t="str">
            <v>德胜</v>
          </cell>
          <cell r="B7776" t="str">
            <v>螺纹钢</v>
          </cell>
          <cell r="C7776" t="str">
            <v>HRB400E Φ16 9m</v>
          </cell>
          <cell r="D7776" t="str">
            <v>吨</v>
          </cell>
          <cell r="E7776">
            <v>10</v>
          </cell>
          <cell r="F7776">
            <v>45928</v>
          </cell>
          <cell r="G7776" t="str">
            <v>(宜宾兴港三江新区长江工业园保障性租赁住房建设项目-土建)四川省宜宾市翠屏区永善路南段宜宾市三江新区长江工业园区</v>
          </cell>
          <cell r="H7776" t="str">
            <v>赵元虎</v>
          </cell>
          <cell r="I7776">
            <v>13684167136</v>
          </cell>
        </row>
        <row r="7777">
          <cell r="A7777" t="str">
            <v>德胜恒嘉</v>
          </cell>
          <cell r="B7777" t="str">
            <v>螺纹钢</v>
          </cell>
          <cell r="C7777" t="str">
            <v>HRB400E Φ28×12米</v>
          </cell>
          <cell r="D7777" t="str">
            <v>吨</v>
          </cell>
          <cell r="E7777">
            <v>35</v>
          </cell>
          <cell r="F7777">
            <v>45928</v>
          </cell>
          <cell r="G7777" t="str">
            <v>（自永2标九局西南分公司钢筋棚）四川省自贡市骑龙镇大湾村</v>
          </cell>
          <cell r="H7777" t="str">
            <v>高彦彬</v>
          </cell>
          <cell r="I7777">
            <v>13835906370</v>
          </cell>
        </row>
        <row r="7778">
          <cell r="A7778" t="str">
            <v>德胜恒嘉</v>
          </cell>
          <cell r="B7778" t="str">
            <v>螺纹钢</v>
          </cell>
          <cell r="C7778" t="str">
            <v>HRB400E Φ32×12米</v>
          </cell>
          <cell r="D7778" t="str">
            <v>吨</v>
          </cell>
          <cell r="E7778">
            <v>70</v>
          </cell>
          <cell r="F7778">
            <v>45928</v>
          </cell>
          <cell r="G7778" t="str">
            <v>（自永2标九局西南分公司钢筋棚）四川省自贡市骑龙镇大湾村</v>
          </cell>
          <cell r="H7778" t="str">
            <v>高彦彬</v>
          </cell>
          <cell r="I7778">
            <v>13835906370</v>
          </cell>
        </row>
        <row r="7779">
          <cell r="A7779" t="str">
            <v>泸钢</v>
          </cell>
          <cell r="B7779" t="str">
            <v>高线</v>
          </cell>
          <cell r="C7779" t="str">
            <v>HPB300  Φ10</v>
          </cell>
          <cell r="D7779" t="str">
            <v>吨</v>
          </cell>
          <cell r="E7779">
            <v>35</v>
          </cell>
          <cell r="F7779">
            <v>45928</v>
          </cell>
          <cell r="G7779" t="str">
            <v>（自永2标九局西南分公司钢筋棚）四川省自贡市骑龙镇大湾村</v>
          </cell>
          <cell r="H7779" t="str">
            <v>高彦彬</v>
          </cell>
          <cell r="I7779">
            <v>13835906370</v>
          </cell>
        </row>
        <row r="7780">
          <cell r="A7780" t="str">
            <v>泸钢</v>
          </cell>
          <cell r="B7780" t="str">
            <v>盘螺</v>
          </cell>
          <cell r="C7780" t="str">
            <v>HRB400E Φ8</v>
          </cell>
          <cell r="D7780" t="str">
            <v>吨</v>
          </cell>
          <cell r="E7780">
            <v>105</v>
          </cell>
          <cell r="F7780">
            <v>45928</v>
          </cell>
          <cell r="G7780" t="str">
            <v>(五冶钢构龙泉东洪片区85亩住宅、商业及配套工程项目二标段)成都市龙泉驿外东洪路地铁2号线惠王陵地铁C口</v>
          </cell>
          <cell r="H7780" t="str">
            <v>李渊</v>
          </cell>
          <cell r="I7780">
            <v>18381013849</v>
          </cell>
        </row>
        <row r="7781">
          <cell r="A7781" t="str">
            <v>泸钢</v>
          </cell>
          <cell r="B7781" t="str">
            <v>螺纹钢</v>
          </cell>
          <cell r="C7781" t="str">
            <v>HRB400E Φ16 9m</v>
          </cell>
          <cell r="D7781" t="str">
            <v>吨</v>
          </cell>
          <cell r="E7781">
            <v>9</v>
          </cell>
          <cell r="F7781">
            <v>45928</v>
          </cell>
          <cell r="G7781" t="str">
            <v>(五冶钢构龙泉东洪片区85亩住宅、商业及配套工程项目二标段)成都市龙泉驿外东洪路地铁2号线惠王陵地铁C口</v>
          </cell>
          <cell r="H7781" t="str">
            <v>李渊</v>
          </cell>
          <cell r="I7781">
            <v>18381013849</v>
          </cell>
        </row>
        <row r="7782">
          <cell r="A7782" t="str">
            <v>泸钢</v>
          </cell>
          <cell r="B7782" t="str">
            <v>螺纹钢</v>
          </cell>
          <cell r="C7782" t="str">
            <v>HRB400E Φ20 9m</v>
          </cell>
          <cell r="D7782" t="str">
            <v>吨</v>
          </cell>
          <cell r="E7782">
            <v>12</v>
          </cell>
          <cell r="F7782">
            <v>45928</v>
          </cell>
          <cell r="G7782" t="str">
            <v>(五冶钢构龙泉东洪片区85亩住宅、商业及配套工程项目二标段)成都市龙泉驿外东洪路地铁2号线惠王陵地铁C口</v>
          </cell>
          <cell r="H7782" t="str">
            <v>李渊</v>
          </cell>
          <cell r="I7782">
            <v>18381013849</v>
          </cell>
        </row>
        <row r="7783">
          <cell r="A7783" t="str">
            <v>泸钢</v>
          </cell>
          <cell r="B7783" t="str">
            <v>螺纹钢</v>
          </cell>
          <cell r="C7783" t="str">
            <v>HRB500E Φ22</v>
          </cell>
          <cell r="D7783" t="str">
            <v>吨</v>
          </cell>
          <cell r="E7783">
            <v>15</v>
          </cell>
          <cell r="F7783">
            <v>45928</v>
          </cell>
          <cell r="G7783" t="str">
            <v>(五冶钢构龙泉东洪片区85亩住宅、商业及配套工程项目二标段)成都市龙泉驿外东洪路地铁2号线惠王陵地铁C口</v>
          </cell>
          <cell r="H7783" t="str">
            <v>李渊</v>
          </cell>
          <cell r="I7783">
            <v>18381013849</v>
          </cell>
        </row>
        <row r="7784">
          <cell r="A7784" t="str">
            <v>泸钢</v>
          </cell>
          <cell r="B7784" t="str">
            <v>盘螺</v>
          </cell>
          <cell r="C7784" t="str">
            <v>HRB400E Φ8</v>
          </cell>
          <cell r="D7784" t="str">
            <v>吨</v>
          </cell>
          <cell r="E7784">
            <v>30</v>
          </cell>
          <cell r="F7784">
            <v>45928</v>
          </cell>
          <cell r="G7784" t="str">
            <v>(五冶钢构龙泉东洪片区70亩住宅、商业及配套工程项目二标段)成都市龙泉驿外东洪路地铁2号线惠王陵地铁C口</v>
          </cell>
          <cell r="H7784" t="str">
            <v>蒋嗣伟</v>
          </cell>
          <cell r="I7784">
            <v>15014331252</v>
          </cell>
        </row>
        <row r="7785">
          <cell r="A7785" t="str">
            <v>泸钢</v>
          </cell>
          <cell r="B7785" t="str">
            <v>盘螺</v>
          </cell>
          <cell r="C7785" t="str">
            <v>HRB400E Φ10</v>
          </cell>
          <cell r="D7785" t="str">
            <v>吨</v>
          </cell>
          <cell r="E7785">
            <v>30</v>
          </cell>
          <cell r="F7785">
            <v>45928</v>
          </cell>
          <cell r="G7785" t="str">
            <v>(五冶钢构龙泉东洪片区70亩住宅、商业及配套工程项目二标段)成都市龙泉驿外东洪路地铁2号线惠王陵地铁C口</v>
          </cell>
          <cell r="H7785" t="str">
            <v>蒋嗣伟</v>
          </cell>
          <cell r="I7785">
            <v>15014331252</v>
          </cell>
        </row>
        <row r="7786">
          <cell r="A7786" t="str">
            <v>泸钢</v>
          </cell>
          <cell r="B7786" t="str">
            <v>螺纹钢</v>
          </cell>
          <cell r="C7786" t="str">
            <v>HRB400E Φ12 9m</v>
          </cell>
          <cell r="D7786" t="str">
            <v>吨</v>
          </cell>
          <cell r="E7786">
            <v>32</v>
          </cell>
          <cell r="F7786">
            <v>45928</v>
          </cell>
          <cell r="G7786" t="str">
            <v>(五冶钢构龙泉东洪片区70亩住宅、商业及配套工程项目二标段)成都市龙泉驿外东洪路地铁2号线惠王陵地铁C口</v>
          </cell>
          <cell r="H7786" t="str">
            <v>蒋嗣伟</v>
          </cell>
          <cell r="I7786">
            <v>15014331252</v>
          </cell>
        </row>
        <row r="7787">
          <cell r="A7787" t="str">
            <v>泸钢</v>
          </cell>
          <cell r="B7787" t="str">
            <v>螺纹钢</v>
          </cell>
          <cell r="C7787" t="str">
            <v>HRB400E Φ18 9m</v>
          </cell>
          <cell r="D7787" t="str">
            <v>吨</v>
          </cell>
          <cell r="E7787">
            <v>15</v>
          </cell>
          <cell r="F7787">
            <v>45928</v>
          </cell>
          <cell r="G7787" t="str">
            <v>(五冶钢构龙泉东洪片区70亩住宅、商业及配套工程项目二标段)成都市龙泉驿外东洪路地铁2号线惠王陵地铁C口</v>
          </cell>
          <cell r="H7787" t="str">
            <v>蒋嗣伟</v>
          </cell>
          <cell r="I7787">
            <v>15014331252</v>
          </cell>
        </row>
        <row r="7788">
          <cell r="A7788" t="str">
            <v>泸钢</v>
          </cell>
          <cell r="B7788" t="str">
            <v>螺纹钢</v>
          </cell>
          <cell r="C7788" t="str">
            <v>HRB400E Φ20 9m</v>
          </cell>
          <cell r="D7788" t="str">
            <v>吨</v>
          </cell>
          <cell r="E7788">
            <v>18</v>
          </cell>
          <cell r="F7788">
            <v>45928</v>
          </cell>
          <cell r="G7788" t="str">
            <v>(五冶钢构龙泉东洪片区70亩住宅、商业及配套工程项目二标段)成都市龙泉驿外东洪路地铁2号线惠王陵地铁C口</v>
          </cell>
          <cell r="H7788" t="str">
            <v>蒋嗣伟</v>
          </cell>
          <cell r="I7788">
            <v>15014331252</v>
          </cell>
        </row>
        <row r="7789">
          <cell r="A7789" t="str">
            <v>泸钢</v>
          </cell>
          <cell r="B7789" t="str">
            <v>螺纹钢</v>
          </cell>
          <cell r="C7789" t="str">
            <v>HRB400E Φ22 9m</v>
          </cell>
          <cell r="D7789" t="str">
            <v>吨</v>
          </cell>
          <cell r="E7789">
            <v>8</v>
          </cell>
          <cell r="F7789">
            <v>45928</v>
          </cell>
          <cell r="G7789" t="str">
            <v>(五冶钢构龙泉东洪片区70亩住宅、商业及配套工程项目二标段)成都市龙泉驿外东洪路地铁2号线惠王陵地铁C口</v>
          </cell>
          <cell r="H7789" t="str">
            <v>蒋嗣伟</v>
          </cell>
          <cell r="I7789">
            <v>15014331252</v>
          </cell>
        </row>
        <row r="7790">
          <cell r="A7790" t="str">
            <v>泸钢</v>
          </cell>
          <cell r="B7790" t="str">
            <v>螺纹钢</v>
          </cell>
          <cell r="C7790" t="str">
            <v>HRB400E Φ25 9m</v>
          </cell>
          <cell r="D7790" t="str">
            <v>吨</v>
          </cell>
          <cell r="E7790">
            <v>8</v>
          </cell>
          <cell r="F7790">
            <v>45928</v>
          </cell>
          <cell r="G7790" t="str">
            <v>(五冶钢构龙泉东洪片区70亩住宅、商业及配套工程项目二标段)成都市龙泉驿外东洪路地铁2号线惠王陵地铁C口</v>
          </cell>
          <cell r="H7790" t="str">
            <v>蒋嗣伟</v>
          </cell>
          <cell r="I7790">
            <v>15014331252</v>
          </cell>
        </row>
        <row r="7791">
          <cell r="A7791" t="str">
            <v>泸钢</v>
          </cell>
          <cell r="B7791" t="str">
            <v>螺纹钢</v>
          </cell>
          <cell r="C7791" t="str">
            <v>HRB400E Φ12</v>
          </cell>
          <cell r="D7791" t="str">
            <v>吨</v>
          </cell>
          <cell r="E7791">
            <v>5</v>
          </cell>
          <cell r="F7791">
            <v>45928</v>
          </cell>
          <cell r="G7791" t="str">
            <v>(五冶钢构龙泉东洪片区70亩住宅、商业及配套工程项目一标段)成都市龙泉驿外东洪路地铁2号线惠王陵地铁C口</v>
          </cell>
          <cell r="H7791" t="str">
            <v>邹爱国</v>
          </cell>
          <cell r="I7791">
            <v>13540231225</v>
          </cell>
        </row>
        <row r="7792">
          <cell r="A7792" t="str">
            <v>泸钢</v>
          </cell>
          <cell r="B7792" t="str">
            <v>螺纹钢</v>
          </cell>
          <cell r="C7792" t="str">
            <v>HRB400E Φ14</v>
          </cell>
          <cell r="D7792" t="str">
            <v>吨</v>
          </cell>
          <cell r="E7792">
            <v>10</v>
          </cell>
          <cell r="F7792">
            <v>45928</v>
          </cell>
          <cell r="G7792" t="str">
            <v>(五冶钢构龙泉东洪片区70亩住宅、商业及配套工程项目一标段)成都市龙泉驿外东洪路地铁2号线惠王陵地铁C口</v>
          </cell>
          <cell r="H7792" t="str">
            <v>邹爱国</v>
          </cell>
          <cell r="I7792">
            <v>13540231225</v>
          </cell>
        </row>
        <row r="7793">
          <cell r="A7793" t="str">
            <v>泸钢</v>
          </cell>
          <cell r="B7793" t="str">
            <v>螺纹钢</v>
          </cell>
          <cell r="C7793" t="str">
            <v>HRB400E Φ16 9m</v>
          </cell>
          <cell r="D7793" t="str">
            <v>吨</v>
          </cell>
          <cell r="E7793">
            <v>5</v>
          </cell>
          <cell r="F7793">
            <v>45928</v>
          </cell>
          <cell r="G7793" t="str">
            <v>(五冶钢构龙泉东洪片区70亩住宅、商业及配套工程项目一标段)成都市龙泉驿外东洪路地铁2号线惠王陵地铁C口</v>
          </cell>
          <cell r="H7793" t="str">
            <v>邹爱国</v>
          </cell>
          <cell r="I7793">
            <v>13540231225</v>
          </cell>
        </row>
        <row r="7794">
          <cell r="A7794" t="str">
            <v>泸钢</v>
          </cell>
          <cell r="B7794" t="str">
            <v>螺纹钢</v>
          </cell>
          <cell r="C7794" t="str">
            <v>HRB400E Φ18 9m</v>
          </cell>
          <cell r="D7794" t="str">
            <v>吨</v>
          </cell>
          <cell r="E7794">
            <v>5</v>
          </cell>
          <cell r="F7794">
            <v>45928</v>
          </cell>
          <cell r="G7794" t="str">
            <v>(五冶钢构龙泉东洪片区70亩住宅、商业及配套工程项目一标段)成都市龙泉驿外东洪路地铁2号线惠王陵地铁C口</v>
          </cell>
          <cell r="H7794" t="str">
            <v>邹爱国</v>
          </cell>
          <cell r="I7794">
            <v>13540231225</v>
          </cell>
        </row>
        <row r="7795">
          <cell r="A7795" t="str">
            <v>泸钢</v>
          </cell>
          <cell r="B7795" t="str">
            <v>螺纹钢</v>
          </cell>
          <cell r="C7795" t="str">
            <v>HRB400E Φ20 9m</v>
          </cell>
          <cell r="D7795" t="str">
            <v>吨</v>
          </cell>
          <cell r="E7795">
            <v>5</v>
          </cell>
          <cell r="F7795">
            <v>45928</v>
          </cell>
          <cell r="G7795" t="str">
            <v>(五冶钢构龙泉东洪片区70亩住宅、商业及配套工程项目一标段)成都市龙泉驿外东洪路地铁2号线惠王陵地铁C口</v>
          </cell>
          <cell r="H7795" t="str">
            <v>邹爱国</v>
          </cell>
          <cell r="I7795">
            <v>13540231225</v>
          </cell>
        </row>
        <row r="7796">
          <cell r="A7796" t="str">
            <v>泸钢</v>
          </cell>
          <cell r="B7796" t="str">
            <v>螺纹钢</v>
          </cell>
          <cell r="C7796" t="str">
            <v>HRB400E Φ22 9m</v>
          </cell>
          <cell r="D7796" t="str">
            <v>吨</v>
          </cell>
          <cell r="E7796">
            <v>5</v>
          </cell>
          <cell r="F7796">
            <v>45928</v>
          </cell>
          <cell r="G7796" t="str">
            <v>(五冶钢构龙泉东洪片区70亩住宅、商业及配套工程项目一标段)成都市龙泉驿外东洪路地铁2号线惠王陵地铁C口</v>
          </cell>
          <cell r="H7796" t="str">
            <v>邹爱国</v>
          </cell>
          <cell r="I7796">
            <v>13540231225</v>
          </cell>
        </row>
        <row r="7797">
          <cell r="A7797" t="str">
            <v>泸钢</v>
          </cell>
          <cell r="B7797" t="str">
            <v>高线</v>
          </cell>
          <cell r="C7797" t="str">
            <v>HPB300 Φ8</v>
          </cell>
          <cell r="D7797" t="str">
            <v>吨</v>
          </cell>
          <cell r="E7797">
            <v>5</v>
          </cell>
          <cell r="F7797">
            <v>45928</v>
          </cell>
          <cell r="G7797" t="str">
            <v>(五冶钢构龙泉东洪片区85亩住宅、商业及配套工程项目三标段)成都市龙泉驿外东洪路地铁2号线惠王陵地铁C口</v>
          </cell>
          <cell r="H7797" t="str">
            <v>王军宝</v>
          </cell>
          <cell r="I7797">
            <v>13889142392</v>
          </cell>
        </row>
        <row r="7798">
          <cell r="A7798" t="str">
            <v>泸钢</v>
          </cell>
          <cell r="B7798" t="str">
            <v>盘螺</v>
          </cell>
          <cell r="C7798" t="str">
            <v>HRB400E Φ6</v>
          </cell>
          <cell r="D7798" t="str">
            <v>吨</v>
          </cell>
          <cell r="E7798">
            <v>8</v>
          </cell>
          <cell r="F7798">
            <v>45928</v>
          </cell>
          <cell r="G7798" t="str">
            <v>(五冶钢构龙泉东洪片区85亩住宅、商业及配套工程项目三标段)成都市龙泉驿外东洪路地铁2号线惠王陵地铁C口</v>
          </cell>
          <cell r="H7798" t="str">
            <v>王军宝</v>
          </cell>
          <cell r="I7798">
            <v>13889142392</v>
          </cell>
        </row>
        <row r="7799">
          <cell r="A7799" t="str">
            <v>泸钢</v>
          </cell>
          <cell r="B7799" t="str">
            <v>盘螺</v>
          </cell>
          <cell r="C7799" t="str">
            <v>HRB400E Φ8</v>
          </cell>
          <cell r="D7799" t="str">
            <v>吨</v>
          </cell>
          <cell r="E7799">
            <v>60</v>
          </cell>
          <cell r="F7799">
            <v>45928</v>
          </cell>
          <cell r="G7799" t="str">
            <v>(五冶钢构龙泉东洪片区85亩住宅、商业及配套工程项目三标段)成都市龙泉驿外东洪路地铁2号线惠王陵地铁C口</v>
          </cell>
          <cell r="H7799" t="str">
            <v>王军宝</v>
          </cell>
          <cell r="I7799">
            <v>13889142392</v>
          </cell>
        </row>
        <row r="7800">
          <cell r="A7800" t="str">
            <v>泸钢</v>
          </cell>
          <cell r="B7800" t="str">
            <v>盘螺</v>
          </cell>
          <cell r="C7800" t="str">
            <v>HRB400E Φ10</v>
          </cell>
          <cell r="D7800" t="str">
            <v>吨</v>
          </cell>
          <cell r="E7800">
            <v>44</v>
          </cell>
          <cell r="F7800">
            <v>45928</v>
          </cell>
          <cell r="G7800" t="str">
            <v>(五冶钢构龙泉东洪片区85亩住宅、商业及配套工程项目三标段)成都市龙泉驿外东洪路地铁2号线惠王陵地铁C口</v>
          </cell>
          <cell r="H7800" t="str">
            <v>王军宝</v>
          </cell>
          <cell r="I7800">
            <v>13889142392</v>
          </cell>
        </row>
        <row r="7801">
          <cell r="A7801" t="str">
            <v>泸钢</v>
          </cell>
          <cell r="B7801" t="str">
            <v>螺纹钢</v>
          </cell>
          <cell r="C7801" t="str">
            <v>HRB400E Φ12 9m</v>
          </cell>
          <cell r="D7801" t="str">
            <v>吨</v>
          </cell>
          <cell r="E7801">
            <v>40</v>
          </cell>
          <cell r="F7801">
            <v>45928</v>
          </cell>
          <cell r="G7801" t="str">
            <v>(五冶钢构龙泉东洪片区85亩住宅、商业及配套工程项目三标段)成都市龙泉驿外东洪路地铁2号线惠王陵地铁C口</v>
          </cell>
          <cell r="H7801" t="str">
            <v>王军宝</v>
          </cell>
          <cell r="I7801">
            <v>13889142392</v>
          </cell>
        </row>
        <row r="7802">
          <cell r="A7802" t="str">
            <v>泸钢</v>
          </cell>
          <cell r="B7802" t="str">
            <v>螺纹钢</v>
          </cell>
          <cell r="C7802" t="str">
            <v>HRB400E Φ14 9m</v>
          </cell>
          <cell r="D7802" t="str">
            <v>吨</v>
          </cell>
          <cell r="E7802">
            <v>54</v>
          </cell>
          <cell r="F7802">
            <v>45928</v>
          </cell>
          <cell r="G7802" t="str">
            <v>(五冶钢构龙泉东洪片区85亩住宅、商业及配套工程项目三标段)成都市龙泉驿外东洪路地铁2号线惠王陵地铁C口</v>
          </cell>
          <cell r="H7802" t="str">
            <v>王军宝</v>
          </cell>
          <cell r="I7802">
            <v>13889142392</v>
          </cell>
        </row>
        <row r="7803">
          <cell r="A7803" t="str">
            <v>泸钢</v>
          </cell>
          <cell r="B7803" t="str">
            <v>螺纹钢</v>
          </cell>
          <cell r="C7803" t="str">
            <v>HRB400E Φ16 9m</v>
          </cell>
          <cell r="D7803" t="str">
            <v>吨</v>
          </cell>
          <cell r="E7803">
            <v>77</v>
          </cell>
          <cell r="F7803">
            <v>45928</v>
          </cell>
          <cell r="G7803" t="str">
            <v>(五冶钢构龙泉东洪片区85亩住宅、商业及配套工程项目三标段)成都市龙泉驿外东洪路地铁2号线惠王陵地铁C口</v>
          </cell>
          <cell r="H7803" t="str">
            <v>王军宝</v>
          </cell>
          <cell r="I7803">
            <v>13889142392</v>
          </cell>
        </row>
        <row r="7804">
          <cell r="A7804" t="str">
            <v>泸钢</v>
          </cell>
          <cell r="B7804" t="str">
            <v>螺纹钢</v>
          </cell>
          <cell r="C7804" t="str">
            <v>HRB400E Φ18 9m</v>
          </cell>
          <cell r="D7804" t="str">
            <v>吨</v>
          </cell>
          <cell r="E7804">
            <v>30</v>
          </cell>
          <cell r="F7804">
            <v>45928</v>
          </cell>
          <cell r="G7804" t="str">
            <v>(五冶钢构龙泉东洪片区85亩住宅、商业及配套工程项目三标段)成都市龙泉驿外东洪路地铁2号线惠王陵地铁C口</v>
          </cell>
          <cell r="H7804" t="str">
            <v>王军宝</v>
          </cell>
          <cell r="I7804">
            <v>13889142392</v>
          </cell>
        </row>
        <row r="7805">
          <cell r="A7805" t="str">
            <v>泸钢</v>
          </cell>
          <cell r="B7805" t="str">
            <v>螺纹钢</v>
          </cell>
          <cell r="C7805" t="str">
            <v>HRB400E Φ20 9m</v>
          </cell>
          <cell r="D7805" t="str">
            <v>吨</v>
          </cell>
          <cell r="E7805">
            <v>13</v>
          </cell>
          <cell r="F7805">
            <v>45928</v>
          </cell>
          <cell r="G7805" t="str">
            <v>(五冶钢构龙泉东洪片区85亩住宅、商业及配套工程项目三标段)成都市龙泉驿外东洪路地铁2号线惠王陵地铁C口</v>
          </cell>
          <cell r="H7805" t="str">
            <v>王军宝</v>
          </cell>
          <cell r="I7805">
            <v>13889142392</v>
          </cell>
        </row>
        <row r="7806">
          <cell r="A7806" t="str">
            <v>泸钢</v>
          </cell>
          <cell r="B7806" t="str">
            <v>螺纹钢</v>
          </cell>
          <cell r="C7806" t="str">
            <v>HRB400E Φ22 9m</v>
          </cell>
          <cell r="D7806" t="str">
            <v>吨</v>
          </cell>
          <cell r="E7806">
            <v>28</v>
          </cell>
          <cell r="F7806">
            <v>45928</v>
          </cell>
          <cell r="G7806" t="str">
            <v>(五冶钢构龙泉东洪片区85亩住宅、商业及配套工程项目三标段)成都市龙泉驿外东洪路地铁2号线惠王陵地铁C口</v>
          </cell>
          <cell r="H7806" t="str">
            <v>王军宝</v>
          </cell>
          <cell r="I7806">
            <v>13889142392</v>
          </cell>
        </row>
        <row r="7807">
          <cell r="A7807" t="str">
            <v>泸钢</v>
          </cell>
          <cell r="B7807" t="str">
            <v>螺纹钢</v>
          </cell>
          <cell r="C7807" t="str">
            <v>HRB400E Φ25 9m</v>
          </cell>
          <cell r="D7807" t="str">
            <v>吨</v>
          </cell>
          <cell r="E7807">
            <v>7</v>
          </cell>
          <cell r="F7807">
            <v>45928</v>
          </cell>
          <cell r="G7807" t="str">
            <v>(五冶钢构龙泉东洪片区85亩住宅、商业及配套工程项目三标段)成都市龙泉驿外东洪路地铁2号线惠王陵地铁C口</v>
          </cell>
          <cell r="H7807" t="str">
            <v>王军宝</v>
          </cell>
          <cell r="I7807">
            <v>13889142392</v>
          </cell>
        </row>
        <row r="7808">
          <cell r="A7808" t="str">
            <v>泸钢</v>
          </cell>
          <cell r="B7808" t="str">
            <v>螺纹钢</v>
          </cell>
          <cell r="C7808" t="str">
            <v>HRB500E Φ20</v>
          </cell>
          <cell r="D7808" t="str">
            <v>吨</v>
          </cell>
          <cell r="E7808">
            <v>2.5</v>
          </cell>
          <cell r="F7808">
            <v>45928</v>
          </cell>
          <cell r="G7808" t="str">
            <v>(五冶钢构龙泉东洪片区85亩住宅、商业及配套工程项目三标段)成都市龙泉驿外东洪路地铁2号线惠王陵地铁C口</v>
          </cell>
          <cell r="H7808" t="str">
            <v>王军宝</v>
          </cell>
          <cell r="I7808">
            <v>13889142392</v>
          </cell>
        </row>
        <row r="7809">
          <cell r="A7809" t="str">
            <v>泸钢</v>
          </cell>
          <cell r="B7809" t="str">
            <v>螺纹钢</v>
          </cell>
          <cell r="C7809" t="str">
            <v>HRB500E Φ22</v>
          </cell>
          <cell r="D7809" t="str">
            <v>吨</v>
          </cell>
          <cell r="E7809">
            <v>5</v>
          </cell>
          <cell r="F7809">
            <v>45928</v>
          </cell>
          <cell r="G7809" t="str">
            <v>(五冶钢构龙泉东洪片区85亩住宅、商业及配套工程项目三标段)成都市龙泉驿外东洪路地铁2号线惠王陵地铁C口</v>
          </cell>
          <cell r="H7809" t="str">
            <v>王军宝</v>
          </cell>
          <cell r="I7809">
            <v>13889142392</v>
          </cell>
        </row>
        <row r="7810">
          <cell r="A7810" t="str">
            <v>泸钢</v>
          </cell>
          <cell r="B7810" t="str">
            <v>螺纹钢</v>
          </cell>
          <cell r="C7810" t="str">
            <v>HRB500E Φ25</v>
          </cell>
          <cell r="D7810" t="str">
            <v>吨</v>
          </cell>
          <cell r="E7810">
            <v>15</v>
          </cell>
          <cell r="F7810">
            <v>45928</v>
          </cell>
          <cell r="G7810" t="str">
            <v>(五冶钢构龙泉东洪片区85亩住宅、商业及配套工程项目三标段)成都市龙泉驿外东洪路地铁2号线惠王陵地铁C口</v>
          </cell>
          <cell r="H7810" t="str">
            <v>王军宝</v>
          </cell>
          <cell r="I7810">
            <v>13889142392</v>
          </cell>
        </row>
        <row r="7811">
          <cell r="A7811" t="str">
            <v>泸钢</v>
          </cell>
          <cell r="B7811" t="str">
            <v>盘螺</v>
          </cell>
          <cell r="C7811" t="str">
            <v>HRB400E Φ6</v>
          </cell>
          <cell r="D7811" t="str">
            <v>吨</v>
          </cell>
          <cell r="E7811">
            <v>9</v>
          </cell>
          <cell r="F7811">
            <v>45928</v>
          </cell>
          <cell r="G7811" t="str">
            <v>(五冶钢构龙泉东洪片区85亩住宅、商业及配套工程项目三标段)成都市龙泉驿外东洪路地铁2号线惠王陵地铁C口</v>
          </cell>
          <cell r="H7811" t="str">
            <v>王军宝</v>
          </cell>
          <cell r="I7811">
            <v>13889142392</v>
          </cell>
        </row>
        <row r="7812">
          <cell r="A7812" t="str">
            <v>泸钢</v>
          </cell>
          <cell r="B7812" t="str">
            <v>盘螺</v>
          </cell>
          <cell r="C7812" t="str">
            <v>HRB400E Φ8</v>
          </cell>
          <cell r="D7812" t="str">
            <v>吨</v>
          </cell>
          <cell r="E7812">
            <v>36</v>
          </cell>
          <cell r="F7812">
            <v>45928</v>
          </cell>
          <cell r="G7812" t="str">
            <v>(五冶钢构龙泉东洪片区85亩住宅、商业及配套工程项目三标段)成都市龙泉驿外东洪路地铁2号线惠王陵地铁C口</v>
          </cell>
          <cell r="H7812" t="str">
            <v>王军宝</v>
          </cell>
          <cell r="I7812">
            <v>13889142392</v>
          </cell>
        </row>
        <row r="7813">
          <cell r="A7813" t="str">
            <v>泸钢</v>
          </cell>
          <cell r="B7813" t="str">
            <v>盘螺</v>
          </cell>
          <cell r="C7813" t="str">
            <v>HRB400E Φ10</v>
          </cell>
          <cell r="D7813" t="str">
            <v>吨</v>
          </cell>
          <cell r="E7813">
            <v>34</v>
          </cell>
          <cell r="F7813">
            <v>45928</v>
          </cell>
          <cell r="G7813" t="str">
            <v>(五冶钢构龙泉东洪片区85亩住宅、商业及配套工程项目三标段)成都市龙泉驿外东洪路地铁2号线惠王陵地铁C口</v>
          </cell>
          <cell r="H7813" t="str">
            <v>王军宝</v>
          </cell>
          <cell r="I7813">
            <v>13889142392</v>
          </cell>
        </row>
        <row r="7814">
          <cell r="A7814" t="str">
            <v>泸钢</v>
          </cell>
          <cell r="B7814" t="str">
            <v>螺纹钢</v>
          </cell>
          <cell r="C7814" t="str">
            <v>HRB400E Φ12 9m</v>
          </cell>
          <cell r="D7814" t="str">
            <v>吨</v>
          </cell>
          <cell r="E7814">
            <v>18</v>
          </cell>
          <cell r="F7814">
            <v>45928</v>
          </cell>
          <cell r="G7814" t="str">
            <v>(五冶钢构龙泉东洪片区85亩住宅、商业及配套工程项目三标段)成都市龙泉驿外东洪路地铁2号线惠王陵地铁C口</v>
          </cell>
          <cell r="H7814" t="str">
            <v>王军宝</v>
          </cell>
          <cell r="I7814">
            <v>13889142392</v>
          </cell>
        </row>
        <row r="7815">
          <cell r="A7815" t="str">
            <v>泸钢</v>
          </cell>
          <cell r="B7815" t="str">
            <v>螺纹钢</v>
          </cell>
          <cell r="C7815" t="str">
            <v>HRB400E Φ14 9m</v>
          </cell>
          <cell r="D7815" t="str">
            <v>吨</v>
          </cell>
          <cell r="E7815">
            <v>20</v>
          </cell>
          <cell r="F7815">
            <v>45928</v>
          </cell>
          <cell r="G7815" t="str">
            <v>(五冶钢构龙泉东洪片区85亩住宅、商业及配套工程项目三标段)成都市龙泉驿外东洪路地铁2号线惠王陵地铁C口</v>
          </cell>
          <cell r="H7815" t="str">
            <v>王军宝</v>
          </cell>
          <cell r="I7815">
            <v>13889142392</v>
          </cell>
        </row>
        <row r="7816">
          <cell r="A7816" t="str">
            <v>泸钢</v>
          </cell>
          <cell r="B7816" t="str">
            <v>螺纹钢</v>
          </cell>
          <cell r="C7816" t="str">
            <v>HRB400E Φ16 9m</v>
          </cell>
          <cell r="D7816" t="str">
            <v>吨</v>
          </cell>
          <cell r="E7816">
            <v>10</v>
          </cell>
          <cell r="F7816">
            <v>45928</v>
          </cell>
          <cell r="G7816" t="str">
            <v>(五冶钢构龙泉东洪片区85亩住宅、商业及配套工程项目三标段)成都市龙泉驿外东洪路地铁2号线惠王陵地铁C口</v>
          </cell>
          <cell r="H7816" t="str">
            <v>王军宝</v>
          </cell>
          <cell r="I7816">
            <v>13889142392</v>
          </cell>
        </row>
        <row r="7817">
          <cell r="A7817" t="str">
            <v>泸钢</v>
          </cell>
          <cell r="B7817" t="str">
            <v>螺纹钢</v>
          </cell>
          <cell r="C7817" t="str">
            <v>HRB400E Φ18 9m</v>
          </cell>
          <cell r="D7817" t="str">
            <v>吨</v>
          </cell>
          <cell r="E7817">
            <v>15</v>
          </cell>
          <cell r="F7817">
            <v>45928</v>
          </cell>
          <cell r="G7817" t="str">
            <v>(五冶钢构龙泉东洪片区85亩住宅、商业及配套工程项目三标段)成都市龙泉驿外东洪路地铁2号线惠王陵地铁C口</v>
          </cell>
          <cell r="H7817" t="str">
            <v>王军宝</v>
          </cell>
          <cell r="I7817">
            <v>13889142392</v>
          </cell>
        </row>
        <row r="7818">
          <cell r="A7818" t="str">
            <v>泸钢</v>
          </cell>
          <cell r="B7818" t="str">
            <v>螺纹钢</v>
          </cell>
          <cell r="C7818" t="str">
            <v>HRB400E Φ20 9m</v>
          </cell>
          <cell r="D7818" t="str">
            <v>吨</v>
          </cell>
          <cell r="E7818">
            <v>6</v>
          </cell>
          <cell r="F7818">
            <v>45928</v>
          </cell>
          <cell r="G7818" t="str">
            <v>(五冶钢构龙泉东洪片区85亩住宅、商业及配套工程项目三标段)成都市龙泉驿外东洪路地铁2号线惠王陵地铁C口</v>
          </cell>
          <cell r="H7818" t="str">
            <v>王军宝</v>
          </cell>
          <cell r="I7818">
            <v>13889142392</v>
          </cell>
        </row>
        <row r="7819">
          <cell r="A7819" t="str">
            <v>泸钢</v>
          </cell>
          <cell r="B7819" t="str">
            <v>螺纹钢</v>
          </cell>
          <cell r="C7819" t="str">
            <v>HRB400E Φ22 9m</v>
          </cell>
          <cell r="D7819" t="str">
            <v>吨</v>
          </cell>
          <cell r="E7819">
            <v>6</v>
          </cell>
          <cell r="F7819">
            <v>45928</v>
          </cell>
          <cell r="G7819" t="str">
            <v>(五冶钢构龙泉东洪片区85亩住宅、商业及配套工程项目三标段)成都市龙泉驿外东洪路地铁2号线惠王陵地铁C口</v>
          </cell>
          <cell r="H7819" t="str">
            <v>王军宝</v>
          </cell>
          <cell r="I7819">
            <v>13889142392</v>
          </cell>
        </row>
        <row r="7820">
          <cell r="A7820" t="str">
            <v>泸钢</v>
          </cell>
          <cell r="B7820" t="str">
            <v>螺纹钢</v>
          </cell>
          <cell r="C7820" t="str">
            <v>HRB400E Φ25 9m</v>
          </cell>
          <cell r="D7820" t="str">
            <v>吨</v>
          </cell>
          <cell r="E7820">
            <v>4</v>
          </cell>
          <cell r="F7820">
            <v>45928</v>
          </cell>
          <cell r="G7820" t="str">
            <v>(五冶钢构龙泉东洪片区85亩住宅、商业及配套工程项目三标段)成都市龙泉驿外东洪路地铁2号线惠王陵地铁C口</v>
          </cell>
          <cell r="H7820" t="str">
            <v>王军宝</v>
          </cell>
          <cell r="I7820">
            <v>13889142392</v>
          </cell>
        </row>
        <row r="7821">
          <cell r="A7821" t="str">
            <v>泸钢</v>
          </cell>
          <cell r="B7821" t="str">
            <v>高线</v>
          </cell>
          <cell r="C7821" t="str">
            <v>HPB300 Φ6</v>
          </cell>
          <cell r="D7821" t="str">
            <v>吨</v>
          </cell>
          <cell r="E7821">
            <v>5</v>
          </cell>
          <cell r="F7821">
            <v>45928</v>
          </cell>
          <cell r="G7821" t="str">
            <v>(五冶钢构龙泉东洪片区85亩住宅、商业及配套工程项目三标段)成都市龙泉驿外东洪路地铁2号线惠王陵地铁C口</v>
          </cell>
          <cell r="H7821" t="str">
            <v>王军宝</v>
          </cell>
          <cell r="I7821">
            <v>13889142392</v>
          </cell>
        </row>
        <row r="7822">
          <cell r="A7822" t="str">
            <v>泸钢</v>
          </cell>
          <cell r="B7822" t="str">
            <v>高线</v>
          </cell>
          <cell r="C7822" t="str">
            <v>HPB300 Φ8</v>
          </cell>
          <cell r="D7822" t="str">
            <v>吨</v>
          </cell>
          <cell r="E7822">
            <v>3</v>
          </cell>
          <cell r="F7822">
            <v>45928</v>
          </cell>
          <cell r="G7822" t="str">
            <v>(五冶钢构龙泉东洪片区85亩住宅、商业及配套工程项目三标段)成都市龙泉驿外东洪路地铁2号线惠王陵地铁C口</v>
          </cell>
          <cell r="H7822" t="str">
            <v>王军宝</v>
          </cell>
          <cell r="I7822">
            <v>13889142392</v>
          </cell>
        </row>
        <row r="7823">
          <cell r="A7823" t="str">
            <v>泸钢</v>
          </cell>
          <cell r="B7823" t="str">
            <v>盘螺</v>
          </cell>
          <cell r="C7823" t="str">
            <v>HRB400E Φ6</v>
          </cell>
          <cell r="D7823" t="str">
            <v>吨</v>
          </cell>
          <cell r="E7823">
            <v>5</v>
          </cell>
          <cell r="F7823">
            <v>45928</v>
          </cell>
          <cell r="G7823" t="str">
            <v>(五冶钢构龙泉东洪片区85亩住宅、商业及配套工程项目三标段)成都市龙泉驿外东洪路地铁2号线惠王陵地铁C口</v>
          </cell>
          <cell r="H7823" t="str">
            <v>王军宝</v>
          </cell>
          <cell r="I7823">
            <v>13889142392</v>
          </cell>
        </row>
        <row r="7824">
          <cell r="A7824" t="str">
            <v>泸钢</v>
          </cell>
          <cell r="B7824" t="str">
            <v>盘螺</v>
          </cell>
          <cell r="C7824" t="str">
            <v>HRB400E Φ8</v>
          </cell>
          <cell r="D7824" t="str">
            <v>吨</v>
          </cell>
          <cell r="E7824">
            <v>6</v>
          </cell>
          <cell r="F7824">
            <v>45928</v>
          </cell>
          <cell r="G7824" t="str">
            <v>(五冶钢构龙泉东洪片区85亩住宅、商业及配套工程项目三标段)成都市龙泉驿外东洪路地铁2号线惠王陵地铁C口</v>
          </cell>
          <cell r="H7824" t="str">
            <v>王军宝</v>
          </cell>
          <cell r="I7824">
            <v>13889142392</v>
          </cell>
        </row>
        <row r="7825">
          <cell r="A7825" t="str">
            <v>泸钢</v>
          </cell>
          <cell r="B7825" t="str">
            <v>盘螺</v>
          </cell>
          <cell r="C7825" t="str">
            <v>HRB400E Φ10</v>
          </cell>
          <cell r="D7825" t="str">
            <v>吨</v>
          </cell>
          <cell r="E7825">
            <v>12</v>
          </cell>
          <cell r="F7825">
            <v>45928</v>
          </cell>
          <cell r="G7825" t="str">
            <v>(五冶钢构龙泉东洪片区85亩住宅、商业及配套工程项目三标段)成都市龙泉驿外东洪路地铁2号线惠王陵地铁C口</v>
          </cell>
          <cell r="H7825" t="str">
            <v>王军宝</v>
          </cell>
          <cell r="I7825">
            <v>13889142392</v>
          </cell>
        </row>
        <row r="7826">
          <cell r="A7826" t="str">
            <v>泸钢</v>
          </cell>
          <cell r="B7826" t="str">
            <v>螺纹钢</v>
          </cell>
          <cell r="C7826" t="str">
            <v>HRB400E Φ12 9m</v>
          </cell>
          <cell r="D7826" t="str">
            <v>吨</v>
          </cell>
          <cell r="E7826">
            <v>22</v>
          </cell>
          <cell r="F7826">
            <v>45928</v>
          </cell>
          <cell r="G7826" t="str">
            <v>(五冶钢构龙泉东洪片区85亩住宅、商业及配套工程项目三标段)成都市龙泉驿外东洪路地铁2号线惠王陵地铁C口</v>
          </cell>
          <cell r="H7826" t="str">
            <v>王军宝</v>
          </cell>
          <cell r="I7826">
            <v>13889142392</v>
          </cell>
        </row>
        <row r="7827">
          <cell r="A7827" t="str">
            <v>泸钢</v>
          </cell>
          <cell r="B7827" t="str">
            <v>螺纹钢</v>
          </cell>
          <cell r="C7827" t="str">
            <v>HRB400E Φ14 9m</v>
          </cell>
          <cell r="D7827" t="str">
            <v>吨</v>
          </cell>
          <cell r="E7827">
            <v>30</v>
          </cell>
          <cell r="F7827">
            <v>45928</v>
          </cell>
          <cell r="G7827" t="str">
            <v>(五冶钢构龙泉东洪片区85亩住宅、商业及配套工程项目三标段)成都市龙泉驿外东洪路地铁2号线惠王陵地铁C口</v>
          </cell>
          <cell r="H7827" t="str">
            <v>王军宝</v>
          </cell>
          <cell r="I7827">
            <v>13889142392</v>
          </cell>
        </row>
        <row r="7828">
          <cell r="A7828" t="str">
            <v>泸钢</v>
          </cell>
          <cell r="B7828" t="str">
            <v>螺纹钢</v>
          </cell>
          <cell r="C7828" t="str">
            <v>HRB400E Φ16 9m</v>
          </cell>
          <cell r="D7828" t="str">
            <v>吨</v>
          </cell>
          <cell r="E7828">
            <v>12</v>
          </cell>
          <cell r="F7828">
            <v>45928</v>
          </cell>
          <cell r="G7828" t="str">
            <v>(五冶钢构龙泉东洪片区85亩住宅、商业及配套工程项目三标段)成都市龙泉驿外东洪路地铁2号线惠王陵地铁C口</v>
          </cell>
          <cell r="H7828" t="str">
            <v>王军宝</v>
          </cell>
          <cell r="I7828">
            <v>13889142392</v>
          </cell>
        </row>
        <row r="7829">
          <cell r="A7829" t="str">
            <v>泸钢</v>
          </cell>
          <cell r="B7829" t="str">
            <v>螺纹钢</v>
          </cell>
          <cell r="C7829" t="str">
            <v>HRB400E Φ18 9m</v>
          </cell>
          <cell r="D7829" t="str">
            <v>吨</v>
          </cell>
          <cell r="E7829">
            <v>8</v>
          </cell>
          <cell r="F7829">
            <v>45928</v>
          </cell>
          <cell r="G7829" t="str">
            <v>(五冶钢构龙泉东洪片区85亩住宅、商业及配套工程项目三标段)成都市龙泉驿外东洪路地铁2号线惠王陵地铁C口</v>
          </cell>
          <cell r="H7829" t="str">
            <v>王军宝</v>
          </cell>
          <cell r="I7829">
            <v>13889142392</v>
          </cell>
        </row>
        <row r="7830">
          <cell r="A7830" t="str">
            <v>泸钢</v>
          </cell>
          <cell r="B7830" t="str">
            <v>螺纹钢</v>
          </cell>
          <cell r="C7830" t="str">
            <v>HRB400E Φ20 9m</v>
          </cell>
          <cell r="D7830" t="str">
            <v>吨</v>
          </cell>
          <cell r="E7830">
            <v>6</v>
          </cell>
          <cell r="F7830">
            <v>45928</v>
          </cell>
          <cell r="G7830" t="str">
            <v>(五冶钢构龙泉东洪片区85亩住宅、商业及配套工程项目三标段)成都市龙泉驿外东洪路地铁2号线惠王陵地铁C口</v>
          </cell>
          <cell r="H7830" t="str">
            <v>王军宝</v>
          </cell>
          <cell r="I7830">
            <v>13889142392</v>
          </cell>
        </row>
        <row r="7831">
          <cell r="A7831" t="str">
            <v>泸钢</v>
          </cell>
          <cell r="B7831" t="str">
            <v>螺纹钢</v>
          </cell>
          <cell r="C7831" t="str">
            <v>HRB400E Φ22 9m</v>
          </cell>
          <cell r="D7831" t="str">
            <v>吨</v>
          </cell>
          <cell r="E7831">
            <v>10</v>
          </cell>
          <cell r="F7831">
            <v>45928</v>
          </cell>
          <cell r="G7831" t="str">
            <v>(五冶钢构龙泉东洪片区85亩住宅、商业及配套工程项目三标段)成都市龙泉驿外东洪路地铁2号线惠王陵地铁C口</v>
          </cell>
          <cell r="H7831" t="str">
            <v>王军宝</v>
          </cell>
          <cell r="I7831">
            <v>13889142392</v>
          </cell>
        </row>
        <row r="7832">
          <cell r="A7832" t="str">
            <v>泸钢</v>
          </cell>
          <cell r="B7832" t="str">
            <v>螺纹钢</v>
          </cell>
          <cell r="C7832" t="str">
            <v>HRB400E Φ25 9m</v>
          </cell>
          <cell r="D7832" t="str">
            <v>吨</v>
          </cell>
          <cell r="E7832">
            <v>8</v>
          </cell>
          <cell r="F7832">
            <v>45928</v>
          </cell>
          <cell r="G7832" t="str">
            <v>(五冶钢构龙泉东洪片区85亩住宅、商业及配套工程项目三标段)成都市龙泉驿外东洪路地铁2号线惠王陵地铁C口</v>
          </cell>
          <cell r="H7832" t="str">
            <v>王军宝</v>
          </cell>
          <cell r="I7832">
            <v>13889142392</v>
          </cell>
        </row>
        <row r="7833">
          <cell r="A7833" t="str">
            <v>泸钢</v>
          </cell>
          <cell r="B7833" t="str">
            <v>盘螺</v>
          </cell>
          <cell r="C7833" t="str">
            <v>HRB400E Φ6</v>
          </cell>
          <cell r="D7833" t="str">
            <v>吨</v>
          </cell>
          <cell r="E7833">
            <v>15</v>
          </cell>
          <cell r="F7833">
            <v>45928</v>
          </cell>
          <cell r="G7833" t="str">
            <v>(五冶钢构龙泉东洪片区85亩住宅、商业及配套工程项目二标段)成都市龙泉驿外东洪路地铁2号线惠王陵地铁C口</v>
          </cell>
          <cell r="H7833" t="str">
            <v>李渊</v>
          </cell>
          <cell r="I7833">
            <v>18381013849</v>
          </cell>
        </row>
        <row r="7834">
          <cell r="A7834" t="str">
            <v>泸钢</v>
          </cell>
          <cell r="B7834" t="str">
            <v>盘螺</v>
          </cell>
          <cell r="C7834" t="str">
            <v>HRB400E Φ10</v>
          </cell>
          <cell r="D7834" t="str">
            <v>吨</v>
          </cell>
          <cell r="E7834">
            <v>55</v>
          </cell>
          <cell r="F7834">
            <v>45928</v>
          </cell>
          <cell r="G7834" t="str">
            <v>(五冶钢构龙泉东洪片区85亩住宅、商业及配套工程项目二标段)成都市龙泉驿外东洪路地铁2号线惠王陵地铁C口</v>
          </cell>
          <cell r="H7834" t="str">
            <v>李渊</v>
          </cell>
          <cell r="I7834">
            <v>18381013849</v>
          </cell>
        </row>
        <row r="7835">
          <cell r="A7835" t="str">
            <v>德胜</v>
          </cell>
          <cell r="B7835" t="str">
            <v>螺纹钢</v>
          </cell>
          <cell r="C7835" t="str">
            <v>HRB500E Φ18</v>
          </cell>
          <cell r="D7835" t="str">
            <v>吨</v>
          </cell>
          <cell r="E7835">
            <v>5</v>
          </cell>
          <cell r="F7835">
            <v>45928</v>
          </cell>
          <cell r="G7835" t="str">
            <v>(五冶建设师大附中外语校新建教学楼工程)四川省成都市成华区大观堰2号(四川师范大学附属中学外国语学校)</v>
          </cell>
          <cell r="H7835" t="str">
            <v>蔡浩</v>
          </cell>
          <cell r="I7835">
            <v>13980880820</v>
          </cell>
        </row>
        <row r="7836">
          <cell r="A7836" t="str">
            <v>德胜</v>
          </cell>
          <cell r="B7836" t="str">
            <v>螺纹钢</v>
          </cell>
          <cell r="C7836" t="str">
            <v>HRB500E Φ25</v>
          </cell>
          <cell r="D7836" t="str">
            <v>吨</v>
          </cell>
          <cell r="E7836">
            <v>30</v>
          </cell>
          <cell r="F7836">
            <v>45928</v>
          </cell>
          <cell r="G7836" t="str">
            <v>(五冶建设师大附中外语校新建教学楼工程)四川省成都市成华区大观堰2号(四川师范大学附属中学外国语学校)</v>
          </cell>
          <cell r="H7836" t="str">
            <v>蔡浩</v>
          </cell>
          <cell r="I7836">
            <v>13980880820</v>
          </cell>
        </row>
        <row r="7837">
          <cell r="A7837" t="str">
            <v>润耀</v>
          </cell>
          <cell r="B7837" t="str">
            <v>螺纹钢</v>
          </cell>
          <cell r="C7837" t="str">
            <v>HRB500E Φ20</v>
          </cell>
          <cell r="D7837" t="str">
            <v>吨</v>
          </cell>
          <cell r="E7837">
            <v>6</v>
          </cell>
          <cell r="F7837">
            <v>45928</v>
          </cell>
          <cell r="G7837" t="str">
            <v>(五冶建设扩建艺体中学二期工程)四川省成都市双流区光荣路成都艺体中学南200米</v>
          </cell>
          <cell r="H7837" t="str">
            <v>谢序强</v>
          </cell>
          <cell r="I7837">
            <v>13458588232</v>
          </cell>
        </row>
        <row r="7838">
          <cell r="A7838" t="str">
            <v>润耀</v>
          </cell>
          <cell r="B7838" t="str">
            <v>螺纹钢</v>
          </cell>
          <cell r="C7838" t="str">
            <v>HRB500E Φ32</v>
          </cell>
          <cell r="D7838" t="str">
            <v>吨</v>
          </cell>
          <cell r="E7838">
            <v>28</v>
          </cell>
          <cell r="F7838">
            <v>45928</v>
          </cell>
          <cell r="G7838" t="str">
            <v>(五冶建设扩建艺体中学二期工程)四川省成都市双流区光荣路成都艺体中学南200米</v>
          </cell>
          <cell r="H7838" t="str">
            <v>谢序强</v>
          </cell>
          <cell r="I7838">
            <v>13458588232</v>
          </cell>
        </row>
        <row r="7839">
          <cell r="A7839" t="str">
            <v>德胜恒嘉</v>
          </cell>
          <cell r="B7839" t="str">
            <v>螺纹钢</v>
          </cell>
          <cell r="C7839" t="str">
            <v>HRB400EФ12*12m</v>
          </cell>
          <cell r="D7839" t="str">
            <v>吨</v>
          </cell>
          <cell r="E7839">
            <v>35</v>
          </cell>
          <cell r="F7839">
            <v>45928</v>
          </cell>
          <cell r="G7839" t="str">
            <v>（中铁六局呼和公司康新高速TJ4-2标）四川省甘孜藏族自治州康定市新都桥镇东俄罗三村中建八局搅拌站旁</v>
          </cell>
          <cell r="H7839" t="str">
            <v>许文刚</v>
          </cell>
          <cell r="I7839">
            <v>15848808186</v>
          </cell>
        </row>
        <row r="7840">
          <cell r="A7840" t="str">
            <v>德胜恒嘉</v>
          </cell>
          <cell r="B7840" t="str">
            <v>螺纹钢</v>
          </cell>
          <cell r="C7840" t="str">
            <v>HRB400EФ28*9m</v>
          </cell>
          <cell r="D7840" t="str">
            <v>吨</v>
          </cell>
          <cell r="E7840">
            <v>35</v>
          </cell>
          <cell r="F7840">
            <v>45928</v>
          </cell>
          <cell r="G7840" t="str">
            <v>（中铁六局呼和公司康新高速TJ4-2标）四川省甘孜藏族自治州康定市新都桥镇东俄罗三村中建八局搅拌站旁</v>
          </cell>
          <cell r="H7840" t="str">
            <v>许文刚</v>
          </cell>
          <cell r="I7840">
            <v>15848808186</v>
          </cell>
        </row>
        <row r="7841">
          <cell r="A7841" t="str">
            <v>德胜恒嘉</v>
          </cell>
          <cell r="B7841" t="str">
            <v>螺纹钢</v>
          </cell>
          <cell r="C7841" t="str">
            <v>HRB400EФ12*9m</v>
          </cell>
          <cell r="D7841" t="str">
            <v>吨</v>
          </cell>
          <cell r="E7841">
            <v>70</v>
          </cell>
          <cell r="F7841">
            <v>45928</v>
          </cell>
          <cell r="G7841" t="str">
            <v>（中铁六局呼和公司康新高速TJ4-2标）四川省甘孜藏族自治州康定市新都桥镇东俄罗三村中建八局搅拌站旁</v>
          </cell>
          <cell r="H7841" t="str">
            <v>许文刚</v>
          </cell>
          <cell r="I7841">
            <v>15848808186</v>
          </cell>
        </row>
        <row r="7842">
          <cell r="A7842" t="str">
            <v>德胜恒嘉</v>
          </cell>
          <cell r="B7842" t="str">
            <v>螺纹钢</v>
          </cell>
          <cell r="C7842" t="str">
            <v>HRB400EФ20*9m</v>
          </cell>
          <cell r="D7842" t="str">
            <v>吨</v>
          </cell>
          <cell r="E7842">
            <v>70</v>
          </cell>
          <cell r="F7842">
            <v>45928</v>
          </cell>
          <cell r="G7842" t="str">
            <v>（中铁六局呼和公司康新高速TJ4-2标）四川省甘孜藏族自治州康定市新都桥镇东俄罗三村中建八局搅拌站旁</v>
          </cell>
          <cell r="H7842" t="str">
            <v>许文刚</v>
          </cell>
          <cell r="I7842">
            <v>15848808186</v>
          </cell>
        </row>
        <row r="7843">
          <cell r="A7843" t="str">
            <v>德胜恒嘉</v>
          </cell>
          <cell r="B7843" t="str">
            <v>螺纹钢</v>
          </cell>
          <cell r="C7843" t="str">
            <v>HRB400EФ22*9m</v>
          </cell>
          <cell r="D7843" t="str">
            <v>吨</v>
          </cell>
          <cell r="E7843">
            <v>70</v>
          </cell>
          <cell r="F7843">
            <v>45928</v>
          </cell>
          <cell r="G7843" t="str">
            <v>（中铁六局呼和公司康新高速TJ4-2标）四川省甘孜藏族自治州康定市新都桥镇东俄罗三村中建八局搅拌站旁</v>
          </cell>
          <cell r="H7843" t="str">
            <v>许文刚</v>
          </cell>
          <cell r="I7843">
            <v>15848808186</v>
          </cell>
        </row>
        <row r="7844">
          <cell r="A7844" t="str">
            <v>德胜恒嘉</v>
          </cell>
          <cell r="B7844" t="str">
            <v>螺纹钢</v>
          </cell>
          <cell r="C7844" t="str">
            <v>HRB500EФ25*9m</v>
          </cell>
          <cell r="D7844" t="str">
            <v>吨</v>
          </cell>
          <cell r="E7844">
            <v>70</v>
          </cell>
          <cell r="F7844">
            <v>45928</v>
          </cell>
          <cell r="G7844" t="str">
            <v>（中铁六局呼和公司康新高速TJ4-2标）四川省甘孜藏族自治州康定市新都桥镇东俄罗三村中建八局搅拌站旁</v>
          </cell>
          <cell r="H7844" t="str">
            <v>许文刚</v>
          </cell>
          <cell r="I7844">
            <v>15848808186</v>
          </cell>
        </row>
        <row r="7845">
          <cell r="A7845" t="str">
            <v>德胜恒嘉</v>
          </cell>
          <cell r="B7845" t="str">
            <v>螺纹钢</v>
          </cell>
          <cell r="C7845" t="str">
            <v>HRB500EФ28*9m</v>
          </cell>
          <cell r="D7845" t="str">
            <v>吨</v>
          </cell>
          <cell r="E7845">
            <v>70</v>
          </cell>
          <cell r="F7845">
            <v>45928</v>
          </cell>
          <cell r="G7845" t="str">
            <v>（中铁六局呼和公司康新高速TJ4-2标）四川省甘孜藏族自治州康定市新都桥镇东俄罗三村中建八局搅拌站旁</v>
          </cell>
          <cell r="H7845" t="str">
            <v>许文刚</v>
          </cell>
          <cell r="I7845">
            <v>15848808186</v>
          </cell>
        </row>
        <row r="7846">
          <cell r="A7846" t="str">
            <v>湖北商贸</v>
          </cell>
          <cell r="B7846" t="str">
            <v>高线</v>
          </cell>
          <cell r="C7846" t="str">
            <v>HPB300   10 </v>
          </cell>
          <cell r="D7846" t="str">
            <v>吨</v>
          </cell>
          <cell r="E7846">
            <v>35</v>
          </cell>
          <cell r="F7846">
            <v>45928</v>
          </cell>
          <cell r="G7846" t="str">
            <v>（中铁广州局-资乐高速5标）四川省乐山市井研县希望大道116号</v>
          </cell>
          <cell r="H7846" t="str">
            <v>廖俊杰</v>
          </cell>
          <cell r="I7846">
            <v>15775100965</v>
          </cell>
        </row>
        <row r="7847">
          <cell r="A7847" t="str">
            <v>湖北商贸</v>
          </cell>
          <cell r="B7847" t="str">
            <v>螺纹钢</v>
          </cell>
          <cell r="C7847" t="str">
            <v>HRB400E  16  12m</v>
          </cell>
          <cell r="D7847" t="str">
            <v>吨</v>
          </cell>
          <cell r="E7847">
            <v>35</v>
          </cell>
          <cell r="F7847">
            <v>45928</v>
          </cell>
          <cell r="G7847" t="str">
            <v>（中铁广州局-资乐高速5标）四川省乐山市井研县希望大道116号</v>
          </cell>
          <cell r="H7847" t="str">
            <v>廖俊杰</v>
          </cell>
          <cell r="I7847">
            <v>15775100965</v>
          </cell>
        </row>
        <row r="7848">
          <cell r="A7848" t="str">
            <v>湖北商贸</v>
          </cell>
          <cell r="B7848" t="str">
            <v>盘螺</v>
          </cell>
          <cell r="C7848" t="str">
            <v>HRB400E  12  </v>
          </cell>
          <cell r="D7848" t="str">
            <v>吨</v>
          </cell>
          <cell r="E7848">
            <v>35</v>
          </cell>
          <cell r="F7848">
            <v>45928</v>
          </cell>
          <cell r="G7848" t="str">
            <v>（中铁广州局-资乐高速5标）四川省乐山市井研县希望大道116号</v>
          </cell>
          <cell r="H7848" t="str">
            <v>廖俊杰</v>
          </cell>
          <cell r="I7848">
            <v>15775100965</v>
          </cell>
        </row>
        <row r="7849">
          <cell r="A7849" t="str">
            <v>湖北商贸</v>
          </cell>
          <cell r="B7849" t="str">
            <v>螺纹钢</v>
          </cell>
          <cell r="C7849" t="str">
            <v>HRB500E  25  12m</v>
          </cell>
          <cell r="D7849" t="str">
            <v>吨</v>
          </cell>
          <cell r="E7849">
            <v>35</v>
          </cell>
          <cell r="F7849">
            <v>45928</v>
          </cell>
          <cell r="G7849" t="str">
            <v>（中铁广州局-资乐高速5标）四川省乐山市井研县希望大道116号</v>
          </cell>
          <cell r="H7849" t="str">
            <v>廖俊杰</v>
          </cell>
          <cell r="I7849">
            <v>15775100965</v>
          </cell>
        </row>
        <row r="7850">
          <cell r="A7850" t="str">
            <v>湖北商贸</v>
          </cell>
          <cell r="B7850" t="str">
            <v>高线</v>
          </cell>
          <cell r="C7850" t="str">
            <v>HPB300   10 </v>
          </cell>
          <cell r="D7850" t="str">
            <v>吨</v>
          </cell>
          <cell r="E7850">
            <v>35</v>
          </cell>
          <cell r="F7850">
            <v>45928</v>
          </cell>
          <cell r="G7850" t="str">
            <v>（中铁广州局-资乐高速5标）四川省眉山市东坡区多悦镇挖治田</v>
          </cell>
          <cell r="H7850" t="str">
            <v>伍红林</v>
          </cell>
          <cell r="I7850">
            <v>18683860677</v>
          </cell>
        </row>
        <row r="7851">
          <cell r="A7851" t="str">
            <v>湖北商贸</v>
          </cell>
          <cell r="B7851" t="str">
            <v>螺纹钢</v>
          </cell>
          <cell r="C7851" t="str">
            <v>HRB400E 12mm*9米</v>
          </cell>
          <cell r="D7851" t="str">
            <v>吨</v>
          </cell>
          <cell r="E7851">
            <v>70</v>
          </cell>
          <cell r="F7851">
            <v>45928</v>
          </cell>
          <cell r="G7851" t="str">
            <v>（中铁十局-资乐高速4标）四川省眉山市仁寿县彰加镇促进村中铁十局2#钢筋厂</v>
          </cell>
          <cell r="H7851" t="str">
            <v>杨飞</v>
          </cell>
          <cell r="I7851">
            <v>15667998777</v>
          </cell>
        </row>
        <row r="7852">
          <cell r="A7852" t="str">
            <v>湖北商贸</v>
          </cell>
          <cell r="B7852" t="str">
            <v>螺纹钢</v>
          </cell>
          <cell r="C7852" t="str">
            <v>HRB400E 12mm*9米</v>
          </cell>
          <cell r="D7852" t="str">
            <v>吨</v>
          </cell>
          <cell r="E7852">
            <v>105</v>
          </cell>
          <cell r="F7852">
            <v>45928</v>
          </cell>
          <cell r="G7852" t="str">
            <v>（中铁十局-资乐高速4标）四川省眉山市仁寿县彰加镇促进村中铁十局资乐高速2#梁场</v>
          </cell>
          <cell r="H7852" t="str">
            <v>杨飞</v>
          </cell>
          <cell r="I7852">
            <v>15667998777</v>
          </cell>
        </row>
        <row r="7853">
          <cell r="A7853" t="str">
            <v>湖北商贸</v>
          </cell>
          <cell r="B7853" t="str">
            <v>高线</v>
          </cell>
          <cell r="C7853" t="str">
            <v>HPB300 10mm</v>
          </cell>
          <cell r="D7853" t="str">
            <v>吨</v>
          </cell>
          <cell r="E7853">
            <v>35</v>
          </cell>
          <cell r="F7853">
            <v>45928</v>
          </cell>
          <cell r="G7853" t="str">
            <v>（中铁十局-资乐高速4标）四川省眉山市仁寿县彰加镇促进村中铁十局资乐高速1#钢筋场</v>
          </cell>
          <cell r="H7853" t="str">
            <v>杨飞</v>
          </cell>
          <cell r="I7853">
            <v>15667998777</v>
          </cell>
        </row>
        <row r="7854">
          <cell r="A7854" t="str">
            <v>湖北商贸</v>
          </cell>
          <cell r="B7854" t="str">
            <v>螺纹钢</v>
          </cell>
          <cell r="C7854" t="str">
            <v>HRB500E 25mm*9米</v>
          </cell>
          <cell r="D7854" t="str">
            <v>吨</v>
          </cell>
          <cell r="E7854">
            <v>70</v>
          </cell>
          <cell r="F7854">
            <v>45928</v>
          </cell>
          <cell r="G7854" t="str">
            <v>（中铁十局-资乐高速4标）四川省眉山市仁寿县彰加镇促进村中铁十局资乐高速1#钢筋场</v>
          </cell>
          <cell r="H7854" t="str">
            <v>杨飞</v>
          </cell>
          <cell r="I7854">
            <v>15667998777</v>
          </cell>
        </row>
        <row r="7855">
          <cell r="A7855" t="str">
            <v>德胜恒嘉</v>
          </cell>
          <cell r="B7855" t="str">
            <v>螺纹钢</v>
          </cell>
          <cell r="C7855" t="str">
            <v>HRB400E 12mm*9米</v>
          </cell>
          <cell r="D7855" t="str">
            <v>吨</v>
          </cell>
          <cell r="E7855">
            <v>35</v>
          </cell>
          <cell r="F7855">
            <v>45929</v>
          </cell>
          <cell r="G7855" t="str">
            <v>（中铁十局-资乐高速4标）四川省眉山市仁寿县彰加镇华炉村中铁十局资乐高速3#钢筋场</v>
          </cell>
          <cell r="H7855" t="str">
            <v>杨飞</v>
          </cell>
          <cell r="I7855">
            <v>15667998777</v>
          </cell>
        </row>
        <row r="7856">
          <cell r="A7856" t="str">
            <v>德胜恒嘉</v>
          </cell>
          <cell r="B7856" t="str">
            <v>螺纹钢</v>
          </cell>
          <cell r="C7856" t="str">
            <v>HRB400E 12mm*9米</v>
          </cell>
          <cell r="D7856" t="str">
            <v>吨</v>
          </cell>
          <cell r="E7856">
            <v>35</v>
          </cell>
          <cell r="F7856">
            <v>45929</v>
          </cell>
          <cell r="G7856" t="str">
            <v>（中铁十局-资乐高速4标）四川省眉山市仁寿县彰加镇促进村中铁十局资乐高速1#梁场</v>
          </cell>
          <cell r="H7856" t="str">
            <v>杨飞</v>
          </cell>
          <cell r="I7856">
            <v>15667998777</v>
          </cell>
        </row>
        <row r="7857">
          <cell r="A7857" t="str">
            <v>德胜恒嘉</v>
          </cell>
          <cell r="B7857" t="str">
            <v>螺纹钢</v>
          </cell>
          <cell r="C7857" t="str">
            <v>HRB400E 12mm*9米</v>
          </cell>
          <cell r="D7857" t="str">
            <v>吨</v>
          </cell>
          <cell r="E7857">
            <v>35</v>
          </cell>
          <cell r="F7857">
            <v>45929</v>
          </cell>
          <cell r="G7857" t="str">
            <v>（中铁十局-资乐高速4标）四川省眉山市仁寿县彰加镇促进村中铁十局资乐高速1#钢筋场</v>
          </cell>
          <cell r="H7857" t="str">
            <v>杨飞</v>
          </cell>
          <cell r="I7857">
            <v>15667998777</v>
          </cell>
        </row>
        <row r="7858">
          <cell r="A7858" t="str">
            <v>德胜恒嘉</v>
          </cell>
          <cell r="B7858" t="str">
            <v>螺纹钢</v>
          </cell>
          <cell r="C7858" t="str">
            <v>HRB400E 16mm*9米</v>
          </cell>
          <cell r="D7858" t="str">
            <v>吨</v>
          </cell>
          <cell r="E7858">
            <v>35</v>
          </cell>
          <cell r="F7858">
            <v>45929</v>
          </cell>
          <cell r="G7858" t="str">
            <v>（中铁十局-资乐高速4标）四川省眉山市仁寿县彰加镇促进村中铁十局资乐高速2#梁场</v>
          </cell>
          <cell r="H7858" t="str">
            <v>杨飞</v>
          </cell>
          <cell r="I7858">
            <v>15667998777</v>
          </cell>
        </row>
        <row r="7859">
          <cell r="A7859" t="str">
            <v>德胜恒嘉</v>
          </cell>
          <cell r="B7859" t="str">
            <v>螺纹钢</v>
          </cell>
          <cell r="C7859" t="str">
            <v>HRB400E 16mm*9米</v>
          </cell>
          <cell r="D7859" t="str">
            <v>吨</v>
          </cell>
          <cell r="E7859">
            <v>35</v>
          </cell>
          <cell r="F7859">
            <v>45929</v>
          </cell>
          <cell r="G7859" t="str">
            <v>（中铁十局-资乐高速4标）四川省眉山市仁寿县彰加镇促进村中铁十局2#钢筋厂</v>
          </cell>
          <cell r="H7859" t="str">
            <v>杨飞</v>
          </cell>
          <cell r="I7859">
            <v>15667998777</v>
          </cell>
        </row>
        <row r="7860">
          <cell r="A7860" t="str">
            <v>德胜恒嘉</v>
          </cell>
          <cell r="B7860" t="str">
            <v>螺纹钢</v>
          </cell>
          <cell r="C7860" t="str">
            <v>HRB400E 20mm*9米</v>
          </cell>
          <cell r="D7860" t="str">
            <v>吨</v>
          </cell>
          <cell r="E7860">
            <v>35</v>
          </cell>
          <cell r="F7860">
            <v>45929</v>
          </cell>
          <cell r="G7860" t="str">
            <v>（中铁十局-资乐高速4标）四川省眉山市仁寿县彰加镇促进村中铁十局2#钢筋厂</v>
          </cell>
          <cell r="H7860" t="str">
            <v>杨飞</v>
          </cell>
          <cell r="I7860">
            <v>15667998777</v>
          </cell>
        </row>
        <row r="7861">
          <cell r="A7861" t="str">
            <v>德胜恒嘉</v>
          </cell>
          <cell r="B7861" t="str">
            <v>螺纹钢</v>
          </cell>
          <cell r="C7861" t="str">
            <v>HRB400E 32mm*12米</v>
          </cell>
          <cell r="D7861" t="str">
            <v>吨</v>
          </cell>
          <cell r="E7861">
            <v>35</v>
          </cell>
          <cell r="F7861">
            <v>45929</v>
          </cell>
          <cell r="G7861" t="str">
            <v>（中铁十局-资乐高速4标）四川省眉山市仁寿县彰加镇促进村中铁十局资乐高速1#钢筋场</v>
          </cell>
          <cell r="H7861" t="str">
            <v>杨飞</v>
          </cell>
          <cell r="I7861">
            <v>15667998777</v>
          </cell>
        </row>
        <row r="7862">
          <cell r="A7862" t="str">
            <v>湖北商贸</v>
          </cell>
          <cell r="B7862" t="str">
            <v>螺纹钢</v>
          </cell>
          <cell r="C7862" t="str">
            <v>HRB400E  16  12m</v>
          </cell>
          <cell r="D7862" t="str">
            <v>吨</v>
          </cell>
          <cell r="E7862">
            <v>35</v>
          </cell>
          <cell r="F7862">
            <v>45929</v>
          </cell>
          <cell r="G7862" t="str">
            <v>（中铁广州局-资乐高速5标）四川省乐山市井研县希望大道116号</v>
          </cell>
          <cell r="H7862" t="str">
            <v>廖俊杰</v>
          </cell>
          <cell r="I7862">
            <v>15775100965</v>
          </cell>
        </row>
        <row r="7863">
          <cell r="A7863" t="str">
            <v>德胜恒嘉</v>
          </cell>
          <cell r="B7863" t="str">
            <v>螺纹钢</v>
          </cell>
          <cell r="C7863" t="str">
            <v>HRB400E  25  12m</v>
          </cell>
          <cell r="D7863" t="str">
            <v>吨</v>
          </cell>
          <cell r="E7863">
            <v>70</v>
          </cell>
          <cell r="F7863">
            <v>45929</v>
          </cell>
          <cell r="G7863" t="str">
            <v>（中铁广州局-资乐高速5标）四川省乐山市井研县希望大道116号</v>
          </cell>
          <cell r="H7863" t="str">
            <v>廖俊杰</v>
          </cell>
          <cell r="I7863">
            <v>15775100965</v>
          </cell>
        </row>
        <row r="7864">
          <cell r="A7864" t="str">
            <v>德胜恒嘉</v>
          </cell>
          <cell r="B7864" t="str">
            <v>螺纹钢</v>
          </cell>
          <cell r="C7864" t="str">
            <v>HRB400E  28  12m</v>
          </cell>
          <cell r="D7864" t="str">
            <v>吨</v>
          </cell>
          <cell r="E7864">
            <v>35</v>
          </cell>
          <cell r="F7864">
            <v>45929</v>
          </cell>
          <cell r="G7864" t="str">
            <v>（中铁广州局-资乐高速5标）四川省乐山市井研县希望大道116号</v>
          </cell>
          <cell r="H7864" t="str">
            <v>廖俊杰</v>
          </cell>
          <cell r="I7864">
            <v>15775100965</v>
          </cell>
        </row>
        <row r="7865">
          <cell r="A7865" t="str">
            <v>德胜恒嘉</v>
          </cell>
          <cell r="B7865" t="str">
            <v>螺纹钢</v>
          </cell>
          <cell r="C7865" t="str">
            <v>HRB400E Φ25 12m</v>
          </cell>
          <cell r="D7865" t="str">
            <v>吨</v>
          </cell>
          <cell r="E7865">
            <v>35</v>
          </cell>
          <cell r="F7865">
            <v>45929</v>
          </cell>
          <cell r="G7865" t="str">
            <v>（中铁北京局-资乐高速6标）四川省乐山市市中区土主镇资乐高速TJ6标项目试验室1#梁场</v>
          </cell>
          <cell r="H7865" t="str">
            <v>刘岩</v>
          </cell>
          <cell r="I7865">
            <v>18543566469</v>
          </cell>
        </row>
        <row r="7866">
          <cell r="A7866" t="str">
            <v>泸钢</v>
          </cell>
          <cell r="B7866" t="str">
            <v>螺纹钢</v>
          </cell>
          <cell r="C7866" t="str">
            <v>HRB500E Φ22</v>
          </cell>
          <cell r="D7866" t="str">
            <v>吨</v>
          </cell>
          <cell r="E7866">
            <v>17</v>
          </cell>
          <cell r="F7866">
            <v>45929</v>
          </cell>
          <cell r="G7866" t="str">
            <v>(五冶钢构龙泉东洪片区85亩住宅、商业及配套工程项目二标段)成都市龙泉驿外东洪路地铁2号线惠王陵地铁C口</v>
          </cell>
          <cell r="H7866" t="str">
            <v>李渊</v>
          </cell>
          <cell r="I7866">
            <v>18381013849</v>
          </cell>
        </row>
        <row r="7867">
          <cell r="A7867" t="str">
            <v>泸钢</v>
          </cell>
          <cell r="B7867" t="str">
            <v>盘螺</v>
          </cell>
          <cell r="C7867" t="str">
            <v>HRB400E Φ8</v>
          </cell>
          <cell r="D7867" t="str">
            <v>吨</v>
          </cell>
          <cell r="E7867">
            <v>18</v>
          </cell>
          <cell r="F7867">
            <v>45929</v>
          </cell>
          <cell r="G7867" t="str">
            <v>(五冶钢构龙泉东洪片区85亩住宅、商业及配套工程项目二标段)成都市龙泉驿外东洪路地铁2号线惠王陵地铁C口</v>
          </cell>
          <cell r="H7867" t="str">
            <v>李渊</v>
          </cell>
          <cell r="I7867">
            <v>18381013849</v>
          </cell>
        </row>
        <row r="7868">
          <cell r="A7868" t="str">
            <v>泸钢</v>
          </cell>
          <cell r="B7868" t="str">
            <v>螺纹钢</v>
          </cell>
          <cell r="C7868" t="str">
            <v>HRB400E Φ12 9m</v>
          </cell>
          <cell r="D7868" t="str">
            <v>吨</v>
          </cell>
          <cell r="E7868">
            <v>3</v>
          </cell>
          <cell r="F7868">
            <v>45929</v>
          </cell>
          <cell r="G7868" t="str">
            <v>(五冶钢构龙泉东洪片区70亩住宅、商业及配套工程项目二标段)成都市龙泉驿外东洪路地铁2号线惠王陵地铁C口</v>
          </cell>
          <cell r="H7868" t="str">
            <v>蒋嗣伟</v>
          </cell>
          <cell r="I7868">
            <v>15014331252</v>
          </cell>
        </row>
        <row r="7869">
          <cell r="A7869" t="str">
            <v>泸钢</v>
          </cell>
          <cell r="B7869" t="str">
            <v>螺纹钢</v>
          </cell>
          <cell r="C7869" t="str">
            <v>HRB400E Φ18 9m</v>
          </cell>
          <cell r="D7869" t="str">
            <v>吨</v>
          </cell>
          <cell r="E7869">
            <v>12</v>
          </cell>
          <cell r="F7869">
            <v>45929</v>
          </cell>
          <cell r="G7869" t="str">
            <v>(五冶钢构龙泉东洪片区70亩住宅、商业及配套工程项目二标段)成都市龙泉驿外东洪路地铁2号线惠王陵地铁C口</v>
          </cell>
          <cell r="H7869" t="str">
            <v>蒋嗣伟</v>
          </cell>
          <cell r="I7869">
            <v>15014331252</v>
          </cell>
        </row>
        <row r="7870">
          <cell r="A7870" t="str">
            <v>泸钢</v>
          </cell>
          <cell r="B7870" t="str">
            <v>螺纹钢</v>
          </cell>
          <cell r="C7870" t="str">
            <v>HRB400E Φ20 9m</v>
          </cell>
          <cell r="D7870" t="str">
            <v>吨</v>
          </cell>
          <cell r="E7870">
            <v>12</v>
          </cell>
          <cell r="F7870">
            <v>45929</v>
          </cell>
          <cell r="G7870" t="str">
            <v>(五冶钢构龙泉东洪片区70亩住宅、商业及配套工程项目二标段)成都市龙泉驿外东洪路地铁2号线惠王陵地铁C口</v>
          </cell>
          <cell r="H7870" t="str">
            <v>蒋嗣伟</v>
          </cell>
          <cell r="I7870">
            <v>15014331252</v>
          </cell>
        </row>
        <row r="7871">
          <cell r="A7871" t="str">
            <v>泸钢</v>
          </cell>
          <cell r="B7871" t="str">
            <v>螺纹钢</v>
          </cell>
          <cell r="C7871" t="str">
            <v>HRB400E Φ25 9m</v>
          </cell>
          <cell r="D7871" t="str">
            <v>吨</v>
          </cell>
          <cell r="E7871">
            <v>9</v>
          </cell>
          <cell r="F7871">
            <v>45929</v>
          </cell>
          <cell r="G7871" t="str">
            <v>(五冶钢构龙泉东洪片区70亩住宅、商业及配套工程项目二标段)成都市龙泉驿外东洪路地铁2号线惠王陵地铁C口</v>
          </cell>
          <cell r="H7871" t="str">
            <v>蒋嗣伟</v>
          </cell>
          <cell r="I7871">
            <v>15014331252</v>
          </cell>
        </row>
        <row r="7872">
          <cell r="A7872" t="str">
            <v>泸钢</v>
          </cell>
          <cell r="B7872" t="str">
            <v>高线</v>
          </cell>
          <cell r="C7872" t="str">
            <v>HPB300 Φ8</v>
          </cell>
          <cell r="D7872" t="str">
            <v>吨</v>
          </cell>
          <cell r="E7872">
            <v>15</v>
          </cell>
          <cell r="F7872">
            <v>45929</v>
          </cell>
          <cell r="G7872" t="str">
            <v>(五冶钢构龙泉东洪片区85亩住宅、商业及配套工程项目一标段)成都市龙泉驿外东洪路地铁2号线惠王陵地铁C口</v>
          </cell>
          <cell r="H7872" t="str">
            <v>岳工</v>
          </cell>
          <cell r="I7872">
            <v>18599951655</v>
          </cell>
        </row>
        <row r="7873">
          <cell r="A7873" t="str">
            <v>泸钢</v>
          </cell>
          <cell r="B7873" t="str">
            <v>螺纹钢</v>
          </cell>
          <cell r="C7873" t="str">
            <v>HRB400E Φ22 9m</v>
          </cell>
          <cell r="D7873" t="str">
            <v>吨</v>
          </cell>
          <cell r="E7873">
            <v>20</v>
          </cell>
          <cell r="F7873">
            <v>45929</v>
          </cell>
          <cell r="G7873" t="str">
            <v>(五冶钢构龙泉东洪片区85亩住宅、商业及配套工程项目一标段)成都市龙泉驿外东洪路地铁2号线惠王陵地铁C口</v>
          </cell>
          <cell r="H7873" t="str">
            <v>岳工</v>
          </cell>
          <cell r="I7873">
            <v>18599951655</v>
          </cell>
        </row>
        <row r="7874">
          <cell r="A7874" t="str">
            <v>泸钢</v>
          </cell>
          <cell r="B7874" t="str">
            <v>螺纹钢</v>
          </cell>
          <cell r="C7874" t="str">
            <v>HRB400E Φ12 9m</v>
          </cell>
          <cell r="D7874" t="str">
            <v>吨</v>
          </cell>
          <cell r="E7874">
            <v>15</v>
          </cell>
          <cell r="F7874">
            <v>45929</v>
          </cell>
          <cell r="G7874" t="str">
            <v>(五冶建设龙泉驿一医院配套建设工程)成都市龙泉驿区董朗路69号龙泉驿一医院5号门</v>
          </cell>
          <cell r="H7874" t="str">
            <v>孙敏</v>
          </cell>
          <cell r="I7874">
            <v>13617695006</v>
          </cell>
        </row>
        <row r="7875">
          <cell r="A7875" t="str">
            <v>泸钢</v>
          </cell>
          <cell r="B7875" t="str">
            <v>螺纹钢</v>
          </cell>
          <cell r="C7875" t="str">
            <v>HRB400E Φ22 9m</v>
          </cell>
          <cell r="D7875" t="str">
            <v>吨</v>
          </cell>
          <cell r="E7875">
            <v>5</v>
          </cell>
          <cell r="F7875">
            <v>45929</v>
          </cell>
          <cell r="G7875" t="str">
            <v>(五冶建设龙泉驿一医院配套建设工程)成都市龙泉驿区董朗路69号龙泉驿一医院5号门</v>
          </cell>
          <cell r="H7875" t="str">
            <v>孙敏</v>
          </cell>
          <cell r="I7875">
            <v>13617695006</v>
          </cell>
        </row>
        <row r="7876">
          <cell r="A7876" t="str">
            <v>泸钢</v>
          </cell>
          <cell r="B7876" t="str">
            <v>螺纹钢</v>
          </cell>
          <cell r="C7876" t="str">
            <v>HRB400E Φ25 9m</v>
          </cell>
          <cell r="D7876" t="str">
            <v>吨</v>
          </cell>
          <cell r="E7876">
            <v>6</v>
          </cell>
          <cell r="F7876">
            <v>45929</v>
          </cell>
          <cell r="G7876" t="str">
            <v>(五冶建设龙泉驿一医院配套建设工程)成都市龙泉驿区董朗路69号龙泉驿一医院5号门</v>
          </cell>
          <cell r="H7876" t="str">
            <v>孙敏</v>
          </cell>
          <cell r="I7876">
            <v>13617695006</v>
          </cell>
        </row>
        <row r="7877">
          <cell r="A7877" t="str">
            <v>泸钢</v>
          </cell>
          <cell r="B7877" t="str">
            <v>螺纹钢</v>
          </cell>
          <cell r="C7877" t="str">
            <v>HRB500E Φ25</v>
          </cell>
          <cell r="D7877" t="str">
            <v>吨</v>
          </cell>
          <cell r="E7877">
            <v>9</v>
          </cell>
          <cell r="F7877">
            <v>45929</v>
          </cell>
          <cell r="G7877" t="str">
            <v>(五冶建设龙泉驿一医院配套建设工程)成都市龙泉驿区董朗路69号龙泉驿一医院5号门</v>
          </cell>
          <cell r="H7877" t="str">
            <v>孙敏</v>
          </cell>
          <cell r="I7877">
            <v>13617695006</v>
          </cell>
        </row>
        <row r="7878">
          <cell r="A7878" t="str">
            <v>泸钢</v>
          </cell>
          <cell r="B7878" t="str">
            <v>盘螺</v>
          </cell>
          <cell r="C7878" t="str">
            <v>HRB400E Φ12</v>
          </cell>
          <cell r="D7878" t="str">
            <v>吨</v>
          </cell>
          <cell r="E7878">
            <v>35</v>
          </cell>
          <cell r="F7878">
            <v>45929</v>
          </cell>
          <cell r="G7878" t="str">
            <v>（自永2标九局西南分公司钢筋棚）四川省自贡市骑龙镇大湾村</v>
          </cell>
          <cell r="H7878" t="str">
            <v>高彦彬</v>
          </cell>
          <cell r="I7878">
            <v>13835906370</v>
          </cell>
        </row>
        <row r="7879">
          <cell r="A7879" t="str">
            <v>德胜恒嘉</v>
          </cell>
          <cell r="B7879" t="str">
            <v>螺纹钢</v>
          </cell>
          <cell r="C7879" t="str">
            <v>HRB400E Φ20×12米</v>
          </cell>
          <cell r="D7879" t="str">
            <v>吨</v>
          </cell>
          <cell r="E7879">
            <v>19</v>
          </cell>
          <cell r="F7879">
            <v>45929</v>
          </cell>
          <cell r="G7879" t="str">
            <v>（自永2标九局西南分公司钢筋棚）四川省自贡市骑龙镇大湾村</v>
          </cell>
          <cell r="H7879" t="str">
            <v>高彦彬</v>
          </cell>
          <cell r="I7879">
            <v>13835906370</v>
          </cell>
        </row>
        <row r="7880">
          <cell r="A7880" t="str">
            <v>德胜恒嘉</v>
          </cell>
          <cell r="B7880" t="str">
            <v>螺纹钢</v>
          </cell>
          <cell r="C7880" t="str">
            <v>HRB400E Φ20×9米</v>
          </cell>
          <cell r="D7880" t="str">
            <v>吨</v>
          </cell>
          <cell r="E7880">
            <v>16</v>
          </cell>
          <cell r="F7880">
            <v>45929</v>
          </cell>
          <cell r="G7880" t="str">
            <v>（自永2标九局西南分公司钢筋棚）四川省自贡市骑龙镇大湾村</v>
          </cell>
          <cell r="H7880" t="str">
            <v>高彦彬</v>
          </cell>
          <cell r="I7880">
            <v>13835906370</v>
          </cell>
        </row>
        <row r="7881">
          <cell r="A7881" t="str">
            <v>德胜</v>
          </cell>
          <cell r="B7881" t="str">
            <v>螺纹钢</v>
          </cell>
          <cell r="C7881" t="str">
            <v>HRB400EФ16*9m</v>
          </cell>
          <cell r="D7881" t="str">
            <v>吨</v>
          </cell>
          <cell r="E7881">
            <v>3</v>
          </cell>
          <cell r="F7881">
            <v>45929</v>
          </cell>
          <cell r="G7881" t="str">
            <v>（中铁三局集团有限公司成绵乐客专乐山站站房改扩建项目经理部）四川省乐山市市中区瑞祥路与至乐路交叉口西侧</v>
          </cell>
          <cell r="H7881" t="str">
            <v>王鹏</v>
          </cell>
          <cell r="I7881" t="str">
            <v>153 4056 0935</v>
          </cell>
        </row>
        <row r="7882">
          <cell r="A7882" t="str">
            <v>德胜</v>
          </cell>
          <cell r="B7882" t="str">
            <v>螺纹钢</v>
          </cell>
          <cell r="C7882" t="str">
            <v>HRB400EФ20*9m</v>
          </cell>
          <cell r="D7882" t="str">
            <v>吨</v>
          </cell>
          <cell r="E7882">
            <v>3</v>
          </cell>
          <cell r="F7882">
            <v>45929</v>
          </cell>
          <cell r="G7882" t="str">
            <v>（中铁三局集团有限公司成绵乐客专乐山站站房改扩建项目经理部）四川省乐山市市中区瑞祥路与至乐路交叉口西侧</v>
          </cell>
          <cell r="H7882" t="str">
            <v>王鹏</v>
          </cell>
          <cell r="I7882" t="str">
            <v>153 4056 0935</v>
          </cell>
        </row>
        <row r="7883">
          <cell r="A7883" t="str">
            <v>德胜</v>
          </cell>
          <cell r="B7883" t="str">
            <v>螺纹钢</v>
          </cell>
          <cell r="C7883" t="str">
            <v>HRB400EФ22*9m</v>
          </cell>
          <cell r="D7883" t="str">
            <v>吨</v>
          </cell>
          <cell r="E7883">
            <v>18</v>
          </cell>
          <cell r="F7883">
            <v>45929</v>
          </cell>
          <cell r="G7883" t="str">
            <v>（中铁三局集团有限公司成绵乐客专乐山站站房改扩建项目经理部）四川省乐山市市中区瑞祥路与至乐路交叉口西侧</v>
          </cell>
          <cell r="H7883" t="str">
            <v>王鹏</v>
          </cell>
          <cell r="I7883" t="str">
            <v>153 4056 0935</v>
          </cell>
        </row>
        <row r="7884">
          <cell r="A7884" t="str">
            <v>德胜</v>
          </cell>
          <cell r="B7884" t="str">
            <v>螺纹钢</v>
          </cell>
          <cell r="C7884" t="str">
            <v>HRB400EФ25*9m</v>
          </cell>
          <cell r="D7884" t="str">
            <v>吨</v>
          </cell>
          <cell r="E7884">
            <v>11</v>
          </cell>
          <cell r="F7884">
            <v>45929</v>
          </cell>
          <cell r="G7884" t="str">
            <v>（中铁三局集团有限公司成绵乐客专乐山站站房改扩建项目经理部）四川省乐山市市中区瑞祥路与至乐路交叉口西侧</v>
          </cell>
          <cell r="H7884" t="str">
            <v>王鹏</v>
          </cell>
          <cell r="I7884" t="str">
            <v>153 4056 0935</v>
          </cell>
        </row>
        <row r="7885">
          <cell r="A7885" t="str">
            <v>德胜</v>
          </cell>
          <cell r="B7885" t="str">
            <v>螺纹钢</v>
          </cell>
          <cell r="C7885" t="str">
            <v>HRB400EФ12*9m</v>
          </cell>
          <cell r="D7885" t="str">
            <v>吨</v>
          </cell>
          <cell r="E7885">
            <v>17</v>
          </cell>
          <cell r="F7885">
            <v>45929</v>
          </cell>
          <cell r="G7885" t="str">
            <v>（中铁三局集团有限公司成绵乐客专乐山站站房改扩建项目经理部）四川省乐山市市中区瑞祥路与至乐路交叉口西侧</v>
          </cell>
          <cell r="H7885" t="str">
            <v>王鹏</v>
          </cell>
          <cell r="I7885" t="str">
            <v>153 4056 0935</v>
          </cell>
        </row>
        <row r="7886">
          <cell r="A7886" t="str">
            <v>德胜</v>
          </cell>
          <cell r="B7886" t="str">
            <v>螺纹钢</v>
          </cell>
          <cell r="C7886" t="str">
            <v>HRB400EФ28*9m</v>
          </cell>
          <cell r="D7886" t="str">
            <v>吨</v>
          </cell>
          <cell r="E7886">
            <v>18</v>
          </cell>
          <cell r="F7886">
            <v>45929</v>
          </cell>
          <cell r="G7886" t="str">
            <v>（中铁三局集团有限公司成绵乐客专乐山站站房改扩建项目经理部）四川省乐山市市中区瑞祥路与至乐路交叉口西侧</v>
          </cell>
          <cell r="H7886" t="str">
            <v>王鹏</v>
          </cell>
          <cell r="I7886" t="str">
            <v>153 4056 0935</v>
          </cell>
        </row>
        <row r="7887">
          <cell r="A7887" t="str">
            <v>德胜</v>
          </cell>
          <cell r="B7887" t="str">
            <v>螺纹钢</v>
          </cell>
          <cell r="C7887" t="str">
            <v>HRB400EФ12*9m</v>
          </cell>
          <cell r="D7887" t="str">
            <v>吨</v>
          </cell>
          <cell r="E7887">
            <v>30</v>
          </cell>
          <cell r="F7887">
            <v>45929</v>
          </cell>
          <cell r="G7887" t="str">
            <v>（中核中原-温江北林医养综合体项目）四川省成都市温江区万春大道第三人民医院东</v>
          </cell>
          <cell r="H7887" t="str">
            <v>蔡杰</v>
          </cell>
          <cell r="I7887">
            <v>18875129329</v>
          </cell>
        </row>
        <row r="7888">
          <cell r="A7888" t="str">
            <v>德胜</v>
          </cell>
          <cell r="B7888" t="str">
            <v>螺纹钢</v>
          </cell>
          <cell r="C7888" t="str">
            <v>HRB400EФ18*9m</v>
          </cell>
          <cell r="D7888" t="str">
            <v>吨</v>
          </cell>
          <cell r="E7888">
            <v>8</v>
          </cell>
          <cell r="F7888">
            <v>45929</v>
          </cell>
          <cell r="G7888" t="str">
            <v>（中核中原-温江北林医养综合体项目）四川省成都市温江区万春大道第三人民医院东</v>
          </cell>
          <cell r="H7888" t="str">
            <v>蔡杰</v>
          </cell>
          <cell r="I7888">
            <v>18875129329</v>
          </cell>
        </row>
        <row r="7889">
          <cell r="A7889" t="str">
            <v>德胜</v>
          </cell>
          <cell r="B7889" t="str">
            <v>螺纹钢</v>
          </cell>
          <cell r="C7889" t="str">
            <v>HRB500EФ14*9m</v>
          </cell>
          <cell r="D7889" t="str">
            <v>吨</v>
          </cell>
          <cell r="E7889">
            <v>10</v>
          </cell>
          <cell r="F7889">
            <v>45929</v>
          </cell>
          <cell r="G7889" t="str">
            <v>（中核中原-温江北林医养综合体项目）四川省成都市温江区万春大道第三人民医院东</v>
          </cell>
          <cell r="H7889" t="str">
            <v>蔡杰</v>
          </cell>
          <cell r="I7889">
            <v>18875129329</v>
          </cell>
        </row>
        <row r="7890">
          <cell r="A7890" t="str">
            <v>德胜</v>
          </cell>
          <cell r="B7890" t="str">
            <v>螺纹钢</v>
          </cell>
          <cell r="C7890" t="str">
            <v>HRB500EФ16*9m</v>
          </cell>
          <cell r="D7890" t="str">
            <v>吨</v>
          </cell>
          <cell r="E7890">
            <v>11</v>
          </cell>
          <cell r="F7890">
            <v>45929</v>
          </cell>
          <cell r="G7890" t="str">
            <v>（中核中原-温江北林医养综合体项目）四川省成都市温江区万春大道第三人民医院东</v>
          </cell>
          <cell r="H7890" t="str">
            <v>蔡杰</v>
          </cell>
          <cell r="I7890">
            <v>18875129329</v>
          </cell>
        </row>
        <row r="7891">
          <cell r="A7891" t="str">
            <v>德胜</v>
          </cell>
          <cell r="B7891" t="str">
            <v>螺纹钢</v>
          </cell>
          <cell r="C7891" t="str">
            <v>HRB500EФ25*12m</v>
          </cell>
          <cell r="D7891" t="str">
            <v>吨</v>
          </cell>
          <cell r="E7891">
            <v>10</v>
          </cell>
          <cell r="F7891">
            <v>45929</v>
          </cell>
          <cell r="G7891" t="str">
            <v>（中核中原-温江北林医养综合体项目）四川省成都市温江区万春大道第三人民医院东</v>
          </cell>
          <cell r="H7891" t="str">
            <v>蔡杰</v>
          </cell>
          <cell r="I7891">
            <v>18875129329</v>
          </cell>
        </row>
        <row r="7892">
          <cell r="A7892" t="str">
            <v>德胜</v>
          </cell>
          <cell r="B7892" t="str">
            <v>螺纹钢</v>
          </cell>
          <cell r="C7892" t="str">
            <v>HRB500EФ28*12m</v>
          </cell>
          <cell r="D7892" t="str">
            <v>吨</v>
          </cell>
          <cell r="E7892">
            <v>2</v>
          </cell>
          <cell r="F7892">
            <v>45929</v>
          </cell>
          <cell r="G7892" t="str">
            <v>（中核中原-温江北林医养综合体项目）四川省成都市温江区万春大道第三人民医院东</v>
          </cell>
          <cell r="H7892" t="str">
            <v>蔡杰</v>
          </cell>
          <cell r="I7892">
            <v>18875129329</v>
          </cell>
        </row>
        <row r="7893">
          <cell r="A7893" t="str">
            <v>德胜</v>
          </cell>
          <cell r="B7893" t="str">
            <v>螺纹钢</v>
          </cell>
          <cell r="C7893" t="str">
            <v>HRB500EΦ28*12m</v>
          </cell>
          <cell r="D7893" t="str">
            <v>吨</v>
          </cell>
          <cell r="E7893">
            <v>35</v>
          </cell>
          <cell r="F7893">
            <v>45929</v>
          </cell>
          <cell r="G7893" t="str">
            <v>（成峨2标）眉山市多悦镇挖治田中铁广州局钢筋场</v>
          </cell>
          <cell r="H7893" t="str">
            <v>伍红林</v>
          </cell>
          <cell r="I7893" t="str">
            <v>18683860677</v>
          </cell>
        </row>
        <row r="7894">
          <cell r="A7894" t="str">
            <v>钢固融</v>
          </cell>
          <cell r="B7894" t="str">
            <v>高线</v>
          </cell>
          <cell r="C7894" t="str">
            <v>HPB300 6</v>
          </cell>
          <cell r="D7894" t="str">
            <v>吨</v>
          </cell>
          <cell r="E7894">
            <v>2</v>
          </cell>
          <cell r="F7894">
            <v>45929</v>
          </cell>
          <cell r="G7894" t="str">
            <v>（中铁三局集团有限公司成绵乐客专乐山站站房改扩建项目经理部）四川省乐山市市中区瑞祥路与至乐路交叉口西侧</v>
          </cell>
          <cell r="H7894" t="str">
            <v>王鹏</v>
          </cell>
          <cell r="I7894" t="str">
            <v>153 4056 0935</v>
          </cell>
        </row>
        <row r="7895">
          <cell r="A7895" t="str">
            <v>钢固融</v>
          </cell>
          <cell r="B7895" t="str">
            <v>盘螺</v>
          </cell>
          <cell r="C7895" t="str">
            <v>HRB400EФ8</v>
          </cell>
          <cell r="D7895" t="str">
            <v>吨</v>
          </cell>
          <cell r="E7895">
            <v>4</v>
          </cell>
          <cell r="F7895">
            <v>45929</v>
          </cell>
          <cell r="G7895" t="str">
            <v>（中铁三局集团有限公司成绵乐客专乐山站站房改扩建项目经理部）四川省乐山市市中区瑞祥路与至乐路交叉口西侧</v>
          </cell>
          <cell r="H7895" t="str">
            <v>王鹏</v>
          </cell>
          <cell r="I7895" t="str">
            <v>153 4056 0935</v>
          </cell>
        </row>
        <row r="7896">
          <cell r="A7896" t="str">
            <v>钢固融</v>
          </cell>
          <cell r="B7896" t="str">
            <v>盘螺</v>
          </cell>
          <cell r="C7896" t="str">
            <v>HRB400EФ10</v>
          </cell>
          <cell r="D7896" t="str">
            <v>吨</v>
          </cell>
          <cell r="E7896">
            <v>2</v>
          </cell>
          <cell r="F7896">
            <v>45929</v>
          </cell>
          <cell r="G7896" t="str">
            <v>（中铁三局集团有限公司成绵乐客专乐山站站房改扩建项目经理部）四川省乐山市市中区瑞祥路与至乐路交叉口西侧</v>
          </cell>
          <cell r="H7896" t="str">
            <v>王鹏</v>
          </cell>
          <cell r="I7896" t="str">
            <v>153 4056 0935</v>
          </cell>
        </row>
        <row r="7897">
          <cell r="A7897" t="str">
            <v>钢固融</v>
          </cell>
          <cell r="B7897" t="str">
            <v>螺纹钢</v>
          </cell>
          <cell r="C7897" t="str">
            <v>HRB400EФ28*9m</v>
          </cell>
          <cell r="D7897" t="str">
            <v>吨</v>
          </cell>
          <cell r="E7897">
            <v>27</v>
          </cell>
          <cell r="F7897">
            <v>45929</v>
          </cell>
          <cell r="G7897" t="str">
            <v>（中铁三局集团有限公司成绵乐客专乐山站站房改扩建项目经理部）四川省乐山市市中区瑞祥路与至乐路交叉口西侧</v>
          </cell>
          <cell r="H7897" t="str">
            <v>王鹏</v>
          </cell>
          <cell r="I7897" t="str">
            <v>153 4056 0935</v>
          </cell>
        </row>
        <row r="7898">
          <cell r="A7898" t="str">
            <v>钢固融</v>
          </cell>
          <cell r="B7898" t="str">
            <v>螺纹钢</v>
          </cell>
          <cell r="C7898" t="str">
            <v>HRB400EФ12*9m</v>
          </cell>
          <cell r="D7898" t="str">
            <v>吨</v>
          </cell>
          <cell r="E7898">
            <v>35</v>
          </cell>
          <cell r="F7898">
            <v>45929</v>
          </cell>
          <cell r="G7898" t="str">
            <v>（中铁三局集团有限公司成绵乐客专乐山站站房改扩建项目经理部）四川省乐山市市中区瑞祥路与至乐路交叉口西侧</v>
          </cell>
          <cell r="H7898" t="str">
            <v>王鹏</v>
          </cell>
          <cell r="I7898" t="str">
            <v>153 4056 0935</v>
          </cell>
        </row>
        <row r="7899">
          <cell r="A7899" t="str">
            <v>钢固融</v>
          </cell>
          <cell r="B7899" t="str">
            <v>盘螺</v>
          </cell>
          <cell r="C7899" t="str">
            <v>HRB400EΦ8</v>
          </cell>
          <cell r="D7899" t="str">
            <v>吨</v>
          </cell>
          <cell r="E7899">
            <v>15</v>
          </cell>
          <cell r="F7899">
            <v>45929</v>
          </cell>
          <cell r="G7899" t="str">
            <v>（中核中原-温江光明苑三期项目）四川省成都市温江区金马街道光明苑三期项目</v>
          </cell>
          <cell r="H7899" t="str">
            <v>王生斌</v>
          </cell>
          <cell r="I7899">
            <v>15228858118</v>
          </cell>
        </row>
        <row r="7900">
          <cell r="A7900" t="str">
            <v>钢固融</v>
          </cell>
          <cell r="B7900" t="str">
            <v>盘螺</v>
          </cell>
          <cell r="C7900" t="str">
            <v>HRB400EΦ10</v>
          </cell>
          <cell r="D7900" t="str">
            <v>吨</v>
          </cell>
          <cell r="E7900">
            <v>20</v>
          </cell>
          <cell r="F7900">
            <v>45929</v>
          </cell>
          <cell r="G7900" t="str">
            <v>（中核中原-温江光明苑三期项目）四川省成都市温江区金马街道光明苑三期项目</v>
          </cell>
          <cell r="H7900" t="str">
            <v>王生斌</v>
          </cell>
          <cell r="I7900">
            <v>15228858118</v>
          </cell>
        </row>
        <row r="7901">
          <cell r="A7901" t="str">
            <v>钢固融</v>
          </cell>
          <cell r="B7901" t="str">
            <v>盘螺</v>
          </cell>
          <cell r="C7901" t="str">
            <v>HRB400EΦ8</v>
          </cell>
          <cell r="D7901" t="str">
            <v>吨</v>
          </cell>
          <cell r="E7901">
            <v>35</v>
          </cell>
          <cell r="F7901">
            <v>45929</v>
          </cell>
          <cell r="G7901" t="str">
            <v>（中核中原-温江光明苑三期项目）四川省成都市温江区金马街道光明苑三期项目</v>
          </cell>
          <cell r="H7901" t="str">
            <v>王生斌</v>
          </cell>
          <cell r="I7901">
            <v>15228858118</v>
          </cell>
        </row>
        <row r="7902">
          <cell r="A7902" t="str">
            <v>钢固融</v>
          </cell>
          <cell r="B7902" t="str">
            <v>螺纹钢</v>
          </cell>
          <cell r="C7902" t="str">
            <v>HRB500EФ25*9m</v>
          </cell>
          <cell r="D7902" t="str">
            <v>吨</v>
          </cell>
          <cell r="E7902">
            <v>20</v>
          </cell>
          <cell r="F7902">
            <v>45929</v>
          </cell>
          <cell r="G7902" t="str">
            <v>（中核中原-温江北林医养综合体项目）四川省成都市温江区万春大道第三人民医院东</v>
          </cell>
          <cell r="H7902" t="str">
            <v>蔡杰</v>
          </cell>
          <cell r="I7902">
            <v>18875129329</v>
          </cell>
        </row>
        <row r="7903">
          <cell r="A7903" t="str">
            <v>钢固融</v>
          </cell>
          <cell r="B7903" t="str">
            <v>螺纹钢</v>
          </cell>
          <cell r="C7903" t="str">
            <v>HRB500EФ25*12m</v>
          </cell>
          <cell r="D7903" t="str">
            <v>吨</v>
          </cell>
          <cell r="E7903">
            <v>15</v>
          </cell>
          <cell r="F7903">
            <v>45929</v>
          </cell>
          <cell r="G7903" t="str">
            <v>（中核中原-温江北林医养综合体项目）四川省成都市温江区万春大道第三人民医院东</v>
          </cell>
          <cell r="H7903" t="str">
            <v>蔡杰</v>
          </cell>
          <cell r="I7903">
            <v>18875129329</v>
          </cell>
        </row>
        <row r="7904">
          <cell r="A7904" t="str">
            <v>钢固融</v>
          </cell>
          <cell r="B7904" t="str">
            <v>盘螺</v>
          </cell>
          <cell r="C7904" t="str">
            <v>HRB400E Φ10</v>
          </cell>
          <cell r="D7904" t="str">
            <v>吨</v>
          </cell>
          <cell r="E7904">
            <v>10</v>
          </cell>
          <cell r="F7904">
            <v>45929</v>
          </cell>
          <cell r="G7904" t="str">
            <v>(中铁科研院宜宾泥溪项目)中铁科研院集团有限公司宜宾市泥溪东互通式立交下穿成贵客专铁路工程项目钢筋加工厂</v>
          </cell>
          <cell r="H7904" t="str">
            <v>蔡鹏</v>
          </cell>
          <cell r="I7904">
            <v>19130850820</v>
          </cell>
        </row>
        <row r="7905">
          <cell r="A7905" t="str">
            <v>钢固融</v>
          </cell>
          <cell r="B7905" t="str">
            <v>盘螺</v>
          </cell>
          <cell r="C7905" t="str">
            <v>HRB400E Φ12</v>
          </cell>
          <cell r="D7905" t="str">
            <v>吨</v>
          </cell>
          <cell r="E7905">
            <v>25</v>
          </cell>
          <cell r="F7905">
            <v>45929</v>
          </cell>
          <cell r="G7905" t="str">
            <v>(中铁科研院宜宾泥溪项目)中铁科研院集团有限公司宜宾市泥溪东互通式立交下穿成贵客专铁路工程项目钢筋加工厂</v>
          </cell>
          <cell r="H7905" t="str">
            <v>蔡鹏</v>
          </cell>
          <cell r="I7905">
            <v>19130850820</v>
          </cell>
        </row>
        <row r="7906">
          <cell r="A7906" t="str">
            <v>钢固融</v>
          </cell>
          <cell r="B7906" t="str">
            <v>盘螺</v>
          </cell>
          <cell r="C7906" t="str">
            <v>HRB400E Φ6</v>
          </cell>
          <cell r="D7906" t="str">
            <v>吨</v>
          </cell>
          <cell r="E7906">
            <v>10</v>
          </cell>
          <cell r="F7906">
            <v>45929</v>
          </cell>
          <cell r="G7906" t="str">
            <v>（华西乐山）-四川省乐山市市中区苏稽镇周山嘴校地共建产教融合基地建设项目一标段</v>
          </cell>
          <cell r="H7906" t="str">
            <v>范增云</v>
          </cell>
          <cell r="I7906">
            <v>13668153241</v>
          </cell>
        </row>
        <row r="7907">
          <cell r="A7907" t="str">
            <v>钢固融</v>
          </cell>
          <cell r="B7907" t="str">
            <v>盘螺</v>
          </cell>
          <cell r="C7907" t="str">
            <v>HRB400E Φ8</v>
          </cell>
          <cell r="D7907" t="str">
            <v>吨</v>
          </cell>
          <cell r="E7907">
            <v>25</v>
          </cell>
          <cell r="F7907">
            <v>45929</v>
          </cell>
          <cell r="G7907" t="str">
            <v>（华西乐山）-四川省乐山市市中区苏稽镇周山嘴校地共建产教融合基地建设项目一标段</v>
          </cell>
          <cell r="H7907" t="str">
            <v>范增云</v>
          </cell>
          <cell r="I7907">
            <v>13668153241</v>
          </cell>
        </row>
        <row r="7908">
          <cell r="A7908" t="str">
            <v>钢固融</v>
          </cell>
          <cell r="B7908" t="str">
            <v>盘螺</v>
          </cell>
          <cell r="C7908" t="str">
            <v>HRB400E Φ10</v>
          </cell>
          <cell r="D7908" t="str">
            <v>吨</v>
          </cell>
          <cell r="E7908">
            <v>20</v>
          </cell>
          <cell r="F7908">
            <v>45929</v>
          </cell>
          <cell r="G7908" t="str">
            <v>（华西乐山）-四川省乐山市市中区苏稽镇周山嘴校地共建产教融合基地建设项目一标段</v>
          </cell>
          <cell r="H7908" t="str">
            <v>范增云</v>
          </cell>
          <cell r="I7908">
            <v>13668153241</v>
          </cell>
        </row>
        <row r="7909">
          <cell r="A7909" t="str">
            <v>钢固融</v>
          </cell>
          <cell r="B7909" t="str">
            <v>盘螺</v>
          </cell>
          <cell r="C7909" t="str">
            <v>HRB400E Φ12</v>
          </cell>
          <cell r="D7909" t="str">
            <v>吨</v>
          </cell>
          <cell r="E7909">
            <v>20</v>
          </cell>
          <cell r="F7909">
            <v>45929</v>
          </cell>
          <cell r="G7909" t="str">
            <v>（华西乐山）-四川省乐山市市中区苏稽镇周山嘴校地共建产教融合基地建设项目一标段</v>
          </cell>
          <cell r="H7909" t="str">
            <v>范增云</v>
          </cell>
          <cell r="I7909">
            <v>13668153241</v>
          </cell>
        </row>
        <row r="7910">
          <cell r="A7910" t="str">
            <v>钢固融</v>
          </cell>
          <cell r="B7910" t="str">
            <v>螺纹钢</v>
          </cell>
          <cell r="C7910" t="str">
            <v>HRB500E Φ25</v>
          </cell>
          <cell r="D7910" t="str">
            <v>吨</v>
          </cell>
          <cell r="E7910">
            <v>25</v>
          </cell>
          <cell r="F7910">
            <v>45929</v>
          </cell>
          <cell r="G7910" t="str">
            <v>（华西乐山）-四川省乐山市市中区苏稽镇周山嘴校地共建产教融合基地建设项目一标段</v>
          </cell>
          <cell r="H7910" t="str">
            <v>范增云</v>
          </cell>
          <cell r="I7910">
            <v>13668153241</v>
          </cell>
        </row>
        <row r="7911">
          <cell r="A7911" t="str">
            <v>钢固融</v>
          </cell>
          <cell r="B7911" t="str">
            <v>螺纹钢</v>
          </cell>
          <cell r="C7911" t="str">
            <v>HRB500E Φ28</v>
          </cell>
          <cell r="D7911" t="str">
            <v>吨</v>
          </cell>
          <cell r="E7911">
            <v>15</v>
          </cell>
          <cell r="F7911">
            <v>45929</v>
          </cell>
          <cell r="G7911" t="str">
            <v>（华西乐山）-四川省乐山市市中区苏稽镇周山嘴校地共建产教融合基地建设项目一标段</v>
          </cell>
          <cell r="H7911" t="str">
            <v>范增云</v>
          </cell>
          <cell r="I7911">
            <v>13668153241</v>
          </cell>
        </row>
        <row r="7912">
          <cell r="A7912" t="str">
            <v>钢固融</v>
          </cell>
          <cell r="B7912" t="str">
            <v>螺纹钢</v>
          </cell>
          <cell r="C7912" t="str">
            <v>HRB500E Φ32</v>
          </cell>
          <cell r="D7912" t="str">
            <v>吨</v>
          </cell>
          <cell r="E7912">
            <v>10</v>
          </cell>
          <cell r="F7912">
            <v>45929</v>
          </cell>
          <cell r="G7912" t="str">
            <v>（华西乐山）-四川省乐山市市中区苏稽镇周山嘴校地共建产教融合基地建设项目一标段</v>
          </cell>
          <cell r="H7912" t="str">
            <v>范增云</v>
          </cell>
          <cell r="I7912">
            <v>13668153241</v>
          </cell>
        </row>
        <row r="7913">
          <cell r="A7913" t="str">
            <v>钢固融</v>
          </cell>
          <cell r="B7913" t="str">
            <v>螺纹钢</v>
          </cell>
          <cell r="C7913" t="str">
            <v>HRB500E Φ25 12m</v>
          </cell>
          <cell r="D7913" t="str">
            <v>吨</v>
          </cell>
          <cell r="E7913">
            <v>10</v>
          </cell>
          <cell r="F7913">
            <v>45929</v>
          </cell>
          <cell r="G7913" t="str">
            <v>（华西乐山）-四川省乐山市市中区苏稽镇周山嘴校地共建产教融合基地建设项目一标段</v>
          </cell>
          <cell r="H7913" t="str">
            <v>范增云</v>
          </cell>
          <cell r="I7913">
            <v>13668153241</v>
          </cell>
        </row>
        <row r="7914">
          <cell r="A7914" t="str">
            <v>钢固融</v>
          </cell>
          <cell r="B7914" t="str">
            <v>螺纹钢</v>
          </cell>
          <cell r="C7914" t="str">
            <v>HRB500E Φ28 12m</v>
          </cell>
          <cell r="D7914" t="str">
            <v>吨</v>
          </cell>
          <cell r="E7914">
            <v>18</v>
          </cell>
          <cell r="F7914">
            <v>45929</v>
          </cell>
          <cell r="G7914" t="str">
            <v>（华西乐山）-四川省乐山市市中区苏稽镇周山嘴校地共建产教融合基地建设项目一标段</v>
          </cell>
          <cell r="H7914" t="str">
            <v>范增云</v>
          </cell>
          <cell r="I7914">
            <v>13668153241</v>
          </cell>
        </row>
        <row r="7915">
          <cell r="A7915" t="str">
            <v>钢固融</v>
          </cell>
          <cell r="B7915" t="str">
            <v>盘螺</v>
          </cell>
          <cell r="C7915" t="str">
            <v>HRB400E Φ8</v>
          </cell>
          <cell r="D7915" t="str">
            <v>吨</v>
          </cell>
          <cell r="E7915">
            <v>35</v>
          </cell>
          <cell r="F7915">
            <v>45929</v>
          </cell>
          <cell r="G7915" t="str">
            <v>(华西乐山）-四川省乐山市市中区苏稽镇校地共建产教融合基地建设项目二标段</v>
          </cell>
          <cell r="H7915" t="str">
            <v>彭江涛</v>
          </cell>
          <cell r="I7915">
            <v>13990276572</v>
          </cell>
        </row>
        <row r="7916">
          <cell r="A7916" t="str">
            <v>钢固融</v>
          </cell>
          <cell r="B7916" t="str">
            <v>盘螺</v>
          </cell>
          <cell r="C7916" t="str">
            <v>HRB400E Φ10</v>
          </cell>
          <cell r="D7916" t="str">
            <v>吨</v>
          </cell>
          <cell r="E7916">
            <v>35</v>
          </cell>
          <cell r="F7916">
            <v>45929</v>
          </cell>
          <cell r="G7916" t="str">
            <v>(华西乐山）-四川省乐山市市中区苏稽镇校地共建产教融合基地建设项目二标段</v>
          </cell>
          <cell r="H7916" t="str">
            <v>彭江涛</v>
          </cell>
          <cell r="I7916">
            <v>13990276572</v>
          </cell>
        </row>
        <row r="7917">
          <cell r="A7917" t="str">
            <v>钢固融</v>
          </cell>
          <cell r="B7917" t="str">
            <v>盘螺</v>
          </cell>
          <cell r="C7917" t="str">
            <v>HRB400E Φ12</v>
          </cell>
          <cell r="D7917" t="str">
            <v>吨</v>
          </cell>
          <cell r="E7917">
            <v>20</v>
          </cell>
          <cell r="F7917">
            <v>45929</v>
          </cell>
          <cell r="G7917" t="str">
            <v>(华西乐山）-四川省乐山市市中区苏稽镇校地共建产教融合基地建设项目二标段</v>
          </cell>
          <cell r="H7917" t="str">
            <v>彭江涛</v>
          </cell>
          <cell r="I7917">
            <v>13990276572</v>
          </cell>
        </row>
        <row r="7918">
          <cell r="A7918" t="str">
            <v>钢固融</v>
          </cell>
          <cell r="B7918" t="str">
            <v>螺纹钢</v>
          </cell>
          <cell r="C7918" t="str">
            <v>HRB400E Φ12 12m</v>
          </cell>
          <cell r="D7918" t="str">
            <v>吨</v>
          </cell>
          <cell r="E7918">
            <v>35</v>
          </cell>
          <cell r="F7918">
            <v>45929</v>
          </cell>
          <cell r="G7918" t="str">
            <v>(华西乐山）-四川省乐山市市中区苏稽镇校地共建产教融合基地建设项目二标段</v>
          </cell>
          <cell r="H7918" t="str">
            <v>彭江涛</v>
          </cell>
          <cell r="I7918">
            <v>13990276572</v>
          </cell>
        </row>
        <row r="7919">
          <cell r="A7919" t="str">
            <v>钢固融</v>
          </cell>
          <cell r="B7919" t="str">
            <v>螺纹钢</v>
          </cell>
          <cell r="C7919" t="str">
            <v>HRB400E Φ14 12m</v>
          </cell>
          <cell r="D7919" t="str">
            <v>吨</v>
          </cell>
          <cell r="E7919">
            <v>9</v>
          </cell>
          <cell r="F7919">
            <v>45929</v>
          </cell>
          <cell r="G7919" t="str">
            <v>(华西乐山）-四川省乐山市市中区苏稽镇校地共建产教融合基地建设项目二标段</v>
          </cell>
          <cell r="H7919" t="str">
            <v>彭江涛</v>
          </cell>
          <cell r="I7919">
            <v>13990276572</v>
          </cell>
        </row>
        <row r="7920">
          <cell r="A7920" t="str">
            <v>钢固融</v>
          </cell>
          <cell r="B7920" t="str">
            <v>螺纹钢</v>
          </cell>
          <cell r="C7920" t="str">
            <v>HRB500E Φ18 12m</v>
          </cell>
          <cell r="D7920" t="str">
            <v>吨</v>
          </cell>
          <cell r="E7920">
            <v>18</v>
          </cell>
          <cell r="F7920">
            <v>45929</v>
          </cell>
          <cell r="G7920" t="str">
            <v>(华西乐山）-四川省乐山市市中区苏稽镇校地共建产教融合基地建设项目二标段</v>
          </cell>
          <cell r="H7920" t="str">
            <v>彭江涛</v>
          </cell>
          <cell r="I7920">
            <v>13990276572</v>
          </cell>
        </row>
        <row r="7921">
          <cell r="A7921" t="str">
            <v>钢固融</v>
          </cell>
          <cell r="B7921" t="str">
            <v>螺纹钢</v>
          </cell>
          <cell r="C7921" t="str">
            <v>HRB500E Φ20 12m</v>
          </cell>
          <cell r="D7921" t="str">
            <v>吨</v>
          </cell>
          <cell r="E7921">
            <v>18</v>
          </cell>
          <cell r="F7921">
            <v>45929</v>
          </cell>
          <cell r="G7921" t="str">
            <v>(华西乐山）-四川省乐山市市中区苏稽镇校地共建产教融合基地建设项目二标段</v>
          </cell>
          <cell r="H7921" t="str">
            <v>彭江涛</v>
          </cell>
          <cell r="I7921">
            <v>13990276572</v>
          </cell>
        </row>
        <row r="7922">
          <cell r="A7922" t="str">
            <v>钢固融</v>
          </cell>
          <cell r="B7922" t="str">
            <v>螺纹钢</v>
          </cell>
          <cell r="C7922" t="str">
            <v>HRB500E Φ25 12m</v>
          </cell>
          <cell r="D7922" t="str">
            <v>吨</v>
          </cell>
          <cell r="E7922">
            <v>26</v>
          </cell>
          <cell r="F7922">
            <v>45929</v>
          </cell>
          <cell r="G7922" t="str">
            <v>(华西乐山）-四川省乐山市市中区苏稽镇校地共建产教融合基地建设项目二标段</v>
          </cell>
          <cell r="H7922" t="str">
            <v>彭江涛</v>
          </cell>
          <cell r="I7922">
            <v>13990276572</v>
          </cell>
        </row>
        <row r="7923">
          <cell r="A7923" t="str">
            <v>钢固融</v>
          </cell>
          <cell r="B7923" t="str">
            <v>螺纹钢</v>
          </cell>
          <cell r="C7923" t="str">
            <v>HRB500E Φ28 12m</v>
          </cell>
          <cell r="D7923" t="str">
            <v>吨</v>
          </cell>
          <cell r="E7923">
            <v>8</v>
          </cell>
          <cell r="F7923">
            <v>45929</v>
          </cell>
          <cell r="G7923" t="str">
            <v>(华西乐山）-四川省乐山市市中区苏稽镇校地共建产教融合基地建设项目二标段</v>
          </cell>
          <cell r="H7923" t="str">
            <v>彭江涛</v>
          </cell>
          <cell r="I7923">
            <v>13990276572</v>
          </cell>
        </row>
        <row r="7924">
          <cell r="A7924" t="str">
            <v>钢固融</v>
          </cell>
          <cell r="B7924" t="str">
            <v>盘螺</v>
          </cell>
          <cell r="C7924" t="str">
            <v>HRB400E Φ12</v>
          </cell>
          <cell r="D7924" t="str">
            <v>吨</v>
          </cell>
          <cell r="E7924">
            <v>35</v>
          </cell>
          <cell r="F7924">
            <v>45929</v>
          </cell>
          <cell r="G7924" t="str">
            <v>（中铁三局成渝扩容ZCB3-1项目部）内江市胜利收费站红绿灯500米</v>
          </cell>
          <cell r="H7924" t="str">
            <v>王岩</v>
          </cell>
          <cell r="I7924">
            <v>17634813323</v>
          </cell>
        </row>
        <row r="7925">
          <cell r="A7925" t="str">
            <v>钢固融</v>
          </cell>
          <cell r="B7925" t="str">
            <v>高线</v>
          </cell>
          <cell r="C7925" t="str">
            <v>HPB300Φ12</v>
          </cell>
          <cell r="D7925" t="str">
            <v>吨</v>
          </cell>
          <cell r="E7925">
            <v>35</v>
          </cell>
          <cell r="F7925">
            <v>45929</v>
          </cell>
          <cell r="G7925" t="str">
            <v>（中铁广州局-成渝扩容2标）四川省内江市资中县双龙镇朱家房子成渝扩容ZCB3-2标1#钢筋厂</v>
          </cell>
          <cell r="H7925" t="str">
            <v>石雄</v>
          </cell>
          <cell r="I7925">
            <v>17603045490</v>
          </cell>
        </row>
        <row r="7926">
          <cell r="A7926" t="str">
            <v>钢固融</v>
          </cell>
          <cell r="B7926" t="str">
            <v>高线</v>
          </cell>
          <cell r="C7926" t="str">
            <v>HPB300 Φ12</v>
          </cell>
          <cell r="D7926" t="str">
            <v>吨</v>
          </cell>
          <cell r="E7926">
            <v>22</v>
          </cell>
          <cell r="F7926">
            <v>45929</v>
          </cell>
          <cell r="G7926" t="str">
            <v>（中铁广州局-成渝扩容2标）成渝扩容项目ZCB3-2标2#钢筋厂【雁江区联盟桥东北50米(资资路) 】</v>
          </cell>
          <cell r="H7926" t="str">
            <v>刘沛琦</v>
          </cell>
          <cell r="I7926">
            <v>18011784798</v>
          </cell>
        </row>
        <row r="7927">
          <cell r="A7927" t="str">
            <v>钢固融</v>
          </cell>
          <cell r="B7927" t="str">
            <v>盘螺</v>
          </cell>
          <cell r="C7927" t="str">
            <v>HRB400E Φ10</v>
          </cell>
          <cell r="D7927" t="str">
            <v>吨</v>
          </cell>
          <cell r="E7927">
            <v>13</v>
          </cell>
          <cell r="F7927">
            <v>45929</v>
          </cell>
          <cell r="G7927" t="str">
            <v>（中铁广州局-成渝扩容2标）成渝扩容项目ZCB3-2标2#钢筋厂【雁江区联盟桥东北50米(资资路) 】</v>
          </cell>
          <cell r="H7927" t="str">
            <v>刘沛琦</v>
          </cell>
          <cell r="I7927">
            <v>18011784798</v>
          </cell>
        </row>
        <row r="7928">
          <cell r="A7928" t="str">
            <v>钢固融</v>
          </cell>
          <cell r="B7928" t="str">
            <v>盘螺</v>
          </cell>
          <cell r="C7928" t="str">
            <v>HRB400E Φ12</v>
          </cell>
          <cell r="D7928" t="str">
            <v>吨</v>
          </cell>
          <cell r="E7928">
            <v>70</v>
          </cell>
          <cell r="F7928">
            <v>45929</v>
          </cell>
          <cell r="G7928" t="str">
            <v>（中铁广州局-成渝扩容2标）成渝扩容项目ZCB3-2标2#钢筋厂【雁江区联盟桥东北50米(资资路) 】</v>
          </cell>
          <cell r="H7928" t="str">
            <v>刘沛琦</v>
          </cell>
          <cell r="I7928">
            <v>18011784798</v>
          </cell>
        </row>
        <row r="7929">
          <cell r="A7929" t="str">
            <v>钢固融</v>
          </cell>
          <cell r="B7929" t="str">
            <v>高线</v>
          </cell>
          <cell r="C7929" t="str">
            <v>HPB300Φ12</v>
          </cell>
          <cell r="D7929" t="str">
            <v>吨</v>
          </cell>
          <cell r="E7929">
            <v>22</v>
          </cell>
          <cell r="F7929">
            <v>45929</v>
          </cell>
          <cell r="G7929" t="str">
            <v>（中铁二局-成渝扩容4标）四川省成都市简阳市杨家镇桐子湾村二局钢筋场</v>
          </cell>
          <cell r="H7929" t="str">
            <v>陈钢</v>
          </cell>
          <cell r="I7929">
            <v>13018165813</v>
          </cell>
        </row>
        <row r="7930">
          <cell r="A7930" t="str">
            <v>钢固融</v>
          </cell>
          <cell r="B7930" t="str">
            <v>盘螺</v>
          </cell>
          <cell r="C7930" t="str">
            <v>HRB400E Φ12</v>
          </cell>
          <cell r="D7930" t="str">
            <v>吨</v>
          </cell>
          <cell r="E7930">
            <v>12</v>
          </cell>
          <cell r="F7930">
            <v>45929</v>
          </cell>
          <cell r="G7930" t="str">
            <v>（中铁二局-成渝扩容4标）四川省成都市简阳市杨家镇桐子湾村二局钢筋场</v>
          </cell>
          <cell r="H7930" t="str">
            <v>陈钢</v>
          </cell>
          <cell r="I7930">
            <v>13018165813</v>
          </cell>
        </row>
        <row r="7931">
          <cell r="A7931" t="str">
            <v>钢固融</v>
          </cell>
          <cell r="B7931" t="str">
            <v>盘螺</v>
          </cell>
          <cell r="C7931" t="str">
            <v>HRB400EФ8</v>
          </cell>
          <cell r="D7931" t="str">
            <v>吨</v>
          </cell>
          <cell r="E7931">
            <v>15</v>
          </cell>
          <cell r="F7931">
            <v>45929</v>
          </cell>
          <cell r="G7931" t="str">
            <v>（五局建筑温江tod项目）罗欣安若维他药业(成都)有限公司南94米温江区海发路附近</v>
          </cell>
          <cell r="H7931" t="str">
            <v>冉勇</v>
          </cell>
          <cell r="I7931">
            <v>18108243927</v>
          </cell>
        </row>
        <row r="7932">
          <cell r="A7932" t="str">
            <v>钢固融</v>
          </cell>
          <cell r="B7932" t="str">
            <v>盘螺</v>
          </cell>
          <cell r="C7932" t="str">
            <v>HRB400EФ10</v>
          </cell>
          <cell r="D7932" t="str">
            <v>吨</v>
          </cell>
          <cell r="E7932">
            <v>10</v>
          </cell>
          <cell r="F7932">
            <v>45929</v>
          </cell>
          <cell r="G7932" t="str">
            <v>（五局建筑温江tod项目）罗欣安若维他药业(成都)有限公司南94米温江区海发路附近</v>
          </cell>
          <cell r="H7932" t="str">
            <v>冉勇</v>
          </cell>
          <cell r="I7932">
            <v>18108243927</v>
          </cell>
        </row>
        <row r="7933">
          <cell r="A7933" t="str">
            <v>钢固融</v>
          </cell>
          <cell r="B7933" t="str">
            <v>螺纹钢</v>
          </cell>
          <cell r="C7933" t="str">
            <v>HRB400EФ12*9m</v>
          </cell>
          <cell r="D7933" t="str">
            <v>吨</v>
          </cell>
          <cell r="E7933">
            <v>2.5</v>
          </cell>
          <cell r="F7933">
            <v>45929</v>
          </cell>
          <cell r="G7933" t="str">
            <v>（五局建筑温江tod项目）罗欣安若维他药业(成都)有限公司南94米温江区海发路附近</v>
          </cell>
          <cell r="H7933" t="str">
            <v>冉勇</v>
          </cell>
          <cell r="I7933">
            <v>18108243927</v>
          </cell>
        </row>
        <row r="7934">
          <cell r="A7934" t="str">
            <v>钢固融</v>
          </cell>
          <cell r="B7934" t="str">
            <v>螺纹钢</v>
          </cell>
          <cell r="C7934" t="str">
            <v>HRB400EФ14*9m</v>
          </cell>
          <cell r="D7934" t="str">
            <v>吨</v>
          </cell>
          <cell r="E7934">
            <v>5</v>
          </cell>
          <cell r="F7934">
            <v>45929</v>
          </cell>
          <cell r="G7934" t="str">
            <v>（五局建筑温江tod项目）罗欣安若维他药业(成都)有限公司南94米温江区海发路附近</v>
          </cell>
          <cell r="H7934" t="str">
            <v>冉勇</v>
          </cell>
          <cell r="I7934">
            <v>18108243927</v>
          </cell>
        </row>
        <row r="7935">
          <cell r="A7935" t="str">
            <v>润耀</v>
          </cell>
          <cell r="B7935" t="str">
            <v>螺纹钢</v>
          </cell>
          <cell r="C7935" t="str">
            <v>HRB400E Φ14 12m</v>
          </cell>
          <cell r="D7935" t="str">
            <v>吨</v>
          </cell>
          <cell r="E7935">
            <v>26</v>
          </cell>
          <cell r="F7935">
            <v>45929</v>
          </cell>
          <cell r="G7935" t="str">
            <v>(华西乐山）-四川省乐山市市中区苏稽镇校地共建产教融合基地建设项目二标段</v>
          </cell>
          <cell r="H7935" t="str">
            <v>彭江涛</v>
          </cell>
          <cell r="I7935">
            <v>13990276572</v>
          </cell>
        </row>
        <row r="7936">
          <cell r="A7936" t="str">
            <v>润耀</v>
          </cell>
          <cell r="B7936" t="str">
            <v>螺纹钢</v>
          </cell>
          <cell r="C7936" t="str">
            <v>HRB500E Φ16 12m</v>
          </cell>
          <cell r="D7936" t="str">
            <v>吨</v>
          </cell>
          <cell r="E7936">
            <v>8</v>
          </cell>
          <cell r="F7936">
            <v>45929</v>
          </cell>
          <cell r="G7936" t="str">
            <v>(华西乐山）-四川省乐山市市中区苏稽镇校地共建产教融合基地建设项目二标段</v>
          </cell>
          <cell r="H7936" t="str">
            <v>彭江涛</v>
          </cell>
          <cell r="I7936">
            <v>13990276572</v>
          </cell>
        </row>
        <row r="7937">
          <cell r="A7937" t="str">
            <v>润耀</v>
          </cell>
          <cell r="B7937" t="str">
            <v>螺纹钢</v>
          </cell>
          <cell r="C7937" t="str">
            <v>HRB500E Φ22 12m</v>
          </cell>
          <cell r="D7937" t="str">
            <v>吨</v>
          </cell>
          <cell r="E7937">
            <v>8</v>
          </cell>
          <cell r="F7937">
            <v>45929</v>
          </cell>
          <cell r="G7937" t="str">
            <v>(华西乐山）-四川省乐山市市中区苏稽镇校地共建产教融合基地建设项目二标段</v>
          </cell>
          <cell r="H7937" t="str">
            <v>彭江涛</v>
          </cell>
          <cell r="I7937">
            <v>13990276572</v>
          </cell>
        </row>
        <row r="7938">
          <cell r="A7938" t="str">
            <v>润耀</v>
          </cell>
          <cell r="B7938" t="str">
            <v>螺纹钢</v>
          </cell>
          <cell r="C7938" t="str">
            <v>HRB500E Φ16 12m</v>
          </cell>
          <cell r="D7938" t="str">
            <v>吨</v>
          </cell>
          <cell r="E7938">
            <v>10</v>
          </cell>
          <cell r="F7938">
            <v>45929</v>
          </cell>
          <cell r="G7938" t="str">
            <v>(华西乐山）-四川省乐山市市中区苏稽镇校地共建产教融合基地建设项目二标段</v>
          </cell>
          <cell r="H7938" t="str">
            <v>彭江涛</v>
          </cell>
          <cell r="I7938">
            <v>13990276572</v>
          </cell>
        </row>
        <row r="7939">
          <cell r="A7939" t="str">
            <v>润耀</v>
          </cell>
          <cell r="B7939" t="str">
            <v>螺纹钢</v>
          </cell>
          <cell r="C7939" t="str">
            <v>HRB500E Φ25 12m</v>
          </cell>
          <cell r="D7939" t="str">
            <v>吨</v>
          </cell>
          <cell r="E7939">
            <v>9</v>
          </cell>
          <cell r="F7939">
            <v>45929</v>
          </cell>
          <cell r="G7939" t="str">
            <v>(华西乐山）-四川省乐山市市中区苏稽镇校地共建产教融合基地建设项目二标段</v>
          </cell>
          <cell r="H7939" t="str">
            <v>彭江涛</v>
          </cell>
          <cell r="I7939">
            <v>13990276572</v>
          </cell>
        </row>
        <row r="7940">
          <cell r="A7940" t="str">
            <v>润耀</v>
          </cell>
          <cell r="B7940" t="str">
            <v>螺纹钢</v>
          </cell>
          <cell r="C7940" t="str">
            <v>HRB500E Φ25</v>
          </cell>
          <cell r="D7940" t="str">
            <v>吨</v>
          </cell>
          <cell r="E7940">
            <v>35</v>
          </cell>
          <cell r="F7940">
            <v>45929</v>
          </cell>
          <cell r="G7940" t="str">
            <v>(华西乐山）-四川省乐山市市中区苏稽镇校地共建产教融合基地建设项目二标段</v>
          </cell>
          <cell r="H7940" t="str">
            <v>彭江涛</v>
          </cell>
          <cell r="I7940">
            <v>13990276572</v>
          </cell>
        </row>
        <row r="7941">
          <cell r="A7941" t="str">
            <v>润耀</v>
          </cell>
          <cell r="B7941" t="str">
            <v>螺纹钢</v>
          </cell>
          <cell r="C7941" t="str">
            <v>HRB500E Φ28 12m</v>
          </cell>
          <cell r="D7941" t="str">
            <v>吨</v>
          </cell>
          <cell r="E7941">
            <v>3</v>
          </cell>
          <cell r="F7941">
            <v>45929</v>
          </cell>
          <cell r="G7941" t="str">
            <v>(华西乐山）-四川省乐山市市中区苏稽镇校地共建产教融合基地建设项目二标段</v>
          </cell>
          <cell r="H7941" t="str">
            <v>彭江涛</v>
          </cell>
          <cell r="I7941">
            <v>13990276572</v>
          </cell>
        </row>
        <row r="7942">
          <cell r="A7942" t="str">
            <v>润耀</v>
          </cell>
          <cell r="B7942" t="str">
            <v>螺纹钢</v>
          </cell>
          <cell r="C7942" t="str">
            <v>HRB500E Φ28</v>
          </cell>
          <cell r="D7942" t="str">
            <v>吨</v>
          </cell>
          <cell r="E7942">
            <v>5</v>
          </cell>
          <cell r="F7942">
            <v>45929</v>
          </cell>
          <cell r="G7942" t="str">
            <v>(华西乐山）-四川省乐山市市中区苏稽镇校地共建产教融合基地建设项目二标段</v>
          </cell>
          <cell r="H7942" t="str">
            <v>彭江涛</v>
          </cell>
          <cell r="I7942">
            <v>13990276572</v>
          </cell>
        </row>
        <row r="7943">
          <cell r="A7943" t="str">
            <v>陕钢</v>
          </cell>
          <cell r="B7943" t="str">
            <v>螺纹钢</v>
          </cell>
          <cell r="C7943" t="str">
            <v>HRB400E Φ14 9m</v>
          </cell>
          <cell r="D7943" t="str">
            <v>吨</v>
          </cell>
          <cell r="E7943">
            <v>30</v>
          </cell>
          <cell r="F7943">
            <v>45929</v>
          </cell>
          <cell r="G7943" t="str">
            <v>（华西简阳西城嘉苑）四川省成都市简阳市简城街道高屋村</v>
          </cell>
          <cell r="H7943" t="str">
            <v>张瀚镭</v>
          </cell>
          <cell r="I7943">
            <v>15884666220</v>
          </cell>
        </row>
        <row r="7944">
          <cell r="A7944" t="str">
            <v>陕钢</v>
          </cell>
          <cell r="B7944" t="str">
            <v>螺纹钢</v>
          </cell>
          <cell r="C7944" t="str">
            <v>HRB400E Φ20 9m</v>
          </cell>
          <cell r="D7944" t="str">
            <v>吨</v>
          </cell>
          <cell r="E7944">
            <v>18</v>
          </cell>
          <cell r="F7944">
            <v>45929</v>
          </cell>
          <cell r="G7944" t="str">
            <v>（华西简阳西城嘉苑）四川省成都市简阳市简城街道高屋村</v>
          </cell>
          <cell r="H7944" t="str">
            <v>张瀚镭</v>
          </cell>
          <cell r="I7944">
            <v>15884666220</v>
          </cell>
        </row>
        <row r="7945">
          <cell r="A7945" t="str">
            <v>陕钢</v>
          </cell>
          <cell r="B7945" t="str">
            <v>螺纹钢</v>
          </cell>
          <cell r="C7945" t="str">
            <v>HRB400E Φ22 9m</v>
          </cell>
          <cell r="D7945" t="str">
            <v>吨</v>
          </cell>
          <cell r="E7945">
            <v>2.5</v>
          </cell>
          <cell r="F7945">
            <v>45929</v>
          </cell>
          <cell r="G7945" t="str">
            <v>（华西简阳西城嘉苑）四川省成都市简阳市简城街道高屋村</v>
          </cell>
          <cell r="H7945" t="str">
            <v>张瀚镭</v>
          </cell>
          <cell r="I7945">
            <v>15884666220</v>
          </cell>
        </row>
        <row r="7946">
          <cell r="A7946" t="str">
            <v>陕钢</v>
          </cell>
          <cell r="B7946" t="str">
            <v>螺纹钢</v>
          </cell>
          <cell r="C7946" t="str">
            <v>HRB500E Φ20</v>
          </cell>
          <cell r="D7946" t="str">
            <v>吨</v>
          </cell>
          <cell r="E7946">
            <v>21</v>
          </cell>
          <cell r="F7946">
            <v>45929</v>
          </cell>
          <cell r="G7946" t="str">
            <v>（华西简阳西城嘉苑）四川省成都市简阳市简城街道高屋村</v>
          </cell>
          <cell r="H7946" t="str">
            <v>张瀚镭</v>
          </cell>
          <cell r="I7946">
            <v>15884666220</v>
          </cell>
        </row>
        <row r="7947">
          <cell r="A7947" t="str">
            <v>达钢</v>
          </cell>
          <cell r="B7947" t="str">
            <v>盘螺</v>
          </cell>
          <cell r="C7947" t="str">
            <v>HRB400E Φ10</v>
          </cell>
          <cell r="D7947" t="str">
            <v>吨</v>
          </cell>
          <cell r="E7947">
            <v>35</v>
          </cell>
          <cell r="F7947">
            <v>45929</v>
          </cell>
          <cell r="G7947" t="str">
            <v>（华西简阳西城嘉苑）四川省成都市简阳市简城街道高屋村</v>
          </cell>
          <cell r="H7947" t="str">
            <v>张瀚镭</v>
          </cell>
          <cell r="I7947">
            <v>15884666220</v>
          </cell>
        </row>
        <row r="7948">
          <cell r="A7948" t="str">
            <v>德胜</v>
          </cell>
          <cell r="B7948" t="str">
            <v>螺纹钢</v>
          </cell>
          <cell r="C7948" t="str">
            <v>HRB400E Φ16 9m</v>
          </cell>
          <cell r="D7948" t="str">
            <v>吨</v>
          </cell>
          <cell r="E7948">
            <v>45</v>
          </cell>
          <cell r="F7948">
            <v>45929</v>
          </cell>
          <cell r="G7948" t="str">
            <v>（华西简阳西城嘉苑）四川省成都市简阳市简城街道高屋村</v>
          </cell>
          <cell r="H7948" t="str">
            <v>张瀚镭</v>
          </cell>
          <cell r="I7948">
            <v>15884666220</v>
          </cell>
        </row>
        <row r="7949">
          <cell r="A7949" t="str">
            <v>德胜</v>
          </cell>
          <cell r="B7949" t="str">
            <v>螺纹钢</v>
          </cell>
          <cell r="C7949" t="str">
            <v>HRB400E Φ18 9m</v>
          </cell>
          <cell r="D7949" t="str">
            <v>吨</v>
          </cell>
          <cell r="E7949">
            <v>18</v>
          </cell>
          <cell r="F7949">
            <v>45929</v>
          </cell>
          <cell r="G7949" t="str">
            <v>（华西简阳西城嘉苑）四川省成都市简阳市简城街道高屋村</v>
          </cell>
          <cell r="H7949" t="str">
            <v>张瀚镭</v>
          </cell>
          <cell r="I7949">
            <v>15884666220</v>
          </cell>
        </row>
        <row r="7950">
          <cell r="A7950" t="str">
            <v>德胜</v>
          </cell>
          <cell r="B7950" t="str">
            <v>螺纹钢</v>
          </cell>
          <cell r="C7950" t="str">
            <v>HRB500E Φ22</v>
          </cell>
          <cell r="D7950" t="str">
            <v>吨</v>
          </cell>
          <cell r="E7950">
            <v>8</v>
          </cell>
          <cell r="F7950">
            <v>45929</v>
          </cell>
          <cell r="G7950" t="str">
            <v>（华西简阳西城嘉苑）四川省成都市简阳市简城街道高屋村</v>
          </cell>
          <cell r="H7950" t="str">
            <v>张瀚镭</v>
          </cell>
          <cell r="I7950">
            <v>15884666220</v>
          </cell>
        </row>
        <row r="7951">
          <cell r="A7951" t="str">
            <v>湖北商贸</v>
          </cell>
          <cell r="B7951" t="str">
            <v>盘螺</v>
          </cell>
          <cell r="C7951" t="str">
            <v>HRB400E Φ12</v>
          </cell>
          <cell r="D7951" t="str">
            <v>吨</v>
          </cell>
          <cell r="E7951">
            <v>70</v>
          </cell>
          <cell r="F7951">
            <v>45929</v>
          </cell>
          <cell r="G7951" t="str">
            <v>（中铁广州局-资乐高速5标）四川省乐山市井研县希望大道116号</v>
          </cell>
          <cell r="H7951" t="str">
            <v>廖俊杰</v>
          </cell>
          <cell r="I7951">
            <v>15775100965</v>
          </cell>
        </row>
        <row r="7952">
          <cell r="A7952" t="str">
            <v>德胜</v>
          </cell>
          <cell r="B7952" t="str">
            <v>螺纹钢</v>
          </cell>
          <cell r="C7952" t="str">
            <v>HRB500EΦ28*12m</v>
          </cell>
          <cell r="D7952" t="str">
            <v>吨</v>
          </cell>
          <cell r="E7952">
            <v>35</v>
          </cell>
          <cell r="F7952">
            <v>45930</v>
          </cell>
          <cell r="G7952" t="str">
            <v>（成峨2标）眉山市多悦镇挖治田中铁广州局钢筋场</v>
          </cell>
          <cell r="H7952" t="str">
            <v>伍红林</v>
          </cell>
          <cell r="I7952" t="str">
            <v>18683860677</v>
          </cell>
        </row>
        <row r="7953">
          <cell r="A7953" t="str">
            <v>湖北商贸</v>
          </cell>
          <cell r="B7953" t="str">
            <v>高线</v>
          </cell>
          <cell r="C7953" t="str">
            <v>HPB300Ф8</v>
          </cell>
          <cell r="D7953" t="str">
            <v>吨</v>
          </cell>
          <cell r="E7953">
            <v>35</v>
          </cell>
          <cell r="F7953">
            <v>45930</v>
          </cell>
          <cell r="G7953" t="str">
            <v>（中铁北京局-资乐高速6标）四川省乐山市市中区土主镇资乐高速TJ6标项目试验室</v>
          </cell>
          <cell r="H7953" t="str">
            <v>刘岩</v>
          </cell>
          <cell r="I7953">
            <v>18543566469</v>
          </cell>
        </row>
        <row r="7954">
          <cell r="A7954" t="str">
            <v>湖北商贸</v>
          </cell>
          <cell r="B7954" t="str">
            <v>高线</v>
          </cell>
          <cell r="C7954" t="str">
            <v>HPB300 10mm</v>
          </cell>
          <cell r="D7954" t="str">
            <v>吨</v>
          </cell>
          <cell r="E7954">
            <v>35</v>
          </cell>
          <cell r="F7954">
            <v>45930</v>
          </cell>
          <cell r="G7954" t="str">
            <v>（中铁十局-资乐高速4标）四川省眉山市仁寿县彰加镇促进村中铁十局资乐高速1#钢筋场</v>
          </cell>
          <cell r="H7954" t="str">
            <v>杨飞</v>
          </cell>
          <cell r="I7954">
            <v>15667998777</v>
          </cell>
        </row>
        <row r="7955">
          <cell r="A7955" t="str">
            <v>德胜恒嘉</v>
          </cell>
          <cell r="B7955" t="str">
            <v>螺纹钢</v>
          </cell>
          <cell r="C7955" t="str">
            <v>HRB400EФ25*9m</v>
          </cell>
          <cell r="D7955" t="str">
            <v>吨</v>
          </cell>
          <cell r="E7955">
            <v>70</v>
          </cell>
          <cell r="F7955">
            <v>45930</v>
          </cell>
          <cell r="G7955" t="str">
            <v>（中铁十局-资乐高速4标）四川省眉山市仁寿县彰加镇促进村中铁十局资乐高速1#钢筋场</v>
          </cell>
          <cell r="H7955" t="str">
            <v>杨飞</v>
          </cell>
          <cell r="I7955">
            <v>15667998777</v>
          </cell>
        </row>
        <row r="7956">
          <cell r="A7956" t="str">
            <v>钢固融</v>
          </cell>
          <cell r="B7956" t="str">
            <v>高线</v>
          </cell>
          <cell r="C7956" t="str">
            <v>HPB300 Φ10</v>
          </cell>
          <cell r="D7956" t="str">
            <v>吨</v>
          </cell>
          <cell r="E7956">
            <v>35</v>
          </cell>
          <cell r="F7956">
            <v>45930</v>
          </cell>
          <cell r="G7956" t="str">
            <v>(五冶建设龙泉芙蓉花语项目-1,3地块)龙泉驿区北川路双堰塘钓鱼东100米(北川路)</v>
          </cell>
          <cell r="H7956" t="str">
            <v>祝斯阳</v>
          </cell>
          <cell r="I7956">
            <v>15583590797</v>
          </cell>
        </row>
        <row r="7957">
          <cell r="A7957" t="str">
            <v>钢固融</v>
          </cell>
          <cell r="B7957" t="str">
            <v>螺纹钢</v>
          </cell>
          <cell r="C7957" t="str">
            <v>HRB400E Φ22 9m</v>
          </cell>
          <cell r="D7957" t="str">
            <v>吨</v>
          </cell>
          <cell r="E7957">
            <v>105</v>
          </cell>
          <cell r="F7957">
            <v>45930</v>
          </cell>
          <cell r="G7957" t="str">
            <v>(五冶建设龙泉芙蓉花语项目-1,3地块)龙泉驿区北川路双堰塘钓鱼东100米(北川路)</v>
          </cell>
          <cell r="H7957" t="str">
            <v>祝斯阳</v>
          </cell>
          <cell r="I7957">
            <v>15583590797</v>
          </cell>
        </row>
        <row r="7958">
          <cell r="A7958" t="str">
            <v>钢固融</v>
          </cell>
          <cell r="B7958" t="str">
            <v>螺纹钢</v>
          </cell>
          <cell r="C7958" t="str">
            <v>HRB400E Φ16 12m</v>
          </cell>
          <cell r="D7958" t="str">
            <v>吨</v>
          </cell>
          <cell r="E7958">
            <v>70</v>
          </cell>
          <cell r="F7958">
            <v>45930</v>
          </cell>
          <cell r="G7958" t="str">
            <v>（中铁五局-成渝扩容3标）四川省资阳市雁江区伍隍镇铺子村雁江区X138</v>
          </cell>
          <cell r="H7958" t="str">
            <v>王健</v>
          </cell>
          <cell r="I7958">
            <v>17726168395</v>
          </cell>
        </row>
        <row r="7959">
          <cell r="A7959" t="str">
            <v>达钢</v>
          </cell>
          <cell r="B7959" t="str">
            <v>螺纹钢</v>
          </cell>
          <cell r="C7959" t="str">
            <v>HRB500E Φ12</v>
          </cell>
          <cell r="D7959" t="str">
            <v>吨</v>
          </cell>
          <cell r="E7959">
            <v>6</v>
          </cell>
          <cell r="F7959">
            <v>45930</v>
          </cell>
          <cell r="G7959" t="str">
            <v>（商投建工达州中医药科技园-4工区-3号楼）达州市通川区达州中医药职业学院犀牛大道北段</v>
          </cell>
          <cell r="H7959" t="str">
            <v>张扬</v>
          </cell>
          <cell r="I7959">
            <v>18381904567</v>
          </cell>
        </row>
        <row r="7960">
          <cell r="A7960" t="str">
            <v>达钢</v>
          </cell>
          <cell r="B7960" t="str">
            <v>螺纹钢</v>
          </cell>
          <cell r="C7960" t="str">
            <v>HRB500E Φ20</v>
          </cell>
          <cell r="D7960" t="str">
            <v>吨</v>
          </cell>
          <cell r="E7960">
            <v>15</v>
          </cell>
          <cell r="F7960">
            <v>45930</v>
          </cell>
          <cell r="G7960" t="str">
            <v>（商投建工达州中医药科技园-4工区-3号楼）达州市通川区达州中医药职业学院犀牛大道北段</v>
          </cell>
          <cell r="H7960" t="str">
            <v>张扬</v>
          </cell>
          <cell r="I7960">
            <v>18381904567</v>
          </cell>
        </row>
        <row r="7961">
          <cell r="A7961" t="str">
            <v>达钢</v>
          </cell>
          <cell r="B7961" t="str">
            <v>螺纹钢</v>
          </cell>
          <cell r="C7961" t="str">
            <v>HRB500E Φ22</v>
          </cell>
          <cell r="D7961" t="str">
            <v>吨</v>
          </cell>
          <cell r="E7961">
            <v>10</v>
          </cell>
          <cell r="F7961">
            <v>45930</v>
          </cell>
          <cell r="G7961" t="str">
            <v>（商投建工达州中医药科技园-4工区-3号楼）达州市通川区达州中医药职业学院犀牛大道北段</v>
          </cell>
          <cell r="H7961" t="str">
            <v>张扬</v>
          </cell>
          <cell r="I7961">
            <v>18381904567</v>
          </cell>
        </row>
        <row r="7962">
          <cell r="A7962" t="str">
            <v>达钢</v>
          </cell>
          <cell r="B7962" t="str">
            <v>盘螺</v>
          </cell>
          <cell r="C7962" t="str">
            <v>HRB400E Φ10</v>
          </cell>
          <cell r="D7962" t="str">
            <v>吨</v>
          </cell>
          <cell r="E7962">
            <v>9</v>
          </cell>
          <cell r="F7962">
            <v>45930</v>
          </cell>
          <cell r="G7962" t="str">
            <v>（商投建工达州中医药科技园-4工区-3号楼）达州市通川区达州中医药职业学院犀牛大道北段</v>
          </cell>
          <cell r="H7962" t="str">
            <v>张扬</v>
          </cell>
          <cell r="I7962">
            <v>18381904567</v>
          </cell>
        </row>
        <row r="7963">
          <cell r="A7963" t="str">
            <v>达钢</v>
          </cell>
          <cell r="B7963" t="str">
            <v>盘螺</v>
          </cell>
          <cell r="C7963" t="str">
            <v>HRB400E Φ8</v>
          </cell>
          <cell r="D7963" t="str">
            <v>吨</v>
          </cell>
          <cell r="E7963">
            <v>21</v>
          </cell>
          <cell r="F7963">
            <v>45930</v>
          </cell>
          <cell r="G7963" t="str">
            <v>（商投建工达州中医药科技园-4工区-3号楼）达州市通川区达州中医药职业学院犀牛大道北段</v>
          </cell>
          <cell r="H7963" t="str">
            <v>张扬</v>
          </cell>
          <cell r="I7963">
            <v>18381904567</v>
          </cell>
        </row>
        <row r="7964">
          <cell r="A7964" t="str">
            <v>润耀</v>
          </cell>
          <cell r="B7964" t="str">
            <v>螺纹钢</v>
          </cell>
          <cell r="C7964" t="str">
            <v>HRB500E Φ20</v>
          </cell>
          <cell r="D7964" t="str">
            <v>吨</v>
          </cell>
          <cell r="E7964">
            <v>5</v>
          </cell>
          <cell r="F7964">
            <v>45930</v>
          </cell>
          <cell r="G7964" t="str">
            <v>(五冶建设扩建艺体中学二期工程)四川省成都市双流区光荣路成都艺体中学南200米</v>
          </cell>
          <cell r="H7964" t="str">
            <v>谢序强</v>
          </cell>
          <cell r="I7964">
            <v>13458588232</v>
          </cell>
        </row>
        <row r="7965">
          <cell r="A7965" t="str">
            <v>润耀</v>
          </cell>
          <cell r="B7965" t="str">
            <v>螺纹钢</v>
          </cell>
          <cell r="C7965" t="str">
            <v>HRB500E Φ22</v>
          </cell>
          <cell r="D7965" t="str">
            <v>吨</v>
          </cell>
          <cell r="E7965">
            <v>5</v>
          </cell>
          <cell r="F7965">
            <v>45930</v>
          </cell>
          <cell r="G7965" t="str">
            <v>(五冶建设扩建艺体中学二期工程)四川省成都市双流区光荣路成都艺体中学南200米</v>
          </cell>
          <cell r="H7965" t="str">
            <v>谢序强</v>
          </cell>
          <cell r="I7965">
            <v>13458588232</v>
          </cell>
        </row>
        <row r="7966">
          <cell r="A7966" t="str">
            <v>润耀</v>
          </cell>
          <cell r="B7966" t="str">
            <v>螺纹钢</v>
          </cell>
          <cell r="C7966" t="str">
            <v>HRB500E Φ25</v>
          </cell>
          <cell r="D7966" t="str">
            <v>吨</v>
          </cell>
          <cell r="E7966">
            <v>35</v>
          </cell>
          <cell r="F7966">
            <v>45930</v>
          </cell>
          <cell r="G7966" t="str">
            <v>(五冶建设扩建艺体中学二期工程)四川省成都市双流区光荣路成都艺体中学南200米</v>
          </cell>
          <cell r="H7966" t="str">
            <v>谢序强</v>
          </cell>
          <cell r="I7966">
            <v>13458588232</v>
          </cell>
        </row>
        <row r="7967">
          <cell r="A7967" t="str">
            <v>润耀</v>
          </cell>
          <cell r="B7967" t="str">
            <v>螺纹钢</v>
          </cell>
          <cell r="C7967" t="str">
            <v>HRB500E Φ28</v>
          </cell>
          <cell r="D7967" t="str">
            <v>吨</v>
          </cell>
          <cell r="E7967">
            <v>10</v>
          </cell>
          <cell r="F7967">
            <v>45930</v>
          </cell>
          <cell r="G7967" t="str">
            <v>(五冶建设扩建艺体中学二期工程)四川省成都市双流区光荣路成都艺体中学南200米</v>
          </cell>
          <cell r="H7967" t="str">
            <v>谢序强</v>
          </cell>
          <cell r="I7967">
            <v>13458588232</v>
          </cell>
        </row>
        <row r="7968">
          <cell r="A7968" t="str">
            <v>润耀</v>
          </cell>
          <cell r="B7968" t="str">
            <v>螺纹钢</v>
          </cell>
          <cell r="C7968" t="str">
            <v>HRB500E Φ32</v>
          </cell>
          <cell r="D7968" t="str">
            <v>吨</v>
          </cell>
          <cell r="E7968">
            <v>15</v>
          </cell>
          <cell r="F7968">
            <v>45930</v>
          </cell>
          <cell r="G7968" t="str">
            <v>(五冶建设扩建艺体中学二期工程)四川省成都市双流区光荣路成都艺体中学南200米</v>
          </cell>
          <cell r="H7968" t="str">
            <v>谢序强</v>
          </cell>
          <cell r="I7968">
            <v>13458588232</v>
          </cell>
        </row>
        <row r="7969">
          <cell r="A7969" t="str">
            <v>钢固融</v>
          </cell>
          <cell r="B7969" t="str">
            <v>螺纹钢</v>
          </cell>
          <cell r="C7969" t="str">
            <v>HRB500E Φ18</v>
          </cell>
          <cell r="D7969" t="str">
            <v>吨</v>
          </cell>
          <cell r="E7969">
            <v>5</v>
          </cell>
          <cell r="F7969">
            <v>45930</v>
          </cell>
          <cell r="G7969" t="str">
            <v>(五冶建设扩建艺体中学二期工程)四川省成都市双流区光荣路成都艺体中学南200米</v>
          </cell>
          <cell r="H7969" t="str">
            <v>谢序强</v>
          </cell>
          <cell r="I7969">
            <v>13458588232</v>
          </cell>
        </row>
        <row r="7970">
          <cell r="A7970" t="str">
            <v>钢固融</v>
          </cell>
          <cell r="B7970" t="str">
            <v>盘螺</v>
          </cell>
          <cell r="C7970" t="str">
            <v>HRB400E Φ10</v>
          </cell>
          <cell r="D7970" t="str">
            <v>吨</v>
          </cell>
          <cell r="E7970">
            <v>20</v>
          </cell>
          <cell r="F7970">
            <v>45930</v>
          </cell>
          <cell r="G7970" t="str">
            <v>(五冶建设扩建艺体中学二期工程)四川省成都市双流区光荣路成都艺体中学南200米</v>
          </cell>
          <cell r="H7970" t="str">
            <v>谢序强</v>
          </cell>
          <cell r="I7970">
            <v>13458588232</v>
          </cell>
        </row>
        <row r="7971">
          <cell r="A7971" t="str">
            <v>钢固融</v>
          </cell>
          <cell r="B7971" t="str">
            <v>盘螺</v>
          </cell>
          <cell r="C7971" t="str">
            <v>HRB400E Φ8</v>
          </cell>
          <cell r="D7971" t="str">
            <v>吨</v>
          </cell>
          <cell r="E7971">
            <v>10</v>
          </cell>
          <cell r="F7971">
            <v>45930</v>
          </cell>
          <cell r="G7971" t="str">
            <v>(五冶建设扩建艺体中学二期工程)四川省成都市双流区光荣路成都艺体中学南200米</v>
          </cell>
          <cell r="H7971" t="str">
            <v>谢序强</v>
          </cell>
          <cell r="I7971">
            <v>13458588232</v>
          </cell>
        </row>
        <row r="7972">
          <cell r="A7972" t="str">
            <v>润耀</v>
          </cell>
          <cell r="B7972" t="str">
            <v>螺纹钢</v>
          </cell>
          <cell r="C7972" t="str">
            <v>HRB400E Φ16 9m</v>
          </cell>
          <cell r="D7972" t="str">
            <v>吨</v>
          </cell>
          <cell r="E7972">
            <v>5</v>
          </cell>
          <cell r="F7972">
            <v>45930</v>
          </cell>
          <cell r="G7972" t="str">
            <v>（华西简阳西城嘉苑）四川省成都市简阳市简城街道高屋村</v>
          </cell>
          <cell r="H7972" t="str">
            <v>张瀚镭</v>
          </cell>
          <cell r="I7972">
            <v>15884666220</v>
          </cell>
        </row>
        <row r="7973">
          <cell r="A7973" t="str">
            <v>润耀</v>
          </cell>
          <cell r="B7973" t="str">
            <v>螺纹钢</v>
          </cell>
          <cell r="C7973" t="str">
            <v>HRB500E Φ25</v>
          </cell>
          <cell r="D7973" t="str">
            <v>吨</v>
          </cell>
          <cell r="E7973">
            <v>30</v>
          </cell>
          <cell r="F7973">
            <v>45930</v>
          </cell>
          <cell r="G7973" t="str">
            <v>（华西简阳西城嘉苑）四川省成都市简阳市简城街道高屋村</v>
          </cell>
          <cell r="H7973" t="str">
            <v>张瀚镭</v>
          </cell>
          <cell r="I7973">
            <v>15884666220</v>
          </cell>
        </row>
        <row r="7974">
          <cell r="A7974" t="str">
            <v>泸钢</v>
          </cell>
          <cell r="B7974" t="str">
            <v>螺纹钢</v>
          </cell>
          <cell r="C7974" t="str">
            <v>HRB400E Φ16×9米</v>
          </cell>
          <cell r="D7974" t="str">
            <v>吨</v>
          </cell>
          <cell r="E7974">
            <v>23</v>
          </cell>
          <cell r="F7974">
            <v>45930</v>
          </cell>
          <cell r="G7974" t="str">
            <v>（自永2标九局西南分公司钢筋棚）四川省自贡市骑龙镇大湾村</v>
          </cell>
          <cell r="H7974" t="str">
            <v>高彦彬</v>
          </cell>
          <cell r="I7974">
            <v>13835906370</v>
          </cell>
        </row>
        <row r="7975">
          <cell r="A7975" t="str">
            <v>泸钢</v>
          </cell>
          <cell r="B7975" t="str">
            <v>螺纹钢</v>
          </cell>
          <cell r="C7975" t="str">
            <v>HRB400E Φ16×12米</v>
          </cell>
          <cell r="D7975" t="str">
            <v>吨</v>
          </cell>
          <cell r="E7975">
            <v>12</v>
          </cell>
          <cell r="F7975">
            <v>45930</v>
          </cell>
          <cell r="G7975" t="str">
            <v>（自永2标九局西南分公司钢筋棚）四川省自贡市骑龙镇大湾村</v>
          </cell>
          <cell r="H7975" t="str">
            <v>高彦彬</v>
          </cell>
          <cell r="I7975">
            <v>13835906370</v>
          </cell>
        </row>
        <row r="7976">
          <cell r="A7976" t="str">
            <v>钢固融</v>
          </cell>
          <cell r="B7976" t="str">
            <v>盘螺</v>
          </cell>
          <cell r="C7976" t="str">
            <v>HRB400E Φ6</v>
          </cell>
          <cell r="D7976" t="str">
            <v>吨</v>
          </cell>
          <cell r="E7976">
            <v>2</v>
          </cell>
          <cell r="F7976">
            <v>45930</v>
          </cell>
          <cell r="G7976" t="str">
            <v>(五冶建设成都盐道街中学初中部改扩建工程-一标)四川省成都市锦江区春熙路街道盐道街4号（盐道街中学初中部）</v>
          </cell>
          <cell r="H7976" t="str">
            <v>谢鑫</v>
          </cell>
          <cell r="I7976">
            <v>18228465067</v>
          </cell>
        </row>
        <row r="7977">
          <cell r="A7977" t="str">
            <v>钢固融</v>
          </cell>
          <cell r="B7977" t="str">
            <v>盘螺</v>
          </cell>
          <cell r="C7977" t="str">
            <v>HRB400E Φ8</v>
          </cell>
          <cell r="D7977" t="str">
            <v>吨</v>
          </cell>
          <cell r="E7977">
            <v>2</v>
          </cell>
          <cell r="F7977">
            <v>45930</v>
          </cell>
          <cell r="G7977" t="str">
            <v>(五冶建设成都盐道街中学初中部改扩建工程-二标)四川省成都市锦江区春熙路街道盐道街4号（盐道街中学初中部）</v>
          </cell>
          <cell r="H7977" t="str">
            <v>谢鑫</v>
          </cell>
          <cell r="I7977">
            <v>18228465067</v>
          </cell>
        </row>
        <row r="7978">
          <cell r="A7978" t="str">
            <v>钢固融</v>
          </cell>
          <cell r="B7978" t="str">
            <v>盘螺</v>
          </cell>
          <cell r="C7978" t="str">
            <v>HRB400E Φ10</v>
          </cell>
          <cell r="D7978" t="str">
            <v>吨</v>
          </cell>
          <cell r="E7978">
            <v>2</v>
          </cell>
          <cell r="F7978">
            <v>45930</v>
          </cell>
          <cell r="G7978" t="str">
            <v>(五冶建设成都盐道街中学初中部改扩建工程-二标)四川省成都市锦江区春熙路街道盐道街4号（盐道街中学初中部）</v>
          </cell>
          <cell r="H7978" t="str">
            <v>谢鑫</v>
          </cell>
          <cell r="I7978">
            <v>18228465067</v>
          </cell>
        </row>
        <row r="7979">
          <cell r="A7979" t="str">
            <v>钢固融</v>
          </cell>
          <cell r="B7979" t="str">
            <v>螺纹钢</v>
          </cell>
          <cell r="C7979" t="str">
            <v>HRB400E Φ14 9m</v>
          </cell>
          <cell r="D7979" t="str">
            <v>吨</v>
          </cell>
          <cell r="E7979">
            <v>24</v>
          </cell>
          <cell r="F7979">
            <v>45930</v>
          </cell>
          <cell r="G7979" t="str">
            <v>(五冶建设成都盐道街中学初中部改扩建工程-一标)四川省成都市锦江区春熙路街道盐道街4号（盐道街中学初中部）</v>
          </cell>
          <cell r="H7979" t="str">
            <v>谢鑫</v>
          </cell>
          <cell r="I7979">
            <v>18228465067</v>
          </cell>
        </row>
        <row r="7980">
          <cell r="A7980" t="str">
            <v>泸钢</v>
          </cell>
          <cell r="B7980" t="str">
            <v>螺纹钢</v>
          </cell>
          <cell r="C7980" t="str">
            <v>HRB400E Φ25 9m</v>
          </cell>
          <cell r="D7980" t="str">
            <v>吨</v>
          </cell>
          <cell r="E7980">
            <v>9</v>
          </cell>
          <cell r="F7980">
            <v>45930</v>
          </cell>
          <cell r="G7980" t="str">
            <v>(五冶建设成都盐道街中学初中部改扩建工程-二标)四川省成都市锦江区春熙路街道盐道街4号（盐道街中学初中部）</v>
          </cell>
          <cell r="H7980" t="str">
            <v>谢鑫</v>
          </cell>
          <cell r="I7980">
            <v>18228465067</v>
          </cell>
        </row>
        <row r="7981">
          <cell r="A7981" t="str">
            <v>泸钢</v>
          </cell>
          <cell r="B7981" t="str">
            <v>螺纹钢</v>
          </cell>
          <cell r="C7981" t="str">
            <v>HRB400E Φ16 9m</v>
          </cell>
          <cell r="D7981" t="str">
            <v>吨</v>
          </cell>
          <cell r="E7981">
            <v>6</v>
          </cell>
          <cell r="F7981">
            <v>45930</v>
          </cell>
          <cell r="G7981" t="str">
            <v>(五冶建设成都盐道街中学初中部改扩建工程-一标)四川省成都市锦江区春熙路街道盐道街4号（盐道街中学初中部）</v>
          </cell>
          <cell r="H7981" t="str">
            <v>谢鑫</v>
          </cell>
          <cell r="I7981">
            <v>18228465067</v>
          </cell>
        </row>
        <row r="7982">
          <cell r="A7982" t="str">
            <v>泸钢</v>
          </cell>
          <cell r="B7982" t="str">
            <v>螺纹钢</v>
          </cell>
          <cell r="C7982" t="str">
            <v>HRB400E Φ22 9m</v>
          </cell>
          <cell r="D7982" t="str">
            <v>吨</v>
          </cell>
          <cell r="E7982">
            <v>64</v>
          </cell>
          <cell r="F7982">
            <v>45930</v>
          </cell>
          <cell r="G7982" t="str">
            <v>(五冶建设成都盐道街中学初中部改扩建工程-一标)四川省成都市锦江区春熙路街道盐道街4号（盐道街中学初中部）</v>
          </cell>
          <cell r="H7982" t="str">
            <v>谢鑫</v>
          </cell>
          <cell r="I7982">
            <v>18228465067</v>
          </cell>
        </row>
        <row r="7983">
          <cell r="A7983" t="str">
            <v>湖北商贸</v>
          </cell>
          <cell r="B7983" t="str">
            <v>盘螺</v>
          </cell>
          <cell r="C7983" t="str">
            <v>HRB400EФ12</v>
          </cell>
          <cell r="D7983" t="str">
            <v>吨</v>
          </cell>
          <cell r="E7983">
            <v>70</v>
          </cell>
          <cell r="F7983">
            <v>45931</v>
          </cell>
          <cell r="G7983" t="str">
            <v>（中铁广州局-资乐高速5标）四川省乐山市井研县希望大道116号2号梁场</v>
          </cell>
          <cell r="H7983" t="str">
            <v>廖俊杰</v>
          </cell>
          <cell r="I7983">
            <v>15775100965</v>
          </cell>
        </row>
        <row r="7984">
          <cell r="A7984" t="str">
            <v>湖北商贸</v>
          </cell>
          <cell r="B7984" t="str">
            <v>螺纹钢</v>
          </cell>
          <cell r="C7984" t="str">
            <v>HRB400E 14mm*12米</v>
          </cell>
          <cell r="D7984" t="str">
            <v>吨</v>
          </cell>
          <cell r="E7984">
            <v>70</v>
          </cell>
          <cell r="F7984">
            <v>45931</v>
          </cell>
          <cell r="G7984" t="str">
            <v>（中铁十局-资乐高速4标）四川省眉山市仁寿县彰加镇促进村中铁十局资乐高速1#钢筋场</v>
          </cell>
          <cell r="H7984" t="str">
            <v>杨飞</v>
          </cell>
          <cell r="I7984">
            <v>15667998777</v>
          </cell>
        </row>
        <row r="7985">
          <cell r="A7985" t="str">
            <v>湖北商贸</v>
          </cell>
          <cell r="B7985" t="str">
            <v>螺纹钢</v>
          </cell>
          <cell r="C7985" t="str">
            <v>HRB400E 16mm*12米</v>
          </cell>
          <cell r="D7985" t="str">
            <v>吨</v>
          </cell>
          <cell r="E7985">
            <v>35</v>
          </cell>
          <cell r="F7985">
            <v>45931</v>
          </cell>
          <cell r="G7985" t="str">
            <v>（中铁广州局-资乐高速5标）四川省乐山市井研县希望大道116号2号梁场</v>
          </cell>
          <cell r="H7985" t="str">
            <v>廖俊杰</v>
          </cell>
          <cell r="I7985">
            <v>15775100965</v>
          </cell>
        </row>
        <row r="7986">
          <cell r="A7986" t="str">
            <v>润耀</v>
          </cell>
          <cell r="B7986" t="str">
            <v>盘螺</v>
          </cell>
          <cell r="C7986" t="str">
            <v>HRB400EΦ8</v>
          </cell>
          <cell r="D7986" t="str">
            <v>吨</v>
          </cell>
          <cell r="E7986">
            <v>25</v>
          </cell>
          <cell r="F7986">
            <v>45931</v>
          </cell>
          <cell r="G7986" t="str">
            <v>（中核中原-温江光明苑三期项目）四川省成都市温江区金马街道光明苑三期项目</v>
          </cell>
          <cell r="H7986" t="str">
            <v>王生斌</v>
          </cell>
          <cell r="I7986">
            <v>15228858118</v>
          </cell>
        </row>
        <row r="7987">
          <cell r="A7987" t="str">
            <v>润耀</v>
          </cell>
          <cell r="B7987" t="str">
            <v>盘螺</v>
          </cell>
          <cell r="C7987" t="str">
            <v>HRB400EΦ10</v>
          </cell>
          <cell r="D7987" t="str">
            <v>吨</v>
          </cell>
          <cell r="E7987">
            <v>10</v>
          </cell>
          <cell r="F7987">
            <v>45931</v>
          </cell>
          <cell r="G7987" t="str">
            <v>（中核中原-温江光明苑三期项目）四川省成都市温江区金马街道光明苑三期项目</v>
          </cell>
          <cell r="H7987" t="str">
            <v>王生斌</v>
          </cell>
          <cell r="I7987">
            <v>15228858118</v>
          </cell>
        </row>
        <row r="7988">
          <cell r="A7988" t="str">
            <v>润耀</v>
          </cell>
          <cell r="B7988" t="str">
            <v>螺纹钢</v>
          </cell>
          <cell r="C7988" t="str">
            <v>HRB400EФ12*9m</v>
          </cell>
          <cell r="D7988" t="str">
            <v>吨</v>
          </cell>
          <cell r="E7988">
            <v>30</v>
          </cell>
          <cell r="F7988">
            <v>45931</v>
          </cell>
          <cell r="G7988" t="str">
            <v>（中核中原-温江光明苑三期项目）四川省成都市温江区金马街道光明苑三期项目</v>
          </cell>
          <cell r="H7988" t="str">
            <v>王生斌</v>
          </cell>
          <cell r="I7988">
            <v>15228858118</v>
          </cell>
        </row>
        <row r="7989">
          <cell r="A7989" t="str">
            <v>润耀</v>
          </cell>
          <cell r="B7989" t="str">
            <v>螺纹钢</v>
          </cell>
          <cell r="C7989" t="str">
            <v>HRB400EФ16*9m</v>
          </cell>
          <cell r="D7989" t="str">
            <v>吨</v>
          </cell>
          <cell r="E7989">
            <v>5</v>
          </cell>
          <cell r="F7989">
            <v>45931</v>
          </cell>
          <cell r="G7989" t="str">
            <v>（中核中原-温江光明苑三期项目）四川省成都市温江区金马街道光明苑三期项目</v>
          </cell>
          <cell r="H7989" t="str">
            <v>王生斌</v>
          </cell>
          <cell r="I7989">
            <v>15228858118</v>
          </cell>
        </row>
        <row r="7990">
          <cell r="A7990" t="str">
            <v>润耀</v>
          </cell>
          <cell r="B7990" t="str">
            <v>螺纹钢</v>
          </cell>
          <cell r="C7990" t="str">
            <v>HRB400EФ18*9m</v>
          </cell>
          <cell r="D7990" t="str">
            <v>吨</v>
          </cell>
          <cell r="E7990">
            <v>15</v>
          </cell>
          <cell r="F7990">
            <v>45931</v>
          </cell>
          <cell r="G7990" t="str">
            <v>（中核中原-温江光明苑三期项目）四川省成都市温江区金马街道光明苑三期项目</v>
          </cell>
          <cell r="H7990" t="str">
            <v>王生斌</v>
          </cell>
          <cell r="I7990">
            <v>15228858118</v>
          </cell>
        </row>
        <row r="7991">
          <cell r="A7991" t="str">
            <v>润耀</v>
          </cell>
          <cell r="B7991" t="str">
            <v>螺纹钢</v>
          </cell>
          <cell r="C7991" t="str">
            <v>HRB400EФ20*9m</v>
          </cell>
          <cell r="D7991" t="str">
            <v>吨</v>
          </cell>
          <cell r="E7991">
            <v>18</v>
          </cell>
          <cell r="F7991">
            <v>45931</v>
          </cell>
          <cell r="G7991" t="str">
            <v>（中核中原-温江光明苑三期项目）四川省成都市温江区金马街道光明苑三期项目</v>
          </cell>
          <cell r="H7991" t="str">
            <v>王生斌</v>
          </cell>
          <cell r="I7991">
            <v>15228858118</v>
          </cell>
        </row>
        <row r="7992">
          <cell r="A7992" t="str">
            <v>润耀</v>
          </cell>
          <cell r="B7992" t="str">
            <v>螺纹钢</v>
          </cell>
          <cell r="C7992" t="str">
            <v>HRB400EФ22*9m</v>
          </cell>
          <cell r="D7992" t="str">
            <v>吨</v>
          </cell>
          <cell r="E7992">
            <v>15</v>
          </cell>
          <cell r="F7992">
            <v>45931</v>
          </cell>
          <cell r="G7992" t="str">
            <v>（中核中原-温江光明苑三期项目）四川省成都市温江区金马街道光明苑三期项目</v>
          </cell>
          <cell r="H7992" t="str">
            <v>王生斌</v>
          </cell>
          <cell r="I7992">
            <v>15228858118</v>
          </cell>
        </row>
        <row r="7993">
          <cell r="A7993" t="str">
            <v>润耀</v>
          </cell>
          <cell r="B7993" t="str">
            <v>螺纹钢</v>
          </cell>
          <cell r="C7993" t="str">
            <v>HRB400EФ25*9m</v>
          </cell>
          <cell r="D7993" t="str">
            <v>吨</v>
          </cell>
          <cell r="E7993">
            <v>25</v>
          </cell>
          <cell r="F7993">
            <v>45931</v>
          </cell>
          <cell r="G7993" t="str">
            <v>（中核中原-温江光明苑三期项目）四川省成都市温江区金马街道光明苑三期项目</v>
          </cell>
          <cell r="H7993" t="str">
            <v>王生斌</v>
          </cell>
          <cell r="I7993">
            <v>15228858118</v>
          </cell>
        </row>
        <row r="7994">
          <cell r="A7994" t="str">
            <v>达钢</v>
          </cell>
          <cell r="B7994" t="str">
            <v>盘螺</v>
          </cell>
          <cell r="C7994" t="str">
            <v>HRB400E Φ6</v>
          </cell>
          <cell r="D7994" t="str">
            <v>吨</v>
          </cell>
          <cell r="E7994">
            <v>10</v>
          </cell>
          <cell r="F7994">
            <v>45931</v>
          </cell>
          <cell r="G7994" t="str">
            <v>（商投建工达州中医药科技园-4工区-9号楼）达州市通川区达州中医药职业学院犀牛大道北段</v>
          </cell>
          <cell r="H7994" t="str">
            <v>张扬</v>
          </cell>
          <cell r="I7994">
            <v>18381904567</v>
          </cell>
        </row>
        <row r="7995">
          <cell r="A7995" t="str">
            <v>达钢</v>
          </cell>
          <cell r="B7995" t="str">
            <v>盘螺</v>
          </cell>
          <cell r="C7995" t="str">
            <v>HRB400E Φ8</v>
          </cell>
          <cell r="D7995" t="str">
            <v>吨</v>
          </cell>
          <cell r="E7995">
            <v>47</v>
          </cell>
          <cell r="F7995">
            <v>45931</v>
          </cell>
          <cell r="G7995" t="str">
            <v>（商投建工达州中医药科技园-4工区-9号楼）达州市通川区达州中医药职业学院犀牛大道北段</v>
          </cell>
          <cell r="H7995" t="str">
            <v>张扬</v>
          </cell>
          <cell r="I7995">
            <v>18381904567</v>
          </cell>
        </row>
        <row r="7996">
          <cell r="A7996" t="str">
            <v>达钢</v>
          </cell>
          <cell r="B7996" t="str">
            <v>螺纹钢</v>
          </cell>
          <cell r="C7996" t="str">
            <v>HRB500E Φ12</v>
          </cell>
          <cell r="D7996" t="str">
            <v>吨</v>
          </cell>
          <cell r="E7996">
            <v>6</v>
          </cell>
          <cell r="F7996">
            <v>45931</v>
          </cell>
          <cell r="G7996" t="str">
            <v>（商投建工达州中医药科技园-4工区-9号楼）达州市通川区达州中医药职业学院犀牛大道北段</v>
          </cell>
          <cell r="H7996" t="str">
            <v>张扬</v>
          </cell>
          <cell r="I7996">
            <v>18381904567</v>
          </cell>
        </row>
        <row r="7997">
          <cell r="A7997" t="str">
            <v>达钢</v>
          </cell>
          <cell r="B7997" t="str">
            <v>螺纹钢</v>
          </cell>
          <cell r="C7997" t="str">
            <v>HRB500E Φ20</v>
          </cell>
          <cell r="D7997" t="str">
            <v>吨</v>
          </cell>
          <cell r="E7997">
            <v>15</v>
          </cell>
          <cell r="F7997">
            <v>45931</v>
          </cell>
          <cell r="G7997" t="str">
            <v>（商投建工达州中医药科技园-4工区-9号楼）达州市通川区达州中医药职业学院犀牛大道北段</v>
          </cell>
          <cell r="H7997" t="str">
            <v>张扬</v>
          </cell>
          <cell r="I7997">
            <v>18381904567</v>
          </cell>
        </row>
        <row r="7998">
          <cell r="A7998" t="str">
            <v>达钢</v>
          </cell>
          <cell r="B7998" t="str">
            <v>螺纹钢</v>
          </cell>
          <cell r="C7998" t="str">
            <v>HRB500E Φ25</v>
          </cell>
          <cell r="D7998" t="str">
            <v>吨</v>
          </cell>
          <cell r="E7998">
            <v>15</v>
          </cell>
          <cell r="F7998">
            <v>45931</v>
          </cell>
          <cell r="G7998" t="str">
            <v>（商投建工达州中医药科技园-4工区-9号楼）达州市通川区达州中医药职业学院犀牛大道北段</v>
          </cell>
          <cell r="H7998" t="str">
            <v>张扬</v>
          </cell>
          <cell r="I7998">
            <v>18381904567</v>
          </cell>
        </row>
        <row r="7999">
          <cell r="A7999" t="str">
            <v>润耀</v>
          </cell>
          <cell r="B7999" t="str">
            <v>螺纹钢</v>
          </cell>
          <cell r="C7999" t="str">
            <v>HRB400EФ12*9m</v>
          </cell>
          <cell r="D7999" t="str">
            <v>吨</v>
          </cell>
          <cell r="E7999">
            <v>26</v>
          </cell>
          <cell r="F7999">
            <v>45932</v>
          </cell>
          <cell r="G7999" t="str">
            <v>（五局新津tod项目）成都市新津区旭辉天府未来城南(华金路南)</v>
          </cell>
          <cell r="H7999" t="str">
            <v>李霜</v>
          </cell>
          <cell r="I7999">
            <v>18785086540</v>
          </cell>
        </row>
        <row r="8000">
          <cell r="A8000" t="str">
            <v>润耀</v>
          </cell>
          <cell r="B8000" t="str">
            <v>螺纹钢</v>
          </cell>
          <cell r="C8000" t="str">
            <v>HRB400EФ14*9m</v>
          </cell>
          <cell r="D8000" t="str">
            <v>吨</v>
          </cell>
          <cell r="E8000">
            <v>3</v>
          </cell>
          <cell r="F8000">
            <v>45932</v>
          </cell>
          <cell r="G8000" t="str">
            <v>（五局新津tod项目）成都市新津区旭辉天府未来城南(华金路南)</v>
          </cell>
          <cell r="H8000" t="str">
            <v>李霜</v>
          </cell>
          <cell r="I8000">
            <v>18785086540</v>
          </cell>
        </row>
        <row r="8001">
          <cell r="A8001" t="str">
            <v>润耀</v>
          </cell>
          <cell r="B8001" t="str">
            <v>螺纹钢</v>
          </cell>
          <cell r="C8001" t="str">
            <v>HRB400EФ16*9m</v>
          </cell>
          <cell r="D8001" t="str">
            <v>吨</v>
          </cell>
          <cell r="E8001">
            <v>6</v>
          </cell>
          <cell r="F8001">
            <v>45932</v>
          </cell>
          <cell r="G8001" t="str">
            <v>（五局新津tod项目）成都市新津区旭辉天府未来城南(华金路南)</v>
          </cell>
          <cell r="H8001" t="str">
            <v>李霜</v>
          </cell>
          <cell r="I8001">
            <v>18785086540</v>
          </cell>
        </row>
        <row r="8002">
          <cell r="A8002" t="str">
            <v>润耀</v>
          </cell>
          <cell r="B8002" t="str">
            <v>螺纹钢</v>
          </cell>
          <cell r="C8002" t="str">
            <v>HRB400EФ12*9m</v>
          </cell>
          <cell r="D8002" t="str">
            <v>吨</v>
          </cell>
          <cell r="E8002">
            <v>35</v>
          </cell>
          <cell r="F8002">
            <v>45932</v>
          </cell>
          <cell r="G8002" t="str">
            <v>（中核中原-温江北林医养综合体项目）四川省成都市温江区万春大道第三人民医院东</v>
          </cell>
          <cell r="H8002" t="str">
            <v>蔡杰</v>
          </cell>
          <cell r="I8002">
            <v>18875129329</v>
          </cell>
        </row>
        <row r="8003">
          <cell r="A8003" t="str">
            <v>钢固融</v>
          </cell>
          <cell r="B8003" t="str">
            <v>螺纹钢</v>
          </cell>
          <cell r="C8003" t="str">
            <v>HRB500EФ25*9m</v>
          </cell>
          <cell r="D8003" t="str">
            <v>吨</v>
          </cell>
          <cell r="E8003">
            <v>15</v>
          </cell>
          <cell r="F8003">
            <v>45932</v>
          </cell>
          <cell r="G8003" t="str">
            <v>（中核中原-温江北林医养综合体项目）四川省成都市温江区万春大道第三人民医院东</v>
          </cell>
          <cell r="H8003" t="str">
            <v>蔡杰</v>
          </cell>
          <cell r="I8003">
            <v>18875129329</v>
          </cell>
        </row>
        <row r="8004">
          <cell r="A8004" t="str">
            <v>钢固融</v>
          </cell>
          <cell r="B8004" t="str">
            <v>螺纹钢</v>
          </cell>
          <cell r="C8004" t="str">
            <v>HRB500EФ25*12m</v>
          </cell>
          <cell r="D8004" t="str">
            <v>吨</v>
          </cell>
          <cell r="E8004">
            <v>20</v>
          </cell>
          <cell r="F8004">
            <v>45932</v>
          </cell>
          <cell r="G8004" t="str">
            <v>（中核中原-温江北林医养综合体项目）四川省成都市温江区万春大道第三人民医院东</v>
          </cell>
          <cell r="H8004" t="str">
            <v>蔡杰</v>
          </cell>
          <cell r="I8004">
            <v>18875129329</v>
          </cell>
        </row>
        <row r="8005">
          <cell r="A8005" t="str">
            <v>德胜</v>
          </cell>
          <cell r="B8005" t="str">
            <v>螺纹钢</v>
          </cell>
          <cell r="C8005" t="str">
            <v>HRB400EΦ22*9m</v>
          </cell>
          <cell r="D8005" t="str">
            <v>吨</v>
          </cell>
          <cell r="E8005">
            <v>35</v>
          </cell>
          <cell r="F8005">
            <v>45933</v>
          </cell>
          <cell r="G8005" t="str">
            <v>（成峨6标）乐山市夹江县木城镇张口村中铁三局钢筋场</v>
          </cell>
          <cell r="H8005" t="str">
            <v>陈籽佑</v>
          </cell>
          <cell r="I8005" t="str">
            <v>15234459657</v>
          </cell>
        </row>
        <row r="8006">
          <cell r="A8006" t="str">
            <v>润耀</v>
          </cell>
          <cell r="B8006" t="str">
            <v>盘螺</v>
          </cell>
          <cell r="C8006" t="str">
            <v>HRB400EФ12</v>
          </cell>
          <cell r="D8006" t="str">
            <v>吨</v>
          </cell>
          <cell r="E8006">
            <v>35</v>
          </cell>
          <cell r="F8006">
            <v>45933</v>
          </cell>
          <cell r="G8006" t="str">
            <v>（中铁广州局-资乐高速5标）四川省乐山市井研县希望大道116号2号梁场</v>
          </cell>
          <cell r="H8006" t="str">
            <v>廖俊杰</v>
          </cell>
          <cell r="I8006">
            <v>15775100965</v>
          </cell>
        </row>
        <row r="8007">
          <cell r="A8007" t="str">
            <v>润耀</v>
          </cell>
          <cell r="B8007" t="str">
            <v>螺纹钢</v>
          </cell>
          <cell r="C8007" t="str">
            <v>HRB400EФ16，9m</v>
          </cell>
          <cell r="D8007" t="str">
            <v>吨</v>
          </cell>
          <cell r="E8007">
            <v>35</v>
          </cell>
          <cell r="F8007">
            <v>45933</v>
          </cell>
          <cell r="G8007" t="str">
            <v>（中铁广州局-资乐高速5标）四川省乐山市井研县希望大道116号</v>
          </cell>
          <cell r="H8007" t="str">
            <v>廖俊杰</v>
          </cell>
          <cell r="I8007">
            <v>15775100965</v>
          </cell>
        </row>
        <row r="8008">
          <cell r="A8008" t="str">
            <v>德胜</v>
          </cell>
          <cell r="B8008" t="str">
            <v>螺纹钢</v>
          </cell>
          <cell r="C8008" t="str">
            <v>HRB400E Φ28×12米</v>
          </cell>
          <cell r="D8008" t="str">
            <v>吨</v>
          </cell>
          <cell r="E8008">
            <v>22</v>
          </cell>
          <cell r="F8008">
            <v>45933</v>
          </cell>
          <cell r="G8008" t="str">
            <v>（自永2标九局西南分公司钢筋棚）四川省自贡市骑龙镇先到钢筋棚</v>
          </cell>
          <cell r="H8008" t="str">
            <v>高彦彬</v>
          </cell>
          <cell r="I8008">
            <v>13835906370</v>
          </cell>
        </row>
        <row r="8009">
          <cell r="A8009" t="str">
            <v>德胜</v>
          </cell>
          <cell r="B8009" t="str">
            <v>螺纹钢</v>
          </cell>
          <cell r="C8009" t="str">
            <v>HRB400E Φ25×9米</v>
          </cell>
          <cell r="D8009" t="str">
            <v>吨</v>
          </cell>
          <cell r="E8009">
            <v>3</v>
          </cell>
          <cell r="F8009">
            <v>45933</v>
          </cell>
          <cell r="G8009" t="str">
            <v>（自永2标九局西南分公司钢筋棚）四川省自贡市骑龙镇先到钢筋棚</v>
          </cell>
          <cell r="H8009" t="str">
            <v>高彦彬</v>
          </cell>
          <cell r="I8009">
            <v>13835906370</v>
          </cell>
        </row>
        <row r="8010">
          <cell r="A8010" t="str">
            <v>德胜</v>
          </cell>
          <cell r="B8010" t="str">
            <v>螺纹钢</v>
          </cell>
          <cell r="C8010" t="str">
            <v>HRB400E Φ22×9米</v>
          </cell>
          <cell r="D8010" t="str">
            <v>吨</v>
          </cell>
          <cell r="E8010">
            <v>6</v>
          </cell>
          <cell r="F8010">
            <v>45933</v>
          </cell>
          <cell r="G8010" t="str">
            <v>（自永2标九局西南分公司钢筋棚）四川省自贡市骑龙镇先到钢筋棚</v>
          </cell>
          <cell r="H8010" t="str">
            <v>高彦彬</v>
          </cell>
          <cell r="I8010">
            <v>13835906370</v>
          </cell>
        </row>
        <row r="8011">
          <cell r="A8011" t="str">
            <v>德胜</v>
          </cell>
          <cell r="B8011" t="str">
            <v>螺纹钢</v>
          </cell>
          <cell r="C8011" t="str">
            <v>HRB400E Φ20×9米</v>
          </cell>
          <cell r="D8011" t="str">
            <v>吨</v>
          </cell>
          <cell r="E8011">
            <v>3</v>
          </cell>
          <cell r="F8011">
            <v>45933</v>
          </cell>
          <cell r="G8011" t="str">
            <v>（自永2标九局西南分公司钢筋棚）四川省自贡市骑龙镇先到钢筋棚</v>
          </cell>
          <cell r="H8011" t="str">
            <v>高彦彬</v>
          </cell>
          <cell r="I8011">
            <v>13835906370</v>
          </cell>
        </row>
        <row r="8012">
          <cell r="A8012" t="str">
            <v>德胜</v>
          </cell>
          <cell r="B8012" t="str">
            <v>螺纹钢</v>
          </cell>
          <cell r="C8012" t="str">
            <v>HRB500E Φ12</v>
          </cell>
          <cell r="D8012" t="str">
            <v>吨</v>
          </cell>
          <cell r="E8012">
            <v>18</v>
          </cell>
          <cell r="F8012">
            <v>45934</v>
          </cell>
          <cell r="G8012" t="str">
            <v>（华西乐山）-四川省乐山市市中区苏稽镇周山嘴校地共建产教融合基地建设项目一标段</v>
          </cell>
          <cell r="H8012" t="str">
            <v>范增云</v>
          </cell>
          <cell r="I8012">
            <v>13668153241</v>
          </cell>
        </row>
        <row r="8013">
          <cell r="A8013" t="str">
            <v>德胜</v>
          </cell>
          <cell r="B8013" t="str">
            <v>螺纹钢</v>
          </cell>
          <cell r="C8013" t="str">
            <v>HRB500E Φ14</v>
          </cell>
          <cell r="D8013" t="str">
            <v>吨</v>
          </cell>
          <cell r="E8013">
            <v>10</v>
          </cell>
          <cell r="F8013">
            <v>45934</v>
          </cell>
          <cell r="G8013" t="str">
            <v>（华西乐山）-四川省乐山市市中区苏稽镇周山嘴校地共建产教融合基地建设项目一标段</v>
          </cell>
          <cell r="H8013" t="str">
            <v>范增云</v>
          </cell>
          <cell r="I8013">
            <v>13668153241</v>
          </cell>
        </row>
        <row r="8014">
          <cell r="A8014" t="str">
            <v>德胜</v>
          </cell>
          <cell r="B8014" t="str">
            <v>螺纹钢</v>
          </cell>
          <cell r="C8014" t="str">
            <v>HRB500E Φ18</v>
          </cell>
          <cell r="D8014" t="str">
            <v>吨</v>
          </cell>
          <cell r="E8014">
            <v>3</v>
          </cell>
          <cell r="F8014">
            <v>45934</v>
          </cell>
          <cell r="G8014" t="str">
            <v>（华西乐山）-四川省乐山市市中区苏稽镇周山嘴校地共建产教融合基地建设项目一标段</v>
          </cell>
          <cell r="H8014" t="str">
            <v>范增云</v>
          </cell>
          <cell r="I8014">
            <v>13668153241</v>
          </cell>
        </row>
        <row r="8015">
          <cell r="A8015" t="str">
            <v>德胜</v>
          </cell>
          <cell r="B8015" t="str">
            <v>螺纹钢</v>
          </cell>
          <cell r="C8015" t="str">
            <v>HRB500E Φ20</v>
          </cell>
          <cell r="D8015" t="str">
            <v>吨</v>
          </cell>
          <cell r="E8015">
            <v>10</v>
          </cell>
          <cell r="F8015">
            <v>45934</v>
          </cell>
          <cell r="G8015" t="str">
            <v>（华西乐山）-四川省乐山市市中区苏稽镇周山嘴校地共建产教融合基地建设项目一标段</v>
          </cell>
          <cell r="H8015" t="str">
            <v>范增云</v>
          </cell>
          <cell r="I8015">
            <v>13668153241</v>
          </cell>
        </row>
        <row r="8016">
          <cell r="A8016" t="str">
            <v>德胜</v>
          </cell>
          <cell r="B8016" t="str">
            <v>螺纹钢</v>
          </cell>
          <cell r="C8016" t="str">
            <v>HRB500E Φ22</v>
          </cell>
          <cell r="D8016" t="str">
            <v>吨</v>
          </cell>
          <cell r="E8016">
            <v>10</v>
          </cell>
          <cell r="F8016">
            <v>45934</v>
          </cell>
          <cell r="G8016" t="str">
            <v>（华西乐山）-四川省乐山市市中区苏稽镇周山嘴校地共建产教融合基地建设项目一标段</v>
          </cell>
          <cell r="H8016" t="str">
            <v>范增云</v>
          </cell>
          <cell r="I8016">
            <v>13668153241</v>
          </cell>
        </row>
        <row r="8017">
          <cell r="A8017" t="str">
            <v>德胜</v>
          </cell>
          <cell r="B8017" t="str">
            <v>螺纹钢</v>
          </cell>
          <cell r="C8017" t="str">
            <v>HRB500E Φ25</v>
          </cell>
          <cell r="D8017" t="str">
            <v>吨</v>
          </cell>
          <cell r="E8017">
            <v>62</v>
          </cell>
          <cell r="F8017">
            <v>45934</v>
          </cell>
          <cell r="G8017" t="str">
            <v>（华西乐山）-四川省乐山市市中区苏稽镇周山嘴校地共建产教融合基地建设项目一标段</v>
          </cell>
          <cell r="H8017" t="str">
            <v>范增云</v>
          </cell>
          <cell r="I8017">
            <v>13668153241</v>
          </cell>
        </row>
        <row r="8018">
          <cell r="A8018" t="str">
            <v>德胜</v>
          </cell>
          <cell r="B8018" t="str">
            <v>螺纹钢</v>
          </cell>
          <cell r="C8018" t="str">
            <v>HRB500E Φ28</v>
          </cell>
          <cell r="D8018" t="str">
            <v>吨</v>
          </cell>
          <cell r="E8018">
            <v>8</v>
          </cell>
          <cell r="F8018">
            <v>45934</v>
          </cell>
          <cell r="G8018" t="str">
            <v>（华西乐山）-四川省乐山市市中区苏稽镇周山嘴校地共建产教融合基地建设项目一标段</v>
          </cell>
          <cell r="H8018" t="str">
            <v>范增云</v>
          </cell>
          <cell r="I8018">
            <v>13668153241</v>
          </cell>
        </row>
        <row r="8019">
          <cell r="A8019" t="str">
            <v>德胜</v>
          </cell>
          <cell r="B8019" t="str">
            <v>螺纹钢</v>
          </cell>
          <cell r="C8019" t="str">
            <v>HRB500E Φ22 12m</v>
          </cell>
          <cell r="D8019" t="str">
            <v>吨</v>
          </cell>
          <cell r="E8019">
            <v>5</v>
          </cell>
          <cell r="F8019">
            <v>45934</v>
          </cell>
          <cell r="G8019" t="str">
            <v>（华西乐山）-四川省乐山市市中区苏稽镇周山嘴校地共建产教融合基地建设项目一标段</v>
          </cell>
          <cell r="H8019" t="str">
            <v>范增云</v>
          </cell>
          <cell r="I8019">
            <v>13668153241</v>
          </cell>
        </row>
        <row r="8020">
          <cell r="A8020" t="str">
            <v>德胜</v>
          </cell>
          <cell r="B8020" t="str">
            <v>螺纹钢</v>
          </cell>
          <cell r="C8020" t="str">
            <v>HRB500E Φ25 12m</v>
          </cell>
          <cell r="D8020" t="str">
            <v>吨</v>
          </cell>
          <cell r="E8020">
            <v>15</v>
          </cell>
          <cell r="F8020">
            <v>45934</v>
          </cell>
          <cell r="G8020" t="str">
            <v>（华西乐山）-四川省乐山市市中区苏稽镇周山嘴校地共建产教融合基地建设项目一标段</v>
          </cell>
          <cell r="H8020" t="str">
            <v>范增云</v>
          </cell>
          <cell r="I8020">
            <v>13668153241</v>
          </cell>
        </row>
        <row r="8021">
          <cell r="A8021" t="str">
            <v>德胜</v>
          </cell>
          <cell r="B8021" t="str">
            <v>螺纹钢</v>
          </cell>
          <cell r="C8021" t="str">
            <v>HRB400E Φ12 9m</v>
          </cell>
          <cell r="D8021" t="str">
            <v>吨</v>
          </cell>
          <cell r="E8021">
            <v>35</v>
          </cell>
          <cell r="F8021">
            <v>45934</v>
          </cell>
          <cell r="G8021" t="str">
            <v>（中铁三局集团有限公司成绵乐客专乐山站站房改扩建项目经理部）四川省乐山市市中区瑞祥路与至乐路交叉口西侧</v>
          </cell>
          <cell r="H8021" t="str">
            <v>王鹏</v>
          </cell>
          <cell r="I8021" t="str">
            <v>153 4056 0935</v>
          </cell>
        </row>
        <row r="8022">
          <cell r="A8022" t="str">
            <v>德胜</v>
          </cell>
          <cell r="B8022" t="str">
            <v>螺纹钢</v>
          </cell>
          <cell r="C8022" t="str">
            <v>HRB400E Φ28 9m</v>
          </cell>
          <cell r="D8022" t="str">
            <v>吨</v>
          </cell>
          <cell r="E8022">
            <v>70</v>
          </cell>
          <cell r="F8022">
            <v>45934</v>
          </cell>
          <cell r="G8022" t="str">
            <v>（中铁三局集团有限公司成绵乐客专乐山站站房改扩建项目经理部）四川省乐山市市中区瑞祥路与至乐路交叉口西侧</v>
          </cell>
          <cell r="H8022" t="str">
            <v>王鹏</v>
          </cell>
          <cell r="I8022" t="str">
            <v>153 4056 0935</v>
          </cell>
        </row>
        <row r="8023">
          <cell r="A8023" t="str">
            <v>德胜</v>
          </cell>
          <cell r="B8023" t="str">
            <v>螺纹钢</v>
          </cell>
          <cell r="C8023" t="str">
            <v>HRB500E Φ22</v>
          </cell>
          <cell r="D8023" t="str">
            <v>吨</v>
          </cell>
          <cell r="E8023">
            <v>18</v>
          </cell>
          <cell r="F8023">
            <v>45934</v>
          </cell>
          <cell r="G8023" t="str">
            <v>(华西乐山）-四川省乐山市市中区苏稽镇校地共建产教融合基地建设项目二标段</v>
          </cell>
          <cell r="H8023" t="str">
            <v>彭江涛</v>
          </cell>
          <cell r="I8023">
            <v>13990276572</v>
          </cell>
        </row>
        <row r="8024">
          <cell r="A8024" t="str">
            <v>德胜</v>
          </cell>
          <cell r="B8024" t="str">
            <v>螺纹钢</v>
          </cell>
          <cell r="C8024" t="str">
            <v>HRB500E Φ25</v>
          </cell>
          <cell r="D8024" t="str">
            <v>吨</v>
          </cell>
          <cell r="E8024">
            <v>18</v>
          </cell>
          <cell r="F8024">
            <v>45934</v>
          </cell>
          <cell r="G8024" t="str">
            <v>(华西乐山）-四川省乐山市市中区苏稽镇校地共建产教融合基地建设项目二标段</v>
          </cell>
          <cell r="H8024" t="str">
            <v>彭江涛</v>
          </cell>
          <cell r="I8024">
            <v>13990276572</v>
          </cell>
        </row>
        <row r="8025">
          <cell r="A8025" t="str">
            <v>德胜</v>
          </cell>
          <cell r="B8025" t="str">
            <v>螺纹钢</v>
          </cell>
          <cell r="C8025" t="str">
            <v>HRB400E Φ12 9m</v>
          </cell>
          <cell r="D8025" t="str">
            <v>吨</v>
          </cell>
          <cell r="E8025">
            <v>12</v>
          </cell>
          <cell r="F8025">
            <v>45934</v>
          </cell>
          <cell r="G8025" t="str">
            <v>(五冶建设空港兴城怡心街道83亩项目)成都市双流区怡心街道高峰社区一组剑和路一段空港兴城怡心街道83亩项目中国五冶项目部</v>
          </cell>
          <cell r="H8025" t="str">
            <v>王刚</v>
          </cell>
          <cell r="I8025">
            <v>15881190525</v>
          </cell>
        </row>
        <row r="8026">
          <cell r="A8026" t="str">
            <v>德胜</v>
          </cell>
          <cell r="B8026" t="str">
            <v>螺纹钢</v>
          </cell>
          <cell r="C8026" t="str">
            <v>HRB400E Φ14 9m</v>
          </cell>
          <cell r="D8026" t="str">
            <v>吨</v>
          </cell>
          <cell r="E8026">
            <v>10</v>
          </cell>
          <cell r="F8026">
            <v>45934</v>
          </cell>
          <cell r="G8026" t="str">
            <v>(五冶建设空港兴城怡心街道83亩项目)成都市双流区怡心街道高峰社区一组剑和路一段空港兴城怡心街道83亩项目中国五冶项目部</v>
          </cell>
          <cell r="H8026" t="str">
            <v>王刚</v>
          </cell>
          <cell r="I8026">
            <v>15881190525</v>
          </cell>
        </row>
        <row r="8027">
          <cell r="A8027" t="str">
            <v>德胜</v>
          </cell>
          <cell r="B8027" t="str">
            <v>螺纹钢</v>
          </cell>
          <cell r="C8027" t="str">
            <v>HRB400E Φ16 9m</v>
          </cell>
          <cell r="D8027" t="str">
            <v>吨</v>
          </cell>
          <cell r="E8027">
            <v>3</v>
          </cell>
          <cell r="F8027">
            <v>45934</v>
          </cell>
          <cell r="G8027" t="str">
            <v>(五冶建设空港兴城怡心街道83亩项目)成都市双流区怡心街道高峰社区一组剑和路一段空港兴城怡心街道83亩项目中国五冶项目部</v>
          </cell>
          <cell r="H8027" t="str">
            <v>王刚</v>
          </cell>
          <cell r="I8027">
            <v>15881190525</v>
          </cell>
        </row>
        <row r="8028">
          <cell r="A8028" t="str">
            <v>德胜</v>
          </cell>
          <cell r="B8028" t="str">
            <v>螺纹钢</v>
          </cell>
          <cell r="C8028" t="str">
            <v>HRB400E Φ18 9m</v>
          </cell>
          <cell r="D8028" t="str">
            <v>吨</v>
          </cell>
          <cell r="E8028">
            <v>5</v>
          </cell>
          <cell r="F8028">
            <v>45934</v>
          </cell>
          <cell r="G8028" t="str">
            <v>(五冶建设空港兴城怡心街道83亩项目)成都市双流区怡心街道高峰社区一组剑和路一段空港兴城怡心街道83亩项目中国五冶项目部</v>
          </cell>
          <cell r="H8028" t="str">
            <v>王刚</v>
          </cell>
          <cell r="I8028">
            <v>15881190525</v>
          </cell>
        </row>
        <row r="8029">
          <cell r="A8029" t="str">
            <v>德胜</v>
          </cell>
          <cell r="B8029" t="str">
            <v>螺纹钢</v>
          </cell>
          <cell r="C8029" t="str">
            <v>HRB400E Φ20 9m</v>
          </cell>
          <cell r="D8029" t="str">
            <v>吨</v>
          </cell>
          <cell r="E8029">
            <v>3</v>
          </cell>
          <cell r="F8029">
            <v>45934</v>
          </cell>
          <cell r="G8029" t="str">
            <v>(五冶建设空港兴城怡心街道83亩项目)成都市双流区怡心街道高峰社区一组剑和路一段空港兴城怡心街道83亩项目中国五冶项目部</v>
          </cell>
          <cell r="H8029" t="str">
            <v>王刚</v>
          </cell>
          <cell r="I8029">
            <v>15881190525</v>
          </cell>
        </row>
        <row r="8030">
          <cell r="A8030" t="str">
            <v>德胜</v>
          </cell>
          <cell r="B8030" t="str">
            <v>螺纹钢</v>
          </cell>
          <cell r="C8030" t="str">
            <v>HRB400E Φ22 9m</v>
          </cell>
          <cell r="D8030" t="str">
            <v>吨</v>
          </cell>
          <cell r="E8030">
            <v>5</v>
          </cell>
          <cell r="F8030">
            <v>45934</v>
          </cell>
          <cell r="G8030" t="str">
            <v>(五冶建设空港兴城怡心街道83亩项目)成都市双流区怡心街道高峰社区一组剑和路一段空港兴城怡心街道83亩项目中国五冶项目部</v>
          </cell>
          <cell r="H8030" t="str">
            <v>王刚</v>
          </cell>
          <cell r="I8030">
            <v>15881190525</v>
          </cell>
        </row>
        <row r="8031">
          <cell r="A8031" t="str">
            <v>德胜</v>
          </cell>
          <cell r="B8031" t="str">
            <v>螺纹钢</v>
          </cell>
          <cell r="C8031" t="str">
            <v>HRB400E Φ25 9m</v>
          </cell>
          <cell r="D8031" t="str">
            <v>吨</v>
          </cell>
          <cell r="E8031">
            <v>3</v>
          </cell>
          <cell r="F8031">
            <v>45934</v>
          </cell>
          <cell r="G8031" t="str">
            <v>(五冶建设空港兴城怡心街道83亩项目)成都市双流区怡心街道高峰社区一组剑和路一段空港兴城怡心街道83亩项目中国五冶项目部</v>
          </cell>
          <cell r="H8031" t="str">
            <v>王刚</v>
          </cell>
          <cell r="I8031">
            <v>15881190525</v>
          </cell>
        </row>
        <row r="8032">
          <cell r="A8032" t="str">
            <v>德胜</v>
          </cell>
          <cell r="B8032" t="str">
            <v>螺纹钢</v>
          </cell>
          <cell r="C8032" t="str">
            <v>HRB500E Φ12 9m</v>
          </cell>
          <cell r="D8032" t="str">
            <v>吨</v>
          </cell>
          <cell r="E8032">
            <v>3</v>
          </cell>
          <cell r="F8032">
            <v>45934</v>
          </cell>
          <cell r="G8032" t="str">
            <v>(五冶建设空港兴城怡心街道83亩项目)成都市双流区怡心街道高峰社区一组剑和路一段空港兴城怡心街道83亩项目中国五冶项目部</v>
          </cell>
          <cell r="H8032" t="str">
            <v>王刚</v>
          </cell>
          <cell r="I8032">
            <v>15881190525</v>
          </cell>
        </row>
        <row r="8033">
          <cell r="A8033" t="str">
            <v>德胜</v>
          </cell>
          <cell r="B8033" t="str">
            <v>螺纹钢</v>
          </cell>
          <cell r="C8033" t="str">
            <v>HRB500E Φ14 9m</v>
          </cell>
          <cell r="D8033" t="str">
            <v>吨</v>
          </cell>
          <cell r="E8033">
            <v>3</v>
          </cell>
          <cell r="F8033">
            <v>45934</v>
          </cell>
          <cell r="G8033" t="str">
            <v>(五冶建设空港兴城怡心街道83亩项目)成都市双流区怡心街道高峰社区一组剑和路一段空港兴城怡心街道83亩项目中国五冶项目部</v>
          </cell>
          <cell r="H8033" t="str">
            <v>王刚</v>
          </cell>
          <cell r="I8033">
            <v>15881190525</v>
          </cell>
        </row>
        <row r="8034">
          <cell r="A8034" t="str">
            <v>德胜</v>
          </cell>
          <cell r="B8034" t="str">
            <v>螺纹钢</v>
          </cell>
          <cell r="C8034" t="str">
            <v>HRB500E Φ16 9m</v>
          </cell>
          <cell r="D8034" t="str">
            <v>吨</v>
          </cell>
          <cell r="E8034">
            <v>3</v>
          </cell>
          <cell r="F8034">
            <v>45934</v>
          </cell>
          <cell r="G8034" t="str">
            <v>(五冶建设空港兴城怡心街道83亩项目)成都市双流区怡心街道高峰社区一组剑和路一段空港兴城怡心街道83亩项目中国五冶项目部</v>
          </cell>
          <cell r="H8034" t="str">
            <v>王刚</v>
          </cell>
          <cell r="I8034">
            <v>15881190525</v>
          </cell>
        </row>
        <row r="8035">
          <cell r="A8035" t="str">
            <v>德胜</v>
          </cell>
          <cell r="B8035" t="str">
            <v>螺纹钢</v>
          </cell>
          <cell r="C8035" t="str">
            <v>HRB500E Φ18 9m</v>
          </cell>
          <cell r="D8035" t="str">
            <v>吨</v>
          </cell>
          <cell r="E8035">
            <v>3</v>
          </cell>
          <cell r="F8035">
            <v>45934</v>
          </cell>
          <cell r="G8035" t="str">
            <v>(五冶建设空港兴城怡心街道83亩项目)成都市双流区怡心街道高峰社区一组剑和路一段空港兴城怡心街道83亩项目中国五冶项目部</v>
          </cell>
          <cell r="H8035" t="str">
            <v>王刚</v>
          </cell>
          <cell r="I8035">
            <v>15881190525</v>
          </cell>
        </row>
        <row r="8036">
          <cell r="A8036" t="str">
            <v>德胜</v>
          </cell>
          <cell r="B8036" t="str">
            <v>螺纹钢</v>
          </cell>
          <cell r="C8036" t="str">
            <v>HRB500E Φ20 9m</v>
          </cell>
          <cell r="D8036" t="str">
            <v>吨</v>
          </cell>
          <cell r="E8036">
            <v>3</v>
          </cell>
          <cell r="F8036">
            <v>45934</v>
          </cell>
          <cell r="G8036" t="str">
            <v>(五冶建设空港兴城怡心街道83亩项目)成都市双流区怡心街道高峰社区一组剑和路一段空港兴城怡心街道83亩项目中国五冶项目部</v>
          </cell>
          <cell r="H8036" t="str">
            <v>王刚</v>
          </cell>
          <cell r="I8036">
            <v>15881190525</v>
          </cell>
        </row>
        <row r="8037">
          <cell r="A8037" t="str">
            <v>德胜</v>
          </cell>
          <cell r="B8037" t="str">
            <v>螺纹钢</v>
          </cell>
          <cell r="C8037" t="str">
            <v>HRB500E Φ22 9m</v>
          </cell>
          <cell r="D8037" t="str">
            <v>吨</v>
          </cell>
          <cell r="E8037">
            <v>5</v>
          </cell>
          <cell r="F8037">
            <v>45934</v>
          </cell>
          <cell r="G8037" t="str">
            <v>(五冶建设空港兴城怡心街道83亩项目)成都市双流区怡心街道高峰社区一组剑和路一段空港兴城怡心街道83亩项目中国五冶项目部</v>
          </cell>
          <cell r="H8037" t="str">
            <v>王刚</v>
          </cell>
          <cell r="I8037">
            <v>15881190525</v>
          </cell>
        </row>
        <row r="8038">
          <cell r="A8038" t="str">
            <v>德胜</v>
          </cell>
          <cell r="B8038" t="str">
            <v>螺纹钢</v>
          </cell>
          <cell r="C8038" t="str">
            <v>HRB500E Φ25 9m</v>
          </cell>
          <cell r="D8038" t="str">
            <v>吨</v>
          </cell>
          <cell r="E8038">
            <v>10</v>
          </cell>
          <cell r="F8038">
            <v>45934</v>
          </cell>
          <cell r="G8038" t="str">
            <v>(五冶建设空港兴城怡心街道83亩项目)成都市双流区怡心街道高峰社区一组剑和路一段空港兴城怡心街道83亩项目中国五冶项目部</v>
          </cell>
          <cell r="H8038" t="str">
            <v>王刚</v>
          </cell>
          <cell r="I8038">
            <v>15881190525</v>
          </cell>
        </row>
        <row r="8039">
          <cell r="A8039" t="str">
            <v>德胜</v>
          </cell>
          <cell r="B8039" t="str">
            <v>螺纹钢</v>
          </cell>
          <cell r="C8039" t="str">
            <v>HRB400E 12mm*9米</v>
          </cell>
          <cell r="D8039" t="str">
            <v>吨</v>
          </cell>
          <cell r="E8039">
            <v>35</v>
          </cell>
          <cell r="F8039">
            <v>45934</v>
          </cell>
          <cell r="G8039" t="str">
            <v>（中铁十局-资乐高速4标）四川省眉山市仁寿县彰加镇促进村中铁十局资乐高速1#钢筋场</v>
          </cell>
          <cell r="H8039" t="str">
            <v>杨飞</v>
          </cell>
          <cell r="I8039">
            <v>15667998777</v>
          </cell>
        </row>
        <row r="8040">
          <cell r="A8040" t="str">
            <v>德胜</v>
          </cell>
          <cell r="B8040" t="str">
            <v>螺纹钢</v>
          </cell>
          <cell r="C8040" t="str">
            <v>HRB400E 16mm*9米</v>
          </cell>
          <cell r="D8040" t="str">
            <v>吨</v>
          </cell>
          <cell r="E8040">
            <v>20</v>
          </cell>
          <cell r="F8040">
            <v>45934</v>
          </cell>
          <cell r="G8040" t="str">
            <v>（中铁十局-资乐高速4标）四川省眉山市仁寿县彰加镇促进村中铁十局2#钢筋厂</v>
          </cell>
          <cell r="H8040" t="str">
            <v>杨飞</v>
          </cell>
          <cell r="I8040">
            <v>15667998777</v>
          </cell>
        </row>
        <row r="8041">
          <cell r="A8041" t="str">
            <v>德胜</v>
          </cell>
          <cell r="B8041" t="str">
            <v>螺纹钢</v>
          </cell>
          <cell r="C8041" t="str">
            <v>HRB400E 20mm*9米</v>
          </cell>
          <cell r="D8041" t="str">
            <v>吨</v>
          </cell>
          <cell r="E8041">
            <v>15</v>
          </cell>
          <cell r="F8041">
            <v>45934</v>
          </cell>
          <cell r="G8041" t="str">
            <v>（中铁十局-资乐高速4标）四川省眉山市仁寿县彰加镇促进村中铁十局2#钢筋厂</v>
          </cell>
          <cell r="H8041" t="str">
            <v>杨飞</v>
          </cell>
          <cell r="I8041">
            <v>15667998777</v>
          </cell>
        </row>
        <row r="8042">
          <cell r="A8042" t="str">
            <v>润耀</v>
          </cell>
          <cell r="B8042" t="str">
            <v>盘螺</v>
          </cell>
          <cell r="C8042" t="str">
            <v>HRB400E Φ8</v>
          </cell>
          <cell r="D8042" t="str">
            <v>吨</v>
          </cell>
          <cell r="E8042">
            <v>45</v>
          </cell>
          <cell r="F8042">
            <v>45934</v>
          </cell>
          <cell r="G8042" t="str">
            <v>（华西乐山）-四川省乐山市市中区苏稽镇周山嘴校地共建产教融合基地建设项目一标段</v>
          </cell>
          <cell r="H8042" t="str">
            <v>范增云</v>
          </cell>
          <cell r="I8042">
            <v>13668153241</v>
          </cell>
        </row>
        <row r="8043">
          <cell r="A8043" t="str">
            <v>润耀</v>
          </cell>
          <cell r="B8043" t="str">
            <v>盘螺</v>
          </cell>
          <cell r="C8043" t="str">
            <v>HRB400E Φ10</v>
          </cell>
          <cell r="D8043" t="str">
            <v>吨</v>
          </cell>
          <cell r="E8043">
            <v>25</v>
          </cell>
          <cell r="F8043">
            <v>45934</v>
          </cell>
          <cell r="G8043" t="str">
            <v>（华西乐山）-四川省乐山市市中区苏稽镇周山嘴校地共建产教融合基地建设项目一标段</v>
          </cell>
          <cell r="H8043" t="str">
            <v>范增云</v>
          </cell>
          <cell r="I8043">
            <v>13668153241</v>
          </cell>
        </row>
        <row r="8044">
          <cell r="A8044" t="str">
            <v>润耀</v>
          </cell>
          <cell r="B8044" t="str">
            <v>盘螺</v>
          </cell>
          <cell r="C8044" t="str">
            <v>HRB400E Φ12</v>
          </cell>
          <cell r="D8044" t="str">
            <v>吨</v>
          </cell>
          <cell r="E8044">
            <v>35</v>
          </cell>
          <cell r="F8044">
            <v>45934</v>
          </cell>
          <cell r="G8044" t="str">
            <v>（华西乐山）-四川省乐山市市中区苏稽镇周山嘴校地共建产教融合基地建设项目一标段</v>
          </cell>
          <cell r="H8044" t="str">
            <v>范增云</v>
          </cell>
          <cell r="I8044">
            <v>13668153241</v>
          </cell>
        </row>
        <row r="8045">
          <cell r="A8045" t="str">
            <v>润耀</v>
          </cell>
          <cell r="B8045" t="str">
            <v>盘螺</v>
          </cell>
          <cell r="C8045" t="str">
            <v>HRB400E Φ8</v>
          </cell>
          <cell r="D8045" t="str">
            <v>吨</v>
          </cell>
          <cell r="E8045">
            <v>35</v>
          </cell>
          <cell r="F8045">
            <v>45934</v>
          </cell>
          <cell r="G8045" t="str">
            <v>(华西乐山）-四川省乐山市市中区苏稽镇校地共建产教融合基地建设项目二标段</v>
          </cell>
          <cell r="H8045" t="str">
            <v>彭江涛</v>
          </cell>
          <cell r="I8045">
            <v>13990276572</v>
          </cell>
        </row>
        <row r="8046">
          <cell r="A8046" t="str">
            <v>润耀</v>
          </cell>
          <cell r="B8046" t="str">
            <v>盘螺</v>
          </cell>
          <cell r="C8046" t="str">
            <v>HRB400E Φ10</v>
          </cell>
          <cell r="D8046" t="str">
            <v>吨</v>
          </cell>
          <cell r="E8046">
            <v>35</v>
          </cell>
          <cell r="F8046">
            <v>45934</v>
          </cell>
          <cell r="G8046" t="str">
            <v>(华西乐山）-四川省乐山市市中区苏稽镇校地共建产教融合基地建设项目二标段</v>
          </cell>
          <cell r="H8046" t="str">
            <v>彭江涛</v>
          </cell>
          <cell r="I8046">
            <v>13990276572</v>
          </cell>
        </row>
        <row r="8047">
          <cell r="A8047" t="str">
            <v>润耀</v>
          </cell>
          <cell r="B8047" t="str">
            <v>螺纹钢</v>
          </cell>
          <cell r="C8047" t="str">
            <v>HRB400E 16mm*9米</v>
          </cell>
          <cell r="D8047" t="str">
            <v>吨</v>
          </cell>
          <cell r="E8047">
            <v>35</v>
          </cell>
          <cell r="F8047">
            <v>45935</v>
          </cell>
          <cell r="G8047" t="str">
            <v>（中铁十局-资乐高速4标）四川省眉山市仁寿县彰加镇促进村中铁十局资乐高速2#梁场</v>
          </cell>
          <cell r="H8047" t="str">
            <v>杨飞</v>
          </cell>
          <cell r="I8047">
            <v>15667998777</v>
          </cell>
        </row>
        <row r="8048">
          <cell r="A8048" t="str">
            <v>润耀</v>
          </cell>
          <cell r="B8048" t="str">
            <v>螺纹钢</v>
          </cell>
          <cell r="C8048" t="str">
            <v>HRB400E 16mm*9米</v>
          </cell>
          <cell r="D8048" t="str">
            <v>吨</v>
          </cell>
          <cell r="E8048">
            <v>35</v>
          </cell>
          <cell r="F8048">
            <v>45935</v>
          </cell>
          <cell r="G8048" t="str">
            <v>（中铁十局-资乐高速4标）四川省眉山市仁寿县彰加镇促进村中铁十局资乐高速1#钢筋场</v>
          </cell>
          <cell r="H8048" t="str">
            <v>杨飞</v>
          </cell>
          <cell r="I8048">
            <v>15667998777</v>
          </cell>
        </row>
        <row r="8049">
          <cell r="A8049" t="str">
            <v>润耀</v>
          </cell>
          <cell r="B8049" t="str">
            <v>盘螺</v>
          </cell>
          <cell r="C8049" t="str">
            <v>HRB400EФ12</v>
          </cell>
          <cell r="D8049" t="str">
            <v>吨</v>
          </cell>
          <cell r="E8049">
            <v>35</v>
          </cell>
          <cell r="F8049">
            <v>45935</v>
          </cell>
          <cell r="G8049" t="str">
            <v>（中铁广州局-资乐高速5标）四川省乐山市井研县希望大道116号2号梁场</v>
          </cell>
          <cell r="H8049" t="str">
            <v>廖俊杰</v>
          </cell>
          <cell r="I8049">
            <v>15775100965</v>
          </cell>
        </row>
        <row r="8050">
          <cell r="A8050" t="str">
            <v>德胜</v>
          </cell>
          <cell r="B8050" t="str">
            <v>螺纹钢</v>
          </cell>
          <cell r="C8050" t="str">
            <v>HRB400EΦ12*9m</v>
          </cell>
          <cell r="D8050" t="str">
            <v>吨</v>
          </cell>
          <cell r="E8050">
            <v>35</v>
          </cell>
          <cell r="F8050">
            <v>45935</v>
          </cell>
          <cell r="G8050" t="str">
            <v>（成峨6标）乐山市夹江县木城镇张口村中铁三局钢筋场</v>
          </cell>
          <cell r="H8050" t="str">
            <v>陈籽佑</v>
          </cell>
          <cell r="I8050" t="str">
            <v>15234459657</v>
          </cell>
        </row>
        <row r="8051">
          <cell r="A8051" t="str">
            <v>德胜</v>
          </cell>
          <cell r="B8051" t="str">
            <v>螺纹钢</v>
          </cell>
          <cell r="C8051" t="str">
            <v>HRB400EΦ16*9m</v>
          </cell>
          <cell r="D8051" t="str">
            <v>吨</v>
          </cell>
          <cell r="E8051">
            <v>35</v>
          </cell>
          <cell r="F8051">
            <v>45935</v>
          </cell>
          <cell r="G8051" t="str">
            <v>（成峨6标）乐山市夹江县木城镇张口村中铁三局钢筋场</v>
          </cell>
          <cell r="H8051" t="str">
            <v>陈籽佑</v>
          </cell>
          <cell r="I8051" t="str">
            <v>15234459657</v>
          </cell>
        </row>
        <row r="8052">
          <cell r="A8052" t="str">
            <v>德胜</v>
          </cell>
          <cell r="B8052" t="str">
            <v>螺纹钢</v>
          </cell>
          <cell r="C8052" t="str">
            <v>HRB400EΦ25*9m</v>
          </cell>
          <cell r="D8052" t="str">
            <v>吨</v>
          </cell>
          <cell r="E8052">
            <v>35</v>
          </cell>
          <cell r="F8052">
            <v>45935</v>
          </cell>
          <cell r="G8052" t="str">
            <v>（成峨6标）乐山市夹江县木城镇张口村中铁三局钢筋场</v>
          </cell>
          <cell r="H8052" t="str">
            <v>陈籽佑</v>
          </cell>
          <cell r="I8052" t="str">
            <v>15234459657</v>
          </cell>
        </row>
        <row r="8053">
          <cell r="A8053" t="str">
            <v>德胜</v>
          </cell>
          <cell r="B8053" t="str">
            <v>螺纹钢</v>
          </cell>
          <cell r="C8053" t="str">
            <v>HRB400EΦ28*9m</v>
          </cell>
          <cell r="D8053" t="str">
            <v>吨</v>
          </cell>
          <cell r="E8053">
            <v>35</v>
          </cell>
          <cell r="F8053">
            <v>45935</v>
          </cell>
          <cell r="G8053" t="str">
            <v>（成峨6标）乐山市夹江县木城镇张口村中铁三局钢筋场</v>
          </cell>
          <cell r="H8053" t="str">
            <v>陈籽佑</v>
          </cell>
          <cell r="I8053" t="str">
            <v>15234459657</v>
          </cell>
        </row>
        <row r="8054">
          <cell r="A8054" t="str">
            <v>润耀</v>
          </cell>
          <cell r="B8054" t="str">
            <v>螺纹钢</v>
          </cell>
          <cell r="C8054" t="str">
            <v>HRB400E Φ14 9m</v>
          </cell>
          <cell r="D8054" t="str">
            <v>吨</v>
          </cell>
          <cell r="E8054">
            <v>6</v>
          </cell>
          <cell r="F8054">
            <v>45936</v>
          </cell>
          <cell r="G8054" t="str">
            <v>(五冶建设锦江区林家坝片区20号地块商业项目)锦江区泰昌路锦江28亩项目部</v>
          </cell>
          <cell r="H8054" t="str">
            <v>陶杰</v>
          </cell>
          <cell r="I8054">
            <v>13980247952</v>
          </cell>
        </row>
        <row r="8055">
          <cell r="A8055" t="str">
            <v>润耀</v>
          </cell>
          <cell r="B8055" t="str">
            <v>螺纹钢</v>
          </cell>
          <cell r="C8055" t="str">
            <v>HRB400E Φ16 9m</v>
          </cell>
          <cell r="D8055" t="str">
            <v>吨</v>
          </cell>
          <cell r="E8055">
            <v>10</v>
          </cell>
          <cell r="F8055">
            <v>45936</v>
          </cell>
          <cell r="G8055" t="str">
            <v>(五冶建设锦江区林家坝片区20号地块商业项目)锦江区泰昌路锦江28亩项目部</v>
          </cell>
          <cell r="H8055" t="str">
            <v>陶杰</v>
          </cell>
          <cell r="I8055">
            <v>13980247952</v>
          </cell>
        </row>
        <row r="8056">
          <cell r="A8056" t="str">
            <v>润耀</v>
          </cell>
          <cell r="B8056" t="str">
            <v>螺纹钢</v>
          </cell>
          <cell r="C8056" t="str">
            <v>HRB400E Φ18 9m</v>
          </cell>
          <cell r="D8056" t="str">
            <v>吨</v>
          </cell>
          <cell r="E8056">
            <v>10</v>
          </cell>
          <cell r="F8056">
            <v>45936</v>
          </cell>
          <cell r="G8056" t="str">
            <v>(五冶建设锦江区林家坝片区20号地块商业项目)锦江区泰昌路锦江28亩项目部</v>
          </cell>
          <cell r="H8056" t="str">
            <v>陶杰</v>
          </cell>
          <cell r="I8056">
            <v>13980247952</v>
          </cell>
        </row>
        <row r="8057">
          <cell r="A8057" t="str">
            <v>润耀</v>
          </cell>
          <cell r="B8057" t="str">
            <v>螺纹钢</v>
          </cell>
          <cell r="C8057" t="str">
            <v>HRB400E Φ25 9m</v>
          </cell>
          <cell r="D8057" t="str">
            <v>吨</v>
          </cell>
          <cell r="E8057">
            <v>8</v>
          </cell>
          <cell r="F8057">
            <v>45936</v>
          </cell>
          <cell r="G8057" t="str">
            <v>(五冶建设锦江区林家坝片区20号地块商业项目)锦江区泰昌路锦江28亩项目部</v>
          </cell>
          <cell r="H8057" t="str">
            <v>陶杰</v>
          </cell>
          <cell r="I8057">
            <v>13980247952</v>
          </cell>
        </row>
        <row r="8058">
          <cell r="A8058" t="str">
            <v>润耀</v>
          </cell>
          <cell r="B8058" t="str">
            <v>盘螺</v>
          </cell>
          <cell r="C8058" t="str">
            <v>HRB400EФ12</v>
          </cell>
          <cell r="D8058" t="str">
            <v>吨</v>
          </cell>
          <cell r="E8058">
            <v>35</v>
          </cell>
          <cell r="F8058">
            <v>45936</v>
          </cell>
          <cell r="G8058" t="str">
            <v>（中铁广州局-资乐高速5标）四川省乐山市井研县希望大道116号2号梁场</v>
          </cell>
          <cell r="H8058" t="str">
            <v>廖俊杰</v>
          </cell>
          <cell r="I8058">
            <v>15775100965</v>
          </cell>
        </row>
        <row r="8059">
          <cell r="A8059" t="str">
            <v>德胜</v>
          </cell>
          <cell r="B8059" t="str">
            <v>螺纹钢</v>
          </cell>
          <cell r="C8059" t="str">
            <v>HRB500E Φ25 12m</v>
          </cell>
          <cell r="D8059" t="str">
            <v>吨</v>
          </cell>
          <cell r="E8059">
            <v>35</v>
          </cell>
          <cell r="F8059">
            <v>45936</v>
          </cell>
          <cell r="G8059" t="str">
            <v>（华西乐山）-四川省乐山市市中区苏稽镇周山嘴校地共建产教融合基地建设项目一标段</v>
          </cell>
          <cell r="H8059" t="str">
            <v>范增云</v>
          </cell>
          <cell r="I8059">
            <v>13668153241</v>
          </cell>
        </row>
        <row r="8060">
          <cell r="A8060" t="str">
            <v>德胜</v>
          </cell>
          <cell r="B8060" t="str">
            <v>螺纹钢</v>
          </cell>
          <cell r="C8060" t="str">
            <v>HRB400E 12mm*9米</v>
          </cell>
          <cell r="D8060" t="str">
            <v>吨</v>
          </cell>
          <cell r="E8060">
            <v>35</v>
          </cell>
          <cell r="F8060">
            <v>45936</v>
          </cell>
          <cell r="G8060" t="str">
            <v>（中铁十局-资乐高速4标）四川省眉山市仁寿县彰加镇促进村中铁十局资乐高速1#梁场</v>
          </cell>
          <cell r="H8060" t="str">
            <v>杨飞</v>
          </cell>
          <cell r="I8060">
            <v>15667998777</v>
          </cell>
        </row>
        <row r="8061">
          <cell r="A8061" t="str">
            <v>德胜</v>
          </cell>
          <cell r="B8061" t="str">
            <v>螺纹钢</v>
          </cell>
          <cell r="C8061" t="str">
            <v>HRB400E 12mm*9米</v>
          </cell>
          <cell r="D8061" t="str">
            <v>吨</v>
          </cell>
          <cell r="E8061">
            <v>35</v>
          </cell>
          <cell r="F8061">
            <v>45936</v>
          </cell>
          <cell r="G8061" t="str">
            <v>（中铁十局-资乐高速4标）四川省眉山市仁寿县彰加镇促进村中铁十局资乐高速1#钢筋场</v>
          </cell>
          <cell r="H8061" t="str">
            <v>杨飞</v>
          </cell>
          <cell r="I8061">
            <v>15667998777</v>
          </cell>
        </row>
        <row r="8062">
          <cell r="A8062" t="str">
            <v>德胜</v>
          </cell>
          <cell r="B8062" t="str">
            <v>螺纹钢</v>
          </cell>
          <cell r="C8062" t="str">
            <v>HRB400EФ16*12m</v>
          </cell>
          <cell r="D8062" t="str">
            <v>吨</v>
          </cell>
          <cell r="E8062">
            <v>35</v>
          </cell>
          <cell r="F8062">
            <v>45936</v>
          </cell>
          <cell r="G8062" t="str">
            <v>（中铁二局-成渝扩容4标）四川省成都市简阳市杨家镇桐子湾村二局钢筋场</v>
          </cell>
          <cell r="H8062" t="str">
            <v>陈钢</v>
          </cell>
          <cell r="I8062">
            <v>13018165813</v>
          </cell>
        </row>
        <row r="8063">
          <cell r="A8063" t="str">
            <v>达钢</v>
          </cell>
          <cell r="B8063" t="str">
            <v>盘螺</v>
          </cell>
          <cell r="C8063" t="str">
            <v>HRB400E Φ8</v>
          </cell>
          <cell r="D8063" t="str">
            <v>吨</v>
          </cell>
          <cell r="E8063">
            <v>24</v>
          </cell>
          <cell r="F8063">
            <v>45937</v>
          </cell>
          <cell r="G8063" t="str">
            <v>（商投建工达州中医药科技园-4工区-10号楼）达州市通川区达州中医药职业学院犀牛大道北段</v>
          </cell>
          <cell r="H8063" t="str">
            <v>张扬</v>
          </cell>
          <cell r="I8063">
            <v>18381904567</v>
          </cell>
        </row>
        <row r="8064">
          <cell r="A8064" t="str">
            <v>达钢</v>
          </cell>
          <cell r="B8064" t="str">
            <v>盘螺</v>
          </cell>
          <cell r="C8064" t="str">
            <v>HRB400E Φ10</v>
          </cell>
          <cell r="D8064" t="str">
            <v>吨</v>
          </cell>
          <cell r="E8064">
            <v>6</v>
          </cell>
          <cell r="F8064">
            <v>45937</v>
          </cell>
          <cell r="G8064" t="str">
            <v>（商投建工达州中医药科技园-4工区-10号楼）达州市通川区达州中医药职业学院犀牛大道北段</v>
          </cell>
          <cell r="H8064" t="str">
            <v>张扬</v>
          </cell>
          <cell r="I8064">
            <v>18381904567</v>
          </cell>
        </row>
        <row r="8065">
          <cell r="A8065" t="str">
            <v>达钢</v>
          </cell>
          <cell r="B8065" t="str">
            <v>螺纹钢</v>
          </cell>
          <cell r="C8065" t="str">
            <v>HRB400E Φ12 9m</v>
          </cell>
          <cell r="D8065" t="str">
            <v>吨</v>
          </cell>
          <cell r="E8065">
            <v>6</v>
          </cell>
          <cell r="F8065">
            <v>45937</v>
          </cell>
          <cell r="G8065" t="str">
            <v>（商投建工达州中医药科技园-4工区-10号楼）达州市通川区达州中医药职业学院犀牛大道北段</v>
          </cell>
          <cell r="H8065" t="str">
            <v>张扬</v>
          </cell>
          <cell r="I8065">
            <v>18381904567</v>
          </cell>
        </row>
        <row r="8066">
          <cell r="A8066" t="str">
            <v>达钢</v>
          </cell>
          <cell r="B8066" t="str">
            <v>螺纹钢</v>
          </cell>
          <cell r="C8066" t="str">
            <v>HRB400E Φ16 9m</v>
          </cell>
          <cell r="D8066" t="str">
            <v>吨</v>
          </cell>
          <cell r="E8066">
            <v>3</v>
          </cell>
          <cell r="F8066">
            <v>45937</v>
          </cell>
          <cell r="G8066" t="str">
            <v>（商投建工达州中医药科技园-4工区-10号楼）达州市通川区达州中医药职业学院犀牛大道北段</v>
          </cell>
          <cell r="H8066" t="str">
            <v>张扬</v>
          </cell>
          <cell r="I8066">
            <v>18381904567</v>
          </cell>
        </row>
        <row r="8067">
          <cell r="A8067" t="str">
            <v>达钢</v>
          </cell>
          <cell r="B8067" t="str">
            <v>螺纹钢</v>
          </cell>
          <cell r="C8067" t="str">
            <v>HRB500E Φ20</v>
          </cell>
          <cell r="D8067" t="str">
            <v>吨</v>
          </cell>
          <cell r="E8067">
            <v>6</v>
          </cell>
          <cell r="F8067">
            <v>45937</v>
          </cell>
          <cell r="G8067" t="str">
            <v>（商投建工达州中医药科技园-4工区-10号楼）达州市通川区达州中医药职业学院犀牛大道北段</v>
          </cell>
          <cell r="H8067" t="str">
            <v>张扬</v>
          </cell>
          <cell r="I8067">
            <v>18381904567</v>
          </cell>
        </row>
        <row r="8068">
          <cell r="A8068" t="str">
            <v>钢固融</v>
          </cell>
          <cell r="B8068" t="str">
            <v>螺纹钢</v>
          </cell>
          <cell r="C8068" t="str">
            <v>HRB500E Φ12</v>
          </cell>
          <cell r="D8068" t="str">
            <v>吨</v>
          </cell>
          <cell r="E8068">
            <v>6</v>
          </cell>
          <cell r="F8068">
            <v>45937</v>
          </cell>
          <cell r="G8068" t="str">
            <v>（商投建工达州中医药科技园-4工区-9号楼）达州市通川区达州中医药职业学院犀牛大道北段</v>
          </cell>
          <cell r="H8068" t="str">
            <v>张扬</v>
          </cell>
          <cell r="I8068">
            <v>18381904567</v>
          </cell>
        </row>
        <row r="8069">
          <cell r="A8069" t="str">
            <v>钢固融</v>
          </cell>
          <cell r="B8069" t="str">
            <v>螺纹钢</v>
          </cell>
          <cell r="C8069" t="str">
            <v>HRB500E Φ16</v>
          </cell>
          <cell r="D8069" t="str">
            <v>吨</v>
          </cell>
          <cell r="E8069">
            <v>9</v>
          </cell>
          <cell r="F8069">
            <v>45937</v>
          </cell>
          <cell r="G8069" t="str">
            <v>（商投建工达州中医药科技园-4工区-9号楼）达州市通川区达州中医药职业学院犀牛大道北段</v>
          </cell>
          <cell r="H8069" t="str">
            <v>张扬</v>
          </cell>
          <cell r="I8069">
            <v>18381904567</v>
          </cell>
        </row>
        <row r="8070">
          <cell r="A8070" t="str">
            <v>钢固融</v>
          </cell>
          <cell r="B8070" t="str">
            <v>螺纹钢</v>
          </cell>
          <cell r="C8070" t="str">
            <v>HRB500E Φ18</v>
          </cell>
          <cell r="D8070" t="str">
            <v>吨</v>
          </cell>
          <cell r="E8070">
            <v>18</v>
          </cell>
          <cell r="F8070">
            <v>45937</v>
          </cell>
          <cell r="G8070" t="str">
            <v>（商投建工达州中医药科技园-4工区-9号楼）达州市通川区达州中医药职业学院犀牛大道北段</v>
          </cell>
          <cell r="H8070" t="str">
            <v>张扬</v>
          </cell>
          <cell r="I8070">
            <v>18381904567</v>
          </cell>
        </row>
        <row r="8071">
          <cell r="A8071" t="str">
            <v>达钢</v>
          </cell>
          <cell r="B8071" t="str">
            <v>螺纹钢</v>
          </cell>
          <cell r="C8071" t="str">
            <v>HRB400E Φ12 9m</v>
          </cell>
          <cell r="D8071" t="str">
            <v>吨</v>
          </cell>
          <cell r="E8071">
            <v>15</v>
          </cell>
          <cell r="F8071">
            <v>45937</v>
          </cell>
          <cell r="G8071" t="str">
            <v>（商投建工达州中医药科技园-2工区-景观桥）达州市通川区达州中医药职业学院犀牛大道北段</v>
          </cell>
          <cell r="H8071" t="str">
            <v>李波</v>
          </cell>
          <cell r="I8071">
            <v>18381899787</v>
          </cell>
        </row>
        <row r="8072">
          <cell r="A8072" t="str">
            <v>达钢</v>
          </cell>
          <cell r="B8072" t="str">
            <v>螺纹钢</v>
          </cell>
          <cell r="C8072" t="str">
            <v>HRB400E Φ16 9m</v>
          </cell>
          <cell r="D8072" t="str">
            <v>吨</v>
          </cell>
          <cell r="E8072">
            <v>39</v>
          </cell>
          <cell r="F8072">
            <v>45937</v>
          </cell>
          <cell r="G8072" t="str">
            <v>（商投建工达州中医药科技园-2工区-景观桥）达州市通川区达州中医药职业学院犀牛大道北段</v>
          </cell>
          <cell r="H8072" t="str">
            <v>李波</v>
          </cell>
          <cell r="I8072">
            <v>18381899787</v>
          </cell>
        </row>
        <row r="8073">
          <cell r="A8073" t="str">
            <v>达钢</v>
          </cell>
          <cell r="B8073" t="str">
            <v>螺纹钢</v>
          </cell>
          <cell r="C8073" t="str">
            <v>HRB400E Φ28 9m</v>
          </cell>
          <cell r="D8073" t="str">
            <v>吨</v>
          </cell>
          <cell r="E8073">
            <v>90</v>
          </cell>
          <cell r="F8073">
            <v>45937</v>
          </cell>
          <cell r="G8073" t="str">
            <v>（商投建工达州中医药科技园-2工区-景观桥）达州市通川区达州中医药职业学院犀牛大道北段</v>
          </cell>
          <cell r="H8073" t="str">
            <v>李波</v>
          </cell>
          <cell r="I8073">
            <v>18381899787</v>
          </cell>
        </row>
        <row r="8074">
          <cell r="A8074" t="str">
            <v>达钢</v>
          </cell>
          <cell r="B8074" t="str">
            <v>盘螺</v>
          </cell>
          <cell r="C8074" t="str">
            <v>HRB400E Φ6</v>
          </cell>
          <cell r="D8074" t="str">
            <v>吨</v>
          </cell>
          <cell r="E8074">
            <v>15</v>
          </cell>
          <cell r="F8074">
            <v>45937</v>
          </cell>
          <cell r="G8074" t="str">
            <v>（商投建工达州中医药科技园-2工区-2号桥）达州市通川区达州中医药职业学院犀牛大道北段</v>
          </cell>
          <cell r="H8074" t="str">
            <v>李波</v>
          </cell>
          <cell r="I8074">
            <v>18381899787</v>
          </cell>
        </row>
        <row r="8075">
          <cell r="A8075" t="str">
            <v>达钢</v>
          </cell>
          <cell r="B8075" t="str">
            <v>盘螺</v>
          </cell>
          <cell r="C8075" t="str">
            <v>HRB400E Φ8</v>
          </cell>
          <cell r="D8075" t="str">
            <v>吨</v>
          </cell>
          <cell r="E8075">
            <v>15</v>
          </cell>
          <cell r="F8075">
            <v>45937</v>
          </cell>
          <cell r="G8075" t="str">
            <v>（商投建工达州中医药科技园-2工区-2号桥）达州市通川区达州中医药职业学院犀牛大道北段</v>
          </cell>
          <cell r="H8075" t="str">
            <v>李波</v>
          </cell>
          <cell r="I8075">
            <v>18381899787</v>
          </cell>
        </row>
        <row r="8076">
          <cell r="A8076" t="str">
            <v>达钢</v>
          </cell>
          <cell r="B8076" t="str">
            <v>盘螺</v>
          </cell>
          <cell r="C8076" t="str">
            <v>HRB400E Φ10</v>
          </cell>
          <cell r="D8076" t="str">
            <v>吨</v>
          </cell>
          <cell r="E8076">
            <v>15</v>
          </cell>
          <cell r="F8076">
            <v>45937</v>
          </cell>
          <cell r="G8076" t="str">
            <v>（商投建工达州中医药科技园-2工区-2号桥）达州市通川区达州中医药职业学院犀牛大道北段</v>
          </cell>
          <cell r="H8076" t="str">
            <v>李波</v>
          </cell>
          <cell r="I8076">
            <v>18381899787</v>
          </cell>
        </row>
        <row r="8077">
          <cell r="A8077" t="str">
            <v>达钢</v>
          </cell>
          <cell r="B8077" t="str">
            <v>螺纹钢</v>
          </cell>
          <cell r="C8077" t="str">
            <v>HRB400E Φ12 9m</v>
          </cell>
          <cell r="D8077" t="str">
            <v>吨</v>
          </cell>
          <cell r="E8077">
            <v>36</v>
          </cell>
          <cell r="F8077">
            <v>45937</v>
          </cell>
          <cell r="G8077" t="str">
            <v>（商投建工达州中医药科技园-2工区-2号桥）达州市通川区达州中医药职业学院犀牛大道北段</v>
          </cell>
          <cell r="H8077" t="str">
            <v>李波</v>
          </cell>
          <cell r="I8077">
            <v>18381899787</v>
          </cell>
        </row>
        <row r="8078">
          <cell r="A8078" t="str">
            <v>达钢</v>
          </cell>
          <cell r="B8078" t="str">
            <v>螺纹钢</v>
          </cell>
          <cell r="C8078" t="str">
            <v>HRB400E Φ14 9m</v>
          </cell>
          <cell r="D8078" t="str">
            <v>吨</v>
          </cell>
          <cell r="E8078">
            <v>150</v>
          </cell>
          <cell r="F8078">
            <v>45937</v>
          </cell>
          <cell r="G8078" t="str">
            <v>（商投建工达州中医药科技园-2工区-2号桥）达州市通川区达州中医药职业学院犀牛大道北段</v>
          </cell>
          <cell r="H8078" t="str">
            <v>李波</v>
          </cell>
          <cell r="I8078">
            <v>18381899787</v>
          </cell>
        </row>
        <row r="8079">
          <cell r="A8079" t="str">
            <v>达钢</v>
          </cell>
          <cell r="B8079" t="str">
            <v>螺纹钢</v>
          </cell>
          <cell r="C8079" t="str">
            <v>HRB400E Φ16 9m</v>
          </cell>
          <cell r="D8079" t="str">
            <v>吨</v>
          </cell>
          <cell r="E8079">
            <v>10</v>
          </cell>
          <cell r="F8079">
            <v>45937</v>
          </cell>
          <cell r="G8079" t="str">
            <v>（商投建工达州中医药科技园-2工区-2号桥）达州市通川区达州中医药职业学院犀牛大道北段</v>
          </cell>
          <cell r="H8079" t="str">
            <v>李波</v>
          </cell>
          <cell r="I8079">
            <v>18381899787</v>
          </cell>
        </row>
        <row r="8080">
          <cell r="A8080" t="str">
            <v>达钢</v>
          </cell>
          <cell r="B8080" t="str">
            <v>螺纹钢</v>
          </cell>
          <cell r="C8080" t="str">
            <v>HRB400E Φ22 9m</v>
          </cell>
          <cell r="D8080" t="str">
            <v>吨</v>
          </cell>
          <cell r="E8080">
            <v>15</v>
          </cell>
          <cell r="F8080">
            <v>45937</v>
          </cell>
          <cell r="G8080" t="str">
            <v>（商投建工达州中医药科技园-2工区-2号桥）达州市通川区达州中医药职业学院犀牛大道北段</v>
          </cell>
          <cell r="H8080" t="str">
            <v>李波</v>
          </cell>
          <cell r="I8080">
            <v>18381899787</v>
          </cell>
        </row>
        <row r="8081">
          <cell r="A8081" t="str">
            <v>润耀</v>
          </cell>
          <cell r="B8081" t="str">
            <v>盘螺</v>
          </cell>
          <cell r="C8081" t="str">
            <v>HRB400E Φ8</v>
          </cell>
          <cell r="D8081" t="str">
            <v>吨</v>
          </cell>
          <cell r="E8081">
            <v>16</v>
          </cell>
          <cell r="F8081">
            <v>45937</v>
          </cell>
          <cell r="G8081" t="str">
            <v>(五冶建设扩建艺体中学二期工程)四川省成都市双流区光荣路成都艺体中学南200米</v>
          </cell>
          <cell r="H8081" t="str">
            <v>谢序强</v>
          </cell>
          <cell r="I8081">
            <v>13458588232</v>
          </cell>
        </row>
        <row r="8082">
          <cell r="A8082" t="str">
            <v>润耀</v>
          </cell>
          <cell r="B8082" t="str">
            <v>盘螺</v>
          </cell>
          <cell r="C8082" t="str">
            <v>HRB400E Φ10</v>
          </cell>
          <cell r="D8082" t="str">
            <v>吨</v>
          </cell>
          <cell r="E8082">
            <v>20</v>
          </cell>
          <cell r="F8082">
            <v>45937</v>
          </cell>
          <cell r="G8082" t="str">
            <v>(五冶建设扩建艺体中学二期工程)四川省成都市双流区光荣路成都艺体中学南200米</v>
          </cell>
          <cell r="H8082" t="str">
            <v>谢序强</v>
          </cell>
          <cell r="I8082">
            <v>13458588232</v>
          </cell>
        </row>
        <row r="8083">
          <cell r="A8083" t="str">
            <v>润耀</v>
          </cell>
          <cell r="B8083" t="str">
            <v>螺纹钢</v>
          </cell>
          <cell r="C8083" t="str">
            <v>HRB400E Φ12 9m</v>
          </cell>
          <cell r="D8083" t="str">
            <v>吨</v>
          </cell>
          <cell r="E8083">
            <v>32</v>
          </cell>
          <cell r="F8083">
            <v>45937</v>
          </cell>
          <cell r="G8083" t="str">
            <v>(五冶建设扩建艺体中学二期工程)四川省成都市双流区光荣路成都艺体中学南200米</v>
          </cell>
          <cell r="H8083" t="str">
            <v>谢序强</v>
          </cell>
          <cell r="I8083">
            <v>13458588232</v>
          </cell>
        </row>
        <row r="8084">
          <cell r="A8084" t="str">
            <v>润耀</v>
          </cell>
          <cell r="B8084" t="str">
            <v>螺纹钢</v>
          </cell>
          <cell r="C8084" t="str">
            <v>HRB500E Φ20</v>
          </cell>
          <cell r="D8084" t="str">
            <v>吨</v>
          </cell>
          <cell r="E8084">
            <v>6</v>
          </cell>
          <cell r="F8084">
            <v>45937</v>
          </cell>
          <cell r="G8084" t="str">
            <v>(五冶建设扩建艺体中学二期工程)四川省成都市双流区光荣路成都艺体中学南200米</v>
          </cell>
          <cell r="H8084" t="str">
            <v>谢序强</v>
          </cell>
          <cell r="I8084">
            <v>13458588232</v>
          </cell>
        </row>
        <row r="8085">
          <cell r="A8085" t="str">
            <v>润耀</v>
          </cell>
          <cell r="B8085" t="str">
            <v>螺纹钢</v>
          </cell>
          <cell r="C8085" t="str">
            <v>HRB500E Φ22</v>
          </cell>
          <cell r="D8085" t="str">
            <v>吨</v>
          </cell>
          <cell r="E8085">
            <v>6</v>
          </cell>
          <cell r="F8085">
            <v>45937</v>
          </cell>
          <cell r="G8085" t="str">
            <v>(五冶建设扩建艺体中学二期工程)四川省成都市双流区光荣路成都艺体中学南200米</v>
          </cell>
          <cell r="H8085" t="str">
            <v>谢序强</v>
          </cell>
          <cell r="I8085">
            <v>13458588232</v>
          </cell>
        </row>
        <row r="8086">
          <cell r="A8086" t="str">
            <v>润耀</v>
          </cell>
          <cell r="B8086" t="str">
            <v>螺纹钢</v>
          </cell>
          <cell r="C8086" t="str">
            <v>HRB500E Φ25</v>
          </cell>
          <cell r="D8086" t="str">
            <v>吨</v>
          </cell>
          <cell r="E8086">
            <v>48</v>
          </cell>
          <cell r="F8086">
            <v>45937</v>
          </cell>
          <cell r="G8086" t="str">
            <v>(五冶建设扩建艺体中学二期工程)四川省成都市双流区光荣路成都艺体中学南200米</v>
          </cell>
          <cell r="H8086" t="str">
            <v>谢序强</v>
          </cell>
          <cell r="I8086">
            <v>13458588232</v>
          </cell>
        </row>
        <row r="8087">
          <cell r="A8087" t="str">
            <v>润耀</v>
          </cell>
          <cell r="B8087" t="str">
            <v>螺纹钢</v>
          </cell>
          <cell r="C8087" t="str">
            <v>HRB500E Φ25 12m</v>
          </cell>
          <cell r="D8087" t="str">
            <v>吨</v>
          </cell>
          <cell r="E8087">
            <v>12</v>
          </cell>
          <cell r="F8087">
            <v>45937</v>
          </cell>
          <cell r="G8087" t="str">
            <v>(五冶建设扩建艺体中学二期工程)四川省成都市双流区光荣路成都艺体中学南200米</v>
          </cell>
          <cell r="H8087" t="str">
            <v>谢序强</v>
          </cell>
          <cell r="I8087">
            <v>13458588232</v>
          </cell>
        </row>
        <row r="8088">
          <cell r="A8088" t="str">
            <v>泸钢</v>
          </cell>
          <cell r="B8088" t="str">
            <v>盘螺</v>
          </cell>
          <cell r="C8088" t="str">
            <v>HRB400E Φ8</v>
          </cell>
          <cell r="D8088" t="str">
            <v>吨</v>
          </cell>
          <cell r="E8088">
            <v>70</v>
          </cell>
          <cell r="F8088">
            <v>45937</v>
          </cell>
          <cell r="G8088" t="str">
            <v>(五冶钢构龙泉东洪片区85亩住宅、商业及配套工程项目一标段)成都市龙泉驿外东洪路地铁2号线惠王陵地铁C口</v>
          </cell>
          <cell r="H8088" t="str">
            <v>岳工</v>
          </cell>
          <cell r="I8088">
            <v>18599951655</v>
          </cell>
        </row>
        <row r="8089">
          <cell r="A8089" t="str">
            <v>钢固融</v>
          </cell>
          <cell r="B8089" t="str">
            <v>螺纹钢</v>
          </cell>
          <cell r="C8089" t="str">
            <v>HRB400EФ28*12m</v>
          </cell>
          <cell r="D8089" t="str">
            <v>吨</v>
          </cell>
          <cell r="E8089">
            <v>35</v>
          </cell>
          <cell r="F8089">
            <v>45937</v>
          </cell>
          <cell r="G8089" t="str">
            <v>（中铁二局-成渝扩容4标）四川省成都市简阳市杨家镇桐子湾村二局钢筋场</v>
          </cell>
          <cell r="H8089" t="str">
            <v>陈钢</v>
          </cell>
          <cell r="I8089">
            <v>13018165813</v>
          </cell>
        </row>
        <row r="8090">
          <cell r="A8090" t="str">
            <v>钢固融</v>
          </cell>
          <cell r="B8090" t="str">
            <v>螺纹钢</v>
          </cell>
          <cell r="C8090" t="str">
            <v>HRB400EФ28*12m</v>
          </cell>
          <cell r="D8090" t="str">
            <v>吨</v>
          </cell>
          <cell r="E8090">
            <v>70</v>
          </cell>
          <cell r="F8090">
            <v>45938</v>
          </cell>
          <cell r="G8090" t="str">
            <v>（中铁二局-成渝扩容4标）四川省成都市简阳市杨家镇桐子湾村二局钢筋场</v>
          </cell>
          <cell r="H8090" t="str">
            <v>陈钢</v>
          </cell>
          <cell r="I8090">
            <v>13018165813</v>
          </cell>
        </row>
        <row r="8091">
          <cell r="A8091" t="str">
            <v>德胜</v>
          </cell>
          <cell r="B8091" t="str">
            <v>螺纹钢</v>
          </cell>
          <cell r="C8091" t="str">
            <v>HRB500EΦ32*9m</v>
          </cell>
          <cell r="D8091" t="str">
            <v>吨</v>
          </cell>
          <cell r="E8091">
            <v>35</v>
          </cell>
          <cell r="F8091">
            <v>45938</v>
          </cell>
          <cell r="G8091" t="str">
            <v>（成峨2标）眉山市多悦镇挖治田中铁广州局钢筋场</v>
          </cell>
          <cell r="H8091" t="str">
            <v>伍红林</v>
          </cell>
          <cell r="I8091" t="str">
            <v>18683860677</v>
          </cell>
        </row>
        <row r="8092">
          <cell r="A8092" t="str">
            <v>德胜</v>
          </cell>
          <cell r="B8092" t="str">
            <v>螺纹钢</v>
          </cell>
          <cell r="C8092" t="str">
            <v>HRB500EΦ32*12m</v>
          </cell>
          <cell r="D8092" t="str">
            <v>吨</v>
          </cell>
          <cell r="E8092">
            <v>70</v>
          </cell>
          <cell r="F8092">
            <v>45938</v>
          </cell>
          <cell r="G8092" t="str">
            <v>（成峨2标）眉山市多悦镇挖治田中铁广州局钢筋场</v>
          </cell>
          <cell r="H8092" t="str">
            <v>伍红林</v>
          </cell>
          <cell r="I8092" t="str">
            <v>18683860677</v>
          </cell>
        </row>
        <row r="8093">
          <cell r="A8093" t="str">
            <v>泸钢</v>
          </cell>
          <cell r="B8093" t="str">
            <v>盘螺</v>
          </cell>
          <cell r="C8093" t="str">
            <v>HRB400EΦ 8mm</v>
          </cell>
          <cell r="D8093" t="str">
            <v>吨</v>
          </cell>
          <cell r="E8093">
            <v>35</v>
          </cell>
          <cell r="F8093">
            <v>45938</v>
          </cell>
          <cell r="G8093" t="str">
            <v>（成峨6标）乐山市夹江县木城镇张口村中铁三局钢筋场</v>
          </cell>
          <cell r="H8093" t="str">
            <v>陈籽佑</v>
          </cell>
          <cell r="I8093" t="str">
            <v>15234459657</v>
          </cell>
        </row>
        <row r="8094">
          <cell r="A8094" t="str">
            <v>泸钢</v>
          </cell>
          <cell r="B8094" t="str">
            <v>盘圆</v>
          </cell>
          <cell r="C8094" t="str">
            <v>HPB300Φ12mm</v>
          </cell>
          <cell r="D8094" t="str">
            <v>吨</v>
          </cell>
          <cell r="E8094">
            <v>35</v>
          </cell>
          <cell r="F8094">
            <v>45938</v>
          </cell>
          <cell r="G8094" t="str">
            <v>（成峨2标）眉山市多悦镇挖治田中铁广州局钢筋场</v>
          </cell>
          <cell r="H8094" t="str">
            <v>伍红林</v>
          </cell>
          <cell r="I8094" t="str">
            <v>18683860677</v>
          </cell>
        </row>
        <row r="8095">
          <cell r="A8095" t="str">
            <v>达钢</v>
          </cell>
          <cell r="B8095" t="str">
            <v>盘螺</v>
          </cell>
          <cell r="C8095" t="str">
            <v>HRB400E Φ10</v>
          </cell>
          <cell r="D8095" t="str">
            <v>吨</v>
          </cell>
          <cell r="E8095">
            <v>30</v>
          </cell>
          <cell r="F8095">
            <v>45938</v>
          </cell>
          <cell r="G8095" t="str">
            <v>（商投建工达州中医药科技园-4工区-9号楼）达州市通川区达州中医药职业学院犀牛大道北段</v>
          </cell>
          <cell r="H8095" t="str">
            <v>张扬</v>
          </cell>
          <cell r="I8095">
            <v>18381904567</v>
          </cell>
        </row>
        <row r="8096">
          <cell r="A8096" t="str">
            <v>达钢</v>
          </cell>
          <cell r="B8096" t="str">
            <v>盘螺</v>
          </cell>
          <cell r="C8096" t="str">
            <v>HRB400E Φ8</v>
          </cell>
          <cell r="D8096" t="str">
            <v>吨</v>
          </cell>
          <cell r="E8096">
            <v>15</v>
          </cell>
          <cell r="F8096">
            <v>45938</v>
          </cell>
          <cell r="G8096" t="str">
            <v>（商投建工达州中医药科技园-4工区-9号楼）达州市通川区达州中医药职业学院犀牛大道北段</v>
          </cell>
          <cell r="H8096" t="str">
            <v>张扬</v>
          </cell>
          <cell r="I8096">
            <v>18381904567</v>
          </cell>
        </row>
        <row r="8097">
          <cell r="A8097" t="str">
            <v>达钢</v>
          </cell>
          <cell r="B8097" t="str">
            <v>盘螺</v>
          </cell>
          <cell r="C8097" t="str">
            <v>HRB400E Φ8</v>
          </cell>
          <cell r="D8097" t="str">
            <v>吨</v>
          </cell>
          <cell r="E8097">
            <v>21</v>
          </cell>
          <cell r="F8097">
            <v>45938</v>
          </cell>
          <cell r="G8097" t="str">
            <v>（商投建工达州中医药科技园-4工区-3号楼）达州市通川区达州中医药职业学院犀牛大道北段</v>
          </cell>
          <cell r="H8097" t="str">
            <v>张扬</v>
          </cell>
          <cell r="I8097">
            <v>18381904567</v>
          </cell>
        </row>
        <row r="8098">
          <cell r="A8098" t="str">
            <v>达钢</v>
          </cell>
          <cell r="B8098" t="str">
            <v>盘螺</v>
          </cell>
          <cell r="C8098" t="str">
            <v>HRB400E Φ10</v>
          </cell>
          <cell r="D8098" t="str">
            <v>吨</v>
          </cell>
          <cell r="E8098">
            <v>9</v>
          </cell>
          <cell r="F8098">
            <v>45938</v>
          </cell>
          <cell r="G8098" t="str">
            <v>（商投建工达州中医药科技园-4工区-3号楼）达州市通川区达州中医药职业学院犀牛大道北段</v>
          </cell>
          <cell r="H8098" t="str">
            <v>张扬</v>
          </cell>
          <cell r="I8098">
            <v>18381904567</v>
          </cell>
        </row>
        <row r="8099">
          <cell r="A8099" t="str">
            <v>达钢</v>
          </cell>
          <cell r="B8099" t="str">
            <v>螺纹钢</v>
          </cell>
          <cell r="C8099" t="str">
            <v>HRB500E Φ12</v>
          </cell>
          <cell r="D8099" t="str">
            <v>吨</v>
          </cell>
          <cell r="E8099">
            <v>6</v>
          </cell>
          <cell r="F8099">
            <v>45938</v>
          </cell>
          <cell r="G8099" t="str">
            <v>（商投建工达州中医药科技园-4工区-3号楼）达州市通川区达州中医药职业学院犀牛大道北段</v>
          </cell>
          <cell r="H8099" t="str">
            <v>张扬</v>
          </cell>
          <cell r="I8099">
            <v>18381904567</v>
          </cell>
        </row>
        <row r="8100">
          <cell r="A8100" t="str">
            <v>达钢</v>
          </cell>
          <cell r="B8100" t="str">
            <v>螺纹钢</v>
          </cell>
          <cell r="C8100" t="str">
            <v>HRB500E Φ20</v>
          </cell>
          <cell r="D8100" t="str">
            <v>吨</v>
          </cell>
          <cell r="E8100">
            <v>15</v>
          </cell>
          <cell r="F8100">
            <v>45938</v>
          </cell>
          <cell r="G8100" t="str">
            <v>（商投建工达州中医药科技园-4工区-3号楼）达州市通川区达州中医药职业学院犀牛大道北段</v>
          </cell>
          <cell r="H8100" t="str">
            <v>张扬</v>
          </cell>
          <cell r="I8100">
            <v>18381904567</v>
          </cell>
        </row>
        <row r="8101">
          <cell r="A8101" t="str">
            <v>达钢</v>
          </cell>
          <cell r="B8101" t="str">
            <v>螺纹钢</v>
          </cell>
          <cell r="C8101" t="str">
            <v>HRB500E Φ25</v>
          </cell>
          <cell r="D8101" t="str">
            <v>吨</v>
          </cell>
          <cell r="E8101">
            <v>10</v>
          </cell>
          <cell r="F8101">
            <v>45938</v>
          </cell>
          <cell r="G8101" t="str">
            <v>（商投建工达州中医药科技园-4工区-3号楼）达州市通川区达州中医药职业学院犀牛大道北段</v>
          </cell>
          <cell r="H8101" t="str">
            <v>张扬</v>
          </cell>
          <cell r="I8101">
            <v>18381904567</v>
          </cell>
        </row>
        <row r="8102">
          <cell r="A8102" t="str">
            <v>达钢</v>
          </cell>
          <cell r="B8102" t="str">
            <v>螺纹钢</v>
          </cell>
          <cell r="C8102" t="str">
            <v>HRB400E Φ18 9m</v>
          </cell>
          <cell r="D8102" t="str">
            <v>吨</v>
          </cell>
          <cell r="E8102">
            <v>20</v>
          </cell>
          <cell r="F8102">
            <v>45938</v>
          </cell>
          <cell r="G8102" t="str">
            <v>（商投建工达州中医药科技园-2工区-2号桥）达州市通川区达州中医药职业学院犀牛大道北段</v>
          </cell>
          <cell r="H8102" t="str">
            <v>李波</v>
          </cell>
          <cell r="I8102">
            <v>18381899787</v>
          </cell>
        </row>
        <row r="8103">
          <cell r="A8103" t="str">
            <v>达钢</v>
          </cell>
          <cell r="B8103" t="str">
            <v>螺纹钢</v>
          </cell>
          <cell r="C8103" t="str">
            <v>HRB400E Φ20 9m</v>
          </cell>
          <cell r="D8103" t="str">
            <v>吨</v>
          </cell>
          <cell r="E8103">
            <v>21</v>
          </cell>
          <cell r="F8103">
            <v>45938</v>
          </cell>
          <cell r="G8103" t="str">
            <v>（商投建工达州中医药科技园-2工区-2号桥）达州市通川区达州中医药职业学院犀牛大道北段</v>
          </cell>
          <cell r="H8103" t="str">
            <v>李波</v>
          </cell>
          <cell r="I8103">
            <v>18381899787</v>
          </cell>
        </row>
        <row r="8104">
          <cell r="A8104" t="str">
            <v>达钢</v>
          </cell>
          <cell r="B8104" t="str">
            <v>螺纹钢</v>
          </cell>
          <cell r="C8104" t="str">
            <v>HRB400E Φ25 9m</v>
          </cell>
          <cell r="D8104" t="str">
            <v>吨</v>
          </cell>
          <cell r="E8104">
            <v>10</v>
          </cell>
          <cell r="F8104">
            <v>45938</v>
          </cell>
          <cell r="G8104" t="str">
            <v>（商投建工达州中医药科技园-2工区-2号桥）达州市通川区达州中医药职业学院犀牛大道北段</v>
          </cell>
          <cell r="H8104" t="str">
            <v>李波</v>
          </cell>
          <cell r="I8104">
            <v>18381899787</v>
          </cell>
        </row>
        <row r="8105">
          <cell r="A8105" t="str">
            <v>德胜</v>
          </cell>
          <cell r="B8105" t="str">
            <v>螺纹钢</v>
          </cell>
          <cell r="C8105" t="str">
            <v>HRB400E Φ12 9m</v>
          </cell>
          <cell r="D8105" t="str">
            <v>吨</v>
          </cell>
          <cell r="E8105">
            <v>6</v>
          </cell>
          <cell r="F8105">
            <v>45938</v>
          </cell>
          <cell r="G8105" t="str">
            <v>(五冶建设龙泉驿一医院配套建设工程)成都市龙泉驿区董朗路69号龙泉驿一医院5号门</v>
          </cell>
          <cell r="H8105" t="str">
            <v>孙敏</v>
          </cell>
          <cell r="I8105">
            <v>13617695006</v>
          </cell>
        </row>
        <row r="8106">
          <cell r="A8106" t="str">
            <v>德胜</v>
          </cell>
          <cell r="B8106" t="str">
            <v>螺纹钢</v>
          </cell>
          <cell r="C8106" t="str">
            <v>HRB400E Φ16 9m</v>
          </cell>
          <cell r="D8106" t="str">
            <v>吨</v>
          </cell>
          <cell r="E8106">
            <v>34</v>
          </cell>
          <cell r="F8106">
            <v>45938</v>
          </cell>
          <cell r="G8106" t="str">
            <v>(五冶建设龙泉驿一医院配套建设工程)成都市龙泉驿区董朗路69号龙泉驿一医院5号门</v>
          </cell>
          <cell r="H8106" t="str">
            <v>孙敏</v>
          </cell>
          <cell r="I8106">
            <v>13617695006</v>
          </cell>
        </row>
        <row r="8107">
          <cell r="A8107" t="str">
            <v>德胜</v>
          </cell>
          <cell r="B8107" t="str">
            <v>螺纹钢</v>
          </cell>
          <cell r="C8107" t="str">
            <v>HRB400E Φ20 9m</v>
          </cell>
          <cell r="D8107" t="str">
            <v>吨</v>
          </cell>
          <cell r="E8107">
            <v>6</v>
          </cell>
          <cell r="F8107">
            <v>45938</v>
          </cell>
          <cell r="G8107" t="str">
            <v>(五冶建设龙泉驿一医院配套建设工程)成都市龙泉驿区董朗路69号龙泉驿一医院5号门</v>
          </cell>
          <cell r="H8107" t="str">
            <v>孙敏</v>
          </cell>
          <cell r="I8107">
            <v>13617695006</v>
          </cell>
        </row>
        <row r="8108">
          <cell r="A8108" t="str">
            <v>德胜</v>
          </cell>
          <cell r="B8108" t="str">
            <v>螺纹钢</v>
          </cell>
          <cell r="C8108" t="str">
            <v>HRB400E Φ22 9m</v>
          </cell>
          <cell r="D8108" t="str">
            <v>吨</v>
          </cell>
          <cell r="E8108">
            <v>6</v>
          </cell>
          <cell r="F8108">
            <v>45938</v>
          </cell>
          <cell r="G8108" t="str">
            <v>(五冶建设龙泉驿一医院配套建设工程)成都市龙泉驿区董朗路69号龙泉驿一医院5号门</v>
          </cell>
          <cell r="H8108" t="str">
            <v>孙敏</v>
          </cell>
          <cell r="I8108">
            <v>13617695006</v>
          </cell>
        </row>
        <row r="8109">
          <cell r="A8109" t="str">
            <v>德胜</v>
          </cell>
          <cell r="B8109" t="str">
            <v>螺纹钢</v>
          </cell>
          <cell r="C8109" t="str">
            <v>HRB400E Φ25 9m</v>
          </cell>
          <cell r="D8109" t="str">
            <v>吨</v>
          </cell>
          <cell r="E8109">
            <v>18</v>
          </cell>
          <cell r="F8109">
            <v>45938</v>
          </cell>
          <cell r="G8109" t="str">
            <v>(五冶建设龙泉驿一医院配套建设工程)成都市龙泉驿区董朗路69号龙泉驿一医院5号门</v>
          </cell>
          <cell r="H8109" t="str">
            <v>孙敏</v>
          </cell>
          <cell r="I8109">
            <v>13617695006</v>
          </cell>
        </row>
        <row r="8110">
          <cell r="A8110" t="str">
            <v>德胜</v>
          </cell>
          <cell r="B8110" t="str">
            <v>螺纹钢</v>
          </cell>
          <cell r="C8110" t="str">
            <v>HRB400E Φ18 9m</v>
          </cell>
          <cell r="D8110" t="str">
            <v>吨</v>
          </cell>
          <cell r="E8110">
            <v>35</v>
          </cell>
          <cell r="F8110">
            <v>45938</v>
          </cell>
          <cell r="G8110" t="str">
            <v>(五冶建设锦江区林家坝片区20号地块商业项目)锦江区泰昌路锦江28亩项目部</v>
          </cell>
          <cell r="H8110" t="str">
            <v>陶杰</v>
          </cell>
          <cell r="I8110">
            <v>13980247952</v>
          </cell>
        </row>
        <row r="8111">
          <cell r="A8111" t="str">
            <v>钢固融</v>
          </cell>
          <cell r="B8111" t="str">
            <v>盘圆</v>
          </cell>
          <cell r="C8111" t="str">
            <v>HPB300 8mm</v>
          </cell>
          <cell r="D8111" t="str">
            <v>吨</v>
          </cell>
          <cell r="E8111">
            <v>18</v>
          </cell>
          <cell r="F8111">
            <v>45938</v>
          </cell>
          <cell r="G8111" t="str">
            <v>(五冶建设锦江区林家坝片区20号地块商业项目)锦江区泰昌路锦江28亩项目部</v>
          </cell>
          <cell r="H8111" t="str">
            <v>陶杰</v>
          </cell>
          <cell r="I8111">
            <v>13980247952</v>
          </cell>
        </row>
        <row r="8112">
          <cell r="A8112" t="str">
            <v>钢固融</v>
          </cell>
          <cell r="B8112" t="str">
            <v>螺纹钢</v>
          </cell>
          <cell r="C8112" t="str">
            <v>HRB400E Φ16 9m</v>
          </cell>
          <cell r="D8112" t="str">
            <v>吨</v>
          </cell>
          <cell r="E8112">
            <v>17</v>
          </cell>
          <cell r="F8112">
            <v>45938</v>
          </cell>
          <cell r="G8112" t="str">
            <v>(五冶建设锦江区林家坝片区20号地块商业项目)锦江区泰昌路锦江28亩项目部</v>
          </cell>
          <cell r="H8112" t="str">
            <v>陶杰</v>
          </cell>
          <cell r="I8112">
            <v>13980247952</v>
          </cell>
        </row>
        <row r="8113">
          <cell r="A8113" t="str">
            <v>泸钢</v>
          </cell>
          <cell r="B8113" t="str">
            <v>盘螺</v>
          </cell>
          <cell r="C8113" t="str">
            <v>HRB400E Φ12</v>
          </cell>
          <cell r="D8113" t="str">
            <v>吨</v>
          </cell>
          <cell r="E8113">
            <v>35</v>
          </cell>
          <cell r="F8113">
            <v>45939</v>
          </cell>
          <cell r="G8113" t="str">
            <v>（自永1标八局二分公司钢筋棚）四川省自贡市大安区牛佛镇</v>
          </cell>
          <cell r="H8113" t="str">
            <v>王君杰</v>
          </cell>
          <cell r="I8113">
            <v>18919619850</v>
          </cell>
        </row>
        <row r="8114">
          <cell r="A8114" t="str">
            <v>泸钢</v>
          </cell>
          <cell r="B8114" t="str">
            <v>高线</v>
          </cell>
          <cell r="C8114" t="str">
            <v>HPB300 Φ10</v>
          </cell>
          <cell r="D8114" t="str">
            <v>吨</v>
          </cell>
          <cell r="E8114">
            <v>15</v>
          </cell>
          <cell r="F8114">
            <v>45939</v>
          </cell>
          <cell r="G8114" t="str">
            <v>（自永高速-自永3标六局交通分公司）四川省内江市隆昌市圣灯镇自永项目3标隆昌市金额街道红光工业园区</v>
          </cell>
          <cell r="H8114" t="str">
            <v>干建恩</v>
          </cell>
          <cell r="I8114">
            <v>13540533213</v>
          </cell>
        </row>
        <row r="8115">
          <cell r="A8115" t="str">
            <v>泸钢</v>
          </cell>
          <cell r="B8115" t="str">
            <v>螺纹钢</v>
          </cell>
          <cell r="C8115" t="str">
            <v>HRB500E Φ28×9米</v>
          </cell>
          <cell r="D8115" t="str">
            <v>吨</v>
          </cell>
          <cell r="E8115">
            <v>15</v>
          </cell>
          <cell r="F8115">
            <v>45939</v>
          </cell>
          <cell r="G8115" t="str">
            <v>（自永高速-自永3标六局交通分公司）四川省内江市隆昌市圣灯镇自永项目3标隆昌市圣灯镇中心学校西北29米</v>
          </cell>
          <cell r="H8115" t="str">
            <v>李宏权</v>
          </cell>
          <cell r="I8115">
            <v>19212995868</v>
          </cell>
        </row>
        <row r="8116">
          <cell r="A8116" t="str">
            <v>泸钢</v>
          </cell>
          <cell r="B8116" t="str">
            <v>螺纹钢</v>
          </cell>
          <cell r="C8116" t="str">
            <v>HRB400E Φ32×9米</v>
          </cell>
          <cell r="D8116" t="str">
            <v>吨</v>
          </cell>
          <cell r="E8116">
            <v>5</v>
          </cell>
          <cell r="F8116">
            <v>45939</v>
          </cell>
          <cell r="G8116" t="str">
            <v>（自永高速-自永3标六局交通分公司）四川省内江市隆昌市圣灯镇自永项目3标隆昌市圣灯镇中心学校西北29米</v>
          </cell>
          <cell r="H8116" t="str">
            <v>李宏权</v>
          </cell>
          <cell r="I8116">
            <v>19212995868</v>
          </cell>
        </row>
        <row r="8117">
          <cell r="A8117" t="str">
            <v>德胜恒嘉</v>
          </cell>
          <cell r="B8117" t="str">
            <v>螺纹钢</v>
          </cell>
          <cell r="C8117" t="str">
            <v>HRB400E Φ12×9米</v>
          </cell>
          <cell r="D8117" t="str">
            <v>吨</v>
          </cell>
          <cell r="E8117">
            <v>17</v>
          </cell>
          <cell r="F8117">
            <v>45939</v>
          </cell>
          <cell r="G8117" t="str">
            <v>（自永1标八局二分公司二分部）自贡市仙市枢纽</v>
          </cell>
          <cell r="H8117" t="str">
            <v>李锐</v>
          </cell>
          <cell r="I8117">
            <v>13890668545</v>
          </cell>
        </row>
        <row r="8118">
          <cell r="A8118" t="str">
            <v>德胜恒嘉</v>
          </cell>
          <cell r="B8118" t="str">
            <v>螺纹钢</v>
          </cell>
          <cell r="C8118" t="str">
            <v>HRB400E Φ16×9米</v>
          </cell>
          <cell r="D8118" t="str">
            <v>吨</v>
          </cell>
          <cell r="E8118">
            <v>17</v>
          </cell>
          <cell r="F8118">
            <v>45939</v>
          </cell>
          <cell r="G8118" t="str">
            <v>（自永1标八局二分公司二分部）自贡市仙市枢纽</v>
          </cell>
          <cell r="H8118" t="str">
            <v>李锐</v>
          </cell>
          <cell r="I8118">
            <v>13890668545</v>
          </cell>
        </row>
        <row r="8119">
          <cell r="A8119" t="str">
            <v>德胜恒嘉</v>
          </cell>
          <cell r="B8119" t="str">
            <v>螺纹钢</v>
          </cell>
          <cell r="C8119" t="str">
            <v>HRB400E Φ16×9米</v>
          </cell>
          <cell r="D8119" t="str">
            <v>吨</v>
          </cell>
          <cell r="E8119">
            <v>35</v>
          </cell>
          <cell r="F8119">
            <v>45939</v>
          </cell>
          <cell r="G8119" t="str">
            <v>（自永1标八局二分公司钢筋棚）四川省自贡市大安区牛佛镇</v>
          </cell>
          <cell r="H8119" t="str">
            <v>王君杰</v>
          </cell>
          <cell r="I8119">
            <v>18919619850</v>
          </cell>
        </row>
        <row r="8120">
          <cell r="A8120" t="str">
            <v>德胜恒嘉</v>
          </cell>
          <cell r="B8120" t="str">
            <v>螺纹钢</v>
          </cell>
          <cell r="C8120" t="str">
            <v>HRB500E Φ28×9米</v>
          </cell>
          <cell r="D8120" t="str">
            <v>吨</v>
          </cell>
          <cell r="E8120">
            <v>35</v>
          </cell>
          <cell r="F8120">
            <v>45939</v>
          </cell>
          <cell r="G8120" t="str">
            <v>（自永1标八局二分公司钢筋棚）四川省自贡市大安区牛佛镇</v>
          </cell>
          <cell r="H8120" t="str">
            <v>王君杰</v>
          </cell>
          <cell r="I8120">
            <v>18919619850</v>
          </cell>
        </row>
        <row r="8121">
          <cell r="A8121" t="str">
            <v>德胜恒嘉</v>
          </cell>
          <cell r="B8121" t="str">
            <v>螺纹钢</v>
          </cell>
          <cell r="C8121" t="str">
            <v>HRB400E Φ25×9米</v>
          </cell>
          <cell r="D8121" t="str">
            <v>吨</v>
          </cell>
          <cell r="E8121">
            <v>35</v>
          </cell>
          <cell r="F8121">
            <v>45939</v>
          </cell>
          <cell r="G8121" t="str">
            <v>（自永1标八局二分公司钢筋棚）四川省自贡市大安区牛佛镇</v>
          </cell>
          <cell r="H8121" t="str">
            <v>王君杰</v>
          </cell>
          <cell r="I8121">
            <v>18919619850</v>
          </cell>
        </row>
        <row r="8122">
          <cell r="A8122" t="str">
            <v>德胜恒嘉</v>
          </cell>
          <cell r="B8122" t="str">
            <v>螺纹钢</v>
          </cell>
          <cell r="C8122" t="str">
            <v>HRB400EФ16，9m</v>
          </cell>
          <cell r="D8122" t="str">
            <v>吨</v>
          </cell>
          <cell r="E8122">
            <v>35</v>
          </cell>
          <cell r="F8122">
            <v>45939</v>
          </cell>
          <cell r="G8122" t="str">
            <v>（中铁十局-资乐高速4标）四川省眉山市仁寿县彰加镇促进村中铁十局2#钢筋厂</v>
          </cell>
          <cell r="H8122" t="str">
            <v>杨飞</v>
          </cell>
          <cell r="I8122">
            <v>15667998777</v>
          </cell>
        </row>
        <row r="8123">
          <cell r="A8123" t="str">
            <v>德胜恒嘉</v>
          </cell>
          <cell r="B8123" t="str">
            <v>螺纹钢</v>
          </cell>
          <cell r="C8123" t="str">
            <v>HRB400EФ16，9m</v>
          </cell>
          <cell r="D8123" t="str">
            <v>吨</v>
          </cell>
          <cell r="E8123">
            <v>35</v>
          </cell>
          <cell r="F8123">
            <v>45939</v>
          </cell>
          <cell r="G8123" t="str">
            <v>（中铁十局-资乐高速4标）四川省眉山市仁寿县彰加镇促进村中铁十局资乐高速2#梁场</v>
          </cell>
          <cell r="H8123" t="str">
            <v>杨飞</v>
          </cell>
          <cell r="I8123">
            <v>15667998777</v>
          </cell>
        </row>
        <row r="8124">
          <cell r="A8124" t="str">
            <v>德胜恒嘉</v>
          </cell>
          <cell r="B8124" t="str">
            <v>螺纹钢</v>
          </cell>
          <cell r="C8124" t="str">
            <v>HRB400EФ16，9m</v>
          </cell>
          <cell r="D8124" t="str">
            <v>吨</v>
          </cell>
          <cell r="E8124">
            <v>35</v>
          </cell>
          <cell r="F8124">
            <v>45939</v>
          </cell>
          <cell r="G8124" t="str">
            <v>（中铁十局-资乐高速4标）四川省眉山市仁寿县彰加镇促进村中铁十局资乐高速1#钢筋场</v>
          </cell>
          <cell r="H8124" t="str">
            <v>杨飞</v>
          </cell>
          <cell r="I8124">
            <v>15667998777</v>
          </cell>
        </row>
        <row r="8125">
          <cell r="A8125" t="str">
            <v>德胜恒嘉</v>
          </cell>
          <cell r="B8125" t="str">
            <v>螺纹钢</v>
          </cell>
          <cell r="C8125" t="str">
            <v>HRB500EФ25，12m</v>
          </cell>
          <cell r="D8125" t="str">
            <v>吨</v>
          </cell>
          <cell r="E8125">
            <v>35</v>
          </cell>
          <cell r="F8125">
            <v>45939</v>
          </cell>
          <cell r="G8125" t="str">
            <v>（中铁广州局-资乐高速5标）四川省乐山市井研县希望大道116号2号钢筋厂</v>
          </cell>
          <cell r="H8125" t="str">
            <v>廖俊杰</v>
          </cell>
          <cell r="I8125">
            <v>15775100965</v>
          </cell>
        </row>
        <row r="8126">
          <cell r="A8126" t="str">
            <v>德胜恒嘉</v>
          </cell>
          <cell r="B8126" t="str">
            <v>螺纹钢</v>
          </cell>
          <cell r="C8126" t="str">
            <v>HRB500EФ25，9m</v>
          </cell>
          <cell r="D8126" t="str">
            <v>吨</v>
          </cell>
          <cell r="E8126">
            <v>35</v>
          </cell>
          <cell r="F8126">
            <v>45939</v>
          </cell>
          <cell r="G8126" t="str">
            <v>（中铁广州局-资乐高速5标）四川省乐山市井研县希望大道116号2号钢筋厂</v>
          </cell>
          <cell r="H8126" t="str">
            <v>廖俊杰</v>
          </cell>
          <cell r="I8126">
            <v>15775100965</v>
          </cell>
        </row>
        <row r="8127">
          <cell r="A8127" t="str">
            <v>德胜恒嘉</v>
          </cell>
          <cell r="B8127" t="str">
            <v>螺纹钢</v>
          </cell>
          <cell r="C8127" t="str">
            <v>HRB400EФ14，12m</v>
          </cell>
          <cell r="D8127" t="str">
            <v>吨</v>
          </cell>
          <cell r="E8127">
            <v>35</v>
          </cell>
          <cell r="F8127">
            <v>45939</v>
          </cell>
          <cell r="G8127" t="str">
            <v>（中铁广州局-资乐高速5标）四川省乐山市井研县希望大道116号2号钢筋厂</v>
          </cell>
          <cell r="H8127" t="str">
            <v>廖俊杰</v>
          </cell>
          <cell r="I8127">
            <v>15775100965</v>
          </cell>
        </row>
        <row r="8128">
          <cell r="A8128" t="str">
            <v>德胜恒嘉</v>
          </cell>
          <cell r="B8128" t="str">
            <v>螺纹钢</v>
          </cell>
          <cell r="C8128" t="str">
            <v>HRB400EФ16，12m</v>
          </cell>
          <cell r="D8128" t="str">
            <v>吨</v>
          </cell>
          <cell r="E8128">
            <v>35</v>
          </cell>
          <cell r="F8128">
            <v>45939</v>
          </cell>
          <cell r="G8128" t="str">
            <v>（中铁广州局-资乐高速5标）四川省乐山市井研县希望大道116号2号钢筋厂</v>
          </cell>
          <cell r="H8128" t="str">
            <v>廖俊杰</v>
          </cell>
          <cell r="I8128">
            <v>15775100965</v>
          </cell>
        </row>
        <row r="8129">
          <cell r="A8129" t="str">
            <v>德胜恒嘉</v>
          </cell>
          <cell r="B8129" t="str">
            <v>螺纹钢</v>
          </cell>
          <cell r="C8129" t="str">
            <v>HRB400EФ25，12m</v>
          </cell>
          <cell r="D8129" t="str">
            <v>吨</v>
          </cell>
          <cell r="E8129">
            <v>35</v>
          </cell>
          <cell r="F8129">
            <v>45939</v>
          </cell>
          <cell r="G8129" t="str">
            <v>（中铁广州局-资乐高速5标）四川省乐山市井研县希望大道116号2号梁场</v>
          </cell>
          <cell r="H8129" t="str">
            <v>廖俊杰</v>
          </cell>
          <cell r="I8129">
            <v>15775100965</v>
          </cell>
        </row>
        <row r="8130">
          <cell r="A8130" t="str">
            <v>德胜恒嘉</v>
          </cell>
          <cell r="B8130" t="str">
            <v>螺纹钢</v>
          </cell>
          <cell r="C8130" t="str">
            <v>HRB400EФ28，12m</v>
          </cell>
          <cell r="D8130" t="str">
            <v>吨</v>
          </cell>
          <cell r="E8130">
            <v>35</v>
          </cell>
          <cell r="F8130">
            <v>45939</v>
          </cell>
          <cell r="G8130" t="str">
            <v>（中铁广州局-资乐高速5标）四川省乐山市井研县希望大道116号5号钢筋厂</v>
          </cell>
          <cell r="H8130" t="str">
            <v>廖俊杰</v>
          </cell>
          <cell r="I8130">
            <v>15775100965</v>
          </cell>
        </row>
        <row r="8131">
          <cell r="A8131" t="str">
            <v>润耀</v>
          </cell>
          <cell r="B8131" t="str">
            <v>螺纹钢</v>
          </cell>
          <cell r="C8131" t="str">
            <v>HRB400EФ25*9m</v>
          </cell>
          <cell r="D8131" t="str">
            <v>吨</v>
          </cell>
          <cell r="E8131">
            <v>8</v>
          </cell>
          <cell r="F8131">
            <v>45939</v>
          </cell>
          <cell r="G8131" t="str">
            <v>（成铁西南-德阳涟江路项目）四川省德阳市旌阳区涟江路下穿宝成铁路工程项目部（司机拍摄签收小票时需设置时间及地点水印）</v>
          </cell>
          <cell r="H8131" t="str">
            <v>黄永福</v>
          </cell>
          <cell r="I8131" t="str">
            <v>15982823571</v>
          </cell>
        </row>
        <row r="8132">
          <cell r="A8132" t="str">
            <v>润耀</v>
          </cell>
          <cell r="B8132" t="str">
            <v>螺纹钢</v>
          </cell>
          <cell r="C8132" t="str">
            <v>HRB400EФ20*9m</v>
          </cell>
          <cell r="D8132" t="str">
            <v>吨</v>
          </cell>
          <cell r="E8132">
            <v>27</v>
          </cell>
          <cell r="F8132">
            <v>45939</v>
          </cell>
          <cell r="G8132" t="str">
            <v>（成铁西南-德阳涟江路项目）四川省德阳市旌阳区涟江路下穿宝成铁路工程项目部（司机拍摄签收小票时需设置时间及地点水印）</v>
          </cell>
          <cell r="H8132" t="str">
            <v>黄永福</v>
          </cell>
          <cell r="I8132" t="str">
            <v>15982823571</v>
          </cell>
        </row>
        <row r="8133">
          <cell r="A8133" t="str">
            <v>润耀</v>
          </cell>
          <cell r="B8133" t="str">
            <v>螺纹钢</v>
          </cell>
          <cell r="C8133" t="str">
            <v>HRB400EФ16*9m</v>
          </cell>
          <cell r="D8133" t="str">
            <v>吨</v>
          </cell>
          <cell r="E8133">
            <v>5</v>
          </cell>
          <cell r="F8133">
            <v>45939</v>
          </cell>
          <cell r="G8133" t="str">
            <v>（成铁西南-德阳涟江路项目）四川省德阳市旌阳区涟江路下穿宝成铁路工程项目部（司机拍摄签收小票时需设置时间及地点水印）</v>
          </cell>
          <cell r="H8133" t="str">
            <v>黄永福</v>
          </cell>
          <cell r="I8133" t="str">
            <v>15982823571</v>
          </cell>
        </row>
        <row r="8134">
          <cell r="A8134" t="str">
            <v>润耀</v>
          </cell>
          <cell r="B8134" t="str">
            <v>盘螺</v>
          </cell>
          <cell r="C8134" t="str">
            <v>HRB400E Φ8</v>
          </cell>
          <cell r="D8134" t="str">
            <v>吨</v>
          </cell>
          <cell r="E8134">
            <v>5</v>
          </cell>
          <cell r="F8134">
            <v>45939</v>
          </cell>
          <cell r="G8134" t="str">
            <v>(五冶建设空港兴城怡心街道83亩项目)成都市双流区怡心街道高峰社区一组剑和路一段空港兴城怡心街道83亩项目中国五冶项目部</v>
          </cell>
          <cell r="H8134" t="str">
            <v>王刚</v>
          </cell>
          <cell r="I8134">
            <v>15881190525</v>
          </cell>
        </row>
        <row r="8135">
          <cell r="A8135" t="str">
            <v>润耀</v>
          </cell>
          <cell r="B8135" t="str">
            <v>盘螺</v>
          </cell>
          <cell r="C8135" t="str">
            <v>HRB400E Φ10</v>
          </cell>
          <cell r="D8135" t="str">
            <v>吨</v>
          </cell>
          <cell r="E8135">
            <v>14</v>
          </cell>
          <cell r="F8135">
            <v>45939</v>
          </cell>
          <cell r="G8135" t="str">
            <v>(五冶建设空港兴城怡心街道83亩项目)成都市双流区怡心街道高峰社区一组剑和路一段空港兴城怡心街道83亩项目中国五冶项目部</v>
          </cell>
          <cell r="H8135" t="str">
            <v>王刚</v>
          </cell>
          <cell r="I8135">
            <v>15881190525</v>
          </cell>
        </row>
        <row r="8136">
          <cell r="A8136" t="str">
            <v>润耀</v>
          </cell>
          <cell r="B8136" t="str">
            <v>螺纹钢</v>
          </cell>
          <cell r="C8136" t="str">
            <v>HRB500E Φ12</v>
          </cell>
          <cell r="D8136" t="str">
            <v>吨</v>
          </cell>
          <cell r="E8136">
            <v>17</v>
          </cell>
          <cell r="F8136">
            <v>45939</v>
          </cell>
          <cell r="G8136" t="str">
            <v>(五冶建设空港兴城怡心街道83亩项目)成都市双流区怡心街道高峰社区一组剑和路一段空港兴城怡心街道83亩项目中国五冶项目部</v>
          </cell>
          <cell r="H8136" t="str">
            <v>王刚</v>
          </cell>
          <cell r="I8136">
            <v>15881190525</v>
          </cell>
        </row>
        <row r="8137">
          <cell r="A8137" t="str">
            <v>润耀</v>
          </cell>
          <cell r="B8137" t="str">
            <v>螺纹钢</v>
          </cell>
          <cell r="C8137" t="str">
            <v>HRB400E Φ12 12m</v>
          </cell>
          <cell r="D8137" t="str">
            <v>吨</v>
          </cell>
          <cell r="E8137">
            <v>35</v>
          </cell>
          <cell r="F8137">
            <v>45939</v>
          </cell>
          <cell r="G8137" t="str">
            <v>(华西乐山）-四川省乐山市市中区苏稽镇校地共建产教融合基地建设项目二标段</v>
          </cell>
          <cell r="H8137" t="str">
            <v>彭江涛</v>
          </cell>
          <cell r="I8137">
            <v>13990276572</v>
          </cell>
        </row>
        <row r="8138">
          <cell r="A8138" t="str">
            <v>润耀</v>
          </cell>
          <cell r="B8138" t="str">
            <v>螺纹钢</v>
          </cell>
          <cell r="C8138" t="str">
            <v>HRB400EФ12，12m</v>
          </cell>
          <cell r="D8138" t="str">
            <v>吨</v>
          </cell>
          <cell r="E8138">
            <v>35</v>
          </cell>
          <cell r="F8138">
            <v>45939</v>
          </cell>
          <cell r="G8138" t="str">
            <v>（中铁五局-成渝扩容3标）四川省资阳市雁江区伍隍镇铺子村雁江区X138</v>
          </cell>
          <cell r="H8138" t="str">
            <v>王健</v>
          </cell>
          <cell r="I8138">
            <v>17726168395</v>
          </cell>
        </row>
        <row r="8139">
          <cell r="A8139" t="str">
            <v>润耀</v>
          </cell>
          <cell r="B8139" t="str">
            <v>螺纹钢</v>
          </cell>
          <cell r="C8139" t="str">
            <v>HRB400EФ20，12m</v>
          </cell>
          <cell r="D8139" t="str">
            <v>吨</v>
          </cell>
          <cell r="E8139">
            <v>35</v>
          </cell>
          <cell r="F8139">
            <v>45939</v>
          </cell>
          <cell r="G8139" t="str">
            <v>（中铁五局-成渝扩容3标）四川省资阳市雁江区伍隍镇铺子村雁江区X138</v>
          </cell>
          <cell r="H8139" t="str">
            <v>王健</v>
          </cell>
          <cell r="I8139">
            <v>17726168395</v>
          </cell>
        </row>
        <row r="8140">
          <cell r="A8140" t="str">
            <v>润耀</v>
          </cell>
          <cell r="B8140" t="str">
            <v>螺纹钢</v>
          </cell>
          <cell r="C8140" t="str">
            <v>HRB400EФ28，12m</v>
          </cell>
          <cell r="D8140" t="str">
            <v>吨</v>
          </cell>
          <cell r="E8140">
            <v>35</v>
          </cell>
          <cell r="F8140">
            <v>45939</v>
          </cell>
          <cell r="G8140" t="str">
            <v>（中铁五局-成渝扩容3标）四川省资阳市雁江区伍隍镇铺子村雁江区X138</v>
          </cell>
          <cell r="H8140" t="str">
            <v>王健</v>
          </cell>
          <cell r="I8140">
            <v>17726168395</v>
          </cell>
        </row>
        <row r="8141">
          <cell r="A8141" t="str">
            <v>润耀</v>
          </cell>
          <cell r="B8141" t="str">
            <v>盘螺</v>
          </cell>
          <cell r="C8141" t="str">
            <v>HRB400EΦ8</v>
          </cell>
          <cell r="D8141" t="str">
            <v>吨</v>
          </cell>
          <cell r="E8141">
            <v>35</v>
          </cell>
          <cell r="F8141">
            <v>45939</v>
          </cell>
          <cell r="G8141" t="str">
            <v>（中核中原-温江北林医养综合体项目）四川省成都市温江区万春大道第三人民医院东</v>
          </cell>
          <cell r="H8141" t="str">
            <v>蔡杰</v>
          </cell>
          <cell r="I8141">
            <v>18875129329</v>
          </cell>
        </row>
        <row r="8142">
          <cell r="A8142" t="str">
            <v>润耀</v>
          </cell>
          <cell r="B8142" t="str">
            <v>盘螺</v>
          </cell>
          <cell r="C8142" t="str">
            <v>HRB400EΦ10</v>
          </cell>
          <cell r="D8142" t="str">
            <v>吨</v>
          </cell>
          <cell r="E8142">
            <v>35</v>
          </cell>
          <cell r="F8142">
            <v>45939</v>
          </cell>
          <cell r="G8142" t="str">
            <v>（中核中原-温江北林医养综合体项目）四川省成都市温江区万春大道第三人民医院东</v>
          </cell>
          <cell r="H8142" t="str">
            <v>蔡杰</v>
          </cell>
          <cell r="I8142">
            <v>18875129329</v>
          </cell>
        </row>
        <row r="8143">
          <cell r="A8143" t="str">
            <v>润耀</v>
          </cell>
          <cell r="B8143" t="str">
            <v>螺纹钢</v>
          </cell>
          <cell r="C8143" t="str">
            <v>HRB400EФ12*9m</v>
          </cell>
          <cell r="D8143" t="str">
            <v>吨</v>
          </cell>
          <cell r="E8143">
            <v>35</v>
          </cell>
          <cell r="F8143">
            <v>45939</v>
          </cell>
          <cell r="G8143" t="str">
            <v>（中核中原-温江北林医养综合体项目）四川省成都市温江区万春大道第三人民医院东</v>
          </cell>
          <cell r="H8143" t="str">
            <v>蔡杰</v>
          </cell>
          <cell r="I8143">
            <v>18875129329</v>
          </cell>
        </row>
        <row r="8144">
          <cell r="A8144" t="str">
            <v>润耀</v>
          </cell>
          <cell r="B8144" t="str">
            <v>螺纹钢</v>
          </cell>
          <cell r="C8144" t="str">
            <v>HRB500EФ25*9m</v>
          </cell>
          <cell r="D8144" t="str">
            <v>吨</v>
          </cell>
          <cell r="E8144">
            <v>35</v>
          </cell>
          <cell r="F8144">
            <v>45939</v>
          </cell>
          <cell r="G8144" t="str">
            <v>（中核中原-温江北林医养综合体项目）四川省成都市温江区万春大道第三人民医院东</v>
          </cell>
          <cell r="H8144" t="str">
            <v>蔡杰</v>
          </cell>
          <cell r="I8144">
            <v>18875129329</v>
          </cell>
        </row>
        <row r="8145">
          <cell r="A8145" t="str">
            <v>达钢</v>
          </cell>
          <cell r="B8145" t="str">
            <v>螺纹钢</v>
          </cell>
          <cell r="C8145" t="str">
            <v>HRB400E Φ18 12m</v>
          </cell>
          <cell r="D8145" t="str">
            <v>吨</v>
          </cell>
          <cell r="E8145">
            <v>41</v>
          </cell>
          <cell r="F8145">
            <v>45939</v>
          </cell>
          <cell r="G8145" t="str">
            <v>(武汉电气化局成达万高铁强电项目-达州主城区-达州南站)四川省达州市达川区达州南站</v>
          </cell>
          <cell r="H8145" t="str">
            <v>杨人志</v>
          </cell>
          <cell r="I8145">
            <v>18782679099</v>
          </cell>
        </row>
        <row r="8146">
          <cell r="A8146" t="str">
            <v>达钢</v>
          </cell>
          <cell r="B8146" t="str">
            <v>螺纹钢</v>
          </cell>
          <cell r="C8146" t="str">
            <v>HRB400E Φ22 9m</v>
          </cell>
          <cell r="D8146" t="str">
            <v>吨</v>
          </cell>
          <cell r="E8146">
            <v>3</v>
          </cell>
          <cell r="F8146">
            <v>45939</v>
          </cell>
          <cell r="G8146" t="str">
            <v>(武汉电气化局成达万高铁强电项目-达州主城区-达州南站)四川省达州市达川区达州南站</v>
          </cell>
          <cell r="H8146" t="str">
            <v>杨人志</v>
          </cell>
          <cell r="I8146">
            <v>18782679099</v>
          </cell>
        </row>
        <row r="8147">
          <cell r="A8147" t="str">
            <v>钢固融</v>
          </cell>
          <cell r="B8147" t="str">
            <v>盘螺</v>
          </cell>
          <cell r="C8147" t="str">
            <v>HRB400E Φ6</v>
          </cell>
          <cell r="D8147" t="str">
            <v>吨</v>
          </cell>
          <cell r="E8147">
            <v>5</v>
          </cell>
          <cell r="F8147">
            <v>45939</v>
          </cell>
          <cell r="G8147" t="str">
            <v>（商投建工达州中医药科技园-1工区）达州市通川区达州中医药职业学院犀牛大道北段</v>
          </cell>
          <cell r="H8147" t="str">
            <v>程黄刚</v>
          </cell>
          <cell r="I8147">
            <v>15108211617</v>
          </cell>
        </row>
        <row r="8148">
          <cell r="A8148" t="str">
            <v>钢固融</v>
          </cell>
          <cell r="B8148" t="str">
            <v>盘螺</v>
          </cell>
          <cell r="C8148" t="str">
            <v>HRB400E Φ8</v>
          </cell>
          <cell r="D8148" t="str">
            <v>吨</v>
          </cell>
          <cell r="E8148">
            <v>10</v>
          </cell>
          <cell r="F8148">
            <v>45939</v>
          </cell>
          <cell r="G8148" t="str">
            <v>（商投建工达州中医药科技园-1工区）达州市通川区达州中医药职业学院犀牛大道北段</v>
          </cell>
          <cell r="H8148" t="str">
            <v>程黄刚</v>
          </cell>
          <cell r="I8148">
            <v>15108211617</v>
          </cell>
        </row>
        <row r="8149">
          <cell r="A8149" t="str">
            <v>钢固融</v>
          </cell>
          <cell r="B8149" t="str">
            <v>螺纹钢</v>
          </cell>
          <cell r="C8149" t="str">
            <v>HRB400E Φ12 9m</v>
          </cell>
          <cell r="D8149" t="str">
            <v>吨</v>
          </cell>
          <cell r="E8149">
            <v>10</v>
          </cell>
          <cell r="F8149">
            <v>45939</v>
          </cell>
          <cell r="G8149" t="str">
            <v>（商投建工达州中医药科技园-1工区）达州市通川区达州中医药职业学院犀牛大道北段</v>
          </cell>
          <cell r="H8149" t="str">
            <v>程黄刚</v>
          </cell>
          <cell r="I8149">
            <v>15108211617</v>
          </cell>
        </row>
        <row r="8150">
          <cell r="A8150" t="str">
            <v>钢固融</v>
          </cell>
          <cell r="B8150" t="str">
            <v>螺纹钢</v>
          </cell>
          <cell r="C8150" t="str">
            <v>HRB400E Φ16 9m</v>
          </cell>
          <cell r="D8150" t="str">
            <v>吨</v>
          </cell>
          <cell r="E8150">
            <v>5</v>
          </cell>
          <cell r="F8150">
            <v>45939</v>
          </cell>
          <cell r="G8150" t="str">
            <v>（商投建工达州中医药科技园-1工区）达州市通川区达州中医药职业学院犀牛大道北段</v>
          </cell>
          <cell r="H8150" t="str">
            <v>程黄刚</v>
          </cell>
          <cell r="I8150">
            <v>15108211617</v>
          </cell>
        </row>
        <row r="8151">
          <cell r="A8151" t="str">
            <v>钢固融</v>
          </cell>
          <cell r="B8151" t="str">
            <v>螺纹钢</v>
          </cell>
          <cell r="C8151" t="str">
            <v>HRB400E Φ20 9m</v>
          </cell>
          <cell r="D8151" t="str">
            <v>吨</v>
          </cell>
          <cell r="E8151">
            <v>5</v>
          </cell>
          <cell r="F8151">
            <v>45939</v>
          </cell>
          <cell r="G8151" t="str">
            <v>（商投建工达州中医药科技园-1工区）达州市通川区达州中医药职业学院犀牛大道北段</v>
          </cell>
          <cell r="H8151" t="str">
            <v>程黄刚</v>
          </cell>
          <cell r="I8151">
            <v>15108211617</v>
          </cell>
        </row>
        <row r="8152">
          <cell r="A8152" t="str">
            <v>钢固融</v>
          </cell>
          <cell r="B8152" t="str">
            <v>螺纹钢</v>
          </cell>
          <cell r="C8152" t="str">
            <v>HRB400EФ28*9m</v>
          </cell>
          <cell r="D8152" t="str">
            <v>吨</v>
          </cell>
          <cell r="E8152">
            <v>140</v>
          </cell>
          <cell r="F8152">
            <v>45939</v>
          </cell>
          <cell r="G8152" t="str">
            <v>（成铁西物-成都地铁5号线项目）成都市武侯区天府一街与昆华路交叉口成铁工程总承包公司川大路项目部</v>
          </cell>
          <cell r="H8152" t="str">
            <v>黄永福</v>
          </cell>
          <cell r="I8152" t="str">
            <v>15982823571</v>
          </cell>
        </row>
        <row r="8153">
          <cell r="A8153" t="str">
            <v>润耀</v>
          </cell>
          <cell r="B8153" t="str">
            <v>螺纹钢</v>
          </cell>
          <cell r="C8153" t="str">
            <v>HRB400E Φ12 9m</v>
          </cell>
          <cell r="D8153" t="str">
            <v>吨</v>
          </cell>
          <cell r="E8153">
            <v>30</v>
          </cell>
          <cell r="F8153">
            <v>45940</v>
          </cell>
          <cell r="G8153" t="str">
            <v>(五冶建设师大附中外语校新建教学楼工程)四川省成都市成华区大观堰2号(四川师范大学附属中学外国语学校)</v>
          </cell>
          <cell r="H8153" t="str">
            <v>蔡浩</v>
          </cell>
          <cell r="I8153">
            <v>13980880820</v>
          </cell>
        </row>
        <row r="8154">
          <cell r="A8154" t="str">
            <v>润耀</v>
          </cell>
          <cell r="B8154" t="str">
            <v>螺纹钢</v>
          </cell>
          <cell r="C8154" t="str">
            <v>HRB500E Φ12</v>
          </cell>
          <cell r="D8154" t="str">
            <v>吨</v>
          </cell>
          <cell r="E8154">
            <v>5</v>
          </cell>
          <cell r="F8154">
            <v>45940</v>
          </cell>
          <cell r="G8154" t="str">
            <v>(五冶建设师大附中外语校新建教学楼工程)四川省成都市成华区大观堰2号(四川师范大学附属中学外国语学校)</v>
          </cell>
          <cell r="H8154" t="str">
            <v>蔡浩</v>
          </cell>
          <cell r="I8154">
            <v>13980880820</v>
          </cell>
        </row>
        <row r="8155">
          <cell r="A8155" t="str">
            <v>润耀</v>
          </cell>
          <cell r="B8155" t="str">
            <v>螺纹钢</v>
          </cell>
          <cell r="C8155" t="str">
            <v>HRB500E Φ18</v>
          </cell>
          <cell r="D8155" t="str">
            <v>吨</v>
          </cell>
          <cell r="E8155">
            <v>5</v>
          </cell>
          <cell r="F8155">
            <v>45940</v>
          </cell>
          <cell r="G8155" t="str">
            <v>(五冶建设师大附中外语校新建教学楼工程)四川省成都市成华区大观堰2号(四川师范大学附属中学外国语学校)</v>
          </cell>
          <cell r="H8155" t="str">
            <v>蔡浩</v>
          </cell>
          <cell r="I8155">
            <v>13980880820</v>
          </cell>
        </row>
        <row r="8156">
          <cell r="A8156" t="str">
            <v>润耀</v>
          </cell>
          <cell r="B8156" t="str">
            <v>螺纹钢</v>
          </cell>
          <cell r="C8156" t="str">
            <v>HRB500E Φ22</v>
          </cell>
          <cell r="D8156" t="str">
            <v>吨</v>
          </cell>
          <cell r="E8156">
            <v>5</v>
          </cell>
          <cell r="F8156">
            <v>45940</v>
          </cell>
          <cell r="G8156" t="str">
            <v>(五冶建设师大附中外语校新建教学楼工程)四川省成都市成华区大观堰2号(四川师范大学附属中学外国语学校)</v>
          </cell>
          <cell r="H8156" t="str">
            <v>蔡浩</v>
          </cell>
          <cell r="I8156">
            <v>13980880820</v>
          </cell>
        </row>
        <row r="8157">
          <cell r="A8157" t="str">
            <v>润耀</v>
          </cell>
          <cell r="B8157" t="str">
            <v>螺纹钢</v>
          </cell>
          <cell r="C8157" t="str">
            <v>HRB500E Φ25</v>
          </cell>
          <cell r="D8157" t="str">
            <v>吨</v>
          </cell>
          <cell r="E8157">
            <v>40</v>
          </cell>
          <cell r="F8157">
            <v>45940</v>
          </cell>
          <cell r="G8157" t="str">
            <v>(五冶建设师大附中外语校新建教学楼工程)四川省成都市成华区大观堰2号(四川师范大学附属中学外国语学校)</v>
          </cell>
          <cell r="H8157" t="str">
            <v>蔡浩</v>
          </cell>
          <cell r="I8157">
            <v>13980880820</v>
          </cell>
        </row>
        <row r="8158">
          <cell r="A8158" t="str">
            <v>润耀</v>
          </cell>
          <cell r="B8158" t="str">
            <v>螺纹钢</v>
          </cell>
          <cell r="C8158" t="str">
            <v>HRB500E Φ28</v>
          </cell>
          <cell r="D8158" t="str">
            <v>吨</v>
          </cell>
          <cell r="E8158">
            <v>7.5</v>
          </cell>
          <cell r="F8158">
            <v>45940</v>
          </cell>
          <cell r="G8158" t="str">
            <v>(五冶建设师大附中外语校新建教学楼工程)四川省成都市成华区大观堰2号(四川师范大学附属中学外国语学校)</v>
          </cell>
          <cell r="H8158" t="str">
            <v>蔡浩</v>
          </cell>
          <cell r="I8158">
            <v>13980880820</v>
          </cell>
        </row>
        <row r="8159">
          <cell r="A8159" t="str">
            <v>润耀</v>
          </cell>
          <cell r="B8159" t="str">
            <v>螺纹钢</v>
          </cell>
          <cell r="C8159" t="str">
            <v>HRB500E Φ32</v>
          </cell>
          <cell r="D8159" t="str">
            <v>吨</v>
          </cell>
          <cell r="E8159">
            <v>12.5</v>
          </cell>
          <cell r="F8159">
            <v>45940</v>
          </cell>
          <cell r="G8159" t="str">
            <v>(五冶建设师大附中外语校新建教学楼工程)四川省成都市成华区大观堰2号(四川师范大学附属中学外国语学校)</v>
          </cell>
          <cell r="H8159" t="str">
            <v>蔡浩</v>
          </cell>
          <cell r="I8159">
            <v>13980880820</v>
          </cell>
        </row>
        <row r="8160">
          <cell r="A8160" t="str">
            <v>润耀</v>
          </cell>
          <cell r="B8160" t="str">
            <v>螺纹钢</v>
          </cell>
          <cell r="C8160" t="str">
            <v>HRB500EФ25*12m</v>
          </cell>
          <cell r="D8160" t="str">
            <v>吨</v>
          </cell>
          <cell r="E8160">
            <v>35</v>
          </cell>
          <cell r="F8160">
            <v>45940</v>
          </cell>
          <cell r="G8160" t="str">
            <v>（中核中原-温江北林医养综合体项目）四川省成都市温江区万春大道第三人民医院东</v>
          </cell>
          <cell r="H8160" t="str">
            <v>蔡杰</v>
          </cell>
          <cell r="I8160">
            <v>18875129329</v>
          </cell>
        </row>
        <row r="8161">
          <cell r="A8161" t="str">
            <v>润耀</v>
          </cell>
          <cell r="B8161" t="str">
            <v>螺纹钢</v>
          </cell>
          <cell r="C8161" t="str">
            <v>HRB500E Φ25 12m</v>
          </cell>
          <cell r="D8161" t="str">
            <v>吨</v>
          </cell>
          <cell r="E8161">
            <v>35</v>
          </cell>
          <cell r="F8161">
            <v>45940</v>
          </cell>
          <cell r="G8161" t="str">
            <v>(华西乐山）-四川省乐山市市中区苏稽镇校地共建产教融合基地建设项目二标段</v>
          </cell>
          <cell r="H8161" t="str">
            <v>彭江涛</v>
          </cell>
          <cell r="I8161">
            <v>13990276572</v>
          </cell>
        </row>
        <row r="8162">
          <cell r="A8162" t="str">
            <v>钢固融</v>
          </cell>
          <cell r="B8162" t="str">
            <v>螺纹钢</v>
          </cell>
          <cell r="C8162" t="str">
            <v>HRB400E Φ14 12m</v>
          </cell>
          <cell r="D8162" t="str">
            <v>吨</v>
          </cell>
          <cell r="E8162">
            <v>35</v>
          </cell>
          <cell r="F8162">
            <v>45940</v>
          </cell>
          <cell r="G8162" t="str">
            <v>(华西乐山）-四川省乐山市市中区苏稽镇校地共建产教融合基地建设项目二标段</v>
          </cell>
          <cell r="H8162" t="str">
            <v>彭江涛</v>
          </cell>
          <cell r="I8162">
            <v>13990276572</v>
          </cell>
        </row>
        <row r="8163">
          <cell r="A8163" t="str">
            <v>钢固融</v>
          </cell>
          <cell r="B8163" t="str">
            <v>高线</v>
          </cell>
          <cell r="C8163" t="str">
            <v>HPB300 Φ10</v>
          </cell>
          <cell r="D8163" t="str">
            <v>吨</v>
          </cell>
          <cell r="E8163">
            <v>32</v>
          </cell>
          <cell r="F8163">
            <v>45940</v>
          </cell>
          <cell r="G8163" t="str">
            <v>(五冶建设龙泉芙蓉花语项目-1,3地块)龙泉驿区北川路双堰塘钓鱼东100米(北川路)</v>
          </cell>
          <cell r="H8163" t="str">
            <v>祝斯阳</v>
          </cell>
          <cell r="I8163">
            <v>15583590797</v>
          </cell>
        </row>
        <row r="8164">
          <cell r="A8164" t="str">
            <v>钢固融</v>
          </cell>
          <cell r="B8164" t="str">
            <v>螺纹钢</v>
          </cell>
          <cell r="C8164" t="str">
            <v>HRB400E Φ22 9m</v>
          </cell>
          <cell r="D8164" t="str">
            <v>吨</v>
          </cell>
          <cell r="E8164">
            <v>35</v>
          </cell>
          <cell r="F8164">
            <v>45940</v>
          </cell>
          <cell r="G8164" t="str">
            <v>(五冶建设龙泉芙蓉花语项目-1,3地块)龙泉驿区北川路双堰塘钓鱼东100米(北川路)</v>
          </cell>
          <cell r="H8164" t="str">
            <v>祝斯阳</v>
          </cell>
          <cell r="I8164">
            <v>15583590797</v>
          </cell>
        </row>
        <row r="8165">
          <cell r="A8165" t="str">
            <v>钢固融</v>
          </cell>
          <cell r="B8165" t="str">
            <v>螺纹钢</v>
          </cell>
          <cell r="C8165" t="str">
            <v>HRB400E Φ22 9m</v>
          </cell>
          <cell r="D8165" t="str">
            <v>吨</v>
          </cell>
          <cell r="E8165">
            <v>35</v>
          </cell>
          <cell r="F8165">
            <v>45940</v>
          </cell>
          <cell r="G8165" t="str">
            <v>(五冶建设龙泉芙蓉花语项目-1,3地块)龙泉驿区北川路双堰塘钓鱼东100米(北川路)</v>
          </cell>
          <cell r="H8165" t="str">
            <v>祝斯阳</v>
          </cell>
          <cell r="I8165">
            <v>15583590797</v>
          </cell>
        </row>
        <row r="8166">
          <cell r="A8166" t="str">
            <v>钢固融</v>
          </cell>
          <cell r="B8166" t="str">
            <v>圆钢</v>
          </cell>
          <cell r="C8166" t="str">
            <v>HPB300Ф16</v>
          </cell>
          <cell r="D8166" t="str">
            <v>吨</v>
          </cell>
          <cell r="E8166">
            <v>35</v>
          </cell>
          <cell r="F8166">
            <v>45940</v>
          </cell>
          <cell r="G8166" t="str">
            <v>（中铁一局四公司康新高速TJ1-1标康定隧道）四川省甘孜州康定市榆林街道甘孜州博物馆旁</v>
          </cell>
          <cell r="H8166" t="str">
            <v>王永强</v>
          </cell>
          <cell r="I8166">
            <v>15929204416</v>
          </cell>
        </row>
        <row r="8167">
          <cell r="A8167" t="str">
            <v>钢固融</v>
          </cell>
          <cell r="B8167" t="str">
            <v>圆钢</v>
          </cell>
          <cell r="C8167" t="str">
            <v>HPB300Ф16</v>
          </cell>
          <cell r="D8167" t="str">
            <v>吨</v>
          </cell>
          <cell r="E8167">
            <v>35</v>
          </cell>
          <cell r="F8167">
            <v>45940</v>
          </cell>
          <cell r="G8167" t="str">
            <v>（中铁一局四公司康新高速TJ1-1标贡不卡隧道）四川省甘孜州康定市折多塘村车管所旁</v>
          </cell>
          <cell r="H8167" t="str">
            <v>李彰</v>
          </cell>
          <cell r="I8167">
            <v>18523285235</v>
          </cell>
        </row>
        <row r="8168">
          <cell r="A8168" t="str">
            <v>泸钢</v>
          </cell>
          <cell r="B8168" t="str">
            <v>螺纹钢</v>
          </cell>
          <cell r="C8168" t="str">
            <v>HRB400E Φ12 9m</v>
          </cell>
          <cell r="D8168" t="str">
            <v>吨</v>
          </cell>
          <cell r="E8168">
            <v>70</v>
          </cell>
          <cell r="F8168">
            <v>45940</v>
          </cell>
          <cell r="G8168" t="str">
            <v>(五冶钢构龙泉东洪片区70亩住宅、商业及配套工程项目二标段)成都市龙泉驿外东洪路地铁2号线惠王陵地铁C口</v>
          </cell>
          <cell r="H8168" t="str">
            <v>蒋嗣伟</v>
          </cell>
          <cell r="I8168">
            <v>15014331252</v>
          </cell>
        </row>
        <row r="8169">
          <cell r="A8169" t="str">
            <v>润耀</v>
          </cell>
          <cell r="B8169" t="str">
            <v>螺纹钢</v>
          </cell>
          <cell r="C8169" t="str">
            <v>HRB400E Φ16 9m</v>
          </cell>
          <cell r="D8169" t="str">
            <v>吨</v>
          </cell>
          <cell r="E8169">
            <v>3</v>
          </cell>
          <cell r="F8169">
            <v>45940</v>
          </cell>
          <cell r="G8169" t="str">
            <v>(五冶建设成都盐道街中学初中部改扩建工程-一标)四川省成都市锦江区春熙路街道盐道街4号（盐道街中学初中部）</v>
          </cell>
          <cell r="H8169" t="str">
            <v>谢鑫</v>
          </cell>
          <cell r="I8169">
            <v>18228465067</v>
          </cell>
        </row>
        <row r="8170">
          <cell r="A8170" t="str">
            <v>润耀</v>
          </cell>
          <cell r="B8170" t="str">
            <v>螺纹钢</v>
          </cell>
          <cell r="C8170" t="str">
            <v>HRB400E Φ22 9m</v>
          </cell>
          <cell r="D8170" t="str">
            <v>吨</v>
          </cell>
          <cell r="E8170">
            <v>22</v>
          </cell>
          <cell r="F8170">
            <v>45940</v>
          </cell>
          <cell r="G8170" t="str">
            <v>(五冶建设成都盐道街中学初中部改扩建工程-一标)四川省成都市锦江区春熙路街道盐道街4号（盐道街中学初中部）</v>
          </cell>
          <cell r="H8170" t="str">
            <v>谢鑫</v>
          </cell>
          <cell r="I8170">
            <v>18228465067</v>
          </cell>
        </row>
        <row r="8171">
          <cell r="A8171" t="str">
            <v>润耀</v>
          </cell>
          <cell r="B8171" t="str">
            <v>螺纹钢</v>
          </cell>
          <cell r="C8171" t="str">
            <v>HRB400E Φ28 9m</v>
          </cell>
          <cell r="D8171" t="str">
            <v>吨</v>
          </cell>
          <cell r="E8171">
            <v>10</v>
          </cell>
          <cell r="F8171">
            <v>45940</v>
          </cell>
          <cell r="G8171" t="str">
            <v>(五冶建设成都盐道街中学初中部改扩建工程-一标)四川省成都市锦江区春熙路街道盐道街4号（盐道街中学初中部）</v>
          </cell>
          <cell r="H8171" t="str">
            <v>谢鑫</v>
          </cell>
          <cell r="I8171">
            <v>18228465067</v>
          </cell>
        </row>
        <row r="8172">
          <cell r="A8172" t="str">
            <v>润耀</v>
          </cell>
          <cell r="B8172" t="str">
            <v>盘螺</v>
          </cell>
          <cell r="C8172" t="str">
            <v>HRB400E Φ8</v>
          </cell>
          <cell r="D8172" t="str">
            <v>吨</v>
          </cell>
          <cell r="E8172">
            <v>2</v>
          </cell>
          <cell r="F8172">
            <v>45940</v>
          </cell>
          <cell r="G8172" t="str">
            <v>(五冶建设成都盐道街中学初中部改扩建工程-一标)四川省成都市锦江区春熙路街道盐道街4号（盐道街中学初中部）</v>
          </cell>
          <cell r="H8172" t="str">
            <v>谢鑫</v>
          </cell>
          <cell r="I8172">
            <v>18228465067</v>
          </cell>
        </row>
        <row r="8173">
          <cell r="A8173" t="str">
            <v>润耀</v>
          </cell>
          <cell r="B8173" t="str">
            <v>盘螺</v>
          </cell>
          <cell r="C8173" t="str">
            <v>HRB400E Φ12</v>
          </cell>
          <cell r="D8173" t="str">
            <v>吨</v>
          </cell>
          <cell r="E8173">
            <v>12</v>
          </cell>
          <cell r="F8173">
            <v>45940</v>
          </cell>
          <cell r="G8173" t="str">
            <v>(五冶建设成都盐道街中学初中部改扩建工程-一标)四川省成都市锦江区春熙路街道盐道街4号（盐道街中学初中部）</v>
          </cell>
          <cell r="H8173" t="str">
            <v>谢鑫</v>
          </cell>
          <cell r="I8173">
            <v>18228465067</v>
          </cell>
        </row>
        <row r="8174">
          <cell r="A8174" t="str">
            <v>润耀</v>
          </cell>
          <cell r="B8174" t="str">
            <v>螺纹钢</v>
          </cell>
          <cell r="C8174" t="str">
            <v>HRB400E Φ18 9m</v>
          </cell>
          <cell r="D8174" t="str">
            <v>吨</v>
          </cell>
          <cell r="E8174">
            <v>3</v>
          </cell>
          <cell r="F8174">
            <v>45940</v>
          </cell>
          <cell r="G8174" t="str">
            <v>(五冶建设成都盐道街中学初中部改扩建工程-一标)四川省成都市锦江区春熙路街道盐道街4号（盐道街中学初中部）</v>
          </cell>
          <cell r="H8174" t="str">
            <v>谢鑫</v>
          </cell>
          <cell r="I8174">
            <v>18228465067</v>
          </cell>
        </row>
        <row r="8175">
          <cell r="A8175" t="str">
            <v>润耀</v>
          </cell>
          <cell r="B8175" t="str">
            <v>螺纹钢</v>
          </cell>
          <cell r="C8175" t="str">
            <v>HRB400E Φ22 9m</v>
          </cell>
          <cell r="D8175" t="str">
            <v>吨</v>
          </cell>
          <cell r="E8175">
            <v>6</v>
          </cell>
          <cell r="F8175">
            <v>45940</v>
          </cell>
          <cell r="G8175" t="str">
            <v>(五冶建设成都盐道街中学初中部改扩建工程-一标)四川省成都市锦江区春熙路街道盐道街4号（盐道街中学初中部）</v>
          </cell>
          <cell r="H8175" t="str">
            <v>谢鑫</v>
          </cell>
          <cell r="I8175">
            <v>18228465067</v>
          </cell>
        </row>
        <row r="8176">
          <cell r="A8176" t="str">
            <v>润耀</v>
          </cell>
          <cell r="B8176" t="str">
            <v>螺纹钢</v>
          </cell>
          <cell r="C8176" t="str">
            <v>HRB400E Φ28 9m</v>
          </cell>
          <cell r="D8176" t="str">
            <v>吨</v>
          </cell>
          <cell r="E8176">
            <v>12</v>
          </cell>
          <cell r="F8176">
            <v>45940</v>
          </cell>
          <cell r="G8176" t="str">
            <v>(五冶建设成都盐道街中学初中部改扩建工程-一标)四川省成都市锦江区春熙路街道盐道街4号（盐道街中学初中部）</v>
          </cell>
          <cell r="H8176" t="str">
            <v>谢鑫</v>
          </cell>
          <cell r="I8176">
            <v>18228465067</v>
          </cell>
        </row>
        <row r="8177">
          <cell r="A8177" t="str">
            <v>润耀</v>
          </cell>
          <cell r="B8177" t="str">
            <v>盘螺</v>
          </cell>
          <cell r="C8177" t="str">
            <v>HRB400E Φ8</v>
          </cell>
          <cell r="D8177" t="str">
            <v>吨</v>
          </cell>
          <cell r="E8177">
            <v>12.5</v>
          </cell>
          <cell r="F8177">
            <v>45940</v>
          </cell>
          <cell r="G8177" t="str">
            <v>(五冶建设成都国际铁路港多式联项目)四川省成都市青白江区桂平大道成都中远海运陆港多式联运有限公司</v>
          </cell>
          <cell r="H8177" t="str">
            <v>黄勇杰</v>
          </cell>
          <cell r="I8177">
            <v>13880580196</v>
          </cell>
        </row>
        <row r="8178">
          <cell r="A8178" t="str">
            <v>润耀</v>
          </cell>
          <cell r="B8178" t="str">
            <v>盘螺</v>
          </cell>
          <cell r="C8178" t="str">
            <v>HRB400E Φ12</v>
          </cell>
          <cell r="D8178" t="str">
            <v>吨</v>
          </cell>
          <cell r="E8178">
            <v>12.5</v>
          </cell>
          <cell r="F8178">
            <v>45940</v>
          </cell>
          <cell r="G8178" t="str">
            <v>(五冶建设成都国际铁路港多式联项目)四川省成都市青白江区桂平大道成都中远海运陆港多式联运有限公司</v>
          </cell>
          <cell r="H8178" t="str">
            <v>黄勇杰</v>
          </cell>
          <cell r="I8178">
            <v>13880580196</v>
          </cell>
        </row>
        <row r="8179">
          <cell r="A8179" t="str">
            <v>润耀</v>
          </cell>
          <cell r="B8179" t="str">
            <v>螺纹钢</v>
          </cell>
          <cell r="C8179" t="str">
            <v>HRB400E Φ28 9m</v>
          </cell>
          <cell r="D8179" t="str">
            <v>吨</v>
          </cell>
          <cell r="E8179">
            <v>10</v>
          </cell>
          <cell r="F8179">
            <v>45940</v>
          </cell>
          <cell r="G8179" t="str">
            <v>(五冶建设成都国际铁路港多式联项目)四川省成都市青白江区桂平大道成都中远海运陆港多式联运有限公司</v>
          </cell>
          <cell r="H8179" t="str">
            <v>黄勇杰</v>
          </cell>
          <cell r="I8179">
            <v>13880580196</v>
          </cell>
        </row>
        <row r="8180">
          <cell r="A8180" t="str">
            <v>润耀</v>
          </cell>
          <cell r="B8180" t="str">
            <v>螺纹钢</v>
          </cell>
          <cell r="C8180" t="str">
            <v>HRB500E Φ25</v>
          </cell>
          <cell r="D8180" t="str">
            <v>吨</v>
          </cell>
          <cell r="E8180">
            <v>35</v>
          </cell>
          <cell r="F8180">
            <v>45940</v>
          </cell>
          <cell r="G8180" t="str">
            <v>（华西乐山）-四川省乐山市市中区苏稽镇周山嘴校地共建产教融合基地建设项目一标段</v>
          </cell>
          <cell r="H8180" t="str">
            <v>范增云</v>
          </cell>
          <cell r="I8180">
            <v>13668153241</v>
          </cell>
        </row>
        <row r="8181">
          <cell r="A8181" t="str">
            <v>钢固融</v>
          </cell>
          <cell r="B8181" t="str">
            <v>盘螺</v>
          </cell>
          <cell r="C8181" t="str">
            <v>HRB400E Φ10</v>
          </cell>
          <cell r="D8181" t="str">
            <v>吨</v>
          </cell>
          <cell r="E8181">
            <v>11</v>
          </cell>
          <cell r="F8181">
            <v>45940</v>
          </cell>
          <cell r="G8181" t="str">
            <v>（华西乐山）-四川省乐山市市中区苏稽镇周山嘴校地共建产教融合基地建设项目一标段</v>
          </cell>
          <cell r="H8181" t="str">
            <v>范增云</v>
          </cell>
          <cell r="I8181">
            <v>13668153241</v>
          </cell>
        </row>
        <row r="8182">
          <cell r="A8182" t="str">
            <v>钢固融</v>
          </cell>
          <cell r="B8182" t="str">
            <v>螺纹钢</v>
          </cell>
          <cell r="C8182" t="str">
            <v>HRB500E Φ32</v>
          </cell>
          <cell r="D8182" t="str">
            <v>吨</v>
          </cell>
          <cell r="E8182">
            <v>12</v>
          </cell>
          <cell r="F8182">
            <v>45940</v>
          </cell>
          <cell r="G8182" t="str">
            <v>（华西乐山）-四川省乐山市市中区苏稽镇周山嘴校地共建产教融合基地建设项目一标段</v>
          </cell>
          <cell r="H8182" t="str">
            <v>范增云</v>
          </cell>
          <cell r="I8182">
            <v>13668153241</v>
          </cell>
        </row>
        <row r="8183">
          <cell r="A8183" t="str">
            <v>钢固融</v>
          </cell>
          <cell r="B8183" t="str">
            <v>螺纹钢</v>
          </cell>
          <cell r="C8183" t="str">
            <v>HRB500E Φ20 12m</v>
          </cell>
          <cell r="D8183" t="str">
            <v>吨</v>
          </cell>
          <cell r="E8183">
            <v>6</v>
          </cell>
          <cell r="F8183">
            <v>45940</v>
          </cell>
          <cell r="G8183" t="str">
            <v>（华西乐山）-四川省乐山市市中区苏稽镇周山嘴校地共建产教融合基地建设项目一标段</v>
          </cell>
          <cell r="H8183" t="str">
            <v>范增云</v>
          </cell>
          <cell r="I8183">
            <v>13668153241</v>
          </cell>
        </row>
        <row r="8184">
          <cell r="A8184" t="str">
            <v>钢固融</v>
          </cell>
          <cell r="B8184" t="str">
            <v>螺纹钢</v>
          </cell>
          <cell r="C8184" t="str">
            <v>HRB500E Φ32 12m</v>
          </cell>
          <cell r="D8184" t="str">
            <v>吨</v>
          </cell>
          <cell r="E8184">
            <v>6</v>
          </cell>
          <cell r="F8184">
            <v>45940</v>
          </cell>
          <cell r="G8184" t="str">
            <v>（华西乐山）-四川省乐山市市中区苏稽镇周山嘴校地共建产教融合基地建设项目一标段</v>
          </cell>
          <cell r="H8184" t="str">
            <v>范增云</v>
          </cell>
          <cell r="I8184">
            <v>13668153241</v>
          </cell>
        </row>
        <row r="8185">
          <cell r="A8185" t="str">
            <v>润耀</v>
          </cell>
          <cell r="B8185" t="str">
            <v>螺纹钢</v>
          </cell>
          <cell r="C8185" t="str">
            <v>HRB400EФ16*9m</v>
          </cell>
          <cell r="D8185" t="str">
            <v>吨</v>
          </cell>
          <cell r="E8185">
            <v>5</v>
          </cell>
          <cell r="F8185">
            <v>45940</v>
          </cell>
          <cell r="G8185" t="str">
            <v>（成铁西物-成都地铁5号线项目）成都市武侯区天府一街与昆华路交叉口成铁工程总承包公司川大路项目部</v>
          </cell>
          <cell r="H8185" t="str">
            <v>黄永福</v>
          </cell>
          <cell r="I8185" t="str">
            <v>15982823571</v>
          </cell>
        </row>
        <row r="8186">
          <cell r="A8186" t="str">
            <v>润耀</v>
          </cell>
          <cell r="B8186" t="str">
            <v>螺纹钢</v>
          </cell>
          <cell r="C8186" t="str">
            <v>HRB400EФ32*9m</v>
          </cell>
          <cell r="D8186" t="str">
            <v>吨</v>
          </cell>
          <cell r="E8186">
            <v>66</v>
          </cell>
          <cell r="F8186">
            <v>45940</v>
          </cell>
          <cell r="G8186" t="str">
            <v>（成铁西物-成都地铁5号线项目）成都市武侯区天府一街与昆华路交叉口成铁工程总承包公司川大路项目部</v>
          </cell>
          <cell r="H8186" t="str">
            <v>黄永福</v>
          </cell>
          <cell r="I8186" t="str">
            <v>15982823571</v>
          </cell>
        </row>
        <row r="8187">
          <cell r="A8187" t="str">
            <v>润耀</v>
          </cell>
          <cell r="B8187" t="str">
            <v>螺纹钢</v>
          </cell>
          <cell r="C8187" t="str">
            <v>HRB400EФ16，12m</v>
          </cell>
          <cell r="D8187" t="str">
            <v>吨</v>
          </cell>
          <cell r="E8187">
            <v>35</v>
          </cell>
          <cell r="F8187">
            <v>45940</v>
          </cell>
          <cell r="G8187" t="str">
            <v>（中铁广州局-资乐高速5标）四川省乐山市井研县希望大道116号2号钢筋厂</v>
          </cell>
          <cell r="H8187" t="str">
            <v>廖俊杰</v>
          </cell>
          <cell r="I8187">
            <v>15775100965</v>
          </cell>
        </row>
        <row r="8188">
          <cell r="A8188" t="str">
            <v>润耀</v>
          </cell>
          <cell r="B8188" t="str">
            <v>螺纹钢</v>
          </cell>
          <cell r="C8188" t="str">
            <v>HRB400EФ20，12m</v>
          </cell>
          <cell r="D8188" t="str">
            <v>吨</v>
          </cell>
          <cell r="E8188">
            <v>35</v>
          </cell>
          <cell r="F8188">
            <v>45940</v>
          </cell>
          <cell r="G8188" t="str">
            <v>（中铁五局-成渝扩容3标）四川省资阳市雁江区伍隍镇铺子村雁江区X138</v>
          </cell>
          <cell r="H8188" t="str">
            <v>王健</v>
          </cell>
          <cell r="I8188">
            <v>17726168395</v>
          </cell>
        </row>
        <row r="8189">
          <cell r="A8189" t="str">
            <v>润耀</v>
          </cell>
          <cell r="B8189" t="str">
            <v>螺纹钢</v>
          </cell>
          <cell r="C8189" t="str">
            <v>HRB400EФ12，12m</v>
          </cell>
          <cell r="D8189" t="str">
            <v>吨</v>
          </cell>
          <cell r="E8189">
            <v>35</v>
          </cell>
          <cell r="F8189">
            <v>45940</v>
          </cell>
          <cell r="G8189" t="str">
            <v>（中铁五局-成渝扩容3标）四川省资阳市雁江区伍隍镇铺子村雁江区X138</v>
          </cell>
          <cell r="H8189" t="str">
            <v>王健</v>
          </cell>
          <cell r="I8189">
            <v>17726168395</v>
          </cell>
        </row>
        <row r="8190">
          <cell r="A8190" t="str">
            <v>润耀</v>
          </cell>
          <cell r="B8190" t="str">
            <v>盘螺</v>
          </cell>
          <cell r="C8190" t="str">
            <v>HRB400E Φ10</v>
          </cell>
          <cell r="D8190" t="str">
            <v>吨</v>
          </cell>
          <cell r="E8190">
            <v>15</v>
          </cell>
          <cell r="F8190">
            <v>45940</v>
          </cell>
          <cell r="G8190" t="str">
            <v>（华西萌海科创农业生态谷）成都市简阳市白金山水库</v>
          </cell>
          <cell r="H8190" t="str">
            <v>石清国</v>
          </cell>
          <cell r="I8190">
            <v>13458642015</v>
          </cell>
        </row>
        <row r="8191">
          <cell r="A8191" t="str">
            <v>润耀</v>
          </cell>
          <cell r="B8191" t="str">
            <v>螺纹钢</v>
          </cell>
          <cell r="C8191" t="str">
            <v>HRB400E Φ12 9m</v>
          </cell>
          <cell r="D8191" t="str">
            <v>吨</v>
          </cell>
          <cell r="E8191">
            <v>5</v>
          </cell>
          <cell r="F8191">
            <v>45940</v>
          </cell>
          <cell r="G8191" t="str">
            <v>（华西萌海科创农业生态谷）成都市简阳市白金山水库</v>
          </cell>
          <cell r="H8191" t="str">
            <v>石清国</v>
          </cell>
          <cell r="I8191">
            <v>13458642015</v>
          </cell>
        </row>
        <row r="8192">
          <cell r="A8192" t="str">
            <v>润耀</v>
          </cell>
          <cell r="B8192" t="str">
            <v>螺纹钢</v>
          </cell>
          <cell r="C8192" t="str">
            <v>HRB400E Φ14 9m</v>
          </cell>
          <cell r="D8192" t="str">
            <v>吨</v>
          </cell>
          <cell r="E8192">
            <v>5</v>
          </cell>
          <cell r="F8192">
            <v>45940</v>
          </cell>
          <cell r="G8192" t="str">
            <v>（华西萌海科创农业生态谷）成都市简阳市白金山水库</v>
          </cell>
          <cell r="H8192" t="str">
            <v>石清国</v>
          </cell>
          <cell r="I8192">
            <v>13458642015</v>
          </cell>
        </row>
        <row r="8193">
          <cell r="A8193" t="str">
            <v>润耀</v>
          </cell>
          <cell r="B8193" t="str">
            <v>螺纹钢</v>
          </cell>
          <cell r="C8193" t="str">
            <v>HRB500E Φ16</v>
          </cell>
          <cell r="D8193" t="str">
            <v>吨</v>
          </cell>
          <cell r="E8193">
            <v>3</v>
          </cell>
          <cell r="F8193">
            <v>45940</v>
          </cell>
          <cell r="G8193" t="str">
            <v>（华西萌海科创农业生态谷）成都市简阳市白金山水库</v>
          </cell>
          <cell r="H8193" t="str">
            <v>石清国</v>
          </cell>
          <cell r="I8193">
            <v>13458642015</v>
          </cell>
        </row>
        <row r="8194">
          <cell r="A8194" t="str">
            <v>润耀</v>
          </cell>
          <cell r="B8194" t="str">
            <v>螺纹钢</v>
          </cell>
          <cell r="C8194" t="str">
            <v>HRB500E Φ20</v>
          </cell>
          <cell r="D8194" t="str">
            <v>吨</v>
          </cell>
          <cell r="E8194">
            <v>3</v>
          </cell>
          <cell r="F8194">
            <v>45940</v>
          </cell>
          <cell r="G8194" t="str">
            <v>（华西萌海科创农业生态谷）成都市简阳市白金山水库</v>
          </cell>
          <cell r="H8194" t="str">
            <v>石清国</v>
          </cell>
          <cell r="I8194">
            <v>13458642015</v>
          </cell>
        </row>
        <row r="8195">
          <cell r="A8195" t="str">
            <v>润耀</v>
          </cell>
          <cell r="B8195" t="str">
            <v>螺纹钢</v>
          </cell>
          <cell r="C8195" t="str">
            <v>HRB500E Φ25</v>
          </cell>
          <cell r="D8195" t="str">
            <v>吨</v>
          </cell>
          <cell r="E8195">
            <v>6</v>
          </cell>
          <cell r="F8195">
            <v>45940</v>
          </cell>
          <cell r="G8195" t="str">
            <v>（华西萌海科创农业生态谷）成都市简阳市白金山水库</v>
          </cell>
          <cell r="H8195" t="str">
            <v>石清国</v>
          </cell>
          <cell r="I8195">
            <v>13458642015</v>
          </cell>
        </row>
        <row r="8196">
          <cell r="A8196" t="str">
            <v>德胜恒嘉</v>
          </cell>
          <cell r="B8196" t="str">
            <v>螺纹钢</v>
          </cell>
          <cell r="C8196" t="str">
            <v>HRB400E Φ16×12米</v>
          </cell>
          <cell r="D8196" t="str">
            <v>吨</v>
          </cell>
          <cell r="E8196">
            <v>25</v>
          </cell>
          <cell r="F8196">
            <v>45940</v>
          </cell>
          <cell r="G8196" t="str">
            <v>（自永2标九局西南分公司钢筋棚）四川省自贡市骑龙镇大湾村</v>
          </cell>
          <cell r="H8196" t="str">
            <v>高彦彬</v>
          </cell>
          <cell r="I8196">
            <v>13835906370</v>
          </cell>
        </row>
        <row r="8197">
          <cell r="A8197" t="str">
            <v>德胜恒嘉</v>
          </cell>
          <cell r="B8197" t="str">
            <v>螺纹钢</v>
          </cell>
          <cell r="C8197" t="str">
            <v>HRB400E Φ16×9米</v>
          </cell>
          <cell r="D8197" t="str">
            <v>吨</v>
          </cell>
          <cell r="E8197">
            <v>10</v>
          </cell>
          <cell r="F8197">
            <v>45940</v>
          </cell>
          <cell r="G8197" t="str">
            <v>（自永2标九局西南分公司钢筋棚）四川省自贡市骑龙镇大湾村</v>
          </cell>
          <cell r="H8197" t="str">
            <v>高彦彬</v>
          </cell>
          <cell r="I8197">
            <v>13835906370</v>
          </cell>
        </row>
        <row r="8198">
          <cell r="A8198" t="str">
            <v>德胜恒嘉</v>
          </cell>
          <cell r="B8198" t="str">
            <v>螺纹钢</v>
          </cell>
          <cell r="C8198" t="str">
            <v>HRB400E Φ28×9米</v>
          </cell>
          <cell r="D8198" t="str">
            <v>吨</v>
          </cell>
          <cell r="E8198">
            <v>35</v>
          </cell>
          <cell r="F8198">
            <v>45940</v>
          </cell>
          <cell r="G8198" t="str">
            <v>（自永2标九局西南分公司钢筋棚）四川省自贡市骑龙镇大湾村</v>
          </cell>
          <cell r="H8198" t="str">
            <v>高彦彬</v>
          </cell>
          <cell r="I8198">
            <v>13835906370</v>
          </cell>
        </row>
        <row r="8199">
          <cell r="A8199" t="str">
            <v>德胜恒嘉</v>
          </cell>
          <cell r="B8199" t="str">
            <v>螺纹钢</v>
          </cell>
          <cell r="C8199" t="str">
            <v>HRB400E 32mm*12米</v>
          </cell>
          <cell r="D8199" t="str">
            <v>吨</v>
          </cell>
          <cell r="E8199">
            <v>35</v>
          </cell>
          <cell r="F8199">
            <v>45940</v>
          </cell>
          <cell r="G8199" t="str">
            <v>（中铁十局-资乐高速4标）四川省眉山市仁寿县彰加镇促进村中铁十局资乐高速1#钢筋场</v>
          </cell>
          <cell r="H8199" t="str">
            <v>杨飞</v>
          </cell>
          <cell r="I8199">
            <v>15667998777</v>
          </cell>
        </row>
        <row r="8200">
          <cell r="A8200" t="str">
            <v>德胜恒嘉</v>
          </cell>
          <cell r="B8200" t="str">
            <v>螺纹钢</v>
          </cell>
          <cell r="C8200" t="str">
            <v>HRB400E 12mm*9米</v>
          </cell>
          <cell r="D8200" t="str">
            <v>吨</v>
          </cell>
          <cell r="E8200">
            <v>35</v>
          </cell>
          <cell r="F8200">
            <v>45940</v>
          </cell>
          <cell r="G8200" t="str">
            <v>（中铁十局-资乐高速4标）四川省眉山市仁寿县彰加镇促进村中铁十局资乐高速1#梁场</v>
          </cell>
          <cell r="H8200" t="str">
            <v>杨飞</v>
          </cell>
          <cell r="I8200">
            <v>15667998777</v>
          </cell>
        </row>
        <row r="8201">
          <cell r="A8201" t="str">
            <v>德胜恒嘉</v>
          </cell>
          <cell r="B8201" t="str">
            <v>螺纹钢</v>
          </cell>
          <cell r="C8201" t="str">
            <v>HRB400E 20mm*9米</v>
          </cell>
          <cell r="D8201" t="str">
            <v>吨</v>
          </cell>
          <cell r="E8201">
            <v>35</v>
          </cell>
          <cell r="F8201">
            <v>45940</v>
          </cell>
          <cell r="G8201" t="str">
            <v>（中铁十局-资乐高速4标）四川省眉山市仁寿县彰加镇促进村中铁十局2#钢筋厂</v>
          </cell>
          <cell r="H8201" t="str">
            <v>杨飞</v>
          </cell>
          <cell r="I8201">
            <v>15667998777</v>
          </cell>
        </row>
        <row r="8202">
          <cell r="A8202" t="str">
            <v>德胜恒嘉</v>
          </cell>
          <cell r="B8202" t="str">
            <v>螺纹钢</v>
          </cell>
          <cell r="C8202" t="str">
            <v>HRB400E 12mm*9米</v>
          </cell>
          <cell r="D8202" t="str">
            <v>吨</v>
          </cell>
          <cell r="E8202">
            <v>35</v>
          </cell>
          <cell r="F8202">
            <v>45940</v>
          </cell>
          <cell r="G8202" t="str">
            <v>（中铁十局-资乐高速4标）四川省眉山市仁寿县彰加镇促进村中铁十局资乐高速1#钢筋场</v>
          </cell>
          <cell r="H8202" t="str">
            <v>杨飞</v>
          </cell>
          <cell r="I8202">
            <v>15667998777</v>
          </cell>
        </row>
        <row r="8203">
          <cell r="A8203" t="str">
            <v>德胜恒嘉</v>
          </cell>
          <cell r="B8203" t="str">
            <v>螺纹钢</v>
          </cell>
          <cell r="C8203" t="str">
            <v>HRB400EФ28，9m</v>
          </cell>
          <cell r="D8203" t="str">
            <v>吨</v>
          </cell>
          <cell r="E8203">
            <v>35</v>
          </cell>
          <cell r="F8203">
            <v>45940</v>
          </cell>
          <cell r="G8203" t="str">
            <v>（中铁十局-资乐高速4标）四川省眉山市仁寿县彰加镇促进村中铁十局资乐高速1#钢筋场</v>
          </cell>
          <cell r="H8203" t="str">
            <v>杨飞</v>
          </cell>
          <cell r="I8203">
            <v>15667998777</v>
          </cell>
        </row>
        <row r="8204">
          <cell r="A8204" t="str">
            <v>德胜恒嘉</v>
          </cell>
          <cell r="B8204" t="str">
            <v>螺纹钢</v>
          </cell>
          <cell r="C8204" t="str">
            <v>HRB400E  25  12m</v>
          </cell>
          <cell r="D8204" t="str">
            <v>吨</v>
          </cell>
          <cell r="E8204">
            <v>35</v>
          </cell>
          <cell r="F8204">
            <v>45940</v>
          </cell>
          <cell r="G8204" t="str">
            <v>（中铁广州局-资乐高速5标）四川省乐山市井研县希望大道116号</v>
          </cell>
          <cell r="H8204" t="str">
            <v>廖俊杰</v>
          </cell>
          <cell r="I8204">
            <v>15775100965</v>
          </cell>
        </row>
        <row r="8205">
          <cell r="A8205" t="str">
            <v>德胜恒嘉</v>
          </cell>
          <cell r="B8205" t="str">
            <v>螺纹钢</v>
          </cell>
          <cell r="C8205" t="str">
            <v>HRB400E  25  12m</v>
          </cell>
          <cell r="D8205" t="str">
            <v>吨</v>
          </cell>
          <cell r="E8205">
            <v>35</v>
          </cell>
          <cell r="F8205">
            <v>45940</v>
          </cell>
          <cell r="G8205" t="str">
            <v>（中铁广州局-资乐高速5标）四川省乐山市井研县希望大道116号</v>
          </cell>
          <cell r="H8205" t="str">
            <v>廖俊杰</v>
          </cell>
          <cell r="I8205">
            <v>15775100965</v>
          </cell>
        </row>
        <row r="8206">
          <cell r="A8206" t="str">
            <v>德胜恒嘉</v>
          </cell>
          <cell r="B8206" t="str">
            <v>螺纹钢</v>
          </cell>
          <cell r="C8206" t="str">
            <v>HRB500E  25  9m</v>
          </cell>
          <cell r="D8206" t="str">
            <v>吨</v>
          </cell>
          <cell r="E8206">
            <v>35</v>
          </cell>
          <cell r="F8206">
            <v>45940</v>
          </cell>
          <cell r="G8206" t="str">
            <v>（中铁广州局-资乐高速5标）四川省乐山市井研县希望大道116号</v>
          </cell>
          <cell r="H8206" t="str">
            <v>廖俊杰</v>
          </cell>
          <cell r="I8206">
            <v>15775100965</v>
          </cell>
        </row>
        <row r="8207">
          <cell r="A8207" t="str">
            <v>德胜恒嘉</v>
          </cell>
          <cell r="B8207" t="str">
            <v>螺纹钢</v>
          </cell>
          <cell r="C8207" t="str">
            <v>HRB400EФ25，12m</v>
          </cell>
          <cell r="D8207" t="str">
            <v>吨</v>
          </cell>
          <cell r="E8207">
            <v>35</v>
          </cell>
          <cell r="F8207">
            <v>45940</v>
          </cell>
          <cell r="G8207" t="str">
            <v>（中铁广州局-资乐高速5标）四川省乐山市井研县希望大道116号5队钢筋场</v>
          </cell>
          <cell r="H8207" t="str">
            <v>廖俊杰</v>
          </cell>
          <cell r="I8207">
            <v>15775100965</v>
          </cell>
        </row>
        <row r="8208">
          <cell r="A8208" t="str">
            <v>德胜恒嘉</v>
          </cell>
          <cell r="B8208" t="str">
            <v>螺纹钢</v>
          </cell>
          <cell r="C8208" t="str">
            <v>HRB400EФ25，12m</v>
          </cell>
          <cell r="D8208" t="str">
            <v>吨</v>
          </cell>
          <cell r="E8208">
            <v>35</v>
          </cell>
          <cell r="F8208">
            <v>45940</v>
          </cell>
          <cell r="G8208" t="str">
            <v>（中铁广州局-资乐高速5标）四川省乐山市井研县希望大道116号2号梁场</v>
          </cell>
          <cell r="H8208" t="str">
            <v>廖俊杰</v>
          </cell>
          <cell r="I8208">
            <v>15775100965</v>
          </cell>
        </row>
        <row r="8209">
          <cell r="A8209" t="str">
            <v>德胜恒嘉</v>
          </cell>
          <cell r="B8209" t="str">
            <v>螺纹钢</v>
          </cell>
          <cell r="C8209" t="str">
            <v>HRB400EФ28，12m</v>
          </cell>
          <cell r="D8209" t="str">
            <v>吨</v>
          </cell>
          <cell r="E8209">
            <v>35</v>
          </cell>
          <cell r="F8209">
            <v>45940</v>
          </cell>
          <cell r="G8209" t="str">
            <v>（中铁广州局-资乐高速5标）四川省乐山市井研县希望大道116号2号梁场</v>
          </cell>
          <cell r="H8209" t="str">
            <v>廖俊杰</v>
          </cell>
          <cell r="I8209">
            <v>15775100965</v>
          </cell>
        </row>
        <row r="8210">
          <cell r="A8210" t="str">
            <v>德胜恒嘉</v>
          </cell>
          <cell r="B8210" t="str">
            <v>螺纹钢</v>
          </cell>
          <cell r="C8210" t="str">
            <v>HRB400EФ16，12m</v>
          </cell>
          <cell r="D8210" t="str">
            <v>吨</v>
          </cell>
          <cell r="E8210">
            <v>35</v>
          </cell>
          <cell r="F8210">
            <v>45940</v>
          </cell>
          <cell r="G8210" t="str">
            <v>（中铁广州局-资乐高速5标）四川省乐山市井研县希望大道116号2号梁场</v>
          </cell>
          <cell r="H8210" t="str">
            <v>廖俊杰</v>
          </cell>
          <cell r="I8210">
            <v>15775100965</v>
          </cell>
        </row>
        <row r="8211">
          <cell r="A8211" t="str">
            <v>德胜恒嘉</v>
          </cell>
          <cell r="B8211" t="str">
            <v>螺纹钢</v>
          </cell>
          <cell r="C8211" t="str">
            <v>HRB400EΦ25*12m</v>
          </cell>
          <cell r="D8211" t="str">
            <v>吨</v>
          </cell>
          <cell r="E8211">
            <v>35</v>
          </cell>
          <cell r="F8211">
            <v>45940</v>
          </cell>
          <cell r="G8211" t="str">
            <v>（成峨2标）眉山市多悦镇挖治田中铁广州局钢筋场</v>
          </cell>
          <cell r="H8211" t="str">
            <v>黄勇</v>
          </cell>
          <cell r="I8211" t="str">
            <v>18080072587</v>
          </cell>
        </row>
        <row r="8212">
          <cell r="A8212" t="str">
            <v>德胜恒嘉</v>
          </cell>
          <cell r="B8212" t="str">
            <v>螺纹钢</v>
          </cell>
          <cell r="C8212" t="str">
            <v>HRB500EΦ28*12m</v>
          </cell>
          <cell r="D8212" t="str">
            <v>吨</v>
          </cell>
          <cell r="E8212">
            <v>70</v>
          </cell>
          <cell r="F8212">
            <v>45940</v>
          </cell>
          <cell r="G8212" t="str">
            <v>（成峨2标）眉山市多悦镇挖治田中铁广州局钢筋场</v>
          </cell>
          <cell r="H8212" t="str">
            <v>黄勇</v>
          </cell>
          <cell r="I8212" t="str">
            <v>18080072587</v>
          </cell>
        </row>
        <row r="8213">
          <cell r="A8213" t="str">
            <v>德胜恒嘉</v>
          </cell>
          <cell r="B8213" t="str">
            <v>螺纹钢</v>
          </cell>
          <cell r="C8213" t="str">
            <v>HRB400EФ16*9m</v>
          </cell>
          <cell r="D8213" t="str">
            <v>吨</v>
          </cell>
          <cell r="E8213">
            <v>35</v>
          </cell>
          <cell r="F8213">
            <v>45940</v>
          </cell>
          <cell r="G8213" t="str">
            <v>（中铁一局四公司康新高速TJ1-1标康定隧道）四川省甘孜州康定市榆林街道甘孜州博物馆旁</v>
          </cell>
          <cell r="H8213" t="str">
            <v>王永强</v>
          </cell>
          <cell r="I8213">
            <v>15929204416</v>
          </cell>
        </row>
        <row r="8214">
          <cell r="A8214" t="str">
            <v>德胜恒嘉</v>
          </cell>
          <cell r="B8214" t="str">
            <v>螺纹钢</v>
          </cell>
          <cell r="C8214" t="str">
            <v>HRB400EФ16*9m</v>
          </cell>
          <cell r="D8214" t="str">
            <v>吨</v>
          </cell>
          <cell r="E8214">
            <v>35</v>
          </cell>
          <cell r="F8214">
            <v>45940</v>
          </cell>
          <cell r="G8214" t="str">
            <v>（中铁一局四公司康新高速TJ1-1标贡不卡隧道）四川省甘孜州康定市折多塘村车管所旁</v>
          </cell>
          <cell r="H8214" t="str">
            <v>李彰</v>
          </cell>
          <cell r="I8214">
            <v>18523285235</v>
          </cell>
        </row>
        <row r="8215">
          <cell r="A8215" t="str">
            <v>德胜恒嘉</v>
          </cell>
          <cell r="B8215" t="str">
            <v>螺纹钢</v>
          </cell>
          <cell r="C8215" t="str">
            <v>HRB400EФ20*12m</v>
          </cell>
          <cell r="D8215" t="str">
            <v>吨</v>
          </cell>
          <cell r="E8215">
            <v>35</v>
          </cell>
          <cell r="F8215">
            <v>45940</v>
          </cell>
          <cell r="G8215" t="str">
            <v>（中铁六局呼和公司康新高速TJ4-2标）四川省甘孜藏族自治州康定市新都桥镇东俄罗三村中建八局搅拌站旁</v>
          </cell>
          <cell r="H8215" t="str">
            <v>许文刚</v>
          </cell>
          <cell r="I8215">
            <v>15848808186</v>
          </cell>
        </row>
        <row r="8216">
          <cell r="A8216" t="str">
            <v>德胜恒嘉</v>
          </cell>
          <cell r="B8216" t="str">
            <v>螺纹钢</v>
          </cell>
          <cell r="C8216" t="str">
            <v>HRB400EФ18*12m</v>
          </cell>
          <cell r="D8216" t="str">
            <v>吨</v>
          </cell>
          <cell r="E8216">
            <v>140</v>
          </cell>
          <cell r="F8216">
            <v>45940</v>
          </cell>
          <cell r="G8216" t="str">
            <v>（中铁六局呼和公司康新高速TJ4-2标）四川省甘孜藏族自治州康定市新都桥镇东俄罗三村中建八局搅拌站旁</v>
          </cell>
          <cell r="H8216" t="str">
            <v>许文刚</v>
          </cell>
          <cell r="I8216">
            <v>15848808186</v>
          </cell>
        </row>
        <row r="8217">
          <cell r="A8217" t="str">
            <v>德胜恒嘉</v>
          </cell>
          <cell r="B8217" t="str">
            <v>螺纹钢</v>
          </cell>
          <cell r="C8217" t="str">
            <v>HRB400EФ14*9m</v>
          </cell>
          <cell r="D8217" t="str">
            <v>吨</v>
          </cell>
          <cell r="E8217">
            <v>35</v>
          </cell>
          <cell r="F8217">
            <v>45940</v>
          </cell>
          <cell r="G8217" t="str">
            <v>（中铁六局呼和公司康新高速TJ4-2标）四川省甘孜藏族自治州康定市新都桥镇东俄罗三村中建八局搅拌站旁</v>
          </cell>
          <cell r="H8217" t="str">
            <v>许文刚</v>
          </cell>
          <cell r="I8217">
            <v>15848808186</v>
          </cell>
        </row>
        <row r="8218">
          <cell r="A8218" t="str">
            <v>德胜恒嘉</v>
          </cell>
          <cell r="B8218" t="str">
            <v>螺纹钢</v>
          </cell>
          <cell r="C8218" t="str">
            <v>HRB400EФ12*12m</v>
          </cell>
          <cell r="D8218" t="str">
            <v>吨</v>
          </cell>
          <cell r="E8218">
            <v>70</v>
          </cell>
          <cell r="F8218">
            <v>45940</v>
          </cell>
          <cell r="G8218" t="str">
            <v>（中铁六局呼和公司康新高速TJ4-2标）四川省甘孜藏族自治州康定市新都桥镇东俄罗三村中建八局搅拌站旁</v>
          </cell>
          <cell r="H8218" t="str">
            <v>许文刚</v>
          </cell>
          <cell r="I8218">
            <v>15848808186</v>
          </cell>
        </row>
        <row r="8219">
          <cell r="A8219" t="str">
            <v>德胜恒嘉</v>
          </cell>
          <cell r="B8219" t="str">
            <v>螺纹钢</v>
          </cell>
          <cell r="C8219" t="str">
            <v>HRB400EФ12*9m</v>
          </cell>
          <cell r="D8219" t="str">
            <v>吨</v>
          </cell>
          <cell r="E8219">
            <v>35</v>
          </cell>
          <cell r="F8219">
            <v>45940</v>
          </cell>
          <cell r="G8219" t="str">
            <v>（中铁六局呼和公司康新高速TJ4-2标）四川省甘孜藏族自治州康定市新都桥镇东俄罗三村中建八局搅拌站旁</v>
          </cell>
          <cell r="H8219" t="str">
            <v>许文刚</v>
          </cell>
          <cell r="I8219">
            <v>15848808186</v>
          </cell>
        </row>
        <row r="8220">
          <cell r="A8220" t="str">
            <v>德胜恒嘉</v>
          </cell>
          <cell r="B8220" t="str">
            <v>螺纹钢</v>
          </cell>
          <cell r="C8220" t="str">
            <v>HRB400E Φ28×9米</v>
          </cell>
          <cell r="D8220" t="str">
            <v>吨</v>
          </cell>
          <cell r="E8220">
            <v>35</v>
          </cell>
          <cell r="F8220">
            <v>45941</v>
          </cell>
          <cell r="G8220" t="str">
            <v>（自永1标八局二分公司二分部）自贡市沿滩区川南中小企业创业园(金川路东50米)</v>
          </cell>
          <cell r="H8220" t="str">
            <v>李锐</v>
          </cell>
          <cell r="I8220">
            <v>13890668545</v>
          </cell>
        </row>
        <row r="8221">
          <cell r="A8221" t="str">
            <v>德胜恒嘉</v>
          </cell>
          <cell r="B8221" t="str">
            <v>螺纹钢</v>
          </cell>
          <cell r="C8221" t="str">
            <v>HRB400E Φ28×9米</v>
          </cell>
          <cell r="D8221" t="str">
            <v>吨</v>
          </cell>
          <cell r="E8221">
            <v>70</v>
          </cell>
          <cell r="F8221">
            <v>45941</v>
          </cell>
          <cell r="G8221" t="str">
            <v>（自永1标八局二分公司钢筋棚）四川省自贡市大安区牛佛镇</v>
          </cell>
          <cell r="H8221" t="str">
            <v>王君杰</v>
          </cell>
          <cell r="I8221">
            <v>18919619850</v>
          </cell>
        </row>
        <row r="8222">
          <cell r="A8222" t="str">
            <v>德胜恒嘉</v>
          </cell>
          <cell r="B8222" t="str">
            <v>螺纹钢</v>
          </cell>
          <cell r="C8222" t="str">
            <v>HRB400E Φ32×9米</v>
          </cell>
          <cell r="D8222" t="str">
            <v>吨</v>
          </cell>
          <cell r="E8222">
            <v>35</v>
          </cell>
          <cell r="F8222">
            <v>45941</v>
          </cell>
          <cell r="G8222" t="str">
            <v>（自永1标八局二分公司钢筋棚）四川省自贡市大安区牛佛镇</v>
          </cell>
          <cell r="H8222" t="str">
            <v>王君杰</v>
          </cell>
          <cell r="I8222">
            <v>18919619850</v>
          </cell>
        </row>
        <row r="8223">
          <cell r="A8223" t="str">
            <v>德胜恒嘉</v>
          </cell>
          <cell r="B8223" t="str">
            <v>螺纹钢</v>
          </cell>
          <cell r="C8223" t="str">
            <v>HRB400E Φ28×9米</v>
          </cell>
          <cell r="D8223" t="str">
            <v>吨</v>
          </cell>
          <cell r="E8223">
            <v>35</v>
          </cell>
          <cell r="F8223">
            <v>45941</v>
          </cell>
          <cell r="G8223" t="str">
            <v>（自永2标九局西南分公司）四川省自贡市大安区刀关村先到钢筋棚过磅</v>
          </cell>
          <cell r="H8223" t="str">
            <v>高彦彬</v>
          </cell>
          <cell r="I8223">
            <v>13835906370</v>
          </cell>
        </row>
        <row r="8224">
          <cell r="A8224" t="str">
            <v>德胜恒嘉</v>
          </cell>
          <cell r="B8224" t="str">
            <v>螺纹钢</v>
          </cell>
          <cell r="C8224" t="str">
            <v>HRB400E Φ25×12米</v>
          </cell>
          <cell r="D8224" t="str">
            <v>吨</v>
          </cell>
          <cell r="E8224">
            <v>35</v>
          </cell>
          <cell r="F8224">
            <v>45941</v>
          </cell>
          <cell r="G8224" t="str">
            <v>（自永2标九局西南分公司）四川省自贡市大安区刀关村先到钢筋棚过磅</v>
          </cell>
          <cell r="H8224" t="str">
            <v>高彦彬</v>
          </cell>
          <cell r="I8224">
            <v>13835906370</v>
          </cell>
        </row>
        <row r="8225">
          <cell r="A8225" t="str">
            <v>润耀</v>
          </cell>
          <cell r="B8225" t="str">
            <v>螺纹钢</v>
          </cell>
          <cell r="C8225" t="str">
            <v>HRB400EФ28，12m</v>
          </cell>
          <cell r="D8225" t="str">
            <v>吨</v>
          </cell>
          <cell r="E8225">
            <v>35</v>
          </cell>
          <cell r="F8225">
            <v>45941</v>
          </cell>
          <cell r="G8225" t="str">
            <v>（中铁五局-成渝扩容3标）四川省资阳市雁江区伍隍镇铺子村雁江区X138</v>
          </cell>
          <cell r="H8225" t="str">
            <v>王健</v>
          </cell>
          <cell r="I8225">
            <v>17726168395</v>
          </cell>
        </row>
        <row r="8226">
          <cell r="A8226" t="str">
            <v>润耀</v>
          </cell>
          <cell r="B8226" t="str">
            <v>盘螺</v>
          </cell>
          <cell r="C8226" t="str">
            <v>HRB400EФ12</v>
          </cell>
          <cell r="D8226" t="str">
            <v>吨</v>
          </cell>
          <cell r="E8226">
            <v>18</v>
          </cell>
          <cell r="F8226">
            <v>45941</v>
          </cell>
          <cell r="G8226" t="str">
            <v>（中铁五局-成渝扩容3标）四川省资阳市雁江区伍隍镇铺子村雁江区X138</v>
          </cell>
          <cell r="H8226" t="str">
            <v>王健</v>
          </cell>
          <cell r="I8226">
            <v>17726168395</v>
          </cell>
        </row>
        <row r="8227">
          <cell r="A8227" t="str">
            <v>润耀</v>
          </cell>
          <cell r="B8227" t="str">
            <v>盘螺</v>
          </cell>
          <cell r="C8227" t="str">
            <v>HRB400EФ10</v>
          </cell>
          <cell r="D8227" t="str">
            <v>吨</v>
          </cell>
          <cell r="E8227">
            <v>18</v>
          </cell>
          <cell r="F8227">
            <v>45941</v>
          </cell>
          <cell r="G8227" t="str">
            <v>（中铁五局-成渝扩容3标）四川省资阳市雁江区伍隍镇铺子村雁江区X138</v>
          </cell>
          <cell r="H8227" t="str">
            <v>王健</v>
          </cell>
          <cell r="I8227">
            <v>17726168395</v>
          </cell>
        </row>
        <row r="8228">
          <cell r="A8228" t="str">
            <v>润耀</v>
          </cell>
          <cell r="B8228" t="str">
            <v>盘螺</v>
          </cell>
          <cell r="C8228" t="str">
            <v>HRB400EФ10</v>
          </cell>
          <cell r="D8228" t="str">
            <v>吨</v>
          </cell>
          <cell r="E8228">
            <v>70</v>
          </cell>
          <cell r="F8228">
            <v>45941</v>
          </cell>
          <cell r="G8228" t="str">
            <v>（中铁六局呼和公司康新高速TJ4-2标）四川省甘孜藏族自治州康定市新都桥镇东俄罗三村中建八局搅拌站旁</v>
          </cell>
          <cell r="H8228" t="str">
            <v>许文刚</v>
          </cell>
          <cell r="I8228">
            <v>15848808186</v>
          </cell>
        </row>
        <row r="8229">
          <cell r="A8229" t="str">
            <v>润耀</v>
          </cell>
          <cell r="B8229" t="str">
            <v>盘螺</v>
          </cell>
          <cell r="C8229" t="str">
            <v>HRB400E Φ8</v>
          </cell>
          <cell r="D8229" t="str">
            <v>吨</v>
          </cell>
          <cell r="E8229">
            <v>14</v>
          </cell>
          <cell r="F8229">
            <v>45941</v>
          </cell>
          <cell r="G8229" t="str">
            <v>(五冶建设空港兴城怡心街道83亩项目)成都市双流区怡心街道高峰社区一组剑和路一段空港兴城怡心街道83亩项目中国五冶项目部</v>
          </cell>
          <cell r="H8229" t="str">
            <v>王刚</v>
          </cell>
          <cell r="I8229">
            <v>15881190525</v>
          </cell>
        </row>
        <row r="8230">
          <cell r="A8230" t="str">
            <v>润耀</v>
          </cell>
          <cell r="B8230" t="str">
            <v>盘螺</v>
          </cell>
          <cell r="C8230" t="str">
            <v>HRB400E Φ10</v>
          </cell>
          <cell r="D8230" t="str">
            <v>吨</v>
          </cell>
          <cell r="E8230">
            <v>18</v>
          </cell>
          <cell r="F8230">
            <v>45941</v>
          </cell>
          <cell r="G8230" t="str">
            <v>(五冶建设空港兴城怡心街道83亩项目)成都市双流区怡心街道高峰社区一组剑和路一段空港兴城怡心街道83亩项目中国五冶项目部</v>
          </cell>
          <cell r="H8230" t="str">
            <v>王刚</v>
          </cell>
          <cell r="I8230">
            <v>15881190525</v>
          </cell>
        </row>
        <row r="8231">
          <cell r="A8231" t="str">
            <v>润耀</v>
          </cell>
          <cell r="B8231" t="str">
            <v>螺纹钢</v>
          </cell>
          <cell r="C8231" t="str">
            <v>HRB400E Φ12 9m</v>
          </cell>
          <cell r="D8231" t="str">
            <v>吨</v>
          </cell>
          <cell r="E8231">
            <v>15</v>
          </cell>
          <cell r="F8231">
            <v>45941</v>
          </cell>
          <cell r="G8231" t="str">
            <v>(五冶建设空港兴城怡心街道83亩项目)成都市双流区怡心街道高峰社区一组剑和路一段空港兴城怡心街道83亩项目中国五冶项目部</v>
          </cell>
          <cell r="H8231" t="str">
            <v>王刚</v>
          </cell>
          <cell r="I8231">
            <v>15881190525</v>
          </cell>
        </row>
        <row r="8232">
          <cell r="A8232" t="str">
            <v>润耀</v>
          </cell>
          <cell r="B8232" t="str">
            <v>螺纹钢</v>
          </cell>
          <cell r="C8232" t="str">
            <v>HRB400E Φ14 9m</v>
          </cell>
          <cell r="D8232" t="str">
            <v>吨</v>
          </cell>
          <cell r="E8232">
            <v>30</v>
          </cell>
          <cell r="F8232">
            <v>45941</v>
          </cell>
          <cell r="G8232" t="str">
            <v>(五冶建设空港兴城怡心街道83亩项目)成都市双流区怡心街道高峰社区一组剑和路一段空港兴城怡心街道83亩项目中国五冶项目部</v>
          </cell>
          <cell r="H8232" t="str">
            <v>王刚</v>
          </cell>
          <cell r="I8232">
            <v>15881190525</v>
          </cell>
        </row>
        <row r="8233">
          <cell r="A8233" t="str">
            <v>润耀</v>
          </cell>
          <cell r="B8233" t="str">
            <v>螺纹钢</v>
          </cell>
          <cell r="C8233" t="str">
            <v>HRB400E Φ16 9m</v>
          </cell>
          <cell r="D8233" t="str">
            <v>吨</v>
          </cell>
          <cell r="E8233">
            <v>15</v>
          </cell>
          <cell r="F8233">
            <v>45941</v>
          </cell>
          <cell r="G8233" t="str">
            <v>(五冶建设空港兴城怡心街道83亩项目)成都市双流区怡心街道高峰社区一组剑和路一段空港兴城怡心街道83亩项目中国五冶项目部</v>
          </cell>
          <cell r="H8233" t="str">
            <v>王刚</v>
          </cell>
          <cell r="I8233">
            <v>15881190525</v>
          </cell>
        </row>
        <row r="8234">
          <cell r="A8234" t="str">
            <v>润耀</v>
          </cell>
          <cell r="B8234" t="str">
            <v>螺纹钢</v>
          </cell>
          <cell r="C8234" t="str">
            <v>HRB400E Φ18 9m</v>
          </cell>
          <cell r="D8234" t="str">
            <v>吨</v>
          </cell>
          <cell r="E8234">
            <v>3</v>
          </cell>
          <cell r="F8234">
            <v>45941</v>
          </cell>
          <cell r="G8234" t="str">
            <v>(五冶建设空港兴城怡心街道83亩项目)成都市双流区怡心街道高峰社区一组剑和路一段空港兴城怡心街道83亩项目中国五冶项目部</v>
          </cell>
          <cell r="H8234" t="str">
            <v>王刚</v>
          </cell>
          <cell r="I8234">
            <v>15881190525</v>
          </cell>
        </row>
        <row r="8235">
          <cell r="A8235" t="str">
            <v>润耀</v>
          </cell>
          <cell r="B8235" t="str">
            <v>螺纹钢</v>
          </cell>
          <cell r="C8235" t="str">
            <v>HRB400E Φ20 9m</v>
          </cell>
          <cell r="D8235" t="str">
            <v>吨</v>
          </cell>
          <cell r="E8235">
            <v>3</v>
          </cell>
          <cell r="F8235">
            <v>45941</v>
          </cell>
          <cell r="G8235" t="str">
            <v>(五冶建设空港兴城怡心街道83亩项目)成都市双流区怡心街道高峰社区一组剑和路一段空港兴城怡心街道83亩项目中国五冶项目部</v>
          </cell>
          <cell r="H8235" t="str">
            <v>王刚</v>
          </cell>
          <cell r="I8235">
            <v>15881190525</v>
          </cell>
        </row>
        <row r="8236">
          <cell r="A8236" t="str">
            <v>润耀</v>
          </cell>
          <cell r="B8236" t="str">
            <v>螺纹钢</v>
          </cell>
          <cell r="C8236" t="str">
            <v>HRB400E Φ22 9m</v>
          </cell>
          <cell r="D8236" t="str">
            <v>吨</v>
          </cell>
          <cell r="E8236">
            <v>3</v>
          </cell>
          <cell r="F8236">
            <v>45941</v>
          </cell>
          <cell r="G8236" t="str">
            <v>(五冶建设空港兴城怡心街道83亩项目)成都市双流区怡心街道高峰社区一组剑和路一段空港兴城怡心街道83亩项目中国五冶项目部</v>
          </cell>
          <cell r="H8236" t="str">
            <v>王刚</v>
          </cell>
          <cell r="I8236">
            <v>15881190525</v>
          </cell>
        </row>
        <row r="8237">
          <cell r="A8237" t="str">
            <v>润耀</v>
          </cell>
          <cell r="B8237" t="str">
            <v>螺纹钢</v>
          </cell>
          <cell r="C8237" t="str">
            <v>HRB500E Φ14</v>
          </cell>
          <cell r="D8237" t="str">
            <v>吨</v>
          </cell>
          <cell r="E8237">
            <v>2.5</v>
          </cell>
          <cell r="F8237">
            <v>45941</v>
          </cell>
          <cell r="G8237" t="str">
            <v>(五冶建设空港兴城怡心街道83亩项目)成都市双流区怡心街道高峰社区一组剑和路一段空港兴城怡心街道83亩项目中国五冶项目部</v>
          </cell>
          <cell r="H8237" t="str">
            <v>王刚</v>
          </cell>
          <cell r="I8237">
            <v>15881190525</v>
          </cell>
        </row>
        <row r="8238">
          <cell r="A8238" t="str">
            <v>润耀</v>
          </cell>
          <cell r="B8238" t="str">
            <v>螺纹钢</v>
          </cell>
          <cell r="C8238" t="str">
            <v>HRB500E Φ18</v>
          </cell>
          <cell r="D8238" t="str">
            <v>吨</v>
          </cell>
          <cell r="E8238">
            <v>2.5</v>
          </cell>
          <cell r="F8238">
            <v>45941</v>
          </cell>
          <cell r="G8238" t="str">
            <v>(五冶建设空港兴城怡心街道83亩项目)成都市双流区怡心街道高峰社区一组剑和路一段空港兴城怡心街道83亩项目中国五冶项目部</v>
          </cell>
          <cell r="H8238" t="str">
            <v>王刚</v>
          </cell>
          <cell r="I8238">
            <v>15881190525</v>
          </cell>
        </row>
        <row r="8239">
          <cell r="A8239" t="str">
            <v>润耀</v>
          </cell>
          <cell r="B8239" t="str">
            <v>螺纹钢</v>
          </cell>
          <cell r="C8239" t="str">
            <v>HRB500E Φ20</v>
          </cell>
          <cell r="D8239" t="str">
            <v>吨</v>
          </cell>
          <cell r="E8239">
            <v>15</v>
          </cell>
          <cell r="F8239">
            <v>45941</v>
          </cell>
          <cell r="G8239" t="str">
            <v>(五冶建设空港兴城怡心街道83亩项目)成都市双流区怡心街道高峰社区一组剑和路一段空港兴城怡心街道83亩项目中国五冶项目部</v>
          </cell>
          <cell r="H8239" t="str">
            <v>王刚</v>
          </cell>
          <cell r="I8239">
            <v>15881190525</v>
          </cell>
        </row>
        <row r="8240">
          <cell r="A8240" t="str">
            <v>润耀</v>
          </cell>
          <cell r="B8240" t="str">
            <v>螺纹钢</v>
          </cell>
          <cell r="C8240" t="str">
            <v>HRB500E Φ22</v>
          </cell>
          <cell r="D8240" t="str">
            <v>吨</v>
          </cell>
          <cell r="E8240">
            <v>5</v>
          </cell>
          <cell r="F8240">
            <v>45941</v>
          </cell>
          <cell r="G8240" t="str">
            <v>(五冶建设空港兴城怡心街道83亩项目)成都市双流区怡心街道高峰社区一组剑和路一段空港兴城怡心街道83亩项目中国五冶项目部</v>
          </cell>
          <cell r="H8240" t="str">
            <v>王刚</v>
          </cell>
          <cell r="I8240">
            <v>15881190525</v>
          </cell>
        </row>
        <row r="8241">
          <cell r="A8241" t="str">
            <v>润耀</v>
          </cell>
          <cell r="B8241" t="str">
            <v>螺纹钢</v>
          </cell>
          <cell r="C8241" t="str">
            <v>HRB500E Φ25</v>
          </cell>
          <cell r="D8241" t="str">
            <v>吨</v>
          </cell>
          <cell r="E8241">
            <v>10</v>
          </cell>
          <cell r="F8241">
            <v>45941</v>
          </cell>
          <cell r="G8241" t="str">
            <v>(五冶建设空港兴城怡心街道83亩项目)成都市双流区怡心街道高峰社区一组剑和路一段空港兴城怡心街道83亩项目中国五冶项目部</v>
          </cell>
          <cell r="H8241" t="str">
            <v>王刚</v>
          </cell>
          <cell r="I8241">
            <v>15881190525</v>
          </cell>
        </row>
        <row r="8242">
          <cell r="A8242" t="str">
            <v>润耀</v>
          </cell>
          <cell r="B8242" t="str">
            <v>盘螺</v>
          </cell>
          <cell r="C8242" t="str">
            <v>HRB400E Φ6</v>
          </cell>
          <cell r="D8242" t="str">
            <v>吨</v>
          </cell>
          <cell r="E8242">
            <v>33.6</v>
          </cell>
          <cell r="F8242">
            <v>45941</v>
          </cell>
          <cell r="G8242" t="str">
            <v>（华西酒城南）成都市武侯区火车南站西路8号酒城南项目</v>
          </cell>
          <cell r="H8242" t="str">
            <v>龙耀宇</v>
          </cell>
          <cell r="I8242">
            <v>18384145895</v>
          </cell>
        </row>
        <row r="8243">
          <cell r="A8243" t="str">
            <v>润耀</v>
          </cell>
          <cell r="B8243" t="str">
            <v>盘螺</v>
          </cell>
          <cell r="C8243" t="str">
            <v>HRB400E Φ10</v>
          </cell>
          <cell r="D8243" t="str">
            <v>吨</v>
          </cell>
          <cell r="E8243">
            <v>10</v>
          </cell>
          <cell r="F8243">
            <v>45941</v>
          </cell>
          <cell r="G8243" t="str">
            <v>(宜宾兴港三江新区长江工业园保障性租赁住房建设项目-土建)四川省宜宾市翠屏区永善路南段宜宾市三江新区长江工业园区</v>
          </cell>
          <cell r="H8243" t="str">
            <v>赵元虎</v>
          </cell>
          <cell r="I8243">
            <v>13684167136</v>
          </cell>
        </row>
        <row r="8244">
          <cell r="A8244" t="str">
            <v>润耀</v>
          </cell>
          <cell r="B8244" t="str">
            <v>盘螺</v>
          </cell>
          <cell r="C8244" t="str">
            <v>HRB400E Φ12</v>
          </cell>
          <cell r="D8244" t="str">
            <v>吨</v>
          </cell>
          <cell r="E8244">
            <v>25</v>
          </cell>
          <cell r="F8244">
            <v>45941</v>
          </cell>
          <cell r="G8244" t="str">
            <v>(宜宾兴港三江新区长江工业园保障性租赁住房建设项目-土建)四川省宜宾市翠屏区永善路南段宜宾市三江新区长江工业园区</v>
          </cell>
          <cell r="H8244" t="str">
            <v>赵元虎</v>
          </cell>
          <cell r="I8244">
            <v>13684167136</v>
          </cell>
        </row>
        <row r="8245">
          <cell r="A8245" t="str">
            <v>润耀</v>
          </cell>
          <cell r="B8245" t="str">
            <v>盘螺</v>
          </cell>
          <cell r="C8245" t="str">
            <v>HRB400EФ10</v>
          </cell>
          <cell r="D8245" t="str">
            <v>吨</v>
          </cell>
          <cell r="E8245">
            <v>35</v>
          </cell>
          <cell r="F8245">
            <v>45941</v>
          </cell>
          <cell r="G8245" t="str">
            <v>（中核中原-温江北林医养综合体项目）四川省成都市温江区万春大道第三人民医院东</v>
          </cell>
          <cell r="H8245" t="str">
            <v>蔡杰</v>
          </cell>
          <cell r="I8245">
            <v>18875129329</v>
          </cell>
        </row>
        <row r="8246">
          <cell r="A8246" t="str">
            <v>润耀</v>
          </cell>
          <cell r="B8246" t="str">
            <v>螺纹钢</v>
          </cell>
          <cell r="C8246" t="str">
            <v>HRB400EФ12*9m</v>
          </cell>
          <cell r="D8246" t="str">
            <v>吨</v>
          </cell>
          <cell r="E8246">
            <v>35</v>
          </cell>
          <cell r="F8246">
            <v>45941</v>
          </cell>
          <cell r="G8246" t="str">
            <v>（中核中原-温江北林医养综合体项目）四川省成都市温江区万春大道第三人民医院东</v>
          </cell>
          <cell r="H8246" t="str">
            <v>蔡杰</v>
          </cell>
          <cell r="I8246">
            <v>18875129329</v>
          </cell>
        </row>
        <row r="8247">
          <cell r="A8247" t="str">
            <v>润耀</v>
          </cell>
          <cell r="B8247" t="str">
            <v>盘螺</v>
          </cell>
          <cell r="C8247" t="str">
            <v>HRB400EΦ8</v>
          </cell>
          <cell r="D8247" t="str">
            <v>吨</v>
          </cell>
          <cell r="E8247">
            <v>18</v>
          </cell>
          <cell r="F8247">
            <v>45941</v>
          </cell>
          <cell r="G8247" t="str">
            <v>（中核中原-温江光明苑三期项目）四川省成都市温江区金马街道光明苑三期项目</v>
          </cell>
          <cell r="H8247" t="str">
            <v>王生斌</v>
          </cell>
          <cell r="I8247">
            <v>15228858118</v>
          </cell>
        </row>
        <row r="8248">
          <cell r="A8248" t="str">
            <v>润耀</v>
          </cell>
          <cell r="B8248" t="str">
            <v>盘螺</v>
          </cell>
          <cell r="C8248" t="str">
            <v>HRB400EΦ10</v>
          </cell>
          <cell r="D8248" t="str">
            <v>吨</v>
          </cell>
          <cell r="E8248">
            <v>18</v>
          </cell>
          <cell r="F8248">
            <v>45941</v>
          </cell>
          <cell r="G8248" t="str">
            <v>（中核中原-温江光明苑三期项目）四川省成都市温江区金马街道光明苑三期项目</v>
          </cell>
          <cell r="H8248" t="str">
            <v>王生斌</v>
          </cell>
          <cell r="I8248">
            <v>15228858118</v>
          </cell>
        </row>
        <row r="8249">
          <cell r="A8249" t="str">
            <v>润耀</v>
          </cell>
          <cell r="B8249" t="str">
            <v>螺纹钢</v>
          </cell>
          <cell r="C8249" t="str">
            <v>HRB400EФ12*9m</v>
          </cell>
          <cell r="D8249" t="str">
            <v>吨</v>
          </cell>
          <cell r="E8249">
            <v>18</v>
          </cell>
          <cell r="F8249">
            <v>45941</v>
          </cell>
          <cell r="G8249" t="str">
            <v>（中核中原-温江光明苑三期项目）四川省成都市温江区金马街道光明苑三期项目</v>
          </cell>
          <cell r="H8249" t="str">
            <v>王生斌</v>
          </cell>
          <cell r="I8249">
            <v>15228858118</v>
          </cell>
        </row>
        <row r="8250">
          <cell r="A8250" t="str">
            <v>润耀</v>
          </cell>
          <cell r="B8250" t="str">
            <v>螺纹钢</v>
          </cell>
          <cell r="C8250" t="str">
            <v>HRB400EФ14*9m</v>
          </cell>
          <cell r="D8250" t="str">
            <v>吨</v>
          </cell>
          <cell r="E8250">
            <v>17</v>
          </cell>
          <cell r="F8250">
            <v>45941</v>
          </cell>
          <cell r="G8250" t="str">
            <v>（中核中原-温江光明苑三期项目）四川省成都市温江区金马街道光明苑三期项目</v>
          </cell>
          <cell r="H8250" t="str">
            <v>王生斌</v>
          </cell>
          <cell r="I8250">
            <v>15228858118</v>
          </cell>
        </row>
        <row r="8251">
          <cell r="A8251" t="str">
            <v>润耀</v>
          </cell>
          <cell r="B8251" t="str">
            <v>盘螺</v>
          </cell>
          <cell r="C8251" t="str">
            <v>HRB400EΦ8</v>
          </cell>
          <cell r="D8251" t="str">
            <v>吨</v>
          </cell>
          <cell r="E8251">
            <v>10</v>
          </cell>
          <cell r="F8251">
            <v>45941</v>
          </cell>
          <cell r="G8251" t="str">
            <v>（中核中原-温江光明苑三期项目）四川省成都市温江区金马街道光明苑三期项目</v>
          </cell>
          <cell r="H8251" t="str">
            <v>王生斌</v>
          </cell>
          <cell r="I8251">
            <v>15228858118</v>
          </cell>
        </row>
        <row r="8252">
          <cell r="A8252" t="str">
            <v>润耀</v>
          </cell>
          <cell r="B8252" t="str">
            <v>盘螺</v>
          </cell>
          <cell r="C8252" t="str">
            <v>HRB400EΦ10</v>
          </cell>
          <cell r="D8252" t="str">
            <v>吨</v>
          </cell>
          <cell r="E8252">
            <v>24</v>
          </cell>
          <cell r="F8252">
            <v>45941</v>
          </cell>
          <cell r="G8252" t="str">
            <v>（中核中原-温江光明苑三期项目）四川省成都市温江区金马街道光明苑三期项目</v>
          </cell>
          <cell r="H8252" t="str">
            <v>王生斌</v>
          </cell>
          <cell r="I8252">
            <v>15228858118</v>
          </cell>
        </row>
        <row r="8253">
          <cell r="A8253" t="str">
            <v>润耀</v>
          </cell>
          <cell r="B8253" t="str">
            <v>螺纹钢</v>
          </cell>
          <cell r="C8253" t="str">
            <v>HRB400EФ12*9m</v>
          </cell>
          <cell r="D8253" t="str">
            <v>吨</v>
          </cell>
          <cell r="E8253">
            <v>25</v>
          </cell>
          <cell r="F8253">
            <v>45941</v>
          </cell>
          <cell r="G8253" t="str">
            <v>（中核中原-温江光明苑三期项目）四川省成都市温江区金马街道光明苑三期项目</v>
          </cell>
          <cell r="H8253" t="str">
            <v>王生斌</v>
          </cell>
          <cell r="I8253">
            <v>15228858118</v>
          </cell>
        </row>
        <row r="8254">
          <cell r="A8254" t="str">
            <v>润耀</v>
          </cell>
          <cell r="B8254" t="str">
            <v>螺纹钢</v>
          </cell>
          <cell r="C8254" t="str">
            <v>HRB400EФ14*9m</v>
          </cell>
          <cell r="D8254" t="str">
            <v>吨</v>
          </cell>
          <cell r="E8254">
            <v>10</v>
          </cell>
          <cell r="F8254">
            <v>45941</v>
          </cell>
          <cell r="G8254" t="str">
            <v>（中核中原-温江光明苑三期项目）四川省成都市温江区金马街道光明苑三期项目</v>
          </cell>
          <cell r="H8254" t="str">
            <v>王生斌</v>
          </cell>
          <cell r="I8254">
            <v>15228858118</v>
          </cell>
        </row>
        <row r="8255">
          <cell r="A8255" t="str">
            <v>达钢</v>
          </cell>
          <cell r="B8255" t="str">
            <v>盘螺</v>
          </cell>
          <cell r="C8255" t="str">
            <v>HRB400E Φ8</v>
          </cell>
          <cell r="D8255" t="str">
            <v>吨</v>
          </cell>
          <cell r="E8255">
            <v>24</v>
          </cell>
          <cell r="F8255">
            <v>45941</v>
          </cell>
          <cell r="G8255" t="str">
            <v>（商投建工达州中医药科技园-4工区-10号楼）达州市通川区达州中医药职业学院犀牛大道北段</v>
          </cell>
          <cell r="H8255" t="str">
            <v>张扬</v>
          </cell>
          <cell r="I8255">
            <v>18381904567</v>
          </cell>
        </row>
        <row r="8256">
          <cell r="A8256" t="str">
            <v>达钢</v>
          </cell>
          <cell r="B8256" t="str">
            <v>螺纹钢</v>
          </cell>
          <cell r="C8256" t="str">
            <v>HRB400E Φ25 9m</v>
          </cell>
          <cell r="D8256" t="str">
            <v>吨</v>
          </cell>
          <cell r="E8256">
            <v>12</v>
          </cell>
          <cell r="F8256">
            <v>45941</v>
          </cell>
          <cell r="G8256" t="str">
            <v>（商投建工达州中医药科技园-4工区-10号楼）达州市通川区达州中医药职业学院犀牛大道北段</v>
          </cell>
          <cell r="H8256" t="str">
            <v>张扬</v>
          </cell>
          <cell r="I8256">
            <v>18381904567</v>
          </cell>
        </row>
        <row r="8257">
          <cell r="A8257" t="str">
            <v>达钢</v>
          </cell>
          <cell r="B8257" t="str">
            <v>螺纹钢</v>
          </cell>
          <cell r="C8257" t="str">
            <v>HRB500E Φ25</v>
          </cell>
          <cell r="D8257" t="str">
            <v>吨</v>
          </cell>
          <cell r="E8257">
            <v>21</v>
          </cell>
          <cell r="F8257">
            <v>45941</v>
          </cell>
          <cell r="G8257" t="str">
            <v>（商投建工达州中医药科技园-4工区-10号楼）达州市通川区达州中医药职业学院犀牛大道北段</v>
          </cell>
          <cell r="H8257" t="str">
            <v>张扬</v>
          </cell>
          <cell r="I8257">
            <v>18381904567</v>
          </cell>
        </row>
        <row r="8258">
          <cell r="A8258" t="str">
            <v>泸钢</v>
          </cell>
          <cell r="B8258" t="str">
            <v>螺纹钢</v>
          </cell>
          <cell r="C8258" t="str">
            <v>HRB400E Φ16 9m</v>
          </cell>
          <cell r="D8258" t="str">
            <v>吨</v>
          </cell>
          <cell r="E8258">
            <v>35</v>
          </cell>
          <cell r="F8258">
            <v>45941</v>
          </cell>
          <cell r="G8258" t="str">
            <v>(五冶钢构龙泉东洪片区70亩住宅、商业及配套工程项目二标段)成都市龙泉驿外东洪路地铁2号线惠王陵地铁C口</v>
          </cell>
          <cell r="H8258" t="str">
            <v>蒋嗣伟</v>
          </cell>
          <cell r="I8258">
            <v>15014331252</v>
          </cell>
        </row>
        <row r="8259">
          <cell r="A8259" t="str">
            <v>泸钢</v>
          </cell>
          <cell r="B8259" t="str">
            <v>螺纹钢</v>
          </cell>
          <cell r="C8259" t="str">
            <v>HRB400E Φ18 9m</v>
          </cell>
          <cell r="D8259" t="str">
            <v>吨</v>
          </cell>
          <cell r="E8259">
            <v>20</v>
          </cell>
          <cell r="F8259">
            <v>45941</v>
          </cell>
          <cell r="G8259" t="str">
            <v>(五冶钢构龙泉东洪片区70亩住宅、商业及配套工程项目二标段)成都市龙泉驿外东洪路地铁2号线惠王陵地铁C口</v>
          </cell>
          <cell r="H8259" t="str">
            <v>蒋嗣伟</v>
          </cell>
          <cell r="I8259">
            <v>15014331252</v>
          </cell>
        </row>
        <row r="8260">
          <cell r="A8260" t="str">
            <v>泸钢</v>
          </cell>
          <cell r="B8260" t="str">
            <v>螺纹钢</v>
          </cell>
          <cell r="C8260" t="str">
            <v>HRB400E Φ22 9m</v>
          </cell>
          <cell r="D8260" t="str">
            <v>吨</v>
          </cell>
          <cell r="E8260">
            <v>12</v>
          </cell>
          <cell r="F8260">
            <v>45941</v>
          </cell>
          <cell r="G8260" t="str">
            <v>(五冶钢构龙泉东洪片区70亩住宅、商业及配套工程项目二标段)成都市龙泉驿外东洪路地铁2号线惠王陵地铁C口</v>
          </cell>
          <cell r="H8260" t="str">
            <v>蒋嗣伟</v>
          </cell>
          <cell r="I8260">
            <v>15014331252</v>
          </cell>
        </row>
        <row r="8261">
          <cell r="A8261" t="str">
            <v>泸钢</v>
          </cell>
          <cell r="B8261" t="str">
            <v>螺纹钢</v>
          </cell>
          <cell r="C8261" t="str">
            <v>HRB500E Φ22</v>
          </cell>
          <cell r="D8261" t="str">
            <v>吨</v>
          </cell>
          <cell r="E8261">
            <v>3</v>
          </cell>
          <cell r="F8261">
            <v>45941</v>
          </cell>
          <cell r="G8261" t="str">
            <v>(五冶钢构龙泉东洪片区70亩住宅、商业及配套工程项目二标段)成都市龙泉驿外东洪路地铁2号线惠王陵地铁C口</v>
          </cell>
          <cell r="H8261" t="str">
            <v>蒋嗣伟</v>
          </cell>
          <cell r="I8261">
            <v>15014331252</v>
          </cell>
        </row>
        <row r="8262">
          <cell r="A8262" t="str">
            <v>泸钢</v>
          </cell>
          <cell r="B8262" t="str">
            <v>盘螺</v>
          </cell>
          <cell r="C8262" t="str">
            <v>HRB400E Φ10</v>
          </cell>
          <cell r="D8262" t="str">
            <v>吨</v>
          </cell>
          <cell r="E8262">
            <v>30</v>
          </cell>
          <cell r="F8262">
            <v>45941</v>
          </cell>
          <cell r="G8262" t="str">
            <v>(五冶钢构龙泉东洪片区70亩住宅、商业及配套工程项目一标段)成都市龙泉驿外东洪路地铁2号线惠王陵地铁C口</v>
          </cell>
          <cell r="H8262" t="str">
            <v>邹爱国</v>
          </cell>
          <cell r="I8262">
            <v>13540231225</v>
          </cell>
        </row>
        <row r="8263">
          <cell r="A8263" t="str">
            <v>泸钢</v>
          </cell>
          <cell r="B8263" t="str">
            <v>螺纹钢</v>
          </cell>
          <cell r="C8263" t="str">
            <v>HRB400E Φ12 9m</v>
          </cell>
          <cell r="D8263" t="str">
            <v>吨</v>
          </cell>
          <cell r="E8263">
            <v>75</v>
          </cell>
          <cell r="F8263">
            <v>45941</v>
          </cell>
          <cell r="G8263" t="str">
            <v>(五冶钢构龙泉东洪片区70亩住宅、商业及配套工程项目一标段)成都市龙泉驿外东洪路地铁2号线惠王陵地铁C口</v>
          </cell>
          <cell r="H8263" t="str">
            <v>邹爱国</v>
          </cell>
          <cell r="I8263">
            <v>13540231225</v>
          </cell>
        </row>
        <row r="8264">
          <cell r="A8264" t="str">
            <v>泸钢</v>
          </cell>
          <cell r="B8264" t="str">
            <v>螺纹钢</v>
          </cell>
          <cell r="C8264" t="str">
            <v>HRB400E Φ14 9m</v>
          </cell>
          <cell r="D8264" t="str">
            <v>吨</v>
          </cell>
          <cell r="E8264">
            <v>13</v>
          </cell>
          <cell r="F8264">
            <v>45941</v>
          </cell>
          <cell r="G8264" t="str">
            <v>(五冶钢构龙泉东洪片区70亩住宅、商业及配套工程项目一标段)成都市龙泉驿外东洪路地铁2号线惠王陵地铁C口</v>
          </cell>
          <cell r="H8264" t="str">
            <v>邹爱国</v>
          </cell>
          <cell r="I8264">
            <v>13540231225</v>
          </cell>
        </row>
        <row r="8265">
          <cell r="A8265" t="str">
            <v>泸钢</v>
          </cell>
          <cell r="B8265" t="str">
            <v>螺纹钢</v>
          </cell>
          <cell r="C8265" t="str">
            <v>HRB400E Φ16 9m</v>
          </cell>
          <cell r="D8265" t="str">
            <v>吨</v>
          </cell>
          <cell r="E8265">
            <v>16</v>
          </cell>
          <cell r="F8265">
            <v>45941</v>
          </cell>
          <cell r="G8265" t="str">
            <v>(五冶钢构龙泉东洪片区70亩住宅、商业及配套工程项目一标段)成都市龙泉驿外东洪路地铁2号线惠王陵地铁C口</v>
          </cell>
          <cell r="H8265" t="str">
            <v>邹爱国</v>
          </cell>
          <cell r="I8265">
            <v>13540231225</v>
          </cell>
        </row>
        <row r="8266">
          <cell r="A8266" t="str">
            <v>泸钢</v>
          </cell>
          <cell r="B8266" t="str">
            <v>螺纹钢</v>
          </cell>
          <cell r="C8266" t="str">
            <v>HRB400E Φ18 9m</v>
          </cell>
          <cell r="D8266" t="str">
            <v>吨</v>
          </cell>
          <cell r="E8266">
            <v>20</v>
          </cell>
          <cell r="F8266">
            <v>45941</v>
          </cell>
          <cell r="G8266" t="str">
            <v>(五冶钢构龙泉东洪片区70亩住宅、商业及配套工程项目一标段)成都市龙泉驿外东洪路地铁2号线惠王陵地铁C口</v>
          </cell>
          <cell r="H8266" t="str">
            <v>邹爱国</v>
          </cell>
          <cell r="I8266">
            <v>13540231225</v>
          </cell>
        </row>
        <row r="8267">
          <cell r="A8267" t="str">
            <v>泸钢</v>
          </cell>
          <cell r="B8267" t="str">
            <v>螺纹钢</v>
          </cell>
          <cell r="C8267" t="str">
            <v>HRB400E Φ20 9m</v>
          </cell>
          <cell r="D8267" t="str">
            <v>吨</v>
          </cell>
          <cell r="E8267">
            <v>28</v>
          </cell>
          <cell r="F8267">
            <v>45941</v>
          </cell>
          <cell r="G8267" t="str">
            <v>(五冶钢构龙泉东洪片区70亩住宅、商业及配套工程项目一标段)成都市龙泉驿外东洪路地铁2号线惠王陵地铁C口</v>
          </cell>
          <cell r="H8267" t="str">
            <v>邹爱国</v>
          </cell>
          <cell r="I8267">
            <v>13540231225</v>
          </cell>
        </row>
        <row r="8268">
          <cell r="A8268" t="str">
            <v>泸钢</v>
          </cell>
          <cell r="B8268" t="str">
            <v>螺纹钢</v>
          </cell>
          <cell r="C8268" t="str">
            <v>HRB400E Φ22 9m</v>
          </cell>
          <cell r="D8268" t="str">
            <v>吨</v>
          </cell>
          <cell r="E8268">
            <v>36</v>
          </cell>
          <cell r="F8268">
            <v>45941</v>
          </cell>
          <cell r="G8268" t="str">
            <v>(五冶钢构龙泉东洪片区70亩住宅、商业及配套工程项目一标段)成都市龙泉驿外东洪路地铁2号线惠王陵地铁C口</v>
          </cell>
          <cell r="H8268" t="str">
            <v>邹爱国</v>
          </cell>
          <cell r="I8268">
            <v>13540231225</v>
          </cell>
        </row>
        <row r="8269">
          <cell r="A8269" t="str">
            <v>泸钢</v>
          </cell>
          <cell r="B8269" t="str">
            <v>螺纹钢</v>
          </cell>
          <cell r="C8269" t="str">
            <v>HRB400E Φ25 9m</v>
          </cell>
          <cell r="D8269" t="str">
            <v>吨</v>
          </cell>
          <cell r="E8269">
            <v>8</v>
          </cell>
          <cell r="F8269">
            <v>45941</v>
          </cell>
          <cell r="G8269" t="str">
            <v>(五冶钢构龙泉东洪片区70亩住宅、商业及配套工程项目一标段)成都市龙泉驿外东洪路地铁2号线惠王陵地铁C口</v>
          </cell>
          <cell r="H8269" t="str">
            <v>邹爱国</v>
          </cell>
          <cell r="I8269">
            <v>13540231225</v>
          </cell>
        </row>
        <row r="8270">
          <cell r="A8270" t="str">
            <v>泸钢</v>
          </cell>
          <cell r="B8270" t="str">
            <v>盘螺</v>
          </cell>
          <cell r="C8270" t="str">
            <v>HRB400E Φ10</v>
          </cell>
          <cell r="D8270" t="str">
            <v>吨</v>
          </cell>
          <cell r="E8270">
            <v>35</v>
          </cell>
          <cell r="F8270">
            <v>45941</v>
          </cell>
          <cell r="G8270" t="str">
            <v>(五冶钢构龙泉东洪片区85亩住宅、商业及配套工程项目二标段)成都市龙泉驿外东洪路地铁2号线惠王陵地铁C口</v>
          </cell>
          <cell r="H8270" t="str">
            <v>李渊</v>
          </cell>
          <cell r="I8270">
            <v>18381013849</v>
          </cell>
        </row>
        <row r="8271">
          <cell r="A8271" t="str">
            <v>泸钢</v>
          </cell>
          <cell r="B8271" t="str">
            <v>螺纹钢</v>
          </cell>
          <cell r="C8271" t="str">
            <v>HRB400E Φ14 9m</v>
          </cell>
          <cell r="D8271" t="str">
            <v>吨</v>
          </cell>
          <cell r="E8271">
            <v>35</v>
          </cell>
          <cell r="F8271">
            <v>45941</v>
          </cell>
          <cell r="G8271" t="str">
            <v>(五冶钢构龙泉东洪片区85亩住宅、商业及配套工程项目二标段)成都市龙泉驿外东洪路地铁2号线惠王陵地铁C口</v>
          </cell>
          <cell r="H8271" t="str">
            <v>李渊</v>
          </cell>
          <cell r="I8271">
            <v>18381013849</v>
          </cell>
        </row>
        <row r="8272">
          <cell r="A8272" t="str">
            <v>泸钢</v>
          </cell>
          <cell r="B8272" t="str">
            <v>螺纹钢</v>
          </cell>
          <cell r="C8272" t="str">
            <v>HRB400E Φ20 9m</v>
          </cell>
          <cell r="D8272" t="str">
            <v>吨</v>
          </cell>
          <cell r="E8272">
            <v>25</v>
          </cell>
          <cell r="F8272">
            <v>45941</v>
          </cell>
          <cell r="G8272" t="str">
            <v>(五冶钢构龙泉东洪片区85亩住宅、商业及配套工程项目二标段)成都市龙泉驿外东洪路地铁2号线惠王陵地铁C口</v>
          </cell>
          <cell r="H8272" t="str">
            <v>李渊</v>
          </cell>
          <cell r="I8272">
            <v>18381013849</v>
          </cell>
        </row>
        <row r="8273">
          <cell r="A8273" t="str">
            <v>泸钢</v>
          </cell>
          <cell r="B8273" t="str">
            <v>螺纹钢</v>
          </cell>
          <cell r="C8273" t="str">
            <v>HRB400E Φ22 9m</v>
          </cell>
          <cell r="D8273" t="str">
            <v>吨</v>
          </cell>
          <cell r="E8273">
            <v>21</v>
          </cell>
          <cell r="F8273">
            <v>45941</v>
          </cell>
          <cell r="G8273" t="str">
            <v>(五冶钢构龙泉东洪片区85亩住宅、商业及配套工程项目二标段)成都市龙泉驿外东洪路地铁2号线惠王陵地铁C口</v>
          </cell>
          <cell r="H8273" t="str">
            <v>李渊</v>
          </cell>
          <cell r="I8273">
            <v>18381013849</v>
          </cell>
        </row>
        <row r="8274">
          <cell r="A8274" t="str">
            <v>泸钢</v>
          </cell>
          <cell r="B8274" t="str">
            <v>螺纹钢</v>
          </cell>
          <cell r="C8274" t="str">
            <v>HRB400E Φ25 9m</v>
          </cell>
          <cell r="D8274" t="str">
            <v>吨</v>
          </cell>
          <cell r="E8274">
            <v>9</v>
          </cell>
          <cell r="F8274">
            <v>45941</v>
          </cell>
          <cell r="G8274" t="str">
            <v>(五冶钢构龙泉东洪片区85亩住宅、商业及配套工程项目二标段)成都市龙泉驿外东洪路地铁2号线惠王陵地铁C口</v>
          </cell>
          <cell r="H8274" t="str">
            <v>李渊</v>
          </cell>
          <cell r="I8274">
            <v>18381013849</v>
          </cell>
        </row>
        <row r="8275">
          <cell r="A8275" t="str">
            <v>泸钢</v>
          </cell>
          <cell r="B8275" t="str">
            <v>盘螺</v>
          </cell>
          <cell r="C8275" t="str">
            <v>HRB400E Φ6</v>
          </cell>
          <cell r="D8275" t="str">
            <v>吨</v>
          </cell>
          <cell r="E8275">
            <v>8</v>
          </cell>
          <cell r="F8275">
            <v>45941</v>
          </cell>
          <cell r="G8275" t="str">
            <v>(五冶钢构龙泉东洪片区85亩住宅、商业及配套工程项目三标段)成都市龙泉驿外东洪路地铁2号线惠王陵地铁C口</v>
          </cell>
          <cell r="H8275" t="str">
            <v>王军宝</v>
          </cell>
          <cell r="I8275">
            <v>13889142392</v>
          </cell>
        </row>
        <row r="8276">
          <cell r="A8276" t="str">
            <v>泸钢</v>
          </cell>
          <cell r="B8276" t="str">
            <v>螺纹钢</v>
          </cell>
          <cell r="C8276" t="str">
            <v>HRB400E Φ12 9m</v>
          </cell>
          <cell r="D8276" t="str">
            <v>吨</v>
          </cell>
          <cell r="E8276">
            <v>30</v>
          </cell>
          <cell r="F8276">
            <v>45941</v>
          </cell>
          <cell r="G8276" t="str">
            <v>(五冶钢构龙泉东洪片区85亩住宅、商业及配套工程项目三标段)成都市龙泉驿外东洪路地铁2号线惠王陵地铁C口</v>
          </cell>
          <cell r="H8276" t="str">
            <v>王军宝</v>
          </cell>
          <cell r="I8276">
            <v>13889142392</v>
          </cell>
        </row>
        <row r="8277">
          <cell r="A8277" t="str">
            <v>泸钢</v>
          </cell>
          <cell r="B8277" t="str">
            <v>螺纹钢</v>
          </cell>
          <cell r="C8277" t="str">
            <v>HRB400E Φ14 9m</v>
          </cell>
          <cell r="D8277" t="str">
            <v>吨</v>
          </cell>
          <cell r="E8277">
            <v>6</v>
          </cell>
          <cell r="F8277">
            <v>45941</v>
          </cell>
          <cell r="G8277" t="str">
            <v>(五冶钢构龙泉东洪片区85亩住宅、商业及配套工程项目三标段)成都市龙泉驿外东洪路地铁2号线惠王陵地铁C口</v>
          </cell>
          <cell r="H8277" t="str">
            <v>王军宝</v>
          </cell>
          <cell r="I8277">
            <v>13889142392</v>
          </cell>
        </row>
        <row r="8278">
          <cell r="A8278" t="str">
            <v>泸钢</v>
          </cell>
          <cell r="B8278" t="str">
            <v>螺纹钢</v>
          </cell>
          <cell r="C8278" t="str">
            <v>HRB400E Φ16 9m</v>
          </cell>
          <cell r="D8278" t="str">
            <v>吨</v>
          </cell>
          <cell r="E8278">
            <v>10</v>
          </cell>
          <cell r="F8278">
            <v>45941</v>
          </cell>
          <cell r="G8278" t="str">
            <v>(五冶钢构龙泉东洪片区85亩住宅、商业及配套工程项目三标段)成都市龙泉驿外东洪路地铁2号线惠王陵地铁C口</v>
          </cell>
          <cell r="H8278" t="str">
            <v>王军宝</v>
          </cell>
          <cell r="I8278">
            <v>13889142392</v>
          </cell>
        </row>
        <row r="8279">
          <cell r="A8279" t="str">
            <v>泸钢</v>
          </cell>
          <cell r="B8279" t="str">
            <v>螺纹钢</v>
          </cell>
          <cell r="C8279" t="str">
            <v>HRB400E Φ18 9m</v>
          </cell>
          <cell r="D8279" t="str">
            <v>吨</v>
          </cell>
          <cell r="E8279">
            <v>14</v>
          </cell>
          <cell r="F8279">
            <v>45941</v>
          </cell>
          <cell r="G8279" t="str">
            <v>(五冶钢构龙泉东洪片区85亩住宅、商业及配套工程项目三标段)成都市龙泉驿外东洪路地铁2号线惠王陵地铁C口</v>
          </cell>
          <cell r="H8279" t="str">
            <v>王军宝</v>
          </cell>
          <cell r="I8279">
            <v>13889142392</v>
          </cell>
        </row>
        <row r="8280">
          <cell r="A8280" t="str">
            <v>泸钢</v>
          </cell>
          <cell r="B8280" t="str">
            <v>螺纹钢</v>
          </cell>
          <cell r="C8280" t="str">
            <v>HRB400E Φ20 9m</v>
          </cell>
          <cell r="D8280" t="str">
            <v>吨</v>
          </cell>
          <cell r="E8280">
            <v>15</v>
          </cell>
          <cell r="F8280">
            <v>45941</v>
          </cell>
          <cell r="G8280" t="str">
            <v>(五冶钢构龙泉东洪片区85亩住宅、商业及配套工程项目三标段)成都市龙泉驿外东洪路地铁2号线惠王陵地铁C口</v>
          </cell>
          <cell r="H8280" t="str">
            <v>王军宝</v>
          </cell>
          <cell r="I8280">
            <v>13889142392</v>
          </cell>
        </row>
        <row r="8281">
          <cell r="A8281" t="str">
            <v>泸钢</v>
          </cell>
          <cell r="B8281" t="str">
            <v>螺纹钢</v>
          </cell>
          <cell r="C8281" t="str">
            <v>HRB400E Φ22 9m</v>
          </cell>
          <cell r="D8281" t="str">
            <v>吨</v>
          </cell>
          <cell r="E8281">
            <v>8</v>
          </cell>
          <cell r="F8281">
            <v>45941</v>
          </cell>
          <cell r="G8281" t="str">
            <v>(五冶钢构龙泉东洪片区85亩住宅、商业及配套工程项目三标段)成都市龙泉驿外东洪路地铁2号线惠王陵地铁C口</v>
          </cell>
          <cell r="H8281" t="str">
            <v>王军宝</v>
          </cell>
          <cell r="I8281">
            <v>13889142392</v>
          </cell>
        </row>
        <row r="8282">
          <cell r="A8282" t="str">
            <v>泸钢</v>
          </cell>
          <cell r="B8282" t="str">
            <v>螺纹钢</v>
          </cell>
          <cell r="C8282" t="str">
            <v>HRB400E Φ25 9m</v>
          </cell>
          <cell r="D8282" t="str">
            <v>吨</v>
          </cell>
          <cell r="E8282">
            <v>2</v>
          </cell>
          <cell r="F8282">
            <v>45941</v>
          </cell>
          <cell r="G8282" t="str">
            <v>(五冶钢构龙泉东洪片区85亩住宅、商业及配套工程项目三标段)成都市龙泉驿外东洪路地铁2号线惠王陵地铁C口</v>
          </cell>
          <cell r="H8282" t="str">
            <v>王军宝</v>
          </cell>
          <cell r="I8282">
            <v>13889142392</v>
          </cell>
        </row>
        <row r="8283">
          <cell r="A8283" t="str">
            <v>泸钢</v>
          </cell>
          <cell r="B8283" t="str">
            <v>盘螺</v>
          </cell>
          <cell r="C8283" t="str">
            <v>HRB400E Φ10</v>
          </cell>
          <cell r="D8283" t="str">
            <v>吨</v>
          </cell>
          <cell r="E8283">
            <v>35</v>
          </cell>
          <cell r="F8283">
            <v>45941</v>
          </cell>
          <cell r="G8283" t="str">
            <v>(五冶钢构龙泉东洪片区70亩住宅、商业及配套工程项目二标段)成都市龙泉驿外东洪路地铁2号线惠王陵地铁C口</v>
          </cell>
          <cell r="H8283" t="str">
            <v>蒋嗣伟</v>
          </cell>
          <cell r="I8283">
            <v>15014331252</v>
          </cell>
        </row>
        <row r="8284">
          <cell r="A8284" t="str">
            <v>润耀</v>
          </cell>
          <cell r="B8284" t="str">
            <v>螺纹钢</v>
          </cell>
          <cell r="C8284" t="str">
            <v>HRB500EФ25*9m</v>
          </cell>
          <cell r="D8284" t="str">
            <v>吨</v>
          </cell>
          <cell r="E8284">
            <v>35</v>
          </cell>
          <cell r="F8284">
            <v>45942</v>
          </cell>
          <cell r="G8284" t="str">
            <v>（中核中原-温江北林医养综合体项目）四川省成都市温江区万春大道第三人民医院东</v>
          </cell>
          <cell r="H8284" t="str">
            <v>蔡杰</v>
          </cell>
          <cell r="I8284">
            <v>18875129329</v>
          </cell>
        </row>
        <row r="8285">
          <cell r="A8285" t="str">
            <v>润耀（代）</v>
          </cell>
          <cell r="B8285" t="str">
            <v>盘圆</v>
          </cell>
          <cell r="C8285" t="str">
            <v>HPB300Ф6</v>
          </cell>
          <cell r="D8285" t="str">
            <v>吨</v>
          </cell>
          <cell r="E8285">
            <v>2</v>
          </cell>
          <cell r="F8285">
            <v>45942</v>
          </cell>
          <cell r="G8285" t="str">
            <v>（成铁西物-吴场实训基地新建大机模驾实训房项目）四川省乐山市夹江县吴场镇</v>
          </cell>
          <cell r="H8285" t="str">
            <v>黄永福</v>
          </cell>
          <cell r="I8285" t="str">
            <v>15982823571</v>
          </cell>
        </row>
        <row r="8286">
          <cell r="A8286" t="str">
            <v>润耀（代）</v>
          </cell>
          <cell r="B8286" t="str">
            <v>盘螺</v>
          </cell>
          <cell r="C8286" t="str">
            <v>HRB400EФ8</v>
          </cell>
          <cell r="D8286" t="str">
            <v>吨</v>
          </cell>
          <cell r="E8286">
            <v>2</v>
          </cell>
          <cell r="F8286">
            <v>45942</v>
          </cell>
          <cell r="G8286" t="str">
            <v>（成铁西物-吴场实训基地新建大机模驾实训房项目）四川省乐山市夹江县吴场镇</v>
          </cell>
          <cell r="H8286" t="str">
            <v>黄永福</v>
          </cell>
          <cell r="I8286" t="str">
            <v>15982823571</v>
          </cell>
        </row>
        <row r="8287">
          <cell r="A8287" t="str">
            <v>润耀（代）</v>
          </cell>
          <cell r="B8287" t="str">
            <v>螺纹钢</v>
          </cell>
          <cell r="C8287" t="str">
            <v>HRB400EФ12*9m</v>
          </cell>
          <cell r="D8287" t="str">
            <v>吨</v>
          </cell>
          <cell r="E8287">
            <v>4</v>
          </cell>
          <cell r="F8287">
            <v>45942</v>
          </cell>
          <cell r="G8287" t="str">
            <v>（成铁西物-吴场实训基地新建大机模驾实训房项目）四川省乐山市夹江县吴场镇</v>
          </cell>
          <cell r="H8287" t="str">
            <v>黄永福</v>
          </cell>
          <cell r="I8287" t="str">
            <v>15982823571</v>
          </cell>
        </row>
        <row r="8288">
          <cell r="A8288" t="str">
            <v>润耀（代）</v>
          </cell>
          <cell r="B8288" t="str">
            <v>螺纹钢</v>
          </cell>
          <cell r="C8288" t="str">
            <v>HRB400EФ16*9m</v>
          </cell>
          <cell r="D8288" t="str">
            <v>吨</v>
          </cell>
          <cell r="E8288">
            <v>2</v>
          </cell>
          <cell r="F8288">
            <v>45942</v>
          </cell>
          <cell r="G8288" t="str">
            <v>（成铁西物-吴场实训基地新建大机模驾实训房项目）四川省乐山市夹江县吴场镇</v>
          </cell>
          <cell r="H8288" t="str">
            <v>黄永福</v>
          </cell>
          <cell r="I8288" t="str">
            <v>15982823571</v>
          </cell>
        </row>
        <row r="8289">
          <cell r="A8289" t="str">
            <v>润耀（代）</v>
          </cell>
          <cell r="B8289" t="str">
            <v>螺纹钢</v>
          </cell>
          <cell r="C8289" t="str">
            <v>HRB400EФ20*9m</v>
          </cell>
          <cell r="D8289" t="str">
            <v>吨</v>
          </cell>
          <cell r="E8289">
            <v>2</v>
          </cell>
          <cell r="F8289">
            <v>45942</v>
          </cell>
          <cell r="G8289" t="str">
            <v>（成铁西物-吴场实训基地新建大机模驾实训房项目）四川省乐山市夹江县吴场镇</v>
          </cell>
          <cell r="H8289" t="str">
            <v>黄永福</v>
          </cell>
          <cell r="I8289" t="str">
            <v>15982823571</v>
          </cell>
        </row>
        <row r="8290">
          <cell r="A8290" t="str">
            <v>润耀（代）</v>
          </cell>
          <cell r="B8290" t="str">
            <v>螺纹钢</v>
          </cell>
          <cell r="C8290" t="str">
            <v>HRB400EФ22*9m</v>
          </cell>
          <cell r="D8290" t="str">
            <v>吨</v>
          </cell>
          <cell r="E8290">
            <v>2</v>
          </cell>
          <cell r="F8290">
            <v>45942</v>
          </cell>
          <cell r="G8290" t="str">
            <v>（成铁西物-吴场实训基地新建大机模驾实训房项目）四川省乐山市夹江县吴场镇</v>
          </cell>
          <cell r="H8290" t="str">
            <v>黄永福</v>
          </cell>
          <cell r="I8290" t="str">
            <v>15982823571</v>
          </cell>
        </row>
        <row r="8291">
          <cell r="A8291" t="str">
            <v>润耀</v>
          </cell>
          <cell r="B8291" t="str">
            <v>螺纹钢</v>
          </cell>
          <cell r="C8291" t="str">
            <v>HRB400EФ25*9m</v>
          </cell>
          <cell r="D8291" t="str">
            <v>吨</v>
          </cell>
          <cell r="E8291">
            <v>35</v>
          </cell>
          <cell r="F8291">
            <v>45942</v>
          </cell>
          <cell r="G8291" t="str">
            <v>（中铁三局集团有限公司成绵乐客专乐山站站房改扩建项目经理部）四川省乐山市市中区瑞祥路与至乐路交叉口西侧</v>
          </cell>
          <cell r="H8291" t="str">
            <v>王鹏</v>
          </cell>
          <cell r="I8291" t="str">
            <v>153 4056 0935</v>
          </cell>
        </row>
        <row r="8292">
          <cell r="A8292" t="str">
            <v>润耀</v>
          </cell>
          <cell r="B8292" t="str">
            <v>螺纹钢</v>
          </cell>
          <cell r="C8292" t="str">
            <v>HRB400EФ28*9m</v>
          </cell>
          <cell r="D8292" t="str">
            <v>吨</v>
          </cell>
          <cell r="E8292">
            <v>35</v>
          </cell>
          <cell r="F8292">
            <v>45942</v>
          </cell>
          <cell r="G8292" t="str">
            <v>（中铁三局集团有限公司成绵乐客专乐山站站房改扩建项目经理部）四川省乐山市市中区瑞祥路与至乐路交叉口西侧</v>
          </cell>
          <cell r="H8292" t="str">
            <v>王鹏</v>
          </cell>
          <cell r="I8292" t="str">
            <v>153 4056 0935</v>
          </cell>
        </row>
        <row r="8293">
          <cell r="A8293" t="str">
            <v>钢固融</v>
          </cell>
          <cell r="B8293" t="str">
            <v>高线</v>
          </cell>
          <cell r="C8293" t="str">
            <v>HPB300Ф10</v>
          </cell>
          <cell r="D8293" t="str">
            <v>吨</v>
          </cell>
          <cell r="E8293">
            <v>2.5</v>
          </cell>
          <cell r="F8293">
            <v>45942</v>
          </cell>
          <cell r="G8293" t="str">
            <v>（五局新津tod项目）成都市新津区旭辉天府未来城南(华金路南)</v>
          </cell>
          <cell r="H8293" t="str">
            <v>李霜</v>
          </cell>
          <cell r="I8293">
            <v>18785086540</v>
          </cell>
        </row>
        <row r="8294">
          <cell r="A8294" t="str">
            <v>钢固融</v>
          </cell>
          <cell r="B8294" t="str">
            <v>盘螺</v>
          </cell>
          <cell r="C8294" t="str">
            <v>HRB400EФ6</v>
          </cell>
          <cell r="D8294" t="str">
            <v>吨</v>
          </cell>
          <cell r="E8294">
            <v>7.5</v>
          </cell>
          <cell r="F8294">
            <v>45942</v>
          </cell>
          <cell r="G8294" t="str">
            <v>（五局新津tod项目）成都市新津区旭辉天府未来城南(华金路南)</v>
          </cell>
          <cell r="H8294" t="str">
            <v>李霜</v>
          </cell>
          <cell r="I8294">
            <v>18785086540</v>
          </cell>
        </row>
        <row r="8295">
          <cell r="A8295" t="str">
            <v>钢固融</v>
          </cell>
          <cell r="B8295" t="str">
            <v>盘螺</v>
          </cell>
          <cell r="C8295" t="str">
            <v>HRB400EФ8</v>
          </cell>
          <cell r="D8295" t="str">
            <v>吨</v>
          </cell>
          <cell r="E8295">
            <v>7</v>
          </cell>
          <cell r="F8295">
            <v>45942</v>
          </cell>
          <cell r="G8295" t="str">
            <v>（五局新津tod项目）成都市新津区旭辉天府未来城南(华金路南)</v>
          </cell>
          <cell r="H8295" t="str">
            <v>李霜</v>
          </cell>
          <cell r="I8295">
            <v>18785086540</v>
          </cell>
        </row>
        <row r="8296">
          <cell r="A8296" t="str">
            <v>钢固融</v>
          </cell>
          <cell r="B8296" t="str">
            <v>盘螺</v>
          </cell>
          <cell r="C8296" t="str">
            <v>HRB400EФ10</v>
          </cell>
          <cell r="D8296" t="str">
            <v>吨</v>
          </cell>
          <cell r="E8296">
            <v>5</v>
          </cell>
          <cell r="F8296">
            <v>45942</v>
          </cell>
          <cell r="G8296" t="str">
            <v>（五局新津tod项目）成都市新津区旭辉天府未来城南(华金路南)</v>
          </cell>
          <cell r="H8296" t="str">
            <v>李霜</v>
          </cell>
          <cell r="I8296">
            <v>18785086540</v>
          </cell>
        </row>
        <row r="8297">
          <cell r="A8297" t="str">
            <v>钢固融</v>
          </cell>
          <cell r="B8297" t="str">
            <v>螺纹钢</v>
          </cell>
          <cell r="C8297" t="str">
            <v>HRB400EФ12，9m</v>
          </cell>
          <cell r="D8297" t="str">
            <v>吨</v>
          </cell>
          <cell r="E8297">
            <v>10</v>
          </cell>
          <cell r="F8297">
            <v>45942</v>
          </cell>
          <cell r="G8297" t="str">
            <v>（五局新津tod项目）成都市新津区旭辉天府未来城南(华金路南)</v>
          </cell>
          <cell r="H8297" t="str">
            <v>李霜</v>
          </cell>
          <cell r="I8297">
            <v>18785086540</v>
          </cell>
        </row>
        <row r="8298">
          <cell r="A8298" t="str">
            <v>钢固融</v>
          </cell>
          <cell r="B8298" t="str">
            <v>螺纹钢</v>
          </cell>
          <cell r="C8298" t="str">
            <v>HRB400EФ18，9m</v>
          </cell>
          <cell r="D8298" t="str">
            <v>吨</v>
          </cell>
          <cell r="E8298">
            <v>3</v>
          </cell>
          <cell r="F8298">
            <v>45942</v>
          </cell>
          <cell r="G8298" t="str">
            <v>（五局新津tod项目）成都市新津区旭辉天府未来城南(华金路南)</v>
          </cell>
          <cell r="H8298" t="str">
            <v>李霜</v>
          </cell>
          <cell r="I8298">
            <v>18785086540</v>
          </cell>
        </row>
        <row r="8299">
          <cell r="A8299" t="str">
            <v>德胜</v>
          </cell>
          <cell r="B8299" t="str">
            <v>螺纹钢</v>
          </cell>
          <cell r="C8299" t="str">
            <v>HRB400EФ25*9m</v>
          </cell>
          <cell r="D8299" t="str">
            <v>吨</v>
          </cell>
          <cell r="E8299">
            <v>18</v>
          </cell>
          <cell r="F8299">
            <v>45943</v>
          </cell>
          <cell r="G8299" t="str">
            <v>（中铁三局集团有限公司成绵乐客专乐山站站房改扩建项目经理部）四川省乐山市市中区瑞祥路与至乐路交叉口西侧</v>
          </cell>
          <cell r="H8299" t="str">
            <v>王鹏</v>
          </cell>
          <cell r="I8299" t="str">
            <v>153 4056 0935</v>
          </cell>
        </row>
        <row r="8300">
          <cell r="A8300" t="str">
            <v>德胜</v>
          </cell>
          <cell r="B8300" t="str">
            <v>螺纹钢</v>
          </cell>
          <cell r="C8300" t="str">
            <v>HRB400EФ28*9m</v>
          </cell>
          <cell r="D8300" t="str">
            <v>吨</v>
          </cell>
          <cell r="E8300">
            <v>122</v>
          </cell>
          <cell r="F8300">
            <v>45943</v>
          </cell>
          <cell r="G8300" t="str">
            <v>（中铁三局集团有限公司成绵乐客专乐山站站房改扩建项目经理部）四川省乐山市市中区瑞祥路与至乐路交叉口西侧</v>
          </cell>
          <cell r="H8300" t="str">
            <v>王鹏</v>
          </cell>
          <cell r="I8300" t="str">
            <v>153 4056 0935</v>
          </cell>
        </row>
        <row r="8301">
          <cell r="A8301" t="str">
            <v>德胜</v>
          </cell>
          <cell r="B8301" t="str">
            <v>螺纹钢</v>
          </cell>
          <cell r="C8301" t="str">
            <v>HRB400EФ14，12m</v>
          </cell>
          <cell r="D8301" t="str">
            <v>吨</v>
          </cell>
          <cell r="E8301">
            <v>70</v>
          </cell>
          <cell r="F8301">
            <v>45943</v>
          </cell>
          <cell r="G8301" t="str">
            <v>（中铁广州局-成渝扩容2标）四川省资阳市雁江区石岭镇易家沟2号梁场</v>
          </cell>
          <cell r="H8301" t="str">
            <v>孙鹏飞</v>
          </cell>
          <cell r="I8301">
            <v>18011784798</v>
          </cell>
        </row>
        <row r="8302">
          <cell r="A8302" t="str">
            <v>德胜</v>
          </cell>
          <cell r="B8302" t="str">
            <v>螺纹钢</v>
          </cell>
          <cell r="C8302" t="str">
            <v>HRB400EФ25，12m</v>
          </cell>
          <cell r="D8302" t="str">
            <v>吨</v>
          </cell>
          <cell r="E8302">
            <v>210</v>
          </cell>
          <cell r="F8302">
            <v>45943</v>
          </cell>
          <cell r="G8302" t="str">
            <v>（中铁二局-成渝扩容4标）四川省成都市简阳市杨家镇桐子湾村二局钢筋场</v>
          </cell>
          <cell r="H8302" t="str">
            <v>陈钢</v>
          </cell>
          <cell r="I8302">
            <v>13018165813</v>
          </cell>
        </row>
        <row r="8303">
          <cell r="A8303" t="str">
            <v>德胜</v>
          </cell>
          <cell r="B8303" t="str">
            <v>螺纹钢</v>
          </cell>
          <cell r="C8303" t="str">
            <v>HRB400EФ25，9m</v>
          </cell>
          <cell r="D8303" t="str">
            <v>吨</v>
          </cell>
          <cell r="E8303">
            <v>140</v>
          </cell>
          <cell r="F8303">
            <v>45943</v>
          </cell>
          <cell r="G8303" t="str">
            <v>（中铁二局-成渝扩容4标）四川省成都市简阳市杨家镇桐子湾村二局钢筋场</v>
          </cell>
          <cell r="H8303" t="str">
            <v>陈钢</v>
          </cell>
          <cell r="I8303">
            <v>13018165813</v>
          </cell>
        </row>
        <row r="8304">
          <cell r="A8304" t="str">
            <v>德胜</v>
          </cell>
          <cell r="B8304" t="str">
            <v>螺纹钢</v>
          </cell>
          <cell r="C8304" t="str">
            <v>HRB400EФ28，9m</v>
          </cell>
          <cell r="D8304" t="str">
            <v>吨</v>
          </cell>
          <cell r="E8304">
            <v>35</v>
          </cell>
          <cell r="F8304">
            <v>45943</v>
          </cell>
          <cell r="G8304" t="str">
            <v>（中铁二局-成渝扩容4标）四川省成都市简阳市杨家镇桐子湾村二局钢筋场</v>
          </cell>
          <cell r="H8304" t="str">
            <v>陈钢</v>
          </cell>
          <cell r="I8304">
            <v>13018165813</v>
          </cell>
        </row>
        <row r="8305">
          <cell r="A8305" t="str">
            <v>德胜</v>
          </cell>
          <cell r="B8305" t="str">
            <v>螺纹钢</v>
          </cell>
          <cell r="C8305" t="str">
            <v>HRB400E Φ14 9m</v>
          </cell>
          <cell r="D8305" t="str">
            <v>吨</v>
          </cell>
          <cell r="E8305">
            <v>15</v>
          </cell>
          <cell r="F8305">
            <v>45943</v>
          </cell>
          <cell r="G8305" t="str">
            <v>(宜宾兴港三江新区长江工业园保障性租赁住房建设项目-土建)四川省宜宾市翠屏区永善路南段宜宾市三江新区长江工业园区</v>
          </cell>
          <cell r="H8305" t="str">
            <v>赵元虎</v>
          </cell>
          <cell r="I8305">
            <v>13684167136</v>
          </cell>
        </row>
        <row r="8306">
          <cell r="A8306" t="str">
            <v>德胜</v>
          </cell>
          <cell r="B8306" t="str">
            <v>螺纹钢</v>
          </cell>
          <cell r="C8306" t="str">
            <v>HRB400E Φ16 9m</v>
          </cell>
          <cell r="D8306" t="str">
            <v>吨</v>
          </cell>
          <cell r="E8306">
            <v>10</v>
          </cell>
          <cell r="F8306">
            <v>45943</v>
          </cell>
          <cell r="G8306" t="str">
            <v>(宜宾兴港三江新区长江工业园保障性租赁住房建设项目-土建)四川省宜宾市翠屏区永善路南段宜宾市三江新区长江工业园区</v>
          </cell>
          <cell r="H8306" t="str">
            <v>赵元虎</v>
          </cell>
          <cell r="I8306">
            <v>13684167136</v>
          </cell>
        </row>
        <row r="8307">
          <cell r="A8307" t="str">
            <v>德胜</v>
          </cell>
          <cell r="B8307" t="str">
            <v>螺纹钢</v>
          </cell>
          <cell r="C8307" t="str">
            <v>HRB400E Φ18 9m</v>
          </cell>
          <cell r="D8307" t="str">
            <v>吨</v>
          </cell>
          <cell r="E8307">
            <v>10</v>
          </cell>
          <cell r="F8307">
            <v>45943</v>
          </cell>
          <cell r="G8307" t="str">
            <v>(宜宾兴港三江新区长江工业园保障性租赁住房建设项目-土建)四川省宜宾市翠屏区永善路南段宜宾市三江新区长江工业园区</v>
          </cell>
          <cell r="H8307" t="str">
            <v>赵元虎</v>
          </cell>
          <cell r="I8307">
            <v>13684167136</v>
          </cell>
        </row>
        <row r="8308">
          <cell r="A8308" t="str">
            <v>德胜</v>
          </cell>
          <cell r="B8308" t="str">
            <v>螺纹钢</v>
          </cell>
          <cell r="C8308" t="str">
            <v>HRB400EФ14*9m</v>
          </cell>
          <cell r="D8308" t="str">
            <v>吨</v>
          </cell>
          <cell r="E8308">
            <v>23</v>
          </cell>
          <cell r="F8308">
            <v>45943</v>
          </cell>
          <cell r="G8308" t="str">
            <v>（中核华兴市政道路项目部）四川省南充市营山县咸安大道成都元泽环境技术有限公司营山分公司</v>
          </cell>
          <cell r="H8308" t="str">
            <v>黎家敏</v>
          </cell>
          <cell r="I8308" t="str">
            <v>15082798787</v>
          </cell>
        </row>
        <row r="8309">
          <cell r="A8309" t="str">
            <v>德胜</v>
          </cell>
          <cell r="B8309" t="str">
            <v>螺纹钢</v>
          </cell>
          <cell r="C8309" t="str">
            <v>HRB400EФ18*9m</v>
          </cell>
          <cell r="D8309" t="str">
            <v>吨</v>
          </cell>
          <cell r="E8309">
            <v>5</v>
          </cell>
          <cell r="F8309">
            <v>45943</v>
          </cell>
          <cell r="G8309" t="str">
            <v>（中核华兴市政道路项目部）四川省南充市营山县咸安大道成都元泽环境技术有限公司营山分公司</v>
          </cell>
          <cell r="H8309" t="str">
            <v>黎家敏</v>
          </cell>
          <cell r="I8309" t="str">
            <v>15082798787</v>
          </cell>
        </row>
        <row r="8310">
          <cell r="A8310" t="str">
            <v>德胜</v>
          </cell>
          <cell r="B8310" t="str">
            <v>螺纹钢</v>
          </cell>
          <cell r="C8310" t="str">
            <v>HRB400EФ20*9m</v>
          </cell>
          <cell r="D8310" t="str">
            <v>吨</v>
          </cell>
          <cell r="E8310">
            <v>5</v>
          </cell>
          <cell r="F8310">
            <v>45943</v>
          </cell>
          <cell r="G8310" t="str">
            <v>（中核华兴市政道路项目部）四川省南充市营山县咸安大道成都元泽环境技术有限公司营山分公司</v>
          </cell>
          <cell r="H8310" t="str">
            <v>黎家敏</v>
          </cell>
          <cell r="I8310" t="str">
            <v>15082798787</v>
          </cell>
        </row>
        <row r="8311">
          <cell r="A8311" t="str">
            <v>德胜</v>
          </cell>
          <cell r="B8311" t="str">
            <v>螺纹钢</v>
          </cell>
          <cell r="C8311" t="str">
            <v>HRB400EФ28*9m</v>
          </cell>
          <cell r="D8311" t="str">
            <v>吨</v>
          </cell>
          <cell r="E8311">
            <v>2</v>
          </cell>
          <cell r="F8311">
            <v>45943</v>
          </cell>
          <cell r="G8311" t="str">
            <v>（中核华兴市政道路项目部）四川省南充市营山县咸安大道成都元泽环境技术有限公司营山分公司</v>
          </cell>
          <cell r="H8311" t="str">
            <v>黎家敏</v>
          </cell>
          <cell r="I8311" t="str">
            <v>15082798787</v>
          </cell>
        </row>
        <row r="8312">
          <cell r="A8312" t="str">
            <v>德胜</v>
          </cell>
          <cell r="B8312" t="str">
            <v>螺纹钢</v>
          </cell>
          <cell r="C8312" t="str">
            <v>HRB400EФ16*9m</v>
          </cell>
          <cell r="D8312" t="str">
            <v>吨</v>
          </cell>
          <cell r="E8312">
            <v>25</v>
          </cell>
          <cell r="F8312">
            <v>45943</v>
          </cell>
          <cell r="G8312" t="str">
            <v>（成铁西物-成都地铁5号线项目）成都市武侯区天府一街与昆华路交叉口成铁工程总承包公司川大路项目部</v>
          </cell>
          <cell r="H8312" t="str">
            <v>黄永福</v>
          </cell>
          <cell r="I8312" t="str">
            <v>15982823571</v>
          </cell>
        </row>
        <row r="8313">
          <cell r="A8313" t="str">
            <v>德胜</v>
          </cell>
          <cell r="B8313" t="str">
            <v>螺纹钢</v>
          </cell>
          <cell r="C8313" t="str">
            <v>HRB400EФ18*9m</v>
          </cell>
          <cell r="D8313" t="str">
            <v>吨</v>
          </cell>
          <cell r="E8313">
            <v>55</v>
          </cell>
          <cell r="F8313">
            <v>45943</v>
          </cell>
          <cell r="G8313" t="str">
            <v>（成铁西物-成都地铁5号线项目）成都市武侯区天府一街与昆华路交叉口成铁工程总承包公司川大路项目部</v>
          </cell>
          <cell r="H8313" t="str">
            <v>黄永福</v>
          </cell>
          <cell r="I8313" t="str">
            <v>15982823571</v>
          </cell>
        </row>
        <row r="8314">
          <cell r="A8314" t="str">
            <v>德胜</v>
          </cell>
          <cell r="B8314" t="str">
            <v>螺纹钢</v>
          </cell>
          <cell r="C8314" t="str">
            <v>HRB400EФ32*9m</v>
          </cell>
          <cell r="D8314" t="str">
            <v>吨</v>
          </cell>
          <cell r="E8314">
            <v>2</v>
          </cell>
          <cell r="F8314">
            <v>45943</v>
          </cell>
          <cell r="G8314" t="str">
            <v>（成铁西物-成都地铁5号线项目）成都市武侯区天府一街与昆华路交叉口成铁工程总承包公司川大路项目部</v>
          </cell>
          <cell r="H8314" t="str">
            <v>黄永福</v>
          </cell>
          <cell r="I8314" t="str">
            <v>15982823571</v>
          </cell>
        </row>
        <row r="8315">
          <cell r="A8315" t="str">
            <v>德胜</v>
          </cell>
          <cell r="B8315" t="str">
            <v>螺纹钢</v>
          </cell>
          <cell r="C8315" t="str">
            <v>HRB400EФ12，9m</v>
          </cell>
          <cell r="D8315" t="str">
            <v>吨</v>
          </cell>
          <cell r="E8315">
            <v>12.5</v>
          </cell>
          <cell r="F8315">
            <v>45943</v>
          </cell>
          <cell r="G8315" t="str">
            <v>（五局新津tod项目）成都市新津区旭辉天府未来城南(华金路南)</v>
          </cell>
          <cell r="H8315" t="str">
            <v>李霜</v>
          </cell>
          <cell r="I8315">
            <v>18785086540</v>
          </cell>
        </row>
        <row r="8316">
          <cell r="A8316" t="str">
            <v>德胜</v>
          </cell>
          <cell r="B8316" t="str">
            <v>螺纹钢</v>
          </cell>
          <cell r="C8316" t="str">
            <v>HRB400EФ14，9m</v>
          </cell>
          <cell r="D8316" t="str">
            <v>吨</v>
          </cell>
          <cell r="E8316">
            <v>5</v>
          </cell>
          <cell r="F8316">
            <v>45943</v>
          </cell>
          <cell r="G8316" t="str">
            <v>（五局新津tod项目）成都市新津区旭辉天府未来城南(华金路南)</v>
          </cell>
          <cell r="H8316" t="str">
            <v>李霜</v>
          </cell>
          <cell r="I8316">
            <v>18785086540</v>
          </cell>
        </row>
        <row r="8317">
          <cell r="A8317" t="str">
            <v>德胜</v>
          </cell>
          <cell r="B8317" t="str">
            <v>螺纹钢</v>
          </cell>
          <cell r="C8317" t="str">
            <v>HRB400EФ16，9m</v>
          </cell>
          <cell r="D8317" t="str">
            <v>吨</v>
          </cell>
          <cell r="E8317">
            <v>2.5</v>
          </cell>
          <cell r="F8317">
            <v>45943</v>
          </cell>
          <cell r="G8317" t="str">
            <v>（五局新津tod项目）成都市新津区旭辉天府未来城南(华金路南)</v>
          </cell>
          <cell r="H8317" t="str">
            <v>李霜</v>
          </cell>
          <cell r="I8317">
            <v>18785086540</v>
          </cell>
        </row>
        <row r="8318">
          <cell r="A8318" t="str">
            <v>德胜</v>
          </cell>
          <cell r="B8318" t="str">
            <v>螺纹钢</v>
          </cell>
          <cell r="C8318" t="str">
            <v>HRB400EФ18，9m</v>
          </cell>
          <cell r="D8318" t="str">
            <v>吨</v>
          </cell>
          <cell r="E8318">
            <v>12.5</v>
          </cell>
          <cell r="F8318">
            <v>45943</v>
          </cell>
          <cell r="G8318" t="str">
            <v>（五局新津tod项目）成都市新津区旭辉天府未来城南(华金路南)</v>
          </cell>
          <cell r="H8318" t="str">
            <v>李霜</v>
          </cell>
          <cell r="I8318">
            <v>18785086540</v>
          </cell>
        </row>
        <row r="8319">
          <cell r="A8319" t="str">
            <v>德胜</v>
          </cell>
          <cell r="B8319" t="str">
            <v>螺纹钢</v>
          </cell>
          <cell r="C8319" t="str">
            <v>HRB400EФ20，9m</v>
          </cell>
          <cell r="D8319" t="str">
            <v>吨</v>
          </cell>
          <cell r="E8319">
            <v>2.5</v>
          </cell>
          <cell r="F8319">
            <v>45943</v>
          </cell>
          <cell r="G8319" t="str">
            <v>（五局新津tod项目）成都市新津区旭辉天府未来城南(华金路南)</v>
          </cell>
          <cell r="H8319" t="str">
            <v>李霜</v>
          </cell>
          <cell r="I8319">
            <v>18785086540</v>
          </cell>
        </row>
        <row r="8320">
          <cell r="A8320" t="str">
            <v>德胜恒嘉</v>
          </cell>
          <cell r="B8320" t="str">
            <v>螺纹钢</v>
          </cell>
          <cell r="C8320" t="str">
            <v>HRB400EФ32，9m</v>
          </cell>
          <cell r="D8320" t="str">
            <v>吨</v>
          </cell>
          <cell r="E8320">
            <v>35</v>
          </cell>
          <cell r="F8320">
            <v>45943</v>
          </cell>
          <cell r="G8320" t="str">
            <v>（中铁十局-资乐高速4标）四川省眉山市仁寿县彰加镇促进村中铁十局2#钢筋厂</v>
          </cell>
          <cell r="H8320" t="str">
            <v>杨飞</v>
          </cell>
          <cell r="I8320">
            <v>15667998777</v>
          </cell>
        </row>
        <row r="8321">
          <cell r="A8321" t="str">
            <v>德胜恒嘉</v>
          </cell>
          <cell r="B8321" t="str">
            <v>螺纹钢</v>
          </cell>
          <cell r="C8321" t="str">
            <v>HRB400E 12mm*9米</v>
          </cell>
          <cell r="D8321" t="str">
            <v>吨</v>
          </cell>
          <cell r="E8321">
            <v>35</v>
          </cell>
          <cell r="F8321">
            <v>45943</v>
          </cell>
          <cell r="G8321" t="str">
            <v>（中铁十局-资乐高速4标）四川省眉山市仁寿县彰加镇促进村中铁十局资乐高速1#梁场</v>
          </cell>
          <cell r="H8321" t="str">
            <v>杨飞</v>
          </cell>
          <cell r="I8321">
            <v>15667998777</v>
          </cell>
        </row>
        <row r="8322">
          <cell r="A8322" t="str">
            <v>德胜恒嘉</v>
          </cell>
          <cell r="B8322" t="str">
            <v>螺纹钢</v>
          </cell>
          <cell r="C8322" t="str">
            <v>HRB400E 12mm*9米</v>
          </cell>
          <cell r="D8322" t="str">
            <v>吨</v>
          </cell>
          <cell r="E8322">
            <v>35</v>
          </cell>
          <cell r="F8322">
            <v>45943</v>
          </cell>
          <cell r="G8322" t="str">
            <v>（中铁十局-资乐高速4标）四川省眉山市仁寿县彰加镇促进村中铁十局资乐高速1#钢筋场</v>
          </cell>
          <cell r="H8322" t="str">
            <v>杨飞</v>
          </cell>
          <cell r="I8322">
            <v>15667998777</v>
          </cell>
        </row>
        <row r="8323">
          <cell r="A8323" t="str">
            <v>德胜恒嘉</v>
          </cell>
          <cell r="B8323" t="str">
            <v>螺纹钢</v>
          </cell>
          <cell r="C8323" t="str">
            <v>HRB400EФ28，9m</v>
          </cell>
          <cell r="D8323" t="str">
            <v>吨</v>
          </cell>
          <cell r="E8323">
            <v>35</v>
          </cell>
          <cell r="F8323">
            <v>45943</v>
          </cell>
          <cell r="G8323" t="str">
            <v>（中铁十局-资乐高速4标）四川省眉山市仁寿县彰加镇促进村中铁十局资乐高速1#钢筋场</v>
          </cell>
          <cell r="H8323" t="str">
            <v>杨飞</v>
          </cell>
          <cell r="I8323">
            <v>15667998777</v>
          </cell>
        </row>
        <row r="8324">
          <cell r="A8324" t="str">
            <v>德胜恒嘉</v>
          </cell>
          <cell r="B8324" t="str">
            <v>螺纹钢</v>
          </cell>
          <cell r="C8324" t="str">
            <v>HRB400EФ25，9m</v>
          </cell>
          <cell r="D8324" t="str">
            <v>吨</v>
          </cell>
          <cell r="E8324">
            <v>35</v>
          </cell>
          <cell r="F8324">
            <v>45943</v>
          </cell>
          <cell r="G8324" t="str">
            <v>（中铁十局-资乐高速4标）四川省眉山市仁寿县彰加镇促进村中铁十局资乐高速1#钢筋场</v>
          </cell>
          <cell r="H8324" t="str">
            <v>杨飞</v>
          </cell>
          <cell r="I8324">
            <v>15667998777</v>
          </cell>
        </row>
        <row r="8325">
          <cell r="A8325" t="str">
            <v>德胜恒嘉</v>
          </cell>
          <cell r="B8325" t="str">
            <v>螺纹钢</v>
          </cell>
          <cell r="C8325" t="str">
            <v>HRB400EФ25，9m</v>
          </cell>
          <cell r="D8325" t="str">
            <v>吨</v>
          </cell>
          <cell r="E8325">
            <v>35</v>
          </cell>
          <cell r="F8325">
            <v>45943</v>
          </cell>
          <cell r="G8325" t="str">
            <v>（中铁十局-资乐高速4标）四川省眉山市仁寿县彰加镇促进村中铁十局资乐高速2#梁场</v>
          </cell>
          <cell r="H8325" t="str">
            <v>杨飞</v>
          </cell>
          <cell r="I8325">
            <v>15667998777</v>
          </cell>
        </row>
        <row r="8326">
          <cell r="A8326" t="str">
            <v>德胜恒嘉</v>
          </cell>
          <cell r="B8326" t="str">
            <v>螺纹钢</v>
          </cell>
          <cell r="C8326" t="str">
            <v>HRB400EФ12，9m</v>
          </cell>
          <cell r="D8326" t="str">
            <v>吨</v>
          </cell>
          <cell r="E8326">
            <v>35</v>
          </cell>
          <cell r="F8326">
            <v>45943</v>
          </cell>
          <cell r="G8326" t="str">
            <v>（中铁十局-资乐高速4标）四川省眉山市仁寿县彰加镇促进村中铁十局资乐高速2#梁场</v>
          </cell>
          <cell r="H8326" t="str">
            <v>杨飞</v>
          </cell>
          <cell r="I8326">
            <v>15667998777</v>
          </cell>
        </row>
        <row r="8327">
          <cell r="A8327" t="str">
            <v>德胜恒嘉</v>
          </cell>
          <cell r="B8327" t="str">
            <v>螺纹钢</v>
          </cell>
          <cell r="C8327" t="str">
            <v>HRB400EФ32，12m</v>
          </cell>
          <cell r="D8327" t="str">
            <v>吨</v>
          </cell>
          <cell r="E8327">
            <v>35</v>
          </cell>
          <cell r="F8327">
            <v>45943</v>
          </cell>
          <cell r="G8327" t="str">
            <v>（中铁十局-资乐高速4标）四川省眉山市仁寿县彰加镇促进村中铁十局2#钢筋厂</v>
          </cell>
          <cell r="H8327" t="str">
            <v>杨飞</v>
          </cell>
          <cell r="I8327">
            <v>15667998777</v>
          </cell>
        </row>
        <row r="8328">
          <cell r="A8328" t="str">
            <v>德胜恒嘉</v>
          </cell>
          <cell r="B8328" t="str">
            <v>螺纹钢</v>
          </cell>
          <cell r="C8328" t="str">
            <v>HRB400EФ28，12m</v>
          </cell>
          <cell r="D8328" t="str">
            <v>吨</v>
          </cell>
          <cell r="E8328">
            <v>35</v>
          </cell>
          <cell r="F8328">
            <v>45943</v>
          </cell>
          <cell r="G8328" t="str">
            <v>（中铁广州局-资乐高速5标）四川省乐山市井研县希望大道116号2号梁场</v>
          </cell>
          <cell r="H8328" t="str">
            <v>廖俊杰</v>
          </cell>
          <cell r="I8328">
            <v>15775100965</v>
          </cell>
        </row>
        <row r="8329">
          <cell r="A8329" t="str">
            <v>德胜恒嘉</v>
          </cell>
          <cell r="B8329" t="str">
            <v>螺纹钢</v>
          </cell>
          <cell r="C8329" t="str">
            <v>HRB400EФ28，9m</v>
          </cell>
          <cell r="D8329" t="str">
            <v>吨</v>
          </cell>
          <cell r="E8329">
            <v>35</v>
          </cell>
          <cell r="F8329">
            <v>45943</v>
          </cell>
          <cell r="G8329" t="str">
            <v>（中铁广州局-资乐高速5标）四川省乐山市井研县希望大道116号1号钢筋厂</v>
          </cell>
          <cell r="H8329" t="str">
            <v>廖俊杰</v>
          </cell>
          <cell r="I8329">
            <v>15775100965</v>
          </cell>
        </row>
        <row r="8330">
          <cell r="A8330" t="str">
            <v>德胜恒嘉</v>
          </cell>
          <cell r="B8330" t="str">
            <v>螺纹钢</v>
          </cell>
          <cell r="C8330" t="str">
            <v>HRB400EФ28，12m</v>
          </cell>
          <cell r="D8330" t="str">
            <v>吨</v>
          </cell>
          <cell r="E8330">
            <v>35</v>
          </cell>
          <cell r="F8330">
            <v>45943</v>
          </cell>
          <cell r="G8330" t="str">
            <v>（中铁广州局-资乐高速5标）四川省乐山市井研县希望大道116号1号钢筋厂</v>
          </cell>
          <cell r="H8330" t="str">
            <v>廖俊杰</v>
          </cell>
          <cell r="I8330">
            <v>15775100965</v>
          </cell>
        </row>
        <row r="8331">
          <cell r="A8331" t="str">
            <v>德胜恒嘉</v>
          </cell>
          <cell r="B8331" t="str">
            <v>螺纹钢</v>
          </cell>
          <cell r="C8331" t="str">
            <v>HRB400EФ20，12m</v>
          </cell>
          <cell r="D8331" t="str">
            <v>吨</v>
          </cell>
          <cell r="E8331">
            <v>70</v>
          </cell>
          <cell r="F8331">
            <v>45943</v>
          </cell>
          <cell r="G8331" t="str">
            <v>（中铁广州局-资乐高速5标）四川省乐山市井研县希望大道116号1号钢筋厂</v>
          </cell>
          <cell r="H8331" t="str">
            <v>廖俊杰</v>
          </cell>
          <cell r="I8331">
            <v>15775100965</v>
          </cell>
        </row>
        <row r="8332">
          <cell r="A8332" t="str">
            <v>德胜恒嘉</v>
          </cell>
          <cell r="B8332" t="str">
            <v>螺纹钢</v>
          </cell>
          <cell r="C8332" t="str">
            <v>HRB400EФ16，9m</v>
          </cell>
          <cell r="D8332" t="str">
            <v>吨</v>
          </cell>
          <cell r="E8332">
            <v>70</v>
          </cell>
          <cell r="F8332">
            <v>45943</v>
          </cell>
          <cell r="G8332" t="str">
            <v>（中铁广州局-资乐高速5标）四川省乐山市井研县希望大道116号1号钢筋厂</v>
          </cell>
          <cell r="H8332" t="str">
            <v>廖俊杰</v>
          </cell>
          <cell r="I8332">
            <v>15775100965</v>
          </cell>
        </row>
        <row r="8333">
          <cell r="A8333" t="str">
            <v>德胜恒嘉</v>
          </cell>
          <cell r="B8333" t="str">
            <v>螺纹钢</v>
          </cell>
          <cell r="C8333" t="str">
            <v>HRB400EФ16*9m</v>
          </cell>
          <cell r="D8333" t="str">
            <v>吨</v>
          </cell>
          <cell r="E8333">
            <v>35</v>
          </cell>
          <cell r="F8333">
            <v>45943</v>
          </cell>
          <cell r="G8333" t="str">
            <v>（中铁一局四公司康新高速TJ1-1标雅加梗隧道）四川省甘孜州康定市雅加梗路基</v>
          </cell>
          <cell r="H8333" t="str">
            <v>范国义</v>
          </cell>
          <cell r="I8333">
            <v>15897676433</v>
          </cell>
        </row>
        <row r="8334">
          <cell r="A8334" t="str">
            <v>德胜恒嘉</v>
          </cell>
          <cell r="B8334" t="str">
            <v>螺纹钢</v>
          </cell>
          <cell r="C8334" t="str">
            <v>HRB400EФ14*9m</v>
          </cell>
          <cell r="D8334" t="str">
            <v>吨</v>
          </cell>
          <cell r="E8334">
            <v>70</v>
          </cell>
          <cell r="F8334">
            <v>45943</v>
          </cell>
          <cell r="G8334" t="str">
            <v>（中铁八局康新高速TJ4-1标）四川省甘孜州康定市新都桥镇超限载检测站</v>
          </cell>
          <cell r="H8334" t="str">
            <v>刘俊</v>
          </cell>
          <cell r="I8334">
            <v>18587764925</v>
          </cell>
        </row>
        <row r="8335">
          <cell r="A8335" t="str">
            <v>德胜恒嘉</v>
          </cell>
          <cell r="B8335" t="str">
            <v>螺纹钢</v>
          </cell>
          <cell r="C8335" t="str">
            <v>HRB400EФ16*12m</v>
          </cell>
          <cell r="D8335" t="str">
            <v>吨</v>
          </cell>
          <cell r="E8335">
            <v>70</v>
          </cell>
          <cell r="F8335">
            <v>45943</v>
          </cell>
          <cell r="G8335" t="str">
            <v>（中铁八局康新高速TJ4-1标）四川省甘孜州康定市新都桥镇超限载检测站</v>
          </cell>
          <cell r="H8335" t="str">
            <v>刘俊</v>
          </cell>
          <cell r="I8335">
            <v>18587764925</v>
          </cell>
        </row>
        <row r="8336">
          <cell r="A8336" t="str">
            <v>德胜恒嘉</v>
          </cell>
          <cell r="B8336" t="str">
            <v>螺纹钢</v>
          </cell>
          <cell r="C8336" t="str">
            <v>HRB400EФ20*12m</v>
          </cell>
          <cell r="D8336" t="str">
            <v>吨</v>
          </cell>
          <cell r="E8336">
            <v>70</v>
          </cell>
          <cell r="F8336">
            <v>45943</v>
          </cell>
          <cell r="G8336" t="str">
            <v>（中铁八局康新高速TJ4-1标）四川省甘孜州康定市新都桥镇超限载检测站</v>
          </cell>
          <cell r="H8336" t="str">
            <v>刘俊</v>
          </cell>
          <cell r="I8336">
            <v>18587764925</v>
          </cell>
        </row>
        <row r="8337">
          <cell r="A8337" t="str">
            <v>德胜恒嘉</v>
          </cell>
          <cell r="B8337" t="str">
            <v>螺纹钢</v>
          </cell>
          <cell r="C8337" t="str">
            <v>HRB500EФ25*12m</v>
          </cell>
          <cell r="D8337" t="str">
            <v>吨</v>
          </cell>
          <cell r="E8337">
            <v>70</v>
          </cell>
          <cell r="F8337">
            <v>45943</v>
          </cell>
          <cell r="G8337" t="str">
            <v>（中铁八局康新高速TJ4-1标）四川省甘孜州康定市新都桥镇超限载检测站</v>
          </cell>
          <cell r="H8337" t="str">
            <v>刘俊</v>
          </cell>
          <cell r="I8337">
            <v>18587764925</v>
          </cell>
        </row>
        <row r="8338">
          <cell r="A8338" t="str">
            <v>德胜恒嘉</v>
          </cell>
          <cell r="B8338" t="str">
            <v>螺纹钢</v>
          </cell>
          <cell r="C8338" t="str">
            <v>HRB400EФ12*9m</v>
          </cell>
          <cell r="D8338" t="str">
            <v>吨</v>
          </cell>
          <cell r="E8338">
            <v>105</v>
          </cell>
          <cell r="F8338">
            <v>45943</v>
          </cell>
          <cell r="G8338" t="str">
            <v>（中铁八局康新高速TJ4-1标）四川省甘孜州康定市新都桥镇超限载检测站</v>
          </cell>
          <cell r="H8338" t="str">
            <v>刘俊</v>
          </cell>
          <cell r="I8338">
            <v>18587764925</v>
          </cell>
        </row>
        <row r="8339">
          <cell r="A8339" t="str">
            <v>德胜恒嘉</v>
          </cell>
          <cell r="B8339" t="str">
            <v>螺纹钢</v>
          </cell>
          <cell r="C8339" t="str">
            <v>HRB400EФ16*9m</v>
          </cell>
          <cell r="D8339" t="str">
            <v>吨</v>
          </cell>
          <cell r="E8339">
            <v>35</v>
          </cell>
          <cell r="F8339">
            <v>45943</v>
          </cell>
          <cell r="G8339" t="str">
            <v>（中铁八局康新高速TJ4-1标）四川省甘孜州康定市新都桥镇超限载检测站</v>
          </cell>
          <cell r="H8339" t="str">
            <v>刘俊</v>
          </cell>
          <cell r="I8339">
            <v>18587764925</v>
          </cell>
        </row>
        <row r="8340">
          <cell r="A8340" t="str">
            <v>德胜恒嘉</v>
          </cell>
          <cell r="B8340" t="str">
            <v>螺纹钢</v>
          </cell>
          <cell r="C8340" t="str">
            <v>HRB400EФ25*9m</v>
          </cell>
          <cell r="D8340" t="str">
            <v>吨</v>
          </cell>
          <cell r="E8340">
            <v>35</v>
          </cell>
          <cell r="F8340">
            <v>45943</v>
          </cell>
          <cell r="G8340" t="str">
            <v>（中铁八局康新高速TJ4-1标）四川省甘孜州康定市新都桥镇超限载检测站</v>
          </cell>
          <cell r="H8340" t="str">
            <v>刘俊</v>
          </cell>
          <cell r="I8340">
            <v>18587764925</v>
          </cell>
        </row>
        <row r="8341">
          <cell r="A8341" t="str">
            <v>达钢</v>
          </cell>
          <cell r="B8341" t="str">
            <v>螺纹钢</v>
          </cell>
          <cell r="C8341" t="str">
            <v>HRB400E Φ25 12m</v>
          </cell>
          <cell r="D8341" t="str">
            <v>吨</v>
          </cell>
          <cell r="E8341">
            <v>110</v>
          </cell>
          <cell r="F8341">
            <v>45943</v>
          </cell>
          <cell r="G8341" t="str">
            <v>（商投建工达州中医药科技园-2工区-2号桥）达州市通川区达州中医药职业学院犀牛大道北段</v>
          </cell>
          <cell r="H8341" t="str">
            <v>李波</v>
          </cell>
          <cell r="I8341">
            <v>18381899787</v>
          </cell>
        </row>
        <row r="8342">
          <cell r="A8342" t="str">
            <v>润耀</v>
          </cell>
          <cell r="B8342" t="str">
            <v>盘螺</v>
          </cell>
          <cell r="C8342" t="str">
            <v>HRB400EФ8</v>
          </cell>
          <cell r="D8342" t="str">
            <v>吨</v>
          </cell>
          <cell r="E8342">
            <v>2.5</v>
          </cell>
          <cell r="F8342">
            <v>45943</v>
          </cell>
          <cell r="G8342" t="str">
            <v>（五局建筑温江tod项目）罗欣安若维他药业(成都)有限公司南94米温江区海发路附近</v>
          </cell>
          <cell r="H8342" t="str">
            <v>冉勇</v>
          </cell>
          <cell r="I8342">
            <v>18108243927</v>
          </cell>
        </row>
        <row r="8343">
          <cell r="A8343" t="str">
            <v>润耀</v>
          </cell>
          <cell r="B8343" t="str">
            <v>盘螺</v>
          </cell>
          <cell r="C8343" t="str">
            <v>HRB400EФ10</v>
          </cell>
          <cell r="D8343" t="str">
            <v>吨</v>
          </cell>
          <cell r="E8343">
            <v>25</v>
          </cell>
          <cell r="F8343">
            <v>45943</v>
          </cell>
          <cell r="G8343" t="str">
            <v>（五局建筑温江tod项目）罗欣安若维他药业(成都)有限公司南94米温江区海发路附近</v>
          </cell>
          <cell r="H8343" t="str">
            <v>冉勇</v>
          </cell>
          <cell r="I8343">
            <v>18108243927</v>
          </cell>
        </row>
        <row r="8344">
          <cell r="A8344" t="str">
            <v>润耀</v>
          </cell>
          <cell r="B8344" t="str">
            <v>螺纹钢</v>
          </cell>
          <cell r="C8344" t="str">
            <v>HRB400EФ12，9m</v>
          </cell>
          <cell r="D8344" t="str">
            <v>吨</v>
          </cell>
          <cell r="E8344">
            <v>7</v>
          </cell>
          <cell r="F8344">
            <v>45943</v>
          </cell>
          <cell r="G8344" t="str">
            <v>（五局建筑温江tod项目）罗欣安若维他药业(成都)有限公司南94米温江区海发路附近</v>
          </cell>
          <cell r="H8344" t="str">
            <v>冉勇</v>
          </cell>
          <cell r="I8344">
            <v>18108243927</v>
          </cell>
        </row>
        <row r="8345">
          <cell r="A8345" t="str">
            <v>润耀</v>
          </cell>
          <cell r="B8345" t="str">
            <v>螺纹钢</v>
          </cell>
          <cell r="C8345" t="str">
            <v>HRB400E Φ12 9m</v>
          </cell>
          <cell r="D8345" t="str">
            <v>吨</v>
          </cell>
          <cell r="E8345">
            <v>19</v>
          </cell>
          <cell r="F8345">
            <v>45943</v>
          </cell>
          <cell r="G8345" t="str">
            <v>(五冶建设扩建艺体中学二期工程)四川省成都市双流区光荣路成都艺体中学南200米</v>
          </cell>
          <cell r="H8345" t="str">
            <v>谢序强</v>
          </cell>
          <cell r="I8345">
            <v>13458588232</v>
          </cell>
        </row>
        <row r="8346">
          <cell r="A8346" t="str">
            <v>润耀</v>
          </cell>
          <cell r="B8346" t="str">
            <v>螺纹钢</v>
          </cell>
          <cell r="C8346" t="str">
            <v>HRB400E Φ14 9m</v>
          </cell>
          <cell r="D8346" t="str">
            <v>吨</v>
          </cell>
          <cell r="E8346">
            <v>10</v>
          </cell>
          <cell r="F8346">
            <v>45943</v>
          </cell>
          <cell r="G8346" t="str">
            <v>(五冶建设扩建艺体中学二期工程)四川省成都市双流区光荣路成都艺体中学南200米</v>
          </cell>
          <cell r="H8346" t="str">
            <v>谢序强</v>
          </cell>
          <cell r="I8346">
            <v>13458588232</v>
          </cell>
        </row>
        <row r="8347">
          <cell r="A8347" t="str">
            <v>润耀</v>
          </cell>
          <cell r="B8347" t="str">
            <v>螺纹钢</v>
          </cell>
          <cell r="C8347" t="str">
            <v>HRB500E Φ12</v>
          </cell>
          <cell r="D8347" t="str">
            <v>吨</v>
          </cell>
          <cell r="E8347">
            <v>6</v>
          </cell>
          <cell r="F8347">
            <v>45943</v>
          </cell>
          <cell r="G8347" t="str">
            <v>(五冶建设扩建艺体中学二期工程)四川省成都市双流区光荣路成都艺体中学南200米</v>
          </cell>
          <cell r="H8347" t="str">
            <v>谢序强</v>
          </cell>
          <cell r="I8347">
            <v>13458588232</v>
          </cell>
        </row>
        <row r="8348">
          <cell r="A8348" t="str">
            <v>润耀</v>
          </cell>
          <cell r="B8348" t="str">
            <v>螺纹钢</v>
          </cell>
          <cell r="C8348" t="str">
            <v>HRB400E Φ12 9m</v>
          </cell>
          <cell r="D8348" t="str">
            <v>吨</v>
          </cell>
          <cell r="E8348">
            <v>15</v>
          </cell>
          <cell r="F8348">
            <v>45943</v>
          </cell>
          <cell r="G8348" t="str">
            <v>(中铁科研院宜宾泥溪项目)中铁科研院集团有限公司宜宾市泥溪东互通式立交下穿成贵客专铁路工程项目钢筋加工厂</v>
          </cell>
          <cell r="H8348" t="str">
            <v>蔡鹏</v>
          </cell>
          <cell r="I8348">
            <v>19130850820</v>
          </cell>
        </row>
        <row r="8349">
          <cell r="A8349" t="str">
            <v>润耀</v>
          </cell>
          <cell r="B8349" t="str">
            <v>螺纹钢</v>
          </cell>
          <cell r="C8349" t="str">
            <v>HRB400E Φ28 9m</v>
          </cell>
          <cell r="D8349" t="str">
            <v>吨</v>
          </cell>
          <cell r="E8349">
            <v>18</v>
          </cell>
          <cell r="F8349">
            <v>45943</v>
          </cell>
          <cell r="G8349" t="str">
            <v>(中铁科研院宜宾泥溪项目)中铁科研院集团有限公司宜宾市泥溪东互通式立交下穿成贵客专铁路工程项目钢筋加工厂</v>
          </cell>
          <cell r="H8349" t="str">
            <v>蔡鹏</v>
          </cell>
          <cell r="I8349">
            <v>19130850820</v>
          </cell>
        </row>
        <row r="8350">
          <cell r="A8350" t="str">
            <v>润耀</v>
          </cell>
          <cell r="B8350" t="str">
            <v>盘螺</v>
          </cell>
          <cell r="C8350" t="str">
            <v>HRB400EФ12</v>
          </cell>
          <cell r="D8350" t="str">
            <v>吨</v>
          </cell>
          <cell r="E8350">
            <v>35</v>
          </cell>
          <cell r="F8350">
            <v>45943</v>
          </cell>
          <cell r="G8350" t="str">
            <v>（中铁广州局-资乐高速5标）四川省乐山市井研县希望大道116号2号梁场</v>
          </cell>
          <cell r="H8350" t="str">
            <v>廖俊杰</v>
          </cell>
          <cell r="I8350">
            <v>15775100965</v>
          </cell>
        </row>
        <row r="8351">
          <cell r="A8351" t="str">
            <v>润耀</v>
          </cell>
          <cell r="B8351" t="str">
            <v>盘螺</v>
          </cell>
          <cell r="C8351" t="str">
            <v>HRB400E Φ8</v>
          </cell>
          <cell r="D8351" t="str">
            <v>吨</v>
          </cell>
          <cell r="E8351">
            <v>10</v>
          </cell>
          <cell r="F8351">
            <v>45943</v>
          </cell>
          <cell r="G8351" t="str">
            <v>(五冶建设扩建艺体中学二期工程)四川省成都市双流区光荣路成都艺体中学南200米</v>
          </cell>
          <cell r="H8351" t="str">
            <v>谢序强</v>
          </cell>
          <cell r="I8351">
            <v>13458588232</v>
          </cell>
        </row>
        <row r="8352">
          <cell r="A8352" t="str">
            <v>润耀</v>
          </cell>
          <cell r="B8352" t="str">
            <v>盘螺</v>
          </cell>
          <cell r="C8352" t="str">
            <v>HRB400E Φ10</v>
          </cell>
          <cell r="D8352" t="str">
            <v>吨</v>
          </cell>
          <cell r="E8352">
            <v>10</v>
          </cell>
          <cell r="F8352">
            <v>45943</v>
          </cell>
          <cell r="G8352" t="str">
            <v>(五冶建设扩建艺体中学二期工程)四川省成都市双流区光荣路成都艺体中学南200米</v>
          </cell>
          <cell r="H8352" t="str">
            <v>谢序强</v>
          </cell>
          <cell r="I8352">
            <v>13458588232</v>
          </cell>
        </row>
        <row r="8353">
          <cell r="A8353" t="str">
            <v>润耀</v>
          </cell>
          <cell r="B8353" t="str">
            <v>螺纹钢</v>
          </cell>
          <cell r="C8353" t="str">
            <v>HRB400E Φ22 9m</v>
          </cell>
          <cell r="D8353" t="str">
            <v>吨</v>
          </cell>
          <cell r="E8353">
            <v>17</v>
          </cell>
          <cell r="F8353">
            <v>45943</v>
          </cell>
          <cell r="G8353" t="str">
            <v>(五冶建设扩建艺体中学二期工程)四川省成都市双流区光荣路成都艺体中学南200米</v>
          </cell>
          <cell r="H8353" t="str">
            <v>谢序强</v>
          </cell>
          <cell r="I8353">
            <v>13458588232</v>
          </cell>
        </row>
        <row r="8354">
          <cell r="A8354" t="str">
            <v>润耀</v>
          </cell>
          <cell r="B8354" t="str">
            <v>盘螺</v>
          </cell>
          <cell r="C8354" t="str">
            <v>HRB400EФ10</v>
          </cell>
          <cell r="D8354" t="str">
            <v>吨</v>
          </cell>
          <cell r="E8354">
            <v>105</v>
          </cell>
          <cell r="F8354">
            <v>45943</v>
          </cell>
          <cell r="G8354" t="str">
            <v>（中铁广州局-成渝扩容2标）四川省资阳市雁江区石岭镇易家沟2号梁场</v>
          </cell>
          <cell r="H8354" t="str">
            <v>孙鹏飞</v>
          </cell>
          <cell r="I8354">
            <v>18011784798</v>
          </cell>
        </row>
        <row r="8355">
          <cell r="A8355" t="str">
            <v>润耀</v>
          </cell>
          <cell r="B8355" t="str">
            <v>螺纹钢</v>
          </cell>
          <cell r="C8355" t="str">
            <v>HRB400EФ28，9m</v>
          </cell>
          <cell r="D8355" t="str">
            <v>吨</v>
          </cell>
          <cell r="E8355">
            <v>70</v>
          </cell>
          <cell r="F8355">
            <v>45943</v>
          </cell>
          <cell r="G8355" t="str">
            <v>（中铁五局-成渝扩容3标）四川省资阳市雁江区伍隍镇铺子村雁江区X138</v>
          </cell>
          <cell r="H8355" t="str">
            <v>王健</v>
          </cell>
          <cell r="I8355">
            <v>17726168395</v>
          </cell>
        </row>
        <row r="8356">
          <cell r="A8356" t="str">
            <v>润耀</v>
          </cell>
          <cell r="B8356" t="str">
            <v>螺纹钢</v>
          </cell>
          <cell r="C8356" t="str">
            <v>HRB400EФ25，9m</v>
          </cell>
          <cell r="D8356" t="str">
            <v>吨</v>
          </cell>
          <cell r="E8356">
            <v>35</v>
          </cell>
          <cell r="F8356">
            <v>45943</v>
          </cell>
          <cell r="G8356" t="str">
            <v>（中铁五局-成渝扩容3标）四川省资阳市雁江区伍隍镇铺子村雁江区X138</v>
          </cell>
          <cell r="H8356" t="str">
            <v>王健</v>
          </cell>
          <cell r="I8356">
            <v>17726168395</v>
          </cell>
        </row>
        <row r="8357">
          <cell r="A8357" t="str">
            <v>润耀</v>
          </cell>
          <cell r="B8357" t="str">
            <v>盘螺</v>
          </cell>
          <cell r="C8357" t="str">
            <v>HRB400E Φ8</v>
          </cell>
          <cell r="D8357" t="str">
            <v>吨</v>
          </cell>
          <cell r="E8357">
            <v>10</v>
          </cell>
          <cell r="F8357">
            <v>45943</v>
          </cell>
          <cell r="G8357" t="str">
            <v>(宜宾兴港三江新区长江工业园保障性租赁住房建设项目-土建)四川省宜宾市翠屏区永善路南段宜宾市三江新区长江工业园区</v>
          </cell>
          <cell r="H8357" t="str">
            <v>赵元虎</v>
          </cell>
          <cell r="I8357">
            <v>13684167136</v>
          </cell>
        </row>
        <row r="8358">
          <cell r="A8358" t="str">
            <v>润耀</v>
          </cell>
          <cell r="B8358" t="str">
            <v>盘螺</v>
          </cell>
          <cell r="C8358" t="str">
            <v>HRB400E Φ10</v>
          </cell>
          <cell r="D8358" t="str">
            <v>吨</v>
          </cell>
          <cell r="E8358">
            <v>10</v>
          </cell>
          <cell r="F8358">
            <v>45943</v>
          </cell>
          <cell r="G8358" t="str">
            <v>(宜宾兴港三江新区长江工业园保障性租赁住房建设项目-土建)四川省宜宾市翠屏区永善路南段宜宾市三江新区长江工业园区</v>
          </cell>
          <cell r="H8358" t="str">
            <v>赵元虎</v>
          </cell>
          <cell r="I8358">
            <v>13684167136</v>
          </cell>
        </row>
        <row r="8359">
          <cell r="A8359" t="str">
            <v>润耀</v>
          </cell>
          <cell r="B8359" t="str">
            <v>盘螺</v>
          </cell>
          <cell r="C8359" t="str">
            <v>HRB400E Φ12</v>
          </cell>
          <cell r="D8359" t="str">
            <v>吨</v>
          </cell>
          <cell r="E8359">
            <v>10</v>
          </cell>
          <cell r="F8359">
            <v>45943</v>
          </cell>
          <cell r="G8359" t="str">
            <v>(宜宾兴港三江新区长江工业园保障性租赁住房建设项目-土建)四川省宜宾市翠屏区永善路南段宜宾市三江新区长江工业园区</v>
          </cell>
          <cell r="H8359" t="str">
            <v>赵元虎</v>
          </cell>
          <cell r="I8359">
            <v>13684167136</v>
          </cell>
        </row>
        <row r="8360">
          <cell r="A8360" t="str">
            <v>润耀</v>
          </cell>
          <cell r="B8360" t="str">
            <v>螺纹钢</v>
          </cell>
          <cell r="C8360" t="str">
            <v>HRB400E Φ14 9m</v>
          </cell>
          <cell r="D8360" t="str">
            <v>吨</v>
          </cell>
          <cell r="E8360">
            <v>4</v>
          </cell>
          <cell r="F8360">
            <v>45943</v>
          </cell>
          <cell r="G8360" t="str">
            <v>(宜宾兴港三江新区长江工业园保障性租赁住房建设项目-土建)四川省宜宾市翠屏区永善路南段宜宾市三江新区长江工业园区</v>
          </cell>
          <cell r="H8360" t="str">
            <v>赵元虎</v>
          </cell>
          <cell r="I8360">
            <v>13684167136</v>
          </cell>
        </row>
        <row r="8361">
          <cell r="A8361" t="str">
            <v>润耀</v>
          </cell>
          <cell r="B8361" t="str">
            <v>螺纹钢</v>
          </cell>
          <cell r="C8361" t="str">
            <v>HRB400E Φ16 9m</v>
          </cell>
          <cell r="D8361" t="str">
            <v>吨</v>
          </cell>
          <cell r="E8361">
            <v>10</v>
          </cell>
          <cell r="F8361">
            <v>45943</v>
          </cell>
          <cell r="G8361" t="str">
            <v>(宜宾兴港三江新区长江工业园保障性租赁住房建设项目-土建)四川省宜宾市翠屏区永善路南段宜宾市三江新区长江工业园区</v>
          </cell>
          <cell r="H8361" t="str">
            <v>赵元虎</v>
          </cell>
          <cell r="I8361">
            <v>13684167136</v>
          </cell>
        </row>
        <row r="8362">
          <cell r="A8362" t="str">
            <v>润耀</v>
          </cell>
          <cell r="B8362" t="str">
            <v>螺纹钢</v>
          </cell>
          <cell r="C8362" t="str">
            <v>HRB400E Φ18 9m</v>
          </cell>
          <cell r="D8362" t="str">
            <v>吨</v>
          </cell>
          <cell r="E8362">
            <v>12</v>
          </cell>
          <cell r="F8362">
            <v>45943</v>
          </cell>
          <cell r="G8362" t="str">
            <v>(宜宾兴港三江新区长江工业园保障性租赁住房建设项目-土建)四川省宜宾市翠屏区永善路南段宜宾市三江新区长江工业园区</v>
          </cell>
          <cell r="H8362" t="str">
            <v>赵元虎</v>
          </cell>
          <cell r="I8362">
            <v>13684167136</v>
          </cell>
        </row>
        <row r="8363">
          <cell r="A8363" t="str">
            <v>润耀</v>
          </cell>
          <cell r="B8363" t="str">
            <v>螺纹钢</v>
          </cell>
          <cell r="C8363" t="str">
            <v>HRB400E Φ20 9m</v>
          </cell>
          <cell r="D8363" t="str">
            <v>吨</v>
          </cell>
          <cell r="E8363">
            <v>10</v>
          </cell>
          <cell r="F8363">
            <v>45943</v>
          </cell>
          <cell r="G8363" t="str">
            <v>(宜宾兴港三江新区长江工业园保障性租赁住房建设项目-土建)四川省宜宾市翠屏区永善路南段宜宾市三江新区长江工业园区</v>
          </cell>
          <cell r="H8363" t="str">
            <v>赵元虎</v>
          </cell>
          <cell r="I8363">
            <v>13684167136</v>
          </cell>
        </row>
        <row r="8364">
          <cell r="A8364" t="str">
            <v>润耀</v>
          </cell>
          <cell r="B8364" t="str">
            <v>螺纹钢</v>
          </cell>
          <cell r="C8364" t="str">
            <v>HRB400E Φ25 9m</v>
          </cell>
          <cell r="D8364" t="str">
            <v>吨</v>
          </cell>
          <cell r="E8364">
            <v>6</v>
          </cell>
          <cell r="F8364">
            <v>45943</v>
          </cell>
          <cell r="G8364" t="str">
            <v>(宜宾兴港三江新区长江工业园保障性租赁住房建设项目-土建)四川省宜宾市翠屏区永善路南段宜宾市三江新区长江工业园区</v>
          </cell>
          <cell r="H8364" t="str">
            <v>赵元虎</v>
          </cell>
          <cell r="I8364">
            <v>13684167136</v>
          </cell>
        </row>
        <row r="8365">
          <cell r="A8365" t="str">
            <v>润耀</v>
          </cell>
          <cell r="B8365" t="str">
            <v>盘螺</v>
          </cell>
          <cell r="C8365" t="str">
            <v>HRB400E Φ10</v>
          </cell>
          <cell r="D8365" t="str">
            <v>吨</v>
          </cell>
          <cell r="E8365">
            <v>10</v>
          </cell>
          <cell r="F8365">
            <v>45943</v>
          </cell>
          <cell r="G8365" t="str">
            <v>(宜宾兴港三江新区长江工业园保障性租赁住房建设项目-土建)四川省宜宾市翠屏区永善路南段宜宾市三江新区长江工业园区</v>
          </cell>
          <cell r="H8365" t="str">
            <v>赵元虎</v>
          </cell>
          <cell r="I8365">
            <v>13684167136</v>
          </cell>
        </row>
        <row r="8366">
          <cell r="A8366" t="str">
            <v>润耀</v>
          </cell>
          <cell r="B8366" t="str">
            <v>盘螺</v>
          </cell>
          <cell r="C8366" t="str">
            <v>HRB400E Φ12</v>
          </cell>
          <cell r="D8366" t="str">
            <v>吨</v>
          </cell>
          <cell r="E8366">
            <v>25</v>
          </cell>
          <cell r="F8366">
            <v>45943</v>
          </cell>
          <cell r="G8366" t="str">
            <v>(宜宾兴港三江新区长江工业园保障性租赁住房建设项目-土建)四川省宜宾市翠屏区永善路南段宜宾市三江新区长江工业园区</v>
          </cell>
          <cell r="H8366" t="str">
            <v>赵元虎</v>
          </cell>
          <cell r="I8366">
            <v>13684167136</v>
          </cell>
        </row>
        <row r="8367">
          <cell r="A8367" t="str">
            <v>德胜</v>
          </cell>
          <cell r="B8367" t="str">
            <v>螺纹钢</v>
          </cell>
          <cell r="C8367" t="str">
            <v>HRB500E Φ25 12m</v>
          </cell>
          <cell r="D8367" t="str">
            <v>吨</v>
          </cell>
          <cell r="E8367">
            <v>35</v>
          </cell>
          <cell r="F8367">
            <v>45944</v>
          </cell>
          <cell r="G8367" t="str">
            <v>（华西乐山）-四川省乐山市市中区苏稽镇周山嘴校地共建产教融合基地建设项目一标段</v>
          </cell>
          <cell r="H8367" t="str">
            <v>范增云</v>
          </cell>
          <cell r="I8367">
            <v>13668153241</v>
          </cell>
        </row>
        <row r="8368">
          <cell r="A8368" t="str">
            <v>德胜</v>
          </cell>
          <cell r="B8368" t="str">
            <v>螺纹钢</v>
          </cell>
          <cell r="C8368" t="str">
            <v>HRB400E Φ12 9m</v>
          </cell>
          <cell r="D8368" t="str">
            <v>吨</v>
          </cell>
          <cell r="E8368">
            <v>10</v>
          </cell>
          <cell r="F8368">
            <v>45944</v>
          </cell>
          <cell r="G8368" t="str">
            <v>(五冶建设龙泉驿一医院配套建设工程)成都市龙泉驿区董朗路69号龙泉驿一医院5号门</v>
          </cell>
          <cell r="H8368" t="str">
            <v>孙敏</v>
          </cell>
          <cell r="I8368">
            <v>13617695006</v>
          </cell>
        </row>
        <row r="8369">
          <cell r="A8369" t="str">
            <v>德胜</v>
          </cell>
          <cell r="B8369" t="str">
            <v>螺纹钢</v>
          </cell>
          <cell r="C8369" t="str">
            <v>HRB400E Φ14 9m</v>
          </cell>
          <cell r="D8369" t="str">
            <v>吨</v>
          </cell>
          <cell r="E8369">
            <v>3</v>
          </cell>
          <cell r="F8369">
            <v>45944</v>
          </cell>
          <cell r="G8369" t="str">
            <v>(五冶建设龙泉驿一医院配套建设工程)成都市龙泉驿区董朗路69号龙泉驿一医院5号门</v>
          </cell>
          <cell r="H8369" t="str">
            <v>孙敏</v>
          </cell>
          <cell r="I8369">
            <v>13617695006</v>
          </cell>
        </row>
        <row r="8370">
          <cell r="A8370" t="str">
            <v>德胜</v>
          </cell>
          <cell r="B8370" t="str">
            <v>螺纹钢</v>
          </cell>
          <cell r="C8370" t="str">
            <v>HRB400E Φ16 9m</v>
          </cell>
          <cell r="D8370" t="str">
            <v>吨</v>
          </cell>
          <cell r="E8370">
            <v>7</v>
          </cell>
          <cell r="F8370">
            <v>45944</v>
          </cell>
          <cell r="G8370" t="str">
            <v>(五冶建设龙泉驿一医院配套建设工程)成都市龙泉驿区董朗路69号龙泉驿一医院5号门</v>
          </cell>
          <cell r="H8370" t="str">
            <v>孙敏</v>
          </cell>
          <cell r="I8370">
            <v>13617695006</v>
          </cell>
        </row>
        <row r="8371">
          <cell r="A8371" t="str">
            <v>德胜</v>
          </cell>
          <cell r="B8371" t="str">
            <v>螺纹钢</v>
          </cell>
          <cell r="C8371" t="str">
            <v>HRB400E Φ18 9m</v>
          </cell>
          <cell r="D8371" t="str">
            <v>吨</v>
          </cell>
          <cell r="E8371">
            <v>3</v>
          </cell>
          <cell r="F8371">
            <v>45944</v>
          </cell>
          <cell r="G8371" t="str">
            <v>(五冶建设龙泉驿一医院配套建设工程)成都市龙泉驿区董朗路69号龙泉驿一医院5号门</v>
          </cell>
          <cell r="H8371" t="str">
            <v>孙敏</v>
          </cell>
          <cell r="I8371">
            <v>13617695006</v>
          </cell>
        </row>
        <row r="8372">
          <cell r="A8372" t="str">
            <v>德胜</v>
          </cell>
          <cell r="B8372" t="str">
            <v>螺纹钢</v>
          </cell>
          <cell r="C8372" t="str">
            <v>HRB400E Φ22 9m</v>
          </cell>
          <cell r="D8372" t="str">
            <v>吨</v>
          </cell>
          <cell r="E8372">
            <v>10</v>
          </cell>
          <cell r="F8372">
            <v>45944</v>
          </cell>
          <cell r="G8372" t="str">
            <v>(五冶建设龙泉驿一医院配套建设工程)成都市龙泉驿区董朗路69号龙泉驿一医院5号门</v>
          </cell>
          <cell r="H8372" t="str">
            <v>孙敏</v>
          </cell>
          <cell r="I8372">
            <v>13617695006</v>
          </cell>
        </row>
        <row r="8373">
          <cell r="A8373" t="str">
            <v>德胜</v>
          </cell>
          <cell r="B8373" t="str">
            <v>螺纹钢</v>
          </cell>
          <cell r="C8373" t="str">
            <v>HRB400E Φ25 9m</v>
          </cell>
          <cell r="D8373" t="str">
            <v>吨</v>
          </cell>
          <cell r="E8373">
            <v>10</v>
          </cell>
          <cell r="F8373">
            <v>45944</v>
          </cell>
          <cell r="G8373" t="str">
            <v>(五冶建设龙泉驿一医院配套建设工程)成都市龙泉驿区董朗路69号龙泉驿一医院5号门</v>
          </cell>
          <cell r="H8373" t="str">
            <v>孙敏</v>
          </cell>
          <cell r="I8373">
            <v>13617695006</v>
          </cell>
        </row>
        <row r="8374">
          <cell r="A8374" t="str">
            <v>德胜</v>
          </cell>
          <cell r="B8374" t="str">
            <v>螺纹钢</v>
          </cell>
          <cell r="C8374" t="str">
            <v>HRB400E Φ32 9m</v>
          </cell>
          <cell r="D8374" t="str">
            <v>吨</v>
          </cell>
          <cell r="E8374">
            <v>5</v>
          </cell>
          <cell r="F8374">
            <v>45944</v>
          </cell>
          <cell r="G8374" t="str">
            <v>(五冶建设龙泉驿一医院配套建设工程)成都市龙泉驿区董朗路69号龙泉驿一医院5号门</v>
          </cell>
          <cell r="H8374" t="str">
            <v>孙敏</v>
          </cell>
          <cell r="I8374">
            <v>13617695006</v>
          </cell>
        </row>
        <row r="8375">
          <cell r="A8375" t="str">
            <v>德胜</v>
          </cell>
          <cell r="B8375" t="str">
            <v>螺纹钢</v>
          </cell>
          <cell r="C8375" t="str">
            <v>HRB500E Φ14</v>
          </cell>
          <cell r="D8375" t="str">
            <v>吨</v>
          </cell>
          <cell r="E8375">
            <v>3</v>
          </cell>
          <cell r="F8375">
            <v>45944</v>
          </cell>
          <cell r="G8375" t="str">
            <v>(五冶建设龙泉驿一医院配套建设工程)成都市龙泉驿区董朗路69号龙泉驿一医院5号门</v>
          </cell>
          <cell r="H8375" t="str">
            <v>孙敏</v>
          </cell>
          <cell r="I8375">
            <v>13617695006</v>
          </cell>
        </row>
        <row r="8376">
          <cell r="A8376" t="str">
            <v>德胜</v>
          </cell>
          <cell r="B8376" t="str">
            <v>螺纹钢</v>
          </cell>
          <cell r="C8376" t="str">
            <v>HRB500E Φ16</v>
          </cell>
          <cell r="D8376" t="str">
            <v>吨</v>
          </cell>
          <cell r="E8376">
            <v>3</v>
          </cell>
          <cell r="F8376">
            <v>45944</v>
          </cell>
          <cell r="G8376" t="str">
            <v>(五冶建设龙泉驿一医院配套建设工程)成都市龙泉驿区董朗路69号龙泉驿一医院5号门</v>
          </cell>
          <cell r="H8376" t="str">
            <v>孙敏</v>
          </cell>
          <cell r="I8376">
            <v>13617695006</v>
          </cell>
        </row>
        <row r="8377">
          <cell r="A8377" t="str">
            <v>德胜</v>
          </cell>
          <cell r="B8377" t="str">
            <v>螺纹钢</v>
          </cell>
          <cell r="C8377" t="str">
            <v>HRB500E Φ18</v>
          </cell>
          <cell r="D8377" t="str">
            <v>吨</v>
          </cell>
          <cell r="E8377">
            <v>3</v>
          </cell>
          <cell r="F8377">
            <v>45944</v>
          </cell>
          <cell r="G8377" t="str">
            <v>(五冶建设龙泉驿一医院配套建设工程)成都市龙泉驿区董朗路69号龙泉驿一医院5号门</v>
          </cell>
          <cell r="H8377" t="str">
            <v>孙敏</v>
          </cell>
          <cell r="I8377">
            <v>13617695006</v>
          </cell>
        </row>
        <row r="8378">
          <cell r="A8378" t="str">
            <v>德胜</v>
          </cell>
          <cell r="B8378" t="str">
            <v>螺纹钢</v>
          </cell>
          <cell r="C8378" t="str">
            <v>HRB500E Φ20</v>
          </cell>
          <cell r="D8378" t="str">
            <v>吨</v>
          </cell>
          <cell r="E8378">
            <v>15</v>
          </cell>
          <cell r="F8378">
            <v>45944</v>
          </cell>
          <cell r="G8378" t="str">
            <v>(五冶建设龙泉驿一医院配套建设工程)成都市龙泉驿区董朗路69号龙泉驿一医院5号门</v>
          </cell>
          <cell r="H8378" t="str">
            <v>孙敏</v>
          </cell>
          <cell r="I8378">
            <v>13617695006</v>
          </cell>
        </row>
        <row r="8379">
          <cell r="A8379" t="str">
            <v>德胜</v>
          </cell>
          <cell r="B8379" t="str">
            <v>螺纹钢</v>
          </cell>
          <cell r="C8379" t="str">
            <v>HRB500E Φ22</v>
          </cell>
          <cell r="D8379" t="str">
            <v>吨</v>
          </cell>
          <cell r="E8379">
            <v>20</v>
          </cell>
          <cell r="F8379">
            <v>45944</v>
          </cell>
          <cell r="G8379" t="str">
            <v>(五冶建设龙泉驿一医院配套建设工程)成都市龙泉驿区董朗路69号龙泉驿一医院5号门</v>
          </cell>
          <cell r="H8379" t="str">
            <v>孙敏</v>
          </cell>
          <cell r="I8379">
            <v>13617695006</v>
          </cell>
        </row>
        <row r="8380">
          <cell r="A8380" t="str">
            <v>德胜</v>
          </cell>
          <cell r="B8380" t="str">
            <v>螺纹钢</v>
          </cell>
          <cell r="C8380" t="str">
            <v>HRB500E Φ25</v>
          </cell>
          <cell r="D8380" t="str">
            <v>吨</v>
          </cell>
          <cell r="E8380">
            <v>47</v>
          </cell>
          <cell r="F8380">
            <v>45944</v>
          </cell>
          <cell r="G8380" t="str">
            <v>(五冶建设龙泉驿一医院配套建设工程)成都市龙泉驿区董朗路69号龙泉驿一医院5号门</v>
          </cell>
          <cell r="H8380" t="str">
            <v>孙敏</v>
          </cell>
          <cell r="I8380">
            <v>13617695006</v>
          </cell>
        </row>
        <row r="8381">
          <cell r="A8381" t="str">
            <v>德胜</v>
          </cell>
          <cell r="B8381" t="str">
            <v>螺纹钢</v>
          </cell>
          <cell r="C8381" t="str">
            <v>HRB500E Φ28</v>
          </cell>
          <cell r="D8381" t="str">
            <v>吨</v>
          </cell>
          <cell r="E8381">
            <v>2</v>
          </cell>
          <cell r="F8381">
            <v>45944</v>
          </cell>
          <cell r="G8381" t="str">
            <v>(五冶建设龙泉驿一医院配套建设工程)成都市龙泉驿区董朗路69号龙泉驿一医院5号门</v>
          </cell>
          <cell r="H8381" t="str">
            <v>孙敏</v>
          </cell>
          <cell r="I8381">
            <v>13617695006</v>
          </cell>
        </row>
        <row r="8382">
          <cell r="A8382" t="str">
            <v>德胜</v>
          </cell>
          <cell r="B8382" t="str">
            <v>螺纹钢</v>
          </cell>
          <cell r="C8382" t="str">
            <v>HRB400E Φ22 9m</v>
          </cell>
          <cell r="D8382" t="str">
            <v>吨</v>
          </cell>
          <cell r="E8382">
            <v>35</v>
          </cell>
          <cell r="F8382">
            <v>45944</v>
          </cell>
          <cell r="G8382" t="str">
            <v>(五冶建设龙泉芙蓉花语项目-1,3地块)龙泉驿区北川路双堰塘钓鱼东100米(北川路)</v>
          </cell>
          <cell r="H8382" t="str">
            <v>祝斯阳</v>
          </cell>
          <cell r="I8382">
            <v>15583590797</v>
          </cell>
        </row>
        <row r="8383">
          <cell r="A8383" t="str">
            <v>德胜</v>
          </cell>
          <cell r="B8383" t="str">
            <v>螺纹钢</v>
          </cell>
          <cell r="C8383" t="str">
            <v>HRB400E Φ22 12m</v>
          </cell>
          <cell r="D8383" t="str">
            <v>吨</v>
          </cell>
          <cell r="E8383">
            <v>35</v>
          </cell>
          <cell r="F8383">
            <v>45944</v>
          </cell>
          <cell r="G8383" t="str">
            <v>(五冶建设龙泉芙蓉花语项目-2地块)龙泉驿区北川路双堰塘钓鱼东100米(北川路)</v>
          </cell>
          <cell r="H8383" t="str">
            <v>白燕军</v>
          </cell>
          <cell r="I8383">
            <v>15982002377</v>
          </cell>
        </row>
        <row r="8384">
          <cell r="A8384" t="str">
            <v>德胜</v>
          </cell>
          <cell r="B8384" t="str">
            <v>螺纹钢</v>
          </cell>
          <cell r="C8384" t="str">
            <v>HRB500E Φ12</v>
          </cell>
          <cell r="D8384" t="str">
            <v>吨</v>
          </cell>
          <cell r="E8384">
            <v>10</v>
          </cell>
          <cell r="F8384">
            <v>45944</v>
          </cell>
          <cell r="G8384" t="str">
            <v>（华西乐山）-四川省乐山市市中区苏稽镇周山嘴校地共建产教融合基地建设项目一标段</v>
          </cell>
          <cell r="H8384" t="str">
            <v>范增云</v>
          </cell>
          <cell r="I8384">
            <v>13668153241</v>
          </cell>
        </row>
        <row r="8385">
          <cell r="A8385" t="str">
            <v>德胜</v>
          </cell>
          <cell r="B8385" t="str">
            <v>螺纹钢</v>
          </cell>
          <cell r="C8385" t="str">
            <v>HRB500E Φ14</v>
          </cell>
          <cell r="D8385" t="str">
            <v>吨</v>
          </cell>
          <cell r="E8385">
            <v>15</v>
          </cell>
          <cell r="F8385">
            <v>45944</v>
          </cell>
          <cell r="G8385" t="str">
            <v>（华西乐山）-四川省乐山市市中区苏稽镇周山嘴校地共建产教融合基地建设项目一标段</v>
          </cell>
          <cell r="H8385" t="str">
            <v>范增云</v>
          </cell>
          <cell r="I8385">
            <v>13668153241</v>
          </cell>
        </row>
        <row r="8386">
          <cell r="A8386" t="str">
            <v>德胜</v>
          </cell>
          <cell r="B8386" t="str">
            <v>螺纹钢</v>
          </cell>
          <cell r="C8386" t="str">
            <v>HRB500E Φ16</v>
          </cell>
          <cell r="D8386" t="str">
            <v>吨</v>
          </cell>
          <cell r="E8386">
            <v>13</v>
          </cell>
          <cell r="F8386">
            <v>45944</v>
          </cell>
          <cell r="G8386" t="str">
            <v>（华西乐山）-四川省乐山市市中区苏稽镇周山嘴校地共建产教融合基地建设项目一标段</v>
          </cell>
          <cell r="H8386" t="str">
            <v>范增云</v>
          </cell>
          <cell r="I8386">
            <v>13668153241</v>
          </cell>
        </row>
        <row r="8387">
          <cell r="A8387" t="str">
            <v>德胜</v>
          </cell>
          <cell r="B8387" t="str">
            <v>螺纹钢</v>
          </cell>
          <cell r="C8387" t="str">
            <v>HRB500E Φ18</v>
          </cell>
          <cell r="D8387" t="str">
            <v>吨</v>
          </cell>
          <cell r="E8387">
            <v>10</v>
          </cell>
          <cell r="F8387">
            <v>45944</v>
          </cell>
          <cell r="G8387" t="str">
            <v>（华西乐山）-四川省乐山市市中区苏稽镇周山嘴校地共建产教融合基地建设项目一标段</v>
          </cell>
          <cell r="H8387" t="str">
            <v>范增云</v>
          </cell>
          <cell r="I8387">
            <v>13668153241</v>
          </cell>
        </row>
        <row r="8388">
          <cell r="A8388" t="str">
            <v>德胜</v>
          </cell>
          <cell r="B8388" t="str">
            <v>螺纹钢</v>
          </cell>
          <cell r="C8388" t="str">
            <v>HRB500E Φ20</v>
          </cell>
          <cell r="D8388" t="str">
            <v>吨</v>
          </cell>
          <cell r="E8388">
            <v>15</v>
          </cell>
          <cell r="F8388">
            <v>45944</v>
          </cell>
          <cell r="G8388" t="str">
            <v>（华西乐山）-四川省乐山市市中区苏稽镇周山嘴校地共建产教融合基地建设项目一标段</v>
          </cell>
          <cell r="H8388" t="str">
            <v>范增云</v>
          </cell>
          <cell r="I8388">
            <v>13668153241</v>
          </cell>
        </row>
        <row r="8389">
          <cell r="A8389" t="str">
            <v>德胜</v>
          </cell>
          <cell r="B8389" t="str">
            <v>螺纹钢</v>
          </cell>
          <cell r="C8389" t="str">
            <v>HRB500E Φ22 12m</v>
          </cell>
          <cell r="D8389" t="str">
            <v>吨</v>
          </cell>
          <cell r="E8389">
            <v>18</v>
          </cell>
          <cell r="F8389">
            <v>45944</v>
          </cell>
          <cell r="G8389" t="str">
            <v>（华西乐山）-四川省乐山市市中区苏稽镇周山嘴校地共建产教融合基地建设项目一标段</v>
          </cell>
          <cell r="H8389" t="str">
            <v>范增云</v>
          </cell>
          <cell r="I8389">
            <v>13668153241</v>
          </cell>
        </row>
        <row r="8390">
          <cell r="A8390" t="str">
            <v>德胜</v>
          </cell>
          <cell r="B8390" t="str">
            <v>螺纹钢</v>
          </cell>
          <cell r="C8390" t="str">
            <v>HRB500E Φ25</v>
          </cell>
          <cell r="D8390" t="str">
            <v>吨</v>
          </cell>
          <cell r="E8390">
            <v>40</v>
          </cell>
          <cell r="F8390">
            <v>45944</v>
          </cell>
          <cell r="G8390" t="str">
            <v>（华西乐山）-四川省乐山市市中区苏稽镇周山嘴校地共建产教融合基地建设项目一标段</v>
          </cell>
          <cell r="H8390" t="str">
            <v>范增云</v>
          </cell>
          <cell r="I8390">
            <v>13668153241</v>
          </cell>
        </row>
        <row r="8391">
          <cell r="A8391" t="str">
            <v>德胜</v>
          </cell>
          <cell r="B8391" t="str">
            <v>螺纹钢</v>
          </cell>
          <cell r="C8391" t="str">
            <v>HRB500E Φ25 12m</v>
          </cell>
          <cell r="D8391" t="str">
            <v>吨</v>
          </cell>
          <cell r="E8391">
            <v>10</v>
          </cell>
          <cell r="F8391">
            <v>45944</v>
          </cell>
          <cell r="G8391" t="str">
            <v>（华西乐山）-四川省乐山市市中区苏稽镇周山嘴校地共建产教融合基地建设项目一标段</v>
          </cell>
          <cell r="H8391" t="str">
            <v>范增云</v>
          </cell>
          <cell r="I8391">
            <v>13668153241</v>
          </cell>
        </row>
        <row r="8392">
          <cell r="A8392" t="str">
            <v>德胜</v>
          </cell>
          <cell r="B8392" t="str">
            <v>螺纹钢</v>
          </cell>
          <cell r="C8392" t="str">
            <v>HRB500E Φ28</v>
          </cell>
          <cell r="D8392" t="str">
            <v>吨</v>
          </cell>
          <cell r="E8392">
            <v>15</v>
          </cell>
          <cell r="F8392">
            <v>45944</v>
          </cell>
          <cell r="G8392" t="str">
            <v>（华西乐山）-四川省乐山市市中区苏稽镇周山嘴校地共建产教融合基地建设项目一标段</v>
          </cell>
          <cell r="H8392" t="str">
            <v>范增云</v>
          </cell>
          <cell r="I8392">
            <v>13668153241</v>
          </cell>
        </row>
        <row r="8393">
          <cell r="A8393" t="str">
            <v>德胜</v>
          </cell>
          <cell r="B8393" t="str">
            <v>螺纹钢</v>
          </cell>
          <cell r="C8393" t="str">
            <v>HRB500E Φ28 12m</v>
          </cell>
          <cell r="D8393" t="str">
            <v>吨</v>
          </cell>
          <cell r="E8393">
            <v>5</v>
          </cell>
          <cell r="F8393">
            <v>45944</v>
          </cell>
          <cell r="G8393" t="str">
            <v>（华西乐山）-四川省乐山市市中区苏稽镇周山嘴校地共建产教融合基地建设项目一标段</v>
          </cell>
          <cell r="H8393" t="str">
            <v>范增云</v>
          </cell>
          <cell r="I8393">
            <v>13668153241</v>
          </cell>
        </row>
        <row r="8394">
          <cell r="A8394" t="str">
            <v>德胜</v>
          </cell>
          <cell r="B8394" t="str">
            <v>螺纹钢</v>
          </cell>
          <cell r="C8394" t="str">
            <v>HRB500E Φ32</v>
          </cell>
          <cell r="D8394" t="str">
            <v>吨</v>
          </cell>
          <cell r="E8394">
            <v>5</v>
          </cell>
          <cell r="F8394">
            <v>45944</v>
          </cell>
          <cell r="G8394" t="str">
            <v>（华西乐山）-四川省乐山市市中区苏稽镇周山嘴校地共建产教融合基地建设项目一标段</v>
          </cell>
          <cell r="H8394" t="str">
            <v>范增云</v>
          </cell>
          <cell r="I8394">
            <v>13668153241</v>
          </cell>
        </row>
        <row r="8395">
          <cell r="A8395" t="str">
            <v>德胜</v>
          </cell>
          <cell r="B8395" t="str">
            <v>螺纹钢</v>
          </cell>
          <cell r="C8395" t="str">
            <v>HRB500E Φ32 12m</v>
          </cell>
          <cell r="D8395" t="str">
            <v>吨</v>
          </cell>
          <cell r="E8395">
            <v>10</v>
          </cell>
          <cell r="F8395">
            <v>45944</v>
          </cell>
          <cell r="G8395" t="str">
            <v>（华西乐山）-四川省乐山市市中区苏稽镇周山嘴校地共建产教融合基地建设项目一标段</v>
          </cell>
          <cell r="H8395" t="str">
            <v>范增云</v>
          </cell>
          <cell r="I8395">
            <v>13668153241</v>
          </cell>
        </row>
        <row r="8396">
          <cell r="A8396" t="str">
            <v>德胜</v>
          </cell>
          <cell r="B8396" t="str">
            <v>螺纹钢</v>
          </cell>
          <cell r="C8396" t="str">
            <v>HRB400E Φ18 9m</v>
          </cell>
          <cell r="D8396" t="str">
            <v>吨</v>
          </cell>
          <cell r="E8396">
            <v>30</v>
          </cell>
          <cell r="F8396">
            <v>45944</v>
          </cell>
          <cell r="G8396" t="str">
            <v>（华西简阳西城嘉苑）四川省成都市简阳市简城街道高屋村</v>
          </cell>
          <cell r="H8396" t="str">
            <v>张瀚镭</v>
          </cell>
          <cell r="I8396">
            <v>15884666220</v>
          </cell>
        </row>
        <row r="8397">
          <cell r="A8397" t="str">
            <v>德胜</v>
          </cell>
          <cell r="B8397" t="str">
            <v>螺纹钢</v>
          </cell>
          <cell r="C8397" t="str">
            <v>HRB400E Φ20 9m</v>
          </cell>
          <cell r="D8397" t="str">
            <v>吨</v>
          </cell>
          <cell r="E8397">
            <v>26</v>
          </cell>
          <cell r="F8397">
            <v>45944</v>
          </cell>
          <cell r="G8397" t="str">
            <v>（华西简阳西城嘉苑）四川省成都市简阳市简城街道高屋村</v>
          </cell>
          <cell r="H8397" t="str">
            <v>张瀚镭</v>
          </cell>
          <cell r="I8397">
            <v>15884666220</v>
          </cell>
        </row>
        <row r="8398">
          <cell r="A8398" t="str">
            <v>德胜</v>
          </cell>
          <cell r="B8398" t="str">
            <v>螺纹钢</v>
          </cell>
          <cell r="C8398" t="str">
            <v>HRB500E Φ20</v>
          </cell>
          <cell r="D8398" t="str">
            <v>吨</v>
          </cell>
          <cell r="E8398">
            <v>9</v>
          </cell>
          <cell r="F8398">
            <v>45944</v>
          </cell>
          <cell r="G8398" t="str">
            <v>（华西简阳西城嘉苑）四川省成都市简阳市简城街道高屋村</v>
          </cell>
          <cell r="H8398" t="str">
            <v>张瀚镭</v>
          </cell>
          <cell r="I8398">
            <v>15884666220</v>
          </cell>
        </row>
        <row r="8399">
          <cell r="A8399" t="str">
            <v>德胜</v>
          </cell>
          <cell r="B8399" t="str">
            <v>螺纹钢</v>
          </cell>
          <cell r="C8399" t="str">
            <v>HRB500E Φ22</v>
          </cell>
          <cell r="D8399" t="str">
            <v>吨</v>
          </cell>
          <cell r="E8399">
            <v>3</v>
          </cell>
          <cell r="F8399">
            <v>45944</v>
          </cell>
          <cell r="G8399" t="str">
            <v>（华西简阳西城嘉苑）四川省成都市简阳市简城街道高屋村</v>
          </cell>
          <cell r="H8399" t="str">
            <v>张瀚镭</v>
          </cell>
          <cell r="I8399">
            <v>15884666220</v>
          </cell>
        </row>
        <row r="8400">
          <cell r="A8400" t="str">
            <v>德胜</v>
          </cell>
          <cell r="B8400" t="str">
            <v>螺纹钢</v>
          </cell>
          <cell r="C8400" t="str">
            <v>HRB500EФ25*12m</v>
          </cell>
          <cell r="D8400" t="str">
            <v>吨</v>
          </cell>
          <cell r="E8400">
            <v>35</v>
          </cell>
          <cell r="F8400">
            <v>45944</v>
          </cell>
          <cell r="G8400" t="str">
            <v>（中核中原-温江北林医养综合体项目）四川省成都市温江区万春大道第三人民医院东</v>
          </cell>
          <cell r="H8400" t="str">
            <v>蔡杰</v>
          </cell>
          <cell r="I8400">
            <v>18875129329</v>
          </cell>
        </row>
        <row r="8401">
          <cell r="A8401" t="str">
            <v>泸钢（代）</v>
          </cell>
          <cell r="B8401" t="str">
            <v>盘螺</v>
          </cell>
          <cell r="C8401" t="str">
            <v>HRB400E Φ8</v>
          </cell>
          <cell r="D8401" t="str">
            <v>吨</v>
          </cell>
          <cell r="E8401">
            <v>11.5</v>
          </cell>
          <cell r="F8401">
            <v>45944</v>
          </cell>
          <cell r="G8401" t="str">
            <v>(五冶建设师大附中外语校新建教学楼工程)四川省成都市成华区大观堰2号(四川师范大学附属中学外国语学校)</v>
          </cell>
          <cell r="H8401" t="str">
            <v>蔡浩</v>
          </cell>
          <cell r="I8401">
            <v>13980880820</v>
          </cell>
        </row>
        <row r="8402">
          <cell r="A8402" t="str">
            <v>泸钢（代）</v>
          </cell>
          <cell r="B8402" t="str">
            <v>盘螺</v>
          </cell>
          <cell r="C8402" t="str">
            <v>HRB400E Φ10</v>
          </cell>
          <cell r="D8402" t="str">
            <v>吨</v>
          </cell>
          <cell r="E8402">
            <v>15</v>
          </cell>
          <cell r="F8402">
            <v>45944</v>
          </cell>
          <cell r="G8402" t="str">
            <v>(五冶建设师大附中外语校新建教学楼工程)四川省成都市成华区大观堰2号(四川师范大学附属中学外国语学校)</v>
          </cell>
          <cell r="H8402" t="str">
            <v>蔡浩</v>
          </cell>
          <cell r="I8402">
            <v>13980880820</v>
          </cell>
        </row>
        <row r="8403">
          <cell r="A8403" t="str">
            <v>泸钢（代）</v>
          </cell>
          <cell r="B8403" t="str">
            <v>螺纹钢</v>
          </cell>
          <cell r="C8403" t="str">
            <v>HRB500E Φ32</v>
          </cell>
          <cell r="D8403" t="str">
            <v>吨</v>
          </cell>
          <cell r="E8403">
            <v>8.5</v>
          </cell>
          <cell r="F8403">
            <v>45944</v>
          </cell>
          <cell r="G8403" t="str">
            <v>(五冶建设师大附中外语校新建教学楼工程)四川省成都市成华区大观堰2号(四川师范大学附属中学外国语学校)</v>
          </cell>
          <cell r="H8403" t="str">
            <v>蔡浩</v>
          </cell>
          <cell r="I8403">
            <v>13980880820</v>
          </cell>
        </row>
        <row r="8404">
          <cell r="A8404" t="str">
            <v>泸钢（代）</v>
          </cell>
          <cell r="B8404" t="str">
            <v>盘圆</v>
          </cell>
          <cell r="C8404" t="str">
            <v>HPB300Φ10mm</v>
          </cell>
          <cell r="D8404" t="str">
            <v>吨</v>
          </cell>
          <cell r="E8404">
            <v>35</v>
          </cell>
          <cell r="F8404">
            <v>45944</v>
          </cell>
          <cell r="G8404" t="str">
            <v>（成峨2标）眉山市多悦镇挖治田中铁广州局钢筋场</v>
          </cell>
          <cell r="H8404" t="str">
            <v>黄勇</v>
          </cell>
          <cell r="I8404" t="str">
            <v>18080072587</v>
          </cell>
        </row>
        <row r="8405">
          <cell r="A8405" t="str">
            <v>泸钢（代）</v>
          </cell>
          <cell r="B8405" t="str">
            <v>盘圆</v>
          </cell>
          <cell r="C8405" t="str">
            <v>HPB300Φ8mm</v>
          </cell>
          <cell r="D8405" t="str">
            <v>吨</v>
          </cell>
          <cell r="E8405">
            <v>35</v>
          </cell>
          <cell r="F8405">
            <v>45944</v>
          </cell>
          <cell r="G8405" t="str">
            <v>（成峨6标）乐山市夹江县木城镇张口村中铁三局钢筋场</v>
          </cell>
          <cell r="H8405" t="str">
            <v>陈籽佑</v>
          </cell>
          <cell r="I8405" t="str">
            <v>15234459657</v>
          </cell>
        </row>
        <row r="8406">
          <cell r="A8406" t="str">
            <v>润耀</v>
          </cell>
          <cell r="B8406" t="str">
            <v>螺纹钢</v>
          </cell>
          <cell r="C8406" t="str">
            <v>HRB400EФ12，12m</v>
          </cell>
          <cell r="D8406" t="str">
            <v>吨</v>
          </cell>
          <cell r="E8406">
            <v>70</v>
          </cell>
          <cell r="F8406">
            <v>45944</v>
          </cell>
          <cell r="G8406" t="str">
            <v>（中铁广州局-成渝扩容2标）四川省资阳市雁江区石岭镇易家沟2号梁场</v>
          </cell>
          <cell r="H8406" t="str">
            <v>孙鹏飞</v>
          </cell>
          <cell r="I8406">
            <v>18011784798</v>
          </cell>
        </row>
        <row r="8407">
          <cell r="A8407" t="str">
            <v>润耀</v>
          </cell>
          <cell r="B8407" t="str">
            <v>螺纹钢</v>
          </cell>
          <cell r="C8407" t="str">
            <v>HRB400EФ16，12m</v>
          </cell>
          <cell r="D8407" t="str">
            <v>吨</v>
          </cell>
          <cell r="E8407">
            <v>70</v>
          </cell>
          <cell r="F8407">
            <v>45944</v>
          </cell>
          <cell r="G8407" t="str">
            <v>（中铁广州局-成渝扩容2标）四川省资阳市雁江区石岭镇易家沟2号梁场</v>
          </cell>
          <cell r="H8407" t="str">
            <v>孙鹏飞</v>
          </cell>
          <cell r="I8407">
            <v>18011784798</v>
          </cell>
        </row>
        <row r="8408">
          <cell r="A8408" t="str">
            <v>润耀</v>
          </cell>
          <cell r="B8408" t="str">
            <v>螺纹钢</v>
          </cell>
          <cell r="C8408" t="str">
            <v>HRB400EФ12*9m</v>
          </cell>
          <cell r="D8408" t="str">
            <v>吨</v>
          </cell>
          <cell r="E8408">
            <v>70</v>
          </cell>
          <cell r="F8408">
            <v>45944</v>
          </cell>
          <cell r="G8408" t="str">
            <v>（中铁六局呼和公司康新高速TJ4-2标）四川省甘孜藏族自治州康定市新都桥镇东俄罗三村中建八局搅拌站旁</v>
          </cell>
          <cell r="H8408" t="str">
            <v>许文刚</v>
          </cell>
          <cell r="I8408">
            <v>15848808186</v>
          </cell>
        </row>
        <row r="8409">
          <cell r="A8409" t="str">
            <v>润耀</v>
          </cell>
          <cell r="B8409" t="str">
            <v>盘螺</v>
          </cell>
          <cell r="C8409" t="str">
            <v>HRB400E Φ6</v>
          </cell>
          <cell r="D8409" t="str">
            <v>吨</v>
          </cell>
          <cell r="E8409">
            <v>2.5</v>
          </cell>
          <cell r="F8409">
            <v>45944</v>
          </cell>
          <cell r="G8409" t="str">
            <v>（华西萌海科创农业生态谷）成都市简阳市白金山水库</v>
          </cell>
          <cell r="H8409" t="str">
            <v>石清国</v>
          </cell>
          <cell r="I8409">
            <v>13458642015</v>
          </cell>
        </row>
        <row r="8410">
          <cell r="A8410" t="str">
            <v>润耀</v>
          </cell>
          <cell r="B8410" t="str">
            <v>盘螺</v>
          </cell>
          <cell r="C8410" t="str">
            <v>HRB400E Φ8</v>
          </cell>
          <cell r="D8410" t="str">
            <v>吨</v>
          </cell>
          <cell r="E8410">
            <v>20</v>
          </cell>
          <cell r="F8410">
            <v>45944</v>
          </cell>
          <cell r="G8410" t="str">
            <v>（华西萌海科创农业生态谷）成都市简阳市白金山水库</v>
          </cell>
          <cell r="H8410" t="str">
            <v>石清国</v>
          </cell>
          <cell r="I8410">
            <v>13458642015</v>
          </cell>
        </row>
        <row r="8411">
          <cell r="A8411" t="str">
            <v>润耀</v>
          </cell>
          <cell r="B8411" t="str">
            <v>盘螺</v>
          </cell>
          <cell r="C8411" t="str">
            <v>HRB400E Φ10</v>
          </cell>
          <cell r="D8411" t="str">
            <v>吨</v>
          </cell>
          <cell r="E8411">
            <v>5</v>
          </cell>
          <cell r="F8411">
            <v>45944</v>
          </cell>
          <cell r="G8411" t="str">
            <v>（华西萌海科创农业生态谷）成都市简阳市白金山水库</v>
          </cell>
          <cell r="H8411" t="str">
            <v>石清国</v>
          </cell>
          <cell r="I8411">
            <v>13458642015</v>
          </cell>
        </row>
        <row r="8412">
          <cell r="A8412" t="str">
            <v>润耀</v>
          </cell>
          <cell r="B8412" t="str">
            <v>盘螺</v>
          </cell>
          <cell r="C8412" t="str">
            <v>HRB400E Φ12</v>
          </cell>
          <cell r="D8412" t="str">
            <v>吨</v>
          </cell>
          <cell r="E8412">
            <v>5</v>
          </cell>
          <cell r="F8412">
            <v>45944</v>
          </cell>
          <cell r="G8412" t="str">
            <v>（华西萌海科创农业生态谷）成都市简阳市白金山水库</v>
          </cell>
          <cell r="H8412" t="str">
            <v>石清国</v>
          </cell>
          <cell r="I8412">
            <v>13458642015</v>
          </cell>
        </row>
        <row r="8413">
          <cell r="A8413" t="str">
            <v>润耀</v>
          </cell>
          <cell r="B8413" t="str">
            <v>螺纹钢</v>
          </cell>
          <cell r="C8413" t="str">
            <v>HRB500E Φ25</v>
          </cell>
          <cell r="D8413" t="str">
            <v>吨</v>
          </cell>
          <cell r="E8413">
            <v>35</v>
          </cell>
          <cell r="F8413">
            <v>45944</v>
          </cell>
          <cell r="G8413" t="str">
            <v>(五冶建设扩建艺体中学二期工程)四川省成都市双流区光荣路成都艺体中学南200米</v>
          </cell>
          <cell r="H8413" t="str">
            <v>谢序强</v>
          </cell>
          <cell r="I8413">
            <v>13458588232</v>
          </cell>
        </row>
        <row r="8414">
          <cell r="A8414" t="str">
            <v>润耀</v>
          </cell>
          <cell r="B8414" t="str">
            <v>螺纹钢</v>
          </cell>
          <cell r="C8414" t="str">
            <v>HRB400E Φ12 9m</v>
          </cell>
          <cell r="D8414" t="str">
            <v>吨</v>
          </cell>
          <cell r="E8414">
            <v>28</v>
          </cell>
          <cell r="F8414">
            <v>45944</v>
          </cell>
          <cell r="G8414" t="str">
            <v>(五冶建设扩建艺体中学二期工程)四川省成都市双流区光荣路成都艺体中学南200米</v>
          </cell>
          <cell r="H8414" t="str">
            <v>谢序强</v>
          </cell>
          <cell r="I8414">
            <v>13458588232</v>
          </cell>
        </row>
        <row r="8415">
          <cell r="A8415" t="str">
            <v>润耀</v>
          </cell>
          <cell r="B8415" t="str">
            <v>螺纹钢</v>
          </cell>
          <cell r="C8415" t="str">
            <v>HRB400E Φ14 9m</v>
          </cell>
          <cell r="D8415" t="str">
            <v>吨</v>
          </cell>
          <cell r="E8415">
            <v>3</v>
          </cell>
          <cell r="F8415">
            <v>45944</v>
          </cell>
          <cell r="G8415" t="str">
            <v>(五冶建设扩建艺体中学二期工程)四川省成都市双流区光荣路成都艺体中学南200米</v>
          </cell>
          <cell r="H8415" t="str">
            <v>谢序强</v>
          </cell>
          <cell r="I8415">
            <v>13458588232</v>
          </cell>
        </row>
        <row r="8416">
          <cell r="A8416" t="str">
            <v>润耀</v>
          </cell>
          <cell r="B8416" t="str">
            <v>螺纹钢</v>
          </cell>
          <cell r="C8416" t="str">
            <v>HRB400E Φ16 9m</v>
          </cell>
          <cell r="D8416" t="str">
            <v>吨</v>
          </cell>
          <cell r="E8416">
            <v>30</v>
          </cell>
          <cell r="F8416">
            <v>45944</v>
          </cell>
          <cell r="G8416" t="str">
            <v>(五冶建设扩建艺体中学二期工程)四川省成都市双流区光荣路成都艺体中学南200米</v>
          </cell>
          <cell r="H8416" t="str">
            <v>谢序强</v>
          </cell>
          <cell r="I8416">
            <v>13458588232</v>
          </cell>
        </row>
        <row r="8417">
          <cell r="A8417" t="str">
            <v>润耀</v>
          </cell>
          <cell r="B8417" t="str">
            <v>螺纹钢</v>
          </cell>
          <cell r="C8417" t="str">
            <v>HRB400E Φ18 9m</v>
          </cell>
          <cell r="D8417" t="str">
            <v>吨</v>
          </cell>
          <cell r="E8417">
            <v>6</v>
          </cell>
          <cell r="F8417">
            <v>45944</v>
          </cell>
          <cell r="G8417" t="str">
            <v>(五冶建设扩建艺体中学二期工程)四川省成都市双流区光荣路成都艺体中学南200米</v>
          </cell>
          <cell r="H8417" t="str">
            <v>谢序强</v>
          </cell>
          <cell r="I8417">
            <v>13458588232</v>
          </cell>
        </row>
        <row r="8418">
          <cell r="A8418" t="str">
            <v>润耀</v>
          </cell>
          <cell r="B8418" t="str">
            <v>螺纹钢</v>
          </cell>
          <cell r="C8418" t="str">
            <v>HRB400E Φ20 9m</v>
          </cell>
          <cell r="D8418" t="str">
            <v>吨</v>
          </cell>
          <cell r="E8418">
            <v>8</v>
          </cell>
          <cell r="F8418">
            <v>45944</v>
          </cell>
          <cell r="G8418" t="str">
            <v>(五冶建设扩建艺体中学二期工程)四川省成都市双流区光荣路成都艺体中学南200米</v>
          </cell>
          <cell r="H8418" t="str">
            <v>谢序强</v>
          </cell>
          <cell r="I8418">
            <v>13458588232</v>
          </cell>
        </row>
        <row r="8419">
          <cell r="A8419" t="str">
            <v>润耀</v>
          </cell>
          <cell r="B8419" t="str">
            <v>螺纹钢</v>
          </cell>
          <cell r="C8419" t="str">
            <v>HRB400E Φ25 9m</v>
          </cell>
          <cell r="D8419" t="str">
            <v>吨</v>
          </cell>
          <cell r="E8419">
            <v>28</v>
          </cell>
          <cell r="F8419">
            <v>45944</v>
          </cell>
          <cell r="G8419" t="str">
            <v>(五冶建设扩建艺体中学二期工程)四川省成都市双流区光荣路成都艺体中学南200米</v>
          </cell>
          <cell r="H8419" t="str">
            <v>谢序强</v>
          </cell>
          <cell r="I8419">
            <v>13458588232</v>
          </cell>
        </row>
        <row r="8420">
          <cell r="A8420" t="str">
            <v>润耀</v>
          </cell>
          <cell r="B8420" t="str">
            <v>盘螺</v>
          </cell>
          <cell r="C8420" t="str">
            <v>HRB400E Φ8</v>
          </cell>
          <cell r="D8420" t="str">
            <v>吨</v>
          </cell>
          <cell r="E8420">
            <v>10</v>
          </cell>
          <cell r="F8420">
            <v>45944</v>
          </cell>
          <cell r="G8420" t="str">
            <v>(五冶建设龙泉驿一医院配套建设工程)成都市龙泉驿区董朗路69号龙泉驿一医院5号门</v>
          </cell>
          <cell r="H8420" t="str">
            <v>孙敏</v>
          </cell>
          <cell r="I8420">
            <v>13617695006</v>
          </cell>
        </row>
        <row r="8421">
          <cell r="A8421" t="str">
            <v>润耀</v>
          </cell>
          <cell r="B8421" t="str">
            <v>盘螺</v>
          </cell>
          <cell r="C8421" t="str">
            <v>HRB400E Φ10</v>
          </cell>
          <cell r="D8421" t="str">
            <v>吨</v>
          </cell>
          <cell r="E8421">
            <v>12</v>
          </cell>
          <cell r="F8421">
            <v>45944</v>
          </cell>
          <cell r="G8421" t="str">
            <v>(五冶建设龙泉驿一医院配套建设工程)成都市龙泉驿区董朗路69号龙泉驿一医院5号门</v>
          </cell>
          <cell r="H8421" t="str">
            <v>孙敏</v>
          </cell>
          <cell r="I8421">
            <v>13617695006</v>
          </cell>
        </row>
        <row r="8422">
          <cell r="A8422" t="str">
            <v>润耀</v>
          </cell>
          <cell r="B8422" t="str">
            <v>盘螺</v>
          </cell>
          <cell r="C8422" t="str">
            <v>HRB400E Φ12</v>
          </cell>
          <cell r="D8422" t="str">
            <v>吨</v>
          </cell>
          <cell r="E8422">
            <v>12</v>
          </cell>
          <cell r="F8422">
            <v>45944</v>
          </cell>
          <cell r="G8422" t="str">
            <v>(五冶建设龙泉驿一医院配套建设工程)成都市龙泉驿区董朗路69号龙泉驿一医院5号门</v>
          </cell>
          <cell r="H8422" t="str">
            <v>孙敏</v>
          </cell>
          <cell r="I8422">
            <v>13617695006</v>
          </cell>
        </row>
        <row r="8423">
          <cell r="A8423" t="str">
            <v>润耀</v>
          </cell>
          <cell r="B8423" t="str">
            <v>盘螺</v>
          </cell>
          <cell r="C8423" t="str">
            <v>HRB400E Φ10</v>
          </cell>
          <cell r="D8423" t="str">
            <v>吨</v>
          </cell>
          <cell r="E8423">
            <v>4</v>
          </cell>
          <cell r="F8423">
            <v>45944</v>
          </cell>
          <cell r="G8423" t="str">
            <v>(五冶建设成都盐道街中学初中部改扩建工程-一标)四川省成都市锦江区春熙路街道盐道街4号（盐道街中学初中部）</v>
          </cell>
          <cell r="H8423" t="str">
            <v>谢鑫</v>
          </cell>
          <cell r="I8423">
            <v>18228465067</v>
          </cell>
        </row>
        <row r="8424">
          <cell r="A8424" t="str">
            <v>润耀</v>
          </cell>
          <cell r="B8424" t="str">
            <v>螺纹钢</v>
          </cell>
          <cell r="C8424" t="str">
            <v>HRB400E Φ14 9m</v>
          </cell>
          <cell r="D8424" t="str">
            <v>吨</v>
          </cell>
          <cell r="E8424">
            <v>7</v>
          </cell>
          <cell r="F8424">
            <v>45944</v>
          </cell>
          <cell r="G8424" t="str">
            <v>(五冶建设成都盐道街中学初中部改扩建工程-一标)四川省成都市锦江区春熙路街道盐道街4号（盐道街中学初中部）</v>
          </cell>
          <cell r="H8424" t="str">
            <v>谢鑫</v>
          </cell>
          <cell r="I8424">
            <v>18228465067</v>
          </cell>
        </row>
        <row r="8425">
          <cell r="A8425" t="str">
            <v>润耀</v>
          </cell>
          <cell r="B8425" t="str">
            <v>螺纹钢</v>
          </cell>
          <cell r="C8425" t="str">
            <v>HRB400E Φ18 9m</v>
          </cell>
          <cell r="D8425" t="str">
            <v>吨</v>
          </cell>
          <cell r="E8425">
            <v>5</v>
          </cell>
          <cell r="F8425">
            <v>45944</v>
          </cell>
          <cell r="G8425" t="str">
            <v>(五冶建设成都盐道街中学初中部改扩建工程-一标)四川省成都市锦江区春熙路街道盐道街4号（盐道街中学初中部）</v>
          </cell>
          <cell r="H8425" t="str">
            <v>谢鑫</v>
          </cell>
          <cell r="I8425">
            <v>18228465067</v>
          </cell>
        </row>
        <row r="8426">
          <cell r="A8426" t="str">
            <v>润耀</v>
          </cell>
          <cell r="B8426" t="str">
            <v>螺纹钢</v>
          </cell>
          <cell r="C8426" t="str">
            <v>HRB400E Φ20 9m</v>
          </cell>
          <cell r="D8426" t="str">
            <v>吨</v>
          </cell>
          <cell r="E8426">
            <v>5</v>
          </cell>
          <cell r="F8426">
            <v>45944</v>
          </cell>
          <cell r="G8426" t="str">
            <v>(五冶建设成都盐道街中学初中部改扩建工程-一标)四川省成都市锦江区春熙路街道盐道街4号（盐道街中学初中部）</v>
          </cell>
          <cell r="H8426" t="str">
            <v>谢鑫</v>
          </cell>
          <cell r="I8426">
            <v>18228465067</v>
          </cell>
        </row>
        <row r="8427">
          <cell r="A8427" t="str">
            <v>润耀</v>
          </cell>
          <cell r="B8427" t="str">
            <v>螺纹钢</v>
          </cell>
          <cell r="C8427" t="str">
            <v>HRB400E Φ22 9m</v>
          </cell>
          <cell r="D8427" t="str">
            <v>吨</v>
          </cell>
          <cell r="E8427">
            <v>12.5</v>
          </cell>
          <cell r="F8427">
            <v>45944</v>
          </cell>
          <cell r="G8427" t="str">
            <v>(五冶建设成都盐道街中学初中部改扩建工程-一标)四川省成都市锦江区春熙路街道盐道街4号（盐道街中学初中部）</v>
          </cell>
          <cell r="H8427" t="str">
            <v>谢鑫</v>
          </cell>
          <cell r="I8427">
            <v>18228465067</v>
          </cell>
        </row>
        <row r="8428">
          <cell r="A8428" t="str">
            <v>润耀</v>
          </cell>
          <cell r="B8428" t="str">
            <v>盘螺</v>
          </cell>
          <cell r="C8428" t="str">
            <v>HRB400E Φ6</v>
          </cell>
          <cell r="D8428" t="str">
            <v>吨</v>
          </cell>
          <cell r="E8428">
            <v>20</v>
          </cell>
          <cell r="F8428">
            <v>45944</v>
          </cell>
          <cell r="G8428" t="str">
            <v>（华西简阳西城嘉苑）四川省成都市简阳市简城街道高屋村</v>
          </cell>
          <cell r="H8428" t="str">
            <v>张瀚镭</v>
          </cell>
          <cell r="I8428">
            <v>15884666220</v>
          </cell>
        </row>
        <row r="8429">
          <cell r="A8429" t="str">
            <v>润耀</v>
          </cell>
          <cell r="B8429" t="str">
            <v>盘螺</v>
          </cell>
          <cell r="C8429" t="str">
            <v>HRB400E Φ8</v>
          </cell>
          <cell r="D8429" t="str">
            <v>吨</v>
          </cell>
          <cell r="E8429">
            <v>115</v>
          </cell>
          <cell r="F8429">
            <v>45944</v>
          </cell>
          <cell r="G8429" t="str">
            <v>（华西简阳西城嘉苑）四川省成都市简阳市简城街道高屋村</v>
          </cell>
          <cell r="H8429" t="str">
            <v>张瀚镭</v>
          </cell>
          <cell r="I8429">
            <v>15884666220</v>
          </cell>
        </row>
        <row r="8430">
          <cell r="A8430" t="str">
            <v>润耀</v>
          </cell>
          <cell r="B8430" t="str">
            <v>盘螺</v>
          </cell>
          <cell r="C8430" t="str">
            <v>HRB400E Φ10</v>
          </cell>
          <cell r="D8430" t="str">
            <v>吨</v>
          </cell>
          <cell r="E8430">
            <v>75</v>
          </cell>
          <cell r="F8430">
            <v>45944</v>
          </cell>
          <cell r="G8430" t="str">
            <v>（华西简阳西城嘉苑）四川省成都市简阳市简城街道高屋村</v>
          </cell>
          <cell r="H8430" t="str">
            <v>张瀚镭</v>
          </cell>
          <cell r="I8430">
            <v>15884666220</v>
          </cell>
        </row>
        <row r="8431">
          <cell r="A8431" t="str">
            <v>润耀</v>
          </cell>
          <cell r="B8431" t="str">
            <v>盘螺</v>
          </cell>
          <cell r="C8431" t="str">
            <v>HRB400E Φ12</v>
          </cell>
          <cell r="D8431" t="str">
            <v>吨</v>
          </cell>
          <cell r="E8431">
            <v>20</v>
          </cell>
          <cell r="F8431">
            <v>45944</v>
          </cell>
          <cell r="G8431" t="str">
            <v>（华西简阳西城嘉苑）四川省成都市简阳市简城街道高屋村</v>
          </cell>
          <cell r="H8431" t="str">
            <v>张瀚镭</v>
          </cell>
          <cell r="I8431">
            <v>15884666220</v>
          </cell>
        </row>
        <row r="8432">
          <cell r="A8432" t="str">
            <v>润耀</v>
          </cell>
          <cell r="B8432" t="str">
            <v>螺纹钢</v>
          </cell>
          <cell r="C8432" t="str">
            <v>HRB400E Φ14 9m</v>
          </cell>
          <cell r="D8432" t="str">
            <v>吨</v>
          </cell>
          <cell r="E8432">
            <v>3</v>
          </cell>
          <cell r="F8432">
            <v>45944</v>
          </cell>
          <cell r="G8432" t="str">
            <v>（华西简阳西城嘉苑）四川省成都市简阳市简城街道高屋村</v>
          </cell>
          <cell r="H8432" t="str">
            <v>张瀚镭</v>
          </cell>
          <cell r="I8432">
            <v>15884666220</v>
          </cell>
        </row>
        <row r="8433">
          <cell r="A8433" t="str">
            <v>润耀</v>
          </cell>
          <cell r="B8433" t="str">
            <v>螺纹钢</v>
          </cell>
          <cell r="C8433" t="str">
            <v>HRB400E Φ16 9m</v>
          </cell>
          <cell r="D8433" t="str">
            <v>吨</v>
          </cell>
          <cell r="E8433">
            <v>5</v>
          </cell>
          <cell r="F8433">
            <v>45944</v>
          </cell>
          <cell r="G8433" t="str">
            <v>（华西简阳西城嘉苑）四川省成都市简阳市简城街道高屋村</v>
          </cell>
          <cell r="H8433" t="str">
            <v>张瀚镭</v>
          </cell>
          <cell r="I8433">
            <v>15884666220</v>
          </cell>
        </row>
        <row r="8434">
          <cell r="A8434" t="str">
            <v>润耀</v>
          </cell>
          <cell r="B8434" t="str">
            <v>螺纹钢</v>
          </cell>
          <cell r="C8434" t="str">
            <v>HRB400E Φ22 9m</v>
          </cell>
          <cell r="D8434" t="str">
            <v>吨</v>
          </cell>
          <cell r="E8434">
            <v>3</v>
          </cell>
          <cell r="F8434">
            <v>45944</v>
          </cell>
          <cell r="G8434" t="str">
            <v>（华西简阳西城嘉苑）四川省成都市简阳市简城街道高屋村</v>
          </cell>
          <cell r="H8434" t="str">
            <v>张瀚镭</v>
          </cell>
          <cell r="I8434">
            <v>15884666220</v>
          </cell>
        </row>
        <row r="8435">
          <cell r="A8435" t="str">
            <v>润耀</v>
          </cell>
          <cell r="B8435" t="str">
            <v>螺纹钢</v>
          </cell>
          <cell r="C8435" t="str">
            <v>HRB500E Φ18</v>
          </cell>
          <cell r="D8435" t="str">
            <v>吨</v>
          </cell>
          <cell r="E8435">
            <v>2.5</v>
          </cell>
          <cell r="F8435">
            <v>45944</v>
          </cell>
          <cell r="G8435" t="str">
            <v>（华西简阳西城嘉苑）四川省成都市简阳市简城街道高屋村</v>
          </cell>
          <cell r="H8435" t="str">
            <v>张瀚镭</v>
          </cell>
          <cell r="I8435">
            <v>15884666220</v>
          </cell>
        </row>
        <row r="8436">
          <cell r="A8436" t="str">
            <v>钢固融</v>
          </cell>
          <cell r="B8436" t="str">
            <v>高线</v>
          </cell>
          <cell r="C8436" t="str">
            <v>HPB300Ф12</v>
          </cell>
          <cell r="D8436" t="str">
            <v>吨</v>
          </cell>
          <cell r="E8436">
            <v>10</v>
          </cell>
          <cell r="F8436">
            <v>45944</v>
          </cell>
          <cell r="G8436" t="str">
            <v>（中铁二局-成渝扩容4标）四川省成都市简阳市杨家镇桐子湾村二局钢筋场</v>
          </cell>
          <cell r="H8436" t="str">
            <v>陈钢</v>
          </cell>
          <cell r="I8436">
            <v>13018165813</v>
          </cell>
        </row>
        <row r="8437">
          <cell r="A8437" t="str">
            <v>钢固融</v>
          </cell>
          <cell r="B8437" t="str">
            <v>盘螺</v>
          </cell>
          <cell r="C8437" t="str">
            <v>HRB400EФ12</v>
          </cell>
          <cell r="D8437" t="str">
            <v>吨</v>
          </cell>
          <cell r="E8437">
            <v>20</v>
          </cell>
          <cell r="F8437">
            <v>45944</v>
          </cell>
          <cell r="G8437" t="str">
            <v>（中铁二局-成渝扩容4标）四川省成都市简阳市杨家镇桐子湾村二局钢筋场</v>
          </cell>
          <cell r="H8437" t="str">
            <v>陈钢</v>
          </cell>
          <cell r="I8437">
            <v>13018165813</v>
          </cell>
        </row>
        <row r="8438">
          <cell r="A8438" t="str">
            <v>钢固融</v>
          </cell>
          <cell r="B8438" t="str">
            <v>高线</v>
          </cell>
          <cell r="C8438" t="str">
            <v>HPB300 Φ10</v>
          </cell>
          <cell r="D8438" t="str">
            <v>吨</v>
          </cell>
          <cell r="E8438">
            <v>2.5</v>
          </cell>
          <cell r="F8438">
            <v>45944</v>
          </cell>
          <cell r="G8438" t="str">
            <v>(五冶建设龙泉芙蓉花语项目-1,3地块)龙泉驿区北川路双堰塘钓鱼东100米(北川路)</v>
          </cell>
          <cell r="H8438" t="str">
            <v>祝斯阳</v>
          </cell>
          <cell r="I8438">
            <v>15583590797</v>
          </cell>
        </row>
        <row r="8439">
          <cell r="A8439" t="str">
            <v>钢固融</v>
          </cell>
          <cell r="B8439" t="str">
            <v>螺纹钢</v>
          </cell>
          <cell r="C8439" t="str">
            <v>HRB400E Φ22 9m</v>
          </cell>
          <cell r="D8439" t="str">
            <v>吨</v>
          </cell>
          <cell r="E8439">
            <v>30</v>
          </cell>
          <cell r="F8439">
            <v>45944</v>
          </cell>
          <cell r="G8439" t="str">
            <v>(五冶建设龙泉芙蓉花语项目-1,3地块)龙泉驿区北川路双堰塘钓鱼东100米(北川路)</v>
          </cell>
          <cell r="H8439" t="str">
            <v>祝斯阳</v>
          </cell>
          <cell r="I8439">
            <v>15583590797</v>
          </cell>
        </row>
        <row r="8440">
          <cell r="A8440" t="str">
            <v>达钢</v>
          </cell>
          <cell r="B8440" t="str">
            <v>螺纹钢</v>
          </cell>
          <cell r="C8440" t="str">
            <v>HRB500E Φ12</v>
          </cell>
          <cell r="D8440" t="str">
            <v>吨</v>
          </cell>
          <cell r="E8440">
            <v>20</v>
          </cell>
          <cell r="F8440">
            <v>45944</v>
          </cell>
          <cell r="G8440" t="str">
            <v>（商投建工达州中医药科技园-2工区-2号桥）达州市通川区达州中医药职业学院犀牛大道北段</v>
          </cell>
          <cell r="H8440" t="str">
            <v>李波</v>
          </cell>
          <cell r="I8440">
            <v>18381899787</v>
          </cell>
        </row>
        <row r="8441">
          <cell r="A8441" t="str">
            <v>达钢</v>
          </cell>
          <cell r="B8441" t="str">
            <v>螺纹钢</v>
          </cell>
          <cell r="C8441" t="str">
            <v>HRB500E Φ14</v>
          </cell>
          <cell r="D8441" t="str">
            <v>吨</v>
          </cell>
          <cell r="E8441">
            <v>15</v>
          </cell>
          <cell r="F8441">
            <v>45944</v>
          </cell>
          <cell r="G8441" t="str">
            <v>（商投建工达州中医药科技园-2工区-2号桥）达州市通川区达州中医药职业学院犀牛大道北段</v>
          </cell>
          <cell r="H8441" t="str">
            <v>李波</v>
          </cell>
          <cell r="I8441">
            <v>18381899787</v>
          </cell>
        </row>
        <row r="8442">
          <cell r="A8442" t="str">
            <v>达钢</v>
          </cell>
          <cell r="B8442" t="str">
            <v>螺纹钢</v>
          </cell>
          <cell r="C8442" t="str">
            <v>HRB500E Φ16</v>
          </cell>
          <cell r="D8442" t="str">
            <v>吨</v>
          </cell>
          <cell r="E8442">
            <v>20</v>
          </cell>
          <cell r="F8442">
            <v>45944</v>
          </cell>
          <cell r="G8442" t="str">
            <v>（商投建工达州中医药科技园-2工区-2号桥）达州市通川区达州中医药职业学院犀牛大道北段</v>
          </cell>
          <cell r="H8442" t="str">
            <v>李波</v>
          </cell>
          <cell r="I8442">
            <v>18381899787</v>
          </cell>
        </row>
        <row r="8443">
          <cell r="A8443" t="str">
            <v>达钢</v>
          </cell>
          <cell r="B8443" t="str">
            <v>螺纹钢</v>
          </cell>
          <cell r="C8443" t="str">
            <v>HRB500E Φ22</v>
          </cell>
          <cell r="D8443" t="str">
            <v>吨</v>
          </cell>
          <cell r="E8443">
            <v>24</v>
          </cell>
          <cell r="F8443">
            <v>45944</v>
          </cell>
          <cell r="G8443" t="str">
            <v>（商投建工达州中医药科技园-2工区-2号桥）达州市通川区达州中医药职业学院犀牛大道北段</v>
          </cell>
          <cell r="H8443" t="str">
            <v>李波</v>
          </cell>
          <cell r="I8443">
            <v>18381899787</v>
          </cell>
        </row>
        <row r="8444">
          <cell r="A8444" t="str">
            <v>达钢</v>
          </cell>
          <cell r="B8444" t="str">
            <v>螺纹钢</v>
          </cell>
          <cell r="C8444" t="str">
            <v>HRB500E Φ25</v>
          </cell>
          <cell r="D8444" t="str">
            <v>吨</v>
          </cell>
          <cell r="E8444">
            <v>30</v>
          </cell>
          <cell r="F8444">
            <v>45944</v>
          </cell>
          <cell r="G8444" t="str">
            <v>（商投建工达州中医药科技园-2工区-2号桥）达州市通川区达州中医药职业学院犀牛大道北段</v>
          </cell>
          <cell r="H8444" t="str">
            <v>李波</v>
          </cell>
          <cell r="I8444">
            <v>18381899787</v>
          </cell>
        </row>
        <row r="8445">
          <cell r="A8445" t="str">
            <v>达钢</v>
          </cell>
          <cell r="B8445" t="str">
            <v>螺纹钢</v>
          </cell>
          <cell r="C8445" t="str">
            <v>HRB400E Φ12 9m</v>
          </cell>
          <cell r="D8445" t="str">
            <v>吨</v>
          </cell>
          <cell r="E8445">
            <v>9</v>
          </cell>
          <cell r="F8445">
            <v>45944</v>
          </cell>
          <cell r="G8445" t="str">
            <v>（商投建工达州中医药科技园-2工区-2号桥）达州市通川区达州中医药职业学院犀牛大道北段</v>
          </cell>
          <cell r="H8445" t="str">
            <v>李波</v>
          </cell>
          <cell r="I8445">
            <v>18381899787</v>
          </cell>
        </row>
        <row r="8446">
          <cell r="A8446" t="str">
            <v>达钢</v>
          </cell>
          <cell r="B8446" t="str">
            <v>螺纹钢</v>
          </cell>
          <cell r="C8446" t="str">
            <v>HRB500 Φ25 12m</v>
          </cell>
          <cell r="D8446" t="str">
            <v>吨</v>
          </cell>
          <cell r="E8446">
            <v>150</v>
          </cell>
          <cell r="F8446">
            <v>45944</v>
          </cell>
          <cell r="G8446" t="str">
            <v>（商投建工达州中医药科技园-2工区-2号桥）达州市通川区达州中医药职业学院犀牛大道北段</v>
          </cell>
          <cell r="H8446" t="str">
            <v>李波</v>
          </cell>
          <cell r="I8446">
            <v>18381899787</v>
          </cell>
        </row>
        <row r="8447">
          <cell r="A8447" t="str">
            <v>润耀</v>
          </cell>
          <cell r="B8447" t="str">
            <v>盘螺</v>
          </cell>
          <cell r="C8447" t="str">
            <v>HRB400E Φ8</v>
          </cell>
          <cell r="D8447" t="str">
            <v>吨</v>
          </cell>
          <cell r="E8447">
            <v>2.4</v>
          </cell>
          <cell r="F8447">
            <v>45944</v>
          </cell>
          <cell r="G8447" t="str">
            <v>（华西酒城南）成都市武侯区火车南站西路8号酒城南项目</v>
          </cell>
          <cell r="H8447" t="str">
            <v>龙耀宇</v>
          </cell>
          <cell r="I8447">
            <v>18384145895</v>
          </cell>
        </row>
        <row r="8448">
          <cell r="A8448" t="str">
            <v>润耀</v>
          </cell>
          <cell r="B8448" t="str">
            <v>盘螺</v>
          </cell>
          <cell r="C8448" t="str">
            <v>HRB400E Φ12</v>
          </cell>
          <cell r="D8448" t="str">
            <v>吨</v>
          </cell>
          <cell r="E8448">
            <v>7.2</v>
          </cell>
          <cell r="F8448">
            <v>45944</v>
          </cell>
          <cell r="G8448" t="str">
            <v>（华西酒城南）成都市武侯区火车南站西路8号酒城南项目</v>
          </cell>
          <cell r="H8448" t="str">
            <v>龙耀宇</v>
          </cell>
          <cell r="I8448">
            <v>18384145895</v>
          </cell>
        </row>
        <row r="8449">
          <cell r="A8449" t="str">
            <v>德胜恒嘉</v>
          </cell>
          <cell r="B8449" t="str">
            <v>螺纹钢</v>
          </cell>
          <cell r="C8449" t="str">
            <v>HRB500EФ25，9m</v>
          </cell>
          <cell r="D8449" t="str">
            <v>吨</v>
          </cell>
          <cell r="E8449">
            <v>70</v>
          </cell>
          <cell r="F8449">
            <v>45944</v>
          </cell>
          <cell r="G8449" t="str">
            <v>（中铁北京局-资乐高速6标）四川省乐山市市中区土主镇资乐高速TJ6标项目试验室</v>
          </cell>
          <cell r="H8449" t="str">
            <v>刘岩</v>
          </cell>
          <cell r="I8449">
            <v>18543566469</v>
          </cell>
        </row>
        <row r="8450">
          <cell r="A8450" t="str">
            <v>德胜恒嘉</v>
          </cell>
          <cell r="B8450" t="str">
            <v>螺纹钢</v>
          </cell>
          <cell r="C8450" t="str">
            <v>HRB400EФ12，9m</v>
          </cell>
          <cell r="D8450" t="str">
            <v>吨</v>
          </cell>
          <cell r="E8450">
            <v>35</v>
          </cell>
          <cell r="F8450">
            <v>45944</v>
          </cell>
          <cell r="G8450" t="str">
            <v>（中铁北京局-资乐高速6标）四川省乐山市市中区土主镇资乐高速TJ6标项目试验室</v>
          </cell>
          <cell r="H8450" t="str">
            <v>刘岩</v>
          </cell>
          <cell r="I8450">
            <v>18543566469</v>
          </cell>
        </row>
        <row r="8451">
          <cell r="A8451" t="str">
            <v>泸钢</v>
          </cell>
          <cell r="B8451" t="str">
            <v>盘螺</v>
          </cell>
          <cell r="C8451" t="str">
            <v>HRB400E Φ8</v>
          </cell>
          <cell r="D8451" t="str">
            <v>吨</v>
          </cell>
          <cell r="E8451">
            <v>40</v>
          </cell>
          <cell r="F8451">
            <v>45944</v>
          </cell>
          <cell r="G8451" t="str">
            <v>(五冶钢构龙泉东洪片区70亩住宅、商业及配套工程项目一标段)成都市龙泉驿外东洪路地铁2号线惠王陵地铁C口</v>
          </cell>
          <cell r="H8451" t="str">
            <v>邹爱国</v>
          </cell>
          <cell r="I8451">
            <v>13540231225</v>
          </cell>
        </row>
        <row r="8452">
          <cell r="A8452" t="str">
            <v>泸钢</v>
          </cell>
          <cell r="B8452" t="str">
            <v>盘螺</v>
          </cell>
          <cell r="C8452" t="str">
            <v>HRB400E Φ8</v>
          </cell>
          <cell r="D8452" t="str">
            <v>吨</v>
          </cell>
          <cell r="E8452">
            <v>35</v>
          </cell>
          <cell r="F8452">
            <v>45944</v>
          </cell>
          <cell r="G8452" t="str">
            <v>(五冶钢构龙泉东洪片区85亩住宅、商业及配套工程项目二标段)成都市龙泉驿外东洪路地铁2号线惠王陵地铁C口</v>
          </cell>
          <cell r="H8452" t="str">
            <v>李渊</v>
          </cell>
          <cell r="I8452">
            <v>18381013849</v>
          </cell>
        </row>
        <row r="8453">
          <cell r="A8453" t="str">
            <v>泸钢</v>
          </cell>
          <cell r="B8453" t="str">
            <v>盘螺</v>
          </cell>
          <cell r="C8453" t="str">
            <v>HRB400E Φ12</v>
          </cell>
          <cell r="D8453" t="str">
            <v>吨</v>
          </cell>
          <cell r="E8453">
            <v>35</v>
          </cell>
          <cell r="F8453">
            <v>45944</v>
          </cell>
          <cell r="G8453" t="str">
            <v>(五冶钢构龙泉东洪片区85亩住宅、商业及配套工程项目二标段)成都市龙泉驿外东洪路地铁2号线惠王陵地铁C口</v>
          </cell>
          <cell r="H8453" t="str">
            <v>李渊</v>
          </cell>
          <cell r="I8453">
            <v>18381013849</v>
          </cell>
        </row>
        <row r="8454">
          <cell r="A8454" t="str">
            <v>泸钢</v>
          </cell>
          <cell r="B8454" t="str">
            <v>螺纹钢</v>
          </cell>
          <cell r="C8454" t="str">
            <v>HRB400E Φ16 9m</v>
          </cell>
          <cell r="D8454" t="str">
            <v>吨</v>
          </cell>
          <cell r="E8454">
            <v>80</v>
          </cell>
          <cell r="F8454">
            <v>45944</v>
          </cell>
          <cell r="G8454" t="str">
            <v>(五冶钢构龙泉东洪片区85亩住宅、商业及配套工程项目三标段)成都市龙泉驿外东洪路地铁2号线惠王陵地铁C口</v>
          </cell>
          <cell r="H8454" t="str">
            <v>王军宝</v>
          </cell>
          <cell r="I8454">
            <v>13889142392</v>
          </cell>
        </row>
        <row r="8455">
          <cell r="A8455" t="str">
            <v>泸钢</v>
          </cell>
          <cell r="B8455" t="str">
            <v>螺纹钢</v>
          </cell>
          <cell r="C8455" t="str">
            <v>HRB400E Φ18 9m</v>
          </cell>
          <cell r="D8455" t="str">
            <v>吨</v>
          </cell>
          <cell r="E8455">
            <v>36</v>
          </cell>
          <cell r="F8455">
            <v>45944</v>
          </cell>
          <cell r="G8455" t="str">
            <v>(五冶钢构龙泉东洪片区85亩住宅、商业及配套工程项目三标段)成都市龙泉驿外东洪路地铁2号线惠王陵地铁C口</v>
          </cell>
          <cell r="H8455" t="str">
            <v>王军宝</v>
          </cell>
          <cell r="I8455">
            <v>13889142392</v>
          </cell>
        </row>
        <row r="8456">
          <cell r="A8456" t="str">
            <v>泸钢</v>
          </cell>
          <cell r="B8456" t="str">
            <v>螺纹钢</v>
          </cell>
          <cell r="C8456" t="str">
            <v>HRB400E Φ12 9m</v>
          </cell>
          <cell r="D8456" t="str">
            <v>吨</v>
          </cell>
          <cell r="E8456">
            <v>12</v>
          </cell>
          <cell r="F8456">
            <v>45944</v>
          </cell>
          <cell r="G8456" t="str">
            <v>(五冶钢构龙泉东洪片区70亩住宅、商业及配套工程项目三标段)成都市龙泉驿外东洪路地铁2号线惠王陵地铁C口</v>
          </cell>
          <cell r="H8456" t="str">
            <v>蒋嗣伟</v>
          </cell>
          <cell r="I8456">
            <v>15014331252</v>
          </cell>
        </row>
        <row r="8457">
          <cell r="A8457" t="str">
            <v>泸钢</v>
          </cell>
          <cell r="B8457" t="str">
            <v>螺纹钢</v>
          </cell>
          <cell r="C8457" t="str">
            <v>HRB400E Φ14 9m</v>
          </cell>
          <cell r="D8457" t="str">
            <v>吨</v>
          </cell>
          <cell r="E8457">
            <v>9</v>
          </cell>
          <cell r="F8457">
            <v>45944</v>
          </cell>
          <cell r="G8457" t="str">
            <v>(五冶钢构龙泉东洪片区70亩住宅、商业及配套工程项目三标段)成都市龙泉驿外东洪路地铁2号线惠王陵地铁C口</v>
          </cell>
          <cell r="H8457" t="str">
            <v>蒋嗣伟</v>
          </cell>
          <cell r="I8457">
            <v>15014331252</v>
          </cell>
        </row>
        <row r="8458">
          <cell r="A8458" t="str">
            <v>泸钢</v>
          </cell>
          <cell r="B8458" t="str">
            <v>螺纹钢</v>
          </cell>
          <cell r="C8458" t="str">
            <v>HRB400E Φ16 9m</v>
          </cell>
          <cell r="D8458" t="str">
            <v>吨</v>
          </cell>
          <cell r="E8458">
            <v>30</v>
          </cell>
          <cell r="F8458">
            <v>45944</v>
          </cell>
          <cell r="G8458" t="str">
            <v>(五冶钢构龙泉东洪片区70亩住宅、商业及配套工程项目三标段)成都市龙泉驿外东洪路地铁2号线惠王陵地铁C口</v>
          </cell>
          <cell r="H8458" t="str">
            <v>蒋嗣伟</v>
          </cell>
          <cell r="I8458">
            <v>15014331252</v>
          </cell>
        </row>
        <row r="8459">
          <cell r="A8459" t="str">
            <v>泸钢</v>
          </cell>
          <cell r="B8459" t="str">
            <v>螺纹钢</v>
          </cell>
          <cell r="C8459" t="str">
            <v>HRB400E Φ18 9m</v>
          </cell>
          <cell r="D8459" t="str">
            <v>吨</v>
          </cell>
          <cell r="E8459">
            <v>6</v>
          </cell>
          <cell r="F8459">
            <v>45944</v>
          </cell>
          <cell r="G8459" t="str">
            <v>(五冶钢构龙泉东洪片区70亩住宅、商业及配套工程项目三标段)成都市龙泉驿外东洪路地铁2号线惠王陵地铁C口</v>
          </cell>
          <cell r="H8459" t="str">
            <v>蒋嗣伟</v>
          </cell>
          <cell r="I8459">
            <v>15014331252</v>
          </cell>
        </row>
        <row r="8460">
          <cell r="A8460" t="str">
            <v>泸钢</v>
          </cell>
          <cell r="B8460" t="str">
            <v>螺纹钢</v>
          </cell>
          <cell r="C8460" t="str">
            <v>HRB400E Φ20 9m</v>
          </cell>
          <cell r="D8460" t="str">
            <v>吨</v>
          </cell>
          <cell r="E8460">
            <v>6</v>
          </cell>
          <cell r="F8460">
            <v>45944</v>
          </cell>
          <cell r="G8460" t="str">
            <v>(五冶钢构龙泉东洪片区70亩住宅、商业及配套工程项目三标段)成都市龙泉驿外东洪路地铁2号线惠王陵地铁C口</v>
          </cell>
          <cell r="H8460" t="str">
            <v>蒋嗣伟</v>
          </cell>
          <cell r="I8460">
            <v>15014331252</v>
          </cell>
        </row>
        <row r="8461">
          <cell r="A8461" t="str">
            <v>泸钢</v>
          </cell>
          <cell r="B8461" t="str">
            <v>螺纹钢</v>
          </cell>
          <cell r="C8461" t="str">
            <v>HRB400E Φ12 9m</v>
          </cell>
          <cell r="D8461" t="str">
            <v>吨</v>
          </cell>
          <cell r="E8461">
            <v>15</v>
          </cell>
          <cell r="F8461">
            <v>45944</v>
          </cell>
          <cell r="G8461" t="str">
            <v>(五冶钢构龙泉东洪片区70亩住宅、商业及配套工程项目三标段)成都市龙泉驿外东洪路地铁2号线惠王陵地铁C口</v>
          </cell>
          <cell r="H8461" t="str">
            <v>蒋嗣伟</v>
          </cell>
          <cell r="I8461">
            <v>15014331252</v>
          </cell>
        </row>
        <row r="8462">
          <cell r="A8462" t="str">
            <v>泸钢</v>
          </cell>
          <cell r="B8462" t="str">
            <v>螺纹钢</v>
          </cell>
          <cell r="C8462" t="str">
            <v>HRB400E Φ14 9m</v>
          </cell>
          <cell r="D8462" t="str">
            <v>吨</v>
          </cell>
          <cell r="E8462">
            <v>9</v>
          </cell>
          <cell r="F8462">
            <v>45944</v>
          </cell>
          <cell r="G8462" t="str">
            <v>(五冶钢构龙泉东洪片区70亩住宅、商业及配套工程项目三标段)成都市龙泉驿外东洪路地铁2号线惠王陵地铁C口</v>
          </cell>
          <cell r="H8462" t="str">
            <v>蒋嗣伟</v>
          </cell>
          <cell r="I8462">
            <v>15014331252</v>
          </cell>
        </row>
        <row r="8463">
          <cell r="A8463" t="str">
            <v>泸钢</v>
          </cell>
          <cell r="B8463" t="str">
            <v>螺纹钢</v>
          </cell>
          <cell r="C8463" t="str">
            <v>HRB400E Φ16 9m</v>
          </cell>
          <cell r="D8463" t="str">
            <v>吨</v>
          </cell>
          <cell r="E8463">
            <v>35</v>
          </cell>
          <cell r="F8463">
            <v>45944</v>
          </cell>
          <cell r="G8463" t="str">
            <v>(五冶钢构龙泉东洪片区70亩住宅、商业及配套工程项目三标段)成都市龙泉驿外东洪路地铁2号线惠王陵地铁C口</v>
          </cell>
          <cell r="H8463" t="str">
            <v>蒋嗣伟</v>
          </cell>
          <cell r="I8463">
            <v>15014331252</v>
          </cell>
        </row>
        <row r="8464">
          <cell r="A8464" t="str">
            <v>泸钢</v>
          </cell>
          <cell r="B8464" t="str">
            <v>螺纹钢</v>
          </cell>
          <cell r="C8464" t="str">
            <v>HRB400E Φ18 9m</v>
          </cell>
          <cell r="D8464" t="str">
            <v>吨</v>
          </cell>
          <cell r="E8464">
            <v>9</v>
          </cell>
          <cell r="F8464">
            <v>45944</v>
          </cell>
          <cell r="G8464" t="str">
            <v>(五冶钢构龙泉东洪片区70亩住宅、商业及配套工程项目三标段)成都市龙泉驿外东洪路地铁2号线惠王陵地铁C口</v>
          </cell>
          <cell r="H8464" t="str">
            <v>蒋嗣伟</v>
          </cell>
          <cell r="I8464">
            <v>15014331252</v>
          </cell>
        </row>
        <row r="8465">
          <cell r="A8465" t="str">
            <v>泸钢</v>
          </cell>
          <cell r="B8465" t="str">
            <v>螺纹钢</v>
          </cell>
          <cell r="C8465" t="str">
            <v>HRB400E Φ20 9m</v>
          </cell>
          <cell r="D8465" t="str">
            <v>吨</v>
          </cell>
          <cell r="E8465">
            <v>9</v>
          </cell>
          <cell r="F8465">
            <v>45944</v>
          </cell>
          <cell r="G8465" t="str">
            <v>(五冶钢构龙泉东洪片区70亩住宅、商业及配套工程项目三标段)成都市龙泉驿外东洪路地铁2号线惠王陵地铁C口</v>
          </cell>
          <cell r="H8465" t="str">
            <v>蒋嗣伟</v>
          </cell>
          <cell r="I8465">
            <v>15014331252</v>
          </cell>
        </row>
        <row r="8466">
          <cell r="A8466" t="str">
            <v>泸钢</v>
          </cell>
          <cell r="B8466" t="str">
            <v>螺纹钢</v>
          </cell>
          <cell r="C8466" t="str">
            <v>HRB400E Φ22 9m</v>
          </cell>
          <cell r="D8466" t="str">
            <v>吨</v>
          </cell>
          <cell r="E8466">
            <v>6</v>
          </cell>
          <cell r="F8466">
            <v>45944</v>
          </cell>
          <cell r="G8466" t="str">
            <v>(五冶钢构龙泉东洪片区70亩住宅、商业及配套工程项目三标段)成都市龙泉驿外东洪路地铁2号线惠王陵地铁C口</v>
          </cell>
          <cell r="H8466" t="str">
            <v>蒋嗣伟</v>
          </cell>
          <cell r="I8466">
            <v>15014331252</v>
          </cell>
        </row>
        <row r="8467">
          <cell r="A8467" t="str">
            <v>泸钢</v>
          </cell>
          <cell r="B8467" t="str">
            <v>螺纹钢</v>
          </cell>
          <cell r="C8467" t="str">
            <v>HRB400E Φ25 9m</v>
          </cell>
          <cell r="D8467" t="str">
            <v>吨</v>
          </cell>
          <cell r="E8467">
            <v>6</v>
          </cell>
          <cell r="F8467">
            <v>45944</v>
          </cell>
          <cell r="G8467" t="str">
            <v>(五冶钢构龙泉东洪片区70亩住宅、商业及配套工程项目三标段)成都市龙泉驿外东洪路地铁2号线惠王陵地铁C口</v>
          </cell>
          <cell r="H8467" t="str">
            <v>蒋嗣伟</v>
          </cell>
          <cell r="I8467">
            <v>15014331252</v>
          </cell>
        </row>
        <row r="8468">
          <cell r="A8468" t="str">
            <v>德胜恒嘉</v>
          </cell>
          <cell r="B8468" t="str">
            <v>螺纹钢</v>
          </cell>
          <cell r="C8468" t="str">
            <v>HRB400E Φ12×9米</v>
          </cell>
          <cell r="D8468" t="str">
            <v>吨</v>
          </cell>
          <cell r="E8468">
            <v>12</v>
          </cell>
          <cell r="F8468">
            <v>45945</v>
          </cell>
          <cell r="G8468" t="str">
            <v>（自永1标八局二分公司二分部）自贡市沿滩区川南中小企业创业园(金川路东50米)</v>
          </cell>
          <cell r="H8468" t="str">
            <v>李锐</v>
          </cell>
          <cell r="I8468">
            <v>13890668545</v>
          </cell>
        </row>
        <row r="8469">
          <cell r="A8469" t="str">
            <v>德胜恒嘉</v>
          </cell>
          <cell r="B8469" t="str">
            <v>螺纹钢</v>
          </cell>
          <cell r="C8469" t="str">
            <v>HRB400E Φ16×9米</v>
          </cell>
          <cell r="D8469" t="str">
            <v>吨</v>
          </cell>
          <cell r="E8469">
            <v>12</v>
          </cell>
          <cell r="F8469">
            <v>45945</v>
          </cell>
          <cell r="G8469" t="str">
            <v>（自永1标八局二分公司二分部）自贡市沿滩区川南中小企业创业园(金川路东50米)</v>
          </cell>
          <cell r="H8469" t="str">
            <v>李锐</v>
          </cell>
          <cell r="I8469">
            <v>13890668545</v>
          </cell>
        </row>
        <row r="8470">
          <cell r="A8470" t="str">
            <v>德胜恒嘉</v>
          </cell>
          <cell r="B8470" t="str">
            <v>螺纹钢</v>
          </cell>
          <cell r="C8470" t="str">
            <v>HRB400E Φ25×9米</v>
          </cell>
          <cell r="D8470" t="str">
            <v>吨</v>
          </cell>
          <cell r="E8470">
            <v>12</v>
          </cell>
          <cell r="F8470">
            <v>45945</v>
          </cell>
          <cell r="G8470" t="str">
            <v>（自永1标八局二分公司二分部）自贡市沿滩区川南中小企业创业园(金川路东50米)</v>
          </cell>
          <cell r="H8470" t="str">
            <v>李锐</v>
          </cell>
          <cell r="I8470">
            <v>13890668545</v>
          </cell>
        </row>
        <row r="8471">
          <cell r="A8471" t="str">
            <v>德胜恒嘉</v>
          </cell>
          <cell r="B8471" t="str">
            <v>螺纹钢</v>
          </cell>
          <cell r="C8471" t="str">
            <v>HRB400E Φ28×12米</v>
          </cell>
          <cell r="D8471" t="str">
            <v>吨</v>
          </cell>
          <cell r="E8471">
            <v>35</v>
          </cell>
          <cell r="F8471">
            <v>45945</v>
          </cell>
          <cell r="G8471" t="str">
            <v>（自永2标九局西南分公司钢筋棚）四川省自贡市骑龙镇大湾村</v>
          </cell>
          <cell r="H8471" t="str">
            <v>高彦彬</v>
          </cell>
          <cell r="I8471">
            <v>13835906370</v>
          </cell>
        </row>
        <row r="8472">
          <cell r="A8472" t="str">
            <v>泸钢</v>
          </cell>
          <cell r="B8472" t="str">
            <v>螺纹钢</v>
          </cell>
          <cell r="C8472" t="str">
            <v>HRB400E Φ28×9米</v>
          </cell>
          <cell r="D8472" t="str">
            <v>吨</v>
          </cell>
          <cell r="E8472">
            <v>34</v>
          </cell>
          <cell r="F8472">
            <v>45945</v>
          </cell>
          <cell r="G8472" t="str">
            <v>（自永高速-自永3标六局交通分公司）四川省内江市隆昌市圣灯镇自永项目3标隆昌市圣灯镇中心学校西北29米</v>
          </cell>
          <cell r="H8472" t="str">
            <v>李宏权</v>
          </cell>
          <cell r="I8472">
            <v>19212995868</v>
          </cell>
        </row>
        <row r="8473">
          <cell r="A8473" t="str">
            <v>泸钢</v>
          </cell>
          <cell r="B8473" t="str">
            <v>盘螺</v>
          </cell>
          <cell r="C8473" t="str">
            <v>HRB400E Φ12</v>
          </cell>
          <cell r="D8473" t="str">
            <v>吨</v>
          </cell>
          <cell r="E8473">
            <v>10</v>
          </cell>
          <cell r="F8473">
            <v>45945</v>
          </cell>
          <cell r="G8473" t="str">
            <v>（自永高速-自永3标六局交通分公司）四川省内江市隆昌市圣灯镇自永项目3标隆昌市圣灯镇中心学校西北29米</v>
          </cell>
          <cell r="H8473" t="str">
            <v>李宏权</v>
          </cell>
          <cell r="I8473">
            <v>19212995868</v>
          </cell>
        </row>
        <row r="8474">
          <cell r="A8474" t="str">
            <v>泸钢</v>
          </cell>
          <cell r="B8474" t="str">
            <v>螺纹钢</v>
          </cell>
          <cell r="C8474" t="str">
            <v>HRB400E Φ14×9米</v>
          </cell>
          <cell r="D8474" t="str">
            <v>吨</v>
          </cell>
          <cell r="E8474">
            <v>11</v>
          </cell>
          <cell r="F8474">
            <v>45945</v>
          </cell>
          <cell r="G8474" t="str">
            <v>（自永高速-自永3标六局交通分公司）四川省内江市隆昌市圣灯镇自永项目3标隆昌市圣灯镇中心学校西北29米</v>
          </cell>
          <cell r="H8474" t="str">
            <v>李宏权</v>
          </cell>
          <cell r="I8474">
            <v>19212995868</v>
          </cell>
        </row>
        <row r="8475">
          <cell r="A8475" t="str">
            <v>泸钢</v>
          </cell>
          <cell r="B8475" t="str">
            <v>螺纹钢</v>
          </cell>
          <cell r="C8475" t="str">
            <v>HRB400E Φ16×9米</v>
          </cell>
          <cell r="D8475" t="str">
            <v>吨</v>
          </cell>
          <cell r="E8475">
            <v>8</v>
          </cell>
          <cell r="F8475">
            <v>45945</v>
          </cell>
          <cell r="G8475" t="str">
            <v>（自永高速-自永3标六局交通分公司）四川省内江市隆昌市圣灯镇自永项目3标隆昌市圣灯镇中心学校西北29米</v>
          </cell>
          <cell r="H8475" t="str">
            <v>李宏权</v>
          </cell>
          <cell r="I8475">
            <v>19212995868</v>
          </cell>
        </row>
        <row r="8476">
          <cell r="A8476" t="str">
            <v>泸钢</v>
          </cell>
          <cell r="B8476" t="str">
            <v>螺纹钢</v>
          </cell>
          <cell r="C8476" t="str">
            <v>HRB400E Φ25×12米</v>
          </cell>
          <cell r="D8476" t="str">
            <v>吨</v>
          </cell>
          <cell r="E8476">
            <v>39</v>
          </cell>
          <cell r="F8476">
            <v>45945</v>
          </cell>
          <cell r="G8476" t="str">
            <v>（自永高速-自永3标六局交通分公司）四川省内江市隆昌市圣灯镇自永项目3标隆昌市圣灯镇中心学校西北29米</v>
          </cell>
          <cell r="H8476" t="str">
            <v>李宏权</v>
          </cell>
          <cell r="I8476">
            <v>19212995868</v>
          </cell>
        </row>
        <row r="8477">
          <cell r="A8477" t="str">
            <v>达钢</v>
          </cell>
          <cell r="B8477" t="str">
            <v>螺纹钢</v>
          </cell>
          <cell r="C8477" t="str">
            <v>HRB400E Φ14 9m</v>
          </cell>
          <cell r="D8477" t="str">
            <v>吨</v>
          </cell>
          <cell r="E8477">
            <v>150</v>
          </cell>
          <cell r="F8477">
            <v>45945</v>
          </cell>
          <cell r="G8477" t="str">
            <v>（商投建工达州中医药科技园-2工区-2号桥）达州市通川区达州中医药职业学院犀牛大道北段</v>
          </cell>
          <cell r="H8477" t="str">
            <v>李波</v>
          </cell>
          <cell r="I8477">
            <v>18381899787</v>
          </cell>
        </row>
        <row r="8478">
          <cell r="A8478" t="str">
            <v>润耀（代）</v>
          </cell>
          <cell r="B8478" t="str">
            <v>高线</v>
          </cell>
          <cell r="C8478" t="str">
            <v>HPB300 10mm</v>
          </cell>
          <cell r="D8478" t="str">
            <v>吨</v>
          </cell>
          <cell r="E8478">
            <v>35</v>
          </cell>
          <cell r="F8478">
            <v>45945</v>
          </cell>
          <cell r="G8478" t="str">
            <v>（中铁十局-资乐高速4标）四川省眉山市仁寿县彰加镇华炉村中铁十局资乐高速3#钢筋场</v>
          </cell>
          <cell r="H8478" t="str">
            <v>杨飞</v>
          </cell>
          <cell r="I8478">
            <v>15667998777</v>
          </cell>
        </row>
        <row r="8479">
          <cell r="A8479" t="str">
            <v>润耀（代）</v>
          </cell>
          <cell r="B8479" t="str">
            <v>高线</v>
          </cell>
          <cell r="C8479" t="str">
            <v>HPB300 10mm</v>
          </cell>
          <cell r="D8479" t="str">
            <v>吨</v>
          </cell>
          <cell r="E8479">
            <v>35</v>
          </cell>
          <cell r="F8479">
            <v>45945</v>
          </cell>
          <cell r="G8479" t="str">
            <v>（中铁十局-资乐高速4标）四川省眉山市仁寿县彰加镇促进村中铁十局资乐高速2#梁场</v>
          </cell>
          <cell r="H8479" t="str">
            <v>杨飞</v>
          </cell>
          <cell r="I8479">
            <v>15667998777</v>
          </cell>
        </row>
        <row r="8480">
          <cell r="A8480" t="str">
            <v>润耀（代）</v>
          </cell>
          <cell r="B8480" t="str">
            <v>高线</v>
          </cell>
          <cell r="C8480" t="str">
            <v>HPB300 8mm</v>
          </cell>
          <cell r="D8480" t="str">
            <v>吨</v>
          </cell>
          <cell r="E8480">
            <v>35</v>
          </cell>
          <cell r="F8480">
            <v>45945</v>
          </cell>
          <cell r="G8480" t="str">
            <v>（中铁十局-资乐高速4标）四川省眉山市仁寿县彰加镇促进村中铁十局资乐高速2#梁场</v>
          </cell>
          <cell r="H8480" t="str">
            <v>杨飞</v>
          </cell>
          <cell r="I8480">
            <v>15667998777</v>
          </cell>
        </row>
        <row r="8481">
          <cell r="A8481" t="str">
            <v>润耀（代）</v>
          </cell>
          <cell r="B8481" t="str">
            <v>高线</v>
          </cell>
          <cell r="C8481" t="str">
            <v>HPB300Ф12</v>
          </cell>
          <cell r="D8481" t="str">
            <v>吨</v>
          </cell>
          <cell r="E8481">
            <v>35</v>
          </cell>
          <cell r="F8481">
            <v>45945</v>
          </cell>
          <cell r="G8481" t="str">
            <v>（中铁十局-资乐高速4标）四川省眉山市仁寿县彰加镇促进村中铁十局资乐高速2#梁场</v>
          </cell>
          <cell r="H8481" t="str">
            <v>杨飞</v>
          </cell>
          <cell r="I8481">
            <v>15667998777</v>
          </cell>
        </row>
        <row r="8482">
          <cell r="A8482" t="str">
            <v>润耀</v>
          </cell>
          <cell r="B8482" t="str">
            <v>螺纹钢</v>
          </cell>
          <cell r="C8482" t="str">
            <v>HRB500EФ20*9m</v>
          </cell>
          <cell r="D8482" t="str">
            <v>吨</v>
          </cell>
          <cell r="E8482">
            <v>10</v>
          </cell>
          <cell r="F8482">
            <v>45945</v>
          </cell>
          <cell r="G8482" t="str">
            <v>（中核中原-温江北林医养综合体项目）四川省成都市温江区万春大道第三人民医院东</v>
          </cell>
          <cell r="H8482" t="str">
            <v>蔡杰</v>
          </cell>
          <cell r="I8482">
            <v>18875129329</v>
          </cell>
        </row>
        <row r="8483">
          <cell r="A8483" t="str">
            <v>润耀</v>
          </cell>
          <cell r="B8483" t="str">
            <v>螺纹钢</v>
          </cell>
          <cell r="C8483" t="str">
            <v>HRB500EФ25*9m</v>
          </cell>
          <cell r="D8483" t="str">
            <v>吨</v>
          </cell>
          <cell r="E8483">
            <v>70</v>
          </cell>
          <cell r="F8483">
            <v>45945</v>
          </cell>
          <cell r="G8483" t="str">
            <v>（中核中原-温江北林医养综合体项目）四川省成都市温江区万春大道第三人民医院东</v>
          </cell>
          <cell r="H8483" t="str">
            <v>蔡杰</v>
          </cell>
          <cell r="I8483">
            <v>18875129329</v>
          </cell>
        </row>
        <row r="8484">
          <cell r="A8484" t="str">
            <v>润耀</v>
          </cell>
          <cell r="B8484" t="str">
            <v>螺纹钢</v>
          </cell>
          <cell r="C8484" t="str">
            <v>HRB500EФ25*12m</v>
          </cell>
          <cell r="D8484" t="str">
            <v>吨</v>
          </cell>
          <cell r="E8484">
            <v>25</v>
          </cell>
          <cell r="F8484">
            <v>45945</v>
          </cell>
          <cell r="G8484" t="str">
            <v>（中核中原-温江北林医养综合体项目）四川省成都市温江区万春大道第三人民医院东</v>
          </cell>
          <cell r="H8484" t="str">
            <v>蔡杰</v>
          </cell>
          <cell r="I8484">
            <v>18875129329</v>
          </cell>
        </row>
        <row r="8485">
          <cell r="A8485" t="str">
            <v>润耀</v>
          </cell>
          <cell r="B8485" t="str">
            <v>螺纹钢</v>
          </cell>
          <cell r="C8485" t="str">
            <v>HRB400EФ25*9m</v>
          </cell>
          <cell r="D8485" t="str">
            <v>吨</v>
          </cell>
          <cell r="E8485">
            <v>35</v>
          </cell>
          <cell r="F8485">
            <v>45945</v>
          </cell>
          <cell r="G8485" t="str">
            <v>（中核中原-温江光明苑三期项目）四川省成都市温江区金马街道光明苑三期项目</v>
          </cell>
          <cell r="H8485" t="str">
            <v>王生斌</v>
          </cell>
          <cell r="I8485">
            <v>15228858118</v>
          </cell>
        </row>
        <row r="8486">
          <cell r="A8486" t="str">
            <v>润耀（代）</v>
          </cell>
          <cell r="B8486" t="str">
            <v>盘螺</v>
          </cell>
          <cell r="C8486" t="str">
            <v>HRB400EФ12</v>
          </cell>
          <cell r="D8486" t="str">
            <v>吨</v>
          </cell>
          <cell r="E8486">
            <v>70</v>
          </cell>
          <cell r="F8486">
            <v>45945</v>
          </cell>
          <cell r="G8486" t="str">
            <v>（中铁广州局-资乐高速5标）四川省乐山市井研县希望大道116号2号梁场</v>
          </cell>
          <cell r="H8486" t="str">
            <v>廖俊杰</v>
          </cell>
          <cell r="I8486">
            <v>15775100965</v>
          </cell>
        </row>
        <row r="8487">
          <cell r="A8487" t="str">
            <v>润耀（代）</v>
          </cell>
          <cell r="B8487" t="str">
            <v>高线</v>
          </cell>
          <cell r="C8487" t="str">
            <v>HPB300Ф8</v>
          </cell>
          <cell r="D8487" t="str">
            <v>吨</v>
          </cell>
          <cell r="E8487">
            <v>70</v>
          </cell>
          <cell r="F8487">
            <v>45945</v>
          </cell>
          <cell r="G8487" t="str">
            <v>（中铁广州局-资乐高速5标）四川省乐山市井研县希望大道116号2号梁场</v>
          </cell>
          <cell r="H8487" t="str">
            <v>廖俊杰</v>
          </cell>
          <cell r="I8487">
            <v>15775100965</v>
          </cell>
        </row>
        <row r="8488">
          <cell r="A8488" t="str">
            <v>润耀（代）</v>
          </cell>
          <cell r="B8488" t="str">
            <v>高线</v>
          </cell>
          <cell r="C8488" t="str">
            <v>HPB300Ф10</v>
          </cell>
          <cell r="D8488" t="str">
            <v>吨</v>
          </cell>
          <cell r="E8488">
            <v>70</v>
          </cell>
          <cell r="F8488">
            <v>45945</v>
          </cell>
          <cell r="G8488" t="str">
            <v>（中铁广州局-资乐高速5标）四川省乐山市井研县希望大道116号2号梁场</v>
          </cell>
          <cell r="H8488" t="str">
            <v>廖俊杰</v>
          </cell>
          <cell r="I8488">
            <v>15775100965</v>
          </cell>
        </row>
        <row r="8489">
          <cell r="A8489" t="str">
            <v>润耀（代）</v>
          </cell>
          <cell r="B8489" t="str">
            <v>高线</v>
          </cell>
          <cell r="C8489" t="str">
            <v>HPB300Ф10</v>
          </cell>
          <cell r="D8489" t="str">
            <v>吨</v>
          </cell>
          <cell r="E8489">
            <v>70</v>
          </cell>
          <cell r="F8489">
            <v>45945</v>
          </cell>
          <cell r="G8489" t="str">
            <v>（中铁广州局-资乐高速5标）四川省乐山市井研县希望大道116号2号钢筋厂</v>
          </cell>
          <cell r="H8489" t="str">
            <v>廖俊杰</v>
          </cell>
          <cell r="I8489">
            <v>15775100965</v>
          </cell>
        </row>
        <row r="8490">
          <cell r="A8490" t="str">
            <v>润耀（代）</v>
          </cell>
          <cell r="B8490" t="str">
            <v>盘螺</v>
          </cell>
          <cell r="C8490" t="str">
            <v>HRB400EФ12</v>
          </cell>
          <cell r="D8490" t="str">
            <v>吨</v>
          </cell>
          <cell r="E8490">
            <v>70</v>
          </cell>
          <cell r="F8490">
            <v>45945</v>
          </cell>
          <cell r="G8490" t="str">
            <v>（中铁广州局-资乐高速5标）四川省乐山市井研县希望大道116号2号钢筋厂</v>
          </cell>
          <cell r="H8490" t="str">
            <v>廖俊杰</v>
          </cell>
          <cell r="I8490">
            <v>15775100965</v>
          </cell>
        </row>
        <row r="8491">
          <cell r="A8491" t="str">
            <v>润耀（代）</v>
          </cell>
          <cell r="B8491" t="str">
            <v>高线</v>
          </cell>
          <cell r="C8491" t="str">
            <v>HPB300Ф10</v>
          </cell>
          <cell r="D8491" t="str">
            <v>吨</v>
          </cell>
          <cell r="E8491">
            <v>35</v>
          </cell>
          <cell r="F8491">
            <v>45945</v>
          </cell>
          <cell r="G8491" t="str">
            <v>（中铁广州局-资乐高速5标）四川省乐山市井研县希望大道116号5号钢筋厂</v>
          </cell>
          <cell r="H8491" t="str">
            <v>廖俊杰</v>
          </cell>
          <cell r="I8491">
            <v>15775100965</v>
          </cell>
        </row>
        <row r="8492">
          <cell r="A8492" t="str">
            <v>润耀（代）</v>
          </cell>
          <cell r="B8492" t="str">
            <v>高线</v>
          </cell>
          <cell r="C8492" t="str">
            <v>HPB300Ф10</v>
          </cell>
          <cell r="D8492" t="str">
            <v>吨</v>
          </cell>
          <cell r="E8492">
            <v>35</v>
          </cell>
          <cell r="F8492">
            <v>45945</v>
          </cell>
          <cell r="G8492" t="str">
            <v>（中铁广州局-资乐高速5标）四川省乐山市井研县希望大道116号1号钢筋厂</v>
          </cell>
          <cell r="H8492" t="str">
            <v>廖俊杰</v>
          </cell>
          <cell r="I8492">
            <v>15775100965</v>
          </cell>
        </row>
        <row r="8493">
          <cell r="A8493" t="str">
            <v>润耀（代）</v>
          </cell>
          <cell r="B8493" t="str">
            <v>高线</v>
          </cell>
          <cell r="C8493" t="str">
            <v>HPB300Ф10</v>
          </cell>
          <cell r="D8493" t="str">
            <v>吨</v>
          </cell>
          <cell r="E8493">
            <v>35</v>
          </cell>
          <cell r="F8493">
            <v>45945</v>
          </cell>
          <cell r="G8493" t="str">
            <v>（中铁广州局-资乐高速5标）四川省乐山市井研县希望大道116号</v>
          </cell>
          <cell r="H8493" t="str">
            <v>廖俊杰</v>
          </cell>
          <cell r="I8493">
            <v>15775100965</v>
          </cell>
        </row>
        <row r="8494">
          <cell r="A8494" t="str">
            <v>润耀</v>
          </cell>
          <cell r="B8494" t="str">
            <v>盘螺</v>
          </cell>
          <cell r="C8494" t="str">
            <v>HRB400E Φ8</v>
          </cell>
          <cell r="D8494" t="str">
            <v>吨</v>
          </cell>
          <cell r="E8494">
            <v>2</v>
          </cell>
          <cell r="F8494">
            <v>45945</v>
          </cell>
          <cell r="G8494" t="str">
            <v>(五冶建设成都盐道街中学初中部改扩建工程-一标)四川省成都市锦江区春熙路街道盐道街4号（盐道街中学初中部）</v>
          </cell>
          <cell r="H8494" t="str">
            <v>谢鑫</v>
          </cell>
          <cell r="I8494">
            <v>18228465067</v>
          </cell>
        </row>
        <row r="8495">
          <cell r="A8495" t="str">
            <v>润耀</v>
          </cell>
          <cell r="B8495" t="str">
            <v>盘螺</v>
          </cell>
          <cell r="C8495" t="str">
            <v>HRB400E Φ10</v>
          </cell>
          <cell r="D8495" t="str">
            <v>吨</v>
          </cell>
          <cell r="E8495">
            <v>16</v>
          </cell>
          <cell r="F8495">
            <v>45945</v>
          </cell>
          <cell r="G8495" t="str">
            <v>(五冶建设成都盐道街中学初中部改扩建工程-一标)四川省成都市锦江区春熙路街道盐道街4号（盐道街中学初中部）</v>
          </cell>
          <cell r="H8495" t="str">
            <v>谢鑫</v>
          </cell>
          <cell r="I8495">
            <v>18228465067</v>
          </cell>
        </row>
        <row r="8496">
          <cell r="A8496" t="str">
            <v>润耀</v>
          </cell>
          <cell r="B8496" t="str">
            <v>盘螺</v>
          </cell>
          <cell r="C8496" t="str">
            <v>HRB400E Φ12</v>
          </cell>
          <cell r="D8496" t="str">
            <v>吨</v>
          </cell>
          <cell r="E8496">
            <v>12</v>
          </cell>
          <cell r="F8496">
            <v>45945</v>
          </cell>
          <cell r="G8496" t="str">
            <v>(五冶建设成都盐道街中学初中部改扩建工程-一标)四川省成都市锦江区春熙路街道盐道街4号（盐道街中学初中部）</v>
          </cell>
          <cell r="H8496" t="str">
            <v>谢鑫</v>
          </cell>
          <cell r="I8496">
            <v>18228465067</v>
          </cell>
        </row>
        <row r="8497">
          <cell r="A8497" t="str">
            <v>润耀</v>
          </cell>
          <cell r="B8497" t="str">
            <v>螺纹钢</v>
          </cell>
          <cell r="C8497" t="str">
            <v>HRB400E Φ14 9m</v>
          </cell>
          <cell r="D8497" t="str">
            <v>吨</v>
          </cell>
          <cell r="E8497">
            <v>3</v>
          </cell>
          <cell r="F8497">
            <v>45945</v>
          </cell>
          <cell r="G8497" t="str">
            <v>(五冶建设成都盐道街中学初中部改扩建工程-一标)四川省成都市锦江区春熙路街道盐道街4号（盐道街中学初中部）</v>
          </cell>
          <cell r="H8497" t="str">
            <v>谢鑫</v>
          </cell>
          <cell r="I8497">
            <v>18228465067</v>
          </cell>
        </row>
        <row r="8498">
          <cell r="A8498" t="str">
            <v>润耀</v>
          </cell>
          <cell r="B8498" t="str">
            <v>螺纹钢</v>
          </cell>
          <cell r="C8498" t="str">
            <v>HRB400E Φ18 9m</v>
          </cell>
          <cell r="D8498" t="str">
            <v>吨</v>
          </cell>
          <cell r="E8498">
            <v>9</v>
          </cell>
          <cell r="F8498">
            <v>45945</v>
          </cell>
          <cell r="G8498" t="str">
            <v>(五冶建设成都盐道街中学初中部改扩建工程-一标)四川省成都市锦江区春熙路街道盐道街4号（盐道街中学初中部）</v>
          </cell>
          <cell r="H8498" t="str">
            <v>谢鑫</v>
          </cell>
          <cell r="I8498">
            <v>18228465067</v>
          </cell>
        </row>
        <row r="8499">
          <cell r="A8499" t="str">
            <v>润耀</v>
          </cell>
          <cell r="B8499" t="str">
            <v>螺纹钢</v>
          </cell>
          <cell r="C8499" t="str">
            <v>HRB400E Φ20 9m</v>
          </cell>
          <cell r="D8499" t="str">
            <v>吨</v>
          </cell>
          <cell r="E8499">
            <v>6</v>
          </cell>
          <cell r="F8499">
            <v>45945</v>
          </cell>
          <cell r="G8499" t="str">
            <v>(五冶建设成都盐道街中学初中部改扩建工程-一标)四川省成都市锦江区春熙路街道盐道街4号（盐道街中学初中部）</v>
          </cell>
          <cell r="H8499" t="str">
            <v>谢鑫</v>
          </cell>
          <cell r="I8499">
            <v>18228465067</v>
          </cell>
        </row>
        <row r="8500">
          <cell r="A8500" t="str">
            <v>润耀</v>
          </cell>
          <cell r="B8500" t="str">
            <v>螺纹钢</v>
          </cell>
          <cell r="C8500" t="str">
            <v>HRB400E Φ22 9m</v>
          </cell>
          <cell r="D8500" t="str">
            <v>吨</v>
          </cell>
          <cell r="E8500">
            <v>6</v>
          </cell>
          <cell r="F8500">
            <v>45945</v>
          </cell>
          <cell r="G8500" t="str">
            <v>(五冶建设成都盐道街中学初中部改扩建工程-一标)四川省成都市锦江区春熙路街道盐道街4号（盐道街中学初中部）</v>
          </cell>
          <cell r="H8500" t="str">
            <v>谢鑫</v>
          </cell>
          <cell r="I8500">
            <v>18228465067</v>
          </cell>
        </row>
        <row r="8501">
          <cell r="A8501" t="str">
            <v>润耀</v>
          </cell>
          <cell r="B8501" t="str">
            <v>螺纹钢</v>
          </cell>
          <cell r="C8501" t="str">
            <v>HRB400E Φ25 9m</v>
          </cell>
          <cell r="D8501" t="str">
            <v>吨</v>
          </cell>
          <cell r="E8501">
            <v>18</v>
          </cell>
          <cell r="F8501">
            <v>45945</v>
          </cell>
          <cell r="G8501" t="str">
            <v>(五冶建设成都盐道街中学初中部改扩建工程-一标)四川省成都市锦江区春熙路街道盐道街4号（盐道街中学初中部）</v>
          </cell>
          <cell r="H8501" t="str">
            <v>谢鑫</v>
          </cell>
          <cell r="I8501">
            <v>18228465067</v>
          </cell>
        </row>
        <row r="8502">
          <cell r="A8502" t="str">
            <v>泸钢</v>
          </cell>
          <cell r="B8502" t="str">
            <v>螺纹钢</v>
          </cell>
          <cell r="C8502" t="str">
            <v>HRB400E Φ25×12米</v>
          </cell>
          <cell r="D8502" t="str">
            <v>吨</v>
          </cell>
          <cell r="E8502">
            <v>20</v>
          </cell>
          <cell r="F8502">
            <v>45945</v>
          </cell>
          <cell r="G8502" t="str">
            <v>（自永2标九局西南分公司）四川省自贡市大安区刀关村先到钢筋棚过磅</v>
          </cell>
          <cell r="H8502" t="str">
            <v>高彦彬</v>
          </cell>
          <cell r="I8502">
            <v>13835906370</v>
          </cell>
        </row>
        <row r="8503">
          <cell r="A8503" t="str">
            <v>泸钢</v>
          </cell>
          <cell r="B8503" t="str">
            <v>螺纹钢</v>
          </cell>
          <cell r="C8503" t="str">
            <v>HRB400E Φ22×9米</v>
          </cell>
          <cell r="D8503" t="str">
            <v>吨</v>
          </cell>
          <cell r="E8503">
            <v>6</v>
          </cell>
          <cell r="F8503">
            <v>45945</v>
          </cell>
          <cell r="G8503" t="str">
            <v>（自永2标九局西南分公司）四川省自贡市大安区刀关村先到钢筋棚过磅</v>
          </cell>
          <cell r="H8503" t="str">
            <v>高彦彬</v>
          </cell>
          <cell r="I8503">
            <v>13835906370</v>
          </cell>
        </row>
        <row r="8504">
          <cell r="A8504" t="str">
            <v>泸钢</v>
          </cell>
          <cell r="B8504" t="str">
            <v>螺纹钢</v>
          </cell>
          <cell r="C8504" t="str">
            <v>HRB400E Φ20×12米</v>
          </cell>
          <cell r="D8504" t="str">
            <v>吨</v>
          </cell>
          <cell r="E8504">
            <v>17</v>
          </cell>
          <cell r="F8504">
            <v>45945</v>
          </cell>
          <cell r="G8504" t="str">
            <v>（自永2标九局西南分公司）四川省自贡市大安区刀关村先到钢筋棚过磅</v>
          </cell>
          <cell r="H8504" t="str">
            <v>高彦彬</v>
          </cell>
          <cell r="I8504">
            <v>13835906370</v>
          </cell>
        </row>
        <row r="8505">
          <cell r="A8505" t="str">
            <v>泸钢</v>
          </cell>
          <cell r="B8505" t="str">
            <v>螺纹钢</v>
          </cell>
          <cell r="C8505" t="str">
            <v>HRB400E Φ16×9米</v>
          </cell>
          <cell r="D8505" t="str">
            <v>吨</v>
          </cell>
          <cell r="E8505">
            <v>5.5</v>
          </cell>
          <cell r="F8505">
            <v>45945</v>
          </cell>
          <cell r="G8505" t="str">
            <v>（自永2标九局西南分公司）四川省自贡市大安区刀关村先到钢筋棚过磅</v>
          </cell>
          <cell r="H8505" t="str">
            <v>高彦彬</v>
          </cell>
          <cell r="I8505">
            <v>13835906370</v>
          </cell>
        </row>
        <row r="8506">
          <cell r="A8506" t="str">
            <v>泸钢</v>
          </cell>
          <cell r="B8506" t="str">
            <v>螺纹钢</v>
          </cell>
          <cell r="C8506" t="str">
            <v>HRB400E Φ16×12米</v>
          </cell>
          <cell r="D8506" t="str">
            <v>吨</v>
          </cell>
          <cell r="E8506">
            <v>3</v>
          </cell>
          <cell r="F8506">
            <v>45945</v>
          </cell>
          <cell r="G8506" t="str">
            <v>（自永2标九局西南分公司）四川省自贡市大安区刀关村先到钢筋棚过磅</v>
          </cell>
          <cell r="H8506" t="str">
            <v>高彦彬</v>
          </cell>
          <cell r="I8506">
            <v>13835906370</v>
          </cell>
        </row>
        <row r="8507">
          <cell r="A8507" t="str">
            <v>泸钢</v>
          </cell>
          <cell r="B8507" t="str">
            <v>螺纹钢</v>
          </cell>
          <cell r="C8507" t="str">
            <v>HRB400E Φ14×12米</v>
          </cell>
          <cell r="D8507" t="str">
            <v>吨</v>
          </cell>
          <cell r="E8507">
            <v>8</v>
          </cell>
          <cell r="F8507">
            <v>45945</v>
          </cell>
          <cell r="G8507" t="str">
            <v>（自永2标九局西南分公司）四川省自贡市大安区刀关村先到钢筋棚过磅</v>
          </cell>
          <cell r="H8507" t="str">
            <v>高彦彬</v>
          </cell>
          <cell r="I8507">
            <v>13835906370</v>
          </cell>
        </row>
        <row r="8508">
          <cell r="A8508" t="str">
            <v>泸钢</v>
          </cell>
          <cell r="B8508" t="str">
            <v>盘螺</v>
          </cell>
          <cell r="C8508" t="str">
            <v>HRB400E Φ10</v>
          </cell>
          <cell r="D8508" t="str">
            <v>吨</v>
          </cell>
          <cell r="E8508">
            <v>6</v>
          </cell>
          <cell r="F8508">
            <v>45945</v>
          </cell>
          <cell r="G8508" t="str">
            <v>（自永2标九局西南分公司）四川省自贡市大安区刀关村先到钢筋棚过磅</v>
          </cell>
          <cell r="H8508" t="str">
            <v>高彦彬</v>
          </cell>
          <cell r="I8508">
            <v>13835906370</v>
          </cell>
        </row>
        <row r="8509">
          <cell r="A8509" t="str">
            <v>泸钢</v>
          </cell>
          <cell r="B8509" t="str">
            <v>高线</v>
          </cell>
          <cell r="C8509" t="str">
            <v>HPB300 Φ10</v>
          </cell>
          <cell r="D8509" t="str">
            <v>吨</v>
          </cell>
          <cell r="E8509">
            <v>8</v>
          </cell>
          <cell r="F8509">
            <v>45945</v>
          </cell>
          <cell r="G8509" t="str">
            <v>（自永2标九局西南分公司）四川省自贡市大安区刀关村先到钢筋棚过磅</v>
          </cell>
          <cell r="H8509" t="str">
            <v>高彦彬</v>
          </cell>
          <cell r="I8509">
            <v>13835906370</v>
          </cell>
        </row>
        <row r="8510">
          <cell r="A8510" t="str">
            <v>泸钢</v>
          </cell>
          <cell r="B8510" t="str">
            <v>螺纹钢</v>
          </cell>
          <cell r="C8510" t="str">
            <v>HRB400E Φ12</v>
          </cell>
          <cell r="D8510" t="str">
            <v>吨</v>
          </cell>
          <cell r="E8510">
            <v>17</v>
          </cell>
          <cell r="F8510">
            <v>45945</v>
          </cell>
          <cell r="G8510" t="str">
            <v>(五冶钢构龙泉东洪片区70亩住宅、商业及配套工程项目二标段)成都市龙泉驿外东洪路地铁2号线惠王陵地铁C口</v>
          </cell>
          <cell r="H8510" t="str">
            <v>蒋嗣伟</v>
          </cell>
          <cell r="I8510">
            <v>15014331252</v>
          </cell>
        </row>
        <row r="8511">
          <cell r="A8511" t="str">
            <v>泸钢</v>
          </cell>
          <cell r="B8511" t="str">
            <v>盘螺</v>
          </cell>
          <cell r="C8511" t="str">
            <v>HRB400E Φ8</v>
          </cell>
          <cell r="D8511" t="str">
            <v>吨</v>
          </cell>
          <cell r="E8511">
            <v>18</v>
          </cell>
          <cell r="F8511">
            <v>45945</v>
          </cell>
          <cell r="G8511" t="str">
            <v>(五冶钢构龙泉东洪片区70亩住宅、商业及配套工程项目二标段)成都市龙泉驿外东洪路地铁2号线惠王陵地铁C口</v>
          </cell>
          <cell r="H8511" t="str">
            <v>蒋嗣伟</v>
          </cell>
          <cell r="I8511">
            <v>15014331252</v>
          </cell>
        </row>
        <row r="8512">
          <cell r="A8512" t="str">
            <v>泸钢</v>
          </cell>
          <cell r="B8512" t="str">
            <v>螺纹钢</v>
          </cell>
          <cell r="C8512" t="str">
            <v>HRB400E Φ16 9m</v>
          </cell>
          <cell r="D8512" t="str">
            <v>吨</v>
          </cell>
          <cell r="E8512">
            <v>30</v>
          </cell>
          <cell r="F8512">
            <v>45945</v>
          </cell>
          <cell r="G8512" t="str">
            <v>(五冶钢构龙泉东洪片区85亩住宅、商业及配套工程项目一标段)成都市龙泉驿外东洪路地铁2号线惠王陵地铁C口</v>
          </cell>
          <cell r="H8512" t="str">
            <v>岳工</v>
          </cell>
          <cell r="I8512">
            <v>18599951655</v>
          </cell>
        </row>
        <row r="8513">
          <cell r="A8513" t="str">
            <v>泸钢</v>
          </cell>
          <cell r="B8513" t="str">
            <v>螺纹钢</v>
          </cell>
          <cell r="C8513" t="str">
            <v>HRB400E Φ25 9m</v>
          </cell>
          <cell r="D8513" t="str">
            <v>吨</v>
          </cell>
          <cell r="E8513">
            <v>10</v>
          </cell>
          <cell r="F8513">
            <v>45945</v>
          </cell>
          <cell r="G8513" t="str">
            <v>(五冶钢构龙泉东洪片区85亩住宅、商业及配套工程项目一标段)成都市龙泉驿外东洪路地铁2号线惠王陵地铁C口</v>
          </cell>
          <cell r="H8513" t="str">
            <v>岳工</v>
          </cell>
          <cell r="I8513">
            <v>18599951655</v>
          </cell>
        </row>
        <row r="8514">
          <cell r="A8514" t="str">
            <v>泸钢</v>
          </cell>
          <cell r="B8514" t="str">
            <v>螺纹钢</v>
          </cell>
          <cell r="C8514" t="str">
            <v>HRB500E Φ22</v>
          </cell>
          <cell r="D8514" t="str">
            <v>吨</v>
          </cell>
          <cell r="E8514">
            <v>6</v>
          </cell>
          <cell r="F8514">
            <v>45945</v>
          </cell>
          <cell r="G8514" t="str">
            <v>(五冶钢构龙泉东洪片区85亩住宅、商业及配套工程项目一标段)成都市龙泉驿外东洪路地铁2号线惠王陵地铁C口</v>
          </cell>
          <cell r="H8514" t="str">
            <v>岳工</v>
          </cell>
          <cell r="I8514">
            <v>18599951655</v>
          </cell>
        </row>
        <row r="8515">
          <cell r="A8515" t="str">
            <v>泸钢</v>
          </cell>
          <cell r="B8515" t="str">
            <v>盘螺</v>
          </cell>
          <cell r="C8515" t="str">
            <v>HRB400E Φ10</v>
          </cell>
          <cell r="D8515" t="str">
            <v>吨</v>
          </cell>
          <cell r="E8515">
            <v>10</v>
          </cell>
          <cell r="F8515">
            <v>45945</v>
          </cell>
          <cell r="G8515" t="str">
            <v>(五冶钢构龙泉东洪片区85亩住宅、商业及配套工程项目一标段)成都市龙泉驿外东洪路地铁2号线惠王陵地铁C口</v>
          </cell>
          <cell r="H8515" t="str">
            <v>岳工</v>
          </cell>
          <cell r="I8515">
            <v>18599951655</v>
          </cell>
        </row>
        <row r="8516">
          <cell r="A8516" t="str">
            <v>泸钢</v>
          </cell>
          <cell r="B8516" t="str">
            <v>盘螺</v>
          </cell>
          <cell r="C8516" t="str">
            <v>HRB400E Φ6</v>
          </cell>
          <cell r="D8516" t="str">
            <v>吨</v>
          </cell>
          <cell r="E8516">
            <v>20</v>
          </cell>
          <cell r="F8516">
            <v>45945</v>
          </cell>
          <cell r="G8516" t="str">
            <v>(五冶钢构龙泉东洪片区85亩住宅、商业及配套工程项目一标段)成都市龙泉驿外东洪路地铁2号线惠王陵地铁C口</v>
          </cell>
          <cell r="H8516" t="str">
            <v>岳工</v>
          </cell>
          <cell r="I8516">
            <v>18599951655</v>
          </cell>
        </row>
        <row r="8517">
          <cell r="A8517" t="str">
            <v>泸钢</v>
          </cell>
          <cell r="B8517" t="str">
            <v>盘螺</v>
          </cell>
          <cell r="C8517" t="str">
            <v>HRB400E Φ8</v>
          </cell>
          <cell r="D8517" t="str">
            <v>吨</v>
          </cell>
          <cell r="E8517">
            <v>50</v>
          </cell>
          <cell r="F8517">
            <v>45945</v>
          </cell>
          <cell r="G8517" t="str">
            <v>(五冶钢构龙泉东洪片区85亩住宅、商业及配套工程项目一标段)成都市龙泉驿外东洪路地铁2号线惠王陵地铁C口</v>
          </cell>
          <cell r="H8517" t="str">
            <v>岳工</v>
          </cell>
          <cell r="I8517">
            <v>18599951655</v>
          </cell>
        </row>
        <row r="8518">
          <cell r="A8518" t="str">
            <v>泸钢</v>
          </cell>
          <cell r="B8518" t="str">
            <v>螺纹钢</v>
          </cell>
          <cell r="C8518" t="str">
            <v>HRB400E Φ14 9m</v>
          </cell>
          <cell r="D8518" t="str">
            <v>吨</v>
          </cell>
          <cell r="E8518">
            <v>20</v>
          </cell>
          <cell r="F8518">
            <v>45945</v>
          </cell>
          <cell r="G8518" t="str">
            <v>(五冶钢构龙泉东洪片区70亩住宅、商业及配套工程项目二标段)成都市龙泉驿外东洪路地铁2号线惠王陵地铁C口</v>
          </cell>
          <cell r="H8518" t="str">
            <v>蒋嗣伟</v>
          </cell>
          <cell r="I8518">
            <v>15014331252</v>
          </cell>
        </row>
        <row r="8519">
          <cell r="A8519" t="str">
            <v>泸钢</v>
          </cell>
          <cell r="B8519" t="str">
            <v>螺纹钢</v>
          </cell>
          <cell r="C8519" t="str">
            <v>HRB400E Φ25 9m</v>
          </cell>
          <cell r="D8519" t="str">
            <v>吨</v>
          </cell>
          <cell r="E8519">
            <v>15</v>
          </cell>
          <cell r="F8519">
            <v>45945</v>
          </cell>
          <cell r="G8519" t="str">
            <v>(五冶钢构龙泉东洪片区70亩住宅、商业及配套工程项目二标段)成都市龙泉驿外东洪路地铁2号线惠王陵地铁C口</v>
          </cell>
          <cell r="H8519" t="str">
            <v>蒋嗣伟</v>
          </cell>
          <cell r="I8519">
            <v>15014331252</v>
          </cell>
        </row>
        <row r="8520">
          <cell r="A8520" t="str">
            <v>泸钢</v>
          </cell>
          <cell r="B8520" t="str">
            <v>盘螺</v>
          </cell>
          <cell r="C8520" t="str">
            <v>HRB400E Φ10</v>
          </cell>
          <cell r="D8520" t="str">
            <v>吨</v>
          </cell>
          <cell r="E8520">
            <v>35</v>
          </cell>
          <cell r="F8520">
            <v>45945</v>
          </cell>
          <cell r="G8520" t="str">
            <v>(五冶钢构龙泉东洪片区85亩住宅、商业及配套工程项目一标段)成都市龙泉驿外东洪路地铁2号线惠王陵地铁C口</v>
          </cell>
          <cell r="H8520" t="str">
            <v>岳工</v>
          </cell>
          <cell r="I8520">
            <v>18599951655</v>
          </cell>
        </row>
        <row r="8521">
          <cell r="A8521" t="str">
            <v>泸钢</v>
          </cell>
          <cell r="B8521" t="str">
            <v>螺纹钢</v>
          </cell>
          <cell r="C8521" t="str">
            <v>HRB400E Φ12 9m</v>
          </cell>
          <cell r="D8521" t="str">
            <v>吨</v>
          </cell>
          <cell r="E8521">
            <v>25</v>
          </cell>
          <cell r="F8521">
            <v>45945</v>
          </cell>
          <cell r="G8521" t="str">
            <v>(五冶钢构龙泉东洪片区85亩住宅、商业及配套工程项目一标段)成都市龙泉驿外东洪路地铁2号线惠王陵地铁C口</v>
          </cell>
          <cell r="H8521" t="str">
            <v>岳工</v>
          </cell>
          <cell r="I8521">
            <v>18599951655</v>
          </cell>
        </row>
        <row r="8522">
          <cell r="A8522" t="str">
            <v>泸钢</v>
          </cell>
          <cell r="B8522" t="str">
            <v>螺纹钢</v>
          </cell>
          <cell r="C8522" t="str">
            <v>HRB400E Φ16 9m</v>
          </cell>
          <cell r="D8522" t="str">
            <v>吨</v>
          </cell>
          <cell r="E8522">
            <v>10</v>
          </cell>
          <cell r="F8522">
            <v>45945</v>
          </cell>
          <cell r="G8522" t="str">
            <v>(五冶钢构龙泉东洪片区85亩住宅、商业及配套工程项目一标段)成都市龙泉驿外东洪路地铁2号线惠王陵地铁C口</v>
          </cell>
          <cell r="H8522" t="str">
            <v>岳工</v>
          </cell>
          <cell r="I8522">
            <v>18599951655</v>
          </cell>
        </row>
        <row r="8523">
          <cell r="A8523" t="str">
            <v>泸钢</v>
          </cell>
          <cell r="B8523" t="str">
            <v>盘螺</v>
          </cell>
          <cell r="C8523" t="str">
            <v>HRB400E Φ8</v>
          </cell>
          <cell r="D8523" t="str">
            <v>吨</v>
          </cell>
          <cell r="E8523">
            <v>40</v>
          </cell>
          <cell r="F8523">
            <v>45945</v>
          </cell>
          <cell r="G8523" t="str">
            <v>(五冶钢构龙泉东洪片区70亩住宅、商业及配套工程项目一标段)成都市龙泉驿外东洪路地铁2号线惠王陵地铁C口</v>
          </cell>
          <cell r="H8523" t="str">
            <v>邹爱国</v>
          </cell>
          <cell r="I8523">
            <v>13540231225</v>
          </cell>
        </row>
        <row r="8524">
          <cell r="A8524" t="str">
            <v>泸钢</v>
          </cell>
          <cell r="B8524" t="str">
            <v>盘螺</v>
          </cell>
          <cell r="C8524" t="str">
            <v>HRB400E Φ10</v>
          </cell>
          <cell r="D8524" t="str">
            <v>吨</v>
          </cell>
          <cell r="E8524">
            <v>30</v>
          </cell>
          <cell r="F8524">
            <v>45945</v>
          </cell>
          <cell r="G8524" t="str">
            <v>(五冶钢构龙泉东洪片区70亩住宅、商业及配套工程项目一标段)成都市龙泉驿外东洪路地铁2号线惠王陵地铁C口</v>
          </cell>
          <cell r="H8524" t="str">
            <v>邹爱国</v>
          </cell>
          <cell r="I8524">
            <v>13540231225</v>
          </cell>
        </row>
        <row r="8525">
          <cell r="A8525" t="str">
            <v>泸钢</v>
          </cell>
          <cell r="B8525" t="str">
            <v>螺纹钢</v>
          </cell>
          <cell r="C8525" t="str">
            <v>HRB400E Φ12 9m</v>
          </cell>
          <cell r="D8525" t="str">
            <v>吨</v>
          </cell>
          <cell r="E8525">
            <v>35</v>
          </cell>
          <cell r="F8525">
            <v>45945</v>
          </cell>
          <cell r="G8525" t="str">
            <v>(五冶钢构龙泉东洪片区70亩住宅、商业及配套工程项目一标段)成都市龙泉驿外东洪路地铁2号线惠王陵地铁C口</v>
          </cell>
          <cell r="H8525" t="str">
            <v>邹爱国</v>
          </cell>
          <cell r="I8525">
            <v>13540231225</v>
          </cell>
        </row>
        <row r="8526">
          <cell r="A8526" t="str">
            <v>泸钢</v>
          </cell>
          <cell r="B8526" t="str">
            <v>螺纹钢</v>
          </cell>
          <cell r="C8526" t="str">
            <v>HRB400E Φ22 9m</v>
          </cell>
          <cell r="D8526" t="str">
            <v>吨</v>
          </cell>
          <cell r="E8526">
            <v>10</v>
          </cell>
          <cell r="F8526">
            <v>45945</v>
          </cell>
          <cell r="G8526" t="str">
            <v>(宜宾兴港三江新区长江工业园保障性租赁住房建设项目-土建)四川省宜宾市翠屏区永善路南段宜宾市三江新区长江工业园区</v>
          </cell>
          <cell r="H8526" t="str">
            <v>赵元虎</v>
          </cell>
          <cell r="I8526">
            <v>13684167136</v>
          </cell>
        </row>
        <row r="8527">
          <cell r="A8527" t="str">
            <v>泸钢</v>
          </cell>
          <cell r="B8527" t="str">
            <v>盘螺</v>
          </cell>
          <cell r="C8527" t="str">
            <v>HRB400E Φ6</v>
          </cell>
          <cell r="D8527" t="str">
            <v>吨</v>
          </cell>
          <cell r="E8527">
            <v>10</v>
          </cell>
          <cell r="F8527">
            <v>45945</v>
          </cell>
          <cell r="G8527" t="str">
            <v>(宜宾兴港三江新区长江工业园保障性租赁住房建设项目-土建)四川省宜宾市翠屏区永善路南段宜宾市三江新区长江工业园区</v>
          </cell>
          <cell r="H8527" t="str">
            <v>赵元虎</v>
          </cell>
          <cell r="I8527">
            <v>13684167136</v>
          </cell>
        </row>
        <row r="8528">
          <cell r="A8528" t="str">
            <v>泸钢</v>
          </cell>
          <cell r="B8528" t="str">
            <v>盘螺</v>
          </cell>
          <cell r="C8528" t="str">
            <v>HRB400E Φ8</v>
          </cell>
          <cell r="D8528" t="str">
            <v>吨</v>
          </cell>
          <cell r="E8528">
            <v>70</v>
          </cell>
          <cell r="F8528">
            <v>45945</v>
          </cell>
          <cell r="G8528" t="str">
            <v>(宜宾兴港三江新区长江工业园保障性租赁住房建设项目-土建)四川省宜宾市翠屏区永善路南段宜宾市三江新区长江工业园区</v>
          </cell>
          <cell r="H8528" t="str">
            <v>赵元虎</v>
          </cell>
          <cell r="I8528">
            <v>13684167136</v>
          </cell>
        </row>
        <row r="8529">
          <cell r="A8529" t="str">
            <v>钢固融</v>
          </cell>
          <cell r="B8529" t="str">
            <v>螺纹钢</v>
          </cell>
          <cell r="C8529" t="str">
            <v>HRB400EФ25*9m</v>
          </cell>
          <cell r="D8529" t="str">
            <v>吨</v>
          </cell>
          <cell r="E8529">
            <v>20</v>
          </cell>
          <cell r="F8529">
            <v>45945</v>
          </cell>
          <cell r="G8529" t="str">
            <v>（成铁西物） 四川省广元市利州区春华路与雪峰路交叉口西南80米(马华邦诊所)广元中央森林康养大道下穿广达铁路工程项目施工现场</v>
          </cell>
          <cell r="H8529" t="str">
            <v>黄永福</v>
          </cell>
          <cell r="I8529" t="str">
            <v>15982823571</v>
          </cell>
        </row>
        <row r="8530">
          <cell r="A8530" t="str">
            <v>钢固融</v>
          </cell>
          <cell r="B8530" t="str">
            <v>螺纹钢</v>
          </cell>
          <cell r="C8530" t="str">
            <v>HRB400EФ22*9m</v>
          </cell>
          <cell r="D8530" t="str">
            <v>吨</v>
          </cell>
          <cell r="E8530">
            <v>2.5</v>
          </cell>
          <cell r="F8530">
            <v>45945</v>
          </cell>
          <cell r="G8530" t="str">
            <v>（成铁西物） 四川省广元市利州区春华路与雪峰路交叉口西南80米(马华邦诊所)广元中央森林康养大道下穿广达铁路工程项目施工现场</v>
          </cell>
          <cell r="H8530" t="str">
            <v>黄永福</v>
          </cell>
          <cell r="I8530" t="str">
            <v>15982823571</v>
          </cell>
        </row>
        <row r="8531">
          <cell r="A8531" t="str">
            <v>钢固融</v>
          </cell>
          <cell r="B8531" t="str">
            <v>螺纹钢</v>
          </cell>
          <cell r="C8531" t="str">
            <v>HRB400EФ20*9m</v>
          </cell>
          <cell r="D8531" t="str">
            <v>吨</v>
          </cell>
          <cell r="E8531">
            <v>2.5</v>
          </cell>
          <cell r="F8531">
            <v>45945</v>
          </cell>
          <cell r="G8531" t="str">
            <v>（成铁西物） 四川省广元市利州区春华路与雪峰路交叉口西南80米(马华邦诊所)广元中央森林康养大道下穿广达铁路工程项目施工现场</v>
          </cell>
          <cell r="H8531" t="str">
            <v>黄永福</v>
          </cell>
          <cell r="I8531" t="str">
            <v>15982823571</v>
          </cell>
        </row>
        <row r="8532">
          <cell r="A8532" t="str">
            <v>钢固融</v>
          </cell>
          <cell r="B8532" t="str">
            <v>螺纹钢</v>
          </cell>
          <cell r="C8532" t="str">
            <v>HRB400EФ16*9m</v>
          </cell>
          <cell r="D8532" t="str">
            <v>吨</v>
          </cell>
          <cell r="E8532">
            <v>2.5</v>
          </cell>
          <cell r="F8532">
            <v>45945</v>
          </cell>
          <cell r="G8532" t="str">
            <v>（成铁西物） 四川省广元市利州区春华路与雪峰路交叉口西南80米(马华邦诊所)广元中央森林康养大道下穿广达铁路工程项目施工现场</v>
          </cell>
          <cell r="H8532" t="str">
            <v>黄永福</v>
          </cell>
          <cell r="I8532" t="str">
            <v>15982823571</v>
          </cell>
        </row>
        <row r="8533">
          <cell r="A8533" t="str">
            <v>钢固融</v>
          </cell>
          <cell r="B8533" t="str">
            <v>盘圆</v>
          </cell>
          <cell r="C8533" t="str">
            <v>HPB300Ф10</v>
          </cell>
          <cell r="D8533" t="str">
            <v>吨</v>
          </cell>
          <cell r="E8533">
            <v>5</v>
          </cell>
          <cell r="F8533">
            <v>45945</v>
          </cell>
          <cell r="G8533" t="str">
            <v>（成铁西物） 四川省广元市利州区春华路与雪峰路交叉口西南80米(马华邦诊所)广元中央森林康养大道下穿广达铁路工程项目施工现场</v>
          </cell>
          <cell r="H8533" t="str">
            <v>黄永福</v>
          </cell>
          <cell r="I8533" t="str">
            <v>15982823571</v>
          </cell>
        </row>
        <row r="8534">
          <cell r="A8534" t="str">
            <v>钢固融</v>
          </cell>
          <cell r="B8534" t="str">
            <v>盘圆</v>
          </cell>
          <cell r="C8534" t="str">
            <v>HPB300Ф8</v>
          </cell>
          <cell r="D8534" t="str">
            <v>吨</v>
          </cell>
          <cell r="E8534">
            <v>2.5</v>
          </cell>
          <cell r="F8534">
            <v>45945</v>
          </cell>
          <cell r="G8534" t="str">
            <v>（成铁西物） 四川省广元市利州区春华路与雪峰路交叉口西南80米(马华邦诊所)广元中央森林康养大道下穿广达铁路工程项目施工现场</v>
          </cell>
          <cell r="H8534" t="str">
            <v>黄永福</v>
          </cell>
          <cell r="I8534" t="str">
            <v>15982823571</v>
          </cell>
        </row>
        <row r="8535">
          <cell r="A8535" t="str">
            <v>钢固融</v>
          </cell>
          <cell r="B8535" t="str">
            <v>盘螺</v>
          </cell>
          <cell r="C8535" t="str">
            <v>HRB400E Φ10</v>
          </cell>
          <cell r="D8535" t="str">
            <v>吨</v>
          </cell>
          <cell r="E8535">
            <v>70</v>
          </cell>
          <cell r="F8535">
            <v>45945</v>
          </cell>
          <cell r="G8535" t="str">
            <v>（中铁八局康新高速TJ4-1标）四川省甘孜州康定市新都桥镇超限载检测站</v>
          </cell>
          <cell r="H8535" t="str">
            <v>刘俊</v>
          </cell>
          <cell r="I8535">
            <v>18587764925</v>
          </cell>
        </row>
        <row r="8536">
          <cell r="A8536" t="str">
            <v>钢固融</v>
          </cell>
          <cell r="B8536" t="str">
            <v>高线</v>
          </cell>
          <cell r="C8536" t="str">
            <v>HPB300Ф8</v>
          </cell>
          <cell r="D8536" t="str">
            <v>吨</v>
          </cell>
          <cell r="E8536">
            <v>35</v>
          </cell>
          <cell r="F8536">
            <v>45945</v>
          </cell>
          <cell r="G8536" t="str">
            <v>（中铁广州局-成渝扩容2标）四川省资阳市雁江区石岭镇易家沟2号梁场</v>
          </cell>
          <cell r="H8536" t="str">
            <v>孙鹏飞</v>
          </cell>
          <cell r="I8536">
            <v>18011784798</v>
          </cell>
        </row>
        <row r="8537">
          <cell r="A8537" t="str">
            <v>钢固融</v>
          </cell>
          <cell r="B8537" t="str">
            <v>盘螺</v>
          </cell>
          <cell r="C8537" t="str">
            <v>HRB400EФ12</v>
          </cell>
          <cell r="D8537" t="str">
            <v>吨</v>
          </cell>
          <cell r="E8537">
            <v>51</v>
          </cell>
          <cell r="F8537">
            <v>45945</v>
          </cell>
          <cell r="G8537" t="str">
            <v>（中铁五局-成渝扩容3标）四川省资阳市雁江区伍隍镇铺子村雁江区X138</v>
          </cell>
          <cell r="H8537" t="str">
            <v>王健</v>
          </cell>
          <cell r="I8537">
            <v>17726168395</v>
          </cell>
        </row>
        <row r="8538">
          <cell r="A8538" t="str">
            <v>钢固融</v>
          </cell>
          <cell r="B8538" t="str">
            <v>高线</v>
          </cell>
          <cell r="C8538" t="str">
            <v>HPB300Ф10</v>
          </cell>
          <cell r="D8538" t="str">
            <v>吨</v>
          </cell>
          <cell r="E8538">
            <v>18</v>
          </cell>
          <cell r="F8538">
            <v>45945</v>
          </cell>
          <cell r="G8538" t="str">
            <v>（中铁五局-成渝扩容3标）四川省资阳市雁江区伍隍镇铺子村雁江区X138</v>
          </cell>
          <cell r="H8538" t="str">
            <v>王健</v>
          </cell>
          <cell r="I8538">
            <v>17726168395</v>
          </cell>
        </row>
        <row r="8539">
          <cell r="A8539" t="str">
            <v>钢固融</v>
          </cell>
          <cell r="B8539" t="str">
            <v>高线</v>
          </cell>
          <cell r="C8539" t="str">
            <v>HPB300Ф12</v>
          </cell>
          <cell r="D8539" t="str">
            <v>吨</v>
          </cell>
          <cell r="E8539">
            <v>35</v>
          </cell>
          <cell r="F8539">
            <v>45945</v>
          </cell>
          <cell r="G8539" t="str">
            <v>（中铁五局-成渝扩容3标）四川省资阳市雁江区伍隍镇铺子村雁江区X138</v>
          </cell>
          <cell r="H8539" t="str">
            <v>王健</v>
          </cell>
          <cell r="I8539">
            <v>17726168395</v>
          </cell>
        </row>
        <row r="8540">
          <cell r="A8540" t="str">
            <v>晋邦</v>
          </cell>
          <cell r="B8540" t="str">
            <v>螺纹钢</v>
          </cell>
          <cell r="C8540" t="str">
            <v>HRB400E Φ12 9m</v>
          </cell>
          <cell r="D8540" t="str">
            <v>吨</v>
          </cell>
          <cell r="E8540">
            <v>7.5</v>
          </cell>
          <cell r="F8540">
            <v>45945</v>
          </cell>
          <cell r="G8540" t="str">
            <v>（商投建工达州中医药科技园-1工区）达州市通川区达州中医药职业学院犀牛大道北段</v>
          </cell>
          <cell r="H8540" t="str">
            <v>程黄刚</v>
          </cell>
          <cell r="I8540">
            <v>15108211617</v>
          </cell>
        </row>
        <row r="8541">
          <cell r="A8541" t="str">
            <v>晋邦</v>
          </cell>
          <cell r="B8541" t="str">
            <v>螺纹钢</v>
          </cell>
          <cell r="C8541" t="str">
            <v>HRB400E Φ18 9m</v>
          </cell>
          <cell r="D8541" t="str">
            <v>吨</v>
          </cell>
          <cell r="E8541">
            <v>7.5</v>
          </cell>
          <cell r="F8541">
            <v>45945</v>
          </cell>
          <cell r="G8541" t="str">
            <v>（商投建工达州中医药科技园-1工区）达州市通川区达州中医药职业学院犀牛大道北段</v>
          </cell>
          <cell r="H8541" t="str">
            <v>程黄刚</v>
          </cell>
          <cell r="I8541">
            <v>15108211617</v>
          </cell>
        </row>
        <row r="8542">
          <cell r="A8542" t="str">
            <v>晋邦</v>
          </cell>
          <cell r="B8542" t="str">
            <v>螺纹钢</v>
          </cell>
          <cell r="C8542" t="str">
            <v>HRB400E Φ20 9m</v>
          </cell>
          <cell r="D8542" t="str">
            <v>吨</v>
          </cell>
          <cell r="E8542">
            <v>7.5</v>
          </cell>
          <cell r="F8542">
            <v>45945</v>
          </cell>
          <cell r="G8542" t="str">
            <v>（商投建工达州中医药科技园-1工区）达州市通川区达州中医药职业学院犀牛大道北段</v>
          </cell>
          <cell r="H8542" t="str">
            <v>程黄刚</v>
          </cell>
          <cell r="I8542">
            <v>15108211617</v>
          </cell>
        </row>
        <row r="8543">
          <cell r="A8543" t="str">
            <v>晋邦</v>
          </cell>
          <cell r="B8543" t="str">
            <v>螺纹钢</v>
          </cell>
          <cell r="C8543" t="str">
            <v>HRB400E Φ25 9m</v>
          </cell>
          <cell r="D8543" t="str">
            <v>吨</v>
          </cell>
          <cell r="E8543">
            <v>7.5</v>
          </cell>
          <cell r="F8543">
            <v>45945</v>
          </cell>
          <cell r="G8543" t="str">
            <v>（商投建工达州中医药科技园-1工区）达州市通川区达州中医药职业学院犀牛大道北段</v>
          </cell>
          <cell r="H8543" t="str">
            <v>程黄刚</v>
          </cell>
          <cell r="I8543">
            <v>15108211617</v>
          </cell>
        </row>
        <row r="8544">
          <cell r="A8544" t="str">
            <v>晋邦</v>
          </cell>
          <cell r="B8544" t="str">
            <v>盘螺</v>
          </cell>
          <cell r="C8544" t="str">
            <v>HRB400E Φ8</v>
          </cell>
          <cell r="D8544" t="str">
            <v>吨</v>
          </cell>
          <cell r="E8544">
            <v>5</v>
          </cell>
          <cell r="F8544">
            <v>45945</v>
          </cell>
          <cell r="G8544" t="str">
            <v>（商投建工达州中医药科技园-1工区）达州市通川区达州中医药职业学院犀牛大道北段</v>
          </cell>
          <cell r="H8544" t="str">
            <v>程黄刚</v>
          </cell>
          <cell r="I8544">
            <v>15108211617</v>
          </cell>
        </row>
        <row r="8545">
          <cell r="A8545" t="str">
            <v>钢固融</v>
          </cell>
          <cell r="B8545" t="str">
            <v>螺纹钢</v>
          </cell>
          <cell r="C8545" t="str">
            <v>HRB400E Φ16 9m</v>
          </cell>
          <cell r="D8545" t="str">
            <v>吨</v>
          </cell>
          <cell r="E8545">
            <v>3</v>
          </cell>
          <cell r="F8545">
            <v>45945</v>
          </cell>
          <cell r="G8545" t="str">
            <v>（商投建工达州中医药科技园-4工区-10号楼）达州市通川区达州中医药职业学院犀牛大道北段</v>
          </cell>
          <cell r="H8545" t="str">
            <v>张扬</v>
          </cell>
          <cell r="I8545">
            <v>18381904567</v>
          </cell>
        </row>
        <row r="8546">
          <cell r="A8546" t="str">
            <v>钢固融</v>
          </cell>
          <cell r="B8546" t="str">
            <v>螺纹钢</v>
          </cell>
          <cell r="C8546" t="str">
            <v>HRB500E Φ18</v>
          </cell>
          <cell r="D8546" t="str">
            <v>吨</v>
          </cell>
          <cell r="E8546">
            <v>10</v>
          </cell>
          <cell r="F8546">
            <v>45945</v>
          </cell>
          <cell r="G8546" t="str">
            <v>（商投建工达州中医药科技园-4工区-10号楼）达州市通川区达州中医药职业学院犀牛大道北段</v>
          </cell>
          <cell r="H8546" t="str">
            <v>张扬</v>
          </cell>
          <cell r="I8546">
            <v>18381904567</v>
          </cell>
        </row>
        <row r="8547">
          <cell r="A8547" t="str">
            <v>钢固融</v>
          </cell>
          <cell r="B8547" t="str">
            <v>螺纹钢</v>
          </cell>
          <cell r="C8547" t="str">
            <v>HRB500E Φ20</v>
          </cell>
          <cell r="D8547" t="str">
            <v>吨</v>
          </cell>
          <cell r="E8547">
            <v>10</v>
          </cell>
          <cell r="F8547">
            <v>45945</v>
          </cell>
          <cell r="G8547" t="str">
            <v>（商投建工达州中医药科技园-4工区-10号楼）达州市通川区达州中医药职业学院犀牛大道北段</v>
          </cell>
          <cell r="H8547" t="str">
            <v>张扬</v>
          </cell>
          <cell r="I8547">
            <v>18381904567</v>
          </cell>
        </row>
        <row r="8548">
          <cell r="A8548" t="str">
            <v>钢固融</v>
          </cell>
          <cell r="B8548" t="str">
            <v>盘螺</v>
          </cell>
          <cell r="C8548" t="str">
            <v>HRB400E Φ6</v>
          </cell>
          <cell r="D8548" t="str">
            <v>吨</v>
          </cell>
          <cell r="E8548">
            <v>12</v>
          </cell>
          <cell r="F8548">
            <v>45945</v>
          </cell>
          <cell r="G8548" t="str">
            <v>（商投建工达州中医药科技园-4工区-10号楼）达州市通川区达州中医药职业学院犀牛大道北段</v>
          </cell>
          <cell r="H8548" t="str">
            <v>张扬</v>
          </cell>
          <cell r="I8548">
            <v>18381904567</v>
          </cell>
        </row>
        <row r="8549">
          <cell r="A8549" t="str">
            <v>钢固融</v>
          </cell>
          <cell r="B8549" t="str">
            <v>螺纹钢</v>
          </cell>
          <cell r="C8549" t="str">
            <v>HRB500E Φ18 12m</v>
          </cell>
          <cell r="D8549" t="str">
            <v>吨</v>
          </cell>
          <cell r="E8549">
            <v>10</v>
          </cell>
          <cell r="F8549">
            <v>45945</v>
          </cell>
          <cell r="G8549" t="str">
            <v>（华西乐山）-四川省乐山市市中区苏稽镇周山嘴校地共建产教融合基地建设项目一标段</v>
          </cell>
          <cell r="H8549" t="str">
            <v>范增云</v>
          </cell>
          <cell r="I8549">
            <v>13668153241</v>
          </cell>
        </row>
        <row r="8550">
          <cell r="A8550" t="str">
            <v>钢固融</v>
          </cell>
          <cell r="B8550" t="str">
            <v>螺纹钢</v>
          </cell>
          <cell r="C8550" t="str">
            <v>HRB500E Φ20 12m</v>
          </cell>
          <cell r="D8550" t="str">
            <v>吨</v>
          </cell>
          <cell r="E8550">
            <v>10</v>
          </cell>
          <cell r="F8550">
            <v>45945</v>
          </cell>
          <cell r="G8550" t="str">
            <v>（华西乐山）-四川省乐山市市中区苏稽镇周山嘴校地共建产教融合基地建设项目一标段</v>
          </cell>
          <cell r="H8550" t="str">
            <v>范增云</v>
          </cell>
          <cell r="I8550">
            <v>13668153241</v>
          </cell>
        </row>
        <row r="8551">
          <cell r="A8551" t="str">
            <v>钢固融</v>
          </cell>
          <cell r="B8551" t="str">
            <v>盘螺</v>
          </cell>
          <cell r="C8551" t="str">
            <v>HRB400E Φ10</v>
          </cell>
          <cell r="D8551" t="str">
            <v>吨</v>
          </cell>
          <cell r="E8551">
            <v>40</v>
          </cell>
          <cell r="F8551">
            <v>45945</v>
          </cell>
          <cell r="G8551" t="str">
            <v>（华西乐山）-四川省乐山市市中区苏稽镇周山嘴校地共建产教融合基地建设项目一标段</v>
          </cell>
          <cell r="H8551" t="str">
            <v>范增云</v>
          </cell>
          <cell r="I8551">
            <v>13668153241</v>
          </cell>
        </row>
        <row r="8552">
          <cell r="A8552" t="str">
            <v>钢固融</v>
          </cell>
          <cell r="B8552" t="str">
            <v>盘螺</v>
          </cell>
          <cell r="C8552" t="str">
            <v>HRB400E Φ12</v>
          </cell>
          <cell r="D8552" t="str">
            <v>吨</v>
          </cell>
          <cell r="E8552">
            <v>15</v>
          </cell>
          <cell r="F8552">
            <v>45945</v>
          </cell>
          <cell r="G8552" t="str">
            <v>（华西乐山）-四川省乐山市市中区苏稽镇周山嘴校地共建产教融合基地建设项目一标段</v>
          </cell>
          <cell r="H8552" t="str">
            <v>范增云</v>
          </cell>
          <cell r="I8552">
            <v>13668153241</v>
          </cell>
        </row>
        <row r="8553">
          <cell r="A8553" t="str">
            <v>钢固融</v>
          </cell>
          <cell r="B8553" t="str">
            <v>盘螺</v>
          </cell>
          <cell r="C8553" t="str">
            <v>HRB400E Φ8</v>
          </cell>
          <cell r="D8553" t="str">
            <v>吨</v>
          </cell>
          <cell r="E8553">
            <v>70</v>
          </cell>
          <cell r="F8553">
            <v>45945</v>
          </cell>
          <cell r="G8553" t="str">
            <v>（华西乐山）-四川省乐山市市中区苏稽镇周山嘴校地共建产教融合基地建设项目一标段</v>
          </cell>
          <cell r="H8553" t="str">
            <v>范增云</v>
          </cell>
          <cell r="I8553">
            <v>13668153241</v>
          </cell>
        </row>
        <row r="8554">
          <cell r="A8554" t="str">
            <v>钢固融</v>
          </cell>
          <cell r="B8554" t="str">
            <v>高线</v>
          </cell>
          <cell r="C8554" t="str">
            <v>HPB300 Φ8</v>
          </cell>
          <cell r="D8554" t="str">
            <v>吨</v>
          </cell>
          <cell r="E8554">
            <v>10</v>
          </cell>
          <cell r="F8554">
            <v>45945</v>
          </cell>
          <cell r="G8554" t="str">
            <v>(五冶建设锦江区林家坝片区20号地块商业项目)锦江区泰昌路锦江28亩项目部</v>
          </cell>
          <cell r="H8554" t="str">
            <v>陶杰</v>
          </cell>
          <cell r="I8554">
            <v>13980247952</v>
          </cell>
        </row>
        <row r="8555">
          <cell r="A8555" t="str">
            <v>钢固融</v>
          </cell>
          <cell r="B8555" t="str">
            <v>螺纹钢</v>
          </cell>
          <cell r="C8555" t="str">
            <v>HRB400E Φ16 9m</v>
          </cell>
          <cell r="D8555" t="str">
            <v>吨</v>
          </cell>
          <cell r="E8555">
            <v>16.2</v>
          </cell>
          <cell r="F8555">
            <v>45945</v>
          </cell>
          <cell r="G8555" t="str">
            <v>(五冶建设锦江区林家坝片区20号地块商业项目)锦江区泰昌路锦江28亩项目部</v>
          </cell>
          <cell r="H8555" t="str">
            <v>陶杰</v>
          </cell>
          <cell r="I8555">
            <v>13980247952</v>
          </cell>
        </row>
        <row r="8556">
          <cell r="A8556" t="str">
            <v>钢固融</v>
          </cell>
          <cell r="B8556" t="str">
            <v>螺纹钢</v>
          </cell>
          <cell r="C8556" t="str">
            <v>HRB400E Φ25 9m</v>
          </cell>
          <cell r="D8556" t="str">
            <v>吨</v>
          </cell>
          <cell r="E8556">
            <v>10</v>
          </cell>
          <cell r="F8556">
            <v>45945</v>
          </cell>
          <cell r="G8556" t="str">
            <v>(五冶建设锦江区林家坝片区20号地块商业项目)锦江区泰昌路锦江28亩项目部</v>
          </cell>
          <cell r="H8556" t="str">
            <v>陶杰</v>
          </cell>
          <cell r="I8556">
            <v>13980247952</v>
          </cell>
        </row>
        <row r="8557">
          <cell r="A8557" t="str">
            <v>德胜</v>
          </cell>
          <cell r="B8557" t="str">
            <v>螺纹钢</v>
          </cell>
          <cell r="C8557" t="str">
            <v>HRB400E Φ12 9m</v>
          </cell>
          <cell r="D8557" t="str">
            <v>吨</v>
          </cell>
          <cell r="E8557">
            <v>6</v>
          </cell>
          <cell r="F8557">
            <v>45945</v>
          </cell>
          <cell r="G8557" t="str">
            <v>(五冶建设空港兴城怡心街道83亩项目)成都市双流区怡心街道高峰社区一组剑和路一段空港兴城怡心街道83亩项目中国五冶项目部</v>
          </cell>
          <cell r="H8557" t="str">
            <v>王刚</v>
          </cell>
          <cell r="I8557">
            <v>15881190525</v>
          </cell>
        </row>
        <row r="8558">
          <cell r="A8558" t="str">
            <v>德胜</v>
          </cell>
          <cell r="B8558" t="str">
            <v>螺纹钢</v>
          </cell>
          <cell r="C8558" t="str">
            <v>HRB400E Φ22 9m</v>
          </cell>
          <cell r="D8558" t="str">
            <v>吨</v>
          </cell>
          <cell r="E8558">
            <v>3</v>
          </cell>
          <cell r="F8558">
            <v>45945</v>
          </cell>
          <cell r="G8558" t="str">
            <v>(五冶建设空港兴城怡心街道83亩项目)成都市双流区怡心街道高峰社区一组剑和路一段空港兴城怡心街道83亩项目中国五冶项目部</v>
          </cell>
          <cell r="H8558" t="str">
            <v>王刚</v>
          </cell>
          <cell r="I8558">
            <v>15881190525</v>
          </cell>
        </row>
        <row r="8559">
          <cell r="A8559" t="str">
            <v>德胜</v>
          </cell>
          <cell r="B8559" t="str">
            <v>螺纹钢</v>
          </cell>
          <cell r="C8559" t="str">
            <v>HRB400E Φ25 9m</v>
          </cell>
          <cell r="D8559" t="str">
            <v>吨</v>
          </cell>
          <cell r="E8559">
            <v>10</v>
          </cell>
          <cell r="F8559">
            <v>45945</v>
          </cell>
          <cell r="G8559" t="str">
            <v>(五冶建设空港兴城怡心街道83亩项目)成都市双流区怡心街道高峰社区一组剑和路一段空港兴城怡心街道83亩项目中国五冶项目部</v>
          </cell>
          <cell r="H8559" t="str">
            <v>王刚</v>
          </cell>
          <cell r="I8559">
            <v>15881190525</v>
          </cell>
        </row>
        <row r="8560">
          <cell r="A8560" t="str">
            <v>德胜</v>
          </cell>
          <cell r="B8560" t="str">
            <v>螺纹钢</v>
          </cell>
          <cell r="C8560" t="str">
            <v>HRB400E Φ28 9m</v>
          </cell>
          <cell r="D8560" t="str">
            <v>吨</v>
          </cell>
          <cell r="E8560">
            <v>3</v>
          </cell>
          <cell r="F8560">
            <v>45945</v>
          </cell>
          <cell r="G8560" t="str">
            <v>(五冶建设空港兴城怡心街道83亩项目)成都市双流区怡心街道高峰社区一组剑和路一段空港兴城怡心街道83亩项目中国五冶项目部</v>
          </cell>
          <cell r="H8560" t="str">
            <v>王刚</v>
          </cell>
          <cell r="I8560">
            <v>15881190525</v>
          </cell>
        </row>
        <row r="8561">
          <cell r="A8561" t="str">
            <v>德胜</v>
          </cell>
          <cell r="B8561" t="str">
            <v>螺纹钢</v>
          </cell>
          <cell r="C8561" t="str">
            <v>HRB500E Φ12</v>
          </cell>
          <cell r="D8561" t="str">
            <v>吨</v>
          </cell>
          <cell r="E8561">
            <v>14</v>
          </cell>
          <cell r="F8561">
            <v>45945</v>
          </cell>
          <cell r="G8561" t="str">
            <v>(五冶建设空港兴城怡心街道83亩项目)成都市双流区怡心街道高峰社区一组剑和路一段空港兴城怡心街道83亩项目中国五冶项目部</v>
          </cell>
          <cell r="H8561" t="str">
            <v>王刚</v>
          </cell>
          <cell r="I8561">
            <v>15881190525</v>
          </cell>
        </row>
        <row r="8562">
          <cell r="A8562" t="str">
            <v>德胜</v>
          </cell>
          <cell r="B8562" t="str">
            <v>螺纹钢</v>
          </cell>
          <cell r="C8562" t="str">
            <v>HRB400E Φ18 9m</v>
          </cell>
          <cell r="D8562" t="str">
            <v>吨</v>
          </cell>
          <cell r="E8562">
            <v>13.5</v>
          </cell>
          <cell r="F8562">
            <v>45945</v>
          </cell>
          <cell r="G8562" t="str">
            <v>(五冶建设锦江区林家坝片区20号地块商业项目)锦江区泰昌路锦江28亩项目部</v>
          </cell>
          <cell r="H8562" t="str">
            <v>陶杰</v>
          </cell>
          <cell r="I8562">
            <v>13980247952</v>
          </cell>
        </row>
        <row r="8563">
          <cell r="A8563" t="str">
            <v>德胜</v>
          </cell>
          <cell r="B8563" t="str">
            <v>螺纹钢</v>
          </cell>
          <cell r="C8563" t="str">
            <v>HRB400E Φ25 9m</v>
          </cell>
          <cell r="D8563" t="str">
            <v>吨</v>
          </cell>
          <cell r="E8563">
            <v>20</v>
          </cell>
          <cell r="F8563">
            <v>45945</v>
          </cell>
          <cell r="G8563" t="str">
            <v>(五冶建设锦江区林家坝片区20号地块商业项目)锦江区泰昌路锦江28亩项目部</v>
          </cell>
          <cell r="H8563" t="str">
            <v>陶杰</v>
          </cell>
          <cell r="I8563">
            <v>13980247952</v>
          </cell>
        </row>
        <row r="8564">
          <cell r="A8564" t="str">
            <v>德胜恒嘉</v>
          </cell>
          <cell r="B8564" t="str">
            <v>螺纹钢</v>
          </cell>
          <cell r="C8564" t="str">
            <v>HRB400E Φ28×9米</v>
          </cell>
          <cell r="D8564" t="str">
            <v>吨</v>
          </cell>
          <cell r="E8564">
            <v>35</v>
          </cell>
          <cell r="F8564">
            <v>45946</v>
          </cell>
          <cell r="G8564" t="str">
            <v>自永4标一局四公司（四川省内江市隆昌市金鹅街道自永4标一局四公司钢筋棚）</v>
          </cell>
          <cell r="H8564" t="str">
            <v>郝优</v>
          </cell>
          <cell r="I8564">
            <v>13891371707</v>
          </cell>
        </row>
        <row r="8565">
          <cell r="A8565" t="str">
            <v>德胜恒嘉</v>
          </cell>
          <cell r="B8565" t="str">
            <v>螺纹钢</v>
          </cell>
          <cell r="C8565" t="str">
            <v>HRB400E Φ12×9米</v>
          </cell>
          <cell r="D8565" t="str">
            <v>吨</v>
          </cell>
          <cell r="E8565">
            <v>35</v>
          </cell>
          <cell r="F8565">
            <v>45946</v>
          </cell>
          <cell r="G8565" t="str">
            <v>自永4标一局四公司（四川省内江市隆昌市金鹅街道自永4标一局四公司钢筋棚）</v>
          </cell>
          <cell r="H8565" t="str">
            <v>郝优</v>
          </cell>
          <cell r="I8565">
            <v>13891371707</v>
          </cell>
        </row>
        <row r="8566">
          <cell r="A8566" t="str">
            <v>德胜</v>
          </cell>
          <cell r="B8566" t="str">
            <v>螺纹钢</v>
          </cell>
          <cell r="C8566" t="str">
            <v>HRB400EФ16*9m</v>
          </cell>
          <cell r="D8566" t="str">
            <v>吨</v>
          </cell>
          <cell r="E8566">
            <v>10</v>
          </cell>
          <cell r="F8566">
            <v>45946</v>
          </cell>
          <cell r="G8566" t="str">
            <v>（中铁三局集团有限公司成绵乐客专乐山站站房改扩建项目经理部）四川省乐山市市中区瑞祥路与至乐路交叉口西侧</v>
          </cell>
          <cell r="H8566" t="str">
            <v>王鹏</v>
          </cell>
          <cell r="I8566" t="str">
            <v>153 4056 0935</v>
          </cell>
        </row>
        <row r="8567">
          <cell r="A8567" t="str">
            <v>德胜</v>
          </cell>
          <cell r="B8567" t="str">
            <v>螺纹钢</v>
          </cell>
          <cell r="C8567" t="str">
            <v>HRB400EФ18*9m</v>
          </cell>
          <cell r="D8567" t="str">
            <v>吨</v>
          </cell>
          <cell r="E8567">
            <v>6</v>
          </cell>
          <cell r="F8567">
            <v>45946</v>
          </cell>
          <cell r="G8567" t="str">
            <v>（中铁三局集团有限公司成绵乐客专乐山站站房改扩建项目经理部）四川省乐山市市中区瑞祥路与至乐路交叉口西侧</v>
          </cell>
          <cell r="H8567" t="str">
            <v>王鹏</v>
          </cell>
          <cell r="I8567" t="str">
            <v>153 4056 0935</v>
          </cell>
        </row>
        <row r="8568">
          <cell r="A8568" t="str">
            <v>德胜</v>
          </cell>
          <cell r="B8568" t="str">
            <v>螺纹钢</v>
          </cell>
          <cell r="C8568" t="str">
            <v>HRB400EФ20*9m</v>
          </cell>
          <cell r="D8568" t="str">
            <v>吨</v>
          </cell>
          <cell r="E8568">
            <v>8</v>
          </cell>
          <cell r="F8568">
            <v>45946</v>
          </cell>
          <cell r="G8568" t="str">
            <v>（中铁三局集团有限公司成绵乐客专乐山站站房改扩建项目经理部）四川省乐山市市中区瑞祥路与至乐路交叉口西侧</v>
          </cell>
          <cell r="H8568" t="str">
            <v>王鹏</v>
          </cell>
          <cell r="I8568" t="str">
            <v>153 4056 0935</v>
          </cell>
        </row>
        <row r="8569">
          <cell r="A8569" t="str">
            <v>德胜</v>
          </cell>
          <cell r="B8569" t="str">
            <v>螺纹钢</v>
          </cell>
          <cell r="C8569" t="str">
            <v>HRB400EФ22*9m</v>
          </cell>
          <cell r="D8569" t="str">
            <v>吨</v>
          </cell>
          <cell r="E8569">
            <v>11</v>
          </cell>
          <cell r="F8569">
            <v>45946</v>
          </cell>
          <cell r="G8569" t="str">
            <v>（中铁三局集团有限公司成绵乐客专乐山站站房改扩建项目经理部）四川省乐山市市中区瑞祥路与至乐路交叉口西侧</v>
          </cell>
          <cell r="H8569" t="str">
            <v>王鹏</v>
          </cell>
          <cell r="I8569" t="str">
            <v>153 4056 0935</v>
          </cell>
        </row>
        <row r="8570">
          <cell r="A8570" t="str">
            <v>德胜</v>
          </cell>
          <cell r="B8570" t="str">
            <v>螺纹钢</v>
          </cell>
          <cell r="C8570" t="str">
            <v>HRB400E Φ16 9m</v>
          </cell>
          <cell r="D8570" t="str">
            <v>吨</v>
          </cell>
          <cell r="E8570">
            <v>20</v>
          </cell>
          <cell r="F8570">
            <v>45946</v>
          </cell>
          <cell r="G8570" t="str">
            <v>(宜宾兴港三江新区长江工业园保障性租赁住房建设项目-土建)四川省宜宾市翠屏区永善路南段宜宾市三江新区长江工业园区</v>
          </cell>
          <cell r="H8570" t="str">
            <v>赵元虎</v>
          </cell>
          <cell r="I8570">
            <v>13684167136</v>
          </cell>
        </row>
        <row r="8571">
          <cell r="A8571" t="str">
            <v>德胜</v>
          </cell>
          <cell r="B8571" t="str">
            <v>螺纹钢</v>
          </cell>
          <cell r="C8571" t="str">
            <v>HRB400E Φ18 9m</v>
          </cell>
          <cell r="D8571" t="str">
            <v>吨</v>
          </cell>
          <cell r="E8571">
            <v>40</v>
          </cell>
          <cell r="F8571">
            <v>45946</v>
          </cell>
          <cell r="G8571" t="str">
            <v>(宜宾兴港三江新区长江工业园保障性租赁住房建设项目-土建)四川省宜宾市翠屏区永善路南段宜宾市三江新区长江工业园区</v>
          </cell>
          <cell r="H8571" t="str">
            <v>赵元虎</v>
          </cell>
          <cell r="I8571">
            <v>13684167136</v>
          </cell>
        </row>
        <row r="8572">
          <cell r="A8572" t="str">
            <v>德胜</v>
          </cell>
          <cell r="B8572" t="str">
            <v>螺纹钢</v>
          </cell>
          <cell r="C8572" t="str">
            <v>HRB400E Φ20 9m</v>
          </cell>
          <cell r="D8572" t="str">
            <v>吨</v>
          </cell>
          <cell r="E8572">
            <v>10</v>
          </cell>
          <cell r="F8572">
            <v>45946</v>
          </cell>
          <cell r="G8572" t="str">
            <v>(宜宾兴港三江新区长江工业园保障性租赁住房建设项目-土建)四川省宜宾市翠屏区永善路南段宜宾市三江新区长江工业园区</v>
          </cell>
          <cell r="H8572" t="str">
            <v>赵元虎</v>
          </cell>
          <cell r="I8572">
            <v>13684167136</v>
          </cell>
        </row>
        <row r="8573">
          <cell r="A8573" t="str">
            <v>德胜</v>
          </cell>
          <cell r="B8573" t="str">
            <v>螺纹钢</v>
          </cell>
          <cell r="C8573" t="str">
            <v>HRB400E Φ22 9m</v>
          </cell>
          <cell r="D8573" t="str">
            <v>吨</v>
          </cell>
          <cell r="E8573">
            <v>25</v>
          </cell>
          <cell r="F8573">
            <v>45946</v>
          </cell>
          <cell r="G8573" t="str">
            <v>(宜宾兴港三江新区长江工业园保障性租赁住房建设项目-土建)四川省宜宾市翠屏区永善路南段宜宾市三江新区长江工业园区</v>
          </cell>
          <cell r="H8573" t="str">
            <v>赵元虎</v>
          </cell>
          <cell r="I8573">
            <v>13684167136</v>
          </cell>
        </row>
        <row r="8574">
          <cell r="A8574" t="str">
            <v>德胜</v>
          </cell>
          <cell r="B8574" t="str">
            <v>螺纹钢</v>
          </cell>
          <cell r="C8574" t="str">
            <v>HRB400E Φ25 9m</v>
          </cell>
          <cell r="D8574" t="str">
            <v>吨</v>
          </cell>
          <cell r="E8574">
            <v>45</v>
          </cell>
          <cell r="F8574">
            <v>45946</v>
          </cell>
          <cell r="G8574" t="str">
            <v>(宜宾兴港三江新区长江工业园保障性租赁住房建设项目-土建)四川省宜宾市翠屏区永善路南段宜宾市三江新区长江工业园区</v>
          </cell>
          <cell r="H8574" t="str">
            <v>赵元虎</v>
          </cell>
          <cell r="I8574">
            <v>13684167136</v>
          </cell>
        </row>
        <row r="8575">
          <cell r="A8575" t="str">
            <v>德胜</v>
          </cell>
          <cell r="B8575" t="str">
            <v>螺纹钢</v>
          </cell>
          <cell r="C8575" t="str">
            <v>HRB400EФ25，9m</v>
          </cell>
          <cell r="D8575" t="str">
            <v>吨</v>
          </cell>
          <cell r="E8575">
            <v>70</v>
          </cell>
          <cell r="F8575">
            <v>45946</v>
          </cell>
          <cell r="G8575" t="str">
            <v>（中铁五局-成渝扩容3标）四川省资阳市雁江区伍隍镇铺子村雁江区X138</v>
          </cell>
          <cell r="H8575" t="str">
            <v>王健</v>
          </cell>
          <cell r="I8575">
            <v>17726168395</v>
          </cell>
        </row>
        <row r="8576">
          <cell r="A8576" t="str">
            <v>德胜</v>
          </cell>
          <cell r="B8576" t="str">
            <v>螺纹钢</v>
          </cell>
          <cell r="C8576" t="str">
            <v>HRB400EФ28，9m</v>
          </cell>
          <cell r="D8576" t="str">
            <v>吨</v>
          </cell>
          <cell r="E8576">
            <v>70</v>
          </cell>
          <cell r="F8576">
            <v>45946</v>
          </cell>
          <cell r="G8576" t="str">
            <v>（中铁五局-成渝扩容3标）四川省资阳市雁江区伍隍镇铺子村雁江区X138</v>
          </cell>
          <cell r="H8576" t="str">
            <v>王健</v>
          </cell>
          <cell r="I8576">
            <v>17726168395</v>
          </cell>
        </row>
        <row r="8577">
          <cell r="A8577" t="str">
            <v>润耀</v>
          </cell>
          <cell r="B8577" t="str">
            <v>螺纹钢</v>
          </cell>
          <cell r="C8577" t="str">
            <v>HRB400EФ16，12m</v>
          </cell>
          <cell r="D8577" t="str">
            <v>吨</v>
          </cell>
          <cell r="E8577">
            <v>35</v>
          </cell>
          <cell r="F8577">
            <v>45946</v>
          </cell>
          <cell r="G8577" t="str">
            <v>（中铁五局-成渝扩容3标）四川省资阳市雁江区伍隍镇铺子村雁江区X138</v>
          </cell>
          <cell r="H8577" t="str">
            <v>王健</v>
          </cell>
          <cell r="I8577">
            <v>17726168395</v>
          </cell>
        </row>
        <row r="8578">
          <cell r="A8578" t="str">
            <v>润耀</v>
          </cell>
          <cell r="B8578" t="str">
            <v>螺纹钢</v>
          </cell>
          <cell r="C8578" t="str">
            <v>HRB400EФ20，12m</v>
          </cell>
          <cell r="D8578" t="str">
            <v>吨</v>
          </cell>
          <cell r="E8578">
            <v>35</v>
          </cell>
          <cell r="F8578">
            <v>45946</v>
          </cell>
          <cell r="G8578" t="str">
            <v>（中铁五局-成渝扩容3标）四川省资阳市雁江区伍隍镇铺子村雁江区X138</v>
          </cell>
          <cell r="H8578" t="str">
            <v>王健</v>
          </cell>
          <cell r="I8578">
            <v>17726168395</v>
          </cell>
        </row>
        <row r="8579">
          <cell r="A8579" t="str">
            <v>泸钢</v>
          </cell>
          <cell r="B8579" t="str">
            <v>螺纹钢</v>
          </cell>
          <cell r="C8579" t="str">
            <v>HRB400E Φ12 9m</v>
          </cell>
          <cell r="D8579" t="str">
            <v>吨</v>
          </cell>
          <cell r="E8579">
            <v>60</v>
          </cell>
          <cell r="F8579">
            <v>45946</v>
          </cell>
          <cell r="G8579" t="str">
            <v>(五冶钢构龙泉东洪片区85亩住宅、商业及配套工程项目三标段)成都市龙泉驿外东洪路地铁2号线惠王陵地铁C口</v>
          </cell>
          <cell r="H8579" t="str">
            <v>王军宝</v>
          </cell>
          <cell r="I8579">
            <v>13889142392</v>
          </cell>
        </row>
        <row r="8580">
          <cell r="A8580" t="str">
            <v>泸钢</v>
          </cell>
          <cell r="B8580" t="str">
            <v>螺纹钢</v>
          </cell>
          <cell r="C8580" t="str">
            <v>HRB400E Φ14 9m</v>
          </cell>
          <cell r="D8580" t="str">
            <v>吨</v>
          </cell>
          <cell r="E8580">
            <v>38</v>
          </cell>
          <cell r="F8580">
            <v>45946</v>
          </cell>
          <cell r="G8580" t="str">
            <v>(五冶钢构龙泉东洪片区85亩住宅、商业及配套工程项目三标段)成都市龙泉驿外东洪路地铁2号线惠王陵地铁C口</v>
          </cell>
          <cell r="H8580" t="str">
            <v>王军宝</v>
          </cell>
          <cell r="I8580">
            <v>13889142392</v>
          </cell>
        </row>
        <row r="8581">
          <cell r="A8581" t="str">
            <v>泸钢</v>
          </cell>
          <cell r="B8581" t="str">
            <v>螺纹钢</v>
          </cell>
          <cell r="C8581" t="str">
            <v>HRB400E Φ20 9m</v>
          </cell>
          <cell r="D8581" t="str">
            <v>吨</v>
          </cell>
          <cell r="E8581">
            <v>20</v>
          </cell>
          <cell r="F8581">
            <v>45946</v>
          </cell>
          <cell r="G8581" t="str">
            <v>(五冶钢构龙泉东洪片区85亩住宅、商业及配套工程项目三标段)成都市龙泉驿外东洪路地铁2号线惠王陵地铁C口</v>
          </cell>
          <cell r="H8581" t="str">
            <v>王军宝</v>
          </cell>
          <cell r="I8581">
            <v>13889142392</v>
          </cell>
        </row>
        <row r="8582">
          <cell r="A8582" t="str">
            <v>泸钢</v>
          </cell>
          <cell r="B8582" t="str">
            <v>螺纹钢</v>
          </cell>
          <cell r="C8582" t="str">
            <v>HRB400E Φ22 9m</v>
          </cell>
          <cell r="D8582" t="str">
            <v>吨</v>
          </cell>
          <cell r="E8582">
            <v>24</v>
          </cell>
          <cell r="F8582">
            <v>45946</v>
          </cell>
          <cell r="G8582" t="str">
            <v>(五冶钢构龙泉东洪片区85亩住宅、商业及配套工程项目三标段)成都市龙泉驿外东洪路地铁2号线惠王陵地铁C口</v>
          </cell>
          <cell r="H8582" t="str">
            <v>王军宝</v>
          </cell>
          <cell r="I8582">
            <v>13889142392</v>
          </cell>
        </row>
        <row r="8583">
          <cell r="A8583" t="str">
            <v>泸钢</v>
          </cell>
          <cell r="B8583" t="str">
            <v>螺纹钢</v>
          </cell>
          <cell r="C8583" t="str">
            <v>HRB400E Φ25 9m</v>
          </cell>
          <cell r="D8583" t="str">
            <v>吨</v>
          </cell>
          <cell r="E8583">
            <v>4</v>
          </cell>
          <cell r="F8583">
            <v>45946</v>
          </cell>
          <cell r="G8583" t="str">
            <v>(五冶钢构龙泉东洪片区85亩住宅、商业及配套工程项目三标段)成都市龙泉驿外东洪路地铁2号线惠王陵地铁C口</v>
          </cell>
          <cell r="H8583" t="str">
            <v>王军宝</v>
          </cell>
          <cell r="I8583">
            <v>13889142392</v>
          </cell>
        </row>
        <row r="8584">
          <cell r="A8584" t="str">
            <v>泸钢</v>
          </cell>
          <cell r="B8584" t="str">
            <v>盘螺</v>
          </cell>
          <cell r="C8584" t="str">
            <v>HRB400E Φ8</v>
          </cell>
          <cell r="D8584" t="str">
            <v>吨</v>
          </cell>
          <cell r="E8584">
            <v>60</v>
          </cell>
          <cell r="F8584">
            <v>45946</v>
          </cell>
          <cell r="G8584" t="str">
            <v>(五冶钢构龙泉东洪片区70亩住宅、商业及配套工程项目二标段)成都市龙泉驿外东洪路地铁2号线惠王陵地铁C口</v>
          </cell>
          <cell r="H8584" t="str">
            <v>蒋嗣伟</v>
          </cell>
          <cell r="I8584">
            <v>15014331252</v>
          </cell>
        </row>
        <row r="8585">
          <cell r="A8585" t="str">
            <v>泸钢</v>
          </cell>
          <cell r="B8585" t="str">
            <v>螺纹钢</v>
          </cell>
          <cell r="C8585" t="str">
            <v>HRB400E Φ12 9m</v>
          </cell>
          <cell r="D8585" t="str">
            <v>吨</v>
          </cell>
          <cell r="E8585">
            <v>20</v>
          </cell>
          <cell r="F8585">
            <v>45946</v>
          </cell>
          <cell r="G8585" t="str">
            <v>(五冶钢构龙泉东洪片区70亩住宅、商业及配套工程项目二标段)成都市龙泉驿外东洪路地铁2号线惠王陵地铁C口</v>
          </cell>
          <cell r="H8585" t="str">
            <v>蒋嗣伟</v>
          </cell>
          <cell r="I8585">
            <v>15014331252</v>
          </cell>
        </row>
        <row r="8586">
          <cell r="A8586" t="str">
            <v>泸钢</v>
          </cell>
          <cell r="B8586" t="str">
            <v>螺纹钢</v>
          </cell>
          <cell r="C8586" t="str">
            <v>HRB400E Φ20 9m</v>
          </cell>
          <cell r="D8586" t="str">
            <v>吨</v>
          </cell>
          <cell r="E8586">
            <v>15</v>
          </cell>
          <cell r="F8586">
            <v>45946</v>
          </cell>
          <cell r="G8586" t="str">
            <v>(五冶钢构龙泉东洪片区70亩住宅、商业及配套工程项目二标段)成都市龙泉驿外东洪路地铁2号线惠王陵地铁C口</v>
          </cell>
          <cell r="H8586" t="str">
            <v>蒋嗣伟</v>
          </cell>
          <cell r="I8586">
            <v>15014331252</v>
          </cell>
        </row>
        <row r="8587">
          <cell r="A8587" t="str">
            <v>泸钢</v>
          </cell>
          <cell r="B8587" t="str">
            <v>螺纹钢</v>
          </cell>
          <cell r="C8587" t="str">
            <v>HRB500E Φ22</v>
          </cell>
          <cell r="D8587" t="str">
            <v>吨</v>
          </cell>
          <cell r="E8587">
            <v>15</v>
          </cell>
          <cell r="F8587">
            <v>45946</v>
          </cell>
          <cell r="G8587" t="str">
            <v>(五冶钢构龙泉东洪片区70亩住宅、商业及配套工程项目二标段)成都市龙泉驿外东洪路地铁2号线惠王陵地铁C口</v>
          </cell>
          <cell r="H8587" t="str">
            <v>蒋嗣伟</v>
          </cell>
          <cell r="I8587">
            <v>15014331252</v>
          </cell>
        </row>
        <row r="8588">
          <cell r="A8588" t="str">
            <v>泸钢</v>
          </cell>
          <cell r="B8588" t="str">
            <v>螺纹钢</v>
          </cell>
          <cell r="C8588" t="str">
            <v>HRB500E Φ25</v>
          </cell>
          <cell r="D8588" t="str">
            <v>吨</v>
          </cell>
          <cell r="E8588">
            <v>15</v>
          </cell>
          <cell r="F8588">
            <v>45946</v>
          </cell>
          <cell r="G8588" t="str">
            <v>(五冶钢构龙泉东洪片区70亩住宅、商业及配套工程项目二标段)成都市龙泉驿外东洪路地铁2号线惠王陵地铁C口</v>
          </cell>
          <cell r="H8588" t="str">
            <v>蒋嗣伟</v>
          </cell>
          <cell r="I8588">
            <v>15014331252</v>
          </cell>
        </row>
        <row r="8589">
          <cell r="A8589" t="str">
            <v>德胜</v>
          </cell>
          <cell r="B8589" t="str">
            <v>螺纹钢</v>
          </cell>
          <cell r="C8589" t="str">
            <v>HRB400EФ28，12m</v>
          </cell>
          <cell r="D8589" t="str">
            <v>吨</v>
          </cell>
          <cell r="E8589">
            <v>35</v>
          </cell>
          <cell r="F8589">
            <v>45947</v>
          </cell>
          <cell r="G8589" t="str">
            <v>（中铁二局-成渝扩容4标）四川省成都市简阳市杨家镇桐子湾村二局钢筋场</v>
          </cell>
          <cell r="H8589" t="str">
            <v>陈钢</v>
          </cell>
          <cell r="I8589">
            <v>13018165813</v>
          </cell>
        </row>
        <row r="8590">
          <cell r="A8590" t="str">
            <v>德胜</v>
          </cell>
          <cell r="B8590" t="str">
            <v>螺纹钢</v>
          </cell>
          <cell r="C8590" t="str">
            <v>HRB400EФ28，12m</v>
          </cell>
          <cell r="D8590" t="str">
            <v>吨</v>
          </cell>
          <cell r="E8590">
            <v>140</v>
          </cell>
          <cell r="F8590">
            <v>45947</v>
          </cell>
          <cell r="G8590" t="str">
            <v>（中铁五局-成渝扩容3标）四川省资阳市雁江区伍隍镇铺子村雁江区X138</v>
          </cell>
          <cell r="H8590" t="str">
            <v>王健</v>
          </cell>
          <cell r="I8590">
            <v>17726168395</v>
          </cell>
        </row>
        <row r="8591">
          <cell r="A8591" t="str">
            <v>德胜</v>
          </cell>
          <cell r="B8591" t="str">
            <v>螺纹钢</v>
          </cell>
          <cell r="C8591" t="str">
            <v>HRB400EФ16，9m</v>
          </cell>
          <cell r="D8591" t="str">
            <v>吨</v>
          </cell>
          <cell r="E8591">
            <v>35</v>
          </cell>
          <cell r="F8591">
            <v>45947</v>
          </cell>
          <cell r="G8591" t="str">
            <v>（中铁广州局-成渝扩容2标）四川省资阳市雁江区南双路杨家糖房</v>
          </cell>
          <cell r="H8591" t="str">
            <v>石雄</v>
          </cell>
          <cell r="I8591">
            <v>13268388125</v>
          </cell>
        </row>
        <row r="8592">
          <cell r="A8592" t="str">
            <v>德胜</v>
          </cell>
          <cell r="B8592" t="str">
            <v>螺纹钢</v>
          </cell>
          <cell r="C8592" t="str">
            <v>HRB400EФ25，9m</v>
          </cell>
          <cell r="D8592" t="str">
            <v>吨</v>
          </cell>
          <cell r="E8592">
            <v>35</v>
          </cell>
          <cell r="F8592">
            <v>45947</v>
          </cell>
          <cell r="G8592" t="str">
            <v>（中铁广州局-成渝扩容2标）四川省内江市资中县双龙镇朱家房子成渝扩容ZCB3-2标1#钢筋厂</v>
          </cell>
          <cell r="H8592" t="str">
            <v>石雄</v>
          </cell>
          <cell r="I8592">
            <v>13268388125</v>
          </cell>
        </row>
        <row r="8593">
          <cell r="A8593" t="str">
            <v>德胜</v>
          </cell>
          <cell r="B8593" t="str">
            <v>螺纹钢</v>
          </cell>
          <cell r="C8593" t="str">
            <v>HRB400EФ28，12m</v>
          </cell>
          <cell r="D8593" t="str">
            <v>吨</v>
          </cell>
          <cell r="E8593">
            <v>35</v>
          </cell>
          <cell r="F8593">
            <v>45947</v>
          </cell>
          <cell r="G8593" t="str">
            <v>（中铁广州局-成渝扩容2标）四川省内江市资中县双龙镇朱家房子成渝扩容ZCB3-2标1#钢筋厂</v>
          </cell>
          <cell r="H8593" t="str">
            <v>石雄</v>
          </cell>
          <cell r="I8593">
            <v>13268388125</v>
          </cell>
        </row>
        <row r="8594">
          <cell r="A8594" t="str">
            <v>德胜</v>
          </cell>
          <cell r="B8594" t="str">
            <v>螺纹钢</v>
          </cell>
          <cell r="C8594" t="str">
            <v>HRB400EФ28，9m</v>
          </cell>
          <cell r="D8594" t="str">
            <v>吨</v>
          </cell>
          <cell r="E8594">
            <v>35</v>
          </cell>
          <cell r="F8594">
            <v>45947</v>
          </cell>
          <cell r="G8594" t="str">
            <v>（中铁广州局-成渝扩容2标）四川省内江市资中县双龙镇朱家房子成渝扩容ZCB3-2标1#钢筋厂</v>
          </cell>
          <cell r="H8594" t="str">
            <v>石雄</v>
          </cell>
          <cell r="I8594">
            <v>13268388125</v>
          </cell>
        </row>
        <row r="8595">
          <cell r="A8595" t="str">
            <v>德胜</v>
          </cell>
          <cell r="B8595" t="str">
            <v>螺纹钢</v>
          </cell>
          <cell r="C8595" t="str">
            <v>HRB400EФ14*9m</v>
          </cell>
          <cell r="D8595" t="str">
            <v>吨</v>
          </cell>
          <cell r="E8595">
            <v>20</v>
          </cell>
          <cell r="F8595">
            <v>45947</v>
          </cell>
          <cell r="G8595" t="str">
            <v>（中核中原-温江光明苑三期项目）四川省成都市温江区金马街道光明苑三期项目</v>
          </cell>
          <cell r="H8595" t="str">
            <v>王生斌</v>
          </cell>
          <cell r="I8595">
            <v>15228858118</v>
          </cell>
        </row>
        <row r="8596">
          <cell r="A8596" t="str">
            <v>德胜</v>
          </cell>
          <cell r="B8596" t="str">
            <v>螺纹钢</v>
          </cell>
          <cell r="C8596" t="str">
            <v>HRB400EФ18*9m</v>
          </cell>
          <cell r="D8596" t="str">
            <v>吨</v>
          </cell>
          <cell r="E8596">
            <v>15</v>
          </cell>
          <cell r="F8596">
            <v>45947</v>
          </cell>
          <cell r="G8596" t="str">
            <v>（中核中原-温江光明苑三期项目）四川省成都市温江区金马街道光明苑三期项目</v>
          </cell>
          <cell r="H8596" t="str">
            <v>王生斌</v>
          </cell>
          <cell r="I8596">
            <v>15228858118</v>
          </cell>
        </row>
        <row r="8597">
          <cell r="A8597" t="str">
            <v>德胜</v>
          </cell>
          <cell r="B8597" t="str">
            <v>螺纹钢</v>
          </cell>
          <cell r="C8597" t="str">
            <v>HRB400EФ12*9m</v>
          </cell>
          <cell r="D8597" t="str">
            <v>吨</v>
          </cell>
          <cell r="E8597">
            <v>5</v>
          </cell>
          <cell r="F8597">
            <v>45947</v>
          </cell>
          <cell r="G8597" t="str">
            <v>（中核中原-温江光明苑三期项目）四川省成都市温江区金马街道光明苑三期项目</v>
          </cell>
          <cell r="H8597" t="str">
            <v>王生斌</v>
          </cell>
          <cell r="I8597">
            <v>15228858118</v>
          </cell>
        </row>
        <row r="8598">
          <cell r="A8598" t="str">
            <v>德胜</v>
          </cell>
          <cell r="B8598" t="str">
            <v>螺纹钢</v>
          </cell>
          <cell r="C8598" t="str">
            <v>HRB400EФ14*9m</v>
          </cell>
          <cell r="D8598" t="str">
            <v>吨</v>
          </cell>
          <cell r="E8598">
            <v>5</v>
          </cell>
          <cell r="F8598">
            <v>45947</v>
          </cell>
          <cell r="G8598" t="str">
            <v>（中核中原-温江光明苑三期项目）四川省成都市温江区金马街道光明苑三期项目</v>
          </cell>
          <cell r="H8598" t="str">
            <v>王生斌</v>
          </cell>
          <cell r="I8598">
            <v>15228858118</v>
          </cell>
        </row>
        <row r="8599">
          <cell r="A8599" t="str">
            <v>德胜</v>
          </cell>
          <cell r="B8599" t="str">
            <v>螺纹钢</v>
          </cell>
          <cell r="C8599" t="str">
            <v>HRB400EФ16*9m</v>
          </cell>
          <cell r="D8599" t="str">
            <v>吨</v>
          </cell>
          <cell r="E8599">
            <v>10</v>
          </cell>
          <cell r="F8599">
            <v>45947</v>
          </cell>
          <cell r="G8599" t="str">
            <v>（中核中原-温江光明苑三期项目）四川省成都市温江区金马街道光明苑三期项目</v>
          </cell>
          <cell r="H8599" t="str">
            <v>王生斌</v>
          </cell>
          <cell r="I8599">
            <v>15228858118</v>
          </cell>
        </row>
        <row r="8600">
          <cell r="A8600" t="str">
            <v>德胜</v>
          </cell>
          <cell r="B8600" t="str">
            <v>螺纹钢</v>
          </cell>
          <cell r="C8600" t="str">
            <v>HRB400EФ18*9m</v>
          </cell>
          <cell r="D8600" t="str">
            <v>吨</v>
          </cell>
          <cell r="E8600">
            <v>10</v>
          </cell>
          <cell r="F8600">
            <v>45947</v>
          </cell>
          <cell r="G8600" t="str">
            <v>（中核中原-温江光明苑三期项目）四川省成都市温江区金马街道光明苑三期项目</v>
          </cell>
          <cell r="H8600" t="str">
            <v>王生斌</v>
          </cell>
          <cell r="I8600">
            <v>15228858118</v>
          </cell>
        </row>
        <row r="8601">
          <cell r="A8601" t="str">
            <v>德胜</v>
          </cell>
          <cell r="B8601" t="str">
            <v>螺纹钢</v>
          </cell>
          <cell r="C8601" t="str">
            <v>HRB400EФ20*9m</v>
          </cell>
          <cell r="D8601" t="str">
            <v>吨</v>
          </cell>
          <cell r="E8601">
            <v>5</v>
          </cell>
          <cell r="F8601">
            <v>45947</v>
          </cell>
          <cell r="G8601" t="str">
            <v>（中核中原-温江光明苑三期项目）四川省成都市温江区金马街道光明苑三期项目</v>
          </cell>
          <cell r="H8601" t="str">
            <v>王生斌</v>
          </cell>
          <cell r="I8601">
            <v>15228858118</v>
          </cell>
        </row>
        <row r="8602">
          <cell r="A8602" t="str">
            <v>德胜</v>
          </cell>
          <cell r="B8602" t="str">
            <v>螺纹钢</v>
          </cell>
          <cell r="C8602" t="str">
            <v>HRB500EФ25*9m</v>
          </cell>
          <cell r="D8602" t="str">
            <v>吨</v>
          </cell>
          <cell r="E8602">
            <v>70</v>
          </cell>
          <cell r="F8602">
            <v>45947</v>
          </cell>
          <cell r="G8602" t="str">
            <v>（中核中原-温江北林医养综合体项目）四川省成都市温江区万春大道第三人民医院东</v>
          </cell>
          <cell r="H8602" t="str">
            <v>蔡杰</v>
          </cell>
          <cell r="I8602">
            <v>18875129329</v>
          </cell>
        </row>
        <row r="8603">
          <cell r="A8603" t="str">
            <v>德胜</v>
          </cell>
          <cell r="B8603" t="str">
            <v>螺纹钢</v>
          </cell>
          <cell r="C8603" t="str">
            <v>HRB500EФ25*12m</v>
          </cell>
          <cell r="D8603" t="str">
            <v>吨</v>
          </cell>
          <cell r="E8603">
            <v>70</v>
          </cell>
          <cell r="F8603">
            <v>45947</v>
          </cell>
          <cell r="G8603" t="str">
            <v>（中核中原-温江北林医养综合体项目）四川省成都市温江区万春大道第三人民医院东</v>
          </cell>
          <cell r="H8603" t="str">
            <v>蔡杰</v>
          </cell>
          <cell r="I8603">
            <v>18875129329</v>
          </cell>
        </row>
        <row r="8604">
          <cell r="A8604" t="str">
            <v>德胜恒嘉</v>
          </cell>
          <cell r="B8604" t="str">
            <v>螺纹钢</v>
          </cell>
          <cell r="C8604" t="str">
            <v>HRB400EФ14*9m</v>
          </cell>
          <cell r="D8604" t="str">
            <v>吨</v>
          </cell>
          <cell r="E8604">
            <v>35</v>
          </cell>
          <cell r="F8604">
            <v>45947</v>
          </cell>
          <cell r="G8604" t="str">
            <v>（中铁六局呼和公司康新高速TJ4-2标）四川省甘孜藏族自治州康定市新都桥镇东俄罗三村中建八局搅拌站旁</v>
          </cell>
          <cell r="H8604" t="str">
            <v>许文刚</v>
          </cell>
          <cell r="I8604">
            <v>15848808186</v>
          </cell>
        </row>
        <row r="8605">
          <cell r="A8605" t="str">
            <v>德胜恒嘉</v>
          </cell>
          <cell r="B8605" t="str">
            <v>螺纹钢</v>
          </cell>
          <cell r="C8605" t="str">
            <v>HRB500EФ25*9m</v>
          </cell>
          <cell r="D8605" t="str">
            <v>吨</v>
          </cell>
          <cell r="E8605">
            <v>35</v>
          </cell>
          <cell r="F8605">
            <v>45947</v>
          </cell>
          <cell r="G8605" t="str">
            <v>（中铁六局呼和公司康新高速TJ4-2标）四川省甘孜藏族自治州康定市新都桥镇东俄罗三村中建八局搅拌站旁</v>
          </cell>
          <cell r="H8605" t="str">
            <v>许文刚</v>
          </cell>
          <cell r="I8605">
            <v>15848808186</v>
          </cell>
        </row>
        <row r="8606">
          <cell r="A8606" t="str">
            <v>德胜恒嘉</v>
          </cell>
          <cell r="B8606" t="str">
            <v>螺纹钢</v>
          </cell>
          <cell r="C8606" t="str">
            <v>HRB400EΦ14*9m</v>
          </cell>
          <cell r="D8606" t="str">
            <v>吨</v>
          </cell>
          <cell r="E8606">
            <v>17</v>
          </cell>
          <cell r="F8606">
            <v>45947</v>
          </cell>
          <cell r="G8606" t="str">
            <v>（成峨6标）乐山市夹江县木城镇张口村中铁三局钢筋场</v>
          </cell>
          <cell r="H8606" t="str">
            <v>陈籽佑</v>
          </cell>
          <cell r="I8606" t="str">
            <v>15234459657</v>
          </cell>
        </row>
        <row r="8607">
          <cell r="A8607" t="str">
            <v>德胜恒嘉</v>
          </cell>
          <cell r="B8607" t="str">
            <v>螺纹钢</v>
          </cell>
          <cell r="C8607" t="str">
            <v>HRB400EΦ20*9m</v>
          </cell>
          <cell r="D8607" t="str">
            <v>吨</v>
          </cell>
          <cell r="E8607">
            <v>17</v>
          </cell>
          <cell r="F8607">
            <v>45947</v>
          </cell>
          <cell r="G8607" t="str">
            <v>（成峨6标）乐山市夹江县木城镇张口村中铁三局钢筋场</v>
          </cell>
          <cell r="H8607" t="str">
            <v>陈籽佑</v>
          </cell>
          <cell r="I8607" t="str">
            <v>15234459657</v>
          </cell>
        </row>
        <row r="8608">
          <cell r="A8608" t="str">
            <v>泸钢</v>
          </cell>
          <cell r="B8608" t="str">
            <v>高线</v>
          </cell>
          <cell r="C8608" t="str">
            <v>HPB300 Φ6</v>
          </cell>
          <cell r="D8608" t="str">
            <v>吨</v>
          </cell>
          <cell r="E8608">
            <v>2</v>
          </cell>
          <cell r="F8608">
            <v>45947</v>
          </cell>
          <cell r="G8608" t="str">
            <v>(武汉电气化局成达万高铁强电项目-南充营山)四川省南充市营山县保真路景阳名城南50米(保真路东)</v>
          </cell>
          <cell r="H8608" t="str">
            <v>周开亮</v>
          </cell>
          <cell r="I8608">
            <v>18381485052</v>
          </cell>
        </row>
        <row r="8609">
          <cell r="A8609" t="str">
            <v>泸钢</v>
          </cell>
          <cell r="B8609" t="str">
            <v>螺纹钢</v>
          </cell>
          <cell r="C8609" t="str">
            <v>HRB400E Φ14 9m</v>
          </cell>
          <cell r="D8609" t="str">
            <v>吨</v>
          </cell>
          <cell r="E8609">
            <v>6</v>
          </cell>
          <cell r="F8609">
            <v>45947</v>
          </cell>
          <cell r="G8609" t="str">
            <v>(武汉电气化局成达万高铁强电项目-南充营山)四川省南充市营山县保真路景阳名城南50米(保真路东)</v>
          </cell>
          <cell r="H8609" t="str">
            <v>周开亮</v>
          </cell>
          <cell r="I8609">
            <v>18381485052</v>
          </cell>
        </row>
        <row r="8610">
          <cell r="A8610" t="str">
            <v>泸钢</v>
          </cell>
          <cell r="B8610" t="str">
            <v>螺纹钢</v>
          </cell>
          <cell r="C8610" t="str">
            <v>HRB400E Φ20 9m</v>
          </cell>
          <cell r="D8610" t="str">
            <v>吨</v>
          </cell>
          <cell r="E8610">
            <v>16</v>
          </cell>
          <cell r="F8610">
            <v>45947</v>
          </cell>
          <cell r="G8610" t="str">
            <v>(武汉电气化局成达万高铁强电项目-南充营山)四川省南充市营山县保真路景阳名城南50米(保真路东)</v>
          </cell>
          <cell r="H8610" t="str">
            <v>周开亮</v>
          </cell>
          <cell r="I8610">
            <v>18381485052</v>
          </cell>
        </row>
        <row r="8611">
          <cell r="A8611" t="str">
            <v>泸钢</v>
          </cell>
          <cell r="B8611" t="str">
            <v>螺纹钢</v>
          </cell>
          <cell r="C8611" t="str">
            <v>HRB400E Φ25 9m</v>
          </cell>
          <cell r="D8611" t="str">
            <v>吨</v>
          </cell>
          <cell r="E8611">
            <v>12</v>
          </cell>
          <cell r="F8611">
            <v>45947</v>
          </cell>
          <cell r="G8611" t="str">
            <v>(武汉电气化局成达万高铁强电项目-南充营山)四川省南充市营山县保真路景阳名城南50米(保真路东)</v>
          </cell>
          <cell r="H8611" t="str">
            <v>周开亮</v>
          </cell>
          <cell r="I8611">
            <v>18381485052</v>
          </cell>
        </row>
        <row r="8612">
          <cell r="A8612" t="str">
            <v>泸钢</v>
          </cell>
          <cell r="B8612" t="str">
            <v>盘螺</v>
          </cell>
          <cell r="C8612" t="str">
            <v>HRB400E Φ10</v>
          </cell>
          <cell r="D8612" t="str">
            <v>吨</v>
          </cell>
          <cell r="E8612">
            <v>10</v>
          </cell>
          <cell r="F8612">
            <v>45947</v>
          </cell>
          <cell r="G8612" t="str">
            <v>(武汉电气化局成达万高铁强电项目-南充营山)四川省南充市营山县保真路景阳名城南50米(保真路东)</v>
          </cell>
          <cell r="H8612" t="str">
            <v>周开亮</v>
          </cell>
          <cell r="I8612">
            <v>18381485052</v>
          </cell>
        </row>
        <row r="8613">
          <cell r="A8613" t="str">
            <v>泸钢</v>
          </cell>
          <cell r="B8613" t="str">
            <v>螺纹钢</v>
          </cell>
          <cell r="C8613" t="str">
            <v>HRB400E Φ18 12m</v>
          </cell>
          <cell r="D8613" t="str">
            <v>吨</v>
          </cell>
          <cell r="E8613">
            <v>26</v>
          </cell>
          <cell r="F8613">
            <v>45947</v>
          </cell>
          <cell r="G8613" t="str">
            <v>(武汉电气化局成达万高铁强电项目-南充营山)四川省南充市营山县保真路景阳名城南50米(保真路东)</v>
          </cell>
          <cell r="H8613" t="str">
            <v>周开亮</v>
          </cell>
          <cell r="I8613">
            <v>18381485052</v>
          </cell>
        </row>
        <row r="8614">
          <cell r="A8614" t="str">
            <v>泸钢</v>
          </cell>
          <cell r="B8614" t="str">
            <v>螺纹钢</v>
          </cell>
          <cell r="C8614" t="str">
            <v>HRB500E Φ20</v>
          </cell>
          <cell r="D8614" t="str">
            <v>吨</v>
          </cell>
          <cell r="E8614">
            <v>15</v>
          </cell>
          <cell r="F8614">
            <v>45947</v>
          </cell>
          <cell r="G8614" t="str">
            <v>（商投建工达州中医药科技园-4工区-9号楼）达州市通川区达州中医药职业学院犀牛大道北段</v>
          </cell>
          <cell r="H8614" t="str">
            <v>张扬</v>
          </cell>
          <cell r="I8614">
            <v>18381904567</v>
          </cell>
        </row>
        <row r="8615">
          <cell r="A8615" t="str">
            <v>泸钢</v>
          </cell>
          <cell r="B8615" t="str">
            <v>螺纹钢</v>
          </cell>
          <cell r="C8615" t="str">
            <v>HRB500E Φ22</v>
          </cell>
          <cell r="D8615" t="str">
            <v>吨</v>
          </cell>
          <cell r="E8615">
            <v>12</v>
          </cell>
          <cell r="F8615">
            <v>45947</v>
          </cell>
          <cell r="G8615" t="str">
            <v>（商投建工达州中医药科技园-4工区-9号楼）达州市通川区达州中医药职业学院犀牛大道北段</v>
          </cell>
          <cell r="H8615" t="str">
            <v>张扬</v>
          </cell>
          <cell r="I8615">
            <v>18381904567</v>
          </cell>
        </row>
        <row r="8616">
          <cell r="A8616" t="str">
            <v>泸钢</v>
          </cell>
          <cell r="B8616" t="str">
            <v>螺纹钢</v>
          </cell>
          <cell r="C8616" t="str">
            <v>HRB500E Φ25</v>
          </cell>
          <cell r="D8616" t="str">
            <v>吨</v>
          </cell>
          <cell r="E8616">
            <v>9</v>
          </cell>
          <cell r="F8616">
            <v>45947</v>
          </cell>
          <cell r="G8616" t="str">
            <v>（商投建工达州中医药科技园-4工区-9号楼）达州市通川区达州中医药职业学院犀牛大道北段</v>
          </cell>
          <cell r="H8616" t="str">
            <v>张扬</v>
          </cell>
          <cell r="I8616">
            <v>18381904567</v>
          </cell>
        </row>
        <row r="8617">
          <cell r="A8617" t="str">
            <v>泸钢</v>
          </cell>
          <cell r="B8617" t="str">
            <v>螺纹钢</v>
          </cell>
          <cell r="C8617" t="str">
            <v>HRB400E Φ16 9m</v>
          </cell>
          <cell r="D8617" t="str">
            <v>吨</v>
          </cell>
          <cell r="E8617">
            <v>3</v>
          </cell>
          <cell r="F8617">
            <v>45947</v>
          </cell>
          <cell r="G8617" t="str">
            <v>（商投建工达州中医药科技园-4工区-9号楼）达州市通川区达州中医药职业学院犀牛大道北段</v>
          </cell>
          <cell r="H8617" t="str">
            <v>张扬</v>
          </cell>
          <cell r="I8617">
            <v>18381904567</v>
          </cell>
        </row>
        <row r="8618">
          <cell r="A8618" t="str">
            <v>泸钢</v>
          </cell>
          <cell r="B8618" t="str">
            <v>螺纹钢</v>
          </cell>
          <cell r="C8618" t="str">
            <v>HRB400E Φ18 9m</v>
          </cell>
          <cell r="D8618" t="str">
            <v>吨</v>
          </cell>
          <cell r="E8618">
            <v>9</v>
          </cell>
          <cell r="F8618">
            <v>45947</v>
          </cell>
          <cell r="G8618" t="str">
            <v>（商投建工达州中医药科技园-4工区-9号楼）达州市通川区达州中医药职业学院犀牛大道北段</v>
          </cell>
          <cell r="H8618" t="str">
            <v>张扬</v>
          </cell>
          <cell r="I8618">
            <v>18381904567</v>
          </cell>
        </row>
        <row r="8619">
          <cell r="A8619" t="str">
            <v>泸钢</v>
          </cell>
          <cell r="B8619" t="str">
            <v>螺纹钢</v>
          </cell>
          <cell r="C8619" t="str">
            <v>HRB400E Φ20 9m</v>
          </cell>
          <cell r="D8619" t="str">
            <v>吨</v>
          </cell>
          <cell r="E8619">
            <v>6</v>
          </cell>
          <cell r="F8619">
            <v>45947</v>
          </cell>
          <cell r="G8619" t="str">
            <v>（商投建工达州中医药科技园-4工区-9号楼）达州市通川区达州中医药职业学院犀牛大道北段</v>
          </cell>
          <cell r="H8619" t="str">
            <v>张扬</v>
          </cell>
          <cell r="I8619">
            <v>18381904567</v>
          </cell>
        </row>
        <row r="8620">
          <cell r="A8620" t="str">
            <v>泸钢</v>
          </cell>
          <cell r="B8620" t="str">
            <v>螺纹钢</v>
          </cell>
          <cell r="C8620" t="str">
            <v>HRB400E Φ22 9m</v>
          </cell>
          <cell r="D8620" t="str">
            <v>吨</v>
          </cell>
          <cell r="E8620">
            <v>9</v>
          </cell>
          <cell r="F8620">
            <v>45947</v>
          </cell>
          <cell r="G8620" t="str">
            <v>（商投建工达州中医药科技园-4工区-9号楼）达州市通川区达州中医药职业学院犀牛大道北段</v>
          </cell>
          <cell r="H8620" t="str">
            <v>张扬</v>
          </cell>
          <cell r="I8620">
            <v>18381904567</v>
          </cell>
        </row>
        <row r="8621">
          <cell r="A8621" t="str">
            <v>泸钢</v>
          </cell>
          <cell r="B8621" t="str">
            <v>螺纹钢</v>
          </cell>
          <cell r="C8621" t="str">
            <v>HRB400E Φ25 9m</v>
          </cell>
          <cell r="D8621" t="str">
            <v>吨</v>
          </cell>
          <cell r="E8621">
            <v>9</v>
          </cell>
          <cell r="F8621">
            <v>45947</v>
          </cell>
          <cell r="G8621" t="str">
            <v>（商投建工达州中医药科技园-4工区-9号楼）达州市通川区达州中医药职业学院犀牛大道北段</v>
          </cell>
          <cell r="H8621" t="str">
            <v>张扬</v>
          </cell>
          <cell r="I8621">
            <v>18381904567</v>
          </cell>
        </row>
        <row r="8622">
          <cell r="A8622" t="str">
            <v>泸钢</v>
          </cell>
          <cell r="B8622" t="str">
            <v>盘螺</v>
          </cell>
          <cell r="C8622" t="str">
            <v>HRB400E Φ8</v>
          </cell>
          <cell r="D8622" t="str">
            <v>吨</v>
          </cell>
          <cell r="E8622">
            <v>12.5</v>
          </cell>
          <cell r="F8622">
            <v>45947</v>
          </cell>
          <cell r="G8622" t="str">
            <v>(武汉电气化局成达万高铁强电项目-达州主城区)四川省达州市达川区斌郎街道四川省达州市达川区洞洞湾256米</v>
          </cell>
          <cell r="H8622" t="str">
            <v>余凡</v>
          </cell>
          <cell r="I8622">
            <v>18228076992</v>
          </cell>
        </row>
        <row r="8623">
          <cell r="A8623" t="str">
            <v>泸钢</v>
          </cell>
          <cell r="B8623" t="str">
            <v>盘螺</v>
          </cell>
          <cell r="C8623" t="str">
            <v>HRB400E Φ10</v>
          </cell>
          <cell r="D8623" t="str">
            <v>吨</v>
          </cell>
          <cell r="E8623">
            <v>12.5</v>
          </cell>
          <cell r="F8623">
            <v>45947</v>
          </cell>
          <cell r="G8623" t="str">
            <v>(武汉电气化局成达万高铁强电项目-达州主城区)四川省达州市达川区斌郎街道四川省达州市达川区洞洞湾256米</v>
          </cell>
          <cell r="H8623" t="str">
            <v>余凡</v>
          </cell>
          <cell r="I8623">
            <v>18228076992</v>
          </cell>
        </row>
        <row r="8624">
          <cell r="A8624" t="str">
            <v>泸钢</v>
          </cell>
          <cell r="B8624" t="str">
            <v>螺纹钢</v>
          </cell>
          <cell r="C8624" t="str">
            <v>HRB400E Φ25 9m</v>
          </cell>
          <cell r="D8624" t="str">
            <v>吨</v>
          </cell>
          <cell r="E8624">
            <v>10</v>
          </cell>
          <cell r="F8624">
            <v>45947</v>
          </cell>
          <cell r="G8624" t="str">
            <v>(武汉电气化局成达万高铁强电项目-达州主城区)四川省达州市达川区斌郎街道四川省达州市达川区洞洞湾256米</v>
          </cell>
          <cell r="H8624" t="str">
            <v>余凡</v>
          </cell>
          <cell r="I8624">
            <v>18228076992</v>
          </cell>
        </row>
        <row r="8625">
          <cell r="A8625" t="str">
            <v>泸钢（代）</v>
          </cell>
          <cell r="B8625" t="str">
            <v>盘螺</v>
          </cell>
          <cell r="C8625" t="str">
            <v>HRB400E Φ8</v>
          </cell>
          <cell r="D8625" t="str">
            <v>吨</v>
          </cell>
          <cell r="E8625">
            <v>8</v>
          </cell>
          <cell r="F8625">
            <v>45947</v>
          </cell>
          <cell r="G8625" t="str">
            <v>(五冶建设扩建艺体中学二期工程)四川省成都市双流区光荣路成都艺体中学南200米</v>
          </cell>
          <cell r="H8625" t="str">
            <v>谢序强</v>
          </cell>
          <cell r="I8625">
            <v>13458588232</v>
          </cell>
        </row>
        <row r="8626">
          <cell r="A8626" t="str">
            <v>泸钢（代）</v>
          </cell>
          <cell r="B8626" t="str">
            <v>盘螺</v>
          </cell>
          <cell r="C8626" t="str">
            <v>HRB400E Φ10</v>
          </cell>
          <cell r="D8626" t="str">
            <v>吨</v>
          </cell>
          <cell r="E8626">
            <v>8</v>
          </cell>
          <cell r="F8626">
            <v>45947</v>
          </cell>
          <cell r="G8626" t="str">
            <v>(五冶建设扩建艺体中学二期工程)四川省成都市双流区光荣路成都艺体中学南200米</v>
          </cell>
          <cell r="H8626" t="str">
            <v>谢序强</v>
          </cell>
          <cell r="I8626">
            <v>13458588232</v>
          </cell>
        </row>
        <row r="8627">
          <cell r="A8627" t="str">
            <v>泸钢（代）</v>
          </cell>
          <cell r="B8627" t="str">
            <v>螺纹钢</v>
          </cell>
          <cell r="C8627" t="str">
            <v>HRB400E Φ16 9m</v>
          </cell>
          <cell r="D8627" t="str">
            <v>吨</v>
          </cell>
          <cell r="E8627">
            <v>35</v>
          </cell>
          <cell r="F8627">
            <v>45947</v>
          </cell>
          <cell r="G8627" t="str">
            <v>(五冶建设扩建艺体中学二期工程)四川省成都市双流区光荣路成都艺体中学南200米</v>
          </cell>
          <cell r="H8627" t="str">
            <v>谢序强</v>
          </cell>
          <cell r="I8627">
            <v>13458588232</v>
          </cell>
        </row>
        <row r="8628">
          <cell r="A8628" t="str">
            <v>泸钢（代）</v>
          </cell>
          <cell r="B8628" t="str">
            <v>螺纹钢</v>
          </cell>
          <cell r="C8628" t="str">
            <v>HRB500E Φ14</v>
          </cell>
          <cell r="D8628" t="str">
            <v>吨</v>
          </cell>
          <cell r="E8628">
            <v>6</v>
          </cell>
          <cell r="F8628">
            <v>45947</v>
          </cell>
          <cell r="G8628" t="str">
            <v>(五冶建设扩建艺体中学二期工程)四川省成都市双流区光荣路成都艺体中学南200米</v>
          </cell>
          <cell r="H8628" t="str">
            <v>谢序强</v>
          </cell>
          <cell r="I8628">
            <v>13458588232</v>
          </cell>
        </row>
        <row r="8629">
          <cell r="A8629" t="str">
            <v>泸钢（代）</v>
          </cell>
          <cell r="B8629" t="str">
            <v>螺纹钢</v>
          </cell>
          <cell r="C8629" t="str">
            <v>HRB500E Φ25</v>
          </cell>
          <cell r="D8629" t="str">
            <v>吨</v>
          </cell>
          <cell r="E8629">
            <v>14</v>
          </cell>
          <cell r="F8629">
            <v>45947</v>
          </cell>
          <cell r="G8629" t="str">
            <v>(五冶建设扩建艺体中学二期工程)四川省成都市双流区光荣路成都艺体中学南200米</v>
          </cell>
          <cell r="H8629" t="str">
            <v>谢序强</v>
          </cell>
          <cell r="I8629">
            <v>13458588232</v>
          </cell>
        </row>
        <row r="8630">
          <cell r="A8630" t="str">
            <v>润耀</v>
          </cell>
          <cell r="B8630" t="str">
            <v>螺纹钢</v>
          </cell>
          <cell r="C8630" t="str">
            <v>HRB400EФ22，12m</v>
          </cell>
          <cell r="D8630" t="str">
            <v>吨</v>
          </cell>
          <cell r="E8630">
            <v>35</v>
          </cell>
          <cell r="F8630">
            <v>45947</v>
          </cell>
          <cell r="G8630" t="str">
            <v>（中铁五局-成渝扩容3标）四川省资阳市雁江区伍隍镇铺子村雁江区X138</v>
          </cell>
          <cell r="H8630" t="str">
            <v>王健</v>
          </cell>
          <cell r="I8630">
            <v>17726168395</v>
          </cell>
        </row>
        <row r="8631">
          <cell r="A8631" t="str">
            <v>润耀</v>
          </cell>
          <cell r="B8631" t="str">
            <v>螺纹钢</v>
          </cell>
          <cell r="C8631" t="str">
            <v>HRB400EФ25，12m</v>
          </cell>
          <cell r="D8631" t="str">
            <v>吨</v>
          </cell>
          <cell r="E8631">
            <v>70</v>
          </cell>
          <cell r="F8631">
            <v>45947</v>
          </cell>
          <cell r="G8631" t="str">
            <v>（中铁五局-成渝扩容3标）四川省资阳市雁江区伍隍镇铺子村雁江区X138</v>
          </cell>
          <cell r="H8631" t="str">
            <v>王健</v>
          </cell>
          <cell r="I8631">
            <v>17726168395</v>
          </cell>
        </row>
        <row r="8632">
          <cell r="A8632" t="str">
            <v>德胜</v>
          </cell>
          <cell r="B8632" t="str">
            <v>螺纹钢</v>
          </cell>
          <cell r="C8632" t="str">
            <v>HRB400EФ14*9m</v>
          </cell>
          <cell r="D8632" t="str">
            <v>吨</v>
          </cell>
          <cell r="E8632">
            <v>2.5</v>
          </cell>
          <cell r="F8632">
            <v>45948</v>
          </cell>
          <cell r="G8632" t="str">
            <v>（成铁西物重庆永川）重庆市永川区凤凰三路永川栏杆滩海关监管及集装箱装卸作业场所铁路专用线工程</v>
          </cell>
          <cell r="H8632" t="str">
            <v>黄永福</v>
          </cell>
          <cell r="I8632" t="str">
            <v>15982823571</v>
          </cell>
        </row>
        <row r="8633">
          <cell r="A8633" t="str">
            <v>德胜</v>
          </cell>
          <cell r="B8633" t="str">
            <v>螺纹钢</v>
          </cell>
          <cell r="C8633" t="str">
            <v>HRB400EФ16*9m</v>
          </cell>
          <cell r="D8633" t="str">
            <v>吨</v>
          </cell>
          <cell r="E8633">
            <v>2.5</v>
          </cell>
          <cell r="F8633">
            <v>45948</v>
          </cell>
          <cell r="G8633" t="str">
            <v>（成铁西物重庆永川）重庆市永川区凤凰三路永川栏杆滩海关监管及集装箱装卸作业场所铁路专用线工程</v>
          </cell>
          <cell r="H8633" t="str">
            <v>黄永福</v>
          </cell>
          <cell r="I8633" t="str">
            <v>15982823571</v>
          </cell>
        </row>
        <row r="8634">
          <cell r="A8634" t="str">
            <v>德胜</v>
          </cell>
          <cell r="B8634" t="str">
            <v>螺纹钢</v>
          </cell>
          <cell r="C8634" t="str">
            <v>HRB400EФ22*9m</v>
          </cell>
          <cell r="D8634" t="str">
            <v>吨</v>
          </cell>
          <cell r="E8634">
            <v>30</v>
          </cell>
          <cell r="F8634">
            <v>45948</v>
          </cell>
          <cell r="G8634" t="str">
            <v>（成铁西物重庆永川）重庆市永川区凤凰三路永川栏杆滩海关监管及集装箱装卸作业场所铁路专用线工程</v>
          </cell>
          <cell r="H8634" t="str">
            <v>黄永福</v>
          </cell>
          <cell r="I8634" t="str">
            <v>15982823571</v>
          </cell>
        </row>
        <row r="8635">
          <cell r="A8635" t="str">
            <v>德胜</v>
          </cell>
          <cell r="B8635" t="str">
            <v>螺纹钢</v>
          </cell>
          <cell r="C8635" t="str">
            <v>HRB400E Φ14 9m</v>
          </cell>
          <cell r="D8635" t="str">
            <v>吨</v>
          </cell>
          <cell r="E8635">
            <v>11</v>
          </cell>
          <cell r="F8635">
            <v>45948</v>
          </cell>
          <cell r="G8635" t="str">
            <v>(五冶建设空港兴城怡心街道83亩项目)成都市双流区怡心街道高峰社区一组剑和路一段空港兴城怡心街道83亩项目中国五冶项目部</v>
          </cell>
          <cell r="H8635" t="str">
            <v>王刚</v>
          </cell>
          <cell r="I8635">
            <v>15881190525</v>
          </cell>
        </row>
        <row r="8636">
          <cell r="A8636" t="str">
            <v>德胜</v>
          </cell>
          <cell r="B8636" t="str">
            <v>螺纹钢</v>
          </cell>
          <cell r="C8636" t="str">
            <v>HRB400E Φ16 9m</v>
          </cell>
          <cell r="D8636" t="str">
            <v>吨</v>
          </cell>
          <cell r="E8636">
            <v>11</v>
          </cell>
          <cell r="F8636">
            <v>45948</v>
          </cell>
          <cell r="G8636" t="str">
            <v>(五冶建设空港兴城怡心街道83亩项目)成都市双流区怡心街道高峰社区一组剑和路一段空港兴城怡心街道83亩项目中国五冶项目部</v>
          </cell>
          <cell r="H8636" t="str">
            <v>王刚</v>
          </cell>
          <cell r="I8636">
            <v>15881190525</v>
          </cell>
        </row>
        <row r="8637">
          <cell r="A8637" t="str">
            <v>德胜</v>
          </cell>
          <cell r="B8637" t="str">
            <v>螺纹钢</v>
          </cell>
          <cell r="C8637" t="str">
            <v>HRB400E Φ20 9m</v>
          </cell>
          <cell r="D8637" t="str">
            <v>吨</v>
          </cell>
          <cell r="E8637">
            <v>13</v>
          </cell>
          <cell r="F8637">
            <v>45948</v>
          </cell>
          <cell r="G8637" t="str">
            <v>(五冶建设空港兴城怡心街道83亩项目)成都市双流区怡心街道高峰社区一组剑和路一段空港兴城怡心街道83亩项目中国五冶项目部</v>
          </cell>
          <cell r="H8637" t="str">
            <v>王刚</v>
          </cell>
          <cell r="I8637">
            <v>15881190525</v>
          </cell>
        </row>
        <row r="8638">
          <cell r="A8638" t="str">
            <v>润耀</v>
          </cell>
          <cell r="B8638" t="str">
            <v>螺纹钢</v>
          </cell>
          <cell r="C8638" t="str">
            <v>HRB400EФ22，12m</v>
          </cell>
          <cell r="D8638" t="str">
            <v>吨</v>
          </cell>
          <cell r="E8638">
            <v>35</v>
          </cell>
          <cell r="F8638">
            <v>45948</v>
          </cell>
          <cell r="G8638" t="str">
            <v>（中铁五局-成渝扩容3标）四川省资阳市雁江区伍隍镇铺子村雁江区X138</v>
          </cell>
          <cell r="H8638" t="str">
            <v>王健</v>
          </cell>
          <cell r="I8638">
            <v>17726168395</v>
          </cell>
        </row>
        <row r="8639">
          <cell r="A8639" t="str">
            <v>润耀</v>
          </cell>
          <cell r="B8639" t="str">
            <v>螺纹钢</v>
          </cell>
          <cell r="C8639" t="str">
            <v>HRB400EФ25，12m</v>
          </cell>
          <cell r="D8639" t="str">
            <v>吨</v>
          </cell>
          <cell r="E8639">
            <v>70</v>
          </cell>
          <cell r="F8639">
            <v>45948</v>
          </cell>
          <cell r="G8639" t="str">
            <v>（中铁五局-成渝扩容3标）四川省资阳市雁江区伍隍镇铺子村雁江区X138</v>
          </cell>
          <cell r="H8639" t="str">
            <v>王健</v>
          </cell>
          <cell r="I8639">
            <v>17726168395</v>
          </cell>
        </row>
        <row r="8640">
          <cell r="A8640" t="str">
            <v>泸钢</v>
          </cell>
          <cell r="B8640" t="str">
            <v>螺纹钢</v>
          </cell>
          <cell r="C8640" t="str">
            <v>HRB400E Φ16 9m</v>
          </cell>
          <cell r="D8640" t="str">
            <v>吨</v>
          </cell>
          <cell r="E8640">
            <v>14</v>
          </cell>
          <cell r="F8640">
            <v>45948</v>
          </cell>
          <cell r="G8640" t="str">
            <v>(五冶钢构龙泉东洪片区70亩住宅、商业及配套工程项目三标段及成勘)成都市龙泉驿外东洪路地铁2号线惠王陵地铁C口</v>
          </cell>
          <cell r="H8640" t="str">
            <v>蒋嗣伟</v>
          </cell>
          <cell r="I8640">
            <v>15014331252</v>
          </cell>
        </row>
        <row r="8641">
          <cell r="A8641" t="str">
            <v>泸钢</v>
          </cell>
          <cell r="B8641" t="str">
            <v>螺纹钢</v>
          </cell>
          <cell r="C8641" t="str">
            <v>HRB400E Φ25 9m</v>
          </cell>
          <cell r="D8641" t="str">
            <v>吨</v>
          </cell>
          <cell r="E8641">
            <v>21</v>
          </cell>
          <cell r="F8641">
            <v>45948</v>
          </cell>
          <cell r="G8641" t="str">
            <v>(五冶钢构龙泉东洪片区70亩住宅、商业及配套工程项目三标段及成勘)成都市龙泉驿外东洪路地铁2号线惠王陵地铁C口</v>
          </cell>
          <cell r="H8641" t="str">
            <v>蒋嗣伟</v>
          </cell>
          <cell r="I8641">
            <v>15014331252</v>
          </cell>
        </row>
        <row r="8642">
          <cell r="A8642" t="str">
            <v>晋邦</v>
          </cell>
          <cell r="B8642" t="str">
            <v>螺纹钢</v>
          </cell>
          <cell r="C8642" t="str">
            <v>HRB400E Φ18 9m</v>
          </cell>
          <cell r="D8642" t="str">
            <v>吨</v>
          </cell>
          <cell r="E8642">
            <v>8</v>
          </cell>
          <cell r="F8642">
            <v>45948</v>
          </cell>
          <cell r="G8642" t="str">
            <v>（商投建工达州中医药科技园-2工区-景观桥）达州市通川区达州中医药职业学院犀牛大道北段</v>
          </cell>
          <cell r="H8642" t="str">
            <v>李波</v>
          </cell>
          <cell r="I8642">
            <v>18381899787</v>
          </cell>
        </row>
        <row r="8643">
          <cell r="A8643" t="str">
            <v>晋邦</v>
          </cell>
          <cell r="B8643" t="str">
            <v>螺纹钢</v>
          </cell>
          <cell r="C8643" t="str">
            <v>HRB400E Φ20 9m</v>
          </cell>
          <cell r="D8643" t="str">
            <v>吨</v>
          </cell>
          <cell r="E8643">
            <v>18</v>
          </cell>
          <cell r="F8643">
            <v>45948</v>
          </cell>
          <cell r="G8643" t="str">
            <v>（商投建工达州中医药科技园-2工区-景观桥）达州市通川区达州中医药职业学院犀牛大道北段</v>
          </cell>
          <cell r="H8643" t="str">
            <v>李波</v>
          </cell>
          <cell r="I8643">
            <v>18381899787</v>
          </cell>
        </row>
        <row r="8644">
          <cell r="A8644" t="str">
            <v>晋邦</v>
          </cell>
          <cell r="B8644" t="str">
            <v>螺纹钢</v>
          </cell>
          <cell r="C8644" t="str">
            <v>HRB400E Φ25 9m</v>
          </cell>
          <cell r="D8644" t="str">
            <v>吨</v>
          </cell>
          <cell r="E8644">
            <v>10</v>
          </cell>
          <cell r="F8644">
            <v>45948</v>
          </cell>
          <cell r="G8644" t="str">
            <v>（商投建工达州中医药科技园-2工区-景观桥）达州市通川区达州中医药职业学院犀牛大道北段</v>
          </cell>
          <cell r="H8644" t="str">
            <v>李波</v>
          </cell>
          <cell r="I8644">
            <v>18381899787</v>
          </cell>
        </row>
        <row r="8645">
          <cell r="A8645" t="str">
            <v>德胜恒嘉</v>
          </cell>
          <cell r="B8645" t="str">
            <v>螺纹钢</v>
          </cell>
          <cell r="C8645" t="str">
            <v>HRB400EΦ12*9m</v>
          </cell>
          <cell r="D8645" t="str">
            <v>吨</v>
          </cell>
          <cell r="E8645">
            <v>35</v>
          </cell>
          <cell r="F8645">
            <v>45948</v>
          </cell>
          <cell r="G8645" t="str">
            <v>（成峨2标）眉山市多悦镇林梗村1#钢筋场</v>
          </cell>
          <cell r="H8645" t="str">
            <v>黄勇</v>
          </cell>
          <cell r="I8645" t="str">
            <v>18080072587</v>
          </cell>
        </row>
        <row r="8646">
          <cell r="A8646" t="str">
            <v>德胜恒嘉</v>
          </cell>
          <cell r="B8646" t="str">
            <v>螺纹钢</v>
          </cell>
          <cell r="C8646" t="str">
            <v>HRB400EΦ12*12m</v>
          </cell>
          <cell r="D8646" t="str">
            <v>吨</v>
          </cell>
          <cell r="E8646">
            <v>35</v>
          </cell>
          <cell r="F8646">
            <v>45948</v>
          </cell>
          <cell r="G8646" t="str">
            <v>（成峨2标）眉山市多悦镇林梗村1#钢筋场</v>
          </cell>
          <cell r="H8646" t="str">
            <v>黄勇</v>
          </cell>
          <cell r="I8646" t="str">
            <v>18080072587</v>
          </cell>
        </row>
        <row r="8647">
          <cell r="A8647" t="str">
            <v>德胜恒嘉</v>
          </cell>
          <cell r="B8647" t="str">
            <v>螺纹钢</v>
          </cell>
          <cell r="C8647" t="str">
            <v>HRB400EΦ16*9m</v>
          </cell>
          <cell r="D8647" t="str">
            <v>吨</v>
          </cell>
          <cell r="E8647">
            <v>35</v>
          </cell>
          <cell r="F8647">
            <v>45948</v>
          </cell>
          <cell r="G8647" t="str">
            <v>（成峨2标）眉山市多悦镇林梗村1#钢筋场</v>
          </cell>
          <cell r="H8647" t="str">
            <v>黄勇</v>
          </cell>
          <cell r="I8647" t="str">
            <v>18080072587</v>
          </cell>
        </row>
        <row r="8648">
          <cell r="A8648" t="str">
            <v>德胜恒嘉</v>
          </cell>
          <cell r="B8648" t="str">
            <v>螺纹钢</v>
          </cell>
          <cell r="C8648" t="str">
            <v>HRB400EΦ25*12m</v>
          </cell>
          <cell r="D8648" t="str">
            <v>吨</v>
          </cell>
          <cell r="E8648">
            <v>35</v>
          </cell>
          <cell r="F8648">
            <v>45948</v>
          </cell>
          <cell r="G8648" t="str">
            <v>（成峨2标）眉山市多悦镇林梗村1#钢筋场</v>
          </cell>
          <cell r="H8648" t="str">
            <v>黄勇</v>
          </cell>
          <cell r="I8648" t="str">
            <v>18080072587</v>
          </cell>
        </row>
        <row r="8649">
          <cell r="A8649" t="str">
            <v>德胜恒嘉</v>
          </cell>
          <cell r="B8649" t="str">
            <v>螺纹钢</v>
          </cell>
          <cell r="C8649" t="str">
            <v>HRB400EΦ28*9m</v>
          </cell>
          <cell r="D8649" t="str">
            <v>吨</v>
          </cell>
          <cell r="E8649">
            <v>35</v>
          </cell>
          <cell r="F8649">
            <v>45948</v>
          </cell>
          <cell r="G8649" t="str">
            <v>（成峨2标）眉山市多悦镇林梗村1#钢筋场</v>
          </cell>
          <cell r="H8649" t="str">
            <v>黄勇</v>
          </cell>
          <cell r="I8649" t="str">
            <v>18080072587</v>
          </cell>
        </row>
        <row r="8650">
          <cell r="A8650" t="str">
            <v>德胜恒嘉</v>
          </cell>
          <cell r="B8650" t="str">
            <v>螺纹钢</v>
          </cell>
          <cell r="C8650" t="str">
            <v>HRB500EΦ32*12m</v>
          </cell>
          <cell r="D8650" t="str">
            <v>吨</v>
          </cell>
          <cell r="E8650">
            <v>70</v>
          </cell>
          <cell r="F8650">
            <v>45948</v>
          </cell>
          <cell r="G8650" t="str">
            <v>（成峨2标）眉山市多悦镇林梗村1#钢筋场</v>
          </cell>
          <cell r="H8650" t="str">
            <v>黄勇</v>
          </cell>
          <cell r="I8650" t="str">
            <v>18080072587</v>
          </cell>
        </row>
        <row r="8651">
          <cell r="A8651" t="str">
            <v>德胜恒嘉</v>
          </cell>
          <cell r="B8651" t="str">
            <v>螺纹钢</v>
          </cell>
          <cell r="C8651" t="str">
            <v>HRB400E Φ28×9米</v>
          </cell>
          <cell r="D8651" t="str">
            <v>吨</v>
          </cell>
          <cell r="E8651">
            <v>105</v>
          </cell>
          <cell r="F8651">
            <v>45948</v>
          </cell>
          <cell r="G8651" t="str">
            <v>（自永1标八局二分公司二分部）自贡市仙市枢纽</v>
          </cell>
          <cell r="H8651" t="str">
            <v>李锐</v>
          </cell>
          <cell r="I8651">
            <v>13890668545</v>
          </cell>
        </row>
        <row r="8652">
          <cell r="A8652" t="str">
            <v>德胜恒嘉</v>
          </cell>
          <cell r="B8652" t="str">
            <v>螺纹钢</v>
          </cell>
          <cell r="C8652" t="str">
            <v>HRB400E Φ28×9米</v>
          </cell>
          <cell r="D8652" t="str">
            <v>吨</v>
          </cell>
          <cell r="E8652">
            <v>35</v>
          </cell>
          <cell r="F8652">
            <v>45948</v>
          </cell>
          <cell r="G8652" t="str">
            <v>（自永1标八局二分公司钢筋棚）四川省自贡市大安区牛佛镇</v>
          </cell>
          <cell r="H8652" t="str">
            <v>王君杰</v>
          </cell>
          <cell r="I8652">
            <v>18919619850</v>
          </cell>
        </row>
        <row r="8653">
          <cell r="A8653" t="str">
            <v>德胜恒嘉</v>
          </cell>
          <cell r="B8653" t="str">
            <v>螺纹钢</v>
          </cell>
          <cell r="C8653" t="str">
            <v>HRB400E Φ32×9米</v>
          </cell>
          <cell r="D8653" t="str">
            <v>吨</v>
          </cell>
          <cell r="E8653">
            <v>70</v>
          </cell>
          <cell r="F8653">
            <v>45948</v>
          </cell>
          <cell r="G8653" t="str">
            <v>（自永1标八局二分公司钢筋棚）四川省自贡市大安区牛佛镇</v>
          </cell>
          <cell r="H8653" t="str">
            <v>王君杰</v>
          </cell>
          <cell r="I8653">
            <v>18919619850</v>
          </cell>
        </row>
        <row r="8654">
          <cell r="A8654" t="str">
            <v>德胜恒嘉</v>
          </cell>
          <cell r="B8654" t="str">
            <v>螺纹钢</v>
          </cell>
          <cell r="C8654" t="str">
            <v>HRB400E Φ25×12米</v>
          </cell>
          <cell r="D8654" t="str">
            <v>吨</v>
          </cell>
          <cell r="E8654">
            <v>35</v>
          </cell>
          <cell r="F8654">
            <v>45948</v>
          </cell>
          <cell r="G8654" t="str">
            <v>（自永2标九局西南分公司钢筋棚）四川省自贡市骑龙镇大湾村</v>
          </cell>
          <cell r="H8654" t="str">
            <v>高彦彬</v>
          </cell>
          <cell r="I8654">
            <v>13835906370</v>
          </cell>
        </row>
        <row r="8655">
          <cell r="A8655" t="str">
            <v>德胜恒嘉</v>
          </cell>
          <cell r="B8655" t="str">
            <v>螺纹钢</v>
          </cell>
          <cell r="C8655" t="str">
            <v>HRB500E Φ28×12米</v>
          </cell>
          <cell r="D8655" t="str">
            <v>吨</v>
          </cell>
          <cell r="E8655">
            <v>35</v>
          </cell>
          <cell r="F8655">
            <v>45948</v>
          </cell>
          <cell r="G8655" t="str">
            <v>自永4标一局四公司（四川省内江市隆昌市金鹅街道自永4标一局四公司钢筋棚）</v>
          </cell>
          <cell r="H8655" t="str">
            <v>郝优</v>
          </cell>
          <cell r="I8655">
            <v>13891371707</v>
          </cell>
        </row>
        <row r="8656">
          <cell r="A8656" t="str">
            <v>德胜恒嘉</v>
          </cell>
          <cell r="B8656" t="str">
            <v>螺纹钢</v>
          </cell>
          <cell r="C8656" t="str">
            <v>HRB500E Φ28×9米</v>
          </cell>
          <cell r="D8656" t="str">
            <v>吨</v>
          </cell>
          <cell r="E8656">
            <v>35</v>
          </cell>
          <cell r="F8656">
            <v>45948</v>
          </cell>
          <cell r="G8656" t="str">
            <v>自永4标一局四公司（四川省内江市隆昌市金鹅街道自永4标一局四公司钢筋棚）</v>
          </cell>
          <cell r="H8656" t="str">
            <v>郝优</v>
          </cell>
          <cell r="I8656">
            <v>13891371707</v>
          </cell>
        </row>
        <row r="8657">
          <cell r="A8657" t="str">
            <v>德胜恒嘉</v>
          </cell>
          <cell r="B8657" t="str">
            <v>螺纹钢</v>
          </cell>
          <cell r="C8657" t="str">
            <v>HRB400E Φ28×12米</v>
          </cell>
          <cell r="D8657" t="str">
            <v>吨</v>
          </cell>
          <cell r="E8657">
            <v>35</v>
          </cell>
          <cell r="F8657">
            <v>45948</v>
          </cell>
          <cell r="G8657" t="str">
            <v>自永4标一局四公司（四川省内江市隆昌市金鹅街道自永4标一局四公司钢筋棚）</v>
          </cell>
          <cell r="H8657" t="str">
            <v>郝优</v>
          </cell>
          <cell r="I8657">
            <v>13891371707</v>
          </cell>
        </row>
        <row r="8658">
          <cell r="A8658" t="str">
            <v>德胜</v>
          </cell>
          <cell r="B8658" t="str">
            <v>螺纹钢</v>
          </cell>
          <cell r="C8658" t="str">
            <v>HRB400EФ12*12m</v>
          </cell>
          <cell r="D8658" t="str">
            <v>吨</v>
          </cell>
          <cell r="E8658">
            <v>35</v>
          </cell>
          <cell r="F8658">
            <v>45949</v>
          </cell>
          <cell r="G8658" t="str">
            <v>（中核中原-温江光明苑三期项目）四川省成都市温江区金马街道光明苑三期项目</v>
          </cell>
          <cell r="H8658" t="str">
            <v>王生斌</v>
          </cell>
          <cell r="I8658">
            <v>15228858118</v>
          </cell>
        </row>
        <row r="8659">
          <cell r="A8659" t="str">
            <v>德胜</v>
          </cell>
          <cell r="B8659" t="str">
            <v>螺纹钢</v>
          </cell>
          <cell r="C8659" t="str">
            <v>HRB400EФ12，12m</v>
          </cell>
          <cell r="D8659" t="str">
            <v>吨</v>
          </cell>
          <cell r="E8659">
            <v>70</v>
          </cell>
          <cell r="F8659">
            <v>45949</v>
          </cell>
          <cell r="G8659" t="str">
            <v>（中铁五局-成渝扩容3标）四川省资阳市雁江区伍隍镇铺子村雁江区X138</v>
          </cell>
          <cell r="H8659" t="str">
            <v>王健</v>
          </cell>
          <cell r="I8659">
            <v>17726168395</v>
          </cell>
        </row>
        <row r="8660">
          <cell r="A8660" t="str">
            <v>德胜</v>
          </cell>
          <cell r="B8660" t="str">
            <v>螺纹钢</v>
          </cell>
          <cell r="C8660" t="str">
            <v>HRB400EФ25*12m</v>
          </cell>
          <cell r="D8660" t="str">
            <v>吨</v>
          </cell>
          <cell r="E8660">
            <v>30</v>
          </cell>
          <cell r="F8660">
            <v>45949</v>
          </cell>
          <cell r="G8660" t="str">
            <v>（中铁二局-成渝扩容4标）四川省成都市简阳市杨家镇桐子湾村二局钢筋场</v>
          </cell>
          <cell r="H8660" t="str">
            <v>陈钢</v>
          </cell>
          <cell r="I8660">
            <v>13018165813</v>
          </cell>
        </row>
        <row r="8661">
          <cell r="A8661" t="str">
            <v>德胜</v>
          </cell>
          <cell r="B8661" t="str">
            <v>螺纹钢</v>
          </cell>
          <cell r="C8661" t="str">
            <v>HRB400EФ32*9m</v>
          </cell>
          <cell r="D8661" t="str">
            <v>吨</v>
          </cell>
          <cell r="E8661">
            <v>2.5</v>
          </cell>
          <cell r="F8661">
            <v>45949</v>
          </cell>
          <cell r="G8661" t="str">
            <v>（中铁二局-成渝扩容4标）四川省成都市简阳市杨家镇桐子湾村二局钢筋场</v>
          </cell>
          <cell r="H8661" t="str">
            <v>陈钢</v>
          </cell>
          <cell r="I8661">
            <v>13018165813</v>
          </cell>
        </row>
        <row r="8662">
          <cell r="A8662" t="str">
            <v>德胜</v>
          </cell>
          <cell r="B8662" t="str">
            <v>螺纹钢</v>
          </cell>
          <cell r="C8662" t="str">
            <v>HRB400EФ32*12m</v>
          </cell>
          <cell r="D8662" t="str">
            <v>吨</v>
          </cell>
          <cell r="E8662">
            <v>2.5</v>
          </cell>
          <cell r="F8662">
            <v>45949</v>
          </cell>
          <cell r="G8662" t="str">
            <v>（中铁二局-成渝扩容4标）四川省成都市简阳市杨家镇桐子湾村二局钢筋场</v>
          </cell>
          <cell r="H8662" t="str">
            <v>陈钢</v>
          </cell>
          <cell r="I8662">
            <v>13018165813</v>
          </cell>
        </row>
        <row r="8663">
          <cell r="A8663" t="str">
            <v>陕钢</v>
          </cell>
          <cell r="B8663" t="str">
            <v>盘螺</v>
          </cell>
          <cell r="C8663" t="str">
            <v>HRB400EΦ8</v>
          </cell>
          <cell r="D8663" t="str">
            <v>吨</v>
          </cell>
          <cell r="E8663">
            <v>35</v>
          </cell>
          <cell r="F8663">
            <v>45949</v>
          </cell>
          <cell r="G8663" t="str">
            <v>（中核中原-温江光明苑三期项目）四川省成都市温江区金马街道光明苑三期项目</v>
          </cell>
          <cell r="H8663" t="str">
            <v>王生斌</v>
          </cell>
          <cell r="I8663">
            <v>15228858118</v>
          </cell>
        </row>
        <row r="8664">
          <cell r="A8664" t="str">
            <v>陕钢</v>
          </cell>
          <cell r="B8664" t="str">
            <v>盘螺</v>
          </cell>
          <cell r="C8664" t="str">
            <v>HRB400EΦ10</v>
          </cell>
          <cell r="D8664" t="str">
            <v>吨</v>
          </cell>
          <cell r="E8664">
            <v>35</v>
          </cell>
          <cell r="F8664">
            <v>45949</v>
          </cell>
          <cell r="G8664" t="str">
            <v>（中核中原-温江光明苑三期项目）四川省成都市温江区金马街道光明苑三期项目</v>
          </cell>
          <cell r="H8664" t="str">
            <v>王生斌</v>
          </cell>
          <cell r="I8664">
            <v>15228858118</v>
          </cell>
        </row>
        <row r="8665">
          <cell r="A8665" t="str">
            <v>陕钢</v>
          </cell>
          <cell r="B8665" t="str">
            <v>盘螺</v>
          </cell>
          <cell r="C8665" t="str">
            <v>HRB400EΦ10</v>
          </cell>
          <cell r="D8665" t="str">
            <v>吨</v>
          </cell>
          <cell r="E8665">
            <v>34</v>
          </cell>
          <cell r="F8665">
            <v>45949</v>
          </cell>
          <cell r="G8665" t="str">
            <v>（中核中原-温江光明苑三期项目）四川省成都市温江区金马街道光明苑三期项目</v>
          </cell>
          <cell r="H8665" t="str">
            <v>王生斌</v>
          </cell>
          <cell r="I8665">
            <v>15228858118</v>
          </cell>
        </row>
        <row r="8666">
          <cell r="A8666" t="str">
            <v>达钢</v>
          </cell>
          <cell r="B8666" t="str">
            <v>盘螺</v>
          </cell>
          <cell r="C8666" t="str">
            <v>HRB400EΦ8</v>
          </cell>
          <cell r="D8666" t="str">
            <v>吨</v>
          </cell>
          <cell r="E8666">
            <v>26</v>
          </cell>
          <cell r="F8666">
            <v>45949</v>
          </cell>
          <cell r="G8666" t="str">
            <v>（中核中原-温江光明苑三期项目）四川省成都市温江区金马街道光明苑三期项目</v>
          </cell>
          <cell r="H8666" t="str">
            <v>王生斌</v>
          </cell>
          <cell r="I8666">
            <v>15228858118</v>
          </cell>
        </row>
        <row r="8667">
          <cell r="A8667" t="str">
            <v>达钢</v>
          </cell>
          <cell r="B8667" t="str">
            <v>螺纹钢</v>
          </cell>
          <cell r="C8667" t="str">
            <v>HRB400EФ12*9m</v>
          </cell>
          <cell r="D8667" t="str">
            <v>吨</v>
          </cell>
          <cell r="E8667">
            <v>10</v>
          </cell>
          <cell r="F8667">
            <v>45949</v>
          </cell>
          <cell r="G8667" t="str">
            <v>（中核中原-温江光明苑三期项目）四川省成都市温江区金马街道光明苑三期项目</v>
          </cell>
          <cell r="H8667" t="str">
            <v>王生斌</v>
          </cell>
          <cell r="I8667">
            <v>15228858118</v>
          </cell>
        </row>
        <row r="8668">
          <cell r="A8668" t="str">
            <v>润耀（代）</v>
          </cell>
          <cell r="B8668" t="str">
            <v>盘圆</v>
          </cell>
          <cell r="C8668" t="str">
            <v>HPB300Φ10mm</v>
          </cell>
          <cell r="D8668" t="str">
            <v>吨</v>
          </cell>
          <cell r="E8668">
            <v>10</v>
          </cell>
          <cell r="F8668">
            <v>45949</v>
          </cell>
          <cell r="G8668" t="str">
            <v>（成峨1标）眉山市彭山区谢家街道跳墩子</v>
          </cell>
          <cell r="H8668" t="str">
            <v>曾毅</v>
          </cell>
          <cell r="I8668" t="str">
            <v>13982229815</v>
          </cell>
        </row>
        <row r="8669">
          <cell r="A8669" t="str">
            <v>润耀（代）</v>
          </cell>
          <cell r="B8669" t="str">
            <v>螺纹钢</v>
          </cell>
          <cell r="C8669" t="str">
            <v>HRB400EΦ14*9m</v>
          </cell>
          <cell r="D8669" t="str">
            <v>吨</v>
          </cell>
          <cell r="E8669">
            <v>3</v>
          </cell>
          <cell r="F8669">
            <v>45949</v>
          </cell>
          <cell r="G8669" t="str">
            <v>（成峨1标）眉山市彭山区谢家街道跳墩子</v>
          </cell>
          <cell r="H8669" t="str">
            <v>曾毅</v>
          </cell>
          <cell r="I8669" t="str">
            <v>13982229815</v>
          </cell>
        </row>
        <row r="8670">
          <cell r="A8670" t="str">
            <v>润耀（代）</v>
          </cell>
          <cell r="B8670" t="str">
            <v>螺纹钢</v>
          </cell>
          <cell r="C8670" t="str">
            <v>HRB500EΦ25*12m</v>
          </cell>
          <cell r="D8670" t="str">
            <v>吨</v>
          </cell>
          <cell r="E8670">
            <v>6</v>
          </cell>
          <cell r="F8670">
            <v>45949</v>
          </cell>
          <cell r="G8670" t="str">
            <v>（成峨1标）眉山市彭山区谢家街道跳墩子</v>
          </cell>
          <cell r="H8670" t="str">
            <v>曾毅</v>
          </cell>
          <cell r="I8670" t="str">
            <v>13982229815</v>
          </cell>
        </row>
        <row r="8671">
          <cell r="A8671" t="str">
            <v>润耀（代）</v>
          </cell>
          <cell r="B8671" t="str">
            <v>螺纹钢</v>
          </cell>
          <cell r="C8671" t="str">
            <v>HRB500EΦ28*12m</v>
          </cell>
          <cell r="D8671" t="str">
            <v>吨</v>
          </cell>
          <cell r="E8671">
            <v>16</v>
          </cell>
          <cell r="F8671">
            <v>45949</v>
          </cell>
          <cell r="G8671" t="str">
            <v>（成峨1标）眉山市彭山区谢家街道跳墩子</v>
          </cell>
          <cell r="H8671" t="str">
            <v>曾毅</v>
          </cell>
          <cell r="I8671" t="str">
            <v>13982229815</v>
          </cell>
        </row>
        <row r="8672">
          <cell r="A8672" t="str">
            <v>德胜</v>
          </cell>
          <cell r="B8672" t="str">
            <v>螺纹钢</v>
          </cell>
          <cell r="C8672" t="str">
            <v>HRB400E Φ14 9m</v>
          </cell>
          <cell r="D8672" t="str">
            <v>吨</v>
          </cell>
          <cell r="E8672">
            <v>19</v>
          </cell>
          <cell r="F8672">
            <v>45949</v>
          </cell>
          <cell r="G8672" t="str">
            <v>(五冶建设空港兴城怡心街道83亩项目)成都市双流区怡心街道高峰社区一组剑和路一段空港兴城怡心街道83亩项目中国五冶项目部</v>
          </cell>
          <cell r="H8672" t="str">
            <v>王刚</v>
          </cell>
          <cell r="I8672">
            <v>15881190525</v>
          </cell>
        </row>
        <row r="8673">
          <cell r="A8673" t="str">
            <v>德胜</v>
          </cell>
          <cell r="B8673" t="str">
            <v>螺纹钢</v>
          </cell>
          <cell r="C8673" t="str">
            <v>HRB400E Φ18 9m</v>
          </cell>
          <cell r="D8673" t="str">
            <v>吨</v>
          </cell>
          <cell r="E8673">
            <v>8</v>
          </cell>
          <cell r="F8673">
            <v>45949</v>
          </cell>
          <cell r="G8673" t="str">
            <v>(五冶建设空港兴城怡心街道83亩项目)成都市双流区怡心街道高峰社区一组剑和路一段空港兴城怡心街道83亩项目中国五冶项目部</v>
          </cell>
          <cell r="H8673" t="str">
            <v>王刚</v>
          </cell>
          <cell r="I8673">
            <v>15881190525</v>
          </cell>
        </row>
        <row r="8674">
          <cell r="A8674" t="str">
            <v>德胜</v>
          </cell>
          <cell r="B8674" t="str">
            <v>螺纹钢</v>
          </cell>
          <cell r="C8674" t="str">
            <v>HRB400E Φ22 9m</v>
          </cell>
          <cell r="D8674" t="str">
            <v>吨</v>
          </cell>
          <cell r="E8674">
            <v>3</v>
          </cell>
          <cell r="F8674">
            <v>45949</v>
          </cell>
          <cell r="G8674" t="str">
            <v>(五冶建设空港兴城怡心街道83亩项目)成都市双流区怡心街道高峰社区一组剑和路一段空港兴城怡心街道83亩项目中国五冶项目部</v>
          </cell>
          <cell r="H8674" t="str">
            <v>王刚</v>
          </cell>
          <cell r="I8674">
            <v>15881190525</v>
          </cell>
        </row>
        <row r="8675">
          <cell r="A8675" t="str">
            <v>德胜</v>
          </cell>
          <cell r="B8675" t="str">
            <v>螺纹钢</v>
          </cell>
          <cell r="C8675" t="str">
            <v>HRB400E Φ25 9m</v>
          </cell>
          <cell r="D8675" t="str">
            <v>吨</v>
          </cell>
          <cell r="E8675">
            <v>3</v>
          </cell>
          <cell r="F8675">
            <v>45949</v>
          </cell>
          <cell r="G8675" t="str">
            <v>(五冶建设空港兴城怡心街道83亩项目)成都市双流区怡心街道高峰社区一组剑和路一段空港兴城怡心街道83亩项目中国五冶项目部</v>
          </cell>
          <cell r="H8675" t="str">
            <v>王刚</v>
          </cell>
          <cell r="I8675">
            <v>15881190525</v>
          </cell>
        </row>
        <row r="8676">
          <cell r="A8676" t="str">
            <v>德胜</v>
          </cell>
          <cell r="B8676" t="str">
            <v>螺纹钢</v>
          </cell>
          <cell r="C8676" t="str">
            <v>HRB400E Φ12 9m</v>
          </cell>
          <cell r="D8676" t="str">
            <v>吨</v>
          </cell>
          <cell r="E8676">
            <v>25</v>
          </cell>
          <cell r="F8676">
            <v>45949</v>
          </cell>
          <cell r="G8676" t="str">
            <v>(五冶建设师大附中外语校新建教学楼工程)四川省成都市成华区大观堰2号(四川师范大学附属中学外国语学校)</v>
          </cell>
          <cell r="H8676" t="str">
            <v>蔡浩</v>
          </cell>
          <cell r="I8676">
            <v>13980880820</v>
          </cell>
        </row>
        <row r="8677">
          <cell r="A8677" t="str">
            <v>德胜</v>
          </cell>
          <cell r="B8677" t="str">
            <v>螺纹钢</v>
          </cell>
          <cell r="C8677" t="str">
            <v>HRB500E Φ25</v>
          </cell>
          <cell r="D8677" t="str">
            <v>吨</v>
          </cell>
          <cell r="E8677">
            <v>10</v>
          </cell>
          <cell r="F8677">
            <v>45949</v>
          </cell>
          <cell r="G8677" t="str">
            <v>(五冶建设师大附中外语校新建教学楼工程)四川省成都市成华区大观堰2号(四川师范大学附属中学外国语学校)</v>
          </cell>
          <cell r="H8677" t="str">
            <v>蔡浩</v>
          </cell>
          <cell r="I8677">
            <v>13980880820</v>
          </cell>
        </row>
        <row r="8678">
          <cell r="A8678" t="str">
            <v>达钢</v>
          </cell>
          <cell r="B8678" t="str">
            <v>盘螺</v>
          </cell>
          <cell r="C8678" t="str">
            <v>HRB400E Φ8</v>
          </cell>
          <cell r="D8678" t="str">
            <v>吨</v>
          </cell>
          <cell r="E8678">
            <v>24</v>
          </cell>
          <cell r="F8678">
            <v>45950</v>
          </cell>
          <cell r="G8678" t="str">
            <v>（商投建工达州中医药科技园-4工区-10号楼）达州市通川区达州中医药职业学院犀牛大道北段</v>
          </cell>
          <cell r="H8678" t="str">
            <v>张扬</v>
          </cell>
          <cell r="I8678">
            <v>18381904567</v>
          </cell>
        </row>
        <row r="8679">
          <cell r="A8679" t="str">
            <v>达钢</v>
          </cell>
          <cell r="B8679" t="str">
            <v>盘螺</v>
          </cell>
          <cell r="C8679" t="str">
            <v>HRB400E Φ10</v>
          </cell>
          <cell r="D8679" t="str">
            <v>吨</v>
          </cell>
          <cell r="E8679">
            <v>16</v>
          </cell>
          <cell r="F8679">
            <v>45950</v>
          </cell>
          <cell r="G8679" t="str">
            <v>（商投建工达州中医药科技园-4工区-10号楼）达州市通川区达州中医药职业学院犀牛大道北段</v>
          </cell>
          <cell r="H8679" t="str">
            <v>张扬</v>
          </cell>
          <cell r="I8679">
            <v>18381904567</v>
          </cell>
        </row>
        <row r="8680">
          <cell r="A8680" t="str">
            <v>达钢</v>
          </cell>
          <cell r="B8680" t="str">
            <v>螺纹钢</v>
          </cell>
          <cell r="C8680" t="str">
            <v>HRB500E Φ16</v>
          </cell>
          <cell r="D8680" t="str">
            <v>吨</v>
          </cell>
          <cell r="E8680">
            <v>9</v>
          </cell>
          <cell r="F8680">
            <v>45950</v>
          </cell>
          <cell r="G8680" t="str">
            <v>（商投建工达州中医药科技园-4工区-10号楼）达州市通川区达州中医药职业学院犀牛大道北段</v>
          </cell>
          <cell r="H8680" t="str">
            <v>张扬</v>
          </cell>
          <cell r="I8680">
            <v>18381904567</v>
          </cell>
        </row>
        <row r="8681">
          <cell r="A8681" t="str">
            <v>达钢</v>
          </cell>
          <cell r="B8681" t="str">
            <v>螺纹钢</v>
          </cell>
          <cell r="C8681" t="str">
            <v>HRB500E Φ22</v>
          </cell>
          <cell r="D8681" t="str">
            <v>吨</v>
          </cell>
          <cell r="E8681">
            <v>5</v>
          </cell>
          <cell r="F8681">
            <v>45950</v>
          </cell>
          <cell r="G8681" t="str">
            <v>（商投建工达州中医药科技园-4工区-10号楼）达州市通川区达州中医药职业学院犀牛大道北段</v>
          </cell>
          <cell r="H8681" t="str">
            <v>张扬</v>
          </cell>
          <cell r="I8681">
            <v>18381904567</v>
          </cell>
        </row>
        <row r="8682">
          <cell r="A8682" t="str">
            <v>达钢</v>
          </cell>
          <cell r="B8682" t="str">
            <v>盘螺</v>
          </cell>
          <cell r="C8682" t="str">
            <v>HRB400E Φ8</v>
          </cell>
          <cell r="D8682" t="str">
            <v>吨</v>
          </cell>
          <cell r="E8682">
            <v>15</v>
          </cell>
          <cell r="F8682">
            <v>45950</v>
          </cell>
          <cell r="G8682" t="str">
            <v>（商投建工达州中医药科技园-1工区）达州市通川区达州中医药职业学院犀牛大道北段</v>
          </cell>
          <cell r="H8682" t="str">
            <v>程黄刚</v>
          </cell>
          <cell r="I8682">
            <v>15108211617</v>
          </cell>
        </row>
        <row r="8683">
          <cell r="A8683" t="str">
            <v>达钢</v>
          </cell>
          <cell r="B8683" t="str">
            <v>盘螺</v>
          </cell>
          <cell r="C8683" t="str">
            <v>HRB400E Φ10</v>
          </cell>
          <cell r="D8683" t="str">
            <v>吨</v>
          </cell>
          <cell r="E8683">
            <v>12</v>
          </cell>
          <cell r="F8683">
            <v>45950</v>
          </cell>
          <cell r="G8683" t="str">
            <v>（商投建工达州中医药科技园-1工区）达州市通川区达州中医药职业学院犀牛大道北段</v>
          </cell>
          <cell r="H8683" t="str">
            <v>程黄刚</v>
          </cell>
          <cell r="I8683">
            <v>15108211617</v>
          </cell>
        </row>
        <row r="8684">
          <cell r="A8684" t="str">
            <v>达钢</v>
          </cell>
          <cell r="B8684" t="str">
            <v>螺纹钢</v>
          </cell>
          <cell r="C8684" t="str">
            <v>HRB400E Φ12 9m</v>
          </cell>
          <cell r="D8684" t="str">
            <v>吨</v>
          </cell>
          <cell r="E8684">
            <v>9</v>
          </cell>
          <cell r="F8684">
            <v>45950</v>
          </cell>
          <cell r="G8684" t="str">
            <v>（商投建工达州中医药科技园-1工区）达州市通川区达州中医药职业学院犀牛大道北段</v>
          </cell>
          <cell r="H8684" t="str">
            <v>程黄刚</v>
          </cell>
          <cell r="I8684">
            <v>15108211617</v>
          </cell>
        </row>
        <row r="8685">
          <cell r="A8685" t="str">
            <v>达钢</v>
          </cell>
          <cell r="B8685" t="str">
            <v>螺纹钢</v>
          </cell>
          <cell r="C8685" t="str">
            <v>HRB400E Φ16 9m</v>
          </cell>
          <cell r="D8685" t="str">
            <v>吨</v>
          </cell>
          <cell r="E8685">
            <v>9</v>
          </cell>
          <cell r="F8685">
            <v>45950</v>
          </cell>
          <cell r="G8685" t="str">
            <v>（商投建工达州中医药科技园-1工区）达州市通川区达州中医药职业学院犀牛大道北段</v>
          </cell>
          <cell r="H8685" t="str">
            <v>程黄刚</v>
          </cell>
          <cell r="I8685">
            <v>15108211617</v>
          </cell>
        </row>
        <row r="8686">
          <cell r="A8686" t="str">
            <v>达钢</v>
          </cell>
          <cell r="B8686" t="str">
            <v>盘螺</v>
          </cell>
          <cell r="C8686" t="str">
            <v>HRB400E Φ8</v>
          </cell>
          <cell r="D8686" t="str">
            <v>吨</v>
          </cell>
          <cell r="E8686">
            <v>18</v>
          </cell>
          <cell r="F8686">
            <v>45950</v>
          </cell>
          <cell r="G8686" t="str">
            <v>（商投建工达州中医药科技园-4工区-9号楼）达州市通川区达州中医药职业学院犀牛大道北段</v>
          </cell>
          <cell r="H8686" t="str">
            <v>张扬</v>
          </cell>
          <cell r="I8686">
            <v>18381904567</v>
          </cell>
        </row>
        <row r="8687">
          <cell r="A8687" t="str">
            <v>达钢</v>
          </cell>
          <cell r="B8687" t="str">
            <v>盘螺</v>
          </cell>
          <cell r="C8687" t="str">
            <v>HRB400E Φ10</v>
          </cell>
          <cell r="D8687" t="str">
            <v>吨</v>
          </cell>
          <cell r="E8687">
            <v>18</v>
          </cell>
          <cell r="F8687">
            <v>45950</v>
          </cell>
          <cell r="G8687" t="str">
            <v>（商投建工达州中医药科技园-4工区-9号楼）达州市通川区达州中医药职业学院犀牛大道北段</v>
          </cell>
          <cell r="H8687" t="str">
            <v>张扬</v>
          </cell>
          <cell r="I8687">
            <v>18381904567</v>
          </cell>
        </row>
        <row r="8688">
          <cell r="A8688" t="str">
            <v>达钢</v>
          </cell>
          <cell r="B8688" t="str">
            <v>盘螺</v>
          </cell>
          <cell r="C8688" t="str">
            <v>HRB400EФ12</v>
          </cell>
          <cell r="D8688" t="str">
            <v>吨</v>
          </cell>
          <cell r="E8688">
            <v>36</v>
          </cell>
          <cell r="F8688">
            <v>45950</v>
          </cell>
          <cell r="G8688" t="str">
            <v>（中铁广州局-成渝扩容2标）四川省资阳市雁江区南双路杨家糖房</v>
          </cell>
          <cell r="H8688" t="str">
            <v>石雄</v>
          </cell>
          <cell r="I8688">
            <v>13268388125</v>
          </cell>
        </row>
        <row r="8689">
          <cell r="A8689" t="str">
            <v>润耀</v>
          </cell>
          <cell r="B8689" t="str">
            <v>盘螺</v>
          </cell>
          <cell r="C8689" t="str">
            <v>HRB400E Φ10</v>
          </cell>
          <cell r="D8689" t="str">
            <v>吨</v>
          </cell>
          <cell r="E8689">
            <v>12.5</v>
          </cell>
          <cell r="F8689">
            <v>45950</v>
          </cell>
          <cell r="G8689" t="str">
            <v>(五冶建设龙泉驿一医院配套建设工程)成都市龙泉驿区董朗路69号龙泉驿一医院5号门</v>
          </cell>
          <cell r="H8689" t="str">
            <v>孙敏</v>
          </cell>
          <cell r="I8689">
            <v>13617695006</v>
          </cell>
        </row>
        <row r="8690">
          <cell r="A8690" t="str">
            <v>润耀</v>
          </cell>
          <cell r="B8690" t="str">
            <v>螺纹钢</v>
          </cell>
          <cell r="C8690" t="str">
            <v>HRB400E Φ12 9m</v>
          </cell>
          <cell r="D8690" t="str">
            <v>吨</v>
          </cell>
          <cell r="E8690">
            <v>12</v>
          </cell>
          <cell r="F8690">
            <v>45950</v>
          </cell>
          <cell r="G8690" t="str">
            <v>(五冶建设龙泉驿一医院配套建设工程)成都市龙泉驿区董朗路69号龙泉驿一医院5号门</v>
          </cell>
          <cell r="H8690" t="str">
            <v>孙敏</v>
          </cell>
          <cell r="I8690">
            <v>13617695006</v>
          </cell>
        </row>
        <row r="8691">
          <cell r="A8691" t="str">
            <v>润耀</v>
          </cell>
          <cell r="B8691" t="str">
            <v>螺纹钢</v>
          </cell>
          <cell r="C8691" t="str">
            <v>HRB400E Φ32 9m</v>
          </cell>
          <cell r="D8691" t="str">
            <v>吨</v>
          </cell>
          <cell r="E8691">
            <v>2.85</v>
          </cell>
          <cell r="F8691">
            <v>45950</v>
          </cell>
          <cell r="G8691" t="str">
            <v>(五冶建设龙泉驿一医院配套建设工程)成都市龙泉驿区董朗路69号龙泉驿一医院5号门</v>
          </cell>
          <cell r="H8691" t="str">
            <v>孙敏</v>
          </cell>
          <cell r="I8691">
            <v>13617695006</v>
          </cell>
        </row>
        <row r="8692">
          <cell r="A8692" t="str">
            <v>润耀</v>
          </cell>
          <cell r="B8692" t="str">
            <v>螺纹钢</v>
          </cell>
          <cell r="C8692" t="str">
            <v>HRB500E Φ14</v>
          </cell>
          <cell r="D8692" t="str">
            <v>吨</v>
          </cell>
          <cell r="E8692">
            <v>3</v>
          </cell>
          <cell r="F8692">
            <v>45950</v>
          </cell>
          <cell r="G8692" t="str">
            <v>(五冶建设龙泉驿一医院配套建设工程)成都市龙泉驿区董朗路69号龙泉驿一医院5号门</v>
          </cell>
          <cell r="H8692" t="str">
            <v>孙敏</v>
          </cell>
          <cell r="I8692">
            <v>13617695006</v>
          </cell>
        </row>
        <row r="8693">
          <cell r="A8693" t="str">
            <v>润耀</v>
          </cell>
          <cell r="B8693" t="str">
            <v>螺纹钢</v>
          </cell>
          <cell r="C8693" t="str">
            <v>HRB500E Φ16</v>
          </cell>
          <cell r="D8693" t="str">
            <v>吨</v>
          </cell>
          <cell r="E8693">
            <v>6</v>
          </cell>
          <cell r="F8693">
            <v>45950</v>
          </cell>
          <cell r="G8693" t="str">
            <v>(五冶建设龙泉驿一医院配套建设工程)成都市龙泉驿区董朗路69号龙泉驿一医院5号门</v>
          </cell>
          <cell r="H8693" t="str">
            <v>孙敏</v>
          </cell>
          <cell r="I8693">
            <v>13617695006</v>
          </cell>
        </row>
        <row r="8694">
          <cell r="A8694" t="str">
            <v>润耀</v>
          </cell>
          <cell r="B8694" t="str">
            <v>螺纹钢</v>
          </cell>
          <cell r="C8694" t="str">
            <v>HRB400E Φ12 9m</v>
          </cell>
          <cell r="D8694" t="str">
            <v>吨</v>
          </cell>
          <cell r="E8694">
            <v>17</v>
          </cell>
          <cell r="F8694">
            <v>45950</v>
          </cell>
          <cell r="G8694" t="str">
            <v>(五冶建设空港兴城怡心街道83亩项目)成都市双流区怡心街道高峰社区一组剑和路一段空港兴城怡心街道83亩项目中国五冶项目部</v>
          </cell>
          <cell r="H8694" t="str">
            <v>王刚</v>
          </cell>
          <cell r="I8694">
            <v>15881190525</v>
          </cell>
        </row>
        <row r="8695">
          <cell r="A8695" t="str">
            <v>润耀</v>
          </cell>
          <cell r="B8695" t="str">
            <v>螺纹钢</v>
          </cell>
          <cell r="C8695" t="str">
            <v>HRB400E Φ14 9m</v>
          </cell>
          <cell r="D8695" t="str">
            <v>吨</v>
          </cell>
          <cell r="E8695">
            <v>11</v>
          </cell>
          <cell r="F8695">
            <v>45950</v>
          </cell>
          <cell r="G8695" t="str">
            <v>(五冶建设空港兴城怡心街道83亩项目)成都市双流区怡心街道高峰社区一组剑和路一段空港兴城怡心街道83亩项目中国五冶项目部</v>
          </cell>
          <cell r="H8695" t="str">
            <v>王刚</v>
          </cell>
          <cell r="I8695">
            <v>15881190525</v>
          </cell>
        </row>
        <row r="8696">
          <cell r="A8696" t="str">
            <v>润耀</v>
          </cell>
          <cell r="B8696" t="str">
            <v>螺纹钢</v>
          </cell>
          <cell r="C8696" t="str">
            <v>HRB400E Φ16 9m</v>
          </cell>
          <cell r="D8696" t="str">
            <v>吨</v>
          </cell>
          <cell r="E8696">
            <v>6</v>
          </cell>
          <cell r="F8696">
            <v>45950</v>
          </cell>
          <cell r="G8696" t="str">
            <v>(五冶建设空港兴城怡心街道83亩项目)成都市双流区怡心街道高峰社区一组剑和路一段空港兴城怡心街道83亩项目中国五冶项目部</v>
          </cell>
          <cell r="H8696" t="str">
            <v>王刚</v>
          </cell>
          <cell r="I8696">
            <v>15881190525</v>
          </cell>
        </row>
        <row r="8697">
          <cell r="A8697" t="str">
            <v>泸钢</v>
          </cell>
          <cell r="B8697" t="str">
            <v>螺纹钢</v>
          </cell>
          <cell r="C8697" t="str">
            <v>HRB500E Φ18</v>
          </cell>
          <cell r="D8697" t="str">
            <v>吨</v>
          </cell>
          <cell r="E8697">
            <v>5</v>
          </cell>
          <cell r="F8697">
            <v>45950</v>
          </cell>
          <cell r="G8697" t="str">
            <v>（商投建工达州中医药科技园-2工区-2号桥）达州市通川区达州中医药职业学院犀牛大道北段</v>
          </cell>
          <cell r="H8697" t="str">
            <v>李波</v>
          </cell>
          <cell r="I8697">
            <v>18381899787</v>
          </cell>
        </row>
        <row r="8698">
          <cell r="A8698" t="str">
            <v>泸钢</v>
          </cell>
          <cell r="B8698" t="str">
            <v>螺纹钢</v>
          </cell>
          <cell r="C8698" t="str">
            <v>HRB400E Φ14 9m</v>
          </cell>
          <cell r="D8698" t="str">
            <v>吨</v>
          </cell>
          <cell r="E8698">
            <v>9</v>
          </cell>
          <cell r="F8698">
            <v>45950</v>
          </cell>
          <cell r="G8698" t="str">
            <v>（商投建工达州中医药科技园-2工区-2号桥）达州市通川区达州中医药职业学院犀牛大道北段</v>
          </cell>
          <cell r="H8698" t="str">
            <v>李波</v>
          </cell>
          <cell r="I8698">
            <v>18381899787</v>
          </cell>
        </row>
        <row r="8699">
          <cell r="A8699" t="str">
            <v>泸钢</v>
          </cell>
          <cell r="B8699" t="str">
            <v>螺纹钢</v>
          </cell>
          <cell r="C8699" t="str">
            <v>HRB400E Φ20 9m</v>
          </cell>
          <cell r="D8699" t="str">
            <v>吨</v>
          </cell>
          <cell r="E8699">
            <v>3</v>
          </cell>
          <cell r="F8699">
            <v>45950</v>
          </cell>
          <cell r="G8699" t="str">
            <v>（商投建工达州中医药科技园-2工区-2号桥）达州市通川区达州中医药职业学院犀牛大道北段</v>
          </cell>
          <cell r="H8699" t="str">
            <v>李波</v>
          </cell>
          <cell r="I8699">
            <v>18381899787</v>
          </cell>
        </row>
        <row r="8700">
          <cell r="A8700" t="str">
            <v>泸钢</v>
          </cell>
          <cell r="B8700" t="str">
            <v>螺纹钢</v>
          </cell>
          <cell r="C8700" t="str">
            <v>HRB500E Φ20</v>
          </cell>
          <cell r="D8700" t="str">
            <v>吨</v>
          </cell>
          <cell r="E8700">
            <v>20</v>
          </cell>
          <cell r="F8700">
            <v>45950</v>
          </cell>
          <cell r="G8700" t="str">
            <v>（商投建工达州中医药科技园-2工区-2号桥）达州市通川区达州中医药职业学院犀牛大道北段</v>
          </cell>
          <cell r="H8700" t="str">
            <v>李波</v>
          </cell>
          <cell r="I8700">
            <v>18381899787</v>
          </cell>
        </row>
        <row r="8701">
          <cell r="A8701" t="str">
            <v>泸钢</v>
          </cell>
          <cell r="B8701" t="str">
            <v>盘螺</v>
          </cell>
          <cell r="C8701" t="str">
            <v>HRB400E Φ8</v>
          </cell>
          <cell r="D8701" t="str">
            <v>吨</v>
          </cell>
          <cell r="E8701">
            <v>8</v>
          </cell>
          <cell r="F8701">
            <v>45950</v>
          </cell>
          <cell r="G8701" t="str">
            <v>(五冶建设成都盐道街中学初中部改扩建工程-一标)四川省成都市锦江区春熙路街道盐道街4号（盐道街中学初中部）</v>
          </cell>
          <cell r="H8701" t="str">
            <v>谢鑫</v>
          </cell>
          <cell r="I8701">
            <v>18228465067</v>
          </cell>
        </row>
        <row r="8702">
          <cell r="A8702" t="str">
            <v>泸钢</v>
          </cell>
          <cell r="B8702" t="str">
            <v>螺纹钢</v>
          </cell>
          <cell r="C8702" t="str">
            <v>HRB400E Φ25 9m</v>
          </cell>
          <cell r="D8702" t="str">
            <v>吨</v>
          </cell>
          <cell r="E8702">
            <v>27</v>
          </cell>
          <cell r="F8702">
            <v>45950</v>
          </cell>
          <cell r="G8702" t="str">
            <v>(五冶建设成都盐道街中学初中部改扩建工程-一标)四川省成都市锦江区春熙路街道盐道街4号（盐道街中学初中部）</v>
          </cell>
          <cell r="H8702" t="str">
            <v>谢鑫</v>
          </cell>
          <cell r="I8702">
            <v>18228465067</v>
          </cell>
        </row>
        <row r="8703">
          <cell r="A8703" t="str">
            <v>泸钢</v>
          </cell>
          <cell r="B8703" t="str">
            <v>盘螺</v>
          </cell>
          <cell r="C8703" t="str">
            <v>HRB400E Φ10</v>
          </cell>
          <cell r="D8703" t="str">
            <v>吨</v>
          </cell>
          <cell r="E8703">
            <v>28</v>
          </cell>
          <cell r="F8703">
            <v>45950</v>
          </cell>
          <cell r="G8703" t="str">
            <v>(五冶钢构龙泉东洪片区85亩住宅、商业及配套工程项目三标段)成都市龙泉驿外东洪路地铁2号线惠王陵地铁C口</v>
          </cell>
          <cell r="H8703" t="str">
            <v>王军宝</v>
          </cell>
          <cell r="I8703">
            <v>13889142392</v>
          </cell>
        </row>
        <row r="8704">
          <cell r="A8704" t="str">
            <v>泸钢</v>
          </cell>
          <cell r="B8704" t="str">
            <v>盘螺</v>
          </cell>
          <cell r="C8704" t="str">
            <v>HRB400E Φ6</v>
          </cell>
          <cell r="D8704" t="str">
            <v>吨</v>
          </cell>
          <cell r="E8704">
            <v>6</v>
          </cell>
          <cell r="F8704">
            <v>45950</v>
          </cell>
          <cell r="G8704" t="str">
            <v>(五冶钢构龙泉东洪片区85亩住宅、商业及配套工程项目三标段)成都市龙泉驿外东洪路地铁2号线惠王陵地铁C口</v>
          </cell>
          <cell r="H8704" t="str">
            <v>王军宝</v>
          </cell>
          <cell r="I8704">
            <v>13889142392</v>
          </cell>
        </row>
        <row r="8705">
          <cell r="A8705" t="str">
            <v>泸钢</v>
          </cell>
          <cell r="B8705" t="str">
            <v>盘螺</v>
          </cell>
          <cell r="C8705" t="str">
            <v>HRB400E Φ8</v>
          </cell>
          <cell r="D8705" t="str">
            <v>吨</v>
          </cell>
          <cell r="E8705">
            <v>34</v>
          </cell>
          <cell r="F8705">
            <v>45950</v>
          </cell>
          <cell r="G8705" t="str">
            <v>(五冶钢构龙泉东洪片区85亩住宅、商业及配套工程项目三标段)成都市龙泉驿外东洪路地铁2号线惠王陵地铁C口</v>
          </cell>
          <cell r="H8705" t="str">
            <v>王军宝</v>
          </cell>
          <cell r="I8705">
            <v>13889142392</v>
          </cell>
        </row>
        <row r="8706">
          <cell r="A8706" t="str">
            <v>泸钢</v>
          </cell>
          <cell r="B8706" t="str">
            <v>盘螺</v>
          </cell>
          <cell r="C8706" t="str">
            <v>HRB400E Φ12</v>
          </cell>
          <cell r="D8706" t="str">
            <v>吨</v>
          </cell>
          <cell r="E8706">
            <v>14</v>
          </cell>
          <cell r="F8706">
            <v>45950</v>
          </cell>
          <cell r="G8706" t="str">
            <v>(五冶钢构龙泉东洪片区85亩住宅、商业及配套工程项目一标段)成都市龙泉驿外东洪路地铁2号线惠王陵地铁C口</v>
          </cell>
          <cell r="H8706" t="str">
            <v>岳工</v>
          </cell>
          <cell r="I8706">
            <v>18599951655</v>
          </cell>
        </row>
        <row r="8707">
          <cell r="A8707" t="str">
            <v>泸钢</v>
          </cell>
          <cell r="B8707" t="str">
            <v>盘螺</v>
          </cell>
          <cell r="C8707" t="str">
            <v>HRB400E Φ8</v>
          </cell>
          <cell r="D8707" t="str">
            <v>吨</v>
          </cell>
          <cell r="E8707">
            <v>44</v>
          </cell>
          <cell r="F8707">
            <v>45950</v>
          </cell>
          <cell r="G8707" t="str">
            <v>(五冶钢构龙泉东洪片区85亩住宅、商业及配套工程项目一标段)成都市龙泉驿外东洪路地铁2号线惠王陵地铁C口</v>
          </cell>
          <cell r="H8707" t="str">
            <v>岳工</v>
          </cell>
          <cell r="I8707">
            <v>18599951655</v>
          </cell>
        </row>
        <row r="8708">
          <cell r="A8708" t="str">
            <v>泸钢</v>
          </cell>
          <cell r="B8708" t="str">
            <v>盘螺</v>
          </cell>
          <cell r="C8708" t="str">
            <v>HRB400E Φ10</v>
          </cell>
          <cell r="D8708" t="str">
            <v>吨</v>
          </cell>
          <cell r="E8708">
            <v>10</v>
          </cell>
          <cell r="F8708">
            <v>45950</v>
          </cell>
          <cell r="G8708" t="str">
            <v>(五冶钢构龙泉东洪片区85亩住宅、商业及配套工程项目一标段)成都市龙泉驿外东洪路地铁2号线惠王陵地铁C口</v>
          </cell>
          <cell r="H8708" t="str">
            <v>岳工</v>
          </cell>
          <cell r="I8708">
            <v>18599951655</v>
          </cell>
        </row>
        <row r="8709">
          <cell r="A8709" t="str">
            <v>泸钢</v>
          </cell>
          <cell r="B8709" t="str">
            <v>盘螺</v>
          </cell>
          <cell r="C8709" t="str">
            <v>HRB400E Φ10</v>
          </cell>
          <cell r="D8709" t="str">
            <v>吨</v>
          </cell>
          <cell r="E8709">
            <v>34</v>
          </cell>
          <cell r="F8709">
            <v>45950</v>
          </cell>
          <cell r="G8709" t="str">
            <v>(五冶钢构龙泉东洪片区70亩住宅、商业及配套工程项目二标段)成都市龙泉驿外东洪路地铁2号线惠王陵地铁C口</v>
          </cell>
          <cell r="H8709" t="str">
            <v>蒋嗣伟</v>
          </cell>
          <cell r="I8709">
            <v>15014331252</v>
          </cell>
        </row>
        <row r="8710">
          <cell r="A8710" t="str">
            <v>泸钢</v>
          </cell>
          <cell r="B8710" t="str">
            <v>螺纹钢</v>
          </cell>
          <cell r="C8710" t="str">
            <v>HRB500E Φ14</v>
          </cell>
          <cell r="D8710" t="str">
            <v>吨</v>
          </cell>
          <cell r="E8710">
            <v>5</v>
          </cell>
          <cell r="F8710">
            <v>45950</v>
          </cell>
          <cell r="G8710" t="str">
            <v>(五冶钢构龙泉东洪片区70亩住宅、商业及配套工程项目一标段)成都市龙泉驿外东洪路地铁2号线惠王陵地铁C口</v>
          </cell>
          <cell r="H8710" t="str">
            <v>邹爱国</v>
          </cell>
          <cell r="I8710">
            <v>13540231225</v>
          </cell>
        </row>
        <row r="8711">
          <cell r="A8711" t="str">
            <v>泸钢</v>
          </cell>
          <cell r="B8711" t="str">
            <v>螺纹钢</v>
          </cell>
          <cell r="C8711" t="str">
            <v>HRB500E Φ16</v>
          </cell>
          <cell r="D8711" t="str">
            <v>吨</v>
          </cell>
          <cell r="E8711">
            <v>5</v>
          </cell>
          <cell r="F8711">
            <v>45950</v>
          </cell>
          <cell r="G8711" t="str">
            <v>(五冶钢构龙泉东洪片区70亩住宅、商业及配套工程项目一标段)成都市龙泉驿外东洪路地铁2号线惠王陵地铁C口</v>
          </cell>
          <cell r="H8711" t="str">
            <v>邹爱国</v>
          </cell>
          <cell r="I8711">
            <v>13540231225</v>
          </cell>
        </row>
        <row r="8712">
          <cell r="A8712" t="str">
            <v>泸钢</v>
          </cell>
          <cell r="B8712" t="str">
            <v>螺纹钢</v>
          </cell>
          <cell r="C8712" t="str">
            <v>HRB500E Φ18</v>
          </cell>
          <cell r="D8712" t="str">
            <v>吨</v>
          </cell>
          <cell r="E8712">
            <v>3</v>
          </cell>
          <cell r="F8712">
            <v>45950</v>
          </cell>
          <cell r="G8712" t="str">
            <v>(五冶钢构龙泉东洪片区70亩住宅、商业及配套工程项目一标段)成都市龙泉驿外东洪路地铁2号线惠王陵地铁C口</v>
          </cell>
          <cell r="H8712" t="str">
            <v>邹爱国</v>
          </cell>
          <cell r="I8712">
            <v>13540231225</v>
          </cell>
        </row>
        <row r="8713">
          <cell r="A8713" t="str">
            <v>泸钢</v>
          </cell>
          <cell r="B8713" t="str">
            <v>螺纹钢</v>
          </cell>
          <cell r="C8713" t="str">
            <v>HRB500E Φ20</v>
          </cell>
          <cell r="D8713" t="str">
            <v>吨</v>
          </cell>
          <cell r="E8713">
            <v>5</v>
          </cell>
          <cell r="F8713">
            <v>45950</v>
          </cell>
          <cell r="G8713" t="str">
            <v>(五冶钢构龙泉东洪片区70亩住宅、商业及配套工程项目一标段)成都市龙泉驿外东洪路地铁2号线惠王陵地铁C口</v>
          </cell>
          <cell r="H8713" t="str">
            <v>邹爱国</v>
          </cell>
          <cell r="I8713">
            <v>13540231225</v>
          </cell>
        </row>
        <row r="8714">
          <cell r="A8714" t="str">
            <v>泸钢</v>
          </cell>
          <cell r="B8714" t="str">
            <v>螺纹钢</v>
          </cell>
          <cell r="C8714" t="str">
            <v>HRB500E Φ22</v>
          </cell>
          <cell r="D8714" t="str">
            <v>吨</v>
          </cell>
          <cell r="E8714">
            <v>12</v>
          </cell>
          <cell r="F8714">
            <v>45950</v>
          </cell>
          <cell r="G8714" t="str">
            <v>(五冶钢构龙泉东洪片区70亩住宅、商业及配套工程项目一标段)成都市龙泉驿外东洪路地铁2号线惠王陵地铁C口</v>
          </cell>
          <cell r="H8714" t="str">
            <v>邹爱国</v>
          </cell>
          <cell r="I8714">
            <v>13540231225</v>
          </cell>
        </row>
        <row r="8715">
          <cell r="A8715" t="str">
            <v>泸钢</v>
          </cell>
          <cell r="B8715" t="str">
            <v>螺纹钢</v>
          </cell>
          <cell r="C8715" t="str">
            <v>HRB500E Φ25</v>
          </cell>
          <cell r="D8715" t="str">
            <v>吨</v>
          </cell>
          <cell r="E8715">
            <v>5</v>
          </cell>
          <cell r="F8715">
            <v>45950</v>
          </cell>
          <cell r="G8715" t="str">
            <v>(五冶钢构龙泉东洪片区70亩住宅、商业及配套工程项目一标段)成都市龙泉驿外东洪路地铁2号线惠王陵地铁C口</v>
          </cell>
          <cell r="H8715" t="str">
            <v>邹爱国</v>
          </cell>
          <cell r="I8715">
            <v>13540231225</v>
          </cell>
        </row>
        <row r="8716">
          <cell r="A8716" t="str">
            <v>德胜恒嘉</v>
          </cell>
          <cell r="B8716" t="str">
            <v>螺纹钢</v>
          </cell>
          <cell r="C8716" t="str">
            <v>HRB400EФ12，9m</v>
          </cell>
          <cell r="D8716" t="str">
            <v>吨</v>
          </cell>
          <cell r="E8716">
            <v>35</v>
          </cell>
          <cell r="F8716">
            <v>45950</v>
          </cell>
          <cell r="G8716" t="str">
            <v>（中铁十局-资乐高速4标）四川省眉山市仁寿县彰加镇促进村中铁十局资乐高速1#梁场</v>
          </cell>
          <cell r="H8716" t="str">
            <v>杨飞</v>
          </cell>
          <cell r="I8716">
            <v>15667998777</v>
          </cell>
        </row>
        <row r="8717">
          <cell r="A8717" t="str">
            <v>德胜恒嘉</v>
          </cell>
          <cell r="B8717" t="str">
            <v>螺纹钢</v>
          </cell>
          <cell r="C8717" t="str">
            <v>HRB400EФ12，9m</v>
          </cell>
          <cell r="D8717" t="str">
            <v>吨</v>
          </cell>
          <cell r="E8717">
            <v>70</v>
          </cell>
          <cell r="F8717">
            <v>45950</v>
          </cell>
          <cell r="G8717" t="str">
            <v>（中铁十局-资乐高速4标）四川省眉山市仁寿县彰加镇促进村中铁十局资乐高速2#梁场</v>
          </cell>
          <cell r="H8717" t="str">
            <v>杨飞</v>
          </cell>
          <cell r="I8717">
            <v>15667998777</v>
          </cell>
        </row>
        <row r="8718">
          <cell r="A8718" t="str">
            <v>德胜恒嘉</v>
          </cell>
          <cell r="B8718" t="str">
            <v>螺纹钢</v>
          </cell>
          <cell r="C8718" t="str">
            <v>HRB400EФ22，9m</v>
          </cell>
          <cell r="D8718" t="str">
            <v>吨</v>
          </cell>
          <cell r="E8718">
            <v>35</v>
          </cell>
          <cell r="F8718">
            <v>45950</v>
          </cell>
          <cell r="G8718" t="str">
            <v>（中铁十局-资乐高速4标）四川省眉山市仁寿县彰加镇华炉村中铁十局资乐高速3#钢筋场</v>
          </cell>
          <cell r="H8718" t="str">
            <v>杨飞</v>
          </cell>
          <cell r="I8718">
            <v>15667998777</v>
          </cell>
        </row>
        <row r="8719">
          <cell r="A8719" t="str">
            <v>德胜恒嘉</v>
          </cell>
          <cell r="B8719" t="str">
            <v>螺纹钢</v>
          </cell>
          <cell r="C8719" t="str">
            <v>HRB400EФ16，9m</v>
          </cell>
          <cell r="D8719" t="str">
            <v>吨</v>
          </cell>
          <cell r="E8719">
            <v>35</v>
          </cell>
          <cell r="F8719">
            <v>45950</v>
          </cell>
          <cell r="G8719" t="str">
            <v>（中铁十局-资乐高速4标）四川省眉山市仁寿县彰加镇华炉村中铁十局资乐高速3#钢筋场</v>
          </cell>
          <cell r="H8719" t="str">
            <v>杨飞</v>
          </cell>
          <cell r="I8719">
            <v>15667998777</v>
          </cell>
        </row>
        <row r="8720">
          <cell r="A8720" t="str">
            <v>德胜恒嘉</v>
          </cell>
          <cell r="B8720" t="str">
            <v>螺纹钢</v>
          </cell>
          <cell r="C8720" t="str">
            <v>HRB400EФ22，12m</v>
          </cell>
          <cell r="D8720" t="str">
            <v>吨</v>
          </cell>
          <cell r="E8720">
            <v>35</v>
          </cell>
          <cell r="F8720">
            <v>45950</v>
          </cell>
          <cell r="G8720" t="str">
            <v>（中铁十局-资乐高速4标）四川省眉山市仁寿县彰加镇促进村中铁十局资乐高速1#钢筋场</v>
          </cell>
          <cell r="H8720" t="str">
            <v>杨飞</v>
          </cell>
          <cell r="I8720">
            <v>15667998777</v>
          </cell>
        </row>
        <row r="8721">
          <cell r="A8721" t="str">
            <v>德胜恒嘉</v>
          </cell>
          <cell r="B8721" t="str">
            <v>螺纹钢</v>
          </cell>
          <cell r="C8721" t="str">
            <v>HRB400EФ28，9m</v>
          </cell>
          <cell r="D8721" t="str">
            <v>吨</v>
          </cell>
          <cell r="E8721">
            <v>35</v>
          </cell>
          <cell r="F8721">
            <v>45950</v>
          </cell>
          <cell r="G8721" t="str">
            <v>（中铁十局-资乐高速4标）四川省眉山市仁寿县彰加镇促进村中铁十局2#钢筋厂</v>
          </cell>
          <cell r="H8721" t="str">
            <v>杨飞</v>
          </cell>
          <cell r="I8721">
            <v>15667998777</v>
          </cell>
        </row>
        <row r="8722">
          <cell r="A8722" t="str">
            <v>德胜（代）</v>
          </cell>
          <cell r="B8722" t="str">
            <v>盘圆</v>
          </cell>
          <cell r="C8722" t="str">
            <v>HPB300Ф8</v>
          </cell>
          <cell r="D8722" t="str">
            <v>吨</v>
          </cell>
          <cell r="E8722">
            <v>35</v>
          </cell>
          <cell r="F8722">
            <v>45950</v>
          </cell>
          <cell r="G8722" t="str">
            <v>（中铁六局呼和公司康新高速TJ4-2标）四川省甘孜藏族自治州康定市新都桥镇东俄罗三村中建八局搅拌站旁</v>
          </cell>
          <cell r="H8722" t="str">
            <v>许文刚</v>
          </cell>
          <cell r="I8722">
            <v>15848808186</v>
          </cell>
        </row>
        <row r="8723">
          <cell r="A8723" t="str">
            <v>德胜（代）</v>
          </cell>
          <cell r="B8723" t="str">
            <v>盘圆</v>
          </cell>
          <cell r="C8723" t="str">
            <v>HPB300Ф8</v>
          </cell>
          <cell r="D8723" t="str">
            <v>吨</v>
          </cell>
          <cell r="E8723">
            <v>35</v>
          </cell>
          <cell r="F8723">
            <v>45950</v>
          </cell>
          <cell r="G8723" t="str">
            <v>（中铁一局四公司康新高速TJ1-1标康定隧道）四川省甘孜州康定市榆林街道甘孜州博物馆旁</v>
          </cell>
          <cell r="H8723" t="str">
            <v>王永强</v>
          </cell>
          <cell r="I8723">
            <v>15929204416</v>
          </cell>
        </row>
        <row r="8724">
          <cell r="A8724" t="str">
            <v>德胜（代）</v>
          </cell>
          <cell r="B8724" t="str">
            <v>盘圆</v>
          </cell>
          <cell r="C8724" t="str">
            <v>HPB300Ф12</v>
          </cell>
          <cell r="D8724" t="str">
            <v>吨</v>
          </cell>
          <cell r="E8724">
            <v>35</v>
          </cell>
          <cell r="F8724">
            <v>45950</v>
          </cell>
          <cell r="G8724" t="str">
            <v>（中铁一局四公司康新高速TJ1-1标康定隧道）四川省甘孜州康定市榆林街道甘孜州博物馆旁</v>
          </cell>
          <cell r="H8724" t="str">
            <v>王永强</v>
          </cell>
          <cell r="I8724">
            <v>15929204416</v>
          </cell>
        </row>
        <row r="8725">
          <cell r="A8725" t="str">
            <v>德胜（代）</v>
          </cell>
          <cell r="B8725" t="str">
            <v>盘圆</v>
          </cell>
          <cell r="C8725" t="str">
            <v>HPB300Ф8</v>
          </cell>
          <cell r="D8725" t="str">
            <v>吨</v>
          </cell>
          <cell r="E8725">
            <v>35</v>
          </cell>
          <cell r="F8725">
            <v>45950</v>
          </cell>
          <cell r="G8725" t="str">
            <v>（中铁一局四公司康新高速TJ1-1标贡不卡隧道）四川省甘孜州康定市折多塘村车管所旁</v>
          </cell>
          <cell r="H8725" t="str">
            <v>李彰</v>
          </cell>
          <cell r="I8725">
            <v>18523285235</v>
          </cell>
        </row>
        <row r="8726">
          <cell r="A8726" t="str">
            <v>德胜（代）</v>
          </cell>
          <cell r="B8726" t="str">
            <v>盘圆</v>
          </cell>
          <cell r="C8726" t="str">
            <v>HPB300Ф12</v>
          </cell>
          <cell r="D8726" t="str">
            <v>吨</v>
          </cell>
          <cell r="E8726">
            <v>35</v>
          </cell>
          <cell r="F8726">
            <v>45950</v>
          </cell>
          <cell r="G8726" t="str">
            <v>（中铁一局四公司康新高速TJ1-1标贡不卡隧道）四川省甘孜州康定市折多塘村车管所旁</v>
          </cell>
          <cell r="H8726" t="str">
            <v>李彰</v>
          </cell>
          <cell r="I8726">
            <v>18523285235</v>
          </cell>
        </row>
        <row r="8727">
          <cell r="A8727" t="str">
            <v>德胜（代）</v>
          </cell>
          <cell r="B8727" t="str">
            <v>盘圆</v>
          </cell>
          <cell r="C8727" t="str">
            <v>HPB300Ф8</v>
          </cell>
          <cell r="D8727" t="str">
            <v>吨</v>
          </cell>
          <cell r="E8727">
            <v>35</v>
          </cell>
          <cell r="F8727">
            <v>45950</v>
          </cell>
          <cell r="G8727" t="str">
            <v>（中铁一局四公司康新高速TJ1-1标雅加梗隧道）四川省甘孜州康定市雅加梗隧道</v>
          </cell>
          <cell r="H8727" t="str">
            <v>范国义</v>
          </cell>
          <cell r="I8727">
            <v>15897676433</v>
          </cell>
        </row>
        <row r="8728">
          <cell r="A8728" t="str">
            <v>德胜（代）</v>
          </cell>
          <cell r="B8728" t="str">
            <v>盘圆</v>
          </cell>
          <cell r="C8728" t="str">
            <v>HPB300Ф12</v>
          </cell>
          <cell r="D8728" t="str">
            <v>吨</v>
          </cell>
          <cell r="E8728">
            <v>35</v>
          </cell>
          <cell r="F8728">
            <v>45950</v>
          </cell>
          <cell r="G8728" t="str">
            <v>（中铁一局四公司康新高速TJ1-1标雅加梗隧道）四川省甘孜州康定市雅加梗隧道</v>
          </cell>
          <cell r="H8728" t="str">
            <v>范国义</v>
          </cell>
          <cell r="I8728">
            <v>15897676433</v>
          </cell>
        </row>
        <row r="8729">
          <cell r="A8729" t="str">
            <v>德胜（代）</v>
          </cell>
          <cell r="B8729" t="str">
            <v>盘圆</v>
          </cell>
          <cell r="C8729" t="str">
            <v>HPB300Ф6</v>
          </cell>
          <cell r="D8729" t="str">
            <v>吨</v>
          </cell>
          <cell r="E8729">
            <v>35</v>
          </cell>
          <cell r="F8729">
            <v>45950</v>
          </cell>
          <cell r="G8729" t="str">
            <v>（中铁一局四公司康新高速TJ1-1标雅加梗隧道）四川省甘孜州康定市雅加梗隧道</v>
          </cell>
          <cell r="H8729" t="str">
            <v>范国义</v>
          </cell>
          <cell r="I8729">
            <v>15897676433</v>
          </cell>
        </row>
        <row r="8730">
          <cell r="A8730" t="str">
            <v>德胜（代）</v>
          </cell>
          <cell r="B8730" t="str">
            <v>盘螺</v>
          </cell>
          <cell r="C8730" t="str">
            <v>HRB400EФ10</v>
          </cell>
          <cell r="D8730" t="str">
            <v>吨</v>
          </cell>
          <cell r="E8730">
            <v>35</v>
          </cell>
          <cell r="F8730">
            <v>45950</v>
          </cell>
          <cell r="G8730" t="str">
            <v>（中铁六局呼和公司康新高速TJ4-2标）四川省甘孜藏族自治州康定市新都桥镇东俄罗三村中建八局搅拌站旁</v>
          </cell>
          <cell r="H8730" t="str">
            <v>许文刚</v>
          </cell>
          <cell r="I8730">
            <v>15848808186</v>
          </cell>
        </row>
        <row r="8731">
          <cell r="A8731" t="str">
            <v>德胜（代）</v>
          </cell>
          <cell r="B8731" t="str">
            <v>盘圆</v>
          </cell>
          <cell r="C8731" t="str">
            <v>HPB300Ф12</v>
          </cell>
          <cell r="D8731" t="str">
            <v>吨</v>
          </cell>
          <cell r="E8731">
            <v>140</v>
          </cell>
          <cell r="F8731">
            <v>45950</v>
          </cell>
          <cell r="G8731" t="str">
            <v>（中铁六局呼和公司康新高速TJ4-2标）四川省甘孜藏族自治州康定市新都桥镇东俄罗三村中建八局搅拌站旁</v>
          </cell>
          <cell r="H8731" t="str">
            <v>许文刚</v>
          </cell>
          <cell r="I8731">
            <v>15848808186</v>
          </cell>
        </row>
        <row r="8732">
          <cell r="A8732" t="str">
            <v>德胜（代）</v>
          </cell>
          <cell r="B8732" t="str">
            <v>盘圆</v>
          </cell>
          <cell r="C8732" t="str">
            <v>HPB300Ф6</v>
          </cell>
          <cell r="D8732" t="str">
            <v>吨</v>
          </cell>
          <cell r="E8732">
            <v>6</v>
          </cell>
          <cell r="F8732">
            <v>45950</v>
          </cell>
          <cell r="G8732" t="str">
            <v>（中铁六局呼和公司康新高速TJ4-2标）四川省甘孜藏族自治州康定市新都桥镇东俄罗三村中建八局搅拌站旁</v>
          </cell>
          <cell r="H8732" t="str">
            <v>许文刚</v>
          </cell>
          <cell r="I8732">
            <v>15848808186</v>
          </cell>
        </row>
        <row r="8733">
          <cell r="A8733" t="str">
            <v>德胜（代）</v>
          </cell>
          <cell r="B8733" t="str">
            <v>盘圆</v>
          </cell>
          <cell r="C8733" t="str">
            <v>HPB300Ф8</v>
          </cell>
          <cell r="D8733" t="str">
            <v>吨</v>
          </cell>
          <cell r="E8733">
            <v>29</v>
          </cell>
          <cell r="F8733">
            <v>45950</v>
          </cell>
          <cell r="G8733" t="str">
            <v>（中铁六局呼和公司康新高速TJ4-2标）四川省甘孜藏族自治州康定市新都桥镇东俄罗三村中建八局搅拌站旁</v>
          </cell>
          <cell r="H8733" t="str">
            <v>许文刚</v>
          </cell>
          <cell r="I8733">
            <v>15848808186</v>
          </cell>
        </row>
        <row r="8734">
          <cell r="A8734" t="str">
            <v>德胜恒嘉</v>
          </cell>
          <cell r="B8734" t="str">
            <v>螺纹钢</v>
          </cell>
          <cell r="C8734" t="str">
            <v>HRB400EФ18*9m</v>
          </cell>
          <cell r="D8734" t="str">
            <v>吨</v>
          </cell>
          <cell r="E8734">
            <v>70</v>
          </cell>
          <cell r="F8734">
            <v>45950</v>
          </cell>
          <cell r="G8734" t="str">
            <v>（中铁一局四公司康新高速TJ1-1标雅加梗隧道）四川省甘孜州康定市雅加梗隧道</v>
          </cell>
          <cell r="H8734" t="str">
            <v>范国义</v>
          </cell>
          <cell r="I8734">
            <v>15897676433</v>
          </cell>
        </row>
        <row r="8735">
          <cell r="A8735" t="str">
            <v>德胜恒嘉</v>
          </cell>
          <cell r="B8735" t="str">
            <v>螺纹钢</v>
          </cell>
          <cell r="C8735" t="str">
            <v>HRB400EФ12*9m</v>
          </cell>
          <cell r="D8735" t="str">
            <v>吨</v>
          </cell>
          <cell r="E8735">
            <v>35</v>
          </cell>
          <cell r="F8735">
            <v>45950</v>
          </cell>
          <cell r="G8735" t="str">
            <v>（中铁六局呼和公司康新高速TJ4-2标）四川省甘孜藏族自治州康定市新都桥镇东俄罗三村中建八局搅拌站旁</v>
          </cell>
          <cell r="H8735" t="str">
            <v>许文刚</v>
          </cell>
          <cell r="I8735">
            <v>15848808186</v>
          </cell>
        </row>
        <row r="8736">
          <cell r="A8736" t="str">
            <v>德胜恒嘉</v>
          </cell>
          <cell r="B8736" t="str">
            <v>螺纹钢</v>
          </cell>
          <cell r="C8736" t="str">
            <v>HRB400EФ18*12m</v>
          </cell>
          <cell r="D8736" t="str">
            <v>吨</v>
          </cell>
          <cell r="E8736">
            <v>280</v>
          </cell>
          <cell r="F8736">
            <v>45950</v>
          </cell>
          <cell r="G8736" t="str">
            <v>（中铁六局呼和公司康新高速TJ4-2标）四川省甘孜藏族自治州康定市新都桥镇东俄罗三村中建八局搅拌站旁</v>
          </cell>
          <cell r="H8736" t="str">
            <v>许文刚</v>
          </cell>
          <cell r="I8736">
            <v>15848808186</v>
          </cell>
        </row>
        <row r="8737">
          <cell r="A8737" t="str">
            <v>德胜恒嘉</v>
          </cell>
          <cell r="B8737" t="str">
            <v>螺纹钢</v>
          </cell>
          <cell r="C8737" t="str">
            <v>HRB400EФ20*12m</v>
          </cell>
          <cell r="D8737" t="str">
            <v>吨</v>
          </cell>
          <cell r="E8737">
            <v>210</v>
          </cell>
          <cell r="F8737">
            <v>45950</v>
          </cell>
          <cell r="G8737" t="str">
            <v>（中铁六局呼和公司康新高速TJ4-2标）四川省甘孜藏族自治州康定市新都桥镇东俄罗三村中建八局搅拌站旁</v>
          </cell>
          <cell r="H8737" t="str">
            <v>许文刚</v>
          </cell>
          <cell r="I8737">
            <v>15848808186</v>
          </cell>
        </row>
        <row r="8738">
          <cell r="A8738" t="str">
            <v>德胜恒嘉</v>
          </cell>
          <cell r="B8738" t="str">
            <v>螺纹钢</v>
          </cell>
          <cell r="C8738" t="str">
            <v>HRB500EФ22*9m</v>
          </cell>
          <cell r="D8738" t="str">
            <v>吨</v>
          </cell>
          <cell r="E8738">
            <v>35</v>
          </cell>
          <cell r="F8738">
            <v>45950</v>
          </cell>
          <cell r="G8738" t="str">
            <v>（中铁六局呼和公司康新高速TJ4-2标）四川省甘孜藏族自治州康定市新都桥镇东俄罗三村中建八局搅拌站旁</v>
          </cell>
          <cell r="H8738" t="str">
            <v>许文刚</v>
          </cell>
          <cell r="I8738">
            <v>15848808186</v>
          </cell>
        </row>
        <row r="8739">
          <cell r="A8739" t="str">
            <v>德胜恒嘉</v>
          </cell>
          <cell r="B8739" t="str">
            <v>螺纹钢</v>
          </cell>
          <cell r="C8739" t="str">
            <v>HRB500EФ25*9m</v>
          </cell>
          <cell r="D8739" t="str">
            <v>吨</v>
          </cell>
          <cell r="E8739">
            <v>35</v>
          </cell>
          <cell r="F8739">
            <v>45950</v>
          </cell>
          <cell r="G8739" t="str">
            <v>（中铁六局呼和公司康新高速TJ4-2标）四川省甘孜藏族自治州康定市新都桥镇东俄罗三村中建八局搅拌站旁</v>
          </cell>
          <cell r="H8739" t="str">
            <v>许文刚</v>
          </cell>
          <cell r="I8739">
            <v>15848808186</v>
          </cell>
        </row>
        <row r="8740">
          <cell r="A8740" t="str">
            <v>德胜恒嘉</v>
          </cell>
          <cell r="B8740" t="str">
            <v>螺纹钢</v>
          </cell>
          <cell r="C8740" t="str">
            <v>HRB500EФ28*9m</v>
          </cell>
          <cell r="D8740" t="str">
            <v>吨</v>
          </cell>
          <cell r="E8740">
            <v>35</v>
          </cell>
          <cell r="F8740">
            <v>45950</v>
          </cell>
          <cell r="G8740" t="str">
            <v>（中铁六局呼和公司康新高速TJ4-2标）四川省甘孜藏族自治州康定市新都桥镇东俄罗三村中建八局搅拌站旁</v>
          </cell>
          <cell r="H8740" t="str">
            <v>许文刚</v>
          </cell>
          <cell r="I8740">
            <v>15848808186</v>
          </cell>
        </row>
        <row r="8741">
          <cell r="A8741" t="str">
            <v>德胜恒嘉</v>
          </cell>
          <cell r="B8741" t="str">
            <v>螺纹钢</v>
          </cell>
          <cell r="C8741" t="str">
            <v>HRB400E Φ25×9米</v>
          </cell>
          <cell r="D8741" t="str">
            <v>吨</v>
          </cell>
          <cell r="E8741">
            <v>35</v>
          </cell>
          <cell r="F8741">
            <v>45950</v>
          </cell>
          <cell r="G8741" t="str">
            <v>（自永2标九局西南分公司钢筋棚）四川省自贡市骑龙镇大湾村</v>
          </cell>
          <cell r="H8741" t="str">
            <v>高彦彬</v>
          </cell>
          <cell r="I8741">
            <v>13835906370</v>
          </cell>
        </row>
        <row r="8742">
          <cell r="A8742" t="str">
            <v>德胜恒嘉</v>
          </cell>
          <cell r="B8742" t="str">
            <v>螺纹钢</v>
          </cell>
          <cell r="C8742" t="str">
            <v>HRB400E Φ12×9米</v>
          </cell>
          <cell r="D8742" t="str">
            <v>吨</v>
          </cell>
          <cell r="E8742">
            <v>20</v>
          </cell>
          <cell r="F8742">
            <v>45950</v>
          </cell>
          <cell r="G8742" t="str">
            <v>（自永高速-自永3标六局交通分公司）四川省内江市隆昌市自永项目3标隆昌市金鹅街道红光工业园区</v>
          </cell>
          <cell r="H8742" t="str">
            <v>干健恩</v>
          </cell>
          <cell r="I8742">
            <v>13540533213</v>
          </cell>
        </row>
        <row r="8743">
          <cell r="A8743" t="str">
            <v>德胜恒嘉</v>
          </cell>
          <cell r="B8743" t="str">
            <v>螺纹钢</v>
          </cell>
          <cell r="C8743" t="str">
            <v>HRB400E Φ14×9米</v>
          </cell>
          <cell r="D8743" t="str">
            <v>吨</v>
          </cell>
          <cell r="E8743">
            <v>11</v>
          </cell>
          <cell r="F8743">
            <v>45950</v>
          </cell>
          <cell r="G8743" t="str">
            <v>（自永高速-自永3标六局交通分公司）四川省内江市隆昌市自永项目3标隆昌市金鹅街道红光工业园区</v>
          </cell>
          <cell r="H8743" t="str">
            <v>干健恩</v>
          </cell>
          <cell r="I8743">
            <v>13540533213</v>
          </cell>
        </row>
        <row r="8744">
          <cell r="A8744" t="str">
            <v>德胜恒嘉</v>
          </cell>
          <cell r="B8744" t="str">
            <v>螺纹钢</v>
          </cell>
          <cell r="C8744" t="str">
            <v>HRB400E Φ16×9米</v>
          </cell>
          <cell r="D8744" t="str">
            <v>吨</v>
          </cell>
          <cell r="E8744">
            <v>9</v>
          </cell>
          <cell r="F8744">
            <v>45950</v>
          </cell>
          <cell r="G8744" t="str">
            <v>（自永高速-自永3标六局交通分公司）四川省内江市隆昌市自永项目3标隆昌市金鹅街道红光工业园区</v>
          </cell>
          <cell r="H8744" t="str">
            <v>干健恩</v>
          </cell>
          <cell r="I8744">
            <v>13540533213</v>
          </cell>
        </row>
        <row r="8745">
          <cell r="A8745" t="str">
            <v>德胜恒嘉</v>
          </cell>
          <cell r="B8745" t="str">
            <v>螺纹钢</v>
          </cell>
          <cell r="C8745" t="str">
            <v>HRB400E Φ20×9米</v>
          </cell>
          <cell r="D8745" t="str">
            <v>吨</v>
          </cell>
          <cell r="E8745">
            <v>10</v>
          </cell>
          <cell r="F8745">
            <v>45950</v>
          </cell>
          <cell r="G8745" t="str">
            <v>（自永高速-自永3标六局交通分公司）四川省内江市隆昌市自永项目3标隆昌市金鹅街道红光工业园区</v>
          </cell>
          <cell r="H8745" t="str">
            <v>干健恩</v>
          </cell>
          <cell r="I8745">
            <v>13540533213</v>
          </cell>
        </row>
        <row r="8746">
          <cell r="A8746" t="str">
            <v>德胜恒嘉</v>
          </cell>
          <cell r="B8746" t="str">
            <v>螺纹钢</v>
          </cell>
          <cell r="C8746" t="str">
            <v>HRB400E Φ25×9米</v>
          </cell>
          <cell r="D8746" t="str">
            <v>吨</v>
          </cell>
          <cell r="E8746">
            <v>35</v>
          </cell>
          <cell r="F8746">
            <v>45950</v>
          </cell>
          <cell r="G8746" t="str">
            <v>（自永高速-自永3标六局交通分公司）四川省内江市隆昌市自永项目3标隆昌市金鹅街道红光工业园区</v>
          </cell>
          <cell r="H8746" t="str">
            <v>干健恩</v>
          </cell>
          <cell r="I8746">
            <v>13540533213</v>
          </cell>
        </row>
        <row r="8747">
          <cell r="A8747" t="str">
            <v>德胜恒嘉</v>
          </cell>
          <cell r="B8747" t="str">
            <v>螺纹钢</v>
          </cell>
          <cell r="C8747" t="str">
            <v>HRB500E Φ28×9米</v>
          </cell>
          <cell r="D8747" t="str">
            <v>吨</v>
          </cell>
          <cell r="E8747">
            <v>20</v>
          </cell>
          <cell r="F8747">
            <v>45950</v>
          </cell>
          <cell r="G8747" t="str">
            <v>（自永高速-自永3标六局交通分公司）四川省内江市隆昌市自永项目3标隆昌市金鹅街道红光工业园区</v>
          </cell>
          <cell r="H8747" t="str">
            <v>干健恩</v>
          </cell>
          <cell r="I8747">
            <v>13540533213</v>
          </cell>
        </row>
        <row r="8748">
          <cell r="A8748" t="str">
            <v>德胜</v>
          </cell>
          <cell r="B8748" t="str">
            <v>螺纹钢</v>
          </cell>
          <cell r="C8748" t="str">
            <v>HRB500E Φ18</v>
          </cell>
          <cell r="D8748" t="str">
            <v>吨</v>
          </cell>
          <cell r="E8748">
            <v>6</v>
          </cell>
          <cell r="F8748">
            <v>45950</v>
          </cell>
          <cell r="G8748" t="str">
            <v>(五冶建设龙泉驿一医院配套建设工程)成都市龙泉驿区董朗路69号龙泉驿一医院5号门</v>
          </cell>
          <cell r="H8748" t="str">
            <v>孙敏</v>
          </cell>
          <cell r="I8748">
            <v>13617695006</v>
          </cell>
        </row>
        <row r="8749">
          <cell r="A8749" t="str">
            <v>德胜</v>
          </cell>
          <cell r="B8749" t="str">
            <v>螺纹钢</v>
          </cell>
          <cell r="C8749" t="str">
            <v>HRB500E Φ20</v>
          </cell>
          <cell r="D8749" t="str">
            <v>吨</v>
          </cell>
          <cell r="E8749">
            <v>12</v>
          </cell>
          <cell r="F8749">
            <v>45950</v>
          </cell>
          <cell r="G8749" t="str">
            <v>(五冶建设龙泉驿一医院配套建设工程)成都市龙泉驿区董朗路69号龙泉驿一医院5号门</v>
          </cell>
          <cell r="H8749" t="str">
            <v>孙敏</v>
          </cell>
          <cell r="I8749">
            <v>13617695006</v>
          </cell>
        </row>
        <row r="8750">
          <cell r="A8750" t="str">
            <v>德胜</v>
          </cell>
          <cell r="B8750" t="str">
            <v>螺纹钢</v>
          </cell>
          <cell r="C8750" t="str">
            <v>HRB500E Φ22</v>
          </cell>
          <cell r="D8750" t="str">
            <v>吨</v>
          </cell>
          <cell r="E8750">
            <v>12</v>
          </cell>
          <cell r="F8750">
            <v>45950</v>
          </cell>
          <cell r="G8750" t="str">
            <v>(五冶建设龙泉驿一医院配套建设工程)成都市龙泉驿区董朗路69号龙泉驿一医院5号门</v>
          </cell>
          <cell r="H8750" t="str">
            <v>孙敏</v>
          </cell>
          <cell r="I8750">
            <v>13617695006</v>
          </cell>
        </row>
        <row r="8751">
          <cell r="A8751" t="str">
            <v>德胜</v>
          </cell>
          <cell r="B8751" t="str">
            <v>螺纹钢</v>
          </cell>
          <cell r="C8751" t="str">
            <v>HRB500E Φ25</v>
          </cell>
          <cell r="D8751" t="str">
            <v>吨</v>
          </cell>
          <cell r="E8751">
            <v>37</v>
          </cell>
          <cell r="F8751">
            <v>45950</v>
          </cell>
          <cell r="G8751" t="str">
            <v>(五冶建设龙泉驿一医院配套建设工程)成都市龙泉驿区董朗路69号龙泉驿一医院5号门</v>
          </cell>
          <cell r="H8751" t="str">
            <v>孙敏</v>
          </cell>
          <cell r="I8751">
            <v>13617695006</v>
          </cell>
        </row>
        <row r="8752">
          <cell r="A8752" t="str">
            <v>德胜</v>
          </cell>
          <cell r="B8752" t="str">
            <v>螺纹钢</v>
          </cell>
          <cell r="C8752" t="str">
            <v>HRB500E Φ28</v>
          </cell>
          <cell r="D8752" t="str">
            <v>吨</v>
          </cell>
          <cell r="E8752">
            <v>1.5</v>
          </cell>
          <cell r="F8752">
            <v>45950</v>
          </cell>
          <cell r="G8752" t="str">
            <v>(五冶建设龙泉驿一医院配套建设工程)成都市龙泉驿区董朗路69号龙泉驿一医院5号门</v>
          </cell>
          <cell r="H8752" t="str">
            <v>孙敏</v>
          </cell>
          <cell r="I8752">
            <v>13617695006</v>
          </cell>
        </row>
        <row r="8753">
          <cell r="A8753" t="str">
            <v>泸钢（代）</v>
          </cell>
          <cell r="B8753" t="str">
            <v>盘螺</v>
          </cell>
          <cell r="C8753" t="str">
            <v>HRB400EФ8</v>
          </cell>
          <cell r="D8753" t="str">
            <v>吨</v>
          </cell>
          <cell r="E8753">
            <v>6</v>
          </cell>
          <cell r="F8753">
            <v>45951</v>
          </cell>
          <cell r="G8753" t="str">
            <v>（成铁西物-内江市维修车间项目）内江市重庆房建公寓段内江房屋维修车间（司机拍摄签收小票时需设置时间及地点水印）</v>
          </cell>
          <cell r="H8753" t="str">
            <v>黄永福</v>
          </cell>
          <cell r="I8753" t="str">
            <v>15982823571</v>
          </cell>
        </row>
        <row r="8754">
          <cell r="A8754" t="str">
            <v>泸钢（代）</v>
          </cell>
          <cell r="B8754" t="str">
            <v>盘螺</v>
          </cell>
          <cell r="C8754" t="str">
            <v>HRB400EФ10</v>
          </cell>
          <cell r="D8754" t="str">
            <v>吨</v>
          </cell>
          <cell r="E8754">
            <v>4</v>
          </cell>
          <cell r="F8754">
            <v>45951</v>
          </cell>
          <cell r="G8754" t="str">
            <v>（成铁西物-内江市维修车间项目）内江市重庆房建公寓段内江房屋维修车间（司机拍摄签收小票时需设置时间及地点水印）</v>
          </cell>
          <cell r="H8754" t="str">
            <v>黄永福</v>
          </cell>
          <cell r="I8754" t="str">
            <v>15982823571</v>
          </cell>
        </row>
        <row r="8755">
          <cell r="A8755" t="str">
            <v>泸钢（代）</v>
          </cell>
          <cell r="B8755" t="str">
            <v>螺纹钢</v>
          </cell>
          <cell r="C8755" t="str">
            <v>HRB400EФ12*9m</v>
          </cell>
          <cell r="D8755" t="str">
            <v>吨</v>
          </cell>
          <cell r="E8755">
            <v>4</v>
          </cell>
          <cell r="F8755">
            <v>45951</v>
          </cell>
          <cell r="G8755" t="str">
            <v>（成铁西物-内江市维修车间项目）内江市重庆房建公寓段内江房屋维修车间（司机拍摄签收小票时需设置时间及地点水印）</v>
          </cell>
          <cell r="H8755" t="str">
            <v>黄永福</v>
          </cell>
          <cell r="I8755" t="str">
            <v>15982823571</v>
          </cell>
        </row>
        <row r="8756">
          <cell r="A8756" t="str">
            <v>泸钢（代）</v>
          </cell>
          <cell r="B8756" t="str">
            <v>螺纹钢</v>
          </cell>
          <cell r="C8756" t="str">
            <v>HRB400EФ14*9m</v>
          </cell>
          <cell r="D8756" t="str">
            <v>吨</v>
          </cell>
          <cell r="E8756">
            <v>4</v>
          </cell>
          <cell r="F8756">
            <v>45951</v>
          </cell>
          <cell r="G8756" t="str">
            <v>（成铁西物-内江市维修车间项目）内江市重庆房建公寓段内江房屋维修车间（司机拍摄签收小票时需设置时间及地点水印）</v>
          </cell>
          <cell r="H8756" t="str">
            <v>黄永福</v>
          </cell>
          <cell r="I8756" t="str">
            <v>15982823571</v>
          </cell>
        </row>
        <row r="8757">
          <cell r="A8757" t="str">
            <v>泸钢（代）</v>
          </cell>
          <cell r="B8757" t="str">
            <v>螺纹钢</v>
          </cell>
          <cell r="C8757" t="str">
            <v>HRB400EФ16*9m</v>
          </cell>
          <cell r="D8757" t="str">
            <v>吨</v>
          </cell>
          <cell r="E8757">
            <v>2</v>
          </cell>
          <cell r="F8757">
            <v>45951</v>
          </cell>
          <cell r="G8757" t="str">
            <v>（成铁西物-内江市维修车间项目）内江市重庆房建公寓段内江房屋维修车间（司机拍摄签收小票时需设置时间及地点水印）</v>
          </cell>
          <cell r="H8757" t="str">
            <v>黄永福</v>
          </cell>
          <cell r="I8757" t="str">
            <v>15982823571</v>
          </cell>
        </row>
        <row r="8758">
          <cell r="A8758" t="str">
            <v>泸钢（代）</v>
          </cell>
          <cell r="B8758" t="str">
            <v>螺纹钢</v>
          </cell>
          <cell r="C8758" t="str">
            <v>HRB400EФ20*9m</v>
          </cell>
          <cell r="D8758" t="str">
            <v>吨</v>
          </cell>
          <cell r="E8758">
            <v>2</v>
          </cell>
          <cell r="F8758">
            <v>45951</v>
          </cell>
          <cell r="G8758" t="str">
            <v>（成铁西物-内江市维修车间项目）内江市重庆房建公寓段内江房屋维修车间（司机拍摄签收小票时需设置时间及地点水印）</v>
          </cell>
          <cell r="H8758" t="str">
            <v>黄永福</v>
          </cell>
          <cell r="I8758" t="str">
            <v>15982823571</v>
          </cell>
        </row>
        <row r="8759">
          <cell r="A8759" t="str">
            <v>泸钢（代）</v>
          </cell>
          <cell r="B8759" t="str">
            <v>螺纹钢</v>
          </cell>
          <cell r="C8759" t="str">
            <v>HRB400EФ22*9m</v>
          </cell>
          <cell r="D8759" t="str">
            <v>吨</v>
          </cell>
          <cell r="E8759">
            <v>4</v>
          </cell>
          <cell r="F8759">
            <v>45951</v>
          </cell>
          <cell r="G8759" t="str">
            <v>（成铁西物-内江市维修车间项目）内江市重庆房建公寓段内江房屋维修车间（司机拍摄签收小票时需设置时间及地点水印）</v>
          </cell>
          <cell r="H8759" t="str">
            <v>黄永福</v>
          </cell>
          <cell r="I8759" t="str">
            <v>15982823571</v>
          </cell>
        </row>
        <row r="8760">
          <cell r="A8760" t="str">
            <v>泸钢（代）</v>
          </cell>
          <cell r="B8760" t="str">
            <v>盘圆</v>
          </cell>
          <cell r="C8760" t="str">
            <v>HPB300Ф10</v>
          </cell>
          <cell r="D8760" t="str">
            <v>吨</v>
          </cell>
          <cell r="E8760">
            <v>2</v>
          </cell>
          <cell r="F8760">
            <v>45951</v>
          </cell>
          <cell r="G8760" t="str">
            <v>（成铁西物-内江市维修车间项目）内江市重庆房建公寓段内江房屋维修车间（司机拍摄签收小票时需设置时间及地点水印）</v>
          </cell>
          <cell r="H8760" t="str">
            <v>黄永福</v>
          </cell>
          <cell r="I8760" t="str">
            <v>15982823571</v>
          </cell>
        </row>
        <row r="8761">
          <cell r="A8761" t="str">
            <v>德胜</v>
          </cell>
          <cell r="B8761" t="str">
            <v>螺纹钢</v>
          </cell>
          <cell r="C8761" t="str">
            <v>HRB400E Φ12 9m</v>
          </cell>
          <cell r="D8761" t="str">
            <v>吨</v>
          </cell>
          <cell r="E8761">
            <v>10</v>
          </cell>
          <cell r="F8761">
            <v>45951</v>
          </cell>
          <cell r="G8761" t="str">
            <v>(宜宾兴港三江新区长江工业园保障性租赁住房建设项目-土建)四川省宜宾市翠屏区永善路南段宜宾市三江新区长江工业园区</v>
          </cell>
          <cell r="H8761" t="str">
            <v>赵元虎</v>
          </cell>
          <cell r="I8761">
            <v>13684167136</v>
          </cell>
        </row>
        <row r="8762">
          <cell r="A8762" t="str">
            <v>德胜</v>
          </cell>
          <cell r="B8762" t="str">
            <v>螺纹钢</v>
          </cell>
          <cell r="C8762" t="str">
            <v>HRB400E Φ18 9m</v>
          </cell>
          <cell r="D8762" t="str">
            <v>吨</v>
          </cell>
          <cell r="E8762">
            <v>25</v>
          </cell>
          <cell r="F8762">
            <v>45951</v>
          </cell>
          <cell r="G8762" t="str">
            <v>(宜宾兴港三江新区长江工业园保障性租赁住房建设项目-土建)四川省宜宾市翠屏区永善路南段宜宾市三江新区长江工业园区</v>
          </cell>
          <cell r="H8762" t="str">
            <v>赵元虎</v>
          </cell>
          <cell r="I8762">
            <v>13684167136</v>
          </cell>
        </row>
        <row r="8763">
          <cell r="A8763" t="str">
            <v>德胜</v>
          </cell>
          <cell r="B8763" t="str">
            <v>螺纹钢</v>
          </cell>
          <cell r="C8763" t="str">
            <v>HRB400E Φ14 9m</v>
          </cell>
          <cell r="D8763" t="str">
            <v>吨</v>
          </cell>
          <cell r="E8763">
            <v>5</v>
          </cell>
          <cell r="F8763">
            <v>45951</v>
          </cell>
          <cell r="G8763" t="str">
            <v>(武汉电气化局成达万高铁强电项目-渠县)四川省达州市渠县渠北镇雷家湾渠县北站旁</v>
          </cell>
          <cell r="H8763" t="str">
            <v>刘频</v>
          </cell>
          <cell r="I8763">
            <v>18779627939</v>
          </cell>
        </row>
        <row r="8764">
          <cell r="A8764" t="str">
            <v>德胜</v>
          </cell>
          <cell r="B8764" t="str">
            <v>螺纹钢</v>
          </cell>
          <cell r="C8764" t="str">
            <v>HRB400E Φ14 12m</v>
          </cell>
          <cell r="D8764" t="str">
            <v>吨</v>
          </cell>
          <cell r="E8764">
            <v>5</v>
          </cell>
          <cell r="F8764">
            <v>45951</v>
          </cell>
          <cell r="G8764" t="str">
            <v>(武汉电气化局成达万高铁强电项目-渠县)四川省达州市渠县渠北镇雷家湾渠县北站旁</v>
          </cell>
          <cell r="H8764" t="str">
            <v>刘频</v>
          </cell>
          <cell r="I8764">
            <v>18779627939</v>
          </cell>
        </row>
        <row r="8765">
          <cell r="A8765" t="str">
            <v>德胜</v>
          </cell>
          <cell r="B8765" t="str">
            <v>螺纹钢</v>
          </cell>
          <cell r="C8765" t="str">
            <v>HRB400E Φ18 12m</v>
          </cell>
          <cell r="D8765" t="str">
            <v>吨</v>
          </cell>
          <cell r="E8765">
            <v>15</v>
          </cell>
          <cell r="F8765">
            <v>45951</v>
          </cell>
          <cell r="G8765" t="str">
            <v>(武汉电气化局成达万高铁强电项目-渠县)四川省达州市渠县渠北镇雷家湾渠县北站旁</v>
          </cell>
          <cell r="H8765" t="str">
            <v>刘频</v>
          </cell>
          <cell r="I8765">
            <v>18779627939</v>
          </cell>
        </row>
        <row r="8766">
          <cell r="A8766" t="str">
            <v>德胜</v>
          </cell>
          <cell r="B8766" t="str">
            <v>螺纹钢</v>
          </cell>
          <cell r="C8766" t="str">
            <v>HRB400E Φ25 12m</v>
          </cell>
          <cell r="D8766" t="str">
            <v>吨</v>
          </cell>
          <cell r="E8766">
            <v>9</v>
          </cell>
          <cell r="F8766">
            <v>45951</v>
          </cell>
          <cell r="G8766" t="str">
            <v>(武汉电气化局成达万高铁强电项目-渠县)四川省达州市渠县渠北镇雷家湾渠县北站旁</v>
          </cell>
          <cell r="H8766" t="str">
            <v>刘频</v>
          </cell>
          <cell r="I8766">
            <v>18779627939</v>
          </cell>
        </row>
        <row r="8767">
          <cell r="A8767" t="str">
            <v>德胜</v>
          </cell>
          <cell r="B8767" t="str">
            <v>螺纹钢</v>
          </cell>
          <cell r="C8767" t="str">
            <v>HRB500E Φ14</v>
          </cell>
          <cell r="D8767" t="str">
            <v>吨</v>
          </cell>
          <cell r="E8767">
            <v>10</v>
          </cell>
          <cell r="F8767">
            <v>45951</v>
          </cell>
          <cell r="G8767" t="str">
            <v>（华西乐山）-四川省乐山市市中区苏稽镇周山嘴校地共建产教融合基地建设项目一标段</v>
          </cell>
          <cell r="H8767" t="str">
            <v>范增云</v>
          </cell>
          <cell r="I8767">
            <v>13668153241</v>
          </cell>
        </row>
        <row r="8768">
          <cell r="A8768" t="str">
            <v>德胜</v>
          </cell>
          <cell r="B8768" t="str">
            <v>螺纹钢</v>
          </cell>
          <cell r="C8768" t="str">
            <v>HRB500E Φ25</v>
          </cell>
          <cell r="D8768" t="str">
            <v>吨</v>
          </cell>
          <cell r="E8768">
            <v>15</v>
          </cell>
          <cell r="F8768">
            <v>45951</v>
          </cell>
          <cell r="G8768" t="str">
            <v>（华西乐山）-四川省乐山市市中区苏稽镇周山嘴校地共建产教融合基地建设项目一标段</v>
          </cell>
          <cell r="H8768" t="str">
            <v>范增云</v>
          </cell>
          <cell r="I8768">
            <v>13668153241</v>
          </cell>
        </row>
        <row r="8769">
          <cell r="A8769" t="str">
            <v>德胜</v>
          </cell>
          <cell r="B8769" t="str">
            <v>螺纹钢</v>
          </cell>
          <cell r="C8769" t="str">
            <v>HRB500E Φ25 12m</v>
          </cell>
          <cell r="D8769" t="str">
            <v>吨</v>
          </cell>
          <cell r="E8769">
            <v>10</v>
          </cell>
          <cell r="F8769">
            <v>45951</v>
          </cell>
          <cell r="G8769" t="str">
            <v>（华西乐山）-四川省乐山市市中区苏稽镇周山嘴校地共建产教融合基地建设项目一标段</v>
          </cell>
          <cell r="H8769" t="str">
            <v>范增云</v>
          </cell>
          <cell r="I8769">
            <v>13668153241</v>
          </cell>
        </row>
        <row r="8770">
          <cell r="A8770" t="str">
            <v>德胜恒嘉</v>
          </cell>
          <cell r="B8770" t="str">
            <v>螺纹钢</v>
          </cell>
          <cell r="C8770" t="str">
            <v>HRB400EФ12，9m</v>
          </cell>
          <cell r="D8770" t="str">
            <v>吨</v>
          </cell>
          <cell r="E8770">
            <v>105</v>
          </cell>
          <cell r="F8770">
            <v>45951</v>
          </cell>
          <cell r="G8770" t="str">
            <v>（中铁十局-资乐高速4标）四川省眉山市仁寿县彰加镇促进村中铁十局资乐高速2#梁场</v>
          </cell>
          <cell r="H8770" t="str">
            <v>杨飞</v>
          </cell>
          <cell r="I8770">
            <v>15667998777</v>
          </cell>
        </row>
        <row r="8771">
          <cell r="A8771" t="str">
            <v>德胜</v>
          </cell>
          <cell r="B8771" t="str">
            <v>螺纹钢</v>
          </cell>
          <cell r="C8771" t="str">
            <v>HRB400EФ25，12m</v>
          </cell>
          <cell r="D8771" t="str">
            <v>吨</v>
          </cell>
          <cell r="E8771">
            <v>35</v>
          </cell>
          <cell r="F8771">
            <v>45951</v>
          </cell>
          <cell r="G8771" t="str">
            <v>（中铁广州局-成渝扩容2标）四川省内江市资中县双龙镇朱家房子成渝扩容ZCB3-2标1#钢筋厂</v>
          </cell>
          <cell r="H8771" t="str">
            <v>石雄</v>
          </cell>
          <cell r="I8771">
            <v>13268388125</v>
          </cell>
        </row>
        <row r="8772">
          <cell r="A8772" t="str">
            <v>德胜</v>
          </cell>
          <cell r="B8772" t="str">
            <v>螺纹钢</v>
          </cell>
          <cell r="C8772" t="str">
            <v>HRB400EФ20，9m</v>
          </cell>
          <cell r="D8772" t="str">
            <v>吨</v>
          </cell>
          <cell r="E8772">
            <v>35</v>
          </cell>
          <cell r="F8772">
            <v>45951</v>
          </cell>
          <cell r="G8772" t="str">
            <v>（中铁广州局-成渝扩容2标）成渝扩容项目ZCB3-2标2#钢筋厂【雁江区联盟桥东北50米(资资路) 】</v>
          </cell>
          <cell r="H8772" t="str">
            <v>刘沛琦</v>
          </cell>
          <cell r="I8772">
            <v>18011784798</v>
          </cell>
        </row>
        <row r="8773">
          <cell r="A8773" t="str">
            <v>德胜</v>
          </cell>
          <cell r="B8773" t="str">
            <v>螺纹钢</v>
          </cell>
          <cell r="C8773" t="str">
            <v>HRB400EФ28，9m</v>
          </cell>
          <cell r="D8773" t="str">
            <v>吨</v>
          </cell>
          <cell r="E8773">
            <v>35</v>
          </cell>
          <cell r="F8773">
            <v>45951</v>
          </cell>
          <cell r="G8773" t="str">
            <v>（中铁广州局-成渝扩容2标）成渝扩容项目ZCB3-2标2#钢筋厂【雁江区联盟桥东北50米(资资路) 】</v>
          </cell>
          <cell r="H8773" t="str">
            <v>刘沛琦</v>
          </cell>
          <cell r="I8773">
            <v>18011784798</v>
          </cell>
        </row>
        <row r="8774">
          <cell r="A8774" t="str">
            <v>德胜</v>
          </cell>
          <cell r="B8774" t="str">
            <v>螺纹钢</v>
          </cell>
          <cell r="C8774" t="str">
            <v>HRB400EФ32，9m</v>
          </cell>
          <cell r="D8774" t="str">
            <v>吨</v>
          </cell>
          <cell r="E8774">
            <v>35</v>
          </cell>
          <cell r="F8774">
            <v>45951</v>
          </cell>
          <cell r="G8774" t="str">
            <v>（中铁广州局-成渝扩容2标）成渝扩容项目ZCB3-2标2#钢筋厂【雁江区联盟桥东北50米(资资路) 】</v>
          </cell>
          <cell r="H8774" t="str">
            <v>刘沛琦</v>
          </cell>
          <cell r="I8774">
            <v>18011784798</v>
          </cell>
        </row>
        <row r="8775">
          <cell r="A8775" t="str">
            <v>德胜（代）</v>
          </cell>
          <cell r="B8775" t="str">
            <v>高线</v>
          </cell>
          <cell r="C8775" t="str">
            <v>HPB300Ф12</v>
          </cell>
          <cell r="D8775" t="str">
            <v>吨</v>
          </cell>
          <cell r="E8775">
            <v>25</v>
          </cell>
          <cell r="F8775">
            <v>45951</v>
          </cell>
          <cell r="G8775" t="str">
            <v>（中铁二局-成渝扩容4标）四川省成都市简阳市杨家镇桐子湾村二局钢筋场</v>
          </cell>
          <cell r="H8775" t="str">
            <v>陈钢</v>
          </cell>
          <cell r="I8775">
            <v>13018165813</v>
          </cell>
        </row>
        <row r="8776">
          <cell r="A8776" t="str">
            <v>德胜（代）</v>
          </cell>
          <cell r="B8776" t="str">
            <v>高线</v>
          </cell>
          <cell r="C8776" t="str">
            <v>HPB300Ф8</v>
          </cell>
          <cell r="D8776" t="str">
            <v>吨</v>
          </cell>
          <cell r="E8776">
            <v>10</v>
          </cell>
          <cell r="F8776">
            <v>45951</v>
          </cell>
          <cell r="G8776" t="str">
            <v>（中铁二局-成渝扩容4标）四川省成都市简阳市杨家镇桐子湾村二局钢筋场</v>
          </cell>
          <cell r="H8776" t="str">
            <v>陈钢</v>
          </cell>
          <cell r="I8776">
            <v>13018165813</v>
          </cell>
        </row>
        <row r="8777">
          <cell r="A8777" t="str">
            <v>德胜（代）</v>
          </cell>
          <cell r="B8777" t="str">
            <v>盘螺</v>
          </cell>
          <cell r="C8777" t="str">
            <v>HRB400EФ12</v>
          </cell>
          <cell r="D8777" t="str">
            <v>吨</v>
          </cell>
          <cell r="E8777">
            <v>35</v>
          </cell>
          <cell r="F8777">
            <v>45951</v>
          </cell>
          <cell r="G8777" t="str">
            <v>（中铁广州局-成渝扩容2标）成渝扩容项目ZCB3-2标2#钢筋厂【雁江区联盟桥东北50米(资资路) 】</v>
          </cell>
          <cell r="H8777" t="str">
            <v>刘沛琦</v>
          </cell>
          <cell r="I8777">
            <v>18011784798</v>
          </cell>
        </row>
        <row r="8778">
          <cell r="A8778" t="str">
            <v>德胜</v>
          </cell>
          <cell r="B8778" t="str">
            <v>螺纹钢</v>
          </cell>
          <cell r="C8778" t="str">
            <v>HRB400EФ25，12m</v>
          </cell>
          <cell r="D8778" t="str">
            <v>吨</v>
          </cell>
          <cell r="E8778">
            <v>35</v>
          </cell>
          <cell r="F8778">
            <v>45951</v>
          </cell>
          <cell r="G8778" t="str">
            <v>（中铁五局-成渝扩容3标）四川省资阳市雁江区伍隍镇铺子村雁江区X138</v>
          </cell>
          <cell r="H8778" t="str">
            <v>王健</v>
          </cell>
          <cell r="I8778">
            <v>17726168395</v>
          </cell>
        </row>
        <row r="8779">
          <cell r="A8779" t="str">
            <v>德胜</v>
          </cell>
          <cell r="B8779" t="str">
            <v>螺纹钢</v>
          </cell>
          <cell r="C8779" t="str">
            <v>HRB400EФ12，12m</v>
          </cell>
          <cell r="D8779" t="str">
            <v>吨</v>
          </cell>
          <cell r="E8779">
            <v>70</v>
          </cell>
          <cell r="F8779">
            <v>45951</v>
          </cell>
          <cell r="G8779" t="str">
            <v>（中铁广州局-成渝扩容2标）成渝扩容项目ZCB3-2标2#钢筋厂【雁江区联盟桥东北50米(资资路) 】</v>
          </cell>
          <cell r="H8779" t="str">
            <v>刘沛琦</v>
          </cell>
          <cell r="I8779">
            <v>18011784798</v>
          </cell>
        </row>
        <row r="8780">
          <cell r="A8780" t="str">
            <v>润耀</v>
          </cell>
          <cell r="B8780" t="str">
            <v>螺纹钢</v>
          </cell>
          <cell r="C8780" t="str">
            <v>HRB400EФ22，12m</v>
          </cell>
          <cell r="D8780" t="str">
            <v>吨</v>
          </cell>
          <cell r="E8780">
            <v>35</v>
          </cell>
          <cell r="F8780">
            <v>45951</v>
          </cell>
          <cell r="G8780" t="str">
            <v>（中铁广州局-成渝扩容2标）成渝扩容项目ZCB3-2标2#钢筋厂【雁江区联盟桥东北50米(资资路) 】</v>
          </cell>
          <cell r="H8780" t="str">
            <v>刘沛琦</v>
          </cell>
          <cell r="I8780">
            <v>18011784798</v>
          </cell>
        </row>
        <row r="8781">
          <cell r="A8781" t="str">
            <v>润耀</v>
          </cell>
          <cell r="B8781" t="str">
            <v>螺纹钢</v>
          </cell>
          <cell r="C8781" t="str">
            <v>HRB400EФ32，12m</v>
          </cell>
          <cell r="D8781" t="str">
            <v>吨</v>
          </cell>
          <cell r="E8781">
            <v>70</v>
          </cell>
          <cell r="F8781">
            <v>45951</v>
          </cell>
          <cell r="G8781" t="str">
            <v>（中铁广州局-成渝扩容2标）成渝扩容项目ZCB3-2标2#钢筋厂【雁江区联盟桥东北50米(资资路) 】</v>
          </cell>
          <cell r="H8781" t="str">
            <v>刘沛琦</v>
          </cell>
          <cell r="I8781">
            <v>18011784798</v>
          </cell>
        </row>
        <row r="8782">
          <cell r="A8782" t="str">
            <v>德胜恒嘉</v>
          </cell>
          <cell r="B8782" t="str">
            <v>螺纹钢</v>
          </cell>
          <cell r="C8782" t="str">
            <v>HRB400EФ16*9m</v>
          </cell>
          <cell r="D8782" t="str">
            <v>吨</v>
          </cell>
          <cell r="E8782">
            <v>25</v>
          </cell>
          <cell r="F8782">
            <v>45951</v>
          </cell>
          <cell r="G8782" t="str">
            <v>（中铁九桥康新高速TJ1-3标）四川省甘孜州康定市折多塘村车管所旁（使用德胜、威钢、成实）</v>
          </cell>
          <cell r="H8782" t="str">
            <v>王营光</v>
          </cell>
          <cell r="I8782">
            <v>13479287250</v>
          </cell>
        </row>
        <row r="8783">
          <cell r="A8783" t="str">
            <v>德胜恒嘉</v>
          </cell>
          <cell r="B8783" t="str">
            <v>螺纹钢</v>
          </cell>
          <cell r="C8783" t="str">
            <v>HRB400EФ20*9m</v>
          </cell>
          <cell r="D8783" t="str">
            <v>吨</v>
          </cell>
          <cell r="E8783">
            <v>10</v>
          </cell>
          <cell r="F8783">
            <v>45951</v>
          </cell>
          <cell r="G8783" t="str">
            <v>（中铁九桥康新高速TJ1-3标）四川省甘孜州康定市折多塘村车管所旁（使用德胜、威钢、成实）</v>
          </cell>
          <cell r="H8783" t="str">
            <v>王营光</v>
          </cell>
          <cell r="I8783">
            <v>13479287250</v>
          </cell>
        </row>
        <row r="8784">
          <cell r="A8784" t="str">
            <v>德胜恒嘉</v>
          </cell>
          <cell r="B8784" t="str">
            <v>螺纹钢</v>
          </cell>
          <cell r="C8784" t="str">
            <v>HRB400EФ22*9m或12m</v>
          </cell>
          <cell r="D8784" t="str">
            <v>吨</v>
          </cell>
          <cell r="E8784">
            <v>35</v>
          </cell>
          <cell r="F8784">
            <v>45951</v>
          </cell>
          <cell r="G8784" t="str">
            <v>（中铁六局呼和公司康新高速TJ4-2标）四川省甘孜藏族自治州康定市新都桥镇东俄罗三村中建八局搅拌站旁</v>
          </cell>
          <cell r="H8784" t="str">
            <v>许文刚</v>
          </cell>
          <cell r="I8784">
            <v>15848808186</v>
          </cell>
        </row>
        <row r="8785">
          <cell r="A8785" t="str">
            <v>德胜恒嘉</v>
          </cell>
          <cell r="B8785" t="str">
            <v>螺纹钢</v>
          </cell>
          <cell r="C8785" t="str">
            <v>HRB500EΦ25*12m</v>
          </cell>
          <cell r="D8785" t="str">
            <v>吨</v>
          </cell>
          <cell r="E8785">
            <v>13</v>
          </cell>
          <cell r="F8785">
            <v>45951</v>
          </cell>
          <cell r="G8785" t="str">
            <v>（成峨1标）眉山市彭山区谢家街道跳墩子</v>
          </cell>
          <cell r="H8785" t="str">
            <v>曾毅</v>
          </cell>
          <cell r="I8785" t="str">
            <v>13982229815</v>
          </cell>
        </row>
        <row r="8786">
          <cell r="A8786" t="str">
            <v>德胜恒嘉</v>
          </cell>
          <cell r="B8786" t="str">
            <v>螺纹钢</v>
          </cell>
          <cell r="C8786" t="str">
            <v>HRB500EΦ28*12m</v>
          </cell>
          <cell r="D8786" t="str">
            <v>吨</v>
          </cell>
          <cell r="E8786">
            <v>22</v>
          </cell>
          <cell r="F8786">
            <v>45951</v>
          </cell>
          <cell r="G8786" t="str">
            <v>（成峨1标）眉山市彭山区谢家街道跳墩子</v>
          </cell>
          <cell r="H8786" t="str">
            <v>曾毅</v>
          </cell>
          <cell r="I8786" t="str">
            <v>13982229815</v>
          </cell>
        </row>
        <row r="8787">
          <cell r="A8787" t="str">
            <v>德胜（代）</v>
          </cell>
          <cell r="B8787" t="str">
            <v>盘圆</v>
          </cell>
          <cell r="C8787" t="str">
            <v>HPB300Ф8</v>
          </cell>
          <cell r="D8787" t="str">
            <v>吨</v>
          </cell>
          <cell r="E8787">
            <v>35</v>
          </cell>
          <cell r="F8787">
            <v>45951</v>
          </cell>
          <cell r="G8787" t="str">
            <v>（中铁六局呼和公司康新高速TJ4-2标）四川省甘孜藏族自治州康定市新都桥镇东俄罗三村中建八局搅拌站旁</v>
          </cell>
          <cell r="H8787" t="str">
            <v>许文刚</v>
          </cell>
          <cell r="I8787">
            <v>15848808186</v>
          </cell>
        </row>
        <row r="8788">
          <cell r="A8788" t="str">
            <v>德胜恒嘉</v>
          </cell>
          <cell r="B8788" t="str">
            <v>螺纹钢</v>
          </cell>
          <cell r="C8788" t="str">
            <v>HRB400EФ16*12m</v>
          </cell>
          <cell r="D8788" t="str">
            <v>吨</v>
          </cell>
          <cell r="E8788">
            <v>35</v>
          </cell>
          <cell r="F8788">
            <v>45951</v>
          </cell>
          <cell r="G8788" t="str">
            <v>（中铁八局康新高速TJ4-1标）四川省甘孜州康定市新都桥镇超限载检测站</v>
          </cell>
          <cell r="H8788" t="str">
            <v>刘俊</v>
          </cell>
          <cell r="I8788">
            <v>18587764925</v>
          </cell>
        </row>
        <row r="8789">
          <cell r="A8789" t="str">
            <v>德胜恒嘉</v>
          </cell>
          <cell r="B8789" t="str">
            <v>螺纹钢</v>
          </cell>
          <cell r="C8789" t="str">
            <v>HRB400EФ20*12m</v>
          </cell>
          <cell r="D8789" t="str">
            <v>吨</v>
          </cell>
          <cell r="E8789">
            <v>35</v>
          </cell>
          <cell r="F8789">
            <v>45951</v>
          </cell>
          <cell r="G8789" t="str">
            <v>（中铁八局康新高速TJ4-1标）四川省甘孜州康定市新都桥镇超限载检测站</v>
          </cell>
          <cell r="H8789" t="str">
            <v>刘俊</v>
          </cell>
          <cell r="I8789">
            <v>18587764925</v>
          </cell>
        </row>
        <row r="8790">
          <cell r="A8790" t="str">
            <v>德胜恒嘉</v>
          </cell>
          <cell r="B8790" t="str">
            <v>螺纹钢</v>
          </cell>
          <cell r="C8790" t="str">
            <v>HRB400EФ28*12m</v>
          </cell>
          <cell r="D8790" t="str">
            <v>吨</v>
          </cell>
          <cell r="E8790">
            <v>70</v>
          </cell>
          <cell r="F8790">
            <v>45951</v>
          </cell>
          <cell r="G8790" t="str">
            <v>（中铁八局康新高速TJ4-1标）四川省甘孜州康定市新都桥镇超限载检测站</v>
          </cell>
          <cell r="H8790" t="str">
            <v>刘俊</v>
          </cell>
          <cell r="I8790">
            <v>18587764925</v>
          </cell>
        </row>
        <row r="8791">
          <cell r="A8791" t="str">
            <v>德胜恒嘉</v>
          </cell>
          <cell r="B8791" t="str">
            <v>螺纹钢</v>
          </cell>
          <cell r="C8791" t="str">
            <v>HRB500EФ22*9m</v>
          </cell>
          <cell r="D8791" t="str">
            <v>吨</v>
          </cell>
          <cell r="E8791">
            <v>70</v>
          </cell>
          <cell r="F8791">
            <v>45951</v>
          </cell>
          <cell r="G8791" t="str">
            <v>（中铁八局康新高速TJ4-1标）四川省甘孜州康定市新都桥镇超限载检测站</v>
          </cell>
          <cell r="H8791" t="str">
            <v>刘俊</v>
          </cell>
          <cell r="I8791">
            <v>18587764925</v>
          </cell>
        </row>
        <row r="8792">
          <cell r="A8792" t="str">
            <v>泸钢</v>
          </cell>
          <cell r="B8792" t="str">
            <v>高线</v>
          </cell>
          <cell r="C8792" t="str">
            <v>HPB300 Φ8</v>
          </cell>
          <cell r="D8792" t="str">
            <v>吨</v>
          </cell>
          <cell r="E8792">
            <v>2.5</v>
          </cell>
          <cell r="F8792">
            <v>45951</v>
          </cell>
          <cell r="G8792" t="str">
            <v>(五冶钢构龙泉东洪片区70亩住宅、商业及配套工程项目三标段)成都市龙泉驿外东洪路地铁2号线惠王陵地铁C口</v>
          </cell>
          <cell r="H8792" t="str">
            <v>蒋嗣伟</v>
          </cell>
          <cell r="I8792">
            <v>15014331252</v>
          </cell>
        </row>
        <row r="8793">
          <cell r="A8793" t="str">
            <v>泸钢</v>
          </cell>
          <cell r="B8793" t="str">
            <v>盘螺</v>
          </cell>
          <cell r="C8793" t="str">
            <v>HRB400E Φ10</v>
          </cell>
          <cell r="D8793" t="str">
            <v>吨</v>
          </cell>
          <cell r="E8793">
            <v>15</v>
          </cell>
          <cell r="F8793">
            <v>45951</v>
          </cell>
          <cell r="G8793" t="str">
            <v>(五冶钢构龙泉东洪片区70亩住宅、商业及配套工程项目三标段)成都市龙泉驿外东洪路地铁2号线惠王陵地铁C口</v>
          </cell>
          <cell r="H8793" t="str">
            <v>蒋嗣伟</v>
          </cell>
          <cell r="I8793">
            <v>15014331252</v>
          </cell>
        </row>
        <row r="8794">
          <cell r="A8794" t="str">
            <v>泸钢</v>
          </cell>
          <cell r="B8794" t="str">
            <v>盘螺</v>
          </cell>
          <cell r="C8794" t="str">
            <v>HRB400E Φ6</v>
          </cell>
          <cell r="D8794" t="str">
            <v>吨</v>
          </cell>
          <cell r="E8794">
            <v>5</v>
          </cell>
          <cell r="F8794">
            <v>45951</v>
          </cell>
          <cell r="G8794" t="str">
            <v>(五冶钢构龙泉东洪片区70亩住宅、商业及配套工程项目三标段)成都市龙泉驿外东洪路地铁2号线惠王陵地铁C口</v>
          </cell>
          <cell r="H8794" t="str">
            <v>蒋嗣伟</v>
          </cell>
          <cell r="I8794">
            <v>15014331252</v>
          </cell>
        </row>
        <row r="8795">
          <cell r="A8795" t="str">
            <v>泸钢</v>
          </cell>
          <cell r="B8795" t="str">
            <v>盘螺</v>
          </cell>
          <cell r="C8795" t="str">
            <v>HRB400E Φ8</v>
          </cell>
          <cell r="D8795" t="str">
            <v>吨</v>
          </cell>
          <cell r="E8795">
            <v>10</v>
          </cell>
          <cell r="F8795">
            <v>45951</v>
          </cell>
          <cell r="G8795" t="str">
            <v>(五冶钢构龙泉东洪片区70亩住宅、商业及配套工程项目三标段)成都市龙泉驿外东洪路地铁2号线惠王陵地铁C口</v>
          </cell>
          <cell r="H8795" t="str">
            <v>蒋嗣伟</v>
          </cell>
          <cell r="I8795">
            <v>15014331252</v>
          </cell>
        </row>
        <row r="8796">
          <cell r="A8796" t="str">
            <v>德胜恒嘉</v>
          </cell>
          <cell r="B8796" t="str">
            <v>螺纹钢</v>
          </cell>
          <cell r="C8796" t="str">
            <v>HRB400EФ25，12m</v>
          </cell>
          <cell r="D8796" t="str">
            <v>吨</v>
          </cell>
          <cell r="E8796">
            <v>35</v>
          </cell>
          <cell r="F8796">
            <v>45952</v>
          </cell>
          <cell r="G8796" t="str">
            <v>（中铁十局-资乐高速4标）四川省眉山市仁寿县彰加镇促进村中铁十局资乐高速1#钢筋场</v>
          </cell>
          <cell r="H8796" t="str">
            <v>杨飞</v>
          </cell>
          <cell r="I8796">
            <v>15667998777</v>
          </cell>
        </row>
        <row r="8797">
          <cell r="A8797" t="str">
            <v>德胜恒嘉</v>
          </cell>
          <cell r="B8797" t="str">
            <v>螺纹钢</v>
          </cell>
          <cell r="C8797" t="str">
            <v>HRB400EФ32，12m</v>
          </cell>
          <cell r="D8797" t="str">
            <v>吨</v>
          </cell>
          <cell r="E8797">
            <v>52</v>
          </cell>
          <cell r="F8797">
            <v>45952</v>
          </cell>
          <cell r="G8797" t="str">
            <v>（中铁十局-资乐高速4标）四川省眉山市仁寿县彰加镇促进村中铁十局资乐高速1#钢筋场</v>
          </cell>
          <cell r="H8797" t="str">
            <v>杨飞</v>
          </cell>
          <cell r="I8797">
            <v>15667998777</v>
          </cell>
        </row>
        <row r="8798">
          <cell r="A8798" t="str">
            <v>德胜恒嘉</v>
          </cell>
          <cell r="B8798" t="str">
            <v>螺纹钢</v>
          </cell>
          <cell r="C8798" t="str">
            <v>HRB400EФ28，9m</v>
          </cell>
          <cell r="D8798" t="str">
            <v>吨</v>
          </cell>
          <cell r="E8798">
            <v>18</v>
          </cell>
          <cell r="F8798">
            <v>45952</v>
          </cell>
          <cell r="G8798" t="str">
            <v>（中铁十局-资乐高速4标）四川省眉山市仁寿县彰加镇促进村中铁十局资乐高速1#钢筋场</v>
          </cell>
          <cell r="H8798" t="str">
            <v>杨飞</v>
          </cell>
          <cell r="I8798">
            <v>15667998777</v>
          </cell>
        </row>
        <row r="8799">
          <cell r="A8799" t="str">
            <v>德胜恒嘉</v>
          </cell>
          <cell r="B8799" t="str">
            <v>螺纹钢</v>
          </cell>
          <cell r="C8799" t="str">
            <v>HRB400EФ14，9m</v>
          </cell>
          <cell r="D8799" t="str">
            <v>吨</v>
          </cell>
          <cell r="E8799">
            <v>35</v>
          </cell>
          <cell r="F8799">
            <v>45952</v>
          </cell>
          <cell r="G8799" t="str">
            <v>（中铁广州局-资乐高速5标）四川省乐山市井研县希望大道116号5队钢筋场</v>
          </cell>
          <cell r="H8799" t="str">
            <v>廖俊杰</v>
          </cell>
          <cell r="I8799">
            <v>15775100965</v>
          </cell>
        </row>
        <row r="8800">
          <cell r="A8800" t="str">
            <v>德胜恒嘉</v>
          </cell>
          <cell r="B8800" t="str">
            <v>螺纹钢</v>
          </cell>
          <cell r="C8800" t="str">
            <v>HRB400EФ25，12m</v>
          </cell>
          <cell r="D8800" t="str">
            <v>吨</v>
          </cell>
          <cell r="E8800">
            <v>70</v>
          </cell>
          <cell r="F8800">
            <v>45952</v>
          </cell>
          <cell r="G8800" t="str">
            <v>（中铁广州局-资乐高速5标）四川省乐山市井研县希望大道116号2号梁场</v>
          </cell>
          <cell r="H8800" t="str">
            <v>廖俊杰</v>
          </cell>
          <cell r="I8800">
            <v>15775100965</v>
          </cell>
        </row>
        <row r="8801">
          <cell r="A8801" t="str">
            <v>德胜恒嘉</v>
          </cell>
          <cell r="B8801" t="str">
            <v>螺纹钢</v>
          </cell>
          <cell r="C8801" t="str">
            <v>HRB400EФ14，9m</v>
          </cell>
          <cell r="D8801" t="str">
            <v>吨</v>
          </cell>
          <cell r="E8801">
            <v>11</v>
          </cell>
          <cell r="F8801">
            <v>45952</v>
          </cell>
          <cell r="G8801" t="str">
            <v>（五局新津tod项目）成都市新津区旭辉天府未来城南(华金路南)</v>
          </cell>
          <cell r="H8801" t="str">
            <v>李霜</v>
          </cell>
          <cell r="I8801">
            <v>18785086540</v>
          </cell>
        </row>
        <row r="8802">
          <cell r="A8802" t="str">
            <v>德胜恒嘉</v>
          </cell>
          <cell r="B8802" t="str">
            <v>螺纹钢</v>
          </cell>
          <cell r="C8802" t="str">
            <v>HRB400EФ16，9m</v>
          </cell>
          <cell r="D8802" t="str">
            <v>吨</v>
          </cell>
          <cell r="E8802">
            <v>14</v>
          </cell>
          <cell r="F8802">
            <v>45952</v>
          </cell>
          <cell r="G8802" t="str">
            <v>（五局新津tod项目）成都市新津区旭辉天府未来城南(华金路南)</v>
          </cell>
          <cell r="H8802" t="str">
            <v>李霜</v>
          </cell>
          <cell r="I8802">
            <v>18785086540</v>
          </cell>
        </row>
        <row r="8803">
          <cell r="A8803" t="str">
            <v>德胜恒嘉</v>
          </cell>
          <cell r="B8803" t="str">
            <v>螺纹钢</v>
          </cell>
          <cell r="C8803" t="str">
            <v>HRB400EФ20，9m</v>
          </cell>
          <cell r="D8803" t="str">
            <v>吨</v>
          </cell>
          <cell r="E8803">
            <v>8</v>
          </cell>
          <cell r="F8803">
            <v>45952</v>
          </cell>
          <cell r="G8803" t="str">
            <v>（五局新津tod项目）成都市新津区旭辉天府未来城南(华金路南)</v>
          </cell>
          <cell r="H8803" t="str">
            <v>李霜</v>
          </cell>
          <cell r="I8803">
            <v>18785086540</v>
          </cell>
        </row>
        <row r="8804">
          <cell r="A8804" t="str">
            <v>德胜恒嘉</v>
          </cell>
          <cell r="B8804" t="str">
            <v>螺纹钢</v>
          </cell>
          <cell r="C8804" t="str">
            <v>HRB400EФ12，9m</v>
          </cell>
          <cell r="D8804" t="str">
            <v>吨</v>
          </cell>
          <cell r="E8804">
            <v>24</v>
          </cell>
          <cell r="F8804">
            <v>45952</v>
          </cell>
          <cell r="G8804" t="str">
            <v>（五局新津tod项目）成都市新津区旭辉天府未来城南(华金路南)</v>
          </cell>
          <cell r="H8804" t="str">
            <v>李霜</v>
          </cell>
          <cell r="I8804">
            <v>18785086540</v>
          </cell>
        </row>
        <row r="8805">
          <cell r="A8805" t="str">
            <v>德胜恒嘉</v>
          </cell>
          <cell r="B8805" t="str">
            <v>螺纹钢</v>
          </cell>
          <cell r="C8805" t="str">
            <v>HRB400EФ18，9m</v>
          </cell>
          <cell r="D8805" t="str">
            <v>吨</v>
          </cell>
          <cell r="E8805">
            <v>10</v>
          </cell>
          <cell r="F8805">
            <v>45952</v>
          </cell>
          <cell r="G8805" t="str">
            <v>（五局新津tod项目）成都市新津区旭辉天府未来城南(华金路南)</v>
          </cell>
          <cell r="H8805" t="str">
            <v>李霜</v>
          </cell>
          <cell r="I8805">
            <v>18785086540</v>
          </cell>
        </row>
        <row r="8806">
          <cell r="A8806" t="str">
            <v>德胜</v>
          </cell>
          <cell r="B8806" t="str">
            <v>螺纹钢</v>
          </cell>
          <cell r="C8806" t="str">
            <v>HRB400EФ18*9m</v>
          </cell>
          <cell r="D8806" t="str">
            <v>吨</v>
          </cell>
          <cell r="E8806">
            <v>7</v>
          </cell>
          <cell r="F8806">
            <v>45952</v>
          </cell>
          <cell r="G8806" t="str">
            <v>（成铁西物-地铁5号线项目）成都市武侯区天府一街与昆华路交叉口（提前联系项目准备吊车）</v>
          </cell>
          <cell r="H8806" t="str">
            <v>黄永福</v>
          </cell>
          <cell r="I8806" t="str">
            <v>15982823571</v>
          </cell>
        </row>
        <row r="8807">
          <cell r="A8807" t="str">
            <v>德胜</v>
          </cell>
          <cell r="B8807" t="str">
            <v>螺纹钢</v>
          </cell>
          <cell r="C8807" t="str">
            <v>HRB400EФ28*9m</v>
          </cell>
          <cell r="D8807" t="str">
            <v>吨</v>
          </cell>
          <cell r="E8807">
            <v>133</v>
          </cell>
          <cell r="F8807">
            <v>45952</v>
          </cell>
          <cell r="G8807" t="str">
            <v>（成铁西物-地铁5号线项目）成都市武侯区天府一街与昆华路交叉口（提前联系项目准备吊车）</v>
          </cell>
          <cell r="H8807" t="str">
            <v>黄永福</v>
          </cell>
          <cell r="I8807" t="str">
            <v>15982823571</v>
          </cell>
        </row>
        <row r="8808">
          <cell r="A8808" t="str">
            <v>润耀</v>
          </cell>
          <cell r="B8808" t="str">
            <v>盘螺</v>
          </cell>
          <cell r="C8808" t="str">
            <v>HRB400EФ8</v>
          </cell>
          <cell r="D8808" t="str">
            <v>吨</v>
          </cell>
          <cell r="E8808">
            <v>35</v>
          </cell>
          <cell r="F8808">
            <v>45952</v>
          </cell>
          <cell r="G8808" t="str">
            <v>（五局新津tod项目）成都市新津区旭辉天府未来城南(华金路南)</v>
          </cell>
          <cell r="H8808" t="str">
            <v>李霜</v>
          </cell>
          <cell r="I8808">
            <v>18785086540</v>
          </cell>
        </row>
        <row r="8809">
          <cell r="A8809" t="str">
            <v>润耀</v>
          </cell>
          <cell r="B8809" t="str">
            <v>螺纹钢</v>
          </cell>
          <cell r="C8809" t="str">
            <v>HRB400EФ28，12m</v>
          </cell>
          <cell r="D8809" t="str">
            <v>吨</v>
          </cell>
          <cell r="E8809">
            <v>70</v>
          </cell>
          <cell r="F8809">
            <v>45952</v>
          </cell>
          <cell r="G8809" t="str">
            <v>（中铁广州局-资乐高速5标）四川省乐山市井研县希望大道116号2号梁场</v>
          </cell>
          <cell r="H8809" t="str">
            <v>廖俊杰</v>
          </cell>
          <cell r="I8809">
            <v>15775100965</v>
          </cell>
        </row>
        <row r="8810">
          <cell r="A8810" t="str">
            <v>润耀</v>
          </cell>
          <cell r="B8810" t="str">
            <v>螺纹钢</v>
          </cell>
          <cell r="C8810" t="str">
            <v>HRB400EФ28，12m</v>
          </cell>
          <cell r="D8810" t="str">
            <v>吨</v>
          </cell>
          <cell r="E8810">
            <v>35</v>
          </cell>
          <cell r="F8810">
            <v>45952</v>
          </cell>
          <cell r="G8810" t="str">
            <v>（中铁广州局-资乐高速5标）四川省乐山市井研县希望大道116号4队钢筋场</v>
          </cell>
          <cell r="H8810" t="str">
            <v>廖俊杰</v>
          </cell>
          <cell r="I8810">
            <v>15775100965</v>
          </cell>
        </row>
        <row r="8811">
          <cell r="A8811" t="str">
            <v>泸钢</v>
          </cell>
          <cell r="B8811" t="str">
            <v>高线</v>
          </cell>
          <cell r="C8811" t="str">
            <v>HPB300 Φ6</v>
          </cell>
          <cell r="D8811" t="str">
            <v>吨</v>
          </cell>
          <cell r="E8811">
            <v>2</v>
          </cell>
          <cell r="F8811">
            <v>45952</v>
          </cell>
          <cell r="G8811" t="str">
            <v>(五冶建设空港兴城怡心街道83亩项目)成都市双流区怡心街道高峰社区一组剑和路一段空港兴城怡心街道83亩项目中国五冶项目部</v>
          </cell>
          <cell r="H8811" t="str">
            <v>王刚</v>
          </cell>
          <cell r="I8811">
            <v>15881190525</v>
          </cell>
        </row>
        <row r="8812">
          <cell r="A8812" t="str">
            <v>泸钢</v>
          </cell>
          <cell r="B8812" t="str">
            <v>盘螺</v>
          </cell>
          <cell r="C8812" t="str">
            <v>HRB400E Φ6</v>
          </cell>
          <cell r="D8812" t="str">
            <v>吨</v>
          </cell>
          <cell r="E8812">
            <v>2</v>
          </cell>
          <cell r="F8812">
            <v>45952</v>
          </cell>
          <cell r="G8812" t="str">
            <v>(五冶建设空港兴城怡心街道83亩项目)成都市双流区怡心街道高峰社区一组剑和路一段空港兴城怡心街道83亩项目中国五冶项目部</v>
          </cell>
          <cell r="H8812" t="str">
            <v>王刚</v>
          </cell>
          <cell r="I8812">
            <v>15881190525</v>
          </cell>
        </row>
        <row r="8813">
          <cell r="A8813" t="str">
            <v>泸钢</v>
          </cell>
          <cell r="B8813" t="str">
            <v>盘螺</v>
          </cell>
          <cell r="C8813" t="str">
            <v>HRB400E Φ8</v>
          </cell>
          <cell r="D8813" t="str">
            <v>吨</v>
          </cell>
          <cell r="E8813">
            <v>12</v>
          </cell>
          <cell r="F8813">
            <v>45952</v>
          </cell>
          <cell r="G8813" t="str">
            <v>(五冶建设空港兴城怡心街道83亩项目)成都市双流区怡心街道高峰社区一组剑和路一段空港兴城怡心街道83亩项目中国五冶项目部</v>
          </cell>
          <cell r="H8813" t="str">
            <v>王刚</v>
          </cell>
          <cell r="I8813">
            <v>15881190525</v>
          </cell>
        </row>
        <row r="8814">
          <cell r="A8814" t="str">
            <v>泸钢</v>
          </cell>
          <cell r="B8814" t="str">
            <v>盘螺</v>
          </cell>
          <cell r="C8814" t="str">
            <v>HRB400E Φ10</v>
          </cell>
          <cell r="D8814" t="str">
            <v>吨</v>
          </cell>
          <cell r="E8814">
            <v>8</v>
          </cell>
          <cell r="F8814">
            <v>45952</v>
          </cell>
          <cell r="G8814" t="str">
            <v>(五冶建设空港兴城怡心街道83亩项目)成都市双流区怡心街道高峰社区一组剑和路一段空港兴城怡心街道83亩项目中国五冶项目部</v>
          </cell>
          <cell r="H8814" t="str">
            <v>王刚</v>
          </cell>
          <cell r="I8814">
            <v>15881190525</v>
          </cell>
        </row>
        <row r="8815">
          <cell r="A8815" t="str">
            <v>泸钢</v>
          </cell>
          <cell r="B8815" t="str">
            <v>螺纹钢</v>
          </cell>
          <cell r="C8815" t="str">
            <v>HRB400E Φ16 9m</v>
          </cell>
          <cell r="D8815" t="str">
            <v>吨</v>
          </cell>
          <cell r="E8815">
            <v>4</v>
          </cell>
          <cell r="F8815">
            <v>45952</v>
          </cell>
          <cell r="G8815" t="str">
            <v>(五冶建设空港兴城怡心街道83亩项目)成都市双流区怡心街道高峰社区一组剑和路一段空港兴城怡心街道83亩项目中国五冶项目部</v>
          </cell>
          <cell r="H8815" t="str">
            <v>王刚</v>
          </cell>
          <cell r="I8815">
            <v>15881190525</v>
          </cell>
        </row>
        <row r="8816">
          <cell r="A8816" t="str">
            <v>泸钢</v>
          </cell>
          <cell r="B8816" t="str">
            <v>螺纹钢</v>
          </cell>
          <cell r="C8816" t="str">
            <v>HRB400E Φ20 9m</v>
          </cell>
          <cell r="D8816" t="str">
            <v>吨</v>
          </cell>
          <cell r="E8816">
            <v>10</v>
          </cell>
          <cell r="F8816">
            <v>45952</v>
          </cell>
          <cell r="G8816" t="str">
            <v>(五冶建设空港兴城怡心街道83亩项目)成都市双流区怡心街道高峰社区一组剑和路一段空港兴城怡心街道83亩项目中国五冶项目部</v>
          </cell>
          <cell r="H8816" t="str">
            <v>王刚</v>
          </cell>
          <cell r="I8816">
            <v>15881190525</v>
          </cell>
        </row>
        <row r="8817">
          <cell r="A8817" t="str">
            <v>泸钢</v>
          </cell>
          <cell r="B8817" t="str">
            <v>盘螺</v>
          </cell>
          <cell r="C8817" t="str">
            <v>HRB400E Φ6</v>
          </cell>
          <cell r="D8817" t="str">
            <v>吨</v>
          </cell>
          <cell r="E8817">
            <v>2</v>
          </cell>
          <cell r="F8817">
            <v>45952</v>
          </cell>
          <cell r="G8817" t="str">
            <v>(五冶建设龙泉驿一医院配套建设工程)成都市龙泉驿区董朗路69号龙泉驿一医院5号门</v>
          </cell>
          <cell r="H8817" t="str">
            <v>孙敏</v>
          </cell>
          <cell r="I8817">
            <v>13617695006</v>
          </cell>
        </row>
        <row r="8818">
          <cell r="A8818" t="str">
            <v>泸钢</v>
          </cell>
          <cell r="B8818" t="str">
            <v>盘螺</v>
          </cell>
          <cell r="C8818" t="str">
            <v>HRB400E Φ8</v>
          </cell>
          <cell r="D8818" t="str">
            <v>吨</v>
          </cell>
          <cell r="E8818">
            <v>16</v>
          </cell>
          <cell r="F8818">
            <v>45952</v>
          </cell>
          <cell r="G8818" t="str">
            <v>(五冶建设龙泉驿一医院配套建设工程)成都市龙泉驿区董朗路69号龙泉驿一医院5号门</v>
          </cell>
          <cell r="H8818" t="str">
            <v>孙敏</v>
          </cell>
          <cell r="I8818">
            <v>13617695006</v>
          </cell>
        </row>
        <row r="8819">
          <cell r="A8819" t="str">
            <v>泸钢</v>
          </cell>
          <cell r="B8819" t="str">
            <v>盘螺</v>
          </cell>
          <cell r="C8819" t="str">
            <v>HRB400E Φ10</v>
          </cell>
          <cell r="D8819" t="str">
            <v>吨</v>
          </cell>
          <cell r="E8819">
            <v>25.5</v>
          </cell>
          <cell r="F8819">
            <v>45952</v>
          </cell>
          <cell r="G8819" t="str">
            <v>(五冶建设龙泉驿一医院配套建设工程)成都市龙泉驿区董朗路69号龙泉驿一医院5号门</v>
          </cell>
          <cell r="H8819" t="str">
            <v>孙敏</v>
          </cell>
          <cell r="I8819">
            <v>13617695006</v>
          </cell>
        </row>
        <row r="8820">
          <cell r="A8820" t="str">
            <v>泸钢</v>
          </cell>
          <cell r="B8820" t="str">
            <v>盘螺</v>
          </cell>
          <cell r="C8820" t="str">
            <v>HRB400E Φ12</v>
          </cell>
          <cell r="D8820" t="str">
            <v>吨</v>
          </cell>
          <cell r="E8820">
            <v>30</v>
          </cell>
          <cell r="F8820">
            <v>45952</v>
          </cell>
          <cell r="G8820" t="str">
            <v>(五冶建设龙泉驿一医院配套建设工程)成都市龙泉驿区董朗路69号龙泉驿一医院5号门</v>
          </cell>
          <cell r="H8820" t="str">
            <v>孙敏</v>
          </cell>
          <cell r="I8820">
            <v>13617695006</v>
          </cell>
        </row>
        <row r="8821">
          <cell r="A8821" t="str">
            <v>泸钢</v>
          </cell>
          <cell r="B8821" t="str">
            <v>盘螺</v>
          </cell>
          <cell r="C8821" t="str">
            <v>HRB400E Φ10</v>
          </cell>
          <cell r="D8821" t="str">
            <v>吨</v>
          </cell>
          <cell r="E8821">
            <v>22</v>
          </cell>
          <cell r="F8821">
            <v>45952</v>
          </cell>
          <cell r="G8821" t="str">
            <v>(五冶建设成都盐道街中学初中部改扩建工程-一标)四川省成都市锦江区春熙路街道盐道街4号（盐道街中学初中部）</v>
          </cell>
          <cell r="H8821" t="str">
            <v>谢鑫</v>
          </cell>
          <cell r="I8821">
            <v>18228465067</v>
          </cell>
        </row>
        <row r="8822">
          <cell r="A8822" t="str">
            <v>泸钢</v>
          </cell>
          <cell r="B8822" t="str">
            <v>盘螺</v>
          </cell>
          <cell r="C8822" t="str">
            <v>HRB400E Φ12</v>
          </cell>
          <cell r="D8822" t="str">
            <v>吨</v>
          </cell>
          <cell r="E8822">
            <v>10</v>
          </cell>
          <cell r="F8822">
            <v>45952</v>
          </cell>
          <cell r="G8822" t="str">
            <v>(五冶建设成都盐道街中学初中部改扩建工程-一标)四川省成都市锦江区春熙路街道盐道街4号（盐道街中学初中部）</v>
          </cell>
          <cell r="H8822" t="str">
            <v>谢鑫</v>
          </cell>
          <cell r="I8822">
            <v>18228465067</v>
          </cell>
        </row>
        <row r="8823">
          <cell r="A8823" t="str">
            <v>泸钢</v>
          </cell>
          <cell r="B8823" t="str">
            <v>螺纹钢</v>
          </cell>
          <cell r="C8823" t="str">
            <v>HRB400E Φ16 9m</v>
          </cell>
          <cell r="D8823" t="str">
            <v>吨</v>
          </cell>
          <cell r="E8823">
            <v>2.5</v>
          </cell>
          <cell r="F8823">
            <v>45952</v>
          </cell>
          <cell r="G8823" t="str">
            <v>(五冶建设成都盐道街中学初中部改扩建工程-一标)四川省成都市锦江区春熙路街道盐道街4号（盐道街中学初中部）</v>
          </cell>
          <cell r="H8823" t="str">
            <v>谢鑫</v>
          </cell>
          <cell r="I8823">
            <v>18228465067</v>
          </cell>
        </row>
        <row r="8824">
          <cell r="A8824" t="str">
            <v>泸钢</v>
          </cell>
          <cell r="B8824" t="str">
            <v>螺纹钢</v>
          </cell>
          <cell r="C8824" t="str">
            <v>HRB400E Φ14 9m</v>
          </cell>
          <cell r="D8824" t="str">
            <v>吨</v>
          </cell>
          <cell r="E8824">
            <v>6</v>
          </cell>
          <cell r="F8824">
            <v>45952</v>
          </cell>
          <cell r="G8824" t="str">
            <v>(五冶建设扩建艺体中学二期工程)四川省成都市双流区光荣路成都艺体中学南200米</v>
          </cell>
          <cell r="H8824" t="str">
            <v>谢序强</v>
          </cell>
          <cell r="I8824">
            <v>13458588232</v>
          </cell>
        </row>
        <row r="8825">
          <cell r="A8825" t="str">
            <v>泸钢</v>
          </cell>
          <cell r="B8825" t="str">
            <v>螺纹钢</v>
          </cell>
          <cell r="C8825" t="str">
            <v>HRB500E Φ12</v>
          </cell>
          <cell r="D8825" t="str">
            <v>吨</v>
          </cell>
          <cell r="E8825">
            <v>6</v>
          </cell>
          <cell r="F8825">
            <v>45952</v>
          </cell>
          <cell r="G8825" t="str">
            <v>(五冶建设扩建艺体中学二期工程)四川省成都市双流区光荣路成都艺体中学南200米</v>
          </cell>
          <cell r="H8825" t="str">
            <v>谢序强</v>
          </cell>
          <cell r="I8825">
            <v>13458588232</v>
          </cell>
        </row>
        <row r="8826">
          <cell r="A8826" t="str">
            <v>泸钢</v>
          </cell>
          <cell r="B8826" t="str">
            <v>螺纹钢</v>
          </cell>
          <cell r="C8826" t="str">
            <v>HRB500E Φ14</v>
          </cell>
          <cell r="D8826" t="str">
            <v>吨</v>
          </cell>
          <cell r="E8826">
            <v>8</v>
          </cell>
          <cell r="F8826">
            <v>45952</v>
          </cell>
          <cell r="G8826" t="str">
            <v>(五冶建设扩建艺体中学二期工程)四川省成都市双流区光荣路成都艺体中学南200米</v>
          </cell>
          <cell r="H8826" t="str">
            <v>谢序强</v>
          </cell>
          <cell r="I8826">
            <v>13458588232</v>
          </cell>
        </row>
        <row r="8827">
          <cell r="A8827" t="str">
            <v>泸钢</v>
          </cell>
          <cell r="B8827" t="str">
            <v>螺纹钢</v>
          </cell>
          <cell r="C8827" t="str">
            <v>HRB500E Φ16</v>
          </cell>
          <cell r="D8827" t="str">
            <v>吨</v>
          </cell>
          <cell r="E8827">
            <v>8</v>
          </cell>
          <cell r="F8827">
            <v>45952</v>
          </cell>
          <cell r="G8827" t="str">
            <v>(五冶建设扩建艺体中学二期工程)四川省成都市双流区光荣路成都艺体中学南200米</v>
          </cell>
          <cell r="H8827" t="str">
            <v>谢序强</v>
          </cell>
          <cell r="I8827">
            <v>13458588232</v>
          </cell>
        </row>
        <row r="8828">
          <cell r="A8828" t="str">
            <v>泸钢</v>
          </cell>
          <cell r="B8828" t="str">
            <v>螺纹钢</v>
          </cell>
          <cell r="C8828" t="str">
            <v>HRB500E Φ18</v>
          </cell>
          <cell r="D8828" t="str">
            <v>吨</v>
          </cell>
          <cell r="E8828">
            <v>3</v>
          </cell>
          <cell r="F8828">
            <v>45952</v>
          </cell>
          <cell r="G8828" t="str">
            <v>(五冶建设扩建艺体中学二期工程)四川省成都市双流区光荣路成都艺体中学南200米</v>
          </cell>
          <cell r="H8828" t="str">
            <v>谢序强</v>
          </cell>
          <cell r="I8828">
            <v>13458588232</v>
          </cell>
        </row>
        <row r="8829">
          <cell r="A8829" t="str">
            <v>泸钢</v>
          </cell>
          <cell r="B8829" t="str">
            <v>螺纹钢</v>
          </cell>
          <cell r="C8829" t="str">
            <v>HRB500E Φ20</v>
          </cell>
          <cell r="D8829" t="str">
            <v>吨</v>
          </cell>
          <cell r="E8829">
            <v>3</v>
          </cell>
          <cell r="F8829">
            <v>45952</v>
          </cell>
          <cell r="G8829" t="str">
            <v>(五冶建设扩建艺体中学二期工程)四川省成都市双流区光荣路成都艺体中学南200米</v>
          </cell>
          <cell r="H8829" t="str">
            <v>谢序强</v>
          </cell>
          <cell r="I8829">
            <v>13458588232</v>
          </cell>
        </row>
        <row r="8830">
          <cell r="A8830" t="str">
            <v>泸钢</v>
          </cell>
          <cell r="B8830" t="str">
            <v>螺纹钢</v>
          </cell>
          <cell r="C8830" t="str">
            <v>HRB500E Φ22</v>
          </cell>
          <cell r="D8830" t="str">
            <v>吨</v>
          </cell>
          <cell r="E8830">
            <v>11</v>
          </cell>
          <cell r="F8830">
            <v>45952</v>
          </cell>
          <cell r="G8830" t="str">
            <v>(五冶建设扩建艺体中学二期工程)四川省成都市双流区光荣路成都艺体中学南200米</v>
          </cell>
          <cell r="H8830" t="str">
            <v>谢序强</v>
          </cell>
          <cell r="I8830">
            <v>13458588232</v>
          </cell>
        </row>
        <row r="8831">
          <cell r="A8831" t="str">
            <v>泸钢</v>
          </cell>
          <cell r="B8831" t="str">
            <v>螺纹钢</v>
          </cell>
          <cell r="C8831" t="str">
            <v>HRB500E Φ25</v>
          </cell>
          <cell r="D8831" t="str">
            <v>吨</v>
          </cell>
          <cell r="E8831">
            <v>46</v>
          </cell>
          <cell r="F8831">
            <v>45952</v>
          </cell>
          <cell r="G8831" t="str">
            <v>(五冶建设扩建艺体中学二期工程)四川省成都市双流区光荣路成都艺体中学南200米</v>
          </cell>
          <cell r="H8831" t="str">
            <v>谢序强</v>
          </cell>
          <cell r="I8831">
            <v>13458588232</v>
          </cell>
        </row>
        <row r="8832">
          <cell r="A8832" t="str">
            <v>泸钢</v>
          </cell>
          <cell r="B8832" t="str">
            <v>螺纹钢</v>
          </cell>
          <cell r="C8832" t="str">
            <v>HRB500E Φ28</v>
          </cell>
          <cell r="D8832" t="str">
            <v>吨</v>
          </cell>
          <cell r="E8832">
            <v>8</v>
          </cell>
          <cell r="F8832">
            <v>45952</v>
          </cell>
          <cell r="G8832" t="str">
            <v>(五冶建设扩建艺体中学二期工程)四川省成都市双流区光荣路成都艺体中学南200米</v>
          </cell>
          <cell r="H8832" t="str">
            <v>谢序强</v>
          </cell>
          <cell r="I8832">
            <v>13458588232</v>
          </cell>
        </row>
        <row r="8833">
          <cell r="A8833" t="str">
            <v>泸钢</v>
          </cell>
          <cell r="B8833" t="str">
            <v>螺纹钢</v>
          </cell>
          <cell r="C8833" t="str">
            <v>HRB500E Φ32</v>
          </cell>
          <cell r="D8833" t="str">
            <v>吨</v>
          </cell>
          <cell r="E8833">
            <v>6</v>
          </cell>
          <cell r="F8833">
            <v>45952</v>
          </cell>
          <cell r="G8833" t="str">
            <v>(五冶建设扩建艺体中学二期工程)四川省成都市双流区光荣路成都艺体中学南200米</v>
          </cell>
          <cell r="H8833" t="str">
            <v>谢序强</v>
          </cell>
          <cell r="I8833">
            <v>13458588232</v>
          </cell>
        </row>
        <row r="8834">
          <cell r="A8834" t="str">
            <v>泸钢</v>
          </cell>
          <cell r="B8834" t="str">
            <v>盘螺</v>
          </cell>
          <cell r="C8834" t="str">
            <v>HRB400E Φ8</v>
          </cell>
          <cell r="D8834" t="str">
            <v>吨</v>
          </cell>
          <cell r="E8834">
            <v>35</v>
          </cell>
          <cell r="F8834">
            <v>45952</v>
          </cell>
          <cell r="G8834" t="str">
            <v>(五冶钢构龙泉东洪片区85亩住宅、商业及配套工程项目二标段)成都市龙泉驿外东洪路地铁2号线惠王陵地铁C口</v>
          </cell>
          <cell r="H8834" t="str">
            <v>李渊</v>
          </cell>
          <cell r="I8834">
            <v>18381013849</v>
          </cell>
        </row>
        <row r="8835">
          <cell r="A8835" t="str">
            <v>泸钢</v>
          </cell>
          <cell r="B8835" t="str">
            <v>螺纹钢</v>
          </cell>
          <cell r="C8835" t="str">
            <v>HRB400E Φ12 9m</v>
          </cell>
          <cell r="D8835" t="str">
            <v>吨</v>
          </cell>
          <cell r="E8835">
            <v>35</v>
          </cell>
          <cell r="F8835">
            <v>45952</v>
          </cell>
          <cell r="G8835" t="str">
            <v>(五冶钢构龙泉东洪片区85亩住宅、商业及配套工程项目二标段)成都市龙泉驿外东洪路地铁2号线惠王陵地铁C口</v>
          </cell>
          <cell r="H8835" t="str">
            <v>李渊</v>
          </cell>
          <cell r="I8835">
            <v>18381013849</v>
          </cell>
        </row>
        <row r="8836">
          <cell r="A8836" t="str">
            <v>泸钢</v>
          </cell>
          <cell r="B8836" t="str">
            <v>螺纹钢</v>
          </cell>
          <cell r="C8836" t="str">
            <v>HRB400E Φ16 9m</v>
          </cell>
          <cell r="D8836" t="str">
            <v>吨</v>
          </cell>
          <cell r="E8836">
            <v>20</v>
          </cell>
          <cell r="F8836">
            <v>45952</v>
          </cell>
          <cell r="G8836" t="str">
            <v>(五冶钢构龙泉东洪片区85亩住宅、商业及配套工程项目二标段)成都市龙泉驿外东洪路地铁2号线惠王陵地铁C口</v>
          </cell>
          <cell r="H8836" t="str">
            <v>李渊</v>
          </cell>
          <cell r="I8836">
            <v>18381013849</v>
          </cell>
        </row>
        <row r="8837">
          <cell r="A8837" t="str">
            <v>泸钢</v>
          </cell>
          <cell r="B8837" t="str">
            <v>螺纹钢</v>
          </cell>
          <cell r="C8837" t="str">
            <v>HRB400E Φ18 9m</v>
          </cell>
          <cell r="D8837" t="str">
            <v>吨</v>
          </cell>
          <cell r="E8837">
            <v>15</v>
          </cell>
          <cell r="F8837">
            <v>45952</v>
          </cell>
          <cell r="G8837" t="str">
            <v>(五冶钢构龙泉东洪片区85亩住宅、商业及配套工程项目二标段)成都市龙泉驿外东洪路地铁2号线惠王陵地铁C口</v>
          </cell>
          <cell r="H8837" t="str">
            <v>李渊</v>
          </cell>
          <cell r="I8837">
            <v>18381013849</v>
          </cell>
        </row>
        <row r="8838">
          <cell r="A8838" t="str">
            <v>泸钢</v>
          </cell>
          <cell r="B8838" t="str">
            <v>盘螺</v>
          </cell>
          <cell r="C8838" t="str">
            <v>HRB400E Φ10</v>
          </cell>
          <cell r="D8838" t="str">
            <v>吨</v>
          </cell>
          <cell r="E8838">
            <v>34</v>
          </cell>
          <cell r="F8838">
            <v>45952</v>
          </cell>
          <cell r="G8838" t="str">
            <v>(五冶钢构龙泉东洪片区85亩住宅、商业及配套工程项目三标段)成都市龙泉驿外东洪路地铁2号线惠王陵地铁C口</v>
          </cell>
          <cell r="H8838" t="str">
            <v>王军宝</v>
          </cell>
          <cell r="I8838">
            <v>13889142392</v>
          </cell>
        </row>
        <row r="8839">
          <cell r="A8839" t="str">
            <v>泸钢</v>
          </cell>
          <cell r="B8839" t="str">
            <v>盘螺</v>
          </cell>
          <cell r="C8839" t="str">
            <v>HRB400E Φ8</v>
          </cell>
          <cell r="D8839" t="str">
            <v>吨</v>
          </cell>
          <cell r="E8839">
            <v>34</v>
          </cell>
          <cell r="F8839">
            <v>45952</v>
          </cell>
          <cell r="G8839" t="str">
            <v>(五冶钢构龙泉东洪片区85亩住宅、商业及配套工程项目三标段)成都市龙泉驿外东洪路地铁2号线惠王陵地铁C口</v>
          </cell>
          <cell r="H8839" t="str">
            <v>王军宝</v>
          </cell>
          <cell r="I8839">
            <v>13889142392</v>
          </cell>
        </row>
        <row r="8840">
          <cell r="A8840" t="str">
            <v>泸钢</v>
          </cell>
          <cell r="B8840" t="str">
            <v>螺纹钢</v>
          </cell>
          <cell r="C8840" t="str">
            <v>HRB400E Φ14 9m</v>
          </cell>
          <cell r="D8840" t="str">
            <v>吨</v>
          </cell>
          <cell r="E8840">
            <v>50</v>
          </cell>
          <cell r="F8840">
            <v>45952</v>
          </cell>
          <cell r="G8840" t="str">
            <v>(五冶钢构龙泉东洪片区85亩住宅、商业及配套工程项目三标段)成都市龙泉驿外东洪路地铁2号线惠王陵地铁C口</v>
          </cell>
          <cell r="H8840" t="str">
            <v>王军宝</v>
          </cell>
          <cell r="I8840">
            <v>13889142392</v>
          </cell>
        </row>
        <row r="8841">
          <cell r="A8841" t="str">
            <v>泸钢</v>
          </cell>
          <cell r="B8841" t="str">
            <v>螺纹钢</v>
          </cell>
          <cell r="C8841" t="str">
            <v>HRB400E Φ16 9m</v>
          </cell>
          <cell r="D8841" t="str">
            <v>吨</v>
          </cell>
          <cell r="E8841">
            <v>10</v>
          </cell>
          <cell r="F8841">
            <v>45952</v>
          </cell>
          <cell r="G8841" t="str">
            <v>(五冶钢构龙泉东洪片区85亩住宅、商业及配套工程项目三标段)成都市龙泉驿外东洪路地铁2号线惠王陵地铁C口</v>
          </cell>
          <cell r="H8841" t="str">
            <v>王军宝</v>
          </cell>
          <cell r="I8841">
            <v>13889142392</v>
          </cell>
        </row>
        <row r="8842">
          <cell r="A8842" t="str">
            <v>泸钢</v>
          </cell>
          <cell r="B8842" t="str">
            <v>螺纹钢</v>
          </cell>
          <cell r="C8842" t="str">
            <v>HRB400E Φ18 9m</v>
          </cell>
          <cell r="D8842" t="str">
            <v>吨</v>
          </cell>
          <cell r="E8842">
            <v>4</v>
          </cell>
          <cell r="F8842">
            <v>45952</v>
          </cell>
          <cell r="G8842" t="str">
            <v>(五冶钢构龙泉东洪片区85亩住宅、商业及配套工程项目三标段)成都市龙泉驿外东洪路地铁2号线惠王陵地铁C口</v>
          </cell>
          <cell r="H8842" t="str">
            <v>王军宝</v>
          </cell>
          <cell r="I8842">
            <v>13889142392</v>
          </cell>
        </row>
        <row r="8843">
          <cell r="A8843" t="str">
            <v>泸钢</v>
          </cell>
          <cell r="B8843" t="str">
            <v>螺纹钢</v>
          </cell>
          <cell r="C8843" t="str">
            <v>HRB400E Φ20 9m</v>
          </cell>
          <cell r="D8843" t="str">
            <v>吨</v>
          </cell>
          <cell r="E8843">
            <v>8</v>
          </cell>
          <cell r="F8843">
            <v>45952</v>
          </cell>
          <cell r="G8843" t="str">
            <v>(五冶钢构龙泉东洪片区85亩住宅、商业及配套工程项目三标段)成都市龙泉驿外东洪路地铁2号线惠王陵地铁C口</v>
          </cell>
          <cell r="H8843" t="str">
            <v>王军宝</v>
          </cell>
          <cell r="I8843">
            <v>13889142392</v>
          </cell>
        </row>
        <row r="8844">
          <cell r="A8844" t="str">
            <v>泸钢</v>
          </cell>
          <cell r="B8844" t="str">
            <v>螺纹钢</v>
          </cell>
          <cell r="C8844" t="str">
            <v>HRB400E Φ22 9m</v>
          </cell>
          <cell r="D8844" t="str">
            <v>吨</v>
          </cell>
          <cell r="E8844">
            <v>2</v>
          </cell>
          <cell r="F8844">
            <v>45952</v>
          </cell>
          <cell r="G8844" t="str">
            <v>(五冶钢构龙泉东洪片区85亩住宅、商业及配套工程项目三标段)成都市龙泉驿外东洪路地铁2号线惠王陵地铁C口</v>
          </cell>
          <cell r="H8844" t="str">
            <v>王军宝</v>
          </cell>
          <cell r="I8844">
            <v>13889142392</v>
          </cell>
        </row>
        <row r="8845">
          <cell r="A8845" t="str">
            <v>泸钢</v>
          </cell>
          <cell r="B8845" t="str">
            <v>螺纹钢</v>
          </cell>
          <cell r="C8845" t="str">
            <v>HRB400E Φ25 9m</v>
          </cell>
          <cell r="D8845" t="str">
            <v>吨</v>
          </cell>
          <cell r="E8845">
            <v>6</v>
          </cell>
          <cell r="F8845">
            <v>45952</v>
          </cell>
          <cell r="G8845" t="str">
            <v>(五冶钢构龙泉东洪片区85亩住宅、商业及配套工程项目三标段)成都市龙泉驿外东洪路地铁2号线惠王陵地铁C口</v>
          </cell>
          <cell r="H8845" t="str">
            <v>王军宝</v>
          </cell>
          <cell r="I8845">
            <v>13889142392</v>
          </cell>
        </row>
        <row r="8846">
          <cell r="A8846" t="str">
            <v>泸钢</v>
          </cell>
          <cell r="B8846" t="str">
            <v>螺纹钢</v>
          </cell>
          <cell r="C8846" t="str">
            <v>HRB500E Φ12</v>
          </cell>
          <cell r="D8846" t="str">
            <v>吨</v>
          </cell>
          <cell r="E8846">
            <v>2</v>
          </cell>
          <cell r="F8846">
            <v>45952</v>
          </cell>
          <cell r="G8846" t="str">
            <v>(五冶钢构龙泉东洪片区85亩住宅、商业及配套工程项目三标段)成都市龙泉驿外东洪路地铁2号线惠王陵地铁C口</v>
          </cell>
          <cell r="H8846" t="str">
            <v>王军宝</v>
          </cell>
          <cell r="I8846">
            <v>13889142392</v>
          </cell>
        </row>
        <row r="8847">
          <cell r="A8847" t="str">
            <v>泸钢</v>
          </cell>
          <cell r="B8847" t="str">
            <v>螺纹钢</v>
          </cell>
          <cell r="C8847" t="str">
            <v>HRB500E Φ14</v>
          </cell>
          <cell r="D8847" t="str">
            <v>吨</v>
          </cell>
          <cell r="E8847">
            <v>2</v>
          </cell>
          <cell r="F8847">
            <v>45952</v>
          </cell>
          <cell r="G8847" t="str">
            <v>(五冶钢构龙泉东洪片区85亩住宅、商业及配套工程项目三标段)成都市龙泉驿外东洪路地铁2号线惠王陵地铁C口</v>
          </cell>
          <cell r="H8847" t="str">
            <v>王军宝</v>
          </cell>
          <cell r="I8847">
            <v>13889142392</v>
          </cell>
        </row>
        <row r="8848">
          <cell r="A8848" t="str">
            <v>泸钢</v>
          </cell>
          <cell r="B8848" t="str">
            <v>螺纹钢</v>
          </cell>
          <cell r="C8848" t="str">
            <v>HRB500E Φ16</v>
          </cell>
          <cell r="D8848" t="str">
            <v>吨</v>
          </cell>
          <cell r="E8848">
            <v>2</v>
          </cell>
          <cell r="F8848">
            <v>45952</v>
          </cell>
          <cell r="G8848" t="str">
            <v>(五冶钢构龙泉东洪片区85亩住宅、商业及配套工程项目三标段)成都市龙泉驿外东洪路地铁2号线惠王陵地铁C口</v>
          </cell>
          <cell r="H8848" t="str">
            <v>王军宝</v>
          </cell>
          <cell r="I8848">
            <v>13889142392</v>
          </cell>
        </row>
        <row r="8849">
          <cell r="A8849" t="str">
            <v>泸钢</v>
          </cell>
          <cell r="B8849" t="str">
            <v>螺纹钢</v>
          </cell>
          <cell r="C8849" t="str">
            <v>HRB500E Φ18</v>
          </cell>
          <cell r="D8849" t="str">
            <v>吨</v>
          </cell>
          <cell r="E8849">
            <v>2</v>
          </cell>
          <cell r="F8849">
            <v>45952</v>
          </cell>
          <cell r="G8849" t="str">
            <v>(五冶钢构龙泉东洪片区85亩住宅、商业及配套工程项目三标段)成都市龙泉驿外东洪路地铁2号线惠王陵地铁C口</v>
          </cell>
          <cell r="H8849" t="str">
            <v>王军宝</v>
          </cell>
          <cell r="I8849">
            <v>13889142392</v>
          </cell>
        </row>
        <row r="8850">
          <cell r="A8850" t="str">
            <v>泸钢</v>
          </cell>
          <cell r="B8850" t="str">
            <v>螺纹钢</v>
          </cell>
          <cell r="C8850" t="str">
            <v>HRB500E Φ20</v>
          </cell>
          <cell r="D8850" t="str">
            <v>吨</v>
          </cell>
          <cell r="E8850">
            <v>2</v>
          </cell>
          <cell r="F8850">
            <v>45952</v>
          </cell>
          <cell r="G8850" t="str">
            <v>(五冶钢构龙泉东洪片区85亩住宅、商业及配套工程项目三标段)成都市龙泉驿外东洪路地铁2号线惠王陵地铁C口</v>
          </cell>
          <cell r="H8850" t="str">
            <v>王军宝</v>
          </cell>
          <cell r="I8850">
            <v>13889142392</v>
          </cell>
        </row>
        <row r="8851">
          <cell r="A8851" t="str">
            <v>泸钢</v>
          </cell>
          <cell r="B8851" t="str">
            <v>螺纹钢</v>
          </cell>
          <cell r="C8851" t="str">
            <v>HRB500E Φ22</v>
          </cell>
          <cell r="D8851" t="str">
            <v>吨</v>
          </cell>
          <cell r="E8851">
            <v>4</v>
          </cell>
          <cell r="F8851">
            <v>45952</v>
          </cell>
          <cell r="G8851" t="str">
            <v>(五冶钢构龙泉东洪片区85亩住宅、商业及配套工程项目三标段)成都市龙泉驿外东洪路地铁2号线惠王陵地铁C口</v>
          </cell>
          <cell r="H8851" t="str">
            <v>王军宝</v>
          </cell>
          <cell r="I8851">
            <v>13889142392</v>
          </cell>
        </row>
        <row r="8852">
          <cell r="A8852" t="str">
            <v>泸钢</v>
          </cell>
          <cell r="B8852" t="str">
            <v>螺纹钢</v>
          </cell>
          <cell r="C8852" t="str">
            <v>HRB500E Φ25</v>
          </cell>
          <cell r="D8852" t="str">
            <v>吨</v>
          </cell>
          <cell r="E8852">
            <v>10</v>
          </cell>
          <cell r="F8852">
            <v>45952</v>
          </cell>
          <cell r="G8852" t="str">
            <v>(五冶钢构龙泉东洪片区85亩住宅、商业及配套工程项目三标段)成都市龙泉驿外东洪路地铁2号线惠王陵地铁C口</v>
          </cell>
          <cell r="H8852" t="str">
            <v>王军宝</v>
          </cell>
          <cell r="I8852">
            <v>13889142392</v>
          </cell>
        </row>
        <row r="8853">
          <cell r="A8853" t="str">
            <v>德胜</v>
          </cell>
          <cell r="B8853" t="str">
            <v>螺纹钢</v>
          </cell>
          <cell r="C8853" t="str">
            <v>HRB400E Φ12 9m</v>
          </cell>
          <cell r="D8853" t="str">
            <v>吨</v>
          </cell>
          <cell r="E8853">
            <v>10</v>
          </cell>
          <cell r="F8853">
            <v>45953</v>
          </cell>
          <cell r="G8853" t="str">
            <v>(五冶建设空港兴城怡心街道83亩项目)成都市双流区怡心街道高峰社区一组剑和路一段空港兴城怡心街道83亩项目中国五冶项目部</v>
          </cell>
          <cell r="H8853" t="str">
            <v>王刚</v>
          </cell>
          <cell r="I8853">
            <v>15881190525</v>
          </cell>
        </row>
        <row r="8854">
          <cell r="A8854" t="str">
            <v>德胜</v>
          </cell>
          <cell r="B8854" t="str">
            <v>螺纹钢</v>
          </cell>
          <cell r="C8854" t="str">
            <v>HRB400E Φ14 9m</v>
          </cell>
          <cell r="D8854" t="str">
            <v>吨</v>
          </cell>
          <cell r="E8854">
            <v>42</v>
          </cell>
          <cell r="F8854">
            <v>45953</v>
          </cell>
          <cell r="G8854" t="str">
            <v>(五冶建设空港兴城怡心街道83亩项目)成都市双流区怡心街道高峰社区一组剑和路一段空港兴城怡心街道83亩项目中国五冶项目部</v>
          </cell>
          <cell r="H8854" t="str">
            <v>王刚</v>
          </cell>
          <cell r="I8854">
            <v>15881190525</v>
          </cell>
        </row>
        <row r="8855">
          <cell r="A8855" t="str">
            <v>德胜</v>
          </cell>
          <cell r="B8855" t="str">
            <v>螺纹钢</v>
          </cell>
          <cell r="C8855" t="str">
            <v>HRB400E Φ16 9m</v>
          </cell>
          <cell r="D8855" t="str">
            <v>吨</v>
          </cell>
          <cell r="E8855">
            <v>10</v>
          </cell>
          <cell r="F8855">
            <v>45953</v>
          </cell>
          <cell r="G8855" t="str">
            <v>(五冶建设空港兴城怡心街道83亩项目)成都市双流区怡心街道高峰社区一组剑和路一段空港兴城怡心街道83亩项目中国五冶项目部</v>
          </cell>
          <cell r="H8855" t="str">
            <v>王刚</v>
          </cell>
          <cell r="I8855">
            <v>15881190525</v>
          </cell>
        </row>
        <row r="8856">
          <cell r="A8856" t="str">
            <v>德胜</v>
          </cell>
          <cell r="B8856" t="str">
            <v>螺纹钢</v>
          </cell>
          <cell r="C8856" t="str">
            <v>HRB400E Φ18 9m</v>
          </cell>
          <cell r="D8856" t="str">
            <v>吨</v>
          </cell>
          <cell r="E8856">
            <v>20</v>
          </cell>
          <cell r="F8856">
            <v>45953</v>
          </cell>
          <cell r="G8856" t="str">
            <v>(五冶建设空港兴城怡心街道83亩项目)成都市双流区怡心街道高峰社区一组剑和路一段空港兴城怡心街道83亩项目中国五冶项目部</v>
          </cell>
          <cell r="H8856" t="str">
            <v>王刚</v>
          </cell>
          <cell r="I8856">
            <v>15881190525</v>
          </cell>
        </row>
        <row r="8857">
          <cell r="A8857" t="str">
            <v>德胜</v>
          </cell>
          <cell r="B8857" t="str">
            <v>螺纹钢</v>
          </cell>
          <cell r="C8857" t="str">
            <v>HRB400E Φ20 9m</v>
          </cell>
          <cell r="D8857" t="str">
            <v>吨</v>
          </cell>
          <cell r="E8857">
            <v>30</v>
          </cell>
          <cell r="F8857">
            <v>45953</v>
          </cell>
          <cell r="G8857" t="str">
            <v>(五冶建设空港兴城怡心街道83亩项目)成都市双流区怡心街道高峰社区一组剑和路一段空港兴城怡心街道83亩项目中国五冶项目部</v>
          </cell>
          <cell r="H8857" t="str">
            <v>王刚</v>
          </cell>
          <cell r="I8857">
            <v>15881190525</v>
          </cell>
        </row>
        <row r="8858">
          <cell r="A8858" t="str">
            <v>德胜</v>
          </cell>
          <cell r="B8858" t="str">
            <v>螺纹钢</v>
          </cell>
          <cell r="C8858" t="str">
            <v>HRB400E Φ22 9m</v>
          </cell>
          <cell r="D8858" t="str">
            <v>吨</v>
          </cell>
          <cell r="E8858">
            <v>5</v>
          </cell>
          <cell r="F8858">
            <v>45953</v>
          </cell>
          <cell r="G8858" t="str">
            <v>(五冶建设空港兴城怡心街道83亩项目)成都市双流区怡心街道高峰社区一组剑和路一段空港兴城怡心街道83亩项目中国五冶项目部</v>
          </cell>
          <cell r="H8858" t="str">
            <v>王刚</v>
          </cell>
          <cell r="I8858">
            <v>15881190525</v>
          </cell>
        </row>
        <row r="8859">
          <cell r="A8859" t="str">
            <v>德胜</v>
          </cell>
          <cell r="B8859" t="str">
            <v>螺纹钢</v>
          </cell>
          <cell r="C8859" t="str">
            <v>HRB400E Φ25 9m</v>
          </cell>
          <cell r="D8859" t="str">
            <v>吨</v>
          </cell>
          <cell r="E8859">
            <v>5</v>
          </cell>
          <cell r="F8859">
            <v>45953</v>
          </cell>
          <cell r="G8859" t="str">
            <v>(五冶建设空港兴城怡心街道83亩项目)成都市双流区怡心街道高峰社区一组剑和路一段空港兴城怡心街道83亩项目中国五冶项目部</v>
          </cell>
          <cell r="H8859" t="str">
            <v>王刚</v>
          </cell>
          <cell r="I8859">
            <v>15881190525</v>
          </cell>
        </row>
        <row r="8860">
          <cell r="A8860" t="str">
            <v>德胜</v>
          </cell>
          <cell r="B8860" t="str">
            <v>螺纹钢</v>
          </cell>
          <cell r="C8860" t="str">
            <v>HRB500E Φ12</v>
          </cell>
          <cell r="D8860" t="str">
            <v>吨</v>
          </cell>
          <cell r="E8860">
            <v>20</v>
          </cell>
          <cell r="F8860">
            <v>45953</v>
          </cell>
          <cell r="G8860" t="str">
            <v>(五冶建设空港兴城怡心街道83亩项目)成都市双流区怡心街道高峰社区一组剑和路一段空港兴城怡心街道83亩项目中国五冶项目部</v>
          </cell>
          <cell r="H8860" t="str">
            <v>王刚</v>
          </cell>
          <cell r="I8860">
            <v>15881190525</v>
          </cell>
        </row>
        <row r="8861">
          <cell r="A8861" t="str">
            <v>德胜恒嘉</v>
          </cell>
          <cell r="B8861" t="str">
            <v>螺纹钢</v>
          </cell>
          <cell r="C8861" t="str">
            <v>HRB400EФ14*9m</v>
          </cell>
          <cell r="D8861" t="str">
            <v>吨</v>
          </cell>
          <cell r="E8861">
            <v>35</v>
          </cell>
          <cell r="F8861">
            <v>45953</v>
          </cell>
          <cell r="G8861" t="str">
            <v>（中铁六局呼和公司康新高速TJ4-2标）四川省甘孜藏族自治州康定市新都桥镇东俄罗三村中建八局搅拌站旁</v>
          </cell>
          <cell r="H8861" t="str">
            <v>许文刚</v>
          </cell>
          <cell r="I8861">
            <v>15848808186</v>
          </cell>
        </row>
        <row r="8862">
          <cell r="A8862" t="str">
            <v>德胜恒嘉</v>
          </cell>
          <cell r="B8862" t="str">
            <v>螺纹钢</v>
          </cell>
          <cell r="C8862" t="str">
            <v>HRB500EΦ28*12m</v>
          </cell>
          <cell r="D8862" t="str">
            <v>吨</v>
          </cell>
          <cell r="E8862">
            <v>35</v>
          </cell>
          <cell r="F8862">
            <v>45953</v>
          </cell>
          <cell r="G8862" t="str">
            <v>（成峨1标）眉山市彭山区谢家街道跳墩子</v>
          </cell>
          <cell r="H8862" t="str">
            <v>曾毅</v>
          </cell>
          <cell r="I8862" t="str">
            <v>13982229815</v>
          </cell>
        </row>
        <row r="8863">
          <cell r="A8863" t="str">
            <v>德胜恒嘉</v>
          </cell>
          <cell r="B8863" t="str">
            <v>螺纹钢</v>
          </cell>
          <cell r="C8863" t="str">
            <v>HRB400EФ32，12m</v>
          </cell>
          <cell r="D8863" t="str">
            <v>吨</v>
          </cell>
          <cell r="E8863">
            <v>17</v>
          </cell>
          <cell r="F8863">
            <v>45953</v>
          </cell>
          <cell r="G8863" t="str">
            <v>（中铁十局-资乐高速4标）四川省眉山市仁寿县彰加镇促进村中铁十局资乐高速1#钢筋场</v>
          </cell>
          <cell r="H8863" t="str">
            <v>杨飞</v>
          </cell>
          <cell r="I8863">
            <v>15667998777</v>
          </cell>
        </row>
        <row r="8864">
          <cell r="A8864" t="str">
            <v>德胜恒嘉</v>
          </cell>
          <cell r="B8864" t="str">
            <v>螺纹钢</v>
          </cell>
          <cell r="C8864" t="str">
            <v>HRB400EФ32，9m</v>
          </cell>
          <cell r="D8864" t="str">
            <v>吨</v>
          </cell>
          <cell r="E8864">
            <v>18</v>
          </cell>
          <cell r="F8864">
            <v>45953</v>
          </cell>
          <cell r="G8864" t="str">
            <v>（中铁十局-资乐高速4标）四川省眉山市仁寿县彰加镇促进村中铁十局资乐高速1#钢筋场</v>
          </cell>
          <cell r="H8864" t="str">
            <v>杨飞</v>
          </cell>
          <cell r="I8864">
            <v>15667998777</v>
          </cell>
        </row>
        <row r="8865">
          <cell r="A8865" t="str">
            <v>德胜恒嘉</v>
          </cell>
          <cell r="B8865" t="str">
            <v>螺纹钢</v>
          </cell>
          <cell r="C8865" t="str">
            <v>HRB400EФ28，9m</v>
          </cell>
          <cell r="D8865" t="str">
            <v>吨</v>
          </cell>
          <cell r="E8865">
            <v>35</v>
          </cell>
          <cell r="F8865">
            <v>45953</v>
          </cell>
          <cell r="G8865" t="str">
            <v>（中铁十局-资乐高速4标）四川省眉山市仁寿县彰加镇促进村中铁十局2#钢筋厂</v>
          </cell>
          <cell r="H8865" t="str">
            <v>杨飞</v>
          </cell>
          <cell r="I8865">
            <v>15667998777</v>
          </cell>
        </row>
        <row r="8866">
          <cell r="A8866" t="str">
            <v>泸钢</v>
          </cell>
          <cell r="B8866" t="str">
            <v>高线</v>
          </cell>
          <cell r="C8866" t="str">
            <v>HPB300 Φ6</v>
          </cell>
          <cell r="D8866" t="str">
            <v>吨</v>
          </cell>
          <cell r="E8866">
            <v>5</v>
          </cell>
          <cell r="F8866">
            <v>45953</v>
          </cell>
          <cell r="G8866" t="str">
            <v>(五冶建设空港兴城怡心街道83亩项目)成都市双流区怡心街道高峰社区一组剑和路一段空港兴城怡心街道83亩项目中国五冶项目部</v>
          </cell>
          <cell r="H8866" t="str">
            <v>王刚</v>
          </cell>
          <cell r="I8866">
            <v>15881190525</v>
          </cell>
        </row>
        <row r="8867">
          <cell r="A8867" t="str">
            <v>泸钢</v>
          </cell>
          <cell r="B8867" t="str">
            <v>盘螺</v>
          </cell>
          <cell r="C8867" t="str">
            <v>HRB400E Φ8</v>
          </cell>
          <cell r="D8867" t="str">
            <v>吨</v>
          </cell>
          <cell r="E8867">
            <v>7.5</v>
          </cell>
          <cell r="F8867">
            <v>45953</v>
          </cell>
          <cell r="G8867" t="str">
            <v>(五冶建设空港兴城怡心街道83亩项目)成都市双流区怡心街道高峰社区一组剑和路一段空港兴城怡心街道83亩项目中国五冶项目部</v>
          </cell>
          <cell r="H8867" t="str">
            <v>王刚</v>
          </cell>
          <cell r="I8867">
            <v>15881190525</v>
          </cell>
        </row>
        <row r="8868">
          <cell r="A8868" t="str">
            <v>泸钢</v>
          </cell>
          <cell r="B8868" t="str">
            <v>螺纹钢</v>
          </cell>
          <cell r="C8868" t="str">
            <v>HRB400E Φ12 9m</v>
          </cell>
          <cell r="D8868" t="str">
            <v>吨</v>
          </cell>
          <cell r="E8868">
            <v>20</v>
          </cell>
          <cell r="F8868">
            <v>45953</v>
          </cell>
          <cell r="G8868" t="str">
            <v>(五冶建设空港兴城怡心街道83亩项目)成都市双流区怡心街道高峰社区一组剑和路一段空港兴城怡心街道83亩项目中国五冶项目部</v>
          </cell>
          <cell r="H8868" t="str">
            <v>王刚</v>
          </cell>
          <cell r="I8868">
            <v>15881190525</v>
          </cell>
        </row>
        <row r="8869">
          <cell r="A8869" t="str">
            <v>泸钢</v>
          </cell>
          <cell r="B8869" t="str">
            <v>盘螺</v>
          </cell>
          <cell r="C8869" t="str">
            <v>HRB400E Φ6</v>
          </cell>
          <cell r="D8869" t="str">
            <v>吨</v>
          </cell>
          <cell r="E8869">
            <v>7.5</v>
          </cell>
          <cell r="F8869">
            <v>45953</v>
          </cell>
          <cell r="G8869" t="str">
            <v>（商投建工达州中医药科技园-4工区-10号楼）达州市通川区达州中医药职业学院犀牛大道北段</v>
          </cell>
          <cell r="H8869" t="str">
            <v>张扬</v>
          </cell>
          <cell r="I8869">
            <v>18381904567</v>
          </cell>
        </row>
        <row r="8870">
          <cell r="A8870" t="str">
            <v>泸钢</v>
          </cell>
          <cell r="B8870" t="str">
            <v>螺纹钢</v>
          </cell>
          <cell r="C8870" t="str">
            <v>HRB500E Φ18</v>
          </cell>
          <cell r="D8870" t="str">
            <v>吨</v>
          </cell>
          <cell r="E8870">
            <v>2.5</v>
          </cell>
          <cell r="F8870">
            <v>45953</v>
          </cell>
          <cell r="G8870" t="str">
            <v>（商投建工达州中医药科技园-4工区-10号楼）达州市通川区达州中医药职业学院犀牛大道北段</v>
          </cell>
          <cell r="H8870" t="str">
            <v>张扬</v>
          </cell>
          <cell r="I8870">
            <v>18381904567</v>
          </cell>
        </row>
        <row r="8871">
          <cell r="A8871" t="str">
            <v>泸钢</v>
          </cell>
          <cell r="B8871" t="str">
            <v>螺纹钢</v>
          </cell>
          <cell r="C8871" t="str">
            <v>HRB500E Φ20</v>
          </cell>
          <cell r="D8871" t="str">
            <v>吨</v>
          </cell>
          <cell r="E8871">
            <v>7.5</v>
          </cell>
          <cell r="F8871">
            <v>45953</v>
          </cell>
          <cell r="G8871" t="str">
            <v>（商投建工达州中医药科技园-4工区-10号楼）达州市通川区达州中医药职业学院犀牛大道北段</v>
          </cell>
          <cell r="H8871" t="str">
            <v>张扬</v>
          </cell>
          <cell r="I8871">
            <v>18381904567</v>
          </cell>
        </row>
        <row r="8872">
          <cell r="A8872" t="str">
            <v>泸钢</v>
          </cell>
          <cell r="B8872" t="str">
            <v>螺纹钢</v>
          </cell>
          <cell r="C8872" t="str">
            <v>HRB500E Φ25</v>
          </cell>
          <cell r="D8872" t="str">
            <v>吨</v>
          </cell>
          <cell r="E8872">
            <v>10</v>
          </cell>
          <cell r="F8872">
            <v>45953</v>
          </cell>
          <cell r="G8872" t="str">
            <v>（商投建工达州中医药科技园-4工区-10号楼）达州市通川区达州中医药职业学院犀牛大道北段</v>
          </cell>
          <cell r="H8872" t="str">
            <v>张扬</v>
          </cell>
          <cell r="I8872">
            <v>18381904567</v>
          </cell>
        </row>
        <row r="8873">
          <cell r="A8873" t="str">
            <v>泸钢</v>
          </cell>
          <cell r="B8873" t="str">
            <v>高线</v>
          </cell>
          <cell r="C8873" t="str">
            <v>HPB300 Φ6</v>
          </cell>
          <cell r="D8873" t="str">
            <v>吨</v>
          </cell>
          <cell r="E8873">
            <v>7.5</v>
          </cell>
          <cell r="F8873">
            <v>45953</v>
          </cell>
          <cell r="G8873" t="str">
            <v>（商投建工达州中医药科技园-1工区）达州市通川区达州中医药职业学院犀牛大道北段</v>
          </cell>
          <cell r="H8873" t="str">
            <v>程黄刚</v>
          </cell>
          <cell r="I8873">
            <v>15108211617</v>
          </cell>
        </row>
        <row r="8874">
          <cell r="A8874" t="str">
            <v>泸钢</v>
          </cell>
          <cell r="B8874" t="str">
            <v>盘螺</v>
          </cell>
          <cell r="C8874" t="str">
            <v>HRB400E Φ8</v>
          </cell>
          <cell r="D8874" t="str">
            <v>吨</v>
          </cell>
          <cell r="E8874">
            <v>24</v>
          </cell>
          <cell r="F8874">
            <v>45953</v>
          </cell>
          <cell r="G8874" t="str">
            <v>（商投建工达州中医药科技园-1工区）达州市通川区达州中医药职业学院犀牛大道北段</v>
          </cell>
          <cell r="H8874" t="str">
            <v>程黄刚</v>
          </cell>
          <cell r="I8874">
            <v>15108211617</v>
          </cell>
        </row>
        <row r="8875">
          <cell r="A8875" t="str">
            <v>泸钢</v>
          </cell>
          <cell r="B8875" t="str">
            <v>螺纹钢</v>
          </cell>
          <cell r="C8875" t="str">
            <v>HRB400E Φ12 9m</v>
          </cell>
          <cell r="D8875" t="str">
            <v>吨</v>
          </cell>
          <cell r="E8875">
            <v>5</v>
          </cell>
          <cell r="F8875">
            <v>45953</v>
          </cell>
          <cell r="G8875" t="str">
            <v>（商投建工达州中医药科技园-1工区）达州市通川区达州中医药职业学院犀牛大道北段</v>
          </cell>
          <cell r="H8875" t="str">
            <v>程黄刚</v>
          </cell>
          <cell r="I8875">
            <v>15108211617</v>
          </cell>
        </row>
        <row r="8876">
          <cell r="A8876" t="str">
            <v>泸钢</v>
          </cell>
          <cell r="B8876" t="str">
            <v>螺纹钢</v>
          </cell>
          <cell r="C8876" t="str">
            <v>HRB400E Φ20 9m</v>
          </cell>
          <cell r="D8876" t="str">
            <v>吨</v>
          </cell>
          <cell r="E8876">
            <v>5</v>
          </cell>
          <cell r="F8876">
            <v>45953</v>
          </cell>
          <cell r="G8876" t="str">
            <v>（商投建工达州中医药科技园-1工区）达州市通川区达州中医药职业学院犀牛大道北段</v>
          </cell>
          <cell r="H8876" t="str">
            <v>程黄刚</v>
          </cell>
          <cell r="I8876">
            <v>15108211617</v>
          </cell>
        </row>
        <row r="8877">
          <cell r="A8877" t="str">
            <v>泸钢</v>
          </cell>
          <cell r="B8877" t="str">
            <v>盘螺</v>
          </cell>
          <cell r="C8877" t="str">
            <v>HRB400E Φ6</v>
          </cell>
          <cell r="D8877" t="str">
            <v>吨</v>
          </cell>
          <cell r="E8877">
            <v>17.5</v>
          </cell>
          <cell r="F8877">
            <v>45953</v>
          </cell>
          <cell r="G8877" t="str">
            <v>（商投建工达州中医药科技园-4工区-9号楼）达州市通川区达州中医药职业学院犀牛大道北段</v>
          </cell>
          <cell r="H8877" t="str">
            <v>张扬</v>
          </cell>
          <cell r="I8877">
            <v>18381904567</v>
          </cell>
        </row>
        <row r="8878">
          <cell r="A8878" t="str">
            <v>泸钢</v>
          </cell>
          <cell r="B8878" t="str">
            <v>盘螺</v>
          </cell>
          <cell r="C8878" t="str">
            <v>HRB400E Φ10</v>
          </cell>
          <cell r="D8878" t="str">
            <v>吨</v>
          </cell>
          <cell r="E8878">
            <v>17.5</v>
          </cell>
          <cell r="F8878">
            <v>45953</v>
          </cell>
          <cell r="G8878" t="str">
            <v>（商投建工达州中医药科技园-4工区-9号楼）达州市通川区达州中医药职业学院犀牛大道北段</v>
          </cell>
          <cell r="H8878" t="str">
            <v>张扬</v>
          </cell>
          <cell r="I8878">
            <v>18381904567</v>
          </cell>
        </row>
        <row r="8879">
          <cell r="A8879" t="str">
            <v>泸钢</v>
          </cell>
          <cell r="B8879" t="str">
            <v>盘螺</v>
          </cell>
          <cell r="C8879" t="str">
            <v>HRB400E Φ6</v>
          </cell>
          <cell r="D8879" t="str">
            <v>吨</v>
          </cell>
          <cell r="E8879">
            <v>5</v>
          </cell>
          <cell r="F8879">
            <v>45953</v>
          </cell>
          <cell r="G8879" t="str">
            <v>(宜宾兴港三江新区长江工业园保障性租赁住房建设项目-土建)四川省宜宾市翠屏区永善路南段宜宾市三江新区长江工业园区</v>
          </cell>
          <cell r="H8879" t="str">
            <v>赵元虎</v>
          </cell>
          <cell r="I8879">
            <v>13684167136</v>
          </cell>
        </row>
        <row r="8880">
          <cell r="A8880" t="str">
            <v>泸钢</v>
          </cell>
          <cell r="B8880" t="str">
            <v>盘螺</v>
          </cell>
          <cell r="C8880" t="str">
            <v>HRB400E Φ10</v>
          </cell>
          <cell r="D8880" t="str">
            <v>吨</v>
          </cell>
          <cell r="E8880">
            <v>10</v>
          </cell>
          <cell r="F8880">
            <v>45953</v>
          </cell>
          <cell r="G8880" t="str">
            <v>(宜宾兴港三江新区长江工业园保障性租赁住房建设项目-土建)四川省宜宾市翠屏区永善路南段宜宾市三江新区长江工业园区</v>
          </cell>
          <cell r="H8880" t="str">
            <v>赵元虎</v>
          </cell>
          <cell r="I8880">
            <v>13684167136</v>
          </cell>
        </row>
        <row r="8881">
          <cell r="A8881" t="str">
            <v>泸钢</v>
          </cell>
          <cell r="B8881" t="str">
            <v>盘螺</v>
          </cell>
          <cell r="C8881" t="str">
            <v>HRB400E Φ12</v>
          </cell>
          <cell r="D8881" t="str">
            <v>吨</v>
          </cell>
          <cell r="E8881">
            <v>7.5</v>
          </cell>
          <cell r="F8881">
            <v>45953</v>
          </cell>
          <cell r="G8881" t="str">
            <v>(宜宾兴港三江新区长江工业园保障性租赁住房建设项目-土建)四川省宜宾市翠屏区永善路南段宜宾市三江新区长江工业园区</v>
          </cell>
          <cell r="H8881" t="str">
            <v>赵元虎</v>
          </cell>
          <cell r="I8881">
            <v>13684167136</v>
          </cell>
        </row>
        <row r="8882">
          <cell r="A8882" t="str">
            <v>泸钢</v>
          </cell>
          <cell r="B8882" t="str">
            <v>螺纹钢</v>
          </cell>
          <cell r="C8882" t="str">
            <v>HRB400E Φ14 9m</v>
          </cell>
          <cell r="D8882" t="str">
            <v>吨</v>
          </cell>
          <cell r="E8882">
            <v>12.5</v>
          </cell>
          <cell r="F8882">
            <v>45953</v>
          </cell>
          <cell r="G8882" t="str">
            <v>(宜宾兴港三江新区长江工业园保障性租赁住房建设项目-土建)四川省宜宾市翠屏区永善路南段宜宾市三江新区长江工业园区</v>
          </cell>
          <cell r="H8882" t="str">
            <v>赵元虎</v>
          </cell>
          <cell r="I8882">
            <v>13684167136</v>
          </cell>
        </row>
        <row r="8883">
          <cell r="A8883" t="str">
            <v>泸钢</v>
          </cell>
          <cell r="B8883" t="str">
            <v>螺纹钢</v>
          </cell>
          <cell r="C8883" t="str">
            <v>HRB400E Φ16 9m</v>
          </cell>
          <cell r="D8883" t="str">
            <v>吨</v>
          </cell>
          <cell r="E8883">
            <v>7.5</v>
          </cell>
          <cell r="F8883">
            <v>45953</v>
          </cell>
          <cell r="G8883" t="str">
            <v>(宜宾兴港三江新区长江工业园保障性租赁住房建设项目-土建)四川省宜宾市翠屏区永善路南段宜宾市三江新区长江工业园区</v>
          </cell>
          <cell r="H8883" t="str">
            <v>赵元虎</v>
          </cell>
          <cell r="I8883">
            <v>13684167136</v>
          </cell>
        </row>
        <row r="8884">
          <cell r="A8884" t="str">
            <v>泸钢</v>
          </cell>
          <cell r="B8884" t="str">
            <v>螺纹钢</v>
          </cell>
          <cell r="C8884" t="str">
            <v>HRB400E Φ18 9m</v>
          </cell>
          <cell r="D8884" t="str">
            <v>吨</v>
          </cell>
          <cell r="E8884">
            <v>5</v>
          </cell>
          <cell r="F8884">
            <v>45953</v>
          </cell>
          <cell r="G8884" t="str">
            <v>(宜宾兴港三江新区长江工业园保障性租赁住房建设项目-土建)四川省宜宾市翠屏区永善路南段宜宾市三江新区长江工业园区</v>
          </cell>
          <cell r="H8884" t="str">
            <v>赵元虎</v>
          </cell>
          <cell r="I8884">
            <v>13684167136</v>
          </cell>
        </row>
        <row r="8885">
          <cell r="A8885" t="str">
            <v>泸钢</v>
          </cell>
          <cell r="B8885" t="str">
            <v>螺纹钢</v>
          </cell>
          <cell r="C8885" t="str">
            <v>HRB400E Φ20 9m</v>
          </cell>
          <cell r="D8885" t="str">
            <v>吨</v>
          </cell>
          <cell r="E8885">
            <v>5</v>
          </cell>
          <cell r="F8885">
            <v>45953</v>
          </cell>
          <cell r="G8885" t="str">
            <v>(宜宾兴港三江新区长江工业园保障性租赁住房建设项目-土建)四川省宜宾市翠屏区永善路南段宜宾市三江新区长江工业园区</v>
          </cell>
          <cell r="H8885" t="str">
            <v>赵元虎</v>
          </cell>
          <cell r="I8885">
            <v>13684167136</v>
          </cell>
        </row>
        <row r="8886">
          <cell r="A8886" t="str">
            <v>泸钢</v>
          </cell>
          <cell r="B8886" t="str">
            <v>螺纹钢</v>
          </cell>
          <cell r="C8886" t="str">
            <v>HRB400E Φ22 9m</v>
          </cell>
          <cell r="D8886" t="str">
            <v>吨</v>
          </cell>
          <cell r="E8886">
            <v>7.5</v>
          </cell>
          <cell r="F8886">
            <v>45953</v>
          </cell>
          <cell r="G8886" t="str">
            <v>(宜宾兴港三江新区长江工业园保障性租赁住房建设项目-土建)四川省宜宾市翠屏区永善路南段宜宾市三江新区长江工业园区</v>
          </cell>
          <cell r="H8886" t="str">
            <v>赵元虎</v>
          </cell>
          <cell r="I8886">
            <v>13684167136</v>
          </cell>
        </row>
        <row r="8887">
          <cell r="A8887" t="str">
            <v>泸钢</v>
          </cell>
          <cell r="B8887" t="str">
            <v>螺纹钢</v>
          </cell>
          <cell r="C8887" t="str">
            <v>HRB400E Φ25 9m</v>
          </cell>
          <cell r="D8887" t="str">
            <v>吨</v>
          </cell>
          <cell r="E8887">
            <v>10</v>
          </cell>
          <cell r="F8887">
            <v>45953</v>
          </cell>
          <cell r="G8887" t="str">
            <v>(宜宾兴港三江新区长江工业园保障性租赁住房建设项目-土建)四川省宜宾市翠屏区永善路南段宜宾市三江新区长江工业园区</v>
          </cell>
          <cell r="H8887" t="str">
            <v>赵元虎</v>
          </cell>
          <cell r="I8887">
            <v>13684167136</v>
          </cell>
        </row>
        <row r="8888">
          <cell r="A8888" t="str">
            <v>润耀</v>
          </cell>
          <cell r="B8888" t="str">
            <v>螺纹钢</v>
          </cell>
          <cell r="C8888" t="str">
            <v>HRB400EΦ14*12m</v>
          </cell>
          <cell r="D8888" t="str">
            <v>吨</v>
          </cell>
          <cell r="E8888">
            <v>35</v>
          </cell>
          <cell r="F8888">
            <v>45954</v>
          </cell>
          <cell r="G8888" t="str">
            <v>（成峨2标）眉山市多悦镇林梗村1#钢筋场</v>
          </cell>
          <cell r="H8888" t="str">
            <v>黄勇</v>
          </cell>
          <cell r="I8888" t="str">
            <v>18080072587</v>
          </cell>
        </row>
        <row r="8889">
          <cell r="A8889" t="str">
            <v>德胜</v>
          </cell>
          <cell r="B8889" t="str">
            <v>螺纹钢</v>
          </cell>
          <cell r="C8889" t="str">
            <v>HRB400EФ20，9m</v>
          </cell>
          <cell r="D8889" t="str">
            <v>吨</v>
          </cell>
          <cell r="E8889">
            <v>70</v>
          </cell>
          <cell r="F8889">
            <v>45954</v>
          </cell>
          <cell r="G8889" t="str">
            <v>（中铁广州局-成渝扩容2标）四川省资阳市雁江区南双路杨家糖房</v>
          </cell>
          <cell r="H8889" t="str">
            <v>石雄</v>
          </cell>
          <cell r="I8889">
            <v>13268388125</v>
          </cell>
        </row>
        <row r="8890">
          <cell r="A8890" t="str">
            <v>德胜</v>
          </cell>
          <cell r="B8890" t="str">
            <v>螺纹钢</v>
          </cell>
          <cell r="C8890" t="str">
            <v>HRB400EФ14*9m</v>
          </cell>
          <cell r="D8890" t="str">
            <v>吨</v>
          </cell>
          <cell r="E8890">
            <v>10</v>
          </cell>
          <cell r="F8890">
            <v>45954</v>
          </cell>
          <cell r="G8890" t="str">
            <v>（中核华兴-宜宾市西南高场项目）四川省宜宾市叙州区高场镇枷档湾大桥中核华兴项目部</v>
          </cell>
          <cell r="H8890" t="str">
            <v>孙保材</v>
          </cell>
          <cell r="I8890">
            <v>18203081779</v>
          </cell>
        </row>
        <row r="8891">
          <cell r="A8891" t="str">
            <v>德胜</v>
          </cell>
          <cell r="B8891" t="str">
            <v>螺纹钢</v>
          </cell>
          <cell r="C8891" t="str">
            <v>HRB400EФ18*9m</v>
          </cell>
          <cell r="D8891" t="str">
            <v>吨</v>
          </cell>
          <cell r="E8891">
            <v>18</v>
          </cell>
          <cell r="F8891">
            <v>45954</v>
          </cell>
          <cell r="G8891" t="str">
            <v>（中核华兴-宜宾市西南高场项目）四川省宜宾市叙州区高场镇枷档湾大桥中核华兴项目部</v>
          </cell>
          <cell r="H8891" t="str">
            <v>孙保材</v>
          </cell>
          <cell r="I8891">
            <v>18203081779</v>
          </cell>
        </row>
        <row r="8892">
          <cell r="A8892" t="str">
            <v>德胜</v>
          </cell>
          <cell r="B8892" t="str">
            <v>螺纹钢</v>
          </cell>
          <cell r="C8892" t="str">
            <v>HRB400EФ25*9m</v>
          </cell>
          <cell r="D8892" t="str">
            <v>吨</v>
          </cell>
          <cell r="E8892">
            <v>6</v>
          </cell>
          <cell r="F8892">
            <v>45954</v>
          </cell>
          <cell r="G8892" t="str">
            <v>（中核华兴-宜宾市西南高场项目）四川省宜宾市叙州区高场镇枷档湾大桥中核华兴项目部</v>
          </cell>
          <cell r="H8892" t="str">
            <v>孙保材</v>
          </cell>
          <cell r="I8892">
            <v>18203081779</v>
          </cell>
        </row>
        <row r="8893">
          <cell r="A8893" t="str">
            <v>德胜恒嘉</v>
          </cell>
          <cell r="B8893" t="str">
            <v>螺纹钢</v>
          </cell>
          <cell r="C8893" t="str">
            <v>HRB400EФ28，12m</v>
          </cell>
          <cell r="D8893" t="str">
            <v>吨</v>
          </cell>
          <cell r="E8893">
            <v>35</v>
          </cell>
          <cell r="F8893">
            <v>45954</v>
          </cell>
          <cell r="G8893" t="str">
            <v>（中铁广州局-资乐高速5标）四川省乐山市井研县希望大道116号</v>
          </cell>
          <cell r="H8893" t="str">
            <v>廖俊杰</v>
          </cell>
          <cell r="I8893">
            <v>15775100965</v>
          </cell>
        </row>
        <row r="8894">
          <cell r="A8894" t="str">
            <v>德胜恒嘉</v>
          </cell>
          <cell r="B8894" t="str">
            <v>螺纹钢</v>
          </cell>
          <cell r="C8894" t="str">
            <v>HRB400EФ25，12m</v>
          </cell>
          <cell r="D8894" t="str">
            <v>吨</v>
          </cell>
          <cell r="E8894">
            <v>35</v>
          </cell>
          <cell r="F8894">
            <v>45954</v>
          </cell>
          <cell r="G8894" t="str">
            <v>（中铁广州局-资乐高速5标）四川省乐山市井研县希望大道116号</v>
          </cell>
          <cell r="H8894" t="str">
            <v>廖俊杰</v>
          </cell>
          <cell r="I8894">
            <v>15775100965</v>
          </cell>
        </row>
        <row r="8895">
          <cell r="A8895" t="str">
            <v>德胜恒嘉</v>
          </cell>
          <cell r="B8895" t="str">
            <v>螺纹钢</v>
          </cell>
          <cell r="C8895" t="str">
            <v>HRB400EФ20，12m</v>
          </cell>
          <cell r="D8895" t="str">
            <v>吨</v>
          </cell>
          <cell r="E8895">
            <v>35</v>
          </cell>
          <cell r="F8895">
            <v>45954</v>
          </cell>
          <cell r="G8895" t="str">
            <v>（中铁广州局-资乐高速5标）四川省乐山市井研县希望大道116号</v>
          </cell>
          <cell r="H8895" t="str">
            <v>廖俊杰</v>
          </cell>
          <cell r="I8895">
            <v>15775100965</v>
          </cell>
        </row>
        <row r="8896">
          <cell r="A8896" t="str">
            <v>润耀</v>
          </cell>
          <cell r="B8896" t="str">
            <v>盘螺</v>
          </cell>
          <cell r="C8896" t="str">
            <v>HRB400E  12 </v>
          </cell>
          <cell r="D8896" t="str">
            <v>吨</v>
          </cell>
          <cell r="E8896">
            <v>35</v>
          </cell>
          <cell r="F8896">
            <v>45954</v>
          </cell>
          <cell r="G8896" t="str">
            <v>（中铁广州局-资乐高速5标）四川省乐山市井研县希望大道116号2号梁场</v>
          </cell>
          <cell r="H8896" t="str">
            <v>廖俊杰</v>
          </cell>
          <cell r="I8896">
            <v>15775100965</v>
          </cell>
        </row>
        <row r="8897">
          <cell r="A8897" t="str">
            <v>达钢</v>
          </cell>
          <cell r="B8897" t="str">
            <v>盘螺</v>
          </cell>
          <cell r="C8897" t="str">
            <v>HRB400E Φ8</v>
          </cell>
          <cell r="D8897" t="str">
            <v>吨</v>
          </cell>
          <cell r="E8897">
            <v>10</v>
          </cell>
          <cell r="F8897">
            <v>45954</v>
          </cell>
          <cell r="G8897" t="str">
            <v>（商投建工达州中医药科技园-2工区-2号桥）达州市通川区达州中医药职业学院犀牛大道北段</v>
          </cell>
          <cell r="H8897" t="str">
            <v>李波</v>
          </cell>
          <cell r="I8897">
            <v>18381899787</v>
          </cell>
        </row>
        <row r="8898">
          <cell r="A8898" t="str">
            <v>达钢</v>
          </cell>
          <cell r="B8898" t="str">
            <v>盘螺</v>
          </cell>
          <cell r="C8898" t="str">
            <v>HRB400E Φ10</v>
          </cell>
          <cell r="D8898" t="str">
            <v>吨</v>
          </cell>
          <cell r="E8898">
            <v>10</v>
          </cell>
          <cell r="F8898">
            <v>45954</v>
          </cell>
          <cell r="G8898" t="str">
            <v>（商投建工达州中医药科技园-2工区-2号桥）达州市通川区达州中医药职业学院犀牛大道北段</v>
          </cell>
          <cell r="H8898" t="str">
            <v>李波</v>
          </cell>
          <cell r="I8898">
            <v>18381899787</v>
          </cell>
        </row>
        <row r="8899">
          <cell r="A8899" t="str">
            <v>达钢</v>
          </cell>
          <cell r="B8899" t="str">
            <v>螺纹钢</v>
          </cell>
          <cell r="C8899" t="str">
            <v>HRB400E Φ12 9m</v>
          </cell>
          <cell r="D8899" t="str">
            <v>吨</v>
          </cell>
          <cell r="E8899">
            <v>30</v>
          </cell>
          <cell r="F8899">
            <v>45954</v>
          </cell>
          <cell r="G8899" t="str">
            <v>（商投建工达州中医药科技园-2工区-2号桥）达州市通川区达州中医药职业学院犀牛大道北段</v>
          </cell>
          <cell r="H8899" t="str">
            <v>李波</v>
          </cell>
          <cell r="I8899">
            <v>18381899787</v>
          </cell>
        </row>
        <row r="8900">
          <cell r="A8900" t="str">
            <v>达钢</v>
          </cell>
          <cell r="B8900" t="str">
            <v>螺纹钢</v>
          </cell>
          <cell r="C8900" t="str">
            <v>HRB400E Φ14 9m</v>
          </cell>
          <cell r="D8900" t="str">
            <v>吨</v>
          </cell>
          <cell r="E8900">
            <v>100</v>
          </cell>
          <cell r="F8900">
            <v>45954</v>
          </cell>
          <cell r="G8900" t="str">
            <v>（商投建工达州中医药科技园-2工区-2号桥）达州市通川区达州中医药职业学院犀牛大道北段</v>
          </cell>
          <cell r="H8900" t="str">
            <v>李波</v>
          </cell>
          <cell r="I8900">
            <v>18381899787</v>
          </cell>
        </row>
        <row r="8901">
          <cell r="A8901" t="str">
            <v>达钢</v>
          </cell>
          <cell r="B8901" t="str">
            <v>螺纹钢</v>
          </cell>
          <cell r="C8901" t="str">
            <v>HRB400E Φ16 9m</v>
          </cell>
          <cell r="D8901" t="str">
            <v>吨</v>
          </cell>
          <cell r="E8901">
            <v>30</v>
          </cell>
          <cell r="F8901">
            <v>45954</v>
          </cell>
          <cell r="G8901" t="str">
            <v>（商投建工达州中医药科技园-2工区-2号桥）达州市通川区达州中医药职业学院犀牛大道北段</v>
          </cell>
          <cell r="H8901" t="str">
            <v>李波</v>
          </cell>
          <cell r="I8901">
            <v>18381899787</v>
          </cell>
        </row>
        <row r="8902">
          <cell r="A8902" t="str">
            <v>达钢</v>
          </cell>
          <cell r="B8902" t="str">
            <v>螺纹钢</v>
          </cell>
          <cell r="C8902" t="str">
            <v>HRB400E Φ20 9m</v>
          </cell>
          <cell r="D8902" t="str">
            <v>吨</v>
          </cell>
          <cell r="E8902">
            <v>40</v>
          </cell>
          <cell r="F8902">
            <v>45954</v>
          </cell>
          <cell r="G8902" t="str">
            <v>（商投建工达州中医药科技园-2工区-2号桥）达州市通川区达州中医药职业学院犀牛大道北段</v>
          </cell>
          <cell r="H8902" t="str">
            <v>李波</v>
          </cell>
          <cell r="I8902">
            <v>18381899787</v>
          </cell>
        </row>
        <row r="8903">
          <cell r="A8903" t="str">
            <v>泸钢（代）</v>
          </cell>
          <cell r="B8903" t="str">
            <v>盘圆</v>
          </cell>
          <cell r="C8903" t="str">
            <v>HPB300Ф6</v>
          </cell>
          <cell r="D8903" t="str">
            <v>吨</v>
          </cell>
          <cell r="E8903">
            <v>5</v>
          </cell>
          <cell r="F8903">
            <v>45954</v>
          </cell>
          <cell r="G8903" t="str">
            <v>（中核华兴-宜宾市西南高场项目）四川省宜宾市叙州区高场镇枷档湾大桥中核华兴项目部</v>
          </cell>
          <cell r="H8903" t="str">
            <v>孙保材</v>
          </cell>
          <cell r="I8903">
            <v>18203081779</v>
          </cell>
        </row>
        <row r="8904">
          <cell r="A8904" t="str">
            <v>泸钢（代）</v>
          </cell>
          <cell r="B8904" t="str">
            <v>盘螺</v>
          </cell>
          <cell r="C8904" t="str">
            <v>HRB400EФ6</v>
          </cell>
          <cell r="D8904" t="str">
            <v>吨</v>
          </cell>
          <cell r="E8904">
            <v>2.5</v>
          </cell>
          <cell r="F8904">
            <v>45954</v>
          </cell>
          <cell r="G8904" t="str">
            <v>（中核华兴-宜宾市西南高场项目）四川省宜宾市叙州区高场镇枷档湾大桥中核华兴项目部</v>
          </cell>
          <cell r="H8904" t="str">
            <v>孙保材</v>
          </cell>
          <cell r="I8904">
            <v>18203081779</v>
          </cell>
        </row>
        <row r="8905">
          <cell r="A8905" t="str">
            <v>泸钢（代）</v>
          </cell>
          <cell r="B8905" t="str">
            <v>盘螺</v>
          </cell>
          <cell r="C8905" t="str">
            <v>HRB400EФ8</v>
          </cell>
          <cell r="D8905" t="str">
            <v>吨</v>
          </cell>
          <cell r="E8905">
            <v>17.5</v>
          </cell>
          <cell r="F8905">
            <v>45954</v>
          </cell>
          <cell r="G8905" t="str">
            <v>（中核华兴-宜宾市西南高场项目）四川省宜宾市叙州区高场镇枷档湾大桥中核华兴项目部</v>
          </cell>
          <cell r="H8905" t="str">
            <v>孙保材</v>
          </cell>
          <cell r="I8905">
            <v>18203081779</v>
          </cell>
        </row>
        <row r="8906">
          <cell r="A8906" t="str">
            <v>泸钢（代）</v>
          </cell>
          <cell r="B8906" t="str">
            <v>盘螺</v>
          </cell>
          <cell r="C8906" t="str">
            <v>HRB400EФ10</v>
          </cell>
          <cell r="D8906" t="str">
            <v>吨</v>
          </cell>
          <cell r="E8906">
            <v>10</v>
          </cell>
          <cell r="F8906">
            <v>45954</v>
          </cell>
          <cell r="G8906" t="str">
            <v>（中核华兴-宜宾市西南高场项目）四川省宜宾市叙州区高场镇枷档湾大桥中核华兴项目部</v>
          </cell>
          <cell r="H8906" t="str">
            <v>孙保材</v>
          </cell>
          <cell r="I8906">
            <v>18203081779</v>
          </cell>
        </row>
        <row r="8907">
          <cell r="A8907" t="str">
            <v>泸钢</v>
          </cell>
          <cell r="B8907" t="str">
            <v>螺纹钢</v>
          </cell>
          <cell r="C8907" t="str">
            <v>HRB500E Φ25×9米</v>
          </cell>
          <cell r="D8907" t="str">
            <v>吨</v>
          </cell>
          <cell r="E8907">
            <v>35</v>
          </cell>
          <cell r="F8907">
            <v>45954</v>
          </cell>
          <cell r="G8907" t="str">
            <v>（自永高速-自永3标六局交通分公司）四川省内江市隆昌市自永项目3标隆昌市金鹅街道红光工业园区</v>
          </cell>
          <cell r="H8907" t="str">
            <v>干健恩</v>
          </cell>
          <cell r="I8907">
            <v>13540533213</v>
          </cell>
        </row>
        <row r="8908">
          <cell r="A8908" t="str">
            <v>泸钢</v>
          </cell>
          <cell r="B8908" t="str">
            <v>盘螺</v>
          </cell>
          <cell r="C8908" t="str">
            <v>HRB400E Φ8</v>
          </cell>
          <cell r="D8908" t="str">
            <v>吨</v>
          </cell>
          <cell r="E8908">
            <v>35</v>
          </cell>
          <cell r="F8908">
            <v>45954</v>
          </cell>
          <cell r="G8908" t="str">
            <v>(五冶钢构龙泉东洪片区70亩住宅、商业及配套工程项目二标段)成都市龙泉驿外东洪路地铁2号线惠王陵地铁C口</v>
          </cell>
          <cell r="H8908" t="str">
            <v>蒋嗣伟</v>
          </cell>
          <cell r="I8908">
            <v>15014331252</v>
          </cell>
        </row>
        <row r="8909">
          <cell r="A8909" t="str">
            <v>泸钢</v>
          </cell>
          <cell r="B8909" t="str">
            <v>螺纹钢</v>
          </cell>
          <cell r="C8909" t="str">
            <v>HRB400E Φ12 9m</v>
          </cell>
          <cell r="D8909" t="str">
            <v>吨</v>
          </cell>
          <cell r="E8909">
            <v>35</v>
          </cell>
          <cell r="F8909">
            <v>45954</v>
          </cell>
          <cell r="G8909" t="str">
            <v>(五冶钢构龙泉东洪片区70亩住宅、商业及配套工程项目二标段)成都市龙泉驿外东洪路地铁2号线惠王陵地铁C口</v>
          </cell>
          <cell r="H8909" t="str">
            <v>蒋嗣伟</v>
          </cell>
          <cell r="I8909">
            <v>15014331252</v>
          </cell>
        </row>
        <row r="8910">
          <cell r="A8910" t="str">
            <v>泸钢</v>
          </cell>
          <cell r="B8910" t="str">
            <v>螺纹钢</v>
          </cell>
          <cell r="C8910" t="str">
            <v>HRB400E Φ14 9m</v>
          </cell>
          <cell r="D8910" t="str">
            <v>吨</v>
          </cell>
          <cell r="E8910">
            <v>15</v>
          </cell>
          <cell r="F8910">
            <v>45954</v>
          </cell>
          <cell r="G8910" t="str">
            <v>(五冶钢构龙泉东洪片区70亩住宅、商业及配套工程项目二标段)成都市龙泉驿外东洪路地铁2号线惠王陵地铁C口</v>
          </cell>
          <cell r="H8910" t="str">
            <v>蒋嗣伟</v>
          </cell>
          <cell r="I8910">
            <v>15014331252</v>
          </cell>
        </row>
        <row r="8911">
          <cell r="A8911" t="str">
            <v>泸钢</v>
          </cell>
          <cell r="B8911" t="str">
            <v>螺纹钢</v>
          </cell>
          <cell r="C8911" t="str">
            <v>HRB400E Φ16 9m</v>
          </cell>
          <cell r="D8911" t="str">
            <v>吨</v>
          </cell>
          <cell r="E8911">
            <v>35</v>
          </cell>
          <cell r="F8911">
            <v>45954</v>
          </cell>
          <cell r="G8911" t="str">
            <v>(五冶钢构龙泉东洪片区70亩住宅、商业及配套工程项目二标段)成都市龙泉驿外东洪路地铁2号线惠王陵地铁C口</v>
          </cell>
          <cell r="H8911" t="str">
            <v>蒋嗣伟</v>
          </cell>
          <cell r="I8911">
            <v>15014331252</v>
          </cell>
        </row>
        <row r="8912">
          <cell r="A8912" t="str">
            <v>泸钢</v>
          </cell>
          <cell r="B8912" t="str">
            <v>螺纹钢</v>
          </cell>
          <cell r="C8912" t="str">
            <v>HRB400E Φ18 9m</v>
          </cell>
          <cell r="D8912" t="str">
            <v>吨</v>
          </cell>
          <cell r="E8912">
            <v>7.5</v>
          </cell>
          <cell r="F8912">
            <v>45954</v>
          </cell>
          <cell r="G8912" t="str">
            <v>(五冶钢构龙泉东洪片区70亩住宅、商业及配套工程项目二标段)成都市龙泉驿外东洪路地铁2号线惠王陵地铁C口</v>
          </cell>
          <cell r="H8912" t="str">
            <v>蒋嗣伟</v>
          </cell>
          <cell r="I8912">
            <v>15014331252</v>
          </cell>
        </row>
        <row r="8913">
          <cell r="A8913" t="str">
            <v>泸钢</v>
          </cell>
          <cell r="B8913" t="str">
            <v>螺纹钢</v>
          </cell>
          <cell r="C8913" t="str">
            <v>HRB400E Φ20 9m</v>
          </cell>
          <cell r="D8913" t="str">
            <v>吨</v>
          </cell>
          <cell r="E8913">
            <v>12.5</v>
          </cell>
          <cell r="F8913">
            <v>45954</v>
          </cell>
          <cell r="G8913" t="str">
            <v>(五冶钢构龙泉东洪片区70亩住宅、商业及配套工程项目二标段)成都市龙泉驿外东洪路地铁2号线惠王陵地铁C口</v>
          </cell>
          <cell r="H8913" t="str">
            <v>蒋嗣伟</v>
          </cell>
          <cell r="I8913">
            <v>15014331252</v>
          </cell>
        </row>
        <row r="8914">
          <cell r="A8914" t="str">
            <v>泸钢</v>
          </cell>
          <cell r="B8914" t="str">
            <v>螺纹钢</v>
          </cell>
          <cell r="C8914" t="str">
            <v>HRB400E Φ22 9m</v>
          </cell>
          <cell r="D8914" t="str">
            <v>吨</v>
          </cell>
          <cell r="E8914">
            <v>15</v>
          </cell>
          <cell r="F8914">
            <v>45954</v>
          </cell>
          <cell r="G8914" t="str">
            <v>(五冶钢构龙泉东洪片区70亩住宅、商业及配套工程项目二标段)成都市龙泉驿外东洪路地铁2号线惠王陵地铁C口</v>
          </cell>
          <cell r="H8914" t="str">
            <v>蒋嗣伟</v>
          </cell>
          <cell r="I8914">
            <v>15014331252</v>
          </cell>
        </row>
        <row r="8915">
          <cell r="A8915" t="str">
            <v>泸钢</v>
          </cell>
          <cell r="B8915" t="str">
            <v>螺纹钢</v>
          </cell>
          <cell r="C8915" t="str">
            <v>HRB400E Φ25 9m</v>
          </cell>
          <cell r="D8915" t="str">
            <v>吨</v>
          </cell>
          <cell r="E8915">
            <v>15</v>
          </cell>
          <cell r="F8915">
            <v>45954</v>
          </cell>
          <cell r="G8915" t="str">
            <v>(五冶钢构龙泉东洪片区70亩住宅、商业及配套工程项目二标段)成都市龙泉驿外东洪路地铁2号线惠王陵地铁C口</v>
          </cell>
          <cell r="H8915" t="str">
            <v>蒋嗣伟</v>
          </cell>
          <cell r="I8915">
            <v>15014331252</v>
          </cell>
        </row>
        <row r="8916">
          <cell r="A8916" t="str">
            <v>达钢</v>
          </cell>
          <cell r="B8916" t="str">
            <v>盘螺</v>
          </cell>
          <cell r="C8916" t="str">
            <v>HRB400E Φ8</v>
          </cell>
          <cell r="D8916" t="str">
            <v>吨</v>
          </cell>
          <cell r="E8916">
            <v>30</v>
          </cell>
          <cell r="F8916">
            <v>45954</v>
          </cell>
          <cell r="G8916" t="str">
            <v>（商投建工达州中医药科技园-4工区-9号楼）达州市通川区达州中医药职业学院犀牛大道北段</v>
          </cell>
          <cell r="H8916" t="str">
            <v>张扬</v>
          </cell>
          <cell r="I8916">
            <v>18381904567</v>
          </cell>
        </row>
        <row r="8917">
          <cell r="A8917" t="str">
            <v>达钢</v>
          </cell>
          <cell r="B8917" t="str">
            <v>螺纹钢</v>
          </cell>
          <cell r="C8917" t="str">
            <v>HRB500E Φ12</v>
          </cell>
          <cell r="D8917" t="str">
            <v>吨</v>
          </cell>
          <cell r="E8917">
            <v>18</v>
          </cell>
          <cell r="F8917">
            <v>45954</v>
          </cell>
          <cell r="G8917" t="str">
            <v>（商投建工达州中医药科技园-4工区-9号楼）达州市通川区达州中医药职业学院犀牛大道北段</v>
          </cell>
          <cell r="H8917" t="str">
            <v>张扬</v>
          </cell>
          <cell r="I8917">
            <v>18381904567</v>
          </cell>
        </row>
        <row r="8918">
          <cell r="A8918" t="str">
            <v>达钢</v>
          </cell>
          <cell r="B8918" t="str">
            <v>螺纹钢</v>
          </cell>
          <cell r="C8918" t="str">
            <v>HRB500E Φ16</v>
          </cell>
          <cell r="D8918" t="str">
            <v>吨</v>
          </cell>
          <cell r="E8918">
            <v>6</v>
          </cell>
          <cell r="F8918">
            <v>45954</v>
          </cell>
          <cell r="G8918" t="str">
            <v>（商投建工达州中医药科技园-4工区-9号楼）达州市通川区达州中医药职业学院犀牛大道北段</v>
          </cell>
          <cell r="H8918" t="str">
            <v>张扬</v>
          </cell>
          <cell r="I8918">
            <v>18381904567</v>
          </cell>
        </row>
        <row r="8919">
          <cell r="A8919" t="str">
            <v>泸钢</v>
          </cell>
          <cell r="B8919" t="str">
            <v>盘螺</v>
          </cell>
          <cell r="C8919" t="str">
            <v>HRB400E Φ6</v>
          </cell>
          <cell r="D8919" t="str">
            <v>吨</v>
          </cell>
          <cell r="E8919">
            <v>2.5</v>
          </cell>
          <cell r="F8919">
            <v>45954</v>
          </cell>
          <cell r="G8919" t="str">
            <v>（商投建工达州中医药科技园-4工区-10号楼）达州市通川区达州中医药职业学院犀牛大道北段</v>
          </cell>
          <cell r="H8919" t="str">
            <v>张扬</v>
          </cell>
          <cell r="I8919">
            <v>18381904567</v>
          </cell>
        </row>
        <row r="8920">
          <cell r="A8920" t="str">
            <v>泸钢</v>
          </cell>
          <cell r="B8920" t="str">
            <v>盘螺</v>
          </cell>
          <cell r="C8920" t="str">
            <v>HRB400E Φ8</v>
          </cell>
          <cell r="D8920" t="str">
            <v>吨</v>
          </cell>
          <cell r="E8920">
            <v>17.5</v>
          </cell>
          <cell r="F8920">
            <v>45954</v>
          </cell>
          <cell r="G8920" t="str">
            <v>（商投建工达州中医药科技园-4工区-10号楼）达州市通川区达州中医药职业学院犀牛大道北段</v>
          </cell>
          <cell r="H8920" t="str">
            <v>张扬</v>
          </cell>
          <cell r="I8920">
            <v>18381904567</v>
          </cell>
        </row>
        <row r="8921">
          <cell r="A8921" t="str">
            <v>泸钢</v>
          </cell>
          <cell r="B8921" t="str">
            <v>螺纹钢</v>
          </cell>
          <cell r="C8921" t="str">
            <v>HRB400E Φ16 9m</v>
          </cell>
          <cell r="D8921" t="str">
            <v>吨</v>
          </cell>
          <cell r="E8921">
            <v>2.5</v>
          </cell>
          <cell r="F8921">
            <v>45954</v>
          </cell>
          <cell r="G8921" t="str">
            <v>（商投建工达州中医药科技园-4工区-10号楼）达州市通川区达州中医药职业学院犀牛大道北段</v>
          </cell>
          <cell r="H8921" t="str">
            <v>张扬</v>
          </cell>
          <cell r="I8921">
            <v>18381904567</v>
          </cell>
        </row>
        <row r="8922">
          <cell r="A8922" t="str">
            <v>泸钢</v>
          </cell>
          <cell r="B8922" t="str">
            <v>螺纹钢</v>
          </cell>
          <cell r="C8922" t="str">
            <v>HRB500E Φ18</v>
          </cell>
          <cell r="D8922" t="str">
            <v>吨</v>
          </cell>
          <cell r="E8922">
            <v>5</v>
          </cell>
          <cell r="F8922">
            <v>45954</v>
          </cell>
          <cell r="G8922" t="str">
            <v>（商投建工达州中医药科技园-4工区-10号楼）达州市通川区达州中医药职业学院犀牛大道北段</v>
          </cell>
          <cell r="H8922" t="str">
            <v>张扬</v>
          </cell>
          <cell r="I8922">
            <v>18381904567</v>
          </cell>
        </row>
        <row r="8923">
          <cell r="A8923" t="str">
            <v>泸钢</v>
          </cell>
          <cell r="B8923" t="str">
            <v>螺纹钢</v>
          </cell>
          <cell r="C8923" t="str">
            <v>HRB500E Φ20</v>
          </cell>
          <cell r="D8923" t="str">
            <v>吨</v>
          </cell>
          <cell r="E8923">
            <v>5</v>
          </cell>
          <cell r="F8923">
            <v>45954</v>
          </cell>
          <cell r="G8923" t="str">
            <v>（商投建工达州中医药科技园-4工区-10号楼）达州市通川区达州中医药职业学院犀牛大道北段</v>
          </cell>
          <cell r="H8923" t="str">
            <v>张扬</v>
          </cell>
          <cell r="I8923">
            <v>18381904567</v>
          </cell>
        </row>
        <row r="8924">
          <cell r="A8924" t="str">
            <v>泸钢</v>
          </cell>
          <cell r="B8924" t="str">
            <v>螺纹钢</v>
          </cell>
          <cell r="C8924" t="str">
            <v>HRB500E Φ22</v>
          </cell>
          <cell r="D8924" t="str">
            <v>吨</v>
          </cell>
          <cell r="E8924">
            <v>2.5</v>
          </cell>
          <cell r="F8924">
            <v>45954</v>
          </cell>
          <cell r="G8924" t="str">
            <v>（商投建工达州中医药科技园-4工区-10号楼）达州市通川区达州中医药职业学院犀牛大道北段</v>
          </cell>
          <cell r="H8924" t="str">
            <v>张扬</v>
          </cell>
          <cell r="I8924">
            <v>18381904567</v>
          </cell>
        </row>
        <row r="8925">
          <cell r="A8925" t="str">
            <v>陕钢</v>
          </cell>
          <cell r="B8925" t="str">
            <v>盘螺</v>
          </cell>
          <cell r="C8925" t="str">
            <v>HRB400E Φ8</v>
          </cell>
          <cell r="D8925" t="str">
            <v>吨</v>
          </cell>
          <cell r="E8925">
            <v>8</v>
          </cell>
          <cell r="F8925">
            <v>45954</v>
          </cell>
          <cell r="G8925" t="str">
            <v>（华西简阳西城嘉苑）四川省成都市简阳市简城街道高屋村</v>
          </cell>
          <cell r="H8925" t="str">
            <v>张瀚镭</v>
          </cell>
          <cell r="I8925">
            <v>15884666220</v>
          </cell>
        </row>
        <row r="8926">
          <cell r="A8926" t="str">
            <v>陕钢</v>
          </cell>
          <cell r="B8926" t="str">
            <v>盘螺</v>
          </cell>
          <cell r="C8926" t="str">
            <v>HRB400E Φ10</v>
          </cell>
          <cell r="D8926" t="str">
            <v>吨</v>
          </cell>
          <cell r="E8926">
            <v>60</v>
          </cell>
          <cell r="F8926">
            <v>45954</v>
          </cell>
          <cell r="G8926" t="str">
            <v>（华西简阳西城嘉苑）四川省成都市简阳市简城街道高屋村</v>
          </cell>
          <cell r="H8926" t="str">
            <v>张瀚镭</v>
          </cell>
          <cell r="I8926">
            <v>15884666220</v>
          </cell>
        </row>
        <row r="8927">
          <cell r="A8927" t="str">
            <v>德胜</v>
          </cell>
          <cell r="B8927" t="str">
            <v>螺纹钢</v>
          </cell>
          <cell r="C8927" t="str">
            <v>HRB400E Φ16 9m</v>
          </cell>
          <cell r="D8927" t="str">
            <v>吨</v>
          </cell>
          <cell r="E8927">
            <v>15</v>
          </cell>
          <cell r="F8927">
            <v>45954</v>
          </cell>
          <cell r="G8927" t="str">
            <v>（华西简阳西城嘉苑）四川省成都市简阳市简城街道高屋村</v>
          </cell>
          <cell r="H8927" t="str">
            <v>张瀚镭</v>
          </cell>
          <cell r="I8927">
            <v>15884666220</v>
          </cell>
        </row>
        <row r="8928">
          <cell r="A8928" t="str">
            <v>德胜</v>
          </cell>
          <cell r="B8928" t="str">
            <v>螺纹钢</v>
          </cell>
          <cell r="C8928" t="str">
            <v>HRB500E Φ20</v>
          </cell>
          <cell r="D8928" t="str">
            <v>吨</v>
          </cell>
          <cell r="E8928">
            <v>5</v>
          </cell>
          <cell r="F8928">
            <v>45954</v>
          </cell>
          <cell r="G8928" t="str">
            <v>（华西简阳西城嘉苑）四川省成都市简阳市简城街道高屋村</v>
          </cell>
          <cell r="H8928" t="str">
            <v>张瀚镭</v>
          </cell>
          <cell r="I8928">
            <v>15884666220</v>
          </cell>
        </row>
        <row r="8929">
          <cell r="A8929" t="str">
            <v>德胜</v>
          </cell>
          <cell r="B8929" t="str">
            <v>螺纹钢</v>
          </cell>
          <cell r="C8929" t="str">
            <v>HRB500E Φ25</v>
          </cell>
          <cell r="D8929" t="str">
            <v>吨</v>
          </cell>
          <cell r="E8929">
            <v>14</v>
          </cell>
          <cell r="F8929">
            <v>45954</v>
          </cell>
          <cell r="G8929" t="str">
            <v>（华西简阳西城嘉苑）四川省成都市简阳市简城街道高屋村</v>
          </cell>
          <cell r="H8929" t="str">
            <v>张瀚镭</v>
          </cell>
          <cell r="I8929">
            <v>15884666220</v>
          </cell>
        </row>
        <row r="8930">
          <cell r="A8930" t="str">
            <v>润耀</v>
          </cell>
          <cell r="B8930" t="str">
            <v>螺纹钢</v>
          </cell>
          <cell r="C8930" t="str">
            <v>HRB400E Φ12 9m</v>
          </cell>
          <cell r="D8930" t="str">
            <v>吨</v>
          </cell>
          <cell r="E8930">
            <v>35</v>
          </cell>
          <cell r="F8930">
            <v>45954</v>
          </cell>
          <cell r="G8930" t="str">
            <v>(五冶建设扩建艺体中学二期工程)四川省成都市双流区光荣路成都艺体中学南200米</v>
          </cell>
          <cell r="H8930" t="str">
            <v>谢序强</v>
          </cell>
          <cell r="I8930">
            <v>13458588232</v>
          </cell>
        </row>
        <row r="8931">
          <cell r="A8931" t="str">
            <v>德胜恒嘉</v>
          </cell>
          <cell r="B8931" t="str">
            <v>螺纹钢</v>
          </cell>
          <cell r="C8931" t="str">
            <v>HRB500E Φ28×9米</v>
          </cell>
          <cell r="D8931" t="str">
            <v>吨</v>
          </cell>
          <cell r="E8931">
            <v>70</v>
          </cell>
          <cell r="F8931">
            <v>45955</v>
          </cell>
          <cell r="G8931" t="str">
            <v>（自永1标八局二分公司钢筋棚）四川省自贡市大安区牛佛镇</v>
          </cell>
          <cell r="H8931" t="str">
            <v>王君杰</v>
          </cell>
          <cell r="I8931">
            <v>18919619850</v>
          </cell>
        </row>
        <row r="8932">
          <cell r="A8932" t="str">
            <v>德胜恒嘉</v>
          </cell>
          <cell r="B8932" t="str">
            <v>螺纹钢</v>
          </cell>
          <cell r="C8932" t="str">
            <v>HRB400E Φ28×9米</v>
          </cell>
          <cell r="D8932" t="str">
            <v>吨</v>
          </cell>
          <cell r="E8932">
            <v>35</v>
          </cell>
          <cell r="F8932">
            <v>45955</v>
          </cell>
          <cell r="G8932" t="str">
            <v>（自永1标八局二分公司钢筋棚）四川省自贡市大安区牛佛镇</v>
          </cell>
          <cell r="H8932" t="str">
            <v>王君杰</v>
          </cell>
          <cell r="I8932">
            <v>18919619850</v>
          </cell>
        </row>
        <row r="8933">
          <cell r="A8933" t="str">
            <v>德胜恒嘉</v>
          </cell>
          <cell r="B8933" t="str">
            <v>螺纹钢</v>
          </cell>
          <cell r="C8933" t="str">
            <v>HRB400E Φ28×9米</v>
          </cell>
          <cell r="D8933" t="str">
            <v>吨</v>
          </cell>
          <cell r="E8933">
            <v>35</v>
          </cell>
          <cell r="F8933">
            <v>45955</v>
          </cell>
          <cell r="G8933" t="str">
            <v>（自永1标八局二分公司钢筋棚）四川省自贡市大安区牛佛镇</v>
          </cell>
          <cell r="H8933" t="str">
            <v>王君杰</v>
          </cell>
          <cell r="I8933">
            <v>18919619850</v>
          </cell>
        </row>
        <row r="8934">
          <cell r="A8934" t="str">
            <v>德胜恒嘉</v>
          </cell>
          <cell r="B8934" t="str">
            <v>螺纹钢</v>
          </cell>
          <cell r="C8934" t="str">
            <v>HRB400E Φ32×12米</v>
          </cell>
          <cell r="D8934" t="str">
            <v>吨</v>
          </cell>
          <cell r="E8934">
            <v>35</v>
          </cell>
          <cell r="F8934">
            <v>45955</v>
          </cell>
          <cell r="G8934" t="str">
            <v>（自永2标九局西南分公司钢筋棚）四川省自贡市骑龙镇大湾村</v>
          </cell>
          <cell r="H8934" t="str">
            <v>高彦彬</v>
          </cell>
          <cell r="I8934">
            <v>13835906370</v>
          </cell>
        </row>
        <row r="8935">
          <cell r="A8935" t="str">
            <v>德胜恒嘉</v>
          </cell>
          <cell r="B8935" t="str">
            <v>螺纹钢</v>
          </cell>
          <cell r="C8935" t="str">
            <v>HRB400E Φ20×12米</v>
          </cell>
          <cell r="D8935" t="str">
            <v>吨</v>
          </cell>
          <cell r="E8935">
            <v>35</v>
          </cell>
          <cell r="F8935">
            <v>45955</v>
          </cell>
          <cell r="G8935" t="str">
            <v>（自永2标九局西南分公司钢筋棚）四川省自贡市骑龙镇大湾村</v>
          </cell>
          <cell r="H8935" t="str">
            <v>高彦彬</v>
          </cell>
          <cell r="I8935">
            <v>13835906370</v>
          </cell>
        </row>
        <row r="8936">
          <cell r="A8936" t="str">
            <v>德胜恒嘉</v>
          </cell>
          <cell r="B8936" t="str">
            <v>螺纹钢</v>
          </cell>
          <cell r="C8936" t="str">
            <v>HRB400E Φ28×12米</v>
          </cell>
          <cell r="D8936" t="str">
            <v>吨</v>
          </cell>
          <cell r="E8936">
            <v>100</v>
          </cell>
          <cell r="F8936">
            <v>45955</v>
          </cell>
          <cell r="G8936" t="str">
            <v>（自永2标九局西南分公司钢筋棚）四川省自贡市回龙镇群英村</v>
          </cell>
          <cell r="H8936" t="str">
            <v>钟润</v>
          </cell>
          <cell r="I8936">
            <v>18728409968</v>
          </cell>
        </row>
        <row r="8937">
          <cell r="A8937" t="str">
            <v>德胜恒嘉</v>
          </cell>
          <cell r="B8937" t="str">
            <v>螺纹钢</v>
          </cell>
          <cell r="C8937" t="str">
            <v>HRB400E Φ25×12米</v>
          </cell>
          <cell r="D8937" t="str">
            <v>吨</v>
          </cell>
          <cell r="E8937">
            <v>40</v>
          </cell>
          <cell r="F8937">
            <v>45955</v>
          </cell>
          <cell r="G8937" t="str">
            <v>（自永2标九局西南分公司钢筋棚）四川省自贡市回龙镇群英村</v>
          </cell>
          <cell r="H8937" t="str">
            <v>钟润</v>
          </cell>
          <cell r="I8937">
            <v>18728409968</v>
          </cell>
        </row>
        <row r="8938">
          <cell r="A8938" t="str">
            <v>德胜恒嘉</v>
          </cell>
          <cell r="B8938" t="str">
            <v>螺纹钢</v>
          </cell>
          <cell r="C8938" t="str">
            <v>HRB400E Φ25×12米</v>
          </cell>
          <cell r="D8938" t="str">
            <v>吨</v>
          </cell>
          <cell r="E8938">
            <v>35</v>
          </cell>
          <cell r="F8938">
            <v>45955</v>
          </cell>
          <cell r="G8938" t="str">
            <v>自永4标一局四公司（四川省内江市隆昌市金鹅街道自永4标一局四公司钢筋棚）</v>
          </cell>
          <cell r="H8938" t="str">
            <v>郝优</v>
          </cell>
          <cell r="I8938">
            <v>13891371707</v>
          </cell>
        </row>
        <row r="8939">
          <cell r="A8939" t="str">
            <v>泸钢</v>
          </cell>
          <cell r="B8939" t="str">
            <v>盘螺</v>
          </cell>
          <cell r="C8939" t="str">
            <v>HRB400E Φ12</v>
          </cell>
          <cell r="D8939" t="str">
            <v>吨</v>
          </cell>
          <cell r="E8939">
            <v>35</v>
          </cell>
          <cell r="F8939">
            <v>45955</v>
          </cell>
          <cell r="G8939" t="str">
            <v>（自永1标八局二分公司钢筋棚）四川省自贡市大安区牛佛镇</v>
          </cell>
          <cell r="H8939" t="str">
            <v>王君杰</v>
          </cell>
          <cell r="I8939">
            <v>18919619850</v>
          </cell>
        </row>
        <row r="8940">
          <cell r="A8940" t="str">
            <v>泸钢</v>
          </cell>
          <cell r="B8940" t="str">
            <v>盘螺</v>
          </cell>
          <cell r="C8940" t="str">
            <v>HRB400E Φ12</v>
          </cell>
          <cell r="D8940" t="str">
            <v>吨</v>
          </cell>
          <cell r="E8940">
            <v>35</v>
          </cell>
          <cell r="F8940">
            <v>45955</v>
          </cell>
          <cell r="G8940" t="str">
            <v>（自永2标九局西南分公司钢筋棚）四川省自贡市骑龙镇大湾村</v>
          </cell>
          <cell r="H8940" t="str">
            <v>高彦彬</v>
          </cell>
          <cell r="I8940">
            <v>13835906370</v>
          </cell>
        </row>
        <row r="8941">
          <cell r="A8941" t="str">
            <v>泸钢</v>
          </cell>
          <cell r="B8941" t="str">
            <v>螺纹钢</v>
          </cell>
          <cell r="C8941" t="str">
            <v>HRB400E Φ12×12米</v>
          </cell>
          <cell r="D8941" t="str">
            <v>吨</v>
          </cell>
          <cell r="E8941">
            <v>35</v>
          </cell>
          <cell r="F8941">
            <v>45955</v>
          </cell>
          <cell r="G8941" t="str">
            <v>自永4标一局四公司（四川省内江市隆昌市金鹅街道自永4标一局四公司钢筋棚）</v>
          </cell>
          <cell r="H8941" t="str">
            <v>郝优</v>
          </cell>
          <cell r="I8941">
            <v>13891371707</v>
          </cell>
        </row>
        <row r="8942">
          <cell r="A8942" t="str">
            <v>泸钢</v>
          </cell>
          <cell r="B8942" t="str">
            <v>高线</v>
          </cell>
          <cell r="C8942" t="str">
            <v>HPB300 Φ10</v>
          </cell>
          <cell r="D8942" t="str">
            <v>吨</v>
          </cell>
          <cell r="E8942">
            <v>30</v>
          </cell>
          <cell r="F8942">
            <v>45955</v>
          </cell>
          <cell r="G8942" t="str">
            <v>自永4标一局四公司（四川省内江市隆昌市金鹅街道自永4标一局四公司钢筋棚）</v>
          </cell>
          <cell r="H8942" t="str">
            <v>郝优</v>
          </cell>
          <cell r="I8942">
            <v>13891371707</v>
          </cell>
        </row>
        <row r="8943">
          <cell r="A8943" t="str">
            <v>泸钢</v>
          </cell>
          <cell r="B8943" t="str">
            <v>高线</v>
          </cell>
          <cell r="C8943" t="str">
            <v>HPB300 Φ6</v>
          </cell>
          <cell r="D8943" t="str">
            <v>吨</v>
          </cell>
          <cell r="E8943">
            <v>4</v>
          </cell>
          <cell r="F8943">
            <v>45955</v>
          </cell>
          <cell r="G8943" t="str">
            <v>自永4标一局四公司（四川省内江市隆昌市金鹅街道自永4标一局四公司钢筋棚）</v>
          </cell>
          <cell r="H8943" t="str">
            <v>郝优</v>
          </cell>
          <cell r="I8943">
            <v>13891371707</v>
          </cell>
        </row>
        <row r="8944">
          <cell r="A8944" t="str">
            <v>润耀</v>
          </cell>
          <cell r="B8944" t="str">
            <v>螺纹钢</v>
          </cell>
          <cell r="C8944" t="str">
            <v>HRB400E Φ12 9m</v>
          </cell>
          <cell r="D8944" t="str">
            <v>吨</v>
          </cell>
          <cell r="E8944">
            <v>15</v>
          </cell>
          <cell r="F8944">
            <v>45955</v>
          </cell>
          <cell r="G8944" t="str">
            <v>(五冶建设扩建艺体中学二期工程)四川省成都市双流区光荣路成都艺体中学南200米</v>
          </cell>
          <cell r="H8944" t="str">
            <v>谢序强</v>
          </cell>
          <cell r="I8944">
            <v>13458588232</v>
          </cell>
        </row>
        <row r="8945">
          <cell r="A8945" t="str">
            <v>润耀</v>
          </cell>
          <cell r="B8945" t="str">
            <v>螺纹钢</v>
          </cell>
          <cell r="C8945" t="str">
            <v>HRB500E Φ12</v>
          </cell>
          <cell r="D8945" t="str">
            <v>吨</v>
          </cell>
          <cell r="E8945">
            <v>6</v>
          </cell>
          <cell r="F8945">
            <v>45955</v>
          </cell>
          <cell r="G8945" t="str">
            <v>(五冶建设扩建艺体中学二期工程)四川省成都市双流区光荣路成都艺体中学南200米</v>
          </cell>
          <cell r="H8945" t="str">
            <v>谢序强</v>
          </cell>
          <cell r="I8945">
            <v>13458588232</v>
          </cell>
        </row>
        <row r="8946">
          <cell r="A8946" t="str">
            <v>润耀</v>
          </cell>
          <cell r="B8946" t="str">
            <v>螺纹钢</v>
          </cell>
          <cell r="C8946" t="str">
            <v>HRB500E Φ14</v>
          </cell>
          <cell r="D8946" t="str">
            <v>吨</v>
          </cell>
          <cell r="E8946">
            <v>3</v>
          </cell>
          <cell r="F8946">
            <v>45955</v>
          </cell>
          <cell r="G8946" t="str">
            <v>(五冶建设扩建艺体中学二期工程)四川省成都市双流区光荣路成都艺体中学南200米</v>
          </cell>
          <cell r="H8946" t="str">
            <v>谢序强</v>
          </cell>
          <cell r="I8946">
            <v>13458588232</v>
          </cell>
        </row>
        <row r="8947">
          <cell r="A8947" t="str">
            <v>润耀</v>
          </cell>
          <cell r="B8947" t="str">
            <v>螺纹钢</v>
          </cell>
          <cell r="C8947" t="str">
            <v>HRB500E Φ16</v>
          </cell>
          <cell r="D8947" t="str">
            <v>吨</v>
          </cell>
          <cell r="E8947">
            <v>6</v>
          </cell>
          <cell r="F8947">
            <v>45955</v>
          </cell>
          <cell r="G8947" t="str">
            <v>(五冶建设扩建艺体中学二期工程)四川省成都市双流区光荣路成都艺体中学南200米</v>
          </cell>
          <cell r="H8947" t="str">
            <v>谢序强</v>
          </cell>
          <cell r="I8947">
            <v>13458588232</v>
          </cell>
        </row>
        <row r="8948">
          <cell r="A8948" t="str">
            <v>润耀</v>
          </cell>
          <cell r="B8948" t="str">
            <v>螺纹钢</v>
          </cell>
          <cell r="C8948" t="str">
            <v>HRB500E Φ25</v>
          </cell>
          <cell r="D8948" t="str">
            <v>吨</v>
          </cell>
          <cell r="E8948">
            <v>40</v>
          </cell>
          <cell r="F8948">
            <v>45955</v>
          </cell>
          <cell r="G8948" t="str">
            <v>(五冶建设扩建艺体中学二期工程)四川省成都市双流区光荣路成都艺体中学南200米</v>
          </cell>
          <cell r="H8948" t="str">
            <v>谢序强</v>
          </cell>
          <cell r="I8948">
            <v>13458588232</v>
          </cell>
        </row>
        <row r="8949">
          <cell r="A8949" t="str">
            <v>德胜</v>
          </cell>
          <cell r="B8949" t="str">
            <v>螺纹钢</v>
          </cell>
          <cell r="C8949" t="str">
            <v>HRB400EФ20*9m</v>
          </cell>
          <cell r="D8949" t="str">
            <v>吨</v>
          </cell>
          <cell r="E8949">
            <v>32</v>
          </cell>
          <cell r="F8949">
            <v>45955</v>
          </cell>
          <cell r="G8949" t="str">
            <v>（成铁西物-绵阳市涪江大桥项目）绵阳市青石路涪江大桥工程项目下穿西成客专工程施工现场</v>
          </cell>
          <cell r="H8949" t="str">
            <v>黄永福</v>
          </cell>
          <cell r="I8949" t="str">
            <v>15982823571</v>
          </cell>
        </row>
        <row r="8950">
          <cell r="A8950" t="str">
            <v>德胜</v>
          </cell>
          <cell r="B8950" t="str">
            <v>螺纹钢</v>
          </cell>
          <cell r="C8950" t="str">
            <v>HRB400EФ28*9m</v>
          </cell>
          <cell r="D8950" t="str">
            <v>吨</v>
          </cell>
          <cell r="E8950">
            <v>108</v>
          </cell>
          <cell r="F8950">
            <v>45955</v>
          </cell>
          <cell r="G8950" t="str">
            <v>（成铁西物-绵阳市涪江大桥项目）绵阳市青石路涪江大桥工程项目下穿西成客专工程施工现场</v>
          </cell>
          <cell r="H8950" t="str">
            <v>黄永福</v>
          </cell>
          <cell r="I8950" t="str">
            <v>15982823571</v>
          </cell>
        </row>
        <row r="8951">
          <cell r="A8951" t="str">
            <v>德胜恒嘉</v>
          </cell>
          <cell r="B8951" t="str">
            <v>螺纹钢</v>
          </cell>
          <cell r="C8951" t="str">
            <v>HRB400EФ16*9m</v>
          </cell>
          <cell r="D8951" t="str">
            <v>吨</v>
          </cell>
          <cell r="E8951">
            <v>35</v>
          </cell>
          <cell r="F8951">
            <v>45955</v>
          </cell>
          <cell r="G8951" t="str">
            <v>（中铁六局呼和公司康新高速TJ4-2标）四川省甘孜藏族自治州康定市新都桥镇东俄罗三村中建八局搅拌站旁</v>
          </cell>
          <cell r="H8951" t="str">
            <v>许文刚</v>
          </cell>
          <cell r="I8951">
            <v>15848808186</v>
          </cell>
        </row>
        <row r="8952">
          <cell r="A8952" t="str">
            <v>德胜恒嘉</v>
          </cell>
          <cell r="B8952" t="str">
            <v>螺纹钢</v>
          </cell>
          <cell r="C8952" t="str">
            <v>HRB400EΦ22*9m</v>
          </cell>
          <cell r="D8952" t="str">
            <v>吨</v>
          </cell>
          <cell r="E8952">
            <v>35</v>
          </cell>
          <cell r="F8952">
            <v>45955</v>
          </cell>
          <cell r="G8952" t="str">
            <v>（成峨6标）乐山市夹江县木城镇张口村中铁三局钢筋场</v>
          </cell>
          <cell r="H8952" t="str">
            <v>陈籽佑</v>
          </cell>
          <cell r="I8952" t="str">
            <v>15234459657</v>
          </cell>
        </row>
        <row r="8953">
          <cell r="A8953" t="str">
            <v>泸钢</v>
          </cell>
          <cell r="B8953" t="str">
            <v>盘螺</v>
          </cell>
          <cell r="C8953" t="str">
            <v>HRB400E Φ8</v>
          </cell>
          <cell r="D8953" t="str">
            <v>吨</v>
          </cell>
          <cell r="E8953">
            <v>8</v>
          </cell>
          <cell r="F8953">
            <v>45955</v>
          </cell>
          <cell r="G8953" t="str">
            <v>(五冶建设扩建艺体中学二期工程)四川省成都市双流区光荣路成都艺体中学南200米</v>
          </cell>
          <cell r="H8953" t="str">
            <v>谢序强</v>
          </cell>
          <cell r="I8953">
            <v>13458588232</v>
          </cell>
        </row>
        <row r="8954">
          <cell r="A8954" t="str">
            <v>泸钢</v>
          </cell>
          <cell r="B8954" t="str">
            <v>盘螺</v>
          </cell>
          <cell r="C8954" t="str">
            <v>HRB400E Φ10</v>
          </cell>
          <cell r="D8954" t="str">
            <v>吨</v>
          </cell>
          <cell r="E8954">
            <v>8</v>
          </cell>
          <cell r="F8954">
            <v>45955</v>
          </cell>
          <cell r="G8954" t="str">
            <v>(五冶建设扩建艺体中学二期工程)四川省成都市双流区光荣路成都艺体中学南200米</v>
          </cell>
          <cell r="H8954" t="str">
            <v>谢序强</v>
          </cell>
          <cell r="I8954">
            <v>13458588232</v>
          </cell>
        </row>
        <row r="8955">
          <cell r="A8955" t="str">
            <v>泸钢</v>
          </cell>
          <cell r="B8955" t="str">
            <v>螺纹钢</v>
          </cell>
          <cell r="C8955" t="str">
            <v>HRB400E Φ12 9m</v>
          </cell>
          <cell r="D8955" t="str">
            <v>吨</v>
          </cell>
          <cell r="E8955">
            <v>15</v>
          </cell>
          <cell r="F8955">
            <v>45955</v>
          </cell>
          <cell r="G8955" t="str">
            <v>(五冶建设扩建艺体中学二期工程)四川省成都市双流区光荣路成都艺体中学南200米</v>
          </cell>
          <cell r="H8955" t="str">
            <v>谢序强</v>
          </cell>
          <cell r="I8955">
            <v>13458588232</v>
          </cell>
        </row>
        <row r="8956">
          <cell r="A8956" t="str">
            <v>泸钢</v>
          </cell>
          <cell r="B8956" t="str">
            <v>螺纹钢</v>
          </cell>
          <cell r="C8956" t="str">
            <v>HRB400E Φ18 9m</v>
          </cell>
          <cell r="D8956" t="str">
            <v>吨</v>
          </cell>
          <cell r="E8956">
            <v>3</v>
          </cell>
          <cell r="F8956">
            <v>45955</v>
          </cell>
          <cell r="G8956" t="str">
            <v>(五冶建设扩建艺体中学二期工程)四川省成都市双流区光荣路成都艺体中学南200米</v>
          </cell>
          <cell r="H8956" t="str">
            <v>谢序强</v>
          </cell>
          <cell r="I8956">
            <v>13458588232</v>
          </cell>
        </row>
        <row r="8957">
          <cell r="A8957" t="str">
            <v>德胜</v>
          </cell>
          <cell r="B8957" t="str">
            <v>螺纹钢</v>
          </cell>
          <cell r="C8957" t="str">
            <v>HRB400E Φ16 12m</v>
          </cell>
          <cell r="D8957" t="str">
            <v>吨</v>
          </cell>
          <cell r="E8957">
            <v>25</v>
          </cell>
          <cell r="F8957">
            <v>45956</v>
          </cell>
          <cell r="G8957" t="str">
            <v>(五冶建设锦江区林家坝片区20号地块商业项目)锦江区泰昌路锦江28亩项目部</v>
          </cell>
          <cell r="H8957" t="str">
            <v>陶杰</v>
          </cell>
          <cell r="I8957">
            <v>13980247952</v>
          </cell>
        </row>
        <row r="8958">
          <cell r="A8958" t="str">
            <v>德胜</v>
          </cell>
          <cell r="B8958" t="str">
            <v>螺纹钢</v>
          </cell>
          <cell r="C8958" t="str">
            <v>HRB400E Φ25 12m</v>
          </cell>
          <cell r="D8958" t="str">
            <v>吨</v>
          </cell>
          <cell r="E8958">
            <v>10</v>
          </cell>
          <cell r="F8958">
            <v>45956</v>
          </cell>
          <cell r="G8958" t="str">
            <v>(五冶建设锦江区林家坝片区20号地块商业项目)锦江区泰昌路锦江28亩项目部</v>
          </cell>
          <cell r="H8958" t="str">
            <v>陶杰</v>
          </cell>
          <cell r="I8958">
            <v>13980247952</v>
          </cell>
        </row>
        <row r="8959">
          <cell r="A8959" t="str">
            <v>德胜</v>
          </cell>
          <cell r="B8959" t="str">
            <v>螺纹钢</v>
          </cell>
          <cell r="C8959" t="str">
            <v>HRB400E Φ18 9m</v>
          </cell>
          <cell r="D8959" t="str">
            <v>吨</v>
          </cell>
          <cell r="E8959">
            <v>105</v>
          </cell>
          <cell r="F8959">
            <v>45956</v>
          </cell>
          <cell r="G8959" t="str">
            <v>（商投建工达州中医药科技园-2工区-2号桥）达州市通川区达州中医药职业学院犀牛大道北段</v>
          </cell>
          <cell r="H8959" t="str">
            <v>李波</v>
          </cell>
          <cell r="I8959">
            <v>18381899787</v>
          </cell>
        </row>
        <row r="8960">
          <cell r="A8960" t="str">
            <v>德胜</v>
          </cell>
          <cell r="B8960" t="str">
            <v>螺纹钢</v>
          </cell>
          <cell r="C8960" t="str">
            <v>HRB500E Φ18</v>
          </cell>
          <cell r="D8960" t="str">
            <v>吨</v>
          </cell>
          <cell r="E8960">
            <v>35</v>
          </cell>
          <cell r="F8960">
            <v>45956</v>
          </cell>
          <cell r="G8960" t="str">
            <v>（商投建工达州中医药科技园-4工区-9号楼）达州市通川区达州中医药职业学院犀牛大道北段</v>
          </cell>
          <cell r="H8960" t="str">
            <v>张扬</v>
          </cell>
          <cell r="I8960">
            <v>18381904567</v>
          </cell>
        </row>
        <row r="8961">
          <cell r="A8961" t="str">
            <v>德胜</v>
          </cell>
          <cell r="B8961" t="str">
            <v>螺纹钢</v>
          </cell>
          <cell r="C8961" t="str">
            <v>HRB500E Φ18</v>
          </cell>
          <cell r="D8961" t="str">
            <v>吨</v>
          </cell>
          <cell r="E8961">
            <v>15</v>
          </cell>
          <cell r="F8961">
            <v>45956</v>
          </cell>
          <cell r="G8961" t="str">
            <v>（商投建工达州中医药科技园-2工区-2号桥）达州市通川区达州中医药职业学院犀牛大道北段</v>
          </cell>
          <cell r="H8961" t="str">
            <v>李波</v>
          </cell>
          <cell r="I8961">
            <v>18381899787</v>
          </cell>
        </row>
        <row r="8962">
          <cell r="A8962" t="str">
            <v>德胜</v>
          </cell>
          <cell r="B8962" t="str">
            <v>螺纹钢</v>
          </cell>
          <cell r="C8962" t="str">
            <v>HRB500E Φ20</v>
          </cell>
          <cell r="D8962" t="str">
            <v>吨</v>
          </cell>
          <cell r="E8962">
            <v>18</v>
          </cell>
          <cell r="F8962">
            <v>45956</v>
          </cell>
          <cell r="G8962" t="str">
            <v>（商投建工达州中医药科技园-2工区-2号桥）达州市通川区达州中医药职业学院犀牛大道北段</v>
          </cell>
          <cell r="H8962" t="str">
            <v>李波</v>
          </cell>
          <cell r="I8962">
            <v>18381899787</v>
          </cell>
        </row>
        <row r="8963">
          <cell r="A8963" t="str">
            <v>德胜恒嘉</v>
          </cell>
          <cell r="B8963" t="str">
            <v>螺纹钢</v>
          </cell>
          <cell r="C8963" t="str">
            <v>HRB400E Φ12×9米</v>
          </cell>
          <cell r="D8963" t="str">
            <v>吨</v>
          </cell>
          <cell r="E8963">
            <v>35</v>
          </cell>
          <cell r="F8963">
            <v>45956</v>
          </cell>
          <cell r="G8963" t="str">
            <v>（自永1标八局二分公司二分部）自贡市仙市枢纽</v>
          </cell>
          <cell r="H8963" t="str">
            <v>李锐</v>
          </cell>
          <cell r="I8963">
            <v>13890668545</v>
          </cell>
        </row>
        <row r="8964">
          <cell r="A8964" t="str">
            <v>德胜恒嘉</v>
          </cell>
          <cell r="B8964" t="str">
            <v>螺纹钢</v>
          </cell>
          <cell r="C8964" t="str">
            <v>HRB400E Φ28×9米</v>
          </cell>
          <cell r="D8964" t="str">
            <v>吨</v>
          </cell>
          <cell r="E8964">
            <v>35</v>
          </cell>
          <cell r="F8964">
            <v>45956</v>
          </cell>
          <cell r="G8964" t="str">
            <v>（自永1标八局二分公司二分部）自贡市仙市枢纽</v>
          </cell>
          <cell r="H8964" t="str">
            <v>李锐</v>
          </cell>
          <cell r="I8964">
            <v>13890668545</v>
          </cell>
        </row>
        <row r="8965">
          <cell r="A8965" t="str">
            <v>德胜恒嘉</v>
          </cell>
          <cell r="B8965" t="str">
            <v>螺纹钢</v>
          </cell>
          <cell r="C8965" t="str">
            <v>HRB400E Φ25×12米</v>
          </cell>
          <cell r="D8965" t="str">
            <v>吨</v>
          </cell>
          <cell r="E8965">
            <v>14</v>
          </cell>
          <cell r="F8965">
            <v>45956</v>
          </cell>
          <cell r="G8965" t="str">
            <v>（自永2标九局西南分公司钢筋棚）四川省自贡市回龙镇群英村</v>
          </cell>
          <cell r="H8965" t="str">
            <v>钟润</v>
          </cell>
          <cell r="I8965">
            <v>18728409968</v>
          </cell>
        </row>
        <row r="8966">
          <cell r="A8966" t="str">
            <v>德胜恒嘉</v>
          </cell>
          <cell r="B8966" t="str">
            <v>螺纹钢</v>
          </cell>
          <cell r="C8966" t="str">
            <v>HRB400E Φ20×12米</v>
          </cell>
          <cell r="D8966" t="str">
            <v>吨</v>
          </cell>
          <cell r="E8966">
            <v>18</v>
          </cell>
          <cell r="F8966">
            <v>45956</v>
          </cell>
          <cell r="G8966" t="str">
            <v>（自永2标九局西南分公司钢筋棚）四川省自贡市回龙镇群英村</v>
          </cell>
          <cell r="H8966" t="str">
            <v>钟润</v>
          </cell>
          <cell r="I8966">
            <v>18728409968</v>
          </cell>
        </row>
        <row r="8967">
          <cell r="A8967" t="str">
            <v>德胜恒嘉</v>
          </cell>
          <cell r="B8967" t="str">
            <v>螺纹钢</v>
          </cell>
          <cell r="C8967" t="str">
            <v>HRB400E Φ16×12米</v>
          </cell>
          <cell r="D8967" t="str">
            <v>吨</v>
          </cell>
          <cell r="E8967">
            <v>17</v>
          </cell>
          <cell r="F8967">
            <v>45956</v>
          </cell>
          <cell r="G8967" t="str">
            <v>（自永2标九局西南分公司钢筋棚）四川省自贡市回龙镇群英村</v>
          </cell>
          <cell r="H8967" t="str">
            <v>钟润</v>
          </cell>
          <cell r="I8967">
            <v>18728409968</v>
          </cell>
        </row>
        <row r="8968">
          <cell r="A8968" t="str">
            <v>德胜恒嘉</v>
          </cell>
          <cell r="B8968" t="str">
            <v>螺纹钢</v>
          </cell>
          <cell r="C8968" t="str">
            <v>HRB400E Φ14×12米</v>
          </cell>
          <cell r="D8968" t="str">
            <v>吨</v>
          </cell>
          <cell r="E8968">
            <v>20</v>
          </cell>
          <cell r="F8968">
            <v>45956</v>
          </cell>
          <cell r="G8968" t="str">
            <v>（自永2标九局西南分公司钢筋棚）四川省自贡市回龙镇群英村</v>
          </cell>
          <cell r="H8968" t="str">
            <v>钟润</v>
          </cell>
          <cell r="I8968">
            <v>18728409968</v>
          </cell>
        </row>
        <row r="8969">
          <cell r="A8969" t="str">
            <v>泸钢</v>
          </cell>
          <cell r="B8969" t="str">
            <v>盘螺</v>
          </cell>
          <cell r="C8969" t="str">
            <v>HRB400E Φ12</v>
          </cell>
          <cell r="D8969" t="str">
            <v>吨</v>
          </cell>
          <cell r="E8969">
            <v>35</v>
          </cell>
          <cell r="F8969">
            <v>45956</v>
          </cell>
          <cell r="G8969" t="str">
            <v>（自永2标九局西南分公司钢筋棚）四川省自贡市回龙镇群英村</v>
          </cell>
          <cell r="H8969" t="str">
            <v>钟润</v>
          </cell>
          <cell r="I8969">
            <v>18728409968</v>
          </cell>
        </row>
        <row r="8970">
          <cell r="A8970" t="str">
            <v>润耀</v>
          </cell>
          <cell r="B8970" t="str">
            <v>螺纹钢</v>
          </cell>
          <cell r="C8970" t="str">
            <v>HRB400EФ12*9m</v>
          </cell>
          <cell r="D8970" t="str">
            <v>吨</v>
          </cell>
          <cell r="E8970">
            <v>35</v>
          </cell>
          <cell r="F8970">
            <v>45956</v>
          </cell>
          <cell r="G8970" t="str">
            <v>（中核中原-温江北林医养综合体项目）四川省成都市温江区万春大道第三人民医院东</v>
          </cell>
          <cell r="H8970" t="str">
            <v>蔡杰</v>
          </cell>
          <cell r="I8970">
            <v>18875129329</v>
          </cell>
        </row>
        <row r="8971">
          <cell r="A8971" t="str">
            <v>德胜</v>
          </cell>
          <cell r="B8971" t="str">
            <v>螺纹钢</v>
          </cell>
          <cell r="C8971" t="str">
            <v>HRB400EФ22，12m</v>
          </cell>
          <cell r="D8971" t="str">
            <v>吨</v>
          </cell>
          <cell r="E8971">
            <v>20</v>
          </cell>
          <cell r="F8971">
            <v>45957</v>
          </cell>
          <cell r="G8971" t="str">
            <v>（中铁二局-成渝扩容4标）四川省成都市简阳市杨家镇桐子湾村二局钢筋场</v>
          </cell>
          <cell r="H8971" t="str">
            <v>陈钢</v>
          </cell>
          <cell r="I8971">
            <v>13018165813</v>
          </cell>
        </row>
        <row r="8972">
          <cell r="A8972" t="str">
            <v>德胜</v>
          </cell>
          <cell r="B8972" t="str">
            <v>螺纹钢</v>
          </cell>
          <cell r="C8972" t="str">
            <v>HRB400EФ20，9m</v>
          </cell>
          <cell r="D8972" t="str">
            <v>吨</v>
          </cell>
          <cell r="E8972">
            <v>14.5</v>
          </cell>
          <cell r="F8972">
            <v>45957</v>
          </cell>
          <cell r="G8972" t="str">
            <v>（中铁二局-成渝扩容4标）四川省成都市简阳市杨家镇桐子湾村二局钢筋场</v>
          </cell>
          <cell r="H8972" t="str">
            <v>陈钢</v>
          </cell>
          <cell r="I8972">
            <v>13018165813</v>
          </cell>
        </row>
        <row r="8973">
          <cell r="A8973" t="str">
            <v>德胜</v>
          </cell>
          <cell r="B8973" t="str">
            <v>螺纹钢</v>
          </cell>
          <cell r="C8973" t="str">
            <v>HRB500E Φ12</v>
          </cell>
          <cell r="D8973" t="str">
            <v>吨</v>
          </cell>
          <cell r="E8973">
            <v>6</v>
          </cell>
          <cell r="F8973">
            <v>45957</v>
          </cell>
          <cell r="G8973" t="str">
            <v>（商投建工达州中医药科技园-1工区）达州市通川区达州中医药职业学院犀牛大道北段</v>
          </cell>
          <cell r="H8973" t="str">
            <v>程黄刚</v>
          </cell>
          <cell r="I8973">
            <v>15108211617</v>
          </cell>
        </row>
        <row r="8974">
          <cell r="A8974" t="str">
            <v>德胜</v>
          </cell>
          <cell r="B8974" t="str">
            <v>螺纹钢</v>
          </cell>
          <cell r="C8974" t="str">
            <v>HRB500E Φ16</v>
          </cell>
          <cell r="D8974" t="str">
            <v>吨</v>
          </cell>
          <cell r="E8974">
            <v>6</v>
          </cell>
          <cell r="F8974">
            <v>45957</v>
          </cell>
          <cell r="G8974" t="str">
            <v>（商投建工达州中医药科技园-1工区）达州市通川区达州中医药职业学院犀牛大道北段</v>
          </cell>
          <cell r="H8974" t="str">
            <v>程黄刚</v>
          </cell>
          <cell r="I8974">
            <v>15108211617</v>
          </cell>
        </row>
        <row r="8975">
          <cell r="A8975" t="str">
            <v>德胜</v>
          </cell>
          <cell r="B8975" t="str">
            <v>螺纹钢</v>
          </cell>
          <cell r="C8975" t="str">
            <v>HRB500E Φ18</v>
          </cell>
          <cell r="D8975" t="str">
            <v>吨</v>
          </cell>
          <cell r="E8975">
            <v>6</v>
          </cell>
          <cell r="F8975">
            <v>45957</v>
          </cell>
          <cell r="G8975" t="str">
            <v>（商投建工达州中医药科技园-1工区）达州市通川区达州中医药职业学院犀牛大道北段</v>
          </cell>
          <cell r="H8975" t="str">
            <v>程黄刚</v>
          </cell>
          <cell r="I8975">
            <v>15108211617</v>
          </cell>
        </row>
        <row r="8976">
          <cell r="A8976" t="str">
            <v>德胜</v>
          </cell>
          <cell r="B8976" t="str">
            <v>螺纹钢</v>
          </cell>
          <cell r="C8976" t="str">
            <v>HRB500E Φ20</v>
          </cell>
          <cell r="D8976" t="str">
            <v>吨</v>
          </cell>
          <cell r="E8976">
            <v>9</v>
          </cell>
          <cell r="F8976">
            <v>45957</v>
          </cell>
          <cell r="G8976" t="str">
            <v>（商投建工达州中医药科技园-1工区）达州市通川区达州中医药职业学院犀牛大道北段</v>
          </cell>
          <cell r="H8976" t="str">
            <v>程黄刚</v>
          </cell>
          <cell r="I8976">
            <v>15108211617</v>
          </cell>
        </row>
        <row r="8977">
          <cell r="A8977" t="str">
            <v>德胜</v>
          </cell>
          <cell r="B8977" t="str">
            <v>螺纹钢</v>
          </cell>
          <cell r="C8977" t="str">
            <v>HRB500E Φ22</v>
          </cell>
          <cell r="D8977" t="str">
            <v>吨</v>
          </cell>
          <cell r="E8977">
            <v>9</v>
          </cell>
          <cell r="F8977">
            <v>45957</v>
          </cell>
          <cell r="G8977" t="str">
            <v>（商投建工达州中医药科技园-1工区）达州市通川区达州中医药职业学院犀牛大道北段</v>
          </cell>
          <cell r="H8977" t="str">
            <v>程黄刚</v>
          </cell>
          <cell r="I8977">
            <v>15108211617</v>
          </cell>
        </row>
        <row r="8978">
          <cell r="A8978" t="str">
            <v>德胜</v>
          </cell>
          <cell r="B8978" t="str">
            <v>螺纹钢</v>
          </cell>
          <cell r="C8978" t="str">
            <v>HRB400EФ14*9m</v>
          </cell>
          <cell r="D8978" t="str">
            <v>吨</v>
          </cell>
          <cell r="E8978">
            <v>13</v>
          </cell>
          <cell r="F8978">
            <v>45957</v>
          </cell>
          <cell r="G8978" t="str">
            <v>（中核华兴市政道路项目部）四川省南充市营山县咸安大道成都元泽环境技术有限公司营山分公司</v>
          </cell>
          <cell r="H8978" t="str">
            <v>黎家敏</v>
          </cell>
          <cell r="I8978" t="str">
            <v>15082798787</v>
          </cell>
        </row>
        <row r="8979">
          <cell r="A8979" t="str">
            <v>德胜</v>
          </cell>
          <cell r="B8979" t="str">
            <v>螺纹钢</v>
          </cell>
          <cell r="C8979" t="str">
            <v>HRB400EФ18*9m</v>
          </cell>
          <cell r="D8979" t="str">
            <v>吨</v>
          </cell>
          <cell r="E8979">
            <v>5</v>
          </cell>
          <cell r="F8979">
            <v>45957</v>
          </cell>
          <cell r="G8979" t="str">
            <v>（中核华兴市政道路项目部）四川省南充市营山县咸安大道成都元泽环境技术有限公司营山分公司</v>
          </cell>
          <cell r="H8979" t="str">
            <v>黎家敏</v>
          </cell>
          <cell r="I8979" t="str">
            <v>15082798787</v>
          </cell>
        </row>
        <row r="8980">
          <cell r="A8980" t="str">
            <v>德胜</v>
          </cell>
          <cell r="B8980" t="str">
            <v>螺纹钢</v>
          </cell>
          <cell r="C8980" t="str">
            <v>HRB400EФ20*9m</v>
          </cell>
          <cell r="D8980" t="str">
            <v>吨</v>
          </cell>
          <cell r="E8980">
            <v>5</v>
          </cell>
          <cell r="F8980">
            <v>45957</v>
          </cell>
          <cell r="G8980" t="str">
            <v>（中核华兴市政道路项目部）四川省南充市营山县咸安大道成都元泽环境技术有限公司营山分公司</v>
          </cell>
          <cell r="H8980" t="str">
            <v>黎家敏</v>
          </cell>
          <cell r="I8980" t="str">
            <v>15082798787</v>
          </cell>
        </row>
        <row r="8981">
          <cell r="A8981" t="str">
            <v>德胜</v>
          </cell>
          <cell r="B8981" t="str">
            <v>螺纹钢</v>
          </cell>
          <cell r="C8981" t="str">
            <v>HRB400EФ28*9m</v>
          </cell>
          <cell r="D8981" t="str">
            <v>吨</v>
          </cell>
          <cell r="E8981">
            <v>13</v>
          </cell>
          <cell r="F8981">
            <v>45957</v>
          </cell>
          <cell r="G8981" t="str">
            <v>（中核华兴市政道路项目部）四川省南充市营山县咸安大道成都元泽环境技术有限公司营山分公司</v>
          </cell>
          <cell r="H8981" t="str">
            <v>黎家敏</v>
          </cell>
          <cell r="I8981" t="str">
            <v>15082798787</v>
          </cell>
        </row>
        <row r="8982">
          <cell r="A8982" t="str">
            <v>德胜</v>
          </cell>
          <cell r="B8982" t="str">
            <v>螺纹钢</v>
          </cell>
          <cell r="C8982" t="str">
            <v>HRB400E Φ25 9m</v>
          </cell>
          <cell r="D8982" t="str">
            <v>吨</v>
          </cell>
          <cell r="E8982">
            <v>70</v>
          </cell>
          <cell r="F8982">
            <v>45957</v>
          </cell>
          <cell r="G8982" t="str">
            <v>(五冶建设锦江区林家坝片区20号地块商业项目)锦江区泰昌路锦江28亩项目部</v>
          </cell>
          <cell r="H8982" t="str">
            <v>陶杰</v>
          </cell>
          <cell r="I8982">
            <v>13980247952</v>
          </cell>
        </row>
        <row r="8983">
          <cell r="A8983" t="str">
            <v>达钢</v>
          </cell>
          <cell r="B8983" t="str">
            <v>盘螺</v>
          </cell>
          <cell r="C8983" t="str">
            <v>HRB400E Φ12</v>
          </cell>
          <cell r="D8983" t="str">
            <v>吨</v>
          </cell>
          <cell r="E8983">
            <v>35</v>
          </cell>
          <cell r="F8983">
            <v>45957</v>
          </cell>
          <cell r="G8983" t="str">
            <v>（自永2标九局西南分公司钢筋棚）四川省自贡市回龙镇群英村</v>
          </cell>
          <cell r="H8983" t="str">
            <v>钟润</v>
          </cell>
          <cell r="I8983">
            <v>18728409968</v>
          </cell>
        </row>
        <row r="8984">
          <cell r="A8984" t="str">
            <v>达钢</v>
          </cell>
          <cell r="B8984" t="str">
            <v>盘螺</v>
          </cell>
          <cell r="C8984" t="str">
            <v>HRB400EФ12</v>
          </cell>
          <cell r="D8984" t="str">
            <v>吨</v>
          </cell>
          <cell r="E8984">
            <v>35</v>
          </cell>
          <cell r="F8984">
            <v>45957</v>
          </cell>
          <cell r="G8984" t="str">
            <v>（中铁广州局-成渝扩容2标）成渝扩容项目ZCB3-2标2#钢筋厂【雁江区联盟桥东北50米(资资路) 】</v>
          </cell>
          <cell r="H8984" t="str">
            <v>刘沛琦</v>
          </cell>
          <cell r="I8984">
            <v>18011784798</v>
          </cell>
        </row>
        <row r="8985">
          <cell r="A8985" t="str">
            <v>达钢</v>
          </cell>
          <cell r="B8985" t="str">
            <v>盘螺</v>
          </cell>
          <cell r="C8985" t="str">
            <v>HRB400EФ12</v>
          </cell>
          <cell r="D8985" t="str">
            <v>吨</v>
          </cell>
          <cell r="E8985">
            <v>70</v>
          </cell>
          <cell r="F8985">
            <v>45957</v>
          </cell>
          <cell r="G8985" t="str">
            <v>（中铁广州局-资乐高速5标）四川省乐山市井研县希望大道116号1号钢筋厂</v>
          </cell>
          <cell r="H8985" t="str">
            <v>廖俊杰</v>
          </cell>
          <cell r="I8985">
            <v>15775100965</v>
          </cell>
        </row>
        <row r="8986">
          <cell r="A8986" t="str">
            <v>德胜恒嘉</v>
          </cell>
          <cell r="B8986" t="str">
            <v>螺纹钢</v>
          </cell>
          <cell r="C8986" t="str">
            <v>HRB500EФ25，12m</v>
          </cell>
          <cell r="D8986" t="str">
            <v>吨</v>
          </cell>
          <cell r="E8986">
            <v>70</v>
          </cell>
          <cell r="F8986">
            <v>45957</v>
          </cell>
          <cell r="G8986" t="str">
            <v>（中铁广州局-资乐高速5标）四川省乐山市井研县希望大道116号1号钢筋厂</v>
          </cell>
          <cell r="H8986" t="str">
            <v>廖俊杰</v>
          </cell>
          <cell r="I8986">
            <v>15775100965</v>
          </cell>
        </row>
        <row r="8987">
          <cell r="A8987" t="str">
            <v>润耀</v>
          </cell>
          <cell r="B8987" t="str">
            <v>盘螺</v>
          </cell>
          <cell r="C8987" t="str">
            <v>HRB400EΦ10</v>
          </cell>
          <cell r="D8987" t="str">
            <v>吨</v>
          </cell>
          <cell r="E8987">
            <v>15</v>
          </cell>
          <cell r="F8987">
            <v>45957</v>
          </cell>
          <cell r="G8987" t="str">
            <v>（中核中原-温江北林医养综合体项目）四川省成都市温江区万春大道第三人民医院东</v>
          </cell>
          <cell r="H8987" t="str">
            <v>蔡杰</v>
          </cell>
          <cell r="I8987">
            <v>18875129329</v>
          </cell>
        </row>
        <row r="8988">
          <cell r="A8988" t="str">
            <v>润耀</v>
          </cell>
          <cell r="B8988" t="str">
            <v>螺纹钢</v>
          </cell>
          <cell r="C8988" t="str">
            <v>HRB500EФ20*9m</v>
          </cell>
          <cell r="D8988" t="str">
            <v>吨</v>
          </cell>
          <cell r="E8988">
            <v>20</v>
          </cell>
          <cell r="F8988">
            <v>45957</v>
          </cell>
          <cell r="G8988" t="str">
            <v>（中核中原-温江北林医养综合体项目）四川省成都市温江区万春大道第三人民医院东</v>
          </cell>
          <cell r="H8988" t="str">
            <v>蔡杰</v>
          </cell>
          <cell r="I8988">
            <v>18875129329</v>
          </cell>
        </row>
        <row r="8989">
          <cell r="A8989" t="str">
            <v>润耀</v>
          </cell>
          <cell r="B8989" t="str">
            <v>螺纹钢</v>
          </cell>
          <cell r="C8989" t="str">
            <v>HRB400E Φ12 9m</v>
          </cell>
          <cell r="D8989" t="str">
            <v>吨</v>
          </cell>
          <cell r="E8989">
            <v>25</v>
          </cell>
          <cell r="F8989">
            <v>45957</v>
          </cell>
          <cell r="G8989" t="str">
            <v>(五冶建设扩建艺体中学二期工程)四川省成都市双流区光荣路成都艺体中学南200米</v>
          </cell>
          <cell r="H8989" t="str">
            <v>谢序强</v>
          </cell>
          <cell r="I8989">
            <v>13458588232</v>
          </cell>
        </row>
        <row r="8990">
          <cell r="A8990" t="str">
            <v>润耀</v>
          </cell>
          <cell r="B8990" t="str">
            <v>螺纹钢</v>
          </cell>
          <cell r="C8990" t="str">
            <v>HRB500E Φ18</v>
          </cell>
          <cell r="D8990" t="str">
            <v>吨</v>
          </cell>
          <cell r="E8990">
            <v>3</v>
          </cell>
          <cell r="F8990">
            <v>45957</v>
          </cell>
          <cell r="G8990" t="str">
            <v>(五冶建设扩建艺体中学二期工程)四川省成都市双流区光荣路成都艺体中学南200米</v>
          </cell>
          <cell r="H8990" t="str">
            <v>谢序强</v>
          </cell>
          <cell r="I8990">
            <v>13458588232</v>
          </cell>
        </row>
        <row r="8991">
          <cell r="A8991" t="str">
            <v>润耀</v>
          </cell>
          <cell r="B8991" t="str">
            <v>螺纹钢</v>
          </cell>
          <cell r="C8991" t="str">
            <v>HRB500E Φ25</v>
          </cell>
          <cell r="D8991" t="str">
            <v>吨</v>
          </cell>
          <cell r="E8991">
            <v>40</v>
          </cell>
          <cell r="F8991">
            <v>45957</v>
          </cell>
          <cell r="G8991" t="str">
            <v>(五冶建设扩建艺体中学二期工程)四川省成都市双流区光荣路成都艺体中学南200米</v>
          </cell>
          <cell r="H8991" t="str">
            <v>谢序强</v>
          </cell>
          <cell r="I8991">
            <v>13458588232</v>
          </cell>
        </row>
        <row r="8992">
          <cell r="A8992" t="str">
            <v>泸钢（代）</v>
          </cell>
          <cell r="B8992" t="str">
            <v>盘圆</v>
          </cell>
          <cell r="C8992" t="str">
            <v>HPB300Ф10</v>
          </cell>
          <cell r="D8992" t="str">
            <v>吨</v>
          </cell>
          <cell r="E8992">
            <v>31</v>
          </cell>
          <cell r="F8992">
            <v>45957</v>
          </cell>
          <cell r="G8992" t="str">
            <v>（成铁西物-地铁5号线项目）成都市武侯区天府一街与昆华路交叉口（提前联系项目准备吊车）</v>
          </cell>
          <cell r="H8992" t="str">
            <v>黄永福</v>
          </cell>
          <cell r="I8992" t="str">
            <v>15982823571</v>
          </cell>
        </row>
        <row r="8993">
          <cell r="A8993" t="str">
            <v>泸钢（代）</v>
          </cell>
          <cell r="B8993" t="str">
            <v>螺纹钢</v>
          </cell>
          <cell r="C8993" t="str">
            <v>HRB400EФ18*9m</v>
          </cell>
          <cell r="D8993" t="str">
            <v>吨</v>
          </cell>
          <cell r="E8993">
            <v>4</v>
          </cell>
          <cell r="F8993">
            <v>45957</v>
          </cell>
          <cell r="G8993" t="str">
            <v>（成铁西物-地铁5号线项目）成都市武侯区天府一街与昆华路交叉口（提前联系项目准备吊车）</v>
          </cell>
          <cell r="H8993" t="str">
            <v>黄永福</v>
          </cell>
          <cell r="I8993" t="str">
            <v>15982823571</v>
          </cell>
        </row>
        <row r="8994">
          <cell r="A8994" t="str">
            <v>泸钢（代）</v>
          </cell>
          <cell r="B8994" t="str">
            <v>盘圆</v>
          </cell>
          <cell r="C8994" t="str">
            <v>HPB300Ф12</v>
          </cell>
          <cell r="D8994" t="str">
            <v>吨</v>
          </cell>
          <cell r="E8994">
            <v>21</v>
          </cell>
          <cell r="F8994">
            <v>45957</v>
          </cell>
          <cell r="G8994" t="str">
            <v>（成铁西物-绵阳市涪江大桥项目）绵阳市青石路涪江大桥工程项目下穿西成客专工程施工现场</v>
          </cell>
          <cell r="H8994" t="str">
            <v>黄永福</v>
          </cell>
          <cell r="I8994" t="str">
            <v>15982823571</v>
          </cell>
        </row>
        <row r="8995">
          <cell r="A8995" t="str">
            <v>泸钢（代）</v>
          </cell>
          <cell r="B8995" t="str">
            <v>螺纹钢</v>
          </cell>
          <cell r="C8995" t="str">
            <v>HRB400EФ28*9m</v>
          </cell>
          <cell r="D8995" t="str">
            <v>吨</v>
          </cell>
          <cell r="E8995">
            <v>10</v>
          </cell>
          <cell r="F8995">
            <v>45957</v>
          </cell>
          <cell r="G8995" t="str">
            <v>（成铁西物-绵阳市涪江大桥项目）绵阳市青石路涪江大桥工程项目下穿西成客专工程施工现场</v>
          </cell>
          <cell r="H8995" t="str">
            <v>黄永福</v>
          </cell>
          <cell r="I8995" t="str">
            <v>15982823571</v>
          </cell>
        </row>
        <row r="8996">
          <cell r="A8996" t="str">
            <v>泸钢（代）</v>
          </cell>
          <cell r="B8996" t="str">
            <v>盘螺</v>
          </cell>
          <cell r="C8996" t="str">
            <v>HRB400EΦ12</v>
          </cell>
          <cell r="D8996" t="str">
            <v>吨</v>
          </cell>
          <cell r="E8996">
            <v>3</v>
          </cell>
          <cell r="F8996">
            <v>45957</v>
          </cell>
          <cell r="G8996" t="str">
            <v>（成铁西物-绵阳市涪江大桥项目）绵阳市青石路涪江大桥工程项目下穿西成客专工程施工现场</v>
          </cell>
          <cell r="H8996" t="str">
            <v>黄永福</v>
          </cell>
          <cell r="I8996" t="str">
            <v>15982823571</v>
          </cell>
        </row>
        <row r="8997">
          <cell r="A8997" t="str">
            <v>泸钢</v>
          </cell>
          <cell r="B8997" t="str">
            <v>高线</v>
          </cell>
          <cell r="C8997" t="str">
            <v>HPB300 Φ8</v>
          </cell>
          <cell r="D8997" t="str">
            <v>吨</v>
          </cell>
          <cell r="E8997">
            <v>2.5</v>
          </cell>
          <cell r="F8997">
            <v>45957</v>
          </cell>
          <cell r="G8997" t="str">
            <v>(五冶建设锦江区林家坝片区20号地块商业项目)锦江区泰昌路锦江28亩项目部</v>
          </cell>
          <cell r="H8997" t="str">
            <v>陶杰</v>
          </cell>
          <cell r="I8997">
            <v>13980247952</v>
          </cell>
        </row>
        <row r="8998">
          <cell r="A8998" t="str">
            <v>泸钢</v>
          </cell>
          <cell r="B8998" t="str">
            <v>盘螺</v>
          </cell>
          <cell r="C8998" t="str">
            <v>HRB400E Φ8</v>
          </cell>
          <cell r="D8998" t="str">
            <v>吨</v>
          </cell>
          <cell r="E8998">
            <v>2.5</v>
          </cell>
          <cell r="F8998">
            <v>45957</v>
          </cell>
          <cell r="G8998" t="str">
            <v>(五冶建设锦江区林家坝片区20号地块商业项目)锦江区泰昌路锦江28亩项目部</v>
          </cell>
          <cell r="H8998" t="str">
            <v>陶杰</v>
          </cell>
          <cell r="I8998">
            <v>13980247952</v>
          </cell>
        </row>
        <row r="8999">
          <cell r="A8999" t="str">
            <v>泸钢</v>
          </cell>
          <cell r="B8999" t="str">
            <v>盘螺</v>
          </cell>
          <cell r="C8999" t="str">
            <v>HRB400E Φ10</v>
          </cell>
          <cell r="D8999" t="str">
            <v>吨</v>
          </cell>
          <cell r="E8999">
            <v>2.5</v>
          </cell>
          <cell r="F8999">
            <v>45957</v>
          </cell>
          <cell r="G8999" t="str">
            <v>(五冶建设锦江区林家坝片区20号地块商业项目)锦江区泰昌路锦江28亩项目部</v>
          </cell>
          <cell r="H8999" t="str">
            <v>陶杰</v>
          </cell>
          <cell r="I8999">
            <v>13980247952</v>
          </cell>
        </row>
        <row r="9000">
          <cell r="A9000" t="str">
            <v>泸钢</v>
          </cell>
          <cell r="B9000" t="str">
            <v>螺纹钢</v>
          </cell>
          <cell r="C9000" t="str">
            <v>HRB400E Φ12 9m</v>
          </cell>
          <cell r="D9000" t="str">
            <v>吨</v>
          </cell>
          <cell r="E9000">
            <v>2.5</v>
          </cell>
          <cell r="F9000">
            <v>45957</v>
          </cell>
          <cell r="G9000" t="str">
            <v>(五冶建设锦江区林家坝片区20号地块商业项目)锦江区泰昌路锦江28亩项目部</v>
          </cell>
          <cell r="H9000" t="str">
            <v>陶杰</v>
          </cell>
          <cell r="I9000">
            <v>13980247952</v>
          </cell>
        </row>
        <row r="9001">
          <cell r="A9001" t="str">
            <v>泸钢</v>
          </cell>
          <cell r="B9001" t="str">
            <v>螺纹钢</v>
          </cell>
          <cell r="C9001" t="str">
            <v>HRB400E Φ14 9m</v>
          </cell>
          <cell r="D9001" t="str">
            <v>吨</v>
          </cell>
          <cell r="E9001">
            <v>10</v>
          </cell>
          <cell r="F9001">
            <v>45957</v>
          </cell>
          <cell r="G9001" t="str">
            <v>(五冶建设锦江区林家坝片区20号地块商业项目)锦江区泰昌路锦江28亩项目部</v>
          </cell>
          <cell r="H9001" t="str">
            <v>陶杰</v>
          </cell>
          <cell r="I9001">
            <v>13980247952</v>
          </cell>
        </row>
        <row r="9002">
          <cell r="A9002" t="str">
            <v>泸钢</v>
          </cell>
          <cell r="B9002" t="str">
            <v>螺纹钢</v>
          </cell>
          <cell r="C9002" t="str">
            <v>HRB400E Φ16 9m</v>
          </cell>
          <cell r="D9002" t="str">
            <v>吨</v>
          </cell>
          <cell r="E9002">
            <v>5</v>
          </cell>
          <cell r="F9002">
            <v>45957</v>
          </cell>
          <cell r="G9002" t="str">
            <v>(五冶建设锦江区林家坝片区20号地块商业项目)锦江区泰昌路锦江28亩项目部</v>
          </cell>
          <cell r="H9002" t="str">
            <v>陶杰</v>
          </cell>
          <cell r="I9002">
            <v>13980247952</v>
          </cell>
        </row>
        <row r="9003">
          <cell r="A9003" t="str">
            <v>泸钢</v>
          </cell>
          <cell r="B9003" t="str">
            <v>螺纹钢</v>
          </cell>
          <cell r="C9003" t="str">
            <v>HRB400E Φ22 9m</v>
          </cell>
          <cell r="D9003" t="str">
            <v>吨</v>
          </cell>
          <cell r="E9003">
            <v>2.5</v>
          </cell>
          <cell r="F9003">
            <v>45957</v>
          </cell>
          <cell r="G9003" t="str">
            <v>(五冶建设锦江区林家坝片区20号地块商业项目)锦江区泰昌路锦江28亩项目部</v>
          </cell>
          <cell r="H9003" t="str">
            <v>陶杰</v>
          </cell>
          <cell r="I9003">
            <v>13980247952</v>
          </cell>
        </row>
        <row r="9004">
          <cell r="A9004" t="str">
            <v>泸钢</v>
          </cell>
          <cell r="B9004" t="str">
            <v>螺纹钢</v>
          </cell>
          <cell r="C9004" t="str">
            <v>HRB400E Φ25 9m</v>
          </cell>
          <cell r="D9004" t="str">
            <v>吨</v>
          </cell>
          <cell r="E9004">
            <v>8</v>
          </cell>
          <cell r="F9004">
            <v>45957</v>
          </cell>
          <cell r="G9004" t="str">
            <v>(五冶建设锦江区林家坝片区20号地块商业项目)锦江区泰昌路锦江28亩项目部</v>
          </cell>
          <cell r="H9004" t="str">
            <v>陶杰</v>
          </cell>
          <cell r="I9004">
            <v>13980247952</v>
          </cell>
        </row>
        <row r="9005">
          <cell r="A9005" t="str">
            <v>泸钢</v>
          </cell>
          <cell r="B9005" t="str">
            <v>盘螺</v>
          </cell>
          <cell r="C9005" t="str">
            <v>HRB400E Φ8</v>
          </cell>
          <cell r="D9005" t="str">
            <v>吨</v>
          </cell>
          <cell r="E9005">
            <v>4</v>
          </cell>
          <cell r="F9005">
            <v>45957</v>
          </cell>
          <cell r="G9005" t="str">
            <v>(五冶建设成都盐道街中学初中部改扩建工程-一标)四川省成都市锦江区春熙路街道盐道街4号（盐道街中学初中部）</v>
          </cell>
          <cell r="H9005" t="str">
            <v>谢鑫</v>
          </cell>
          <cell r="I9005">
            <v>18228465067</v>
          </cell>
        </row>
        <row r="9006">
          <cell r="A9006" t="str">
            <v>泸钢</v>
          </cell>
          <cell r="B9006" t="str">
            <v>盘螺</v>
          </cell>
          <cell r="C9006" t="str">
            <v>HRB400E Φ10</v>
          </cell>
          <cell r="D9006" t="str">
            <v>吨</v>
          </cell>
          <cell r="E9006">
            <v>4</v>
          </cell>
          <cell r="F9006">
            <v>45957</v>
          </cell>
          <cell r="G9006" t="str">
            <v>(五冶建设成都盐道街中学初中部改扩建工程-一标)四川省成都市锦江区春熙路街道盐道街4号（盐道街中学初中部）</v>
          </cell>
          <cell r="H9006" t="str">
            <v>谢鑫</v>
          </cell>
          <cell r="I9006">
            <v>18228465067</v>
          </cell>
        </row>
        <row r="9007">
          <cell r="A9007" t="str">
            <v>泸钢</v>
          </cell>
          <cell r="B9007" t="str">
            <v>盘螺</v>
          </cell>
          <cell r="C9007" t="str">
            <v>HRB400E Φ12</v>
          </cell>
          <cell r="D9007" t="str">
            <v>吨</v>
          </cell>
          <cell r="E9007">
            <v>16</v>
          </cell>
          <cell r="F9007">
            <v>45957</v>
          </cell>
          <cell r="G9007" t="str">
            <v>(五冶建设成都盐道街中学初中部改扩建工程-一标)四川省成都市锦江区春熙路街道盐道街4号（盐道街中学初中部）</v>
          </cell>
          <cell r="H9007" t="str">
            <v>谢鑫</v>
          </cell>
          <cell r="I9007">
            <v>18228465067</v>
          </cell>
        </row>
        <row r="9008">
          <cell r="A9008" t="str">
            <v>泸钢</v>
          </cell>
          <cell r="B9008" t="str">
            <v>螺纹钢</v>
          </cell>
          <cell r="C9008" t="str">
            <v>HRB400E Φ25 9m</v>
          </cell>
          <cell r="D9008" t="str">
            <v>吨</v>
          </cell>
          <cell r="E9008">
            <v>5</v>
          </cell>
          <cell r="F9008">
            <v>45957</v>
          </cell>
          <cell r="G9008" t="str">
            <v>(五冶建设成都盐道街中学初中部改扩建工程-一标)四川省成都市锦江区春熙路街道盐道街4号（盐道街中学初中部）</v>
          </cell>
          <cell r="H9008" t="str">
            <v>谢鑫</v>
          </cell>
          <cell r="I9008">
            <v>18228465067</v>
          </cell>
        </row>
        <row r="9009">
          <cell r="A9009" t="str">
            <v>泸钢</v>
          </cell>
          <cell r="B9009" t="str">
            <v>螺纹钢</v>
          </cell>
          <cell r="C9009" t="str">
            <v>HRB400E Φ28 9m</v>
          </cell>
          <cell r="D9009" t="str">
            <v>吨</v>
          </cell>
          <cell r="E9009">
            <v>6</v>
          </cell>
          <cell r="F9009">
            <v>45957</v>
          </cell>
          <cell r="G9009" t="str">
            <v>(五冶建设成都盐道街中学初中部改扩建工程-一标)四川省成都市锦江区春熙路街道盐道街4号（盐道街中学初中部）</v>
          </cell>
          <cell r="H9009" t="str">
            <v>谢鑫</v>
          </cell>
          <cell r="I9009">
            <v>18228465067</v>
          </cell>
        </row>
        <row r="9010">
          <cell r="A9010" t="str">
            <v>泸钢</v>
          </cell>
          <cell r="B9010" t="str">
            <v>盘螺</v>
          </cell>
          <cell r="C9010" t="str">
            <v>HRB400E Φ6</v>
          </cell>
          <cell r="D9010" t="str">
            <v>吨</v>
          </cell>
          <cell r="E9010">
            <v>4</v>
          </cell>
          <cell r="F9010">
            <v>45957</v>
          </cell>
          <cell r="G9010" t="str">
            <v>(五冶建设扩建艺体中学二期工程)四川省成都市双流区光荣路成都艺体中学南200米</v>
          </cell>
          <cell r="H9010" t="str">
            <v>谢序强</v>
          </cell>
          <cell r="I9010">
            <v>13458588232</v>
          </cell>
        </row>
        <row r="9011">
          <cell r="A9011" t="str">
            <v>泸钢</v>
          </cell>
          <cell r="B9011" t="str">
            <v>盘螺</v>
          </cell>
          <cell r="C9011" t="str">
            <v>HRB400E Φ8</v>
          </cell>
          <cell r="D9011" t="str">
            <v>吨</v>
          </cell>
          <cell r="E9011">
            <v>6</v>
          </cell>
          <cell r="F9011">
            <v>45957</v>
          </cell>
          <cell r="G9011" t="str">
            <v>(五冶建设扩建艺体中学二期工程)四川省成都市双流区光荣路成都艺体中学南200米</v>
          </cell>
          <cell r="H9011" t="str">
            <v>谢序强</v>
          </cell>
          <cell r="I9011">
            <v>13458588232</v>
          </cell>
        </row>
        <row r="9012">
          <cell r="A9012" t="str">
            <v>泸钢</v>
          </cell>
          <cell r="B9012" t="str">
            <v>盘螺</v>
          </cell>
          <cell r="C9012" t="str">
            <v>HRB400E Φ10</v>
          </cell>
          <cell r="D9012" t="str">
            <v>吨</v>
          </cell>
          <cell r="E9012">
            <v>6</v>
          </cell>
          <cell r="F9012">
            <v>45957</v>
          </cell>
          <cell r="G9012" t="str">
            <v>(五冶建设扩建艺体中学二期工程)四川省成都市双流区光荣路成都艺体中学南200米</v>
          </cell>
          <cell r="H9012" t="str">
            <v>谢序强</v>
          </cell>
          <cell r="I9012">
            <v>13458588232</v>
          </cell>
        </row>
        <row r="9013">
          <cell r="A9013" t="str">
            <v>泸钢</v>
          </cell>
          <cell r="B9013" t="str">
            <v>螺纹钢</v>
          </cell>
          <cell r="C9013" t="str">
            <v>HRB400E Φ12 9m</v>
          </cell>
          <cell r="D9013" t="str">
            <v>吨</v>
          </cell>
          <cell r="E9013">
            <v>20</v>
          </cell>
          <cell r="F9013">
            <v>45957</v>
          </cell>
          <cell r="G9013" t="str">
            <v>(五冶建设扩建艺体中学二期工程)四川省成都市双流区光荣路成都艺体中学南200米</v>
          </cell>
          <cell r="H9013" t="str">
            <v>谢序强</v>
          </cell>
          <cell r="I9013">
            <v>13458588232</v>
          </cell>
        </row>
        <row r="9014">
          <cell r="A9014" t="str">
            <v>泸钢</v>
          </cell>
          <cell r="B9014" t="str">
            <v>螺纹钢</v>
          </cell>
          <cell r="C9014" t="str">
            <v>HRB400E Φ12 9m</v>
          </cell>
          <cell r="D9014" t="str">
            <v>吨</v>
          </cell>
          <cell r="E9014">
            <v>15</v>
          </cell>
          <cell r="F9014">
            <v>45957</v>
          </cell>
          <cell r="G9014" t="str">
            <v>(五冶建设扩建艺体中学二期工程)四川省成都市双流区光荣路成都艺体中学南200米</v>
          </cell>
          <cell r="H9014" t="str">
            <v>谢序强</v>
          </cell>
          <cell r="I9014">
            <v>13458588232</v>
          </cell>
        </row>
        <row r="9015">
          <cell r="A9015" t="str">
            <v>泸钢</v>
          </cell>
          <cell r="B9015" t="str">
            <v>螺纹钢</v>
          </cell>
          <cell r="C9015" t="str">
            <v>HRB500E Φ14</v>
          </cell>
          <cell r="D9015" t="str">
            <v>吨</v>
          </cell>
          <cell r="E9015">
            <v>10</v>
          </cell>
          <cell r="F9015">
            <v>45957</v>
          </cell>
          <cell r="G9015" t="str">
            <v>(五冶建设扩建艺体中学二期工程)四川省成都市双流区光荣路成都艺体中学南200米</v>
          </cell>
          <cell r="H9015" t="str">
            <v>谢序强</v>
          </cell>
          <cell r="I9015">
            <v>13458588232</v>
          </cell>
        </row>
        <row r="9016">
          <cell r="A9016" t="str">
            <v>泸钢</v>
          </cell>
          <cell r="B9016" t="str">
            <v>螺纹钢</v>
          </cell>
          <cell r="C9016" t="str">
            <v>HRB500E Φ25</v>
          </cell>
          <cell r="D9016" t="str">
            <v>吨</v>
          </cell>
          <cell r="E9016">
            <v>10</v>
          </cell>
          <cell r="F9016">
            <v>45957</v>
          </cell>
          <cell r="G9016" t="str">
            <v>(五冶建设扩建艺体中学二期工程)四川省成都市双流区光荣路成都艺体中学南200米</v>
          </cell>
          <cell r="H9016" t="str">
            <v>谢序强</v>
          </cell>
          <cell r="I9016">
            <v>13458588232</v>
          </cell>
        </row>
        <row r="9017">
          <cell r="A9017" t="str">
            <v>润耀</v>
          </cell>
          <cell r="B9017" t="str">
            <v>盘螺</v>
          </cell>
          <cell r="C9017" t="str">
            <v>HRB400E Φ10</v>
          </cell>
          <cell r="D9017" t="str">
            <v>吨</v>
          </cell>
          <cell r="E9017">
            <v>20</v>
          </cell>
          <cell r="F9017">
            <v>45958</v>
          </cell>
          <cell r="G9017" t="str">
            <v>(中铁科研院宜宾泥溪项目)中铁科研院集团有限公司宜宾市泥溪东互通式立交下穿成贵客专铁路工程项目钢筋加工厂</v>
          </cell>
          <cell r="H9017" t="str">
            <v>蔡鹏</v>
          </cell>
          <cell r="I9017">
            <v>19130850820</v>
          </cell>
        </row>
        <row r="9018">
          <cell r="A9018" t="str">
            <v>润耀</v>
          </cell>
          <cell r="B9018" t="str">
            <v>盘螺</v>
          </cell>
          <cell r="C9018" t="str">
            <v>HRB400E Φ12</v>
          </cell>
          <cell r="D9018" t="str">
            <v>吨</v>
          </cell>
          <cell r="E9018">
            <v>40</v>
          </cell>
          <cell r="F9018">
            <v>45958</v>
          </cell>
          <cell r="G9018" t="str">
            <v>(中铁科研院宜宾泥溪项目)中铁科研院集团有限公司宜宾市泥溪东互通式立交下穿成贵客专铁路工程项目钢筋加工厂</v>
          </cell>
          <cell r="H9018" t="str">
            <v>蔡鹏</v>
          </cell>
          <cell r="I9018">
            <v>19130850820</v>
          </cell>
        </row>
        <row r="9019">
          <cell r="A9019" t="str">
            <v>润耀</v>
          </cell>
          <cell r="B9019" t="str">
            <v>螺纹钢</v>
          </cell>
          <cell r="C9019" t="str">
            <v>HRB400E Φ16 9m</v>
          </cell>
          <cell r="D9019" t="str">
            <v>吨</v>
          </cell>
          <cell r="E9019">
            <v>11</v>
          </cell>
          <cell r="F9019">
            <v>45958</v>
          </cell>
          <cell r="G9019" t="str">
            <v>(中铁科研院宜宾泥溪项目)中铁科研院集团有限公司宜宾市泥溪东互通式立交下穿成贵客专铁路工程项目钢筋加工厂</v>
          </cell>
          <cell r="H9019" t="str">
            <v>蔡鹏</v>
          </cell>
          <cell r="I9019">
            <v>19130850820</v>
          </cell>
        </row>
        <row r="9020">
          <cell r="A9020" t="str">
            <v>润耀</v>
          </cell>
          <cell r="B9020" t="str">
            <v>高线</v>
          </cell>
          <cell r="C9020" t="str">
            <v>HPB300Ф8</v>
          </cell>
          <cell r="D9020" t="str">
            <v>吨</v>
          </cell>
          <cell r="E9020">
            <v>35</v>
          </cell>
          <cell r="F9020">
            <v>45958</v>
          </cell>
          <cell r="G9020" t="str">
            <v>（中铁广州局-成渝扩容2标）四川省资阳市雁江区石岭镇易家沟2号梁场</v>
          </cell>
          <cell r="H9020" t="str">
            <v>孙鹏飞</v>
          </cell>
          <cell r="I9020">
            <v>18011784798</v>
          </cell>
        </row>
        <row r="9021">
          <cell r="A9021" t="str">
            <v>润耀</v>
          </cell>
          <cell r="B9021" t="str">
            <v>螺纹钢</v>
          </cell>
          <cell r="C9021" t="str">
            <v>HRB400EФ16，12m</v>
          </cell>
          <cell r="D9021" t="str">
            <v>吨</v>
          </cell>
          <cell r="E9021">
            <v>35</v>
          </cell>
          <cell r="F9021">
            <v>45958</v>
          </cell>
          <cell r="G9021" t="str">
            <v>（中铁广州局-成渝扩容2标）四川省资阳市雁江区石岭镇易家沟2号梁场</v>
          </cell>
          <cell r="H9021" t="str">
            <v>孙鹏飞</v>
          </cell>
          <cell r="I9021">
            <v>18011784798</v>
          </cell>
        </row>
        <row r="9022">
          <cell r="A9022" t="str">
            <v>德胜</v>
          </cell>
          <cell r="B9022" t="str">
            <v>螺纹钢</v>
          </cell>
          <cell r="C9022" t="str">
            <v>HRB400E Φ20 9m</v>
          </cell>
          <cell r="D9022" t="str">
            <v>吨</v>
          </cell>
          <cell r="E9022">
            <v>8</v>
          </cell>
          <cell r="F9022">
            <v>45958</v>
          </cell>
          <cell r="G9022" t="str">
            <v>(中铁科研院宜宾泥溪项目)中铁科研院集团有限公司宜宾市泥溪东互通式立交下穿成贵客专铁路工程项目钢筋加工厂</v>
          </cell>
          <cell r="H9022" t="str">
            <v>蔡鹏</v>
          </cell>
          <cell r="I9022">
            <v>19130850820</v>
          </cell>
        </row>
        <row r="9023">
          <cell r="A9023" t="str">
            <v>德胜</v>
          </cell>
          <cell r="B9023" t="str">
            <v>螺纹钢</v>
          </cell>
          <cell r="C9023" t="str">
            <v>HRB400E Φ22 9m</v>
          </cell>
          <cell r="D9023" t="str">
            <v>吨</v>
          </cell>
          <cell r="E9023">
            <v>6</v>
          </cell>
          <cell r="F9023">
            <v>45958</v>
          </cell>
          <cell r="G9023" t="str">
            <v>(中铁科研院宜宾泥溪项目)中铁科研院集团有限公司宜宾市泥溪东互通式立交下穿成贵客专铁路工程项目钢筋加工厂</v>
          </cell>
          <cell r="H9023" t="str">
            <v>蔡鹏</v>
          </cell>
          <cell r="I9023">
            <v>19130850820</v>
          </cell>
        </row>
        <row r="9024">
          <cell r="A9024" t="str">
            <v>德胜</v>
          </cell>
          <cell r="B9024" t="str">
            <v>螺纹钢</v>
          </cell>
          <cell r="C9024" t="str">
            <v>HRB400E Φ28 9m</v>
          </cell>
          <cell r="D9024" t="str">
            <v>吨</v>
          </cell>
          <cell r="E9024">
            <v>20</v>
          </cell>
          <cell r="F9024">
            <v>45958</v>
          </cell>
          <cell r="G9024" t="str">
            <v>(中铁科研院宜宾泥溪项目)中铁科研院集团有限公司宜宾市泥溪东互通式立交下穿成贵客专铁路工程项目钢筋加工厂</v>
          </cell>
          <cell r="H9024" t="str">
            <v>蔡鹏</v>
          </cell>
          <cell r="I9024">
            <v>19130850820</v>
          </cell>
        </row>
        <row r="9025">
          <cell r="A9025" t="str">
            <v>德胜</v>
          </cell>
          <cell r="B9025" t="str">
            <v>螺纹钢</v>
          </cell>
          <cell r="C9025" t="str">
            <v>HRB400E Φ12 9m</v>
          </cell>
          <cell r="D9025" t="str">
            <v>吨</v>
          </cell>
          <cell r="E9025">
            <v>10</v>
          </cell>
          <cell r="F9025">
            <v>45958</v>
          </cell>
          <cell r="G9025" t="str">
            <v>(宜宾兴港三江新区长江工业园保障性租赁住房建设项目-土建)四川省宜宾市翠屏区永善路南段宜宾市三江新区长江工业园区</v>
          </cell>
          <cell r="H9025" t="str">
            <v>赵元虎</v>
          </cell>
          <cell r="I9025">
            <v>13684167136</v>
          </cell>
        </row>
        <row r="9026">
          <cell r="A9026" t="str">
            <v>德胜</v>
          </cell>
          <cell r="B9026" t="str">
            <v>螺纹钢</v>
          </cell>
          <cell r="C9026" t="str">
            <v>HRB400E Φ16 9m</v>
          </cell>
          <cell r="D9026" t="str">
            <v>吨</v>
          </cell>
          <cell r="E9026">
            <v>35</v>
          </cell>
          <cell r="F9026">
            <v>45958</v>
          </cell>
          <cell r="G9026" t="str">
            <v>(宜宾兴港三江新区长江工业园保障性租赁住房建设项目-土建)四川省宜宾市翠屏区永善路南段宜宾市三江新区长江工业园区</v>
          </cell>
          <cell r="H9026" t="str">
            <v>赵元虎</v>
          </cell>
          <cell r="I9026">
            <v>13684167136</v>
          </cell>
        </row>
        <row r="9027">
          <cell r="A9027" t="str">
            <v>德胜</v>
          </cell>
          <cell r="B9027" t="str">
            <v>螺纹钢</v>
          </cell>
          <cell r="C9027" t="str">
            <v>HRB400E Φ20 9m</v>
          </cell>
          <cell r="D9027" t="str">
            <v>吨</v>
          </cell>
          <cell r="E9027">
            <v>5</v>
          </cell>
          <cell r="F9027">
            <v>45958</v>
          </cell>
          <cell r="G9027" t="str">
            <v>(宜宾兴港三江新区长江工业园保障性租赁住房建设项目-土建)四川省宜宾市翠屏区永善路南段宜宾市三江新区长江工业园区</v>
          </cell>
          <cell r="H9027" t="str">
            <v>赵元虎</v>
          </cell>
          <cell r="I9027">
            <v>13684167136</v>
          </cell>
        </row>
        <row r="9028">
          <cell r="A9028" t="str">
            <v>德胜</v>
          </cell>
          <cell r="B9028" t="str">
            <v>螺纹钢</v>
          </cell>
          <cell r="C9028" t="str">
            <v>HRB400E Φ22 9m</v>
          </cell>
          <cell r="D9028" t="str">
            <v>吨</v>
          </cell>
          <cell r="E9028">
            <v>10</v>
          </cell>
          <cell r="F9028">
            <v>45958</v>
          </cell>
          <cell r="G9028" t="str">
            <v>(宜宾兴港三江新区长江工业园保障性租赁住房建设项目-土建)四川省宜宾市翠屏区永善路南段宜宾市三江新区长江工业园区</v>
          </cell>
          <cell r="H9028" t="str">
            <v>赵元虎</v>
          </cell>
          <cell r="I9028">
            <v>13684167136</v>
          </cell>
        </row>
        <row r="9029">
          <cell r="A9029" t="str">
            <v>德胜</v>
          </cell>
          <cell r="B9029" t="str">
            <v>螺纹钢</v>
          </cell>
          <cell r="C9029" t="str">
            <v>HRB400E Φ25 9m</v>
          </cell>
          <cell r="D9029" t="str">
            <v>吨</v>
          </cell>
          <cell r="E9029">
            <v>10</v>
          </cell>
          <cell r="F9029">
            <v>45958</v>
          </cell>
          <cell r="G9029" t="str">
            <v>(宜宾兴港三江新区长江工业园保障性租赁住房建设项目-土建)四川省宜宾市翠屏区永善路南段宜宾市三江新区长江工业园区</v>
          </cell>
          <cell r="H9029" t="str">
            <v>赵元虎</v>
          </cell>
          <cell r="I9029">
            <v>13684167136</v>
          </cell>
        </row>
        <row r="9030">
          <cell r="A9030" t="str">
            <v>德胜</v>
          </cell>
          <cell r="B9030" t="str">
            <v>螺纹钢</v>
          </cell>
          <cell r="C9030" t="str">
            <v>HRB400EΦ25*9m</v>
          </cell>
          <cell r="D9030" t="str">
            <v>吨</v>
          </cell>
          <cell r="E9030">
            <v>35</v>
          </cell>
          <cell r="F9030">
            <v>45958</v>
          </cell>
          <cell r="G9030" t="str">
            <v>（成峨3标）眉山市丹棱县兴盛路（诺尔电器）成峨TJ3标</v>
          </cell>
          <cell r="H9030" t="str">
            <v>雍朝刚</v>
          </cell>
          <cell r="I9030" t="str">
            <v>19983344290</v>
          </cell>
        </row>
        <row r="9031">
          <cell r="A9031" t="str">
            <v>德胜</v>
          </cell>
          <cell r="B9031" t="str">
            <v>螺纹钢</v>
          </cell>
          <cell r="C9031" t="str">
            <v>HRB500EΦ28*9m</v>
          </cell>
          <cell r="D9031" t="str">
            <v>吨</v>
          </cell>
          <cell r="E9031">
            <v>35</v>
          </cell>
          <cell r="F9031">
            <v>45958</v>
          </cell>
          <cell r="G9031" t="str">
            <v>（成峨3标）眉山市丹棱县兴盛路（诺尔电器）成峨TJ3标</v>
          </cell>
          <cell r="H9031" t="str">
            <v>雍朝刚</v>
          </cell>
          <cell r="I9031" t="str">
            <v>19983344290</v>
          </cell>
        </row>
        <row r="9032">
          <cell r="A9032" t="str">
            <v>德胜恒嘉</v>
          </cell>
          <cell r="B9032" t="str">
            <v>螺纹钢</v>
          </cell>
          <cell r="C9032" t="str">
            <v>HRB400E Φ25×9米</v>
          </cell>
          <cell r="D9032" t="str">
            <v>吨</v>
          </cell>
          <cell r="E9032">
            <v>35</v>
          </cell>
          <cell r="F9032">
            <v>45958</v>
          </cell>
          <cell r="G9032" t="str">
            <v>（自永1标八局二分公司钢筋棚）四川省自贡市大安区牛佛镇</v>
          </cell>
          <cell r="H9032" t="str">
            <v>刘鑫</v>
          </cell>
          <cell r="I9032">
            <v>18382259456</v>
          </cell>
        </row>
        <row r="9033">
          <cell r="A9033" t="str">
            <v>德胜恒嘉</v>
          </cell>
          <cell r="B9033" t="str">
            <v>螺纹钢</v>
          </cell>
          <cell r="C9033" t="str">
            <v>HRB400E Φ20×9米</v>
          </cell>
          <cell r="D9033" t="str">
            <v>吨</v>
          </cell>
          <cell r="E9033">
            <v>35</v>
          </cell>
          <cell r="F9033">
            <v>45958</v>
          </cell>
          <cell r="G9033" t="str">
            <v>（自永1标八局二分公司钢筋棚）四川省自贡市大安区牛佛镇</v>
          </cell>
          <cell r="H9033" t="str">
            <v>刘鑫</v>
          </cell>
          <cell r="I9033">
            <v>18382259456</v>
          </cell>
        </row>
        <row r="9034">
          <cell r="A9034" t="str">
            <v>德胜恒嘉</v>
          </cell>
          <cell r="B9034" t="str">
            <v>螺纹钢</v>
          </cell>
          <cell r="C9034" t="str">
            <v>HRB500E Φ32×9米</v>
          </cell>
          <cell r="D9034" t="str">
            <v>吨</v>
          </cell>
          <cell r="E9034">
            <v>35</v>
          </cell>
          <cell r="F9034">
            <v>45958</v>
          </cell>
          <cell r="G9034" t="str">
            <v>（自永1标八局二分公司钢筋棚）四川省自贡市大安区牛佛镇</v>
          </cell>
          <cell r="H9034" t="str">
            <v>刘鑫</v>
          </cell>
          <cell r="I9034">
            <v>18382259456</v>
          </cell>
        </row>
        <row r="9035">
          <cell r="A9035" t="str">
            <v>德胜恒嘉</v>
          </cell>
          <cell r="B9035" t="str">
            <v>螺纹钢</v>
          </cell>
          <cell r="C9035" t="str">
            <v>HRB400E Φ22×9米</v>
          </cell>
          <cell r="D9035" t="str">
            <v>吨</v>
          </cell>
          <cell r="E9035">
            <v>35</v>
          </cell>
          <cell r="F9035">
            <v>45958</v>
          </cell>
          <cell r="G9035" t="str">
            <v>（自永1标八局二分公司钢筋棚）四川省自贡市大安区牛佛镇</v>
          </cell>
          <cell r="H9035" t="str">
            <v>刘鑫</v>
          </cell>
          <cell r="I9035">
            <v>18382259456</v>
          </cell>
        </row>
        <row r="9036">
          <cell r="A9036" t="str">
            <v>德胜恒嘉</v>
          </cell>
          <cell r="B9036" t="str">
            <v>螺纹钢</v>
          </cell>
          <cell r="C9036" t="str">
            <v>HRB400E Φ12×9米</v>
          </cell>
          <cell r="D9036" t="str">
            <v>吨</v>
          </cell>
          <cell r="E9036">
            <v>14</v>
          </cell>
          <cell r="F9036">
            <v>45958</v>
          </cell>
          <cell r="G9036" t="str">
            <v>（自永高速-自永3标六局交通分公司）四川省自贡市自流井区自由路161号</v>
          </cell>
          <cell r="H9036" t="str">
            <v>邱世发</v>
          </cell>
          <cell r="I9036">
            <v>13890038000</v>
          </cell>
        </row>
        <row r="9037">
          <cell r="A9037" t="str">
            <v>德胜恒嘉</v>
          </cell>
          <cell r="B9037" t="str">
            <v>螺纹钢</v>
          </cell>
          <cell r="C9037" t="str">
            <v>HRB400E Φ14×9米</v>
          </cell>
          <cell r="D9037" t="str">
            <v>吨</v>
          </cell>
          <cell r="E9037">
            <v>10</v>
          </cell>
          <cell r="F9037">
            <v>45958</v>
          </cell>
          <cell r="G9037" t="str">
            <v>（自永高速-自永3标六局交通分公司）四川省自贡市自流井区自由路161号</v>
          </cell>
          <cell r="H9037" t="str">
            <v>邱世发</v>
          </cell>
          <cell r="I9037">
            <v>13890038000</v>
          </cell>
        </row>
        <row r="9038">
          <cell r="A9038" t="str">
            <v>德胜恒嘉</v>
          </cell>
          <cell r="B9038" t="str">
            <v>螺纹钢</v>
          </cell>
          <cell r="C9038" t="str">
            <v>HRB400E Φ20×9米</v>
          </cell>
          <cell r="D9038" t="str">
            <v>吨</v>
          </cell>
          <cell r="E9038">
            <v>5</v>
          </cell>
          <cell r="F9038">
            <v>45958</v>
          </cell>
          <cell r="G9038" t="str">
            <v>（自永高速-自永3标六局交通分公司）四川省自贡市自流井区自由路161号</v>
          </cell>
          <cell r="H9038" t="str">
            <v>邱世发</v>
          </cell>
          <cell r="I9038">
            <v>13890038000</v>
          </cell>
        </row>
        <row r="9039">
          <cell r="A9039" t="str">
            <v>德胜恒嘉</v>
          </cell>
          <cell r="B9039" t="str">
            <v>螺纹钢</v>
          </cell>
          <cell r="C9039" t="str">
            <v>HRB400E Φ22×9米</v>
          </cell>
          <cell r="D9039" t="str">
            <v>吨</v>
          </cell>
          <cell r="E9039">
            <v>8</v>
          </cell>
          <cell r="F9039">
            <v>45958</v>
          </cell>
          <cell r="G9039" t="str">
            <v>（自永高速-自永3标六局交通分公司）四川省自贡市自流井区自由路161号</v>
          </cell>
          <cell r="H9039" t="str">
            <v>邱世发</v>
          </cell>
          <cell r="I9039">
            <v>13890038000</v>
          </cell>
        </row>
        <row r="9040">
          <cell r="A9040" t="str">
            <v>德胜恒嘉</v>
          </cell>
          <cell r="B9040" t="str">
            <v>螺纹钢</v>
          </cell>
          <cell r="C9040" t="str">
            <v>HRB400E Φ22×9米</v>
          </cell>
          <cell r="D9040" t="str">
            <v>吨</v>
          </cell>
          <cell r="E9040">
            <v>14</v>
          </cell>
          <cell r="F9040">
            <v>45958</v>
          </cell>
          <cell r="G9040" t="str">
            <v>（自永高速-自永3标六局交通分公司）四川省内江市隆昌市圣灯镇中心学校</v>
          </cell>
          <cell r="H9040" t="str">
            <v>李宏权</v>
          </cell>
          <cell r="I9040">
            <v>19212995868</v>
          </cell>
        </row>
        <row r="9041">
          <cell r="A9041" t="str">
            <v>德胜恒嘉</v>
          </cell>
          <cell r="B9041" t="str">
            <v>螺纹钢</v>
          </cell>
          <cell r="C9041" t="str">
            <v>HRB400E Φ25×9米</v>
          </cell>
          <cell r="D9041" t="str">
            <v>吨</v>
          </cell>
          <cell r="E9041">
            <v>15</v>
          </cell>
          <cell r="F9041">
            <v>45958</v>
          </cell>
          <cell r="G9041" t="str">
            <v>（自永高速-自永3标六局交通分公司）四川省内江市隆昌市圣灯镇中心学校</v>
          </cell>
          <cell r="H9041" t="str">
            <v>李宏权</v>
          </cell>
          <cell r="I9041">
            <v>19212995868</v>
          </cell>
        </row>
        <row r="9042">
          <cell r="A9042" t="str">
            <v>德胜恒嘉</v>
          </cell>
          <cell r="B9042" t="str">
            <v>螺纹钢</v>
          </cell>
          <cell r="C9042" t="str">
            <v>HRB400E Φ25×12米</v>
          </cell>
          <cell r="D9042" t="str">
            <v>吨</v>
          </cell>
          <cell r="E9042">
            <v>2.5</v>
          </cell>
          <cell r="F9042">
            <v>45958</v>
          </cell>
          <cell r="G9042" t="str">
            <v>（自永高速-自永3标六局交通分公司）四川省内江市隆昌市圣灯镇中心学校</v>
          </cell>
          <cell r="H9042" t="str">
            <v>李宏权</v>
          </cell>
          <cell r="I9042">
            <v>19212995868</v>
          </cell>
        </row>
        <row r="9043">
          <cell r="A9043" t="str">
            <v>德胜恒嘉</v>
          </cell>
          <cell r="B9043" t="str">
            <v>螺纹钢</v>
          </cell>
          <cell r="C9043" t="str">
            <v>HRB400E Φ28×12米</v>
          </cell>
          <cell r="D9043" t="str">
            <v>吨</v>
          </cell>
          <cell r="E9043">
            <v>2.5</v>
          </cell>
          <cell r="F9043">
            <v>45958</v>
          </cell>
          <cell r="G9043" t="str">
            <v>（自永高速-自永3标六局交通分公司）四川省内江市隆昌市圣灯镇中心学校</v>
          </cell>
          <cell r="H9043" t="str">
            <v>李宏权</v>
          </cell>
          <cell r="I9043">
            <v>19212995868</v>
          </cell>
        </row>
        <row r="9044">
          <cell r="A9044" t="str">
            <v>达钢</v>
          </cell>
          <cell r="B9044" t="str">
            <v>高线</v>
          </cell>
          <cell r="C9044" t="str">
            <v>HPB300Ф12</v>
          </cell>
          <cell r="D9044" t="str">
            <v>吨</v>
          </cell>
          <cell r="E9044">
            <v>70</v>
          </cell>
          <cell r="F9044">
            <v>45958</v>
          </cell>
          <cell r="G9044" t="str">
            <v>（中铁广州局-成渝扩容2标）成渝扩容项目ZCB3-2标2#钢筋厂【雁江区联盟桥东北50米(资资路) 】</v>
          </cell>
          <cell r="H9044" t="str">
            <v>刘沛琦</v>
          </cell>
          <cell r="I9044">
            <v>18011784798</v>
          </cell>
        </row>
        <row r="9045">
          <cell r="A9045" t="str">
            <v>达钢</v>
          </cell>
          <cell r="B9045" t="str">
            <v>盘螺</v>
          </cell>
          <cell r="C9045" t="str">
            <v>HRB400EФ12</v>
          </cell>
          <cell r="D9045" t="str">
            <v>吨</v>
          </cell>
          <cell r="E9045">
            <v>35</v>
          </cell>
          <cell r="F9045">
            <v>45958</v>
          </cell>
          <cell r="G9045" t="str">
            <v>（中铁广州局-成渝扩容2标）四川省资阳市雁江区南双路杨家糖房</v>
          </cell>
          <cell r="H9045" t="str">
            <v>石雄</v>
          </cell>
          <cell r="I9045">
            <v>13268388125</v>
          </cell>
        </row>
        <row r="9046">
          <cell r="A9046" t="str">
            <v>达钢</v>
          </cell>
          <cell r="B9046" t="str">
            <v>螺纹钢</v>
          </cell>
          <cell r="C9046" t="str">
            <v>HRB400EФ12，12m</v>
          </cell>
          <cell r="D9046" t="str">
            <v>吨</v>
          </cell>
          <cell r="E9046">
            <v>105</v>
          </cell>
          <cell r="F9046">
            <v>45958</v>
          </cell>
          <cell r="G9046" t="str">
            <v>（中铁广州局-成渝扩容2标）四川省资阳市雁江区石岭镇易家沟2号梁场</v>
          </cell>
          <cell r="H9046" t="str">
            <v>孙鹏飞</v>
          </cell>
          <cell r="I9046">
            <v>18011784798</v>
          </cell>
        </row>
        <row r="9047">
          <cell r="A9047" t="str">
            <v>达钢</v>
          </cell>
          <cell r="B9047" t="str">
            <v>螺纹钢</v>
          </cell>
          <cell r="C9047" t="str">
            <v>HRB400EФ14，12m</v>
          </cell>
          <cell r="D9047" t="str">
            <v>吨</v>
          </cell>
          <cell r="E9047">
            <v>70</v>
          </cell>
          <cell r="F9047">
            <v>45958</v>
          </cell>
          <cell r="G9047" t="str">
            <v>（中铁广州局-成渝扩容2标）四川省资阳市雁江区石岭镇易家沟2号梁场</v>
          </cell>
          <cell r="H9047" t="str">
            <v>孙鹏飞</v>
          </cell>
          <cell r="I9047">
            <v>18011784798</v>
          </cell>
        </row>
        <row r="9048">
          <cell r="A9048" t="str">
            <v>达钢</v>
          </cell>
          <cell r="B9048" t="str">
            <v>螺纹钢</v>
          </cell>
          <cell r="C9048" t="str">
            <v>HRB400EФ25，12m</v>
          </cell>
          <cell r="D9048" t="str">
            <v>吨</v>
          </cell>
          <cell r="E9048">
            <v>35</v>
          </cell>
          <cell r="F9048">
            <v>45958</v>
          </cell>
          <cell r="G9048" t="str">
            <v>（中铁广州局-成渝扩容2标）四川省资阳市雁江区石岭镇易家沟2号梁场</v>
          </cell>
          <cell r="H9048" t="str">
            <v>孙鹏飞</v>
          </cell>
          <cell r="I9048">
            <v>18011784798</v>
          </cell>
        </row>
        <row r="9049">
          <cell r="A9049" t="str">
            <v>达钢</v>
          </cell>
          <cell r="B9049" t="str">
            <v>盘螺</v>
          </cell>
          <cell r="C9049" t="str">
            <v>HRB400EФ12</v>
          </cell>
          <cell r="D9049" t="str">
            <v>吨</v>
          </cell>
          <cell r="E9049">
            <v>22.5</v>
          </cell>
          <cell r="F9049">
            <v>45958</v>
          </cell>
          <cell r="G9049" t="str">
            <v>（中铁二局-成渝扩容4标）四川省成都市简阳市杨家镇桐子湾村二局钢筋场</v>
          </cell>
          <cell r="H9049" t="str">
            <v>陈钢</v>
          </cell>
          <cell r="I9049">
            <v>13018165813</v>
          </cell>
        </row>
        <row r="9050">
          <cell r="A9050" t="str">
            <v>达钢</v>
          </cell>
          <cell r="B9050" t="str">
            <v>高线</v>
          </cell>
          <cell r="C9050" t="str">
            <v>HPB300Ф12</v>
          </cell>
          <cell r="D9050" t="str">
            <v>吨</v>
          </cell>
          <cell r="E9050">
            <v>12</v>
          </cell>
          <cell r="F9050">
            <v>45958</v>
          </cell>
          <cell r="G9050" t="str">
            <v>（中铁二局-成渝扩容4标）四川省成都市简阳市杨家镇桐子湾村二局钢筋场</v>
          </cell>
          <cell r="H9050" t="str">
            <v>陈钢</v>
          </cell>
          <cell r="I9050">
            <v>13018165813</v>
          </cell>
        </row>
        <row r="9051">
          <cell r="A9051" t="str">
            <v>达钢</v>
          </cell>
          <cell r="B9051" t="str">
            <v>盘螺</v>
          </cell>
          <cell r="C9051" t="str">
            <v>HRB400EФ12</v>
          </cell>
          <cell r="D9051" t="str">
            <v>吨</v>
          </cell>
          <cell r="E9051">
            <v>35</v>
          </cell>
          <cell r="F9051">
            <v>45958</v>
          </cell>
          <cell r="G9051" t="str">
            <v>（中铁三局成渝扩容ZCB3-1项目部）内江市胜利收费站红绿灯500米</v>
          </cell>
          <cell r="H9051" t="str">
            <v>王岩</v>
          </cell>
          <cell r="I9051">
            <v>17634813323</v>
          </cell>
        </row>
        <row r="9052">
          <cell r="A9052" t="str">
            <v>达钢</v>
          </cell>
          <cell r="B9052" t="str">
            <v>高线</v>
          </cell>
          <cell r="C9052" t="str">
            <v>HPB300Φ6</v>
          </cell>
          <cell r="D9052" t="str">
            <v>吨</v>
          </cell>
          <cell r="E9052">
            <v>2</v>
          </cell>
          <cell r="F9052">
            <v>45958</v>
          </cell>
          <cell r="G9052" t="str">
            <v>（五局新津tod项目）成都市新津区旭辉天府未来城南(华金路南)</v>
          </cell>
          <cell r="H9052" t="str">
            <v>李霜</v>
          </cell>
          <cell r="I9052">
            <v>18785086540</v>
          </cell>
        </row>
        <row r="9053">
          <cell r="A9053" t="str">
            <v>达钢</v>
          </cell>
          <cell r="B9053" t="str">
            <v>高线</v>
          </cell>
          <cell r="C9053" t="str">
            <v>HPB300Ф8</v>
          </cell>
          <cell r="D9053" t="str">
            <v>吨</v>
          </cell>
          <cell r="E9053">
            <v>4</v>
          </cell>
          <cell r="F9053">
            <v>45958</v>
          </cell>
          <cell r="G9053" t="str">
            <v>（五局新津tod项目）成都市新津区旭辉天府未来城南(华金路南)</v>
          </cell>
          <cell r="H9053" t="str">
            <v>李霜</v>
          </cell>
          <cell r="I9053">
            <v>18785086540</v>
          </cell>
        </row>
        <row r="9054">
          <cell r="A9054" t="str">
            <v>达钢</v>
          </cell>
          <cell r="B9054" t="str">
            <v>盘螺</v>
          </cell>
          <cell r="C9054" t="str">
            <v>HRB400EФ8</v>
          </cell>
          <cell r="D9054" t="str">
            <v>吨</v>
          </cell>
          <cell r="E9054">
            <v>22</v>
          </cell>
          <cell r="F9054">
            <v>45958</v>
          </cell>
          <cell r="G9054" t="str">
            <v>（五局新津tod项目）成都市新津区旭辉天府未来城南(华金路南)</v>
          </cell>
          <cell r="H9054" t="str">
            <v>李霜</v>
          </cell>
          <cell r="I9054">
            <v>18785086540</v>
          </cell>
        </row>
        <row r="9055">
          <cell r="A9055" t="str">
            <v>达钢</v>
          </cell>
          <cell r="B9055" t="str">
            <v>螺纹钢</v>
          </cell>
          <cell r="C9055" t="str">
            <v>HRB400EФ22，9m</v>
          </cell>
          <cell r="D9055" t="str">
            <v>吨</v>
          </cell>
          <cell r="E9055">
            <v>6</v>
          </cell>
          <cell r="F9055">
            <v>45958</v>
          </cell>
          <cell r="G9055" t="str">
            <v>（五局新津tod项目）成都市新津区旭辉天府未来城南(华金路南)</v>
          </cell>
          <cell r="H9055" t="str">
            <v>李霜</v>
          </cell>
          <cell r="I9055">
            <v>18785086540</v>
          </cell>
        </row>
        <row r="9056">
          <cell r="A9056" t="str">
            <v>达钢</v>
          </cell>
          <cell r="B9056" t="str">
            <v>高线</v>
          </cell>
          <cell r="C9056" t="str">
            <v>HPB300Ф10</v>
          </cell>
          <cell r="D9056" t="str">
            <v>吨</v>
          </cell>
          <cell r="E9056">
            <v>7.5</v>
          </cell>
          <cell r="F9056">
            <v>45958</v>
          </cell>
          <cell r="G9056" t="str">
            <v>（北京工程局乐山机场项目）乐山市五通桥区冠英镇</v>
          </cell>
          <cell r="H9056" t="str">
            <v>王治</v>
          </cell>
          <cell r="I9056">
            <v>18811564698</v>
          </cell>
        </row>
        <row r="9057">
          <cell r="A9057" t="str">
            <v>达钢</v>
          </cell>
          <cell r="B9057" t="str">
            <v>高线</v>
          </cell>
          <cell r="C9057" t="str">
            <v>HPB300Φ6</v>
          </cell>
          <cell r="D9057" t="str">
            <v>吨</v>
          </cell>
          <cell r="E9057">
            <v>6</v>
          </cell>
          <cell r="F9057">
            <v>45958</v>
          </cell>
          <cell r="G9057" t="str">
            <v>（北京工程局乐山机场项目）乐山市五通桥区冠英镇</v>
          </cell>
          <cell r="H9057" t="str">
            <v>王治</v>
          </cell>
          <cell r="I9057">
            <v>18811564698</v>
          </cell>
        </row>
        <row r="9058">
          <cell r="A9058" t="str">
            <v>达钢</v>
          </cell>
          <cell r="B9058" t="str">
            <v>盘螺</v>
          </cell>
          <cell r="C9058" t="str">
            <v>HRB400EФ8</v>
          </cell>
          <cell r="D9058" t="str">
            <v>吨</v>
          </cell>
          <cell r="E9058">
            <v>15.5</v>
          </cell>
          <cell r="F9058">
            <v>45958</v>
          </cell>
          <cell r="G9058" t="str">
            <v>（北京工程局乐山机场项目）乐山市五通桥区冠英镇</v>
          </cell>
          <cell r="H9058" t="str">
            <v>王治</v>
          </cell>
          <cell r="I9058">
            <v>18811564698</v>
          </cell>
        </row>
        <row r="9059">
          <cell r="A9059" t="str">
            <v>达钢</v>
          </cell>
          <cell r="B9059" t="str">
            <v>螺纹钢</v>
          </cell>
          <cell r="C9059" t="str">
            <v>HRB400EФ14*12m</v>
          </cell>
          <cell r="D9059" t="str">
            <v>吨</v>
          </cell>
          <cell r="E9059">
            <v>6</v>
          </cell>
          <cell r="F9059">
            <v>45958</v>
          </cell>
          <cell r="G9059" t="str">
            <v>（北京工程局乐山机场项目）乐山市五通桥区冠英镇</v>
          </cell>
          <cell r="H9059" t="str">
            <v>王治</v>
          </cell>
          <cell r="I9059">
            <v>18811564698</v>
          </cell>
        </row>
        <row r="9060">
          <cell r="A9060" t="str">
            <v>泸钢</v>
          </cell>
          <cell r="B9060" t="str">
            <v>螺纹钢</v>
          </cell>
          <cell r="C9060" t="str">
            <v>HRB400E Φ16 9m</v>
          </cell>
          <cell r="D9060" t="str">
            <v>吨</v>
          </cell>
          <cell r="E9060">
            <v>30</v>
          </cell>
          <cell r="F9060">
            <v>45958</v>
          </cell>
          <cell r="G9060" t="str">
            <v>(五冶钢构龙泉东洪片区70亩住宅、商业及配套工程项目三标段)成都市龙泉驿外东洪路地铁2号线惠王陵地铁C口</v>
          </cell>
          <cell r="H9060" t="str">
            <v>蒋嗣伟</v>
          </cell>
          <cell r="I9060">
            <v>15014331252</v>
          </cell>
        </row>
        <row r="9061">
          <cell r="A9061" t="str">
            <v>泸钢</v>
          </cell>
          <cell r="B9061" t="str">
            <v>螺纹钢</v>
          </cell>
          <cell r="C9061" t="str">
            <v>HRB400E Φ18 9m</v>
          </cell>
          <cell r="D9061" t="str">
            <v>吨</v>
          </cell>
          <cell r="E9061">
            <v>5</v>
          </cell>
          <cell r="F9061">
            <v>45958</v>
          </cell>
          <cell r="G9061" t="str">
            <v>(五冶钢构龙泉东洪片区70亩住宅、商业及配套工程项目三标段)成都市龙泉驿外东洪路地铁2号线惠王陵地铁C口</v>
          </cell>
          <cell r="H9061" t="str">
            <v>蒋嗣伟</v>
          </cell>
          <cell r="I9061">
            <v>15014331252</v>
          </cell>
        </row>
        <row r="9062">
          <cell r="A9062" t="str">
            <v>泸钢（代）</v>
          </cell>
          <cell r="B9062" t="str">
            <v>盘圆</v>
          </cell>
          <cell r="C9062" t="str">
            <v>HPB300Φ12mm</v>
          </cell>
          <cell r="D9062" t="str">
            <v>吨</v>
          </cell>
          <cell r="E9062">
            <v>15</v>
          </cell>
          <cell r="F9062">
            <v>45958</v>
          </cell>
          <cell r="G9062" t="str">
            <v>（成峨1标）眉山市彭山区谢家街道跳墩子</v>
          </cell>
          <cell r="H9062" t="str">
            <v>曾毅</v>
          </cell>
          <cell r="I9062" t="str">
            <v>13982229815</v>
          </cell>
        </row>
        <row r="9063">
          <cell r="A9063" t="str">
            <v>泸钢（代）</v>
          </cell>
          <cell r="B9063" t="str">
            <v>螺纹钢</v>
          </cell>
          <cell r="C9063" t="str">
            <v>HRB500EΦ32*12m</v>
          </cell>
          <cell r="D9063" t="str">
            <v>吨</v>
          </cell>
          <cell r="E9063">
            <v>20</v>
          </cell>
          <cell r="F9063">
            <v>45958</v>
          </cell>
          <cell r="G9063" t="str">
            <v>（成峨1标）眉山市彭山区谢家街道跳墩子</v>
          </cell>
          <cell r="H9063" t="str">
            <v>曾毅</v>
          </cell>
          <cell r="I9063" t="str">
            <v>13982229815</v>
          </cell>
        </row>
        <row r="9064">
          <cell r="A9064" t="str">
            <v>泸钢</v>
          </cell>
          <cell r="B9064" t="str">
            <v>高线</v>
          </cell>
          <cell r="C9064" t="str">
            <v>HPB300 Φ10</v>
          </cell>
          <cell r="D9064" t="str">
            <v>吨</v>
          </cell>
          <cell r="E9064">
            <v>5</v>
          </cell>
          <cell r="F9064">
            <v>45958</v>
          </cell>
          <cell r="G9064" t="str">
            <v>自永高速一标二工区（连接线</v>
          </cell>
          <cell r="H9064" t="str">
            <v>余伯宣</v>
          </cell>
          <cell r="I9064">
            <v>13778530969</v>
          </cell>
        </row>
        <row r="9065">
          <cell r="A9065" t="str">
            <v>泸钢</v>
          </cell>
          <cell r="B9065" t="str">
            <v>螺纹钢</v>
          </cell>
          <cell r="C9065" t="str">
            <v>HRB400E Φ12×9米</v>
          </cell>
          <cell r="D9065" t="str">
            <v>吨</v>
          </cell>
          <cell r="E9065">
            <v>5</v>
          </cell>
          <cell r="F9065">
            <v>45958</v>
          </cell>
          <cell r="G9065" t="str">
            <v>自永高速一标二工区（连接线</v>
          </cell>
          <cell r="H9065" t="str">
            <v>余伯宣</v>
          </cell>
          <cell r="I9065">
            <v>13778530969</v>
          </cell>
        </row>
        <row r="9066">
          <cell r="A9066" t="str">
            <v>泸钢</v>
          </cell>
          <cell r="B9066" t="str">
            <v>螺纹钢</v>
          </cell>
          <cell r="C9066" t="str">
            <v>HRB400E Φ22×9米</v>
          </cell>
          <cell r="D9066" t="str">
            <v>吨</v>
          </cell>
          <cell r="E9066">
            <v>10</v>
          </cell>
          <cell r="F9066">
            <v>45958</v>
          </cell>
          <cell r="G9066" t="str">
            <v>自永高速一标二工区（连接线</v>
          </cell>
          <cell r="H9066" t="str">
            <v>余伯宣</v>
          </cell>
          <cell r="I9066">
            <v>13778530969</v>
          </cell>
        </row>
        <row r="9067">
          <cell r="A9067" t="str">
            <v>泸钢</v>
          </cell>
          <cell r="B9067" t="str">
            <v>螺纹钢</v>
          </cell>
          <cell r="C9067" t="str">
            <v>HRB400E Φ20×9米</v>
          </cell>
          <cell r="D9067" t="str">
            <v>吨</v>
          </cell>
          <cell r="E9067">
            <v>7.5</v>
          </cell>
          <cell r="F9067">
            <v>45958</v>
          </cell>
          <cell r="G9067" t="str">
            <v>自永高速一标二工区（连接线</v>
          </cell>
          <cell r="H9067" t="str">
            <v>余伯宣</v>
          </cell>
          <cell r="I9067">
            <v>13778530969</v>
          </cell>
        </row>
        <row r="9068">
          <cell r="A9068" t="str">
            <v>泸钢</v>
          </cell>
          <cell r="B9068" t="str">
            <v>螺纹钢</v>
          </cell>
          <cell r="C9068" t="str">
            <v>HRB400E Φ25×9米</v>
          </cell>
          <cell r="D9068" t="str">
            <v>吨</v>
          </cell>
          <cell r="E9068">
            <v>7.5</v>
          </cell>
          <cell r="F9068">
            <v>45958</v>
          </cell>
          <cell r="G9068" t="str">
            <v>自永高速一标二工区（连接线</v>
          </cell>
          <cell r="H9068" t="str">
            <v>余伯宣</v>
          </cell>
          <cell r="I9068">
            <v>13778530969</v>
          </cell>
        </row>
        <row r="9069">
          <cell r="A9069" t="str">
            <v>泸钢</v>
          </cell>
          <cell r="B9069" t="str">
            <v>螺纹钢</v>
          </cell>
          <cell r="C9069" t="str">
            <v>HRB400E Φ12×9米</v>
          </cell>
          <cell r="D9069" t="str">
            <v>吨</v>
          </cell>
          <cell r="E9069">
            <v>17.5</v>
          </cell>
          <cell r="F9069">
            <v>45958</v>
          </cell>
          <cell r="G9069" t="str">
            <v>（自永高速-自永3标六局交通分公司）四川省内江市隆昌市圣灯镇中心学校</v>
          </cell>
          <cell r="H9069" t="str">
            <v>李宏权</v>
          </cell>
          <cell r="I9069">
            <v>19212995868</v>
          </cell>
        </row>
        <row r="9070">
          <cell r="A9070" t="str">
            <v>泸钢</v>
          </cell>
          <cell r="B9070" t="str">
            <v>高线</v>
          </cell>
          <cell r="C9070" t="str">
            <v>HPB300  Φ12</v>
          </cell>
          <cell r="D9070" t="str">
            <v>吨</v>
          </cell>
          <cell r="E9070">
            <v>2.5</v>
          </cell>
          <cell r="F9070">
            <v>45958</v>
          </cell>
          <cell r="G9070" t="str">
            <v>（自永高速-自永3标六局交通分公司）四川省内江市隆昌市圣灯镇中心学校</v>
          </cell>
          <cell r="H9070" t="str">
            <v>李宏权</v>
          </cell>
          <cell r="I9070">
            <v>19212995868</v>
          </cell>
        </row>
        <row r="9071">
          <cell r="A9071" t="str">
            <v>泸钢</v>
          </cell>
          <cell r="B9071" t="str">
            <v>螺纹钢</v>
          </cell>
          <cell r="C9071" t="str">
            <v>HRB400E Φ16×9米</v>
          </cell>
          <cell r="D9071" t="str">
            <v>吨</v>
          </cell>
          <cell r="E9071">
            <v>5</v>
          </cell>
          <cell r="F9071">
            <v>45958</v>
          </cell>
          <cell r="G9071" t="str">
            <v>（自永高速-自永3标六局交通分公司）四川省内江市隆昌市圣灯镇中心学校</v>
          </cell>
          <cell r="H9071" t="str">
            <v>李宏权</v>
          </cell>
          <cell r="I9071">
            <v>19212995868</v>
          </cell>
        </row>
        <row r="9072">
          <cell r="A9072" t="str">
            <v>泸钢</v>
          </cell>
          <cell r="B9072" t="str">
            <v>螺纹钢</v>
          </cell>
          <cell r="C9072" t="str">
            <v>HRB400E Φ16×12米</v>
          </cell>
          <cell r="D9072" t="str">
            <v>吨</v>
          </cell>
          <cell r="E9072">
            <v>10</v>
          </cell>
          <cell r="F9072">
            <v>45958</v>
          </cell>
          <cell r="G9072" t="str">
            <v>（自永高速-自永3标六局交通分公司）四川省内江市隆昌市圣灯镇中心学校</v>
          </cell>
          <cell r="H9072" t="str">
            <v>李宏权</v>
          </cell>
          <cell r="I9072">
            <v>19212995868</v>
          </cell>
        </row>
        <row r="9073">
          <cell r="A9073" t="str">
            <v>泸钢</v>
          </cell>
          <cell r="B9073" t="str">
            <v>盘螺</v>
          </cell>
          <cell r="C9073" t="str">
            <v>HRB400E Φ8</v>
          </cell>
          <cell r="D9073" t="str">
            <v>吨</v>
          </cell>
          <cell r="E9073">
            <v>35</v>
          </cell>
          <cell r="F9073">
            <v>45958</v>
          </cell>
          <cell r="G9073" t="str">
            <v>(宜宾兴港三江新区长江工业园保障性租赁住房建设项目-土建)四川省宜宾市翠屏区永善路南段宜宾市三江新区长江工业园区</v>
          </cell>
          <cell r="H9073" t="str">
            <v>赵元虎</v>
          </cell>
          <cell r="I9073">
            <v>13684167136</v>
          </cell>
        </row>
        <row r="9074">
          <cell r="A9074" t="str">
            <v>润耀</v>
          </cell>
          <cell r="B9074" t="str">
            <v>螺纹钢</v>
          </cell>
          <cell r="C9074" t="str">
            <v>HRB400EФ12，12m</v>
          </cell>
          <cell r="D9074" t="str">
            <v>吨</v>
          </cell>
          <cell r="E9074">
            <v>35</v>
          </cell>
          <cell r="F9074">
            <v>45959</v>
          </cell>
          <cell r="G9074" t="str">
            <v>（中铁广州局-成渝扩容2标）四川省资阳市雁江区石岭镇易家沟2号梁场</v>
          </cell>
          <cell r="H9074" t="str">
            <v>孙鹏飞</v>
          </cell>
          <cell r="I9074">
            <v>18011784798</v>
          </cell>
        </row>
        <row r="9075">
          <cell r="A9075" t="str">
            <v>润耀</v>
          </cell>
          <cell r="B9075" t="str">
            <v>螺纹钢</v>
          </cell>
          <cell r="C9075" t="str">
            <v>HRB400EФ16，12m</v>
          </cell>
          <cell r="D9075" t="str">
            <v>吨</v>
          </cell>
          <cell r="E9075">
            <v>35</v>
          </cell>
          <cell r="F9075">
            <v>45959</v>
          </cell>
          <cell r="G9075" t="str">
            <v>（中铁广州局-成渝扩容2标）四川省资阳市雁江区石岭镇易家沟2号梁场</v>
          </cell>
          <cell r="H9075" t="str">
            <v>孙鹏飞</v>
          </cell>
          <cell r="I9075">
            <v>18011784798</v>
          </cell>
        </row>
        <row r="9076">
          <cell r="A9076" t="str">
            <v>德胜</v>
          </cell>
          <cell r="B9076" t="str">
            <v>螺纹钢</v>
          </cell>
          <cell r="C9076" t="str">
            <v>HRB400EФ28，12m</v>
          </cell>
          <cell r="D9076" t="str">
            <v>吨</v>
          </cell>
          <cell r="E9076">
            <v>70</v>
          </cell>
          <cell r="F9076">
            <v>45959</v>
          </cell>
          <cell r="G9076" t="str">
            <v>（中铁广州局-成渝扩容2标）四川省内江市资中县双龙镇朱家房子成渝扩容ZCB3-2标1#钢筋厂</v>
          </cell>
          <cell r="H9076" t="str">
            <v>石雄</v>
          </cell>
          <cell r="I9076">
            <v>13268388125</v>
          </cell>
        </row>
        <row r="9077">
          <cell r="A9077" t="str">
            <v>德胜</v>
          </cell>
          <cell r="B9077" t="str">
            <v>螺纹钢</v>
          </cell>
          <cell r="C9077" t="str">
            <v>HRB400EФ12*9m</v>
          </cell>
          <cell r="D9077" t="str">
            <v>吨</v>
          </cell>
          <cell r="E9077">
            <v>30</v>
          </cell>
          <cell r="F9077">
            <v>45959</v>
          </cell>
          <cell r="G9077" t="str">
            <v>（中核中原-温江北林医养综合体项目）四川省成都市温江区万春大道第三人民医院东</v>
          </cell>
          <cell r="H9077" t="str">
            <v>蔡杰</v>
          </cell>
          <cell r="I9077">
            <v>18875129329</v>
          </cell>
        </row>
        <row r="9078">
          <cell r="A9078" t="str">
            <v>德胜</v>
          </cell>
          <cell r="B9078" t="str">
            <v>螺纹钢</v>
          </cell>
          <cell r="C9078" t="str">
            <v>HRB500EФ18*9m</v>
          </cell>
          <cell r="D9078" t="str">
            <v>吨</v>
          </cell>
          <cell r="E9078">
            <v>2</v>
          </cell>
          <cell r="F9078">
            <v>45959</v>
          </cell>
          <cell r="G9078" t="str">
            <v>（中核中原-温江北林医养综合体项目）四川省成都市温江区万春大道第三人民医院东</v>
          </cell>
          <cell r="H9078" t="str">
            <v>蔡杰</v>
          </cell>
          <cell r="I9078">
            <v>18875129329</v>
          </cell>
        </row>
        <row r="9079">
          <cell r="A9079" t="str">
            <v>德胜</v>
          </cell>
          <cell r="B9079" t="str">
            <v>螺纹钢</v>
          </cell>
          <cell r="C9079" t="str">
            <v>HRB500EФ22*9m</v>
          </cell>
          <cell r="D9079" t="str">
            <v>吨</v>
          </cell>
          <cell r="E9079">
            <v>2</v>
          </cell>
          <cell r="F9079">
            <v>45959</v>
          </cell>
          <cell r="G9079" t="str">
            <v>（中核中原-温江北林医养综合体项目）四川省成都市温江区万春大道第三人民医院东</v>
          </cell>
          <cell r="H9079" t="str">
            <v>蔡杰</v>
          </cell>
          <cell r="I9079">
            <v>18875129329</v>
          </cell>
        </row>
        <row r="9080">
          <cell r="A9080" t="str">
            <v>德胜恒嘉</v>
          </cell>
          <cell r="B9080" t="str">
            <v>螺纹钢</v>
          </cell>
          <cell r="C9080" t="str">
            <v>HRB400EФ22*9m</v>
          </cell>
          <cell r="D9080" t="str">
            <v>吨</v>
          </cell>
          <cell r="E9080">
            <v>35</v>
          </cell>
          <cell r="F9080">
            <v>45959</v>
          </cell>
          <cell r="G9080" t="str">
            <v>（中铁六局呼和公司康新高速TJ4-2标）四川省甘孜藏族自治州康定市新都桥镇东俄罗三村中建八局搅拌站旁</v>
          </cell>
          <cell r="H9080" t="str">
            <v>许文刚</v>
          </cell>
          <cell r="I9080">
            <v>15848808186</v>
          </cell>
        </row>
        <row r="9081">
          <cell r="A9081" t="str">
            <v>德胜恒嘉</v>
          </cell>
          <cell r="B9081" t="str">
            <v>螺纹钢</v>
          </cell>
          <cell r="C9081" t="str">
            <v>HRB500EФ22*9m</v>
          </cell>
          <cell r="D9081" t="str">
            <v>吨</v>
          </cell>
          <cell r="E9081">
            <v>35</v>
          </cell>
          <cell r="F9081">
            <v>45959</v>
          </cell>
          <cell r="G9081" t="str">
            <v>（中铁六局呼和公司康新高速TJ4-2标）四川省甘孜藏族自治州康定市新都桥镇东俄罗三村中建八局搅拌站旁</v>
          </cell>
          <cell r="H9081" t="str">
            <v>许文刚</v>
          </cell>
          <cell r="I9081">
            <v>15848808186</v>
          </cell>
        </row>
        <row r="9082">
          <cell r="A9082" t="str">
            <v>德胜恒嘉</v>
          </cell>
          <cell r="B9082" t="str">
            <v>螺纹钢</v>
          </cell>
          <cell r="C9082" t="str">
            <v>HRB500EФ25*9m</v>
          </cell>
          <cell r="D9082" t="str">
            <v>吨</v>
          </cell>
          <cell r="E9082">
            <v>35</v>
          </cell>
          <cell r="F9082">
            <v>45959</v>
          </cell>
          <cell r="G9082" t="str">
            <v>（中铁六局呼和公司康新高速TJ4-2标）四川省甘孜藏族自治州康定市新都桥镇东俄罗三村中建八局搅拌站旁</v>
          </cell>
          <cell r="H9082" t="str">
            <v>许文刚</v>
          </cell>
          <cell r="I9082">
            <v>15848808186</v>
          </cell>
        </row>
        <row r="9083">
          <cell r="A9083" t="str">
            <v>德胜恒嘉</v>
          </cell>
          <cell r="B9083" t="str">
            <v>螺纹钢</v>
          </cell>
          <cell r="C9083" t="str">
            <v>HRB500EФ28*9m</v>
          </cell>
          <cell r="D9083" t="str">
            <v>吨</v>
          </cell>
          <cell r="E9083">
            <v>35</v>
          </cell>
          <cell r="F9083">
            <v>45959</v>
          </cell>
          <cell r="G9083" t="str">
            <v>（中铁六局呼和公司康新高速TJ4-2标）四川省甘孜藏族自治州康定市新都桥镇东俄罗三村中建八局搅拌站旁</v>
          </cell>
          <cell r="H9083" t="str">
            <v>许文刚</v>
          </cell>
          <cell r="I9083">
            <v>15848808186</v>
          </cell>
        </row>
        <row r="9084">
          <cell r="A9084" t="str">
            <v>德胜恒嘉</v>
          </cell>
          <cell r="B9084" t="str">
            <v>螺纹钢</v>
          </cell>
          <cell r="C9084" t="str">
            <v>HRB500EФ25，12m</v>
          </cell>
          <cell r="D9084" t="str">
            <v>吨</v>
          </cell>
          <cell r="E9084">
            <v>70</v>
          </cell>
          <cell r="F9084">
            <v>45959</v>
          </cell>
          <cell r="G9084" t="str">
            <v>（中铁十局-资乐高速4标）四川省眉山市仁寿县彰加镇促进村中铁十局资乐高速1#钢筋场</v>
          </cell>
          <cell r="H9084" t="str">
            <v>杨飞</v>
          </cell>
          <cell r="I9084">
            <v>15667998777</v>
          </cell>
        </row>
        <row r="9085">
          <cell r="A9085" t="str">
            <v>德胜恒嘉</v>
          </cell>
          <cell r="B9085" t="str">
            <v>螺纹钢</v>
          </cell>
          <cell r="C9085" t="str">
            <v>HRB500EФ28，9m</v>
          </cell>
          <cell r="D9085" t="str">
            <v>吨</v>
          </cell>
          <cell r="E9085">
            <v>70</v>
          </cell>
          <cell r="F9085">
            <v>45959</v>
          </cell>
          <cell r="G9085" t="str">
            <v>（中铁十局-资乐高速4标）四川省眉山市仁寿县彰加镇促进村中铁十局资乐高速1#钢筋场</v>
          </cell>
          <cell r="H9085" t="str">
            <v>杨飞</v>
          </cell>
          <cell r="I9085">
            <v>15667998777</v>
          </cell>
        </row>
        <row r="9086">
          <cell r="A9086" t="str">
            <v>德胜恒嘉</v>
          </cell>
          <cell r="B9086" t="str">
            <v>螺纹钢</v>
          </cell>
          <cell r="C9086" t="str">
            <v>HRB400EФ28，9m</v>
          </cell>
          <cell r="D9086" t="str">
            <v>吨</v>
          </cell>
          <cell r="E9086">
            <v>35</v>
          </cell>
          <cell r="F9086">
            <v>45959</v>
          </cell>
          <cell r="G9086" t="str">
            <v>（中铁十局-资乐高速4标）四川省眉山市仁寿县彰加镇促进村中铁十局资乐高速1#钢筋场</v>
          </cell>
          <cell r="H9086" t="str">
            <v>杨飞</v>
          </cell>
          <cell r="I9086">
            <v>15667998777</v>
          </cell>
        </row>
        <row r="9087">
          <cell r="A9087" t="str">
            <v>润耀</v>
          </cell>
          <cell r="B9087" t="str">
            <v>盘螺</v>
          </cell>
          <cell r="C9087" t="str">
            <v>HRB400EΦ8</v>
          </cell>
          <cell r="D9087" t="str">
            <v>吨</v>
          </cell>
          <cell r="E9087">
            <v>15</v>
          </cell>
          <cell r="F9087">
            <v>45959</v>
          </cell>
          <cell r="G9087" t="str">
            <v>（中核中原-温江光明苑三期项目）四川省成都市温江区金马街道光明苑三期项目</v>
          </cell>
          <cell r="H9087" t="str">
            <v>王生斌</v>
          </cell>
          <cell r="I9087">
            <v>15228858118</v>
          </cell>
        </row>
        <row r="9088">
          <cell r="A9088" t="str">
            <v>润耀</v>
          </cell>
          <cell r="B9088" t="str">
            <v>盘螺</v>
          </cell>
          <cell r="C9088" t="str">
            <v>HRB400EΦ10</v>
          </cell>
          <cell r="D9088" t="str">
            <v>吨</v>
          </cell>
          <cell r="E9088">
            <v>20</v>
          </cell>
          <cell r="F9088">
            <v>45959</v>
          </cell>
          <cell r="G9088" t="str">
            <v>（中核中原-温江光明苑三期项目）四川省成都市温江区金马街道光明苑三期项目</v>
          </cell>
          <cell r="H9088" t="str">
            <v>王生斌</v>
          </cell>
          <cell r="I9088">
            <v>15228858118</v>
          </cell>
        </row>
        <row r="9089">
          <cell r="A9089" t="str">
            <v>德胜</v>
          </cell>
          <cell r="B9089" t="str">
            <v>螺纹钢</v>
          </cell>
          <cell r="C9089" t="str">
            <v>HRB400EФ12*9m</v>
          </cell>
          <cell r="D9089" t="str">
            <v>吨</v>
          </cell>
          <cell r="E9089">
            <v>18</v>
          </cell>
          <cell r="F9089">
            <v>45959</v>
          </cell>
          <cell r="G9089" t="str">
            <v>（中核中原-温江光明苑三期项目）四川省成都市温江区金马街道光明苑三期项目</v>
          </cell>
          <cell r="H9089" t="str">
            <v>王生斌</v>
          </cell>
          <cell r="I9089">
            <v>15228858118</v>
          </cell>
        </row>
        <row r="9090">
          <cell r="A9090" t="str">
            <v>德胜</v>
          </cell>
          <cell r="B9090" t="str">
            <v>螺纹钢</v>
          </cell>
          <cell r="C9090" t="str">
            <v>HRB400EФ16*9m</v>
          </cell>
          <cell r="D9090" t="str">
            <v>吨</v>
          </cell>
          <cell r="E9090">
            <v>9</v>
          </cell>
          <cell r="F9090">
            <v>45959</v>
          </cell>
          <cell r="G9090" t="str">
            <v>（中核中原-温江光明苑三期项目）四川省成都市温江区金马街道光明苑三期项目</v>
          </cell>
          <cell r="H9090" t="str">
            <v>王生斌</v>
          </cell>
          <cell r="I9090">
            <v>15228858118</v>
          </cell>
        </row>
        <row r="9091">
          <cell r="A9091" t="str">
            <v>德胜</v>
          </cell>
          <cell r="B9091" t="str">
            <v>螺纹钢</v>
          </cell>
          <cell r="C9091" t="str">
            <v>HRB400EФ18*9m</v>
          </cell>
          <cell r="D9091" t="str">
            <v>吨</v>
          </cell>
          <cell r="E9091">
            <v>9</v>
          </cell>
          <cell r="F9091">
            <v>45959</v>
          </cell>
          <cell r="G9091" t="str">
            <v>（中核中原-温江光明苑三期项目）四川省成都市温江区金马街道光明苑三期项目</v>
          </cell>
          <cell r="H9091" t="str">
            <v>王生斌</v>
          </cell>
          <cell r="I9091">
            <v>15228858118</v>
          </cell>
        </row>
        <row r="9092">
          <cell r="A9092" t="str">
            <v>润耀</v>
          </cell>
          <cell r="B9092" t="str">
            <v>盘螺</v>
          </cell>
          <cell r="C9092" t="str">
            <v>HRB400E Φ12</v>
          </cell>
          <cell r="D9092" t="str">
            <v>吨</v>
          </cell>
          <cell r="E9092">
            <v>35</v>
          </cell>
          <cell r="F9092">
            <v>45959</v>
          </cell>
          <cell r="G9092" t="str">
            <v>（华西简阳西城嘉苑）四川省成都市简阳市简城街道高屋村</v>
          </cell>
          <cell r="H9092" t="str">
            <v>张瀚镭</v>
          </cell>
          <cell r="I9092">
            <v>15884666220</v>
          </cell>
        </row>
        <row r="9093">
          <cell r="A9093" t="str">
            <v>润耀</v>
          </cell>
          <cell r="B9093" t="str">
            <v>螺纹钢</v>
          </cell>
          <cell r="C9093" t="str">
            <v>HRB400EФ14，12m</v>
          </cell>
          <cell r="D9093" t="str">
            <v>吨</v>
          </cell>
          <cell r="E9093">
            <v>35</v>
          </cell>
          <cell r="F9093">
            <v>45959</v>
          </cell>
          <cell r="G9093" t="str">
            <v>（中铁十局-资乐高速4标）四川省眉山市仁寿县彰加镇促进村中铁十局资乐高速1#钢筋场</v>
          </cell>
          <cell r="H9093" t="str">
            <v>杨飞</v>
          </cell>
          <cell r="I9093">
            <v>15667998777</v>
          </cell>
        </row>
        <row r="9094">
          <cell r="A9094" t="str">
            <v>泸钢</v>
          </cell>
          <cell r="B9094" t="str">
            <v>盘螺</v>
          </cell>
          <cell r="C9094" t="str">
            <v>HRB400E Φ12</v>
          </cell>
          <cell r="D9094" t="str">
            <v>吨</v>
          </cell>
          <cell r="E9094">
            <v>4</v>
          </cell>
          <cell r="F9094">
            <v>45959</v>
          </cell>
          <cell r="G9094" t="str">
            <v>(五冶建设成都盐道街中学初中部改扩建工程-一标)四川省成都市锦江区春熙路街道盐道街4号（盐道街中学初中部）</v>
          </cell>
          <cell r="H9094" t="str">
            <v>谢鑫</v>
          </cell>
          <cell r="I9094">
            <v>18228465067</v>
          </cell>
        </row>
        <row r="9095">
          <cell r="A9095" t="str">
            <v>泸钢</v>
          </cell>
          <cell r="B9095" t="str">
            <v>螺纹钢</v>
          </cell>
          <cell r="C9095" t="str">
            <v>HRB400E Φ14 9m</v>
          </cell>
          <cell r="D9095" t="str">
            <v>吨</v>
          </cell>
          <cell r="E9095">
            <v>10</v>
          </cell>
          <cell r="F9095">
            <v>45959</v>
          </cell>
          <cell r="G9095" t="str">
            <v>(五冶建设成都盐道街中学初中部改扩建工程-一标)四川省成都市锦江区春熙路街道盐道街4号（盐道街中学初中部）</v>
          </cell>
          <cell r="H9095" t="str">
            <v>谢鑫</v>
          </cell>
          <cell r="I9095">
            <v>18228465067</v>
          </cell>
        </row>
        <row r="9096">
          <cell r="A9096" t="str">
            <v>泸钢</v>
          </cell>
          <cell r="B9096" t="str">
            <v>螺纹钢</v>
          </cell>
          <cell r="C9096" t="str">
            <v>HRB400E Φ16 9m</v>
          </cell>
          <cell r="D9096" t="str">
            <v>吨</v>
          </cell>
          <cell r="E9096">
            <v>2.5</v>
          </cell>
          <cell r="F9096">
            <v>45959</v>
          </cell>
          <cell r="G9096" t="str">
            <v>(五冶建设成都盐道街中学初中部改扩建工程-一标)四川省成都市锦江区春熙路街道盐道街4号（盐道街中学初中部）</v>
          </cell>
          <cell r="H9096" t="str">
            <v>谢鑫</v>
          </cell>
          <cell r="I9096">
            <v>18228465067</v>
          </cell>
        </row>
        <row r="9097">
          <cell r="A9097" t="str">
            <v>泸钢</v>
          </cell>
          <cell r="B9097" t="str">
            <v>螺纹钢</v>
          </cell>
          <cell r="C9097" t="str">
            <v>HRB400E Φ20 9m</v>
          </cell>
          <cell r="D9097" t="str">
            <v>吨</v>
          </cell>
          <cell r="E9097">
            <v>10</v>
          </cell>
          <cell r="F9097">
            <v>45959</v>
          </cell>
          <cell r="G9097" t="str">
            <v>(五冶建设成都盐道街中学初中部改扩建工程-一标)四川省成都市锦江区春熙路街道盐道街4号（盐道街中学初中部）</v>
          </cell>
          <cell r="H9097" t="str">
            <v>谢鑫</v>
          </cell>
          <cell r="I9097">
            <v>18228465067</v>
          </cell>
        </row>
        <row r="9098">
          <cell r="A9098" t="str">
            <v>泸钢</v>
          </cell>
          <cell r="B9098" t="str">
            <v>螺纹钢</v>
          </cell>
          <cell r="C9098" t="str">
            <v>HRB400E Φ22 9m</v>
          </cell>
          <cell r="D9098" t="str">
            <v>吨</v>
          </cell>
          <cell r="E9098">
            <v>5</v>
          </cell>
          <cell r="F9098">
            <v>45959</v>
          </cell>
          <cell r="G9098" t="str">
            <v>(五冶建设成都盐道街中学初中部改扩建工程-一标)四川省成都市锦江区春熙路街道盐道街4号（盐道街中学初中部）</v>
          </cell>
          <cell r="H9098" t="str">
            <v>谢鑫</v>
          </cell>
          <cell r="I9098">
            <v>18228465067</v>
          </cell>
        </row>
        <row r="9099">
          <cell r="A9099" t="str">
            <v>泸钢</v>
          </cell>
          <cell r="B9099" t="str">
            <v>螺纹钢</v>
          </cell>
          <cell r="C9099" t="str">
            <v>HRB400E Φ25 9m</v>
          </cell>
          <cell r="D9099" t="str">
            <v>吨</v>
          </cell>
          <cell r="E9099">
            <v>5</v>
          </cell>
          <cell r="F9099">
            <v>45959</v>
          </cell>
          <cell r="G9099" t="str">
            <v>(五冶建设成都盐道街中学初中部改扩建工程-一标)四川省成都市锦江区春熙路街道盐道街4号（盐道街中学初中部）</v>
          </cell>
          <cell r="H9099" t="str">
            <v>谢鑫</v>
          </cell>
          <cell r="I9099">
            <v>18228465067</v>
          </cell>
        </row>
        <row r="9100">
          <cell r="A9100" t="str">
            <v>泸钢</v>
          </cell>
          <cell r="B9100" t="str">
            <v>螺纹钢</v>
          </cell>
          <cell r="C9100" t="str">
            <v>HRB400E Φ12 9m</v>
          </cell>
          <cell r="D9100" t="str">
            <v>吨</v>
          </cell>
          <cell r="E9100">
            <v>35</v>
          </cell>
          <cell r="F9100">
            <v>45959</v>
          </cell>
          <cell r="G9100" t="str">
            <v>(五冶钢构龙泉东洪片区70亩住宅、商业及配套工程项目一标段)成都市龙泉驿外东洪路地铁2号线惠王陵地铁C口</v>
          </cell>
          <cell r="H9100" t="str">
            <v>邹爱国</v>
          </cell>
          <cell r="I9100">
            <v>13540231225</v>
          </cell>
        </row>
        <row r="9101">
          <cell r="A9101" t="str">
            <v>泸钢</v>
          </cell>
          <cell r="B9101" t="str">
            <v>螺纹钢</v>
          </cell>
          <cell r="C9101" t="str">
            <v>HRB400E Φ12 9m</v>
          </cell>
          <cell r="D9101" t="str">
            <v>吨</v>
          </cell>
          <cell r="E9101">
            <v>10</v>
          </cell>
          <cell r="F9101">
            <v>45959</v>
          </cell>
          <cell r="G9101" t="str">
            <v>(五冶钢构龙泉东洪片区70亩住宅、商业及配套工程项目一标段)成都市龙泉驿外东洪路地铁2号线惠王陵地铁C口</v>
          </cell>
          <cell r="H9101" t="str">
            <v>邹爱国</v>
          </cell>
          <cell r="I9101">
            <v>13540231225</v>
          </cell>
        </row>
        <row r="9102">
          <cell r="A9102" t="str">
            <v>泸钢</v>
          </cell>
          <cell r="B9102" t="str">
            <v>螺纹钢</v>
          </cell>
          <cell r="C9102" t="str">
            <v>HRB400E Φ14 9m</v>
          </cell>
          <cell r="D9102" t="str">
            <v>吨</v>
          </cell>
          <cell r="E9102">
            <v>10</v>
          </cell>
          <cell r="F9102">
            <v>45959</v>
          </cell>
          <cell r="G9102" t="str">
            <v>(五冶钢构龙泉东洪片区70亩住宅、商业及配套工程项目一标段)成都市龙泉驿外东洪路地铁2号线惠王陵地铁C口</v>
          </cell>
          <cell r="H9102" t="str">
            <v>邹爱国</v>
          </cell>
          <cell r="I9102">
            <v>13540231225</v>
          </cell>
        </row>
        <row r="9103">
          <cell r="A9103" t="str">
            <v>泸钢</v>
          </cell>
          <cell r="B9103" t="str">
            <v>螺纹钢</v>
          </cell>
          <cell r="C9103" t="str">
            <v>HRB400E Φ16 9m</v>
          </cell>
          <cell r="D9103" t="str">
            <v>吨</v>
          </cell>
          <cell r="E9103">
            <v>10</v>
          </cell>
          <cell r="F9103">
            <v>45959</v>
          </cell>
          <cell r="G9103" t="str">
            <v>(五冶钢构龙泉东洪片区70亩住宅、商业及配套工程项目一标段)成都市龙泉驿外东洪路地铁2号线惠王陵地铁C口</v>
          </cell>
          <cell r="H9103" t="str">
            <v>邹爱国</v>
          </cell>
          <cell r="I9103">
            <v>13540231225</v>
          </cell>
        </row>
        <row r="9104">
          <cell r="A9104" t="str">
            <v>泸钢</v>
          </cell>
          <cell r="B9104" t="str">
            <v>螺纹钢</v>
          </cell>
          <cell r="C9104" t="str">
            <v>HRB400E Φ18 9m</v>
          </cell>
          <cell r="D9104" t="str">
            <v>吨</v>
          </cell>
          <cell r="E9104">
            <v>10</v>
          </cell>
          <cell r="F9104">
            <v>45959</v>
          </cell>
          <cell r="G9104" t="str">
            <v>(五冶钢构龙泉东洪片区70亩住宅、商业及配套工程项目一标段)成都市龙泉驿外东洪路地铁2号线惠王陵地铁C口</v>
          </cell>
          <cell r="H9104" t="str">
            <v>邹爱国</v>
          </cell>
          <cell r="I9104">
            <v>13540231225</v>
          </cell>
        </row>
        <row r="9105">
          <cell r="A9105" t="str">
            <v>泸钢</v>
          </cell>
          <cell r="B9105" t="str">
            <v>螺纹钢</v>
          </cell>
          <cell r="C9105" t="str">
            <v>HRB400E Φ20 9m</v>
          </cell>
          <cell r="D9105" t="str">
            <v>吨</v>
          </cell>
          <cell r="E9105">
            <v>10</v>
          </cell>
          <cell r="F9105">
            <v>45959</v>
          </cell>
          <cell r="G9105" t="str">
            <v>(五冶钢构龙泉东洪片区70亩住宅、商业及配套工程项目一标段)成都市龙泉驿外东洪路地铁2号线惠王陵地铁C口</v>
          </cell>
          <cell r="H9105" t="str">
            <v>邹爱国</v>
          </cell>
          <cell r="I9105">
            <v>13540231225</v>
          </cell>
        </row>
        <row r="9106">
          <cell r="A9106" t="str">
            <v>泸钢</v>
          </cell>
          <cell r="B9106" t="str">
            <v>螺纹钢</v>
          </cell>
          <cell r="C9106" t="str">
            <v>HRB400E Φ22 9m</v>
          </cell>
          <cell r="D9106" t="str">
            <v>吨</v>
          </cell>
          <cell r="E9106">
            <v>10</v>
          </cell>
          <cell r="F9106">
            <v>45959</v>
          </cell>
          <cell r="G9106" t="str">
            <v>(五冶钢构龙泉东洪片区70亩住宅、商业及配套工程项目一标段)成都市龙泉驿外东洪路地铁2号线惠王陵地铁C口</v>
          </cell>
          <cell r="H9106" t="str">
            <v>邹爱国</v>
          </cell>
          <cell r="I9106">
            <v>13540231225</v>
          </cell>
        </row>
        <row r="9107">
          <cell r="A9107" t="str">
            <v>泸钢</v>
          </cell>
          <cell r="B9107" t="str">
            <v>螺纹钢</v>
          </cell>
          <cell r="C9107" t="str">
            <v>HRB400E Φ25 9m</v>
          </cell>
          <cell r="D9107" t="str">
            <v>吨</v>
          </cell>
          <cell r="E9107">
            <v>10</v>
          </cell>
          <cell r="F9107">
            <v>45959</v>
          </cell>
          <cell r="G9107" t="str">
            <v>(五冶钢构龙泉东洪片区70亩住宅、商业及配套工程项目一标段)成都市龙泉驿外东洪路地铁2号线惠王陵地铁C口</v>
          </cell>
          <cell r="H9107" t="str">
            <v>邹爱国</v>
          </cell>
          <cell r="I9107">
            <v>13540231225</v>
          </cell>
        </row>
        <row r="9108">
          <cell r="A9108" t="str">
            <v>泸钢</v>
          </cell>
          <cell r="B9108" t="str">
            <v>盘螺</v>
          </cell>
          <cell r="C9108" t="str">
            <v>HRB400E Φ6</v>
          </cell>
          <cell r="D9108" t="str">
            <v>吨</v>
          </cell>
          <cell r="E9108">
            <v>6</v>
          </cell>
          <cell r="F9108">
            <v>45959</v>
          </cell>
          <cell r="G9108" t="str">
            <v>(五冶钢构龙泉东洪片区70亩住宅、商业及配套工程项目一标段)成都市龙泉驿外东洪路地铁2号线惠王陵地铁C口</v>
          </cell>
          <cell r="H9108" t="str">
            <v>邹爱国</v>
          </cell>
          <cell r="I9108">
            <v>13540231225</v>
          </cell>
        </row>
        <row r="9109">
          <cell r="A9109" t="str">
            <v>泸钢</v>
          </cell>
          <cell r="B9109" t="str">
            <v>盘螺</v>
          </cell>
          <cell r="C9109" t="str">
            <v>HRB400E Φ8</v>
          </cell>
          <cell r="D9109" t="str">
            <v>吨</v>
          </cell>
          <cell r="E9109">
            <v>30</v>
          </cell>
          <cell r="F9109">
            <v>45959</v>
          </cell>
          <cell r="G9109" t="str">
            <v>(五冶钢构龙泉东洪片区70亩住宅、商业及配套工程项目一标段)成都市龙泉驿外东洪路地铁2号线惠王陵地铁C口</v>
          </cell>
          <cell r="H9109" t="str">
            <v>邹爱国</v>
          </cell>
          <cell r="I9109">
            <v>13540231225</v>
          </cell>
        </row>
        <row r="9110">
          <cell r="A9110" t="str">
            <v>泸钢</v>
          </cell>
          <cell r="B9110" t="str">
            <v>盘螺</v>
          </cell>
          <cell r="C9110" t="str">
            <v>HRB400E Φ8</v>
          </cell>
          <cell r="D9110" t="str">
            <v>吨</v>
          </cell>
          <cell r="E9110">
            <v>35</v>
          </cell>
          <cell r="F9110">
            <v>45959</v>
          </cell>
          <cell r="G9110" t="str">
            <v>(五冶钢构龙泉东洪片区85亩住宅、商业及配套工程项目二标段)成都市龙泉驿外东洪路地铁2号线惠王陵地铁C口</v>
          </cell>
          <cell r="H9110" t="str">
            <v>李渊</v>
          </cell>
          <cell r="I9110">
            <v>18381013849</v>
          </cell>
        </row>
        <row r="9111">
          <cell r="A9111" t="str">
            <v>泸钢</v>
          </cell>
          <cell r="B9111" t="str">
            <v>螺纹钢</v>
          </cell>
          <cell r="C9111" t="str">
            <v>HRB400E Φ14 9m</v>
          </cell>
          <cell r="D9111" t="str">
            <v>吨</v>
          </cell>
          <cell r="E9111">
            <v>12.5</v>
          </cell>
          <cell r="F9111">
            <v>45959</v>
          </cell>
          <cell r="G9111" t="str">
            <v>(五冶钢构龙泉东洪片区85亩住宅、商业及配套工程项目二标段)成都市龙泉驿外东洪路地铁2号线惠王陵地铁C口</v>
          </cell>
          <cell r="H9111" t="str">
            <v>李渊</v>
          </cell>
          <cell r="I9111">
            <v>18381013849</v>
          </cell>
        </row>
        <row r="9112">
          <cell r="A9112" t="str">
            <v>泸钢</v>
          </cell>
          <cell r="B9112" t="str">
            <v>螺纹钢</v>
          </cell>
          <cell r="C9112" t="str">
            <v>HRB400E Φ16 9m</v>
          </cell>
          <cell r="D9112" t="str">
            <v>吨</v>
          </cell>
          <cell r="E9112">
            <v>12.5</v>
          </cell>
          <cell r="F9112">
            <v>45959</v>
          </cell>
          <cell r="G9112" t="str">
            <v>(五冶钢构龙泉东洪片区85亩住宅、商业及配套工程项目二标段)成都市龙泉驿外东洪路地铁2号线惠王陵地铁C口</v>
          </cell>
          <cell r="H9112" t="str">
            <v>李渊</v>
          </cell>
          <cell r="I9112">
            <v>18381013849</v>
          </cell>
        </row>
        <row r="9113">
          <cell r="A9113" t="str">
            <v>泸钢</v>
          </cell>
          <cell r="B9113" t="str">
            <v>螺纹钢</v>
          </cell>
          <cell r="C9113" t="str">
            <v>HRB400E Φ18 9m</v>
          </cell>
          <cell r="D9113" t="str">
            <v>吨</v>
          </cell>
          <cell r="E9113">
            <v>10</v>
          </cell>
          <cell r="F9113">
            <v>45959</v>
          </cell>
          <cell r="G9113" t="str">
            <v>(五冶钢构龙泉东洪片区85亩住宅、商业及配套工程项目二标段)成都市龙泉驿外东洪路地铁2号线惠王陵地铁C口</v>
          </cell>
          <cell r="H9113" t="str">
            <v>李渊</v>
          </cell>
          <cell r="I9113">
            <v>18381013849</v>
          </cell>
        </row>
        <row r="9114">
          <cell r="A9114" t="str">
            <v>德胜</v>
          </cell>
          <cell r="B9114" t="str">
            <v>螺纹钢</v>
          </cell>
          <cell r="C9114" t="str">
            <v>HRB500EΦ28*12m</v>
          </cell>
          <cell r="D9114" t="str">
            <v>吨</v>
          </cell>
          <cell r="E9114">
            <v>15</v>
          </cell>
          <cell r="F9114">
            <v>45959</v>
          </cell>
          <cell r="G9114" t="str">
            <v>（成峨1标）眉山市彭山区谢家街道跳墩子</v>
          </cell>
          <cell r="H9114" t="str">
            <v>曾毅</v>
          </cell>
          <cell r="I9114" t="str">
            <v>13982229815</v>
          </cell>
        </row>
        <row r="9115">
          <cell r="A9115" t="str">
            <v>德胜</v>
          </cell>
          <cell r="B9115" t="str">
            <v>螺纹钢</v>
          </cell>
          <cell r="C9115" t="str">
            <v>HRB500EΦ32*12m</v>
          </cell>
          <cell r="D9115" t="str">
            <v>吨</v>
          </cell>
          <cell r="E9115">
            <v>20</v>
          </cell>
          <cell r="F9115">
            <v>45959</v>
          </cell>
          <cell r="G9115" t="str">
            <v>（成峨1标）眉山市彭山区谢家街道跳墩子</v>
          </cell>
          <cell r="H9115" t="str">
            <v>曾毅</v>
          </cell>
          <cell r="I9115" t="str">
            <v>13982229815</v>
          </cell>
        </row>
        <row r="9116">
          <cell r="A9116" t="str">
            <v>德胜</v>
          </cell>
          <cell r="B9116" t="str">
            <v>螺纹钢</v>
          </cell>
          <cell r="C9116" t="str">
            <v>HRB400EΦ14*9m</v>
          </cell>
          <cell r="D9116" t="str">
            <v>吨</v>
          </cell>
          <cell r="E9116">
            <v>17</v>
          </cell>
          <cell r="F9116">
            <v>45959</v>
          </cell>
          <cell r="G9116" t="str">
            <v>（成峨3标）眉山市丹棱县兴盛路（诺尔电器）成峨TJ3标</v>
          </cell>
          <cell r="H9116" t="str">
            <v>雍朝刚</v>
          </cell>
          <cell r="I9116" t="str">
            <v>19983344290</v>
          </cell>
        </row>
        <row r="9117">
          <cell r="A9117" t="str">
            <v>德胜</v>
          </cell>
          <cell r="B9117" t="str">
            <v>螺纹钢</v>
          </cell>
          <cell r="C9117" t="str">
            <v>HRB400EΦ16*9m</v>
          </cell>
          <cell r="D9117" t="str">
            <v>吨</v>
          </cell>
          <cell r="E9117">
            <v>17</v>
          </cell>
          <cell r="F9117">
            <v>45959</v>
          </cell>
          <cell r="G9117" t="str">
            <v>（成峨3标）眉山市丹棱县兴盛路（诺尔电器）成峨TJ3标</v>
          </cell>
          <cell r="H9117" t="str">
            <v>雍朝刚</v>
          </cell>
          <cell r="I9117" t="str">
            <v>19983344290</v>
          </cell>
        </row>
        <row r="9118">
          <cell r="A9118" t="str">
            <v>德胜</v>
          </cell>
          <cell r="B9118" t="str">
            <v>螺纹钢</v>
          </cell>
          <cell r="C9118" t="str">
            <v>HRB500E Φ25</v>
          </cell>
          <cell r="D9118" t="str">
            <v>吨</v>
          </cell>
          <cell r="E9118">
            <v>35</v>
          </cell>
          <cell r="F9118">
            <v>45960</v>
          </cell>
          <cell r="G9118" t="str">
            <v>(五冶建设龙泉驿一医院配套建设工程)成都市龙泉驿区董朗路69号龙泉驿一医院5号门</v>
          </cell>
          <cell r="H9118" t="str">
            <v>孙敏</v>
          </cell>
          <cell r="I9118">
            <v>13617695006</v>
          </cell>
        </row>
        <row r="9119">
          <cell r="A9119" t="str">
            <v>德胜恒嘉</v>
          </cell>
          <cell r="B9119" t="str">
            <v>螺纹钢</v>
          </cell>
          <cell r="C9119" t="str">
            <v>HRB400E Φ22×12米</v>
          </cell>
          <cell r="D9119" t="str">
            <v>吨</v>
          </cell>
          <cell r="E9119">
            <v>35</v>
          </cell>
          <cell r="F9119">
            <v>45960</v>
          </cell>
          <cell r="G9119" t="str">
            <v>（自永1标八局二分公司钢筋棚）四川省自贡市大安区牛佛镇</v>
          </cell>
          <cell r="H9119" t="str">
            <v>刘鑫</v>
          </cell>
          <cell r="I9119">
            <v>18382259456</v>
          </cell>
        </row>
        <row r="9120">
          <cell r="A9120" t="str">
            <v>德胜恒嘉</v>
          </cell>
          <cell r="B9120" t="str">
            <v>螺纹钢</v>
          </cell>
          <cell r="C9120" t="str">
            <v>HRB400E Φ12×12米</v>
          </cell>
          <cell r="D9120" t="str">
            <v>吨</v>
          </cell>
          <cell r="E9120">
            <v>70</v>
          </cell>
          <cell r="F9120">
            <v>45960</v>
          </cell>
          <cell r="G9120" t="str">
            <v>自永4标一局四公司（四川省内江市隆昌市兰家花房子自永4标一局四公司钢筋棚）</v>
          </cell>
          <cell r="H9120" t="str">
            <v>郝优</v>
          </cell>
          <cell r="I9120">
            <v>13891371707</v>
          </cell>
        </row>
        <row r="9121">
          <cell r="A9121" t="str">
            <v>德胜恒嘉</v>
          </cell>
          <cell r="B9121" t="str">
            <v>螺纹钢</v>
          </cell>
          <cell r="C9121" t="str">
            <v>HRB400E Φ32×12米</v>
          </cell>
          <cell r="D9121" t="str">
            <v>吨</v>
          </cell>
          <cell r="E9121">
            <v>70</v>
          </cell>
          <cell r="F9121">
            <v>45960</v>
          </cell>
          <cell r="G9121" t="str">
            <v>自永4标一局四公司（四川省内江市隆昌市兰家花房子自永4标一局四公司钢筋棚）</v>
          </cell>
          <cell r="H9121" t="str">
            <v>郝优</v>
          </cell>
          <cell r="I9121">
            <v>13891371707</v>
          </cell>
        </row>
        <row r="9122">
          <cell r="A9122" t="str">
            <v>德胜恒嘉</v>
          </cell>
          <cell r="B9122" t="str">
            <v>螺纹钢</v>
          </cell>
          <cell r="C9122" t="str">
            <v>HRB400E Φ28×12米</v>
          </cell>
          <cell r="D9122" t="str">
            <v>吨</v>
          </cell>
          <cell r="E9122">
            <v>65</v>
          </cell>
          <cell r="F9122">
            <v>45960</v>
          </cell>
          <cell r="G9122" t="str">
            <v>自永4标一局四公司（四川省内江市隆昌市兰家花房子自永4标一局四公司钢筋棚）</v>
          </cell>
          <cell r="H9122" t="str">
            <v>郝优</v>
          </cell>
          <cell r="I9122">
            <v>13891371707</v>
          </cell>
        </row>
        <row r="9123">
          <cell r="A9123" t="str">
            <v>德胜恒嘉</v>
          </cell>
          <cell r="B9123" t="str">
            <v>螺纹钢</v>
          </cell>
          <cell r="C9123" t="str">
            <v>HRB400E Φ18×12米</v>
          </cell>
          <cell r="D9123" t="str">
            <v>吨</v>
          </cell>
          <cell r="E9123">
            <v>5</v>
          </cell>
          <cell r="F9123">
            <v>45960</v>
          </cell>
          <cell r="G9123" t="str">
            <v>自永4标一局四公司（四川省内江市隆昌市兰家花房子自永4标一局四公司钢筋棚）</v>
          </cell>
          <cell r="H9123" t="str">
            <v>郝优</v>
          </cell>
          <cell r="I9123">
            <v>13891371707</v>
          </cell>
        </row>
        <row r="9124">
          <cell r="A9124" t="str">
            <v>陕钢</v>
          </cell>
          <cell r="B9124" t="str">
            <v>盘螺</v>
          </cell>
          <cell r="C9124" t="str">
            <v>HRB400EФ10</v>
          </cell>
          <cell r="D9124" t="str">
            <v>吨</v>
          </cell>
          <cell r="E9124">
            <v>105</v>
          </cell>
          <cell r="F9124">
            <v>45960</v>
          </cell>
          <cell r="G9124" t="str">
            <v>（中铁广州局-成渝扩容2标）四川省资阳市雁江区石岭镇易家沟2号梁场</v>
          </cell>
          <cell r="H9124" t="str">
            <v>孙鹏飞</v>
          </cell>
          <cell r="I9124">
            <v>18011784798</v>
          </cell>
        </row>
        <row r="9125">
          <cell r="A9125" t="str">
            <v>润耀</v>
          </cell>
          <cell r="B9125" t="str">
            <v>盘螺</v>
          </cell>
          <cell r="C9125" t="str">
            <v>HRB400EФ12</v>
          </cell>
          <cell r="D9125" t="str">
            <v>吨</v>
          </cell>
          <cell r="E9125">
            <v>35</v>
          </cell>
          <cell r="F9125">
            <v>45960</v>
          </cell>
          <cell r="G9125" t="str">
            <v>（中铁广州局-成渝扩容2标）四川省资阳市雁江区南双路杨家糖房</v>
          </cell>
          <cell r="H9125" t="str">
            <v>石雄</v>
          </cell>
          <cell r="I9125">
            <v>13268388125</v>
          </cell>
        </row>
        <row r="9126">
          <cell r="A9126" t="str">
            <v>润耀</v>
          </cell>
          <cell r="B9126" t="str">
            <v>螺纹钢</v>
          </cell>
          <cell r="C9126" t="str">
            <v>HRB400EФ25，12m</v>
          </cell>
          <cell r="D9126" t="str">
            <v>吨</v>
          </cell>
          <cell r="E9126">
            <v>35</v>
          </cell>
          <cell r="F9126">
            <v>45960</v>
          </cell>
          <cell r="G9126" t="str">
            <v>（中铁广州局-成渝扩容2标）四川省资阳市雁江区南双路杨家糖房</v>
          </cell>
          <cell r="H9126" t="str">
            <v>石雄</v>
          </cell>
          <cell r="I9126">
            <v>13268388125</v>
          </cell>
        </row>
        <row r="9127">
          <cell r="A9127" t="str">
            <v>泸钢</v>
          </cell>
          <cell r="B9127" t="str">
            <v>盘螺</v>
          </cell>
          <cell r="C9127" t="str">
            <v>HRB400E Φ8</v>
          </cell>
          <cell r="D9127" t="str">
            <v>吨</v>
          </cell>
          <cell r="E9127">
            <v>16</v>
          </cell>
          <cell r="F9127">
            <v>45960</v>
          </cell>
          <cell r="G9127" t="str">
            <v>(五冶建设龙泉驿一医院配套建设工程)成都市龙泉驿区董朗路69号龙泉驿一医院5号门</v>
          </cell>
          <cell r="H9127" t="str">
            <v>孙敏</v>
          </cell>
          <cell r="I9127">
            <v>13617695006</v>
          </cell>
        </row>
        <row r="9128">
          <cell r="A9128" t="str">
            <v>泸钢</v>
          </cell>
          <cell r="B9128" t="str">
            <v>盘螺</v>
          </cell>
          <cell r="C9128" t="str">
            <v>HRB400E Φ10</v>
          </cell>
          <cell r="D9128" t="str">
            <v>吨</v>
          </cell>
          <cell r="E9128">
            <v>18</v>
          </cell>
          <cell r="F9128">
            <v>45960</v>
          </cell>
          <cell r="G9128" t="str">
            <v>(五冶建设龙泉驿一医院配套建设工程)成都市龙泉驿区董朗路69号龙泉驿一医院5号门</v>
          </cell>
          <cell r="H9128" t="str">
            <v>孙敏</v>
          </cell>
          <cell r="I9128">
            <v>13617695006</v>
          </cell>
        </row>
        <row r="9129">
          <cell r="A9129" t="str">
            <v>泸钢</v>
          </cell>
          <cell r="B9129" t="str">
            <v>盘螺</v>
          </cell>
          <cell r="C9129" t="str">
            <v>HRB400E Φ12</v>
          </cell>
          <cell r="D9129" t="str">
            <v>吨</v>
          </cell>
          <cell r="E9129">
            <v>6</v>
          </cell>
          <cell r="F9129">
            <v>45960</v>
          </cell>
          <cell r="G9129" t="str">
            <v>(五冶建设龙泉驿一医院配套建设工程)成都市龙泉驿区董朗路69号龙泉驿一医院5号门</v>
          </cell>
          <cell r="H9129" t="str">
            <v>孙敏</v>
          </cell>
          <cell r="I9129">
            <v>13617695006</v>
          </cell>
        </row>
        <row r="9130">
          <cell r="A9130" t="str">
            <v>泸钢</v>
          </cell>
          <cell r="B9130" t="str">
            <v>螺纹钢</v>
          </cell>
          <cell r="C9130" t="str">
            <v>HRB400E Φ12 9m</v>
          </cell>
          <cell r="D9130" t="str">
            <v>吨</v>
          </cell>
          <cell r="E9130">
            <v>3</v>
          </cell>
          <cell r="F9130">
            <v>45960</v>
          </cell>
          <cell r="G9130" t="str">
            <v>(五冶建设龙泉驿一医院配套建设工程)成都市龙泉驿区董朗路69号龙泉驿一医院5号门</v>
          </cell>
          <cell r="H9130" t="str">
            <v>孙敏</v>
          </cell>
          <cell r="I9130">
            <v>13617695006</v>
          </cell>
        </row>
        <row r="9131">
          <cell r="A9131" t="str">
            <v>泸钢</v>
          </cell>
          <cell r="B9131" t="str">
            <v>螺纹钢</v>
          </cell>
          <cell r="C9131" t="str">
            <v>HRB400E Φ14 9m</v>
          </cell>
          <cell r="D9131" t="str">
            <v>吨</v>
          </cell>
          <cell r="E9131">
            <v>3</v>
          </cell>
          <cell r="F9131">
            <v>45960</v>
          </cell>
          <cell r="G9131" t="str">
            <v>(五冶建设龙泉驿一医院配套建设工程)成都市龙泉驿区董朗路69号龙泉驿一医院5号门</v>
          </cell>
          <cell r="H9131" t="str">
            <v>孙敏</v>
          </cell>
          <cell r="I9131">
            <v>13617695006</v>
          </cell>
        </row>
        <row r="9132">
          <cell r="A9132" t="str">
            <v>泸钢</v>
          </cell>
          <cell r="B9132" t="str">
            <v>螺纹钢</v>
          </cell>
          <cell r="C9132" t="str">
            <v>HRB400E Φ16 9m</v>
          </cell>
          <cell r="D9132" t="str">
            <v>吨</v>
          </cell>
          <cell r="E9132">
            <v>3</v>
          </cell>
          <cell r="F9132">
            <v>45960</v>
          </cell>
          <cell r="G9132" t="str">
            <v>(五冶建设龙泉驿一医院配套建设工程)成都市龙泉驿区董朗路69号龙泉驿一医院5号门</v>
          </cell>
          <cell r="H9132" t="str">
            <v>孙敏</v>
          </cell>
          <cell r="I9132">
            <v>13617695006</v>
          </cell>
        </row>
        <row r="9133">
          <cell r="A9133" t="str">
            <v>泸钢</v>
          </cell>
          <cell r="B9133" t="str">
            <v>螺纹钢</v>
          </cell>
          <cell r="C9133" t="str">
            <v>HRB500E Φ14</v>
          </cell>
          <cell r="D9133" t="str">
            <v>吨</v>
          </cell>
          <cell r="E9133">
            <v>3</v>
          </cell>
          <cell r="F9133">
            <v>45960</v>
          </cell>
          <cell r="G9133" t="str">
            <v>(五冶建设龙泉驿一医院配套建设工程)成都市龙泉驿区董朗路69号龙泉驿一医院5号门</v>
          </cell>
          <cell r="H9133" t="str">
            <v>孙敏</v>
          </cell>
          <cell r="I9133">
            <v>13617695006</v>
          </cell>
        </row>
        <row r="9134">
          <cell r="A9134" t="str">
            <v>泸钢</v>
          </cell>
          <cell r="B9134" t="str">
            <v>螺纹钢</v>
          </cell>
          <cell r="C9134" t="str">
            <v>HRB500E Φ18</v>
          </cell>
          <cell r="D9134" t="str">
            <v>吨</v>
          </cell>
          <cell r="E9134">
            <v>3</v>
          </cell>
          <cell r="F9134">
            <v>45960</v>
          </cell>
          <cell r="G9134" t="str">
            <v>(五冶建设龙泉驿一医院配套建设工程)成都市龙泉驿区董朗路69号龙泉驿一医院5号门</v>
          </cell>
          <cell r="H9134" t="str">
            <v>孙敏</v>
          </cell>
          <cell r="I9134">
            <v>13617695006</v>
          </cell>
        </row>
        <row r="9135">
          <cell r="A9135" t="str">
            <v>泸钢</v>
          </cell>
          <cell r="B9135" t="str">
            <v>螺纹钢</v>
          </cell>
          <cell r="C9135" t="str">
            <v>HRB500E Φ20</v>
          </cell>
          <cell r="D9135" t="str">
            <v>吨</v>
          </cell>
          <cell r="E9135">
            <v>12</v>
          </cell>
          <cell r="F9135">
            <v>45960</v>
          </cell>
          <cell r="G9135" t="str">
            <v>(五冶建设龙泉驿一医院配套建设工程)成都市龙泉驿区董朗路69号龙泉驿一医院5号门</v>
          </cell>
          <cell r="H9135" t="str">
            <v>孙敏</v>
          </cell>
          <cell r="I9135">
            <v>13617695006</v>
          </cell>
        </row>
        <row r="9136">
          <cell r="A9136" t="str">
            <v>泸钢</v>
          </cell>
          <cell r="B9136" t="str">
            <v>螺纹钢</v>
          </cell>
          <cell r="C9136" t="str">
            <v>HRB500E Φ22</v>
          </cell>
          <cell r="D9136" t="str">
            <v>吨</v>
          </cell>
          <cell r="E9136">
            <v>3</v>
          </cell>
          <cell r="F9136">
            <v>45960</v>
          </cell>
          <cell r="G9136" t="str">
            <v>(五冶建设龙泉驿一医院配套建设工程)成都市龙泉驿区董朗路69号龙泉驿一医院5号门</v>
          </cell>
          <cell r="H9136" t="str">
            <v>孙敏</v>
          </cell>
          <cell r="I9136">
            <v>13617695006</v>
          </cell>
        </row>
        <row r="9137">
          <cell r="A9137" t="str">
            <v>泸钢</v>
          </cell>
          <cell r="B9137" t="str">
            <v>盘螺</v>
          </cell>
          <cell r="C9137" t="str">
            <v>HRB400E Φ8</v>
          </cell>
          <cell r="D9137" t="str">
            <v>吨</v>
          </cell>
          <cell r="E9137">
            <v>5</v>
          </cell>
          <cell r="F9137">
            <v>45960</v>
          </cell>
          <cell r="G9137" t="str">
            <v>(五冶建设师大附中外语校新建教学楼工程)四川省成都市成华区大观堰2号(四川师范大学附属中学外国语学校)</v>
          </cell>
          <cell r="H9137" t="str">
            <v>蔡浩</v>
          </cell>
          <cell r="I9137">
            <v>13980880820</v>
          </cell>
        </row>
        <row r="9138">
          <cell r="A9138" t="str">
            <v>泸钢</v>
          </cell>
          <cell r="B9138" t="str">
            <v>盘螺</v>
          </cell>
          <cell r="C9138" t="str">
            <v>HRB400E Φ10</v>
          </cell>
          <cell r="D9138" t="str">
            <v>吨</v>
          </cell>
          <cell r="E9138">
            <v>5</v>
          </cell>
          <cell r="F9138">
            <v>45960</v>
          </cell>
          <cell r="G9138" t="str">
            <v>(五冶建设师大附中外语校新建教学楼工程)四川省成都市成华区大观堰2号(四川师范大学附属中学外国语学校)</v>
          </cell>
          <cell r="H9138" t="str">
            <v>蔡浩</v>
          </cell>
          <cell r="I9138">
            <v>13980880820</v>
          </cell>
        </row>
        <row r="9139">
          <cell r="A9139" t="str">
            <v>泸钢</v>
          </cell>
          <cell r="B9139" t="str">
            <v>螺纹钢</v>
          </cell>
          <cell r="C9139" t="str">
            <v>HRB500E Φ18</v>
          </cell>
          <cell r="D9139" t="str">
            <v>吨</v>
          </cell>
          <cell r="E9139">
            <v>5</v>
          </cell>
          <cell r="F9139">
            <v>45960</v>
          </cell>
          <cell r="G9139" t="str">
            <v>(五冶建设师大附中外语校新建教学楼工程)四川省成都市成华区大观堰2号(四川师范大学附属中学外国语学校)</v>
          </cell>
          <cell r="H9139" t="str">
            <v>蔡浩</v>
          </cell>
          <cell r="I9139">
            <v>13980880820</v>
          </cell>
        </row>
        <row r="9140">
          <cell r="A9140" t="str">
            <v>泸钢</v>
          </cell>
          <cell r="B9140" t="str">
            <v>螺纹钢</v>
          </cell>
          <cell r="C9140" t="str">
            <v>HRB500E Φ25</v>
          </cell>
          <cell r="D9140" t="str">
            <v>吨</v>
          </cell>
          <cell r="E9140">
            <v>20</v>
          </cell>
          <cell r="F9140">
            <v>45960</v>
          </cell>
          <cell r="G9140" t="str">
            <v>(五冶建设师大附中外语校新建教学楼工程)四川省成都市成华区大观堰2号(四川师范大学附属中学外国语学校)</v>
          </cell>
          <cell r="H9140" t="str">
            <v>蔡浩</v>
          </cell>
          <cell r="I9140">
            <v>13980880820</v>
          </cell>
        </row>
        <row r="9141">
          <cell r="A9141" t="str">
            <v>泸钢</v>
          </cell>
          <cell r="B9141" t="str">
            <v>盘螺</v>
          </cell>
          <cell r="C9141" t="str">
            <v>HRB400E Φ10</v>
          </cell>
          <cell r="D9141" t="str">
            <v>吨</v>
          </cell>
          <cell r="E9141">
            <v>15</v>
          </cell>
          <cell r="F9141">
            <v>45960</v>
          </cell>
          <cell r="G9141" t="str">
            <v>(五冶钢构龙泉东洪片区70亩住宅、商业及配套工程项目三标段)成都市龙泉驿外东洪路地铁2号线惠王陵地铁C口</v>
          </cell>
          <cell r="H9141" t="str">
            <v>蒋嗣伟</v>
          </cell>
          <cell r="I9141">
            <v>15014331252</v>
          </cell>
        </row>
        <row r="9142">
          <cell r="A9142" t="str">
            <v>泸钢</v>
          </cell>
          <cell r="B9142" t="str">
            <v>螺纹钢</v>
          </cell>
          <cell r="C9142" t="str">
            <v>HRB400E Φ14 9m</v>
          </cell>
          <cell r="D9142" t="str">
            <v>吨</v>
          </cell>
          <cell r="E9142">
            <v>10</v>
          </cell>
          <cell r="F9142">
            <v>45960</v>
          </cell>
          <cell r="G9142" t="str">
            <v>(五冶钢构龙泉东洪片区70亩住宅、商业及配套工程项目三标段)成都市龙泉驿外东洪路地铁2号线惠王陵地铁C口</v>
          </cell>
          <cell r="H9142" t="str">
            <v>蒋嗣伟</v>
          </cell>
          <cell r="I9142">
            <v>15014331252</v>
          </cell>
        </row>
        <row r="9143">
          <cell r="A9143" t="str">
            <v>泸钢</v>
          </cell>
          <cell r="B9143" t="str">
            <v>螺纹钢</v>
          </cell>
          <cell r="C9143" t="str">
            <v>HRB400E Φ16 9m</v>
          </cell>
          <cell r="D9143" t="str">
            <v>吨</v>
          </cell>
          <cell r="E9143">
            <v>60</v>
          </cell>
          <cell r="F9143">
            <v>45960</v>
          </cell>
          <cell r="G9143" t="str">
            <v>(五冶钢构龙泉东洪片区70亩住宅、商业及配套工程项目三标段)成都市龙泉驿外东洪路地铁2号线惠王陵地铁C口</v>
          </cell>
          <cell r="H9143" t="str">
            <v>蒋嗣伟</v>
          </cell>
          <cell r="I9143">
            <v>15014331252</v>
          </cell>
        </row>
        <row r="9144">
          <cell r="A9144" t="str">
            <v>泸钢</v>
          </cell>
          <cell r="B9144" t="str">
            <v>螺纹钢</v>
          </cell>
          <cell r="C9144" t="str">
            <v>HRB400E Φ20 9m</v>
          </cell>
          <cell r="D9144" t="str">
            <v>吨</v>
          </cell>
          <cell r="E9144">
            <v>6</v>
          </cell>
          <cell r="F9144">
            <v>45960</v>
          </cell>
          <cell r="G9144" t="str">
            <v>(五冶钢构龙泉东洪片区70亩住宅、商业及配套工程项目三标段)成都市龙泉驿外东洪路地铁2号线惠王陵地铁C口</v>
          </cell>
          <cell r="H9144" t="str">
            <v>蒋嗣伟</v>
          </cell>
          <cell r="I9144">
            <v>15014331252</v>
          </cell>
        </row>
        <row r="9145">
          <cell r="A9145" t="str">
            <v>泸钢</v>
          </cell>
          <cell r="B9145" t="str">
            <v>螺纹钢</v>
          </cell>
          <cell r="C9145" t="str">
            <v>HRB400E Φ25 9m</v>
          </cell>
          <cell r="D9145" t="str">
            <v>吨</v>
          </cell>
          <cell r="E9145">
            <v>10</v>
          </cell>
          <cell r="F9145">
            <v>45960</v>
          </cell>
          <cell r="G9145" t="str">
            <v>(五冶钢构龙泉东洪片区70亩住宅、商业及配套工程项目三标段)成都市龙泉驿外东洪路地铁2号线惠王陵地铁C口</v>
          </cell>
          <cell r="H9145" t="str">
            <v>蒋嗣伟</v>
          </cell>
          <cell r="I9145">
            <v>15014331252</v>
          </cell>
        </row>
        <row r="9146">
          <cell r="A9146" t="str">
            <v>泸钢</v>
          </cell>
          <cell r="B9146" t="str">
            <v>螺纹钢</v>
          </cell>
          <cell r="C9146" t="str">
            <v>HRB500E Φ12</v>
          </cell>
          <cell r="D9146" t="str">
            <v>吨</v>
          </cell>
          <cell r="E9146">
            <v>3</v>
          </cell>
          <cell r="F9146">
            <v>45960</v>
          </cell>
          <cell r="G9146" t="str">
            <v>(五冶钢构龙泉东洪片区70亩住宅、商业及配套工程项目三标段)成都市龙泉驿外东洪路地铁2号线惠王陵地铁C口</v>
          </cell>
          <cell r="H9146" t="str">
            <v>蒋嗣伟</v>
          </cell>
          <cell r="I9146">
            <v>15014331252</v>
          </cell>
        </row>
        <row r="9147">
          <cell r="A9147" t="str">
            <v>泸钢</v>
          </cell>
          <cell r="B9147" t="str">
            <v>螺纹钢</v>
          </cell>
          <cell r="C9147" t="str">
            <v>HRB500E Φ16</v>
          </cell>
          <cell r="D9147" t="str">
            <v>吨</v>
          </cell>
          <cell r="E9147">
            <v>3</v>
          </cell>
          <cell r="F9147">
            <v>45960</v>
          </cell>
          <cell r="G9147" t="str">
            <v>(五冶钢构龙泉东洪片区70亩住宅、商业及配套工程项目三标段)成都市龙泉驿外东洪路地铁2号线惠王陵地铁C口</v>
          </cell>
          <cell r="H9147" t="str">
            <v>蒋嗣伟</v>
          </cell>
          <cell r="I9147">
            <v>15014331252</v>
          </cell>
        </row>
        <row r="9148">
          <cell r="A9148" t="str">
            <v>泸钢</v>
          </cell>
          <cell r="B9148" t="str">
            <v>螺纹钢</v>
          </cell>
          <cell r="C9148" t="str">
            <v>HRB500E Φ20</v>
          </cell>
          <cell r="D9148" t="str">
            <v>吨</v>
          </cell>
          <cell r="E9148">
            <v>3</v>
          </cell>
          <cell r="F9148">
            <v>45960</v>
          </cell>
          <cell r="G9148" t="str">
            <v>(五冶钢构龙泉东洪片区70亩住宅、商业及配套工程项目三标段)成都市龙泉驿外东洪路地铁2号线惠王陵地铁C口</v>
          </cell>
          <cell r="H9148" t="str">
            <v>蒋嗣伟</v>
          </cell>
          <cell r="I9148">
            <v>15014331252</v>
          </cell>
        </row>
        <row r="9149">
          <cell r="A9149" t="str">
            <v>泸钢</v>
          </cell>
          <cell r="B9149" t="str">
            <v>螺纹钢</v>
          </cell>
          <cell r="C9149" t="str">
            <v>HRB500E Φ22</v>
          </cell>
          <cell r="D9149" t="str">
            <v>吨</v>
          </cell>
          <cell r="E9149">
            <v>6</v>
          </cell>
          <cell r="F9149">
            <v>45960</v>
          </cell>
          <cell r="G9149" t="str">
            <v>(五冶钢构龙泉东洪片区70亩住宅、商业及配套工程项目三标段)成都市龙泉驿外东洪路地铁2号线惠王陵地铁C口</v>
          </cell>
          <cell r="H9149" t="str">
            <v>蒋嗣伟</v>
          </cell>
          <cell r="I9149">
            <v>15014331252</v>
          </cell>
        </row>
        <row r="9150">
          <cell r="A9150" t="str">
            <v>泸钢</v>
          </cell>
          <cell r="B9150" t="str">
            <v>螺纹钢</v>
          </cell>
          <cell r="C9150" t="str">
            <v>HRB500E Φ25</v>
          </cell>
          <cell r="D9150" t="str">
            <v>吨</v>
          </cell>
          <cell r="E9150">
            <v>25</v>
          </cell>
          <cell r="F9150">
            <v>45960</v>
          </cell>
          <cell r="G9150" t="str">
            <v>(五冶钢构龙泉东洪片区70亩住宅、商业及配套工程项目三标段)成都市龙泉驿外东洪路地铁2号线惠王陵地铁C口</v>
          </cell>
          <cell r="H9150" t="str">
            <v>蒋嗣伟</v>
          </cell>
          <cell r="I9150">
            <v>15014331252</v>
          </cell>
        </row>
        <row r="9151">
          <cell r="A9151" t="str">
            <v>泸钢（代）</v>
          </cell>
          <cell r="B9151" t="str">
            <v>盘圆</v>
          </cell>
          <cell r="C9151" t="str">
            <v>HPB300Ф6</v>
          </cell>
          <cell r="D9151" t="str">
            <v>吨</v>
          </cell>
          <cell r="E9151">
            <v>2</v>
          </cell>
          <cell r="F9151">
            <v>45960</v>
          </cell>
          <cell r="G9151" t="str">
            <v>（成铁西物-沪昆线龙里改造工程）贵州黔南龙里接触网维修工区施工现场</v>
          </cell>
          <cell r="H9151" t="str">
            <v>黄永福</v>
          </cell>
          <cell r="I9151" t="str">
            <v>15982823571</v>
          </cell>
        </row>
        <row r="9152">
          <cell r="A9152" t="str">
            <v>泸钢（代）</v>
          </cell>
          <cell r="B9152" t="str">
            <v>盘圆</v>
          </cell>
          <cell r="C9152" t="str">
            <v>HPB300Ф8</v>
          </cell>
          <cell r="D9152" t="str">
            <v>吨</v>
          </cell>
          <cell r="E9152">
            <v>7</v>
          </cell>
          <cell r="F9152">
            <v>45960</v>
          </cell>
          <cell r="G9152" t="str">
            <v>（成铁西物-沪昆线龙里改造工程）贵州黔南龙里接触网维修工区施工现场</v>
          </cell>
          <cell r="H9152" t="str">
            <v>黄永福</v>
          </cell>
          <cell r="I9152" t="str">
            <v>15982823571</v>
          </cell>
        </row>
        <row r="9153">
          <cell r="A9153" t="str">
            <v>泸钢（代）</v>
          </cell>
          <cell r="B9153" t="str">
            <v>盘圆</v>
          </cell>
          <cell r="C9153" t="str">
            <v>HPB300Ф10</v>
          </cell>
          <cell r="D9153" t="str">
            <v>吨</v>
          </cell>
          <cell r="E9153">
            <v>6</v>
          </cell>
          <cell r="F9153">
            <v>45960</v>
          </cell>
          <cell r="G9153" t="str">
            <v>（成铁西物-沪昆线龙里改造工程）贵州黔南龙里接触网维修工区施工现场</v>
          </cell>
          <cell r="H9153" t="str">
            <v>黄永福</v>
          </cell>
          <cell r="I9153" t="str">
            <v>15982823571</v>
          </cell>
        </row>
        <row r="9154">
          <cell r="A9154" t="str">
            <v>泸钢（代）</v>
          </cell>
          <cell r="B9154" t="str">
            <v>盘螺</v>
          </cell>
          <cell r="C9154" t="str">
            <v>HRB400EΦ10</v>
          </cell>
          <cell r="D9154" t="str">
            <v>吨</v>
          </cell>
          <cell r="E9154">
            <v>4</v>
          </cell>
          <cell r="F9154">
            <v>45960</v>
          </cell>
          <cell r="G9154" t="str">
            <v>（成铁西物-沪昆线龙里改造工程）贵州黔南龙里接触网维修工区施工现场</v>
          </cell>
          <cell r="H9154" t="str">
            <v>黄永福</v>
          </cell>
          <cell r="I9154" t="str">
            <v>15982823571</v>
          </cell>
        </row>
        <row r="9155">
          <cell r="A9155" t="str">
            <v>泸钢（代）</v>
          </cell>
          <cell r="B9155" t="str">
            <v>螺纹钢</v>
          </cell>
          <cell r="C9155" t="str">
            <v>HRB400EФ12*9m</v>
          </cell>
          <cell r="D9155" t="str">
            <v>吨</v>
          </cell>
          <cell r="E9155">
            <v>8</v>
          </cell>
          <cell r="F9155">
            <v>45960</v>
          </cell>
          <cell r="G9155" t="str">
            <v>（成铁西物-沪昆线龙里改造工程）贵州黔南龙里接触网维修工区施工现场</v>
          </cell>
          <cell r="H9155" t="str">
            <v>黄永福</v>
          </cell>
          <cell r="I9155" t="str">
            <v>15982823571</v>
          </cell>
        </row>
        <row r="9156">
          <cell r="A9156" t="str">
            <v>泸钢（代）</v>
          </cell>
          <cell r="B9156" t="str">
            <v>螺纹钢</v>
          </cell>
          <cell r="C9156" t="str">
            <v>HRB400EФ16*9m</v>
          </cell>
          <cell r="D9156" t="str">
            <v>吨</v>
          </cell>
          <cell r="E9156">
            <v>16</v>
          </cell>
          <cell r="F9156">
            <v>45960</v>
          </cell>
          <cell r="G9156" t="str">
            <v>（成铁西物-沪昆线龙里改造工程）贵州黔南龙里接触网维修工区施工现场</v>
          </cell>
          <cell r="H9156" t="str">
            <v>黄永福</v>
          </cell>
          <cell r="I9156" t="str">
            <v>15982823571</v>
          </cell>
        </row>
        <row r="9157">
          <cell r="A9157" t="str">
            <v>泸钢</v>
          </cell>
          <cell r="B9157" t="str">
            <v>盘圆</v>
          </cell>
          <cell r="C9157" t="str">
            <v>HPB300Φ6mm</v>
          </cell>
          <cell r="D9157" t="str">
            <v>吨</v>
          </cell>
          <cell r="E9157">
            <v>10</v>
          </cell>
          <cell r="F9157">
            <v>45960</v>
          </cell>
          <cell r="G9157" t="str">
            <v>（成峨3标）眉山市丹棱县兴盛路（诺尔电器）成峨TJ3标</v>
          </cell>
          <cell r="H9157" t="str">
            <v>雍朝刚</v>
          </cell>
          <cell r="I9157" t="str">
            <v>19983344290</v>
          </cell>
        </row>
        <row r="9158">
          <cell r="A9158" t="str">
            <v>泸钢</v>
          </cell>
          <cell r="B9158" t="str">
            <v>盘圆</v>
          </cell>
          <cell r="C9158" t="str">
            <v>HPB300Φ10mm</v>
          </cell>
          <cell r="D9158" t="str">
            <v>吨</v>
          </cell>
          <cell r="E9158">
            <v>35</v>
          </cell>
          <cell r="F9158">
            <v>45960</v>
          </cell>
          <cell r="G9158" t="str">
            <v>（成峨3标）眉山市丹棱县兴盛路（诺尔电器）成峨TJ3标</v>
          </cell>
          <cell r="H9158" t="str">
            <v>雍朝刚</v>
          </cell>
          <cell r="I9158" t="str">
            <v>19983344290</v>
          </cell>
        </row>
        <row r="9159">
          <cell r="A9159" t="str">
            <v>泸钢</v>
          </cell>
          <cell r="B9159" t="str">
            <v>盘圆</v>
          </cell>
          <cell r="C9159" t="str">
            <v>HPB300Φ12mm</v>
          </cell>
          <cell r="D9159" t="str">
            <v>吨</v>
          </cell>
          <cell r="E9159">
            <v>25</v>
          </cell>
          <cell r="F9159">
            <v>45960</v>
          </cell>
          <cell r="G9159" t="str">
            <v>（成峨3标）眉山市丹棱县兴盛路（诺尔电器）成峨TJ3标</v>
          </cell>
          <cell r="H9159" t="str">
            <v>雍朝刚</v>
          </cell>
          <cell r="I9159" t="str">
            <v>19983344290</v>
          </cell>
        </row>
        <row r="9160">
          <cell r="A9160" t="str">
            <v>德胜</v>
          </cell>
          <cell r="B9160" t="str">
            <v>螺纹钢</v>
          </cell>
          <cell r="C9160" t="str">
            <v>HRB400EΦ12*9m</v>
          </cell>
          <cell r="D9160" t="str">
            <v>吨</v>
          </cell>
          <cell r="E9160">
            <v>35</v>
          </cell>
          <cell r="F9160">
            <v>45960</v>
          </cell>
          <cell r="G9160" t="str">
            <v>（成峨3标）眉山市丹棱县兴盛路（诺尔电器）成峨TJ3标</v>
          </cell>
          <cell r="H9160" t="str">
            <v>雍朝刚</v>
          </cell>
          <cell r="I9160" t="str">
            <v>19983344290</v>
          </cell>
        </row>
        <row r="9161">
          <cell r="A9161" t="str">
            <v>润耀</v>
          </cell>
          <cell r="B9161" t="str">
            <v>盘螺</v>
          </cell>
          <cell r="C9161" t="str">
            <v>HRB400EФ12</v>
          </cell>
          <cell r="D9161" t="str">
            <v>吨</v>
          </cell>
          <cell r="E9161">
            <v>35</v>
          </cell>
          <cell r="F9161">
            <v>45960</v>
          </cell>
          <cell r="G9161" t="str">
            <v>（中铁三局成渝扩容ZCB3-1项目部）内江市胜利收费站红绿灯500米</v>
          </cell>
          <cell r="H9161" t="str">
            <v>王岩</v>
          </cell>
          <cell r="I9161">
            <v>17634813323</v>
          </cell>
        </row>
        <row r="9162">
          <cell r="A9162" t="str">
            <v>德胜</v>
          </cell>
          <cell r="B9162" t="str">
            <v>螺纹钢</v>
          </cell>
          <cell r="C9162" t="str">
            <v>HRB400E Φ14 9m</v>
          </cell>
          <cell r="D9162" t="str">
            <v>吨</v>
          </cell>
          <cell r="E9162">
            <v>10</v>
          </cell>
          <cell r="F9162">
            <v>45961</v>
          </cell>
          <cell r="G9162" t="str">
            <v>(宜宾兴港三江新区长江工业园保障性租赁住房建设项目-土建)四川省宜宾市翠屏区永善路南段宜宾市三江新区长江工业园区</v>
          </cell>
          <cell r="H9162" t="str">
            <v>赵元虎</v>
          </cell>
          <cell r="I9162">
            <v>13684167136</v>
          </cell>
        </row>
        <row r="9163">
          <cell r="A9163" t="str">
            <v>德胜</v>
          </cell>
          <cell r="B9163" t="str">
            <v>螺纹钢</v>
          </cell>
          <cell r="C9163" t="str">
            <v>HRB400E Φ16 9m</v>
          </cell>
          <cell r="D9163" t="str">
            <v>吨</v>
          </cell>
          <cell r="E9163">
            <v>10</v>
          </cell>
          <cell r="F9163">
            <v>45961</v>
          </cell>
          <cell r="G9163" t="str">
            <v>(宜宾兴港三江新区长江工业园保障性租赁住房建设项目-土建)四川省宜宾市翠屏区永善路南段宜宾市三江新区长江工业园区</v>
          </cell>
          <cell r="H9163" t="str">
            <v>赵元虎</v>
          </cell>
          <cell r="I9163">
            <v>13684167136</v>
          </cell>
        </row>
        <row r="9164">
          <cell r="A9164" t="str">
            <v>德胜</v>
          </cell>
          <cell r="B9164" t="str">
            <v>螺纹钢</v>
          </cell>
          <cell r="C9164" t="str">
            <v>HRB400E Φ18 9m</v>
          </cell>
          <cell r="D9164" t="str">
            <v>吨</v>
          </cell>
          <cell r="E9164">
            <v>15</v>
          </cell>
          <cell r="F9164">
            <v>45961</v>
          </cell>
          <cell r="G9164" t="str">
            <v>(宜宾兴港三江新区长江工业园保障性租赁住房建设项目-土建)四川省宜宾市翠屏区永善路南段宜宾市三江新区长江工业园区</v>
          </cell>
          <cell r="H9164" t="str">
            <v>赵元虎</v>
          </cell>
          <cell r="I9164">
            <v>13684167136</v>
          </cell>
        </row>
        <row r="9165">
          <cell r="A9165" t="str">
            <v>德胜</v>
          </cell>
          <cell r="B9165" t="str">
            <v>螺纹钢</v>
          </cell>
          <cell r="C9165" t="str">
            <v>HRB500E Φ25</v>
          </cell>
          <cell r="D9165" t="str">
            <v>吨</v>
          </cell>
          <cell r="E9165">
            <v>23</v>
          </cell>
          <cell r="F9165">
            <v>45961</v>
          </cell>
          <cell r="G9165" t="str">
            <v>（华西乐山）-四川省乐山市市中区苏稽镇周山嘴校地共建产教融合基地建设项目一标段</v>
          </cell>
          <cell r="H9165" t="str">
            <v>范增云</v>
          </cell>
          <cell r="I9165">
            <v>13668153241</v>
          </cell>
        </row>
        <row r="9166">
          <cell r="A9166" t="str">
            <v>德胜</v>
          </cell>
          <cell r="B9166" t="str">
            <v>螺纹钢</v>
          </cell>
          <cell r="C9166" t="str">
            <v>HRB500E Φ25 12m</v>
          </cell>
          <cell r="D9166" t="str">
            <v>吨</v>
          </cell>
          <cell r="E9166">
            <v>12</v>
          </cell>
          <cell r="F9166">
            <v>45961</v>
          </cell>
          <cell r="G9166" t="str">
            <v>（华西乐山）-四川省乐山市市中区苏稽镇周山嘴校地共建产教融合基地建设项目一标段</v>
          </cell>
          <cell r="H9166" t="str">
            <v>范增云</v>
          </cell>
          <cell r="I9166">
            <v>13668153241</v>
          </cell>
        </row>
        <row r="9167">
          <cell r="A9167" t="str">
            <v>德胜</v>
          </cell>
          <cell r="B9167" t="str">
            <v>螺纹钢</v>
          </cell>
          <cell r="C9167" t="str">
            <v>HRB400EФ16，12m</v>
          </cell>
          <cell r="D9167" t="str">
            <v>吨</v>
          </cell>
          <cell r="E9167">
            <v>35</v>
          </cell>
          <cell r="F9167">
            <v>45961</v>
          </cell>
          <cell r="G9167" t="str">
            <v>（中铁五局-成渝扩容3标）四川省资阳市雁江区伍隍镇铺子村雁江区X138</v>
          </cell>
          <cell r="H9167" t="str">
            <v>王健</v>
          </cell>
          <cell r="I9167">
            <v>17726168395</v>
          </cell>
        </row>
        <row r="9168">
          <cell r="A9168" t="str">
            <v>德胜恒嘉</v>
          </cell>
          <cell r="B9168" t="str">
            <v>螺纹钢</v>
          </cell>
          <cell r="C9168" t="str">
            <v>HRB400E Φ12×9米</v>
          </cell>
          <cell r="D9168" t="str">
            <v>吨</v>
          </cell>
          <cell r="E9168">
            <v>35</v>
          </cell>
          <cell r="F9168">
            <v>45961</v>
          </cell>
          <cell r="G9168" t="str">
            <v>自永1标二分部仙市枢纽</v>
          </cell>
          <cell r="H9168" t="str">
            <v>李锐</v>
          </cell>
          <cell r="I9168">
            <v>13890668545</v>
          </cell>
        </row>
        <row r="9169">
          <cell r="A9169" t="str">
            <v>德胜恒嘉</v>
          </cell>
          <cell r="B9169" t="str">
            <v>螺纹钢</v>
          </cell>
          <cell r="C9169" t="str">
            <v>HRB400E Φ28×9米</v>
          </cell>
          <cell r="D9169" t="str">
            <v>吨</v>
          </cell>
          <cell r="E9169">
            <v>35</v>
          </cell>
          <cell r="F9169">
            <v>45961</v>
          </cell>
          <cell r="G9169" t="str">
            <v>自永1标二分部仙市枢纽</v>
          </cell>
          <cell r="H9169" t="str">
            <v>李锐</v>
          </cell>
          <cell r="I9169">
            <v>13890668545</v>
          </cell>
        </row>
        <row r="9170">
          <cell r="A9170" t="str">
            <v>润耀</v>
          </cell>
          <cell r="B9170" t="str">
            <v>螺纹钢</v>
          </cell>
          <cell r="C9170" t="str">
            <v>HRB400E Φ20 9m</v>
          </cell>
          <cell r="D9170" t="str">
            <v>吨</v>
          </cell>
          <cell r="E9170">
            <v>10</v>
          </cell>
          <cell r="F9170">
            <v>45961</v>
          </cell>
          <cell r="G9170" t="str">
            <v>(宜宾兴港三江新区长江工业园保障性租赁住房建设项目-土建)四川省宜宾市翠屏区永善路南段宜宾市三江新区长江工业园区</v>
          </cell>
          <cell r="H9170" t="str">
            <v>赵元虎</v>
          </cell>
          <cell r="I9170">
            <v>13684167136</v>
          </cell>
        </row>
        <row r="9171">
          <cell r="A9171" t="str">
            <v>润耀</v>
          </cell>
          <cell r="B9171" t="str">
            <v>螺纹钢</v>
          </cell>
          <cell r="C9171" t="str">
            <v>HRB400E Φ22 9m</v>
          </cell>
          <cell r="D9171" t="str">
            <v>吨</v>
          </cell>
          <cell r="E9171">
            <v>10</v>
          </cell>
          <cell r="F9171">
            <v>45961</v>
          </cell>
          <cell r="G9171" t="str">
            <v>(宜宾兴港三江新区长江工业园保障性租赁住房建设项目-土建)四川省宜宾市翠屏区永善路南段宜宾市三江新区长江工业园区</v>
          </cell>
          <cell r="H9171" t="str">
            <v>赵元虎</v>
          </cell>
          <cell r="I9171">
            <v>13684167136</v>
          </cell>
        </row>
        <row r="9172">
          <cell r="A9172" t="str">
            <v>润耀</v>
          </cell>
          <cell r="B9172" t="str">
            <v>螺纹钢</v>
          </cell>
          <cell r="C9172" t="str">
            <v>HRB400E Φ25 9m</v>
          </cell>
          <cell r="D9172" t="str">
            <v>吨</v>
          </cell>
          <cell r="E9172">
            <v>12</v>
          </cell>
          <cell r="F9172">
            <v>45961</v>
          </cell>
          <cell r="G9172" t="str">
            <v>(宜宾兴港三江新区长江工业园保障性租赁住房建设项目-土建)四川省宜宾市翠屏区永善路南段宜宾市三江新区长江工业园区</v>
          </cell>
          <cell r="H9172" t="str">
            <v>赵元虎</v>
          </cell>
          <cell r="I9172">
            <v>13684167136</v>
          </cell>
        </row>
        <row r="9173">
          <cell r="A9173" t="str">
            <v>润耀</v>
          </cell>
          <cell r="B9173" t="str">
            <v>螺纹钢</v>
          </cell>
          <cell r="C9173" t="str">
            <v>HRB400EФ25，12m</v>
          </cell>
          <cell r="D9173" t="str">
            <v>吨</v>
          </cell>
          <cell r="E9173">
            <v>70</v>
          </cell>
          <cell r="F9173">
            <v>45961</v>
          </cell>
          <cell r="G9173" t="str">
            <v>（中铁五局-成渝扩容3标）四川省资阳市雁江区伍隍镇铺子村雁江区X138</v>
          </cell>
          <cell r="H9173" t="str">
            <v>王健</v>
          </cell>
          <cell r="I9173">
            <v>17726168395</v>
          </cell>
        </row>
        <row r="9174">
          <cell r="A9174" t="str">
            <v>润耀</v>
          </cell>
          <cell r="B9174" t="str">
            <v>盘螺</v>
          </cell>
          <cell r="C9174" t="str">
            <v>HRB400EФ12</v>
          </cell>
          <cell r="D9174" t="str">
            <v>吨</v>
          </cell>
          <cell r="E9174">
            <v>70</v>
          </cell>
          <cell r="F9174">
            <v>45961</v>
          </cell>
          <cell r="G9174" t="str">
            <v>（中铁五局-成渝扩容3标）四川省资阳市雁江区伍隍镇铺子村雁江区X138</v>
          </cell>
          <cell r="H9174" t="str">
            <v>王健</v>
          </cell>
          <cell r="I9174">
            <v>17726168395</v>
          </cell>
        </row>
        <row r="9175">
          <cell r="A9175" t="str">
            <v>润耀</v>
          </cell>
          <cell r="B9175" t="str">
            <v>盘螺</v>
          </cell>
          <cell r="C9175" t="str">
            <v>HRB400E Φ6</v>
          </cell>
          <cell r="D9175" t="str">
            <v>吨</v>
          </cell>
          <cell r="E9175">
            <v>8</v>
          </cell>
          <cell r="F9175">
            <v>45961</v>
          </cell>
          <cell r="G9175" t="str">
            <v>（华西简阳西城嘉苑）四川省成都市简阳市简城街道高屋村</v>
          </cell>
          <cell r="H9175" t="str">
            <v>张瀚镭</v>
          </cell>
          <cell r="I9175">
            <v>15884666220</v>
          </cell>
        </row>
        <row r="9176">
          <cell r="A9176" t="str">
            <v>润耀</v>
          </cell>
          <cell r="B9176" t="str">
            <v>盘螺</v>
          </cell>
          <cell r="C9176" t="str">
            <v>HRB400E Φ10</v>
          </cell>
          <cell r="D9176" t="str">
            <v>吨</v>
          </cell>
          <cell r="E9176">
            <v>12</v>
          </cell>
          <cell r="F9176">
            <v>45961</v>
          </cell>
          <cell r="G9176" t="str">
            <v>（华西简阳西城嘉苑）四川省成都市简阳市简城街道高屋村</v>
          </cell>
          <cell r="H9176" t="str">
            <v>张瀚镭</v>
          </cell>
          <cell r="I9176">
            <v>15884666220</v>
          </cell>
        </row>
        <row r="9177">
          <cell r="A9177" t="str">
            <v>润耀</v>
          </cell>
          <cell r="B9177" t="str">
            <v>盘螺</v>
          </cell>
          <cell r="C9177" t="str">
            <v>HRB400E Φ12</v>
          </cell>
          <cell r="D9177" t="str">
            <v>吨</v>
          </cell>
          <cell r="E9177">
            <v>15</v>
          </cell>
          <cell r="F9177">
            <v>45961</v>
          </cell>
          <cell r="G9177" t="str">
            <v>（华西简阳西城嘉苑）四川省成都市简阳市简城街道高屋村</v>
          </cell>
          <cell r="H9177" t="str">
            <v>张瀚镭</v>
          </cell>
          <cell r="I9177">
            <v>15884666220</v>
          </cell>
        </row>
        <row r="9178">
          <cell r="A9178" t="str">
            <v>德胜</v>
          </cell>
          <cell r="B9178" t="str">
            <v>螺纹钢</v>
          </cell>
          <cell r="C9178" t="str">
            <v>HRB500EФ25*9m</v>
          </cell>
          <cell r="D9178" t="str">
            <v>吨</v>
          </cell>
          <cell r="E9178">
            <v>70</v>
          </cell>
          <cell r="F9178">
            <v>45961</v>
          </cell>
          <cell r="G9178" t="str">
            <v>（中核中原-温江北林医养综合体项目）四川省成都市温江区万春大道第三人民医院东</v>
          </cell>
          <cell r="H9178" t="str">
            <v>蔡杰</v>
          </cell>
          <cell r="I9178">
            <v>18875129329</v>
          </cell>
        </row>
        <row r="9179">
          <cell r="A9179" t="str">
            <v>德胜恒嘉</v>
          </cell>
          <cell r="B9179" t="str">
            <v>螺纹钢</v>
          </cell>
          <cell r="C9179" t="str">
            <v>HRB400EФ12，9m</v>
          </cell>
          <cell r="D9179" t="str">
            <v>吨</v>
          </cell>
          <cell r="E9179">
            <v>35</v>
          </cell>
          <cell r="F9179">
            <v>45961</v>
          </cell>
          <cell r="G9179" t="str">
            <v>（中铁十局-资乐高速4标）四川省眉山市仁寿县彰加镇华炉村中铁十局资乐高速3#钢筋场</v>
          </cell>
          <cell r="H9179" t="str">
            <v>杨飞</v>
          </cell>
          <cell r="I9179">
            <v>15667998777</v>
          </cell>
        </row>
        <row r="9180">
          <cell r="A9180" t="str">
            <v>德胜恒嘉</v>
          </cell>
          <cell r="B9180" t="str">
            <v>螺纹钢</v>
          </cell>
          <cell r="C9180" t="str">
            <v>HRB400EФ14，9m</v>
          </cell>
          <cell r="D9180" t="str">
            <v>吨</v>
          </cell>
          <cell r="E9180">
            <v>35</v>
          </cell>
          <cell r="F9180">
            <v>45961</v>
          </cell>
          <cell r="G9180" t="str">
            <v>（中铁十局-资乐高速4标）四川省眉山市仁寿县彰加镇华炉村中铁十局资乐高速3#钢筋场</v>
          </cell>
          <cell r="H9180" t="str">
            <v>杨飞</v>
          </cell>
          <cell r="I9180">
            <v>15667998777</v>
          </cell>
        </row>
        <row r="9181">
          <cell r="A9181" t="str">
            <v>德胜恒嘉</v>
          </cell>
          <cell r="B9181" t="str">
            <v>螺纹钢</v>
          </cell>
          <cell r="C9181" t="str">
            <v>HRB500EФ25，9m</v>
          </cell>
          <cell r="D9181" t="str">
            <v>吨</v>
          </cell>
          <cell r="E9181">
            <v>35</v>
          </cell>
          <cell r="F9181">
            <v>45961</v>
          </cell>
          <cell r="G9181" t="str">
            <v>（中铁十局-资乐高速4标）四川省眉山市仁寿县彰加镇华炉村中铁十局资乐高速3#钢筋场</v>
          </cell>
          <cell r="H9181" t="str">
            <v>杨飞</v>
          </cell>
          <cell r="I9181">
            <v>15667998777</v>
          </cell>
        </row>
        <row r="9182">
          <cell r="A9182" t="str">
            <v>德胜恒嘉</v>
          </cell>
          <cell r="B9182" t="str">
            <v>螺纹钢</v>
          </cell>
          <cell r="C9182" t="str">
            <v>HRB500EФ28，9m</v>
          </cell>
          <cell r="D9182" t="str">
            <v>吨</v>
          </cell>
          <cell r="E9182">
            <v>35</v>
          </cell>
          <cell r="F9182">
            <v>45961</v>
          </cell>
          <cell r="G9182" t="str">
            <v>（中铁十局-资乐高速4标）四川省眉山市仁寿县彰加镇华炉村中铁十局资乐高速3#钢筋场</v>
          </cell>
          <cell r="H9182" t="str">
            <v>杨飞</v>
          </cell>
          <cell r="I9182">
            <v>15667998777</v>
          </cell>
        </row>
        <row r="9183">
          <cell r="A9183" t="str">
            <v>德胜恒嘉</v>
          </cell>
          <cell r="B9183" t="str">
            <v>螺纹钢</v>
          </cell>
          <cell r="C9183" t="str">
            <v>HRB400EФ12*9m</v>
          </cell>
          <cell r="D9183" t="str">
            <v>吨</v>
          </cell>
          <cell r="E9183">
            <v>35</v>
          </cell>
          <cell r="F9183">
            <v>45961</v>
          </cell>
          <cell r="G9183" t="str">
            <v>（中铁六局呼和公司康新高速TJ4-2标）四川省甘孜藏族自治州康定市新都桥镇东俄罗三村中建八局搅拌站旁</v>
          </cell>
          <cell r="H9183" t="str">
            <v>许文刚</v>
          </cell>
          <cell r="I9183">
            <v>15848808186</v>
          </cell>
        </row>
        <row r="9184">
          <cell r="A9184" t="str">
            <v>德胜恒嘉</v>
          </cell>
          <cell r="B9184" t="str">
            <v>螺纹钢</v>
          </cell>
          <cell r="C9184" t="str">
            <v>HRB400EФ14*9m</v>
          </cell>
          <cell r="D9184" t="str">
            <v>吨</v>
          </cell>
          <cell r="E9184">
            <v>35</v>
          </cell>
          <cell r="F9184">
            <v>45961</v>
          </cell>
          <cell r="G9184" t="str">
            <v>（中铁六局呼和公司康新高速TJ4-2标）四川省甘孜藏族自治州康定市新都桥镇东俄罗三村中建八局搅拌站旁</v>
          </cell>
          <cell r="H9184" t="str">
            <v>许文刚</v>
          </cell>
          <cell r="I9184">
            <v>15848808186</v>
          </cell>
        </row>
        <row r="9185">
          <cell r="A9185" t="str">
            <v>德胜恒嘉</v>
          </cell>
          <cell r="B9185" t="str">
            <v>螺纹钢</v>
          </cell>
          <cell r="C9185" t="str">
            <v>HRB500EФ22*9m</v>
          </cell>
          <cell r="D9185" t="str">
            <v>吨</v>
          </cell>
          <cell r="E9185">
            <v>35</v>
          </cell>
          <cell r="F9185">
            <v>45961</v>
          </cell>
          <cell r="G9185" t="str">
            <v>（中铁六局呼和公司康新高速TJ4-2标）四川省甘孜藏族自治州康定市新都桥镇东俄罗三村中建八局搅拌站旁</v>
          </cell>
          <cell r="H9185" t="str">
            <v>许文刚</v>
          </cell>
          <cell r="I9185">
            <v>15848808186</v>
          </cell>
        </row>
        <row r="9186">
          <cell r="A9186" t="str">
            <v>德胜恒嘉</v>
          </cell>
          <cell r="B9186" t="str">
            <v>螺纹钢</v>
          </cell>
          <cell r="C9186" t="str">
            <v>HRB400EФ18*12m</v>
          </cell>
          <cell r="D9186" t="str">
            <v>吨</v>
          </cell>
          <cell r="E9186">
            <v>70</v>
          </cell>
          <cell r="F9186">
            <v>45961</v>
          </cell>
          <cell r="G9186" t="str">
            <v>（中铁六局呼和公司康新高速TJ4-2标）四川省甘孜藏族自治州康定市新都桥镇东俄罗三村中建八局搅拌站旁</v>
          </cell>
          <cell r="H9186" t="str">
            <v>许文刚</v>
          </cell>
          <cell r="I9186">
            <v>15848808186</v>
          </cell>
        </row>
        <row r="9187">
          <cell r="A9187" t="str">
            <v>德胜恒嘉</v>
          </cell>
          <cell r="B9187" t="str">
            <v>螺纹钢</v>
          </cell>
          <cell r="C9187" t="str">
            <v>HRB400EФ18*9m</v>
          </cell>
          <cell r="D9187" t="str">
            <v>吨</v>
          </cell>
          <cell r="E9187">
            <v>15</v>
          </cell>
          <cell r="F9187">
            <v>45961</v>
          </cell>
          <cell r="G9187" t="str">
            <v>（中铁六局呼和公司康新高速TJ4-2标）四川省甘孜藏族自治州康定市新都桥镇东俄罗三村中建八局搅拌站旁</v>
          </cell>
          <cell r="H9187" t="str">
            <v>许文刚</v>
          </cell>
          <cell r="I9187">
            <v>15848808186</v>
          </cell>
        </row>
        <row r="9188">
          <cell r="A9188" t="str">
            <v>德胜恒嘉</v>
          </cell>
          <cell r="B9188" t="str">
            <v>螺纹钢</v>
          </cell>
          <cell r="C9188" t="str">
            <v>HRB400EФ14*9m</v>
          </cell>
          <cell r="D9188" t="str">
            <v>吨</v>
          </cell>
          <cell r="E9188">
            <v>20</v>
          </cell>
          <cell r="F9188">
            <v>45961</v>
          </cell>
          <cell r="G9188" t="str">
            <v>（中铁六局呼和公司康新高速TJ4-2标）四川省甘孜藏族自治州康定市新都桥镇东俄罗三村中建八局搅拌站旁</v>
          </cell>
          <cell r="H9188" t="str">
            <v>许文刚</v>
          </cell>
          <cell r="I9188">
            <v>15848808186</v>
          </cell>
        </row>
        <row r="9189">
          <cell r="A9189" t="str">
            <v>德胜（代）</v>
          </cell>
          <cell r="B9189" t="str">
            <v>盘螺</v>
          </cell>
          <cell r="C9189" t="str">
            <v>HRB400EΦ10</v>
          </cell>
          <cell r="D9189" t="str">
            <v>吨</v>
          </cell>
          <cell r="E9189">
            <v>35</v>
          </cell>
          <cell r="F9189">
            <v>45961</v>
          </cell>
          <cell r="G9189" t="str">
            <v>（中铁六局呼和公司康新高速TJ4-2标）四川省甘孜藏族自治州康定市新都桥镇东俄罗三村中建八局搅拌站旁</v>
          </cell>
          <cell r="H9189" t="str">
            <v>许文刚</v>
          </cell>
          <cell r="I9189">
            <v>15848808186</v>
          </cell>
        </row>
        <row r="9190">
          <cell r="A9190" t="str">
            <v>泸钢</v>
          </cell>
          <cell r="B9190" t="str">
            <v>盘螺</v>
          </cell>
          <cell r="C9190" t="str">
            <v>HRB400E Φ6</v>
          </cell>
          <cell r="D9190" t="str">
            <v>吨</v>
          </cell>
          <cell r="E9190">
            <v>6</v>
          </cell>
          <cell r="F9190">
            <v>45961</v>
          </cell>
          <cell r="G9190" t="str">
            <v>(宜宾兴港三江新区长江工业园保障性租赁住房建设项目-土建)四川省宜宾市翠屏区永善路南段宜宾市三江新区长江工业园区</v>
          </cell>
          <cell r="H9190" t="str">
            <v>赵元虎</v>
          </cell>
          <cell r="I9190">
            <v>13684167136</v>
          </cell>
        </row>
        <row r="9191">
          <cell r="A9191" t="str">
            <v>泸钢</v>
          </cell>
          <cell r="B9191" t="str">
            <v>盘螺</v>
          </cell>
          <cell r="C9191" t="str">
            <v>HRB400E Φ8</v>
          </cell>
          <cell r="D9191" t="str">
            <v>吨</v>
          </cell>
          <cell r="E9191">
            <v>30</v>
          </cell>
          <cell r="F9191">
            <v>45961</v>
          </cell>
          <cell r="G9191" t="str">
            <v>(宜宾兴港三江新区长江工业园保障性租赁住房建设项目-土建)四川省宜宾市翠屏区永善路南段宜宾市三江新区长江工业园区</v>
          </cell>
          <cell r="H9191" t="str">
            <v>赵元虎</v>
          </cell>
          <cell r="I9191">
            <v>13684167136</v>
          </cell>
        </row>
        <row r="9192">
          <cell r="A9192" t="str">
            <v>泸钢</v>
          </cell>
          <cell r="B9192" t="str">
            <v>盘螺</v>
          </cell>
          <cell r="C9192" t="str">
            <v>HRB400E Φ6</v>
          </cell>
          <cell r="D9192" t="str">
            <v>吨</v>
          </cell>
          <cell r="E9192">
            <v>12</v>
          </cell>
          <cell r="F9192">
            <v>45961</v>
          </cell>
          <cell r="G9192" t="str">
            <v>(五冶钢构龙泉东洪片区70亩住宅、商业及配套工程项目二标段)成都市龙泉驿外东洪路地铁2号线惠王陵地铁C口</v>
          </cell>
          <cell r="H9192" t="str">
            <v>蒋嗣伟</v>
          </cell>
          <cell r="I9192">
            <v>15014331252</v>
          </cell>
        </row>
        <row r="9193">
          <cell r="A9193" t="str">
            <v>泸钢</v>
          </cell>
          <cell r="B9193" t="str">
            <v>盘螺</v>
          </cell>
          <cell r="C9193" t="str">
            <v>HRB400E Φ8</v>
          </cell>
          <cell r="D9193" t="str">
            <v>吨</v>
          </cell>
          <cell r="E9193">
            <v>23</v>
          </cell>
          <cell r="F9193">
            <v>45961</v>
          </cell>
          <cell r="G9193" t="str">
            <v>(五冶钢构龙泉东洪片区70亩住宅、商业及配套工程项目二标段)成都市龙泉驿外东洪路地铁2号线惠王陵地铁C口</v>
          </cell>
          <cell r="H9193" t="str">
            <v>蒋嗣伟</v>
          </cell>
          <cell r="I9193">
            <v>15014331252</v>
          </cell>
        </row>
        <row r="9194">
          <cell r="A9194" t="str">
            <v>泸钢</v>
          </cell>
          <cell r="B9194" t="str">
            <v>盘螺</v>
          </cell>
          <cell r="C9194" t="str">
            <v>HRB400E Φ10</v>
          </cell>
          <cell r="D9194" t="str">
            <v>吨</v>
          </cell>
          <cell r="E9194">
            <v>35</v>
          </cell>
          <cell r="F9194">
            <v>45961</v>
          </cell>
          <cell r="G9194" t="str">
            <v>(五冶钢构龙泉东洪片区70亩住宅、商业及配套工程项目二标段)成都市龙泉驿外东洪路地铁2号线惠王陵地铁C口</v>
          </cell>
          <cell r="H9194" t="str">
            <v>蒋嗣伟</v>
          </cell>
          <cell r="I9194">
            <v>15014331252</v>
          </cell>
        </row>
        <row r="9195">
          <cell r="A9195" t="str">
            <v>泸钢</v>
          </cell>
          <cell r="B9195" t="str">
            <v>盘螺</v>
          </cell>
          <cell r="C9195" t="str">
            <v>HRB400E Φ8</v>
          </cell>
          <cell r="D9195" t="str">
            <v>吨</v>
          </cell>
          <cell r="E9195">
            <v>15</v>
          </cell>
          <cell r="F9195">
            <v>45961</v>
          </cell>
          <cell r="G9195" t="str">
            <v>（商投建工达州中医药科技园-1工区）达州市通川区达州中医药职业学院犀牛大道北段</v>
          </cell>
          <cell r="H9195" t="str">
            <v>程黄刚</v>
          </cell>
          <cell r="I9195">
            <v>15108211617</v>
          </cell>
        </row>
        <row r="9196">
          <cell r="A9196" t="str">
            <v>泸钢</v>
          </cell>
          <cell r="B9196" t="str">
            <v>盘螺</v>
          </cell>
          <cell r="C9196" t="str">
            <v>HRB400E Φ10</v>
          </cell>
          <cell r="D9196" t="str">
            <v>吨</v>
          </cell>
          <cell r="E9196">
            <v>15</v>
          </cell>
          <cell r="F9196">
            <v>45961</v>
          </cell>
          <cell r="G9196" t="str">
            <v>（商投建工达州中医药科技园-1工区）达州市通川区达州中医药职业学院犀牛大道北段</v>
          </cell>
          <cell r="H9196" t="str">
            <v>程黄刚</v>
          </cell>
          <cell r="I9196">
            <v>15108211617</v>
          </cell>
        </row>
        <row r="9197">
          <cell r="A9197" t="str">
            <v>泸钢</v>
          </cell>
          <cell r="B9197" t="str">
            <v>螺纹钢</v>
          </cell>
          <cell r="C9197" t="str">
            <v>HRB400E Φ20 9m</v>
          </cell>
          <cell r="D9197" t="str">
            <v>吨</v>
          </cell>
          <cell r="E9197">
            <v>6</v>
          </cell>
          <cell r="F9197">
            <v>45961</v>
          </cell>
          <cell r="G9197" t="str">
            <v>（商投建工达州中医药科技园-1工区）达州市通川区达州中医药职业学院犀牛大道北段</v>
          </cell>
          <cell r="H9197" t="str">
            <v>程黄刚</v>
          </cell>
          <cell r="I9197">
            <v>15108211617</v>
          </cell>
        </row>
        <row r="9198">
          <cell r="A9198" t="str">
            <v>泸钢</v>
          </cell>
          <cell r="B9198" t="str">
            <v>盘螺</v>
          </cell>
          <cell r="C9198" t="str">
            <v>HRB400E Φ8</v>
          </cell>
          <cell r="D9198" t="str">
            <v>吨</v>
          </cell>
          <cell r="E9198">
            <v>35</v>
          </cell>
          <cell r="F9198">
            <v>45961</v>
          </cell>
          <cell r="G9198" t="str">
            <v>(五冶钢构龙泉东洪片区85亩住宅、商业及配套工程项目三标段)成都市龙泉驿外东洪路地铁2号线惠王陵地铁C口</v>
          </cell>
          <cell r="H9198" t="str">
            <v>王军宝</v>
          </cell>
          <cell r="I9198">
            <v>13889142392</v>
          </cell>
        </row>
        <row r="9199">
          <cell r="A9199" t="str">
            <v>泸钢</v>
          </cell>
          <cell r="B9199" t="str">
            <v>盘螺</v>
          </cell>
          <cell r="C9199" t="str">
            <v>HRB400E Φ10</v>
          </cell>
          <cell r="D9199" t="str">
            <v>吨</v>
          </cell>
          <cell r="E9199">
            <v>35</v>
          </cell>
          <cell r="F9199">
            <v>45961</v>
          </cell>
          <cell r="G9199" t="str">
            <v>(五冶钢构龙泉东洪片区85亩住宅、商业及配套工程项目三标段)成都市龙泉驿外东洪路地铁2号线惠王陵地铁C口</v>
          </cell>
          <cell r="H9199" t="str">
            <v>王军宝</v>
          </cell>
          <cell r="I9199">
            <v>13889142392</v>
          </cell>
        </row>
        <row r="9200">
          <cell r="A9200" t="str">
            <v>泸钢</v>
          </cell>
          <cell r="B9200" t="str">
            <v>螺纹钢</v>
          </cell>
          <cell r="C9200" t="str">
            <v>HRB400E Φ12 9m</v>
          </cell>
          <cell r="D9200" t="str">
            <v>吨</v>
          </cell>
          <cell r="E9200">
            <v>35</v>
          </cell>
          <cell r="F9200">
            <v>45961</v>
          </cell>
          <cell r="G9200" t="str">
            <v>(五冶钢构龙泉东洪片区85亩住宅、商业及配套工程项目三标段)成都市龙泉驿外东洪路地铁2号线惠王陵地铁C口</v>
          </cell>
          <cell r="H9200" t="str">
            <v>王军宝</v>
          </cell>
          <cell r="I9200">
            <v>13889142392</v>
          </cell>
        </row>
        <row r="9201">
          <cell r="A9201" t="str">
            <v>泸钢</v>
          </cell>
          <cell r="B9201" t="str">
            <v>螺纹钢</v>
          </cell>
          <cell r="C9201" t="str">
            <v>HRB400E Φ18 9m</v>
          </cell>
          <cell r="D9201" t="str">
            <v>吨</v>
          </cell>
          <cell r="E9201">
            <v>5</v>
          </cell>
          <cell r="F9201">
            <v>45961</v>
          </cell>
          <cell r="G9201" t="str">
            <v>(五冶钢构龙泉东洪片区85亩住宅、商业及配套工程项目三标段)成都市龙泉驿外东洪路地铁2号线惠王陵地铁C口</v>
          </cell>
          <cell r="H9201" t="str">
            <v>王军宝</v>
          </cell>
          <cell r="I9201">
            <v>13889142392</v>
          </cell>
        </row>
        <row r="9202">
          <cell r="A9202" t="str">
            <v>泸钢</v>
          </cell>
          <cell r="B9202" t="str">
            <v>螺纹钢</v>
          </cell>
          <cell r="C9202" t="str">
            <v>HRB500E Φ12</v>
          </cell>
          <cell r="D9202" t="str">
            <v>吨</v>
          </cell>
          <cell r="E9202">
            <v>5</v>
          </cell>
          <cell r="F9202">
            <v>45961</v>
          </cell>
          <cell r="G9202" t="str">
            <v>(五冶钢构龙泉东洪片区85亩住宅、商业及配套工程项目三标段)成都市龙泉驿外东洪路地铁2号线惠王陵地铁C口</v>
          </cell>
          <cell r="H9202" t="str">
            <v>王军宝</v>
          </cell>
          <cell r="I9202">
            <v>13889142392</v>
          </cell>
        </row>
        <row r="9203">
          <cell r="A9203" t="str">
            <v>泸钢</v>
          </cell>
          <cell r="B9203" t="str">
            <v>螺纹钢</v>
          </cell>
          <cell r="C9203" t="str">
            <v>HRB500E Φ20</v>
          </cell>
          <cell r="D9203" t="str">
            <v>吨</v>
          </cell>
          <cell r="E9203">
            <v>5</v>
          </cell>
          <cell r="F9203">
            <v>45961</v>
          </cell>
          <cell r="G9203" t="str">
            <v>(五冶钢构龙泉东洪片区85亩住宅、商业及配套工程项目三标段)成都市龙泉驿外东洪路地铁2号线惠王陵地铁C口</v>
          </cell>
          <cell r="H9203" t="str">
            <v>王军宝</v>
          </cell>
          <cell r="I9203">
            <v>13889142392</v>
          </cell>
        </row>
        <row r="9204">
          <cell r="A9204" t="str">
            <v>泸钢</v>
          </cell>
          <cell r="B9204" t="str">
            <v>螺纹钢</v>
          </cell>
          <cell r="C9204" t="str">
            <v>HRB500E Φ25</v>
          </cell>
          <cell r="D9204" t="str">
            <v>吨</v>
          </cell>
          <cell r="E9204">
            <v>20</v>
          </cell>
          <cell r="F9204">
            <v>45961</v>
          </cell>
          <cell r="G9204" t="str">
            <v>(五冶钢构龙泉东洪片区85亩住宅、商业及配套工程项目三标段)成都市龙泉驿外东洪路地铁2号线惠王陵地铁C口</v>
          </cell>
          <cell r="H9204" t="str">
            <v>王军宝</v>
          </cell>
          <cell r="I9204">
            <v>13889142392</v>
          </cell>
        </row>
        <row r="9205">
          <cell r="A9205" t="str">
            <v>泸钢</v>
          </cell>
          <cell r="B9205" t="str">
            <v>盘螺</v>
          </cell>
          <cell r="C9205" t="str">
            <v>HRB400E Φ8</v>
          </cell>
          <cell r="D9205" t="str">
            <v>吨</v>
          </cell>
          <cell r="E9205">
            <v>35</v>
          </cell>
          <cell r="F9205">
            <v>45961</v>
          </cell>
          <cell r="G9205" t="str">
            <v>(五冶钢构龙泉东洪片区85亩住宅、商业及配套工程项目一标段)成都市龙泉驿外东洪路地铁2号线惠王陵地铁C口</v>
          </cell>
          <cell r="H9205" t="str">
            <v>岳工</v>
          </cell>
          <cell r="I9205">
            <v>18599951655</v>
          </cell>
        </row>
        <row r="9206">
          <cell r="A9206" t="str">
            <v>达钢</v>
          </cell>
          <cell r="B9206" t="str">
            <v>盘螺</v>
          </cell>
          <cell r="C9206" t="str">
            <v>HRB400E Φ8</v>
          </cell>
          <cell r="D9206" t="str">
            <v>吨</v>
          </cell>
          <cell r="E9206">
            <v>30</v>
          </cell>
          <cell r="F9206">
            <v>45962</v>
          </cell>
          <cell r="G9206" t="str">
            <v>（商投建工达州中医药科技园-4工区-9号楼）达州市通川区达州中医药职业学院犀牛大道北段</v>
          </cell>
          <cell r="H9206" t="str">
            <v>张扬</v>
          </cell>
          <cell r="I9206">
            <v>18381904567</v>
          </cell>
        </row>
        <row r="9207">
          <cell r="A9207" t="str">
            <v>达钢</v>
          </cell>
          <cell r="B9207" t="str">
            <v>螺纹钢</v>
          </cell>
          <cell r="C9207" t="str">
            <v>HRB500E Φ16</v>
          </cell>
          <cell r="D9207" t="str">
            <v>吨</v>
          </cell>
          <cell r="E9207">
            <v>6</v>
          </cell>
          <cell r="F9207">
            <v>45962</v>
          </cell>
          <cell r="G9207" t="str">
            <v>（商投建工达州中医药科技园-4工区-9号楼）达州市通川区达州中医药职业学院犀牛大道北段</v>
          </cell>
          <cell r="H9207" t="str">
            <v>张扬</v>
          </cell>
          <cell r="I9207">
            <v>18381904567</v>
          </cell>
        </row>
        <row r="9208">
          <cell r="A9208" t="str">
            <v>达钢</v>
          </cell>
          <cell r="B9208" t="str">
            <v>螺纹钢</v>
          </cell>
          <cell r="C9208" t="str">
            <v>HRB500E Φ22</v>
          </cell>
          <cell r="D9208" t="str">
            <v>吨</v>
          </cell>
          <cell r="E9208">
            <v>9</v>
          </cell>
          <cell r="F9208">
            <v>45962</v>
          </cell>
          <cell r="G9208" t="str">
            <v>（商投建工达州中医药科技园-4工区-9号楼）达州市通川区达州中医药职业学院犀牛大道北段</v>
          </cell>
          <cell r="H9208" t="str">
            <v>张扬</v>
          </cell>
          <cell r="I9208">
            <v>18381904567</v>
          </cell>
        </row>
        <row r="9209">
          <cell r="A9209" t="str">
            <v>达钢</v>
          </cell>
          <cell r="B9209" t="str">
            <v>螺纹钢</v>
          </cell>
          <cell r="C9209" t="str">
            <v>HRB500E Φ25</v>
          </cell>
          <cell r="D9209" t="str">
            <v>吨</v>
          </cell>
          <cell r="E9209">
            <v>18</v>
          </cell>
          <cell r="F9209">
            <v>45962</v>
          </cell>
          <cell r="G9209" t="str">
            <v>（商投建工达州中医药科技园-4工区-9号楼）达州市通川区达州中医药职业学院犀牛大道北段</v>
          </cell>
          <cell r="H9209" t="str">
            <v>张扬</v>
          </cell>
          <cell r="I9209">
            <v>18381904567</v>
          </cell>
        </row>
        <row r="9210">
          <cell r="A9210" t="str">
            <v>达钢</v>
          </cell>
          <cell r="B9210" t="str">
            <v>盘螺</v>
          </cell>
          <cell r="C9210" t="str">
            <v>HRB400E Φ8</v>
          </cell>
          <cell r="D9210" t="str">
            <v>吨</v>
          </cell>
          <cell r="E9210">
            <v>18</v>
          </cell>
          <cell r="F9210">
            <v>45962</v>
          </cell>
          <cell r="G9210" t="str">
            <v>（商投建工达州中医药科技园-4工区-10号楼）达州市通川区达州中医药职业学院犀牛大道北段</v>
          </cell>
          <cell r="H9210" t="str">
            <v>张扬</v>
          </cell>
          <cell r="I9210">
            <v>18381904567</v>
          </cell>
        </row>
        <row r="9211">
          <cell r="A9211" t="str">
            <v>达钢</v>
          </cell>
          <cell r="B9211" t="str">
            <v>盘螺</v>
          </cell>
          <cell r="C9211" t="str">
            <v>HRB400E Φ10</v>
          </cell>
          <cell r="D9211" t="str">
            <v>吨</v>
          </cell>
          <cell r="E9211">
            <v>21</v>
          </cell>
          <cell r="F9211">
            <v>45962</v>
          </cell>
          <cell r="G9211" t="str">
            <v>（商投建工达州中医药科技园-4工区-10号楼）达州市通川区达州中医药职业学院犀牛大道北段</v>
          </cell>
          <cell r="H9211" t="str">
            <v>张扬</v>
          </cell>
          <cell r="I9211">
            <v>18381904567</v>
          </cell>
        </row>
        <row r="9212">
          <cell r="A9212" t="str">
            <v>达钢</v>
          </cell>
          <cell r="B9212" t="str">
            <v>螺纹钢</v>
          </cell>
          <cell r="C9212" t="str">
            <v>HRB400E Φ22 9m</v>
          </cell>
          <cell r="D9212" t="str">
            <v>吨</v>
          </cell>
          <cell r="E9212">
            <v>9</v>
          </cell>
          <cell r="F9212">
            <v>45962</v>
          </cell>
          <cell r="G9212" t="str">
            <v>（商投建工达州中医药科技园-4工区-10号楼）达州市通川区达州中医药职业学院犀牛大道北段</v>
          </cell>
          <cell r="H9212" t="str">
            <v>张扬</v>
          </cell>
          <cell r="I9212">
            <v>18381904567</v>
          </cell>
        </row>
        <row r="9213">
          <cell r="A9213" t="str">
            <v>达钢</v>
          </cell>
          <cell r="B9213" t="str">
            <v>螺纹钢</v>
          </cell>
          <cell r="C9213" t="str">
            <v>HRB400E Φ25 9m</v>
          </cell>
          <cell r="D9213" t="str">
            <v>吨</v>
          </cell>
          <cell r="E9213">
            <v>6</v>
          </cell>
          <cell r="F9213">
            <v>45962</v>
          </cell>
          <cell r="G9213" t="str">
            <v>（商投建工达州中医药科技园-4工区-10号楼）达州市通川区达州中医药职业学院犀牛大道北段</v>
          </cell>
          <cell r="H9213" t="str">
            <v>张扬</v>
          </cell>
          <cell r="I9213">
            <v>18381904567</v>
          </cell>
        </row>
        <row r="9214">
          <cell r="A9214" t="str">
            <v>达钢</v>
          </cell>
          <cell r="B9214" t="str">
            <v>盘螺</v>
          </cell>
          <cell r="C9214" t="str">
            <v>HRB400E Φ8</v>
          </cell>
          <cell r="D9214" t="str">
            <v>吨</v>
          </cell>
          <cell r="E9214">
            <v>20</v>
          </cell>
          <cell r="F9214">
            <v>45962</v>
          </cell>
          <cell r="G9214" t="str">
            <v>（商投建工达州中医药科技园-2工区-2号桥）达州市通川区达州中医药职业学院犀牛大道北段</v>
          </cell>
          <cell r="H9214" t="str">
            <v>李波</v>
          </cell>
          <cell r="I9214">
            <v>18381899787</v>
          </cell>
        </row>
        <row r="9215">
          <cell r="A9215" t="str">
            <v>达钢</v>
          </cell>
          <cell r="B9215" t="str">
            <v>盘螺</v>
          </cell>
          <cell r="C9215" t="str">
            <v>HRB400E Φ10</v>
          </cell>
          <cell r="D9215" t="str">
            <v>吨</v>
          </cell>
          <cell r="E9215">
            <v>20</v>
          </cell>
          <cell r="F9215">
            <v>45962</v>
          </cell>
          <cell r="G9215" t="str">
            <v>（商投建工达州中医药科技园-2工区-2号桥）达州市通川区达州中医药职业学院犀牛大道北段</v>
          </cell>
          <cell r="H9215" t="str">
            <v>李波</v>
          </cell>
          <cell r="I9215">
            <v>18381899787</v>
          </cell>
        </row>
        <row r="9216">
          <cell r="A9216" t="str">
            <v>达钢</v>
          </cell>
          <cell r="B9216" t="str">
            <v>螺纹钢</v>
          </cell>
          <cell r="C9216" t="str">
            <v>HRB400E Φ14 9m</v>
          </cell>
          <cell r="D9216" t="str">
            <v>吨</v>
          </cell>
          <cell r="E9216">
            <v>50</v>
          </cell>
          <cell r="F9216">
            <v>45962</v>
          </cell>
          <cell r="G9216" t="str">
            <v>（商投建工达州中医药科技园-2工区-2号桥）达州市通川区达州中医药职业学院犀牛大道北段</v>
          </cell>
          <cell r="H9216" t="str">
            <v>李波</v>
          </cell>
          <cell r="I9216">
            <v>18381899787</v>
          </cell>
        </row>
        <row r="9217">
          <cell r="A9217" t="str">
            <v>达钢</v>
          </cell>
          <cell r="B9217" t="str">
            <v>螺纹钢</v>
          </cell>
          <cell r="C9217" t="str">
            <v>HRB400E Φ25 9m</v>
          </cell>
          <cell r="D9217" t="str">
            <v>吨</v>
          </cell>
          <cell r="E9217">
            <v>12</v>
          </cell>
          <cell r="F9217">
            <v>45962</v>
          </cell>
          <cell r="G9217" t="str">
            <v>（商投建工达州中医药科技园-2工区-2号桥）达州市通川区达州中医药职业学院犀牛大道北段</v>
          </cell>
          <cell r="H9217" t="str">
            <v>李波</v>
          </cell>
          <cell r="I9217">
            <v>18381899787</v>
          </cell>
        </row>
        <row r="9218">
          <cell r="A9218" t="str">
            <v>泸钢（代）</v>
          </cell>
          <cell r="B9218" t="str">
            <v>盘螺</v>
          </cell>
          <cell r="C9218" t="str">
            <v>HRB400E Φ8</v>
          </cell>
          <cell r="D9218" t="str">
            <v>吨</v>
          </cell>
          <cell r="E9218">
            <v>20</v>
          </cell>
          <cell r="F9218">
            <v>45963</v>
          </cell>
          <cell r="G9218" t="str">
            <v>（华西乐山）-四川省乐山市市中区苏稽镇周山嘴校地共建产教融合基地建设项目一标段</v>
          </cell>
          <cell r="H9218" t="str">
            <v>范增云</v>
          </cell>
          <cell r="I9218">
            <v>13668153241</v>
          </cell>
        </row>
        <row r="9219">
          <cell r="A9219" t="str">
            <v>泸钢（代）</v>
          </cell>
          <cell r="B9219" t="str">
            <v>盘螺</v>
          </cell>
          <cell r="C9219" t="str">
            <v>HRB400E Φ10</v>
          </cell>
          <cell r="D9219" t="str">
            <v>吨</v>
          </cell>
          <cell r="E9219">
            <v>25</v>
          </cell>
          <cell r="F9219">
            <v>45963</v>
          </cell>
          <cell r="G9219" t="str">
            <v>（华西乐山）-四川省乐山市市中区苏稽镇周山嘴校地共建产教融合基地建设项目一标段</v>
          </cell>
          <cell r="H9219" t="str">
            <v>范增云</v>
          </cell>
          <cell r="I9219">
            <v>13668153241</v>
          </cell>
        </row>
        <row r="9220">
          <cell r="A9220" t="str">
            <v>泸钢（代）</v>
          </cell>
          <cell r="B9220" t="str">
            <v>螺纹钢</v>
          </cell>
          <cell r="C9220" t="str">
            <v>HRB500E Φ12</v>
          </cell>
          <cell r="D9220" t="str">
            <v>吨</v>
          </cell>
          <cell r="E9220">
            <v>5</v>
          </cell>
          <cell r="F9220">
            <v>45963</v>
          </cell>
          <cell r="G9220" t="str">
            <v>（华西乐山）-四川省乐山市市中区苏稽镇周山嘴校地共建产教融合基地建设项目一标段</v>
          </cell>
          <cell r="H9220" t="str">
            <v>范增云</v>
          </cell>
          <cell r="I9220">
            <v>13668153241</v>
          </cell>
        </row>
        <row r="9221">
          <cell r="A9221" t="str">
            <v>泸钢（代）</v>
          </cell>
          <cell r="B9221" t="str">
            <v>螺纹钢</v>
          </cell>
          <cell r="C9221" t="str">
            <v>HRB500E Φ14</v>
          </cell>
          <cell r="D9221" t="str">
            <v>吨</v>
          </cell>
          <cell r="E9221">
            <v>5</v>
          </cell>
          <cell r="F9221">
            <v>45963</v>
          </cell>
          <cell r="G9221" t="str">
            <v>（华西乐山）-四川省乐山市市中区苏稽镇周山嘴校地共建产教融合基地建设项目一标段</v>
          </cell>
          <cell r="H9221" t="str">
            <v>范增云</v>
          </cell>
          <cell r="I9221">
            <v>13668153241</v>
          </cell>
        </row>
        <row r="9222">
          <cell r="A9222" t="str">
            <v>泸钢（代）</v>
          </cell>
          <cell r="B9222" t="str">
            <v>螺纹钢</v>
          </cell>
          <cell r="C9222" t="str">
            <v>HRB500E Φ16</v>
          </cell>
          <cell r="D9222" t="str">
            <v>吨</v>
          </cell>
          <cell r="E9222">
            <v>5</v>
          </cell>
          <cell r="F9222">
            <v>45963</v>
          </cell>
          <cell r="G9222" t="str">
            <v>（华西乐山）-四川省乐山市市中区苏稽镇周山嘴校地共建产教融合基地建设项目一标段</v>
          </cell>
          <cell r="H9222" t="str">
            <v>范增云</v>
          </cell>
          <cell r="I9222">
            <v>13668153241</v>
          </cell>
        </row>
        <row r="9223">
          <cell r="A9223" t="str">
            <v>泸钢（代）</v>
          </cell>
          <cell r="B9223" t="str">
            <v>螺纹钢</v>
          </cell>
          <cell r="C9223" t="str">
            <v>HRB500E Φ25</v>
          </cell>
          <cell r="D9223" t="str">
            <v>吨</v>
          </cell>
          <cell r="E9223">
            <v>15</v>
          </cell>
          <cell r="F9223">
            <v>45963</v>
          </cell>
          <cell r="G9223" t="str">
            <v>（华西乐山）-四川省乐山市市中区苏稽镇周山嘴校地共建产教融合基地建设项目一标段</v>
          </cell>
          <cell r="H9223" t="str">
            <v>范增云</v>
          </cell>
          <cell r="I9223">
            <v>13668153241</v>
          </cell>
        </row>
        <row r="9224">
          <cell r="A9224" t="str">
            <v>泸钢（代）</v>
          </cell>
          <cell r="B9224" t="str">
            <v>螺纹钢</v>
          </cell>
          <cell r="C9224" t="str">
            <v>HRB500E Φ25 12m</v>
          </cell>
          <cell r="D9224" t="str">
            <v>吨</v>
          </cell>
          <cell r="E9224">
            <v>25</v>
          </cell>
          <cell r="F9224">
            <v>45963</v>
          </cell>
          <cell r="G9224" t="str">
            <v>（华西乐山）-四川省乐山市市中区苏稽镇周山嘴校地共建产教融合基地建设项目一标段</v>
          </cell>
          <cell r="H9224" t="str">
            <v>范增云</v>
          </cell>
          <cell r="I9224">
            <v>13668153241</v>
          </cell>
        </row>
        <row r="9225">
          <cell r="A9225" t="str">
            <v>泸钢（代）</v>
          </cell>
          <cell r="B9225" t="str">
            <v>螺纹钢</v>
          </cell>
          <cell r="C9225" t="str">
            <v>HRB500E Φ28 12m</v>
          </cell>
          <cell r="D9225" t="str">
            <v>吨</v>
          </cell>
          <cell r="E9225">
            <v>5</v>
          </cell>
          <cell r="F9225">
            <v>45963</v>
          </cell>
          <cell r="G9225" t="str">
            <v>（华西乐山）-四川省乐山市市中区苏稽镇周山嘴校地共建产教融合基地建设项目一标段</v>
          </cell>
          <cell r="H9225" t="str">
            <v>范增云</v>
          </cell>
          <cell r="I9225">
            <v>13668153241</v>
          </cell>
        </row>
        <row r="9226">
          <cell r="A9226" t="str">
            <v>泸钢（代）</v>
          </cell>
          <cell r="B9226" t="str">
            <v>盘螺</v>
          </cell>
          <cell r="C9226" t="str">
            <v>HRB400E Φ6</v>
          </cell>
          <cell r="D9226" t="str">
            <v>吨</v>
          </cell>
          <cell r="E9226">
            <v>24</v>
          </cell>
          <cell r="F9226">
            <v>45963</v>
          </cell>
          <cell r="G9226" t="str">
            <v>（四川商建-射洪城乡一体化项目）遂宁市射洪市忠新幼儿园北侧约220米新溪小区</v>
          </cell>
          <cell r="H9226" t="str">
            <v>柏子刚</v>
          </cell>
          <cell r="I9226">
            <v>15692885305</v>
          </cell>
        </row>
        <row r="9227">
          <cell r="A9227" t="str">
            <v>泸钢（代）</v>
          </cell>
          <cell r="B9227" t="str">
            <v>螺纹钢</v>
          </cell>
          <cell r="C9227" t="str">
            <v>HRB400E Φ14 9m</v>
          </cell>
          <cell r="D9227" t="str">
            <v>吨</v>
          </cell>
          <cell r="E9227">
            <v>11</v>
          </cell>
          <cell r="F9227">
            <v>45963</v>
          </cell>
          <cell r="G9227" t="str">
            <v>（四川商建-射洪城乡一体化项目）遂宁市射洪市忠新幼儿园北侧约220米新溪小区</v>
          </cell>
          <cell r="H9227" t="str">
            <v>柏子刚</v>
          </cell>
          <cell r="I9227">
            <v>15692885305</v>
          </cell>
        </row>
        <row r="9228">
          <cell r="A9228" t="str">
            <v>达钢</v>
          </cell>
          <cell r="B9228" t="str">
            <v>螺纹钢</v>
          </cell>
          <cell r="C9228" t="str">
            <v>HRB500E Φ25</v>
          </cell>
          <cell r="D9228" t="str">
            <v>吨</v>
          </cell>
          <cell r="E9228">
            <v>35</v>
          </cell>
          <cell r="F9228">
            <v>45963</v>
          </cell>
          <cell r="G9228" t="str">
            <v>（四川商建-射洪城乡一体化项目）遂宁市射洪市忠新幼儿园北侧约220米新溪小区</v>
          </cell>
          <cell r="H9228" t="str">
            <v>柏子刚</v>
          </cell>
          <cell r="I9228">
            <v>15692885305</v>
          </cell>
        </row>
        <row r="9229">
          <cell r="A9229" t="str">
            <v>德胜</v>
          </cell>
          <cell r="B9229" t="str">
            <v>螺纹钢</v>
          </cell>
          <cell r="C9229" t="str">
            <v>HRB400EФ20*9m</v>
          </cell>
          <cell r="D9229" t="str">
            <v>吨</v>
          </cell>
          <cell r="E9229">
            <v>2.8</v>
          </cell>
          <cell r="F9229">
            <v>45964</v>
          </cell>
          <cell r="G9229" t="str">
            <v>（成铁西物-地铁5号线项目）成都市武侯区天府一街与昆华路交叉口（提前联系项目准备吊车）</v>
          </cell>
          <cell r="H9229" t="str">
            <v>黄永福</v>
          </cell>
          <cell r="I9229" t="str">
            <v>15982823571</v>
          </cell>
        </row>
        <row r="9230">
          <cell r="A9230" t="str">
            <v>德胜</v>
          </cell>
          <cell r="B9230" t="str">
            <v>螺纹钢</v>
          </cell>
          <cell r="C9230" t="str">
            <v>HRB400EФ28*9m</v>
          </cell>
          <cell r="D9230" t="str">
            <v>吨</v>
          </cell>
          <cell r="E9230">
            <v>100</v>
          </cell>
          <cell r="F9230">
            <v>45964</v>
          </cell>
          <cell r="G9230" t="str">
            <v>（成铁西物-地铁5号线项目）成都市武侯区天府一街与昆华路交叉口（提前联系项目准备吊车）</v>
          </cell>
          <cell r="H9230" t="str">
            <v>黄永福</v>
          </cell>
          <cell r="I9230" t="str">
            <v>15982823571</v>
          </cell>
        </row>
        <row r="9231">
          <cell r="A9231" t="str">
            <v>德胜</v>
          </cell>
          <cell r="B9231" t="str">
            <v>螺纹钢</v>
          </cell>
          <cell r="C9231" t="str">
            <v>HRB400EФ32*9m</v>
          </cell>
          <cell r="D9231" t="str">
            <v>吨</v>
          </cell>
          <cell r="E9231">
            <v>17.5</v>
          </cell>
          <cell r="F9231">
            <v>45964</v>
          </cell>
          <cell r="G9231" t="str">
            <v> （成铁西物-广元中央森林康养大道项目）四川省广元市利州区春华路与雪峰路交叉口西南80米(马华邦诊所)广元中央森林康养大道下穿广达铁路工程项目施工现场</v>
          </cell>
          <cell r="H9231" t="str">
            <v>黄永福</v>
          </cell>
          <cell r="I9231" t="str">
            <v>15982823571</v>
          </cell>
        </row>
        <row r="9232">
          <cell r="A9232" t="str">
            <v>德胜</v>
          </cell>
          <cell r="B9232" t="str">
            <v>螺纹钢</v>
          </cell>
          <cell r="C9232" t="str">
            <v>HRB400EФ20*9m</v>
          </cell>
          <cell r="D9232" t="str">
            <v>吨</v>
          </cell>
          <cell r="E9232">
            <v>25</v>
          </cell>
          <cell r="F9232">
            <v>45964</v>
          </cell>
          <cell r="G9232" t="str">
            <v> （成铁西物-广元中央森林康养大道项目）四川省广元市利州区春华路与雪峰路交叉口西南80米(马华邦诊所)广元中央森林康养大道下穿广达铁路工程项目施工现场</v>
          </cell>
          <cell r="H9232" t="str">
            <v>黄永福</v>
          </cell>
          <cell r="I9232" t="str">
            <v>15982823571</v>
          </cell>
        </row>
        <row r="9233">
          <cell r="A9233" t="str">
            <v>德胜</v>
          </cell>
          <cell r="B9233" t="str">
            <v>螺纹钢</v>
          </cell>
          <cell r="C9233" t="str">
            <v>HRB400EФ16*9m</v>
          </cell>
          <cell r="D9233" t="str">
            <v>吨</v>
          </cell>
          <cell r="E9233">
            <v>50</v>
          </cell>
          <cell r="F9233">
            <v>45964</v>
          </cell>
          <cell r="G9233" t="str">
            <v> （成铁西物-广元中央森林康养大道项目）四川省广元市利州区春华路与雪峰路交叉口西南80米(马华邦诊所)广元中央森林康养大道下穿广达铁路工程项目施工现场</v>
          </cell>
          <cell r="H9233" t="str">
            <v>黄永福</v>
          </cell>
          <cell r="I9233" t="str">
            <v>15982823571</v>
          </cell>
        </row>
        <row r="9234">
          <cell r="A9234" t="str">
            <v>德胜</v>
          </cell>
          <cell r="B9234" t="str">
            <v>螺纹钢</v>
          </cell>
          <cell r="C9234" t="str">
            <v>HRB400EФ12*9m</v>
          </cell>
          <cell r="D9234" t="str">
            <v>吨</v>
          </cell>
          <cell r="E9234">
            <v>52.5</v>
          </cell>
          <cell r="F9234">
            <v>45964</v>
          </cell>
          <cell r="G9234" t="str">
            <v> （成铁西物-广元中央森林康养大道项目）四川省广元市利州区春华路与雪峰路交叉口西南80米(马华邦诊所)广元中央森林康养大道下穿广达铁路工程项目施工现场</v>
          </cell>
          <cell r="H9234" t="str">
            <v>黄永福</v>
          </cell>
          <cell r="I9234" t="str">
            <v>15982823571</v>
          </cell>
        </row>
        <row r="9235">
          <cell r="A9235" t="str">
            <v>德胜</v>
          </cell>
          <cell r="B9235" t="str">
            <v>螺纹钢</v>
          </cell>
          <cell r="C9235" t="str">
            <v>HRB400EФ12*9m</v>
          </cell>
          <cell r="D9235" t="str">
            <v>吨</v>
          </cell>
          <cell r="E9235">
            <v>49</v>
          </cell>
          <cell r="F9235">
            <v>45964</v>
          </cell>
          <cell r="G9235" t="str">
            <v>（中核中原-温江北林医养综合体项目）四川省成都市温江区万春大道第三人民医院东</v>
          </cell>
          <cell r="H9235" t="str">
            <v>蔡杰</v>
          </cell>
          <cell r="I9235">
            <v>18875129329</v>
          </cell>
        </row>
        <row r="9236">
          <cell r="A9236" t="str">
            <v>德胜</v>
          </cell>
          <cell r="B9236" t="str">
            <v>螺纹钢</v>
          </cell>
          <cell r="C9236" t="str">
            <v>HRB500EФ18*9m</v>
          </cell>
          <cell r="D9236" t="str">
            <v>吨</v>
          </cell>
          <cell r="E9236">
            <v>6</v>
          </cell>
          <cell r="F9236">
            <v>45964</v>
          </cell>
          <cell r="G9236" t="str">
            <v>（中核中原-温江北林医养综合体项目）四川省成都市温江区万春大道第三人民医院东</v>
          </cell>
          <cell r="H9236" t="str">
            <v>蔡杰</v>
          </cell>
          <cell r="I9236">
            <v>18875129329</v>
          </cell>
        </row>
        <row r="9237">
          <cell r="A9237" t="str">
            <v>德胜</v>
          </cell>
          <cell r="B9237" t="str">
            <v>螺纹钢</v>
          </cell>
          <cell r="C9237" t="str">
            <v>HRB500EФ22*12m</v>
          </cell>
          <cell r="D9237" t="str">
            <v>吨</v>
          </cell>
          <cell r="E9237">
            <v>15</v>
          </cell>
          <cell r="F9237">
            <v>45964</v>
          </cell>
          <cell r="G9237" t="str">
            <v>（中核中原-温江北林医养综合体项目）四川省成都市温江区万春大道第三人民医院东</v>
          </cell>
          <cell r="H9237" t="str">
            <v>蔡杰</v>
          </cell>
          <cell r="I9237">
            <v>18875129329</v>
          </cell>
        </row>
        <row r="9238">
          <cell r="A9238" t="str">
            <v>德胜</v>
          </cell>
          <cell r="B9238" t="str">
            <v>螺纹钢</v>
          </cell>
          <cell r="C9238" t="str">
            <v>HRB400E Φ18 12m</v>
          </cell>
          <cell r="D9238" t="str">
            <v>吨</v>
          </cell>
          <cell r="E9238">
            <v>6</v>
          </cell>
          <cell r="F9238">
            <v>45964</v>
          </cell>
          <cell r="G9238" t="str">
            <v>(武汉电气化局成达万高铁强电项目-渠县)四川省达州市渠县渠北镇雷家湾渠县北站旁</v>
          </cell>
          <cell r="H9238" t="str">
            <v>刘频</v>
          </cell>
          <cell r="I9238">
            <v>18779627939</v>
          </cell>
        </row>
        <row r="9239">
          <cell r="A9239" t="str">
            <v>德胜</v>
          </cell>
          <cell r="B9239" t="str">
            <v>螺纹钢</v>
          </cell>
          <cell r="C9239" t="str">
            <v>HRB400E Φ20 12m</v>
          </cell>
          <cell r="D9239" t="str">
            <v>吨</v>
          </cell>
          <cell r="E9239">
            <v>15</v>
          </cell>
          <cell r="F9239">
            <v>45964</v>
          </cell>
          <cell r="G9239" t="str">
            <v>(武汉电气化局成达万高铁强电项目-渠县)四川省达州市渠县渠北镇雷家湾渠县北站旁</v>
          </cell>
          <cell r="H9239" t="str">
            <v>刘频</v>
          </cell>
          <cell r="I9239">
            <v>18779627939</v>
          </cell>
        </row>
        <row r="9240">
          <cell r="A9240" t="str">
            <v>德胜</v>
          </cell>
          <cell r="B9240" t="str">
            <v>螺纹钢</v>
          </cell>
          <cell r="C9240" t="str">
            <v>HRB400E Φ25 12m</v>
          </cell>
          <cell r="D9240" t="str">
            <v>吨</v>
          </cell>
          <cell r="E9240">
            <v>15</v>
          </cell>
          <cell r="F9240">
            <v>45964</v>
          </cell>
          <cell r="G9240" t="str">
            <v>(武汉电气化局成达万高铁强电项目-渠县)四川省达州市渠县渠北镇雷家湾渠县北站旁</v>
          </cell>
          <cell r="H9240" t="str">
            <v>刘频</v>
          </cell>
          <cell r="I9240">
            <v>18779627939</v>
          </cell>
        </row>
        <row r="9241">
          <cell r="A9241" t="str">
            <v>德胜</v>
          </cell>
          <cell r="B9241" t="str">
            <v>螺纹钢</v>
          </cell>
          <cell r="C9241" t="str">
            <v>HRB400E Φ12 9m</v>
          </cell>
          <cell r="D9241" t="str">
            <v>吨</v>
          </cell>
          <cell r="E9241">
            <v>10</v>
          </cell>
          <cell r="F9241">
            <v>45964</v>
          </cell>
          <cell r="G9241" t="str">
            <v>(宜宾兴港三江新区长江工业园保障性租赁住房建设项目-土建)四川省宜宾市翠屏区永善路南段宜宾市三江新区长江工业园区</v>
          </cell>
          <cell r="H9241" t="str">
            <v>赵元虎</v>
          </cell>
          <cell r="I9241">
            <v>13684167136</v>
          </cell>
        </row>
        <row r="9242">
          <cell r="A9242" t="str">
            <v>德胜</v>
          </cell>
          <cell r="B9242" t="str">
            <v>螺纹钢</v>
          </cell>
          <cell r="C9242" t="str">
            <v>HRB400E Φ14 9m</v>
          </cell>
          <cell r="D9242" t="str">
            <v>吨</v>
          </cell>
          <cell r="E9242">
            <v>60</v>
          </cell>
          <cell r="F9242">
            <v>45964</v>
          </cell>
          <cell r="G9242" t="str">
            <v>(宜宾兴港三江新区长江工业园保障性租赁住房建设项目-土建)四川省宜宾市翠屏区永善路南段宜宾市三江新区长江工业园区</v>
          </cell>
          <cell r="H9242" t="str">
            <v>赵元虎</v>
          </cell>
          <cell r="I9242">
            <v>13684167136</v>
          </cell>
        </row>
        <row r="9243">
          <cell r="A9243" t="str">
            <v>德胜</v>
          </cell>
          <cell r="B9243" t="str">
            <v>螺纹钢</v>
          </cell>
          <cell r="C9243" t="str">
            <v>HRB400E Φ20 9m</v>
          </cell>
          <cell r="D9243" t="str">
            <v>吨</v>
          </cell>
          <cell r="E9243">
            <v>10</v>
          </cell>
          <cell r="F9243">
            <v>45964</v>
          </cell>
          <cell r="G9243" t="str">
            <v>(宜宾兴港三江新区长江工业园保障性租赁住房建设项目-土建)四川省宜宾市翠屏区永善路南段宜宾市三江新区长江工业园区</v>
          </cell>
          <cell r="H9243" t="str">
            <v>赵元虎</v>
          </cell>
          <cell r="I9243">
            <v>13684167136</v>
          </cell>
        </row>
        <row r="9244">
          <cell r="A9244" t="str">
            <v>德胜</v>
          </cell>
          <cell r="B9244" t="str">
            <v>螺纹钢</v>
          </cell>
          <cell r="C9244" t="str">
            <v>HRB400E Φ22 9m</v>
          </cell>
          <cell r="D9244" t="str">
            <v>吨</v>
          </cell>
          <cell r="E9244">
            <v>15</v>
          </cell>
          <cell r="F9244">
            <v>45964</v>
          </cell>
          <cell r="G9244" t="str">
            <v>(宜宾兴港三江新区长江工业园保障性租赁住房建设项目-土建)四川省宜宾市翠屏区永善路南段宜宾市三江新区长江工业园区</v>
          </cell>
          <cell r="H9244" t="str">
            <v>赵元虎</v>
          </cell>
          <cell r="I9244">
            <v>13684167136</v>
          </cell>
        </row>
        <row r="9245">
          <cell r="A9245" t="str">
            <v>德胜</v>
          </cell>
          <cell r="B9245" t="str">
            <v>螺纹钢</v>
          </cell>
          <cell r="C9245" t="str">
            <v>HRB400E Φ25 9m</v>
          </cell>
          <cell r="D9245" t="str">
            <v>吨</v>
          </cell>
          <cell r="E9245">
            <v>10</v>
          </cell>
          <cell r="F9245">
            <v>45964</v>
          </cell>
          <cell r="G9245" t="str">
            <v>(宜宾兴港三江新区长江工业园保障性租赁住房建设项目-土建)四川省宜宾市翠屏区永善路南段宜宾市三江新区长江工业园区</v>
          </cell>
          <cell r="H9245" t="str">
            <v>赵元虎</v>
          </cell>
          <cell r="I9245">
            <v>13684167136</v>
          </cell>
        </row>
        <row r="9246">
          <cell r="A9246" t="str">
            <v>德胜</v>
          </cell>
          <cell r="B9246" t="str">
            <v>螺纹钢</v>
          </cell>
          <cell r="C9246" t="str">
            <v>HRB400EΦ14*9m</v>
          </cell>
          <cell r="D9246" t="str">
            <v>吨</v>
          </cell>
          <cell r="E9246">
            <v>17</v>
          </cell>
          <cell r="F9246">
            <v>45964</v>
          </cell>
          <cell r="G9246" t="str">
            <v>（中铁一局-大渡河项目）乐山市峨边县沙坪镇中铁一局钢筋加工厂（污水处理厂）</v>
          </cell>
          <cell r="H9246" t="str">
            <v>吕春春</v>
          </cell>
          <cell r="I9246" t="str">
            <v>18329268222</v>
          </cell>
        </row>
        <row r="9247">
          <cell r="A9247" t="str">
            <v>德胜</v>
          </cell>
          <cell r="B9247" t="str">
            <v>螺纹钢</v>
          </cell>
          <cell r="C9247" t="str">
            <v>HRB400EΦ16*9m</v>
          </cell>
          <cell r="D9247" t="str">
            <v>吨</v>
          </cell>
          <cell r="E9247">
            <v>35</v>
          </cell>
          <cell r="F9247">
            <v>45964</v>
          </cell>
          <cell r="G9247" t="str">
            <v>（中铁一局-大渡河项目）乐山市峨边县沙坪镇中铁一局钢筋加工厂（污水处理厂）</v>
          </cell>
          <cell r="H9247" t="str">
            <v>吕春春</v>
          </cell>
          <cell r="I9247" t="str">
            <v>18329268222</v>
          </cell>
        </row>
        <row r="9248">
          <cell r="A9248" t="str">
            <v>德胜</v>
          </cell>
          <cell r="B9248" t="str">
            <v>螺纹钢</v>
          </cell>
          <cell r="C9248" t="str">
            <v>HRB400EΦ25*9m</v>
          </cell>
          <cell r="D9248" t="str">
            <v>吨</v>
          </cell>
          <cell r="E9248">
            <v>18</v>
          </cell>
          <cell r="F9248">
            <v>45964</v>
          </cell>
          <cell r="G9248" t="str">
            <v>（中铁一局-大渡河项目）乐山市峨边县沙坪镇中铁一局钢筋加工厂（污水处理厂）</v>
          </cell>
          <cell r="H9248" t="str">
            <v>吕春春</v>
          </cell>
          <cell r="I9248" t="str">
            <v>18329268222</v>
          </cell>
        </row>
        <row r="9249">
          <cell r="A9249" t="str">
            <v>德胜</v>
          </cell>
          <cell r="B9249" t="str">
            <v>螺纹钢</v>
          </cell>
          <cell r="C9249" t="str">
            <v>HRB500E Φ14</v>
          </cell>
          <cell r="D9249" t="str">
            <v>吨</v>
          </cell>
          <cell r="E9249">
            <v>5</v>
          </cell>
          <cell r="F9249">
            <v>45964</v>
          </cell>
          <cell r="G9249" t="str">
            <v>(五冶建设空港兴城怡心街道83亩项目)成都市双流区怡心街道高峰社区一组剑和路一段空港兴城怡心街道83亩项目中国五冶项目部</v>
          </cell>
          <cell r="H9249" t="str">
            <v>王刚</v>
          </cell>
          <cell r="I9249">
            <v>15881190525</v>
          </cell>
        </row>
        <row r="9250">
          <cell r="A9250" t="str">
            <v>德胜</v>
          </cell>
          <cell r="B9250" t="str">
            <v>螺纹钢</v>
          </cell>
          <cell r="C9250" t="str">
            <v>HRB500E Φ16</v>
          </cell>
          <cell r="D9250" t="str">
            <v>吨</v>
          </cell>
          <cell r="E9250">
            <v>5</v>
          </cell>
          <cell r="F9250">
            <v>45964</v>
          </cell>
          <cell r="G9250" t="str">
            <v>(五冶建设空港兴城怡心街道83亩项目)成都市双流区怡心街道高峰社区一组剑和路一段空港兴城怡心街道83亩项目中国五冶项目部</v>
          </cell>
          <cell r="H9250" t="str">
            <v>王刚</v>
          </cell>
          <cell r="I9250">
            <v>15881190525</v>
          </cell>
        </row>
        <row r="9251">
          <cell r="A9251" t="str">
            <v>德胜</v>
          </cell>
          <cell r="B9251" t="str">
            <v>螺纹钢</v>
          </cell>
          <cell r="C9251" t="str">
            <v>HRB500E Φ18</v>
          </cell>
          <cell r="D9251" t="str">
            <v>吨</v>
          </cell>
          <cell r="E9251">
            <v>5</v>
          </cell>
          <cell r="F9251">
            <v>45964</v>
          </cell>
          <cell r="G9251" t="str">
            <v>(五冶建设空港兴城怡心街道83亩项目)成都市双流区怡心街道高峰社区一组剑和路一段空港兴城怡心街道83亩项目中国五冶项目部</v>
          </cell>
          <cell r="H9251" t="str">
            <v>王刚</v>
          </cell>
          <cell r="I9251">
            <v>15881190525</v>
          </cell>
        </row>
        <row r="9252">
          <cell r="A9252" t="str">
            <v>德胜</v>
          </cell>
          <cell r="B9252" t="str">
            <v>螺纹钢</v>
          </cell>
          <cell r="C9252" t="str">
            <v>HRB500E Φ20</v>
          </cell>
          <cell r="D9252" t="str">
            <v>吨</v>
          </cell>
          <cell r="E9252">
            <v>10</v>
          </cell>
          <cell r="F9252">
            <v>45964</v>
          </cell>
          <cell r="G9252" t="str">
            <v>(五冶建设空港兴城怡心街道83亩项目)成都市双流区怡心街道高峰社区一组剑和路一段空港兴城怡心街道83亩项目中国五冶项目部</v>
          </cell>
          <cell r="H9252" t="str">
            <v>王刚</v>
          </cell>
          <cell r="I9252">
            <v>15881190525</v>
          </cell>
        </row>
        <row r="9253">
          <cell r="A9253" t="str">
            <v>德胜</v>
          </cell>
          <cell r="B9253" t="str">
            <v>螺纹钢</v>
          </cell>
          <cell r="C9253" t="str">
            <v>HRB500E Φ22</v>
          </cell>
          <cell r="D9253" t="str">
            <v>吨</v>
          </cell>
          <cell r="E9253">
            <v>10</v>
          </cell>
          <cell r="F9253">
            <v>45964</v>
          </cell>
          <cell r="G9253" t="str">
            <v>(五冶建设空港兴城怡心街道83亩项目)成都市双流区怡心街道高峰社区一组剑和路一段空港兴城怡心街道83亩项目中国五冶项目部</v>
          </cell>
          <cell r="H9253" t="str">
            <v>王刚</v>
          </cell>
          <cell r="I9253">
            <v>15881190525</v>
          </cell>
        </row>
        <row r="9254">
          <cell r="A9254" t="str">
            <v>德胜</v>
          </cell>
          <cell r="B9254" t="str">
            <v>螺纹钢</v>
          </cell>
          <cell r="C9254" t="str">
            <v>HRB500E Φ25</v>
          </cell>
          <cell r="D9254" t="str">
            <v>吨</v>
          </cell>
          <cell r="E9254">
            <v>35</v>
          </cell>
          <cell r="F9254">
            <v>45964</v>
          </cell>
          <cell r="G9254" t="str">
            <v>(五冶建设空港兴城怡心街道83亩项目)成都市双流区怡心街道高峰社区一组剑和路一段空港兴城怡心街道83亩项目中国五冶项目部</v>
          </cell>
          <cell r="H9254" t="str">
            <v>王刚</v>
          </cell>
          <cell r="I9254">
            <v>15881190525</v>
          </cell>
        </row>
        <row r="9255">
          <cell r="A9255" t="str">
            <v>润耀</v>
          </cell>
          <cell r="B9255" t="str">
            <v>螺纹钢</v>
          </cell>
          <cell r="C9255" t="str">
            <v>HRB500EФ20*9m</v>
          </cell>
          <cell r="D9255" t="str">
            <v>吨</v>
          </cell>
          <cell r="E9255">
            <v>10</v>
          </cell>
          <cell r="F9255">
            <v>45964</v>
          </cell>
          <cell r="G9255" t="str">
            <v>（中核中原-温江北林医养综合体项目）四川省成都市温江区万春大道第三人民医院东</v>
          </cell>
          <cell r="H9255" t="str">
            <v>蔡杰</v>
          </cell>
          <cell r="I9255">
            <v>18875129329</v>
          </cell>
        </row>
        <row r="9256">
          <cell r="A9256" t="str">
            <v>润耀</v>
          </cell>
          <cell r="B9256" t="str">
            <v>螺纹钢</v>
          </cell>
          <cell r="C9256" t="str">
            <v>HRB500EФ20*12m</v>
          </cell>
          <cell r="D9256" t="str">
            <v>吨</v>
          </cell>
          <cell r="E9256">
            <v>10</v>
          </cell>
          <cell r="F9256">
            <v>45964</v>
          </cell>
          <cell r="G9256" t="str">
            <v>（中核中原-温江北林医养综合体项目）四川省成都市温江区万春大道第三人民医院东</v>
          </cell>
          <cell r="H9256" t="str">
            <v>蔡杰</v>
          </cell>
          <cell r="I9256">
            <v>18875129329</v>
          </cell>
        </row>
        <row r="9257">
          <cell r="A9257" t="str">
            <v>润耀</v>
          </cell>
          <cell r="B9257" t="str">
            <v>螺纹钢</v>
          </cell>
          <cell r="C9257" t="str">
            <v>HRB500EФ22*9m</v>
          </cell>
          <cell r="D9257" t="str">
            <v>吨</v>
          </cell>
          <cell r="E9257">
            <v>15</v>
          </cell>
          <cell r="F9257">
            <v>45964</v>
          </cell>
          <cell r="G9257" t="str">
            <v>（中核中原-温江北林医养综合体项目）四川省成都市温江区万春大道第三人民医院东</v>
          </cell>
          <cell r="H9257" t="str">
            <v>蔡杰</v>
          </cell>
          <cell r="I9257">
            <v>18875129329</v>
          </cell>
        </row>
        <row r="9258">
          <cell r="A9258" t="str">
            <v>润耀</v>
          </cell>
          <cell r="B9258" t="str">
            <v>盘螺</v>
          </cell>
          <cell r="C9258" t="str">
            <v>HRB400EФ12</v>
          </cell>
          <cell r="D9258" t="str">
            <v>吨</v>
          </cell>
          <cell r="E9258">
            <v>35</v>
          </cell>
          <cell r="F9258">
            <v>45964</v>
          </cell>
          <cell r="G9258" t="str">
            <v>（中铁广州局-资乐高速5标）四川省乐山市井研县希望大道116号2号梁场</v>
          </cell>
          <cell r="H9258" t="str">
            <v>廖俊杰</v>
          </cell>
          <cell r="I9258">
            <v>15775100965</v>
          </cell>
        </row>
        <row r="9259">
          <cell r="A9259" t="str">
            <v>陕钢</v>
          </cell>
          <cell r="B9259" t="str">
            <v>盘螺</v>
          </cell>
          <cell r="C9259" t="str">
            <v>HRB400EФ10</v>
          </cell>
          <cell r="D9259" t="str">
            <v>吨</v>
          </cell>
          <cell r="E9259">
            <v>70</v>
          </cell>
          <cell r="F9259">
            <v>45964</v>
          </cell>
          <cell r="G9259" t="str">
            <v>（中铁五局-成渝扩容3标）四川省资阳市雁江区伍隍镇铺子村雁江区X138</v>
          </cell>
          <cell r="H9259" t="str">
            <v>王健</v>
          </cell>
          <cell r="I9259">
            <v>17726168395</v>
          </cell>
        </row>
        <row r="9260">
          <cell r="A9260" t="str">
            <v>陕钢</v>
          </cell>
          <cell r="B9260" t="str">
            <v>高线</v>
          </cell>
          <cell r="C9260" t="str">
            <v>HPB300Ф8</v>
          </cell>
          <cell r="D9260" t="str">
            <v>吨</v>
          </cell>
          <cell r="E9260">
            <v>35</v>
          </cell>
          <cell r="F9260">
            <v>45964</v>
          </cell>
          <cell r="G9260" t="str">
            <v>（中铁五局-成渝扩容3标）四川省资阳市雁江区伍隍镇铺子村雁江区X138</v>
          </cell>
          <cell r="H9260" t="str">
            <v>王健</v>
          </cell>
          <cell r="I9260">
            <v>17726168395</v>
          </cell>
        </row>
        <row r="9261">
          <cell r="A9261" t="str">
            <v>达钢</v>
          </cell>
          <cell r="B9261" t="str">
            <v>盘螺</v>
          </cell>
          <cell r="C9261" t="str">
            <v>HRB400E Φ8</v>
          </cell>
          <cell r="D9261" t="str">
            <v>吨</v>
          </cell>
          <cell r="E9261">
            <v>35</v>
          </cell>
          <cell r="F9261">
            <v>45964</v>
          </cell>
          <cell r="G9261" t="str">
            <v>（华西简阳西城嘉苑）四川省成都市简阳市简城街道高屋村</v>
          </cell>
          <cell r="H9261" t="str">
            <v>张瀚镭</v>
          </cell>
          <cell r="I9261">
            <v>15884666220</v>
          </cell>
        </row>
        <row r="9262">
          <cell r="A9262" t="str">
            <v>达钢</v>
          </cell>
          <cell r="B9262" t="str">
            <v>盘螺</v>
          </cell>
          <cell r="C9262" t="str">
            <v>HRB400E Φ10</v>
          </cell>
          <cell r="D9262" t="str">
            <v>吨</v>
          </cell>
          <cell r="E9262">
            <v>35</v>
          </cell>
          <cell r="F9262">
            <v>45964</v>
          </cell>
          <cell r="G9262" t="str">
            <v>(武汉电气化局成达万高铁强电项目-渠县)四川省达州市渠县渠北镇雷家湾渠县北站旁</v>
          </cell>
          <cell r="H9262" t="str">
            <v>刘频</v>
          </cell>
          <cell r="I9262">
            <v>18779627939</v>
          </cell>
        </row>
        <row r="9263">
          <cell r="A9263" t="str">
            <v>达钢</v>
          </cell>
          <cell r="B9263" t="str">
            <v>盘螺</v>
          </cell>
          <cell r="C9263" t="str">
            <v>HRB400E Φ6</v>
          </cell>
          <cell r="D9263" t="str">
            <v>吨</v>
          </cell>
          <cell r="E9263">
            <v>6</v>
          </cell>
          <cell r="F9263">
            <v>45964</v>
          </cell>
          <cell r="G9263" t="str">
            <v>（商投建工达州中医药科技园-1工区）达州市通川区达州中医药职业学院犀牛大道北段</v>
          </cell>
          <cell r="H9263" t="str">
            <v>程黄刚</v>
          </cell>
          <cell r="I9263">
            <v>15108211617</v>
          </cell>
        </row>
        <row r="9264">
          <cell r="A9264" t="str">
            <v>达钢</v>
          </cell>
          <cell r="B9264" t="str">
            <v>盘螺</v>
          </cell>
          <cell r="C9264" t="str">
            <v>HRB400E Φ8</v>
          </cell>
          <cell r="D9264" t="str">
            <v>吨</v>
          </cell>
          <cell r="E9264">
            <v>21</v>
          </cell>
          <cell r="F9264">
            <v>45964</v>
          </cell>
          <cell r="G9264" t="str">
            <v>（商投建工达州中医药科技园-1工区）达州市通川区达州中医药职业学院犀牛大道北段</v>
          </cell>
          <cell r="H9264" t="str">
            <v>程黄刚</v>
          </cell>
          <cell r="I9264">
            <v>15108211617</v>
          </cell>
        </row>
        <row r="9265">
          <cell r="A9265" t="str">
            <v>达钢</v>
          </cell>
          <cell r="B9265" t="str">
            <v>盘螺</v>
          </cell>
          <cell r="C9265" t="str">
            <v>HRB400E Φ10</v>
          </cell>
          <cell r="D9265" t="str">
            <v>吨</v>
          </cell>
          <cell r="E9265">
            <v>9</v>
          </cell>
          <cell r="F9265">
            <v>45964</v>
          </cell>
          <cell r="G9265" t="str">
            <v>（商投建工达州中医药科技园-1工区）达州市通川区达州中医药职业学院犀牛大道北段</v>
          </cell>
          <cell r="H9265" t="str">
            <v>程黄刚</v>
          </cell>
          <cell r="I9265">
            <v>15108211617</v>
          </cell>
        </row>
        <row r="9266">
          <cell r="A9266" t="str">
            <v>达钢</v>
          </cell>
          <cell r="B9266" t="str">
            <v>螺纹钢</v>
          </cell>
          <cell r="C9266" t="str">
            <v>HRB400E Φ16 9m</v>
          </cell>
          <cell r="D9266" t="str">
            <v>吨</v>
          </cell>
          <cell r="E9266">
            <v>6</v>
          </cell>
          <cell r="F9266">
            <v>45964</v>
          </cell>
          <cell r="G9266" t="str">
            <v>（商投建工达州中医药科技园-1工区）达州市通川区达州中医药职业学院犀牛大道北段</v>
          </cell>
          <cell r="H9266" t="str">
            <v>程黄刚</v>
          </cell>
          <cell r="I9266">
            <v>15108211617</v>
          </cell>
        </row>
        <row r="9267">
          <cell r="A9267" t="str">
            <v>达钢</v>
          </cell>
          <cell r="B9267" t="str">
            <v>螺纹钢</v>
          </cell>
          <cell r="C9267" t="str">
            <v>HRB500E Φ22</v>
          </cell>
          <cell r="D9267" t="str">
            <v>吨</v>
          </cell>
          <cell r="E9267">
            <v>18</v>
          </cell>
          <cell r="F9267">
            <v>45964</v>
          </cell>
          <cell r="G9267" t="str">
            <v>（商投建工达州中医药科技园-1工区）达州市通川区达州中医药职业学院犀牛大道北段</v>
          </cell>
          <cell r="H9267" t="str">
            <v>程黄刚</v>
          </cell>
          <cell r="I9267">
            <v>15108211617</v>
          </cell>
        </row>
        <row r="9268">
          <cell r="A9268" t="str">
            <v>泸钢</v>
          </cell>
          <cell r="B9268" t="str">
            <v>盘螺</v>
          </cell>
          <cell r="C9268" t="str">
            <v>HRB400E Φ6</v>
          </cell>
          <cell r="D9268" t="str">
            <v>吨</v>
          </cell>
          <cell r="E9268">
            <v>6</v>
          </cell>
          <cell r="F9268">
            <v>45964</v>
          </cell>
          <cell r="G9268" t="str">
            <v>(宜宾兴港三江新区长江工业园保障性租赁住房建设项目-土建)四川省宜宾市翠屏区永善路南段宜宾市三江新区长江工业园区</v>
          </cell>
          <cell r="H9268" t="str">
            <v>赵元虎</v>
          </cell>
          <cell r="I9268">
            <v>13684167136</v>
          </cell>
        </row>
        <row r="9269">
          <cell r="A9269" t="str">
            <v>泸钢</v>
          </cell>
          <cell r="B9269" t="str">
            <v>盘螺</v>
          </cell>
          <cell r="C9269" t="str">
            <v>HRB400E Φ10</v>
          </cell>
          <cell r="D9269" t="str">
            <v>吨</v>
          </cell>
          <cell r="E9269">
            <v>29</v>
          </cell>
          <cell r="F9269">
            <v>45964</v>
          </cell>
          <cell r="G9269" t="str">
            <v>(宜宾兴港三江新区长江工业园保障性租赁住房建设项目-土建)四川省宜宾市翠屏区永善路南段宜宾市三江新区长江工业园区</v>
          </cell>
          <cell r="H9269" t="str">
            <v>赵元虎</v>
          </cell>
          <cell r="I9269">
            <v>13684167136</v>
          </cell>
        </row>
        <row r="9270">
          <cell r="A9270" t="str">
            <v>泸钢</v>
          </cell>
          <cell r="B9270" t="str">
            <v>盘螺</v>
          </cell>
          <cell r="C9270" t="str">
            <v>HRB400E Φ12</v>
          </cell>
          <cell r="D9270" t="str">
            <v>吨</v>
          </cell>
          <cell r="E9270">
            <v>70</v>
          </cell>
          <cell r="F9270">
            <v>45964</v>
          </cell>
          <cell r="G9270" t="str">
            <v>（自永1标八局二分公司钢筋棚）四川省自贡市大安区牛佛镇</v>
          </cell>
          <cell r="H9270" t="str">
            <v>刘鑫</v>
          </cell>
          <cell r="I9270">
            <v>18382259456</v>
          </cell>
        </row>
        <row r="9271">
          <cell r="A9271" t="str">
            <v>泸钢</v>
          </cell>
          <cell r="B9271" t="str">
            <v>盘螺</v>
          </cell>
          <cell r="C9271" t="str">
            <v>HRB400E Φ12</v>
          </cell>
          <cell r="D9271" t="str">
            <v>吨</v>
          </cell>
          <cell r="E9271">
            <v>35</v>
          </cell>
          <cell r="F9271">
            <v>45964</v>
          </cell>
          <cell r="G9271" t="str">
            <v>（自永2标九局西南分公司钢筋棚）四川省自贡市骑龙镇大湾村</v>
          </cell>
          <cell r="H9271" t="str">
            <v>高彦彬</v>
          </cell>
          <cell r="I9271">
            <v>13835906370</v>
          </cell>
        </row>
        <row r="9272">
          <cell r="A9272" t="str">
            <v>泸钢</v>
          </cell>
          <cell r="B9272" t="str">
            <v>盘圆</v>
          </cell>
          <cell r="C9272" t="str">
            <v>HPB300Φ10mm</v>
          </cell>
          <cell r="D9272" t="str">
            <v>吨</v>
          </cell>
          <cell r="E9272">
            <v>35</v>
          </cell>
          <cell r="F9272">
            <v>45964</v>
          </cell>
          <cell r="G9272" t="str">
            <v>（成峨2标）眉山市多悦镇林梗村1#钢筋场</v>
          </cell>
          <cell r="H9272" t="str">
            <v>李川</v>
          </cell>
          <cell r="I9272" t="str">
            <v>18228570021</v>
          </cell>
        </row>
        <row r="9273">
          <cell r="A9273" t="str">
            <v>泸钢</v>
          </cell>
          <cell r="B9273" t="str">
            <v>盘螺</v>
          </cell>
          <cell r="C9273" t="str">
            <v>HRB400E Φ8</v>
          </cell>
          <cell r="D9273" t="str">
            <v>吨</v>
          </cell>
          <cell r="E9273">
            <v>22</v>
          </cell>
          <cell r="F9273">
            <v>45964</v>
          </cell>
          <cell r="G9273" t="str">
            <v>（商投建工达州中医药科技园-4工区-9号楼）达州市通川区达州中医药职业学院犀牛大道北段</v>
          </cell>
          <cell r="H9273" t="str">
            <v>张扬</v>
          </cell>
          <cell r="I9273">
            <v>18381904567</v>
          </cell>
        </row>
        <row r="9274">
          <cell r="A9274" t="str">
            <v>泸钢</v>
          </cell>
          <cell r="B9274" t="str">
            <v>螺纹钢</v>
          </cell>
          <cell r="C9274" t="str">
            <v>HRB500E Φ14</v>
          </cell>
          <cell r="D9274" t="str">
            <v>吨</v>
          </cell>
          <cell r="E9274">
            <v>3</v>
          </cell>
          <cell r="F9274">
            <v>45964</v>
          </cell>
          <cell r="G9274" t="str">
            <v>（商投建工达州中医药科技园-4工区-9号楼）达州市通川区达州中医药职业学院犀牛大道北段</v>
          </cell>
          <cell r="H9274" t="str">
            <v>张扬</v>
          </cell>
          <cell r="I9274">
            <v>18381904567</v>
          </cell>
        </row>
        <row r="9275">
          <cell r="A9275" t="str">
            <v>泸钢</v>
          </cell>
          <cell r="B9275" t="str">
            <v>螺纹钢</v>
          </cell>
          <cell r="C9275" t="str">
            <v>HRB500E Φ18</v>
          </cell>
          <cell r="D9275" t="str">
            <v>吨</v>
          </cell>
          <cell r="E9275">
            <v>8</v>
          </cell>
          <cell r="F9275">
            <v>45964</v>
          </cell>
          <cell r="G9275" t="str">
            <v>（商投建工达州中医药科技园-4工区-9号楼）达州市通川区达州中医药职业学院犀牛大道北段</v>
          </cell>
          <cell r="H9275" t="str">
            <v>张扬</v>
          </cell>
          <cell r="I9275">
            <v>18381904567</v>
          </cell>
        </row>
        <row r="9276">
          <cell r="A9276" t="str">
            <v>泸钢</v>
          </cell>
          <cell r="B9276" t="str">
            <v>螺纹钢</v>
          </cell>
          <cell r="C9276" t="str">
            <v>HRB500E Φ25</v>
          </cell>
          <cell r="D9276" t="str">
            <v>吨</v>
          </cell>
          <cell r="E9276">
            <v>2</v>
          </cell>
          <cell r="F9276">
            <v>45964</v>
          </cell>
          <cell r="G9276" t="str">
            <v>（商投建工达州中医药科技园-4工区-9号楼）达州市通川区达州中医药职业学院犀牛大道北段</v>
          </cell>
          <cell r="H9276" t="str">
            <v>张扬</v>
          </cell>
          <cell r="I9276">
            <v>18381904567</v>
          </cell>
        </row>
        <row r="9277">
          <cell r="A9277" t="str">
            <v>泸钢</v>
          </cell>
          <cell r="B9277" t="str">
            <v>盘螺</v>
          </cell>
          <cell r="C9277" t="str">
            <v>HRB400E Φ8</v>
          </cell>
          <cell r="D9277" t="str">
            <v>吨</v>
          </cell>
          <cell r="E9277">
            <v>14</v>
          </cell>
          <cell r="F9277">
            <v>45964</v>
          </cell>
          <cell r="G9277" t="str">
            <v>（商投建工达州中医药科技园-4工区-10号楼）达州市通川区达州中医药职业学院犀牛大道北段</v>
          </cell>
          <cell r="H9277" t="str">
            <v>张扬</v>
          </cell>
          <cell r="I9277">
            <v>18381904567</v>
          </cell>
        </row>
        <row r="9278">
          <cell r="A9278" t="str">
            <v>泸钢</v>
          </cell>
          <cell r="B9278" t="str">
            <v>螺纹钢</v>
          </cell>
          <cell r="C9278" t="str">
            <v>HRB400E Φ12 9m</v>
          </cell>
          <cell r="D9278" t="str">
            <v>吨</v>
          </cell>
          <cell r="E9278">
            <v>21</v>
          </cell>
          <cell r="F9278">
            <v>45964</v>
          </cell>
          <cell r="G9278" t="str">
            <v>（商投建工达州中医药科技园-4工区-10号楼）达州市通川区达州中医药职业学院犀牛大道北段</v>
          </cell>
          <cell r="H9278" t="str">
            <v>张扬</v>
          </cell>
          <cell r="I9278">
            <v>18381904567</v>
          </cell>
        </row>
        <row r="9279">
          <cell r="A9279" t="str">
            <v>泸钢</v>
          </cell>
          <cell r="B9279" t="str">
            <v>螺纹钢</v>
          </cell>
          <cell r="C9279" t="str">
            <v>HRB500E Φ16</v>
          </cell>
          <cell r="D9279" t="str">
            <v>吨</v>
          </cell>
          <cell r="E9279">
            <v>6</v>
          </cell>
          <cell r="F9279">
            <v>45964</v>
          </cell>
          <cell r="G9279" t="str">
            <v>（商投建工达州中医药科技园-1工区）达州市通川区达州中医药职业学院犀牛大道北段</v>
          </cell>
          <cell r="H9279" t="str">
            <v>程黄刚</v>
          </cell>
          <cell r="I9279">
            <v>15108211617</v>
          </cell>
        </row>
        <row r="9280">
          <cell r="A9280" t="str">
            <v>泸钢</v>
          </cell>
          <cell r="B9280" t="str">
            <v>螺纹钢</v>
          </cell>
          <cell r="C9280" t="str">
            <v>HRB500E Φ18</v>
          </cell>
          <cell r="D9280" t="str">
            <v>吨</v>
          </cell>
          <cell r="E9280">
            <v>6</v>
          </cell>
          <cell r="F9280">
            <v>45964</v>
          </cell>
          <cell r="G9280" t="str">
            <v>（商投建工达州中医药科技园-1工区）达州市通川区达州中医药职业学院犀牛大道北段</v>
          </cell>
          <cell r="H9280" t="str">
            <v>程黄刚</v>
          </cell>
          <cell r="I9280">
            <v>15108211617</v>
          </cell>
        </row>
        <row r="9281">
          <cell r="A9281" t="str">
            <v>泸钢</v>
          </cell>
          <cell r="B9281" t="str">
            <v>螺纹钢</v>
          </cell>
          <cell r="C9281" t="str">
            <v>HRB500E Φ20</v>
          </cell>
          <cell r="D9281" t="str">
            <v>吨</v>
          </cell>
          <cell r="E9281">
            <v>12</v>
          </cell>
          <cell r="F9281">
            <v>45964</v>
          </cell>
          <cell r="G9281" t="str">
            <v>（商投建工达州中医药科技园-1工区）达州市通川区达州中医药职业学院犀牛大道北段</v>
          </cell>
          <cell r="H9281" t="str">
            <v>程黄刚</v>
          </cell>
          <cell r="I9281">
            <v>15108211617</v>
          </cell>
        </row>
        <row r="9282">
          <cell r="A9282" t="str">
            <v>泸钢</v>
          </cell>
          <cell r="B9282" t="str">
            <v>螺纹钢</v>
          </cell>
          <cell r="C9282" t="str">
            <v>HRB500E Φ25</v>
          </cell>
          <cell r="D9282" t="str">
            <v>吨</v>
          </cell>
          <cell r="E9282">
            <v>11</v>
          </cell>
          <cell r="F9282">
            <v>45964</v>
          </cell>
          <cell r="G9282" t="str">
            <v>（商投建工达州中医药科技园-1工区）达州市通川区达州中医药职业学院犀牛大道北段</v>
          </cell>
          <cell r="H9282" t="str">
            <v>程黄刚</v>
          </cell>
          <cell r="I9282">
            <v>15108211617</v>
          </cell>
        </row>
        <row r="9283">
          <cell r="A9283" t="str">
            <v>德胜</v>
          </cell>
          <cell r="B9283" t="str">
            <v>螺纹钢</v>
          </cell>
          <cell r="C9283" t="str">
            <v>HRB400EФ12，9m</v>
          </cell>
          <cell r="D9283" t="str">
            <v>吨</v>
          </cell>
          <cell r="E9283">
            <v>20</v>
          </cell>
          <cell r="F9283">
            <v>45965</v>
          </cell>
          <cell r="G9283" t="str">
            <v>（五局新津tod项目）成都市新津区旭辉天府未来城南(华金路南)</v>
          </cell>
          <cell r="H9283" t="str">
            <v>李霜</v>
          </cell>
          <cell r="I9283">
            <v>18785086540</v>
          </cell>
        </row>
        <row r="9284">
          <cell r="A9284" t="str">
            <v>德胜</v>
          </cell>
          <cell r="B9284" t="str">
            <v>螺纹钢</v>
          </cell>
          <cell r="C9284" t="str">
            <v>HRB400EФ14，9m</v>
          </cell>
          <cell r="D9284" t="str">
            <v>吨</v>
          </cell>
          <cell r="E9284">
            <v>5</v>
          </cell>
          <cell r="F9284">
            <v>45965</v>
          </cell>
          <cell r="G9284" t="str">
            <v>（五局新津tod项目）成都市新津区旭辉天府未来城南(华金路南)</v>
          </cell>
          <cell r="H9284" t="str">
            <v>李霜</v>
          </cell>
          <cell r="I9284">
            <v>18785086540</v>
          </cell>
        </row>
        <row r="9285">
          <cell r="A9285" t="str">
            <v>德胜</v>
          </cell>
          <cell r="B9285" t="str">
            <v>螺纹钢</v>
          </cell>
          <cell r="C9285" t="str">
            <v>HRB400EФ16，9m</v>
          </cell>
          <cell r="D9285" t="str">
            <v>吨</v>
          </cell>
          <cell r="E9285">
            <v>2.5</v>
          </cell>
          <cell r="F9285">
            <v>45965</v>
          </cell>
          <cell r="G9285" t="str">
            <v>（五局新津tod项目）成都市新津区旭辉天府未来城南(华金路南)</v>
          </cell>
          <cell r="H9285" t="str">
            <v>李霜</v>
          </cell>
          <cell r="I9285">
            <v>18785086540</v>
          </cell>
        </row>
        <row r="9286">
          <cell r="A9286" t="str">
            <v>德胜</v>
          </cell>
          <cell r="B9286" t="str">
            <v>螺纹钢</v>
          </cell>
          <cell r="C9286" t="str">
            <v>HRB400EФ18，9m</v>
          </cell>
          <cell r="D9286" t="str">
            <v>吨</v>
          </cell>
          <cell r="E9286">
            <v>2.5</v>
          </cell>
          <cell r="F9286">
            <v>45965</v>
          </cell>
          <cell r="G9286" t="str">
            <v>（五局新津tod项目）成都市新津区旭辉天府未来城南(华金路南)</v>
          </cell>
          <cell r="H9286" t="str">
            <v>李霜</v>
          </cell>
          <cell r="I9286">
            <v>18785086540</v>
          </cell>
        </row>
        <row r="9287">
          <cell r="A9287" t="str">
            <v>德胜</v>
          </cell>
          <cell r="B9287" t="str">
            <v>螺纹钢</v>
          </cell>
          <cell r="C9287" t="str">
            <v>HRB400EФ20，9m</v>
          </cell>
          <cell r="D9287" t="str">
            <v>吨</v>
          </cell>
          <cell r="E9287">
            <v>2.5</v>
          </cell>
          <cell r="F9287">
            <v>45965</v>
          </cell>
          <cell r="G9287" t="str">
            <v>（五局新津tod项目）成都市新津区旭辉天府未来城南(华金路南)</v>
          </cell>
          <cell r="H9287" t="str">
            <v>李霜</v>
          </cell>
          <cell r="I9287">
            <v>18785086540</v>
          </cell>
        </row>
        <row r="9288">
          <cell r="A9288" t="str">
            <v>德胜</v>
          </cell>
          <cell r="B9288" t="str">
            <v>螺纹钢</v>
          </cell>
          <cell r="C9288" t="str">
            <v>HRB400EФ22，9m</v>
          </cell>
          <cell r="D9288" t="str">
            <v>吨</v>
          </cell>
          <cell r="E9288">
            <v>2.5</v>
          </cell>
          <cell r="F9288">
            <v>45965</v>
          </cell>
          <cell r="G9288" t="str">
            <v>（五局新津tod项目）成都市新津区旭辉天府未来城南(华金路南)</v>
          </cell>
          <cell r="H9288" t="str">
            <v>李霜</v>
          </cell>
          <cell r="I9288">
            <v>18785086540</v>
          </cell>
        </row>
        <row r="9289">
          <cell r="A9289" t="str">
            <v>德胜</v>
          </cell>
          <cell r="B9289" t="str">
            <v>螺纹钢</v>
          </cell>
          <cell r="C9289" t="str">
            <v>HRB400E Φ14 9m</v>
          </cell>
          <cell r="D9289" t="str">
            <v>吨</v>
          </cell>
          <cell r="E9289">
            <v>7</v>
          </cell>
          <cell r="F9289">
            <v>45965</v>
          </cell>
          <cell r="G9289" t="str">
            <v>（五冶集团天府(成都)建设有限公司雅安市(汉源)生活垃圾焚烧发电项目）</v>
          </cell>
          <cell r="H9289" t="str">
            <v>杨盛凯</v>
          </cell>
          <cell r="I9289">
            <v>13458661241</v>
          </cell>
        </row>
        <row r="9290">
          <cell r="A9290" t="str">
            <v>德胜</v>
          </cell>
          <cell r="B9290" t="str">
            <v>螺纹钢</v>
          </cell>
          <cell r="C9290" t="str">
            <v>HRB400E Φ16 9m</v>
          </cell>
          <cell r="D9290" t="str">
            <v>吨</v>
          </cell>
          <cell r="E9290">
            <v>13</v>
          </cell>
          <cell r="F9290">
            <v>45965</v>
          </cell>
          <cell r="G9290" t="str">
            <v>（五冶集团天府(成都)建设有限公司雅安市(汉源)生活垃圾焚烧发电项目）</v>
          </cell>
          <cell r="H9290" t="str">
            <v>杨盛凯</v>
          </cell>
          <cell r="I9290">
            <v>13458661241</v>
          </cell>
        </row>
        <row r="9291">
          <cell r="A9291" t="str">
            <v>德胜</v>
          </cell>
          <cell r="B9291" t="str">
            <v>螺纹钢</v>
          </cell>
          <cell r="C9291" t="str">
            <v>HRB400E Φ18 9m</v>
          </cell>
          <cell r="D9291" t="str">
            <v>吨</v>
          </cell>
          <cell r="E9291">
            <v>12.5</v>
          </cell>
          <cell r="F9291">
            <v>45965</v>
          </cell>
          <cell r="G9291" t="str">
            <v>（五冶集团天府(成都)建设有限公司雅安市(汉源)生活垃圾焚烧发电项目）</v>
          </cell>
          <cell r="H9291" t="str">
            <v>杨盛凯</v>
          </cell>
          <cell r="I9291">
            <v>13458661241</v>
          </cell>
        </row>
        <row r="9292">
          <cell r="A9292" t="str">
            <v>德胜</v>
          </cell>
          <cell r="B9292" t="str">
            <v>螺纹钢</v>
          </cell>
          <cell r="C9292" t="str">
            <v>HRB400E Φ20 9m</v>
          </cell>
          <cell r="D9292" t="str">
            <v>吨</v>
          </cell>
          <cell r="E9292">
            <v>13</v>
          </cell>
          <cell r="F9292">
            <v>45965</v>
          </cell>
          <cell r="G9292" t="str">
            <v>（五冶集团天府(成都)建设有限公司雅安市(汉源)生活垃圾焚烧发电项目）</v>
          </cell>
          <cell r="H9292" t="str">
            <v>杨盛凯</v>
          </cell>
          <cell r="I9292">
            <v>13458661241</v>
          </cell>
        </row>
        <row r="9293">
          <cell r="A9293" t="str">
            <v>德胜</v>
          </cell>
          <cell r="B9293" t="str">
            <v>螺纹钢</v>
          </cell>
          <cell r="C9293" t="str">
            <v>HRB400E Φ22 9m</v>
          </cell>
          <cell r="D9293" t="str">
            <v>吨</v>
          </cell>
          <cell r="E9293">
            <v>14</v>
          </cell>
          <cell r="F9293">
            <v>45965</v>
          </cell>
          <cell r="G9293" t="str">
            <v>（五冶集团天府(成都)建设有限公司雅安市(汉源)生活垃圾焚烧发电项目）</v>
          </cell>
          <cell r="H9293" t="str">
            <v>杨盛凯</v>
          </cell>
          <cell r="I9293">
            <v>13458661241</v>
          </cell>
        </row>
        <row r="9294">
          <cell r="A9294" t="str">
            <v>德胜</v>
          </cell>
          <cell r="B9294" t="str">
            <v>螺纹钢</v>
          </cell>
          <cell r="C9294" t="str">
            <v>HRB400E Φ25 9m</v>
          </cell>
          <cell r="D9294" t="str">
            <v>吨</v>
          </cell>
          <cell r="E9294">
            <v>12</v>
          </cell>
          <cell r="F9294">
            <v>45965</v>
          </cell>
          <cell r="G9294" t="str">
            <v>（五冶集团天府(成都)建设有限公司雅安市(汉源)生活垃圾焚烧发电项目）</v>
          </cell>
          <cell r="H9294" t="str">
            <v>杨盛凯</v>
          </cell>
          <cell r="I9294">
            <v>13458661241</v>
          </cell>
        </row>
        <row r="9295">
          <cell r="A9295" t="str">
            <v>德胜</v>
          </cell>
          <cell r="B9295" t="str">
            <v>螺纹钢</v>
          </cell>
          <cell r="C9295" t="str">
            <v>HRB400E Φ12 9m</v>
          </cell>
          <cell r="D9295" t="str">
            <v>吨</v>
          </cell>
          <cell r="E9295">
            <v>16</v>
          </cell>
          <cell r="F9295">
            <v>45965</v>
          </cell>
          <cell r="G9295" t="str">
            <v>(五冶建设空港兴城怡心街道83亩项目)成都市双流区怡心街道高峰社区一组剑和路一段空港兴城怡心街道83亩项目中国五冶项目部</v>
          </cell>
          <cell r="H9295" t="str">
            <v>王刚</v>
          </cell>
          <cell r="I9295">
            <v>15881190525</v>
          </cell>
        </row>
        <row r="9296">
          <cell r="A9296" t="str">
            <v>德胜</v>
          </cell>
          <cell r="B9296" t="str">
            <v>螺纹钢</v>
          </cell>
          <cell r="C9296" t="str">
            <v>HRB400E Φ14 9m</v>
          </cell>
          <cell r="D9296" t="str">
            <v>吨</v>
          </cell>
          <cell r="E9296">
            <v>20</v>
          </cell>
          <cell r="F9296">
            <v>45965</v>
          </cell>
          <cell r="G9296" t="str">
            <v>(五冶建设空港兴城怡心街道83亩项目)成都市双流区怡心街道高峰社区一组剑和路一段空港兴城怡心街道83亩项目中国五冶项目部</v>
          </cell>
          <cell r="H9296" t="str">
            <v>王刚</v>
          </cell>
          <cell r="I9296">
            <v>15881190525</v>
          </cell>
        </row>
        <row r="9297">
          <cell r="A9297" t="str">
            <v>德胜</v>
          </cell>
          <cell r="B9297" t="str">
            <v>螺纹钢</v>
          </cell>
          <cell r="C9297" t="str">
            <v>HRB400E Φ16 9m</v>
          </cell>
          <cell r="D9297" t="str">
            <v>吨</v>
          </cell>
          <cell r="E9297">
            <v>12</v>
          </cell>
          <cell r="F9297">
            <v>45965</v>
          </cell>
          <cell r="G9297" t="str">
            <v>(五冶建设空港兴城怡心街道83亩项目)成都市双流区怡心街道高峰社区一组剑和路一段空港兴城怡心街道83亩项目中国五冶项目部</v>
          </cell>
          <cell r="H9297" t="str">
            <v>王刚</v>
          </cell>
          <cell r="I9297">
            <v>15881190525</v>
          </cell>
        </row>
        <row r="9298">
          <cell r="A9298" t="str">
            <v>德胜</v>
          </cell>
          <cell r="B9298" t="str">
            <v>螺纹钢</v>
          </cell>
          <cell r="C9298" t="str">
            <v>HRB400E Φ18 9m</v>
          </cell>
          <cell r="D9298" t="str">
            <v>吨</v>
          </cell>
          <cell r="E9298">
            <v>6</v>
          </cell>
          <cell r="F9298">
            <v>45965</v>
          </cell>
          <cell r="G9298" t="str">
            <v>(五冶建设空港兴城怡心街道83亩项目)成都市双流区怡心街道高峰社区一组剑和路一段空港兴城怡心街道83亩项目中国五冶项目部</v>
          </cell>
          <cell r="H9298" t="str">
            <v>王刚</v>
          </cell>
          <cell r="I9298">
            <v>15881190525</v>
          </cell>
        </row>
        <row r="9299">
          <cell r="A9299" t="str">
            <v>德胜</v>
          </cell>
          <cell r="B9299" t="str">
            <v>螺纹钢</v>
          </cell>
          <cell r="C9299" t="str">
            <v>HRB400E Φ22 9m</v>
          </cell>
          <cell r="D9299" t="str">
            <v>吨</v>
          </cell>
          <cell r="E9299">
            <v>6</v>
          </cell>
          <cell r="F9299">
            <v>45965</v>
          </cell>
          <cell r="G9299" t="str">
            <v>(五冶建设空港兴城怡心街道83亩项目)成都市双流区怡心街道高峰社区一组剑和路一段空港兴城怡心街道83亩项目中国五冶项目部</v>
          </cell>
          <cell r="H9299" t="str">
            <v>王刚</v>
          </cell>
          <cell r="I9299">
            <v>15881190525</v>
          </cell>
        </row>
        <row r="9300">
          <cell r="A9300" t="str">
            <v>德胜</v>
          </cell>
          <cell r="B9300" t="str">
            <v>螺纹钢</v>
          </cell>
          <cell r="C9300" t="str">
            <v>HRB400E Φ25 9m</v>
          </cell>
          <cell r="D9300" t="str">
            <v>吨</v>
          </cell>
          <cell r="E9300">
            <v>10</v>
          </cell>
          <cell r="F9300">
            <v>45965</v>
          </cell>
          <cell r="G9300" t="str">
            <v>(五冶建设空港兴城怡心街道83亩项目)成都市双流区怡心街道高峰社区一组剑和路一段空港兴城怡心街道83亩项目中国五冶项目部</v>
          </cell>
          <cell r="H9300" t="str">
            <v>王刚</v>
          </cell>
          <cell r="I9300">
            <v>15881190525</v>
          </cell>
        </row>
        <row r="9301">
          <cell r="A9301" t="str">
            <v>德胜恒嘉</v>
          </cell>
          <cell r="B9301" t="str">
            <v>螺纹钢</v>
          </cell>
          <cell r="C9301" t="str">
            <v>HRB400EФ28，12m</v>
          </cell>
          <cell r="D9301" t="str">
            <v>吨</v>
          </cell>
          <cell r="E9301">
            <v>35</v>
          </cell>
          <cell r="F9301">
            <v>45965</v>
          </cell>
          <cell r="G9301" t="str">
            <v>（中铁广州局-资乐高速5标）四川省乐山市井研县希望大道116号</v>
          </cell>
          <cell r="H9301" t="str">
            <v>廖俊杰</v>
          </cell>
          <cell r="I9301">
            <v>15775100965</v>
          </cell>
        </row>
        <row r="9302">
          <cell r="A9302" t="str">
            <v>德胜恒嘉</v>
          </cell>
          <cell r="B9302" t="str">
            <v>螺纹钢</v>
          </cell>
          <cell r="C9302" t="str">
            <v>HRB400EФ20，12m</v>
          </cell>
          <cell r="D9302" t="str">
            <v>吨</v>
          </cell>
          <cell r="E9302">
            <v>35</v>
          </cell>
          <cell r="F9302">
            <v>45965</v>
          </cell>
          <cell r="G9302" t="str">
            <v>（中铁广州局-资乐高速5标）四川省乐山市井研县希望大道116号</v>
          </cell>
          <cell r="H9302" t="str">
            <v>廖俊杰</v>
          </cell>
          <cell r="I9302">
            <v>15775100965</v>
          </cell>
        </row>
        <row r="9303">
          <cell r="A9303" t="str">
            <v>德胜恒嘉</v>
          </cell>
          <cell r="B9303" t="str">
            <v>螺纹钢</v>
          </cell>
          <cell r="C9303" t="str">
            <v>HRB400EФ16，12m</v>
          </cell>
          <cell r="D9303" t="str">
            <v>吨</v>
          </cell>
          <cell r="E9303">
            <v>35</v>
          </cell>
          <cell r="F9303">
            <v>45965</v>
          </cell>
          <cell r="G9303" t="str">
            <v>（中铁广州局-资乐高速5标）四川省乐山市井研县希望大道116号</v>
          </cell>
          <cell r="H9303" t="str">
            <v>廖俊杰</v>
          </cell>
          <cell r="I9303">
            <v>15775100965</v>
          </cell>
        </row>
        <row r="9304">
          <cell r="A9304" t="str">
            <v>德胜恒嘉</v>
          </cell>
          <cell r="B9304" t="str">
            <v>螺纹钢</v>
          </cell>
          <cell r="C9304" t="str">
            <v>HRB400EФ12，12m</v>
          </cell>
          <cell r="D9304" t="str">
            <v>吨</v>
          </cell>
          <cell r="E9304">
            <v>35</v>
          </cell>
          <cell r="F9304">
            <v>45965</v>
          </cell>
          <cell r="G9304" t="str">
            <v>（中铁广州局-资乐高速5标）四川省乐山市井研县希望大道116号</v>
          </cell>
          <cell r="H9304" t="str">
            <v>廖俊杰</v>
          </cell>
          <cell r="I9304">
            <v>15775100965</v>
          </cell>
        </row>
        <row r="9305">
          <cell r="A9305" t="str">
            <v>德胜恒嘉</v>
          </cell>
          <cell r="B9305" t="str">
            <v>螺纹钢</v>
          </cell>
          <cell r="C9305" t="str">
            <v>HRB400EФ12*12m</v>
          </cell>
          <cell r="D9305" t="str">
            <v>吨</v>
          </cell>
          <cell r="E9305">
            <v>70</v>
          </cell>
          <cell r="F9305">
            <v>45965</v>
          </cell>
          <cell r="G9305" t="str">
            <v>（中铁六局呼和公司康新高速TJ4-2标）四川省甘孜藏族自治州康定市新都桥镇东俄罗三村中建八局搅拌站旁</v>
          </cell>
          <cell r="H9305" t="str">
            <v>许文刚</v>
          </cell>
          <cell r="I9305">
            <v>15848808186</v>
          </cell>
        </row>
        <row r="9306">
          <cell r="A9306" t="str">
            <v>德胜恒嘉</v>
          </cell>
          <cell r="B9306" t="str">
            <v>螺纹钢</v>
          </cell>
          <cell r="C9306" t="str">
            <v>HRB400E Φ22×12米</v>
          </cell>
          <cell r="D9306" t="str">
            <v>吨</v>
          </cell>
          <cell r="E9306">
            <v>65</v>
          </cell>
          <cell r="F9306">
            <v>45965</v>
          </cell>
          <cell r="G9306" t="str">
            <v>（自永1标八局二分公司钢筋棚）四川省自贡市大安区牛佛镇</v>
          </cell>
          <cell r="H9306" t="str">
            <v>刘鑫</v>
          </cell>
          <cell r="I9306">
            <v>18382259456</v>
          </cell>
        </row>
        <row r="9307">
          <cell r="A9307" t="str">
            <v>德胜恒嘉</v>
          </cell>
          <cell r="B9307" t="str">
            <v>螺纹钢</v>
          </cell>
          <cell r="C9307" t="str">
            <v>HRB400E Φ12×9米</v>
          </cell>
          <cell r="D9307" t="str">
            <v>吨</v>
          </cell>
          <cell r="E9307">
            <v>35</v>
          </cell>
          <cell r="F9307">
            <v>45965</v>
          </cell>
          <cell r="G9307" t="str">
            <v>（自永1标八局二分公司钢筋棚）四川省自贡市大安区牛佛镇</v>
          </cell>
          <cell r="H9307" t="str">
            <v>刘鑫</v>
          </cell>
          <cell r="I9307">
            <v>18382259456</v>
          </cell>
        </row>
        <row r="9308">
          <cell r="A9308" t="str">
            <v>德胜恒嘉</v>
          </cell>
          <cell r="B9308" t="str">
            <v>螺纹钢</v>
          </cell>
          <cell r="C9308" t="str">
            <v>HRB400E Φ28×9米</v>
          </cell>
          <cell r="D9308" t="str">
            <v>吨</v>
          </cell>
          <cell r="E9308">
            <v>35</v>
          </cell>
          <cell r="F9308">
            <v>45965</v>
          </cell>
          <cell r="G9308" t="str">
            <v>（自永2标九局西南分公司钢筋棚）四川省自贡市骑龙镇大湾村</v>
          </cell>
          <cell r="H9308" t="str">
            <v>高彦彬</v>
          </cell>
          <cell r="I9308">
            <v>13835906370</v>
          </cell>
        </row>
        <row r="9309">
          <cell r="A9309" t="str">
            <v>德胜恒嘉</v>
          </cell>
          <cell r="B9309" t="str">
            <v>螺纹钢</v>
          </cell>
          <cell r="C9309" t="str">
            <v>HRB500E Φ28×9米</v>
          </cell>
          <cell r="D9309" t="str">
            <v>吨</v>
          </cell>
          <cell r="E9309">
            <v>35</v>
          </cell>
          <cell r="F9309">
            <v>45965</v>
          </cell>
          <cell r="G9309" t="str">
            <v>自永4标一局四公司（四川省内江市隆昌市兰家花房子自永4标一局四公司钢筋棚）</v>
          </cell>
          <cell r="H9309" t="str">
            <v>郝优</v>
          </cell>
          <cell r="I9309">
            <v>13891371707</v>
          </cell>
        </row>
        <row r="9310">
          <cell r="A9310" t="str">
            <v>德胜恒嘉</v>
          </cell>
          <cell r="B9310" t="str">
            <v>螺纹钢</v>
          </cell>
          <cell r="C9310" t="str">
            <v>HRB400E Φ12×9米</v>
          </cell>
          <cell r="D9310" t="str">
            <v>吨</v>
          </cell>
          <cell r="E9310">
            <v>35</v>
          </cell>
          <cell r="F9310">
            <v>45965</v>
          </cell>
          <cell r="G9310" t="str">
            <v>（自永高速-自永3标六局交通分公司）四川省内江市隆昌市圣灯镇中心学校</v>
          </cell>
          <cell r="H9310" t="str">
            <v>李宏权</v>
          </cell>
          <cell r="I9310">
            <v>19212995868</v>
          </cell>
        </row>
        <row r="9311">
          <cell r="A9311" t="str">
            <v>德胜恒嘉</v>
          </cell>
          <cell r="B9311" t="str">
            <v>螺纹钢</v>
          </cell>
          <cell r="C9311" t="str">
            <v>HRB400E Φ25×12米</v>
          </cell>
          <cell r="D9311" t="str">
            <v>吨</v>
          </cell>
          <cell r="E9311">
            <v>70</v>
          </cell>
          <cell r="F9311">
            <v>45965</v>
          </cell>
          <cell r="G9311" t="str">
            <v>（自永高速-自永3标六局交通分公司）四川省内江市隆昌市圣灯镇中心学校</v>
          </cell>
          <cell r="H9311" t="str">
            <v>李宏权</v>
          </cell>
          <cell r="I9311">
            <v>19212995868</v>
          </cell>
        </row>
        <row r="9312">
          <cell r="A9312" t="str">
            <v>德胜恒嘉</v>
          </cell>
          <cell r="B9312" t="str">
            <v>螺纹钢</v>
          </cell>
          <cell r="C9312" t="str">
            <v>HRB400EФ14，9m</v>
          </cell>
          <cell r="D9312" t="str">
            <v>吨</v>
          </cell>
          <cell r="E9312">
            <v>40</v>
          </cell>
          <cell r="F9312">
            <v>45965</v>
          </cell>
          <cell r="G9312" t="str">
            <v>（北京工程局乐山机场项目）乐山市五通桥区冠英镇</v>
          </cell>
          <cell r="H9312" t="str">
            <v>王治</v>
          </cell>
          <cell r="I9312">
            <v>18811564698</v>
          </cell>
        </row>
        <row r="9313">
          <cell r="A9313" t="str">
            <v>德胜恒嘉</v>
          </cell>
          <cell r="B9313" t="str">
            <v>螺纹钢</v>
          </cell>
          <cell r="C9313" t="str">
            <v>HRB400EФ18，9m</v>
          </cell>
          <cell r="D9313" t="str">
            <v>吨</v>
          </cell>
          <cell r="E9313">
            <v>18</v>
          </cell>
          <cell r="F9313">
            <v>45965</v>
          </cell>
          <cell r="G9313" t="str">
            <v>（北京工程局乐山机场项目）乐山市五通桥区冠英镇</v>
          </cell>
          <cell r="H9313" t="str">
            <v>王治</v>
          </cell>
          <cell r="I9313">
            <v>18811564698</v>
          </cell>
        </row>
        <row r="9314">
          <cell r="A9314" t="str">
            <v>德胜恒嘉</v>
          </cell>
          <cell r="B9314" t="str">
            <v>螺纹钢</v>
          </cell>
          <cell r="C9314" t="str">
            <v>HRB400EФ12，9m</v>
          </cell>
          <cell r="D9314" t="str">
            <v>吨</v>
          </cell>
          <cell r="E9314">
            <v>8</v>
          </cell>
          <cell r="F9314">
            <v>45965</v>
          </cell>
          <cell r="G9314" t="str">
            <v>（北京工程局乐山机场项目）乐山市五通桥区冠英镇</v>
          </cell>
          <cell r="H9314" t="str">
            <v>王治</v>
          </cell>
          <cell r="I9314">
            <v>18811564698</v>
          </cell>
        </row>
        <row r="9315">
          <cell r="A9315" t="str">
            <v>德胜恒嘉</v>
          </cell>
          <cell r="B9315" t="str">
            <v>螺纹钢</v>
          </cell>
          <cell r="C9315" t="str">
            <v>HRB400EФ20，9m</v>
          </cell>
          <cell r="D9315" t="str">
            <v>吨</v>
          </cell>
          <cell r="E9315">
            <v>6</v>
          </cell>
          <cell r="F9315">
            <v>45965</v>
          </cell>
          <cell r="G9315" t="str">
            <v>（北京工程局乐山机场项目）乐山市五通桥区冠英镇</v>
          </cell>
          <cell r="H9315" t="str">
            <v>王治</v>
          </cell>
          <cell r="I9315">
            <v>18811564698</v>
          </cell>
        </row>
        <row r="9316">
          <cell r="A9316" t="str">
            <v>泸钢</v>
          </cell>
          <cell r="B9316" t="str">
            <v>盘螺</v>
          </cell>
          <cell r="C9316" t="str">
            <v>HRB400E Φ6</v>
          </cell>
          <cell r="D9316" t="str">
            <v>吨</v>
          </cell>
          <cell r="E9316">
            <v>6</v>
          </cell>
          <cell r="F9316">
            <v>45965</v>
          </cell>
          <cell r="G9316" t="str">
            <v>(五冶建设空港兴城怡心街道83亩项目)成都市双流区怡心街道高峰社区一组剑和路一段空港兴城怡心街道83亩项目中国五冶项目部</v>
          </cell>
          <cell r="H9316" t="str">
            <v>王刚</v>
          </cell>
          <cell r="I9316">
            <v>15881190525</v>
          </cell>
        </row>
        <row r="9317">
          <cell r="A9317" t="str">
            <v>泸钢</v>
          </cell>
          <cell r="B9317" t="str">
            <v>盘螺</v>
          </cell>
          <cell r="C9317" t="str">
            <v>HRB400E Φ8</v>
          </cell>
          <cell r="D9317" t="str">
            <v>吨</v>
          </cell>
          <cell r="E9317">
            <v>14</v>
          </cell>
          <cell r="F9317">
            <v>45965</v>
          </cell>
          <cell r="G9317" t="str">
            <v>(五冶建设空港兴城怡心街道83亩项目)成都市双流区怡心街道高峰社区一组剑和路一段空港兴城怡心街道83亩项目中国五冶项目部</v>
          </cell>
          <cell r="H9317" t="str">
            <v>王刚</v>
          </cell>
          <cell r="I9317">
            <v>15881190525</v>
          </cell>
        </row>
        <row r="9318">
          <cell r="A9318" t="str">
            <v>泸钢</v>
          </cell>
          <cell r="B9318" t="str">
            <v>盘螺</v>
          </cell>
          <cell r="C9318" t="str">
            <v>HRB400E Φ10</v>
          </cell>
          <cell r="D9318" t="str">
            <v>吨</v>
          </cell>
          <cell r="E9318">
            <v>14</v>
          </cell>
          <cell r="F9318">
            <v>45965</v>
          </cell>
          <cell r="G9318" t="str">
            <v>(五冶建设空港兴城怡心街道83亩项目)成都市双流区怡心街道高峰社区一组剑和路一段空港兴城怡心街道83亩项目中国五冶项目部</v>
          </cell>
          <cell r="H9318" t="str">
            <v>王刚</v>
          </cell>
          <cell r="I9318">
            <v>15881190525</v>
          </cell>
        </row>
        <row r="9319">
          <cell r="A9319" t="str">
            <v>泸钢</v>
          </cell>
          <cell r="B9319" t="str">
            <v>盘螺</v>
          </cell>
          <cell r="C9319" t="str">
            <v>HRB400E Φ6</v>
          </cell>
          <cell r="D9319" t="str">
            <v>吨</v>
          </cell>
          <cell r="E9319">
            <v>2</v>
          </cell>
          <cell r="F9319">
            <v>45965</v>
          </cell>
          <cell r="G9319" t="str">
            <v>（五冶集团天府(成都)建设有限公司雅安市(汉源)生活垃圾焚烧发电项目）</v>
          </cell>
          <cell r="H9319" t="str">
            <v>杨盛凯</v>
          </cell>
          <cell r="I9319">
            <v>13458661241</v>
          </cell>
        </row>
        <row r="9320">
          <cell r="A9320" t="str">
            <v>泸钢</v>
          </cell>
          <cell r="B9320" t="str">
            <v>盘螺</v>
          </cell>
          <cell r="C9320" t="str">
            <v>HRB400E Φ8</v>
          </cell>
          <cell r="D9320" t="str">
            <v>吨</v>
          </cell>
          <cell r="E9320">
            <v>15</v>
          </cell>
          <cell r="F9320">
            <v>45965</v>
          </cell>
          <cell r="G9320" t="str">
            <v>（五冶集团天府(成都)建设有限公司雅安市(汉源)生活垃圾焚烧发电项目）</v>
          </cell>
          <cell r="H9320" t="str">
            <v>杨盛凯</v>
          </cell>
          <cell r="I9320">
            <v>13458661241</v>
          </cell>
        </row>
        <row r="9321">
          <cell r="A9321" t="str">
            <v>泸钢</v>
          </cell>
          <cell r="B9321" t="str">
            <v>盘螺</v>
          </cell>
          <cell r="C9321" t="str">
            <v>HRB400E Φ10</v>
          </cell>
          <cell r="D9321" t="str">
            <v>吨</v>
          </cell>
          <cell r="E9321">
            <v>10</v>
          </cell>
          <cell r="F9321">
            <v>45965</v>
          </cell>
          <cell r="G9321" t="str">
            <v>（五冶集团天府(成都)建设有限公司雅安市(汉源)生活垃圾焚烧发电项目）</v>
          </cell>
          <cell r="H9321" t="str">
            <v>杨盛凯</v>
          </cell>
          <cell r="I9321">
            <v>13458661241</v>
          </cell>
        </row>
        <row r="9322">
          <cell r="A9322" t="str">
            <v>泸钢</v>
          </cell>
          <cell r="B9322" t="str">
            <v>螺纹钢</v>
          </cell>
          <cell r="C9322" t="str">
            <v>HRB400E Φ12 9m</v>
          </cell>
          <cell r="D9322" t="str">
            <v>吨</v>
          </cell>
          <cell r="E9322">
            <v>5</v>
          </cell>
          <cell r="F9322">
            <v>45965</v>
          </cell>
          <cell r="G9322" t="str">
            <v>（五冶集团天府(成都)建设有限公司雅安市(汉源)生活垃圾焚烧发电项目）</v>
          </cell>
          <cell r="H9322" t="str">
            <v>杨盛凯</v>
          </cell>
          <cell r="I9322">
            <v>13458661241</v>
          </cell>
        </row>
        <row r="9323">
          <cell r="A9323" t="str">
            <v>泸钢</v>
          </cell>
          <cell r="B9323" t="str">
            <v>盘螺</v>
          </cell>
          <cell r="C9323" t="str">
            <v>HRB400E Φ6</v>
          </cell>
          <cell r="D9323" t="str">
            <v>吨</v>
          </cell>
          <cell r="E9323">
            <v>5</v>
          </cell>
          <cell r="F9323">
            <v>45965</v>
          </cell>
          <cell r="G9323" t="str">
            <v>(宜宾兴港三江新区长江工业园保障性租赁住房建设项目-土建)四川省宜宾市翠屏区永善路南段宜宾市三江新区长江工业园区</v>
          </cell>
          <cell r="H9323" t="str">
            <v>赵元虎</v>
          </cell>
          <cell r="I9323">
            <v>13684167136</v>
          </cell>
        </row>
        <row r="9324">
          <cell r="A9324" t="str">
            <v>泸钢</v>
          </cell>
          <cell r="B9324" t="str">
            <v>盘螺</v>
          </cell>
          <cell r="C9324" t="str">
            <v>HRB400E Φ8</v>
          </cell>
          <cell r="D9324" t="str">
            <v>吨</v>
          </cell>
          <cell r="E9324">
            <v>35</v>
          </cell>
          <cell r="F9324">
            <v>45965</v>
          </cell>
          <cell r="G9324" t="str">
            <v>(宜宾兴港三江新区长江工业园保障性租赁住房建设项目-土建)四川省宜宾市翠屏区永善路南段宜宾市三江新区长江工业园区</v>
          </cell>
          <cell r="H9324" t="str">
            <v>赵元虎</v>
          </cell>
          <cell r="I9324">
            <v>13684167136</v>
          </cell>
        </row>
        <row r="9325">
          <cell r="A9325" t="str">
            <v>泸钢</v>
          </cell>
          <cell r="B9325" t="str">
            <v>盘螺</v>
          </cell>
          <cell r="C9325" t="str">
            <v>HRB400E Φ10</v>
          </cell>
          <cell r="D9325" t="str">
            <v>吨</v>
          </cell>
          <cell r="E9325">
            <v>10</v>
          </cell>
          <cell r="F9325">
            <v>45965</v>
          </cell>
          <cell r="G9325" t="str">
            <v>(宜宾兴港三江新区长江工业园保障性租赁住房建设项目-土建)四川省宜宾市翠屏区永善路南段宜宾市三江新区长江工业园区</v>
          </cell>
          <cell r="H9325" t="str">
            <v>赵元虎</v>
          </cell>
          <cell r="I9325">
            <v>13684167136</v>
          </cell>
        </row>
        <row r="9326">
          <cell r="A9326" t="str">
            <v>泸钢</v>
          </cell>
          <cell r="B9326" t="str">
            <v>盘螺</v>
          </cell>
          <cell r="C9326" t="str">
            <v>HRB400E Φ12</v>
          </cell>
          <cell r="D9326" t="str">
            <v>吨</v>
          </cell>
          <cell r="E9326">
            <v>20</v>
          </cell>
          <cell r="F9326">
            <v>45965</v>
          </cell>
          <cell r="G9326" t="str">
            <v>(宜宾兴港三江新区长江工业园保障性租赁住房建设项目-土建)四川省宜宾市翠屏区永善路南段宜宾市三江新区长江工业园区</v>
          </cell>
          <cell r="H9326" t="str">
            <v>赵元虎</v>
          </cell>
          <cell r="I9326">
            <v>13684167136</v>
          </cell>
        </row>
        <row r="9327">
          <cell r="A9327" t="str">
            <v>达钢</v>
          </cell>
          <cell r="B9327" t="str">
            <v>盘螺</v>
          </cell>
          <cell r="C9327" t="str">
            <v>HRB400E Φ10</v>
          </cell>
          <cell r="D9327" t="str">
            <v>吨</v>
          </cell>
          <cell r="E9327">
            <v>5</v>
          </cell>
          <cell r="F9327">
            <v>45965</v>
          </cell>
          <cell r="G9327" t="str">
            <v>(武汉电气化局成达万高铁强电项目-重庆开州)四川省重庆市开州区岳溪镇中心幼儿园东南46米</v>
          </cell>
          <cell r="H9327" t="str">
            <v>杨开洪</v>
          </cell>
          <cell r="I9327">
            <v>18628900044</v>
          </cell>
        </row>
        <row r="9328">
          <cell r="A9328" t="str">
            <v>达钢</v>
          </cell>
          <cell r="B9328" t="str">
            <v>螺纹钢</v>
          </cell>
          <cell r="C9328" t="str">
            <v>HRB400E Φ14 9m</v>
          </cell>
          <cell r="D9328" t="str">
            <v>吨</v>
          </cell>
          <cell r="E9328">
            <v>5</v>
          </cell>
          <cell r="F9328">
            <v>45965</v>
          </cell>
          <cell r="G9328" t="str">
            <v>(武汉电气化局成达万高铁强电项目-重庆开州)四川省重庆市开州区岳溪镇中心幼儿园东南46米</v>
          </cell>
          <cell r="H9328" t="str">
            <v>杨开洪</v>
          </cell>
          <cell r="I9328">
            <v>18628900044</v>
          </cell>
        </row>
        <row r="9329">
          <cell r="A9329" t="str">
            <v>达钢</v>
          </cell>
          <cell r="B9329" t="str">
            <v>螺纹钢</v>
          </cell>
          <cell r="C9329" t="str">
            <v>HRB400E Φ18 9m</v>
          </cell>
          <cell r="D9329" t="str">
            <v>吨</v>
          </cell>
          <cell r="E9329">
            <v>20</v>
          </cell>
          <cell r="F9329">
            <v>45965</v>
          </cell>
          <cell r="G9329" t="str">
            <v>(武汉电气化局成达万高铁强电项目-重庆开州)四川省重庆市开州区岳溪镇中心幼儿园东南46米</v>
          </cell>
          <cell r="H9329" t="str">
            <v>杨开洪</v>
          </cell>
          <cell r="I9329">
            <v>18628900044</v>
          </cell>
        </row>
        <row r="9330">
          <cell r="A9330" t="str">
            <v>达钢</v>
          </cell>
          <cell r="B9330" t="str">
            <v>螺纹钢</v>
          </cell>
          <cell r="C9330" t="str">
            <v>HRB400E Φ22 9m</v>
          </cell>
          <cell r="D9330" t="str">
            <v>吨</v>
          </cell>
          <cell r="E9330">
            <v>2</v>
          </cell>
          <cell r="F9330">
            <v>45965</v>
          </cell>
          <cell r="G9330" t="str">
            <v>(武汉电气化局成达万高铁强电项目-重庆开州)四川省重庆市开州区岳溪镇中心幼儿园东南46米</v>
          </cell>
          <cell r="H9330" t="str">
            <v>杨开洪</v>
          </cell>
          <cell r="I9330">
            <v>18628900044</v>
          </cell>
        </row>
        <row r="9331">
          <cell r="A9331" t="str">
            <v>润耀</v>
          </cell>
          <cell r="B9331" t="str">
            <v>盘螺</v>
          </cell>
          <cell r="C9331" t="str">
            <v>HRB400EФ12</v>
          </cell>
          <cell r="D9331" t="str">
            <v>吨</v>
          </cell>
          <cell r="E9331">
            <v>70</v>
          </cell>
          <cell r="F9331">
            <v>45965</v>
          </cell>
          <cell r="G9331" t="str">
            <v>（中铁广州局-资乐高速5标）四川省乐山市井研县希望大道116号2号钢筋厂</v>
          </cell>
          <cell r="H9331" t="str">
            <v>廖俊杰</v>
          </cell>
          <cell r="I9331">
            <v>15775100965</v>
          </cell>
        </row>
        <row r="9332">
          <cell r="A9332" t="str">
            <v>润耀</v>
          </cell>
          <cell r="B9332" t="str">
            <v>盘螺</v>
          </cell>
          <cell r="C9332" t="str">
            <v>HRB400EФ10</v>
          </cell>
          <cell r="D9332" t="str">
            <v>吨</v>
          </cell>
          <cell r="E9332">
            <v>35</v>
          </cell>
          <cell r="F9332">
            <v>45965</v>
          </cell>
          <cell r="G9332" t="str">
            <v>（中铁六局呼和公司康新高速TJ4-2标）四川省甘孜藏族自治州康定市新都桥镇东俄罗三村中建八局搅拌站旁</v>
          </cell>
          <cell r="H9332" t="str">
            <v>许文刚</v>
          </cell>
          <cell r="I9332">
            <v>15848808186</v>
          </cell>
        </row>
        <row r="9333">
          <cell r="A9333" t="str">
            <v>德胜</v>
          </cell>
          <cell r="B9333" t="str">
            <v>螺纹钢</v>
          </cell>
          <cell r="C9333" t="str">
            <v>HRB400EФ25，12m</v>
          </cell>
          <cell r="D9333" t="str">
            <v>吨</v>
          </cell>
          <cell r="E9333">
            <v>35</v>
          </cell>
          <cell r="F9333">
            <v>45966</v>
          </cell>
          <cell r="G9333" t="str">
            <v>（中铁二局-成渝扩容4标）四川省成都市简阳市杨家镇桐子湾村二局钢筋场</v>
          </cell>
          <cell r="H9333" t="str">
            <v>陈钢</v>
          </cell>
          <cell r="I9333">
            <v>13018165813</v>
          </cell>
        </row>
        <row r="9334">
          <cell r="A9334" t="str">
            <v>德胜</v>
          </cell>
          <cell r="B9334" t="str">
            <v>螺纹钢</v>
          </cell>
          <cell r="C9334" t="str">
            <v>HRB400E Φ12 9m</v>
          </cell>
          <cell r="D9334" t="str">
            <v>吨</v>
          </cell>
          <cell r="E9334">
            <v>6</v>
          </cell>
          <cell r="F9334">
            <v>45966</v>
          </cell>
          <cell r="G9334" t="str">
            <v>（五冶集团天府(成都)建设有限公司雅安市(汉源)生活垃圾焚烧发电项目）</v>
          </cell>
          <cell r="H9334" t="str">
            <v>杨盛凯</v>
          </cell>
          <cell r="I9334">
            <v>13458661241</v>
          </cell>
        </row>
        <row r="9335">
          <cell r="A9335" t="str">
            <v>德胜</v>
          </cell>
          <cell r="B9335" t="str">
            <v>螺纹钢</v>
          </cell>
          <cell r="C9335" t="str">
            <v>HRB400E Φ18 9m</v>
          </cell>
          <cell r="D9335" t="str">
            <v>吨</v>
          </cell>
          <cell r="E9335">
            <v>25</v>
          </cell>
          <cell r="F9335">
            <v>45966</v>
          </cell>
          <cell r="G9335" t="str">
            <v>（五冶集团天府(成都)建设有限公司雅安市(汉源)生活垃圾焚烧发电项目）</v>
          </cell>
          <cell r="H9335" t="str">
            <v>杨盛凯</v>
          </cell>
          <cell r="I9335">
            <v>13458661241</v>
          </cell>
        </row>
        <row r="9336">
          <cell r="A9336" t="str">
            <v>德胜</v>
          </cell>
          <cell r="B9336" t="str">
            <v>螺纹钢</v>
          </cell>
          <cell r="C9336" t="str">
            <v>HRB400E Φ25 9m</v>
          </cell>
          <cell r="D9336" t="str">
            <v>吨</v>
          </cell>
          <cell r="E9336">
            <v>45</v>
          </cell>
          <cell r="F9336">
            <v>45966</v>
          </cell>
          <cell r="G9336" t="str">
            <v>（五冶集团天府(成都)建设有限公司雅安市(汉源)生活垃圾焚烧发电项目）</v>
          </cell>
          <cell r="H9336" t="str">
            <v>杨盛凯</v>
          </cell>
          <cell r="I9336">
            <v>13458661241</v>
          </cell>
        </row>
        <row r="9337">
          <cell r="A9337" t="str">
            <v>德胜</v>
          </cell>
          <cell r="B9337" t="str">
            <v>螺纹钢</v>
          </cell>
          <cell r="C9337" t="str">
            <v>HRB400E Φ12 9m</v>
          </cell>
          <cell r="D9337" t="str">
            <v>吨</v>
          </cell>
          <cell r="E9337">
            <v>10</v>
          </cell>
          <cell r="F9337">
            <v>45966</v>
          </cell>
          <cell r="G9337" t="str">
            <v>(宜宾兴港三江新区长江工业园保障性租赁住房建设项目-土建)四川省宜宾市翠屏区永善路南段宜宾市三江新区长江工业园区</v>
          </cell>
          <cell r="H9337" t="str">
            <v>赵元虎</v>
          </cell>
          <cell r="I9337">
            <v>13684167136</v>
          </cell>
        </row>
        <row r="9338">
          <cell r="A9338" t="str">
            <v>德胜</v>
          </cell>
          <cell r="B9338" t="str">
            <v>螺纹钢</v>
          </cell>
          <cell r="C9338" t="str">
            <v>HRB400E Φ14 9m</v>
          </cell>
          <cell r="D9338" t="str">
            <v>吨</v>
          </cell>
          <cell r="E9338">
            <v>15</v>
          </cell>
          <cell r="F9338">
            <v>45966</v>
          </cell>
          <cell r="G9338" t="str">
            <v>(宜宾兴港三江新区长江工业园保障性租赁住房建设项目-土建)四川省宜宾市翠屏区永善路南段宜宾市三江新区长江工业园区</v>
          </cell>
          <cell r="H9338" t="str">
            <v>赵元虎</v>
          </cell>
          <cell r="I9338">
            <v>13684167136</v>
          </cell>
        </row>
        <row r="9339">
          <cell r="A9339" t="str">
            <v>德胜</v>
          </cell>
          <cell r="B9339" t="str">
            <v>螺纹钢</v>
          </cell>
          <cell r="C9339" t="str">
            <v>HRB400E Φ16 9m</v>
          </cell>
          <cell r="D9339" t="str">
            <v>吨</v>
          </cell>
          <cell r="E9339">
            <v>5</v>
          </cell>
          <cell r="F9339">
            <v>45966</v>
          </cell>
          <cell r="G9339" t="str">
            <v>(宜宾兴港三江新区长江工业园保障性租赁住房建设项目-土建)四川省宜宾市翠屏区永善路南段宜宾市三江新区长江工业园区</v>
          </cell>
          <cell r="H9339" t="str">
            <v>赵元虎</v>
          </cell>
          <cell r="I9339">
            <v>13684167136</v>
          </cell>
        </row>
        <row r="9340">
          <cell r="A9340" t="str">
            <v>德胜</v>
          </cell>
          <cell r="B9340" t="str">
            <v>螺纹钢</v>
          </cell>
          <cell r="C9340" t="str">
            <v>HRB400E Φ18 9m</v>
          </cell>
          <cell r="D9340" t="str">
            <v>吨</v>
          </cell>
          <cell r="E9340">
            <v>5</v>
          </cell>
          <cell r="F9340">
            <v>45966</v>
          </cell>
          <cell r="G9340" t="str">
            <v>(宜宾兴港三江新区长江工业园保障性租赁住房建设项目-土建)四川省宜宾市翠屏区永善路南段宜宾市三江新区长江工业园区</v>
          </cell>
          <cell r="H9340" t="str">
            <v>赵元虎</v>
          </cell>
          <cell r="I9340">
            <v>13684167136</v>
          </cell>
        </row>
        <row r="9341">
          <cell r="A9341" t="str">
            <v>德胜</v>
          </cell>
          <cell r="B9341" t="str">
            <v>螺纹钢</v>
          </cell>
          <cell r="C9341" t="str">
            <v>HRB400E Φ20 9m</v>
          </cell>
          <cell r="D9341" t="str">
            <v>吨</v>
          </cell>
          <cell r="E9341">
            <v>10</v>
          </cell>
          <cell r="F9341">
            <v>45966</v>
          </cell>
          <cell r="G9341" t="str">
            <v>(宜宾兴港三江新区长江工业园保障性租赁住房建设项目-土建)四川省宜宾市翠屏区永善路南段宜宾市三江新区长江工业园区</v>
          </cell>
          <cell r="H9341" t="str">
            <v>赵元虎</v>
          </cell>
          <cell r="I9341">
            <v>13684167136</v>
          </cell>
        </row>
        <row r="9342">
          <cell r="A9342" t="str">
            <v>德胜</v>
          </cell>
          <cell r="B9342" t="str">
            <v>螺纹钢</v>
          </cell>
          <cell r="C9342" t="str">
            <v>HRB400E Φ22 9m</v>
          </cell>
          <cell r="D9342" t="str">
            <v>吨</v>
          </cell>
          <cell r="E9342">
            <v>15</v>
          </cell>
          <cell r="F9342">
            <v>45966</v>
          </cell>
          <cell r="G9342" t="str">
            <v>(宜宾兴港三江新区长江工业园保障性租赁住房建设项目-土建)四川省宜宾市翠屏区永善路南段宜宾市三江新区长江工业园区</v>
          </cell>
          <cell r="H9342" t="str">
            <v>赵元虎</v>
          </cell>
          <cell r="I9342">
            <v>13684167136</v>
          </cell>
        </row>
        <row r="9343">
          <cell r="A9343" t="str">
            <v>德胜</v>
          </cell>
          <cell r="B9343" t="str">
            <v>螺纹钢</v>
          </cell>
          <cell r="C9343" t="str">
            <v>HRB400E Φ25 9m</v>
          </cell>
          <cell r="D9343" t="str">
            <v>吨</v>
          </cell>
          <cell r="E9343">
            <v>10</v>
          </cell>
          <cell r="F9343">
            <v>45966</v>
          </cell>
          <cell r="G9343" t="str">
            <v>(宜宾兴港三江新区长江工业园保障性租赁住房建设项目-土建)四川省宜宾市翠屏区永善路南段宜宾市三江新区长江工业园区</v>
          </cell>
          <cell r="H9343" t="str">
            <v>赵元虎</v>
          </cell>
          <cell r="I9343">
            <v>13684167136</v>
          </cell>
        </row>
        <row r="9344">
          <cell r="A9344" t="str">
            <v>德胜</v>
          </cell>
          <cell r="B9344" t="str">
            <v>螺纹钢</v>
          </cell>
          <cell r="C9344" t="str">
            <v>HRB500EФ25*9m</v>
          </cell>
          <cell r="D9344" t="str">
            <v>吨</v>
          </cell>
          <cell r="E9344">
            <v>140</v>
          </cell>
          <cell r="F9344">
            <v>45966</v>
          </cell>
          <cell r="G9344" t="str">
            <v>（中核中原-温江北林医养综合体项目）四川省成都市温江区万春大道第三人民医院东</v>
          </cell>
          <cell r="H9344" t="str">
            <v>蔡杰</v>
          </cell>
          <cell r="I9344">
            <v>18875129329</v>
          </cell>
        </row>
        <row r="9345">
          <cell r="A9345" t="str">
            <v>德胜</v>
          </cell>
          <cell r="B9345" t="str">
            <v>螺纹钢</v>
          </cell>
          <cell r="C9345" t="str">
            <v>HRB500EФ25*12m</v>
          </cell>
          <cell r="D9345" t="str">
            <v>吨</v>
          </cell>
          <cell r="E9345">
            <v>70</v>
          </cell>
          <cell r="F9345">
            <v>45966</v>
          </cell>
          <cell r="G9345" t="str">
            <v>（中核中原-温江北林医养综合体项目）四川省成都市温江区万春大道第三人民医院东</v>
          </cell>
          <cell r="H9345" t="str">
            <v>蔡杰</v>
          </cell>
          <cell r="I9345">
            <v>18875129329</v>
          </cell>
        </row>
        <row r="9346">
          <cell r="A9346" t="str">
            <v>德胜</v>
          </cell>
          <cell r="B9346" t="str">
            <v>螺纹钢</v>
          </cell>
          <cell r="C9346" t="str">
            <v>HRB400E Φ25 9m</v>
          </cell>
          <cell r="D9346" t="str">
            <v>吨</v>
          </cell>
          <cell r="E9346">
            <v>70</v>
          </cell>
          <cell r="F9346">
            <v>45966</v>
          </cell>
          <cell r="G9346" t="str">
            <v>(五冶建设锦江区林家坝片区20号地块商业项目)锦江区泰昌路锦江28亩项目部</v>
          </cell>
          <cell r="H9346" t="str">
            <v>陶杰</v>
          </cell>
          <cell r="I9346">
            <v>13980247952</v>
          </cell>
        </row>
        <row r="9347">
          <cell r="A9347" t="str">
            <v>德胜恒嘉</v>
          </cell>
          <cell r="B9347" t="str">
            <v>螺纹钢</v>
          </cell>
          <cell r="C9347" t="str">
            <v>HRB400E Φ14×9米</v>
          </cell>
          <cell r="D9347" t="str">
            <v>吨</v>
          </cell>
          <cell r="E9347">
            <v>15</v>
          </cell>
          <cell r="F9347">
            <v>45966</v>
          </cell>
          <cell r="G9347" t="str">
            <v>（自永高速-自永3标六局交通分公司）四川省内江市隆昌市圣灯镇中心学校</v>
          </cell>
          <cell r="H9347" t="str">
            <v>李宏权</v>
          </cell>
          <cell r="I9347">
            <v>19212995868</v>
          </cell>
        </row>
        <row r="9348">
          <cell r="A9348" t="str">
            <v>德胜恒嘉</v>
          </cell>
          <cell r="B9348" t="str">
            <v>螺纹钢</v>
          </cell>
          <cell r="C9348" t="str">
            <v>HRB400E Φ16×12米</v>
          </cell>
          <cell r="D9348" t="str">
            <v>吨</v>
          </cell>
          <cell r="E9348">
            <v>15</v>
          </cell>
          <cell r="F9348">
            <v>45966</v>
          </cell>
          <cell r="G9348" t="str">
            <v>（自永高速-自永3标六局交通分公司）四川省内江市隆昌市圣灯镇中心学校</v>
          </cell>
          <cell r="H9348" t="str">
            <v>李宏权</v>
          </cell>
          <cell r="I9348">
            <v>19212995868</v>
          </cell>
        </row>
        <row r="9349">
          <cell r="A9349" t="str">
            <v>德胜恒嘉</v>
          </cell>
          <cell r="B9349" t="str">
            <v>螺纹钢</v>
          </cell>
          <cell r="C9349" t="str">
            <v>HRB400E Φ18×9米</v>
          </cell>
          <cell r="D9349" t="str">
            <v>吨</v>
          </cell>
          <cell r="E9349">
            <v>5.5</v>
          </cell>
          <cell r="F9349">
            <v>45966</v>
          </cell>
          <cell r="G9349" t="str">
            <v>（自永高速-自永3标六局交通分公司）四川省内江市隆昌市圣灯镇中心学校</v>
          </cell>
          <cell r="H9349" t="str">
            <v>李宏权</v>
          </cell>
          <cell r="I9349">
            <v>19212995868</v>
          </cell>
        </row>
        <row r="9350">
          <cell r="A9350" t="str">
            <v>德胜恒嘉</v>
          </cell>
          <cell r="B9350" t="str">
            <v>螺纹钢</v>
          </cell>
          <cell r="C9350" t="str">
            <v>HRB400E Φ20×12米</v>
          </cell>
          <cell r="D9350" t="str">
            <v>吨</v>
          </cell>
          <cell r="E9350">
            <v>21</v>
          </cell>
          <cell r="F9350">
            <v>45966</v>
          </cell>
          <cell r="G9350" t="str">
            <v>（自永高速-自永3标六局交通分公司）四川省内江市隆昌市圣灯镇中心学校</v>
          </cell>
          <cell r="H9350" t="str">
            <v>李宏权</v>
          </cell>
          <cell r="I9350">
            <v>19212995868</v>
          </cell>
        </row>
        <row r="9351">
          <cell r="A9351" t="str">
            <v>德胜恒嘉</v>
          </cell>
          <cell r="B9351" t="str">
            <v>螺纹钢</v>
          </cell>
          <cell r="C9351" t="str">
            <v>HRB400E Φ28×9米</v>
          </cell>
          <cell r="D9351" t="str">
            <v>吨</v>
          </cell>
          <cell r="E9351">
            <v>35</v>
          </cell>
          <cell r="F9351">
            <v>45966</v>
          </cell>
          <cell r="G9351" t="str">
            <v>（自永高速-自永3标六局交通分公司）四川省内江市隆昌市圣灯镇中心学校</v>
          </cell>
          <cell r="H9351" t="str">
            <v>李宏权</v>
          </cell>
          <cell r="I9351">
            <v>19212995868</v>
          </cell>
        </row>
        <row r="9352">
          <cell r="A9352" t="str">
            <v>德胜恒嘉</v>
          </cell>
          <cell r="B9352" t="str">
            <v>螺纹钢</v>
          </cell>
          <cell r="C9352" t="str">
            <v>HRB400E Φ25×12米</v>
          </cell>
          <cell r="D9352" t="str">
            <v>吨</v>
          </cell>
          <cell r="E9352">
            <v>7.5</v>
          </cell>
          <cell r="F9352">
            <v>45966</v>
          </cell>
          <cell r="G9352" t="str">
            <v>（自永高速-自永3标六局交通分公司）四川省内江市隆昌市圣灯镇中心学校</v>
          </cell>
          <cell r="H9352" t="str">
            <v>李宏权</v>
          </cell>
          <cell r="I9352">
            <v>19212995868</v>
          </cell>
        </row>
        <row r="9353">
          <cell r="A9353" t="str">
            <v>德胜恒嘉</v>
          </cell>
          <cell r="B9353" t="str">
            <v>螺纹钢</v>
          </cell>
          <cell r="C9353" t="str">
            <v>HRB400E Φ28×9米</v>
          </cell>
          <cell r="D9353" t="str">
            <v>吨</v>
          </cell>
          <cell r="E9353">
            <v>35</v>
          </cell>
          <cell r="F9353">
            <v>45966</v>
          </cell>
          <cell r="G9353" t="str">
            <v>（自永2标九局西南分公司钢筋棚）四川省自贡市骑龙镇大湾村</v>
          </cell>
          <cell r="H9353" t="str">
            <v>高彦彬</v>
          </cell>
          <cell r="I9353">
            <v>13835906370</v>
          </cell>
        </row>
        <row r="9354">
          <cell r="A9354" t="str">
            <v>德胜恒嘉</v>
          </cell>
          <cell r="B9354" t="str">
            <v>螺纹钢</v>
          </cell>
          <cell r="C9354" t="str">
            <v>HRB500E Φ28×12米</v>
          </cell>
          <cell r="D9354" t="str">
            <v>吨</v>
          </cell>
          <cell r="E9354">
            <v>35</v>
          </cell>
          <cell r="F9354">
            <v>45966</v>
          </cell>
          <cell r="G9354" t="str">
            <v>自永4标一局四公司（四川省内江市隆昌市兰家花房子自永4标一局四公司钢筋棚）</v>
          </cell>
          <cell r="H9354" t="str">
            <v>郝优</v>
          </cell>
          <cell r="I9354">
            <v>13891371707</v>
          </cell>
        </row>
        <row r="9355">
          <cell r="A9355" t="str">
            <v>德胜恒嘉</v>
          </cell>
          <cell r="B9355" t="str">
            <v>螺纹钢</v>
          </cell>
          <cell r="C9355" t="str">
            <v>HRB500E Φ28×9米</v>
          </cell>
          <cell r="D9355" t="str">
            <v>吨</v>
          </cell>
          <cell r="E9355">
            <v>35</v>
          </cell>
          <cell r="F9355">
            <v>45966</v>
          </cell>
          <cell r="G9355" t="str">
            <v>自永4标一局四公司（四川省内江市隆昌市兰家花房子自永4标一局四公司钢筋棚）</v>
          </cell>
          <cell r="H9355" t="str">
            <v>郝优</v>
          </cell>
          <cell r="I9355">
            <v>13891371707</v>
          </cell>
        </row>
        <row r="9356">
          <cell r="A9356" t="str">
            <v>德胜恒嘉</v>
          </cell>
          <cell r="B9356" t="str">
            <v>螺纹钢</v>
          </cell>
          <cell r="C9356" t="str">
            <v>HRB400EФ14，9m</v>
          </cell>
          <cell r="D9356" t="str">
            <v>吨</v>
          </cell>
          <cell r="E9356">
            <v>35</v>
          </cell>
          <cell r="F9356">
            <v>45966</v>
          </cell>
          <cell r="G9356" t="str">
            <v>（中铁十局-资乐高速4标）四川省眉山市仁寿县彰加镇促进村中铁十局2#钢筋厂</v>
          </cell>
          <cell r="H9356" t="str">
            <v>杨飞</v>
          </cell>
          <cell r="I9356">
            <v>15667998777</v>
          </cell>
        </row>
        <row r="9357">
          <cell r="A9357" t="str">
            <v>德胜恒嘉</v>
          </cell>
          <cell r="B9357" t="str">
            <v>螺纹钢</v>
          </cell>
          <cell r="C9357" t="str">
            <v>HRB400EФ12，9m</v>
          </cell>
          <cell r="D9357" t="str">
            <v>吨</v>
          </cell>
          <cell r="E9357">
            <v>18</v>
          </cell>
          <cell r="F9357">
            <v>45966</v>
          </cell>
          <cell r="G9357" t="str">
            <v>（中铁十局-资乐高速4标）四川省眉山市仁寿县彰加镇促进村中铁十局2#钢筋厂</v>
          </cell>
          <cell r="H9357" t="str">
            <v>杨飞</v>
          </cell>
          <cell r="I9357">
            <v>15667998777</v>
          </cell>
        </row>
        <row r="9358">
          <cell r="A9358" t="str">
            <v>德胜恒嘉</v>
          </cell>
          <cell r="B9358" t="str">
            <v>螺纹钢</v>
          </cell>
          <cell r="C9358" t="str">
            <v>HRB400EФ16，9m</v>
          </cell>
          <cell r="D9358" t="str">
            <v>吨</v>
          </cell>
          <cell r="E9358">
            <v>18</v>
          </cell>
          <cell r="F9358">
            <v>45966</v>
          </cell>
          <cell r="G9358" t="str">
            <v>（中铁十局-资乐高速4标）四川省眉山市仁寿县彰加镇促进村中铁十局2#钢筋厂</v>
          </cell>
          <cell r="H9358" t="str">
            <v>杨飞</v>
          </cell>
          <cell r="I9358">
            <v>15667998777</v>
          </cell>
        </row>
        <row r="9359">
          <cell r="A9359" t="str">
            <v>德胜恒嘉</v>
          </cell>
          <cell r="B9359" t="str">
            <v>螺纹钢</v>
          </cell>
          <cell r="C9359" t="str">
            <v>HRB400EФ28，12m</v>
          </cell>
          <cell r="D9359" t="str">
            <v>吨</v>
          </cell>
          <cell r="E9359">
            <v>35</v>
          </cell>
          <cell r="F9359">
            <v>45966</v>
          </cell>
          <cell r="G9359" t="str">
            <v>（中铁广州局-资乐高速5标）四川省乐山市井研县希望大道116号4队钢筋厂</v>
          </cell>
          <cell r="H9359" t="str">
            <v>廖俊杰</v>
          </cell>
          <cell r="I9359">
            <v>15775100965</v>
          </cell>
        </row>
        <row r="9360">
          <cell r="A9360" t="str">
            <v>德胜</v>
          </cell>
          <cell r="B9360" t="str">
            <v>螺纹钢</v>
          </cell>
          <cell r="C9360" t="str">
            <v>HRB400EΦ32*9m</v>
          </cell>
          <cell r="D9360" t="str">
            <v>吨</v>
          </cell>
          <cell r="E9360">
            <v>70</v>
          </cell>
          <cell r="F9360">
            <v>45966</v>
          </cell>
          <cell r="G9360" t="str">
            <v>（中铁一局-大渡河项目）乐山市峨边县沙坪镇中铁一局钢筋加工厂（污水处理厂）</v>
          </cell>
          <cell r="H9360" t="str">
            <v>冯雷</v>
          </cell>
          <cell r="I9360" t="str">
            <v>18700069985</v>
          </cell>
        </row>
        <row r="9361">
          <cell r="A9361" t="str">
            <v>泸钢</v>
          </cell>
          <cell r="B9361" t="str">
            <v>螺纹钢</v>
          </cell>
          <cell r="C9361" t="str">
            <v>HRB500EΦ25*9m</v>
          </cell>
          <cell r="D9361" t="str">
            <v>吨</v>
          </cell>
          <cell r="E9361">
            <v>70</v>
          </cell>
          <cell r="F9361">
            <v>45966</v>
          </cell>
          <cell r="G9361" t="str">
            <v>（成峨3标）眉山市丹棱县兴盛路（诺尔电器）成峨TJ3标</v>
          </cell>
          <cell r="H9361" t="str">
            <v>雍朝刚</v>
          </cell>
          <cell r="I9361" t="str">
            <v>19983344290</v>
          </cell>
        </row>
        <row r="9362">
          <cell r="A9362" t="str">
            <v>陕钢</v>
          </cell>
          <cell r="B9362" t="str">
            <v>盘螺</v>
          </cell>
          <cell r="C9362" t="str">
            <v>HRB400EФ8</v>
          </cell>
          <cell r="D9362" t="str">
            <v>吨</v>
          </cell>
          <cell r="E9362">
            <v>18</v>
          </cell>
          <cell r="F9362">
            <v>45966</v>
          </cell>
          <cell r="G9362" t="str">
            <v>（五局新津tod项目）成都市新津区旭辉天府未来城南(华金路南)</v>
          </cell>
          <cell r="H9362" t="str">
            <v>李霜</v>
          </cell>
          <cell r="I9362">
            <v>18785086540</v>
          </cell>
        </row>
        <row r="9363">
          <cell r="A9363" t="str">
            <v>陕钢</v>
          </cell>
          <cell r="B9363" t="str">
            <v>盘螺</v>
          </cell>
          <cell r="C9363" t="str">
            <v>HRB400EФ10</v>
          </cell>
          <cell r="D9363" t="str">
            <v>吨</v>
          </cell>
          <cell r="E9363">
            <v>18</v>
          </cell>
          <cell r="F9363">
            <v>45966</v>
          </cell>
          <cell r="G9363" t="str">
            <v>（五局新津tod项目）成都市新津区旭辉天府未来城南(华金路南)</v>
          </cell>
          <cell r="H9363" t="str">
            <v>李霜</v>
          </cell>
          <cell r="I9363">
            <v>18785086540</v>
          </cell>
        </row>
        <row r="9364">
          <cell r="A9364" t="str">
            <v>达钢</v>
          </cell>
          <cell r="B9364" t="str">
            <v>高线</v>
          </cell>
          <cell r="C9364" t="str">
            <v>HPB300 Φ6</v>
          </cell>
          <cell r="D9364" t="str">
            <v>吨</v>
          </cell>
          <cell r="E9364">
            <v>2.4</v>
          </cell>
          <cell r="F9364">
            <v>45966</v>
          </cell>
          <cell r="G9364" t="str">
            <v>(武汉电气化局成达万高铁强电项目-重庆开州)四川省重庆市开州区岳溪镇中心幼儿园东南46米</v>
          </cell>
          <cell r="H9364" t="str">
            <v>杨开洪</v>
          </cell>
          <cell r="I9364">
            <v>18628900044</v>
          </cell>
        </row>
        <row r="9365">
          <cell r="A9365" t="str">
            <v>达钢</v>
          </cell>
          <cell r="B9365" t="str">
            <v>盘螺</v>
          </cell>
          <cell r="C9365" t="str">
            <v>HRB400E Φ8</v>
          </cell>
          <cell r="D9365" t="str">
            <v>吨</v>
          </cell>
          <cell r="E9365">
            <v>15</v>
          </cell>
          <cell r="F9365">
            <v>45966</v>
          </cell>
          <cell r="G9365" t="str">
            <v>(武汉电气化局成达万高铁强电项目-重庆开州)四川省重庆市开州区岳溪镇中心幼儿园东南46米</v>
          </cell>
          <cell r="H9365" t="str">
            <v>杨开洪</v>
          </cell>
          <cell r="I9365">
            <v>18628900044</v>
          </cell>
        </row>
        <row r="9366">
          <cell r="A9366" t="str">
            <v>达钢</v>
          </cell>
          <cell r="B9366" t="str">
            <v>螺纹钢</v>
          </cell>
          <cell r="C9366" t="str">
            <v>HRB400E Φ12 9m</v>
          </cell>
          <cell r="D9366" t="str">
            <v>吨</v>
          </cell>
          <cell r="E9366">
            <v>12</v>
          </cell>
          <cell r="F9366">
            <v>45966</v>
          </cell>
          <cell r="G9366" t="str">
            <v>(武汉电气化局成达万高铁强电项目-重庆开州)四川省重庆市开州区岳溪镇中心幼儿园东南46米</v>
          </cell>
          <cell r="H9366" t="str">
            <v>杨开洪</v>
          </cell>
          <cell r="I9366">
            <v>18628900044</v>
          </cell>
        </row>
        <row r="9367">
          <cell r="A9367" t="str">
            <v>达钢</v>
          </cell>
          <cell r="B9367" t="str">
            <v>螺纹钢</v>
          </cell>
          <cell r="C9367" t="str">
            <v>HRB400E Φ20 9m</v>
          </cell>
          <cell r="D9367" t="str">
            <v>吨</v>
          </cell>
          <cell r="E9367">
            <v>6</v>
          </cell>
          <cell r="F9367">
            <v>45966</v>
          </cell>
          <cell r="G9367" t="str">
            <v>(武汉电气化局成达万高铁强电项目-重庆开州)四川省重庆市开州区岳溪镇中心幼儿园东南46米</v>
          </cell>
          <cell r="H9367" t="str">
            <v>杨开洪</v>
          </cell>
          <cell r="I9367">
            <v>18628900044</v>
          </cell>
        </row>
        <row r="9368">
          <cell r="A9368" t="str">
            <v>达钢</v>
          </cell>
          <cell r="B9368" t="str">
            <v>螺纹钢</v>
          </cell>
          <cell r="C9368" t="str">
            <v>HRB400EФ28*9m</v>
          </cell>
          <cell r="D9368" t="str">
            <v>吨</v>
          </cell>
          <cell r="E9368">
            <v>26.991</v>
          </cell>
          <cell r="F9368">
            <v>45966</v>
          </cell>
          <cell r="G9368" t="str">
            <v> （成铁西物-广元中央森林康养大道项目）四川省广元市利州区春华路与雪峰路交叉口西南80米(马华邦诊所)广元中央森林康养大道下穿广达铁路工程项目施工现场</v>
          </cell>
          <cell r="H9368" t="str">
            <v>黄永福</v>
          </cell>
          <cell r="I9368" t="str">
            <v>15982823571</v>
          </cell>
        </row>
        <row r="9369">
          <cell r="A9369" t="str">
            <v>达钢</v>
          </cell>
          <cell r="B9369" t="str">
            <v>盘圆</v>
          </cell>
          <cell r="C9369" t="str">
            <v>HPB300Ф10</v>
          </cell>
          <cell r="D9369" t="str">
            <v>吨</v>
          </cell>
          <cell r="E9369">
            <v>7.5</v>
          </cell>
          <cell r="F9369">
            <v>45966</v>
          </cell>
          <cell r="G9369" t="str">
            <v> （成铁西物-广元中央森林康养大道项目）四川省广元市利州区春华路与雪峰路交叉口西南80米(马华邦诊所)广元中央森林康养大道下穿广达铁路工程项目施工现场</v>
          </cell>
          <cell r="H9369" t="str">
            <v>黄永福</v>
          </cell>
          <cell r="I9369" t="str">
            <v>15982823571</v>
          </cell>
        </row>
        <row r="9370">
          <cell r="A9370" t="str">
            <v>达钢</v>
          </cell>
          <cell r="B9370" t="str">
            <v>盘螺</v>
          </cell>
          <cell r="C9370" t="str">
            <v>HRB400EФ6</v>
          </cell>
          <cell r="D9370" t="str">
            <v>吨</v>
          </cell>
          <cell r="E9370">
            <v>5</v>
          </cell>
          <cell r="F9370">
            <v>45966</v>
          </cell>
          <cell r="G9370" t="str">
            <v>（中核中原-温江北林医养综合体项目）四川省成都市温江区万春大道第三人民医院东</v>
          </cell>
          <cell r="H9370" t="str">
            <v>蔡杰</v>
          </cell>
          <cell r="I9370">
            <v>18875129329</v>
          </cell>
        </row>
        <row r="9371">
          <cell r="A9371" t="str">
            <v>达钢</v>
          </cell>
          <cell r="B9371" t="str">
            <v>螺纹钢</v>
          </cell>
          <cell r="C9371" t="str">
            <v>HRB400EФ12*9m</v>
          </cell>
          <cell r="D9371" t="str">
            <v>吨</v>
          </cell>
          <cell r="E9371">
            <v>30</v>
          </cell>
          <cell r="F9371">
            <v>45966</v>
          </cell>
          <cell r="G9371" t="str">
            <v>（中核中原-温江北林医养综合体项目）四川省成都市温江区万春大道第三人民医院东</v>
          </cell>
          <cell r="H9371" t="str">
            <v>蔡杰</v>
          </cell>
          <cell r="I9371">
            <v>18875129329</v>
          </cell>
        </row>
        <row r="9372">
          <cell r="A9372" t="str">
            <v>润耀</v>
          </cell>
          <cell r="B9372" t="str">
            <v>螺纹钢</v>
          </cell>
          <cell r="C9372" t="str">
            <v>HRB400EФ28*9m</v>
          </cell>
          <cell r="D9372" t="str">
            <v>吨</v>
          </cell>
          <cell r="E9372">
            <v>33.912</v>
          </cell>
          <cell r="F9372">
            <v>45966</v>
          </cell>
          <cell r="G9372" t="str">
            <v> （成铁西物-广元中央森林康养大道项目）四川省广元市利州区春华路与雪峰路交叉口西南80米(马华邦诊所)广元中央森林康养大道下穿广达铁路工程项目施工现场</v>
          </cell>
          <cell r="H9372" t="str">
            <v>黄永福</v>
          </cell>
          <cell r="I9372" t="str">
            <v>15982823571</v>
          </cell>
        </row>
        <row r="9373">
          <cell r="A9373" t="str">
            <v>润耀</v>
          </cell>
          <cell r="B9373" t="str">
            <v>螺纹钢</v>
          </cell>
          <cell r="C9373" t="str">
            <v>HRB400EФ25*9m</v>
          </cell>
          <cell r="D9373" t="str">
            <v>吨</v>
          </cell>
          <cell r="E9373">
            <v>7.5</v>
          </cell>
          <cell r="F9373">
            <v>45966</v>
          </cell>
          <cell r="G9373" t="str">
            <v> （成铁西物-广元中央森林康养大道项目）四川省广元市利州区春华路与雪峰路交叉口西南80米(马华邦诊所)广元中央森林康养大道下穿广达铁路工程项目施工现场</v>
          </cell>
          <cell r="H9373" t="str">
            <v>黄永福</v>
          </cell>
          <cell r="I9373" t="str">
            <v>15982823571</v>
          </cell>
        </row>
        <row r="9374">
          <cell r="A9374" t="str">
            <v>润耀</v>
          </cell>
          <cell r="B9374" t="str">
            <v>螺纹钢</v>
          </cell>
          <cell r="C9374" t="str">
            <v>HRB400EФ22*9m</v>
          </cell>
          <cell r="D9374" t="str">
            <v>吨</v>
          </cell>
          <cell r="E9374">
            <v>7.5</v>
          </cell>
          <cell r="F9374">
            <v>45966</v>
          </cell>
          <cell r="G9374" t="str">
            <v> （成铁西物-广元中央森林康养大道项目）四川省广元市利州区春华路与雪峰路交叉口西南80米(马华邦诊所)广元中央森林康养大道下穿广达铁路工程项目施工现场</v>
          </cell>
          <cell r="H9374" t="str">
            <v>黄永福</v>
          </cell>
          <cell r="I9374" t="str">
            <v>15982823571</v>
          </cell>
        </row>
        <row r="9375">
          <cell r="A9375" t="str">
            <v>泸钢</v>
          </cell>
          <cell r="B9375" t="str">
            <v>螺纹钢</v>
          </cell>
          <cell r="C9375" t="str">
            <v>HRB500E Φ12</v>
          </cell>
          <cell r="D9375" t="str">
            <v>吨</v>
          </cell>
          <cell r="E9375">
            <v>5</v>
          </cell>
          <cell r="F9375">
            <v>45966</v>
          </cell>
          <cell r="G9375" t="str">
            <v>(五冶钢构龙泉东洪片区70亩住宅、商业及配套工程项目一标段)成都市龙泉驿外东洪路地铁2号线惠王陵地铁C口</v>
          </cell>
          <cell r="H9375" t="str">
            <v>邹爱国</v>
          </cell>
          <cell r="I9375">
            <v>13540231225</v>
          </cell>
        </row>
        <row r="9376">
          <cell r="A9376" t="str">
            <v>泸钢</v>
          </cell>
          <cell r="B9376" t="str">
            <v>螺纹钢</v>
          </cell>
          <cell r="C9376" t="str">
            <v>HRB500E Φ16</v>
          </cell>
          <cell r="D9376" t="str">
            <v>吨</v>
          </cell>
          <cell r="E9376">
            <v>5</v>
          </cell>
          <cell r="F9376">
            <v>45966</v>
          </cell>
          <cell r="G9376" t="str">
            <v>(五冶钢构龙泉东洪片区70亩住宅、商业及配套工程项目一标段)成都市龙泉驿外东洪路地铁2号线惠王陵地铁C口</v>
          </cell>
          <cell r="H9376" t="str">
            <v>邹爱国</v>
          </cell>
          <cell r="I9376">
            <v>13540231225</v>
          </cell>
        </row>
        <row r="9377">
          <cell r="A9377" t="str">
            <v>泸钢</v>
          </cell>
          <cell r="B9377" t="str">
            <v>螺纹钢</v>
          </cell>
          <cell r="C9377" t="str">
            <v>HRB500E Φ18</v>
          </cell>
          <cell r="D9377" t="str">
            <v>吨</v>
          </cell>
          <cell r="E9377">
            <v>7.5</v>
          </cell>
          <cell r="F9377">
            <v>45966</v>
          </cell>
          <cell r="G9377" t="str">
            <v>(五冶钢构龙泉东洪片区70亩住宅、商业及配套工程项目一标段)成都市龙泉驿外东洪路地铁2号线惠王陵地铁C口</v>
          </cell>
          <cell r="H9377" t="str">
            <v>邹爱国</v>
          </cell>
          <cell r="I9377">
            <v>13540231225</v>
          </cell>
        </row>
        <row r="9378">
          <cell r="A9378" t="str">
            <v>泸钢</v>
          </cell>
          <cell r="B9378" t="str">
            <v>螺纹钢</v>
          </cell>
          <cell r="C9378" t="str">
            <v>HRB500E Φ22</v>
          </cell>
          <cell r="D9378" t="str">
            <v>吨</v>
          </cell>
          <cell r="E9378">
            <v>15</v>
          </cell>
          <cell r="F9378">
            <v>45966</v>
          </cell>
          <cell r="G9378" t="str">
            <v>(五冶钢构龙泉东洪片区70亩住宅、商业及配套工程项目一标段)成都市龙泉驿外东洪路地铁2号线惠王陵地铁C口</v>
          </cell>
          <cell r="H9378" t="str">
            <v>邹爱国</v>
          </cell>
          <cell r="I9378">
            <v>13540231225</v>
          </cell>
        </row>
        <row r="9379">
          <cell r="A9379" t="str">
            <v>泸钢</v>
          </cell>
          <cell r="B9379" t="str">
            <v>螺纹钢</v>
          </cell>
          <cell r="C9379" t="str">
            <v>HRB400E Φ12 9m</v>
          </cell>
          <cell r="D9379" t="str">
            <v>吨</v>
          </cell>
          <cell r="E9379">
            <v>30</v>
          </cell>
          <cell r="F9379">
            <v>45966</v>
          </cell>
          <cell r="G9379" t="str">
            <v>(五冶钢构龙泉东洪片区85亩住宅、商业及配套工程项目三标段)成都市龙泉驿外东洪路地铁2号线惠王陵地铁C口</v>
          </cell>
          <cell r="H9379" t="str">
            <v>王军宝</v>
          </cell>
          <cell r="I9379">
            <v>13889142392</v>
          </cell>
        </row>
        <row r="9380">
          <cell r="A9380" t="str">
            <v>泸钢</v>
          </cell>
          <cell r="B9380" t="str">
            <v>螺纹钢</v>
          </cell>
          <cell r="C9380" t="str">
            <v>HRB400E Φ18 9m</v>
          </cell>
          <cell r="D9380" t="str">
            <v>吨</v>
          </cell>
          <cell r="E9380">
            <v>5</v>
          </cell>
          <cell r="F9380">
            <v>45966</v>
          </cell>
          <cell r="G9380" t="str">
            <v>(五冶钢构龙泉东洪片区85亩住宅、商业及配套工程项目三标段)成都市龙泉驿外东洪路地铁2号线惠王陵地铁C口</v>
          </cell>
          <cell r="H9380" t="str">
            <v>王军宝</v>
          </cell>
          <cell r="I9380">
            <v>13889142392</v>
          </cell>
        </row>
        <row r="9381">
          <cell r="A9381" t="str">
            <v>泸钢</v>
          </cell>
          <cell r="B9381" t="str">
            <v>盘螺</v>
          </cell>
          <cell r="C9381" t="str">
            <v>HRB400E Φ8</v>
          </cell>
          <cell r="D9381" t="str">
            <v>吨</v>
          </cell>
          <cell r="E9381">
            <v>35</v>
          </cell>
          <cell r="F9381">
            <v>45966</v>
          </cell>
          <cell r="G9381" t="str">
            <v>(五冶钢构龙泉东洪片区85亩住宅、商业及配套工程项目三标段)成都市龙泉驿外东洪路地铁2号线惠王陵地铁C口</v>
          </cell>
          <cell r="H9381" t="str">
            <v>王军宝</v>
          </cell>
          <cell r="I9381">
            <v>13889142392</v>
          </cell>
        </row>
        <row r="9382">
          <cell r="A9382" t="str">
            <v>泸钢</v>
          </cell>
          <cell r="B9382" t="str">
            <v>螺纹钢</v>
          </cell>
          <cell r="C9382" t="str">
            <v>HRB400E Φ12 9m</v>
          </cell>
          <cell r="D9382" t="str">
            <v>吨</v>
          </cell>
          <cell r="E9382">
            <v>35</v>
          </cell>
          <cell r="F9382">
            <v>45966</v>
          </cell>
          <cell r="G9382" t="str">
            <v>(五冶钢构龙泉东洪片区70亩住宅、商业及配套工程项目一标段)成都市龙泉驿外东洪路地铁2号线惠王陵地铁C口</v>
          </cell>
          <cell r="H9382" t="str">
            <v>邹爱国</v>
          </cell>
          <cell r="I9382">
            <v>13540231225</v>
          </cell>
        </row>
        <row r="9383">
          <cell r="A9383" t="str">
            <v>泸钢</v>
          </cell>
          <cell r="B9383" t="str">
            <v>螺纹钢</v>
          </cell>
          <cell r="C9383" t="str">
            <v>HRB400E Φ16 9m</v>
          </cell>
          <cell r="D9383" t="str">
            <v>吨</v>
          </cell>
          <cell r="E9383">
            <v>10</v>
          </cell>
          <cell r="F9383">
            <v>45966</v>
          </cell>
          <cell r="G9383" t="str">
            <v>(五冶钢构龙泉东洪片区70亩住宅、商业及配套工程项目一标段)成都市龙泉驿外东洪路地铁2号线惠王陵地铁C口</v>
          </cell>
          <cell r="H9383" t="str">
            <v>邹爱国</v>
          </cell>
          <cell r="I9383">
            <v>13540231225</v>
          </cell>
        </row>
        <row r="9384">
          <cell r="A9384" t="str">
            <v>泸钢</v>
          </cell>
          <cell r="B9384" t="str">
            <v>螺纹钢</v>
          </cell>
          <cell r="C9384" t="str">
            <v>HRB400E Φ18 9m</v>
          </cell>
          <cell r="D9384" t="str">
            <v>吨</v>
          </cell>
          <cell r="E9384">
            <v>2.5</v>
          </cell>
          <cell r="F9384">
            <v>45966</v>
          </cell>
          <cell r="G9384" t="str">
            <v>(五冶钢构龙泉东洪片区70亩住宅、商业及配套工程项目一标段)成都市龙泉驿外东洪路地铁2号线惠王陵地铁C口</v>
          </cell>
          <cell r="H9384" t="str">
            <v>邹爱国</v>
          </cell>
          <cell r="I9384">
            <v>13540231225</v>
          </cell>
        </row>
        <row r="9385">
          <cell r="A9385" t="str">
            <v>泸钢</v>
          </cell>
          <cell r="B9385" t="str">
            <v>螺纹钢</v>
          </cell>
          <cell r="C9385" t="str">
            <v>HRB400E Φ20 9m</v>
          </cell>
          <cell r="D9385" t="str">
            <v>吨</v>
          </cell>
          <cell r="E9385">
            <v>20</v>
          </cell>
          <cell r="F9385">
            <v>45966</v>
          </cell>
          <cell r="G9385" t="str">
            <v>(五冶钢构龙泉东洪片区70亩住宅、商业及配套工程项目一标段)成都市龙泉驿外东洪路地铁2号线惠王陵地铁C口</v>
          </cell>
          <cell r="H9385" t="str">
            <v>邹爱国</v>
          </cell>
          <cell r="I9385">
            <v>13540231225</v>
          </cell>
        </row>
        <row r="9386">
          <cell r="A9386" t="str">
            <v>泸钢</v>
          </cell>
          <cell r="B9386" t="str">
            <v>螺纹钢</v>
          </cell>
          <cell r="C9386" t="str">
            <v>HRB400E Φ22 9m</v>
          </cell>
          <cell r="D9386" t="str">
            <v>吨</v>
          </cell>
          <cell r="E9386">
            <v>35</v>
          </cell>
          <cell r="F9386">
            <v>45966</v>
          </cell>
          <cell r="G9386" t="str">
            <v>(五冶钢构龙泉东洪片区70亩住宅、商业及配套工程项目一标段)成都市龙泉驿外东洪路地铁2号线惠王陵地铁C口</v>
          </cell>
          <cell r="H9386" t="str">
            <v>邹爱国</v>
          </cell>
          <cell r="I9386">
            <v>13540231225</v>
          </cell>
        </row>
        <row r="9387">
          <cell r="A9387" t="str">
            <v>德胜</v>
          </cell>
          <cell r="B9387" t="str">
            <v>螺纹钢</v>
          </cell>
          <cell r="C9387" t="str">
            <v>HRB500EΦ28*12m</v>
          </cell>
          <cell r="D9387" t="str">
            <v>吨</v>
          </cell>
          <cell r="E9387">
            <v>70</v>
          </cell>
          <cell r="F9387">
            <v>45967</v>
          </cell>
          <cell r="G9387" t="str">
            <v>（成峨2标）眉山市多悦镇林梗村1#钢筋场</v>
          </cell>
          <cell r="H9387" t="str">
            <v>李川</v>
          </cell>
          <cell r="I9387" t="str">
            <v>18228570021</v>
          </cell>
        </row>
        <row r="9388">
          <cell r="A9388" t="str">
            <v>德胜</v>
          </cell>
          <cell r="B9388" t="str">
            <v>螺纹钢</v>
          </cell>
          <cell r="C9388" t="str">
            <v>HRB500EΦ32*9m</v>
          </cell>
          <cell r="D9388" t="str">
            <v>吨</v>
          </cell>
          <cell r="E9388">
            <v>105</v>
          </cell>
          <cell r="F9388">
            <v>45967</v>
          </cell>
          <cell r="G9388" t="str">
            <v>（成峨2标）眉山市多悦镇林梗村1#钢筋场</v>
          </cell>
          <cell r="H9388" t="str">
            <v>李川</v>
          </cell>
          <cell r="I9388" t="str">
            <v>18228570021</v>
          </cell>
        </row>
        <row r="9389">
          <cell r="A9389" t="str">
            <v>德胜恒嘉</v>
          </cell>
          <cell r="B9389" t="str">
            <v>螺纹钢</v>
          </cell>
          <cell r="C9389" t="str">
            <v>HRB400EФ12，12m</v>
          </cell>
          <cell r="D9389" t="str">
            <v>吨</v>
          </cell>
          <cell r="E9389">
            <v>70</v>
          </cell>
          <cell r="F9389">
            <v>45967</v>
          </cell>
          <cell r="G9389" t="str">
            <v>（中铁广州局-成渝扩容2标）成渝扩容项目ZCB3-2标2#钢筋厂【雁江区联盟桥东北50米(资资路) 】</v>
          </cell>
          <cell r="H9389" t="str">
            <v>刘沛琦</v>
          </cell>
          <cell r="I9389">
            <v>18011784798</v>
          </cell>
        </row>
        <row r="9390">
          <cell r="A9390" t="str">
            <v>德胜恒嘉</v>
          </cell>
          <cell r="B9390" t="str">
            <v>螺纹钢</v>
          </cell>
          <cell r="C9390" t="str">
            <v>HRB400EФ14，12m</v>
          </cell>
          <cell r="D9390" t="str">
            <v>吨</v>
          </cell>
          <cell r="E9390">
            <v>35</v>
          </cell>
          <cell r="F9390">
            <v>45967</v>
          </cell>
          <cell r="G9390" t="str">
            <v>（中铁广州局-成渝扩容2标）成渝扩容项目ZCB3-2标2#钢筋厂【雁江区联盟桥东北50米(资资路) 】</v>
          </cell>
          <cell r="H9390" t="str">
            <v>刘沛琦</v>
          </cell>
          <cell r="I9390">
            <v>18011784798</v>
          </cell>
        </row>
        <row r="9391">
          <cell r="A9391" t="str">
            <v>德胜恒嘉</v>
          </cell>
          <cell r="B9391" t="str">
            <v>螺纹钢</v>
          </cell>
          <cell r="C9391" t="str">
            <v>HRB400EФ25，12m</v>
          </cell>
          <cell r="D9391" t="str">
            <v>吨</v>
          </cell>
          <cell r="E9391">
            <v>70</v>
          </cell>
          <cell r="F9391">
            <v>45967</v>
          </cell>
          <cell r="G9391" t="str">
            <v>（中铁广州局-成渝扩容2标）成渝扩容项目ZCB3-2标2#钢筋厂【雁江区联盟桥东北50米(资资路) 】</v>
          </cell>
          <cell r="H9391" t="str">
            <v>刘沛琦</v>
          </cell>
          <cell r="I9391">
            <v>18011784798</v>
          </cell>
        </row>
        <row r="9392">
          <cell r="A9392" t="str">
            <v>德胜恒嘉</v>
          </cell>
          <cell r="B9392" t="str">
            <v>螺纹钢</v>
          </cell>
          <cell r="C9392" t="str">
            <v>HRB400EФ25，9m</v>
          </cell>
          <cell r="D9392" t="str">
            <v>吨</v>
          </cell>
          <cell r="E9392">
            <v>35</v>
          </cell>
          <cell r="F9392">
            <v>45967</v>
          </cell>
          <cell r="G9392" t="str">
            <v>（中铁广州局-成渝扩容2标）成渝扩容项目ZCB3-2标2#钢筋厂【雁江区联盟桥东北50米(资资路) 】</v>
          </cell>
          <cell r="H9392" t="str">
            <v>刘沛琦</v>
          </cell>
          <cell r="I9392">
            <v>18011784798</v>
          </cell>
        </row>
        <row r="9393">
          <cell r="A9393" t="str">
            <v>德胜恒嘉</v>
          </cell>
          <cell r="B9393" t="str">
            <v>螺纹钢</v>
          </cell>
          <cell r="C9393" t="str">
            <v>HRB400EФ28，9m</v>
          </cell>
          <cell r="D9393" t="str">
            <v>吨</v>
          </cell>
          <cell r="E9393">
            <v>35</v>
          </cell>
          <cell r="F9393">
            <v>45967</v>
          </cell>
          <cell r="G9393" t="str">
            <v>（中铁广州局-成渝扩容2标）成渝扩容项目ZCB3-2标2#钢筋厂【雁江区联盟桥东北50米(资资路) 】</v>
          </cell>
          <cell r="H9393" t="str">
            <v>刘沛琦</v>
          </cell>
          <cell r="I9393">
            <v>18011784798</v>
          </cell>
        </row>
        <row r="9394">
          <cell r="A9394" t="str">
            <v>德胜恒嘉</v>
          </cell>
          <cell r="B9394" t="str">
            <v>螺纹钢</v>
          </cell>
          <cell r="C9394" t="str">
            <v>HRB400EФ12，12m</v>
          </cell>
          <cell r="D9394" t="str">
            <v>吨</v>
          </cell>
          <cell r="E9394">
            <v>105</v>
          </cell>
          <cell r="F9394">
            <v>45967</v>
          </cell>
          <cell r="G9394" t="str">
            <v>（中铁五局-成渝扩容3标）四川省资阳市雁江区伍隍镇铺子村雁江区X138</v>
          </cell>
          <cell r="H9394" t="str">
            <v>王健</v>
          </cell>
          <cell r="I9394">
            <v>17726168395</v>
          </cell>
        </row>
        <row r="9395">
          <cell r="A9395" t="str">
            <v>德胜恒嘉</v>
          </cell>
          <cell r="B9395" t="str">
            <v>螺纹钢</v>
          </cell>
          <cell r="C9395" t="str">
            <v>HRB400EФ16，12m</v>
          </cell>
          <cell r="D9395" t="str">
            <v>吨</v>
          </cell>
          <cell r="E9395">
            <v>35</v>
          </cell>
          <cell r="F9395">
            <v>45967</v>
          </cell>
          <cell r="G9395" t="str">
            <v>（中铁五局-成渝扩容3标）四川省资阳市雁江区伍隍镇铺子村雁江区X138</v>
          </cell>
          <cell r="H9395" t="str">
            <v>王健</v>
          </cell>
          <cell r="I9395">
            <v>17726168395</v>
          </cell>
        </row>
        <row r="9396">
          <cell r="A9396" t="str">
            <v>德胜恒嘉</v>
          </cell>
          <cell r="B9396" t="str">
            <v>螺纹钢</v>
          </cell>
          <cell r="C9396" t="str">
            <v>HRB400EФ20，12m</v>
          </cell>
          <cell r="D9396" t="str">
            <v>吨</v>
          </cell>
          <cell r="E9396">
            <v>35</v>
          </cell>
          <cell r="F9396">
            <v>45967</v>
          </cell>
          <cell r="G9396" t="str">
            <v>（中铁五局-成渝扩容3标）四川省资阳市雁江区伍隍镇铺子村雁江区X138</v>
          </cell>
          <cell r="H9396" t="str">
            <v>王健</v>
          </cell>
          <cell r="I9396">
            <v>17726168395</v>
          </cell>
        </row>
        <row r="9397">
          <cell r="A9397" t="str">
            <v>德胜恒嘉</v>
          </cell>
          <cell r="B9397" t="str">
            <v>螺纹钢</v>
          </cell>
          <cell r="C9397" t="str">
            <v>HRB400EФ28，12m</v>
          </cell>
          <cell r="D9397" t="str">
            <v>吨</v>
          </cell>
          <cell r="E9397">
            <v>70</v>
          </cell>
          <cell r="F9397">
            <v>45967</v>
          </cell>
          <cell r="G9397" t="str">
            <v>（中铁五局-成渝扩容3标）四川省资阳市雁江区伍隍镇铺子村雁江区X138</v>
          </cell>
          <cell r="H9397" t="str">
            <v>王健</v>
          </cell>
          <cell r="I9397">
            <v>17726168395</v>
          </cell>
        </row>
        <row r="9398">
          <cell r="A9398" t="str">
            <v>德胜恒嘉</v>
          </cell>
          <cell r="B9398" t="str">
            <v>螺纹钢</v>
          </cell>
          <cell r="C9398" t="str">
            <v>HRB400EФ28，9m</v>
          </cell>
          <cell r="D9398" t="str">
            <v>吨</v>
          </cell>
          <cell r="E9398">
            <v>105</v>
          </cell>
          <cell r="F9398">
            <v>45967</v>
          </cell>
          <cell r="G9398" t="str">
            <v>（中铁五局-成渝扩容3标）四川省资阳市雁江区伍隍镇铺子村雁江区X138</v>
          </cell>
          <cell r="H9398" t="str">
            <v>王健</v>
          </cell>
          <cell r="I9398">
            <v>17726168395</v>
          </cell>
        </row>
        <row r="9399">
          <cell r="A9399" t="str">
            <v>德胜恒嘉</v>
          </cell>
          <cell r="B9399" t="str">
            <v>螺纹钢</v>
          </cell>
          <cell r="C9399" t="str">
            <v>HRB400EФ25，9m</v>
          </cell>
          <cell r="D9399" t="str">
            <v>吨</v>
          </cell>
          <cell r="E9399">
            <v>35</v>
          </cell>
          <cell r="F9399">
            <v>45967</v>
          </cell>
          <cell r="G9399" t="str">
            <v>（中铁十局-资乐高速4标）四川省眉山市仁寿县彰加镇促进村中铁十局资乐高速1#钢筋场</v>
          </cell>
          <cell r="H9399" t="str">
            <v>杨飞</v>
          </cell>
          <cell r="I9399">
            <v>15667998777</v>
          </cell>
        </row>
        <row r="9400">
          <cell r="A9400" t="str">
            <v>德胜恒嘉</v>
          </cell>
          <cell r="B9400" t="str">
            <v>螺纹钢</v>
          </cell>
          <cell r="C9400" t="str">
            <v>HRB400EФ12，9m</v>
          </cell>
          <cell r="D9400" t="str">
            <v>吨</v>
          </cell>
          <cell r="E9400">
            <v>35</v>
          </cell>
          <cell r="F9400">
            <v>45967</v>
          </cell>
          <cell r="G9400" t="str">
            <v>（中铁十局-资乐高速4标）四川省眉山市仁寿县彰加镇促进村中铁十局资乐高速1#钢筋场</v>
          </cell>
          <cell r="H9400" t="str">
            <v>杨飞</v>
          </cell>
          <cell r="I9400">
            <v>15667998777</v>
          </cell>
        </row>
        <row r="9401">
          <cell r="A9401" t="str">
            <v>德胜恒嘉</v>
          </cell>
          <cell r="B9401" t="str">
            <v>螺纹钢</v>
          </cell>
          <cell r="C9401" t="str">
            <v>HRB400EФ25，9m</v>
          </cell>
          <cell r="D9401" t="str">
            <v>吨</v>
          </cell>
          <cell r="E9401">
            <v>35</v>
          </cell>
          <cell r="F9401">
            <v>45967</v>
          </cell>
          <cell r="G9401" t="str">
            <v>（中铁十局-资乐高速4标）四川省眉山市仁寿县彰加镇促进村中铁十局资乐高速2#梁场</v>
          </cell>
          <cell r="H9401" t="str">
            <v>杨飞</v>
          </cell>
          <cell r="I9401">
            <v>15667998777</v>
          </cell>
        </row>
        <row r="9402">
          <cell r="A9402" t="str">
            <v>德胜恒嘉</v>
          </cell>
          <cell r="B9402" t="str">
            <v>螺纹钢</v>
          </cell>
          <cell r="C9402" t="str">
            <v>HRB400EФ32，12m</v>
          </cell>
          <cell r="D9402" t="str">
            <v>吨</v>
          </cell>
          <cell r="E9402">
            <v>35</v>
          </cell>
          <cell r="F9402">
            <v>45967</v>
          </cell>
          <cell r="G9402" t="str">
            <v>（中铁十局-资乐高速4标）四川省眉山市仁寿县彰加镇华炉村中铁十局资乐高速3#钢筋场</v>
          </cell>
          <cell r="H9402" t="str">
            <v>杨飞</v>
          </cell>
          <cell r="I9402">
            <v>15667998777</v>
          </cell>
        </row>
        <row r="9403">
          <cell r="A9403" t="str">
            <v>德胜恒嘉</v>
          </cell>
          <cell r="B9403" t="str">
            <v>螺纹钢</v>
          </cell>
          <cell r="C9403" t="str">
            <v>HRB400EФ12，12m</v>
          </cell>
          <cell r="D9403" t="str">
            <v>吨</v>
          </cell>
          <cell r="E9403">
            <v>35</v>
          </cell>
          <cell r="F9403">
            <v>45967</v>
          </cell>
          <cell r="G9403" t="str">
            <v>（中铁十局-资乐高速4标）四川省眉山市仁寿县彰加镇促进村中铁十局资乐高速1#钢筋场</v>
          </cell>
          <cell r="H9403" t="str">
            <v>杨飞</v>
          </cell>
          <cell r="I9403">
            <v>15667998777</v>
          </cell>
        </row>
        <row r="9404">
          <cell r="A9404" t="str">
            <v>德胜恒嘉</v>
          </cell>
          <cell r="B9404" t="str">
            <v>螺纹钢</v>
          </cell>
          <cell r="C9404" t="str">
            <v>HRB400EФ25，12m</v>
          </cell>
          <cell r="D9404" t="str">
            <v>吨</v>
          </cell>
          <cell r="E9404">
            <v>35</v>
          </cell>
          <cell r="F9404">
            <v>45967</v>
          </cell>
          <cell r="G9404" t="str">
            <v>（中铁十局-资乐高速4标）四川省眉山市仁寿县彰加镇华炉村中铁十局资乐高速3#钢筋场</v>
          </cell>
          <cell r="H9404" t="str">
            <v>杨飞</v>
          </cell>
          <cell r="I9404">
            <v>15667998777</v>
          </cell>
        </row>
        <row r="9405">
          <cell r="A9405" t="str">
            <v>德胜恒嘉</v>
          </cell>
          <cell r="B9405" t="str">
            <v>螺纹钢</v>
          </cell>
          <cell r="C9405" t="str">
            <v>HRB400EФ28，12m</v>
          </cell>
          <cell r="D9405" t="str">
            <v>吨</v>
          </cell>
          <cell r="E9405">
            <v>35</v>
          </cell>
          <cell r="F9405">
            <v>45967</v>
          </cell>
          <cell r="G9405" t="str">
            <v>（中铁广州局-资乐高速5标）四川省乐山市井研县希望大道116号</v>
          </cell>
          <cell r="H9405" t="str">
            <v>廖俊杰</v>
          </cell>
          <cell r="I9405">
            <v>15775100965</v>
          </cell>
        </row>
        <row r="9406">
          <cell r="A9406" t="str">
            <v>德胜恒嘉</v>
          </cell>
          <cell r="B9406" t="str">
            <v>螺纹钢</v>
          </cell>
          <cell r="C9406" t="str">
            <v>HRB400EФ20，12m</v>
          </cell>
          <cell r="D9406" t="str">
            <v>吨</v>
          </cell>
          <cell r="E9406">
            <v>35</v>
          </cell>
          <cell r="F9406">
            <v>45967</v>
          </cell>
          <cell r="G9406" t="str">
            <v>（中铁广州局-资乐高速5标）四川省乐山市井研县希望大道116号</v>
          </cell>
          <cell r="H9406" t="str">
            <v>廖俊杰</v>
          </cell>
          <cell r="I9406">
            <v>15775100965</v>
          </cell>
        </row>
        <row r="9407">
          <cell r="A9407" t="str">
            <v>德胜恒嘉</v>
          </cell>
          <cell r="B9407" t="str">
            <v>螺纹钢</v>
          </cell>
          <cell r="C9407" t="str">
            <v>HRB400EФ16，12m</v>
          </cell>
          <cell r="D9407" t="str">
            <v>吨</v>
          </cell>
          <cell r="E9407">
            <v>35</v>
          </cell>
          <cell r="F9407">
            <v>45967</v>
          </cell>
          <cell r="G9407" t="str">
            <v>（中铁广州局-资乐高速5标）四川省乐山市井研县希望大道116号</v>
          </cell>
          <cell r="H9407" t="str">
            <v>廖俊杰</v>
          </cell>
          <cell r="I9407">
            <v>15775100965</v>
          </cell>
        </row>
        <row r="9408">
          <cell r="A9408" t="str">
            <v>德胜恒嘉</v>
          </cell>
          <cell r="B9408" t="str">
            <v>螺纹钢</v>
          </cell>
          <cell r="C9408" t="str">
            <v>HRB400EФ12，12m</v>
          </cell>
          <cell r="D9408" t="str">
            <v>吨</v>
          </cell>
          <cell r="E9408">
            <v>35</v>
          </cell>
          <cell r="F9408">
            <v>45967</v>
          </cell>
          <cell r="G9408" t="str">
            <v>（中铁广州局-资乐高速5标）四川省乐山市井研县希望大道116号</v>
          </cell>
          <cell r="H9408" t="str">
            <v>廖俊杰</v>
          </cell>
          <cell r="I9408">
            <v>15775100965</v>
          </cell>
        </row>
        <row r="9409">
          <cell r="A9409" t="str">
            <v>德胜恒嘉</v>
          </cell>
          <cell r="B9409" t="str">
            <v>螺纹钢</v>
          </cell>
          <cell r="C9409" t="str">
            <v>HRB500EФ25，12m</v>
          </cell>
          <cell r="D9409" t="str">
            <v>吨</v>
          </cell>
          <cell r="E9409">
            <v>35</v>
          </cell>
          <cell r="F9409">
            <v>45967</v>
          </cell>
          <cell r="G9409" t="str">
            <v>（中铁广州局-资乐高速5标）四川省乐山市井研县希望大道116号7队钢筋厂</v>
          </cell>
          <cell r="H9409" t="str">
            <v>廖俊杰</v>
          </cell>
          <cell r="I9409">
            <v>15775100965</v>
          </cell>
        </row>
        <row r="9410">
          <cell r="A9410" t="str">
            <v>德胜恒嘉</v>
          </cell>
          <cell r="B9410" t="str">
            <v>螺纹钢</v>
          </cell>
          <cell r="C9410" t="str">
            <v>HRB400EФ25，12m</v>
          </cell>
          <cell r="D9410" t="str">
            <v>吨</v>
          </cell>
          <cell r="E9410">
            <v>35</v>
          </cell>
          <cell r="F9410">
            <v>45967</v>
          </cell>
          <cell r="G9410" t="str">
            <v>（中铁广州局-资乐高速5标）四川省乐山市井研县希望大道116号7队钢筋厂</v>
          </cell>
          <cell r="H9410" t="str">
            <v>廖俊杰</v>
          </cell>
          <cell r="I9410">
            <v>15775100965</v>
          </cell>
        </row>
        <row r="9411">
          <cell r="A9411" t="str">
            <v>德胜恒嘉</v>
          </cell>
          <cell r="B9411" t="str">
            <v>螺纹钢</v>
          </cell>
          <cell r="C9411" t="str">
            <v>HRB500EФ25，12m</v>
          </cell>
          <cell r="D9411" t="str">
            <v>吨</v>
          </cell>
          <cell r="E9411">
            <v>35</v>
          </cell>
          <cell r="F9411">
            <v>45967</v>
          </cell>
          <cell r="G9411" t="str">
            <v>（中铁广州局-资乐高速5标）四川省乐山市井研县希望大道116号1号钢筋厂</v>
          </cell>
          <cell r="H9411" t="str">
            <v>廖俊杰</v>
          </cell>
          <cell r="I9411">
            <v>15775100965</v>
          </cell>
        </row>
        <row r="9412">
          <cell r="A9412" t="str">
            <v>德胜恒嘉</v>
          </cell>
          <cell r="B9412" t="str">
            <v>螺纹钢</v>
          </cell>
          <cell r="C9412" t="str">
            <v>HRB400EФ16，12m</v>
          </cell>
          <cell r="D9412" t="str">
            <v>吨</v>
          </cell>
          <cell r="E9412">
            <v>32.5</v>
          </cell>
          <cell r="F9412">
            <v>45967</v>
          </cell>
          <cell r="G9412" t="str">
            <v>（中铁广州局-资乐高速5标）四川省乐山市井研县希望大道116号2号钢筋厂</v>
          </cell>
          <cell r="H9412" t="str">
            <v>廖俊杰</v>
          </cell>
          <cell r="I9412">
            <v>15775100965</v>
          </cell>
        </row>
        <row r="9413">
          <cell r="A9413" t="str">
            <v>德胜恒嘉</v>
          </cell>
          <cell r="B9413" t="str">
            <v>螺纹钢</v>
          </cell>
          <cell r="C9413" t="str">
            <v>HRB400EФ14，12m</v>
          </cell>
          <cell r="D9413" t="str">
            <v>吨</v>
          </cell>
          <cell r="E9413">
            <v>2.5</v>
          </cell>
          <cell r="F9413">
            <v>45967</v>
          </cell>
          <cell r="G9413" t="str">
            <v>（中铁广州局-资乐高速5标）四川省乐山市井研县希望大道116号2号钢筋厂</v>
          </cell>
          <cell r="H9413" t="str">
            <v>廖俊杰</v>
          </cell>
          <cell r="I9413">
            <v>15775100965</v>
          </cell>
        </row>
        <row r="9414">
          <cell r="A9414" t="str">
            <v>德胜恒嘉</v>
          </cell>
          <cell r="B9414" t="str">
            <v>螺纹钢</v>
          </cell>
          <cell r="C9414" t="str">
            <v>HRB500EФ25，12m</v>
          </cell>
          <cell r="D9414" t="str">
            <v>吨</v>
          </cell>
          <cell r="E9414">
            <v>35</v>
          </cell>
          <cell r="F9414">
            <v>45967</v>
          </cell>
          <cell r="G9414" t="str">
            <v>（中铁广州局-资乐高速5标）四川省乐山市井研县希望大道116号2号钢筋厂</v>
          </cell>
          <cell r="H9414" t="str">
            <v>廖俊杰</v>
          </cell>
          <cell r="I9414">
            <v>15775100965</v>
          </cell>
        </row>
        <row r="9415">
          <cell r="A9415" t="str">
            <v>德胜恒嘉</v>
          </cell>
          <cell r="B9415" t="str">
            <v>螺纹钢</v>
          </cell>
          <cell r="C9415" t="str">
            <v>HRB500EФ25，9m</v>
          </cell>
          <cell r="D9415" t="str">
            <v>吨</v>
          </cell>
          <cell r="E9415">
            <v>35</v>
          </cell>
          <cell r="F9415">
            <v>45967</v>
          </cell>
          <cell r="G9415" t="str">
            <v>（中铁广州局-资乐高速5标）四川省乐山市井研县希望大道116号2号钢筋厂</v>
          </cell>
          <cell r="H9415" t="str">
            <v>廖俊杰</v>
          </cell>
          <cell r="I9415">
            <v>15775100965</v>
          </cell>
        </row>
        <row r="9416">
          <cell r="A9416" t="str">
            <v>德胜恒嘉</v>
          </cell>
          <cell r="B9416" t="str">
            <v>螺纹钢</v>
          </cell>
          <cell r="C9416" t="str">
            <v>HRB400EФ28，12m</v>
          </cell>
          <cell r="D9416" t="str">
            <v>吨</v>
          </cell>
          <cell r="E9416">
            <v>35</v>
          </cell>
          <cell r="F9416">
            <v>45967</v>
          </cell>
          <cell r="G9416" t="str">
            <v>（中铁广州局-资乐高速5标）四川省乐山市井研县希望大道116号2号钢筋厂</v>
          </cell>
          <cell r="H9416" t="str">
            <v>廖俊杰</v>
          </cell>
          <cell r="I9416">
            <v>15775100965</v>
          </cell>
        </row>
        <row r="9417">
          <cell r="A9417" t="str">
            <v>德胜恒嘉</v>
          </cell>
          <cell r="B9417" t="str">
            <v>螺纹钢</v>
          </cell>
          <cell r="C9417" t="str">
            <v>HRB400EФ32，9m</v>
          </cell>
          <cell r="D9417" t="str">
            <v>吨</v>
          </cell>
          <cell r="E9417">
            <v>35</v>
          </cell>
          <cell r="F9417">
            <v>45967</v>
          </cell>
          <cell r="G9417" t="str">
            <v>（中铁广州局-资乐高速5标）四川省乐山市井研县希望大道116号2号钢筋厂</v>
          </cell>
          <cell r="H9417" t="str">
            <v>廖俊杰</v>
          </cell>
          <cell r="I9417">
            <v>15775100965</v>
          </cell>
        </row>
        <row r="9418">
          <cell r="A9418" t="str">
            <v>德胜恒嘉</v>
          </cell>
          <cell r="B9418" t="str">
            <v>螺纹钢</v>
          </cell>
          <cell r="C9418" t="str">
            <v>HRB400EФ32，12m</v>
          </cell>
          <cell r="D9418" t="str">
            <v>吨</v>
          </cell>
          <cell r="E9418">
            <v>35</v>
          </cell>
          <cell r="F9418">
            <v>45967</v>
          </cell>
          <cell r="G9418" t="str">
            <v>（中铁广州局-资乐高速5标）四川省乐山市井研县希望大道116号2号钢筋厂</v>
          </cell>
          <cell r="H9418" t="str">
            <v>廖俊杰</v>
          </cell>
          <cell r="I9418">
            <v>15775100965</v>
          </cell>
        </row>
        <row r="9419">
          <cell r="A9419" t="str">
            <v>德胜恒嘉</v>
          </cell>
          <cell r="B9419" t="str">
            <v>螺纹钢</v>
          </cell>
          <cell r="C9419" t="str">
            <v>HRB400EФ25，12m</v>
          </cell>
          <cell r="D9419" t="str">
            <v>吨</v>
          </cell>
          <cell r="E9419">
            <v>35</v>
          </cell>
          <cell r="F9419">
            <v>45967</v>
          </cell>
          <cell r="G9419" t="str">
            <v>（中铁广州局-资乐高速5标）四川省乐山市井研县希望大道116号2号钢筋厂</v>
          </cell>
          <cell r="H9419" t="str">
            <v>廖俊杰</v>
          </cell>
          <cell r="I9419">
            <v>15775100965</v>
          </cell>
        </row>
        <row r="9420">
          <cell r="A9420" t="str">
            <v>德胜恒嘉</v>
          </cell>
          <cell r="B9420" t="str">
            <v>螺纹钢</v>
          </cell>
          <cell r="C9420" t="str">
            <v>HRB400EФ28，12m</v>
          </cell>
          <cell r="D9420" t="str">
            <v>吨</v>
          </cell>
          <cell r="E9420">
            <v>35</v>
          </cell>
          <cell r="F9420">
            <v>45967</v>
          </cell>
          <cell r="G9420" t="str">
            <v>（中铁广州局-资乐高速5标）四川省乐山市井研县希望大道116号2号钢筋厂</v>
          </cell>
          <cell r="H9420" t="str">
            <v>廖俊杰</v>
          </cell>
          <cell r="I9420">
            <v>15775100965</v>
          </cell>
        </row>
        <row r="9421">
          <cell r="A9421" t="str">
            <v>泸钢（代）</v>
          </cell>
          <cell r="B9421" t="str">
            <v>盘螺</v>
          </cell>
          <cell r="C9421" t="str">
            <v>HRB400E Φ8</v>
          </cell>
          <cell r="D9421" t="str">
            <v>吨</v>
          </cell>
          <cell r="E9421">
            <v>16</v>
          </cell>
          <cell r="F9421">
            <v>45967</v>
          </cell>
          <cell r="G9421" t="str">
            <v>(乐山市校地共建产教融合基地建设项目一标段)四川省乐山市市中区苏稽镇周山嘴</v>
          </cell>
          <cell r="H9421" t="str">
            <v>范增云</v>
          </cell>
          <cell r="I9421">
            <v>13668153241</v>
          </cell>
        </row>
        <row r="9422">
          <cell r="A9422" t="str">
            <v>泸钢（代）</v>
          </cell>
          <cell r="B9422" t="str">
            <v>盘螺</v>
          </cell>
          <cell r="C9422" t="str">
            <v>HRB400E Φ10</v>
          </cell>
          <cell r="D9422" t="str">
            <v>吨</v>
          </cell>
          <cell r="E9422">
            <v>16</v>
          </cell>
          <cell r="F9422">
            <v>45967</v>
          </cell>
          <cell r="G9422" t="str">
            <v>(乐山市校地共建产教融合基地建设项目一标段)四川省乐山市市中区苏稽镇周山嘴</v>
          </cell>
          <cell r="H9422" t="str">
            <v>范增云</v>
          </cell>
          <cell r="I9422">
            <v>13668153241</v>
          </cell>
        </row>
        <row r="9423">
          <cell r="A9423" t="str">
            <v>泸钢（代）</v>
          </cell>
          <cell r="B9423" t="str">
            <v>螺纹钢</v>
          </cell>
          <cell r="C9423" t="str">
            <v>HRB500E Φ32</v>
          </cell>
          <cell r="D9423" t="str">
            <v>吨</v>
          </cell>
          <cell r="E9423">
            <v>3</v>
          </cell>
          <cell r="F9423">
            <v>45967</v>
          </cell>
          <cell r="G9423" t="str">
            <v>(乐山市校地共建产教融合基地建设项目一标段)四川省乐山市市中区苏稽镇周山嘴</v>
          </cell>
          <cell r="H9423" t="str">
            <v>范增云</v>
          </cell>
          <cell r="I9423">
            <v>13668153241</v>
          </cell>
        </row>
        <row r="9424">
          <cell r="A9424" t="str">
            <v>润耀</v>
          </cell>
          <cell r="B9424" t="str">
            <v>螺纹钢</v>
          </cell>
          <cell r="C9424" t="str">
            <v>HRB500E Φ25</v>
          </cell>
          <cell r="D9424" t="str">
            <v>吨</v>
          </cell>
          <cell r="E9424">
            <v>10</v>
          </cell>
          <cell r="F9424">
            <v>45967</v>
          </cell>
          <cell r="G9424" t="str">
            <v>(乐山市校地共建产教融合基地建设项目一标段)四川省乐山市市中区苏稽镇周山嘴</v>
          </cell>
          <cell r="H9424" t="str">
            <v>范增云</v>
          </cell>
          <cell r="I9424">
            <v>13668153241</v>
          </cell>
        </row>
        <row r="9425">
          <cell r="A9425" t="str">
            <v>润耀</v>
          </cell>
          <cell r="B9425" t="str">
            <v>螺纹钢</v>
          </cell>
          <cell r="C9425" t="str">
            <v>HRB500E Φ25 12m</v>
          </cell>
          <cell r="D9425" t="str">
            <v>吨</v>
          </cell>
          <cell r="E9425">
            <v>25</v>
          </cell>
          <cell r="F9425">
            <v>45967</v>
          </cell>
          <cell r="G9425" t="str">
            <v>(乐山市校地共建产教融合基地建设项目一标段)四川省乐山市市中区苏稽镇周山嘴</v>
          </cell>
          <cell r="H9425" t="str">
            <v>范增云</v>
          </cell>
          <cell r="I9425">
            <v>13668153241</v>
          </cell>
        </row>
        <row r="9426">
          <cell r="A9426" t="str">
            <v>泸钢</v>
          </cell>
          <cell r="B9426" t="str">
            <v>盘螺</v>
          </cell>
          <cell r="C9426" t="str">
            <v>HRB400E Φ8</v>
          </cell>
          <cell r="D9426" t="str">
            <v>吨</v>
          </cell>
          <cell r="E9426">
            <v>12</v>
          </cell>
          <cell r="F9426">
            <v>45967</v>
          </cell>
          <cell r="G9426" t="str">
            <v>(五冶建设成都盐道街中学初中部改扩建工程-一标)四川省成都市锦江区春熙路街道盐道街4号（盐道街中学初中部）</v>
          </cell>
          <cell r="H9426" t="str">
            <v>谢鑫</v>
          </cell>
          <cell r="I9426">
            <v>18228465067</v>
          </cell>
        </row>
        <row r="9427">
          <cell r="A9427" t="str">
            <v>泸钢</v>
          </cell>
          <cell r="B9427" t="str">
            <v>盘螺</v>
          </cell>
          <cell r="C9427" t="str">
            <v>HRB400E Φ10</v>
          </cell>
          <cell r="D9427" t="str">
            <v>吨</v>
          </cell>
          <cell r="E9427">
            <v>8</v>
          </cell>
          <cell r="F9427">
            <v>45967</v>
          </cell>
          <cell r="G9427" t="str">
            <v>(五冶建设成都盐道街中学初中部改扩建工程-一标)四川省成都市锦江区春熙路街道盐道街4号（盐道街中学初中部）</v>
          </cell>
          <cell r="H9427" t="str">
            <v>谢鑫</v>
          </cell>
          <cell r="I9427">
            <v>18228465067</v>
          </cell>
        </row>
        <row r="9428">
          <cell r="A9428" t="str">
            <v>泸钢</v>
          </cell>
          <cell r="B9428" t="str">
            <v>螺纹钢</v>
          </cell>
          <cell r="C9428" t="str">
            <v>HRB400E Φ22 9m</v>
          </cell>
          <cell r="D9428" t="str">
            <v>吨</v>
          </cell>
          <cell r="E9428">
            <v>5</v>
          </cell>
          <cell r="F9428">
            <v>45967</v>
          </cell>
          <cell r="G9428" t="str">
            <v>(五冶建设成都盐道街中学初中部改扩建工程-一标)四川省成都市锦江区春熙路街道盐道街4号（盐道街中学初中部）</v>
          </cell>
          <cell r="H9428" t="str">
            <v>谢鑫</v>
          </cell>
          <cell r="I9428">
            <v>18228465067</v>
          </cell>
        </row>
        <row r="9429">
          <cell r="A9429" t="str">
            <v>泸钢</v>
          </cell>
          <cell r="B9429" t="str">
            <v>螺纹钢</v>
          </cell>
          <cell r="C9429" t="str">
            <v>HRB400E Φ25 9m</v>
          </cell>
          <cell r="D9429" t="str">
            <v>吨</v>
          </cell>
          <cell r="E9429">
            <v>10</v>
          </cell>
          <cell r="F9429">
            <v>45967</v>
          </cell>
          <cell r="G9429" t="str">
            <v>(五冶建设成都盐道街中学初中部改扩建工程-一标)四川省成都市锦江区春熙路街道盐道街4号（盐道街中学初中部）</v>
          </cell>
          <cell r="H9429" t="str">
            <v>谢鑫</v>
          </cell>
          <cell r="I9429">
            <v>18228465067</v>
          </cell>
        </row>
        <row r="9430">
          <cell r="A9430" t="str">
            <v>泸钢</v>
          </cell>
          <cell r="B9430" t="str">
            <v>盘螺</v>
          </cell>
          <cell r="C9430" t="str">
            <v>HRB400E Φ6</v>
          </cell>
          <cell r="D9430" t="str">
            <v>吨</v>
          </cell>
          <cell r="E9430">
            <v>8</v>
          </cell>
          <cell r="F9430">
            <v>45967</v>
          </cell>
          <cell r="G9430" t="str">
            <v>(五冶建设师大附中外语校新建教学楼工程)四川省成都市成华区大观堰2号(四川师范大学附属中学外国语学校)</v>
          </cell>
          <cell r="H9430" t="str">
            <v>蔡浩</v>
          </cell>
          <cell r="I9430">
            <v>13980880820</v>
          </cell>
        </row>
        <row r="9431">
          <cell r="A9431" t="str">
            <v>泸钢</v>
          </cell>
          <cell r="B9431" t="str">
            <v>盘螺</v>
          </cell>
          <cell r="C9431" t="str">
            <v>HRB400E Φ8</v>
          </cell>
          <cell r="D9431" t="str">
            <v>吨</v>
          </cell>
          <cell r="E9431">
            <v>8</v>
          </cell>
          <cell r="F9431">
            <v>45967</v>
          </cell>
          <cell r="G9431" t="str">
            <v>(五冶建设师大附中外语校新建教学楼工程)四川省成都市成华区大观堰2号(四川师范大学附属中学外国语学校)</v>
          </cell>
          <cell r="H9431" t="str">
            <v>蔡浩</v>
          </cell>
          <cell r="I9431">
            <v>13980880820</v>
          </cell>
        </row>
        <row r="9432">
          <cell r="A9432" t="str">
            <v>泸钢</v>
          </cell>
          <cell r="B9432" t="str">
            <v>盘螺</v>
          </cell>
          <cell r="C9432" t="str">
            <v>HRB400E Φ10</v>
          </cell>
          <cell r="D9432" t="str">
            <v>吨</v>
          </cell>
          <cell r="E9432">
            <v>14</v>
          </cell>
          <cell r="F9432">
            <v>45967</v>
          </cell>
          <cell r="G9432" t="str">
            <v>(五冶建设师大附中外语校新建教学楼工程)四川省成都市成华区大观堰2号(四川师范大学附属中学外国语学校)</v>
          </cell>
          <cell r="H9432" t="str">
            <v>蔡浩</v>
          </cell>
          <cell r="I9432">
            <v>13980880820</v>
          </cell>
        </row>
        <row r="9433">
          <cell r="A9433" t="str">
            <v>泸钢</v>
          </cell>
          <cell r="B9433" t="str">
            <v>螺纹钢</v>
          </cell>
          <cell r="C9433" t="str">
            <v>HRB500E Φ25</v>
          </cell>
          <cell r="D9433" t="str">
            <v>吨</v>
          </cell>
          <cell r="E9433">
            <v>5</v>
          </cell>
          <cell r="F9433">
            <v>45967</v>
          </cell>
          <cell r="G9433" t="str">
            <v>(五冶建设师大附中外语校新建教学楼工程)四川省成都市成华区大观堰2号(四川师范大学附属中学外国语学校)</v>
          </cell>
          <cell r="H9433" t="str">
            <v>蔡浩</v>
          </cell>
          <cell r="I9433">
            <v>13980880820</v>
          </cell>
        </row>
        <row r="9434">
          <cell r="A9434" t="str">
            <v>泸钢</v>
          </cell>
          <cell r="B9434" t="str">
            <v>盘螺</v>
          </cell>
          <cell r="C9434" t="str">
            <v>HRB400E Φ6</v>
          </cell>
          <cell r="D9434" t="str">
            <v>吨</v>
          </cell>
          <cell r="E9434">
            <v>2</v>
          </cell>
          <cell r="F9434">
            <v>45967</v>
          </cell>
          <cell r="G9434" t="str">
            <v>(五冶建设龙泉驿一医院配套建设工程)成都市龙泉驿区董朗路69号龙泉驿一医院5号门</v>
          </cell>
          <cell r="H9434" t="str">
            <v>孙敏</v>
          </cell>
          <cell r="I9434">
            <v>13617695006</v>
          </cell>
        </row>
        <row r="9435">
          <cell r="A9435" t="str">
            <v>泸钢</v>
          </cell>
          <cell r="B9435" t="str">
            <v>盘螺</v>
          </cell>
          <cell r="C9435" t="str">
            <v>HRB400E Φ8</v>
          </cell>
          <cell r="D9435" t="str">
            <v>吨</v>
          </cell>
          <cell r="E9435">
            <v>20</v>
          </cell>
          <cell r="F9435">
            <v>45967</v>
          </cell>
          <cell r="G9435" t="str">
            <v>(五冶建设龙泉驿一医院配套建设工程)成都市龙泉驿区董朗路69号龙泉驿一医院5号门</v>
          </cell>
          <cell r="H9435" t="str">
            <v>孙敏</v>
          </cell>
          <cell r="I9435">
            <v>13617695006</v>
          </cell>
        </row>
        <row r="9436">
          <cell r="A9436" t="str">
            <v>泸钢</v>
          </cell>
          <cell r="B9436" t="str">
            <v>盘螺</v>
          </cell>
          <cell r="C9436" t="str">
            <v>HRB400E Φ10</v>
          </cell>
          <cell r="D9436" t="str">
            <v>吨</v>
          </cell>
          <cell r="E9436">
            <v>12</v>
          </cell>
          <cell r="F9436">
            <v>45967</v>
          </cell>
          <cell r="G9436" t="str">
            <v>(五冶建设龙泉驿一医院配套建设工程)成都市龙泉驿区董朗路69号龙泉驿一医院5号门</v>
          </cell>
          <cell r="H9436" t="str">
            <v>孙敏</v>
          </cell>
          <cell r="I9436">
            <v>13617695006</v>
          </cell>
        </row>
        <row r="9437">
          <cell r="A9437" t="str">
            <v>德胜</v>
          </cell>
          <cell r="B9437" t="str">
            <v>螺纹钢</v>
          </cell>
          <cell r="C9437" t="str">
            <v>HRB400E Φ12 9m</v>
          </cell>
          <cell r="D9437" t="str">
            <v>吨</v>
          </cell>
          <cell r="E9437">
            <v>5</v>
          </cell>
          <cell r="F9437">
            <v>45968</v>
          </cell>
          <cell r="G9437" t="str">
            <v>(五冶建设锦江区林家坝片区20号地块商业项目)锦江区泰昌路锦江28亩项目部</v>
          </cell>
          <cell r="H9437" t="str">
            <v>陶杰</v>
          </cell>
          <cell r="I9437">
            <v>13980247952</v>
          </cell>
        </row>
        <row r="9438">
          <cell r="A9438" t="str">
            <v>德胜</v>
          </cell>
          <cell r="B9438" t="str">
            <v>螺纹钢</v>
          </cell>
          <cell r="C9438" t="str">
            <v>HRB400E Φ14 9m</v>
          </cell>
          <cell r="D9438" t="str">
            <v>吨</v>
          </cell>
          <cell r="E9438">
            <v>10</v>
          </cell>
          <cell r="F9438">
            <v>45968</v>
          </cell>
          <cell r="G9438" t="str">
            <v>(五冶建设锦江区林家坝片区20号地块商业项目)锦江区泰昌路锦江28亩项目部</v>
          </cell>
          <cell r="H9438" t="str">
            <v>陶杰</v>
          </cell>
          <cell r="I9438">
            <v>13980247952</v>
          </cell>
        </row>
        <row r="9439">
          <cell r="A9439" t="str">
            <v>德胜</v>
          </cell>
          <cell r="B9439" t="str">
            <v>螺纹钢</v>
          </cell>
          <cell r="C9439" t="str">
            <v>HRB400E Φ16 9m</v>
          </cell>
          <cell r="D9439" t="str">
            <v>吨</v>
          </cell>
          <cell r="E9439">
            <v>15</v>
          </cell>
          <cell r="F9439">
            <v>45968</v>
          </cell>
          <cell r="G9439" t="str">
            <v>(五冶建设锦江区林家坝片区20号地块商业项目)锦江区泰昌路锦江28亩项目部</v>
          </cell>
          <cell r="H9439" t="str">
            <v>陶杰</v>
          </cell>
          <cell r="I9439">
            <v>13980247952</v>
          </cell>
        </row>
        <row r="9440">
          <cell r="A9440" t="str">
            <v>德胜</v>
          </cell>
          <cell r="B9440" t="str">
            <v>螺纹钢</v>
          </cell>
          <cell r="C9440" t="str">
            <v>HRB400E Φ18 9m</v>
          </cell>
          <cell r="D9440" t="str">
            <v>吨</v>
          </cell>
          <cell r="E9440">
            <v>10</v>
          </cell>
          <cell r="F9440">
            <v>45968</v>
          </cell>
          <cell r="G9440" t="str">
            <v>(五冶建设锦江区林家坝片区20号地块商业项目)锦江区泰昌路锦江28亩项目部</v>
          </cell>
          <cell r="H9440" t="str">
            <v>陶杰</v>
          </cell>
          <cell r="I9440">
            <v>13980247952</v>
          </cell>
        </row>
        <row r="9441">
          <cell r="A9441" t="str">
            <v>德胜</v>
          </cell>
          <cell r="B9441" t="str">
            <v>螺纹钢</v>
          </cell>
          <cell r="C9441" t="str">
            <v>HRB400E Φ20 9m</v>
          </cell>
          <cell r="D9441" t="str">
            <v>吨</v>
          </cell>
          <cell r="E9441">
            <v>5</v>
          </cell>
          <cell r="F9441">
            <v>45968</v>
          </cell>
          <cell r="G9441" t="str">
            <v>(五冶建设锦江区林家坝片区20号地块商业项目)锦江区泰昌路锦江28亩项目部</v>
          </cell>
          <cell r="H9441" t="str">
            <v>陶杰</v>
          </cell>
          <cell r="I9441">
            <v>13980247952</v>
          </cell>
        </row>
        <row r="9442">
          <cell r="A9442" t="str">
            <v>德胜</v>
          </cell>
          <cell r="B9442" t="str">
            <v>螺纹钢</v>
          </cell>
          <cell r="C9442" t="str">
            <v>HRB400E Φ22 9m</v>
          </cell>
          <cell r="D9442" t="str">
            <v>吨</v>
          </cell>
          <cell r="E9442">
            <v>5</v>
          </cell>
          <cell r="F9442">
            <v>45968</v>
          </cell>
          <cell r="G9442" t="str">
            <v>(五冶建设锦江区林家坝片区20号地块商业项目)锦江区泰昌路锦江28亩项目部</v>
          </cell>
          <cell r="H9442" t="str">
            <v>陶杰</v>
          </cell>
          <cell r="I9442">
            <v>13980247952</v>
          </cell>
        </row>
        <row r="9443">
          <cell r="A9443" t="str">
            <v>德胜</v>
          </cell>
          <cell r="B9443" t="str">
            <v>螺纹钢</v>
          </cell>
          <cell r="C9443" t="str">
            <v>HRB400E Φ25 9m</v>
          </cell>
          <cell r="D9443" t="str">
            <v>吨</v>
          </cell>
          <cell r="E9443">
            <v>10</v>
          </cell>
          <cell r="F9443">
            <v>45968</v>
          </cell>
          <cell r="G9443" t="str">
            <v>(五冶建设锦江区林家坝片区20号地块商业项目)锦江区泰昌路锦江28亩项目部</v>
          </cell>
          <cell r="H9443" t="str">
            <v>陶杰</v>
          </cell>
          <cell r="I9443">
            <v>13980247952</v>
          </cell>
        </row>
        <row r="9444">
          <cell r="A9444" t="str">
            <v>德胜</v>
          </cell>
          <cell r="B9444" t="str">
            <v>螺纹钢</v>
          </cell>
          <cell r="C9444" t="str">
            <v>HRB400E Φ28 9m</v>
          </cell>
          <cell r="D9444" t="str">
            <v>吨</v>
          </cell>
          <cell r="E9444">
            <v>10</v>
          </cell>
          <cell r="F9444">
            <v>45968</v>
          </cell>
          <cell r="G9444" t="str">
            <v>(五冶建设锦江区林家坝片区20号地块商业项目)锦江区泰昌路锦江28亩项目部</v>
          </cell>
          <cell r="H9444" t="str">
            <v>陶杰</v>
          </cell>
          <cell r="I9444">
            <v>13980247952</v>
          </cell>
        </row>
        <row r="9445">
          <cell r="A9445" t="str">
            <v>德胜</v>
          </cell>
          <cell r="B9445" t="str">
            <v>螺纹钢</v>
          </cell>
          <cell r="C9445" t="str">
            <v>HRB400EФ12*9m</v>
          </cell>
          <cell r="D9445" t="str">
            <v>吨</v>
          </cell>
          <cell r="E9445">
            <v>19</v>
          </cell>
          <cell r="F9445">
            <v>45968</v>
          </cell>
          <cell r="G9445" t="str">
            <v>（中核华兴市政道路项目部）四川省南充市营山县咸安大道成都元泽环境技术有限公司营山分公司</v>
          </cell>
          <cell r="H9445" t="str">
            <v>黎家敏</v>
          </cell>
          <cell r="I9445" t="str">
            <v>15082798787</v>
          </cell>
        </row>
        <row r="9446">
          <cell r="A9446" t="str">
            <v>德胜</v>
          </cell>
          <cell r="B9446" t="str">
            <v>螺纹钢</v>
          </cell>
          <cell r="C9446" t="str">
            <v>HRB400EФ16*9m</v>
          </cell>
          <cell r="D9446" t="str">
            <v>吨</v>
          </cell>
          <cell r="E9446">
            <v>13</v>
          </cell>
          <cell r="F9446">
            <v>45968</v>
          </cell>
          <cell r="G9446" t="str">
            <v>（中核华兴市政道路项目部）四川省南充市营山县咸安大道成都元泽环境技术有限公司营山分公司</v>
          </cell>
          <cell r="H9446" t="str">
            <v>黎家敏</v>
          </cell>
          <cell r="I9446" t="str">
            <v>15082798787</v>
          </cell>
        </row>
        <row r="9447">
          <cell r="A9447" t="str">
            <v>德胜</v>
          </cell>
          <cell r="B9447" t="str">
            <v>螺纹钢</v>
          </cell>
          <cell r="C9447" t="str">
            <v>HRB400EФ28*9m</v>
          </cell>
          <cell r="D9447" t="str">
            <v>吨</v>
          </cell>
          <cell r="E9447">
            <v>2.2</v>
          </cell>
          <cell r="F9447">
            <v>45968</v>
          </cell>
          <cell r="G9447" t="str">
            <v>（中核华兴市政道路项目部）四川省南充市营山县咸安大道成都元泽环境技术有限公司营山分公司</v>
          </cell>
          <cell r="H9447" t="str">
            <v>黎家敏</v>
          </cell>
          <cell r="I9447" t="str">
            <v>15082798787</v>
          </cell>
        </row>
        <row r="9448">
          <cell r="A9448" t="str">
            <v>德胜</v>
          </cell>
          <cell r="B9448" t="str">
            <v>螺纹钢</v>
          </cell>
          <cell r="C9448" t="str">
            <v>HRB500E Φ22</v>
          </cell>
          <cell r="D9448" t="str">
            <v>吨</v>
          </cell>
          <cell r="E9448">
            <v>10</v>
          </cell>
          <cell r="F9448">
            <v>45968</v>
          </cell>
          <cell r="G9448" t="str">
            <v>(五冶建设龙泉驿一医院配套建设工程)成都市龙泉驿区董朗路69号龙泉驿一医院5号门</v>
          </cell>
          <cell r="H9448" t="str">
            <v>孙敏</v>
          </cell>
          <cell r="I9448">
            <v>13617695006</v>
          </cell>
        </row>
        <row r="9449">
          <cell r="A9449" t="str">
            <v>德胜</v>
          </cell>
          <cell r="B9449" t="str">
            <v>螺纹钢</v>
          </cell>
          <cell r="C9449" t="str">
            <v>HRB500E Φ25</v>
          </cell>
          <cell r="D9449" t="str">
            <v>吨</v>
          </cell>
          <cell r="E9449">
            <v>32</v>
          </cell>
          <cell r="F9449">
            <v>45968</v>
          </cell>
          <cell r="G9449" t="str">
            <v>(五冶建设龙泉驿一医院配套建设工程)成都市龙泉驿区董朗路69号龙泉驿一医院5号门</v>
          </cell>
          <cell r="H9449" t="str">
            <v>孙敏</v>
          </cell>
          <cell r="I9449">
            <v>13617695006</v>
          </cell>
        </row>
        <row r="9450">
          <cell r="A9450" t="str">
            <v>德胜</v>
          </cell>
          <cell r="B9450" t="str">
            <v>螺纹钢</v>
          </cell>
          <cell r="C9450" t="str">
            <v>HRB400EФ18*9m</v>
          </cell>
          <cell r="D9450" t="str">
            <v>吨</v>
          </cell>
          <cell r="E9450">
            <v>17</v>
          </cell>
          <cell r="F9450">
            <v>45968</v>
          </cell>
          <cell r="G9450" t="str">
            <v>（中核中原-温江光明苑三期项目）四川省成都市温江区金马街道光明苑三期项目</v>
          </cell>
          <cell r="H9450" t="str">
            <v>王生斌</v>
          </cell>
          <cell r="I9450">
            <v>15228858118</v>
          </cell>
        </row>
        <row r="9451">
          <cell r="A9451" t="str">
            <v>德胜</v>
          </cell>
          <cell r="B9451" t="str">
            <v>螺纹钢</v>
          </cell>
          <cell r="C9451" t="str">
            <v>HRB400EФ20*9m</v>
          </cell>
          <cell r="D9451" t="str">
            <v>吨</v>
          </cell>
          <cell r="E9451">
            <v>17</v>
          </cell>
          <cell r="F9451">
            <v>45968</v>
          </cell>
          <cell r="G9451" t="str">
            <v>（中核中原-温江光明苑三期项目）四川省成都市温江区金马街道光明苑三期项目</v>
          </cell>
          <cell r="H9451" t="str">
            <v>王生斌</v>
          </cell>
          <cell r="I9451">
            <v>15228858118</v>
          </cell>
        </row>
        <row r="9452">
          <cell r="A9452" t="str">
            <v>德胜</v>
          </cell>
          <cell r="B9452" t="str">
            <v>螺纹钢</v>
          </cell>
          <cell r="C9452" t="str">
            <v>HRB400EФ12*9m</v>
          </cell>
          <cell r="D9452" t="str">
            <v>吨</v>
          </cell>
          <cell r="E9452">
            <v>35</v>
          </cell>
          <cell r="F9452">
            <v>45968</v>
          </cell>
          <cell r="G9452" t="str">
            <v>（中核中原-温江光明苑三期项目）四川省成都市温江区金马街道光明苑三期项目</v>
          </cell>
          <cell r="H9452" t="str">
            <v>王生斌</v>
          </cell>
          <cell r="I9452">
            <v>15228858118</v>
          </cell>
        </row>
        <row r="9453">
          <cell r="A9453" t="str">
            <v>德胜恒嘉</v>
          </cell>
          <cell r="B9453" t="str">
            <v>螺纹钢</v>
          </cell>
          <cell r="C9453" t="str">
            <v>HRB400EФ22*9m</v>
          </cell>
          <cell r="D9453" t="str">
            <v>吨</v>
          </cell>
          <cell r="E9453">
            <v>35</v>
          </cell>
          <cell r="F9453">
            <v>45968</v>
          </cell>
          <cell r="G9453" t="str">
            <v>（中铁一局四公司康新高速TJ1-1标康定隧道）四川省甘孜州康定市榆林街道甘孜州博物馆旁</v>
          </cell>
          <cell r="H9453" t="str">
            <v>王永强</v>
          </cell>
          <cell r="I9453">
            <v>15929204416</v>
          </cell>
        </row>
        <row r="9454">
          <cell r="A9454" t="str">
            <v>德胜恒嘉</v>
          </cell>
          <cell r="B9454" t="str">
            <v>螺纹钢</v>
          </cell>
          <cell r="C9454" t="str">
            <v>HRB400EФ25*9m</v>
          </cell>
          <cell r="D9454" t="str">
            <v>吨</v>
          </cell>
          <cell r="E9454">
            <v>70</v>
          </cell>
          <cell r="F9454">
            <v>45968</v>
          </cell>
          <cell r="G9454" t="str">
            <v>（中铁一局四公司康新高速TJ1-1标吉拉隧道）四川省甘孜州康定市折多塘村车管所旁</v>
          </cell>
          <cell r="H9454" t="str">
            <v>李彰</v>
          </cell>
          <cell r="I9454">
            <v>18523285235</v>
          </cell>
        </row>
        <row r="9455">
          <cell r="A9455" t="str">
            <v>德胜恒嘉</v>
          </cell>
          <cell r="B9455" t="str">
            <v>螺纹钢</v>
          </cell>
          <cell r="C9455" t="str">
            <v>HRB500EФ28*9mm</v>
          </cell>
          <cell r="D9455" t="str">
            <v>吨</v>
          </cell>
          <cell r="E9455">
            <v>70</v>
          </cell>
          <cell r="F9455">
            <v>45968</v>
          </cell>
          <cell r="G9455" t="str">
            <v>（中铁六局呼和公司康新高速TJ4-2标）四川省甘孜藏族自治州康定市新都桥镇东俄罗三村中建八局搅拌站旁</v>
          </cell>
          <cell r="H9455" t="str">
            <v>许文刚</v>
          </cell>
          <cell r="I9455">
            <v>15848808186</v>
          </cell>
        </row>
        <row r="9456">
          <cell r="A9456" t="str">
            <v>德胜恒嘉</v>
          </cell>
          <cell r="B9456" t="str">
            <v>螺纹钢</v>
          </cell>
          <cell r="C9456" t="str">
            <v>HRB500EФ25*9m</v>
          </cell>
          <cell r="D9456" t="str">
            <v>吨</v>
          </cell>
          <cell r="E9456">
            <v>70</v>
          </cell>
          <cell r="F9456">
            <v>45968</v>
          </cell>
          <cell r="G9456" t="str">
            <v>（中铁六局呼和公司康新高速TJ4-2标）四川省甘孜藏族自治州康定市新都桥镇东俄罗三村中建八局搅拌站旁</v>
          </cell>
          <cell r="H9456" t="str">
            <v>许文刚</v>
          </cell>
          <cell r="I9456">
            <v>15848808186</v>
          </cell>
        </row>
        <row r="9457">
          <cell r="A9457" t="str">
            <v>德胜恒嘉</v>
          </cell>
          <cell r="B9457" t="str">
            <v>螺纹钢</v>
          </cell>
          <cell r="C9457" t="str">
            <v>HRB500EФ22*9m</v>
          </cell>
          <cell r="D9457" t="str">
            <v>吨</v>
          </cell>
          <cell r="E9457">
            <v>46</v>
          </cell>
          <cell r="F9457">
            <v>45968</v>
          </cell>
          <cell r="G9457" t="str">
            <v>（中铁六局呼和公司康新高速TJ4-2标）四川省甘孜藏族自治州康定市新都桥镇东俄罗三村中建八局搅拌站旁</v>
          </cell>
          <cell r="H9457" t="str">
            <v>许文刚</v>
          </cell>
          <cell r="I9457">
            <v>15848808186</v>
          </cell>
        </row>
        <row r="9458">
          <cell r="A9458" t="str">
            <v>德胜恒嘉</v>
          </cell>
          <cell r="B9458" t="str">
            <v>螺纹钢</v>
          </cell>
          <cell r="C9458" t="str">
            <v>HRB400EФ28*9m</v>
          </cell>
          <cell r="D9458" t="str">
            <v>吨</v>
          </cell>
          <cell r="E9458">
            <v>70</v>
          </cell>
          <cell r="F9458">
            <v>45968</v>
          </cell>
          <cell r="G9458" t="str">
            <v>（中铁六局呼和公司康新高速TJ4-2标）四川省甘孜藏族自治州康定市新都桥镇东俄罗三村中建八局搅拌站旁</v>
          </cell>
          <cell r="H9458" t="str">
            <v>许文刚</v>
          </cell>
          <cell r="I9458">
            <v>15848808186</v>
          </cell>
        </row>
        <row r="9459">
          <cell r="A9459" t="str">
            <v>德胜恒嘉</v>
          </cell>
          <cell r="B9459" t="str">
            <v>螺纹钢</v>
          </cell>
          <cell r="C9459" t="str">
            <v>HRB400EФ25*9m</v>
          </cell>
          <cell r="D9459" t="str">
            <v>吨</v>
          </cell>
          <cell r="E9459">
            <v>28.894</v>
          </cell>
          <cell r="F9459">
            <v>45968</v>
          </cell>
          <cell r="G9459" t="str">
            <v>（中铁六局呼和公司康新高速TJ4-2标）四川省甘孜藏族自治州康定市新都桥镇东俄罗三村中建八局搅拌站旁</v>
          </cell>
          <cell r="H9459" t="str">
            <v>许文刚</v>
          </cell>
          <cell r="I9459">
            <v>15848808186</v>
          </cell>
        </row>
        <row r="9460">
          <cell r="A9460" t="str">
            <v>德胜恒嘉</v>
          </cell>
          <cell r="B9460" t="str">
            <v>螺纹钢</v>
          </cell>
          <cell r="C9460" t="str">
            <v>HRB400EФ22*9m</v>
          </cell>
          <cell r="D9460" t="str">
            <v>吨</v>
          </cell>
          <cell r="E9460">
            <v>81.858</v>
          </cell>
          <cell r="F9460">
            <v>45968</v>
          </cell>
          <cell r="G9460" t="str">
            <v>（中铁六局呼和公司康新高速TJ4-2标）四川省甘孜藏族自治州康定市新都桥镇东俄罗三村中建八局搅拌站旁</v>
          </cell>
          <cell r="H9460" t="str">
            <v>许文刚</v>
          </cell>
          <cell r="I9460">
            <v>15848808186</v>
          </cell>
        </row>
        <row r="9461">
          <cell r="A9461" t="str">
            <v>德胜恒嘉</v>
          </cell>
          <cell r="B9461" t="str">
            <v>螺纹钢</v>
          </cell>
          <cell r="C9461" t="str">
            <v>HRB400EФ20*9m</v>
          </cell>
          <cell r="D9461" t="str">
            <v>吨</v>
          </cell>
          <cell r="E9461">
            <v>9.132</v>
          </cell>
          <cell r="F9461">
            <v>45968</v>
          </cell>
          <cell r="G9461" t="str">
            <v>（中铁六局呼和公司康新高速TJ4-2标）四川省甘孜藏族自治州康定市新都桥镇东俄罗三村中建八局搅拌站旁</v>
          </cell>
          <cell r="H9461" t="str">
            <v>许文刚</v>
          </cell>
          <cell r="I9461">
            <v>15848808186</v>
          </cell>
        </row>
        <row r="9462">
          <cell r="A9462" t="str">
            <v>德胜恒嘉</v>
          </cell>
          <cell r="B9462" t="str">
            <v>螺纹钢</v>
          </cell>
          <cell r="C9462" t="str">
            <v>HRB400EФ20*12m</v>
          </cell>
          <cell r="D9462" t="str">
            <v>吨</v>
          </cell>
          <cell r="E9462">
            <v>57</v>
          </cell>
          <cell r="F9462">
            <v>45968</v>
          </cell>
          <cell r="G9462" t="str">
            <v>（中铁六局呼和公司康新高速TJ4-2标）四川省甘孜藏族自治州康定市新都桥镇东俄罗三村中建八局搅拌站旁</v>
          </cell>
          <cell r="H9462" t="str">
            <v>许文刚</v>
          </cell>
          <cell r="I9462">
            <v>15848808186</v>
          </cell>
        </row>
        <row r="9463">
          <cell r="A9463" t="str">
            <v>德胜恒嘉</v>
          </cell>
          <cell r="B9463" t="str">
            <v>螺纹钢</v>
          </cell>
          <cell r="C9463" t="str">
            <v>HRB400EФ16*9m</v>
          </cell>
          <cell r="D9463" t="str">
            <v>吨</v>
          </cell>
          <cell r="E9463">
            <v>70</v>
          </cell>
          <cell r="F9463">
            <v>45968</v>
          </cell>
          <cell r="G9463" t="str">
            <v>（中铁六局呼和公司康新高速TJ4-2标）四川省甘孜藏族自治州康定市新都桥镇东俄罗三村中建八局搅拌站旁</v>
          </cell>
          <cell r="H9463" t="str">
            <v>许文刚</v>
          </cell>
          <cell r="I9463">
            <v>15848808186</v>
          </cell>
        </row>
        <row r="9464">
          <cell r="A9464" t="str">
            <v>德胜恒嘉</v>
          </cell>
          <cell r="B9464" t="str">
            <v>螺纹钢</v>
          </cell>
          <cell r="C9464" t="str">
            <v>HRB400EФ14*9m</v>
          </cell>
          <cell r="D9464" t="str">
            <v>吨</v>
          </cell>
          <cell r="E9464">
            <v>70</v>
          </cell>
          <cell r="F9464">
            <v>45968</v>
          </cell>
          <cell r="G9464" t="str">
            <v>（中铁六局呼和公司康新高速TJ4-2标）四川省甘孜藏族自治州康定市新都桥镇东俄罗三村中建八局搅拌站旁</v>
          </cell>
          <cell r="H9464" t="str">
            <v>许文刚</v>
          </cell>
          <cell r="I9464">
            <v>15848808186</v>
          </cell>
        </row>
        <row r="9465">
          <cell r="A9465" t="str">
            <v>德胜恒嘉</v>
          </cell>
          <cell r="B9465" t="str">
            <v>螺纹钢</v>
          </cell>
          <cell r="C9465" t="str">
            <v>HRB400EФ12*9m</v>
          </cell>
          <cell r="D9465" t="str">
            <v>吨</v>
          </cell>
          <cell r="E9465">
            <v>70</v>
          </cell>
          <cell r="F9465">
            <v>45968</v>
          </cell>
          <cell r="G9465" t="str">
            <v>（中铁六局呼和公司康新高速TJ4-2标）四川省甘孜藏族自治州康定市新都桥镇东俄罗三村中建八局搅拌站旁</v>
          </cell>
          <cell r="H9465" t="str">
            <v>许文刚</v>
          </cell>
          <cell r="I9465">
            <v>15848808186</v>
          </cell>
        </row>
        <row r="9466">
          <cell r="A9466" t="str">
            <v>德胜恒嘉</v>
          </cell>
          <cell r="B9466" t="str">
            <v>螺纹钢</v>
          </cell>
          <cell r="C9466" t="str">
            <v>HRB400EФ12*12m</v>
          </cell>
          <cell r="D9466" t="str">
            <v>吨</v>
          </cell>
          <cell r="E9466">
            <v>70</v>
          </cell>
          <cell r="F9466">
            <v>45968</v>
          </cell>
          <cell r="G9466" t="str">
            <v>（中铁六局呼和公司康新高速TJ4-2标）四川省甘孜藏族自治州康定市新都桥镇东俄罗三村中建八局搅拌站旁</v>
          </cell>
          <cell r="H9466" t="str">
            <v>许文刚</v>
          </cell>
          <cell r="I9466">
            <v>15848808186</v>
          </cell>
        </row>
        <row r="9467">
          <cell r="A9467" t="str">
            <v>德胜恒嘉</v>
          </cell>
          <cell r="B9467" t="str">
            <v>螺纹钢</v>
          </cell>
          <cell r="C9467" t="str">
            <v>HRB400EФ12*12m</v>
          </cell>
          <cell r="D9467" t="str">
            <v>吨</v>
          </cell>
          <cell r="E9467">
            <v>245</v>
          </cell>
          <cell r="F9467">
            <v>45968</v>
          </cell>
          <cell r="G9467" t="str">
            <v>（中铁八局康新高速TJ4-1标）四川省甘孜州康定市新都桥镇超限载检测站</v>
          </cell>
          <cell r="H9467" t="str">
            <v>刘俊</v>
          </cell>
          <cell r="I9467">
            <v>18587764925</v>
          </cell>
        </row>
        <row r="9468">
          <cell r="A9468" t="str">
            <v>德胜恒嘉</v>
          </cell>
          <cell r="B9468" t="str">
            <v>螺纹钢</v>
          </cell>
          <cell r="C9468" t="str">
            <v>HRB400EФ14*12m</v>
          </cell>
          <cell r="D9468" t="str">
            <v>吨</v>
          </cell>
          <cell r="E9468">
            <v>200</v>
          </cell>
          <cell r="F9468">
            <v>45968</v>
          </cell>
          <cell r="G9468" t="str">
            <v>（中铁八局康新高速TJ4-1标）四川省甘孜州康定市新都桥镇超限载检测站</v>
          </cell>
          <cell r="H9468" t="str">
            <v>刘俊</v>
          </cell>
          <cell r="I9468">
            <v>18587764925</v>
          </cell>
        </row>
        <row r="9469">
          <cell r="A9469" t="str">
            <v>德胜恒嘉</v>
          </cell>
          <cell r="B9469" t="str">
            <v>螺纹钢</v>
          </cell>
          <cell r="C9469" t="str">
            <v>HRB400EФ16*12m</v>
          </cell>
          <cell r="D9469" t="str">
            <v>吨</v>
          </cell>
          <cell r="E9469">
            <v>200</v>
          </cell>
          <cell r="F9469">
            <v>45968</v>
          </cell>
          <cell r="G9469" t="str">
            <v>（中铁八局康新高速TJ4-1标）四川省甘孜州康定市新都桥镇超限载检测站</v>
          </cell>
          <cell r="H9469" t="str">
            <v>刘俊</v>
          </cell>
          <cell r="I9469">
            <v>18587764925</v>
          </cell>
        </row>
        <row r="9470">
          <cell r="A9470" t="str">
            <v>德胜恒嘉</v>
          </cell>
          <cell r="B9470" t="str">
            <v>螺纹钢</v>
          </cell>
          <cell r="C9470" t="str">
            <v>HRB400EФ20*12m</v>
          </cell>
          <cell r="D9470" t="str">
            <v>吨</v>
          </cell>
          <cell r="E9470">
            <v>200</v>
          </cell>
          <cell r="F9470">
            <v>45968</v>
          </cell>
          <cell r="G9470" t="str">
            <v>（中铁八局康新高速TJ4-1标）四川省甘孜州康定市新都桥镇超限载检测站</v>
          </cell>
          <cell r="H9470" t="str">
            <v>刘俊</v>
          </cell>
          <cell r="I9470">
            <v>18587764925</v>
          </cell>
        </row>
        <row r="9471">
          <cell r="A9471" t="str">
            <v>德胜恒嘉</v>
          </cell>
          <cell r="B9471" t="str">
            <v>螺纹钢</v>
          </cell>
          <cell r="C9471" t="str">
            <v>HRB400EФ22*12m</v>
          </cell>
          <cell r="D9471" t="str">
            <v>吨</v>
          </cell>
          <cell r="E9471">
            <v>100</v>
          </cell>
          <cell r="F9471">
            <v>45968</v>
          </cell>
          <cell r="G9471" t="str">
            <v>（中铁八局康新高速TJ4-1标）四川省甘孜州康定市新都桥镇超限载检测站</v>
          </cell>
          <cell r="H9471" t="str">
            <v>刘俊</v>
          </cell>
          <cell r="I9471">
            <v>18587764925</v>
          </cell>
        </row>
        <row r="9472">
          <cell r="A9472" t="str">
            <v>德胜恒嘉</v>
          </cell>
          <cell r="B9472" t="str">
            <v>螺纹钢</v>
          </cell>
          <cell r="C9472" t="str">
            <v>HRB400EФ28*12m</v>
          </cell>
          <cell r="D9472" t="str">
            <v>吨</v>
          </cell>
          <cell r="E9472">
            <v>70</v>
          </cell>
          <cell r="F9472">
            <v>45968</v>
          </cell>
          <cell r="G9472" t="str">
            <v>（中铁八局康新高速TJ4-1标）四川省甘孜州康定市新都桥镇超限载检测站</v>
          </cell>
          <cell r="H9472" t="str">
            <v>刘俊</v>
          </cell>
          <cell r="I9472">
            <v>18587764925</v>
          </cell>
        </row>
        <row r="9473">
          <cell r="A9473" t="str">
            <v>德胜恒嘉</v>
          </cell>
          <cell r="B9473" t="str">
            <v>螺纹钢</v>
          </cell>
          <cell r="C9473" t="str">
            <v>HRB400E Φ28×9米</v>
          </cell>
          <cell r="D9473" t="str">
            <v>吨</v>
          </cell>
          <cell r="E9473">
            <v>35</v>
          </cell>
          <cell r="F9473">
            <v>45968</v>
          </cell>
          <cell r="G9473" t="str">
            <v>（自永2标九局西南分公司钢筋棚）四川省自贡市骑龙镇大湾村</v>
          </cell>
          <cell r="H9473" t="str">
            <v>高彦彬</v>
          </cell>
          <cell r="I9473">
            <v>13835906370</v>
          </cell>
        </row>
        <row r="9474">
          <cell r="A9474" t="str">
            <v>德胜恒嘉</v>
          </cell>
          <cell r="B9474" t="str">
            <v>螺纹钢</v>
          </cell>
          <cell r="C9474" t="str">
            <v>HRB400E Φ32×12米</v>
          </cell>
          <cell r="D9474" t="str">
            <v>吨</v>
          </cell>
          <cell r="E9474">
            <v>35</v>
          </cell>
          <cell r="F9474">
            <v>45968</v>
          </cell>
          <cell r="G9474" t="str">
            <v>（自永2标九局西南分公司钢筋棚）四川省自贡市骑龙镇大湾村</v>
          </cell>
          <cell r="H9474" t="str">
            <v>高彦彬</v>
          </cell>
          <cell r="I9474">
            <v>13835906370</v>
          </cell>
        </row>
        <row r="9475">
          <cell r="A9475" t="str">
            <v>德胜恒嘉</v>
          </cell>
          <cell r="B9475" t="str">
            <v>螺纹钢</v>
          </cell>
          <cell r="C9475" t="str">
            <v>HRB400EФ12，12m</v>
          </cell>
          <cell r="D9475" t="str">
            <v>吨</v>
          </cell>
          <cell r="E9475">
            <v>105</v>
          </cell>
          <cell r="F9475">
            <v>45968</v>
          </cell>
          <cell r="G9475" t="str">
            <v>（中铁广州局-成渝扩容2标）四川省资阳市雁江区石岭镇易家沟2号梁场</v>
          </cell>
          <cell r="H9475" t="str">
            <v>孙鹏飞</v>
          </cell>
          <cell r="I9475">
            <v>18011784798</v>
          </cell>
        </row>
        <row r="9476">
          <cell r="A9476" t="str">
            <v>德胜恒嘉</v>
          </cell>
          <cell r="B9476" t="str">
            <v>螺纹钢</v>
          </cell>
          <cell r="C9476" t="str">
            <v>HRB400EФ16，12m</v>
          </cell>
          <cell r="D9476" t="str">
            <v>吨</v>
          </cell>
          <cell r="E9476">
            <v>35</v>
          </cell>
          <cell r="F9476">
            <v>45968</v>
          </cell>
          <cell r="G9476" t="str">
            <v>（中铁广州局-成渝扩容2标）四川省资阳市雁江区石岭镇易家沟2号梁场</v>
          </cell>
          <cell r="H9476" t="str">
            <v>孙鹏飞</v>
          </cell>
          <cell r="I9476">
            <v>18011784798</v>
          </cell>
        </row>
        <row r="9477">
          <cell r="A9477" t="str">
            <v>达钢</v>
          </cell>
          <cell r="B9477" t="str">
            <v>盘螺</v>
          </cell>
          <cell r="C9477" t="str">
            <v>HRB400EФ8</v>
          </cell>
          <cell r="D9477" t="str">
            <v>吨</v>
          </cell>
          <cell r="E9477">
            <v>45</v>
          </cell>
          <cell r="F9477">
            <v>45968</v>
          </cell>
          <cell r="G9477" t="str">
            <v>（中核中原-温江北林医养综合体项目）四川省成都市温江区万春大道第三人民医院东</v>
          </cell>
          <cell r="H9477" t="str">
            <v>蔡杰</v>
          </cell>
          <cell r="I9477">
            <v>18875129329</v>
          </cell>
        </row>
        <row r="9478">
          <cell r="A9478" t="str">
            <v>达钢</v>
          </cell>
          <cell r="B9478" t="str">
            <v>螺纹钢</v>
          </cell>
          <cell r="C9478" t="str">
            <v>HRB400EФ12*9m</v>
          </cell>
          <cell r="D9478" t="str">
            <v>吨</v>
          </cell>
          <cell r="E9478">
            <v>27</v>
          </cell>
          <cell r="F9478">
            <v>45968</v>
          </cell>
          <cell r="G9478" t="str">
            <v>（中核中原-温江北林医养综合体项目）四川省成都市温江区万春大道第三人民医院东</v>
          </cell>
          <cell r="H9478" t="str">
            <v>蔡杰</v>
          </cell>
          <cell r="I9478">
            <v>18875129329</v>
          </cell>
        </row>
        <row r="9479">
          <cell r="A9479" t="str">
            <v>达钢</v>
          </cell>
          <cell r="B9479" t="str">
            <v>盘螺</v>
          </cell>
          <cell r="C9479" t="str">
            <v>HRB400E Φ6</v>
          </cell>
          <cell r="D9479" t="str">
            <v>吨</v>
          </cell>
          <cell r="E9479">
            <v>30</v>
          </cell>
          <cell r="F9479">
            <v>45968</v>
          </cell>
          <cell r="G9479" t="str">
            <v>（华西简阳西城嘉苑）四川省成都市简阳市简城街道高屋村</v>
          </cell>
          <cell r="H9479" t="str">
            <v>张瀚镭</v>
          </cell>
          <cell r="I9479">
            <v>15884666220</v>
          </cell>
        </row>
        <row r="9480">
          <cell r="A9480" t="str">
            <v>达钢</v>
          </cell>
          <cell r="B9480" t="str">
            <v>盘螺</v>
          </cell>
          <cell r="C9480" t="str">
            <v>HRB400E Φ8</v>
          </cell>
          <cell r="D9480" t="str">
            <v>吨</v>
          </cell>
          <cell r="E9480">
            <v>102</v>
          </cell>
          <cell r="F9480">
            <v>45968</v>
          </cell>
          <cell r="G9480" t="str">
            <v>（华西简阳西城嘉苑）四川省成都市简阳市简城街道高屋村</v>
          </cell>
          <cell r="H9480" t="str">
            <v>张瀚镭</v>
          </cell>
          <cell r="I9480">
            <v>15884666220</v>
          </cell>
        </row>
        <row r="9481">
          <cell r="A9481" t="str">
            <v>达钢</v>
          </cell>
          <cell r="B9481" t="str">
            <v>盘螺</v>
          </cell>
          <cell r="C9481" t="str">
            <v>HRB400E Φ12</v>
          </cell>
          <cell r="D9481" t="str">
            <v>吨</v>
          </cell>
          <cell r="E9481">
            <v>50</v>
          </cell>
          <cell r="F9481">
            <v>45968</v>
          </cell>
          <cell r="G9481" t="str">
            <v>（华西简阳西城嘉苑）四川省成都市简阳市简城街道高屋村</v>
          </cell>
          <cell r="H9481" t="str">
            <v>张瀚镭</v>
          </cell>
          <cell r="I9481">
            <v>15884666220</v>
          </cell>
        </row>
        <row r="9482">
          <cell r="A9482" t="str">
            <v>达钢</v>
          </cell>
          <cell r="B9482" t="str">
            <v>螺纹钢</v>
          </cell>
          <cell r="C9482" t="str">
            <v>HRB400E Φ18 9m</v>
          </cell>
          <cell r="D9482" t="str">
            <v>吨</v>
          </cell>
          <cell r="E9482">
            <v>21</v>
          </cell>
          <cell r="F9482">
            <v>45968</v>
          </cell>
          <cell r="G9482" t="str">
            <v>（华西简阳西城嘉苑）四川省成都市简阳市简城街道高屋村</v>
          </cell>
          <cell r="H9482" t="str">
            <v>张瀚镭</v>
          </cell>
          <cell r="I9482">
            <v>15884666220</v>
          </cell>
        </row>
        <row r="9483">
          <cell r="A9483" t="str">
            <v>达钢</v>
          </cell>
          <cell r="B9483" t="str">
            <v>螺纹钢</v>
          </cell>
          <cell r="C9483" t="str">
            <v>HRB400E Φ20 9m</v>
          </cell>
          <cell r="D9483" t="str">
            <v>吨</v>
          </cell>
          <cell r="E9483">
            <v>15</v>
          </cell>
          <cell r="F9483">
            <v>45968</v>
          </cell>
          <cell r="G9483" t="str">
            <v>（华西简阳西城嘉苑）四川省成都市简阳市简城街道高屋村</v>
          </cell>
          <cell r="H9483" t="str">
            <v>张瀚镭</v>
          </cell>
          <cell r="I9483">
            <v>15884666220</v>
          </cell>
        </row>
        <row r="9484">
          <cell r="A9484" t="str">
            <v>达钢</v>
          </cell>
          <cell r="B9484" t="str">
            <v>盘螺</v>
          </cell>
          <cell r="C9484" t="str">
            <v>HRB400EФ12</v>
          </cell>
          <cell r="D9484" t="str">
            <v>吨</v>
          </cell>
          <cell r="E9484">
            <v>36</v>
          </cell>
          <cell r="F9484">
            <v>45968</v>
          </cell>
          <cell r="G9484" t="str">
            <v>（中铁广州局-资乐高速5标）四川省乐山市井研县希望大道116号4队钢筋厂</v>
          </cell>
          <cell r="H9484" t="str">
            <v>廖俊杰</v>
          </cell>
          <cell r="I9484">
            <v>15775100965</v>
          </cell>
        </row>
        <row r="9485">
          <cell r="A9485" t="str">
            <v>达钢</v>
          </cell>
          <cell r="B9485" t="str">
            <v>螺纹钢</v>
          </cell>
          <cell r="C9485" t="str">
            <v>HRB400E Φ14 9m</v>
          </cell>
          <cell r="D9485" t="str">
            <v>吨</v>
          </cell>
          <cell r="E9485">
            <v>102</v>
          </cell>
          <cell r="F9485">
            <v>45968</v>
          </cell>
          <cell r="G9485" t="str">
            <v>（商投建工达州中医药科技园-2工区-2号桥）达州市通川区达州中医药职业学院犀牛大道北段</v>
          </cell>
          <cell r="H9485" t="str">
            <v>李波</v>
          </cell>
          <cell r="I9485">
            <v>18381899787</v>
          </cell>
        </row>
        <row r="9486">
          <cell r="A9486" t="str">
            <v>达钢</v>
          </cell>
          <cell r="B9486" t="str">
            <v>螺纹钢</v>
          </cell>
          <cell r="C9486" t="str">
            <v>HRB500E Φ12</v>
          </cell>
          <cell r="D9486" t="str">
            <v>吨</v>
          </cell>
          <cell r="E9486">
            <v>30</v>
          </cell>
          <cell r="F9486">
            <v>45968</v>
          </cell>
          <cell r="G9486" t="str">
            <v>（商投建工达州中医药科技园-2工区-2号桥）达州市通川区达州中医药职业学院犀牛大道北段</v>
          </cell>
          <cell r="H9486" t="str">
            <v>李波</v>
          </cell>
          <cell r="I9486">
            <v>18381899787</v>
          </cell>
        </row>
        <row r="9487">
          <cell r="A9487" t="str">
            <v>达钢</v>
          </cell>
          <cell r="B9487" t="str">
            <v>螺纹钢</v>
          </cell>
          <cell r="C9487" t="str">
            <v>HRB500E Φ22</v>
          </cell>
          <cell r="D9487" t="str">
            <v>吨</v>
          </cell>
          <cell r="E9487">
            <v>30</v>
          </cell>
          <cell r="F9487">
            <v>45968</v>
          </cell>
          <cell r="G9487" t="str">
            <v>（商投建工达州中医药科技园-2工区-2号桥）达州市通川区达州中医药职业学院犀牛大道北段</v>
          </cell>
          <cell r="H9487" t="str">
            <v>李波</v>
          </cell>
          <cell r="I9487">
            <v>18381899787</v>
          </cell>
        </row>
        <row r="9488">
          <cell r="A9488" t="str">
            <v>达钢</v>
          </cell>
          <cell r="B9488" t="str">
            <v>螺纹钢</v>
          </cell>
          <cell r="C9488" t="str">
            <v>HRB500E Φ25</v>
          </cell>
          <cell r="D9488" t="str">
            <v>吨</v>
          </cell>
          <cell r="E9488">
            <v>45</v>
          </cell>
          <cell r="F9488">
            <v>45968</v>
          </cell>
          <cell r="G9488" t="str">
            <v>（商投建工达州中医药科技园-2工区-2号桥）达州市通川区达州中医药职业学院犀牛大道北段</v>
          </cell>
          <cell r="H9488" t="str">
            <v>李波</v>
          </cell>
          <cell r="I9488">
            <v>18381899787</v>
          </cell>
        </row>
        <row r="9489">
          <cell r="A9489" t="str">
            <v>达钢</v>
          </cell>
          <cell r="B9489" t="str">
            <v>螺纹钢</v>
          </cell>
          <cell r="C9489" t="str">
            <v>HRB400E Φ12 9m</v>
          </cell>
          <cell r="D9489" t="str">
            <v>吨</v>
          </cell>
          <cell r="E9489">
            <v>30</v>
          </cell>
          <cell r="F9489">
            <v>45968</v>
          </cell>
          <cell r="G9489" t="str">
            <v>（商投建工达州中医药科技园-2工区-2号桥）达州市通川区达州中医药职业学院犀牛大道北段</v>
          </cell>
          <cell r="H9489" t="str">
            <v>李波</v>
          </cell>
          <cell r="I9489">
            <v>18381899787</v>
          </cell>
        </row>
        <row r="9490">
          <cell r="A9490" t="str">
            <v>达钢</v>
          </cell>
          <cell r="B9490" t="str">
            <v>螺纹钢</v>
          </cell>
          <cell r="C9490" t="str">
            <v>HRB400E Φ14 9m</v>
          </cell>
          <cell r="D9490" t="str">
            <v>吨</v>
          </cell>
          <cell r="E9490">
            <v>42</v>
          </cell>
          <cell r="F9490">
            <v>45968</v>
          </cell>
          <cell r="G9490" t="str">
            <v>（商投建工达州中医药科技园-2工区-2号桥）达州市通川区达州中医药职业学院犀牛大道北段</v>
          </cell>
          <cell r="H9490" t="str">
            <v>李波</v>
          </cell>
          <cell r="I9490">
            <v>18381899787</v>
          </cell>
        </row>
        <row r="9491">
          <cell r="A9491" t="str">
            <v>达钢</v>
          </cell>
          <cell r="B9491" t="str">
            <v>螺纹钢</v>
          </cell>
          <cell r="C9491" t="str">
            <v>HRB400E Φ16 9m</v>
          </cell>
          <cell r="D9491" t="str">
            <v>吨</v>
          </cell>
          <cell r="E9491">
            <v>3</v>
          </cell>
          <cell r="F9491">
            <v>45968</v>
          </cell>
          <cell r="G9491" t="str">
            <v>（商投建工达州中医药科技园-2工区-2号桥）达州市通川区达州中医药职业学院犀牛大道北段</v>
          </cell>
          <cell r="H9491" t="str">
            <v>李波</v>
          </cell>
          <cell r="I9491">
            <v>18381899787</v>
          </cell>
        </row>
        <row r="9492">
          <cell r="A9492" t="str">
            <v>润耀</v>
          </cell>
          <cell r="B9492" t="str">
            <v>盘螺</v>
          </cell>
          <cell r="C9492" t="str">
            <v>HRB400EФ10</v>
          </cell>
          <cell r="D9492" t="str">
            <v>吨</v>
          </cell>
          <cell r="E9492">
            <v>35</v>
          </cell>
          <cell r="F9492">
            <v>45968</v>
          </cell>
          <cell r="G9492" t="str">
            <v>（中核中原-温江北林医养综合体项目）四川省成都市温江区万春大道第三人民医院东</v>
          </cell>
          <cell r="H9492" t="str">
            <v>蔡杰</v>
          </cell>
          <cell r="I9492">
            <v>18875129329</v>
          </cell>
        </row>
        <row r="9493">
          <cell r="A9493" t="str">
            <v>润耀</v>
          </cell>
          <cell r="B9493" t="str">
            <v>盘螺</v>
          </cell>
          <cell r="C9493" t="str">
            <v>HRB400EФ10</v>
          </cell>
          <cell r="D9493" t="str">
            <v>吨</v>
          </cell>
          <cell r="E9493">
            <v>70</v>
          </cell>
          <cell r="F9493">
            <v>45968</v>
          </cell>
          <cell r="G9493" t="str">
            <v>（中铁广州局-成渝扩容2标）四川省资阳市雁江区石岭镇易家沟2号梁场</v>
          </cell>
          <cell r="H9493" t="str">
            <v>孙鹏飞</v>
          </cell>
          <cell r="I9493">
            <v>18011784798</v>
          </cell>
        </row>
        <row r="9494">
          <cell r="A9494" t="str">
            <v>泸钢（代）</v>
          </cell>
          <cell r="B9494" t="str">
            <v>盘螺</v>
          </cell>
          <cell r="C9494" t="str">
            <v>HRB400E Φ8</v>
          </cell>
          <cell r="D9494" t="str">
            <v>吨</v>
          </cell>
          <cell r="E9494">
            <v>18</v>
          </cell>
          <cell r="F9494">
            <v>45968</v>
          </cell>
          <cell r="G9494" t="str">
            <v>(乐山市校地共建产教融合基地建设项目一标段)四川省乐山市市中区苏稽镇周山嘴</v>
          </cell>
          <cell r="H9494" t="str">
            <v>范增云</v>
          </cell>
          <cell r="I9494">
            <v>13668153241</v>
          </cell>
        </row>
        <row r="9495">
          <cell r="A9495" t="str">
            <v>泸钢（代）</v>
          </cell>
          <cell r="B9495" t="str">
            <v>盘螺</v>
          </cell>
          <cell r="C9495" t="str">
            <v>HRB400E Φ10</v>
          </cell>
          <cell r="D9495" t="str">
            <v>吨</v>
          </cell>
          <cell r="E9495">
            <v>17</v>
          </cell>
          <cell r="F9495">
            <v>45968</v>
          </cell>
          <cell r="G9495" t="str">
            <v>(乐山市校地共建产教融合基地建设项目一标段)四川省乐山市市中区苏稽镇周山嘴</v>
          </cell>
          <cell r="H9495" t="str">
            <v>范增云</v>
          </cell>
          <cell r="I9495">
            <v>13668153241</v>
          </cell>
        </row>
        <row r="9496">
          <cell r="A9496" t="str">
            <v>德胜</v>
          </cell>
          <cell r="B9496" t="str">
            <v>螺纹钢</v>
          </cell>
          <cell r="C9496" t="str">
            <v>HRB500E Φ25</v>
          </cell>
          <cell r="D9496" t="str">
            <v>吨</v>
          </cell>
          <cell r="E9496">
            <v>11</v>
          </cell>
          <cell r="F9496">
            <v>45968</v>
          </cell>
          <cell r="G9496" t="str">
            <v>(乐山市校地共建产教融合基地建设项目一标段)四川省乐山市市中区苏稽镇周山嘴</v>
          </cell>
          <cell r="H9496" t="str">
            <v>范增云</v>
          </cell>
          <cell r="I9496">
            <v>13668153241</v>
          </cell>
        </row>
        <row r="9497">
          <cell r="A9497" t="str">
            <v>德胜</v>
          </cell>
          <cell r="B9497" t="str">
            <v>螺纹钢</v>
          </cell>
          <cell r="C9497" t="str">
            <v>HRB500E Φ25 12m</v>
          </cell>
          <cell r="D9497" t="str">
            <v>吨</v>
          </cell>
          <cell r="E9497">
            <v>10</v>
          </cell>
          <cell r="F9497">
            <v>45968</v>
          </cell>
          <cell r="G9497" t="str">
            <v>(乐山市校地共建产教融合基地建设项目一标段)四川省乐山市市中区苏稽镇周山嘴</v>
          </cell>
          <cell r="H9497" t="str">
            <v>范增云</v>
          </cell>
          <cell r="I9497">
            <v>13668153241</v>
          </cell>
        </row>
        <row r="9498">
          <cell r="A9498" t="str">
            <v>德胜</v>
          </cell>
          <cell r="B9498" t="str">
            <v>螺纹钢</v>
          </cell>
          <cell r="C9498" t="str">
            <v>HRB500E Φ28 12m</v>
          </cell>
          <cell r="D9498" t="str">
            <v>吨</v>
          </cell>
          <cell r="E9498">
            <v>6</v>
          </cell>
          <cell r="F9498">
            <v>45968</v>
          </cell>
          <cell r="G9498" t="str">
            <v>(乐山市校地共建产教融合基地建设项目一标段)四川省乐山市市中区苏稽镇周山嘴</v>
          </cell>
          <cell r="H9498" t="str">
            <v>范增云</v>
          </cell>
          <cell r="I9498">
            <v>13668153241</v>
          </cell>
        </row>
        <row r="9499">
          <cell r="A9499" t="str">
            <v>德胜</v>
          </cell>
          <cell r="B9499" t="str">
            <v>螺纹钢</v>
          </cell>
          <cell r="C9499" t="str">
            <v>HRB500E Φ32 12m</v>
          </cell>
          <cell r="D9499" t="str">
            <v>吨</v>
          </cell>
          <cell r="E9499">
            <v>8</v>
          </cell>
          <cell r="F9499">
            <v>45968</v>
          </cell>
          <cell r="G9499" t="str">
            <v>(乐山市校地共建产教融合基地建设项目一标段)四川省乐山市市中区苏稽镇周山嘴</v>
          </cell>
          <cell r="H9499" t="str">
            <v>范增云</v>
          </cell>
          <cell r="I9499">
            <v>13668153241</v>
          </cell>
        </row>
        <row r="9500">
          <cell r="A9500" t="str">
            <v>泸钢</v>
          </cell>
          <cell r="B9500" t="str">
            <v>螺纹钢</v>
          </cell>
          <cell r="C9500" t="str">
            <v>HRB400E Φ14 9m</v>
          </cell>
          <cell r="D9500" t="str">
            <v>吨</v>
          </cell>
          <cell r="E9500">
            <v>35</v>
          </cell>
          <cell r="F9500">
            <v>45968</v>
          </cell>
          <cell r="G9500" t="str">
            <v>(五冶钢构龙泉东洪片区85亩住宅、商业及配套工程项目三标段)成都市龙泉驿外东洪路地铁2号线惠王陵地铁C口</v>
          </cell>
          <cell r="H9500" t="str">
            <v>王军宝</v>
          </cell>
          <cell r="I9500">
            <v>13889142392</v>
          </cell>
        </row>
        <row r="9501">
          <cell r="A9501" t="str">
            <v>泸钢</v>
          </cell>
          <cell r="B9501" t="str">
            <v>螺纹钢</v>
          </cell>
          <cell r="C9501" t="str">
            <v>HRB400E Φ16 9m</v>
          </cell>
          <cell r="D9501" t="str">
            <v>吨</v>
          </cell>
          <cell r="E9501">
            <v>9</v>
          </cell>
          <cell r="F9501">
            <v>45968</v>
          </cell>
          <cell r="G9501" t="str">
            <v>(五冶钢构龙泉东洪片区85亩住宅、商业及配套工程项目三标段)成都市龙泉驿外东洪路地铁2号线惠王陵地铁C口</v>
          </cell>
          <cell r="H9501" t="str">
            <v>王军宝</v>
          </cell>
          <cell r="I9501">
            <v>13889142392</v>
          </cell>
        </row>
        <row r="9502">
          <cell r="A9502" t="str">
            <v>泸钢</v>
          </cell>
          <cell r="B9502" t="str">
            <v>螺纹钢</v>
          </cell>
          <cell r="C9502" t="str">
            <v>HRB400E Φ20 9m</v>
          </cell>
          <cell r="D9502" t="str">
            <v>吨</v>
          </cell>
          <cell r="E9502">
            <v>9</v>
          </cell>
          <cell r="F9502">
            <v>45968</v>
          </cell>
          <cell r="G9502" t="str">
            <v>(五冶钢构龙泉东洪片区85亩住宅、商业及配套工程项目三标段)成都市龙泉驿外东洪路地铁2号线惠王陵地铁C口</v>
          </cell>
          <cell r="H9502" t="str">
            <v>王军宝</v>
          </cell>
          <cell r="I9502">
            <v>13889142392</v>
          </cell>
        </row>
        <row r="9503">
          <cell r="A9503" t="str">
            <v>泸钢</v>
          </cell>
          <cell r="B9503" t="str">
            <v>螺纹钢</v>
          </cell>
          <cell r="C9503" t="str">
            <v>HRB400E Φ22 9m</v>
          </cell>
          <cell r="D9503" t="str">
            <v>吨</v>
          </cell>
          <cell r="E9503">
            <v>12</v>
          </cell>
          <cell r="F9503">
            <v>45968</v>
          </cell>
          <cell r="G9503" t="str">
            <v>(五冶钢构龙泉东洪片区85亩住宅、商业及配套工程项目三标段)成都市龙泉驿外东洪路地铁2号线惠王陵地铁C口</v>
          </cell>
          <cell r="H9503" t="str">
            <v>王军宝</v>
          </cell>
          <cell r="I9503">
            <v>13889142392</v>
          </cell>
        </row>
        <row r="9504">
          <cell r="A9504" t="str">
            <v>泸钢</v>
          </cell>
          <cell r="B9504" t="str">
            <v>螺纹钢</v>
          </cell>
          <cell r="C9504" t="str">
            <v>HRB400E Φ25 9m</v>
          </cell>
          <cell r="D9504" t="str">
            <v>吨</v>
          </cell>
          <cell r="E9504">
            <v>9</v>
          </cell>
          <cell r="F9504">
            <v>45968</v>
          </cell>
          <cell r="G9504" t="str">
            <v>(五冶钢构龙泉东洪片区85亩住宅、商业及配套工程项目三标段)成都市龙泉驿外东洪路地铁2号线惠王陵地铁C口</v>
          </cell>
          <cell r="H9504" t="str">
            <v>王军宝</v>
          </cell>
          <cell r="I9504">
            <v>13889142392</v>
          </cell>
        </row>
        <row r="9505">
          <cell r="A9505" t="str">
            <v>泸钢</v>
          </cell>
          <cell r="B9505" t="str">
            <v>盘螺</v>
          </cell>
          <cell r="C9505" t="str">
            <v>HRB400E Φ10</v>
          </cell>
          <cell r="D9505" t="str">
            <v>吨</v>
          </cell>
          <cell r="E9505">
            <v>35</v>
          </cell>
          <cell r="F9505">
            <v>45968</v>
          </cell>
          <cell r="G9505" t="str">
            <v>(五冶钢构龙泉东洪片区85亩住宅、商业及配套工程项目三标段)成都市龙泉驿外东洪路地铁2号线惠王陵地铁C口</v>
          </cell>
          <cell r="H9505" t="str">
            <v>王军宝</v>
          </cell>
          <cell r="I9505">
            <v>13889142392</v>
          </cell>
        </row>
        <row r="9506">
          <cell r="A9506" t="str">
            <v>泸钢</v>
          </cell>
          <cell r="B9506" t="str">
            <v>螺纹钢</v>
          </cell>
          <cell r="C9506" t="str">
            <v>HRB400E Φ12 9m</v>
          </cell>
          <cell r="D9506" t="str">
            <v>吨</v>
          </cell>
          <cell r="E9506">
            <v>9</v>
          </cell>
          <cell r="F9506">
            <v>45968</v>
          </cell>
          <cell r="G9506" t="str">
            <v>(五冶钢构龙泉东洪片区70亩住宅、商业及配套工程项目二标段)成都市龙泉驿外东洪路地铁2号线惠王陵地铁C口</v>
          </cell>
          <cell r="H9506" t="str">
            <v>蒋嗣伟</v>
          </cell>
          <cell r="I9506">
            <v>15014331252</v>
          </cell>
        </row>
        <row r="9507">
          <cell r="A9507" t="str">
            <v>泸钢</v>
          </cell>
          <cell r="B9507" t="str">
            <v>螺纹钢</v>
          </cell>
          <cell r="C9507" t="str">
            <v>HRB400E Φ14 9m</v>
          </cell>
          <cell r="D9507" t="str">
            <v>吨</v>
          </cell>
          <cell r="E9507">
            <v>6</v>
          </cell>
          <cell r="F9507">
            <v>45968</v>
          </cell>
          <cell r="G9507" t="str">
            <v>(五冶钢构龙泉东洪片区70亩住宅、商业及配套工程项目二标段)成都市龙泉驿外东洪路地铁2号线惠王陵地铁C口</v>
          </cell>
          <cell r="H9507" t="str">
            <v>蒋嗣伟</v>
          </cell>
          <cell r="I9507">
            <v>15014331252</v>
          </cell>
        </row>
        <row r="9508">
          <cell r="A9508" t="str">
            <v>泸钢</v>
          </cell>
          <cell r="B9508" t="str">
            <v>螺纹钢</v>
          </cell>
          <cell r="C9508" t="str">
            <v>HRB400E Φ16 9m</v>
          </cell>
          <cell r="D9508" t="str">
            <v>吨</v>
          </cell>
          <cell r="E9508">
            <v>12</v>
          </cell>
          <cell r="F9508">
            <v>45968</v>
          </cell>
          <cell r="G9508" t="str">
            <v>(五冶钢构龙泉东洪片区70亩住宅、商业及配套工程项目二标段)成都市龙泉驿外东洪路地铁2号线惠王陵地铁C口</v>
          </cell>
          <cell r="H9508" t="str">
            <v>蒋嗣伟</v>
          </cell>
          <cell r="I9508">
            <v>15014331252</v>
          </cell>
        </row>
        <row r="9509">
          <cell r="A9509" t="str">
            <v>泸钢</v>
          </cell>
          <cell r="B9509" t="str">
            <v>螺纹钢</v>
          </cell>
          <cell r="C9509" t="str">
            <v>HRB400E Φ18 9m</v>
          </cell>
          <cell r="D9509" t="str">
            <v>吨</v>
          </cell>
          <cell r="E9509">
            <v>6</v>
          </cell>
          <cell r="F9509">
            <v>45968</v>
          </cell>
          <cell r="G9509" t="str">
            <v>(五冶钢构龙泉东洪片区70亩住宅、商业及配套工程项目二标段)成都市龙泉驿外东洪路地铁2号线惠王陵地铁C口</v>
          </cell>
          <cell r="H9509" t="str">
            <v>蒋嗣伟</v>
          </cell>
          <cell r="I9509">
            <v>15014331252</v>
          </cell>
        </row>
        <row r="9510">
          <cell r="A9510" t="str">
            <v>泸钢</v>
          </cell>
          <cell r="B9510" t="str">
            <v>螺纹钢</v>
          </cell>
          <cell r="C9510" t="str">
            <v>HRB400E Φ22 9m</v>
          </cell>
          <cell r="D9510" t="str">
            <v>吨</v>
          </cell>
          <cell r="E9510">
            <v>5</v>
          </cell>
          <cell r="F9510">
            <v>45968</v>
          </cell>
          <cell r="G9510" t="str">
            <v>(五冶钢构龙泉东洪片区70亩住宅、商业及配套工程项目二标段)成都市龙泉驿外东洪路地铁2号线惠王陵地铁C口</v>
          </cell>
          <cell r="H9510" t="str">
            <v>蒋嗣伟</v>
          </cell>
          <cell r="I9510">
            <v>15014331252</v>
          </cell>
        </row>
        <row r="9511">
          <cell r="A9511" t="str">
            <v>泸钢</v>
          </cell>
          <cell r="B9511" t="str">
            <v>螺纹钢</v>
          </cell>
          <cell r="C9511" t="str">
            <v>HRB400E Φ12 9m</v>
          </cell>
          <cell r="D9511" t="str">
            <v>吨</v>
          </cell>
          <cell r="E9511">
            <v>35</v>
          </cell>
          <cell r="F9511">
            <v>45968</v>
          </cell>
          <cell r="G9511" t="str">
            <v>(五冶钢构龙泉东洪片区70亩住宅、商业及配套工程项目一标段)成都市龙泉驿外东洪路地铁2号线惠王陵地铁C口</v>
          </cell>
          <cell r="H9511" t="str">
            <v>邹爱国</v>
          </cell>
          <cell r="I9511">
            <v>13540231225</v>
          </cell>
        </row>
        <row r="9512">
          <cell r="A9512" t="str">
            <v>泸钢</v>
          </cell>
          <cell r="B9512" t="str">
            <v>螺纹钢</v>
          </cell>
          <cell r="C9512" t="str">
            <v>HRB400E Φ16 9m</v>
          </cell>
          <cell r="D9512" t="str">
            <v>吨</v>
          </cell>
          <cell r="E9512">
            <v>10</v>
          </cell>
          <cell r="F9512">
            <v>45968</v>
          </cell>
          <cell r="G9512" t="str">
            <v>(五冶钢构龙泉东洪片区70亩住宅、商业及配套工程项目一标段)成都市龙泉驿外东洪路地铁2号线惠王陵地铁C口</v>
          </cell>
          <cell r="H9512" t="str">
            <v>邹爱国</v>
          </cell>
          <cell r="I9512">
            <v>13540231225</v>
          </cell>
        </row>
        <row r="9513">
          <cell r="A9513" t="str">
            <v>泸钢</v>
          </cell>
          <cell r="B9513" t="str">
            <v>螺纹钢</v>
          </cell>
          <cell r="C9513" t="str">
            <v>HRB400E Φ18 9m</v>
          </cell>
          <cell r="D9513" t="str">
            <v>吨</v>
          </cell>
          <cell r="E9513">
            <v>5</v>
          </cell>
          <cell r="F9513">
            <v>45968</v>
          </cell>
          <cell r="G9513" t="str">
            <v>(五冶钢构龙泉东洪片区70亩住宅、商业及配套工程项目一标段)成都市龙泉驿外东洪路地铁2号线惠王陵地铁C口</v>
          </cell>
          <cell r="H9513" t="str">
            <v>邹爱国</v>
          </cell>
          <cell r="I9513">
            <v>13540231225</v>
          </cell>
        </row>
        <row r="9514">
          <cell r="A9514" t="str">
            <v>泸钢</v>
          </cell>
          <cell r="B9514" t="str">
            <v>螺纹钢</v>
          </cell>
          <cell r="C9514" t="str">
            <v>HRB400E Φ20 9m</v>
          </cell>
          <cell r="D9514" t="str">
            <v>吨</v>
          </cell>
          <cell r="E9514">
            <v>10</v>
          </cell>
          <cell r="F9514">
            <v>45968</v>
          </cell>
          <cell r="G9514" t="str">
            <v>(五冶钢构龙泉东洪片区70亩住宅、商业及配套工程项目一标段)成都市龙泉驿外东洪路地铁2号线惠王陵地铁C口</v>
          </cell>
          <cell r="H9514" t="str">
            <v>邹爱国</v>
          </cell>
          <cell r="I9514">
            <v>13540231225</v>
          </cell>
        </row>
        <row r="9515">
          <cell r="A9515" t="str">
            <v>泸钢</v>
          </cell>
          <cell r="B9515" t="str">
            <v>螺纹钢</v>
          </cell>
          <cell r="C9515" t="str">
            <v>HRB400E Φ22 9m</v>
          </cell>
          <cell r="D9515" t="str">
            <v>吨</v>
          </cell>
          <cell r="E9515">
            <v>8</v>
          </cell>
          <cell r="F9515">
            <v>45968</v>
          </cell>
          <cell r="G9515" t="str">
            <v>(五冶钢构龙泉东洪片区70亩住宅、商业及配套工程项目一标段)成都市龙泉驿外东洪路地铁2号线惠王陵地铁C口</v>
          </cell>
          <cell r="H9515" t="str">
            <v>邹爱国</v>
          </cell>
          <cell r="I9515">
            <v>13540231225</v>
          </cell>
        </row>
        <row r="9516">
          <cell r="A9516" t="str">
            <v>泸钢</v>
          </cell>
          <cell r="B9516" t="str">
            <v>螺纹钢</v>
          </cell>
          <cell r="C9516" t="str">
            <v>HRB400E Φ25 9m</v>
          </cell>
          <cell r="D9516" t="str">
            <v>吨</v>
          </cell>
          <cell r="E9516">
            <v>5</v>
          </cell>
          <cell r="F9516">
            <v>45968</v>
          </cell>
          <cell r="G9516" t="str">
            <v>(五冶钢构龙泉东洪片区70亩住宅、商业及配套工程项目一标段)成都市龙泉驿外东洪路地铁2号线惠王陵地铁C口</v>
          </cell>
          <cell r="H9516" t="str">
            <v>邹爱国</v>
          </cell>
          <cell r="I9516">
            <v>13540231225</v>
          </cell>
        </row>
        <row r="9517">
          <cell r="A9517" t="str">
            <v>泸钢</v>
          </cell>
          <cell r="B9517" t="str">
            <v>盘螺</v>
          </cell>
          <cell r="C9517" t="str">
            <v>HRB400E Φ8</v>
          </cell>
          <cell r="D9517" t="str">
            <v>吨</v>
          </cell>
          <cell r="E9517">
            <v>5</v>
          </cell>
          <cell r="F9517">
            <v>45968</v>
          </cell>
          <cell r="G9517" t="str">
            <v>(中铁三局集团西渝高铁康渝段站房四标工程)重庆市九龙坡区华祥支路与华祥路交叉口重庆建工重庆西站TOD项目部</v>
          </cell>
          <cell r="H9517" t="str">
            <v>卢庆江</v>
          </cell>
          <cell r="I9517">
            <v>18883488177</v>
          </cell>
        </row>
        <row r="9518">
          <cell r="A9518" t="str">
            <v>泸钢</v>
          </cell>
          <cell r="B9518" t="str">
            <v>盘螺</v>
          </cell>
          <cell r="C9518" t="str">
            <v>HRB400E Φ10</v>
          </cell>
          <cell r="D9518" t="str">
            <v>吨</v>
          </cell>
          <cell r="E9518">
            <v>5</v>
          </cell>
          <cell r="F9518">
            <v>45968</v>
          </cell>
          <cell r="G9518" t="str">
            <v>(中铁三局集团西渝高铁康渝段站房四标工程)重庆市九龙坡区华祥支路与华祥路交叉口重庆建工重庆西站TOD项目部</v>
          </cell>
          <cell r="H9518" t="str">
            <v>卢庆江</v>
          </cell>
          <cell r="I9518">
            <v>18883488177</v>
          </cell>
        </row>
        <row r="9519">
          <cell r="A9519" t="str">
            <v>泸钢</v>
          </cell>
          <cell r="B9519" t="str">
            <v>盘螺</v>
          </cell>
          <cell r="C9519" t="str">
            <v>HRB400E Φ12</v>
          </cell>
          <cell r="D9519" t="str">
            <v>吨</v>
          </cell>
          <cell r="E9519">
            <v>5</v>
          </cell>
          <cell r="F9519">
            <v>45968</v>
          </cell>
          <cell r="G9519" t="str">
            <v>(中铁三局集团西渝高铁康渝段站房四标工程)重庆市九龙坡区华祥支路与华祥路交叉口重庆建工重庆西站TOD项目部</v>
          </cell>
          <cell r="H9519" t="str">
            <v>卢庆江</v>
          </cell>
          <cell r="I9519">
            <v>18883488177</v>
          </cell>
        </row>
        <row r="9520">
          <cell r="A9520" t="str">
            <v>泸钢</v>
          </cell>
          <cell r="B9520" t="str">
            <v>螺纹钢</v>
          </cell>
          <cell r="C9520" t="str">
            <v>HRB400E Φ16 9m</v>
          </cell>
          <cell r="D9520" t="str">
            <v>吨</v>
          </cell>
          <cell r="E9520">
            <v>10</v>
          </cell>
          <cell r="F9520">
            <v>45968</v>
          </cell>
          <cell r="G9520" t="str">
            <v>(中铁三局集团西渝高铁康渝段站房四标工程)重庆市九龙坡区华祥支路与华祥路交叉口重庆建工重庆西站TOD项目部</v>
          </cell>
          <cell r="H9520" t="str">
            <v>卢庆江</v>
          </cell>
          <cell r="I9520">
            <v>18883488177</v>
          </cell>
        </row>
        <row r="9521">
          <cell r="A9521" t="str">
            <v>泸钢</v>
          </cell>
          <cell r="B9521" t="str">
            <v>螺纹钢</v>
          </cell>
          <cell r="C9521" t="str">
            <v>HRB400E Φ20 9m</v>
          </cell>
          <cell r="D9521" t="str">
            <v>吨</v>
          </cell>
          <cell r="E9521">
            <v>10</v>
          </cell>
          <cell r="F9521">
            <v>45968</v>
          </cell>
          <cell r="G9521" t="str">
            <v>(中铁三局集团西渝高铁康渝段站房四标工程)重庆市九龙坡区华祥支路与华祥路交叉口重庆建工重庆西站TOD项目部</v>
          </cell>
          <cell r="H9521" t="str">
            <v>卢庆江</v>
          </cell>
          <cell r="I9521">
            <v>18883488177</v>
          </cell>
        </row>
        <row r="9522">
          <cell r="A9522" t="str">
            <v>泸钢</v>
          </cell>
          <cell r="B9522" t="str">
            <v>盘螺</v>
          </cell>
          <cell r="C9522" t="str">
            <v>HRB400E Φ12</v>
          </cell>
          <cell r="D9522" t="str">
            <v>吨</v>
          </cell>
          <cell r="E9522">
            <v>7.5</v>
          </cell>
          <cell r="F9522">
            <v>45968</v>
          </cell>
          <cell r="G9522" t="str">
            <v>(五冶建设龙泉驿一医院配套建设工程)成都市龙泉驿区董朗路69号龙泉驿一医院5号门</v>
          </cell>
          <cell r="H9522" t="str">
            <v>孙敏</v>
          </cell>
          <cell r="I9522">
            <v>13617695006</v>
          </cell>
        </row>
        <row r="9523">
          <cell r="A9523" t="str">
            <v>泸钢</v>
          </cell>
          <cell r="B9523" t="str">
            <v>螺纹钢</v>
          </cell>
          <cell r="C9523" t="str">
            <v>HRB400E Φ12 9m</v>
          </cell>
          <cell r="D9523" t="str">
            <v>吨</v>
          </cell>
          <cell r="E9523">
            <v>6</v>
          </cell>
          <cell r="F9523">
            <v>45968</v>
          </cell>
          <cell r="G9523" t="str">
            <v>(五冶建设龙泉驿一医院配套建设工程)成都市龙泉驿区董朗路69号龙泉驿一医院5号门</v>
          </cell>
          <cell r="H9523" t="str">
            <v>孙敏</v>
          </cell>
          <cell r="I9523">
            <v>13617695006</v>
          </cell>
        </row>
        <row r="9524">
          <cell r="A9524" t="str">
            <v>泸钢</v>
          </cell>
          <cell r="B9524" t="str">
            <v>螺纹钢</v>
          </cell>
          <cell r="C9524" t="str">
            <v>HRB400E Φ16 9m</v>
          </cell>
          <cell r="D9524" t="str">
            <v>吨</v>
          </cell>
          <cell r="E9524">
            <v>2.5</v>
          </cell>
          <cell r="F9524">
            <v>45968</v>
          </cell>
          <cell r="G9524" t="str">
            <v>(五冶建设龙泉驿一医院配套建设工程)成都市龙泉驿区董朗路69号龙泉驿一医院5号门</v>
          </cell>
          <cell r="H9524" t="str">
            <v>孙敏</v>
          </cell>
          <cell r="I9524">
            <v>13617695006</v>
          </cell>
        </row>
        <row r="9525">
          <cell r="A9525" t="str">
            <v>泸钢</v>
          </cell>
          <cell r="B9525" t="str">
            <v>螺纹钢</v>
          </cell>
          <cell r="C9525" t="str">
            <v>HRB400E Φ18 9m</v>
          </cell>
          <cell r="D9525" t="str">
            <v>吨</v>
          </cell>
          <cell r="E9525">
            <v>2.5</v>
          </cell>
          <cell r="F9525">
            <v>45968</v>
          </cell>
          <cell r="G9525" t="str">
            <v>(五冶建设龙泉驿一医院配套建设工程)成都市龙泉驿区董朗路69号龙泉驿一医院5号门</v>
          </cell>
          <cell r="H9525" t="str">
            <v>孙敏</v>
          </cell>
          <cell r="I9525">
            <v>13617695006</v>
          </cell>
        </row>
        <row r="9526">
          <cell r="A9526" t="str">
            <v>泸钢</v>
          </cell>
          <cell r="B9526" t="str">
            <v>螺纹钢</v>
          </cell>
          <cell r="C9526" t="str">
            <v>HRB400E Φ20 9m</v>
          </cell>
          <cell r="D9526" t="str">
            <v>吨</v>
          </cell>
          <cell r="E9526">
            <v>2.5</v>
          </cell>
          <cell r="F9526">
            <v>45968</v>
          </cell>
          <cell r="G9526" t="str">
            <v>(五冶建设龙泉驿一医院配套建设工程)成都市龙泉驿区董朗路69号龙泉驿一医院5号门</v>
          </cell>
          <cell r="H9526" t="str">
            <v>孙敏</v>
          </cell>
          <cell r="I9526">
            <v>13617695006</v>
          </cell>
        </row>
        <row r="9527">
          <cell r="A9527" t="str">
            <v>泸钢</v>
          </cell>
          <cell r="B9527" t="str">
            <v>螺纹钢</v>
          </cell>
          <cell r="C9527" t="str">
            <v>HRB400E Φ22 9m</v>
          </cell>
          <cell r="D9527" t="str">
            <v>吨</v>
          </cell>
          <cell r="E9527">
            <v>2.5</v>
          </cell>
          <cell r="F9527">
            <v>45968</v>
          </cell>
          <cell r="G9527" t="str">
            <v>(五冶建设龙泉驿一医院配套建设工程)成都市龙泉驿区董朗路69号龙泉驿一医院5号门</v>
          </cell>
          <cell r="H9527" t="str">
            <v>孙敏</v>
          </cell>
          <cell r="I9527">
            <v>13617695006</v>
          </cell>
        </row>
        <row r="9528">
          <cell r="A9528" t="str">
            <v>泸钢</v>
          </cell>
          <cell r="B9528" t="str">
            <v>螺纹钢</v>
          </cell>
          <cell r="C9528" t="str">
            <v>HRB500E Φ20</v>
          </cell>
          <cell r="D9528" t="str">
            <v>吨</v>
          </cell>
          <cell r="E9528">
            <v>10</v>
          </cell>
          <cell r="F9528">
            <v>45968</v>
          </cell>
          <cell r="G9528" t="str">
            <v>(五冶建设龙泉驿一医院配套建设工程)成都市龙泉驿区董朗路69号龙泉驿一医院5号门</v>
          </cell>
          <cell r="H9528" t="str">
            <v>孙敏</v>
          </cell>
          <cell r="I9528">
            <v>13617695006</v>
          </cell>
        </row>
        <row r="9529">
          <cell r="A9529" t="str">
            <v>泸钢</v>
          </cell>
          <cell r="B9529" t="str">
            <v>高线</v>
          </cell>
          <cell r="C9529" t="str">
            <v>HPB300 Φ6</v>
          </cell>
          <cell r="D9529" t="str">
            <v>吨</v>
          </cell>
          <cell r="E9529">
            <v>2.5</v>
          </cell>
          <cell r="F9529">
            <v>45968</v>
          </cell>
          <cell r="G9529" t="str">
            <v>(五冶建设锦江区林家坝片区20号地块商业项目)锦江区泰昌路锦江28亩项目部</v>
          </cell>
          <cell r="H9529" t="str">
            <v>陶杰</v>
          </cell>
          <cell r="I9529">
            <v>13980247952</v>
          </cell>
        </row>
        <row r="9530">
          <cell r="A9530" t="str">
            <v>泸钢</v>
          </cell>
          <cell r="B9530" t="str">
            <v>高线</v>
          </cell>
          <cell r="C9530" t="str">
            <v>HPB300 Φ8</v>
          </cell>
          <cell r="D9530" t="str">
            <v>吨</v>
          </cell>
          <cell r="E9530">
            <v>7.5</v>
          </cell>
          <cell r="F9530">
            <v>45968</v>
          </cell>
          <cell r="G9530" t="str">
            <v>(五冶建设锦江区林家坝片区20号地块商业项目)锦江区泰昌路锦江28亩项目部</v>
          </cell>
          <cell r="H9530" t="str">
            <v>陶杰</v>
          </cell>
          <cell r="I9530">
            <v>13980247952</v>
          </cell>
        </row>
        <row r="9531">
          <cell r="A9531" t="str">
            <v>泸钢</v>
          </cell>
          <cell r="B9531" t="str">
            <v>盘螺</v>
          </cell>
          <cell r="C9531" t="str">
            <v>HRB400E Φ8</v>
          </cell>
          <cell r="D9531" t="str">
            <v>吨</v>
          </cell>
          <cell r="E9531">
            <v>5</v>
          </cell>
          <cell r="F9531">
            <v>45968</v>
          </cell>
          <cell r="G9531" t="str">
            <v>(五冶建设锦江区林家坝片区20号地块商业项目)锦江区泰昌路锦江28亩项目部</v>
          </cell>
          <cell r="H9531" t="str">
            <v>陶杰</v>
          </cell>
          <cell r="I9531">
            <v>13980247952</v>
          </cell>
        </row>
        <row r="9532">
          <cell r="A9532" t="str">
            <v>泸钢</v>
          </cell>
          <cell r="B9532" t="str">
            <v>盘螺</v>
          </cell>
          <cell r="C9532" t="str">
            <v>HRB400E Φ10</v>
          </cell>
          <cell r="D9532" t="str">
            <v>吨</v>
          </cell>
          <cell r="E9532">
            <v>10</v>
          </cell>
          <cell r="F9532">
            <v>45968</v>
          </cell>
          <cell r="G9532" t="str">
            <v>(五冶建设锦江区林家坝片区20号地块商业项目)锦江区泰昌路锦江28亩项目部</v>
          </cell>
          <cell r="H9532" t="str">
            <v>陶杰</v>
          </cell>
          <cell r="I9532">
            <v>13980247952</v>
          </cell>
        </row>
        <row r="9533">
          <cell r="A9533" t="str">
            <v>泸钢</v>
          </cell>
          <cell r="B9533" t="str">
            <v>盘螺</v>
          </cell>
          <cell r="C9533" t="str">
            <v>HRB400E Φ12</v>
          </cell>
          <cell r="D9533" t="str">
            <v>吨</v>
          </cell>
          <cell r="E9533">
            <v>10</v>
          </cell>
          <cell r="F9533">
            <v>45968</v>
          </cell>
          <cell r="G9533" t="str">
            <v>(五冶建设锦江区林家坝片区20号地块商业项目)锦江区泰昌路锦江28亩项目部</v>
          </cell>
          <cell r="H9533" t="str">
            <v>陶杰</v>
          </cell>
          <cell r="I9533">
            <v>13980247952</v>
          </cell>
        </row>
        <row r="9534">
          <cell r="A9534" t="str">
            <v>德胜恒嘉</v>
          </cell>
          <cell r="B9534" t="str">
            <v>螺纹钢</v>
          </cell>
          <cell r="C9534" t="str">
            <v>HRB400EФ12，9m</v>
          </cell>
          <cell r="D9534" t="str">
            <v>吨</v>
          </cell>
          <cell r="E9534">
            <v>35</v>
          </cell>
          <cell r="F9534">
            <v>45968</v>
          </cell>
          <cell r="G9534" t="str">
            <v>（中铁十局-资乐高速4标）四川省眉山市仁寿县彰加镇促进村中铁十局资乐高速1#钢筋场</v>
          </cell>
          <cell r="H9534" t="str">
            <v>杨飞</v>
          </cell>
          <cell r="I9534">
            <v>15667998777</v>
          </cell>
        </row>
        <row r="9535">
          <cell r="A9535" t="str">
            <v>德胜恒嘉</v>
          </cell>
          <cell r="B9535" t="str">
            <v>螺纹钢</v>
          </cell>
          <cell r="C9535" t="str">
            <v>HRB400EФ28，12m</v>
          </cell>
          <cell r="D9535" t="str">
            <v>吨</v>
          </cell>
          <cell r="E9535">
            <v>35</v>
          </cell>
          <cell r="F9535">
            <v>45968</v>
          </cell>
          <cell r="G9535" t="str">
            <v>（中铁广州局-资乐高速5标）四川省乐山市井研县希望大道116号</v>
          </cell>
          <cell r="H9535" t="str">
            <v>廖俊杰</v>
          </cell>
          <cell r="I9535">
            <v>15775100965</v>
          </cell>
        </row>
        <row r="9536">
          <cell r="A9536" t="str">
            <v>德胜恒嘉</v>
          </cell>
          <cell r="B9536" t="str">
            <v>螺纹钢</v>
          </cell>
          <cell r="C9536" t="str">
            <v>HRB400EФ20，12m</v>
          </cell>
          <cell r="D9536" t="str">
            <v>吨</v>
          </cell>
          <cell r="E9536">
            <v>35</v>
          </cell>
          <cell r="F9536">
            <v>45968</v>
          </cell>
          <cell r="G9536" t="str">
            <v>（中铁广州局-资乐高速5标）四川省乐山市井研县希望大道116号</v>
          </cell>
          <cell r="H9536" t="str">
            <v>廖俊杰</v>
          </cell>
          <cell r="I9536">
            <v>15775100965</v>
          </cell>
        </row>
        <row r="9537">
          <cell r="A9537" t="str">
            <v>德胜恒嘉</v>
          </cell>
          <cell r="B9537" t="str">
            <v>螺纹钢</v>
          </cell>
          <cell r="C9537" t="str">
            <v>HRB400EФ16，12m</v>
          </cell>
          <cell r="D9537" t="str">
            <v>吨</v>
          </cell>
          <cell r="E9537">
            <v>35</v>
          </cell>
          <cell r="F9537">
            <v>45968</v>
          </cell>
          <cell r="G9537" t="str">
            <v>（中铁广州局-资乐高速5标）四川省乐山市井研县希望大道116号</v>
          </cell>
          <cell r="H9537" t="str">
            <v>廖俊杰</v>
          </cell>
          <cell r="I9537">
            <v>15775100965</v>
          </cell>
        </row>
        <row r="9538">
          <cell r="A9538" t="str">
            <v>德胜恒嘉</v>
          </cell>
          <cell r="B9538" t="str">
            <v>螺纹钢</v>
          </cell>
          <cell r="C9538" t="str">
            <v>HRB400EΦ12*9m</v>
          </cell>
          <cell r="D9538" t="str">
            <v>吨</v>
          </cell>
          <cell r="E9538">
            <v>11</v>
          </cell>
          <cell r="F9538">
            <v>45968</v>
          </cell>
          <cell r="G9538" t="str">
            <v>（成峨7标）乐山市峨眉山市双福镇任严村中铁九局</v>
          </cell>
          <cell r="H9538" t="str">
            <v>祁鹏飞</v>
          </cell>
          <cell r="I9538" t="str">
            <v>15520337757</v>
          </cell>
        </row>
        <row r="9539">
          <cell r="A9539" t="str">
            <v>德胜恒嘉</v>
          </cell>
          <cell r="B9539" t="str">
            <v>螺纹钢</v>
          </cell>
          <cell r="C9539" t="str">
            <v>HRB400EΦ16*9m</v>
          </cell>
          <cell r="D9539" t="str">
            <v>吨</v>
          </cell>
          <cell r="E9539">
            <v>24</v>
          </cell>
          <cell r="F9539">
            <v>45968</v>
          </cell>
          <cell r="G9539" t="str">
            <v>（成峨7标）乐山市峨眉山市双福镇任严村中铁九局</v>
          </cell>
          <cell r="H9539" t="str">
            <v>祁鹏飞</v>
          </cell>
          <cell r="I9539" t="str">
            <v>15520337757</v>
          </cell>
        </row>
        <row r="9540">
          <cell r="A9540" t="str">
            <v>德胜（代）</v>
          </cell>
          <cell r="B9540" t="str">
            <v>高线</v>
          </cell>
          <cell r="C9540" t="str">
            <v>HPB300Ф8</v>
          </cell>
          <cell r="D9540" t="str">
            <v>吨</v>
          </cell>
          <cell r="E9540">
            <v>35</v>
          </cell>
          <cell r="F9540">
            <v>45968</v>
          </cell>
          <cell r="G9540" t="str">
            <v>（中铁广州局-成渝扩容2标）四川省资阳市雁江区石岭镇易家沟2号梁场</v>
          </cell>
          <cell r="H9540" t="str">
            <v>孙鹏飞</v>
          </cell>
          <cell r="I9540">
            <v>18011784798</v>
          </cell>
        </row>
        <row r="9541">
          <cell r="A9541" t="str">
            <v>德胜（代）</v>
          </cell>
          <cell r="B9541" t="str">
            <v>盘螺</v>
          </cell>
          <cell r="C9541" t="str">
            <v>HRB400EФ10</v>
          </cell>
          <cell r="D9541" t="str">
            <v>吨</v>
          </cell>
          <cell r="E9541">
            <v>35</v>
          </cell>
          <cell r="F9541">
            <v>45968</v>
          </cell>
          <cell r="G9541" t="str">
            <v>（中铁广州局-成渝扩容2标）四川省资阳市雁江区石岭镇易家沟2号梁场</v>
          </cell>
          <cell r="H9541" t="str">
            <v>孙鹏飞</v>
          </cell>
          <cell r="I9541">
            <v>18011784798</v>
          </cell>
        </row>
        <row r="9542">
          <cell r="A9542" t="str">
            <v>钢固融</v>
          </cell>
          <cell r="B9542" t="str">
            <v>盘圆</v>
          </cell>
          <cell r="C9542" t="str">
            <v>HPB300  Φ8</v>
          </cell>
          <cell r="D9542" t="str">
            <v>吨</v>
          </cell>
          <cell r="E9542">
            <v>6</v>
          </cell>
          <cell r="F9542">
            <v>45968</v>
          </cell>
          <cell r="G9542" t="str">
            <v>（中核华兴市政道路项目部）四川省南充市营山县咸安大道成都元泽环境技术有限公司营山分公司</v>
          </cell>
          <cell r="H9542" t="str">
            <v>黎家敏</v>
          </cell>
          <cell r="I9542">
            <v>15082798787</v>
          </cell>
        </row>
        <row r="9543">
          <cell r="A9543" t="str">
            <v>钢固融</v>
          </cell>
          <cell r="B9543" t="str">
            <v>螺纹钢</v>
          </cell>
          <cell r="C9543" t="str">
            <v>HRB400EФ10</v>
          </cell>
          <cell r="D9543" t="str">
            <v>吨</v>
          </cell>
          <cell r="E9543">
            <v>5</v>
          </cell>
          <cell r="F9543">
            <v>45968</v>
          </cell>
          <cell r="G9543" t="str">
            <v>（中核华兴市政道路项目部）四川省南充市营山县咸安大道成都元泽环境技术有限公司营山分公司</v>
          </cell>
          <cell r="H9543" t="str">
            <v>黎家敏</v>
          </cell>
          <cell r="I9543" t="str">
            <v>15082798787</v>
          </cell>
        </row>
        <row r="9544">
          <cell r="A9544" t="str">
            <v>钢固融</v>
          </cell>
          <cell r="B9544" t="str">
            <v>螺纹钢</v>
          </cell>
          <cell r="C9544" t="str">
            <v>HRB400EФ12*9m</v>
          </cell>
          <cell r="D9544" t="str">
            <v>吨</v>
          </cell>
          <cell r="E9544">
            <v>23</v>
          </cell>
          <cell r="F9544">
            <v>45968</v>
          </cell>
          <cell r="G9544" t="str">
            <v>（中核华兴市政道路项目部）四川省南充市营山县咸安大道成都元泽环境技术有限公司营山分公司</v>
          </cell>
          <cell r="H9544" t="str">
            <v>黎家敏</v>
          </cell>
          <cell r="I9544" t="str">
            <v>15082798787</v>
          </cell>
        </row>
        <row r="9545">
          <cell r="A9545" t="str">
            <v>德胜恒嘉</v>
          </cell>
          <cell r="B9545" t="str">
            <v>螺纹钢</v>
          </cell>
          <cell r="C9545" t="str">
            <v>HRB400E Φ22×9米</v>
          </cell>
          <cell r="D9545" t="str">
            <v>吨</v>
          </cell>
          <cell r="E9545">
            <v>70</v>
          </cell>
          <cell r="F9545">
            <v>45969</v>
          </cell>
          <cell r="G9545" t="str">
            <v>（自永1标八局二分公司钢筋棚）四川省自贡市大安区牛佛镇</v>
          </cell>
          <cell r="H9545" t="str">
            <v>刘鑫</v>
          </cell>
          <cell r="I9545">
            <v>18382259456</v>
          </cell>
        </row>
        <row r="9546">
          <cell r="A9546" t="str">
            <v>德胜恒嘉</v>
          </cell>
          <cell r="B9546" t="str">
            <v>螺纹钢</v>
          </cell>
          <cell r="C9546" t="str">
            <v>HRB400E Φ20×9米</v>
          </cell>
          <cell r="D9546" t="str">
            <v>吨</v>
          </cell>
          <cell r="E9546">
            <v>35</v>
          </cell>
          <cell r="F9546">
            <v>45969</v>
          </cell>
          <cell r="G9546" t="str">
            <v>（自永1标八局二分公司钢筋棚）四川省自贡市大安区牛佛镇</v>
          </cell>
          <cell r="H9546" t="str">
            <v>刘鑫</v>
          </cell>
          <cell r="I9546">
            <v>18382259456</v>
          </cell>
        </row>
        <row r="9547">
          <cell r="A9547" t="str">
            <v>德胜恒嘉</v>
          </cell>
          <cell r="B9547" t="str">
            <v>螺纹钢</v>
          </cell>
          <cell r="C9547" t="str">
            <v>HRB400E Φ16×9米</v>
          </cell>
          <cell r="D9547" t="str">
            <v>吨</v>
          </cell>
          <cell r="E9547">
            <v>70</v>
          </cell>
          <cell r="F9547">
            <v>45969</v>
          </cell>
          <cell r="G9547" t="str">
            <v>（自永1标八局二分公司钢筋棚）四川省自贡市大安区牛佛镇</v>
          </cell>
          <cell r="H9547" t="str">
            <v>刘鑫</v>
          </cell>
          <cell r="I9547">
            <v>18382259456</v>
          </cell>
        </row>
        <row r="9548">
          <cell r="A9548" t="str">
            <v>德胜恒嘉</v>
          </cell>
          <cell r="B9548" t="str">
            <v>螺纹钢</v>
          </cell>
          <cell r="C9548" t="str">
            <v>HRB400E Φ12×9米</v>
          </cell>
          <cell r="D9548" t="str">
            <v>吨</v>
          </cell>
          <cell r="E9548">
            <v>35</v>
          </cell>
          <cell r="F9548">
            <v>45969</v>
          </cell>
          <cell r="G9548" t="str">
            <v>（自永高速-自永3标六局交通分公司）四川省内江市隆昌市圣灯镇中心学校</v>
          </cell>
          <cell r="H9548" t="str">
            <v>李宏权</v>
          </cell>
          <cell r="I9548">
            <v>19212995868</v>
          </cell>
        </row>
        <row r="9549">
          <cell r="A9549" t="str">
            <v>德胜恒嘉</v>
          </cell>
          <cell r="B9549" t="str">
            <v>螺纹钢</v>
          </cell>
          <cell r="C9549" t="str">
            <v>HRB400E Φ32×9米</v>
          </cell>
          <cell r="D9549" t="str">
            <v>吨</v>
          </cell>
          <cell r="E9549">
            <v>70</v>
          </cell>
          <cell r="F9549">
            <v>45969</v>
          </cell>
          <cell r="G9549" t="str">
            <v>（自永高速-自永3标六局交通分公司）四川省内江市隆昌市圣灯镇中心学校</v>
          </cell>
          <cell r="H9549" t="str">
            <v>李宏权</v>
          </cell>
          <cell r="I9549">
            <v>19212995868</v>
          </cell>
        </row>
        <row r="9550">
          <cell r="A9550" t="str">
            <v>德胜恒嘉</v>
          </cell>
          <cell r="B9550" t="str">
            <v>螺纹钢</v>
          </cell>
          <cell r="C9550" t="str">
            <v>HRB400E Φ32×12米</v>
          </cell>
          <cell r="D9550" t="str">
            <v>吨</v>
          </cell>
          <cell r="E9550">
            <v>35</v>
          </cell>
          <cell r="F9550">
            <v>45969</v>
          </cell>
          <cell r="G9550" t="str">
            <v>（自永2标九局西南分公司钢筋棚）四川省自贡市骑龙镇大湾村</v>
          </cell>
          <cell r="H9550" t="str">
            <v>高彦彬</v>
          </cell>
          <cell r="I9550">
            <v>13835906370</v>
          </cell>
        </row>
        <row r="9551">
          <cell r="A9551" t="str">
            <v>德胜恒嘉</v>
          </cell>
          <cell r="B9551" t="str">
            <v>螺纹钢</v>
          </cell>
          <cell r="C9551" t="str">
            <v>HRB400E Φ20×9米</v>
          </cell>
          <cell r="D9551" t="str">
            <v>吨</v>
          </cell>
          <cell r="E9551">
            <v>35</v>
          </cell>
          <cell r="F9551">
            <v>45969</v>
          </cell>
          <cell r="G9551" t="str">
            <v>（自永2标九局西南分公司钢筋棚）四川省自贡市骑龙镇大湾村</v>
          </cell>
          <cell r="H9551" t="str">
            <v>高彦彬</v>
          </cell>
          <cell r="I9551">
            <v>13835906370</v>
          </cell>
        </row>
        <row r="9552">
          <cell r="A9552" t="str">
            <v>德胜恒嘉</v>
          </cell>
          <cell r="B9552" t="str">
            <v>螺纹钢</v>
          </cell>
          <cell r="C9552" t="str">
            <v>HRB400E Φ20×12米</v>
          </cell>
          <cell r="D9552" t="str">
            <v>吨</v>
          </cell>
          <cell r="E9552">
            <v>35</v>
          </cell>
          <cell r="F9552">
            <v>45969</v>
          </cell>
          <cell r="G9552" t="str">
            <v>（自永2标九局西南分公司钢筋棚）四川省自贡市骑龙镇大湾村</v>
          </cell>
          <cell r="H9552" t="str">
            <v>高彦彬</v>
          </cell>
          <cell r="I9552">
            <v>13835906370</v>
          </cell>
        </row>
        <row r="9553">
          <cell r="A9553" t="str">
            <v>德胜恒嘉</v>
          </cell>
          <cell r="B9553" t="str">
            <v>螺纹钢</v>
          </cell>
          <cell r="C9553" t="str">
            <v>HRB400E Φ28×12米</v>
          </cell>
          <cell r="D9553" t="str">
            <v>吨</v>
          </cell>
          <cell r="E9553">
            <v>35</v>
          </cell>
          <cell r="F9553">
            <v>45969</v>
          </cell>
          <cell r="G9553" t="str">
            <v>（自永2标九局西南分公司钢筋棚）四川省自贡市骑龙镇大湾村</v>
          </cell>
          <cell r="H9553" t="str">
            <v>高彦彬</v>
          </cell>
          <cell r="I9553">
            <v>13835906370</v>
          </cell>
        </row>
        <row r="9554">
          <cell r="A9554" t="str">
            <v>德胜恒嘉</v>
          </cell>
          <cell r="B9554" t="str">
            <v>螺纹钢</v>
          </cell>
          <cell r="C9554" t="str">
            <v>HRB400EФ32，12m</v>
          </cell>
          <cell r="D9554" t="str">
            <v>吨</v>
          </cell>
          <cell r="E9554">
            <v>35</v>
          </cell>
          <cell r="F9554">
            <v>45969</v>
          </cell>
          <cell r="G9554" t="str">
            <v>（中铁三局成渝扩容ZCB3-1项目部）内江市胜利收费站红绿灯500米</v>
          </cell>
          <cell r="H9554" t="str">
            <v>王岩</v>
          </cell>
          <cell r="I9554">
            <v>17634813323</v>
          </cell>
        </row>
        <row r="9555">
          <cell r="A9555" t="str">
            <v>德胜（代）</v>
          </cell>
          <cell r="B9555" t="str">
            <v>高线</v>
          </cell>
          <cell r="C9555" t="str">
            <v>HPB300Ф12</v>
          </cell>
          <cell r="D9555" t="str">
            <v>吨</v>
          </cell>
          <cell r="E9555">
            <v>18</v>
          </cell>
          <cell r="F9555">
            <v>45969</v>
          </cell>
          <cell r="G9555" t="str">
            <v>（中铁二局-成渝扩容4标）四川省成都市简阳市杨家镇桐子湾村二局钢筋场</v>
          </cell>
          <cell r="H9555" t="str">
            <v>陈钢</v>
          </cell>
          <cell r="I9555">
            <v>13018165813</v>
          </cell>
        </row>
        <row r="9556">
          <cell r="A9556" t="str">
            <v>德胜（代）</v>
          </cell>
          <cell r="B9556" t="str">
            <v>盘螺</v>
          </cell>
          <cell r="C9556" t="str">
            <v>HRB400EФ12</v>
          </cell>
          <cell r="D9556" t="str">
            <v>吨</v>
          </cell>
          <cell r="E9556">
            <v>18</v>
          </cell>
          <cell r="F9556">
            <v>45969</v>
          </cell>
          <cell r="G9556" t="str">
            <v>（中铁二局-成渝扩容4标）四川省成都市简阳市杨家镇桐子湾村二局钢筋场</v>
          </cell>
          <cell r="H9556" t="str">
            <v>陈钢</v>
          </cell>
          <cell r="I9556">
            <v>13018165813</v>
          </cell>
        </row>
        <row r="9557">
          <cell r="A9557" t="str">
            <v>泸钢</v>
          </cell>
          <cell r="B9557" t="str">
            <v>盘螺</v>
          </cell>
          <cell r="C9557" t="str">
            <v>HRB400E Φ12</v>
          </cell>
          <cell r="D9557" t="str">
            <v>吨</v>
          </cell>
          <cell r="E9557">
            <v>35</v>
          </cell>
          <cell r="F9557">
            <v>45969</v>
          </cell>
          <cell r="G9557" t="str">
            <v>（自永2标九局西南分公司钢筋棚）四川省自贡市骑龙镇大湾村</v>
          </cell>
          <cell r="H9557" t="str">
            <v>高彦彬</v>
          </cell>
          <cell r="I9557">
            <v>13835906370</v>
          </cell>
        </row>
        <row r="9558">
          <cell r="A9558" t="str">
            <v>达钢</v>
          </cell>
          <cell r="B9558" t="str">
            <v>盘螺</v>
          </cell>
          <cell r="C9558" t="str">
            <v>HRB400EФ8</v>
          </cell>
          <cell r="D9558" t="str">
            <v>吨</v>
          </cell>
          <cell r="E9558">
            <v>17</v>
          </cell>
          <cell r="F9558">
            <v>45969</v>
          </cell>
          <cell r="G9558" t="str">
            <v>（中核中原-温江光明苑三期项目）四川省成都市温江区金马街道光明苑三期项目</v>
          </cell>
          <cell r="H9558" t="str">
            <v>王生斌</v>
          </cell>
          <cell r="I9558">
            <v>15228858118</v>
          </cell>
        </row>
        <row r="9559">
          <cell r="A9559" t="str">
            <v>达钢</v>
          </cell>
          <cell r="B9559" t="str">
            <v>盘螺</v>
          </cell>
          <cell r="C9559" t="str">
            <v>HRB400EФ10</v>
          </cell>
          <cell r="D9559" t="str">
            <v>吨</v>
          </cell>
          <cell r="E9559">
            <v>17</v>
          </cell>
          <cell r="F9559">
            <v>45969</v>
          </cell>
          <cell r="G9559" t="str">
            <v>（中核中原-温江光明苑三期项目）四川省成都市温江区金马街道光明苑三期项目</v>
          </cell>
          <cell r="H9559" t="str">
            <v>王生斌</v>
          </cell>
          <cell r="I9559">
            <v>15228858118</v>
          </cell>
        </row>
        <row r="9560">
          <cell r="A9560" t="str">
            <v>达钢</v>
          </cell>
          <cell r="B9560" t="str">
            <v>盘螺</v>
          </cell>
          <cell r="C9560" t="str">
            <v>HRB400E Φ10</v>
          </cell>
          <cell r="D9560" t="str">
            <v>吨</v>
          </cell>
          <cell r="E9560">
            <v>35</v>
          </cell>
          <cell r="F9560">
            <v>45969</v>
          </cell>
          <cell r="G9560" t="str">
            <v>（华西简阳西城嘉苑）四川省成都市简阳市简城街道高屋村</v>
          </cell>
          <cell r="H9560" t="str">
            <v>张瀚镭</v>
          </cell>
          <cell r="I9560">
            <v>15884666220</v>
          </cell>
        </row>
        <row r="9561">
          <cell r="A9561" t="str">
            <v>达钢</v>
          </cell>
          <cell r="B9561" t="str">
            <v>盘螺</v>
          </cell>
          <cell r="C9561" t="str">
            <v>HRB400E Φ10</v>
          </cell>
          <cell r="D9561" t="str">
            <v>吨</v>
          </cell>
          <cell r="E9561">
            <v>10</v>
          </cell>
          <cell r="F9561">
            <v>45969</v>
          </cell>
          <cell r="G9561" t="str">
            <v>（商投建工达州中医药科技园-2工区-2号桥）达州市通川区达州中医药职业学院犀牛大道北段</v>
          </cell>
          <cell r="H9561" t="str">
            <v>李波</v>
          </cell>
          <cell r="I9561">
            <v>18381899787</v>
          </cell>
        </row>
        <row r="9562">
          <cell r="A9562" t="str">
            <v>达钢</v>
          </cell>
          <cell r="B9562" t="str">
            <v>螺纹钢</v>
          </cell>
          <cell r="C9562" t="str">
            <v>HRB400E Φ14 9m</v>
          </cell>
          <cell r="D9562" t="str">
            <v>吨</v>
          </cell>
          <cell r="E9562">
            <v>48</v>
          </cell>
          <cell r="F9562">
            <v>45969</v>
          </cell>
          <cell r="G9562" t="str">
            <v>（商投建工达州中医药科技园-2工区-2号桥）达州市通川区达州中医药职业学院犀牛大道北段</v>
          </cell>
          <cell r="H9562" t="str">
            <v>李波</v>
          </cell>
          <cell r="I9562">
            <v>18381899787</v>
          </cell>
        </row>
        <row r="9563">
          <cell r="A9563" t="str">
            <v>德胜</v>
          </cell>
          <cell r="B9563" t="str">
            <v>螺纹钢</v>
          </cell>
          <cell r="C9563" t="str">
            <v>HRB400E Φ14 9m</v>
          </cell>
          <cell r="D9563" t="str">
            <v>吨</v>
          </cell>
          <cell r="E9563">
            <v>16</v>
          </cell>
          <cell r="F9563">
            <v>45971</v>
          </cell>
          <cell r="G9563" t="str">
            <v>(宜宾兴港三江新区长江工业园保障性租赁住房建设项目-4#厂房)四川省宜宾市翠屏区久安二路与宜宾港路北段交叉口正东方向195米左右宜宾综合保税区</v>
          </cell>
          <cell r="H9563" t="str">
            <v>宴红川</v>
          </cell>
          <cell r="I9563">
            <v>13568330806</v>
          </cell>
        </row>
        <row r="9564">
          <cell r="A9564" t="str">
            <v>德胜</v>
          </cell>
          <cell r="B9564" t="str">
            <v>螺纹钢</v>
          </cell>
          <cell r="C9564" t="str">
            <v>HRB400E Φ18 9m</v>
          </cell>
          <cell r="D9564" t="str">
            <v>吨</v>
          </cell>
          <cell r="E9564">
            <v>35</v>
          </cell>
          <cell r="F9564">
            <v>45971</v>
          </cell>
          <cell r="G9564" t="str">
            <v>(宜宾兴港三江新区长江工业园保障性租赁住房建设项目-4#厂房)四川省宜宾市翠屏区久安二路与宜宾港路北段交叉口正东方向195米左右宜宾综合保税区</v>
          </cell>
          <cell r="H9564" t="str">
            <v>宴红川</v>
          </cell>
          <cell r="I9564">
            <v>13568330806</v>
          </cell>
        </row>
        <row r="9565">
          <cell r="A9565" t="str">
            <v>德胜</v>
          </cell>
          <cell r="B9565" t="str">
            <v>螺纹钢</v>
          </cell>
          <cell r="C9565" t="str">
            <v>HRB400E Φ20 9m</v>
          </cell>
          <cell r="D9565" t="str">
            <v>吨</v>
          </cell>
          <cell r="E9565">
            <v>20</v>
          </cell>
          <cell r="F9565">
            <v>45971</v>
          </cell>
          <cell r="G9565" t="str">
            <v>(宜宾兴港三江新区长江工业园保障性租赁住房建设项目-4#厂房)四川省宜宾市翠屏区久安二路与宜宾港路北段交叉口正东方向195米左右宜宾综合保税区</v>
          </cell>
          <cell r="H9565" t="str">
            <v>宴红川</v>
          </cell>
          <cell r="I9565">
            <v>13568330806</v>
          </cell>
        </row>
        <row r="9566">
          <cell r="A9566" t="str">
            <v>德胜</v>
          </cell>
          <cell r="B9566" t="str">
            <v>螺纹钢</v>
          </cell>
          <cell r="C9566" t="str">
            <v>HRB400E Φ25 9m</v>
          </cell>
          <cell r="D9566" t="str">
            <v>吨</v>
          </cell>
          <cell r="E9566">
            <v>36</v>
          </cell>
          <cell r="F9566">
            <v>45971</v>
          </cell>
          <cell r="G9566" t="str">
            <v>(宜宾兴港三江新区长江工业园保障性租赁住房建设项目-4#厂房)四川省宜宾市翠屏区久安二路与宜宾港路北段交叉口正东方向195米左右宜宾综合保税区</v>
          </cell>
          <cell r="H9566" t="str">
            <v>宴红川</v>
          </cell>
          <cell r="I9566">
            <v>13568330806</v>
          </cell>
        </row>
        <row r="9567">
          <cell r="A9567" t="str">
            <v>德胜</v>
          </cell>
          <cell r="B9567" t="str">
            <v>螺纹钢</v>
          </cell>
          <cell r="C9567" t="str">
            <v>HRB400E Φ14 12m</v>
          </cell>
          <cell r="D9567" t="str">
            <v>吨</v>
          </cell>
          <cell r="E9567">
            <v>30</v>
          </cell>
          <cell r="F9567">
            <v>45971</v>
          </cell>
          <cell r="G9567" t="str">
            <v>(五冶建设锦江区林家坝片区20号地块商业项目)锦江区泰昌路锦江28亩项目部</v>
          </cell>
          <cell r="H9567" t="str">
            <v>陶杰</v>
          </cell>
          <cell r="I9567">
            <v>13980247952</v>
          </cell>
        </row>
        <row r="9568">
          <cell r="A9568" t="str">
            <v>德胜</v>
          </cell>
          <cell r="B9568" t="str">
            <v>螺纹钢</v>
          </cell>
          <cell r="C9568" t="str">
            <v>HRB400E Φ16 12m</v>
          </cell>
          <cell r="D9568" t="str">
            <v>吨</v>
          </cell>
          <cell r="E9568">
            <v>15</v>
          </cell>
          <cell r="F9568">
            <v>45971</v>
          </cell>
          <cell r="G9568" t="str">
            <v>(五冶建设锦江区林家坝片区20号地块商业项目)锦江区泰昌路锦江28亩项目部</v>
          </cell>
          <cell r="H9568" t="str">
            <v>陶杰</v>
          </cell>
          <cell r="I9568">
            <v>13980247952</v>
          </cell>
        </row>
        <row r="9569">
          <cell r="A9569" t="str">
            <v>德胜</v>
          </cell>
          <cell r="B9569" t="str">
            <v>螺纹钢</v>
          </cell>
          <cell r="C9569" t="str">
            <v>HRB400E Φ18 12m</v>
          </cell>
          <cell r="D9569" t="str">
            <v>吨</v>
          </cell>
          <cell r="E9569">
            <v>20</v>
          </cell>
          <cell r="F9569">
            <v>45971</v>
          </cell>
          <cell r="G9569" t="str">
            <v>(五冶建设锦江区林家坝片区20号地块商业项目)锦江区泰昌路锦江28亩项目部</v>
          </cell>
          <cell r="H9569" t="str">
            <v>陶杰</v>
          </cell>
          <cell r="I9569">
            <v>13980247952</v>
          </cell>
        </row>
        <row r="9570">
          <cell r="A9570" t="str">
            <v>德胜</v>
          </cell>
          <cell r="B9570" t="str">
            <v>螺纹钢</v>
          </cell>
          <cell r="C9570" t="str">
            <v>HRB400E Φ25 12m</v>
          </cell>
          <cell r="D9570" t="str">
            <v>吨</v>
          </cell>
          <cell r="E9570">
            <v>5</v>
          </cell>
          <cell r="F9570">
            <v>45971</v>
          </cell>
          <cell r="G9570" t="str">
            <v>(五冶建设锦江区林家坝片区20号地块商业项目)锦江区泰昌路锦江28亩项目部</v>
          </cell>
          <cell r="H9570" t="str">
            <v>陶杰</v>
          </cell>
          <cell r="I9570">
            <v>13980247952</v>
          </cell>
        </row>
        <row r="9571">
          <cell r="A9571" t="str">
            <v>德胜</v>
          </cell>
          <cell r="B9571" t="str">
            <v>螺纹钢</v>
          </cell>
          <cell r="C9571" t="str">
            <v>HRB400EФ12*9m</v>
          </cell>
          <cell r="D9571" t="str">
            <v>吨</v>
          </cell>
          <cell r="E9571">
            <v>3</v>
          </cell>
          <cell r="F9571">
            <v>45971</v>
          </cell>
          <cell r="G9571" t="str">
            <v>（成铁西物-重庆市綦江项目）重庆市綦江区两河口站重庆市綦江区盖石场镇段河道综合治理工程</v>
          </cell>
          <cell r="H9571" t="str">
            <v>黄永福</v>
          </cell>
          <cell r="I9571" t="str">
            <v>15982823571</v>
          </cell>
        </row>
        <row r="9572">
          <cell r="A9572" t="str">
            <v>德胜</v>
          </cell>
          <cell r="B9572" t="str">
            <v>螺纹钢</v>
          </cell>
          <cell r="C9572" t="str">
            <v>HRB400EФ32*9m</v>
          </cell>
          <cell r="D9572" t="str">
            <v>吨</v>
          </cell>
          <cell r="E9572">
            <v>31</v>
          </cell>
          <cell r="F9572">
            <v>45971</v>
          </cell>
          <cell r="G9572" t="str">
            <v>（成铁西物-重庆市綦江项目）重庆市綦江区两河口站重庆市綦江区盖石场镇段河道综合治理工程</v>
          </cell>
          <cell r="H9572" t="str">
            <v>黄永福</v>
          </cell>
          <cell r="I9572" t="str">
            <v>15982823571</v>
          </cell>
        </row>
        <row r="9573">
          <cell r="A9573" t="str">
            <v>德胜</v>
          </cell>
          <cell r="B9573" t="str">
            <v>螺纹钢</v>
          </cell>
          <cell r="C9573" t="str">
            <v>HRB400EФ12*9m</v>
          </cell>
          <cell r="D9573" t="str">
            <v>吨</v>
          </cell>
          <cell r="E9573">
            <v>10</v>
          </cell>
          <cell r="F9573">
            <v>45971</v>
          </cell>
          <cell r="G9573" t="str">
            <v>（中核中原-温江光明苑三期项目）四川省成都市温江区金马街道光明苑三期项目</v>
          </cell>
          <cell r="H9573" t="str">
            <v>王生斌</v>
          </cell>
          <cell r="I9573">
            <v>15228858118</v>
          </cell>
        </row>
        <row r="9574">
          <cell r="A9574" t="str">
            <v>德胜</v>
          </cell>
          <cell r="B9574" t="str">
            <v>螺纹钢</v>
          </cell>
          <cell r="C9574" t="str">
            <v>HRB400EФ16*9m</v>
          </cell>
          <cell r="D9574" t="str">
            <v>吨</v>
          </cell>
          <cell r="E9574">
            <v>10</v>
          </cell>
          <cell r="F9574">
            <v>45971</v>
          </cell>
          <cell r="G9574" t="str">
            <v>（中核中原-温江光明苑三期项目）四川省成都市温江区金马街道光明苑三期项目</v>
          </cell>
          <cell r="H9574" t="str">
            <v>王生斌</v>
          </cell>
          <cell r="I9574">
            <v>15228858118</v>
          </cell>
        </row>
        <row r="9575">
          <cell r="A9575" t="str">
            <v>德胜</v>
          </cell>
          <cell r="B9575" t="str">
            <v>螺纹钢</v>
          </cell>
          <cell r="C9575" t="str">
            <v>HRB400EФ25*9m</v>
          </cell>
          <cell r="D9575" t="str">
            <v>吨</v>
          </cell>
          <cell r="E9575">
            <v>13.5</v>
          </cell>
          <cell r="F9575">
            <v>45971</v>
          </cell>
          <cell r="G9575" t="str">
            <v>（中核中原-温江光明苑三期项目）四川省成都市温江区金马街道光明苑三期项目</v>
          </cell>
          <cell r="H9575" t="str">
            <v>王生斌</v>
          </cell>
          <cell r="I9575">
            <v>15228858118</v>
          </cell>
        </row>
        <row r="9576">
          <cell r="A9576" t="str">
            <v>德胜</v>
          </cell>
          <cell r="B9576" t="str">
            <v>螺纹钢</v>
          </cell>
          <cell r="C9576" t="str">
            <v>HRB400EФ12，9m</v>
          </cell>
          <cell r="D9576" t="str">
            <v>吨</v>
          </cell>
          <cell r="E9576">
            <v>6</v>
          </cell>
          <cell r="F9576">
            <v>45971</v>
          </cell>
          <cell r="G9576" t="str">
            <v>（五局新津tod项目）成都市新津区旭辉天府未来城南(华金路南)</v>
          </cell>
          <cell r="H9576" t="str">
            <v>李霜</v>
          </cell>
          <cell r="I9576">
            <v>18785086540</v>
          </cell>
        </row>
        <row r="9577">
          <cell r="A9577" t="str">
            <v>德胜</v>
          </cell>
          <cell r="B9577" t="str">
            <v>螺纹钢</v>
          </cell>
          <cell r="C9577" t="str">
            <v>HRB400EФ14，9m</v>
          </cell>
          <cell r="D9577" t="str">
            <v>吨</v>
          </cell>
          <cell r="E9577">
            <v>19</v>
          </cell>
          <cell r="F9577">
            <v>45971</v>
          </cell>
          <cell r="G9577" t="str">
            <v>（五局新津tod项目）成都市新津区旭辉天府未来城南(华金路南)</v>
          </cell>
          <cell r="H9577" t="str">
            <v>李霜</v>
          </cell>
          <cell r="I9577">
            <v>18785086540</v>
          </cell>
        </row>
        <row r="9578">
          <cell r="A9578" t="str">
            <v>德胜</v>
          </cell>
          <cell r="B9578" t="str">
            <v>螺纹钢</v>
          </cell>
          <cell r="C9578" t="str">
            <v>HRB400EФ16，9m</v>
          </cell>
          <cell r="D9578" t="str">
            <v>吨</v>
          </cell>
          <cell r="E9578">
            <v>2.5</v>
          </cell>
          <cell r="F9578">
            <v>45971</v>
          </cell>
          <cell r="G9578" t="str">
            <v>（五局新津tod项目）成都市新津区旭辉天府未来城南(华金路南)</v>
          </cell>
          <cell r="H9578" t="str">
            <v>李霜</v>
          </cell>
          <cell r="I9578">
            <v>18785086540</v>
          </cell>
        </row>
        <row r="9579">
          <cell r="A9579" t="str">
            <v>德胜</v>
          </cell>
          <cell r="B9579" t="str">
            <v>螺纹钢</v>
          </cell>
          <cell r="C9579" t="str">
            <v>HRB400EФ18，9m</v>
          </cell>
          <cell r="D9579" t="str">
            <v>吨</v>
          </cell>
          <cell r="E9579">
            <v>2.5</v>
          </cell>
          <cell r="F9579">
            <v>45971</v>
          </cell>
          <cell r="G9579" t="str">
            <v>（五局新津tod项目）成都市新津区旭辉天府未来城南(华金路南)</v>
          </cell>
          <cell r="H9579" t="str">
            <v>李霜</v>
          </cell>
          <cell r="I9579">
            <v>18785086540</v>
          </cell>
        </row>
        <row r="9580">
          <cell r="A9580" t="str">
            <v>德胜</v>
          </cell>
          <cell r="B9580" t="str">
            <v>螺纹钢</v>
          </cell>
          <cell r="C9580" t="str">
            <v>HRB400EФ20，9m</v>
          </cell>
          <cell r="D9580" t="str">
            <v>吨</v>
          </cell>
          <cell r="E9580">
            <v>2.5</v>
          </cell>
          <cell r="F9580">
            <v>45971</v>
          </cell>
          <cell r="G9580" t="str">
            <v>（五局新津tod项目）成都市新津区旭辉天府未来城南(华金路南)</v>
          </cell>
          <cell r="H9580" t="str">
            <v>李霜</v>
          </cell>
          <cell r="I9580">
            <v>18785086540</v>
          </cell>
        </row>
        <row r="9581">
          <cell r="A9581" t="str">
            <v>德胜</v>
          </cell>
          <cell r="B9581" t="str">
            <v>螺纹钢</v>
          </cell>
          <cell r="C9581" t="str">
            <v>HRB400EФ22，9m</v>
          </cell>
          <cell r="D9581" t="str">
            <v>吨</v>
          </cell>
          <cell r="E9581">
            <v>2.5</v>
          </cell>
          <cell r="F9581">
            <v>45971</v>
          </cell>
          <cell r="G9581" t="str">
            <v>（五局新津tod项目）成都市新津区旭辉天府未来城南(华金路南)</v>
          </cell>
          <cell r="H9581" t="str">
            <v>李霜</v>
          </cell>
          <cell r="I9581">
            <v>18785086540</v>
          </cell>
        </row>
        <row r="9582">
          <cell r="A9582" t="str">
            <v>德胜恒嘉</v>
          </cell>
          <cell r="B9582" t="str">
            <v>螺纹钢</v>
          </cell>
          <cell r="C9582" t="str">
            <v>HRB400EФ28，12m</v>
          </cell>
          <cell r="D9582" t="str">
            <v>吨</v>
          </cell>
          <cell r="E9582">
            <v>35</v>
          </cell>
          <cell r="F9582">
            <v>45971</v>
          </cell>
          <cell r="G9582" t="str">
            <v>（中铁广州局-资乐高速5标）四川省乐山市井研县希望大道116号</v>
          </cell>
          <cell r="H9582" t="str">
            <v>廖俊杰</v>
          </cell>
          <cell r="I9582">
            <v>15775100965</v>
          </cell>
        </row>
        <row r="9583">
          <cell r="A9583" t="str">
            <v>德胜恒嘉</v>
          </cell>
          <cell r="B9583" t="str">
            <v>螺纹钢</v>
          </cell>
          <cell r="C9583" t="str">
            <v>HRB400EФ20，12m</v>
          </cell>
          <cell r="D9583" t="str">
            <v>吨</v>
          </cell>
          <cell r="E9583">
            <v>70</v>
          </cell>
          <cell r="F9583">
            <v>45971</v>
          </cell>
          <cell r="G9583" t="str">
            <v>（中铁广州局-资乐高速5标）四川省乐山市井研县希望大道116号</v>
          </cell>
          <cell r="H9583" t="str">
            <v>廖俊杰</v>
          </cell>
          <cell r="I9583">
            <v>15775100965</v>
          </cell>
        </row>
        <row r="9584">
          <cell r="A9584" t="str">
            <v>德胜恒嘉</v>
          </cell>
          <cell r="B9584" t="str">
            <v>螺纹钢</v>
          </cell>
          <cell r="C9584" t="str">
            <v>HRB400EФ16，12m</v>
          </cell>
          <cell r="D9584" t="str">
            <v>吨</v>
          </cell>
          <cell r="E9584">
            <v>70</v>
          </cell>
          <cell r="F9584">
            <v>45971</v>
          </cell>
          <cell r="G9584" t="str">
            <v>（中铁广州局-资乐高速5标）四川省乐山市井研县希望大道116号</v>
          </cell>
          <cell r="H9584" t="str">
            <v>廖俊杰</v>
          </cell>
          <cell r="I9584">
            <v>15775100965</v>
          </cell>
        </row>
        <row r="9585">
          <cell r="A9585" t="str">
            <v>德胜恒嘉</v>
          </cell>
          <cell r="B9585" t="str">
            <v>螺纹钢</v>
          </cell>
          <cell r="C9585" t="str">
            <v>HRB400EФ16，12m</v>
          </cell>
          <cell r="D9585" t="str">
            <v>吨</v>
          </cell>
          <cell r="E9585">
            <v>35</v>
          </cell>
          <cell r="F9585">
            <v>45971</v>
          </cell>
          <cell r="G9585" t="str">
            <v>（中铁广州局-资乐高速5标）四川省乐山市井研县希望大道116号2号钢筋厂</v>
          </cell>
          <cell r="H9585" t="str">
            <v>廖俊杰</v>
          </cell>
          <cell r="I9585">
            <v>15775100965</v>
          </cell>
        </row>
        <row r="9586">
          <cell r="A9586" t="str">
            <v>德胜恒嘉</v>
          </cell>
          <cell r="B9586" t="str">
            <v>螺纹钢</v>
          </cell>
          <cell r="C9586" t="str">
            <v>HRB400EФ32，12m</v>
          </cell>
          <cell r="D9586" t="str">
            <v>吨</v>
          </cell>
          <cell r="E9586">
            <v>35</v>
          </cell>
          <cell r="F9586">
            <v>45971</v>
          </cell>
          <cell r="G9586" t="str">
            <v>（中铁广州局-资乐高速5标）四川省乐山市井研县希望大道116号2号钢筋厂</v>
          </cell>
          <cell r="H9586" t="str">
            <v>廖俊杰</v>
          </cell>
          <cell r="I9586">
            <v>15775100965</v>
          </cell>
        </row>
        <row r="9587">
          <cell r="A9587" t="str">
            <v>德胜恒嘉</v>
          </cell>
          <cell r="B9587" t="str">
            <v>螺纹钢</v>
          </cell>
          <cell r="C9587" t="str">
            <v>HRB400EФ12，9m</v>
          </cell>
          <cell r="D9587" t="str">
            <v>吨</v>
          </cell>
          <cell r="E9587">
            <v>210</v>
          </cell>
          <cell r="F9587">
            <v>45971</v>
          </cell>
          <cell r="G9587" t="str">
            <v>（中铁十局-资乐高速4标）四川省眉山市仁寿县彰加镇促进村中铁十局资乐高速2#梁场</v>
          </cell>
          <cell r="H9587" t="str">
            <v>杨飞</v>
          </cell>
          <cell r="I9587">
            <v>15667998777</v>
          </cell>
        </row>
        <row r="9588">
          <cell r="A9588" t="str">
            <v>德胜恒嘉</v>
          </cell>
          <cell r="B9588" t="str">
            <v>螺纹钢</v>
          </cell>
          <cell r="C9588" t="str">
            <v>HRB400E Φ25×12米</v>
          </cell>
          <cell r="D9588" t="str">
            <v>吨</v>
          </cell>
          <cell r="E9588">
            <v>105</v>
          </cell>
          <cell r="F9588">
            <v>45971</v>
          </cell>
          <cell r="G9588" t="str">
            <v>（自永2标九局西南分公司钢筋棚）四川省自贡市骑龙镇大湾村</v>
          </cell>
          <cell r="H9588" t="str">
            <v>高彦彬</v>
          </cell>
          <cell r="I9588">
            <v>13835906370</v>
          </cell>
        </row>
        <row r="9589">
          <cell r="A9589" t="str">
            <v>德胜恒嘉</v>
          </cell>
          <cell r="B9589" t="str">
            <v>螺纹钢</v>
          </cell>
          <cell r="C9589" t="str">
            <v>HRB500E Φ28×12米</v>
          </cell>
          <cell r="D9589" t="str">
            <v>吨</v>
          </cell>
          <cell r="E9589">
            <v>35</v>
          </cell>
          <cell r="F9589">
            <v>45971</v>
          </cell>
          <cell r="G9589" t="str">
            <v>自永4标一局四公司（四川省内江市隆昌市兰家花房子自永4标一局四公司钢筋棚）</v>
          </cell>
          <cell r="H9589" t="str">
            <v>郝优</v>
          </cell>
          <cell r="I9589">
            <v>13891371707</v>
          </cell>
        </row>
        <row r="9590">
          <cell r="A9590" t="str">
            <v>德胜恒嘉</v>
          </cell>
          <cell r="B9590" t="str">
            <v>螺纹钢</v>
          </cell>
          <cell r="C9590" t="str">
            <v>HRB400EФ25</v>
          </cell>
          <cell r="D9590" t="str">
            <v>吨</v>
          </cell>
          <cell r="E9590">
            <v>70</v>
          </cell>
          <cell r="F9590">
            <v>45971</v>
          </cell>
          <cell r="G9590" t="str">
            <v>中铁隧道局路桥公司西昭高速2标1分部凉山州金阳县派来镇</v>
          </cell>
          <cell r="H9590" t="str">
            <v>杨勇</v>
          </cell>
          <cell r="I9590">
            <v>18882117172</v>
          </cell>
        </row>
        <row r="9591">
          <cell r="A9591" t="str">
            <v>德胜恒嘉</v>
          </cell>
          <cell r="B9591" t="str">
            <v>螺纹钢</v>
          </cell>
          <cell r="C9591" t="str">
            <v>HRB400EФ12</v>
          </cell>
          <cell r="D9591" t="str">
            <v>吨</v>
          </cell>
          <cell r="E9591">
            <v>35</v>
          </cell>
          <cell r="F9591">
            <v>45971</v>
          </cell>
          <cell r="G9591" t="str">
            <v>（中铁五局一公司西昭高速3标)四川省凉山彝族自治州布拖县地洛镇桥边村钢筋加工厂</v>
          </cell>
          <cell r="H9591" t="str">
            <v>林正兴</v>
          </cell>
          <cell r="I9591">
            <v>18770671688</v>
          </cell>
        </row>
        <row r="9592">
          <cell r="A9592" t="str">
            <v>德胜恒嘉</v>
          </cell>
          <cell r="B9592" t="str">
            <v>螺纹钢</v>
          </cell>
          <cell r="C9592" t="str">
            <v>HRB400EФ16</v>
          </cell>
          <cell r="D9592" t="str">
            <v>吨</v>
          </cell>
          <cell r="E9592">
            <v>35</v>
          </cell>
          <cell r="F9592">
            <v>45971</v>
          </cell>
          <cell r="G9592" t="str">
            <v>（中铁五局一公司西昭高速3标)四川省凉山彝族自治州布拖县地洛镇桥边村钢筋加工厂</v>
          </cell>
          <cell r="H9592" t="str">
            <v>林正兴</v>
          </cell>
          <cell r="I9592">
            <v>18770671688</v>
          </cell>
        </row>
        <row r="9593">
          <cell r="A9593" t="str">
            <v>德胜恒嘉</v>
          </cell>
          <cell r="B9593" t="str">
            <v>螺纹钢</v>
          </cell>
          <cell r="C9593" t="str">
            <v>HRB400EФ20</v>
          </cell>
          <cell r="D9593" t="str">
            <v>吨</v>
          </cell>
          <cell r="E9593">
            <v>35</v>
          </cell>
          <cell r="F9593">
            <v>45971</v>
          </cell>
          <cell r="G9593" t="str">
            <v>（中铁五局一公司西昭高速3标)四川省凉山彝族自治州布拖县地洛镇桥边村钢筋加工厂</v>
          </cell>
          <cell r="H9593" t="str">
            <v>林正兴</v>
          </cell>
          <cell r="I9593">
            <v>18770671688</v>
          </cell>
        </row>
        <row r="9594">
          <cell r="A9594" t="str">
            <v>德胜恒嘉</v>
          </cell>
          <cell r="B9594" t="str">
            <v>螺纹钢</v>
          </cell>
          <cell r="C9594" t="str">
            <v>HRB500EФ32</v>
          </cell>
          <cell r="D9594" t="str">
            <v>吨</v>
          </cell>
          <cell r="E9594">
            <v>35</v>
          </cell>
          <cell r="F9594">
            <v>45971</v>
          </cell>
          <cell r="G9594" t="str">
            <v>（中铁五局一公司西昭高速3标)四川省凉山彝族自治州布拖县地洛镇桥边村钢筋加工厂</v>
          </cell>
          <cell r="H9594" t="str">
            <v>林正兴</v>
          </cell>
          <cell r="I9594">
            <v>18770671688</v>
          </cell>
        </row>
        <row r="9595">
          <cell r="A9595" t="str">
            <v>德胜恒嘉</v>
          </cell>
          <cell r="B9595" t="str">
            <v>螺纹钢</v>
          </cell>
          <cell r="C9595" t="str">
            <v>HRB400EФ32</v>
          </cell>
          <cell r="D9595" t="str">
            <v>吨</v>
          </cell>
          <cell r="E9595">
            <v>70</v>
          </cell>
          <cell r="F9595">
            <v>45971</v>
          </cell>
          <cell r="G9595" t="str">
            <v>5标二分部十局第七公司四川省凉山州彝族自治州昭觉县</v>
          </cell>
          <cell r="H9595" t="str">
            <v>王浩</v>
          </cell>
          <cell r="I9595">
            <v>18292113429</v>
          </cell>
        </row>
        <row r="9596">
          <cell r="A9596" t="str">
            <v>德胜恒嘉</v>
          </cell>
          <cell r="B9596" t="str">
            <v>螺纹钢</v>
          </cell>
          <cell r="C9596" t="str">
            <v>HRB400EФ18*9m</v>
          </cell>
          <cell r="D9596" t="str">
            <v>吨</v>
          </cell>
          <cell r="E9596">
            <v>35</v>
          </cell>
          <cell r="F9596">
            <v>45971</v>
          </cell>
          <cell r="G9596" t="str">
            <v>（中铁一局四公司康新高速TJ1-1标雅加梗隧道）四川省甘孜州康定市雅加梗隧道</v>
          </cell>
          <cell r="H9596" t="str">
            <v>范国义</v>
          </cell>
          <cell r="I9596">
            <v>15897676433</v>
          </cell>
        </row>
        <row r="9597">
          <cell r="A9597" t="str">
            <v>德胜恒嘉</v>
          </cell>
          <cell r="B9597" t="str">
            <v>螺纹钢</v>
          </cell>
          <cell r="C9597" t="str">
            <v>HRB400EФ32*9m</v>
          </cell>
          <cell r="D9597" t="str">
            <v>吨</v>
          </cell>
          <cell r="E9597">
            <v>35</v>
          </cell>
          <cell r="F9597">
            <v>45971</v>
          </cell>
          <cell r="G9597" t="str">
            <v>（中铁一局四公司康新高速TJ1-1标雅加梗隧道）四川省甘孜州康定市雅加梗路基</v>
          </cell>
          <cell r="H9597" t="str">
            <v>范国义</v>
          </cell>
          <cell r="I9597">
            <v>15897676433</v>
          </cell>
        </row>
        <row r="9598">
          <cell r="A9598" t="str">
            <v>德胜恒嘉</v>
          </cell>
          <cell r="B9598" t="str">
            <v>螺纹钢</v>
          </cell>
          <cell r="C9598" t="str">
            <v>HRB400EФ25*9m</v>
          </cell>
          <cell r="D9598" t="str">
            <v>吨</v>
          </cell>
          <cell r="E9598">
            <v>30</v>
          </cell>
          <cell r="F9598">
            <v>45971</v>
          </cell>
          <cell r="G9598" t="str">
            <v>（中铁一局四公司康新高速TJ1-1标雅加梗隧道）四川省甘孜州康定市雅加梗路基</v>
          </cell>
          <cell r="H9598" t="str">
            <v>范国义</v>
          </cell>
          <cell r="I9598">
            <v>15897676433</v>
          </cell>
        </row>
        <row r="9599">
          <cell r="A9599" t="str">
            <v>德胜恒嘉</v>
          </cell>
          <cell r="B9599" t="str">
            <v>螺纹钢</v>
          </cell>
          <cell r="C9599" t="str">
            <v>HRB400EФ32*9m</v>
          </cell>
          <cell r="D9599" t="str">
            <v>吨</v>
          </cell>
          <cell r="E9599">
            <v>5</v>
          </cell>
          <cell r="F9599">
            <v>45971</v>
          </cell>
          <cell r="G9599" t="str">
            <v>（中铁一局四公司康新高速TJ1-1标雅加梗隧道）四川省甘孜州康定市雅加梗路基</v>
          </cell>
          <cell r="H9599" t="str">
            <v>范国义</v>
          </cell>
          <cell r="I9599">
            <v>15897676433</v>
          </cell>
        </row>
        <row r="9600">
          <cell r="A9600" t="str">
            <v>德胜恒嘉</v>
          </cell>
          <cell r="B9600" t="str">
            <v>螺纹钢</v>
          </cell>
          <cell r="C9600" t="str">
            <v>HRB400EФ22*9m</v>
          </cell>
          <cell r="D9600" t="str">
            <v>吨</v>
          </cell>
          <cell r="E9600">
            <v>35</v>
          </cell>
          <cell r="F9600">
            <v>45971</v>
          </cell>
          <cell r="G9600" t="str">
            <v>（中铁一局四公司康新高速TJ1-1标贡不卡隧道）四川省甘孜州康定市折多塘村车管所旁</v>
          </cell>
          <cell r="H9600" t="str">
            <v>李彰</v>
          </cell>
          <cell r="I9600">
            <v>18523285235</v>
          </cell>
        </row>
        <row r="9601">
          <cell r="A9601" t="str">
            <v>德胜恒嘉</v>
          </cell>
          <cell r="B9601" t="str">
            <v>螺纹钢</v>
          </cell>
          <cell r="C9601" t="str">
            <v>HRB500EФ28*9mm</v>
          </cell>
          <cell r="D9601" t="str">
            <v>吨</v>
          </cell>
          <cell r="E9601">
            <v>70</v>
          </cell>
          <cell r="F9601">
            <v>45971</v>
          </cell>
          <cell r="G9601" t="str">
            <v>（中铁六局呼和公司康新高速TJ4-2标）四川省甘孜藏族自治州康定市新都桥镇东俄罗三村中建八局搅拌站旁</v>
          </cell>
          <cell r="H9601" t="str">
            <v>许文刚</v>
          </cell>
          <cell r="I9601">
            <v>15848808186</v>
          </cell>
        </row>
        <row r="9602">
          <cell r="A9602" t="str">
            <v>德胜恒嘉</v>
          </cell>
          <cell r="B9602" t="str">
            <v>螺纹钢</v>
          </cell>
          <cell r="C9602" t="str">
            <v>HRB500EФ25*9m</v>
          </cell>
          <cell r="D9602" t="str">
            <v>吨</v>
          </cell>
          <cell r="E9602">
            <v>245</v>
          </cell>
          <cell r="F9602">
            <v>45971</v>
          </cell>
          <cell r="G9602" t="str">
            <v>（中铁六局呼和公司康新高速TJ4-2标）四川省甘孜藏族自治州康定市新都桥镇东俄罗三村中建八局搅拌站旁</v>
          </cell>
          <cell r="H9602" t="str">
            <v>许文刚</v>
          </cell>
          <cell r="I9602">
            <v>15848808186</v>
          </cell>
        </row>
        <row r="9603">
          <cell r="A9603" t="str">
            <v>德胜恒嘉</v>
          </cell>
          <cell r="B9603" t="str">
            <v>螺纹钢</v>
          </cell>
          <cell r="C9603" t="str">
            <v>HRB400EФ28*9m</v>
          </cell>
          <cell r="D9603" t="str">
            <v>吨</v>
          </cell>
          <cell r="E9603">
            <v>70</v>
          </cell>
          <cell r="F9603">
            <v>45971</v>
          </cell>
          <cell r="G9603" t="str">
            <v>（中铁六局呼和公司康新高速TJ4-2标）四川省甘孜藏族自治州康定市新都桥镇东俄罗三村中建八局搅拌站旁</v>
          </cell>
          <cell r="H9603" t="str">
            <v>许文刚</v>
          </cell>
          <cell r="I9603">
            <v>15848808186</v>
          </cell>
        </row>
        <row r="9604">
          <cell r="A9604" t="str">
            <v>德胜恒嘉</v>
          </cell>
          <cell r="B9604" t="str">
            <v>螺纹钢</v>
          </cell>
          <cell r="C9604" t="str">
            <v>HRB400EФ16*9m</v>
          </cell>
          <cell r="D9604" t="str">
            <v>吨</v>
          </cell>
          <cell r="E9604">
            <v>35</v>
          </cell>
          <cell r="F9604">
            <v>45971</v>
          </cell>
          <cell r="G9604" t="str">
            <v>（中铁六局呼和公司康新高速TJ4-2标）四川省甘孜藏族自治州康定市新都桥镇东俄罗三村中建八局搅拌站旁</v>
          </cell>
          <cell r="H9604" t="str">
            <v>许文刚</v>
          </cell>
          <cell r="I9604">
            <v>15848808186</v>
          </cell>
        </row>
        <row r="9605">
          <cell r="A9605" t="str">
            <v>德胜恒嘉</v>
          </cell>
          <cell r="B9605" t="str">
            <v>螺纹钢</v>
          </cell>
          <cell r="C9605" t="str">
            <v>HRB400EФ14*9m</v>
          </cell>
          <cell r="D9605" t="str">
            <v>吨</v>
          </cell>
          <cell r="E9605">
            <v>245</v>
          </cell>
          <cell r="F9605">
            <v>45971</v>
          </cell>
          <cell r="G9605" t="str">
            <v>（中铁六局呼和公司康新高速TJ4-2标）四川省甘孜藏族自治州康定市新都桥镇东俄罗三村中建八局搅拌站旁</v>
          </cell>
          <cell r="H9605" t="str">
            <v>许文刚</v>
          </cell>
          <cell r="I9605">
            <v>15848808186</v>
          </cell>
        </row>
        <row r="9606">
          <cell r="A9606" t="str">
            <v>德胜恒嘉</v>
          </cell>
          <cell r="B9606" t="str">
            <v>螺纹钢</v>
          </cell>
          <cell r="C9606" t="str">
            <v>HRB400EФ12*9m</v>
          </cell>
          <cell r="D9606" t="str">
            <v>吨</v>
          </cell>
          <cell r="E9606">
            <v>140</v>
          </cell>
          <cell r="F9606">
            <v>45971</v>
          </cell>
          <cell r="G9606" t="str">
            <v>（中铁六局呼和公司康新高速TJ4-2标）四川省甘孜藏族自治州康定市新都桥镇东俄罗三村中建八局搅拌站旁</v>
          </cell>
          <cell r="H9606" t="str">
            <v>许文刚</v>
          </cell>
          <cell r="I9606">
            <v>15848808186</v>
          </cell>
        </row>
        <row r="9607">
          <cell r="A9607" t="str">
            <v>德胜恒嘉</v>
          </cell>
          <cell r="B9607" t="str">
            <v>螺纹钢</v>
          </cell>
          <cell r="C9607" t="str">
            <v>HRB400EФ14*12m</v>
          </cell>
          <cell r="D9607" t="str">
            <v>吨</v>
          </cell>
          <cell r="E9607">
            <v>200</v>
          </cell>
          <cell r="F9607">
            <v>45971</v>
          </cell>
          <cell r="G9607" t="str">
            <v>（中铁八局康新高速TJ4-1标）四川省甘孜州康定市新都桥镇超限载检测站</v>
          </cell>
          <cell r="H9607" t="str">
            <v>刘俊</v>
          </cell>
          <cell r="I9607">
            <v>18587764925</v>
          </cell>
        </row>
        <row r="9608">
          <cell r="A9608" t="str">
            <v>德胜恒嘉</v>
          </cell>
          <cell r="B9608" t="str">
            <v>螺纹钢</v>
          </cell>
          <cell r="C9608" t="str">
            <v>HRB400EФ20*12m</v>
          </cell>
          <cell r="D9608" t="str">
            <v>吨</v>
          </cell>
          <cell r="E9608">
            <v>200</v>
          </cell>
          <cell r="F9608">
            <v>45971</v>
          </cell>
          <cell r="G9608" t="str">
            <v>（中铁八局康新高速TJ4-1标）四川省甘孜州康定市新都桥镇超限载检测站</v>
          </cell>
          <cell r="H9608" t="str">
            <v>刘俊</v>
          </cell>
          <cell r="I9608">
            <v>18587764925</v>
          </cell>
        </row>
        <row r="9609">
          <cell r="A9609" t="str">
            <v>德胜恒嘉</v>
          </cell>
          <cell r="B9609" t="str">
            <v>螺纹钢</v>
          </cell>
          <cell r="C9609" t="str">
            <v>HRB400EФ22*12m</v>
          </cell>
          <cell r="D9609" t="str">
            <v>吨</v>
          </cell>
          <cell r="E9609">
            <v>100</v>
          </cell>
          <cell r="F9609">
            <v>45971</v>
          </cell>
          <cell r="G9609" t="str">
            <v>（中铁八局康新高速TJ4-1标）四川省甘孜州康定市新都桥镇超限载检测站</v>
          </cell>
          <cell r="H9609" t="str">
            <v>刘俊</v>
          </cell>
          <cell r="I9609">
            <v>18587764925</v>
          </cell>
        </row>
        <row r="9610">
          <cell r="A9610" t="str">
            <v>德胜恒嘉</v>
          </cell>
          <cell r="B9610" t="str">
            <v>螺纹钢</v>
          </cell>
          <cell r="C9610" t="str">
            <v>HRB400EФ28*12m</v>
          </cell>
          <cell r="D9610" t="str">
            <v>吨</v>
          </cell>
          <cell r="E9610">
            <v>70</v>
          </cell>
          <cell r="F9610">
            <v>45971</v>
          </cell>
          <cell r="G9610" t="str">
            <v>（中铁八局康新高速TJ4-1标）四川省甘孜州康定市新都桥镇超限载检测站</v>
          </cell>
          <cell r="H9610" t="str">
            <v>刘俊</v>
          </cell>
          <cell r="I9610">
            <v>18587764925</v>
          </cell>
        </row>
        <row r="9611">
          <cell r="A9611" t="str">
            <v>德胜恒嘉</v>
          </cell>
          <cell r="B9611" t="str">
            <v>螺纹钢</v>
          </cell>
          <cell r="C9611" t="str">
            <v>HRB400EФ20*9m</v>
          </cell>
          <cell r="D9611" t="str">
            <v>吨</v>
          </cell>
          <cell r="E9611">
            <v>70</v>
          </cell>
          <cell r="F9611">
            <v>45971</v>
          </cell>
          <cell r="G9611" t="str">
            <v>（中铁一局四建康新高速TJ1-2标）四川省甘孜州康定市318国道玉顶积雪观景台旁</v>
          </cell>
          <cell r="H9611" t="str">
            <v>李波/马小红</v>
          </cell>
          <cell r="I9611" t="str">
            <v>13679069325/13808028745</v>
          </cell>
        </row>
        <row r="9612">
          <cell r="A9612" t="str">
            <v>德胜恒嘉</v>
          </cell>
          <cell r="B9612" t="str">
            <v>盘螺</v>
          </cell>
          <cell r="C9612" t="str">
            <v>HRB400E Φ10</v>
          </cell>
          <cell r="D9612" t="str">
            <v>吨</v>
          </cell>
          <cell r="E9612">
            <v>70</v>
          </cell>
          <cell r="F9612">
            <v>45971</v>
          </cell>
          <cell r="G9612" t="str">
            <v>（中铁六局呼和公司康新高速TJ4-2标）四川省甘孜藏族自治州康定市新都桥镇东俄罗三村中建八局搅拌站旁</v>
          </cell>
          <cell r="H9612" t="str">
            <v>许文刚</v>
          </cell>
          <cell r="I9612">
            <v>15848808186</v>
          </cell>
        </row>
        <row r="9613">
          <cell r="A9613" t="str">
            <v>德胜恒嘉</v>
          </cell>
          <cell r="B9613" t="str">
            <v>螺纹钢</v>
          </cell>
          <cell r="C9613" t="str">
            <v>HRB500EΦ28*9m</v>
          </cell>
          <cell r="D9613" t="str">
            <v>吨</v>
          </cell>
          <cell r="E9613">
            <v>35</v>
          </cell>
          <cell r="F9613">
            <v>45971</v>
          </cell>
          <cell r="G9613" t="str">
            <v>（成峨2标）眉山市多悦镇林梗村1#钢筋场</v>
          </cell>
          <cell r="H9613" t="str">
            <v>李川</v>
          </cell>
          <cell r="I9613" t="str">
            <v>18228570021</v>
          </cell>
        </row>
        <row r="9614">
          <cell r="A9614" t="str">
            <v>德胜恒嘉</v>
          </cell>
          <cell r="B9614" t="str">
            <v>螺纹钢</v>
          </cell>
          <cell r="C9614" t="str">
            <v>HRB500EΦ28*12m</v>
          </cell>
          <cell r="D9614" t="str">
            <v>吨</v>
          </cell>
          <cell r="E9614">
            <v>35</v>
          </cell>
          <cell r="F9614">
            <v>45971</v>
          </cell>
          <cell r="G9614" t="str">
            <v>（成峨2标）眉山市多悦镇林梗村1#钢筋场</v>
          </cell>
          <cell r="H9614" t="str">
            <v>李川</v>
          </cell>
          <cell r="I9614" t="str">
            <v>18228570021</v>
          </cell>
        </row>
        <row r="9615">
          <cell r="A9615" t="str">
            <v>德胜恒嘉</v>
          </cell>
          <cell r="B9615" t="str">
            <v>螺纹钢</v>
          </cell>
          <cell r="C9615" t="str">
            <v>HRB400EΦ12*9m</v>
          </cell>
          <cell r="D9615" t="str">
            <v>吨</v>
          </cell>
          <cell r="E9615">
            <v>6</v>
          </cell>
          <cell r="F9615">
            <v>45971</v>
          </cell>
          <cell r="G9615" t="str">
            <v>（成峨7标）乐山市峨眉山市双福镇任严村中铁九局</v>
          </cell>
          <cell r="H9615" t="str">
            <v>祁鹏飞</v>
          </cell>
          <cell r="I9615" t="str">
            <v>15520337757</v>
          </cell>
        </row>
        <row r="9616">
          <cell r="A9616" t="str">
            <v>德胜恒嘉</v>
          </cell>
          <cell r="B9616" t="str">
            <v>螺纹钢</v>
          </cell>
          <cell r="C9616" t="str">
            <v>HRB400EΦ14*9m</v>
          </cell>
          <cell r="D9616" t="str">
            <v>吨</v>
          </cell>
          <cell r="E9616">
            <v>12</v>
          </cell>
          <cell r="F9616">
            <v>45971</v>
          </cell>
          <cell r="G9616" t="str">
            <v>（成峨7标）乐山市峨眉山市双福镇任严村中铁九局</v>
          </cell>
          <cell r="H9616" t="str">
            <v>祁鹏飞</v>
          </cell>
          <cell r="I9616" t="str">
            <v>15520337757</v>
          </cell>
        </row>
        <row r="9617">
          <cell r="A9617" t="str">
            <v>德胜恒嘉</v>
          </cell>
          <cell r="B9617" t="str">
            <v>螺纹钢</v>
          </cell>
          <cell r="C9617" t="str">
            <v>HRB400EΦ18*9m</v>
          </cell>
          <cell r="D9617" t="str">
            <v>吨</v>
          </cell>
          <cell r="E9617">
            <v>16</v>
          </cell>
          <cell r="F9617">
            <v>45971</v>
          </cell>
          <cell r="G9617" t="str">
            <v>（成峨7标）乐山市峨眉山市双福镇任严村中铁九局</v>
          </cell>
          <cell r="H9617" t="str">
            <v>祁鹏飞</v>
          </cell>
          <cell r="I9617" t="str">
            <v>15520337757</v>
          </cell>
        </row>
        <row r="9618">
          <cell r="A9618" t="str">
            <v>德胜</v>
          </cell>
          <cell r="B9618" t="str">
            <v>螺纹钢</v>
          </cell>
          <cell r="C9618" t="str">
            <v>HRB400E Φ14 9m</v>
          </cell>
          <cell r="D9618" t="str">
            <v>吨</v>
          </cell>
          <cell r="E9618">
            <v>36</v>
          </cell>
          <cell r="F9618">
            <v>45971</v>
          </cell>
          <cell r="G9618" t="str">
            <v>(宜宾兴港三江新区长江工业园保障性租赁住房建设项目-土建3#)四川省宜宾市翠屏区久安二路与宜宾港路北段交叉口正东方向195米左右宜宾综合保税区</v>
          </cell>
          <cell r="H9618" t="str">
            <v>宴红川</v>
          </cell>
          <cell r="I9618">
            <v>13568330806</v>
          </cell>
        </row>
        <row r="9619">
          <cell r="A9619" t="str">
            <v>德胜</v>
          </cell>
          <cell r="B9619" t="str">
            <v>螺纹钢</v>
          </cell>
          <cell r="C9619" t="str">
            <v>HRB400E Φ18 9m</v>
          </cell>
          <cell r="D9619" t="str">
            <v>吨</v>
          </cell>
          <cell r="E9619">
            <v>8</v>
          </cell>
          <cell r="F9619">
            <v>45971</v>
          </cell>
          <cell r="G9619" t="str">
            <v>(宜宾兴港三江新区长江工业园保障性租赁住房建设项目-土建3#)四川省宜宾市翠屏区久安二路与宜宾港路北段交叉口正东方向195米左右宜宾综合保税区</v>
          </cell>
          <cell r="H9619" t="str">
            <v>宴红川</v>
          </cell>
          <cell r="I9619">
            <v>13568330806</v>
          </cell>
        </row>
        <row r="9620">
          <cell r="A9620" t="str">
            <v>德胜</v>
          </cell>
          <cell r="B9620" t="str">
            <v>螺纹钢</v>
          </cell>
          <cell r="C9620" t="str">
            <v>HRB400E Φ20 9m</v>
          </cell>
          <cell r="D9620" t="str">
            <v>吨</v>
          </cell>
          <cell r="E9620">
            <v>5</v>
          </cell>
          <cell r="F9620">
            <v>45971</v>
          </cell>
          <cell r="G9620" t="str">
            <v>(宜宾兴港三江新区长江工业园保障性租赁住房建设项目-土建3#)四川省宜宾市翠屏区久安二路与宜宾港路北段交叉口正东方向195米左右宜宾综合保税区</v>
          </cell>
          <cell r="H9620" t="str">
            <v>宴红川</v>
          </cell>
          <cell r="I9620">
            <v>13568330806</v>
          </cell>
        </row>
        <row r="9621">
          <cell r="A9621" t="str">
            <v>德胜</v>
          </cell>
          <cell r="B9621" t="str">
            <v>螺纹钢</v>
          </cell>
          <cell r="C9621" t="str">
            <v>HRB400E Φ22 9m</v>
          </cell>
          <cell r="D9621" t="str">
            <v>吨</v>
          </cell>
          <cell r="E9621">
            <v>20</v>
          </cell>
          <cell r="F9621">
            <v>45971</v>
          </cell>
          <cell r="G9621" t="str">
            <v>(宜宾兴港三江新区长江工业园保障性租赁住房建设项目-土建3#)四川省宜宾市翠屏区久安二路与宜宾港路北段交叉口正东方向195米左右宜宾综合保税区</v>
          </cell>
          <cell r="H9621" t="str">
            <v>宴红川</v>
          </cell>
          <cell r="I9621">
            <v>13568330806</v>
          </cell>
        </row>
        <row r="9622">
          <cell r="A9622" t="str">
            <v>德胜</v>
          </cell>
          <cell r="B9622" t="str">
            <v>螺纹钢</v>
          </cell>
          <cell r="C9622" t="str">
            <v>HRB400E Φ12 9m</v>
          </cell>
          <cell r="D9622" t="str">
            <v>吨</v>
          </cell>
          <cell r="E9622">
            <v>10</v>
          </cell>
          <cell r="F9622">
            <v>45971</v>
          </cell>
          <cell r="G9622" t="str">
            <v>(宜宾兴港三江新区长江工业园保障性租赁住房建设项目-土建7.8号楼)四川省宜宾市翠屏区久安二路与宜宾港路北段交叉口正东方向195米左右宜宾综合保税区</v>
          </cell>
          <cell r="H9622" t="str">
            <v>宴红川</v>
          </cell>
          <cell r="I9622">
            <v>13568330806</v>
          </cell>
        </row>
        <row r="9623">
          <cell r="A9623" t="str">
            <v>德胜</v>
          </cell>
          <cell r="B9623" t="str">
            <v>螺纹钢</v>
          </cell>
          <cell r="C9623" t="str">
            <v>HRB400E Φ14 9m</v>
          </cell>
          <cell r="D9623" t="str">
            <v>吨</v>
          </cell>
          <cell r="E9623">
            <v>20</v>
          </cell>
          <cell r="F9623">
            <v>45971</v>
          </cell>
          <cell r="G9623" t="str">
            <v>(宜宾兴港三江新区长江工业园保障性租赁住房建设项目-土建7.8号楼)四川省宜宾市翠屏区久安二路与宜宾港路北段交叉口正东方向195米左右宜宾综合保税区</v>
          </cell>
          <cell r="H9623" t="str">
            <v>宴红川</v>
          </cell>
          <cell r="I9623">
            <v>13568330806</v>
          </cell>
        </row>
        <row r="9624">
          <cell r="A9624" t="str">
            <v>德胜</v>
          </cell>
          <cell r="B9624" t="str">
            <v>螺纹钢</v>
          </cell>
          <cell r="C9624" t="str">
            <v>HRB400E Φ16 9m</v>
          </cell>
          <cell r="D9624" t="str">
            <v>吨</v>
          </cell>
          <cell r="E9624">
            <v>85</v>
          </cell>
          <cell r="F9624">
            <v>45971</v>
          </cell>
          <cell r="G9624" t="str">
            <v>(宜宾兴港三江新区长江工业园保障性租赁住房建设项目-土建7.8号楼)四川省宜宾市翠屏区久安二路与宜宾港路北段交叉口正东方向195米左右宜宾综合保税区</v>
          </cell>
          <cell r="H9624" t="str">
            <v>宴红川</v>
          </cell>
          <cell r="I9624">
            <v>13568330806</v>
          </cell>
        </row>
        <row r="9625">
          <cell r="A9625" t="str">
            <v>德胜</v>
          </cell>
          <cell r="B9625" t="str">
            <v>螺纹钢</v>
          </cell>
          <cell r="C9625" t="str">
            <v>HRB400E Φ18 9m</v>
          </cell>
          <cell r="D9625" t="str">
            <v>吨</v>
          </cell>
          <cell r="E9625">
            <v>10</v>
          </cell>
          <cell r="F9625">
            <v>45971</v>
          </cell>
          <cell r="G9625" t="str">
            <v>(宜宾兴港三江新区长江工业园保障性租赁住房建设项目-土建7.8号楼)四川省宜宾市翠屏区久安二路与宜宾港路北段交叉口正东方向195米左右宜宾综合保税区</v>
          </cell>
          <cell r="H9625" t="str">
            <v>宴红川</v>
          </cell>
          <cell r="I9625">
            <v>13568330806</v>
          </cell>
        </row>
        <row r="9626">
          <cell r="A9626" t="str">
            <v>德胜</v>
          </cell>
          <cell r="B9626" t="str">
            <v>螺纹钢</v>
          </cell>
          <cell r="C9626" t="str">
            <v>HRB400E Φ20 9m</v>
          </cell>
          <cell r="D9626" t="str">
            <v>吨</v>
          </cell>
          <cell r="E9626">
            <v>10</v>
          </cell>
          <cell r="F9626">
            <v>45971</v>
          </cell>
          <cell r="G9626" t="str">
            <v>(宜宾兴港三江新区长江工业园保障性租赁住房建设项目-土建7.8号楼)四川省宜宾市翠屏区久安二路与宜宾港路北段交叉口正东方向195米左右宜宾综合保税区</v>
          </cell>
          <cell r="H9626" t="str">
            <v>宴红川</v>
          </cell>
          <cell r="I9626">
            <v>13568330806</v>
          </cell>
        </row>
        <row r="9627">
          <cell r="A9627" t="str">
            <v>德胜</v>
          </cell>
          <cell r="B9627" t="str">
            <v>螺纹钢</v>
          </cell>
          <cell r="C9627" t="str">
            <v>HRB400E Φ22 9m</v>
          </cell>
          <cell r="D9627" t="str">
            <v>吨</v>
          </cell>
          <cell r="E9627">
            <v>20</v>
          </cell>
          <cell r="F9627">
            <v>45971</v>
          </cell>
          <cell r="G9627" t="str">
            <v>(宜宾兴港三江新区长江工业园保障性租赁住房建设项目-土建7.8号楼)四川省宜宾市翠屏区久安二路与宜宾港路北段交叉口正东方向195米左右宜宾综合保税区</v>
          </cell>
          <cell r="H9627" t="str">
            <v>宴红川</v>
          </cell>
          <cell r="I9627">
            <v>13568330806</v>
          </cell>
        </row>
        <row r="9628">
          <cell r="A9628" t="str">
            <v>德胜</v>
          </cell>
          <cell r="B9628" t="str">
            <v>螺纹钢</v>
          </cell>
          <cell r="C9628" t="str">
            <v>HRB400E Φ25 9m</v>
          </cell>
          <cell r="D9628" t="str">
            <v>吨</v>
          </cell>
          <cell r="E9628">
            <v>20</v>
          </cell>
          <cell r="F9628">
            <v>45971</v>
          </cell>
          <cell r="G9628" t="str">
            <v>(宜宾兴港三江新区长江工业园保障性租赁住房建设项目-土建7.8号楼)四川省宜宾市翠屏区久安二路与宜宾港路北段交叉口正东方向195米左右宜宾综合保税区</v>
          </cell>
          <cell r="H9628" t="str">
            <v>宴红川</v>
          </cell>
          <cell r="I9628">
            <v>13568330806</v>
          </cell>
        </row>
        <row r="9629">
          <cell r="A9629" t="str">
            <v>德胜</v>
          </cell>
          <cell r="B9629" t="str">
            <v>螺纹钢</v>
          </cell>
          <cell r="C9629" t="str">
            <v>HRB400E Φ14 9m</v>
          </cell>
          <cell r="D9629" t="str">
            <v>吨</v>
          </cell>
          <cell r="E9629">
            <v>20</v>
          </cell>
          <cell r="F9629">
            <v>45971</v>
          </cell>
          <cell r="G9629" t="str">
            <v>(宜宾兴港三江新区长江工业园保障性租赁住房建设项目-土建5#)四川省宜宾市翠屏区久安二路与宜宾港路北段交叉口正东方向195米左右宜宾综合保税区</v>
          </cell>
          <cell r="H9629" t="str">
            <v>宴红川</v>
          </cell>
          <cell r="I9629">
            <v>13568330806</v>
          </cell>
        </row>
        <row r="9630">
          <cell r="A9630" t="str">
            <v>德胜</v>
          </cell>
          <cell r="B9630" t="str">
            <v>螺纹钢</v>
          </cell>
          <cell r="C9630" t="str">
            <v>HRB400E Φ16 9m</v>
          </cell>
          <cell r="D9630" t="str">
            <v>吨</v>
          </cell>
          <cell r="E9630">
            <v>15</v>
          </cell>
          <cell r="F9630">
            <v>45971</v>
          </cell>
          <cell r="G9630" t="str">
            <v>(宜宾兴港三江新区长江工业园保障性租赁住房建设项目-土建5#)四川省宜宾市翠屏区久安二路与宜宾港路北段交叉口正东方向195米左右宜宾综合保税区</v>
          </cell>
          <cell r="H9630" t="str">
            <v>宴红川</v>
          </cell>
          <cell r="I9630">
            <v>13568330806</v>
          </cell>
        </row>
        <row r="9631">
          <cell r="A9631" t="str">
            <v>德胜</v>
          </cell>
          <cell r="B9631" t="str">
            <v>螺纹钢</v>
          </cell>
          <cell r="C9631" t="str">
            <v>HRB400E Φ20 9m</v>
          </cell>
          <cell r="D9631" t="str">
            <v>吨</v>
          </cell>
          <cell r="E9631">
            <v>10</v>
          </cell>
          <cell r="F9631">
            <v>45971</v>
          </cell>
          <cell r="G9631" t="str">
            <v>(宜宾兴港三江新区长江工业园保障性租赁住房建设项目-土建5#)四川省宜宾市翠屏区久安二路与宜宾港路北段交叉口正东方向195米左右宜宾综合保税区</v>
          </cell>
          <cell r="H9631" t="str">
            <v>宴红川</v>
          </cell>
          <cell r="I9631">
            <v>13568330806</v>
          </cell>
        </row>
        <row r="9632">
          <cell r="A9632" t="str">
            <v>德胜</v>
          </cell>
          <cell r="B9632" t="str">
            <v>螺纹钢</v>
          </cell>
          <cell r="C9632" t="str">
            <v>HRB400E Φ22 9m</v>
          </cell>
          <cell r="D9632" t="str">
            <v>吨</v>
          </cell>
          <cell r="E9632">
            <v>10</v>
          </cell>
          <cell r="F9632">
            <v>45971</v>
          </cell>
          <cell r="G9632" t="str">
            <v>(宜宾兴港三江新区长江工业园保障性租赁住房建设项目-土建5#)四川省宜宾市翠屏区久安二路与宜宾港路北段交叉口正东方向195米左右宜宾综合保税区</v>
          </cell>
          <cell r="H9632" t="str">
            <v>宴红川</v>
          </cell>
          <cell r="I9632">
            <v>13568330806</v>
          </cell>
        </row>
        <row r="9633">
          <cell r="A9633" t="str">
            <v>德胜</v>
          </cell>
          <cell r="B9633" t="str">
            <v>螺纹钢</v>
          </cell>
          <cell r="C9633" t="str">
            <v>HRB500E Φ25</v>
          </cell>
          <cell r="D9633" t="str">
            <v>吨</v>
          </cell>
          <cell r="E9633">
            <v>15</v>
          </cell>
          <cell r="F9633">
            <v>45971</v>
          </cell>
          <cell r="G9633" t="str">
            <v>(宜宾兴港三江新区长江工业园保障性租赁住房建设项目-土建5#)四川省宜宾市翠屏区久安二路与宜宾港路北段交叉口正东方向195米左右宜宾综合保税区</v>
          </cell>
          <cell r="H9633" t="str">
            <v>宴红川</v>
          </cell>
          <cell r="I9633">
            <v>13568330806</v>
          </cell>
        </row>
        <row r="9634">
          <cell r="A9634" t="str">
            <v>泸钢</v>
          </cell>
          <cell r="B9634" t="str">
            <v>螺纹钢</v>
          </cell>
          <cell r="C9634" t="str">
            <v>HRB400E Φ12 9m</v>
          </cell>
          <cell r="D9634" t="str">
            <v>吨</v>
          </cell>
          <cell r="E9634">
            <v>34.2</v>
          </cell>
          <cell r="F9634">
            <v>45971</v>
          </cell>
          <cell r="G9634" t="str">
            <v>(五冶钢构龙泉东洪片区85亩住宅、商业及配套工程项目三标段)成都市龙泉驿外东洪路地铁2号线惠王陵地铁C口</v>
          </cell>
          <cell r="H9634" t="str">
            <v>王军宝</v>
          </cell>
          <cell r="I9634">
            <v>13889142392</v>
          </cell>
        </row>
        <row r="9635">
          <cell r="A9635" t="str">
            <v>泸钢</v>
          </cell>
          <cell r="B9635" t="str">
            <v>螺纹钢</v>
          </cell>
          <cell r="C9635" t="str">
            <v>HRB400E Φ18 9m</v>
          </cell>
          <cell r="D9635" t="str">
            <v>吨</v>
          </cell>
          <cell r="E9635">
            <v>11.4</v>
          </cell>
          <cell r="F9635">
            <v>45971</v>
          </cell>
          <cell r="G9635" t="str">
            <v>(五冶钢构龙泉东洪片区85亩住宅、商业及配套工程项目三标段)成都市龙泉驿外东洪路地铁2号线惠王陵地铁C口</v>
          </cell>
          <cell r="H9635" t="str">
            <v>王军宝</v>
          </cell>
          <cell r="I9635">
            <v>13889142392</v>
          </cell>
        </row>
        <row r="9636">
          <cell r="A9636" t="str">
            <v>泸钢</v>
          </cell>
          <cell r="B9636" t="str">
            <v>螺纹钢</v>
          </cell>
          <cell r="C9636" t="str">
            <v>HRB400E Φ22 9m</v>
          </cell>
          <cell r="D9636" t="str">
            <v>吨</v>
          </cell>
          <cell r="E9636">
            <v>5.7</v>
          </cell>
          <cell r="F9636">
            <v>45971</v>
          </cell>
          <cell r="G9636" t="str">
            <v>(五冶钢构龙泉东洪片区85亩住宅、商业及配套工程项目三标段)成都市龙泉驿外东洪路地铁2号线惠王陵地铁C口</v>
          </cell>
          <cell r="H9636" t="str">
            <v>王军宝</v>
          </cell>
          <cell r="I9636">
            <v>13889142392</v>
          </cell>
        </row>
        <row r="9637">
          <cell r="A9637" t="str">
            <v>泸钢</v>
          </cell>
          <cell r="B9637" t="str">
            <v>盘螺</v>
          </cell>
          <cell r="C9637" t="str">
            <v>HRB400E Φ6</v>
          </cell>
          <cell r="D9637" t="str">
            <v>吨</v>
          </cell>
          <cell r="E9637">
            <v>7.5</v>
          </cell>
          <cell r="F9637">
            <v>45971</v>
          </cell>
          <cell r="G9637" t="str">
            <v>(五冶钢构龙泉东洪片区85亩住宅、商业及配套工程项目三标段)成都市龙泉驿外东洪路地铁2号线惠王陵地铁C口</v>
          </cell>
          <cell r="H9637" t="str">
            <v>王军宝</v>
          </cell>
          <cell r="I9637">
            <v>13889142392</v>
          </cell>
        </row>
        <row r="9638">
          <cell r="A9638" t="str">
            <v>泸钢</v>
          </cell>
          <cell r="B9638" t="str">
            <v>螺纹钢</v>
          </cell>
          <cell r="C9638" t="str">
            <v>HRB500E Φ22</v>
          </cell>
          <cell r="D9638" t="str">
            <v>吨</v>
          </cell>
          <cell r="E9638">
            <v>8.55</v>
          </cell>
          <cell r="F9638">
            <v>45971</v>
          </cell>
          <cell r="G9638" t="str">
            <v>(五冶钢构龙泉东洪片区85亩住宅、商业及配套工程项目三标段)成都市龙泉驿外东洪路地铁2号线惠王陵地铁C口</v>
          </cell>
          <cell r="H9638" t="str">
            <v>王军宝</v>
          </cell>
          <cell r="I9638">
            <v>13889142392</v>
          </cell>
        </row>
        <row r="9639">
          <cell r="A9639" t="str">
            <v>泸钢</v>
          </cell>
          <cell r="B9639" t="str">
            <v>盘螺</v>
          </cell>
          <cell r="C9639" t="str">
            <v>HRB400E Φ10</v>
          </cell>
          <cell r="D9639" t="str">
            <v>吨</v>
          </cell>
          <cell r="E9639">
            <v>15</v>
          </cell>
          <cell r="F9639">
            <v>45971</v>
          </cell>
          <cell r="G9639" t="str">
            <v>(五冶钢构龙泉东洪片区85亩住宅、商业及配套工程项目一标段)成都市龙泉驿外东洪路地铁2号线惠王陵地铁C口</v>
          </cell>
          <cell r="H9639" t="str">
            <v>岳工</v>
          </cell>
          <cell r="I9639">
            <v>18599951655</v>
          </cell>
        </row>
        <row r="9640">
          <cell r="A9640" t="str">
            <v>泸钢</v>
          </cell>
          <cell r="B9640" t="str">
            <v>螺纹钢</v>
          </cell>
          <cell r="C9640" t="str">
            <v>HRB400E Φ12 9m</v>
          </cell>
          <cell r="D9640" t="str">
            <v>吨</v>
          </cell>
          <cell r="E9640">
            <v>25.65</v>
          </cell>
          <cell r="F9640">
            <v>45971</v>
          </cell>
          <cell r="G9640" t="str">
            <v>(五冶钢构龙泉东洪片区85亩住宅、商业及配套工程项目一标段)成都市龙泉驿外东洪路地铁2号线惠王陵地铁C口</v>
          </cell>
          <cell r="H9640" t="str">
            <v>岳工</v>
          </cell>
          <cell r="I9640">
            <v>18599951655</v>
          </cell>
        </row>
        <row r="9641">
          <cell r="A9641" t="str">
            <v>泸钢</v>
          </cell>
          <cell r="B9641" t="str">
            <v>螺纹钢</v>
          </cell>
          <cell r="C9641" t="str">
            <v>HRB400E Φ18 9m</v>
          </cell>
          <cell r="D9641" t="str">
            <v>吨</v>
          </cell>
          <cell r="E9641">
            <v>11.4</v>
          </cell>
          <cell r="F9641">
            <v>45971</v>
          </cell>
          <cell r="G9641" t="str">
            <v>(五冶钢构龙泉东洪片区85亩住宅、商业及配套工程项目一标段)成都市龙泉驿外东洪路地铁2号线惠王陵地铁C口</v>
          </cell>
          <cell r="H9641" t="str">
            <v>岳工</v>
          </cell>
          <cell r="I9641">
            <v>18599951655</v>
          </cell>
        </row>
        <row r="9642">
          <cell r="A9642" t="str">
            <v>泸钢</v>
          </cell>
          <cell r="B9642" t="str">
            <v>盘螺</v>
          </cell>
          <cell r="C9642" t="str">
            <v>HRB400E Φ8</v>
          </cell>
          <cell r="D9642" t="str">
            <v>吨</v>
          </cell>
          <cell r="E9642">
            <v>60</v>
          </cell>
          <cell r="F9642">
            <v>45971</v>
          </cell>
          <cell r="G9642" t="str">
            <v>(五冶钢构龙泉东洪片区85亩住宅、商业及配套工程项目一标段)成都市龙泉驿外东洪路地铁2号线惠王陵地铁C口</v>
          </cell>
          <cell r="H9642" t="str">
            <v>岳工</v>
          </cell>
          <cell r="I9642">
            <v>18599951655</v>
          </cell>
        </row>
        <row r="9643">
          <cell r="A9643" t="str">
            <v>泸钢</v>
          </cell>
          <cell r="B9643" t="str">
            <v>螺纹钢</v>
          </cell>
          <cell r="C9643" t="str">
            <v>HRB400E Φ12 9m</v>
          </cell>
          <cell r="D9643" t="str">
            <v>吨</v>
          </cell>
          <cell r="E9643">
            <v>14.25</v>
          </cell>
          <cell r="F9643">
            <v>45971</v>
          </cell>
          <cell r="G9643" t="str">
            <v>(五冶钢构龙泉东洪片区70亩住宅、商业及配套工程项目二标段)成都市龙泉驿外东洪路地铁2号线惠王陵地铁C口</v>
          </cell>
          <cell r="H9643" t="str">
            <v>蒋嗣伟</v>
          </cell>
          <cell r="I9643">
            <v>15014331252</v>
          </cell>
        </row>
        <row r="9644">
          <cell r="A9644" t="str">
            <v>泸钢</v>
          </cell>
          <cell r="B9644" t="str">
            <v>螺纹钢</v>
          </cell>
          <cell r="C9644" t="str">
            <v>HRB400E Φ14 9m</v>
          </cell>
          <cell r="D9644" t="str">
            <v>吨</v>
          </cell>
          <cell r="E9644">
            <v>11.4</v>
          </cell>
          <cell r="F9644">
            <v>45971</v>
          </cell>
          <cell r="G9644" t="str">
            <v>(五冶钢构龙泉东洪片区70亩住宅、商业及配套工程项目二标段)成都市龙泉驿外东洪路地铁2号线惠王陵地铁C口</v>
          </cell>
          <cell r="H9644" t="str">
            <v>蒋嗣伟</v>
          </cell>
          <cell r="I9644">
            <v>15014331252</v>
          </cell>
        </row>
        <row r="9645">
          <cell r="A9645" t="str">
            <v>泸钢</v>
          </cell>
          <cell r="B9645" t="str">
            <v>螺纹钢</v>
          </cell>
          <cell r="C9645" t="str">
            <v>HRB400E Φ16 9m</v>
          </cell>
          <cell r="D9645" t="str">
            <v>吨</v>
          </cell>
          <cell r="E9645">
            <v>14.25</v>
          </cell>
          <cell r="F9645">
            <v>45971</v>
          </cell>
          <cell r="G9645" t="str">
            <v>(五冶钢构龙泉东洪片区70亩住宅、商业及配套工程项目二标段)成都市龙泉驿外东洪路地铁2号线惠王陵地铁C口</v>
          </cell>
          <cell r="H9645" t="str">
            <v>蒋嗣伟</v>
          </cell>
          <cell r="I9645">
            <v>15014331252</v>
          </cell>
        </row>
        <row r="9646">
          <cell r="A9646" t="str">
            <v>泸钢</v>
          </cell>
          <cell r="B9646" t="str">
            <v>螺纹钢</v>
          </cell>
          <cell r="C9646" t="str">
            <v>HRB400E Φ18 9m</v>
          </cell>
          <cell r="D9646" t="str">
            <v>吨</v>
          </cell>
          <cell r="E9646">
            <v>14.25</v>
          </cell>
          <cell r="F9646">
            <v>45971</v>
          </cell>
          <cell r="G9646" t="str">
            <v>(五冶钢构龙泉东洪片区70亩住宅、商业及配套工程项目二标段)成都市龙泉驿外东洪路地铁2号线惠王陵地铁C口</v>
          </cell>
          <cell r="H9646" t="str">
            <v>蒋嗣伟</v>
          </cell>
          <cell r="I9646">
            <v>15014331252</v>
          </cell>
        </row>
        <row r="9647">
          <cell r="A9647" t="str">
            <v>泸钢</v>
          </cell>
          <cell r="B9647" t="str">
            <v>螺纹钢</v>
          </cell>
          <cell r="C9647" t="str">
            <v>HRB400E Φ22 9m</v>
          </cell>
          <cell r="D9647" t="str">
            <v>吨</v>
          </cell>
          <cell r="E9647">
            <v>8.5</v>
          </cell>
          <cell r="F9647">
            <v>45971</v>
          </cell>
          <cell r="G9647" t="str">
            <v>(五冶钢构龙泉东洪片区70亩住宅、商业及配套工程项目二标段)成都市龙泉驿外东洪路地铁2号线惠王陵地铁C口</v>
          </cell>
          <cell r="H9647" t="str">
            <v>蒋嗣伟</v>
          </cell>
          <cell r="I9647">
            <v>15014331252</v>
          </cell>
        </row>
        <row r="9648">
          <cell r="A9648" t="str">
            <v>泸钢</v>
          </cell>
          <cell r="B9648" t="str">
            <v>螺纹钢</v>
          </cell>
          <cell r="C9648" t="str">
            <v>HRB400E Φ25 9m</v>
          </cell>
          <cell r="D9648" t="str">
            <v>吨</v>
          </cell>
          <cell r="E9648">
            <v>8.5</v>
          </cell>
          <cell r="F9648">
            <v>45971</v>
          </cell>
          <cell r="G9648" t="str">
            <v>(五冶钢构龙泉东洪片区70亩住宅、商业及配套工程项目二标段)成都市龙泉驿外东洪路地铁2号线惠王陵地铁C口</v>
          </cell>
          <cell r="H9648" t="str">
            <v>蒋嗣伟</v>
          </cell>
          <cell r="I9648">
            <v>15014331252</v>
          </cell>
        </row>
        <row r="9649">
          <cell r="A9649" t="str">
            <v>泸钢</v>
          </cell>
          <cell r="B9649" t="str">
            <v>螺纹钢</v>
          </cell>
          <cell r="C9649" t="str">
            <v>HRB500E Φ22</v>
          </cell>
          <cell r="D9649" t="str">
            <v>吨</v>
          </cell>
          <cell r="E9649">
            <v>14.25</v>
          </cell>
          <cell r="F9649">
            <v>45971</v>
          </cell>
          <cell r="G9649" t="str">
            <v>(五冶钢构龙泉东洪片区70亩住宅、商业及配套工程项目二标段)成都市龙泉驿外东洪路地铁2号线惠王陵地铁C口</v>
          </cell>
          <cell r="H9649" t="str">
            <v>蒋嗣伟</v>
          </cell>
          <cell r="I9649">
            <v>15014331252</v>
          </cell>
        </row>
        <row r="9650">
          <cell r="A9650" t="str">
            <v>泸钢</v>
          </cell>
          <cell r="B9650" t="str">
            <v>螺纹钢</v>
          </cell>
          <cell r="C9650" t="str">
            <v>HRB500E Φ25</v>
          </cell>
          <cell r="D9650" t="str">
            <v>吨</v>
          </cell>
          <cell r="E9650">
            <v>17.1</v>
          </cell>
          <cell r="F9650">
            <v>45971</v>
          </cell>
          <cell r="G9650" t="str">
            <v>(五冶钢构龙泉东洪片区70亩住宅、商业及配套工程项目二标段)成都市龙泉驿外东洪路地铁2号线惠王陵地铁C口</v>
          </cell>
          <cell r="H9650" t="str">
            <v>蒋嗣伟</v>
          </cell>
          <cell r="I9650">
            <v>15014331252</v>
          </cell>
        </row>
        <row r="9651">
          <cell r="A9651" t="str">
            <v>泸钢</v>
          </cell>
          <cell r="B9651" t="str">
            <v>盘螺</v>
          </cell>
          <cell r="C9651" t="str">
            <v>HRB400E Φ8</v>
          </cell>
          <cell r="D9651" t="str">
            <v>吨</v>
          </cell>
          <cell r="E9651">
            <v>45</v>
          </cell>
          <cell r="F9651">
            <v>45971</v>
          </cell>
          <cell r="G9651" t="str">
            <v>(五冶钢构龙泉东洪片区85亩住宅、商业及配套工程项目二标段)成都市龙泉驿外东洪路地铁2号线惠王陵地铁C口</v>
          </cell>
          <cell r="H9651" t="str">
            <v>李渊</v>
          </cell>
          <cell r="I9651">
            <v>18381013849</v>
          </cell>
        </row>
        <row r="9652">
          <cell r="A9652" t="str">
            <v>泸钢</v>
          </cell>
          <cell r="B9652" t="str">
            <v>盘螺</v>
          </cell>
          <cell r="C9652" t="str">
            <v>HRB400E Φ10</v>
          </cell>
          <cell r="D9652" t="str">
            <v>吨</v>
          </cell>
          <cell r="E9652">
            <v>25</v>
          </cell>
          <cell r="F9652">
            <v>45971</v>
          </cell>
          <cell r="G9652" t="str">
            <v>(五冶钢构龙泉东洪片区85亩住宅、商业及配套工程项目二标段)成都市龙泉驿外东洪路地铁2号线惠王陵地铁C口</v>
          </cell>
          <cell r="H9652" t="str">
            <v>李渊</v>
          </cell>
          <cell r="I9652">
            <v>18381013849</v>
          </cell>
        </row>
        <row r="9653">
          <cell r="A9653" t="str">
            <v>泸钢</v>
          </cell>
          <cell r="B9653" t="str">
            <v>螺纹钢</v>
          </cell>
          <cell r="C9653" t="str">
            <v>HRB400E Φ18 9m</v>
          </cell>
          <cell r="D9653" t="str">
            <v>吨</v>
          </cell>
          <cell r="E9653">
            <v>17.5</v>
          </cell>
          <cell r="F9653">
            <v>45971</v>
          </cell>
          <cell r="G9653" t="str">
            <v>(五冶钢构龙泉东洪片区85亩住宅、商业及配套工程项目二标段)成都市龙泉驿外东洪路地铁2号线惠王陵地铁C口</v>
          </cell>
          <cell r="H9653" t="str">
            <v>李渊</v>
          </cell>
          <cell r="I9653">
            <v>18381013849</v>
          </cell>
        </row>
        <row r="9654">
          <cell r="A9654" t="str">
            <v>泸钢</v>
          </cell>
          <cell r="B9654" t="str">
            <v>螺纹钢</v>
          </cell>
          <cell r="C9654" t="str">
            <v>HRB400E Φ20 9m</v>
          </cell>
          <cell r="D9654" t="str">
            <v>吨</v>
          </cell>
          <cell r="E9654">
            <v>17.5</v>
          </cell>
          <cell r="F9654">
            <v>45971</v>
          </cell>
          <cell r="G9654" t="str">
            <v>(五冶钢构龙泉东洪片区85亩住宅、商业及配套工程项目二标段)成都市龙泉驿外东洪路地铁2号线惠王陵地铁C口</v>
          </cell>
          <cell r="H9654" t="str">
            <v>李渊</v>
          </cell>
          <cell r="I9654">
            <v>18381013849</v>
          </cell>
        </row>
        <row r="9655">
          <cell r="A9655" t="str">
            <v>泸钢</v>
          </cell>
          <cell r="B9655" t="str">
            <v>盘螺</v>
          </cell>
          <cell r="C9655" t="str">
            <v>HRB400E Φ10</v>
          </cell>
          <cell r="D9655" t="str">
            <v>吨</v>
          </cell>
          <cell r="E9655">
            <v>47.5</v>
          </cell>
          <cell r="F9655">
            <v>45971</v>
          </cell>
          <cell r="G9655" t="str">
            <v>（商投建工达州中医药科技园-2工区-景观桥）达州市通川区达州中医药职业学院犀牛大道北段</v>
          </cell>
          <cell r="H9655" t="str">
            <v>李波</v>
          </cell>
          <cell r="I9655">
            <v>18381899787</v>
          </cell>
        </row>
        <row r="9656">
          <cell r="A9656" t="str">
            <v>泸钢</v>
          </cell>
          <cell r="B9656" t="str">
            <v>螺纹钢</v>
          </cell>
          <cell r="C9656" t="str">
            <v>HRB400E Φ22 9m</v>
          </cell>
          <cell r="D9656" t="str">
            <v>吨</v>
          </cell>
          <cell r="E9656">
            <v>7.5</v>
          </cell>
          <cell r="F9656">
            <v>45971</v>
          </cell>
          <cell r="G9656" t="str">
            <v>（商投建工达州中医药科技园-2工区-景观桥）达州市通川区达州中医药职业学院犀牛大道北段</v>
          </cell>
          <cell r="H9656" t="str">
            <v>李波</v>
          </cell>
          <cell r="I9656">
            <v>18381899787</v>
          </cell>
        </row>
        <row r="9657">
          <cell r="A9657" t="str">
            <v>泸钢</v>
          </cell>
          <cell r="B9657" t="str">
            <v>螺纹钢</v>
          </cell>
          <cell r="C9657" t="str">
            <v>HRB400E Φ25 9m</v>
          </cell>
          <cell r="D9657" t="str">
            <v>吨</v>
          </cell>
          <cell r="E9657">
            <v>15</v>
          </cell>
          <cell r="F9657">
            <v>45971</v>
          </cell>
          <cell r="G9657" t="str">
            <v>（商投建工达州中医药科技园-2工区-景观桥）达州市通川区达州中医药职业学院犀牛大道北段</v>
          </cell>
          <cell r="H9657" t="str">
            <v>李波</v>
          </cell>
          <cell r="I9657">
            <v>18381899787</v>
          </cell>
        </row>
        <row r="9658">
          <cell r="A9658" t="str">
            <v>泸钢</v>
          </cell>
          <cell r="B9658" t="str">
            <v>高线</v>
          </cell>
          <cell r="C9658" t="str">
            <v>HPB300 Φ10</v>
          </cell>
          <cell r="D9658" t="str">
            <v>吨</v>
          </cell>
          <cell r="E9658">
            <v>70</v>
          </cell>
          <cell r="F9658">
            <v>45971</v>
          </cell>
          <cell r="G9658" t="str">
            <v>自永4标一局四公司（四川省内江市隆昌市兰家花房子自永4标一局四公司钢筋棚）</v>
          </cell>
          <cell r="H9658" t="str">
            <v>郝优</v>
          </cell>
          <cell r="I9658">
            <v>13891371707</v>
          </cell>
        </row>
        <row r="9659">
          <cell r="A9659" t="str">
            <v>泸钢</v>
          </cell>
          <cell r="B9659" t="str">
            <v>盘螺</v>
          </cell>
          <cell r="C9659" t="str">
            <v>HRB400E Φ12</v>
          </cell>
          <cell r="D9659" t="str">
            <v>吨</v>
          </cell>
          <cell r="E9659">
            <v>35</v>
          </cell>
          <cell r="F9659">
            <v>45971</v>
          </cell>
          <cell r="G9659" t="str">
            <v>（自永2标九局西南分公司钢筋棚）四川省自贡市骑龙镇大湾村</v>
          </cell>
          <cell r="H9659" t="str">
            <v>高彦彬</v>
          </cell>
          <cell r="I9659">
            <v>13835906370</v>
          </cell>
        </row>
        <row r="9660">
          <cell r="A9660" t="str">
            <v>润耀</v>
          </cell>
          <cell r="B9660" t="str">
            <v>盘螺</v>
          </cell>
          <cell r="C9660" t="str">
            <v>HRB400E Φ10</v>
          </cell>
          <cell r="D9660" t="str">
            <v>吨</v>
          </cell>
          <cell r="E9660">
            <v>6</v>
          </cell>
          <cell r="F9660">
            <v>45971</v>
          </cell>
          <cell r="G9660" t="str">
            <v>(五冶建设成都国际铁路港多式联项目)四川省成都市青白江区桂平大道成都中远海运陆港多式联运有限公司</v>
          </cell>
          <cell r="H9660" t="str">
            <v>黄勇杰</v>
          </cell>
          <cell r="I9660">
            <v>13880580196</v>
          </cell>
        </row>
        <row r="9661">
          <cell r="A9661" t="str">
            <v>润耀</v>
          </cell>
          <cell r="B9661" t="str">
            <v>盘螺</v>
          </cell>
          <cell r="C9661" t="str">
            <v>HRB400E Φ12</v>
          </cell>
          <cell r="D9661" t="str">
            <v>吨</v>
          </cell>
          <cell r="E9661">
            <v>4</v>
          </cell>
          <cell r="F9661">
            <v>45971</v>
          </cell>
          <cell r="G9661" t="str">
            <v>(五冶建设成都国际铁路港多式联项目)四川省成都市青白江区桂平大道成都中远海运陆港多式联运有限公司</v>
          </cell>
          <cell r="H9661" t="str">
            <v>黄勇杰</v>
          </cell>
          <cell r="I9661">
            <v>13880580196</v>
          </cell>
        </row>
        <row r="9662">
          <cell r="A9662" t="str">
            <v>润耀</v>
          </cell>
          <cell r="B9662" t="str">
            <v>螺纹钢</v>
          </cell>
          <cell r="C9662" t="str">
            <v>HRB400EФ14，9m</v>
          </cell>
          <cell r="D9662" t="str">
            <v>吨</v>
          </cell>
          <cell r="E9662">
            <v>35</v>
          </cell>
          <cell r="F9662">
            <v>45971</v>
          </cell>
          <cell r="G9662" t="str">
            <v>（中铁十局-资乐高速4标）四川省眉山市仁寿县彰加镇华炉村中铁十局资乐高速3#钢筋场</v>
          </cell>
          <cell r="H9662" t="str">
            <v>杨飞</v>
          </cell>
          <cell r="I9662">
            <v>15667998777</v>
          </cell>
        </row>
        <row r="9663">
          <cell r="A9663" t="str">
            <v>润耀</v>
          </cell>
          <cell r="B9663" t="str">
            <v>螺纹钢</v>
          </cell>
          <cell r="C9663" t="str">
            <v>HRB400EФ12，9m</v>
          </cell>
          <cell r="D9663" t="str">
            <v>吨</v>
          </cell>
          <cell r="E9663">
            <v>18</v>
          </cell>
          <cell r="F9663">
            <v>45971</v>
          </cell>
          <cell r="G9663" t="str">
            <v>（中铁十局-资乐高速4标）四川省眉山市仁寿县彰加镇促进村中铁十局2#钢筋厂</v>
          </cell>
          <cell r="H9663" t="str">
            <v>杨飞</v>
          </cell>
          <cell r="I9663">
            <v>15667998777</v>
          </cell>
        </row>
        <row r="9664">
          <cell r="A9664" t="str">
            <v>润耀</v>
          </cell>
          <cell r="B9664" t="str">
            <v>螺纹钢</v>
          </cell>
          <cell r="C9664" t="str">
            <v>HRB400EФ16，9m</v>
          </cell>
          <cell r="D9664" t="str">
            <v>吨</v>
          </cell>
          <cell r="E9664">
            <v>18</v>
          </cell>
          <cell r="F9664">
            <v>45971</v>
          </cell>
          <cell r="G9664" t="str">
            <v>（中铁十局-资乐高速4标）四川省眉山市仁寿县彰加镇促进村中铁十局2#钢筋厂</v>
          </cell>
          <cell r="H9664" t="str">
            <v>杨飞</v>
          </cell>
          <cell r="I9664">
            <v>15667998777</v>
          </cell>
        </row>
        <row r="9665">
          <cell r="A9665" t="str">
            <v>润耀</v>
          </cell>
          <cell r="B9665" t="str">
            <v>螺纹钢</v>
          </cell>
          <cell r="C9665" t="str">
            <v>HRB500EФ25，12m</v>
          </cell>
          <cell r="D9665" t="str">
            <v>吨</v>
          </cell>
          <cell r="E9665">
            <v>35</v>
          </cell>
          <cell r="F9665">
            <v>45971</v>
          </cell>
          <cell r="G9665" t="str">
            <v>（中铁广州局-资乐高速5标）四川省乐山市井研县希望大道116号7队钢筋厂</v>
          </cell>
          <cell r="H9665" t="str">
            <v>廖俊杰</v>
          </cell>
          <cell r="I9665">
            <v>15775100965</v>
          </cell>
        </row>
        <row r="9666">
          <cell r="A9666" t="str">
            <v>润耀</v>
          </cell>
          <cell r="B9666" t="str">
            <v>螺纹钢</v>
          </cell>
          <cell r="C9666" t="str">
            <v>HRB400EФ12*9m</v>
          </cell>
          <cell r="D9666" t="str">
            <v>吨</v>
          </cell>
          <cell r="E9666">
            <v>16</v>
          </cell>
          <cell r="F9666">
            <v>45971</v>
          </cell>
          <cell r="G9666" t="str">
            <v>（中核中原-温江光明苑三期项目）四川省成都市温江区金马街道光明苑三期项目</v>
          </cell>
          <cell r="H9666" t="str">
            <v>王生斌</v>
          </cell>
          <cell r="I9666">
            <v>15228858118</v>
          </cell>
        </row>
        <row r="9667">
          <cell r="A9667" t="str">
            <v>润耀</v>
          </cell>
          <cell r="B9667" t="str">
            <v>螺纹钢</v>
          </cell>
          <cell r="C9667" t="str">
            <v>HRB400EФ16*9m</v>
          </cell>
          <cell r="D9667" t="str">
            <v>吨</v>
          </cell>
          <cell r="E9667">
            <v>20</v>
          </cell>
          <cell r="F9667">
            <v>45971</v>
          </cell>
          <cell r="G9667" t="str">
            <v>（中核中原-温江光明苑三期项目）四川省成都市温江区金马街道光明苑三期项目</v>
          </cell>
          <cell r="H9667" t="str">
            <v>王生斌</v>
          </cell>
          <cell r="I9667">
            <v>15228858118</v>
          </cell>
        </row>
        <row r="9668">
          <cell r="A9668" t="str">
            <v>润耀</v>
          </cell>
          <cell r="B9668" t="str">
            <v>螺纹钢</v>
          </cell>
          <cell r="C9668" t="str">
            <v>HRB400EФ14*9m</v>
          </cell>
          <cell r="D9668" t="str">
            <v>吨</v>
          </cell>
          <cell r="E9668">
            <v>35</v>
          </cell>
          <cell r="F9668">
            <v>45971</v>
          </cell>
          <cell r="G9668" t="str">
            <v>（中核中原-温江光明苑三期项目）四川省成都市温江区金马街道光明苑三期项目</v>
          </cell>
          <cell r="H9668" t="str">
            <v>王生斌</v>
          </cell>
          <cell r="I9668">
            <v>15228858118</v>
          </cell>
        </row>
        <row r="9669">
          <cell r="A9669" t="str">
            <v>钢固融</v>
          </cell>
          <cell r="B9669" t="str">
            <v>盘螺</v>
          </cell>
          <cell r="C9669" t="str">
            <v>HRB400EФ12</v>
          </cell>
          <cell r="D9669" t="str">
            <v>吨</v>
          </cell>
          <cell r="E9669">
            <v>31</v>
          </cell>
          <cell r="F9669">
            <v>45971</v>
          </cell>
          <cell r="G9669" t="str">
            <v>（成铁西物-自贡项目）自贡市大安区和平乡自贡华建项目</v>
          </cell>
          <cell r="H9669" t="str">
            <v>黄永福</v>
          </cell>
          <cell r="I9669" t="str">
            <v>15982823571</v>
          </cell>
        </row>
        <row r="9670">
          <cell r="A9670" t="str">
            <v>钢固融</v>
          </cell>
          <cell r="B9670" t="str">
            <v>盘圆</v>
          </cell>
          <cell r="C9670" t="str">
            <v>HPB300Ф10</v>
          </cell>
          <cell r="D9670" t="str">
            <v>吨</v>
          </cell>
          <cell r="E9670">
            <v>4</v>
          </cell>
          <cell r="F9670">
            <v>45971</v>
          </cell>
          <cell r="G9670" t="str">
            <v>（成铁西物-自贡项目）自贡市大安区和平乡自贡华建项目</v>
          </cell>
          <cell r="H9670" t="str">
            <v>黄永福</v>
          </cell>
          <cell r="I9670" t="str">
            <v>15982823571</v>
          </cell>
        </row>
        <row r="9671">
          <cell r="A9671" t="str">
            <v>达钢</v>
          </cell>
          <cell r="B9671" t="str">
            <v>盘螺</v>
          </cell>
          <cell r="C9671" t="str">
            <v>HRB400E Φ6</v>
          </cell>
          <cell r="D9671" t="str">
            <v>吨</v>
          </cell>
          <cell r="E9671">
            <v>2.5</v>
          </cell>
          <cell r="F9671">
            <v>45971</v>
          </cell>
          <cell r="G9671" t="str">
            <v>(武汉电气化局成达万高铁强电项目-达州主城区-达州南站)四川省达州市达川区达州南站</v>
          </cell>
          <cell r="H9671" t="str">
            <v>余凡</v>
          </cell>
          <cell r="I9671">
            <v>18228076992</v>
          </cell>
        </row>
        <row r="9672">
          <cell r="A9672" t="str">
            <v>达钢</v>
          </cell>
          <cell r="B9672" t="str">
            <v>盘螺</v>
          </cell>
          <cell r="C9672" t="str">
            <v>HRB400E Φ10</v>
          </cell>
          <cell r="D9672" t="str">
            <v>吨</v>
          </cell>
          <cell r="E9672">
            <v>15</v>
          </cell>
          <cell r="F9672">
            <v>45971</v>
          </cell>
          <cell r="G9672" t="str">
            <v>(武汉电气化局成达万高铁强电项目-达州主城区-达州南站)四川省达州市达川区达州南站</v>
          </cell>
          <cell r="H9672" t="str">
            <v>余凡</v>
          </cell>
          <cell r="I9672">
            <v>18228076992</v>
          </cell>
        </row>
        <row r="9673">
          <cell r="A9673" t="str">
            <v>达钢</v>
          </cell>
          <cell r="B9673" t="str">
            <v>螺纹钢</v>
          </cell>
          <cell r="C9673" t="str">
            <v>HRB400E Φ12 9m</v>
          </cell>
          <cell r="D9673" t="str">
            <v>吨</v>
          </cell>
          <cell r="E9673">
            <v>12</v>
          </cell>
          <cell r="F9673">
            <v>45971</v>
          </cell>
          <cell r="G9673" t="str">
            <v>(武汉电气化局成达万高铁强电项目-达州主城区-达州南站)四川省达州市达川区达州南站</v>
          </cell>
          <cell r="H9673" t="str">
            <v>余凡</v>
          </cell>
          <cell r="I9673">
            <v>18228076992</v>
          </cell>
        </row>
        <row r="9674">
          <cell r="A9674" t="str">
            <v>达钢</v>
          </cell>
          <cell r="B9674" t="str">
            <v>螺纹钢</v>
          </cell>
          <cell r="C9674" t="str">
            <v>HRB400E Φ18 9m</v>
          </cell>
          <cell r="D9674" t="str">
            <v>吨</v>
          </cell>
          <cell r="E9674">
            <v>6</v>
          </cell>
          <cell r="F9674">
            <v>45971</v>
          </cell>
          <cell r="G9674" t="str">
            <v>(武汉电气化局成达万高铁强电项目-达州主城区-达州南站)四川省达州市达川区达州南站</v>
          </cell>
          <cell r="H9674" t="str">
            <v>余凡</v>
          </cell>
          <cell r="I9674">
            <v>18228076992</v>
          </cell>
        </row>
        <row r="9675">
          <cell r="A9675" t="str">
            <v>达钢</v>
          </cell>
          <cell r="B9675" t="str">
            <v>螺纹钢</v>
          </cell>
          <cell r="C9675" t="str">
            <v>HRB400E Φ20 9m</v>
          </cell>
          <cell r="D9675" t="str">
            <v>吨</v>
          </cell>
          <cell r="E9675">
            <v>15</v>
          </cell>
          <cell r="F9675">
            <v>45971</v>
          </cell>
          <cell r="G9675" t="str">
            <v>(武汉电气化局成达万高铁强电项目-达州主城区-达州南站)四川省达州市达川区达州南站</v>
          </cell>
          <cell r="H9675" t="str">
            <v>余凡</v>
          </cell>
          <cell r="I9675">
            <v>18228076992</v>
          </cell>
        </row>
        <row r="9676">
          <cell r="A9676" t="str">
            <v>达钢</v>
          </cell>
          <cell r="B9676" t="str">
            <v>螺纹钢</v>
          </cell>
          <cell r="C9676" t="str">
            <v>HRB400E Φ14 12m</v>
          </cell>
          <cell r="D9676" t="str">
            <v>吨</v>
          </cell>
          <cell r="E9676">
            <v>6</v>
          </cell>
          <cell r="F9676">
            <v>45971</v>
          </cell>
          <cell r="G9676" t="str">
            <v>(武汉电气化局成达万高铁强电项目-达州主城区-达州南站)四川省达州市达川区达州南站</v>
          </cell>
          <cell r="H9676" t="str">
            <v>余凡</v>
          </cell>
          <cell r="I9676">
            <v>18228076992</v>
          </cell>
        </row>
        <row r="9677">
          <cell r="A9677" t="str">
            <v>达钢</v>
          </cell>
          <cell r="B9677" t="str">
            <v>螺纹钢</v>
          </cell>
          <cell r="C9677" t="str">
            <v>HRB400E Φ16 9m</v>
          </cell>
          <cell r="D9677" t="str">
            <v>吨</v>
          </cell>
          <cell r="E9677">
            <v>35</v>
          </cell>
          <cell r="F9677">
            <v>45971</v>
          </cell>
          <cell r="G9677" t="str">
            <v>(武汉电气化局成达万高铁强电项目-重庆开州)重庆市开州区岳溪镇中心幼儿园东南46米</v>
          </cell>
          <cell r="H9677" t="str">
            <v>杨开洪</v>
          </cell>
          <cell r="I9677">
            <v>18628900044</v>
          </cell>
        </row>
      </sheetData>
      <sheetData sheetId="1"/>
      <sheetData sheetId="2"/>
      <sheetData sheetId="3"/>
      <sheetData sheetId="4"/>
    </sheetDataSet>
  </externalBook>
</externalLink>
</file>

<file path=xl/richData/rdrichvalue.xml><?xml version="1.0" encoding="utf-8"?>
<rvData xmlns="http://schemas.microsoft.com/office/spreadsheetml/2017/richdata" count="1">
  <rv s="0">
    <v>13</v>
    <v>3</v>
  </rv>
</rvData>
</file>

<file path=xl/richData/rdrichvaluestructure.xml><?xml version="1.0" encoding="utf-8"?>
<rvStructures xmlns="http://schemas.microsoft.com/office/spreadsheetml/2017/richdata" count="1">
  <s t="_error">
    <k n="errorType" t="i"/>
    <k n="subType" t="i"/>
  </s>
</rvStructures>
</file>

<file path=xl/tables/table1.xml><?xml version="1.0" encoding="utf-8"?>
<table xmlns="http://schemas.openxmlformats.org/spreadsheetml/2006/main" id="1" name="表1" displayName="表1" ref="D1:M140" totalsRowShown="0">
  <autoFilter ref="D1:M140"/>
  <tableColumns count="10">
    <tableColumn id="1" name="项目部" dataDxfId="8"/>
    <tableColumn id="2" name="标段名称（细分）" dataDxfId="9"/>
    <tableColumn id="3" name="品牌限制" dataDxfId="10"/>
    <tableColumn id="4" name="收货地址" dataDxfId="11"/>
    <tableColumn id="5" name="收货人" dataDxfId="12"/>
    <tableColumn id="6" name="收货人电话" dataDxfId="13"/>
    <tableColumn id="7" name="备注要求" dataDxfId="14"/>
    <tableColumn id="8" name="集物网订单编号" dataDxfId="15"/>
    <tableColumn id="9" name="列1" dataDxfId="16"/>
    <tableColumn id="10" name="合同号及项目名称" dataDxfId="17"/>
  </tableColumns>
  <tableStyleInfo name="TableStyleMedium2" showFirstColumn="0" showLastColumn="0" showRowStripes="1" showColumnStripes="0"/>
</table>
</file>

<file path=xl/theme/theme1.xml><?xml version="1.0" encoding="utf-8"?>
<a:theme xmlns:a="http://schemas.openxmlformats.org/drawingml/2006/main" name="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theme>
</file>

<file path=xl/worksheets/_rels/sheet1.xml.rels><?xml version="1.0" encoding="UTF-8" standalone="yes"?>
<Relationships xmlns="http://schemas.openxmlformats.org/package/2006/relationships"><Relationship Id="rId1" Type="http://schemas.openxmlformats.org/officeDocument/2006/relationships/hyperlink" Target="2025&#38050;&#26448;&#35745;&#21010;&#21457;&#36135;&#21488;&#36134;.xlsx" TargetMode="External"/></Relationships>
</file>

<file path=xl/worksheets/_rels/sheet2.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vmlDrawing" Target="../drawings/vmlDrawing1.vml"/><Relationship Id="rId1" Type="http://schemas.openxmlformats.org/officeDocument/2006/relationships/comments" Target="../comments1.xml"/></Relationships>
</file>

<file path=xl/worksheets/_rels/sheet3.xml.rels><?xml version="1.0" encoding="UTF-8" standalone="yes"?>
<Relationships xmlns="http://schemas.openxmlformats.org/package/2006/relationships"><Relationship Id="rId9" Type="http://schemas.openxmlformats.org/officeDocument/2006/relationships/hyperlink" Target="https://ztwmzyxm.streamlit.app/?project=lssxdgjcjrhjdxm2" TargetMode="External"/><Relationship Id="rId8" Type="http://schemas.openxmlformats.org/officeDocument/2006/relationships/hyperlink" Target="https://ztwmzyxm.streamlit.app/?project=hxyhkckjstg" TargetMode="External"/><Relationship Id="rId7" Type="http://schemas.openxmlformats.org/officeDocument/2006/relationships/hyperlink" Target="https://ztwmzyxm.streamlit.app/?project=hxxlxx" TargetMode="External"/><Relationship Id="rId6" Type="http://schemas.openxmlformats.org/officeDocument/2006/relationships/hyperlink" Target="https://ztwmzyxm.streamlit.app/?project=hxmhkckjstg" TargetMode="External"/><Relationship Id="rId5" Type="http://schemas.openxmlformats.org/officeDocument/2006/relationships/hyperlink" Target="https://ztwmzyxm.streamlit.app/?project=hxjcn" TargetMode="External"/><Relationship Id="rId4" Type="http://schemas.openxmlformats.org/officeDocument/2006/relationships/hyperlink" Target="https://ztwmzyxm.streamlit.app/?project=hxjyxcjy" TargetMode="External"/><Relationship Id="rId3" Type="http://schemas.openxmlformats.org/officeDocument/2006/relationships/hyperlink" Target="https://ztwmzyxm.streamlit.app/?project=ztwm" TargetMode="External"/><Relationship Id="rId25" Type="http://schemas.openxmlformats.org/officeDocument/2006/relationships/hyperlink" Target="https://ztwmzyxm.streamlit.app/?project=ztsjxtykyzf4" TargetMode="External"/><Relationship Id="rId24" Type="http://schemas.openxmlformats.org/officeDocument/2006/relationships/hyperlink" Target="https://ztwmzyxm.streamlit.app/?project=ztkyybnx" TargetMode="External"/><Relationship Id="rId23" Type="http://schemas.openxmlformats.org/officeDocument/2006/relationships/hyperlink" Target="https://ztwmzyxm.streamlit.app/?project=ybxgsjxcjgyy" TargetMode="External"/><Relationship Id="rId22" Type="http://schemas.openxmlformats.org/officeDocument/2006/relationships/hyperlink" Target="https://ztwmzyxm.streamlit.app/?project=whdqhjcdwqdgqdd" TargetMode="External"/><Relationship Id="rId21" Type="http://schemas.openxmlformats.org/officeDocument/2006/relationships/hyperlink" Target="https://ztwmzyxm.streamlit.app/?project=wyjssdfzwyx" TargetMode="External"/><Relationship Id="rId20" Type="http://schemas.openxmlformats.org/officeDocument/2006/relationships/hyperlink" Target="https://ztwmzyxm.streamlit.app/?project=wyjslqyyyypz" TargetMode="External"/><Relationship Id="rId2" Type="http://schemas.openxmlformats.org/officeDocument/2006/relationships/hyperlink" Target="https://ztwmzyxm.streamlit.app/?project=wyjsjjqljb20" TargetMode="External"/><Relationship Id="rId19" Type="http://schemas.openxmlformats.org/officeDocument/2006/relationships/hyperlink" Target="https://ztwmzyxm.streamlit.app/?project=wyjslqfrhy" TargetMode="External"/><Relationship Id="rId18" Type="http://schemas.openxmlformats.org/officeDocument/2006/relationships/hyperlink" Target="https://ztwmzyxm.streamlit.app/?project=wyjskgxcyxjd83" TargetMode="External"/><Relationship Id="rId17" Type="http://schemas.openxmlformats.org/officeDocument/2006/relationships/hyperlink" Target="https://ztwmzyxm.streamlit.app/?project=wyjscdydjzxczb" TargetMode="External"/><Relationship Id="rId16" Type="http://schemas.openxmlformats.org/officeDocument/2006/relationships/hyperlink" Target="https://ztwmzyxm.streamlit.app/?project=wyjscdgjtlgdsl" TargetMode="External"/><Relationship Id="rId15" Type="http://schemas.openxmlformats.org/officeDocument/2006/relationships/hyperlink" Target="https://ztwmzyxm.streamlit.app/?project=wyggybnxgxyj" TargetMode="External"/><Relationship Id="rId14" Type="http://schemas.openxmlformats.org/officeDocument/2006/relationships/hyperlink" Target="https://ztwmzyxm.streamlit.app/?project=wygglqdh" TargetMode="External"/><Relationship Id="rId13" Type="http://schemas.openxmlformats.org/officeDocument/2006/relationships/hyperlink" Target="https://ztwmzyxm.streamlit.app/?project=wyggdzswsgwslcylczx" TargetMode="External"/><Relationship Id="rId12" Type="http://schemas.openxmlformats.org/officeDocument/2006/relationships/hyperlink" Target="https://ztwmzyxm.streamlit.app/?project=scsjshtyh" TargetMode="External"/><Relationship Id="rId11" Type="http://schemas.openxmlformats.org/officeDocument/2006/relationships/hyperlink" Target="https://ztwmzyxm.streamlit.app/?project=sdtjdzzyykjy" TargetMode="External"/><Relationship Id="rId10" Type="http://schemas.openxmlformats.org/officeDocument/2006/relationships/hyperlink" Target="https://ztwmzyxm.streamlit.app/?project=lssxdgjcjrhjdxm1" TargetMode="External"/><Relationship Id="rId1" Type="http://schemas.openxmlformats.org/officeDocument/2006/relationships/hyperlink" Target="https://ztwmzyxm.streamlit.app/?project=wyjsklytzx2" TargetMode="External"/></Relationships>
</file>

<file path=xl/worksheets/_rels/sheet4.xml.rels><?xml version="1.0" encoding="UTF-8" standalone="yes"?>
<Relationships xmlns="http://schemas.openxmlformats.org/package/2006/relationships"><Relationship Id="rId2" Type="http://schemas.openxmlformats.org/officeDocument/2006/relationships/hyperlink" Target="https://ztwmzyxm.streamlit.app/?project=&#21830;&#25237;&#24314;&#24037;&#36798;&#24030;&#20013;&#21307;&#33647;&#31185;&#25216;&#22253;" TargetMode="External"/><Relationship Id="rId1" Type="http://schemas.openxmlformats.org/officeDocument/2006/relationships/hyperlink" Target="https://ztwmzyxm.streamlit.app/?project=" TargetMode="Externa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filterMode="1" codeName="Sheet23">
    <tabColor rgb="FF92D050"/>
  </sheetPr>
  <dimension ref="A1:R5521"/>
  <sheetViews>
    <sheetView tabSelected="1" workbookViewId="0">
      <pane ySplit="1" topLeftCell="A2" activePane="bottomLeft" state="frozen"/>
      <selection/>
      <selection pane="bottomLeft" activeCell="I5433" sqref="I5433"/>
    </sheetView>
  </sheetViews>
  <sheetFormatPr defaultColWidth="8.875" defaultRowHeight="12"/>
  <cols>
    <col min="1" max="1" width="8.125" style="59" customWidth="1"/>
    <col min="2" max="2" width="47.875" style="60" customWidth="1"/>
    <col min="3" max="3" width="8.875" style="26" customWidth="1"/>
    <col min="4" max="4" width="19.375" style="26" customWidth="1"/>
    <col min="5" max="5" width="7.875" style="26" customWidth="1"/>
    <col min="6" max="6" width="13.625" style="26" customWidth="1"/>
    <col min="7" max="7" width="6.25" style="61" customWidth="1"/>
    <col min="8" max="8" width="7.375" style="62" customWidth="1"/>
    <col min="9" max="9" width="60.5" style="29" customWidth="1"/>
    <col min="10" max="10" width="7" style="26" customWidth="1"/>
    <col min="11" max="11" width="9.625" style="26" customWidth="1"/>
    <col min="12" max="12" width="19.25" style="63" customWidth="1"/>
    <col min="13" max="13" width="8.125" style="64" customWidth="1"/>
    <col min="14" max="14" width="0.875" style="64" customWidth="1"/>
    <col min="15" max="16" width="3.875" style="64" customWidth="1"/>
    <col min="17" max="17" width="79.375" style="29" customWidth="1"/>
    <col min="18" max="18" width="8" style="29" customWidth="1"/>
    <col min="19" max="19" width="8.875" style="26" customWidth="1"/>
    <col min="20" max="16384" width="8.875" style="26"/>
  </cols>
  <sheetData>
    <row r="1" s="58" customFormat="1" ht="24" customHeight="1" spans="1:18">
      <c r="A1"/>
      <c r="B1" s="65" t="s">
        <v>0</v>
      </c>
      <c r="C1" s="66" t="s">
        <v>1</v>
      </c>
      <c r="D1" s="66" t="s">
        <v>2</v>
      </c>
      <c r="E1" s="67" t="s">
        <v>3</v>
      </c>
      <c r="F1" s="67" t="s">
        <v>4</v>
      </c>
      <c r="G1" s="68" t="s">
        <v>5</v>
      </c>
      <c r="H1" s="68" t="s">
        <v>6</v>
      </c>
      <c r="I1" s="67" t="s">
        <v>7</v>
      </c>
      <c r="J1" s="67" t="s">
        <v>8</v>
      </c>
      <c r="K1" s="67" t="s">
        <v>9</v>
      </c>
      <c r="L1" s="74" t="s">
        <v>10</v>
      </c>
      <c r="M1" s="75" t="s">
        <v>11</v>
      </c>
      <c r="N1" s="76" t="s">
        <v>12</v>
      </c>
      <c r="O1" s="76" t="s">
        <v>13</v>
      </c>
      <c r="P1" s="76" t="s">
        <v>14</v>
      </c>
      <c r="Q1" s="83" t="s">
        <v>15</v>
      </c>
      <c r="R1" s="83" t="s">
        <v>16</v>
      </c>
    </row>
    <row r="2" hidden="1" spans="2:18">
      <c r="B2" s="69" t="s">
        <v>17</v>
      </c>
      <c r="C2" s="70">
        <v>45658</v>
      </c>
      <c r="D2" s="69" t="str">
        <f>VLOOKUP(B2,辅助信息!E:K,7,FALSE)</f>
        <v>JWDDCD2024101600090</v>
      </c>
      <c r="E2" s="69" t="str">
        <f>VLOOKUP(F2,辅助信息!A:B,2,FALSE)</f>
        <v>螺纹钢</v>
      </c>
      <c r="F2" s="69" t="s">
        <v>18</v>
      </c>
      <c r="G2" s="71">
        <v>69</v>
      </c>
      <c r="H2" s="71" t="e">
        <f>_xlfn._xlws.FILTER(#REF!,#REF!&amp;#REF!&amp;#REF!&amp;#REF!=C2&amp;F2&amp;I2&amp;J2,"未发货")</f>
        <v>#REF!</v>
      </c>
      <c r="I2" s="69" t="str">
        <f>VLOOKUP(B2,辅助信息!E:I,3,FALSE)</f>
        <v>（达州市公共卫生临床医疗中心项目-一标-1号制作房）达州市通川区西外复兴镇公共卫生临床医疗中心项目</v>
      </c>
      <c r="J2" s="69" t="str">
        <f>VLOOKUP(B2,辅助信息!E:I,4,FALSE)</f>
        <v>潘建发</v>
      </c>
      <c r="K2" s="69">
        <f>VLOOKUP(J2,辅助信息!H:I,2,FALSE)</f>
        <v>13658059919</v>
      </c>
      <c r="L2" s="77" t="str">
        <f>VLOOKUP(B2,辅助信息!E:J,6,FALSE)</f>
        <v>提前联系到场规格,一天到场车辆不低于2车</v>
      </c>
      <c r="M2" s="77"/>
      <c r="N2" s="77"/>
      <c r="O2" s="77"/>
      <c r="P2" s="77"/>
      <c r="Q2" s="69" t="str">
        <f>VLOOKUP(B2,辅助信息!E:M,9,FALSE)</f>
        <v>ZTWM-CDGS-XS-2024-0205-五冶钢构-达州市通川区西外复兴镇及临近片区建设项目</v>
      </c>
      <c r="R2" s="26"/>
    </row>
    <row r="3" hidden="1" spans="2:18">
      <c r="B3" s="40" t="s">
        <v>17</v>
      </c>
      <c r="C3" s="72">
        <v>45658</v>
      </c>
      <c r="D3" s="40" t="str">
        <f>VLOOKUP(B3,辅助信息!E:K,7,FALSE)</f>
        <v>JWDDCD2024101600090</v>
      </c>
      <c r="E3" s="40" t="str">
        <f>VLOOKUP(F3,辅助信息!A:B,2,FALSE)</f>
        <v>螺纹钢</v>
      </c>
      <c r="F3" s="40" t="s">
        <v>19</v>
      </c>
      <c r="G3" s="36">
        <v>35</v>
      </c>
      <c r="H3" s="36" t="e">
        <f>_xlfn._xlws.FILTER(#REF!,#REF!&amp;#REF!&amp;#REF!&amp;#REF!=C3&amp;F3&amp;I3&amp;J3,"未发货")</f>
        <v>#REF!</v>
      </c>
      <c r="I3" s="40" t="str">
        <f>VLOOKUP(B3,辅助信息!E:I,3,FALSE)</f>
        <v>（达州市公共卫生临床医疗中心项目-一标-1号制作房）达州市通川区西外复兴镇公共卫生临床医疗中心项目</v>
      </c>
      <c r="J3" s="40" t="str">
        <f>VLOOKUP(B3,辅助信息!E:I,4,FALSE)</f>
        <v>潘建发</v>
      </c>
      <c r="K3" s="40">
        <f>VLOOKUP(J3,辅助信息!H:I,2,FALSE)</f>
        <v>13658059919</v>
      </c>
      <c r="L3" s="78"/>
      <c r="M3" s="79"/>
      <c r="N3" s="79"/>
      <c r="O3" s="79"/>
      <c r="P3" s="79"/>
      <c r="Q3" s="40" t="str">
        <f>VLOOKUP(B3,辅助信息!E:M,9,FALSE)</f>
        <v>ZTWM-CDGS-XS-2024-0205-五冶钢构-达州市通川区西外复兴镇及临近片区建设项目</v>
      </c>
      <c r="R3" s="26"/>
    </row>
    <row r="4" hidden="1" spans="2:18">
      <c r="B4" s="40" t="s">
        <v>20</v>
      </c>
      <c r="C4" s="72">
        <v>45658</v>
      </c>
      <c r="D4" s="40" t="str">
        <f>VLOOKUP(B4,辅助信息!E:K,7,FALSE)</f>
        <v>JWDDCD2025051000019</v>
      </c>
      <c r="E4" s="40" t="str">
        <f>VLOOKUP(F4,辅助信息!A:B,2,FALSE)</f>
        <v>螺纹钢</v>
      </c>
      <c r="F4" s="40" t="s">
        <v>21</v>
      </c>
      <c r="G4" s="36">
        <v>5</v>
      </c>
      <c r="H4" s="36" t="e">
        <f>_xlfn._xlws.FILTER(#REF!,#REF!&amp;#REF!&amp;#REF!&amp;#REF!=C4&amp;F4&amp;I4&amp;J4,"未发货")</f>
        <v>#REF!</v>
      </c>
      <c r="I4" s="40" t="str">
        <f>VLOOKUP(B4,辅助信息!E:I,3,FALSE)</f>
        <v>(五冶钢构医学科学产业园建设项目房建三部-一标（7-2）)四川省南充市顺庆区搬罾街道学府大道二段</v>
      </c>
      <c r="J4" s="40" t="str">
        <f>VLOOKUP(B4,辅助信息!E:I,4,FALSE)</f>
        <v>郑林</v>
      </c>
      <c r="K4" s="40">
        <f>VLOOKUP(J4,辅助信息!H:I,2,FALSE)</f>
        <v>18349955455</v>
      </c>
      <c r="L4" s="79" t="str">
        <f>VLOOKUP(B4,辅助信息!E:J,6,FALSE)</f>
        <v>送货单：送货单位：南充思临新材料科技有限公司,收货单位：五冶集团川北(南充)建设有限公司,项目名称：南充医学科学产业园,送货车型13米,装货前联系收货人核实到场规格</v>
      </c>
      <c r="M4" s="79"/>
      <c r="N4" s="79"/>
      <c r="O4" s="79"/>
      <c r="P4" s="79"/>
      <c r="Q4" s="40" t="str">
        <f>VLOOKUP(B4,辅助信息!E:M,9,FALSE)</f>
        <v>ZTWM-CDGS-XS-2024-0248-五冶钢构-南充市医学院项目</v>
      </c>
      <c r="R4" s="26"/>
    </row>
    <row r="5" hidden="1" spans="2:18">
      <c r="B5" s="40" t="s">
        <v>20</v>
      </c>
      <c r="C5" s="72">
        <v>45658</v>
      </c>
      <c r="D5" s="40" t="str">
        <f>VLOOKUP(B5,辅助信息!E:K,7,FALSE)</f>
        <v>JWDDCD2025051000019</v>
      </c>
      <c r="E5" s="40" t="str">
        <f>VLOOKUP(F5,辅助信息!A:B,2,FALSE)</f>
        <v>螺纹钢</v>
      </c>
      <c r="F5" s="40" t="s">
        <v>22</v>
      </c>
      <c r="G5" s="36">
        <v>15</v>
      </c>
      <c r="H5" s="36" t="e">
        <f>_xlfn._xlws.FILTER(#REF!,#REF!&amp;#REF!&amp;#REF!&amp;#REF!=C5&amp;F5&amp;I5&amp;J5,"未发货")</f>
        <v>#REF!</v>
      </c>
      <c r="I5" s="40" t="str">
        <f>VLOOKUP(B5,辅助信息!E:I,3,FALSE)</f>
        <v>(五冶钢构医学科学产业园建设项目房建三部-一标（7-2）)四川省南充市顺庆区搬罾街道学府大道二段</v>
      </c>
      <c r="J5" s="40" t="str">
        <f>VLOOKUP(B5,辅助信息!E:I,4,FALSE)</f>
        <v>郑林</v>
      </c>
      <c r="K5" s="40">
        <f>VLOOKUP(J5,辅助信息!H:I,2,FALSE)</f>
        <v>18349955455</v>
      </c>
      <c r="L5" s="80"/>
      <c r="M5" s="79"/>
      <c r="N5" s="79"/>
      <c r="O5" s="79"/>
      <c r="P5" s="79"/>
      <c r="Q5" s="40" t="str">
        <f>VLOOKUP(B5,辅助信息!E:M,9,FALSE)</f>
        <v>ZTWM-CDGS-XS-2024-0248-五冶钢构-南充市医学院项目</v>
      </c>
      <c r="R5" s="26"/>
    </row>
    <row r="6" hidden="1" spans="2:18">
      <c r="B6" s="40" t="s">
        <v>23</v>
      </c>
      <c r="C6" s="72">
        <v>45658</v>
      </c>
      <c r="D6" s="40" t="str">
        <f>VLOOKUP(B6,辅助信息!E:K,7,FALSE)</f>
        <v>JWDDCD2025051000019</v>
      </c>
      <c r="E6" s="40" t="str">
        <f>VLOOKUP(F6,辅助信息!A:B,2,FALSE)</f>
        <v>螺纹钢</v>
      </c>
      <c r="F6" s="40" t="s">
        <v>21</v>
      </c>
      <c r="G6" s="36">
        <v>5</v>
      </c>
      <c r="H6" s="36" t="e">
        <f>_xlfn._xlws.FILTER(#REF!,#REF!&amp;#REF!&amp;#REF!&amp;#REF!=C6&amp;F6&amp;I6&amp;J6,"未发货")</f>
        <v>#REF!</v>
      </c>
      <c r="I6" s="40" t="str">
        <f>VLOOKUP(B6,辅助信息!E:I,3,FALSE)</f>
        <v>(五冶钢构医学科学产业园建设项目房建三部-一标（7-3）)四川省南充市顺庆区搬罾街道学府大道二段</v>
      </c>
      <c r="J6" s="40" t="str">
        <f>VLOOKUP(B6,辅助信息!E:I,4,FALSE)</f>
        <v>郑林</v>
      </c>
      <c r="K6" s="40">
        <f>VLOOKUP(J6,辅助信息!H:I,2,FALSE)</f>
        <v>18349955455</v>
      </c>
      <c r="L6" s="80"/>
      <c r="M6" s="79"/>
      <c r="N6" s="79"/>
      <c r="O6" s="79"/>
      <c r="P6" s="79"/>
      <c r="Q6" s="40" t="str">
        <f>VLOOKUP(B6,辅助信息!E:M,9,FALSE)</f>
        <v>ZTWM-CDGS-XS-2024-0248-五冶钢构-南充市医学院项目</v>
      </c>
      <c r="R6" s="26"/>
    </row>
    <row r="7" hidden="1" spans="2:18">
      <c r="B7" s="40" t="s">
        <v>23</v>
      </c>
      <c r="C7" s="72">
        <v>45658</v>
      </c>
      <c r="D7" s="40" t="str">
        <f>VLOOKUP(B7,辅助信息!E:K,7,FALSE)</f>
        <v>JWDDCD2025051000019</v>
      </c>
      <c r="E7" s="40" t="str">
        <f>VLOOKUP(F7,辅助信息!A:B,2,FALSE)</f>
        <v>螺纹钢</v>
      </c>
      <c r="F7" s="40" t="s">
        <v>22</v>
      </c>
      <c r="G7" s="36">
        <v>15</v>
      </c>
      <c r="H7" s="36" t="e">
        <f>_xlfn._xlws.FILTER(#REF!,#REF!&amp;#REF!&amp;#REF!&amp;#REF!=C7&amp;F7&amp;I7&amp;J7,"未发货")</f>
        <v>#REF!</v>
      </c>
      <c r="I7" s="40" t="str">
        <f>VLOOKUP(B7,辅助信息!E:I,3,FALSE)</f>
        <v>(五冶钢构医学科学产业园建设项目房建三部-一标（7-3）)四川省南充市顺庆区搬罾街道学府大道二段</v>
      </c>
      <c r="J7" s="40" t="str">
        <f>VLOOKUP(B7,辅助信息!E:I,4,FALSE)</f>
        <v>郑林</v>
      </c>
      <c r="K7" s="40">
        <f>VLOOKUP(J7,辅助信息!H:I,2,FALSE)</f>
        <v>18349955455</v>
      </c>
      <c r="L7" s="80"/>
      <c r="M7" s="79"/>
      <c r="N7" s="79"/>
      <c r="O7" s="79"/>
      <c r="P7" s="79"/>
      <c r="Q7" s="40" t="str">
        <f>VLOOKUP(B7,辅助信息!E:M,9,FALSE)</f>
        <v>ZTWM-CDGS-XS-2024-0248-五冶钢构-南充市医学院项目</v>
      </c>
      <c r="R7" s="26"/>
    </row>
    <row r="8" hidden="1" spans="2:18">
      <c r="B8" s="40" t="s">
        <v>24</v>
      </c>
      <c r="C8" s="72">
        <v>45658</v>
      </c>
      <c r="D8" s="40" t="str">
        <f>VLOOKUP(B8,辅助信息!E:K,7,FALSE)</f>
        <v>JWDDCD2025051000019</v>
      </c>
      <c r="E8" s="40" t="str">
        <f>VLOOKUP(F8,辅助信息!A:B,2,FALSE)</f>
        <v>螺纹钢</v>
      </c>
      <c r="F8" s="40" t="s">
        <v>22</v>
      </c>
      <c r="G8" s="36">
        <v>15</v>
      </c>
      <c r="H8" s="36" t="e">
        <f>_xlfn._xlws.FILTER(#REF!,#REF!&amp;#REF!&amp;#REF!&amp;#REF!=C8&amp;F8&amp;I8&amp;J8,"未发货")</f>
        <v>#REF!</v>
      </c>
      <c r="I8" s="40" t="str">
        <f>VLOOKUP(B8,辅助信息!E:I,3,FALSE)</f>
        <v>(五冶钢构医学科学产业园建设项目房建三部-一标（7-4）)四川省南充市顺庆区搬罾街道学府大道二段</v>
      </c>
      <c r="J8" s="40" t="str">
        <f>VLOOKUP(B8,辅助信息!E:I,4,FALSE)</f>
        <v>郑林</v>
      </c>
      <c r="K8" s="40">
        <f>VLOOKUP(J8,辅助信息!H:I,2,FALSE)</f>
        <v>18349955455</v>
      </c>
      <c r="L8" s="78"/>
      <c r="M8" s="79"/>
      <c r="N8" s="79"/>
      <c r="O8" s="79"/>
      <c r="P8" s="79"/>
      <c r="Q8" s="40"/>
      <c r="R8" s="26"/>
    </row>
    <row r="9" hidden="1" spans="2:18">
      <c r="B9" s="40" t="s">
        <v>25</v>
      </c>
      <c r="C9" s="72">
        <v>45658</v>
      </c>
      <c r="D9" s="40" t="e">
        <f>VLOOKUP(B9,辅助信息!E:K,7,FALSE)</f>
        <v>#N/A</v>
      </c>
      <c r="E9" s="40" t="str">
        <f>VLOOKUP(F9,辅助信息!A:B,2,FALSE)</f>
        <v>盘螺</v>
      </c>
      <c r="F9" s="40" t="s">
        <v>26</v>
      </c>
      <c r="G9" s="36">
        <v>3</v>
      </c>
      <c r="H9" s="36" t="e">
        <f>_xlfn._xlws.FILTER(#REF!,#REF!&amp;#REF!&amp;#REF!&amp;#REF!=C9&amp;F9&amp;I9&amp;J9,"未发货")</f>
        <v>#REF!</v>
      </c>
      <c r="I9" s="40" t="e">
        <f>VLOOKUP(B9,辅助信息!E:I,3,FALSE)</f>
        <v>#N/A</v>
      </c>
      <c r="J9" s="40" t="e">
        <f>VLOOKUP(B9,辅助信息!E:I,4,FALSE)</f>
        <v>#N/A</v>
      </c>
      <c r="K9" s="40" t="e">
        <f>VLOOKUP(J9,辅助信息!H:I,2,FALSE)</f>
        <v>#N/A</v>
      </c>
      <c r="L9" s="79" t="e">
        <f>VLOOKUP(B9,辅助信息!E:J,6,FALSE)</f>
        <v>#N/A</v>
      </c>
      <c r="M9" s="79"/>
      <c r="N9" s="79"/>
      <c r="O9" s="79"/>
      <c r="P9" s="79"/>
      <c r="Q9" s="40" t="e">
        <f>VLOOKUP(B9,辅助信息!E:M,9,FALSE)</f>
        <v>#N/A</v>
      </c>
      <c r="R9" s="26"/>
    </row>
    <row r="10" hidden="1" spans="2:18">
      <c r="B10" s="40" t="s">
        <v>25</v>
      </c>
      <c r="C10" s="72">
        <v>45658</v>
      </c>
      <c r="D10" s="40" t="e">
        <f>VLOOKUP(B10,辅助信息!E:K,7,FALSE)</f>
        <v>#N/A</v>
      </c>
      <c r="E10" s="40" t="str">
        <f>VLOOKUP(F10,辅助信息!A:B,2,FALSE)</f>
        <v>螺纹钢</v>
      </c>
      <c r="F10" s="40" t="s">
        <v>27</v>
      </c>
      <c r="G10" s="36">
        <v>13</v>
      </c>
      <c r="H10" s="36" t="e">
        <f>_xlfn._xlws.FILTER(#REF!,#REF!&amp;#REF!&amp;#REF!&amp;#REF!=C10&amp;F10&amp;I10&amp;J10,"未发货")</f>
        <v>#REF!</v>
      </c>
      <c r="I10" s="40" t="e">
        <f>VLOOKUP(B10,辅助信息!E:I,3,FALSE)</f>
        <v>#N/A</v>
      </c>
      <c r="J10" s="40" t="e">
        <f>VLOOKUP(B10,辅助信息!E:I,4,FALSE)</f>
        <v>#N/A</v>
      </c>
      <c r="K10" s="40" t="e">
        <f>VLOOKUP(J10,辅助信息!H:I,2,FALSE)</f>
        <v>#N/A</v>
      </c>
      <c r="L10" s="80"/>
      <c r="M10" s="79"/>
      <c r="N10" s="79"/>
      <c r="O10" s="79"/>
      <c r="P10" s="79"/>
      <c r="Q10" s="40" t="e">
        <f>VLOOKUP(B10,辅助信息!E:M,9,FALSE)</f>
        <v>#N/A</v>
      </c>
      <c r="R10" s="26"/>
    </row>
    <row r="11" hidden="1" spans="2:18">
      <c r="B11" s="40" t="s">
        <v>25</v>
      </c>
      <c r="C11" s="72">
        <v>45658</v>
      </c>
      <c r="D11" s="40" t="e">
        <f>VLOOKUP(B11,辅助信息!E:K,7,FALSE)</f>
        <v>#N/A</v>
      </c>
      <c r="E11" s="40" t="str">
        <f>VLOOKUP(F11,辅助信息!A:B,2,FALSE)</f>
        <v>螺纹钢</v>
      </c>
      <c r="F11" s="40" t="s">
        <v>19</v>
      </c>
      <c r="G11" s="36">
        <v>10</v>
      </c>
      <c r="H11" s="36" t="e">
        <f>_xlfn._xlws.FILTER(#REF!,#REF!&amp;#REF!&amp;#REF!&amp;#REF!=C11&amp;F11&amp;I11&amp;J11,"未发货")</f>
        <v>#REF!</v>
      </c>
      <c r="I11" s="40" t="e">
        <f>VLOOKUP(B11,辅助信息!E:I,3,FALSE)</f>
        <v>#N/A</v>
      </c>
      <c r="J11" s="40" t="e">
        <f>VLOOKUP(B11,辅助信息!E:I,4,FALSE)</f>
        <v>#N/A</v>
      </c>
      <c r="K11" s="40" t="e">
        <f>VLOOKUP(J11,辅助信息!H:I,2,FALSE)</f>
        <v>#N/A</v>
      </c>
      <c r="L11" s="80"/>
      <c r="M11" s="79"/>
      <c r="N11" s="79"/>
      <c r="O11" s="79"/>
      <c r="P11" s="79"/>
      <c r="Q11" s="40" t="e">
        <f>VLOOKUP(B11,辅助信息!E:M,9,FALSE)</f>
        <v>#N/A</v>
      </c>
      <c r="R11" s="26"/>
    </row>
    <row r="12" hidden="1" spans="2:18">
      <c r="B12" s="40" t="s">
        <v>25</v>
      </c>
      <c r="C12" s="72">
        <v>45658</v>
      </c>
      <c r="D12" s="40" t="e">
        <f>VLOOKUP(B12,辅助信息!E:K,7,FALSE)</f>
        <v>#N/A</v>
      </c>
      <c r="E12" s="40" t="str">
        <f>VLOOKUP(F12,辅助信息!A:B,2,FALSE)</f>
        <v>螺纹钢</v>
      </c>
      <c r="F12" s="40" t="s">
        <v>28</v>
      </c>
      <c r="G12" s="36">
        <v>10</v>
      </c>
      <c r="H12" s="36" t="e">
        <f>_xlfn._xlws.FILTER(#REF!,#REF!&amp;#REF!&amp;#REF!&amp;#REF!=C12&amp;F12&amp;I12&amp;J12,"未发货")</f>
        <v>#REF!</v>
      </c>
      <c r="I12" s="40" t="e">
        <f>VLOOKUP(B12,辅助信息!E:I,3,FALSE)</f>
        <v>#N/A</v>
      </c>
      <c r="J12" s="40" t="e">
        <f>VLOOKUP(B12,辅助信息!E:I,4,FALSE)</f>
        <v>#N/A</v>
      </c>
      <c r="K12" s="40" t="e">
        <f>VLOOKUP(J12,辅助信息!H:I,2,FALSE)</f>
        <v>#N/A</v>
      </c>
      <c r="L12" s="78"/>
      <c r="M12" s="79"/>
      <c r="N12" s="79"/>
      <c r="O12" s="79"/>
      <c r="P12" s="79"/>
      <c r="Q12" s="40" t="e">
        <f>VLOOKUP(B12,辅助信息!E:M,9,FALSE)</f>
        <v>#N/A</v>
      </c>
      <c r="R12" s="26"/>
    </row>
    <row r="13" ht="56.25" hidden="1" customHeight="1" spans="2:18">
      <c r="B13" s="40" t="s">
        <v>29</v>
      </c>
      <c r="C13" s="72">
        <v>45658</v>
      </c>
      <c r="D13" s="40" t="e">
        <f>VLOOKUP(B13,辅助信息!E:K,7,FALSE)</f>
        <v>#N/A</v>
      </c>
      <c r="E13" s="40" t="str">
        <f>VLOOKUP(F13,辅助信息!A:B,2,FALSE)</f>
        <v>螺纹钢</v>
      </c>
      <c r="F13" s="40" t="s">
        <v>30</v>
      </c>
      <c r="G13" s="36">
        <v>35</v>
      </c>
      <c r="H13" s="36" t="e">
        <f>_xlfn._xlws.FILTER(#REF!,#REF!&amp;#REF!&amp;#REF!&amp;#REF!=C13&amp;F13&amp;I13&amp;J13,"未发货")</f>
        <v>#REF!</v>
      </c>
      <c r="I13" s="40" t="e">
        <f>VLOOKUP(B13,辅助信息!E:I,3,FALSE)</f>
        <v>#N/A</v>
      </c>
      <c r="J13" s="40" t="e">
        <f>VLOOKUP(B13,辅助信息!E:I,4,FALSE)</f>
        <v>#N/A</v>
      </c>
      <c r="K13" s="40" t="e">
        <f>VLOOKUP(J13,辅助信息!H:I,2,FALSE)</f>
        <v>#N/A</v>
      </c>
      <c r="L13" s="79" t="e">
        <f>VLOOKUP(B13,辅助信息!E:J,6,FALSE)</f>
        <v>#N/A</v>
      </c>
      <c r="M13" s="79"/>
      <c r="N13" s="79"/>
      <c r="O13" s="79"/>
      <c r="P13" s="79"/>
      <c r="Q13" s="40"/>
      <c r="R13" s="26"/>
    </row>
    <row r="14" hidden="1" spans="2:18">
      <c r="B14" s="40" t="s">
        <v>31</v>
      </c>
      <c r="C14" s="72">
        <v>45658</v>
      </c>
      <c r="D14" s="40" t="str">
        <f>VLOOKUP(B14,辅助信息!E:K,7,FALSE)</f>
        <v>JWDDCD2024121000136</v>
      </c>
      <c r="E14" s="40" t="str">
        <f>VLOOKUP(F14,辅助信息!A:B,2,FALSE)</f>
        <v>螺纹钢</v>
      </c>
      <c r="F14" s="40" t="s">
        <v>27</v>
      </c>
      <c r="G14" s="36">
        <v>9</v>
      </c>
      <c r="H14" s="36" t="e">
        <f>_xlfn._xlws.FILTER(#REF!,#REF!&amp;#REF!&amp;#REF!&amp;#REF!=C14&amp;F14&amp;I14&amp;J14,"未发货")</f>
        <v>#REF!</v>
      </c>
      <c r="I14" s="40" t="str">
        <f>VLOOKUP(B14,辅助信息!E:I,3,FALSE)</f>
        <v>（四川商建-射洪城乡一体化项目）遂宁市射洪市忠新幼儿园北侧约220米新溪小区</v>
      </c>
      <c r="J14" s="40" t="str">
        <f>VLOOKUP(B14,辅助信息!E:I,4,FALSE)</f>
        <v>柏子刚</v>
      </c>
      <c r="K14" s="40">
        <f>VLOOKUP(J14,辅助信息!H:I,2,FALSE)</f>
        <v>15692885305</v>
      </c>
      <c r="L14" s="79" t="str">
        <f>VLOOKUP(B14,辅助信息!E:J,6,FALSE)</f>
        <v>提前联系到场规格及数量</v>
      </c>
      <c r="M14" s="79"/>
      <c r="N14" s="79"/>
      <c r="O14" s="79"/>
      <c r="P14" s="79"/>
      <c r="Q14" s="40" t="str">
        <f>VLOOKUP(B14,辅助信息!E:M,9,FALSE)</f>
        <v>ZTWM-CDGS-XS-2024-0179-四川商投-射洪城乡一体化建设项目</v>
      </c>
      <c r="R14" s="26"/>
    </row>
    <row r="15" hidden="1" spans="2:18">
      <c r="B15" s="40" t="s">
        <v>31</v>
      </c>
      <c r="C15" s="72">
        <v>45658</v>
      </c>
      <c r="D15" s="40" t="str">
        <f>VLOOKUP(B15,辅助信息!E:K,7,FALSE)</f>
        <v>JWDDCD2024121000136</v>
      </c>
      <c r="E15" s="40" t="str">
        <f>VLOOKUP(F15,辅助信息!A:B,2,FALSE)</f>
        <v>螺纹钢</v>
      </c>
      <c r="F15" s="40" t="s">
        <v>32</v>
      </c>
      <c r="G15" s="36">
        <v>21</v>
      </c>
      <c r="H15" s="36" t="e">
        <f>_xlfn._xlws.FILTER(#REF!,#REF!&amp;#REF!&amp;#REF!&amp;#REF!=C15&amp;F15&amp;I15&amp;J15,"未发货")</f>
        <v>#REF!</v>
      </c>
      <c r="I15" s="40" t="str">
        <f>VLOOKUP(B15,辅助信息!E:I,3,FALSE)</f>
        <v>（四川商建-射洪城乡一体化项目）遂宁市射洪市忠新幼儿园北侧约220米新溪小区</v>
      </c>
      <c r="J15" s="40" t="str">
        <f>VLOOKUP(B15,辅助信息!E:I,4,FALSE)</f>
        <v>柏子刚</v>
      </c>
      <c r="K15" s="40">
        <f>VLOOKUP(J15,辅助信息!H:I,2,FALSE)</f>
        <v>15692885305</v>
      </c>
      <c r="L15" s="80"/>
      <c r="M15" s="79"/>
      <c r="N15" s="79"/>
      <c r="O15" s="79"/>
      <c r="P15" s="79"/>
      <c r="Q15" s="40" t="str">
        <f>VLOOKUP(B15,辅助信息!E:M,9,FALSE)</f>
        <v>ZTWM-CDGS-XS-2024-0179-四川商投-射洪城乡一体化建设项目</v>
      </c>
      <c r="R15" s="26"/>
    </row>
    <row r="16" hidden="1" spans="2:18">
      <c r="B16" s="40" t="s">
        <v>31</v>
      </c>
      <c r="C16" s="72">
        <v>45658</v>
      </c>
      <c r="D16" s="40" t="str">
        <f>VLOOKUP(B16,辅助信息!E:K,7,FALSE)</f>
        <v>JWDDCD2024121000136</v>
      </c>
      <c r="E16" s="40" t="str">
        <f>VLOOKUP(F16,辅助信息!A:B,2,FALSE)</f>
        <v>螺纹钢</v>
      </c>
      <c r="F16" s="40" t="s">
        <v>30</v>
      </c>
      <c r="G16" s="36">
        <v>6</v>
      </c>
      <c r="H16" s="36" t="e">
        <f>_xlfn._xlws.FILTER(#REF!,#REF!&amp;#REF!&amp;#REF!&amp;#REF!=C16&amp;F16&amp;I16&amp;J16,"未发货")</f>
        <v>#REF!</v>
      </c>
      <c r="I16" s="40" t="str">
        <f>VLOOKUP(B16,辅助信息!E:I,3,FALSE)</f>
        <v>（四川商建-射洪城乡一体化项目）遂宁市射洪市忠新幼儿园北侧约220米新溪小区</v>
      </c>
      <c r="J16" s="40" t="str">
        <f>VLOOKUP(B16,辅助信息!E:I,4,FALSE)</f>
        <v>柏子刚</v>
      </c>
      <c r="K16" s="40">
        <f>VLOOKUP(J16,辅助信息!H:I,2,FALSE)</f>
        <v>15692885305</v>
      </c>
      <c r="L16" s="80"/>
      <c r="M16" s="79"/>
      <c r="N16" s="79"/>
      <c r="O16" s="79"/>
      <c r="P16" s="79"/>
      <c r="Q16" s="40" t="str">
        <f>VLOOKUP(B16,辅助信息!E:M,9,FALSE)</f>
        <v>ZTWM-CDGS-XS-2024-0179-四川商投-射洪城乡一体化建设项目</v>
      </c>
      <c r="R16" s="26"/>
    </row>
    <row r="17" hidden="1" spans="2:18">
      <c r="B17" s="40" t="s">
        <v>31</v>
      </c>
      <c r="C17" s="72">
        <v>45658</v>
      </c>
      <c r="D17" s="40" t="str">
        <f>VLOOKUP(B17,辅助信息!E:K,7,FALSE)</f>
        <v>JWDDCD2024121000136</v>
      </c>
      <c r="E17" s="40" t="str">
        <f>VLOOKUP(F17,辅助信息!A:B,2,FALSE)</f>
        <v>螺纹钢</v>
      </c>
      <c r="F17" s="40" t="s">
        <v>33</v>
      </c>
      <c r="G17" s="36">
        <v>36</v>
      </c>
      <c r="H17" s="36" t="e">
        <f>_xlfn._xlws.FILTER(#REF!,#REF!&amp;#REF!&amp;#REF!&amp;#REF!=C17&amp;F17&amp;I17&amp;J17,"未发货")</f>
        <v>#REF!</v>
      </c>
      <c r="I17" s="40" t="str">
        <f>VLOOKUP(B17,辅助信息!E:I,3,FALSE)</f>
        <v>（四川商建-射洪城乡一体化项目）遂宁市射洪市忠新幼儿园北侧约220米新溪小区</v>
      </c>
      <c r="J17" s="40" t="str">
        <f>VLOOKUP(B17,辅助信息!E:I,4,FALSE)</f>
        <v>柏子刚</v>
      </c>
      <c r="K17" s="40">
        <f>VLOOKUP(J17,辅助信息!H:I,2,FALSE)</f>
        <v>15692885305</v>
      </c>
      <c r="L17" s="78"/>
      <c r="M17" s="79"/>
      <c r="N17" s="79"/>
      <c r="O17" s="79"/>
      <c r="P17" s="79"/>
      <c r="Q17" s="40" t="str">
        <f>VLOOKUP(B17,辅助信息!E:M,9,FALSE)</f>
        <v>ZTWM-CDGS-XS-2024-0179-四川商投-射洪城乡一体化建设项目</v>
      </c>
      <c r="R17" s="26"/>
    </row>
    <row r="18" hidden="1" spans="2:18">
      <c r="B18" s="40" t="s">
        <v>17</v>
      </c>
      <c r="C18" s="72">
        <v>45659</v>
      </c>
      <c r="D18" s="40" t="str">
        <f>VLOOKUP(B18,辅助信息!E:K,7,FALSE)</f>
        <v>JWDDCD2024101600090</v>
      </c>
      <c r="E18" s="40" t="str">
        <f>VLOOKUP(F18,辅助信息!A:B,2,FALSE)</f>
        <v>螺纹钢</v>
      </c>
      <c r="F18" s="40" t="s">
        <v>18</v>
      </c>
      <c r="G18" s="36">
        <v>69</v>
      </c>
      <c r="H18" s="36" t="e">
        <f>_xlfn._xlws.FILTER(#REF!,#REF!&amp;#REF!&amp;#REF!&amp;#REF!=C18&amp;F18&amp;I18&amp;J18,"未发货")</f>
        <v>#REF!</v>
      </c>
      <c r="I18" s="40" t="str">
        <f>VLOOKUP(B18,辅助信息!E:I,3,FALSE)</f>
        <v>（达州市公共卫生临床医疗中心项目-一标-1号制作房）达州市通川区西外复兴镇公共卫生临床医疗中心项目</v>
      </c>
      <c r="J18" s="40" t="str">
        <f>VLOOKUP(B18,辅助信息!E:I,4,FALSE)</f>
        <v>潘建发</v>
      </c>
      <c r="K18" s="40">
        <f>VLOOKUP(J18,辅助信息!H:I,2,FALSE)</f>
        <v>13658059919</v>
      </c>
      <c r="L18" s="79" t="s">
        <v>34</v>
      </c>
      <c r="M18" s="79"/>
      <c r="N18" s="79"/>
      <c r="O18" s="79"/>
      <c r="P18" s="79"/>
      <c r="Q18" s="40" t="str">
        <f>VLOOKUP(B18,辅助信息!E:M,9,FALSE)</f>
        <v>ZTWM-CDGS-XS-2024-0205-五冶钢构-达州市通川区西外复兴镇及临近片区建设项目</v>
      </c>
      <c r="R18" s="26"/>
    </row>
    <row r="19" hidden="1" spans="2:18">
      <c r="B19" s="40" t="s">
        <v>17</v>
      </c>
      <c r="C19" s="72">
        <v>45659</v>
      </c>
      <c r="D19" s="40" t="str">
        <f>VLOOKUP(B19,辅助信息!E:K,7,FALSE)</f>
        <v>JWDDCD2024101600090</v>
      </c>
      <c r="E19" s="40" t="str">
        <f>VLOOKUP(F19,辅助信息!A:B,2,FALSE)</f>
        <v>螺纹钢</v>
      </c>
      <c r="F19" s="40" t="s">
        <v>19</v>
      </c>
      <c r="G19" s="36">
        <v>35</v>
      </c>
      <c r="H19" s="36" t="e">
        <f>_xlfn._xlws.FILTER(#REF!,#REF!&amp;#REF!&amp;#REF!&amp;#REF!=C19&amp;F19&amp;I19&amp;J19,"未发货")</f>
        <v>#REF!</v>
      </c>
      <c r="I19" s="40" t="str">
        <f>VLOOKUP(B19,辅助信息!E:I,3,FALSE)</f>
        <v>（达州市公共卫生临床医疗中心项目-一标-1号制作房）达州市通川区西外复兴镇公共卫生临床医疗中心项目</v>
      </c>
      <c r="J19" s="40" t="str">
        <f>VLOOKUP(B19,辅助信息!E:I,4,FALSE)</f>
        <v>潘建发</v>
      </c>
      <c r="K19" s="40">
        <f>VLOOKUP(J19,辅助信息!H:I,2,FALSE)</f>
        <v>13658059919</v>
      </c>
      <c r="L19" s="78"/>
      <c r="M19" s="79"/>
      <c r="N19" s="79"/>
      <c r="O19" s="79"/>
      <c r="P19" s="79"/>
      <c r="Q19" s="40" t="str">
        <f>VLOOKUP(B19,辅助信息!E:M,9,FALSE)</f>
        <v>ZTWM-CDGS-XS-2024-0205-五冶钢构-达州市通川区西外复兴镇及临近片区建设项目</v>
      </c>
      <c r="R19" s="26"/>
    </row>
    <row r="20" hidden="1" spans="2:18">
      <c r="B20" s="40" t="s">
        <v>24</v>
      </c>
      <c r="C20" s="72">
        <v>45659</v>
      </c>
      <c r="D20" s="40" t="str">
        <f>VLOOKUP(B20,辅助信息!E:K,7,FALSE)</f>
        <v>JWDDCD2025051000019</v>
      </c>
      <c r="E20" s="40" t="str">
        <f>VLOOKUP(F20,辅助信息!A:B,2,FALSE)</f>
        <v>螺纹钢</v>
      </c>
      <c r="F20" s="40" t="s">
        <v>27</v>
      </c>
      <c r="G20" s="36">
        <v>35</v>
      </c>
      <c r="H20" s="36" t="e">
        <f>_xlfn._xlws.FILTER(#REF!,#REF!&amp;#REF!&amp;#REF!&amp;#REF!=C20&amp;F20&amp;I20&amp;J20,"未发货")</f>
        <v>#REF!</v>
      </c>
      <c r="I20" s="40" t="str">
        <f>VLOOKUP(B20,辅助信息!E:I,3,FALSE)</f>
        <v>(五冶钢构医学科学产业园建设项目房建三部-一标（7-4）)四川省南充市顺庆区搬罾街道学府大道二段</v>
      </c>
      <c r="J20" s="40" t="str">
        <f>VLOOKUP(B20,辅助信息!E:I,4,FALSE)</f>
        <v>郑林</v>
      </c>
      <c r="K20" s="40">
        <f>VLOOKUP(J20,辅助信息!H:I,2,FALSE)</f>
        <v>18349955455</v>
      </c>
      <c r="L20" s="79"/>
      <c r="M20" s="79"/>
      <c r="N20" s="79"/>
      <c r="O20" s="79"/>
      <c r="P20" s="79"/>
      <c r="Q20" s="40" t="str">
        <f>VLOOKUP(B20,辅助信息!E:M,9,FALSE)</f>
        <v>ZTWM-CDGS-XS-2024-0248-五冶钢构-南充市医学院项目</v>
      </c>
      <c r="R20" s="26"/>
    </row>
    <row r="21" hidden="1" spans="2:18">
      <c r="B21" s="40" t="s">
        <v>24</v>
      </c>
      <c r="C21" s="72">
        <v>45659</v>
      </c>
      <c r="D21" s="40" t="str">
        <f>VLOOKUP(B21,辅助信息!E:K,7,FALSE)</f>
        <v>JWDDCD2025051000019</v>
      </c>
      <c r="E21" s="40" t="str">
        <f>VLOOKUP(F21,辅助信息!A:B,2,FALSE)</f>
        <v>螺纹钢</v>
      </c>
      <c r="F21" s="40" t="s">
        <v>21</v>
      </c>
      <c r="G21" s="36">
        <v>10</v>
      </c>
      <c r="H21" s="36" t="e">
        <f>_xlfn._xlws.FILTER(#REF!,#REF!&amp;#REF!&amp;#REF!&amp;#REF!=C21&amp;F21&amp;I21&amp;J21,"未发货")</f>
        <v>#REF!</v>
      </c>
      <c r="I21" s="40" t="str">
        <f>VLOOKUP(B21,辅助信息!E:I,3,FALSE)</f>
        <v>(五冶钢构医学科学产业园建设项目房建三部-一标（7-4）)四川省南充市顺庆区搬罾街道学府大道二段</v>
      </c>
      <c r="J21" s="40" t="str">
        <f>VLOOKUP(B21,辅助信息!E:I,4,FALSE)</f>
        <v>郑林</v>
      </c>
      <c r="K21" s="40">
        <f>VLOOKUP(J21,辅助信息!H:I,2,FALSE)</f>
        <v>18349955455</v>
      </c>
      <c r="L21" s="79" t="s">
        <v>35</v>
      </c>
      <c r="M21" s="79"/>
      <c r="N21" s="79"/>
      <c r="O21" s="79"/>
      <c r="P21" s="79"/>
      <c r="Q21" s="40" t="str">
        <f>VLOOKUP(B21,辅助信息!E:M,9,FALSE)</f>
        <v>ZTWM-CDGS-XS-2024-0248-五冶钢构-南充市医学院项目</v>
      </c>
      <c r="R21" s="26"/>
    </row>
    <row r="22" hidden="1" spans="2:18">
      <c r="B22" s="40" t="s">
        <v>24</v>
      </c>
      <c r="C22" s="72">
        <v>45659</v>
      </c>
      <c r="D22" s="40" t="str">
        <f>VLOOKUP(B22,辅助信息!E:K,7,FALSE)</f>
        <v>JWDDCD2025051000019</v>
      </c>
      <c r="E22" s="40" t="str">
        <f>VLOOKUP(F22,辅助信息!A:B,2,FALSE)</f>
        <v>螺纹钢</v>
      </c>
      <c r="F22" s="40" t="s">
        <v>22</v>
      </c>
      <c r="G22" s="36">
        <v>25</v>
      </c>
      <c r="H22" s="36" t="e">
        <f>_xlfn._xlws.FILTER(#REF!,#REF!&amp;#REF!&amp;#REF!&amp;#REF!=C22&amp;F22&amp;I22&amp;J22,"未发货")</f>
        <v>#REF!</v>
      </c>
      <c r="I22" s="40" t="str">
        <f>VLOOKUP(B22,辅助信息!E:I,3,FALSE)</f>
        <v>(五冶钢构医学科学产业园建设项目房建三部-一标（7-4）)四川省南充市顺庆区搬罾街道学府大道二段</v>
      </c>
      <c r="J22" s="40" t="str">
        <f>VLOOKUP(B22,辅助信息!E:I,4,FALSE)</f>
        <v>郑林</v>
      </c>
      <c r="K22" s="40">
        <f>VLOOKUP(J22,辅助信息!H:I,2,FALSE)</f>
        <v>18349955455</v>
      </c>
      <c r="L22" s="78"/>
      <c r="M22" s="79"/>
      <c r="N22" s="79"/>
      <c r="O22" s="79"/>
      <c r="P22" s="79"/>
      <c r="Q22" s="40" t="str">
        <f>VLOOKUP(B22,辅助信息!E:M,9,FALSE)</f>
        <v>ZTWM-CDGS-XS-2024-0248-五冶钢构-南充市医学院项目</v>
      </c>
      <c r="R22" s="26"/>
    </row>
    <row r="23" hidden="1" spans="2:18">
      <c r="B23" s="40" t="s">
        <v>25</v>
      </c>
      <c r="C23" s="72">
        <v>45659</v>
      </c>
      <c r="D23" s="40" t="e">
        <f>VLOOKUP(B23,辅助信息!E:K,7,FALSE)</f>
        <v>#N/A</v>
      </c>
      <c r="E23" s="40" t="str">
        <f>VLOOKUP(F23,辅助信息!A:B,2,FALSE)</f>
        <v>盘螺</v>
      </c>
      <c r="F23" s="40" t="s">
        <v>26</v>
      </c>
      <c r="G23" s="36">
        <v>3</v>
      </c>
      <c r="H23" s="36" t="e">
        <f>_xlfn._xlws.FILTER(#REF!,#REF!&amp;#REF!&amp;#REF!&amp;#REF!=C23&amp;F23&amp;I23&amp;J23,"未发货")</f>
        <v>#REF!</v>
      </c>
      <c r="I23" s="40" t="e">
        <f>VLOOKUP(B23,辅助信息!E:I,3,FALSE)</f>
        <v>#N/A</v>
      </c>
      <c r="J23" s="40" t="e">
        <f>VLOOKUP(B23,辅助信息!E:I,4,FALSE)</f>
        <v>#N/A</v>
      </c>
      <c r="K23" s="40" t="e">
        <f>VLOOKUP(J23,辅助信息!H:I,2,FALSE)</f>
        <v>#N/A</v>
      </c>
      <c r="L23" s="79" t="s">
        <v>36</v>
      </c>
      <c r="M23" s="79"/>
      <c r="N23" s="79"/>
      <c r="O23" s="79"/>
      <c r="P23" s="79"/>
      <c r="Q23" s="40" t="e">
        <f>VLOOKUP(B23,辅助信息!E:M,9,FALSE)</f>
        <v>#N/A</v>
      </c>
      <c r="R23" s="26"/>
    </row>
    <row r="24" hidden="1" spans="2:18">
      <c r="B24" s="40" t="s">
        <v>25</v>
      </c>
      <c r="C24" s="72">
        <v>45659</v>
      </c>
      <c r="D24" s="40" t="e">
        <f>VLOOKUP(B24,辅助信息!E:K,7,FALSE)</f>
        <v>#N/A</v>
      </c>
      <c r="E24" s="40" t="str">
        <f>VLOOKUP(F24,辅助信息!A:B,2,FALSE)</f>
        <v>螺纹钢</v>
      </c>
      <c r="F24" s="40" t="s">
        <v>27</v>
      </c>
      <c r="G24" s="36">
        <v>13</v>
      </c>
      <c r="H24" s="36" t="e">
        <f>_xlfn._xlws.FILTER(#REF!,#REF!&amp;#REF!&amp;#REF!&amp;#REF!=C24&amp;F24&amp;I24&amp;J24,"未发货")</f>
        <v>#REF!</v>
      </c>
      <c r="I24" s="40" t="e">
        <f>VLOOKUP(B24,辅助信息!E:I,3,FALSE)</f>
        <v>#N/A</v>
      </c>
      <c r="J24" s="40" t="e">
        <f>VLOOKUP(B24,辅助信息!E:I,4,FALSE)</f>
        <v>#N/A</v>
      </c>
      <c r="K24" s="40" t="e">
        <f>VLOOKUP(J24,辅助信息!H:I,2,FALSE)</f>
        <v>#N/A</v>
      </c>
      <c r="L24" s="80"/>
      <c r="M24" s="79"/>
      <c r="N24" s="79"/>
      <c r="O24" s="79"/>
      <c r="P24" s="79"/>
      <c r="Q24" s="40" t="e">
        <f>VLOOKUP(B24,辅助信息!E:M,9,FALSE)</f>
        <v>#N/A</v>
      </c>
      <c r="R24" s="26"/>
    </row>
    <row r="25" hidden="1" spans="2:18">
      <c r="B25" s="40" t="s">
        <v>25</v>
      </c>
      <c r="C25" s="72">
        <v>45659</v>
      </c>
      <c r="D25" s="40" t="e">
        <f>VLOOKUP(B25,辅助信息!E:K,7,FALSE)</f>
        <v>#N/A</v>
      </c>
      <c r="E25" s="40" t="str">
        <f>VLOOKUP(F25,辅助信息!A:B,2,FALSE)</f>
        <v>螺纹钢</v>
      </c>
      <c r="F25" s="40" t="s">
        <v>19</v>
      </c>
      <c r="G25" s="36">
        <v>10</v>
      </c>
      <c r="H25" s="36" t="e">
        <f>_xlfn._xlws.FILTER(#REF!,#REF!&amp;#REF!&amp;#REF!&amp;#REF!=C25&amp;F25&amp;I25&amp;J25,"未发货")</f>
        <v>#REF!</v>
      </c>
      <c r="I25" s="40" t="e">
        <f>VLOOKUP(B25,辅助信息!E:I,3,FALSE)</f>
        <v>#N/A</v>
      </c>
      <c r="J25" s="40" t="e">
        <f>VLOOKUP(B25,辅助信息!E:I,4,FALSE)</f>
        <v>#N/A</v>
      </c>
      <c r="K25" s="40" t="e">
        <f>VLOOKUP(J25,辅助信息!H:I,2,FALSE)</f>
        <v>#N/A</v>
      </c>
      <c r="L25" s="80"/>
      <c r="M25" s="79"/>
      <c r="N25" s="79"/>
      <c r="O25" s="79"/>
      <c r="P25" s="79"/>
      <c r="Q25" s="40" t="e">
        <f>VLOOKUP(B25,辅助信息!E:M,9,FALSE)</f>
        <v>#N/A</v>
      </c>
      <c r="R25" s="26"/>
    </row>
    <row r="26" hidden="1" spans="2:18">
      <c r="B26" s="40" t="s">
        <v>25</v>
      </c>
      <c r="C26" s="72">
        <v>45659</v>
      </c>
      <c r="D26" s="40" t="e">
        <f>VLOOKUP(B26,辅助信息!E:K,7,FALSE)</f>
        <v>#N/A</v>
      </c>
      <c r="E26" s="40" t="str">
        <f>VLOOKUP(F26,辅助信息!A:B,2,FALSE)</f>
        <v>螺纹钢</v>
      </c>
      <c r="F26" s="40" t="s">
        <v>28</v>
      </c>
      <c r="G26" s="36">
        <v>10</v>
      </c>
      <c r="H26" s="36" t="e">
        <f>_xlfn._xlws.FILTER(#REF!,#REF!&amp;#REF!&amp;#REF!&amp;#REF!=C26&amp;F26&amp;I26&amp;J26,"未发货")</f>
        <v>#REF!</v>
      </c>
      <c r="I26" s="40" t="e">
        <f>VLOOKUP(B26,辅助信息!E:I,3,FALSE)</f>
        <v>#N/A</v>
      </c>
      <c r="J26" s="40" t="e">
        <f>VLOOKUP(B26,辅助信息!E:I,4,FALSE)</f>
        <v>#N/A</v>
      </c>
      <c r="K26" s="40" t="e">
        <f>VLOOKUP(J26,辅助信息!H:I,2,FALSE)</f>
        <v>#N/A</v>
      </c>
      <c r="L26" s="78"/>
      <c r="M26" s="79"/>
      <c r="N26" s="79"/>
      <c r="O26" s="79"/>
      <c r="P26" s="79"/>
      <c r="Q26" s="40" t="e">
        <f>VLOOKUP(B26,辅助信息!E:M,9,FALSE)</f>
        <v>#N/A</v>
      </c>
      <c r="R26" s="26"/>
    </row>
    <row r="27" ht="56.25" hidden="1" customHeight="1" spans="2:18">
      <c r="B27" s="40" t="s">
        <v>29</v>
      </c>
      <c r="C27" s="72">
        <v>45659</v>
      </c>
      <c r="D27" s="40" t="e">
        <f>VLOOKUP(B27,辅助信息!E:K,7,FALSE)</f>
        <v>#N/A</v>
      </c>
      <c r="E27" s="40" t="str">
        <f>VLOOKUP(F27,辅助信息!A:B,2,FALSE)</f>
        <v>螺纹钢</v>
      </c>
      <c r="F27" s="40" t="s">
        <v>30</v>
      </c>
      <c r="G27" s="36">
        <v>35</v>
      </c>
      <c r="H27" s="36" t="e">
        <f>_xlfn._xlws.FILTER(#REF!,#REF!&amp;#REF!&amp;#REF!&amp;#REF!=C27&amp;F27&amp;I27&amp;J27,"未发货")</f>
        <v>#REF!</v>
      </c>
      <c r="I27" s="40" t="e">
        <f>VLOOKUP(B27,辅助信息!E:I,3,FALSE)</f>
        <v>#N/A</v>
      </c>
      <c r="J27" s="40" t="e">
        <f>VLOOKUP(B27,辅助信息!E:I,4,FALSE)</f>
        <v>#N/A</v>
      </c>
      <c r="K27" s="40" t="e">
        <f>VLOOKUP(J27,辅助信息!H:I,2,FALSE)</f>
        <v>#N/A</v>
      </c>
      <c r="L27" s="79" t="s">
        <v>37</v>
      </c>
      <c r="M27" s="79"/>
      <c r="N27" s="79"/>
      <c r="O27" s="79"/>
      <c r="P27" s="79"/>
      <c r="Q27" s="40" t="e">
        <f>VLOOKUP(B27,辅助信息!E:M,9,FALSE)</f>
        <v>#N/A</v>
      </c>
      <c r="R27" s="26"/>
    </row>
    <row r="28" hidden="1" spans="2:18">
      <c r="B28" s="40" t="s">
        <v>31</v>
      </c>
      <c r="C28" s="72">
        <v>45659</v>
      </c>
      <c r="D28" s="40" t="str">
        <f>VLOOKUP(B28,辅助信息!E:K,7,FALSE)</f>
        <v>JWDDCD2024121000136</v>
      </c>
      <c r="E28" s="40" t="str">
        <f>VLOOKUP(F28,辅助信息!A:B,2,FALSE)</f>
        <v>螺纹钢</v>
      </c>
      <c r="F28" s="40" t="s">
        <v>27</v>
      </c>
      <c r="G28" s="36">
        <v>9</v>
      </c>
      <c r="H28" s="36" t="e">
        <f>_xlfn._xlws.FILTER(#REF!,#REF!&amp;#REF!&amp;#REF!&amp;#REF!=C28&amp;F28&amp;I28&amp;J28,"未发货")</f>
        <v>#REF!</v>
      </c>
      <c r="I28" s="40" t="str">
        <f>VLOOKUP(B28,辅助信息!E:I,3,FALSE)</f>
        <v>（四川商建-射洪城乡一体化项目）遂宁市射洪市忠新幼儿园北侧约220米新溪小区</v>
      </c>
      <c r="J28" s="40" t="str">
        <f>VLOOKUP(B28,辅助信息!E:I,4,FALSE)</f>
        <v>柏子刚</v>
      </c>
      <c r="K28" s="40">
        <f>VLOOKUP(J28,辅助信息!H:I,2,FALSE)</f>
        <v>15692885305</v>
      </c>
      <c r="L28" s="79" t="s">
        <v>38</v>
      </c>
      <c r="M28" s="79"/>
      <c r="N28" s="79"/>
      <c r="O28" s="79"/>
      <c r="P28" s="79"/>
      <c r="Q28" s="40" t="str">
        <f>VLOOKUP(B28,辅助信息!E:M,9,FALSE)</f>
        <v>ZTWM-CDGS-XS-2024-0179-四川商投-射洪城乡一体化建设项目</v>
      </c>
      <c r="R28" s="26"/>
    </row>
    <row r="29" hidden="1" spans="2:18">
      <c r="B29" s="40" t="s">
        <v>31</v>
      </c>
      <c r="C29" s="72">
        <v>45659</v>
      </c>
      <c r="D29" s="40" t="str">
        <f>VLOOKUP(B29,辅助信息!E:K,7,FALSE)</f>
        <v>JWDDCD2024121000136</v>
      </c>
      <c r="E29" s="40" t="str">
        <f>VLOOKUP(F29,辅助信息!A:B,2,FALSE)</f>
        <v>螺纹钢</v>
      </c>
      <c r="F29" s="40" t="s">
        <v>32</v>
      </c>
      <c r="G29" s="36">
        <v>21</v>
      </c>
      <c r="H29" s="36" t="e">
        <f>_xlfn._xlws.FILTER(#REF!,#REF!&amp;#REF!&amp;#REF!&amp;#REF!=C29&amp;F29&amp;I29&amp;J29,"未发货")</f>
        <v>#REF!</v>
      </c>
      <c r="I29" s="40" t="str">
        <f>VLOOKUP(B29,辅助信息!E:I,3,FALSE)</f>
        <v>（四川商建-射洪城乡一体化项目）遂宁市射洪市忠新幼儿园北侧约220米新溪小区</v>
      </c>
      <c r="J29" s="40" t="str">
        <f>VLOOKUP(B29,辅助信息!E:I,4,FALSE)</f>
        <v>柏子刚</v>
      </c>
      <c r="K29" s="40">
        <f>VLOOKUP(J29,辅助信息!H:I,2,FALSE)</f>
        <v>15692885305</v>
      </c>
      <c r="L29" s="80"/>
      <c r="M29" s="79"/>
      <c r="N29" s="79"/>
      <c r="O29" s="79"/>
      <c r="P29" s="79"/>
      <c r="Q29" s="40" t="str">
        <f>VLOOKUP(B29,辅助信息!E:M,9,FALSE)</f>
        <v>ZTWM-CDGS-XS-2024-0179-四川商投-射洪城乡一体化建设项目</v>
      </c>
      <c r="R29" s="26"/>
    </row>
    <row r="30" hidden="1" spans="2:18">
      <c r="B30" s="40" t="s">
        <v>31</v>
      </c>
      <c r="C30" s="72">
        <v>45659</v>
      </c>
      <c r="D30" s="40" t="str">
        <f>VLOOKUP(B30,辅助信息!E:K,7,FALSE)</f>
        <v>JWDDCD2024121000136</v>
      </c>
      <c r="E30" s="40" t="str">
        <f>VLOOKUP(F30,辅助信息!A:B,2,FALSE)</f>
        <v>螺纹钢</v>
      </c>
      <c r="F30" s="40" t="s">
        <v>30</v>
      </c>
      <c r="G30" s="36">
        <v>6</v>
      </c>
      <c r="H30" s="36" t="e">
        <f>_xlfn._xlws.FILTER(#REF!,#REF!&amp;#REF!&amp;#REF!&amp;#REF!=C30&amp;F30&amp;I30&amp;J30,"未发货")</f>
        <v>#REF!</v>
      </c>
      <c r="I30" s="40" t="str">
        <f>VLOOKUP(B30,辅助信息!E:I,3,FALSE)</f>
        <v>（四川商建-射洪城乡一体化项目）遂宁市射洪市忠新幼儿园北侧约220米新溪小区</v>
      </c>
      <c r="J30" s="40" t="str">
        <f>VLOOKUP(B30,辅助信息!E:I,4,FALSE)</f>
        <v>柏子刚</v>
      </c>
      <c r="K30" s="40">
        <f>VLOOKUP(J30,辅助信息!H:I,2,FALSE)</f>
        <v>15692885305</v>
      </c>
      <c r="L30" s="80"/>
      <c r="M30" s="79"/>
      <c r="N30" s="79"/>
      <c r="O30" s="79"/>
      <c r="P30" s="79"/>
      <c r="Q30" s="40" t="str">
        <f>VLOOKUP(B30,辅助信息!E:M,9,FALSE)</f>
        <v>ZTWM-CDGS-XS-2024-0179-四川商投-射洪城乡一体化建设项目</v>
      </c>
      <c r="R30" s="26"/>
    </row>
    <row r="31" hidden="1" spans="2:18">
      <c r="B31" s="40" t="s">
        <v>31</v>
      </c>
      <c r="C31" s="72">
        <v>45659</v>
      </c>
      <c r="D31" s="40" t="str">
        <f>VLOOKUP(B31,辅助信息!E:K,7,FALSE)</f>
        <v>JWDDCD2024121000136</v>
      </c>
      <c r="E31" s="40" t="str">
        <f>VLOOKUP(F31,辅助信息!A:B,2,FALSE)</f>
        <v>螺纹钢</v>
      </c>
      <c r="F31" s="40" t="s">
        <v>33</v>
      </c>
      <c r="G31" s="36">
        <v>36</v>
      </c>
      <c r="H31" s="36" t="e">
        <f>_xlfn._xlws.FILTER(#REF!,#REF!&amp;#REF!&amp;#REF!&amp;#REF!=C31&amp;F31&amp;I31&amp;J31,"未发货")</f>
        <v>#REF!</v>
      </c>
      <c r="I31" s="40" t="str">
        <f>VLOOKUP(B31,辅助信息!E:I,3,FALSE)</f>
        <v>（四川商建-射洪城乡一体化项目）遂宁市射洪市忠新幼儿园北侧约220米新溪小区</v>
      </c>
      <c r="J31" s="40" t="str">
        <f>VLOOKUP(B31,辅助信息!E:I,4,FALSE)</f>
        <v>柏子刚</v>
      </c>
      <c r="K31" s="40">
        <f>VLOOKUP(J31,辅助信息!H:I,2,FALSE)</f>
        <v>15692885305</v>
      </c>
      <c r="L31" s="78"/>
      <c r="M31" s="79"/>
      <c r="N31" s="79"/>
      <c r="O31" s="79"/>
      <c r="P31" s="79"/>
      <c r="Q31" s="40" t="str">
        <f>VLOOKUP(B31,辅助信息!E:M,9,FALSE)</f>
        <v>ZTWM-CDGS-XS-2024-0179-四川商投-射洪城乡一体化建设项目</v>
      </c>
      <c r="R31" s="26"/>
    </row>
    <row r="32" hidden="1" spans="2:18">
      <c r="B32" s="40" t="s">
        <v>39</v>
      </c>
      <c r="C32" s="72">
        <v>45659</v>
      </c>
      <c r="D32" s="40" t="str">
        <f>VLOOKUP(B32,辅助信息!E:K,7,FALSE)</f>
        <v>JWDDCD2024101600090</v>
      </c>
      <c r="E32" s="40" t="str">
        <f>VLOOKUP(F32,辅助信息!A:B,2,FALSE)</f>
        <v>盘螺</v>
      </c>
      <c r="F32" s="40" t="s">
        <v>40</v>
      </c>
      <c r="G32" s="36">
        <v>10</v>
      </c>
      <c r="H32" s="36" t="e">
        <f>_xlfn._xlws.FILTER(#REF!,#REF!&amp;#REF!&amp;#REF!&amp;#REF!=C32&amp;F32&amp;I32&amp;J32,"未发货")</f>
        <v>#REF!</v>
      </c>
      <c r="I32" s="40" t="str">
        <f>VLOOKUP(B32,辅助信息!E:I,3,FALSE)</f>
        <v>（达州市公共卫生临床医疗中心项目-一标-2号制作房）达州市通川区西外复兴镇公共卫生临床医疗中心项目</v>
      </c>
      <c r="J32" s="40" t="str">
        <f>VLOOKUP(B32,辅助信息!E:I,4,FALSE)</f>
        <v>潘建发</v>
      </c>
      <c r="K32" s="81">
        <f>VLOOKUP(J32,辅助信息!H:I,2,FALSE)</f>
        <v>13658059919</v>
      </c>
      <c r="L32" s="82" t="s">
        <v>34</v>
      </c>
      <c r="M32" s="82"/>
      <c r="N32" s="82"/>
      <c r="O32" s="82"/>
      <c r="P32" s="82"/>
      <c r="Q32" s="40" t="str">
        <f>VLOOKUP(B32,辅助信息!E:M,9,FALSE)</f>
        <v>ZTWM-CDGS-XS-2024-0205-五冶钢构-达州市通川区西外复兴镇及临近片区建设项目</v>
      </c>
      <c r="R32" s="26"/>
    </row>
    <row r="33" hidden="1" spans="2:18">
      <c r="B33" s="40" t="s">
        <v>39</v>
      </c>
      <c r="C33" s="72">
        <v>45659</v>
      </c>
      <c r="D33" s="40" t="str">
        <f>VLOOKUP(B33,辅助信息!E:K,7,FALSE)</f>
        <v>JWDDCD2024101600090</v>
      </c>
      <c r="E33" s="40" t="str">
        <f>VLOOKUP(F33,辅助信息!A:B,2,FALSE)</f>
        <v>盘螺</v>
      </c>
      <c r="F33" s="40" t="s">
        <v>41</v>
      </c>
      <c r="G33" s="36">
        <v>2</v>
      </c>
      <c r="H33" s="36">
        <v>2</v>
      </c>
      <c r="I33" s="40" t="str">
        <f>VLOOKUP(B33,辅助信息!E:I,3,FALSE)</f>
        <v>（达州市公共卫生临床医疗中心项目-一标-2号制作房）达州市通川区西外复兴镇公共卫生临床医疗中心项目</v>
      </c>
      <c r="J33" s="40" t="str">
        <f>VLOOKUP(B33,辅助信息!E:I,4,FALSE)</f>
        <v>潘建发</v>
      </c>
      <c r="K33" s="81">
        <f>VLOOKUP(J33,辅助信息!H:I,2,FALSE)</f>
        <v>13658059919</v>
      </c>
      <c r="M33" s="59"/>
      <c r="N33" s="59"/>
      <c r="O33" s="59"/>
      <c r="P33" s="59"/>
      <c r="Q33" s="40" t="str">
        <f>VLOOKUP(B33,辅助信息!E:M,9,FALSE)</f>
        <v>ZTWM-CDGS-XS-2024-0205-五冶钢构-达州市通川区西外复兴镇及临近片区建设项目</v>
      </c>
      <c r="R33" s="26"/>
    </row>
    <row r="34" hidden="1" spans="2:18">
      <c r="B34" s="40" t="s">
        <v>39</v>
      </c>
      <c r="C34" s="72">
        <v>45659</v>
      </c>
      <c r="D34" s="40" t="str">
        <f>VLOOKUP(B34,辅助信息!E:K,7,FALSE)</f>
        <v>JWDDCD2024101600090</v>
      </c>
      <c r="E34" s="40" t="str">
        <f>VLOOKUP(F34,辅助信息!A:B,2,FALSE)</f>
        <v>螺纹钢</v>
      </c>
      <c r="F34" s="40" t="s">
        <v>27</v>
      </c>
      <c r="G34" s="36">
        <v>45</v>
      </c>
      <c r="H34" s="36">
        <v>45</v>
      </c>
      <c r="I34" s="40" t="str">
        <f>VLOOKUP(B34,辅助信息!E:I,3,FALSE)</f>
        <v>（达州市公共卫生临床医疗中心项目-一标-2号制作房）达州市通川区西外复兴镇公共卫生临床医疗中心项目</v>
      </c>
      <c r="J34" s="40" t="str">
        <f>VLOOKUP(B34,辅助信息!E:I,4,FALSE)</f>
        <v>潘建发</v>
      </c>
      <c r="K34" s="81">
        <f>VLOOKUP(J34,辅助信息!H:I,2,FALSE)</f>
        <v>13658059919</v>
      </c>
      <c r="M34" s="59"/>
      <c r="N34" s="59"/>
      <c r="O34" s="59"/>
      <c r="P34" s="59"/>
      <c r="Q34" s="40" t="str">
        <f>VLOOKUP(B34,辅助信息!E:M,9,FALSE)</f>
        <v>ZTWM-CDGS-XS-2024-0205-五冶钢构-达州市通川区西外复兴镇及临近片区建设项目</v>
      </c>
      <c r="R34" s="26"/>
    </row>
    <row r="35" hidden="1" spans="2:18">
      <c r="B35" s="40" t="s">
        <v>39</v>
      </c>
      <c r="C35" s="72">
        <v>45659</v>
      </c>
      <c r="D35" s="40" t="str">
        <f>VLOOKUP(B35,辅助信息!E:K,7,FALSE)</f>
        <v>JWDDCD2024101600090</v>
      </c>
      <c r="E35" s="40" t="str">
        <f>VLOOKUP(F35,辅助信息!A:B,2,FALSE)</f>
        <v>螺纹钢</v>
      </c>
      <c r="F35" s="40" t="s">
        <v>19</v>
      </c>
      <c r="G35" s="36">
        <v>16</v>
      </c>
      <c r="H35" s="36" t="e">
        <f>_xlfn._xlws.FILTER(#REF!,#REF!&amp;#REF!&amp;#REF!&amp;#REF!=C35&amp;F35&amp;I35&amp;J35,"未发货")</f>
        <v>#REF!</v>
      </c>
      <c r="I35" s="40" t="str">
        <f>VLOOKUP(B35,辅助信息!E:I,3,FALSE)</f>
        <v>（达州市公共卫生临床医疗中心项目-一标-2号制作房）达州市通川区西外复兴镇公共卫生临床医疗中心项目</v>
      </c>
      <c r="J35" s="40" t="str">
        <f>VLOOKUP(B35,辅助信息!E:I,4,FALSE)</f>
        <v>潘建发</v>
      </c>
      <c r="K35" s="81">
        <f>VLOOKUP(J35,辅助信息!H:I,2,FALSE)</f>
        <v>13658059919</v>
      </c>
      <c r="M35" s="59"/>
      <c r="N35" s="59"/>
      <c r="O35" s="59"/>
      <c r="P35" s="59"/>
      <c r="Q35" s="40" t="str">
        <f>VLOOKUP(B35,辅助信息!E:M,9,FALSE)</f>
        <v>ZTWM-CDGS-XS-2024-0205-五冶钢构-达州市通川区西外复兴镇及临近片区建设项目</v>
      </c>
      <c r="R35" s="26"/>
    </row>
    <row r="36" hidden="1" spans="2:18">
      <c r="B36" s="40" t="s">
        <v>39</v>
      </c>
      <c r="C36" s="72">
        <v>45659</v>
      </c>
      <c r="D36" s="40" t="str">
        <f>VLOOKUP(B36,辅助信息!E:K,7,FALSE)</f>
        <v>JWDDCD2024101600090</v>
      </c>
      <c r="E36" s="40" t="str">
        <f>VLOOKUP(F36,辅助信息!A:B,2,FALSE)</f>
        <v>螺纹钢</v>
      </c>
      <c r="F36" s="40" t="s">
        <v>32</v>
      </c>
      <c r="G36" s="36">
        <v>5</v>
      </c>
      <c r="H36" s="36" t="e">
        <f>_xlfn._xlws.FILTER(#REF!,#REF!&amp;#REF!&amp;#REF!&amp;#REF!=C36&amp;F36&amp;I36&amp;J36,"未发货")</f>
        <v>#REF!</v>
      </c>
      <c r="I36" s="40" t="str">
        <f>VLOOKUP(B36,辅助信息!E:I,3,FALSE)</f>
        <v>（达州市公共卫生临床医疗中心项目-一标-2号制作房）达州市通川区西外复兴镇公共卫生临床医疗中心项目</v>
      </c>
      <c r="J36" s="40" t="str">
        <f>VLOOKUP(B36,辅助信息!E:I,4,FALSE)</f>
        <v>潘建发</v>
      </c>
      <c r="K36" s="81">
        <f>VLOOKUP(J36,辅助信息!H:I,2,FALSE)</f>
        <v>13658059919</v>
      </c>
      <c r="M36" s="59"/>
      <c r="N36" s="59"/>
      <c r="O36" s="59"/>
      <c r="P36" s="59"/>
      <c r="Q36" s="40" t="str">
        <f>VLOOKUP(B36,辅助信息!E:M,9,FALSE)</f>
        <v>ZTWM-CDGS-XS-2024-0205-五冶钢构-达州市通川区西外复兴镇及临近片区建设项目</v>
      </c>
      <c r="R36" s="26"/>
    </row>
    <row r="37" hidden="1" spans="2:18">
      <c r="B37" s="40" t="s">
        <v>39</v>
      </c>
      <c r="C37" s="72">
        <v>45659</v>
      </c>
      <c r="D37" s="40" t="str">
        <f>VLOOKUP(B37,辅助信息!E:K,7,FALSE)</f>
        <v>JWDDCD2024101600090</v>
      </c>
      <c r="E37" s="40" t="str">
        <f>VLOOKUP(F37,辅助信息!A:B,2,FALSE)</f>
        <v>螺纹钢</v>
      </c>
      <c r="F37" s="40" t="s">
        <v>33</v>
      </c>
      <c r="G37" s="36">
        <v>8</v>
      </c>
      <c r="H37" s="36" t="e">
        <f>_xlfn._xlws.FILTER(#REF!,#REF!&amp;#REF!&amp;#REF!&amp;#REF!=C37&amp;F37&amp;I37&amp;J37,"未发货")</f>
        <v>#REF!</v>
      </c>
      <c r="I37" s="40" t="str">
        <f>VLOOKUP(B37,辅助信息!E:I,3,FALSE)</f>
        <v>（达州市公共卫生临床医疗中心项目-一标-2号制作房）达州市通川区西外复兴镇公共卫生临床医疗中心项目</v>
      </c>
      <c r="J37" s="40" t="str">
        <f>VLOOKUP(B37,辅助信息!E:I,4,FALSE)</f>
        <v>潘建发</v>
      </c>
      <c r="K37" s="81">
        <f>VLOOKUP(J37,辅助信息!H:I,2,FALSE)</f>
        <v>13658059919</v>
      </c>
      <c r="M37" s="59"/>
      <c r="N37" s="59"/>
      <c r="O37" s="59"/>
      <c r="P37" s="59"/>
      <c r="Q37" s="40" t="str">
        <f>VLOOKUP(B37,辅助信息!E:M,9,FALSE)</f>
        <v>ZTWM-CDGS-XS-2024-0205-五冶钢构-达州市通川区西外复兴镇及临近片区建设项目</v>
      </c>
      <c r="R37" s="26"/>
    </row>
    <row r="38" hidden="1" spans="2:18">
      <c r="B38" s="40" t="s">
        <v>39</v>
      </c>
      <c r="C38" s="72">
        <v>45659</v>
      </c>
      <c r="D38" s="40" t="str">
        <f>VLOOKUP(B38,辅助信息!E:K,7,FALSE)</f>
        <v>JWDDCD2024101600090</v>
      </c>
      <c r="E38" s="40" t="str">
        <f>VLOOKUP(F38,辅助信息!A:B,2,FALSE)</f>
        <v>螺纹钢</v>
      </c>
      <c r="F38" s="40" t="s">
        <v>28</v>
      </c>
      <c r="G38" s="36">
        <v>5</v>
      </c>
      <c r="H38" s="36" t="e">
        <f>_xlfn._xlws.FILTER(#REF!,#REF!&amp;#REF!&amp;#REF!&amp;#REF!=C38&amp;F38&amp;I38&amp;J38,"未发货")</f>
        <v>#REF!</v>
      </c>
      <c r="I38" s="40" t="str">
        <f>VLOOKUP(B38,辅助信息!E:I,3,FALSE)</f>
        <v>（达州市公共卫生临床医疗中心项目-一标-2号制作房）达州市通川区西外复兴镇公共卫生临床医疗中心项目</v>
      </c>
      <c r="J38" s="40" t="str">
        <f>VLOOKUP(B38,辅助信息!E:I,4,FALSE)</f>
        <v>潘建发</v>
      </c>
      <c r="K38" s="81">
        <f>VLOOKUP(J38,辅助信息!H:I,2,FALSE)</f>
        <v>13658059919</v>
      </c>
      <c r="M38" s="59"/>
      <c r="N38" s="59"/>
      <c r="O38" s="59"/>
      <c r="P38" s="59"/>
      <c r="Q38" s="40" t="str">
        <f>VLOOKUP(B38,辅助信息!E:M,9,FALSE)</f>
        <v>ZTWM-CDGS-XS-2024-0205-五冶钢构-达州市通川区西外复兴镇及临近片区建设项目</v>
      </c>
      <c r="R38" s="26"/>
    </row>
    <row r="39" hidden="1" spans="2:18">
      <c r="B39" s="40" t="s">
        <v>39</v>
      </c>
      <c r="C39" s="72">
        <v>45659</v>
      </c>
      <c r="D39" s="40" t="str">
        <f>VLOOKUP(B39,辅助信息!E:K,7,FALSE)</f>
        <v>JWDDCD2024101600090</v>
      </c>
      <c r="E39" s="40" t="str">
        <f>VLOOKUP(F39,辅助信息!A:B,2,FALSE)</f>
        <v>螺纹钢</v>
      </c>
      <c r="F39" s="40" t="s">
        <v>18</v>
      </c>
      <c r="G39" s="36">
        <v>55</v>
      </c>
      <c r="H39" s="36" t="e">
        <f>_xlfn._xlws.FILTER(#REF!,#REF!&amp;#REF!&amp;#REF!&amp;#REF!=C39&amp;F39&amp;I39&amp;J39,"未发货")</f>
        <v>#REF!</v>
      </c>
      <c r="I39" s="40" t="str">
        <f>VLOOKUP(B39,辅助信息!E:I,3,FALSE)</f>
        <v>（达州市公共卫生临床医疗中心项目-一标-2号制作房）达州市通川区西外复兴镇公共卫生临床医疗中心项目</v>
      </c>
      <c r="J39" s="40" t="str">
        <f>VLOOKUP(B39,辅助信息!E:I,4,FALSE)</f>
        <v>潘建发</v>
      </c>
      <c r="K39" s="81">
        <f>VLOOKUP(J39,辅助信息!H:I,2,FALSE)</f>
        <v>13658059919</v>
      </c>
      <c r="M39" s="59"/>
      <c r="N39" s="59"/>
      <c r="O39" s="59"/>
      <c r="P39" s="59"/>
      <c r="Q39" s="40" t="str">
        <f>VLOOKUP(B39,辅助信息!E:M,9,FALSE)</f>
        <v>ZTWM-CDGS-XS-2024-0205-五冶钢构-达州市通川区西外复兴镇及临近片区建设项目</v>
      </c>
      <c r="R39" s="26"/>
    </row>
    <row r="40" hidden="1" spans="2:18">
      <c r="B40" s="40" t="s">
        <v>17</v>
      </c>
      <c r="C40" s="72">
        <v>45659</v>
      </c>
      <c r="D40" s="40" t="str">
        <f>VLOOKUP(B40,辅助信息!E:K,7,FALSE)</f>
        <v>JWDDCD2024101600090</v>
      </c>
      <c r="E40" s="40" t="str">
        <f>VLOOKUP(F40,辅助信息!A:B,2,FALSE)</f>
        <v>盘螺</v>
      </c>
      <c r="F40" s="40" t="s">
        <v>41</v>
      </c>
      <c r="G40" s="36">
        <v>25</v>
      </c>
      <c r="H40" s="36">
        <v>25</v>
      </c>
      <c r="I40" s="40" t="str">
        <f>VLOOKUP(B40,辅助信息!E:I,3,FALSE)</f>
        <v>（达州市公共卫生临床医疗中心项目-一标-1号制作房）达州市通川区西外复兴镇公共卫生临床医疗中心项目</v>
      </c>
      <c r="J40" s="40" t="str">
        <f>VLOOKUP(B40,辅助信息!E:I,4,FALSE)</f>
        <v>潘建发</v>
      </c>
      <c r="K40" s="40">
        <f>VLOOKUP(J40,辅助信息!H:I,2,FALSE)</f>
        <v>13658059919</v>
      </c>
      <c r="L40" s="82" t="s">
        <v>34</v>
      </c>
      <c r="M40" s="82"/>
      <c r="N40" s="82"/>
      <c r="O40" s="82"/>
      <c r="P40" s="82"/>
      <c r="Q40" s="40" t="str">
        <f>VLOOKUP(B40,辅助信息!E:M,9,FALSE)</f>
        <v>ZTWM-CDGS-XS-2024-0205-五冶钢构-达州市通川区西外复兴镇及临近片区建设项目</v>
      </c>
      <c r="R40" s="26"/>
    </row>
    <row r="41" hidden="1" spans="2:18">
      <c r="B41" s="40" t="s">
        <v>17</v>
      </c>
      <c r="C41" s="72">
        <v>45659</v>
      </c>
      <c r="D41" s="40" t="str">
        <f>VLOOKUP(B41,辅助信息!E:K,7,FALSE)</f>
        <v>JWDDCD2024101600090</v>
      </c>
      <c r="E41" s="40" t="str">
        <f>VLOOKUP(F41,辅助信息!A:B,2,FALSE)</f>
        <v>螺纹钢</v>
      </c>
      <c r="F41" s="40" t="s">
        <v>27</v>
      </c>
      <c r="G41" s="36">
        <v>29</v>
      </c>
      <c r="H41" s="36">
        <v>5</v>
      </c>
      <c r="I41" s="40" t="str">
        <f>VLOOKUP(B41,辅助信息!E:I,3,FALSE)</f>
        <v>（达州市公共卫生临床医疗中心项目-一标-1号制作房）达州市通川区西外复兴镇公共卫生临床医疗中心项目</v>
      </c>
      <c r="J41" s="40" t="str">
        <f>VLOOKUP(B41,辅助信息!E:I,4,FALSE)</f>
        <v>潘建发</v>
      </c>
      <c r="K41" s="40">
        <f>VLOOKUP(J41,辅助信息!H:I,2,FALSE)</f>
        <v>13658059919</v>
      </c>
      <c r="M41" s="59"/>
      <c r="N41" s="59"/>
      <c r="O41" s="59"/>
      <c r="P41" s="59"/>
      <c r="Q41" s="40" t="str">
        <f>VLOOKUP(B41,辅助信息!E:M,9,FALSE)</f>
        <v>ZTWM-CDGS-XS-2024-0205-五冶钢构-达州市通川区西外复兴镇及临近片区建设项目</v>
      </c>
      <c r="R41" s="26"/>
    </row>
    <row r="42" hidden="1" spans="2:18">
      <c r="B42" s="40" t="s">
        <v>17</v>
      </c>
      <c r="C42" s="72">
        <v>45659</v>
      </c>
      <c r="D42" s="40" t="str">
        <f>VLOOKUP(B42,辅助信息!E:K,7,FALSE)</f>
        <v>JWDDCD2024101600090</v>
      </c>
      <c r="E42" s="40" t="str">
        <f>VLOOKUP(F42,辅助信息!A:B,2,FALSE)</f>
        <v>螺纹钢</v>
      </c>
      <c r="F42" s="40" t="s">
        <v>33</v>
      </c>
      <c r="G42" s="36">
        <v>3</v>
      </c>
      <c r="H42" s="36" t="e">
        <f>_xlfn._xlws.FILTER(#REF!,#REF!&amp;#REF!&amp;#REF!&amp;#REF!=C42&amp;F42&amp;I42&amp;J42,"未发货")</f>
        <v>#REF!</v>
      </c>
      <c r="I42" s="40" t="str">
        <f>VLOOKUP(B42,辅助信息!E:I,3,FALSE)</f>
        <v>（达州市公共卫生临床医疗中心项目-一标-1号制作房）达州市通川区西外复兴镇公共卫生临床医疗中心项目</v>
      </c>
      <c r="J42" s="40" t="str">
        <f>VLOOKUP(B42,辅助信息!E:I,4,FALSE)</f>
        <v>潘建发</v>
      </c>
      <c r="K42" s="40">
        <f>VLOOKUP(J42,辅助信息!H:I,2,FALSE)</f>
        <v>13658059919</v>
      </c>
      <c r="M42" s="59"/>
      <c r="N42" s="59"/>
      <c r="O42" s="59"/>
      <c r="P42" s="59"/>
      <c r="Q42" s="40" t="str">
        <f>VLOOKUP(B42,辅助信息!E:M,9,FALSE)</f>
        <v>ZTWM-CDGS-XS-2024-0205-五冶钢构-达州市通川区西外复兴镇及临近片区建设项目</v>
      </c>
      <c r="R42" s="26"/>
    </row>
    <row r="43" hidden="1" spans="2:18">
      <c r="B43" s="40" t="s">
        <v>17</v>
      </c>
      <c r="C43" s="72">
        <v>45659</v>
      </c>
      <c r="D43" s="40" t="str">
        <f>VLOOKUP(B43,辅助信息!E:K,7,FALSE)</f>
        <v>JWDDCD2024101600090</v>
      </c>
      <c r="E43" s="40" t="str">
        <f>VLOOKUP(F43,辅助信息!A:B,2,FALSE)</f>
        <v>螺纹钢</v>
      </c>
      <c r="F43" s="40" t="s">
        <v>28</v>
      </c>
      <c r="G43" s="36">
        <v>3</v>
      </c>
      <c r="H43" s="36" t="e">
        <f>_xlfn._xlws.FILTER(#REF!,#REF!&amp;#REF!&amp;#REF!&amp;#REF!=C43&amp;F43&amp;I43&amp;J43,"未发货")</f>
        <v>#REF!</v>
      </c>
      <c r="I43" s="40" t="str">
        <f>VLOOKUP(B43,辅助信息!E:I,3,FALSE)</f>
        <v>（达州市公共卫生临床医疗中心项目-一标-1号制作房）达州市通川区西外复兴镇公共卫生临床医疗中心项目</v>
      </c>
      <c r="J43" s="40" t="str">
        <f>VLOOKUP(B43,辅助信息!E:I,4,FALSE)</f>
        <v>潘建发</v>
      </c>
      <c r="K43" s="40">
        <f>VLOOKUP(J43,辅助信息!H:I,2,FALSE)</f>
        <v>13658059919</v>
      </c>
      <c r="M43" s="59"/>
      <c r="N43" s="59"/>
      <c r="O43" s="59"/>
      <c r="P43" s="59"/>
      <c r="Q43" s="40" t="str">
        <f>VLOOKUP(B43,辅助信息!E:M,9,FALSE)</f>
        <v>ZTWM-CDGS-XS-2024-0205-五冶钢构-达州市通川区西外复兴镇及临近片区建设项目</v>
      </c>
      <c r="R43" s="26"/>
    </row>
    <row r="44" hidden="1" spans="2:18">
      <c r="B44" s="40" t="s">
        <v>17</v>
      </c>
      <c r="C44" s="72">
        <v>45659</v>
      </c>
      <c r="D44" s="40" t="str">
        <f>VLOOKUP(B44,辅助信息!E:K,7,FALSE)</f>
        <v>JWDDCD2024101600090</v>
      </c>
      <c r="E44" s="40" t="str">
        <f>VLOOKUP(F44,辅助信息!A:B,2,FALSE)</f>
        <v>螺纹钢</v>
      </c>
      <c r="F44" s="40" t="s">
        <v>18</v>
      </c>
      <c r="G44" s="36">
        <v>25</v>
      </c>
      <c r="H44" s="36" t="e">
        <f>_xlfn._xlws.FILTER(#REF!,#REF!&amp;#REF!&amp;#REF!&amp;#REF!=C44&amp;F44&amp;I44&amp;J44,"未发货")</f>
        <v>#REF!</v>
      </c>
      <c r="I44" s="40" t="str">
        <f>VLOOKUP(B44,辅助信息!E:I,3,FALSE)</f>
        <v>（达州市公共卫生临床医疗中心项目-一标-1号制作房）达州市通川区西外复兴镇公共卫生临床医疗中心项目</v>
      </c>
      <c r="J44" s="40" t="str">
        <f>VLOOKUP(B44,辅助信息!E:I,4,FALSE)</f>
        <v>潘建发</v>
      </c>
      <c r="K44" s="40">
        <f>VLOOKUP(J44,辅助信息!H:I,2,FALSE)</f>
        <v>13658059919</v>
      </c>
      <c r="M44" s="59"/>
      <c r="N44" s="59"/>
      <c r="O44" s="59"/>
      <c r="P44" s="59"/>
      <c r="Q44" s="40" t="str">
        <f>VLOOKUP(B44,辅助信息!E:M,9,FALSE)</f>
        <v>ZTWM-CDGS-XS-2024-0205-五冶钢构-达州市通川区西外复兴镇及临近片区建设项目</v>
      </c>
      <c r="R44" s="26"/>
    </row>
    <row r="45" hidden="1" spans="1:18">
      <c r="A45" s="73" t="s">
        <v>42</v>
      </c>
      <c r="B45" s="40" t="s">
        <v>43</v>
      </c>
      <c r="C45" s="72">
        <v>45659</v>
      </c>
      <c r="D45" s="40" t="str">
        <f>VLOOKUP(B45,辅助信息!E:K,7,FALSE)</f>
        <v>JWDDCD2024101600090</v>
      </c>
      <c r="E45" s="40" t="str">
        <f>VLOOKUP(F45,辅助信息!A:B,2,FALSE)</f>
        <v>螺纹钢</v>
      </c>
      <c r="F45" s="40" t="s">
        <v>27</v>
      </c>
      <c r="G45" s="36">
        <v>10</v>
      </c>
      <c r="H45" s="36" t="e">
        <f>_xlfn._xlws.FILTER(#REF!,#REF!&amp;#REF!&amp;#REF!&amp;#REF!=C45&amp;F45&amp;I45&amp;J45,"未发货")</f>
        <v>#REF!</v>
      </c>
      <c r="I45" s="40" t="str">
        <f>VLOOKUP(B45,辅助信息!E:I,3,FALSE)</f>
        <v>（达州市公共卫生医疗中心项目-二标-3号楼）达州市通川区西外复兴镇公共卫生临床医疗中心项目</v>
      </c>
      <c r="J45" s="40" t="str">
        <f>VLOOKUP(B45,辅助信息!E:I,4,FALSE)</f>
        <v>黄永林</v>
      </c>
      <c r="K45" s="40">
        <f>VLOOKUP(J45,辅助信息!H:I,2,FALSE)</f>
        <v>15982487227</v>
      </c>
      <c r="L45" s="79" t="s">
        <v>34</v>
      </c>
      <c r="M45" s="79"/>
      <c r="N45" s="79"/>
      <c r="O45" s="79"/>
      <c r="P45" s="79"/>
      <c r="Q45" s="40" t="str">
        <f>VLOOKUP(B45,辅助信息!E:M,9,FALSE)</f>
        <v>ZTWM-CDGS-XS-2024-0205-五冶钢构-达州市通川区西外复兴镇及临近片区建设项目</v>
      </c>
      <c r="R45" s="26"/>
    </row>
    <row r="46" hidden="1" spans="2:18">
      <c r="B46" s="40" t="s">
        <v>43</v>
      </c>
      <c r="C46" s="72">
        <v>45659</v>
      </c>
      <c r="D46" s="40" t="str">
        <f>VLOOKUP(B46,辅助信息!E:K,7,FALSE)</f>
        <v>JWDDCD2024101600090</v>
      </c>
      <c r="E46" s="40" t="str">
        <f>VLOOKUP(F46,辅助信息!A:B,2,FALSE)</f>
        <v>螺纹钢</v>
      </c>
      <c r="F46" s="40" t="s">
        <v>32</v>
      </c>
      <c r="G46" s="36">
        <v>4</v>
      </c>
      <c r="H46" s="36" t="e">
        <f>_xlfn._xlws.FILTER(#REF!,#REF!&amp;#REF!&amp;#REF!&amp;#REF!=C46&amp;F46&amp;I46&amp;J46,"未发货")</f>
        <v>#REF!</v>
      </c>
      <c r="I46" s="40" t="str">
        <f>VLOOKUP(B46,辅助信息!E:I,3,FALSE)</f>
        <v>（达州市公共卫生医疗中心项目-二标-3号楼）达州市通川区西外复兴镇公共卫生临床医疗中心项目</v>
      </c>
      <c r="J46" s="40" t="str">
        <f>VLOOKUP(B46,辅助信息!E:I,4,FALSE)</f>
        <v>黄永林</v>
      </c>
      <c r="K46" s="40">
        <f>VLOOKUP(J46,辅助信息!H:I,2,FALSE)</f>
        <v>15982487227</v>
      </c>
      <c r="L46" s="80"/>
      <c r="M46" s="79"/>
      <c r="N46" s="79"/>
      <c r="O46" s="79"/>
      <c r="P46" s="79"/>
      <c r="Q46" s="40" t="str">
        <f>VLOOKUP(B46,辅助信息!E:M,9,FALSE)</f>
        <v>ZTWM-CDGS-XS-2024-0205-五冶钢构-达州市通川区西外复兴镇及临近片区建设项目</v>
      </c>
      <c r="R46" s="26"/>
    </row>
    <row r="47" hidden="1" spans="2:18">
      <c r="B47" s="40" t="s">
        <v>43</v>
      </c>
      <c r="C47" s="72">
        <v>45659</v>
      </c>
      <c r="D47" s="40" t="str">
        <f>VLOOKUP(B47,辅助信息!E:K,7,FALSE)</f>
        <v>JWDDCD2024101600090</v>
      </c>
      <c r="E47" s="40" t="str">
        <f>VLOOKUP(F47,辅助信息!A:B,2,FALSE)</f>
        <v>螺纹钢</v>
      </c>
      <c r="F47" s="40" t="s">
        <v>30</v>
      </c>
      <c r="G47" s="36">
        <v>5</v>
      </c>
      <c r="H47" s="36" t="e">
        <f>_xlfn._xlws.FILTER(#REF!,#REF!&amp;#REF!&amp;#REF!&amp;#REF!=C47&amp;F47&amp;I47&amp;J47,"未发货")</f>
        <v>#REF!</v>
      </c>
      <c r="I47" s="40" t="str">
        <f>VLOOKUP(B47,辅助信息!E:I,3,FALSE)</f>
        <v>（达州市公共卫生医疗中心项目-二标-3号楼）达州市通川区西外复兴镇公共卫生临床医疗中心项目</v>
      </c>
      <c r="J47" s="40" t="str">
        <f>VLOOKUP(B47,辅助信息!E:I,4,FALSE)</f>
        <v>黄永林</v>
      </c>
      <c r="K47" s="40">
        <f>VLOOKUP(J47,辅助信息!H:I,2,FALSE)</f>
        <v>15982487227</v>
      </c>
      <c r="L47" s="80"/>
      <c r="M47" s="79"/>
      <c r="N47" s="79"/>
      <c r="O47" s="79"/>
      <c r="P47" s="79"/>
      <c r="Q47" s="40" t="str">
        <f>VLOOKUP(B47,辅助信息!E:M,9,FALSE)</f>
        <v>ZTWM-CDGS-XS-2024-0205-五冶钢构-达州市通川区西外复兴镇及临近片区建设项目</v>
      </c>
      <c r="R47" s="26"/>
    </row>
    <row r="48" hidden="1" spans="2:18">
      <c r="B48" s="40" t="s">
        <v>43</v>
      </c>
      <c r="C48" s="72">
        <v>45659</v>
      </c>
      <c r="D48" s="40" t="str">
        <f>VLOOKUP(B48,辅助信息!E:K,7,FALSE)</f>
        <v>JWDDCD2024101600090</v>
      </c>
      <c r="E48" s="40" t="str">
        <f>VLOOKUP(F48,辅助信息!A:B,2,FALSE)</f>
        <v>螺纹钢</v>
      </c>
      <c r="F48" s="40" t="s">
        <v>28</v>
      </c>
      <c r="G48" s="36">
        <v>13</v>
      </c>
      <c r="H48" s="36" t="e">
        <f>_xlfn._xlws.FILTER(#REF!,#REF!&amp;#REF!&amp;#REF!&amp;#REF!=C48&amp;F48&amp;I48&amp;J48,"未发货")</f>
        <v>#REF!</v>
      </c>
      <c r="I48" s="40" t="str">
        <f>VLOOKUP(B48,辅助信息!E:I,3,FALSE)</f>
        <v>（达州市公共卫生医疗中心项目-二标-3号楼）达州市通川区西外复兴镇公共卫生临床医疗中心项目</v>
      </c>
      <c r="J48" s="40" t="str">
        <f>VLOOKUP(B48,辅助信息!E:I,4,FALSE)</f>
        <v>黄永林</v>
      </c>
      <c r="K48" s="40">
        <f>VLOOKUP(J48,辅助信息!H:I,2,FALSE)</f>
        <v>15982487227</v>
      </c>
      <c r="L48" s="80"/>
      <c r="M48" s="79"/>
      <c r="N48" s="79"/>
      <c r="O48" s="79"/>
      <c r="P48" s="79"/>
      <c r="Q48" s="40" t="str">
        <f>VLOOKUP(B48,辅助信息!E:M,9,FALSE)</f>
        <v>ZTWM-CDGS-XS-2024-0205-五冶钢构-达州市通川区西外复兴镇及临近片区建设项目</v>
      </c>
      <c r="R48" s="26"/>
    </row>
    <row r="49" hidden="1" spans="2:18">
      <c r="B49" s="40" t="s">
        <v>43</v>
      </c>
      <c r="C49" s="72">
        <v>45659</v>
      </c>
      <c r="D49" s="40" t="str">
        <f>VLOOKUP(B49,辅助信息!E:K,7,FALSE)</f>
        <v>JWDDCD2024101600090</v>
      </c>
      <c r="E49" s="40" t="str">
        <f>VLOOKUP(F49,辅助信息!A:B,2,FALSE)</f>
        <v>螺纹钢</v>
      </c>
      <c r="F49" s="40" t="s">
        <v>18</v>
      </c>
      <c r="G49" s="36">
        <v>26</v>
      </c>
      <c r="H49" s="36" t="e">
        <f>_xlfn._xlws.FILTER(#REF!,#REF!&amp;#REF!&amp;#REF!&amp;#REF!=C49&amp;F49&amp;I49&amp;J49,"未发货")</f>
        <v>#REF!</v>
      </c>
      <c r="I49" s="40" t="str">
        <f>VLOOKUP(B49,辅助信息!E:I,3,FALSE)</f>
        <v>（达州市公共卫生医疗中心项目-二标-3号楼）达州市通川区西外复兴镇公共卫生临床医疗中心项目</v>
      </c>
      <c r="J49" s="40" t="str">
        <f>VLOOKUP(B49,辅助信息!E:I,4,FALSE)</f>
        <v>黄永林</v>
      </c>
      <c r="K49" s="40">
        <f>VLOOKUP(J49,辅助信息!H:I,2,FALSE)</f>
        <v>15982487227</v>
      </c>
      <c r="L49" s="78"/>
      <c r="M49" s="79"/>
      <c r="N49" s="79"/>
      <c r="O49" s="79"/>
      <c r="P49" s="79"/>
      <c r="Q49" s="40" t="str">
        <f>VLOOKUP(B49,辅助信息!E:M,9,FALSE)</f>
        <v>ZTWM-CDGS-XS-2024-0205-五冶钢构-达州市通川区西外复兴镇及临近片区建设项目</v>
      </c>
      <c r="R49" s="26"/>
    </row>
    <row r="50" hidden="1" spans="2:18">
      <c r="B50" s="40" t="s">
        <v>44</v>
      </c>
      <c r="C50" s="72">
        <v>45659</v>
      </c>
      <c r="D50" s="40" t="str">
        <f>VLOOKUP(B50,辅助信息!E:K,7,FALSE)</f>
        <v>JWDDCD2025060600053</v>
      </c>
      <c r="E50" s="40" t="str">
        <f>VLOOKUP(F50,辅助信息!A:B,2,FALSE)</f>
        <v>盘螺</v>
      </c>
      <c r="F50" s="40" t="s">
        <v>40</v>
      </c>
      <c r="G50" s="36">
        <v>30</v>
      </c>
      <c r="H50" s="36" t="e">
        <f>_xlfn._xlws.FILTER(#REF!,#REF!&amp;#REF!&amp;#REF!&amp;#REF!=C50&amp;F50&amp;I50&amp;J50,"未发货")</f>
        <v>#REF!</v>
      </c>
      <c r="I50" s="40" t="str">
        <f>VLOOKUP(B50,辅助信息!E:I,3,FALSE)</f>
        <v>（华西酒城南）成都市武侯区火车南站西路8号酒城南项目</v>
      </c>
      <c r="J50" s="40" t="str">
        <f>VLOOKUP(B50,辅助信息!E:I,4,FALSE)</f>
        <v>龙耀宇</v>
      </c>
      <c r="K50" s="40">
        <f>VLOOKUP(J50,辅助信息!H:I,2,FALSE)</f>
        <v>18384145895</v>
      </c>
      <c r="L50" s="79" t="s">
        <v>34</v>
      </c>
      <c r="M50" s="79"/>
      <c r="N50" s="79"/>
      <c r="O50" s="79"/>
      <c r="P50" s="79"/>
      <c r="Q50" s="40" t="str">
        <f>VLOOKUP(B50,辅助信息!E:M,9,FALSE)</f>
        <v>ZTWM-CDGS-XS-2024-0189-华西集采-酒城南项目</v>
      </c>
      <c r="R50" s="26"/>
    </row>
    <row r="51" hidden="1" spans="2:18">
      <c r="B51" s="40" t="s">
        <v>44</v>
      </c>
      <c r="C51" s="72">
        <v>45659</v>
      </c>
      <c r="D51" s="40" t="str">
        <f>VLOOKUP(B51,辅助信息!E:K,7,FALSE)</f>
        <v>JWDDCD2025060600053</v>
      </c>
      <c r="E51" s="40" t="str">
        <f>VLOOKUP(F51,辅助信息!A:B,2,FALSE)</f>
        <v>盘螺</v>
      </c>
      <c r="F51" s="40" t="s">
        <v>41</v>
      </c>
      <c r="G51" s="36">
        <v>12</v>
      </c>
      <c r="H51" s="36" t="e">
        <f>_xlfn._xlws.FILTER(#REF!,#REF!&amp;#REF!&amp;#REF!&amp;#REF!=C51&amp;F51&amp;I51&amp;J51,"未发货")</f>
        <v>#REF!</v>
      </c>
      <c r="I51" s="40" t="str">
        <f>VLOOKUP(B51,辅助信息!E:I,3,FALSE)</f>
        <v>（华西酒城南）成都市武侯区火车南站西路8号酒城南项目</v>
      </c>
      <c r="J51" s="40" t="str">
        <f>VLOOKUP(B51,辅助信息!E:I,4,FALSE)</f>
        <v>龙耀宇</v>
      </c>
      <c r="K51" s="40">
        <f>VLOOKUP(J51,辅助信息!H:I,2,FALSE)</f>
        <v>18384145895</v>
      </c>
      <c r="L51" s="80"/>
      <c r="M51" s="79"/>
      <c r="N51" s="79"/>
      <c r="O51" s="79"/>
      <c r="P51" s="79"/>
      <c r="Q51" s="40" t="str">
        <f>VLOOKUP(B51,辅助信息!E:M,9,FALSE)</f>
        <v>ZTWM-CDGS-XS-2024-0189-华西集采-酒城南项目</v>
      </c>
      <c r="R51" s="26"/>
    </row>
    <row r="52" hidden="1" spans="2:18">
      <c r="B52" s="40" t="s">
        <v>44</v>
      </c>
      <c r="C52" s="72">
        <v>45659</v>
      </c>
      <c r="D52" s="40" t="str">
        <f>VLOOKUP(B52,辅助信息!E:K,7,FALSE)</f>
        <v>JWDDCD2025060600053</v>
      </c>
      <c r="E52" s="40" t="str">
        <f>VLOOKUP(F52,辅助信息!A:B,2,FALSE)</f>
        <v>盘螺</v>
      </c>
      <c r="F52" s="40" t="s">
        <v>26</v>
      </c>
      <c r="G52" s="36">
        <v>15</v>
      </c>
      <c r="H52" s="36" t="e">
        <f>_xlfn._xlws.FILTER(#REF!,#REF!&amp;#REF!&amp;#REF!&amp;#REF!=C52&amp;F52&amp;I52&amp;J52,"未发货")</f>
        <v>#REF!</v>
      </c>
      <c r="I52" s="40" t="str">
        <f>VLOOKUP(B52,辅助信息!E:I,3,FALSE)</f>
        <v>（华西酒城南）成都市武侯区火车南站西路8号酒城南项目</v>
      </c>
      <c r="J52" s="40" t="str">
        <f>VLOOKUP(B52,辅助信息!E:I,4,FALSE)</f>
        <v>龙耀宇</v>
      </c>
      <c r="K52" s="40">
        <f>VLOOKUP(J52,辅助信息!H:I,2,FALSE)</f>
        <v>18384145895</v>
      </c>
      <c r="L52" s="80"/>
      <c r="M52" s="79"/>
      <c r="N52" s="79"/>
      <c r="O52" s="79"/>
      <c r="P52" s="79"/>
      <c r="Q52" s="40" t="str">
        <f>VLOOKUP(B52,辅助信息!E:M,9,FALSE)</f>
        <v>ZTWM-CDGS-XS-2024-0189-华西集采-酒城南项目</v>
      </c>
      <c r="R52" s="26"/>
    </row>
    <row r="53" hidden="1" spans="2:18">
      <c r="B53" s="40" t="s">
        <v>44</v>
      </c>
      <c r="C53" s="72">
        <v>45659</v>
      </c>
      <c r="D53" s="40" t="str">
        <f>VLOOKUP(B53,辅助信息!E:K,7,FALSE)</f>
        <v>JWDDCD2025060600053</v>
      </c>
      <c r="E53" s="40" t="str">
        <f>VLOOKUP(F53,辅助信息!A:B,2,FALSE)</f>
        <v>螺纹钢</v>
      </c>
      <c r="F53" s="40" t="s">
        <v>19</v>
      </c>
      <c r="G53" s="36">
        <v>25.5</v>
      </c>
      <c r="H53" s="36" t="e">
        <f>_xlfn._xlws.FILTER(#REF!,#REF!&amp;#REF!&amp;#REF!&amp;#REF!=C53&amp;F53&amp;I53&amp;J53,"未发货")</f>
        <v>#REF!</v>
      </c>
      <c r="I53" s="40" t="str">
        <f>VLOOKUP(B53,辅助信息!E:I,3,FALSE)</f>
        <v>（华西酒城南）成都市武侯区火车南站西路8号酒城南项目</v>
      </c>
      <c r="J53" s="40" t="str">
        <f>VLOOKUP(B53,辅助信息!E:I,4,FALSE)</f>
        <v>龙耀宇</v>
      </c>
      <c r="K53" s="40">
        <f>VLOOKUP(J53,辅助信息!H:I,2,FALSE)</f>
        <v>18384145895</v>
      </c>
      <c r="L53" s="80"/>
      <c r="M53" s="79"/>
      <c r="N53" s="79"/>
      <c r="O53" s="79"/>
      <c r="P53" s="79"/>
      <c r="Q53" s="40" t="str">
        <f>VLOOKUP(B53,辅助信息!E:M,9,FALSE)</f>
        <v>ZTWM-CDGS-XS-2024-0189-华西集采-酒城南项目</v>
      </c>
      <c r="R53" s="26"/>
    </row>
    <row r="54" hidden="1" spans="2:18">
      <c r="B54" s="40" t="s">
        <v>44</v>
      </c>
      <c r="C54" s="72">
        <v>45659</v>
      </c>
      <c r="D54" s="40" t="str">
        <f>VLOOKUP(B54,辅助信息!E:K,7,FALSE)</f>
        <v>JWDDCD2025060600053</v>
      </c>
      <c r="E54" s="40" t="str">
        <f>VLOOKUP(F54,辅助信息!A:B,2,FALSE)</f>
        <v>螺纹钢</v>
      </c>
      <c r="F54" s="40" t="s">
        <v>32</v>
      </c>
      <c r="G54" s="36">
        <v>9</v>
      </c>
      <c r="H54" s="36" t="e">
        <f>_xlfn._xlws.FILTER(#REF!,#REF!&amp;#REF!&amp;#REF!&amp;#REF!=C54&amp;F54&amp;I54&amp;J54,"未发货")</f>
        <v>#REF!</v>
      </c>
      <c r="I54" s="40" t="str">
        <f>VLOOKUP(B54,辅助信息!E:I,3,FALSE)</f>
        <v>（华西酒城南）成都市武侯区火车南站西路8号酒城南项目</v>
      </c>
      <c r="J54" s="40" t="str">
        <f>VLOOKUP(B54,辅助信息!E:I,4,FALSE)</f>
        <v>龙耀宇</v>
      </c>
      <c r="K54" s="40">
        <f>VLOOKUP(J54,辅助信息!H:I,2,FALSE)</f>
        <v>18384145895</v>
      </c>
      <c r="L54" s="80"/>
      <c r="M54" s="79"/>
      <c r="N54" s="79"/>
      <c r="O54" s="79"/>
      <c r="P54" s="79"/>
      <c r="Q54" s="40" t="str">
        <f>VLOOKUP(B54,辅助信息!E:M,9,FALSE)</f>
        <v>ZTWM-CDGS-XS-2024-0189-华西集采-酒城南项目</v>
      </c>
      <c r="R54" s="26"/>
    </row>
    <row r="55" hidden="1" spans="2:18">
      <c r="B55" s="40" t="s">
        <v>44</v>
      </c>
      <c r="C55" s="72">
        <v>45659</v>
      </c>
      <c r="D55" s="40" t="str">
        <f>VLOOKUP(B55,辅助信息!E:K,7,FALSE)</f>
        <v>JWDDCD2025060600053</v>
      </c>
      <c r="E55" s="40" t="str">
        <f>VLOOKUP(F55,辅助信息!A:B,2,FALSE)</f>
        <v>螺纹钢</v>
      </c>
      <c r="F55" s="40" t="s">
        <v>30</v>
      </c>
      <c r="G55" s="36">
        <v>8</v>
      </c>
      <c r="H55" s="36" t="e">
        <f>_xlfn._xlws.FILTER(#REF!,#REF!&amp;#REF!&amp;#REF!&amp;#REF!=C55&amp;F55&amp;I55&amp;J55,"未发货")</f>
        <v>#REF!</v>
      </c>
      <c r="I55" s="40" t="str">
        <f>VLOOKUP(B55,辅助信息!E:I,3,FALSE)</f>
        <v>（华西酒城南）成都市武侯区火车南站西路8号酒城南项目</v>
      </c>
      <c r="J55" s="40" t="str">
        <f>VLOOKUP(B55,辅助信息!E:I,4,FALSE)</f>
        <v>龙耀宇</v>
      </c>
      <c r="K55" s="40">
        <f>VLOOKUP(J55,辅助信息!H:I,2,FALSE)</f>
        <v>18384145895</v>
      </c>
      <c r="L55" s="80"/>
      <c r="M55" s="79"/>
      <c r="N55" s="79"/>
      <c r="O55" s="79"/>
      <c r="P55" s="79"/>
      <c r="Q55" s="40" t="str">
        <f>VLOOKUP(B55,辅助信息!E:M,9,FALSE)</f>
        <v>ZTWM-CDGS-XS-2024-0189-华西集采-酒城南项目</v>
      </c>
      <c r="R55" s="26"/>
    </row>
    <row r="56" hidden="1" spans="2:18">
      <c r="B56" s="40" t="s">
        <v>44</v>
      </c>
      <c r="C56" s="72">
        <v>45659</v>
      </c>
      <c r="D56" s="40" t="str">
        <f>VLOOKUP(B56,辅助信息!E:K,7,FALSE)</f>
        <v>JWDDCD2025060600053</v>
      </c>
      <c r="E56" s="40" t="str">
        <f>VLOOKUP(F56,辅助信息!A:B,2,FALSE)</f>
        <v>螺纹钢</v>
      </c>
      <c r="F56" s="40" t="s">
        <v>45</v>
      </c>
      <c r="G56" s="36">
        <v>3</v>
      </c>
      <c r="H56" s="36" t="e">
        <f>_xlfn._xlws.FILTER(#REF!,#REF!&amp;#REF!&amp;#REF!&amp;#REF!=C56&amp;F56&amp;I56&amp;J56,"未发货")</f>
        <v>#REF!</v>
      </c>
      <c r="I56" s="40" t="str">
        <f>VLOOKUP(B56,辅助信息!E:I,3,FALSE)</f>
        <v>（华西酒城南）成都市武侯区火车南站西路8号酒城南项目</v>
      </c>
      <c r="J56" s="40" t="str">
        <f>VLOOKUP(B56,辅助信息!E:I,4,FALSE)</f>
        <v>龙耀宇</v>
      </c>
      <c r="K56" s="40">
        <f>VLOOKUP(J56,辅助信息!H:I,2,FALSE)</f>
        <v>18384145895</v>
      </c>
      <c r="L56" s="80"/>
      <c r="M56" s="79"/>
      <c r="N56" s="79"/>
      <c r="O56" s="79"/>
      <c r="P56" s="79"/>
      <c r="Q56" s="40" t="str">
        <f>VLOOKUP(B56,辅助信息!E:M,9,FALSE)</f>
        <v>ZTWM-CDGS-XS-2024-0189-华西集采-酒城南项目</v>
      </c>
      <c r="R56" s="26"/>
    </row>
    <row r="57" hidden="1" spans="2:18">
      <c r="B57" s="40" t="s">
        <v>44</v>
      </c>
      <c r="C57" s="72">
        <v>45659</v>
      </c>
      <c r="D57" s="40" t="str">
        <f>VLOOKUP(B57,辅助信息!E:K,7,FALSE)</f>
        <v>JWDDCD2025060600053</v>
      </c>
      <c r="E57" s="40" t="str">
        <f>VLOOKUP(F57,辅助信息!A:B,2,FALSE)</f>
        <v>螺纹钢</v>
      </c>
      <c r="F57" s="40" t="s">
        <v>21</v>
      </c>
      <c r="G57" s="36">
        <v>3</v>
      </c>
      <c r="H57" s="36" t="e">
        <f>_xlfn._xlws.FILTER(#REF!,#REF!&amp;#REF!&amp;#REF!&amp;#REF!=C57&amp;F57&amp;I57&amp;J57,"未发货")</f>
        <v>#REF!</v>
      </c>
      <c r="I57" s="40" t="str">
        <f>VLOOKUP(B57,辅助信息!E:I,3,FALSE)</f>
        <v>（华西酒城南）成都市武侯区火车南站西路8号酒城南项目</v>
      </c>
      <c r="J57" s="40" t="str">
        <f>VLOOKUP(B57,辅助信息!E:I,4,FALSE)</f>
        <v>龙耀宇</v>
      </c>
      <c r="K57" s="40">
        <f>VLOOKUP(J57,辅助信息!H:I,2,FALSE)</f>
        <v>18384145895</v>
      </c>
      <c r="L57" s="80"/>
      <c r="M57" s="79"/>
      <c r="N57" s="79"/>
      <c r="O57" s="79"/>
      <c r="P57" s="79"/>
      <c r="Q57" s="40" t="str">
        <f>VLOOKUP(B57,辅助信息!E:M,9,FALSE)</f>
        <v>ZTWM-CDGS-XS-2024-0189-华西集采-酒城南项目</v>
      </c>
      <c r="R57" s="26"/>
    </row>
    <row r="58" hidden="1" spans="2:18">
      <c r="B58" s="40" t="s">
        <v>44</v>
      </c>
      <c r="C58" s="72">
        <v>45659</v>
      </c>
      <c r="D58" s="40" t="str">
        <f>VLOOKUP(B58,辅助信息!E:K,7,FALSE)</f>
        <v>JWDDCD2025060600053</v>
      </c>
      <c r="E58" s="40" t="str">
        <f>VLOOKUP(F58,辅助信息!A:B,2,FALSE)</f>
        <v>螺纹钢</v>
      </c>
      <c r="F58" s="40" t="s">
        <v>46</v>
      </c>
      <c r="G58" s="36">
        <v>11</v>
      </c>
      <c r="H58" s="36" t="e">
        <f>_xlfn._xlws.FILTER(#REF!,#REF!&amp;#REF!&amp;#REF!&amp;#REF!=C58&amp;F58&amp;I58&amp;J58,"未发货")</f>
        <v>#REF!</v>
      </c>
      <c r="I58" s="40" t="str">
        <f>VLOOKUP(B58,辅助信息!E:I,3,FALSE)</f>
        <v>（华西酒城南）成都市武侯区火车南站西路8号酒城南项目</v>
      </c>
      <c r="J58" s="40" t="str">
        <f>VLOOKUP(B58,辅助信息!E:I,4,FALSE)</f>
        <v>龙耀宇</v>
      </c>
      <c r="K58" s="40">
        <f>VLOOKUP(J58,辅助信息!H:I,2,FALSE)</f>
        <v>18384145895</v>
      </c>
      <c r="L58" s="80"/>
      <c r="M58" s="79"/>
      <c r="N58" s="79"/>
      <c r="O58" s="79"/>
      <c r="P58" s="79"/>
      <c r="Q58" s="40" t="str">
        <f>VLOOKUP(B58,辅助信息!E:M,9,FALSE)</f>
        <v>ZTWM-CDGS-XS-2024-0189-华西集采-酒城南项目</v>
      </c>
      <c r="R58" s="26"/>
    </row>
    <row r="59" hidden="1" spans="2:18">
      <c r="B59" s="40" t="s">
        <v>44</v>
      </c>
      <c r="C59" s="72">
        <v>45659</v>
      </c>
      <c r="D59" s="40" t="str">
        <f>VLOOKUP(B59,辅助信息!E:K,7,FALSE)</f>
        <v>JWDDCD2025060600053</v>
      </c>
      <c r="E59" s="40" t="str">
        <f>VLOOKUP(F59,辅助信息!A:B,2,FALSE)</f>
        <v>螺纹钢</v>
      </c>
      <c r="F59" s="40" t="s">
        <v>22</v>
      </c>
      <c r="G59" s="36">
        <v>16</v>
      </c>
      <c r="H59" s="36" t="e">
        <f>_xlfn._xlws.FILTER(#REF!,#REF!&amp;#REF!&amp;#REF!&amp;#REF!=C59&amp;F59&amp;I59&amp;J59,"未发货")</f>
        <v>#REF!</v>
      </c>
      <c r="I59" s="40" t="str">
        <f>VLOOKUP(B59,辅助信息!E:I,3,FALSE)</f>
        <v>（华西酒城南）成都市武侯区火车南站西路8号酒城南项目</v>
      </c>
      <c r="J59" s="40" t="str">
        <f>VLOOKUP(B59,辅助信息!E:I,4,FALSE)</f>
        <v>龙耀宇</v>
      </c>
      <c r="K59" s="40">
        <f>VLOOKUP(J59,辅助信息!H:I,2,FALSE)</f>
        <v>18384145895</v>
      </c>
      <c r="L59" s="78"/>
      <c r="M59" s="79"/>
      <c r="N59" s="79"/>
      <c r="O59" s="79"/>
      <c r="P59" s="79"/>
      <c r="Q59" s="40" t="str">
        <f>VLOOKUP(B59,辅助信息!E:M,9,FALSE)</f>
        <v>ZTWM-CDGS-XS-2024-0189-华西集采-酒城南项目</v>
      </c>
      <c r="R59" s="26"/>
    </row>
    <row r="60" ht="22.5" hidden="1" customHeight="1" spans="2:18">
      <c r="B60" s="40" t="s">
        <v>17</v>
      </c>
      <c r="C60" s="72">
        <v>45660</v>
      </c>
      <c r="D60" s="40" t="str">
        <f>VLOOKUP(B60,辅助信息!E:K,7,FALSE)</f>
        <v>JWDDCD2024101600090</v>
      </c>
      <c r="E60" s="40" t="str">
        <f>VLOOKUP(F60,辅助信息!A:B,2,FALSE)</f>
        <v>螺纹钢</v>
      </c>
      <c r="F60" s="40" t="s">
        <v>18</v>
      </c>
      <c r="G60" s="36">
        <v>69</v>
      </c>
      <c r="H60" s="36" t="e">
        <f>_xlfn._xlws.FILTER(#REF!,#REF!&amp;#REF!&amp;#REF!&amp;#REF!=C60&amp;F60&amp;I60&amp;J60,"未发货")</f>
        <v>#REF!</v>
      </c>
      <c r="I60" s="40" t="str">
        <f>VLOOKUP(B60,辅助信息!E:I,3,FALSE)</f>
        <v>（达州市公共卫生临床医疗中心项目-一标-1号制作房）达州市通川区西外复兴镇公共卫生临床医疗中心项目</v>
      </c>
      <c r="J60" s="40" t="str">
        <f>VLOOKUP(B60,辅助信息!E:I,4,FALSE)</f>
        <v>潘建发</v>
      </c>
      <c r="K60" s="40">
        <f>VLOOKUP(J60,辅助信息!H:I,2,FALSE)</f>
        <v>13658059919</v>
      </c>
      <c r="L60" s="79" t="s">
        <v>34</v>
      </c>
      <c r="M60" s="79"/>
      <c r="N60" s="79"/>
      <c r="O60" s="79"/>
      <c r="P60" s="79"/>
      <c r="Q60" s="40" t="str">
        <f>VLOOKUP(B60,辅助信息!E:M,9,FALSE)</f>
        <v>ZTWM-CDGS-XS-2024-0205-五冶钢构-达州市通川区西外复兴镇及临近片区建设项目</v>
      </c>
      <c r="R60" s="26"/>
    </row>
    <row r="61" hidden="1" spans="2:18">
      <c r="B61" s="40" t="s">
        <v>24</v>
      </c>
      <c r="C61" s="72">
        <v>45660</v>
      </c>
      <c r="D61" s="40" t="str">
        <f>VLOOKUP(B61,辅助信息!E:K,7,FALSE)</f>
        <v>JWDDCD2025051000019</v>
      </c>
      <c r="E61" s="40" t="str">
        <f>VLOOKUP(F61,辅助信息!A:B,2,FALSE)</f>
        <v>螺纹钢</v>
      </c>
      <c r="F61" s="40" t="s">
        <v>21</v>
      </c>
      <c r="G61" s="36">
        <v>10</v>
      </c>
      <c r="H61" s="36" t="e">
        <f>_xlfn._xlws.FILTER(#REF!,#REF!&amp;#REF!&amp;#REF!&amp;#REF!=C61&amp;F61&amp;I61&amp;J61,"未发货")</f>
        <v>#REF!</v>
      </c>
      <c r="I61" s="40" t="str">
        <f>VLOOKUP(B61,辅助信息!E:I,3,FALSE)</f>
        <v>(五冶钢构医学科学产业园建设项目房建三部-一标（7-4）)四川省南充市顺庆区搬罾街道学府大道二段</v>
      </c>
      <c r="J61" s="40" t="str">
        <f>VLOOKUP(B61,辅助信息!E:I,4,FALSE)</f>
        <v>郑林</v>
      </c>
      <c r="K61" s="40">
        <f>VLOOKUP(J61,辅助信息!H:I,2,FALSE)</f>
        <v>18349955455</v>
      </c>
      <c r="L61" s="79" t="s">
        <v>35</v>
      </c>
      <c r="M61" s="79"/>
      <c r="N61" s="79"/>
      <c r="O61" s="79"/>
      <c r="P61" s="79"/>
      <c r="Q61" s="40" t="str">
        <f>VLOOKUP(B61,辅助信息!E:M,9,FALSE)</f>
        <v>ZTWM-CDGS-XS-2024-0248-五冶钢构-南充市医学院项目</v>
      </c>
      <c r="R61" s="26"/>
    </row>
    <row r="62" hidden="1" spans="2:18">
      <c r="B62" s="40" t="s">
        <v>24</v>
      </c>
      <c r="C62" s="72">
        <v>45660</v>
      </c>
      <c r="D62" s="40" t="str">
        <f>VLOOKUP(B62,辅助信息!E:K,7,FALSE)</f>
        <v>JWDDCD2025051000019</v>
      </c>
      <c r="E62" s="40" t="str">
        <f>VLOOKUP(F62,辅助信息!A:B,2,FALSE)</f>
        <v>螺纹钢</v>
      </c>
      <c r="F62" s="40" t="s">
        <v>22</v>
      </c>
      <c r="G62" s="36">
        <v>25</v>
      </c>
      <c r="H62" s="36" t="e">
        <f>_xlfn._xlws.FILTER(#REF!,#REF!&amp;#REF!&amp;#REF!&amp;#REF!=C62&amp;F62&amp;I62&amp;J62,"未发货")</f>
        <v>#REF!</v>
      </c>
      <c r="I62" s="40" t="str">
        <f>VLOOKUP(B62,辅助信息!E:I,3,FALSE)</f>
        <v>(五冶钢构医学科学产业园建设项目房建三部-一标（7-4）)四川省南充市顺庆区搬罾街道学府大道二段</v>
      </c>
      <c r="J62" s="40" t="str">
        <f>VLOOKUP(B62,辅助信息!E:I,4,FALSE)</f>
        <v>郑林</v>
      </c>
      <c r="K62" s="40">
        <f>VLOOKUP(J62,辅助信息!H:I,2,FALSE)</f>
        <v>18349955455</v>
      </c>
      <c r="L62" s="78"/>
      <c r="M62" s="79"/>
      <c r="N62" s="79"/>
      <c r="O62" s="79"/>
      <c r="P62" s="79"/>
      <c r="Q62" s="40" t="str">
        <f>VLOOKUP(B62,辅助信息!E:M,9,FALSE)</f>
        <v>ZTWM-CDGS-XS-2024-0248-五冶钢构-南充市医学院项目</v>
      </c>
      <c r="R62" s="26"/>
    </row>
    <row r="63" hidden="1" spans="2:18">
      <c r="B63" s="40" t="s">
        <v>25</v>
      </c>
      <c r="C63" s="72">
        <v>45660</v>
      </c>
      <c r="D63" s="40" t="e">
        <f>VLOOKUP(B63,辅助信息!E:K,7,FALSE)</f>
        <v>#N/A</v>
      </c>
      <c r="E63" s="40" t="str">
        <f>VLOOKUP(F63,辅助信息!A:B,2,FALSE)</f>
        <v>盘螺</v>
      </c>
      <c r="F63" s="40" t="s">
        <v>26</v>
      </c>
      <c r="G63" s="36">
        <v>3</v>
      </c>
      <c r="H63" s="36" t="e">
        <f>_xlfn._xlws.FILTER(#REF!,#REF!&amp;#REF!&amp;#REF!&amp;#REF!=C63&amp;F63&amp;I63&amp;J63,"未发货")</f>
        <v>#REF!</v>
      </c>
      <c r="I63" s="40" t="e">
        <f>VLOOKUP(B63,辅助信息!E:I,3,FALSE)</f>
        <v>#N/A</v>
      </c>
      <c r="J63" s="40" t="e">
        <f>VLOOKUP(B63,辅助信息!E:I,4,FALSE)</f>
        <v>#N/A</v>
      </c>
      <c r="K63" s="40" t="e">
        <f>VLOOKUP(J63,辅助信息!H:I,2,FALSE)</f>
        <v>#N/A</v>
      </c>
      <c r="L63" s="79" t="s">
        <v>36</v>
      </c>
      <c r="M63" s="79"/>
      <c r="N63" s="79"/>
      <c r="O63" s="79"/>
      <c r="P63" s="79"/>
      <c r="Q63" s="40" t="e">
        <f>VLOOKUP(B63,辅助信息!E:M,9,FALSE)</f>
        <v>#N/A</v>
      </c>
      <c r="R63" s="26"/>
    </row>
    <row r="64" hidden="1" spans="2:18">
      <c r="B64" s="40" t="s">
        <v>25</v>
      </c>
      <c r="C64" s="72">
        <v>45660</v>
      </c>
      <c r="D64" s="40" t="e">
        <f>VLOOKUP(B64,辅助信息!E:K,7,FALSE)</f>
        <v>#N/A</v>
      </c>
      <c r="E64" s="40" t="str">
        <f>VLOOKUP(F64,辅助信息!A:B,2,FALSE)</f>
        <v>螺纹钢</v>
      </c>
      <c r="F64" s="40" t="s">
        <v>27</v>
      </c>
      <c r="G64" s="36">
        <v>13</v>
      </c>
      <c r="H64" s="36" t="e">
        <f>_xlfn._xlws.FILTER(#REF!,#REF!&amp;#REF!&amp;#REF!&amp;#REF!=C64&amp;F64&amp;I64&amp;J64,"未发货")</f>
        <v>#REF!</v>
      </c>
      <c r="I64" s="40" t="e">
        <f>VLOOKUP(B64,辅助信息!E:I,3,FALSE)</f>
        <v>#N/A</v>
      </c>
      <c r="J64" s="40" t="e">
        <f>VLOOKUP(B64,辅助信息!E:I,4,FALSE)</f>
        <v>#N/A</v>
      </c>
      <c r="K64" s="40" t="e">
        <f>VLOOKUP(J64,辅助信息!H:I,2,FALSE)</f>
        <v>#N/A</v>
      </c>
      <c r="L64" s="80"/>
      <c r="M64" s="79"/>
      <c r="N64" s="79"/>
      <c r="O64" s="79"/>
      <c r="P64" s="79"/>
      <c r="Q64" s="40" t="e">
        <f>VLOOKUP(B64,辅助信息!E:M,9,FALSE)</f>
        <v>#N/A</v>
      </c>
      <c r="R64" s="26"/>
    </row>
    <row r="65" hidden="1" spans="2:18">
      <c r="B65" s="40" t="s">
        <v>25</v>
      </c>
      <c r="C65" s="72">
        <v>45660</v>
      </c>
      <c r="D65" s="40" t="e">
        <f>VLOOKUP(B65,辅助信息!E:K,7,FALSE)</f>
        <v>#N/A</v>
      </c>
      <c r="E65" s="40" t="str">
        <f>VLOOKUP(F65,辅助信息!A:B,2,FALSE)</f>
        <v>螺纹钢</v>
      </c>
      <c r="F65" s="40" t="s">
        <v>19</v>
      </c>
      <c r="G65" s="36">
        <v>10</v>
      </c>
      <c r="H65" s="36" t="e">
        <f>_xlfn._xlws.FILTER(#REF!,#REF!&amp;#REF!&amp;#REF!&amp;#REF!=C65&amp;F65&amp;I65&amp;J65,"未发货")</f>
        <v>#REF!</v>
      </c>
      <c r="I65" s="40" t="e">
        <f>VLOOKUP(B65,辅助信息!E:I,3,FALSE)</f>
        <v>#N/A</v>
      </c>
      <c r="J65" s="40" t="e">
        <f>VLOOKUP(B65,辅助信息!E:I,4,FALSE)</f>
        <v>#N/A</v>
      </c>
      <c r="K65" s="40" t="e">
        <f>VLOOKUP(J65,辅助信息!H:I,2,FALSE)</f>
        <v>#N/A</v>
      </c>
      <c r="L65" s="80"/>
      <c r="M65" s="79"/>
      <c r="N65" s="79"/>
      <c r="O65" s="79"/>
      <c r="P65" s="79"/>
      <c r="Q65" s="40" t="e">
        <f>VLOOKUP(B65,辅助信息!E:M,9,FALSE)</f>
        <v>#N/A</v>
      </c>
      <c r="R65" s="26"/>
    </row>
    <row r="66" hidden="1" spans="2:18">
      <c r="B66" s="40" t="s">
        <v>25</v>
      </c>
      <c r="C66" s="72">
        <v>45660</v>
      </c>
      <c r="D66" s="40" t="e">
        <f>VLOOKUP(B66,辅助信息!E:K,7,FALSE)</f>
        <v>#N/A</v>
      </c>
      <c r="E66" s="40" t="str">
        <f>VLOOKUP(F66,辅助信息!A:B,2,FALSE)</f>
        <v>螺纹钢</v>
      </c>
      <c r="F66" s="40" t="s">
        <v>28</v>
      </c>
      <c r="G66" s="36">
        <v>10</v>
      </c>
      <c r="H66" s="36" t="e">
        <f>_xlfn._xlws.FILTER(#REF!,#REF!&amp;#REF!&amp;#REF!&amp;#REF!=C66&amp;F66&amp;I66&amp;J66,"未发货")</f>
        <v>#REF!</v>
      </c>
      <c r="I66" s="40" t="e">
        <f>VLOOKUP(B66,辅助信息!E:I,3,FALSE)</f>
        <v>#N/A</v>
      </c>
      <c r="J66" s="40" t="e">
        <f>VLOOKUP(B66,辅助信息!E:I,4,FALSE)</f>
        <v>#N/A</v>
      </c>
      <c r="K66" s="40" t="e">
        <f>VLOOKUP(J66,辅助信息!H:I,2,FALSE)</f>
        <v>#N/A</v>
      </c>
      <c r="L66" s="78"/>
      <c r="M66" s="79"/>
      <c r="N66" s="79"/>
      <c r="O66" s="79"/>
      <c r="P66" s="79"/>
      <c r="Q66" s="40" t="e">
        <f>VLOOKUP(B66,辅助信息!E:M,9,FALSE)</f>
        <v>#N/A</v>
      </c>
      <c r="R66" s="26"/>
    </row>
    <row r="67" hidden="1" spans="2:18">
      <c r="B67" s="40" t="s">
        <v>39</v>
      </c>
      <c r="C67" s="72">
        <v>45660</v>
      </c>
      <c r="D67" s="40" t="str">
        <f>VLOOKUP(B67,辅助信息!E:K,7,FALSE)</f>
        <v>JWDDCD2024101600090</v>
      </c>
      <c r="E67" s="40" t="str">
        <f>VLOOKUP(F67,辅助信息!A:B,2,FALSE)</f>
        <v>螺纹钢</v>
      </c>
      <c r="F67" s="40" t="s">
        <v>28</v>
      </c>
      <c r="G67" s="36">
        <v>5</v>
      </c>
      <c r="H67" s="36" t="e">
        <f>_xlfn._xlws.FILTER(#REF!,#REF!&amp;#REF!&amp;#REF!&amp;#REF!=C67&amp;F67&amp;I67&amp;J67,"未发货")</f>
        <v>#REF!</v>
      </c>
      <c r="I67" s="40" t="str">
        <f>VLOOKUP(B67,辅助信息!E:I,3,FALSE)</f>
        <v>（达州市公共卫生临床医疗中心项目-一标-2号制作房）达州市通川区西外复兴镇公共卫生临床医疗中心项目</v>
      </c>
      <c r="J67" s="40" t="str">
        <f>VLOOKUP(B67,辅助信息!E:I,4,FALSE)</f>
        <v>潘建发</v>
      </c>
      <c r="K67" s="40">
        <f>VLOOKUP(J67,辅助信息!H:I,2,FALSE)</f>
        <v>13658059919</v>
      </c>
      <c r="L67" s="79" t="s">
        <v>37</v>
      </c>
      <c r="M67" s="79"/>
      <c r="N67" s="79"/>
      <c r="O67" s="79"/>
      <c r="P67" s="79"/>
      <c r="Q67" s="40" t="str">
        <f>VLOOKUP(B67,辅助信息!E:M,9,FALSE)</f>
        <v>ZTWM-CDGS-XS-2024-0205-五冶钢构-达州市通川区西外复兴镇及临近片区建设项目</v>
      </c>
      <c r="R67" s="26"/>
    </row>
    <row r="68" hidden="1" spans="2:18">
      <c r="B68" s="40" t="s">
        <v>39</v>
      </c>
      <c r="C68" s="72">
        <v>45660</v>
      </c>
      <c r="D68" s="40" t="str">
        <f>VLOOKUP(B68,辅助信息!E:K,7,FALSE)</f>
        <v>JWDDCD2024101600090</v>
      </c>
      <c r="E68" s="40" t="str">
        <f>VLOOKUP(F68,辅助信息!A:B,2,FALSE)</f>
        <v>螺纹钢</v>
      </c>
      <c r="F68" s="40" t="s">
        <v>18</v>
      </c>
      <c r="G68" s="36">
        <v>55</v>
      </c>
      <c r="H68" s="36" t="e">
        <f>_xlfn._xlws.FILTER(#REF!,#REF!&amp;#REF!&amp;#REF!&amp;#REF!=C68&amp;F68&amp;I68&amp;J68,"未发货")</f>
        <v>#REF!</v>
      </c>
      <c r="I68" s="40" t="str">
        <f>VLOOKUP(B68,辅助信息!E:I,3,FALSE)</f>
        <v>（达州市公共卫生临床医疗中心项目-一标-2号制作房）达州市通川区西外复兴镇公共卫生临床医疗中心项目</v>
      </c>
      <c r="J68" s="40" t="str">
        <f>VLOOKUP(B68,辅助信息!E:I,4,FALSE)</f>
        <v>潘建发</v>
      </c>
      <c r="K68" s="40">
        <f>VLOOKUP(J68,辅助信息!H:I,2,FALSE)</f>
        <v>13658059919</v>
      </c>
      <c r="L68" s="80"/>
      <c r="M68" s="79"/>
      <c r="N68" s="79"/>
      <c r="O68" s="79"/>
      <c r="P68" s="79"/>
      <c r="Q68" s="40" t="str">
        <f>VLOOKUP(B68,辅助信息!E:M,9,FALSE)</f>
        <v>ZTWM-CDGS-XS-2024-0205-五冶钢构-达州市通川区西外复兴镇及临近片区建设项目</v>
      </c>
      <c r="R68" s="26"/>
    </row>
    <row r="69" hidden="1" spans="2:18">
      <c r="B69" s="40" t="s">
        <v>17</v>
      </c>
      <c r="C69" s="72">
        <v>45660</v>
      </c>
      <c r="D69" s="40" t="str">
        <f>VLOOKUP(B69,辅助信息!E:K,7,FALSE)</f>
        <v>JWDDCD2024101600090</v>
      </c>
      <c r="E69" s="40" t="str">
        <f>VLOOKUP(F69,辅助信息!A:B,2,FALSE)</f>
        <v>螺纹钢</v>
      </c>
      <c r="F69" s="40" t="s">
        <v>33</v>
      </c>
      <c r="G69" s="36">
        <v>3</v>
      </c>
      <c r="H69" s="36" t="e">
        <f>_xlfn._xlws.FILTER(#REF!,#REF!&amp;#REF!&amp;#REF!&amp;#REF!=C69&amp;F69&amp;I69&amp;J69,"未发货")</f>
        <v>#REF!</v>
      </c>
      <c r="I69" s="40" t="str">
        <f>VLOOKUP(B69,辅助信息!E:I,3,FALSE)</f>
        <v>（达州市公共卫生临床医疗中心项目-一标-1号制作房）达州市通川区西外复兴镇公共卫生临床医疗中心项目</v>
      </c>
      <c r="J69" s="40" t="str">
        <f>VLOOKUP(B69,辅助信息!E:I,4,FALSE)</f>
        <v>潘建发</v>
      </c>
      <c r="K69" s="40">
        <f>VLOOKUP(J69,辅助信息!H:I,2,FALSE)</f>
        <v>13658059919</v>
      </c>
      <c r="L69" s="80"/>
      <c r="M69" s="79"/>
      <c r="N69" s="79"/>
      <c r="O69" s="79"/>
      <c r="P69" s="79"/>
      <c r="Q69" s="40" t="str">
        <f>VLOOKUP(B69,辅助信息!E:M,9,FALSE)</f>
        <v>ZTWM-CDGS-XS-2024-0205-五冶钢构-达州市通川区西外复兴镇及临近片区建设项目</v>
      </c>
      <c r="R69" s="26"/>
    </row>
    <row r="70" hidden="1" spans="2:18">
      <c r="B70" s="40" t="s">
        <v>17</v>
      </c>
      <c r="C70" s="72">
        <v>45660</v>
      </c>
      <c r="D70" s="40" t="str">
        <f>VLOOKUP(B70,辅助信息!E:K,7,FALSE)</f>
        <v>JWDDCD2024101600090</v>
      </c>
      <c r="E70" s="40" t="str">
        <f>VLOOKUP(F70,辅助信息!A:B,2,FALSE)</f>
        <v>螺纹钢</v>
      </c>
      <c r="F70" s="40" t="s">
        <v>28</v>
      </c>
      <c r="G70" s="36">
        <v>3</v>
      </c>
      <c r="H70" s="36" t="e">
        <f>_xlfn._xlws.FILTER(#REF!,#REF!&amp;#REF!&amp;#REF!&amp;#REF!=C70&amp;F70&amp;I70&amp;J70,"未发货")</f>
        <v>#REF!</v>
      </c>
      <c r="I70" s="40" t="str">
        <f>VLOOKUP(B70,辅助信息!E:I,3,FALSE)</f>
        <v>（达州市公共卫生临床医疗中心项目-一标-1号制作房）达州市通川区西外复兴镇公共卫生临床医疗中心项目</v>
      </c>
      <c r="J70" s="40" t="str">
        <f>VLOOKUP(B70,辅助信息!E:I,4,FALSE)</f>
        <v>潘建发</v>
      </c>
      <c r="K70" s="40">
        <f>VLOOKUP(J70,辅助信息!H:I,2,FALSE)</f>
        <v>13658059919</v>
      </c>
      <c r="L70" s="80"/>
      <c r="M70" s="79"/>
      <c r="N70" s="79"/>
      <c r="O70" s="79"/>
      <c r="P70" s="79"/>
      <c r="Q70" s="40" t="str">
        <f>VLOOKUP(B70,辅助信息!E:M,9,FALSE)</f>
        <v>ZTWM-CDGS-XS-2024-0205-五冶钢构-达州市通川区西外复兴镇及临近片区建设项目</v>
      </c>
      <c r="R70" s="26"/>
    </row>
    <row r="71" hidden="1" spans="2:18">
      <c r="B71" s="40" t="s">
        <v>17</v>
      </c>
      <c r="C71" s="72">
        <v>45660</v>
      </c>
      <c r="D71" s="40" t="str">
        <f>VLOOKUP(B71,辅助信息!E:K,7,FALSE)</f>
        <v>JWDDCD2024101600090</v>
      </c>
      <c r="E71" s="40" t="str">
        <f>VLOOKUP(F71,辅助信息!A:B,2,FALSE)</f>
        <v>螺纹钢</v>
      </c>
      <c r="F71" s="40" t="s">
        <v>18</v>
      </c>
      <c r="G71" s="36">
        <v>25</v>
      </c>
      <c r="H71" s="36" t="e">
        <f>_xlfn._xlws.FILTER(#REF!,#REF!&amp;#REF!&amp;#REF!&amp;#REF!=C71&amp;F71&amp;I71&amp;J71,"未发货")</f>
        <v>#REF!</v>
      </c>
      <c r="I71" s="40" t="str">
        <f>VLOOKUP(B71,辅助信息!E:I,3,FALSE)</f>
        <v>（达州市公共卫生临床医疗中心项目-一标-1号制作房）达州市通川区西外复兴镇公共卫生临床医疗中心项目</v>
      </c>
      <c r="J71" s="40" t="str">
        <f>VLOOKUP(B71,辅助信息!E:I,4,FALSE)</f>
        <v>潘建发</v>
      </c>
      <c r="K71" s="40">
        <f>VLOOKUP(J71,辅助信息!H:I,2,FALSE)</f>
        <v>13658059919</v>
      </c>
      <c r="L71" s="80"/>
      <c r="M71" s="79"/>
      <c r="N71" s="79"/>
      <c r="O71" s="79"/>
      <c r="P71" s="79"/>
      <c r="Q71" s="40" t="str">
        <f>VLOOKUP(B71,辅助信息!E:M,9,FALSE)</f>
        <v>ZTWM-CDGS-XS-2024-0205-五冶钢构-达州市通川区西外复兴镇及临近片区建设项目</v>
      </c>
      <c r="R71" s="26"/>
    </row>
    <row r="72" hidden="1" spans="2:18">
      <c r="B72" s="40" t="s">
        <v>17</v>
      </c>
      <c r="C72" s="72">
        <v>45660</v>
      </c>
      <c r="D72" s="40" t="str">
        <f>VLOOKUP(B72,辅助信息!E:K,7,FALSE)</f>
        <v>JWDDCD2024101600090</v>
      </c>
      <c r="E72" s="40" t="str">
        <f>VLOOKUP(F72,辅助信息!A:B,2,FALSE)</f>
        <v>螺纹钢</v>
      </c>
      <c r="F72" s="40" t="s">
        <v>27</v>
      </c>
      <c r="G72" s="36">
        <v>24</v>
      </c>
      <c r="H72" s="36" t="e">
        <f>_xlfn._xlws.FILTER(#REF!,#REF!&amp;#REF!&amp;#REF!&amp;#REF!=C72&amp;F72&amp;I72&amp;J72,"未发货")</f>
        <v>#REF!</v>
      </c>
      <c r="I72" s="40" t="str">
        <f>VLOOKUP(B72,辅助信息!E:I,3,FALSE)</f>
        <v>（达州市公共卫生临床医疗中心项目-一标-1号制作房）达州市通川区西外复兴镇公共卫生临床医疗中心项目</v>
      </c>
      <c r="J72" s="40" t="str">
        <f>VLOOKUP(B72,辅助信息!E:I,4,FALSE)</f>
        <v>潘建发</v>
      </c>
      <c r="K72" s="40">
        <f>VLOOKUP(J72,辅助信息!H:I,2,FALSE)</f>
        <v>13658059919</v>
      </c>
      <c r="L72" s="78"/>
      <c r="M72" s="79"/>
      <c r="N72" s="79"/>
      <c r="O72" s="79"/>
      <c r="P72" s="79"/>
      <c r="Q72" s="40" t="str">
        <f>VLOOKUP(B72,辅助信息!E:M,9,FALSE)</f>
        <v>ZTWM-CDGS-XS-2024-0205-五冶钢构-达州市通川区西外复兴镇及临近片区建设项目</v>
      </c>
      <c r="R72" s="26"/>
    </row>
    <row r="73" hidden="1" spans="2:18">
      <c r="B73" s="40" t="s">
        <v>43</v>
      </c>
      <c r="C73" s="72">
        <v>45660</v>
      </c>
      <c r="D73" s="40" t="str">
        <f>VLOOKUP(B73,辅助信息!E:K,7,FALSE)</f>
        <v>JWDDCD2024101600090</v>
      </c>
      <c r="E73" s="40" t="str">
        <f>VLOOKUP(F73,辅助信息!A:B,2,FALSE)</f>
        <v>螺纹钢</v>
      </c>
      <c r="F73" s="40" t="s">
        <v>28</v>
      </c>
      <c r="G73" s="36">
        <v>13</v>
      </c>
      <c r="H73" s="36" t="e">
        <f>_xlfn._xlws.FILTER(#REF!,#REF!&amp;#REF!&amp;#REF!&amp;#REF!=C73&amp;F73&amp;I73&amp;J73,"未发货")</f>
        <v>#REF!</v>
      </c>
      <c r="I73" s="40" t="str">
        <f>VLOOKUP(B73,辅助信息!E:I,3,FALSE)</f>
        <v>（达州市公共卫生医疗中心项目-二标-3号楼）达州市通川区西外复兴镇公共卫生临床医疗中心项目</v>
      </c>
      <c r="J73" s="40" t="str">
        <f>VLOOKUP(B73,辅助信息!E:I,4,FALSE)</f>
        <v>黄永林</v>
      </c>
      <c r="K73" s="40">
        <f>VLOOKUP(J73,辅助信息!H:I,2,FALSE)</f>
        <v>15982487227</v>
      </c>
      <c r="L73" s="79" t="s">
        <v>34</v>
      </c>
      <c r="M73" s="79"/>
      <c r="N73" s="79"/>
      <c r="O73" s="79"/>
      <c r="P73" s="79"/>
      <c r="Q73" s="40" t="str">
        <f>VLOOKUP(B73,辅助信息!E:M,9,FALSE)</f>
        <v>ZTWM-CDGS-XS-2024-0205-五冶钢构-达州市通川区西外复兴镇及临近片区建设项目</v>
      </c>
      <c r="R73" s="26"/>
    </row>
    <row r="74" hidden="1" spans="2:18">
      <c r="B74" s="40" t="s">
        <v>43</v>
      </c>
      <c r="C74" s="72">
        <v>45660</v>
      </c>
      <c r="D74" s="40" t="str">
        <f>VLOOKUP(B74,辅助信息!E:K,7,FALSE)</f>
        <v>JWDDCD2024101600090</v>
      </c>
      <c r="E74" s="40" t="str">
        <f>VLOOKUP(F74,辅助信息!A:B,2,FALSE)</f>
        <v>螺纹钢</v>
      </c>
      <c r="F74" s="40" t="s">
        <v>18</v>
      </c>
      <c r="G74" s="36">
        <v>26</v>
      </c>
      <c r="H74" s="36" t="e">
        <f>_xlfn._xlws.FILTER(#REF!,#REF!&amp;#REF!&amp;#REF!&amp;#REF!=C74&amp;F74&amp;I74&amp;J74,"未发货")</f>
        <v>#REF!</v>
      </c>
      <c r="I74" s="40" t="str">
        <f>VLOOKUP(B74,辅助信息!E:I,3,FALSE)</f>
        <v>（达州市公共卫生医疗中心项目-二标-3号楼）达州市通川区西外复兴镇公共卫生临床医疗中心项目</v>
      </c>
      <c r="J74" s="40" t="str">
        <f>VLOOKUP(B74,辅助信息!E:I,4,FALSE)</f>
        <v>黄永林</v>
      </c>
      <c r="K74" s="40">
        <f>VLOOKUP(J74,辅助信息!H:I,2,FALSE)</f>
        <v>15982487227</v>
      </c>
      <c r="L74" s="78"/>
      <c r="M74" s="79"/>
      <c r="N74" s="79"/>
      <c r="O74" s="79"/>
      <c r="P74" s="79"/>
      <c r="Q74" s="40" t="str">
        <f>VLOOKUP(B74,辅助信息!E:M,9,FALSE)</f>
        <v>ZTWM-CDGS-XS-2024-0205-五冶钢构-达州市通川区西外复兴镇及临近片区建设项目</v>
      </c>
      <c r="R74" s="26"/>
    </row>
    <row r="75" hidden="1" spans="2:18">
      <c r="B75" s="40" t="s">
        <v>44</v>
      </c>
      <c r="C75" s="72">
        <v>45660</v>
      </c>
      <c r="D75" s="40" t="str">
        <f>VLOOKUP(B75,辅助信息!E:K,7,FALSE)</f>
        <v>JWDDCD2025060600053</v>
      </c>
      <c r="E75" s="40" t="str">
        <f>VLOOKUP(F75,辅助信息!A:B,2,FALSE)</f>
        <v>盘螺</v>
      </c>
      <c r="F75" s="40" t="s">
        <v>40</v>
      </c>
      <c r="G75" s="36">
        <v>30</v>
      </c>
      <c r="H75" s="36" t="e">
        <f>_xlfn._xlws.FILTER(#REF!,#REF!&amp;#REF!&amp;#REF!&amp;#REF!=C75&amp;F75&amp;I75&amp;J75,"未发货")</f>
        <v>#REF!</v>
      </c>
      <c r="I75" s="40" t="str">
        <f>VLOOKUP(B75,辅助信息!E:I,3,FALSE)</f>
        <v>（华西酒城南）成都市武侯区火车南站西路8号酒城南项目</v>
      </c>
      <c r="J75" s="40" t="str">
        <f>VLOOKUP(B75,辅助信息!E:I,4,FALSE)</f>
        <v>龙耀宇</v>
      </c>
      <c r="K75" s="40">
        <f>VLOOKUP(J75,辅助信息!H:I,2,FALSE)</f>
        <v>18384145895</v>
      </c>
      <c r="L75" s="79" t="s">
        <v>34</v>
      </c>
      <c r="M75" s="79"/>
      <c r="N75" s="79"/>
      <c r="O75" s="79"/>
      <c r="P75" s="79"/>
      <c r="Q75" s="40" t="str">
        <f>VLOOKUP(B75,辅助信息!E:M,9,FALSE)</f>
        <v>ZTWM-CDGS-XS-2024-0189-华西集采-酒城南项目</v>
      </c>
      <c r="R75" s="26"/>
    </row>
    <row r="76" hidden="1" spans="2:18">
      <c r="B76" s="40" t="s">
        <v>44</v>
      </c>
      <c r="C76" s="72">
        <v>45660</v>
      </c>
      <c r="D76" s="40" t="str">
        <f>VLOOKUP(B76,辅助信息!E:K,7,FALSE)</f>
        <v>JWDDCD2025060600053</v>
      </c>
      <c r="E76" s="40" t="str">
        <f>VLOOKUP(F76,辅助信息!A:B,2,FALSE)</f>
        <v>盘螺</v>
      </c>
      <c r="F76" s="40" t="s">
        <v>41</v>
      </c>
      <c r="G76" s="36">
        <v>12</v>
      </c>
      <c r="H76" s="36" t="e">
        <f>_xlfn._xlws.FILTER(#REF!,#REF!&amp;#REF!&amp;#REF!&amp;#REF!=C76&amp;F76&amp;I76&amp;J76,"未发货")</f>
        <v>#REF!</v>
      </c>
      <c r="I76" s="40" t="str">
        <f>VLOOKUP(B76,辅助信息!E:I,3,FALSE)</f>
        <v>（华西酒城南）成都市武侯区火车南站西路8号酒城南项目</v>
      </c>
      <c r="J76" s="40" t="str">
        <f>VLOOKUP(B76,辅助信息!E:I,4,FALSE)</f>
        <v>龙耀宇</v>
      </c>
      <c r="K76" s="40">
        <f>VLOOKUP(J76,辅助信息!H:I,2,FALSE)</f>
        <v>18384145895</v>
      </c>
      <c r="L76" s="80"/>
      <c r="M76" s="79"/>
      <c r="N76" s="79"/>
      <c r="O76" s="79"/>
      <c r="P76" s="79"/>
      <c r="Q76" s="40" t="str">
        <f>VLOOKUP(B76,辅助信息!E:M,9,FALSE)</f>
        <v>ZTWM-CDGS-XS-2024-0189-华西集采-酒城南项目</v>
      </c>
      <c r="R76" s="26"/>
    </row>
    <row r="77" hidden="1" spans="2:18">
      <c r="B77" s="40" t="s">
        <v>44</v>
      </c>
      <c r="C77" s="72">
        <v>45660</v>
      </c>
      <c r="D77" s="40" t="str">
        <f>VLOOKUP(B77,辅助信息!E:K,7,FALSE)</f>
        <v>JWDDCD2025060600053</v>
      </c>
      <c r="E77" s="40" t="str">
        <f>VLOOKUP(F77,辅助信息!A:B,2,FALSE)</f>
        <v>盘螺</v>
      </c>
      <c r="F77" s="40" t="s">
        <v>26</v>
      </c>
      <c r="G77" s="36">
        <v>15</v>
      </c>
      <c r="H77" s="36" t="e">
        <f>_xlfn._xlws.FILTER(#REF!,#REF!&amp;#REF!&amp;#REF!&amp;#REF!=C77&amp;F77&amp;I77&amp;J77,"未发货")</f>
        <v>#REF!</v>
      </c>
      <c r="I77" s="40" t="str">
        <f>VLOOKUP(B77,辅助信息!E:I,3,FALSE)</f>
        <v>（华西酒城南）成都市武侯区火车南站西路8号酒城南项目</v>
      </c>
      <c r="J77" s="40" t="str">
        <f>VLOOKUP(B77,辅助信息!E:I,4,FALSE)</f>
        <v>龙耀宇</v>
      </c>
      <c r="K77" s="40">
        <f>VLOOKUP(J77,辅助信息!H:I,2,FALSE)</f>
        <v>18384145895</v>
      </c>
      <c r="L77" s="80"/>
      <c r="M77" s="79"/>
      <c r="N77" s="79"/>
      <c r="O77" s="79"/>
      <c r="P77" s="79"/>
      <c r="Q77" s="40" t="str">
        <f>VLOOKUP(B77,辅助信息!E:M,9,FALSE)</f>
        <v>ZTWM-CDGS-XS-2024-0189-华西集采-酒城南项目</v>
      </c>
      <c r="R77" s="26"/>
    </row>
    <row r="78" hidden="1" spans="2:18">
      <c r="B78" s="40" t="s">
        <v>44</v>
      </c>
      <c r="C78" s="72">
        <v>45660</v>
      </c>
      <c r="D78" s="40" t="str">
        <f>VLOOKUP(B78,辅助信息!E:K,7,FALSE)</f>
        <v>JWDDCD2025060600053</v>
      </c>
      <c r="E78" s="40" t="str">
        <f>VLOOKUP(F78,辅助信息!A:B,2,FALSE)</f>
        <v>螺纹钢</v>
      </c>
      <c r="F78" s="40" t="s">
        <v>19</v>
      </c>
      <c r="G78" s="36">
        <v>25.5</v>
      </c>
      <c r="H78" s="36" t="e">
        <f>_xlfn._xlws.FILTER(#REF!,#REF!&amp;#REF!&amp;#REF!&amp;#REF!=C78&amp;F78&amp;I78&amp;J78,"未发货")</f>
        <v>#REF!</v>
      </c>
      <c r="I78" s="40" t="str">
        <f>VLOOKUP(B78,辅助信息!E:I,3,FALSE)</f>
        <v>（华西酒城南）成都市武侯区火车南站西路8号酒城南项目</v>
      </c>
      <c r="J78" s="40" t="str">
        <f>VLOOKUP(B78,辅助信息!E:I,4,FALSE)</f>
        <v>龙耀宇</v>
      </c>
      <c r="K78" s="40">
        <f>VLOOKUP(J78,辅助信息!H:I,2,FALSE)</f>
        <v>18384145895</v>
      </c>
      <c r="L78" s="80"/>
      <c r="M78" s="79"/>
      <c r="N78" s="79"/>
      <c r="O78" s="79"/>
      <c r="P78" s="79"/>
      <c r="Q78" s="40" t="str">
        <f>VLOOKUP(B78,辅助信息!E:M,9,FALSE)</f>
        <v>ZTWM-CDGS-XS-2024-0189-华西集采-酒城南项目</v>
      </c>
      <c r="R78" s="26"/>
    </row>
    <row r="79" hidden="1" spans="2:18">
      <c r="B79" s="40" t="s">
        <v>44</v>
      </c>
      <c r="C79" s="72">
        <v>45660</v>
      </c>
      <c r="D79" s="40" t="str">
        <f>VLOOKUP(B79,辅助信息!E:K,7,FALSE)</f>
        <v>JWDDCD2025060600053</v>
      </c>
      <c r="E79" s="40" t="str">
        <f>VLOOKUP(F79,辅助信息!A:B,2,FALSE)</f>
        <v>螺纹钢</v>
      </c>
      <c r="F79" s="40" t="s">
        <v>32</v>
      </c>
      <c r="G79" s="36">
        <v>9</v>
      </c>
      <c r="H79" s="36" t="e">
        <f>_xlfn._xlws.FILTER(#REF!,#REF!&amp;#REF!&amp;#REF!&amp;#REF!=C79&amp;F79&amp;I79&amp;J79,"未发货")</f>
        <v>#REF!</v>
      </c>
      <c r="I79" s="40" t="str">
        <f>VLOOKUP(B79,辅助信息!E:I,3,FALSE)</f>
        <v>（华西酒城南）成都市武侯区火车南站西路8号酒城南项目</v>
      </c>
      <c r="J79" s="40" t="str">
        <f>VLOOKUP(B79,辅助信息!E:I,4,FALSE)</f>
        <v>龙耀宇</v>
      </c>
      <c r="K79" s="40">
        <f>VLOOKUP(J79,辅助信息!H:I,2,FALSE)</f>
        <v>18384145895</v>
      </c>
      <c r="L79" s="80"/>
      <c r="M79" s="79"/>
      <c r="N79" s="79"/>
      <c r="O79" s="79"/>
      <c r="P79" s="79"/>
      <c r="Q79" s="40" t="str">
        <f>VLOOKUP(B79,辅助信息!E:M,9,FALSE)</f>
        <v>ZTWM-CDGS-XS-2024-0189-华西集采-酒城南项目</v>
      </c>
      <c r="R79" s="26"/>
    </row>
    <row r="80" hidden="1" spans="2:18">
      <c r="B80" s="40" t="s">
        <v>44</v>
      </c>
      <c r="C80" s="72">
        <v>45660</v>
      </c>
      <c r="D80" s="40" t="str">
        <f>VLOOKUP(B80,辅助信息!E:K,7,FALSE)</f>
        <v>JWDDCD2025060600053</v>
      </c>
      <c r="E80" s="40" t="str">
        <f>VLOOKUP(F80,辅助信息!A:B,2,FALSE)</f>
        <v>螺纹钢</v>
      </c>
      <c r="F80" s="40" t="s">
        <v>30</v>
      </c>
      <c r="G80" s="36">
        <v>8</v>
      </c>
      <c r="H80" s="36" t="e">
        <f>_xlfn._xlws.FILTER(#REF!,#REF!&amp;#REF!&amp;#REF!&amp;#REF!=C80&amp;F80&amp;I80&amp;J80,"未发货")</f>
        <v>#REF!</v>
      </c>
      <c r="I80" s="40" t="str">
        <f>VLOOKUP(B80,辅助信息!E:I,3,FALSE)</f>
        <v>（华西酒城南）成都市武侯区火车南站西路8号酒城南项目</v>
      </c>
      <c r="J80" s="40" t="str">
        <f>VLOOKUP(B80,辅助信息!E:I,4,FALSE)</f>
        <v>龙耀宇</v>
      </c>
      <c r="K80" s="40">
        <f>VLOOKUP(J80,辅助信息!H:I,2,FALSE)</f>
        <v>18384145895</v>
      </c>
      <c r="L80" s="80"/>
      <c r="M80" s="79"/>
      <c r="N80" s="79"/>
      <c r="O80" s="79"/>
      <c r="P80" s="79"/>
      <c r="Q80" s="40" t="str">
        <f>VLOOKUP(B80,辅助信息!E:M,9,FALSE)</f>
        <v>ZTWM-CDGS-XS-2024-0189-华西集采-酒城南项目</v>
      </c>
      <c r="R80" s="26"/>
    </row>
    <row r="81" hidden="1" spans="2:18">
      <c r="B81" s="40" t="s">
        <v>44</v>
      </c>
      <c r="C81" s="72">
        <v>45660</v>
      </c>
      <c r="D81" s="40" t="str">
        <f>VLOOKUP(B81,辅助信息!E:K,7,FALSE)</f>
        <v>JWDDCD2025060600053</v>
      </c>
      <c r="E81" s="40" t="str">
        <f>VLOOKUP(F81,辅助信息!A:B,2,FALSE)</f>
        <v>螺纹钢</v>
      </c>
      <c r="F81" s="40" t="s">
        <v>45</v>
      </c>
      <c r="G81" s="36">
        <v>3</v>
      </c>
      <c r="H81" s="36" t="e">
        <f>_xlfn._xlws.FILTER(#REF!,#REF!&amp;#REF!&amp;#REF!&amp;#REF!=C81&amp;F81&amp;I81&amp;J81,"未发货")</f>
        <v>#REF!</v>
      </c>
      <c r="I81" s="40" t="str">
        <f>VLOOKUP(B81,辅助信息!E:I,3,FALSE)</f>
        <v>（华西酒城南）成都市武侯区火车南站西路8号酒城南项目</v>
      </c>
      <c r="J81" s="40" t="str">
        <f>VLOOKUP(B81,辅助信息!E:I,4,FALSE)</f>
        <v>龙耀宇</v>
      </c>
      <c r="K81" s="40">
        <f>VLOOKUP(J81,辅助信息!H:I,2,FALSE)</f>
        <v>18384145895</v>
      </c>
      <c r="L81" s="80"/>
      <c r="M81" s="79"/>
      <c r="N81" s="79"/>
      <c r="O81" s="79"/>
      <c r="P81" s="79"/>
      <c r="Q81" s="40" t="str">
        <f>VLOOKUP(B81,辅助信息!E:M,9,FALSE)</f>
        <v>ZTWM-CDGS-XS-2024-0189-华西集采-酒城南项目</v>
      </c>
      <c r="R81" s="26"/>
    </row>
    <row r="82" hidden="1" spans="2:18">
      <c r="B82" s="40" t="s">
        <v>44</v>
      </c>
      <c r="C82" s="72">
        <v>45660</v>
      </c>
      <c r="D82" s="40" t="str">
        <f>VLOOKUP(B82,辅助信息!E:K,7,FALSE)</f>
        <v>JWDDCD2025060600053</v>
      </c>
      <c r="E82" s="40" t="str">
        <f>VLOOKUP(F82,辅助信息!A:B,2,FALSE)</f>
        <v>螺纹钢</v>
      </c>
      <c r="F82" s="40" t="s">
        <v>21</v>
      </c>
      <c r="G82" s="36">
        <v>3</v>
      </c>
      <c r="H82" s="36" t="e">
        <f>_xlfn._xlws.FILTER(#REF!,#REF!&amp;#REF!&amp;#REF!&amp;#REF!=C82&amp;F82&amp;I82&amp;J82,"未发货")</f>
        <v>#REF!</v>
      </c>
      <c r="I82" s="40" t="str">
        <f>VLOOKUP(B82,辅助信息!E:I,3,FALSE)</f>
        <v>（华西酒城南）成都市武侯区火车南站西路8号酒城南项目</v>
      </c>
      <c r="J82" s="40" t="str">
        <f>VLOOKUP(B82,辅助信息!E:I,4,FALSE)</f>
        <v>龙耀宇</v>
      </c>
      <c r="K82" s="40">
        <f>VLOOKUP(J82,辅助信息!H:I,2,FALSE)</f>
        <v>18384145895</v>
      </c>
      <c r="L82" s="80"/>
      <c r="M82" s="79"/>
      <c r="N82" s="79"/>
      <c r="O82" s="79"/>
      <c r="P82" s="79"/>
      <c r="Q82" s="40" t="str">
        <f>VLOOKUP(B82,辅助信息!E:M,9,FALSE)</f>
        <v>ZTWM-CDGS-XS-2024-0189-华西集采-酒城南项目</v>
      </c>
      <c r="R82" s="26"/>
    </row>
    <row r="83" hidden="1" spans="2:18">
      <c r="B83" s="40" t="s">
        <v>44</v>
      </c>
      <c r="C83" s="72">
        <v>45660</v>
      </c>
      <c r="D83" s="40" t="str">
        <f>VLOOKUP(B83,辅助信息!E:K,7,FALSE)</f>
        <v>JWDDCD2025060600053</v>
      </c>
      <c r="E83" s="40" t="str">
        <f>VLOOKUP(F83,辅助信息!A:B,2,FALSE)</f>
        <v>螺纹钢</v>
      </c>
      <c r="F83" s="40" t="s">
        <v>46</v>
      </c>
      <c r="G83" s="36">
        <v>11</v>
      </c>
      <c r="H83" s="36" t="e">
        <f>_xlfn._xlws.FILTER(#REF!,#REF!&amp;#REF!&amp;#REF!&amp;#REF!=C83&amp;F83&amp;I83&amp;J83,"未发货")</f>
        <v>#REF!</v>
      </c>
      <c r="I83" s="40" t="str">
        <f>VLOOKUP(B83,辅助信息!E:I,3,FALSE)</f>
        <v>（华西酒城南）成都市武侯区火车南站西路8号酒城南项目</v>
      </c>
      <c r="J83" s="40" t="str">
        <f>VLOOKUP(B83,辅助信息!E:I,4,FALSE)</f>
        <v>龙耀宇</v>
      </c>
      <c r="K83" s="40">
        <f>VLOOKUP(J83,辅助信息!H:I,2,FALSE)</f>
        <v>18384145895</v>
      </c>
      <c r="L83" s="80"/>
      <c r="M83" s="79"/>
      <c r="N83" s="79"/>
      <c r="O83" s="79"/>
      <c r="P83" s="79"/>
      <c r="Q83" s="40" t="str">
        <f>VLOOKUP(B83,辅助信息!E:M,9,FALSE)</f>
        <v>ZTWM-CDGS-XS-2024-0189-华西集采-酒城南项目</v>
      </c>
      <c r="R83" s="26"/>
    </row>
    <row r="84" hidden="1" spans="2:18">
      <c r="B84" s="40" t="s">
        <v>44</v>
      </c>
      <c r="C84" s="72">
        <v>45660</v>
      </c>
      <c r="D84" s="40" t="str">
        <f>VLOOKUP(B84,辅助信息!E:K,7,FALSE)</f>
        <v>JWDDCD2025060600053</v>
      </c>
      <c r="E84" s="40" t="str">
        <f>VLOOKUP(F84,辅助信息!A:B,2,FALSE)</f>
        <v>螺纹钢</v>
      </c>
      <c r="F84" s="40" t="s">
        <v>22</v>
      </c>
      <c r="G84" s="36">
        <v>16</v>
      </c>
      <c r="H84" s="36" t="e">
        <f>_xlfn._xlws.FILTER(#REF!,#REF!&amp;#REF!&amp;#REF!&amp;#REF!=C84&amp;F84&amp;I84&amp;J84,"未发货")</f>
        <v>#REF!</v>
      </c>
      <c r="I84" s="40" t="str">
        <f>VLOOKUP(B84,辅助信息!E:I,3,FALSE)</f>
        <v>（华西酒城南）成都市武侯区火车南站西路8号酒城南项目</v>
      </c>
      <c r="J84" s="40" t="str">
        <f>VLOOKUP(B84,辅助信息!E:I,4,FALSE)</f>
        <v>龙耀宇</v>
      </c>
      <c r="K84" s="40">
        <f>VLOOKUP(J84,辅助信息!H:I,2,FALSE)</f>
        <v>18384145895</v>
      </c>
      <c r="L84" s="78"/>
      <c r="M84" s="79"/>
      <c r="N84" s="79"/>
      <c r="O84" s="79"/>
      <c r="P84" s="79"/>
      <c r="Q84" s="40" t="str">
        <f>VLOOKUP(B84,辅助信息!E:M,9,FALSE)</f>
        <v>ZTWM-CDGS-XS-2024-0189-华西集采-酒城南项目</v>
      </c>
      <c r="R84" s="26"/>
    </row>
    <row r="85" hidden="1" spans="2:18">
      <c r="B85" s="40" t="s">
        <v>47</v>
      </c>
      <c r="C85" s="72">
        <v>45660</v>
      </c>
      <c r="D85" s="40" t="str">
        <f>VLOOKUP(B85,辅助信息!E:K,7,FALSE)</f>
        <v>JWDDCD2025052800131</v>
      </c>
      <c r="E85" s="40" t="str">
        <f>VLOOKUP(F85,辅助信息!A:B,2,FALSE)</f>
        <v>盘螺</v>
      </c>
      <c r="F85" s="40" t="s">
        <v>40</v>
      </c>
      <c r="G85" s="36">
        <v>6</v>
      </c>
      <c r="H85" s="36" t="e">
        <f>_xlfn._xlws.FILTER(#REF!,#REF!&amp;#REF!&amp;#REF!&amp;#REF!=C85&amp;F85&amp;I85&amp;J85,"未发货")</f>
        <v>#REF!</v>
      </c>
      <c r="I85" s="40" t="str">
        <f>VLOOKUP(B85,辅助信息!E:I,3,FALSE)</f>
        <v>（商投建工达州中医药科技园-1工区）达州市通川区达州中医药职业学院犀牛大道北段</v>
      </c>
      <c r="J85" s="40" t="str">
        <f>VLOOKUP(B85,辅助信息!E:I,4,FALSE)</f>
        <v>程黄刚</v>
      </c>
      <c r="K85" s="40">
        <f>VLOOKUP(J85,辅助信息!H:I,2,FALSE)</f>
        <v>15108211617</v>
      </c>
      <c r="L85" s="79" t="s">
        <v>34</v>
      </c>
      <c r="M85" s="79"/>
      <c r="N85" s="79"/>
      <c r="O85" s="79"/>
      <c r="P85" s="79"/>
      <c r="Q85" s="40" t="str">
        <f>VLOOKUP(B85,辅助信息!E:M,9,FALSE)</f>
        <v>ZTWM-CDGS-XS-2024-0134-商投建工达州中医药科技成果示范园项目</v>
      </c>
      <c r="R85" s="26"/>
    </row>
    <row r="86" hidden="1" spans="2:18">
      <c r="B86" s="40" t="s">
        <v>47</v>
      </c>
      <c r="C86" s="72">
        <v>45660</v>
      </c>
      <c r="D86" s="40" t="str">
        <f>VLOOKUP(B86,辅助信息!E:K,7,FALSE)</f>
        <v>JWDDCD2025052800131</v>
      </c>
      <c r="E86" s="40" t="str">
        <f>VLOOKUP(F86,辅助信息!A:B,2,FALSE)</f>
        <v>螺纹钢</v>
      </c>
      <c r="F86" s="40" t="s">
        <v>19</v>
      </c>
      <c r="G86" s="36">
        <v>39</v>
      </c>
      <c r="H86" s="36" t="e">
        <f>_xlfn._xlws.FILTER(#REF!,#REF!&amp;#REF!&amp;#REF!&amp;#REF!=C86&amp;F86&amp;I86&amp;J86,"未发货")</f>
        <v>#REF!</v>
      </c>
      <c r="I86" s="40" t="str">
        <f>VLOOKUP(B86,辅助信息!E:I,3,FALSE)</f>
        <v>（商投建工达州中医药科技园-1工区）达州市通川区达州中医药职业学院犀牛大道北段</v>
      </c>
      <c r="J86" s="40" t="str">
        <f>VLOOKUP(B86,辅助信息!E:I,4,FALSE)</f>
        <v>程黄刚</v>
      </c>
      <c r="K86" s="40">
        <f>VLOOKUP(J86,辅助信息!H:I,2,FALSE)</f>
        <v>15108211617</v>
      </c>
      <c r="L86" s="80"/>
      <c r="M86" s="79"/>
      <c r="N86" s="79"/>
      <c r="O86" s="79"/>
      <c r="P86" s="79"/>
      <c r="Q86" s="40" t="str">
        <f>VLOOKUP(B86,辅助信息!E:M,9,FALSE)</f>
        <v>ZTWM-CDGS-XS-2024-0134-商投建工达州中医药科技成果示范园项目</v>
      </c>
      <c r="R86" s="26"/>
    </row>
    <row r="87" hidden="1" spans="2:18">
      <c r="B87" s="40" t="s">
        <v>47</v>
      </c>
      <c r="C87" s="72">
        <v>45660</v>
      </c>
      <c r="D87" s="40" t="str">
        <f>VLOOKUP(B87,辅助信息!E:K,7,FALSE)</f>
        <v>JWDDCD2025052800131</v>
      </c>
      <c r="E87" s="40" t="str">
        <f>VLOOKUP(F87,辅助信息!A:B,2,FALSE)</f>
        <v>螺纹钢</v>
      </c>
      <c r="F87" s="40" t="s">
        <v>32</v>
      </c>
      <c r="G87" s="36">
        <v>3</v>
      </c>
      <c r="H87" s="36" t="e">
        <f>_xlfn._xlws.FILTER(#REF!,#REF!&amp;#REF!&amp;#REF!&amp;#REF!=C87&amp;F87&amp;I87&amp;J87,"未发货")</f>
        <v>#REF!</v>
      </c>
      <c r="I87" s="40" t="str">
        <f>VLOOKUP(B87,辅助信息!E:I,3,FALSE)</f>
        <v>（商投建工达州中医药科技园-1工区）达州市通川区达州中医药职业学院犀牛大道北段</v>
      </c>
      <c r="J87" s="40" t="str">
        <f>VLOOKUP(B87,辅助信息!E:I,4,FALSE)</f>
        <v>程黄刚</v>
      </c>
      <c r="K87" s="40">
        <f>VLOOKUP(J87,辅助信息!H:I,2,FALSE)</f>
        <v>15108211617</v>
      </c>
      <c r="L87" s="80"/>
      <c r="M87" s="79"/>
      <c r="N87" s="79"/>
      <c r="O87" s="79"/>
      <c r="P87" s="79"/>
      <c r="Q87" s="40" t="str">
        <f>VLOOKUP(B87,辅助信息!E:M,9,FALSE)</f>
        <v>ZTWM-CDGS-XS-2024-0134-商投建工达州中医药科技成果示范园项目</v>
      </c>
      <c r="R87" s="26"/>
    </row>
    <row r="88" hidden="1" spans="2:18">
      <c r="B88" s="40" t="s">
        <v>47</v>
      </c>
      <c r="C88" s="72">
        <v>45660</v>
      </c>
      <c r="D88" s="40" t="str">
        <f>VLOOKUP(B88,辅助信息!E:K,7,FALSE)</f>
        <v>JWDDCD2025052800131</v>
      </c>
      <c r="E88" s="40" t="str">
        <f>VLOOKUP(F88,辅助信息!A:B,2,FALSE)</f>
        <v>螺纹钢</v>
      </c>
      <c r="F88" s="40" t="s">
        <v>33</v>
      </c>
      <c r="G88" s="36">
        <v>6</v>
      </c>
      <c r="H88" s="36" t="e">
        <f>_xlfn._xlws.FILTER(#REF!,#REF!&amp;#REF!&amp;#REF!&amp;#REF!=C88&amp;F88&amp;I88&amp;J88,"未发货")</f>
        <v>#REF!</v>
      </c>
      <c r="I88" s="40" t="str">
        <f>VLOOKUP(B88,辅助信息!E:I,3,FALSE)</f>
        <v>（商投建工达州中医药科技园-1工区）达州市通川区达州中医药职业学院犀牛大道北段</v>
      </c>
      <c r="J88" s="40" t="str">
        <f>VLOOKUP(B88,辅助信息!E:I,4,FALSE)</f>
        <v>程黄刚</v>
      </c>
      <c r="K88" s="40">
        <f>VLOOKUP(J88,辅助信息!H:I,2,FALSE)</f>
        <v>15108211617</v>
      </c>
      <c r="L88" s="78"/>
      <c r="M88" s="79"/>
      <c r="N88" s="79"/>
      <c r="O88" s="79"/>
      <c r="P88" s="79"/>
      <c r="Q88" s="40" t="str">
        <f>VLOOKUP(B88,辅助信息!E:M,9,FALSE)</f>
        <v>ZTWM-CDGS-XS-2024-0134-商投建工达州中医药科技成果示范园项目</v>
      </c>
      <c r="R88" s="26"/>
    </row>
    <row r="89" hidden="1" spans="2:18">
      <c r="B89" s="40" t="s">
        <v>48</v>
      </c>
      <c r="C89" s="72">
        <v>45660</v>
      </c>
      <c r="D89" s="40" t="str">
        <f>VLOOKUP(B89,辅助信息!E:K,7,FALSE)</f>
        <v>ZTWM-CDGS-YL-20240529-006</v>
      </c>
      <c r="E89" s="40" t="str">
        <f>VLOOKUP(F89,辅助信息!A:B,2,FALSE)</f>
        <v>盘螺</v>
      </c>
      <c r="F89" s="40" t="s">
        <v>40</v>
      </c>
      <c r="G89" s="36">
        <v>6</v>
      </c>
      <c r="H89" s="36" t="e">
        <f>_xlfn._xlws.FILTER(#REF!,#REF!&amp;#REF!&amp;#REF!&amp;#REF!=C89&amp;F89&amp;I89&amp;J89,"未发货")</f>
        <v>#REF!</v>
      </c>
      <c r="I89" s="40" t="str">
        <f>VLOOKUP(B89,辅助信息!E:I,3,FALSE)</f>
        <v>(华西颐海-科创农业生态谷-1号钢筋房)成都市简阳市白金山水库</v>
      </c>
      <c r="J89" s="40" t="str">
        <f>VLOOKUP(B89,辅助信息!E:I,4,FALSE)</f>
        <v>石清国</v>
      </c>
      <c r="K89" s="40">
        <f>VLOOKUP(J89,辅助信息!H:I,2,FALSE)</f>
        <v>13458642015</v>
      </c>
      <c r="L89" s="79" t="s">
        <v>34</v>
      </c>
      <c r="M89" s="79"/>
      <c r="N89" s="79"/>
      <c r="O89" s="79"/>
      <c r="P89" s="79"/>
      <c r="Q89" s="40" t="str">
        <f>VLOOKUP(B89,辅助信息!E:M,9,FALSE)</f>
        <v>ZTWM-CDGS-XS-2024-0093-华西-颐海科创农业生态谷</v>
      </c>
      <c r="R89" s="26"/>
    </row>
    <row r="90" hidden="1" spans="2:18">
      <c r="B90" s="40" t="s">
        <v>48</v>
      </c>
      <c r="C90" s="72">
        <v>45660</v>
      </c>
      <c r="D90" s="40" t="str">
        <f>VLOOKUP(B90,辅助信息!E:K,7,FALSE)</f>
        <v>ZTWM-CDGS-YL-20240529-006</v>
      </c>
      <c r="E90" s="40" t="str">
        <f>VLOOKUP(F90,辅助信息!A:B,2,FALSE)</f>
        <v>盘螺</v>
      </c>
      <c r="F90" s="40" t="s">
        <v>41</v>
      </c>
      <c r="G90" s="36">
        <v>4</v>
      </c>
      <c r="H90" s="36" t="e">
        <f>_xlfn._xlws.FILTER(#REF!,#REF!&amp;#REF!&amp;#REF!&amp;#REF!=C90&amp;F90&amp;I90&amp;J90,"未发货")</f>
        <v>#REF!</v>
      </c>
      <c r="I90" s="40" t="str">
        <f>VLOOKUP(B90,辅助信息!E:I,3,FALSE)</f>
        <v>(华西颐海-科创农业生态谷-1号钢筋房)成都市简阳市白金山水库</v>
      </c>
      <c r="J90" s="40" t="str">
        <f>VLOOKUP(B90,辅助信息!E:I,4,FALSE)</f>
        <v>石清国</v>
      </c>
      <c r="K90" s="40">
        <f>VLOOKUP(J90,辅助信息!H:I,2,FALSE)</f>
        <v>13458642015</v>
      </c>
      <c r="L90" s="80"/>
      <c r="M90" s="79"/>
      <c r="N90" s="79"/>
      <c r="O90" s="79"/>
      <c r="P90" s="79"/>
      <c r="Q90" s="40" t="str">
        <f>VLOOKUP(B90,辅助信息!E:M,9,FALSE)</f>
        <v>ZTWM-CDGS-XS-2024-0093-华西-颐海科创农业生态谷</v>
      </c>
      <c r="R90" s="26"/>
    </row>
    <row r="91" hidden="1" spans="2:18">
      <c r="B91" s="40" t="s">
        <v>48</v>
      </c>
      <c r="C91" s="72">
        <v>45660</v>
      </c>
      <c r="D91" s="40" t="str">
        <f>VLOOKUP(B91,辅助信息!E:K,7,FALSE)</f>
        <v>ZTWM-CDGS-YL-20240529-006</v>
      </c>
      <c r="E91" s="40" t="str">
        <f>VLOOKUP(F91,辅助信息!A:B,2,FALSE)</f>
        <v>螺纹钢</v>
      </c>
      <c r="F91" s="40" t="s">
        <v>18</v>
      </c>
      <c r="G91" s="36">
        <v>25</v>
      </c>
      <c r="H91" s="36" t="e">
        <f>_xlfn._xlws.FILTER(#REF!,#REF!&amp;#REF!&amp;#REF!&amp;#REF!=C91&amp;F91&amp;I91&amp;J91,"未发货")</f>
        <v>#REF!</v>
      </c>
      <c r="I91" s="40" t="str">
        <f>VLOOKUP(B91,辅助信息!E:I,3,FALSE)</f>
        <v>(华西颐海-科创农业生态谷-1号钢筋房)成都市简阳市白金山水库</v>
      </c>
      <c r="J91" s="40" t="str">
        <f>VLOOKUP(B91,辅助信息!E:I,4,FALSE)</f>
        <v>石清国</v>
      </c>
      <c r="K91" s="40">
        <f>VLOOKUP(J91,辅助信息!H:I,2,FALSE)</f>
        <v>13458642015</v>
      </c>
      <c r="L91" s="78"/>
      <c r="M91" s="79"/>
      <c r="N91" s="79"/>
      <c r="O91" s="79"/>
      <c r="P91" s="79"/>
      <c r="Q91" s="40" t="str">
        <f>VLOOKUP(B91,辅助信息!E:M,9,FALSE)</f>
        <v>ZTWM-CDGS-XS-2024-0093-华西-颐海科创农业生态谷</v>
      </c>
      <c r="R91" s="26"/>
    </row>
    <row r="92" ht="22.5" hidden="1" customHeight="1" spans="2:18">
      <c r="B92" s="40" t="s">
        <v>17</v>
      </c>
      <c r="C92" s="72">
        <v>45661</v>
      </c>
      <c r="D92" s="40" t="str">
        <f>VLOOKUP(B92,辅助信息!E:K,7,FALSE)</f>
        <v>JWDDCD2024101600090</v>
      </c>
      <c r="E92" s="40" t="str">
        <f>VLOOKUP(F92,辅助信息!A:B,2,FALSE)</f>
        <v>螺纹钢</v>
      </c>
      <c r="F92" s="40" t="s">
        <v>18</v>
      </c>
      <c r="G92" s="36">
        <v>69</v>
      </c>
      <c r="H92" s="36" t="e">
        <f>_xlfn._xlws.FILTER(#REF!,#REF!&amp;#REF!&amp;#REF!&amp;#REF!=C92&amp;F92&amp;I92&amp;J92,"未发货")</f>
        <v>#REF!</v>
      </c>
      <c r="I92" s="40" t="str">
        <f>VLOOKUP(B92,辅助信息!E:I,3,FALSE)</f>
        <v>（达州市公共卫生临床医疗中心项目-一标-1号制作房）达州市通川区西外复兴镇公共卫生临床医疗中心项目</v>
      </c>
      <c r="J92" s="40" t="str">
        <f>VLOOKUP(B92,辅助信息!E:I,4,FALSE)</f>
        <v>潘建发</v>
      </c>
      <c r="K92" s="40">
        <f>VLOOKUP(J92,辅助信息!H:I,2,FALSE)</f>
        <v>13658059919</v>
      </c>
      <c r="L92" s="79" t="str">
        <f>VLOOKUP(B92,辅助信息!E:J,6,FALSE)</f>
        <v>提前联系到场规格,一天到场车辆不低于2车</v>
      </c>
      <c r="M92" s="79"/>
      <c r="N92" s="79"/>
      <c r="O92" s="79"/>
      <c r="P92" s="79"/>
      <c r="Q92" s="40" t="str">
        <f>VLOOKUP(B92,辅助信息!E:M,9,FALSE)</f>
        <v>ZTWM-CDGS-XS-2024-0205-五冶钢构-达州市通川区西外复兴镇及临近片区建设项目</v>
      </c>
      <c r="R92" s="26"/>
    </row>
    <row r="93" hidden="1" spans="2:18">
      <c r="B93" s="40" t="s">
        <v>24</v>
      </c>
      <c r="C93" s="72">
        <v>45661</v>
      </c>
      <c r="D93" s="40" t="str">
        <f>VLOOKUP(B93,辅助信息!E:K,7,FALSE)</f>
        <v>JWDDCD2025051000019</v>
      </c>
      <c r="E93" s="40" t="str">
        <f>VLOOKUP(F93,辅助信息!A:B,2,FALSE)</f>
        <v>螺纹钢</v>
      </c>
      <c r="F93" s="40" t="s">
        <v>21</v>
      </c>
      <c r="G93" s="36">
        <v>10</v>
      </c>
      <c r="H93" s="36" t="e">
        <f>_xlfn._xlws.FILTER(#REF!,#REF!&amp;#REF!&amp;#REF!&amp;#REF!=C93&amp;F93&amp;I93&amp;J93,"未发货")</f>
        <v>#REF!</v>
      </c>
      <c r="I93" s="40" t="str">
        <f>VLOOKUP(B93,辅助信息!E:I,3,FALSE)</f>
        <v>(五冶钢构医学科学产业园建设项目房建三部-一标（7-4）)四川省南充市顺庆区搬罾街道学府大道二段</v>
      </c>
      <c r="J93" s="40" t="str">
        <f>VLOOKUP(B93,辅助信息!E:I,4,FALSE)</f>
        <v>郑林</v>
      </c>
      <c r="K93" s="40">
        <f>VLOOKUP(J93,辅助信息!H:I,2,FALSE)</f>
        <v>18349955455</v>
      </c>
      <c r="L93" s="79" t="str">
        <f>VLOOKUP(B93,辅助信息!E:J,6,FALSE)</f>
        <v>送货单：送货单位：南充思临新材料科技有限公司,收货单位：五冶集团川北(南充)建设有限公司,项目名称：南充医学科学产业园,送货车型13米,装货前联系收货人核实到场规格</v>
      </c>
      <c r="M93" s="79"/>
      <c r="N93" s="79"/>
      <c r="O93" s="79"/>
      <c r="P93" s="79"/>
      <c r="Q93" s="40" t="str">
        <f>VLOOKUP(B93,辅助信息!E:M,9,FALSE)</f>
        <v>ZTWM-CDGS-XS-2024-0248-五冶钢构-南充市医学院项目</v>
      </c>
      <c r="R93" s="26"/>
    </row>
    <row r="94" hidden="1" spans="2:18">
      <c r="B94" s="40" t="s">
        <v>24</v>
      </c>
      <c r="C94" s="72">
        <v>45661</v>
      </c>
      <c r="D94" s="40" t="str">
        <f>VLOOKUP(B94,辅助信息!E:K,7,FALSE)</f>
        <v>JWDDCD2025051000019</v>
      </c>
      <c r="E94" s="40" t="str">
        <f>VLOOKUP(F94,辅助信息!A:B,2,FALSE)</f>
        <v>螺纹钢</v>
      </c>
      <c r="F94" s="40" t="s">
        <v>22</v>
      </c>
      <c r="G94" s="36">
        <v>25</v>
      </c>
      <c r="H94" s="36" t="e">
        <f>_xlfn._xlws.FILTER(#REF!,#REF!&amp;#REF!&amp;#REF!&amp;#REF!=C94&amp;F94&amp;I94&amp;J94,"未发货")</f>
        <v>#REF!</v>
      </c>
      <c r="I94" s="40" t="str">
        <f>VLOOKUP(B94,辅助信息!E:I,3,FALSE)</f>
        <v>(五冶钢构医学科学产业园建设项目房建三部-一标（7-4）)四川省南充市顺庆区搬罾街道学府大道二段</v>
      </c>
      <c r="J94" s="40" t="str">
        <f>VLOOKUP(B94,辅助信息!E:I,4,FALSE)</f>
        <v>郑林</v>
      </c>
      <c r="K94" s="40">
        <f>VLOOKUP(J94,辅助信息!H:I,2,FALSE)</f>
        <v>18349955455</v>
      </c>
      <c r="L94" s="78"/>
      <c r="M94" s="79"/>
      <c r="N94" s="79"/>
      <c r="O94" s="79"/>
      <c r="P94" s="79"/>
      <c r="Q94" s="40" t="str">
        <f>VLOOKUP(B94,辅助信息!E:M,9,FALSE)</f>
        <v>ZTWM-CDGS-XS-2024-0248-五冶钢构-南充市医学院项目</v>
      </c>
      <c r="R94" s="26"/>
    </row>
    <row r="95" hidden="1" spans="2:18">
      <c r="B95" s="40" t="s">
        <v>25</v>
      </c>
      <c r="C95" s="72">
        <v>45661</v>
      </c>
      <c r="D95" s="40" t="e">
        <f>VLOOKUP(B95,辅助信息!E:K,7,FALSE)</f>
        <v>#N/A</v>
      </c>
      <c r="E95" s="40" t="str">
        <f>VLOOKUP(F95,辅助信息!A:B,2,FALSE)</f>
        <v>盘螺</v>
      </c>
      <c r="F95" s="40" t="s">
        <v>26</v>
      </c>
      <c r="G95" s="36">
        <v>3</v>
      </c>
      <c r="H95" s="36" t="e">
        <f>_xlfn._xlws.FILTER(#REF!,#REF!&amp;#REF!&amp;#REF!&amp;#REF!=C95&amp;F95&amp;I95&amp;J95,"未发货")</f>
        <v>#REF!</v>
      </c>
      <c r="I95" s="40" t="e">
        <f>VLOOKUP(B95,辅助信息!E:I,3,FALSE)</f>
        <v>#N/A</v>
      </c>
      <c r="J95" s="40" t="e">
        <f>VLOOKUP(B95,辅助信息!E:I,4,FALSE)</f>
        <v>#N/A</v>
      </c>
      <c r="K95" s="40" t="e">
        <f>VLOOKUP(J95,辅助信息!H:I,2,FALSE)</f>
        <v>#N/A</v>
      </c>
      <c r="L95" s="79" t="e">
        <f>VLOOKUP(B95,辅助信息!E:J,6,FALSE)</f>
        <v>#N/A</v>
      </c>
      <c r="M95" s="79"/>
      <c r="N95" s="79"/>
      <c r="O95" s="79"/>
      <c r="P95" s="79"/>
      <c r="Q95" s="40" t="e">
        <f>VLOOKUP(B95,辅助信息!E:M,9,FALSE)</f>
        <v>#N/A</v>
      </c>
      <c r="R95" s="26"/>
    </row>
    <row r="96" hidden="1" spans="2:18">
      <c r="B96" s="40" t="s">
        <v>25</v>
      </c>
      <c r="C96" s="72">
        <v>45661</v>
      </c>
      <c r="D96" s="40" t="e">
        <f>VLOOKUP(B96,辅助信息!E:K,7,FALSE)</f>
        <v>#N/A</v>
      </c>
      <c r="E96" s="40" t="str">
        <f>VLOOKUP(F96,辅助信息!A:B,2,FALSE)</f>
        <v>螺纹钢</v>
      </c>
      <c r="F96" s="40" t="s">
        <v>27</v>
      </c>
      <c r="G96" s="36">
        <v>13</v>
      </c>
      <c r="H96" s="36" t="e">
        <f>_xlfn._xlws.FILTER(#REF!,#REF!&amp;#REF!&amp;#REF!&amp;#REF!=C96&amp;F96&amp;I96&amp;J96,"未发货")</f>
        <v>#REF!</v>
      </c>
      <c r="I96" s="40" t="e">
        <f>VLOOKUP(B96,辅助信息!E:I,3,FALSE)</f>
        <v>#N/A</v>
      </c>
      <c r="J96" s="40" t="e">
        <f>VLOOKUP(B96,辅助信息!E:I,4,FALSE)</f>
        <v>#N/A</v>
      </c>
      <c r="K96" s="40" t="e">
        <f>VLOOKUP(J96,辅助信息!H:I,2,FALSE)</f>
        <v>#N/A</v>
      </c>
      <c r="L96" s="80"/>
      <c r="M96" s="79"/>
      <c r="N96" s="79"/>
      <c r="O96" s="79"/>
      <c r="P96" s="79"/>
      <c r="Q96" s="40" t="e">
        <f>VLOOKUP(B96,辅助信息!E:M,9,FALSE)</f>
        <v>#N/A</v>
      </c>
      <c r="R96" s="26"/>
    </row>
    <row r="97" hidden="1" spans="2:18">
      <c r="B97" s="40" t="s">
        <v>25</v>
      </c>
      <c r="C97" s="72">
        <v>45661</v>
      </c>
      <c r="D97" s="40" t="e">
        <f>VLOOKUP(B97,辅助信息!E:K,7,FALSE)</f>
        <v>#N/A</v>
      </c>
      <c r="E97" s="40" t="str">
        <f>VLOOKUP(F97,辅助信息!A:B,2,FALSE)</f>
        <v>螺纹钢</v>
      </c>
      <c r="F97" s="40" t="s">
        <v>19</v>
      </c>
      <c r="G97" s="36">
        <v>10</v>
      </c>
      <c r="H97" s="36" t="e">
        <f>_xlfn._xlws.FILTER(#REF!,#REF!&amp;#REF!&amp;#REF!&amp;#REF!=C97&amp;F97&amp;I97&amp;J97,"未发货")</f>
        <v>#REF!</v>
      </c>
      <c r="I97" s="40" t="e">
        <f>VLOOKUP(B97,辅助信息!E:I,3,FALSE)</f>
        <v>#N/A</v>
      </c>
      <c r="J97" s="40" t="e">
        <f>VLOOKUP(B97,辅助信息!E:I,4,FALSE)</f>
        <v>#N/A</v>
      </c>
      <c r="K97" s="40" t="e">
        <f>VLOOKUP(J97,辅助信息!H:I,2,FALSE)</f>
        <v>#N/A</v>
      </c>
      <c r="L97" s="80"/>
      <c r="M97" s="79"/>
      <c r="N97" s="79"/>
      <c r="O97" s="79"/>
      <c r="P97" s="79"/>
      <c r="Q97" s="40" t="e">
        <f>VLOOKUP(B97,辅助信息!E:M,9,FALSE)</f>
        <v>#N/A</v>
      </c>
      <c r="R97" s="26"/>
    </row>
    <row r="98" hidden="1" spans="2:18">
      <c r="B98" s="40" t="s">
        <v>25</v>
      </c>
      <c r="C98" s="72">
        <v>45661</v>
      </c>
      <c r="D98" s="40" t="e">
        <f>VLOOKUP(B98,辅助信息!E:K,7,FALSE)</f>
        <v>#N/A</v>
      </c>
      <c r="E98" s="40" t="str">
        <f>VLOOKUP(F98,辅助信息!A:B,2,FALSE)</f>
        <v>螺纹钢</v>
      </c>
      <c r="F98" s="40" t="s">
        <v>28</v>
      </c>
      <c r="G98" s="36">
        <v>10</v>
      </c>
      <c r="H98" s="36" t="e">
        <f>_xlfn._xlws.FILTER(#REF!,#REF!&amp;#REF!&amp;#REF!&amp;#REF!=C98&amp;F98&amp;I98&amp;J98,"未发货")</f>
        <v>#REF!</v>
      </c>
      <c r="I98" s="40" t="e">
        <f>VLOOKUP(B98,辅助信息!E:I,3,FALSE)</f>
        <v>#N/A</v>
      </c>
      <c r="J98" s="40" t="e">
        <f>VLOOKUP(B98,辅助信息!E:I,4,FALSE)</f>
        <v>#N/A</v>
      </c>
      <c r="K98" s="40" t="e">
        <f>VLOOKUP(J98,辅助信息!H:I,2,FALSE)</f>
        <v>#N/A</v>
      </c>
      <c r="L98" s="78"/>
      <c r="M98" s="79"/>
      <c r="N98" s="79"/>
      <c r="O98" s="79"/>
      <c r="P98" s="79"/>
      <c r="Q98" s="40" t="e">
        <f>VLOOKUP(B98,辅助信息!E:M,9,FALSE)</f>
        <v>#N/A</v>
      </c>
      <c r="R98" s="26"/>
    </row>
    <row r="99" hidden="1" spans="2:18">
      <c r="B99" s="40" t="s">
        <v>39</v>
      </c>
      <c r="C99" s="72">
        <v>45661</v>
      </c>
      <c r="D99" s="40" t="str">
        <f>VLOOKUP(B99,辅助信息!E:K,7,FALSE)</f>
        <v>JWDDCD2024101600090</v>
      </c>
      <c r="E99" s="40" t="str">
        <f>VLOOKUP(F99,辅助信息!A:B,2,FALSE)</f>
        <v>螺纹钢</v>
      </c>
      <c r="F99" s="40" t="s">
        <v>28</v>
      </c>
      <c r="G99" s="36">
        <v>5</v>
      </c>
      <c r="H99" s="36" t="e">
        <f>_xlfn._xlws.FILTER(#REF!,#REF!&amp;#REF!&amp;#REF!&amp;#REF!=C99&amp;F99&amp;I99&amp;J99,"未发货")</f>
        <v>#REF!</v>
      </c>
      <c r="I99" s="40" t="str">
        <f>VLOOKUP(B99,辅助信息!E:I,3,FALSE)</f>
        <v>（达州市公共卫生临床医疗中心项目-一标-2号制作房）达州市通川区西外复兴镇公共卫生临床医疗中心项目</v>
      </c>
      <c r="J99" s="40" t="str">
        <f>VLOOKUP(B99,辅助信息!E:I,4,FALSE)</f>
        <v>潘建发</v>
      </c>
      <c r="K99" s="40">
        <f>VLOOKUP(J99,辅助信息!H:I,2,FALSE)</f>
        <v>13658059919</v>
      </c>
      <c r="L99" s="79" t="str">
        <f>VLOOKUP(B99,辅助信息!E:J,6,FALSE)</f>
        <v>提前联系到场规格,一天到场车辆不低于2车</v>
      </c>
      <c r="M99" s="79"/>
      <c r="N99" s="79"/>
      <c r="O99" s="79"/>
      <c r="P99" s="79"/>
      <c r="Q99" s="40" t="str">
        <f>VLOOKUP(B99,辅助信息!E:M,9,FALSE)</f>
        <v>ZTWM-CDGS-XS-2024-0205-五冶钢构-达州市通川区西外复兴镇及临近片区建设项目</v>
      </c>
      <c r="R99" s="26"/>
    </row>
    <row r="100" hidden="1" spans="2:18">
      <c r="B100" s="40" t="s">
        <v>39</v>
      </c>
      <c r="C100" s="72">
        <v>45661</v>
      </c>
      <c r="D100" s="40" t="str">
        <f>VLOOKUP(B100,辅助信息!E:K,7,FALSE)</f>
        <v>JWDDCD2024101600090</v>
      </c>
      <c r="E100" s="40" t="str">
        <f>VLOOKUP(F100,辅助信息!A:B,2,FALSE)</f>
        <v>螺纹钢</v>
      </c>
      <c r="F100" s="40" t="s">
        <v>18</v>
      </c>
      <c r="G100" s="36">
        <v>55</v>
      </c>
      <c r="H100" s="36" t="e">
        <f>_xlfn._xlws.FILTER(#REF!,#REF!&amp;#REF!&amp;#REF!&amp;#REF!=C100&amp;F100&amp;I100&amp;J100,"未发货")</f>
        <v>#REF!</v>
      </c>
      <c r="I100" s="40" t="str">
        <f>VLOOKUP(B100,辅助信息!E:I,3,FALSE)</f>
        <v>（达州市公共卫生临床医疗中心项目-一标-2号制作房）达州市通川区西外复兴镇公共卫生临床医疗中心项目</v>
      </c>
      <c r="J100" s="40" t="str">
        <f>VLOOKUP(B100,辅助信息!E:I,4,FALSE)</f>
        <v>潘建发</v>
      </c>
      <c r="K100" s="40">
        <f>VLOOKUP(J100,辅助信息!H:I,2,FALSE)</f>
        <v>13658059919</v>
      </c>
      <c r="L100" s="80"/>
      <c r="M100" s="79"/>
      <c r="N100" s="79"/>
      <c r="O100" s="79"/>
      <c r="P100" s="79"/>
      <c r="Q100" s="40" t="str">
        <f>VLOOKUP(B100,辅助信息!E:M,9,FALSE)</f>
        <v>ZTWM-CDGS-XS-2024-0205-五冶钢构-达州市通川区西外复兴镇及临近片区建设项目</v>
      </c>
      <c r="R100" s="26"/>
    </row>
    <row r="101" hidden="1" spans="2:18">
      <c r="B101" s="40" t="s">
        <v>17</v>
      </c>
      <c r="C101" s="72">
        <v>45661</v>
      </c>
      <c r="D101" s="40" t="str">
        <f>VLOOKUP(B101,辅助信息!E:K,7,FALSE)</f>
        <v>JWDDCD2024101600090</v>
      </c>
      <c r="E101" s="40" t="str">
        <f>VLOOKUP(F101,辅助信息!A:B,2,FALSE)</f>
        <v>螺纹钢</v>
      </c>
      <c r="F101" s="40" t="s">
        <v>33</v>
      </c>
      <c r="G101" s="36">
        <v>3</v>
      </c>
      <c r="H101" s="36" t="e">
        <f>_xlfn._xlws.FILTER(#REF!,#REF!&amp;#REF!&amp;#REF!&amp;#REF!=C101&amp;F101&amp;I101&amp;J101,"未发货")</f>
        <v>#REF!</v>
      </c>
      <c r="I101" s="40" t="str">
        <f>VLOOKUP(B101,辅助信息!E:I,3,FALSE)</f>
        <v>（达州市公共卫生临床医疗中心项目-一标-1号制作房）达州市通川区西外复兴镇公共卫生临床医疗中心项目</v>
      </c>
      <c r="J101" s="40" t="str">
        <f>VLOOKUP(B101,辅助信息!E:I,4,FALSE)</f>
        <v>潘建发</v>
      </c>
      <c r="K101" s="40">
        <f>VLOOKUP(J101,辅助信息!H:I,2,FALSE)</f>
        <v>13658059919</v>
      </c>
      <c r="L101" s="80"/>
      <c r="M101" s="79"/>
      <c r="N101" s="79"/>
      <c r="O101" s="79"/>
      <c r="P101" s="79"/>
      <c r="Q101" s="40" t="str">
        <f>VLOOKUP(B101,辅助信息!E:M,9,FALSE)</f>
        <v>ZTWM-CDGS-XS-2024-0205-五冶钢构-达州市通川区西外复兴镇及临近片区建设项目</v>
      </c>
      <c r="R101" s="26"/>
    </row>
    <row r="102" hidden="1" spans="2:18">
      <c r="B102" s="40" t="s">
        <v>17</v>
      </c>
      <c r="C102" s="72">
        <v>45661</v>
      </c>
      <c r="D102" s="40" t="str">
        <f>VLOOKUP(B102,辅助信息!E:K,7,FALSE)</f>
        <v>JWDDCD2024101600090</v>
      </c>
      <c r="E102" s="40" t="str">
        <f>VLOOKUP(F102,辅助信息!A:B,2,FALSE)</f>
        <v>螺纹钢</v>
      </c>
      <c r="F102" s="40" t="s">
        <v>28</v>
      </c>
      <c r="G102" s="36">
        <v>3</v>
      </c>
      <c r="H102" s="36" t="e">
        <f>_xlfn._xlws.FILTER(#REF!,#REF!&amp;#REF!&amp;#REF!&amp;#REF!=C102&amp;F102&amp;I102&amp;J102,"未发货")</f>
        <v>#REF!</v>
      </c>
      <c r="I102" s="40" t="str">
        <f>VLOOKUP(B102,辅助信息!E:I,3,FALSE)</f>
        <v>（达州市公共卫生临床医疗中心项目-一标-1号制作房）达州市通川区西外复兴镇公共卫生临床医疗中心项目</v>
      </c>
      <c r="J102" s="40" t="str">
        <f>VLOOKUP(B102,辅助信息!E:I,4,FALSE)</f>
        <v>潘建发</v>
      </c>
      <c r="K102" s="40">
        <f>VLOOKUP(J102,辅助信息!H:I,2,FALSE)</f>
        <v>13658059919</v>
      </c>
      <c r="L102" s="80"/>
      <c r="M102" s="79"/>
      <c r="N102" s="79"/>
      <c r="O102" s="79"/>
      <c r="P102" s="79"/>
      <c r="Q102" s="40" t="str">
        <f>VLOOKUP(B102,辅助信息!E:M,9,FALSE)</f>
        <v>ZTWM-CDGS-XS-2024-0205-五冶钢构-达州市通川区西外复兴镇及临近片区建设项目</v>
      </c>
      <c r="R102" s="26"/>
    </row>
    <row r="103" hidden="1" spans="2:18">
      <c r="B103" s="40" t="s">
        <v>17</v>
      </c>
      <c r="C103" s="72">
        <v>45661</v>
      </c>
      <c r="D103" s="40" t="str">
        <f>VLOOKUP(B103,辅助信息!E:K,7,FALSE)</f>
        <v>JWDDCD2024101600090</v>
      </c>
      <c r="E103" s="40" t="str">
        <f>VLOOKUP(F103,辅助信息!A:B,2,FALSE)</f>
        <v>螺纹钢</v>
      </c>
      <c r="F103" s="40" t="s">
        <v>18</v>
      </c>
      <c r="G103" s="36">
        <v>25</v>
      </c>
      <c r="H103" s="36" t="e">
        <f>_xlfn._xlws.FILTER(#REF!,#REF!&amp;#REF!&amp;#REF!&amp;#REF!=C103&amp;F103&amp;I103&amp;J103,"未发货")</f>
        <v>#REF!</v>
      </c>
      <c r="I103" s="40" t="str">
        <f>VLOOKUP(B103,辅助信息!E:I,3,FALSE)</f>
        <v>（达州市公共卫生临床医疗中心项目-一标-1号制作房）达州市通川区西外复兴镇公共卫生临床医疗中心项目</v>
      </c>
      <c r="J103" s="40" t="str">
        <f>VLOOKUP(B103,辅助信息!E:I,4,FALSE)</f>
        <v>潘建发</v>
      </c>
      <c r="K103" s="40">
        <f>VLOOKUP(J103,辅助信息!H:I,2,FALSE)</f>
        <v>13658059919</v>
      </c>
      <c r="L103" s="80"/>
      <c r="M103" s="79"/>
      <c r="N103" s="79"/>
      <c r="O103" s="79"/>
      <c r="P103" s="79"/>
      <c r="Q103" s="40" t="str">
        <f>VLOOKUP(B103,辅助信息!E:M,9,FALSE)</f>
        <v>ZTWM-CDGS-XS-2024-0205-五冶钢构-达州市通川区西外复兴镇及临近片区建设项目</v>
      </c>
      <c r="R103" s="26"/>
    </row>
    <row r="104" hidden="1" spans="2:18">
      <c r="B104" s="40" t="s">
        <v>17</v>
      </c>
      <c r="C104" s="72">
        <v>45661</v>
      </c>
      <c r="D104" s="40" t="str">
        <f>VLOOKUP(B104,辅助信息!E:K,7,FALSE)</f>
        <v>JWDDCD2024101600090</v>
      </c>
      <c r="E104" s="40" t="str">
        <f>VLOOKUP(F104,辅助信息!A:B,2,FALSE)</f>
        <v>螺纹钢</v>
      </c>
      <c r="F104" s="40" t="s">
        <v>27</v>
      </c>
      <c r="G104" s="36">
        <v>24</v>
      </c>
      <c r="H104" s="36" t="e">
        <f>_xlfn._xlws.FILTER(#REF!,#REF!&amp;#REF!&amp;#REF!&amp;#REF!=C104&amp;F104&amp;I104&amp;J104,"未发货")</f>
        <v>#REF!</v>
      </c>
      <c r="I104" s="40" t="str">
        <f>VLOOKUP(B104,辅助信息!E:I,3,FALSE)</f>
        <v>（达州市公共卫生临床医疗中心项目-一标-1号制作房）达州市通川区西外复兴镇公共卫生临床医疗中心项目</v>
      </c>
      <c r="J104" s="40" t="str">
        <f>VLOOKUP(B104,辅助信息!E:I,4,FALSE)</f>
        <v>潘建发</v>
      </c>
      <c r="K104" s="40">
        <f>VLOOKUP(J104,辅助信息!H:I,2,FALSE)</f>
        <v>13658059919</v>
      </c>
      <c r="L104" s="78"/>
      <c r="M104" s="79"/>
      <c r="N104" s="79"/>
      <c r="O104" s="79"/>
      <c r="P104" s="79"/>
      <c r="Q104" s="40" t="str">
        <f>VLOOKUP(B104,辅助信息!E:M,9,FALSE)</f>
        <v>ZTWM-CDGS-XS-2024-0205-五冶钢构-达州市通川区西外复兴镇及临近片区建设项目</v>
      </c>
      <c r="R104" s="26"/>
    </row>
    <row r="105" hidden="1" spans="2:18">
      <c r="B105" s="40" t="s">
        <v>44</v>
      </c>
      <c r="C105" s="72">
        <v>45661</v>
      </c>
      <c r="D105" s="40" t="str">
        <f>VLOOKUP(B105,辅助信息!E:K,7,FALSE)</f>
        <v>JWDDCD2025060600053</v>
      </c>
      <c r="E105" s="40" t="str">
        <f>VLOOKUP(F105,辅助信息!A:B,2,FALSE)</f>
        <v>盘螺</v>
      </c>
      <c r="F105" s="40" t="s">
        <v>41</v>
      </c>
      <c r="G105" s="36">
        <v>10</v>
      </c>
      <c r="H105" s="36" t="e">
        <f>_xlfn._xlws.FILTER(#REF!,#REF!&amp;#REF!&amp;#REF!&amp;#REF!=C105&amp;F105&amp;I105&amp;J105,"未发货")</f>
        <v>#REF!</v>
      </c>
      <c r="I105" s="40" t="str">
        <f>VLOOKUP(B105,辅助信息!E:I,3,FALSE)</f>
        <v>（华西酒城南）成都市武侯区火车南站西路8号酒城南项目</v>
      </c>
      <c r="J105" s="40" t="str">
        <f>VLOOKUP(B105,辅助信息!E:I,4,FALSE)</f>
        <v>龙耀宇</v>
      </c>
      <c r="K105" s="40">
        <f>VLOOKUP(J105,辅助信息!H:I,2,FALSE)</f>
        <v>18384145895</v>
      </c>
      <c r="L105" s="79" t="str">
        <f>VLOOKUP(B105,辅助信息!E:J,6,FALSE)</f>
        <v>对方卸车</v>
      </c>
      <c r="M105" s="79"/>
      <c r="N105" s="79"/>
      <c r="O105" s="79"/>
      <c r="P105" s="79"/>
      <c r="Q105" s="40" t="str">
        <f>VLOOKUP(B105,辅助信息!E:M,9,FALSE)</f>
        <v>ZTWM-CDGS-XS-2024-0189-华西集采-酒城南项目</v>
      </c>
      <c r="R105" s="26"/>
    </row>
    <row r="106" hidden="1" spans="2:18">
      <c r="B106" s="40" t="s">
        <v>44</v>
      </c>
      <c r="C106" s="72">
        <v>45661</v>
      </c>
      <c r="D106" s="40" t="str">
        <f>VLOOKUP(B106,辅助信息!E:K,7,FALSE)</f>
        <v>JWDDCD2025060600053</v>
      </c>
      <c r="E106" s="40" t="str">
        <f>VLOOKUP(F106,辅助信息!A:B,2,FALSE)</f>
        <v>盘螺</v>
      </c>
      <c r="F106" s="40" t="s">
        <v>26</v>
      </c>
      <c r="G106" s="36">
        <v>10</v>
      </c>
      <c r="H106" s="36" t="e">
        <f>_xlfn._xlws.FILTER(#REF!,#REF!&amp;#REF!&amp;#REF!&amp;#REF!=C106&amp;F106&amp;I106&amp;J106,"未发货")</f>
        <v>#REF!</v>
      </c>
      <c r="I106" s="40" t="str">
        <f>VLOOKUP(B106,辅助信息!E:I,3,FALSE)</f>
        <v>（华西酒城南）成都市武侯区火车南站西路8号酒城南项目</v>
      </c>
      <c r="J106" s="40" t="str">
        <f>VLOOKUP(B106,辅助信息!E:I,4,FALSE)</f>
        <v>龙耀宇</v>
      </c>
      <c r="K106" s="40">
        <f>VLOOKUP(J106,辅助信息!H:I,2,FALSE)</f>
        <v>18384145895</v>
      </c>
      <c r="L106" s="80"/>
      <c r="M106" s="79"/>
      <c r="N106" s="79"/>
      <c r="O106" s="79"/>
      <c r="P106" s="79"/>
      <c r="Q106" s="40" t="str">
        <f>VLOOKUP(B106,辅助信息!E:M,9,FALSE)</f>
        <v>ZTWM-CDGS-XS-2024-0189-华西集采-酒城南项目</v>
      </c>
      <c r="R106" s="26"/>
    </row>
    <row r="107" hidden="1" spans="2:18">
      <c r="B107" s="40" t="s">
        <v>44</v>
      </c>
      <c r="C107" s="72">
        <v>45661</v>
      </c>
      <c r="D107" s="40" t="str">
        <f>VLOOKUP(B107,辅助信息!E:K,7,FALSE)</f>
        <v>JWDDCD2025060600053</v>
      </c>
      <c r="E107" s="40" t="str">
        <f>VLOOKUP(F107,辅助信息!A:B,2,FALSE)</f>
        <v>螺纹钢</v>
      </c>
      <c r="F107" s="40" t="s">
        <v>22</v>
      </c>
      <c r="G107" s="36">
        <v>16</v>
      </c>
      <c r="H107" s="36" t="e">
        <f>_xlfn._xlws.FILTER(#REF!,#REF!&amp;#REF!&amp;#REF!&amp;#REF!=C107&amp;F107&amp;I107&amp;J107,"未发货")</f>
        <v>#REF!</v>
      </c>
      <c r="I107" s="40" t="str">
        <f>VLOOKUP(B107,辅助信息!E:I,3,FALSE)</f>
        <v>（华西酒城南）成都市武侯区火车南站西路8号酒城南项目</v>
      </c>
      <c r="J107" s="40" t="str">
        <f>VLOOKUP(B107,辅助信息!E:I,4,FALSE)</f>
        <v>龙耀宇</v>
      </c>
      <c r="K107" s="40">
        <f>VLOOKUP(J107,辅助信息!H:I,2,FALSE)</f>
        <v>18384145895</v>
      </c>
      <c r="L107" s="78"/>
      <c r="M107" s="79"/>
      <c r="N107" s="79"/>
      <c r="O107" s="79"/>
      <c r="P107" s="79"/>
      <c r="Q107" s="40" t="str">
        <f>VLOOKUP(B107,辅助信息!E:M,9,FALSE)</f>
        <v>ZTWM-CDGS-XS-2024-0189-华西集采-酒城南项目</v>
      </c>
      <c r="R107" s="26"/>
    </row>
    <row r="108" hidden="1" spans="2:18">
      <c r="B108" s="40" t="s">
        <v>31</v>
      </c>
      <c r="C108" s="72">
        <v>45661</v>
      </c>
      <c r="D108" s="40" t="str">
        <f>VLOOKUP(B108,辅助信息!E:K,7,FALSE)</f>
        <v>JWDDCD2024121000136</v>
      </c>
      <c r="E108" s="40" t="str">
        <f>VLOOKUP(F108,辅助信息!A:B,2,FALSE)</f>
        <v>盘螺</v>
      </c>
      <c r="F108" s="40" t="s">
        <v>49</v>
      </c>
      <c r="G108" s="36">
        <v>6</v>
      </c>
      <c r="H108" s="36" t="e">
        <f>_xlfn._xlws.FILTER(#REF!,#REF!&amp;#REF!&amp;#REF!&amp;#REF!=C108&amp;F108&amp;I108&amp;J108,"未发货")</f>
        <v>#REF!</v>
      </c>
      <c r="I108" s="40" t="str">
        <f>VLOOKUP(B108,辅助信息!E:I,3,FALSE)</f>
        <v>（四川商建-射洪城乡一体化项目）遂宁市射洪市忠新幼儿园北侧约220米新溪小区</v>
      </c>
      <c r="J108" s="40" t="str">
        <f>VLOOKUP(B108,辅助信息!E:I,4,FALSE)</f>
        <v>柏子刚</v>
      </c>
      <c r="K108" s="40">
        <f>VLOOKUP(J108,辅助信息!H:I,2,FALSE)</f>
        <v>15692885305</v>
      </c>
      <c r="L108" s="79" t="str">
        <f>VLOOKUP(B108,辅助信息!E:J,6,FALSE)</f>
        <v>提前联系到场规格及数量</v>
      </c>
      <c r="M108" s="79"/>
      <c r="N108" s="79"/>
      <c r="O108" s="79"/>
      <c r="P108" s="79"/>
      <c r="Q108" s="40" t="str">
        <f>VLOOKUP(B108,辅助信息!E:M,9,FALSE)</f>
        <v>ZTWM-CDGS-XS-2024-0179-四川商投-射洪城乡一体化建设项目</v>
      </c>
      <c r="R108" s="26"/>
    </row>
    <row r="109" hidden="1" spans="2:18">
      <c r="B109" s="40" t="s">
        <v>31</v>
      </c>
      <c r="C109" s="72">
        <v>45661</v>
      </c>
      <c r="D109" s="40" t="str">
        <f>VLOOKUP(B109,辅助信息!E:K,7,FALSE)</f>
        <v>JWDDCD2024121000136</v>
      </c>
      <c r="E109" s="40" t="str">
        <f>VLOOKUP(F109,辅助信息!A:B,2,FALSE)</f>
        <v>盘螺</v>
      </c>
      <c r="F109" s="40" t="s">
        <v>40</v>
      </c>
      <c r="G109" s="36">
        <v>9</v>
      </c>
      <c r="H109" s="36" t="e">
        <f>_xlfn._xlws.FILTER(#REF!,#REF!&amp;#REF!&amp;#REF!&amp;#REF!=C109&amp;F109&amp;I109&amp;J109,"未发货")</f>
        <v>#REF!</v>
      </c>
      <c r="I109" s="40" t="str">
        <f>VLOOKUP(B109,辅助信息!E:I,3,FALSE)</f>
        <v>（四川商建-射洪城乡一体化项目）遂宁市射洪市忠新幼儿园北侧约220米新溪小区</v>
      </c>
      <c r="J109" s="40" t="str">
        <f>VLOOKUP(B109,辅助信息!E:I,4,FALSE)</f>
        <v>柏子刚</v>
      </c>
      <c r="K109" s="40">
        <f>VLOOKUP(J109,辅助信息!H:I,2,FALSE)</f>
        <v>15692885305</v>
      </c>
      <c r="L109" s="80"/>
      <c r="M109" s="79"/>
      <c r="N109" s="79"/>
      <c r="O109" s="79"/>
      <c r="P109" s="79"/>
      <c r="Q109" s="40" t="str">
        <f>VLOOKUP(B109,辅助信息!E:M,9,FALSE)</f>
        <v>ZTWM-CDGS-XS-2024-0179-四川商投-射洪城乡一体化建设项目</v>
      </c>
      <c r="R109" s="26"/>
    </row>
    <row r="110" hidden="1" spans="2:18">
      <c r="B110" s="40" t="s">
        <v>31</v>
      </c>
      <c r="C110" s="72">
        <v>45661</v>
      </c>
      <c r="D110" s="40" t="str">
        <f>VLOOKUP(B110,辅助信息!E:K,7,FALSE)</f>
        <v>JWDDCD2024121000136</v>
      </c>
      <c r="E110" s="40" t="str">
        <f>VLOOKUP(F110,辅助信息!A:B,2,FALSE)</f>
        <v>盘螺</v>
      </c>
      <c r="F110" s="40" t="s">
        <v>41</v>
      </c>
      <c r="G110" s="36">
        <v>21</v>
      </c>
      <c r="H110" s="36" t="e">
        <f>_xlfn._xlws.FILTER(#REF!,#REF!&amp;#REF!&amp;#REF!&amp;#REF!=C110&amp;F110&amp;I110&amp;J110,"未发货")</f>
        <v>#REF!</v>
      </c>
      <c r="I110" s="40" t="str">
        <f>VLOOKUP(B110,辅助信息!E:I,3,FALSE)</f>
        <v>（四川商建-射洪城乡一体化项目）遂宁市射洪市忠新幼儿园北侧约220米新溪小区</v>
      </c>
      <c r="J110" s="40" t="str">
        <f>VLOOKUP(B110,辅助信息!E:I,4,FALSE)</f>
        <v>柏子刚</v>
      </c>
      <c r="K110" s="40">
        <f>VLOOKUP(J110,辅助信息!H:I,2,FALSE)</f>
        <v>15692885305</v>
      </c>
      <c r="L110" s="80"/>
      <c r="M110" s="79"/>
      <c r="N110" s="79"/>
      <c r="O110" s="79"/>
      <c r="P110" s="79"/>
      <c r="Q110" s="40" t="str">
        <f>VLOOKUP(B110,辅助信息!E:M,9,FALSE)</f>
        <v>ZTWM-CDGS-XS-2024-0179-四川商投-射洪城乡一体化建设项目</v>
      </c>
      <c r="R110" s="26"/>
    </row>
    <row r="111" hidden="1" spans="2:18">
      <c r="B111" s="40" t="s">
        <v>31</v>
      </c>
      <c r="C111" s="72">
        <v>45661</v>
      </c>
      <c r="D111" s="40" t="str">
        <f>VLOOKUP(B111,辅助信息!E:K,7,FALSE)</f>
        <v>JWDDCD2024121000136</v>
      </c>
      <c r="E111" s="40" t="str">
        <f>VLOOKUP(F111,辅助信息!A:B,2,FALSE)</f>
        <v>螺纹钢</v>
      </c>
      <c r="F111" s="40" t="s">
        <v>27</v>
      </c>
      <c r="G111" s="36">
        <v>3</v>
      </c>
      <c r="H111" s="36" t="e">
        <f>_xlfn._xlws.FILTER(#REF!,#REF!&amp;#REF!&amp;#REF!&amp;#REF!=C111&amp;F111&amp;I111&amp;J111,"未发货")</f>
        <v>#REF!</v>
      </c>
      <c r="I111" s="40" t="str">
        <f>VLOOKUP(B111,辅助信息!E:I,3,FALSE)</f>
        <v>（四川商建-射洪城乡一体化项目）遂宁市射洪市忠新幼儿园北侧约220米新溪小区</v>
      </c>
      <c r="J111" s="40" t="str">
        <f>VLOOKUP(B111,辅助信息!E:I,4,FALSE)</f>
        <v>柏子刚</v>
      </c>
      <c r="K111" s="40">
        <f>VLOOKUP(J111,辅助信息!H:I,2,FALSE)</f>
        <v>15692885305</v>
      </c>
      <c r="L111" s="80"/>
      <c r="M111" s="79"/>
      <c r="N111" s="79"/>
      <c r="O111" s="79"/>
      <c r="P111" s="79"/>
      <c r="Q111" s="40" t="str">
        <f>VLOOKUP(B111,辅助信息!E:M,9,FALSE)</f>
        <v>ZTWM-CDGS-XS-2024-0179-四川商投-射洪城乡一体化建设项目</v>
      </c>
      <c r="R111" s="26"/>
    </row>
    <row r="112" hidden="1" spans="2:18">
      <c r="B112" s="40" t="s">
        <v>31</v>
      </c>
      <c r="C112" s="72">
        <v>45661</v>
      </c>
      <c r="D112" s="40" t="str">
        <f>VLOOKUP(B112,辅助信息!E:K,7,FALSE)</f>
        <v>JWDDCD2024121000136</v>
      </c>
      <c r="E112" s="40" t="str">
        <f>VLOOKUP(F112,辅助信息!A:B,2,FALSE)</f>
        <v>螺纹钢</v>
      </c>
      <c r="F112" s="40" t="s">
        <v>19</v>
      </c>
      <c r="G112" s="36">
        <v>6</v>
      </c>
      <c r="H112" s="36" t="e">
        <f>_xlfn._xlws.FILTER(#REF!,#REF!&amp;#REF!&amp;#REF!&amp;#REF!=C112&amp;F112&amp;I112&amp;J112,"未发货")</f>
        <v>#REF!</v>
      </c>
      <c r="I112" s="40" t="str">
        <f>VLOOKUP(B112,辅助信息!E:I,3,FALSE)</f>
        <v>（四川商建-射洪城乡一体化项目）遂宁市射洪市忠新幼儿园北侧约220米新溪小区</v>
      </c>
      <c r="J112" s="40" t="str">
        <f>VLOOKUP(B112,辅助信息!E:I,4,FALSE)</f>
        <v>柏子刚</v>
      </c>
      <c r="K112" s="40">
        <f>VLOOKUP(J112,辅助信息!H:I,2,FALSE)</f>
        <v>15692885305</v>
      </c>
      <c r="L112" s="80"/>
      <c r="M112" s="79"/>
      <c r="N112" s="79"/>
      <c r="O112" s="79"/>
      <c r="P112" s="79"/>
      <c r="Q112" s="40" t="str">
        <f>VLOOKUP(B112,辅助信息!E:M,9,FALSE)</f>
        <v>ZTWM-CDGS-XS-2024-0179-四川商投-射洪城乡一体化建设项目</v>
      </c>
      <c r="R112" s="26"/>
    </row>
    <row r="113" hidden="1" spans="2:18">
      <c r="B113" s="40" t="s">
        <v>31</v>
      </c>
      <c r="C113" s="72">
        <v>45661</v>
      </c>
      <c r="D113" s="40" t="str">
        <f>VLOOKUP(B113,辅助信息!E:K,7,FALSE)</f>
        <v>JWDDCD2024121000136</v>
      </c>
      <c r="E113" s="40" t="str">
        <f>VLOOKUP(F113,辅助信息!A:B,2,FALSE)</f>
        <v>螺纹钢</v>
      </c>
      <c r="F113" s="40" t="s">
        <v>32</v>
      </c>
      <c r="G113" s="36">
        <v>9</v>
      </c>
      <c r="H113" s="36" t="e">
        <f>_xlfn._xlws.FILTER(#REF!,#REF!&amp;#REF!&amp;#REF!&amp;#REF!=C113&amp;F113&amp;I113&amp;J113,"未发货")</f>
        <v>#REF!</v>
      </c>
      <c r="I113" s="40" t="str">
        <f>VLOOKUP(B113,辅助信息!E:I,3,FALSE)</f>
        <v>（四川商建-射洪城乡一体化项目）遂宁市射洪市忠新幼儿园北侧约220米新溪小区</v>
      </c>
      <c r="J113" s="40" t="str">
        <f>VLOOKUP(B113,辅助信息!E:I,4,FALSE)</f>
        <v>柏子刚</v>
      </c>
      <c r="K113" s="40">
        <f>VLOOKUP(J113,辅助信息!H:I,2,FALSE)</f>
        <v>15692885305</v>
      </c>
      <c r="L113" s="80"/>
      <c r="M113" s="79"/>
      <c r="N113" s="79"/>
      <c r="O113" s="79"/>
      <c r="P113" s="79"/>
      <c r="Q113" s="40" t="str">
        <f>VLOOKUP(B113,辅助信息!E:M,9,FALSE)</f>
        <v>ZTWM-CDGS-XS-2024-0179-四川商投-射洪城乡一体化建设项目</v>
      </c>
      <c r="R113" s="26"/>
    </row>
    <row r="114" hidden="1" spans="2:18">
      <c r="B114" s="40" t="s">
        <v>31</v>
      </c>
      <c r="C114" s="72">
        <v>45661</v>
      </c>
      <c r="D114" s="40" t="str">
        <f>VLOOKUP(B114,辅助信息!E:K,7,FALSE)</f>
        <v>JWDDCD2024121000136</v>
      </c>
      <c r="E114" s="40" t="str">
        <f>VLOOKUP(F114,辅助信息!A:B,2,FALSE)</f>
        <v>螺纹钢</v>
      </c>
      <c r="F114" s="40" t="s">
        <v>30</v>
      </c>
      <c r="G114" s="36">
        <v>6</v>
      </c>
      <c r="H114" s="36" t="e">
        <f>_xlfn._xlws.FILTER(#REF!,#REF!&amp;#REF!&amp;#REF!&amp;#REF!=C114&amp;F114&amp;I114&amp;J114,"未发货")</f>
        <v>#REF!</v>
      </c>
      <c r="I114" s="40" t="str">
        <f>VLOOKUP(B114,辅助信息!E:I,3,FALSE)</f>
        <v>（四川商建-射洪城乡一体化项目）遂宁市射洪市忠新幼儿园北侧约220米新溪小区</v>
      </c>
      <c r="J114" s="40" t="str">
        <f>VLOOKUP(B114,辅助信息!E:I,4,FALSE)</f>
        <v>柏子刚</v>
      </c>
      <c r="K114" s="40">
        <f>VLOOKUP(J114,辅助信息!H:I,2,FALSE)</f>
        <v>15692885305</v>
      </c>
      <c r="L114" s="80"/>
      <c r="M114" s="79"/>
      <c r="N114" s="79"/>
      <c r="O114" s="79"/>
      <c r="P114" s="79"/>
      <c r="Q114" s="40" t="str">
        <f>VLOOKUP(B114,辅助信息!E:M,9,FALSE)</f>
        <v>ZTWM-CDGS-XS-2024-0179-四川商投-射洪城乡一体化建设项目</v>
      </c>
      <c r="R114" s="26"/>
    </row>
    <row r="115" hidden="1" spans="2:18">
      <c r="B115" s="40" t="s">
        <v>31</v>
      </c>
      <c r="C115" s="72">
        <v>45661</v>
      </c>
      <c r="D115" s="40" t="str">
        <f>VLOOKUP(B115,辅助信息!E:K,7,FALSE)</f>
        <v>JWDDCD2024121000136</v>
      </c>
      <c r="E115" s="40" t="str">
        <f>VLOOKUP(F115,辅助信息!A:B,2,FALSE)</f>
        <v>螺纹钢</v>
      </c>
      <c r="F115" s="40" t="s">
        <v>33</v>
      </c>
      <c r="G115" s="36">
        <v>35</v>
      </c>
      <c r="H115" s="36" t="e">
        <f>_xlfn._xlws.FILTER(#REF!,#REF!&amp;#REF!&amp;#REF!&amp;#REF!=C115&amp;F115&amp;I115&amp;J115,"未发货")</f>
        <v>#REF!</v>
      </c>
      <c r="I115" s="40" t="str">
        <f>VLOOKUP(B115,辅助信息!E:I,3,FALSE)</f>
        <v>（四川商建-射洪城乡一体化项目）遂宁市射洪市忠新幼儿园北侧约220米新溪小区</v>
      </c>
      <c r="J115" s="40" t="str">
        <f>VLOOKUP(B115,辅助信息!E:I,4,FALSE)</f>
        <v>柏子刚</v>
      </c>
      <c r="K115" s="40">
        <f>VLOOKUP(J115,辅助信息!H:I,2,FALSE)</f>
        <v>15692885305</v>
      </c>
      <c r="L115" s="80"/>
      <c r="M115" s="79"/>
      <c r="N115" s="79"/>
      <c r="O115" s="79"/>
      <c r="P115" s="79"/>
      <c r="Q115" s="40" t="str">
        <f>VLOOKUP(B115,辅助信息!E:M,9,FALSE)</f>
        <v>ZTWM-CDGS-XS-2024-0179-四川商投-射洪城乡一体化建设项目</v>
      </c>
      <c r="R115" s="26"/>
    </row>
    <row r="116" hidden="1" spans="2:18">
      <c r="B116" s="40" t="s">
        <v>31</v>
      </c>
      <c r="C116" s="72">
        <v>45661</v>
      </c>
      <c r="D116" s="40" t="str">
        <f>VLOOKUP(B116,辅助信息!E:K,7,FALSE)</f>
        <v>JWDDCD2024121000136</v>
      </c>
      <c r="E116" s="40" t="str">
        <f>VLOOKUP(F116,辅助信息!A:B,2,FALSE)</f>
        <v>螺纹钢</v>
      </c>
      <c r="F116" s="40" t="s">
        <v>46</v>
      </c>
      <c r="G116" s="36">
        <v>15</v>
      </c>
      <c r="H116" s="36" t="e">
        <f>_xlfn._xlws.FILTER(#REF!,#REF!&amp;#REF!&amp;#REF!&amp;#REF!=C116&amp;F116&amp;I116&amp;J116,"未发货")</f>
        <v>#REF!</v>
      </c>
      <c r="I116" s="40" t="str">
        <f>VLOOKUP(B116,辅助信息!E:I,3,FALSE)</f>
        <v>（四川商建-射洪城乡一体化项目）遂宁市射洪市忠新幼儿园北侧约220米新溪小区</v>
      </c>
      <c r="J116" s="40" t="str">
        <f>VLOOKUP(B116,辅助信息!E:I,4,FALSE)</f>
        <v>柏子刚</v>
      </c>
      <c r="K116" s="40">
        <f>VLOOKUP(J116,辅助信息!H:I,2,FALSE)</f>
        <v>15692885305</v>
      </c>
      <c r="L116" s="80"/>
      <c r="M116" s="79"/>
      <c r="N116" s="79"/>
      <c r="O116" s="79"/>
      <c r="P116" s="79"/>
      <c r="Q116" s="40" t="str">
        <f>VLOOKUP(B116,辅助信息!E:M,9,FALSE)</f>
        <v>ZTWM-CDGS-XS-2024-0179-四川商投-射洪城乡一体化建设项目</v>
      </c>
      <c r="R116" s="26"/>
    </row>
    <row r="117" hidden="1" spans="2:18">
      <c r="B117" s="40" t="s">
        <v>31</v>
      </c>
      <c r="C117" s="72">
        <v>45661</v>
      </c>
      <c r="D117" s="40" t="str">
        <f>VLOOKUP(B117,辅助信息!E:K,7,FALSE)</f>
        <v>JWDDCD2024121000136</v>
      </c>
      <c r="E117" s="40" t="str">
        <f>VLOOKUP(F117,辅助信息!A:B,2,FALSE)</f>
        <v>螺纹钢</v>
      </c>
      <c r="F117" s="40" t="s">
        <v>22</v>
      </c>
      <c r="G117" s="36">
        <v>35</v>
      </c>
      <c r="H117" s="36" t="e">
        <f>_xlfn._xlws.FILTER(#REF!,#REF!&amp;#REF!&amp;#REF!&amp;#REF!=C117&amp;F117&amp;I117&amp;J117,"未发货")</f>
        <v>#REF!</v>
      </c>
      <c r="I117" s="40" t="str">
        <f>VLOOKUP(B117,辅助信息!E:I,3,FALSE)</f>
        <v>（四川商建-射洪城乡一体化项目）遂宁市射洪市忠新幼儿园北侧约220米新溪小区</v>
      </c>
      <c r="J117" s="40" t="str">
        <f>VLOOKUP(B117,辅助信息!E:I,4,FALSE)</f>
        <v>柏子刚</v>
      </c>
      <c r="K117" s="40">
        <f>VLOOKUP(J117,辅助信息!H:I,2,FALSE)</f>
        <v>15692885305</v>
      </c>
      <c r="L117" s="78"/>
      <c r="M117" s="79"/>
      <c r="N117" s="79"/>
      <c r="O117" s="79"/>
      <c r="P117" s="79"/>
      <c r="Q117" s="40" t="str">
        <f>VLOOKUP(B117,辅助信息!E:M,9,FALSE)</f>
        <v>ZTWM-CDGS-XS-2024-0179-四川商投-射洪城乡一体化建设项目</v>
      </c>
      <c r="R117" s="26"/>
    </row>
    <row r="118" hidden="1" spans="2:18">
      <c r="B118" s="40" t="s">
        <v>50</v>
      </c>
      <c r="C118" s="72">
        <v>45661</v>
      </c>
      <c r="D118" s="40" t="e">
        <f>VLOOKUP(B118,辅助信息!E:K,7,FALSE)</f>
        <v>#N/A</v>
      </c>
      <c r="E118" s="40" t="str">
        <f>VLOOKUP(F118,辅助信息!A:B,2,FALSE)</f>
        <v>高线</v>
      </c>
      <c r="F118" s="40" t="s">
        <v>51</v>
      </c>
      <c r="G118" s="36">
        <v>2</v>
      </c>
      <c r="H118" s="36" t="e">
        <f>_xlfn._xlws.FILTER(#REF!,#REF!&amp;#REF!&amp;#REF!&amp;#REF!=C118&amp;F118&amp;I118&amp;J118,"未发货")</f>
        <v>#REF!</v>
      </c>
      <c r="I118" s="40" t="e">
        <f>VLOOKUP(B118,辅助信息!E:I,3,FALSE)</f>
        <v>#N/A</v>
      </c>
      <c r="J118" s="40" t="e">
        <f>VLOOKUP(B118,辅助信息!E:I,4,FALSE)</f>
        <v>#N/A</v>
      </c>
      <c r="K118" s="40" t="e">
        <f>VLOOKUP(J118,辅助信息!H:I,2,FALSE)</f>
        <v>#N/A</v>
      </c>
      <c r="L118" s="79" t="e">
        <f>VLOOKUP(B118,辅助信息!E:J,6,FALSE)</f>
        <v>#N/A</v>
      </c>
      <c r="M118" s="79"/>
      <c r="N118" s="79"/>
      <c r="O118" s="79"/>
      <c r="P118" s="79"/>
      <c r="Q118" s="40" t="e">
        <f>VLOOKUP(B118,辅助信息!E:M,9,FALSE)</f>
        <v>#N/A</v>
      </c>
      <c r="R118" s="26"/>
    </row>
    <row r="119" hidden="1" spans="2:18">
      <c r="B119" s="40" t="s">
        <v>50</v>
      </c>
      <c r="C119" s="72">
        <v>45661</v>
      </c>
      <c r="D119" s="40" t="e">
        <f>VLOOKUP(B119,辅助信息!E:K,7,FALSE)</f>
        <v>#N/A</v>
      </c>
      <c r="E119" s="40" t="str">
        <f>VLOOKUP(F119,辅助信息!A:B,2,FALSE)</f>
        <v>螺纹钢</v>
      </c>
      <c r="F119" s="40" t="s">
        <v>32</v>
      </c>
      <c r="G119" s="36">
        <v>12</v>
      </c>
      <c r="H119" s="36" t="e">
        <f>_xlfn._xlws.FILTER(#REF!,#REF!&amp;#REF!&amp;#REF!&amp;#REF!=C119&amp;F119&amp;I119&amp;J119,"未发货")</f>
        <v>#REF!</v>
      </c>
      <c r="I119" s="40" t="e">
        <f>VLOOKUP(B119,辅助信息!E:I,3,FALSE)</f>
        <v>#N/A</v>
      </c>
      <c r="J119" s="40" t="e">
        <f>VLOOKUP(B119,辅助信息!E:I,4,FALSE)</f>
        <v>#N/A</v>
      </c>
      <c r="K119" s="40" t="e">
        <f>VLOOKUP(J119,辅助信息!H:I,2,FALSE)</f>
        <v>#N/A</v>
      </c>
      <c r="L119" s="80"/>
      <c r="M119" s="79"/>
      <c r="N119" s="79"/>
      <c r="O119" s="79"/>
      <c r="P119" s="79"/>
      <c r="Q119" s="40" t="e">
        <f>VLOOKUP(B119,辅助信息!E:M,9,FALSE)</f>
        <v>#N/A</v>
      </c>
      <c r="R119" s="26"/>
    </row>
    <row r="120" hidden="1" spans="2:18">
      <c r="B120" s="40" t="s">
        <v>50</v>
      </c>
      <c r="C120" s="72">
        <v>45661</v>
      </c>
      <c r="D120" s="40" t="e">
        <f>VLOOKUP(B120,辅助信息!E:K,7,FALSE)</f>
        <v>#N/A</v>
      </c>
      <c r="E120" s="40" t="str">
        <f>VLOOKUP(F120,辅助信息!A:B,2,FALSE)</f>
        <v>螺纹钢</v>
      </c>
      <c r="F120" s="40" t="s">
        <v>52</v>
      </c>
      <c r="G120" s="36">
        <v>21</v>
      </c>
      <c r="H120" s="36" t="e">
        <f>_xlfn._xlws.FILTER(#REF!,#REF!&amp;#REF!&amp;#REF!&amp;#REF!=C120&amp;F120&amp;I120&amp;J120,"未发货")</f>
        <v>#REF!</v>
      </c>
      <c r="I120" s="40" t="e">
        <f>VLOOKUP(B120,辅助信息!E:I,3,FALSE)</f>
        <v>#N/A</v>
      </c>
      <c r="J120" s="40" t="e">
        <f>VLOOKUP(B120,辅助信息!E:I,4,FALSE)</f>
        <v>#N/A</v>
      </c>
      <c r="K120" s="40" t="e">
        <f>VLOOKUP(J120,辅助信息!H:I,2,FALSE)</f>
        <v>#N/A</v>
      </c>
      <c r="L120" s="78"/>
      <c r="M120" s="79"/>
      <c r="N120" s="79"/>
      <c r="O120" s="79"/>
      <c r="P120" s="79"/>
      <c r="Q120" s="40" t="e">
        <f>VLOOKUP(B120,辅助信息!E:M,9,FALSE)</f>
        <v>#N/A</v>
      </c>
      <c r="R120" s="26"/>
    </row>
    <row r="121" hidden="1" spans="2:18">
      <c r="B121" s="40" t="s">
        <v>29</v>
      </c>
      <c r="C121" s="72">
        <v>45661</v>
      </c>
      <c r="D121" s="40" t="e">
        <f>VLOOKUP(B121,辅助信息!E:K,7,FALSE)</f>
        <v>#N/A</v>
      </c>
      <c r="E121" s="40" t="str">
        <f>VLOOKUP(F121,辅助信息!A:B,2,FALSE)</f>
        <v>高线</v>
      </c>
      <c r="F121" s="40" t="s">
        <v>53</v>
      </c>
      <c r="G121" s="36">
        <v>70</v>
      </c>
      <c r="H121" s="36" t="e">
        <f>_xlfn._xlws.FILTER(#REF!,#REF!&amp;#REF!&amp;#REF!&amp;#REF!=C121&amp;F121&amp;I121&amp;J121,"未发货")</f>
        <v>#REF!</v>
      </c>
      <c r="I121" s="40" t="e">
        <f>VLOOKUP(B121,辅助信息!E:I,3,FALSE)</f>
        <v>#N/A</v>
      </c>
      <c r="J121" s="40" t="e">
        <f>VLOOKUP(B121,辅助信息!E:I,4,FALSE)</f>
        <v>#N/A</v>
      </c>
      <c r="K121" s="40" t="e">
        <f>VLOOKUP(J121,辅助信息!H:I,2,FALSE)</f>
        <v>#N/A</v>
      </c>
      <c r="L121" s="79" t="e">
        <f>VLOOKUP(B121,辅助信息!E:J,6,FALSE)</f>
        <v>#N/A</v>
      </c>
      <c r="M121" s="79"/>
      <c r="N121" s="79"/>
      <c r="O121" s="79"/>
      <c r="P121" s="79"/>
      <c r="Q121" s="40" t="e">
        <f>VLOOKUP(B121,辅助信息!E:M,9,FALSE)</f>
        <v>#N/A</v>
      </c>
      <c r="R121" s="26"/>
    </row>
    <row r="122" hidden="1" spans="2:18">
      <c r="B122" s="40" t="s">
        <v>29</v>
      </c>
      <c r="C122" s="72">
        <v>45661</v>
      </c>
      <c r="D122" s="40" t="e">
        <f>VLOOKUP(B122,辅助信息!E:K,7,FALSE)</f>
        <v>#N/A</v>
      </c>
      <c r="E122" s="40" t="str">
        <f>VLOOKUP(F122,辅助信息!A:B,2,FALSE)</f>
        <v>螺纹钢</v>
      </c>
      <c r="F122" s="40" t="s">
        <v>28</v>
      </c>
      <c r="G122" s="36">
        <v>70</v>
      </c>
      <c r="H122" s="36" t="e">
        <f>_xlfn._xlws.FILTER(#REF!,#REF!&amp;#REF!&amp;#REF!&amp;#REF!=C122&amp;F122&amp;I122&amp;J122,"未发货")</f>
        <v>#REF!</v>
      </c>
      <c r="I122" s="40" t="e">
        <f>VLOOKUP(B122,辅助信息!E:I,3,FALSE)</f>
        <v>#N/A</v>
      </c>
      <c r="J122" s="40" t="e">
        <f>VLOOKUP(B122,辅助信息!E:I,4,FALSE)</f>
        <v>#N/A</v>
      </c>
      <c r="K122" s="40" t="e">
        <f>VLOOKUP(J122,辅助信息!H:I,2,FALSE)</f>
        <v>#N/A</v>
      </c>
      <c r="L122" s="78"/>
      <c r="M122" s="79"/>
      <c r="N122" s="79"/>
      <c r="O122" s="79"/>
      <c r="P122" s="79"/>
      <c r="Q122" s="40" t="e">
        <f>VLOOKUP(B122,辅助信息!E:M,9,FALSE)</f>
        <v>#N/A</v>
      </c>
      <c r="R122" s="26"/>
    </row>
    <row r="123" hidden="1" spans="2:18">
      <c r="B123" s="40" t="s">
        <v>54</v>
      </c>
      <c r="C123" s="72">
        <v>45661</v>
      </c>
      <c r="D123" s="40" t="e">
        <f>VLOOKUP(B123,辅助信息!E:K,7,FALSE)</f>
        <v>#N/A</v>
      </c>
      <c r="E123" s="40" t="str">
        <f>VLOOKUP(F123,辅助信息!A:B,2,FALSE)</f>
        <v>螺纹钢</v>
      </c>
      <c r="F123" s="40" t="s">
        <v>32</v>
      </c>
      <c r="G123" s="36">
        <v>15</v>
      </c>
      <c r="H123" s="36" t="e">
        <f>_xlfn._xlws.FILTER(#REF!,#REF!&amp;#REF!&amp;#REF!&amp;#REF!=C123&amp;F123&amp;I123&amp;J123,"未发货")</f>
        <v>#REF!</v>
      </c>
      <c r="I123" s="40" t="e">
        <f>VLOOKUP(B123,辅助信息!E:I,3,FALSE)</f>
        <v>#N/A</v>
      </c>
      <c r="J123" s="40" t="e">
        <f>VLOOKUP(B123,辅助信息!E:I,4,FALSE)</f>
        <v>#N/A</v>
      </c>
      <c r="K123" s="40" t="e">
        <f>VLOOKUP(J123,辅助信息!H:I,2,FALSE)</f>
        <v>#N/A</v>
      </c>
      <c r="L123" s="79" t="e">
        <f>VLOOKUP(B123,辅助信息!E:J,6,FALSE)</f>
        <v>#N/A</v>
      </c>
      <c r="M123" s="79"/>
      <c r="N123" s="79"/>
      <c r="O123" s="79"/>
      <c r="P123" s="79"/>
      <c r="Q123" s="40" t="e">
        <f>VLOOKUP(B123,辅助信息!E:M,9,FALSE)</f>
        <v>#N/A</v>
      </c>
      <c r="R123" s="26"/>
    </row>
    <row r="124" hidden="1" spans="2:18">
      <c r="B124" s="40" t="s">
        <v>54</v>
      </c>
      <c r="C124" s="72">
        <v>45661</v>
      </c>
      <c r="D124" s="40" t="e">
        <f>VLOOKUP(B124,辅助信息!E:K,7,FALSE)</f>
        <v>#N/A</v>
      </c>
      <c r="E124" s="40" t="str">
        <f>VLOOKUP(F124,辅助信息!A:B,2,FALSE)</f>
        <v>螺纹钢</v>
      </c>
      <c r="F124" s="40" t="s">
        <v>33</v>
      </c>
      <c r="G124" s="36">
        <v>60</v>
      </c>
      <c r="H124" s="36" t="e">
        <f>_xlfn._xlws.FILTER(#REF!,#REF!&amp;#REF!&amp;#REF!&amp;#REF!=C124&amp;F124&amp;I124&amp;J124,"未发货")</f>
        <v>#REF!</v>
      </c>
      <c r="I124" s="40" t="e">
        <f>VLOOKUP(B124,辅助信息!E:I,3,FALSE)</f>
        <v>#N/A</v>
      </c>
      <c r="J124" s="40" t="e">
        <f>VLOOKUP(B124,辅助信息!E:I,4,FALSE)</f>
        <v>#N/A</v>
      </c>
      <c r="K124" s="40" t="e">
        <f>VLOOKUP(J124,辅助信息!H:I,2,FALSE)</f>
        <v>#N/A</v>
      </c>
      <c r="L124" s="80"/>
      <c r="M124" s="79"/>
      <c r="N124" s="79"/>
      <c r="O124" s="79"/>
      <c r="P124" s="79"/>
      <c r="Q124" s="40" t="e">
        <f>VLOOKUP(B124,辅助信息!E:M,9,FALSE)</f>
        <v>#N/A</v>
      </c>
      <c r="R124" s="26"/>
    </row>
    <row r="125" hidden="1" spans="2:18">
      <c r="B125" s="40" t="s">
        <v>54</v>
      </c>
      <c r="C125" s="72">
        <v>45661</v>
      </c>
      <c r="D125" s="40" t="e">
        <f>VLOOKUP(B125,辅助信息!E:K,7,FALSE)</f>
        <v>#N/A</v>
      </c>
      <c r="E125" s="40" t="str">
        <f>VLOOKUP(F125,辅助信息!A:B,2,FALSE)</f>
        <v>螺纹钢</v>
      </c>
      <c r="F125" s="40" t="s">
        <v>28</v>
      </c>
      <c r="G125" s="36">
        <v>15</v>
      </c>
      <c r="H125" s="36" t="e">
        <f>_xlfn._xlws.FILTER(#REF!,#REF!&amp;#REF!&amp;#REF!&amp;#REF!=C125&amp;F125&amp;I125&amp;J125,"未发货")</f>
        <v>#REF!</v>
      </c>
      <c r="I125" s="40" t="e">
        <f>VLOOKUP(B125,辅助信息!E:I,3,FALSE)</f>
        <v>#N/A</v>
      </c>
      <c r="J125" s="40" t="e">
        <f>VLOOKUP(B125,辅助信息!E:I,4,FALSE)</f>
        <v>#N/A</v>
      </c>
      <c r="K125" s="40" t="e">
        <f>VLOOKUP(J125,辅助信息!H:I,2,FALSE)</f>
        <v>#N/A</v>
      </c>
      <c r="L125" s="78"/>
      <c r="M125" s="79"/>
      <c r="N125" s="79"/>
      <c r="O125" s="79"/>
      <c r="P125" s="79"/>
      <c r="Q125" s="40" t="e">
        <f>VLOOKUP(B125,辅助信息!E:M,9,FALSE)</f>
        <v>#N/A</v>
      </c>
      <c r="R125" s="26"/>
    </row>
    <row r="126" hidden="1" spans="1:18">
      <c r="A126" s="84" t="s">
        <v>55</v>
      </c>
      <c r="B126" s="40" t="s">
        <v>56</v>
      </c>
      <c r="C126" s="72">
        <v>45661</v>
      </c>
      <c r="D126" s="40" t="str">
        <f>VLOOKUP(B126,辅助信息!E:K,7,FALSE)</f>
        <v>JWDDCD2025052800131</v>
      </c>
      <c r="E126" s="40" t="str">
        <f>VLOOKUP(F126,辅助信息!A:B,2,FALSE)</f>
        <v>高线</v>
      </c>
      <c r="F126" s="40" t="s">
        <v>57</v>
      </c>
      <c r="G126" s="36">
        <v>6</v>
      </c>
      <c r="H126" s="36" t="e">
        <f>_xlfn._xlws.FILTER(#REF!,#REF!&amp;#REF!&amp;#REF!&amp;#REF!=C126&amp;F126&amp;I126&amp;J126,"未发货")</f>
        <v>#REF!</v>
      </c>
      <c r="I126" s="40" t="str">
        <f>VLOOKUP(B126,辅助信息!E:I,3,FALSE)</f>
        <v>（商投建工达州中医药科技园-4工区-7号楼）达州市通川区达州中医药职业学院犀牛大道北段</v>
      </c>
      <c r="J126" s="40" t="str">
        <f>VLOOKUP(B126,辅助信息!E:I,4,FALSE)</f>
        <v>张扬</v>
      </c>
      <c r="K126" s="40">
        <f>VLOOKUP(J126,辅助信息!H:I,2,FALSE)</f>
        <v>18381904567</v>
      </c>
      <c r="L126" s="59"/>
      <c r="M126" s="59"/>
      <c r="N126" s="59"/>
      <c r="O126" s="59"/>
      <c r="P126" s="59"/>
      <c r="Q126" s="26"/>
      <c r="R126" s="26"/>
    </row>
    <row r="127" hidden="1" spans="1:18">
      <c r="A127" s="80"/>
      <c r="B127" s="40" t="s">
        <v>56</v>
      </c>
      <c r="C127" s="72">
        <v>45661</v>
      </c>
      <c r="D127" s="40" t="str">
        <f>VLOOKUP(B127,辅助信息!E:K,7,FALSE)</f>
        <v>JWDDCD2025052800131</v>
      </c>
      <c r="E127" s="40" t="str">
        <f>VLOOKUP(F127,辅助信息!A:B,2,FALSE)</f>
        <v>盘螺</v>
      </c>
      <c r="F127" s="40" t="s">
        <v>49</v>
      </c>
      <c r="G127" s="36">
        <v>9</v>
      </c>
      <c r="H127" s="36" t="e">
        <f>_xlfn._xlws.FILTER(#REF!,#REF!&amp;#REF!&amp;#REF!&amp;#REF!=C127&amp;F127&amp;I127&amp;J127,"未发货")</f>
        <v>#REF!</v>
      </c>
      <c r="I127" s="40" t="str">
        <f>VLOOKUP(B127,辅助信息!E:I,3,FALSE)</f>
        <v>（商投建工达州中医药科技园-4工区-7号楼）达州市通川区达州中医药职业学院犀牛大道北段</v>
      </c>
      <c r="J127" s="40" t="str">
        <f>VLOOKUP(B127,辅助信息!E:I,4,FALSE)</f>
        <v>张扬</v>
      </c>
      <c r="K127" s="40">
        <f>VLOOKUP(J127,辅助信息!H:I,2,FALSE)</f>
        <v>18381904567</v>
      </c>
      <c r="L127" s="59"/>
      <c r="M127" s="59"/>
      <c r="N127" s="59"/>
      <c r="O127" s="59"/>
      <c r="P127" s="59"/>
      <c r="Q127" s="26"/>
      <c r="R127" s="26"/>
    </row>
    <row r="128" hidden="1" spans="1:18">
      <c r="A128" s="80"/>
      <c r="B128" s="40" t="s">
        <v>56</v>
      </c>
      <c r="C128" s="72">
        <v>45661</v>
      </c>
      <c r="D128" s="40" t="str">
        <f>VLOOKUP(B128,辅助信息!E:K,7,FALSE)</f>
        <v>JWDDCD2025052800131</v>
      </c>
      <c r="E128" s="40" t="str">
        <f>VLOOKUP(F128,辅助信息!A:B,2,FALSE)</f>
        <v>螺纹钢</v>
      </c>
      <c r="F128" s="40" t="s">
        <v>30</v>
      </c>
      <c r="G128" s="36">
        <v>3</v>
      </c>
      <c r="H128" s="36" t="e">
        <f>_xlfn._xlws.FILTER(#REF!,#REF!&amp;#REF!&amp;#REF!&amp;#REF!=C128&amp;F128&amp;I128&amp;J128,"未发货")</f>
        <v>#REF!</v>
      </c>
      <c r="I128" s="40" t="str">
        <f>VLOOKUP(B128,辅助信息!E:I,3,FALSE)</f>
        <v>（商投建工达州中医药科技园-4工区-7号楼）达州市通川区达州中医药职业学院犀牛大道北段</v>
      </c>
      <c r="J128" s="40" t="str">
        <f>VLOOKUP(B128,辅助信息!E:I,4,FALSE)</f>
        <v>张扬</v>
      </c>
      <c r="K128" s="40">
        <f>VLOOKUP(J128,辅助信息!H:I,2,FALSE)</f>
        <v>18381904567</v>
      </c>
      <c r="L128" s="59"/>
      <c r="M128" s="59"/>
      <c r="N128" s="59"/>
      <c r="O128" s="59"/>
      <c r="P128" s="59"/>
      <c r="Q128" s="26"/>
      <c r="R128" s="26"/>
    </row>
    <row r="129" hidden="1" spans="1:18">
      <c r="A129" s="80"/>
      <c r="B129" s="40" t="s">
        <v>56</v>
      </c>
      <c r="C129" s="72">
        <v>45661</v>
      </c>
      <c r="D129" s="40" t="str">
        <f>VLOOKUP(B129,辅助信息!E:K,7,FALSE)</f>
        <v>JWDDCD2025052800131</v>
      </c>
      <c r="E129" s="40" t="str">
        <f>VLOOKUP(F129,辅助信息!A:B,2,FALSE)</f>
        <v>螺纹钢</v>
      </c>
      <c r="F129" s="40" t="s">
        <v>28</v>
      </c>
      <c r="G129" s="36">
        <v>15</v>
      </c>
      <c r="H129" s="36" t="e">
        <f>_xlfn._xlws.FILTER(#REF!,#REF!&amp;#REF!&amp;#REF!&amp;#REF!=C129&amp;F129&amp;I129&amp;J129,"未发货")</f>
        <v>#REF!</v>
      </c>
      <c r="I129" s="40" t="str">
        <f>VLOOKUP(B129,辅助信息!E:I,3,FALSE)</f>
        <v>（商投建工达州中医药科技园-4工区-7号楼）达州市通川区达州中医药职业学院犀牛大道北段</v>
      </c>
      <c r="J129" s="40" t="str">
        <f>VLOOKUP(B129,辅助信息!E:I,4,FALSE)</f>
        <v>张扬</v>
      </c>
      <c r="K129" s="40">
        <f>VLOOKUP(J129,辅助信息!H:I,2,FALSE)</f>
        <v>18381904567</v>
      </c>
      <c r="L129" s="59"/>
      <c r="M129" s="59"/>
      <c r="N129" s="59"/>
      <c r="O129" s="59"/>
      <c r="P129" s="59"/>
      <c r="Q129" s="26"/>
      <c r="R129" s="26"/>
    </row>
    <row r="130" hidden="1" spans="1:18">
      <c r="A130" s="80"/>
      <c r="B130" s="40" t="s">
        <v>56</v>
      </c>
      <c r="C130" s="72">
        <v>45661</v>
      </c>
      <c r="D130" s="40" t="str">
        <f>VLOOKUP(B130,辅助信息!E:K,7,FALSE)</f>
        <v>JWDDCD2025052800131</v>
      </c>
      <c r="E130" s="40" t="str">
        <f>VLOOKUP(F130,辅助信息!A:B,2,FALSE)</f>
        <v>螺纹钢</v>
      </c>
      <c r="F130" s="40" t="s">
        <v>21</v>
      </c>
      <c r="G130" s="36">
        <v>6</v>
      </c>
      <c r="H130" s="36" t="e">
        <f>_xlfn._xlws.FILTER(#REF!,#REF!&amp;#REF!&amp;#REF!&amp;#REF!=C130&amp;F130&amp;I130&amp;J130,"未发货")</f>
        <v>#REF!</v>
      </c>
      <c r="I130" s="40" t="str">
        <f>VLOOKUP(B130,辅助信息!E:I,3,FALSE)</f>
        <v>（商投建工达州中医药科技园-4工区-7号楼）达州市通川区达州中医药职业学院犀牛大道北段</v>
      </c>
      <c r="J130" s="40" t="str">
        <f>VLOOKUP(B130,辅助信息!E:I,4,FALSE)</f>
        <v>张扬</v>
      </c>
      <c r="K130" s="40">
        <f>VLOOKUP(J130,辅助信息!H:I,2,FALSE)</f>
        <v>18381904567</v>
      </c>
      <c r="L130" s="59"/>
      <c r="M130" s="59"/>
      <c r="N130" s="59"/>
      <c r="O130" s="59"/>
      <c r="P130" s="59"/>
      <c r="Q130" s="26"/>
      <c r="R130" s="26"/>
    </row>
    <row r="131" hidden="1" spans="1:18">
      <c r="A131" s="80"/>
      <c r="B131" s="40" t="s">
        <v>56</v>
      </c>
      <c r="C131" s="72">
        <v>45661</v>
      </c>
      <c r="D131" s="40" t="str">
        <f>VLOOKUP(B131,辅助信息!E:K,7,FALSE)</f>
        <v>JWDDCD2025052800131</v>
      </c>
      <c r="E131" s="40" t="str">
        <f>VLOOKUP(F131,辅助信息!A:B,2,FALSE)</f>
        <v>螺纹钢</v>
      </c>
      <c r="F131" s="40" t="s">
        <v>58</v>
      </c>
      <c r="G131" s="36">
        <v>27</v>
      </c>
      <c r="H131" s="36" t="e">
        <f>_xlfn._xlws.FILTER(#REF!,#REF!&amp;#REF!&amp;#REF!&amp;#REF!=C131&amp;F131&amp;I131&amp;J131,"未发货")</f>
        <v>#REF!</v>
      </c>
      <c r="I131" s="40" t="str">
        <f>VLOOKUP(B131,辅助信息!E:I,3,FALSE)</f>
        <v>（商投建工达州中医药科技园-4工区-7号楼）达州市通川区达州中医药职业学院犀牛大道北段</v>
      </c>
      <c r="J131" s="40" t="str">
        <f>VLOOKUP(B131,辅助信息!E:I,4,FALSE)</f>
        <v>张扬</v>
      </c>
      <c r="K131" s="40">
        <f>VLOOKUP(J131,辅助信息!H:I,2,FALSE)</f>
        <v>18381904567</v>
      </c>
      <c r="L131" s="59"/>
      <c r="M131" s="59"/>
      <c r="N131" s="59"/>
      <c r="O131" s="59"/>
      <c r="P131" s="59"/>
      <c r="Q131" s="26"/>
      <c r="R131" s="26"/>
    </row>
    <row r="132" hidden="1" spans="1:18">
      <c r="A132" s="80"/>
      <c r="B132" s="40" t="s">
        <v>56</v>
      </c>
      <c r="C132" s="72">
        <v>45661</v>
      </c>
      <c r="D132" s="40" t="str">
        <f>VLOOKUP(B132,辅助信息!E:K,7,FALSE)</f>
        <v>JWDDCD2025052800131</v>
      </c>
      <c r="E132" s="40" t="str">
        <f>VLOOKUP(F132,辅助信息!A:B,2,FALSE)</f>
        <v>螺纹钢</v>
      </c>
      <c r="F132" s="40" t="s">
        <v>46</v>
      </c>
      <c r="G132" s="36">
        <v>9</v>
      </c>
      <c r="H132" s="36" t="e">
        <f>_xlfn._xlws.FILTER(#REF!,#REF!&amp;#REF!&amp;#REF!&amp;#REF!=C132&amp;F132&amp;I132&amp;J132,"未发货")</f>
        <v>#REF!</v>
      </c>
      <c r="I132" s="40" t="str">
        <f>VLOOKUP(B132,辅助信息!E:I,3,FALSE)</f>
        <v>（商投建工达州中医药科技园-4工区-7号楼）达州市通川区达州中医药职业学院犀牛大道北段</v>
      </c>
      <c r="J132" s="40" t="str">
        <f>VLOOKUP(B132,辅助信息!E:I,4,FALSE)</f>
        <v>张扬</v>
      </c>
      <c r="K132" s="40">
        <f>VLOOKUP(J132,辅助信息!H:I,2,FALSE)</f>
        <v>18381904567</v>
      </c>
      <c r="L132" s="59"/>
      <c r="M132" s="59"/>
      <c r="N132" s="59"/>
      <c r="O132" s="59"/>
      <c r="P132" s="59"/>
      <c r="Q132" s="26"/>
      <c r="R132" s="26"/>
    </row>
    <row r="133" hidden="1" spans="1:18">
      <c r="A133" s="78"/>
      <c r="B133" s="85" t="s">
        <v>56</v>
      </c>
      <c r="C133" s="86">
        <v>45661</v>
      </c>
      <c r="D133" s="85" t="str">
        <f>VLOOKUP(B133,辅助信息!E:K,7,FALSE)</f>
        <v>JWDDCD2025052800131</v>
      </c>
      <c r="E133" s="85" t="str">
        <f>VLOOKUP(F133,辅助信息!A:B,2,FALSE)</f>
        <v>螺纹钢</v>
      </c>
      <c r="F133" s="85" t="s">
        <v>22</v>
      </c>
      <c r="G133" s="87">
        <v>12</v>
      </c>
      <c r="H133" s="87" t="e">
        <f>_xlfn._xlws.FILTER(#REF!,#REF!&amp;#REF!&amp;#REF!&amp;#REF!=C133&amp;F133&amp;I133&amp;J133,"未发货")</f>
        <v>#REF!</v>
      </c>
      <c r="I133" s="85" t="str">
        <f>VLOOKUP(B133,辅助信息!E:I,3,FALSE)</f>
        <v>（商投建工达州中医药科技园-4工区-7号楼）达州市通川区达州中医药职业学院犀牛大道北段</v>
      </c>
      <c r="J133" s="85" t="str">
        <f>VLOOKUP(B133,辅助信息!E:I,4,FALSE)</f>
        <v>张扬</v>
      </c>
      <c r="K133" s="85">
        <f>VLOOKUP(J133,辅助信息!H:I,2,FALSE)</f>
        <v>18381904567</v>
      </c>
      <c r="L133" s="59"/>
      <c r="M133" s="59"/>
      <c r="N133" s="59"/>
      <c r="O133" s="59"/>
      <c r="P133" s="59"/>
      <c r="Q133" s="26"/>
      <c r="R133" s="26"/>
    </row>
    <row r="134" ht="78.75" hidden="1" customHeight="1" spans="1:18">
      <c r="A134" s="73"/>
      <c r="B134" s="40" t="s">
        <v>59</v>
      </c>
      <c r="C134" s="72">
        <v>45662</v>
      </c>
      <c r="D134" s="40" t="str">
        <f>VLOOKUP(B134,辅助信息!E:K,7,FALSE)</f>
        <v>JWDDCD2025051000019</v>
      </c>
      <c r="E134" s="40" t="str">
        <f>VLOOKUP(F134,辅助信息!A:B,2,FALSE)</f>
        <v>盘螺</v>
      </c>
      <c r="F134" s="40" t="s">
        <v>49</v>
      </c>
      <c r="G134" s="36">
        <v>35</v>
      </c>
      <c r="H134" s="36" t="e">
        <f>_xlfn._xlws.FILTER(#REF!,#REF!&amp;#REF!&amp;#REF!&amp;#REF!=C134&amp;F134&amp;I134&amp;J134,"未发货")</f>
        <v>#REF!</v>
      </c>
      <c r="I134" s="40" t="str">
        <f>VLOOKUP(B134,辅助信息!E:I,3,FALSE)</f>
        <v>(五冶钢构医学科学产业园建设项目房建二部-三标（1-2）)四川省南充市顺庆区搬罾街道学府大道二段</v>
      </c>
      <c r="J134" s="40" t="str">
        <f>VLOOKUP(B134,辅助信息!E:I,4,FALSE)</f>
        <v>安南</v>
      </c>
      <c r="K134" s="40">
        <f>VLOOKUP(J134,辅助信息!H:I,2,FALSE)</f>
        <v>19950525030</v>
      </c>
      <c r="L134" s="88" t="str">
        <f>VLOOKUP(B134,辅助信息!E:J,6,FALSE)</f>
        <v>送货单：送货单位：南充思临新材料科技有限公司,收货单位：五冶集团川北(南充)建设有限公司,项目名称：南充医学科学产业园,送货车型13米,装货前联系收货人核实到场规格</v>
      </c>
      <c r="M134" s="88"/>
      <c r="N134" s="88"/>
      <c r="O134" s="88"/>
      <c r="P134" s="88"/>
      <c r="Q134" s="40" t="str">
        <f>VLOOKUP(B134,辅助信息!E:M,9,FALSE)</f>
        <v>ZTWM-CDGS-XS-2024-0248-五冶钢构-南充市医学院项目</v>
      </c>
      <c r="R134" s="26"/>
    </row>
    <row r="135" hidden="1" spans="2:18">
      <c r="B135" s="40" t="s">
        <v>24</v>
      </c>
      <c r="C135" s="72">
        <v>45662</v>
      </c>
      <c r="D135" s="40" t="str">
        <f>VLOOKUP(B135,辅助信息!E:K,7,FALSE)</f>
        <v>JWDDCD2025051000019</v>
      </c>
      <c r="E135" s="40" t="str">
        <f>VLOOKUP(F135,辅助信息!A:B,2,FALSE)</f>
        <v>螺纹钢</v>
      </c>
      <c r="F135" s="40" t="s">
        <v>21</v>
      </c>
      <c r="G135" s="36">
        <v>10</v>
      </c>
      <c r="H135" s="36" t="e">
        <f>_xlfn._xlws.FILTER(#REF!,#REF!&amp;#REF!&amp;#REF!&amp;#REF!=C135&amp;F135&amp;I135&amp;J135,"未发货")</f>
        <v>#REF!</v>
      </c>
      <c r="I135" s="40" t="str">
        <f>VLOOKUP(B135,辅助信息!E:I,3,FALSE)</f>
        <v>(五冶钢构医学科学产业园建设项目房建三部-一标（7-4）)四川省南充市顺庆区搬罾街道学府大道二段</v>
      </c>
      <c r="J135" s="40" t="str">
        <f>VLOOKUP(B135,辅助信息!E:I,4,FALSE)</f>
        <v>郑林</v>
      </c>
      <c r="K135" s="40">
        <f>VLOOKUP(J135,辅助信息!H:I,2,FALSE)</f>
        <v>18349955455</v>
      </c>
      <c r="L135" s="79" t="str">
        <f>VLOOKUP(B135,辅助信息!E:J,6,FALSE)</f>
        <v>送货单：送货单位：南充思临新材料科技有限公司,收货单位：五冶集团川北(南充)建设有限公司,项目名称：南充医学科学产业园,送货车型13米,装货前联系收货人核实到场规格</v>
      </c>
      <c r="M135" s="79"/>
      <c r="N135" s="79"/>
      <c r="O135" s="79"/>
      <c r="P135" s="79"/>
      <c r="Q135" s="40" t="str">
        <f>VLOOKUP(B135,辅助信息!E:M,9,FALSE)</f>
        <v>ZTWM-CDGS-XS-2024-0248-五冶钢构-南充市医学院项目</v>
      </c>
      <c r="R135" s="26"/>
    </row>
    <row r="136" hidden="1" spans="2:18">
      <c r="B136" s="40" t="s">
        <v>24</v>
      </c>
      <c r="C136" s="72">
        <v>45662</v>
      </c>
      <c r="D136" s="40" t="str">
        <f>VLOOKUP(B136,辅助信息!E:K,7,FALSE)</f>
        <v>JWDDCD2025051000019</v>
      </c>
      <c r="E136" s="40" t="str">
        <f>VLOOKUP(F136,辅助信息!A:B,2,FALSE)</f>
        <v>螺纹钢</v>
      </c>
      <c r="F136" s="40" t="s">
        <v>22</v>
      </c>
      <c r="G136" s="36">
        <v>25</v>
      </c>
      <c r="H136" s="36" t="e">
        <f>_xlfn._xlws.FILTER(#REF!,#REF!&amp;#REF!&amp;#REF!&amp;#REF!=C136&amp;F136&amp;I136&amp;J136,"未发货")</f>
        <v>#REF!</v>
      </c>
      <c r="I136" s="40" t="str">
        <f>VLOOKUP(B136,辅助信息!E:I,3,FALSE)</f>
        <v>(五冶钢构医学科学产业园建设项目房建三部-一标（7-4）)四川省南充市顺庆区搬罾街道学府大道二段</v>
      </c>
      <c r="J136" s="40" t="str">
        <f>VLOOKUP(B136,辅助信息!E:I,4,FALSE)</f>
        <v>郑林</v>
      </c>
      <c r="K136" s="40">
        <f>VLOOKUP(J136,辅助信息!H:I,2,FALSE)</f>
        <v>18349955455</v>
      </c>
      <c r="L136" s="78"/>
      <c r="M136" s="79"/>
      <c r="N136" s="79"/>
      <c r="O136" s="79"/>
      <c r="P136" s="79"/>
      <c r="Q136" s="40" t="str">
        <f>VLOOKUP(B136,辅助信息!E:M,9,FALSE)</f>
        <v>ZTWM-CDGS-XS-2024-0248-五冶钢构-南充市医学院项目</v>
      </c>
      <c r="R136" s="26"/>
    </row>
    <row r="137" hidden="1" spans="2:18">
      <c r="B137" s="40" t="s">
        <v>25</v>
      </c>
      <c r="C137" s="72">
        <v>45662</v>
      </c>
      <c r="D137" s="40" t="e">
        <f>VLOOKUP(B137,辅助信息!E:K,7,FALSE)</f>
        <v>#N/A</v>
      </c>
      <c r="E137" s="40" t="str">
        <f>VLOOKUP(F137,辅助信息!A:B,2,FALSE)</f>
        <v>盘螺</v>
      </c>
      <c r="F137" s="40" t="s">
        <v>26</v>
      </c>
      <c r="G137" s="36">
        <v>3</v>
      </c>
      <c r="H137" s="36" t="e">
        <f>_xlfn._xlws.FILTER(#REF!,#REF!&amp;#REF!&amp;#REF!&amp;#REF!=C137&amp;F137&amp;I137&amp;J137,"未发货")</f>
        <v>#REF!</v>
      </c>
      <c r="I137" s="40" t="e">
        <f>VLOOKUP(B137,辅助信息!E:I,3,FALSE)</f>
        <v>#N/A</v>
      </c>
      <c r="J137" s="40" t="e">
        <f>VLOOKUP(B137,辅助信息!E:I,4,FALSE)</f>
        <v>#N/A</v>
      </c>
      <c r="K137" s="40" t="e">
        <f>VLOOKUP(J137,辅助信息!H:I,2,FALSE)</f>
        <v>#N/A</v>
      </c>
      <c r="L137" s="79" t="e">
        <f>VLOOKUP(B137,辅助信息!E:J,6,FALSE)</f>
        <v>#N/A</v>
      </c>
      <c r="M137" s="79"/>
      <c r="N137" s="79"/>
      <c r="O137" s="79"/>
      <c r="P137" s="79"/>
      <c r="Q137" s="40" t="e">
        <f>VLOOKUP(B137,辅助信息!E:M,9,FALSE)</f>
        <v>#N/A</v>
      </c>
      <c r="R137" s="26"/>
    </row>
    <row r="138" hidden="1" spans="2:18">
      <c r="B138" s="40" t="s">
        <v>25</v>
      </c>
      <c r="C138" s="72">
        <v>45662</v>
      </c>
      <c r="D138" s="40" t="e">
        <f>VLOOKUP(B138,辅助信息!E:K,7,FALSE)</f>
        <v>#N/A</v>
      </c>
      <c r="E138" s="40" t="str">
        <f>VLOOKUP(F138,辅助信息!A:B,2,FALSE)</f>
        <v>螺纹钢</v>
      </c>
      <c r="F138" s="40" t="s">
        <v>27</v>
      </c>
      <c r="G138" s="36">
        <v>13</v>
      </c>
      <c r="H138" s="36" t="e">
        <f>_xlfn._xlws.FILTER(#REF!,#REF!&amp;#REF!&amp;#REF!&amp;#REF!=C138&amp;F138&amp;I138&amp;J138,"未发货")</f>
        <v>#REF!</v>
      </c>
      <c r="I138" s="40" t="e">
        <f>VLOOKUP(B138,辅助信息!E:I,3,FALSE)</f>
        <v>#N/A</v>
      </c>
      <c r="J138" s="40" t="e">
        <f>VLOOKUP(B138,辅助信息!E:I,4,FALSE)</f>
        <v>#N/A</v>
      </c>
      <c r="K138" s="40" t="e">
        <f>VLOOKUP(J138,辅助信息!H:I,2,FALSE)</f>
        <v>#N/A</v>
      </c>
      <c r="L138" s="80"/>
      <c r="M138" s="79"/>
      <c r="N138" s="79"/>
      <c r="O138" s="79"/>
      <c r="P138" s="79"/>
      <c r="Q138" s="40" t="e">
        <f>VLOOKUP(B138,辅助信息!E:M,9,FALSE)</f>
        <v>#N/A</v>
      </c>
      <c r="R138" s="26"/>
    </row>
    <row r="139" hidden="1" spans="2:18">
      <c r="B139" s="40" t="s">
        <v>25</v>
      </c>
      <c r="C139" s="72">
        <v>45662</v>
      </c>
      <c r="D139" s="40" t="e">
        <f>VLOOKUP(B139,辅助信息!E:K,7,FALSE)</f>
        <v>#N/A</v>
      </c>
      <c r="E139" s="40" t="str">
        <f>VLOOKUP(F139,辅助信息!A:B,2,FALSE)</f>
        <v>螺纹钢</v>
      </c>
      <c r="F139" s="40" t="s">
        <v>19</v>
      </c>
      <c r="G139" s="36">
        <v>10</v>
      </c>
      <c r="H139" s="36" t="e">
        <f>_xlfn._xlws.FILTER(#REF!,#REF!&amp;#REF!&amp;#REF!&amp;#REF!=C139&amp;F139&amp;I139&amp;J139,"未发货")</f>
        <v>#REF!</v>
      </c>
      <c r="I139" s="40" t="e">
        <f>VLOOKUP(B139,辅助信息!E:I,3,FALSE)</f>
        <v>#N/A</v>
      </c>
      <c r="J139" s="40" t="e">
        <f>VLOOKUP(B139,辅助信息!E:I,4,FALSE)</f>
        <v>#N/A</v>
      </c>
      <c r="K139" s="40" t="e">
        <f>VLOOKUP(J139,辅助信息!H:I,2,FALSE)</f>
        <v>#N/A</v>
      </c>
      <c r="L139" s="80"/>
      <c r="M139" s="79"/>
      <c r="N139" s="79"/>
      <c r="O139" s="79"/>
      <c r="P139" s="79"/>
      <c r="Q139" s="40" t="e">
        <f>VLOOKUP(B139,辅助信息!E:M,9,FALSE)</f>
        <v>#N/A</v>
      </c>
      <c r="R139" s="26"/>
    </row>
    <row r="140" hidden="1" spans="2:18">
      <c r="B140" s="40" t="s">
        <v>25</v>
      </c>
      <c r="C140" s="72">
        <v>45662</v>
      </c>
      <c r="D140" s="40" t="e">
        <f>VLOOKUP(B140,辅助信息!E:K,7,FALSE)</f>
        <v>#N/A</v>
      </c>
      <c r="E140" s="40" t="str">
        <f>VLOOKUP(F140,辅助信息!A:B,2,FALSE)</f>
        <v>螺纹钢</v>
      </c>
      <c r="F140" s="40" t="s">
        <v>28</v>
      </c>
      <c r="G140" s="36">
        <v>10</v>
      </c>
      <c r="H140" s="36" t="e">
        <f>_xlfn._xlws.FILTER(#REF!,#REF!&amp;#REF!&amp;#REF!&amp;#REF!=C140&amp;F140&amp;I140&amp;J140,"未发货")</f>
        <v>#REF!</v>
      </c>
      <c r="I140" s="40" t="e">
        <f>VLOOKUP(B140,辅助信息!E:I,3,FALSE)</f>
        <v>#N/A</v>
      </c>
      <c r="J140" s="40" t="e">
        <f>VLOOKUP(B140,辅助信息!E:I,4,FALSE)</f>
        <v>#N/A</v>
      </c>
      <c r="K140" s="40" t="e">
        <f>VLOOKUP(J140,辅助信息!H:I,2,FALSE)</f>
        <v>#N/A</v>
      </c>
      <c r="L140" s="78"/>
      <c r="M140" s="79"/>
      <c r="N140" s="79"/>
      <c r="O140" s="79"/>
      <c r="P140" s="79"/>
      <c r="Q140" s="40" t="e">
        <f>VLOOKUP(B140,辅助信息!E:M,9,FALSE)</f>
        <v>#N/A</v>
      </c>
      <c r="R140" s="26"/>
    </row>
    <row r="141" hidden="1" spans="2:18">
      <c r="B141" s="40" t="s">
        <v>17</v>
      </c>
      <c r="C141" s="72">
        <v>45662</v>
      </c>
      <c r="D141" s="40" t="str">
        <f>VLOOKUP(B141,辅助信息!E:K,7,FALSE)</f>
        <v>JWDDCD2024101600090</v>
      </c>
      <c r="E141" s="40" t="str">
        <f>VLOOKUP(F141,辅助信息!A:B,2,FALSE)</f>
        <v>螺纹钢</v>
      </c>
      <c r="F141" s="40" t="s">
        <v>28</v>
      </c>
      <c r="G141" s="36">
        <v>8</v>
      </c>
      <c r="H141" s="36" t="e">
        <f>_xlfn._xlws.FILTER(#REF!,#REF!&amp;#REF!&amp;#REF!&amp;#REF!=C141&amp;F141&amp;I141&amp;J141,"未发货")</f>
        <v>#REF!</v>
      </c>
      <c r="I141" s="40" t="str">
        <f>VLOOKUP(B141,辅助信息!E:I,3,FALSE)</f>
        <v>（达州市公共卫生临床医疗中心项目-一标-1号制作房）达州市通川区西外复兴镇公共卫生临床医疗中心项目</v>
      </c>
      <c r="J141" s="40" t="str">
        <f>VLOOKUP(B141,辅助信息!E:I,4,FALSE)</f>
        <v>潘建发</v>
      </c>
      <c r="K141" s="40">
        <f>VLOOKUP(J141,辅助信息!H:I,2,FALSE)</f>
        <v>13658059919</v>
      </c>
      <c r="L141" s="79" t="str">
        <f>VLOOKUP(B141,辅助信息!E:J,6,FALSE)</f>
        <v>提前联系到场规格,一天到场车辆不低于2车</v>
      </c>
      <c r="M141" s="79"/>
      <c r="N141" s="79"/>
      <c r="O141" s="79"/>
      <c r="P141" s="79"/>
      <c r="Q141" s="40" t="str">
        <f>VLOOKUP(B141,辅助信息!E:M,9,FALSE)</f>
        <v>ZTWM-CDGS-XS-2024-0205-五冶钢构-达州市通川区西外复兴镇及临近片区建设项目</v>
      </c>
      <c r="R141" s="26"/>
    </row>
    <row r="142" hidden="1" spans="2:18">
      <c r="B142" s="40" t="s">
        <v>17</v>
      </c>
      <c r="C142" s="72">
        <v>45662</v>
      </c>
      <c r="D142" s="40" t="str">
        <f>VLOOKUP(B142,辅助信息!E:K,7,FALSE)</f>
        <v>JWDDCD2024101600090</v>
      </c>
      <c r="E142" s="40" t="str">
        <f>VLOOKUP(F142,辅助信息!A:B,2,FALSE)</f>
        <v>螺纹钢</v>
      </c>
      <c r="F142" s="40" t="s">
        <v>18</v>
      </c>
      <c r="G142" s="36">
        <v>149</v>
      </c>
      <c r="H142" s="36">
        <v>108</v>
      </c>
      <c r="I142" s="40" t="str">
        <f>VLOOKUP(B142,辅助信息!E:I,3,FALSE)</f>
        <v>（达州市公共卫生临床医疗中心项目-一标-1号制作房）达州市通川区西外复兴镇公共卫生临床医疗中心项目</v>
      </c>
      <c r="J142" s="40" t="str">
        <f>VLOOKUP(B142,辅助信息!E:I,4,FALSE)</f>
        <v>潘建发</v>
      </c>
      <c r="K142" s="40">
        <f>VLOOKUP(J142,辅助信息!H:I,2,FALSE)</f>
        <v>13658059919</v>
      </c>
      <c r="L142" s="80"/>
      <c r="M142" s="79"/>
      <c r="N142" s="79"/>
      <c r="O142" s="79"/>
      <c r="P142" s="79"/>
      <c r="Q142" s="40" t="str">
        <f>VLOOKUP(B142,辅助信息!E:M,9,FALSE)</f>
        <v>ZTWM-CDGS-XS-2024-0205-五冶钢构-达州市通川区西外复兴镇及临近片区建设项目</v>
      </c>
      <c r="R142" s="26"/>
    </row>
    <row r="143" hidden="1" spans="2:18">
      <c r="B143" s="40" t="s">
        <v>17</v>
      </c>
      <c r="C143" s="72">
        <v>45662</v>
      </c>
      <c r="D143" s="40" t="str">
        <f>VLOOKUP(B143,辅助信息!E:K,7,FALSE)</f>
        <v>JWDDCD2024101600090</v>
      </c>
      <c r="E143" s="40" t="str">
        <f>VLOOKUP(F143,辅助信息!A:B,2,FALSE)</f>
        <v>螺纹钢</v>
      </c>
      <c r="F143" s="40" t="s">
        <v>27</v>
      </c>
      <c r="G143" s="36">
        <v>31</v>
      </c>
      <c r="H143" s="36" t="e">
        <f>_xlfn._xlws.FILTER(#REF!,#REF!&amp;#REF!&amp;#REF!&amp;#REF!=C143&amp;F143&amp;I143&amp;J143,"未发货")</f>
        <v>#REF!</v>
      </c>
      <c r="I143" s="40" t="str">
        <f>VLOOKUP(B143,辅助信息!E:I,3,FALSE)</f>
        <v>（达州市公共卫生临床医疗中心项目-一标-1号制作房）达州市通川区西外复兴镇公共卫生临床医疗中心项目</v>
      </c>
      <c r="J143" s="40" t="str">
        <f>VLOOKUP(B143,辅助信息!E:I,4,FALSE)</f>
        <v>潘建发</v>
      </c>
      <c r="K143" s="40">
        <f>VLOOKUP(J143,辅助信息!H:I,2,FALSE)</f>
        <v>13658059919</v>
      </c>
      <c r="L143" s="78"/>
      <c r="M143" s="79"/>
      <c r="N143" s="79"/>
      <c r="O143" s="79"/>
      <c r="P143" s="79"/>
      <c r="Q143" s="40" t="str">
        <f>VLOOKUP(B143,辅助信息!E:M,9,FALSE)</f>
        <v>ZTWM-CDGS-XS-2024-0205-五冶钢构-达州市通川区西外复兴镇及临近片区建设项目</v>
      </c>
      <c r="R143" s="26"/>
    </row>
    <row r="144" hidden="1" spans="2:18">
      <c r="B144" s="40" t="s">
        <v>44</v>
      </c>
      <c r="C144" s="72">
        <v>45662</v>
      </c>
      <c r="D144" s="40" t="str">
        <f>VLOOKUP(B144,辅助信息!E:K,7,FALSE)</f>
        <v>JWDDCD2025060600053</v>
      </c>
      <c r="E144" s="40" t="str">
        <f>VLOOKUP(F144,辅助信息!A:B,2,FALSE)</f>
        <v>盘螺</v>
      </c>
      <c r="F144" s="40" t="s">
        <v>41</v>
      </c>
      <c r="G144" s="36">
        <v>10</v>
      </c>
      <c r="H144" s="36" t="e">
        <f>_xlfn._xlws.FILTER(#REF!,#REF!&amp;#REF!&amp;#REF!&amp;#REF!=C144&amp;F144&amp;I144&amp;J144,"未发货")</f>
        <v>#REF!</v>
      </c>
      <c r="I144" s="40" t="str">
        <f>VLOOKUP(B144,辅助信息!E:I,3,FALSE)</f>
        <v>（华西酒城南）成都市武侯区火车南站西路8号酒城南项目</v>
      </c>
      <c r="J144" s="40" t="str">
        <f>VLOOKUP(B144,辅助信息!E:I,4,FALSE)</f>
        <v>龙耀宇</v>
      </c>
      <c r="K144" s="40">
        <f>VLOOKUP(J144,辅助信息!H:I,2,FALSE)</f>
        <v>18384145895</v>
      </c>
      <c r="L144" s="79" t="str">
        <f>VLOOKUP(B144,辅助信息!E:J,6,FALSE)</f>
        <v>对方卸车</v>
      </c>
      <c r="M144" s="79"/>
      <c r="N144" s="79"/>
      <c r="O144" s="79"/>
      <c r="P144" s="79"/>
      <c r="Q144" s="40" t="str">
        <f>VLOOKUP(B144,辅助信息!E:M,9,FALSE)</f>
        <v>ZTWM-CDGS-XS-2024-0189-华西集采-酒城南项目</v>
      </c>
      <c r="R144" s="26"/>
    </row>
    <row r="145" hidden="1" spans="2:18">
      <c r="B145" s="40" t="s">
        <v>44</v>
      </c>
      <c r="C145" s="72">
        <v>45662</v>
      </c>
      <c r="D145" s="40" t="str">
        <f>VLOOKUP(B145,辅助信息!E:K,7,FALSE)</f>
        <v>JWDDCD2025060600053</v>
      </c>
      <c r="E145" s="40" t="str">
        <f>VLOOKUP(F145,辅助信息!A:B,2,FALSE)</f>
        <v>盘螺</v>
      </c>
      <c r="F145" s="40" t="s">
        <v>26</v>
      </c>
      <c r="G145" s="36">
        <v>10</v>
      </c>
      <c r="H145" s="36" t="e">
        <f>_xlfn._xlws.FILTER(#REF!,#REF!&amp;#REF!&amp;#REF!&amp;#REF!=C145&amp;F145&amp;I145&amp;J145,"未发货")</f>
        <v>#REF!</v>
      </c>
      <c r="I145" s="40" t="str">
        <f>VLOOKUP(B145,辅助信息!E:I,3,FALSE)</f>
        <v>（华西酒城南）成都市武侯区火车南站西路8号酒城南项目</v>
      </c>
      <c r="J145" s="40" t="str">
        <f>VLOOKUP(B145,辅助信息!E:I,4,FALSE)</f>
        <v>龙耀宇</v>
      </c>
      <c r="K145" s="40">
        <f>VLOOKUP(J145,辅助信息!H:I,2,FALSE)</f>
        <v>18384145895</v>
      </c>
      <c r="L145" s="80"/>
      <c r="M145" s="79"/>
      <c r="N145" s="79"/>
      <c r="O145" s="79"/>
      <c r="P145" s="79"/>
      <c r="Q145" s="40" t="str">
        <f>VLOOKUP(B145,辅助信息!E:M,9,FALSE)</f>
        <v>ZTWM-CDGS-XS-2024-0189-华西集采-酒城南项目</v>
      </c>
      <c r="R145" s="26"/>
    </row>
    <row r="146" hidden="1" spans="2:18">
      <c r="B146" s="40" t="s">
        <v>44</v>
      </c>
      <c r="C146" s="72">
        <v>45662</v>
      </c>
      <c r="D146" s="40" t="str">
        <f>VLOOKUP(B146,辅助信息!E:K,7,FALSE)</f>
        <v>JWDDCD2025060600053</v>
      </c>
      <c r="E146" s="40" t="str">
        <f>VLOOKUP(F146,辅助信息!A:B,2,FALSE)</f>
        <v>螺纹钢</v>
      </c>
      <c r="F146" s="40" t="s">
        <v>22</v>
      </c>
      <c r="G146" s="36">
        <v>16</v>
      </c>
      <c r="H146" s="36" t="e">
        <f>_xlfn._xlws.FILTER(#REF!,#REF!&amp;#REF!&amp;#REF!&amp;#REF!=C146&amp;F146&amp;I146&amp;J146,"未发货")</f>
        <v>#REF!</v>
      </c>
      <c r="I146" s="40" t="str">
        <f>VLOOKUP(B146,辅助信息!E:I,3,FALSE)</f>
        <v>（华西酒城南）成都市武侯区火车南站西路8号酒城南项目</v>
      </c>
      <c r="J146" s="40" t="str">
        <f>VLOOKUP(B146,辅助信息!E:I,4,FALSE)</f>
        <v>龙耀宇</v>
      </c>
      <c r="K146" s="40">
        <f>VLOOKUP(J146,辅助信息!H:I,2,FALSE)</f>
        <v>18384145895</v>
      </c>
      <c r="L146" s="78"/>
      <c r="M146" s="79"/>
      <c r="N146" s="79"/>
      <c r="O146" s="79"/>
      <c r="P146" s="79"/>
      <c r="Q146" s="40" t="str">
        <f>VLOOKUP(B146,辅助信息!E:M,9,FALSE)</f>
        <v>ZTWM-CDGS-XS-2024-0189-华西集采-酒城南项目</v>
      </c>
      <c r="R146" s="26"/>
    </row>
    <row r="147" hidden="1" spans="2:18">
      <c r="B147" s="40" t="s">
        <v>31</v>
      </c>
      <c r="C147" s="72">
        <v>45662</v>
      </c>
      <c r="D147" s="40" t="str">
        <f>VLOOKUP(B147,辅助信息!E:K,7,FALSE)</f>
        <v>JWDDCD2024121000136</v>
      </c>
      <c r="E147" s="40" t="str">
        <f>VLOOKUP(F147,辅助信息!A:B,2,FALSE)</f>
        <v>螺纹钢</v>
      </c>
      <c r="F147" s="40" t="s">
        <v>33</v>
      </c>
      <c r="G147" s="36">
        <v>35</v>
      </c>
      <c r="H147" s="36" t="e">
        <f>_xlfn._xlws.FILTER(#REF!,#REF!&amp;#REF!&amp;#REF!&amp;#REF!=C147&amp;F147&amp;I147&amp;J147,"未发货")</f>
        <v>#REF!</v>
      </c>
      <c r="I147" s="40" t="str">
        <f>VLOOKUP(B147,辅助信息!E:I,3,FALSE)</f>
        <v>（四川商建-射洪城乡一体化项目）遂宁市射洪市忠新幼儿园北侧约220米新溪小区</v>
      </c>
      <c r="J147" s="40" t="str">
        <f>VLOOKUP(B147,辅助信息!E:I,4,FALSE)</f>
        <v>柏子刚</v>
      </c>
      <c r="K147" s="40">
        <f>VLOOKUP(J147,辅助信息!H:I,2,FALSE)</f>
        <v>15692885305</v>
      </c>
      <c r="L147" s="79" t="str">
        <f>VLOOKUP(B147,辅助信息!E:J,6,FALSE)</f>
        <v>提前联系到场规格及数量</v>
      </c>
      <c r="M147" s="79"/>
      <c r="N147" s="79"/>
      <c r="O147" s="79"/>
      <c r="P147" s="79"/>
      <c r="Q147" s="40" t="str">
        <f>VLOOKUP(B147,辅助信息!E:M,9,FALSE)</f>
        <v>ZTWM-CDGS-XS-2024-0179-四川商投-射洪城乡一体化建设项目</v>
      </c>
      <c r="R147" s="26"/>
    </row>
    <row r="148" hidden="1" spans="2:18">
      <c r="B148" s="40" t="s">
        <v>31</v>
      </c>
      <c r="C148" s="72">
        <v>45662</v>
      </c>
      <c r="D148" s="40" t="str">
        <f>VLOOKUP(B148,辅助信息!E:K,7,FALSE)</f>
        <v>JWDDCD2024121000136</v>
      </c>
      <c r="E148" s="40" t="str">
        <f>VLOOKUP(F148,辅助信息!A:B,2,FALSE)</f>
        <v>螺纹钢</v>
      </c>
      <c r="F148" s="40" t="s">
        <v>46</v>
      </c>
      <c r="G148" s="36">
        <v>15</v>
      </c>
      <c r="H148" s="36" t="e">
        <f>_xlfn._xlws.FILTER(#REF!,#REF!&amp;#REF!&amp;#REF!&amp;#REF!=C148&amp;F148&amp;I148&amp;J148,"未发货")</f>
        <v>#REF!</v>
      </c>
      <c r="I148" s="40" t="str">
        <f>VLOOKUP(B148,辅助信息!E:I,3,FALSE)</f>
        <v>（四川商建-射洪城乡一体化项目）遂宁市射洪市忠新幼儿园北侧约220米新溪小区</v>
      </c>
      <c r="J148" s="40" t="str">
        <f>VLOOKUP(B148,辅助信息!E:I,4,FALSE)</f>
        <v>柏子刚</v>
      </c>
      <c r="K148" s="40">
        <f>VLOOKUP(J148,辅助信息!H:I,2,FALSE)</f>
        <v>15692885305</v>
      </c>
      <c r="L148" s="80"/>
      <c r="M148" s="79"/>
      <c r="N148" s="79"/>
      <c r="O148" s="79"/>
      <c r="P148" s="79"/>
      <c r="Q148" s="40" t="str">
        <f>VLOOKUP(B148,辅助信息!E:M,9,FALSE)</f>
        <v>ZTWM-CDGS-XS-2024-0179-四川商投-射洪城乡一体化建设项目</v>
      </c>
      <c r="R148" s="26"/>
    </row>
    <row r="149" hidden="1" spans="2:18">
      <c r="B149" s="40" t="s">
        <v>31</v>
      </c>
      <c r="C149" s="72">
        <v>45662</v>
      </c>
      <c r="D149" s="40" t="str">
        <f>VLOOKUP(B149,辅助信息!E:K,7,FALSE)</f>
        <v>JWDDCD2024121000136</v>
      </c>
      <c r="E149" s="40" t="str">
        <f>VLOOKUP(F149,辅助信息!A:B,2,FALSE)</f>
        <v>螺纹钢</v>
      </c>
      <c r="F149" s="40" t="s">
        <v>22</v>
      </c>
      <c r="G149" s="36">
        <v>35</v>
      </c>
      <c r="H149" s="36" t="e">
        <f>_xlfn._xlws.FILTER(#REF!,#REF!&amp;#REF!&amp;#REF!&amp;#REF!=C149&amp;F149&amp;I149&amp;J149,"未发货")</f>
        <v>#REF!</v>
      </c>
      <c r="I149" s="40" t="str">
        <f>VLOOKUP(B149,辅助信息!E:I,3,FALSE)</f>
        <v>（四川商建-射洪城乡一体化项目）遂宁市射洪市忠新幼儿园北侧约220米新溪小区</v>
      </c>
      <c r="J149" s="40" t="str">
        <f>VLOOKUP(B149,辅助信息!E:I,4,FALSE)</f>
        <v>柏子刚</v>
      </c>
      <c r="K149" s="40">
        <f>VLOOKUP(J149,辅助信息!H:I,2,FALSE)</f>
        <v>15692885305</v>
      </c>
      <c r="L149" s="78"/>
      <c r="M149" s="79"/>
      <c r="N149" s="79"/>
      <c r="O149" s="79"/>
      <c r="P149" s="79"/>
      <c r="Q149" s="40" t="str">
        <f>VLOOKUP(B149,辅助信息!E:M,9,FALSE)</f>
        <v>ZTWM-CDGS-XS-2024-0179-四川商投-射洪城乡一体化建设项目</v>
      </c>
      <c r="R149" s="26"/>
    </row>
    <row r="150" hidden="1" spans="2:18">
      <c r="B150" s="40" t="s">
        <v>50</v>
      </c>
      <c r="C150" s="72">
        <v>45662</v>
      </c>
      <c r="D150" s="40" t="e">
        <f>VLOOKUP(B150,辅助信息!E:K,7,FALSE)</f>
        <v>#N/A</v>
      </c>
      <c r="E150" s="40" t="str">
        <f>VLOOKUP(F150,辅助信息!A:B,2,FALSE)</f>
        <v>高线</v>
      </c>
      <c r="F150" s="40" t="s">
        <v>51</v>
      </c>
      <c r="G150" s="36">
        <v>2</v>
      </c>
      <c r="H150" s="36" t="e">
        <f>_xlfn._xlws.FILTER(#REF!,#REF!&amp;#REF!&amp;#REF!&amp;#REF!=C150&amp;F150&amp;I150&amp;J150,"未发货")</f>
        <v>#REF!</v>
      </c>
      <c r="I150" s="40" t="e">
        <f>VLOOKUP(B150,辅助信息!E:I,3,FALSE)</f>
        <v>#N/A</v>
      </c>
      <c r="J150" s="40" t="e">
        <f>VLOOKUP(B150,辅助信息!E:I,4,FALSE)</f>
        <v>#N/A</v>
      </c>
      <c r="K150" s="40" t="e">
        <f>VLOOKUP(J150,辅助信息!H:I,2,FALSE)</f>
        <v>#N/A</v>
      </c>
      <c r="L150" s="79" t="e">
        <f>VLOOKUP(B150,辅助信息!E:J,6,FALSE)</f>
        <v>#N/A</v>
      </c>
      <c r="M150" s="79"/>
      <c r="N150" s="79"/>
      <c r="O150" s="79"/>
      <c r="P150" s="79"/>
      <c r="Q150" s="40" t="e">
        <f>VLOOKUP(B150,辅助信息!E:M,9,FALSE)</f>
        <v>#N/A</v>
      </c>
      <c r="R150" s="26"/>
    </row>
    <row r="151" hidden="1" spans="2:18">
      <c r="B151" s="40" t="s">
        <v>50</v>
      </c>
      <c r="C151" s="72">
        <v>45662</v>
      </c>
      <c r="D151" s="40" t="e">
        <f>VLOOKUP(B151,辅助信息!E:K,7,FALSE)</f>
        <v>#N/A</v>
      </c>
      <c r="E151" s="40" t="str">
        <f>VLOOKUP(F151,辅助信息!A:B,2,FALSE)</f>
        <v>螺纹钢</v>
      </c>
      <c r="F151" s="40" t="s">
        <v>32</v>
      </c>
      <c r="G151" s="36">
        <v>12</v>
      </c>
      <c r="H151" s="36" t="e">
        <f>_xlfn._xlws.FILTER(#REF!,#REF!&amp;#REF!&amp;#REF!&amp;#REF!=C151&amp;F151&amp;I151&amp;J151,"未发货")</f>
        <v>#REF!</v>
      </c>
      <c r="I151" s="40" t="e">
        <f>VLOOKUP(B151,辅助信息!E:I,3,FALSE)</f>
        <v>#N/A</v>
      </c>
      <c r="J151" s="40" t="e">
        <f>VLOOKUP(B151,辅助信息!E:I,4,FALSE)</f>
        <v>#N/A</v>
      </c>
      <c r="K151" s="40" t="e">
        <f>VLOOKUP(J151,辅助信息!H:I,2,FALSE)</f>
        <v>#N/A</v>
      </c>
      <c r="L151" s="80"/>
      <c r="M151" s="79"/>
      <c r="N151" s="79"/>
      <c r="O151" s="79"/>
      <c r="P151" s="79"/>
      <c r="Q151" s="40" t="e">
        <f>VLOOKUP(B151,辅助信息!E:M,9,FALSE)</f>
        <v>#N/A</v>
      </c>
      <c r="R151" s="26"/>
    </row>
    <row r="152" hidden="1" spans="2:18">
      <c r="B152" s="40" t="s">
        <v>50</v>
      </c>
      <c r="C152" s="72">
        <v>45662</v>
      </c>
      <c r="D152" s="40" t="e">
        <f>VLOOKUP(B152,辅助信息!E:K,7,FALSE)</f>
        <v>#N/A</v>
      </c>
      <c r="E152" s="40" t="str">
        <f>VLOOKUP(F152,辅助信息!A:B,2,FALSE)</f>
        <v>螺纹钢</v>
      </c>
      <c r="F152" s="40" t="s">
        <v>52</v>
      </c>
      <c r="G152" s="36">
        <v>21</v>
      </c>
      <c r="H152" s="36" t="e">
        <f>_xlfn._xlws.FILTER(#REF!,#REF!&amp;#REF!&amp;#REF!&amp;#REF!=C152&amp;F152&amp;I152&amp;J152,"未发货")</f>
        <v>#REF!</v>
      </c>
      <c r="I152" s="40" t="e">
        <f>VLOOKUP(B152,辅助信息!E:I,3,FALSE)</f>
        <v>#N/A</v>
      </c>
      <c r="J152" s="40" t="e">
        <f>VLOOKUP(B152,辅助信息!E:I,4,FALSE)</f>
        <v>#N/A</v>
      </c>
      <c r="K152" s="40" t="e">
        <f>VLOOKUP(J152,辅助信息!H:I,2,FALSE)</f>
        <v>#N/A</v>
      </c>
      <c r="L152" s="78"/>
      <c r="M152" s="79"/>
      <c r="N152" s="79"/>
      <c r="O152" s="79"/>
      <c r="P152" s="79"/>
      <c r="Q152" s="40" t="e">
        <f>VLOOKUP(B152,辅助信息!E:M,9,FALSE)</f>
        <v>#N/A</v>
      </c>
      <c r="R152" s="26"/>
    </row>
    <row r="153" hidden="1" spans="2:18">
      <c r="B153" s="40" t="s">
        <v>29</v>
      </c>
      <c r="C153" s="72">
        <v>45662</v>
      </c>
      <c r="D153" s="40" t="e">
        <f>VLOOKUP(B153,辅助信息!E:K,7,FALSE)</f>
        <v>#N/A</v>
      </c>
      <c r="E153" s="40" t="str">
        <f>VLOOKUP(F153,辅助信息!A:B,2,FALSE)</f>
        <v>高线</v>
      </c>
      <c r="F153" s="40" t="s">
        <v>53</v>
      </c>
      <c r="G153" s="36">
        <v>70</v>
      </c>
      <c r="H153" s="36" t="e">
        <f>_xlfn._xlws.FILTER(#REF!,#REF!&amp;#REF!&amp;#REF!&amp;#REF!=C153&amp;F153&amp;I153&amp;J153,"未发货")</f>
        <v>#REF!</v>
      </c>
      <c r="I153" s="40" t="e">
        <f>VLOOKUP(B153,辅助信息!E:I,3,FALSE)</f>
        <v>#N/A</v>
      </c>
      <c r="J153" s="40" t="e">
        <f>VLOOKUP(B153,辅助信息!E:I,4,FALSE)</f>
        <v>#N/A</v>
      </c>
      <c r="K153" s="40" t="e">
        <f>VLOOKUP(J153,辅助信息!H:I,2,FALSE)</f>
        <v>#N/A</v>
      </c>
      <c r="L153" s="79" t="e">
        <f>VLOOKUP(B153,辅助信息!E:J,6,FALSE)</f>
        <v>#N/A</v>
      </c>
      <c r="M153" s="79"/>
      <c r="N153" s="79"/>
      <c r="O153" s="79"/>
      <c r="P153" s="79"/>
      <c r="Q153" s="40" t="e">
        <f>VLOOKUP(B153,辅助信息!E:M,9,FALSE)</f>
        <v>#N/A</v>
      </c>
      <c r="R153" s="26"/>
    </row>
    <row r="154" hidden="1" spans="2:18">
      <c r="B154" s="40" t="s">
        <v>29</v>
      </c>
      <c r="C154" s="72">
        <v>45662</v>
      </c>
      <c r="D154" s="40" t="e">
        <f>VLOOKUP(B154,辅助信息!E:K,7,FALSE)</f>
        <v>#N/A</v>
      </c>
      <c r="E154" s="40" t="str">
        <f>VLOOKUP(F154,辅助信息!A:B,2,FALSE)</f>
        <v>螺纹钢</v>
      </c>
      <c r="F154" s="40" t="s">
        <v>28</v>
      </c>
      <c r="G154" s="36">
        <v>70</v>
      </c>
      <c r="H154" s="36" t="e">
        <f>_xlfn._xlws.FILTER(#REF!,#REF!&amp;#REF!&amp;#REF!&amp;#REF!=C154&amp;F154&amp;I154&amp;J154,"未发货")</f>
        <v>#REF!</v>
      </c>
      <c r="I154" s="40" t="e">
        <f>VLOOKUP(B154,辅助信息!E:I,3,FALSE)</f>
        <v>#N/A</v>
      </c>
      <c r="J154" s="40" t="e">
        <f>VLOOKUP(B154,辅助信息!E:I,4,FALSE)</f>
        <v>#N/A</v>
      </c>
      <c r="K154" s="40" t="e">
        <f>VLOOKUP(J154,辅助信息!H:I,2,FALSE)</f>
        <v>#N/A</v>
      </c>
      <c r="L154" s="78"/>
      <c r="M154" s="79"/>
      <c r="N154" s="79"/>
      <c r="O154" s="79"/>
      <c r="P154" s="79"/>
      <c r="Q154" s="40" t="e">
        <f>VLOOKUP(B154,辅助信息!E:M,9,FALSE)</f>
        <v>#N/A</v>
      </c>
      <c r="R154" s="26"/>
    </row>
    <row r="155" hidden="1" spans="2:18">
      <c r="B155" s="40" t="s">
        <v>54</v>
      </c>
      <c r="C155" s="72">
        <v>45662</v>
      </c>
      <c r="D155" s="40" t="e">
        <f>VLOOKUP(B155,辅助信息!E:K,7,FALSE)</f>
        <v>#N/A</v>
      </c>
      <c r="E155" s="40" t="str">
        <f>VLOOKUP(F155,辅助信息!A:B,2,FALSE)</f>
        <v>螺纹钢</v>
      </c>
      <c r="F155" s="40" t="s">
        <v>32</v>
      </c>
      <c r="G155" s="36">
        <v>15</v>
      </c>
      <c r="H155" s="36" t="e">
        <f>_xlfn._xlws.FILTER(#REF!,#REF!&amp;#REF!&amp;#REF!&amp;#REF!=C155&amp;F155&amp;I155&amp;J155,"未发货")</f>
        <v>#REF!</v>
      </c>
      <c r="I155" s="40" t="e">
        <f>VLOOKUP(B155,辅助信息!E:I,3,FALSE)</f>
        <v>#N/A</v>
      </c>
      <c r="J155" s="40" t="e">
        <f>VLOOKUP(B155,辅助信息!E:I,4,FALSE)</f>
        <v>#N/A</v>
      </c>
      <c r="K155" s="40" t="e">
        <f>VLOOKUP(J155,辅助信息!H:I,2,FALSE)</f>
        <v>#N/A</v>
      </c>
      <c r="L155" s="79" t="e">
        <f>VLOOKUP(B155,辅助信息!E:J,6,FALSE)</f>
        <v>#N/A</v>
      </c>
      <c r="M155" s="79"/>
      <c r="N155" s="79"/>
      <c r="O155" s="79"/>
      <c r="P155" s="79"/>
      <c r="Q155" s="40" t="e">
        <f>VLOOKUP(B155,辅助信息!E:M,9,FALSE)</f>
        <v>#N/A</v>
      </c>
      <c r="R155" s="26"/>
    </row>
    <row r="156" hidden="1" spans="2:18">
      <c r="B156" s="40" t="s">
        <v>54</v>
      </c>
      <c r="C156" s="72">
        <v>45662</v>
      </c>
      <c r="D156" s="40" t="e">
        <f>VLOOKUP(B156,辅助信息!E:K,7,FALSE)</f>
        <v>#N/A</v>
      </c>
      <c r="E156" s="40" t="str">
        <f>VLOOKUP(F156,辅助信息!A:B,2,FALSE)</f>
        <v>螺纹钢</v>
      </c>
      <c r="F156" s="40" t="s">
        <v>33</v>
      </c>
      <c r="G156" s="36">
        <v>60</v>
      </c>
      <c r="H156" s="36" t="e">
        <f>_xlfn._xlws.FILTER(#REF!,#REF!&amp;#REF!&amp;#REF!&amp;#REF!=C156&amp;F156&amp;I156&amp;J156,"未发货")</f>
        <v>#REF!</v>
      </c>
      <c r="I156" s="40" t="e">
        <f>VLOOKUP(B156,辅助信息!E:I,3,FALSE)</f>
        <v>#N/A</v>
      </c>
      <c r="J156" s="40" t="e">
        <f>VLOOKUP(B156,辅助信息!E:I,4,FALSE)</f>
        <v>#N/A</v>
      </c>
      <c r="K156" s="40" t="e">
        <f>VLOOKUP(J156,辅助信息!H:I,2,FALSE)</f>
        <v>#N/A</v>
      </c>
      <c r="L156" s="80"/>
      <c r="M156" s="79"/>
      <c r="N156" s="79"/>
      <c r="O156" s="79"/>
      <c r="P156" s="79"/>
      <c r="Q156" s="40" t="e">
        <f>VLOOKUP(B156,辅助信息!E:M,9,FALSE)</f>
        <v>#N/A</v>
      </c>
      <c r="R156" s="26"/>
    </row>
    <row r="157" hidden="1" spans="2:18">
      <c r="B157" s="40" t="s">
        <v>54</v>
      </c>
      <c r="C157" s="72">
        <v>45662</v>
      </c>
      <c r="D157" s="40" t="e">
        <f>VLOOKUP(B157,辅助信息!E:K,7,FALSE)</f>
        <v>#N/A</v>
      </c>
      <c r="E157" s="40" t="str">
        <f>VLOOKUP(F157,辅助信息!A:B,2,FALSE)</f>
        <v>螺纹钢</v>
      </c>
      <c r="F157" s="40" t="s">
        <v>28</v>
      </c>
      <c r="G157" s="36">
        <v>15</v>
      </c>
      <c r="H157" s="36" t="e">
        <f>_xlfn._xlws.FILTER(#REF!,#REF!&amp;#REF!&amp;#REF!&amp;#REF!=C157&amp;F157&amp;I157&amp;J157,"未发货")</f>
        <v>#REF!</v>
      </c>
      <c r="I157" s="40" t="e">
        <f>VLOOKUP(B157,辅助信息!E:I,3,FALSE)</f>
        <v>#N/A</v>
      </c>
      <c r="J157" s="40" t="e">
        <f>VLOOKUP(B157,辅助信息!E:I,4,FALSE)</f>
        <v>#N/A</v>
      </c>
      <c r="K157" s="40" t="e">
        <f>VLOOKUP(J157,辅助信息!H:I,2,FALSE)</f>
        <v>#N/A</v>
      </c>
      <c r="L157" s="78"/>
      <c r="M157" s="79"/>
      <c r="N157" s="79"/>
      <c r="O157" s="79"/>
      <c r="P157" s="79"/>
      <c r="Q157" s="40" t="e">
        <f>VLOOKUP(B157,辅助信息!E:M,9,FALSE)</f>
        <v>#N/A</v>
      </c>
      <c r="R157" s="26"/>
    </row>
    <row r="158" hidden="1" spans="1:18">
      <c r="A158" s="59" t="s">
        <v>55</v>
      </c>
      <c r="B158" s="40" t="s">
        <v>56</v>
      </c>
      <c r="C158" s="72">
        <v>45662</v>
      </c>
      <c r="D158" s="40" t="str">
        <f>VLOOKUP(B158,辅助信息!E:K,7,FALSE)</f>
        <v>JWDDCD2025052800131</v>
      </c>
      <c r="E158" s="40" t="str">
        <f>VLOOKUP(F158,辅助信息!A:B,2,FALSE)</f>
        <v>高线</v>
      </c>
      <c r="F158" s="40" t="s">
        <v>57</v>
      </c>
      <c r="G158" s="36">
        <v>6</v>
      </c>
      <c r="H158" s="36" t="e">
        <f>_xlfn._xlws.FILTER(#REF!,#REF!&amp;#REF!&amp;#REF!&amp;#REF!=C158&amp;F158&amp;I158&amp;J158,"未发货")</f>
        <v>#REF!</v>
      </c>
      <c r="I158" s="40" t="str">
        <f>VLOOKUP(B158,辅助信息!E:I,3,FALSE)</f>
        <v>（商投建工达州中医药科技园-4工区-7号楼）达州市通川区达州中医药职业学院犀牛大道北段</v>
      </c>
      <c r="J158" s="40" t="str">
        <f>VLOOKUP(B158,辅助信息!E:I,4,FALSE)</f>
        <v>张扬</v>
      </c>
      <c r="K158" s="40">
        <f>VLOOKUP(J158,辅助信息!H:I,2,FALSE)</f>
        <v>18381904567</v>
      </c>
      <c r="L158" s="79" t="str">
        <f>VLOOKUP(B158,辅助信息!E:J,6,FALSE)</f>
        <v>控制炉批号！多了现场不收！,优先安排达钢,提前联系到场规格及数量</v>
      </c>
      <c r="M158" s="79"/>
      <c r="N158" s="79"/>
      <c r="O158" s="79"/>
      <c r="P158" s="79"/>
      <c r="Q158" s="40" t="str">
        <f>VLOOKUP(B158,辅助信息!E:M,9,FALSE)</f>
        <v>ZTWM-CDGS-XS-2024-0134-商投建工达州中医药科技成果示范园项目</v>
      </c>
      <c r="R158" s="26"/>
    </row>
    <row r="159" hidden="1" spans="2:18">
      <c r="B159" s="40" t="s">
        <v>56</v>
      </c>
      <c r="C159" s="72">
        <v>45662</v>
      </c>
      <c r="D159" s="40" t="str">
        <f>VLOOKUP(B159,辅助信息!E:K,7,FALSE)</f>
        <v>JWDDCD2025052800131</v>
      </c>
      <c r="E159" s="40" t="str">
        <f>VLOOKUP(F159,辅助信息!A:B,2,FALSE)</f>
        <v>盘螺</v>
      </c>
      <c r="F159" s="40" t="s">
        <v>49</v>
      </c>
      <c r="G159" s="36">
        <v>9</v>
      </c>
      <c r="H159" s="36" t="e">
        <f>_xlfn._xlws.FILTER(#REF!,#REF!&amp;#REF!&amp;#REF!&amp;#REF!=C159&amp;F159&amp;I159&amp;J159,"未发货")</f>
        <v>#REF!</v>
      </c>
      <c r="I159" s="40" t="str">
        <f>VLOOKUP(B159,辅助信息!E:I,3,FALSE)</f>
        <v>（商投建工达州中医药科技园-4工区-7号楼）达州市通川区达州中医药职业学院犀牛大道北段</v>
      </c>
      <c r="J159" s="40" t="str">
        <f>VLOOKUP(B159,辅助信息!E:I,4,FALSE)</f>
        <v>张扬</v>
      </c>
      <c r="K159" s="40">
        <f>VLOOKUP(J159,辅助信息!H:I,2,FALSE)</f>
        <v>18381904567</v>
      </c>
      <c r="L159" s="80"/>
      <c r="M159" s="79"/>
      <c r="N159" s="79"/>
      <c r="O159" s="79"/>
      <c r="P159" s="79"/>
      <c r="Q159" s="40" t="str">
        <f>VLOOKUP(B159,辅助信息!E:M,9,FALSE)</f>
        <v>ZTWM-CDGS-XS-2024-0134-商投建工达州中医药科技成果示范园项目</v>
      </c>
      <c r="R159" s="26"/>
    </row>
    <row r="160" hidden="1" spans="2:18">
      <c r="B160" s="40" t="s">
        <v>56</v>
      </c>
      <c r="C160" s="72">
        <v>45662</v>
      </c>
      <c r="D160" s="40" t="str">
        <f>VLOOKUP(B160,辅助信息!E:K,7,FALSE)</f>
        <v>JWDDCD2025052800131</v>
      </c>
      <c r="E160" s="40" t="str">
        <f>VLOOKUP(F160,辅助信息!A:B,2,FALSE)</f>
        <v>螺纹钢</v>
      </c>
      <c r="F160" s="40" t="s">
        <v>30</v>
      </c>
      <c r="G160" s="36">
        <v>3</v>
      </c>
      <c r="H160" s="36" t="e">
        <f>_xlfn._xlws.FILTER(#REF!,#REF!&amp;#REF!&amp;#REF!&amp;#REF!=C160&amp;F160&amp;I160&amp;J160,"未发货")</f>
        <v>#REF!</v>
      </c>
      <c r="I160" s="40" t="str">
        <f>VLOOKUP(B160,辅助信息!E:I,3,FALSE)</f>
        <v>（商投建工达州中医药科技园-4工区-7号楼）达州市通川区达州中医药职业学院犀牛大道北段</v>
      </c>
      <c r="J160" s="40" t="str">
        <f>VLOOKUP(B160,辅助信息!E:I,4,FALSE)</f>
        <v>张扬</v>
      </c>
      <c r="K160" s="40">
        <f>VLOOKUP(J160,辅助信息!H:I,2,FALSE)</f>
        <v>18381904567</v>
      </c>
      <c r="L160" s="80"/>
      <c r="M160" s="79"/>
      <c r="N160" s="79"/>
      <c r="O160" s="79"/>
      <c r="P160" s="79"/>
      <c r="Q160" s="40" t="str">
        <f>VLOOKUP(B160,辅助信息!E:M,9,FALSE)</f>
        <v>ZTWM-CDGS-XS-2024-0134-商投建工达州中医药科技成果示范园项目</v>
      </c>
      <c r="R160" s="26"/>
    </row>
    <row r="161" hidden="1" spans="2:18">
      <c r="B161" s="40" t="s">
        <v>56</v>
      </c>
      <c r="C161" s="72">
        <v>45662</v>
      </c>
      <c r="D161" s="40" t="str">
        <f>VLOOKUP(B161,辅助信息!E:K,7,FALSE)</f>
        <v>JWDDCD2025052800131</v>
      </c>
      <c r="E161" s="40" t="str">
        <f>VLOOKUP(F161,辅助信息!A:B,2,FALSE)</f>
        <v>螺纹钢</v>
      </c>
      <c r="F161" s="40" t="s">
        <v>28</v>
      </c>
      <c r="G161" s="36">
        <v>15</v>
      </c>
      <c r="H161" s="36" t="e">
        <f>_xlfn._xlws.FILTER(#REF!,#REF!&amp;#REF!&amp;#REF!&amp;#REF!=C161&amp;F161&amp;I161&amp;J161,"未发货")</f>
        <v>#REF!</v>
      </c>
      <c r="I161" s="40" t="str">
        <f>VLOOKUP(B161,辅助信息!E:I,3,FALSE)</f>
        <v>（商投建工达州中医药科技园-4工区-7号楼）达州市通川区达州中医药职业学院犀牛大道北段</v>
      </c>
      <c r="J161" s="40" t="str">
        <f>VLOOKUP(B161,辅助信息!E:I,4,FALSE)</f>
        <v>张扬</v>
      </c>
      <c r="K161" s="40">
        <f>VLOOKUP(J161,辅助信息!H:I,2,FALSE)</f>
        <v>18381904567</v>
      </c>
      <c r="L161" s="80"/>
      <c r="M161" s="79"/>
      <c r="N161" s="79"/>
      <c r="O161" s="79"/>
      <c r="P161" s="79"/>
      <c r="Q161" s="40" t="str">
        <f>VLOOKUP(B161,辅助信息!E:M,9,FALSE)</f>
        <v>ZTWM-CDGS-XS-2024-0134-商投建工达州中医药科技成果示范园项目</v>
      </c>
      <c r="R161" s="26"/>
    </row>
    <row r="162" hidden="1" spans="2:18">
      <c r="B162" s="40" t="s">
        <v>56</v>
      </c>
      <c r="C162" s="72">
        <v>45662</v>
      </c>
      <c r="D162" s="40" t="str">
        <f>VLOOKUP(B162,辅助信息!E:K,7,FALSE)</f>
        <v>JWDDCD2025052800131</v>
      </c>
      <c r="E162" s="40" t="str">
        <f>VLOOKUP(F162,辅助信息!A:B,2,FALSE)</f>
        <v>螺纹钢</v>
      </c>
      <c r="F162" s="40" t="s">
        <v>21</v>
      </c>
      <c r="G162" s="36">
        <v>6</v>
      </c>
      <c r="H162" s="36" t="e">
        <f>_xlfn._xlws.FILTER(#REF!,#REF!&amp;#REF!&amp;#REF!&amp;#REF!=C162&amp;F162&amp;I162&amp;J162,"未发货")</f>
        <v>#REF!</v>
      </c>
      <c r="I162" s="40" t="str">
        <f>VLOOKUP(B162,辅助信息!E:I,3,FALSE)</f>
        <v>（商投建工达州中医药科技园-4工区-7号楼）达州市通川区达州中医药职业学院犀牛大道北段</v>
      </c>
      <c r="J162" s="40" t="str">
        <f>VLOOKUP(B162,辅助信息!E:I,4,FALSE)</f>
        <v>张扬</v>
      </c>
      <c r="K162" s="40">
        <f>VLOOKUP(J162,辅助信息!H:I,2,FALSE)</f>
        <v>18381904567</v>
      </c>
      <c r="L162" s="80"/>
      <c r="M162" s="79"/>
      <c r="N162" s="79"/>
      <c r="O162" s="79"/>
      <c r="P162" s="79"/>
      <c r="Q162" s="40" t="str">
        <f>VLOOKUP(B162,辅助信息!E:M,9,FALSE)</f>
        <v>ZTWM-CDGS-XS-2024-0134-商投建工达州中医药科技成果示范园项目</v>
      </c>
      <c r="R162" s="26"/>
    </row>
    <row r="163" hidden="1" spans="2:18">
      <c r="B163" s="40" t="s">
        <v>56</v>
      </c>
      <c r="C163" s="72">
        <v>45662</v>
      </c>
      <c r="D163" s="40" t="str">
        <f>VLOOKUP(B163,辅助信息!E:K,7,FALSE)</f>
        <v>JWDDCD2025052800131</v>
      </c>
      <c r="E163" s="40" t="str">
        <f>VLOOKUP(F163,辅助信息!A:B,2,FALSE)</f>
        <v>螺纹钢</v>
      </c>
      <c r="F163" s="40" t="s">
        <v>58</v>
      </c>
      <c r="G163" s="36">
        <v>27</v>
      </c>
      <c r="H163" s="36" t="e">
        <f>_xlfn._xlws.FILTER(#REF!,#REF!&amp;#REF!&amp;#REF!&amp;#REF!=C163&amp;F163&amp;I163&amp;J163,"未发货")</f>
        <v>#REF!</v>
      </c>
      <c r="I163" s="40" t="str">
        <f>VLOOKUP(B163,辅助信息!E:I,3,FALSE)</f>
        <v>（商投建工达州中医药科技园-4工区-7号楼）达州市通川区达州中医药职业学院犀牛大道北段</v>
      </c>
      <c r="J163" s="40" t="str">
        <f>VLOOKUP(B163,辅助信息!E:I,4,FALSE)</f>
        <v>张扬</v>
      </c>
      <c r="K163" s="40">
        <f>VLOOKUP(J163,辅助信息!H:I,2,FALSE)</f>
        <v>18381904567</v>
      </c>
      <c r="L163" s="80"/>
      <c r="M163" s="79"/>
      <c r="N163" s="79"/>
      <c r="O163" s="79"/>
      <c r="P163" s="79"/>
      <c r="Q163" s="40" t="str">
        <f>VLOOKUP(B163,辅助信息!E:M,9,FALSE)</f>
        <v>ZTWM-CDGS-XS-2024-0134-商投建工达州中医药科技成果示范园项目</v>
      </c>
      <c r="R163" s="26"/>
    </row>
    <row r="164" hidden="1" spans="2:18">
      <c r="B164" s="40" t="s">
        <v>56</v>
      </c>
      <c r="C164" s="72">
        <v>45662</v>
      </c>
      <c r="D164" s="40" t="str">
        <f>VLOOKUP(B164,辅助信息!E:K,7,FALSE)</f>
        <v>JWDDCD2025052800131</v>
      </c>
      <c r="E164" s="40" t="str">
        <f>VLOOKUP(F164,辅助信息!A:B,2,FALSE)</f>
        <v>螺纹钢</v>
      </c>
      <c r="F164" s="40" t="s">
        <v>46</v>
      </c>
      <c r="G164" s="36">
        <v>9</v>
      </c>
      <c r="H164" s="36" t="e">
        <f>_xlfn._xlws.FILTER(#REF!,#REF!&amp;#REF!&amp;#REF!&amp;#REF!=C164&amp;F164&amp;I164&amp;J164,"未发货")</f>
        <v>#REF!</v>
      </c>
      <c r="I164" s="40" t="str">
        <f>VLOOKUP(B164,辅助信息!E:I,3,FALSE)</f>
        <v>（商投建工达州中医药科技园-4工区-7号楼）达州市通川区达州中医药职业学院犀牛大道北段</v>
      </c>
      <c r="J164" s="40" t="str">
        <f>VLOOKUP(B164,辅助信息!E:I,4,FALSE)</f>
        <v>张扬</v>
      </c>
      <c r="K164" s="40">
        <f>VLOOKUP(J164,辅助信息!H:I,2,FALSE)</f>
        <v>18381904567</v>
      </c>
      <c r="L164" s="80"/>
      <c r="M164" s="79"/>
      <c r="N164" s="79"/>
      <c r="O164" s="79"/>
      <c r="P164" s="79"/>
      <c r="Q164" s="40" t="str">
        <f>VLOOKUP(B164,辅助信息!E:M,9,FALSE)</f>
        <v>ZTWM-CDGS-XS-2024-0134-商投建工达州中医药科技成果示范园项目</v>
      </c>
      <c r="R164" s="26"/>
    </row>
    <row r="165" hidden="1" spans="2:18">
      <c r="B165" s="40" t="s">
        <v>56</v>
      </c>
      <c r="C165" s="72">
        <v>45662</v>
      </c>
      <c r="D165" s="40" t="str">
        <f>VLOOKUP(B165,辅助信息!E:K,7,FALSE)</f>
        <v>JWDDCD2025052800131</v>
      </c>
      <c r="E165" s="40" t="str">
        <f>VLOOKUP(F165,辅助信息!A:B,2,FALSE)</f>
        <v>螺纹钢</v>
      </c>
      <c r="F165" s="40" t="s">
        <v>22</v>
      </c>
      <c r="G165" s="36">
        <v>12</v>
      </c>
      <c r="H165" s="36" t="e">
        <f>_xlfn._xlws.FILTER(#REF!,#REF!&amp;#REF!&amp;#REF!&amp;#REF!=C165&amp;F165&amp;I165&amp;J165,"未发货")</f>
        <v>#REF!</v>
      </c>
      <c r="I165" s="40" t="str">
        <f>VLOOKUP(B165,辅助信息!E:I,3,FALSE)</f>
        <v>（商投建工达州中医药科技园-4工区-7号楼）达州市通川区达州中医药职业学院犀牛大道北段</v>
      </c>
      <c r="J165" s="40" t="str">
        <f>VLOOKUP(B165,辅助信息!E:I,4,FALSE)</f>
        <v>张扬</v>
      </c>
      <c r="K165" s="40">
        <f>VLOOKUP(J165,辅助信息!H:I,2,FALSE)</f>
        <v>18381904567</v>
      </c>
      <c r="L165" s="78"/>
      <c r="M165" s="79"/>
      <c r="N165" s="79"/>
      <c r="O165" s="79"/>
      <c r="P165" s="79"/>
      <c r="Q165" s="40" t="str">
        <f>VLOOKUP(B165,辅助信息!E:M,9,FALSE)</f>
        <v>ZTWM-CDGS-XS-2024-0134-商投建工达州中医药科技成果示范园项目</v>
      </c>
      <c r="R165" s="26"/>
    </row>
    <row r="166" hidden="1" spans="2:18">
      <c r="B166" s="40" t="s">
        <v>59</v>
      </c>
      <c r="C166" s="72">
        <v>45665</v>
      </c>
      <c r="D166" s="40" t="str">
        <f>VLOOKUP(B166,辅助信息!E:K,7,FALSE)</f>
        <v>JWDDCD2025051000019</v>
      </c>
      <c r="E166" s="40" t="str">
        <f>VLOOKUP(F166,辅助信息!A:B,2,FALSE)</f>
        <v>盘螺</v>
      </c>
      <c r="F166" s="40" t="s">
        <v>49</v>
      </c>
      <c r="G166" s="36">
        <v>35</v>
      </c>
      <c r="H166" s="36" t="e">
        <f>_xlfn._xlws.FILTER(#REF!,#REF!&amp;#REF!&amp;#REF!&amp;#REF!=C166&amp;F166&amp;I166&amp;J166,"未发货")</f>
        <v>#REF!</v>
      </c>
      <c r="I166" s="40" t="str">
        <f>VLOOKUP(B166,辅助信息!E:I,3,FALSE)</f>
        <v>(五冶钢构医学科学产业园建设项目房建二部-三标（1-2）)四川省南充市顺庆区搬罾街道学府大道二段</v>
      </c>
      <c r="J166" s="40" t="str">
        <f>VLOOKUP(B166,辅助信息!E:I,4,FALSE)</f>
        <v>安南</v>
      </c>
      <c r="K166" s="40">
        <f>VLOOKUP(J166,辅助信息!H:I,2,FALSE)</f>
        <v>19950525030</v>
      </c>
      <c r="L166" s="79" t="str">
        <f>VLOOKUP(B166,辅助信息!E:J,6,FALSE)</f>
        <v>送货单：送货单位：南充思临新材料科技有限公司,收货单位：五冶集团川北(南充)建设有限公司,项目名称：南充医学科学产业园,送货车型13米,装货前联系收货人核实到场规格</v>
      </c>
      <c r="M166" s="79"/>
      <c r="N166" s="79"/>
      <c r="O166" s="79"/>
      <c r="P166" s="79"/>
      <c r="Q166" s="40" t="str">
        <f>VLOOKUP(B166,辅助信息!E:M,9,FALSE)</f>
        <v>ZTWM-CDGS-XS-2024-0248-五冶钢构-南充市医学院项目</v>
      </c>
      <c r="R166" s="26"/>
    </row>
    <row r="167" hidden="1" spans="2:18">
      <c r="B167" s="40" t="s">
        <v>59</v>
      </c>
      <c r="C167" s="72">
        <v>45665</v>
      </c>
      <c r="D167" s="40" t="str">
        <f>VLOOKUP(B167,辅助信息!E:K,7,FALSE)</f>
        <v>JWDDCD2025051000019</v>
      </c>
      <c r="E167" s="40" t="str">
        <f>VLOOKUP(F167,辅助信息!A:B,2,FALSE)</f>
        <v>盘螺</v>
      </c>
      <c r="F167" s="40" t="s">
        <v>40</v>
      </c>
      <c r="G167" s="36">
        <v>25</v>
      </c>
      <c r="H167" s="36" t="e">
        <f>_xlfn._xlws.FILTER(#REF!,#REF!&amp;#REF!&amp;#REF!&amp;#REF!=C167&amp;F167&amp;I167&amp;J167,"未发货")</f>
        <v>#REF!</v>
      </c>
      <c r="I167" s="40" t="str">
        <f>VLOOKUP(B167,辅助信息!E:I,3,FALSE)</f>
        <v>(五冶钢构医学科学产业园建设项目房建二部-三标（1-2）)四川省南充市顺庆区搬罾街道学府大道二段</v>
      </c>
      <c r="J167" s="40" t="str">
        <f>VLOOKUP(B167,辅助信息!E:I,4,FALSE)</f>
        <v>安南</v>
      </c>
      <c r="K167" s="40">
        <f>VLOOKUP(J167,辅助信息!H:I,2,FALSE)</f>
        <v>19950525030</v>
      </c>
      <c r="L167" s="80"/>
      <c r="M167" s="79"/>
      <c r="N167" s="79"/>
      <c r="O167" s="79"/>
      <c r="P167" s="79"/>
      <c r="Q167" s="40" t="str">
        <f>VLOOKUP(B167,辅助信息!E:M,9,FALSE)</f>
        <v>ZTWM-CDGS-XS-2024-0248-五冶钢构-南充市医学院项目</v>
      </c>
      <c r="R167" s="26"/>
    </row>
    <row r="168" hidden="1" spans="2:18">
      <c r="B168" s="40" t="s">
        <v>59</v>
      </c>
      <c r="C168" s="72">
        <v>45665</v>
      </c>
      <c r="D168" s="40" t="str">
        <f>VLOOKUP(B168,辅助信息!E:K,7,FALSE)</f>
        <v>JWDDCD2025051000019</v>
      </c>
      <c r="E168" s="40" t="str">
        <f>VLOOKUP(F168,辅助信息!A:B,2,FALSE)</f>
        <v>盘螺</v>
      </c>
      <c r="F168" s="40" t="s">
        <v>41</v>
      </c>
      <c r="G168" s="36">
        <v>10</v>
      </c>
      <c r="H168" s="36" t="e">
        <f>_xlfn._xlws.FILTER(#REF!,#REF!&amp;#REF!&amp;#REF!&amp;#REF!=C168&amp;F168&amp;I168&amp;J168,"未发货")</f>
        <v>#REF!</v>
      </c>
      <c r="I168" s="40" t="str">
        <f>VLOOKUP(B168,辅助信息!E:I,3,FALSE)</f>
        <v>(五冶钢构医学科学产业园建设项目房建二部-三标（1-2）)四川省南充市顺庆区搬罾街道学府大道二段</v>
      </c>
      <c r="J168" s="40" t="str">
        <f>VLOOKUP(B168,辅助信息!E:I,4,FALSE)</f>
        <v>安南</v>
      </c>
      <c r="K168" s="40">
        <f>VLOOKUP(J168,辅助信息!H:I,2,FALSE)</f>
        <v>19950525030</v>
      </c>
      <c r="L168" s="80"/>
      <c r="M168" s="79"/>
      <c r="N168" s="79"/>
      <c r="O168" s="79"/>
      <c r="P168" s="79"/>
      <c r="Q168" s="40" t="str">
        <f>VLOOKUP(B168,辅助信息!E:M,9,FALSE)</f>
        <v>ZTWM-CDGS-XS-2024-0248-五冶钢构-南充市医学院项目</v>
      </c>
      <c r="R168" s="26"/>
    </row>
    <row r="169" hidden="1" spans="2:18">
      <c r="B169" s="40" t="s">
        <v>60</v>
      </c>
      <c r="C169" s="72">
        <v>45665</v>
      </c>
      <c r="D169" s="40" t="str">
        <f>VLOOKUP(B169,辅助信息!E:K,7,FALSE)</f>
        <v>JWDDCD2025051000019</v>
      </c>
      <c r="E169" s="40" t="str">
        <f>VLOOKUP(F169,辅助信息!A:B,2,FALSE)</f>
        <v>高线</v>
      </c>
      <c r="F169" s="40" t="s">
        <v>53</v>
      </c>
      <c r="G169" s="36">
        <v>2</v>
      </c>
      <c r="H169" s="36" t="e">
        <f>_xlfn._xlws.FILTER(#REF!,#REF!&amp;#REF!&amp;#REF!&amp;#REF!=C169&amp;F169&amp;I169&amp;J169,"未发货")</f>
        <v>#REF!</v>
      </c>
      <c r="I169" s="40" t="str">
        <f>VLOOKUP(B169,辅助信息!E:I,3,FALSE)</f>
        <v>(五冶钢构医学科学产业园建设项目房建二部-六标)四川省南充市顺庆区搬罾街道学府大道二段</v>
      </c>
      <c r="J169" s="40" t="str">
        <f>VLOOKUP(B169,辅助信息!E:I,4,FALSE)</f>
        <v>安南</v>
      </c>
      <c r="K169" s="40">
        <f>VLOOKUP(J169,辅助信息!H:I,2,FALSE)</f>
        <v>19950525030</v>
      </c>
      <c r="L169" s="80"/>
      <c r="M169" s="79"/>
      <c r="N169" s="79"/>
      <c r="O169" s="79"/>
      <c r="P169" s="79"/>
      <c r="Q169" s="40" t="str">
        <f>VLOOKUP(B169,辅助信息!E:M,9,FALSE)</f>
        <v>ZTWM-CDGS-XS-2024-0248-五冶钢构-南充市医学院项目</v>
      </c>
      <c r="R169" s="26"/>
    </row>
    <row r="170" hidden="1" spans="2:18">
      <c r="B170" s="40" t="s">
        <v>60</v>
      </c>
      <c r="C170" s="72">
        <v>45665</v>
      </c>
      <c r="D170" s="40" t="str">
        <f>VLOOKUP(B170,辅助信息!E:K,7,FALSE)</f>
        <v>JWDDCD2025051000019</v>
      </c>
      <c r="E170" s="40" t="str">
        <f>VLOOKUP(F170,辅助信息!A:B,2,FALSE)</f>
        <v>高线</v>
      </c>
      <c r="F170" s="40" t="s">
        <v>61</v>
      </c>
      <c r="G170" s="36">
        <v>8</v>
      </c>
      <c r="H170" s="36" t="e">
        <f>_xlfn._xlws.FILTER(#REF!,#REF!&amp;#REF!&amp;#REF!&amp;#REF!=C170&amp;F170&amp;I170&amp;J170,"未发货")</f>
        <v>#REF!</v>
      </c>
      <c r="I170" s="40" t="str">
        <f>VLOOKUP(B170,辅助信息!E:I,3,FALSE)</f>
        <v>(五冶钢构医学科学产业园建设项目房建二部-六标)四川省南充市顺庆区搬罾街道学府大道二段</v>
      </c>
      <c r="J170" s="40" t="str">
        <f>VLOOKUP(B170,辅助信息!E:I,4,FALSE)</f>
        <v>安南</v>
      </c>
      <c r="K170" s="40">
        <f>VLOOKUP(J170,辅助信息!H:I,2,FALSE)</f>
        <v>19950525030</v>
      </c>
      <c r="L170" s="80"/>
      <c r="M170" s="79"/>
      <c r="N170" s="79"/>
      <c r="O170" s="79"/>
      <c r="P170" s="79"/>
      <c r="Q170" s="40" t="str">
        <f>VLOOKUP(B170,辅助信息!E:M,9,FALSE)</f>
        <v>ZTWM-CDGS-XS-2024-0248-五冶钢构-南充市医学院项目</v>
      </c>
      <c r="R170" s="26"/>
    </row>
    <row r="171" hidden="1" spans="2:18">
      <c r="B171" s="40" t="s">
        <v>60</v>
      </c>
      <c r="C171" s="72">
        <v>45665</v>
      </c>
      <c r="D171" s="40" t="str">
        <f>VLOOKUP(B171,辅助信息!E:K,7,FALSE)</f>
        <v>JWDDCD2025051000019</v>
      </c>
      <c r="E171" s="40" t="str">
        <f>VLOOKUP(F171,辅助信息!A:B,2,FALSE)</f>
        <v>盘螺</v>
      </c>
      <c r="F171" s="40" t="s">
        <v>40</v>
      </c>
      <c r="G171" s="36">
        <v>2</v>
      </c>
      <c r="H171" s="36" t="e">
        <f>_xlfn._xlws.FILTER(#REF!,#REF!&amp;#REF!&amp;#REF!&amp;#REF!=C171&amp;F171&amp;I171&amp;J171,"未发货")</f>
        <v>#REF!</v>
      </c>
      <c r="I171" s="40" t="str">
        <f>VLOOKUP(B171,辅助信息!E:I,3,FALSE)</f>
        <v>(五冶钢构医学科学产业园建设项目房建二部-六标)四川省南充市顺庆区搬罾街道学府大道二段</v>
      </c>
      <c r="J171" s="40" t="str">
        <f>VLOOKUP(B171,辅助信息!E:I,4,FALSE)</f>
        <v>安南</v>
      </c>
      <c r="K171" s="40">
        <f>VLOOKUP(J171,辅助信息!H:I,2,FALSE)</f>
        <v>19950525030</v>
      </c>
      <c r="L171" s="80"/>
      <c r="M171" s="79"/>
      <c r="N171" s="79"/>
      <c r="O171" s="79"/>
      <c r="P171" s="79"/>
      <c r="Q171" s="40" t="str">
        <f>VLOOKUP(B171,辅助信息!E:M,9,FALSE)</f>
        <v>ZTWM-CDGS-XS-2024-0248-五冶钢构-南充市医学院项目</v>
      </c>
      <c r="R171" s="26"/>
    </row>
    <row r="172" hidden="1" spans="2:18">
      <c r="B172" s="40" t="s">
        <v>60</v>
      </c>
      <c r="C172" s="72">
        <v>45665</v>
      </c>
      <c r="D172" s="40" t="str">
        <f>VLOOKUP(B172,辅助信息!E:K,7,FALSE)</f>
        <v>JWDDCD2025051000019</v>
      </c>
      <c r="E172" s="40" t="str">
        <f>VLOOKUP(F172,辅助信息!A:B,2,FALSE)</f>
        <v>螺纹钢</v>
      </c>
      <c r="F172" s="40" t="s">
        <v>27</v>
      </c>
      <c r="G172" s="36">
        <v>20</v>
      </c>
      <c r="H172" s="36" t="e">
        <f>_xlfn._xlws.FILTER(#REF!,#REF!&amp;#REF!&amp;#REF!&amp;#REF!=C172&amp;F172&amp;I172&amp;J172,"未发货")</f>
        <v>#REF!</v>
      </c>
      <c r="I172" s="40" t="str">
        <f>VLOOKUP(B172,辅助信息!E:I,3,FALSE)</f>
        <v>(五冶钢构医学科学产业园建设项目房建二部-六标)四川省南充市顺庆区搬罾街道学府大道二段</v>
      </c>
      <c r="J172" s="40" t="str">
        <f>VLOOKUP(B172,辅助信息!E:I,4,FALSE)</f>
        <v>安南</v>
      </c>
      <c r="K172" s="40">
        <f>VLOOKUP(J172,辅助信息!H:I,2,FALSE)</f>
        <v>19950525030</v>
      </c>
      <c r="L172" s="80"/>
      <c r="M172" s="79"/>
      <c r="N172" s="79"/>
      <c r="O172" s="79"/>
      <c r="P172" s="79"/>
      <c r="Q172" s="40" t="str">
        <f>VLOOKUP(B172,辅助信息!E:M,9,FALSE)</f>
        <v>ZTWM-CDGS-XS-2024-0248-五冶钢构-南充市医学院项目</v>
      </c>
      <c r="R172" s="26"/>
    </row>
    <row r="173" hidden="1" spans="2:18">
      <c r="B173" s="40" t="s">
        <v>60</v>
      </c>
      <c r="C173" s="72">
        <v>45665</v>
      </c>
      <c r="D173" s="40" t="str">
        <f>VLOOKUP(B173,辅助信息!E:K,7,FALSE)</f>
        <v>JWDDCD2025051000019</v>
      </c>
      <c r="E173" s="40" t="str">
        <f>VLOOKUP(F173,辅助信息!A:B,2,FALSE)</f>
        <v>螺纹钢</v>
      </c>
      <c r="F173" s="40" t="s">
        <v>32</v>
      </c>
      <c r="G173" s="36">
        <v>3</v>
      </c>
      <c r="H173" s="36" t="e">
        <f>_xlfn._xlws.FILTER(#REF!,#REF!&amp;#REF!&amp;#REF!&amp;#REF!=C173&amp;F173&amp;I173&amp;J173,"未发货")</f>
        <v>#REF!</v>
      </c>
      <c r="I173" s="40" t="str">
        <f>VLOOKUP(B173,辅助信息!E:I,3,FALSE)</f>
        <v>(五冶钢构医学科学产业园建设项目房建二部-六标)四川省南充市顺庆区搬罾街道学府大道二段</v>
      </c>
      <c r="J173" s="40" t="str">
        <f>VLOOKUP(B173,辅助信息!E:I,4,FALSE)</f>
        <v>安南</v>
      </c>
      <c r="K173" s="40">
        <f>VLOOKUP(J173,辅助信息!H:I,2,FALSE)</f>
        <v>19950525030</v>
      </c>
      <c r="L173" s="78"/>
      <c r="M173" s="79"/>
      <c r="N173" s="79"/>
      <c r="O173" s="79"/>
      <c r="P173" s="79"/>
      <c r="Q173" s="40" t="str">
        <f>VLOOKUP(B173,辅助信息!E:M,9,FALSE)</f>
        <v>ZTWM-CDGS-XS-2024-0248-五冶钢构-南充市医学院项目</v>
      </c>
      <c r="R173" s="26"/>
    </row>
    <row r="174" ht="78.75" hidden="1" customHeight="1" spans="2:18">
      <c r="B174" s="40" t="s">
        <v>20</v>
      </c>
      <c r="C174" s="72">
        <v>45665</v>
      </c>
      <c r="D174" s="40" t="str">
        <f>VLOOKUP(B174,辅助信息!E:K,7,FALSE)</f>
        <v>JWDDCD2025051000019</v>
      </c>
      <c r="E174" s="40" t="str">
        <f>VLOOKUP(F174,辅助信息!A:B,2,FALSE)</f>
        <v>螺纹钢</v>
      </c>
      <c r="F174" s="40" t="s">
        <v>27</v>
      </c>
      <c r="G174" s="36">
        <v>35</v>
      </c>
      <c r="H174" s="36" t="e">
        <f>_xlfn._xlws.FILTER(#REF!,#REF!&amp;#REF!&amp;#REF!&amp;#REF!=C174&amp;F174&amp;I174&amp;J174,"未发货")</f>
        <v>#REF!</v>
      </c>
      <c r="I174" s="40" t="str">
        <f>VLOOKUP(B174,辅助信息!E:I,3,FALSE)</f>
        <v>(五冶钢构医学科学产业园建设项目房建三部-一标（7-2）)四川省南充市顺庆区搬罾街道学府大道二段</v>
      </c>
      <c r="J174" s="40" t="str">
        <f>VLOOKUP(B174,辅助信息!E:I,4,FALSE)</f>
        <v>郑林</v>
      </c>
      <c r="K174" s="40">
        <f>VLOOKUP(J174,辅助信息!H:I,2,FALSE)</f>
        <v>18349955455</v>
      </c>
      <c r="L174" s="88" t="str">
        <f>VLOOKUP(B174,辅助信息!E:J,6,FALSE)</f>
        <v>送货单：送货单位：南充思临新材料科技有限公司,收货单位：五冶集团川北(南充)建设有限公司,项目名称：南充医学科学产业园,送货车型13米,装货前联系收货人核实到场规格</v>
      </c>
      <c r="M174" s="88"/>
      <c r="N174" s="88"/>
      <c r="O174" s="88"/>
      <c r="P174" s="88"/>
      <c r="Q174" s="40" t="str">
        <f>VLOOKUP(B174,辅助信息!E:M,9,FALSE)</f>
        <v>ZTWM-CDGS-XS-2024-0248-五冶钢构-南充市医学院项目</v>
      </c>
      <c r="R174" s="26"/>
    </row>
    <row r="175" hidden="1" spans="2:18">
      <c r="B175" s="40" t="s">
        <v>17</v>
      </c>
      <c r="C175" s="72">
        <v>45665</v>
      </c>
      <c r="D175" s="40" t="str">
        <f>VLOOKUP(B175,辅助信息!E:K,7,FALSE)</f>
        <v>JWDDCD2024101600090</v>
      </c>
      <c r="E175" s="40" t="str">
        <f>VLOOKUP(F175,辅助信息!A:B,2,FALSE)</f>
        <v>螺纹钢</v>
      </c>
      <c r="F175" s="40" t="s">
        <v>18</v>
      </c>
      <c r="G175" s="36">
        <f>149-108</f>
        <v>41</v>
      </c>
      <c r="H175" s="36" t="e">
        <f>_xlfn._xlws.FILTER(#REF!,#REF!&amp;#REF!&amp;#REF!&amp;#REF!=C175&amp;F175&amp;I175&amp;J175,"未发货")</f>
        <v>#REF!</v>
      </c>
      <c r="I175" s="40" t="str">
        <f>VLOOKUP(B175,辅助信息!E:I,3,FALSE)</f>
        <v>（达州市公共卫生临床医疗中心项目-一标-1号制作房）达州市通川区西外复兴镇公共卫生临床医疗中心项目</v>
      </c>
      <c r="J175" s="40" t="str">
        <f>VLOOKUP(B175,辅助信息!E:I,4,FALSE)</f>
        <v>潘建发</v>
      </c>
      <c r="K175" s="40">
        <f>VLOOKUP(J175,辅助信息!H:I,2,FALSE)</f>
        <v>13658059919</v>
      </c>
      <c r="L175" s="79" t="str">
        <f>VLOOKUP(B175,辅助信息!E:J,6,FALSE)</f>
        <v>提前联系到场规格,一天到场车辆不低于2车</v>
      </c>
      <c r="M175" s="79"/>
      <c r="N175" s="79"/>
      <c r="O175" s="79"/>
      <c r="P175" s="79"/>
      <c r="Q175" s="40" t="str">
        <f>VLOOKUP(B175,辅助信息!E:M,9,FALSE)</f>
        <v>ZTWM-CDGS-XS-2024-0205-五冶钢构-达州市通川区西外复兴镇及临近片区建设项目</v>
      </c>
      <c r="R175" s="26"/>
    </row>
    <row r="176" hidden="1" spans="2:18">
      <c r="B176" s="40" t="s">
        <v>17</v>
      </c>
      <c r="C176" s="72">
        <v>45665</v>
      </c>
      <c r="D176" s="40" t="str">
        <f>VLOOKUP(B176,辅助信息!E:K,7,FALSE)</f>
        <v>JWDDCD2024101600090</v>
      </c>
      <c r="E176" s="40" t="str">
        <f>VLOOKUP(F176,辅助信息!A:B,2,FALSE)</f>
        <v>螺纹钢</v>
      </c>
      <c r="F176" s="40" t="s">
        <v>32</v>
      </c>
      <c r="G176" s="36">
        <v>9</v>
      </c>
      <c r="H176" s="36" t="e">
        <f>_xlfn._xlws.FILTER(#REF!,#REF!&amp;#REF!&amp;#REF!&amp;#REF!=C176&amp;F176&amp;I176&amp;J176,"未发货")</f>
        <v>#REF!</v>
      </c>
      <c r="I176" s="40" t="str">
        <f>VLOOKUP(B176,辅助信息!E:I,3,FALSE)</f>
        <v>（达州市公共卫生临床医疗中心项目-一标-1号制作房）达州市通川区西外复兴镇公共卫生临床医疗中心项目</v>
      </c>
      <c r="J176" s="40" t="str">
        <f>VLOOKUP(B176,辅助信息!E:I,4,FALSE)</f>
        <v>潘建发</v>
      </c>
      <c r="K176" s="40">
        <f>VLOOKUP(J176,辅助信息!H:I,2,FALSE)</f>
        <v>13658059919</v>
      </c>
      <c r="L176" s="80"/>
      <c r="M176" s="79"/>
      <c r="N176" s="79"/>
      <c r="O176" s="79"/>
      <c r="P176" s="79"/>
      <c r="Q176" s="40"/>
      <c r="R176" s="26"/>
    </row>
    <row r="177" hidden="1" spans="2:18">
      <c r="B177" s="40" t="s">
        <v>17</v>
      </c>
      <c r="C177" s="72">
        <v>45665</v>
      </c>
      <c r="D177" s="40" t="str">
        <f>VLOOKUP(B177,辅助信息!E:K,7,FALSE)</f>
        <v>JWDDCD2024101600090</v>
      </c>
      <c r="E177" s="40" t="str">
        <f>VLOOKUP(F177,辅助信息!A:B,2,FALSE)</f>
        <v>盘螺</v>
      </c>
      <c r="F177" s="40" t="s">
        <v>41</v>
      </c>
      <c r="G177" s="36">
        <v>5</v>
      </c>
      <c r="H177" s="36" t="e">
        <f>_xlfn._xlws.FILTER(#REF!,#REF!&amp;#REF!&amp;#REF!&amp;#REF!=C177&amp;F177&amp;I177&amp;J177,"未发货")</f>
        <v>#REF!</v>
      </c>
      <c r="I177" s="40" t="str">
        <f>VLOOKUP(B177,辅助信息!E:I,3,FALSE)</f>
        <v>（达州市公共卫生临床医疗中心项目-一标-1号制作房）达州市通川区西外复兴镇公共卫生临床医疗中心项目</v>
      </c>
      <c r="J177" s="40" t="str">
        <f>VLOOKUP(B177,辅助信息!E:I,4,FALSE)</f>
        <v>潘建发</v>
      </c>
      <c r="K177" s="40">
        <f>VLOOKUP(J177,辅助信息!H:I,2,FALSE)</f>
        <v>13658059919</v>
      </c>
      <c r="L177" s="78"/>
      <c r="M177" s="79"/>
      <c r="N177" s="79"/>
      <c r="O177" s="79"/>
      <c r="P177" s="79"/>
      <c r="Q177" s="40" t="str">
        <f>VLOOKUP(B177,辅助信息!E:M,9,FALSE)</f>
        <v>ZTWM-CDGS-XS-2024-0205-五冶钢构-达州市通川区西外复兴镇及临近片区建设项目</v>
      </c>
      <c r="R177" s="26"/>
    </row>
    <row r="178" hidden="1" spans="2:18">
      <c r="B178" s="40" t="s">
        <v>31</v>
      </c>
      <c r="C178" s="72">
        <v>45665</v>
      </c>
      <c r="D178" s="40" t="str">
        <f>VLOOKUP(B178,辅助信息!E:K,7,FALSE)</f>
        <v>JWDDCD2024121000136</v>
      </c>
      <c r="E178" s="40" t="str">
        <f>VLOOKUP(F178,辅助信息!A:B,2,FALSE)</f>
        <v>螺纹钢</v>
      </c>
      <c r="F178" s="40" t="s">
        <v>33</v>
      </c>
      <c r="G178" s="36">
        <v>15</v>
      </c>
      <c r="H178" s="36">
        <v>15</v>
      </c>
      <c r="I178" s="40" t="str">
        <f>VLOOKUP(B178,辅助信息!E:I,3,FALSE)</f>
        <v>（四川商建-射洪城乡一体化项目）遂宁市射洪市忠新幼儿园北侧约220米新溪小区</v>
      </c>
      <c r="J178" s="40" t="str">
        <f>VLOOKUP(B178,辅助信息!E:I,4,FALSE)</f>
        <v>柏子刚</v>
      </c>
      <c r="K178" s="40">
        <f>VLOOKUP(J178,辅助信息!H:I,2,FALSE)</f>
        <v>15692885305</v>
      </c>
      <c r="L178" s="79" t="str">
        <f>VLOOKUP(B178,辅助信息!E:J,6,FALSE)</f>
        <v>提前联系到场规格及数量</v>
      </c>
      <c r="M178" s="79"/>
      <c r="N178" s="79"/>
      <c r="O178" s="79"/>
      <c r="P178" s="79"/>
      <c r="Q178" s="40" t="str">
        <f>VLOOKUP(B178,辅助信息!E:M,9,FALSE)</f>
        <v>ZTWM-CDGS-XS-2024-0179-四川商投-射洪城乡一体化建设项目</v>
      </c>
      <c r="R178" s="26"/>
    </row>
    <row r="179" hidden="1" spans="2:18">
      <c r="B179" s="40" t="s">
        <v>31</v>
      </c>
      <c r="C179" s="72">
        <v>45665</v>
      </c>
      <c r="D179" s="40" t="str">
        <f>VLOOKUP(B179,辅助信息!E:K,7,FALSE)</f>
        <v>JWDDCD2024121000136</v>
      </c>
      <c r="E179" s="40" t="str">
        <f>VLOOKUP(F179,辅助信息!A:B,2,FALSE)</f>
        <v>盘螺</v>
      </c>
      <c r="F179" s="40" t="s">
        <v>40</v>
      </c>
      <c r="G179" s="36">
        <v>5</v>
      </c>
      <c r="H179" s="36">
        <v>5</v>
      </c>
      <c r="I179" s="40" t="str">
        <f>VLOOKUP(B179,辅助信息!E:I,3,FALSE)</f>
        <v>（四川商建-射洪城乡一体化项目）遂宁市射洪市忠新幼儿园北侧约220米新溪小区</v>
      </c>
      <c r="J179" s="40" t="str">
        <f>VLOOKUP(B179,辅助信息!E:I,4,FALSE)</f>
        <v>柏子刚</v>
      </c>
      <c r="K179" s="40">
        <f>VLOOKUP(J179,辅助信息!H:I,2,FALSE)</f>
        <v>15692885305</v>
      </c>
      <c r="L179" s="80"/>
      <c r="M179" s="79"/>
      <c r="N179" s="79"/>
      <c r="O179" s="79"/>
      <c r="P179" s="79"/>
      <c r="Q179" s="40" t="str">
        <f>VLOOKUP(B179,辅助信息!E:M,9,FALSE)</f>
        <v>ZTWM-CDGS-XS-2024-0179-四川商投-射洪城乡一体化建设项目</v>
      </c>
      <c r="R179" s="26"/>
    </row>
    <row r="180" hidden="1" spans="2:18">
      <c r="B180" s="40" t="s">
        <v>31</v>
      </c>
      <c r="C180" s="72">
        <v>45665</v>
      </c>
      <c r="D180" s="40" t="str">
        <f>VLOOKUP(B180,辅助信息!E:K,7,FALSE)</f>
        <v>JWDDCD2024121000136</v>
      </c>
      <c r="E180" s="40" t="str">
        <f>VLOOKUP(F180,辅助信息!A:B,2,FALSE)</f>
        <v>盘螺</v>
      </c>
      <c r="F180" s="40" t="s">
        <v>41</v>
      </c>
      <c r="G180" s="36">
        <v>15</v>
      </c>
      <c r="H180" s="36">
        <v>15</v>
      </c>
      <c r="I180" s="40" t="str">
        <f>VLOOKUP(B180,辅助信息!E:I,3,FALSE)</f>
        <v>（四川商建-射洪城乡一体化项目）遂宁市射洪市忠新幼儿园北侧约220米新溪小区</v>
      </c>
      <c r="J180" s="40" t="str">
        <f>VLOOKUP(B180,辅助信息!E:I,4,FALSE)</f>
        <v>柏子刚</v>
      </c>
      <c r="K180" s="40">
        <f>VLOOKUP(J180,辅助信息!H:I,2,FALSE)</f>
        <v>15692885305</v>
      </c>
      <c r="L180" s="80"/>
      <c r="M180" s="79"/>
      <c r="N180" s="79"/>
      <c r="O180" s="79"/>
      <c r="P180" s="79"/>
      <c r="Q180" s="40" t="str">
        <f>VLOOKUP(B180,辅助信息!E:M,9,FALSE)</f>
        <v>ZTWM-CDGS-XS-2024-0179-四川商投-射洪城乡一体化建设项目</v>
      </c>
      <c r="R180" s="26"/>
    </row>
    <row r="181" hidden="1" spans="1:18">
      <c r="A181" s="73" t="s">
        <v>62</v>
      </c>
      <c r="B181" s="40" t="s">
        <v>31</v>
      </c>
      <c r="C181" s="72">
        <v>45665</v>
      </c>
      <c r="D181" s="40" t="str">
        <f>VLOOKUP(B181,辅助信息!E:K,7,FALSE)</f>
        <v>JWDDCD2024121000136</v>
      </c>
      <c r="E181" s="40" t="str">
        <f>VLOOKUP(F181,辅助信息!A:B,2,FALSE)</f>
        <v>盘螺</v>
      </c>
      <c r="F181" s="40" t="s">
        <v>40</v>
      </c>
      <c r="G181" s="36">
        <v>21</v>
      </c>
      <c r="H181" s="36">
        <v>21</v>
      </c>
      <c r="I181" s="40" t="str">
        <f>VLOOKUP(B181,辅助信息!E:I,3,FALSE)</f>
        <v>（四川商建-射洪城乡一体化项目）遂宁市射洪市忠新幼儿园北侧约220米新溪小区</v>
      </c>
      <c r="J181" s="40" t="str">
        <f>VLOOKUP(B181,辅助信息!E:I,4,FALSE)</f>
        <v>柏子刚</v>
      </c>
      <c r="K181" s="40">
        <f>VLOOKUP(J181,辅助信息!H:I,2,FALSE)</f>
        <v>15692885305</v>
      </c>
      <c r="L181" s="80"/>
      <c r="M181" s="79"/>
      <c r="N181" s="79"/>
      <c r="O181" s="79"/>
      <c r="P181" s="79"/>
      <c r="Q181" s="40" t="str">
        <f>VLOOKUP(B181,辅助信息!E:M,9,FALSE)</f>
        <v>ZTWM-CDGS-XS-2024-0179-四川商投-射洪城乡一体化建设项目</v>
      </c>
      <c r="R181" s="26"/>
    </row>
    <row r="182" hidden="1" spans="2:18">
      <c r="B182" s="40" t="s">
        <v>31</v>
      </c>
      <c r="C182" s="72">
        <v>45665</v>
      </c>
      <c r="D182" s="40" t="str">
        <f>VLOOKUP(B182,辅助信息!E:K,7,FALSE)</f>
        <v>JWDDCD2024121000136</v>
      </c>
      <c r="E182" s="40" t="str">
        <f>VLOOKUP(F182,辅助信息!A:B,2,FALSE)</f>
        <v>盘螺</v>
      </c>
      <c r="F182" s="40" t="s">
        <v>41</v>
      </c>
      <c r="G182" s="36">
        <v>30</v>
      </c>
      <c r="H182" s="36">
        <v>30</v>
      </c>
      <c r="I182" s="40" t="str">
        <f>VLOOKUP(B182,辅助信息!E:I,3,FALSE)</f>
        <v>（四川商建-射洪城乡一体化项目）遂宁市射洪市忠新幼儿园北侧约220米新溪小区</v>
      </c>
      <c r="J182" s="40" t="str">
        <f>VLOOKUP(B182,辅助信息!E:I,4,FALSE)</f>
        <v>柏子刚</v>
      </c>
      <c r="K182" s="40">
        <f>VLOOKUP(J182,辅助信息!H:I,2,FALSE)</f>
        <v>15692885305</v>
      </c>
      <c r="L182" s="80"/>
      <c r="M182" s="79"/>
      <c r="N182" s="79"/>
      <c r="O182" s="79"/>
      <c r="P182" s="79"/>
      <c r="Q182" s="40" t="str">
        <f>VLOOKUP(B182,辅助信息!E:M,9,FALSE)</f>
        <v>ZTWM-CDGS-XS-2024-0179-四川商投-射洪城乡一体化建设项目</v>
      </c>
      <c r="R182" s="26"/>
    </row>
    <row r="183" hidden="1" spans="2:18">
      <c r="B183" s="40" t="s">
        <v>31</v>
      </c>
      <c r="C183" s="72">
        <v>45665</v>
      </c>
      <c r="D183" s="40" t="str">
        <f>VLOOKUP(B183,辅助信息!E:K,7,FALSE)</f>
        <v>JWDDCD2024121000136</v>
      </c>
      <c r="E183" s="40" t="str">
        <f>VLOOKUP(F183,辅助信息!A:B,2,FALSE)</f>
        <v>螺纹钢</v>
      </c>
      <c r="F183" s="40" t="s">
        <v>32</v>
      </c>
      <c r="G183" s="36">
        <v>21</v>
      </c>
      <c r="H183" s="36" t="e">
        <f>_xlfn._xlws.FILTER(#REF!,#REF!&amp;#REF!&amp;#REF!&amp;#REF!=C183&amp;F183&amp;I183&amp;J183,"未发货")</f>
        <v>#REF!</v>
      </c>
      <c r="I183" s="40" t="str">
        <f>VLOOKUP(B183,辅助信息!E:I,3,FALSE)</f>
        <v>（四川商建-射洪城乡一体化项目）遂宁市射洪市忠新幼儿园北侧约220米新溪小区</v>
      </c>
      <c r="J183" s="40" t="str">
        <f>VLOOKUP(B183,辅助信息!E:I,4,FALSE)</f>
        <v>柏子刚</v>
      </c>
      <c r="K183" s="40">
        <f>VLOOKUP(J183,辅助信息!H:I,2,FALSE)</f>
        <v>15692885305</v>
      </c>
      <c r="L183" s="80"/>
      <c r="M183" s="79"/>
      <c r="N183" s="79"/>
      <c r="O183" s="79"/>
      <c r="P183" s="79"/>
      <c r="Q183" s="40" t="str">
        <f>VLOOKUP(B183,辅助信息!E:M,9,FALSE)</f>
        <v>ZTWM-CDGS-XS-2024-0179-四川商投-射洪城乡一体化建设项目</v>
      </c>
      <c r="R183" s="26"/>
    </row>
    <row r="184" hidden="1" spans="2:18">
      <c r="B184" s="40" t="s">
        <v>31</v>
      </c>
      <c r="C184" s="72">
        <v>45665</v>
      </c>
      <c r="D184" s="40" t="str">
        <f>VLOOKUP(B184,辅助信息!E:K,7,FALSE)</f>
        <v>JWDDCD2024121000136</v>
      </c>
      <c r="E184" s="40" t="str">
        <f>VLOOKUP(F184,辅助信息!A:B,2,FALSE)</f>
        <v>螺纹钢</v>
      </c>
      <c r="F184" s="40" t="s">
        <v>33</v>
      </c>
      <c r="G184" s="36">
        <v>30</v>
      </c>
      <c r="H184" s="36">
        <v>30</v>
      </c>
      <c r="I184" s="40" t="str">
        <f>VLOOKUP(B184,辅助信息!E:I,3,FALSE)</f>
        <v>（四川商建-射洪城乡一体化项目）遂宁市射洪市忠新幼儿园北侧约220米新溪小区</v>
      </c>
      <c r="J184" s="40" t="str">
        <f>VLOOKUP(B184,辅助信息!E:I,4,FALSE)</f>
        <v>柏子刚</v>
      </c>
      <c r="K184" s="40">
        <f>VLOOKUP(J184,辅助信息!H:I,2,FALSE)</f>
        <v>15692885305</v>
      </c>
      <c r="L184" s="78"/>
      <c r="M184" s="79"/>
      <c r="N184" s="79"/>
      <c r="O184" s="79"/>
      <c r="P184" s="79"/>
      <c r="Q184" s="40" t="str">
        <f>VLOOKUP(B184,辅助信息!E:M,9,FALSE)</f>
        <v>ZTWM-CDGS-XS-2024-0179-四川商投-射洪城乡一体化建设项目</v>
      </c>
      <c r="R184" s="26"/>
    </row>
    <row r="185" ht="56.25" hidden="1" customHeight="1" spans="2:18">
      <c r="B185" s="40" t="s">
        <v>29</v>
      </c>
      <c r="C185" s="72">
        <v>45665</v>
      </c>
      <c r="D185" s="40" t="e">
        <f>VLOOKUP(B185,辅助信息!E:K,7,FALSE)</f>
        <v>#N/A</v>
      </c>
      <c r="E185" s="40" t="str">
        <f>VLOOKUP(F185,辅助信息!A:B,2,FALSE)</f>
        <v>螺纹钢</v>
      </c>
      <c r="F185" s="40" t="s">
        <v>28</v>
      </c>
      <c r="G185" s="36">
        <v>70</v>
      </c>
      <c r="H185" s="36" t="e">
        <f>_xlfn._xlws.FILTER(#REF!,#REF!&amp;#REF!&amp;#REF!&amp;#REF!=C185&amp;F185&amp;I185&amp;J185,"未发货")</f>
        <v>#REF!</v>
      </c>
      <c r="I185" s="40" t="e">
        <f>VLOOKUP(B185,辅助信息!E:I,3,FALSE)</f>
        <v>#N/A</v>
      </c>
      <c r="J185" s="40" t="e">
        <f>VLOOKUP(B185,辅助信息!E:I,4,FALSE)</f>
        <v>#N/A</v>
      </c>
      <c r="K185" s="40" t="e">
        <f>VLOOKUP(J185,辅助信息!H:I,2,FALSE)</f>
        <v>#N/A</v>
      </c>
      <c r="L185" s="88" t="e">
        <f>VLOOKUP(B185,辅助信息!E:J,6,FALSE)</f>
        <v>#N/A</v>
      </c>
      <c r="M185" s="88"/>
      <c r="N185" s="88"/>
      <c r="O185" s="88"/>
      <c r="P185" s="88"/>
      <c r="Q185" s="40" t="e">
        <f>VLOOKUP(B185,辅助信息!E:M,9,FALSE)</f>
        <v>#N/A</v>
      </c>
      <c r="R185" s="26"/>
    </row>
    <row r="186" ht="56.25" hidden="1" customHeight="1" spans="2:18">
      <c r="B186" s="40" t="s">
        <v>54</v>
      </c>
      <c r="C186" s="72">
        <v>45665</v>
      </c>
      <c r="D186" s="40" t="e">
        <f>VLOOKUP(B186,辅助信息!E:K,7,FALSE)</f>
        <v>#N/A</v>
      </c>
      <c r="E186" s="40" t="str">
        <f>VLOOKUP(F186,辅助信息!A:B,2,FALSE)</f>
        <v>螺纹钢</v>
      </c>
      <c r="F186" s="40" t="s">
        <v>33</v>
      </c>
      <c r="G186" s="36">
        <v>54</v>
      </c>
      <c r="H186" s="36" t="e">
        <f>_xlfn._xlws.FILTER(#REF!,#REF!&amp;#REF!&amp;#REF!&amp;#REF!=C186&amp;F186&amp;I186&amp;J186,"未发货")</f>
        <v>#REF!</v>
      </c>
      <c r="I186" s="40" t="e">
        <f>VLOOKUP(B186,辅助信息!E:I,3,FALSE)</f>
        <v>#N/A</v>
      </c>
      <c r="J186" s="40" t="e">
        <f>VLOOKUP(B186,辅助信息!E:I,4,FALSE)</f>
        <v>#N/A</v>
      </c>
      <c r="K186" s="40" t="e">
        <f>VLOOKUP(J186,辅助信息!H:I,2,FALSE)</f>
        <v>#N/A</v>
      </c>
      <c r="L186" s="88" t="e">
        <f>VLOOKUP(B186,辅助信息!E:J,6,FALSE)</f>
        <v>#N/A</v>
      </c>
      <c r="M186" s="88"/>
      <c r="N186" s="88"/>
      <c r="O186" s="88"/>
      <c r="P186" s="88"/>
      <c r="Q186" s="40" t="e">
        <f>VLOOKUP(B186,辅助信息!E:M,9,FALSE)</f>
        <v>#N/A</v>
      </c>
      <c r="R186" s="26"/>
    </row>
    <row r="187" ht="45" hidden="1" customHeight="1" spans="2:18">
      <c r="B187" s="40" t="s">
        <v>63</v>
      </c>
      <c r="C187" s="72">
        <v>45665</v>
      </c>
      <c r="D187" s="40" t="e">
        <f>VLOOKUP(B187,辅助信息!E:K,7,FALSE)</f>
        <v>#N/A</v>
      </c>
      <c r="E187" s="40" t="str">
        <f>VLOOKUP(F187,辅助信息!A:B,2,FALSE)</f>
        <v>螺纹钢</v>
      </c>
      <c r="F187" s="40" t="s">
        <v>52</v>
      </c>
      <c r="G187" s="36">
        <v>26</v>
      </c>
      <c r="H187" s="36" t="e">
        <f>_xlfn._xlws.FILTER(#REF!,#REF!&amp;#REF!&amp;#REF!&amp;#REF!=C187&amp;F187&amp;I187&amp;J187,"未发货")</f>
        <v>#REF!</v>
      </c>
      <c r="I187" s="40" t="e">
        <f>VLOOKUP(B187,辅助信息!E:I,3,FALSE)</f>
        <v>#N/A</v>
      </c>
      <c r="J187" s="40" t="e">
        <f>VLOOKUP(B187,辅助信息!E:I,4,FALSE)</f>
        <v>#N/A</v>
      </c>
      <c r="K187" s="40" t="e">
        <f>VLOOKUP(J187,辅助信息!H:I,2,FALSE)</f>
        <v>#N/A</v>
      </c>
      <c r="L187" s="79" t="e">
        <f>VLOOKUP(B187,辅助信息!E:J,6,FALSE)</f>
        <v>#N/A</v>
      </c>
      <c r="M187" s="79"/>
      <c r="N187" s="79"/>
      <c r="O187" s="79"/>
      <c r="P187" s="79"/>
      <c r="Q187" s="40" t="e">
        <f>VLOOKUP(B187,辅助信息!E:M,9,FALSE)</f>
        <v>#N/A</v>
      </c>
      <c r="R187" s="26"/>
    </row>
    <row r="188" hidden="1" spans="2:18">
      <c r="B188" s="40" t="s">
        <v>64</v>
      </c>
      <c r="C188" s="72">
        <v>45665</v>
      </c>
      <c r="D188" s="40" t="e">
        <f>VLOOKUP(B188,辅助信息!E:K,7,FALSE)</f>
        <v>#N/A</v>
      </c>
      <c r="E188" s="40" t="str">
        <f>VLOOKUP(F188,辅助信息!A:B,2,FALSE)</f>
        <v>螺纹钢</v>
      </c>
      <c r="F188" s="40" t="s">
        <v>27</v>
      </c>
      <c r="G188" s="36">
        <v>15</v>
      </c>
      <c r="H188" s="36" t="e">
        <f>_xlfn._xlws.FILTER(#REF!,#REF!&amp;#REF!&amp;#REF!&amp;#REF!=C188&amp;F188&amp;I188&amp;J188,"未发货")</f>
        <v>#REF!</v>
      </c>
      <c r="I188" s="40" t="e">
        <f>VLOOKUP(B188,辅助信息!E:I,3,FALSE)</f>
        <v>#N/A</v>
      </c>
      <c r="J188" s="40" t="e">
        <f>VLOOKUP(B188,辅助信息!E:I,4,FALSE)</f>
        <v>#N/A</v>
      </c>
      <c r="K188" s="40" t="e">
        <f>VLOOKUP(J188,辅助信息!H:I,2,FALSE)</f>
        <v>#N/A</v>
      </c>
      <c r="L188" s="79" t="e">
        <f>VLOOKUP(B188,辅助信息!E:J,6,FALSE)</f>
        <v>#N/A</v>
      </c>
      <c r="M188" s="79"/>
      <c r="N188" s="79"/>
      <c r="O188" s="79"/>
      <c r="P188" s="79"/>
      <c r="Q188" s="40" t="e">
        <f>VLOOKUP(B188,辅助信息!E:M,9,FALSE)</f>
        <v>#N/A</v>
      </c>
      <c r="R188" s="26"/>
    </row>
    <row r="189" hidden="1" spans="2:18">
      <c r="B189" s="40" t="s">
        <v>64</v>
      </c>
      <c r="C189" s="72">
        <v>45665</v>
      </c>
      <c r="D189" s="40" t="e">
        <f>VLOOKUP(B189,辅助信息!E:K,7,FALSE)</f>
        <v>#N/A</v>
      </c>
      <c r="E189" s="40" t="str">
        <f>VLOOKUP(F189,辅助信息!A:B,2,FALSE)</f>
        <v>螺纹钢</v>
      </c>
      <c r="F189" s="40" t="s">
        <v>32</v>
      </c>
      <c r="G189" s="36">
        <v>18</v>
      </c>
      <c r="H189" s="36" t="e">
        <f>_xlfn._xlws.FILTER(#REF!,#REF!&amp;#REF!&amp;#REF!&amp;#REF!=C189&amp;F189&amp;I189&amp;J189,"未发货")</f>
        <v>#REF!</v>
      </c>
      <c r="I189" s="40" t="e">
        <f>VLOOKUP(B189,辅助信息!E:I,3,FALSE)</f>
        <v>#N/A</v>
      </c>
      <c r="J189" s="40" t="e">
        <f>VLOOKUP(B189,辅助信息!E:I,4,FALSE)</f>
        <v>#N/A</v>
      </c>
      <c r="K189" s="40" t="e">
        <f>VLOOKUP(J189,辅助信息!H:I,2,FALSE)</f>
        <v>#N/A</v>
      </c>
      <c r="L189" s="80"/>
      <c r="M189" s="79"/>
      <c r="N189" s="79"/>
      <c r="O189" s="79"/>
      <c r="P189" s="79"/>
      <c r="Q189" s="40" t="e">
        <f>VLOOKUP(B189,辅助信息!E:M,9,FALSE)</f>
        <v>#N/A</v>
      </c>
      <c r="R189" s="26"/>
    </row>
    <row r="190" hidden="1" spans="2:18">
      <c r="B190" s="40" t="s">
        <v>64</v>
      </c>
      <c r="C190" s="72">
        <v>45665</v>
      </c>
      <c r="D190" s="40" t="e">
        <f>VLOOKUP(B190,辅助信息!E:K,7,FALSE)</f>
        <v>#N/A</v>
      </c>
      <c r="E190" s="40" t="str">
        <f>VLOOKUP(F190,辅助信息!A:B,2,FALSE)</f>
        <v>螺纹钢</v>
      </c>
      <c r="F190" s="40" t="s">
        <v>28</v>
      </c>
      <c r="G190" s="36">
        <v>6</v>
      </c>
      <c r="H190" s="36" t="e">
        <f>_xlfn._xlws.FILTER(#REF!,#REF!&amp;#REF!&amp;#REF!&amp;#REF!=C190&amp;F190&amp;I190&amp;J190,"未发货")</f>
        <v>#REF!</v>
      </c>
      <c r="I190" s="40" t="e">
        <f>VLOOKUP(B190,辅助信息!E:I,3,FALSE)</f>
        <v>#N/A</v>
      </c>
      <c r="J190" s="40" t="e">
        <f>VLOOKUP(B190,辅助信息!E:I,4,FALSE)</f>
        <v>#N/A</v>
      </c>
      <c r="K190" s="40" t="e">
        <f>VLOOKUP(J190,辅助信息!H:I,2,FALSE)</f>
        <v>#N/A</v>
      </c>
      <c r="L190" s="80"/>
      <c r="M190" s="79"/>
      <c r="N190" s="79"/>
      <c r="O190" s="79"/>
      <c r="P190" s="79"/>
      <c r="Q190" s="40" t="e">
        <f>VLOOKUP(B190,辅助信息!E:M,9,FALSE)</f>
        <v>#N/A</v>
      </c>
      <c r="R190" s="26"/>
    </row>
    <row r="191" hidden="1" spans="2:18">
      <c r="B191" s="40" t="s">
        <v>64</v>
      </c>
      <c r="C191" s="72">
        <v>45665</v>
      </c>
      <c r="D191" s="40" t="e">
        <f>VLOOKUP(B191,辅助信息!E:K,7,FALSE)</f>
        <v>#N/A</v>
      </c>
      <c r="E191" s="40" t="str">
        <f>VLOOKUP(F191,辅助信息!A:B,2,FALSE)</f>
        <v>螺纹钢</v>
      </c>
      <c r="F191" s="40" t="s">
        <v>65</v>
      </c>
      <c r="G191" s="36">
        <v>38</v>
      </c>
      <c r="H191" s="36" t="e">
        <f>_xlfn._xlws.FILTER(#REF!,#REF!&amp;#REF!&amp;#REF!&amp;#REF!=C191&amp;F191&amp;I191&amp;J191,"未发货")</f>
        <v>#REF!</v>
      </c>
      <c r="I191" s="40" t="e">
        <f>VLOOKUP(B191,辅助信息!E:I,3,FALSE)</f>
        <v>#N/A</v>
      </c>
      <c r="J191" s="40" t="e">
        <f>VLOOKUP(B191,辅助信息!E:I,4,FALSE)</f>
        <v>#N/A</v>
      </c>
      <c r="K191" s="40" t="e">
        <f>VLOOKUP(J191,辅助信息!H:I,2,FALSE)</f>
        <v>#N/A</v>
      </c>
      <c r="L191" s="80"/>
      <c r="M191" s="79"/>
      <c r="N191" s="79"/>
      <c r="O191" s="79"/>
      <c r="P191" s="79"/>
      <c r="Q191" s="40" t="e">
        <f>VLOOKUP(B191,辅助信息!E:M,9,FALSE)</f>
        <v>#N/A</v>
      </c>
      <c r="R191" s="26"/>
    </row>
    <row r="192" hidden="1" spans="2:18">
      <c r="B192" s="40" t="s">
        <v>64</v>
      </c>
      <c r="C192" s="72">
        <v>45665</v>
      </c>
      <c r="D192" s="40" t="e">
        <f>VLOOKUP(B192,辅助信息!E:K,7,FALSE)</f>
        <v>#N/A</v>
      </c>
      <c r="E192" s="40" t="str">
        <f>VLOOKUP(F192,辅助信息!A:B,2,FALSE)</f>
        <v>螺纹钢</v>
      </c>
      <c r="F192" s="40" t="s">
        <v>52</v>
      </c>
      <c r="G192" s="36">
        <v>6</v>
      </c>
      <c r="H192" s="36" t="e">
        <f>_xlfn._xlws.FILTER(#REF!,#REF!&amp;#REF!&amp;#REF!&amp;#REF!=C192&amp;F192&amp;I192&amp;J192,"未发货")</f>
        <v>#REF!</v>
      </c>
      <c r="I192" s="40" t="e">
        <f>VLOOKUP(B192,辅助信息!E:I,3,FALSE)</f>
        <v>#N/A</v>
      </c>
      <c r="J192" s="40" t="e">
        <f>VLOOKUP(B192,辅助信息!E:I,4,FALSE)</f>
        <v>#N/A</v>
      </c>
      <c r="K192" s="40" t="e">
        <f>VLOOKUP(J192,辅助信息!H:I,2,FALSE)</f>
        <v>#N/A</v>
      </c>
      <c r="L192" s="78"/>
      <c r="M192" s="79"/>
      <c r="N192" s="79"/>
      <c r="O192" s="79"/>
      <c r="P192" s="79"/>
      <c r="Q192" s="40" t="e">
        <f>VLOOKUP(B192,辅助信息!E:M,9,FALSE)</f>
        <v>#N/A</v>
      </c>
      <c r="R192" s="26"/>
    </row>
    <row r="193" hidden="1" spans="1:18">
      <c r="A193" s="84"/>
      <c r="B193" s="40" t="s">
        <v>56</v>
      </c>
      <c r="C193" s="72">
        <v>45665</v>
      </c>
      <c r="D193" s="40" t="str">
        <f>VLOOKUP(B193,辅助信息!E:K,7,FALSE)</f>
        <v>JWDDCD2025052800131</v>
      </c>
      <c r="E193" s="40" t="str">
        <f>VLOOKUP(F193,辅助信息!A:B,2,FALSE)</f>
        <v>螺纹钢</v>
      </c>
      <c r="F193" s="40" t="s">
        <v>30</v>
      </c>
      <c r="G193" s="36">
        <v>3</v>
      </c>
      <c r="H193" s="36" t="e">
        <f>_xlfn._xlws.FILTER(#REF!,#REF!&amp;#REF!&amp;#REF!&amp;#REF!=C193&amp;F193&amp;I193&amp;J193,"未发货")</f>
        <v>#REF!</v>
      </c>
      <c r="I193" s="40" t="str">
        <f>VLOOKUP(B193,辅助信息!E:I,3,FALSE)</f>
        <v>（商投建工达州中医药科技园-4工区-7号楼）达州市通川区达州中医药职业学院犀牛大道北段</v>
      </c>
      <c r="J193" s="40" t="str">
        <f>VLOOKUP(B193,辅助信息!E:I,4,FALSE)</f>
        <v>张扬</v>
      </c>
      <c r="K193" s="40">
        <f>VLOOKUP(J193,辅助信息!H:I,2,FALSE)</f>
        <v>18381904567</v>
      </c>
      <c r="L193" s="79" t="str">
        <f>VLOOKUP(B193,辅助信息!E:J,6,FALSE)</f>
        <v>控制炉批号！多了现场不收！,优先安排达钢,提前联系到场规格及数量</v>
      </c>
      <c r="M193" s="79"/>
      <c r="N193" s="79"/>
      <c r="O193" s="79"/>
      <c r="P193" s="79"/>
      <c r="Q193" s="40" t="str">
        <f>VLOOKUP(B193,辅助信息!E:M,9,FALSE)</f>
        <v>ZTWM-CDGS-XS-2024-0134-商投建工达州中医药科技成果示范园项目</v>
      </c>
      <c r="R193" s="26"/>
    </row>
    <row r="194" hidden="1" spans="1:18">
      <c r="A194" s="80"/>
      <c r="B194" s="40" t="s">
        <v>56</v>
      </c>
      <c r="C194" s="72">
        <v>45665</v>
      </c>
      <c r="D194" s="40" t="str">
        <f>VLOOKUP(B194,辅助信息!E:K,7,FALSE)</f>
        <v>JWDDCD2025052800131</v>
      </c>
      <c r="E194" s="40" t="str">
        <f>VLOOKUP(F194,辅助信息!A:B,2,FALSE)</f>
        <v>螺纹钢</v>
      </c>
      <c r="F194" s="40" t="s">
        <v>28</v>
      </c>
      <c r="G194" s="36">
        <v>15</v>
      </c>
      <c r="H194" s="36" t="e">
        <f>_xlfn._xlws.FILTER(#REF!,#REF!&amp;#REF!&amp;#REF!&amp;#REF!=C194&amp;F194&amp;I194&amp;J194,"未发货")</f>
        <v>#REF!</v>
      </c>
      <c r="I194" s="40" t="str">
        <f>VLOOKUP(B194,辅助信息!E:I,3,FALSE)</f>
        <v>（商投建工达州中医药科技园-4工区-7号楼）达州市通川区达州中医药职业学院犀牛大道北段</v>
      </c>
      <c r="J194" s="40" t="str">
        <f>VLOOKUP(B194,辅助信息!E:I,4,FALSE)</f>
        <v>张扬</v>
      </c>
      <c r="K194" s="40">
        <f>VLOOKUP(J194,辅助信息!H:I,2,FALSE)</f>
        <v>18381904567</v>
      </c>
      <c r="L194" s="80"/>
      <c r="M194" s="79"/>
      <c r="N194" s="79"/>
      <c r="O194" s="79"/>
      <c r="P194" s="79"/>
      <c r="Q194" s="40" t="str">
        <f>VLOOKUP(B194,辅助信息!E:M,9,FALSE)</f>
        <v>ZTWM-CDGS-XS-2024-0134-商投建工达州中医药科技成果示范园项目</v>
      </c>
      <c r="R194" s="26"/>
    </row>
    <row r="195" hidden="1" spans="1:18">
      <c r="A195" s="80"/>
      <c r="B195" s="40" t="s">
        <v>56</v>
      </c>
      <c r="C195" s="72">
        <v>45665</v>
      </c>
      <c r="D195" s="40" t="str">
        <f>VLOOKUP(B195,辅助信息!E:K,7,FALSE)</f>
        <v>JWDDCD2025052800131</v>
      </c>
      <c r="E195" s="40" t="str">
        <f>VLOOKUP(F195,辅助信息!A:B,2,FALSE)</f>
        <v>螺纹钢</v>
      </c>
      <c r="F195" s="40" t="s">
        <v>21</v>
      </c>
      <c r="G195" s="36">
        <v>6</v>
      </c>
      <c r="H195" s="36" t="e">
        <f>_xlfn._xlws.FILTER(#REF!,#REF!&amp;#REF!&amp;#REF!&amp;#REF!=C195&amp;F195&amp;I195&amp;J195,"未发货")</f>
        <v>#REF!</v>
      </c>
      <c r="I195" s="40" t="str">
        <f>VLOOKUP(B195,辅助信息!E:I,3,FALSE)</f>
        <v>（商投建工达州中医药科技园-4工区-7号楼）达州市通川区达州中医药职业学院犀牛大道北段</v>
      </c>
      <c r="J195" s="40" t="str">
        <f>VLOOKUP(B195,辅助信息!E:I,4,FALSE)</f>
        <v>张扬</v>
      </c>
      <c r="K195" s="40">
        <f>VLOOKUP(J195,辅助信息!H:I,2,FALSE)</f>
        <v>18381904567</v>
      </c>
      <c r="L195" s="80"/>
      <c r="M195" s="79"/>
      <c r="N195" s="79"/>
      <c r="O195" s="79"/>
      <c r="P195" s="79"/>
      <c r="Q195" s="40" t="str">
        <f>VLOOKUP(B195,辅助信息!E:M,9,FALSE)</f>
        <v>ZTWM-CDGS-XS-2024-0134-商投建工达州中医药科技成果示范园项目</v>
      </c>
      <c r="R195" s="26"/>
    </row>
    <row r="196" hidden="1" spans="1:18">
      <c r="A196" s="78"/>
      <c r="B196" s="40" t="s">
        <v>56</v>
      </c>
      <c r="C196" s="72">
        <v>45665</v>
      </c>
      <c r="D196" s="40" t="str">
        <f>VLOOKUP(B196,辅助信息!E:K,7,FALSE)</f>
        <v>JWDDCD2025052800131</v>
      </c>
      <c r="E196" s="40" t="str">
        <f>VLOOKUP(F196,辅助信息!A:B,2,FALSE)</f>
        <v>螺纹钢</v>
      </c>
      <c r="F196" s="40" t="s">
        <v>46</v>
      </c>
      <c r="G196" s="36">
        <v>9</v>
      </c>
      <c r="H196" s="36" t="e">
        <f>_xlfn._xlws.FILTER(#REF!,#REF!&amp;#REF!&amp;#REF!&amp;#REF!=C196&amp;F196&amp;I196&amp;J196,"未发货")</f>
        <v>#REF!</v>
      </c>
      <c r="I196" s="40" t="str">
        <f>VLOOKUP(B196,辅助信息!E:I,3,FALSE)</f>
        <v>（商投建工达州中医药科技园-4工区-7号楼）达州市通川区达州中医药职业学院犀牛大道北段</v>
      </c>
      <c r="J196" s="40" t="str">
        <f>VLOOKUP(B196,辅助信息!E:I,4,FALSE)</f>
        <v>张扬</v>
      </c>
      <c r="K196" s="40">
        <f>VLOOKUP(J196,辅助信息!H:I,2,FALSE)</f>
        <v>18381904567</v>
      </c>
      <c r="L196" s="78"/>
      <c r="M196" s="79"/>
      <c r="N196" s="79"/>
      <c r="O196" s="79"/>
      <c r="P196" s="79"/>
      <c r="Q196" s="40" t="str">
        <f>VLOOKUP(B196,辅助信息!E:M,9,FALSE)</f>
        <v>ZTWM-CDGS-XS-2024-0134-商投建工达州中医药科技成果示范园项目</v>
      </c>
      <c r="R196" s="26"/>
    </row>
    <row r="197" hidden="1" spans="2:18">
      <c r="B197" s="40" t="s">
        <v>48</v>
      </c>
      <c r="C197" s="72">
        <v>45665</v>
      </c>
      <c r="D197" s="40" t="str">
        <f>VLOOKUP(B197,辅助信息!E:K,7,FALSE)</f>
        <v>ZTWM-CDGS-YL-20240529-006</v>
      </c>
      <c r="E197" s="40" t="str">
        <f>VLOOKUP(F197,辅助信息!A:B,2,FALSE)</f>
        <v>螺纹钢</v>
      </c>
      <c r="F197" s="40" t="s">
        <v>66</v>
      </c>
      <c r="G197" s="36">
        <f>40-12</f>
        <v>28</v>
      </c>
      <c r="H197" s="36" t="e">
        <f>_xlfn._xlws.FILTER(#REF!,#REF!&amp;#REF!&amp;#REF!&amp;#REF!=C197&amp;F197&amp;I197&amp;J197,"未发货")</f>
        <v>#REF!</v>
      </c>
      <c r="I197" s="40" t="str">
        <f>VLOOKUP(B197,辅助信息!E:I,3,FALSE)</f>
        <v>(华西颐海-科创农业生态谷-1号钢筋房)成都市简阳市白金山水库</v>
      </c>
      <c r="J197" s="40" t="str">
        <f>VLOOKUP(B197,辅助信息!E:I,4,FALSE)</f>
        <v>石清国</v>
      </c>
      <c r="K197" s="40">
        <f>VLOOKUP(J197,辅助信息!H:I,2,FALSE)</f>
        <v>13458642015</v>
      </c>
      <c r="L197" s="79" t="str">
        <f>VLOOKUP(B197,辅助信息!E:J,6,FALSE)</f>
        <v>优先威钢,我方卸车,新老国标钢厂不加价可直发</v>
      </c>
      <c r="M197" s="79"/>
      <c r="N197" s="79"/>
      <c r="O197" s="79"/>
      <c r="P197" s="79"/>
      <c r="Q197" s="40" t="str">
        <f>VLOOKUP(B197,辅助信息!E:M,9,FALSE)</f>
        <v>ZTWM-CDGS-XS-2024-0093-华西-颐海科创农业生态谷</v>
      </c>
      <c r="R197" s="26"/>
    </row>
    <row r="198" hidden="1" spans="2:18">
      <c r="B198" s="40" t="s">
        <v>48</v>
      </c>
      <c r="C198" s="72">
        <v>45665</v>
      </c>
      <c r="D198" s="40" t="str">
        <f>VLOOKUP(B198,辅助信息!E:K,7,FALSE)</f>
        <v>ZTWM-CDGS-YL-20240529-006</v>
      </c>
      <c r="E198" s="40" t="str">
        <f>VLOOKUP(F198,辅助信息!A:B,2,FALSE)</f>
        <v>螺纹钢</v>
      </c>
      <c r="F198" s="40" t="s">
        <v>46</v>
      </c>
      <c r="G198" s="36">
        <v>6</v>
      </c>
      <c r="H198" s="36" t="e">
        <f>_xlfn._xlws.FILTER(#REF!,#REF!&amp;#REF!&amp;#REF!&amp;#REF!=C198&amp;F198&amp;I198&amp;J198,"未发货")</f>
        <v>#REF!</v>
      </c>
      <c r="I198" s="40" t="str">
        <f>VLOOKUP(B198,辅助信息!E:I,3,FALSE)</f>
        <v>(华西颐海-科创农业生态谷-1号钢筋房)成都市简阳市白金山水库</v>
      </c>
      <c r="J198" s="40" t="str">
        <f>VLOOKUP(B198,辅助信息!E:I,4,FALSE)</f>
        <v>石清国</v>
      </c>
      <c r="K198" s="40">
        <f>VLOOKUP(J198,辅助信息!H:I,2,FALSE)</f>
        <v>13458642015</v>
      </c>
      <c r="L198" s="80"/>
      <c r="M198" s="79"/>
      <c r="N198" s="79"/>
      <c r="O198" s="79"/>
      <c r="P198" s="79"/>
      <c r="Q198" s="40" t="str">
        <f>VLOOKUP(B198,辅助信息!E:M,9,FALSE)</f>
        <v>ZTWM-CDGS-XS-2024-0093-华西-颐海科创农业生态谷</v>
      </c>
      <c r="R198" s="26"/>
    </row>
    <row r="199" hidden="1" spans="2:18">
      <c r="B199" s="40" t="s">
        <v>48</v>
      </c>
      <c r="C199" s="72">
        <v>45665</v>
      </c>
      <c r="D199" s="40" t="str">
        <f>VLOOKUP(B199,辅助信息!E:K,7,FALSE)</f>
        <v>ZTWM-CDGS-YL-20240529-006</v>
      </c>
      <c r="E199" s="40" t="str">
        <f>VLOOKUP(F199,辅助信息!A:B,2,FALSE)</f>
        <v>螺纹钢</v>
      </c>
      <c r="F199" s="40" t="s">
        <v>22</v>
      </c>
      <c r="G199" s="36">
        <v>10</v>
      </c>
      <c r="H199" s="36" t="e">
        <f>_xlfn._xlws.FILTER(#REF!,#REF!&amp;#REF!&amp;#REF!&amp;#REF!=C199&amp;F199&amp;I199&amp;J199,"未发货")</f>
        <v>#REF!</v>
      </c>
      <c r="I199" s="40" t="str">
        <f>VLOOKUP(B199,辅助信息!E:I,3,FALSE)</f>
        <v>(华西颐海-科创农业生态谷-1号钢筋房)成都市简阳市白金山水库</v>
      </c>
      <c r="J199" s="40" t="str">
        <f>VLOOKUP(B199,辅助信息!E:I,4,FALSE)</f>
        <v>石清国</v>
      </c>
      <c r="K199" s="40">
        <f>VLOOKUP(J199,辅助信息!H:I,2,FALSE)</f>
        <v>13458642015</v>
      </c>
      <c r="L199" s="78"/>
      <c r="M199" s="79"/>
      <c r="N199" s="79"/>
      <c r="O199" s="79"/>
      <c r="P199" s="79"/>
      <c r="Q199" s="40" t="str">
        <f>VLOOKUP(B199,辅助信息!E:M,9,FALSE)</f>
        <v>ZTWM-CDGS-XS-2024-0093-华西-颐海科创农业生态谷</v>
      </c>
      <c r="R199" s="26"/>
    </row>
    <row r="200" hidden="1" spans="2:18">
      <c r="B200" s="40" t="s">
        <v>44</v>
      </c>
      <c r="C200" s="72">
        <v>45665</v>
      </c>
      <c r="D200" s="40" t="str">
        <f>VLOOKUP(B200,辅助信息!E:K,7,FALSE)</f>
        <v>JWDDCD2025060600053</v>
      </c>
      <c r="E200" s="40" t="str">
        <f>VLOOKUP(F200,辅助信息!A:B,2,FALSE)</f>
        <v>盘螺</v>
      </c>
      <c r="F200" s="40" t="s">
        <v>26</v>
      </c>
      <c r="G200" s="36">
        <v>52</v>
      </c>
      <c r="H200" s="36" t="e">
        <f>_xlfn._xlws.FILTER(#REF!,#REF!&amp;#REF!&amp;#REF!&amp;#REF!=C200&amp;F200&amp;I200&amp;J200,"未发货")</f>
        <v>#REF!</v>
      </c>
      <c r="I200" s="40" t="str">
        <f>VLOOKUP(B200,辅助信息!E:I,3,FALSE)</f>
        <v>（华西酒城南）成都市武侯区火车南站西路8号酒城南项目</v>
      </c>
      <c r="J200" s="40" t="str">
        <f>VLOOKUP(B200,辅助信息!E:I,4,FALSE)</f>
        <v>龙耀宇</v>
      </c>
      <c r="K200" s="40">
        <f>VLOOKUP(J200,辅助信息!H:I,2,FALSE)</f>
        <v>18384145895</v>
      </c>
      <c r="L200" s="88" t="str">
        <f>VLOOKUP(B200,辅助信息!E:J,6,FALSE)</f>
        <v>对方卸车</v>
      </c>
      <c r="M200" s="88"/>
      <c r="N200" s="88"/>
      <c r="O200" s="88"/>
      <c r="P200" s="88"/>
      <c r="Q200" s="40" t="str">
        <f>VLOOKUP(B200,辅助信息!E:M,9,FALSE)</f>
        <v>ZTWM-CDGS-XS-2024-0189-华西集采-酒城南项目</v>
      </c>
      <c r="R200" s="26"/>
    </row>
    <row r="201" hidden="1" spans="1:18">
      <c r="A201" s="73" t="s">
        <v>67</v>
      </c>
      <c r="B201" s="40" t="s">
        <v>17</v>
      </c>
      <c r="C201" s="72">
        <v>45667</v>
      </c>
      <c r="D201" s="40" t="str">
        <f>VLOOKUP(B201,辅助信息!E:K,7,FALSE)</f>
        <v>JWDDCD2024101600090</v>
      </c>
      <c r="E201" s="40" t="str">
        <f>VLOOKUP(F201,辅助信息!A:B,2,FALSE)</f>
        <v>螺纹钢</v>
      </c>
      <c r="F201" s="40" t="s">
        <v>18</v>
      </c>
      <c r="G201" s="36">
        <f>149-108</f>
        <v>41</v>
      </c>
      <c r="H201" s="36" t="e">
        <f>_xlfn._xlws.FILTER(#REF!,#REF!&amp;#REF!&amp;#REF!&amp;#REF!=C201&amp;F201&amp;I201&amp;J201,"未发货")</f>
        <v>#REF!</v>
      </c>
      <c r="I201" s="40" t="str">
        <f>VLOOKUP(B201,辅助信息!E:I,3,FALSE)</f>
        <v>（达州市公共卫生临床医疗中心项目-一标-1号制作房）达州市通川区西外复兴镇公共卫生临床医疗中心项目</v>
      </c>
      <c r="J201" s="40" t="str">
        <f>VLOOKUP(B201,辅助信息!E:I,4,FALSE)</f>
        <v>潘建发</v>
      </c>
      <c r="K201" s="40">
        <f>VLOOKUP(J201,辅助信息!H:I,2,FALSE)</f>
        <v>13658059919</v>
      </c>
      <c r="L201" s="79" t="str">
        <f>VLOOKUP(B201,辅助信息!E:J,6,FALSE)</f>
        <v>提前联系到场规格,一天到场车辆不低于2车</v>
      </c>
      <c r="M201" s="79"/>
      <c r="N201" s="79"/>
      <c r="O201" s="79"/>
      <c r="P201" s="79"/>
      <c r="Q201" s="40" t="str">
        <f>VLOOKUP(B201,辅助信息!E:M,9,FALSE)</f>
        <v>ZTWM-CDGS-XS-2024-0205-五冶钢构-达州市通川区西外复兴镇及临近片区建设项目</v>
      </c>
      <c r="R201" s="26"/>
    </row>
    <row r="202" hidden="1" spans="2:18">
      <c r="B202" s="40" t="s">
        <v>17</v>
      </c>
      <c r="C202" s="72">
        <v>45667</v>
      </c>
      <c r="D202" s="40" t="str">
        <f>VLOOKUP(B202,辅助信息!E:K,7,FALSE)</f>
        <v>JWDDCD2024101600090</v>
      </c>
      <c r="E202" s="40" t="str">
        <f>VLOOKUP(F202,辅助信息!A:B,2,FALSE)</f>
        <v>螺纹钢</v>
      </c>
      <c r="F202" s="40" t="s">
        <v>32</v>
      </c>
      <c r="G202" s="36">
        <v>9</v>
      </c>
      <c r="H202" s="36" t="e">
        <f>_xlfn._xlws.FILTER(#REF!,#REF!&amp;#REF!&amp;#REF!&amp;#REF!=C202&amp;F202&amp;I202&amp;J202,"未发货")</f>
        <v>#REF!</v>
      </c>
      <c r="I202" s="40" t="str">
        <f>VLOOKUP(B202,辅助信息!E:I,3,FALSE)</f>
        <v>（达州市公共卫生临床医疗中心项目-一标-1号制作房）达州市通川区西外复兴镇公共卫生临床医疗中心项目</v>
      </c>
      <c r="J202" s="40" t="str">
        <f>VLOOKUP(B202,辅助信息!E:I,4,FALSE)</f>
        <v>潘建发</v>
      </c>
      <c r="K202" s="40">
        <f>VLOOKUP(J202,辅助信息!H:I,2,FALSE)</f>
        <v>13658059919</v>
      </c>
      <c r="L202" s="80"/>
      <c r="M202" s="79"/>
      <c r="N202" s="79"/>
      <c r="O202" s="79"/>
      <c r="P202" s="79"/>
      <c r="Q202" s="40" t="str">
        <f>VLOOKUP(B202,辅助信息!E:M,9,FALSE)</f>
        <v>ZTWM-CDGS-XS-2024-0205-五冶钢构-达州市通川区西外复兴镇及临近片区建设项目</v>
      </c>
      <c r="R202" s="26"/>
    </row>
    <row r="203" hidden="1" spans="2:18">
      <c r="B203" s="40" t="s">
        <v>17</v>
      </c>
      <c r="C203" s="72">
        <v>45667</v>
      </c>
      <c r="D203" s="40" t="str">
        <f>VLOOKUP(B203,辅助信息!E:K,7,FALSE)</f>
        <v>JWDDCD2024101600090</v>
      </c>
      <c r="E203" s="40" t="str">
        <f>VLOOKUP(F203,辅助信息!A:B,2,FALSE)</f>
        <v>盘螺</v>
      </c>
      <c r="F203" s="40" t="s">
        <v>41</v>
      </c>
      <c r="G203" s="36">
        <v>5</v>
      </c>
      <c r="H203" s="36">
        <v>5.5</v>
      </c>
      <c r="I203" s="40" t="str">
        <f>VLOOKUP(B203,辅助信息!E:I,3,FALSE)</f>
        <v>（达州市公共卫生临床医疗中心项目-一标-1号制作房）达州市通川区西外复兴镇公共卫生临床医疗中心项目</v>
      </c>
      <c r="J203" s="40" t="str">
        <f>VLOOKUP(B203,辅助信息!E:I,4,FALSE)</f>
        <v>潘建发</v>
      </c>
      <c r="K203" s="40">
        <f>VLOOKUP(J203,辅助信息!H:I,2,FALSE)</f>
        <v>13658059919</v>
      </c>
      <c r="L203" s="78"/>
      <c r="M203" s="79"/>
      <c r="N203" s="79"/>
      <c r="O203" s="79"/>
      <c r="P203" s="79"/>
      <c r="Q203" s="40" t="str">
        <f>VLOOKUP(B203,辅助信息!E:M,9,FALSE)</f>
        <v>ZTWM-CDGS-XS-2024-0205-五冶钢构-达州市通川区西外复兴镇及临近片区建设项目</v>
      </c>
      <c r="R203" s="26"/>
    </row>
    <row r="204" ht="56.25" hidden="1" customHeight="1" spans="2:18">
      <c r="B204" s="40" t="s">
        <v>54</v>
      </c>
      <c r="C204" s="72">
        <v>45667</v>
      </c>
      <c r="D204" s="40" t="e">
        <f>VLOOKUP(B204,辅助信息!E:K,7,FALSE)</f>
        <v>#N/A</v>
      </c>
      <c r="E204" s="40" t="str">
        <f>VLOOKUP(F204,辅助信息!A:B,2,FALSE)</f>
        <v>螺纹钢</v>
      </c>
      <c r="F204" s="40" t="s">
        <v>33</v>
      </c>
      <c r="G204" s="36">
        <v>19</v>
      </c>
      <c r="H204" s="36" t="e">
        <f>_xlfn._xlws.FILTER(#REF!,#REF!&amp;#REF!&amp;#REF!&amp;#REF!=C204&amp;F204&amp;I204&amp;J204,"未发货")</f>
        <v>#REF!</v>
      </c>
      <c r="I204" s="40" t="e">
        <f>VLOOKUP(B204,辅助信息!E:I,3,FALSE)</f>
        <v>#N/A</v>
      </c>
      <c r="J204" s="40" t="e">
        <f>VLOOKUP(B204,辅助信息!E:I,4,FALSE)</f>
        <v>#N/A</v>
      </c>
      <c r="K204" s="40" t="e">
        <f>VLOOKUP(J204,辅助信息!H:I,2,FALSE)</f>
        <v>#N/A</v>
      </c>
      <c r="L204" s="79" t="e">
        <f>VLOOKUP(B204,辅助信息!E:J,6,FALSE)</f>
        <v>#N/A</v>
      </c>
      <c r="M204" s="79"/>
      <c r="N204" s="79"/>
      <c r="O204" s="79"/>
      <c r="P204" s="79"/>
      <c r="Q204" s="40" t="e">
        <f>VLOOKUP(B204,辅助信息!E:M,9,FALSE)</f>
        <v>#N/A</v>
      </c>
      <c r="R204" s="26"/>
    </row>
    <row r="205" hidden="1" spans="2:18">
      <c r="B205" s="40" t="s">
        <v>64</v>
      </c>
      <c r="C205" s="72">
        <v>45667</v>
      </c>
      <c r="D205" s="40" t="e">
        <f>VLOOKUP(B205,辅助信息!E:K,7,FALSE)</f>
        <v>#N/A</v>
      </c>
      <c r="E205" s="40" t="str">
        <f>VLOOKUP(F205,辅助信息!A:B,2,FALSE)</f>
        <v>螺纹钢</v>
      </c>
      <c r="F205" s="40" t="s">
        <v>32</v>
      </c>
      <c r="G205" s="36">
        <v>18</v>
      </c>
      <c r="H205" s="36" t="e">
        <f>_xlfn._xlws.FILTER(#REF!,#REF!&amp;#REF!&amp;#REF!&amp;#REF!=C205&amp;F205&amp;I205&amp;J205,"未发货")</f>
        <v>#REF!</v>
      </c>
      <c r="I205" s="40" t="e">
        <f>VLOOKUP(B205,辅助信息!E:I,3,FALSE)</f>
        <v>#N/A</v>
      </c>
      <c r="J205" s="40" t="e">
        <f>VLOOKUP(B205,辅助信息!E:I,4,FALSE)</f>
        <v>#N/A</v>
      </c>
      <c r="K205" s="40" t="e">
        <f>VLOOKUP(J205,辅助信息!H:I,2,FALSE)</f>
        <v>#N/A</v>
      </c>
      <c r="L205" s="79" t="e">
        <f>VLOOKUP(B205,辅助信息!E:J,6,FALSE)</f>
        <v>#N/A</v>
      </c>
      <c r="M205" s="79"/>
      <c r="N205" s="79"/>
      <c r="O205" s="79"/>
      <c r="P205" s="79"/>
      <c r="Q205" s="40" t="e">
        <f>VLOOKUP(B205,辅助信息!E:M,9,FALSE)</f>
        <v>#N/A</v>
      </c>
      <c r="R205" s="26"/>
    </row>
    <row r="206" hidden="1" spans="2:18">
      <c r="B206" s="40" t="s">
        <v>64</v>
      </c>
      <c r="C206" s="72">
        <v>45667</v>
      </c>
      <c r="D206" s="40" t="e">
        <f>VLOOKUP(B206,辅助信息!E:K,7,FALSE)</f>
        <v>#N/A</v>
      </c>
      <c r="E206" s="40" t="str">
        <f>VLOOKUP(F206,辅助信息!A:B,2,FALSE)</f>
        <v>螺纹钢</v>
      </c>
      <c r="F206" s="40" t="s">
        <v>28</v>
      </c>
      <c r="G206" s="36">
        <v>6</v>
      </c>
      <c r="H206" s="36" t="e">
        <f>_xlfn._xlws.FILTER(#REF!,#REF!&amp;#REF!&amp;#REF!&amp;#REF!=C206&amp;F206&amp;I206&amp;J206,"未发货")</f>
        <v>#REF!</v>
      </c>
      <c r="I206" s="40" t="e">
        <f>VLOOKUP(B206,辅助信息!E:I,3,FALSE)</f>
        <v>#N/A</v>
      </c>
      <c r="J206" s="40" t="e">
        <f>VLOOKUP(B206,辅助信息!E:I,4,FALSE)</f>
        <v>#N/A</v>
      </c>
      <c r="K206" s="40" t="e">
        <f>VLOOKUP(J206,辅助信息!H:I,2,FALSE)</f>
        <v>#N/A</v>
      </c>
      <c r="L206" s="80"/>
      <c r="M206" s="79"/>
      <c r="N206" s="79"/>
      <c r="O206" s="79"/>
      <c r="P206" s="79"/>
      <c r="Q206" s="40" t="e">
        <f>VLOOKUP(B206,辅助信息!E:M,9,FALSE)</f>
        <v>#N/A</v>
      </c>
      <c r="R206" s="26"/>
    </row>
    <row r="207" hidden="1" spans="2:18">
      <c r="B207" s="40" t="s">
        <v>64</v>
      </c>
      <c r="C207" s="72">
        <v>45667</v>
      </c>
      <c r="D207" s="40" t="e">
        <f>VLOOKUP(B207,辅助信息!E:K,7,FALSE)</f>
        <v>#N/A</v>
      </c>
      <c r="E207" s="40" t="str">
        <f>VLOOKUP(F207,辅助信息!A:B,2,FALSE)</f>
        <v>螺纹钢</v>
      </c>
      <c r="F207" s="40" t="s">
        <v>65</v>
      </c>
      <c r="G207" s="36">
        <v>38</v>
      </c>
      <c r="H207" s="36" t="e">
        <f>_xlfn._xlws.FILTER(#REF!,#REF!&amp;#REF!&amp;#REF!&amp;#REF!=C207&amp;F207&amp;I207&amp;J207,"未发货")</f>
        <v>#REF!</v>
      </c>
      <c r="I207" s="40" t="e">
        <f>VLOOKUP(B207,辅助信息!E:I,3,FALSE)</f>
        <v>#N/A</v>
      </c>
      <c r="J207" s="40" t="e">
        <f>VLOOKUP(B207,辅助信息!E:I,4,FALSE)</f>
        <v>#N/A</v>
      </c>
      <c r="K207" s="40" t="e">
        <f>VLOOKUP(J207,辅助信息!H:I,2,FALSE)</f>
        <v>#N/A</v>
      </c>
      <c r="L207" s="78"/>
      <c r="M207" s="79"/>
      <c r="N207" s="79"/>
      <c r="O207" s="79"/>
      <c r="P207" s="79"/>
      <c r="Q207" s="40" t="e">
        <f>VLOOKUP(B207,辅助信息!E:M,9,FALSE)</f>
        <v>#N/A</v>
      </c>
      <c r="R207" s="26"/>
    </row>
    <row r="208" hidden="1" spans="2:18">
      <c r="B208" s="40" t="s">
        <v>56</v>
      </c>
      <c r="C208" s="72">
        <v>45667</v>
      </c>
      <c r="D208" s="40" t="str">
        <f>VLOOKUP(B208,辅助信息!E:K,7,FALSE)</f>
        <v>JWDDCD2025052800131</v>
      </c>
      <c r="E208" s="40" t="str">
        <f>VLOOKUP(F208,辅助信息!A:B,2,FALSE)</f>
        <v>螺纹钢</v>
      </c>
      <c r="F208" s="40" t="s">
        <v>30</v>
      </c>
      <c r="G208" s="36">
        <v>3</v>
      </c>
      <c r="H208" s="36" t="e">
        <f>_xlfn._xlws.FILTER(#REF!,#REF!&amp;#REF!&amp;#REF!&amp;#REF!=C208&amp;F208&amp;I208&amp;J208,"未发货")</f>
        <v>#REF!</v>
      </c>
      <c r="I208" s="40" t="str">
        <f>VLOOKUP(B208,辅助信息!E:I,3,FALSE)</f>
        <v>（商投建工达州中医药科技园-4工区-7号楼）达州市通川区达州中医药职业学院犀牛大道北段</v>
      </c>
      <c r="J208" s="40" t="str">
        <f>VLOOKUP(B208,辅助信息!E:I,4,FALSE)</f>
        <v>张扬</v>
      </c>
      <c r="K208" s="40">
        <f>VLOOKUP(J208,辅助信息!H:I,2,FALSE)</f>
        <v>18381904567</v>
      </c>
      <c r="L208" s="79" t="str">
        <f>VLOOKUP(B208,辅助信息!E:J,6,FALSE)</f>
        <v>控制炉批号！多了现场不收！,优先安排达钢,提前联系到场规格及数量</v>
      </c>
      <c r="M208" s="79"/>
      <c r="N208" s="79"/>
      <c r="O208" s="79"/>
      <c r="P208" s="79"/>
      <c r="Q208" s="40" t="str">
        <f>VLOOKUP(B208,辅助信息!E:M,9,FALSE)</f>
        <v>ZTWM-CDGS-XS-2024-0134-商投建工达州中医药科技成果示范园项目</v>
      </c>
      <c r="R208" s="26"/>
    </row>
    <row r="209" hidden="1" spans="2:18">
      <c r="B209" s="40" t="s">
        <v>56</v>
      </c>
      <c r="C209" s="72">
        <v>45667</v>
      </c>
      <c r="D209" s="40" t="str">
        <f>VLOOKUP(B209,辅助信息!E:K,7,FALSE)</f>
        <v>JWDDCD2025052800131</v>
      </c>
      <c r="E209" s="40" t="str">
        <f>VLOOKUP(F209,辅助信息!A:B,2,FALSE)</f>
        <v>螺纹钢</v>
      </c>
      <c r="F209" s="40" t="s">
        <v>28</v>
      </c>
      <c r="G209" s="36">
        <v>15</v>
      </c>
      <c r="H209" s="36" t="e">
        <f>_xlfn._xlws.FILTER(#REF!,#REF!&amp;#REF!&amp;#REF!&amp;#REF!=C209&amp;F209&amp;I209&amp;J209,"未发货")</f>
        <v>#REF!</v>
      </c>
      <c r="I209" s="40" t="str">
        <f>VLOOKUP(B209,辅助信息!E:I,3,FALSE)</f>
        <v>（商投建工达州中医药科技园-4工区-7号楼）达州市通川区达州中医药职业学院犀牛大道北段</v>
      </c>
      <c r="J209" s="40" t="str">
        <f>VLOOKUP(B209,辅助信息!E:I,4,FALSE)</f>
        <v>张扬</v>
      </c>
      <c r="K209" s="40">
        <f>VLOOKUP(J209,辅助信息!H:I,2,FALSE)</f>
        <v>18381904567</v>
      </c>
      <c r="L209" s="80"/>
      <c r="M209" s="79"/>
      <c r="N209" s="79"/>
      <c r="O209" s="79"/>
      <c r="P209" s="79"/>
      <c r="Q209" s="40" t="str">
        <f>VLOOKUP(B209,辅助信息!E:M,9,FALSE)</f>
        <v>ZTWM-CDGS-XS-2024-0134-商投建工达州中医药科技成果示范园项目</v>
      </c>
      <c r="R209" s="26"/>
    </row>
    <row r="210" hidden="1" spans="2:18">
      <c r="B210" s="40" t="s">
        <v>56</v>
      </c>
      <c r="C210" s="72">
        <v>45667</v>
      </c>
      <c r="D210" s="40" t="str">
        <f>VLOOKUP(B210,辅助信息!E:K,7,FALSE)</f>
        <v>JWDDCD2025052800131</v>
      </c>
      <c r="E210" s="40" t="str">
        <f>VLOOKUP(F210,辅助信息!A:B,2,FALSE)</f>
        <v>螺纹钢</v>
      </c>
      <c r="F210" s="40" t="s">
        <v>21</v>
      </c>
      <c r="G210" s="36">
        <v>6</v>
      </c>
      <c r="H210" s="36" t="e">
        <f>_xlfn._xlws.FILTER(#REF!,#REF!&amp;#REF!&amp;#REF!&amp;#REF!=C210&amp;F210&amp;I210&amp;J210,"未发货")</f>
        <v>#REF!</v>
      </c>
      <c r="I210" s="40" t="str">
        <f>VLOOKUP(B210,辅助信息!E:I,3,FALSE)</f>
        <v>（商投建工达州中医药科技园-4工区-7号楼）达州市通川区达州中医药职业学院犀牛大道北段</v>
      </c>
      <c r="J210" s="40" t="str">
        <f>VLOOKUP(B210,辅助信息!E:I,4,FALSE)</f>
        <v>张扬</v>
      </c>
      <c r="K210" s="40">
        <f>VLOOKUP(J210,辅助信息!H:I,2,FALSE)</f>
        <v>18381904567</v>
      </c>
      <c r="L210" s="80"/>
      <c r="M210" s="79"/>
      <c r="N210" s="79"/>
      <c r="O210" s="79"/>
      <c r="P210" s="79"/>
      <c r="Q210" s="40" t="str">
        <f>VLOOKUP(B210,辅助信息!E:M,9,FALSE)</f>
        <v>ZTWM-CDGS-XS-2024-0134-商投建工达州中医药科技成果示范园项目</v>
      </c>
      <c r="R210" s="26"/>
    </row>
    <row r="211" hidden="1" spans="2:18">
      <c r="B211" s="40" t="s">
        <v>56</v>
      </c>
      <c r="C211" s="72">
        <v>45667</v>
      </c>
      <c r="D211" s="40" t="str">
        <f>VLOOKUP(B211,辅助信息!E:K,7,FALSE)</f>
        <v>JWDDCD2025052800131</v>
      </c>
      <c r="E211" s="40" t="str">
        <f>VLOOKUP(F211,辅助信息!A:B,2,FALSE)</f>
        <v>螺纹钢</v>
      </c>
      <c r="F211" s="40" t="s">
        <v>46</v>
      </c>
      <c r="G211" s="36">
        <v>9</v>
      </c>
      <c r="H211" s="36" t="e">
        <f>_xlfn._xlws.FILTER(#REF!,#REF!&amp;#REF!&amp;#REF!&amp;#REF!=C211&amp;F211&amp;I211&amp;J211,"未发货")</f>
        <v>#REF!</v>
      </c>
      <c r="I211" s="40" t="str">
        <f>VLOOKUP(B211,辅助信息!E:I,3,FALSE)</f>
        <v>（商投建工达州中医药科技园-4工区-7号楼）达州市通川区达州中医药职业学院犀牛大道北段</v>
      </c>
      <c r="J211" s="40" t="str">
        <f>VLOOKUP(B211,辅助信息!E:I,4,FALSE)</f>
        <v>张扬</v>
      </c>
      <c r="K211" s="40">
        <f>VLOOKUP(J211,辅助信息!H:I,2,FALSE)</f>
        <v>18381904567</v>
      </c>
      <c r="L211" s="78"/>
      <c r="M211" s="79"/>
      <c r="N211" s="79"/>
      <c r="O211" s="79"/>
      <c r="P211" s="79"/>
      <c r="Q211" s="40" t="str">
        <f>VLOOKUP(B211,辅助信息!E:M,9,FALSE)</f>
        <v>ZTWM-CDGS-XS-2024-0134-商投建工达州中医药科技成果示范园项目</v>
      </c>
      <c r="R211" s="26"/>
    </row>
    <row r="212" hidden="1" spans="2:18">
      <c r="B212" s="40" t="s">
        <v>48</v>
      </c>
      <c r="C212" s="72">
        <v>45667</v>
      </c>
      <c r="D212" s="40" t="str">
        <f>VLOOKUP(B212,辅助信息!E:K,7,FALSE)</f>
        <v>ZTWM-CDGS-YL-20240529-006</v>
      </c>
      <c r="E212" s="40" t="str">
        <f>VLOOKUP(F212,辅助信息!A:B,2,FALSE)</f>
        <v>螺纹钢</v>
      </c>
      <c r="F212" s="40" t="s">
        <v>66</v>
      </c>
      <c r="G212" s="36">
        <f>40-12</f>
        <v>28</v>
      </c>
      <c r="H212" s="36" t="e">
        <f>_xlfn._xlws.FILTER(#REF!,#REF!&amp;#REF!&amp;#REF!&amp;#REF!=C212&amp;F212&amp;I212&amp;J212,"未发货")</f>
        <v>#REF!</v>
      </c>
      <c r="I212" s="40" t="str">
        <f>VLOOKUP(B212,辅助信息!E:I,3,FALSE)</f>
        <v>(华西颐海-科创农业生态谷-1号钢筋房)成都市简阳市白金山水库</v>
      </c>
      <c r="J212" s="40" t="str">
        <f>VLOOKUP(B212,辅助信息!E:I,4,FALSE)</f>
        <v>石清国</v>
      </c>
      <c r="K212" s="40">
        <f>VLOOKUP(J212,辅助信息!H:I,2,FALSE)</f>
        <v>13458642015</v>
      </c>
      <c r="L212" s="79" t="str">
        <f>VLOOKUP(B212,辅助信息!E:J,6,FALSE)</f>
        <v>优先威钢,我方卸车,新老国标钢厂不加价可直发</v>
      </c>
      <c r="M212" s="79"/>
      <c r="N212" s="79"/>
      <c r="O212" s="79"/>
      <c r="P212" s="79"/>
      <c r="Q212" s="40" t="str">
        <f>VLOOKUP(B212,辅助信息!E:M,9,FALSE)</f>
        <v>ZTWM-CDGS-XS-2024-0093-华西-颐海科创农业生态谷</v>
      </c>
      <c r="R212" s="26"/>
    </row>
    <row r="213" hidden="1" spans="2:18">
      <c r="B213" s="40" t="s">
        <v>48</v>
      </c>
      <c r="C213" s="72">
        <v>45667</v>
      </c>
      <c r="D213" s="40" t="str">
        <f>VLOOKUP(B213,辅助信息!E:K,7,FALSE)</f>
        <v>ZTWM-CDGS-YL-20240529-006</v>
      </c>
      <c r="E213" s="40" t="str">
        <f>VLOOKUP(F213,辅助信息!A:B,2,FALSE)</f>
        <v>螺纹钢</v>
      </c>
      <c r="F213" s="40" t="s">
        <v>46</v>
      </c>
      <c r="G213" s="36">
        <v>6</v>
      </c>
      <c r="H213" s="36" t="e">
        <f>_xlfn._xlws.FILTER(#REF!,#REF!&amp;#REF!&amp;#REF!&amp;#REF!=C213&amp;F213&amp;I213&amp;J213,"未发货")</f>
        <v>#REF!</v>
      </c>
      <c r="I213" s="40" t="str">
        <f>VLOOKUP(B213,辅助信息!E:I,3,FALSE)</f>
        <v>(华西颐海-科创农业生态谷-1号钢筋房)成都市简阳市白金山水库</v>
      </c>
      <c r="J213" s="40" t="str">
        <f>VLOOKUP(B213,辅助信息!E:I,4,FALSE)</f>
        <v>石清国</v>
      </c>
      <c r="K213" s="40">
        <f>VLOOKUP(J213,辅助信息!H:I,2,FALSE)</f>
        <v>13458642015</v>
      </c>
      <c r="L213" s="80"/>
      <c r="M213" s="79"/>
      <c r="N213" s="79"/>
      <c r="O213" s="79"/>
      <c r="P213" s="79"/>
      <c r="Q213" s="40" t="str">
        <f>VLOOKUP(B213,辅助信息!E:M,9,FALSE)</f>
        <v>ZTWM-CDGS-XS-2024-0093-华西-颐海科创农业生态谷</v>
      </c>
      <c r="R213" s="26"/>
    </row>
    <row r="214" hidden="1" spans="2:18">
      <c r="B214" s="40" t="s">
        <v>48</v>
      </c>
      <c r="C214" s="72">
        <v>45667</v>
      </c>
      <c r="D214" s="40" t="str">
        <f>VLOOKUP(B214,辅助信息!E:K,7,FALSE)</f>
        <v>ZTWM-CDGS-YL-20240529-006</v>
      </c>
      <c r="E214" s="40" t="str">
        <f>VLOOKUP(F214,辅助信息!A:B,2,FALSE)</f>
        <v>螺纹钢</v>
      </c>
      <c r="F214" s="40" t="s">
        <v>22</v>
      </c>
      <c r="G214" s="36">
        <v>10</v>
      </c>
      <c r="H214" s="36" t="e">
        <f>_xlfn._xlws.FILTER(#REF!,#REF!&amp;#REF!&amp;#REF!&amp;#REF!=C214&amp;F214&amp;I214&amp;J214,"未发货")</f>
        <v>#REF!</v>
      </c>
      <c r="I214" s="40" t="str">
        <f>VLOOKUP(B214,辅助信息!E:I,3,FALSE)</f>
        <v>(华西颐海-科创农业生态谷-1号钢筋房)成都市简阳市白金山水库</v>
      </c>
      <c r="J214" s="40" t="str">
        <f>VLOOKUP(B214,辅助信息!E:I,4,FALSE)</f>
        <v>石清国</v>
      </c>
      <c r="K214" s="40">
        <f>VLOOKUP(J214,辅助信息!H:I,2,FALSE)</f>
        <v>13458642015</v>
      </c>
      <c r="L214" s="78"/>
      <c r="M214" s="79"/>
      <c r="N214" s="79"/>
      <c r="O214" s="79"/>
      <c r="P214" s="79"/>
      <c r="Q214" s="40" t="str">
        <f>VLOOKUP(B214,辅助信息!E:M,9,FALSE)</f>
        <v>ZTWM-CDGS-XS-2024-0093-华西-颐海科创农业生态谷</v>
      </c>
      <c r="R214" s="26"/>
    </row>
    <row r="215" hidden="1" spans="2:18">
      <c r="B215" s="40" t="s">
        <v>44</v>
      </c>
      <c r="C215" s="72">
        <v>45667</v>
      </c>
      <c r="D215" s="40" t="str">
        <f>VLOOKUP(B215,辅助信息!E:K,7,FALSE)</f>
        <v>JWDDCD2025060600053</v>
      </c>
      <c r="E215" s="40" t="str">
        <f>VLOOKUP(F215,辅助信息!A:B,2,FALSE)</f>
        <v>盘螺</v>
      </c>
      <c r="F215" s="40" t="s">
        <v>26</v>
      </c>
      <c r="G215" s="89">
        <v>35</v>
      </c>
      <c r="H215" s="36" t="e">
        <f>_xlfn._xlws.FILTER(#REF!,#REF!&amp;#REF!&amp;#REF!&amp;#REF!=C215&amp;F215&amp;I215&amp;J215,"未发货")</f>
        <v>#REF!</v>
      </c>
      <c r="I215" s="40" t="str">
        <f>VLOOKUP(B215,辅助信息!E:I,3,FALSE)</f>
        <v>（华西酒城南）成都市武侯区火车南站西路8号酒城南项目</v>
      </c>
      <c r="J215" s="40" t="str">
        <f>VLOOKUP(B215,辅助信息!E:I,4,FALSE)</f>
        <v>龙耀宇</v>
      </c>
      <c r="K215" s="40">
        <f>VLOOKUP(J215,辅助信息!H:I,2,FALSE)</f>
        <v>18384145895</v>
      </c>
      <c r="L215" s="79" t="str">
        <f>VLOOKUP(B215,辅助信息!E:J,6,FALSE)</f>
        <v>对方卸车</v>
      </c>
      <c r="M215" s="79"/>
      <c r="N215" s="79"/>
      <c r="O215" s="79"/>
      <c r="P215" s="79"/>
      <c r="Q215" s="40" t="str">
        <f>VLOOKUP(B215,辅助信息!E:M,9,FALSE)</f>
        <v>ZTWM-CDGS-XS-2024-0189-华西集采-酒城南项目</v>
      </c>
      <c r="R215" s="26"/>
    </row>
    <row r="216" hidden="1" spans="2:18">
      <c r="B216" s="40" t="s">
        <v>31</v>
      </c>
      <c r="C216" s="72">
        <v>45667</v>
      </c>
      <c r="D216" s="40" t="str">
        <f>VLOOKUP(B216,辅助信息!E:K,7,FALSE)</f>
        <v>JWDDCD2024121000136</v>
      </c>
      <c r="E216" s="40" t="str">
        <f>VLOOKUP(F216,辅助信息!A:B,2,FALSE)</f>
        <v>螺纹钢</v>
      </c>
      <c r="F216" s="40" t="s">
        <v>27</v>
      </c>
      <c r="G216" s="36">
        <v>15</v>
      </c>
      <c r="H216" s="36" t="e">
        <f>_xlfn._xlws.FILTER(#REF!,#REF!&amp;#REF!&amp;#REF!&amp;#REF!=C216&amp;F216&amp;I216&amp;J216,"未发货")</f>
        <v>#REF!</v>
      </c>
      <c r="I216" s="40" t="str">
        <f>VLOOKUP(B216,辅助信息!E:I,3,FALSE)</f>
        <v>（四川商建-射洪城乡一体化项目）遂宁市射洪市忠新幼儿园北侧约220米新溪小区</v>
      </c>
      <c r="J216" s="40" t="str">
        <f>VLOOKUP(B216,辅助信息!E:I,4,FALSE)</f>
        <v>柏子刚</v>
      </c>
      <c r="K216" s="40">
        <f>VLOOKUP(J216,辅助信息!H:I,2,FALSE)</f>
        <v>15692885305</v>
      </c>
      <c r="L216" s="79" t="str">
        <f>VLOOKUP(B216,辅助信息!E:J,6,FALSE)</f>
        <v>提前联系到场规格及数量</v>
      </c>
      <c r="M216" s="79"/>
      <c r="N216" s="79"/>
      <c r="O216" s="79"/>
      <c r="P216" s="79"/>
      <c r="Q216" s="40" t="str">
        <f>VLOOKUP(B216,辅助信息!E:M,9,FALSE)</f>
        <v>ZTWM-CDGS-XS-2024-0179-四川商投-射洪城乡一体化建设项目</v>
      </c>
      <c r="R216" s="26"/>
    </row>
    <row r="217" hidden="1" spans="2:18">
      <c r="B217" s="40" t="s">
        <v>31</v>
      </c>
      <c r="C217" s="72">
        <v>45667</v>
      </c>
      <c r="D217" s="40" t="str">
        <f>VLOOKUP(B217,辅助信息!E:K,7,FALSE)</f>
        <v>JWDDCD2024121000136</v>
      </c>
      <c r="E217" s="40" t="str">
        <f>VLOOKUP(F217,辅助信息!A:B,2,FALSE)</f>
        <v>螺纹钢</v>
      </c>
      <c r="F217" s="40" t="s">
        <v>19</v>
      </c>
      <c r="G217" s="36">
        <v>15</v>
      </c>
      <c r="H217" s="36" t="e">
        <f>_xlfn._xlws.FILTER(#REF!,#REF!&amp;#REF!&amp;#REF!&amp;#REF!=C217&amp;F217&amp;I217&amp;J217,"未发货")</f>
        <v>#REF!</v>
      </c>
      <c r="I217" s="40" t="str">
        <f>VLOOKUP(B217,辅助信息!E:I,3,FALSE)</f>
        <v>（四川商建-射洪城乡一体化项目）遂宁市射洪市忠新幼儿园北侧约220米新溪小区</v>
      </c>
      <c r="J217" s="40" t="str">
        <f>VLOOKUP(B217,辅助信息!E:I,4,FALSE)</f>
        <v>柏子刚</v>
      </c>
      <c r="K217" s="40">
        <f>VLOOKUP(J217,辅助信息!H:I,2,FALSE)</f>
        <v>15692885305</v>
      </c>
      <c r="L217" s="80"/>
      <c r="M217" s="79"/>
      <c r="N217" s="79"/>
      <c r="O217" s="79"/>
      <c r="P217" s="79"/>
      <c r="Q217" s="40" t="str">
        <f>VLOOKUP(B217,辅助信息!E:M,9,FALSE)</f>
        <v>ZTWM-CDGS-XS-2024-0179-四川商投-射洪城乡一体化建设项目</v>
      </c>
      <c r="R217" s="26"/>
    </row>
    <row r="218" hidden="1" spans="2:18">
      <c r="B218" s="40" t="s">
        <v>31</v>
      </c>
      <c r="C218" s="72">
        <v>45667</v>
      </c>
      <c r="D218" s="40" t="str">
        <f>VLOOKUP(B218,辅助信息!E:K,7,FALSE)</f>
        <v>JWDDCD2024121000136</v>
      </c>
      <c r="E218" s="40" t="str">
        <f>VLOOKUP(F218,辅助信息!A:B,2,FALSE)</f>
        <v>螺纹钢</v>
      </c>
      <c r="F218" s="40" t="s">
        <v>32</v>
      </c>
      <c r="G218" s="36">
        <v>54</v>
      </c>
      <c r="H218" s="36" t="e">
        <f>_xlfn._xlws.FILTER(#REF!,#REF!&amp;#REF!&amp;#REF!&amp;#REF!=C218&amp;F218&amp;I218&amp;J218,"未发货")</f>
        <v>#REF!</v>
      </c>
      <c r="I218" s="40" t="str">
        <f>VLOOKUP(B218,辅助信息!E:I,3,FALSE)</f>
        <v>（四川商建-射洪城乡一体化项目）遂宁市射洪市忠新幼儿园北侧约220米新溪小区</v>
      </c>
      <c r="J218" s="40" t="str">
        <f>VLOOKUP(B218,辅助信息!E:I,4,FALSE)</f>
        <v>柏子刚</v>
      </c>
      <c r="K218" s="40">
        <f>VLOOKUP(J218,辅助信息!H:I,2,FALSE)</f>
        <v>15692885305</v>
      </c>
      <c r="L218" s="80"/>
      <c r="M218" s="79"/>
      <c r="N218" s="79"/>
      <c r="O218" s="79"/>
      <c r="P218" s="79"/>
      <c r="Q218" s="40" t="str">
        <f>VLOOKUP(B218,辅助信息!E:M,9,FALSE)</f>
        <v>ZTWM-CDGS-XS-2024-0179-四川商投-射洪城乡一体化建设项目</v>
      </c>
      <c r="R218" s="26"/>
    </row>
    <row r="219" hidden="1" spans="2:18">
      <c r="B219" s="40" t="s">
        <v>31</v>
      </c>
      <c r="C219" s="72">
        <v>45667</v>
      </c>
      <c r="D219" s="40" t="str">
        <f>VLOOKUP(B219,辅助信息!E:K,7,FALSE)</f>
        <v>JWDDCD2024121000136</v>
      </c>
      <c r="E219" s="40" t="str">
        <f>VLOOKUP(F219,辅助信息!A:B,2,FALSE)</f>
        <v>螺纹钢</v>
      </c>
      <c r="F219" s="40" t="s">
        <v>30</v>
      </c>
      <c r="G219" s="36">
        <v>21</v>
      </c>
      <c r="H219" s="36" t="e">
        <f>_xlfn._xlws.FILTER(#REF!,#REF!&amp;#REF!&amp;#REF!&amp;#REF!=C219&amp;F219&amp;I219&amp;J219,"未发货")</f>
        <v>#REF!</v>
      </c>
      <c r="I219" s="40" t="str">
        <f>VLOOKUP(B219,辅助信息!E:I,3,FALSE)</f>
        <v>（四川商建-射洪城乡一体化项目）遂宁市射洪市忠新幼儿园北侧约220米新溪小区</v>
      </c>
      <c r="J219" s="40" t="str">
        <f>VLOOKUP(B219,辅助信息!E:I,4,FALSE)</f>
        <v>柏子刚</v>
      </c>
      <c r="K219" s="40">
        <f>VLOOKUP(J219,辅助信息!H:I,2,FALSE)</f>
        <v>15692885305</v>
      </c>
      <c r="L219" s="78"/>
      <c r="M219" s="79"/>
      <c r="N219" s="79"/>
      <c r="O219" s="79"/>
      <c r="P219" s="79"/>
      <c r="Q219" s="40" t="str">
        <f>VLOOKUP(B219,辅助信息!E:M,9,FALSE)</f>
        <v>ZTWM-CDGS-XS-2024-0179-四川商投-射洪城乡一体化建设项目</v>
      </c>
      <c r="R219" s="26"/>
    </row>
    <row r="220" hidden="1" spans="2:18">
      <c r="B220" s="40" t="s">
        <v>43</v>
      </c>
      <c r="C220" s="72">
        <v>45667</v>
      </c>
      <c r="D220" s="40" t="str">
        <f>VLOOKUP(B220,辅助信息!E:K,7,FALSE)</f>
        <v>JWDDCD2024101600090</v>
      </c>
      <c r="E220" s="40" t="str">
        <f>VLOOKUP(F220,辅助信息!A:B,2,FALSE)</f>
        <v>盘螺</v>
      </c>
      <c r="F220" s="40" t="s">
        <v>40</v>
      </c>
      <c r="G220" s="36">
        <v>16</v>
      </c>
      <c r="H220" s="36" t="e">
        <f>_xlfn._xlws.FILTER(#REF!,#REF!&amp;#REF!&amp;#REF!&amp;#REF!=C220&amp;F220&amp;I220&amp;J220,"未发货")</f>
        <v>#REF!</v>
      </c>
      <c r="I220" s="40" t="str">
        <f>VLOOKUP(B220,辅助信息!E:I,3,FALSE)</f>
        <v>（达州市公共卫生医疗中心项目-二标-3号楼）达州市通川区西外复兴镇公共卫生临床医疗中心项目</v>
      </c>
      <c r="J220" s="40" t="str">
        <f>VLOOKUP(B220,辅助信息!E:I,4,FALSE)</f>
        <v>黄永林</v>
      </c>
      <c r="K220" s="40">
        <f>VLOOKUP(J220,辅助信息!H:I,2,FALSE)</f>
        <v>15982487227</v>
      </c>
      <c r="L220" s="59"/>
      <c r="M220" s="59"/>
      <c r="N220" s="59"/>
      <c r="O220" s="59"/>
      <c r="P220" s="59"/>
      <c r="Q220" s="26"/>
      <c r="R220" s="26"/>
    </row>
    <row r="221" hidden="1" spans="2:18">
      <c r="B221" s="40" t="s">
        <v>43</v>
      </c>
      <c r="C221" s="72">
        <v>45667</v>
      </c>
      <c r="D221" s="40" t="str">
        <f>VLOOKUP(B221,辅助信息!E:K,7,FALSE)</f>
        <v>JWDDCD2024101600090</v>
      </c>
      <c r="E221" s="40" t="str">
        <f>VLOOKUP(F221,辅助信息!A:B,2,FALSE)</f>
        <v>盘螺</v>
      </c>
      <c r="F221" s="40" t="s">
        <v>41</v>
      </c>
      <c r="G221" s="36">
        <v>12</v>
      </c>
      <c r="H221" s="36">
        <v>12</v>
      </c>
      <c r="I221" s="40" t="str">
        <f>VLOOKUP(B221,辅助信息!E:I,3,FALSE)</f>
        <v>（达州市公共卫生医疗中心项目-二标-3号楼）达州市通川区西外复兴镇公共卫生临床医疗中心项目</v>
      </c>
      <c r="J221" s="40" t="str">
        <f>VLOOKUP(B221,辅助信息!E:I,4,FALSE)</f>
        <v>黄永林</v>
      </c>
      <c r="K221" s="40">
        <f>VLOOKUP(J221,辅助信息!H:I,2,FALSE)</f>
        <v>15982487227</v>
      </c>
      <c r="L221" s="59"/>
      <c r="M221" s="59"/>
      <c r="N221" s="59"/>
      <c r="O221" s="59"/>
      <c r="P221" s="59"/>
      <c r="Q221" s="26"/>
      <c r="R221" s="26"/>
    </row>
    <row r="222" hidden="1" spans="2:18">
      <c r="B222" s="40" t="s">
        <v>43</v>
      </c>
      <c r="C222" s="72">
        <v>45667</v>
      </c>
      <c r="D222" s="40" t="str">
        <f>VLOOKUP(B222,辅助信息!E:K,7,FALSE)</f>
        <v>JWDDCD2024101600090</v>
      </c>
      <c r="E222" s="40" t="str">
        <f>VLOOKUP(F222,辅助信息!A:B,2,FALSE)</f>
        <v>螺纹钢</v>
      </c>
      <c r="F222" s="40" t="s">
        <v>27</v>
      </c>
      <c r="G222" s="36">
        <v>25</v>
      </c>
      <c r="H222" s="36" t="e">
        <f>_xlfn._xlws.FILTER(#REF!,#REF!&amp;#REF!&amp;#REF!&amp;#REF!=C222&amp;F222&amp;I222&amp;J222,"未发货")</f>
        <v>#REF!</v>
      </c>
      <c r="I222" s="40" t="str">
        <f>VLOOKUP(B222,辅助信息!E:I,3,FALSE)</f>
        <v>（达州市公共卫生医疗中心项目-二标-3号楼）达州市通川区西外复兴镇公共卫生临床医疗中心项目</v>
      </c>
      <c r="J222" s="40" t="str">
        <f>VLOOKUP(B222,辅助信息!E:I,4,FALSE)</f>
        <v>黄永林</v>
      </c>
      <c r="K222" s="40">
        <f>VLOOKUP(J222,辅助信息!H:I,2,FALSE)</f>
        <v>15982487227</v>
      </c>
      <c r="L222" s="59"/>
      <c r="M222" s="59"/>
      <c r="N222" s="59"/>
      <c r="O222" s="59"/>
      <c r="P222" s="59"/>
      <c r="Q222" s="26"/>
      <c r="R222" s="26"/>
    </row>
    <row r="223" hidden="1" spans="2:18">
      <c r="B223" s="40" t="s">
        <v>68</v>
      </c>
      <c r="C223" s="72">
        <v>45667</v>
      </c>
      <c r="D223" s="40" t="str">
        <f>VLOOKUP(B223,辅助信息!E:K,7,FALSE)</f>
        <v>JWDDCD2025052800131</v>
      </c>
      <c r="E223" s="40" t="str">
        <f>VLOOKUP(F223,辅助信息!A:B,2,FALSE)</f>
        <v>盘螺</v>
      </c>
      <c r="F223" s="40" t="s">
        <v>26</v>
      </c>
      <c r="G223" s="36">
        <v>9</v>
      </c>
      <c r="H223" s="36" t="e">
        <f>_xlfn._xlws.FILTER(#REF!,#REF!&amp;#REF!&amp;#REF!&amp;#REF!=C223&amp;F223&amp;I223&amp;J223,"未发货")</f>
        <v>#REF!</v>
      </c>
      <c r="I223" s="40" t="str">
        <f>VLOOKUP(B223,辅助信息!E:I,3,FALSE)</f>
        <v>（商投建工达州中医药科技园-2工区-景观桥）达州市通川区达州中医药职业学院犀牛大道北段</v>
      </c>
      <c r="J223" s="40" t="str">
        <f>VLOOKUP(B223,辅助信息!E:I,4,FALSE)</f>
        <v>李波</v>
      </c>
      <c r="K223" s="40">
        <f>VLOOKUP(J223,辅助信息!H:I,2,FALSE)</f>
        <v>18381899787</v>
      </c>
      <c r="L223" s="59"/>
      <c r="M223" s="59"/>
      <c r="N223" s="59"/>
      <c r="O223" s="59"/>
      <c r="P223" s="59"/>
      <c r="Q223" s="26"/>
      <c r="R223" s="26"/>
    </row>
    <row r="224" hidden="1" spans="2:18">
      <c r="B224" s="40" t="s">
        <v>68</v>
      </c>
      <c r="C224" s="72">
        <v>45667</v>
      </c>
      <c r="D224" s="40" t="str">
        <f>VLOOKUP(B224,辅助信息!E:K,7,FALSE)</f>
        <v>JWDDCD2025052800131</v>
      </c>
      <c r="E224" s="40" t="str">
        <f>VLOOKUP(F224,辅助信息!A:B,2,FALSE)</f>
        <v>螺纹钢</v>
      </c>
      <c r="F224" s="40" t="s">
        <v>32</v>
      </c>
      <c r="G224" s="36">
        <v>3</v>
      </c>
      <c r="H224" s="36" t="e">
        <f>_xlfn._xlws.FILTER(#REF!,#REF!&amp;#REF!&amp;#REF!&amp;#REF!=C224&amp;F224&amp;I224&amp;J224,"未发货")</f>
        <v>#REF!</v>
      </c>
      <c r="I224" s="40" t="str">
        <f>VLOOKUP(B224,辅助信息!E:I,3,FALSE)</f>
        <v>（商投建工达州中医药科技园-2工区-景观桥）达州市通川区达州中医药职业学院犀牛大道北段</v>
      </c>
      <c r="J224" s="40" t="str">
        <f>VLOOKUP(B224,辅助信息!E:I,4,FALSE)</f>
        <v>李波</v>
      </c>
      <c r="K224" s="40">
        <f>VLOOKUP(J224,辅助信息!H:I,2,FALSE)</f>
        <v>18381899787</v>
      </c>
      <c r="L224" s="59"/>
      <c r="M224" s="59"/>
      <c r="N224" s="59"/>
      <c r="O224" s="59"/>
      <c r="P224" s="59"/>
      <c r="Q224" s="26"/>
      <c r="R224" s="26"/>
    </row>
    <row r="225" hidden="1" spans="2:18">
      <c r="B225" s="40" t="s">
        <v>68</v>
      </c>
      <c r="C225" s="72">
        <v>45667</v>
      </c>
      <c r="D225" s="40" t="str">
        <f>VLOOKUP(B225,辅助信息!E:K,7,FALSE)</f>
        <v>JWDDCD2025052800131</v>
      </c>
      <c r="E225" s="40" t="str">
        <f>VLOOKUP(F225,辅助信息!A:B,2,FALSE)</f>
        <v>螺纹钢</v>
      </c>
      <c r="F225" s="40" t="s">
        <v>65</v>
      </c>
      <c r="G225" s="36">
        <v>115</v>
      </c>
      <c r="H225" s="36" t="e">
        <f>_xlfn._xlws.FILTER(#REF!,#REF!&amp;#REF!&amp;#REF!&amp;#REF!=C225&amp;F225&amp;I225&amp;J225,"未发货")</f>
        <v>#REF!</v>
      </c>
      <c r="I225" s="40" t="str">
        <f>VLOOKUP(B225,辅助信息!E:I,3,FALSE)</f>
        <v>（商投建工达州中医药科技园-2工区-景观桥）达州市通川区达州中医药职业学院犀牛大道北段</v>
      </c>
      <c r="J225" s="40" t="str">
        <f>VLOOKUP(B225,辅助信息!E:I,4,FALSE)</f>
        <v>李波</v>
      </c>
      <c r="K225" s="40">
        <f>VLOOKUP(J225,辅助信息!H:I,2,FALSE)</f>
        <v>18381899787</v>
      </c>
      <c r="L225" s="59"/>
      <c r="M225" s="59"/>
      <c r="N225" s="59"/>
      <c r="O225" s="59"/>
      <c r="P225" s="59"/>
      <c r="Q225" s="26"/>
      <c r="R225" s="26"/>
    </row>
    <row r="226" hidden="1" spans="2:18">
      <c r="B226" s="40" t="s">
        <v>69</v>
      </c>
      <c r="C226" s="72">
        <v>45667</v>
      </c>
      <c r="D226" s="40" t="str">
        <f>VLOOKUP(B226,辅助信息!E:K,7,FALSE)</f>
        <v>JWDDCD2025052800131</v>
      </c>
      <c r="E226" s="40" t="str">
        <f>VLOOKUP(F226,辅助信息!A:B,2,FALSE)</f>
        <v>盘螺</v>
      </c>
      <c r="F226" s="40" t="s">
        <v>49</v>
      </c>
      <c r="G226" s="36">
        <v>9</v>
      </c>
      <c r="H226" s="36" t="e">
        <f>_xlfn._xlws.FILTER(#REF!,#REF!&amp;#REF!&amp;#REF!&amp;#REF!=C226&amp;F226&amp;I226&amp;J226,"未发货")</f>
        <v>#REF!</v>
      </c>
      <c r="I226" s="40" t="str">
        <f>VLOOKUP(B226,辅助信息!E:I,3,FALSE)</f>
        <v>（商投建工达州中医药科技园-4工区-2号楼）达州市通川区达州中医药职业学院犀牛大道北段</v>
      </c>
      <c r="J226" s="40" t="str">
        <f>VLOOKUP(B226,辅助信息!E:I,4,FALSE)</f>
        <v>张扬</v>
      </c>
      <c r="K226" s="40">
        <f>VLOOKUP(J226,辅助信息!H:I,2,FALSE)</f>
        <v>18381904567</v>
      </c>
      <c r="L226" s="59"/>
      <c r="M226" s="59"/>
      <c r="N226" s="59"/>
      <c r="O226" s="59"/>
      <c r="P226" s="59"/>
      <c r="Q226" s="26"/>
      <c r="R226" s="26"/>
    </row>
    <row r="227" hidden="1" spans="2:18">
      <c r="B227" s="40" t="s">
        <v>69</v>
      </c>
      <c r="C227" s="72">
        <v>45667</v>
      </c>
      <c r="D227" s="40" t="str">
        <f>VLOOKUP(B227,辅助信息!E:K,7,FALSE)</f>
        <v>JWDDCD2025052800131</v>
      </c>
      <c r="E227" s="40" t="str">
        <f>VLOOKUP(F227,辅助信息!A:B,2,FALSE)</f>
        <v>盘螺</v>
      </c>
      <c r="F227" s="40" t="s">
        <v>40</v>
      </c>
      <c r="G227" s="36">
        <v>45</v>
      </c>
      <c r="H227" s="36" t="e">
        <f>_xlfn._xlws.FILTER(#REF!,#REF!&amp;#REF!&amp;#REF!&amp;#REF!=C227&amp;F227&amp;I227&amp;J227,"未发货")</f>
        <v>#REF!</v>
      </c>
      <c r="I227" s="40" t="str">
        <f>VLOOKUP(B227,辅助信息!E:I,3,FALSE)</f>
        <v>（商投建工达州中医药科技园-4工区-2号楼）达州市通川区达州中医药职业学院犀牛大道北段</v>
      </c>
      <c r="J227" s="40" t="str">
        <f>VLOOKUP(B227,辅助信息!E:I,4,FALSE)</f>
        <v>张扬</v>
      </c>
      <c r="K227" s="40">
        <f>VLOOKUP(J227,辅助信息!H:I,2,FALSE)</f>
        <v>18381904567</v>
      </c>
      <c r="L227" s="59"/>
      <c r="M227" s="59"/>
      <c r="N227" s="59"/>
      <c r="O227" s="59"/>
      <c r="P227" s="59"/>
      <c r="Q227" s="26"/>
      <c r="R227" s="26"/>
    </row>
    <row r="228" hidden="1" spans="2:18">
      <c r="B228" s="40" t="s">
        <v>69</v>
      </c>
      <c r="C228" s="72">
        <v>45667</v>
      </c>
      <c r="D228" s="40" t="str">
        <f>VLOOKUP(B228,辅助信息!E:K,7,FALSE)</f>
        <v>JWDDCD2025052800131</v>
      </c>
      <c r="E228" s="40" t="str">
        <f>VLOOKUP(F228,辅助信息!A:B,2,FALSE)</f>
        <v>盘螺</v>
      </c>
      <c r="F228" s="40" t="s">
        <v>41</v>
      </c>
      <c r="G228" s="36">
        <v>15</v>
      </c>
      <c r="H228" s="36" t="e">
        <f>_xlfn._xlws.FILTER(#REF!,#REF!&amp;#REF!&amp;#REF!&amp;#REF!=C228&amp;F228&amp;I228&amp;J228,"未发货")</f>
        <v>#REF!</v>
      </c>
      <c r="I228" s="40" t="str">
        <f>VLOOKUP(B228,辅助信息!E:I,3,FALSE)</f>
        <v>（商投建工达州中医药科技园-4工区-2号楼）达州市通川区达州中医药职业学院犀牛大道北段</v>
      </c>
      <c r="J228" s="40" t="str">
        <f>VLOOKUP(B228,辅助信息!E:I,4,FALSE)</f>
        <v>张扬</v>
      </c>
      <c r="K228" s="40">
        <f>VLOOKUP(J228,辅助信息!H:I,2,FALSE)</f>
        <v>18381904567</v>
      </c>
      <c r="L228" s="59"/>
      <c r="M228" s="59"/>
      <c r="N228" s="59"/>
      <c r="O228" s="59"/>
      <c r="P228" s="59"/>
      <c r="Q228" s="26"/>
      <c r="R228" s="26"/>
    </row>
    <row r="229" hidden="1" spans="2:18">
      <c r="B229" s="40" t="s">
        <v>56</v>
      </c>
      <c r="C229" s="72">
        <v>45667</v>
      </c>
      <c r="D229" s="40" t="str">
        <f>VLOOKUP(B229,辅助信息!E:K,7,FALSE)</f>
        <v>JWDDCD2025052800131</v>
      </c>
      <c r="E229" s="40" t="str">
        <f>VLOOKUP(F229,辅助信息!A:B,2,FALSE)</f>
        <v>螺纹钢</v>
      </c>
      <c r="F229" s="40" t="s">
        <v>30</v>
      </c>
      <c r="G229" s="36">
        <v>3</v>
      </c>
      <c r="H229" s="36" t="e">
        <f>_xlfn._xlws.FILTER(#REF!,#REF!&amp;#REF!&amp;#REF!&amp;#REF!=C229&amp;F229&amp;I229&amp;J229,"未发货")</f>
        <v>#REF!</v>
      </c>
      <c r="I229" s="40" t="str">
        <f>VLOOKUP(B229,辅助信息!E:I,3,FALSE)</f>
        <v>（商投建工达州中医药科技园-4工区-7号楼）达州市通川区达州中医药职业学院犀牛大道北段</v>
      </c>
      <c r="J229" s="40" t="str">
        <f>VLOOKUP(B229,辅助信息!E:I,4,FALSE)</f>
        <v>张扬</v>
      </c>
      <c r="K229" s="40">
        <f>VLOOKUP(J229,辅助信息!H:I,2,FALSE)</f>
        <v>18381904567</v>
      </c>
      <c r="L229" s="59"/>
      <c r="M229" s="59"/>
      <c r="N229" s="59"/>
      <c r="O229" s="59"/>
      <c r="P229" s="59"/>
      <c r="Q229" s="26"/>
      <c r="R229" s="26"/>
    </row>
    <row r="230" hidden="1" spans="2:18">
      <c r="B230" s="40" t="s">
        <v>56</v>
      </c>
      <c r="C230" s="72">
        <v>45667</v>
      </c>
      <c r="D230" s="40" t="str">
        <f>VLOOKUP(B230,辅助信息!E:K,7,FALSE)</f>
        <v>JWDDCD2025052800131</v>
      </c>
      <c r="E230" s="40" t="str">
        <f>VLOOKUP(F230,辅助信息!A:B,2,FALSE)</f>
        <v>螺纹钢</v>
      </c>
      <c r="F230" s="40" t="s">
        <v>28</v>
      </c>
      <c r="G230" s="36">
        <v>15</v>
      </c>
      <c r="H230" s="36" t="e">
        <f>_xlfn._xlws.FILTER(#REF!,#REF!&amp;#REF!&amp;#REF!&amp;#REF!=C230&amp;F230&amp;I230&amp;J230,"未发货")</f>
        <v>#REF!</v>
      </c>
      <c r="I230" s="40" t="str">
        <f>VLOOKUP(B230,辅助信息!E:I,3,FALSE)</f>
        <v>（商投建工达州中医药科技园-4工区-7号楼）达州市通川区达州中医药职业学院犀牛大道北段</v>
      </c>
      <c r="J230" s="40" t="str">
        <f>VLOOKUP(B230,辅助信息!E:I,4,FALSE)</f>
        <v>张扬</v>
      </c>
      <c r="K230" s="40">
        <f>VLOOKUP(J230,辅助信息!H:I,2,FALSE)</f>
        <v>18381904567</v>
      </c>
      <c r="L230" s="59"/>
      <c r="M230" s="59"/>
      <c r="N230" s="59"/>
      <c r="O230" s="59"/>
      <c r="P230" s="59"/>
      <c r="Q230" s="26"/>
      <c r="R230" s="26"/>
    </row>
    <row r="231" hidden="1" spans="2:18">
      <c r="B231" s="40" t="s">
        <v>56</v>
      </c>
      <c r="C231" s="72">
        <v>45667</v>
      </c>
      <c r="D231" s="40" t="str">
        <f>VLOOKUP(B231,辅助信息!E:K,7,FALSE)</f>
        <v>JWDDCD2025052800131</v>
      </c>
      <c r="E231" s="40" t="str">
        <f>VLOOKUP(F231,辅助信息!A:B,2,FALSE)</f>
        <v>螺纹钢</v>
      </c>
      <c r="F231" s="40" t="s">
        <v>21</v>
      </c>
      <c r="G231" s="36">
        <v>6</v>
      </c>
      <c r="H231" s="36" t="e">
        <f>_xlfn._xlws.FILTER(#REF!,#REF!&amp;#REF!&amp;#REF!&amp;#REF!=C231&amp;F231&amp;I231&amp;J231,"未发货")</f>
        <v>#REF!</v>
      </c>
      <c r="I231" s="40" t="str">
        <f>VLOOKUP(B231,辅助信息!E:I,3,FALSE)</f>
        <v>（商投建工达州中医药科技园-4工区-7号楼）达州市通川区达州中医药职业学院犀牛大道北段</v>
      </c>
      <c r="J231" s="40" t="str">
        <f>VLOOKUP(B231,辅助信息!E:I,4,FALSE)</f>
        <v>张扬</v>
      </c>
      <c r="K231" s="40">
        <f>VLOOKUP(J231,辅助信息!H:I,2,FALSE)</f>
        <v>18381904567</v>
      </c>
      <c r="L231" s="59"/>
      <c r="M231" s="59"/>
      <c r="N231" s="59"/>
      <c r="O231" s="59"/>
      <c r="P231" s="59"/>
      <c r="Q231" s="26"/>
      <c r="R231" s="26"/>
    </row>
    <row r="232" hidden="1" spans="2:18">
      <c r="B232" s="85" t="s">
        <v>56</v>
      </c>
      <c r="C232" s="86">
        <v>45667</v>
      </c>
      <c r="D232" s="85" t="str">
        <f>VLOOKUP(B232,辅助信息!E:K,7,FALSE)</f>
        <v>JWDDCD2025052800131</v>
      </c>
      <c r="E232" s="85" t="str">
        <f>VLOOKUP(F232,辅助信息!A:B,2,FALSE)</f>
        <v>螺纹钢</v>
      </c>
      <c r="F232" s="85" t="s">
        <v>46</v>
      </c>
      <c r="G232" s="87">
        <v>9</v>
      </c>
      <c r="H232" s="87" t="e">
        <f>_xlfn._xlws.FILTER(#REF!,#REF!&amp;#REF!&amp;#REF!&amp;#REF!=C232&amp;F232&amp;I232&amp;J232,"未发货")</f>
        <v>#REF!</v>
      </c>
      <c r="I232" s="85" t="str">
        <f>VLOOKUP(B232,辅助信息!E:I,3,FALSE)</f>
        <v>（商投建工达州中医药科技园-4工区-7号楼）达州市通川区达州中医药职业学院犀牛大道北段</v>
      </c>
      <c r="J232" s="85" t="str">
        <f>VLOOKUP(B232,辅助信息!E:I,4,FALSE)</f>
        <v>张扬</v>
      </c>
      <c r="K232" s="85">
        <f>VLOOKUP(J232,辅助信息!H:I,2,FALSE)</f>
        <v>18381904567</v>
      </c>
      <c r="L232" s="59"/>
      <c r="M232" s="59"/>
      <c r="N232" s="59"/>
      <c r="O232" s="59"/>
      <c r="P232" s="59"/>
      <c r="Q232" s="26"/>
      <c r="R232" s="26"/>
    </row>
    <row r="233" hidden="1" spans="2:18">
      <c r="B233" s="40" t="s">
        <v>17</v>
      </c>
      <c r="C233" s="72">
        <v>45668</v>
      </c>
      <c r="D233" s="40" t="str">
        <f>VLOOKUP(B233,辅助信息!E:K,7,FALSE)</f>
        <v>JWDDCD2024101600090</v>
      </c>
      <c r="E233" s="40" t="str">
        <f>VLOOKUP(F233,辅助信息!A:B,2,FALSE)</f>
        <v>螺纹钢</v>
      </c>
      <c r="F233" s="40" t="s">
        <v>18</v>
      </c>
      <c r="G233" s="36">
        <f>149-108</f>
        <v>41</v>
      </c>
      <c r="H233" s="36">
        <v>41</v>
      </c>
      <c r="I233" s="40" t="str">
        <f>VLOOKUP(B233,辅助信息!E:I,3,FALSE)</f>
        <v>（达州市公共卫生临床医疗中心项目-一标-1号制作房）达州市通川区西外复兴镇公共卫生临床医疗中心项目</v>
      </c>
      <c r="J233" s="40" t="str">
        <f>VLOOKUP(B233,辅助信息!E:I,4,FALSE)</f>
        <v>潘建发</v>
      </c>
      <c r="K233" s="81">
        <f>VLOOKUP(J233,辅助信息!H:I,2,FALSE)</f>
        <v>13658059919</v>
      </c>
      <c r="L233" s="90"/>
      <c r="M233" s="59"/>
      <c r="N233" s="59"/>
      <c r="O233" s="59"/>
      <c r="P233" s="59"/>
      <c r="Q233" s="26" t="str">
        <f>VLOOKUP(B233,辅助信息!E:M,9,FALSE)</f>
        <v>ZTWM-CDGS-XS-2024-0205-五冶钢构-达州市通川区西外复兴镇及临近片区建设项目</v>
      </c>
      <c r="R233" s="26"/>
    </row>
    <row r="234" hidden="1" spans="2:18">
      <c r="B234" s="40" t="s">
        <v>48</v>
      </c>
      <c r="C234" s="72">
        <v>45668</v>
      </c>
      <c r="D234" s="40" t="str">
        <f>VLOOKUP(B234,辅助信息!E:K,7,FALSE)</f>
        <v>ZTWM-CDGS-YL-20240529-006</v>
      </c>
      <c r="E234" s="40" t="str">
        <f>VLOOKUP(F234,辅助信息!A:B,2,FALSE)</f>
        <v>螺纹钢</v>
      </c>
      <c r="F234" s="40" t="s">
        <v>66</v>
      </c>
      <c r="G234" s="36">
        <f>40-12</f>
        <v>28</v>
      </c>
      <c r="H234" s="36" t="e">
        <f>_xlfn._xlws.FILTER(#REF!,#REF!&amp;#REF!&amp;#REF!&amp;#REF!=C234&amp;F234&amp;I234&amp;J234,"未发货")</f>
        <v>#REF!</v>
      </c>
      <c r="I234" s="40" t="str">
        <f>VLOOKUP(B234,辅助信息!E:I,3,FALSE)</f>
        <v>(华西颐海-科创农业生态谷-1号钢筋房)成都市简阳市白金山水库</v>
      </c>
      <c r="J234" s="40" t="str">
        <f>VLOOKUP(B234,辅助信息!E:I,4,FALSE)</f>
        <v>石清国</v>
      </c>
      <c r="K234" s="40">
        <f>VLOOKUP(J234,辅助信息!H:I,2,FALSE)</f>
        <v>13458642015</v>
      </c>
      <c r="L234" s="79" t="str">
        <f>VLOOKUP(B234,辅助信息!E:J,6,FALSE)</f>
        <v>优先威钢,我方卸车,新老国标钢厂不加价可直发</v>
      </c>
      <c r="M234" s="59"/>
      <c r="N234" s="59"/>
      <c r="O234" s="59"/>
      <c r="P234" s="59"/>
      <c r="Q234" s="26" t="str">
        <f>VLOOKUP(B234,辅助信息!E:M,9,FALSE)</f>
        <v>ZTWM-CDGS-XS-2024-0093-华西-颐海科创农业生态谷</v>
      </c>
      <c r="R234" s="26"/>
    </row>
    <row r="235" hidden="1" spans="2:18">
      <c r="B235" s="40" t="s">
        <v>48</v>
      </c>
      <c r="C235" s="72">
        <v>45668</v>
      </c>
      <c r="D235" s="40" t="str">
        <f>VLOOKUP(B235,辅助信息!E:K,7,FALSE)</f>
        <v>ZTWM-CDGS-YL-20240529-006</v>
      </c>
      <c r="E235" s="40" t="str">
        <f>VLOOKUP(F235,辅助信息!A:B,2,FALSE)</f>
        <v>螺纹钢</v>
      </c>
      <c r="F235" s="40" t="s">
        <v>46</v>
      </c>
      <c r="G235" s="36">
        <v>6</v>
      </c>
      <c r="H235" s="36" t="e">
        <f>_xlfn._xlws.FILTER(#REF!,#REF!&amp;#REF!&amp;#REF!&amp;#REF!=C235&amp;F235&amp;I235&amp;J235,"未发货")</f>
        <v>#REF!</v>
      </c>
      <c r="I235" s="40" t="str">
        <f>VLOOKUP(B235,辅助信息!E:I,3,FALSE)</f>
        <v>(华西颐海-科创农业生态谷-1号钢筋房)成都市简阳市白金山水库</v>
      </c>
      <c r="J235" s="40" t="str">
        <f>VLOOKUP(B235,辅助信息!E:I,4,FALSE)</f>
        <v>石清国</v>
      </c>
      <c r="K235" s="40">
        <f>VLOOKUP(J235,辅助信息!H:I,2,FALSE)</f>
        <v>13458642015</v>
      </c>
      <c r="L235" s="80"/>
      <c r="M235" s="59"/>
      <c r="N235" s="59"/>
      <c r="O235" s="59"/>
      <c r="P235" s="59"/>
      <c r="Q235" s="26" t="str">
        <f>VLOOKUP(B235,辅助信息!E:M,9,FALSE)</f>
        <v>ZTWM-CDGS-XS-2024-0093-华西-颐海科创农业生态谷</v>
      </c>
      <c r="R235" s="26"/>
    </row>
    <row r="236" hidden="1" spans="2:18">
      <c r="B236" s="40" t="s">
        <v>48</v>
      </c>
      <c r="C236" s="72">
        <v>45668</v>
      </c>
      <c r="D236" s="40" t="str">
        <f>VLOOKUP(B236,辅助信息!E:K,7,FALSE)</f>
        <v>ZTWM-CDGS-YL-20240529-006</v>
      </c>
      <c r="E236" s="40" t="str">
        <f>VLOOKUP(F236,辅助信息!A:B,2,FALSE)</f>
        <v>螺纹钢</v>
      </c>
      <c r="F236" s="40" t="s">
        <v>22</v>
      </c>
      <c r="G236" s="36">
        <v>10</v>
      </c>
      <c r="H236" s="36" t="e">
        <f>_xlfn._xlws.FILTER(#REF!,#REF!&amp;#REF!&amp;#REF!&amp;#REF!=C236&amp;F236&amp;I236&amp;J236,"未发货")</f>
        <v>#REF!</v>
      </c>
      <c r="I236" s="40" t="str">
        <f>VLOOKUP(B236,辅助信息!E:I,3,FALSE)</f>
        <v>(华西颐海-科创农业生态谷-1号钢筋房)成都市简阳市白金山水库</v>
      </c>
      <c r="J236" s="40" t="str">
        <f>VLOOKUP(B236,辅助信息!E:I,4,FALSE)</f>
        <v>石清国</v>
      </c>
      <c r="K236" s="40">
        <f>VLOOKUP(J236,辅助信息!H:I,2,FALSE)</f>
        <v>13458642015</v>
      </c>
      <c r="L236" s="78"/>
      <c r="M236" s="59"/>
      <c r="N236" s="59"/>
      <c r="O236" s="59"/>
      <c r="P236" s="59"/>
      <c r="Q236" s="26" t="str">
        <f>VLOOKUP(B236,辅助信息!E:M,9,FALSE)</f>
        <v>ZTWM-CDGS-XS-2024-0093-华西-颐海科创农业生态谷</v>
      </c>
      <c r="R236" s="26"/>
    </row>
    <row r="237" hidden="1" spans="2:18">
      <c r="B237" s="40" t="s">
        <v>44</v>
      </c>
      <c r="C237" s="72">
        <v>45668</v>
      </c>
      <c r="D237" s="40" t="str">
        <f>VLOOKUP(B237,辅助信息!E:K,7,FALSE)</f>
        <v>JWDDCD2025060600053</v>
      </c>
      <c r="E237" s="40" t="str">
        <f>VLOOKUP(F237,辅助信息!A:B,2,FALSE)</f>
        <v>盘螺</v>
      </c>
      <c r="F237" s="40" t="s">
        <v>26</v>
      </c>
      <c r="G237" s="36">
        <v>35</v>
      </c>
      <c r="H237" s="36" t="e">
        <f>_xlfn._xlws.FILTER(#REF!,#REF!&amp;#REF!&amp;#REF!&amp;#REF!=C237&amp;F237&amp;I237&amp;J237,"未发货")</f>
        <v>#REF!</v>
      </c>
      <c r="I237" s="40" t="str">
        <f>VLOOKUP(B237,辅助信息!E:I,3,FALSE)</f>
        <v>（华西酒城南）成都市武侯区火车南站西路8号酒城南项目</v>
      </c>
      <c r="J237" s="40" t="str">
        <f>VLOOKUP(B237,辅助信息!E:I,4,FALSE)</f>
        <v>龙耀宇</v>
      </c>
      <c r="K237" s="40">
        <f>VLOOKUP(J237,辅助信息!H:I,2,FALSE)</f>
        <v>18384145895</v>
      </c>
      <c r="L237" s="79" t="str">
        <f>VLOOKUP(B237,辅助信息!E:J,6,FALSE)</f>
        <v>对方卸车</v>
      </c>
      <c r="M237" s="59"/>
      <c r="N237" s="59"/>
      <c r="O237" s="59"/>
      <c r="P237" s="59"/>
      <c r="Q237" s="26" t="str">
        <f>VLOOKUP(B237,辅助信息!E:M,9,FALSE)</f>
        <v>ZTWM-CDGS-XS-2024-0189-华西集采-酒城南项目</v>
      </c>
      <c r="R237" s="26"/>
    </row>
    <row r="238" hidden="1" spans="2:18">
      <c r="B238" s="40" t="s">
        <v>31</v>
      </c>
      <c r="C238" s="72">
        <v>45668</v>
      </c>
      <c r="D238" s="40" t="str">
        <f>VLOOKUP(B238,辅助信息!E:K,7,FALSE)</f>
        <v>JWDDCD2024121000136</v>
      </c>
      <c r="E238" s="40" t="str">
        <f>VLOOKUP(F238,辅助信息!A:B,2,FALSE)</f>
        <v>螺纹钢</v>
      </c>
      <c r="F238" s="40" t="s">
        <v>27</v>
      </c>
      <c r="G238" s="36">
        <v>15</v>
      </c>
      <c r="H238" s="36" t="e">
        <f>_xlfn._xlws.FILTER(#REF!,#REF!&amp;#REF!&amp;#REF!&amp;#REF!=C238&amp;F238&amp;I238&amp;J238,"未发货")</f>
        <v>#REF!</v>
      </c>
      <c r="I238" s="40" t="str">
        <f>VLOOKUP(B238,辅助信息!E:I,3,FALSE)</f>
        <v>（四川商建-射洪城乡一体化项目）遂宁市射洪市忠新幼儿园北侧约220米新溪小区</v>
      </c>
      <c r="J238" s="40" t="str">
        <f>VLOOKUP(B238,辅助信息!E:I,4,FALSE)</f>
        <v>柏子刚</v>
      </c>
      <c r="K238" s="40">
        <f>VLOOKUP(J238,辅助信息!H:I,2,FALSE)</f>
        <v>15692885305</v>
      </c>
      <c r="L238" s="79" t="str">
        <f>VLOOKUP(B238,辅助信息!E:J,6,FALSE)</f>
        <v>提前联系到场规格及数量</v>
      </c>
      <c r="M238" s="59"/>
      <c r="N238" s="59"/>
      <c r="O238" s="59"/>
      <c r="P238" s="59"/>
      <c r="Q238" s="26" t="str">
        <f>VLOOKUP(B238,辅助信息!E:M,9,FALSE)</f>
        <v>ZTWM-CDGS-XS-2024-0179-四川商投-射洪城乡一体化建设项目</v>
      </c>
      <c r="R238" s="26"/>
    </row>
    <row r="239" hidden="1" spans="2:18">
      <c r="B239" s="40" t="s">
        <v>31</v>
      </c>
      <c r="C239" s="72">
        <v>45668</v>
      </c>
      <c r="D239" s="40" t="str">
        <f>VLOOKUP(B239,辅助信息!E:K,7,FALSE)</f>
        <v>JWDDCD2024121000136</v>
      </c>
      <c r="E239" s="40" t="str">
        <f>VLOOKUP(F239,辅助信息!A:B,2,FALSE)</f>
        <v>螺纹钢</v>
      </c>
      <c r="F239" s="40" t="s">
        <v>32</v>
      </c>
      <c r="G239" s="36">
        <v>20</v>
      </c>
      <c r="H239" s="36" t="e">
        <f>_xlfn._xlws.FILTER(#REF!,#REF!&amp;#REF!&amp;#REF!&amp;#REF!=C239&amp;F239&amp;I239&amp;J239,"未发货")</f>
        <v>#REF!</v>
      </c>
      <c r="I239" s="40" t="str">
        <f>VLOOKUP(B239,辅助信息!E:I,3,FALSE)</f>
        <v>（四川商建-射洪城乡一体化项目）遂宁市射洪市忠新幼儿园北侧约220米新溪小区</v>
      </c>
      <c r="J239" s="40" t="str">
        <f>VLOOKUP(B239,辅助信息!E:I,4,FALSE)</f>
        <v>柏子刚</v>
      </c>
      <c r="K239" s="40">
        <f>VLOOKUP(J239,辅助信息!H:I,2,FALSE)</f>
        <v>15692885305</v>
      </c>
      <c r="L239" s="78"/>
      <c r="M239" s="59"/>
      <c r="N239" s="59"/>
      <c r="O239" s="59"/>
      <c r="P239" s="59"/>
      <c r="Q239" s="26"/>
      <c r="R239" s="26"/>
    </row>
    <row r="240" hidden="1" spans="2:18">
      <c r="B240" s="40" t="s">
        <v>68</v>
      </c>
      <c r="C240" s="72">
        <v>45668</v>
      </c>
      <c r="D240" s="40" t="str">
        <f>VLOOKUP(B240,辅助信息!E:K,7,FALSE)</f>
        <v>JWDDCD2025052800131</v>
      </c>
      <c r="E240" s="40" t="str">
        <f>VLOOKUP(F240,辅助信息!A:B,2,FALSE)</f>
        <v>盘螺</v>
      </c>
      <c r="F240" s="40" t="s">
        <v>26</v>
      </c>
      <c r="G240" s="36">
        <v>9</v>
      </c>
      <c r="H240" s="36" t="e">
        <f>_xlfn._xlws.FILTER(#REF!,#REF!&amp;#REF!&amp;#REF!&amp;#REF!=C240&amp;F240&amp;I240&amp;J240,"未发货")</f>
        <v>#REF!</v>
      </c>
      <c r="I240" s="40" t="str">
        <f>VLOOKUP(B240,辅助信息!E:I,3,FALSE)</f>
        <v>（商投建工达州中医药科技园-2工区-景观桥）达州市通川区达州中医药职业学院犀牛大道北段</v>
      </c>
      <c r="J240" s="40" t="str">
        <f>VLOOKUP(B240,辅助信息!E:I,4,FALSE)</f>
        <v>李波</v>
      </c>
      <c r="K240" s="40">
        <f>VLOOKUP(J240,辅助信息!H:I,2,FALSE)</f>
        <v>18381899787</v>
      </c>
      <c r="L240" s="79" t="str">
        <f>VLOOKUP(B240,辅助信息!E:J,6,FALSE)</f>
        <v>控制炉批号！多了现场不收！,优先安排达钢,提前联系到场规格及数量</v>
      </c>
      <c r="M240" s="59"/>
      <c r="N240" s="59"/>
      <c r="O240" s="59"/>
      <c r="P240" s="59"/>
      <c r="Q240" s="26" t="str">
        <f>VLOOKUP(B240,辅助信息!E:M,9,FALSE)</f>
        <v>ZTWM-CDGS-XS-2024-0134-商投建工达州中医药科技成果示范园项目</v>
      </c>
      <c r="R240" s="26"/>
    </row>
    <row r="241" hidden="1" spans="2:18">
      <c r="B241" s="40" t="s">
        <v>68</v>
      </c>
      <c r="C241" s="72">
        <v>45668</v>
      </c>
      <c r="D241" s="40" t="str">
        <f>VLOOKUP(B241,辅助信息!E:K,7,FALSE)</f>
        <v>JWDDCD2025052800131</v>
      </c>
      <c r="E241" s="40" t="str">
        <f>VLOOKUP(F241,辅助信息!A:B,2,FALSE)</f>
        <v>螺纹钢</v>
      </c>
      <c r="F241" s="40" t="s">
        <v>32</v>
      </c>
      <c r="G241" s="36">
        <v>3</v>
      </c>
      <c r="H241" s="36" t="e">
        <f>_xlfn._xlws.FILTER(#REF!,#REF!&amp;#REF!&amp;#REF!&amp;#REF!=C241&amp;F241&amp;I241&amp;J241,"未发货")</f>
        <v>#REF!</v>
      </c>
      <c r="I241" s="40" t="str">
        <f>VLOOKUP(B241,辅助信息!E:I,3,FALSE)</f>
        <v>（商投建工达州中医药科技园-2工区-景观桥）达州市通川区达州中医药职业学院犀牛大道北段</v>
      </c>
      <c r="J241" s="40" t="str">
        <f>VLOOKUP(B241,辅助信息!E:I,4,FALSE)</f>
        <v>李波</v>
      </c>
      <c r="K241" s="40">
        <f>VLOOKUP(J241,辅助信息!H:I,2,FALSE)</f>
        <v>18381899787</v>
      </c>
      <c r="L241" s="80"/>
      <c r="M241" s="59"/>
      <c r="N241" s="59"/>
      <c r="O241" s="59"/>
      <c r="P241" s="59"/>
      <c r="Q241" s="26" t="str">
        <f>VLOOKUP(B241,辅助信息!E:M,9,FALSE)</f>
        <v>ZTWM-CDGS-XS-2024-0134-商投建工达州中医药科技成果示范园项目</v>
      </c>
      <c r="R241" s="26"/>
    </row>
    <row r="242" hidden="1" spans="2:18">
      <c r="B242" s="40" t="s">
        <v>68</v>
      </c>
      <c r="C242" s="72">
        <v>45668</v>
      </c>
      <c r="D242" s="40" t="str">
        <f>VLOOKUP(B242,辅助信息!E:K,7,FALSE)</f>
        <v>JWDDCD2025052800131</v>
      </c>
      <c r="E242" s="40" t="str">
        <f>VLOOKUP(F242,辅助信息!A:B,2,FALSE)</f>
        <v>螺纹钢</v>
      </c>
      <c r="F242" s="40" t="s">
        <v>65</v>
      </c>
      <c r="G242" s="36">
        <f>115-51</f>
        <v>64</v>
      </c>
      <c r="H242" s="36" t="e">
        <f>_xlfn._xlws.FILTER(#REF!,#REF!&amp;#REF!&amp;#REF!&amp;#REF!=C242&amp;F242&amp;I242&amp;J242,"未发货")</f>
        <v>#REF!</v>
      </c>
      <c r="I242" s="40" t="str">
        <f>VLOOKUP(B242,辅助信息!E:I,3,FALSE)</f>
        <v>（商投建工达州中医药科技园-2工区-景观桥）达州市通川区达州中医药职业学院犀牛大道北段</v>
      </c>
      <c r="J242" s="40" t="str">
        <f>VLOOKUP(B242,辅助信息!E:I,4,FALSE)</f>
        <v>李波</v>
      </c>
      <c r="K242" s="40">
        <f>VLOOKUP(J242,辅助信息!H:I,2,FALSE)</f>
        <v>18381899787</v>
      </c>
      <c r="L242" s="78"/>
      <c r="M242" s="59"/>
      <c r="N242" s="59"/>
      <c r="O242" s="59"/>
      <c r="P242" s="59"/>
      <c r="Q242" s="26" t="str">
        <f>VLOOKUP(B242,辅助信息!E:M,9,FALSE)</f>
        <v>ZTWM-CDGS-XS-2024-0134-商投建工达州中医药科技成果示范园项目</v>
      </c>
      <c r="R242" s="26"/>
    </row>
    <row r="243" hidden="1" spans="2:18">
      <c r="B243" s="40" t="s">
        <v>69</v>
      </c>
      <c r="C243" s="72">
        <v>45668</v>
      </c>
      <c r="D243" s="40" t="str">
        <f>VLOOKUP(B243,辅助信息!E:K,7,FALSE)</f>
        <v>JWDDCD2025052800131</v>
      </c>
      <c r="E243" s="40" t="str">
        <f>VLOOKUP(F243,辅助信息!A:B,2,FALSE)</f>
        <v>盘螺</v>
      </c>
      <c r="F243" s="40" t="s">
        <v>49</v>
      </c>
      <c r="G243" s="36">
        <v>9</v>
      </c>
      <c r="H243" s="36" t="e">
        <f>_xlfn._xlws.FILTER(#REF!,#REF!&amp;#REF!&amp;#REF!&amp;#REF!=C243&amp;F243&amp;I243&amp;J243,"未发货")</f>
        <v>#REF!</v>
      </c>
      <c r="I243" s="40" t="str">
        <f>VLOOKUP(B243,辅助信息!E:I,3,FALSE)</f>
        <v>（商投建工达州中医药科技园-4工区-2号楼）达州市通川区达州中医药职业学院犀牛大道北段</v>
      </c>
      <c r="J243" s="40" t="str">
        <f>VLOOKUP(B243,辅助信息!E:I,4,FALSE)</f>
        <v>张扬</v>
      </c>
      <c r="K243" s="40">
        <f>VLOOKUP(J243,辅助信息!H:I,2,FALSE)</f>
        <v>18381904567</v>
      </c>
      <c r="L243" s="79" t="str">
        <f>VLOOKUP(B243,辅助信息!E:J,6,FALSE)</f>
        <v>控制炉批号！多了现场不收！,优先安排达钢,提前联系到场规格及数量</v>
      </c>
      <c r="M243" s="59"/>
      <c r="N243" s="59"/>
      <c r="O243" s="59"/>
      <c r="P243" s="59"/>
      <c r="Q243" s="26" t="str">
        <f>VLOOKUP(B243,辅助信息!E:M,9,FALSE)</f>
        <v>ZTWM-CDGS-XS-2024-0134-商投建工达州中医药科技成果示范园项目</v>
      </c>
      <c r="R243" s="26"/>
    </row>
    <row r="244" hidden="1" spans="2:18">
      <c r="B244" s="40" t="s">
        <v>69</v>
      </c>
      <c r="C244" s="72">
        <v>45668</v>
      </c>
      <c r="D244" s="40" t="str">
        <f>VLOOKUP(B244,辅助信息!E:K,7,FALSE)</f>
        <v>JWDDCD2025052800131</v>
      </c>
      <c r="E244" s="40" t="str">
        <f>VLOOKUP(F244,辅助信息!A:B,2,FALSE)</f>
        <v>盘螺</v>
      </c>
      <c r="F244" s="40" t="s">
        <v>40</v>
      </c>
      <c r="G244" s="36">
        <v>45</v>
      </c>
      <c r="H244" s="36" t="e">
        <f>_xlfn._xlws.FILTER(#REF!,#REF!&amp;#REF!&amp;#REF!&amp;#REF!=C244&amp;F244&amp;I244&amp;J244,"未发货")</f>
        <v>#REF!</v>
      </c>
      <c r="I244" s="40" t="str">
        <f>VLOOKUP(B244,辅助信息!E:I,3,FALSE)</f>
        <v>（商投建工达州中医药科技园-4工区-2号楼）达州市通川区达州中医药职业学院犀牛大道北段</v>
      </c>
      <c r="J244" s="40" t="str">
        <f>VLOOKUP(B244,辅助信息!E:I,4,FALSE)</f>
        <v>张扬</v>
      </c>
      <c r="K244" s="40">
        <f>VLOOKUP(J244,辅助信息!H:I,2,FALSE)</f>
        <v>18381904567</v>
      </c>
      <c r="L244" s="80"/>
      <c r="M244" s="59"/>
      <c r="N244" s="59"/>
      <c r="O244" s="59"/>
      <c r="P244" s="59"/>
      <c r="Q244" s="26" t="str">
        <f>VLOOKUP(B244,辅助信息!E:M,9,FALSE)</f>
        <v>ZTWM-CDGS-XS-2024-0134-商投建工达州中医药科技成果示范园项目</v>
      </c>
      <c r="R244" s="26"/>
    </row>
    <row r="245" hidden="1" spans="2:18">
      <c r="B245" s="40" t="s">
        <v>69</v>
      </c>
      <c r="C245" s="72">
        <v>45668</v>
      </c>
      <c r="D245" s="40" t="str">
        <f>VLOOKUP(B245,辅助信息!E:K,7,FALSE)</f>
        <v>JWDDCD2025052800131</v>
      </c>
      <c r="E245" s="40" t="str">
        <f>VLOOKUP(F245,辅助信息!A:B,2,FALSE)</f>
        <v>盘螺</v>
      </c>
      <c r="F245" s="40" t="s">
        <v>41</v>
      </c>
      <c r="G245" s="36">
        <v>15</v>
      </c>
      <c r="H245" s="36" t="e">
        <f>_xlfn._xlws.FILTER(#REF!,#REF!&amp;#REF!&amp;#REF!&amp;#REF!=C245&amp;F245&amp;I245&amp;J245,"未发货")</f>
        <v>#REF!</v>
      </c>
      <c r="I245" s="40" t="str">
        <f>VLOOKUP(B245,辅助信息!E:I,3,FALSE)</f>
        <v>（商投建工达州中医药科技园-4工区-2号楼）达州市通川区达州中医药职业学院犀牛大道北段</v>
      </c>
      <c r="J245" s="40" t="str">
        <f>VLOOKUP(B245,辅助信息!E:I,4,FALSE)</f>
        <v>张扬</v>
      </c>
      <c r="K245" s="40">
        <f>VLOOKUP(J245,辅助信息!H:I,2,FALSE)</f>
        <v>18381904567</v>
      </c>
      <c r="L245" s="80"/>
      <c r="M245" s="59"/>
      <c r="N245" s="59"/>
      <c r="O245" s="59"/>
      <c r="P245" s="59"/>
      <c r="Q245" s="26" t="str">
        <f>VLOOKUP(B245,辅助信息!E:M,9,FALSE)</f>
        <v>ZTWM-CDGS-XS-2024-0134-商投建工达州中医药科技成果示范园项目</v>
      </c>
      <c r="R245" s="26"/>
    </row>
    <row r="246" hidden="1" spans="2:18">
      <c r="B246" s="40" t="s">
        <v>56</v>
      </c>
      <c r="C246" s="72">
        <v>45668</v>
      </c>
      <c r="D246" s="40" t="str">
        <f>VLOOKUP(B246,辅助信息!E:K,7,FALSE)</f>
        <v>JWDDCD2025052800131</v>
      </c>
      <c r="E246" s="40" t="str">
        <f>VLOOKUP(F246,辅助信息!A:B,2,FALSE)</f>
        <v>螺纹钢</v>
      </c>
      <c r="F246" s="40" t="s">
        <v>30</v>
      </c>
      <c r="G246" s="36">
        <v>3</v>
      </c>
      <c r="H246" s="36" t="e">
        <f>_xlfn._xlws.FILTER(#REF!,#REF!&amp;#REF!&amp;#REF!&amp;#REF!=C246&amp;F246&amp;I246&amp;J246,"未发货")</f>
        <v>#REF!</v>
      </c>
      <c r="I246" s="40" t="str">
        <f>VLOOKUP(B246,辅助信息!E:I,3,FALSE)</f>
        <v>（商投建工达州中医药科技园-4工区-7号楼）达州市通川区达州中医药职业学院犀牛大道北段</v>
      </c>
      <c r="J246" s="40" t="str">
        <f>VLOOKUP(B246,辅助信息!E:I,4,FALSE)</f>
        <v>张扬</v>
      </c>
      <c r="K246" s="40">
        <f>VLOOKUP(J246,辅助信息!H:I,2,FALSE)</f>
        <v>18381904567</v>
      </c>
      <c r="L246" s="80"/>
      <c r="M246" s="59"/>
      <c r="N246" s="59"/>
      <c r="O246" s="59"/>
      <c r="P246" s="59"/>
      <c r="Q246" s="26" t="str">
        <f>VLOOKUP(B246,辅助信息!E:M,9,FALSE)</f>
        <v>ZTWM-CDGS-XS-2024-0134-商投建工达州中医药科技成果示范园项目</v>
      </c>
      <c r="R246" s="26"/>
    </row>
    <row r="247" hidden="1" spans="2:18">
      <c r="B247" s="40" t="s">
        <v>56</v>
      </c>
      <c r="C247" s="72">
        <v>45668</v>
      </c>
      <c r="D247" s="40" t="str">
        <f>VLOOKUP(B247,辅助信息!E:K,7,FALSE)</f>
        <v>JWDDCD2025052800131</v>
      </c>
      <c r="E247" s="40" t="str">
        <f>VLOOKUP(F247,辅助信息!A:B,2,FALSE)</f>
        <v>螺纹钢</v>
      </c>
      <c r="F247" s="40" t="s">
        <v>28</v>
      </c>
      <c r="G247" s="36">
        <v>15</v>
      </c>
      <c r="H247" s="36" t="e">
        <f>_xlfn._xlws.FILTER(#REF!,#REF!&amp;#REF!&amp;#REF!&amp;#REF!=C247&amp;F247&amp;I247&amp;J247,"未发货")</f>
        <v>#REF!</v>
      </c>
      <c r="I247" s="40" t="str">
        <f>VLOOKUP(B247,辅助信息!E:I,3,FALSE)</f>
        <v>（商投建工达州中医药科技园-4工区-7号楼）达州市通川区达州中医药职业学院犀牛大道北段</v>
      </c>
      <c r="J247" s="40" t="str">
        <f>VLOOKUP(B247,辅助信息!E:I,4,FALSE)</f>
        <v>张扬</v>
      </c>
      <c r="K247" s="40">
        <f>VLOOKUP(J247,辅助信息!H:I,2,FALSE)</f>
        <v>18381904567</v>
      </c>
      <c r="L247" s="80"/>
      <c r="M247" s="59"/>
      <c r="N247" s="59"/>
      <c r="O247" s="59"/>
      <c r="P247" s="59"/>
      <c r="Q247" s="26" t="str">
        <f>VLOOKUP(B247,辅助信息!E:M,9,FALSE)</f>
        <v>ZTWM-CDGS-XS-2024-0134-商投建工达州中医药科技成果示范园项目</v>
      </c>
      <c r="R247" s="26"/>
    </row>
    <row r="248" hidden="1" spans="2:18">
      <c r="B248" s="40" t="s">
        <v>56</v>
      </c>
      <c r="C248" s="72">
        <v>45668</v>
      </c>
      <c r="D248" s="40" t="str">
        <f>VLOOKUP(B248,辅助信息!E:K,7,FALSE)</f>
        <v>JWDDCD2025052800131</v>
      </c>
      <c r="E248" s="40" t="str">
        <f>VLOOKUP(F248,辅助信息!A:B,2,FALSE)</f>
        <v>螺纹钢</v>
      </c>
      <c r="F248" s="40" t="s">
        <v>21</v>
      </c>
      <c r="G248" s="36">
        <v>6</v>
      </c>
      <c r="H248" s="36" t="e">
        <f>_xlfn._xlws.FILTER(#REF!,#REF!&amp;#REF!&amp;#REF!&amp;#REF!=C248&amp;F248&amp;I248&amp;J248,"未发货")</f>
        <v>#REF!</v>
      </c>
      <c r="I248" s="40" t="str">
        <f>VLOOKUP(B248,辅助信息!E:I,3,FALSE)</f>
        <v>（商投建工达州中医药科技园-4工区-7号楼）达州市通川区达州中医药职业学院犀牛大道北段</v>
      </c>
      <c r="J248" s="40" t="str">
        <f>VLOOKUP(B248,辅助信息!E:I,4,FALSE)</f>
        <v>张扬</v>
      </c>
      <c r="K248" s="40">
        <f>VLOOKUP(J248,辅助信息!H:I,2,FALSE)</f>
        <v>18381904567</v>
      </c>
      <c r="L248" s="80"/>
      <c r="M248" s="59"/>
      <c r="N248" s="59"/>
      <c r="O248" s="59"/>
      <c r="P248" s="59"/>
      <c r="Q248" s="26" t="str">
        <f>VLOOKUP(B248,辅助信息!E:M,9,FALSE)</f>
        <v>ZTWM-CDGS-XS-2024-0134-商投建工达州中医药科技成果示范园项目</v>
      </c>
      <c r="R248" s="26"/>
    </row>
    <row r="249" hidden="1" spans="2:18">
      <c r="B249" s="40" t="s">
        <v>56</v>
      </c>
      <c r="C249" s="72">
        <v>45668</v>
      </c>
      <c r="D249" s="40" t="str">
        <f>VLOOKUP(B249,辅助信息!E:K,7,FALSE)</f>
        <v>JWDDCD2025052800131</v>
      </c>
      <c r="E249" s="40" t="str">
        <f>VLOOKUP(F249,辅助信息!A:B,2,FALSE)</f>
        <v>螺纹钢</v>
      </c>
      <c r="F249" s="40" t="s">
        <v>46</v>
      </c>
      <c r="G249" s="36">
        <v>9</v>
      </c>
      <c r="H249" s="36" t="e">
        <f>_xlfn._xlws.FILTER(#REF!,#REF!&amp;#REF!&amp;#REF!&amp;#REF!=C249&amp;F249&amp;I249&amp;J249,"未发货")</f>
        <v>#REF!</v>
      </c>
      <c r="I249" s="40" t="str">
        <f>VLOOKUP(B249,辅助信息!E:I,3,FALSE)</f>
        <v>（商投建工达州中医药科技园-4工区-7号楼）达州市通川区达州中医药职业学院犀牛大道北段</v>
      </c>
      <c r="J249" s="40" t="str">
        <f>VLOOKUP(B249,辅助信息!E:I,4,FALSE)</f>
        <v>张扬</v>
      </c>
      <c r="K249" s="40">
        <f>VLOOKUP(J249,辅助信息!H:I,2,FALSE)</f>
        <v>18381904567</v>
      </c>
      <c r="L249" s="78"/>
      <c r="M249" s="59"/>
      <c r="N249" s="59"/>
      <c r="O249" s="59"/>
      <c r="P249" s="59"/>
      <c r="Q249" s="26" t="str">
        <f>VLOOKUP(B249,辅助信息!E:M,9,FALSE)</f>
        <v>ZTWM-CDGS-XS-2024-0134-商投建工达州中医药科技成果示范园项目</v>
      </c>
      <c r="R249" s="26"/>
    </row>
    <row r="250" hidden="1" spans="2:18">
      <c r="B250" s="40" t="s">
        <v>17</v>
      </c>
      <c r="C250" s="72">
        <v>45668</v>
      </c>
      <c r="D250" s="40" t="str">
        <f>VLOOKUP(B250,辅助信息!E:K,7,FALSE)</f>
        <v>JWDDCD2024101600090</v>
      </c>
      <c r="E250" s="40" t="str">
        <f>VLOOKUP(F250,辅助信息!A:B,2,FALSE)</f>
        <v>盘螺</v>
      </c>
      <c r="F250" s="40" t="s">
        <v>40</v>
      </c>
      <c r="G250" s="36">
        <v>2</v>
      </c>
      <c r="H250" s="36" t="e">
        <f>_xlfn._xlws.FILTER(#REF!,#REF!&amp;#REF!&amp;#REF!&amp;#REF!=C250&amp;F250&amp;I250&amp;J250,"未发货")</f>
        <v>#REF!</v>
      </c>
      <c r="I250" s="40" t="str">
        <f>VLOOKUP(B250,辅助信息!E:I,3,FALSE)</f>
        <v>（达州市公共卫生临床医疗中心项目-一标-1号制作房）达州市通川区西外复兴镇公共卫生临床医疗中心项目</v>
      </c>
      <c r="J250" s="40" t="str">
        <f>VLOOKUP(B250,辅助信息!E:I,4,FALSE)</f>
        <v>潘建发</v>
      </c>
      <c r="K250" s="40">
        <f>VLOOKUP(J250,辅助信息!H:I,2,FALSE)</f>
        <v>13658059919</v>
      </c>
      <c r="L250" s="79" t="str">
        <f>VLOOKUP(B250,辅助信息!E:J,6,FALSE)</f>
        <v>提前联系到场规格,一天到场车辆不低于2车</v>
      </c>
      <c r="M250" s="59"/>
      <c r="N250" s="59"/>
      <c r="O250" s="59"/>
      <c r="P250" s="59"/>
      <c r="Q250" s="26" t="str">
        <f>VLOOKUP(B250,辅助信息!E:M,9,FALSE)</f>
        <v>ZTWM-CDGS-XS-2024-0205-五冶钢构-达州市通川区西外复兴镇及临近片区建设项目</v>
      </c>
      <c r="R250" s="26"/>
    </row>
    <row r="251" hidden="1" spans="2:18">
      <c r="B251" s="40" t="s">
        <v>17</v>
      </c>
      <c r="C251" s="72">
        <v>45668</v>
      </c>
      <c r="D251" s="40" t="str">
        <f>VLOOKUP(B251,辅助信息!E:K,7,FALSE)</f>
        <v>JWDDCD2024101600090</v>
      </c>
      <c r="E251" s="40" t="str">
        <f>VLOOKUP(F251,辅助信息!A:B,2,FALSE)</f>
        <v>盘螺</v>
      </c>
      <c r="F251" s="40" t="s">
        <v>41</v>
      </c>
      <c r="G251" s="36">
        <v>7</v>
      </c>
      <c r="H251" s="36" t="e">
        <f>_xlfn._xlws.FILTER(#REF!,#REF!&amp;#REF!&amp;#REF!&amp;#REF!=C251&amp;F251&amp;I251&amp;J251,"未发货")</f>
        <v>#REF!</v>
      </c>
      <c r="I251" s="40" t="str">
        <f>VLOOKUP(B251,辅助信息!E:I,3,FALSE)</f>
        <v>（达州市公共卫生临床医疗中心项目-一标-1号制作房）达州市通川区西外复兴镇公共卫生临床医疗中心项目</v>
      </c>
      <c r="J251" s="40" t="str">
        <f>VLOOKUP(B251,辅助信息!E:I,4,FALSE)</f>
        <v>潘建发</v>
      </c>
      <c r="K251" s="40">
        <f>VLOOKUP(J251,辅助信息!H:I,2,FALSE)</f>
        <v>13658059919</v>
      </c>
      <c r="L251" s="80"/>
      <c r="M251" s="59"/>
      <c r="N251" s="59"/>
      <c r="O251" s="59"/>
      <c r="P251" s="59"/>
      <c r="Q251" s="26" t="str">
        <f>VLOOKUP(B251,辅助信息!E:M,9,FALSE)</f>
        <v>ZTWM-CDGS-XS-2024-0205-五冶钢构-达州市通川区西外复兴镇及临近片区建设项目</v>
      </c>
      <c r="R251" s="26"/>
    </row>
    <row r="252" hidden="1" spans="2:18">
      <c r="B252" s="40" t="s">
        <v>17</v>
      </c>
      <c r="C252" s="72">
        <v>45668</v>
      </c>
      <c r="D252" s="40" t="str">
        <f>VLOOKUP(B252,辅助信息!E:K,7,FALSE)</f>
        <v>JWDDCD2024101600090</v>
      </c>
      <c r="E252" s="40" t="str">
        <f>VLOOKUP(F252,辅助信息!A:B,2,FALSE)</f>
        <v>螺纹钢</v>
      </c>
      <c r="F252" s="40" t="s">
        <v>27</v>
      </c>
      <c r="G252" s="36">
        <v>18</v>
      </c>
      <c r="H252" s="36" t="e">
        <f>_xlfn._xlws.FILTER(#REF!,#REF!&amp;#REF!&amp;#REF!&amp;#REF!=C252&amp;F252&amp;I252&amp;J252,"未发货")</f>
        <v>#REF!</v>
      </c>
      <c r="I252" s="40" t="str">
        <f>VLOOKUP(B252,辅助信息!E:I,3,FALSE)</f>
        <v>（达州市公共卫生临床医疗中心项目-一标-1号制作房）达州市通川区西外复兴镇公共卫生临床医疗中心项目</v>
      </c>
      <c r="J252" s="40" t="str">
        <f>VLOOKUP(B252,辅助信息!E:I,4,FALSE)</f>
        <v>潘建发</v>
      </c>
      <c r="K252" s="40">
        <f>VLOOKUP(J252,辅助信息!H:I,2,FALSE)</f>
        <v>13658059919</v>
      </c>
      <c r="L252" s="80"/>
      <c r="M252" s="59"/>
      <c r="N252" s="59"/>
      <c r="O252" s="59"/>
      <c r="P252" s="59"/>
      <c r="Q252" s="26" t="str">
        <f>VLOOKUP(B252,辅助信息!E:M,9,FALSE)</f>
        <v>ZTWM-CDGS-XS-2024-0205-五冶钢构-达州市通川区西外复兴镇及临近片区建设项目</v>
      </c>
      <c r="R252" s="26"/>
    </row>
    <row r="253" hidden="1" spans="2:18">
      <c r="B253" s="40" t="s">
        <v>17</v>
      </c>
      <c r="C253" s="72">
        <v>45668</v>
      </c>
      <c r="D253" s="40" t="str">
        <f>VLOOKUP(B253,辅助信息!E:K,7,FALSE)</f>
        <v>JWDDCD2024101600090</v>
      </c>
      <c r="E253" s="40" t="str">
        <f>VLOOKUP(F253,辅助信息!A:B,2,FALSE)</f>
        <v>螺纹钢</v>
      </c>
      <c r="F253" s="40" t="s">
        <v>19</v>
      </c>
      <c r="G253" s="36">
        <v>3</v>
      </c>
      <c r="H253" s="36" t="e">
        <f>_xlfn._xlws.FILTER(#REF!,#REF!&amp;#REF!&amp;#REF!&amp;#REF!=C253&amp;F253&amp;I253&amp;J253,"未发货")</f>
        <v>#REF!</v>
      </c>
      <c r="I253" s="40" t="str">
        <f>VLOOKUP(B253,辅助信息!E:I,3,FALSE)</f>
        <v>（达州市公共卫生临床医疗中心项目-一标-1号制作房）达州市通川区西外复兴镇公共卫生临床医疗中心项目</v>
      </c>
      <c r="J253" s="40" t="str">
        <f>VLOOKUP(B253,辅助信息!E:I,4,FALSE)</f>
        <v>潘建发</v>
      </c>
      <c r="K253" s="40">
        <f>VLOOKUP(J253,辅助信息!H:I,2,FALSE)</f>
        <v>13658059919</v>
      </c>
      <c r="L253" s="80"/>
      <c r="M253" s="59"/>
      <c r="N253" s="59"/>
      <c r="O253" s="59"/>
      <c r="P253" s="59"/>
      <c r="Q253" s="26" t="str">
        <f>VLOOKUP(B253,辅助信息!E:M,9,FALSE)</f>
        <v>ZTWM-CDGS-XS-2024-0205-五冶钢构-达州市通川区西外复兴镇及临近片区建设项目</v>
      </c>
      <c r="R253" s="26"/>
    </row>
    <row r="254" hidden="1" spans="2:18">
      <c r="B254" s="40" t="s">
        <v>17</v>
      </c>
      <c r="C254" s="72">
        <v>45668</v>
      </c>
      <c r="D254" s="40" t="str">
        <f>VLOOKUP(B254,辅助信息!E:K,7,FALSE)</f>
        <v>JWDDCD2024101600090</v>
      </c>
      <c r="E254" s="40" t="str">
        <f>VLOOKUP(F254,辅助信息!A:B,2,FALSE)</f>
        <v>螺纹钢</v>
      </c>
      <c r="F254" s="40" t="s">
        <v>32</v>
      </c>
      <c r="G254" s="36">
        <v>9</v>
      </c>
      <c r="H254" s="36" t="e">
        <f>_xlfn._xlws.FILTER(#REF!,#REF!&amp;#REF!&amp;#REF!&amp;#REF!=C254&amp;F254&amp;I254&amp;J254,"未发货")</f>
        <v>#REF!</v>
      </c>
      <c r="I254" s="40" t="str">
        <f>VLOOKUP(B254,辅助信息!E:I,3,FALSE)</f>
        <v>（达州市公共卫生临床医疗中心项目-一标-1号制作房）达州市通川区西外复兴镇公共卫生临床医疗中心项目</v>
      </c>
      <c r="J254" s="40" t="str">
        <f>VLOOKUP(B254,辅助信息!E:I,4,FALSE)</f>
        <v>潘建发</v>
      </c>
      <c r="K254" s="40">
        <f>VLOOKUP(J254,辅助信息!H:I,2,FALSE)</f>
        <v>13658059919</v>
      </c>
      <c r="L254" s="80"/>
      <c r="M254" s="59"/>
      <c r="N254" s="59"/>
      <c r="O254" s="59"/>
      <c r="P254" s="59"/>
      <c r="Q254" s="26" t="str">
        <f>VLOOKUP(B254,辅助信息!E:M,9,FALSE)</f>
        <v>ZTWM-CDGS-XS-2024-0205-五冶钢构-达州市通川区西外复兴镇及临近片区建设项目</v>
      </c>
      <c r="R254" s="26"/>
    </row>
    <row r="255" hidden="1" spans="2:18">
      <c r="B255" s="40" t="s">
        <v>17</v>
      </c>
      <c r="C255" s="72">
        <v>45668</v>
      </c>
      <c r="D255" s="40" t="str">
        <f>VLOOKUP(B255,辅助信息!E:K,7,FALSE)</f>
        <v>JWDDCD2024101600090</v>
      </c>
      <c r="E255" s="40" t="str">
        <f>VLOOKUP(F255,辅助信息!A:B,2,FALSE)</f>
        <v>螺纹钢</v>
      </c>
      <c r="F255" s="40" t="s">
        <v>33</v>
      </c>
      <c r="G255" s="36">
        <v>2</v>
      </c>
      <c r="H255" s="36" t="e">
        <f>_xlfn._xlws.FILTER(#REF!,#REF!&amp;#REF!&amp;#REF!&amp;#REF!=C255&amp;F255&amp;I255&amp;J255,"未发货")</f>
        <v>#REF!</v>
      </c>
      <c r="I255" s="40" t="str">
        <f>VLOOKUP(B255,辅助信息!E:I,3,FALSE)</f>
        <v>（达州市公共卫生临床医疗中心项目-一标-1号制作房）达州市通川区西外复兴镇公共卫生临床医疗中心项目</v>
      </c>
      <c r="J255" s="40" t="str">
        <f>VLOOKUP(B255,辅助信息!E:I,4,FALSE)</f>
        <v>潘建发</v>
      </c>
      <c r="K255" s="40">
        <f>VLOOKUP(J255,辅助信息!H:I,2,FALSE)</f>
        <v>13658059919</v>
      </c>
      <c r="L255" s="80"/>
      <c r="M255" s="59"/>
      <c r="N255" s="59"/>
      <c r="O255" s="59"/>
      <c r="P255" s="59"/>
      <c r="Q255" s="26" t="str">
        <f>VLOOKUP(B255,辅助信息!E:M,9,FALSE)</f>
        <v>ZTWM-CDGS-XS-2024-0205-五冶钢构-达州市通川区西外复兴镇及临近片区建设项目</v>
      </c>
      <c r="R255" s="26"/>
    </row>
    <row r="256" hidden="1" spans="2:18">
      <c r="B256" s="85" t="s">
        <v>17</v>
      </c>
      <c r="C256" s="86">
        <v>45668</v>
      </c>
      <c r="D256" s="85" t="str">
        <f>VLOOKUP(B256,辅助信息!E:K,7,FALSE)</f>
        <v>JWDDCD2024101600090</v>
      </c>
      <c r="E256" s="85" t="str">
        <f>VLOOKUP(F256,辅助信息!A:B,2,FALSE)</f>
        <v>螺纹钢</v>
      </c>
      <c r="F256" s="85" t="s">
        <v>18</v>
      </c>
      <c r="G256" s="87">
        <v>18</v>
      </c>
      <c r="H256" s="87">
        <v>18</v>
      </c>
      <c r="I256" s="85" t="str">
        <f>VLOOKUP(B256,辅助信息!E:I,3,FALSE)</f>
        <v>（达州市公共卫生临床医疗中心项目-一标-1号制作房）达州市通川区西外复兴镇公共卫生临床医疗中心项目</v>
      </c>
      <c r="J256" s="85" t="str">
        <f>VLOOKUP(B256,辅助信息!E:I,4,FALSE)</f>
        <v>潘建发</v>
      </c>
      <c r="K256" s="85">
        <f>VLOOKUP(J256,辅助信息!H:I,2,FALSE)</f>
        <v>13658059919</v>
      </c>
      <c r="L256" s="78"/>
      <c r="M256" s="59"/>
      <c r="N256" s="59"/>
      <c r="O256" s="59"/>
      <c r="P256" s="59"/>
      <c r="Q256" s="26" t="str">
        <f>VLOOKUP(B256,辅助信息!E:M,9,FALSE)</f>
        <v>ZTWM-CDGS-XS-2024-0205-五冶钢构-达州市通川区西外复兴镇及临近片区建设项目</v>
      </c>
      <c r="R256" s="26"/>
    </row>
    <row r="257" hidden="1" spans="2:18">
      <c r="B257" s="40" t="s">
        <v>43</v>
      </c>
      <c r="C257" s="72">
        <v>45668</v>
      </c>
      <c r="D257" s="40" t="str">
        <f>VLOOKUP(B257,辅助信息!E:K,7,FALSE)</f>
        <v>JWDDCD2024101600090</v>
      </c>
      <c r="E257" s="40" t="str">
        <f>VLOOKUP(F257,辅助信息!A:B,2,FALSE)</f>
        <v>盘螺</v>
      </c>
      <c r="F257" s="40" t="s">
        <v>40</v>
      </c>
      <c r="G257" s="36">
        <v>16</v>
      </c>
      <c r="H257" s="36" t="e">
        <f>_xlfn._xlws.FILTER(#REF!,#REF!&amp;#REF!&amp;#REF!&amp;#REF!=C257&amp;F257&amp;I257&amp;J257,"未发货")</f>
        <v>#REF!</v>
      </c>
      <c r="I257" s="40" t="str">
        <f>VLOOKUP(B257,辅助信息!E:I,3,FALSE)</f>
        <v>（达州市公共卫生医疗中心项目-二标-3号楼）达州市通川区西外复兴镇公共卫生临床医疗中心项目</v>
      </c>
      <c r="J257" s="40" t="str">
        <f>VLOOKUP(B257,辅助信息!E:I,4,FALSE)</f>
        <v>黄永林</v>
      </c>
      <c r="K257" s="40">
        <f>VLOOKUP(J257,辅助信息!H:I,2,FALSE)</f>
        <v>15982487227</v>
      </c>
      <c r="L257" s="79" t="str">
        <f>VLOOKUP(B257,辅助信息!E:J,6,FALSE)</f>
        <v>提前联系到场规格,一天到场车辆不低于2车</v>
      </c>
      <c r="M257" s="79"/>
      <c r="N257" s="79"/>
      <c r="O257" s="79"/>
      <c r="P257" s="79"/>
      <c r="Q257" s="40" t="str">
        <f>VLOOKUP(B257,辅助信息!E:M,9,FALSE)</f>
        <v>ZTWM-CDGS-XS-2024-0205-五冶钢构-达州市通川区西外复兴镇及临近片区建设项目</v>
      </c>
      <c r="R257" s="26"/>
    </row>
    <row r="258" hidden="1" spans="2:18">
      <c r="B258" s="40" t="s">
        <v>43</v>
      </c>
      <c r="C258" s="72">
        <v>45668</v>
      </c>
      <c r="D258" s="40" t="str">
        <f>VLOOKUP(B258,辅助信息!E:K,7,FALSE)</f>
        <v>JWDDCD2024101600090</v>
      </c>
      <c r="E258" s="40" t="str">
        <f>VLOOKUP(F258,辅助信息!A:B,2,FALSE)</f>
        <v>盘螺</v>
      </c>
      <c r="F258" s="40" t="s">
        <v>41</v>
      </c>
      <c r="G258" s="36">
        <v>12</v>
      </c>
      <c r="H258" s="36" t="e">
        <f>_xlfn._xlws.FILTER(#REF!,#REF!&amp;#REF!&amp;#REF!&amp;#REF!=C258&amp;F258&amp;I258&amp;J258,"未发货")</f>
        <v>#REF!</v>
      </c>
      <c r="I258" s="40" t="str">
        <f>VLOOKUP(B258,辅助信息!E:I,3,FALSE)</f>
        <v>（达州市公共卫生医疗中心项目-二标-3号楼）达州市通川区西外复兴镇公共卫生临床医疗中心项目</v>
      </c>
      <c r="J258" s="40" t="str">
        <f>VLOOKUP(B258,辅助信息!E:I,4,FALSE)</f>
        <v>黄永林</v>
      </c>
      <c r="K258" s="40">
        <f>VLOOKUP(J258,辅助信息!H:I,2,FALSE)</f>
        <v>15982487227</v>
      </c>
      <c r="L258" s="80"/>
      <c r="M258" s="79"/>
      <c r="N258" s="79"/>
      <c r="O258" s="79"/>
      <c r="P258" s="79"/>
      <c r="Q258" s="40" t="str">
        <f>VLOOKUP(B258,辅助信息!E:M,9,FALSE)</f>
        <v>ZTWM-CDGS-XS-2024-0205-五冶钢构-达州市通川区西外复兴镇及临近片区建设项目</v>
      </c>
      <c r="R258" s="26"/>
    </row>
    <row r="259" hidden="1" spans="2:18">
      <c r="B259" s="40" t="s">
        <v>43</v>
      </c>
      <c r="C259" s="72">
        <v>45668</v>
      </c>
      <c r="D259" s="40" t="str">
        <f>VLOOKUP(B259,辅助信息!E:K,7,FALSE)</f>
        <v>JWDDCD2024101600090</v>
      </c>
      <c r="E259" s="40" t="str">
        <f>VLOOKUP(F259,辅助信息!A:B,2,FALSE)</f>
        <v>螺纹钢</v>
      </c>
      <c r="F259" s="40" t="s">
        <v>27</v>
      </c>
      <c r="G259" s="36">
        <v>25</v>
      </c>
      <c r="H259" s="36" t="e">
        <f>_xlfn._xlws.FILTER(#REF!,#REF!&amp;#REF!&amp;#REF!&amp;#REF!=C259&amp;F259&amp;I259&amp;J259,"未发货")</f>
        <v>#REF!</v>
      </c>
      <c r="I259" s="40" t="str">
        <f>VLOOKUP(B259,辅助信息!E:I,3,FALSE)</f>
        <v>（达州市公共卫生医疗中心项目-二标-3号楼）达州市通川区西外复兴镇公共卫生临床医疗中心项目</v>
      </c>
      <c r="J259" s="40" t="str">
        <f>VLOOKUP(B259,辅助信息!E:I,4,FALSE)</f>
        <v>黄永林</v>
      </c>
      <c r="K259" s="40">
        <f>VLOOKUP(J259,辅助信息!H:I,2,FALSE)</f>
        <v>15982487227</v>
      </c>
      <c r="L259" s="78"/>
      <c r="M259" s="79"/>
      <c r="N259" s="79"/>
      <c r="O259" s="79"/>
      <c r="P259" s="79"/>
      <c r="Q259" s="40" t="str">
        <f>VLOOKUP(B259,辅助信息!E:M,9,FALSE)</f>
        <v>ZTWM-CDGS-XS-2024-0205-五冶钢构-达州市通川区西外复兴镇及临近片区建设项目</v>
      </c>
      <c r="R259" s="26"/>
    </row>
    <row r="260" hidden="1" spans="2:18">
      <c r="B260" s="40" t="s">
        <v>70</v>
      </c>
      <c r="C260" s="72">
        <v>45668</v>
      </c>
      <c r="D260" s="40" t="e">
        <f>VLOOKUP(B260,辅助信息!E:K,7,FALSE)</f>
        <v>#N/A</v>
      </c>
      <c r="E260" s="40" t="str">
        <f>VLOOKUP(F260,辅助信息!A:B,2,FALSE)</f>
        <v>螺纹钢</v>
      </c>
      <c r="F260" s="40" t="s">
        <v>27</v>
      </c>
      <c r="G260" s="36">
        <v>30</v>
      </c>
      <c r="H260" s="36" t="e">
        <f>_xlfn._xlws.FILTER(#REF!,#REF!&amp;#REF!&amp;#REF!&amp;#REF!=C260&amp;F260&amp;I260&amp;J260,"未发货")</f>
        <v>#REF!</v>
      </c>
      <c r="I260" s="40" t="e">
        <f>VLOOKUP(B260,辅助信息!E:I,3,FALSE)</f>
        <v>#N/A</v>
      </c>
      <c r="J260" s="40" t="e">
        <f>VLOOKUP(B260,辅助信息!E:I,4,FALSE)</f>
        <v>#N/A</v>
      </c>
      <c r="K260" s="40" t="e">
        <f>VLOOKUP(J260,辅助信息!H:I,2,FALSE)</f>
        <v>#N/A</v>
      </c>
      <c r="L260" s="79" t="e">
        <f>VLOOKUP(B260,辅助信息!E:J,6,FALSE)</f>
        <v>#N/A</v>
      </c>
      <c r="M260" s="79"/>
      <c r="N260" s="79"/>
      <c r="O260" s="79"/>
      <c r="P260" s="79"/>
      <c r="Q260" s="40" t="e">
        <f>VLOOKUP(B260,辅助信息!E:M,9,FALSE)</f>
        <v>#N/A</v>
      </c>
      <c r="R260" s="26"/>
    </row>
    <row r="261" hidden="1" spans="2:18">
      <c r="B261" s="40" t="s">
        <v>70</v>
      </c>
      <c r="C261" s="72">
        <v>45668</v>
      </c>
      <c r="D261" s="40" t="e">
        <f>VLOOKUP(B261,辅助信息!E:K,7,FALSE)</f>
        <v>#N/A</v>
      </c>
      <c r="E261" s="40" t="str">
        <f>VLOOKUP(F261,辅助信息!A:B,2,FALSE)</f>
        <v>螺纹钢</v>
      </c>
      <c r="F261" s="40" t="s">
        <v>32</v>
      </c>
      <c r="G261" s="36">
        <v>6</v>
      </c>
      <c r="H261" s="36" t="e">
        <f>_xlfn._xlws.FILTER(#REF!,#REF!&amp;#REF!&amp;#REF!&amp;#REF!=C261&amp;F261&amp;I261&amp;J261,"未发货")</f>
        <v>#REF!</v>
      </c>
      <c r="I261" s="40" t="e">
        <f>VLOOKUP(B261,辅助信息!E:I,3,FALSE)</f>
        <v>#N/A</v>
      </c>
      <c r="J261" s="40" t="e">
        <f>VLOOKUP(B261,辅助信息!E:I,4,FALSE)</f>
        <v>#N/A</v>
      </c>
      <c r="K261" s="40" t="e">
        <f>VLOOKUP(J261,辅助信息!H:I,2,FALSE)</f>
        <v>#N/A</v>
      </c>
      <c r="L261" s="78"/>
      <c r="M261" s="79"/>
      <c r="N261" s="79"/>
      <c r="O261" s="79"/>
      <c r="P261" s="79"/>
      <c r="Q261" s="40" t="e">
        <f>VLOOKUP(B261,辅助信息!E:M,9,FALSE)</f>
        <v>#N/A</v>
      </c>
      <c r="R261" s="26"/>
    </row>
    <row r="262" hidden="1" spans="2:18">
      <c r="B262" s="40" t="s">
        <v>64</v>
      </c>
      <c r="C262" s="72">
        <v>45668</v>
      </c>
      <c r="D262" s="40" t="e">
        <f>VLOOKUP(B262,辅助信息!E:K,7,FALSE)</f>
        <v>#N/A</v>
      </c>
      <c r="E262" s="40" t="str">
        <f>VLOOKUP(F262,辅助信息!A:B,2,FALSE)</f>
        <v>螺纹钢</v>
      </c>
      <c r="F262" s="40" t="s">
        <v>27</v>
      </c>
      <c r="G262" s="36">
        <v>15</v>
      </c>
      <c r="H262" s="36" t="e">
        <f>_xlfn._xlws.FILTER(#REF!,#REF!&amp;#REF!&amp;#REF!&amp;#REF!=C262&amp;F262&amp;I262&amp;J262,"未发货")</f>
        <v>#REF!</v>
      </c>
      <c r="I262" s="40" t="e">
        <f>VLOOKUP(B262,辅助信息!E:I,3,FALSE)</f>
        <v>#N/A</v>
      </c>
      <c r="J262" s="40" t="e">
        <f>VLOOKUP(B262,辅助信息!E:I,4,FALSE)</f>
        <v>#N/A</v>
      </c>
      <c r="K262" s="40" t="e">
        <f>VLOOKUP(J262,辅助信息!H:I,2,FALSE)</f>
        <v>#N/A</v>
      </c>
      <c r="L262" s="79" t="e">
        <f>VLOOKUP(B262,辅助信息!E:J,6,FALSE)</f>
        <v>#N/A</v>
      </c>
      <c r="M262" s="79"/>
      <c r="N262" s="79"/>
      <c r="O262" s="79"/>
      <c r="P262" s="79"/>
      <c r="Q262" s="40" t="e">
        <f>VLOOKUP(B262,辅助信息!E:M,9,FALSE)</f>
        <v>#N/A</v>
      </c>
      <c r="R262" s="26"/>
    </row>
    <row r="263" hidden="1" spans="2:18">
      <c r="B263" s="40" t="s">
        <v>64</v>
      </c>
      <c r="C263" s="72">
        <v>45668</v>
      </c>
      <c r="D263" s="40" t="e">
        <f>VLOOKUP(B263,辅助信息!E:K,7,FALSE)</f>
        <v>#N/A</v>
      </c>
      <c r="E263" s="40" t="str">
        <f>VLOOKUP(F263,辅助信息!A:B,2,FALSE)</f>
        <v>螺纹钢</v>
      </c>
      <c r="F263" s="40" t="s">
        <v>32</v>
      </c>
      <c r="G263" s="36">
        <v>18</v>
      </c>
      <c r="H263" s="36" t="e">
        <f>_xlfn._xlws.FILTER(#REF!,#REF!&amp;#REF!&amp;#REF!&amp;#REF!=C263&amp;F263&amp;I263&amp;J263,"未发货")</f>
        <v>#REF!</v>
      </c>
      <c r="I263" s="40" t="e">
        <f>VLOOKUP(B263,辅助信息!E:I,3,FALSE)</f>
        <v>#N/A</v>
      </c>
      <c r="J263" s="40" t="e">
        <f>VLOOKUP(B263,辅助信息!E:I,4,FALSE)</f>
        <v>#N/A</v>
      </c>
      <c r="K263" s="40" t="e">
        <f>VLOOKUP(J263,辅助信息!H:I,2,FALSE)</f>
        <v>#N/A</v>
      </c>
      <c r="L263" s="80"/>
      <c r="M263" s="79"/>
      <c r="N263" s="79"/>
      <c r="O263" s="79"/>
      <c r="P263" s="79"/>
      <c r="Q263" s="40" t="e">
        <f>VLOOKUP(B263,辅助信息!E:M,9,FALSE)</f>
        <v>#N/A</v>
      </c>
      <c r="R263" s="26"/>
    </row>
    <row r="264" hidden="1" spans="2:18">
      <c r="B264" s="40" t="s">
        <v>64</v>
      </c>
      <c r="C264" s="72">
        <v>45668</v>
      </c>
      <c r="D264" s="40" t="e">
        <f>VLOOKUP(B264,辅助信息!E:K,7,FALSE)</f>
        <v>#N/A</v>
      </c>
      <c r="E264" s="40" t="str">
        <f>VLOOKUP(F264,辅助信息!A:B,2,FALSE)</f>
        <v>螺纹钢</v>
      </c>
      <c r="F264" s="40" t="s">
        <v>28</v>
      </c>
      <c r="G264" s="36">
        <v>6</v>
      </c>
      <c r="H264" s="36" t="e">
        <f>_xlfn._xlws.FILTER(#REF!,#REF!&amp;#REF!&amp;#REF!&amp;#REF!=C264&amp;F264&amp;I264&amp;J264,"未发货")</f>
        <v>#REF!</v>
      </c>
      <c r="I264" s="40" t="e">
        <f>VLOOKUP(B264,辅助信息!E:I,3,FALSE)</f>
        <v>#N/A</v>
      </c>
      <c r="J264" s="40" t="e">
        <f>VLOOKUP(B264,辅助信息!E:I,4,FALSE)</f>
        <v>#N/A</v>
      </c>
      <c r="K264" s="40" t="e">
        <f>VLOOKUP(J264,辅助信息!H:I,2,FALSE)</f>
        <v>#N/A</v>
      </c>
      <c r="L264" s="80"/>
      <c r="M264" s="79"/>
      <c r="N264" s="79"/>
      <c r="O264" s="79"/>
      <c r="P264" s="79"/>
      <c r="Q264" s="40" t="e">
        <f>VLOOKUP(B264,辅助信息!E:M,9,FALSE)</f>
        <v>#N/A</v>
      </c>
      <c r="R264" s="26"/>
    </row>
    <row r="265" hidden="1" spans="2:18">
      <c r="B265" s="40" t="s">
        <v>64</v>
      </c>
      <c r="C265" s="72">
        <v>45668</v>
      </c>
      <c r="D265" s="40" t="e">
        <f>VLOOKUP(B265,辅助信息!E:K,7,FALSE)</f>
        <v>#N/A</v>
      </c>
      <c r="E265" s="40" t="str">
        <f>VLOOKUP(F265,辅助信息!A:B,2,FALSE)</f>
        <v>螺纹钢</v>
      </c>
      <c r="F265" s="40" t="s">
        <v>65</v>
      </c>
      <c r="G265" s="36">
        <v>38</v>
      </c>
      <c r="H265" s="36" t="e">
        <f>_xlfn._xlws.FILTER(#REF!,#REF!&amp;#REF!&amp;#REF!&amp;#REF!=C265&amp;F265&amp;I265&amp;J265,"未发货")</f>
        <v>#REF!</v>
      </c>
      <c r="I265" s="40" t="e">
        <f>VLOOKUP(B265,辅助信息!E:I,3,FALSE)</f>
        <v>#N/A</v>
      </c>
      <c r="J265" s="40" t="e">
        <f>VLOOKUP(B265,辅助信息!E:I,4,FALSE)</f>
        <v>#N/A</v>
      </c>
      <c r="K265" s="40" t="e">
        <f>VLOOKUP(J265,辅助信息!H:I,2,FALSE)</f>
        <v>#N/A</v>
      </c>
      <c r="L265" s="80"/>
      <c r="M265" s="79"/>
      <c r="N265" s="79"/>
      <c r="O265" s="79"/>
      <c r="P265" s="79"/>
      <c r="Q265" s="40" t="e">
        <f>VLOOKUP(B265,辅助信息!E:M,9,FALSE)</f>
        <v>#N/A</v>
      </c>
      <c r="R265" s="26"/>
    </row>
    <row r="266" hidden="1" spans="2:18">
      <c r="B266" s="40" t="s">
        <v>64</v>
      </c>
      <c r="C266" s="72">
        <v>45668</v>
      </c>
      <c r="D266" s="40" t="e">
        <f>VLOOKUP(B266,辅助信息!E:K,7,FALSE)</f>
        <v>#N/A</v>
      </c>
      <c r="E266" s="40" t="str">
        <f>VLOOKUP(F266,辅助信息!A:B,2,FALSE)</f>
        <v>螺纹钢</v>
      </c>
      <c r="F266" s="40" t="s">
        <v>52</v>
      </c>
      <c r="G266" s="36">
        <v>6</v>
      </c>
      <c r="H266" s="36" t="e">
        <f>_xlfn._xlws.FILTER(#REF!,#REF!&amp;#REF!&amp;#REF!&amp;#REF!=C266&amp;F266&amp;I266&amp;J266,"未发货")</f>
        <v>#REF!</v>
      </c>
      <c r="I266" s="40" t="e">
        <f>VLOOKUP(B266,辅助信息!E:I,3,FALSE)</f>
        <v>#N/A</v>
      </c>
      <c r="J266" s="40" t="e">
        <f>VLOOKUP(B266,辅助信息!E:I,4,FALSE)</f>
        <v>#N/A</v>
      </c>
      <c r="K266" s="40" t="e">
        <f>VLOOKUP(J266,辅助信息!H:I,2,FALSE)</f>
        <v>#N/A</v>
      </c>
      <c r="L266" s="78"/>
      <c r="M266" s="79"/>
      <c r="N266" s="79"/>
      <c r="O266" s="79"/>
      <c r="P266" s="79"/>
      <c r="Q266" s="40" t="e">
        <f>VLOOKUP(B266,辅助信息!E:M,9,FALSE)</f>
        <v>#N/A</v>
      </c>
      <c r="R266" s="26"/>
    </row>
    <row r="267" hidden="1" spans="2:18">
      <c r="B267" s="40" t="s">
        <v>48</v>
      </c>
      <c r="C267" s="72">
        <v>45673</v>
      </c>
      <c r="D267" s="40" t="str">
        <f>VLOOKUP(B267,辅助信息!E:K,7,FALSE)</f>
        <v>ZTWM-CDGS-YL-20240529-006</v>
      </c>
      <c r="E267" s="40" t="str">
        <f>VLOOKUP(F267,辅助信息!A:B,2,FALSE)</f>
        <v>螺纹钢</v>
      </c>
      <c r="F267" s="40" t="s">
        <v>66</v>
      </c>
      <c r="G267" s="36">
        <f>40-12</f>
        <v>28</v>
      </c>
      <c r="H267" s="36">
        <v>28</v>
      </c>
      <c r="I267" s="40" t="str">
        <f>VLOOKUP(B267,辅助信息!E:I,3,FALSE)</f>
        <v>(华西颐海-科创农业生态谷-1号钢筋房)成都市简阳市白金山水库</v>
      </c>
      <c r="J267" s="40" t="str">
        <f>VLOOKUP(B267,辅助信息!E:I,4,FALSE)</f>
        <v>石清国</v>
      </c>
      <c r="K267" s="40">
        <f>VLOOKUP(J267,辅助信息!H:I,2,FALSE)</f>
        <v>13458642015</v>
      </c>
      <c r="L267" s="79" t="str">
        <f>VLOOKUP(B267,辅助信息!E:J,6,FALSE)</f>
        <v>优先威钢,我方卸车,新老国标钢厂不加价可直发</v>
      </c>
      <c r="M267" s="79"/>
      <c r="N267" s="79"/>
      <c r="O267" s="79"/>
      <c r="P267" s="79"/>
      <c r="Q267" s="40" t="str">
        <f>VLOOKUP(B267,辅助信息!E:M,9,FALSE)</f>
        <v>ZTWM-CDGS-XS-2024-0093-华西-颐海科创农业生态谷</v>
      </c>
      <c r="R267" s="26"/>
    </row>
    <row r="268" hidden="1" spans="2:18">
      <c r="B268" s="40" t="s">
        <v>48</v>
      </c>
      <c r="C268" s="72">
        <v>45673</v>
      </c>
      <c r="D268" s="40" t="str">
        <f>VLOOKUP(B268,辅助信息!E:K,7,FALSE)</f>
        <v>ZTWM-CDGS-YL-20240529-006</v>
      </c>
      <c r="E268" s="40" t="str">
        <f>VLOOKUP(F268,辅助信息!A:B,2,FALSE)</f>
        <v>螺纹钢</v>
      </c>
      <c r="F268" s="40" t="s">
        <v>46</v>
      </c>
      <c r="G268" s="36">
        <v>6</v>
      </c>
      <c r="H268" s="36">
        <v>6</v>
      </c>
      <c r="I268" s="40" t="str">
        <f>VLOOKUP(B268,辅助信息!E:I,3,FALSE)</f>
        <v>(华西颐海-科创农业生态谷-1号钢筋房)成都市简阳市白金山水库</v>
      </c>
      <c r="J268" s="40" t="str">
        <f>VLOOKUP(B268,辅助信息!E:I,4,FALSE)</f>
        <v>石清国</v>
      </c>
      <c r="K268" s="40">
        <f>VLOOKUP(J268,辅助信息!H:I,2,FALSE)</f>
        <v>13458642015</v>
      </c>
      <c r="L268" s="80"/>
      <c r="M268" s="79"/>
      <c r="N268" s="79"/>
      <c r="O268" s="79"/>
      <c r="P268" s="79"/>
      <c r="Q268" s="40" t="str">
        <f>VLOOKUP(B268,辅助信息!E:M,9,FALSE)</f>
        <v>ZTWM-CDGS-XS-2024-0093-华西-颐海科创农业生态谷</v>
      </c>
      <c r="R268" s="26"/>
    </row>
    <row r="269" hidden="1" spans="2:18">
      <c r="B269" s="40" t="s">
        <v>48</v>
      </c>
      <c r="C269" s="72">
        <v>45673</v>
      </c>
      <c r="D269" s="40" t="str">
        <f>VLOOKUP(B269,辅助信息!E:K,7,FALSE)</f>
        <v>ZTWM-CDGS-YL-20240529-006</v>
      </c>
      <c r="E269" s="40" t="str">
        <f>VLOOKUP(F269,辅助信息!A:B,2,FALSE)</f>
        <v>螺纹钢</v>
      </c>
      <c r="F269" s="40" t="s">
        <v>22</v>
      </c>
      <c r="G269" s="36">
        <v>10</v>
      </c>
      <c r="H269" s="36">
        <v>10</v>
      </c>
      <c r="I269" s="40" t="str">
        <f>VLOOKUP(B269,辅助信息!E:I,3,FALSE)</f>
        <v>(华西颐海-科创农业生态谷-1号钢筋房)成都市简阳市白金山水库</v>
      </c>
      <c r="J269" s="40" t="str">
        <f>VLOOKUP(B269,辅助信息!E:I,4,FALSE)</f>
        <v>石清国</v>
      </c>
      <c r="K269" s="40">
        <f>VLOOKUP(J269,辅助信息!H:I,2,FALSE)</f>
        <v>13458642015</v>
      </c>
      <c r="L269" s="78"/>
      <c r="M269" s="79"/>
      <c r="N269" s="79"/>
      <c r="O269" s="79"/>
      <c r="P269" s="79"/>
      <c r="Q269" s="40" t="str">
        <f>VLOOKUP(B269,辅助信息!E:M,9,FALSE)</f>
        <v>ZTWM-CDGS-XS-2024-0093-华西-颐海科创农业生态谷</v>
      </c>
      <c r="R269" s="26"/>
    </row>
    <row r="270" hidden="1" spans="2:18">
      <c r="B270" s="40" t="s">
        <v>71</v>
      </c>
      <c r="C270" s="72">
        <v>45673</v>
      </c>
      <c r="D270" s="40" t="str">
        <f>VLOOKUP(B270,辅助信息!E:K,7,FALSE)</f>
        <v>JWDDCD2025051000019</v>
      </c>
      <c r="E270" s="40" t="str">
        <f>VLOOKUP(F270,辅助信息!A:B,2,FALSE)</f>
        <v>盘螺</v>
      </c>
      <c r="F270" s="40" t="s">
        <v>49</v>
      </c>
      <c r="G270" s="36">
        <v>105</v>
      </c>
      <c r="H270" s="36">
        <v>105</v>
      </c>
      <c r="I270" s="40" t="str">
        <f>VLOOKUP(B270,辅助信息!E:I,3,FALSE)</f>
        <v>(五冶钢构医学科学产业园建设项目房建二部-三标（1-5）)四川省南充市顺庆区搬罾街道学府大道二段</v>
      </c>
      <c r="J270" s="40" t="str">
        <f>VLOOKUP(B270,辅助信息!E:I,4,FALSE)</f>
        <v>安南</v>
      </c>
      <c r="K270" s="40">
        <f>VLOOKUP(J270,辅助信息!H:I,2,FALSE)</f>
        <v>19950525030</v>
      </c>
      <c r="L270" s="79" t="str">
        <f>VLOOKUP(B270,辅助信息!E:J,6,FALSE)</f>
        <v>送货单：送货单位：南充思临新材料科技有限公司,收货单位：五冶集团川北(南充)建设有限公司,项目名称：南充医学科学产业园,送货车型13米,装货前联系收货人核实到场规格</v>
      </c>
      <c r="M270" s="79"/>
      <c r="N270" s="79"/>
      <c r="O270" s="79"/>
      <c r="P270" s="79"/>
      <c r="Q270" s="40" t="str">
        <f>VLOOKUP(B270,辅助信息!E:M,9,FALSE)</f>
        <v>ZTWM-CDGS-XS-2024-0248-五冶钢构-南充市医学院项目</v>
      </c>
      <c r="R270" s="26"/>
    </row>
    <row r="271" hidden="1" spans="2:18">
      <c r="B271" s="40" t="s">
        <v>71</v>
      </c>
      <c r="C271" s="72">
        <v>45673</v>
      </c>
      <c r="D271" s="40" t="str">
        <f>VLOOKUP(B271,辅助信息!E:K,7,FALSE)</f>
        <v>JWDDCD2025051000019</v>
      </c>
      <c r="E271" s="40" t="str">
        <f>VLOOKUP(F271,辅助信息!A:B,2,FALSE)</f>
        <v>螺纹钢</v>
      </c>
      <c r="F271" s="40" t="s">
        <v>27</v>
      </c>
      <c r="G271" s="36">
        <v>70</v>
      </c>
      <c r="H271" s="36">
        <v>70</v>
      </c>
      <c r="I271" s="40" t="str">
        <f>VLOOKUP(B271,辅助信息!E:I,3,FALSE)</f>
        <v>(五冶钢构医学科学产业园建设项目房建二部-三标（1-5）)四川省南充市顺庆区搬罾街道学府大道二段</v>
      </c>
      <c r="J271" s="40" t="str">
        <f>VLOOKUP(B271,辅助信息!E:I,4,FALSE)</f>
        <v>安南</v>
      </c>
      <c r="K271" s="40">
        <f>VLOOKUP(J271,辅助信息!H:I,2,FALSE)</f>
        <v>19950525030</v>
      </c>
      <c r="L271" s="80"/>
      <c r="M271" s="79"/>
      <c r="N271" s="79"/>
      <c r="O271" s="79"/>
      <c r="P271" s="79"/>
      <c r="Q271" s="40" t="str">
        <f>VLOOKUP(B271,辅助信息!E:M,9,FALSE)</f>
        <v>ZTWM-CDGS-XS-2024-0248-五冶钢构-南充市医学院项目</v>
      </c>
      <c r="R271" s="26"/>
    </row>
    <row r="272" hidden="1" spans="2:18">
      <c r="B272" s="40" t="s">
        <v>72</v>
      </c>
      <c r="C272" s="72">
        <v>45674</v>
      </c>
      <c r="D272" s="40" t="str">
        <f>VLOOKUP(B272,辅助信息!E:K,7,FALSE)</f>
        <v>JWDDCD2025051000019</v>
      </c>
      <c r="E272" s="40" t="str">
        <f>VLOOKUP(F272,辅助信息!A:B,2,FALSE)</f>
        <v>螺纹钢</v>
      </c>
      <c r="F272" s="40" t="s">
        <v>19</v>
      </c>
      <c r="G272" s="36">
        <v>22</v>
      </c>
      <c r="H272" s="36">
        <v>22</v>
      </c>
      <c r="I272" s="40" t="str">
        <f>VLOOKUP(B272,辅助信息!E:I,3,FALSE)</f>
        <v>(五冶钢构医学科学产业园建设项目房建二部-网羽馆（6-5）)四川省南充市顺庆区搬罾街道学府大道二段</v>
      </c>
      <c r="J272" s="40" t="str">
        <f>VLOOKUP(B272,辅助信息!E:I,4,FALSE)</f>
        <v>安南</v>
      </c>
      <c r="K272" s="40">
        <f>VLOOKUP(J272,辅助信息!H:I,2,FALSE)</f>
        <v>19950525030</v>
      </c>
      <c r="L272" s="80"/>
      <c r="M272" s="79"/>
      <c r="N272" s="79"/>
      <c r="O272" s="79"/>
      <c r="P272" s="79"/>
      <c r="Q272" s="40" t="str">
        <f>VLOOKUP(B272,辅助信息!E:M,9,FALSE)</f>
        <v>ZTWM-CDGS-XS-2024-0248-五冶钢构-南充市医学院项目</v>
      </c>
      <c r="R272" s="26"/>
    </row>
    <row r="273" hidden="1" spans="2:18">
      <c r="B273" s="40" t="s">
        <v>72</v>
      </c>
      <c r="C273" s="72">
        <v>45674</v>
      </c>
      <c r="D273" s="40" t="str">
        <f>VLOOKUP(B273,辅助信息!E:K,7,FALSE)</f>
        <v>JWDDCD2025051000019</v>
      </c>
      <c r="E273" s="40" t="str">
        <f>VLOOKUP(F273,辅助信息!A:B,2,FALSE)</f>
        <v>螺纹钢</v>
      </c>
      <c r="F273" s="40" t="s">
        <v>32</v>
      </c>
      <c r="G273" s="36">
        <v>13</v>
      </c>
      <c r="H273" s="36">
        <v>13</v>
      </c>
      <c r="I273" s="40" t="str">
        <f>VLOOKUP(B273,辅助信息!E:I,3,FALSE)</f>
        <v>(五冶钢构医学科学产业园建设项目房建二部-网羽馆（6-5）)四川省南充市顺庆区搬罾街道学府大道二段</v>
      </c>
      <c r="J273" s="40" t="str">
        <f>VLOOKUP(B273,辅助信息!E:I,4,FALSE)</f>
        <v>安南</v>
      </c>
      <c r="K273" s="40">
        <f>VLOOKUP(J273,辅助信息!H:I,2,FALSE)</f>
        <v>19950525030</v>
      </c>
      <c r="L273" s="78"/>
      <c r="M273" s="79"/>
      <c r="N273" s="79"/>
      <c r="O273" s="79"/>
      <c r="P273" s="79"/>
      <c r="Q273" s="40" t="str">
        <f>VLOOKUP(B273,辅助信息!E:M,9,FALSE)</f>
        <v>ZTWM-CDGS-XS-2024-0248-五冶钢构-南充市医学院项目</v>
      </c>
      <c r="R273" s="26"/>
    </row>
    <row r="274" hidden="1" spans="2:18">
      <c r="B274" s="40" t="s">
        <v>20</v>
      </c>
      <c r="C274" s="72">
        <v>45674</v>
      </c>
      <c r="D274" s="40" t="str">
        <f>VLOOKUP(B274,辅助信息!E:K,7,FALSE)</f>
        <v>JWDDCD2025051000019</v>
      </c>
      <c r="E274" s="40" t="str">
        <f>VLOOKUP(F274,辅助信息!A:B,2,FALSE)</f>
        <v>盘螺</v>
      </c>
      <c r="F274" s="40" t="s">
        <v>49</v>
      </c>
      <c r="G274" s="36">
        <v>5</v>
      </c>
      <c r="H274" s="36">
        <v>5</v>
      </c>
      <c r="I274" s="40" t="str">
        <f>VLOOKUP(B274,辅助信息!E:I,3,FALSE)</f>
        <v>(五冶钢构医学科学产业园建设项目房建三部-一标（7-2）)四川省南充市顺庆区搬罾街道学府大道二段</v>
      </c>
      <c r="J274" s="40" t="str">
        <f>VLOOKUP(B274,辅助信息!E:I,4,FALSE)</f>
        <v>郑林</v>
      </c>
      <c r="K274" s="40">
        <f>VLOOKUP(J274,辅助信息!H:I,2,FALSE)</f>
        <v>18349955455</v>
      </c>
      <c r="L274" s="79" t="str">
        <f>VLOOKUP(B274,辅助信息!E:J,6,FALSE)</f>
        <v>送货单：送货单位：南充思临新材料科技有限公司,收货单位：五冶集团川北(南充)建设有限公司,项目名称：南充医学科学产业园,送货车型13米,装货前联系收货人核实到场规格</v>
      </c>
      <c r="M274" s="79"/>
      <c r="N274" s="79"/>
      <c r="O274" s="79"/>
      <c r="P274" s="79"/>
      <c r="Q274" s="40" t="str">
        <f>VLOOKUP(B274,辅助信息!E:M,9,FALSE)</f>
        <v>ZTWM-CDGS-XS-2024-0248-五冶钢构-南充市医学院项目</v>
      </c>
      <c r="R274" s="26"/>
    </row>
    <row r="275" hidden="1" spans="2:18">
      <c r="B275" s="40" t="s">
        <v>20</v>
      </c>
      <c r="C275" s="72">
        <v>45674</v>
      </c>
      <c r="D275" s="40" t="str">
        <f>VLOOKUP(B275,辅助信息!E:K,7,FALSE)</f>
        <v>JWDDCD2025051000019</v>
      </c>
      <c r="E275" s="40" t="str">
        <f>VLOOKUP(F275,辅助信息!A:B,2,FALSE)</f>
        <v>盘螺</v>
      </c>
      <c r="F275" s="40" t="s">
        <v>40</v>
      </c>
      <c r="G275" s="36">
        <v>15</v>
      </c>
      <c r="H275" s="36">
        <v>15</v>
      </c>
      <c r="I275" s="40" t="str">
        <f>VLOOKUP(B275,辅助信息!E:I,3,FALSE)</f>
        <v>(五冶钢构医学科学产业园建设项目房建三部-一标（7-2）)四川省南充市顺庆区搬罾街道学府大道二段</v>
      </c>
      <c r="J275" s="40" t="str">
        <f>VLOOKUP(B275,辅助信息!E:I,4,FALSE)</f>
        <v>郑林</v>
      </c>
      <c r="K275" s="40">
        <f>VLOOKUP(J275,辅助信息!H:I,2,FALSE)</f>
        <v>18349955455</v>
      </c>
      <c r="L275" s="80"/>
      <c r="M275" s="79"/>
      <c r="N275" s="79"/>
      <c r="O275" s="79"/>
      <c r="P275" s="79"/>
      <c r="Q275" s="40" t="str">
        <f>VLOOKUP(B275,辅助信息!E:M,9,FALSE)</f>
        <v>ZTWM-CDGS-XS-2024-0248-五冶钢构-南充市医学院项目</v>
      </c>
      <c r="R275" s="26"/>
    </row>
    <row r="276" hidden="1" spans="2:18">
      <c r="B276" s="40" t="s">
        <v>20</v>
      </c>
      <c r="C276" s="72">
        <v>45674</v>
      </c>
      <c r="D276" s="40" t="str">
        <f>VLOOKUP(B276,辅助信息!E:K,7,FALSE)</f>
        <v>JWDDCD2025051000019</v>
      </c>
      <c r="E276" s="40" t="str">
        <f>VLOOKUP(F276,辅助信息!A:B,2,FALSE)</f>
        <v>螺纹钢</v>
      </c>
      <c r="F276" s="40" t="s">
        <v>19</v>
      </c>
      <c r="G276" s="36">
        <v>5</v>
      </c>
      <c r="H276" s="36">
        <v>5</v>
      </c>
      <c r="I276" s="40" t="str">
        <f>VLOOKUP(B276,辅助信息!E:I,3,FALSE)</f>
        <v>(五冶钢构医学科学产业园建设项目房建三部-一标（7-2）)四川省南充市顺庆区搬罾街道学府大道二段</v>
      </c>
      <c r="J276" s="40" t="str">
        <f>VLOOKUP(B276,辅助信息!E:I,4,FALSE)</f>
        <v>郑林</v>
      </c>
      <c r="K276" s="40">
        <f>VLOOKUP(J276,辅助信息!H:I,2,FALSE)</f>
        <v>18349955455</v>
      </c>
      <c r="L276" s="80"/>
      <c r="M276" s="79"/>
      <c r="N276" s="79"/>
      <c r="O276" s="79"/>
      <c r="P276" s="79"/>
      <c r="Q276" s="40" t="str">
        <f>VLOOKUP(B276,辅助信息!E:M,9,FALSE)</f>
        <v>ZTWM-CDGS-XS-2024-0248-五冶钢构-南充市医学院项目</v>
      </c>
      <c r="R276" s="26"/>
    </row>
    <row r="277" hidden="1" spans="2:18">
      <c r="B277" s="40" t="s">
        <v>20</v>
      </c>
      <c r="C277" s="72">
        <v>45674</v>
      </c>
      <c r="D277" s="40" t="str">
        <f>VLOOKUP(B277,辅助信息!E:K,7,FALSE)</f>
        <v>JWDDCD2025051000019</v>
      </c>
      <c r="E277" s="40" t="str">
        <f>VLOOKUP(F277,辅助信息!A:B,2,FALSE)</f>
        <v>螺纹钢</v>
      </c>
      <c r="F277" s="40" t="s">
        <v>58</v>
      </c>
      <c r="G277" s="36">
        <v>15</v>
      </c>
      <c r="H277" s="36">
        <v>15</v>
      </c>
      <c r="I277" s="40" t="str">
        <f>VLOOKUP(B277,辅助信息!E:I,3,FALSE)</f>
        <v>(五冶钢构医学科学产业园建设项目房建三部-一标（7-2）)四川省南充市顺庆区搬罾街道学府大道二段</v>
      </c>
      <c r="J277" s="40" t="str">
        <f>VLOOKUP(B277,辅助信息!E:I,4,FALSE)</f>
        <v>郑林</v>
      </c>
      <c r="K277" s="40">
        <f>VLOOKUP(J277,辅助信息!H:I,2,FALSE)</f>
        <v>18349955455</v>
      </c>
      <c r="L277" s="78"/>
      <c r="M277" s="79"/>
      <c r="N277" s="79"/>
      <c r="O277" s="79"/>
      <c r="P277" s="79"/>
      <c r="Q277" s="40" t="str">
        <f>VLOOKUP(B277,辅助信息!E:M,9,FALSE)</f>
        <v>ZTWM-CDGS-XS-2024-0248-五冶钢构-南充市医学院项目</v>
      </c>
      <c r="R277" s="26"/>
    </row>
    <row r="278" hidden="1" spans="2:18">
      <c r="B278" s="40" t="s">
        <v>20</v>
      </c>
      <c r="C278" s="72">
        <v>45674</v>
      </c>
      <c r="D278" s="40" t="str">
        <f>VLOOKUP(B278,辅助信息!E:K,7,FALSE)</f>
        <v>JWDDCD2025051000019</v>
      </c>
      <c r="E278" s="40" t="str">
        <f>VLOOKUP(F278,辅助信息!A:B,2,FALSE)</f>
        <v>螺纹钢</v>
      </c>
      <c r="F278" s="40" t="s">
        <v>22</v>
      </c>
      <c r="G278" s="36">
        <v>25</v>
      </c>
      <c r="H278" s="36">
        <v>25</v>
      </c>
      <c r="I278" s="40" t="str">
        <f>VLOOKUP(B278,辅助信息!E:I,3,FALSE)</f>
        <v>(五冶钢构医学科学产业园建设项目房建三部-一标（7-2）)四川省南充市顺庆区搬罾街道学府大道二段</v>
      </c>
      <c r="J278" s="40" t="str">
        <f>VLOOKUP(B278,辅助信息!E:I,4,FALSE)</f>
        <v>郑林</v>
      </c>
      <c r="K278" s="40">
        <f>VLOOKUP(J278,辅助信息!H:I,2,FALSE)</f>
        <v>18349955455</v>
      </c>
      <c r="L278" s="79" t="str">
        <f>VLOOKUP(B278,辅助信息!E:J,6,FALSE)</f>
        <v>送货单：送货单位：南充思临新材料科技有限公司,收货单位：五冶集团川北(南充)建设有限公司,项目名称：南充医学科学产业园,送货车型13米,装货前联系收货人核实到场规格</v>
      </c>
      <c r="M278" s="79"/>
      <c r="N278" s="79"/>
      <c r="O278" s="79"/>
      <c r="P278" s="79"/>
      <c r="Q278" s="40" t="str">
        <f>VLOOKUP(B278,辅助信息!E:M,9,FALSE)</f>
        <v>ZTWM-CDGS-XS-2024-0248-五冶钢构-南充市医学院项目</v>
      </c>
      <c r="R278" s="26"/>
    </row>
    <row r="279" hidden="1" spans="2:18">
      <c r="B279" s="40" t="s">
        <v>23</v>
      </c>
      <c r="C279" s="72">
        <v>45674</v>
      </c>
      <c r="D279" s="40" t="str">
        <f>VLOOKUP(B279,辅助信息!E:K,7,FALSE)</f>
        <v>JWDDCD2025051000019</v>
      </c>
      <c r="E279" s="40" t="str">
        <f>VLOOKUP(F279,辅助信息!A:B,2,FALSE)</f>
        <v>盘螺</v>
      </c>
      <c r="F279" s="40" t="s">
        <v>40</v>
      </c>
      <c r="G279" s="36">
        <v>12.5</v>
      </c>
      <c r="H279" s="36">
        <v>12.5</v>
      </c>
      <c r="I279" s="40" t="str">
        <f>VLOOKUP(B279,辅助信息!E:I,3,FALSE)</f>
        <v>(五冶钢构医学科学产业园建设项目房建三部-一标（7-3）)四川省南充市顺庆区搬罾街道学府大道二段</v>
      </c>
      <c r="J279" s="40" t="str">
        <f>VLOOKUP(B279,辅助信息!E:I,4,FALSE)</f>
        <v>郑林</v>
      </c>
      <c r="K279" s="40">
        <f>VLOOKUP(J279,辅助信息!H:I,2,FALSE)</f>
        <v>18349955455</v>
      </c>
      <c r="L279" s="80"/>
      <c r="M279" s="79"/>
      <c r="N279" s="79"/>
      <c r="O279" s="79"/>
      <c r="P279" s="79"/>
      <c r="Q279" s="40" t="str">
        <f>VLOOKUP(B279,辅助信息!E:M,9,FALSE)</f>
        <v>ZTWM-CDGS-XS-2024-0248-五冶钢构-南充市医学院项目</v>
      </c>
      <c r="R279" s="26"/>
    </row>
    <row r="280" hidden="1" spans="2:18">
      <c r="B280" s="40" t="s">
        <v>23</v>
      </c>
      <c r="C280" s="72">
        <v>45674</v>
      </c>
      <c r="D280" s="40" t="str">
        <f>VLOOKUP(B280,辅助信息!E:K,7,FALSE)</f>
        <v>JWDDCD2025051000019</v>
      </c>
      <c r="E280" s="40" t="str">
        <f>VLOOKUP(F280,辅助信息!A:B,2,FALSE)</f>
        <v>螺纹钢</v>
      </c>
      <c r="F280" s="40" t="s">
        <v>21</v>
      </c>
      <c r="G280" s="36">
        <v>2.5</v>
      </c>
      <c r="H280" s="36">
        <v>2.5</v>
      </c>
      <c r="I280" s="40" t="str">
        <f>VLOOKUP(B280,辅助信息!E:I,3,FALSE)</f>
        <v>(五冶钢构医学科学产业园建设项目房建三部-一标（7-3）)四川省南充市顺庆区搬罾街道学府大道二段</v>
      </c>
      <c r="J280" s="40" t="str">
        <f>VLOOKUP(B280,辅助信息!E:I,4,FALSE)</f>
        <v>郑林</v>
      </c>
      <c r="K280" s="40">
        <f>VLOOKUP(J280,辅助信息!H:I,2,FALSE)</f>
        <v>18349955455</v>
      </c>
      <c r="L280" s="80"/>
      <c r="M280" s="79"/>
      <c r="N280" s="79"/>
      <c r="O280" s="79"/>
      <c r="P280" s="79"/>
      <c r="Q280" s="40" t="str">
        <f>VLOOKUP(B280,辅助信息!E:M,9,FALSE)</f>
        <v>ZTWM-CDGS-XS-2024-0248-五冶钢构-南充市医学院项目</v>
      </c>
      <c r="R280" s="26"/>
    </row>
    <row r="281" hidden="1" spans="2:18">
      <c r="B281" s="40" t="s">
        <v>23</v>
      </c>
      <c r="C281" s="72">
        <v>45674</v>
      </c>
      <c r="D281" s="40" t="str">
        <f>VLOOKUP(B281,辅助信息!E:K,7,FALSE)</f>
        <v>JWDDCD2025051000019</v>
      </c>
      <c r="E281" s="40" t="str">
        <f>VLOOKUP(F281,辅助信息!A:B,2,FALSE)</f>
        <v>螺纹钢</v>
      </c>
      <c r="F281" s="40" t="s">
        <v>58</v>
      </c>
      <c r="G281" s="36">
        <v>7.5</v>
      </c>
      <c r="H281" s="36"/>
      <c r="I281" s="40" t="str">
        <f>VLOOKUP(B281,辅助信息!E:I,3,FALSE)</f>
        <v>(五冶钢构医学科学产业园建设项目房建三部-一标（7-3）)四川省南充市顺庆区搬罾街道学府大道二段</v>
      </c>
      <c r="J281" s="40" t="str">
        <f>VLOOKUP(B281,辅助信息!E:I,4,FALSE)</f>
        <v>郑林</v>
      </c>
      <c r="K281" s="40">
        <f>VLOOKUP(J281,辅助信息!H:I,2,FALSE)</f>
        <v>18349955455</v>
      </c>
      <c r="L281" s="80"/>
      <c r="M281" s="79"/>
      <c r="N281" s="79"/>
      <c r="O281" s="79"/>
      <c r="P281" s="79"/>
      <c r="Q281" s="40" t="str">
        <f>VLOOKUP(B281,辅助信息!E:M,9,FALSE)</f>
        <v>ZTWM-CDGS-XS-2024-0248-五冶钢构-南充市医学院项目</v>
      </c>
      <c r="R281" s="26"/>
    </row>
    <row r="282" hidden="1" spans="2:18">
      <c r="B282" s="40" t="s">
        <v>23</v>
      </c>
      <c r="C282" s="72">
        <v>45674</v>
      </c>
      <c r="D282" s="40" t="str">
        <f>VLOOKUP(B282,辅助信息!E:K,7,FALSE)</f>
        <v>JWDDCD2025051000019</v>
      </c>
      <c r="E282" s="40" t="str">
        <f>VLOOKUP(F282,辅助信息!A:B,2,FALSE)</f>
        <v>螺纹钢</v>
      </c>
      <c r="F282" s="40" t="s">
        <v>46</v>
      </c>
      <c r="G282" s="36">
        <v>2.5</v>
      </c>
      <c r="H282" s="36">
        <v>2.5</v>
      </c>
      <c r="I282" s="40" t="str">
        <f>VLOOKUP(B282,辅助信息!E:I,3,FALSE)</f>
        <v>(五冶钢构医学科学产业园建设项目房建三部-一标（7-3）)四川省南充市顺庆区搬罾街道学府大道二段</v>
      </c>
      <c r="J282" s="40" t="str">
        <f>VLOOKUP(B282,辅助信息!E:I,4,FALSE)</f>
        <v>郑林</v>
      </c>
      <c r="K282" s="40">
        <f>VLOOKUP(J282,辅助信息!H:I,2,FALSE)</f>
        <v>18349955455</v>
      </c>
      <c r="L282" s="80"/>
      <c r="M282" s="79"/>
      <c r="N282" s="79"/>
      <c r="O282" s="79"/>
      <c r="P282" s="79"/>
      <c r="Q282" s="40" t="str">
        <f>VLOOKUP(B282,辅助信息!E:M,9,FALSE)</f>
        <v>ZTWM-CDGS-XS-2024-0248-五冶钢构-南充市医学院项目</v>
      </c>
      <c r="R282" s="26"/>
    </row>
    <row r="283" hidden="1" spans="2:18">
      <c r="B283" s="40" t="s">
        <v>23</v>
      </c>
      <c r="C283" s="72">
        <v>45674</v>
      </c>
      <c r="D283" s="40" t="str">
        <f>VLOOKUP(B283,辅助信息!E:K,7,FALSE)</f>
        <v>JWDDCD2025051000019</v>
      </c>
      <c r="E283" s="40" t="str">
        <f>VLOOKUP(F283,辅助信息!A:B,2,FALSE)</f>
        <v>螺纹钢</v>
      </c>
      <c r="F283" s="40" t="s">
        <v>22</v>
      </c>
      <c r="G283" s="36">
        <v>15</v>
      </c>
      <c r="H283" s="36">
        <v>15</v>
      </c>
      <c r="I283" s="40" t="str">
        <f>VLOOKUP(B283,辅助信息!E:I,3,FALSE)</f>
        <v>(五冶钢构医学科学产业园建设项目房建三部-一标（7-3）)四川省南充市顺庆区搬罾街道学府大道二段</v>
      </c>
      <c r="J283" s="40" t="str">
        <f>VLOOKUP(B283,辅助信息!E:I,4,FALSE)</f>
        <v>郑林</v>
      </c>
      <c r="K283" s="40">
        <f>VLOOKUP(J283,辅助信息!H:I,2,FALSE)</f>
        <v>18349955455</v>
      </c>
      <c r="L283" s="78"/>
      <c r="M283" s="79"/>
      <c r="N283" s="79"/>
      <c r="O283" s="79"/>
      <c r="P283" s="79"/>
      <c r="Q283" s="40" t="str">
        <f>VLOOKUP(B283,辅助信息!E:M,9,FALSE)</f>
        <v>ZTWM-CDGS-XS-2024-0248-五冶钢构-南充市医学院项目</v>
      </c>
      <c r="R283" s="26"/>
    </row>
    <row r="284" hidden="1" spans="2:18">
      <c r="B284" s="40" t="s">
        <v>73</v>
      </c>
      <c r="C284" s="72">
        <v>45674</v>
      </c>
      <c r="D284" s="40" t="str">
        <f>VLOOKUP(B284,辅助信息!E:K,7,FALSE)</f>
        <v>JWDDCD2025051000019</v>
      </c>
      <c r="E284" s="40" t="str">
        <f>VLOOKUP(F284,辅助信息!A:B,2,FALSE)</f>
        <v>盘螺</v>
      </c>
      <c r="F284" s="40" t="s">
        <v>41</v>
      </c>
      <c r="G284" s="36">
        <v>15</v>
      </c>
      <c r="H284" s="36"/>
      <c r="I284" s="40" t="str">
        <f>VLOOKUP(B284,辅助信息!E:I,3,FALSE)</f>
        <v>(五冶钢构医学科学产业园建设项目房建三部-一标（7-1）)四川省南充市顺庆区搬罾街道学府大道二段</v>
      </c>
      <c r="J284" s="40" t="str">
        <f>VLOOKUP(B284,辅助信息!E:I,4,FALSE)</f>
        <v>郑林</v>
      </c>
      <c r="K284" s="40">
        <f>VLOOKUP(J284,辅助信息!H:I,2,FALSE)</f>
        <v>18349955455</v>
      </c>
      <c r="L284" s="79" t="str">
        <f>VLOOKUP(B284,辅助信息!E:J,6,FALSE)</f>
        <v>送货单：送货单位：南充思临新材料科技有限公司,收货单位：五冶集团川北(南充)建设有限公司,项目名称：南充医学科学产业园,送货车型13米,装货前联系收货人核实到场规格</v>
      </c>
      <c r="M284" s="91"/>
      <c r="N284" s="91"/>
      <c r="O284" s="91"/>
      <c r="P284" s="91"/>
      <c r="Q284" s="40" t="str">
        <f>VLOOKUP(B284,辅助信息!E:M,9,FALSE)</f>
        <v>ZTWM-CDGS-XS-2024-0248-五冶钢构-南充市医学院项目</v>
      </c>
      <c r="R284" s="26"/>
    </row>
    <row r="285" hidden="1" spans="2:18">
      <c r="B285" s="40" t="s">
        <v>73</v>
      </c>
      <c r="C285" s="72">
        <v>45674</v>
      </c>
      <c r="D285" s="40" t="str">
        <f>VLOOKUP(B285,辅助信息!E:K,7,FALSE)</f>
        <v>JWDDCD2025051000019</v>
      </c>
      <c r="E285" s="40" t="str">
        <f>VLOOKUP(F285,辅助信息!A:B,2,FALSE)</f>
        <v>螺纹钢</v>
      </c>
      <c r="F285" s="40" t="s">
        <v>27</v>
      </c>
      <c r="G285" s="36">
        <v>20</v>
      </c>
      <c r="H285" s="36"/>
      <c r="I285" s="40" t="str">
        <f>VLOOKUP(B285,辅助信息!E:I,3,FALSE)</f>
        <v>(五冶钢构医学科学产业园建设项目房建三部-一标（7-1）)四川省南充市顺庆区搬罾街道学府大道二段</v>
      </c>
      <c r="J285" s="40" t="str">
        <f>VLOOKUP(B285,辅助信息!E:I,4,FALSE)</f>
        <v>郑林</v>
      </c>
      <c r="K285" s="40">
        <f>VLOOKUP(J285,辅助信息!H:I,2,FALSE)</f>
        <v>18349955455</v>
      </c>
      <c r="L285" s="78"/>
      <c r="M285" s="77"/>
      <c r="N285" s="77"/>
      <c r="O285" s="77"/>
      <c r="P285" s="77"/>
      <c r="Q285" s="40" t="str">
        <f>VLOOKUP(B285,辅助信息!E:M,9,FALSE)</f>
        <v>ZTWM-CDGS-XS-2024-0248-五冶钢构-南充市医学院项目</v>
      </c>
      <c r="R285" s="26"/>
    </row>
    <row r="286" hidden="1" spans="2:18">
      <c r="B286" s="40" t="s">
        <v>73</v>
      </c>
      <c r="C286" s="72">
        <v>45675</v>
      </c>
      <c r="D286" s="40" t="str">
        <f>VLOOKUP(B286,辅助信息!E:K,7,FALSE)</f>
        <v>JWDDCD2025051000019</v>
      </c>
      <c r="E286" s="40" t="str">
        <f>VLOOKUP(F286,辅助信息!A:B,2,FALSE)</f>
        <v>盘螺</v>
      </c>
      <c r="F286" s="40" t="s">
        <v>41</v>
      </c>
      <c r="G286" s="36">
        <v>15</v>
      </c>
      <c r="H286" s="36" t="e">
        <f>_xlfn._xlws.FILTER(#REF!,#REF!&amp;#REF!&amp;#REF!&amp;#REF!=C286&amp;F286&amp;I286&amp;J286,"未发货")</f>
        <v>#REF!</v>
      </c>
      <c r="I286" s="40" t="str">
        <f>VLOOKUP(B286,辅助信息!E:I,3,FALSE)</f>
        <v>(五冶钢构医学科学产业园建设项目房建三部-一标（7-1）)四川省南充市顺庆区搬罾街道学府大道二段</v>
      </c>
      <c r="J286" s="40" t="str">
        <f>VLOOKUP(B286,辅助信息!E:I,4,FALSE)</f>
        <v>郑林</v>
      </c>
      <c r="K286" s="40">
        <f>VLOOKUP(J286,辅助信息!H:I,2,FALSE)</f>
        <v>18349955455</v>
      </c>
      <c r="L286" s="79"/>
      <c r="M286" s="79"/>
      <c r="N286" s="79"/>
      <c r="O286" s="79"/>
      <c r="P286" s="79"/>
      <c r="Q286" s="40" t="str">
        <f>VLOOKUP(B286,辅助信息!E:M,9,FALSE)</f>
        <v>ZTWM-CDGS-XS-2024-0248-五冶钢构-南充市医学院项目</v>
      </c>
      <c r="R286" s="26"/>
    </row>
    <row r="287" hidden="1" spans="2:18">
      <c r="B287" s="40" t="s">
        <v>73</v>
      </c>
      <c r="C287" s="72">
        <v>45675</v>
      </c>
      <c r="D287" s="40" t="str">
        <f>VLOOKUP(B287,辅助信息!E:K,7,FALSE)</f>
        <v>JWDDCD2025051000019</v>
      </c>
      <c r="E287" s="40" t="str">
        <f>VLOOKUP(F287,辅助信息!A:B,2,FALSE)</f>
        <v>螺纹钢</v>
      </c>
      <c r="F287" s="40" t="s">
        <v>27</v>
      </c>
      <c r="G287" s="36">
        <v>20</v>
      </c>
      <c r="H287" s="36" t="e">
        <f>_xlfn._xlws.FILTER(#REF!,#REF!&amp;#REF!&amp;#REF!&amp;#REF!=C287&amp;F287&amp;I287&amp;J287,"未发货")</f>
        <v>#REF!</v>
      </c>
      <c r="I287" s="40" t="str">
        <f>VLOOKUP(B287,辅助信息!E:I,3,FALSE)</f>
        <v>(五冶钢构医学科学产业园建设项目房建三部-一标（7-1）)四川省南充市顺庆区搬罾街道学府大道二段</v>
      </c>
      <c r="J287" s="40" t="str">
        <f>VLOOKUP(B287,辅助信息!E:I,4,FALSE)</f>
        <v>郑林</v>
      </c>
      <c r="K287" s="40">
        <f>VLOOKUP(J287,辅助信息!H:I,2,FALSE)</f>
        <v>18349955455</v>
      </c>
      <c r="L287" s="78"/>
      <c r="M287" s="79"/>
      <c r="N287" s="79"/>
      <c r="O287" s="79"/>
      <c r="P287" s="79"/>
      <c r="Q287" s="40" t="str">
        <f>VLOOKUP(B287,辅助信息!E:M,9,FALSE)</f>
        <v>ZTWM-CDGS-XS-2024-0248-五冶钢构-南充市医学院项目</v>
      </c>
      <c r="R287" s="26"/>
    </row>
    <row r="288" hidden="1" spans="2:18">
      <c r="B288" s="40" t="s">
        <v>54</v>
      </c>
      <c r="C288" s="72">
        <v>45675</v>
      </c>
      <c r="D288" s="40" t="e">
        <f>VLOOKUP(B288,辅助信息!E:K,7,FALSE)</f>
        <v>#N/A</v>
      </c>
      <c r="E288" s="40" t="str">
        <f>VLOOKUP(F288,辅助信息!A:B,2,FALSE)</f>
        <v>螺纹钢</v>
      </c>
      <c r="F288" s="40" t="s">
        <v>19</v>
      </c>
      <c r="G288" s="36">
        <v>15</v>
      </c>
      <c r="H288" s="36" t="e">
        <f>_xlfn._xlws.FILTER(#REF!,#REF!&amp;#REF!&amp;#REF!&amp;#REF!=C288&amp;F288&amp;I288&amp;J288,"未发货")</f>
        <v>#REF!</v>
      </c>
      <c r="I288" s="40" t="e">
        <f>VLOOKUP(B288,辅助信息!E:I,3,FALSE)</f>
        <v>#N/A</v>
      </c>
      <c r="J288" s="40" t="e">
        <f>VLOOKUP(B288,辅助信息!E:I,4,FALSE)</f>
        <v>#N/A</v>
      </c>
      <c r="K288" s="40" t="e">
        <f>VLOOKUP(J288,辅助信息!H:I,2,FALSE)</f>
        <v>#N/A</v>
      </c>
      <c r="L288" s="79" t="e">
        <f>VLOOKUP(B288,辅助信息!E:J,6,FALSE)</f>
        <v>#N/A</v>
      </c>
      <c r="M288" s="79"/>
      <c r="N288" s="79"/>
      <c r="O288" s="79"/>
      <c r="P288" s="79"/>
      <c r="Q288" s="40" t="e">
        <f>VLOOKUP(B288,辅助信息!E:M,9,FALSE)</f>
        <v>#N/A</v>
      </c>
      <c r="R288" s="26"/>
    </row>
    <row r="289" hidden="1" spans="2:18">
      <c r="B289" s="40" t="s">
        <v>54</v>
      </c>
      <c r="C289" s="72">
        <v>45675</v>
      </c>
      <c r="D289" s="40" t="e">
        <f>VLOOKUP(B289,辅助信息!E:K,7,FALSE)</f>
        <v>#N/A</v>
      </c>
      <c r="E289" s="40" t="str">
        <f>VLOOKUP(F289,辅助信息!A:B,2,FALSE)</f>
        <v>螺纹钢</v>
      </c>
      <c r="F289" s="40" t="s">
        <v>33</v>
      </c>
      <c r="G289" s="36">
        <v>20</v>
      </c>
      <c r="H289" s="36" t="e">
        <f>_xlfn._xlws.FILTER(#REF!,#REF!&amp;#REF!&amp;#REF!&amp;#REF!=C289&amp;F289&amp;I289&amp;J289,"未发货")</f>
        <v>#REF!</v>
      </c>
      <c r="I289" s="40" t="e">
        <f>VLOOKUP(B289,辅助信息!E:I,3,FALSE)</f>
        <v>#N/A</v>
      </c>
      <c r="J289" s="40" t="e">
        <f>VLOOKUP(B289,辅助信息!E:I,4,FALSE)</f>
        <v>#N/A</v>
      </c>
      <c r="K289" s="40" t="e">
        <f>VLOOKUP(J289,辅助信息!H:I,2,FALSE)</f>
        <v>#N/A</v>
      </c>
      <c r="L289" s="78"/>
      <c r="M289" s="79"/>
      <c r="N289" s="79"/>
      <c r="O289" s="79"/>
      <c r="P289" s="79"/>
      <c r="Q289" s="40" t="e">
        <f>VLOOKUP(B289,辅助信息!E:M,9,FALSE)</f>
        <v>#N/A</v>
      </c>
      <c r="R289" s="26"/>
    </row>
    <row r="290" hidden="1" spans="2:18">
      <c r="B290" s="40" t="s">
        <v>64</v>
      </c>
      <c r="C290" s="72">
        <v>45696</v>
      </c>
      <c r="D290" s="40" t="e">
        <f>VLOOKUP(B290,辅助信息!E:K,7,FALSE)</f>
        <v>#N/A</v>
      </c>
      <c r="E290" s="40" t="str">
        <f>VLOOKUP(F290,辅助信息!A:B,2,FALSE)</f>
        <v>螺纹钢</v>
      </c>
      <c r="F290" s="40" t="s">
        <v>27</v>
      </c>
      <c r="G290" s="36">
        <v>20</v>
      </c>
      <c r="H290" s="36" t="e">
        <f>_xlfn._xlws.FILTER(#REF!,#REF!&amp;#REF!&amp;#REF!&amp;#REF!=C290&amp;F290&amp;I290&amp;J290,"未发货")</f>
        <v>#REF!</v>
      </c>
      <c r="I290" s="40" t="e">
        <f>VLOOKUP(B290,辅助信息!E:I,3,FALSE)</f>
        <v>#N/A</v>
      </c>
      <c r="J290" s="40" t="e">
        <f>VLOOKUP(B290,辅助信息!E:I,4,FALSE)</f>
        <v>#N/A</v>
      </c>
      <c r="K290" s="40" t="e">
        <f>VLOOKUP(J290,辅助信息!H:I,2,FALSE)</f>
        <v>#N/A</v>
      </c>
      <c r="L290" s="79" t="e">
        <f>VLOOKUP(B290,辅助信息!E:J,6,FALSE)</f>
        <v>#N/A</v>
      </c>
      <c r="M290" s="79"/>
      <c r="N290" s="79"/>
      <c r="O290" s="79"/>
      <c r="P290" s="79"/>
      <c r="Q290" s="40" t="e">
        <f>VLOOKUP(B290,辅助信息!E:M,9,FALSE)</f>
        <v>#N/A</v>
      </c>
      <c r="R290" s="26"/>
    </row>
    <row r="291" hidden="1" spans="2:18">
      <c r="B291" s="40" t="s">
        <v>64</v>
      </c>
      <c r="C291" s="72">
        <v>45696</v>
      </c>
      <c r="D291" s="40" t="e">
        <f>VLOOKUP(B291,辅助信息!E:K,7,FALSE)</f>
        <v>#N/A</v>
      </c>
      <c r="E291" s="40" t="str">
        <f>VLOOKUP(F291,辅助信息!A:B,2,FALSE)</f>
        <v>螺纹钢</v>
      </c>
      <c r="F291" s="40" t="s">
        <v>32</v>
      </c>
      <c r="G291" s="36">
        <v>30</v>
      </c>
      <c r="H291" s="36" t="e">
        <f>_xlfn._xlws.FILTER(#REF!,#REF!&amp;#REF!&amp;#REF!&amp;#REF!=C291&amp;F291&amp;I291&amp;J291,"未发货")</f>
        <v>#REF!</v>
      </c>
      <c r="I291" s="40" t="e">
        <f>VLOOKUP(B291,辅助信息!E:I,3,FALSE)</f>
        <v>#N/A</v>
      </c>
      <c r="J291" s="40" t="e">
        <f>VLOOKUP(B291,辅助信息!E:I,4,FALSE)</f>
        <v>#N/A</v>
      </c>
      <c r="K291" s="40" t="e">
        <f>VLOOKUP(J291,辅助信息!H:I,2,FALSE)</f>
        <v>#N/A</v>
      </c>
      <c r="L291" s="80"/>
      <c r="M291" s="79"/>
      <c r="N291" s="79"/>
      <c r="O291" s="79"/>
      <c r="P291" s="79"/>
      <c r="Q291" s="40" t="e">
        <f>VLOOKUP(B291,辅助信息!E:M,9,FALSE)</f>
        <v>#N/A</v>
      </c>
      <c r="R291" s="26"/>
    </row>
    <row r="292" hidden="1" spans="2:18">
      <c r="B292" s="40" t="s">
        <v>64</v>
      </c>
      <c r="C292" s="72">
        <v>45696</v>
      </c>
      <c r="D292" s="40" t="e">
        <f>VLOOKUP(B292,辅助信息!E:K,7,FALSE)</f>
        <v>#N/A</v>
      </c>
      <c r="E292" s="40" t="str">
        <f>VLOOKUP(F292,辅助信息!A:B,2,FALSE)</f>
        <v>螺纹钢</v>
      </c>
      <c r="F292" s="40" t="s">
        <v>33</v>
      </c>
      <c r="G292" s="36">
        <v>30</v>
      </c>
      <c r="H292" s="36" t="e">
        <f>_xlfn._xlws.FILTER(#REF!,#REF!&amp;#REF!&amp;#REF!&amp;#REF!=C292&amp;F292&amp;I292&amp;J292,"未发货")</f>
        <v>#REF!</v>
      </c>
      <c r="I292" s="40" t="e">
        <f>VLOOKUP(B292,辅助信息!E:I,3,FALSE)</f>
        <v>#N/A</v>
      </c>
      <c r="J292" s="40" t="e">
        <f>VLOOKUP(B292,辅助信息!E:I,4,FALSE)</f>
        <v>#N/A</v>
      </c>
      <c r="K292" s="40" t="e">
        <f>VLOOKUP(J292,辅助信息!H:I,2,FALSE)</f>
        <v>#N/A</v>
      </c>
      <c r="L292" s="80"/>
      <c r="M292" s="79"/>
      <c r="N292" s="79"/>
      <c r="O292" s="79"/>
      <c r="P292" s="79"/>
      <c r="Q292" s="40" t="e">
        <f>VLOOKUP(B292,辅助信息!E:M,9,FALSE)</f>
        <v>#N/A</v>
      </c>
      <c r="R292" s="26"/>
    </row>
    <row r="293" hidden="1" spans="2:18">
      <c r="B293" s="40" t="s">
        <v>64</v>
      </c>
      <c r="C293" s="72">
        <v>45696</v>
      </c>
      <c r="D293" s="40" t="e">
        <f>VLOOKUP(B293,辅助信息!E:K,7,FALSE)</f>
        <v>#N/A</v>
      </c>
      <c r="E293" s="40" t="str">
        <f>VLOOKUP(F293,辅助信息!A:B,2,FALSE)</f>
        <v>螺纹钢</v>
      </c>
      <c r="F293" s="40" t="s">
        <v>65</v>
      </c>
      <c r="G293" s="36">
        <v>60</v>
      </c>
      <c r="H293" s="36" t="e">
        <f>_xlfn._xlws.FILTER(#REF!,#REF!&amp;#REF!&amp;#REF!&amp;#REF!=C293&amp;F293&amp;I293&amp;J293,"未发货")</f>
        <v>#REF!</v>
      </c>
      <c r="I293" s="40" t="e">
        <f>VLOOKUP(B293,辅助信息!E:I,3,FALSE)</f>
        <v>#N/A</v>
      </c>
      <c r="J293" s="40" t="e">
        <f>VLOOKUP(B293,辅助信息!E:I,4,FALSE)</f>
        <v>#N/A</v>
      </c>
      <c r="K293" s="40" t="e">
        <f>VLOOKUP(J293,辅助信息!H:I,2,FALSE)</f>
        <v>#N/A</v>
      </c>
      <c r="L293" s="80"/>
      <c r="M293" s="79"/>
      <c r="N293" s="79"/>
      <c r="O293" s="79"/>
      <c r="P293" s="79"/>
      <c r="Q293" s="40" t="e">
        <f>VLOOKUP(B293,辅助信息!E:M,9,FALSE)</f>
        <v>#N/A</v>
      </c>
      <c r="R293" s="26"/>
    </row>
    <row r="294" hidden="1" spans="2:18">
      <c r="B294" s="40" t="s">
        <v>64</v>
      </c>
      <c r="C294" s="72">
        <v>45696</v>
      </c>
      <c r="D294" s="40" t="e">
        <f>VLOOKUP(B294,辅助信息!E:K,7,FALSE)</f>
        <v>#N/A</v>
      </c>
      <c r="E294" s="40" t="str">
        <f>VLOOKUP(F294,辅助信息!A:B,2,FALSE)</f>
        <v>螺纹钢</v>
      </c>
      <c r="F294" s="40" t="s">
        <v>52</v>
      </c>
      <c r="G294" s="36">
        <v>30</v>
      </c>
      <c r="H294" s="36" t="e">
        <f>_xlfn._xlws.FILTER(#REF!,#REF!&amp;#REF!&amp;#REF!&amp;#REF!=C294&amp;F294&amp;I294&amp;J294,"未发货")</f>
        <v>#REF!</v>
      </c>
      <c r="I294" s="40" t="e">
        <f>VLOOKUP(B294,辅助信息!E:I,3,FALSE)</f>
        <v>#N/A</v>
      </c>
      <c r="J294" s="40" t="e">
        <f>VLOOKUP(B294,辅助信息!E:I,4,FALSE)</f>
        <v>#N/A</v>
      </c>
      <c r="K294" s="40" t="e">
        <f>VLOOKUP(J294,辅助信息!H:I,2,FALSE)</f>
        <v>#N/A</v>
      </c>
      <c r="L294" s="78"/>
      <c r="M294" s="79"/>
      <c r="N294" s="79"/>
      <c r="O294" s="79"/>
      <c r="P294" s="79"/>
      <c r="Q294" s="40" t="e">
        <f>VLOOKUP(B294,辅助信息!E:M,9,FALSE)</f>
        <v>#N/A</v>
      </c>
      <c r="R294" s="26"/>
    </row>
    <row r="295" hidden="1" spans="2:18">
      <c r="B295" s="40" t="s">
        <v>74</v>
      </c>
      <c r="C295" s="72">
        <v>45696</v>
      </c>
      <c r="D295" s="40" t="e">
        <f>VLOOKUP(B295,辅助信息!E:K,7,FALSE)</f>
        <v>#N/A</v>
      </c>
      <c r="E295" s="40" t="str">
        <f>VLOOKUP(F295,辅助信息!A:B,2,FALSE)</f>
        <v>螺纹钢</v>
      </c>
      <c r="F295" s="40" t="s">
        <v>27</v>
      </c>
      <c r="G295" s="36">
        <v>15</v>
      </c>
      <c r="H295" s="36" t="e">
        <f>_xlfn._xlws.FILTER(#REF!,#REF!&amp;#REF!&amp;#REF!&amp;#REF!=C295&amp;F295&amp;I295&amp;J295,"未发货")</f>
        <v>#REF!</v>
      </c>
      <c r="I295" s="40" t="e">
        <f>VLOOKUP(B295,辅助信息!E:I,3,FALSE)</f>
        <v>#N/A</v>
      </c>
      <c r="J295" s="40" t="e">
        <f>VLOOKUP(B295,辅助信息!E:I,4,FALSE)</f>
        <v>#N/A</v>
      </c>
      <c r="K295" s="40" t="e">
        <f>VLOOKUP(J295,辅助信息!H:I,2,FALSE)</f>
        <v>#N/A</v>
      </c>
      <c r="L295" s="79" t="e">
        <f>VLOOKUP(B295,辅助信息!E:J,6,FALSE)</f>
        <v>#N/A</v>
      </c>
      <c r="M295" s="91"/>
      <c r="N295" s="91"/>
      <c r="O295" s="91"/>
      <c r="P295" s="91"/>
      <c r="Q295" s="40" t="e">
        <f>VLOOKUP(B295,辅助信息!E:M,9,FALSE)</f>
        <v>#N/A</v>
      </c>
      <c r="R295" s="26"/>
    </row>
    <row r="296" hidden="1" spans="2:18">
      <c r="B296" s="40" t="s">
        <v>74</v>
      </c>
      <c r="C296" s="72">
        <v>45696</v>
      </c>
      <c r="D296" s="40" t="e">
        <f>VLOOKUP(B296,辅助信息!E:K,7,FALSE)</f>
        <v>#N/A</v>
      </c>
      <c r="E296" s="40" t="str">
        <f>VLOOKUP(F296,辅助信息!A:B,2,FALSE)</f>
        <v>螺纹钢</v>
      </c>
      <c r="F296" s="40" t="s">
        <v>19</v>
      </c>
      <c r="G296" s="36">
        <v>12</v>
      </c>
      <c r="H296" s="36" t="e">
        <f>_xlfn._xlws.FILTER(#REF!,#REF!&amp;#REF!&amp;#REF!&amp;#REF!=C296&amp;F296&amp;I296&amp;J296,"未发货")</f>
        <v>#REF!</v>
      </c>
      <c r="I296" s="40" t="e">
        <f>VLOOKUP(B296,辅助信息!E:I,3,FALSE)</f>
        <v>#N/A</v>
      </c>
      <c r="J296" s="40" t="e">
        <f>VLOOKUP(B296,辅助信息!E:I,4,FALSE)</f>
        <v>#N/A</v>
      </c>
      <c r="K296" s="40" t="e">
        <f>VLOOKUP(J296,辅助信息!H:I,2,FALSE)</f>
        <v>#N/A</v>
      </c>
      <c r="L296" s="80"/>
      <c r="M296" s="92"/>
      <c r="N296" s="92"/>
      <c r="O296" s="92"/>
      <c r="P296" s="92"/>
      <c r="Q296" s="40" t="e">
        <f>VLOOKUP(B296,辅助信息!E:M,9,FALSE)</f>
        <v>#N/A</v>
      </c>
      <c r="R296" s="26"/>
    </row>
    <row r="297" hidden="1" spans="2:18">
      <c r="B297" s="40" t="s">
        <v>74</v>
      </c>
      <c r="C297" s="72">
        <v>45696</v>
      </c>
      <c r="D297" s="40" t="e">
        <f>VLOOKUP(B297,辅助信息!E:K,7,FALSE)</f>
        <v>#N/A</v>
      </c>
      <c r="E297" s="40" t="str">
        <f>VLOOKUP(F297,辅助信息!A:B,2,FALSE)</f>
        <v>螺纹钢</v>
      </c>
      <c r="F297" s="40" t="s">
        <v>32</v>
      </c>
      <c r="G297" s="36">
        <v>18</v>
      </c>
      <c r="H297" s="36" t="e">
        <f>_xlfn._xlws.FILTER(#REF!,#REF!&amp;#REF!&amp;#REF!&amp;#REF!=C297&amp;F297&amp;I297&amp;J297,"未发货")</f>
        <v>#REF!</v>
      </c>
      <c r="I297" s="40" t="e">
        <f>VLOOKUP(B297,辅助信息!E:I,3,FALSE)</f>
        <v>#N/A</v>
      </c>
      <c r="J297" s="40" t="e">
        <f>VLOOKUP(B297,辅助信息!E:I,4,FALSE)</f>
        <v>#N/A</v>
      </c>
      <c r="K297" s="40" t="e">
        <f>VLOOKUP(J297,辅助信息!H:I,2,FALSE)</f>
        <v>#N/A</v>
      </c>
      <c r="L297" s="80"/>
      <c r="M297" s="92"/>
      <c r="N297" s="92"/>
      <c r="O297" s="92"/>
      <c r="P297" s="92"/>
      <c r="Q297" s="40" t="e">
        <f>VLOOKUP(B297,辅助信息!E:M,9,FALSE)</f>
        <v>#N/A</v>
      </c>
      <c r="R297" s="26"/>
    </row>
    <row r="298" hidden="1" spans="2:18">
      <c r="B298" s="40" t="s">
        <v>74</v>
      </c>
      <c r="C298" s="72">
        <v>45696</v>
      </c>
      <c r="D298" s="40" t="e">
        <f>VLOOKUP(B298,辅助信息!E:K,7,FALSE)</f>
        <v>#N/A</v>
      </c>
      <c r="E298" s="40" t="str">
        <f>VLOOKUP(F298,辅助信息!A:B,2,FALSE)</f>
        <v>螺纹钢</v>
      </c>
      <c r="F298" s="40" t="s">
        <v>65</v>
      </c>
      <c r="G298" s="36">
        <v>30</v>
      </c>
      <c r="H298" s="36" t="e">
        <f>_xlfn._xlws.FILTER(#REF!,#REF!&amp;#REF!&amp;#REF!&amp;#REF!=C298&amp;F298&amp;I298&amp;J298,"未发货")</f>
        <v>#REF!</v>
      </c>
      <c r="I298" s="40" t="e">
        <f>VLOOKUP(B298,辅助信息!E:I,3,FALSE)</f>
        <v>#N/A</v>
      </c>
      <c r="J298" s="40" t="e">
        <f>VLOOKUP(B298,辅助信息!E:I,4,FALSE)</f>
        <v>#N/A</v>
      </c>
      <c r="K298" s="40" t="e">
        <f>VLOOKUP(J298,辅助信息!H:I,2,FALSE)</f>
        <v>#N/A</v>
      </c>
      <c r="L298" s="78"/>
      <c r="M298" s="77"/>
      <c r="N298" s="77"/>
      <c r="O298" s="77"/>
      <c r="P298" s="77"/>
      <c r="Q298" s="40" t="e">
        <f>VLOOKUP(B298,辅助信息!E:M,9,FALSE)</f>
        <v>#N/A</v>
      </c>
      <c r="R298" s="26"/>
    </row>
    <row r="299" hidden="1" spans="2:18">
      <c r="B299" s="40" t="s">
        <v>75</v>
      </c>
      <c r="C299" s="72">
        <v>45696</v>
      </c>
      <c r="D299" s="40" t="e">
        <f>VLOOKUP(B299,辅助信息!E:K,7,FALSE)</f>
        <v>#N/A</v>
      </c>
      <c r="E299" s="40" t="str">
        <f>VLOOKUP(F299,辅助信息!A:B,2,FALSE)</f>
        <v>螺纹钢</v>
      </c>
      <c r="F299" s="40" t="s">
        <v>52</v>
      </c>
      <c r="G299" s="36">
        <v>35</v>
      </c>
      <c r="H299" s="36" t="e">
        <f>_xlfn._xlws.FILTER(#REF!,#REF!&amp;#REF!&amp;#REF!&amp;#REF!=C299&amp;F299&amp;I299&amp;J299,"未发货")</f>
        <v>#REF!</v>
      </c>
      <c r="I299" s="40" t="e">
        <f>VLOOKUP(B299,辅助信息!E:I,3,FALSE)</f>
        <v>#N/A</v>
      </c>
      <c r="J299" s="40" t="e">
        <f>VLOOKUP(B299,辅助信息!E:I,4,FALSE)</f>
        <v>#N/A</v>
      </c>
      <c r="K299" s="40" t="e">
        <f>VLOOKUP(J299,辅助信息!H:I,2,FALSE)</f>
        <v>#N/A</v>
      </c>
      <c r="L299" s="79" t="e">
        <f>VLOOKUP(B299,辅助信息!E:J,6,FALSE)</f>
        <v>#N/A</v>
      </c>
      <c r="M299" s="79"/>
      <c r="N299" s="79"/>
      <c r="O299" s="79"/>
      <c r="P299" s="79"/>
      <c r="Q299" s="40" t="e">
        <f>VLOOKUP(B299,辅助信息!E:M,9,FALSE)</f>
        <v>#N/A</v>
      </c>
      <c r="R299" s="26"/>
    </row>
    <row r="300" hidden="1" spans="2:18">
      <c r="B300" s="40" t="s">
        <v>75</v>
      </c>
      <c r="C300" s="72">
        <v>45696</v>
      </c>
      <c r="D300" s="40" t="e">
        <f>VLOOKUP(B300,辅助信息!E:K,7,FALSE)</f>
        <v>#N/A</v>
      </c>
      <c r="E300" s="40" t="str">
        <f>VLOOKUP(F300,辅助信息!A:B,2,FALSE)</f>
        <v>螺纹钢</v>
      </c>
      <c r="F300" s="40" t="s">
        <v>76</v>
      </c>
      <c r="G300" s="36">
        <v>35</v>
      </c>
      <c r="H300" s="36" t="e">
        <f>_xlfn._xlws.FILTER(#REF!,#REF!&amp;#REF!&amp;#REF!&amp;#REF!=C300&amp;F300&amp;I300&amp;J300,"未发货")</f>
        <v>#REF!</v>
      </c>
      <c r="I300" s="40" t="e">
        <f>VLOOKUP(B300,辅助信息!E:I,3,FALSE)</f>
        <v>#N/A</v>
      </c>
      <c r="J300" s="40" t="e">
        <f>VLOOKUP(B300,辅助信息!E:I,4,FALSE)</f>
        <v>#N/A</v>
      </c>
      <c r="K300" s="40" t="e">
        <f>VLOOKUP(J300,辅助信息!H:I,2,FALSE)</f>
        <v>#N/A</v>
      </c>
      <c r="L300" s="80"/>
      <c r="M300" s="79"/>
      <c r="N300" s="79"/>
      <c r="O300" s="79"/>
      <c r="P300" s="79"/>
      <c r="Q300" s="40" t="e">
        <f>VLOOKUP(B300,辅助信息!E:M,9,FALSE)</f>
        <v>#N/A</v>
      </c>
      <c r="R300" s="26"/>
    </row>
    <row r="301" hidden="1" spans="2:18">
      <c r="B301" s="40" t="s">
        <v>75</v>
      </c>
      <c r="C301" s="72">
        <v>45696</v>
      </c>
      <c r="D301" s="40" t="e">
        <f>VLOOKUP(B301,辅助信息!E:K,7,FALSE)</f>
        <v>#N/A</v>
      </c>
      <c r="E301" s="40" t="str">
        <f>VLOOKUP(F301,辅助信息!A:B,2,FALSE)</f>
        <v>螺纹钢</v>
      </c>
      <c r="F301" s="40" t="s">
        <v>77</v>
      </c>
      <c r="G301" s="36">
        <v>35</v>
      </c>
      <c r="H301" s="36" t="e">
        <f>_xlfn._xlws.FILTER(#REF!,#REF!&amp;#REF!&amp;#REF!&amp;#REF!=C301&amp;F301&amp;I301&amp;J301,"未发货")</f>
        <v>#REF!</v>
      </c>
      <c r="I301" s="40" t="e">
        <f>VLOOKUP(B301,辅助信息!E:I,3,FALSE)</f>
        <v>#N/A</v>
      </c>
      <c r="J301" s="40" t="e">
        <f>VLOOKUP(B301,辅助信息!E:I,4,FALSE)</f>
        <v>#N/A</v>
      </c>
      <c r="K301" s="40" t="e">
        <f>VLOOKUP(J301,辅助信息!H:I,2,FALSE)</f>
        <v>#N/A</v>
      </c>
      <c r="L301" s="78"/>
      <c r="M301" s="79"/>
      <c r="N301" s="79"/>
      <c r="O301" s="79"/>
      <c r="P301" s="79"/>
      <c r="Q301" s="40" t="e">
        <f>VLOOKUP(B301,辅助信息!E:M,9,FALSE)</f>
        <v>#N/A</v>
      </c>
      <c r="R301" s="26"/>
    </row>
    <row r="302" ht="45" hidden="1" customHeight="1" spans="2:18">
      <c r="B302" s="40" t="s">
        <v>64</v>
      </c>
      <c r="C302" s="72">
        <v>45698</v>
      </c>
      <c r="D302" s="40" t="e">
        <f>VLOOKUP(B302,辅助信息!E:K,7,FALSE)</f>
        <v>#N/A</v>
      </c>
      <c r="E302" s="40" t="str">
        <f>VLOOKUP(F302,辅助信息!A:B,2,FALSE)</f>
        <v>螺纹钢</v>
      </c>
      <c r="F302" s="40" t="s">
        <v>65</v>
      </c>
      <c r="G302" s="36">
        <v>60</v>
      </c>
      <c r="H302" s="36" t="e">
        <f>_xlfn._xlws.FILTER(#REF!,#REF!&amp;#REF!&amp;#REF!&amp;#REF!=C302&amp;F302&amp;I302&amp;J302,"未发货")</f>
        <v>#REF!</v>
      </c>
      <c r="I302" s="40" t="e">
        <f>VLOOKUP(B302,辅助信息!E:I,3,FALSE)</f>
        <v>#N/A</v>
      </c>
      <c r="J302" s="40" t="e">
        <f>VLOOKUP(B302,辅助信息!E:I,4,FALSE)</f>
        <v>#N/A</v>
      </c>
      <c r="K302" s="40" t="e">
        <f>VLOOKUP(J302,辅助信息!H:I,2,FALSE)</f>
        <v>#N/A</v>
      </c>
      <c r="L302" s="79" t="e">
        <f>VLOOKUP(B302,辅助信息!E:J,6,FALSE)</f>
        <v>#N/A</v>
      </c>
      <c r="M302" s="59"/>
      <c r="N302" s="59"/>
      <c r="O302" s="59"/>
      <c r="P302" s="59"/>
      <c r="Q302" s="26" t="e">
        <f>VLOOKUP(B302,辅助信息!E:M,9,FALSE)</f>
        <v>#N/A</v>
      </c>
      <c r="R302" s="26"/>
    </row>
    <row r="303" ht="45" hidden="1" customHeight="1" spans="2:18">
      <c r="B303" s="40" t="s">
        <v>74</v>
      </c>
      <c r="C303" s="72">
        <v>45698</v>
      </c>
      <c r="D303" s="40" t="e">
        <f>VLOOKUP(B303,辅助信息!E:K,7,FALSE)</f>
        <v>#N/A</v>
      </c>
      <c r="E303" s="40" t="str">
        <f>VLOOKUP(F303,辅助信息!A:B,2,FALSE)</f>
        <v>螺纹钢</v>
      </c>
      <c r="F303" s="40" t="s">
        <v>65</v>
      </c>
      <c r="G303" s="36">
        <v>30</v>
      </c>
      <c r="H303" s="36" t="e">
        <f>_xlfn._xlws.FILTER(#REF!,#REF!&amp;#REF!&amp;#REF!&amp;#REF!=C303&amp;F303&amp;I303&amp;J303,"未发货")</f>
        <v>#REF!</v>
      </c>
      <c r="I303" s="40" t="e">
        <f>VLOOKUP(B303,辅助信息!E:I,3,FALSE)</f>
        <v>#N/A</v>
      </c>
      <c r="J303" s="40" t="e">
        <f>VLOOKUP(B303,辅助信息!E:I,4,FALSE)</f>
        <v>#N/A</v>
      </c>
      <c r="K303" s="40" t="e">
        <f>VLOOKUP(J303,辅助信息!H:I,2,FALSE)</f>
        <v>#N/A</v>
      </c>
      <c r="L303" s="79" t="e">
        <f>VLOOKUP(B303,辅助信息!E:J,6,FALSE)</f>
        <v>#N/A</v>
      </c>
      <c r="M303" s="59"/>
      <c r="N303" s="59"/>
      <c r="O303" s="59"/>
      <c r="P303" s="59"/>
      <c r="Q303" s="26" t="e">
        <f>VLOOKUP(B303,辅助信息!E:M,9,FALSE)</f>
        <v>#N/A</v>
      </c>
      <c r="R303" s="26"/>
    </row>
    <row r="304" hidden="1" spans="2:18">
      <c r="B304" s="40" t="s">
        <v>75</v>
      </c>
      <c r="C304" s="72">
        <v>45698</v>
      </c>
      <c r="D304" s="40" t="e">
        <f>VLOOKUP(B304,辅助信息!E:K,7,FALSE)</f>
        <v>#N/A</v>
      </c>
      <c r="E304" s="40" t="str">
        <f>VLOOKUP(F304,辅助信息!A:B,2,FALSE)</f>
        <v>螺纹钢</v>
      </c>
      <c r="F304" s="40" t="s">
        <v>52</v>
      </c>
      <c r="G304" s="36">
        <v>35</v>
      </c>
      <c r="H304" s="36" t="e">
        <f>_xlfn._xlws.FILTER(#REF!,#REF!&amp;#REF!&amp;#REF!&amp;#REF!=C304&amp;F304&amp;I304&amp;J304,"未发货")</f>
        <v>#REF!</v>
      </c>
      <c r="I304" s="40" t="e">
        <f>VLOOKUP(B304,辅助信息!E:I,3,FALSE)</f>
        <v>#N/A</v>
      </c>
      <c r="J304" s="40" t="e">
        <f>VLOOKUP(B304,辅助信息!E:I,4,FALSE)</f>
        <v>#N/A</v>
      </c>
      <c r="K304" s="40" t="e">
        <f>VLOOKUP(J304,辅助信息!H:I,2,FALSE)</f>
        <v>#N/A</v>
      </c>
      <c r="L304" s="79" t="e">
        <f>VLOOKUP(B304,辅助信息!E:J,6,FALSE)</f>
        <v>#N/A</v>
      </c>
      <c r="M304" s="59"/>
      <c r="N304" s="59"/>
      <c r="O304" s="59"/>
      <c r="P304" s="59"/>
      <c r="Q304" s="26" t="e">
        <f>VLOOKUP(B304,辅助信息!E:M,9,FALSE)</f>
        <v>#N/A</v>
      </c>
      <c r="R304" s="26"/>
    </row>
    <row r="305" hidden="1" spans="2:18">
      <c r="B305" s="40" t="s">
        <v>75</v>
      </c>
      <c r="C305" s="72">
        <v>45698</v>
      </c>
      <c r="D305" s="40" t="e">
        <f>VLOOKUP(B305,辅助信息!E:K,7,FALSE)</f>
        <v>#N/A</v>
      </c>
      <c r="E305" s="40" t="str">
        <f>VLOOKUP(F305,辅助信息!A:B,2,FALSE)</f>
        <v>螺纹钢</v>
      </c>
      <c r="F305" s="40" t="s">
        <v>76</v>
      </c>
      <c r="G305" s="36">
        <v>35</v>
      </c>
      <c r="H305" s="36" t="e">
        <f>_xlfn._xlws.FILTER(#REF!,#REF!&amp;#REF!&amp;#REF!&amp;#REF!=C305&amp;F305&amp;I305&amp;J305,"未发货")</f>
        <v>#REF!</v>
      </c>
      <c r="I305" s="40" t="e">
        <f>VLOOKUP(B305,辅助信息!E:I,3,FALSE)</f>
        <v>#N/A</v>
      </c>
      <c r="J305" s="40" t="e">
        <f>VLOOKUP(B305,辅助信息!E:I,4,FALSE)</f>
        <v>#N/A</v>
      </c>
      <c r="K305" s="40" t="e">
        <f>VLOOKUP(J305,辅助信息!H:I,2,FALSE)</f>
        <v>#N/A</v>
      </c>
      <c r="L305" s="80"/>
      <c r="M305" s="59"/>
      <c r="N305" s="59"/>
      <c r="O305" s="59"/>
      <c r="P305" s="59"/>
      <c r="Q305" s="26" t="e">
        <f>VLOOKUP(B305,辅助信息!E:M,9,FALSE)</f>
        <v>#N/A</v>
      </c>
      <c r="R305" s="26"/>
    </row>
    <row r="306" hidden="1" spans="2:18">
      <c r="B306" s="40" t="s">
        <v>75</v>
      </c>
      <c r="C306" s="72">
        <v>45698</v>
      </c>
      <c r="D306" s="40" t="e">
        <f>VLOOKUP(B306,辅助信息!E:K,7,FALSE)</f>
        <v>#N/A</v>
      </c>
      <c r="E306" s="40" t="str">
        <f>VLOOKUP(F306,辅助信息!A:B,2,FALSE)</f>
        <v>螺纹钢</v>
      </c>
      <c r="F306" s="40" t="s">
        <v>77</v>
      </c>
      <c r="G306" s="36">
        <v>35</v>
      </c>
      <c r="H306" s="36" t="e">
        <f>_xlfn._xlws.FILTER(#REF!,#REF!&amp;#REF!&amp;#REF!&amp;#REF!=C306&amp;F306&amp;I306&amp;J306,"未发货")</f>
        <v>#REF!</v>
      </c>
      <c r="I306" s="40" t="e">
        <f>VLOOKUP(B306,辅助信息!E:I,3,FALSE)</f>
        <v>#N/A</v>
      </c>
      <c r="J306" s="40" t="e">
        <f>VLOOKUP(B306,辅助信息!E:I,4,FALSE)</f>
        <v>#N/A</v>
      </c>
      <c r="K306" s="40" t="e">
        <f>VLOOKUP(J306,辅助信息!H:I,2,FALSE)</f>
        <v>#N/A</v>
      </c>
      <c r="L306" s="78"/>
      <c r="M306" s="59"/>
      <c r="N306" s="59"/>
      <c r="O306" s="59"/>
      <c r="P306" s="59"/>
      <c r="Q306" s="26" t="e">
        <f>VLOOKUP(B306,辅助信息!E:M,9,FALSE)</f>
        <v>#N/A</v>
      </c>
      <c r="R306" s="26"/>
    </row>
    <row r="307" hidden="1" spans="2:18">
      <c r="B307" s="40" t="s">
        <v>78</v>
      </c>
      <c r="C307" s="72">
        <v>45698</v>
      </c>
      <c r="D307" s="40" t="e">
        <f>VLOOKUP(B307,辅助信息!E:K,7,FALSE)</f>
        <v>#N/A</v>
      </c>
      <c r="E307" s="40" t="str">
        <f>VLOOKUP(F307,辅助信息!A:B,2,FALSE)</f>
        <v>螺纹钢</v>
      </c>
      <c r="F307" s="40" t="s">
        <v>33</v>
      </c>
      <c r="G307" s="36">
        <v>55</v>
      </c>
      <c r="H307" s="36" t="e">
        <f>_xlfn._xlws.FILTER(#REF!,#REF!&amp;#REF!&amp;#REF!&amp;#REF!=C307&amp;F307&amp;I307&amp;J307,"未发货")</f>
        <v>#REF!</v>
      </c>
      <c r="I307" s="40" t="e">
        <f>VLOOKUP(B307,辅助信息!E:I,3,FALSE)</f>
        <v>#N/A</v>
      </c>
      <c r="J307" s="40" t="e">
        <f>VLOOKUP(B307,辅助信息!E:I,4,FALSE)</f>
        <v>#N/A</v>
      </c>
      <c r="K307" s="40" t="e">
        <f>VLOOKUP(J307,辅助信息!H:I,2,FALSE)</f>
        <v>#N/A</v>
      </c>
      <c r="L307" s="79" t="e">
        <f>VLOOKUP(B307,辅助信息!E:J,6,FALSE)</f>
        <v>#N/A</v>
      </c>
      <c r="M307" s="59"/>
      <c r="N307" s="59"/>
      <c r="O307" s="59"/>
      <c r="P307" s="59"/>
      <c r="Q307" s="26" t="e">
        <f>VLOOKUP(B307,辅助信息!E:M,9,FALSE)</f>
        <v>#N/A</v>
      </c>
      <c r="R307" s="26"/>
    </row>
    <row r="308" hidden="1" spans="2:18">
      <c r="B308" s="40" t="s">
        <v>78</v>
      </c>
      <c r="C308" s="72">
        <v>45698</v>
      </c>
      <c r="D308" s="40" t="e">
        <f>VLOOKUP(B308,辅助信息!E:K,7,FALSE)</f>
        <v>#N/A</v>
      </c>
      <c r="E308" s="40" t="str">
        <f>VLOOKUP(F308,辅助信息!A:B,2,FALSE)</f>
        <v>螺纹钢</v>
      </c>
      <c r="F308" s="40" t="s">
        <v>28</v>
      </c>
      <c r="G308" s="36">
        <v>11</v>
      </c>
      <c r="H308" s="36" t="e">
        <f>_xlfn._xlws.FILTER(#REF!,#REF!&amp;#REF!&amp;#REF!&amp;#REF!=C308&amp;F308&amp;I308&amp;J308,"未发货")</f>
        <v>#REF!</v>
      </c>
      <c r="I308" s="40" t="e">
        <f>VLOOKUP(B308,辅助信息!E:I,3,FALSE)</f>
        <v>#N/A</v>
      </c>
      <c r="J308" s="40" t="e">
        <f>VLOOKUP(B308,辅助信息!E:I,4,FALSE)</f>
        <v>#N/A</v>
      </c>
      <c r="K308" s="40" t="e">
        <f>VLOOKUP(J308,辅助信息!H:I,2,FALSE)</f>
        <v>#N/A</v>
      </c>
      <c r="L308" s="80"/>
      <c r="M308" s="59"/>
      <c r="N308" s="59"/>
      <c r="O308" s="59"/>
      <c r="P308" s="59"/>
      <c r="Q308" s="26" t="e">
        <f>VLOOKUP(B308,辅助信息!E:M,9,FALSE)</f>
        <v>#N/A</v>
      </c>
      <c r="R308" s="26"/>
    </row>
    <row r="309" hidden="1" spans="2:18">
      <c r="B309" s="40" t="s">
        <v>78</v>
      </c>
      <c r="C309" s="72">
        <v>45698</v>
      </c>
      <c r="D309" s="40" t="e">
        <f>VLOOKUP(B309,辅助信息!E:K,7,FALSE)</f>
        <v>#N/A</v>
      </c>
      <c r="E309" s="40" t="str">
        <f>VLOOKUP(F309,辅助信息!A:B,2,FALSE)</f>
        <v>螺纹钢</v>
      </c>
      <c r="F309" s="40" t="s">
        <v>18</v>
      </c>
      <c r="G309" s="36">
        <v>3</v>
      </c>
      <c r="H309" s="36" t="e">
        <f>_xlfn._xlws.FILTER(#REF!,#REF!&amp;#REF!&amp;#REF!&amp;#REF!=C309&amp;F309&amp;I309&amp;J309,"未发货")</f>
        <v>#REF!</v>
      </c>
      <c r="I309" s="40" t="e">
        <f>VLOOKUP(B309,辅助信息!E:I,3,FALSE)</f>
        <v>#N/A</v>
      </c>
      <c r="J309" s="40" t="e">
        <f>VLOOKUP(B309,辅助信息!E:I,4,FALSE)</f>
        <v>#N/A</v>
      </c>
      <c r="K309" s="40" t="e">
        <f>VLOOKUP(J309,辅助信息!H:I,2,FALSE)</f>
        <v>#N/A</v>
      </c>
      <c r="L309" s="78"/>
      <c r="M309" s="59"/>
      <c r="N309" s="59"/>
      <c r="O309" s="59"/>
      <c r="P309" s="59"/>
      <c r="Q309" s="26" t="e">
        <f>VLOOKUP(B309,辅助信息!E:M,9,FALSE)</f>
        <v>#N/A</v>
      </c>
      <c r="R309" s="26"/>
    </row>
    <row r="310" hidden="1" spans="2:18">
      <c r="B310" s="40" t="s">
        <v>79</v>
      </c>
      <c r="C310" s="72">
        <v>45699</v>
      </c>
      <c r="D310" s="40" t="e">
        <f>VLOOKUP(B310,辅助信息!E:K,7,FALSE)</f>
        <v>#N/A</v>
      </c>
      <c r="E310" s="40" t="str">
        <f>VLOOKUP(F310,辅助信息!A:B,2,FALSE)</f>
        <v>盘螺</v>
      </c>
      <c r="F310" s="40" t="s">
        <v>40</v>
      </c>
      <c r="G310" s="36">
        <v>3</v>
      </c>
      <c r="H310" s="36" t="e">
        <f>_xlfn._xlws.FILTER(#REF!,#REF!&amp;#REF!&amp;#REF!&amp;#REF!=C310&amp;F310&amp;I310&amp;J310,"未发货")</f>
        <v>#REF!</v>
      </c>
      <c r="I310" s="40" t="e">
        <f>VLOOKUP(B310,辅助信息!E:I,3,FALSE)</f>
        <v>#N/A</v>
      </c>
      <c r="J310" s="40" t="e">
        <f>VLOOKUP(B310,辅助信息!E:I,4,FALSE)</f>
        <v>#N/A</v>
      </c>
      <c r="K310" s="81" t="e">
        <f>VLOOKUP(J310,辅助信息!H:I,2,FALSE)</f>
        <v>#N/A</v>
      </c>
      <c r="L310" s="79" t="e">
        <f>VLOOKUP(B310,辅助信息!E:J,6,FALSE)</f>
        <v>#N/A</v>
      </c>
      <c r="M310" s="59"/>
      <c r="N310" s="59"/>
      <c r="O310" s="59"/>
      <c r="P310" s="59"/>
      <c r="Q310" s="26" t="e">
        <f>VLOOKUP(B310,辅助信息!E:M,9,FALSE)</f>
        <v>#N/A</v>
      </c>
      <c r="R310" s="26"/>
    </row>
    <row r="311" hidden="1" spans="2:18">
      <c r="B311" s="40" t="s">
        <v>79</v>
      </c>
      <c r="C311" s="72">
        <v>45699</v>
      </c>
      <c r="D311" s="40" t="e">
        <f>VLOOKUP(B311,辅助信息!E:K,7,FALSE)</f>
        <v>#N/A</v>
      </c>
      <c r="E311" s="40" t="str">
        <f>VLOOKUP(F311,辅助信息!A:B,2,FALSE)</f>
        <v>盘螺</v>
      </c>
      <c r="F311" s="40" t="s">
        <v>41</v>
      </c>
      <c r="G311" s="36">
        <v>3</v>
      </c>
      <c r="H311" s="36" t="e">
        <f>_xlfn._xlws.FILTER(#REF!,#REF!&amp;#REF!&amp;#REF!&amp;#REF!=C311&amp;F311&amp;I311&amp;J311,"未发货")</f>
        <v>#REF!</v>
      </c>
      <c r="I311" s="40" t="e">
        <f>VLOOKUP(B311,辅助信息!E:I,3,FALSE)</f>
        <v>#N/A</v>
      </c>
      <c r="J311" s="40" t="e">
        <f>VLOOKUP(B311,辅助信息!E:I,4,FALSE)</f>
        <v>#N/A</v>
      </c>
      <c r="K311" s="81" t="e">
        <f>VLOOKUP(J311,辅助信息!H:I,2,FALSE)</f>
        <v>#N/A</v>
      </c>
      <c r="L311" s="80"/>
      <c r="M311" s="59"/>
      <c r="N311" s="59"/>
      <c r="O311" s="59"/>
      <c r="P311" s="59"/>
      <c r="Q311" s="26" t="e">
        <f>VLOOKUP(B311,辅助信息!E:M,9,FALSE)</f>
        <v>#N/A</v>
      </c>
      <c r="R311" s="26"/>
    </row>
    <row r="312" hidden="1" spans="2:18">
      <c r="B312" s="40" t="s">
        <v>79</v>
      </c>
      <c r="C312" s="72">
        <v>45699</v>
      </c>
      <c r="D312" s="40" t="e">
        <f>VLOOKUP(B312,辅助信息!E:K,7,FALSE)</f>
        <v>#N/A</v>
      </c>
      <c r="E312" s="40" t="str">
        <f>VLOOKUP(F312,辅助信息!A:B,2,FALSE)</f>
        <v>螺纹钢</v>
      </c>
      <c r="F312" s="40" t="s">
        <v>27</v>
      </c>
      <c r="G312" s="89">
        <v>9</v>
      </c>
      <c r="H312" s="36" t="e">
        <f>_xlfn._xlws.FILTER(#REF!,#REF!&amp;#REF!&amp;#REF!&amp;#REF!=C312&amp;F312&amp;I312&amp;J312,"未发货")</f>
        <v>#REF!</v>
      </c>
      <c r="I312" s="40" t="e">
        <f>VLOOKUP(B312,辅助信息!E:I,3,FALSE)</f>
        <v>#N/A</v>
      </c>
      <c r="J312" s="40" t="e">
        <f>VLOOKUP(B312,辅助信息!E:I,4,FALSE)</f>
        <v>#N/A</v>
      </c>
      <c r="K312" s="81" t="e">
        <f>VLOOKUP(J312,辅助信息!H:I,2,FALSE)</f>
        <v>#N/A</v>
      </c>
      <c r="L312" s="80"/>
      <c r="M312" s="59"/>
      <c r="N312" s="59"/>
      <c r="O312" s="59"/>
      <c r="P312" s="59"/>
      <c r="Q312" s="26" t="e">
        <f>VLOOKUP(B312,辅助信息!E:M,9,FALSE)</f>
        <v>#N/A</v>
      </c>
      <c r="R312" s="26"/>
    </row>
    <row r="313" hidden="1" spans="2:18">
      <c r="B313" s="40" t="s">
        <v>79</v>
      </c>
      <c r="C313" s="72">
        <v>45699</v>
      </c>
      <c r="D313" s="40" t="e">
        <f>VLOOKUP(B313,辅助信息!E:K,7,FALSE)</f>
        <v>#N/A</v>
      </c>
      <c r="E313" s="40" t="str">
        <f>VLOOKUP(F313,辅助信息!A:B,2,FALSE)</f>
        <v>螺纹钢</v>
      </c>
      <c r="F313" s="40" t="s">
        <v>19</v>
      </c>
      <c r="G313" s="36">
        <v>20</v>
      </c>
      <c r="H313" s="36" t="e">
        <f>_xlfn._xlws.FILTER(#REF!,#REF!&amp;#REF!&amp;#REF!&amp;#REF!=C313&amp;F313&amp;I313&amp;J313,"未发货")</f>
        <v>#REF!</v>
      </c>
      <c r="I313" s="40" t="e">
        <f>VLOOKUP(B313,辅助信息!E:I,3,FALSE)</f>
        <v>#N/A</v>
      </c>
      <c r="J313" s="40" t="e">
        <f>VLOOKUP(B313,辅助信息!E:I,4,FALSE)</f>
        <v>#N/A</v>
      </c>
      <c r="K313" s="81" t="e">
        <f>VLOOKUP(J313,辅助信息!H:I,2,FALSE)</f>
        <v>#N/A</v>
      </c>
      <c r="L313" s="80"/>
      <c r="M313" s="59"/>
      <c r="N313" s="59"/>
      <c r="O313" s="59"/>
      <c r="P313" s="59"/>
      <c r="Q313" s="26" t="e">
        <f>VLOOKUP(B313,辅助信息!E:M,9,FALSE)</f>
        <v>#N/A</v>
      </c>
      <c r="R313" s="26"/>
    </row>
    <row r="314" hidden="1" spans="2:18">
      <c r="B314" s="40" t="s">
        <v>79</v>
      </c>
      <c r="C314" s="72">
        <v>45699</v>
      </c>
      <c r="D314" s="40" t="e">
        <f>VLOOKUP(B314,辅助信息!E:K,7,FALSE)</f>
        <v>#N/A</v>
      </c>
      <c r="E314" s="40" t="str">
        <f>VLOOKUP(F314,辅助信息!A:B,2,FALSE)</f>
        <v>螺纹钢</v>
      </c>
      <c r="F314" s="40" t="s">
        <v>32</v>
      </c>
      <c r="G314" s="89">
        <v>9</v>
      </c>
      <c r="H314" s="36" t="e">
        <f>_xlfn._xlws.FILTER(#REF!,#REF!&amp;#REF!&amp;#REF!&amp;#REF!=C314&amp;F314&amp;I314&amp;J314,"未发货")</f>
        <v>#REF!</v>
      </c>
      <c r="I314" s="40" t="e">
        <f>VLOOKUP(B314,辅助信息!E:I,3,FALSE)</f>
        <v>#N/A</v>
      </c>
      <c r="J314" s="40" t="e">
        <f>VLOOKUP(B314,辅助信息!E:I,4,FALSE)</f>
        <v>#N/A</v>
      </c>
      <c r="K314" s="81" t="e">
        <f>VLOOKUP(J314,辅助信息!H:I,2,FALSE)</f>
        <v>#N/A</v>
      </c>
      <c r="L314" s="80"/>
      <c r="M314" s="59"/>
      <c r="N314" s="59"/>
      <c r="O314" s="59"/>
      <c r="P314" s="59"/>
      <c r="Q314" s="26" t="e">
        <f>VLOOKUP(B314,辅助信息!E:M,9,FALSE)</f>
        <v>#N/A</v>
      </c>
      <c r="R314" s="26"/>
    </row>
    <row r="315" hidden="1" spans="2:18">
      <c r="B315" s="40" t="s">
        <v>79</v>
      </c>
      <c r="C315" s="72">
        <v>45699</v>
      </c>
      <c r="D315" s="40" t="e">
        <f>VLOOKUP(B315,辅助信息!E:K,7,FALSE)</f>
        <v>#N/A</v>
      </c>
      <c r="E315" s="40" t="str">
        <f>VLOOKUP(F315,辅助信息!A:B,2,FALSE)</f>
        <v>螺纹钢</v>
      </c>
      <c r="F315" s="40" t="s">
        <v>30</v>
      </c>
      <c r="G315" s="36">
        <v>3</v>
      </c>
      <c r="H315" s="36" t="e">
        <f>_xlfn._xlws.FILTER(#REF!,#REF!&amp;#REF!&amp;#REF!&amp;#REF!=C315&amp;F315&amp;I315&amp;J315,"未发货")</f>
        <v>#REF!</v>
      </c>
      <c r="I315" s="40" t="e">
        <f>VLOOKUP(B315,辅助信息!E:I,3,FALSE)</f>
        <v>#N/A</v>
      </c>
      <c r="J315" s="40" t="e">
        <f>VLOOKUP(B315,辅助信息!E:I,4,FALSE)</f>
        <v>#N/A</v>
      </c>
      <c r="K315" s="81" t="e">
        <f>VLOOKUP(J315,辅助信息!H:I,2,FALSE)</f>
        <v>#N/A</v>
      </c>
      <c r="L315" s="80"/>
      <c r="M315" s="59"/>
      <c r="N315" s="59"/>
      <c r="O315" s="59"/>
      <c r="P315" s="59"/>
      <c r="Q315" s="26" t="e">
        <f>VLOOKUP(B315,辅助信息!E:M,9,FALSE)</f>
        <v>#N/A</v>
      </c>
      <c r="R315" s="26"/>
    </row>
    <row r="316" hidden="1" spans="2:18">
      <c r="B316" s="40" t="s">
        <v>79</v>
      </c>
      <c r="C316" s="72">
        <v>45699</v>
      </c>
      <c r="D316" s="40" t="e">
        <f>VLOOKUP(B316,辅助信息!E:K,7,FALSE)</f>
        <v>#N/A</v>
      </c>
      <c r="E316" s="40" t="str">
        <f>VLOOKUP(F316,辅助信息!A:B,2,FALSE)</f>
        <v>螺纹钢</v>
      </c>
      <c r="F316" s="40" t="s">
        <v>33</v>
      </c>
      <c r="G316" s="89">
        <v>25</v>
      </c>
      <c r="H316" s="36" t="e">
        <f>_xlfn._xlws.FILTER(#REF!,#REF!&amp;#REF!&amp;#REF!&amp;#REF!=C316&amp;F316&amp;I316&amp;J316,"未发货")</f>
        <v>#REF!</v>
      </c>
      <c r="I316" s="40" t="e">
        <f>VLOOKUP(B316,辅助信息!E:I,3,FALSE)</f>
        <v>#N/A</v>
      </c>
      <c r="J316" s="40" t="e">
        <f>VLOOKUP(B316,辅助信息!E:I,4,FALSE)</f>
        <v>#N/A</v>
      </c>
      <c r="K316" s="81" t="e">
        <f>VLOOKUP(J316,辅助信息!H:I,2,FALSE)</f>
        <v>#N/A</v>
      </c>
      <c r="L316" s="80"/>
      <c r="M316" s="59"/>
      <c r="N316" s="59"/>
      <c r="O316" s="59"/>
      <c r="P316" s="59"/>
      <c r="Q316" s="26" t="e">
        <f>VLOOKUP(B316,辅助信息!E:M,9,FALSE)</f>
        <v>#N/A</v>
      </c>
      <c r="R316" s="26"/>
    </row>
    <row r="317" hidden="1" spans="2:18">
      <c r="B317" s="40" t="s">
        <v>79</v>
      </c>
      <c r="C317" s="72">
        <v>45699</v>
      </c>
      <c r="D317" s="40" t="e">
        <f>VLOOKUP(B317,辅助信息!E:K,7,FALSE)</f>
        <v>#N/A</v>
      </c>
      <c r="E317" s="40" t="str">
        <f>VLOOKUP(F317,辅助信息!A:B,2,FALSE)</f>
        <v>螺纹钢</v>
      </c>
      <c r="F317" s="40" t="s">
        <v>18</v>
      </c>
      <c r="G317" s="89">
        <v>90</v>
      </c>
      <c r="H317" s="36" t="e">
        <f>_xlfn._xlws.FILTER(#REF!,#REF!&amp;#REF!&amp;#REF!&amp;#REF!=C317&amp;F317&amp;I317&amp;J317,"未发货")</f>
        <v>#REF!</v>
      </c>
      <c r="I317" s="40" t="e">
        <f>VLOOKUP(B317,辅助信息!E:I,3,FALSE)</f>
        <v>#N/A</v>
      </c>
      <c r="J317" s="40" t="e">
        <f>VLOOKUP(B317,辅助信息!E:I,4,FALSE)</f>
        <v>#N/A</v>
      </c>
      <c r="K317" s="81" t="e">
        <f>VLOOKUP(J317,辅助信息!H:I,2,FALSE)</f>
        <v>#N/A</v>
      </c>
      <c r="L317" s="78"/>
      <c r="M317" s="59"/>
      <c r="N317" s="59"/>
      <c r="O317" s="59"/>
      <c r="P317" s="59"/>
      <c r="Q317" s="26" t="e">
        <f>VLOOKUP(B317,辅助信息!E:M,9,FALSE)</f>
        <v>#N/A</v>
      </c>
      <c r="R317" s="26"/>
    </row>
    <row r="318" hidden="1" spans="2:18">
      <c r="B318" s="40" t="s">
        <v>80</v>
      </c>
      <c r="C318" s="72">
        <v>45700</v>
      </c>
      <c r="D318" s="40" t="e">
        <f>VLOOKUP(B318,辅助信息!E:K,7,FALSE)</f>
        <v>#N/A</v>
      </c>
      <c r="E318" s="40" t="str">
        <f>VLOOKUP(F318,辅助信息!A:B,2,FALSE)</f>
        <v>盘螺</v>
      </c>
      <c r="F318" s="40" t="s">
        <v>49</v>
      </c>
      <c r="G318" s="36">
        <v>7.5</v>
      </c>
      <c r="H318" s="36" t="e">
        <f>_xlfn._xlws.FILTER(#REF!,#REF!&amp;#REF!&amp;#REF!&amp;#REF!=C318&amp;F318&amp;I318&amp;J318,"未发货")</f>
        <v>#REF!</v>
      </c>
      <c r="I318" s="40" t="e">
        <f>VLOOKUP(B318,辅助信息!E:I,3,FALSE)</f>
        <v>#N/A</v>
      </c>
      <c r="J318" s="40" t="e">
        <f>VLOOKUP(B318,辅助信息!E:I,4,FALSE)</f>
        <v>#N/A</v>
      </c>
      <c r="K318" s="81" t="e">
        <f>VLOOKUP(J318,辅助信息!H:I,2,FALSE)</f>
        <v>#N/A</v>
      </c>
      <c r="L318" s="79" t="e">
        <f>VLOOKUP(B318,辅助信息!E:J,6,FALSE)</f>
        <v>#N/A</v>
      </c>
      <c r="M318" s="93">
        <v>45703</v>
      </c>
      <c r="N318" s="93"/>
      <c r="O318" s="64">
        <f ca="1" t="shared" ref="O318:O381" si="0">IF(OR(M318="",N318&lt;&gt;""),"",MAX(M318-TODAY(),0))</f>
        <v>0</v>
      </c>
      <c r="P318" s="64">
        <f ca="1" t="shared" ref="P318:P381" si="1">IF(M318="","",IF(N318&lt;&gt;"",MAX(N318-M318,0),IF(TODAY()&gt;M318,TODAY()-M318,0)))</f>
        <v>268</v>
      </c>
      <c r="Q318" s="26" t="e">
        <f>VLOOKUP(B318,辅助信息!E:M,9,FALSE)</f>
        <v>#N/A</v>
      </c>
      <c r="R318" s="26"/>
    </row>
    <row r="319" s="26" customFormat="1" hidden="1" spans="2:17">
      <c r="B319" s="40" t="s">
        <v>80</v>
      </c>
      <c r="C319" s="72">
        <v>45700</v>
      </c>
      <c r="D319" s="40" t="e">
        <f>VLOOKUP(B319,辅助信息!E:K,7,FALSE)</f>
        <v>#N/A</v>
      </c>
      <c r="E319" s="40" t="str">
        <f>VLOOKUP(F319,辅助信息!A:B,2,FALSE)</f>
        <v>盘螺</v>
      </c>
      <c r="F319" s="40" t="s">
        <v>40</v>
      </c>
      <c r="G319" s="36">
        <v>15</v>
      </c>
      <c r="H319" s="36" t="e">
        <f>_xlfn._xlws.FILTER(#REF!,#REF!&amp;#REF!&amp;#REF!&amp;#REF!=C319&amp;F319&amp;I319&amp;J319,"未发货")</f>
        <v>#REF!</v>
      </c>
      <c r="I319" s="40" t="e">
        <f>VLOOKUP(B319,辅助信息!E:I,3,FALSE)</f>
        <v>#N/A</v>
      </c>
      <c r="J319" s="40" t="e">
        <f>VLOOKUP(B319,辅助信息!E:I,4,FALSE)</f>
        <v>#N/A</v>
      </c>
      <c r="K319" s="81" t="e">
        <f>VLOOKUP(J319,辅助信息!H:I,2,FALSE)</f>
        <v>#N/A</v>
      </c>
      <c r="L319" s="80"/>
      <c r="M319" s="93">
        <v>45703</v>
      </c>
      <c r="N319" s="93"/>
      <c r="O319" s="64">
        <f ca="1" t="shared" si="0"/>
        <v>0</v>
      </c>
      <c r="P319" s="64">
        <f ca="1" t="shared" si="1"/>
        <v>268</v>
      </c>
      <c r="Q319" s="26" t="e">
        <f>VLOOKUP(B319,辅助信息!E:M,9,FALSE)</f>
        <v>#N/A</v>
      </c>
    </row>
    <row r="320" s="26" customFormat="1" hidden="1" spans="2:17">
      <c r="B320" s="40" t="s">
        <v>80</v>
      </c>
      <c r="C320" s="72">
        <v>45700</v>
      </c>
      <c r="D320" s="40" t="e">
        <f>VLOOKUP(B320,辅助信息!E:K,7,FALSE)</f>
        <v>#N/A</v>
      </c>
      <c r="E320" s="40" t="str">
        <f>VLOOKUP(F320,辅助信息!A:B,2,FALSE)</f>
        <v>盘螺</v>
      </c>
      <c r="F320" s="40" t="s">
        <v>41</v>
      </c>
      <c r="G320" s="36">
        <v>17.5</v>
      </c>
      <c r="H320" s="36" t="e">
        <f>_xlfn._xlws.FILTER(#REF!,#REF!&amp;#REF!&amp;#REF!&amp;#REF!=C320&amp;F320&amp;I320&amp;J320,"未发货")</f>
        <v>#REF!</v>
      </c>
      <c r="I320" s="40" t="e">
        <f>VLOOKUP(B320,辅助信息!E:I,3,FALSE)</f>
        <v>#N/A</v>
      </c>
      <c r="J320" s="40" t="e">
        <f>VLOOKUP(B320,辅助信息!E:I,4,FALSE)</f>
        <v>#N/A</v>
      </c>
      <c r="K320" s="81" t="e">
        <f>VLOOKUP(J320,辅助信息!H:I,2,FALSE)</f>
        <v>#N/A</v>
      </c>
      <c r="L320" s="80"/>
      <c r="M320" s="93">
        <v>45703</v>
      </c>
      <c r="N320" s="93"/>
      <c r="O320" s="64">
        <f ca="1" t="shared" si="0"/>
        <v>0</v>
      </c>
      <c r="P320" s="64">
        <f ca="1" t="shared" si="1"/>
        <v>268</v>
      </c>
      <c r="Q320" s="26" t="e">
        <f>VLOOKUP(B320,辅助信息!E:M,9,FALSE)</f>
        <v>#N/A</v>
      </c>
    </row>
    <row r="321" s="26" customFormat="1" hidden="1" spans="2:17">
      <c r="B321" s="40" t="s">
        <v>80</v>
      </c>
      <c r="C321" s="72">
        <v>45700</v>
      </c>
      <c r="D321" s="40" t="e">
        <f>VLOOKUP(B321,辅助信息!E:K,7,FALSE)</f>
        <v>#N/A</v>
      </c>
      <c r="E321" s="40" t="str">
        <f>VLOOKUP(F321,辅助信息!A:B,2,FALSE)</f>
        <v>螺纹钢</v>
      </c>
      <c r="F321" s="40" t="s">
        <v>27</v>
      </c>
      <c r="G321" s="36">
        <v>15</v>
      </c>
      <c r="H321" s="36" t="e">
        <f>_xlfn._xlws.FILTER(#REF!,#REF!&amp;#REF!&amp;#REF!&amp;#REF!=C321&amp;F321&amp;I321&amp;J321,"未发货")</f>
        <v>#REF!</v>
      </c>
      <c r="I321" s="40" t="e">
        <f>VLOOKUP(B321,辅助信息!E:I,3,FALSE)</f>
        <v>#N/A</v>
      </c>
      <c r="J321" s="40" t="e">
        <f>VLOOKUP(B321,辅助信息!E:I,4,FALSE)</f>
        <v>#N/A</v>
      </c>
      <c r="K321" s="81" t="e">
        <f>VLOOKUP(J321,辅助信息!H:I,2,FALSE)</f>
        <v>#N/A</v>
      </c>
      <c r="L321" s="80"/>
      <c r="M321" s="93">
        <v>45703</v>
      </c>
      <c r="N321" s="93"/>
      <c r="O321" s="64">
        <f ca="1" t="shared" si="0"/>
        <v>0</v>
      </c>
      <c r="P321" s="64">
        <f ca="1" t="shared" si="1"/>
        <v>268</v>
      </c>
      <c r="Q321" s="26" t="e">
        <f>VLOOKUP(B321,辅助信息!E:M,9,FALSE)</f>
        <v>#N/A</v>
      </c>
    </row>
    <row r="322" s="26" customFormat="1" hidden="1" spans="2:17">
      <c r="B322" s="40" t="s">
        <v>80</v>
      </c>
      <c r="C322" s="72">
        <v>45700</v>
      </c>
      <c r="D322" s="40" t="e">
        <f>VLOOKUP(B322,辅助信息!E:K,7,FALSE)</f>
        <v>#N/A</v>
      </c>
      <c r="E322" s="40" t="str">
        <f>VLOOKUP(F322,辅助信息!A:B,2,FALSE)</f>
        <v>螺纹钢</v>
      </c>
      <c r="F322" s="40" t="s">
        <v>19</v>
      </c>
      <c r="G322" s="36">
        <v>6</v>
      </c>
      <c r="H322" s="36" t="e">
        <f>_xlfn._xlws.FILTER(#REF!,#REF!&amp;#REF!&amp;#REF!&amp;#REF!=C322&amp;F322&amp;I322&amp;J322,"未发货")</f>
        <v>#REF!</v>
      </c>
      <c r="I322" s="40" t="e">
        <f>VLOOKUP(B322,辅助信息!E:I,3,FALSE)</f>
        <v>#N/A</v>
      </c>
      <c r="J322" s="40" t="e">
        <f>VLOOKUP(B322,辅助信息!E:I,4,FALSE)</f>
        <v>#N/A</v>
      </c>
      <c r="K322" s="81" t="e">
        <f>VLOOKUP(J322,辅助信息!H:I,2,FALSE)</f>
        <v>#N/A</v>
      </c>
      <c r="L322" s="80"/>
      <c r="M322" s="93">
        <v>45703</v>
      </c>
      <c r="N322" s="93"/>
      <c r="O322" s="64">
        <f ca="1" t="shared" si="0"/>
        <v>0</v>
      </c>
      <c r="P322" s="64">
        <f ca="1" t="shared" si="1"/>
        <v>268</v>
      </c>
      <c r="Q322" s="26" t="e">
        <f>VLOOKUP(B322,辅助信息!E:M,9,FALSE)</f>
        <v>#N/A</v>
      </c>
    </row>
    <row r="323" s="26" customFormat="1" hidden="1" spans="2:17">
      <c r="B323" s="40" t="s">
        <v>80</v>
      </c>
      <c r="C323" s="72">
        <v>45700</v>
      </c>
      <c r="D323" s="40" t="e">
        <f>VLOOKUP(B323,辅助信息!E:K,7,FALSE)</f>
        <v>#N/A</v>
      </c>
      <c r="E323" s="40" t="str">
        <f>VLOOKUP(F323,辅助信息!A:B,2,FALSE)</f>
        <v>螺纹钢</v>
      </c>
      <c r="F323" s="40" t="s">
        <v>32</v>
      </c>
      <c r="G323" s="36">
        <v>12</v>
      </c>
      <c r="H323" s="36" t="e">
        <f>_xlfn._xlws.FILTER(#REF!,#REF!&amp;#REF!&amp;#REF!&amp;#REF!=C323&amp;F323&amp;I323&amp;J323,"未发货")</f>
        <v>#REF!</v>
      </c>
      <c r="I323" s="40" t="e">
        <f>VLOOKUP(B323,辅助信息!E:I,3,FALSE)</f>
        <v>#N/A</v>
      </c>
      <c r="J323" s="40" t="e">
        <f>VLOOKUP(B323,辅助信息!E:I,4,FALSE)</f>
        <v>#N/A</v>
      </c>
      <c r="K323" s="81" t="e">
        <f>VLOOKUP(J323,辅助信息!H:I,2,FALSE)</f>
        <v>#N/A</v>
      </c>
      <c r="L323" s="80"/>
      <c r="M323" s="93">
        <v>45703</v>
      </c>
      <c r="N323" s="93"/>
      <c r="O323" s="64">
        <f ca="1" t="shared" si="0"/>
        <v>0</v>
      </c>
      <c r="P323" s="64">
        <f ca="1" t="shared" si="1"/>
        <v>268</v>
      </c>
      <c r="Q323" s="26" t="e">
        <f>VLOOKUP(B323,辅助信息!E:M,9,FALSE)</f>
        <v>#N/A</v>
      </c>
    </row>
    <row r="324" s="26" customFormat="1" hidden="1" spans="2:17">
      <c r="B324" s="40" t="s">
        <v>80</v>
      </c>
      <c r="C324" s="72">
        <v>45700</v>
      </c>
      <c r="D324" s="40" t="e">
        <f>VLOOKUP(B324,辅助信息!E:K,7,FALSE)</f>
        <v>#N/A</v>
      </c>
      <c r="E324" s="40" t="str">
        <f>VLOOKUP(F324,辅助信息!A:B,2,FALSE)</f>
        <v>螺纹钢</v>
      </c>
      <c r="F324" s="40" t="s">
        <v>30</v>
      </c>
      <c r="G324" s="36">
        <v>12</v>
      </c>
      <c r="H324" s="36" t="e">
        <f>_xlfn._xlws.FILTER(#REF!,#REF!&amp;#REF!&amp;#REF!&amp;#REF!=C324&amp;F324&amp;I324&amp;J324,"未发货")</f>
        <v>#REF!</v>
      </c>
      <c r="I324" s="40" t="e">
        <f>VLOOKUP(B324,辅助信息!E:I,3,FALSE)</f>
        <v>#N/A</v>
      </c>
      <c r="J324" s="40" t="e">
        <f>VLOOKUP(B324,辅助信息!E:I,4,FALSE)</f>
        <v>#N/A</v>
      </c>
      <c r="K324" s="81" t="e">
        <f>VLOOKUP(J324,辅助信息!H:I,2,FALSE)</f>
        <v>#N/A</v>
      </c>
      <c r="L324" s="80"/>
      <c r="M324" s="93">
        <v>45703</v>
      </c>
      <c r="N324" s="93"/>
      <c r="O324" s="64">
        <f ca="1" t="shared" si="0"/>
        <v>0</v>
      </c>
      <c r="P324" s="64">
        <f ca="1" t="shared" si="1"/>
        <v>268</v>
      </c>
      <c r="Q324" s="26" t="e">
        <f>VLOOKUP(B324,辅助信息!E:M,9,FALSE)</f>
        <v>#N/A</v>
      </c>
    </row>
    <row r="325" s="26" customFormat="1" hidden="1" spans="2:17">
      <c r="B325" s="40" t="s">
        <v>80</v>
      </c>
      <c r="C325" s="72">
        <v>45700</v>
      </c>
      <c r="D325" s="40" t="e">
        <f>VLOOKUP(B325,辅助信息!E:K,7,FALSE)</f>
        <v>#N/A</v>
      </c>
      <c r="E325" s="40" t="str">
        <f>VLOOKUP(F325,辅助信息!A:B,2,FALSE)</f>
        <v>螺纹钢</v>
      </c>
      <c r="F325" s="40" t="s">
        <v>33</v>
      </c>
      <c r="G325" s="36">
        <v>6</v>
      </c>
      <c r="H325" s="36" t="e">
        <f>_xlfn._xlws.FILTER(#REF!,#REF!&amp;#REF!&amp;#REF!&amp;#REF!=C325&amp;F325&amp;I325&amp;J325,"未发货")</f>
        <v>#REF!</v>
      </c>
      <c r="I325" s="40" t="e">
        <f>VLOOKUP(B325,辅助信息!E:I,3,FALSE)</f>
        <v>#N/A</v>
      </c>
      <c r="J325" s="40" t="e">
        <f>VLOOKUP(B325,辅助信息!E:I,4,FALSE)</f>
        <v>#N/A</v>
      </c>
      <c r="K325" s="81" t="e">
        <f>VLOOKUP(J325,辅助信息!H:I,2,FALSE)</f>
        <v>#N/A</v>
      </c>
      <c r="L325" s="80"/>
      <c r="M325" s="93">
        <v>45703</v>
      </c>
      <c r="N325" s="93"/>
      <c r="O325" s="64">
        <f ca="1" t="shared" si="0"/>
        <v>0</v>
      </c>
      <c r="P325" s="64">
        <f ca="1" t="shared" si="1"/>
        <v>268</v>
      </c>
      <c r="Q325" s="26" t="e">
        <f>VLOOKUP(B325,辅助信息!E:M,9,FALSE)</f>
        <v>#N/A</v>
      </c>
    </row>
    <row r="326" s="26" customFormat="1" hidden="1" spans="2:17">
      <c r="B326" s="40" t="s">
        <v>80</v>
      </c>
      <c r="C326" s="72">
        <v>45700</v>
      </c>
      <c r="D326" s="40" t="e">
        <f>VLOOKUP(B326,辅助信息!E:K,7,FALSE)</f>
        <v>#N/A</v>
      </c>
      <c r="E326" s="40" t="str">
        <f>VLOOKUP(F326,辅助信息!A:B,2,FALSE)</f>
        <v>螺纹钢</v>
      </c>
      <c r="F326" s="40" t="s">
        <v>28</v>
      </c>
      <c r="G326" s="36">
        <v>6</v>
      </c>
      <c r="H326" s="36" t="e">
        <f>_xlfn._xlws.FILTER(#REF!,#REF!&amp;#REF!&amp;#REF!&amp;#REF!=C326&amp;F326&amp;I326&amp;J326,"未发货")</f>
        <v>#REF!</v>
      </c>
      <c r="I326" s="40" t="e">
        <f>VLOOKUP(B326,辅助信息!E:I,3,FALSE)</f>
        <v>#N/A</v>
      </c>
      <c r="J326" s="40" t="e">
        <f>VLOOKUP(B326,辅助信息!E:I,4,FALSE)</f>
        <v>#N/A</v>
      </c>
      <c r="K326" s="81" t="e">
        <f>VLOOKUP(J326,辅助信息!H:I,2,FALSE)</f>
        <v>#N/A</v>
      </c>
      <c r="L326" s="80"/>
      <c r="M326" s="93">
        <v>45703</v>
      </c>
      <c r="N326" s="93"/>
      <c r="O326" s="64">
        <f ca="1" t="shared" si="0"/>
        <v>0</v>
      </c>
      <c r="P326" s="64">
        <f ca="1" t="shared" si="1"/>
        <v>268</v>
      </c>
      <c r="Q326" s="26" t="e">
        <f>VLOOKUP(B326,辅助信息!E:M,9,FALSE)</f>
        <v>#N/A</v>
      </c>
    </row>
    <row r="327" s="26" customFormat="1" hidden="1" spans="2:17">
      <c r="B327" s="40" t="s">
        <v>80</v>
      </c>
      <c r="C327" s="72">
        <v>45700</v>
      </c>
      <c r="D327" s="40" t="e">
        <f>VLOOKUP(B327,辅助信息!E:K,7,FALSE)</f>
        <v>#N/A</v>
      </c>
      <c r="E327" s="40" t="str">
        <f>VLOOKUP(F327,辅助信息!A:B,2,FALSE)</f>
        <v>螺纹钢</v>
      </c>
      <c r="F327" s="40" t="s">
        <v>18</v>
      </c>
      <c r="G327" s="36">
        <v>6</v>
      </c>
      <c r="H327" s="36" t="e">
        <f>_xlfn._xlws.FILTER(#REF!,#REF!&amp;#REF!&amp;#REF!&amp;#REF!=C327&amp;F327&amp;I327&amp;J327,"未发货")</f>
        <v>#REF!</v>
      </c>
      <c r="I327" s="40" t="e">
        <f>VLOOKUP(B327,辅助信息!E:I,3,FALSE)</f>
        <v>#N/A</v>
      </c>
      <c r="J327" s="40" t="e">
        <f>VLOOKUP(B327,辅助信息!E:I,4,FALSE)</f>
        <v>#N/A</v>
      </c>
      <c r="K327" s="81" t="e">
        <f>VLOOKUP(J327,辅助信息!H:I,2,FALSE)</f>
        <v>#N/A</v>
      </c>
      <c r="L327" s="78"/>
      <c r="M327" s="93">
        <v>45703</v>
      </c>
      <c r="N327" s="93"/>
      <c r="O327" s="64">
        <f ca="1" t="shared" si="0"/>
        <v>0</v>
      </c>
      <c r="P327" s="64">
        <f ca="1" t="shared" si="1"/>
        <v>268</v>
      </c>
      <c r="Q327" s="26" t="e">
        <f>VLOOKUP(B327,辅助信息!E:M,9,FALSE)</f>
        <v>#N/A</v>
      </c>
    </row>
    <row r="328" s="26" customFormat="1" hidden="1" spans="2:17">
      <c r="B328" s="40" t="s">
        <v>73</v>
      </c>
      <c r="C328" s="72">
        <v>45700</v>
      </c>
      <c r="D328" s="40" t="str">
        <f>VLOOKUP(B328,辅助信息!E:K,7,FALSE)</f>
        <v>JWDDCD2025051000019</v>
      </c>
      <c r="E328" s="40" t="str">
        <f>VLOOKUP(F328,辅助信息!A:B,2,FALSE)</f>
        <v>盘螺</v>
      </c>
      <c r="F328" s="40" t="s">
        <v>40</v>
      </c>
      <c r="G328" s="36">
        <v>45</v>
      </c>
      <c r="H328" s="36" t="e">
        <f>_xlfn._xlws.FILTER(#REF!,#REF!&amp;#REF!&amp;#REF!&amp;#REF!=C328&amp;F328&amp;I328&amp;J328,"未发货")</f>
        <v>#REF!</v>
      </c>
      <c r="I328" s="40" t="str">
        <f>VLOOKUP(B328,辅助信息!E:I,3,FALSE)</f>
        <v>(五冶钢构医学科学产业园建设项目房建三部-一标（7-1）)四川省南充市顺庆区搬罾街道学府大道二段</v>
      </c>
      <c r="J328" s="40" t="str">
        <f>VLOOKUP(B328,辅助信息!E:I,4,FALSE)</f>
        <v>郑林</v>
      </c>
      <c r="K328" s="81">
        <f>VLOOKUP(J328,辅助信息!H:I,2,FALSE)</f>
        <v>18349955455</v>
      </c>
      <c r="L328" s="43" t="str">
        <f>VLOOKUP(B328,辅助信息!E:J,6,FALSE)</f>
        <v>送货单：送货单位：南充思临新材料科技有限公司,收货单位：五冶集团川北(南充)建设有限公司,项目名称：南充医学科学产业园,送货车型13米,装货前联系收货人核实到场规格</v>
      </c>
      <c r="M328" s="93">
        <v>45703</v>
      </c>
      <c r="N328" s="93"/>
      <c r="O328" s="64">
        <f ca="1" t="shared" si="0"/>
        <v>0</v>
      </c>
      <c r="P328" s="64">
        <f ca="1" t="shared" si="1"/>
        <v>268</v>
      </c>
      <c r="Q328" s="26" t="str">
        <f>VLOOKUP(B328,辅助信息!E:M,9,FALSE)</f>
        <v>ZTWM-CDGS-XS-2024-0248-五冶钢构-南充市医学院项目</v>
      </c>
    </row>
    <row r="329" s="26" customFormat="1" hidden="1" spans="2:17">
      <c r="B329" s="40" t="s">
        <v>73</v>
      </c>
      <c r="C329" s="72">
        <v>45700</v>
      </c>
      <c r="D329" s="40" t="str">
        <f>VLOOKUP(B329,辅助信息!E:K,7,FALSE)</f>
        <v>JWDDCD2025051000019</v>
      </c>
      <c r="E329" s="40" t="str">
        <f>VLOOKUP(F329,辅助信息!A:B,2,FALSE)</f>
        <v>盘螺</v>
      </c>
      <c r="F329" s="40" t="s">
        <v>41</v>
      </c>
      <c r="G329" s="36">
        <v>27</v>
      </c>
      <c r="H329" s="36" t="e">
        <f>_xlfn._xlws.FILTER(#REF!,#REF!&amp;#REF!&amp;#REF!&amp;#REF!=C329&amp;F329&amp;I329&amp;J329,"未发货")</f>
        <v>#REF!</v>
      </c>
      <c r="I329" s="40" t="str">
        <f>VLOOKUP(B329,辅助信息!E:I,3,FALSE)</f>
        <v>(五冶钢构医学科学产业园建设项目房建三部-一标（7-1）)四川省南充市顺庆区搬罾街道学府大道二段</v>
      </c>
      <c r="J329" s="40" t="str">
        <f>VLOOKUP(B329,辅助信息!E:I,4,FALSE)</f>
        <v>郑林</v>
      </c>
      <c r="K329" s="81">
        <f>VLOOKUP(J329,辅助信息!H:I,2,FALSE)</f>
        <v>18349955455</v>
      </c>
      <c r="L329" s="80"/>
      <c r="M329" s="93">
        <v>45703</v>
      </c>
      <c r="N329" s="93"/>
      <c r="O329" s="64">
        <f ca="1" t="shared" si="0"/>
        <v>0</v>
      </c>
      <c r="P329" s="64">
        <f ca="1" t="shared" si="1"/>
        <v>268</v>
      </c>
      <c r="Q329" s="26" t="str">
        <f>VLOOKUP(B329,辅助信息!E:M,9,FALSE)</f>
        <v>ZTWM-CDGS-XS-2024-0248-五冶钢构-南充市医学院项目</v>
      </c>
    </row>
    <row r="330" s="26" customFormat="1" hidden="1" spans="2:17">
      <c r="B330" s="40" t="s">
        <v>73</v>
      </c>
      <c r="C330" s="72">
        <v>45700</v>
      </c>
      <c r="D330" s="40" t="str">
        <f>VLOOKUP(B330,辅助信息!E:K,7,FALSE)</f>
        <v>JWDDCD2025051000019</v>
      </c>
      <c r="E330" s="40" t="str">
        <f>VLOOKUP(F330,辅助信息!A:B,2,FALSE)</f>
        <v>盘螺</v>
      </c>
      <c r="F330" s="40" t="s">
        <v>26</v>
      </c>
      <c r="G330" s="36">
        <v>33</v>
      </c>
      <c r="H330" s="36" t="e">
        <f>_xlfn._xlws.FILTER(#REF!,#REF!&amp;#REF!&amp;#REF!&amp;#REF!=C330&amp;F330&amp;I330&amp;J330,"未发货")</f>
        <v>#REF!</v>
      </c>
      <c r="I330" s="40" t="str">
        <f>VLOOKUP(B330,辅助信息!E:I,3,FALSE)</f>
        <v>(五冶钢构医学科学产业园建设项目房建三部-一标（7-1）)四川省南充市顺庆区搬罾街道学府大道二段</v>
      </c>
      <c r="J330" s="40" t="str">
        <f>VLOOKUP(B330,辅助信息!E:I,4,FALSE)</f>
        <v>郑林</v>
      </c>
      <c r="K330" s="81">
        <f>VLOOKUP(J330,辅助信息!H:I,2,FALSE)</f>
        <v>18349955455</v>
      </c>
      <c r="L330" s="80"/>
      <c r="M330" s="93">
        <v>45703</v>
      </c>
      <c r="N330" s="93"/>
      <c r="O330" s="64">
        <f ca="1" t="shared" si="0"/>
        <v>0</v>
      </c>
      <c r="P330" s="64">
        <f ca="1" t="shared" si="1"/>
        <v>268</v>
      </c>
      <c r="Q330" s="26" t="str">
        <f>VLOOKUP(B330,辅助信息!E:M,9,FALSE)</f>
        <v>ZTWM-CDGS-XS-2024-0248-五冶钢构-南充市医学院项目</v>
      </c>
    </row>
    <row r="331" s="26" customFormat="1" hidden="1" spans="2:17">
      <c r="B331" s="40" t="s">
        <v>73</v>
      </c>
      <c r="C331" s="72">
        <v>45700</v>
      </c>
      <c r="D331" s="40" t="str">
        <f>VLOOKUP(B331,辅助信息!E:K,7,FALSE)</f>
        <v>JWDDCD2025051000019</v>
      </c>
      <c r="E331" s="40" t="str">
        <f>VLOOKUP(F331,辅助信息!A:B,2,FALSE)</f>
        <v>螺纹钢</v>
      </c>
      <c r="F331" s="40" t="s">
        <v>22</v>
      </c>
      <c r="G331" s="36">
        <v>35</v>
      </c>
      <c r="H331" s="36" t="e">
        <f>_xlfn._xlws.FILTER(#REF!,#REF!&amp;#REF!&amp;#REF!&amp;#REF!=C331&amp;F331&amp;I331&amp;J331,"未发货")</f>
        <v>#REF!</v>
      </c>
      <c r="I331" s="40" t="str">
        <f>VLOOKUP(B331,辅助信息!E:I,3,FALSE)</f>
        <v>(五冶钢构医学科学产业园建设项目房建三部-一标（7-1）)四川省南充市顺庆区搬罾街道学府大道二段</v>
      </c>
      <c r="J331" s="40" t="str">
        <f>VLOOKUP(B331,辅助信息!E:I,4,FALSE)</f>
        <v>郑林</v>
      </c>
      <c r="K331" s="81">
        <f>VLOOKUP(J331,辅助信息!H:I,2,FALSE)</f>
        <v>18349955455</v>
      </c>
      <c r="L331" s="78"/>
      <c r="M331" s="93">
        <v>45703</v>
      </c>
      <c r="N331" s="93"/>
      <c r="O331" s="64">
        <f ca="1" t="shared" si="0"/>
        <v>0</v>
      </c>
      <c r="P331" s="64">
        <f ca="1" t="shared" si="1"/>
        <v>268</v>
      </c>
      <c r="Q331" s="26" t="str">
        <f>VLOOKUP(B331,辅助信息!E:M,9,FALSE)</f>
        <v>ZTWM-CDGS-XS-2024-0248-五冶钢构-南充市医学院项目</v>
      </c>
    </row>
    <row r="332" s="26" customFormat="1" hidden="1" spans="2:17">
      <c r="B332" s="40" t="s">
        <v>44</v>
      </c>
      <c r="C332" s="72">
        <v>45700</v>
      </c>
      <c r="D332" s="40" t="str">
        <f>VLOOKUP(B332,辅助信息!E:K,7,FALSE)</f>
        <v>JWDDCD2025060600053</v>
      </c>
      <c r="E332" s="40" t="str">
        <f>VLOOKUP(F332,辅助信息!A:B,2,FALSE)</f>
        <v>盘螺</v>
      </c>
      <c r="F332" s="40" t="s">
        <v>49</v>
      </c>
      <c r="G332" s="36">
        <v>10</v>
      </c>
      <c r="H332" s="36" t="e">
        <f>_xlfn._xlws.FILTER(#REF!,#REF!&amp;#REF!&amp;#REF!&amp;#REF!=C332&amp;F332&amp;I332&amp;J332,"未发货")</f>
        <v>#REF!</v>
      </c>
      <c r="I332" s="40" t="str">
        <f>VLOOKUP(B332,辅助信息!E:I,3,FALSE)</f>
        <v>（华西酒城南）成都市武侯区火车南站西路8号酒城南项目</v>
      </c>
      <c r="J332" s="40" t="str">
        <f>VLOOKUP(B332,辅助信息!E:I,4,FALSE)</f>
        <v>龙耀宇</v>
      </c>
      <c r="K332" s="81">
        <f>VLOOKUP(J332,辅助信息!H:I,2,FALSE)</f>
        <v>18384145895</v>
      </c>
      <c r="L332" s="43" t="str">
        <f>VLOOKUP(B332,辅助信息!E:J,6,FALSE)</f>
        <v>对方卸车</v>
      </c>
      <c r="M332" s="93">
        <v>45702</v>
      </c>
      <c r="N332" s="93"/>
      <c r="O332" s="64">
        <f ca="1" t="shared" si="0"/>
        <v>0</v>
      </c>
      <c r="P332" s="64">
        <f ca="1" t="shared" si="1"/>
        <v>269</v>
      </c>
      <c r="Q332" s="26" t="str">
        <f>VLOOKUP(B332,辅助信息!E:M,9,FALSE)</f>
        <v>ZTWM-CDGS-XS-2024-0189-华西集采-酒城南项目</v>
      </c>
    </row>
    <row r="333" s="26" customFormat="1" hidden="1" spans="2:17">
      <c r="B333" s="40" t="s">
        <v>44</v>
      </c>
      <c r="C333" s="72">
        <v>45700</v>
      </c>
      <c r="D333" s="40" t="str">
        <f>VLOOKUP(B333,辅助信息!E:K,7,FALSE)</f>
        <v>JWDDCD2025060600053</v>
      </c>
      <c r="E333" s="40" t="str">
        <f>VLOOKUP(F333,辅助信息!A:B,2,FALSE)</f>
        <v>盘螺</v>
      </c>
      <c r="F333" s="40" t="s">
        <v>40</v>
      </c>
      <c r="G333" s="36">
        <v>42</v>
      </c>
      <c r="H333" s="36" t="e">
        <f>_xlfn._xlws.FILTER(#REF!,#REF!&amp;#REF!&amp;#REF!&amp;#REF!=C333&amp;F333&amp;I333&amp;J333,"未发货")</f>
        <v>#REF!</v>
      </c>
      <c r="I333" s="40" t="str">
        <f>VLOOKUP(B333,辅助信息!E:I,3,FALSE)</f>
        <v>（华西酒城南）成都市武侯区火车南站西路8号酒城南项目</v>
      </c>
      <c r="J333" s="40" t="str">
        <f>VLOOKUP(B333,辅助信息!E:I,4,FALSE)</f>
        <v>龙耀宇</v>
      </c>
      <c r="K333" s="81">
        <f>VLOOKUP(J333,辅助信息!H:I,2,FALSE)</f>
        <v>18384145895</v>
      </c>
      <c r="L333" s="80"/>
      <c r="M333" s="93">
        <v>45702</v>
      </c>
      <c r="N333" s="93"/>
      <c r="O333" s="64">
        <f ca="1" t="shared" si="0"/>
        <v>0</v>
      </c>
      <c r="P333" s="64">
        <f ca="1" t="shared" si="1"/>
        <v>269</v>
      </c>
      <c r="Q333" s="26" t="str">
        <f>VLOOKUP(B333,辅助信息!E:M,9,FALSE)</f>
        <v>ZTWM-CDGS-XS-2024-0189-华西集采-酒城南项目</v>
      </c>
    </row>
    <row r="334" s="26" customFormat="1" hidden="1" spans="2:17">
      <c r="B334" s="40" t="s">
        <v>44</v>
      </c>
      <c r="C334" s="72">
        <v>45700</v>
      </c>
      <c r="D334" s="40" t="str">
        <f>VLOOKUP(B334,辅助信息!E:K,7,FALSE)</f>
        <v>JWDDCD2025060600053</v>
      </c>
      <c r="E334" s="40" t="str">
        <f>VLOOKUP(F334,辅助信息!A:B,2,FALSE)</f>
        <v>盘螺</v>
      </c>
      <c r="F334" s="40" t="s">
        <v>41</v>
      </c>
      <c r="G334" s="36">
        <v>9</v>
      </c>
      <c r="H334" s="36" t="e">
        <f>_xlfn._xlws.FILTER(#REF!,#REF!&amp;#REF!&amp;#REF!&amp;#REF!=C334&amp;F334&amp;I334&amp;J334,"未发货")</f>
        <v>#REF!</v>
      </c>
      <c r="I334" s="40" t="str">
        <f>VLOOKUP(B334,辅助信息!E:I,3,FALSE)</f>
        <v>（华西酒城南）成都市武侯区火车南站西路8号酒城南项目</v>
      </c>
      <c r="J334" s="40" t="str">
        <f>VLOOKUP(B334,辅助信息!E:I,4,FALSE)</f>
        <v>龙耀宇</v>
      </c>
      <c r="K334" s="81">
        <f>VLOOKUP(J334,辅助信息!H:I,2,FALSE)</f>
        <v>18384145895</v>
      </c>
      <c r="L334" s="80"/>
      <c r="M334" s="93">
        <v>45702</v>
      </c>
      <c r="N334" s="93"/>
      <c r="O334" s="64">
        <f ca="1" t="shared" si="0"/>
        <v>0</v>
      </c>
      <c r="P334" s="64">
        <f ca="1" t="shared" si="1"/>
        <v>269</v>
      </c>
      <c r="Q334" s="26" t="str">
        <f>VLOOKUP(B334,辅助信息!E:M,9,FALSE)</f>
        <v>ZTWM-CDGS-XS-2024-0189-华西集采-酒城南项目</v>
      </c>
    </row>
    <row r="335" s="26" customFormat="1" hidden="1" spans="2:17">
      <c r="B335" s="40" t="s">
        <v>44</v>
      </c>
      <c r="C335" s="72">
        <v>45700</v>
      </c>
      <c r="D335" s="40" t="str">
        <f>VLOOKUP(B335,辅助信息!E:K,7,FALSE)</f>
        <v>JWDDCD2025060600053</v>
      </c>
      <c r="E335" s="40" t="str">
        <f>VLOOKUP(F335,辅助信息!A:B,2,FALSE)</f>
        <v>盘螺</v>
      </c>
      <c r="F335" s="40" t="s">
        <v>26</v>
      </c>
      <c r="G335" s="36">
        <v>10</v>
      </c>
      <c r="H335" s="36" t="e">
        <f>_xlfn._xlws.FILTER(#REF!,#REF!&amp;#REF!&amp;#REF!&amp;#REF!=C335&amp;F335&amp;I335&amp;J335,"未发货")</f>
        <v>#REF!</v>
      </c>
      <c r="I335" s="40" t="str">
        <f>VLOOKUP(B335,辅助信息!E:I,3,FALSE)</f>
        <v>（华西酒城南）成都市武侯区火车南站西路8号酒城南项目</v>
      </c>
      <c r="J335" s="40" t="str">
        <f>VLOOKUP(B335,辅助信息!E:I,4,FALSE)</f>
        <v>龙耀宇</v>
      </c>
      <c r="K335" s="81">
        <f>VLOOKUP(J335,辅助信息!H:I,2,FALSE)</f>
        <v>18384145895</v>
      </c>
      <c r="L335" s="78"/>
      <c r="M335" s="93">
        <v>45702</v>
      </c>
      <c r="N335" s="93"/>
      <c r="O335" s="64">
        <f ca="1" t="shared" si="0"/>
        <v>0</v>
      </c>
      <c r="P335" s="64">
        <f ca="1" t="shared" si="1"/>
        <v>269</v>
      </c>
      <c r="Q335" s="26" t="str">
        <f>VLOOKUP(B335,辅助信息!E:M,9,FALSE)</f>
        <v>ZTWM-CDGS-XS-2024-0189-华西集采-酒城南项目</v>
      </c>
    </row>
    <row r="336" s="26" customFormat="1" hidden="1" spans="2:17">
      <c r="B336" s="40" t="s">
        <v>80</v>
      </c>
      <c r="C336" s="72">
        <v>45701</v>
      </c>
      <c r="D336" s="40" t="e">
        <f>VLOOKUP(B336,辅助信息!E:K,7,FALSE)</f>
        <v>#N/A</v>
      </c>
      <c r="E336" s="40" t="str">
        <f>VLOOKUP(F336,辅助信息!A:B,2,FALSE)</f>
        <v>盘螺</v>
      </c>
      <c r="F336" s="40" t="s">
        <v>49</v>
      </c>
      <c r="G336" s="36">
        <v>7.5</v>
      </c>
      <c r="H336" s="36" t="e">
        <f>_xlfn._xlws.FILTER(#REF!,#REF!&amp;#REF!&amp;#REF!&amp;#REF!=C336&amp;F336&amp;I336&amp;J336,"未发货")</f>
        <v>#REF!</v>
      </c>
      <c r="I336" s="40" t="e">
        <f>VLOOKUP(B336,辅助信息!E:I,3,FALSE)</f>
        <v>#N/A</v>
      </c>
      <c r="J336" s="40" t="e">
        <f>VLOOKUP(B336,辅助信息!E:I,4,FALSE)</f>
        <v>#N/A</v>
      </c>
      <c r="K336" s="40" t="e">
        <f>VLOOKUP(J336,辅助信息!H:I,2,FALSE)</f>
        <v>#N/A</v>
      </c>
      <c r="L336" s="43" t="e">
        <f>VLOOKUP(B336,辅助信息!E:J,6,FALSE)</f>
        <v>#N/A</v>
      </c>
      <c r="M336" s="93">
        <v>45703</v>
      </c>
      <c r="N336" s="93"/>
      <c r="O336" s="64">
        <f ca="1" t="shared" si="0"/>
        <v>0</v>
      </c>
      <c r="P336" s="64">
        <f ca="1" t="shared" si="1"/>
        <v>268</v>
      </c>
      <c r="Q336" s="26" t="e">
        <f>VLOOKUP(B336,辅助信息!E:M,9,FALSE)</f>
        <v>#N/A</v>
      </c>
    </row>
    <row r="337" s="26" customFormat="1" hidden="1" spans="2:17">
      <c r="B337" s="40" t="s">
        <v>80</v>
      </c>
      <c r="C337" s="72">
        <v>45701</v>
      </c>
      <c r="D337" s="40" t="e">
        <f>VLOOKUP(B337,辅助信息!E:K,7,FALSE)</f>
        <v>#N/A</v>
      </c>
      <c r="E337" s="40" t="str">
        <f>VLOOKUP(F337,辅助信息!A:B,2,FALSE)</f>
        <v>盘螺</v>
      </c>
      <c r="F337" s="40" t="s">
        <v>40</v>
      </c>
      <c r="G337" s="36">
        <v>15</v>
      </c>
      <c r="H337" s="36" t="e">
        <f>_xlfn._xlws.FILTER(#REF!,#REF!&amp;#REF!&amp;#REF!&amp;#REF!=C337&amp;F337&amp;I337&amp;J337,"未发货")</f>
        <v>#REF!</v>
      </c>
      <c r="I337" s="40" t="e">
        <f>VLOOKUP(B337,辅助信息!E:I,3,FALSE)</f>
        <v>#N/A</v>
      </c>
      <c r="J337" s="40" t="e">
        <f>VLOOKUP(B337,辅助信息!E:I,4,FALSE)</f>
        <v>#N/A</v>
      </c>
      <c r="K337" s="40" t="e">
        <f>VLOOKUP(J337,辅助信息!H:I,2,FALSE)</f>
        <v>#N/A</v>
      </c>
      <c r="L337" s="80"/>
      <c r="M337" s="93">
        <v>45703</v>
      </c>
      <c r="N337" s="93"/>
      <c r="O337" s="64">
        <f ca="1" t="shared" si="0"/>
        <v>0</v>
      </c>
      <c r="P337" s="64">
        <f ca="1" t="shared" si="1"/>
        <v>268</v>
      </c>
      <c r="Q337" s="26" t="e">
        <f>VLOOKUP(B337,辅助信息!E:M,9,FALSE)</f>
        <v>#N/A</v>
      </c>
    </row>
    <row r="338" s="26" customFormat="1" hidden="1" spans="2:17">
      <c r="B338" s="40" t="s">
        <v>80</v>
      </c>
      <c r="C338" s="72">
        <v>45701</v>
      </c>
      <c r="D338" s="40" t="e">
        <f>VLOOKUP(B338,辅助信息!E:K,7,FALSE)</f>
        <v>#N/A</v>
      </c>
      <c r="E338" s="40" t="str">
        <f>VLOOKUP(F338,辅助信息!A:B,2,FALSE)</f>
        <v>螺纹钢</v>
      </c>
      <c r="F338" s="40" t="s">
        <v>30</v>
      </c>
      <c r="G338" s="36">
        <v>12</v>
      </c>
      <c r="H338" s="36" t="e">
        <f>_xlfn._xlws.FILTER(#REF!,#REF!&amp;#REF!&amp;#REF!&amp;#REF!=C338&amp;F338&amp;I338&amp;J338,"未发货")</f>
        <v>#REF!</v>
      </c>
      <c r="I338" s="40" t="e">
        <f>VLOOKUP(B338,辅助信息!E:I,3,FALSE)</f>
        <v>#N/A</v>
      </c>
      <c r="J338" s="40" t="e">
        <f>VLOOKUP(B338,辅助信息!E:I,4,FALSE)</f>
        <v>#N/A</v>
      </c>
      <c r="K338" s="40" t="e">
        <f>VLOOKUP(J338,辅助信息!H:I,2,FALSE)</f>
        <v>#N/A</v>
      </c>
      <c r="L338" s="78"/>
      <c r="M338" s="93">
        <v>45703</v>
      </c>
      <c r="N338" s="93"/>
      <c r="O338" s="64">
        <f ca="1" t="shared" si="0"/>
        <v>0</v>
      </c>
      <c r="P338" s="64">
        <f ca="1" t="shared" si="1"/>
        <v>268</v>
      </c>
      <c r="Q338" s="26" t="e">
        <f>VLOOKUP(B338,辅助信息!E:M,9,FALSE)</f>
        <v>#N/A</v>
      </c>
    </row>
    <row r="339" s="26" customFormat="1" hidden="1" spans="2:17">
      <c r="B339" s="40" t="s">
        <v>73</v>
      </c>
      <c r="C339" s="72">
        <v>45701</v>
      </c>
      <c r="D339" s="40" t="str">
        <f>VLOOKUP(B339,辅助信息!E:K,7,FALSE)</f>
        <v>JWDDCD2025051000019</v>
      </c>
      <c r="E339" s="40" t="str">
        <f>VLOOKUP(F339,辅助信息!A:B,2,FALSE)</f>
        <v>盘螺</v>
      </c>
      <c r="F339" s="40" t="s">
        <v>40</v>
      </c>
      <c r="G339" s="36">
        <v>45</v>
      </c>
      <c r="H339" s="36" t="e">
        <f>_xlfn._xlws.FILTER(#REF!,#REF!&amp;#REF!&amp;#REF!&amp;#REF!=C339&amp;F339&amp;I339&amp;J339,"未发货")</f>
        <v>#REF!</v>
      </c>
      <c r="I339" s="40" t="str">
        <f>VLOOKUP(B339,辅助信息!E:I,3,FALSE)</f>
        <v>(五冶钢构医学科学产业园建设项目房建三部-一标（7-1）)四川省南充市顺庆区搬罾街道学府大道二段</v>
      </c>
      <c r="J339" s="40" t="str">
        <f>VLOOKUP(B339,辅助信息!E:I,4,FALSE)</f>
        <v>郑林</v>
      </c>
      <c r="K339" s="40">
        <f>VLOOKUP(J339,辅助信息!H:I,2,FALSE)</f>
        <v>18349955455</v>
      </c>
      <c r="L339" s="43" t="str">
        <f>VLOOKUP(B339,辅助信息!E:J,6,FALSE)</f>
        <v>送货单：送货单位：南充思临新材料科技有限公司,收货单位：五冶集团川北(南充)建设有限公司,项目名称：南充医学科学产业园,送货车型13米,装货前联系收货人核实到场规格</v>
      </c>
      <c r="M339" s="93">
        <v>45703</v>
      </c>
      <c r="N339" s="93"/>
      <c r="O339" s="64">
        <f ca="1" t="shared" si="0"/>
        <v>0</v>
      </c>
      <c r="P339" s="64">
        <f ca="1" t="shared" si="1"/>
        <v>268</v>
      </c>
      <c r="Q339" s="26" t="str">
        <f>VLOOKUP(B339,辅助信息!E:M,9,FALSE)</f>
        <v>ZTWM-CDGS-XS-2024-0248-五冶钢构-南充市医学院项目</v>
      </c>
    </row>
    <row r="340" s="26" customFormat="1" hidden="1" spans="2:17">
      <c r="B340" s="40" t="s">
        <v>73</v>
      </c>
      <c r="C340" s="72">
        <v>45701</v>
      </c>
      <c r="D340" s="40" t="str">
        <f>VLOOKUP(B340,辅助信息!E:K,7,FALSE)</f>
        <v>JWDDCD2025051000019</v>
      </c>
      <c r="E340" s="40" t="str">
        <f>VLOOKUP(F340,辅助信息!A:B,2,FALSE)</f>
        <v>盘螺</v>
      </c>
      <c r="F340" s="40" t="s">
        <v>41</v>
      </c>
      <c r="G340" s="36">
        <v>7</v>
      </c>
      <c r="H340" s="36" t="e">
        <f>_xlfn._xlws.FILTER(#REF!,#REF!&amp;#REF!&amp;#REF!&amp;#REF!=C340&amp;F340&amp;I340&amp;J340,"未发货")</f>
        <v>#REF!</v>
      </c>
      <c r="I340" s="40" t="str">
        <f>VLOOKUP(B340,辅助信息!E:I,3,FALSE)</f>
        <v>(五冶钢构医学科学产业园建设项目房建三部-一标（7-1）)四川省南充市顺庆区搬罾街道学府大道二段</v>
      </c>
      <c r="J340" s="40" t="str">
        <f>VLOOKUP(B340,辅助信息!E:I,4,FALSE)</f>
        <v>郑林</v>
      </c>
      <c r="K340" s="40">
        <f>VLOOKUP(J340,辅助信息!H:I,2,FALSE)</f>
        <v>18349955455</v>
      </c>
      <c r="L340" s="80"/>
      <c r="M340" s="93">
        <v>45703</v>
      </c>
      <c r="N340" s="93"/>
      <c r="O340" s="64">
        <f ca="1" t="shared" si="0"/>
        <v>0</v>
      </c>
      <c r="P340" s="64">
        <f ca="1" t="shared" si="1"/>
        <v>268</v>
      </c>
      <c r="Q340" s="26" t="str">
        <f>VLOOKUP(B340,辅助信息!E:M,9,FALSE)</f>
        <v>ZTWM-CDGS-XS-2024-0248-五冶钢构-南充市医学院项目</v>
      </c>
    </row>
    <row r="341" s="26" customFormat="1" hidden="1" spans="2:17">
      <c r="B341" s="40" t="s">
        <v>73</v>
      </c>
      <c r="C341" s="72">
        <v>45701</v>
      </c>
      <c r="D341" s="40" t="str">
        <f>VLOOKUP(B341,辅助信息!E:K,7,FALSE)</f>
        <v>JWDDCD2025051000019</v>
      </c>
      <c r="E341" s="40" t="str">
        <f>VLOOKUP(F341,辅助信息!A:B,2,FALSE)</f>
        <v>盘螺</v>
      </c>
      <c r="F341" s="40" t="s">
        <v>26</v>
      </c>
      <c r="G341" s="36">
        <f>33-15</f>
        <v>18</v>
      </c>
      <c r="H341" s="36" t="e">
        <f>_xlfn._xlws.FILTER(#REF!,#REF!&amp;#REF!&amp;#REF!&amp;#REF!=C341&amp;F341&amp;I341&amp;J341,"未发货")</f>
        <v>#REF!</v>
      </c>
      <c r="I341" s="40" t="str">
        <f>VLOOKUP(B341,辅助信息!E:I,3,FALSE)</f>
        <v>(五冶钢构医学科学产业园建设项目房建三部-一标（7-1）)四川省南充市顺庆区搬罾街道学府大道二段</v>
      </c>
      <c r="J341" s="40" t="str">
        <f>VLOOKUP(B341,辅助信息!E:I,4,FALSE)</f>
        <v>郑林</v>
      </c>
      <c r="K341" s="40">
        <f>VLOOKUP(J341,辅助信息!H:I,2,FALSE)</f>
        <v>18349955455</v>
      </c>
      <c r="L341" s="78"/>
      <c r="M341" s="93">
        <v>45703</v>
      </c>
      <c r="N341" s="93"/>
      <c r="O341" s="64">
        <f ca="1" t="shared" si="0"/>
        <v>0</v>
      </c>
      <c r="P341" s="64">
        <f ca="1" t="shared" si="1"/>
        <v>268</v>
      </c>
      <c r="Q341" s="26" t="str">
        <f>VLOOKUP(B341,辅助信息!E:M,9,FALSE)</f>
        <v>ZTWM-CDGS-XS-2024-0248-五冶钢构-南充市医学院项目</v>
      </c>
    </row>
    <row r="342" s="26" customFormat="1" hidden="1" spans="2:17">
      <c r="B342" s="40" t="s">
        <v>44</v>
      </c>
      <c r="C342" s="72">
        <v>45701</v>
      </c>
      <c r="D342" s="40" t="str">
        <f>VLOOKUP(B342,辅助信息!E:K,7,FALSE)</f>
        <v>JWDDCD2025060600053</v>
      </c>
      <c r="E342" s="40" t="str">
        <f>VLOOKUP(F342,辅助信息!A:B,2,FALSE)</f>
        <v>盘螺</v>
      </c>
      <c r="F342" s="40" t="s">
        <v>49</v>
      </c>
      <c r="G342" s="36">
        <v>10</v>
      </c>
      <c r="H342" s="36" t="e">
        <f>_xlfn._xlws.FILTER(#REF!,#REF!&amp;#REF!&amp;#REF!&amp;#REF!=C342&amp;F342&amp;I342&amp;J342,"未发货")</f>
        <v>#REF!</v>
      </c>
      <c r="I342" s="40" t="str">
        <f>VLOOKUP(B342,辅助信息!E:I,3,FALSE)</f>
        <v>（华西酒城南）成都市武侯区火车南站西路8号酒城南项目</v>
      </c>
      <c r="J342" s="40" t="str">
        <f>VLOOKUP(B342,辅助信息!E:I,4,FALSE)</f>
        <v>龙耀宇</v>
      </c>
      <c r="K342" s="40">
        <f>VLOOKUP(J342,辅助信息!H:I,2,FALSE)</f>
        <v>18384145895</v>
      </c>
      <c r="L342" s="43" t="str">
        <f>VLOOKUP(B342,辅助信息!E:J,6,FALSE)</f>
        <v>对方卸车</v>
      </c>
      <c r="M342" s="93">
        <v>45702</v>
      </c>
      <c r="N342" s="93"/>
      <c r="O342" s="64">
        <f ca="1" t="shared" si="0"/>
        <v>0</v>
      </c>
      <c r="P342" s="64">
        <f ca="1" t="shared" si="1"/>
        <v>269</v>
      </c>
      <c r="Q342" s="26" t="str">
        <f>VLOOKUP(B342,辅助信息!E:M,9,FALSE)</f>
        <v>ZTWM-CDGS-XS-2024-0189-华西集采-酒城南项目</v>
      </c>
    </row>
    <row r="343" s="26" customFormat="1" hidden="1" spans="2:17">
      <c r="B343" s="40" t="s">
        <v>44</v>
      </c>
      <c r="C343" s="72">
        <v>45701</v>
      </c>
      <c r="D343" s="40" t="str">
        <f>VLOOKUP(B343,辅助信息!E:K,7,FALSE)</f>
        <v>JWDDCD2025060600053</v>
      </c>
      <c r="E343" s="40" t="str">
        <f>VLOOKUP(F343,辅助信息!A:B,2,FALSE)</f>
        <v>盘螺</v>
      </c>
      <c r="F343" s="40" t="s">
        <v>40</v>
      </c>
      <c r="G343" s="36">
        <v>42</v>
      </c>
      <c r="H343" s="36" t="e">
        <f>_xlfn._xlws.FILTER(#REF!,#REF!&amp;#REF!&amp;#REF!&amp;#REF!=C343&amp;F343&amp;I343&amp;J343,"未发货")</f>
        <v>#REF!</v>
      </c>
      <c r="I343" s="40" t="str">
        <f>VLOOKUP(B343,辅助信息!E:I,3,FALSE)</f>
        <v>（华西酒城南）成都市武侯区火车南站西路8号酒城南项目</v>
      </c>
      <c r="J343" s="40" t="str">
        <f>VLOOKUP(B343,辅助信息!E:I,4,FALSE)</f>
        <v>龙耀宇</v>
      </c>
      <c r="K343" s="40">
        <f>VLOOKUP(J343,辅助信息!H:I,2,FALSE)</f>
        <v>18384145895</v>
      </c>
      <c r="L343" s="80"/>
      <c r="M343" s="93">
        <v>45702</v>
      </c>
      <c r="N343" s="93"/>
      <c r="O343" s="64">
        <f ca="1" t="shared" si="0"/>
        <v>0</v>
      </c>
      <c r="P343" s="64">
        <f ca="1" t="shared" si="1"/>
        <v>269</v>
      </c>
      <c r="Q343" s="26" t="str">
        <f>VLOOKUP(B343,辅助信息!E:M,9,FALSE)</f>
        <v>ZTWM-CDGS-XS-2024-0189-华西集采-酒城南项目</v>
      </c>
    </row>
    <row r="344" s="26" customFormat="1" hidden="1" spans="2:17">
      <c r="B344" s="40" t="s">
        <v>44</v>
      </c>
      <c r="C344" s="72">
        <v>45701</v>
      </c>
      <c r="D344" s="40" t="str">
        <f>VLOOKUP(B344,辅助信息!E:K,7,FALSE)</f>
        <v>JWDDCD2025060600053</v>
      </c>
      <c r="E344" s="40" t="str">
        <f>VLOOKUP(F344,辅助信息!A:B,2,FALSE)</f>
        <v>盘螺</v>
      </c>
      <c r="F344" s="40" t="s">
        <v>41</v>
      </c>
      <c r="G344" s="36">
        <v>9</v>
      </c>
      <c r="H344" s="36" t="e">
        <f>_xlfn._xlws.FILTER(#REF!,#REF!&amp;#REF!&amp;#REF!&amp;#REF!=C344&amp;F344&amp;I344&amp;J344,"未发货")</f>
        <v>#REF!</v>
      </c>
      <c r="I344" s="40" t="str">
        <f>VLOOKUP(B344,辅助信息!E:I,3,FALSE)</f>
        <v>（华西酒城南）成都市武侯区火车南站西路8号酒城南项目</v>
      </c>
      <c r="J344" s="40" t="str">
        <f>VLOOKUP(B344,辅助信息!E:I,4,FALSE)</f>
        <v>龙耀宇</v>
      </c>
      <c r="K344" s="40">
        <f>VLOOKUP(J344,辅助信息!H:I,2,FALSE)</f>
        <v>18384145895</v>
      </c>
      <c r="L344" s="80"/>
      <c r="M344" s="93">
        <v>45702</v>
      </c>
      <c r="N344" s="93"/>
      <c r="O344" s="64">
        <f ca="1" t="shared" si="0"/>
        <v>0</v>
      </c>
      <c r="P344" s="64">
        <f ca="1" t="shared" si="1"/>
        <v>269</v>
      </c>
      <c r="Q344" s="26" t="str">
        <f>VLOOKUP(B344,辅助信息!E:M,9,FALSE)</f>
        <v>ZTWM-CDGS-XS-2024-0189-华西集采-酒城南项目</v>
      </c>
    </row>
    <row r="345" s="26" customFormat="1" hidden="1" spans="2:17">
      <c r="B345" s="40" t="s">
        <v>44</v>
      </c>
      <c r="C345" s="72">
        <v>45701</v>
      </c>
      <c r="D345" s="40" t="str">
        <f>VLOOKUP(B345,辅助信息!E:K,7,FALSE)</f>
        <v>JWDDCD2025060600053</v>
      </c>
      <c r="E345" s="40" t="str">
        <f>VLOOKUP(F345,辅助信息!A:B,2,FALSE)</f>
        <v>盘螺</v>
      </c>
      <c r="F345" s="40" t="s">
        <v>26</v>
      </c>
      <c r="G345" s="36">
        <v>10</v>
      </c>
      <c r="H345" s="36" t="e">
        <f>_xlfn._xlws.FILTER(#REF!,#REF!&amp;#REF!&amp;#REF!&amp;#REF!=C345&amp;F345&amp;I345&amp;J345,"未发货")</f>
        <v>#REF!</v>
      </c>
      <c r="I345" s="40" t="str">
        <f>VLOOKUP(B345,辅助信息!E:I,3,FALSE)</f>
        <v>（华西酒城南）成都市武侯区火车南站西路8号酒城南项目</v>
      </c>
      <c r="J345" s="40" t="str">
        <f>VLOOKUP(B345,辅助信息!E:I,4,FALSE)</f>
        <v>龙耀宇</v>
      </c>
      <c r="K345" s="40">
        <f>VLOOKUP(J345,辅助信息!H:I,2,FALSE)</f>
        <v>18384145895</v>
      </c>
      <c r="L345" s="78"/>
      <c r="M345" s="93">
        <v>45702</v>
      </c>
      <c r="N345" s="93"/>
      <c r="O345" s="64">
        <f ca="1" t="shared" si="0"/>
        <v>0</v>
      </c>
      <c r="P345" s="64">
        <f ca="1" t="shared" si="1"/>
        <v>269</v>
      </c>
      <c r="Q345" s="26" t="str">
        <f>VLOOKUP(B345,辅助信息!E:M,9,FALSE)</f>
        <v>ZTWM-CDGS-XS-2024-0189-华西集采-酒城南项目</v>
      </c>
    </row>
    <row r="346" ht="36" hidden="1" customHeight="1" spans="2:18">
      <c r="B346" s="40" t="s">
        <v>81</v>
      </c>
      <c r="C346" s="72">
        <v>45701</v>
      </c>
      <c r="D346" s="40" t="str">
        <f>VLOOKUP(B346,辅助信息!E:K,7,FALSE)</f>
        <v>JWDDCD2025060900080</v>
      </c>
      <c r="E346" s="40" t="str">
        <f>VLOOKUP(F346,辅助信息!A:B,2,FALSE)</f>
        <v>螺纹钢</v>
      </c>
      <c r="F346" s="40" t="s">
        <v>18</v>
      </c>
      <c r="G346" s="36">
        <v>35</v>
      </c>
      <c r="H346" s="36" t="e">
        <f>_xlfn._xlws.FILTER(#REF!,#REF!&amp;#REF!&amp;#REF!&amp;#REF!=C346&amp;F346&amp;I346&amp;J346,"未发货")</f>
        <v>#REF!</v>
      </c>
      <c r="I346" s="40" t="str">
        <f>VLOOKUP(B346,辅助信息!E:I,3,FALSE)</f>
        <v>（华西简阳西城嘉苑）四川省成都市简阳市简城街道高屋村</v>
      </c>
      <c r="J346" s="40" t="str">
        <f>VLOOKUP(B346,辅助信息!E:I,4,FALSE)</f>
        <v>张瀚镭</v>
      </c>
      <c r="K346" s="40">
        <f>VLOOKUP(J346,辅助信息!H:I,2,FALSE)</f>
        <v>15884666220</v>
      </c>
      <c r="L346" s="95" t="str">
        <f>VLOOKUP(B346,辅助信息!E:J,6,FALSE)</f>
        <v>现场禁止使用氢能源挂车！优先威钢发货,我方卸车,新老国标钢厂不加价可直发，因陕钢多次出现磅差，项目拒绝使用</v>
      </c>
      <c r="M346" s="93">
        <v>45701</v>
      </c>
      <c r="N346" s="93"/>
      <c r="O346" s="64">
        <f ca="1" t="shared" si="0"/>
        <v>0</v>
      </c>
      <c r="P346" s="64">
        <f ca="1" t="shared" si="1"/>
        <v>270</v>
      </c>
      <c r="Q346" s="26" t="str">
        <f>VLOOKUP(B346,辅助信息!E:M,9,FALSE)</f>
        <v>ZTWM-CDGS-XS-2024-0030-华西集采-简州大道</v>
      </c>
      <c r="R346" s="26"/>
    </row>
    <row r="347" hidden="1" spans="2:18">
      <c r="B347" s="40" t="s">
        <v>60</v>
      </c>
      <c r="C347" s="72">
        <v>45701</v>
      </c>
      <c r="D347" s="40" t="str">
        <f>VLOOKUP(B347,辅助信息!E:K,7,FALSE)</f>
        <v>JWDDCD2025051000019</v>
      </c>
      <c r="E347" s="40" t="str">
        <f>VLOOKUP(F347,辅助信息!A:B,2,FALSE)</f>
        <v>螺纹钢</v>
      </c>
      <c r="F347" s="40" t="s">
        <v>27</v>
      </c>
      <c r="G347" s="36">
        <v>35</v>
      </c>
      <c r="H347" s="36" t="e">
        <f>_xlfn._xlws.FILTER(#REF!,#REF!&amp;#REF!&amp;#REF!&amp;#REF!=C347&amp;F347&amp;I347&amp;J347,"未发货")</f>
        <v>#REF!</v>
      </c>
      <c r="I347" s="40" t="str">
        <f>VLOOKUP(B347,辅助信息!E:I,3,FALSE)</f>
        <v>(五冶钢构医学科学产业园建设项目房建二部-六标)四川省南充市顺庆区搬罾街道学府大道二段</v>
      </c>
      <c r="J347" s="40" t="str">
        <f>VLOOKUP(B347,辅助信息!E:I,4,FALSE)</f>
        <v>安南</v>
      </c>
      <c r="K347" s="40">
        <f>VLOOKUP(J347,辅助信息!H:I,2,FALSE)</f>
        <v>19950525030</v>
      </c>
      <c r="L347" s="43" t="str">
        <f>VLOOKUP(B347,辅助信息!E:J,6,FALSE)</f>
        <v>送货单：送货单位：南充思临新材料科技有限公司,收货单位：五冶集团川北(南充)建设有限公司,项目名称：南充医学科学产业园,送货车型13米,装货前联系收货人核实到场规格</v>
      </c>
      <c r="M347" s="93">
        <v>45702</v>
      </c>
      <c r="N347" s="59"/>
      <c r="O347" s="64">
        <f ca="1" t="shared" si="0"/>
        <v>0</v>
      </c>
      <c r="P347" s="64">
        <f ca="1" t="shared" si="1"/>
        <v>269</v>
      </c>
      <c r="Q347" s="26" t="str">
        <f>VLOOKUP(B347,辅助信息!E:M,9,FALSE)</f>
        <v>ZTWM-CDGS-XS-2024-0248-五冶钢构-南充市医学院项目</v>
      </c>
      <c r="R347" s="26"/>
    </row>
    <row r="348" hidden="1" spans="2:18">
      <c r="B348" s="40" t="s">
        <v>60</v>
      </c>
      <c r="C348" s="72">
        <v>45701</v>
      </c>
      <c r="D348" s="40" t="str">
        <f>VLOOKUP(B348,辅助信息!E:K,7,FALSE)</f>
        <v>JWDDCD2025051000019</v>
      </c>
      <c r="E348" s="40" t="str">
        <f>VLOOKUP(F348,辅助信息!A:B,2,FALSE)</f>
        <v>螺纹钢</v>
      </c>
      <c r="F348" s="40" t="s">
        <v>32</v>
      </c>
      <c r="G348" s="36">
        <v>35</v>
      </c>
      <c r="H348" s="36" t="e">
        <f>_xlfn._xlws.FILTER(#REF!,#REF!&amp;#REF!&amp;#REF!&amp;#REF!=C348&amp;F348&amp;I348&amp;J348,"未发货")</f>
        <v>#REF!</v>
      </c>
      <c r="I348" s="40" t="str">
        <f>VLOOKUP(B348,辅助信息!E:I,3,FALSE)</f>
        <v>(五冶钢构医学科学产业园建设项目房建二部-六标)四川省南充市顺庆区搬罾街道学府大道二段</v>
      </c>
      <c r="J348" s="40" t="str">
        <f>VLOOKUP(B348,辅助信息!E:I,4,FALSE)</f>
        <v>安南</v>
      </c>
      <c r="K348" s="40">
        <f>VLOOKUP(J348,辅助信息!H:I,2,FALSE)</f>
        <v>19950525030</v>
      </c>
      <c r="L348" s="80"/>
      <c r="M348" s="93">
        <v>45702</v>
      </c>
      <c r="N348" s="59"/>
      <c r="O348" s="64">
        <f ca="1" t="shared" si="0"/>
        <v>0</v>
      </c>
      <c r="P348" s="64">
        <f ca="1" t="shared" si="1"/>
        <v>269</v>
      </c>
      <c r="Q348" s="26" t="str">
        <f>VLOOKUP(B348,辅助信息!E:M,9,FALSE)</f>
        <v>ZTWM-CDGS-XS-2024-0248-五冶钢构-南充市医学院项目</v>
      </c>
      <c r="R348" s="26"/>
    </row>
    <row r="349" hidden="1" spans="2:18">
      <c r="B349" s="40" t="s">
        <v>60</v>
      </c>
      <c r="C349" s="72">
        <v>45701</v>
      </c>
      <c r="D349" s="40" t="str">
        <f>VLOOKUP(B349,辅助信息!E:K,7,FALSE)</f>
        <v>JWDDCD2025051000019</v>
      </c>
      <c r="E349" s="40" t="str">
        <f>VLOOKUP(F349,辅助信息!A:B,2,FALSE)</f>
        <v>螺纹钢</v>
      </c>
      <c r="F349" s="40" t="s">
        <v>18</v>
      </c>
      <c r="G349" s="36">
        <v>70</v>
      </c>
      <c r="H349" s="36" t="e">
        <f>_xlfn._xlws.FILTER(#REF!,#REF!&amp;#REF!&amp;#REF!&amp;#REF!=C349&amp;F349&amp;I349&amp;J349,"未发货")</f>
        <v>#REF!</v>
      </c>
      <c r="I349" s="40" t="str">
        <f>VLOOKUP(B349,辅助信息!E:I,3,FALSE)</f>
        <v>(五冶钢构医学科学产业园建设项目房建二部-六标)四川省南充市顺庆区搬罾街道学府大道二段</v>
      </c>
      <c r="J349" s="40" t="str">
        <f>VLOOKUP(B349,辅助信息!E:I,4,FALSE)</f>
        <v>安南</v>
      </c>
      <c r="K349" s="40">
        <f>VLOOKUP(J349,辅助信息!H:I,2,FALSE)</f>
        <v>19950525030</v>
      </c>
      <c r="L349" s="78"/>
      <c r="M349" s="93">
        <v>45702</v>
      </c>
      <c r="N349" s="59"/>
      <c r="O349" s="64">
        <f ca="1" t="shared" si="0"/>
        <v>0</v>
      </c>
      <c r="P349" s="64">
        <f ca="1" t="shared" si="1"/>
        <v>269</v>
      </c>
      <c r="Q349" s="26" t="str">
        <f>VLOOKUP(B349,辅助信息!E:M,9,FALSE)</f>
        <v>ZTWM-CDGS-XS-2024-0248-五冶钢构-南充市医学院项目</v>
      </c>
      <c r="R349" s="26"/>
    </row>
    <row r="350" s="26" customFormat="1" hidden="1" spans="2:17">
      <c r="B350" s="40" t="s">
        <v>80</v>
      </c>
      <c r="C350" s="72">
        <v>45702</v>
      </c>
      <c r="D350" s="40" t="e">
        <f>VLOOKUP(B350,辅助信息!E:K,7,FALSE)</f>
        <v>#N/A</v>
      </c>
      <c r="E350" s="40" t="str">
        <f>VLOOKUP(F350,辅助信息!A:B,2,FALSE)</f>
        <v>盘螺</v>
      </c>
      <c r="F350" s="40" t="s">
        <v>49</v>
      </c>
      <c r="G350" s="36">
        <v>7.5</v>
      </c>
      <c r="H350" s="36" t="e">
        <f>_xlfn._xlws.FILTER(#REF!,#REF!&amp;#REF!&amp;#REF!&amp;#REF!=C350&amp;F350&amp;I350&amp;J350,"未发货")</f>
        <v>#REF!</v>
      </c>
      <c r="I350" s="40" t="e">
        <f>VLOOKUP(B350,辅助信息!E:I,3,FALSE)</f>
        <v>#N/A</v>
      </c>
      <c r="J350" s="40" t="e">
        <f>VLOOKUP(B350,辅助信息!E:I,4,FALSE)</f>
        <v>#N/A</v>
      </c>
      <c r="K350" s="40" t="e">
        <f>VLOOKUP(J350,辅助信息!H:I,2,FALSE)</f>
        <v>#N/A</v>
      </c>
      <c r="L350" s="43" t="e">
        <f>VLOOKUP(B350,辅助信息!E:J,6,FALSE)</f>
        <v>#N/A</v>
      </c>
      <c r="M350" s="93">
        <v>45703</v>
      </c>
      <c r="N350" s="93"/>
      <c r="O350" s="64">
        <f ca="1" t="shared" si="0"/>
        <v>0</v>
      </c>
      <c r="P350" s="64">
        <f ca="1" t="shared" si="1"/>
        <v>268</v>
      </c>
      <c r="Q350" s="26" t="e">
        <f>VLOOKUP(B350,辅助信息!E:M,9,FALSE)</f>
        <v>#N/A</v>
      </c>
    </row>
    <row r="351" s="26" customFormat="1" hidden="1" spans="2:17">
      <c r="B351" s="40" t="s">
        <v>80</v>
      </c>
      <c r="C351" s="72">
        <v>45702</v>
      </c>
      <c r="D351" s="40" t="e">
        <f>VLOOKUP(B351,辅助信息!E:K,7,FALSE)</f>
        <v>#N/A</v>
      </c>
      <c r="E351" s="40" t="str">
        <f>VLOOKUP(F351,辅助信息!A:B,2,FALSE)</f>
        <v>盘螺</v>
      </c>
      <c r="F351" s="40" t="s">
        <v>40</v>
      </c>
      <c r="G351" s="36">
        <v>15</v>
      </c>
      <c r="H351" s="36" t="e">
        <f>_xlfn._xlws.FILTER(#REF!,#REF!&amp;#REF!&amp;#REF!&amp;#REF!=C351&amp;F351&amp;I351&amp;J351,"未发货")</f>
        <v>#REF!</v>
      </c>
      <c r="I351" s="40" t="e">
        <f>VLOOKUP(B351,辅助信息!E:I,3,FALSE)</f>
        <v>#N/A</v>
      </c>
      <c r="J351" s="40" t="e">
        <f>VLOOKUP(B351,辅助信息!E:I,4,FALSE)</f>
        <v>#N/A</v>
      </c>
      <c r="K351" s="40" t="e">
        <f>VLOOKUP(J351,辅助信息!H:I,2,FALSE)</f>
        <v>#N/A</v>
      </c>
      <c r="L351" s="80"/>
      <c r="M351" s="93">
        <v>45703</v>
      </c>
      <c r="N351" s="93"/>
      <c r="O351" s="64">
        <f ca="1" t="shared" si="0"/>
        <v>0</v>
      </c>
      <c r="P351" s="64">
        <f ca="1" t="shared" si="1"/>
        <v>268</v>
      </c>
      <c r="Q351" s="26" t="e">
        <f>VLOOKUP(B351,辅助信息!E:M,9,FALSE)</f>
        <v>#N/A</v>
      </c>
    </row>
    <row r="352" s="26" customFormat="1" hidden="1" spans="2:17">
      <c r="B352" s="40" t="s">
        <v>80</v>
      </c>
      <c r="C352" s="72">
        <v>45702</v>
      </c>
      <c r="D352" s="40" t="e">
        <f>VLOOKUP(B352,辅助信息!E:K,7,FALSE)</f>
        <v>#N/A</v>
      </c>
      <c r="E352" s="40" t="str">
        <f>VLOOKUP(F352,辅助信息!A:B,2,FALSE)</f>
        <v>螺纹钢</v>
      </c>
      <c r="F352" s="40" t="s">
        <v>30</v>
      </c>
      <c r="G352" s="36">
        <v>12</v>
      </c>
      <c r="H352" s="36" t="e">
        <f>_xlfn._xlws.FILTER(#REF!,#REF!&amp;#REF!&amp;#REF!&amp;#REF!=C352&amp;F352&amp;I352&amp;J352,"未发货")</f>
        <v>#REF!</v>
      </c>
      <c r="I352" s="40" t="e">
        <f>VLOOKUP(B352,辅助信息!E:I,3,FALSE)</f>
        <v>#N/A</v>
      </c>
      <c r="J352" s="40" t="e">
        <f>VLOOKUP(B352,辅助信息!E:I,4,FALSE)</f>
        <v>#N/A</v>
      </c>
      <c r="K352" s="40" t="e">
        <f>VLOOKUP(J352,辅助信息!H:I,2,FALSE)</f>
        <v>#N/A</v>
      </c>
      <c r="L352" s="78"/>
      <c r="M352" s="93">
        <v>45703</v>
      </c>
      <c r="N352" s="93"/>
      <c r="O352" s="64">
        <f ca="1" t="shared" si="0"/>
        <v>0</v>
      </c>
      <c r="P352" s="64">
        <f ca="1" t="shared" si="1"/>
        <v>268</v>
      </c>
      <c r="Q352" s="26" t="e">
        <f>VLOOKUP(B352,辅助信息!E:M,9,FALSE)</f>
        <v>#N/A</v>
      </c>
    </row>
    <row r="353" hidden="1" spans="1:18">
      <c r="A353" s="26"/>
      <c r="B353" s="40" t="s">
        <v>64</v>
      </c>
      <c r="C353" s="72">
        <v>45702</v>
      </c>
      <c r="D353" s="40" t="e">
        <f>VLOOKUP(B353,辅助信息!E:K,7,FALSE)</f>
        <v>#N/A</v>
      </c>
      <c r="E353" s="40" t="str">
        <f>VLOOKUP(F353,辅助信息!A:B,2,FALSE)</f>
        <v>螺纹钢</v>
      </c>
      <c r="F353" s="40" t="s">
        <v>27</v>
      </c>
      <c r="G353" s="36">
        <v>21</v>
      </c>
      <c r="H353" s="36" t="e">
        <f>_xlfn._xlws.FILTER(#REF!,#REF!&amp;#REF!&amp;#REF!&amp;#REF!=C353&amp;F353&amp;I353&amp;J353,"未发货")</f>
        <v>#REF!</v>
      </c>
      <c r="I353" s="40" t="e">
        <f>VLOOKUP(B353,辅助信息!E:I,3,FALSE)</f>
        <v>#N/A</v>
      </c>
      <c r="J353" s="40" t="e">
        <f>VLOOKUP(B353,辅助信息!E:I,4,FALSE)</f>
        <v>#N/A</v>
      </c>
      <c r="K353" s="40" t="e">
        <f>VLOOKUP(J353,辅助信息!H:I,2,FALSE)</f>
        <v>#N/A</v>
      </c>
      <c r="L353" s="96" t="e">
        <f>VLOOKUP(B356,辅助信息!E:J,6,FALSE)</f>
        <v>#N/A</v>
      </c>
      <c r="M353" s="93">
        <v>45704</v>
      </c>
      <c r="N353" s="59"/>
      <c r="O353" s="64">
        <f ca="1" t="shared" si="0"/>
        <v>0</v>
      </c>
      <c r="P353" s="64">
        <f ca="1" t="shared" si="1"/>
        <v>267</v>
      </c>
      <c r="Q353" s="26" t="e">
        <f>VLOOKUP(B353,辅助信息!E:M,9,FALSE)</f>
        <v>#N/A</v>
      </c>
      <c r="R353" s="26"/>
    </row>
    <row r="354" hidden="1" spans="1:18">
      <c r="A354" s="26"/>
      <c r="B354" s="40" t="s">
        <v>64</v>
      </c>
      <c r="C354" s="72">
        <v>45702</v>
      </c>
      <c r="D354" s="40" t="e">
        <f>VLOOKUP(B354,辅助信息!E:K,7,FALSE)</f>
        <v>#N/A</v>
      </c>
      <c r="E354" s="40" t="str">
        <f>VLOOKUP(F354,辅助信息!A:B,2,FALSE)</f>
        <v>螺纹钢</v>
      </c>
      <c r="F354" s="40" t="s">
        <v>32</v>
      </c>
      <c r="G354" s="36">
        <v>21</v>
      </c>
      <c r="H354" s="36" t="e">
        <f>_xlfn._xlws.FILTER(#REF!,#REF!&amp;#REF!&amp;#REF!&amp;#REF!=C354&amp;F354&amp;I354&amp;J354,"未发货")</f>
        <v>#REF!</v>
      </c>
      <c r="I354" s="40" t="e">
        <f>VLOOKUP(B354,辅助信息!E:I,3,FALSE)</f>
        <v>#N/A</v>
      </c>
      <c r="J354" s="40" t="e">
        <f>VLOOKUP(B354,辅助信息!E:I,4,FALSE)</f>
        <v>#N/A</v>
      </c>
      <c r="K354" s="40" t="e">
        <f>VLOOKUP(J354,辅助信息!H:I,2,FALSE)</f>
        <v>#N/A</v>
      </c>
      <c r="L354" s="80"/>
      <c r="M354" s="93">
        <v>45704</v>
      </c>
      <c r="N354" s="59"/>
      <c r="O354" s="64">
        <f ca="1" t="shared" si="0"/>
        <v>0</v>
      </c>
      <c r="P354" s="64">
        <f ca="1" t="shared" si="1"/>
        <v>267</v>
      </c>
      <c r="Q354" s="26" t="e">
        <f>VLOOKUP(B354,辅助信息!E:M,9,FALSE)</f>
        <v>#N/A</v>
      </c>
      <c r="R354" s="26"/>
    </row>
    <row r="355" hidden="1" spans="1:18">
      <c r="A355" s="26"/>
      <c r="B355" s="40" t="s">
        <v>64</v>
      </c>
      <c r="C355" s="72">
        <v>45702</v>
      </c>
      <c r="D355" s="40" t="e">
        <f>VLOOKUP(B355,辅助信息!E:K,7,FALSE)</f>
        <v>#N/A</v>
      </c>
      <c r="E355" s="40" t="str">
        <f>VLOOKUP(F355,辅助信息!A:B,2,FALSE)</f>
        <v>螺纹钢</v>
      </c>
      <c r="F355" s="40" t="s">
        <v>18</v>
      </c>
      <c r="G355" s="36">
        <v>21</v>
      </c>
      <c r="H355" s="36" t="e">
        <f>_xlfn._xlws.FILTER(#REF!,#REF!&amp;#REF!&amp;#REF!&amp;#REF!=C355&amp;F355&amp;I355&amp;J355,"未发货")</f>
        <v>#REF!</v>
      </c>
      <c r="I355" s="40" t="e">
        <f>VLOOKUP(B355,辅助信息!E:I,3,FALSE)</f>
        <v>#N/A</v>
      </c>
      <c r="J355" s="40" t="e">
        <f>VLOOKUP(B355,辅助信息!E:I,4,FALSE)</f>
        <v>#N/A</v>
      </c>
      <c r="K355" s="40" t="e">
        <f>VLOOKUP(J355,辅助信息!H:I,2,FALSE)</f>
        <v>#N/A</v>
      </c>
      <c r="L355" s="80"/>
      <c r="M355" s="93">
        <v>45704</v>
      </c>
      <c r="N355" s="59"/>
      <c r="O355" s="64">
        <f ca="1" t="shared" si="0"/>
        <v>0</v>
      </c>
      <c r="P355" s="64">
        <f ca="1" t="shared" si="1"/>
        <v>267</v>
      </c>
      <c r="Q355" s="26" t="e">
        <f>VLOOKUP(B355,辅助信息!E:M,9,FALSE)</f>
        <v>#N/A</v>
      </c>
      <c r="R355" s="26"/>
    </row>
    <row r="356" hidden="1" spans="2:18">
      <c r="B356" s="40" t="s">
        <v>64</v>
      </c>
      <c r="C356" s="72">
        <v>45702</v>
      </c>
      <c r="D356" s="40" t="e">
        <f>VLOOKUP(B356,辅助信息!E:K,7,FALSE)</f>
        <v>#N/A</v>
      </c>
      <c r="E356" s="40" t="str">
        <f>VLOOKUP(F356,辅助信息!A:B,2,FALSE)</f>
        <v>螺纹钢</v>
      </c>
      <c r="F356" s="40" t="s">
        <v>65</v>
      </c>
      <c r="G356" s="36">
        <v>42</v>
      </c>
      <c r="H356" s="36" t="e">
        <f>_xlfn._xlws.FILTER(#REF!,#REF!&amp;#REF!&amp;#REF!&amp;#REF!=C356&amp;F356&amp;I356&amp;J356,"未发货")</f>
        <v>#REF!</v>
      </c>
      <c r="I356" s="40" t="e">
        <f>VLOOKUP(B356,辅助信息!E:I,3,FALSE)</f>
        <v>#N/A</v>
      </c>
      <c r="J356" s="40" t="e">
        <f>VLOOKUP(B356,辅助信息!E:I,4,FALSE)</f>
        <v>#N/A</v>
      </c>
      <c r="K356" s="40" t="e">
        <f>VLOOKUP(J356,辅助信息!H:I,2,FALSE)</f>
        <v>#N/A</v>
      </c>
      <c r="L356" s="78"/>
      <c r="M356" s="93">
        <v>45704</v>
      </c>
      <c r="N356" s="59"/>
      <c r="O356" s="64">
        <f ca="1" t="shared" si="0"/>
        <v>0</v>
      </c>
      <c r="P356" s="64">
        <f ca="1" t="shared" si="1"/>
        <v>267</v>
      </c>
      <c r="Q356" s="26" t="e">
        <f>VLOOKUP(B356,辅助信息!E:M,9,FALSE)</f>
        <v>#N/A</v>
      </c>
      <c r="R356" s="26"/>
    </row>
    <row r="357" hidden="1" spans="2:18">
      <c r="B357" s="40" t="s">
        <v>48</v>
      </c>
      <c r="C357" s="72">
        <v>45702</v>
      </c>
      <c r="D357" s="40" t="str">
        <f>VLOOKUP(B357,辅助信息!E:K,7,FALSE)</f>
        <v>ZTWM-CDGS-YL-20240529-006</v>
      </c>
      <c r="E357" s="40" t="str">
        <f>VLOOKUP(F357,辅助信息!A:B,2,FALSE)</f>
        <v>盘螺</v>
      </c>
      <c r="F357" s="40" t="s">
        <v>49</v>
      </c>
      <c r="G357" s="36">
        <v>3</v>
      </c>
      <c r="H357" s="36" t="e">
        <f>_xlfn._xlws.FILTER(#REF!,#REF!&amp;#REF!&amp;#REF!&amp;#REF!=C357&amp;F357&amp;I357&amp;J357,"未发货")</f>
        <v>#REF!</v>
      </c>
      <c r="I357" s="40" t="str">
        <f>VLOOKUP(B357,辅助信息!E:I,3,FALSE)</f>
        <v>(华西颐海-科创农业生态谷-1号钢筋房)成都市简阳市白金山水库</v>
      </c>
      <c r="J357" s="40" t="str">
        <f>VLOOKUP(B357,辅助信息!E:I,4,FALSE)</f>
        <v>石清国</v>
      </c>
      <c r="K357" s="40">
        <f>VLOOKUP(J357,辅助信息!H:I,2,FALSE)</f>
        <v>13458642015</v>
      </c>
      <c r="L357" s="43" t="str">
        <f>VLOOKUP(B357,辅助信息!E:J,6,FALSE)</f>
        <v>优先威钢,我方卸车,新老国标钢厂不加价可直发</v>
      </c>
      <c r="M357" s="93">
        <v>45705</v>
      </c>
      <c r="N357" s="59"/>
      <c r="O357" s="64">
        <f ca="1" t="shared" si="0"/>
        <v>0</v>
      </c>
      <c r="P357" s="64">
        <f ca="1" t="shared" si="1"/>
        <v>266</v>
      </c>
      <c r="Q357" s="26" t="str">
        <f>VLOOKUP(B357,辅助信息!E:M,9,FALSE)</f>
        <v>ZTWM-CDGS-XS-2024-0093-华西-颐海科创农业生态谷</v>
      </c>
      <c r="R357" s="26"/>
    </row>
    <row r="358" hidden="1" spans="2:18">
      <c r="B358" s="40" t="s">
        <v>48</v>
      </c>
      <c r="C358" s="72">
        <v>45702</v>
      </c>
      <c r="D358" s="40" t="str">
        <f>VLOOKUP(B358,辅助信息!E:K,7,FALSE)</f>
        <v>ZTWM-CDGS-YL-20240529-006</v>
      </c>
      <c r="E358" s="40" t="str">
        <f>VLOOKUP(F358,辅助信息!A:B,2,FALSE)</f>
        <v>盘螺</v>
      </c>
      <c r="F358" s="40" t="s">
        <v>40</v>
      </c>
      <c r="G358" s="36">
        <v>10</v>
      </c>
      <c r="H358" s="36" t="e">
        <f>_xlfn._xlws.FILTER(#REF!,#REF!&amp;#REF!&amp;#REF!&amp;#REF!=C358&amp;F358&amp;I358&amp;J358,"未发货")</f>
        <v>#REF!</v>
      </c>
      <c r="I358" s="40" t="str">
        <f>VLOOKUP(B358,辅助信息!E:I,3,FALSE)</f>
        <v>(华西颐海-科创农业生态谷-1号钢筋房)成都市简阳市白金山水库</v>
      </c>
      <c r="J358" s="40" t="str">
        <f>VLOOKUP(B358,辅助信息!E:I,4,FALSE)</f>
        <v>石清国</v>
      </c>
      <c r="K358" s="40">
        <f>VLOOKUP(J358,辅助信息!H:I,2,FALSE)</f>
        <v>13458642015</v>
      </c>
      <c r="L358" s="80"/>
      <c r="M358" s="93">
        <v>45705</v>
      </c>
      <c r="N358" s="59"/>
      <c r="O358" s="64">
        <f ca="1" t="shared" si="0"/>
        <v>0</v>
      </c>
      <c r="P358" s="64">
        <f ca="1" t="shared" si="1"/>
        <v>266</v>
      </c>
      <c r="Q358" s="26" t="str">
        <f>VLOOKUP(B358,辅助信息!E:M,9,FALSE)</f>
        <v>ZTWM-CDGS-XS-2024-0093-华西-颐海科创农业生态谷</v>
      </c>
      <c r="R358" s="26"/>
    </row>
    <row r="359" hidden="1" spans="2:18">
      <c r="B359" s="40" t="s">
        <v>48</v>
      </c>
      <c r="C359" s="72">
        <v>45702</v>
      </c>
      <c r="D359" s="40" t="str">
        <f>VLOOKUP(B359,辅助信息!E:K,7,FALSE)</f>
        <v>ZTWM-CDGS-YL-20240529-006</v>
      </c>
      <c r="E359" s="40" t="str">
        <f>VLOOKUP(F359,辅助信息!A:B,2,FALSE)</f>
        <v>盘螺</v>
      </c>
      <c r="F359" s="40" t="s">
        <v>41</v>
      </c>
      <c r="G359" s="36">
        <v>10</v>
      </c>
      <c r="H359" s="36" t="e">
        <f>_xlfn._xlws.FILTER(#REF!,#REF!&amp;#REF!&amp;#REF!&amp;#REF!=C359&amp;F359&amp;I359&amp;J359,"未发货")</f>
        <v>#REF!</v>
      </c>
      <c r="I359" s="40" t="str">
        <f>VLOOKUP(B359,辅助信息!E:I,3,FALSE)</f>
        <v>(华西颐海-科创农业生态谷-1号钢筋房)成都市简阳市白金山水库</v>
      </c>
      <c r="J359" s="40" t="str">
        <f>VLOOKUP(B359,辅助信息!E:I,4,FALSE)</f>
        <v>石清国</v>
      </c>
      <c r="K359" s="40">
        <f>VLOOKUP(J359,辅助信息!H:I,2,FALSE)</f>
        <v>13458642015</v>
      </c>
      <c r="L359" s="80"/>
      <c r="M359" s="93">
        <v>45705</v>
      </c>
      <c r="N359" s="59"/>
      <c r="O359" s="64">
        <f ca="1" t="shared" si="0"/>
        <v>0</v>
      </c>
      <c r="P359" s="64">
        <f ca="1" t="shared" si="1"/>
        <v>266</v>
      </c>
      <c r="Q359" s="26" t="str">
        <f>VLOOKUP(B359,辅助信息!E:M,9,FALSE)</f>
        <v>ZTWM-CDGS-XS-2024-0093-华西-颐海科创农业生态谷</v>
      </c>
      <c r="R359" s="26"/>
    </row>
    <row r="360" hidden="1" spans="2:18">
      <c r="B360" s="40" t="s">
        <v>48</v>
      </c>
      <c r="C360" s="72">
        <v>45702</v>
      </c>
      <c r="D360" s="40" t="str">
        <f>VLOOKUP(B360,辅助信息!E:K,7,FALSE)</f>
        <v>ZTWM-CDGS-YL-20240529-006</v>
      </c>
      <c r="E360" s="40" t="str">
        <f>VLOOKUP(F360,辅助信息!A:B,2,FALSE)</f>
        <v>螺纹钢</v>
      </c>
      <c r="F360" s="40" t="s">
        <v>66</v>
      </c>
      <c r="G360" s="36">
        <v>12</v>
      </c>
      <c r="H360" s="36" t="e">
        <f>_xlfn._xlws.FILTER(#REF!,#REF!&amp;#REF!&amp;#REF!&amp;#REF!=C360&amp;F360&amp;I360&amp;J360,"未发货")</f>
        <v>#REF!</v>
      </c>
      <c r="I360" s="40" t="str">
        <f>VLOOKUP(B360,辅助信息!E:I,3,FALSE)</f>
        <v>(华西颐海-科创农业生态谷-1号钢筋房)成都市简阳市白金山水库</v>
      </c>
      <c r="J360" s="40" t="str">
        <f>VLOOKUP(B360,辅助信息!E:I,4,FALSE)</f>
        <v>石清国</v>
      </c>
      <c r="K360" s="40">
        <f>VLOOKUP(J360,辅助信息!H:I,2,FALSE)</f>
        <v>13458642015</v>
      </c>
      <c r="L360" s="80"/>
      <c r="M360" s="93">
        <v>45705</v>
      </c>
      <c r="N360" s="59"/>
      <c r="O360" s="64">
        <f ca="1" t="shared" si="0"/>
        <v>0</v>
      </c>
      <c r="P360" s="64">
        <f ca="1" t="shared" si="1"/>
        <v>266</v>
      </c>
      <c r="Q360" s="26" t="str">
        <f>VLOOKUP(B360,辅助信息!E:M,9,FALSE)</f>
        <v>ZTWM-CDGS-XS-2024-0093-华西-颐海科创农业生态谷</v>
      </c>
      <c r="R360" s="26"/>
    </row>
    <row r="361" hidden="1" spans="2:18">
      <c r="B361" s="40" t="s">
        <v>48</v>
      </c>
      <c r="C361" s="72">
        <v>45702</v>
      </c>
      <c r="D361" s="40" t="str">
        <f>VLOOKUP(B361,辅助信息!E:K,7,FALSE)</f>
        <v>ZTWM-CDGS-YL-20240529-006</v>
      </c>
      <c r="E361" s="40" t="str">
        <f>VLOOKUP(F361,辅助信息!A:B,2,FALSE)</f>
        <v>螺纹钢</v>
      </c>
      <c r="F361" s="40" t="s">
        <v>22</v>
      </c>
      <c r="G361" s="36">
        <v>6</v>
      </c>
      <c r="H361" s="36" t="e">
        <f>_xlfn._xlws.FILTER(#REF!,#REF!&amp;#REF!&amp;#REF!&amp;#REF!=C361&amp;F361&amp;I361&amp;J361,"未发货")</f>
        <v>#REF!</v>
      </c>
      <c r="I361" s="40" t="str">
        <f>VLOOKUP(B361,辅助信息!E:I,3,FALSE)</f>
        <v>(华西颐海-科创农业生态谷-1号钢筋房)成都市简阳市白金山水库</v>
      </c>
      <c r="J361" s="40" t="str">
        <f>VLOOKUP(B361,辅助信息!E:I,4,FALSE)</f>
        <v>石清国</v>
      </c>
      <c r="K361" s="40">
        <f>VLOOKUP(J361,辅助信息!H:I,2,FALSE)</f>
        <v>13458642015</v>
      </c>
      <c r="L361" s="78"/>
      <c r="M361" s="93">
        <v>45705</v>
      </c>
      <c r="N361" s="59"/>
      <c r="O361" s="64">
        <f ca="1" t="shared" si="0"/>
        <v>0</v>
      </c>
      <c r="P361" s="64">
        <f ca="1" t="shared" si="1"/>
        <v>266</v>
      </c>
      <c r="Q361" s="26" t="str">
        <f>VLOOKUP(B361,辅助信息!E:M,9,FALSE)</f>
        <v>ZTWM-CDGS-XS-2024-0093-华西-颐海科创农业生态谷</v>
      </c>
      <c r="R361" s="26"/>
    </row>
    <row r="362" hidden="1" spans="2:18">
      <c r="B362" s="40" t="s">
        <v>29</v>
      </c>
      <c r="C362" s="72">
        <v>45702</v>
      </c>
      <c r="D362" s="40" t="e">
        <f>VLOOKUP(B362,辅助信息!E:K,7,FALSE)</f>
        <v>#N/A</v>
      </c>
      <c r="E362" s="40" t="str">
        <f>VLOOKUP(F362,辅助信息!A:B,2,FALSE)</f>
        <v>螺纹钢</v>
      </c>
      <c r="F362" s="40" t="s">
        <v>27</v>
      </c>
      <c r="G362" s="36">
        <v>15</v>
      </c>
      <c r="H362" s="36" t="e">
        <f>_xlfn._xlws.FILTER(#REF!,#REF!&amp;#REF!&amp;#REF!&amp;#REF!=C362&amp;F362&amp;I362&amp;J362,"未发货")</f>
        <v>#REF!</v>
      </c>
      <c r="I362" s="40" t="e">
        <f>VLOOKUP(B362,辅助信息!E:I,3,FALSE)</f>
        <v>#N/A</v>
      </c>
      <c r="J362" s="40" t="e">
        <f>VLOOKUP(B362,辅助信息!E:I,4,FALSE)</f>
        <v>#N/A</v>
      </c>
      <c r="K362" s="40" t="e">
        <f>VLOOKUP(J362,辅助信息!H:I,2,FALSE)</f>
        <v>#N/A</v>
      </c>
      <c r="L362" s="43" t="e">
        <f>VLOOKUP(B362,辅助信息!E:J,6,FALSE)</f>
        <v>#N/A</v>
      </c>
      <c r="M362" s="93">
        <v>45705</v>
      </c>
      <c r="N362" s="59"/>
      <c r="O362" s="64">
        <f ca="1" t="shared" si="0"/>
        <v>0</v>
      </c>
      <c r="P362" s="64">
        <f ca="1" t="shared" si="1"/>
        <v>266</v>
      </c>
      <c r="Q362" s="26" t="e">
        <f>VLOOKUP(B362,辅助信息!E:M,9,FALSE)</f>
        <v>#N/A</v>
      </c>
      <c r="R362" s="26"/>
    </row>
    <row r="363" hidden="1" spans="1:18">
      <c r="A363" s="94">
        <v>15</v>
      </c>
      <c r="B363" s="40" t="s">
        <v>29</v>
      </c>
      <c r="C363" s="72">
        <v>45702</v>
      </c>
      <c r="D363" s="40" t="e">
        <f>VLOOKUP(B363,辅助信息!E:K,7,FALSE)</f>
        <v>#N/A</v>
      </c>
      <c r="E363" s="40" t="str">
        <f>VLOOKUP(F363,辅助信息!A:B,2,FALSE)</f>
        <v>螺纹钢</v>
      </c>
      <c r="F363" s="40" t="s">
        <v>32</v>
      </c>
      <c r="G363" s="36">
        <v>20</v>
      </c>
      <c r="H363" s="36" t="e">
        <f>_xlfn._xlws.FILTER(#REF!,#REF!&amp;#REF!&amp;#REF!&amp;#REF!=C363&amp;F363&amp;I363&amp;J363,"未发货")</f>
        <v>#REF!</v>
      </c>
      <c r="I363" s="40" t="e">
        <f>VLOOKUP(B363,辅助信息!E:I,3,FALSE)</f>
        <v>#N/A</v>
      </c>
      <c r="J363" s="40" t="e">
        <f>VLOOKUP(B363,辅助信息!E:I,4,FALSE)</f>
        <v>#N/A</v>
      </c>
      <c r="K363" s="40" t="e">
        <f>VLOOKUP(J363,辅助信息!H:I,2,FALSE)</f>
        <v>#N/A</v>
      </c>
      <c r="L363" s="80"/>
      <c r="M363" s="93">
        <v>45705</v>
      </c>
      <c r="N363" s="59"/>
      <c r="O363" s="64">
        <f ca="1" t="shared" si="0"/>
        <v>0</v>
      </c>
      <c r="P363" s="64">
        <f ca="1" t="shared" si="1"/>
        <v>266</v>
      </c>
      <c r="Q363" s="26" t="e">
        <f>VLOOKUP(B363,辅助信息!E:M,9,FALSE)</f>
        <v>#N/A</v>
      </c>
      <c r="R363" s="26"/>
    </row>
    <row r="364" hidden="1" spans="2:18">
      <c r="B364" s="40" t="s">
        <v>29</v>
      </c>
      <c r="C364" s="72">
        <v>45702</v>
      </c>
      <c r="D364" s="40" t="e">
        <f>VLOOKUP(B364,辅助信息!E:K,7,FALSE)</f>
        <v>#N/A</v>
      </c>
      <c r="E364" s="40" t="str">
        <f>VLOOKUP(F364,辅助信息!A:B,2,FALSE)</f>
        <v>螺纹钢</v>
      </c>
      <c r="F364" s="40" t="s">
        <v>30</v>
      </c>
      <c r="G364" s="36">
        <v>35</v>
      </c>
      <c r="H364" s="36" t="e">
        <f>_xlfn._xlws.FILTER(#REF!,#REF!&amp;#REF!&amp;#REF!&amp;#REF!=C364&amp;F364&amp;I364&amp;J364,"未发货")</f>
        <v>#REF!</v>
      </c>
      <c r="I364" s="40" t="e">
        <f>VLOOKUP(B364,辅助信息!E:I,3,FALSE)</f>
        <v>#N/A</v>
      </c>
      <c r="J364" s="40" t="e">
        <f>VLOOKUP(B364,辅助信息!E:I,4,FALSE)</f>
        <v>#N/A</v>
      </c>
      <c r="K364" s="40" t="e">
        <f>VLOOKUP(J364,辅助信息!H:I,2,FALSE)</f>
        <v>#N/A</v>
      </c>
      <c r="L364" s="78"/>
      <c r="M364" s="93">
        <v>45705</v>
      </c>
      <c r="N364" s="59"/>
      <c r="O364" s="64">
        <f ca="1" t="shared" si="0"/>
        <v>0</v>
      </c>
      <c r="P364" s="64">
        <f ca="1" t="shared" si="1"/>
        <v>266</v>
      </c>
      <c r="Q364" s="26" t="e">
        <f>VLOOKUP(B364,辅助信息!E:M,9,FALSE)</f>
        <v>#N/A</v>
      </c>
      <c r="R364" s="26"/>
    </row>
    <row r="365" hidden="1" spans="2:18">
      <c r="B365" s="40" t="s">
        <v>78</v>
      </c>
      <c r="C365" s="72">
        <v>45702</v>
      </c>
      <c r="D365" s="40" t="e">
        <f>VLOOKUP(B365,辅助信息!E:K,7,FALSE)</f>
        <v>#N/A</v>
      </c>
      <c r="E365" s="40" t="str">
        <f>VLOOKUP(F365,辅助信息!A:B,2,FALSE)</f>
        <v>螺纹钢</v>
      </c>
      <c r="F365" s="40" t="s">
        <v>33</v>
      </c>
      <c r="G365" s="36">
        <v>55</v>
      </c>
      <c r="H365" s="36" t="e">
        <f>_xlfn._xlws.FILTER(#REF!,#REF!&amp;#REF!&amp;#REF!&amp;#REF!=C365&amp;F365&amp;I365&amp;J365,"未发货")</f>
        <v>#REF!</v>
      </c>
      <c r="I365" s="40" t="e">
        <f>VLOOKUP(B365,辅助信息!E:I,3,FALSE)</f>
        <v>#N/A</v>
      </c>
      <c r="J365" s="40" t="e">
        <f>VLOOKUP(B365,辅助信息!E:I,4,FALSE)</f>
        <v>#N/A</v>
      </c>
      <c r="K365" s="40" t="e">
        <f>VLOOKUP(J365,辅助信息!H:I,2,FALSE)</f>
        <v>#N/A</v>
      </c>
      <c r="L365" s="43" t="e">
        <f>VLOOKUP(B365,辅助信息!E:J,6,FALSE)</f>
        <v>#N/A</v>
      </c>
      <c r="M365" s="93">
        <v>45705</v>
      </c>
      <c r="N365" s="59"/>
      <c r="O365" s="64">
        <f ca="1" t="shared" si="0"/>
        <v>0</v>
      </c>
      <c r="P365" s="64">
        <f ca="1" t="shared" si="1"/>
        <v>266</v>
      </c>
      <c r="Q365" s="26" t="e">
        <f>VLOOKUP(B365,辅助信息!E:M,9,FALSE)</f>
        <v>#N/A</v>
      </c>
      <c r="R365" s="26"/>
    </row>
    <row r="366" hidden="1" spans="2:18">
      <c r="B366" s="40" t="s">
        <v>78</v>
      </c>
      <c r="C366" s="72">
        <v>45702</v>
      </c>
      <c r="D366" s="40" t="e">
        <f>VLOOKUP(B366,辅助信息!E:K,7,FALSE)</f>
        <v>#N/A</v>
      </c>
      <c r="E366" s="40" t="str">
        <f>VLOOKUP(F366,辅助信息!A:B,2,FALSE)</f>
        <v>螺纹钢</v>
      </c>
      <c r="F366" s="40" t="s">
        <v>28</v>
      </c>
      <c r="G366" s="36">
        <v>11</v>
      </c>
      <c r="H366" s="36" t="e">
        <f>_xlfn._xlws.FILTER(#REF!,#REF!&amp;#REF!&amp;#REF!&amp;#REF!=C366&amp;F366&amp;I366&amp;J366,"未发货")</f>
        <v>#REF!</v>
      </c>
      <c r="I366" s="40" t="e">
        <f>VLOOKUP(B366,辅助信息!E:I,3,FALSE)</f>
        <v>#N/A</v>
      </c>
      <c r="J366" s="40" t="e">
        <f>VLOOKUP(B366,辅助信息!E:I,4,FALSE)</f>
        <v>#N/A</v>
      </c>
      <c r="K366" s="40" t="e">
        <f>VLOOKUP(J366,辅助信息!H:I,2,FALSE)</f>
        <v>#N/A</v>
      </c>
      <c r="L366" s="80"/>
      <c r="M366" s="93">
        <v>45705</v>
      </c>
      <c r="N366" s="59"/>
      <c r="O366" s="64">
        <f ca="1" t="shared" si="0"/>
        <v>0</v>
      </c>
      <c r="P366" s="64">
        <f ca="1" t="shared" si="1"/>
        <v>266</v>
      </c>
      <c r="Q366" s="26" t="e">
        <f>VLOOKUP(B366,辅助信息!E:M,9,FALSE)</f>
        <v>#N/A</v>
      </c>
      <c r="R366" s="26"/>
    </row>
    <row r="367" hidden="1" spans="2:18">
      <c r="B367" s="40" t="s">
        <v>78</v>
      </c>
      <c r="C367" s="72">
        <v>45702</v>
      </c>
      <c r="D367" s="40" t="e">
        <f>VLOOKUP(B367,辅助信息!E:K,7,FALSE)</f>
        <v>#N/A</v>
      </c>
      <c r="E367" s="40" t="str">
        <f>VLOOKUP(F367,辅助信息!A:B,2,FALSE)</f>
        <v>螺纹钢</v>
      </c>
      <c r="F367" s="40" t="s">
        <v>18</v>
      </c>
      <c r="G367" s="36">
        <v>3</v>
      </c>
      <c r="H367" s="36" t="e">
        <f>_xlfn._xlws.FILTER(#REF!,#REF!&amp;#REF!&amp;#REF!&amp;#REF!=C367&amp;F367&amp;I367&amp;J367,"未发货")</f>
        <v>#REF!</v>
      </c>
      <c r="I367" s="40" t="e">
        <f>VLOOKUP(B367,辅助信息!E:I,3,FALSE)</f>
        <v>#N/A</v>
      </c>
      <c r="J367" s="40" t="e">
        <f>VLOOKUP(B367,辅助信息!E:I,4,FALSE)</f>
        <v>#N/A</v>
      </c>
      <c r="K367" s="40" t="e">
        <f>VLOOKUP(J367,辅助信息!H:I,2,FALSE)</f>
        <v>#N/A</v>
      </c>
      <c r="L367" s="78"/>
      <c r="M367" s="93">
        <v>45705</v>
      </c>
      <c r="N367" s="59"/>
      <c r="O367" s="64">
        <f ca="1" t="shared" si="0"/>
        <v>0</v>
      </c>
      <c r="P367" s="64">
        <f ca="1" t="shared" si="1"/>
        <v>266</v>
      </c>
      <c r="Q367" s="26" t="e">
        <f>VLOOKUP(B367,辅助信息!E:M,9,FALSE)</f>
        <v>#N/A</v>
      </c>
      <c r="R367" s="26"/>
    </row>
    <row r="368" hidden="1" spans="2:18">
      <c r="B368" s="40" t="s">
        <v>69</v>
      </c>
      <c r="C368" s="72">
        <v>45702</v>
      </c>
      <c r="D368" s="40" t="str">
        <f>VLOOKUP(B368,辅助信息!E:K,7,FALSE)</f>
        <v>JWDDCD2025052800131</v>
      </c>
      <c r="E368" s="40" t="str">
        <f>VLOOKUP(F368,辅助信息!A:B,2,FALSE)</f>
        <v>盘螺</v>
      </c>
      <c r="F368" s="40" t="s">
        <v>40</v>
      </c>
      <c r="G368" s="36">
        <v>51</v>
      </c>
      <c r="H368" s="36" t="e">
        <f>_xlfn._xlws.FILTER(#REF!,#REF!&amp;#REF!&amp;#REF!&amp;#REF!=C368&amp;F368&amp;I368&amp;J368,"未发货")</f>
        <v>#REF!</v>
      </c>
      <c r="I368" s="40" t="str">
        <f>VLOOKUP(B368,辅助信息!E:I,3,FALSE)</f>
        <v>（商投建工达州中医药科技园-4工区-2号楼）达州市通川区达州中医药职业学院犀牛大道北段</v>
      </c>
      <c r="J368" s="40" t="str">
        <f>VLOOKUP(B368,辅助信息!E:I,4,FALSE)</f>
        <v>张扬</v>
      </c>
      <c r="K368" s="40">
        <f>VLOOKUP(J368,辅助信息!H:I,2,FALSE)</f>
        <v>18381904567</v>
      </c>
      <c r="L368" s="43" t="str">
        <f>VLOOKUP(B368,辅助信息!E:J,6,FALSE)</f>
        <v>控制炉批号！多了现场不收！,优先安排达钢,提前联系到场规格及数量</v>
      </c>
      <c r="M368" s="93">
        <v>45704</v>
      </c>
      <c r="N368" s="59"/>
      <c r="O368" s="64">
        <f ca="1" t="shared" si="0"/>
        <v>0</v>
      </c>
      <c r="P368" s="64">
        <f ca="1" t="shared" si="1"/>
        <v>267</v>
      </c>
      <c r="Q368" s="26" t="str">
        <f>VLOOKUP(B368,辅助信息!E:M,9,FALSE)</f>
        <v>ZTWM-CDGS-XS-2024-0134-商投建工达州中医药科技成果示范园项目</v>
      </c>
      <c r="R368" s="26"/>
    </row>
    <row r="369" hidden="1" spans="2:18">
      <c r="B369" s="40" t="s">
        <v>69</v>
      </c>
      <c r="C369" s="72">
        <v>45702</v>
      </c>
      <c r="D369" s="40" t="str">
        <f>VLOOKUP(B369,辅助信息!E:K,7,FALSE)</f>
        <v>JWDDCD2025052800131</v>
      </c>
      <c r="E369" s="40" t="str">
        <f>VLOOKUP(F369,辅助信息!A:B,2,FALSE)</f>
        <v>盘螺</v>
      </c>
      <c r="F369" s="40" t="s">
        <v>41</v>
      </c>
      <c r="G369" s="36">
        <v>9</v>
      </c>
      <c r="H369" s="36" t="e">
        <f>_xlfn._xlws.FILTER(#REF!,#REF!&amp;#REF!&amp;#REF!&amp;#REF!=C369&amp;F369&amp;I369&amp;J369,"未发货")</f>
        <v>#REF!</v>
      </c>
      <c r="I369" s="40" t="str">
        <f>VLOOKUP(B369,辅助信息!E:I,3,FALSE)</f>
        <v>（商投建工达州中医药科技园-4工区-2号楼）达州市通川区达州中医药职业学院犀牛大道北段</v>
      </c>
      <c r="J369" s="40" t="str">
        <f>VLOOKUP(B369,辅助信息!E:I,4,FALSE)</f>
        <v>张扬</v>
      </c>
      <c r="K369" s="40">
        <f>VLOOKUP(J369,辅助信息!H:I,2,FALSE)</f>
        <v>18381904567</v>
      </c>
      <c r="L369" s="80"/>
      <c r="M369" s="93">
        <v>45704</v>
      </c>
      <c r="N369" s="59"/>
      <c r="O369" s="64">
        <f ca="1" t="shared" si="0"/>
        <v>0</v>
      </c>
      <c r="P369" s="64">
        <f ca="1" t="shared" si="1"/>
        <v>267</v>
      </c>
      <c r="Q369" s="26" t="str">
        <f>VLOOKUP(B369,辅助信息!E:M,9,FALSE)</f>
        <v>ZTWM-CDGS-XS-2024-0134-商投建工达州中医药科技成果示范园项目</v>
      </c>
      <c r="R369" s="26"/>
    </row>
    <row r="370" hidden="1" spans="2:18">
      <c r="B370" s="40" t="s">
        <v>69</v>
      </c>
      <c r="C370" s="72">
        <v>45702</v>
      </c>
      <c r="D370" s="40" t="str">
        <f>VLOOKUP(B370,辅助信息!E:K,7,FALSE)</f>
        <v>JWDDCD2025052800131</v>
      </c>
      <c r="E370" s="40" t="str">
        <f>VLOOKUP(F370,辅助信息!A:B,2,FALSE)</f>
        <v>螺纹钢</v>
      </c>
      <c r="F370" s="40" t="s">
        <v>27</v>
      </c>
      <c r="G370" s="36">
        <v>15</v>
      </c>
      <c r="H370" s="36" t="e">
        <f>_xlfn._xlws.FILTER(#REF!,#REF!&amp;#REF!&amp;#REF!&amp;#REF!=C370&amp;F370&amp;I370&amp;J370,"未发货")</f>
        <v>#REF!</v>
      </c>
      <c r="I370" s="40" t="str">
        <f>VLOOKUP(B370,辅助信息!E:I,3,FALSE)</f>
        <v>（商投建工达州中医药科技园-4工区-2号楼）达州市通川区达州中医药职业学院犀牛大道北段</v>
      </c>
      <c r="J370" s="40" t="str">
        <f>VLOOKUP(B370,辅助信息!E:I,4,FALSE)</f>
        <v>张扬</v>
      </c>
      <c r="K370" s="40">
        <f>VLOOKUP(J370,辅助信息!H:I,2,FALSE)</f>
        <v>18381904567</v>
      </c>
      <c r="L370" s="80"/>
      <c r="M370" s="93">
        <v>45704</v>
      </c>
      <c r="N370" s="59"/>
      <c r="O370" s="64">
        <f ca="1" t="shared" si="0"/>
        <v>0</v>
      </c>
      <c r="P370" s="64">
        <f ca="1" t="shared" si="1"/>
        <v>267</v>
      </c>
      <c r="Q370" s="26" t="str">
        <f>VLOOKUP(B370,辅助信息!E:M,9,FALSE)</f>
        <v>ZTWM-CDGS-XS-2024-0134-商投建工达州中医药科技成果示范园项目</v>
      </c>
      <c r="R370" s="26"/>
    </row>
    <row r="371" hidden="1" spans="2:18">
      <c r="B371" s="40" t="s">
        <v>69</v>
      </c>
      <c r="C371" s="72">
        <v>45702</v>
      </c>
      <c r="D371" s="40" t="str">
        <f>VLOOKUP(B371,辅助信息!E:K,7,FALSE)</f>
        <v>JWDDCD2025052800131</v>
      </c>
      <c r="E371" s="40" t="str">
        <f>VLOOKUP(F371,辅助信息!A:B,2,FALSE)</f>
        <v>螺纹钢</v>
      </c>
      <c r="F371" s="40" t="s">
        <v>32</v>
      </c>
      <c r="G371" s="36">
        <v>12</v>
      </c>
      <c r="H371" s="36" t="e">
        <f>_xlfn._xlws.FILTER(#REF!,#REF!&amp;#REF!&amp;#REF!&amp;#REF!=C371&amp;F371&amp;I371&amp;J371,"未发货")</f>
        <v>#REF!</v>
      </c>
      <c r="I371" s="40" t="str">
        <f>VLOOKUP(B371,辅助信息!E:I,3,FALSE)</f>
        <v>（商投建工达州中医药科技园-4工区-2号楼）达州市通川区达州中医药职业学院犀牛大道北段</v>
      </c>
      <c r="J371" s="40" t="str">
        <f>VLOOKUP(B371,辅助信息!E:I,4,FALSE)</f>
        <v>张扬</v>
      </c>
      <c r="K371" s="40">
        <f>VLOOKUP(J371,辅助信息!H:I,2,FALSE)</f>
        <v>18381904567</v>
      </c>
      <c r="L371" s="80"/>
      <c r="M371" s="93">
        <v>45704</v>
      </c>
      <c r="N371" s="59"/>
      <c r="O371" s="64">
        <f ca="1" t="shared" si="0"/>
        <v>0</v>
      </c>
      <c r="P371" s="64">
        <f ca="1" t="shared" si="1"/>
        <v>267</v>
      </c>
      <c r="Q371" s="26" t="str">
        <f>VLOOKUP(B371,辅助信息!E:M,9,FALSE)</f>
        <v>ZTWM-CDGS-XS-2024-0134-商投建工达州中医药科技成果示范园项目</v>
      </c>
      <c r="R371" s="26"/>
    </row>
    <row r="372" hidden="1" spans="2:18">
      <c r="B372" s="40" t="s">
        <v>69</v>
      </c>
      <c r="C372" s="72">
        <v>45702</v>
      </c>
      <c r="D372" s="40" t="str">
        <f>VLOOKUP(B372,辅助信息!E:K,7,FALSE)</f>
        <v>JWDDCD2025052800131</v>
      </c>
      <c r="E372" s="40" t="str">
        <f>VLOOKUP(F372,辅助信息!A:B,2,FALSE)</f>
        <v>螺纹钢</v>
      </c>
      <c r="F372" s="40" t="s">
        <v>30</v>
      </c>
      <c r="G372" s="36">
        <v>12</v>
      </c>
      <c r="H372" s="36" t="e">
        <f>_xlfn._xlws.FILTER(#REF!,#REF!&amp;#REF!&amp;#REF!&amp;#REF!=C372&amp;F372&amp;I372&amp;J372,"未发货")</f>
        <v>#REF!</v>
      </c>
      <c r="I372" s="40" t="str">
        <f>VLOOKUP(B372,辅助信息!E:I,3,FALSE)</f>
        <v>（商投建工达州中医药科技园-4工区-2号楼）达州市通川区达州中医药职业学院犀牛大道北段</v>
      </c>
      <c r="J372" s="40" t="str">
        <f>VLOOKUP(B372,辅助信息!E:I,4,FALSE)</f>
        <v>张扬</v>
      </c>
      <c r="K372" s="40">
        <f>VLOOKUP(J372,辅助信息!H:I,2,FALSE)</f>
        <v>18381904567</v>
      </c>
      <c r="L372" s="80"/>
      <c r="M372" s="93">
        <v>45704</v>
      </c>
      <c r="N372" s="59"/>
      <c r="O372" s="64">
        <f ca="1" t="shared" si="0"/>
        <v>0</v>
      </c>
      <c r="P372" s="64">
        <f ca="1" t="shared" si="1"/>
        <v>267</v>
      </c>
      <c r="Q372" s="26" t="str">
        <f>VLOOKUP(B372,辅助信息!E:M,9,FALSE)</f>
        <v>ZTWM-CDGS-XS-2024-0134-商投建工达州中医药科技成果示范园项目</v>
      </c>
      <c r="R372" s="26"/>
    </row>
    <row r="373" hidden="1" spans="2:18">
      <c r="B373" s="40" t="s">
        <v>69</v>
      </c>
      <c r="C373" s="72">
        <v>45702</v>
      </c>
      <c r="D373" s="40" t="str">
        <f>VLOOKUP(B373,辅助信息!E:K,7,FALSE)</f>
        <v>JWDDCD2025052800131</v>
      </c>
      <c r="E373" s="40" t="str">
        <f>VLOOKUP(F373,辅助信息!A:B,2,FALSE)</f>
        <v>螺纹钢</v>
      </c>
      <c r="F373" s="40" t="s">
        <v>33</v>
      </c>
      <c r="G373" s="36">
        <v>9</v>
      </c>
      <c r="H373" s="36" t="e">
        <f>_xlfn._xlws.FILTER(#REF!,#REF!&amp;#REF!&amp;#REF!&amp;#REF!=C373&amp;F373&amp;I373&amp;J373,"未发货")</f>
        <v>#REF!</v>
      </c>
      <c r="I373" s="40" t="str">
        <f>VLOOKUP(B373,辅助信息!E:I,3,FALSE)</f>
        <v>（商投建工达州中医药科技园-4工区-2号楼）达州市通川区达州中医药职业学院犀牛大道北段</v>
      </c>
      <c r="J373" s="40" t="str">
        <f>VLOOKUP(B373,辅助信息!E:I,4,FALSE)</f>
        <v>张扬</v>
      </c>
      <c r="K373" s="40">
        <f>VLOOKUP(J373,辅助信息!H:I,2,FALSE)</f>
        <v>18381904567</v>
      </c>
      <c r="L373" s="80"/>
      <c r="M373" s="93">
        <v>45704</v>
      </c>
      <c r="N373" s="59"/>
      <c r="O373" s="64">
        <f ca="1" t="shared" si="0"/>
        <v>0</v>
      </c>
      <c r="P373" s="64">
        <f ca="1" t="shared" si="1"/>
        <v>267</v>
      </c>
      <c r="Q373" s="26" t="str">
        <f>VLOOKUP(B373,辅助信息!E:M,9,FALSE)</f>
        <v>ZTWM-CDGS-XS-2024-0134-商投建工达州中医药科技成果示范园项目</v>
      </c>
      <c r="R373" s="26"/>
    </row>
    <row r="374" hidden="1" spans="2:18">
      <c r="B374" s="40" t="s">
        <v>69</v>
      </c>
      <c r="C374" s="72">
        <v>45702</v>
      </c>
      <c r="D374" s="40" t="str">
        <f>VLOOKUP(B374,辅助信息!E:K,7,FALSE)</f>
        <v>JWDDCD2025052800131</v>
      </c>
      <c r="E374" s="40" t="str">
        <f>VLOOKUP(F374,辅助信息!A:B,2,FALSE)</f>
        <v>螺纹钢</v>
      </c>
      <c r="F374" s="40" t="s">
        <v>28</v>
      </c>
      <c r="G374" s="36">
        <v>9</v>
      </c>
      <c r="H374" s="36" t="e">
        <f>_xlfn._xlws.FILTER(#REF!,#REF!&amp;#REF!&amp;#REF!&amp;#REF!=C374&amp;F374&amp;I374&amp;J374,"未发货")</f>
        <v>#REF!</v>
      </c>
      <c r="I374" s="40" t="str">
        <f>VLOOKUP(B374,辅助信息!E:I,3,FALSE)</f>
        <v>（商投建工达州中医药科技园-4工区-2号楼）达州市通川区达州中医药职业学院犀牛大道北段</v>
      </c>
      <c r="J374" s="40" t="str">
        <f>VLOOKUP(B374,辅助信息!E:I,4,FALSE)</f>
        <v>张扬</v>
      </c>
      <c r="K374" s="40">
        <f>VLOOKUP(J374,辅助信息!H:I,2,FALSE)</f>
        <v>18381904567</v>
      </c>
      <c r="L374" s="80"/>
      <c r="M374" s="93">
        <v>45704</v>
      </c>
      <c r="N374" s="59"/>
      <c r="O374" s="64">
        <f ca="1" t="shared" si="0"/>
        <v>0</v>
      </c>
      <c r="P374" s="64">
        <f ca="1" t="shared" si="1"/>
        <v>267</v>
      </c>
      <c r="Q374" s="26" t="str">
        <f>VLOOKUP(B374,辅助信息!E:M,9,FALSE)</f>
        <v>ZTWM-CDGS-XS-2024-0134-商投建工达州中医药科技成果示范园项目</v>
      </c>
      <c r="R374" s="26"/>
    </row>
    <row r="375" hidden="1" spans="2:18">
      <c r="B375" s="40" t="s">
        <v>69</v>
      </c>
      <c r="C375" s="72">
        <v>45702</v>
      </c>
      <c r="D375" s="40" t="str">
        <f>VLOOKUP(B375,辅助信息!E:K,7,FALSE)</f>
        <v>JWDDCD2025052800131</v>
      </c>
      <c r="E375" s="40" t="str">
        <f>VLOOKUP(F375,辅助信息!A:B,2,FALSE)</f>
        <v>螺纹钢</v>
      </c>
      <c r="F375" s="40" t="s">
        <v>18</v>
      </c>
      <c r="G375" s="36">
        <v>9</v>
      </c>
      <c r="H375" s="36" t="e">
        <f>_xlfn._xlws.FILTER(#REF!,#REF!&amp;#REF!&amp;#REF!&amp;#REF!=C375&amp;F375&amp;I375&amp;J375,"未发货")</f>
        <v>#REF!</v>
      </c>
      <c r="I375" s="40" t="str">
        <f>VLOOKUP(B375,辅助信息!E:I,3,FALSE)</f>
        <v>（商投建工达州中医药科技园-4工区-2号楼）达州市通川区达州中医药职业学院犀牛大道北段</v>
      </c>
      <c r="J375" s="40" t="str">
        <f>VLOOKUP(B375,辅助信息!E:I,4,FALSE)</f>
        <v>张扬</v>
      </c>
      <c r="K375" s="40">
        <f>VLOOKUP(J375,辅助信息!H:I,2,FALSE)</f>
        <v>18381904567</v>
      </c>
      <c r="L375" s="80"/>
      <c r="M375" s="93">
        <v>45704</v>
      </c>
      <c r="N375" s="59"/>
      <c r="O375" s="64">
        <f ca="1" t="shared" si="0"/>
        <v>0</v>
      </c>
      <c r="P375" s="64">
        <f ca="1" t="shared" si="1"/>
        <v>267</v>
      </c>
      <c r="Q375" s="26" t="str">
        <f>VLOOKUP(B375,辅助信息!E:M,9,FALSE)</f>
        <v>ZTWM-CDGS-XS-2024-0134-商投建工达州中医药科技成果示范园项目</v>
      </c>
      <c r="R375" s="26"/>
    </row>
    <row r="376" hidden="1" spans="2:18">
      <c r="B376" s="40" t="s">
        <v>69</v>
      </c>
      <c r="C376" s="72">
        <v>45702</v>
      </c>
      <c r="D376" s="40" t="str">
        <f>VLOOKUP(B376,辅助信息!E:K,7,FALSE)</f>
        <v>JWDDCD2025052800131</v>
      </c>
      <c r="E376" s="40" t="str">
        <f>VLOOKUP(F376,辅助信息!A:B,2,FALSE)</f>
        <v>螺纹钢</v>
      </c>
      <c r="F376" s="40" t="s">
        <v>66</v>
      </c>
      <c r="G376" s="36">
        <v>9</v>
      </c>
      <c r="H376" s="36" t="e">
        <f>_xlfn._xlws.FILTER(#REF!,#REF!&amp;#REF!&amp;#REF!&amp;#REF!=C376&amp;F376&amp;I376&amp;J376,"未发货")</f>
        <v>#REF!</v>
      </c>
      <c r="I376" s="40" t="str">
        <f>VLOOKUP(B376,辅助信息!E:I,3,FALSE)</f>
        <v>（商投建工达州中医药科技园-4工区-2号楼）达州市通川区达州中医药职业学院犀牛大道北段</v>
      </c>
      <c r="J376" s="40" t="str">
        <f>VLOOKUP(B376,辅助信息!E:I,4,FALSE)</f>
        <v>张扬</v>
      </c>
      <c r="K376" s="40">
        <f>VLOOKUP(J376,辅助信息!H:I,2,FALSE)</f>
        <v>18381904567</v>
      </c>
      <c r="L376" s="80"/>
      <c r="M376" s="93">
        <v>45704</v>
      </c>
      <c r="N376" s="59"/>
      <c r="O376" s="64">
        <f ca="1" t="shared" si="0"/>
        <v>0</v>
      </c>
      <c r="P376" s="64">
        <f ca="1" t="shared" si="1"/>
        <v>267</v>
      </c>
      <c r="Q376" s="26" t="str">
        <f>VLOOKUP(B376,辅助信息!E:M,9,FALSE)</f>
        <v>ZTWM-CDGS-XS-2024-0134-商投建工达州中医药科技成果示范园项目</v>
      </c>
      <c r="R376" s="26"/>
    </row>
    <row r="377" hidden="1" spans="2:18">
      <c r="B377" s="40" t="s">
        <v>69</v>
      </c>
      <c r="C377" s="72">
        <v>45702</v>
      </c>
      <c r="D377" s="40" t="str">
        <f>VLOOKUP(B377,辅助信息!E:K,7,FALSE)</f>
        <v>JWDDCD2025052800131</v>
      </c>
      <c r="E377" s="40" t="str">
        <f>VLOOKUP(F377,辅助信息!A:B,2,FALSE)</f>
        <v>螺纹钢</v>
      </c>
      <c r="F377" s="40" t="s">
        <v>82</v>
      </c>
      <c r="G377" s="36">
        <v>3</v>
      </c>
      <c r="H377" s="36" t="e">
        <f>_xlfn._xlws.FILTER(#REF!,#REF!&amp;#REF!&amp;#REF!&amp;#REF!=C377&amp;F377&amp;I377&amp;J377,"未发货")</f>
        <v>#REF!</v>
      </c>
      <c r="I377" s="40" t="str">
        <f>VLOOKUP(B377,辅助信息!E:I,3,FALSE)</f>
        <v>（商投建工达州中医药科技园-4工区-2号楼）达州市通川区达州中医药职业学院犀牛大道北段</v>
      </c>
      <c r="J377" s="40" t="str">
        <f>VLOOKUP(B377,辅助信息!E:I,4,FALSE)</f>
        <v>张扬</v>
      </c>
      <c r="K377" s="40">
        <f>VLOOKUP(J377,辅助信息!H:I,2,FALSE)</f>
        <v>18381904567</v>
      </c>
      <c r="L377" s="80"/>
      <c r="M377" s="93">
        <v>45704</v>
      </c>
      <c r="N377" s="59"/>
      <c r="O377" s="64">
        <f ca="1" t="shared" si="0"/>
        <v>0</v>
      </c>
      <c r="P377" s="64">
        <f ca="1" t="shared" si="1"/>
        <v>267</v>
      </c>
      <c r="Q377" s="26" t="str">
        <f>VLOOKUP(B377,辅助信息!E:M,9,FALSE)</f>
        <v>ZTWM-CDGS-XS-2024-0134-商投建工达州中医药科技成果示范园项目</v>
      </c>
      <c r="R377" s="26"/>
    </row>
    <row r="378" hidden="1" spans="2:18">
      <c r="B378" s="40" t="s">
        <v>69</v>
      </c>
      <c r="C378" s="72">
        <v>45702</v>
      </c>
      <c r="D378" s="40" t="str">
        <f>VLOOKUP(B378,辅助信息!E:K,7,FALSE)</f>
        <v>JWDDCD2025052800131</v>
      </c>
      <c r="E378" s="40" t="str">
        <f>VLOOKUP(F378,辅助信息!A:B,2,FALSE)</f>
        <v>螺纹钢</v>
      </c>
      <c r="F378" s="40" t="s">
        <v>45</v>
      </c>
      <c r="G378" s="36">
        <v>9</v>
      </c>
      <c r="H378" s="36" t="e">
        <f>_xlfn._xlws.FILTER(#REF!,#REF!&amp;#REF!&amp;#REF!&amp;#REF!=C378&amp;F378&amp;I378&amp;J378,"未发货")</f>
        <v>#REF!</v>
      </c>
      <c r="I378" s="40" t="str">
        <f>VLOOKUP(B378,辅助信息!E:I,3,FALSE)</f>
        <v>（商投建工达州中医药科技园-4工区-2号楼）达州市通川区达州中医药职业学院犀牛大道北段</v>
      </c>
      <c r="J378" s="40" t="str">
        <f>VLOOKUP(B378,辅助信息!E:I,4,FALSE)</f>
        <v>张扬</v>
      </c>
      <c r="K378" s="40">
        <f>VLOOKUP(J378,辅助信息!H:I,2,FALSE)</f>
        <v>18381904567</v>
      </c>
      <c r="L378" s="80"/>
      <c r="M378" s="93">
        <v>45704</v>
      </c>
      <c r="N378" s="59"/>
      <c r="O378" s="64">
        <f ca="1" t="shared" si="0"/>
        <v>0</v>
      </c>
      <c r="P378" s="64">
        <f ca="1" t="shared" si="1"/>
        <v>267</v>
      </c>
      <c r="Q378" s="26" t="str">
        <f>VLOOKUP(B378,辅助信息!E:M,9,FALSE)</f>
        <v>ZTWM-CDGS-XS-2024-0134-商投建工达州中医药科技成果示范园项目</v>
      </c>
      <c r="R378" s="26"/>
    </row>
    <row r="379" hidden="1" spans="2:18">
      <c r="B379" s="40" t="s">
        <v>69</v>
      </c>
      <c r="C379" s="72">
        <v>45702</v>
      </c>
      <c r="D379" s="40" t="str">
        <f>VLOOKUP(B379,辅助信息!E:K,7,FALSE)</f>
        <v>JWDDCD2025052800131</v>
      </c>
      <c r="E379" s="40" t="str">
        <f>VLOOKUP(F379,辅助信息!A:B,2,FALSE)</f>
        <v>螺纹钢</v>
      </c>
      <c r="F379" s="40" t="s">
        <v>21</v>
      </c>
      <c r="G379" s="36">
        <v>30</v>
      </c>
      <c r="H379" s="36" t="e">
        <f>_xlfn._xlws.FILTER(#REF!,#REF!&amp;#REF!&amp;#REF!&amp;#REF!=C379&amp;F379&amp;I379&amp;J379,"未发货")</f>
        <v>#REF!</v>
      </c>
      <c r="I379" s="40" t="str">
        <f>VLOOKUP(B379,辅助信息!E:I,3,FALSE)</f>
        <v>（商投建工达州中医药科技园-4工区-2号楼）达州市通川区达州中医药职业学院犀牛大道北段</v>
      </c>
      <c r="J379" s="40" t="str">
        <f>VLOOKUP(B379,辅助信息!E:I,4,FALSE)</f>
        <v>张扬</v>
      </c>
      <c r="K379" s="40">
        <f>VLOOKUP(J379,辅助信息!H:I,2,FALSE)</f>
        <v>18381904567</v>
      </c>
      <c r="L379" s="80"/>
      <c r="M379" s="93">
        <v>45704</v>
      </c>
      <c r="N379" s="59"/>
      <c r="O379" s="64">
        <f ca="1" t="shared" si="0"/>
        <v>0</v>
      </c>
      <c r="P379" s="64">
        <f ca="1" t="shared" si="1"/>
        <v>267</v>
      </c>
      <c r="Q379" s="26" t="str">
        <f>VLOOKUP(B379,辅助信息!E:M,9,FALSE)</f>
        <v>ZTWM-CDGS-XS-2024-0134-商投建工达州中医药科技成果示范园项目</v>
      </c>
      <c r="R379" s="26"/>
    </row>
    <row r="380" hidden="1" spans="2:18">
      <c r="B380" s="40" t="s">
        <v>69</v>
      </c>
      <c r="C380" s="72">
        <v>45702</v>
      </c>
      <c r="D380" s="40" t="str">
        <f>VLOOKUP(B380,辅助信息!E:K,7,FALSE)</f>
        <v>JWDDCD2025052800131</v>
      </c>
      <c r="E380" s="40" t="str">
        <f>VLOOKUP(F380,辅助信息!A:B,2,FALSE)</f>
        <v>螺纹钢</v>
      </c>
      <c r="F380" s="40" t="s">
        <v>58</v>
      </c>
      <c r="G380" s="36">
        <v>30</v>
      </c>
      <c r="H380" s="36" t="e">
        <f>_xlfn._xlws.FILTER(#REF!,#REF!&amp;#REF!&amp;#REF!&amp;#REF!=C380&amp;F380&amp;I380&amp;J380,"未发货")</f>
        <v>#REF!</v>
      </c>
      <c r="I380" s="40" t="str">
        <f>VLOOKUP(B380,辅助信息!E:I,3,FALSE)</f>
        <v>（商投建工达州中医药科技园-4工区-2号楼）达州市通川区达州中医药职业学院犀牛大道北段</v>
      </c>
      <c r="J380" s="40" t="str">
        <f>VLOOKUP(B380,辅助信息!E:I,4,FALSE)</f>
        <v>张扬</v>
      </c>
      <c r="K380" s="40">
        <f>VLOOKUP(J380,辅助信息!H:I,2,FALSE)</f>
        <v>18381904567</v>
      </c>
      <c r="L380" s="80"/>
      <c r="M380" s="93">
        <v>45704</v>
      </c>
      <c r="N380" s="59"/>
      <c r="O380" s="64">
        <f ca="1" t="shared" si="0"/>
        <v>0</v>
      </c>
      <c r="P380" s="64">
        <f ca="1" t="shared" si="1"/>
        <v>267</v>
      </c>
      <c r="Q380" s="26" t="str">
        <f>VLOOKUP(B380,辅助信息!E:M,9,FALSE)</f>
        <v>ZTWM-CDGS-XS-2024-0134-商投建工达州中医药科技成果示范园项目</v>
      </c>
      <c r="R380" s="26"/>
    </row>
    <row r="381" hidden="1" spans="2:18">
      <c r="B381" s="40" t="s">
        <v>69</v>
      </c>
      <c r="C381" s="72">
        <v>45702</v>
      </c>
      <c r="D381" s="40" t="str">
        <f>VLOOKUP(B381,辅助信息!E:K,7,FALSE)</f>
        <v>JWDDCD2025052800131</v>
      </c>
      <c r="E381" s="40" t="str">
        <f>VLOOKUP(F381,辅助信息!A:B,2,FALSE)</f>
        <v>螺纹钢</v>
      </c>
      <c r="F381" s="40" t="s">
        <v>46</v>
      </c>
      <c r="G381" s="36">
        <v>21</v>
      </c>
      <c r="H381" s="36" t="e">
        <f>_xlfn._xlws.FILTER(#REF!,#REF!&amp;#REF!&amp;#REF!&amp;#REF!=C381&amp;F381&amp;I381&amp;J381,"未发货")</f>
        <v>#REF!</v>
      </c>
      <c r="I381" s="40" t="str">
        <f>VLOOKUP(B381,辅助信息!E:I,3,FALSE)</f>
        <v>（商投建工达州中医药科技园-4工区-2号楼）达州市通川区达州中医药职业学院犀牛大道北段</v>
      </c>
      <c r="J381" s="40" t="str">
        <f>VLOOKUP(B381,辅助信息!E:I,4,FALSE)</f>
        <v>张扬</v>
      </c>
      <c r="K381" s="40">
        <f>VLOOKUP(J381,辅助信息!H:I,2,FALSE)</f>
        <v>18381904567</v>
      </c>
      <c r="L381" s="80"/>
      <c r="M381" s="93">
        <v>45704</v>
      </c>
      <c r="N381" s="59"/>
      <c r="O381" s="64">
        <f ca="1" t="shared" si="0"/>
        <v>0</v>
      </c>
      <c r="P381" s="64">
        <f ca="1" t="shared" si="1"/>
        <v>267</v>
      </c>
      <c r="Q381" s="26" t="str">
        <f>VLOOKUP(B381,辅助信息!E:M,9,FALSE)</f>
        <v>ZTWM-CDGS-XS-2024-0134-商投建工达州中医药科技成果示范园项目</v>
      </c>
      <c r="R381" s="26"/>
    </row>
    <row r="382" hidden="1" spans="2:18">
      <c r="B382" s="40" t="s">
        <v>69</v>
      </c>
      <c r="C382" s="72">
        <v>45702</v>
      </c>
      <c r="D382" s="40" t="str">
        <f>VLOOKUP(B382,辅助信息!E:K,7,FALSE)</f>
        <v>JWDDCD2025052800131</v>
      </c>
      <c r="E382" s="40" t="str">
        <f>VLOOKUP(F382,辅助信息!A:B,2,FALSE)</f>
        <v>螺纹钢</v>
      </c>
      <c r="F382" s="40" t="s">
        <v>22</v>
      </c>
      <c r="G382" s="36">
        <v>21</v>
      </c>
      <c r="H382" s="36" t="e">
        <f>_xlfn._xlws.FILTER(#REF!,#REF!&amp;#REF!&amp;#REF!&amp;#REF!=C382&amp;F382&amp;I382&amp;J382,"未发货")</f>
        <v>#REF!</v>
      </c>
      <c r="I382" s="40" t="str">
        <f>VLOOKUP(B382,辅助信息!E:I,3,FALSE)</f>
        <v>（商投建工达州中医药科技园-4工区-2号楼）达州市通川区达州中医药职业学院犀牛大道北段</v>
      </c>
      <c r="J382" s="40" t="str">
        <f>VLOOKUP(B382,辅助信息!E:I,4,FALSE)</f>
        <v>张扬</v>
      </c>
      <c r="K382" s="40">
        <f>VLOOKUP(J382,辅助信息!H:I,2,FALSE)</f>
        <v>18381904567</v>
      </c>
      <c r="L382" s="78"/>
      <c r="M382" s="93">
        <v>45704</v>
      </c>
      <c r="N382" s="59"/>
      <c r="O382" s="64">
        <f ca="1" t="shared" ref="O382:O408" si="2">IF(OR(M382="",N382&lt;&gt;""),"",MAX(M382-TODAY(),0))</f>
        <v>0</v>
      </c>
      <c r="P382" s="64">
        <f ca="1" t="shared" ref="P382:P408" si="3">IF(M382="","",IF(N382&lt;&gt;"",MAX(N382-M382,0),IF(TODAY()&gt;M382,TODAY()-M382,0)))</f>
        <v>267</v>
      </c>
      <c r="Q382" s="26" t="str">
        <f>VLOOKUP(B382,辅助信息!E:M,9,FALSE)</f>
        <v>ZTWM-CDGS-XS-2024-0134-商投建工达州中医药科技成果示范园项目</v>
      </c>
      <c r="R382" s="26"/>
    </row>
    <row r="383" s="26" customFormat="1" hidden="1" spans="2:17">
      <c r="B383" s="40" t="s">
        <v>80</v>
      </c>
      <c r="C383" s="72">
        <v>45703</v>
      </c>
      <c r="D383" s="40" t="e">
        <f>VLOOKUP(B383,辅助信息!E:K,7,FALSE)</f>
        <v>#N/A</v>
      </c>
      <c r="E383" s="40" t="str">
        <f>VLOOKUP(F383,辅助信息!A:B,2,FALSE)</f>
        <v>盘螺</v>
      </c>
      <c r="F383" s="40" t="s">
        <v>49</v>
      </c>
      <c r="G383" s="40">
        <v>7.5</v>
      </c>
      <c r="H383" s="40" t="e">
        <f>_xlfn._xlws.FILTER(#REF!,#REF!&amp;#REF!&amp;#REF!&amp;#REF!=C383&amp;F383&amp;I383&amp;J383,"未发货")</f>
        <v>#REF!</v>
      </c>
      <c r="I383" s="40" t="e">
        <f>VLOOKUP(B383,辅助信息!E:I,3,FALSE)</f>
        <v>#N/A</v>
      </c>
      <c r="J383" s="40" t="e">
        <f>VLOOKUP(B383,辅助信息!E:I,4,FALSE)</f>
        <v>#N/A</v>
      </c>
      <c r="K383" s="40" t="e">
        <f>VLOOKUP(J383,辅助信息!H:I,2,FALSE)</f>
        <v>#N/A</v>
      </c>
      <c r="L383" s="40" t="e">
        <f>VLOOKUP(B383,辅助信息!E:J,6,FALSE)</f>
        <v>#N/A</v>
      </c>
      <c r="M383" s="97">
        <v>45703</v>
      </c>
      <c r="N383" s="97"/>
      <c r="O383" s="26">
        <f ca="1" t="shared" si="2"/>
        <v>0</v>
      </c>
      <c r="P383" s="26">
        <f ca="1" t="shared" si="3"/>
        <v>268</v>
      </c>
      <c r="Q383" s="26" t="e">
        <f>VLOOKUP(B383,辅助信息!E:M,9,FALSE)</f>
        <v>#N/A</v>
      </c>
    </row>
    <row r="384" s="26" customFormat="1" hidden="1" spans="2:17">
      <c r="B384" s="40" t="s">
        <v>80</v>
      </c>
      <c r="C384" s="72">
        <v>45703</v>
      </c>
      <c r="D384" s="40" t="e">
        <f>VLOOKUP(B384,辅助信息!E:K,7,FALSE)</f>
        <v>#N/A</v>
      </c>
      <c r="E384" s="40" t="str">
        <f>VLOOKUP(F384,辅助信息!A:B,2,FALSE)</f>
        <v>盘螺</v>
      </c>
      <c r="F384" s="40" t="s">
        <v>40</v>
      </c>
      <c r="G384" s="40">
        <v>15</v>
      </c>
      <c r="H384" s="40" t="e">
        <f>_xlfn._xlws.FILTER(#REF!,#REF!&amp;#REF!&amp;#REF!&amp;#REF!=C384&amp;F384&amp;I384&amp;J384,"未发货")</f>
        <v>#REF!</v>
      </c>
      <c r="I384" s="40" t="e">
        <f>VLOOKUP(B384,辅助信息!E:I,3,FALSE)</f>
        <v>#N/A</v>
      </c>
      <c r="J384" s="40" t="e">
        <f>VLOOKUP(B384,辅助信息!E:I,4,FALSE)</f>
        <v>#N/A</v>
      </c>
      <c r="K384" s="40" t="e">
        <f>VLOOKUP(J384,辅助信息!H:I,2,FALSE)</f>
        <v>#N/A</v>
      </c>
      <c r="L384" s="80"/>
      <c r="M384" s="97">
        <v>45703</v>
      </c>
      <c r="N384" s="97"/>
      <c r="O384" s="26">
        <f ca="1" t="shared" si="2"/>
        <v>0</v>
      </c>
      <c r="P384" s="26">
        <f ca="1" t="shared" si="3"/>
        <v>268</v>
      </c>
      <c r="Q384" s="26" t="e">
        <f>VLOOKUP(B384,辅助信息!E:M,9,FALSE)</f>
        <v>#N/A</v>
      </c>
    </row>
    <row r="385" s="26" customFormat="1" hidden="1" spans="2:17">
      <c r="B385" s="40" t="s">
        <v>80</v>
      </c>
      <c r="C385" s="72">
        <v>45703</v>
      </c>
      <c r="D385" s="40" t="e">
        <f>VLOOKUP(B385,辅助信息!E:K,7,FALSE)</f>
        <v>#N/A</v>
      </c>
      <c r="E385" s="40" t="str">
        <f>VLOOKUP(F385,辅助信息!A:B,2,FALSE)</f>
        <v>螺纹钢</v>
      </c>
      <c r="F385" s="40" t="s">
        <v>30</v>
      </c>
      <c r="G385" s="40">
        <v>12</v>
      </c>
      <c r="H385" s="40" t="e">
        <f>_xlfn._xlws.FILTER(#REF!,#REF!&amp;#REF!&amp;#REF!&amp;#REF!=C385&amp;F385&amp;I385&amp;J385,"未发货")</f>
        <v>#REF!</v>
      </c>
      <c r="I385" s="40" t="e">
        <f>VLOOKUP(B385,辅助信息!E:I,3,FALSE)</f>
        <v>#N/A</v>
      </c>
      <c r="J385" s="40" t="e">
        <f>VLOOKUP(B385,辅助信息!E:I,4,FALSE)</f>
        <v>#N/A</v>
      </c>
      <c r="K385" s="40" t="e">
        <f>VLOOKUP(J385,辅助信息!H:I,2,FALSE)</f>
        <v>#N/A</v>
      </c>
      <c r="L385" s="78"/>
      <c r="M385" s="97">
        <v>45703</v>
      </c>
      <c r="N385" s="97"/>
      <c r="O385" s="26">
        <f ca="1" t="shared" si="2"/>
        <v>0</v>
      </c>
      <c r="P385" s="26">
        <f ca="1" t="shared" si="3"/>
        <v>268</v>
      </c>
      <c r="Q385" s="26" t="e">
        <f>VLOOKUP(B385,辅助信息!E:M,9,FALSE)</f>
        <v>#N/A</v>
      </c>
    </row>
    <row r="386" s="26" customFormat="1" hidden="1" spans="1:17">
      <c r="A386" s="98" t="s">
        <v>83</v>
      </c>
      <c r="B386" s="40" t="s">
        <v>64</v>
      </c>
      <c r="C386" s="72">
        <v>45703</v>
      </c>
      <c r="D386" s="40" t="e">
        <f>VLOOKUP(B386,辅助信息!E:K,7,FALSE)</f>
        <v>#N/A</v>
      </c>
      <c r="E386" s="40" t="str">
        <f>VLOOKUP(F386,辅助信息!A:B,2,FALSE)</f>
        <v>盘螺</v>
      </c>
      <c r="F386" s="40" t="s">
        <v>26</v>
      </c>
      <c r="G386" s="99">
        <v>21</v>
      </c>
      <c r="H386" s="40" t="e">
        <f>_xlfn._xlws.FILTER(#REF!,#REF!&amp;#REF!&amp;#REF!&amp;#REF!=C386&amp;F386&amp;I386&amp;J386,"未发货")</f>
        <v>#REF!</v>
      </c>
      <c r="I386" s="40" t="e">
        <f>VLOOKUP(B386,辅助信息!E:I,3,FALSE)</f>
        <v>#N/A</v>
      </c>
      <c r="J386" s="40" t="e">
        <f>VLOOKUP(B386,辅助信息!E:I,4,FALSE)</f>
        <v>#N/A</v>
      </c>
      <c r="K386" s="40" t="e">
        <f>VLOOKUP(J386,辅助信息!H:I,2,FALSE)</f>
        <v>#N/A</v>
      </c>
      <c r="L386" s="40" t="e">
        <f>VLOOKUP(B389,辅助信息!E:J,6,FALSE)</f>
        <v>#N/A</v>
      </c>
      <c r="M386" s="97">
        <v>45704</v>
      </c>
      <c r="O386" s="26">
        <f ca="1" t="shared" si="2"/>
        <v>0</v>
      </c>
      <c r="P386" s="26">
        <f ca="1" t="shared" si="3"/>
        <v>267</v>
      </c>
      <c r="Q386" s="26" t="e">
        <f>VLOOKUP(B386,辅助信息!E:M,9,FALSE)</f>
        <v>#N/A</v>
      </c>
    </row>
    <row r="387" s="26" customFormat="1" hidden="1" spans="2:17">
      <c r="B387" s="40" t="s">
        <v>64</v>
      </c>
      <c r="C387" s="72">
        <v>45703</v>
      </c>
      <c r="D387" s="40" t="e">
        <f>VLOOKUP(B387,辅助信息!E:K,7,FALSE)</f>
        <v>#N/A</v>
      </c>
      <c r="E387" s="40" t="str">
        <f>VLOOKUP(F387,辅助信息!A:B,2,FALSE)</f>
        <v>螺纹钢</v>
      </c>
      <c r="F387" s="40" t="s">
        <v>32</v>
      </c>
      <c r="G387" s="40">
        <v>21</v>
      </c>
      <c r="H387" s="40" t="e">
        <f>_xlfn._xlws.FILTER(#REF!,#REF!&amp;#REF!&amp;#REF!&amp;#REF!=C387&amp;F387&amp;I387&amp;J387,"未发货")</f>
        <v>#REF!</v>
      </c>
      <c r="I387" s="40" t="e">
        <f>VLOOKUP(B387,辅助信息!E:I,3,FALSE)</f>
        <v>#N/A</v>
      </c>
      <c r="J387" s="40" t="e">
        <f>VLOOKUP(B387,辅助信息!E:I,4,FALSE)</f>
        <v>#N/A</v>
      </c>
      <c r="K387" s="40" t="e">
        <f>VLOOKUP(J387,辅助信息!H:I,2,FALSE)</f>
        <v>#N/A</v>
      </c>
      <c r="L387" s="80"/>
      <c r="M387" s="97">
        <v>45704</v>
      </c>
      <c r="O387" s="26">
        <f ca="1" t="shared" si="2"/>
        <v>0</v>
      </c>
      <c r="P387" s="26">
        <f ca="1" t="shared" si="3"/>
        <v>267</v>
      </c>
      <c r="Q387" s="26" t="e">
        <f>VLOOKUP(B387,辅助信息!E:M,9,FALSE)</f>
        <v>#N/A</v>
      </c>
    </row>
    <row r="388" s="26" customFormat="1" hidden="1" spans="2:17">
      <c r="B388" s="40" t="s">
        <v>64</v>
      </c>
      <c r="C388" s="72">
        <v>45703</v>
      </c>
      <c r="D388" s="40" t="e">
        <f>VLOOKUP(B388,辅助信息!E:K,7,FALSE)</f>
        <v>#N/A</v>
      </c>
      <c r="E388" s="40" t="str">
        <f>VLOOKUP(F388,辅助信息!A:B,2,FALSE)</f>
        <v>螺纹钢</v>
      </c>
      <c r="F388" s="40" t="s">
        <v>18</v>
      </c>
      <c r="G388" s="40">
        <v>21</v>
      </c>
      <c r="H388" s="40" t="e">
        <f>_xlfn._xlws.FILTER(#REF!,#REF!&amp;#REF!&amp;#REF!&amp;#REF!=C388&amp;F388&amp;I388&amp;J388,"未发货")</f>
        <v>#REF!</v>
      </c>
      <c r="I388" s="40" t="e">
        <f>VLOOKUP(B388,辅助信息!E:I,3,FALSE)</f>
        <v>#N/A</v>
      </c>
      <c r="J388" s="40" t="e">
        <f>VLOOKUP(B388,辅助信息!E:I,4,FALSE)</f>
        <v>#N/A</v>
      </c>
      <c r="K388" s="40" t="e">
        <f>VLOOKUP(J388,辅助信息!H:I,2,FALSE)</f>
        <v>#N/A</v>
      </c>
      <c r="L388" s="80"/>
      <c r="M388" s="97">
        <v>45704</v>
      </c>
      <c r="O388" s="26">
        <f ca="1" t="shared" si="2"/>
        <v>0</v>
      </c>
      <c r="P388" s="26">
        <f ca="1" t="shared" si="3"/>
        <v>267</v>
      </c>
      <c r="Q388" s="26" t="e">
        <f>VLOOKUP(B388,辅助信息!E:M,9,FALSE)</f>
        <v>#N/A</v>
      </c>
    </row>
    <row r="389" s="26" customFormat="1" hidden="1" spans="1:17">
      <c r="A389" s="64"/>
      <c r="B389" s="40" t="s">
        <v>64</v>
      </c>
      <c r="C389" s="72">
        <v>45703</v>
      </c>
      <c r="D389" s="40" t="e">
        <f>VLOOKUP(B389,辅助信息!E:K,7,FALSE)</f>
        <v>#N/A</v>
      </c>
      <c r="E389" s="40" t="str">
        <f>VLOOKUP(F389,辅助信息!A:B,2,FALSE)</f>
        <v>螺纹钢</v>
      </c>
      <c r="F389" s="40" t="s">
        <v>65</v>
      </c>
      <c r="G389" s="36">
        <v>42</v>
      </c>
      <c r="H389" s="36" t="e">
        <f>_xlfn._xlws.FILTER(#REF!,#REF!&amp;#REF!&amp;#REF!&amp;#REF!=C389&amp;F389&amp;I389&amp;J389,"未发货")</f>
        <v>#REF!</v>
      </c>
      <c r="I389" s="40" t="e">
        <f>VLOOKUP(B389,辅助信息!E:I,3,FALSE)</f>
        <v>#N/A</v>
      </c>
      <c r="J389" s="40" t="e">
        <f>VLOOKUP(B389,辅助信息!E:I,4,FALSE)</f>
        <v>#N/A</v>
      </c>
      <c r="K389" s="40" t="e">
        <f>VLOOKUP(J389,辅助信息!H:I,2,FALSE)</f>
        <v>#N/A</v>
      </c>
      <c r="L389" s="78"/>
      <c r="M389" s="93">
        <v>45704</v>
      </c>
      <c r="N389" s="64"/>
      <c r="O389" s="64">
        <f ca="1" t="shared" si="2"/>
        <v>0</v>
      </c>
      <c r="P389" s="64">
        <f ca="1" t="shared" si="3"/>
        <v>267</v>
      </c>
      <c r="Q389" s="26" t="e">
        <f>VLOOKUP(B389,辅助信息!E:M,9,FALSE)</f>
        <v>#N/A</v>
      </c>
    </row>
    <row r="390" s="26" customFormat="1" hidden="1" spans="1:17">
      <c r="A390" s="64"/>
      <c r="B390" s="40" t="s">
        <v>48</v>
      </c>
      <c r="C390" s="72">
        <v>45703</v>
      </c>
      <c r="D390" s="40" t="str">
        <f>VLOOKUP(B390,辅助信息!E:K,7,FALSE)</f>
        <v>ZTWM-CDGS-YL-20240529-006</v>
      </c>
      <c r="E390" s="40" t="str">
        <f>VLOOKUP(F390,辅助信息!A:B,2,FALSE)</f>
        <v>盘螺</v>
      </c>
      <c r="F390" s="40" t="s">
        <v>49</v>
      </c>
      <c r="G390" s="36">
        <v>3</v>
      </c>
      <c r="H390" s="36" t="e">
        <f>_xlfn._xlws.FILTER(#REF!,#REF!&amp;#REF!&amp;#REF!&amp;#REF!=C390&amp;F390&amp;I390&amp;J390,"未发货")</f>
        <v>#REF!</v>
      </c>
      <c r="I390" s="40" t="str">
        <f>VLOOKUP(B390,辅助信息!E:I,3,FALSE)</f>
        <v>(华西颐海-科创农业生态谷-1号钢筋房)成都市简阳市白金山水库</v>
      </c>
      <c r="J390" s="40" t="str">
        <f>VLOOKUP(B390,辅助信息!E:I,4,FALSE)</f>
        <v>石清国</v>
      </c>
      <c r="K390" s="40">
        <f>VLOOKUP(J390,辅助信息!H:I,2,FALSE)</f>
        <v>13458642015</v>
      </c>
      <c r="L390" s="43" t="str">
        <f>VLOOKUP(B390,辅助信息!E:J,6,FALSE)</f>
        <v>优先威钢,我方卸车,新老国标钢厂不加价可直发</v>
      </c>
      <c r="M390" s="93">
        <v>45705</v>
      </c>
      <c r="N390" s="64"/>
      <c r="O390" s="64">
        <f ca="1" t="shared" si="2"/>
        <v>0</v>
      </c>
      <c r="P390" s="64">
        <f ca="1" t="shared" si="3"/>
        <v>266</v>
      </c>
      <c r="Q390" s="26" t="str">
        <f>VLOOKUP(B390,辅助信息!E:M,9,FALSE)</f>
        <v>ZTWM-CDGS-XS-2024-0093-华西-颐海科创农业生态谷</v>
      </c>
    </row>
    <row r="391" s="26" customFormat="1" hidden="1" spans="1:17">
      <c r="A391" s="64"/>
      <c r="B391" s="40" t="s">
        <v>48</v>
      </c>
      <c r="C391" s="72">
        <v>45703</v>
      </c>
      <c r="D391" s="40" t="str">
        <f>VLOOKUP(B391,辅助信息!E:K,7,FALSE)</f>
        <v>ZTWM-CDGS-YL-20240529-006</v>
      </c>
      <c r="E391" s="40" t="str">
        <f>VLOOKUP(F391,辅助信息!A:B,2,FALSE)</f>
        <v>盘螺</v>
      </c>
      <c r="F391" s="40" t="s">
        <v>40</v>
      </c>
      <c r="G391" s="36">
        <v>10</v>
      </c>
      <c r="H391" s="36" t="e">
        <f>_xlfn._xlws.FILTER(#REF!,#REF!&amp;#REF!&amp;#REF!&amp;#REF!=C391&amp;F391&amp;I391&amp;J391,"未发货")</f>
        <v>#REF!</v>
      </c>
      <c r="I391" s="40" t="str">
        <f>VLOOKUP(B391,辅助信息!E:I,3,FALSE)</f>
        <v>(华西颐海-科创农业生态谷-1号钢筋房)成都市简阳市白金山水库</v>
      </c>
      <c r="J391" s="40" t="str">
        <f>VLOOKUP(B391,辅助信息!E:I,4,FALSE)</f>
        <v>石清国</v>
      </c>
      <c r="K391" s="40">
        <f>VLOOKUP(J391,辅助信息!H:I,2,FALSE)</f>
        <v>13458642015</v>
      </c>
      <c r="L391" s="80"/>
      <c r="M391" s="93">
        <v>45705</v>
      </c>
      <c r="N391" s="64"/>
      <c r="O391" s="64">
        <f ca="1" t="shared" si="2"/>
        <v>0</v>
      </c>
      <c r="P391" s="64">
        <f ca="1" t="shared" si="3"/>
        <v>266</v>
      </c>
      <c r="Q391" s="26" t="str">
        <f>VLOOKUP(B391,辅助信息!E:M,9,FALSE)</f>
        <v>ZTWM-CDGS-XS-2024-0093-华西-颐海科创农业生态谷</v>
      </c>
    </row>
    <row r="392" s="26" customFormat="1" hidden="1" spans="1:17">
      <c r="A392" s="64"/>
      <c r="B392" s="40" t="s">
        <v>48</v>
      </c>
      <c r="C392" s="72">
        <v>45703</v>
      </c>
      <c r="D392" s="40" t="str">
        <f>VLOOKUP(B392,辅助信息!E:K,7,FALSE)</f>
        <v>ZTWM-CDGS-YL-20240529-006</v>
      </c>
      <c r="E392" s="40" t="str">
        <f>VLOOKUP(F392,辅助信息!A:B,2,FALSE)</f>
        <v>盘螺</v>
      </c>
      <c r="F392" s="40" t="s">
        <v>41</v>
      </c>
      <c r="G392" s="36">
        <v>10</v>
      </c>
      <c r="H392" s="36" t="e">
        <f>_xlfn._xlws.FILTER(#REF!,#REF!&amp;#REF!&amp;#REF!&amp;#REF!=C392&amp;F392&amp;I392&amp;J392,"未发货")</f>
        <v>#REF!</v>
      </c>
      <c r="I392" s="40" t="str">
        <f>VLOOKUP(B392,辅助信息!E:I,3,FALSE)</f>
        <v>(华西颐海-科创农业生态谷-1号钢筋房)成都市简阳市白金山水库</v>
      </c>
      <c r="J392" s="40" t="str">
        <f>VLOOKUP(B392,辅助信息!E:I,4,FALSE)</f>
        <v>石清国</v>
      </c>
      <c r="K392" s="40">
        <f>VLOOKUP(J392,辅助信息!H:I,2,FALSE)</f>
        <v>13458642015</v>
      </c>
      <c r="L392" s="80"/>
      <c r="M392" s="93">
        <v>45705</v>
      </c>
      <c r="N392" s="64"/>
      <c r="O392" s="64">
        <f ca="1" t="shared" si="2"/>
        <v>0</v>
      </c>
      <c r="P392" s="64">
        <f ca="1" t="shared" si="3"/>
        <v>266</v>
      </c>
      <c r="Q392" s="26" t="str">
        <f>VLOOKUP(B392,辅助信息!E:M,9,FALSE)</f>
        <v>ZTWM-CDGS-XS-2024-0093-华西-颐海科创农业生态谷</v>
      </c>
    </row>
    <row r="393" s="26" customFormat="1" hidden="1" spans="1:17">
      <c r="A393" s="64"/>
      <c r="B393" s="40" t="s">
        <v>48</v>
      </c>
      <c r="C393" s="72">
        <v>45703</v>
      </c>
      <c r="D393" s="40" t="str">
        <f>VLOOKUP(B393,辅助信息!E:K,7,FALSE)</f>
        <v>ZTWM-CDGS-YL-20240529-006</v>
      </c>
      <c r="E393" s="40" t="str">
        <f>VLOOKUP(F393,辅助信息!A:B,2,FALSE)</f>
        <v>螺纹钢</v>
      </c>
      <c r="F393" s="40" t="s">
        <v>66</v>
      </c>
      <c r="G393" s="36">
        <v>12</v>
      </c>
      <c r="H393" s="36" t="e">
        <f>_xlfn._xlws.FILTER(#REF!,#REF!&amp;#REF!&amp;#REF!&amp;#REF!=C393&amp;F393&amp;I393&amp;J393,"未发货")</f>
        <v>#REF!</v>
      </c>
      <c r="I393" s="40" t="str">
        <f>VLOOKUP(B393,辅助信息!E:I,3,FALSE)</f>
        <v>(华西颐海-科创农业生态谷-1号钢筋房)成都市简阳市白金山水库</v>
      </c>
      <c r="J393" s="40" t="str">
        <f>VLOOKUP(B393,辅助信息!E:I,4,FALSE)</f>
        <v>石清国</v>
      </c>
      <c r="K393" s="40">
        <f>VLOOKUP(J393,辅助信息!H:I,2,FALSE)</f>
        <v>13458642015</v>
      </c>
      <c r="L393" s="80"/>
      <c r="M393" s="93">
        <v>45705</v>
      </c>
      <c r="N393" s="64"/>
      <c r="O393" s="64">
        <f ca="1" t="shared" si="2"/>
        <v>0</v>
      </c>
      <c r="P393" s="64">
        <f ca="1" t="shared" si="3"/>
        <v>266</v>
      </c>
      <c r="Q393" s="26" t="str">
        <f>VLOOKUP(B393,辅助信息!E:M,9,FALSE)</f>
        <v>ZTWM-CDGS-XS-2024-0093-华西-颐海科创农业生态谷</v>
      </c>
    </row>
    <row r="394" s="26" customFormat="1" hidden="1" spans="1:17">
      <c r="A394" s="64"/>
      <c r="B394" s="40" t="s">
        <v>48</v>
      </c>
      <c r="C394" s="72">
        <v>45703</v>
      </c>
      <c r="D394" s="40" t="str">
        <f>VLOOKUP(B394,辅助信息!E:K,7,FALSE)</f>
        <v>ZTWM-CDGS-YL-20240529-006</v>
      </c>
      <c r="E394" s="40" t="str">
        <f>VLOOKUP(F394,辅助信息!A:B,2,FALSE)</f>
        <v>螺纹钢</v>
      </c>
      <c r="F394" s="40" t="s">
        <v>22</v>
      </c>
      <c r="G394" s="36">
        <v>6</v>
      </c>
      <c r="H394" s="36" t="e">
        <f>_xlfn._xlws.FILTER(#REF!,#REF!&amp;#REF!&amp;#REF!&amp;#REF!=C394&amp;F394&amp;I394&amp;J394,"未发货")</f>
        <v>#REF!</v>
      </c>
      <c r="I394" s="40" t="str">
        <f>VLOOKUP(B394,辅助信息!E:I,3,FALSE)</f>
        <v>(华西颐海-科创农业生态谷-1号钢筋房)成都市简阳市白金山水库</v>
      </c>
      <c r="J394" s="40" t="str">
        <f>VLOOKUP(B394,辅助信息!E:I,4,FALSE)</f>
        <v>石清国</v>
      </c>
      <c r="K394" s="40">
        <f>VLOOKUP(J394,辅助信息!H:I,2,FALSE)</f>
        <v>13458642015</v>
      </c>
      <c r="L394" s="78"/>
      <c r="M394" s="93">
        <v>45705</v>
      </c>
      <c r="N394" s="64"/>
      <c r="O394" s="64">
        <f ca="1" t="shared" si="2"/>
        <v>0</v>
      </c>
      <c r="P394" s="64">
        <f ca="1" t="shared" si="3"/>
        <v>266</v>
      </c>
      <c r="Q394" s="26" t="str">
        <f>VLOOKUP(B394,辅助信息!E:M,9,FALSE)</f>
        <v>ZTWM-CDGS-XS-2024-0093-华西-颐海科创农业生态谷</v>
      </c>
    </row>
    <row r="395" s="26" customFormat="1" hidden="1" spans="1:17">
      <c r="A395" s="64"/>
      <c r="B395" s="40" t="s">
        <v>29</v>
      </c>
      <c r="C395" s="72">
        <v>45703</v>
      </c>
      <c r="D395" s="40" t="e">
        <f>VLOOKUP(B395,辅助信息!E:K,7,FALSE)</f>
        <v>#N/A</v>
      </c>
      <c r="E395" s="40" t="str">
        <f>VLOOKUP(F395,辅助信息!A:B,2,FALSE)</f>
        <v>螺纹钢</v>
      </c>
      <c r="F395" s="40" t="s">
        <v>27</v>
      </c>
      <c r="G395" s="36">
        <v>15</v>
      </c>
      <c r="H395" s="36" t="e">
        <f>_xlfn._xlws.FILTER(#REF!,#REF!&amp;#REF!&amp;#REF!&amp;#REF!=C395&amp;F395&amp;I395&amp;J395,"未发货")</f>
        <v>#REF!</v>
      </c>
      <c r="I395" s="40" t="e">
        <f>VLOOKUP(B395,辅助信息!E:I,3,FALSE)</f>
        <v>#N/A</v>
      </c>
      <c r="J395" s="40" t="e">
        <f>VLOOKUP(B395,辅助信息!E:I,4,FALSE)</f>
        <v>#N/A</v>
      </c>
      <c r="K395" s="40" t="e">
        <f>VLOOKUP(J395,辅助信息!H:I,2,FALSE)</f>
        <v>#N/A</v>
      </c>
      <c r="L395" s="43" t="e">
        <f>VLOOKUP(B395,辅助信息!E:J,6,FALSE)</f>
        <v>#N/A</v>
      </c>
      <c r="M395" s="93">
        <v>45705</v>
      </c>
      <c r="N395" s="59"/>
      <c r="O395" s="64">
        <f ca="1" t="shared" si="2"/>
        <v>0</v>
      </c>
      <c r="P395" s="64">
        <f ca="1" t="shared" si="3"/>
        <v>266</v>
      </c>
      <c r="Q395" s="26" t="e">
        <f>VLOOKUP(B395,辅助信息!E:M,9,FALSE)</f>
        <v>#N/A</v>
      </c>
    </row>
    <row r="396" s="26" customFormat="1" hidden="1" spans="1:17">
      <c r="A396" s="64"/>
      <c r="B396" s="40" t="s">
        <v>29</v>
      </c>
      <c r="C396" s="72">
        <v>45703</v>
      </c>
      <c r="D396" s="40" t="e">
        <f>VLOOKUP(B396,辅助信息!E:K,7,FALSE)</f>
        <v>#N/A</v>
      </c>
      <c r="E396" s="40" t="str">
        <f>VLOOKUP(F396,辅助信息!A:B,2,FALSE)</f>
        <v>螺纹钢</v>
      </c>
      <c r="F396" s="40" t="s">
        <v>32</v>
      </c>
      <c r="G396" s="36">
        <v>20</v>
      </c>
      <c r="H396" s="36" t="e">
        <f>_xlfn._xlws.FILTER(#REF!,#REF!&amp;#REF!&amp;#REF!&amp;#REF!=C396&amp;F396&amp;I396&amp;J396,"未发货")</f>
        <v>#REF!</v>
      </c>
      <c r="I396" s="40" t="e">
        <f>VLOOKUP(B396,辅助信息!E:I,3,FALSE)</f>
        <v>#N/A</v>
      </c>
      <c r="J396" s="40" t="e">
        <f>VLOOKUP(B396,辅助信息!E:I,4,FALSE)</f>
        <v>#N/A</v>
      </c>
      <c r="K396" s="40" t="e">
        <f>VLOOKUP(J396,辅助信息!H:I,2,FALSE)</f>
        <v>#N/A</v>
      </c>
      <c r="L396" s="80"/>
      <c r="M396" s="93">
        <v>45705</v>
      </c>
      <c r="N396" s="59"/>
      <c r="O396" s="64">
        <f ca="1" t="shared" si="2"/>
        <v>0</v>
      </c>
      <c r="P396" s="64">
        <f ca="1" t="shared" si="3"/>
        <v>266</v>
      </c>
      <c r="Q396" s="26" t="e">
        <f>VLOOKUP(B396,辅助信息!E:M,9,FALSE)</f>
        <v>#N/A</v>
      </c>
    </row>
    <row r="397" s="26" customFormat="1" hidden="1" spans="1:17">
      <c r="A397" s="64"/>
      <c r="B397" s="40" t="s">
        <v>29</v>
      </c>
      <c r="C397" s="72">
        <v>45703</v>
      </c>
      <c r="D397" s="40" t="e">
        <f>VLOOKUP(B397,辅助信息!E:K,7,FALSE)</f>
        <v>#N/A</v>
      </c>
      <c r="E397" s="40" t="str">
        <f>VLOOKUP(F397,辅助信息!A:B,2,FALSE)</f>
        <v>螺纹钢</v>
      </c>
      <c r="F397" s="40" t="s">
        <v>30</v>
      </c>
      <c r="G397" s="36">
        <v>35</v>
      </c>
      <c r="H397" s="36" t="e">
        <f>_xlfn._xlws.FILTER(#REF!,#REF!&amp;#REF!&amp;#REF!&amp;#REF!=C397&amp;F397&amp;I397&amp;J397,"未发货")</f>
        <v>#REF!</v>
      </c>
      <c r="I397" s="40" t="e">
        <f>VLOOKUP(B397,辅助信息!E:I,3,FALSE)</f>
        <v>#N/A</v>
      </c>
      <c r="J397" s="40" t="e">
        <f>VLOOKUP(B397,辅助信息!E:I,4,FALSE)</f>
        <v>#N/A</v>
      </c>
      <c r="K397" s="40" t="e">
        <f>VLOOKUP(J397,辅助信息!H:I,2,FALSE)</f>
        <v>#N/A</v>
      </c>
      <c r="L397" s="78"/>
      <c r="M397" s="93">
        <v>45705</v>
      </c>
      <c r="N397" s="59"/>
      <c r="O397" s="64">
        <f ca="1" t="shared" si="2"/>
        <v>0</v>
      </c>
      <c r="P397" s="64">
        <f ca="1" t="shared" si="3"/>
        <v>266</v>
      </c>
      <c r="Q397" s="26" t="e">
        <f>VLOOKUP(B397,辅助信息!E:M,9,FALSE)</f>
        <v>#N/A</v>
      </c>
    </row>
    <row r="398" s="26" customFormat="1" ht="60" hidden="1" customHeight="1" spans="1:17">
      <c r="A398" s="64"/>
      <c r="B398" s="40" t="s">
        <v>78</v>
      </c>
      <c r="C398" s="72">
        <v>45703</v>
      </c>
      <c r="D398" s="40" t="e">
        <f>VLOOKUP(B398,辅助信息!E:K,7,FALSE)</f>
        <v>#N/A</v>
      </c>
      <c r="E398" s="40" t="str">
        <f>VLOOKUP(F398,辅助信息!A:B,2,FALSE)</f>
        <v>螺纹钢</v>
      </c>
      <c r="F398" s="40" t="s">
        <v>33</v>
      </c>
      <c r="G398" s="36">
        <f>55-36</f>
        <v>19</v>
      </c>
      <c r="H398" s="36" t="e">
        <f>_xlfn._xlws.FILTER(#REF!,#REF!&amp;#REF!&amp;#REF!&amp;#REF!=C398&amp;F398&amp;I398&amp;J398,"未发货")</f>
        <v>#REF!</v>
      </c>
      <c r="I398" s="40" t="e">
        <f>VLOOKUP(B398,辅助信息!E:I,3,FALSE)</f>
        <v>#N/A</v>
      </c>
      <c r="J398" s="40" t="e">
        <f>VLOOKUP(B398,辅助信息!E:I,4,FALSE)</f>
        <v>#N/A</v>
      </c>
      <c r="K398" s="40" t="e">
        <f>VLOOKUP(J398,辅助信息!H:I,2,FALSE)</f>
        <v>#N/A</v>
      </c>
      <c r="L398" s="43" t="e">
        <f>VLOOKUP(B398,辅助信息!E:J,6,FALSE)</f>
        <v>#N/A</v>
      </c>
      <c r="M398" s="93">
        <v>45705</v>
      </c>
      <c r="N398" s="64"/>
      <c r="O398" s="64">
        <f ca="1" t="shared" si="2"/>
        <v>0</v>
      </c>
      <c r="P398" s="64">
        <f ca="1" t="shared" si="3"/>
        <v>266</v>
      </c>
      <c r="Q398" s="26" t="e">
        <f>VLOOKUP(B398,辅助信息!E:M,9,FALSE)</f>
        <v>#N/A</v>
      </c>
    </row>
    <row r="399" s="26" customFormat="1" hidden="1" spans="1:17">
      <c r="A399" s="64"/>
      <c r="B399" s="40" t="s">
        <v>69</v>
      </c>
      <c r="C399" s="72">
        <v>45703</v>
      </c>
      <c r="D399" s="40" t="str">
        <f>VLOOKUP(B399,辅助信息!E:K,7,FALSE)</f>
        <v>JWDDCD2025052800131</v>
      </c>
      <c r="E399" s="40" t="str">
        <f>VLOOKUP(F399,辅助信息!A:B,2,FALSE)</f>
        <v>盘螺</v>
      </c>
      <c r="F399" s="40" t="s">
        <v>40</v>
      </c>
      <c r="G399" s="36">
        <v>6</v>
      </c>
      <c r="H399" s="36" t="e">
        <f>_xlfn._xlws.FILTER(#REF!,#REF!&amp;#REF!&amp;#REF!&amp;#REF!=C399&amp;F399&amp;I399&amp;J399,"未发货")</f>
        <v>#REF!</v>
      </c>
      <c r="I399" s="40" t="str">
        <f>VLOOKUP(B399,辅助信息!E:I,3,FALSE)</f>
        <v>（商投建工达州中医药科技园-4工区-2号楼）达州市通川区达州中医药职业学院犀牛大道北段</v>
      </c>
      <c r="J399" s="40" t="str">
        <f>VLOOKUP(B399,辅助信息!E:I,4,FALSE)</f>
        <v>张扬</v>
      </c>
      <c r="K399" s="40">
        <f>VLOOKUP(J399,辅助信息!H:I,2,FALSE)</f>
        <v>18381904567</v>
      </c>
      <c r="L399" s="43" t="str">
        <f>VLOOKUP(B399,辅助信息!E:J,6,FALSE)</f>
        <v>控制炉批号！多了现场不收！,优先安排达钢,提前联系到场规格及数量</v>
      </c>
      <c r="M399" s="93">
        <v>45704</v>
      </c>
      <c r="N399" s="64"/>
      <c r="O399" s="64">
        <f ca="1" t="shared" si="2"/>
        <v>0</v>
      </c>
      <c r="P399" s="64">
        <f ca="1" t="shared" si="3"/>
        <v>267</v>
      </c>
      <c r="Q399" s="26" t="str">
        <f>VLOOKUP(B399,辅助信息!E:M,9,FALSE)</f>
        <v>ZTWM-CDGS-XS-2024-0134-商投建工达州中医药科技成果示范园项目</v>
      </c>
    </row>
    <row r="400" s="26" customFormat="1" hidden="1" spans="1:17">
      <c r="A400" s="64"/>
      <c r="B400" s="40" t="s">
        <v>69</v>
      </c>
      <c r="C400" s="72">
        <v>45703</v>
      </c>
      <c r="D400" s="40" t="str">
        <f>VLOOKUP(B400,辅助信息!E:K,7,FALSE)</f>
        <v>JWDDCD2025052800131</v>
      </c>
      <c r="E400" s="40" t="str">
        <f>VLOOKUP(F400,辅助信息!A:B,2,FALSE)</f>
        <v>盘螺</v>
      </c>
      <c r="F400" s="40" t="s">
        <v>41</v>
      </c>
      <c r="G400" s="36">
        <v>9</v>
      </c>
      <c r="H400" s="36" t="e">
        <f>_xlfn._xlws.FILTER(#REF!,#REF!&amp;#REF!&amp;#REF!&amp;#REF!=C400&amp;F400&amp;I400&amp;J400,"未发货")</f>
        <v>#REF!</v>
      </c>
      <c r="I400" s="40" t="str">
        <f>VLOOKUP(B400,辅助信息!E:I,3,FALSE)</f>
        <v>（商投建工达州中医药科技园-4工区-2号楼）达州市通川区达州中医药职业学院犀牛大道北段</v>
      </c>
      <c r="J400" s="40" t="str">
        <f>VLOOKUP(B400,辅助信息!E:I,4,FALSE)</f>
        <v>张扬</v>
      </c>
      <c r="K400" s="40">
        <f>VLOOKUP(J400,辅助信息!H:I,2,FALSE)</f>
        <v>18381904567</v>
      </c>
      <c r="L400" s="80"/>
      <c r="M400" s="93">
        <v>45704</v>
      </c>
      <c r="N400" s="64"/>
      <c r="O400" s="64">
        <f ca="1" t="shared" si="2"/>
        <v>0</v>
      </c>
      <c r="P400" s="64">
        <f ca="1" t="shared" si="3"/>
        <v>267</v>
      </c>
      <c r="Q400" s="26" t="str">
        <f>VLOOKUP(B400,辅助信息!E:M,9,FALSE)</f>
        <v>ZTWM-CDGS-XS-2024-0134-商投建工达州中医药科技成果示范园项目</v>
      </c>
    </row>
    <row r="401" hidden="1" spans="1:18">
      <c r="A401" s="64"/>
      <c r="B401" s="40" t="s">
        <v>69</v>
      </c>
      <c r="C401" s="72">
        <v>45703</v>
      </c>
      <c r="D401" s="40" t="str">
        <f>VLOOKUP(B401,辅助信息!E:K,7,FALSE)</f>
        <v>JWDDCD2025052800131</v>
      </c>
      <c r="E401" s="40" t="str">
        <f>VLOOKUP(F401,辅助信息!A:B,2,FALSE)</f>
        <v>螺纹钢</v>
      </c>
      <c r="F401" s="40" t="s">
        <v>32</v>
      </c>
      <c r="G401" s="36">
        <v>12</v>
      </c>
      <c r="H401" s="36" t="e">
        <f>_xlfn._xlws.FILTER(#REF!,#REF!&amp;#REF!&amp;#REF!&amp;#REF!=C401&amp;F401&amp;I401&amp;J401,"未发货")</f>
        <v>#REF!</v>
      </c>
      <c r="I401" s="40" t="str">
        <f>VLOOKUP(B401,辅助信息!E:I,3,FALSE)</f>
        <v>（商投建工达州中医药科技园-4工区-2号楼）达州市通川区达州中医药职业学院犀牛大道北段</v>
      </c>
      <c r="J401" s="40" t="str">
        <f>VLOOKUP(B401,辅助信息!E:I,4,FALSE)</f>
        <v>张扬</v>
      </c>
      <c r="K401" s="40">
        <f>VLOOKUP(J401,辅助信息!H:I,2,FALSE)</f>
        <v>18381904567</v>
      </c>
      <c r="L401" s="80"/>
      <c r="M401" s="93">
        <v>45704</v>
      </c>
      <c r="O401" s="64">
        <f ca="1" t="shared" si="2"/>
        <v>0</v>
      </c>
      <c r="P401" s="64">
        <f ca="1" t="shared" si="3"/>
        <v>267</v>
      </c>
      <c r="Q401" s="26" t="str">
        <f>VLOOKUP(B401,辅助信息!E:M,9,FALSE)</f>
        <v>ZTWM-CDGS-XS-2024-0134-商投建工达州中医药科技成果示范园项目</v>
      </c>
      <c r="R401" s="26"/>
    </row>
    <row r="402" hidden="1" spans="1:18">
      <c r="A402" s="64"/>
      <c r="B402" s="40" t="s">
        <v>69</v>
      </c>
      <c r="C402" s="72">
        <v>45703</v>
      </c>
      <c r="D402" s="40" t="str">
        <f>VLOOKUP(B402,辅助信息!E:K,7,FALSE)</f>
        <v>JWDDCD2025052800131</v>
      </c>
      <c r="E402" s="40" t="str">
        <f>VLOOKUP(F402,辅助信息!A:B,2,FALSE)</f>
        <v>螺纹钢</v>
      </c>
      <c r="F402" s="40" t="s">
        <v>21</v>
      </c>
      <c r="G402" s="36">
        <v>30</v>
      </c>
      <c r="H402" s="36" t="e">
        <f>_xlfn._xlws.FILTER(#REF!,#REF!&amp;#REF!&amp;#REF!&amp;#REF!=C402&amp;F402&amp;I402&amp;J402,"未发货")</f>
        <v>#REF!</v>
      </c>
      <c r="I402" s="40" t="str">
        <f>VLOOKUP(B402,辅助信息!E:I,3,FALSE)</f>
        <v>（商投建工达州中医药科技园-4工区-2号楼）达州市通川区达州中医药职业学院犀牛大道北段</v>
      </c>
      <c r="J402" s="40" t="str">
        <f>VLOOKUP(B402,辅助信息!E:I,4,FALSE)</f>
        <v>张扬</v>
      </c>
      <c r="K402" s="40">
        <f>VLOOKUP(J402,辅助信息!H:I,2,FALSE)</f>
        <v>18381904567</v>
      </c>
      <c r="L402" s="78"/>
      <c r="M402" s="93">
        <v>45704</v>
      </c>
      <c r="O402" s="64">
        <f ca="1" t="shared" si="2"/>
        <v>0</v>
      </c>
      <c r="P402" s="64">
        <f ca="1" t="shared" si="3"/>
        <v>267</v>
      </c>
      <c r="Q402" s="26" t="str">
        <f>VLOOKUP(B402,辅助信息!E:M,9,FALSE)</f>
        <v>ZTWM-CDGS-XS-2024-0134-商投建工达州中医药科技成果示范园项目</v>
      </c>
      <c r="R402" s="26"/>
    </row>
    <row r="403" hidden="1" spans="2:18">
      <c r="B403" s="40" t="s">
        <v>84</v>
      </c>
      <c r="C403" s="72">
        <v>45703</v>
      </c>
      <c r="D403" s="40" t="e">
        <f>VLOOKUP(B403,辅助信息!E:K,7,FALSE)</f>
        <v>#N/A</v>
      </c>
      <c r="E403" s="40" t="str">
        <f>VLOOKUP(F403,辅助信息!A:B,2,FALSE)</f>
        <v>螺纹钢</v>
      </c>
      <c r="F403" s="40" t="s">
        <v>27</v>
      </c>
      <c r="G403" s="36">
        <v>8</v>
      </c>
      <c r="H403" s="36" t="e">
        <f>_xlfn._xlws.FILTER(#REF!,#REF!&amp;#REF!&amp;#REF!&amp;#REF!=C403&amp;F403&amp;I403&amp;J403,"未发货")</f>
        <v>#REF!</v>
      </c>
      <c r="I403" s="40" t="e">
        <f>VLOOKUP(B403,辅助信息!E:I,3,FALSE)</f>
        <v>#N/A</v>
      </c>
      <c r="J403" s="40" t="e">
        <f>VLOOKUP(B403,辅助信息!E:I,4,FALSE)</f>
        <v>#N/A</v>
      </c>
      <c r="K403" s="40" t="e">
        <f>VLOOKUP(J403,辅助信息!H:I,2,FALSE)</f>
        <v>#N/A</v>
      </c>
      <c r="L403" s="43" t="e">
        <f>VLOOKUP(B403,辅助信息!E:J,6,FALSE)</f>
        <v>#N/A</v>
      </c>
      <c r="M403" s="93">
        <v>45705</v>
      </c>
      <c r="N403" s="59"/>
      <c r="O403" s="64">
        <f ca="1" t="shared" si="2"/>
        <v>0</v>
      </c>
      <c r="P403" s="64">
        <f ca="1" t="shared" si="3"/>
        <v>266</v>
      </c>
      <c r="Q403" s="26" t="e">
        <f>VLOOKUP(B403,辅助信息!E:M,9,FALSE)</f>
        <v>#N/A</v>
      </c>
      <c r="R403" s="26"/>
    </row>
    <row r="404" hidden="1" spans="2:18">
      <c r="B404" s="40" t="s">
        <v>84</v>
      </c>
      <c r="C404" s="72">
        <v>45703</v>
      </c>
      <c r="D404" s="40" t="e">
        <f>VLOOKUP(B404,辅助信息!E:K,7,FALSE)</f>
        <v>#N/A</v>
      </c>
      <c r="E404" s="40" t="str">
        <f>VLOOKUP(F404,辅助信息!A:B,2,FALSE)</f>
        <v>螺纹钢</v>
      </c>
      <c r="F404" s="40" t="s">
        <v>33</v>
      </c>
      <c r="G404" s="36">
        <v>8</v>
      </c>
      <c r="H404" s="36" t="e">
        <f>_xlfn._xlws.FILTER(#REF!,#REF!&amp;#REF!&amp;#REF!&amp;#REF!=C404&amp;F404&amp;I404&amp;J404,"未发货")</f>
        <v>#REF!</v>
      </c>
      <c r="I404" s="40" t="e">
        <f>VLOOKUP(B404,辅助信息!E:I,3,FALSE)</f>
        <v>#N/A</v>
      </c>
      <c r="J404" s="40" t="e">
        <f>VLOOKUP(B404,辅助信息!E:I,4,FALSE)</f>
        <v>#N/A</v>
      </c>
      <c r="K404" s="40" t="e">
        <f>VLOOKUP(J404,辅助信息!H:I,2,FALSE)</f>
        <v>#N/A</v>
      </c>
      <c r="L404" s="80"/>
      <c r="M404" s="93">
        <v>45705</v>
      </c>
      <c r="N404" s="59"/>
      <c r="O404" s="64">
        <f ca="1" t="shared" si="2"/>
        <v>0</v>
      </c>
      <c r="P404" s="64">
        <f ca="1" t="shared" si="3"/>
        <v>266</v>
      </c>
      <c r="Q404" s="26" t="e">
        <f>VLOOKUP(B404,辅助信息!E:M,9,FALSE)</f>
        <v>#N/A</v>
      </c>
      <c r="R404" s="26"/>
    </row>
    <row r="405" hidden="1" spans="2:18">
      <c r="B405" s="40" t="s">
        <v>84</v>
      </c>
      <c r="C405" s="72">
        <v>45703</v>
      </c>
      <c r="D405" s="40" t="e">
        <f>VLOOKUP(B405,辅助信息!E:K,7,FALSE)</f>
        <v>#N/A</v>
      </c>
      <c r="E405" s="40" t="str">
        <f>VLOOKUP(F405,辅助信息!A:B,2,FALSE)</f>
        <v>螺纹钢</v>
      </c>
      <c r="F405" s="40" t="s">
        <v>18</v>
      </c>
      <c r="G405" s="36">
        <v>12</v>
      </c>
      <c r="H405" s="36" t="e">
        <f>_xlfn._xlws.FILTER(#REF!,#REF!&amp;#REF!&amp;#REF!&amp;#REF!=C405&amp;F405&amp;I405&amp;J405,"未发货")</f>
        <v>#REF!</v>
      </c>
      <c r="I405" s="40" t="e">
        <f>VLOOKUP(B405,辅助信息!E:I,3,FALSE)</f>
        <v>#N/A</v>
      </c>
      <c r="J405" s="40" t="e">
        <f>VLOOKUP(B405,辅助信息!E:I,4,FALSE)</f>
        <v>#N/A</v>
      </c>
      <c r="K405" s="40" t="e">
        <f>VLOOKUP(J405,辅助信息!H:I,2,FALSE)</f>
        <v>#N/A</v>
      </c>
      <c r="L405" s="78"/>
      <c r="M405" s="93">
        <v>45705</v>
      </c>
      <c r="N405" s="59"/>
      <c r="O405" s="64">
        <f ca="1" t="shared" si="2"/>
        <v>0</v>
      </c>
      <c r="P405" s="64">
        <f ca="1" t="shared" si="3"/>
        <v>266</v>
      </c>
      <c r="Q405" s="26" t="e">
        <f>VLOOKUP(B405,辅助信息!E:M,9,FALSE)</f>
        <v>#N/A</v>
      </c>
      <c r="R405" s="26"/>
    </row>
    <row r="406" hidden="1" spans="1:18">
      <c r="A406" s="73" t="s">
        <v>85</v>
      </c>
      <c r="B406" s="40" t="s">
        <v>75</v>
      </c>
      <c r="C406" s="72">
        <v>45703</v>
      </c>
      <c r="D406" s="40" t="e">
        <f>VLOOKUP(B406,辅助信息!E:K,7,FALSE)</f>
        <v>#N/A</v>
      </c>
      <c r="E406" s="40" t="str">
        <f>VLOOKUP(F406,辅助信息!A:B,2,FALSE)</f>
        <v>螺纹钢</v>
      </c>
      <c r="F406" s="40" t="s">
        <v>28</v>
      </c>
      <c r="G406" s="36">
        <v>9</v>
      </c>
      <c r="H406" s="36" t="e">
        <f>_xlfn._xlws.FILTER(#REF!,#REF!&amp;#REF!&amp;#REF!&amp;#REF!=C406&amp;F406&amp;I406&amp;J406,"未发货")</f>
        <v>#REF!</v>
      </c>
      <c r="I406" s="40" t="e">
        <f>VLOOKUP(B406,辅助信息!E:I,3,FALSE)</f>
        <v>#N/A</v>
      </c>
      <c r="J406" s="40" t="e">
        <f>VLOOKUP(B406,辅助信息!E:I,4,FALSE)</f>
        <v>#N/A</v>
      </c>
      <c r="K406" s="40" t="e">
        <f>VLOOKUP(J406,辅助信息!H:I,2,FALSE)</f>
        <v>#N/A</v>
      </c>
      <c r="L406" s="43" t="e">
        <f>VLOOKUP(B406,辅助信息!E:J,6,FALSE)</f>
        <v>#N/A</v>
      </c>
      <c r="M406" s="93">
        <v>45709</v>
      </c>
      <c r="N406" s="59"/>
      <c r="O406" s="64">
        <f ca="1" t="shared" si="2"/>
        <v>0</v>
      </c>
      <c r="P406" s="64">
        <f ca="1" t="shared" si="3"/>
        <v>262</v>
      </c>
      <c r="Q406" s="26" t="e">
        <f>VLOOKUP(B406,辅助信息!E:M,9,FALSE)</f>
        <v>#N/A</v>
      </c>
      <c r="R406" s="26"/>
    </row>
    <row r="407" hidden="1" spans="2:18">
      <c r="B407" s="40" t="s">
        <v>75</v>
      </c>
      <c r="C407" s="72">
        <v>45703</v>
      </c>
      <c r="D407" s="40" t="e">
        <f>VLOOKUP(B407,辅助信息!E:K,7,FALSE)</f>
        <v>#N/A</v>
      </c>
      <c r="E407" s="40" t="str">
        <f>VLOOKUP(F407,辅助信息!A:B,2,FALSE)</f>
        <v>螺纹钢</v>
      </c>
      <c r="F407" s="40" t="s">
        <v>18</v>
      </c>
      <c r="G407" s="36">
        <v>9</v>
      </c>
      <c r="H407" s="36" t="e">
        <f>_xlfn._xlws.FILTER(#REF!,#REF!&amp;#REF!&amp;#REF!&amp;#REF!=C407&amp;F407&amp;I407&amp;J407,"未发货")</f>
        <v>#REF!</v>
      </c>
      <c r="I407" s="40" t="e">
        <f>VLOOKUP(B407,辅助信息!E:I,3,FALSE)</f>
        <v>#N/A</v>
      </c>
      <c r="J407" s="40" t="e">
        <f>VLOOKUP(B407,辅助信息!E:I,4,FALSE)</f>
        <v>#N/A</v>
      </c>
      <c r="K407" s="40" t="e">
        <f>VLOOKUP(J407,辅助信息!H:I,2,FALSE)</f>
        <v>#N/A</v>
      </c>
      <c r="L407" s="80"/>
      <c r="M407" s="93">
        <v>45709</v>
      </c>
      <c r="N407" s="59"/>
      <c r="O407" s="64">
        <f ca="1" t="shared" si="2"/>
        <v>0</v>
      </c>
      <c r="P407" s="64">
        <f ca="1" t="shared" si="3"/>
        <v>262</v>
      </c>
      <c r="Q407" s="26" t="e">
        <f>VLOOKUP(B407,辅助信息!E:M,9,FALSE)</f>
        <v>#N/A</v>
      </c>
      <c r="R407" s="26"/>
    </row>
    <row r="408" hidden="1" spans="2:18">
      <c r="B408" s="40" t="s">
        <v>75</v>
      </c>
      <c r="C408" s="72">
        <v>45703</v>
      </c>
      <c r="D408" s="40" t="e">
        <f>VLOOKUP(B408,辅助信息!E:K,7,FALSE)</f>
        <v>#N/A</v>
      </c>
      <c r="E408" s="40" t="str">
        <f>VLOOKUP(F408,辅助信息!A:B,2,FALSE)</f>
        <v>螺纹钢</v>
      </c>
      <c r="F408" s="40" t="s">
        <v>65</v>
      </c>
      <c r="G408" s="89">
        <v>36</v>
      </c>
      <c r="H408" s="36" t="e">
        <f>_xlfn._xlws.FILTER(#REF!,#REF!&amp;#REF!&amp;#REF!&amp;#REF!=C408&amp;F408&amp;I408&amp;J408,"未发货")</f>
        <v>#REF!</v>
      </c>
      <c r="I408" s="40" t="e">
        <f>VLOOKUP(B408,辅助信息!E:I,3,FALSE)</f>
        <v>#N/A</v>
      </c>
      <c r="J408" s="40" t="e">
        <f>VLOOKUP(B408,辅助信息!E:I,4,FALSE)</f>
        <v>#N/A</v>
      </c>
      <c r="K408" s="40" t="e">
        <f>VLOOKUP(J408,辅助信息!H:I,2,FALSE)</f>
        <v>#N/A</v>
      </c>
      <c r="L408" s="80"/>
      <c r="M408" s="93">
        <v>45709</v>
      </c>
      <c r="N408" s="59"/>
      <c r="O408" s="64">
        <f ca="1" t="shared" si="2"/>
        <v>0</v>
      </c>
      <c r="P408" s="64">
        <f ca="1" t="shared" si="3"/>
        <v>262</v>
      </c>
      <c r="Q408" s="26" t="e">
        <f>VLOOKUP(B408,辅助信息!E:M,9,FALSE)</f>
        <v>#N/A</v>
      </c>
      <c r="R408" s="26"/>
    </row>
    <row r="409" hidden="1" spans="2:18">
      <c r="B409" s="40" t="s">
        <v>75</v>
      </c>
      <c r="C409" s="72">
        <v>45703</v>
      </c>
      <c r="D409" s="40" t="e">
        <f>VLOOKUP(B409,辅助信息!E:K,7,FALSE)</f>
        <v>#N/A</v>
      </c>
      <c r="E409" s="40" t="str">
        <f>VLOOKUP(F409,辅助信息!A:B,2,FALSE)</f>
        <v>螺纹钢</v>
      </c>
      <c r="F409" s="40" t="s">
        <v>77</v>
      </c>
      <c r="G409" s="89">
        <v>20</v>
      </c>
      <c r="H409" s="36" t="e">
        <f>_xlfn._xlws.FILTER(#REF!,#REF!&amp;#REF!&amp;#REF!&amp;#REF!=C409&amp;F409&amp;I409&amp;J409,"未发货")</f>
        <v>#REF!</v>
      </c>
      <c r="I409" s="40" t="e">
        <f>VLOOKUP(B409,辅助信息!E:I,3,FALSE)</f>
        <v>#N/A</v>
      </c>
      <c r="J409" s="40" t="e">
        <f>VLOOKUP(B409,辅助信息!E:I,4,FALSE)</f>
        <v>#N/A</v>
      </c>
      <c r="K409" s="40" t="e">
        <f>VLOOKUP(J409,辅助信息!H:I,2,FALSE)</f>
        <v>#N/A</v>
      </c>
      <c r="L409" s="80"/>
      <c r="M409" s="93"/>
      <c r="N409" s="59"/>
      <c r="Q409" s="26"/>
      <c r="R409" s="26"/>
    </row>
    <row r="410" hidden="1" spans="2:18">
      <c r="B410" s="40" t="s">
        <v>75</v>
      </c>
      <c r="C410" s="72">
        <v>45703</v>
      </c>
      <c r="D410" s="40" t="e">
        <f>VLOOKUP(B410,辅助信息!E:K,7,FALSE)</f>
        <v>#N/A</v>
      </c>
      <c r="E410" s="40" t="str">
        <f>VLOOKUP(F410,辅助信息!A:B,2,FALSE)</f>
        <v>螺纹钢</v>
      </c>
      <c r="F410" s="40" t="s">
        <v>86</v>
      </c>
      <c r="G410" s="36">
        <v>26</v>
      </c>
      <c r="H410" s="36" t="e">
        <f>_xlfn._xlws.FILTER(#REF!,#REF!&amp;#REF!&amp;#REF!&amp;#REF!=C410&amp;F410&amp;I410&amp;J410,"未发货")</f>
        <v>#REF!</v>
      </c>
      <c r="I410" s="40" t="e">
        <f>VLOOKUP(B410,辅助信息!E:I,3,FALSE)</f>
        <v>#N/A</v>
      </c>
      <c r="J410" s="40" t="e">
        <f>VLOOKUP(B410,辅助信息!E:I,4,FALSE)</f>
        <v>#N/A</v>
      </c>
      <c r="K410" s="40" t="e">
        <f>VLOOKUP(J410,辅助信息!H:I,2,FALSE)</f>
        <v>#N/A</v>
      </c>
      <c r="L410" s="78"/>
      <c r="M410" s="93">
        <v>45709</v>
      </c>
      <c r="N410" s="59"/>
      <c r="O410" s="64">
        <f ca="1" t="shared" ref="O410:O416" si="4">IF(OR(M410="",N410&lt;&gt;""),"",MAX(M410-TODAY(),0))</f>
        <v>0</v>
      </c>
      <c r="P410" s="64">
        <f ca="1" t="shared" ref="P410:P416" si="5">IF(M410="","",IF(N410&lt;&gt;"",MAX(N410-M410,0),IF(TODAY()&gt;M410,TODAY()-M410,0)))</f>
        <v>262</v>
      </c>
      <c r="Q410" s="26" t="e">
        <f>VLOOKUP(B410,辅助信息!E:M,9,FALSE)</f>
        <v>#N/A</v>
      </c>
      <c r="R410" s="26"/>
    </row>
    <row r="411" hidden="1" spans="2:18">
      <c r="B411" s="40" t="s">
        <v>87</v>
      </c>
      <c r="C411" s="72">
        <v>45703</v>
      </c>
      <c r="D411" s="40" t="e">
        <f>VLOOKUP(B411,辅助信息!E:K,7,FALSE)</f>
        <v>#N/A</v>
      </c>
      <c r="E411" s="40" t="str">
        <f>VLOOKUP(F411,辅助信息!A:B,2,FALSE)</f>
        <v>螺纹钢</v>
      </c>
      <c r="F411" s="40" t="s">
        <v>27</v>
      </c>
      <c r="G411" s="36">
        <v>8</v>
      </c>
      <c r="H411" s="36" t="e">
        <f>_xlfn._xlws.FILTER(#REF!,#REF!&amp;#REF!&amp;#REF!&amp;#REF!=C411&amp;F411&amp;I411&amp;J411,"未发货")</f>
        <v>#REF!</v>
      </c>
      <c r="I411" s="40" t="e">
        <f>VLOOKUP(B411,辅助信息!E:I,3,FALSE)</f>
        <v>#N/A</v>
      </c>
      <c r="J411" s="40" t="e">
        <f>VLOOKUP(B411,辅助信息!E:I,4,FALSE)</f>
        <v>#N/A</v>
      </c>
      <c r="K411" s="40" t="e">
        <f>VLOOKUP(J411,辅助信息!H:I,2,FALSE)</f>
        <v>#N/A</v>
      </c>
      <c r="L411" s="43" t="e">
        <f>VLOOKUP(B411,辅助信息!E:J,6,FALSE)</f>
        <v>#N/A</v>
      </c>
      <c r="M411" s="93">
        <v>45706</v>
      </c>
      <c r="N411" s="59"/>
      <c r="O411" s="64">
        <f ca="1" t="shared" si="4"/>
        <v>0</v>
      </c>
      <c r="P411" s="64">
        <f ca="1" t="shared" si="5"/>
        <v>265</v>
      </c>
      <c r="Q411" s="26" t="e">
        <f>VLOOKUP(B411,辅助信息!E:M,9,FALSE)</f>
        <v>#N/A</v>
      </c>
      <c r="R411" s="26"/>
    </row>
    <row r="412" hidden="1" spans="2:18">
      <c r="B412" s="40" t="s">
        <v>87</v>
      </c>
      <c r="C412" s="72">
        <v>45703</v>
      </c>
      <c r="D412" s="40" t="e">
        <f>VLOOKUP(B412,辅助信息!E:K,7,FALSE)</f>
        <v>#N/A</v>
      </c>
      <c r="E412" s="40" t="str">
        <f>VLOOKUP(F412,辅助信息!A:B,2,FALSE)</f>
        <v>螺纹钢</v>
      </c>
      <c r="F412" s="40" t="s">
        <v>65</v>
      </c>
      <c r="G412" s="36">
        <v>27</v>
      </c>
      <c r="H412" s="36" t="e">
        <f>_xlfn._xlws.FILTER(#REF!,#REF!&amp;#REF!&amp;#REF!&amp;#REF!=C412&amp;F412&amp;I412&amp;J412,"未发货")</f>
        <v>#REF!</v>
      </c>
      <c r="I412" s="40" t="e">
        <f>VLOOKUP(B412,辅助信息!E:I,3,FALSE)</f>
        <v>#N/A</v>
      </c>
      <c r="J412" s="40" t="e">
        <f>VLOOKUP(B412,辅助信息!E:I,4,FALSE)</f>
        <v>#N/A</v>
      </c>
      <c r="K412" s="40" t="e">
        <f>VLOOKUP(J412,辅助信息!H:I,2,FALSE)</f>
        <v>#N/A</v>
      </c>
      <c r="L412" s="78"/>
      <c r="M412" s="93">
        <v>45706</v>
      </c>
      <c r="N412" s="59"/>
      <c r="O412" s="64">
        <f ca="1" t="shared" si="4"/>
        <v>0</v>
      </c>
      <c r="P412" s="64">
        <f ca="1" t="shared" si="5"/>
        <v>265</v>
      </c>
      <c r="Q412" s="26" t="e">
        <f>VLOOKUP(B412,辅助信息!E:M,9,FALSE)</f>
        <v>#N/A</v>
      </c>
      <c r="R412" s="26"/>
    </row>
    <row r="413" hidden="1" spans="2:18">
      <c r="B413" s="40" t="s">
        <v>74</v>
      </c>
      <c r="C413" s="72">
        <v>45703</v>
      </c>
      <c r="D413" s="40" t="e">
        <f>VLOOKUP(B413,辅助信息!E:K,7,FALSE)</f>
        <v>#N/A</v>
      </c>
      <c r="E413" s="40" t="str">
        <f>VLOOKUP(F413,辅助信息!A:B,2,FALSE)</f>
        <v>螺纹钢</v>
      </c>
      <c r="F413" s="40" t="s">
        <v>19</v>
      </c>
      <c r="G413" s="36">
        <v>12</v>
      </c>
      <c r="H413" s="36" t="e">
        <f>_xlfn._xlws.FILTER(#REF!,#REF!&amp;#REF!&amp;#REF!&amp;#REF!=C413&amp;F413&amp;I413&amp;J413,"未发货")</f>
        <v>#REF!</v>
      </c>
      <c r="I413" s="40" t="e">
        <f>VLOOKUP(B413,辅助信息!E:I,3,FALSE)</f>
        <v>#N/A</v>
      </c>
      <c r="J413" s="40" t="e">
        <f>VLOOKUP(B413,辅助信息!E:I,4,FALSE)</f>
        <v>#N/A</v>
      </c>
      <c r="K413" s="40" t="e">
        <f>VLOOKUP(J413,辅助信息!H:I,2,FALSE)</f>
        <v>#N/A</v>
      </c>
      <c r="L413" s="43" t="e">
        <f>VLOOKUP(B413,辅助信息!E:J,6,FALSE)</f>
        <v>#N/A</v>
      </c>
      <c r="M413" s="93">
        <v>45711</v>
      </c>
      <c r="N413" s="59"/>
      <c r="O413" s="64">
        <f ca="1" t="shared" si="4"/>
        <v>0</v>
      </c>
      <c r="P413" s="64">
        <f ca="1" t="shared" si="5"/>
        <v>260</v>
      </c>
      <c r="Q413" s="26" t="e">
        <f>VLOOKUP(B413,辅助信息!E:M,9,FALSE)</f>
        <v>#N/A</v>
      </c>
      <c r="R413" s="26"/>
    </row>
    <row r="414" hidden="1" spans="2:18">
      <c r="B414" s="40" t="s">
        <v>74</v>
      </c>
      <c r="C414" s="72">
        <v>45703</v>
      </c>
      <c r="D414" s="40" t="e">
        <f>VLOOKUP(B414,辅助信息!E:K,7,FALSE)</f>
        <v>#N/A</v>
      </c>
      <c r="E414" s="40" t="str">
        <f>VLOOKUP(F414,辅助信息!A:B,2,FALSE)</f>
        <v>螺纹钢</v>
      </c>
      <c r="F414" s="40" t="s">
        <v>33</v>
      </c>
      <c r="G414" s="36">
        <v>12</v>
      </c>
      <c r="H414" s="36" t="e">
        <f>_xlfn._xlws.FILTER(#REF!,#REF!&amp;#REF!&amp;#REF!&amp;#REF!=C414&amp;F414&amp;I414&amp;J414,"未发货")</f>
        <v>#REF!</v>
      </c>
      <c r="I414" s="40" t="e">
        <f>VLOOKUP(B414,辅助信息!E:I,3,FALSE)</f>
        <v>#N/A</v>
      </c>
      <c r="J414" s="40" t="e">
        <f>VLOOKUP(B414,辅助信息!E:I,4,FALSE)</f>
        <v>#N/A</v>
      </c>
      <c r="K414" s="40" t="e">
        <f>VLOOKUP(J414,辅助信息!H:I,2,FALSE)</f>
        <v>#N/A</v>
      </c>
      <c r="L414" s="80"/>
      <c r="M414" s="93">
        <v>45711</v>
      </c>
      <c r="N414" s="59"/>
      <c r="O414" s="64">
        <f ca="1" t="shared" si="4"/>
        <v>0</v>
      </c>
      <c r="P414" s="64">
        <f ca="1" t="shared" si="5"/>
        <v>260</v>
      </c>
      <c r="Q414" s="26" t="e">
        <f>VLOOKUP(B414,辅助信息!E:M,9,FALSE)</f>
        <v>#N/A</v>
      </c>
      <c r="R414" s="26"/>
    </row>
    <row r="415" hidden="1" spans="2:18">
      <c r="B415" s="40" t="s">
        <v>74</v>
      </c>
      <c r="C415" s="72">
        <v>45703</v>
      </c>
      <c r="D415" s="40" t="e">
        <f>VLOOKUP(B415,辅助信息!E:K,7,FALSE)</f>
        <v>#N/A</v>
      </c>
      <c r="E415" s="40" t="str">
        <f>VLOOKUP(F415,辅助信息!A:B,2,FALSE)</f>
        <v>螺纹钢</v>
      </c>
      <c r="F415" s="40" t="s">
        <v>28</v>
      </c>
      <c r="G415" s="36">
        <v>12</v>
      </c>
      <c r="H415" s="36" t="e">
        <f>_xlfn._xlws.FILTER(#REF!,#REF!&amp;#REF!&amp;#REF!&amp;#REF!=C415&amp;F415&amp;I415&amp;J415,"未发货")</f>
        <v>#REF!</v>
      </c>
      <c r="I415" s="40" t="e">
        <f>VLOOKUP(B415,辅助信息!E:I,3,FALSE)</f>
        <v>#N/A</v>
      </c>
      <c r="J415" s="40" t="e">
        <f>VLOOKUP(B415,辅助信息!E:I,4,FALSE)</f>
        <v>#N/A</v>
      </c>
      <c r="K415" s="40" t="e">
        <f>VLOOKUP(J415,辅助信息!H:I,2,FALSE)</f>
        <v>#N/A</v>
      </c>
      <c r="L415" s="80"/>
      <c r="M415" s="93">
        <v>45711</v>
      </c>
      <c r="N415" s="59"/>
      <c r="O415" s="64">
        <f ca="1" t="shared" si="4"/>
        <v>0</v>
      </c>
      <c r="P415" s="64">
        <f ca="1" t="shared" si="5"/>
        <v>260</v>
      </c>
      <c r="Q415" s="26" t="e">
        <f>VLOOKUP(B415,辅助信息!E:M,9,FALSE)</f>
        <v>#N/A</v>
      </c>
      <c r="R415" s="26"/>
    </row>
    <row r="416" hidden="1" spans="2:18">
      <c r="B416" s="40" t="s">
        <v>74</v>
      </c>
      <c r="C416" s="72">
        <v>45703</v>
      </c>
      <c r="D416" s="40" t="e">
        <f>VLOOKUP(B416,辅助信息!E:K,7,FALSE)</f>
        <v>#N/A</v>
      </c>
      <c r="E416" s="40" t="str">
        <f>VLOOKUP(F416,辅助信息!A:B,2,FALSE)</f>
        <v>螺纹钢</v>
      </c>
      <c r="F416" s="40" t="s">
        <v>18</v>
      </c>
      <c r="G416" s="36">
        <v>3</v>
      </c>
      <c r="H416" s="36" t="e">
        <f>_xlfn._xlws.FILTER(#REF!,#REF!&amp;#REF!&amp;#REF!&amp;#REF!=C416&amp;F416&amp;I416&amp;J416,"未发货")</f>
        <v>#REF!</v>
      </c>
      <c r="I416" s="40" t="e">
        <f>VLOOKUP(B416,辅助信息!E:I,3,FALSE)</f>
        <v>#N/A</v>
      </c>
      <c r="J416" s="40" t="e">
        <f>VLOOKUP(B416,辅助信息!E:I,4,FALSE)</f>
        <v>#N/A</v>
      </c>
      <c r="K416" s="40" t="e">
        <f>VLOOKUP(J416,辅助信息!H:I,2,FALSE)</f>
        <v>#N/A</v>
      </c>
      <c r="L416" s="78"/>
      <c r="M416" s="93">
        <v>45711</v>
      </c>
      <c r="N416" s="59"/>
      <c r="O416" s="64">
        <f ca="1" t="shared" si="4"/>
        <v>0</v>
      </c>
      <c r="P416" s="64">
        <f ca="1" t="shared" si="5"/>
        <v>260</v>
      </c>
      <c r="Q416" s="26" t="e">
        <f>VLOOKUP(B416,辅助信息!E:M,9,FALSE)</f>
        <v>#N/A</v>
      </c>
      <c r="R416" s="26"/>
    </row>
    <row r="417" hidden="1" spans="2:18">
      <c r="B417" s="40" t="s">
        <v>79</v>
      </c>
      <c r="C417" s="72">
        <v>45703</v>
      </c>
      <c r="D417" s="40" t="e">
        <f>VLOOKUP(B417,辅助信息!E:K,7,FALSE)</f>
        <v>#N/A</v>
      </c>
      <c r="E417" s="40" t="str">
        <f>VLOOKUP(F417,辅助信息!A:B,2,FALSE)</f>
        <v>盘螺</v>
      </c>
      <c r="F417" s="40" t="s">
        <v>40</v>
      </c>
      <c r="G417" s="36">
        <v>3</v>
      </c>
      <c r="H417" s="36" t="e">
        <f>_xlfn._xlws.FILTER(#REF!,#REF!&amp;#REF!&amp;#REF!&amp;#REF!=C417&amp;F417&amp;I417&amp;J417,"未发货")</f>
        <v>#REF!</v>
      </c>
      <c r="I417" s="40" t="e">
        <f>VLOOKUP(B417,辅助信息!E:I,3,FALSE)</f>
        <v>#N/A</v>
      </c>
      <c r="J417" s="40" t="e">
        <f>VLOOKUP(B417,辅助信息!E:I,4,FALSE)</f>
        <v>#N/A</v>
      </c>
      <c r="K417" s="81" t="e">
        <f>VLOOKUP(J417,辅助信息!H:I,2,FALSE)</f>
        <v>#N/A</v>
      </c>
      <c r="L417" s="79" t="e">
        <f>VLOOKUP(B417,辅助信息!E:J,6,FALSE)</f>
        <v>#N/A</v>
      </c>
      <c r="M417" s="59"/>
      <c r="N417" s="59"/>
      <c r="O417" s="59"/>
      <c r="P417" s="59"/>
      <c r="Q417" s="26" t="e">
        <f>VLOOKUP(B417,辅助信息!E:M,9,FALSE)</f>
        <v>#N/A</v>
      </c>
      <c r="R417" s="26"/>
    </row>
    <row r="418" hidden="1" spans="2:18">
      <c r="B418" s="40" t="s">
        <v>79</v>
      </c>
      <c r="C418" s="72">
        <v>45703</v>
      </c>
      <c r="D418" s="40" t="e">
        <f>VLOOKUP(B418,辅助信息!E:K,7,FALSE)</f>
        <v>#N/A</v>
      </c>
      <c r="E418" s="40" t="str">
        <f>VLOOKUP(F418,辅助信息!A:B,2,FALSE)</f>
        <v>盘螺</v>
      </c>
      <c r="F418" s="40" t="s">
        <v>41</v>
      </c>
      <c r="G418" s="36">
        <v>3</v>
      </c>
      <c r="H418" s="36" t="e">
        <f>_xlfn._xlws.FILTER(#REF!,#REF!&amp;#REF!&amp;#REF!&amp;#REF!=C418&amp;F418&amp;I418&amp;J418,"未发货")</f>
        <v>#REF!</v>
      </c>
      <c r="I418" s="40" t="e">
        <f>VLOOKUP(B418,辅助信息!E:I,3,FALSE)</f>
        <v>#N/A</v>
      </c>
      <c r="J418" s="40" t="e">
        <f>VLOOKUP(B418,辅助信息!E:I,4,FALSE)</f>
        <v>#N/A</v>
      </c>
      <c r="K418" s="81" t="e">
        <f>VLOOKUP(J418,辅助信息!H:I,2,FALSE)</f>
        <v>#N/A</v>
      </c>
      <c r="L418" s="80"/>
      <c r="M418" s="59"/>
      <c r="N418" s="59"/>
      <c r="O418" s="59"/>
      <c r="P418" s="59"/>
      <c r="Q418" s="26" t="e">
        <f>VLOOKUP(B418,辅助信息!E:M,9,FALSE)</f>
        <v>#N/A</v>
      </c>
      <c r="R418" s="26"/>
    </row>
    <row r="419" hidden="1" spans="2:18">
      <c r="B419" s="40" t="s">
        <v>79</v>
      </c>
      <c r="C419" s="72">
        <v>45703</v>
      </c>
      <c r="D419" s="40" t="e">
        <f>VLOOKUP(B419,辅助信息!E:K,7,FALSE)</f>
        <v>#N/A</v>
      </c>
      <c r="E419" s="40" t="str">
        <f>VLOOKUP(F419,辅助信息!A:B,2,FALSE)</f>
        <v>螺纹钢</v>
      </c>
      <c r="F419" s="40" t="s">
        <v>27</v>
      </c>
      <c r="G419" s="89">
        <v>9</v>
      </c>
      <c r="H419" s="36" t="e">
        <f>_xlfn._xlws.FILTER(#REF!,#REF!&amp;#REF!&amp;#REF!&amp;#REF!=C419&amp;F419&amp;I419&amp;J419,"未发货")</f>
        <v>#REF!</v>
      </c>
      <c r="I419" s="40" t="e">
        <f>VLOOKUP(B419,辅助信息!E:I,3,FALSE)</f>
        <v>#N/A</v>
      </c>
      <c r="J419" s="40" t="e">
        <f>VLOOKUP(B419,辅助信息!E:I,4,FALSE)</f>
        <v>#N/A</v>
      </c>
      <c r="K419" s="81" t="e">
        <f>VLOOKUP(J419,辅助信息!H:I,2,FALSE)</f>
        <v>#N/A</v>
      </c>
      <c r="L419" s="80"/>
      <c r="M419" s="59"/>
      <c r="N419" s="59"/>
      <c r="O419" s="59"/>
      <c r="P419" s="59"/>
      <c r="Q419" s="26" t="e">
        <f>VLOOKUP(B419,辅助信息!E:M,9,FALSE)</f>
        <v>#N/A</v>
      </c>
      <c r="R419" s="26"/>
    </row>
    <row r="420" hidden="1" spans="2:18">
      <c r="B420" s="40" t="s">
        <v>79</v>
      </c>
      <c r="C420" s="72">
        <v>45703</v>
      </c>
      <c r="D420" s="40" t="e">
        <f>VLOOKUP(B420,辅助信息!E:K,7,FALSE)</f>
        <v>#N/A</v>
      </c>
      <c r="E420" s="40" t="str">
        <f>VLOOKUP(F420,辅助信息!A:B,2,FALSE)</f>
        <v>螺纹钢</v>
      </c>
      <c r="F420" s="40" t="s">
        <v>19</v>
      </c>
      <c r="G420" s="36">
        <v>20</v>
      </c>
      <c r="H420" s="36" t="e">
        <f>_xlfn._xlws.FILTER(#REF!,#REF!&amp;#REF!&amp;#REF!&amp;#REF!=C420&amp;F420&amp;I420&amp;J420,"未发货")</f>
        <v>#REF!</v>
      </c>
      <c r="I420" s="40" t="e">
        <f>VLOOKUP(B420,辅助信息!E:I,3,FALSE)</f>
        <v>#N/A</v>
      </c>
      <c r="J420" s="40" t="e">
        <f>VLOOKUP(B420,辅助信息!E:I,4,FALSE)</f>
        <v>#N/A</v>
      </c>
      <c r="K420" s="81" t="e">
        <f>VLOOKUP(J420,辅助信息!H:I,2,FALSE)</f>
        <v>#N/A</v>
      </c>
      <c r="L420" s="80"/>
      <c r="M420" s="59"/>
      <c r="N420" s="59"/>
      <c r="O420" s="59"/>
      <c r="P420" s="59"/>
      <c r="Q420" s="26" t="e">
        <f>VLOOKUP(B420,辅助信息!E:M,9,FALSE)</f>
        <v>#N/A</v>
      </c>
      <c r="R420" s="26"/>
    </row>
    <row r="421" hidden="1" spans="2:18">
      <c r="B421" s="40" t="s">
        <v>79</v>
      </c>
      <c r="C421" s="72">
        <v>45703</v>
      </c>
      <c r="D421" s="40" t="e">
        <f>VLOOKUP(B421,辅助信息!E:K,7,FALSE)</f>
        <v>#N/A</v>
      </c>
      <c r="E421" s="40" t="str">
        <f>VLOOKUP(F421,辅助信息!A:B,2,FALSE)</f>
        <v>螺纹钢</v>
      </c>
      <c r="F421" s="40" t="s">
        <v>32</v>
      </c>
      <c r="G421" s="89">
        <v>9</v>
      </c>
      <c r="H421" s="36" t="e">
        <f>_xlfn._xlws.FILTER(#REF!,#REF!&amp;#REF!&amp;#REF!&amp;#REF!=C421&amp;F421&amp;I421&amp;J421,"未发货")</f>
        <v>#REF!</v>
      </c>
      <c r="I421" s="40" t="e">
        <f>VLOOKUP(B421,辅助信息!E:I,3,FALSE)</f>
        <v>#N/A</v>
      </c>
      <c r="J421" s="40" t="e">
        <f>VLOOKUP(B421,辅助信息!E:I,4,FALSE)</f>
        <v>#N/A</v>
      </c>
      <c r="K421" s="81" t="e">
        <f>VLOOKUP(J421,辅助信息!H:I,2,FALSE)</f>
        <v>#N/A</v>
      </c>
      <c r="L421" s="80"/>
      <c r="M421" s="59"/>
      <c r="N421" s="59"/>
      <c r="O421" s="59"/>
      <c r="P421" s="59"/>
      <c r="Q421" s="26" t="e">
        <f>VLOOKUP(B421,辅助信息!E:M,9,FALSE)</f>
        <v>#N/A</v>
      </c>
      <c r="R421" s="26"/>
    </row>
    <row r="422" hidden="1" spans="2:18">
      <c r="B422" s="40" t="s">
        <v>79</v>
      </c>
      <c r="C422" s="72">
        <v>45703</v>
      </c>
      <c r="D422" s="40" t="e">
        <f>VLOOKUP(B422,辅助信息!E:K,7,FALSE)</f>
        <v>#N/A</v>
      </c>
      <c r="E422" s="40" t="str">
        <f>VLOOKUP(F422,辅助信息!A:B,2,FALSE)</f>
        <v>螺纹钢</v>
      </c>
      <c r="F422" s="40" t="s">
        <v>30</v>
      </c>
      <c r="G422" s="36">
        <v>3</v>
      </c>
      <c r="H422" s="36" t="e">
        <f>_xlfn._xlws.FILTER(#REF!,#REF!&amp;#REF!&amp;#REF!&amp;#REF!=C422&amp;F422&amp;I422&amp;J422,"未发货")</f>
        <v>#REF!</v>
      </c>
      <c r="I422" s="40" t="e">
        <f>VLOOKUP(B422,辅助信息!E:I,3,FALSE)</f>
        <v>#N/A</v>
      </c>
      <c r="J422" s="40" t="e">
        <f>VLOOKUP(B422,辅助信息!E:I,4,FALSE)</f>
        <v>#N/A</v>
      </c>
      <c r="K422" s="81" t="e">
        <f>VLOOKUP(J422,辅助信息!H:I,2,FALSE)</f>
        <v>#N/A</v>
      </c>
      <c r="L422" s="80"/>
      <c r="M422" s="59"/>
      <c r="N422" s="59"/>
      <c r="O422" s="59"/>
      <c r="P422" s="59"/>
      <c r="Q422" s="26" t="e">
        <f>VLOOKUP(B422,辅助信息!E:M,9,FALSE)</f>
        <v>#N/A</v>
      </c>
      <c r="R422" s="26"/>
    </row>
    <row r="423" hidden="1" spans="2:18">
      <c r="B423" s="40" t="s">
        <v>79</v>
      </c>
      <c r="C423" s="72">
        <v>45703</v>
      </c>
      <c r="D423" s="40" t="e">
        <f>VLOOKUP(B423,辅助信息!E:K,7,FALSE)</f>
        <v>#N/A</v>
      </c>
      <c r="E423" s="40" t="str">
        <f>VLOOKUP(F423,辅助信息!A:B,2,FALSE)</f>
        <v>螺纹钢</v>
      </c>
      <c r="F423" s="40" t="s">
        <v>33</v>
      </c>
      <c r="G423" s="89">
        <v>25</v>
      </c>
      <c r="H423" s="36" t="e">
        <f>_xlfn._xlws.FILTER(#REF!,#REF!&amp;#REF!&amp;#REF!&amp;#REF!=C423&amp;F423&amp;I423&amp;J423,"未发货")</f>
        <v>#REF!</v>
      </c>
      <c r="I423" s="40" t="e">
        <f>VLOOKUP(B423,辅助信息!E:I,3,FALSE)</f>
        <v>#N/A</v>
      </c>
      <c r="J423" s="40" t="e">
        <f>VLOOKUP(B423,辅助信息!E:I,4,FALSE)</f>
        <v>#N/A</v>
      </c>
      <c r="K423" s="81" t="e">
        <f>VLOOKUP(J423,辅助信息!H:I,2,FALSE)</f>
        <v>#N/A</v>
      </c>
      <c r="L423" s="80"/>
      <c r="M423" s="59"/>
      <c r="N423" s="59"/>
      <c r="O423" s="59"/>
      <c r="P423" s="59"/>
      <c r="Q423" s="26" t="e">
        <f>VLOOKUP(B423,辅助信息!E:M,9,FALSE)</f>
        <v>#N/A</v>
      </c>
      <c r="R423" s="26"/>
    </row>
    <row r="424" hidden="1" spans="2:18">
      <c r="B424" s="40" t="s">
        <v>79</v>
      </c>
      <c r="C424" s="72">
        <v>45703</v>
      </c>
      <c r="D424" s="40" t="e">
        <f>VLOOKUP(B424,辅助信息!E:K,7,FALSE)</f>
        <v>#N/A</v>
      </c>
      <c r="E424" s="40" t="str">
        <f>VLOOKUP(F424,辅助信息!A:B,2,FALSE)</f>
        <v>螺纹钢</v>
      </c>
      <c r="F424" s="40" t="s">
        <v>18</v>
      </c>
      <c r="G424" s="89">
        <v>90</v>
      </c>
      <c r="H424" s="36" t="e">
        <f>_xlfn._xlws.FILTER(#REF!,#REF!&amp;#REF!&amp;#REF!&amp;#REF!=C424&amp;F424&amp;I424&amp;J424,"未发货")</f>
        <v>#REF!</v>
      </c>
      <c r="I424" s="40" t="e">
        <f>VLOOKUP(B424,辅助信息!E:I,3,FALSE)</f>
        <v>#N/A</v>
      </c>
      <c r="J424" s="40" t="e">
        <f>VLOOKUP(B424,辅助信息!E:I,4,FALSE)</f>
        <v>#N/A</v>
      </c>
      <c r="K424" s="81" t="e">
        <f>VLOOKUP(J424,辅助信息!H:I,2,FALSE)</f>
        <v>#N/A</v>
      </c>
      <c r="L424" s="78"/>
      <c r="M424" s="59"/>
      <c r="N424" s="59"/>
      <c r="O424" s="59"/>
      <c r="P424" s="59"/>
      <c r="Q424" s="26" t="e">
        <f>VLOOKUP(B424,辅助信息!E:M,9,FALSE)</f>
        <v>#N/A</v>
      </c>
      <c r="R424" s="26"/>
    </row>
    <row r="425" s="26" customFormat="1" hidden="1" spans="2:17">
      <c r="B425" s="40" t="s">
        <v>80</v>
      </c>
      <c r="C425" s="72">
        <v>45704</v>
      </c>
      <c r="D425" s="40" t="e">
        <f>VLOOKUP(B425,辅助信息!E:K,7,FALSE)</f>
        <v>#N/A</v>
      </c>
      <c r="E425" s="40" t="str">
        <f>VLOOKUP(F425,辅助信息!A:B,2,FALSE)</f>
        <v>盘螺</v>
      </c>
      <c r="F425" s="40" t="s">
        <v>49</v>
      </c>
      <c r="G425" s="40">
        <v>7.5</v>
      </c>
      <c r="H425" s="40" t="e">
        <f>_xlfn._xlws.FILTER(#REF!,#REF!&amp;#REF!&amp;#REF!&amp;#REF!=C425&amp;F425&amp;I425&amp;J425,"未发货")</f>
        <v>#REF!</v>
      </c>
      <c r="I425" s="40" t="e">
        <f>VLOOKUP(B425,辅助信息!E:I,3,FALSE)</f>
        <v>#N/A</v>
      </c>
      <c r="J425" s="40" t="e">
        <f>VLOOKUP(B425,辅助信息!E:I,4,FALSE)</f>
        <v>#N/A</v>
      </c>
      <c r="K425" s="40" t="e">
        <f>VLOOKUP(J425,辅助信息!H:I,2,FALSE)</f>
        <v>#N/A</v>
      </c>
      <c r="L425" s="26" t="e">
        <f>VLOOKUP(B425,辅助信息!E:J,6,FALSE)</f>
        <v>#N/A</v>
      </c>
      <c r="M425" s="97">
        <v>45703</v>
      </c>
      <c r="N425" s="97"/>
      <c r="O425" s="26">
        <f ca="1" t="shared" ref="O425:O442" si="6">IF(OR(M425="",N425&lt;&gt;""),"",MAX(M425-TODAY(),0))</f>
        <v>0</v>
      </c>
      <c r="P425" s="26">
        <f ca="1" t="shared" ref="P425:P442" si="7">IF(M425="","",IF(N425&lt;&gt;"",MAX(N425-M425,0),IF(TODAY()&gt;M425,TODAY()-M425,0)))</f>
        <v>268</v>
      </c>
      <c r="Q425" s="26" t="e">
        <f>VLOOKUP(B425,辅助信息!E:M,9,FALSE)</f>
        <v>#N/A</v>
      </c>
    </row>
    <row r="426" s="26" customFormat="1" hidden="1" spans="2:17">
      <c r="B426" s="40" t="s">
        <v>80</v>
      </c>
      <c r="C426" s="72">
        <v>45704</v>
      </c>
      <c r="D426" s="40" t="e">
        <f>VLOOKUP(B426,辅助信息!E:K,7,FALSE)</f>
        <v>#N/A</v>
      </c>
      <c r="E426" s="40" t="str">
        <f>VLOOKUP(F426,辅助信息!A:B,2,FALSE)</f>
        <v>盘螺</v>
      </c>
      <c r="F426" s="40" t="s">
        <v>40</v>
      </c>
      <c r="G426" s="40">
        <v>15</v>
      </c>
      <c r="H426" s="40" t="e">
        <f>_xlfn._xlws.FILTER(#REF!,#REF!&amp;#REF!&amp;#REF!&amp;#REF!=C426&amp;F426&amp;I426&amp;J426,"未发货")</f>
        <v>#REF!</v>
      </c>
      <c r="I426" s="40" t="e">
        <f>VLOOKUP(B426,辅助信息!E:I,3,FALSE)</f>
        <v>#N/A</v>
      </c>
      <c r="J426" s="40" t="e">
        <f>VLOOKUP(B426,辅助信息!E:I,4,FALSE)</f>
        <v>#N/A</v>
      </c>
      <c r="K426" s="40" t="e">
        <f>VLOOKUP(J426,辅助信息!H:I,2,FALSE)</f>
        <v>#N/A</v>
      </c>
      <c r="M426" s="97">
        <v>45703</v>
      </c>
      <c r="N426" s="97"/>
      <c r="O426" s="26">
        <f ca="1" t="shared" si="6"/>
        <v>0</v>
      </c>
      <c r="P426" s="26">
        <f ca="1" t="shared" si="7"/>
        <v>268</v>
      </c>
      <c r="Q426" s="26" t="e">
        <f>VLOOKUP(B426,辅助信息!E:M,9,FALSE)</f>
        <v>#N/A</v>
      </c>
    </row>
    <row r="427" s="26" customFormat="1" hidden="1" spans="2:17">
      <c r="B427" s="40" t="s">
        <v>80</v>
      </c>
      <c r="C427" s="72">
        <v>45704</v>
      </c>
      <c r="D427" s="40" t="e">
        <f>VLOOKUP(B427,辅助信息!E:K,7,FALSE)</f>
        <v>#N/A</v>
      </c>
      <c r="E427" s="40" t="str">
        <f>VLOOKUP(F427,辅助信息!A:B,2,FALSE)</f>
        <v>螺纹钢</v>
      </c>
      <c r="F427" s="40" t="s">
        <v>30</v>
      </c>
      <c r="G427" s="40">
        <v>12</v>
      </c>
      <c r="H427" s="40" t="e">
        <f>_xlfn._xlws.FILTER(#REF!,#REF!&amp;#REF!&amp;#REF!&amp;#REF!=C427&amp;F427&amp;I427&amp;J427,"未发货")</f>
        <v>#REF!</v>
      </c>
      <c r="I427" s="40" t="e">
        <f>VLOOKUP(B427,辅助信息!E:I,3,FALSE)</f>
        <v>#N/A</v>
      </c>
      <c r="J427" s="40" t="e">
        <f>VLOOKUP(B427,辅助信息!E:I,4,FALSE)</f>
        <v>#N/A</v>
      </c>
      <c r="K427" s="40" t="e">
        <f>VLOOKUP(J427,辅助信息!H:I,2,FALSE)</f>
        <v>#N/A</v>
      </c>
      <c r="M427" s="97">
        <v>45703</v>
      </c>
      <c r="N427" s="97"/>
      <c r="O427" s="26">
        <f ca="1" t="shared" si="6"/>
        <v>0</v>
      </c>
      <c r="P427" s="26">
        <f ca="1" t="shared" si="7"/>
        <v>268</v>
      </c>
      <c r="Q427" s="26" t="e">
        <f>VLOOKUP(B427,辅助信息!E:M,9,FALSE)</f>
        <v>#N/A</v>
      </c>
    </row>
    <row r="428" s="26" customFormat="1" hidden="1" spans="2:17">
      <c r="B428" s="40" t="s">
        <v>64</v>
      </c>
      <c r="C428" s="72">
        <v>45704</v>
      </c>
      <c r="D428" s="40" t="e">
        <f>VLOOKUP(B428,辅助信息!E:K,7,FALSE)</f>
        <v>#N/A</v>
      </c>
      <c r="E428" s="40" t="str">
        <f>VLOOKUP(F428,辅助信息!A:B,2,FALSE)</f>
        <v>螺纹钢</v>
      </c>
      <c r="F428" s="40" t="s">
        <v>32</v>
      </c>
      <c r="G428" s="40">
        <v>21</v>
      </c>
      <c r="H428" s="40" t="e">
        <f>_xlfn._xlws.FILTER(#REF!,#REF!&amp;#REF!&amp;#REF!&amp;#REF!=C428&amp;F428&amp;I428&amp;J428,"未发货")</f>
        <v>#REF!</v>
      </c>
      <c r="I428" s="40" t="e">
        <f>VLOOKUP(B428,辅助信息!E:I,3,FALSE)</f>
        <v>#N/A</v>
      </c>
      <c r="J428" s="40" t="e">
        <f>VLOOKUP(B428,辅助信息!E:I,4,FALSE)</f>
        <v>#N/A</v>
      </c>
      <c r="K428" s="40" t="e">
        <f>VLOOKUP(J428,辅助信息!H:I,2,FALSE)</f>
        <v>#N/A</v>
      </c>
      <c r="L428" s="26" t="e">
        <f>VLOOKUP(B428,辅助信息!E:J,6,FALSE)</f>
        <v>#N/A</v>
      </c>
      <c r="M428" s="97">
        <v>45704</v>
      </c>
      <c r="O428" s="26">
        <f ca="1" t="shared" si="6"/>
        <v>0</v>
      </c>
      <c r="P428" s="26">
        <f ca="1" t="shared" si="7"/>
        <v>267</v>
      </c>
      <c r="Q428" s="26" t="e">
        <f>VLOOKUP(B428,辅助信息!E:M,9,FALSE)</f>
        <v>#N/A</v>
      </c>
    </row>
    <row r="429" s="26" customFormat="1" hidden="1" spans="2:17">
      <c r="B429" s="40" t="s">
        <v>64</v>
      </c>
      <c r="C429" s="72">
        <v>45704</v>
      </c>
      <c r="D429" s="40" t="e">
        <f>VLOOKUP(B429,辅助信息!E:K,7,FALSE)</f>
        <v>#N/A</v>
      </c>
      <c r="E429" s="40" t="str">
        <f>VLOOKUP(F429,辅助信息!A:B,2,FALSE)</f>
        <v>螺纹钢</v>
      </c>
      <c r="F429" s="40" t="s">
        <v>65</v>
      </c>
      <c r="G429" s="40">
        <v>42</v>
      </c>
      <c r="H429" s="40" t="e">
        <f>_xlfn._xlws.FILTER(#REF!,#REF!&amp;#REF!&amp;#REF!&amp;#REF!=C429&amp;F429&amp;I429&amp;J429,"未发货")</f>
        <v>#REF!</v>
      </c>
      <c r="I429" s="40" t="e">
        <f>VLOOKUP(B429,辅助信息!E:I,3,FALSE)</f>
        <v>#N/A</v>
      </c>
      <c r="J429" s="40" t="e">
        <f>VLOOKUP(B429,辅助信息!E:I,4,FALSE)</f>
        <v>#N/A</v>
      </c>
      <c r="K429" s="40" t="e">
        <f>VLOOKUP(J429,辅助信息!H:I,2,FALSE)</f>
        <v>#N/A</v>
      </c>
      <c r="M429" s="97">
        <v>45704</v>
      </c>
      <c r="O429" s="26">
        <f ca="1" t="shared" si="6"/>
        <v>0</v>
      </c>
      <c r="P429" s="26">
        <f ca="1" t="shared" si="7"/>
        <v>267</v>
      </c>
      <c r="Q429" s="26" t="e">
        <f>VLOOKUP(B429,辅助信息!E:M,9,FALSE)</f>
        <v>#N/A</v>
      </c>
    </row>
    <row r="430" s="26" customFormat="1" hidden="1" spans="2:17">
      <c r="B430" s="40" t="s">
        <v>48</v>
      </c>
      <c r="C430" s="72">
        <v>45704</v>
      </c>
      <c r="D430" s="40" t="str">
        <f>VLOOKUP(B430,辅助信息!E:K,7,FALSE)</f>
        <v>ZTWM-CDGS-YL-20240529-006</v>
      </c>
      <c r="E430" s="40" t="str">
        <f>VLOOKUP(F430,辅助信息!A:B,2,FALSE)</f>
        <v>盘螺</v>
      </c>
      <c r="F430" s="40" t="s">
        <v>49</v>
      </c>
      <c r="G430" s="40">
        <v>3</v>
      </c>
      <c r="H430" s="40" t="e">
        <f>_xlfn._xlws.FILTER(#REF!,#REF!&amp;#REF!&amp;#REF!&amp;#REF!=C430&amp;F430&amp;I430&amp;J430,"未发货")</f>
        <v>#REF!</v>
      </c>
      <c r="I430" s="40" t="str">
        <f>VLOOKUP(B430,辅助信息!E:I,3,FALSE)</f>
        <v>(华西颐海-科创农业生态谷-1号钢筋房)成都市简阳市白金山水库</v>
      </c>
      <c r="J430" s="40" t="str">
        <f>VLOOKUP(B430,辅助信息!E:I,4,FALSE)</f>
        <v>石清国</v>
      </c>
      <c r="K430" s="40">
        <f>VLOOKUP(J430,辅助信息!H:I,2,FALSE)</f>
        <v>13458642015</v>
      </c>
      <c r="L430" s="26" t="str">
        <f>VLOOKUP(B430,辅助信息!E:J,6,FALSE)</f>
        <v>优先威钢,我方卸车,新老国标钢厂不加价可直发</v>
      </c>
      <c r="M430" s="97">
        <v>45705</v>
      </c>
      <c r="O430" s="26">
        <f ca="1" t="shared" si="6"/>
        <v>0</v>
      </c>
      <c r="P430" s="26">
        <f ca="1" t="shared" si="7"/>
        <v>266</v>
      </c>
      <c r="Q430" s="26" t="str">
        <f>VLOOKUP(B430,辅助信息!E:M,9,FALSE)</f>
        <v>ZTWM-CDGS-XS-2024-0093-华西-颐海科创农业生态谷</v>
      </c>
    </row>
    <row r="431" s="26" customFormat="1" hidden="1" spans="2:17">
      <c r="B431" s="40" t="s">
        <v>29</v>
      </c>
      <c r="C431" s="72">
        <v>45704</v>
      </c>
      <c r="D431" s="40" t="e">
        <f>VLOOKUP(B431,辅助信息!E:K,7,FALSE)</f>
        <v>#N/A</v>
      </c>
      <c r="E431" s="40" t="str">
        <f>VLOOKUP(F431,辅助信息!A:B,2,FALSE)</f>
        <v>螺纹钢</v>
      </c>
      <c r="F431" s="40" t="s">
        <v>27</v>
      </c>
      <c r="G431" s="40">
        <v>15</v>
      </c>
      <c r="H431" s="40" t="e">
        <f>_xlfn._xlws.FILTER(#REF!,#REF!&amp;#REF!&amp;#REF!&amp;#REF!=C431&amp;F431&amp;I431&amp;J431,"未发货")</f>
        <v>#REF!</v>
      </c>
      <c r="I431" s="40" t="e">
        <f>VLOOKUP(B431,辅助信息!E:I,3,FALSE)</f>
        <v>#N/A</v>
      </c>
      <c r="J431" s="40" t="e">
        <f>VLOOKUP(B431,辅助信息!E:I,4,FALSE)</f>
        <v>#N/A</v>
      </c>
      <c r="K431" s="40" t="e">
        <f>VLOOKUP(J431,辅助信息!H:I,2,FALSE)</f>
        <v>#N/A</v>
      </c>
      <c r="L431" s="26" t="e">
        <f>VLOOKUP(B431,辅助信息!E:J,6,FALSE)</f>
        <v>#N/A</v>
      </c>
      <c r="M431" s="97">
        <v>45705</v>
      </c>
      <c r="O431" s="26">
        <f ca="1" t="shared" si="6"/>
        <v>0</v>
      </c>
      <c r="P431" s="26">
        <f ca="1" t="shared" si="7"/>
        <v>266</v>
      </c>
      <c r="Q431" s="26" t="e">
        <f>VLOOKUP(B431,辅助信息!E:M,9,FALSE)</f>
        <v>#N/A</v>
      </c>
    </row>
    <row r="432" s="26" customFormat="1" hidden="1" spans="2:17">
      <c r="B432" s="40" t="s">
        <v>29</v>
      </c>
      <c r="C432" s="72">
        <v>45704</v>
      </c>
      <c r="D432" s="40" t="e">
        <f>VLOOKUP(B432,辅助信息!E:K,7,FALSE)</f>
        <v>#N/A</v>
      </c>
      <c r="E432" s="40" t="str">
        <f>VLOOKUP(F432,辅助信息!A:B,2,FALSE)</f>
        <v>螺纹钢</v>
      </c>
      <c r="F432" s="40" t="s">
        <v>32</v>
      </c>
      <c r="G432" s="40">
        <v>20</v>
      </c>
      <c r="H432" s="40" t="e">
        <f>_xlfn._xlws.FILTER(#REF!,#REF!&amp;#REF!&amp;#REF!&amp;#REF!=C432&amp;F432&amp;I432&amp;J432,"未发货")</f>
        <v>#REF!</v>
      </c>
      <c r="I432" s="40" t="e">
        <f>VLOOKUP(B432,辅助信息!E:I,3,FALSE)</f>
        <v>#N/A</v>
      </c>
      <c r="J432" s="40" t="e">
        <f>VLOOKUP(B432,辅助信息!E:I,4,FALSE)</f>
        <v>#N/A</v>
      </c>
      <c r="K432" s="40" t="e">
        <f>VLOOKUP(J432,辅助信息!H:I,2,FALSE)</f>
        <v>#N/A</v>
      </c>
      <c r="M432" s="97">
        <v>45705</v>
      </c>
      <c r="O432" s="26">
        <f ca="1" t="shared" si="6"/>
        <v>0</v>
      </c>
      <c r="P432" s="26">
        <f ca="1" t="shared" si="7"/>
        <v>266</v>
      </c>
      <c r="Q432" s="26" t="e">
        <f>VLOOKUP(B432,辅助信息!E:M,9,FALSE)</f>
        <v>#N/A</v>
      </c>
    </row>
    <row r="433" s="26" customFormat="1" hidden="1" spans="2:17">
      <c r="B433" s="40" t="s">
        <v>29</v>
      </c>
      <c r="C433" s="72">
        <v>45704</v>
      </c>
      <c r="D433" s="40" t="e">
        <f>VLOOKUP(B433,辅助信息!E:K,7,FALSE)</f>
        <v>#N/A</v>
      </c>
      <c r="E433" s="40" t="str">
        <f>VLOOKUP(F433,辅助信息!A:B,2,FALSE)</f>
        <v>螺纹钢</v>
      </c>
      <c r="F433" s="40" t="s">
        <v>30</v>
      </c>
      <c r="G433" s="40">
        <v>35</v>
      </c>
      <c r="H433" s="40" t="e">
        <f>_xlfn._xlws.FILTER(#REF!,#REF!&amp;#REF!&amp;#REF!&amp;#REF!=C433&amp;F433&amp;I433&amp;J433,"未发货")</f>
        <v>#REF!</v>
      </c>
      <c r="I433" s="40" t="e">
        <f>VLOOKUP(B433,辅助信息!E:I,3,FALSE)</f>
        <v>#N/A</v>
      </c>
      <c r="J433" s="40" t="e">
        <f>VLOOKUP(B433,辅助信息!E:I,4,FALSE)</f>
        <v>#N/A</v>
      </c>
      <c r="K433" s="40" t="e">
        <f>VLOOKUP(J433,辅助信息!H:I,2,FALSE)</f>
        <v>#N/A</v>
      </c>
      <c r="M433" s="97">
        <v>45705</v>
      </c>
      <c r="O433" s="26">
        <f ca="1" t="shared" si="6"/>
        <v>0</v>
      </c>
      <c r="P433" s="26">
        <f ca="1" t="shared" si="7"/>
        <v>266</v>
      </c>
      <c r="Q433" s="26" t="e">
        <f>VLOOKUP(B433,辅助信息!E:M,9,FALSE)</f>
        <v>#N/A</v>
      </c>
    </row>
    <row r="434" s="26" customFormat="1" hidden="1" spans="2:17">
      <c r="B434" s="40" t="s">
        <v>78</v>
      </c>
      <c r="C434" s="72">
        <v>45704</v>
      </c>
      <c r="D434" s="40" t="e">
        <f>VLOOKUP(B434,辅助信息!E:K,7,FALSE)</f>
        <v>#N/A</v>
      </c>
      <c r="E434" s="40" t="str">
        <f>VLOOKUP(F434,辅助信息!A:B,2,FALSE)</f>
        <v>螺纹钢</v>
      </c>
      <c r="F434" s="40" t="s">
        <v>33</v>
      </c>
      <c r="G434" s="40">
        <f>55-36</f>
        <v>19</v>
      </c>
      <c r="H434" s="40" t="e">
        <f>_xlfn._xlws.FILTER(#REF!,#REF!&amp;#REF!&amp;#REF!&amp;#REF!=C434&amp;F434&amp;I434&amp;J434,"未发货")</f>
        <v>#REF!</v>
      </c>
      <c r="I434" s="40" t="e">
        <f>VLOOKUP(B434,辅助信息!E:I,3,FALSE)</f>
        <v>#N/A</v>
      </c>
      <c r="J434" s="40" t="e">
        <f>VLOOKUP(B434,辅助信息!E:I,4,FALSE)</f>
        <v>#N/A</v>
      </c>
      <c r="K434" s="40" t="e">
        <f>VLOOKUP(J434,辅助信息!H:I,2,FALSE)</f>
        <v>#N/A</v>
      </c>
      <c r="L434" s="26" t="e">
        <f>VLOOKUP(B434,辅助信息!E:J,6,FALSE)</f>
        <v>#N/A</v>
      </c>
      <c r="M434" s="97">
        <v>45705</v>
      </c>
      <c r="O434" s="26">
        <f ca="1" t="shared" si="6"/>
        <v>0</v>
      </c>
      <c r="P434" s="26">
        <f ca="1" t="shared" si="7"/>
        <v>266</v>
      </c>
      <c r="Q434" s="26" t="e">
        <f>VLOOKUP(B434,辅助信息!E:M,9,FALSE)</f>
        <v>#N/A</v>
      </c>
    </row>
    <row r="435" s="26" customFormat="1" hidden="1" spans="2:17">
      <c r="B435" s="40" t="s">
        <v>69</v>
      </c>
      <c r="C435" s="72">
        <v>45704</v>
      </c>
      <c r="D435" s="40" t="str">
        <f>VLOOKUP(B435,辅助信息!E:K,7,FALSE)</f>
        <v>JWDDCD2025052800131</v>
      </c>
      <c r="E435" s="40" t="str">
        <f>VLOOKUP(F435,辅助信息!A:B,2,FALSE)</f>
        <v>盘螺</v>
      </c>
      <c r="F435" s="40" t="s">
        <v>40</v>
      </c>
      <c r="G435" s="99">
        <v>13</v>
      </c>
      <c r="H435" s="40" t="e">
        <f>_xlfn._xlws.FILTER(#REF!,#REF!&amp;#REF!&amp;#REF!&amp;#REF!=C435&amp;F435&amp;I435&amp;J435,"未发货")</f>
        <v>#REF!</v>
      </c>
      <c r="I435" s="40" t="str">
        <f>VLOOKUP(B435,辅助信息!E:I,3,FALSE)</f>
        <v>（商投建工达州中医药科技园-4工区-2号楼）达州市通川区达州中医药职业学院犀牛大道北段</v>
      </c>
      <c r="J435" s="40" t="str">
        <f>VLOOKUP(B435,辅助信息!E:I,4,FALSE)</f>
        <v>张扬</v>
      </c>
      <c r="K435" s="40">
        <f>VLOOKUP(J435,辅助信息!H:I,2,FALSE)</f>
        <v>18381904567</v>
      </c>
      <c r="L435" s="26" t="str">
        <f>VLOOKUP(B435,辅助信息!E:J,6,FALSE)</f>
        <v>控制炉批号！多了现场不收！,优先安排达钢,提前联系到场规格及数量</v>
      </c>
      <c r="M435" s="97">
        <v>45704</v>
      </c>
      <c r="O435" s="26">
        <f ca="1" t="shared" si="6"/>
        <v>0</v>
      </c>
      <c r="P435" s="26">
        <f ca="1" t="shared" si="7"/>
        <v>267</v>
      </c>
      <c r="Q435" s="26" t="str">
        <f>VLOOKUP(B435,辅助信息!E:M,9,FALSE)</f>
        <v>ZTWM-CDGS-XS-2024-0134-商投建工达州中医药科技成果示范园项目</v>
      </c>
    </row>
    <row r="436" s="26" customFormat="1" hidden="1" spans="2:17">
      <c r="B436" s="40" t="s">
        <v>69</v>
      </c>
      <c r="C436" s="72">
        <v>45704</v>
      </c>
      <c r="D436" s="40" t="str">
        <f>VLOOKUP(B436,辅助信息!E:K,7,FALSE)</f>
        <v>JWDDCD2025052800131</v>
      </c>
      <c r="E436" s="40" t="str">
        <f>VLOOKUP(F436,辅助信息!A:B,2,FALSE)</f>
        <v>盘螺</v>
      </c>
      <c r="F436" s="40" t="s">
        <v>41</v>
      </c>
      <c r="G436" s="40">
        <v>9</v>
      </c>
      <c r="H436" s="40" t="e">
        <f>_xlfn._xlws.FILTER(#REF!,#REF!&amp;#REF!&amp;#REF!&amp;#REF!=C436&amp;F436&amp;I436&amp;J436,"未发货")</f>
        <v>#REF!</v>
      </c>
      <c r="I436" s="40" t="str">
        <f>VLOOKUP(B436,辅助信息!E:I,3,FALSE)</f>
        <v>（商投建工达州中医药科技园-4工区-2号楼）达州市通川区达州中医药职业学院犀牛大道北段</v>
      </c>
      <c r="J436" s="40" t="str">
        <f>VLOOKUP(B436,辅助信息!E:I,4,FALSE)</f>
        <v>张扬</v>
      </c>
      <c r="K436" s="40">
        <f>VLOOKUP(J436,辅助信息!H:I,2,FALSE)</f>
        <v>18381904567</v>
      </c>
      <c r="M436" s="97">
        <v>45704</v>
      </c>
      <c r="O436" s="26">
        <f ca="1" t="shared" si="6"/>
        <v>0</v>
      </c>
      <c r="P436" s="26">
        <f ca="1" t="shared" si="7"/>
        <v>267</v>
      </c>
      <c r="Q436" s="26" t="str">
        <f>VLOOKUP(B436,辅助信息!E:M,9,FALSE)</f>
        <v>ZTWM-CDGS-XS-2024-0134-商投建工达州中医药科技成果示范园项目</v>
      </c>
    </row>
    <row r="437" s="26" customFormat="1" hidden="1" spans="2:17">
      <c r="B437" s="40" t="s">
        <v>69</v>
      </c>
      <c r="C437" s="72">
        <v>45704</v>
      </c>
      <c r="D437" s="40" t="str">
        <f>VLOOKUP(B437,辅助信息!E:K,7,FALSE)</f>
        <v>JWDDCD2025052800131</v>
      </c>
      <c r="E437" s="40" t="str">
        <f>VLOOKUP(F437,辅助信息!A:B,2,FALSE)</f>
        <v>螺纹钢</v>
      </c>
      <c r="F437" s="99" t="s">
        <v>32</v>
      </c>
      <c r="G437" s="40">
        <v>12</v>
      </c>
      <c r="H437" s="40" t="e">
        <f>_xlfn._xlws.FILTER(#REF!,#REF!&amp;#REF!&amp;#REF!&amp;#REF!=C437&amp;F437&amp;I437&amp;J437,"未发货")</f>
        <v>#REF!</v>
      </c>
      <c r="I437" s="40" t="str">
        <f>VLOOKUP(B437,辅助信息!E:I,3,FALSE)</f>
        <v>（商投建工达州中医药科技园-4工区-2号楼）达州市通川区达州中医药职业学院犀牛大道北段</v>
      </c>
      <c r="J437" s="40" t="str">
        <f>VLOOKUP(B437,辅助信息!E:I,4,FALSE)</f>
        <v>张扬</v>
      </c>
      <c r="K437" s="40">
        <f>VLOOKUP(J437,辅助信息!H:I,2,FALSE)</f>
        <v>18381904567</v>
      </c>
      <c r="M437" s="97">
        <v>45704</v>
      </c>
      <c r="O437" s="26">
        <f ca="1" t="shared" si="6"/>
        <v>0</v>
      </c>
      <c r="P437" s="26">
        <f ca="1" t="shared" si="7"/>
        <v>267</v>
      </c>
      <c r="Q437" s="26" t="str">
        <f>VLOOKUP(B437,辅助信息!E:M,9,FALSE)</f>
        <v>ZTWM-CDGS-XS-2024-0134-商投建工达州中医药科技成果示范园项目</v>
      </c>
    </row>
    <row r="438" s="26" customFormat="1" hidden="1" spans="2:17">
      <c r="B438" s="40" t="s">
        <v>69</v>
      </c>
      <c r="C438" s="72">
        <v>45704</v>
      </c>
      <c r="D438" s="40" t="str">
        <f>VLOOKUP(B438,辅助信息!E:K,7,FALSE)</f>
        <v>JWDDCD2025052800131</v>
      </c>
      <c r="E438" s="40" t="str">
        <f>VLOOKUP(F438,辅助信息!A:B,2,FALSE)</f>
        <v>螺纹钢</v>
      </c>
      <c r="F438" s="99" t="s">
        <v>21</v>
      </c>
      <c r="G438" s="40">
        <v>30</v>
      </c>
      <c r="H438" s="40" t="e">
        <f>_xlfn._xlws.FILTER(#REF!,#REF!&amp;#REF!&amp;#REF!&amp;#REF!=C438&amp;F438&amp;I438&amp;J438,"未发货")</f>
        <v>#REF!</v>
      </c>
      <c r="I438" s="40" t="str">
        <f>VLOOKUP(B438,辅助信息!E:I,3,FALSE)</f>
        <v>（商投建工达州中医药科技园-4工区-2号楼）达州市通川区达州中医药职业学院犀牛大道北段</v>
      </c>
      <c r="J438" s="40" t="str">
        <f>VLOOKUP(B438,辅助信息!E:I,4,FALSE)</f>
        <v>张扬</v>
      </c>
      <c r="K438" s="40">
        <f>VLOOKUP(J438,辅助信息!H:I,2,FALSE)</f>
        <v>18381904567</v>
      </c>
      <c r="M438" s="97">
        <v>45704</v>
      </c>
      <c r="O438" s="26">
        <f ca="1" t="shared" si="6"/>
        <v>0</v>
      </c>
      <c r="P438" s="26">
        <f ca="1" t="shared" si="7"/>
        <v>267</v>
      </c>
      <c r="Q438" s="26" t="str">
        <f>VLOOKUP(B438,辅助信息!E:M,9,FALSE)</f>
        <v>ZTWM-CDGS-XS-2024-0134-商投建工达州中医药科技成果示范园项目</v>
      </c>
    </row>
    <row r="439" s="26" customFormat="1" hidden="1" spans="1:17">
      <c r="A439" s="64"/>
      <c r="B439" s="40" t="s">
        <v>84</v>
      </c>
      <c r="C439" s="72">
        <v>45704</v>
      </c>
      <c r="D439" s="40" t="e">
        <f>VLOOKUP(B439,辅助信息!E:K,7,FALSE)</f>
        <v>#N/A</v>
      </c>
      <c r="E439" s="40" t="str">
        <f>VLOOKUP(F439,辅助信息!A:B,2,FALSE)</f>
        <v>螺纹钢</v>
      </c>
      <c r="F439" s="40" t="s">
        <v>27</v>
      </c>
      <c r="G439" s="36">
        <v>8</v>
      </c>
      <c r="H439" s="36" t="e">
        <f>_xlfn._xlws.FILTER(#REF!,#REF!&amp;#REF!&amp;#REF!&amp;#REF!=C439&amp;F439&amp;I439&amp;J439,"未发货")</f>
        <v>#REF!</v>
      </c>
      <c r="I439" s="40" t="e">
        <f>VLOOKUP(B439,辅助信息!E:I,3,FALSE)</f>
        <v>#N/A</v>
      </c>
      <c r="J439" s="40" t="e">
        <f>VLOOKUP(B439,辅助信息!E:I,4,FALSE)</f>
        <v>#N/A</v>
      </c>
      <c r="K439" s="40" t="e">
        <f>VLOOKUP(J439,辅助信息!H:I,2,FALSE)</f>
        <v>#N/A</v>
      </c>
      <c r="L439" s="64" t="e">
        <f>VLOOKUP(B439,辅助信息!E:J,6,FALSE)</f>
        <v>#N/A</v>
      </c>
      <c r="M439" s="93">
        <v>45705</v>
      </c>
      <c r="N439" s="64"/>
      <c r="O439" s="64">
        <f ca="1" t="shared" si="6"/>
        <v>0</v>
      </c>
      <c r="P439" s="64">
        <f ca="1" t="shared" si="7"/>
        <v>266</v>
      </c>
      <c r="Q439" s="26" t="e">
        <f>VLOOKUP(B439,辅助信息!E:M,9,FALSE)</f>
        <v>#N/A</v>
      </c>
    </row>
    <row r="440" s="26" customFormat="1" hidden="1" spans="1:17">
      <c r="A440" s="64"/>
      <c r="B440" s="40" t="s">
        <v>84</v>
      </c>
      <c r="C440" s="72">
        <v>45704</v>
      </c>
      <c r="D440" s="40" t="e">
        <f>VLOOKUP(B440,辅助信息!E:K,7,FALSE)</f>
        <v>#N/A</v>
      </c>
      <c r="E440" s="40" t="str">
        <f>VLOOKUP(F440,辅助信息!A:B,2,FALSE)</f>
        <v>螺纹钢</v>
      </c>
      <c r="F440" s="40" t="s">
        <v>33</v>
      </c>
      <c r="G440" s="36">
        <v>8</v>
      </c>
      <c r="H440" s="36" t="e">
        <f>_xlfn._xlws.FILTER(#REF!,#REF!&amp;#REF!&amp;#REF!&amp;#REF!=C440&amp;F440&amp;I440&amp;J440,"未发货")</f>
        <v>#REF!</v>
      </c>
      <c r="I440" s="40" t="e">
        <f>VLOOKUP(B440,辅助信息!E:I,3,FALSE)</f>
        <v>#N/A</v>
      </c>
      <c r="J440" s="40" t="e">
        <f>VLOOKUP(B440,辅助信息!E:I,4,FALSE)</f>
        <v>#N/A</v>
      </c>
      <c r="K440" s="40" t="e">
        <f>VLOOKUP(J440,辅助信息!H:I,2,FALSE)</f>
        <v>#N/A</v>
      </c>
      <c r="M440" s="93">
        <v>45705</v>
      </c>
      <c r="N440" s="64"/>
      <c r="O440" s="64">
        <f ca="1" t="shared" si="6"/>
        <v>0</v>
      </c>
      <c r="P440" s="64">
        <f ca="1" t="shared" si="7"/>
        <v>266</v>
      </c>
      <c r="Q440" s="26" t="e">
        <f>VLOOKUP(B440,辅助信息!E:M,9,FALSE)</f>
        <v>#N/A</v>
      </c>
    </row>
    <row r="441" s="26" customFormat="1" hidden="1" spans="1:17">
      <c r="A441" s="64"/>
      <c r="B441" s="40" t="s">
        <v>84</v>
      </c>
      <c r="C441" s="72">
        <v>45704</v>
      </c>
      <c r="D441" s="40" t="e">
        <f>VLOOKUP(B441,辅助信息!E:K,7,FALSE)</f>
        <v>#N/A</v>
      </c>
      <c r="E441" s="40" t="str">
        <f>VLOOKUP(F441,辅助信息!A:B,2,FALSE)</f>
        <v>螺纹钢</v>
      </c>
      <c r="F441" s="40" t="s">
        <v>18</v>
      </c>
      <c r="G441" s="36">
        <v>12</v>
      </c>
      <c r="H441" s="36" t="e">
        <f>_xlfn._xlws.FILTER(#REF!,#REF!&amp;#REF!&amp;#REF!&amp;#REF!=C441&amp;F441&amp;I441&amp;J441,"未发货")</f>
        <v>#REF!</v>
      </c>
      <c r="I441" s="40" t="e">
        <f>VLOOKUP(B441,辅助信息!E:I,3,FALSE)</f>
        <v>#N/A</v>
      </c>
      <c r="J441" s="40" t="e">
        <f>VLOOKUP(B441,辅助信息!E:I,4,FALSE)</f>
        <v>#N/A</v>
      </c>
      <c r="K441" s="40" t="e">
        <f>VLOOKUP(J441,辅助信息!H:I,2,FALSE)</f>
        <v>#N/A</v>
      </c>
      <c r="M441" s="93">
        <v>45705</v>
      </c>
      <c r="N441" s="64"/>
      <c r="O441" s="64">
        <f ca="1" t="shared" si="6"/>
        <v>0</v>
      </c>
      <c r="P441" s="64">
        <f ca="1" t="shared" si="7"/>
        <v>266</v>
      </c>
      <c r="Q441" s="26" t="e">
        <f>VLOOKUP(B441,辅助信息!E:M,9,FALSE)</f>
        <v>#N/A</v>
      </c>
    </row>
    <row r="442" s="26" customFormat="1" hidden="1" spans="1:17">
      <c r="A442" s="64"/>
      <c r="B442" s="40" t="s">
        <v>75</v>
      </c>
      <c r="C442" s="72">
        <v>45704</v>
      </c>
      <c r="D442" s="40" t="e">
        <f>VLOOKUP(B442,辅助信息!E:K,7,FALSE)</f>
        <v>#N/A</v>
      </c>
      <c r="E442" s="40" t="str">
        <f>VLOOKUP(F442,辅助信息!A:B,2,FALSE)</f>
        <v>螺纹钢</v>
      </c>
      <c r="F442" s="40" t="s">
        <v>65</v>
      </c>
      <c r="G442" s="36">
        <v>36</v>
      </c>
      <c r="H442" s="36" t="e">
        <f>_xlfn._xlws.FILTER(#REF!,#REF!&amp;#REF!&amp;#REF!&amp;#REF!=C442&amp;F442&amp;I442&amp;J442,"未发货")</f>
        <v>#REF!</v>
      </c>
      <c r="I442" s="40" t="e">
        <f>VLOOKUP(B442,辅助信息!E:I,3,FALSE)</f>
        <v>#N/A</v>
      </c>
      <c r="J442" s="40" t="e">
        <f>VLOOKUP(B442,辅助信息!E:I,4,FALSE)</f>
        <v>#N/A</v>
      </c>
      <c r="K442" s="40" t="e">
        <f>VLOOKUP(J442,辅助信息!H:I,2,FALSE)</f>
        <v>#N/A</v>
      </c>
      <c r="L442" s="64" t="e">
        <f>VLOOKUP(B442,辅助信息!E:J,6,FALSE)</f>
        <v>#N/A</v>
      </c>
      <c r="M442" s="93">
        <v>45709</v>
      </c>
      <c r="N442" s="64"/>
      <c r="O442" s="64">
        <f ca="1" t="shared" si="6"/>
        <v>0</v>
      </c>
      <c r="P442" s="64">
        <f ca="1" t="shared" si="7"/>
        <v>262</v>
      </c>
      <c r="Q442" s="26" t="e">
        <f>VLOOKUP(B442,辅助信息!E:M,9,FALSE)</f>
        <v>#N/A</v>
      </c>
    </row>
    <row r="443" s="26" customFormat="1" hidden="1" spans="1:16">
      <c r="A443" s="64"/>
      <c r="B443" s="40" t="s">
        <v>75</v>
      </c>
      <c r="C443" s="72">
        <v>45704</v>
      </c>
      <c r="D443" s="40" t="e">
        <f>VLOOKUP(B443,辅助信息!E:K,7,FALSE)</f>
        <v>#N/A</v>
      </c>
      <c r="E443" s="40" t="str">
        <f>VLOOKUP(F443,辅助信息!A:B,2,FALSE)</f>
        <v>螺纹钢</v>
      </c>
      <c r="F443" s="40" t="s">
        <v>77</v>
      </c>
      <c r="G443" s="36">
        <v>20</v>
      </c>
      <c r="H443" s="36" t="e">
        <f>_xlfn._xlws.FILTER(#REF!,#REF!&amp;#REF!&amp;#REF!&amp;#REF!=C443&amp;F443&amp;I443&amp;J443,"未发货")</f>
        <v>#REF!</v>
      </c>
      <c r="I443" s="40" t="e">
        <f>VLOOKUP(B443,辅助信息!E:I,3,FALSE)</f>
        <v>#N/A</v>
      </c>
      <c r="J443" s="40" t="e">
        <f>VLOOKUP(B443,辅助信息!E:I,4,FALSE)</f>
        <v>#N/A</v>
      </c>
      <c r="K443" s="40" t="e">
        <f>VLOOKUP(J443,辅助信息!H:I,2,FALSE)</f>
        <v>#N/A</v>
      </c>
      <c r="M443" s="93"/>
      <c r="N443" s="64"/>
      <c r="O443" s="64"/>
      <c r="P443" s="64"/>
    </row>
    <row r="444" s="26" customFormat="1" hidden="1" spans="1:17">
      <c r="A444" s="64"/>
      <c r="B444" s="40" t="s">
        <v>87</v>
      </c>
      <c r="C444" s="72">
        <v>45704</v>
      </c>
      <c r="D444" s="40" t="e">
        <f>VLOOKUP(B444,辅助信息!E:K,7,FALSE)</f>
        <v>#N/A</v>
      </c>
      <c r="E444" s="40" t="str">
        <f>VLOOKUP(F444,辅助信息!A:B,2,FALSE)</f>
        <v>螺纹钢</v>
      </c>
      <c r="F444" s="40" t="s">
        <v>27</v>
      </c>
      <c r="G444" s="36">
        <v>8</v>
      </c>
      <c r="H444" s="36" t="e">
        <f>_xlfn._xlws.FILTER(#REF!,#REF!&amp;#REF!&amp;#REF!&amp;#REF!=C444&amp;F444&amp;I444&amp;J444,"未发货")</f>
        <v>#REF!</v>
      </c>
      <c r="I444" s="40" t="e">
        <f>VLOOKUP(B444,辅助信息!E:I,3,FALSE)</f>
        <v>#N/A</v>
      </c>
      <c r="J444" s="40" t="e">
        <f>VLOOKUP(B444,辅助信息!E:I,4,FALSE)</f>
        <v>#N/A</v>
      </c>
      <c r="K444" s="40" t="e">
        <f>VLOOKUP(J444,辅助信息!H:I,2,FALSE)</f>
        <v>#N/A</v>
      </c>
      <c r="L444" s="64" t="e">
        <f>VLOOKUP(B444,辅助信息!E:J,6,FALSE)</f>
        <v>#N/A</v>
      </c>
      <c r="M444" s="93">
        <v>45706</v>
      </c>
      <c r="N444" s="64"/>
      <c r="O444" s="64">
        <f ca="1" t="shared" ref="O444:O463" si="8">IF(OR(M444="",N444&lt;&gt;""),"",MAX(M444-TODAY(),0))</f>
        <v>0</v>
      </c>
      <c r="P444" s="64">
        <f ca="1" t="shared" ref="P444:P463" si="9">IF(M444="","",IF(N444&lt;&gt;"",MAX(N444-M444,0),IF(TODAY()&gt;M444,TODAY()-M444,0)))</f>
        <v>265</v>
      </c>
      <c r="Q444" s="26" t="e">
        <f>VLOOKUP(B444,辅助信息!E:M,9,FALSE)</f>
        <v>#N/A</v>
      </c>
    </row>
    <row r="445" s="26" customFormat="1" hidden="1" spans="1:17">
      <c r="A445" s="64"/>
      <c r="B445" s="40" t="s">
        <v>87</v>
      </c>
      <c r="C445" s="72">
        <v>45704</v>
      </c>
      <c r="D445" s="40" t="e">
        <f>VLOOKUP(B445,辅助信息!E:K,7,FALSE)</f>
        <v>#N/A</v>
      </c>
      <c r="E445" s="40" t="str">
        <f>VLOOKUP(F445,辅助信息!A:B,2,FALSE)</f>
        <v>螺纹钢</v>
      </c>
      <c r="F445" s="40" t="s">
        <v>65</v>
      </c>
      <c r="G445" s="36">
        <v>27</v>
      </c>
      <c r="H445" s="36" t="e">
        <f>_xlfn._xlws.FILTER(#REF!,#REF!&amp;#REF!&amp;#REF!&amp;#REF!=C445&amp;F445&amp;I445&amp;J445,"未发货")</f>
        <v>#REF!</v>
      </c>
      <c r="I445" s="40" t="e">
        <f>VLOOKUP(B445,辅助信息!E:I,3,FALSE)</f>
        <v>#N/A</v>
      </c>
      <c r="J445" s="40" t="e">
        <f>VLOOKUP(B445,辅助信息!E:I,4,FALSE)</f>
        <v>#N/A</v>
      </c>
      <c r="K445" s="40" t="e">
        <f>VLOOKUP(J445,辅助信息!H:I,2,FALSE)</f>
        <v>#N/A</v>
      </c>
      <c r="M445" s="93">
        <v>45706</v>
      </c>
      <c r="N445" s="64"/>
      <c r="O445" s="64">
        <f ca="1" t="shared" si="8"/>
        <v>0</v>
      </c>
      <c r="P445" s="64">
        <f ca="1" t="shared" si="9"/>
        <v>265</v>
      </c>
      <c r="Q445" s="26" t="e">
        <f>VLOOKUP(B445,辅助信息!E:M,9,FALSE)</f>
        <v>#N/A</v>
      </c>
    </row>
    <row r="446" s="26" customFormat="1" hidden="1" spans="1:17">
      <c r="A446" s="64"/>
      <c r="B446" s="40" t="s">
        <v>74</v>
      </c>
      <c r="C446" s="72">
        <v>45704</v>
      </c>
      <c r="D446" s="40" t="e">
        <f>VLOOKUP(B446,辅助信息!E:K,7,FALSE)</f>
        <v>#N/A</v>
      </c>
      <c r="E446" s="40" t="str">
        <f>VLOOKUP(F446,辅助信息!A:B,2,FALSE)</f>
        <v>螺纹钢</v>
      </c>
      <c r="F446" s="40" t="s">
        <v>19</v>
      </c>
      <c r="G446" s="36">
        <v>12</v>
      </c>
      <c r="H446" s="36" t="e">
        <f>_xlfn._xlws.FILTER(#REF!,#REF!&amp;#REF!&amp;#REF!&amp;#REF!=C446&amp;F446&amp;I446&amp;J446,"未发货")</f>
        <v>#REF!</v>
      </c>
      <c r="I446" s="40" t="e">
        <f>VLOOKUP(B446,辅助信息!E:I,3,FALSE)</f>
        <v>#N/A</v>
      </c>
      <c r="J446" s="40" t="e">
        <f>VLOOKUP(B446,辅助信息!E:I,4,FALSE)</f>
        <v>#N/A</v>
      </c>
      <c r="K446" s="40" t="e">
        <f>VLOOKUP(J446,辅助信息!H:I,2,FALSE)</f>
        <v>#N/A</v>
      </c>
      <c r="L446" s="64" t="e">
        <f>VLOOKUP(B446,辅助信息!E:J,6,FALSE)</f>
        <v>#N/A</v>
      </c>
      <c r="M446" s="93">
        <v>45711</v>
      </c>
      <c r="N446" s="64"/>
      <c r="O446" s="64">
        <f ca="1" t="shared" si="8"/>
        <v>0</v>
      </c>
      <c r="P446" s="64">
        <f ca="1" t="shared" si="9"/>
        <v>260</v>
      </c>
      <c r="Q446" s="26" t="e">
        <f>VLOOKUP(B446,辅助信息!E:M,9,FALSE)</f>
        <v>#N/A</v>
      </c>
    </row>
    <row r="447" s="26" customFormat="1" hidden="1" spans="1:17">
      <c r="A447" s="64"/>
      <c r="B447" s="40" t="s">
        <v>74</v>
      </c>
      <c r="C447" s="72">
        <v>45704</v>
      </c>
      <c r="D447" s="40" t="e">
        <f>VLOOKUP(B447,辅助信息!E:K,7,FALSE)</f>
        <v>#N/A</v>
      </c>
      <c r="E447" s="40" t="str">
        <f>VLOOKUP(F447,辅助信息!A:B,2,FALSE)</f>
        <v>螺纹钢</v>
      </c>
      <c r="F447" s="40" t="s">
        <v>33</v>
      </c>
      <c r="G447" s="36">
        <v>12</v>
      </c>
      <c r="H447" s="36" t="e">
        <f>_xlfn._xlws.FILTER(#REF!,#REF!&amp;#REF!&amp;#REF!&amp;#REF!=C447&amp;F447&amp;I447&amp;J447,"未发货")</f>
        <v>#REF!</v>
      </c>
      <c r="I447" s="40" t="e">
        <f>VLOOKUP(B447,辅助信息!E:I,3,FALSE)</f>
        <v>#N/A</v>
      </c>
      <c r="J447" s="40" t="e">
        <f>VLOOKUP(B447,辅助信息!E:I,4,FALSE)</f>
        <v>#N/A</v>
      </c>
      <c r="K447" s="40" t="e">
        <f>VLOOKUP(J447,辅助信息!H:I,2,FALSE)</f>
        <v>#N/A</v>
      </c>
      <c r="M447" s="93">
        <v>45711</v>
      </c>
      <c r="N447" s="64"/>
      <c r="O447" s="64">
        <f ca="1" t="shared" si="8"/>
        <v>0</v>
      </c>
      <c r="P447" s="64">
        <f ca="1" t="shared" si="9"/>
        <v>260</v>
      </c>
      <c r="Q447" s="26" t="e">
        <f>VLOOKUP(B447,辅助信息!E:M,9,FALSE)</f>
        <v>#N/A</v>
      </c>
    </row>
    <row r="448" s="26" customFormat="1" hidden="1" spans="1:17">
      <c r="A448" s="64"/>
      <c r="B448" s="40" t="s">
        <v>74</v>
      </c>
      <c r="C448" s="72">
        <v>45704</v>
      </c>
      <c r="D448" s="40" t="e">
        <f>VLOOKUP(B448,辅助信息!E:K,7,FALSE)</f>
        <v>#N/A</v>
      </c>
      <c r="E448" s="40" t="str">
        <f>VLOOKUP(F448,辅助信息!A:B,2,FALSE)</f>
        <v>螺纹钢</v>
      </c>
      <c r="F448" s="40" t="s">
        <v>28</v>
      </c>
      <c r="G448" s="36">
        <v>12</v>
      </c>
      <c r="H448" s="36" t="e">
        <f>_xlfn._xlws.FILTER(#REF!,#REF!&amp;#REF!&amp;#REF!&amp;#REF!=C448&amp;F448&amp;I448&amp;J448,"未发货")</f>
        <v>#REF!</v>
      </c>
      <c r="I448" s="40" t="e">
        <f>VLOOKUP(B448,辅助信息!E:I,3,FALSE)</f>
        <v>#N/A</v>
      </c>
      <c r="J448" s="40" t="e">
        <f>VLOOKUP(B448,辅助信息!E:I,4,FALSE)</f>
        <v>#N/A</v>
      </c>
      <c r="K448" s="40" t="e">
        <f>VLOOKUP(J448,辅助信息!H:I,2,FALSE)</f>
        <v>#N/A</v>
      </c>
      <c r="M448" s="93">
        <v>45711</v>
      </c>
      <c r="N448" s="64"/>
      <c r="O448" s="64">
        <f ca="1" t="shared" si="8"/>
        <v>0</v>
      </c>
      <c r="P448" s="64">
        <f ca="1" t="shared" si="9"/>
        <v>260</v>
      </c>
      <c r="Q448" s="26" t="e">
        <f>VLOOKUP(B448,辅助信息!E:M,9,FALSE)</f>
        <v>#N/A</v>
      </c>
    </row>
    <row r="449" hidden="1" spans="1:18">
      <c r="A449" s="64"/>
      <c r="B449" s="40" t="s">
        <v>74</v>
      </c>
      <c r="C449" s="72">
        <v>45704</v>
      </c>
      <c r="D449" s="40" t="e">
        <f>VLOOKUP(B449,辅助信息!E:K,7,FALSE)</f>
        <v>#N/A</v>
      </c>
      <c r="E449" s="40" t="str">
        <f>VLOOKUP(F449,辅助信息!A:B,2,FALSE)</f>
        <v>螺纹钢</v>
      </c>
      <c r="F449" s="40" t="s">
        <v>18</v>
      </c>
      <c r="G449" s="36">
        <v>3</v>
      </c>
      <c r="H449" s="36" t="e">
        <f>_xlfn._xlws.FILTER(#REF!,#REF!&amp;#REF!&amp;#REF!&amp;#REF!=C449&amp;F449&amp;I449&amp;J449,"未发货")</f>
        <v>#REF!</v>
      </c>
      <c r="I449" s="40" t="e">
        <f>VLOOKUP(B449,辅助信息!E:I,3,FALSE)</f>
        <v>#N/A</v>
      </c>
      <c r="J449" s="40" t="e">
        <f>VLOOKUP(B449,辅助信息!E:I,4,FALSE)</f>
        <v>#N/A</v>
      </c>
      <c r="K449" s="40" t="e">
        <f>VLOOKUP(J449,辅助信息!H:I,2,FALSE)</f>
        <v>#N/A</v>
      </c>
      <c r="L449" s="26"/>
      <c r="M449" s="93">
        <v>45711</v>
      </c>
      <c r="O449" s="64">
        <f ca="1" t="shared" si="8"/>
        <v>0</v>
      </c>
      <c r="P449" s="64">
        <f ca="1" t="shared" si="9"/>
        <v>260</v>
      </c>
      <c r="Q449" s="26" t="e">
        <f>VLOOKUP(B449,辅助信息!E:M,9,FALSE)</f>
        <v>#N/A</v>
      </c>
      <c r="R449" s="26"/>
    </row>
    <row r="450" hidden="1" spans="1:18">
      <c r="A450" s="64"/>
      <c r="B450" s="40" t="s">
        <v>79</v>
      </c>
      <c r="C450" s="72">
        <v>45704</v>
      </c>
      <c r="D450" s="40" t="e">
        <f>VLOOKUP(B450,辅助信息!E:K,7,FALSE)</f>
        <v>#N/A</v>
      </c>
      <c r="E450" s="40" t="str">
        <f>VLOOKUP(F450,辅助信息!A:B,2,FALSE)</f>
        <v>盘螺</v>
      </c>
      <c r="F450" s="40" t="s">
        <v>40</v>
      </c>
      <c r="G450" s="36">
        <v>3</v>
      </c>
      <c r="H450" s="36" t="e">
        <f>_xlfn._xlws.FILTER(#REF!,#REF!&amp;#REF!&amp;#REF!&amp;#REF!=C450&amp;F450&amp;I450&amp;J450,"未发货")</f>
        <v>#REF!</v>
      </c>
      <c r="I450" s="40" t="e">
        <f>VLOOKUP(B450,辅助信息!E:I,3,FALSE)</f>
        <v>#N/A</v>
      </c>
      <c r="J450" s="40" t="e">
        <f>VLOOKUP(B450,辅助信息!E:I,4,FALSE)</f>
        <v>#N/A</v>
      </c>
      <c r="K450" s="40" t="e">
        <f>VLOOKUP(J450,辅助信息!H:I,2,FALSE)</f>
        <v>#N/A</v>
      </c>
      <c r="L450" s="64" t="e">
        <f>VLOOKUP(B450,辅助信息!E:J,6,FALSE)</f>
        <v>#N/A</v>
      </c>
      <c r="O450" s="64" t="str">
        <f ca="1" t="shared" si="8"/>
        <v/>
      </c>
      <c r="P450" s="64" t="str">
        <f ca="1" t="shared" si="9"/>
        <v/>
      </c>
      <c r="Q450" s="26" t="e">
        <f>VLOOKUP(B450,辅助信息!E:M,9,FALSE)</f>
        <v>#N/A</v>
      </c>
      <c r="R450" s="26"/>
    </row>
    <row r="451" hidden="1" spans="1:18">
      <c r="A451" s="64"/>
      <c r="B451" s="40" t="s">
        <v>79</v>
      </c>
      <c r="C451" s="72">
        <v>45704</v>
      </c>
      <c r="D451" s="40" t="e">
        <f>VLOOKUP(B451,辅助信息!E:K,7,FALSE)</f>
        <v>#N/A</v>
      </c>
      <c r="E451" s="40" t="str">
        <f>VLOOKUP(F451,辅助信息!A:B,2,FALSE)</f>
        <v>盘螺</v>
      </c>
      <c r="F451" s="40" t="s">
        <v>41</v>
      </c>
      <c r="G451" s="36">
        <v>3</v>
      </c>
      <c r="H451" s="36" t="e">
        <f>_xlfn._xlws.FILTER(#REF!,#REF!&amp;#REF!&amp;#REF!&amp;#REF!=C451&amp;F451&amp;I451&amp;J451,"未发货")</f>
        <v>#REF!</v>
      </c>
      <c r="I451" s="40" t="e">
        <f>VLOOKUP(B451,辅助信息!E:I,3,FALSE)</f>
        <v>#N/A</v>
      </c>
      <c r="J451" s="40" t="e">
        <f>VLOOKUP(B451,辅助信息!E:I,4,FALSE)</f>
        <v>#N/A</v>
      </c>
      <c r="K451" s="40" t="e">
        <f>VLOOKUP(J451,辅助信息!H:I,2,FALSE)</f>
        <v>#N/A</v>
      </c>
      <c r="L451" s="26"/>
      <c r="O451" s="64" t="str">
        <f ca="1" t="shared" si="8"/>
        <v/>
      </c>
      <c r="P451" s="64" t="str">
        <f ca="1" t="shared" si="9"/>
        <v/>
      </c>
      <c r="Q451" s="26" t="e">
        <f>VLOOKUP(B451,辅助信息!E:M,9,FALSE)</f>
        <v>#N/A</v>
      </c>
      <c r="R451" s="26"/>
    </row>
    <row r="452" hidden="1" spans="1:18">
      <c r="A452" s="64"/>
      <c r="B452" s="40" t="s">
        <v>79</v>
      </c>
      <c r="C452" s="72">
        <v>45704</v>
      </c>
      <c r="D452" s="40" t="e">
        <f>VLOOKUP(B452,辅助信息!E:K,7,FALSE)</f>
        <v>#N/A</v>
      </c>
      <c r="E452" s="40" t="str">
        <f>VLOOKUP(F452,辅助信息!A:B,2,FALSE)</f>
        <v>螺纹钢</v>
      </c>
      <c r="F452" s="40" t="s">
        <v>27</v>
      </c>
      <c r="G452" s="36">
        <v>9</v>
      </c>
      <c r="H452" s="36" t="e">
        <f>_xlfn._xlws.FILTER(#REF!,#REF!&amp;#REF!&amp;#REF!&amp;#REF!=C452&amp;F452&amp;I452&amp;J452,"未发货")</f>
        <v>#REF!</v>
      </c>
      <c r="I452" s="40" t="e">
        <f>VLOOKUP(B452,辅助信息!E:I,3,FALSE)</f>
        <v>#N/A</v>
      </c>
      <c r="J452" s="40" t="e">
        <f>VLOOKUP(B452,辅助信息!E:I,4,FALSE)</f>
        <v>#N/A</v>
      </c>
      <c r="K452" s="40" t="e">
        <f>VLOOKUP(J452,辅助信息!H:I,2,FALSE)</f>
        <v>#N/A</v>
      </c>
      <c r="L452" s="26"/>
      <c r="O452" s="64" t="str">
        <f ca="1" t="shared" si="8"/>
        <v/>
      </c>
      <c r="P452" s="64" t="str">
        <f ca="1" t="shared" si="9"/>
        <v/>
      </c>
      <c r="Q452" s="26" t="e">
        <f>VLOOKUP(B452,辅助信息!E:M,9,FALSE)</f>
        <v>#N/A</v>
      </c>
      <c r="R452" s="26"/>
    </row>
    <row r="453" hidden="1" spans="1:18">
      <c r="A453" s="64"/>
      <c r="B453" s="40" t="s">
        <v>79</v>
      </c>
      <c r="C453" s="72">
        <v>45704</v>
      </c>
      <c r="D453" s="40" t="e">
        <f>VLOOKUP(B453,辅助信息!E:K,7,FALSE)</f>
        <v>#N/A</v>
      </c>
      <c r="E453" s="40" t="str">
        <f>VLOOKUP(F453,辅助信息!A:B,2,FALSE)</f>
        <v>螺纹钢</v>
      </c>
      <c r="F453" s="40" t="s">
        <v>19</v>
      </c>
      <c r="G453" s="36">
        <v>20</v>
      </c>
      <c r="H453" s="36" t="e">
        <f>_xlfn._xlws.FILTER(#REF!,#REF!&amp;#REF!&amp;#REF!&amp;#REF!=C453&amp;F453&amp;I453&amp;J453,"未发货")</f>
        <v>#REF!</v>
      </c>
      <c r="I453" s="40" t="e">
        <f>VLOOKUP(B453,辅助信息!E:I,3,FALSE)</f>
        <v>#N/A</v>
      </c>
      <c r="J453" s="40" t="e">
        <f>VLOOKUP(B453,辅助信息!E:I,4,FALSE)</f>
        <v>#N/A</v>
      </c>
      <c r="K453" s="40" t="e">
        <f>VLOOKUP(J453,辅助信息!H:I,2,FALSE)</f>
        <v>#N/A</v>
      </c>
      <c r="L453" s="26"/>
      <c r="O453" s="64" t="str">
        <f ca="1" t="shared" si="8"/>
        <v/>
      </c>
      <c r="P453" s="64" t="str">
        <f ca="1" t="shared" si="9"/>
        <v/>
      </c>
      <c r="Q453" s="26" t="e">
        <f>VLOOKUP(B453,辅助信息!E:M,9,FALSE)</f>
        <v>#N/A</v>
      </c>
      <c r="R453" s="26"/>
    </row>
    <row r="454" hidden="1" spans="1:18">
      <c r="A454" s="64"/>
      <c r="B454" s="40" t="s">
        <v>79</v>
      </c>
      <c r="C454" s="72">
        <v>45704</v>
      </c>
      <c r="D454" s="40" t="e">
        <f>VLOOKUP(B454,辅助信息!E:K,7,FALSE)</f>
        <v>#N/A</v>
      </c>
      <c r="E454" s="40" t="str">
        <f>VLOOKUP(F454,辅助信息!A:B,2,FALSE)</f>
        <v>螺纹钢</v>
      </c>
      <c r="F454" s="40" t="s">
        <v>32</v>
      </c>
      <c r="G454" s="36">
        <v>9</v>
      </c>
      <c r="H454" s="36" t="e">
        <f>_xlfn._xlws.FILTER(#REF!,#REF!&amp;#REF!&amp;#REF!&amp;#REF!=C454&amp;F454&amp;I454&amp;J454,"未发货")</f>
        <v>#REF!</v>
      </c>
      <c r="I454" s="40" t="e">
        <f>VLOOKUP(B454,辅助信息!E:I,3,FALSE)</f>
        <v>#N/A</v>
      </c>
      <c r="J454" s="40" t="e">
        <f>VLOOKUP(B454,辅助信息!E:I,4,FALSE)</f>
        <v>#N/A</v>
      </c>
      <c r="K454" s="40" t="e">
        <f>VLOOKUP(J454,辅助信息!H:I,2,FALSE)</f>
        <v>#N/A</v>
      </c>
      <c r="L454" s="26"/>
      <c r="O454" s="64" t="str">
        <f ca="1" t="shared" si="8"/>
        <v/>
      </c>
      <c r="P454" s="64" t="str">
        <f ca="1" t="shared" si="9"/>
        <v/>
      </c>
      <c r="Q454" s="26" t="e">
        <f>VLOOKUP(B454,辅助信息!E:M,9,FALSE)</f>
        <v>#N/A</v>
      </c>
      <c r="R454" s="26"/>
    </row>
    <row r="455" hidden="1" spans="1:18">
      <c r="A455" s="64"/>
      <c r="B455" s="40" t="s">
        <v>79</v>
      </c>
      <c r="C455" s="72">
        <v>45704</v>
      </c>
      <c r="D455" s="40" t="e">
        <f>VLOOKUP(B455,辅助信息!E:K,7,FALSE)</f>
        <v>#N/A</v>
      </c>
      <c r="E455" s="40" t="str">
        <f>VLOOKUP(F455,辅助信息!A:B,2,FALSE)</f>
        <v>螺纹钢</v>
      </c>
      <c r="F455" s="40" t="s">
        <v>30</v>
      </c>
      <c r="G455" s="36">
        <v>3</v>
      </c>
      <c r="H455" s="36" t="e">
        <f>_xlfn._xlws.FILTER(#REF!,#REF!&amp;#REF!&amp;#REF!&amp;#REF!=C455&amp;F455&amp;I455&amp;J455,"未发货")</f>
        <v>#REF!</v>
      </c>
      <c r="I455" s="40" t="e">
        <f>VLOOKUP(B455,辅助信息!E:I,3,FALSE)</f>
        <v>#N/A</v>
      </c>
      <c r="J455" s="40" t="e">
        <f>VLOOKUP(B455,辅助信息!E:I,4,FALSE)</f>
        <v>#N/A</v>
      </c>
      <c r="K455" s="40" t="e">
        <f>VLOOKUP(J455,辅助信息!H:I,2,FALSE)</f>
        <v>#N/A</v>
      </c>
      <c r="L455" s="26"/>
      <c r="O455" s="64" t="str">
        <f ca="1" t="shared" si="8"/>
        <v/>
      </c>
      <c r="P455" s="64" t="str">
        <f ca="1" t="shared" si="9"/>
        <v/>
      </c>
      <c r="Q455" s="26" t="e">
        <f>VLOOKUP(B455,辅助信息!E:M,9,FALSE)</f>
        <v>#N/A</v>
      </c>
      <c r="R455" s="26"/>
    </row>
    <row r="456" hidden="1" spans="1:18">
      <c r="A456" s="64"/>
      <c r="B456" s="40" t="s">
        <v>79</v>
      </c>
      <c r="C456" s="72">
        <v>45704</v>
      </c>
      <c r="D456" s="40" t="e">
        <f>VLOOKUP(B456,辅助信息!E:K,7,FALSE)</f>
        <v>#N/A</v>
      </c>
      <c r="E456" s="40" t="str">
        <f>VLOOKUP(F456,辅助信息!A:B,2,FALSE)</f>
        <v>螺纹钢</v>
      </c>
      <c r="F456" s="40" t="s">
        <v>33</v>
      </c>
      <c r="G456" s="36">
        <v>25</v>
      </c>
      <c r="H456" s="36" t="e">
        <f>_xlfn._xlws.FILTER(#REF!,#REF!&amp;#REF!&amp;#REF!&amp;#REF!=C456&amp;F456&amp;I456&amp;J456,"未发货")</f>
        <v>#REF!</v>
      </c>
      <c r="I456" s="40" t="e">
        <f>VLOOKUP(B456,辅助信息!E:I,3,FALSE)</f>
        <v>#N/A</v>
      </c>
      <c r="J456" s="40" t="e">
        <f>VLOOKUP(B456,辅助信息!E:I,4,FALSE)</f>
        <v>#N/A</v>
      </c>
      <c r="K456" s="40" t="e">
        <f>VLOOKUP(J456,辅助信息!H:I,2,FALSE)</f>
        <v>#N/A</v>
      </c>
      <c r="L456" s="26"/>
      <c r="O456" s="64" t="str">
        <f ca="1" t="shared" si="8"/>
        <v/>
      </c>
      <c r="P456" s="64" t="str">
        <f ca="1" t="shared" si="9"/>
        <v/>
      </c>
      <c r="Q456" s="26" t="e">
        <f>VLOOKUP(B456,辅助信息!E:M,9,FALSE)</f>
        <v>#N/A</v>
      </c>
      <c r="R456" s="26"/>
    </row>
    <row r="457" hidden="1" spans="1:18">
      <c r="A457" s="64"/>
      <c r="B457" s="40" t="s">
        <v>79</v>
      </c>
      <c r="C457" s="72">
        <v>45704</v>
      </c>
      <c r="D457" s="40" t="e">
        <f>VLOOKUP(B457,辅助信息!E:K,7,FALSE)</f>
        <v>#N/A</v>
      </c>
      <c r="E457" s="40" t="str">
        <f>VLOOKUP(F457,辅助信息!A:B,2,FALSE)</f>
        <v>螺纹钢</v>
      </c>
      <c r="F457" s="40" t="s">
        <v>18</v>
      </c>
      <c r="G457" s="36">
        <v>90</v>
      </c>
      <c r="H457" s="36" t="e">
        <f>_xlfn._xlws.FILTER(#REF!,#REF!&amp;#REF!&amp;#REF!&amp;#REF!=C457&amp;F457&amp;I457&amp;J457,"未发货")</f>
        <v>#REF!</v>
      </c>
      <c r="I457" s="40" t="e">
        <f>VLOOKUP(B457,辅助信息!E:I,3,FALSE)</f>
        <v>#N/A</v>
      </c>
      <c r="J457" s="40" t="e">
        <f>VLOOKUP(B457,辅助信息!E:I,4,FALSE)</f>
        <v>#N/A</v>
      </c>
      <c r="K457" s="40" t="e">
        <f>VLOOKUP(J457,辅助信息!H:I,2,FALSE)</f>
        <v>#N/A</v>
      </c>
      <c r="L457" s="26"/>
      <c r="O457" s="64" t="str">
        <f ca="1" t="shared" si="8"/>
        <v/>
      </c>
      <c r="P457" s="64" t="str">
        <f ca="1" t="shared" si="9"/>
        <v/>
      </c>
      <c r="Q457" s="26" t="e">
        <f>VLOOKUP(B457,辅助信息!E:M,9,FALSE)</f>
        <v>#N/A</v>
      </c>
      <c r="R457" s="26"/>
    </row>
    <row r="458" hidden="1" spans="2:18">
      <c r="B458" s="40" t="s">
        <v>68</v>
      </c>
      <c r="C458" s="72">
        <v>45704</v>
      </c>
      <c r="D458" s="40" t="str">
        <f>VLOOKUP(B458,辅助信息!E:K,7,FALSE)</f>
        <v>JWDDCD2025052800131</v>
      </c>
      <c r="E458" s="40" t="str">
        <f>VLOOKUP(F458,辅助信息!A:B,2,FALSE)</f>
        <v>盘螺</v>
      </c>
      <c r="F458" s="40" t="s">
        <v>40</v>
      </c>
      <c r="G458" s="36">
        <v>3</v>
      </c>
      <c r="H458" s="36" t="e">
        <f>_xlfn._xlws.FILTER(#REF!,#REF!&amp;#REF!&amp;#REF!&amp;#REF!=C458&amp;F458&amp;I458&amp;J458,"未发货")</f>
        <v>#REF!</v>
      </c>
      <c r="I458" s="40" t="str">
        <f>VLOOKUP(B458,辅助信息!E:I,3,FALSE)</f>
        <v>（商投建工达州中医药科技园-2工区-景观桥）达州市通川区达州中医药职业学院犀牛大道北段</v>
      </c>
      <c r="J458" s="40" t="str">
        <f>VLOOKUP(B458,辅助信息!E:I,4,FALSE)</f>
        <v>李波</v>
      </c>
      <c r="K458" s="40">
        <f>VLOOKUP(J458,辅助信息!H:I,2,FALSE)</f>
        <v>18381899787</v>
      </c>
      <c r="L458" s="64" t="str">
        <f>VLOOKUP(B458,辅助信息!E:J,6,FALSE)</f>
        <v>控制炉批号！多了现场不收！,优先安排达钢,提前联系到场规格及数量</v>
      </c>
      <c r="M458" s="93">
        <v>45706</v>
      </c>
      <c r="N458" s="59"/>
      <c r="O458" s="64">
        <f ca="1" t="shared" si="8"/>
        <v>0</v>
      </c>
      <c r="P458" s="64">
        <f ca="1" t="shared" si="9"/>
        <v>265</v>
      </c>
      <c r="Q458" s="26" t="str">
        <f>VLOOKUP(B458,辅助信息!E:M,9,FALSE)</f>
        <v>ZTWM-CDGS-XS-2024-0134-商投建工达州中医药科技成果示范园项目</v>
      </c>
      <c r="R458" s="26"/>
    </row>
    <row r="459" hidden="1" spans="2:18">
      <c r="B459" s="40" t="s">
        <v>68</v>
      </c>
      <c r="C459" s="72">
        <v>45704</v>
      </c>
      <c r="D459" s="40" t="str">
        <f>VLOOKUP(B459,辅助信息!E:K,7,FALSE)</f>
        <v>JWDDCD2025052800131</v>
      </c>
      <c r="E459" s="40" t="str">
        <f>VLOOKUP(F459,辅助信息!A:B,2,FALSE)</f>
        <v>螺纹钢</v>
      </c>
      <c r="F459" s="40" t="s">
        <v>27</v>
      </c>
      <c r="G459" s="36">
        <v>10</v>
      </c>
      <c r="H459" s="36" t="e">
        <f>_xlfn._xlws.FILTER(#REF!,#REF!&amp;#REF!&amp;#REF!&amp;#REF!=C459&amp;F459&amp;I459&amp;J459,"未发货")</f>
        <v>#REF!</v>
      </c>
      <c r="I459" s="40" t="str">
        <f>VLOOKUP(B459,辅助信息!E:I,3,FALSE)</f>
        <v>（商投建工达州中医药科技园-2工区-景观桥）达州市通川区达州中医药职业学院犀牛大道北段</v>
      </c>
      <c r="J459" s="40" t="str">
        <f>VLOOKUP(B459,辅助信息!E:I,4,FALSE)</f>
        <v>李波</v>
      </c>
      <c r="K459" s="40">
        <f>VLOOKUP(J459,辅助信息!H:I,2,FALSE)</f>
        <v>18381899787</v>
      </c>
      <c r="M459" s="93">
        <v>45706</v>
      </c>
      <c r="N459" s="59"/>
      <c r="O459" s="64">
        <f ca="1" t="shared" si="8"/>
        <v>0</v>
      </c>
      <c r="P459" s="64">
        <f ca="1" t="shared" si="9"/>
        <v>265</v>
      </c>
      <c r="Q459" s="26" t="str">
        <f>VLOOKUP(B459,辅助信息!E:M,9,FALSE)</f>
        <v>ZTWM-CDGS-XS-2024-0134-商投建工达州中医药科技成果示范园项目</v>
      </c>
      <c r="R459" s="26"/>
    </row>
    <row r="460" hidden="1" spans="2:18">
      <c r="B460" s="40" t="s">
        <v>68</v>
      </c>
      <c r="C460" s="72">
        <v>45704</v>
      </c>
      <c r="D460" s="40" t="str">
        <f>VLOOKUP(B460,辅助信息!E:K,7,FALSE)</f>
        <v>JWDDCD2025052800131</v>
      </c>
      <c r="E460" s="40" t="str">
        <f>VLOOKUP(F460,辅助信息!A:B,2,FALSE)</f>
        <v>螺纹钢</v>
      </c>
      <c r="F460" s="40" t="s">
        <v>32</v>
      </c>
      <c r="G460" s="36">
        <v>15</v>
      </c>
      <c r="H460" s="36" t="e">
        <f>_xlfn._xlws.FILTER(#REF!,#REF!&amp;#REF!&amp;#REF!&amp;#REF!=C460&amp;F460&amp;I460&amp;J460,"未发货")</f>
        <v>#REF!</v>
      </c>
      <c r="I460" s="40" t="str">
        <f>VLOOKUP(B460,辅助信息!E:I,3,FALSE)</f>
        <v>（商投建工达州中医药科技园-2工区-景观桥）达州市通川区达州中医药职业学院犀牛大道北段</v>
      </c>
      <c r="J460" s="40" t="str">
        <f>VLOOKUP(B460,辅助信息!E:I,4,FALSE)</f>
        <v>李波</v>
      </c>
      <c r="K460" s="40">
        <f>VLOOKUP(J460,辅助信息!H:I,2,FALSE)</f>
        <v>18381899787</v>
      </c>
      <c r="M460" s="93">
        <v>45706</v>
      </c>
      <c r="N460" s="59"/>
      <c r="O460" s="64">
        <f ca="1" t="shared" si="8"/>
        <v>0</v>
      </c>
      <c r="P460" s="64">
        <f ca="1" t="shared" si="9"/>
        <v>265</v>
      </c>
      <c r="Q460" s="26" t="str">
        <f>VLOOKUP(B460,辅助信息!E:M,9,FALSE)</f>
        <v>ZTWM-CDGS-XS-2024-0134-商投建工达州中医药科技成果示范园项目</v>
      </c>
      <c r="R460" s="26"/>
    </row>
    <row r="461" hidden="1" spans="2:18">
      <c r="B461" s="85" t="s">
        <v>68</v>
      </c>
      <c r="C461" s="86">
        <v>45704</v>
      </c>
      <c r="D461" s="85" t="str">
        <f>VLOOKUP(B461,辅助信息!E:K,7,FALSE)</f>
        <v>JWDDCD2025052800131</v>
      </c>
      <c r="E461" s="85" t="str">
        <f>VLOOKUP(F461,辅助信息!A:B,2,FALSE)</f>
        <v>螺纹钢</v>
      </c>
      <c r="F461" s="85" t="s">
        <v>65</v>
      </c>
      <c r="G461" s="87">
        <v>15</v>
      </c>
      <c r="H461" s="87" t="e">
        <f>_xlfn._xlws.FILTER(#REF!,#REF!&amp;#REF!&amp;#REF!&amp;#REF!=C461&amp;F461&amp;I461&amp;J461,"未发货")</f>
        <v>#REF!</v>
      </c>
      <c r="I461" s="85" t="str">
        <f>VLOOKUP(B461,辅助信息!E:I,3,FALSE)</f>
        <v>（商投建工达州中医药科技园-2工区-景观桥）达州市通川区达州中医药职业学院犀牛大道北段</v>
      </c>
      <c r="J461" s="85" t="str">
        <f>VLOOKUP(B461,辅助信息!E:I,4,FALSE)</f>
        <v>李波</v>
      </c>
      <c r="K461" s="85">
        <f>VLOOKUP(J461,辅助信息!H:I,2,FALSE)</f>
        <v>18381899787</v>
      </c>
      <c r="M461" s="93">
        <v>45706</v>
      </c>
      <c r="N461" s="59"/>
      <c r="O461" s="64">
        <f ca="1" t="shared" si="8"/>
        <v>0</v>
      </c>
      <c r="P461" s="64">
        <f ca="1" t="shared" si="9"/>
        <v>265</v>
      </c>
      <c r="Q461" s="26" t="str">
        <f>VLOOKUP(B461,辅助信息!E:M,9,FALSE)</f>
        <v>ZTWM-CDGS-XS-2024-0134-商投建工达州中医药科技成果示范园项目</v>
      </c>
      <c r="R461" s="26"/>
    </row>
    <row r="462" hidden="1" spans="1:18">
      <c r="A462" s="26"/>
      <c r="B462" s="40" t="s">
        <v>80</v>
      </c>
      <c r="C462" s="72">
        <v>45705</v>
      </c>
      <c r="D462" s="40" t="e">
        <f>VLOOKUP(B462,辅助信息!E:K,7,FALSE)</f>
        <v>#N/A</v>
      </c>
      <c r="E462" s="40" t="str">
        <f>VLOOKUP(F462,辅助信息!A:B,2,FALSE)</f>
        <v>盘螺</v>
      </c>
      <c r="F462" s="40" t="s">
        <v>49</v>
      </c>
      <c r="G462" s="40">
        <v>7.5</v>
      </c>
      <c r="H462" s="40" t="e">
        <f>_xlfn._xlws.FILTER('[1]2025年已发货'!$E:$E,'[1]2025年已发货'!$F:$F&amp;'[1]2025年已发货'!$C:$C&amp;'[1]2025年已发货'!$G:$G&amp;'[1]2025年已发货'!$H:$H=C462&amp;F462&amp;I462&amp;J462,"未发货")</f>
        <v>#N/A</v>
      </c>
      <c r="I462" s="40" t="e">
        <f>VLOOKUP(B462,辅助信息!E:I,3,FALSE)</f>
        <v>#N/A</v>
      </c>
      <c r="J462" s="40" t="e">
        <f>VLOOKUP(B462,辅助信息!E:I,4,FALSE)</f>
        <v>#N/A</v>
      </c>
      <c r="K462" s="40" t="e">
        <f>VLOOKUP(J462,辅助信息!H:I,2,FALSE)</f>
        <v>#N/A</v>
      </c>
      <c r="L462" s="40" t="e">
        <f>VLOOKUP(B462,辅助信息!E:J,6,FALSE)</f>
        <v>#N/A</v>
      </c>
      <c r="M462" s="97">
        <v>45703</v>
      </c>
      <c r="N462" s="97"/>
      <c r="O462" s="26">
        <f ca="1" t="shared" si="8"/>
        <v>0</v>
      </c>
      <c r="P462" s="26">
        <f ca="1" t="shared" si="9"/>
        <v>268</v>
      </c>
      <c r="Q462" s="26" t="e">
        <f>VLOOKUP(B462,辅助信息!E:M,9,FALSE)</f>
        <v>#N/A</v>
      </c>
      <c r="R462" s="26"/>
    </row>
    <row r="463" hidden="1" spans="1:18">
      <c r="A463" s="26"/>
      <c r="B463" s="40" t="s">
        <v>80</v>
      </c>
      <c r="C463" s="72">
        <v>45705</v>
      </c>
      <c r="D463" s="40" t="e">
        <f>VLOOKUP(B463,辅助信息!E:K,7,FALSE)</f>
        <v>#N/A</v>
      </c>
      <c r="E463" s="40" t="str">
        <f>VLOOKUP(F463,辅助信息!A:B,2,FALSE)</f>
        <v>盘螺</v>
      </c>
      <c r="F463" s="40" t="s">
        <v>40</v>
      </c>
      <c r="G463" s="40">
        <v>15</v>
      </c>
      <c r="H463" s="40" t="e">
        <f>_xlfn._xlws.FILTER('[1]2025年已发货'!$E:$E,'[1]2025年已发货'!$F:$F&amp;'[1]2025年已发货'!$C:$C&amp;'[1]2025年已发货'!$G:$G&amp;'[1]2025年已发货'!$H:$H=C463&amp;F463&amp;I463&amp;J463,"未发货")</f>
        <v>#N/A</v>
      </c>
      <c r="I463" s="40" t="e">
        <f>VLOOKUP(B463,辅助信息!E:I,3,FALSE)</f>
        <v>#N/A</v>
      </c>
      <c r="J463" s="40" t="e">
        <f>VLOOKUP(B463,辅助信息!E:I,4,FALSE)</f>
        <v>#N/A</v>
      </c>
      <c r="K463" s="40" t="e">
        <f>VLOOKUP(J463,辅助信息!H:I,2,FALSE)</f>
        <v>#N/A</v>
      </c>
      <c r="L463" s="80"/>
      <c r="M463" s="97">
        <v>45703</v>
      </c>
      <c r="N463" s="97"/>
      <c r="O463" s="26">
        <f ca="1" t="shared" si="8"/>
        <v>0</v>
      </c>
      <c r="P463" s="26">
        <f ca="1" t="shared" si="9"/>
        <v>268</v>
      </c>
      <c r="Q463" s="26" t="e">
        <f>VLOOKUP(B463,辅助信息!E:M,9,FALSE)</f>
        <v>#N/A</v>
      </c>
      <c r="R463" s="26"/>
    </row>
    <row r="464" hidden="1" spans="1:18">
      <c r="A464" s="26"/>
      <c r="B464" s="40" t="s">
        <v>80</v>
      </c>
      <c r="C464" s="72">
        <v>45705</v>
      </c>
      <c r="D464" s="40" t="e">
        <f>VLOOKUP(B464,辅助信息!E:K,7,FALSE)</f>
        <v>#N/A</v>
      </c>
      <c r="E464" s="40" t="str">
        <f>VLOOKUP(F464,辅助信息!A:B,2,FALSE)</f>
        <v>螺纹钢</v>
      </c>
      <c r="F464" s="40" t="s">
        <v>27</v>
      </c>
      <c r="G464" s="40">
        <v>5</v>
      </c>
      <c r="H464" s="40" t="e">
        <f>_xlfn._xlws.FILTER('[1]2025年已发货'!$E:$E,'[1]2025年已发货'!$F:$F&amp;'[1]2025年已发货'!$C:$C&amp;'[1]2025年已发货'!$G:$G&amp;'[1]2025年已发货'!$H:$H=C464&amp;F464&amp;I464&amp;J464,"未发货")</f>
        <v>#N/A</v>
      </c>
      <c r="I464" s="40" t="e">
        <f>VLOOKUP(B464,辅助信息!E:I,3,FALSE)</f>
        <v>#N/A</v>
      </c>
      <c r="J464" s="40" t="e">
        <f>VLOOKUP(B464,辅助信息!E:I,4,FALSE)</f>
        <v>#N/A</v>
      </c>
      <c r="K464" s="40" t="e">
        <f>VLOOKUP(J464,辅助信息!H:I,2,FALSE)</f>
        <v>#N/A</v>
      </c>
      <c r="L464" s="80"/>
      <c r="M464" s="97"/>
      <c r="N464" s="97"/>
      <c r="O464" s="26"/>
      <c r="P464" s="26"/>
      <c r="Q464" s="26"/>
      <c r="R464" s="26"/>
    </row>
    <row r="465" s="26" customFormat="1" hidden="1" spans="2:14">
      <c r="B465" s="40" t="s">
        <v>80</v>
      </c>
      <c r="C465" s="72">
        <v>45705</v>
      </c>
      <c r="D465" s="40" t="e">
        <f>VLOOKUP(B465,辅助信息!E:K,7,FALSE)</f>
        <v>#N/A</v>
      </c>
      <c r="E465" s="40" t="str">
        <f>VLOOKUP(F465,辅助信息!A:B,2,FALSE)</f>
        <v>螺纹钢</v>
      </c>
      <c r="F465" s="40" t="s">
        <v>32</v>
      </c>
      <c r="G465" s="40">
        <v>7</v>
      </c>
      <c r="H465" s="40" t="e">
        <f>_xlfn._xlws.FILTER('[1]2025年已发货'!$E:$E,'[1]2025年已发货'!$F:$F&amp;'[1]2025年已发货'!$C:$C&amp;'[1]2025年已发货'!$G:$G&amp;'[1]2025年已发货'!$H:$H=C465&amp;F465&amp;I465&amp;J465,"未发货")</f>
        <v>#N/A</v>
      </c>
      <c r="I465" s="40" t="e">
        <f>VLOOKUP(B465,辅助信息!E:I,3,FALSE)</f>
        <v>#N/A</v>
      </c>
      <c r="J465" s="40" t="e">
        <f>VLOOKUP(B465,辅助信息!E:I,4,FALSE)</f>
        <v>#N/A</v>
      </c>
      <c r="K465" s="40" t="e">
        <f>VLOOKUP(J465,辅助信息!H:I,2,FALSE)</f>
        <v>#N/A</v>
      </c>
      <c r="L465" s="80"/>
      <c r="M465" s="97"/>
      <c r="N465" s="97"/>
    </row>
    <row r="466" s="26" customFormat="1" hidden="1" spans="2:17">
      <c r="B466" s="40" t="s">
        <v>80</v>
      </c>
      <c r="C466" s="72">
        <v>45705</v>
      </c>
      <c r="D466" s="40" t="e">
        <f>VLOOKUP(B466,辅助信息!E:K,7,FALSE)</f>
        <v>#N/A</v>
      </c>
      <c r="E466" s="40" t="str">
        <f>VLOOKUP(F466,辅助信息!A:B,2,FALSE)</f>
        <v>螺纹钢</v>
      </c>
      <c r="F466" s="40" t="s">
        <v>30</v>
      </c>
      <c r="G466" s="40">
        <v>12</v>
      </c>
      <c r="H466" s="40" t="e">
        <f>_xlfn._xlws.FILTER('[1]2025年已发货'!$E:$E,'[1]2025年已发货'!$F:$F&amp;'[1]2025年已发货'!$C:$C&amp;'[1]2025年已发货'!$G:$G&amp;'[1]2025年已发货'!$H:$H=C466&amp;F466&amp;I466&amp;J466,"未发货")</f>
        <v>#N/A</v>
      </c>
      <c r="I466" s="40" t="e">
        <f>VLOOKUP(B466,辅助信息!E:I,3,FALSE)</f>
        <v>#N/A</v>
      </c>
      <c r="J466" s="40" t="e">
        <f>VLOOKUP(B466,辅助信息!E:I,4,FALSE)</f>
        <v>#N/A</v>
      </c>
      <c r="K466" s="40" t="e">
        <f>VLOOKUP(J466,辅助信息!H:I,2,FALSE)</f>
        <v>#N/A</v>
      </c>
      <c r="L466" s="78"/>
      <c r="M466" s="97">
        <v>45703</v>
      </c>
      <c r="N466" s="97"/>
      <c r="O466" s="26">
        <f ca="1" t="shared" ref="O466:O529" si="10">IF(OR(M466="",N466&lt;&gt;""),"",MAX(M466-TODAY(),0))</f>
        <v>0</v>
      </c>
      <c r="P466" s="26">
        <f ca="1" t="shared" ref="P466:P529" si="11">IF(M466="","",IF(N466&lt;&gt;"",MAX(N466-M466,0),IF(TODAY()&gt;M466,TODAY()-M466,0)))</f>
        <v>268</v>
      </c>
      <c r="Q466" s="26" t="e">
        <f>VLOOKUP(B466,辅助信息!E:M,9,FALSE)</f>
        <v>#N/A</v>
      </c>
    </row>
    <row r="467" s="26" customFormat="1" hidden="1" spans="2:17">
      <c r="B467" s="40" t="s">
        <v>48</v>
      </c>
      <c r="C467" s="72">
        <v>45705</v>
      </c>
      <c r="D467" s="40" t="str">
        <f>VLOOKUP(B467,辅助信息!E:K,7,FALSE)</f>
        <v>ZTWM-CDGS-YL-20240529-006</v>
      </c>
      <c r="E467" s="40" t="str">
        <f>VLOOKUP(F467,辅助信息!A:B,2,FALSE)</f>
        <v>盘螺</v>
      </c>
      <c r="F467" s="40" t="s">
        <v>49</v>
      </c>
      <c r="G467" s="40">
        <v>3</v>
      </c>
      <c r="H467" s="40" t="str">
        <f>_xlfn._xlws.FILTER('[1]2025年已发货'!$E:$E,'[1]2025年已发货'!$F:$F&amp;'[1]2025年已发货'!$C:$C&amp;'[1]2025年已发货'!$G:$G&amp;'[1]2025年已发货'!$H:$H=C467&amp;F467&amp;I467&amp;J467,"未发货")</f>
        <v>未发货</v>
      </c>
      <c r="I467" s="40" t="str">
        <f>VLOOKUP(B467,辅助信息!E:I,3,FALSE)</f>
        <v>(华西颐海-科创农业生态谷-1号钢筋房)成都市简阳市白金山水库</v>
      </c>
      <c r="J467" s="40" t="str">
        <f>VLOOKUP(B467,辅助信息!E:I,4,FALSE)</f>
        <v>石清国</v>
      </c>
      <c r="K467" s="40">
        <f>VLOOKUP(J467,辅助信息!H:I,2,FALSE)</f>
        <v>13458642015</v>
      </c>
      <c r="L467" s="40" t="str">
        <f>VLOOKUP(B467,辅助信息!E:J,6,FALSE)</f>
        <v>优先威钢,我方卸车,新老国标钢厂不加价可直发</v>
      </c>
      <c r="M467" s="97">
        <v>45705</v>
      </c>
      <c r="O467" s="26">
        <f ca="1" t="shared" si="10"/>
        <v>0</v>
      </c>
      <c r="P467" s="26">
        <f ca="1" t="shared" si="11"/>
        <v>266</v>
      </c>
      <c r="Q467" s="26" t="str">
        <f>VLOOKUP(B467,辅助信息!E:M,9,FALSE)</f>
        <v>ZTWM-CDGS-XS-2024-0093-华西-颐海科创农业生态谷</v>
      </c>
    </row>
    <row r="468" s="26" customFormat="1" hidden="1" spans="2:17">
      <c r="B468" s="40" t="s">
        <v>29</v>
      </c>
      <c r="C468" s="72">
        <v>45705</v>
      </c>
      <c r="D468" s="40" t="e">
        <f>VLOOKUP(B468,辅助信息!E:K,7,FALSE)</f>
        <v>#N/A</v>
      </c>
      <c r="E468" s="40" t="str">
        <f>VLOOKUP(F468,辅助信息!A:B,2,FALSE)</f>
        <v>螺纹钢</v>
      </c>
      <c r="F468" s="40" t="s">
        <v>27</v>
      </c>
      <c r="G468" s="40">
        <v>15</v>
      </c>
      <c r="H468" s="40" t="e">
        <f>_xlfn._xlws.FILTER('[1]2025年已发货'!$E:$E,'[1]2025年已发货'!$F:$F&amp;'[1]2025年已发货'!$C:$C&amp;'[1]2025年已发货'!$G:$G&amp;'[1]2025年已发货'!$H:$H=C468&amp;F468&amp;I468&amp;J468,"未发货")</f>
        <v>#N/A</v>
      </c>
      <c r="I468" s="40" t="e">
        <f>VLOOKUP(B468,辅助信息!E:I,3,FALSE)</f>
        <v>#N/A</v>
      </c>
      <c r="J468" s="40" t="e">
        <f>VLOOKUP(B468,辅助信息!E:I,4,FALSE)</f>
        <v>#N/A</v>
      </c>
      <c r="K468" s="40" t="e">
        <f>VLOOKUP(J468,辅助信息!H:I,2,FALSE)</f>
        <v>#N/A</v>
      </c>
      <c r="L468" s="40" t="e">
        <f>VLOOKUP(B468,辅助信息!E:J,6,FALSE)</f>
        <v>#N/A</v>
      </c>
      <c r="M468" s="97">
        <v>45705</v>
      </c>
      <c r="O468" s="26">
        <f ca="1" t="shared" si="10"/>
        <v>0</v>
      </c>
      <c r="P468" s="26">
        <f ca="1" t="shared" si="11"/>
        <v>266</v>
      </c>
      <c r="Q468" s="26" t="e">
        <f>VLOOKUP(B468,辅助信息!E:M,9,FALSE)</f>
        <v>#N/A</v>
      </c>
    </row>
    <row r="469" s="26" customFormat="1" hidden="1" spans="2:17">
      <c r="B469" s="40" t="s">
        <v>29</v>
      </c>
      <c r="C469" s="72">
        <v>45705</v>
      </c>
      <c r="D469" s="40" t="e">
        <f>VLOOKUP(B469,辅助信息!E:K,7,FALSE)</f>
        <v>#N/A</v>
      </c>
      <c r="E469" s="40" t="str">
        <f>VLOOKUP(F469,辅助信息!A:B,2,FALSE)</f>
        <v>螺纹钢</v>
      </c>
      <c r="F469" s="40" t="s">
        <v>32</v>
      </c>
      <c r="G469" s="40">
        <v>20</v>
      </c>
      <c r="H469" s="40" t="e">
        <f>_xlfn._xlws.FILTER('[1]2025年已发货'!$E:$E,'[1]2025年已发货'!$F:$F&amp;'[1]2025年已发货'!$C:$C&amp;'[1]2025年已发货'!$G:$G&amp;'[1]2025年已发货'!$H:$H=C469&amp;F469&amp;I469&amp;J469,"未发货")</f>
        <v>#N/A</v>
      </c>
      <c r="I469" s="40" t="e">
        <f>VLOOKUP(B469,辅助信息!E:I,3,FALSE)</f>
        <v>#N/A</v>
      </c>
      <c r="J469" s="40" t="e">
        <f>VLOOKUP(B469,辅助信息!E:I,4,FALSE)</f>
        <v>#N/A</v>
      </c>
      <c r="K469" s="40" t="e">
        <f>VLOOKUP(J469,辅助信息!H:I,2,FALSE)</f>
        <v>#N/A</v>
      </c>
      <c r="L469" s="80"/>
      <c r="M469" s="97">
        <v>45705</v>
      </c>
      <c r="O469" s="26">
        <f ca="1" t="shared" si="10"/>
        <v>0</v>
      </c>
      <c r="P469" s="26">
        <f ca="1" t="shared" si="11"/>
        <v>266</v>
      </c>
      <c r="Q469" s="26" t="e">
        <f>VLOOKUP(B469,辅助信息!E:M,9,FALSE)</f>
        <v>#N/A</v>
      </c>
    </row>
    <row r="470" s="26" customFormat="1" hidden="1" spans="2:17">
      <c r="B470" s="40" t="s">
        <v>29</v>
      </c>
      <c r="C470" s="72">
        <v>45705</v>
      </c>
      <c r="D470" s="40" t="e">
        <f>VLOOKUP(B470,辅助信息!E:K,7,FALSE)</f>
        <v>#N/A</v>
      </c>
      <c r="E470" s="40" t="str">
        <f>VLOOKUP(F470,辅助信息!A:B,2,FALSE)</f>
        <v>螺纹钢</v>
      </c>
      <c r="F470" s="40" t="s">
        <v>30</v>
      </c>
      <c r="G470" s="40">
        <v>35</v>
      </c>
      <c r="H470" s="40" t="e">
        <f>_xlfn._xlws.FILTER('[1]2025年已发货'!$E:$E,'[1]2025年已发货'!$F:$F&amp;'[1]2025年已发货'!$C:$C&amp;'[1]2025年已发货'!$G:$G&amp;'[1]2025年已发货'!$H:$H=C470&amp;F470&amp;I470&amp;J470,"未发货")</f>
        <v>#N/A</v>
      </c>
      <c r="I470" s="40" t="e">
        <f>VLOOKUP(B470,辅助信息!E:I,3,FALSE)</f>
        <v>#N/A</v>
      </c>
      <c r="J470" s="40" t="e">
        <f>VLOOKUP(B470,辅助信息!E:I,4,FALSE)</f>
        <v>#N/A</v>
      </c>
      <c r="K470" s="40" t="e">
        <f>VLOOKUP(J470,辅助信息!H:I,2,FALSE)</f>
        <v>#N/A</v>
      </c>
      <c r="L470" s="78"/>
      <c r="M470" s="97">
        <v>45705</v>
      </c>
      <c r="O470" s="26">
        <f ca="1" t="shared" si="10"/>
        <v>0</v>
      </c>
      <c r="P470" s="26">
        <f ca="1" t="shared" si="11"/>
        <v>266</v>
      </c>
      <c r="Q470" s="26" t="e">
        <f>VLOOKUP(B470,辅助信息!E:M,9,FALSE)</f>
        <v>#N/A</v>
      </c>
    </row>
    <row r="471" s="26" customFormat="1" hidden="1" spans="2:17">
      <c r="B471" s="40" t="s">
        <v>78</v>
      </c>
      <c r="C471" s="72">
        <v>45705</v>
      </c>
      <c r="D471" s="40" t="e">
        <f>VLOOKUP(B471,辅助信息!E:K,7,FALSE)</f>
        <v>#N/A</v>
      </c>
      <c r="E471" s="40" t="str">
        <f>VLOOKUP(F471,辅助信息!A:B,2,FALSE)</f>
        <v>螺纹钢</v>
      </c>
      <c r="F471" s="40" t="s">
        <v>33</v>
      </c>
      <c r="G471" s="40">
        <f>55-36</f>
        <v>19</v>
      </c>
      <c r="H471" s="40" t="e">
        <f>_xlfn._xlws.FILTER('[1]2025年已发货'!$E:$E,'[1]2025年已发货'!$F:$F&amp;'[1]2025年已发货'!$C:$C&amp;'[1]2025年已发货'!$G:$G&amp;'[1]2025年已发货'!$H:$H=C471&amp;F471&amp;I471&amp;J471,"未发货")</f>
        <v>#N/A</v>
      </c>
      <c r="I471" s="40" t="e">
        <f>VLOOKUP(B471,辅助信息!E:I,3,FALSE)</f>
        <v>#N/A</v>
      </c>
      <c r="J471" s="40" t="e">
        <f>VLOOKUP(B471,辅助信息!E:I,4,FALSE)</f>
        <v>#N/A</v>
      </c>
      <c r="K471" s="40" t="e">
        <f>VLOOKUP(J471,辅助信息!H:I,2,FALSE)</f>
        <v>#N/A</v>
      </c>
      <c r="L471" s="40" t="e">
        <f>VLOOKUP(B471,辅助信息!E:J,6,FALSE)</f>
        <v>#N/A</v>
      </c>
      <c r="M471" s="97">
        <v>45705</v>
      </c>
      <c r="O471" s="26">
        <f ca="1" t="shared" si="10"/>
        <v>0</v>
      </c>
      <c r="P471" s="26">
        <f ca="1" t="shared" si="11"/>
        <v>266</v>
      </c>
      <c r="Q471" s="26" t="e">
        <f>VLOOKUP(B471,辅助信息!E:M,9,FALSE)</f>
        <v>#N/A</v>
      </c>
    </row>
    <row r="472" s="26" customFormat="1" hidden="1" spans="2:17">
      <c r="B472" s="40" t="s">
        <v>69</v>
      </c>
      <c r="C472" s="72">
        <v>45705</v>
      </c>
      <c r="D472" s="40" t="str">
        <f>VLOOKUP(B472,辅助信息!E:K,7,FALSE)</f>
        <v>JWDDCD2025052800131</v>
      </c>
      <c r="E472" s="40" t="str">
        <f>VLOOKUP(F472,辅助信息!A:B,2,FALSE)</f>
        <v>盘螺</v>
      </c>
      <c r="F472" s="40" t="s">
        <v>40</v>
      </c>
      <c r="G472" s="40">
        <v>13</v>
      </c>
      <c r="H472" s="40">
        <f>_xlfn._xlws.FILTER('[1]2025年已发货'!$E:$E,'[1]2025年已发货'!$F:$F&amp;'[1]2025年已发货'!$C:$C&amp;'[1]2025年已发货'!$G:$G&amp;'[1]2025年已发货'!$H:$H=C472&amp;F472&amp;I472&amp;J472,"未发货")</f>
        <v>13</v>
      </c>
      <c r="I472" s="40" t="str">
        <f>VLOOKUP(B472,辅助信息!E:I,3,FALSE)</f>
        <v>（商投建工达州中医药科技园-4工区-2号楼）达州市通川区达州中医药职业学院犀牛大道北段</v>
      </c>
      <c r="J472" s="40" t="str">
        <f>VLOOKUP(B472,辅助信息!E:I,4,FALSE)</f>
        <v>张扬</v>
      </c>
      <c r="K472" s="40">
        <f>VLOOKUP(J472,辅助信息!H:I,2,FALSE)</f>
        <v>18381904567</v>
      </c>
      <c r="L472" s="40" t="str">
        <f>VLOOKUP(B472,辅助信息!E:J,6,FALSE)</f>
        <v>控制炉批号！多了现场不收！,优先安排达钢,提前联系到场规格及数量</v>
      </c>
      <c r="M472" s="97">
        <v>45704</v>
      </c>
      <c r="O472" s="26">
        <f ca="1" t="shared" si="10"/>
        <v>0</v>
      </c>
      <c r="P472" s="26">
        <f ca="1" t="shared" si="11"/>
        <v>267</v>
      </c>
      <c r="Q472" s="26" t="str">
        <f>VLOOKUP(B472,辅助信息!E:M,9,FALSE)</f>
        <v>ZTWM-CDGS-XS-2024-0134-商投建工达州中医药科技成果示范园项目</v>
      </c>
    </row>
    <row r="473" s="26" customFormat="1" hidden="1" spans="2:17">
      <c r="B473" s="40" t="s">
        <v>69</v>
      </c>
      <c r="C473" s="72">
        <v>45705</v>
      </c>
      <c r="D473" s="40" t="str">
        <f>VLOOKUP(B473,辅助信息!E:K,7,FALSE)</f>
        <v>JWDDCD2025052800131</v>
      </c>
      <c r="E473" s="40" t="str">
        <f>VLOOKUP(F473,辅助信息!A:B,2,FALSE)</f>
        <v>盘螺</v>
      </c>
      <c r="F473" s="40" t="s">
        <v>41</v>
      </c>
      <c r="G473" s="40">
        <v>9</v>
      </c>
      <c r="H473" s="40">
        <f>_xlfn._xlws.FILTER('[1]2025年已发货'!$E:$E,'[1]2025年已发货'!$F:$F&amp;'[1]2025年已发货'!$C:$C&amp;'[1]2025年已发货'!$G:$G&amp;'[1]2025年已发货'!$H:$H=C473&amp;F473&amp;I473&amp;J473,"未发货")</f>
        <v>10</v>
      </c>
      <c r="I473" s="40" t="str">
        <f>VLOOKUP(B473,辅助信息!E:I,3,FALSE)</f>
        <v>（商投建工达州中医药科技园-4工区-2号楼）达州市通川区达州中医药职业学院犀牛大道北段</v>
      </c>
      <c r="J473" s="40" t="str">
        <f>VLOOKUP(B473,辅助信息!E:I,4,FALSE)</f>
        <v>张扬</v>
      </c>
      <c r="K473" s="40">
        <f>VLOOKUP(J473,辅助信息!H:I,2,FALSE)</f>
        <v>18381904567</v>
      </c>
      <c r="L473" s="80"/>
      <c r="M473" s="97">
        <v>45704</v>
      </c>
      <c r="O473" s="26">
        <f ca="1" t="shared" si="10"/>
        <v>0</v>
      </c>
      <c r="P473" s="26">
        <f ca="1" t="shared" si="11"/>
        <v>267</v>
      </c>
      <c r="Q473" s="26" t="str">
        <f>VLOOKUP(B473,辅助信息!E:M,9,FALSE)</f>
        <v>ZTWM-CDGS-XS-2024-0134-商投建工达州中医药科技成果示范园项目</v>
      </c>
    </row>
    <row r="474" s="26" customFormat="1" hidden="1" spans="2:17">
      <c r="B474" s="40" t="s">
        <v>69</v>
      </c>
      <c r="C474" s="72">
        <v>45705</v>
      </c>
      <c r="D474" s="40" t="str">
        <f>VLOOKUP(B474,辅助信息!E:K,7,FALSE)</f>
        <v>JWDDCD2025052800131</v>
      </c>
      <c r="E474" s="40" t="str">
        <f>VLOOKUP(F474,辅助信息!A:B,2,FALSE)</f>
        <v>螺纹钢</v>
      </c>
      <c r="F474" s="40" t="s">
        <v>32</v>
      </c>
      <c r="G474" s="40">
        <v>12</v>
      </c>
      <c r="H474" s="40">
        <f>_xlfn._xlws.FILTER('[1]2025年已发货'!$E:$E,'[1]2025年已发货'!$F:$F&amp;'[1]2025年已发货'!$C:$C&amp;'[1]2025年已发货'!$G:$G&amp;'[1]2025年已发货'!$H:$H=C474&amp;F474&amp;I474&amp;J474,"未发货")</f>
        <v>12</v>
      </c>
      <c r="I474" s="40" t="str">
        <f>VLOOKUP(B474,辅助信息!E:I,3,FALSE)</f>
        <v>（商投建工达州中医药科技园-4工区-2号楼）达州市通川区达州中医药职业学院犀牛大道北段</v>
      </c>
      <c r="J474" s="40" t="str">
        <f>VLOOKUP(B474,辅助信息!E:I,4,FALSE)</f>
        <v>张扬</v>
      </c>
      <c r="K474" s="40">
        <f>VLOOKUP(J474,辅助信息!H:I,2,FALSE)</f>
        <v>18381904567</v>
      </c>
      <c r="L474" s="80"/>
      <c r="M474" s="97">
        <v>45704</v>
      </c>
      <c r="O474" s="26">
        <f ca="1" t="shared" si="10"/>
        <v>0</v>
      </c>
      <c r="P474" s="26">
        <f ca="1" t="shared" si="11"/>
        <v>267</v>
      </c>
      <c r="Q474" s="26" t="str">
        <f>VLOOKUP(B474,辅助信息!E:M,9,FALSE)</f>
        <v>ZTWM-CDGS-XS-2024-0134-商投建工达州中医药科技成果示范园项目</v>
      </c>
    </row>
    <row r="475" s="26" customFormat="1" hidden="1" spans="2:17">
      <c r="B475" s="40" t="s">
        <v>69</v>
      </c>
      <c r="C475" s="72">
        <v>45705</v>
      </c>
      <c r="D475" s="40" t="str">
        <f>VLOOKUP(B475,辅助信息!E:K,7,FALSE)</f>
        <v>JWDDCD2025052800131</v>
      </c>
      <c r="E475" s="40" t="str">
        <f>VLOOKUP(F475,辅助信息!A:B,2,FALSE)</f>
        <v>螺纹钢</v>
      </c>
      <c r="F475" s="40" t="s">
        <v>21</v>
      </c>
      <c r="G475" s="40">
        <v>30</v>
      </c>
      <c r="H475" s="40" t="str">
        <f>_xlfn._xlws.FILTER('[1]2025年已发货'!$E:$E,'[1]2025年已发货'!$F:$F&amp;'[1]2025年已发货'!$C:$C&amp;'[1]2025年已发货'!$G:$G&amp;'[1]2025年已发货'!$H:$H=C475&amp;F475&amp;I475&amp;J475,"未发货")</f>
        <v>未发货</v>
      </c>
      <c r="I475" s="40" t="str">
        <f>VLOOKUP(B475,辅助信息!E:I,3,FALSE)</f>
        <v>（商投建工达州中医药科技园-4工区-2号楼）达州市通川区达州中医药职业学院犀牛大道北段</v>
      </c>
      <c r="J475" s="40" t="str">
        <f>VLOOKUP(B475,辅助信息!E:I,4,FALSE)</f>
        <v>张扬</v>
      </c>
      <c r="K475" s="40">
        <f>VLOOKUP(J475,辅助信息!H:I,2,FALSE)</f>
        <v>18381904567</v>
      </c>
      <c r="L475" s="78"/>
      <c r="M475" s="97">
        <v>45704</v>
      </c>
      <c r="O475" s="26">
        <f ca="1" t="shared" si="10"/>
        <v>0</v>
      </c>
      <c r="P475" s="26">
        <f ca="1" t="shared" si="11"/>
        <v>267</v>
      </c>
      <c r="Q475" s="26" t="str">
        <f>VLOOKUP(B475,辅助信息!E:M,9,FALSE)</f>
        <v>ZTWM-CDGS-XS-2024-0134-商投建工达州中医药科技成果示范园项目</v>
      </c>
    </row>
    <row r="476" s="26" customFormat="1" hidden="1" spans="2:17">
      <c r="B476" s="40" t="s">
        <v>84</v>
      </c>
      <c r="C476" s="72">
        <v>45705</v>
      </c>
      <c r="D476" s="40" t="e">
        <f>VLOOKUP(B476,辅助信息!E:K,7,FALSE)</f>
        <v>#N/A</v>
      </c>
      <c r="E476" s="40" t="str">
        <f>VLOOKUP(F476,辅助信息!A:B,2,FALSE)</f>
        <v>螺纹钢</v>
      </c>
      <c r="F476" s="40" t="s">
        <v>27</v>
      </c>
      <c r="G476" s="40">
        <v>8</v>
      </c>
      <c r="H476" s="40" t="e">
        <f>_xlfn._xlws.FILTER('[1]2025年已发货'!$E:$E,'[1]2025年已发货'!$F:$F&amp;'[1]2025年已发货'!$C:$C&amp;'[1]2025年已发货'!$G:$G&amp;'[1]2025年已发货'!$H:$H=C476&amp;F476&amp;I476&amp;J476,"未发货")</f>
        <v>#N/A</v>
      </c>
      <c r="I476" s="40" t="e">
        <f>VLOOKUP(B476,辅助信息!E:I,3,FALSE)</f>
        <v>#N/A</v>
      </c>
      <c r="J476" s="40" t="e">
        <f>VLOOKUP(B476,辅助信息!E:I,4,FALSE)</f>
        <v>#N/A</v>
      </c>
      <c r="K476" s="40" t="e">
        <f>VLOOKUP(J476,辅助信息!H:I,2,FALSE)</f>
        <v>#N/A</v>
      </c>
      <c r="L476" s="40" t="e">
        <f>VLOOKUP(B476,辅助信息!E:J,6,FALSE)</f>
        <v>#N/A</v>
      </c>
      <c r="M476" s="97">
        <v>45705</v>
      </c>
      <c r="O476" s="26">
        <f ca="1" t="shared" si="10"/>
        <v>0</v>
      </c>
      <c r="P476" s="26">
        <f ca="1" t="shared" si="11"/>
        <v>266</v>
      </c>
      <c r="Q476" s="26" t="e">
        <f>VLOOKUP(B476,辅助信息!E:M,9,FALSE)</f>
        <v>#N/A</v>
      </c>
    </row>
    <row r="477" s="26" customFormat="1" hidden="1" spans="2:17">
      <c r="B477" s="40" t="s">
        <v>84</v>
      </c>
      <c r="C477" s="72">
        <v>45705</v>
      </c>
      <c r="D477" s="40" t="e">
        <f>VLOOKUP(B477,辅助信息!E:K,7,FALSE)</f>
        <v>#N/A</v>
      </c>
      <c r="E477" s="40" t="str">
        <f>VLOOKUP(F477,辅助信息!A:B,2,FALSE)</f>
        <v>螺纹钢</v>
      </c>
      <c r="F477" s="40" t="s">
        <v>33</v>
      </c>
      <c r="G477" s="40">
        <v>8</v>
      </c>
      <c r="H477" s="40" t="e">
        <f>_xlfn._xlws.FILTER('[1]2025年已发货'!$E:$E,'[1]2025年已发货'!$F:$F&amp;'[1]2025年已发货'!$C:$C&amp;'[1]2025年已发货'!$G:$G&amp;'[1]2025年已发货'!$H:$H=C477&amp;F477&amp;I477&amp;J477,"未发货")</f>
        <v>#N/A</v>
      </c>
      <c r="I477" s="40" t="e">
        <f>VLOOKUP(B477,辅助信息!E:I,3,FALSE)</f>
        <v>#N/A</v>
      </c>
      <c r="J477" s="40" t="e">
        <f>VLOOKUP(B477,辅助信息!E:I,4,FALSE)</f>
        <v>#N/A</v>
      </c>
      <c r="K477" s="40" t="e">
        <f>VLOOKUP(J477,辅助信息!H:I,2,FALSE)</f>
        <v>#N/A</v>
      </c>
      <c r="L477" s="80"/>
      <c r="M477" s="97">
        <v>45705</v>
      </c>
      <c r="O477" s="26">
        <f ca="1" t="shared" si="10"/>
        <v>0</v>
      </c>
      <c r="P477" s="26">
        <f ca="1" t="shared" si="11"/>
        <v>266</v>
      </c>
      <c r="Q477" s="26" t="e">
        <f>VLOOKUP(B477,辅助信息!E:M,9,FALSE)</f>
        <v>#N/A</v>
      </c>
    </row>
    <row r="478" s="26" customFormat="1" hidden="1" spans="2:17">
      <c r="B478" s="40" t="s">
        <v>84</v>
      </c>
      <c r="C478" s="72">
        <v>45705</v>
      </c>
      <c r="D478" s="40" t="e">
        <f>VLOOKUP(B478,辅助信息!E:K,7,FALSE)</f>
        <v>#N/A</v>
      </c>
      <c r="E478" s="40" t="str">
        <f>VLOOKUP(F478,辅助信息!A:B,2,FALSE)</f>
        <v>螺纹钢</v>
      </c>
      <c r="F478" s="40" t="s">
        <v>18</v>
      </c>
      <c r="G478" s="40">
        <v>12</v>
      </c>
      <c r="H478" s="40" t="e">
        <f>_xlfn._xlws.FILTER('[1]2025年已发货'!$E:$E,'[1]2025年已发货'!$F:$F&amp;'[1]2025年已发货'!$C:$C&amp;'[1]2025年已发货'!$G:$G&amp;'[1]2025年已发货'!$H:$H=C478&amp;F478&amp;I478&amp;J478,"未发货")</f>
        <v>#N/A</v>
      </c>
      <c r="I478" s="40" t="e">
        <f>VLOOKUP(B478,辅助信息!E:I,3,FALSE)</f>
        <v>#N/A</v>
      </c>
      <c r="J478" s="40" t="e">
        <f>VLOOKUP(B478,辅助信息!E:I,4,FALSE)</f>
        <v>#N/A</v>
      </c>
      <c r="K478" s="40" t="e">
        <f>VLOOKUP(J478,辅助信息!H:I,2,FALSE)</f>
        <v>#N/A</v>
      </c>
      <c r="L478" s="78"/>
      <c r="M478" s="97">
        <v>45705</v>
      </c>
      <c r="O478" s="26">
        <f ca="1" t="shared" si="10"/>
        <v>0</v>
      </c>
      <c r="P478" s="26">
        <f ca="1" t="shared" si="11"/>
        <v>266</v>
      </c>
      <c r="Q478" s="26" t="e">
        <f>VLOOKUP(B478,辅助信息!E:M,9,FALSE)</f>
        <v>#N/A</v>
      </c>
    </row>
    <row r="479" s="26" customFormat="1" hidden="1" spans="2:17">
      <c r="B479" s="40" t="s">
        <v>75</v>
      </c>
      <c r="C479" s="72">
        <v>45705</v>
      </c>
      <c r="D479" s="40" t="e">
        <f>VLOOKUP(B479,辅助信息!E:K,7,FALSE)</f>
        <v>#N/A</v>
      </c>
      <c r="E479" s="40" t="str">
        <f>VLOOKUP(F479,辅助信息!A:B,2,FALSE)</f>
        <v>螺纹钢</v>
      </c>
      <c r="F479" s="40" t="s">
        <v>65</v>
      </c>
      <c r="G479" s="40">
        <f>36-14</f>
        <v>22</v>
      </c>
      <c r="H479" s="40" t="e">
        <f>_xlfn._xlws.FILTER('[1]2025年已发货'!$E:$E,'[1]2025年已发货'!$F:$F&amp;'[1]2025年已发货'!$C:$C&amp;'[1]2025年已发货'!$G:$G&amp;'[1]2025年已发货'!$H:$H=C479&amp;F479&amp;I479&amp;J479,"未发货")</f>
        <v>#N/A</v>
      </c>
      <c r="I479" s="40" t="e">
        <f>VLOOKUP(B479,辅助信息!E:I,3,FALSE)</f>
        <v>#N/A</v>
      </c>
      <c r="J479" s="40" t="e">
        <f>VLOOKUP(B479,辅助信息!E:I,4,FALSE)</f>
        <v>#N/A</v>
      </c>
      <c r="K479" s="40" t="e">
        <f>VLOOKUP(J479,辅助信息!H:I,2,FALSE)</f>
        <v>#N/A</v>
      </c>
      <c r="L479" s="40" t="e">
        <f>VLOOKUP(B479,辅助信息!E:J,6,FALSE)</f>
        <v>#N/A</v>
      </c>
      <c r="M479" s="97">
        <v>45709</v>
      </c>
      <c r="O479" s="26">
        <f ca="1" t="shared" si="10"/>
        <v>0</v>
      </c>
      <c r="P479" s="26">
        <f ca="1" t="shared" si="11"/>
        <v>262</v>
      </c>
      <c r="Q479" s="26" t="e">
        <f>VLOOKUP(B479,辅助信息!E:M,9,FALSE)</f>
        <v>#N/A</v>
      </c>
    </row>
    <row r="480" s="26" customFormat="1" hidden="1" spans="2:17">
      <c r="B480" s="40" t="s">
        <v>87</v>
      </c>
      <c r="C480" s="72">
        <v>45705</v>
      </c>
      <c r="D480" s="40" t="e">
        <f>VLOOKUP(B480,辅助信息!E:K,7,FALSE)</f>
        <v>#N/A</v>
      </c>
      <c r="E480" s="40" t="str">
        <f>VLOOKUP(F480,辅助信息!A:B,2,FALSE)</f>
        <v>螺纹钢</v>
      </c>
      <c r="F480" s="40" t="s">
        <v>27</v>
      </c>
      <c r="G480" s="40">
        <v>8</v>
      </c>
      <c r="H480" s="40" t="e">
        <f>_xlfn._xlws.FILTER('[1]2025年已发货'!$E:$E,'[1]2025年已发货'!$F:$F&amp;'[1]2025年已发货'!$C:$C&amp;'[1]2025年已发货'!$G:$G&amp;'[1]2025年已发货'!$H:$H=C480&amp;F480&amp;I480&amp;J480,"未发货")</f>
        <v>#N/A</v>
      </c>
      <c r="I480" s="40" t="e">
        <f>VLOOKUP(B480,辅助信息!E:I,3,FALSE)</f>
        <v>#N/A</v>
      </c>
      <c r="J480" s="40" t="e">
        <f>VLOOKUP(B480,辅助信息!E:I,4,FALSE)</f>
        <v>#N/A</v>
      </c>
      <c r="K480" s="40" t="e">
        <f>VLOOKUP(J480,辅助信息!H:I,2,FALSE)</f>
        <v>#N/A</v>
      </c>
      <c r="L480" s="40" t="e">
        <f>VLOOKUP(B480,辅助信息!E:J,6,FALSE)</f>
        <v>#N/A</v>
      </c>
      <c r="M480" s="97">
        <v>45706</v>
      </c>
      <c r="O480" s="26">
        <f ca="1" t="shared" si="10"/>
        <v>0</v>
      </c>
      <c r="P480" s="26">
        <f ca="1" t="shared" si="11"/>
        <v>265</v>
      </c>
      <c r="Q480" s="26" t="e">
        <f>VLOOKUP(B480,辅助信息!E:M,9,FALSE)</f>
        <v>#N/A</v>
      </c>
    </row>
    <row r="481" hidden="1" spans="1:18">
      <c r="A481" s="26"/>
      <c r="B481" s="40" t="s">
        <v>87</v>
      </c>
      <c r="C481" s="72">
        <v>45705</v>
      </c>
      <c r="D481" s="40" t="e">
        <f>VLOOKUP(B481,辅助信息!E:K,7,FALSE)</f>
        <v>#N/A</v>
      </c>
      <c r="E481" s="40" t="str">
        <f>VLOOKUP(F481,辅助信息!A:B,2,FALSE)</f>
        <v>螺纹钢</v>
      </c>
      <c r="F481" s="40" t="s">
        <v>65</v>
      </c>
      <c r="G481" s="40">
        <v>27</v>
      </c>
      <c r="H481" s="40" t="e">
        <f>_xlfn._xlws.FILTER('[1]2025年已发货'!$E:$E,'[1]2025年已发货'!$F:$F&amp;'[1]2025年已发货'!$C:$C&amp;'[1]2025年已发货'!$G:$G&amp;'[1]2025年已发货'!$H:$H=C481&amp;F481&amp;I481&amp;J481,"未发货")</f>
        <v>#N/A</v>
      </c>
      <c r="I481" s="40" t="e">
        <f>VLOOKUP(B481,辅助信息!E:I,3,FALSE)</f>
        <v>#N/A</v>
      </c>
      <c r="J481" s="40" t="e">
        <f>VLOOKUP(B481,辅助信息!E:I,4,FALSE)</f>
        <v>#N/A</v>
      </c>
      <c r="K481" s="40" t="e">
        <f>VLOOKUP(J481,辅助信息!H:I,2,FALSE)</f>
        <v>#N/A</v>
      </c>
      <c r="L481" s="78"/>
      <c r="M481" s="97">
        <v>45706</v>
      </c>
      <c r="N481" s="26"/>
      <c r="O481" s="26">
        <f ca="1" t="shared" si="10"/>
        <v>0</v>
      </c>
      <c r="P481" s="26">
        <f ca="1" t="shared" si="11"/>
        <v>265</v>
      </c>
      <c r="Q481" s="26" t="e">
        <f>VLOOKUP(B481,辅助信息!E:M,9,FALSE)</f>
        <v>#N/A</v>
      </c>
      <c r="R481" s="26"/>
    </row>
    <row r="482" hidden="1" spans="1:18">
      <c r="A482" s="26"/>
      <c r="B482" s="40" t="s">
        <v>74</v>
      </c>
      <c r="C482" s="72">
        <v>45705</v>
      </c>
      <c r="D482" s="40" t="e">
        <f>VLOOKUP(B482,辅助信息!E:K,7,FALSE)</f>
        <v>#N/A</v>
      </c>
      <c r="E482" s="40" t="str">
        <f>VLOOKUP(F482,辅助信息!A:B,2,FALSE)</f>
        <v>螺纹钢</v>
      </c>
      <c r="F482" s="40" t="s">
        <v>19</v>
      </c>
      <c r="G482" s="40">
        <v>12</v>
      </c>
      <c r="H482" s="40" t="e">
        <f>_xlfn._xlws.FILTER('[1]2025年已发货'!$E:$E,'[1]2025年已发货'!$F:$F&amp;'[1]2025年已发货'!$C:$C&amp;'[1]2025年已发货'!$G:$G&amp;'[1]2025年已发货'!$H:$H=C482&amp;F482&amp;I482&amp;J482,"未发货")</f>
        <v>#N/A</v>
      </c>
      <c r="I482" s="40" t="e">
        <f>VLOOKUP(B482,辅助信息!E:I,3,FALSE)</f>
        <v>#N/A</v>
      </c>
      <c r="J482" s="40" t="e">
        <f>VLOOKUP(B482,辅助信息!E:I,4,FALSE)</f>
        <v>#N/A</v>
      </c>
      <c r="K482" s="40" t="e">
        <f>VLOOKUP(J482,辅助信息!H:I,2,FALSE)</f>
        <v>#N/A</v>
      </c>
      <c r="L482" s="40" t="e">
        <f>VLOOKUP(B482,辅助信息!E:J,6,FALSE)</f>
        <v>#N/A</v>
      </c>
      <c r="M482" s="97">
        <v>45711</v>
      </c>
      <c r="N482" s="26"/>
      <c r="O482" s="26">
        <f ca="1" t="shared" si="10"/>
        <v>0</v>
      </c>
      <c r="P482" s="26">
        <f ca="1" t="shared" si="11"/>
        <v>260</v>
      </c>
      <c r="Q482" s="26" t="e">
        <f>VLOOKUP(B482,辅助信息!E:M,9,FALSE)</f>
        <v>#N/A</v>
      </c>
      <c r="R482" s="26"/>
    </row>
    <row r="483" hidden="1" spans="1:18">
      <c r="A483" s="26"/>
      <c r="B483" s="40" t="s">
        <v>74</v>
      </c>
      <c r="C483" s="72">
        <v>45705</v>
      </c>
      <c r="D483" s="40" t="e">
        <f>VLOOKUP(B483,辅助信息!E:K,7,FALSE)</f>
        <v>#N/A</v>
      </c>
      <c r="E483" s="40" t="str">
        <f>VLOOKUP(F483,辅助信息!A:B,2,FALSE)</f>
        <v>螺纹钢</v>
      </c>
      <c r="F483" s="40" t="s">
        <v>33</v>
      </c>
      <c r="G483" s="40">
        <v>12</v>
      </c>
      <c r="H483" s="40" t="e">
        <f>_xlfn._xlws.FILTER('[1]2025年已发货'!$E:$E,'[1]2025年已发货'!$F:$F&amp;'[1]2025年已发货'!$C:$C&amp;'[1]2025年已发货'!$G:$G&amp;'[1]2025年已发货'!$H:$H=C483&amp;F483&amp;I483&amp;J483,"未发货")</f>
        <v>#N/A</v>
      </c>
      <c r="I483" s="40" t="e">
        <f>VLOOKUP(B483,辅助信息!E:I,3,FALSE)</f>
        <v>#N/A</v>
      </c>
      <c r="J483" s="40" t="e">
        <f>VLOOKUP(B483,辅助信息!E:I,4,FALSE)</f>
        <v>#N/A</v>
      </c>
      <c r="K483" s="40" t="e">
        <f>VLOOKUP(J483,辅助信息!H:I,2,FALSE)</f>
        <v>#N/A</v>
      </c>
      <c r="L483" s="80"/>
      <c r="M483" s="97">
        <v>45711</v>
      </c>
      <c r="N483" s="26"/>
      <c r="O483" s="26">
        <f ca="1" t="shared" si="10"/>
        <v>0</v>
      </c>
      <c r="P483" s="26">
        <f ca="1" t="shared" si="11"/>
        <v>260</v>
      </c>
      <c r="Q483" s="26" t="e">
        <f>VLOOKUP(B483,辅助信息!E:M,9,FALSE)</f>
        <v>#N/A</v>
      </c>
      <c r="R483" s="26"/>
    </row>
    <row r="484" hidden="1" spans="1:18">
      <c r="A484" s="26"/>
      <c r="B484" s="40" t="s">
        <v>74</v>
      </c>
      <c r="C484" s="72">
        <v>45705</v>
      </c>
      <c r="D484" s="40" t="e">
        <f>VLOOKUP(B484,辅助信息!E:K,7,FALSE)</f>
        <v>#N/A</v>
      </c>
      <c r="E484" s="40" t="str">
        <f>VLOOKUP(F484,辅助信息!A:B,2,FALSE)</f>
        <v>螺纹钢</v>
      </c>
      <c r="F484" s="40" t="s">
        <v>28</v>
      </c>
      <c r="G484" s="40">
        <v>12</v>
      </c>
      <c r="H484" s="40" t="e">
        <f>_xlfn._xlws.FILTER('[1]2025年已发货'!$E:$E,'[1]2025年已发货'!$F:$F&amp;'[1]2025年已发货'!$C:$C&amp;'[1]2025年已发货'!$G:$G&amp;'[1]2025年已发货'!$H:$H=C484&amp;F484&amp;I484&amp;J484,"未发货")</f>
        <v>#N/A</v>
      </c>
      <c r="I484" s="40" t="e">
        <f>VLOOKUP(B484,辅助信息!E:I,3,FALSE)</f>
        <v>#N/A</v>
      </c>
      <c r="J484" s="40" t="e">
        <f>VLOOKUP(B484,辅助信息!E:I,4,FALSE)</f>
        <v>#N/A</v>
      </c>
      <c r="K484" s="40" t="e">
        <f>VLOOKUP(J484,辅助信息!H:I,2,FALSE)</f>
        <v>#N/A</v>
      </c>
      <c r="L484" s="80"/>
      <c r="M484" s="97">
        <v>45711</v>
      </c>
      <c r="N484" s="26"/>
      <c r="O484" s="26">
        <f ca="1" t="shared" si="10"/>
        <v>0</v>
      </c>
      <c r="P484" s="26">
        <f ca="1" t="shared" si="11"/>
        <v>260</v>
      </c>
      <c r="Q484" s="26" t="e">
        <f>VLOOKUP(B484,辅助信息!E:M,9,FALSE)</f>
        <v>#N/A</v>
      </c>
      <c r="R484" s="26"/>
    </row>
    <row r="485" hidden="1" spans="1:18">
      <c r="A485" s="26"/>
      <c r="B485" s="40" t="s">
        <v>74</v>
      </c>
      <c r="C485" s="72">
        <v>45705</v>
      </c>
      <c r="D485" s="40" t="e">
        <f>VLOOKUP(B485,辅助信息!E:K,7,FALSE)</f>
        <v>#N/A</v>
      </c>
      <c r="E485" s="40" t="str">
        <f>VLOOKUP(F485,辅助信息!A:B,2,FALSE)</f>
        <v>螺纹钢</v>
      </c>
      <c r="F485" s="40" t="s">
        <v>18</v>
      </c>
      <c r="G485" s="40">
        <v>3</v>
      </c>
      <c r="H485" s="40" t="e">
        <f>_xlfn._xlws.FILTER('[1]2025年已发货'!$E:$E,'[1]2025年已发货'!$F:$F&amp;'[1]2025年已发货'!$C:$C&amp;'[1]2025年已发货'!$G:$G&amp;'[1]2025年已发货'!$H:$H=C485&amp;F485&amp;I485&amp;J485,"未发货")</f>
        <v>#N/A</v>
      </c>
      <c r="I485" s="40" t="e">
        <f>VLOOKUP(B485,辅助信息!E:I,3,FALSE)</f>
        <v>#N/A</v>
      </c>
      <c r="J485" s="40" t="e">
        <f>VLOOKUP(B485,辅助信息!E:I,4,FALSE)</f>
        <v>#N/A</v>
      </c>
      <c r="K485" s="40" t="e">
        <f>VLOOKUP(J485,辅助信息!H:I,2,FALSE)</f>
        <v>#N/A</v>
      </c>
      <c r="L485" s="78"/>
      <c r="M485" s="97">
        <v>45711</v>
      </c>
      <c r="N485" s="26"/>
      <c r="O485" s="26">
        <f ca="1" t="shared" si="10"/>
        <v>0</v>
      </c>
      <c r="P485" s="26">
        <f ca="1" t="shared" si="11"/>
        <v>260</v>
      </c>
      <c r="Q485" s="26" t="e">
        <f>VLOOKUP(B485,辅助信息!E:M,9,FALSE)</f>
        <v>#N/A</v>
      </c>
      <c r="R485" s="26"/>
    </row>
    <row r="486" hidden="1" spans="1:18">
      <c r="A486" s="26"/>
      <c r="B486" s="40" t="s">
        <v>79</v>
      </c>
      <c r="C486" s="72">
        <v>45705</v>
      </c>
      <c r="D486" s="40" t="e">
        <f>VLOOKUP(B486,辅助信息!E:K,7,FALSE)</f>
        <v>#N/A</v>
      </c>
      <c r="E486" s="40" t="str">
        <f>VLOOKUP(F486,辅助信息!A:B,2,FALSE)</f>
        <v>螺纹钢</v>
      </c>
      <c r="F486" s="40" t="s">
        <v>19</v>
      </c>
      <c r="G486" s="40">
        <v>20</v>
      </c>
      <c r="H486" s="40" t="e">
        <f>_xlfn._xlws.FILTER('[1]2025年已发货'!$E:$E,'[1]2025年已发货'!$F:$F&amp;'[1]2025年已发货'!$C:$C&amp;'[1]2025年已发货'!$G:$G&amp;'[1]2025年已发货'!$H:$H=C486&amp;F486&amp;I486&amp;J486,"未发货")</f>
        <v>#N/A</v>
      </c>
      <c r="I486" s="40" t="e">
        <f>VLOOKUP(B486,辅助信息!E:I,3,FALSE)</f>
        <v>#N/A</v>
      </c>
      <c r="J486" s="40" t="e">
        <f>VLOOKUP(B486,辅助信息!E:I,4,FALSE)</f>
        <v>#N/A</v>
      </c>
      <c r="K486" s="40" t="e">
        <f>VLOOKUP(J486,辅助信息!H:I,2,FALSE)</f>
        <v>#N/A</v>
      </c>
      <c r="L486" s="43" t="e">
        <f>VLOOKUP(B486,辅助信息!E:J,6,FALSE)</f>
        <v>#N/A</v>
      </c>
      <c r="M486" s="26"/>
      <c r="N486" s="26"/>
      <c r="O486" s="26" t="str">
        <f ca="1" t="shared" si="10"/>
        <v/>
      </c>
      <c r="P486" s="26" t="str">
        <f ca="1" t="shared" si="11"/>
        <v/>
      </c>
      <c r="Q486" s="26" t="e">
        <f>VLOOKUP(B486,辅助信息!E:M,9,FALSE)</f>
        <v>#N/A</v>
      </c>
      <c r="R486" s="26"/>
    </row>
    <row r="487" hidden="1" spans="1:18">
      <c r="A487" s="26"/>
      <c r="B487" s="40" t="s">
        <v>79</v>
      </c>
      <c r="C487" s="72">
        <v>45705</v>
      </c>
      <c r="D487" s="40" t="e">
        <f>VLOOKUP(B487,辅助信息!E:K,7,FALSE)</f>
        <v>#N/A</v>
      </c>
      <c r="E487" s="40" t="str">
        <f>VLOOKUP(F487,辅助信息!A:B,2,FALSE)</f>
        <v>螺纹钢</v>
      </c>
      <c r="F487" s="40" t="s">
        <v>32</v>
      </c>
      <c r="G487" s="40">
        <v>9</v>
      </c>
      <c r="H487" s="40" t="e">
        <f>_xlfn._xlws.FILTER('[1]2025年已发货'!$E:$E,'[1]2025年已发货'!$F:$F&amp;'[1]2025年已发货'!$C:$C&amp;'[1]2025年已发货'!$G:$G&amp;'[1]2025年已发货'!$H:$H=C487&amp;F487&amp;I487&amp;J487,"未发货")</f>
        <v>#N/A</v>
      </c>
      <c r="I487" s="40" t="e">
        <f>VLOOKUP(B487,辅助信息!E:I,3,FALSE)</f>
        <v>#N/A</v>
      </c>
      <c r="J487" s="40" t="e">
        <f>VLOOKUP(B487,辅助信息!E:I,4,FALSE)</f>
        <v>#N/A</v>
      </c>
      <c r="K487" s="40" t="e">
        <f>VLOOKUP(J487,辅助信息!H:I,2,FALSE)</f>
        <v>#N/A</v>
      </c>
      <c r="L487" s="80"/>
      <c r="M487" s="26"/>
      <c r="N487" s="26"/>
      <c r="O487" s="26" t="str">
        <f ca="1" t="shared" si="10"/>
        <v/>
      </c>
      <c r="P487" s="26" t="str">
        <f ca="1" t="shared" si="11"/>
        <v/>
      </c>
      <c r="Q487" s="26" t="e">
        <f>VLOOKUP(B487,辅助信息!E:M,9,FALSE)</f>
        <v>#N/A</v>
      </c>
      <c r="R487" s="26"/>
    </row>
    <row r="488" hidden="1" spans="1:18">
      <c r="A488" s="26"/>
      <c r="B488" s="40" t="s">
        <v>79</v>
      </c>
      <c r="C488" s="72">
        <v>45705</v>
      </c>
      <c r="D488" s="40" t="e">
        <f>VLOOKUP(B488,辅助信息!E:K,7,FALSE)</f>
        <v>#N/A</v>
      </c>
      <c r="E488" s="40" t="str">
        <f>VLOOKUP(F488,辅助信息!A:B,2,FALSE)</f>
        <v>螺纹钢</v>
      </c>
      <c r="F488" s="40" t="s">
        <v>18</v>
      </c>
      <c r="G488" s="40">
        <f>90-69</f>
        <v>21</v>
      </c>
      <c r="H488" s="40" t="e">
        <f>_xlfn._xlws.FILTER('[1]2025年已发货'!$E:$E,'[1]2025年已发货'!$F:$F&amp;'[1]2025年已发货'!$C:$C&amp;'[1]2025年已发货'!$G:$G&amp;'[1]2025年已发货'!$H:$H=C488&amp;F488&amp;I488&amp;J488,"未发货")</f>
        <v>#N/A</v>
      </c>
      <c r="I488" s="40" t="e">
        <f>VLOOKUP(B488,辅助信息!E:I,3,FALSE)</f>
        <v>#N/A</v>
      </c>
      <c r="J488" s="40" t="e">
        <f>VLOOKUP(B488,辅助信息!E:I,4,FALSE)</f>
        <v>#N/A</v>
      </c>
      <c r="K488" s="40" t="e">
        <f>VLOOKUP(J488,辅助信息!H:I,2,FALSE)</f>
        <v>#N/A</v>
      </c>
      <c r="L488" s="78"/>
      <c r="M488" s="26"/>
      <c r="N488" s="26"/>
      <c r="O488" s="26" t="str">
        <f ca="1" t="shared" si="10"/>
        <v/>
      </c>
      <c r="P488" s="26" t="str">
        <f ca="1" t="shared" si="11"/>
        <v/>
      </c>
      <c r="Q488" s="26" t="e">
        <f>VLOOKUP(B488,辅助信息!E:M,9,FALSE)</f>
        <v>#N/A</v>
      </c>
      <c r="R488" s="26"/>
    </row>
    <row r="489" hidden="1" spans="1:18">
      <c r="A489" s="64"/>
      <c r="B489" s="40" t="s">
        <v>68</v>
      </c>
      <c r="C489" s="72">
        <v>45705</v>
      </c>
      <c r="D489" s="40" t="str">
        <f>VLOOKUP(B489,辅助信息!E:K,7,FALSE)</f>
        <v>JWDDCD2025052800131</v>
      </c>
      <c r="E489" s="40" t="str">
        <f>VLOOKUP(F489,辅助信息!A:B,2,FALSE)</f>
        <v>盘螺</v>
      </c>
      <c r="F489" s="40" t="s">
        <v>40</v>
      </c>
      <c r="G489" s="36">
        <v>3</v>
      </c>
      <c r="H489" s="40">
        <f>_xlfn._xlws.FILTER('[1]2025年已发货'!$E:$E,'[1]2025年已发货'!$F:$F&amp;'[1]2025年已发货'!$C:$C&amp;'[1]2025年已发货'!$G:$G&amp;'[1]2025年已发货'!$H:$H=C489&amp;F489&amp;I489&amp;J489,"未发货")</f>
        <v>3</v>
      </c>
      <c r="I489" s="40" t="str">
        <f>VLOOKUP(B489,辅助信息!E:I,3,FALSE)</f>
        <v>（商投建工达州中医药科技园-2工区-景观桥）达州市通川区达州中医药职业学院犀牛大道北段</v>
      </c>
      <c r="J489" s="40" t="str">
        <f>VLOOKUP(B489,辅助信息!E:I,4,FALSE)</f>
        <v>李波</v>
      </c>
      <c r="K489" s="40">
        <f>VLOOKUP(J489,辅助信息!H:I,2,FALSE)</f>
        <v>18381899787</v>
      </c>
      <c r="L489" s="43" t="str">
        <f>VLOOKUP(B489,辅助信息!E:J,6,FALSE)</f>
        <v>控制炉批号！多了现场不收！,优先安排达钢,提前联系到场规格及数量</v>
      </c>
      <c r="M489" s="93">
        <v>45706</v>
      </c>
      <c r="O489" s="64">
        <f ca="1" t="shared" si="10"/>
        <v>0</v>
      </c>
      <c r="P489" s="64">
        <f ca="1" t="shared" si="11"/>
        <v>265</v>
      </c>
      <c r="Q489" s="26" t="str">
        <f>VLOOKUP(B489,辅助信息!E:M,9,FALSE)</f>
        <v>ZTWM-CDGS-XS-2024-0134-商投建工达州中医药科技成果示范园项目</v>
      </c>
      <c r="R489" s="26"/>
    </row>
    <row r="490" hidden="1" spans="1:18">
      <c r="A490" s="64"/>
      <c r="B490" s="40" t="s">
        <v>68</v>
      </c>
      <c r="C490" s="72">
        <v>45705</v>
      </c>
      <c r="D490" s="40" t="str">
        <f>VLOOKUP(B490,辅助信息!E:K,7,FALSE)</f>
        <v>JWDDCD2025052800131</v>
      </c>
      <c r="E490" s="40" t="str">
        <f>VLOOKUP(F490,辅助信息!A:B,2,FALSE)</f>
        <v>螺纹钢</v>
      </c>
      <c r="F490" s="40" t="s">
        <v>27</v>
      </c>
      <c r="G490" s="36">
        <v>10</v>
      </c>
      <c r="H490" s="40">
        <f>_xlfn._xlws.FILTER('[1]2025年已发货'!$E:$E,'[1]2025年已发货'!$F:$F&amp;'[1]2025年已发货'!$C:$C&amp;'[1]2025年已发货'!$G:$G&amp;'[1]2025年已发货'!$H:$H=C490&amp;F490&amp;I490&amp;J490,"未发货")</f>
        <v>10</v>
      </c>
      <c r="I490" s="40" t="str">
        <f>VLOOKUP(B490,辅助信息!E:I,3,FALSE)</f>
        <v>（商投建工达州中医药科技园-2工区-景观桥）达州市通川区达州中医药职业学院犀牛大道北段</v>
      </c>
      <c r="J490" s="40" t="str">
        <f>VLOOKUP(B490,辅助信息!E:I,4,FALSE)</f>
        <v>李波</v>
      </c>
      <c r="K490" s="40">
        <f>VLOOKUP(J490,辅助信息!H:I,2,FALSE)</f>
        <v>18381899787</v>
      </c>
      <c r="L490" s="80"/>
      <c r="M490" s="93">
        <v>45706</v>
      </c>
      <c r="O490" s="64">
        <f ca="1" t="shared" si="10"/>
        <v>0</v>
      </c>
      <c r="P490" s="64">
        <f ca="1" t="shared" si="11"/>
        <v>265</v>
      </c>
      <c r="Q490" s="26" t="str">
        <f>VLOOKUP(B490,辅助信息!E:M,9,FALSE)</f>
        <v>ZTWM-CDGS-XS-2024-0134-商投建工达州中医药科技成果示范园项目</v>
      </c>
      <c r="R490" s="26"/>
    </row>
    <row r="491" hidden="1" spans="1:18">
      <c r="A491" s="64"/>
      <c r="B491" s="40" t="s">
        <v>68</v>
      </c>
      <c r="C491" s="72">
        <v>45705</v>
      </c>
      <c r="D491" s="40" t="str">
        <f>VLOOKUP(B491,辅助信息!E:K,7,FALSE)</f>
        <v>JWDDCD2025052800131</v>
      </c>
      <c r="E491" s="40" t="str">
        <f>VLOOKUP(F491,辅助信息!A:B,2,FALSE)</f>
        <v>螺纹钢</v>
      </c>
      <c r="F491" s="40" t="s">
        <v>32</v>
      </c>
      <c r="G491" s="36">
        <v>15</v>
      </c>
      <c r="H491" s="40">
        <f>_xlfn._xlws.FILTER('[1]2025年已发货'!$E:$E,'[1]2025年已发货'!$F:$F&amp;'[1]2025年已发货'!$C:$C&amp;'[1]2025年已发货'!$G:$G&amp;'[1]2025年已发货'!$H:$H=C491&amp;F491&amp;I491&amp;J491,"未发货")</f>
        <v>15</v>
      </c>
      <c r="I491" s="40" t="str">
        <f>VLOOKUP(B491,辅助信息!E:I,3,FALSE)</f>
        <v>（商投建工达州中医药科技园-2工区-景观桥）达州市通川区达州中医药职业学院犀牛大道北段</v>
      </c>
      <c r="J491" s="40" t="str">
        <f>VLOOKUP(B491,辅助信息!E:I,4,FALSE)</f>
        <v>李波</v>
      </c>
      <c r="K491" s="40">
        <f>VLOOKUP(J491,辅助信息!H:I,2,FALSE)</f>
        <v>18381899787</v>
      </c>
      <c r="L491" s="80"/>
      <c r="M491" s="93">
        <v>45706</v>
      </c>
      <c r="O491" s="64">
        <f ca="1" t="shared" si="10"/>
        <v>0</v>
      </c>
      <c r="P491" s="64">
        <f ca="1" t="shared" si="11"/>
        <v>265</v>
      </c>
      <c r="Q491" s="26" t="str">
        <f>VLOOKUP(B491,辅助信息!E:M,9,FALSE)</f>
        <v>ZTWM-CDGS-XS-2024-0134-商投建工达州中医药科技成果示范园项目</v>
      </c>
      <c r="R491" s="26"/>
    </row>
    <row r="492" hidden="1" spans="1:18">
      <c r="A492" s="64"/>
      <c r="B492" s="40" t="s">
        <v>68</v>
      </c>
      <c r="C492" s="72">
        <v>45705</v>
      </c>
      <c r="D492" s="40" t="str">
        <f>VLOOKUP(B492,辅助信息!E:K,7,FALSE)</f>
        <v>JWDDCD2025052800131</v>
      </c>
      <c r="E492" s="40" t="str">
        <f>VLOOKUP(F492,辅助信息!A:B,2,FALSE)</f>
        <v>螺纹钢</v>
      </c>
      <c r="F492" s="40" t="s">
        <v>65</v>
      </c>
      <c r="G492" s="36">
        <v>15</v>
      </c>
      <c r="H492" s="40">
        <f>_xlfn._xlws.FILTER('[1]2025年已发货'!$E:$E,'[1]2025年已发货'!$F:$F&amp;'[1]2025年已发货'!$C:$C&amp;'[1]2025年已发货'!$G:$G&amp;'[1]2025年已发货'!$H:$H=C492&amp;F492&amp;I492&amp;J492,"未发货")</f>
        <v>8</v>
      </c>
      <c r="I492" s="40" t="str">
        <f>VLOOKUP(B492,辅助信息!E:I,3,FALSE)</f>
        <v>（商投建工达州中医药科技园-2工区-景观桥）达州市通川区达州中医药职业学院犀牛大道北段</v>
      </c>
      <c r="J492" s="40" t="str">
        <f>VLOOKUP(B492,辅助信息!E:I,4,FALSE)</f>
        <v>李波</v>
      </c>
      <c r="K492" s="40">
        <f>VLOOKUP(J492,辅助信息!H:I,2,FALSE)</f>
        <v>18381899787</v>
      </c>
      <c r="L492" s="78"/>
      <c r="M492" s="93">
        <v>45706</v>
      </c>
      <c r="O492" s="64">
        <f ca="1" t="shared" si="10"/>
        <v>0</v>
      </c>
      <c r="P492" s="64">
        <f ca="1" t="shared" si="11"/>
        <v>265</v>
      </c>
      <c r="Q492" s="26" t="str">
        <f>VLOOKUP(B492,辅助信息!E:M,9,FALSE)</f>
        <v>ZTWM-CDGS-XS-2024-0134-商投建工达州中医药科技成果示范园项目</v>
      </c>
      <c r="R492" s="26"/>
    </row>
    <row r="493" hidden="1" spans="2:18">
      <c r="B493" s="40" t="s">
        <v>88</v>
      </c>
      <c r="C493" s="72">
        <v>45705</v>
      </c>
      <c r="D493" s="40" t="str">
        <f>VLOOKUP(B493,辅助信息!E:K,7,FALSE)</f>
        <v>JWDDCD2025051000019</v>
      </c>
      <c r="E493" s="40" t="str">
        <f>VLOOKUP(F493,辅助信息!A:B,2,FALSE)</f>
        <v>高线</v>
      </c>
      <c r="F493" s="40" t="s">
        <v>57</v>
      </c>
      <c r="G493" s="36">
        <v>6</v>
      </c>
      <c r="H493" s="40" t="str">
        <f>_xlfn._xlws.FILTER('[1]2025年已发货'!$E:$E,'[1]2025年已发货'!$F:$F&amp;'[1]2025年已发货'!$C:$C&amp;'[1]2025年已发货'!$G:$G&amp;'[1]2025年已发货'!$H:$H=C493&amp;F493&amp;I493&amp;J493,"未发货")</f>
        <v>未发货</v>
      </c>
      <c r="I493" s="40" t="str">
        <f>VLOOKUP(B493,辅助信息!E:I,3,FALSE)</f>
        <v>(五冶钢构医学科学产业园建设项目房建二部-四标（5-4）)四川省南充市顺庆区搬罾街道学府大道二段</v>
      </c>
      <c r="J493" s="40" t="str">
        <f>VLOOKUP(B493,辅助信息!E:I,4,FALSE)</f>
        <v>安南</v>
      </c>
      <c r="K493" s="40">
        <f>VLOOKUP(J493,辅助信息!H:I,2,FALSE)</f>
        <v>19950525030</v>
      </c>
      <c r="L493" s="43" t="str">
        <f>VLOOKUP(B493,辅助信息!E:J,6,FALSE)</f>
        <v>送货单：送货单位：南充思临新材料科技有限公司,收货单位：五冶集团川北(南充)建设有限公司,项目名称：南充医学科学产业园,送货车型13米,装货前联系收货人核实到场规格</v>
      </c>
      <c r="M493" s="93">
        <v>45706</v>
      </c>
      <c r="O493" s="64">
        <f ca="1" t="shared" si="10"/>
        <v>0</v>
      </c>
      <c r="P493" s="64">
        <f ca="1" t="shared" si="11"/>
        <v>265</v>
      </c>
      <c r="Q493" s="26" t="str">
        <f>VLOOKUP(B493,辅助信息!E:M,9,FALSE)</f>
        <v>ZTWM-CDGS-XS-2024-0248-五冶钢构-南充市医学院项目</v>
      </c>
      <c r="R493" s="26"/>
    </row>
    <row r="494" hidden="1" spans="2:18">
      <c r="B494" s="40" t="s">
        <v>88</v>
      </c>
      <c r="C494" s="72">
        <v>45705</v>
      </c>
      <c r="D494" s="40" t="str">
        <f>VLOOKUP(B494,辅助信息!E:K,7,FALSE)</f>
        <v>JWDDCD2025051000019</v>
      </c>
      <c r="E494" s="40" t="str">
        <f>VLOOKUP(F494,辅助信息!A:B,2,FALSE)</f>
        <v>盘螺</v>
      </c>
      <c r="F494" s="40" t="s">
        <v>49</v>
      </c>
      <c r="G494" s="36">
        <v>12</v>
      </c>
      <c r="H494" s="40" t="str">
        <f>_xlfn._xlws.FILTER('[1]2025年已发货'!$E:$E,'[1]2025年已发货'!$F:$F&amp;'[1]2025年已发货'!$C:$C&amp;'[1]2025年已发货'!$G:$G&amp;'[1]2025年已发货'!$H:$H=C494&amp;F494&amp;I494&amp;J494,"未发货")</f>
        <v>未发货</v>
      </c>
      <c r="I494" s="40" t="str">
        <f>VLOOKUP(B494,辅助信息!E:I,3,FALSE)</f>
        <v>(五冶钢构医学科学产业园建设项目房建二部-四标（5-4）)四川省南充市顺庆区搬罾街道学府大道二段</v>
      </c>
      <c r="J494" s="40" t="str">
        <f>VLOOKUP(B494,辅助信息!E:I,4,FALSE)</f>
        <v>安南</v>
      </c>
      <c r="K494" s="40">
        <f>VLOOKUP(J494,辅助信息!H:I,2,FALSE)</f>
        <v>19950525030</v>
      </c>
      <c r="L494" s="80"/>
      <c r="M494" s="93">
        <v>45706</v>
      </c>
      <c r="O494" s="64">
        <f ca="1" t="shared" si="10"/>
        <v>0</v>
      </c>
      <c r="P494" s="64">
        <f ca="1" t="shared" si="11"/>
        <v>265</v>
      </c>
      <c r="Q494" s="26" t="str">
        <f>VLOOKUP(B494,辅助信息!E:M,9,FALSE)</f>
        <v>ZTWM-CDGS-XS-2024-0248-五冶钢构-南充市医学院项目</v>
      </c>
      <c r="R494" s="26"/>
    </row>
    <row r="495" hidden="1" spans="2:18">
      <c r="B495" s="40" t="s">
        <v>88</v>
      </c>
      <c r="C495" s="72">
        <v>45705</v>
      </c>
      <c r="D495" s="40" t="str">
        <f>VLOOKUP(B495,辅助信息!E:K,7,FALSE)</f>
        <v>JWDDCD2025051000019</v>
      </c>
      <c r="E495" s="40" t="str">
        <f>VLOOKUP(F495,辅助信息!A:B,2,FALSE)</f>
        <v>盘螺</v>
      </c>
      <c r="F495" s="40" t="s">
        <v>40</v>
      </c>
      <c r="G495" s="36">
        <v>14</v>
      </c>
      <c r="H495" s="40" t="str">
        <f>_xlfn._xlws.FILTER('[1]2025年已发货'!$E:$E,'[1]2025年已发货'!$F:$F&amp;'[1]2025年已发货'!$C:$C&amp;'[1]2025年已发货'!$G:$G&amp;'[1]2025年已发货'!$H:$H=C495&amp;F495&amp;I495&amp;J495,"未发货")</f>
        <v>未发货</v>
      </c>
      <c r="I495" s="40" t="str">
        <f>VLOOKUP(B495,辅助信息!E:I,3,FALSE)</f>
        <v>(五冶钢构医学科学产业园建设项目房建二部-四标（5-4）)四川省南充市顺庆区搬罾街道学府大道二段</v>
      </c>
      <c r="J495" s="40" t="str">
        <f>VLOOKUP(B495,辅助信息!E:I,4,FALSE)</f>
        <v>安南</v>
      </c>
      <c r="K495" s="40">
        <f>VLOOKUP(J495,辅助信息!H:I,2,FALSE)</f>
        <v>19950525030</v>
      </c>
      <c r="L495" s="80"/>
      <c r="M495" s="93">
        <v>45706</v>
      </c>
      <c r="O495" s="64">
        <f ca="1" t="shared" si="10"/>
        <v>0</v>
      </c>
      <c r="P495" s="64">
        <f ca="1" t="shared" si="11"/>
        <v>265</v>
      </c>
      <c r="Q495" s="26" t="str">
        <f>VLOOKUP(B495,辅助信息!E:M,9,FALSE)</f>
        <v>ZTWM-CDGS-XS-2024-0248-五冶钢构-南充市医学院项目</v>
      </c>
      <c r="R495" s="26"/>
    </row>
    <row r="496" hidden="1" spans="2:18">
      <c r="B496" s="40" t="s">
        <v>88</v>
      </c>
      <c r="C496" s="72">
        <v>45705</v>
      </c>
      <c r="D496" s="40" t="str">
        <f>VLOOKUP(B496,辅助信息!E:K,7,FALSE)</f>
        <v>JWDDCD2025051000019</v>
      </c>
      <c r="E496" s="40" t="str">
        <f>VLOOKUP(F496,辅助信息!A:B,2,FALSE)</f>
        <v>螺纹钢</v>
      </c>
      <c r="F496" s="40" t="s">
        <v>30</v>
      </c>
      <c r="G496" s="36">
        <v>3</v>
      </c>
      <c r="H496" s="40" t="str">
        <f>_xlfn._xlws.FILTER('[1]2025年已发货'!$E:$E,'[1]2025年已发货'!$F:$F&amp;'[1]2025年已发货'!$C:$C&amp;'[1]2025年已发货'!$G:$G&amp;'[1]2025年已发货'!$H:$H=C496&amp;F496&amp;I496&amp;J496,"未发货")</f>
        <v>未发货</v>
      </c>
      <c r="I496" s="40" t="str">
        <f>VLOOKUP(B496,辅助信息!E:I,3,FALSE)</f>
        <v>(五冶钢构医学科学产业园建设项目房建二部-四标（5-4）)四川省南充市顺庆区搬罾街道学府大道二段</v>
      </c>
      <c r="J496" s="40" t="str">
        <f>VLOOKUP(B496,辅助信息!E:I,4,FALSE)</f>
        <v>安南</v>
      </c>
      <c r="K496" s="40">
        <f>VLOOKUP(J496,辅助信息!H:I,2,FALSE)</f>
        <v>19950525030</v>
      </c>
      <c r="L496" s="78"/>
      <c r="M496" s="93">
        <v>45706</v>
      </c>
      <c r="O496" s="64">
        <f ca="1" t="shared" si="10"/>
        <v>0</v>
      </c>
      <c r="P496" s="64">
        <f ca="1" t="shared" si="11"/>
        <v>265</v>
      </c>
      <c r="Q496" s="26" t="str">
        <f>VLOOKUP(B496,辅助信息!E:M,9,FALSE)</f>
        <v>ZTWM-CDGS-XS-2024-0248-五冶钢构-南充市医学院项目</v>
      </c>
      <c r="R496" s="26"/>
    </row>
    <row r="497" hidden="1" spans="2:18">
      <c r="B497" s="40" t="s">
        <v>60</v>
      </c>
      <c r="C497" s="72">
        <v>45705</v>
      </c>
      <c r="D497" s="40" t="str">
        <f>VLOOKUP(B497,辅助信息!E:K,7,FALSE)</f>
        <v>JWDDCD2025051000019</v>
      </c>
      <c r="E497" s="40" t="str">
        <f>VLOOKUP(F497,辅助信息!A:B,2,FALSE)</f>
        <v>螺纹钢</v>
      </c>
      <c r="F497" s="40" t="s">
        <v>27</v>
      </c>
      <c r="G497" s="36">
        <v>18</v>
      </c>
      <c r="H497" s="40">
        <f>_xlfn._xlws.FILTER('[1]2025年已发货'!$E:$E,'[1]2025年已发货'!$F:$F&amp;'[1]2025年已发货'!$C:$C&amp;'[1]2025年已发货'!$G:$G&amp;'[1]2025年已发货'!$H:$H=C497&amp;F497&amp;I497&amp;J497,"未发货")</f>
        <v>18</v>
      </c>
      <c r="I497" s="40" t="str">
        <f>VLOOKUP(B497,辅助信息!E:I,3,FALSE)</f>
        <v>(五冶钢构医学科学产业园建设项目房建二部-六标)四川省南充市顺庆区搬罾街道学府大道二段</v>
      </c>
      <c r="J497" s="40" t="str">
        <f>VLOOKUP(B497,辅助信息!E:I,4,FALSE)</f>
        <v>安南</v>
      </c>
      <c r="K497" s="40">
        <f>VLOOKUP(J497,辅助信息!H:I,2,FALSE)</f>
        <v>19950525030</v>
      </c>
      <c r="L497" s="43" t="str">
        <f>VLOOKUP(B497,辅助信息!E:J,6,FALSE)</f>
        <v>送货单：送货单位：南充思临新材料科技有限公司,收货单位：五冶集团川北(南充)建设有限公司,项目名称：南充医学科学产业园,送货车型13米,装货前联系收货人核实到场规格</v>
      </c>
      <c r="M497" s="93">
        <v>45706</v>
      </c>
      <c r="O497" s="64">
        <f ca="1" t="shared" si="10"/>
        <v>0</v>
      </c>
      <c r="P497" s="64">
        <f ca="1" t="shared" si="11"/>
        <v>265</v>
      </c>
      <c r="Q497" s="26" t="str">
        <f>VLOOKUP(B497,辅助信息!E:M,9,FALSE)</f>
        <v>ZTWM-CDGS-XS-2024-0248-五冶钢构-南充市医学院项目</v>
      </c>
      <c r="R497" s="26"/>
    </row>
    <row r="498" hidden="1" spans="2:18">
      <c r="B498" s="40" t="s">
        <v>60</v>
      </c>
      <c r="C498" s="72">
        <v>45705</v>
      </c>
      <c r="D498" s="40" t="str">
        <f>VLOOKUP(B498,辅助信息!E:K,7,FALSE)</f>
        <v>JWDDCD2025051000019</v>
      </c>
      <c r="E498" s="40" t="str">
        <f>VLOOKUP(F498,辅助信息!A:B,2,FALSE)</f>
        <v>螺纹钢</v>
      </c>
      <c r="F498" s="40" t="s">
        <v>32</v>
      </c>
      <c r="G498" s="36">
        <v>15</v>
      </c>
      <c r="H498" s="40">
        <f>_xlfn._xlws.FILTER('[1]2025年已发货'!$E:$E,'[1]2025年已发货'!$F:$F&amp;'[1]2025年已发货'!$C:$C&amp;'[1]2025年已发货'!$G:$G&amp;'[1]2025年已发货'!$H:$H=C498&amp;F498&amp;I498&amp;J498,"未发货")</f>
        <v>15</v>
      </c>
      <c r="I498" s="40" t="str">
        <f>VLOOKUP(B498,辅助信息!E:I,3,FALSE)</f>
        <v>(五冶钢构医学科学产业园建设项目房建二部-六标)四川省南充市顺庆区搬罾街道学府大道二段</v>
      </c>
      <c r="J498" s="40" t="str">
        <f>VLOOKUP(B498,辅助信息!E:I,4,FALSE)</f>
        <v>安南</v>
      </c>
      <c r="K498" s="40">
        <f>VLOOKUP(J498,辅助信息!H:I,2,FALSE)</f>
        <v>19950525030</v>
      </c>
      <c r="L498" s="80"/>
      <c r="M498" s="93">
        <v>45706</v>
      </c>
      <c r="O498" s="64">
        <f ca="1" t="shared" si="10"/>
        <v>0</v>
      </c>
      <c r="P498" s="64">
        <f ca="1" t="shared" si="11"/>
        <v>265</v>
      </c>
      <c r="Q498" s="26" t="str">
        <f>VLOOKUP(B498,辅助信息!E:M,9,FALSE)</f>
        <v>ZTWM-CDGS-XS-2024-0248-五冶钢构-南充市医学院项目</v>
      </c>
      <c r="R498" s="26"/>
    </row>
    <row r="499" hidden="1" spans="2:18">
      <c r="B499" s="40" t="s">
        <v>60</v>
      </c>
      <c r="C499" s="72">
        <v>45705</v>
      </c>
      <c r="D499" s="40" t="str">
        <f>VLOOKUP(B499,辅助信息!E:K,7,FALSE)</f>
        <v>JWDDCD2025051000019</v>
      </c>
      <c r="E499" s="40" t="str">
        <f>VLOOKUP(F499,辅助信息!A:B,2,FALSE)</f>
        <v>螺纹钢</v>
      </c>
      <c r="F499" s="40" t="s">
        <v>33</v>
      </c>
      <c r="G499" s="36">
        <v>2</v>
      </c>
      <c r="H499" s="40">
        <f>_xlfn._xlws.FILTER('[1]2025年已发货'!$E:$E,'[1]2025年已发货'!$F:$F&amp;'[1]2025年已发货'!$C:$C&amp;'[1]2025年已发货'!$G:$G&amp;'[1]2025年已发货'!$H:$H=C499&amp;F499&amp;I499&amp;J499,"未发货")</f>
        <v>3</v>
      </c>
      <c r="I499" s="40" t="str">
        <f>VLOOKUP(B499,辅助信息!E:I,3,FALSE)</f>
        <v>(五冶钢构医学科学产业园建设项目房建二部-六标)四川省南充市顺庆区搬罾街道学府大道二段</v>
      </c>
      <c r="J499" s="40" t="str">
        <f>VLOOKUP(B499,辅助信息!E:I,4,FALSE)</f>
        <v>安南</v>
      </c>
      <c r="K499" s="40">
        <f>VLOOKUP(J499,辅助信息!H:I,2,FALSE)</f>
        <v>19950525030</v>
      </c>
      <c r="L499" s="80"/>
      <c r="M499" s="93">
        <v>45706</v>
      </c>
      <c r="O499" s="64">
        <f ca="1" t="shared" si="10"/>
        <v>0</v>
      </c>
      <c r="P499" s="64">
        <f ca="1" t="shared" si="11"/>
        <v>265</v>
      </c>
      <c r="Q499" s="26" t="str">
        <f>VLOOKUP(B499,辅助信息!E:M,9,FALSE)</f>
        <v>ZTWM-CDGS-XS-2024-0248-五冶钢构-南充市医学院项目</v>
      </c>
      <c r="R499" s="26"/>
    </row>
    <row r="500" hidden="1" spans="2:18">
      <c r="B500" s="40" t="s">
        <v>60</v>
      </c>
      <c r="C500" s="72">
        <v>45705</v>
      </c>
      <c r="D500" s="40" t="str">
        <f>VLOOKUP(B500,辅助信息!E:K,7,FALSE)</f>
        <v>JWDDCD2025051000019</v>
      </c>
      <c r="E500" s="40" t="str">
        <f>VLOOKUP(F500,辅助信息!A:B,2,FALSE)</f>
        <v>螺纹钢</v>
      </c>
      <c r="F500" s="40" t="s">
        <v>18</v>
      </c>
      <c r="G500" s="36">
        <v>35</v>
      </c>
      <c r="H500" s="40">
        <f>_xlfn._xlws.FILTER('[1]2025年已发货'!$E:$E,'[1]2025年已发货'!$F:$F&amp;'[1]2025年已发货'!$C:$C&amp;'[1]2025年已发货'!$G:$G&amp;'[1]2025年已发货'!$H:$H=C500&amp;F500&amp;I500&amp;J500,"未发货")</f>
        <v>35</v>
      </c>
      <c r="I500" s="40" t="str">
        <f>VLOOKUP(B500,辅助信息!E:I,3,FALSE)</f>
        <v>(五冶钢构医学科学产业园建设项目房建二部-六标)四川省南充市顺庆区搬罾街道学府大道二段</v>
      </c>
      <c r="J500" s="40" t="str">
        <f>VLOOKUP(B500,辅助信息!E:I,4,FALSE)</f>
        <v>安南</v>
      </c>
      <c r="K500" s="40">
        <f>VLOOKUP(J500,辅助信息!H:I,2,FALSE)</f>
        <v>19950525030</v>
      </c>
      <c r="L500" s="78"/>
      <c r="M500" s="93">
        <v>45706</v>
      </c>
      <c r="O500" s="64">
        <f ca="1" t="shared" si="10"/>
        <v>0</v>
      </c>
      <c r="P500" s="64">
        <f ca="1" t="shared" si="11"/>
        <v>265</v>
      </c>
      <c r="Q500" s="26" t="str">
        <f>VLOOKUP(B500,辅助信息!E:M,9,FALSE)</f>
        <v>ZTWM-CDGS-XS-2024-0248-五冶钢构-南充市医学院项目</v>
      </c>
      <c r="R500" s="26"/>
    </row>
    <row r="501" hidden="1" spans="2:18">
      <c r="B501" s="40" t="s">
        <v>20</v>
      </c>
      <c r="C501" s="72">
        <v>45705</v>
      </c>
      <c r="D501" s="40" t="str">
        <f>VLOOKUP(B501,辅助信息!E:K,7,FALSE)</f>
        <v>JWDDCD2025051000019</v>
      </c>
      <c r="E501" s="40" t="str">
        <f>VLOOKUP(F501,辅助信息!A:B,2,FALSE)</f>
        <v>盘螺</v>
      </c>
      <c r="F501" s="40" t="s">
        <v>49</v>
      </c>
      <c r="G501" s="36">
        <v>10</v>
      </c>
      <c r="H501" s="40">
        <f>_xlfn._xlws.FILTER('[1]2025年已发货'!$E:$E,'[1]2025年已发货'!$F:$F&amp;'[1]2025年已发货'!$C:$C&amp;'[1]2025年已发货'!$G:$G&amp;'[1]2025年已发货'!$H:$H=C501&amp;F501&amp;I501&amp;J501,"未发货")</f>
        <v>10</v>
      </c>
      <c r="I501" s="40" t="str">
        <f>VLOOKUP(B501,辅助信息!E:I,3,FALSE)</f>
        <v>(五冶钢构医学科学产业园建设项目房建三部-一标（7-2）)四川省南充市顺庆区搬罾街道学府大道二段</v>
      </c>
      <c r="J501" s="40" t="str">
        <f>VLOOKUP(B501,辅助信息!E:I,4,FALSE)</f>
        <v>郑林</v>
      </c>
      <c r="K501" s="40">
        <f>VLOOKUP(J501,辅助信息!H:I,2,FALSE)</f>
        <v>18349955455</v>
      </c>
      <c r="L501" s="43" t="str">
        <f>VLOOKUP(B501,辅助信息!E:J,6,FALSE)</f>
        <v>送货单：送货单位：南充思临新材料科技有限公司,收货单位：五冶集团川北(南充)建设有限公司,项目名称：南充医学科学产业园,送货车型13米,装货前联系收货人核实到场规格</v>
      </c>
      <c r="M501" s="93">
        <v>45707</v>
      </c>
      <c r="N501" s="59"/>
      <c r="O501" s="64">
        <f ca="1" t="shared" si="10"/>
        <v>0</v>
      </c>
      <c r="P501" s="64">
        <f ca="1" t="shared" si="11"/>
        <v>264</v>
      </c>
      <c r="Q501" s="26" t="str">
        <f>VLOOKUP(B501,辅助信息!E:M,9,FALSE)</f>
        <v>ZTWM-CDGS-XS-2024-0248-五冶钢构-南充市医学院项目</v>
      </c>
      <c r="R501" s="26"/>
    </row>
    <row r="502" hidden="1" spans="2:18">
      <c r="B502" s="40" t="s">
        <v>20</v>
      </c>
      <c r="C502" s="72">
        <v>45705</v>
      </c>
      <c r="D502" s="40" t="str">
        <f>VLOOKUP(B502,辅助信息!E:K,7,FALSE)</f>
        <v>JWDDCD2025051000019</v>
      </c>
      <c r="E502" s="40" t="str">
        <f>VLOOKUP(F502,辅助信息!A:B,2,FALSE)</f>
        <v>盘螺</v>
      </c>
      <c r="F502" s="40" t="s">
        <v>40</v>
      </c>
      <c r="G502" s="36">
        <v>35</v>
      </c>
      <c r="H502" s="40">
        <f>_xlfn._xlws.FILTER('[1]2025年已发货'!$E:$E,'[1]2025年已发货'!$F:$F&amp;'[1]2025年已发货'!$C:$C&amp;'[1]2025年已发货'!$G:$G&amp;'[1]2025年已发货'!$H:$H=C502&amp;F502&amp;I502&amp;J502,"未发货")</f>
        <v>37.5</v>
      </c>
      <c r="I502" s="40" t="str">
        <f>VLOOKUP(B502,辅助信息!E:I,3,FALSE)</f>
        <v>(五冶钢构医学科学产业园建设项目房建三部-一标（7-2）)四川省南充市顺庆区搬罾街道学府大道二段</v>
      </c>
      <c r="J502" s="40" t="str">
        <f>VLOOKUP(B502,辅助信息!E:I,4,FALSE)</f>
        <v>郑林</v>
      </c>
      <c r="K502" s="40">
        <f>VLOOKUP(J502,辅助信息!H:I,2,FALSE)</f>
        <v>18349955455</v>
      </c>
      <c r="L502" s="80"/>
      <c r="M502" s="93">
        <v>45707</v>
      </c>
      <c r="N502" s="59"/>
      <c r="O502" s="64">
        <f ca="1" t="shared" si="10"/>
        <v>0</v>
      </c>
      <c r="P502" s="64">
        <f ca="1" t="shared" si="11"/>
        <v>264</v>
      </c>
      <c r="Q502" s="26" t="str">
        <f>VLOOKUP(B502,辅助信息!E:M,9,FALSE)</f>
        <v>ZTWM-CDGS-XS-2024-0248-五冶钢构-南充市医学院项目</v>
      </c>
      <c r="R502" s="26"/>
    </row>
    <row r="503" hidden="1" spans="2:18">
      <c r="B503" s="40" t="s">
        <v>20</v>
      </c>
      <c r="C503" s="72">
        <v>45705</v>
      </c>
      <c r="D503" s="40" t="str">
        <f>VLOOKUP(B503,辅助信息!E:K,7,FALSE)</f>
        <v>JWDDCD2025051000019</v>
      </c>
      <c r="E503" s="40" t="str">
        <f>VLOOKUP(F503,辅助信息!A:B,2,FALSE)</f>
        <v>盘螺</v>
      </c>
      <c r="F503" s="40" t="s">
        <v>41</v>
      </c>
      <c r="G503" s="36">
        <v>20</v>
      </c>
      <c r="H503" s="40">
        <f>_xlfn._xlws.FILTER('[1]2025年已发货'!$E:$E,'[1]2025年已发货'!$F:$F&amp;'[1]2025年已发货'!$C:$C&amp;'[1]2025年已发货'!$G:$G&amp;'[1]2025年已发货'!$H:$H=C503&amp;F503&amp;I503&amp;J503,"未发货")</f>
        <v>20</v>
      </c>
      <c r="I503" s="40" t="str">
        <f>VLOOKUP(B503,辅助信息!E:I,3,FALSE)</f>
        <v>(五冶钢构医学科学产业园建设项目房建三部-一标（7-2）)四川省南充市顺庆区搬罾街道学府大道二段</v>
      </c>
      <c r="J503" s="40" t="str">
        <f>VLOOKUP(B503,辅助信息!E:I,4,FALSE)</f>
        <v>郑林</v>
      </c>
      <c r="K503" s="40">
        <f>VLOOKUP(J503,辅助信息!H:I,2,FALSE)</f>
        <v>18349955455</v>
      </c>
      <c r="L503" s="80"/>
      <c r="M503" s="93">
        <v>45707</v>
      </c>
      <c r="N503" s="59"/>
      <c r="O503" s="64">
        <f ca="1" t="shared" si="10"/>
        <v>0</v>
      </c>
      <c r="P503" s="64">
        <f ca="1" t="shared" si="11"/>
        <v>264</v>
      </c>
      <c r="Q503" s="26" t="str">
        <f>VLOOKUP(B503,辅助信息!E:M,9,FALSE)</f>
        <v>ZTWM-CDGS-XS-2024-0248-五冶钢构-南充市医学院项目</v>
      </c>
      <c r="R503" s="26"/>
    </row>
    <row r="504" hidden="1" spans="2:18">
      <c r="B504" s="40" t="s">
        <v>20</v>
      </c>
      <c r="C504" s="72">
        <v>45705</v>
      </c>
      <c r="D504" s="40" t="str">
        <f>VLOOKUP(B504,辅助信息!E:K,7,FALSE)</f>
        <v>JWDDCD2025051000019</v>
      </c>
      <c r="E504" s="40" t="str">
        <f>VLOOKUP(F504,辅助信息!A:B,2,FALSE)</f>
        <v>盘螺</v>
      </c>
      <c r="F504" s="40" t="s">
        <v>26</v>
      </c>
      <c r="G504" s="36">
        <v>5</v>
      </c>
      <c r="H504" s="40">
        <f>_xlfn._xlws.FILTER('[1]2025年已发货'!$E:$E,'[1]2025年已发货'!$F:$F&amp;'[1]2025年已发货'!$C:$C&amp;'[1]2025年已发货'!$G:$G&amp;'[1]2025年已发货'!$H:$H=C504&amp;F504&amp;I504&amp;J504,"未发货")</f>
        <v>5</v>
      </c>
      <c r="I504" s="40" t="str">
        <f>VLOOKUP(B504,辅助信息!E:I,3,FALSE)</f>
        <v>(五冶钢构医学科学产业园建设项目房建三部-一标（7-2）)四川省南充市顺庆区搬罾街道学府大道二段</v>
      </c>
      <c r="J504" s="40" t="str">
        <f>VLOOKUP(B504,辅助信息!E:I,4,FALSE)</f>
        <v>郑林</v>
      </c>
      <c r="K504" s="40">
        <f>VLOOKUP(J504,辅助信息!H:I,2,FALSE)</f>
        <v>18349955455</v>
      </c>
      <c r="L504" s="78"/>
      <c r="M504" s="93">
        <v>45707</v>
      </c>
      <c r="N504" s="59"/>
      <c r="O504" s="64">
        <f ca="1" t="shared" si="10"/>
        <v>0</v>
      </c>
      <c r="P504" s="64">
        <f ca="1" t="shared" si="11"/>
        <v>264</v>
      </c>
      <c r="Q504" s="26" t="str">
        <f>VLOOKUP(B504,辅助信息!E:M,9,FALSE)</f>
        <v>ZTWM-CDGS-XS-2024-0248-五冶钢构-南充市医学院项目</v>
      </c>
      <c r="R504" s="26"/>
    </row>
    <row r="505" hidden="1" spans="2:18">
      <c r="B505" s="40" t="s">
        <v>89</v>
      </c>
      <c r="C505" s="72">
        <v>45705</v>
      </c>
      <c r="D505" s="40" t="str">
        <f>VLOOKUP(B505,辅助信息!E:K,7,FALSE)</f>
        <v>JWDDCD2025051000019</v>
      </c>
      <c r="E505" s="40" t="str">
        <f>VLOOKUP(F505,辅助信息!A:B,2,FALSE)</f>
        <v>螺纹钢</v>
      </c>
      <c r="F505" s="40" t="s">
        <v>32</v>
      </c>
      <c r="G505" s="36">
        <v>130</v>
      </c>
      <c r="H505" s="40">
        <f>_xlfn._xlws.FILTER('[1]2025年已发货'!$E:$E,'[1]2025年已发货'!$F:$F&amp;'[1]2025年已发货'!$C:$C&amp;'[1]2025年已发货'!$G:$G&amp;'[1]2025年已发货'!$H:$H=C505&amp;F505&amp;I505&amp;J505,"未发货")</f>
        <v>70</v>
      </c>
      <c r="I505" s="40" t="str">
        <f>VLOOKUP(B505,辅助信息!E:I,3,FALSE)</f>
        <v>(五冶钢构医学科学产业园建设项目房建三部-排洪渠)四川省南充市顺庆区搬罾街道学府大道二段</v>
      </c>
      <c r="J505" s="40" t="str">
        <f>VLOOKUP(B505,辅助信息!E:I,4,FALSE)</f>
        <v>郑林</v>
      </c>
      <c r="K505" s="40">
        <f>VLOOKUP(J505,辅助信息!H:I,2,FALSE)</f>
        <v>18349955455</v>
      </c>
      <c r="L505" s="43" t="str">
        <f>VLOOKUP(B505,辅助信息!E:J,6,FALSE)</f>
        <v>送货单：送货单位：南充思临新材料科技有限公司,收货单位：五冶集团川北(南充)建设有限公司,项目名称：南充医学科学产业园,送货车型13米,装货前联系收货人核实到场规格</v>
      </c>
      <c r="M505" s="93">
        <v>45708</v>
      </c>
      <c r="N505" s="59"/>
      <c r="O505" s="64">
        <f ca="1" t="shared" si="10"/>
        <v>0</v>
      </c>
      <c r="P505" s="64">
        <f ca="1" t="shared" si="11"/>
        <v>263</v>
      </c>
      <c r="Q505" s="26" t="str">
        <f>VLOOKUP(B505,辅助信息!E:M,9,FALSE)</f>
        <v>ZTWM-CDGS-XS-2024-0248-五冶钢构-南充市医学院项目</v>
      </c>
      <c r="R505" s="26"/>
    </row>
    <row r="506" hidden="1" spans="2:18">
      <c r="B506" s="40" t="s">
        <v>89</v>
      </c>
      <c r="C506" s="72">
        <v>45705</v>
      </c>
      <c r="D506" s="40" t="str">
        <f>VLOOKUP(B506,辅助信息!E:K,7,FALSE)</f>
        <v>JWDDCD2025051000019</v>
      </c>
      <c r="E506" s="40" t="str">
        <f>VLOOKUP(F506,辅助信息!A:B,2,FALSE)</f>
        <v>螺纹钢</v>
      </c>
      <c r="F506" s="40" t="s">
        <v>18</v>
      </c>
      <c r="G506" s="36">
        <v>200</v>
      </c>
      <c r="H506" s="40" t="str">
        <f>_xlfn._xlws.FILTER('[1]2025年已发货'!$E:$E,'[1]2025年已发货'!$F:$F&amp;'[1]2025年已发货'!$C:$C&amp;'[1]2025年已发货'!$G:$G&amp;'[1]2025年已发货'!$H:$H=C506&amp;F506&amp;I506&amp;J506,"未发货")</f>
        <v>未发货</v>
      </c>
      <c r="I506" s="40" t="str">
        <f>VLOOKUP(B506,辅助信息!E:I,3,FALSE)</f>
        <v>(五冶钢构医学科学产业园建设项目房建三部-排洪渠)四川省南充市顺庆区搬罾街道学府大道二段</v>
      </c>
      <c r="J506" s="40" t="str">
        <f>VLOOKUP(B506,辅助信息!E:I,4,FALSE)</f>
        <v>郑林</v>
      </c>
      <c r="K506" s="40">
        <f>VLOOKUP(J506,辅助信息!H:I,2,FALSE)</f>
        <v>18349955455</v>
      </c>
      <c r="L506" s="80"/>
      <c r="M506" s="93">
        <v>45708</v>
      </c>
      <c r="N506" s="59"/>
      <c r="O506" s="64">
        <f ca="1" t="shared" si="10"/>
        <v>0</v>
      </c>
      <c r="P506" s="64">
        <f ca="1" t="shared" si="11"/>
        <v>263</v>
      </c>
      <c r="Q506" s="26" t="str">
        <f>VLOOKUP(B506,辅助信息!E:M,9,FALSE)</f>
        <v>ZTWM-CDGS-XS-2024-0248-五冶钢构-南充市医学院项目</v>
      </c>
      <c r="R506" s="26"/>
    </row>
    <row r="507" hidden="1" spans="2:18">
      <c r="B507" s="40" t="s">
        <v>89</v>
      </c>
      <c r="C507" s="72">
        <v>45705</v>
      </c>
      <c r="D507" s="40" t="str">
        <f>VLOOKUP(B507,辅助信息!E:K,7,FALSE)</f>
        <v>JWDDCD2025051000019</v>
      </c>
      <c r="E507" s="40" t="str">
        <f>VLOOKUP(F507,辅助信息!A:B,2,FALSE)</f>
        <v>螺纹钢</v>
      </c>
      <c r="F507" s="40" t="s">
        <v>90</v>
      </c>
      <c r="G507" s="36">
        <v>70</v>
      </c>
      <c r="H507" s="40">
        <f>_xlfn._xlws.FILTER('[1]2025年已发货'!$E:$E,'[1]2025年已发货'!$F:$F&amp;'[1]2025年已发货'!$C:$C&amp;'[1]2025年已发货'!$G:$G&amp;'[1]2025年已发货'!$H:$H=C507&amp;F507&amp;I507&amp;J507,"未发货")</f>
        <v>70</v>
      </c>
      <c r="I507" s="40" t="str">
        <f>VLOOKUP(B507,辅助信息!E:I,3,FALSE)</f>
        <v>(五冶钢构医学科学产业园建设项目房建三部-排洪渠)四川省南充市顺庆区搬罾街道学府大道二段</v>
      </c>
      <c r="J507" s="40" t="str">
        <f>VLOOKUP(B507,辅助信息!E:I,4,FALSE)</f>
        <v>郑林</v>
      </c>
      <c r="K507" s="40">
        <f>VLOOKUP(J507,辅助信息!H:I,2,FALSE)</f>
        <v>18349955455</v>
      </c>
      <c r="L507" s="80"/>
      <c r="M507" s="93">
        <v>45708</v>
      </c>
      <c r="N507" s="59"/>
      <c r="O507" s="64">
        <f ca="1" t="shared" si="10"/>
        <v>0</v>
      </c>
      <c r="P507" s="64">
        <f ca="1" t="shared" si="11"/>
        <v>263</v>
      </c>
      <c r="Q507" s="26" t="str">
        <f>VLOOKUP(B507,辅助信息!E:M,9,FALSE)</f>
        <v>ZTWM-CDGS-XS-2024-0248-五冶钢构-南充市医学院项目</v>
      </c>
      <c r="R507" s="26"/>
    </row>
    <row r="508" hidden="1" spans="2:18">
      <c r="B508" s="40" t="s">
        <v>89</v>
      </c>
      <c r="C508" s="72">
        <v>45705</v>
      </c>
      <c r="D508" s="40" t="str">
        <f>VLOOKUP(B508,辅助信息!E:K,7,FALSE)</f>
        <v>JWDDCD2025051000019</v>
      </c>
      <c r="E508" s="40" t="str">
        <f>VLOOKUP(F508,辅助信息!A:B,2,FALSE)</f>
        <v>螺纹钢</v>
      </c>
      <c r="F508" s="40" t="s">
        <v>91</v>
      </c>
      <c r="G508" s="36">
        <v>200</v>
      </c>
      <c r="H508" s="40">
        <f>_xlfn._xlws.FILTER('[1]2025年已发货'!$E:$E,'[1]2025年已发货'!$F:$F&amp;'[1]2025年已发货'!$C:$C&amp;'[1]2025年已发货'!$G:$G&amp;'[1]2025年已发货'!$H:$H=C508&amp;F508&amp;I508&amp;J508,"未发货")</f>
        <v>105</v>
      </c>
      <c r="I508" s="40" t="str">
        <f>VLOOKUP(B508,辅助信息!E:I,3,FALSE)</f>
        <v>(五冶钢构医学科学产业园建设项目房建三部-排洪渠)四川省南充市顺庆区搬罾街道学府大道二段</v>
      </c>
      <c r="J508" s="40" t="str">
        <f>VLOOKUP(B508,辅助信息!E:I,4,FALSE)</f>
        <v>郑林</v>
      </c>
      <c r="K508" s="40">
        <f>VLOOKUP(J508,辅助信息!H:I,2,FALSE)</f>
        <v>18349955455</v>
      </c>
      <c r="L508" s="78"/>
      <c r="M508" s="93">
        <v>45708</v>
      </c>
      <c r="N508" s="59"/>
      <c r="O508" s="64">
        <f ca="1" t="shared" si="10"/>
        <v>0</v>
      </c>
      <c r="P508" s="64">
        <f ca="1" t="shared" si="11"/>
        <v>263</v>
      </c>
      <c r="Q508" s="26" t="str">
        <f>VLOOKUP(B508,辅助信息!E:M,9,FALSE)</f>
        <v>ZTWM-CDGS-XS-2024-0248-五冶钢构-南充市医学院项目</v>
      </c>
      <c r="R508" s="26"/>
    </row>
    <row r="509" hidden="1" spans="2:18">
      <c r="B509" s="40" t="s">
        <v>92</v>
      </c>
      <c r="C509" s="72">
        <v>45705</v>
      </c>
      <c r="D509" s="40" t="str">
        <f>VLOOKUP(B509,辅助信息!E:K,7,FALSE)</f>
        <v>JWDDCD2025051800046</v>
      </c>
      <c r="E509" s="40" t="str">
        <f>VLOOKUP(F509,辅助信息!A:B,2,FALSE)</f>
        <v>螺纹钢</v>
      </c>
      <c r="F509" s="40" t="s">
        <v>19</v>
      </c>
      <c r="G509" s="36">
        <v>3</v>
      </c>
      <c r="H509" s="40">
        <f>_xlfn._xlws.FILTER('[1]2025年已发货'!$E:$E,'[1]2025年已发货'!$F:$F&amp;'[1]2025年已发货'!$C:$C&amp;'[1]2025年已发货'!$G:$G&amp;'[1]2025年已发货'!$H:$H=C509&amp;F509&amp;I509&amp;J509,"未发货")</f>
        <v>3</v>
      </c>
      <c r="I509" s="40" t="str">
        <f>VLOOKUP(B509,辅助信息!E:I,3,FALSE)</f>
        <v>（华西萌海科创农业生态谷）成都市简阳市白金山水库</v>
      </c>
      <c r="J509" s="40" t="str">
        <f>VLOOKUP(B509,辅助信息!E:I,4,FALSE)</f>
        <v>石清国</v>
      </c>
      <c r="K509" s="40">
        <f>VLOOKUP(J509,辅助信息!H:I,2,FALSE)</f>
        <v>13458642015</v>
      </c>
      <c r="L509" s="43" t="str">
        <f>VLOOKUP(B509,辅助信息!E:J,6,FALSE)</f>
        <v>优先威钢,我方卸车,新老国标钢厂不加价可直发</v>
      </c>
      <c r="M509" s="93">
        <v>45708</v>
      </c>
      <c r="N509" s="59"/>
      <c r="O509" s="64">
        <f ca="1" t="shared" si="10"/>
        <v>0</v>
      </c>
      <c r="P509" s="64">
        <f ca="1" t="shared" si="11"/>
        <v>263</v>
      </c>
      <c r="Q509" s="26" t="str">
        <f>VLOOKUP(B509,辅助信息!E:M,9,FALSE)</f>
        <v>ZTWM-CDGS-XS-2024-0092-华西-萌海科创农业生态谷</v>
      </c>
      <c r="R509" s="26"/>
    </row>
    <row r="510" hidden="1" spans="2:18">
      <c r="B510" s="40" t="s">
        <v>92</v>
      </c>
      <c r="C510" s="72">
        <v>45705</v>
      </c>
      <c r="D510" s="40" t="str">
        <f>VLOOKUP(B510,辅助信息!E:K,7,FALSE)</f>
        <v>JWDDCD2025051800046</v>
      </c>
      <c r="E510" s="40" t="str">
        <f>VLOOKUP(F510,辅助信息!A:B,2,FALSE)</f>
        <v>螺纹钢</v>
      </c>
      <c r="F510" s="40" t="s">
        <v>32</v>
      </c>
      <c r="G510" s="36">
        <v>5</v>
      </c>
      <c r="H510" s="40">
        <f>_xlfn._xlws.FILTER('[1]2025年已发货'!$E:$E,'[1]2025年已发货'!$F:$F&amp;'[1]2025年已发货'!$C:$C&amp;'[1]2025年已发货'!$G:$G&amp;'[1]2025年已发货'!$H:$H=C510&amp;F510&amp;I510&amp;J510,"未发货")</f>
        <v>6</v>
      </c>
      <c r="I510" s="40" t="str">
        <f>VLOOKUP(B510,辅助信息!E:I,3,FALSE)</f>
        <v>（华西萌海科创农业生态谷）成都市简阳市白金山水库</v>
      </c>
      <c r="J510" s="40" t="str">
        <f>VLOOKUP(B510,辅助信息!E:I,4,FALSE)</f>
        <v>石清国</v>
      </c>
      <c r="K510" s="40">
        <f>VLOOKUP(J510,辅助信息!H:I,2,FALSE)</f>
        <v>13458642015</v>
      </c>
      <c r="L510" s="80"/>
      <c r="M510" s="93">
        <v>45708</v>
      </c>
      <c r="N510" s="59"/>
      <c r="O510" s="64">
        <f ca="1" t="shared" si="10"/>
        <v>0</v>
      </c>
      <c r="P510" s="64">
        <f ca="1" t="shared" si="11"/>
        <v>263</v>
      </c>
      <c r="Q510" s="26" t="str">
        <f>VLOOKUP(B510,辅助信息!E:M,9,FALSE)</f>
        <v>ZTWM-CDGS-XS-2024-0092-华西-萌海科创农业生态谷</v>
      </c>
      <c r="R510" s="26"/>
    </row>
    <row r="511" hidden="1" spans="2:18">
      <c r="B511" s="40" t="s">
        <v>92</v>
      </c>
      <c r="C511" s="72">
        <v>45705</v>
      </c>
      <c r="D511" s="40" t="str">
        <f>VLOOKUP(B511,辅助信息!E:K,7,FALSE)</f>
        <v>JWDDCD2025051800046</v>
      </c>
      <c r="E511" s="40" t="str">
        <f>VLOOKUP(F511,辅助信息!A:B,2,FALSE)</f>
        <v>螺纹钢</v>
      </c>
      <c r="F511" s="40" t="s">
        <v>28</v>
      </c>
      <c r="G511" s="36">
        <v>5</v>
      </c>
      <c r="H511" s="40">
        <f>_xlfn._xlws.FILTER('[1]2025年已发货'!$E:$E,'[1]2025年已发货'!$F:$F&amp;'[1]2025年已发货'!$C:$C&amp;'[1]2025年已发货'!$G:$G&amp;'[1]2025年已发货'!$H:$H=C511&amp;F511&amp;I511&amp;J511,"未发货")</f>
        <v>6</v>
      </c>
      <c r="I511" s="40" t="str">
        <f>VLOOKUP(B511,辅助信息!E:I,3,FALSE)</f>
        <v>（华西萌海科创农业生态谷）成都市简阳市白金山水库</v>
      </c>
      <c r="J511" s="40" t="str">
        <f>VLOOKUP(B511,辅助信息!E:I,4,FALSE)</f>
        <v>石清国</v>
      </c>
      <c r="K511" s="40">
        <f>VLOOKUP(J511,辅助信息!H:I,2,FALSE)</f>
        <v>13458642015</v>
      </c>
      <c r="L511" s="80"/>
      <c r="M511" s="93">
        <v>45708</v>
      </c>
      <c r="N511" s="59"/>
      <c r="O511" s="64">
        <f ca="1" t="shared" si="10"/>
        <v>0</v>
      </c>
      <c r="P511" s="64">
        <f ca="1" t="shared" si="11"/>
        <v>263</v>
      </c>
      <c r="Q511" s="26" t="str">
        <f>VLOOKUP(B511,辅助信息!E:M,9,FALSE)</f>
        <v>ZTWM-CDGS-XS-2024-0092-华西-萌海科创农业生态谷</v>
      </c>
      <c r="R511" s="26"/>
    </row>
    <row r="512" hidden="1" spans="2:18">
      <c r="B512" s="40" t="s">
        <v>92</v>
      </c>
      <c r="C512" s="72">
        <v>45705</v>
      </c>
      <c r="D512" s="40" t="str">
        <f>VLOOKUP(B512,辅助信息!E:K,7,FALSE)</f>
        <v>JWDDCD2025051800046</v>
      </c>
      <c r="E512" s="40" t="str">
        <f>VLOOKUP(F512,辅助信息!A:B,2,FALSE)</f>
        <v>螺纹钢</v>
      </c>
      <c r="F512" s="40" t="s">
        <v>66</v>
      </c>
      <c r="G512" s="36">
        <v>3</v>
      </c>
      <c r="H512" s="40">
        <f>_xlfn._xlws.FILTER('[1]2025年已发货'!$E:$E,'[1]2025年已发货'!$F:$F&amp;'[1]2025年已发货'!$C:$C&amp;'[1]2025年已发货'!$G:$G&amp;'[1]2025年已发货'!$H:$H=C512&amp;F512&amp;I512&amp;J512,"未发货")</f>
        <v>3</v>
      </c>
      <c r="I512" s="40" t="str">
        <f>VLOOKUP(B512,辅助信息!E:I,3,FALSE)</f>
        <v>（华西萌海科创农业生态谷）成都市简阳市白金山水库</v>
      </c>
      <c r="J512" s="40" t="str">
        <f>VLOOKUP(B512,辅助信息!E:I,4,FALSE)</f>
        <v>石清国</v>
      </c>
      <c r="K512" s="40">
        <f>VLOOKUP(J512,辅助信息!H:I,2,FALSE)</f>
        <v>13458642015</v>
      </c>
      <c r="L512" s="80"/>
      <c r="M512" s="93">
        <v>45708</v>
      </c>
      <c r="N512" s="59"/>
      <c r="O512" s="64">
        <f ca="1" t="shared" si="10"/>
        <v>0</v>
      </c>
      <c r="P512" s="64">
        <f ca="1" t="shared" si="11"/>
        <v>263</v>
      </c>
      <c r="Q512" s="26" t="str">
        <f>VLOOKUP(B512,辅助信息!E:M,9,FALSE)</f>
        <v>ZTWM-CDGS-XS-2024-0092-华西-萌海科创农业生态谷</v>
      </c>
      <c r="R512" s="26"/>
    </row>
    <row r="513" hidden="1" spans="2:18">
      <c r="B513" s="40" t="s">
        <v>92</v>
      </c>
      <c r="C513" s="72">
        <v>45705</v>
      </c>
      <c r="D513" s="40" t="str">
        <f>VLOOKUP(B513,辅助信息!E:K,7,FALSE)</f>
        <v>JWDDCD2025051800046</v>
      </c>
      <c r="E513" s="40" t="str">
        <f>VLOOKUP(F513,辅助信息!A:B,2,FALSE)</f>
        <v>螺纹钢</v>
      </c>
      <c r="F513" s="40" t="s">
        <v>58</v>
      </c>
      <c r="G513" s="36">
        <v>5</v>
      </c>
      <c r="H513" s="40">
        <f>_xlfn._xlws.FILTER('[1]2025年已发货'!$E:$E,'[1]2025年已发货'!$F:$F&amp;'[1]2025年已发货'!$C:$C&amp;'[1]2025年已发货'!$G:$G&amp;'[1]2025年已发货'!$H:$H=C513&amp;F513&amp;I513&amp;J513,"未发货")</f>
        <v>6</v>
      </c>
      <c r="I513" s="40" t="str">
        <f>VLOOKUP(B513,辅助信息!E:I,3,FALSE)</f>
        <v>（华西萌海科创农业生态谷）成都市简阳市白金山水库</v>
      </c>
      <c r="J513" s="40" t="str">
        <f>VLOOKUP(B513,辅助信息!E:I,4,FALSE)</f>
        <v>石清国</v>
      </c>
      <c r="K513" s="40">
        <f>VLOOKUP(J513,辅助信息!H:I,2,FALSE)</f>
        <v>13458642015</v>
      </c>
      <c r="L513" s="80"/>
      <c r="M513" s="93">
        <v>45708</v>
      </c>
      <c r="N513" s="59"/>
      <c r="O513" s="64">
        <f ca="1" t="shared" si="10"/>
        <v>0</v>
      </c>
      <c r="P513" s="64">
        <f ca="1" t="shared" si="11"/>
        <v>263</v>
      </c>
      <c r="Q513" s="26" t="str">
        <f>VLOOKUP(B513,辅助信息!E:M,9,FALSE)</f>
        <v>ZTWM-CDGS-XS-2024-0092-华西-萌海科创农业生态谷</v>
      </c>
      <c r="R513" s="26"/>
    </row>
    <row r="514" hidden="1" spans="2:18">
      <c r="B514" s="40" t="s">
        <v>92</v>
      </c>
      <c r="C514" s="72">
        <v>45705</v>
      </c>
      <c r="D514" s="40" t="str">
        <f>VLOOKUP(B514,辅助信息!E:K,7,FALSE)</f>
        <v>JWDDCD2025051800046</v>
      </c>
      <c r="E514" s="40" t="str">
        <f>VLOOKUP(F514,辅助信息!A:B,2,FALSE)</f>
        <v>螺纹钢</v>
      </c>
      <c r="F514" s="40" t="s">
        <v>46</v>
      </c>
      <c r="G514" s="36">
        <v>5</v>
      </c>
      <c r="H514" s="40">
        <f>_xlfn._xlws.FILTER('[1]2025年已发货'!$E:$E,'[1]2025年已发货'!$F:$F&amp;'[1]2025年已发货'!$C:$C&amp;'[1]2025年已发货'!$G:$G&amp;'[1]2025年已发货'!$H:$H=C514&amp;F514&amp;I514&amp;J514,"未发货")</f>
        <v>6</v>
      </c>
      <c r="I514" s="40" t="str">
        <f>VLOOKUP(B514,辅助信息!E:I,3,FALSE)</f>
        <v>（华西萌海科创农业生态谷）成都市简阳市白金山水库</v>
      </c>
      <c r="J514" s="40" t="str">
        <f>VLOOKUP(B514,辅助信息!E:I,4,FALSE)</f>
        <v>石清国</v>
      </c>
      <c r="K514" s="40">
        <f>VLOOKUP(J514,辅助信息!H:I,2,FALSE)</f>
        <v>13458642015</v>
      </c>
      <c r="L514" s="80"/>
      <c r="M514" s="93">
        <v>45708</v>
      </c>
      <c r="N514" s="59"/>
      <c r="O514" s="64">
        <f ca="1" t="shared" si="10"/>
        <v>0</v>
      </c>
      <c r="P514" s="64">
        <f ca="1" t="shared" si="11"/>
        <v>263</v>
      </c>
      <c r="Q514" s="26" t="str">
        <f>VLOOKUP(B514,辅助信息!E:M,9,FALSE)</f>
        <v>ZTWM-CDGS-XS-2024-0092-华西-萌海科创农业生态谷</v>
      </c>
      <c r="R514" s="26"/>
    </row>
    <row r="515" hidden="1" spans="2:18">
      <c r="B515" s="40" t="s">
        <v>92</v>
      </c>
      <c r="C515" s="72">
        <v>45705</v>
      </c>
      <c r="D515" s="40" t="str">
        <f>VLOOKUP(B515,辅助信息!E:K,7,FALSE)</f>
        <v>JWDDCD2025051800046</v>
      </c>
      <c r="E515" s="40" t="str">
        <f>VLOOKUP(F515,辅助信息!A:B,2,FALSE)</f>
        <v>螺纹钢</v>
      </c>
      <c r="F515" s="40" t="s">
        <v>22</v>
      </c>
      <c r="G515" s="36">
        <v>10</v>
      </c>
      <c r="H515" s="40">
        <f>_xlfn._xlws.FILTER('[1]2025年已发货'!$E:$E,'[1]2025年已发货'!$F:$F&amp;'[1]2025年已发货'!$C:$C&amp;'[1]2025年已发货'!$G:$G&amp;'[1]2025年已发货'!$H:$H=C515&amp;F515&amp;I515&amp;J515,"未发货")</f>
        <v>6</v>
      </c>
      <c r="I515" s="40" t="str">
        <f>VLOOKUP(B515,辅助信息!E:I,3,FALSE)</f>
        <v>（华西萌海科创农业生态谷）成都市简阳市白金山水库</v>
      </c>
      <c r="J515" s="40" t="str">
        <f>VLOOKUP(B515,辅助信息!E:I,4,FALSE)</f>
        <v>石清国</v>
      </c>
      <c r="K515" s="40">
        <f>VLOOKUP(J515,辅助信息!H:I,2,FALSE)</f>
        <v>13458642015</v>
      </c>
      <c r="L515" s="80"/>
      <c r="M515" s="93">
        <v>45708</v>
      </c>
      <c r="N515" s="59"/>
      <c r="O515" s="64">
        <f ca="1" t="shared" si="10"/>
        <v>0</v>
      </c>
      <c r="P515" s="64">
        <f ca="1" t="shared" si="11"/>
        <v>263</v>
      </c>
      <c r="Q515" s="26" t="str">
        <f>VLOOKUP(B515,辅助信息!E:M,9,FALSE)</f>
        <v>ZTWM-CDGS-XS-2024-0092-华西-萌海科创农业生态谷</v>
      </c>
      <c r="R515" s="26"/>
    </row>
    <row r="516" hidden="1" spans="2:18">
      <c r="B516" s="40" t="s">
        <v>48</v>
      </c>
      <c r="C516" s="72">
        <v>45705</v>
      </c>
      <c r="D516" s="40" t="str">
        <f>VLOOKUP(B516,辅助信息!E:K,7,FALSE)</f>
        <v>ZTWM-CDGS-YL-20240529-006</v>
      </c>
      <c r="E516" s="40" t="str">
        <f>VLOOKUP(F516,辅助信息!A:B,2,FALSE)</f>
        <v>盘螺</v>
      </c>
      <c r="F516" s="40" t="s">
        <v>40</v>
      </c>
      <c r="G516" s="36">
        <v>10</v>
      </c>
      <c r="H516" s="40" t="str">
        <f>_xlfn._xlws.FILTER('[1]2025年已发货'!$E:$E,'[1]2025年已发货'!$F:$F&amp;'[1]2025年已发货'!$C:$C&amp;'[1]2025年已发货'!$G:$G&amp;'[1]2025年已发货'!$H:$H=C516&amp;F516&amp;I516&amp;J516,"未发货")</f>
        <v>未发货</v>
      </c>
      <c r="I516" s="40" t="str">
        <f>VLOOKUP(B516,辅助信息!E:I,3,FALSE)</f>
        <v>(华西颐海-科创农业生态谷-1号钢筋房)成都市简阳市白金山水库</v>
      </c>
      <c r="J516" s="40" t="str">
        <f>VLOOKUP(B516,辅助信息!E:I,4,FALSE)</f>
        <v>石清国</v>
      </c>
      <c r="K516" s="40">
        <f>VLOOKUP(J516,辅助信息!H:I,2,FALSE)</f>
        <v>13458642015</v>
      </c>
      <c r="L516" s="80"/>
      <c r="M516" s="93">
        <v>45708</v>
      </c>
      <c r="N516" s="59"/>
      <c r="O516" s="64">
        <f ca="1" t="shared" si="10"/>
        <v>0</v>
      </c>
      <c r="P516" s="64">
        <f ca="1" t="shared" si="11"/>
        <v>263</v>
      </c>
      <c r="Q516" s="26" t="str">
        <f>VLOOKUP(B516,辅助信息!E:M,9,FALSE)</f>
        <v>ZTWM-CDGS-XS-2024-0093-华西-颐海科创农业生态谷</v>
      </c>
      <c r="R516" s="26"/>
    </row>
    <row r="517" hidden="1" spans="2:18">
      <c r="B517" s="40" t="s">
        <v>48</v>
      </c>
      <c r="C517" s="72">
        <v>45705</v>
      </c>
      <c r="D517" s="40" t="str">
        <f>VLOOKUP(B517,辅助信息!E:K,7,FALSE)</f>
        <v>ZTWM-CDGS-YL-20240529-006</v>
      </c>
      <c r="E517" s="40" t="str">
        <f>VLOOKUP(F517,辅助信息!A:B,2,FALSE)</f>
        <v>盘螺</v>
      </c>
      <c r="F517" s="40" t="s">
        <v>41</v>
      </c>
      <c r="G517" s="36">
        <v>10</v>
      </c>
      <c r="H517" s="40" t="str">
        <f>_xlfn._xlws.FILTER('[1]2025年已发货'!$E:$E,'[1]2025年已发货'!$F:$F&amp;'[1]2025年已发货'!$C:$C&amp;'[1]2025年已发货'!$G:$G&amp;'[1]2025年已发货'!$H:$H=C517&amp;F517&amp;I517&amp;J517,"未发货")</f>
        <v>未发货</v>
      </c>
      <c r="I517" s="40" t="str">
        <f>VLOOKUP(B517,辅助信息!E:I,3,FALSE)</f>
        <v>(华西颐海-科创农业生态谷-1号钢筋房)成都市简阳市白金山水库</v>
      </c>
      <c r="J517" s="40" t="str">
        <f>VLOOKUP(B517,辅助信息!E:I,4,FALSE)</f>
        <v>石清国</v>
      </c>
      <c r="K517" s="40">
        <f>VLOOKUP(J517,辅助信息!H:I,2,FALSE)</f>
        <v>13458642015</v>
      </c>
      <c r="L517" s="80"/>
      <c r="M517" s="93">
        <v>45708</v>
      </c>
      <c r="N517" s="59"/>
      <c r="O517" s="64">
        <f ca="1" t="shared" si="10"/>
        <v>0</v>
      </c>
      <c r="P517" s="64">
        <f ca="1" t="shared" si="11"/>
        <v>263</v>
      </c>
      <c r="Q517" s="26" t="str">
        <f>VLOOKUP(B517,辅助信息!E:M,9,FALSE)</f>
        <v>ZTWM-CDGS-XS-2024-0093-华西-颐海科创农业生态谷</v>
      </c>
      <c r="R517" s="26"/>
    </row>
    <row r="518" hidden="1" spans="2:18">
      <c r="B518" s="40" t="s">
        <v>48</v>
      </c>
      <c r="C518" s="72">
        <v>45705</v>
      </c>
      <c r="D518" s="40" t="str">
        <f>VLOOKUP(B518,辅助信息!E:K,7,FALSE)</f>
        <v>ZTWM-CDGS-YL-20240529-006</v>
      </c>
      <c r="E518" s="40" t="str">
        <f>VLOOKUP(F518,辅助信息!A:B,2,FALSE)</f>
        <v>螺纹钢</v>
      </c>
      <c r="F518" s="40" t="s">
        <v>66</v>
      </c>
      <c r="G518" s="36">
        <v>12</v>
      </c>
      <c r="H518" s="40" t="str">
        <f>_xlfn._xlws.FILTER('[1]2025年已发货'!$E:$E,'[1]2025年已发货'!$F:$F&amp;'[1]2025年已发货'!$C:$C&amp;'[1]2025年已发货'!$G:$G&amp;'[1]2025年已发货'!$H:$H=C518&amp;F518&amp;I518&amp;J518,"未发货")</f>
        <v>未发货</v>
      </c>
      <c r="I518" s="40" t="str">
        <f>VLOOKUP(B518,辅助信息!E:I,3,FALSE)</f>
        <v>(华西颐海-科创农业生态谷-1号钢筋房)成都市简阳市白金山水库</v>
      </c>
      <c r="J518" s="40" t="str">
        <f>VLOOKUP(B518,辅助信息!E:I,4,FALSE)</f>
        <v>石清国</v>
      </c>
      <c r="K518" s="40">
        <f>VLOOKUP(J518,辅助信息!H:I,2,FALSE)</f>
        <v>13458642015</v>
      </c>
      <c r="L518" s="80"/>
      <c r="M518" s="93">
        <v>45708</v>
      </c>
      <c r="N518" s="59"/>
      <c r="O518" s="64">
        <f ca="1" t="shared" si="10"/>
        <v>0</v>
      </c>
      <c r="P518" s="64">
        <f ca="1" t="shared" si="11"/>
        <v>263</v>
      </c>
      <c r="Q518" s="26" t="str">
        <f>VLOOKUP(B518,辅助信息!E:M,9,FALSE)</f>
        <v>ZTWM-CDGS-XS-2024-0093-华西-颐海科创农业生态谷</v>
      </c>
      <c r="R518" s="26"/>
    </row>
    <row r="519" hidden="1" spans="2:18">
      <c r="B519" s="40" t="s">
        <v>48</v>
      </c>
      <c r="C519" s="72">
        <v>45705</v>
      </c>
      <c r="D519" s="40" t="str">
        <f>VLOOKUP(B519,辅助信息!E:K,7,FALSE)</f>
        <v>ZTWM-CDGS-YL-20240529-006</v>
      </c>
      <c r="E519" s="40" t="str">
        <f>VLOOKUP(F519,辅助信息!A:B,2,FALSE)</f>
        <v>螺纹钢</v>
      </c>
      <c r="F519" s="40" t="s">
        <v>22</v>
      </c>
      <c r="G519" s="36">
        <v>6</v>
      </c>
      <c r="H519" s="40" t="str">
        <f>_xlfn._xlws.FILTER('[1]2025年已发货'!$E:$E,'[1]2025年已发货'!$F:$F&amp;'[1]2025年已发货'!$C:$C&amp;'[1]2025年已发货'!$G:$G&amp;'[1]2025年已发货'!$H:$H=C519&amp;F519&amp;I519&amp;J519,"未发货")</f>
        <v>未发货</v>
      </c>
      <c r="I519" s="40" t="str">
        <f>VLOOKUP(B519,辅助信息!E:I,3,FALSE)</f>
        <v>(华西颐海-科创农业生态谷-1号钢筋房)成都市简阳市白金山水库</v>
      </c>
      <c r="J519" s="40" t="str">
        <f>VLOOKUP(B519,辅助信息!E:I,4,FALSE)</f>
        <v>石清国</v>
      </c>
      <c r="K519" s="40">
        <f>VLOOKUP(J519,辅助信息!H:I,2,FALSE)</f>
        <v>13458642015</v>
      </c>
      <c r="L519" s="78"/>
      <c r="M519" s="93">
        <v>45708</v>
      </c>
      <c r="N519" s="59"/>
      <c r="O519" s="64">
        <f ca="1" t="shared" si="10"/>
        <v>0</v>
      </c>
      <c r="P519" s="64">
        <f ca="1" t="shared" si="11"/>
        <v>263</v>
      </c>
      <c r="Q519" s="26" t="str">
        <f>VLOOKUP(B519,辅助信息!E:M,9,FALSE)</f>
        <v>ZTWM-CDGS-XS-2024-0093-华西-颐海科创农业生态谷</v>
      </c>
      <c r="R519" s="26"/>
    </row>
    <row r="520" hidden="1" spans="1:18">
      <c r="A520" s="26"/>
      <c r="B520" s="40" t="s">
        <v>80</v>
      </c>
      <c r="C520" s="72">
        <v>45706</v>
      </c>
      <c r="D520" s="40" t="e">
        <f>VLOOKUP(B520,辅助信息!E:K,7,FALSE)</f>
        <v>#N/A</v>
      </c>
      <c r="E520" s="40" t="str">
        <f>VLOOKUP(F520,辅助信息!A:B,2,FALSE)</f>
        <v>盘螺</v>
      </c>
      <c r="F520" s="40" t="s">
        <v>49</v>
      </c>
      <c r="G520" s="40">
        <v>7.5</v>
      </c>
      <c r="H520" s="40" t="e">
        <f>_xlfn._xlws.FILTER('[1]2025年已发货'!$E:$E,'[1]2025年已发货'!$F:$F&amp;'[1]2025年已发货'!$C:$C&amp;'[1]2025年已发货'!$G:$G&amp;'[1]2025年已发货'!$H:$H=C520&amp;F520&amp;I520&amp;J520,"未发货")</f>
        <v>#N/A</v>
      </c>
      <c r="I520" s="40" t="e">
        <f>VLOOKUP(B520,辅助信息!E:I,3,FALSE)</f>
        <v>#N/A</v>
      </c>
      <c r="J520" s="40" t="e">
        <f>VLOOKUP(B520,辅助信息!E:I,4,FALSE)</f>
        <v>#N/A</v>
      </c>
      <c r="K520" s="40" t="e">
        <f>VLOOKUP(J520,辅助信息!H:I,2,FALSE)</f>
        <v>#N/A</v>
      </c>
      <c r="L520" s="40" t="e">
        <f>VLOOKUP(B520,辅助信息!E:J,6,FALSE)</f>
        <v>#N/A</v>
      </c>
      <c r="M520" s="97">
        <v>45703</v>
      </c>
      <c r="N520" s="97"/>
      <c r="O520" s="26">
        <f ca="1" t="shared" si="10"/>
        <v>0</v>
      </c>
      <c r="P520" s="26">
        <f ca="1" t="shared" si="11"/>
        <v>268</v>
      </c>
      <c r="Q520" s="26" t="e">
        <f>VLOOKUP(B520,辅助信息!E:M,9,FALSE)</f>
        <v>#N/A</v>
      </c>
      <c r="R520" s="26"/>
    </row>
    <row r="521" hidden="1" spans="1:18">
      <c r="A521" s="26"/>
      <c r="B521" s="40" t="s">
        <v>80</v>
      </c>
      <c r="C521" s="72">
        <v>45706</v>
      </c>
      <c r="D521" s="40" t="e">
        <f>VLOOKUP(B521,辅助信息!E:K,7,FALSE)</f>
        <v>#N/A</v>
      </c>
      <c r="E521" s="40" t="str">
        <f>VLOOKUP(F521,辅助信息!A:B,2,FALSE)</f>
        <v>盘螺</v>
      </c>
      <c r="F521" s="40" t="s">
        <v>40</v>
      </c>
      <c r="G521" s="40">
        <v>15</v>
      </c>
      <c r="H521" s="40" t="e">
        <f>_xlfn._xlws.FILTER('[1]2025年已发货'!$E:$E,'[1]2025年已发货'!$F:$F&amp;'[1]2025年已发货'!$C:$C&amp;'[1]2025年已发货'!$G:$G&amp;'[1]2025年已发货'!$H:$H=C521&amp;F521&amp;I521&amp;J521,"未发货")</f>
        <v>#N/A</v>
      </c>
      <c r="I521" s="40" t="e">
        <f>VLOOKUP(B521,辅助信息!E:I,3,FALSE)</f>
        <v>#N/A</v>
      </c>
      <c r="J521" s="40" t="e">
        <f>VLOOKUP(B521,辅助信息!E:I,4,FALSE)</f>
        <v>#N/A</v>
      </c>
      <c r="K521" s="40" t="e">
        <f>VLOOKUP(J521,辅助信息!H:I,2,FALSE)</f>
        <v>#N/A</v>
      </c>
      <c r="L521" s="80"/>
      <c r="M521" s="97">
        <v>45703</v>
      </c>
      <c r="N521" s="97"/>
      <c r="O521" s="26">
        <f ca="1" t="shared" si="10"/>
        <v>0</v>
      </c>
      <c r="P521" s="26">
        <f ca="1" t="shared" si="11"/>
        <v>268</v>
      </c>
      <c r="Q521" s="26" t="e">
        <f>VLOOKUP(B521,辅助信息!E:M,9,FALSE)</f>
        <v>#N/A</v>
      </c>
      <c r="R521" s="26"/>
    </row>
    <row r="522" hidden="1" spans="1:18">
      <c r="A522" s="26"/>
      <c r="B522" s="40" t="s">
        <v>80</v>
      </c>
      <c r="C522" s="72">
        <v>45706</v>
      </c>
      <c r="D522" s="40" t="e">
        <f>VLOOKUP(B522,辅助信息!E:K,7,FALSE)</f>
        <v>#N/A</v>
      </c>
      <c r="E522" s="40" t="str">
        <f>VLOOKUP(F522,辅助信息!A:B,2,FALSE)</f>
        <v>螺纹钢</v>
      </c>
      <c r="F522" s="40" t="s">
        <v>27</v>
      </c>
      <c r="G522" s="40">
        <v>5</v>
      </c>
      <c r="H522" s="40" t="e">
        <f>_xlfn._xlws.FILTER('[1]2025年已发货'!$E:$E,'[1]2025年已发货'!$F:$F&amp;'[1]2025年已发货'!$C:$C&amp;'[1]2025年已发货'!$G:$G&amp;'[1]2025年已发货'!$H:$H=C522&amp;F522&amp;I522&amp;J522,"未发货")</f>
        <v>#N/A</v>
      </c>
      <c r="I522" s="40" t="e">
        <f>VLOOKUP(B522,辅助信息!E:I,3,FALSE)</f>
        <v>#N/A</v>
      </c>
      <c r="J522" s="40" t="e">
        <f>VLOOKUP(B522,辅助信息!E:I,4,FALSE)</f>
        <v>#N/A</v>
      </c>
      <c r="K522" s="40" t="e">
        <f>VLOOKUP(J522,辅助信息!H:I,2,FALSE)</f>
        <v>#N/A</v>
      </c>
      <c r="L522" s="80"/>
      <c r="M522" s="97">
        <v>45703</v>
      </c>
      <c r="N522" s="97"/>
      <c r="O522" s="26">
        <f ca="1" t="shared" si="10"/>
        <v>0</v>
      </c>
      <c r="P522" s="26">
        <f ca="1" t="shared" si="11"/>
        <v>268</v>
      </c>
      <c r="Q522" s="26"/>
      <c r="R522" s="26"/>
    </row>
    <row r="523" hidden="1" spans="1:18">
      <c r="A523" s="26"/>
      <c r="B523" s="40" t="s">
        <v>80</v>
      </c>
      <c r="C523" s="72">
        <v>45706</v>
      </c>
      <c r="D523" s="40" t="e">
        <f>VLOOKUP(B523,辅助信息!E:K,7,FALSE)</f>
        <v>#N/A</v>
      </c>
      <c r="E523" s="40" t="str">
        <f>VLOOKUP(F523,辅助信息!A:B,2,FALSE)</f>
        <v>螺纹钢</v>
      </c>
      <c r="F523" s="40" t="s">
        <v>32</v>
      </c>
      <c r="G523" s="40">
        <v>7</v>
      </c>
      <c r="H523" s="40" t="e">
        <f>_xlfn._xlws.FILTER('[1]2025年已发货'!$E:$E,'[1]2025年已发货'!$F:$F&amp;'[1]2025年已发货'!$C:$C&amp;'[1]2025年已发货'!$G:$G&amp;'[1]2025年已发货'!$H:$H=C523&amp;F523&amp;I523&amp;J523,"未发货")</f>
        <v>#N/A</v>
      </c>
      <c r="I523" s="40" t="e">
        <f>VLOOKUP(B523,辅助信息!E:I,3,FALSE)</f>
        <v>#N/A</v>
      </c>
      <c r="J523" s="40" t="e">
        <f>VLOOKUP(B523,辅助信息!E:I,4,FALSE)</f>
        <v>#N/A</v>
      </c>
      <c r="K523" s="40" t="e">
        <f>VLOOKUP(J523,辅助信息!H:I,2,FALSE)</f>
        <v>#N/A</v>
      </c>
      <c r="L523" s="78"/>
      <c r="M523" s="97">
        <v>45703</v>
      </c>
      <c r="N523" s="97"/>
      <c r="O523" s="26">
        <f ca="1" t="shared" si="10"/>
        <v>0</v>
      </c>
      <c r="P523" s="26">
        <f ca="1" t="shared" si="11"/>
        <v>268</v>
      </c>
      <c r="Q523" s="26"/>
      <c r="R523" s="26"/>
    </row>
    <row r="524" hidden="1" spans="1:18">
      <c r="A524" s="26"/>
      <c r="B524" s="40" t="s">
        <v>29</v>
      </c>
      <c r="C524" s="72">
        <v>45706</v>
      </c>
      <c r="D524" s="40" t="e">
        <f>VLOOKUP(B524,辅助信息!E:K,7,FALSE)</f>
        <v>#N/A</v>
      </c>
      <c r="E524" s="40" t="str">
        <f>VLOOKUP(F524,辅助信息!A:B,2,FALSE)</f>
        <v>螺纹钢</v>
      </c>
      <c r="F524" s="40" t="s">
        <v>27</v>
      </c>
      <c r="G524" s="40">
        <v>15</v>
      </c>
      <c r="H524" s="40" t="e">
        <f>_xlfn._xlws.FILTER('[1]2025年已发货'!$E:$E,'[1]2025年已发货'!$F:$F&amp;'[1]2025年已发货'!$C:$C&amp;'[1]2025年已发货'!$G:$G&amp;'[1]2025年已发货'!$H:$H=C524&amp;F524&amp;I524&amp;J524,"未发货")</f>
        <v>#N/A</v>
      </c>
      <c r="I524" s="40" t="e">
        <f>VLOOKUP(B524,辅助信息!E:I,3,FALSE)</f>
        <v>#N/A</v>
      </c>
      <c r="J524" s="40" t="e">
        <f>VLOOKUP(B524,辅助信息!E:I,4,FALSE)</f>
        <v>#N/A</v>
      </c>
      <c r="K524" s="40" t="e">
        <f>VLOOKUP(J524,辅助信息!H:I,2,FALSE)</f>
        <v>#N/A</v>
      </c>
      <c r="L524" s="40" t="e">
        <f>VLOOKUP(B524,辅助信息!E:J,6,FALSE)</f>
        <v>#N/A</v>
      </c>
      <c r="M524" s="97">
        <v>45705</v>
      </c>
      <c r="N524" s="26"/>
      <c r="O524" s="26">
        <f ca="1" t="shared" si="10"/>
        <v>0</v>
      </c>
      <c r="P524" s="26">
        <f ca="1" t="shared" si="11"/>
        <v>266</v>
      </c>
      <c r="Q524" s="26" t="e">
        <f>VLOOKUP(B524,辅助信息!E:M,9,FALSE)</f>
        <v>#N/A</v>
      </c>
      <c r="R524" s="26"/>
    </row>
    <row r="525" hidden="1" spans="1:18">
      <c r="A525" s="26"/>
      <c r="B525" s="40" t="s">
        <v>29</v>
      </c>
      <c r="C525" s="72">
        <v>45706</v>
      </c>
      <c r="D525" s="40" t="e">
        <f>VLOOKUP(B525,辅助信息!E:K,7,FALSE)</f>
        <v>#N/A</v>
      </c>
      <c r="E525" s="40" t="str">
        <f>VLOOKUP(F525,辅助信息!A:B,2,FALSE)</f>
        <v>螺纹钢</v>
      </c>
      <c r="F525" s="40" t="s">
        <v>32</v>
      </c>
      <c r="G525" s="40">
        <v>20</v>
      </c>
      <c r="H525" s="40" t="e">
        <f>_xlfn._xlws.FILTER('[1]2025年已发货'!$E:$E,'[1]2025年已发货'!$F:$F&amp;'[1]2025年已发货'!$C:$C&amp;'[1]2025年已发货'!$G:$G&amp;'[1]2025年已发货'!$H:$H=C525&amp;F525&amp;I525&amp;J525,"未发货")</f>
        <v>#N/A</v>
      </c>
      <c r="I525" s="40" t="e">
        <f>VLOOKUP(B525,辅助信息!E:I,3,FALSE)</f>
        <v>#N/A</v>
      </c>
      <c r="J525" s="40" t="e">
        <f>VLOOKUP(B525,辅助信息!E:I,4,FALSE)</f>
        <v>#N/A</v>
      </c>
      <c r="K525" s="40" t="e">
        <f>VLOOKUP(J525,辅助信息!H:I,2,FALSE)</f>
        <v>#N/A</v>
      </c>
      <c r="L525" s="80"/>
      <c r="M525" s="97">
        <v>45705</v>
      </c>
      <c r="N525" s="26"/>
      <c r="O525" s="26">
        <f ca="1" t="shared" si="10"/>
        <v>0</v>
      </c>
      <c r="P525" s="26">
        <f ca="1" t="shared" si="11"/>
        <v>266</v>
      </c>
      <c r="Q525" s="26" t="e">
        <f>VLOOKUP(B525,辅助信息!E:M,9,FALSE)</f>
        <v>#N/A</v>
      </c>
      <c r="R525" s="26"/>
    </row>
    <row r="526" hidden="1" spans="1:18">
      <c r="A526" s="26"/>
      <c r="B526" s="40" t="s">
        <v>29</v>
      </c>
      <c r="C526" s="72">
        <v>45706</v>
      </c>
      <c r="D526" s="40" t="e">
        <f>VLOOKUP(B526,辅助信息!E:K,7,FALSE)</f>
        <v>#N/A</v>
      </c>
      <c r="E526" s="40" t="str">
        <f>VLOOKUP(F526,辅助信息!A:B,2,FALSE)</f>
        <v>螺纹钢</v>
      </c>
      <c r="F526" s="40" t="s">
        <v>30</v>
      </c>
      <c r="G526" s="40">
        <v>35</v>
      </c>
      <c r="H526" s="40" t="e">
        <f>_xlfn._xlws.FILTER('[1]2025年已发货'!$E:$E,'[1]2025年已发货'!$F:$F&amp;'[1]2025年已发货'!$C:$C&amp;'[1]2025年已发货'!$G:$G&amp;'[1]2025年已发货'!$H:$H=C526&amp;F526&amp;I526&amp;J526,"未发货")</f>
        <v>#N/A</v>
      </c>
      <c r="I526" s="40" t="e">
        <f>VLOOKUP(B526,辅助信息!E:I,3,FALSE)</f>
        <v>#N/A</v>
      </c>
      <c r="J526" s="40" t="e">
        <f>VLOOKUP(B526,辅助信息!E:I,4,FALSE)</f>
        <v>#N/A</v>
      </c>
      <c r="K526" s="40" t="e">
        <f>VLOOKUP(J526,辅助信息!H:I,2,FALSE)</f>
        <v>#N/A</v>
      </c>
      <c r="L526" s="78"/>
      <c r="M526" s="97">
        <v>45705</v>
      </c>
      <c r="N526" s="26"/>
      <c r="O526" s="26">
        <f ca="1" t="shared" si="10"/>
        <v>0</v>
      </c>
      <c r="P526" s="26">
        <f ca="1" t="shared" si="11"/>
        <v>266</v>
      </c>
      <c r="Q526" s="26" t="e">
        <f>VLOOKUP(B526,辅助信息!E:M,9,FALSE)</f>
        <v>#N/A</v>
      </c>
      <c r="R526" s="26"/>
    </row>
    <row r="527" hidden="1" spans="1:18">
      <c r="A527" s="26" t="s">
        <v>93</v>
      </c>
      <c r="B527" s="40" t="s">
        <v>78</v>
      </c>
      <c r="C527" s="72">
        <v>45706</v>
      </c>
      <c r="D527" s="40" t="e">
        <f>VLOOKUP(B527,辅助信息!E:K,7,FALSE)</f>
        <v>#N/A</v>
      </c>
      <c r="E527" s="40" t="str">
        <f>VLOOKUP(F527,辅助信息!A:B,2,FALSE)</f>
        <v>螺纹钢</v>
      </c>
      <c r="F527" s="40" t="s">
        <v>33</v>
      </c>
      <c r="G527" s="99">
        <v>35</v>
      </c>
      <c r="H527" s="40" t="e">
        <f>_xlfn._xlws.FILTER('[1]2025年已发货'!$E:$E,'[1]2025年已发货'!$F:$F&amp;'[1]2025年已发货'!$C:$C&amp;'[1]2025年已发货'!$G:$G&amp;'[1]2025年已发货'!$H:$H=C527&amp;F527&amp;I527&amp;J527,"未发货")</f>
        <v>#N/A</v>
      </c>
      <c r="I527" s="40" t="e">
        <f>VLOOKUP(B527,辅助信息!E:I,3,FALSE)</f>
        <v>#N/A</v>
      </c>
      <c r="J527" s="40" t="e">
        <f>VLOOKUP(B527,辅助信息!E:I,4,FALSE)</f>
        <v>#N/A</v>
      </c>
      <c r="K527" s="40" t="e">
        <f>VLOOKUP(J527,辅助信息!H:I,2,FALSE)</f>
        <v>#N/A</v>
      </c>
      <c r="L527" s="40" t="e">
        <f>VLOOKUP(B527,辅助信息!E:J,6,FALSE)</f>
        <v>#N/A</v>
      </c>
      <c r="M527" s="97">
        <v>45705</v>
      </c>
      <c r="N527" s="26"/>
      <c r="O527" s="26">
        <f ca="1" t="shared" si="10"/>
        <v>0</v>
      </c>
      <c r="P527" s="26">
        <f ca="1" t="shared" si="11"/>
        <v>266</v>
      </c>
      <c r="Q527" s="26" t="e">
        <f>VLOOKUP(B527,辅助信息!E:M,9,FALSE)</f>
        <v>#N/A</v>
      </c>
      <c r="R527" s="26"/>
    </row>
    <row r="528" hidden="1" spans="1:18">
      <c r="A528" s="26"/>
      <c r="B528" s="40" t="s">
        <v>69</v>
      </c>
      <c r="C528" s="72">
        <v>45706</v>
      </c>
      <c r="D528" s="40" t="str">
        <f>VLOOKUP(B528,辅助信息!E:K,7,FALSE)</f>
        <v>JWDDCD2025052800131</v>
      </c>
      <c r="E528" s="40" t="str">
        <f>VLOOKUP(F528,辅助信息!A:B,2,FALSE)</f>
        <v>螺纹钢</v>
      </c>
      <c r="F528" s="40" t="s">
        <v>21</v>
      </c>
      <c r="G528" s="40">
        <v>30</v>
      </c>
      <c r="H528" s="40" t="str">
        <f>_xlfn._xlws.FILTER('[1]2025年已发货'!$E:$E,'[1]2025年已发货'!$F:$F&amp;'[1]2025年已发货'!$C:$C&amp;'[1]2025年已发货'!$G:$G&amp;'[1]2025年已发货'!$H:$H=C528&amp;F528&amp;I528&amp;J528,"未发货")</f>
        <v>未发货</v>
      </c>
      <c r="I528" s="40" t="str">
        <f>VLOOKUP(B528,辅助信息!E:I,3,FALSE)</f>
        <v>（商投建工达州中医药科技园-4工区-2号楼）达州市通川区达州中医药职业学院犀牛大道北段</v>
      </c>
      <c r="J528" s="40" t="str">
        <f>VLOOKUP(B528,辅助信息!E:I,4,FALSE)</f>
        <v>张扬</v>
      </c>
      <c r="K528" s="40">
        <f>VLOOKUP(J528,辅助信息!H:I,2,FALSE)</f>
        <v>18381904567</v>
      </c>
      <c r="L528" s="40"/>
      <c r="M528" s="97">
        <v>45704</v>
      </c>
      <c r="N528" s="26"/>
      <c r="O528" s="26">
        <f ca="1" t="shared" si="10"/>
        <v>0</v>
      </c>
      <c r="P528" s="26">
        <f ca="1" t="shared" si="11"/>
        <v>267</v>
      </c>
      <c r="Q528" s="26" t="str">
        <f>VLOOKUP(B528,辅助信息!E:M,9,FALSE)</f>
        <v>ZTWM-CDGS-XS-2024-0134-商投建工达州中医药科技成果示范园项目</v>
      </c>
      <c r="R528" s="26"/>
    </row>
    <row r="529" s="26" customFormat="1" hidden="1" spans="2:17">
      <c r="B529" s="40" t="s">
        <v>84</v>
      </c>
      <c r="C529" s="72">
        <v>45706</v>
      </c>
      <c r="D529" s="40" t="e">
        <f>VLOOKUP(B529,辅助信息!E:K,7,FALSE)</f>
        <v>#N/A</v>
      </c>
      <c r="E529" s="40" t="str">
        <f>VLOOKUP(F529,辅助信息!A:B,2,FALSE)</f>
        <v>螺纹钢</v>
      </c>
      <c r="F529" s="40" t="s">
        <v>27</v>
      </c>
      <c r="G529" s="40">
        <v>8</v>
      </c>
      <c r="H529" s="40" t="e">
        <f>_xlfn._xlws.FILTER('[1]2025年已发货'!$E:$E,'[1]2025年已发货'!$F:$F&amp;'[1]2025年已发货'!$C:$C&amp;'[1]2025年已发货'!$G:$G&amp;'[1]2025年已发货'!$H:$H=C529&amp;F529&amp;I529&amp;J529,"未发货")</f>
        <v>#N/A</v>
      </c>
      <c r="I529" s="40" t="e">
        <f>VLOOKUP(B529,辅助信息!E:I,3,FALSE)</f>
        <v>#N/A</v>
      </c>
      <c r="J529" s="40" t="e">
        <f>VLOOKUP(B529,辅助信息!E:I,4,FALSE)</f>
        <v>#N/A</v>
      </c>
      <c r="K529" s="40" t="e">
        <f>VLOOKUP(J529,辅助信息!H:I,2,FALSE)</f>
        <v>#N/A</v>
      </c>
      <c r="L529" s="40" t="e">
        <f>VLOOKUP(B529,辅助信息!E:J,6,FALSE)</f>
        <v>#N/A</v>
      </c>
      <c r="M529" s="97">
        <v>45705</v>
      </c>
      <c r="O529" s="26">
        <f ca="1" t="shared" si="10"/>
        <v>0</v>
      </c>
      <c r="P529" s="26">
        <f ca="1" t="shared" si="11"/>
        <v>266</v>
      </c>
      <c r="Q529" s="26" t="e">
        <f>VLOOKUP(B529,辅助信息!E:M,9,FALSE)</f>
        <v>#N/A</v>
      </c>
    </row>
    <row r="530" s="26" customFormat="1" hidden="1" spans="2:17">
      <c r="B530" s="40" t="s">
        <v>84</v>
      </c>
      <c r="C530" s="72">
        <v>45706</v>
      </c>
      <c r="D530" s="40" t="e">
        <f>VLOOKUP(B530,辅助信息!E:K,7,FALSE)</f>
        <v>#N/A</v>
      </c>
      <c r="E530" s="40" t="str">
        <f>VLOOKUP(F530,辅助信息!A:B,2,FALSE)</f>
        <v>螺纹钢</v>
      </c>
      <c r="F530" s="40" t="s">
        <v>33</v>
      </c>
      <c r="G530" s="40">
        <v>8</v>
      </c>
      <c r="H530" s="40" t="e">
        <f>_xlfn._xlws.FILTER('[1]2025年已发货'!$E:$E,'[1]2025年已发货'!$F:$F&amp;'[1]2025年已发货'!$C:$C&amp;'[1]2025年已发货'!$G:$G&amp;'[1]2025年已发货'!$H:$H=C530&amp;F530&amp;I530&amp;J530,"未发货")</f>
        <v>#N/A</v>
      </c>
      <c r="I530" s="40" t="e">
        <f>VLOOKUP(B530,辅助信息!E:I,3,FALSE)</f>
        <v>#N/A</v>
      </c>
      <c r="J530" s="40" t="e">
        <f>VLOOKUP(B530,辅助信息!E:I,4,FALSE)</f>
        <v>#N/A</v>
      </c>
      <c r="K530" s="40" t="e">
        <f>VLOOKUP(J530,辅助信息!H:I,2,FALSE)</f>
        <v>#N/A</v>
      </c>
      <c r="L530" s="80"/>
      <c r="M530" s="97">
        <v>45705</v>
      </c>
      <c r="O530" s="26">
        <f ca="1" t="shared" ref="O530:O593" si="12">IF(OR(M530="",N530&lt;&gt;""),"",MAX(M530-TODAY(),0))</f>
        <v>0</v>
      </c>
      <c r="P530" s="26">
        <f ca="1">IF(M530="","",IF(N530&lt;&gt;"",MAX(N530-M530,0),IF(TODAY()&gt;M530,TODAY()-M530,0)))</f>
        <v>266</v>
      </c>
      <c r="Q530" s="26" t="e">
        <f>VLOOKUP(B530,辅助信息!E:M,9,FALSE)</f>
        <v>#N/A</v>
      </c>
    </row>
    <row r="531" s="26" customFormat="1" hidden="1" spans="2:17">
      <c r="B531" s="40" t="s">
        <v>84</v>
      </c>
      <c r="C531" s="72">
        <v>45706</v>
      </c>
      <c r="D531" s="40" t="e">
        <f>VLOOKUP(B531,辅助信息!E:K,7,FALSE)</f>
        <v>#N/A</v>
      </c>
      <c r="E531" s="40" t="str">
        <f>VLOOKUP(F531,辅助信息!A:B,2,FALSE)</f>
        <v>螺纹钢</v>
      </c>
      <c r="F531" s="40" t="s">
        <v>18</v>
      </c>
      <c r="G531" s="40">
        <v>12</v>
      </c>
      <c r="H531" s="40" t="e">
        <f>_xlfn._xlws.FILTER('[1]2025年已发货'!$E:$E,'[1]2025年已发货'!$F:$F&amp;'[1]2025年已发货'!$C:$C&amp;'[1]2025年已发货'!$G:$G&amp;'[1]2025年已发货'!$H:$H=C531&amp;F531&amp;I531&amp;J531,"未发货")</f>
        <v>#N/A</v>
      </c>
      <c r="I531" s="40" t="e">
        <f>VLOOKUP(B531,辅助信息!E:I,3,FALSE)</f>
        <v>#N/A</v>
      </c>
      <c r="J531" s="40" t="e">
        <f>VLOOKUP(B531,辅助信息!E:I,4,FALSE)</f>
        <v>#N/A</v>
      </c>
      <c r="K531" s="40" t="e">
        <f>VLOOKUP(J531,辅助信息!H:I,2,FALSE)</f>
        <v>#N/A</v>
      </c>
      <c r="L531" s="78"/>
      <c r="M531" s="97">
        <v>45705</v>
      </c>
      <c r="O531" s="26">
        <f ca="1" t="shared" si="12"/>
        <v>0</v>
      </c>
      <c r="P531" s="26">
        <v>3</v>
      </c>
      <c r="Q531" s="26" t="e">
        <f>VLOOKUP(B531,辅助信息!E:M,9,FALSE)</f>
        <v>#N/A</v>
      </c>
    </row>
    <row r="532" s="26" customFormat="1" hidden="1" spans="1:17">
      <c r="A532" s="26" t="s">
        <v>93</v>
      </c>
      <c r="B532" s="40" t="s">
        <v>75</v>
      </c>
      <c r="C532" s="72">
        <v>45706</v>
      </c>
      <c r="D532" s="40" t="e">
        <f>VLOOKUP(B532,辅助信息!E:K,7,FALSE)</f>
        <v>#N/A</v>
      </c>
      <c r="E532" s="40" t="str">
        <f>VLOOKUP(F532,辅助信息!A:B,2,FALSE)</f>
        <v>螺纹钢</v>
      </c>
      <c r="F532" s="40" t="s">
        <v>65</v>
      </c>
      <c r="G532" s="40">
        <v>35</v>
      </c>
      <c r="H532" s="40" t="e">
        <f>_xlfn._xlws.FILTER('[1]2025年已发货'!$E:$E,'[1]2025年已发货'!$F:$F&amp;'[1]2025年已发货'!$C:$C&amp;'[1]2025年已发货'!$G:$G&amp;'[1]2025年已发货'!$H:$H=C532&amp;F532&amp;I532&amp;J532,"未发货")</f>
        <v>#N/A</v>
      </c>
      <c r="I532" s="40" t="e">
        <f>VLOOKUP(B532,辅助信息!E:I,3,FALSE)</f>
        <v>#N/A</v>
      </c>
      <c r="J532" s="40" t="e">
        <f>VLOOKUP(B532,辅助信息!E:I,4,FALSE)</f>
        <v>#N/A</v>
      </c>
      <c r="K532" s="40" t="e">
        <f>VLOOKUP(J532,辅助信息!H:I,2,FALSE)</f>
        <v>#N/A</v>
      </c>
      <c r="L532" s="40" t="e">
        <f>VLOOKUP(B532,辅助信息!E:J,6,FALSE)</f>
        <v>#N/A</v>
      </c>
      <c r="M532" s="97">
        <v>45709</v>
      </c>
      <c r="O532" s="26">
        <f ca="1" t="shared" si="12"/>
        <v>0</v>
      </c>
      <c r="P532" s="26">
        <f ca="1" t="shared" ref="P532:P570" si="13">IF(M532="","",IF(N532&lt;&gt;"",MAX(N532-M532,0),IF(TODAY()&gt;M532,TODAY()-M532,0)))</f>
        <v>262</v>
      </c>
      <c r="Q532" s="26" t="e">
        <f>VLOOKUP(B532,辅助信息!E:M,9,FALSE)</f>
        <v>#N/A</v>
      </c>
    </row>
    <row r="533" s="26" customFormat="1" hidden="1" spans="2:17">
      <c r="B533" s="40" t="s">
        <v>87</v>
      </c>
      <c r="C533" s="72">
        <v>45706</v>
      </c>
      <c r="D533" s="40" t="e">
        <f>VLOOKUP(B533,辅助信息!E:K,7,FALSE)</f>
        <v>#N/A</v>
      </c>
      <c r="E533" s="40" t="str">
        <f>VLOOKUP(F533,辅助信息!A:B,2,FALSE)</f>
        <v>螺纹钢</v>
      </c>
      <c r="F533" s="40" t="s">
        <v>27</v>
      </c>
      <c r="G533" s="40">
        <v>8</v>
      </c>
      <c r="H533" s="40" t="e">
        <f>_xlfn._xlws.FILTER('[1]2025年已发货'!$E:$E,'[1]2025年已发货'!$F:$F&amp;'[1]2025年已发货'!$C:$C&amp;'[1]2025年已发货'!$G:$G&amp;'[1]2025年已发货'!$H:$H=C533&amp;F533&amp;I533&amp;J533,"未发货")</f>
        <v>#N/A</v>
      </c>
      <c r="I533" s="40" t="e">
        <f>VLOOKUP(B533,辅助信息!E:I,3,FALSE)</f>
        <v>#N/A</v>
      </c>
      <c r="J533" s="40" t="e">
        <f>VLOOKUP(B533,辅助信息!E:I,4,FALSE)</f>
        <v>#N/A</v>
      </c>
      <c r="K533" s="40" t="e">
        <f>VLOOKUP(J533,辅助信息!H:I,2,FALSE)</f>
        <v>#N/A</v>
      </c>
      <c r="L533" s="40" t="e">
        <f>VLOOKUP(B533,辅助信息!E:J,6,FALSE)</f>
        <v>#N/A</v>
      </c>
      <c r="M533" s="97">
        <v>45706</v>
      </c>
      <c r="O533" s="26">
        <f ca="1" t="shared" si="12"/>
        <v>0</v>
      </c>
      <c r="P533" s="26">
        <f ca="1" t="shared" si="13"/>
        <v>265</v>
      </c>
      <c r="Q533" s="26" t="e">
        <f>VLOOKUP(B533,辅助信息!E:M,9,FALSE)</f>
        <v>#N/A</v>
      </c>
    </row>
    <row r="534" s="26" customFormat="1" hidden="1" spans="2:17">
      <c r="B534" s="40" t="s">
        <v>87</v>
      </c>
      <c r="C534" s="72">
        <v>45706</v>
      </c>
      <c r="D534" s="40" t="e">
        <f>VLOOKUP(B534,辅助信息!E:K,7,FALSE)</f>
        <v>#N/A</v>
      </c>
      <c r="E534" s="40" t="str">
        <f>VLOOKUP(F534,辅助信息!A:B,2,FALSE)</f>
        <v>螺纹钢</v>
      </c>
      <c r="F534" s="40" t="s">
        <v>65</v>
      </c>
      <c r="G534" s="40">
        <v>27</v>
      </c>
      <c r="H534" s="40" t="e">
        <f>_xlfn._xlws.FILTER('[1]2025年已发货'!$E:$E,'[1]2025年已发货'!$F:$F&amp;'[1]2025年已发货'!$C:$C&amp;'[1]2025年已发货'!$G:$G&amp;'[1]2025年已发货'!$H:$H=C534&amp;F534&amp;I534&amp;J534,"未发货")</f>
        <v>#N/A</v>
      </c>
      <c r="I534" s="40" t="e">
        <f>VLOOKUP(B534,辅助信息!E:I,3,FALSE)</f>
        <v>#N/A</v>
      </c>
      <c r="J534" s="40" t="e">
        <f>VLOOKUP(B534,辅助信息!E:I,4,FALSE)</f>
        <v>#N/A</v>
      </c>
      <c r="K534" s="40" t="e">
        <f>VLOOKUP(J534,辅助信息!H:I,2,FALSE)</f>
        <v>#N/A</v>
      </c>
      <c r="L534" s="78"/>
      <c r="M534" s="97">
        <v>45706</v>
      </c>
      <c r="O534" s="26">
        <f ca="1" t="shared" si="12"/>
        <v>0</v>
      </c>
      <c r="P534" s="26">
        <f ca="1" t="shared" si="13"/>
        <v>265</v>
      </c>
      <c r="Q534" s="26" t="e">
        <f>VLOOKUP(B534,辅助信息!E:M,9,FALSE)</f>
        <v>#N/A</v>
      </c>
    </row>
    <row r="535" s="26" customFormat="1" hidden="1" spans="2:17">
      <c r="B535" s="40" t="s">
        <v>74</v>
      </c>
      <c r="C535" s="72">
        <v>45706</v>
      </c>
      <c r="D535" s="40" t="e">
        <f>VLOOKUP(B535,辅助信息!E:K,7,FALSE)</f>
        <v>#N/A</v>
      </c>
      <c r="E535" s="40" t="str">
        <f>VLOOKUP(F535,辅助信息!A:B,2,FALSE)</f>
        <v>螺纹钢</v>
      </c>
      <c r="F535" s="40" t="s">
        <v>19</v>
      </c>
      <c r="G535" s="40">
        <v>12</v>
      </c>
      <c r="H535" s="40" t="e">
        <f>_xlfn._xlws.FILTER('[1]2025年已发货'!$E:$E,'[1]2025年已发货'!$F:$F&amp;'[1]2025年已发货'!$C:$C&amp;'[1]2025年已发货'!$G:$G&amp;'[1]2025年已发货'!$H:$H=C535&amp;F535&amp;I535&amp;J535,"未发货")</f>
        <v>#N/A</v>
      </c>
      <c r="I535" s="40" t="e">
        <f>VLOOKUP(B535,辅助信息!E:I,3,FALSE)</f>
        <v>#N/A</v>
      </c>
      <c r="J535" s="40" t="e">
        <f>VLOOKUP(B535,辅助信息!E:I,4,FALSE)</f>
        <v>#N/A</v>
      </c>
      <c r="K535" s="40" t="e">
        <f>VLOOKUP(J535,辅助信息!H:I,2,FALSE)</f>
        <v>#N/A</v>
      </c>
      <c r="L535" s="40" t="e">
        <f>VLOOKUP(B535,辅助信息!E:J,6,FALSE)</f>
        <v>#N/A</v>
      </c>
      <c r="M535" s="97">
        <v>45711</v>
      </c>
      <c r="O535" s="26">
        <f ca="1" t="shared" si="12"/>
        <v>0</v>
      </c>
      <c r="P535" s="26">
        <f ca="1" t="shared" si="13"/>
        <v>260</v>
      </c>
      <c r="Q535" s="26" t="e">
        <f>VLOOKUP(B535,辅助信息!E:M,9,FALSE)</f>
        <v>#N/A</v>
      </c>
    </row>
    <row r="536" s="26" customFormat="1" hidden="1" spans="2:17">
      <c r="B536" s="40" t="s">
        <v>74</v>
      </c>
      <c r="C536" s="72">
        <v>45706</v>
      </c>
      <c r="D536" s="40" t="e">
        <f>VLOOKUP(B536,辅助信息!E:K,7,FALSE)</f>
        <v>#N/A</v>
      </c>
      <c r="E536" s="40" t="str">
        <f>VLOOKUP(F536,辅助信息!A:B,2,FALSE)</f>
        <v>螺纹钢</v>
      </c>
      <c r="F536" s="40" t="s">
        <v>33</v>
      </c>
      <c r="G536" s="40">
        <v>12</v>
      </c>
      <c r="H536" s="40" t="e">
        <f>_xlfn._xlws.FILTER('[1]2025年已发货'!$E:$E,'[1]2025年已发货'!$F:$F&amp;'[1]2025年已发货'!$C:$C&amp;'[1]2025年已发货'!$G:$G&amp;'[1]2025年已发货'!$H:$H=C536&amp;F536&amp;I536&amp;J536,"未发货")</f>
        <v>#N/A</v>
      </c>
      <c r="I536" s="40" t="e">
        <f>VLOOKUP(B536,辅助信息!E:I,3,FALSE)</f>
        <v>#N/A</v>
      </c>
      <c r="J536" s="40" t="e">
        <f>VLOOKUP(B536,辅助信息!E:I,4,FALSE)</f>
        <v>#N/A</v>
      </c>
      <c r="K536" s="40" t="e">
        <f>VLOOKUP(J536,辅助信息!H:I,2,FALSE)</f>
        <v>#N/A</v>
      </c>
      <c r="L536" s="80"/>
      <c r="M536" s="97">
        <v>45711</v>
      </c>
      <c r="O536" s="26">
        <f ca="1" t="shared" si="12"/>
        <v>0</v>
      </c>
      <c r="P536" s="26">
        <f ca="1" t="shared" si="13"/>
        <v>260</v>
      </c>
      <c r="Q536" s="26" t="e">
        <f>VLOOKUP(B536,辅助信息!E:M,9,FALSE)</f>
        <v>#N/A</v>
      </c>
    </row>
    <row r="537" s="26" customFormat="1" hidden="1" spans="2:17">
      <c r="B537" s="40" t="s">
        <v>74</v>
      </c>
      <c r="C537" s="72">
        <v>45706</v>
      </c>
      <c r="D537" s="40" t="e">
        <f>VLOOKUP(B537,辅助信息!E:K,7,FALSE)</f>
        <v>#N/A</v>
      </c>
      <c r="E537" s="40" t="str">
        <f>VLOOKUP(F537,辅助信息!A:B,2,FALSE)</f>
        <v>螺纹钢</v>
      </c>
      <c r="F537" s="40" t="s">
        <v>28</v>
      </c>
      <c r="G537" s="40">
        <v>12</v>
      </c>
      <c r="H537" s="40" t="e">
        <f>_xlfn._xlws.FILTER('[1]2025年已发货'!$E:$E,'[1]2025年已发货'!$F:$F&amp;'[1]2025年已发货'!$C:$C&amp;'[1]2025年已发货'!$G:$G&amp;'[1]2025年已发货'!$H:$H=C537&amp;F537&amp;I537&amp;J537,"未发货")</f>
        <v>#N/A</v>
      </c>
      <c r="I537" s="40" t="e">
        <f>VLOOKUP(B537,辅助信息!E:I,3,FALSE)</f>
        <v>#N/A</v>
      </c>
      <c r="J537" s="40" t="e">
        <f>VLOOKUP(B537,辅助信息!E:I,4,FALSE)</f>
        <v>#N/A</v>
      </c>
      <c r="K537" s="40" t="e">
        <f>VLOOKUP(J537,辅助信息!H:I,2,FALSE)</f>
        <v>#N/A</v>
      </c>
      <c r="L537" s="80"/>
      <c r="M537" s="97">
        <v>45711</v>
      </c>
      <c r="O537" s="26">
        <f ca="1" t="shared" si="12"/>
        <v>0</v>
      </c>
      <c r="P537" s="26">
        <f ca="1" t="shared" si="13"/>
        <v>260</v>
      </c>
      <c r="Q537" s="26" t="e">
        <f>VLOOKUP(B537,辅助信息!E:M,9,FALSE)</f>
        <v>#N/A</v>
      </c>
    </row>
    <row r="538" s="26" customFormat="1" hidden="1" spans="2:17">
      <c r="B538" s="40" t="s">
        <v>74</v>
      </c>
      <c r="C538" s="72">
        <v>45706</v>
      </c>
      <c r="D538" s="40" t="e">
        <f>VLOOKUP(B538,辅助信息!E:K,7,FALSE)</f>
        <v>#N/A</v>
      </c>
      <c r="E538" s="40" t="str">
        <f>VLOOKUP(F538,辅助信息!A:B,2,FALSE)</f>
        <v>螺纹钢</v>
      </c>
      <c r="F538" s="40" t="s">
        <v>18</v>
      </c>
      <c r="G538" s="40">
        <v>3</v>
      </c>
      <c r="H538" s="40" t="e">
        <f>_xlfn._xlws.FILTER('[1]2025年已发货'!$E:$E,'[1]2025年已发货'!$F:$F&amp;'[1]2025年已发货'!$C:$C&amp;'[1]2025年已发货'!$G:$G&amp;'[1]2025年已发货'!$H:$H=C538&amp;F538&amp;I538&amp;J538,"未发货")</f>
        <v>#N/A</v>
      </c>
      <c r="I538" s="40" t="e">
        <f>VLOOKUP(B538,辅助信息!E:I,3,FALSE)</f>
        <v>#N/A</v>
      </c>
      <c r="J538" s="40" t="e">
        <f>VLOOKUP(B538,辅助信息!E:I,4,FALSE)</f>
        <v>#N/A</v>
      </c>
      <c r="K538" s="40" t="e">
        <f>VLOOKUP(J538,辅助信息!H:I,2,FALSE)</f>
        <v>#N/A</v>
      </c>
      <c r="L538" s="78"/>
      <c r="M538" s="97">
        <v>45711</v>
      </c>
      <c r="O538" s="26">
        <f ca="1" t="shared" si="12"/>
        <v>0</v>
      </c>
      <c r="P538" s="26">
        <f ca="1" t="shared" si="13"/>
        <v>260</v>
      </c>
      <c r="Q538" s="26" t="e">
        <f>VLOOKUP(B538,辅助信息!E:M,9,FALSE)</f>
        <v>#N/A</v>
      </c>
    </row>
    <row r="539" s="26" customFormat="1" hidden="1" spans="1:17">
      <c r="A539" s="26" t="s">
        <v>94</v>
      </c>
      <c r="B539" s="40" t="s">
        <v>79</v>
      </c>
      <c r="C539" s="72">
        <v>45706</v>
      </c>
      <c r="D539" s="40" t="e">
        <f>VLOOKUP(B539,辅助信息!E:K,7,FALSE)</f>
        <v>#N/A</v>
      </c>
      <c r="E539" s="40" t="str">
        <f>VLOOKUP(F539,辅助信息!A:B,2,FALSE)</f>
        <v>螺纹钢</v>
      </c>
      <c r="F539" s="40" t="s">
        <v>19</v>
      </c>
      <c r="G539" s="40">
        <v>20</v>
      </c>
      <c r="H539" s="40" t="e">
        <f>_xlfn._xlws.FILTER('[1]2025年已发货'!$E:$E,'[1]2025年已发货'!$F:$F&amp;'[1]2025年已发货'!$C:$C&amp;'[1]2025年已发货'!$G:$G&amp;'[1]2025年已发货'!$H:$H=C539&amp;F539&amp;I539&amp;J539,"未发货")</f>
        <v>#N/A</v>
      </c>
      <c r="I539" s="40" t="e">
        <f>VLOOKUP(B539,辅助信息!E:I,3,FALSE)</f>
        <v>#N/A</v>
      </c>
      <c r="J539" s="40" t="e">
        <f>VLOOKUP(B539,辅助信息!E:I,4,FALSE)</f>
        <v>#N/A</v>
      </c>
      <c r="K539" s="40" t="e">
        <f>VLOOKUP(J539,辅助信息!H:I,2,FALSE)</f>
        <v>#N/A</v>
      </c>
      <c r="L539" s="40" t="e">
        <f>VLOOKUP(B539,辅助信息!E:J,6,FALSE)</f>
        <v>#N/A</v>
      </c>
      <c r="O539" s="26" t="str">
        <f ca="1" t="shared" si="12"/>
        <v/>
      </c>
      <c r="P539" s="26" t="str">
        <f ca="1" t="shared" si="13"/>
        <v/>
      </c>
      <c r="Q539" s="26" t="e">
        <f>VLOOKUP(B539,辅助信息!E:M,9,FALSE)</f>
        <v>#N/A</v>
      </c>
    </row>
    <row r="540" s="26" customFormat="1" hidden="1" spans="2:17">
      <c r="B540" s="40" t="s">
        <v>79</v>
      </c>
      <c r="C540" s="72">
        <v>45706</v>
      </c>
      <c r="D540" s="40" t="e">
        <f>VLOOKUP(B540,辅助信息!E:K,7,FALSE)</f>
        <v>#N/A</v>
      </c>
      <c r="E540" s="40" t="str">
        <f>VLOOKUP(F540,辅助信息!A:B,2,FALSE)</f>
        <v>螺纹钢</v>
      </c>
      <c r="F540" s="40" t="s">
        <v>32</v>
      </c>
      <c r="G540" s="40">
        <v>9</v>
      </c>
      <c r="H540" s="40" t="e">
        <f>_xlfn._xlws.FILTER('[1]2025年已发货'!$E:$E,'[1]2025年已发货'!$F:$F&amp;'[1]2025年已发货'!$C:$C&amp;'[1]2025年已发货'!$G:$G&amp;'[1]2025年已发货'!$H:$H=C540&amp;F540&amp;I540&amp;J540,"未发货")</f>
        <v>#N/A</v>
      </c>
      <c r="I540" s="40" t="e">
        <f>VLOOKUP(B540,辅助信息!E:I,3,FALSE)</f>
        <v>#N/A</v>
      </c>
      <c r="J540" s="40" t="e">
        <f>VLOOKUP(B540,辅助信息!E:I,4,FALSE)</f>
        <v>#N/A</v>
      </c>
      <c r="K540" s="40" t="e">
        <f>VLOOKUP(J540,辅助信息!H:I,2,FALSE)</f>
        <v>#N/A</v>
      </c>
      <c r="L540" s="80"/>
      <c r="O540" s="26" t="str">
        <f ca="1" t="shared" si="12"/>
        <v/>
      </c>
      <c r="P540" s="26" t="str">
        <f ca="1" t="shared" si="13"/>
        <v/>
      </c>
      <c r="Q540" s="26" t="e">
        <f>VLOOKUP(B540,辅助信息!E:M,9,FALSE)</f>
        <v>#N/A</v>
      </c>
    </row>
    <row r="541" s="26" customFormat="1" hidden="1" spans="2:17">
      <c r="B541" s="40" t="s">
        <v>79</v>
      </c>
      <c r="C541" s="72">
        <v>45706</v>
      </c>
      <c r="D541" s="40" t="e">
        <f>VLOOKUP(B541,辅助信息!E:K,7,FALSE)</f>
        <v>#N/A</v>
      </c>
      <c r="E541" s="40" t="str">
        <f>VLOOKUP(F541,辅助信息!A:B,2,FALSE)</f>
        <v>螺纹钢</v>
      </c>
      <c r="F541" s="40" t="s">
        <v>18</v>
      </c>
      <c r="G541" s="40">
        <f>90-69</f>
        <v>21</v>
      </c>
      <c r="H541" s="40" t="e">
        <f>_xlfn._xlws.FILTER('[1]2025年已发货'!$E:$E,'[1]2025年已发货'!$F:$F&amp;'[1]2025年已发货'!$C:$C&amp;'[1]2025年已发货'!$G:$G&amp;'[1]2025年已发货'!$H:$H=C541&amp;F541&amp;I541&amp;J541,"未发货")</f>
        <v>#N/A</v>
      </c>
      <c r="I541" s="40" t="e">
        <f>VLOOKUP(B541,辅助信息!E:I,3,FALSE)</f>
        <v>#N/A</v>
      </c>
      <c r="J541" s="40" t="e">
        <f>VLOOKUP(B541,辅助信息!E:I,4,FALSE)</f>
        <v>#N/A</v>
      </c>
      <c r="K541" s="40" t="e">
        <f>VLOOKUP(J541,辅助信息!H:I,2,FALSE)</f>
        <v>#N/A</v>
      </c>
      <c r="L541" s="78"/>
      <c r="O541" s="26" t="str">
        <f ca="1" t="shared" si="12"/>
        <v/>
      </c>
      <c r="P541" s="26" t="str">
        <f ca="1" t="shared" si="13"/>
        <v/>
      </c>
      <c r="Q541" s="26" t="e">
        <f>VLOOKUP(B541,辅助信息!E:M,9,FALSE)</f>
        <v>#N/A</v>
      </c>
    </row>
    <row r="542" s="26" customFormat="1" hidden="1" spans="1:17">
      <c r="A542" s="64"/>
      <c r="B542" s="40" t="s">
        <v>88</v>
      </c>
      <c r="C542" s="72">
        <v>45706</v>
      </c>
      <c r="D542" s="40" t="str">
        <f>VLOOKUP(B542,辅助信息!E:K,7,FALSE)</f>
        <v>JWDDCD2025051000019</v>
      </c>
      <c r="E542" s="40" t="str">
        <f>VLOOKUP(F542,辅助信息!A:B,2,FALSE)</f>
        <v>高线</v>
      </c>
      <c r="F542" s="40" t="s">
        <v>57</v>
      </c>
      <c r="G542" s="36">
        <v>6</v>
      </c>
      <c r="H542" s="36" t="str">
        <f>_xlfn._xlws.FILTER('[1]2025年已发货'!$E:$E,'[1]2025年已发货'!$F:$F&amp;'[1]2025年已发货'!$C:$C&amp;'[1]2025年已发货'!$G:$G&amp;'[1]2025年已发货'!$H:$H=C542&amp;F542&amp;I542&amp;J542,"未发货")</f>
        <v>未发货</v>
      </c>
      <c r="I542" s="40" t="str">
        <f>VLOOKUP(B542,辅助信息!E:I,3,FALSE)</f>
        <v>(五冶钢构医学科学产业园建设项目房建二部-四标（5-4）)四川省南充市顺庆区搬罾街道学府大道二段</v>
      </c>
      <c r="J542" s="40" t="str">
        <f>VLOOKUP(B542,辅助信息!E:I,4,FALSE)</f>
        <v>安南</v>
      </c>
      <c r="K542" s="40">
        <f>VLOOKUP(J542,辅助信息!H:I,2,FALSE)</f>
        <v>19950525030</v>
      </c>
      <c r="L542" s="43" t="str">
        <f>VLOOKUP(B542,辅助信息!E:J,6,FALSE)</f>
        <v>送货单：送货单位：南充思临新材料科技有限公司,收货单位：五冶集团川北(南充)建设有限公司,项目名称：南充医学科学产业园,送货车型13米,装货前联系收货人核实到场规格</v>
      </c>
      <c r="M542" s="93">
        <v>45706</v>
      </c>
      <c r="N542" s="64"/>
      <c r="O542" s="64">
        <f ca="1" t="shared" si="12"/>
        <v>0</v>
      </c>
      <c r="P542" s="64">
        <f ca="1" t="shared" si="13"/>
        <v>265</v>
      </c>
      <c r="Q542" s="26" t="str">
        <f>VLOOKUP(B542,辅助信息!E:M,9,FALSE)</f>
        <v>ZTWM-CDGS-XS-2024-0248-五冶钢构-南充市医学院项目</v>
      </c>
    </row>
    <row r="543" s="26" customFormat="1" hidden="1" spans="1:17">
      <c r="A543" s="64"/>
      <c r="B543" s="40" t="s">
        <v>88</v>
      </c>
      <c r="C543" s="72">
        <v>45706</v>
      </c>
      <c r="D543" s="40" t="str">
        <f>VLOOKUP(B543,辅助信息!E:K,7,FALSE)</f>
        <v>JWDDCD2025051000019</v>
      </c>
      <c r="E543" s="40" t="str">
        <f>VLOOKUP(F543,辅助信息!A:B,2,FALSE)</f>
        <v>盘螺</v>
      </c>
      <c r="F543" s="40" t="s">
        <v>49</v>
      </c>
      <c r="G543" s="36">
        <v>12</v>
      </c>
      <c r="H543" s="36" t="str">
        <f>_xlfn._xlws.FILTER('[1]2025年已发货'!$E:$E,'[1]2025年已发货'!$F:$F&amp;'[1]2025年已发货'!$C:$C&amp;'[1]2025年已发货'!$G:$G&amp;'[1]2025年已发货'!$H:$H=C543&amp;F543&amp;I543&amp;J543,"未发货")</f>
        <v>未发货</v>
      </c>
      <c r="I543" s="40" t="str">
        <f>VLOOKUP(B543,辅助信息!E:I,3,FALSE)</f>
        <v>(五冶钢构医学科学产业园建设项目房建二部-四标（5-4）)四川省南充市顺庆区搬罾街道学府大道二段</v>
      </c>
      <c r="J543" s="40" t="str">
        <f>VLOOKUP(B543,辅助信息!E:I,4,FALSE)</f>
        <v>安南</v>
      </c>
      <c r="K543" s="40">
        <f>VLOOKUP(J543,辅助信息!H:I,2,FALSE)</f>
        <v>19950525030</v>
      </c>
      <c r="L543" s="80"/>
      <c r="M543" s="93">
        <v>45706</v>
      </c>
      <c r="N543" s="64"/>
      <c r="O543" s="64">
        <f ca="1" t="shared" si="12"/>
        <v>0</v>
      </c>
      <c r="P543" s="64">
        <f ca="1" t="shared" si="13"/>
        <v>265</v>
      </c>
      <c r="Q543" s="26" t="str">
        <f>VLOOKUP(B543,辅助信息!E:M,9,FALSE)</f>
        <v>ZTWM-CDGS-XS-2024-0248-五冶钢构-南充市医学院项目</v>
      </c>
    </row>
    <row r="544" s="26" customFormat="1" hidden="1" spans="1:17">
      <c r="A544" s="64"/>
      <c r="B544" s="40" t="s">
        <v>88</v>
      </c>
      <c r="C544" s="72">
        <v>45706</v>
      </c>
      <c r="D544" s="40" t="str">
        <f>VLOOKUP(B544,辅助信息!E:K,7,FALSE)</f>
        <v>JWDDCD2025051000019</v>
      </c>
      <c r="E544" s="40" t="str">
        <f>VLOOKUP(F544,辅助信息!A:B,2,FALSE)</f>
        <v>盘螺</v>
      </c>
      <c r="F544" s="40" t="s">
        <v>40</v>
      </c>
      <c r="G544" s="36">
        <v>14</v>
      </c>
      <c r="H544" s="36" t="str">
        <f>_xlfn._xlws.FILTER('[1]2025年已发货'!$E:$E,'[1]2025年已发货'!$F:$F&amp;'[1]2025年已发货'!$C:$C&amp;'[1]2025年已发货'!$G:$G&amp;'[1]2025年已发货'!$H:$H=C544&amp;F544&amp;I544&amp;J544,"未发货")</f>
        <v>未发货</v>
      </c>
      <c r="I544" s="40" t="str">
        <f>VLOOKUP(B544,辅助信息!E:I,3,FALSE)</f>
        <v>(五冶钢构医学科学产业园建设项目房建二部-四标（5-4）)四川省南充市顺庆区搬罾街道学府大道二段</v>
      </c>
      <c r="J544" s="40" t="str">
        <f>VLOOKUP(B544,辅助信息!E:I,4,FALSE)</f>
        <v>安南</v>
      </c>
      <c r="K544" s="40">
        <f>VLOOKUP(J544,辅助信息!H:I,2,FALSE)</f>
        <v>19950525030</v>
      </c>
      <c r="L544" s="80"/>
      <c r="M544" s="93">
        <v>45706</v>
      </c>
      <c r="N544" s="64"/>
      <c r="O544" s="64">
        <f ca="1" t="shared" si="12"/>
        <v>0</v>
      </c>
      <c r="P544" s="64">
        <f ca="1" t="shared" si="13"/>
        <v>265</v>
      </c>
      <c r="Q544" s="26" t="str">
        <f>VLOOKUP(B544,辅助信息!E:M,9,FALSE)</f>
        <v>ZTWM-CDGS-XS-2024-0248-五冶钢构-南充市医学院项目</v>
      </c>
    </row>
    <row r="545" hidden="1" spans="1:18">
      <c r="A545" s="64"/>
      <c r="B545" s="40" t="s">
        <v>88</v>
      </c>
      <c r="C545" s="72">
        <v>45706</v>
      </c>
      <c r="D545" s="40" t="str">
        <f>VLOOKUP(B545,辅助信息!E:K,7,FALSE)</f>
        <v>JWDDCD2025051000019</v>
      </c>
      <c r="E545" s="40" t="str">
        <f>VLOOKUP(F545,辅助信息!A:B,2,FALSE)</f>
        <v>螺纹钢</v>
      </c>
      <c r="F545" s="40" t="s">
        <v>30</v>
      </c>
      <c r="G545" s="36">
        <v>3</v>
      </c>
      <c r="H545" s="36" t="str">
        <f>_xlfn._xlws.FILTER('[1]2025年已发货'!$E:$E,'[1]2025年已发货'!$F:$F&amp;'[1]2025年已发货'!$C:$C&amp;'[1]2025年已发货'!$G:$G&amp;'[1]2025年已发货'!$H:$H=C545&amp;F545&amp;I545&amp;J545,"未发货")</f>
        <v>未发货</v>
      </c>
      <c r="I545" s="40" t="str">
        <f>VLOOKUP(B545,辅助信息!E:I,3,FALSE)</f>
        <v>(五冶钢构医学科学产业园建设项目房建二部-四标（5-4）)四川省南充市顺庆区搬罾街道学府大道二段</v>
      </c>
      <c r="J545" s="40" t="str">
        <f>VLOOKUP(B545,辅助信息!E:I,4,FALSE)</f>
        <v>安南</v>
      </c>
      <c r="K545" s="40">
        <f>VLOOKUP(J545,辅助信息!H:I,2,FALSE)</f>
        <v>19950525030</v>
      </c>
      <c r="L545" s="78"/>
      <c r="M545" s="93">
        <v>45706</v>
      </c>
      <c r="O545" s="64">
        <f ca="1" t="shared" si="12"/>
        <v>0</v>
      </c>
      <c r="P545" s="64">
        <f ca="1" t="shared" si="13"/>
        <v>265</v>
      </c>
      <c r="Q545" s="26" t="str">
        <f>VLOOKUP(B545,辅助信息!E:M,9,FALSE)</f>
        <v>ZTWM-CDGS-XS-2024-0248-五冶钢构-南充市医学院项目</v>
      </c>
      <c r="R545" s="26"/>
    </row>
    <row r="546" hidden="1" spans="1:18">
      <c r="A546" s="64"/>
      <c r="B546" s="40" t="s">
        <v>89</v>
      </c>
      <c r="C546" s="72">
        <v>45706</v>
      </c>
      <c r="D546" s="40" t="str">
        <f>VLOOKUP(B546,辅助信息!E:K,7,FALSE)</f>
        <v>JWDDCD2025051000019</v>
      </c>
      <c r="E546" s="40" t="str">
        <f>VLOOKUP(F546,辅助信息!A:B,2,FALSE)</f>
        <v>螺纹钢</v>
      </c>
      <c r="F546" s="40" t="s">
        <v>32</v>
      </c>
      <c r="G546" s="36">
        <f>130-70</f>
        <v>60</v>
      </c>
      <c r="H546" s="36" t="str">
        <f>_xlfn._xlws.FILTER('[1]2025年已发货'!$E:$E,'[1]2025年已发货'!$F:$F&amp;'[1]2025年已发货'!$C:$C&amp;'[1]2025年已发货'!$G:$G&amp;'[1]2025年已发货'!$H:$H=C546&amp;F546&amp;I546&amp;J546,"未发货")</f>
        <v>未发货</v>
      </c>
      <c r="I546" s="40" t="str">
        <f>VLOOKUP(B546,辅助信息!E:I,3,FALSE)</f>
        <v>(五冶钢构医学科学产业园建设项目房建三部-排洪渠)四川省南充市顺庆区搬罾街道学府大道二段</v>
      </c>
      <c r="J546" s="40" t="str">
        <f>VLOOKUP(B546,辅助信息!E:I,4,FALSE)</f>
        <v>郑林</v>
      </c>
      <c r="K546" s="40">
        <f>VLOOKUP(J546,辅助信息!H:I,2,FALSE)</f>
        <v>18349955455</v>
      </c>
      <c r="L546" s="43" t="str">
        <f>VLOOKUP(B546,辅助信息!E:J,6,FALSE)</f>
        <v>送货单：送货单位：南充思临新材料科技有限公司,收货单位：五冶集团川北(南充)建设有限公司,项目名称：南充医学科学产业园,送货车型13米,装货前联系收货人核实到场规格</v>
      </c>
      <c r="M546" s="93">
        <v>45708</v>
      </c>
      <c r="O546" s="64">
        <f ca="1" t="shared" si="12"/>
        <v>0</v>
      </c>
      <c r="P546" s="64">
        <f ca="1" t="shared" si="13"/>
        <v>263</v>
      </c>
      <c r="Q546" s="26" t="str">
        <f>VLOOKUP(B546,辅助信息!E:M,9,FALSE)</f>
        <v>ZTWM-CDGS-XS-2024-0248-五冶钢构-南充市医学院项目</v>
      </c>
      <c r="R546" s="26"/>
    </row>
    <row r="547" hidden="1" spans="1:18">
      <c r="A547" s="64"/>
      <c r="B547" s="40" t="s">
        <v>89</v>
      </c>
      <c r="C547" s="72">
        <v>45706</v>
      </c>
      <c r="D547" s="40" t="str">
        <f>VLOOKUP(B547,辅助信息!E:K,7,FALSE)</f>
        <v>JWDDCD2025051000019</v>
      </c>
      <c r="E547" s="40" t="str">
        <f>VLOOKUP(F547,辅助信息!A:B,2,FALSE)</f>
        <v>螺纹钢</v>
      </c>
      <c r="F547" s="40" t="s">
        <v>18</v>
      </c>
      <c r="G547" s="36">
        <v>200</v>
      </c>
      <c r="H547" s="36">
        <f>_xlfn._xlws.FILTER('[1]2025年已发货'!$E:$E,'[1]2025年已发货'!$F:$F&amp;'[1]2025年已发货'!$C:$C&amp;'[1]2025年已发货'!$G:$G&amp;'[1]2025年已发货'!$H:$H=C547&amp;F547&amp;I547&amp;J547,"未发货")</f>
        <v>175</v>
      </c>
      <c r="I547" s="40" t="str">
        <f>VLOOKUP(B547,辅助信息!E:I,3,FALSE)</f>
        <v>(五冶钢构医学科学产业园建设项目房建三部-排洪渠)四川省南充市顺庆区搬罾街道学府大道二段</v>
      </c>
      <c r="J547" s="40" t="str">
        <f>VLOOKUP(B547,辅助信息!E:I,4,FALSE)</f>
        <v>郑林</v>
      </c>
      <c r="K547" s="40">
        <f>VLOOKUP(J547,辅助信息!H:I,2,FALSE)</f>
        <v>18349955455</v>
      </c>
      <c r="L547" s="80"/>
      <c r="M547" s="93">
        <v>45708</v>
      </c>
      <c r="O547" s="64">
        <f ca="1" t="shared" si="12"/>
        <v>0</v>
      </c>
      <c r="P547" s="64">
        <f ca="1" t="shared" si="13"/>
        <v>263</v>
      </c>
      <c r="Q547" s="26" t="str">
        <f>VLOOKUP(B547,辅助信息!E:M,9,FALSE)</f>
        <v>ZTWM-CDGS-XS-2024-0248-五冶钢构-南充市医学院项目</v>
      </c>
      <c r="R547" s="26"/>
    </row>
    <row r="548" hidden="1" spans="1:18">
      <c r="A548" s="64"/>
      <c r="B548" s="40" t="s">
        <v>89</v>
      </c>
      <c r="C548" s="72">
        <v>45706</v>
      </c>
      <c r="D548" s="40" t="str">
        <f>VLOOKUP(B548,辅助信息!E:K,7,FALSE)</f>
        <v>JWDDCD2025051000019</v>
      </c>
      <c r="E548" s="40" t="str">
        <f>VLOOKUP(F548,辅助信息!A:B,2,FALSE)</f>
        <v>螺纹钢</v>
      </c>
      <c r="F548" s="40" t="s">
        <v>91</v>
      </c>
      <c r="G548" s="36">
        <v>95</v>
      </c>
      <c r="H548" s="36">
        <f>_xlfn._xlws.FILTER('[1]2025年已发货'!$E:$E,'[1]2025年已发货'!$F:$F&amp;'[1]2025年已发货'!$C:$C&amp;'[1]2025年已发货'!$G:$G&amp;'[1]2025年已发货'!$H:$H=C548&amp;F548&amp;I548&amp;J548,"未发货")</f>
        <v>70</v>
      </c>
      <c r="I548" s="40" t="str">
        <f>VLOOKUP(B548,辅助信息!E:I,3,FALSE)</f>
        <v>(五冶钢构医学科学产业园建设项目房建三部-排洪渠)四川省南充市顺庆区搬罾街道学府大道二段</v>
      </c>
      <c r="J548" s="40" t="str">
        <f>VLOOKUP(B548,辅助信息!E:I,4,FALSE)</f>
        <v>郑林</v>
      </c>
      <c r="K548" s="40">
        <f>VLOOKUP(J548,辅助信息!H:I,2,FALSE)</f>
        <v>18349955455</v>
      </c>
      <c r="L548" s="78"/>
      <c r="M548" s="93">
        <v>45708</v>
      </c>
      <c r="O548" s="64">
        <f ca="1" t="shared" si="12"/>
        <v>0</v>
      </c>
      <c r="P548" s="64">
        <f ca="1" t="shared" si="13"/>
        <v>263</v>
      </c>
      <c r="Q548" s="26" t="str">
        <f>VLOOKUP(B548,辅助信息!E:M,9,FALSE)</f>
        <v>ZTWM-CDGS-XS-2024-0248-五冶钢构-南充市医学院项目</v>
      </c>
      <c r="R548" s="26"/>
    </row>
    <row r="549" hidden="1" spans="1:18">
      <c r="A549" s="64"/>
      <c r="B549" s="40" t="s">
        <v>48</v>
      </c>
      <c r="C549" s="72">
        <v>45706</v>
      </c>
      <c r="D549" s="40" t="str">
        <f>VLOOKUP(B549,辅助信息!E:K,7,FALSE)</f>
        <v>ZTWM-CDGS-YL-20240529-006</v>
      </c>
      <c r="E549" s="40" t="str">
        <f>VLOOKUP(F549,辅助信息!A:B,2,FALSE)</f>
        <v>盘螺</v>
      </c>
      <c r="F549" s="40" t="s">
        <v>40</v>
      </c>
      <c r="G549" s="36">
        <v>10</v>
      </c>
      <c r="H549" s="36" t="str">
        <f>_xlfn._xlws.FILTER('[1]2025年已发货'!$E:$E,'[1]2025年已发货'!$F:$F&amp;'[1]2025年已发货'!$C:$C&amp;'[1]2025年已发货'!$G:$G&amp;'[1]2025年已发货'!$H:$H=C549&amp;F549&amp;I549&amp;J549,"未发货")</f>
        <v>未发货</v>
      </c>
      <c r="I549" s="40" t="str">
        <f>VLOOKUP(B549,辅助信息!E:I,3,FALSE)</f>
        <v>(华西颐海-科创农业生态谷-1号钢筋房)成都市简阳市白金山水库</v>
      </c>
      <c r="J549" s="40" t="str">
        <f>VLOOKUP(B549,辅助信息!E:I,4,FALSE)</f>
        <v>石清国</v>
      </c>
      <c r="K549" s="40">
        <f>VLOOKUP(J549,辅助信息!H:I,2,FALSE)</f>
        <v>13458642015</v>
      </c>
      <c r="L549" s="43" t="str">
        <f>VLOOKUP(B549,辅助信息!E:J,6,FALSE)</f>
        <v>优先威钢,我方卸车,新老国标钢厂不加价可直发</v>
      </c>
      <c r="M549" s="93">
        <v>45708</v>
      </c>
      <c r="O549" s="64">
        <f ca="1" t="shared" si="12"/>
        <v>0</v>
      </c>
      <c r="P549" s="64">
        <f ca="1" t="shared" si="13"/>
        <v>263</v>
      </c>
      <c r="Q549" s="26" t="str">
        <f>VLOOKUP(B549,辅助信息!E:M,9,FALSE)</f>
        <v>ZTWM-CDGS-XS-2024-0093-华西-颐海科创农业生态谷</v>
      </c>
      <c r="R549" s="26"/>
    </row>
    <row r="550" hidden="1" spans="1:18">
      <c r="A550" s="64"/>
      <c r="B550" s="40" t="s">
        <v>48</v>
      </c>
      <c r="C550" s="72">
        <v>45706</v>
      </c>
      <c r="D550" s="40" t="str">
        <f>VLOOKUP(B550,辅助信息!E:K,7,FALSE)</f>
        <v>ZTWM-CDGS-YL-20240529-006</v>
      </c>
      <c r="E550" s="40" t="str">
        <f>VLOOKUP(F550,辅助信息!A:B,2,FALSE)</f>
        <v>盘螺</v>
      </c>
      <c r="F550" s="40" t="s">
        <v>41</v>
      </c>
      <c r="G550" s="36">
        <v>10</v>
      </c>
      <c r="H550" s="36" t="str">
        <f>_xlfn._xlws.FILTER('[1]2025年已发货'!$E:$E,'[1]2025年已发货'!$F:$F&amp;'[1]2025年已发货'!$C:$C&amp;'[1]2025年已发货'!$G:$G&amp;'[1]2025年已发货'!$H:$H=C550&amp;F550&amp;I550&amp;J550,"未发货")</f>
        <v>未发货</v>
      </c>
      <c r="I550" s="40" t="str">
        <f>VLOOKUP(B550,辅助信息!E:I,3,FALSE)</f>
        <v>(华西颐海-科创农业生态谷-1号钢筋房)成都市简阳市白金山水库</v>
      </c>
      <c r="J550" s="40" t="str">
        <f>VLOOKUP(B550,辅助信息!E:I,4,FALSE)</f>
        <v>石清国</v>
      </c>
      <c r="K550" s="40">
        <f>VLOOKUP(J550,辅助信息!H:I,2,FALSE)</f>
        <v>13458642015</v>
      </c>
      <c r="L550" s="80"/>
      <c r="M550" s="93">
        <v>45708</v>
      </c>
      <c r="O550" s="64">
        <f ca="1" t="shared" si="12"/>
        <v>0</v>
      </c>
      <c r="P550" s="64">
        <f ca="1" t="shared" si="13"/>
        <v>263</v>
      </c>
      <c r="Q550" s="26" t="str">
        <f>VLOOKUP(B550,辅助信息!E:M,9,FALSE)</f>
        <v>ZTWM-CDGS-XS-2024-0093-华西-颐海科创农业生态谷</v>
      </c>
      <c r="R550" s="26"/>
    </row>
    <row r="551" hidden="1" spans="1:18">
      <c r="A551" s="64"/>
      <c r="B551" s="40" t="s">
        <v>48</v>
      </c>
      <c r="C551" s="72">
        <v>45706</v>
      </c>
      <c r="D551" s="40" t="str">
        <f>VLOOKUP(B551,辅助信息!E:K,7,FALSE)</f>
        <v>ZTWM-CDGS-YL-20240529-006</v>
      </c>
      <c r="E551" s="40" t="str">
        <f>VLOOKUP(F551,辅助信息!A:B,2,FALSE)</f>
        <v>螺纹钢</v>
      </c>
      <c r="F551" s="40" t="s">
        <v>66</v>
      </c>
      <c r="G551" s="36">
        <v>12</v>
      </c>
      <c r="H551" s="36" t="str">
        <f>_xlfn._xlws.FILTER('[1]2025年已发货'!$E:$E,'[1]2025年已发货'!$F:$F&amp;'[1]2025年已发货'!$C:$C&amp;'[1]2025年已发货'!$G:$G&amp;'[1]2025年已发货'!$H:$H=C551&amp;F551&amp;I551&amp;J551,"未发货")</f>
        <v>未发货</v>
      </c>
      <c r="I551" s="40" t="str">
        <f>VLOOKUP(B551,辅助信息!E:I,3,FALSE)</f>
        <v>(华西颐海-科创农业生态谷-1号钢筋房)成都市简阳市白金山水库</v>
      </c>
      <c r="J551" s="40" t="str">
        <f>VLOOKUP(B551,辅助信息!E:I,4,FALSE)</f>
        <v>石清国</v>
      </c>
      <c r="K551" s="40">
        <f>VLOOKUP(J551,辅助信息!H:I,2,FALSE)</f>
        <v>13458642015</v>
      </c>
      <c r="L551" s="80"/>
      <c r="M551" s="93">
        <v>45708</v>
      </c>
      <c r="O551" s="64">
        <f ca="1" t="shared" si="12"/>
        <v>0</v>
      </c>
      <c r="P551" s="64">
        <f ca="1" t="shared" si="13"/>
        <v>263</v>
      </c>
      <c r="Q551" s="26" t="str">
        <f>VLOOKUP(B551,辅助信息!E:M,9,FALSE)</f>
        <v>ZTWM-CDGS-XS-2024-0093-华西-颐海科创农业生态谷</v>
      </c>
      <c r="R551" s="26"/>
    </row>
    <row r="552" hidden="1" spans="1:18">
      <c r="A552" s="64"/>
      <c r="B552" s="40" t="s">
        <v>48</v>
      </c>
      <c r="C552" s="72">
        <v>45706</v>
      </c>
      <c r="D552" s="40" t="str">
        <f>VLOOKUP(B552,辅助信息!E:K,7,FALSE)</f>
        <v>ZTWM-CDGS-YL-20240529-006</v>
      </c>
      <c r="E552" s="40" t="str">
        <f>VLOOKUP(F552,辅助信息!A:B,2,FALSE)</f>
        <v>螺纹钢</v>
      </c>
      <c r="F552" s="40" t="s">
        <v>22</v>
      </c>
      <c r="G552" s="36">
        <v>6</v>
      </c>
      <c r="H552" s="36" t="str">
        <f>_xlfn._xlws.FILTER('[1]2025年已发货'!$E:$E,'[1]2025年已发货'!$F:$F&amp;'[1]2025年已发货'!$C:$C&amp;'[1]2025年已发货'!$G:$G&amp;'[1]2025年已发货'!$H:$H=C552&amp;F552&amp;I552&amp;J552,"未发货")</f>
        <v>未发货</v>
      </c>
      <c r="I552" s="40" t="str">
        <f>VLOOKUP(B552,辅助信息!E:I,3,FALSE)</f>
        <v>(华西颐海-科创农业生态谷-1号钢筋房)成都市简阳市白金山水库</v>
      </c>
      <c r="J552" s="40" t="str">
        <f>VLOOKUP(B552,辅助信息!E:I,4,FALSE)</f>
        <v>石清国</v>
      </c>
      <c r="K552" s="40">
        <f>VLOOKUP(J552,辅助信息!H:I,2,FALSE)</f>
        <v>13458642015</v>
      </c>
      <c r="L552" s="78"/>
      <c r="M552" s="93">
        <v>45708</v>
      </c>
      <c r="O552" s="64">
        <f ca="1" t="shared" si="12"/>
        <v>0</v>
      </c>
      <c r="P552" s="64">
        <f ca="1" t="shared" si="13"/>
        <v>263</v>
      </c>
      <c r="Q552" s="26" t="str">
        <f>VLOOKUP(B552,辅助信息!E:M,9,FALSE)</f>
        <v>ZTWM-CDGS-XS-2024-0093-华西-颐海科创农业生态谷</v>
      </c>
      <c r="R552" s="26"/>
    </row>
    <row r="553" hidden="1" spans="2:18">
      <c r="B553" s="40" t="s">
        <v>31</v>
      </c>
      <c r="C553" s="72">
        <v>45706</v>
      </c>
      <c r="D553" s="40" t="str">
        <f>VLOOKUP(B553,辅助信息!E:K,7,FALSE)</f>
        <v>JWDDCD2024121000136</v>
      </c>
      <c r="E553" s="40" t="str">
        <f>VLOOKUP(F553,辅助信息!A:B,2,FALSE)</f>
        <v>高线</v>
      </c>
      <c r="F553" s="40" t="s">
        <v>53</v>
      </c>
      <c r="G553" s="36">
        <v>6</v>
      </c>
      <c r="H553" s="36">
        <f>_xlfn._xlws.FILTER('[1]2025年已发货'!$E:$E,'[1]2025年已发货'!$F:$F&amp;'[1]2025年已发货'!$C:$C&amp;'[1]2025年已发货'!$G:$G&amp;'[1]2025年已发货'!$H:$H=C553&amp;F553&amp;I553&amp;J553,"未发货")</f>
        <v>6</v>
      </c>
      <c r="I553" s="40" t="str">
        <f>VLOOKUP(B553,辅助信息!E:I,3,FALSE)</f>
        <v>（四川商建-射洪城乡一体化项目）遂宁市射洪市忠新幼儿园北侧约220米新溪小区</v>
      </c>
      <c r="J553" s="40" t="str">
        <f>VLOOKUP(B553,辅助信息!E:I,4,FALSE)</f>
        <v>柏子刚</v>
      </c>
      <c r="K553" s="40">
        <f>VLOOKUP(J553,辅助信息!H:I,2,FALSE)</f>
        <v>15692885305</v>
      </c>
      <c r="L553" s="43" t="str">
        <f>VLOOKUP(B553,辅助信息!E:J,6,FALSE)</f>
        <v>提前联系到场规格及数量</v>
      </c>
      <c r="M553" s="93">
        <v>45708</v>
      </c>
      <c r="N553" s="59"/>
      <c r="O553" s="64">
        <f ca="1" t="shared" si="12"/>
        <v>0</v>
      </c>
      <c r="P553" s="64">
        <f ca="1" t="shared" si="13"/>
        <v>263</v>
      </c>
      <c r="Q553" s="26" t="str">
        <f>VLOOKUP(B553,辅助信息!E:M,9,FALSE)</f>
        <v>ZTWM-CDGS-XS-2024-0179-四川商投-射洪城乡一体化建设项目</v>
      </c>
      <c r="R553" s="26"/>
    </row>
    <row r="554" hidden="1" spans="2:18">
      <c r="B554" s="40" t="s">
        <v>31</v>
      </c>
      <c r="C554" s="72">
        <v>45706</v>
      </c>
      <c r="D554" s="40" t="str">
        <f>VLOOKUP(B554,辅助信息!E:K,7,FALSE)</f>
        <v>JWDDCD2024121000136</v>
      </c>
      <c r="E554" s="40" t="str">
        <f>VLOOKUP(F554,辅助信息!A:B,2,FALSE)</f>
        <v>盘螺</v>
      </c>
      <c r="F554" s="40" t="s">
        <v>49</v>
      </c>
      <c r="G554" s="36">
        <v>9</v>
      </c>
      <c r="H554" s="36" t="str">
        <f>_xlfn._xlws.FILTER('[1]2025年已发货'!$E:$E,'[1]2025年已发货'!$F:$F&amp;'[1]2025年已发货'!$C:$C&amp;'[1]2025年已发货'!$G:$G&amp;'[1]2025年已发货'!$H:$H=C554&amp;F554&amp;I554&amp;J554,"未发货")</f>
        <v>未发货</v>
      </c>
      <c r="I554" s="40" t="str">
        <f>VLOOKUP(B554,辅助信息!E:I,3,FALSE)</f>
        <v>（四川商建-射洪城乡一体化项目）遂宁市射洪市忠新幼儿园北侧约220米新溪小区</v>
      </c>
      <c r="J554" s="40" t="str">
        <f>VLOOKUP(B554,辅助信息!E:I,4,FALSE)</f>
        <v>柏子刚</v>
      </c>
      <c r="K554" s="40">
        <f>VLOOKUP(J554,辅助信息!H:I,2,FALSE)</f>
        <v>15692885305</v>
      </c>
      <c r="L554" s="80"/>
      <c r="M554" s="93">
        <v>45708</v>
      </c>
      <c r="N554" s="59"/>
      <c r="O554" s="64">
        <f ca="1" t="shared" si="12"/>
        <v>0</v>
      </c>
      <c r="P554" s="64">
        <f ca="1" t="shared" si="13"/>
        <v>263</v>
      </c>
      <c r="Q554" s="26" t="str">
        <f>VLOOKUP(B554,辅助信息!E:M,9,FALSE)</f>
        <v>ZTWM-CDGS-XS-2024-0179-四川商投-射洪城乡一体化建设项目</v>
      </c>
      <c r="R554" s="26"/>
    </row>
    <row r="555" hidden="1" spans="2:18">
      <c r="B555" s="40" t="s">
        <v>31</v>
      </c>
      <c r="C555" s="72">
        <v>45706</v>
      </c>
      <c r="D555" s="40" t="str">
        <f>VLOOKUP(B555,辅助信息!E:K,7,FALSE)</f>
        <v>JWDDCD2024121000136</v>
      </c>
      <c r="E555" s="40" t="str">
        <f>VLOOKUP(F555,辅助信息!A:B,2,FALSE)</f>
        <v>盘螺</v>
      </c>
      <c r="F555" s="40" t="s">
        <v>40</v>
      </c>
      <c r="G555" s="36">
        <v>35</v>
      </c>
      <c r="H555" s="36">
        <f>_xlfn._xlws.FILTER('[1]2025年已发货'!$E:$E,'[1]2025年已发货'!$F:$F&amp;'[1]2025年已发货'!$C:$C&amp;'[1]2025年已发货'!$G:$G&amp;'[1]2025年已发货'!$H:$H=C555&amp;F555&amp;I555&amp;J555,"未发货")</f>
        <v>35</v>
      </c>
      <c r="I555" s="40" t="str">
        <f>VLOOKUP(B555,辅助信息!E:I,3,FALSE)</f>
        <v>（四川商建-射洪城乡一体化项目）遂宁市射洪市忠新幼儿园北侧约220米新溪小区</v>
      </c>
      <c r="J555" s="40" t="str">
        <f>VLOOKUP(B555,辅助信息!E:I,4,FALSE)</f>
        <v>柏子刚</v>
      </c>
      <c r="K555" s="40">
        <f>VLOOKUP(J555,辅助信息!H:I,2,FALSE)</f>
        <v>15692885305</v>
      </c>
      <c r="L555" s="80"/>
      <c r="M555" s="93">
        <v>45708</v>
      </c>
      <c r="N555" s="59"/>
      <c r="O555" s="64">
        <f ca="1" t="shared" si="12"/>
        <v>0</v>
      </c>
      <c r="P555" s="64">
        <f ca="1" t="shared" si="13"/>
        <v>263</v>
      </c>
      <c r="Q555" s="26" t="str">
        <f>VLOOKUP(B555,辅助信息!E:M,9,FALSE)</f>
        <v>ZTWM-CDGS-XS-2024-0179-四川商投-射洪城乡一体化建设项目</v>
      </c>
      <c r="R555" s="26"/>
    </row>
    <row r="556" hidden="1" spans="2:18">
      <c r="B556" s="40" t="s">
        <v>31</v>
      </c>
      <c r="C556" s="72">
        <v>45706</v>
      </c>
      <c r="D556" s="40" t="str">
        <f>VLOOKUP(B556,辅助信息!E:K,7,FALSE)</f>
        <v>JWDDCD2024121000136</v>
      </c>
      <c r="E556" s="40" t="str">
        <f>VLOOKUP(F556,辅助信息!A:B,2,FALSE)</f>
        <v>盘螺</v>
      </c>
      <c r="F556" s="40" t="s">
        <v>41</v>
      </c>
      <c r="G556" s="36">
        <v>35</v>
      </c>
      <c r="H556" s="36">
        <f>_xlfn._xlws.FILTER('[1]2025年已发货'!$E:$E,'[1]2025年已发货'!$F:$F&amp;'[1]2025年已发货'!$C:$C&amp;'[1]2025年已发货'!$G:$G&amp;'[1]2025年已发货'!$H:$H=C556&amp;F556&amp;I556&amp;J556,"未发货")</f>
        <v>30</v>
      </c>
      <c r="I556" s="40" t="str">
        <f>VLOOKUP(B556,辅助信息!E:I,3,FALSE)</f>
        <v>（四川商建-射洪城乡一体化项目）遂宁市射洪市忠新幼儿园北侧约220米新溪小区</v>
      </c>
      <c r="J556" s="40" t="str">
        <f>VLOOKUP(B556,辅助信息!E:I,4,FALSE)</f>
        <v>柏子刚</v>
      </c>
      <c r="K556" s="40">
        <f>VLOOKUP(J556,辅助信息!H:I,2,FALSE)</f>
        <v>15692885305</v>
      </c>
      <c r="L556" s="80"/>
      <c r="M556" s="93">
        <v>45708</v>
      </c>
      <c r="N556" s="59"/>
      <c r="O556" s="64">
        <f ca="1" t="shared" si="12"/>
        <v>0</v>
      </c>
      <c r="P556" s="64">
        <f ca="1" t="shared" si="13"/>
        <v>263</v>
      </c>
      <c r="Q556" s="26" t="str">
        <f>VLOOKUP(B556,辅助信息!E:M,9,FALSE)</f>
        <v>ZTWM-CDGS-XS-2024-0179-四川商投-射洪城乡一体化建设项目</v>
      </c>
      <c r="R556" s="26"/>
    </row>
    <row r="557" hidden="1" spans="2:18">
      <c r="B557" s="40" t="s">
        <v>31</v>
      </c>
      <c r="C557" s="72">
        <v>45706</v>
      </c>
      <c r="D557" s="40" t="str">
        <f>VLOOKUP(B557,辅助信息!E:K,7,FALSE)</f>
        <v>JWDDCD2024121000136</v>
      </c>
      <c r="E557" s="40" t="str">
        <f>VLOOKUP(F557,辅助信息!A:B,2,FALSE)</f>
        <v>螺纹钢</v>
      </c>
      <c r="F557" s="40" t="s">
        <v>27</v>
      </c>
      <c r="G557" s="36">
        <v>21</v>
      </c>
      <c r="H557" s="36">
        <f>_xlfn._xlws.FILTER('[1]2025年已发货'!$E:$E,'[1]2025年已发货'!$F:$F&amp;'[1]2025年已发货'!$C:$C&amp;'[1]2025年已发货'!$G:$G&amp;'[1]2025年已发货'!$H:$H=C557&amp;F557&amp;I557&amp;J557,"未发货")</f>
        <v>21</v>
      </c>
      <c r="I557" s="40" t="str">
        <f>VLOOKUP(B557,辅助信息!E:I,3,FALSE)</f>
        <v>（四川商建-射洪城乡一体化项目）遂宁市射洪市忠新幼儿园北侧约220米新溪小区</v>
      </c>
      <c r="J557" s="40" t="str">
        <f>VLOOKUP(B557,辅助信息!E:I,4,FALSE)</f>
        <v>柏子刚</v>
      </c>
      <c r="K557" s="40">
        <f>VLOOKUP(J557,辅助信息!H:I,2,FALSE)</f>
        <v>15692885305</v>
      </c>
      <c r="L557" s="80"/>
      <c r="M557" s="93">
        <v>45708</v>
      </c>
      <c r="N557" s="59"/>
      <c r="O557" s="64">
        <f ca="1" t="shared" si="12"/>
        <v>0</v>
      </c>
      <c r="P557" s="64">
        <f ca="1" t="shared" si="13"/>
        <v>263</v>
      </c>
      <c r="Q557" s="26" t="str">
        <f>VLOOKUP(B557,辅助信息!E:M,9,FALSE)</f>
        <v>ZTWM-CDGS-XS-2024-0179-四川商投-射洪城乡一体化建设项目</v>
      </c>
      <c r="R557" s="26"/>
    </row>
    <row r="558" hidden="1" spans="2:18">
      <c r="B558" s="40" t="s">
        <v>31</v>
      </c>
      <c r="C558" s="72">
        <v>45706</v>
      </c>
      <c r="D558" s="40" t="str">
        <f>VLOOKUP(B558,辅助信息!E:K,7,FALSE)</f>
        <v>JWDDCD2024121000136</v>
      </c>
      <c r="E558" s="40" t="str">
        <f>VLOOKUP(F558,辅助信息!A:B,2,FALSE)</f>
        <v>螺纹钢</v>
      </c>
      <c r="F558" s="40" t="s">
        <v>22</v>
      </c>
      <c r="G558" s="36">
        <v>35</v>
      </c>
      <c r="H558" s="36">
        <f>_xlfn._xlws.FILTER('[1]2025年已发货'!$E:$E,'[1]2025年已发货'!$F:$F&amp;'[1]2025年已发货'!$C:$C&amp;'[1]2025年已发货'!$G:$G&amp;'[1]2025年已发货'!$H:$H=C558&amp;F558&amp;I558&amp;J558,"未发货")</f>
        <v>15</v>
      </c>
      <c r="I558" s="40" t="str">
        <f>VLOOKUP(B558,辅助信息!E:I,3,FALSE)</f>
        <v>（四川商建-射洪城乡一体化项目）遂宁市射洪市忠新幼儿园北侧约220米新溪小区</v>
      </c>
      <c r="J558" s="40" t="str">
        <f>VLOOKUP(B558,辅助信息!E:I,4,FALSE)</f>
        <v>柏子刚</v>
      </c>
      <c r="K558" s="40">
        <f>VLOOKUP(J558,辅助信息!H:I,2,FALSE)</f>
        <v>15692885305</v>
      </c>
      <c r="L558" s="78"/>
      <c r="M558" s="93">
        <v>45708</v>
      </c>
      <c r="N558" s="59"/>
      <c r="O558" s="64">
        <f ca="1" t="shared" si="12"/>
        <v>0</v>
      </c>
      <c r="P558" s="64">
        <f ca="1" t="shared" si="13"/>
        <v>263</v>
      </c>
      <c r="Q558" s="26" t="str">
        <f>VLOOKUP(B558,辅助信息!E:M,9,FALSE)</f>
        <v>ZTWM-CDGS-XS-2024-0179-四川商投-射洪城乡一体化建设项目</v>
      </c>
      <c r="R558" s="26"/>
    </row>
    <row r="559" hidden="1" spans="2:18">
      <c r="B559" s="40" t="s">
        <v>48</v>
      </c>
      <c r="C559" s="72">
        <v>45706</v>
      </c>
      <c r="D559" s="40" t="str">
        <f>VLOOKUP(B559,辅助信息!E:K,7,FALSE)</f>
        <v>ZTWM-CDGS-YL-20240529-006</v>
      </c>
      <c r="E559" s="40" t="str">
        <f>VLOOKUP(F559,辅助信息!A:B,2,FALSE)</f>
        <v>螺纹钢</v>
      </c>
      <c r="F559" s="40" t="s">
        <v>27</v>
      </c>
      <c r="G559" s="36">
        <v>7</v>
      </c>
      <c r="H559" s="36" t="str">
        <f>_xlfn._xlws.FILTER('[1]2025年已发货'!$E:$E,'[1]2025年已发货'!$F:$F&amp;'[1]2025年已发货'!$C:$C&amp;'[1]2025年已发货'!$G:$G&amp;'[1]2025年已发货'!$H:$H=C559&amp;F559&amp;I559&amp;J559,"未发货")</f>
        <v>未发货</v>
      </c>
      <c r="I559" s="40" t="str">
        <f>VLOOKUP(B559,辅助信息!E:I,3,FALSE)</f>
        <v>(华西颐海-科创农业生态谷-1号钢筋房)成都市简阳市白金山水库</v>
      </c>
      <c r="J559" s="40" t="str">
        <f>VLOOKUP(B559,辅助信息!E:I,4,FALSE)</f>
        <v>石清国</v>
      </c>
      <c r="K559" s="40">
        <f>VLOOKUP(J559,辅助信息!H:I,2,FALSE)</f>
        <v>13458642015</v>
      </c>
      <c r="L559" s="43" t="str">
        <f>VLOOKUP(B559,辅助信息!E:J,6,FALSE)</f>
        <v>优先威钢,我方卸车,新老国标钢厂不加价可直发</v>
      </c>
      <c r="M559" s="93">
        <v>45708</v>
      </c>
      <c r="N559" s="59"/>
      <c r="O559" s="64">
        <f ca="1" t="shared" si="12"/>
        <v>0</v>
      </c>
      <c r="P559" s="64">
        <f ca="1" t="shared" si="13"/>
        <v>263</v>
      </c>
      <c r="Q559" s="26" t="str">
        <f>VLOOKUP(B559,辅助信息!E:M,9,FALSE)</f>
        <v>ZTWM-CDGS-XS-2024-0093-华西-颐海科创农业生态谷</v>
      </c>
      <c r="R559" s="26"/>
    </row>
    <row r="560" hidden="1" spans="2:18">
      <c r="B560" s="40" t="s">
        <v>48</v>
      </c>
      <c r="C560" s="72">
        <v>45706</v>
      </c>
      <c r="D560" s="40" t="str">
        <f>VLOOKUP(B560,辅助信息!E:K,7,FALSE)</f>
        <v>ZTWM-CDGS-YL-20240529-006</v>
      </c>
      <c r="E560" s="40" t="str">
        <f>VLOOKUP(F560,辅助信息!A:B,2,FALSE)</f>
        <v>螺纹钢</v>
      </c>
      <c r="F560" s="40" t="s">
        <v>30</v>
      </c>
      <c r="G560" s="36">
        <v>13</v>
      </c>
      <c r="H560" s="36" t="str">
        <f>_xlfn._xlws.FILTER('[1]2025年已发货'!$E:$E,'[1]2025年已发货'!$F:$F&amp;'[1]2025年已发货'!$C:$C&amp;'[1]2025年已发货'!$G:$G&amp;'[1]2025年已发货'!$H:$H=C560&amp;F560&amp;I560&amp;J560,"未发货")</f>
        <v>未发货</v>
      </c>
      <c r="I560" s="40" t="str">
        <f>VLOOKUP(B560,辅助信息!E:I,3,FALSE)</f>
        <v>(华西颐海-科创农业生态谷-1号钢筋房)成都市简阳市白金山水库</v>
      </c>
      <c r="J560" s="40" t="str">
        <f>VLOOKUP(B560,辅助信息!E:I,4,FALSE)</f>
        <v>石清国</v>
      </c>
      <c r="K560" s="40">
        <f>VLOOKUP(J560,辅助信息!H:I,2,FALSE)</f>
        <v>13458642015</v>
      </c>
      <c r="L560" s="80"/>
      <c r="M560" s="93">
        <v>45708</v>
      </c>
      <c r="N560" s="59"/>
      <c r="O560" s="64">
        <f ca="1" t="shared" si="12"/>
        <v>0</v>
      </c>
      <c r="P560" s="64">
        <f ca="1" t="shared" si="13"/>
        <v>263</v>
      </c>
      <c r="Q560" s="26" t="str">
        <f>VLOOKUP(B560,辅助信息!E:M,9,FALSE)</f>
        <v>ZTWM-CDGS-XS-2024-0093-华西-颐海科创农业生态谷</v>
      </c>
      <c r="R560" s="26"/>
    </row>
    <row r="561" hidden="1" spans="2:18">
      <c r="B561" s="40" t="s">
        <v>48</v>
      </c>
      <c r="C561" s="72">
        <v>45706</v>
      </c>
      <c r="D561" s="40" t="str">
        <f>VLOOKUP(B561,辅助信息!E:K,7,FALSE)</f>
        <v>ZTWM-CDGS-YL-20240529-006</v>
      </c>
      <c r="E561" s="40" t="str">
        <f>VLOOKUP(F561,辅助信息!A:B,2,FALSE)</f>
        <v>螺纹钢</v>
      </c>
      <c r="F561" s="40" t="s">
        <v>66</v>
      </c>
      <c r="G561" s="36">
        <v>5</v>
      </c>
      <c r="H561" s="36" t="str">
        <f>_xlfn._xlws.FILTER('[1]2025年已发货'!$E:$E,'[1]2025年已发货'!$F:$F&amp;'[1]2025年已发货'!$C:$C&amp;'[1]2025年已发货'!$G:$G&amp;'[1]2025年已发货'!$H:$H=C561&amp;F561&amp;I561&amp;J561,"未发货")</f>
        <v>未发货</v>
      </c>
      <c r="I561" s="40" t="str">
        <f>VLOOKUP(B561,辅助信息!E:I,3,FALSE)</f>
        <v>(华西颐海-科创农业生态谷-1号钢筋房)成都市简阳市白金山水库</v>
      </c>
      <c r="J561" s="40" t="str">
        <f>VLOOKUP(B561,辅助信息!E:I,4,FALSE)</f>
        <v>石清国</v>
      </c>
      <c r="K561" s="40">
        <f>VLOOKUP(J561,辅助信息!H:I,2,FALSE)</f>
        <v>13458642015</v>
      </c>
      <c r="L561" s="80"/>
      <c r="M561" s="93">
        <v>45708</v>
      </c>
      <c r="N561" s="59"/>
      <c r="O561" s="64">
        <f ca="1" t="shared" si="12"/>
        <v>0</v>
      </c>
      <c r="P561" s="64">
        <f ca="1" t="shared" si="13"/>
        <v>263</v>
      </c>
      <c r="Q561" s="26" t="str">
        <f>VLOOKUP(B561,辅助信息!E:M,9,FALSE)</f>
        <v>ZTWM-CDGS-XS-2024-0093-华西-颐海科创农业生态谷</v>
      </c>
      <c r="R561" s="26"/>
    </row>
    <row r="562" hidden="1" spans="2:18">
      <c r="B562" s="40" t="s">
        <v>48</v>
      </c>
      <c r="C562" s="72">
        <v>45706</v>
      </c>
      <c r="D562" s="40" t="str">
        <f>VLOOKUP(B562,辅助信息!E:K,7,FALSE)</f>
        <v>ZTWM-CDGS-YL-20240529-006</v>
      </c>
      <c r="E562" s="40" t="str">
        <f>VLOOKUP(F562,辅助信息!A:B,2,FALSE)</f>
        <v>螺纹钢</v>
      </c>
      <c r="F562" s="40" t="s">
        <v>82</v>
      </c>
      <c r="G562" s="36">
        <v>8</v>
      </c>
      <c r="H562" s="36" t="str">
        <f>_xlfn._xlws.FILTER('[1]2025年已发货'!$E:$E,'[1]2025年已发货'!$F:$F&amp;'[1]2025年已发货'!$C:$C&amp;'[1]2025年已发货'!$G:$G&amp;'[1]2025年已发货'!$H:$H=C562&amp;F562&amp;I562&amp;J562,"未发货")</f>
        <v>未发货</v>
      </c>
      <c r="I562" s="40" t="str">
        <f>VLOOKUP(B562,辅助信息!E:I,3,FALSE)</f>
        <v>(华西颐海-科创农业生态谷-1号钢筋房)成都市简阳市白金山水库</v>
      </c>
      <c r="J562" s="40" t="str">
        <f>VLOOKUP(B562,辅助信息!E:I,4,FALSE)</f>
        <v>石清国</v>
      </c>
      <c r="K562" s="40">
        <f>VLOOKUP(J562,辅助信息!H:I,2,FALSE)</f>
        <v>13458642015</v>
      </c>
      <c r="L562" s="80"/>
      <c r="M562" s="93">
        <v>45708</v>
      </c>
      <c r="N562" s="59"/>
      <c r="O562" s="64">
        <f ca="1" t="shared" si="12"/>
        <v>0</v>
      </c>
      <c r="P562" s="64">
        <f ca="1" t="shared" si="13"/>
        <v>263</v>
      </c>
      <c r="Q562" s="26" t="str">
        <f>VLOOKUP(B562,辅助信息!E:M,9,FALSE)</f>
        <v>ZTWM-CDGS-XS-2024-0093-华西-颐海科创农业生态谷</v>
      </c>
      <c r="R562" s="26"/>
    </row>
    <row r="563" hidden="1" spans="2:18">
      <c r="B563" s="40" t="s">
        <v>48</v>
      </c>
      <c r="C563" s="72">
        <v>45706</v>
      </c>
      <c r="D563" s="40" t="str">
        <f>VLOOKUP(B563,辅助信息!E:K,7,FALSE)</f>
        <v>ZTWM-CDGS-YL-20240529-006</v>
      </c>
      <c r="E563" s="40" t="str">
        <f>VLOOKUP(F563,辅助信息!A:B,2,FALSE)</f>
        <v>螺纹钢</v>
      </c>
      <c r="F563" s="40" t="s">
        <v>21</v>
      </c>
      <c r="G563" s="36">
        <v>5</v>
      </c>
      <c r="H563" s="36" t="str">
        <f>_xlfn._xlws.FILTER('[1]2025年已发货'!$E:$E,'[1]2025年已发货'!$F:$F&amp;'[1]2025年已发货'!$C:$C&amp;'[1]2025年已发货'!$G:$G&amp;'[1]2025年已发货'!$H:$H=C563&amp;F563&amp;I563&amp;J563,"未发货")</f>
        <v>未发货</v>
      </c>
      <c r="I563" s="40" t="str">
        <f>VLOOKUP(B563,辅助信息!E:I,3,FALSE)</f>
        <v>(华西颐海-科创农业生态谷-1号钢筋房)成都市简阳市白金山水库</v>
      </c>
      <c r="J563" s="40" t="str">
        <f>VLOOKUP(B563,辅助信息!E:I,4,FALSE)</f>
        <v>石清国</v>
      </c>
      <c r="K563" s="40">
        <f>VLOOKUP(J563,辅助信息!H:I,2,FALSE)</f>
        <v>13458642015</v>
      </c>
      <c r="L563" s="78"/>
      <c r="M563" s="93">
        <v>45708</v>
      </c>
      <c r="N563" s="59"/>
      <c r="O563" s="64">
        <f ca="1" t="shared" si="12"/>
        <v>0</v>
      </c>
      <c r="P563" s="64">
        <f ca="1" t="shared" si="13"/>
        <v>263</v>
      </c>
      <c r="Q563" s="26" t="str">
        <f>VLOOKUP(B563,辅助信息!E:M,9,FALSE)</f>
        <v>ZTWM-CDGS-XS-2024-0093-华西-颐海科创农业生态谷</v>
      </c>
      <c r="R563" s="26"/>
    </row>
    <row r="564" hidden="1" spans="1:18">
      <c r="A564" s="26"/>
      <c r="B564" s="40" t="s">
        <v>29</v>
      </c>
      <c r="C564" s="72">
        <v>45707</v>
      </c>
      <c r="D564" s="40" t="e">
        <f>VLOOKUP(B564,辅助信息!E:K,7,FALSE)</f>
        <v>#N/A</v>
      </c>
      <c r="E564" s="40" t="str">
        <f>VLOOKUP(F564,辅助信息!A:B,2,FALSE)</f>
        <v>螺纹钢</v>
      </c>
      <c r="F564" s="40" t="s">
        <v>27</v>
      </c>
      <c r="G564" s="40">
        <v>15</v>
      </c>
      <c r="H564" s="40" t="e">
        <f>_xlfn._xlws.FILTER('[1]2025年已发货'!$E:$E,'[1]2025年已发货'!$F:$F&amp;'[1]2025年已发货'!$C:$C&amp;'[1]2025年已发货'!$G:$G&amp;'[1]2025年已发货'!$H:$H=C564&amp;F564&amp;I564&amp;J564,"未发货")</f>
        <v>#N/A</v>
      </c>
      <c r="I564" s="40" t="e">
        <f>VLOOKUP(B564,辅助信息!E:I,3,FALSE)</f>
        <v>#N/A</v>
      </c>
      <c r="J564" s="40" t="e">
        <f>VLOOKUP(B564,辅助信息!E:I,4,FALSE)</f>
        <v>#N/A</v>
      </c>
      <c r="K564" s="40" t="e">
        <f>VLOOKUP(J564,辅助信息!H:I,2,FALSE)</f>
        <v>#N/A</v>
      </c>
      <c r="L564" s="43" t="e">
        <f>VLOOKUP(B564,辅助信息!E:J,6,FALSE)</f>
        <v>#N/A</v>
      </c>
      <c r="M564" s="97">
        <v>45705</v>
      </c>
      <c r="N564" s="26"/>
      <c r="O564" s="26">
        <f ca="1" t="shared" si="12"/>
        <v>0</v>
      </c>
      <c r="P564" s="26">
        <f ca="1" t="shared" si="13"/>
        <v>266</v>
      </c>
      <c r="Q564" s="26" t="e">
        <f>VLOOKUP(B564,辅助信息!E:M,9,FALSE)</f>
        <v>#N/A</v>
      </c>
      <c r="R564" s="26"/>
    </row>
    <row r="565" hidden="1" spans="1:18">
      <c r="A565" s="26"/>
      <c r="B565" s="40" t="s">
        <v>29</v>
      </c>
      <c r="C565" s="72">
        <v>45707</v>
      </c>
      <c r="D565" s="40" t="e">
        <f>VLOOKUP(B565,辅助信息!E:K,7,FALSE)</f>
        <v>#N/A</v>
      </c>
      <c r="E565" s="40" t="str">
        <f>VLOOKUP(F565,辅助信息!A:B,2,FALSE)</f>
        <v>螺纹钢</v>
      </c>
      <c r="F565" s="40" t="s">
        <v>32</v>
      </c>
      <c r="G565" s="40">
        <v>20</v>
      </c>
      <c r="H565" s="40" t="e">
        <f>_xlfn._xlws.FILTER('[1]2025年已发货'!$E:$E,'[1]2025年已发货'!$F:$F&amp;'[1]2025年已发货'!$C:$C&amp;'[1]2025年已发货'!$G:$G&amp;'[1]2025年已发货'!$H:$H=C565&amp;F565&amp;I565&amp;J565,"未发货")</f>
        <v>#N/A</v>
      </c>
      <c r="I565" s="40" t="e">
        <f>VLOOKUP(B565,辅助信息!E:I,3,FALSE)</f>
        <v>#N/A</v>
      </c>
      <c r="J565" s="40" t="e">
        <f>VLOOKUP(B565,辅助信息!E:I,4,FALSE)</f>
        <v>#N/A</v>
      </c>
      <c r="K565" s="40" t="e">
        <f>VLOOKUP(J565,辅助信息!H:I,2,FALSE)</f>
        <v>#N/A</v>
      </c>
      <c r="L565" s="80"/>
      <c r="M565" s="97">
        <v>45705</v>
      </c>
      <c r="N565" s="26"/>
      <c r="O565" s="26">
        <f ca="1" t="shared" si="12"/>
        <v>0</v>
      </c>
      <c r="P565" s="26">
        <f ca="1" t="shared" si="13"/>
        <v>266</v>
      </c>
      <c r="Q565" s="26" t="e">
        <f>VLOOKUP(B565,辅助信息!E:M,9,FALSE)</f>
        <v>#N/A</v>
      </c>
      <c r="R565" s="26"/>
    </row>
    <row r="566" hidden="1" spans="1:18">
      <c r="A566" s="26"/>
      <c r="B566" s="40" t="s">
        <v>29</v>
      </c>
      <c r="C566" s="72">
        <v>45707</v>
      </c>
      <c r="D566" s="40" t="e">
        <f>VLOOKUP(B566,辅助信息!E:K,7,FALSE)</f>
        <v>#N/A</v>
      </c>
      <c r="E566" s="40" t="str">
        <f>VLOOKUP(F566,辅助信息!A:B,2,FALSE)</f>
        <v>螺纹钢</v>
      </c>
      <c r="F566" s="40" t="s">
        <v>30</v>
      </c>
      <c r="G566" s="40">
        <v>35</v>
      </c>
      <c r="H566" s="40" t="e">
        <f>_xlfn._xlws.FILTER('[1]2025年已发货'!$E:$E,'[1]2025年已发货'!$F:$F&amp;'[1]2025年已发货'!$C:$C&amp;'[1]2025年已发货'!$G:$G&amp;'[1]2025年已发货'!$H:$H=C566&amp;F566&amp;I566&amp;J566,"未发货")</f>
        <v>#N/A</v>
      </c>
      <c r="I566" s="40" t="e">
        <f>VLOOKUP(B566,辅助信息!E:I,3,FALSE)</f>
        <v>#N/A</v>
      </c>
      <c r="J566" s="40" t="e">
        <f>VLOOKUP(B566,辅助信息!E:I,4,FALSE)</f>
        <v>#N/A</v>
      </c>
      <c r="K566" s="40" t="e">
        <f>VLOOKUP(J566,辅助信息!H:I,2,FALSE)</f>
        <v>#N/A</v>
      </c>
      <c r="L566" s="78"/>
      <c r="M566" s="97">
        <v>45705</v>
      </c>
      <c r="N566" s="26"/>
      <c r="O566" s="26">
        <f ca="1" t="shared" si="12"/>
        <v>0</v>
      </c>
      <c r="P566" s="26">
        <f ca="1" t="shared" si="13"/>
        <v>266</v>
      </c>
      <c r="Q566" s="26" t="e">
        <f>VLOOKUP(B566,辅助信息!E:M,9,FALSE)</f>
        <v>#N/A</v>
      </c>
      <c r="R566" s="26"/>
    </row>
    <row r="567" ht="60" hidden="1" customHeight="1" spans="1:18">
      <c r="A567" s="98" t="s">
        <v>95</v>
      </c>
      <c r="B567" s="40" t="s">
        <v>78</v>
      </c>
      <c r="C567" s="72">
        <v>45707</v>
      </c>
      <c r="D567" s="40" t="e">
        <f>VLOOKUP(B567,辅助信息!E:K,7,FALSE)</f>
        <v>#N/A</v>
      </c>
      <c r="E567" s="40" t="str">
        <f>VLOOKUP(F567,辅助信息!A:B,2,FALSE)</f>
        <v>螺纹钢</v>
      </c>
      <c r="F567" s="40" t="s">
        <v>33</v>
      </c>
      <c r="G567" s="40">
        <v>35</v>
      </c>
      <c r="H567" s="40" t="e">
        <f>_xlfn._xlws.FILTER('[1]2025年已发货'!$E:$E,'[1]2025年已发货'!$F:$F&amp;'[1]2025年已发货'!$C:$C&amp;'[1]2025年已发货'!$G:$G&amp;'[1]2025年已发货'!$H:$H=C567&amp;F567&amp;I567&amp;J567,"未发货")</f>
        <v>#N/A</v>
      </c>
      <c r="I567" s="40" t="e">
        <f>VLOOKUP(B567,辅助信息!E:I,3,FALSE)</f>
        <v>#N/A</v>
      </c>
      <c r="J567" s="40" t="e">
        <f>VLOOKUP(B567,辅助信息!E:I,4,FALSE)</f>
        <v>#N/A</v>
      </c>
      <c r="K567" s="40" t="e">
        <f>VLOOKUP(J567,辅助信息!H:I,2,FALSE)</f>
        <v>#N/A</v>
      </c>
      <c r="L567" s="43" t="e">
        <f>VLOOKUP(B567,辅助信息!E:J,6,FALSE)</f>
        <v>#N/A</v>
      </c>
      <c r="M567" s="97">
        <v>45705</v>
      </c>
      <c r="N567" s="26"/>
      <c r="O567" s="26">
        <f ca="1" t="shared" si="12"/>
        <v>0</v>
      </c>
      <c r="P567" s="26">
        <f ca="1" t="shared" si="13"/>
        <v>266</v>
      </c>
      <c r="Q567" s="26" t="e">
        <f>VLOOKUP(B567,辅助信息!E:M,9,FALSE)</f>
        <v>#N/A</v>
      </c>
      <c r="R567" s="26"/>
    </row>
    <row r="568" ht="36" hidden="1" customHeight="1" spans="1:18">
      <c r="A568" s="98" t="s">
        <v>95</v>
      </c>
      <c r="B568" s="40" t="s">
        <v>69</v>
      </c>
      <c r="C568" s="72">
        <v>45707</v>
      </c>
      <c r="D568" s="40" t="str">
        <f>VLOOKUP(B568,辅助信息!E:K,7,FALSE)</f>
        <v>JWDDCD2025052800131</v>
      </c>
      <c r="E568" s="40" t="str">
        <f>VLOOKUP(F568,辅助信息!A:B,2,FALSE)</f>
        <v>螺纹钢</v>
      </c>
      <c r="F568" s="40" t="s">
        <v>21</v>
      </c>
      <c r="G568" s="40">
        <v>35</v>
      </c>
      <c r="H568" s="40" t="str">
        <f>_xlfn._xlws.FILTER('[1]2025年已发货'!$E:$E,'[1]2025年已发货'!$F:$F&amp;'[1]2025年已发货'!$C:$C&amp;'[1]2025年已发货'!$G:$G&amp;'[1]2025年已发货'!$H:$H=C568&amp;F568&amp;I568&amp;J568,"未发货")</f>
        <v>未发货</v>
      </c>
      <c r="I568" s="40" t="str">
        <f>VLOOKUP(B568,辅助信息!E:I,3,FALSE)</f>
        <v>（商投建工达州中医药科技园-4工区-2号楼）达州市通川区达州中医药职业学院犀牛大道北段</v>
      </c>
      <c r="J568" s="40" t="str">
        <f>VLOOKUP(B568,辅助信息!E:I,4,FALSE)</f>
        <v>张扬</v>
      </c>
      <c r="K568" s="40">
        <f>VLOOKUP(J568,辅助信息!H:I,2,FALSE)</f>
        <v>18381904567</v>
      </c>
      <c r="L568" s="43" t="str">
        <f>VLOOKUP(B568,辅助信息!E:J,6,FALSE)</f>
        <v>控制炉批号！多了现场不收！,优先安排达钢,提前联系到场规格及数量</v>
      </c>
      <c r="M568" s="97">
        <v>45704</v>
      </c>
      <c r="N568" s="26"/>
      <c r="O568" s="26">
        <f ca="1" t="shared" si="12"/>
        <v>0</v>
      </c>
      <c r="P568" s="26">
        <f ca="1" t="shared" si="13"/>
        <v>267</v>
      </c>
      <c r="Q568" s="26" t="str">
        <f>VLOOKUP(B568,辅助信息!E:M,9,FALSE)</f>
        <v>ZTWM-CDGS-XS-2024-0134-商投建工达州中医药科技成果示范园项目</v>
      </c>
      <c r="R568" s="26"/>
    </row>
    <row r="569" hidden="1" spans="1:18">
      <c r="A569" s="26"/>
      <c r="B569" s="40" t="s">
        <v>84</v>
      </c>
      <c r="C569" s="72">
        <v>45707</v>
      </c>
      <c r="D569" s="40" t="e">
        <f>VLOOKUP(B569,辅助信息!E:K,7,FALSE)</f>
        <v>#N/A</v>
      </c>
      <c r="E569" s="40" t="str">
        <f>VLOOKUP(F569,辅助信息!A:B,2,FALSE)</f>
        <v>螺纹钢</v>
      </c>
      <c r="F569" s="40" t="s">
        <v>27</v>
      </c>
      <c r="G569" s="40">
        <v>8</v>
      </c>
      <c r="H569" s="40" t="e">
        <f>_xlfn._xlws.FILTER('[1]2025年已发货'!$E:$E,'[1]2025年已发货'!$F:$F&amp;'[1]2025年已发货'!$C:$C&amp;'[1]2025年已发货'!$G:$G&amp;'[1]2025年已发货'!$H:$H=C569&amp;F569&amp;I569&amp;J569,"未发货")</f>
        <v>#N/A</v>
      </c>
      <c r="I569" s="40" t="e">
        <f>VLOOKUP(B569,辅助信息!E:I,3,FALSE)</f>
        <v>#N/A</v>
      </c>
      <c r="J569" s="40" t="e">
        <f>VLOOKUP(B569,辅助信息!E:I,4,FALSE)</f>
        <v>#N/A</v>
      </c>
      <c r="K569" s="40" t="e">
        <f>VLOOKUP(J569,辅助信息!H:I,2,FALSE)</f>
        <v>#N/A</v>
      </c>
      <c r="L569" s="43" t="e">
        <f>VLOOKUP(B569,辅助信息!E:J,6,FALSE)</f>
        <v>#N/A</v>
      </c>
      <c r="M569" s="97">
        <v>45705</v>
      </c>
      <c r="N569" s="26"/>
      <c r="O569" s="26">
        <f ca="1" t="shared" si="12"/>
        <v>0</v>
      </c>
      <c r="P569" s="26">
        <f ca="1" t="shared" si="13"/>
        <v>266</v>
      </c>
      <c r="Q569" s="26" t="e">
        <f>VLOOKUP(B569,辅助信息!E:M,9,FALSE)</f>
        <v>#N/A</v>
      </c>
      <c r="R569" s="26"/>
    </row>
    <row r="570" hidden="1" spans="1:18">
      <c r="A570" s="26"/>
      <c r="B570" s="40" t="s">
        <v>84</v>
      </c>
      <c r="C570" s="72">
        <v>45707</v>
      </c>
      <c r="D570" s="40" t="e">
        <f>VLOOKUP(B570,辅助信息!E:K,7,FALSE)</f>
        <v>#N/A</v>
      </c>
      <c r="E570" s="40" t="str">
        <f>VLOOKUP(F570,辅助信息!A:B,2,FALSE)</f>
        <v>螺纹钢</v>
      </c>
      <c r="F570" s="40" t="s">
        <v>33</v>
      </c>
      <c r="G570" s="40">
        <v>8</v>
      </c>
      <c r="H570" s="40" t="e">
        <f>_xlfn._xlws.FILTER('[1]2025年已发货'!$E:$E,'[1]2025年已发货'!$F:$F&amp;'[1]2025年已发货'!$C:$C&amp;'[1]2025年已发货'!$G:$G&amp;'[1]2025年已发货'!$H:$H=C570&amp;F570&amp;I570&amp;J570,"未发货")</f>
        <v>#N/A</v>
      </c>
      <c r="I570" s="40" t="e">
        <f>VLOOKUP(B570,辅助信息!E:I,3,FALSE)</f>
        <v>#N/A</v>
      </c>
      <c r="J570" s="40" t="e">
        <f>VLOOKUP(B570,辅助信息!E:I,4,FALSE)</f>
        <v>#N/A</v>
      </c>
      <c r="K570" s="40" t="e">
        <f>VLOOKUP(J570,辅助信息!H:I,2,FALSE)</f>
        <v>#N/A</v>
      </c>
      <c r="L570" s="80"/>
      <c r="M570" s="97">
        <v>45705</v>
      </c>
      <c r="N570" s="26"/>
      <c r="O570" s="26">
        <f ca="1" t="shared" si="12"/>
        <v>0</v>
      </c>
      <c r="P570" s="26">
        <f ca="1" t="shared" si="13"/>
        <v>266</v>
      </c>
      <c r="Q570" s="26" t="e">
        <f>VLOOKUP(B570,辅助信息!E:M,9,FALSE)</f>
        <v>#N/A</v>
      </c>
      <c r="R570" s="26"/>
    </row>
    <row r="571" hidden="1" spans="1:18">
      <c r="A571" s="26"/>
      <c r="B571" s="40" t="s">
        <v>84</v>
      </c>
      <c r="C571" s="72">
        <v>45707</v>
      </c>
      <c r="D571" s="40" t="e">
        <f>VLOOKUP(B571,辅助信息!E:K,7,FALSE)</f>
        <v>#N/A</v>
      </c>
      <c r="E571" s="40" t="str">
        <f>VLOOKUP(F571,辅助信息!A:B,2,FALSE)</f>
        <v>螺纹钢</v>
      </c>
      <c r="F571" s="40" t="s">
        <v>18</v>
      </c>
      <c r="G571" s="40">
        <v>12</v>
      </c>
      <c r="H571" s="40" t="e">
        <f>_xlfn._xlws.FILTER('[1]2025年已发货'!$E:$E,'[1]2025年已发货'!$F:$F&amp;'[1]2025年已发货'!$C:$C&amp;'[1]2025年已发货'!$G:$G&amp;'[1]2025年已发货'!$H:$H=C571&amp;F571&amp;I571&amp;J571,"未发货")</f>
        <v>#N/A</v>
      </c>
      <c r="I571" s="40" t="e">
        <f>VLOOKUP(B571,辅助信息!E:I,3,FALSE)</f>
        <v>#N/A</v>
      </c>
      <c r="J571" s="40" t="e">
        <f>VLOOKUP(B571,辅助信息!E:I,4,FALSE)</f>
        <v>#N/A</v>
      </c>
      <c r="K571" s="40" t="e">
        <f>VLOOKUP(J571,辅助信息!H:I,2,FALSE)</f>
        <v>#N/A</v>
      </c>
      <c r="L571" s="80"/>
      <c r="M571" s="97">
        <v>45705</v>
      </c>
      <c r="N571" s="26"/>
      <c r="O571" s="26">
        <f ca="1" t="shared" si="12"/>
        <v>0</v>
      </c>
      <c r="P571" s="26">
        <v>3</v>
      </c>
      <c r="Q571" s="26" t="e">
        <f>VLOOKUP(B571,辅助信息!E:M,9,FALSE)</f>
        <v>#N/A</v>
      </c>
      <c r="R571" s="26"/>
    </row>
    <row r="572" hidden="1" spans="1:18">
      <c r="A572" s="26"/>
      <c r="B572" s="40" t="s">
        <v>84</v>
      </c>
      <c r="C572" s="72">
        <v>45707</v>
      </c>
      <c r="D572" s="40" t="e">
        <f>VLOOKUP(B572,辅助信息!E:K,7,FALSE)</f>
        <v>#N/A</v>
      </c>
      <c r="E572" s="40" t="str">
        <f>VLOOKUP(F572,辅助信息!A:B,2,FALSE)</f>
        <v>高线</v>
      </c>
      <c r="F572" s="40" t="s">
        <v>51</v>
      </c>
      <c r="G572" s="40">
        <v>5</v>
      </c>
      <c r="H572" s="40" t="e">
        <f>_xlfn._xlws.FILTER('[1]2025年已发货'!$E:$E,'[1]2025年已发货'!$F:$F&amp;'[1]2025年已发货'!$C:$C&amp;'[1]2025年已发货'!$G:$G&amp;'[1]2025年已发货'!$H:$H=C572&amp;F572&amp;I572&amp;J572,"未发货")</f>
        <v>#N/A</v>
      </c>
      <c r="I572" s="40" t="e">
        <f>VLOOKUP(B572,辅助信息!E:I,3,FALSE)</f>
        <v>#N/A</v>
      </c>
      <c r="J572" s="40" t="e">
        <f>VLOOKUP(B572,辅助信息!E:I,4,FALSE)</f>
        <v>#N/A</v>
      </c>
      <c r="K572" s="40" t="e">
        <f>VLOOKUP(J572,辅助信息!H:I,2,FALSE)</f>
        <v>#N/A</v>
      </c>
      <c r="L572" s="78"/>
      <c r="M572" s="97">
        <v>45705</v>
      </c>
      <c r="N572" s="26"/>
      <c r="O572" s="26">
        <f ca="1" t="shared" si="12"/>
        <v>0</v>
      </c>
      <c r="P572" s="26">
        <v>3</v>
      </c>
      <c r="Q572" s="26"/>
      <c r="R572" s="26"/>
    </row>
    <row r="573" ht="60" hidden="1" customHeight="1" spans="1:18">
      <c r="A573" s="98" t="s">
        <v>95</v>
      </c>
      <c r="B573" s="40" t="s">
        <v>75</v>
      </c>
      <c r="C573" s="72">
        <v>45707</v>
      </c>
      <c r="D573" s="40" t="e">
        <f>VLOOKUP(B573,辅助信息!E:K,7,FALSE)</f>
        <v>#N/A</v>
      </c>
      <c r="E573" s="40" t="str">
        <f>VLOOKUP(F573,辅助信息!A:B,2,FALSE)</f>
        <v>螺纹钢</v>
      </c>
      <c r="F573" s="40" t="s">
        <v>65</v>
      </c>
      <c r="G573" s="40">
        <v>35</v>
      </c>
      <c r="H573" s="40" t="e">
        <f>_xlfn._xlws.FILTER('[1]2025年已发货'!$E:$E,'[1]2025年已发货'!$F:$F&amp;'[1]2025年已发货'!$C:$C&amp;'[1]2025年已发货'!$G:$G&amp;'[1]2025年已发货'!$H:$H=C573&amp;F573&amp;I573&amp;J573,"未发货")</f>
        <v>#N/A</v>
      </c>
      <c r="I573" s="40" t="e">
        <f>VLOOKUP(B573,辅助信息!E:I,3,FALSE)</f>
        <v>#N/A</v>
      </c>
      <c r="J573" s="40" t="e">
        <f>VLOOKUP(B573,辅助信息!E:I,4,FALSE)</f>
        <v>#N/A</v>
      </c>
      <c r="K573" s="40" t="e">
        <f>VLOOKUP(J573,辅助信息!H:I,2,FALSE)</f>
        <v>#N/A</v>
      </c>
      <c r="L573" s="43" t="e">
        <f>VLOOKUP(B573,辅助信息!E:J,6,FALSE)</f>
        <v>#N/A</v>
      </c>
      <c r="M573" s="97">
        <v>45709</v>
      </c>
      <c r="N573" s="26"/>
      <c r="O573" s="26">
        <f ca="1" t="shared" si="12"/>
        <v>0</v>
      </c>
      <c r="P573" s="26">
        <f ca="1" t="shared" ref="P573:P624" si="14">IF(M573="","",IF(N573&lt;&gt;"",MAX(N573-M573,0),IF(TODAY()&gt;M573,TODAY()-M573,0)))</f>
        <v>262</v>
      </c>
      <c r="Q573" s="26" t="e">
        <f>VLOOKUP(B573,辅助信息!E:M,9,FALSE)</f>
        <v>#N/A</v>
      </c>
      <c r="R573" s="26"/>
    </row>
    <row r="574" hidden="1" spans="1:18">
      <c r="A574" s="26"/>
      <c r="B574" s="40" t="s">
        <v>87</v>
      </c>
      <c r="C574" s="72">
        <v>45707</v>
      </c>
      <c r="D574" s="40" t="e">
        <f>VLOOKUP(B574,辅助信息!E:K,7,FALSE)</f>
        <v>#N/A</v>
      </c>
      <c r="E574" s="40" t="str">
        <f>VLOOKUP(F574,辅助信息!A:B,2,FALSE)</f>
        <v>螺纹钢</v>
      </c>
      <c r="F574" s="40" t="s">
        <v>27</v>
      </c>
      <c r="G574" s="40">
        <v>8</v>
      </c>
      <c r="H574" s="40" t="e">
        <f>_xlfn._xlws.FILTER('[1]2025年已发货'!$E:$E,'[1]2025年已发货'!$F:$F&amp;'[1]2025年已发货'!$C:$C&amp;'[1]2025年已发货'!$G:$G&amp;'[1]2025年已发货'!$H:$H=C574&amp;F574&amp;I574&amp;J574,"未发货")</f>
        <v>#N/A</v>
      </c>
      <c r="I574" s="40" t="e">
        <f>VLOOKUP(B574,辅助信息!E:I,3,FALSE)</f>
        <v>#N/A</v>
      </c>
      <c r="J574" s="40" t="e">
        <f>VLOOKUP(B574,辅助信息!E:I,4,FALSE)</f>
        <v>#N/A</v>
      </c>
      <c r="K574" s="40" t="e">
        <f>VLOOKUP(J574,辅助信息!H:I,2,FALSE)</f>
        <v>#N/A</v>
      </c>
      <c r="L574" s="43" t="e">
        <f>VLOOKUP(B574,辅助信息!E:J,6,FALSE)</f>
        <v>#N/A</v>
      </c>
      <c r="M574" s="97">
        <v>45706</v>
      </c>
      <c r="N574" s="26"/>
      <c r="O574" s="26">
        <f ca="1" t="shared" si="12"/>
        <v>0</v>
      </c>
      <c r="P574" s="26">
        <f ca="1" t="shared" si="14"/>
        <v>265</v>
      </c>
      <c r="Q574" s="26" t="e">
        <f>VLOOKUP(B574,辅助信息!E:M,9,FALSE)</f>
        <v>#N/A</v>
      </c>
      <c r="R574" s="26"/>
    </row>
    <row r="575" hidden="1" spans="1:18">
      <c r="A575" s="26"/>
      <c r="B575" s="40" t="s">
        <v>87</v>
      </c>
      <c r="C575" s="72">
        <v>45707</v>
      </c>
      <c r="D575" s="40" t="e">
        <f>VLOOKUP(B575,辅助信息!E:K,7,FALSE)</f>
        <v>#N/A</v>
      </c>
      <c r="E575" s="40" t="str">
        <f>VLOOKUP(F575,辅助信息!A:B,2,FALSE)</f>
        <v>螺纹钢</v>
      </c>
      <c r="F575" s="40" t="s">
        <v>65</v>
      </c>
      <c r="G575" s="40">
        <v>27</v>
      </c>
      <c r="H575" s="40" t="e">
        <f>_xlfn._xlws.FILTER('[1]2025年已发货'!$E:$E,'[1]2025年已发货'!$F:$F&amp;'[1]2025年已发货'!$C:$C&amp;'[1]2025年已发货'!$G:$G&amp;'[1]2025年已发货'!$H:$H=C575&amp;F575&amp;I575&amp;J575,"未发货")</f>
        <v>#N/A</v>
      </c>
      <c r="I575" s="40" t="e">
        <f>VLOOKUP(B575,辅助信息!E:I,3,FALSE)</f>
        <v>#N/A</v>
      </c>
      <c r="J575" s="40" t="e">
        <f>VLOOKUP(B575,辅助信息!E:I,4,FALSE)</f>
        <v>#N/A</v>
      </c>
      <c r="K575" s="40" t="e">
        <f>VLOOKUP(J575,辅助信息!H:I,2,FALSE)</f>
        <v>#N/A</v>
      </c>
      <c r="L575" s="78"/>
      <c r="M575" s="97">
        <v>45706</v>
      </c>
      <c r="N575" s="26"/>
      <c r="O575" s="26">
        <f ca="1" t="shared" si="12"/>
        <v>0</v>
      </c>
      <c r="P575" s="26">
        <f ca="1" t="shared" si="14"/>
        <v>265</v>
      </c>
      <c r="Q575" s="26" t="e">
        <f>VLOOKUP(B575,辅助信息!E:M,9,FALSE)</f>
        <v>#N/A</v>
      </c>
      <c r="R575" s="26"/>
    </row>
    <row r="576" hidden="1" spans="1:18">
      <c r="A576" s="26"/>
      <c r="B576" s="40" t="s">
        <v>74</v>
      </c>
      <c r="C576" s="72">
        <v>45707</v>
      </c>
      <c r="D576" s="40" t="e">
        <f>VLOOKUP(B576,辅助信息!E:K,7,FALSE)</f>
        <v>#N/A</v>
      </c>
      <c r="E576" s="40" t="str">
        <f>VLOOKUP(F576,辅助信息!A:B,2,FALSE)</f>
        <v>螺纹钢</v>
      </c>
      <c r="F576" s="40" t="s">
        <v>19</v>
      </c>
      <c r="G576" s="40">
        <v>12</v>
      </c>
      <c r="H576" s="40" t="e">
        <f>_xlfn._xlws.FILTER('[1]2025年已发货'!$E:$E,'[1]2025年已发货'!$F:$F&amp;'[1]2025年已发货'!$C:$C&amp;'[1]2025年已发货'!$G:$G&amp;'[1]2025年已发货'!$H:$H=C576&amp;F576&amp;I576&amp;J576,"未发货")</f>
        <v>#N/A</v>
      </c>
      <c r="I576" s="40" t="e">
        <f>VLOOKUP(B576,辅助信息!E:I,3,FALSE)</f>
        <v>#N/A</v>
      </c>
      <c r="J576" s="40" t="e">
        <f>VLOOKUP(B576,辅助信息!E:I,4,FALSE)</f>
        <v>#N/A</v>
      </c>
      <c r="K576" s="40" t="e">
        <f>VLOOKUP(J576,辅助信息!H:I,2,FALSE)</f>
        <v>#N/A</v>
      </c>
      <c r="L576" s="43" t="e">
        <f>VLOOKUP(B576,辅助信息!E:J,6,FALSE)</f>
        <v>#N/A</v>
      </c>
      <c r="M576" s="97">
        <v>45711</v>
      </c>
      <c r="N576" s="26"/>
      <c r="O576" s="26">
        <f ca="1" t="shared" si="12"/>
        <v>0</v>
      </c>
      <c r="P576" s="26">
        <f ca="1" t="shared" si="14"/>
        <v>260</v>
      </c>
      <c r="Q576" s="26" t="e">
        <f>VLOOKUP(B576,辅助信息!E:M,9,FALSE)</f>
        <v>#N/A</v>
      </c>
      <c r="R576" s="26"/>
    </row>
    <row r="577" hidden="1" spans="1:18">
      <c r="A577" s="26"/>
      <c r="B577" s="40" t="s">
        <v>74</v>
      </c>
      <c r="C577" s="72">
        <v>45707</v>
      </c>
      <c r="D577" s="40" t="e">
        <f>VLOOKUP(B577,辅助信息!E:K,7,FALSE)</f>
        <v>#N/A</v>
      </c>
      <c r="E577" s="40" t="str">
        <f>VLOOKUP(F577,辅助信息!A:B,2,FALSE)</f>
        <v>螺纹钢</v>
      </c>
      <c r="F577" s="40" t="s">
        <v>33</v>
      </c>
      <c r="G577" s="40">
        <v>12</v>
      </c>
      <c r="H577" s="40" t="e">
        <f>_xlfn._xlws.FILTER('[1]2025年已发货'!$E:$E,'[1]2025年已发货'!$F:$F&amp;'[1]2025年已发货'!$C:$C&amp;'[1]2025年已发货'!$G:$G&amp;'[1]2025年已发货'!$H:$H=C577&amp;F577&amp;I577&amp;J577,"未发货")</f>
        <v>#N/A</v>
      </c>
      <c r="I577" s="40" t="e">
        <f>VLOOKUP(B577,辅助信息!E:I,3,FALSE)</f>
        <v>#N/A</v>
      </c>
      <c r="J577" s="40" t="e">
        <f>VLOOKUP(B577,辅助信息!E:I,4,FALSE)</f>
        <v>#N/A</v>
      </c>
      <c r="K577" s="40" t="e">
        <f>VLOOKUP(J577,辅助信息!H:I,2,FALSE)</f>
        <v>#N/A</v>
      </c>
      <c r="L577" s="80"/>
      <c r="M577" s="97">
        <v>45711</v>
      </c>
      <c r="N577" s="26"/>
      <c r="O577" s="26">
        <f ca="1" t="shared" si="12"/>
        <v>0</v>
      </c>
      <c r="P577" s="26">
        <f ca="1" t="shared" si="14"/>
        <v>260</v>
      </c>
      <c r="Q577" s="26" t="e">
        <f>VLOOKUP(B577,辅助信息!E:M,9,FALSE)</f>
        <v>#N/A</v>
      </c>
      <c r="R577" s="26"/>
    </row>
    <row r="578" hidden="1" spans="1:18">
      <c r="A578" s="26"/>
      <c r="B578" s="40" t="s">
        <v>74</v>
      </c>
      <c r="C578" s="72">
        <v>45707</v>
      </c>
      <c r="D578" s="40" t="e">
        <f>VLOOKUP(B578,辅助信息!E:K,7,FALSE)</f>
        <v>#N/A</v>
      </c>
      <c r="E578" s="40" t="str">
        <f>VLOOKUP(F578,辅助信息!A:B,2,FALSE)</f>
        <v>螺纹钢</v>
      </c>
      <c r="F578" s="40" t="s">
        <v>28</v>
      </c>
      <c r="G578" s="40">
        <v>12</v>
      </c>
      <c r="H578" s="40" t="e">
        <f>_xlfn._xlws.FILTER('[1]2025年已发货'!$E:$E,'[1]2025年已发货'!$F:$F&amp;'[1]2025年已发货'!$C:$C&amp;'[1]2025年已发货'!$G:$G&amp;'[1]2025年已发货'!$H:$H=C578&amp;F578&amp;I578&amp;J578,"未发货")</f>
        <v>#N/A</v>
      </c>
      <c r="I578" s="40" t="e">
        <f>VLOOKUP(B578,辅助信息!E:I,3,FALSE)</f>
        <v>#N/A</v>
      </c>
      <c r="J578" s="40" t="e">
        <f>VLOOKUP(B578,辅助信息!E:I,4,FALSE)</f>
        <v>#N/A</v>
      </c>
      <c r="K578" s="40" t="e">
        <f>VLOOKUP(J578,辅助信息!H:I,2,FALSE)</f>
        <v>#N/A</v>
      </c>
      <c r="L578" s="80"/>
      <c r="M578" s="97">
        <v>45711</v>
      </c>
      <c r="N578" s="26"/>
      <c r="O578" s="26">
        <f ca="1" t="shared" si="12"/>
        <v>0</v>
      </c>
      <c r="P578" s="26">
        <f ca="1" t="shared" si="14"/>
        <v>260</v>
      </c>
      <c r="Q578" s="26" t="e">
        <f>VLOOKUP(B578,辅助信息!E:M,9,FALSE)</f>
        <v>#N/A</v>
      </c>
      <c r="R578" s="26"/>
    </row>
    <row r="579" hidden="1" spans="1:18">
      <c r="A579" s="26"/>
      <c r="B579" s="40" t="s">
        <v>74</v>
      </c>
      <c r="C579" s="72">
        <v>45707</v>
      </c>
      <c r="D579" s="40" t="e">
        <f>VLOOKUP(B579,辅助信息!E:K,7,FALSE)</f>
        <v>#N/A</v>
      </c>
      <c r="E579" s="40" t="str">
        <f>VLOOKUP(F579,辅助信息!A:B,2,FALSE)</f>
        <v>螺纹钢</v>
      </c>
      <c r="F579" s="40" t="s">
        <v>18</v>
      </c>
      <c r="G579" s="40">
        <v>3</v>
      </c>
      <c r="H579" s="40" t="e">
        <f>_xlfn._xlws.FILTER('[1]2025年已发货'!$E:$E,'[1]2025年已发货'!$F:$F&amp;'[1]2025年已发货'!$C:$C&amp;'[1]2025年已发货'!$G:$G&amp;'[1]2025年已发货'!$H:$H=C579&amp;F579&amp;I579&amp;J579,"未发货")</f>
        <v>#N/A</v>
      </c>
      <c r="I579" s="40" t="e">
        <f>VLOOKUP(B579,辅助信息!E:I,3,FALSE)</f>
        <v>#N/A</v>
      </c>
      <c r="J579" s="40" t="e">
        <f>VLOOKUP(B579,辅助信息!E:I,4,FALSE)</f>
        <v>#N/A</v>
      </c>
      <c r="K579" s="40" t="e">
        <f>VLOOKUP(J579,辅助信息!H:I,2,FALSE)</f>
        <v>#N/A</v>
      </c>
      <c r="L579" s="78"/>
      <c r="M579" s="97">
        <v>45711</v>
      </c>
      <c r="N579" s="26"/>
      <c r="O579" s="26">
        <f ca="1" t="shared" si="12"/>
        <v>0</v>
      </c>
      <c r="P579" s="26">
        <f ca="1" t="shared" si="14"/>
        <v>260</v>
      </c>
      <c r="Q579" s="26" t="e">
        <f>VLOOKUP(B579,辅助信息!E:M,9,FALSE)</f>
        <v>#N/A</v>
      </c>
      <c r="R579" s="26"/>
    </row>
    <row r="580" hidden="1" spans="1:18">
      <c r="A580" s="98" t="s">
        <v>96</v>
      </c>
      <c r="B580" s="99" t="s">
        <v>88</v>
      </c>
      <c r="C580" s="72">
        <v>45707</v>
      </c>
      <c r="D580" s="40" t="str">
        <f>VLOOKUP(B580,辅助信息!E:K,7,FALSE)</f>
        <v>JWDDCD2025051000019</v>
      </c>
      <c r="E580" s="40" t="str">
        <f>VLOOKUP(F580,辅助信息!A:B,2,FALSE)</f>
        <v>高线</v>
      </c>
      <c r="F580" s="40" t="s">
        <v>57</v>
      </c>
      <c r="G580" s="40">
        <v>6</v>
      </c>
      <c r="H580" s="40" t="str">
        <f>_xlfn._xlws.FILTER('[1]2025年已发货'!$E:$E,'[1]2025年已发货'!$F:$F&amp;'[1]2025年已发货'!$C:$C&amp;'[1]2025年已发货'!$G:$G&amp;'[1]2025年已发货'!$H:$H=C580&amp;F580&amp;I580&amp;J580,"未发货")</f>
        <v>未发货</v>
      </c>
      <c r="I580" s="40" t="str">
        <f>VLOOKUP(B580,辅助信息!E:I,3,FALSE)</f>
        <v>(五冶钢构医学科学产业园建设项目房建二部-四标（5-4）)四川省南充市顺庆区搬罾街道学府大道二段</v>
      </c>
      <c r="J580" s="40" t="str">
        <f>VLOOKUP(B580,辅助信息!E:I,4,FALSE)</f>
        <v>安南</v>
      </c>
      <c r="K580" s="40">
        <f>VLOOKUP(J580,辅助信息!H:I,2,FALSE)</f>
        <v>19950525030</v>
      </c>
      <c r="L580" s="43" t="str">
        <f>VLOOKUP(B580,辅助信息!E:J,6,FALSE)</f>
        <v>送货单：送货单位：南充思临新材料科技有限公司,收货单位：五冶集团川北(南充)建设有限公司,项目名称：南充医学科学产业园,送货车型13米,装货前联系收货人核实到场规格</v>
      </c>
      <c r="M580" s="97">
        <v>45706</v>
      </c>
      <c r="N580" s="26"/>
      <c r="O580" s="26">
        <f ca="1" t="shared" si="12"/>
        <v>0</v>
      </c>
      <c r="P580" s="26">
        <f ca="1" t="shared" si="14"/>
        <v>265</v>
      </c>
      <c r="Q580" s="26" t="str">
        <f>VLOOKUP(B580,辅助信息!E:M,9,FALSE)</f>
        <v>ZTWM-CDGS-XS-2024-0248-五冶钢构-南充市医学院项目</v>
      </c>
      <c r="R580" s="26"/>
    </row>
    <row r="581" hidden="1" spans="1:18">
      <c r="A581" s="26"/>
      <c r="B581" s="99" t="s">
        <v>88</v>
      </c>
      <c r="C581" s="72">
        <v>45707</v>
      </c>
      <c r="D581" s="40" t="str">
        <f>VLOOKUP(B581,辅助信息!E:K,7,FALSE)</f>
        <v>JWDDCD2025051000019</v>
      </c>
      <c r="E581" s="40" t="str">
        <f>VLOOKUP(F581,辅助信息!A:B,2,FALSE)</f>
        <v>盘螺</v>
      </c>
      <c r="F581" s="40" t="s">
        <v>40</v>
      </c>
      <c r="G581" s="40">
        <v>14</v>
      </c>
      <c r="H581" s="40" t="str">
        <f>_xlfn._xlws.FILTER('[1]2025年已发货'!$E:$E,'[1]2025年已发货'!$F:$F&amp;'[1]2025年已发货'!$C:$C&amp;'[1]2025年已发货'!$G:$G&amp;'[1]2025年已发货'!$H:$H=C581&amp;F581&amp;I581&amp;J581,"未发货")</f>
        <v>未发货</v>
      </c>
      <c r="I581" s="40" t="str">
        <f>VLOOKUP(B581,辅助信息!E:I,3,FALSE)</f>
        <v>(五冶钢构医学科学产业园建设项目房建二部-四标（5-4）)四川省南充市顺庆区搬罾街道学府大道二段</v>
      </c>
      <c r="J581" s="40" t="str">
        <f>VLOOKUP(B581,辅助信息!E:I,4,FALSE)</f>
        <v>安南</v>
      </c>
      <c r="K581" s="40">
        <f>VLOOKUP(J581,辅助信息!H:I,2,FALSE)</f>
        <v>19950525030</v>
      </c>
      <c r="L581" s="80"/>
      <c r="M581" s="97">
        <v>45706</v>
      </c>
      <c r="N581" s="26"/>
      <c r="O581" s="26">
        <f ca="1" t="shared" si="12"/>
        <v>0</v>
      </c>
      <c r="P581" s="26">
        <f ca="1" t="shared" si="14"/>
        <v>265</v>
      </c>
      <c r="Q581" s="26" t="str">
        <f>VLOOKUP(B581,辅助信息!E:M,9,FALSE)</f>
        <v>ZTWM-CDGS-XS-2024-0248-五冶钢构-南充市医学院项目</v>
      </c>
      <c r="R581" s="26"/>
    </row>
    <row r="582" hidden="1" spans="1:18">
      <c r="A582" s="26"/>
      <c r="B582" s="99" t="s">
        <v>88</v>
      </c>
      <c r="C582" s="72">
        <v>45707</v>
      </c>
      <c r="D582" s="40" t="str">
        <f>VLOOKUP(B582,辅助信息!E:K,7,FALSE)</f>
        <v>JWDDCD2025051000019</v>
      </c>
      <c r="E582" s="40" t="str">
        <f>VLOOKUP(F582,辅助信息!A:B,2,FALSE)</f>
        <v>螺纹钢</v>
      </c>
      <c r="F582" s="40" t="s">
        <v>30</v>
      </c>
      <c r="G582" s="40">
        <v>3</v>
      </c>
      <c r="H582" s="40" t="str">
        <f>_xlfn._xlws.FILTER('[1]2025年已发货'!$E:$E,'[1]2025年已发货'!$F:$F&amp;'[1]2025年已发货'!$C:$C&amp;'[1]2025年已发货'!$G:$G&amp;'[1]2025年已发货'!$H:$H=C582&amp;F582&amp;I582&amp;J582,"未发货")</f>
        <v>未发货</v>
      </c>
      <c r="I582" s="40" t="str">
        <f>VLOOKUP(B582,辅助信息!E:I,3,FALSE)</f>
        <v>(五冶钢构医学科学产业园建设项目房建二部-四标（5-4）)四川省南充市顺庆区搬罾街道学府大道二段</v>
      </c>
      <c r="J582" s="40" t="str">
        <f>VLOOKUP(B582,辅助信息!E:I,4,FALSE)</f>
        <v>安南</v>
      </c>
      <c r="K582" s="40">
        <f>VLOOKUP(J582,辅助信息!H:I,2,FALSE)</f>
        <v>19950525030</v>
      </c>
      <c r="L582" s="80"/>
      <c r="M582" s="97">
        <v>45706</v>
      </c>
      <c r="N582" s="26"/>
      <c r="O582" s="26">
        <f ca="1" t="shared" si="12"/>
        <v>0</v>
      </c>
      <c r="P582" s="26">
        <f ca="1" t="shared" si="14"/>
        <v>265</v>
      </c>
      <c r="Q582" s="26" t="str">
        <f>VLOOKUP(B582,辅助信息!E:M,9,FALSE)</f>
        <v>ZTWM-CDGS-XS-2024-0248-五冶钢构-南充市医学院项目</v>
      </c>
      <c r="R582" s="26"/>
    </row>
    <row r="583" hidden="1" spans="1:18">
      <c r="A583" s="26"/>
      <c r="B583" s="99" t="s">
        <v>72</v>
      </c>
      <c r="C583" s="72">
        <v>45707</v>
      </c>
      <c r="D583" s="40" t="str">
        <f>VLOOKUP(B583,辅助信息!E:K,7,FALSE)</f>
        <v>JWDDCD2025051000019</v>
      </c>
      <c r="E583" s="40" t="str">
        <f>VLOOKUP(F583,辅助信息!A:B,2,FALSE)</f>
        <v>高线</v>
      </c>
      <c r="F583" s="40" t="s">
        <v>53</v>
      </c>
      <c r="G583" s="40">
        <v>6</v>
      </c>
      <c r="H583" s="40" t="str">
        <f>_xlfn._xlws.FILTER('[1]2025年已发货'!$E:$E,'[1]2025年已发货'!$F:$F&amp;'[1]2025年已发货'!$C:$C&amp;'[1]2025年已发货'!$G:$G&amp;'[1]2025年已发货'!$H:$H=C583&amp;F583&amp;I583&amp;J583,"未发货")</f>
        <v>未发货</v>
      </c>
      <c r="I583" s="40" t="str">
        <f>VLOOKUP(B583,辅助信息!E:I,3,FALSE)</f>
        <v>(五冶钢构医学科学产业园建设项目房建二部-网羽馆（6-5）)四川省南充市顺庆区搬罾街道学府大道二段</v>
      </c>
      <c r="J583" s="40" t="str">
        <f>VLOOKUP(B583,辅助信息!E:I,4,FALSE)</f>
        <v>安南</v>
      </c>
      <c r="K583" s="40">
        <f>VLOOKUP(J583,辅助信息!H:I,2,FALSE)</f>
        <v>19950525030</v>
      </c>
      <c r="L583" s="80"/>
      <c r="M583" s="97">
        <v>45708</v>
      </c>
      <c r="N583" s="26"/>
      <c r="O583" s="26">
        <f ca="1" t="shared" si="12"/>
        <v>0</v>
      </c>
      <c r="P583" s="26">
        <f ca="1" t="shared" si="14"/>
        <v>263</v>
      </c>
      <c r="Q583" s="26" t="str">
        <f>VLOOKUP(B583,辅助信息!E:M,9,FALSE)</f>
        <v>ZTWM-CDGS-XS-2024-0248-五冶钢构-南充市医学院项目</v>
      </c>
      <c r="R583" s="26"/>
    </row>
    <row r="584" hidden="1" spans="1:18">
      <c r="A584" s="26"/>
      <c r="B584" s="99" t="s">
        <v>72</v>
      </c>
      <c r="C584" s="72">
        <v>45707</v>
      </c>
      <c r="D584" s="40" t="str">
        <f>VLOOKUP(B584,辅助信息!E:K,7,FALSE)</f>
        <v>JWDDCD2025051000019</v>
      </c>
      <c r="E584" s="40" t="str">
        <f>VLOOKUP(F584,辅助信息!A:B,2,FALSE)</f>
        <v>螺纹钢</v>
      </c>
      <c r="F584" s="99" t="s">
        <v>19</v>
      </c>
      <c r="G584" s="40">
        <v>6</v>
      </c>
      <c r="H584" s="40" t="str">
        <f>_xlfn._xlws.FILTER('[1]2025年已发货'!$E:$E,'[1]2025年已发货'!$F:$F&amp;'[1]2025年已发货'!$C:$C&amp;'[1]2025年已发货'!$G:$G&amp;'[1]2025年已发货'!$H:$H=C584&amp;F584&amp;I584&amp;J584,"未发货")</f>
        <v>未发货</v>
      </c>
      <c r="I584" s="40" t="str">
        <f>VLOOKUP(B584,辅助信息!E:I,3,FALSE)</f>
        <v>(五冶钢构医学科学产业园建设项目房建二部-网羽馆（6-5）)四川省南充市顺庆区搬罾街道学府大道二段</v>
      </c>
      <c r="J584" s="40" t="str">
        <f>VLOOKUP(B584,辅助信息!E:I,4,FALSE)</f>
        <v>安南</v>
      </c>
      <c r="K584" s="40">
        <f>VLOOKUP(J584,辅助信息!H:I,2,FALSE)</f>
        <v>19950525030</v>
      </c>
      <c r="L584" s="78"/>
      <c r="M584" s="97">
        <v>45708</v>
      </c>
      <c r="N584" s="26"/>
      <c r="O584" s="26">
        <f ca="1" t="shared" si="12"/>
        <v>0</v>
      </c>
      <c r="P584" s="26">
        <f ca="1" t="shared" si="14"/>
        <v>263</v>
      </c>
      <c r="Q584" s="26" t="str">
        <f>VLOOKUP(B584,辅助信息!E:M,9,FALSE)</f>
        <v>ZTWM-CDGS-XS-2024-0248-五冶钢构-南充市医学院项目</v>
      </c>
      <c r="R584" s="26"/>
    </row>
    <row r="585" hidden="1" spans="1:18">
      <c r="A585" s="26"/>
      <c r="B585" s="40" t="s">
        <v>89</v>
      </c>
      <c r="C585" s="72">
        <v>45707</v>
      </c>
      <c r="D585" s="40" t="str">
        <f>VLOOKUP(B585,辅助信息!E:K,7,FALSE)</f>
        <v>JWDDCD2025051000019</v>
      </c>
      <c r="E585" s="40" t="str">
        <f>VLOOKUP(F585,辅助信息!A:B,2,FALSE)</f>
        <v>螺纹钢</v>
      </c>
      <c r="F585" s="40" t="s">
        <v>32</v>
      </c>
      <c r="G585" s="40">
        <f>130-70</f>
        <v>60</v>
      </c>
      <c r="H585" s="40">
        <f>_xlfn._xlws.FILTER('[1]2025年已发货'!$E:$E,'[1]2025年已发货'!$F:$F&amp;'[1]2025年已发货'!$C:$C&amp;'[1]2025年已发货'!$G:$G&amp;'[1]2025年已发货'!$H:$H=C585&amp;F585&amp;I585&amp;J585,"未发货")</f>
        <v>45</v>
      </c>
      <c r="I585" s="40" t="str">
        <f>VLOOKUP(B585,辅助信息!E:I,3,FALSE)</f>
        <v>(五冶钢构医学科学产业园建设项目房建三部-排洪渠)四川省南充市顺庆区搬罾街道学府大道二段</v>
      </c>
      <c r="J585" s="40" t="str">
        <f>VLOOKUP(B585,辅助信息!E:I,4,FALSE)</f>
        <v>郑林</v>
      </c>
      <c r="K585" s="40">
        <f>VLOOKUP(J585,辅助信息!H:I,2,FALSE)</f>
        <v>18349955455</v>
      </c>
      <c r="L585" s="43" t="str">
        <f>VLOOKUP(B585,辅助信息!E:J,6,FALSE)</f>
        <v>送货单：送货单位：南充思临新材料科技有限公司,收货单位：五冶集团川北(南充)建设有限公司,项目名称：南充医学科学产业园,送货车型13米,装货前联系收货人核实到场规格</v>
      </c>
      <c r="M585" s="97">
        <v>45708</v>
      </c>
      <c r="N585" s="26"/>
      <c r="O585" s="26">
        <f ca="1" t="shared" si="12"/>
        <v>0</v>
      </c>
      <c r="P585" s="26">
        <f ca="1" t="shared" si="14"/>
        <v>263</v>
      </c>
      <c r="Q585" s="26" t="str">
        <f>VLOOKUP(B585,辅助信息!E:M,9,FALSE)</f>
        <v>ZTWM-CDGS-XS-2024-0248-五冶钢构-南充市医学院项目</v>
      </c>
      <c r="R585" s="26"/>
    </row>
    <row r="586" hidden="1" spans="1:18">
      <c r="A586" s="26"/>
      <c r="B586" s="40" t="s">
        <v>89</v>
      </c>
      <c r="C586" s="72">
        <v>45707</v>
      </c>
      <c r="D586" s="40" t="str">
        <f>VLOOKUP(B586,辅助信息!E:K,7,FALSE)</f>
        <v>JWDDCD2025051000019</v>
      </c>
      <c r="E586" s="40" t="str">
        <f>VLOOKUP(F586,辅助信息!A:B,2,FALSE)</f>
        <v>螺纹钢</v>
      </c>
      <c r="F586" s="40" t="s">
        <v>18</v>
      </c>
      <c r="G586" s="40">
        <v>25</v>
      </c>
      <c r="H586" s="40" t="str">
        <f>_xlfn._xlws.FILTER('[1]2025年已发货'!$E:$E,'[1]2025年已发货'!$F:$F&amp;'[1]2025年已发货'!$C:$C&amp;'[1]2025年已发货'!$G:$G&amp;'[1]2025年已发货'!$H:$H=C586&amp;F586&amp;I586&amp;J586,"未发货")</f>
        <v>未发货</v>
      </c>
      <c r="I586" s="40" t="str">
        <f>VLOOKUP(B586,辅助信息!E:I,3,FALSE)</f>
        <v>(五冶钢构医学科学产业园建设项目房建三部-排洪渠)四川省南充市顺庆区搬罾街道学府大道二段</v>
      </c>
      <c r="J586" s="40" t="str">
        <f>VLOOKUP(B586,辅助信息!E:I,4,FALSE)</f>
        <v>郑林</v>
      </c>
      <c r="K586" s="40">
        <f>VLOOKUP(J586,辅助信息!H:I,2,FALSE)</f>
        <v>18349955455</v>
      </c>
      <c r="L586" s="80"/>
      <c r="M586" s="97">
        <v>45708</v>
      </c>
      <c r="N586" s="26"/>
      <c r="O586" s="26">
        <f ca="1" t="shared" si="12"/>
        <v>0</v>
      </c>
      <c r="P586" s="26">
        <f ca="1" t="shared" si="14"/>
        <v>263</v>
      </c>
      <c r="Q586" s="26" t="str">
        <f>VLOOKUP(B586,辅助信息!E:M,9,FALSE)</f>
        <v>ZTWM-CDGS-XS-2024-0248-五冶钢构-南充市医学院项目</v>
      </c>
      <c r="R586" s="26"/>
    </row>
    <row r="587" hidden="1" spans="1:18">
      <c r="A587" s="26"/>
      <c r="B587" s="40" t="s">
        <v>89</v>
      </c>
      <c r="C587" s="72">
        <v>45707</v>
      </c>
      <c r="D587" s="40" t="str">
        <f>VLOOKUP(B587,辅助信息!E:K,7,FALSE)</f>
        <v>JWDDCD2025051000019</v>
      </c>
      <c r="E587" s="40" t="str">
        <f>VLOOKUP(F587,辅助信息!A:B,2,FALSE)</f>
        <v>螺纹钢</v>
      </c>
      <c r="F587" s="40" t="s">
        <v>91</v>
      </c>
      <c r="G587" s="40">
        <v>25</v>
      </c>
      <c r="H587" s="40">
        <f>_xlfn._xlws.FILTER('[1]2025年已发货'!$E:$E,'[1]2025年已发货'!$F:$F&amp;'[1]2025年已发货'!$C:$C&amp;'[1]2025年已发货'!$G:$G&amp;'[1]2025年已发货'!$H:$H=C587&amp;F587&amp;I587&amp;J587,"未发货")</f>
        <v>25</v>
      </c>
      <c r="I587" s="40" t="str">
        <f>VLOOKUP(B587,辅助信息!E:I,3,FALSE)</f>
        <v>(五冶钢构医学科学产业园建设项目房建三部-排洪渠)四川省南充市顺庆区搬罾街道学府大道二段</v>
      </c>
      <c r="J587" s="40" t="str">
        <f>VLOOKUP(B587,辅助信息!E:I,4,FALSE)</f>
        <v>郑林</v>
      </c>
      <c r="K587" s="40">
        <f>VLOOKUP(J587,辅助信息!H:I,2,FALSE)</f>
        <v>18349955455</v>
      </c>
      <c r="L587" s="80"/>
      <c r="M587" s="97">
        <v>45708</v>
      </c>
      <c r="N587" s="26"/>
      <c r="O587" s="26">
        <f ca="1" t="shared" si="12"/>
        <v>0</v>
      </c>
      <c r="P587" s="26">
        <f ca="1" t="shared" si="14"/>
        <v>263</v>
      </c>
      <c r="Q587" s="26" t="str">
        <f>VLOOKUP(B587,辅助信息!E:M,9,FALSE)</f>
        <v>ZTWM-CDGS-XS-2024-0248-五冶钢构-南充市医学院项目</v>
      </c>
      <c r="R587" s="26"/>
    </row>
    <row r="588" hidden="1" spans="1:18">
      <c r="A588" s="73" t="s">
        <v>97</v>
      </c>
      <c r="B588" s="40" t="s">
        <v>98</v>
      </c>
      <c r="C588" s="72">
        <v>45707</v>
      </c>
      <c r="D588" s="40" t="e">
        <f>VLOOKUP(B588,辅助信息!E:K,7,FALSE)</f>
        <v>#N/A</v>
      </c>
      <c r="E588" s="40" t="str">
        <f>VLOOKUP(F588,辅助信息!A:B,2,FALSE)</f>
        <v>高线</v>
      </c>
      <c r="F588" s="40" t="s">
        <v>51</v>
      </c>
      <c r="G588" s="36">
        <v>10</v>
      </c>
      <c r="H588" s="36" t="e">
        <f>_xlfn._xlws.FILTER('[1]2025年已发货'!$E:$E,'[1]2025年已发货'!$F:$F&amp;'[1]2025年已发货'!$C:$C&amp;'[1]2025年已发货'!$G:$G&amp;'[1]2025年已发货'!$H:$H=C588&amp;F588&amp;I588&amp;J588,"未发货")</f>
        <v>#N/A</v>
      </c>
      <c r="I588" s="40" t="e">
        <f>VLOOKUP(B588,辅助信息!E:I,3,FALSE)</f>
        <v>#N/A</v>
      </c>
      <c r="J588" s="40" t="e">
        <f>VLOOKUP(B588,辅助信息!E:I,4,FALSE)</f>
        <v>#N/A</v>
      </c>
      <c r="K588" s="40" t="e">
        <f>VLOOKUP(J588,辅助信息!H:I,2,FALSE)</f>
        <v>#N/A</v>
      </c>
      <c r="L588" s="80"/>
      <c r="M588" s="93">
        <v>45709</v>
      </c>
      <c r="N588" s="59"/>
      <c r="O588" s="64">
        <f ca="1" t="shared" si="12"/>
        <v>0</v>
      </c>
      <c r="P588" s="64">
        <f ca="1" t="shared" si="14"/>
        <v>262</v>
      </c>
      <c r="Q588" s="26" t="e">
        <f>VLOOKUP(B588,辅助信息!E:M,9,FALSE)</f>
        <v>#N/A</v>
      </c>
      <c r="R588" s="26"/>
    </row>
    <row r="589" hidden="1" spans="2:18">
      <c r="B589" s="40" t="s">
        <v>99</v>
      </c>
      <c r="C589" s="72">
        <v>45707</v>
      </c>
      <c r="D589" s="40" t="e">
        <f>VLOOKUP(B589,辅助信息!E:K,7,FALSE)</f>
        <v>#N/A</v>
      </c>
      <c r="E589" s="40" t="str">
        <f>VLOOKUP(F589,辅助信息!A:B,2,FALSE)</f>
        <v>高线</v>
      </c>
      <c r="F589" s="40" t="s">
        <v>53</v>
      </c>
      <c r="G589" s="36">
        <v>2.5</v>
      </c>
      <c r="H589" s="36" t="e">
        <f>_xlfn._xlws.FILTER('[1]2025年已发货'!$E:$E,'[1]2025年已发货'!$F:$F&amp;'[1]2025年已发货'!$C:$C&amp;'[1]2025年已发货'!$G:$G&amp;'[1]2025年已发货'!$H:$H=C589&amp;F589&amp;I589&amp;J589,"未发货")</f>
        <v>#N/A</v>
      </c>
      <c r="I589" s="40" t="e">
        <f>VLOOKUP(B589,辅助信息!E:I,3,FALSE)</f>
        <v>#N/A</v>
      </c>
      <c r="J589" s="40" t="e">
        <f>VLOOKUP(B589,辅助信息!E:I,4,FALSE)</f>
        <v>#N/A</v>
      </c>
      <c r="K589" s="40" t="e">
        <f>VLOOKUP(J589,辅助信息!H:I,2,FALSE)</f>
        <v>#N/A</v>
      </c>
      <c r="L589" s="80"/>
      <c r="M589" s="93">
        <v>45709</v>
      </c>
      <c r="N589" s="59"/>
      <c r="O589" s="64">
        <f ca="1" t="shared" si="12"/>
        <v>0</v>
      </c>
      <c r="P589" s="64">
        <f ca="1" t="shared" si="14"/>
        <v>262</v>
      </c>
      <c r="Q589" s="26" t="e">
        <f>VLOOKUP(B589,辅助信息!E:M,9,FALSE)</f>
        <v>#N/A</v>
      </c>
      <c r="R589" s="26"/>
    </row>
    <row r="590" hidden="1" spans="2:18">
      <c r="B590" s="40" t="s">
        <v>99</v>
      </c>
      <c r="C590" s="72">
        <v>45707</v>
      </c>
      <c r="D590" s="40" t="e">
        <f>VLOOKUP(B590,辅助信息!E:K,7,FALSE)</f>
        <v>#N/A</v>
      </c>
      <c r="E590" s="40" t="str">
        <f>VLOOKUP(F590,辅助信息!A:B,2,FALSE)</f>
        <v>高线</v>
      </c>
      <c r="F590" s="40" t="s">
        <v>51</v>
      </c>
      <c r="G590" s="36">
        <v>2.5</v>
      </c>
      <c r="H590" s="36" t="e">
        <f>_xlfn._xlws.FILTER('[1]2025年已发货'!$E:$E,'[1]2025年已发货'!$F:$F&amp;'[1]2025年已发货'!$C:$C&amp;'[1]2025年已发货'!$G:$G&amp;'[1]2025年已发货'!$H:$H=C590&amp;F590&amp;I590&amp;J590,"未发货")</f>
        <v>#N/A</v>
      </c>
      <c r="I590" s="40" t="e">
        <f>VLOOKUP(B590,辅助信息!E:I,3,FALSE)</f>
        <v>#N/A</v>
      </c>
      <c r="J590" s="40" t="e">
        <f>VLOOKUP(B590,辅助信息!E:I,4,FALSE)</f>
        <v>#N/A</v>
      </c>
      <c r="K590" s="40" t="e">
        <f>VLOOKUP(J590,辅助信息!H:I,2,FALSE)</f>
        <v>#N/A</v>
      </c>
      <c r="L590" s="80"/>
      <c r="M590" s="93">
        <v>45709</v>
      </c>
      <c r="N590" s="59"/>
      <c r="O590" s="64">
        <f ca="1" t="shared" si="12"/>
        <v>0</v>
      </c>
      <c r="P590" s="64">
        <f ca="1" t="shared" si="14"/>
        <v>262</v>
      </c>
      <c r="Q590" s="26" t="e">
        <f>VLOOKUP(B590,辅助信息!E:M,9,FALSE)</f>
        <v>#N/A</v>
      </c>
      <c r="R590" s="26"/>
    </row>
    <row r="591" hidden="1" spans="2:18">
      <c r="B591" s="40" t="s">
        <v>99</v>
      </c>
      <c r="C591" s="72">
        <v>45707</v>
      </c>
      <c r="D591" s="40" t="e">
        <f>VLOOKUP(B591,辅助信息!E:K,7,FALSE)</f>
        <v>#N/A</v>
      </c>
      <c r="E591" s="40" t="str">
        <f>VLOOKUP(F591,辅助信息!A:B,2,FALSE)</f>
        <v>螺纹钢</v>
      </c>
      <c r="F591" s="40" t="s">
        <v>27</v>
      </c>
      <c r="G591" s="36">
        <v>3</v>
      </c>
      <c r="H591" s="36" t="e">
        <f>_xlfn._xlws.FILTER('[1]2025年已发货'!$E:$E,'[1]2025年已发货'!$F:$F&amp;'[1]2025年已发货'!$C:$C&amp;'[1]2025年已发货'!$G:$G&amp;'[1]2025年已发货'!$H:$H=C591&amp;F591&amp;I591&amp;J591,"未发货")</f>
        <v>#N/A</v>
      </c>
      <c r="I591" s="40" t="e">
        <f>VLOOKUP(B591,辅助信息!E:I,3,FALSE)</f>
        <v>#N/A</v>
      </c>
      <c r="J591" s="40" t="e">
        <f>VLOOKUP(B591,辅助信息!E:I,4,FALSE)</f>
        <v>#N/A</v>
      </c>
      <c r="K591" s="40" t="e">
        <f>VLOOKUP(J591,辅助信息!H:I,2,FALSE)</f>
        <v>#N/A</v>
      </c>
      <c r="L591" s="80"/>
      <c r="M591" s="93">
        <v>45709</v>
      </c>
      <c r="N591" s="59"/>
      <c r="O591" s="64">
        <f ca="1" t="shared" si="12"/>
        <v>0</v>
      </c>
      <c r="P591" s="64">
        <f ca="1" t="shared" si="14"/>
        <v>262</v>
      </c>
      <c r="Q591" s="26" t="e">
        <f>VLOOKUP(B591,辅助信息!E:M,9,FALSE)</f>
        <v>#N/A</v>
      </c>
      <c r="R591" s="26"/>
    </row>
    <row r="592" hidden="1" spans="2:18">
      <c r="B592" s="40" t="s">
        <v>99</v>
      </c>
      <c r="C592" s="72">
        <v>45707</v>
      </c>
      <c r="D592" s="40" t="e">
        <f>VLOOKUP(B592,辅助信息!E:K,7,FALSE)</f>
        <v>#N/A</v>
      </c>
      <c r="E592" s="40" t="str">
        <f>VLOOKUP(F592,辅助信息!A:B,2,FALSE)</f>
        <v>螺纹钢</v>
      </c>
      <c r="F592" s="40" t="s">
        <v>19</v>
      </c>
      <c r="G592" s="36">
        <v>3</v>
      </c>
      <c r="H592" s="36" t="e">
        <f>_xlfn._xlws.FILTER('[1]2025年已发货'!$E:$E,'[1]2025年已发货'!$F:$F&amp;'[1]2025年已发货'!$C:$C&amp;'[1]2025年已发货'!$G:$G&amp;'[1]2025年已发货'!$H:$H=C592&amp;F592&amp;I592&amp;J592,"未发货")</f>
        <v>#N/A</v>
      </c>
      <c r="I592" s="40" t="e">
        <f>VLOOKUP(B592,辅助信息!E:I,3,FALSE)</f>
        <v>#N/A</v>
      </c>
      <c r="J592" s="40" t="e">
        <f>VLOOKUP(B592,辅助信息!E:I,4,FALSE)</f>
        <v>#N/A</v>
      </c>
      <c r="K592" s="40" t="e">
        <f>VLOOKUP(J592,辅助信息!H:I,2,FALSE)</f>
        <v>#N/A</v>
      </c>
      <c r="L592" s="80"/>
      <c r="M592" s="93">
        <v>45709</v>
      </c>
      <c r="N592" s="59"/>
      <c r="O592" s="64">
        <f ca="1" t="shared" si="12"/>
        <v>0</v>
      </c>
      <c r="P592" s="64">
        <f ca="1" t="shared" si="14"/>
        <v>262</v>
      </c>
      <c r="Q592" s="26" t="e">
        <f>VLOOKUP(B592,辅助信息!E:M,9,FALSE)</f>
        <v>#N/A</v>
      </c>
      <c r="R592" s="26"/>
    </row>
    <row r="593" hidden="1" spans="2:18">
      <c r="B593" s="40" t="s">
        <v>99</v>
      </c>
      <c r="C593" s="72">
        <v>45707</v>
      </c>
      <c r="D593" s="40" t="e">
        <f>VLOOKUP(B593,辅助信息!E:K,7,FALSE)</f>
        <v>#N/A</v>
      </c>
      <c r="E593" s="40" t="str">
        <f>VLOOKUP(F593,辅助信息!A:B,2,FALSE)</f>
        <v>螺纹钢</v>
      </c>
      <c r="F593" s="40" t="s">
        <v>32</v>
      </c>
      <c r="G593" s="36">
        <v>3</v>
      </c>
      <c r="H593" s="36" t="e">
        <f>_xlfn._xlws.FILTER('[1]2025年已发货'!$E:$E,'[1]2025年已发货'!$F:$F&amp;'[1]2025年已发货'!$C:$C&amp;'[1]2025年已发货'!$G:$G&amp;'[1]2025年已发货'!$H:$H=C593&amp;F593&amp;I593&amp;J593,"未发货")</f>
        <v>#N/A</v>
      </c>
      <c r="I593" s="40" t="e">
        <f>VLOOKUP(B593,辅助信息!E:I,3,FALSE)</f>
        <v>#N/A</v>
      </c>
      <c r="J593" s="40" t="e">
        <f>VLOOKUP(B593,辅助信息!E:I,4,FALSE)</f>
        <v>#N/A</v>
      </c>
      <c r="K593" s="40" t="e">
        <f>VLOOKUP(J593,辅助信息!H:I,2,FALSE)</f>
        <v>#N/A</v>
      </c>
      <c r="L593" s="78"/>
      <c r="M593" s="93">
        <v>45709</v>
      </c>
      <c r="N593" s="59"/>
      <c r="O593" s="64">
        <f ca="1" t="shared" si="12"/>
        <v>0</v>
      </c>
      <c r="P593" s="64">
        <f ca="1" t="shared" si="14"/>
        <v>262</v>
      </c>
      <c r="Q593" s="26" t="e">
        <f>VLOOKUP(B593,辅助信息!E:M,9,FALSE)</f>
        <v>#N/A</v>
      </c>
      <c r="R593" s="26"/>
    </row>
    <row r="594" hidden="1" spans="1:18">
      <c r="A594" s="26"/>
      <c r="B594" s="40" t="s">
        <v>48</v>
      </c>
      <c r="C594" s="72">
        <v>45707</v>
      </c>
      <c r="D594" s="40" t="str">
        <f>VLOOKUP(B594,辅助信息!E:K,7,FALSE)</f>
        <v>ZTWM-CDGS-YL-20240529-006</v>
      </c>
      <c r="E594" s="40" t="str">
        <f>VLOOKUP(F594,辅助信息!A:B,2,FALSE)</f>
        <v>盘螺</v>
      </c>
      <c r="F594" s="40" t="s">
        <v>40</v>
      </c>
      <c r="G594" s="40">
        <v>10</v>
      </c>
      <c r="H594" s="40">
        <f>_xlfn._xlws.FILTER('[1]2025年已发货'!$E:$E,'[1]2025年已发货'!$F:$F&amp;'[1]2025年已发货'!$C:$C&amp;'[1]2025年已发货'!$G:$G&amp;'[1]2025年已发货'!$H:$H=C594&amp;F594&amp;I594&amp;J594,"未发货")</f>
        <v>10</v>
      </c>
      <c r="I594" s="40" t="str">
        <f>VLOOKUP(B594,辅助信息!E:I,3,FALSE)</f>
        <v>(华西颐海-科创农业生态谷-1号钢筋房)成都市简阳市白金山水库</v>
      </c>
      <c r="J594" s="40" t="str">
        <f>VLOOKUP(B594,辅助信息!E:I,4,FALSE)</f>
        <v>石清国</v>
      </c>
      <c r="K594" s="40">
        <f>VLOOKUP(J594,辅助信息!H:I,2,FALSE)</f>
        <v>13458642015</v>
      </c>
      <c r="L594" s="43" t="str">
        <f>VLOOKUP(B594,辅助信息!E:J,6,FALSE)</f>
        <v>优先威钢,我方卸车,新老国标钢厂不加价可直发</v>
      </c>
      <c r="M594" s="97">
        <v>45708</v>
      </c>
      <c r="N594" s="26"/>
      <c r="O594" s="26">
        <f ca="1" t="shared" ref="O594:O624" si="15">IF(OR(M594="",N594&lt;&gt;""),"",MAX(M594-TODAY(),0))</f>
        <v>0</v>
      </c>
      <c r="P594" s="26">
        <f ca="1" t="shared" si="14"/>
        <v>263</v>
      </c>
      <c r="Q594" s="26" t="str">
        <f>VLOOKUP(B594,辅助信息!E:M,9,FALSE)</f>
        <v>ZTWM-CDGS-XS-2024-0093-华西-颐海科创农业生态谷</v>
      </c>
      <c r="R594" s="26"/>
    </row>
    <row r="595" hidden="1" spans="1:18">
      <c r="A595" s="26"/>
      <c r="B595" s="40" t="s">
        <v>48</v>
      </c>
      <c r="C595" s="72">
        <v>45707</v>
      </c>
      <c r="D595" s="40" t="str">
        <f>VLOOKUP(B595,辅助信息!E:K,7,FALSE)</f>
        <v>ZTWM-CDGS-YL-20240529-006</v>
      </c>
      <c r="E595" s="40" t="str">
        <f>VLOOKUP(F595,辅助信息!A:B,2,FALSE)</f>
        <v>盘螺</v>
      </c>
      <c r="F595" s="40" t="s">
        <v>41</v>
      </c>
      <c r="G595" s="40">
        <v>10</v>
      </c>
      <c r="H595" s="40">
        <f>_xlfn._xlws.FILTER('[1]2025年已发货'!$E:$E,'[1]2025年已发货'!$F:$F&amp;'[1]2025年已发货'!$C:$C&amp;'[1]2025年已发货'!$G:$G&amp;'[1]2025年已发货'!$H:$H=C595&amp;F595&amp;I595&amp;J595,"未发货")</f>
        <v>10</v>
      </c>
      <c r="I595" s="40" t="str">
        <f>VLOOKUP(B595,辅助信息!E:I,3,FALSE)</f>
        <v>(华西颐海-科创农业生态谷-1号钢筋房)成都市简阳市白金山水库</v>
      </c>
      <c r="J595" s="40" t="str">
        <f>VLOOKUP(B595,辅助信息!E:I,4,FALSE)</f>
        <v>石清国</v>
      </c>
      <c r="K595" s="40">
        <f>VLOOKUP(J595,辅助信息!H:I,2,FALSE)</f>
        <v>13458642015</v>
      </c>
      <c r="L595" s="80"/>
      <c r="M595" s="97">
        <v>45708</v>
      </c>
      <c r="N595" s="26"/>
      <c r="O595" s="26">
        <f ca="1" t="shared" si="15"/>
        <v>0</v>
      </c>
      <c r="P595" s="26">
        <f ca="1" t="shared" si="14"/>
        <v>263</v>
      </c>
      <c r="Q595" s="26" t="str">
        <f>VLOOKUP(B595,辅助信息!E:M,9,FALSE)</f>
        <v>ZTWM-CDGS-XS-2024-0093-华西-颐海科创农业生态谷</v>
      </c>
      <c r="R595" s="26"/>
    </row>
    <row r="596" hidden="1" spans="1:18">
      <c r="A596" s="26"/>
      <c r="B596" s="40" t="s">
        <v>48</v>
      </c>
      <c r="C596" s="72">
        <v>45707</v>
      </c>
      <c r="D596" s="40" t="str">
        <f>VLOOKUP(B596,辅助信息!E:K,7,FALSE)</f>
        <v>ZTWM-CDGS-YL-20240529-006</v>
      </c>
      <c r="E596" s="40" t="str">
        <f>VLOOKUP(F596,辅助信息!A:B,2,FALSE)</f>
        <v>螺纹钢</v>
      </c>
      <c r="F596" s="40" t="s">
        <v>66</v>
      </c>
      <c r="G596" s="40">
        <v>12</v>
      </c>
      <c r="H596" s="40">
        <f>_xlfn._xlws.FILTER('[1]2025年已发货'!$E:$E,'[1]2025年已发货'!$F:$F&amp;'[1]2025年已发货'!$C:$C&amp;'[1]2025年已发货'!$G:$G&amp;'[1]2025年已发货'!$H:$H=C596&amp;F596&amp;I596&amp;J596,"未发货")</f>
        <v>17</v>
      </c>
      <c r="I596" s="40" t="str">
        <f>VLOOKUP(B596,辅助信息!E:I,3,FALSE)</f>
        <v>(华西颐海-科创农业生态谷-1号钢筋房)成都市简阳市白金山水库</v>
      </c>
      <c r="J596" s="40" t="str">
        <f>VLOOKUP(B596,辅助信息!E:I,4,FALSE)</f>
        <v>石清国</v>
      </c>
      <c r="K596" s="40">
        <f>VLOOKUP(J596,辅助信息!H:I,2,FALSE)</f>
        <v>13458642015</v>
      </c>
      <c r="L596" s="80"/>
      <c r="M596" s="97">
        <v>45708</v>
      </c>
      <c r="N596" s="26"/>
      <c r="O596" s="26">
        <f ca="1" t="shared" si="15"/>
        <v>0</v>
      </c>
      <c r="P596" s="26">
        <f ca="1" t="shared" si="14"/>
        <v>263</v>
      </c>
      <c r="Q596" s="26" t="str">
        <f>VLOOKUP(B596,辅助信息!E:M,9,FALSE)</f>
        <v>ZTWM-CDGS-XS-2024-0093-华西-颐海科创农业生态谷</v>
      </c>
      <c r="R596" s="26"/>
    </row>
    <row r="597" hidden="1" spans="1:18">
      <c r="A597" s="26"/>
      <c r="B597" s="40" t="s">
        <v>48</v>
      </c>
      <c r="C597" s="72">
        <v>45707</v>
      </c>
      <c r="D597" s="40" t="str">
        <f>VLOOKUP(B597,辅助信息!E:K,7,FALSE)</f>
        <v>ZTWM-CDGS-YL-20240529-006</v>
      </c>
      <c r="E597" s="40" t="str">
        <f>VLOOKUP(F597,辅助信息!A:B,2,FALSE)</f>
        <v>螺纹钢</v>
      </c>
      <c r="F597" s="40" t="s">
        <v>22</v>
      </c>
      <c r="G597" s="40">
        <v>6</v>
      </c>
      <c r="H597" s="40">
        <f>_xlfn._xlws.FILTER('[1]2025年已发货'!$E:$E,'[1]2025年已发货'!$F:$F&amp;'[1]2025年已发货'!$C:$C&amp;'[1]2025年已发货'!$G:$G&amp;'[1]2025年已发货'!$H:$H=C597&amp;F597&amp;I597&amp;J597,"未发货")</f>
        <v>6</v>
      </c>
      <c r="I597" s="40" t="str">
        <f>VLOOKUP(B597,辅助信息!E:I,3,FALSE)</f>
        <v>(华西颐海-科创农业生态谷-1号钢筋房)成都市简阳市白金山水库</v>
      </c>
      <c r="J597" s="40" t="str">
        <f>VLOOKUP(B597,辅助信息!E:I,4,FALSE)</f>
        <v>石清国</v>
      </c>
      <c r="K597" s="40">
        <f>VLOOKUP(J597,辅助信息!H:I,2,FALSE)</f>
        <v>13458642015</v>
      </c>
      <c r="L597" s="78"/>
      <c r="M597" s="97">
        <v>45708</v>
      </c>
      <c r="N597" s="26"/>
      <c r="O597" s="26">
        <f ca="1" t="shared" si="15"/>
        <v>0</v>
      </c>
      <c r="P597" s="26">
        <f ca="1" t="shared" si="14"/>
        <v>263</v>
      </c>
      <c r="Q597" s="26" t="str">
        <f>VLOOKUP(B597,辅助信息!E:M,9,FALSE)</f>
        <v>ZTWM-CDGS-XS-2024-0093-华西-颐海科创农业生态谷</v>
      </c>
      <c r="R597" s="26"/>
    </row>
    <row r="598" hidden="1" spans="1:18">
      <c r="A598" s="64"/>
      <c r="B598" s="40" t="s">
        <v>31</v>
      </c>
      <c r="C598" s="72">
        <v>45707</v>
      </c>
      <c r="D598" s="40" t="str">
        <f>VLOOKUP(B598,辅助信息!E:K,7,FALSE)</f>
        <v>JWDDCD2024121000136</v>
      </c>
      <c r="E598" s="40" t="str">
        <f>VLOOKUP(F598,辅助信息!A:B,2,FALSE)</f>
        <v>盘螺</v>
      </c>
      <c r="F598" s="40" t="s">
        <v>49</v>
      </c>
      <c r="G598" s="36">
        <v>9</v>
      </c>
      <c r="H598" s="36" t="str">
        <f>_xlfn._xlws.FILTER('[1]2025年已发货'!$E:$E,'[1]2025年已发货'!$F:$F&amp;'[1]2025年已发货'!$C:$C&amp;'[1]2025年已发货'!$G:$G&amp;'[1]2025年已发货'!$H:$H=C598&amp;F598&amp;I598&amp;J598,"未发货")</f>
        <v>未发货</v>
      </c>
      <c r="I598" s="40" t="str">
        <f>VLOOKUP(B598,辅助信息!E:I,3,FALSE)</f>
        <v>（四川商建-射洪城乡一体化项目）遂宁市射洪市忠新幼儿园北侧约220米新溪小区</v>
      </c>
      <c r="J598" s="40" t="str">
        <f>VLOOKUP(B598,辅助信息!E:I,4,FALSE)</f>
        <v>柏子刚</v>
      </c>
      <c r="K598" s="40">
        <f>VLOOKUP(J598,辅助信息!H:I,2,FALSE)</f>
        <v>15692885305</v>
      </c>
      <c r="L598" s="43" t="str">
        <f>VLOOKUP(B598,辅助信息!E:J,6,FALSE)</f>
        <v>提前联系到场规格及数量</v>
      </c>
      <c r="M598" s="93">
        <v>45708</v>
      </c>
      <c r="O598" s="64">
        <f ca="1" t="shared" si="15"/>
        <v>0</v>
      </c>
      <c r="P598" s="64">
        <f ca="1" t="shared" si="14"/>
        <v>263</v>
      </c>
      <c r="Q598" s="26" t="str">
        <f>VLOOKUP(B598,辅助信息!E:M,9,FALSE)</f>
        <v>ZTWM-CDGS-XS-2024-0179-四川商投-射洪城乡一体化建设项目</v>
      </c>
      <c r="R598" s="26"/>
    </row>
    <row r="599" hidden="1" spans="1:18">
      <c r="A599" s="64"/>
      <c r="B599" s="40" t="s">
        <v>31</v>
      </c>
      <c r="C599" s="72">
        <v>45707</v>
      </c>
      <c r="D599" s="40" t="str">
        <f>VLOOKUP(B599,辅助信息!E:K,7,FALSE)</f>
        <v>JWDDCD2024121000136</v>
      </c>
      <c r="E599" s="40" t="str">
        <f>VLOOKUP(F599,辅助信息!A:B,2,FALSE)</f>
        <v>螺纹钢</v>
      </c>
      <c r="F599" s="40" t="s">
        <v>22</v>
      </c>
      <c r="G599" s="36">
        <v>20</v>
      </c>
      <c r="H599" s="36" t="str">
        <f>_xlfn._xlws.FILTER('[1]2025年已发货'!$E:$E,'[1]2025年已发货'!$F:$F&amp;'[1]2025年已发货'!$C:$C&amp;'[1]2025年已发货'!$G:$G&amp;'[1]2025年已发货'!$H:$H=C599&amp;F599&amp;I599&amp;J599,"未发货")</f>
        <v>未发货</v>
      </c>
      <c r="I599" s="40" t="str">
        <f>VLOOKUP(B599,辅助信息!E:I,3,FALSE)</f>
        <v>（四川商建-射洪城乡一体化项目）遂宁市射洪市忠新幼儿园北侧约220米新溪小区</v>
      </c>
      <c r="J599" s="40" t="str">
        <f>VLOOKUP(B599,辅助信息!E:I,4,FALSE)</f>
        <v>柏子刚</v>
      </c>
      <c r="K599" s="40">
        <f>VLOOKUP(J599,辅助信息!H:I,2,FALSE)</f>
        <v>15692885305</v>
      </c>
      <c r="L599" s="78"/>
      <c r="M599" s="93">
        <v>45708</v>
      </c>
      <c r="O599" s="64">
        <f ca="1" t="shared" si="15"/>
        <v>0</v>
      </c>
      <c r="P599" s="64">
        <f ca="1" t="shared" si="14"/>
        <v>263</v>
      </c>
      <c r="Q599" s="26" t="str">
        <f>VLOOKUP(B599,辅助信息!E:M,9,FALSE)</f>
        <v>ZTWM-CDGS-XS-2024-0179-四川商投-射洪城乡一体化建设项目</v>
      </c>
      <c r="R599" s="26"/>
    </row>
    <row r="600" hidden="1" spans="1:18">
      <c r="A600" s="64"/>
      <c r="B600" s="40" t="s">
        <v>48</v>
      </c>
      <c r="C600" s="72">
        <v>45707</v>
      </c>
      <c r="D600" s="40" t="str">
        <f>VLOOKUP(B600,辅助信息!E:K,7,FALSE)</f>
        <v>ZTWM-CDGS-YL-20240529-006</v>
      </c>
      <c r="E600" s="40" t="str">
        <f>VLOOKUP(F600,辅助信息!A:B,2,FALSE)</f>
        <v>螺纹钢</v>
      </c>
      <c r="F600" s="40" t="s">
        <v>27</v>
      </c>
      <c r="G600" s="36">
        <v>7</v>
      </c>
      <c r="H600" s="36">
        <f>_xlfn._xlws.FILTER('[1]2025年已发货'!$E:$E,'[1]2025年已发货'!$F:$F&amp;'[1]2025年已发货'!$C:$C&amp;'[1]2025年已发货'!$G:$G&amp;'[1]2025年已发货'!$H:$H=C600&amp;F600&amp;I600&amp;J600,"未发货")</f>
        <v>7</v>
      </c>
      <c r="I600" s="40" t="str">
        <f>VLOOKUP(B600,辅助信息!E:I,3,FALSE)</f>
        <v>(华西颐海-科创农业生态谷-1号钢筋房)成都市简阳市白金山水库</v>
      </c>
      <c r="J600" s="40" t="str">
        <f>VLOOKUP(B600,辅助信息!E:I,4,FALSE)</f>
        <v>石清国</v>
      </c>
      <c r="K600" s="40">
        <f>VLOOKUP(J600,辅助信息!H:I,2,FALSE)</f>
        <v>13458642015</v>
      </c>
      <c r="L600" s="43" t="str">
        <f>VLOOKUP(B600,辅助信息!E:J,6,FALSE)</f>
        <v>优先威钢,我方卸车,新老国标钢厂不加价可直发</v>
      </c>
      <c r="M600" s="93">
        <v>45708</v>
      </c>
      <c r="O600" s="64">
        <f ca="1" t="shared" si="15"/>
        <v>0</v>
      </c>
      <c r="P600" s="64">
        <f ca="1" t="shared" si="14"/>
        <v>263</v>
      </c>
      <c r="Q600" s="26" t="str">
        <f>VLOOKUP(B600,辅助信息!E:M,9,FALSE)</f>
        <v>ZTWM-CDGS-XS-2024-0093-华西-颐海科创农业生态谷</v>
      </c>
      <c r="R600" s="26"/>
    </row>
    <row r="601" hidden="1" spans="1:18">
      <c r="A601" s="64"/>
      <c r="B601" s="40" t="s">
        <v>48</v>
      </c>
      <c r="C601" s="72">
        <v>45707</v>
      </c>
      <c r="D601" s="40" t="str">
        <f>VLOOKUP(B601,辅助信息!E:K,7,FALSE)</f>
        <v>ZTWM-CDGS-YL-20240529-006</v>
      </c>
      <c r="E601" s="40" t="str">
        <f>VLOOKUP(F601,辅助信息!A:B,2,FALSE)</f>
        <v>螺纹钢</v>
      </c>
      <c r="F601" s="40" t="s">
        <v>30</v>
      </c>
      <c r="G601" s="36">
        <v>13</v>
      </c>
      <c r="H601" s="36">
        <f>_xlfn._xlws.FILTER('[1]2025年已发货'!$E:$E,'[1]2025年已发货'!$F:$F&amp;'[1]2025年已发货'!$C:$C&amp;'[1]2025年已发货'!$G:$G&amp;'[1]2025年已发货'!$H:$H=C601&amp;F601&amp;I601&amp;J601,"未发货")</f>
        <v>13</v>
      </c>
      <c r="I601" s="40" t="str">
        <f>VLOOKUP(B601,辅助信息!E:I,3,FALSE)</f>
        <v>(华西颐海-科创农业生态谷-1号钢筋房)成都市简阳市白金山水库</v>
      </c>
      <c r="J601" s="40" t="str">
        <f>VLOOKUP(B601,辅助信息!E:I,4,FALSE)</f>
        <v>石清国</v>
      </c>
      <c r="K601" s="40">
        <f>VLOOKUP(J601,辅助信息!H:I,2,FALSE)</f>
        <v>13458642015</v>
      </c>
      <c r="L601" s="80"/>
      <c r="M601" s="93">
        <v>45708</v>
      </c>
      <c r="O601" s="64">
        <f ca="1" t="shared" si="15"/>
        <v>0</v>
      </c>
      <c r="P601" s="64">
        <f ca="1" t="shared" si="14"/>
        <v>263</v>
      </c>
      <c r="Q601" s="26" t="str">
        <f>VLOOKUP(B601,辅助信息!E:M,9,FALSE)</f>
        <v>ZTWM-CDGS-XS-2024-0093-华西-颐海科创农业生态谷</v>
      </c>
      <c r="R601" s="26"/>
    </row>
    <row r="602" hidden="1" spans="1:18">
      <c r="A602" s="64"/>
      <c r="B602" s="40" t="s">
        <v>48</v>
      </c>
      <c r="C602" s="72">
        <v>45707</v>
      </c>
      <c r="D602" s="40" t="str">
        <f>VLOOKUP(B602,辅助信息!E:K,7,FALSE)</f>
        <v>ZTWM-CDGS-YL-20240529-006</v>
      </c>
      <c r="E602" s="40" t="str">
        <f>VLOOKUP(F602,辅助信息!A:B,2,FALSE)</f>
        <v>螺纹钢</v>
      </c>
      <c r="F602" s="40" t="s">
        <v>66</v>
      </c>
      <c r="G602" s="36">
        <v>5</v>
      </c>
      <c r="H602" s="36">
        <f>_xlfn._xlws.FILTER('[1]2025年已发货'!$E:$E,'[1]2025年已发货'!$F:$F&amp;'[1]2025年已发货'!$C:$C&amp;'[1]2025年已发货'!$G:$G&amp;'[1]2025年已发货'!$H:$H=C602&amp;F602&amp;I602&amp;J602,"未发货")</f>
        <v>17</v>
      </c>
      <c r="I602" s="40" t="str">
        <f>VLOOKUP(B602,辅助信息!E:I,3,FALSE)</f>
        <v>(华西颐海-科创农业生态谷-1号钢筋房)成都市简阳市白金山水库</v>
      </c>
      <c r="J602" s="40" t="str">
        <f>VLOOKUP(B602,辅助信息!E:I,4,FALSE)</f>
        <v>石清国</v>
      </c>
      <c r="K602" s="40">
        <f>VLOOKUP(J602,辅助信息!H:I,2,FALSE)</f>
        <v>13458642015</v>
      </c>
      <c r="L602" s="80"/>
      <c r="M602" s="93">
        <v>45708</v>
      </c>
      <c r="O602" s="64">
        <f ca="1" t="shared" si="15"/>
        <v>0</v>
      </c>
      <c r="P602" s="64">
        <f ca="1" t="shared" si="14"/>
        <v>263</v>
      </c>
      <c r="Q602" s="26" t="str">
        <f>VLOOKUP(B602,辅助信息!E:M,9,FALSE)</f>
        <v>ZTWM-CDGS-XS-2024-0093-华西-颐海科创农业生态谷</v>
      </c>
      <c r="R602" s="26"/>
    </row>
    <row r="603" hidden="1" spans="1:18">
      <c r="A603" s="64"/>
      <c r="B603" s="40" t="s">
        <v>48</v>
      </c>
      <c r="C603" s="72">
        <v>45707</v>
      </c>
      <c r="D603" s="40" t="str">
        <f>VLOOKUP(B603,辅助信息!E:K,7,FALSE)</f>
        <v>ZTWM-CDGS-YL-20240529-006</v>
      </c>
      <c r="E603" s="40" t="str">
        <f>VLOOKUP(F603,辅助信息!A:B,2,FALSE)</f>
        <v>螺纹钢</v>
      </c>
      <c r="F603" s="40" t="s">
        <v>82</v>
      </c>
      <c r="G603" s="36">
        <v>8</v>
      </c>
      <c r="H603" s="36">
        <f>_xlfn._xlws.FILTER('[1]2025年已发货'!$E:$E,'[1]2025年已发货'!$F:$F&amp;'[1]2025年已发货'!$C:$C&amp;'[1]2025年已发货'!$G:$G&amp;'[1]2025年已发货'!$H:$H=C603&amp;F603&amp;I603&amp;J603,"未发货")</f>
        <v>8</v>
      </c>
      <c r="I603" s="40" t="str">
        <f>VLOOKUP(B603,辅助信息!E:I,3,FALSE)</f>
        <v>(华西颐海-科创农业生态谷-1号钢筋房)成都市简阳市白金山水库</v>
      </c>
      <c r="J603" s="40" t="str">
        <f>VLOOKUP(B603,辅助信息!E:I,4,FALSE)</f>
        <v>石清国</v>
      </c>
      <c r="K603" s="40">
        <f>VLOOKUP(J603,辅助信息!H:I,2,FALSE)</f>
        <v>13458642015</v>
      </c>
      <c r="L603" s="80"/>
      <c r="M603" s="93">
        <v>45708</v>
      </c>
      <c r="O603" s="64">
        <f ca="1" t="shared" si="15"/>
        <v>0</v>
      </c>
      <c r="P603" s="64">
        <f ca="1" t="shared" si="14"/>
        <v>263</v>
      </c>
      <c r="Q603" s="26" t="str">
        <f>VLOOKUP(B603,辅助信息!E:M,9,FALSE)</f>
        <v>ZTWM-CDGS-XS-2024-0093-华西-颐海科创农业生态谷</v>
      </c>
      <c r="R603" s="26"/>
    </row>
    <row r="604" hidden="1" spans="1:18">
      <c r="A604" s="64"/>
      <c r="B604" s="40" t="s">
        <v>48</v>
      </c>
      <c r="C604" s="72">
        <v>45707</v>
      </c>
      <c r="D604" s="40" t="str">
        <f>VLOOKUP(B604,辅助信息!E:K,7,FALSE)</f>
        <v>ZTWM-CDGS-YL-20240529-006</v>
      </c>
      <c r="E604" s="40" t="str">
        <f>VLOOKUP(F604,辅助信息!A:B,2,FALSE)</f>
        <v>螺纹钢</v>
      </c>
      <c r="F604" s="40" t="s">
        <v>21</v>
      </c>
      <c r="G604" s="36">
        <v>5</v>
      </c>
      <c r="H604" s="36">
        <f>_xlfn._xlws.FILTER('[1]2025年已发货'!$E:$E,'[1]2025年已发货'!$F:$F&amp;'[1]2025年已发货'!$C:$C&amp;'[1]2025年已发货'!$G:$G&amp;'[1]2025年已发货'!$H:$H=C604&amp;F604&amp;I604&amp;J604,"未发货")</f>
        <v>5</v>
      </c>
      <c r="I604" s="40" t="str">
        <f>VLOOKUP(B604,辅助信息!E:I,3,FALSE)</f>
        <v>(华西颐海-科创农业生态谷-1号钢筋房)成都市简阳市白金山水库</v>
      </c>
      <c r="J604" s="40" t="str">
        <f>VLOOKUP(B604,辅助信息!E:I,4,FALSE)</f>
        <v>石清国</v>
      </c>
      <c r="K604" s="40">
        <f>VLOOKUP(J604,辅助信息!H:I,2,FALSE)</f>
        <v>13458642015</v>
      </c>
      <c r="L604" s="78"/>
      <c r="M604" s="93">
        <v>45708</v>
      </c>
      <c r="O604" s="64">
        <f ca="1" t="shared" si="15"/>
        <v>0</v>
      </c>
      <c r="P604" s="64">
        <f ca="1" t="shared" si="14"/>
        <v>263</v>
      </c>
      <c r="Q604" s="26" t="str">
        <f>VLOOKUP(B604,辅助信息!E:M,9,FALSE)</f>
        <v>ZTWM-CDGS-XS-2024-0093-华西-颐海科创农业生态谷</v>
      </c>
      <c r="R604" s="26"/>
    </row>
    <row r="605" hidden="1" spans="2:18">
      <c r="B605" s="40" t="s">
        <v>80</v>
      </c>
      <c r="C605" s="72">
        <v>45707</v>
      </c>
      <c r="D605" s="40" t="e">
        <f>VLOOKUP(B605,辅助信息!E:K,7,FALSE)</f>
        <v>#N/A</v>
      </c>
      <c r="E605" s="40" t="str">
        <f>VLOOKUP(F605,辅助信息!A:B,2,FALSE)</f>
        <v>螺纹钢</v>
      </c>
      <c r="F605" s="40" t="s">
        <v>27</v>
      </c>
      <c r="G605" s="36">
        <v>6</v>
      </c>
      <c r="H605" s="36" t="e">
        <f>_xlfn._xlws.FILTER('[1]2025年已发货'!$E:$E,'[1]2025年已发货'!$F:$F&amp;'[1]2025年已发货'!$C:$C&amp;'[1]2025年已发货'!$G:$G&amp;'[1]2025年已发货'!$H:$H=C605&amp;F605&amp;I605&amp;J605,"未发货")</f>
        <v>#N/A</v>
      </c>
      <c r="I605" s="40" t="e">
        <f>VLOOKUP(B605,辅助信息!E:I,3,FALSE)</f>
        <v>#N/A</v>
      </c>
      <c r="J605" s="40" t="e">
        <f>VLOOKUP(B605,辅助信息!E:I,4,FALSE)</f>
        <v>#N/A</v>
      </c>
      <c r="K605" s="40" t="e">
        <f>VLOOKUP(J605,辅助信息!H:I,2,FALSE)</f>
        <v>#N/A</v>
      </c>
      <c r="L605" s="43" t="e">
        <f>VLOOKUP(B605,辅助信息!E:J,6,FALSE)</f>
        <v>#N/A</v>
      </c>
      <c r="M605" s="93">
        <v>45708</v>
      </c>
      <c r="N605" s="59"/>
      <c r="O605" s="64">
        <f ca="1" t="shared" si="15"/>
        <v>0</v>
      </c>
      <c r="P605" s="64">
        <f ca="1" t="shared" si="14"/>
        <v>263</v>
      </c>
      <c r="Q605" s="26" t="e">
        <f>VLOOKUP(B605,辅助信息!E:M,9,FALSE)</f>
        <v>#N/A</v>
      </c>
      <c r="R605" s="26"/>
    </row>
    <row r="606" hidden="1" spans="2:18">
      <c r="B606" s="40" t="s">
        <v>80</v>
      </c>
      <c r="C606" s="72">
        <v>45707</v>
      </c>
      <c r="D606" s="40" t="e">
        <f>VLOOKUP(B606,辅助信息!E:K,7,FALSE)</f>
        <v>#N/A</v>
      </c>
      <c r="E606" s="40" t="str">
        <f>VLOOKUP(F606,辅助信息!A:B,2,FALSE)</f>
        <v>螺纹钢</v>
      </c>
      <c r="F606" s="40" t="s">
        <v>32</v>
      </c>
      <c r="G606" s="36">
        <v>30</v>
      </c>
      <c r="H606" s="36" t="e">
        <f>_xlfn._xlws.FILTER('[1]2025年已发货'!$E:$E,'[1]2025年已发货'!$F:$F&amp;'[1]2025年已发货'!$C:$C&amp;'[1]2025年已发货'!$G:$G&amp;'[1]2025年已发货'!$H:$H=C606&amp;F606&amp;I606&amp;J606,"未发货")</f>
        <v>#N/A</v>
      </c>
      <c r="I606" s="40" t="e">
        <f>VLOOKUP(B606,辅助信息!E:I,3,FALSE)</f>
        <v>#N/A</v>
      </c>
      <c r="J606" s="40" t="e">
        <f>VLOOKUP(B606,辅助信息!E:I,4,FALSE)</f>
        <v>#N/A</v>
      </c>
      <c r="K606" s="40" t="e">
        <f>VLOOKUP(J606,辅助信息!H:I,2,FALSE)</f>
        <v>#N/A</v>
      </c>
      <c r="L606" s="78"/>
      <c r="M606" s="93">
        <v>45708</v>
      </c>
      <c r="N606" s="59"/>
      <c r="O606" s="64">
        <f ca="1" t="shared" si="15"/>
        <v>0</v>
      </c>
      <c r="P606" s="64">
        <f ca="1" t="shared" si="14"/>
        <v>263</v>
      </c>
      <c r="Q606" s="26" t="e">
        <f>VLOOKUP(B606,辅助信息!E:M,9,FALSE)</f>
        <v>#N/A</v>
      </c>
      <c r="R606" s="26"/>
    </row>
    <row r="607" ht="36" hidden="1" customHeight="1" spans="2:18">
      <c r="B607" s="40" t="s">
        <v>47</v>
      </c>
      <c r="C607" s="72">
        <v>45707</v>
      </c>
      <c r="D607" s="40" t="str">
        <f>VLOOKUP(B607,辅助信息!E:K,7,FALSE)</f>
        <v>JWDDCD2025052800131</v>
      </c>
      <c r="E607" s="40" t="str">
        <f>VLOOKUP(F607,辅助信息!A:B,2,FALSE)</f>
        <v>螺纹钢</v>
      </c>
      <c r="F607" s="40" t="s">
        <v>18</v>
      </c>
      <c r="G607" s="36">
        <v>225</v>
      </c>
      <c r="H607" s="36" t="str">
        <f>_xlfn._xlws.FILTER('[1]2025年已发货'!$E:$E,'[1]2025年已发货'!$F:$F&amp;'[1]2025年已发货'!$C:$C&amp;'[1]2025年已发货'!$G:$G&amp;'[1]2025年已发货'!$H:$H=C607&amp;F607&amp;I607&amp;J607,"未发货")</f>
        <v>未发货</v>
      </c>
      <c r="I607" s="40" t="str">
        <f>VLOOKUP(B607,辅助信息!E:I,3,FALSE)</f>
        <v>（商投建工达州中医药科技园-1工区）达州市通川区达州中医药职业学院犀牛大道北段</v>
      </c>
      <c r="J607" s="40" t="str">
        <f>VLOOKUP(B607,辅助信息!E:I,4,FALSE)</f>
        <v>程黄刚</v>
      </c>
      <c r="K607" s="40">
        <f>VLOOKUP(J607,辅助信息!H:I,2,FALSE)</f>
        <v>15108211617</v>
      </c>
      <c r="L607" s="43" t="str">
        <f>VLOOKUP(B607,辅助信息!E:J,6,FALSE)</f>
        <v>控制炉批号！多了现场不收！,优先安排达钢,提前联系到场规格及数量</v>
      </c>
      <c r="M607" s="93">
        <v>45710</v>
      </c>
      <c r="N607" s="59"/>
      <c r="O607" s="64">
        <f ca="1" t="shared" si="15"/>
        <v>0</v>
      </c>
      <c r="P607" s="64">
        <f ca="1" t="shared" si="14"/>
        <v>261</v>
      </c>
      <c r="Q607" s="26" t="str">
        <f>VLOOKUP(B607,辅助信息!E:M,9,FALSE)</f>
        <v>ZTWM-CDGS-XS-2024-0134-商投建工达州中医药科技成果示范园项目</v>
      </c>
      <c r="R607" s="26"/>
    </row>
    <row r="608" ht="36" hidden="1" customHeight="1" spans="1:18">
      <c r="A608" s="26"/>
      <c r="B608" s="40" t="s">
        <v>69</v>
      </c>
      <c r="C608" s="72">
        <v>45708</v>
      </c>
      <c r="D608" s="40" t="str">
        <f>VLOOKUP(B608,辅助信息!E:K,7,FALSE)</f>
        <v>JWDDCD2025052800131</v>
      </c>
      <c r="E608" s="40" t="str">
        <f>VLOOKUP(F608,辅助信息!A:B,2,FALSE)</f>
        <v>螺纹钢</v>
      </c>
      <c r="F608" s="40" t="s">
        <v>21</v>
      </c>
      <c r="G608" s="40">
        <v>35</v>
      </c>
      <c r="H608" s="40" t="str">
        <f>_xlfn._xlws.FILTER('[1]2025年已发货'!$E:$E,'[1]2025年已发货'!$F:$F&amp;'[1]2025年已发货'!$C:$C&amp;'[1]2025年已发货'!$G:$G&amp;'[1]2025年已发货'!$H:$H=C608&amp;F608&amp;I608&amp;J608,"未发货")</f>
        <v>未发货</v>
      </c>
      <c r="I608" s="40" t="str">
        <f>VLOOKUP(B608,辅助信息!E:I,3,FALSE)</f>
        <v>（商投建工达州中医药科技园-4工区-2号楼）达州市通川区达州中医药职业学院犀牛大道北段</v>
      </c>
      <c r="J608" s="40" t="str">
        <f>VLOOKUP(B608,辅助信息!E:I,4,FALSE)</f>
        <v>张扬</v>
      </c>
      <c r="K608" s="40">
        <f>VLOOKUP(J608,辅助信息!H:I,2,FALSE)</f>
        <v>18381904567</v>
      </c>
      <c r="L608" s="43" t="str">
        <f>VLOOKUP(B608,辅助信息!E:J,6,FALSE)</f>
        <v>控制炉批号！多了现场不收！,优先安排达钢,提前联系到场规格及数量</v>
      </c>
      <c r="M608" s="97">
        <v>45704</v>
      </c>
      <c r="N608" s="26"/>
      <c r="O608" s="26">
        <f ca="1" t="shared" si="15"/>
        <v>0</v>
      </c>
      <c r="P608" s="64">
        <f ca="1" t="shared" si="14"/>
        <v>267</v>
      </c>
      <c r="Q608" s="26" t="str">
        <f>VLOOKUP(B608,辅助信息!E:M,9,FALSE)</f>
        <v>ZTWM-CDGS-XS-2024-0134-商投建工达州中医药科技成果示范园项目</v>
      </c>
      <c r="R608" s="26"/>
    </row>
    <row r="609" s="26" customFormat="1" hidden="1" spans="2:17">
      <c r="B609" s="40" t="s">
        <v>84</v>
      </c>
      <c r="C609" s="72">
        <v>45708</v>
      </c>
      <c r="D609" s="40" t="e">
        <f>VLOOKUP(B609,辅助信息!E:K,7,FALSE)</f>
        <v>#N/A</v>
      </c>
      <c r="E609" s="40" t="str">
        <f>VLOOKUP(F609,辅助信息!A:B,2,FALSE)</f>
        <v>螺纹钢</v>
      </c>
      <c r="F609" s="40" t="s">
        <v>27</v>
      </c>
      <c r="G609" s="40">
        <v>20</v>
      </c>
      <c r="H609" s="40" t="e">
        <f>_xlfn._xlws.FILTER('[1]2025年已发货'!$E:$E,'[1]2025年已发货'!$F:$F&amp;'[1]2025年已发货'!$C:$C&amp;'[1]2025年已发货'!$G:$G&amp;'[1]2025年已发货'!$H:$H=C609&amp;F609&amp;I609&amp;J609,"未发货")</f>
        <v>#N/A</v>
      </c>
      <c r="I609" s="40" t="e">
        <f>VLOOKUP(B609,辅助信息!E:I,3,FALSE)</f>
        <v>#N/A</v>
      </c>
      <c r="J609" s="40" t="e">
        <f>VLOOKUP(B609,辅助信息!E:I,4,FALSE)</f>
        <v>#N/A</v>
      </c>
      <c r="K609" s="40" t="e">
        <f>VLOOKUP(J609,辅助信息!H:I,2,FALSE)</f>
        <v>#N/A</v>
      </c>
      <c r="L609" s="43" t="e">
        <f>VLOOKUP(B609,辅助信息!E:J,6,FALSE)</f>
        <v>#N/A</v>
      </c>
      <c r="M609" s="97">
        <v>45705</v>
      </c>
      <c r="O609" s="26">
        <f ca="1" t="shared" si="15"/>
        <v>0</v>
      </c>
      <c r="P609" s="64">
        <f ca="1" t="shared" si="14"/>
        <v>266</v>
      </c>
      <c r="Q609" s="26" t="e">
        <f>VLOOKUP(B609,辅助信息!E:M,9,FALSE)</f>
        <v>#N/A</v>
      </c>
    </row>
    <row r="610" s="26" customFormat="1" hidden="1" spans="2:17">
      <c r="B610" s="40" t="s">
        <v>84</v>
      </c>
      <c r="C610" s="72">
        <v>45708</v>
      </c>
      <c r="D610" s="40" t="e">
        <f>VLOOKUP(B610,辅助信息!E:K,7,FALSE)</f>
        <v>#N/A</v>
      </c>
      <c r="E610" s="40" t="str">
        <f>VLOOKUP(F610,辅助信息!A:B,2,FALSE)</f>
        <v>螺纹钢</v>
      </c>
      <c r="F610" s="40" t="s">
        <v>33</v>
      </c>
      <c r="G610" s="40">
        <v>8</v>
      </c>
      <c r="H610" s="40" t="e">
        <f>_xlfn._xlws.FILTER('[1]2025年已发货'!$E:$E,'[1]2025年已发货'!$F:$F&amp;'[1]2025年已发货'!$C:$C&amp;'[1]2025年已发货'!$G:$G&amp;'[1]2025年已发货'!$H:$H=C610&amp;F610&amp;I610&amp;J610,"未发货")</f>
        <v>#N/A</v>
      </c>
      <c r="I610" s="40" t="e">
        <f>VLOOKUP(B610,辅助信息!E:I,3,FALSE)</f>
        <v>#N/A</v>
      </c>
      <c r="J610" s="40" t="e">
        <f>VLOOKUP(B610,辅助信息!E:I,4,FALSE)</f>
        <v>#N/A</v>
      </c>
      <c r="K610" s="40" t="e">
        <f>VLOOKUP(J610,辅助信息!H:I,2,FALSE)</f>
        <v>#N/A</v>
      </c>
      <c r="L610" s="80"/>
      <c r="M610" s="97">
        <v>45705</v>
      </c>
      <c r="O610" s="26">
        <f ca="1" t="shared" si="15"/>
        <v>0</v>
      </c>
      <c r="P610" s="64">
        <f ca="1" t="shared" si="14"/>
        <v>266</v>
      </c>
      <c r="Q610" s="26" t="e">
        <f>VLOOKUP(B610,辅助信息!E:M,9,FALSE)</f>
        <v>#N/A</v>
      </c>
    </row>
    <row r="611" s="26" customFormat="1" hidden="1" spans="2:17">
      <c r="B611" s="40" t="s">
        <v>84</v>
      </c>
      <c r="C611" s="72">
        <v>45708</v>
      </c>
      <c r="D611" s="40" t="e">
        <f>VLOOKUP(B611,辅助信息!E:K,7,FALSE)</f>
        <v>#N/A</v>
      </c>
      <c r="E611" s="40" t="str">
        <f>VLOOKUP(F611,辅助信息!A:B,2,FALSE)</f>
        <v>螺纹钢</v>
      </c>
      <c r="F611" s="40" t="s">
        <v>18</v>
      </c>
      <c r="G611" s="40">
        <v>12</v>
      </c>
      <c r="H611" s="40" t="e">
        <f>_xlfn._xlws.FILTER('[1]2025年已发货'!$E:$E,'[1]2025年已发货'!$F:$F&amp;'[1]2025年已发货'!$C:$C&amp;'[1]2025年已发货'!$G:$G&amp;'[1]2025年已发货'!$H:$H=C611&amp;F611&amp;I611&amp;J611,"未发货")</f>
        <v>#N/A</v>
      </c>
      <c r="I611" s="40" t="e">
        <f>VLOOKUP(B611,辅助信息!E:I,3,FALSE)</f>
        <v>#N/A</v>
      </c>
      <c r="J611" s="40" t="e">
        <f>VLOOKUP(B611,辅助信息!E:I,4,FALSE)</f>
        <v>#N/A</v>
      </c>
      <c r="K611" s="40" t="e">
        <f>VLOOKUP(J611,辅助信息!H:I,2,FALSE)</f>
        <v>#N/A</v>
      </c>
      <c r="L611" s="80"/>
      <c r="M611" s="97">
        <v>45705</v>
      </c>
      <c r="O611" s="26">
        <f ca="1" t="shared" si="15"/>
        <v>0</v>
      </c>
      <c r="P611" s="64">
        <f ca="1" t="shared" si="14"/>
        <v>266</v>
      </c>
      <c r="Q611" s="26" t="e">
        <f>VLOOKUP(B611,辅助信息!E:M,9,FALSE)</f>
        <v>#N/A</v>
      </c>
    </row>
    <row r="612" s="26" customFormat="1" hidden="1" spans="2:17">
      <c r="B612" s="40" t="s">
        <v>84</v>
      </c>
      <c r="C612" s="72">
        <v>45708</v>
      </c>
      <c r="D612" s="40" t="e">
        <f>VLOOKUP(B612,辅助信息!E:K,7,FALSE)</f>
        <v>#N/A</v>
      </c>
      <c r="E612" s="40" t="str">
        <f>VLOOKUP(F612,辅助信息!A:B,2,FALSE)</f>
        <v>高线</v>
      </c>
      <c r="F612" s="40" t="s">
        <v>51</v>
      </c>
      <c r="G612" s="40">
        <v>5</v>
      </c>
      <c r="H612" s="40" t="e">
        <f>_xlfn._xlws.FILTER('[1]2025年已发货'!$E:$E,'[1]2025年已发货'!$F:$F&amp;'[1]2025年已发货'!$C:$C&amp;'[1]2025年已发货'!$G:$G&amp;'[1]2025年已发货'!$H:$H=C612&amp;F612&amp;I612&amp;J612,"未发货")</f>
        <v>#N/A</v>
      </c>
      <c r="I612" s="40" t="e">
        <f>VLOOKUP(B612,辅助信息!E:I,3,FALSE)</f>
        <v>#N/A</v>
      </c>
      <c r="J612" s="40" t="e">
        <f>VLOOKUP(B612,辅助信息!E:I,4,FALSE)</f>
        <v>#N/A</v>
      </c>
      <c r="K612" s="40" t="e">
        <f>VLOOKUP(J612,辅助信息!H:I,2,FALSE)</f>
        <v>#N/A</v>
      </c>
      <c r="L612" s="78"/>
      <c r="M612" s="97">
        <v>45705</v>
      </c>
      <c r="O612" s="26">
        <f ca="1" t="shared" si="15"/>
        <v>0</v>
      </c>
      <c r="P612" s="64">
        <f ca="1" t="shared" si="14"/>
        <v>266</v>
      </c>
      <c r="Q612" s="26" t="e">
        <f>VLOOKUP(B612,辅助信息!E:M,9,FALSE)</f>
        <v>#N/A</v>
      </c>
    </row>
    <row r="613" s="26" customFormat="1" ht="60" hidden="1" customHeight="1" spans="2:17">
      <c r="B613" s="40" t="s">
        <v>75</v>
      </c>
      <c r="C613" s="72">
        <v>45708</v>
      </c>
      <c r="D613" s="40" t="e">
        <f>VLOOKUP(B613,辅助信息!E:K,7,FALSE)</f>
        <v>#N/A</v>
      </c>
      <c r="E613" s="40" t="str">
        <f>VLOOKUP(F613,辅助信息!A:B,2,FALSE)</f>
        <v>螺纹钢</v>
      </c>
      <c r="F613" s="40" t="s">
        <v>65</v>
      </c>
      <c r="G613" s="40">
        <v>35</v>
      </c>
      <c r="H613" s="40" t="e">
        <f>_xlfn._xlws.FILTER('[1]2025年已发货'!$E:$E,'[1]2025年已发货'!$F:$F&amp;'[1]2025年已发货'!$C:$C&amp;'[1]2025年已发货'!$G:$G&amp;'[1]2025年已发货'!$H:$H=C613&amp;F613&amp;I613&amp;J613,"未发货")</f>
        <v>#N/A</v>
      </c>
      <c r="I613" s="40" t="e">
        <f>VLOOKUP(B613,辅助信息!E:I,3,FALSE)</f>
        <v>#N/A</v>
      </c>
      <c r="J613" s="40" t="e">
        <f>VLOOKUP(B613,辅助信息!E:I,4,FALSE)</f>
        <v>#N/A</v>
      </c>
      <c r="K613" s="40" t="e">
        <f>VLOOKUP(J613,辅助信息!H:I,2,FALSE)</f>
        <v>#N/A</v>
      </c>
      <c r="L613" s="43" t="e">
        <f>VLOOKUP(B613,辅助信息!E:J,6,FALSE)</f>
        <v>#N/A</v>
      </c>
      <c r="M613" s="97">
        <v>45709</v>
      </c>
      <c r="O613" s="26">
        <f ca="1" t="shared" si="15"/>
        <v>0</v>
      </c>
      <c r="P613" s="64">
        <f ca="1" t="shared" si="14"/>
        <v>262</v>
      </c>
      <c r="Q613" s="26" t="e">
        <f>VLOOKUP(B613,辅助信息!E:M,9,FALSE)</f>
        <v>#N/A</v>
      </c>
    </row>
    <row r="614" s="26" customFormat="1" hidden="1" spans="1:17">
      <c r="A614" s="64" t="s">
        <v>100</v>
      </c>
      <c r="B614" s="40" t="s">
        <v>87</v>
      </c>
      <c r="C614" s="72">
        <v>45708</v>
      </c>
      <c r="D614" s="40" t="e">
        <f>VLOOKUP(B614,辅助信息!E:K,7,FALSE)</f>
        <v>#N/A</v>
      </c>
      <c r="E614" s="40" t="str">
        <f>VLOOKUP(F614,辅助信息!A:B,2,FALSE)</f>
        <v>螺纹钢</v>
      </c>
      <c r="F614" s="40" t="s">
        <v>27</v>
      </c>
      <c r="G614" s="40">
        <v>8</v>
      </c>
      <c r="H614" s="40" t="e">
        <f>_xlfn._xlws.FILTER('[1]2025年已发货'!$E:$E,'[1]2025年已发货'!$F:$F&amp;'[1]2025年已发货'!$C:$C&amp;'[1]2025年已发货'!$G:$G&amp;'[1]2025年已发货'!$H:$H=C614&amp;F614&amp;I614&amp;J614,"未发货")</f>
        <v>#N/A</v>
      </c>
      <c r="I614" s="40" t="e">
        <f>VLOOKUP(B614,辅助信息!E:I,3,FALSE)</f>
        <v>#N/A</v>
      </c>
      <c r="J614" s="40" t="e">
        <f>VLOOKUP(B614,辅助信息!E:I,4,FALSE)</f>
        <v>#N/A</v>
      </c>
      <c r="K614" s="40" t="e">
        <f>VLOOKUP(J614,辅助信息!H:I,2,FALSE)</f>
        <v>#N/A</v>
      </c>
      <c r="L614" s="43" t="e">
        <f>VLOOKUP(B614,辅助信息!E:J,6,FALSE)</f>
        <v>#N/A</v>
      </c>
      <c r="M614" s="97">
        <v>45706</v>
      </c>
      <c r="O614" s="26">
        <f ca="1" t="shared" si="15"/>
        <v>0</v>
      </c>
      <c r="P614" s="64">
        <f ca="1" t="shared" si="14"/>
        <v>265</v>
      </c>
      <c r="Q614" s="26" t="e">
        <f>VLOOKUP(B614,辅助信息!E:M,9,FALSE)</f>
        <v>#N/A</v>
      </c>
    </row>
    <row r="615" s="26" customFormat="1" hidden="1" spans="2:17">
      <c r="B615" s="40" t="s">
        <v>87</v>
      </c>
      <c r="C615" s="72">
        <v>45708</v>
      </c>
      <c r="D615" s="40" t="e">
        <f>VLOOKUP(B615,辅助信息!E:K,7,FALSE)</f>
        <v>#N/A</v>
      </c>
      <c r="E615" s="40" t="str">
        <f>VLOOKUP(F615,辅助信息!A:B,2,FALSE)</f>
        <v>螺纹钢</v>
      </c>
      <c r="F615" s="40" t="s">
        <v>65</v>
      </c>
      <c r="G615" s="40">
        <v>27</v>
      </c>
      <c r="H615" s="40" t="e">
        <f>_xlfn._xlws.FILTER('[1]2025年已发货'!$E:$E,'[1]2025年已发货'!$F:$F&amp;'[1]2025年已发货'!$C:$C&amp;'[1]2025年已发货'!$G:$G&amp;'[1]2025年已发货'!$H:$H=C615&amp;F615&amp;I615&amp;J615,"未发货")</f>
        <v>#N/A</v>
      </c>
      <c r="I615" s="40" t="e">
        <f>VLOOKUP(B615,辅助信息!E:I,3,FALSE)</f>
        <v>#N/A</v>
      </c>
      <c r="J615" s="40" t="e">
        <f>VLOOKUP(B615,辅助信息!E:I,4,FALSE)</f>
        <v>#N/A</v>
      </c>
      <c r="K615" s="40" t="e">
        <f>VLOOKUP(J615,辅助信息!H:I,2,FALSE)</f>
        <v>#N/A</v>
      </c>
      <c r="L615" s="78"/>
      <c r="M615" s="97">
        <v>45706</v>
      </c>
      <c r="O615" s="26">
        <f ca="1" t="shared" si="15"/>
        <v>0</v>
      </c>
      <c r="P615" s="64">
        <f ca="1" t="shared" si="14"/>
        <v>265</v>
      </c>
      <c r="Q615" s="26" t="e">
        <f>VLOOKUP(B615,辅助信息!E:M,9,FALSE)</f>
        <v>#N/A</v>
      </c>
    </row>
    <row r="616" s="26" customFormat="1" hidden="1" spans="2:17">
      <c r="B616" s="40" t="s">
        <v>74</v>
      </c>
      <c r="C616" s="72">
        <v>45708</v>
      </c>
      <c r="D616" s="40" t="e">
        <f>VLOOKUP(B616,辅助信息!E:K,7,FALSE)</f>
        <v>#N/A</v>
      </c>
      <c r="E616" s="40" t="str">
        <f>VLOOKUP(F616,辅助信息!A:B,2,FALSE)</f>
        <v>螺纹钢</v>
      </c>
      <c r="F616" s="40" t="s">
        <v>19</v>
      </c>
      <c r="G616" s="40">
        <v>12</v>
      </c>
      <c r="H616" s="40" t="e">
        <f>_xlfn._xlws.FILTER('[1]2025年已发货'!$E:$E,'[1]2025年已发货'!$F:$F&amp;'[1]2025年已发货'!$C:$C&amp;'[1]2025年已发货'!$G:$G&amp;'[1]2025年已发货'!$H:$H=C616&amp;F616&amp;I616&amp;J616,"未发货")</f>
        <v>#N/A</v>
      </c>
      <c r="I616" s="40" t="e">
        <f>VLOOKUP(B616,辅助信息!E:I,3,FALSE)</f>
        <v>#N/A</v>
      </c>
      <c r="J616" s="40" t="e">
        <f>VLOOKUP(B616,辅助信息!E:I,4,FALSE)</f>
        <v>#N/A</v>
      </c>
      <c r="K616" s="40" t="e">
        <f>VLOOKUP(J616,辅助信息!H:I,2,FALSE)</f>
        <v>#N/A</v>
      </c>
      <c r="L616" s="43" t="e">
        <f>VLOOKUP(B616,辅助信息!E:J,6,FALSE)</f>
        <v>#N/A</v>
      </c>
      <c r="M616" s="97">
        <v>45711</v>
      </c>
      <c r="O616" s="26">
        <f ca="1" t="shared" si="15"/>
        <v>0</v>
      </c>
      <c r="P616" s="64">
        <f ca="1" t="shared" si="14"/>
        <v>260</v>
      </c>
      <c r="Q616" s="26" t="e">
        <f>VLOOKUP(B616,辅助信息!E:M,9,FALSE)</f>
        <v>#N/A</v>
      </c>
    </row>
    <row r="617" s="26" customFormat="1" hidden="1" spans="2:17">
      <c r="B617" s="40" t="s">
        <v>74</v>
      </c>
      <c r="C617" s="72">
        <v>45708</v>
      </c>
      <c r="D617" s="40" t="e">
        <f>VLOOKUP(B617,辅助信息!E:K,7,FALSE)</f>
        <v>#N/A</v>
      </c>
      <c r="E617" s="40" t="str">
        <f>VLOOKUP(F617,辅助信息!A:B,2,FALSE)</f>
        <v>螺纹钢</v>
      </c>
      <c r="F617" s="40" t="s">
        <v>33</v>
      </c>
      <c r="G617" s="40">
        <v>12</v>
      </c>
      <c r="H617" s="40" t="e">
        <f>_xlfn._xlws.FILTER('[1]2025年已发货'!$E:$E,'[1]2025年已发货'!$F:$F&amp;'[1]2025年已发货'!$C:$C&amp;'[1]2025年已发货'!$G:$G&amp;'[1]2025年已发货'!$H:$H=C617&amp;F617&amp;I617&amp;J617,"未发货")</f>
        <v>#N/A</v>
      </c>
      <c r="I617" s="40" t="e">
        <f>VLOOKUP(B617,辅助信息!E:I,3,FALSE)</f>
        <v>#N/A</v>
      </c>
      <c r="J617" s="40" t="e">
        <f>VLOOKUP(B617,辅助信息!E:I,4,FALSE)</f>
        <v>#N/A</v>
      </c>
      <c r="K617" s="40" t="e">
        <f>VLOOKUP(J617,辅助信息!H:I,2,FALSE)</f>
        <v>#N/A</v>
      </c>
      <c r="L617" s="80"/>
      <c r="M617" s="97">
        <v>45711</v>
      </c>
      <c r="O617" s="26">
        <f ca="1" t="shared" si="15"/>
        <v>0</v>
      </c>
      <c r="P617" s="64">
        <f ca="1" t="shared" si="14"/>
        <v>260</v>
      </c>
      <c r="Q617" s="26" t="e">
        <f>VLOOKUP(B617,辅助信息!E:M,9,FALSE)</f>
        <v>#N/A</v>
      </c>
    </row>
    <row r="618" s="26" customFormat="1" hidden="1" spans="2:17">
      <c r="B618" s="40" t="s">
        <v>74</v>
      </c>
      <c r="C618" s="72">
        <v>45708</v>
      </c>
      <c r="D618" s="40" t="e">
        <f>VLOOKUP(B618,辅助信息!E:K,7,FALSE)</f>
        <v>#N/A</v>
      </c>
      <c r="E618" s="40" t="str">
        <f>VLOOKUP(F618,辅助信息!A:B,2,FALSE)</f>
        <v>螺纹钢</v>
      </c>
      <c r="F618" s="40" t="s">
        <v>28</v>
      </c>
      <c r="G618" s="40">
        <v>12</v>
      </c>
      <c r="H618" s="40" t="e">
        <f>_xlfn._xlws.FILTER('[1]2025年已发货'!$E:$E,'[1]2025年已发货'!$F:$F&amp;'[1]2025年已发货'!$C:$C&amp;'[1]2025年已发货'!$G:$G&amp;'[1]2025年已发货'!$H:$H=C618&amp;F618&amp;I618&amp;J618,"未发货")</f>
        <v>#N/A</v>
      </c>
      <c r="I618" s="40" t="e">
        <f>VLOOKUP(B618,辅助信息!E:I,3,FALSE)</f>
        <v>#N/A</v>
      </c>
      <c r="J618" s="40" t="e">
        <f>VLOOKUP(B618,辅助信息!E:I,4,FALSE)</f>
        <v>#N/A</v>
      </c>
      <c r="K618" s="40" t="e">
        <f>VLOOKUP(J618,辅助信息!H:I,2,FALSE)</f>
        <v>#N/A</v>
      </c>
      <c r="L618" s="80"/>
      <c r="M618" s="97">
        <v>45711</v>
      </c>
      <c r="O618" s="26">
        <f ca="1" t="shared" si="15"/>
        <v>0</v>
      </c>
      <c r="P618" s="64">
        <f ca="1" t="shared" si="14"/>
        <v>260</v>
      </c>
      <c r="Q618" s="26" t="e">
        <f>VLOOKUP(B618,辅助信息!E:M,9,FALSE)</f>
        <v>#N/A</v>
      </c>
    </row>
    <row r="619" s="26" customFormat="1" hidden="1" spans="2:17">
      <c r="B619" s="40" t="s">
        <v>74</v>
      </c>
      <c r="C619" s="72">
        <v>45708</v>
      </c>
      <c r="D619" s="40" t="e">
        <f>VLOOKUP(B619,辅助信息!E:K,7,FALSE)</f>
        <v>#N/A</v>
      </c>
      <c r="E619" s="40" t="str">
        <f>VLOOKUP(F619,辅助信息!A:B,2,FALSE)</f>
        <v>螺纹钢</v>
      </c>
      <c r="F619" s="40" t="s">
        <v>18</v>
      </c>
      <c r="G619" s="40">
        <v>3</v>
      </c>
      <c r="H619" s="40" t="e">
        <f>_xlfn._xlws.FILTER('[1]2025年已发货'!$E:$E,'[1]2025年已发货'!$F:$F&amp;'[1]2025年已发货'!$C:$C&amp;'[1]2025年已发货'!$G:$G&amp;'[1]2025年已发货'!$H:$H=C619&amp;F619&amp;I619&amp;J619,"未发货")</f>
        <v>#N/A</v>
      </c>
      <c r="I619" s="40" t="e">
        <f>VLOOKUP(B619,辅助信息!E:I,3,FALSE)</f>
        <v>#N/A</v>
      </c>
      <c r="J619" s="40" t="e">
        <f>VLOOKUP(B619,辅助信息!E:I,4,FALSE)</f>
        <v>#N/A</v>
      </c>
      <c r="K619" s="40" t="e">
        <f>VLOOKUP(J619,辅助信息!H:I,2,FALSE)</f>
        <v>#N/A</v>
      </c>
      <c r="L619" s="78"/>
      <c r="M619" s="97">
        <v>45711</v>
      </c>
      <c r="O619" s="26">
        <f ca="1" t="shared" si="15"/>
        <v>0</v>
      </c>
      <c r="P619" s="64">
        <f ca="1" t="shared" si="14"/>
        <v>260</v>
      </c>
      <c r="Q619" s="26" t="e">
        <f>VLOOKUP(B619,辅助信息!E:M,9,FALSE)</f>
        <v>#N/A</v>
      </c>
    </row>
    <row r="620" s="26" customFormat="1" hidden="1" spans="1:17">
      <c r="A620" s="98" t="s">
        <v>101</v>
      </c>
      <c r="B620" s="40" t="s">
        <v>88</v>
      </c>
      <c r="C620" s="72">
        <v>45708</v>
      </c>
      <c r="D620" s="40" t="str">
        <f>VLOOKUP(B620,辅助信息!E:K,7,FALSE)</f>
        <v>JWDDCD2025051000019</v>
      </c>
      <c r="E620" s="40" t="str">
        <f>VLOOKUP(F620,辅助信息!A:B,2,FALSE)</f>
        <v>盘螺</v>
      </c>
      <c r="F620" s="40" t="s">
        <v>49</v>
      </c>
      <c r="G620" s="40">
        <v>18</v>
      </c>
      <c r="H620" s="40">
        <f>_xlfn._xlws.FILTER('[1]2025年已发货'!$E:$E,'[1]2025年已发货'!$F:$F&amp;'[1]2025年已发货'!$C:$C&amp;'[1]2025年已发货'!$G:$G&amp;'[1]2025年已发货'!$H:$H=C620&amp;F620&amp;I620&amp;J620,"未发货")</f>
        <v>14</v>
      </c>
      <c r="I620" s="40" t="str">
        <f>VLOOKUP(B620,辅助信息!E:I,3,FALSE)</f>
        <v>(五冶钢构医学科学产业园建设项目房建二部-四标（5-4）)四川省南充市顺庆区搬罾街道学府大道二段</v>
      </c>
      <c r="J620" s="40" t="str">
        <f>VLOOKUP(B620,辅助信息!E:I,4,FALSE)</f>
        <v>安南</v>
      </c>
      <c r="K620" s="40">
        <f>VLOOKUP(J620,辅助信息!H:I,2,FALSE)</f>
        <v>19950525030</v>
      </c>
      <c r="L620" s="100" t="str">
        <f>VLOOKUP(B620,辅助信息!E:J,6,FALSE)</f>
        <v>送货单：送货单位：南充思临新材料科技有限公司,收货单位：五冶集团川北(南充)建设有限公司,项目名称：南充医学科学产业园,送货车型13米,装货前联系收货人核实到场规格</v>
      </c>
      <c r="M620" s="97">
        <v>45706</v>
      </c>
      <c r="O620" s="26">
        <f ca="1" t="shared" si="15"/>
        <v>0</v>
      </c>
      <c r="P620" s="64">
        <f ca="1" t="shared" si="14"/>
        <v>265</v>
      </c>
      <c r="Q620" s="26" t="str">
        <f>VLOOKUP(B620,辅助信息!E:M,9,FALSE)</f>
        <v>ZTWM-CDGS-XS-2024-0248-五冶钢构-南充市医学院项目</v>
      </c>
    </row>
    <row r="621" s="26" customFormat="1" hidden="1" spans="2:17">
      <c r="B621" s="40" t="s">
        <v>88</v>
      </c>
      <c r="C621" s="72">
        <v>45708</v>
      </c>
      <c r="D621" s="40" t="str">
        <f>VLOOKUP(B621,辅助信息!E:K,7,FALSE)</f>
        <v>JWDDCD2025051000019</v>
      </c>
      <c r="E621" s="40" t="str">
        <f>VLOOKUP(F621,辅助信息!A:B,2,FALSE)</f>
        <v>盘螺</v>
      </c>
      <c r="F621" s="40" t="s">
        <v>40</v>
      </c>
      <c r="G621" s="40">
        <v>14</v>
      </c>
      <c r="H621" s="40">
        <f>_xlfn._xlws.FILTER('[1]2025年已发货'!$E:$E,'[1]2025年已发货'!$F:$F&amp;'[1]2025年已发货'!$C:$C&amp;'[1]2025年已发货'!$G:$G&amp;'[1]2025年已发货'!$H:$H=C621&amp;F621&amp;I621&amp;J621,"未发货")</f>
        <v>14</v>
      </c>
      <c r="I621" s="40" t="str">
        <f>VLOOKUP(B621,辅助信息!E:I,3,FALSE)</f>
        <v>(五冶钢构医学科学产业园建设项目房建二部-四标（5-4）)四川省南充市顺庆区搬罾街道学府大道二段</v>
      </c>
      <c r="J621" s="40" t="str">
        <f>VLOOKUP(B621,辅助信息!E:I,4,FALSE)</f>
        <v>安南</v>
      </c>
      <c r="K621" s="40">
        <f>VLOOKUP(J621,辅助信息!H:I,2,FALSE)</f>
        <v>19950525030</v>
      </c>
      <c r="L621" s="80"/>
      <c r="M621" s="97">
        <v>45706</v>
      </c>
      <c r="O621" s="26">
        <f ca="1" t="shared" si="15"/>
        <v>0</v>
      </c>
      <c r="P621" s="64">
        <f ca="1" t="shared" si="14"/>
        <v>265</v>
      </c>
      <c r="Q621" s="26" t="str">
        <f>VLOOKUP(B621,辅助信息!E:M,9,FALSE)</f>
        <v>ZTWM-CDGS-XS-2024-0248-五冶钢构-南充市医学院项目</v>
      </c>
    </row>
    <row r="622" s="26" customFormat="1" hidden="1" spans="2:17">
      <c r="B622" s="40" t="s">
        <v>88</v>
      </c>
      <c r="C622" s="72">
        <v>45708</v>
      </c>
      <c r="D622" s="40" t="str">
        <f>VLOOKUP(B622,辅助信息!E:K,7,FALSE)</f>
        <v>JWDDCD2025051000019</v>
      </c>
      <c r="E622" s="40" t="str">
        <f>VLOOKUP(F622,辅助信息!A:B,2,FALSE)</f>
        <v>螺纹钢</v>
      </c>
      <c r="F622" s="40" t="s">
        <v>30</v>
      </c>
      <c r="G622" s="40">
        <v>3</v>
      </c>
      <c r="H622" s="40">
        <f>_xlfn._xlws.FILTER('[1]2025年已发货'!$E:$E,'[1]2025年已发货'!$F:$F&amp;'[1]2025年已发货'!$C:$C&amp;'[1]2025年已发货'!$G:$G&amp;'[1]2025年已发货'!$H:$H=C622&amp;F622&amp;I622&amp;J622,"未发货")</f>
        <v>3</v>
      </c>
      <c r="I622" s="40" t="str">
        <f>VLOOKUP(B622,辅助信息!E:I,3,FALSE)</f>
        <v>(五冶钢构医学科学产业园建设项目房建二部-四标（5-4）)四川省南充市顺庆区搬罾街道学府大道二段</v>
      </c>
      <c r="J622" s="40" t="str">
        <f>VLOOKUP(B622,辅助信息!E:I,4,FALSE)</f>
        <v>安南</v>
      </c>
      <c r="K622" s="40">
        <f>VLOOKUP(J622,辅助信息!H:I,2,FALSE)</f>
        <v>19950525030</v>
      </c>
      <c r="L622" s="80"/>
      <c r="M622" s="97">
        <v>45706</v>
      </c>
      <c r="O622" s="26">
        <f ca="1" t="shared" si="15"/>
        <v>0</v>
      </c>
      <c r="P622" s="64">
        <f ca="1" t="shared" si="14"/>
        <v>265</v>
      </c>
      <c r="Q622" s="26" t="str">
        <f>VLOOKUP(B622,辅助信息!E:M,9,FALSE)</f>
        <v>ZTWM-CDGS-XS-2024-0248-五冶钢构-南充市医学院项目</v>
      </c>
    </row>
    <row r="623" s="26" customFormat="1" hidden="1" spans="2:17">
      <c r="B623" s="40" t="s">
        <v>72</v>
      </c>
      <c r="C623" s="72">
        <v>45708</v>
      </c>
      <c r="D623" s="40" t="str">
        <f>VLOOKUP(B623,辅助信息!E:K,7,FALSE)</f>
        <v>JWDDCD2025051000019</v>
      </c>
      <c r="E623" s="40" t="str">
        <f>VLOOKUP(F623,辅助信息!A:B,2,FALSE)</f>
        <v>高线</v>
      </c>
      <c r="F623" s="40" t="s">
        <v>53</v>
      </c>
      <c r="G623" s="40">
        <v>6</v>
      </c>
      <c r="H623" s="40">
        <f>_xlfn._xlws.FILTER('[1]2025年已发货'!$E:$E,'[1]2025年已发货'!$F:$F&amp;'[1]2025年已发货'!$C:$C&amp;'[1]2025年已发货'!$G:$G&amp;'[1]2025年已发货'!$H:$H=C623&amp;F623&amp;I623&amp;J623,"未发货")</f>
        <v>6</v>
      </c>
      <c r="I623" s="40" t="str">
        <f>VLOOKUP(B623,辅助信息!E:I,3,FALSE)</f>
        <v>(五冶钢构医学科学产业园建设项目房建二部-网羽馆（6-5）)四川省南充市顺庆区搬罾街道学府大道二段</v>
      </c>
      <c r="J623" s="40" t="str">
        <f>VLOOKUP(B623,辅助信息!E:I,4,FALSE)</f>
        <v>安南</v>
      </c>
      <c r="K623" s="40">
        <f>VLOOKUP(J623,辅助信息!H:I,2,FALSE)</f>
        <v>19950525030</v>
      </c>
      <c r="L623" s="80"/>
      <c r="M623" s="97">
        <v>45708</v>
      </c>
      <c r="O623" s="26">
        <f ca="1" t="shared" si="15"/>
        <v>0</v>
      </c>
      <c r="P623" s="64">
        <f ca="1" t="shared" si="14"/>
        <v>263</v>
      </c>
      <c r="Q623" s="26" t="str">
        <f>VLOOKUP(B623,辅助信息!E:M,9,FALSE)</f>
        <v>ZTWM-CDGS-XS-2024-0248-五冶钢构-南充市医学院项目</v>
      </c>
    </row>
    <row r="624" s="26" customFormat="1" hidden="1" spans="2:17">
      <c r="B624" s="40" t="s">
        <v>72</v>
      </c>
      <c r="C624" s="72">
        <v>45708</v>
      </c>
      <c r="D624" s="40" t="str">
        <f>VLOOKUP(B624,辅助信息!E:K,7,FALSE)</f>
        <v>JWDDCD2025051000019</v>
      </c>
      <c r="E624" s="40" t="str">
        <f>VLOOKUP(F624,辅助信息!A:B,2,FALSE)</f>
        <v>螺纹钢</v>
      </c>
      <c r="F624" s="40" t="s">
        <v>19</v>
      </c>
      <c r="G624" s="40">
        <v>8</v>
      </c>
      <c r="H624" s="40">
        <f>_xlfn._xlws.FILTER('[1]2025年已发货'!$E:$E,'[1]2025年已发货'!$F:$F&amp;'[1]2025年已发货'!$C:$C&amp;'[1]2025年已发货'!$G:$G&amp;'[1]2025年已发货'!$H:$H=C624&amp;F624&amp;I624&amp;J624,"未发货")</f>
        <v>8</v>
      </c>
      <c r="I624" s="40" t="str">
        <f>VLOOKUP(B624,辅助信息!E:I,3,FALSE)</f>
        <v>(五冶钢构医学科学产业园建设项目房建二部-网羽馆（6-5）)四川省南充市顺庆区搬罾街道学府大道二段</v>
      </c>
      <c r="J624" s="40" t="str">
        <f>VLOOKUP(B624,辅助信息!E:I,4,FALSE)</f>
        <v>安南</v>
      </c>
      <c r="K624" s="40">
        <f>VLOOKUP(J624,辅助信息!H:I,2,FALSE)</f>
        <v>19950525030</v>
      </c>
      <c r="L624" s="80"/>
      <c r="M624" s="97">
        <v>45708</v>
      </c>
      <c r="O624" s="26">
        <f ca="1" t="shared" si="15"/>
        <v>0</v>
      </c>
      <c r="P624" s="64">
        <f ca="1" t="shared" si="14"/>
        <v>263</v>
      </c>
      <c r="Q624" s="26" t="str">
        <f>VLOOKUP(B624,辅助信息!E:M,9,FALSE)</f>
        <v>ZTWM-CDGS-XS-2024-0248-五冶钢构-南充市医学院项目</v>
      </c>
    </row>
    <row r="625" hidden="1" spans="1:18">
      <c r="A625" s="26"/>
      <c r="B625" s="40" t="s">
        <v>72</v>
      </c>
      <c r="C625" s="72">
        <v>45708</v>
      </c>
      <c r="D625" s="40" t="str">
        <f>VLOOKUP(B625,辅助信息!E:K,7,FALSE)</f>
        <v>JWDDCD2025051000019</v>
      </c>
      <c r="E625" s="40" t="str">
        <f>VLOOKUP(F625,辅助信息!A:B,2,FALSE)</f>
        <v>螺纹钢</v>
      </c>
      <c r="F625" s="40" t="s">
        <v>18</v>
      </c>
      <c r="G625" s="40">
        <v>24</v>
      </c>
      <c r="H625" s="40">
        <f>_xlfn._xlws.FILTER('[1]2025年已发货'!$E:$E,'[1]2025年已发货'!$F:$F&amp;'[1]2025年已发货'!$C:$C&amp;'[1]2025年已发货'!$G:$G&amp;'[1]2025年已发货'!$H:$H=C625&amp;F625&amp;I625&amp;J625,"未发货")</f>
        <v>24</v>
      </c>
      <c r="I625" s="40" t="str">
        <f>VLOOKUP(B625,辅助信息!E:I,3,FALSE)</f>
        <v>(五冶钢构医学科学产业园建设项目房建二部-网羽馆（6-5）)四川省南充市顺庆区搬罾街道学府大道二段</v>
      </c>
      <c r="J625" s="40" t="str">
        <f>VLOOKUP(B625,辅助信息!E:I,4,FALSE)</f>
        <v>安南</v>
      </c>
      <c r="K625" s="40">
        <f>VLOOKUP(J625,辅助信息!H:I,2,FALSE)</f>
        <v>19950525030</v>
      </c>
      <c r="L625" s="80"/>
      <c r="M625" s="97"/>
      <c r="N625" s="26"/>
      <c r="O625" s="26"/>
      <c r="Q625" s="26"/>
      <c r="R625" s="26"/>
    </row>
    <row r="626" hidden="1" spans="1:18">
      <c r="A626" s="26"/>
      <c r="B626" s="40" t="s">
        <v>89</v>
      </c>
      <c r="C626" s="72">
        <v>45708</v>
      </c>
      <c r="D626" s="40" t="str">
        <f>VLOOKUP(B626,辅助信息!E:K,7,FALSE)</f>
        <v>JWDDCD2025051000019</v>
      </c>
      <c r="E626" s="40" t="str">
        <f>VLOOKUP(F626,辅助信息!A:B,2,FALSE)</f>
        <v>螺纹钢</v>
      </c>
      <c r="F626" s="40" t="s">
        <v>32</v>
      </c>
      <c r="G626" s="40">
        <f>130-70-45</f>
        <v>15</v>
      </c>
      <c r="H626" s="40">
        <f>_xlfn._xlws.FILTER('[1]2025年已发货'!$E:$E,'[1]2025年已发货'!$F:$F&amp;'[1]2025年已发货'!$C:$C&amp;'[1]2025年已发货'!$G:$G&amp;'[1]2025年已发货'!$H:$H=C626&amp;F626&amp;I626&amp;J626,"未发货")</f>
        <v>15</v>
      </c>
      <c r="I626" s="40" t="str">
        <f>VLOOKUP(B626,辅助信息!E:I,3,FALSE)</f>
        <v>(五冶钢构医学科学产业园建设项目房建三部-排洪渠)四川省南充市顺庆区搬罾街道学府大道二段</v>
      </c>
      <c r="J626" s="40" t="str">
        <f>VLOOKUP(B626,辅助信息!E:I,4,FALSE)</f>
        <v>郑林</v>
      </c>
      <c r="K626" s="40">
        <f>VLOOKUP(J626,辅助信息!H:I,2,FALSE)</f>
        <v>18349955455</v>
      </c>
      <c r="L626" s="43" t="str">
        <f>VLOOKUP(B626,辅助信息!E:J,6,FALSE)</f>
        <v>送货单：送货单位：南充思临新材料科技有限公司,收货单位：五冶集团川北(南充)建设有限公司,项目名称：南充医学科学产业园,送货车型13米,装货前联系收货人核实到场规格</v>
      </c>
      <c r="M626" s="97">
        <v>45708</v>
      </c>
      <c r="N626" s="26"/>
      <c r="O626" s="26">
        <f ca="1" t="shared" ref="O626:O689" si="16">IF(OR(M626="",N626&lt;&gt;""),"",MAX(M626-TODAY(),0))</f>
        <v>0</v>
      </c>
      <c r="P626" s="64">
        <f ca="1" t="shared" ref="P626:P689" si="17">IF(M626="","",IF(N626&lt;&gt;"",MAX(N626-M626,0),IF(TODAY()&gt;M626,TODAY()-M626,0)))</f>
        <v>263</v>
      </c>
      <c r="Q626" s="26" t="str">
        <f>VLOOKUP(B626,辅助信息!E:M,9,FALSE)</f>
        <v>ZTWM-CDGS-XS-2024-0248-五冶钢构-南充市医学院项目</v>
      </c>
      <c r="R626" s="26"/>
    </row>
    <row r="627" hidden="1" spans="1:18">
      <c r="A627" s="26"/>
      <c r="B627" s="40" t="s">
        <v>89</v>
      </c>
      <c r="C627" s="72">
        <v>45708</v>
      </c>
      <c r="D627" s="40" t="str">
        <f>VLOOKUP(B627,辅助信息!E:K,7,FALSE)</f>
        <v>JWDDCD2025051000019</v>
      </c>
      <c r="E627" s="40" t="str">
        <f>VLOOKUP(F627,辅助信息!A:B,2,FALSE)</f>
        <v>螺纹钢</v>
      </c>
      <c r="F627" s="40" t="s">
        <v>18</v>
      </c>
      <c r="G627" s="40">
        <v>25</v>
      </c>
      <c r="H627" s="40">
        <f>_xlfn._xlws.FILTER('[1]2025年已发货'!$E:$E,'[1]2025年已发货'!$F:$F&amp;'[1]2025年已发货'!$C:$C&amp;'[1]2025年已发货'!$G:$G&amp;'[1]2025年已发货'!$H:$H=C627&amp;F627&amp;I627&amp;J627,"未发货")</f>
        <v>21</v>
      </c>
      <c r="I627" s="40" t="str">
        <f>VLOOKUP(B627,辅助信息!E:I,3,FALSE)</f>
        <v>(五冶钢构医学科学产业园建设项目房建三部-排洪渠)四川省南充市顺庆区搬罾街道学府大道二段</v>
      </c>
      <c r="J627" s="40" t="str">
        <f>VLOOKUP(B627,辅助信息!E:I,4,FALSE)</f>
        <v>郑林</v>
      </c>
      <c r="K627" s="40">
        <f>VLOOKUP(J627,辅助信息!H:I,2,FALSE)</f>
        <v>18349955455</v>
      </c>
      <c r="L627" s="80"/>
      <c r="M627" s="97">
        <v>45708</v>
      </c>
      <c r="N627" s="26"/>
      <c r="O627" s="26">
        <f ca="1" t="shared" si="16"/>
        <v>0</v>
      </c>
      <c r="P627" s="64">
        <f ca="1" t="shared" si="17"/>
        <v>263</v>
      </c>
      <c r="Q627" s="26" t="str">
        <f>VLOOKUP(B627,辅助信息!E:M,9,FALSE)</f>
        <v>ZTWM-CDGS-XS-2024-0248-五冶钢构-南充市医学院项目</v>
      </c>
      <c r="R627" s="26"/>
    </row>
    <row r="628" hidden="1" spans="1:18">
      <c r="A628" s="64" t="s">
        <v>97</v>
      </c>
      <c r="B628" s="40" t="s">
        <v>98</v>
      </c>
      <c r="C628" s="72">
        <v>45708</v>
      </c>
      <c r="D628" s="40" t="e">
        <f>VLOOKUP(B628,辅助信息!E:K,7,FALSE)</f>
        <v>#N/A</v>
      </c>
      <c r="E628" s="40" t="str">
        <f>VLOOKUP(F628,辅助信息!A:B,2,FALSE)</f>
        <v>高线</v>
      </c>
      <c r="F628" s="40" t="s">
        <v>51</v>
      </c>
      <c r="G628" s="36">
        <v>10</v>
      </c>
      <c r="H628" s="36" t="e">
        <f>_xlfn._xlws.FILTER('[1]2025年已发货'!$E:$E,'[1]2025年已发货'!$F:$F&amp;'[1]2025年已发货'!$C:$C&amp;'[1]2025年已发货'!$G:$G&amp;'[1]2025年已发货'!$H:$H=C628&amp;F628&amp;I628&amp;J628,"未发货")</f>
        <v>#N/A</v>
      </c>
      <c r="I628" s="40" t="e">
        <f>VLOOKUP(B628,辅助信息!E:I,3,FALSE)</f>
        <v>#N/A</v>
      </c>
      <c r="J628" s="40" t="e">
        <f>VLOOKUP(B628,辅助信息!E:I,4,FALSE)</f>
        <v>#N/A</v>
      </c>
      <c r="K628" s="40" t="e">
        <f>VLOOKUP(J628,辅助信息!H:I,2,FALSE)</f>
        <v>#N/A</v>
      </c>
      <c r="L628" s="80"/>
      <c r="M628" s="93">
        <v>45709</v>
      </c>
      <c r="O628" s="64">
        <f ca="1" t="shared" si="16"/>
        <v>0</v>
      </c>
      <c r="P628" s="64">
        <f ca="1" t="shared" si="17"/>
        <v>262</v>
      </c>
      <c r="Q628" s="26" t="e">
        <f>VLOOKUP(B628,辅助信息!E:M,9,FALSE)</f>
        <v>#N/A</v>
      </c>
      <c r="R628" s="26"/>
    </row>
    <row r="629" hidden="1" spans="1:18">
      <c r="A629" s="26"/>
      <c r="B629" s="40" t="s">
        <v>99</v>
      </c>
      <c r="C629" s="72">
        <v>45708</v>
      </c>
      <c r="D629" s="40" t="e">
        <f>VLOOKUP(B629,辅助信息!E:K,7,FALSE)</f>
        <v>#N/A</v>
      </c>
      <c r="E629" s="40" t="str">
        <f>VLOOKUP(F629,辅助信息!A:B,2,FALSE)</f>
        <v>高线</v>
      </c>
      <c r="F629" s="40" t="s">
        <v>53</v>
      </c>
      <c r="G629" s="36">
        <v>2.5</v>
      </c>
      <c r="H629" s="36" t="e">
        <f>_xlfn._xlws.FILTER('[1]2025年已发货'!$E:$E,'[1]2025年已发货'!$F:$F&amp;'[1]2025年已发货'!$C:$C&amp;'[1]2025年已发货'!$G:$G&amp;'[1]2025年已发货'!$H:$H=C629&amp;F629&amp;I629&amp;J629,"未发货")</f>
        <v>#N/A</v>
      </c>
      <c r="I629" s="40" t="e">
        <f>VLOOKUP(B629,辅助信息!E:I,3,FALSE)</f>
        <v>#N/A</v>
      </c>
      <c r="J629" s="40" t="e">
        <f>VLOOKUP(B629,辅助信息!E:I,4,FALSE)</f>
        <v>#N/A</v>
      </c>
      <c r="K629" s="40" t="e">
        <f>VLOOKUP(J629,辅助信息!H:I,2,FALSE)</f>
        <v>#N/A</v>
      </c>
      <c r="L629" s="80"/>
      <c r="M629" s="93">
        <v>45709</v>
      </c>
      <c r="O629" s="64">
        <f ca="1" t="shared" si="16"/>
        <v>0</v>
      </c>
      <c r="P629" s="64">
        <f ca="1" t="shared" si="17"/>
        <v>262</v>
      </c>
      <c r="Q629" s="26" t="e">
        <f>VLOOKUP(B629,辅助信息!E:M,9,FALSE)</f>
        <v>#N/A</v>
      </c>
      <c r="R629" s="26"/>
    </row>
    <row r="630" hidden="1" spans="1:18">
      <c r="A630" s="26"/>
      <c r="B630" s="40" t="s">
        <v>99</v>
      </c>
      <c r="C630" s="72">
        <v>45708</v>
      </c>
      <c r="D630" s="40" t="e">
        <f>VLOOKUP(B630,辅助信息!E:K,7,FALSE)</f>
        <v>#N/A</v>
      </c>
      <c r="E630" s="40" t="str">
        <f>VLOOKUP(F630,辅助信息!A:B,2,FALSE)</f>
        <v>高线</v>
      </c>
      <c r="F630" s="40" t="s">
        <v>51</v>
      </c>
      <c r="G630" s="36">
        <v>2.5</v>
      </c>
      <c r="H630" s="36" t="e">
        <f>_xlfn._xlws.FILTER('[1]2025年已发货'!$E:$E,'[1]2025年已发货'!$F:$F&amp;'[1]2025年已发货'!$C:$C&amp;'[1]2025年已发货'!$G:$G&amp;'[1]2025年已发货'!$H:$H=C630&amp;F630&amp;I630&amp;J630,"未发货")</f>
        <v>#N/A</v>
      </c>
      <c r="I630" s="40" t="e">
        <f>VLOOKUP(B630,辅助信息!E:I,3,FALSE)</f>
        <v>#N/A</v>
      </c>
      <c r="J630" s="40" t="e">
        <f>VLOOKUP(B630,辅助信息!E:I,4,FALSE)</f>
        <v>#N/A</v>
      </c>
      <c r="K630" s="40" t="e">
        <f>VLOOKUP(J630,辅助信息!H:I,2,FALSE)</f>
        <v>#N/A</v>
      </c>
      <c r="L630" s="80"/>
      <c r="M630" s="93">
        <v>45709</v>
      </c>
      <c r="O630" s="64">
        <f ca="1" t="shared" si="16"/>
        <v>0</v>
      </c>
      <c r="P630" s="64">
        <f ca="1" t="shared" si="17"/>
        <v>262</v>
      </c>
      <c r="Q630" s="26" t="e">
        <f>VLOOKUP(B630,辅助信息!E:M,9,FALSE)</f>
        <v>#N/A</v>
      </c>
      <c r="R630" s="26"/>
    </row>
    <row r="631" hidden="1" spans="1:18">
      <c r="A631" s="26"/>
      <c r="B631" s="40" t="s">
        <v>99</v>
      </c>
      <c r="C631" s="72">
        <v>45708</v>
      </c>
      <c r="D631" s="40" t="e">
        <f>VLOOKUP(B631,辅助信息!E:K,7,FALSE)</f>
        <v>#N/A</v>
      </c>
      <c r="E631" s="40" t="str">
        <f>VLOOKUP(F631,辅助信息!A:B,2,FALSE)</f>
        <v>螺纹钢</v>
      </c>
      <c r="F631" s="40" t="s">
        <v>27</v>
      </c>
      <c r="G631" s="36">
        <v>3</v>
      </c>
      <c r="H631" s="36" t="e">
        <f>_xlfn._xlws.FILTER('[1]2025年已发货'!$E:$E,'[1]2025年已发货'!$F:$F&amp;'[1]2025年已发货'!$C:$C&amp;'[1]2025年已发货'!$G:$G&amp;'[1]2025年已发货'!$H:$H=C631&amp;F631&amp;I631&amp;J631,"未发货")</f>
        <v>#N/A</v>
      </c>
      <c r="I631" s="40" t="e">
        <f>VLOOKUP(B631,辅助信息!E:I,3,FALSE)</f>
        <v>#N/A</v>
      </c>
      <c r="J631" s="40" t="e">
        <f>VLOOKUP(B631,辅助信息!E:I,4,FALSE)</f>
        <v>#N/A</v>
      </c>
      <c r="K631" s="40" t="e">
        <f>VLOOKUP(J631,辅助信息!H:I,2,FALSE)</f>
        <v>#N/A</v>
      </c>
      <c r="L631" s="80"/>
      <c r="M631" s="93">
        <v>45709</v>
      </c>
      <c r="O631" s="64">
        <f ca="1" t="shared" si="16"/>
        <v>0</v>
      </c>
      <c r="P631" s="64">
        <f ca="1" t="shared" si="17"/>
        <v>262</v>
      </c>
      <c r="Q631" s="26" t="e">
        <f>VLOOKUP(B631,辅助信息!E:M,9,FALSE)</f>
        <v>#N/A</v>
      </c>
      <c r="R631" s="26"/>
    </row>
    <row r="632" hidden="1" spans="1:18">
      <c r="A632" s="26"/>
      <c r="B632" s="40" t="s">
        <v>99</v>
      </c>
      <c r="C632" s="72">
        <v>45708</v>
      </c>
      <c r="D632" s="40" t="e">
        <f>VLOOKUP(B632,辅助信息!E:K,7,FALSE)</f>
        <v>#N/A</v>
      </c>
      <c r="E632" s="40" t="str">
        <f>VLOOKUP(F632,辅助信息!A:B,2,FALSE)</f>
        <v>螺纹钢</v>
      </c>
      <c r="F632" s="40" t="s">
        <v>19</v>
      </c>
      <c r="G632" s="36">
        <v>3</v>
      </c>
      <c r="H632" s="36" t="e">
        <f>_xlfn._xlws.FILTER('[1]2025年已发货'!$E:$E,'[1]2025年已发货'!$F:$F&amp;'[1]2025年已发货'!$C:$C&amp;'[1]2025年已发货'!$G:$G&amp;'[1]2025年已发货'!$H:$H=C632&amp;F632&amp;I632&amp;J632,"未发货")</f>
        <v>#N/A</v>
      </c>
      <c r="I632" s="40" t="e">
        <f>VLOOKUP(B632,辅助信息!E:I,3,FALSE)</f>
        <v>#N/A</v>
      </c>
      <c r="J632" s="40" t="e">
        <f>VLOOKUP(B632,辅助信息!E:I,4,FALSE)</f>
        <v>#N/A</v>
      </c>
      <c r="K632" s="40" t="e">
        <f>VLOOKUP(J632,辅助信息!H:I,2,FALSE)</f>
        <v>#N/A</v>
      </c>
      <c r="L632" s="80"/>
      <c r="M632" s="93">
        <v>45709</v>
      </c>
      <c r="O632" s="64">
        <f ca="1" t="shared" si="16"/>
        <v>0</v>
      </c>
      <c r="P632" s="64">
        <f ca="1" t="shared" si="17"/>
        <v>262</v>
      </c>
      <c r="Q632" s="26" t="e">
        <f>VLOOKUP(B632,辅助信息!E:M,9,FALSE)</f>
        <v>#N/A</v>
      </c>
      <c r="R632" s="26"/>
    </row>
    <row r="633" hidden="1" spans="1:18">
      <c r="A633" s="26"/>
      <c r="B633" s="40" t="s">
        <v>99</v>
      </c>
      <c r="C633" s="72">
        <v>45708</v>
      </c>
      <c r="D633" s="40" t="e">
        <f>VLOOKUP(B633,辅助信息!E:K,7,FALSE)</f>
        <v>#N/A</v>
      </c>
      <c r="E633" s="40" t="str">
        <f>VLOOKUP(F633,辅助信息!A:B,2,FALSE)</f>
        <v>螺纹钢</v>
      </c>
      <c r="F633" s="40" t="s">
        <v>32</v>
      </c>
      <c r="G633" s="36">
        <v>3</v>
      </c>
      <c r="H633" s="36" t="e">
        <f>_xlfn._xlws.FILTER('[1]2025年已发货'!$E:$E,'[1]2025年已发货'!$F:$F&amp;'[1]2025年已发货'!$C:$C&amp;'[1]2025年已发货'!$G:$G&amp;'[1]2025年已发货'!$H:$H=C633&amp;F633&amp;I633&amp;J633,"未发货")</f>
        <v>#N/A</v>
      </c>
      <c r="I633" s="40" t="e">
        <f>VLOOKUP(B633,辅助信息!E:I,3,FALSE)</f>
        <v>#N/A</v>
      </c>
      <c r="J633" s="40" t="e">
        <f>VLOOKUP(B633,辅助信息!E:I,4,FALSE)</f>
        <v>#N/A</v>
      </c>
      <c r="K633" s="40" t="e">
        <f>VLOOKUP(J633,辅助信息!H:I,2,FALSE)</f>
        <v>#N/A</v>
      </c>
      <c r="L633" s="78"/>
      <c r="M633" s="93">
        <v>45709</v>
      </c>
      <c r="O633" s="64">
        <f ca="1" t="shared" si="16"/>
        <v>0</v>
      </c>
      <c r="P633" s="64">
        <f ca="1" t="shared" si="17"/>
        <v>262</v>
      </c>
      <c r="Q633" s="26" t="e">
        <f>VLOOKUP(B633,辅助信息!E:M,9,FALSE)</f>
        <v>#N/A</v>
      </c>
      <c r="R633" s="26"/>
    </row>
    <row r="634" hidden="1" spans="1:18">
      <c r="A634" s="26"/>
      <c r="B634" s="40" t="s">
        <v>31</v>
      </c>
      <c r="C634" s="72">
        <v>45708</v>
      </c>
      <c r="D634" s="40" t="str">
        <f>VLOOKUP(B634,辅助信息!E:K,7,FALSE)</f>
        <v>JWDDCD2024121000136</v>
      </c>
      <c r="E634" s="40" t="str">
        <f>VLOOKUP(F634,辅助信息!A:B,2,FALSE)</f>
        <v>盘螺</v>
      </c>
      <c r="F634" s="40" t="s">
        <v>49</v>
      </c>
      <c r="G634" s="40">
        <v>15</v>
      </c>
      <c r="H634" s="40" t="str">
        <f>_xlfn._xlws.FILTER('[1]2025年已发货'!$E:$E,'[1]2025年已发货'!$F:$F&amp;'[1]2025年已发货'!$C:$C&amp;'[1]2025年已发货'!$G:$G&amp;'[1]2025年已发货'!$H:$H=C634&amp;F634&amp;I634&amp;J634,"未发货")</f>
        <v>未发货</v>
      </c>
      <c r="I634" s="40" t="str">
        <f>VLOOKUP(B634,辅助信息!E:I,3,FALSE)</f>
        <v>（四川商建-射洪城乡一体化项目）遂宁市射洪市忠新幼儿园北侧约220米新溪小区</v>
      </c>
      <c r="J634" s="40" t="str">
        <f>VLOOKUP(B634,辅助信息!E:I,4,FALSE)</f>
        <v>柏子刚</v>
      </c>
      <c r="K634" s="40">
        <f>VLOOKUP(J634,辅助信息!H:I,2,FALSE)</f>
        <v>15692885305</v>
      </c>
      <c r="L634" s="43" t="str">
        <f>VLOOKUP(B634,辅助信息!E:J,6,FALSE)</f>
        <v>提前联系到场规格及数量</v>
      </c>
      <c r="M634" s="97">
        <v>45708</v>
      </c>
      <c r="N634" s="26"/>
      <c r="O634" s="26">
        <f ca="1" t="shared" si="16"/>
        <v>0</v>
      </c>
      <c r="P634" s="64">
        <f ca="1" t="shared" si="17"/>
        <v>263</v>
      </c>
      <c r="Q634" s="26" t="str">
        <f>VLOOKUP(B634,辅助信息!E:M,9,FALSE)</f>
        <v>ZTWM-CDGS-XS-2024-0179-四川商投-射洪城乡一体化建设项目</v>
      </c>
      <c r="R634" s="26"/>
    </row>
    <row r="635" hidden="1" spans="1:18">
      <c r="A635" s="26"/>
      <c r="B635" s="40" t="s">
        <v>31</v>
      </c>
      <c r="C635" s="72">
        <v>45708</v>
      </c>
      <c r="D635" s="40" t="str">
        <f>VLOOKUP(B635,辅助信息!E:K,7,FALSE)</f>
        <v>JWDDCD2024121000136</v>
      </c>
      <c r="E635" s="40" t="str">
        <f>VLOOKUP(F635,辅助信息!A:B,2,FALSE)</f>
        <v>螺纹钢</v>
      </c>
      <c r="F635" s="40" t="s">
        <v>22</v>
      </c>
      <c r="G635" s="40">
        <v>20</v>
      </c>
      <c r="H635" s="40" t="str">
        <f>_xlfn._xlws.FILTER('[1]2025年已发货'!$E:$E,'[1]2025年已发货'!$F:$F&amp;'[1]2025年已发货'!$C:$C&amp;'[1]2025年已发货'!$G:$G&amp;'[1]2025年已发货'!$H:$H=C635&amp;F635&amp;I635&amp;J635,"未发货")</f>
        <v>未发货</v>
      </c>
      <c r="I635" s="40" t="str">
        <f>VLOOKUP(B635,辅助信息!E:I,3,FALSE)</f>
        <v>（四川商建-射洪城乡一体化项目）遂宁市射洪市忠新幼儿园北侧约220米新溪小区</v>
      </c>
      <c r="J635" s="40" t="str">
        <f>VLOOKUP(B635,辅助信息!E:I,4,FALSE)</f>
        <v>柏子刚</v>
      </c>
      <c r="K635" s="40">
        <f>VLOOKUP(J635,辅助信息!H:I,2,FALSE)</f>
        <v>15692885305</v>
      </c>
      <c r="L635" s="78"/>
      <c r="M635" s="97">
        <v>45708</v>
      </c>
      <c r="N635" s="26"/>
      <c r="O635" s="26">
        <f ca="1" t="shared" si="16"/>
        <v>0</v>
      </c>
      <c r="P635" s="64">
        <f ca="1" t="shared" si="17"/>
        <v>263</v>
      </c>
      <c r="Q635" s="26" t="str">
        <f>VLOOKUP(B635,辅助信息!E:M,9,FALSE)</f>
        <v>ZTWM-CDGS-XS-2024-0179-四川商投-射洪城乡一体化建设项目</v>
      </c>
      <c r="R635" s="26"/>
    </row>
    <row r="636" ht="36" hidden="1" customHeight="1" spans="1:18">
      <c r="A636" s="64" t="s">
        <v>100</v>
      </c>
      <c r="B636" s="40" t="s">
        <v>47</v>
      </c>
      <c r="C636" s="72">
        <v>45708</v>
      </c>
      <c r="D636" s="40" t="str">
        <f>VLOOKUP(B636,辅助信息!E:K,7,FALSE)</f>
        <v>JWDDCD2025052800131</v>
      </c>
      <c r="E636" s="40" t="str">
        <f>VLOOKUP(F636,辅助信息!A:B,2,FALSE)</f>
        <v>螺纹钢</v>
      </c>
      <c r="F636" s="40" t="s">
        <v>18</v>
      </c>
      <c r="G636" s="36">
        <v>225</v>
      </c>
      <c r="H636" s="36">
        <f>_xlfn._xlws.FILTER('[1]2025年已发货'!$E:$E,'[1]2025年已发货'!$F:$F&amp;'[1]2025年已发货'!$C:$C&amp;'[1]2025年已发货'!$G:$G&amp;'[1]2025年已发货'!$H:$H=C636&amp;F636&amp;I636&amp;J636,"未发货")</f>
        <v>210</v>
      </c>
      <c r="I636" s="40" t="str">
        <f>VLOOKUP(B636,辅助信息!E:I,3,FALSE)</f>
        <v>（商投建工达州中医药科技园-1工区）达州市通川区达州中医药职业学院犀牛大道北段</v>
      </c>
      <c r="J636" s="40" t="str">
        <f>VLOOKUP(B636,辅助信息!E:I,4,FALSE)</f>
        <v>程黄刚</v>
      </c>
      <c r="K636" s="40">
        <f>VLOOKUP(J636,辅助信息!H:I,2,FALSE)</f>
        <v>15108211617</v>
      </c>
      <c r="L636" s="43" t="str">
        <f>VLOOKUP(B636,辅助信息!E:J,6,FALSE)</f>
        <v>控制炉批号！多了现场不收！,优先安排达钢,提前联系到场规格及数量</v>
      </c>
      <c r="M636" s="93">
        <v>45710</v>
      </c>
      <c r="O636" s="64">
        <f ca="1" t="shared" si="16"/>
        <v>0</v>
      </c>
      <c r="P636" s="64">
        <f ca="1" t="shared" si="17"/>
        <v>261</v>
      </c>
      <c r="Q636" s="26" t="str">
        <f>VLOOKUP(B636,辅助信息!E:M,9,FALSE)</f>
        <v>ZTWM-CDGS-XS-2024-0134-商投建工达州中医药科技成果示范园项目</v>
      </c>
      <c r="R636" s="26"/>
    </row>
    <row r="637" ht="36" hidden="1" customHeight="1" spans="1:18">
      <c r="A637" s="73" t="s">
        <v>102</v>
      </c>
      <c r="B637" s="40" t="s">
        <v>81</v>
      </c>
      <c r="C637" s="72">
        <v>45708</v>
      </c>
      <c r="D637" s="40" t="str">
        <f>VLOOKUP(B637,辅助信息!E:K,7,FALSE)</f>
        <v>JWDDCD2025060900080</v>
      </c>
      <c r="E637" s="40" t="str">
        <f>VLOOKUP(F637,辅助信息!A:B,2,FALSE)</f>
        <v>螺纹钢</v>
      </c>
      <c r="F637" s="40" t="s">
        <v>18</v>
      </c>
      <c r="G637" s="36">
        <v>70</v>
      </c>
      <c r="H637" s="36" t="str">
        <f>_xlfn._xlws.FILTER('[1]2025年已发货'!$E:$E,'[1]2025年已发货'!$F:$F&amp;'[1]2025年已发货'!$C:$C&amp;'[1]2025年已发货'!$G:$G&amp;'[1]2025年已发货'!$H:$H=C637&amp;F637&amp;I637&amp;J637,"未发货")</f>
        <v>未发货</v>
      </c>
      <c r="I637" s="40" t="str">
        <f>VLOOKUP(B637,辅助信息!E:I,3,FALSE)</f>
        <v>（华西简阳西城嘉苑）四川省成都市简阳市简城街道高屋村</v>
      </c>
      <c r="J637" s="40" t="str">
        <f>VLOOKUP(B637,辅助信息!E:I,4,FALSE)</f>
        <v>张瀚镭</v>
      </c>
      <c r="K637" s="40">
        <f>VLOOKUP(J637,辅助信息!H:I,2,FALSE)</f>
        <v>15884666220</v>
      </c>
      <c r="L637" s="43" t="str">
        <f>VLOOKUP(B637,辅助信息!E:J,6,FALSE)</f>
        <v>现场禁止使用氢能源挂车！优先威钢发货,我方卸车,新老国标钢厂不加价可直发，因陕钢多次出现磅差，项目拒绝使用</v>
      </c>
      <c r="M637" s="93">
        <v>45711</v>
      </c>
      <c r="O637" s="64">
        <f ca="1" t="shared" si="16"/>
        <v>0</v>
      </c>
      <c r="P637" s="64">
        <f ca="1" t="shared" si="17"/>
        <v>260</v>
      </c>
      <c r="Q637" s="26" t="str">
        <f>VLOOKUP(B637,辅助信息!E:M,9,FALSE)</f>
        <v>ZTWM-CDGS-XS-2024-0030-华西集采-简州大道</v>
      </c>
      <c r="R637" s="26"/>
    </row>
    <row r="638" hidden="1" spans="1:18">
      <c r="A638" s="26"/>
      <c r="B638" s="40" t="s">
        <v>69</v>
      </c>
      <c r="C638" s="72">
        <v>45709</v>
      </c>
      <c r="D638" s="40" t="str">
        <f>VLOOKUP(B638,辅助信息!E:K,7,FALSE)</f>
        <v>JWDDCD2025052800131</v>
      </c>
      <c r="E638" s="40" t="str">
        <f>VLOOKUP(F638,辅助信息!A:B,2,FALSE)</f>
        <v>螺纹钢</v>
      </c>
      <c r="F638" s="40" t="s">
        <v>21</v>
      </c>
      <c r="G638" s="40">
        <v>35</v>
      </c>
      <c r="H638" s="40" t="str">
        <f>_xlfn._xlws.FILTER('[1]2025年已发货'!$E:$E,'[1]2025年已发货'!$F:$F&amp;'[1]2025年已发货'!$C:$C&amp;'[1]2025年已发货'!$G:$G&amp;'[1]2025年已发货'!$H:$H=C638&amp;F638&amp;I638&amp;J638,"未发货")</f>
        <v>未发货</v>
      </c>
      <c r="I638" s="40" t="str">
        <f>VLOOKUP(B638,辅助信息!E:I,3,FALSE)</f>
        <v>（商投建工达州中医药科技园-4工区-2号楼）达州市通川区达州中医药职业学院犀牛大道北段</v>
      </c>
      <c r="J638" s="40" t="str">
        <f>VLOOKUP(B638,辅助信息!E:I,4,FALSE)</f>
        <v>张扬</v>
      </c>
      <c r="K638" s="40">
        <f>VLOOKUP(J638,辅助信息!H:I,2,FALSE)</f>
        <v>18381904567</v>
      </c>
      <c r="L638" s="43" t="str">
        <f>VLOOKUP(B638,辅助信息!E:J,6,FALSE)</f>
        <v>控制炉批号！多了现场不收！,优先安排达钢,提前联系到场规格及数量</v>
      </c>
      <c r="M638" s="97">
        <v>45704</v>
      </c>
      <c r="N638" s="26"/>
      <c r="O638" s="26">
        <f ca="1" t="shared" si="16"/>
        <v>0</v>
      </c>
      <c r="P638" s="64">
        <f ca="1" t="shared" si="17"/>
        <v>267</v>
      </c>
      <c r="Q638" s="26" t="str">
        <f>VLOOKUP(B638,辅助信息!E:M,9,FALSE)</f>
        <v>ZTWM-CDGS-XS-2024-0134-商投建工达州中医药科技成果示范园项目</v>
      </c>
      <c r="R638" s="26"/>
    </row>
    <row r="639" hidden="1" spans="1:18">
      <c r="A639" s="26"/>
      <c r="B639" s="40" t="s">
        <v>69</v>
      </c>
      <c r="C639" s="72">
        <v>45709</v>
      </c>
      <c r="D639" s="40" t="str">
        <f>VLOOKUP(B639,辅助信息!E:K,7,FALSE)</f>
        <v>JWDDCD2025052800131</v>
      </c>
      <c r="E639" s="40" t="str">
        <f>VLOOKUP(F639,辅助信息!A:B,2,FALSE)</f>
        <v>盘螺</v>
      </c>
      <c r="F639" s="40" t="s">
        <v>40</v>
      </c>
      <c r="G639" s="40">
        <v>16</v>
      </c>
      <c r="H639" s="40">
        <f>_xlfn._xlws.FILTER('[1]2025年已发货'!$E:$E,'[1]2025年已发货'!$F:$F&amp;'[1]2025年已发货'!$C:$C&amp;'[1]2025年已发货'!$G:$G&amp;'[1]2025年已发货'!$H:$H=C639&amp;F639&amp;I639&amp;J639,"未发货")</f>
        <v>18</v>
      </c>
      <c r="I639" s="40" t="str">
        <f>VLOOKUP(B639,辅助信息!E:I,3,FALSE)</f>
        <v>（商投建工达州中医药科技园-4工区-2号楼）达州市通川区达州中医药职业学院犀牛大道北段</v>
      </c>
      <c r="J639" s="40" t="str">
        <f>VLOOKUP(B639,辅助信息!E:I,4,FALSE)</f>
        <v>张扬</v>
      </c>
      <c r="K639" s="40">
        <f>VLOOKUP(J639,辅助信息!H:I,2,FALSE)</f>
        <v>18381904567</v>
      </c>
      <c r="L639" s="80"/>
      <c r="M639" s="97">
        <v>45710</v>
      </c>
      <c r="N639" s="26"/>
      <c r="O639" s="26">
        <f ca="1" t="shared" si="16"/>
        <v>0</v>
      </c>
      <c r="P639" s="64">
        <f ca="1" t="shared" si="17"/>
        <v>261</v>
      </c>
      <c r="Q639" s="26"/>
      <c r="R639" s="26"/>
    </row>
    <row r="640" hidden="1" spans="1:18">
      <c r="A640" s="26"/>
      <c r="B640" s="40" t="s">
        <v>69</v>
      </c>
      <c r="C640" s="72">
        <v>45709</v>
      </c>
      <c r="D640" s="40" t="str">
        <f>VLOOKUP(B640,辅助信息!E:K,7,FALSE)</f>
        <v>JWDDCD2025052800131</v>
      </c>
      <c r="E640" s="40" t="str">
        <f>VLOOKUP(F640,辅助信息!A:B,2,FALSE)</f>
        <v>盘螺</v>
      </c>
      <c r="F640" s="40" t="s">
        <v>41</v>
      </c>
      <c r="G640" s="40">
        <v>16</v>
      </c>
      <c r="H640" s="40">
        <f>_xlfn._xlws.FILTER('[1]2025年已发货'!$E:$E,'[1]2025年已发货'!$F:$F&amp;'[1]2025年已发货'!$C:$C&amp;'[1]2025年已发货'!$G:$G&amp;'[1]2025年已发货'!$H:$H=C640&amp;F640&amp;I640&amp;J640,"未发货")</f>
        <v>18</v>
      </c>
      <c r="I640" s="40" t="str">
        <f>VLOOKUP(B640,辅助信息!E:I,3,FALSE)</f>
        <v>（商投建工达州中医药科技园-4工区-2号楼）达州市通川区达州中医药职业学院犀牛大道北段</v>
      </c>
      <c r="J640" s="40" t="str">
        <f>VLOOKUP(B640,辅助信息!E:I,4,FALSE)</f>
        <v>张扬</v>
      </c>
      <c r="K640" s="40">
        <f>VLOOKUP(J640,辅助信息!H:I,2,FALSE)</f>
        <v>18381904567</v>
      </c>
      <c r="L640" s="78"/>
      <c r="M640" s="97">
        <v>45710</v>
      </c>
      <c r="N640" s="26"/>
      <c r="O640" s="26">
        <f ca="1" t="shared" si="16"/>
        <v>0</v>
      </c>
      <c r="P640" s="64">
        <f ca="1" t="shared" si="17"/>
        <v>261</v>
      </c>
      <c r="Q640" s="26"/>
      <c r="R640" s="26"/>
    </row>
    <row r="641" s="26" customFormat="1" hidden="1" spans="2:17">
      <c r="B641" s="40" t="s">
        <v>84</v>
      </c>
      <c r="C641" s="72">
        <v>45709</v>
      </c>
      <c r="D641" s="40" t="e">
        <f>VLOOKUP(B641,辅助信息!E:K,7,FALSE)</f>
        <v>#N/A</v>
      </c>
      <c r="E641" s="40" t="str">
        <f>VLOOKUP(F641,辅助信息!A:B,2,FALSE)</f>
        <v>螺纹钢</v>
      </c>
      <c r="F641" s="40" t="s">
        <v>27</v>
      </c>
      <c r="G641" s="40">
        <v>20</v>
      </c>
      <c r="H641" s="40" t="e">
        <f>_xlfn._xlws.FILTER('[1]2025年已发货'!$E:$E,'[1]2025年已发货'!$F:$F&amp;'[1]2025年已发货'!$C:$C&amp;'[1]2025年已发货'!$G:$G&amp;'[1]2025年已发货'!$H:$H=C641&amp;F641&amp;I641&amp;J641,"未发货")</f>
        <v>#N/A</v>
      </c>
      <c r="I641" s="40" t="e">
        <f>VLOOKUP(B641,辅助信息!E:I,3,FALSE)</f>
        <v>#N/A</v>
      </c>
      <c r="J641" s="40" t="e">
        <f>VLOOKUP(B641,辅助信息!E:I,4,FALSE)</f>
        <v>#N/A</v>
      </c>
      <c r="K641" s="40" t="e">
        <f>VLOOKUP(J641,辅助信息!H:I,2,FALSE)</f>
        <v>#N/A</v>
      </c>
      <c r="L641" s="43" t="e">
        <f>VLOOKUP(B641,辅助信息!E:J,6,FALSE)</f>
        <v>#N/A</v>
      </c>
      <c r="M641" s="97">
        <v>45705</v>
      </c>
      <c r="O641" s="26">
        <f ca="1" t="shared" si="16"/>
        <v>0</v>
      </c>
      <c r="P641" s="64">
        <f ca="1" t="shared" si="17"/>
        <v>266</v>
      </c>
      <c r="Q641" s="26" t="e">
        <f>VLOOKUP(B641,辅助信息!E:M,9,FALSE)</f>
        <v>#N/A</v>
      </c>
    </row>
    <row r="642" s="26" customFormat="1" hidden="1" spans="2:17">
      <c r="B642" s="40" t="s">
        <v>84</v>
      </c>
      <c r="C642" s="72">
        <v>45709</v>
      </c>
      <c r="D642" s="40" t="e">
        <f>VLOOKUP(B642,辅助信息!E:K,7,FALSE)</f>
        <v>#N/A</v>
      </c>
      <c r="E642" s="40" t="str">
        <f>VLOOKUP(F642,辅助信息!A:B,2,FALSE)</f>
        <v>螺纹钢</v>
      </c>
      <c r="F642" s="40" t="s">
        <v>33</v>
      </c>
      <c r="G642" s="40">
        <v>8</v>
      </c>
      <c r="H642" s="40" t="e">
        <f>_xlfn._xlws.FILTER('[1]2025年已发货'!$E:$E,'[1]2025年已发货'!$F:$F&amp;'[1]2025年已发货'!$C:$C&amp;'[1]2025年已发货'!$G:$G&amp;'[1]2025年已发货'!$H:$H=C642&amp;F642&amp;I642&amp;J642,"未发货")</f>
        <v>#N/A</v>
      </c>
      <c r="I642" s="40" t="e">
        <f>VLOOKUP(B642,辅助信息!E:I,3,FALSE)</f>
        <v>#N/A</v>
      </c>
      <c r="J642" s="40" t="e">
        <f>VLOOKUP(B642,辅助信息!E:I,4,FALSE)</f>
        <v>#N/A</v>
      </c>
      <c r="K642" s="40" t="e">
        <f>VLOOKUP(J642,辅助信息!H:I,2,FALSE)</f>
        <v>#N/A</v>
      </c>
      <c r="L642" s="80"/>
      <c r="M642" s="97">
        <v>45705</v>
      </c>
      <c r="O642" s="26">
        <f ca="1" t="shared" si="16"/>
        <v>0</v>
      </c>
      <c r="P642" s="64">
        <f ca="1" t="shared" si="17"/>
        <v>266</v>
      </c>
      <c r="Q642" s="26" t="e">
        <f>VLOOKUP(B642,辅助信息!E:M,9,FALSE)</f>
        <v>#N/A</v>
      </c>
    </row>
    <row r="643" s="26" customFormat="1" hidden="1" spans="2:17">
      <c r="B643" s="40" t="s">
        <v>84</v>
      </c>
      <c r="C643" s="72">
        <v>45709</v>
      </c>
      <c r="D643" s="40" t="e">
        <f>VLOOKUP(B643,辅助信息!E:K,7,FALSE)</f>
        <v>#N/A</v>
      </c>
      <c r="E643" s="40" t="str">
        <f>VLOOKUP(F643,辅助信息!A:B,2,FALSE)</f>
        <v>螺纹钢</v>
      </c>
      <c r="F643" s="40" t="s">
        <v>18</v>
      </c>
      <c r="G643" s="40">
        <v>12</v>
      </c>
      <c r="H643" s="40" t="e">
        <f>_xlfn._xlws.FILTER('[1]2025年已发货'!$E:$E,'[1]2025年已发货'!$F:$F&amp;'[1]2025年已发货'!$C:$C&amp;'[1]2025年已发货'!$G:$G&amp;'[1]2025年已发货'!$H:$H=C643&amp;F643&amp;I643&amp;J643,"未发货")</f>
        <v>#N/A</v>
      </c>
      <c r="I643" s="40" t="e">
        <f>VLOOKUP(B643,辅助信息!E:I,3,FALSE)</f>
        <v>#N/A</v>
      </c>
      <c r="J643" s="40" t="e">
        <f>VLOOKUP(B643,辅助信息!E:I,4,FALSE)</f>
        <v>#N/A</v>
      </c>
      <c r="K643" s="40" t="e">
        <f>VLOOKUP(J643,辅助信息!H:I,2,FALSE)</f>
        <v>#N/A</v>
      </c>
      <c r="L643" s="80"/>
      <c r="M643" s="97">
        <v>45705</v>
      </c>
      <c r="O643" s="26">
        <f ca="1" t="shared" si="16"/>
        <v>0</v>
      </c>
      <c r="P643" s="64">
        <f ca="1" t="shared" si="17"/>
        <v>266</v>
      </c>
      <c r="Q643" s="26" t="e">
        <f>VLOOKUP(B643,辅助信息!E:M,9,FALSE)</f>
        <v>#N/A</v>
      </c>
    </row>
    <row r="644" s="26" customFormat="1" hidden="1" spans="2:17">
      <c r="B644" s="40" t="s">
        <v>84</v>
      </c>
      <c r="C644" s="72">
        <v>45709</v>
      </c>
      <c r="D644" s="40" t="e">
        <f>VLOOKUP(B644,辅助信息!E:K,7,FALSE)</f>
        <v>#N/A</v>
      </c>
      <c r="E644" s="40" t="str">
        <f>VLOOKUP(F644,辅助信息!A:B,2,FALSE)</f>
        <v>高线</v>
      </c>
      <c r="F644" s="40" t="s">
        <v>51</v>
      </c>
      <c r="G644" s="40">
        <v>5</v>
      </c>
      <c r="H644" s="40" t="e">
        <f>_xlfn._xlws.FILTER('[1]2025年已发货'!$E:$E,'[1]2025年已发货'!$F:$F&amp;'[1]2025年已发货'!$C:$C&amp;'[1]2025年已发货'!$G:$G&amp;'[1]2025年已发货'!$H:$H=C644&amp;F644&amp;I644&amp;J644,"未发货")</f>
        <v>#N/A</v>
      </c>
      <c r="I644" s="40" t="e">
        <f>VLOOKUP(B644,辅助信息!E:I,3,FALSE)</f>
        <v>#N/A</v>
      </c>
      <c r="J644" s="40" t="e">
        <f>VLOOKUP(B644,辅助信息!E:I,4,FALSE)</f>
        <v>#N/A</v>
      </c>
      <c r="K644" s="40" t="e">
        <f>VLOOKUP(J644,辅助信息!H:I,2,FALSE)</f>
        <v>#N/A</v>
      </c>
      <c r="L644" s="78"/>
      <c r="M644" s="97">
        <v>45705</v>
      </c>
      <c r="O644" s="26">
        <f ca="1" t="shared" si="16"/>
        <v>0</v>
      </c>
      <c r="P644" s="64">
        <f ca="1" t="shared" si="17"/>
        <v>266</v>
      </c>
      <c r="Q644" s="26" t="e">
        <f>VLOOKUP(B644,辅助信息!E:M,9,FALSE)</f>
        <v>#N/A</v>
      </c>
    </row>
    <row r="645" s="26" customFormat="1" hidden="1" spans="2:17">
      <c r="B645" s="40" t="s">
        <v>74</v>
      </c>
      <c r="C645" s="72">
        <v>45709</v>
      </c>
      <c r="D645" s="40" t="e">
        <f>VLOOKUP(B645,辅助信息!E:K,7,FALSE)</f>
        <v>#N/A</v>
      </c>
      <c r="E645" s="40" t="str">
        <f>VLOOKUP(F645,辅助信息!A:B,2,FALSE)</f>
        <v>螺纹钢</v>
      </c>
      <c r="F645" s="40" t="s">
        <v>19</v>
      </c>
      <c r="G645" s="40">
        <v>12</v>
      </c>
      <c r="H645" s="40" t="e">
        <f>_xlfn._xlws.FILTER('[1]2025年已发货'!$E:$E,'[1]2025年已发货'!$F:$F&amp;'[1]2025年已发货'!$C:$C&amp;'[1]2025年已发货'!$G:$G&amp;'[1]2025年已发货'!$H:$H=C645&amp;F645&amp;I645&amp;J645,"未发货")</f>
        <v>#N/A</v>
      </c>
      <c r="I645" s="40" t="e">
        <f>VLOOKUP(B645,辅助信息!E:I,3,FALSE)</f>
        <v>#N/A</v>
      </c>
      <c r="J645" s="40" t="e">
        <f>VLOOKUP(B645,辅助信息!E:I,4,FALSE)</f>
        <v>#N/A</v>
      </c>
      <c r="K645" s="40" t="e">
        <f>VLOOKUP(J645,辅助信息!H:I,2,FALSE)</f>
        <v>#N/A</v>
      </c>
      <c r="L645" s="43" t="e">
        <f>VLOOKUP(B645,辅助信息!E:J,6,FALSE)</f>
        <v>#N/A</v>
      </c>
      <c r="M645" s="97">
        <v>45711</v>
      </c>
      <c r="O645" s="26">
        <f ca="1" t="shared" si="16"/>
        <v>0</v>
      </c>
      <c r="P645" s="64">
        <f ca="1" t="shared" si="17"/>
        <v>260</v>
      </c>
      <c r="Q645" s="26" t="e">
        <f>VLOOKUP(B645,辅助信息!E:M,9,FALSE)</f>
        <v>#N/A</v>
      </c>
    </row>
    <row r="646" s="26" customFormat="1" hidden="1" spans="2:17">
      <c r="B646" s="40" t="s">
        <v>74</v>
      </c>
      <c r="C646" s="72">
        <v>45709</v>
      </c>
      <c r="D646" s="40" t="e">
        <f>VLOOKUP(B646,辅助信息!E:K,7,FALSE)</f>
        <v>#N/A</v>
      </c>
      <c r="E646" s="40" t="str">
        <f>VLOOKUP(F646,辅助信息!A:B,2,FALSE)</f>
        <v>螺纹钢</v>
      </c>
      <c r="F646" s="40" t="s">
        <v>33</v>
      </c>
      <c r="G646" s="40">
        <v>12</v>
      </c>
      <c r="H646" s="40" t="e">
        <f>_xlfn._xlws.FILTER('[1]2025年已发货'!$E:$E,'[1]2025年已发货'!$F:$F&amp;'[1]2025年已发货'!$C:$C&amp;'[1]2025年已发货'!$G:$G&amp;'[1]2025年已发货'!$H:$H=C646&amp;F646&amp;I646&amp;J646,"未发货")</f>
        <v>#N/A</v>
      </c>
      <c r="I646" s="40" t="e">
        <f>VLOOKUP(B646,辅助信息!E:I,3,FALSE)</f>
        <v>#N/A</v>
      </c>
      <c r="J646" s="40" t="e">
        <f>VLOOKUP(B646,辅助信息!E:I,4,FALSE)</f>
        <v>#N/A</v>
      </c>
      <c r="K646" s="40" t="e">
        <f>VLOOKUP(J646,辅助信息!H:I,2,FALSE)</f>
        <v>#N/A</v>
      </c>
      <c r="L646" s="80"/>
      <c r="M646" s="97">
        <v>45711</v>
      </c>
      <c r="O646" s="26">
        <f ca="1" t="shared" si="16"/>
        <v>0</v>
      </c>
      <c r="P646" s="64">
        <f ca="1" t="shared" si="17"/>
        <v>260</v>
      </c>
      <c r="Q646" s="26" t="e">
        <f>VLOOKUP(B646,辅助信息!E:M,9,FALSE)</f>
        <v>#N/A</v>
      </c>
    </row>
    <row r="647" s="26" customFormat="1" hidden="1" spans="2:17">
      <c r="B647" s="40" t="s">
        <v>74</v>
      </c>
      <c r="C647" s="72">
        <v>45709</v>
      </c>
      <c r="D647" s="40" t="e">
        <f>VLOOKUP(B647,辅助信息!E:K,7,FALSE)</f>
        <v>#N/A</v>
      </c>
      <c r="E647" s="40" t="str">
        <f>VLOOKUP(F647,辅助信息!A:B,2,FALSE)</f>
        <v>螺纹钢</v>
      </c>
      <c r="F647" s="40" t="s">
        <v>28</v>
      </c>
      <c r="G647" s="40">
        <v>12</v>
      </c>
      <c r="H647" s="40" t="e">
        <f>_xlfn._xlws.FILTER('[1]2025年已发货'!$E:$E,'[1]2025年已发货'!$F:$F&amp;'[1]2025年已发货'!$C:$C&amp;'[1]2025年已发货'!$G:$G&amp;'[1]2025年已发货'!$H:$H=C647&amp;F647&amp;I647&amp;J647,"未发货")</f>
        <v>#N/A</v>
      </c>
      <c r="I647" s="40" t="e">
        <f>VLOOKUP(B647,辅助信息!E:I,3,FALSE)</f>
        <v>#N/A</v>
      </c>
      <c r="J647" s="40" t="e">
        <f>VLOOKUP(B647,辅助信息!E:I,4,FALSE)</f>
        <v>#N/A</v>
      </c>
      <c r="K647" s="40" t="e">
        <f>VLOOKUP(J647,辅助信息!H:I,2,FALSE)</f>
        <v>#N/A</v>
      </c>
      <c r="L647" s="80"/>
      <c r="M647" s="97">
        <v>45711</v>
      </c>
      <c r="O647" s="26">
        <f ca="1" t="shared" si="16"/>
        <v>0</v>
      </c>
      <c r="P647" s="64">
        <f ca="1" t="shared" si="17"/>
        <v>260</v>
      </c>
      <c r="Q647" s="26" t="e">
        <f>VLOOKUP(B647,辅助信息!E:M,9,FALSE)</f>
        <v>#N/A</v>
      </c>
    </row>
    <row r="648" s="26" customFormat="1" hidden="1" spans="2:17">
      <c r="B648" s="40" t="s">
        <v>74</v>
      </c>
      <c r="C648" s="72">
        <v>45709</v>
      </c>
      <c r="D648" s="40" t="e">
        <f>VLOOKUP(B648,辅助信息!E:K,7,FALSE)</f>
        <v>#N/A</v>
      </c>
      <c r="E648" s="40" t="str">
        <f>VLOOKUP(F648,辅助信息!A:B,2,FALSE)</f>
        <v>螺纹钢</v>
      </c>
      <c r="F648" s="40" t="s">
        <v>18</v>
      </c>
      <c r="G648" s="40">
        <v>3</v>
      </c>
      <c r="H648" s="40" t="e">
        <f>_xlfn._xlws.FILTER('[1]2025年已发货'!$E:$E,'[1]2025年已发货'!$F:$F&amp;'[1]2025年已发货'!$C:$C&amp;'[1]2025年已发货'!$G:$G&amp;'[1]2025年已发货'!$H:$H=C648&amp;F648&amp;I648&amp;J648,"未发货")</f>
        <v>#N/A</v>
      </c>
      <c r="I648" s="40" t="e">
        <f>VLOOKUP(B648,辅助信息!E:I,3,FALSE)</f>
        <v>#N/A</v>
      </c>
      <c r="J648" s="40" t="e">
        <f>VLOOKUP(B648,辅助信息!E:I,4,FALSE)</f>
        <v>#N/A</v>
      </c>
      <c r="K648" s="40" t="e">
        <f>VLOOKUP(J648,辅助信息!H:I,2,FALSE)</f>
        <v>#N/A</v>
      </c>
      <c r="L648" s="78"/>
      <c r="M648" s="97">
        <v>45711</v>
      </c>
      <c r="O648" s="26">
        <f ca="1" t="shared" si="16"/>
        <v>0</v>
      </c>
      <c r="P648" s="64">
        <f ca="1" t="shared" si="17"/>
        <v>260</v>
      </c>
      <c r="Q648" s="26" t="e">
        <f>VLOOKUP(B648,辅助信息!E:M,9,FALSE)</f>
        <v>#N/A</v>
      </c>
    </row>
    <row r="649" s="26" customFormat="1" hidden="1" spans="1:17">
      <c r="A649" s="98" t="s">
        <v>97</v>
      </c>
      <c r="B649" s="40" t="s">
        <v>98</v>
      </c>
      <c r="C649" s="72">
        <v>45709</v>
      </c>
      <c r="D649" s="40" t="e">
        <f>VLOOKUP(B649,辅助信息!E:K,7,FALSE)</f>
        <v>#N/A</v>
      </c>
      <c r="E649" s="40" t="str">
        <f>VLOOKUP(F649,辅助信息!A:B,2,FALSE)</f>
        <v>高线</v>
      </c>
      <c r="F649" s="40" t="s">
        <v>51</v>
      </c>
      <c r="G649" s="40">
        <v>10</v>
      </c>
      <c r="H649" s="40" t="e">
        <f>_xlfn._xlws.FILTER('[1]2025年已发货'!$E:$E,'[1]2025年已发货'!$F:$F&amp;'[1]2025年已发货'!$C:$C&amp;'[1]2025年已发货'!$G:$G&amp;'[1]2025年已发货'!$H:$H=C649&amp;F649&amp;I649&amp;J649,"未发货")</f>
        <v>#N/A</v>
      </c>
      <c r="I649" s="40" t="e">
        <f>VLOOKUP(B649,辅助信息!E:I,3,FALSE)</f>
        <v>#N/A</v>
      </c>
      <c r="J649" s="40" t="e">
        <f>VLOOKUP(B649,辅助信息!E:I,4,FALSE)</f>
        <v>#N/A</v>
      </c>
      <c r="K649" s="40" t="e">
        <f>VLOOKUP(J649,辅助信息!H:I,2,FALSE)</f>
        <v>#N/A</v>
      </c>
      <c r="L649" s="43" t="e">
        <f>VLOOKUP(B649,辅助信息!E:J,6,FALSE)</f>
        <v>#N/A</v>
      </c>
      <c r="M649" s="97">
        <v>45709</v>
      </c>
      <c r="O649" s="26">
        <f ca="1" t="shared" si="16"/>
        <v>0</v>
      </c>
      <c r="P649" s="64">
        <f ca="1" t="shared" si="17"/>
        <v>262</v>
      </c>
      <c r="Q649" s="26" t="e">
        <f>VLOOKUP(B649,辅助信息!E:M,9,FALSE)</f>
        <v>#N/A</v>
      </c>
    </row>
    <row r="650" s="26" customFormat="1" hidden="1" spans="2:17">
      <c r="B650" s="40" t="s">
        <v>99</v>
      </c>
      <c r="C650" s="72">
        <v>45709</v>
      </c>
      <c r="D650" s="40" t="e">
        <f>VLOOKUP(B650,辅助信息!E:K,7,FALSE)</f>
        <v>#N/A</v>
      </c>
      <c r="E650" s="40" t="str">
        <f>VLOOKUP(F650,辅助信息!A:B,2,FALSE)</f>
        <v>高线</v>
      </c>
      <c r="F650" s="40" t="s">
        <v>53</v>
      </c>
      <c r="G650" s="40">
        <v>2.5</v>
      </c>
      <c r="H650" s="40" t="e">
        <f>_xlfn._xlws.FILTER('[1]2025年已发货'!$E:$E,'[1]2025年已发货'!$F:$F&amp;'[1]2025年已发货'!$C:$C&amp;'[1]2025年已发货'!$G:$G&amp;'[1]2025年已发货'!$H:$H=C650&amp;F650&amp;I650&amp;J650,"未发货")</f>
        <v>#N/A</v>
      </c>
      <c r="I650" s="40" t="e">
        <f>VLOOKUP(B650,辅助信息!E:I,3,FALSE)</f>
        <v>#N/A</v>
      </c>
      <c r="J650" s="40" t="e">
        <f>VLOOKUP(B650,辅助信息!E:I,4,FALSE)</f>
        <v>#N/A</v>
      </c>
      <c r="K650" s="40" t="e">
        <f>VLOOKUP(J650,辅助信息!H:I,2,FALSE)</f>
        <v>#N/A</v>
      </c>
      <c r="L650" s="80"/>
      <c r="M650" s="97">
        <v>45709</v>
      </c>
      <c r="O650" s="26">
        <f ca="1" t="shared" si="16"/>
        <v>0</v>
      </c>
      <c r="P650" s="64">
        <f ca="1" t="shared" si="17"/>
        <v>262</v>
      </c>
      <c r="Q650" s="26" t="e">
        <f>VLOOKUP(B650,辅助信息!E:M,9,FALSE)</f>
        <v>#N/A</v>
      </c>
    </row>
    <row r="651" s="26" customFormat="1" hidden="1" spans="2:17">
      <c r="B651" s="40" t="s">
        <v>99</v>
      </c>
      <c r="C651" s="72">
        <v>45709</v>
      </c>
      <c r="D651" s="40" t="e">
        <f>VLOOKUP(B651,辅助信息!E:K,7,FALSE)</f>
        <v>#N/A</v>
      </c>
      <c r="E651" s="40" t="str">
        <f>VLOOKUP(F651,辅助信息!A:B,2,FALSE)</f>
        <v>高线</v>
      </c>
      <c r="F651" s="40" t="s">
        <v>51</v>
      </c>
      <c r="G651" s="40">
        <v>2.5</v>
      </c>
      <c r="H651" s="40" t="e">
        <f>_xlfn._xlws.FILTER('[1]2025年已发货'!$E:$E,'[1]2025年已发货'!$F:$F&amp;'[1]2025年已发货'!$C:$C&amp;'[1]2025年已发货'!$G:$G&amp;'[1]2025年已发货'!$H:$H=C651&amp;F651&amp;I651&amp;J651,"未发货")</f>
        <v>#N/A</v>
      </c>
      <c r="I651" s="40" t="e">
        <f>VLOOKUP(B651,辅助信息!E:I,3,FALSE)</f>
        <v>#N/A</v>
      </c>
      <c r="J651" s="40" t="e">
        <f>VLOOKUP(B651,辅助信息!E:I,4,FALSE)</f>
        <v>#N/A</v>
      </c>
      <c r="K651" s="40" t="e">
        <f>VLOOKUP(J651,辅助信息!H:I,2,FALSE)</f>
        <v>#N/A</v>
      </c>
      <c r="L651" s="80"/>
      <c r="M651" s="97">
        <v>45709</v>
      </c>
      <c r="O651" s="26">
        <f ca="1" t="shared" si="16"/>
        <v>0</v>
      </c>
      <c r="P651" s="64">
        <f ca="1" t="shared" si="17"/>
        <v>262</v>
      </c>
      <c r="Q651" s="26" t="e">
        <f>VLOOKUP(B651,辅助信息!E:M,9,FALSE)</f>
        <v>#N/A</v>
      </c>
    </row>
    <row r="652" s="26" customFormat="1" hidden="1" spans="2:17">
      <c r="B652" s="40" t="s">
        <v>99</v>
      </c>
      <c r="C652" s="72">
        <v>45709</v>
      </c>
      <c r="D652" s="40" t="e">
        <f>VLOOKUP(B652,辅助信息!E:K,7,FALSE)</f>
        <v>#N/A</v>
      </c>
      <c r="E652" s="40" t="str">
        <f>VLOOKUP(F652,辅助信息!A:B,2,FALSE)</f>
        <v>螺纹钢</v>
      </c>
      <c r="F652" s="40" t="s">
        <v>27</v>
      </c>
      <c r="G652" s="40">
        <v>3</v>
      </c>
      <c r="H652" s="40" t="e">
        <f>_xlfn._xlws.FILTER('[1]2025年已发货'!$E:$E,'[1]2025年已发货'!$F:$F&amp;'[1]2025年已发货'!$C:$C&amp;'[1]2025年已发货'!$G:$G&amp;'[1]2025年已发货'!$H:$H=C652&amp;F652&amp;I652&amp;J652,"未发货")</f>
        <v>#N/A</v>
      </c>
      <c r="I652" s="40" t="e">
        <f>VLOOKUP(B652,辅助信息!E:I,3,FALSE)</f>
        <v>#N/A</v>
      </c>
      <c r="J652" s="40" t="e">
        <f>VLOOKUP(B652,辅助信息!E:I,4,FALSE)</f>
        <v>#N/A</v>
      </c>
      <c r="K652" s="40" t="e">
        <f>VLOOKUP(J652,辅助信息!H:I,2,FALSE)</f>
        <v>#N/A</v>
      </c>
      <c r="L652" s="80"/>
      <c r="M652" s="97">
        <v>45709</v>
      </c>
      <c r="O652" s="26">
        <f ca="1" t="shared" si="16"/>
        <v>0</v>
      </c>
      <c r="P652" s="64">
        <f ca="1" t="shared" si="17"/>
        <v>262</v>
      </c>
      <c r="Q652" s="26" t="e">
        <f>VLOOKUP(B652,辅助信息!E:M,9,FALSE)</f>
        <v>#N/A</v>
      </c>
    </row>
    <row r="653" s="26" customFormat="1" hidden="1" spans="2:17">
      <c r="B653" s="40" t="s">
        <v>99</v>
      </c>
      <c r="C653" s="72">
        <v>45709</v>
      </c>
      <c r="D653" s="40" t="e">
        <f>VLOOKUP(B653,辅助信息!E:K,7,FALSE)</f>
        <v>#N/A</v>
      </c>
      <c r="E653" s="40" t="str">
        <f>VLOOKUP(F653,辅助信息!A:B,2,FALSE)</f>
        <v>螺纹钢</v>
      </c>
      <c r="F653" s="40" t="s">
        <v>19</v>
      </c>
      <c r="G653" s="40">
        <v>3</v>
      </c>
      <c r="H653" s="40" t="e">
        <f>_xlfn._xlws.FILTER('[1]2025年已发货'!$E:$E,'[1]2025年已发货'!$F:$F&amp;'[1]2025年已发货'!$C:$C&amp;'[1]2025年已发货'!$G:$G&amp;'[1]2025年已发货'!$H:$H=C653&amp;F653&amp;I653&amp;J653,"未发货")</f>
        <v>#N/A</v>
      </c>
      <c r="I653" s="40" t="e">
        <f>VLOOKUP(B653,辅助信息!E:I,3,FALSE)</f>
        <v>#N/A</v>
      </c>
      <c r="J653" s="40" t="e">
        <f>VLOOKUP(B653,辅助信息!E:I,4,FALSE)</f>
        <v>#N/A</v>
      </c>
      <c r="K653" s="40" t="e">
        <f>VLOOKUP(J653,辅助信息!H:I,2,FALSE)</f>
        <v>#N/A</v>
      </c>
      <c r="L653" s="80"/>
      <c r="M653" s="97">
        <v>45709</v>
      </c>
      <c r="O653" s="26">
        <f ca="1" t="shared" si="16"/>
        <v>0</v>
      </c>
      <c r="P653" s="64">
        <f ca="1" t="shared" si="17"/>
        <v>262</v>
      </c>
      <c r="Q653" s="26" t="e">
        <f>VLOOKUP(B653,辅助信息!E:M,9,FALSE)</f>
        <v>#N/A</v>
      </c>
    </row>
    <row r="654" s="26" customFormat="1" hidden="1" spans="2:17">
      <c r="B654" s="40" t="s">
        <v>99</v>
      </c>
      <c r="C654" s="72">
        <v>45709</v>
      </c>
      <c r="D654" s="40" t="e">
        <f>VLOOKUP(B654,辅助信息!E:K,7,FALSE)</f>
        <v>#N/A</v>
      </c>
      <c r="E654" s="40" t="str">
        <f>VLOOKUP(F654,辅助信息!A:B,2,FALSE)</f>
        <v>螺纹钢</v>
      </c>
      <c r="F654" s="40" t="s">
        <v>32</v>
      </c>
      <c r="G654" s="40">
        <v>3</v>
      </c>
      <c r="H654" s="40" t="e">
        <f>_xlfn._xlws.FILTER('[1]2025年已发货'!$E:$E,'[1]2025年已发货'!$F:$F&amp;'[1]2025年已发货'!$C:$C&amp;'[1]2025年已发货'!$G:$G&amp;'[1]2025年已发货'!$H:$H=C654&amp;F654&amp;I654&amp;J654,"未发货")</f>
        <v>#N/A</v>
      </c>
      <c r="I654" s="40" t="e">
        <f>VLOOKUP(B654,辅助信息!E:I,3,FALSE)</f>
        <v>#N/A</v>
      </c>
      <c r="J654" s="40" t="e">
        <f>VLOOKUP(B654,辅助信息!E:I,4,FALSE)</f>
        <v>#N/A</v>
      </c>
      <c r="K654" s="40" t="e">
        <f>VLOOKUP(J654,辅助信息!H:I,2,FALSE)</f>
        <v>#N/A</v>
      </c>
      <c r="L654" s="78"/>
      <c r="M654" s="97">
        <v>45709</v>
      </c>
      <c r="O654" s="26">
        <f ca="1" t="shared" si="16"/>
        <v>0</v>
      </c>
      <c r="P654" s="64">
        <f ca="1" t="shared" si="17"/>
        <v>262</v>
      </c>
      <c r="Q654" s="26" t="e">
        <f>VLOOKUP(B654,辅助信息!E:M,9,FALSE)</f>
        <v>#N/A</v>
      </c>
    </row>
    <row r="655" s="26" customFormat="1" hidden="1" spans="2:17">
      <c r="B655" s="40" t="s">
        <v>31</v>
      </c>
      <c r="C655" s="72">
        <v>45709</v>
      </c>
      <c r="D655" s="40" t="str">
        <f>VLOOKUP(B655,辅助信息!E:K,7,FALSE)</f>
        <v>JWDDCD2024121000136</v>
      </c>
      <c r="E655" s="40" t="str">
        <f>VLOOKUP(F655,辅助信息!A:B,2,FALSE)</f>
        <v>盘螺</v>
      </c>
      <c r="F655" s="40" t="s">
        <v>49</v>
      </c>
      <c r="G655" s="40">
        <v>15</v>
      </c>
      <c r="H655" s="40" t="str">
        <f>_xlfn._xlws.FILTER('[1]2025年已发货'!$E:$E,'[1]2025年已发货'!$F:$F&amp;'[1]2025年已发货'!$C:$C&amp;'[1]2025年已发货'!$G:$G&amp;'[1]2025年已发货'!$H:$H=C655&amp;F655&amp;I655&amp;J655,"未发货")</f>
        <v>未发货</v>
      </c>
      <c r="I655" s="40" t="str">
        <f>VLOOKUP(B655,辅助信息!E:I,3,FALSE)</f>
        <v>（四川商建-射洪城乡一体化项目）遂宁市射洪市忠新幼儿园北侧约220米新溪小区</v>
      </c>
      <c r="J655" s="40" t="str">
        <f>VLOOKUP(B655,辅助信息!E:I,4,FALSE)</f>
        <v>柏子刚</v>
      </c>
      <c r="K655" s="40">
        <f>VLOOKUP(J655,辅助信息!H:I,2,FALSE)</f>
        <v>15692885305</v>
      </c>
      <c r="L655" s="43" t="str">
        <f>VLOOKUP(B655,辅助信息!E:J,6,FALSE)</f>
        <v>提前联系到场规格及数量</v>
      </c>
      <c r="M655" s="97">
        <v>45708</v>
      </c>
      <c r="O655" s="26">
        <f ca="1" t="shared" si="16"/>
        <v>0</v>
      </c>
      <c r="P655" s="64">
        <f ca="1" t="shared" si="17"/>
        <v>263</v>
      </c>
      <c r="Q655" s="26" t="str">
        <f>VLOOKUP(B655,辅助信息!E:M,9,FALSE)</f>
        <v>ZTWM-CDGS-XS-2024-0179-四川商投-射洪城乡一体化建设项目</v>
      </c>
    </row>
    <row r="656" s="26" customFormat="1" hidden="1" spans="2:17">
      <c r="B656" s="40" t="s">
        <v>31</v>
      </c>
      <c r="C656" s="72">
        <v>45709</v>
      </c>
      <c r="D656" s="40" t="str">
        <f>VLOOKUP(B656,辅助信息!E:K,7,FALSE)</f>
        <v>JWDDCD2024121000136</v>
      </c>
      <c r="E656" s="40" t="str">
        <f>VLOOKUP(F656,辅助信息!A:B,2,FALSE)</f>
        <v>螺纹钢</v>
      </c>
      <c r="F656" s="40" t="s">
        <v>22</v>
      </c>
      <c r="G656" s="40">
        <v>20</v>
      </c>
      <c r="H656" s="40" t="str">
        <f>_xlfn._xlws.FILTER('[1]2025年已发货'!$E:$E,'[1]2025年已发货'!$F:$F&amp;'[1]2025年已发货'!$C:$C&amp;'[1]2025年已发货'!$G:$G&amp;'[1]2025年已发货'!$H:$H=C656&amp;F656&amp;I656&amp;J656,"未发货")</f>
        <v>未发货</v>
      </c>
      <c r="I656" s="40" t="str">
        <f>VLOOKUP(B656,辅助信息!E:I,3,FALSE)</f>
        <v>（四川商建-射洪城乡一体化项目）遂宁市射洪市忠新幼儿园北侧约220米新溪小区</v>
      </c>
      <c r="J656" s="40" t="str">
        <f>VLOOKUP(B656,辅助信息!E:I,4,FALSE)</f>
        <v>柏子刚</v>
      </c>
      <c r="K656" s="40">
        <f>VLOOKUP(J656,辅助信息!H:I,2,FALSE)</f>
        <v>15692885305</v>
      </c>
      <c r="L656" s="78"/>
      <c r="M656" s="97">
        <v>45708</v>
      </c>
      <c r="O656" s="26">
        <f ca="1" t="shared" si="16"/>
        <v>0</v>
      </c>
      <c r="P656" s="64">
        <f ca="1" t="shared" si="17"/>
        <v>263</v>
      </c>
      <c r="Q656" s="26" t="str">
        <f>VLOOKUP(B656,辅助信息!E:M,9,FALSE)</f>
        <v>ZTWM-CDGS-XS-2024-0179-四川商投-射洪城乡一体化建设项目</v>
      </c>
    </row>
    <row r="657" s="26" customFormat="1" ht="36" hidden="1" customHeight="1" spans="1:17">
      <c r="A657" s="64" t="s">
        <v>103</v>
      </c>
      <c r="B657" s="40" t="s">
        <v>81</v>
      </c>
      <c r="C657" s="72">
        <v>45709</v>
      </c>
      <c r="D657" s="40" t="str">
        <f>VLOOKUP(B657,辅助信息!E:K,7,FALSE)</f>
        <v>JWDDCD2025060900080</v>
      </c>
      <c r="E657" s="40" t="str">
        <f>VLOOKUP(F657,辅助信息!A:B,2,FALSE)</f>
        <v>螺纹钢</v>
      </c>
      <c r="F657" s="40" t="s">
        <v>18</v>
      </c>
      <c r="G657" s="36">
        <v>70</v>
      </c>
      <c r="H657" s="36">
        <f>_xlfn._xlws.FILTER('[1]2025年已发货'!$E:$E,'[1]2025年已发货'!$F:$F&amp;'[1]2025年已发货'!$C:$C&amp;'[1]2025年已发货'!$G:$G&amp;'[1]2025年已发货'!$H:$H=C657&amp;F657&amp;I657&amp;J657,"未发货")</f>
        <v>70</v>
      </c>
      <c r="I657" s="40" t="str">
        <f>VLOOKUP(B657,辅助信息!E:I,3,FALSE)</f>
        <v>（华西简阳西城嘉苑）四川省成都市简阳市简城街道高屋村</v>
      </c>
      <c r="J657" s="40" t="str">
        <f>VLOOKUP(B657,辅助信息!E:I,4,FALSE)</f>
        <v>张瀚镭</v>
      </c>
      <c r="K657" s="40">
        <f>VLOOKUP(J657,辅助信息!H:I,2,FALSE)</f>
        <v>15884666220</v>
      </c>
      <c r="L657" s="43" t="str">
        <f>VLOOKUP(B657,辅助信息!E:J,6,FALSE)</f>
        <v>现场禁止使用氢能源挂车！优先威钢发货,我方卸车,新老国标钢厂不加价可直发，因陕钢多次出现磅差，项目拒绝使用</v>
      </c>
      <c r="M657" s="93">
        <v>45711</v>
      </c>
      <c r="N657" s="64"/>
      <c r="O657" s="26">
        <f ca="1" t="shared" si="16"/>
        <v>0</v>
      </c>
      <c r="P657" s="64">
        <f ca="1" t="shared" si="17"/>
        <v>260</v>
      </c>
      <c r="Q657" s="26" t="str">
        <f>VLOOKUP(B657,辅助信息!E:M,9,FALSE)</f>
        <v>ZTWM-CDGS-XS-2024-0030-华西集采-简州大道</v>
      </c>
    </row>
    <row r="658" s="26" customFormat="1" ht="36" hidden="1" customHeight="1" spans="2:17">
      <c r="B658" s="40" t="s">
        <v>69</v>
      </c>
      <c r="C658" s="72">
        <v>45710</v>
      </c>
      <c r="D658" s="40" t="str">
        <f>VLOOKUP(B658,辅助信息!E:K,7,FALSE)</f>
        <v>JWDDCD2025052800131</v>
      </c>
      <c r="E658" s="40" t="str">
        <f>VLOOKUP(F658,辅助信息!A:B,2,FALSE)</f>
        <v>螺纹钢</v>
      </c>
      <c r="F658" s="40" t="s">
        <v>21</v>
      </c>
      <c r="G658" s="40">
        <v>35</v>
      </c>
      <c r="H658" s="40">
        <f>_xlfn._xlws.FILTER('[1]2025年已发货'!$E:$E,'[1]2025年已发货'!$F:$F&amp;'[1]2025年已发货'!$C:$C&amp;'[1]2025年已发货'!$G:$G&amp;'[1]2025年已发货'!$H:$H=C658&amp;F658&amp;I658&amp;J658,"未发货")</f>
        <v>35</v>
      </c>
      <c r="I658" s="40" t="str">
        <f>VLOOKUP(B658,辅助信息!E:I,3,FALSE)</f>
        <v>（商投建工达州中医药科技园-4工区-2号楼）达州市通川区达州中医药职业学院犀牛大道北段</v>
      </c>
      <c r="J658" s="40" t="str">
        <f>VLOOKUP(B658,辅助信息!E:I,4,FALSE)</f>
        <v>张扬</v>
      </c>
      <c r="K658" s="40">
        <f>VLOOKUP(J658,辅助信息!H:I,2,FALSE)</f>
        <v>18381904567</v>
      </c>
      <c r="L658" s="43" t="str">
        <f>VLOOKUP(B658,辅助信息!E:J,6,FALSE)</f>
        <v>控制炉批号！多了现场不收！,优先安排达钢,提前联系到场规格及数量</v>
      </c>
      <c r="M658" s="97">
        <v>45704</v>
      </c>
      <c r="O658" s="26">
        <f ca="1" t="shared" si="16"/>
        <v>0</v>
      </c>
      <c r="P658" s="64">
        <f ca="1" t="shared" si="17"/>
        <v>267</v>
      </c>
      <c r="Q658" s="26" t="str">
        <f>VLOOKUP(B658,辅助信息!E:M,9,FALSE)</f>
        <v>ZTWM-CDGS-XS-2024-0134-商投建工达州中医药科技成果示范园项目</v>
      </c>
    </row>
    <row r="659" s="26" customFormat="1" hidden="1" spans="2:17">
      <c r="B659" s="40" t="s">
        <v>84</v>
      </c>
      <c r="C659" s="72">
        <v>45710</v>
      </c>
      <c r="D659" s="40" t="e">
        <f>VLOOKUP(B659,辅助信息!E:K,7,FALSE)</f>
        <v>#N/A</v>
      </c>
      <c r="E659" s="40" t="str">
        <f>VLOOKUP(F659,辅助信息!A:B,2,FALSE)</f>
        <v>螺纹钢</v>
      </c>
      <c r="F659" s="40" t="s">
        <v>27</v>
      </c>
      <c r="G659" s="40">
        <v>20</v>
      </c>
      <c r="H659" s="40" t="e">
        <f>_xlfn._xlws.FILTER('[1]2025年已发货'!$E:$E,'[1]2025年已发货'!$F:$F&amp;'[1]2025年已发货'!$C:$C&amp;'[1]2025年已发货'!$G:$G&amp;'[1]2025年已发货'!$H:$H=C659&amp;F659&amp;I659&amp;J659,"未发货")</f>
        <v>#N/A</v>
      </c>
      <c r="I659" s="40" t="e">
        <f>VLOOKUP(B659,辅助信息!E:I,3,FALSE)</f>
        <v>#N/A</v>
      </c>
      <c r="J659" s="40" t="e">
        <f>VLOOKUP(B659,辅助信息!E:I,4,FALSE)</f>
        <v>#N/A</v>
      </c>
      <c r="K659" s="40" t="e">
        <f>VLOOKUP(J659,辅助信息!H:I,2,FALSE)</f>
        <v>#N/A</v>
      </c>
      <c r="L659" s="43" t="e">
        <f>VLOOKUP(B659,辅助信息!E:J,6,FALSE)</f>
        <v>#N/A</v>
      </c>
      <c r="M659" s="97">
        <v>45705</v>
      </c>
      <c r="O659" s="26">
        <f ca="1" t="shared" si="16"/>
        <v>0</v>
      </c>
      <c r="P659" s="64">
        <f ca="1" t="shared" si="17"/>
        <v>266</v>
      </c>
      <c r="Q659" s="26" t="e">
        <f>VLOOKUP(B659,辅助信息!E:M,9,FALSE)</f>
        <v>#N/A</v>
      </c>
    </row>
    <row r="660" s="26" customFormat="1" hidden="1" spans="2:17">
      <c r="B660" s="40" t="s">
        <v>84</v>
      </c>
      <c r="C660" s="72">
        <v>45710</v>
      </c>
      <c r="D660" s="40" t="e">
        <f>VLOOKUP(B660,辅助信息!E:K,7,FALSE)</f>
        <v>#N/A</v>
      </c>
      <c r="E660" s="40" t="str">
        <f>VLOOKUP(F660,辅助信息!A:B,2,FALSE)</f>
        <v>螺纹钢</v>
      </c>
      <c r="F660" s="40" t="s">
        <v>33</v>
      </c>
      <c r="G660" s="40">
        <v>8</v>
      </c>
      <c r="H660" s="40" t="e">
        <f>_xlfn._xlws.FILTER('[1]2025年已发货'!$E:$E,'[1]2025年已发货'!$F:$F&amp;'[1]2025年已发货'!$C:$C&amp;'[1]2025年已发货'!$G:$G&amp;'[1]2025年已发货'!$H:$H=C660&amp;F660&amp;I660&amp;J660,"未发货")</f>
        <v>#N/A</v>
      </c>
      <c r="I660" s="40" t="e">
        <f>VLOOKUP(B660,辅助信息!E:I,3,FALSE)</f>
        <v>#N/A</v>
      </c>
      <c r="J660" s="40" t="e">
        <f>VLOOKUP(B660,辅助信息!E:I,4,FALSE)</f>
        <v>#N/A</v>
      </c>
      <c r="K660" s="40" t="e">
        <f>VLOOKUP(J660,辅助信息!H:I,2,FALSE)</f>
        <v>#N/A</v>
      </c>
      <c r="L660" s="80"/>
      <c r="M660" s="97">
        <v>45705</v>
      </c>
      <c r="O660" s="26">
        <f ca="1" t="shared" si="16"/>
        <v>0</v>
      </c>
      <c r="P660" s="64">
        <f ca="1" t="shared" si="17"/>
        <v>266</v>
      </c>
      <c r="Q660" s="26" t="e">
        <f>VLOOKUP(B660,辅助信息!E:M,9,FALSE)</f>
        <v>#N/A</v>
      </c>
    </row>
    <row r="661" s="26" customFormat="1" hidden="1" spans="2:17">
      <c r="B661" s="40" t="s">
        <v>84</v>
      </c>
      <c r="C661" s="72">
        <v>45710</v>
      </c>
      <c r="D661" s="40" t="e">
        <f>VLOOKUP(B661,辅助信息!E:K,7,FALSE)</f>
        <v>#N/A</v>
      </c>
      <c r="E661" s="40" t="str">
        <f>VLOOKUP(F661,辅助信息!A:B,2,FALSE)</f>
        <v>螺纹钢</v>
      </c>
      <c r="F661" s="40" t="s">
        <v>18</v>
      </c>
      <c r="G661" s="40">
        <v>12</v>
      </c>
      <c r="H661" s="40" t="e">
        <f>_xlfn._xlws.FILTER('[1]2025年已发货'!$E:$E,'[1]2025年已发货'!$F:$F&amp;'[1]2025年已发货'!$C:$C&amp;'[1]2025年已发货'!$G:$G&amp;'[1]2025年已发货'!$H:$H=C661&amp;F661&amp;I661&amp;J661,"未发货")</f>
        <v>#N/A</v>
      </c>
      <c r="I661" s="40" t="e">
        <f>VLOOKUP(B661,辅助信息!E:I,3,FALSE)</f>
        <v>#N/A</v>
      </c>
      <c r="J661" s="40" t="e">
        <f>VLOOKUP(B661,辅助信息!E:I,4,FALSE)</f>
        <v>#N/A</v>
      </c>
      <c r="K661" s="40" t="e">
        <f>VLOOKUP(J661,辅助信息!H:I,2,FALSE)</f>
        <v>#N/A</v>
      </c>
      <c r="L661" s="80"/>
      <c r="M661" s="97">
        <v>45705</v>
      </c>
      <c r="O661" s="26">
        <f ca="1" t="shared" si="16"/>
        <v>0</v>
      </c>
      <c r="P661" s="64">
        <f ca="1" t="shared" si="17"/>
        <v>266</v>
      </c>
      <c r="Q661" s="26" t="e">
        <f>VLOOKUP(B661,辅助信息!E:M,9,FALSE)</f>
        <v>#N/A</v>
      </c>
    </row>
    <row r="662" s="26" customFormat="1" hidden="1" spans="2:17">
      <c r="B662" s="40" t="s">
        <v>84</v>
      </c>
      <c r="C662" s="72">
        <v>45710</v>
      </c>
      <c r="D662" s="40" t="e">
        <f>VLOOKUP(B662,辅助信息!E:K,7,FALSE)</f>
        <v>#N/A</v>
      </c>
      <c r="E662" s="40" t="str">
        <f>VLOOKUP(F662,辅助信息!A:B,2,FALSE)</f>
        <v>高线</v>
      </c>
      <c r="F662" s="40" t="s">
        <v>51</v>
      </c>
      <c r="G662" s="40">
        <v>5</v>
      </c>
      <c r="H662" s="40" t="e">
        <f>_xlfn._xlws.FILTER('[1]2025年已发货'!$E:$E,'[1]2025年已发货'!$F:$F&amp;'[1]2025年已发货'!$C:$C&amp;'[1]2025年已发货'!$G:$G&amp;'[1]2025年已发货'!$H:$H=C662&amp;F662&amp;I662&amp;J662,"未发货")</f>
        <v>#N/A</v>
      </c>
      <c r="I662" s="40" t="e">
        <f>VLOOKUP(B662,辅助信息!E:I,3,FALSE)</f>
        <v>#N/A</v>
      </c>
      <c r="J662" s="40" t="e">
        <f>VLOOKUP(B662,辅助信息!E:I,4,FALSE)</f>
        <v>#N/A</v>
      </c>
      <c r="K662" s="40" t="e">
        <f>VLOOKUP(J662,辅助信息!H:I,2,FALSE)</f>
        <v>#N/A</v>
      </c>
      <c r="L662" s="78"/>
      <c r="M662" s="97">
        <v>45705</v>
      </c>
      <c r="O662" s="26">
        <f ca="1" t="shared" si="16"/>
        <v>0</v>
      </c>
      <c r="P662" s="64">
        <f ca="1" t="shared" si="17"/>
        <v>266</v>
      </c>
      <c r="Q662" s="26" t="e">
        <f>VLOOKUP(B662,辅助信息!E:M,9,FALSE)</f>
        <v>#N/A</v>
      </c>
    </row>
    <row r="663" s="26" customFormat="1" hidden="1" spans="2:17">
      <c r="B663" s="40" t="s">
        <v>74</v>
      </c>
      <c r="C663" s="72">
        <v>45710</v>
      </c>
      <c r="D663" s="40" t="e">
        <f>VLOOKUP(B663,辅助信息!E:K,7,FALSE)</f>
        <v>#N/A</v>
      </c>
      <c r="E663" s="40" t="str">
        <f>VLOOKUP(F663,辅助信息!A:B,2,FALSE)</f>
        <v>螺纹钢</v>
      </c>
      <c r="F663" s="40" t="s">
        <v>19</v>
      </c>
      <c r="G663" s="40">
        <v>12</v>
      </c>
      <c r="H663" s="40" t="e">
        <f>_xlfn._xlws.FILTER('[1]2025年已发货'!$E:$E,'[1]2025年已发货'!$F:$F&amp;'[1]2025年已发货'!$C:$C&amp;'[1]2025年已发货'!$G:$G&amp;'[1]2025年已发货'!$H:$H=C663&amp;F663&amp;I663&amp;J663,"未发货")</f>
        <v>#N/A</v>
      </c>
      <c r="I663" s="40" t="e">
        <f>VLOOKUP(B663,辅助信息!E:I,3,FALSE)</f>
        <v>#N/A</v>
      </c>
      <c r="J663" s="40" t="e">
        <f>VLOOKUP(B663,辅助信息!E:I,4,FALSE)</f>
        <v>#N/A</v>
      </c>
      <c r="K663" s="40" t="e">
        <f>VLOOKUP(J663,辅助信息!H:I,2,FALSE)</f>
        <v>#N/A</v>
      </c>
      <c r="L663" s="43" t="e">
        <f>VLOOKUP(B663,辅助信息!E:J,6,FALSE)</f>
        <v>#N/A</v>
      </c>
      <c r="M663" s="97">
        <v>45711</v>
      </c>
      <c r="O663" s="26">
        <f ca="1" t="shared" si="16"/>
        <v>0</v>
      </c>
      <c r="P663" s="64">
        <f ca="1" t="shared" si="17"/>
        <v>260</v>
      </c>
      <c r="Q663" s="26" t="e">
        <f>VLOOKUP(B663,辅助信息!E:M,9,FALSE)</f>
        <v>#N/A</v>
      </c>
    </row>
    <row r="664" s="26" customFormat="1" hidden="1" spans="2:17">
      <c r="B664" s="40" t="s">
        <v>74</v>
      </c>
      <c r="C664" s="72">
        <v>45710</v>
      </c>
      <c r="D664" s="40" t="e">
        <f>VLOOKUP(B664,辅助信息!E:K,7,FALSE)</f>
        <v>#N/A</v>
      </c>
      <c r="E664" s="40" t="str">
        <f>VLOOKUP(F664,辅助信息!A:B,2,FALSE)</f>
        <v>螺纹钢</v>
      </c>
      <c r="F664" s="40" t="s">
        <v>33</v>
      </c>
      <c r="G664" s="40">
        <v>12</v>
      </c>
      <c r="H664" s="40" t="e">
        <f>_xlfn._xlws.FILTER('[1]2025年已发货'!$E:$E,'[1]2025年已发货'!$F:$F&amp;'[1]2025年已发货'!$C:$C&amp;'[1]2025年已发货'!$G:$G&amp;'[1]2025年已发货'!$H:$H=C664&amp;F664&amp;I664&amp;J664,"未发货")</f>
        <v>#N/A</v>
      </c>
      <c r="I664" s="40" t="e">
        <f>VLOOKUP(B664,辅助信息!E:I,3,FALSE)</f>
        <v>#N/A</v>
      </c>
      <c r="J664" s="40" t="e">
        <f>VLOOKUP(B664,辅助信息!E:I,4,FALSE)</f>
        <v>#N/A</v>
      </c>
      <c r="K664" s="40" t="e">
        <f>VLOOKUP(J664,辅助信息!H:I,2,FALSE)</f>
        <v>#N/A</v>
      </c>
      <c r="L664" s="80"/>
      <c r="M664" s="97">
        <v>45711</v>
      </c>
      <c r="O664" s="26">
        <f ca="1" t="shared" si="16"/>
        <v>0</v>
      </c>
      <c r="P664" s="64">
        <f ca="1" t="shared" si="17"/>
        <v>260</v>
      </c>
      <c r="Q664" s="26" t="e">
        <f>VLOOKUP(B664,辅助信息!E:M,9,FALSE)</f>
        <v>#N/A</v>
      </c>
    </row>
    <row r="665" s="26" customFormat="1" hidden="1" spans="2:17">
      <c r="B665" s="40" t="s">
        <v>74</v>
      </c>
      <c r="C665" s="72">
        <v>45710</v>
      </c>
      <c r="D665" s="40" t="e">
        <f>VLOOKUP(B665,辅助信息!E:K,7,FALSE)</f>
        <v>#N/A</v>
      </c>
      <c r="E665" s="40" t="str">
        <f>VLOOKUP(F665,辅助信息!A:B,2,FALSE)</f>
        <v>螺纹钢</v>
      </c>
      <c r="F665" s="40" t="s">
        <v>28</v>
      </c>
      <c r="G665" s="40">
        <v>12</v>
      </c>
      <c r="H665" s="40" t="e">
        <f>_xlfn._xlws.FILTER('[1]2025年已发货'!$E:$E,'[1]2025年已发货'!$F:$F&amp;'[1]2025年已发货'!$C:$C&amp;'[1]2025年已发货'!$G:$G&amp;'[1]2025年已发货'!$H:$H=C665&amp;F665&amp;I665&amp;J665,"未发货")</f>
        <v>#N/A</v>
      </c>
      <c r="I665" s="40" t="e">
        <f>VLOOKUP(B665,辅助信息!E:I,3,FALSE)</f>
        <v>#N/A</v>
      </c>
      <c r="J665" s="40" t="e">
        <f>VLOOKUP(B665,辅助信息!E:I,4,FALSE)</f>
        <v>#N/A</v>
      </c>
      <c r="K665" s="40" t="e">
        <f>VLOOKUP(J665,辅助信息!H:I,2,FALSE)</f>
        <v>#N/A</v>
      </c>
      <c r="L665" s="80"/>
      <c r="M665" s="97">
        <v>45711</v>
      </c>
      <c r="O665" s="26">
        <f ca="1" t="shared" si="16"/>
        <v>0</v>
      </c>
      <c r="P665" s="64">
        <f ca="1" t="shared" si="17"/>
        <v>260</v>
      </c>
      <c r="Q665" s="26" t="e">
        <f>VLOOKUP(B665,辅助信息!E:M,9,FALSE)</f>
        <v>#N/A</v>
      </c>
    </row>
    <row r="666" s="26" customFormat="1" hidden="1" spans="2:17">
      <c r="B666" s="40" t="s">
        <v>74</v>
      </c>
      <c r="C666" s="72">
        <v>45710</v>
      </c>
      <c r="D666" s="40" t="e">
        <f>VLOOKUP(B666,辅助信息!E:K,7,FALSE)</f>
        <v>#N/A</v>
      </c>
      <c r="E666" s="40" t="str">
        <f>VLOOKUP(F666,辅助信息!A:B,2,FALSE)</f>
        <v>螺纹钢</v>
      </c>
      <c r="F666" s="40" t="s">
        <v>18</v>
      </c>
      <c r="G666" s="40">
        <v>3</v>
      </c>
      <c r="H666" s="40" t="e">
        <f>_xlfn._xlws.FILTER('[1]2025年已发货'!$E:$E,'[1]2025年已发货'!$F:$F&amp;'[1]2025年已发货'!$C:$C&amp;'[1]2025年已发货'!$G:$G&amp;'[1]2025年已发货'!$H:$H=C666&amp;F666&amp;I666&amp;J666,"未发货")</f>
        <v>#N/A</v>
      </c>
      <c r="I666" s="40" t="e">
        <f>VLOOKUP(B666,辅助信息!E:I,3,FALSE)</f>
        <v>#N/A</v>
      </c>
      <c r="J666" s="40" t="e">
        <f>VLOOKUP(B666,辅助信息!E:I,4,FALSE)</f>
        <v>#N/A</v>
      </c>
      <c r="K666" s="40" t="e">
        <f>VLOOKUP(J666,辅助信息!H:I,2,FALSE)</f>
        <v>#N/A</v>
      </c>
      <c r="L666" s="78"/>
      <c r="M666" s="97">
        <v>45711</v>
      </c>
      <c r="O666" s="26">
        <f ca="1" t="shared" si="16"/>
        <v>0</v>
      </c>
      <c r="P666" s="64">
        <f ca="1" t="shared" si="17"/>
        <v>260</v>
      </c>
      <c r="Q666" s="26" t="e">
        <f>VLOOKUP(B666,辅助信息!E:M,9,FALSE)</f>
        <v>#N/A</v>
      </c>
    </row>
    <row r="667" s="26" customFormat="1" hidden="1" spans="1:17">
      <c r="A667" s="26" t="s">
        <v>97</v>
      </c>
      <c r="B667" s="40" t="s">
        <v>98</v>
      </c>
      <c r="C667" s="72">
        <v>45710</v>
      </c>
      <c r="D667" s="40" t="e">
        <f>VLOOKUP(B667,辅助信息!E:K,7,FALSE)</f>
        <v>#N/A</v>
      </c>
      <c r="E667" s="40" t="str">
        <f>VLOOKUP(F667,辅助信息!A:B,2,FALSE)</f>
        <v>高线</v>
      </c>
      <c r="F667" s="40" t="s">
        <v>51</v>
      </c>
      <c r="G667" s="40">
        <v>10</v>
      </c>
      <c r="H667" s="40" t="e">
        <f>_xlfn._xlws.FILTER('[1]2025年已发货'!$E:$E,'[1]2025年已发货'!$F:$F&amp;'[1]2025年已发货'!$C:$C&amp;'[1]2025年已发货'!$G:$G&amp;'[1]2025年已发货'!$H:$H=C667&amp;F667&amp;I667&amp;J667,"未发货")</f>
        <v>#N/A</v>
      </c>
      <c r="I667" s="40" t="e">
        <f>VLOOKUP(B667,辅助信息!E:I,3,FALSE)</f>
        <v>#N/A</v>
      </c>
      <c r="J667" s="40" t="e">
        <f>VLOOKUP(B667,辅助信息!E:I,4,FALSE)</f>
        <v>#N/A</v>
      </c>
      <c r="K667" s="40" t="e">
        <f>VLOOKUP(J667,辅助信息!H:I,2,FALSE)</f>
        <v>#N/A</v>
      </c>
      <c r="L667" s="43" t="e">
        <f>VLOOKUP(B667,辅助信息!E:J,6,FALSE)</f>
        <v>#N/A</v>
      </c>
      <c r="M667" s="97">
        <v>45709</v>
      </c>
      <c r="O667" s="26">
        <f ca="1" t="shared" si="16"/>
        <v>0</v>
      </c>
      <c r="P667" s="64">
        <f ca="1" t="shared" si="17"/>
        <v>262</v>
      </c>
      <c r="Q667" s="26" t="e">
        <f>VLOOKUP(B667,辅助信息!E:M,9,FALSE)</f>
        <v>#N/A</v>
      </c>
    </row>
    <row r="668" s="26" customFormat="1" hidden="1" spans="2:17">
      <c r="B668" s="40" t="s">
        <v>99</v>
      </c>
      <c r="C668" s="72">
        <v>45710</v>
      </c>
      <c r="D668" s="40" t="e">
        <f>VLOOKUP(B668,辅助信息!E:K,7,FALSE)</f>
        <v>#N/A</v>
      </c>
      <c r="E668" s="40" t="str">
        <f>VLOOKUP(F668,辅助信息!A:B,2,FALSE)</f>
        <v>高线</v>
      </c>
      <c r="F668" s="40" t="s">
        <v>53</v>
      </c>
      <c r="G668" s="40">
        <v>2.5</v>
      </c>
      <c r="H668" s="40" t="e">
        <f>_xlfn._xlws.FILTER('[1]2025年已发货'!$E:$E,'[1]2025年已发货'!$F:$F&amp;'[1]2025年已发货'!$C:$C&amp;'[1]2025年已发货'!$G:$G&amp;'[1]2025年已发货'!$H:$H=C668&amp;F668&amp;I668&amp;J668,"未发货")</f>
        <v>#N/A</v>
      </c>
      <c r="I668" s="40" t="e">
        <f>VLOOKUP(B668,辅助信息!E:I,3,FALSE)</f>
        <v>#N/A</v>
      </c>
      <c r="J668" s="40" t="e">
        <f>VLOOKUP(B668,辅助信息!E:I,4,FALSE)</f>
        <v>#N/A</v>
      </c>
      <c r="K668" s="40" t="e">
        <f>VLOOKUP(J668,辅助信息!H:I,2,FALSE)</f>
        <v>#N/A</v>
      </c>
      <c r="L668" s="80"/>
      <c r="M668" s="97">
        <v>45709</v>
      </c>
      <c r="O668" s="26">
        <f ca="1" t="shared" si="16"/>
        <v>0</v>
      </c>
      <c r="P668" s="64">
        <f ca="1" t="shared" si="17"/>
        <v>262</v>
      </c>
      <c r="Q668" s="26" t="e">
        <f>VLOOKUP(B668,辅助信息!E:M,9,FALSE)</f>
        <v>#N/A</v>
      </c>
    </row>
    <row r="669" s="26" customFormat="1" hidden="1" spans="2:17">
      <c r="B669" s="40" t="s">
        <v>99</v>
      </c>
      <c r="C669" s="72">
        <v>45710</v>
      </c>
      <c r="D669" s="40" t="e">
        <f>VLOOKUP(B669,辅助信息!E:K,7,FALSE)</f>
        <v>#N/A</v>
      </c>
      <c r="E669" s="40" t="str">
        <f>VLOOKUP(F669,辅助信息!A:B,2,FALSE)</f>
        <v>高线</v>
      </c>
      <c r="F669" s="40" t="s">
        <v>51</v>
      </c>
      <c r="G669" s="40">
        <v>2.5</v>
      </c>
      <c r="H669" s="40" t="e">
        <f>_xlfn._xlws.FILTER('[1]2025年已发货'!$E:$E,'[1]2025年已发货'!$F:$F&amp;'[1]2025年已发货'!$C:$C&amp;'[1]2025年已发货'!$G:$G&amp;'[1]2025年已发货'!$H:$H=C669&amp;F669&amp;I669&amp;J669,"未发货")</f>
        <v>#N/A</v>
      </c>
      <c r="I669" s="40" t="e">
        <f>VLOOKUP(B669,辅助信息!E:I,3,FALSE)</f>
        <v>#N/A</v>
      </c>
      <c r="J669" s="40" t="e">
        <f>VLOOKUP(B669,辅助信息!E:I,4,FALSE)</f>
        <v>#N/A</v>
      </c>
      <c r="K669" s="40" t="e">
        <f>VLOOKUP(J669,辅助信息!H:I,2,FALSE)</f>
        <v>#N/A</v>
      </c>
      <c r="L669" s="80"/>
      <c r="M669" s="97">
        <v>45709</v>
      </c>
      <c r="O669" s="26">
        <f ca="1" t="shared" si="16"/>
        <v>0</v>
      </c>
      <c r="P669" s="64">
        <f ca="1" t="shared" si="17"/>
        <v>262</v>
      </c>
      <c r="Q669" s="26" t="e">
        <f>VLOOKUP(B669,辅助信息!E:M,9,FALSE)</f>
        <v>#N/A</v>
      </c>
    </row>
    <row r="670" s="26" customFormat="1" hidden="1" spans="2:17">
      <c r="B670" s="40" t="s">
        <v>99</v>
      </c>
      <c r="C670" s="72">
        <v>45710</v>
      </c>
      <c r="D670" s="40" t="e">
        <f>VLOOKUP(B670,辅助信息!E:K,7,FALSE)</f>
        <v>#N/A</v>
      </c>
      <c r="E670" s="40" t="str">
        <f>VLOOKUP(F670,辅助信息!A:B,2,FALSE)</f>
        <v>螺纹钢</v>
      </c>
      <c r="F670" s="40" t="s">
        <v>27</v>
      </c>
      <c r="G670" s="40">
        <v>3</v>
      </c>
      <c r="H670" s="40" t="e">
        <f>_xlfn._xlws.FILTER('[1]2025年已发货'!$E:$E,'[1]2025年已发货'!$F:$F&amp;'[1]2025年已发货'!$C:$C&amp;'[1]2025年已发货'!$G:$G&amp;'[1]2025年已发货'!$H:$H=C670&amp;F670&amp;I670&amp;J670,"未发货")</f>
        <v>#N/A</v>
      </c>
      <c r="I670" s="40" t="e">
        <f>VLOOKUP(B670,辅助信息!E:I,3,FALSE)</f>
        <v>#N/A</v>
      </c>
      <c r="J670" s="40" t="e">
        <f>VLOOKUP(B670,辅助信息!E:I,4,FALSE)</f>
        <v>#N/A</v>
      </c>
      <c r="K670" s="40" t="e">
        <f>VLOOKUP(J670,辅助信息!H:I,2,FALSE)</f>
        <v>#N/A</v>
      </c>
      <c r="L670" s="80"/>
      <c r="M670" s="97">
        <v>45709</v>
      </c>
      <c r="O670" s="26">
        <f ca="1" t="shared" si="16"/>
        <v>0</v>
      </c>
      <c r="P670" s="64">
        <f ca="1" t="shared" si="17"/>
        <v>262</v>
      </c>
      <c r="Q670" s="26" t="e">
        <f>VLOOKUP(B670,辅助信息!E:M,9,FALSE)</f>
        <v>#N/A</v>
      </c>
    </row>
    <row r="671" s="26" customFormat="1" hidden="1" spans="2:17">
      <c r="B671" s="40" t="s">
        <v>99</v>
      </c>
      <c r="C671" s="72">
        <v>45710</v>
      </c>
      <c r="D671" s="40" t="e">
        <f>VLOOKUP(B671,辅助信息!E:K,7,FALSE)</f>
        <v>#N/A</v>
      </c>
      <c r="E671" s="40" t="str">
        <f>VLOOKUP(F671,辅助信息!A:B,2,FALSE)</f>
        <v>螺纹钢</v>
      </c>
      <c r="F671" s="40" t="s">
        <v>19</v>
      </c>
      <c r="G671" s="40">
        <v>3</v>
      </c>
      <c r="H671" s="40" t="e">
        <f>_xlfn._xlws.FILTER('[1]2025年已发货'!$E:$E,'[1]2025年已发货'!$F:$F&amp;'[1]2025年已发货'!$C:$C&amp;'[1]2025年已发货'!$G:$G&amp;'[1]2025年已发货'!$H:$H=C671&amp;F671&amp;I671&amp;J671,"未发货")</f>
        <v>#N/A</v>
      </c>
      <c r="I671" s="40" t="e">
        <f>VLOOKUP(B671,辅助信息!E:I,3,FALSE)</f>
        <v>#N/A</v>
      </c>
      <c r="J671" s="40" t="e">
        <f>VLOOKUP(B671,辅助信息!E:I,4,FALSE)</f>
        <v>#N/A</v>
      </c>
      <c r="K671" s="40" t="e">
        <f>VLOOKUP(J671,辅助信息!H:I,2,FALSE)</f>
        <v>#N/A</v>
      </c>
      <c r="L671" s="80"/>
      <c r="M671" s="97">
        <v>45709</v>
      </c>
      <c r="O671" s="26">
        <f ca="1" t="shared" si="16"/>
        <v>0</v>
      </c>
      <c r="P671" s="64">
        <f ca="1" t="shared" si="17"/>
        <v>262</v>
      </c>
      <c r="Q671" s="26" t="e">
        <f>VLOOKUP(B671,辅助信息!E:M,9,FALSE)</f>
        <v>#N/A</v>
      </c>
    </row>
    <row r="672" s="26" customFormat="1" hidden="1" spans="2:17">
      <c r="B672" s="40" t="s">
        <v>99</v>
      </c>
      <c r="C672" s="72">
        <v>45710</v>
      </c>
      <c r="D672" s="40" t="e">
        <f>VLOOKUP(B672,辅助信息!E:K,7,FALSE)</f>
        <v>#N/A</v>
      </c>
      <c r="E672" s="40" t="str">
        <f>VLOOKUP(F672,辅助信息!A:B,2,FALSE)</f>
        <v>螺纹钢</v>
      </c>
      <c r="F672" s="40" t="s">
        <v>32</v>
      </c>
      <c r="G672" s="40">
        <v>3</v>
      </c>
      <c r="H672" s="40" t="e">
        <f>_xlfn._xlws.FILTER('[1]2025年已发货'!$E:$E,'[1]2025年已发货'!$F:$F&amp;'[1]2025年已发货'!$C:$C&amp;'[1]2025年已发货'!$G:$G&amp;'[1]2025年已发货'!$H:$H=C672&amp;F672&amp;I672&amp;J672,"未发货")</f>
        <v>#N/A</v>
      </c>
      <c r="I672" s="40" t="e">
        <f>VLOOKUP(B672,辅助信息!E:I,3,FALSE)</f>
        <v>#N/A</v>
      </c>
      <c r="J672" s="40" t="e">
        <f>VLOOKUP(B672,辅助信息!E:I,4,FALSE)</f>
        <v>#N/A</v>
      </c>
      <c r="K672" s="40" t="e">
        <f>VLOOKUP(J672,辅助信息!H:I,2,FALSE)</f>
        <v>#N/A</v>
      </c>
      <c r="L672" s="78"/>
      <c r="M672" s="97">
        <v>45709</v>
      </c>
      <c r="O672" s="26">
        <f ca="1" t="shared" si="16"/>
        <v>0</v>
      </c>
      <c r="P672" s="64">
        <f ca="1" t="shared" si="17"/>
        <v>262</v>
      </c>
      <c r="Q672" s="26" t="e">
        <f>VLOOKUP(B672,辅助信息!E:M,9,FALSE)</f>
        <v>#N/A</v>
      </c>
    </row>
    <row r="673" s="26" customFormat="1" hidden="1" spans="2:17">
      <c r="B673" s="40" t="s">
        <v>31</v>
      </c>
      <c r="C673" s="72">
        <v>45710</v>
      </c>
      <c r="D673" s="40" t="str">
        <f>VLOOKUP(B673,辅助信息!E:K,7,FALSE)</f>
        <v>JWDDCD2024121000136</v>
      </c>
      <c r="E673" s="40" t="str">
        <f>VLOOKUP(F673,辅助信息!A:B,2,FALSE)</f>
        <v>盘螺</v>
      </c>
      <c r="F673" s="40" t="s">
        <v>49</v>
      </c>
      <c r="G673" s="40">
        <v>15</v>
      </c>
      <c r="H673" s="40">
        <f>_xlfn._xlws.FILTER('[1]2025年已发货'!$E:$E,'[1]2025年已发货'!$F:$F&amp;'[1]2025年已发货'!$C:$C&amp;'[1]2025年已发货'!$G:$G&amp;'[1]2025年已发货'!$H:$H=C673&amp;F673&amp;I673&amp;J673,"未发货")</f>
        <v>35</v>
      </c>
      <c r="I673" s="40" t="str">
        <f>VLOOKUP(B673,辅助信息!E:I,3,FALSE)</f>
        <v>（四川商建-射洪城乡一体化项目）遂宁市射洪市忠新幼儿园北侧约220米新溪小区</v>
      </c>
      <c r="J673" s="40" t="str">
        <f>VLOOKUP(B673,辅助信息!E:I,4,FALSE)</f>
        <v>柏子刚</v>
      </c>
      <c r="K673" s="40">
        <f>VLOOKUP(J673,辅助信息!H:I,2,FALSE)</f>
        <v>15692885305</v>
      </c>
      <c r="L673" s="43" t="str">
        <f>VLOOKUP(B673,辅助信息!E:J,6,FALSE)</f>
        <v>提前联系到场规格及数量</v>
      </c>
      <c r="M673" s="97">
        <v>45708</v>
      </c>
      <c r="O673" s="26">
        <f ca="1" t="shared" si="16"/>
        <v>0</v>
      </c>
      <c r="P673" s="64">
        <f ca="1" t="shared" si="17"/>
        <v>263</v>
      </c>
      <c r="Q673" s="26" t="str">
        <f>VLOOKUP(B673,辅助信息!E:M,9,FALSE)</f>
        <v>ZTWM-CDGS-XS-2024-0179-四川商投-射洪城乡一体化建设项目</v>
      </c>
    </row>
    <row r="674" s="26" customFormat="1" hidden="1" spans="2:17">
      <c r="B674" s="40" t="s">
        <v>31</v>
      </c>
      <c r="C674" s="72">
        <v>45710</v>
      </c>
      <c r="D674" s="40" t="str">
        <f>VLOOKUP(B674,辅助信息!E:K,7,FALSE)</f>
        <v>JWDDCD2024121000136</v>
      </c>
      <c r="E674" s="40" t="str">
        <f>VLOOKUP(F674,辅助信息!A:B,2,FALSE)</f>
        <v>螺纹钢</v>
      </c>
      <c r="F674" s="40" t="s">
        <v>22</v>
      </c>
      <c r="G674" s="40">
        <v>20</v>
      </c>
      <c r="H674" s="40">
        <f>_xlfn._xlws.FILTER('[1]2025年已发货'!$E:$E,'[1]2025年已发货'!$F:$F&amp;'[1]2025年已发货'!$C:$C&amp;'[1]2025年已发货'!$G:$G&amp;'[1]2025年已发货'!$H:$H=C674&amp;F674&amp;I674&amp;J674,"未发货")</f>
        <v>35</v>
      </c>
      <c r="I674" s="40" t="str">
        <f>VLOOKUP(B674,辅助信息!E:I,3,FALSE)</f>
        <v>（四川商建-射洪城乡一体化项目）遂宁市射洪市忠新幼儿园北侧约220米新溪小区</v>
      </c>
      <c r="J674" s="40" t="str">
        <f>VLOOKUP(B674,辅助信息!E:I,4,FALSE)</f>
        <v>柏子刚</v>
      </c>
      <c r="K674" s="40">
        <f>VLOOKUP(J674,辅助信息!H:I,2,FALSE)</f>
        <v>15692885305</v>
      </c>
      <c r="L674" s="78"/>
      <c r="M674" s="97">
        <v>45708</v>
      </c>
      <c r="O674" s="26">
        <f ca="1" t="shared" si="16"/>
        <v>0</v>
      </c>
      <c r="P674" s="64">
        <f ca="1" t="shared" si="17"/>
        <v>263</v>
      </c>
      <c r="Q674" s="26" t="str">
        <f>VLOOKUP(B674,辅助信息!E:M,9,FALSE)</f>
        <v>ZTWM-CDGS-XS-2024-0179-四川商投-射洪城乡一体化建设项目</v>
      </c>
    </row>
    <row r="675" hidden="1" spans="2:18">
      <c r="B675" s="40" t="s">
        <v>25</v>
      </c>
      <c r="C675" s="72">
        <v>45711</v>
      </c>
      <c r="D675" s="40" t="e">
        <f>VLOOKUP(B675,辅助信息!E:K,7,FALSE)</f>
        <v>#N/A</v>
      </c>
      <c r="E675" s="40" t="str">
        <f>VLOOKUP(F675,辅助信息!A:B,2,FALSE)</f>
        <v>螺纹钢</v>
      </c>
      <c r="F675" s="40" t="s">
        <v>27</v>
      </c>
      <c r="G675" s="36">
        <v>22</v>
      </c>
      <c r="H675" s="40" t="e">
        <f>_xlfn._xlws.FILTER('[1]2025年已发货'!$E:$E,'[1]2025年已发货'!$F:$F&amp;'[1]2025年已发货'!$C:$C&amp;'[1]2025年已发货'!$G:$G&amp;'[1]2025年已发货'!$H:$H=C675&amp;F675&amp;I675&amp;J675,"未发货")</f>
        <v>#N/A</v>
      </c>
      <c r="I675" s="40" t="e">
        <f>VLOOKUP(B675,辅助信息!E:I,3,FALSE)</f>
        <v>#N/A</v>
      </c>
      <c r="J675" s="40" t="e">
        <f>VLOOKUP(B675,辅助信息!E:I,4,FALSE)</f>
        <v>#N/A</v>
      </c>
      <c r="K675" s="40" t="e">
        <f>VLOOKUP(J675,辅助信息!H:I,2,FALSE)</f>
        <v>#N/A</v>
      </c>
      <c r="L675" s="43" t="e">
        <f>VLOOKUP(B675,辅助信息!E:J,6,FALSE)</f>
        <v>#N/A</v>
      </c>
      <c r="M675" s="97">
        <v>45712</v>
      </c>
      <c r="N675" s="59"/>
      <c r="O675" s="26">
        <f ca="1" t="shared" si="16"/>
        <v>0</v>
      </c>
      <c r="P675" s="64">
        <f ca="1" t="shared" si="17"/>
        <v>259</v>
      </c>
      <c r="Q675" s="26" t="e">
        <f>VLOOKUP(B675,辅助信息!E:M,9,FALSE)</f>
        <v>#N/A</v>
      </c>
      <c r="R675" s="26"/>
    </row>
    <row r="676" hidden="1" spans="2:18">
      <c r="B676" s="40" t="s">
        <v>25</v>
      </c>
      <c r="C676" s="72">
        <v>45711</v>
      </c>
      <c r="D676" s="40" t="e">
        <f>VLOOKUP(B676,辅助信息!E:K,7,FALSE)</f>
        <v>#N/A</v>
      </c>
      <c r="E676" s="40" t="str">
        <f>VLOOKUP(F676,辅助信息!A:B,2,FALSE)</f>
        <v>螺纹钢</v>
      </c>
      <c r="F676" s="40" t="s">
        <v>19</v>
      </c>
      <c r="G676" s="36">
        <v>10</v>
      </c>
      <c r="H676" s="40" t="e">
        <f>_xlfn._xlws.FILTER('[1]2025年已发货'!$E:$E,'[1]2025年已发货'!$F:$F&amp;'[1]2025年已发货'!$C:$C&amp;'[1]2025年已发货'!$G:$G&amp;'[1]2025年已发货'!$H:$H=C676&amp;F676&amp;I676&amp;J676,"未发货")</f>
        <v>#N/A</v>
      </c>
      <c r="I676" s="40" t="e">
        <f>VLOOKUP(B676,辅助信息!E:I,3,FALSE)</f>
        <v>#N/A</v>
      </c>
      <c r="J676" s="40" t="e">
        <f>VLOOKUP(B676,辅助信息!E:I,4,FALSE)</f>
        <v>#N/A</v>
      </c>
      <c r="K676" s="40" t="e">
        <f>VLOOKUP(J676,辅助信息!H:I,2,FALSE)</f>
        <v>#N/A</v>
      </c>
      <c r="L676" s="80"/>
      <c r="M676" s="97">
        <v>45712</v>
      </c>
      <c r="N676" s="59"/>
      <c r="O676" s="26">
        <f ca="1" t="shared" si="16"/>
        <v>0</v>
      </c>
      <c r="P676" s="64">
        <f ca="1" t="shared" si="17"/>
        <v>259</v>
      </c>
      <c r="Q676" s="26" t="e">
        <f>VLOOKUP(B676,辅助信息!E:M,9,FALSE)</f>
        <v>#N/A</v>
      </c>
      <c r="R676" s="26"/>
    </row>
    <row r="677" hidden="1" spans="2:18">
      <c r="B677" s="40" t="s">
        <v>25</v>
      </c>
      <c r="C677" s="72">
        <v>45711</v>
      </c>
      <c r="D677" s="40" t="e">
        <f>VLOOKUP(B677,辅助信息!E:K,7,FALSE)</f>
        <v>#N/A</v>
      </c>
      <c r="E677" s="40" t="str">
        <f>VLOOKUP(F677,辅助信息!A:B,2,FALSE)</f>
        <v>螺纹钢</v>
      </c>
      <c r="F677" s="40" t="s">
        <v>32</v>
      </c>
      <c r="G677" s="36">
        <v>50</v>
      </c>
      <c r="H677" s="40" t="e">
        <f>_xlfn._xlws.FILTER('[1]2025年已发货'!$E:$E,'[1]2025年已发货'!$F:$F&amp;'[1]2025年已发货'!$C:$C&amp;'[1]2025年已发货'!$G:$G&amp;'[1]2025年已发货'!$H:$H=C677&amp;F677&amp;I677&amp;J677,"未发货")</f>
        <v>#N/A</v>
      </c>
      <c r="I677" s="40" t="e">
        <f>VLOOKUP(B677,辅助信息!E:I,3,FALSE)</f>
        <v>#N/A</v>
      </c>
      <c r="J677" s="40" t="e">
        <f>VLOOKUP(B677,辅助信息!E:I,4,FALSE)</f>
        <v>#N/A</v>
      </c>
      <c r="K677" s="40" t="e">
        <f>VLOOKUP(J677,辅助信息!H:I,2,FALSE)</f>
        <v>#N/A</v>
      </c>
      <c r="L677" s="80"/>
      <c r="M677" s="97">
        <v>45712</v>
      </c>
      <c r="N677" s="59"/>
      <c r="O677" s="26">
        <f ca="1" t="shared" si="16"/>
        <v>0</v>
      </c>
      <c r="P677" s="64">
        <f ca="1" t="shared" si="17"/>
        <v>259</v>
      </c>
      <c r="Q677" s="26" t="e">
        <f>VLOOKUP(B677,辅助信息!E:M,9,FALSE)</f>
        <v>#N/A</v>
      </c>
      <c r="R677" s="26"/>
    </row>
    <row r="678" hidden="1" spans="2:18">
      <c r="B678" s="40" t="s">
        <v>25</v>
      </c>
      <c r="C678" s="72">
        <v>45711</v>
      </c>
      <c r="D678" s="40" t="e">
        <f>VLOOKUP(B678,辅助信息!E:K,7,FALSE)</f>
        <v>#N/A</v>
      </c>
      <c r="E678" s="40" t="str">
        <f>VLOOKUP(F678,辅助信息!A:B,2,FALSE)</f>
        <v>螺纹钢</v>
      </c>
      <c r="F678" s="40" t="s">
        <v>30</v>
      </c>
      <c r="G678" s="36">
        <v>4</v>
      </c>
      <c r="H678" s="40" t="e">
        <f>_xlfn._xlws.FILTER('[1]2025年已发货'!$E:$E,'[1]2025年已发货'!$F:$F&amp;'[1]2025年已发货'!$C:$C&amp;'[1]2025年已发货'!$G:$G&amp;'[1]2025年已发货'!$H:$H=C678&amp;F678&amp;I678&amp;J678,"未发货")</f>
        <v>#N/A</v>
      </c>
      <c r="I678" s="40" t="e">
        <f>VLOOKUP(B678,辅助信息!E:I,3,FALSE)</f>
        <v>#N/A</v>
      </c>
      <c r="J678" s="40" t="e">
        <f>VLOOKUP(B678,辅助信息!E:I,4,FALSE)</f>
        <v>#N/A</v>
      </c>
      <c r="K678" s="40" t="e">
        <f>VLOOKUP(J678,辅助信息!H:I,2,FALSE)</f>
        <v>#N/A</v>
      </c>
      <c r="L678" s="80"/>
      <c r="M678" s="97">
        <v>45712</v>
      </c>
      <c r="N678" s="59"/>
      <c r="O678" s="26">
        <f ca="1" t="shared" si="16"/>
        <v>0</v>
      </c>
      <c r="P678" s="64">
        <f ca="1" t="shared" si="17"/>
        <v>259</v>
      </c>
      <c r="Q678" s="26" t="e">
        <f>VLOOKUP(B678,辅助信息!E:M,9,FALSE)</f>
        <v>#N/A</v>
      </c>
      <c r="R678" s="26"/>
    </row>
    <row r="679" hidden="1" spans="2:18">
      <c r="B679" s="40" t="s">
        <v>25</v>
      </c>
      <c r="C679" s="72">
        <v>45711</v>
      </c>
      <c r="D679" s="40" t="e">
        <f>VLOOKUP(B679,辅助信息!E:K,7,FALSE)</f>
        <v>#N/A</v>
      </c>
      <c r="E679" s="40" t="str">
        <f>VLOOKUP(F679,辅助信息!A:B,2,FALSE)</f>
        <v>螺纹钢</v>
      </c>
      <c r="F679" s="40" t="s">
        <v>65</v>
      </c>
      <c r="G679" s="36">
        <v>16</v>
      </c>
      <c r="H679" s="40" t="e">
        <f>_xlfn._xlws.FILTER('[1]2025年已发货'!$E:$E,'[1]2025年已发货'!$F:$F&amp;'[1]2025年已发货'!$C:$C&amp;'[1]2025年已发货'!$G:$G&amp;'[1]2025年已发货'!$H:$H=C679&amp;F679&amp;I679&amp;J679,"未发货")</f>
        <v>#N/A</v>
      </c>
      <c r="I679" s="40" t="e">
        <f>VLOOKUP(B679,辅助信息!E:I,3,FALSE)</f>
        <v>#N/A</v>
      </c>
      <c r="J679" s="40" t="e">
        <f>VLOOKUP(B679,辅助信息!E:I,4,FALSE)</f>
        <v>#N/A</v>
      </c>
      <c r="K679" s="40" t="e">
        <f>VLOOKUP(J679,辅助信息!H:I,2,FALSE)</f>
        <v>#N/A</v>
      </c>
      <c r="L679" s="80"/>
      <c r="M679" s="97">
        <v>45712</v>
      </c>
      <c r="N679" s="59"/>
      <c r="O679" s="26">
        <f ca="1" t="shared" si="16"/>
        <v>0</v>
      </c>
      <c r="P679" s="64">
        <f ca="1" t="shared" si="17"/>
        <v>259</v>
      </c>
      <c r="Q679" s="26" t="e">
        <f>VLOOKUP(B679,辅助信息!E:M,9,FALSE)</f>
        <v>#N/A</v>
      </c>
      <c r="R679" s="26"/>
    </row>
    <row r="680" hidden="1" spans="2:18">
      <c r="B680" s="40" t="s">
        <v>25</v>
      </c>
      <c r="C680" s="72">
        <v>45711</v>
      </c>
      <c r="D680" s="40" t="e">
        <f>VLOOKUP(B680,辅助信息!E:K,7,FALSE)</f>
        <v>#N/A</v>
      </c>
      <c r="E680" s="40" t="str">
        <f>VLOOKUP(F680,辅助信息!A:B,2,FALSE)</f>
        <v>螺纹钢</v>
      </c>
      <c r="F680" s="40" t="s">
        <v>52</v>
      </c>
      <c r="G680" s="36">
        <v>6</v>
      </c>
      <c r="H680" s="40" t="e">
        <f>_xlfn._xlws.FILTER('[1]2025年已发货'!$E:$E,'[1]2025年已发货'!$F:$F&amp;'[1]2025年已发货'!$C:$C&amp;'[1]2025年已发货'!$G:$G&amp;'[1]2025年已发货'!$H:$H=C680&amp;F680&amp;I680&amp;J680,"未发货")</f>
        <v>#N/A</v>
      </c>
      <c r="I680" s="40" t="e">
        <f>VLOOKUP(B680,辅助信息!E:I,3,FALSE)</f>
        <v>#N/A</v>
      </c>
      <c r="J680" s="40" t="e">
        <f>VLOOKUP(B680,辅助信息!E:I,4,FALSE)</f>
        <v>#N/A</v>
      </c>
      <c r="K680" s="40" t="e">
        <f>VLOOKUP(J680,辅助信息!H:I,2,FALSE)</f>
        <v>#N/A</v>
      </c>
      <c r="L680" s="78"/>
      <c r="M680" s="97">
        <v>45712</v>
      </c>
      <c r="N680" s="59"/>
      <c r="O680" s="26">
        <f ca="1" t="shared" si="16"/>
        <v>0</v>
      </c>
      <c r="P680" s="64">
        <f ca="1" t="shared" si="17"/>
        <v>259</v>
      </c>
      <c r="Q680" s="26" t="e">
        <f>VLOOKUP(B680,辅助信息!E:M,9,FALSE)</f>
        <v>#N/A</v>
      </c>
      <c r="R680" s="26"/>
    </row>
    <row r="681" hidden="1" spans="2:18">
      <c r="B681" s="40" t="s">
        <v>74</v>
      </c>
      <c r="C681" s="72">
        <v>45711</v>
      </c>
      <c r="D681" s="40" t="e">
        <f>VLOOKUP(B681,辅助信息!E:K,7,FALSE)</f>
        <v>#N/A</v>
      </c>
      <c r="E681" s="40" t="str">
        <f>VLOOKUP(F681,辅助信息!A:B,2,FALSE)</f>
        <v>螺纹钢</v>
      </c>
      <c r="F681" s="40" t="s">
        <v>19</v>
      </c>
      <c r="G681" s="36">
        <v>15</v>
      </c>
      <c r="H681" s="40" t="e">
        <f>_xlfn._xlws.FILTER('[1]2025年已发货'!$E:$E,'[1]2025年已发货'!$F:$F&amp;'[1]2025年已发货'!$C:$C&amp;'[1]2025年已发货'!$G:$G&amp;'[1]2025年已发货'!$H:$H=C681&amp;F681&amp;I681&amp;J681,"未发货")</f>
        <v>#N/A</v>
      </c>
      <c r="I681" s="40" t="e">
        <f>VLOOKUP(B681,辅助信息!E:I,3,FALSE)</f>
        <v>#N/A</v>
      </c>
      <c r="J681" s="40" t="e">
        <f>VLOOKUP(B681,辅助信息!E:I,4,FALSE)</f>
        <v>#N/A</v>
      </c>
      <c r="K681" s="40" t="e">
        <f>VLOOKUP(J681,辅助信息!H:I,2,FALSE)</f>
        <v>#N/A</v>
      </c>
      <c r="L681" s="43" t="e">
        <f>VLOOKUP(B681,辅助信息!E:J,6,FALSE)</f>
        <v>#N/A</v>
      </c>
      <c r="M681" s="97">
        <v>45718</v>
      </c>
      <c r="N681" s="59"/>
      <c r="O681" s="26">
        <f ca="1" t="shared" si="16"/>
        <v>0</v>
      </c>
      <c r="P681" s="64">
        <f ca="1" t="shared" si="17"/>
        <v>253</v>
      </c>
      <c r="Q681" s="26" t="e">
        <f>VLOOKUP(B681,辅助信息!E:M,9,FALSE)</f>
        <v>#N/A</v>
      </c>
      <c r="R681" s="26"/>
    </row>
    <row r="682" hidden="1" spans="2:18">
      <c r="B682" s="40" t="s">
        <v>74</v>
      </c>
      <c r="C682" s="72">
        <v>45711</v>
      </c>
      <c r="D682" s="40" t="e">
        <f>VLOOKUP(B682,辅助信息!E:K,7,FALSE)</f>
        <v>#N/A</v>
      </c>
      <c r="E682" s="40" t="str">
        <f>VLOOKUP(F682,辅助信息!A:B,2,FALSE)</f>
        <v>螺纹钢</v>
      </c>
      <c r="F682" s="40" t="s">
        <v>33</v>
      </c>
      <c r="G682" s="36">
        <v>15</v>
      </c>
      <c r="H682" s="40" t="e">
        <f>_xlfn._xlws.FILTER('[1]2025年已发货'!$E:$E,'[1]2025年已发货'!$F:$F&amp;'[1]2025年已发货'!$C:$C&amp;'[1]2025年已发货'!$G:$G&amp;'[1]2025年已发货'!$H:$H=C682&amp;F682&amp;I682&amp;J682,"未发货")</f>
        <v>#N/A</v>
      </c>
      <c r="I682" s="40" t="e">
        <f>VLOOKUP(B682,辅助信息!E:I,3,FALSE)</f>
        <v>#N/A</v>
      </c>
      <c r="J682" s="40" t="e">
        <f>VLOOKUP(B682,辅助信息!E:I,4,FALSE)</f>
        <v>#N/A</v>
      </c>
      <c r="K682" s="40" t="e">
        <f>VLOOKUP(J682,辅助信息!H:I,2,FALSE)</f>
        <v>#N/A</v>
      </c>
      <c r="L682" s="80"/>
      <c r="M682" s="97">
        <v>45718</v>
      </c>
      <c r="N682" s="59"/>
      <c r="O682" s="26">
        <f ca="1" t="shared" si="16"/>
        <v>0</v>
      </c>
      <c r="P682" s="64">
        <f ca="1" t="shared" si="17"/>
        <v>253</v>
      </c>
      <c r="Q682" s="26" t="e">
        <f>VLOOKUP(B682,辅助信息!E:M,9,FALSE)</f>
        <v>#N/A</v>
      </c>
      <c r="R682" s="26"/>
    </row>
    <row r="683" hidden="1" spans="2:18">
      <c r="B683" s="40" t="s">
        <v>74</v>
      </c>
      <c r="C683" s="72">
        <v>45711</v>
      </c>
      <c r="D683" s="40" t="e">
        <f>VLOOKUP(B683,辅助信息!E:K,7,FALSE)</f>
        <v>#N/A</v>
      </c>
      <c r="E683" s="40" t="str">
        <f>VLOOKUP(F683,辅助信息!A:B,2,FALSE)</f>
        <v>螺纹钢</v>
      </c>
      <c r="F683" s="40" t="s">
        <v>28</v>
      </c>
      <c r="G683" s="36">
        <v>15</v>
      </c>
      <c r="H683" s="40" t="e">
        <f>_xlfn._xlws.FILTER('[1]2025年已发货'!$E:$E,'[1]2025年已发货'!$F:$F&amp;'[1]2025年已发货'!$C:$C&amp;'[1]2025年已发货'!$G:$G&amp;'[1]2025年已发货'!$H:$H=C683&amp;F683&amp;I683&amp;J683,"未发货")</f>
        <v>#N/A</v>
      </c>
      <c r="I683" s="40" t="e">
        <f>VLOOKUP(B683,辅助信息!E:I,3,FALSE)</f>
        <v>#N/A</v>
      </c>
      <c r="J683" s="40" t="e">
        <f>VLOOKUP(B683,辅助信息!E:I,4,FALSE)</f>
        <v>#N/A</v>
      </c>
      <c r="K683" s="40" t="e">
        <f>VLOOKUP(J683,辅助信息!H:I,2,FALSE)</f>
        <v>#N/A</v>
      </c>
      <c r="L683" s="80"/>
      <c r="M683" s="97">
        <v>45718</v>
      </c>
      <c r="N683" s="59"/>
      <c r="O683" s="26">
        <f ca="1" t="shared" si="16"/>
        <v>0</v>
      </c>
      <c r="P683" s="64">
        <f ca="1" t="shared" si="17"/>
        <v>253</v>
      </c>
      <c r="Q683" s="26" t="e">
        <f>VLOOKUP(B683,辅助信息!E:M,9,FALSE)</f>
        <v>#N/A</v>
      </c>
      <c r="R683" s="26"/>
    </row>
    <row r="684" hidden="1" spans="2:18">
      <c r="B684" s="40" t="s">
        <v>74</v>
      </c>
      <c r="C684" s="72">
        <v>45711</v>
      </c>
      <c r="D684" s="40" t="e">
        <f>VLOOKUP(B684,辅助信息!E:K,7,FALSE)</f>
        <v>#N/A</v>
      </c>
      <c r="E684" s="40" t="str">
        <f>VLOOKUP(F684,辅助信息!A:B,2,FALSE)</f>
        <v>螺纹钢</v>
      </c>
      <c r="F684" s="40" t="s">
        <v>18</v>
      </c>
      <c r="G684" s="36">
        <v>6</v>
      </c>
      <c r="H684" s="40" t="e">
        <f>_xlfn._xlws.FILTER('[1]2025年已发货'!$E:$E,'[1]2025年已发货'!$F:$F&amp;'[1]2025年已发货'!$C:$C&amp;'[1]2025年已发货'!$G:$G&amp;'[1]2025年已发货'!$H:$H=C684&amp;F684&amp;I684&amp;J684,"未发货")</f>
        <v>#N/A</v>
      </c>
      <c r="I684" s="40" t="e">
        <f>VLOOKUP(B684,辅助信息!E:I,3,FALSE)</f>
        <v>#N/A</v>
      </c>
      <c r="J684" s="40" t="e">
        <f>VLOOKUP(B684,辅助信息!E:I,4,FALSE)</f>
        <v>#N/A</v>
      </c>
      <c r="K684" s="40" t="e">
        <f>VLOOKUP(J684,辅助信息!H:I,2,FALSE)</f>
        <v>#N/A</v>
      </c>
      <c r="L684" s="80"/>
      <c r="M684" s="97">
        <v>45718</v>
      </c>
      <c r="N684" s="59"/>
      <c r="O684" s="26">
        <f ca="1" t="shared" si="16"/>
        <v>0</v>
      </c>
      <c r="P684" s="64">
        <f ca="1" t="shared" si="17"/>
        <v>253</v>
      </c>
      <c r="Q684" s="26" t="e">
        <f>VLOOKUP(B684,辅助信息!E:M,9,FALSE)</f>
        <v>#N/A</v>
      </c>
      <c r="R684" s="26"/>
    </row>
    <row r="685" hidden="1" spans="2:18">
      <c r="B685" s="40" t="s">
        <v>74</v>
      </c>
      <c r="C685" s="72">
        <v>45711</v>
      </c>
      <c r="D685" s="40" t="e">
        <f>VLOOKUP(B685,辅助信息!E:K,7,FALSE)</f>
        <v>#N/A</v>
      </c>
      <c r="E685" s="40" t="str">
        <f>VLOOKUP(F685,辅助信息!A:B,2,FALSE)</f>
        <v>螺纹钢</v>
      </c>
      <c r="F685" s="40" t="s">
        <v>65</v>
      </c>
      <c r="G685" s="36">
        <v>30</v>
      </c>
      <c r="H685" s="40" t="e">
        <f>_xlfn._xlws.FILTER('[1]2025年已发货'!$E:$E,'[1]2025年已发货'!$F:$F&amp;'[1]2025年已发货'!$C:$C&amp;'[1]2025年已发货'!$G:$G&amp;'[1]2025年已发货'!$H:$H=C685&amp;F685&amp;I685&amp;J685,"未发货")</f>
        <v>#N/A</v>
      </c>
      <c r="I685" s="40" t="e">
        <f>VLOOKUP(B685,辅助信息!E:I,3,FALSE)</f>
        <v>#N/A</v>
      </c>
      <c r="J685" s="40" t="e">
        <f>VLOOKUP(B685,辅助信息!E:I,4,FALSE)</f>
        <v>#N/A</v>
      </c>
      <c r="K685" s="40" t="e">
        <f>VLOOKUP(J685,辅助信息!H:I,2,FALSE)</f>
        <v>#N/A</v>
      </c>
      <c r="L685" s="78"/>
      <c r="M685" s="97">
        <v>45718</v>
      </c>
      <c r="N685" s="59"/>
      <c r="O685" s="26">
        <f ca="1" t="shared" si="16"/>
        <v>0</v>
      </c>
      <c r="P685" s="64">
        <f ca="1" t="shared" si="17"/>
        <v>253</v>
      </c>
      <c r="Q685" s="26" t="e">
        <f>VLOOKUP(B685,辅助信息!E:M,9,FALSE)</f>
        <v>#N/A</v>
      </c>
      <c r="R685" s="26"/>
    </row>
    <row r="686" hidden="1" spans="2:18">
      <c r="B686" s="40" t="s">
        <v>63</v>
      </c>
      <c r="C686" s="72">
        <v>45711</v>
      </c>
      <c r="D686" s="40" t="e">
        <f>VLOOKUP(B686,辅助信息!E:K,7,FALSE)</f>
        <v>#N/A</v>
      </c>
      <c r="E686" s="40" t="str">
        <f>VLOOKUP(F686,辅助信息!A:B,2,FALSE)</f>
        <v>高线</v>
      </c>
      <c r="F686" s="40" t="s">
        <v>51</v>
      </c>
      <c r="G686" s="36">
        <v>7</v>
      </c>
      <c r="H686" s="40" t="e">
        <f>_xlfn._xlws.FILTER('[1]2025年已发货'!$E:$E,'[1]2025年已发货'!$F:$F&amp;'[1]2025年已发货'!$C:$C&amp;'[1]2025年已发货'!$G:$G&amp;'[1]2025年已发货'!$H:$H=C686&amp;F686&amp;I686&amp;J686,"未发货")</f>
        <v>#N/A</v>
      </c>
      <c r="I686" s="40" t="e">
        <f>VLOOKUP(B686,辅助信息!E:I,3,FALSE)</f>
        <v>#N/A</v>
      </c>
      <c r="J686" s="40" t="e">
        <f>VLOOKUP(B686,辅助信息!E:I,4,FALSE)</f>
        <v>#N/A</v>
      </c>
      <c r="K686" s="40" t="e">
        <f>VLOOKUP(J686,辅助信息!H:I,2,FALSE)</f>
        <v>#N/A</v>
      </c>
      <c r="L686" s="43" t="e">
        <f>VLOOKUP(B686,辅助信息!E:J,6,FALSE)</f>
        <v>#N/A</v>
      </c>
      <c r="M686" s="97">
        <v>45714</v>
      </c>
      <c r="N686" s="59"/>
      <c r="O686" s="26">
        <f ca="1" t="shared" si="16"/>
        <v>0</v>
      </c>
      <c r="P686" s="64">
        <f ca="1" t="shared" si="17"/>
        <v>257</v>
      </c>
      <c r="Q686" s="26" t="e">
        <f>VLOOKUP(B686,辅助信息!E:M,9,FALSE)</f>
        <v>#N/A</v>
      </c>
      <c r="R686" s="26"/>
    </row>
    <row r="687" hidden="1" spans="2:18">
      <c r="B687" s="40" t="s">
        <v>63</v>
      </c>
      <c r="C687" s="72">
        <v>45711</v>
      </c>
      <c r="D687" s="40" t="e">
        <f>VLOOKUP(B687,辅助信息!E:K,7,FALSE)</f>
        <v>#N/A</v>
      </c>
      <c r="E687" s="40" t="str">
        <f>VLOOKUP(F687,辅助信息!A:B,2,FALSE)</f>
        <v>螺纹钢</v>
      </c>
      <c r="F687" s="40" t="s">
        <v>52</v>
      </c>
      <c r="G687" s="36">
        <v>30</v>
      </c>
      <c r="H687" s="40" t="e">
        <f>_xlfn._xlws.FILTER('[1]2025年已发货'!$E:$E,'[1]2025年已发货'!$F:$F&amp;'[1]2025年已发货'!$C:$C&amp;'[1]2025年已发货'!$G:$G&amp;'[1]2025年已发货'!$H:$H=C687&amp;F687&amp;I687&amp;J687,"未发货")</f>
        <v>#N/A</v>
      </c>
      <c r="I687" s="40" t="e">
        <f>VLOOKUP(B687,辅助信息!E:I,3,FALSE)</f>
        <v>#N/A</v>
      </c>
      <c r="J687" s="40" t="e">
        <f>VLOOKUP(B687,辅助信息!E:I,4,FALSE)</f>
        <v>#N/A</v>
      </c>
      <c r="K687" s="40" t="e">
        <f>VLOOKUP(J687,辅助信息!H:I,2,FALSE)</f>
        <v>#N/A</v>
      </c>
      <c r="L687" s="78"/>
      <c r="M687" s="97">
        <v>45714</v>
      </c>
      <c r="N687" s="59"/>
      <c r="O687" s="26">
        <f ca="1" t="shared" si="16"/>
        <v>0</v>
      </c>
      <c r="P687" s="64">
        <f ca="1" t="shared" si="17"/>
        <v>257</v>
      </c>
      <c r="Q687" s="26" t="e">
        <f>VLOOKUP(B687,辅助信息!E:M,9,FALSE)</f>
        <v>#N/A</v>
      </c>
      <c r="R687" s="26"/>
    </row>
    <row r="688" hidden="1" spans="2:18">
      <c r="B688" s="40" t="s">
        <v>75</v>
      </c>
      <c r="C688" s="72">
        <v>45711</v>
      </c>
      <c r="D688" s="40" t="e">
        <f>VLOOKUP(B688,辅助信息!E:K,7,FALSE)</f>
        <v>#N/A</v>
      </c>
      <c r="E688" s="40" t="str">
        <f>VLOOKUP(F688,辅助信息!A:B,2,FALSE)</f>
        <v>螺纹钢</v>
      </c>
      <c r="F688" s="40" t="s">
        <v>28</v>
      </c>
      <c r="G688" s="36">
        <v>15</v>
      </c>
      <c r="H688" s="40" t="e">
        <f>_xlfn._xlws.FILTER('[1]2025年已发货'!$E:$E,'[1]2025年已发货'!$F:$F&amp;'[1]2025年已发货'!$C:$C&amp;'[1]2025年已发货'!$G:$G&amp;'[1]2025年已发货'!$H:$H=C688&amp;F688&amp;I688&amp;J688,"未发货")</f>
        <v>#N/A</v>
      </c>
      <c r="I688" s="40" t="e">
        <f>VLOOKUP(B688,辅助信息!E:I,3,FALSE)</f>
        <v>#N/A</v>
      </c>
      <c r="J688" s="40" t="e">
        <f>VLOOKUP(B688,辅助信息!E:I,4,FALSE)</f>
        <v>#N/A</v>
      </c>
      <c r="K688" s="40" t="e">
        <f>VLOOKUP(J688,辅助信息!H:I,2,FALSE)</f>
        <v>#N/A</v>
      </c>
      <c r="L688" s="43" t="e">
        <f>VLOOKUP(B688,辅助信息!E:J,6,FALSE)</f>
        <v>#N/A</v>
      </c>
      <c r="M688" s="97">
        <v>45716</v>
      </c>
      <c r="N688" s="59"/>
      <c r="O688" s="26">
        <f ca="1" t="shared" si="16"/>
        <v>0</v>
      </c>
      <c r="P688" s="64">
        <f ca="1" t="shared" si="17"/>
        <v>255</v>
      </c>
      <c r="Q688" s="26" t="e">
        <f>VLOOKUP(B688,辅助信息!E:M,9,FALSE)</f>
        <v>#N/A</v>
      </c>
      <c r="R688" s="26"/>
    </row>
    <row r="689" hidden="1" spans="2:18">
      <c r="B689" s="40" t="s">
        <v>75</v>
      </c>
      <c r="C689" s="72">
        <v>45711</v>
      </c>
      <c r="D689" s="40" t="e">
        <f>VLOOKUP(B689,辅助信息!E:K,7,FALSE)</f>
        <v>#N/A</v>
      </c>
      <c r="E689" s="40" t="str">
        <f>VLOOKUP(F689,辅助信息!A:B,2,FALSE)</f>
        <v>螺纹钢</v>
      </c>
      <c r="F689" s="40" t="s">
        <v>18</v>
      </c>
      <c r="G689" s="36">
        <v>15</v>
      </c>
      <c r="H689" s="40" t="e">
        <f>_xlfn._xlws.FILTER('[1]2025年已发货'!$E:$E,'[1]2025年已发货'!$F:$F&amp;'[1]2025年已发货'!$C:$C&amp;'[1]2025年已发货'!$G:$G&amp;'[1]2025年已发货'!$H:$H=C689&amp;F689&amp;I689&amp;J689,"未发货")</f>
        <v>#N/A</v>
      </c>
      <c r="I689" s="40" t="e">
        <f>VLOOKUP(B689,辅助信息!E:I,3,FALSE)</f>
        <v>#N/A</v>
      </c>
      <c r="J689" s="40" t="e">
        <f>VLOOKUP(B689,辅助信息!E:I,4,FALSE)</f>
        <v>#N/A</v>
      </c>
      <c r="K689" s="40" t="e">
        <f>VLOOKUP(J689,辅助信息!H:I,2,FALSE)</f>
        <v>#N/A</v>
      </c>
      <c r="L689" s="80"/>
      <c r="M689" s="97">
        <v>45716</v>
      </c>
      <c r="N689" s="59"/>
      <c r="O689" s="26">
        <f ca="1" t="shared" si="16"/>
        <v>0</v>
      </c>
      <c r="P689" s="64">
        <f ca="1" t="shared" si="17"/>
        <v>255</v>
      </c>
      <c r="Q689" s="26" t="e">
        <f>VLOOKUP(B689,辅助信息!E:M,9,FALSE)</f>
        <v>#N/A</v>
      </c>
      <c r="R689" s="26"/>
    </row>
    <row r="690" hidden="1" spans="2:18">
      <c r="B690" s="40" t="s">
        <v>75</v>
      </c>
      <c r="C690" s="72">
        <v>45711</v>
      </c>
      <c r="D690" s="40" t="e">
        <f>VLOOKUP(B690,辅助信息!E:K,7,FALSE)</f>
        <v>#N/A</v>
      </c>
      <c r="E690" s="40" t="str">
        <f>VLOOKUP(F690,辅助信息!A:B,2,FALSE)</f>
        <v>螺纹钢</v>
      </c>
      <c r="F690" s="40" t="s">
        <v>65</v>
      </c>
      <c r="G690" s="36">
        <v>45</v>
      </c>
      <c r="H690" s="40" t="e">
        <f>_xlfn._xlws.FILTER('[1]2025年已发货'!$E:$E,'[1]2025年已发货'!$F:$F&amp;'[1]2025年已发货'!$C:$C&amp;'[1]2025年已发货'!$G:$G&amp;'[1]2025年已发货'!$H:$H=C690&amp;F690&amp;I690&amp;J690,"未发货")</f>
        <v>#N/A</v>
      </c>
      <c r="I690" s="40" t="e">
        <f>VLOOKUP(B690,辅助信息!E:I,3,FALSE)</f>
        <v>#N/A</v>
      </c>
      <c r="J690" s="40" t="e">
        <f>VLOOKUP(B690,辅助信息!E:I,4,FALSE)</f>
        <v>#N/A</v>
      </c>
      <c r="K690" s="40" t="e">
        <f>VLOOKUP(J690,辅助信息!H:I,2,FALSE)</f>
        <v>#N/A</v>
      </c>
      <c r="L690" s="80"/>
      <c r="M690" s="97">
        <v>45716</v>
      </c>
      <c r="N690" s="59"/>
      <c r="O690" s="26">
        <f ca="1" t="shared" ref="O690:O712" si="18">IF(OR(M690="",N690&lt;&gt;""),"",MAX(M690-TODAY(),0))</f>
        <v>0</v>
      </c>
      <c r="P690" s="64">
        <f ca="1" t="shared" ref="P690:P712" si="19">IF(M690="","",IF(N690&lt;&gt;"",MAX(N690-M690,0),IF(TODAY()&gt;M690,TODAY()-M690,0)))</f>
        <v>255</v>
      </c>
      <c r="Q690" s="26" t="e">
        <f>VLOOKUP(B690,辅助信息!E:M,9,FALSE)</f>
        <v>#N/A</v>
      </c>
      <c r="R690" s="26"/>
    </row>
    <row r="691" hidden="1" spans="2:18">
      <c r="B691" s="40" t="s">
        <v>75</v>
      </c>
      <c r="C691" s="72">
        <v>45711</v>
      </c>
      <c r="D691" s="40" t="e">
        <f>VLOOKUP(B691,辅助信息!E:K,7,FALSE)</f>
        <v>#N/A</v>
      </c>
      <c r="E691" s="40" t="str">
        <f>VLOOKUP(F691,辅助信息!A:B,2,FALSE)</f>
        <v>螺纹钢</v>
      </c>
      <c r="F691" s="40" t="s">
        <v>52</v>
      </c>
      <c r="G691" s="36">
        <v>30</v>
      </c>
      <c r="H691" s="40" t="e">
        <f>_xlfn._xlws.FILTER('[1]2025年已发货'!$E:$E,'[1]2025年已发货'!$F:$F&amp;'[1]2025年已发货'!$C:$C&amp;'[1]2025年已发货'!$G:$G&amp;'[1]2025年已发货'!$H:$H=C691&amp;F691&amp;I691&amp;J691,"未发货")</f>
        <v>#N/A</v>
      </c>
      <c r="I691" s="40" t="e">
        <f>VLOOKUP(B691,辅助信息!E:I,3,FALSE)</f>
        <v>#N/A</v>
      </c>
      <c r="J691" s="40" t="e">
        <f>VLOOKUP(B691,辅助信息!E:I,4,FALSE)</f>
        <v>#N/A</v>
      </c>
      <c r="K691" s="40" t="e">
        <f>VLOOKUP(J691,辅助信息!H:I,2,FALSE)</f>
        <v>#N/A</v>
      </c>
      <c r="L691" s="80"/>
      <c r="M691" s="97">
        <v>45716</v>
      </c>
      <c r="N691" s="59"/>
      <c r="O691" s="26">
        <f ca="1" t="shared" si="18"/>
        <v>0</v>
      </c>
      <c r="P691" s="64">
        <f ca="1" t="shared" si="19"/>
        <v>255</v>
      </c>
      <c r="Q691" s="26" t="e">
        <f>VLOOKUP(B691,辅助信息!E:M,9,FALSE)</f>
        <v>#N/A</v>
      </c>
      <c r="R691" s="26"/>
    </row>
    <row r="692" hidden="1" spans="2:18">
      <c r="B692" s="40" t="s">
        <v>75</v>
      </c>
      <c r="C692" s="72">
        <v>45711</v>
      </c>
      <c r="D692" s="40" t="e">
        <f>VLOOKUP(B692,辅助信息!E:K,7,FALSE)</f>
        <v>#N/A</v>
      </c>
      <c r="E692" s="40" t="str">
        <f>VLOOKUP(F692,辅助信息!A:B,2,FALSE)</f>
        <v>螺纹钢</v>
      </c>
      <c r="F692" s="40" t="s">
        <v>86</v>
      </c>
      <c r="G692" s="36">
        <v>30</v>
      </c>
      <c r="H692" s="40" t="e">
        <f>_xlfn._xlws.FILTER('[1]2025年已发货'!$E:$E,'[1]2025年已发货'!$F:$F&amp;'[1]2025年已发货'!$C:$C&amp;'[1]2025年已发货'!$G:$G&amp;'[1]2025年已发货'!$H:$H=C692&amp;F692&amp;I692&amp;J692,"未发货")</f>
        <v>#N/A</v>
      </c>
      <c r="I692" s="40" t="e">
        <f>VLOOKUP(B692,辅助信息!E:I,3,FALSE)</f>
        <v>#N/A</v>
      </c>
      <c r="J692" s="40" t="e">
        <f>VLOOKUP(B692,辅助信息!E:I,4,FALSE)</f>
        <v>#N/A</v>
      </c>
      <c r="K692" s="40" t="e">
        <f>VLOOKUP(J692,辅助信息!H:I,2,FALSE)</f>
        <v>#N/A</v>
      </c>
      <c r="L692" s="78"/>
      <c r="M692" s="97">
        <v>45716</v>
      </c>
      <c r="N692" s="59"/>
      <c r="O692" s="26">
        <f ca="1" t="shared" si="18"/>
        <v>0</v>
      </c>
      <c r="P692" s="64">
        <f ca="1" t="shared" si="19"/>
        <v>255</v>
      </c>
      <c r="Q692" s="26" t="e">
        <f>VLOOKUP(B692,辅助信息!E:M,9,FALSE)</f>
        <v>#N/A</v>
      </c>
      <c r="R692" s="26"/>
    </row>
    <row r="693" hidden="1" spans="2:18">
      <c r="B693" s="40" t="s">
        <v>25</v>
      </c>
      <c r="C693" s="72">
        <v>45713</v>
      </c>
      <c r="D693" s="40" t="e">
        <f>VLOOKUP(B693,辅助信息!E:K,7,FALSE)</f>
        <v>#N/A</v>
      </c>
      <c r="E693" s="40" t="str">
        <f>VLOOKUP(F693,辅助信息!A:B,2,FALSE)</f>
        <v>螺纹钢</v>
      </c>
      <c r="F693" s="40" t="s">
        <v>19</v>
      </c>
      <c r="G693" s="36">
        <v>8</v>
      </c>
      <c r="H693" s="36" t="e">
        <f>_xlfn._xlws.FILTER('[1]2025年已发货'!$E:$E,'[1]2025年已发货'!$F:$F&amp;'[1]2025年已发货'!$C:$C&amp;'[1]2025年已发货'!$G:$G&amp;'[1]2025年已发货'!$H:$H=C693&amp;F693&amp;I693&amp;J693,"未发货")</f>
        <v>#N/A</v>
      </c>
      <c r="I693" s="40" t="e">
        <f>VLOOKUP(B693,辅助信息!E:I,3,FALSE)</f>
        <v>#N/A</v>
      </c>
      <c r="J693" s="40" t="e">
        <f>VLOOKUP(B693,辅助信息!E:I,4,FALSE)</f>
        <v>#N/A</v>
      </c>
      <c r="K693" s="40" t="e">
        <f>VLOOKUP(J693,辅助信息!H:I,2,FALSE)</f>
        <v>#N/A</v>
      </c>
      <c r="L693" s="59" t="e">
        <f>VLOOKUP(B694,辅助信息!E:J,6,FALSE)</f>
        <v>#N/A</v>
      </c>
      <c r="M693" s="93">
        <v>45712</v>
      </c>
      <c r="O693" s="64">
        <f ca="1" t="shared" si="18"/>
        <v>0</v>
      </c>
      <c r="P693" s="64">
        <f ca="1" t="shared" si="19"/>
        <v>259</v>
      </c>
      <c r="Q693" s="26"/>
      <c r="R693" s="26"/>
    </row>
    <row r="694" hidden="1" spans="2:18">
      <c r="B694" s="40" t="s">
        <v>25</v>
      </c>
      <c r="C694" s="72">
        <v>45713</v>
      </c>
      <c r="D694" s="40" t="e">
        <f>VLOOKUP(B694,辅助信息!E:K,7,FALSE)</f>
        <v>#N/A</v>
      </c>
      <c r="E694" s="40" t="str">
        <f>VLOOKUP(F694,辅助信息!A:B,2,FALSE)</f>
        <v>螺纹钢</v>
      </c>
      <c r="F694" s="40" t="s">
        <v>32</v>
      </c>
      <c r="G694" s="36">
        <v>8</v>
      </c>
      <c r="H694" s="36" t="e">
        <f>_xlfn._xlws.FILTER('[1]2025年已发货'!$E:$E,'[1]2025年已发货'!$F:$F&amp;'[1]2025年已发货'!$C:$C&amp;'[1]2025年已发货'!$G:$G&amp;'[1]2025年已发货'!$H:$H=C694&amp;F694&amp;I694&amp;J694,"未发货")</f>
        <v>#N/A</v>
      </c>
      <c r="I694" s="40" t="e">
        <f>VLOOKUP(B694,辅助信息!E:I,3,FALSE)</f>
        <v>#N/A</v>
      </c>
      <c r="J694" s="40" t="e">
        <f>VLOOKUP(B694,辅助信息!E:I,4,FALSE)</f>
        <v>#N/A</v>
      </c>
      <c r="K694" s="40" t="e">
        <f>VLOOKUP(J694,辅助信息!H:I,2,FALSE)</f>
        <v>#N/A</v>
      </c>
      <c r="M694" s="93">
        <v>45712</v>
      </c>
      <c r="O694" s="64">
        <f ca="1" t="shared" si="18"/>
        <v>0</v>
      </c>
      <c r="P694" s="64">
        <f ca="1" t="shared" si="19"/>
        <v>259</v>
      </c>
      <c r="Q694" s="26" t="e">
        <f>VLOOKUP(B694,辅助信息!E:M,9,FALSE)</f>
        <v>#N/A</v>
      </c>
      <c r="R694" s="26"/>
    </row>
    <row r="695" hidden="1" spans="2:18">
      <c r="B695" s="40" t="s">
        <v>25</v>
      </c>
      <c r="C695" s="72">
        <v>45713</v>
      </c>
      <c r="D695" s="40" t="e">
        <f>VLOOKUP(B695,辅助信息!E:K,7,FALSE)</f>
        <v>#N/A</v>
      </c>
      <c r="E695" s="40" t="str">
        <f>VLOOKUP(F695,辅助信息!A:B,2,FALSE)</f>
        <v>螺纹钢</v>
      </c>
      <c r="F695" s="40" t="s">
        <v>65</v>
      </c>
      <c r="G695" s="36">
        <v>18</v>
      </c>
      <c r="H695" s="36" t="e">
        <f>_xlfn._xlws.FILTER('[1]2025年已发货'!$E:$E,'[1]2025年已发货'!$F:$F&amp;'[1]2025年已发货'!$C:$C&amp;'[1]2025年已发货'!$G:$G&amp;'[1]2025年已发货'!$H:$H=C695&amp;F695&amp;I695&amp;J695,"未发货")</f>
        <v>#N/A</v>
      </c>
      <c r="I695" s="40" t="e">
        <f>VLOOKUP(B695,辅助信息!E:I,3,FALSE)</f>
        <v>#N/A</v>
      </c>
      <c r="J695" s="40" t="e">
        <f>VLOOKUP(B695,辅助信息!E:I,4,FALSE)</f>
        <v>#N/A</v>
      </c>
      <c r="K695" s="40" t="e">
        <f>VLOOKUP(J695,辅助信息!H:I,2,FALSE)</f>
        <v>#N/A</v>
      </c>
      <c r="M695" s="93">
        <v>45712</v>
      </c>
      <c r="O695" s="64">
        <f ca="1" t="shared" si="18"/>
        <v>0</v>
      </c>
      <c r="P695" s="64">
        <f ca="1" t="shared" si="19"/>
        <v>259</v>
      </c>
      <c r="Q695" s="26" t="e">
        <f>VLOOKUP(B695,辅助信息!E:M,9,FALSE)</f>
        <v>#N/A</v>
      </c>
      <c r="R695" s="26"/>
    </row>
    <row r="696" hidden="1" spans="2:18">
      <c r="B696" s="40" t="s">
        <v>25</v>
      </c>
      <c r="C696" s="72">
        <v>45713</v>
      </c>
      <c r="D696" s="40" t="e">
        <f>VLOOKUP(B696,辅助信息!E:K,7,FALSE)</f>
        <v>#N/A</v>
      </c>
      <c r="E696" s="40" t="str">
        <f>VLOOKUP(F696,辅助信息!A:B,2,FALSE)</f>
        <v>螺纹钢</v>
      </c>
      <c r="F696" s="40" t="s">
        <v>52</v>
      </c>
      <c r="G696" s="36">
        <v>2</v>
      </c>
      <c r="H696" s="36" t="e">
        <f>_xlfn._xlws.FILTER('[1]2025年已发货'!$E:$E,'[1]2025年已发货'!$F:$F&amp;'[1]2025年已发货'!$C:$C&amp;'[1]2025年已发货'!$G:$G&amp;'[1]2025年已发货'!$H:$H=C696&amp;F696&amp;I696&amp;J696,"未发货")</f>
        <v>#N/A</v>
      </c>
      <c r="I696" s="40" t="e">
        <f>VLOOKUP(B696,辅助信息!E:I,3,FALSE)</f>
        <v>#N/A</v>
      </c>
      <c r="J696" s="40" t="e">
        <f>VLOOKUP(B696,辅助信息!E:I,4,FALSE)</f>
        <v>#N/A</v>
      </c>
      <c r="K696" s="40" t="e">
        <f>VLOOKUP(J696,辅助信息!H:I,2,FALSE)</f>
        <v>#N/A</v>
      </c>
      <c r="M696" s="93">
        <v>45712</v>
      </c>
      <c r="O696" s="64">
        <f ca="1" t="shared" si="18"/>
        <v>0</v>
      </c>
      <c r="P696" s="64">
        <f ca="1" t="shared" si="19"/>
        <v>259</v>
      </c>
      <c r="Q696" s="26" t="e">
        <f>VLOOKUP(B696,辅助信息!E:M,9,FALSE)</f>
        <v>#N/A</v>
      </c>
      <c r="R696" s="26"/>
    </row>
    <row r="697" hidden="1" spans="2:18">
      <c r="B697" s="40" t="s">
        <v>63</v>
      </c>
      <c r="C697" s="72">
        <v>45713</v>
      </c>
      <c r="D697" s="40" t="e">
        <f>VLOOKUP(B697,辅助信息!E:K,7,FALSE)</f>
        <v>#N/A</v>
      </c>
      <c r="E697" s="40" t="str">
        <f>VLOOKUP(F697,辅助信息!A:B,2,FALSE)</f>
        <v>高线</v>
      </c>
      <c r="F697" s="40" t="s">
        <v>51</v>
      </c>
      <c r="G697" s="36">
        <v>7</v>
      </c>
      <c r="H697" s="36" t="e">
        <f>_xlfn._xlws.FILTER('[1]2025年已发货'!$E:$E,'[1]2025年已发货'!$F:$F&amp;'[1]2025年已发货'!$C:$C&amp;'[1]2025年已发货'!$G:$G&amp;'[1]2025年已发货'!$H:$H=C697&amp;F697&amp;I697&amp;J697,"未发货")</f>
        <v>#N/A</v>
      </c>
      <c r="I697" s="40" t="e">
        <f>VLOOKUP(B697,辅助信息!E:I,3,FALSE)</f>
        <v>#N/A</v>
      </c>
      <c r="J697" s="40" t="e">
        <f>VLOOKUP(B697,辅助信息!E:I,4,FALSE)</f>
        <v>#N/A</v>
      </c>
      <c r="K697" s="40" t="e">
        <f>VLOOKUP(J697,辅助信息!H:I,2,FALSE)</f>
        <v>#N/A</v>
      </c>
      <c r="L697" s="59" t="e">
        <f>VLOOKUP(B697,辅助信息!E:J,6,FALSE)</f>
        <v>#N/A</v>
      </c>
      <c r="M697" s="93">
        <v>45714</v>
      </c>
      <c r="O697" s="64">
        <f ca="1" t="shared" si="18"/>
        <v>0</v>
      </c>
      <c r="P697" s="64">
        <f ca="1" t="shared" si="19"/>
        <v>257</v>
      </c>
      <c r="Q697" s="26" t="e">
        <f>VLOOKUP(B697,辅助信息!E:M,9,FALSE)</f>
        <v>#N/A</v>
      </c>
      <c r="R697" s="26"/>
    </row>
    <row r="698" hidden="1" spans="2:18">
      <c r="B698" s="40" t="s">
        <v>63</v>
      </c>
      <c r="C698" s="72">
        <v>45713</v>
      </c>
      <c r="D698" s="40" t="e">
        <f>VLOOKUP(B698,辅助信息!E:K,7,FALSE)</f>
        <v>#N/A</v>
      </c>
      <c r="E698" s="40" t="str">
        <f>VLOOKUP(F698,辅助信息!A:B,2,FALSE)</f>
        <v>螺纹钢</v>
      </c>
      <c r="F698" s="40" t="s">
        <v>52</v>
      </c>
      <c r="G698" s="36">
        <v>30</v>
      </c>
      <c r="H698" s="36" t="e">
        <f>_xlfn._xlws.FILTER('[1]2025年已发货'!$E:$E,'[1]2025年已发货'!$F:$F&amp;'[1]2025年已发货'!$C:$C&amp;'[1]2025年已发货'!$G:$G&amp;'[1]2025年已发货'!$H:$H=C698&amp;F698&amp;I698&amp;J698,"未发货")</f>
        <v>#N/A</v>
      </c>
      <c r="I698" s="40" t="e">
        <f>VLOOKUP(B698,辅助信息!E:I,3,FALSE)</f>
        <v>#N/A</v>
      </c>
      <c r="J698" s="40" t="e">
        <f>VLOOKUP(B698,辅助信息!E:I,4,FALSE)</f>
        <v>#N/A</v>
      </c>
      <c r="K698" s="40" t="e">
        <f>VLOOKUP(J698,辅助信息!H:I,2,FALSE)</f>
        <v>#N/A</v>
      </c>
      <c r="M698" s="93">
        <v>45714</v>
      </c>
      <c r="O698" s="64">
        <f ca="1" t="shared" si="18"/>
        <v>0</v>
      </c>
      <c r="P698" s="64">
        <f ca="1" t="shared" si="19"/>
        <v>257</v>
      </c>
      <c r="Q698" s="26" t="e">
        <f>VLOOKUP(B698,辅助信息!E:M,9,FALSE)</f>
        <v>#N/A</v>
      </c>
      <c r="R698" s="26"/>
    </row>
    <row r="699" hidden="1" spans="2:18">
      <c r="B699" s="40" t="s">
        <v>75</v>
      </c>
      <c r="C699" s="72">
        <v>45713</v>
      </c>
      <c r="D699" s="40" t="e">
        <f>VLOOKUP(B699,辅助信息!E:K,7,FALSE)</f>
        <v>#N/A</v>
      </c>
      <c r="E699" s="40" t="str">
        <f>VLOOKUP(F699,辅助信息!A:B,2,FALSE)</f>
        <v>螺纹钢</v>
      </c>
      <c r="F699" s="40" t="s">
        <v>65</v>
      </c>
      <c r="G699" s="36">
        <v>30</v>
      </c>
      <c r="H699" s="36" t="e">
        <f>_xlfn._xlws.FILTER('[1]2025年已发货'!$E:$E,'[1]2025年已发货'!$F:$F&amp;'[1]2025年已发货'!$C:$C&amp;'[1]2025年已发货'!$G:$G&amp;'[1]2025年已发货'!$H:$H=C699&amp;F699&amp;I699&amp;J699,"未发货")</f>
        <v>#N/A</v>
      </c>
      <c r="I699" s="40" t="e">
        <f>VLOOKUP(B699,辅助信息!E:I,3,FALSE)</f>
        <v>#N/A</v>
      </c>
      <c r="J699" s="40" t="e">
        <f>VLOOKUP(B699,辅助信息!E:I,4,FALSE)</f>
        <v>#N/A</v>
      </c>
      <c r="K699" s="40" t="e">
        <f>VLOOKUP(J699,辅助信息!H:I,2,FALSE)</f>
        <v>#N/A</v>
      </c>
      <c r="L699" s="59" t="e">
        <f>VLOOKUP(B699,辅助信息!E:J,6,FALSE)</f>
        <v>#N/A</v>
      </c>
      <c r="M699" s="93">
        <v>45716</v>
      </c>
      <c r="O699" s="64">
        <f ca="1" t="shared" si="18"/>
        <v>0</v>
      </c>
      <c r="P699" s="64">
        <f ca="1" t="shared" si="19"/>
        <v>255</v>
      </c>
      <c r="Q699" s="26" t="e">
        <f>VLOOKUP(B699,辅助信息!E:M,9,FALSE)</f>
        <v>#N/A</v>
      </c>
      <c r="R699" s="26"/>
    </row>
    <row r="700" hidden="1" spans="2:18">
      <c r="B700" s="40" t="s">
        <v>75</v>
      </c>
      <c r="C700" s="72">
        <v>45713</v>
      </c>
      <c r="D700" s="40" t="e">
        <f>VLOOKUP(B700,辅助信息!E:K,7,FALSE)</f>
        <v>#N/A</v>
      </c>
      <c r="E700" s="40" t="str">
        <f>VLOOKUP(F700,辅助信息!A:B,2,FALSE)</f>
        <v>螺纹钢</v>
      </c>
      <c r="F700" s="40" t="s">
        <v>52</v>
      </c>
      <c r="G700" s="36">
        <v>30</v>
      </c>
      <c r="H700" s="36" t="e">
        <f>_xlfn._xlws.FILTER('[1]2025年已发货'!$E:$E,'[1]2025年已发货'!$F:$F&amp;'[1]2025年已发货'!$C:$C&amp;'[1]2025年已发货'!$G:$G&amp;'[1]2025年已发货'!$H:$H=C700&amp;F700&amp;I700&amp;J700,"未发货")</f>
        <v>#N/A</v>
      </c>
      <c r="I700" s="40" t="e">
        <f>VLOOKUP(B700,辅助信息!E:I,3,FALSE)</f>
        <v>#N/A</v>
      </c>
      <c r="J700" s="40" t="e">
        <f>VLOOKUP(B700,辅助信息!E:I,4,FALSE)</f>
        <v>#N/A</v>
      </c>
      <c r="K700" s="40" t="e">
        <f>VLOOKUP(J700,辅助信息!H:I,2,FALSE)</f>
        <v>#N/A</v>
      </c>
      <c r="M700" s="93">
        <v>45716</v>
      </c>
      <c r="O700" s="64">
        <f ca="1" t="shared" si="18"/>
        <v>0</v>
      </c>
      <c r="P700" s="64">
        <f ca="1" t="shared" si="19"/>
        <v>255</v>
      </c>
      <c r="Q700" s="26" t="e">
        <f>VLOOKUP(B700,辅助信息!E:M,9,FALSE)</f>
        <v>#N/A</v>
      </c>
      <c r="R700" s="26"/>
    </row>
    <row r="701" hidden="1" spans="2:18">
      <c r="B701" s="85" t="s">
        <v>75</v>
      </c>
      <c r="C701" s="72">
        <v>45713</v>
      </c>
      <c r="D701" s="85" t="e">
        <f>VLOOKUP(B701,辅助信息!E:K,7,FALSE)</f>
        <v>#N/A</v>
      </c>
      <c r="E701" s="85" t="str">
        <f>VLOOKUP(F701,辅助信息!A:B,2,FALSE)</f>
        <v>螺纹钢</v>
      </c>
      <c r="F701" s="85" t="s">
        <v>86</v>
      </c>
      <c r="G701" s="87">
        <v>30</v>
      </c>
      <c r="H701" s="87" t="e">
        <f>_xlfn._xlws.FILTER('[1]2025年已发货'!$E:$E,'[1]2025年已发货'!$F:$F&amp;'[1]2025年已发货'!$C:$C&amp;'[1]2025年已发货'!$G:$G&amp;'[1]2025年已发货'!$H:$H=C701&amp;F701&amp;I701&amp;J701,"未发货")</f>
        <v>#N/A</v>
      </c>
      <c r="I701" s="85" t="e">
        <f>VLOOKUP(B701,辅助信息!E:I,3,FALSE)</f>
        <v>#N/A</v>
      </c>
      <c r="J701" s="85" t="e">
        <f>VLOOKUP(B701,辅助信息!E:I,4,FALSE)</f>
        <v>#N/A</v>
      </c>
      <c r="K701" s="85" t="e">
        <f>VLOOKUP(J701,辅助信息!H:I,2,FALSE)</f>
        <v>#N/A</v>
      </c>
      <c r="M701" s="93">
        <v>45716</v>
      </c>
      <c r="O701" s="64">
        <f ca="1" t="shared" si="18"/>
        <v>0</v>
      </c>
      <c r="P701" s="64">
        <f ca="1" t="shared" si="19"/>
        <v>255</v>
      </c>
      <c r="Q701" s="26" t="e">
        <f>VLOOKUP(B701,辅助信息!E:M,9,FALSE)</f>
        <v>#N/A</v>
      </c>
      <c r="R701" s="26"/>
    </row>
    <row r="702" hidden="1" spans="1:18">
      <c r="A702" s="84" t="s">
        <v>96</v>
      </c>
      <c r="B702" s="40" t="s">
        <v>43</v>
      </c>
      <c r="C702" s="72">
        <v>45713</v>
      </c>
      <c r="D702" s="40" t="str">
        <f>VLOOKUP(B702,辅助信息!E:K,7,FALSE)</f>
        <v>JWDDCD2024101600090</v>
      </c>
      <c r="E702" s="40" t="str">
        <f>VLOOKUP(F702,辅助信息!A:B,2,FALSE)</f>
        <v>盘螺</v>
      </c>
      <c r="F702" s="40" t="s">
        <v>49</v>
      </c>
      <c r="G702" s="36">
        <v>12</v>
      </c>
      <c r="H702" s="36">
        <f>_xlfn._xlws.FILTER('[1]2025年已发货'!$E:$E,'[1]2025年已发货'!$F:$F&amp;'[1]2025年已发货'!$C:$C&amp;'[1]2025年已发货'!$G:$G&amp;'[1]2025年已发货'!$H:$H=C702&amp;F702&amp;I702&amp;J702,"未发货")</f>
        <v>12</v>
      </c>
      <c r="I702" s="40" t="str">
        <f>VLOOKUP(B702,辅助信息!E:I,3,FALSE)</f>
        <v>（达州市公共卫生医疗中心项目-二标-3号楼）达州市通川区西外复兴镇公共卫生临床医疗中心项目</v>
      </c>
      <c r="J702" s="40" t="str">
        <f>VLOOKUP(B702,辅助信息!E:I,4,FALSE)</f>
        <v>黄永林</v>
      </c>
      <c r="K702" s="40">
        <f>VLOOKUP(J702,辅助信息!H:I,2,FALSE)</f>
        <v>15982487227</v>
      </c>
      <c r="L702" s="79" t="str">
        <f>VLOOKUP(B702,辅助信息!E:J,6,FALSE)</f>
        <v>提前联系到场规格,一天到场车辆不低于2车</v>
      </c>
      <c r="M702" s="93">
        <v>45714</v>
      </c>
      <c r="O702" s="64">
        <f ca="1" t="shared" si="18"/>
        <v>0</v>
      </c>
      <c r="P702" s="64">
        <f ca="1" t="shared" si="19"/>
        <v>257</v>
      </c>
      <c r="Q702" s="26"/>
      <c r="R702" s="26"/>
    </row>
    <row r="703" hidden="1" spans="1:18">
      <c r="A703" s="80"/>
      <c r="B703" s="40" t="s">
        <v>43</v>
      </c>
      <c r="C703" s="72">
        <v>45713</v>
      </c>
      <c r="D703" s="40" t="str">
        <f>VLOOKUP(B703,辅助信息!E:K,7,FALSE)</f>
        <v>JWDDCD2024101600090</v>
      </c>
      <c r="E703" s="40" t="str">
        <f>VLOOKUP(F703,辅助信息!A:B,2,FALSE)</f>
        <v>盘螺</v>
      </c>
      <c r="F703" s="40" t="s">
        <v>40</v>
      </c>
      <c r="G703" s="36">
        <v>9</v>
      </c>
      <c r="H703" s="36">
        <f>_xlfn._xlws.FILTER('[1]2025年已发货'!$E:$E,'[1]2025年已发货'!$F:$F&amp;'[1]2025年已发货'!$C:$C&amp;'[1]2025年已发货'!$G:$G&amp;'[1]2025年已发货'!$H:$H=C703&amp;F703&amp;I703&amp;J703,"未发货")</f>
        <v>9</v>
      </c>
      <c r="I703" s="40" t="str">
        <f>VLOOKUP(B703,辅助信息!E:I,3,FALSE)</f>
        <v>（达州市公共卫生医疗中心项目-二标-3号楼）达州市通川区西外复兴镇公共卫生临床医疗中心项目</v>
      </c>
      <c r="J703" s="40" t="str">
        <f>VLOOKUP(B703,辅助信息!E:I,4,FALSE)</f>
        <v>黄永林</v>
      </c>
      <c r="K703" s="40">
        <f>VLOOKUP(J703,辅助信息!H:I,2,FALSE)</f>
        <v>15982487227</v>
      </c>
      <c r="L703" s="80"/>
      <c r="M703" s="93">
        <v>45714</v>
      </c>
      <c r="O703" s="64">
        <f ca="1" t="shared" si="18"/>
        <v>0</v>
      </c>
      <c r="P703" s="64">
        <f ca="1" t="shared" si="19"/>
        <v>257</v>
      </c>
      <c r="Q703" s="26"/>
      <c r="R703" s="26"/>
    </row>
    <row r="704" hidden="1" spans="1:18">
      <c r="A704" s="80"/>
      <c r="B704" s="40" t="s">
        <v>43</v>
      </c>
      <c r="C704" s="72">
        <v>45713</v>
      </c>
      <c r="D704" s="40" t="str">
        <f>VLOOKUP(B704,辅助信息!E:K,7,FALSE)</f>
        <v>JWDDCD2024101600090</v>
      </c>
      <c r="E704" s="40" t="str">
        <f>VLOOKUP(F704,辅助信息!A:B,2,FALSE)</f>
        <v>螺纹钢</v>
      </c>
      <c r="F704" s="40" t="s">
        <v>27</v>
      </c>
      <c r="G704" s="36">
        <v>25</v>
      </c>
      <c r="H704" s="36">
        <f>_xlfn._xlws.FILTER('[1]2025年已发货'!$E:$E,'[1]2025年已发货'!$F:$F&amp;'[1]2025年已发货'!$C:$C&amp;'[1]2025年已发货'!$G:$G&amp;'[1]2025年已发货'!$H:$H=C704&amp;F704&amp;I704&amp;J704,"未发货")</f>
        <v>25</v>
      </c>
      <c r="I704" s="40" t="str">
        <f>VLOOKUP(B704,辅助信息!E:I,3,FALSE)</f>
        <v>（达州市公共卫生医疗中心项目-二标-3号楼）达州市通川区西外复兴镇公共卫生临床医疗中心项目</v>
      </c>
      <c r="J704" s="40" t="str">
        <f>VLOOKUP(B704,辅助信息!E:I,4,FALSE)</f>
        <v>黄永林</v>
      </c>
      <c r="K704" s="40">
        <f>VLOOKUP(J704,辅助信息!H:I,2,FALSE)</f>
        <v>15982487227</v>
      </c>
      <c r="L704" s="80"/>
      <c r="M704" s="93">
        <v>45714</v>
      </c>
      <c r="O704" s="64">
        <f ca="1" t="shared" si="18"/>
        <v>0</v>
      </c>
      <c r="P704" s="64">
        <f ca="1" t="shared" si="19"/>
        <v>257</v>
      </c>
      <c r="Q704" s="26"/>
      <c r="R704" s="26"/>
    </row>
    <row r="705" hidden="1" spans="1:18">
      <c r="A705" s="80"/>
      <c r="B705" s="40" t="s">
        <v>104</v>
      </c>
      <c r="C705" s="72">
        <v>45713</v>
      </c>
      <c r="D705" s="40" t="str">
        <f>VLOOKUP(B705,辅助信息!E:K,7,FALSE)</f>
        <v>JWDDCD2024101600090</v>
      </c>
      <c r="E705" s="40" t="str">
        <f>VLOOKUP(F705,辅助信息!A:B,2,FALSE)</f>
        <v>盘螺</v>
      </c>
      <c r="F705" s="40" t="s">
        <v>40</v>
      </c>
      <c r="G705" s="36">
        <v>7</v>
      </c>
      <c r="H705" s="36">
        <f>_xlfn._xlws.FILTER('[1]2025年已发货'!$E:$E,'[1]2025年已发货'!$F:$F&amp;'[1]2025年已发货'!$C:$C&amp;'[1]2025年已发货'!$G:$G&amp;'[1]2025年已发货'!$H:$H=C705&amp;F705&amp;I705&amp;J705,"未发货")</f>
        <v>7</v>
      </c>
      <c r="I705" s="40" t="str">
        <f>VLOOKUP(B705,辅助信息!E:I,3,FALSE)</f>
        <v>（达州市公共卫生医疗中心项目-二标-78号楼）达州市通川区西外复兴镇公共卫生临床医疗中心项目</v>
      </c>
      <c r="J705" s="40" t="str">
        <f>VLOOKUP(B705,辅助信息!E:I,4,FALSE)</f>
        <v>黄永林</v>
      </c>
      <c r="K705" s="40">
        <f>VLOOKUP(J705,辅助信息!H:I,2,FALSE)</f>
        <v>15982487227</v>
      </c>
      <c r="L705" s="80"/>
      <c r="M705" s="93">
        <v>45714</v>
      </c>
      <c r="O705" s="64">
        <f ca="1" t="shared" si="18"/>
        <v>0</v>
      </c>
      <c r="P705" s="64">
        <f ca="1" t="shared" si="19"/>
        <v>257</v>
      </c>
      <c r="Q705" s="26"/>
      <c r="R705" s="26"/>
    </row>
    <row r="706" hidden="1" spans="1:18">
      <c r="A706" s="80"/>
      <c r="B706" s="40" t="s">
        <v>104</v>
      </c>
      <c r="C706" s="72">
        <v>45713</v>
      </c>
      <c r="D706" s="40" t="str">
        <f>VLOOKUP(B706,辅助信息!E:K,7,FALSE)</f>
        <v>JWDDCD2024101600090</v>
      </c>
      <c r="E706" s="40" t="str">
        <f>VLOOKUP(F706,辅助信息!A:B,2,FALSE)</f>
        <v>盘螺</v>
      </c>
      <c r="F706" s="40" t="s">
        <v>41</v>
      </c>
      <c r="G706" s="36">
        <v>4</v>
      </c>
      <c r="H706" s="36">
        <f>_xlfn._xlws.FILTER('[1]2025年已发货'!$E:$E,'[1]2025年已发货'!$F:$F&amp;'[1]2025年已发货'!$C:$C&amp;'[1]2025年已发货'!$G:$G&amp;'[1]2025年已发货'!$H:$H=C706&amp;F706&amp;I706&amp;J706,"未发货")</f>
        <v>4</v>
      </c>
      <c r="I706" s="40" t="str">
        <f>VLOOKUP(B706,辅助信息!E:I,3,FALSE)</f>
        <v>（达州市公共卫生医疗中心项目-二标-78号楼）达州市通川区西外复兴镇公共卫生临床医疗中心项目</v>
      </c>
      <c r="J706" s="40" t="str">
        <f>VLOOKUP(B706,辅助信息!E:I,4,FALSE)</f>
        <v>黄永林</v>
      </c>
      <c r="K706" s="40">
        <f>VLOOKUP(J706,辅助信息!H:I,2,FALSE)</f>
        <v>15982487227</v>
      </c>
      <c r="L706" s="80"/>
      <c r="M706" s="93">
        <v>45714</v>
      </c>
      <c r="O706" s="64">
        <f ca="1" t="shared" si="18"/>
        <v>0</v>
      </c>
      <c r="P706" s="64">
        <f ca="1" t="shared" si="19"/>
        <v>257</v>
      </c>
      <c r="Q706" s="26"/>
      <c r="R706" s="26"/>
    </row>
    <row r="707" hidden="1" spans="1:18">
      <c r="A707" s="78"/>
      <c r="B707" s="40" t="s">
        <v>104</v>
      </c>
      <c r="C707" s="72">
        <v>45713</v>
      </c>
      <c r="D707" s="40" t="str">
        <f>VLOOKUP(B707,辅助信息!E:K,7,FALSE)</f>
        <v>JWDDCD2024101600090</v>
      </c>
      <c r="E707" s="40" t="str">
        <f>VLOOKUP(F707,辅助信息!A:B,2,FALSE)</f>
        <v>螺纹钢</v>
      </c>
      <c r="F707" s="40" t="s">
        <v>27</v>
      </c>
      <c r="G707" s="36">
        <v>18</v>
      </c>
      <c r="H707" s="36">
        <f>_xlfn._xlws.FILTER('[1]2025年已发货'!$E:$E,'[1]2025年已发货'!$F:$F&amp;'[1]2025年已发货'!$C:$C&amp;'[1]2025年已发货'!$G:$G&amp;'[1]2025年已发货'!$H:$H=C707&amp;F707&amp;I707&amp;J707,"未发货")</f>
        <v>18</v>
      </c>
      <c r="I707" s="40" t="str">
        <f>VLOOKUP(B707,辅助信息!E:I,3,FALSE)</f>
        <v>（达州市公共卫生医疗中心项目-二标-78号楼）达州市通川区西外复兴镇公共卫生临床医疗中心项目</v>
      </c>
      <c r="J707" s="40" t="str">
        <f>VLOOKUP(B707,辅助信息!E:I,4,FALSE)</f>
        <v>黄永林</v>
      </c>
      <c r="K707" s="40">
        <f>VLOOKUP(J707,辅助信息!H:I,2,FALSE)</f>
        <v>15982487227</v>
      </c>
      <c r="L707" s="78"/>
      <c r="M707" s="93">
        <v>45714</v>
      </c>
      <c r="O707" s="64">
        <f ca="1" t="shared" si="18"/>
        <v>0</v>
      </c>
      <c r="P707" s="64">
        <f ca="1" t="shared" si="19"/>
        <v>257</v>
      </c>
      <c r="Q707" s="26"/>
      <c r="R707" s="26"/>
    </row>
    <row r="708" hidden="1" spans="1:18">
      <c r="A708" s="101" t="s">
        <v>105</v>
      </c>
      <c r="B708" s="40" t="s">
        <v>99</v>
      </c>
      <c r="C708" s="72">
        <v>45713</v>
      </c>
      <c r="D708" s="40" t="e">
        <f>VLOOKUP(B708,辅助信息!E:K,7,FALSE)</f>
        <v>#N/A</v>
      </c>
      <c r="E708" s="40" t="str">
        <f>VLOOKUP(F708,辅助信息!A:B,2,FALSE)</f>
        <v>高线</v>
      </c>
      <c r="F708" s="40" t="s">
        <v>53</v>
      </c>
      <c r="G708" s="40">
        <v>2.5</v>
      </c>
      <c r="H708" s="40" t="e">
        <f>_xlfn._xlws.FILTER('[1]2025年已发货'!$E:$E,'[1]2025年已发货'!$F:$F&amp;'[1]2025年已发货'!$C:$C&amp;'[1]2025年已发货'!$G:$G&amp;'[1]2025年已发货'!$H:$H=C708&amp;F708&amp;I708&amp;J708,"未发货")</f>
        <v>#N/A</v>
      </c>
      <c r="I708" s="40" t="e">
        <f>VLOOKUP(B708,辅助信息!E:I,3,FALSE)</f>
        <v>#N/A</v>
      </c>
      <c r="J708" s="40" t="e">
        <f>VLOOKUP(B708,辅助信息!E:I,4,FALSE)</f>
        <v>#N/A</v>
      </c>
      <c r="K708" s="40" t="e">
        <f>VLOOKUP(J708,辅助信息!H:I,2,FALSE)</f>
        <v>#N/A</v>
      </c>
      <c r="L708" s="64" t="s">
        <v>34</v>
      </c>
      <c r="M708" s="97">
        <v>45709</v>
      </c>
      <c r="N708" s="26"/>
      <c r="O708" s="26">
        <f ca="1" t="shared" si="18"/>
        <v>0</v>
      </c>
      <c r="P708" s="26">
        <f ca="1" t="shared" si="19"/>
        <v>262</v>
      </c>
      <c r="Q708" s="26" t="e">
        <f>VLOOKUP(B708,辅助信息!E:M,9,FALSE)</f>
        <v>#N/A</v>
      </c>
      <c r="R708" s="26"/>
    </row>
    <row r="709" hidden="1" spans="1:18">
      <c r="A709" s="80"/>
      <c r="B709" s="40" t="s">
        <v>99</v>
      </c>
      <c r="C709" s="72">
        <v>45713</v>
      </c>
      <c r="D709" s="40" t="e">
        <f>VLOOKUP(B709,辅助信息!E:K,7,FALSE)</f>
        <v>#N/A</v>
      </c>
      <c r="E709" s="40" t="str">
        <f>VLOOKUP(F709,辅助信息!A:B,2,FALSE)</f>
        <v>高线</v>
      </c>
      <c r="F709" s="40" t="s">
        <v>51</v>
      </c>
      <c r="G709" s="40">
        <v>2.5</v>
      </c>
      <c r="H709" s="40" t="e">
        <f>_xlfn._xlws.FILTER('[1]2025年已发货'!$E:$E,'[1]2025年已发货'!$F:$F&amp;'[1]2025年已发货'!$C:$C&amp;'[1]2025年已发货'!$G:$G&amp;'[1]2025年已发货'!$H:$H=C709&amp;F709&amp;I709&amp;J709,"未发货")</f>
        <v>#N/A</v>
      </c>
      <c r="I709" s="40" t="e">
        <f>VLOOKUP(B709,辅助信息!E:I,3,FALSE)</f>
        <v>#N/A</v>
      </c>
      <c r="J709" s="40" t="e">
        <f>VLOOKUP(B709,辅助信息!E:I,4,FALSE)</f>
        <v>#N/A</v>
      </c>
      <c r="K709" s="40" t="e">
        <f>VLOOKUP(J709,辅助信息!H:I,2,FALSE)</f>
        <v>#N/A</v>
      </c>
      <c r="L709" s="26"/>
      <c r="M709" s="97">
        <v>45709</v>
      </c>
      <c r="N709" s="26"/>
      <c r="O709" s="26">
        <f ca="1" t="shared" si="18"/>
        <v>0</v>
      </c>
      <c r="P709" s="26">
        <f ca="1" t="shared" si="19"/>
        <v>262</v>
      </c>
      <c r="Q709" s="26" t="e">
        <f>VLOOKUP(B709,辅助信息!E:M,9,FALSE)</f>
        <v>#N/A</v>
      </c>
      <c r="R709" s="26"/>
    </row>
    <row r="710" hidden="1" spans="1:18">
      <c r="A710" s="80"/>
      <c r="B710" s="40" t="s">
        <v>99</v>
      </c>
      <c r="C710" s="72">
        <v>45713</v>
      </c>
      <c r="D710" s="40" t="e">
        <f>VLOOKUP(B710,辅助信息!E:K,7,FALSE)</f>
        <v>#N/A</v>
      </c>
      <c r="E710" s="40" t="str">
        <f>VLOOKUP(F710,辅助信息!A:B,2,FALSE)</f>
        <v>螺纹钢</v>
      </c>
      <c r="F710" s="40" t="s">
        <v>27</v>
      </c>
      <c r="G710" s="40">
        <v>17</v>
      </c>
      <c r="H710" s="40" t="e">
        <f>_xlfn._xlws.FILTER('[1]2025年已发货'!$E:$E,'[1]2025年已发货'!$F:$F&amp;'[1]2025年已发货'!$C:$C&amp;'[1]2025年已发货'!$G:$G&amp;'[1]2025年已发货'!$H:$H=C710&amp;F710&amp;I710&amp;J710,"未发货")</f>
        <v>#N/A</v>
      </c>
      <c r="I710" s="40" t="e">
        <f>VLOOKUP(B710,辅助信息!E:I,3,FALSE)</f>
        <v>#N/A</v>
      </c>
      <c r="J710" s="40" t="e">
        <f>VLOOKUP(B710,辅助信息!E:I,4,FALSE)</f>
        <v>#N/A</v>
      </c>
      <c r="K710" s="40" t="e">
        <f>VLOOKUP(J710,辅助信息!H:I,2,FALSE)</f>
        <v>#N/A</v>
      </c>
      <c r="L710" s="26"/>
      <c r="M710" s="97">
        <v>45709</v>
      </c>
      <c r="N710" s="26"/>
      <c r="O710" s="26">
        <f ca="1" t="shared" si="18"/>
        <v>0</v>
      </c>
      <c r="P710" s="26">
        <f ca="1" t="shared" si="19"/>
        <v>262</v>
      </c>
      <c r="Q710" s="26" t="e">
        <f>VLOOKUP(B710,辅助信息!E:M,9,FALSE)</f>
        <v>#N/A</v>
      </c>
      <c r="R710" s="26"/>
    </row>
    <row r="711" hidden="1" spans="1:18">
      <c r="A711" s="80"/>
      <c r="B711" s="40" t="s">
        <v>99</v>
      </c>
      <c r="C711" s="72">
        <v>45713</v>
      </c>
      <c r="D711" s="40" t="e">
        <f>VLOOKUP(B711,辅助信息!E:K,7,FALSE)</f>
        <v>#N/A</v>
      </c>
      <c r="E711" s="40" t="str">
        <f>VLOOKUP(F711,辅助信息!A:B,2,FALSE)</f>
        <v>螺纹钢</v>
      </c>
      <c r="F711" s="40" t="s">
        <v>19</v>
      </c>
      <c r="G711" s="40">
        <v>10</v>
      </c>
      <c r="H711" s="40" t="e">
        <f>_xlfn._xlws.FILTER('[1]2025年已发货'!$E:$E,'[1]2025年已发货'!$F:$F&amp;'[1]2025年已发货'!$C:$C&amp;'[1]2025年已发货'!$G:$G&amp;'[1]2025年已发货'!$H:$H=C711&amp;F711&amp;I711&amp;J711,"未发货")</f>
        <v>#N/A</v>
      </c>
      <c r="I711" s="40" t="e">
        <f>VLOOKUP(B711,辅助信息!E:I,3,FALSE)</f>
        <v>#N/A</v>
      </c>
      <c r="J711" s="40" t="e">
        <f>VLOOKUP(B711,辅助信息!E:I,4,FALSE)</f>
        <v>#N/A</v>
      </c>
      <c r="K711" s="40" t="e">
        <f>VLOOKUP(J711,辅助信息!H:I,2,FALSE)</f>
        <v>#N/A</v>
      </c>
      <c r="L711" s="26"/>
      <c r="M711" s="97">
        <v>45709</v>
      </c>
      <c r="N711" s="26"/>
      <c r="O711" s="26">
        <f ca="1" t="shared" si="18"/>
        <v>0</v>
      </c>
      <c r="P711" s="26">
        <f ca="1" t="shared" si="19"/>
        <v>262</v>
      </c>
      <c r="Q711" s="26" t="e">
        <f>VLOOKUP(B711,辅助信息!E:M,9,FALSE)</f>
        <v>#N/A</v>
      </c>
      <c r="R711" s="26"/>
    </row>
    <row r="712" hidden="1" spans="1:18">
      <c r="A712" s="78"/>
      <c r="B712" s="40" t="s">
        <v>99</v>
      </c>
      <c r="C712" s="72">
        <v>45713</v>
      </c>
      <c r="D712" s="40" t="e">
        <f>VLOOKUP(B712,辅助信息!E:K,7,FALSE)</f>
        <v>#N/A</v>
      </c>
      <c r="E712" s="40" t="str">
        <f>VLOOKUP(F712,辅助信息!A:B,2,FALSE)</f>
        <v>螺纹钢</v>
      </c>
      <c r="F712" s="40" t="s">
        <v>32</v>
      </c>
      <c r="G712" s="40">
        <v>3</v>
      </c>
      <c r="H712" s="40" t="e">
        <f>_xlfn._xlws.FILTER('[1]2025年已发货'!$E:$E,'[1]2025年已发货'!$F:$F&amp;'[1]2025年已发货'!$C:$C&amp;'[1]2025年已发货'!$G:$G&amp;'[1]2025年已发货'!$H:$H=C712&amp;F712&amp;I712&amp;J712,"未发货")</f>
        <v>#N/A</v>
      </c>
      <c r="I712" s="40" t="e">
        <f>VLOOKUP(B712,辅助信息!E:I,3,FALSE)</f>
        <v>#N/A</v>
      </c>
      <c r="J712" s="40" t="e">
        <f>VLOOKUP(B712,辅助信息!E:I,4,FALSE)</f>
        <v>#N/A</v>
      </c>
      <c r="K712" s="40" t="e">
        <f>VLOOKUP(J712,辅助信息!H:I,2,FALSE)</f>
        <v>#N/A</v>
      </c>
      <c r="L712" s="26"/>
      <c r="M712" s="97">
        <v>45709</v>
      </c>
      <c r="N712" s="26"/>
      <c r="O712" s="26">
        <f ca="1" t="shared" si="18"/>
        <v>0</v>
      </c>
      <c r="P712" s="26">
        <f ca="1" t="shared" si="19"/>
        <v>262</v>
      </c>
      <c r="Q712" s="26" t="e">
        <f>VLOOKUP(B712,辅助信息!E:M,9,FALSE)</f>
        <v>#N/A</v>
      </c>
      <c r="R712" s="26"/>
    </row>
    <row r="713" hidden="1" spans="2:18">
      <c r="B713" s="40" t="s">
        <v>79</v>
      </c>
      <c r="C713" s="72">
        <v>45713</v>
      </c>
      <c r="D713" s="40" t="e">
        <f>VLOOKUP(B713,辅助信息!E:K,7,FALSE)</f>
        <v>#N/A</v>
      </c>
      <c r="E713" s="40" t="str">
        <f>VLOOKUP(F713,辅助信息!A:B,2,FALSE)</f>
        <v>盘螺</v>
      </c>
      <c r="F713" s="40" t="s">
        <v>40</v>
      </c>
      <c r="G713" s="36">
        <v>2</v>
      </c>
      <c r="H713" s="40" t="e">
        <f>_xlfn._xlws.FILTER('[1]2025年已发货'!$E:$E,'[1]2025年已发货'!$F:$F&amp;'[1]2025年已发货'!$C:$C&amp;'[1]2025年已发货'!$G:$G&amp;'[1]2025年已发货'!$H:$H=C713&amp;F713&amp;I713&amp;J713,"未发货")</f>
        <v>#N/A</v>
      </c>
      <c r="I713" s="40" t="e">
        <f>VLOOKUP(B713,辅助信息!E:I,3,FALSE)</f>
        <v>#N/A</v>
      </c>
      <c r="J713" s="40" t="e">
        <f>VLOOKUP(B713,辅助信息!E:I,4,FALSE)</f>
        <v>#N/A</v>
      </c>
      <c r="K713" s="40" t="e">
        <f>VLOOKUP(J713,辅助信息!H:I,2,FALSE)</f>
        <v>#N/A</v>
      </c>
      <c r="L713" s="59" t="e">
        <f>VLOOKUP(B713,辅助信息!E:J,6,FALSE)</f>
        <v>#N/A</v>
      </c>
      <c r="M713" s="59"/>
      <c r="N713" s="59"/>
      <c r="O713" s="59"/>
      <c r="P713" s="59"/>
      <c r="Q713" s="26"/>
      <c r="R713" s="26"/>
    </row>
    <row r="714" hidden="1" spans="2:18">
      <c r="B714" s="40" t="s">
        <v>79</v>
      </c>
      <c r="C714" s="72">
        <v>45713</v>
      </c>
      <c r="D714" s="40" t="e">
        <f>VLOOKUP(B714,辅助信息!E:K,7,FALSE)</f>
        <v>#N/A</v>
      </c>
      <c r="E714" s="40" t="str">
        <f>VLOOKUP(F714,辅助信息!A:B,2,FALSE)</f>
        <v>螺纹钢</v>
      </c>
      <c r="F714" s="40" t="s">
        <v>27</v>
      </c>
      <c r="G714" s="36">
        <v>3</v>
      </c>
      <c r="H714" s="40" t="e">
        <f>_xlfn._xlws.FILTER('[1]2025年已发货'!$E:$E,'[1]2025年已发货'!$F:$F&amp;'[1]2025年已发货'!$C:$C&amp;'[1]2025年已发货'!$G:$G&amp;'[1]2025年已发货'!$H:$H=C714&amp;F714&amp;I714&amp;J714,"未发货")</f>
        <v>#N/A</v>
      </c>
      <c r="I714" s="40" t="e">
        <f>VLOOKUP(B714,辅助信息!E:I,3,FALSE)</f>
        <v>#N/A</v>
      </c>
      <c r="J714" s="40" t="e">
        <f>VLOOKUP(B714,辅助信息!E:I,4,FALSE)</f>
        <v>#N/A</v>
      </c>
      <c r="K714" s="40" t="e">
        <f>VLOOKUP(J714,辅助信息!H:I,2,FALSE)</f>
        <v>#N/A</v>
      </c>
      <c r="M714" s="59"/>
      <c r="N714" s="59"/>
      <c r="O714" s="59"/>
      <c r="P714" s="59"/>
      <c r="Q714" s="26"/>
      <c r="R714" s="26"/>
    </row>
    <row r="715" hidden="1" spans="2:18">
      <c r="B715" s="40" t="s">
        <v>79</v>
      </c>
      <c r="C715" s="72">
        <v>45713</v>
      </c>
      <c r="D715" s="40" t="e">
        <f>VLOOKUP(B715,辅助信息!E:K,7,FALSE)</f>
        <v>#N/A</v>
      </c>
      <c r="E715" s="40" t="str">
        <f>VLOOKUP(F715,辅助信息!A:B,2,FALSE)</f>
        <v>螺纹钢</v>
      </c>
      <c r="F715" s="40" t="s">
        <v>32</v>
      </c>
      <c r="G715" s="36">
        <v>91</v>
      </c>
      <c r="H715" s="40" t="e">
        <f>_xlfn._xlws.FILTER('[1]2025年已发货'!$E:$E,'[1]2025年已发货'!$F:$F&amp;'[1]2025年已发货'!$C:$C&amp;'[1]2025年已发货'!$G:$G&amp;'[1]2025年已发货'!$H:$H=C715&amp;F715&amp;I715&amp;J715,"未发货")</f>
        <v>#N/A</v>
      </c>
      <c r="I715" s="40" t="e">
        <f>VLOOKUP(B715,辅助信息!E:I,3,FALSE)</f>
        <v>#N/A</v>
      </c>
      <c r="J715" s="40" t="e">
        <f>VLOOKUP(B715,辅助信息!E:I,4,FALSE)</f>
        <v>#N/A</v>
      </c>
      <c r="K715" s="40" t="e">
        <f>VLOOKUP(J715,辅助信息!H:I,2,FALSE)</f>
        <v>#N/A</v>
      </c>
      <c r="M715" s="59"/>
      <c r="N715" s="59"/>
      <c r="O715" s="59"/>
      <c r="P715" s="59"/>
      <c r="Q715" s="26"/>
      <c r="R715" s="26"/>
    </row>
    <row r="716" hidden="1" spans="2:18">
      <c r="B716" s="40" t="s">
        <v>79</v>
      </c>
      <c r="C716" s="72">
        <v>45713</v>
      </c>
      <c r="D716" s="40" t="e">
        <f>VLOOKUP(B716,辅助信息!E:K,7,FALSE)</f>
        <v>#N/A</v>
      </c>
      <c r="E716" s="40" t="str">
        <f>VLOOKUP(F716,辅助信息!A:B,2,FALSE)</f>
        <v>螺纹钢</v>
      </c>
      <c r="F716" s="40" t="s">
        <v>33</v>
      </c>
      <c r="G716" s="36">
        <v>22</v>
      </c>
      <c r="H716" s="40" t="e">
        <f>_xlfn._xlws.FILTER('[1]2025年已发货'!$E:$E,'[1]2025年已发货'!$F:$F&amp;'[1]2025年已发货'!$C:$C&amp;'[1]2025年已发货'!$G:$G&amp;'[1]2025年已发货'!$H:$H=C716&amp;F716&amp;I716&amp;J716,"未发货")</f>
        <v>#N/A</v>
      </c>
      <c r="I716" s="40" t="e">
        <f>VLOOKUP(B716,辅助信息!E:I,3,FALSE)</f>
        <v>#N/A</v>
      </c>
      <c r="J716" s="40" t="e">
        <f>VLOOKUP(B716,辅助信息!E:I,4,FALSE)</f>
        <v>#N/A</v>
      </c>
      <c r="K716" s="40" t="e">
        <f>VLOOKUP(J716,辅助信息!H:I,2,FALSE)</f>
        <v>#N/A</v>
      </c>
      <c r="M716" s="59"/>
      <c r="N716" s="59"/>
      <c r="O716" s="59"/>
      <c r="P716" s="59"/>
      <c r="Q716" s="26"/>
      <c r="R716" s="26"/>
    </row>
    <row r="717" hidden="1" spans="2:18">
      <c r="B717" s="85" t="s">
        <v>79</v>
      </c>
      <c r="C717" s="86">
        <v>45713</v>
      </c>
      <c r="D717" s="85" t="e">
        <f>VLOOKUP(B717,辅助信息!E:K,7,FALSE)</f>
        <v>#N/A</v>
      </c>
      <c r="E717" s="85" t="str">
        <f>VLOOKUP(F717,辅助信息!A:B,2,FALSE)</f>
        <v>螺纹钢</v>
      </c>
      <c r="F717" s="85" t="s">
        <v>18</v>
      </c>
      <c r="G717" s="87">
        <v>45</v>
      </c>
      <c r="H717" s="85" t="e">
        <f>_xlfn._xlws.FILTER('[1]2025年已发货'!$E:$E,'[1]2025年已发货'!$F:$F&amp;'[1]2025年已发货'!$C:$C&amp;'[1]2025年已发货'!$G:$G&amp;'[1]2025年已发货'!$H:$H=C717&amp;F717&amp;I717&amp;J717,"未发货")</f>
        <v>#N/A</v>
      </c>
      <c r="I717" s="85" t="e">
        <f>VLOOKUP(B717,辅助信息!E:I,3,FALSE)</f>
        <v>#N/A</v>
      </c>
      <c r="J717" s="85" t="e">
        <f>VLOOKUP(B717,辅助信息!E:I,4,FALSE)</f>
        <v>#N/A</v>
      </c>
      <c r="K717" s="85" t="e">
        <f>VLOOKUP(J717,辅助信息!H:I,2,FALSE)</f>
        <v>#N/A</v>
      </c>
      <c r="M717" s="59"/>
      <c r="N717" s="59"/>
      <c r="O717" s="59"/>
      <c r="P717" s="59"/>
      <c r="Q717" s="26"/>
      <c r="R717" s="26"/>
    </row>
    <row r="718" hidden="1" spans="2:18">
      <c r="B718" s="40" t="s">
        <v>75</v>
      </c>
      <c r="C718" s="72">
        <v>45714</v>
      </c>
      <c r="D718" s="40" t="e">
        <f>VLOOKUP(B718,辅助信息!E:K,7,FALSE)</f>
        <v>#N/A</v>
      </c>
      <c r="E718" s="40" t="str">
        <f>VLOOKUP(F718,辅助信息!A:B,2,FALSE)</f>
        <v>螺纹钢</v>
      </c>
      <c r="F718" s="40" t="s">
        <v>52</v>
      </c>
      <c r="G718" s="36">
        <v>35</v>
      </c>
      <c r="H718" s="36" t="e">
        <f>_xlfn._xlws.FILTER('[1]2025年已发货'!$E:$E,'[1]2025年已发货'!$F:$F&amp;'[1]2025年已发货'!$C:$C&amp;'[1]2025年已发货'!$G:$G&amp;'[1]2025年已发货'!$H:$H=C718&amp;F718&amp;I718&amp;J718,"未发货")</f>
        <v>#N/A</v>
      </c>
      <c r="I718" s="40" t="e">
        <f>VLOOKUP(B718,辅助信息!E:I,3,FALSE)</f>
        <v>#N/A</v>
      </c>
      <c r="J718" s="40" t="e">
        <f>VLOOKUP(B718,辅助信息!E:I,4,FALSE)</f>
        <v>#N/A</v>
      </c>
      <c r="K718" s="40" t="e">
        <f>VLOOKUP(J718,辅助信息!H:I,2,FALSE)</f>
        <v>#N/A</v>
      </c>
      <c r="L718" s="79"/>
      <c r="M718" s="102">
        <v>45716</v>
      </c>
      <c r="N718" s="59"/>
      <c r="O718" s="59">
        <f ca="1" t="shared" ref="O718:O781" si="20">IF(OR(M718="",N718&lt;&gt;""),"",MAX(M718-TODAY(),0))</f>
        <v>0</v>
      </c>
      <c r="P718" s="59">
        <f ca="1" t="shared" ref="P718:P781" si="21">IF(M718="","",IF(N718&lt;&gt;"",MAX(N718-M718,0),IF(TODAY()&gt;M718,TODAY()-M718,0)))</f>
        <v>255</v>
      </c>
      <c r="Q718" s="26" t="e">
        <f>VLOOKUP(B718,辅助信息!E:M,9,FALSE)</f>
        <v>#N/A</v>
      </c>
      <c r="R718" s="26"/>
    </row>
    <row r="719" hidden="1" spans="2:18">
      <c r="B719" s="40" t="s">
        <v>106</v>
      </c>
      <c r="C719" s="72">
        <v>45714</v>
      </c>
      <c r="D719" s="40" t="str">
        <f>VLOOKUP(B719,辅助信息!E:K,7,FALSE)</f>
        <v>JWDDCD2024101600133</v>
      </c>
      <c r="E719" s="40" t="str">
        <f>VLOOKUP(F719,辅助信息!A:B,2,FALSE)</f>
        <v>螺纹钢</v>
      </c>
      <c r="F719" s="40" t="s">
        <v>27</v>
      </c>
      <c r="G719" s="36">
        <v>3</v>
      </c>
      <c r="H719" s="36">
        <f>_xlfn._xlws.FILTER('[1]2025年已发货'!$E:$E,'[1]2025年已发货'!$F:$F&amp;'[1]2025年已发货'!$C:$C&amp;'[1]2025年已发货'!$G:$G&amp;'[1]2025年已发货'!$H:$H=C719&amp;F719&amp;I719&amp;J719,"未发货")</f>
        <v>3</v>
      </c>
      <c r="I719" s="40" t="str">
        <f>VLOOKUP(B719,辅助信息!E:I,3,FALSE)</f>
        <v>（五冶钢构宜宾高县月江镇建设项目）  四川省宜宾市高县月江镇刚记超市斜对面(还阳组团沪碳二期项目)</v>
      </c>
      <c r="J719" s="40" t="str">
        <f>VLOOKUP(B719,辅助信息!E:I,4,FALSE)</f>
        <v>张朝亮</v>
      </c>
      <c r="K719" s="40">
        <f>VLOOKUP(J719,辅助信息!H:I,2,FALSE)</f>
        <v>15228205853</v>
      </c>
      <c r="L719" s="79" t="str">
        <f>VLOOKUP(B719,辅助信息!E:J,6,FALSE)</f>
        <v>提前联系到场规格</v>
      </c>
      <c r="M719" s="102">
        <v>45716</v>
      </c>
      <c r="N719" s="59"/>
      <c r="O719" s="59">
        <f ca="1" t="shared" si="20"/>
        <v>0</v>
      </c>
      <c r="P719" s="59">
        <f ca="1" t="shared" si="21"/>
        <v>255</v>
      </c>
      <c r="Q719" s="26" t="str">
        <f>VLOOKUP(B719,辅助信息!E:M,9,FALSE)</f>
        <v>ZTWM-CDGS-XS-2024-0169-中冶西部钢构-宜宾市南溪区幸福路东路,高县月江镇建设项目</v>
      </c>
      <c r="R719" s="26"/>
    </row>
    <row r="720" hidden="1" spans="2:18">
      <c r="B720" s="40" t="s">
        <v>106</v>
      </c>
      <c r="C720" s="72">
        <v>45714</v>
      </c>
      <c r="D720" s="40" t="str">
        <f>VLOOKUP(B720,辅助信息!E:K,7,FALSE)</f>
        <v>JWDDCD2024101600133</v>
      </c>
      <c r="E720" s="40" t="str">
        <f>VLOOKUP(F720,辅助信息!A:B,2,FALSE)</f>
        <v>螺纹钢</v>
      </c>
      <c r="F720" s="40" t="s">
        <v>19</v>
      </c>
      <c r="G720" s="36">
        <v>3</v>
      </c>
      <c r="H720" s="36">
        <f>_xlfn._xlws.FILTER('[1]2025年已发货'!$E:$E,'[1]2025年已发货'!$F:$F&amp;'[1]2025年已发货'!$C:$C&amp;'[1]2025年已发货'!$G:$G&amp;'[1]2025年已发货'!$H:$H=C720&amp;F720&amp;I720&amp;J720,"未发货")</f>
        <v>3</v>
      </c>
      <c r="I720" s="40" t="str">
        <f>VLOOKUP(B720,辅助信息!E:I,3,FALSE)</f>
        <v>（五冶钢构宜宾高县月江镇建设项目）  四川省宜宾市高县月江镇刚记超市斜对面(还阳组团沪碳二期项目)</v>
      </c>
      <c r="J720" s="40" t="str">
        <f>VLOOKUP(B720,辅助信息!E:I,4,FALSE)</f>
        <v>张朝亮</v>
      </c>
      <c r="K720" s="40">
        <f>VLOOKUP(J720,辅助信息!H:I,2,FALSE)</f>
        <v>15228205853</v>
      </c>
      <c r="L720" s="80"/>
      <c r="M720" s="102">
        <v>45716</v>
      </c>
      <c r="N720" s="59"/>
      <c r="O720" s="59">
        <f ca="1" t="shared" si="20"/>
        <v>0</v>
      </c>
      <c r="P720" s="59">
        <f ca="1" t="shared" si="21"/>
        <v>255</v>
      </c>
      <c r="Q720" s="26" t="str">
        <f>VLOOKUP(B720,辅助信息!E:M,9,FALSE)</f>
        <v>ZTWM-CDGS-XS-2024-0169-中冶西部钢构-宜宾市南溪区幸福路东路,高县月江镇建设项目</v>
      </c>
      <c r="R720" s="26"/>
    </row>
    <row r="721" hidden="1" spans="2:18">
      <c r="B721" s="40" t="s">
        <v>106</v>
      </c>
      <c r="C721" s="72">
        <v>45714</v>
      </c>
      <c r="D721" s="40" t="str">
        <f>VLOOKUP(B721,辅助信息!E:K,7,FALSE)</f>
        <v>JWDDCD2024101600133</v>
      </c>
      <c r="E721" s="40" t="str">
        <f>VLOOKUP(F721,辅助信息!A:B,2,FALSE)</f>
        <v>螺纹钢</v>
      </c>
      <c r="F721" s="40" t="s">
        <v>32</v>
      </c>
      <c r="G721" s="36">
        <v>3</v>
      </c>
      <c r="H721" s="36">
        <f>_xlfn._xlws.FILTER('[1]2025年已发货'!$E:$E,'[1]2025年已发货'!$F:$F&amp;'[1]2025年已发货'!$C:$C&amp;'[1]2025年已发货'!$G:$G&amp;'[1]2025年已发货'!$H:$H=C721&amp;F721&amp;I721&amp;J721,"未发货")</f>
        <v>3</v>
      </c>
      <c r="I721" s="40" t="str">
        <f>VLOOKUP(B721,辅助信息!E:I,3,FALSE)</f>
        <v>（五冶钢构宜宾高县月江镇建设项目）  四川省宜宾市高县月江镇刚记超市斜对面(还阳组团沪碳二期项目)</v>
      </c>
      <c r="J721" s="40" t="str">
        <f>VLOOKUP(B721,辅助信息!E:I,4,FALSE)</f>
        <v>张朝亮</v>
      </c>
      <c r="K721" s="40">
        <f>VLOOKUP(J721,辅助信息!H:I,2,FALSE)</f>
        <v>15228205853</v>
      </c>
      <c r="L721" s="80"/>
      <c r="M721" s="102">
        <v>45716</v>
      </c>
      <c r="N721" s="59"/>
      <c r="O721" s="59">
        <f ca="1" t="shared" si="20"/>
        <v>0</v>
      </c>
      <c r="P721" s="59">
        <f ca="1" t="shared" si="21"/>
        <v>255</v>
      </c>
      <c r="Q721" s="26" t="str">
        <f>VLOOKUP(B721,辅助信息!E:M,9,FALSE)</f>
        <v>ZTWM-CDGS-XS-2024-0169-中冶西部钢构-宜宾市南溪区幸福路东路,高县月江镇建设项目</v>
      </c>
      <c r="R721" s="26"/>
    </row>
    <row r="722" hidden="1" spans="2:18">
      <c r="B722" s="40" t="s">
        <v>106</v>
      </c>
      <c r="C722" s="72">
        <v>45714</v>
      </c>
      <c r="D722" s="40" t="str">
        <f>VLOOKUP(B722,辅助信息!E:K,7,FALSE)</f>
        <v>JWDDCD2024101600133</v>
      </c>
      <c r="E722" s="40" t="str">
        <f>VLOOKUP(F722,辅助信息!A:B,2,FALSE)</f>
        <v>螺纹钢</v>
      </c>
      <c r="F722" s="40" t="s">
        <v>30</v>
      </c>
      <c r="G722" s="36">
        <v>3</v>
      </c>
      <c r="H722" s="36">
        <f>_xlfn._xlws.FILTER('[1]2025年已发货'!$E:$E,'[1]2025年已发货'!$F:$F&amp;'[1]2025年已发货'!$C:$C&amp;'[1]2025年已发货'!$G:$G&amp;'[1]2025年已发货'!$H:$H=C722&amp;F722&amp;I722&amp;J722,"未发货")</f>
        <v>3</v>
      </c>
      <c r="I722" s="40" t="str">
        <f>VLOOKUP(B722,辅助信息!E:I,3,FALSE)</f>
        <v>（五冶钢构宜宾高县月江镇建设项目）  四川省宜宾市高县月江镇刚记超市斜对面(还阳组团沪碳二期项目)</v>
      </c>
      <c r="J722" s="40" t="str">
        <f>VLOOKUP(B722,辅助信息!E:I,4,FALSE)</f>
        <v>张朝亮</v>
      </c>
      <c r="K722" s="40">
        <f>VLOOKUP(J722,辅助信息!H:I,2,FALSE)</f>
        <v>15228205853</v>
      </c>
      <c r="L722" s="80"/>
      <c r="M722" s="102">
        <v>45716</v>
      </c>
      <c r="N722" s="59"/>
      <c r="O722" s="59">
        <f ca="1" t="shared" si="20"/>
        <v>0</v>
      </c>
      <c r="P722" s="59">
        <f ca="1" t="shared" si="21"/>
        <v>255</v>
      </c>
      <c r="Q722" s="26" t="str">
        <f>VLOOKUP(B722,辅助信息!E:M,9,FALSE)</f>
        <v>ZTWM-CDGS-XS-2024-0169-中冶西部钢构-宜宾市南溪区幸福路东路,高县月江镇建设项目</v>
      </c>
      <c r="R722" s="26"/>
    </row>
    <row r="723" hidden="1" spans="2:18">
      <c r="B723" s="40" t="s">
        <v>106</v>
      </c>
      <c r="C723" s="72">
        <v>45714</v>
      </c>
      <c r="D723" s="40" t="str">
        <f>VLOOKUP(B723,辅助信息!E:K,7,FALSE)</f>
        <v>JWDDCD2024101600133</v>
      </c>
      <c r="E723" s="40" t="str">
        <f>VLOOKUP(F723,辅助信息!A:B,2,FALSE)</f>
        <v>螺纹钢</v>
      </c>
      <c r="F723" s="40" t="s">
        <v>33</v>
      </c>
      <c r="G723" s="36">
        <v>12</v>
      </c>
      <c r="H723" s="36">
        <f>_xlfn._xlws.FILTER('[1]2025年已发货'!$E:$E,'[1]2025年已发货'!$F:$F&amp;'[1]2025年已发货'!$C:$C&amp;'[1]2025年已发货'!$G:$G&amp;'[1]2025年已发货'!$H:$H=C723&amp;F723&amp;I723&amp;J723,"未发货")</f>
        <v>12</v>
      </c>
      <c r="I723" s="40" t="str">
        <f>VLOOKUP(B723,辅助信息!E:I,3,FALSE)</f>
        <v>（五冶钢构宜宾高县月江镇建设项目）  四川省宜宾市高县月江镇刚记超市斜对面(还阳组团沪碳二期项目)</v>
      </c>
      <c r="J723" s="40" t="str">
        <f>VLOOKUP(B723,辅助信息!E:I,4,FALSE)</f>
        <v>张朝亮</v>
      </c>
      <c r="K723" s="40">
        <f>VLOOKUP(J723,辅助信息!H:I,2,FALSE)</f>
        <v>15228205853</v>
      </c>
      <c r="L723" s="80"/>
      <c r="M723" s="102">
        <v>45716</v>
      </c>
      <c r="N723" s="59"/>
      <c r="O723" s="59">
        <f ca="1" t="shared" si="20"/>
        <v>0</v>
      </c>
      <c r="P723" s="59">
        <f ca="1" t="shared" si="21"/>
        <v>255</v>
      </c>
      <c r="Q723" s="26" t="str">
        <f>VLOOKUP(B723,辅助信息!E:M,9,FALSE)</f>
        <v>ZTWM-CDGS-XS-2024-0169-中冶西部钢构-宜宾市南溪区幸福路东路,高县月江镇建设项目</v>
      </c>
      <c r="R723" s="26"/>
    </row>
    <row r="724" hidden="1" spans="2:18">
      <c r="B724" s="40" t="s">
        <v>106</v>
      </c>
      <c r="C724" s="72">
        <v>45714</v>
      </c>
      <c r="D724" s="40" t="str">
        <f>VLOOKUP(B724,辅助信息!E:K,7,FALSE)</f>
        <v>JWDDCD2024101600133</v>
      </c>
      <c r="E724" s="40" t="str">
        <f>VLOOKUP(F724,辅助信息!A:B,2,FALSE)</f>
        <v>螺纹钢</v>
      </c>
      <c r="F724" s="40" t="s">
        <v>28</v>
      </c>
      <c r="G724" s="36">
        <v>6</v>
      </c>
      <c r="H724" s="36">
        <f>_xlfn._xlws.FILTER('[1]2025年已发货'!$E:$E,'[1]2025年已发货'!$F:$F&amp;'[1]2025年已发货'!$C:$C&amp;'[1]2025年已发货'!$G:$G&amp;'[1]2025年已发货'!$H:$H=C724&amp;F724&amp;I724&amp;J724,"未发货")</f>
        <v>6</v>
      </c>
      <c r="I724" s="40" t="str">
        <f>VLOOKUP(B724,辅助信息!E:I,3,FALSE)</f>
        <v>（五冶钢构宜宾高县月江镇建设项目）  四川省宜宾市高县月江镇刚记超市斜对面(还阳组团沪碳二期项目)</v>
      </c>
      <c r="J724" s="40" t="str">
        <f>VLOOKUP(B724,辅助信息!E:I,4,FALSE)</f>
        <v>张朝亮</v>
      </c>
      <c r="K724" s="40">
        <f>VLOOKUP(J724,辅助信息!H:I,2,FALSE)</f>
        <v>15228205853</v>
      </c>
      <c r="L724" s="80"/>
      <c r="M724" s="102">
        <v>45716</v>
      </c>
      <c r="N724" s="59"/>
      <c r="O724" s="59">
        <f ca="1" t="shared" si="20"/>
        <v>0</v>
      </c>
      <c r="P724" s="59">
        <f ca="1" t="shared" si="21"/>
        <v>255</v>
      </c>
      <c r="Q724" s="26" t="str">
        <f>VLOOKUP(B724,辅助信息!E:M,9,FALSE)</f>
        <v>ZTWM-CDGS-XS-2024-0169-中冶西部钢构-宜宾市南溪区幸福路东路,高县月江镇建设项目</v>
      </c>
      <c r="R724" s="26"/>
    </row>
    <row r="725" hidden="1" spans="2:18">
      <c r="B725" s="40" t="s">
        <v>106</v>
      </c>
      <c r="C725" s="72">
        <v>45714</v>
      </c>
      <c r="D725" s="40" t="str">
        <f>VLOOKUP(B725,辅助信息!E:K,7,FALSE)</f>
        <v>JWDDCD2024101600133</v>
      </c>
      <c r="E725" s="40" t="str">
        <f>VLOOKUP(F725,辅助信息!A:B,2,FALSE)</f>
        <v>螺纹钢</v>
      </c>
      <c r="F725" s="40" t="s">
        <v>18</v>
      </c>
      <c r="G725" s="36">
        <v>6</v>
      </c>
      <c r="H725" s="36">
        <f>_xlfn._xlws.FILTER('[1]2025年已发货'!$E:$E,'[1]2025年已发货'!$F:$F&amp;'[1]2025年已发货'!$C:$C&amp;'[1]2025年已发货'!$G:$G&amp;'[1]2025年已发货'!$H:$H=C725&amp;F725&amp;I725&amp;J725,"未发货")</f>
        <v>6</v>
      </c>
      <c r="I725" s="40" t="str">
        <f>VLOOKUP(B725,辅助信息!E:I,3,FALSE)</f>
        <v>（五冶钢构宜宾高县月江镇建设项目）  四川省宜宾市高县月江镇刚记超市斜对面(还阳组团沪碳二期项目)</v>
      </c>
      <c r="J725" s="40" t="str">
        <f>VLOOKUP(B725,辅助信息!E:I,4,FALSE)</f>
        <v>张朝亮</v>
      </c>
      <c r="K725" s="40">
        <f>VLOOKUP(J725,辅助信息!H:I,2,FALSE)</f>
        <v>15228205853</v>
      </c>
      <c r="L725" s="78"/>
      <c r="M725" s="102">
        <v>45716</v>
      </c>
      <c r="N725" s="59"/>
      <c r="O725" s="59">
        <f ca="1" t="shared" si="20"/>
        <v>0</v>
      </c>
      <c r="P725" s="59">
        <f ca="1" t="shared" si="21"/>
        <v>255</v>
      </c>
      <c r="Q725" s="26" t="str">
        <f>VLOOKUP(B725,辅助信息!E:M,9,FALSE)</f>
        <v>ZTWM-CDGS-XS-2024-0169-中冶西部钢构-宜宾市南溪区幸福路东路,高县月江镇建设项目</v>
      </c>
      <c r="R725" s="26"/>
    </row>
    <row r="726" hidden="1" spans="2:18">
      <c r="B726" s="40" t="s">
        <v>107</v>
      </c>
      <c r="C726" s="72">
        <v>45714</v>
      </c>
      <c r="D726" s="40" t="str">
        <f>VLOOKUP(B726,辅助信息!E:K,7,FALSE)</f>
        <v>JWDDCD2024101600133</v>
      </c>
      <c r="E726" s="40" t="str">
        <f>VLOOKUP(F726,辅助信息!A:B,2,FALSE)</f>
        <v>螺纹钢</v>
      </c>
      <c r="F726" s="40" t="s">
        <v>27</v>
      </c>
      <c r="G726" s="36">
        <v>6</v>
      </c>
      <c r="H726" s="36">
        <f>_xlfn._xlws.FILTER('[1]2025年已发货'!$E:$E,'[1]2025年已发货'!$F:$F&amp;'[1]2025年已发货'!$C:$C&amp;'[1]2025年已发货'!$G:$G&amp;'[1]2025年已发货'!$H:$H=C726&amp;F726&amp;I726&amp;J726,"未发货")</f>
        <v>6</v>
      </c>
      <c r="I726" s="40" t="str">
        <f>VLOOKUP(B726,辅助信息!E:I,3,FALSE)</f>
        <v>(五冶钢构宜宾高县月江镇建设项目-2)四川省宜宾市高县月江镇高县宜宾保润汽车维修服务有限公司西南(S436西)(污水管网项目)</v>
      </c>
      <c r="J726" s="40" t="str">
        <f>VLOOKUP(B726,辅助信息!E:I,4,FALSE)</f>
        <v>张朝亮</v>
      </c>
      <c r="K726" s="40">
        <f>VLOOKUP(J726,辅助信息!H:I,2,FALSE)</f>
        <v>15228205853</v>
      </c>
      <c r="L726" s="79" t="str">
        <f>VLOOKUP(B726,辅助信息!E:J,6,FALSE)</f>
        <v>提前联系到场规格</v>
      </c>
      <c r="M726" s="102">
        <v>45716</v>
      </c>
      <c r="N726" s="59"/>
      <c r="O726" s="59">
        <f ca="1" t="shared" si="20"/>
        <v>0</v>
      </c>
      <c r="P726" s="59">
        <f ca="1" t="shared" si="21"/>
        <v>255</v>
      </c>
      <c r="Q726" s="26" t="str">
        <f>VLOOKUP(B726,辅助信息!E:M,9,FALSE)</f>
        <v>ZTWM-CDGS-XS-2024-0169-中冶西部钢构-宜宾市南溪区幸福路东路,高县月江镇建设项目</v>
      </c>
      <c r="R726" s="26"/>
    </row>
    <row r="727" hidden="1" spans="2:18">
      <c r="B727" s="40" t="s">
        <v>107</v>
      </c>
      <c r="C727" s="72">
        <v>45714</v>
      </c>
      <c r="D727" s="40" t="str">
        <f>VLOOKUP(B727,辅助信息!E:K,7,FALSE)</f>
        <v>JWDDCD2024101600133</v>
      </c>
      <c r="E727" s="40" t="str">
        <f>VLOOKUP(F727,辅助信息!A:B,2,FALSE)</f>
        <v>螺纹钢</v>
      </c>
      <c r="F727" s="40" t="s">
        <v>19</v>
      </c>
      <c r="G727" s="36">
        <v>6</v>
      </c>
      <c r="H727" s="36">
        <f>_xlfn._xlws.FILTER('[1]2025年已发货'!$E:$E,'[1]2025年已发货'!$F:$F&amp;'[1]2025年已发货'!$C:$C&amp;'[1]2025年已发货'!$G:$G&amp;'[1]2025年已发货'!$H:$H=C727&amp;F727&amp;I727&amp;J727,"未发货")</f>
        <v>6</v>
      </c>
      <c r="I727" s="40" t="str">
        <f>VLOOKUP(B727,辅助信息!E:I,3,FALSE)</f>
        <v>(五冶钢构宜宾高县月江镇建设项目-2)四川省宜宾市高县月江镇高县宜宾保润汽车维修服务有限公司西南(S436西)(污水管网项目)</v>
      </c>
      <c r="J727" s="40" t="str">
        <f>VLOOKUP(B727,辅助信息!E:I,4,FALSE)</f>
        <v>张朝亮</v>
      </c>
      <c r="K727" s="40">
        <f>VLOOKUP(J727,辅助信息!H:I,2,FALSE)</f>
        <v>15228205853</v>
      </c>
      <c r="L727" s="80"/>
      <c r="M727" s="102">
        <v>45716</v>
      </c>
      <c r="N727" s="59"/>
      <c r="O727" s="59">
        <f ca="1" t="shared" si="20"/>
        <v>0</v>
      </c>
      <c r="P727" s="59">
        <f ca="1" t="shared" si="21"/>
        <v>255</v>
      </c>
      <c r="Q727" s="26" t="str">
        <f>VLOOKUP(B727,辅助信息!E:M,9,FALSE)</f>
        <v>ZTWM-CDGS-XS-2024-0169-中冶西部钢构-宜宾市南溪区幸福路东路,高县月江镇建设项目</v>
      </c>
      <c r="R727" s="26"/>
    </row>
    <row r="728" hidden="1" spans="2:18">
      <c r="B728" s="40" t="s">
        <v>107</v>
      </c>
      <c r="C728" s="72">
        <v>45714</v>
      </c>
      <c r="D728" s="40" t="str">
        <f>VLOOKUP(B728,辅助信息!E:K,7,FALSE)</f>
        <v>JWDDCD2024101600133</v>
      </c>
      <c r="E728" s="40" t="str">
        <f>VLOOKUP(F728,辅助信息!A:B,2,FALSE)</f>
        <v>螺纹钢</v>
      </c>
      <c r="F728" s="40" t="s">
        <v>32</v>
      </c>
      <c r="G728" s="36">
        <v>6</v>
      </c>
      <c r="H728" s="36">
        <f>_xlfn._xlws.FILTER('[1]2025年已发货'!$E:$E,'[1]2025年已发货'!$F:$F&amp;'[1]2025年已发货'!$C:$C&amp;'[1]2025年已发货'!$G:$G&amp;'[1]2025年已发货'!$H:$H=C728&amp;F728&amp;I728&amp;J728,"未发货")</f>
        <v>6</v>
      </c>
      <c r="I728" s="40" t="str">
        <f>VLOOKUP(B728,辅助信息!E:I,3,FALSE)</f>
        <v>(五冶钢构宜宾高县月江镇建设项目-2)四川省宜宾市高县月江镇高县宜宾保润汽车维修服务有限公司西南(S436西)(污水管网项目)</v>
      </c>
      <c r="J728" s="40" t="str">
        <f>VLOOKUP(B728,辅助信息!E:I,4,FALSE)</f>
        <v>张朝亮</v>
      </c>
      <c r="K728" s="40">
        <f>VLOOKUP(J728,辅助信息!H:I,2,FALSE)</f>
        <v>15228205853</v>
      </c>
      <c r="L728" s="80"/>
      <c r="M728" s="102">
        <v>45716</v>
      </c>
      <c r="N728" s="59"/>
      <c r="O728" s="59">
        <f ca="1" t="shared" si="20"/>
        <v>0</v>
      </c>
      <c r="P728" s="59">
        <f ca="1" t="shared" si="21"/>
        <v>255</v>
      </c>
      <c r="Q728" s="26" t="str">
        <f>VLOOKUP(B728,辅助信息!E:M,9,FALSE)</f>
        <v>ZTWM-CDGS-XS-2024-0169-中冶西部钢构-宜宾市南溪区幸福路东路,高县月江镇建设项目</v>
      </c>
      <c r="R728" s="26"/>
    </row>
    <row r="729" hidden="1" spans="2:18">
      <c r="B729" s="40" t="s">
        <v>107</v>
      </c>
      <c r="C729" s="72">
        <v>45714</v>
      </c>
      <c r="D729" s="40" t="str">
        <f>VLOOKUP(B729,辅助信息!E:K,7,FALSE)</f>
        <v>JWDDCD2024101600133</v>
      </c>
      <c r="E729" s="40" t="str">
        <f>VLOOKUP(F729,辅助信息!A:B,2,FALSE)</f>
        <v>螺纹钢</v>
      </c>
      <c r="F729" s="40" t="s">
        <v>30</v>
      </c>
      <c r="G729" s="36">
        <v>9</v>
      </c>
      <c r="H729" s="36">
        <f>_xlfn._xlws.FILTER('[1]2025年已发货'!$E:$E,'[1]2025年已发货'!$F:$F&amp;'[1]2025年已发货'!$C:$C&amp;'[1]2025年已发货'!$G:$G&amp;'[1]2025年已发货'!$H:$H=C729&amp;F729&amp;I729&amp;J729,"未发货")</f>
        <v>9</v>
      </c>
      <c r="I729" s="40" t="str">
        <f>VLOOKUP(B729,辅助信息!E:I,3,FALSE)</f>
        <v>(五冶钢构宜宾高县月江镇建设项目-2)四川省宜宾市高县月江镇高县宜宾保润汽车维修服务有限公司西南(S436西)(污水管网项目)</v>
      </c>
      <c r="J729" s="40" t="str">
        <f>VLOOKUP(B729,辅助信息!E:I,4,FALSE)</f>
        <v>张朝亮</v>
      </c>
      <c r="K729" s="40">
        <f>VLOOKUP(J729,辅助信息!H:I,2,FALSE)</f>
        <v>15228205853</v>
      </c>
      <c r="L729" s="80"/>
      <c r="M729" s="102">
        <v>45716</v>
      </c>
      <c r="N729" s="59"/>
      <c r="O729" s="59">
        <f ca="1" t="shared" si="20"/>
        <v>0</v>
      </c>
      <c r="P729" s="59">
        <f ca="1" t="shared" si="21"/>
        <v>255</v>
      </c>
      <c r="Q729" s="26" t="str">
        <f>VLOOKUP(B729,辅助信息!E:M,9,FALSE)</f>
        <v>ZTWM-CDGS-XS-2024-0169-中冶西部钢构-宜宾市南溪区幸福路东路,高县月江镇建设项目</v>
      </c>
      <c r="R729" s="26"/>
    </row>
    <row r="730" hidden="1" spans="2:18">
      <c r="B730" s="40" t="s">
        <v>107</v>
      </c>
      <c r="C730" s="72">
        <v>45714</v>
      </c>
      <c r="D730" s="40" t="str">
        <f>VLOOKUP(B730,辅助信息!E:K,7,FALSE)</f>
        <v>JWDDCD2024101600133</v>
      </c>
      <c r="E730" s="40" t="str">
        <f>VLOOKUP(F730,辅助信息!A:B,2,FALSE)</f>
        <v>螺纹钢</v>
      </c>
      <c r="F730" s="40" t="s">
        <v>33</v>
      </c>
      <c r="G730" s="36">
        <v>12</v>
      </c>
      <c r="H730" s="36">
        <f>_xlfn._xlws.FILTER('[1]2025年已发货'!$E:$E,'[1]2025年已发货'!$F:$F&amp;'[1]2025年已发货'!$C:$C&amp;'[1]2025年已发货'!$G:$G&amp;'[1]2025年已发货'!$H:$H=C730&amp;F730&amp;I730&amp;J730,"未发货")</f>
        <v>12</v>
      </c>
      <c r="I730" s="40" t="str">
        <f>VLOOKUP(B730,辅助信息!E:I,3,FALSE)</f>
        <v>(五冶钢构宜宾高县月江镇建设项目-2)四川省宜宾市高县月江镇高县宜宾保润汽车维修服务有限公司西南(S436西)(污水管网项目)</v>
      </c>
      <c r="J730" s="40" t="str">
        <f>VLOOKUP(B730,辅助信息!E:I,4,FALSE)</f>
        <v>张朝亮</v>
      </c>
      <c r="K730" s="40">
        <f>VLOOKUP(J730,辅助信息!H:I,2,FALSE)</f>
        <v>15228205853</v>
      </c>
      <c r="L730" s="80"/>
      <c r="M730" s="102">
        <v>45716</v>
      </c>
      <c r="N730" s="59"/>
      <c r="O730" s="59">
        <f ca="1" t="shared" si="20"/>
        <v>0</v>
      </c>
      <c r="P730" s="59">
        <f ca="1" t="shared" si="21"/>
        <v>255</v>
      </c>
      <c r="Q730" s="26" t="str">
        <f>VLOOKUP(B730,辅助信息!E:M,9,FALSE)</f>
        <v>ZTWM-CDGS-XS-2024-0169-中冶西部钢构-宜宾市南溪区幸福路东路,高县月江镇建设项目</v>
      </c>
      <c r="R730" s="26"/>
    </row>
    <row r="731" hidden="1" spans="2:18">
      <c r="B731" s="40" t="s">
        <v>107</v>
      </c>
      <c r="C731" s="72">
        <v>45714</v>
      </c>
      <c r="D731" s="40" t="str">
        <f>VLOOKUP(B731,辅助信息!E:K,7,FALSE)</f>
        <v>JWDDCD2024101600133</v>
      </c>
      <c r="E731" s="40" t="str">
        <f>VLOOKUP(F731,辅助信息!A:B,2,FALSE)</f>
        <v>螺纹钢</v>
      </c>
      <c r="F731" s="40" t="s">
        <v>28</v>
      </c>
      <c r="G731" s="36">
        <v>12</v>
      </c>
      <c r="H731" s="36">
        <f>_xlfn._xlws.FILTER('[1]2025年已发货'!$E:$E,'[1]2025年已发货'!$F:$F&amp;'[1]2025年已发货'!$C:$C&amp;'[1]2025年已发货'!$G:$G&amp;'[1]2025年已发货'!$H:$H=C731&amp;F731&amp;I731&amp;J731,"未发货")</f>
        <v>12</v>
      </c>
      <c r="I731" s="40" t="str">
        <f>VLOOKUP(B731,辅助信息!E:I,3,FALSE)</f>
        <v>(五冶钢构宜宾高县月江镇建设项目-2)四川省宜宾市高县月江镇高县宜宾保润汽车维修服务有限公司西南(S436西)(污水管网项目)</v>
      </c>
      <c r="J731" s="40" t="str">
        <f>VLOOKUP(B731,辅助信息!E:I,4,FALSE)</f>
        <v>张朝亮</v>
      </c>
      <c r="K731" s="40">
        <f>VLOOKUP(J731,辅助信息!H:I,2,FALSE)</f>
        <v>15228205853</v>
      </c>
      <c r="L731" s="80"/>
      <c r="M731" s="102">
        <v>45716</v>
      </c>
      <c r="N731" s="59"/>
      <c r="O731" s="59">
        <f ca="1" t="shared" si="20"/>
        <v>0</v>
      </c>
      <c r="P731" s="59">
        <f ca="1" t="shared" si="21"/>
        <v>255</v>
      </c>
      <c r="Q731" s="26" t="str">
        <f>VLOOKUP(B731,辅助信息!E:M,9,FALSE)</f>
        <v>ZTWM-CDGS-XS-2024-0169-中冶西部钢构-宜宾市南溪区幸福路东路,高县月江镇建设项目</v>
      </c>
      <c r="R731" s="26"/>
    </row>
    <row r="732" hidden="1" spans="2:18">
      <c r="B732" s="40" t="s">
        <v>107</v>
      </c>
      <c r="C732" s="72">
        <v>45714</v>
      </c>
      <c r="D732" s="40" t="str">
        <f>VLOOKUP(B732,辅助信息!E:K,7,FALSE)</f>
        <v>JWDDCD2024101600133</v>
      </c>
      <c r="E732" s="40" t="str">
        <f>VLOOKUP(F732,辅助信息!A:B,2,FALSE)</f>
        <v>螺纹钢</v>
      </c>
      <c r="F732" s="40" t="s">
        <v>18</v>
      </c>
      <c r="G732" s="36">
        <v>18</v>
      </c>
      <c r="H732" s="36">
        <f>_xlfn._xlws.FILTER('[1]2025年已发货'!$E:$E,'[1]2025年已发货'!$F:$F&amp;'[1]2025年已发货'!$C:$C&amp;'[1]2025年已发货'!$G:$G&amp;'[1]2025年已发货'!$H:$H=C732&amp;F732&amp;I732&amp;J732,"未发货")</f>
        <v>18</v>
      </c>
      <c r="I732" s="40" t="str">
        <f>VLOOKUP(B732,辅助信息!E:I,3,FALSE)</f>
        <v>(五冶钢构宜宾高县月江镇建设项目-2)四川省宜宾市高县月江镇高县宜宾保润汽车维修服务有限公司西南(S436西)(污水管网项目)</v>
      </c>
      <c r="J732" s="40" t="str">
        <f>VLOOKUP(B732,辅助信息!E:I,4,FALSE)</f>
        <v>张朝亮</v>
      </c>
      <c r="K732" s="40">
        <f>VLOOKUP(J732,辅助信息!H:I,2,FALSE)</f>
        <v>15228205853</v>
      </c>
      <c r="L732" s="78"/>
      <c r="M732" s="102">
        <v>45716</v>
      </c>
      <c r="N732" s="59"/>
      <c r="O732" s="59">
        <f ca="1" t="shared" si="20"/>
        <v>0</v>
      </c>
      <c r="P732" s="59">
        <f ca="1" t="shared" si="21"/>
        <v>255</v>
      </c>
      <c r="Q732" s="26" t="str">
        <f>VLOOKUP(B732,辅助信息!E:M,9,FALSE)</f>
        <v>ZTWM-CDGS-XS-2024-0169-中冶西部钢构-宜宾市南溪区幸福路东路,高县月江镇建设项目</v>
      </c>
      <c r="R732" s="26"/>
    </row>
    <row r="733" hidden="1" spans="2:18">
      <c r="B733" s="40" t="s">
        <v>108</v>
      </c>
      <c r="C733" s="72">
        <v>45714</v>
      </c>
      <c r="D733" s="40" t="e">
        <f>VLOOKUP(B733,辅助信息!E:K,7,FALSE)</f>
        <v>#N/A</v>
      </c>
      <c r="E733" s="40" t="str">
        <f>VLOOKUP(F733,辅助信息!A:B,2,FALSE)</f>
        <v>高线</v>
      </c>
      <c r="F733" s="40" t="s">
        <v>53</v>
      </c>
      <c r="G733" s="36">
        <v>8</v>
      </c>
      <c r="H733" s="36" t="e">
        <f>_xlfn._xlws.FILTER('[1]2025年已发货'!$E:$E,'[1]2025年已发货'!$F:$F&amp;'[1]2025年已发货'!$C:$C&amp;'[1]2025年已发货'!$G:$G&amp;'[1]2025年已发货'!$H:$H=C733&amp;F733&amp;I733&amp;J733,"未发货")</f>
        <v>#N/A</v>
      </c>
      <c r="I733" s="40" t="e">
        <f>VLOOKUP(B733,辅助信息!E:I,3,FALSE)</f>
        <v>#N/A</v>
      </c>
      <c r="J733" s="40" t="e">
        <f>VLOOKUP(B733,辅助信息!E:I,4,FALSE)</f>
        <v>#N/A</v>
      </c>
      <c r="K733" s="40" t="e">
        <f>VLOOKUP(J733,辅助信息!H:I,2,FALSE)</f>
        <v>#N/A</v>
      </c>
      <c r="L733" s="79" t="e">
        <f>VLOOKUP(B733,辅助信息!E:J,6,FALSE)</f>
        <v>#N/A</v>
      </c>
      <c r="M733" s="102">
        <v>45717</v>
      </c>
      <c r="N733" s="59"/>
      <c r="O733" s="59">
        <f ca="1" t="shared" si="20"/>
        <v>0</v>
      </c>
      <c r="P733" s="59">
        <f ca="1" t="shared" si="21"/>
        <v>254</v>
      </c>
      <c r="Q733" s="26" t="e">
        <f>VLOOKUP(B733,辅助信息!E:M,9,FALSE)</f>
        <v>#N/A</v>
      </c>
      <c r="R733" s="26"/>
    </row>
    <row r="734" hidden="1" spans="2:18">
      <c r="B734" s="40" t="s">
        <v>108</v>
      </c>
      <c r="C734" s="72">
        <v>45714</v>
      </c>
      <c r="D734" s="40" t="e">
        <f>VLOOKUP(B734,辅助信息!E:K,7,FALSE)</f>
        <v>#N/A</v>
      </c>
      <c r="E734" s="40" t="str">
        <f>VLOOKUP(F734,辅助信息!A:B,2,FALSE)</f>
        <v>螺纹钢</v>
      </c>
      <c r="F734" s="40" t="s">
        <v>27</v>
      </c>
      <c r="G734" s="36">
        <v>36</v>
      </c>
      <c r="H734" s="36" t="e">
        <f>_xlfn._xlws.FILTER('[1]2025年已发货'!$E:$E,'[1]2025年已发货'!$F:$F&amp;'[1]2025年已发货'!$C:$C&amp;'[1]2025年已发货'!$G:$G&amp;'[1]2025年已发货'!$H:$H=C734&amp;F734&amp;I734&amp;J734,"未发货")</f>
        <v>#N/A</v>
      </c>
      <c r="I734" s="40" t="e">
        <f>VLOOKUP(B734,辅助信息!E:I,3,FALSE)</f>
        <v>#N/A</v>
      </c>
      <c r="J734" s="40" t="e">
        <f>VLOOKUP(B734,辅助信息!E:I,4,FALSE)</f>
        <v>#N/A</v>
      </c>
      <c r="K734" s="40" t="e">
        <f>VLOOKUP(J734,辅助信息!H:I,2,FALSE)</f>
        <v>#N/A</v>
      </c>
      <c r="L734" s="80"/>
      <c r="M734" s="102">
        <v>45717</v>
      </c>
      <c r="N734" s="59"/>
      <c r="O734" s="59">
        <f ca="1" t="shared" si="20"/>
        <v>0</v>
      </c>
      <c r="P734" s="59">
        <f ca="1" t="shared" si="21"/>
        <v>254</v>
      </c>
      <c r="Q734" s="26" t="e">
        <f>VLOOKUP(B734,辅助信息!E:M,9,FALSE)</f>
        <v>#N/A</v>
      </c>
      <c r="R734" s="26"/>
    </row>
    <row r="735" hidden="1" spans="2:18">
      <c r="B735" s="40" t="s">
        <v>108</v>
      </c>
      <c r="C735" s="72">
        <v>45714</v>
      </c>
      <c r="D735" s="40" t="e">
        <f>VLOOKUP(B735,辅助信息!E:K,7,FALSE)</f>
        <v>#N/A</v>
      </c>
      <c r="E735" s="40" t="str">
        <f>VLOOKUP(F735,辅助信息!A:B,2,FALSE)</f>
        <v>螺纹钢</v>
      </c>
      <c r="F735" s="40" t="s">
        <v>32</v>
      </c>
      <c r="G735" s="36">
        <v>27</v>
      </c>
      <c r="H735" s="36" t="e">
        <f>_xlfn._xlws.FILTER('[1]2025年已发货'!$E:$E,'[1]2025年已发货'!$F:$F&amp;'[1]2025年已发货'!$C:$C&amp;'[1]2025年已发货'!$G:$G&amp;'[1]2025年已发货'!$H:$H=C735&amp;F735&amp;I735&amp;J735,"未发货")</f>
        <v>#N/A</v>
      </c>
      <c r="I735" s="40" t="e">
        <f>VLOOKUP(B735,辅助信息!E:I,3,FALSE)</f>
        <v>#N/A</v>
      </c>
      <c r="J735" s="40" t="e">
        <f>VLOOKUP(B735,辅助信息!E:I,4,FALSE)</f>
        <v>#N/A</v>
      </c>
      <c r="K735" s="40" t="e">
        <f>VLOOKUP(J735,辅助信息!H:I,2,FALSE)</f>
        <v>#N/A</v>
      </c>
      <c r="L735" s="80"/>
      <c r="M735" s="102">
        <v>45717</v>
      </c>
      <c r="N735" s="59"/>
      <c r="O735" s="59">
        <f ca="1" t="shared" si="20"/>
        <v>0</v>
      </c>
      <c r="P735" s="59">
        <f ca="1" t="shared" si="21"/>
        <v>254</v>
      </c>
      <c r="Q735" s="26" t="e">
        <f>VLOOKUP(B735,辅助信息!E:M,9,FALSE)</f>
        <v>#N/A</v>
      </c>
      <c r="R735" s="26"/>
    </row>
    <row r="736" hidden="1" spans="2:18">
      <c r="B736" s="40" t="s">
        <v>108</v>
      </c>
      <c r="C736" s="72">
        <v>45714</v>
      </c>
      <c r="D736" s="40" t="e">
        <f>VLOOKUP(B736,辅助信息!E:K,7,FALSE)</f>
        <v>#N/A</v>
      </c>
      <c r="E736" s="40" t="str">
        <f>VLOOKUP(F736,辅助信息!A:B,2,FALSE)</f>
        <v>螺纹钢</v>
      </c>
      <c r="F736" s="40" t="s">
        <v>30</v>
      </c>
      <c r="G736" s="36">
        <v>60</v>
      </c>
      <c r="H736" s="36" t="e">
        <f>_xlfn._xlws.FILTER('[1]2025年已发货'!$E:$E,'[1]2025年已发货'!$F:$F&amp;'[1]2025年已发货'!$C:$C&amp;'[1]2025年已发货'!$G:$G&amp;'[1]2025年已发货'!$H:$H=C736&amp;F736&amp;I736&amp;J736,"未发货")</f>
        <v>#N/A</v>
      </c>
      <c r="I736" s="40" t="e">
        <f>VLOOKUP(B736,辅助信息!E:I,3,FALSE)</f>
        <v>#N/A</v>
      </c>
      <c r="J736" s="40" t="e">
        <f>VLOOKUP(B736,辅助信息!E:I,4,FALSE)</f>
        <v>#N/A</v>
      </c>
      <c r="K736" s="40" t="e">
        <f>VLOOKUP(J736,辅助信息!H:I,2,FALSE)</f>
        <v>#N/A</v>
      </c>
      <c r="L736" s="80"/>
      <c r="M736" s="102">
        <v>45717</v>
      </c>
      <c r="N736" s="59"/>
      <c r="O736" s="59">
        <f ca="1" t="shared" si="20"/>
        <v>0</v>
      </c>
      <c r="P736" s="59">
        <f ca="1" t="shared" si="21"/>
        <v>254</v>
      </c>
      <c r="Q736" s="26" t="e">
        <f>VLOOKUP(B736,辅助信息!E:M,9,FALSE)</f>
        <v>#N/A</v>
      </c>
      <c r="R736" s="26"/>
    </row>
    <row r="737" hidden="1" spans="2:18">
      <c r="B737" s="40" t="s">
        <v>108</v>
      </c>
      <c r="C737" s="72">
        <v>45714</v>
      </c>
      <c r="D737" s="40" t="e">
        <f>VLOOKUP(B737,辅助信息!E:K,7,FALSE)</f>
        <v>#N/A</v>
      </c>
      <c r="E737" s="40" t="str">
        <f>VLOOKUP(F737,辅助信息!A:B,2,FALSE)</f>
        <v>螺纹钢</v>
      </c>
      <c r="F737" s="40" t="s">
        <v>52</v>
      </c>
      <c r="G737" s="36">
        <v>10</v>
      </c>
      <c r="H737" s="36" t="e">
        <f>_xlfn._xlws.FILTER('[1]2025年已发货'!$E:$E,'[1]2025年已发货'!$F:$F&amp;'[1]2025年已发货'!$C:$C&amp;'[1]2025年已发货'!$G:$G&amp;'[1]2025年已发货'!$H:$H=C737&amp;F737&amp;I737&amp;J737,"未发货")</f>
        <v>#N/A</v>
      </c>
      <c r="I737" s="40" t="e">
        <f>VLOOKUP(B737,辅助信息!E:I,3,FALSE)</f>
        <v>#N/A</v>
      </c>
      <c r="J737" s="40" t="e">
        <f>VLOOKUP(B737,辅助信息!E:I,4,FALSE)</f>
        <v>#N/A</v>
      </c>
      <c r="K737" s="40" t="e">
        <f>VLOOKUP(J737,辅助信息!H:I,2,FALSE)</f>
        <v>#N/A</v>
      </c>
      <c r="L737" s="78"/>
      <c r="M737" s="102">
        <v>45717</v>
      </c>
      <c r="N737" s="59"/>
      <c r="O737" s="59">
        <f ca="1" t="shared" si="20"/>
        <v>0</v>
      </c>
      <c r="P737" s="59">
        <f ca="1" t="shared" si="21"/>
        <v>254</v>
      </c>
      <c r="Q737" s="26" t="e">
        <f>VLOOKUP(B737,辅助信息!E:M,9,FALSE)</f>
        <v>#N/A</v>
      </c>
      <c r="R737" s="26"/>
    </row>
    <row r="738" hidden="1" spans="2:18">
      <c r="B738" s="40" t="s">
        <v>69</v>
      </c>
      <c r="C738" s="72">
        <v>45714</v>
      </c>
      <c r="D738" s="40" t="str">
        <f>VLOOKUP(B738,辅助信息!E:K,7,FALSE)</f>
        <v>JWDDCD2025052800131</v>
      </c>
      <c r="E738" s="40" t="str">
        <f>VLOOKUP(F738,辅助信息!A:B,2,FALSE)</f>
        <v>盘螺</v>
      </c>
      <c r="F738" s="40" t="s">
        <v>40</v>
      </c>
      <c r="G738" s="36">
        <f>20*2.5</f>
        <v>50</v>
      </c>
      <c r="H738" s="36">
        <f>_xlfn._xlws.FILTER('[1]2025年已发货'!$E:$E,'[1]2025年已发货'!$F:$F&amp;'[1]2025年已发货'!$C:$C&amp;'[1]2025年已发货'!$G:$G&amp;'[1]2025年已发货'!$H:$H=C738&amp;F738&amp;I738&amp;J738,"未发货")</f>
        <v>35</v>
      </c>
      <c r="I738" s="40" t="str">
        <f>VLOOKUP(B738,辅助信息!E:I,3,FALSE)</f>
        <v>（商投建工达州中医药科技园-4工区-2号楼）达州市通川区达州中医药职业学院犀牛大道北段</v>
      </c>
      <c r="J738" s="40" t="str">
        <f>VLOOKUP(B738,辅助信息!E:I,4,FALSE)</f>
        <v>张扬</v>
      </c>
      <c r="K738" s="40">
        <f>VLOOKUP(J738,辅助信息!H:I,2,FALSE)</f>
        <v>18381904567</v>
      </c>
      <c r="L738" s="79" t="str">
        <f>VLOOKUP(B738,辅助信息!E:J,6,FALSE)</f>
        <v>控制炉批号！多了现场不收！,优先安排达钢,提前联系到场规格及数量</v>
      </c>
      <c r="M738" s="102">
        <v>45716</v>
      </c>
      <c r="N738" s="59"/>
      <c r="O738" s="59">
        <f ca="1" t="shared" si="20"/>
        <v>0</v>
      </c>
      <c r="P738" s="59">
        <f ca="1" t="shared" si="21"/>
        <v>255</v>
      </c>
      <c r="Q738" s="26" t="str">
        <f>VLOOKUP(B738,辅助信息!E:M,9,FALSE)</f>
        <v>ZTWM-CDGS-XS-2024-0134-商投建工达州中医药科技成果示范园项目</v>
      </c>
      <c r="R738" s="26"/>
    </row>
    <row r="739" hidden="1" spans="2:18">
      <c r="B739" s="40" t="s">
        <v>69</v>
      </c>
      <c r="C739" s="72">
        <v>45714</v>
      </c>
      <c r="D739" s="40" t="str">
        <f>VLOOKUP(B739,辅助信息!E:K,7,FALSE)</f>
        <v>JWDDCD2025052800131</v>
      </c>
      <c r="E739" s="40" t="str">
        <f>VLOOKUP(F739,辅助信息!A:B,2,FALSE)</f>
        <v>盘螺</v>
      </c>
      <c r="F739" s="40" t="s">
        <v>41</v>
      </c>
      <c r="G739" s="36">
        <f>10*2.5</f>
        <v>25</v>
      </c>
      <c r="H739" s="36" t="str">
        <f>_xlfn._xlws.FILTER('[1]2025年已发货'!$E:$E,'[1]2025年已发货'!$F:$F&amp;'[1]2025年已发货'!$C:$C&amp;'[1]2025年已发货'!$G:$G&amp;'[1]2025年已发货'!$H:$H=C739&amp;F739&amp;I739&amp;J739,"未发货")</f>
        <v>未发货</v>
      </c>
      <c r="I739" s="40" t="str">
        <f>VLOOKUP(B739,辅助信息!E:I,3,FALSE)</f>
        <v>（商投建工达州中医药科技园-4工区-2号楼）达州市通川区达州中医药职业学院犀牛大道北段</v>
      </c>
      <c r="J739" s="40" t="str">
        <f>VLOOKUP(B739,辅助信息!E:I,4,FALSE)</f>
        <v>张扬</v>
      </c>
      <c r="K739" s="40">
        <f>VLOOKUP(J739,辅助信息!H:I,2,FALSE)</f>
        <v>18381904567</v>
      </c>
      <c r="L739" s="78"/>
      <c r="M739" s="102">
        <v>45716</v>
      </c>
      <c r="N739" s="59"/>
      <c r="O739" s="59">
        <f ca="1" t="shared" si="20"/>
        <v>0</v>
      </c>
      <c r="P739" s="59">
        <f ca="1" t="shared" si="21"/>
        <v>255</v>
      </c>
      <c r="Q739" s="26" t="str">
        <f>VLOOKUP(B739,辅助信息!E:M,9,FALSE)</f>
        <v>ZTWM-CDGS-XS-2024-0134-商投建工达州中医药科技成果示范园项目</v>
      </c>
      <c r="R739" s="26"/>
    </row>
    <row r="740" hidden="1" spans="2:18">
      <c r="B740" s="40" t="s">
        <v>56</v>
      </c>
      <c r="C740" s="72">
        <v>45714</v>
      </c>
      <c r="D740" s="40" t="str">
        <f>VLOOKUP(B740,辅助信息!E:K,7,FALSE)</f>
        <v>JWDDCD2025052800131</v>
      </c>
      <c r="E740" s="40" t="str">
        <f>VLOOKUP(F740,辅助信息!A:B,2,FALSE)</f>
        <v>螺纹钢</v>
      </c>
      <c r="F740" s="40" t="s">
        <v>27</v>
      </c>
      <c r="G740" s="36">
        <v>12</v>
      </c>
      <c r="H740" s="36">
        <f>_xlfn._xlws.FILTER('[1]2025年已发货'!$E:$E,'[1]2025年已发货'!$F:$F&amp;'[1]2025年已发货'!$C:$C&amp;'[1]2025年已发货'!$G:$G&amp;'[1]2025年已发货'!$H:$H=C740&amp;F740&amp;I740&amp;J740,"未发货")</f>
        <v>12</v>
      </c>
      <c r="I740" s="40" t="str">
        <f>VLOOKUP(B740,辅助信息!E:I,3,FALSE)</f>
        <v>（商投建工达州中医药科技园-4工区-7号楼）达州市通川区达州中医药职业学院犀牛大道北段</v>
      </c>
      <c r="J740" s="40" t="str">
        <f>VLOOKUP(B740,辅助信息!E:I,4,FALSE)</f>
        <v>张扬</v>
      </c>
      <c r="K740" s="40">
        <f>VLOOKUP(J740,辅助信息!H:I,2,FALSE)</f>
        <v>18381904567</v>
      </c>
      <c r="L740" s="79" t="str">
        <f>VLOOKUP(B740,辅助信息!E:J,6,FALSE)</f>
        <v>控制炉批号！多了现场不收！,优先安排达钢,提前联系到场规格及数量</v>
      </c>
      <c r="M740" s="102">
        <v>45716</v>
      </c>
      <c r="N740" s="59"/>
      <c r="O740" s="59">
        <f ca="1" t="shared" si="20"/>
        <v>0</v>
      </c>
      <c r="P740" s="59">
        <f ca="1" t="shared" si="21"/>
        <v>255</v>
      </c>
      <c r="Q740" s="26" t="str">
        <f>VLOOKUP(B740,辅助信息!E:M,9,FALSE)</f>
        <v>ZTWM-CDGS-XS-2024-0134-商投建工达州中医药科技成果示范园项目</v>
      </c>
      <c r="R740" s="26"/>
    </row>
    <row r="741" hidden="1" spans="2:18">
      <c r="B741" s="40" t="s">
        <v>56</v>
      </c>
      <c r="C741" s="72">
        <v>45714</v>
      </c>
      <c r="D741" s="40" t="str">
        <f>VLOOKUP(B741,辅助信息!E:K,7,FALSE)</f>
        <v>JWDDCD2025052800131</v>
      </c>
      <c r="E741" s="40" t="str">
        <f>VLOOKUP(F741,辅助信息!A:B,2,FALSE)</f>
        <v>螺纹钢</v>
      </c>
      <c r="F741" s="40" t="s">
        <v>32</v>
      </c>
      <c r="G741" s="36">
        <v>12</v>
      </c>
      <c r="H741" s="36">
        <f>_xlfn._xlws.FILTER('[1]2025年已发货'!$E:$E,'[1]2025年已发货'!$F:$F&amp;'[1]2025年已发货'!$C:$C&amp;'[1]2025年已发货'!$G:$G&amp;'[1]2025年已发货'!$H:$H=C741&amp;F741&amp;I741&amp;J741,"未发货")</f>
        <v>12</v>
      </c>
      <c r="I741" s="40" t="str">
        <f>VLOOKUP(B741,辅助信息!E:I,3,FALSE)</f>
        <v>（商投建工达州中医药科技园-4工区-7号楼）达州市通川区达州中医药职业学院犀牛大道北段</v>
      </c>
      <c r="J741" s="40" t="str">
        <f>VLOOKUP(B741,辅助信息!E:I,4,FALSE)</f>
        <v>张扬</v>
      </c>
      <c r="K741" s="40">
        <f>VLOOKUP(J741,辅助信息!H:I,2,FALSE)</f>
        <v>18381904567</v>
      </c>
      <c r="L741" s="80"/>
      <c r="M741" s="102">
        <v>45716</v>
      </c>
      <c r="N741" s="59"/>
      <c r="O741" s="59">
        <f ca="1" t="shared" si="20"/>
        <v>0</v>
      </c>
      <c r="P741" s="59">
        <f ca="1" t="shared" si="21"/>
        <v>255</v>
      </c>
      <c r="Q741" s="26" t="str">
        <f>VLOOKUP(B741,辅助信息!E:M,9,FALSE)</f>
        <v>ZTWM-CDGS-XS-2024-0134-商投建工达州中医药科技成果示范园项目</v>
      </c>
      <c r="R741" s="26"/>
    </row>
    <row r="742" hidden="1" spans="2:18">
      <c r="B742" s="40" t="s">
        <v>56</v>
      </c>
      <c r="C742" s="72">
        <v>45714</v>
      </c>
      <c r="D742" s="40" t="str">
        <f>VLOOKUP(B742,辅助信息!E:K,7,FALSE)</f>
        <v>JWDDCD2025052800131</v>
      </c>
      <c r="E742" s="40" t="str">
        <f>VLOOKUP(F742,辅助信息!A:B,2,FALSE)</f>
        <v>螺纹钢</v>
      </c>
      <c r="F742" s="40" t="s">
        <v>30</v>
      </c>
      <c r="G742" s="36">
        <v>15</v>
      </c>
      <c r="H742" s="36" t="str">
        <f>_xlfn._xlws.FILTER('[1]2025年已发货'!$E:$E,'[1]2025年已发货'!$F:$F&amp;'[1]2025年已发货'!$C:$C&amp;'[1]2025年已发货'!$G:$G&amp;'[1]2025年已发货'!$H:$H=C742&amp;F742&amp;I742&amp;J742,"未发货")</f>
        <v>未发货</v>
      </c>
      <c r="I742" s="40" t="str">
        <f>VLOOKUP(B742,辅助信息!E:I,3,FALSE)</f>
        <v>（商投建工达州中医药科技园-4工区-7号楼）达州市通川区达州中医药职业学院犀牛大道北段</v>
      </c>
      <c r="J742" s="40" t="str">
        <f>VLOOKUP(B742,辅助信息!E:I,4,FALSE)</f>
        <v>张扬</v>
      </c>
      <c r="K742" s="40">
        <f>VLOOKUP(J742,辅助信息!H:I,2,FALSE)</f>
        <v>18381904567</v>
      </c>
      <c r="L742" s="80"/>
      <c r="M742" s="102">
        <v>45716</v>
      </c>
      <c r="N742" s="59"/>
      <c r="O742" s="59">
        <f ca="1" t="shared" si="20"/>
        <v>0</v>
      </c>
      <c r="P742" s="59">
        <f ca="1" t="shared" si="21"/>
        <v>255</v>
      </c>
      <c r="Q742" s="26" t="str">
        <f>VLOOKUP(B742,辅助信息!E:M,9,FALSE)</f>
        <v>ZTWM-CDGS-XS-2024-0134-商投建工达州中医药科技成果示范园项目</v>
      </c>
      <c r="R742" s="26"/>
    </row>
    <row r="743" hidden="1" spans="2:18">
      <c r="B743" s="40" t="s">
        <v>56</v>
      </c>
      <c r="C743" s="72">
        <v>45714</v>
      </c>
      <c r="D743" s="40" t="str">
        <f>VLOOKUP(B743,辅助信息!E:K,7,FALSE)</f>
        <v>JWDDCD2025052800131</v>
      </c>
      <c r="E743" s="40" t="str">
        <f>VLOOKUP(F743,辅助信息!A:B,2,FALSE)</f>
        <v>螺纹钢</v>
      </c>
      <c r="F743" s="40" t="s">
        <v>33</v>
      </c>
      <c r="G743" s="36">
        <v>12</v>
      </c>
      <c r="H743" s="36" t="str">
        <f>_xlfn._xlws.FILTER('[1]2025年已发货'!$E:$E,'[1]2025年已发货'!$F:$F&amp;'[1]2025年已发货'!$C:$C&amp;'[1]2025年已发货'!$G:$G&amp;'[1]2025年已发货'!$H:$H=C743&amp;F743&amp;I743&amp;J743,"未发货")</f>
        <v>未发货</v>
      </c>
      <c r="I743" s="40" t="str">
        <f>VLOOKUP(B743,辅助信息!E:I,3,FALSE)</f>
        <v>（商投建工达州中医药科技园-4工区-7号楼）达州市通川区达州中医药职业学院犀牛大道北段</v>
      </c>
      <c r="J743" s="40" t="str">
        <f>VLOOKUP(B743,辅助信息!E:I,4,FALSE)</f>
        <v>张扬</v>
      </c>
      <c r="K743" s="40">
        <f>VLOOKUP(J743,辅助信息!H:I,2,FALSE)</f>
        <v>18381904567</v>
      </c>
      <c r="L743" s="80"/>
      <c r="M743" s="102">
        <v>45716</v>
      </c>
      <c r="N743" s="59"/>
      <c r="O743" s="59">
        <f ca="1" t="shared" si="20"/>
        <v>0</v>
      </c>
      <c r="P743" s="59">
        <f ca="1" t="shared" si="21"/>
        <v>255</v>
      </c>
      <c r="Q743" s="26" t="str">
        <f>VLOOKUP(B743,辅助信息!E:M,9,FALSE)</f>
        <v>ZTWM-CDGS-XS-2024-0134-商投建工达州中医药科技成果示范园项目</v>
      </c>
      <c r="R743" s="26"/>
    </row>
    <row r="744" hidden="1" spans="2:18">
      <c r="B744" s="40" t="s">
        <v>56</v>
      </c>
      <c r="C744" s="72">
        <v>45714</v>
      </c>
      <c r="D744" s="40" t="str">
        <f>VLOOKUP(B744,辅助信息!E:K,7,FALSE)</f>
        <v>JWDDCD2025052800131</v>
      </c>
      <c r="E744" s="40" t="str">
        <f>VLOOKUP(F744,辅助信息!A:B,2,FALSE)</f>
        <v>螺纹钢</v>
      </c>
      <c r="F744" s="40" t="s">
        <v>28</v>
      </c>
      <c r="G744" s="36">
        <v>15</v>
      </c>
      <c r="H744" s="36">
        <f>_xlfn._xlws.FILTER('[1]2025年已发货'!$E:$E,'[1]2025年已发货'!$F:$F&amp;'[1]2025年已发货'!$C:$C&amp;'[1]2025年已发货'!$G:$G&amp;'[1]2025年已发货'!$H:$H=C744&amp;F744&amp;I744&amp;J744,"未发货")</f>
        <v>8</v>
      </c>
      <c r="I744" s="40" t="str">
        <f>VLOOKUP(B744,辅助信息!E:I,3,FALSE)</f>
        <v>（商投建工达州中医药科技园-4工区-7号楼）达州市通川区达州中医药职业学院犀牛大道北段</v>
      </c>
      <c r="J744" s="40" t="str">
        <f>VLOOKUP(B744,辅助信息!E:I,4,FALSE)</f>
        <v>张扬</v>
      </c>
      <c r="K744" s="40">
        <f>VLOOKUP(J744,辅助信息!H:I,2,FALSE)</f>
        <v>18381904567</v>
      </c>
      <c r="L744" s="80"/>
      <c r="M744" s="102">
        <v>45716</v>
      </c>
      <c r="N744" s="59"/>
      <c r="O744" s="59">
        <f ca="1" t="shared" si="20"/>
        <v>0</v>
      </c>
      <c r="P744" s="59">
        <f ca="1" t="shared" si="21"/>
        <v>255</v>
      </c>
      <c r="Q744" s="26" t="str">
        <f>VLOOKUP(B744,辅助信息!E:M,9,FALSE)</f>
        <v>ZTWM-CDGS-XS-2024-0134-商投建工达州中医药科技成果示范园项目</v>
      </c>
      <c r="R744" s="26"/>
    </row>
    <row r="745" hidden="1" spans="2:18">
      <c r="B745" s="40" t="s">
        <v>56</v>
      </c>
      <c r="C745" s="72">
        <v>45714</v>
      </c>
      <c r="D745" s="40" t="str">
        <f>VLOOKUP(B745,辅助信息!E:K,7,FALSE)</f>
        <v>JWDDCD2025052800131</v>
      </c>
      <c r="E745" s="40" t="str">
        <f>VLOOKUP(F745,辅助信息!A:B,2,FALSE)</f>
        <v>螺纹钢</v>
      </c>
      <c r="F745" s="40" t="s">
        <v>18</v>
      </c>
      <c r="G745" s="36">
        <v>12</v>
      </c>
      <c r="H745" s="36">
        <f>_xlfn._xlws.FILTER('[1]2025年已发货'!$E:$E,'[1]2025年已发货'!$F:$F&amp;'[1]2025年已发货'!$C:$C&amp;'[1]2025年已发货'!$G:$G&amp;'[1]2025年已发货'!$H:$H=C745&amp;F745&amp;I745&amp;J745,"未发货")</f>
        <v>5</v>
      </c>
      <c r="I745" s="40" t="str">
        <f>VLOOKUP(B745,辅助信息!E:I,3,FALSE)</f>
        <v>（商投建工达州中医药科技园-4工区-7号楼）达州市通川区达州中医药职业学院犀牛大道北段</v>
      </c>
      <c r="J745" s="40" t="str">
        <f>VLOOKUP(B745,辅助信息!E:I,4,FALSE)</f>
        <v>张扬</v>
      </c>
      <c r="K745" s="40">
        <f>VLOOKUP(J745,辅助信息!H:I,2,FALSE)</f>
        <v>18381904567</v>
      </c>
      <c r="L745" s="78"/>
      <c r="M745" s="102">
        <v>45716</v>
      </c>
      <c r="N745" s="59"/>
      <c r="O745" s="59">
        <f ca="1" t="shared" si="20"/>
        <v>0</v>
      </c>
      <c r="P745" s="59">
        <f ca="1" t="shared" si="21"/>
        <v>255</v>
      </c>
      <c r="Q745" s="26" t="str">
        <f>VLOOKUP(B745,辅助信息!E:M,9,FALSE)</f>
        <v>ZTWM-CDGS-XS-2024-0134-商投建工达州中医药科技成果示范园项目</v>
      </c>
      <c r="R745" s="26"/>
    </row>
    <row r="746" hidden="1" spans="2:18">
      <c r="B746" s="40" t="s">
        <v>20</v>
      </c>
      <c r="C746" s="72">
        <v>45714</v>
      </c>
      <c r="D746" s="40" t="str">
        <f>VLOOKUP(B746,辅助信息!E:K,7,FALSE)</f>
        <v>JWDDCD2025051000019</v>
      </c>
      <c r="E746" s="40" t="str">
        <f>VLOOKUP(F746,辅助信息!A:B,2,FALSE)</f>
        <v>盘螺</v>
      </c>
      <c r="F746" s="40" t="s">
        <v>49</v>
      </c>
      <c r="G746" s="36">
        <v>11</v>
      </c>
      <c r="H746" s="36">
        <f>_xlfn._xlws.FILTER('[1]2025年已发货'!$E:$E,'[1]2025年已发货'!$F:$F&amp;'[1]2025年已发货'!$C:$C&amp;'[1]2025年已发货'!$G:$G&amp;'[1]2025年已发货'!$H:$H=C746&amp;F746&amp;I746&amp;J746,"未发货")</f>
        <v>11</v>
      </c>
      <c r="I746" s="40" t="str">
        <f>VLOOKUP(B746,辅助信息!E:I,3,FALSE)</f>
        <v>(五冶钢构医学科学产业园建设项目房建三部-一标（7-2）)四川省南充市顺庆区搬罾街道学府大道二段</v>
      </c>
      <c r="J746" s="40" t="str">
        <f>VLOOKUP(B746,辅助信息!E:I,4,FALSE)</f>
        <v>郑林</v>
      </c>
      <c r="K746" s="40">
        <f>VLOOKUP(J746,辅助信息!H:I,2,FALSE)</f>
        <v>18349955455</v>
      </c>
      <c r="L746" s="79" t="str">
        <f>VLOOKUP(B746,辅助信息!E:J,6,FALSE)</f>
        <v>送货单：送货单位：南充思临新材料科技有限公司,收货单位：五冶集团川北(南充)建设有限公司,项目名称：南充医学科学产业园,送货车型13米,装货前联系收货人核实到场规格</v>
      </c>
      <c r="M746" s="102">
        <v>45716</v>
      </c>
      <c r="N746" s="59"/>
      <c r="O746" s="59">
        <f ca="1" t="shared" si="20"/>
        <v>0</v>
      </c>
      <c r="P746" s="59">
        <f ca="1" t="shared" si="21"/>
        <v>255</v>
      </c>
      <c r="Q746" s="26" t="str">
        <f>VLOOKUP(B746,辅助信息!E:M,9,FALSE)</f>
        <v>ZTWM-CDGS-XS-2024-0248-五冶钢构-南充市医学院项目</v>
      </c>
      <c r="R746" s="26"/>
    </row>
    <row r="747" hidden="1" spans="2:18">
      <c r="B747" s="40" t="s">
        <v>20</v>
      </c>
      <c r="C747" s="72">
        <v>45714</v>
      </c>
      <c r="D747" s="40" t="str">
        <f>VLOOKUP(B747,辅助信息!E:K,7,FALSE)</f>
        <v>JWDDCD2025051000019</v>
      </c>
      <c r="E747" s="40" t="str">
        <f>VLOOKUP(F747,辅助信息!A:B,2,FALSE)</f>
        <v>盘螺</v>
      </c>
      <c r="F747" s="40" t="s">
        <v>40</v>
      </c>
      <c r="G747" s="36">
        <v>18</v>
      </c>
      <c r="H747" s="36">
        <f>_xlfn._xlws.FILTER('[1]2025年已发货'!$E:$E,'[1]2025年已发货'!$F:$F&amp;'[1]2025年已发货'!$C:$C&amp;'[1]2025年已发货'!$G:$G&amp;'[1]2025年已发货'!$H:$H=C747&amp;F747&amp;I747&amp;J747,"未发货")</f>
        <v>18</v>
      </c>
      <c r="I747" s="40" t="str">
        <f>VLOOKUP(B747,辅助信息!E:I,3,FALSE)</f>
        <v>(五冶钢构医学科学产业园建设项目房建三部-一标（7-2）)四川省南充市顺庆区搬罾街道学府大道二段</v>
      </c>
      <c r="J747" s="40" t="str">
        <f>VLOOKUP(B747,辅助信息!E:I,4,FALSE)</f>
        <v>郑林</v>
      </c>
      <c r="K747" s="40">
        <f>VLOOKUP(J747,辅助信息!H:I,2,FALSE)</f>
        <v>18349955455</v>
      </c>
      <c r="L747" s="80"/>
      <c r="M747" s="102">
        <v>45716</v>
      </c>
      <c r="N747" s="59"/>
      <c r="O747" s="59">
        <f ca="1" t="shared" si="20"/>
        <v>0</v>
      </c>
      <c r="P747" s="59">
        <f ca="1" t="shared" si="21"/>
        <v>255</v>
      </c>
      <c r="Q747" s="26" t="str">
        <f>VLOOKUP(B747,辅助信息!E:M,9,FALSE)</f>
        <v>ZTWM-CDGS-XS-2024-0248-五冶钢构-南充市医学院项目</v>
      </c>
      <c r="R747" s="26"/>
    </row>
    <row r="748" hidden="1" spans="2:18">
      <c r="B748" s="40" t="s">
        <v>20</v>
      </c>
      <c r="C748" s="72">
        <v>45714</v>
      </c>
      <c r="D748" s="40" t="str">
        <f>VLOOKUP(B748,辅助信息!E:K,7,FALSE)</f>
        <v>JWDDCD2025051000019</v>
      </c>
      <c r="E748" s="40" t="str">
        <f>VLOOKUP(F748,辅助信息!A:B,2,FALSE)</f>
        <v>盘螺</v>
      </c>
      <c r="F748" s="40" t="s">
        <v>41</v>
      </c>
      <c r="G748" s="36">
        <v>9</v>
      </c>
      <c r="H748" s="36">
        <f>_xlfn._xlws.FILTER('[1]2025年已发货'!$E:$E,'[1]2025年已发货'!$F:$F&amp;'[1]2025年已发货'!$C:$C&amp;'[1]2025年已发货'!$G:$G&amp;'[1]2025年已发货'!$H:$H=C748&amp;F748&amp;I748&amp;J748,"未发货")</f>
        <v>9</v>
      </c>
      <c r="I748" s="40" t="str">
        <f>VLOOKUP(B748,辅助信息!E:I,3,FALSE)</f>
        <v>(五冶钢构医学科学产业园建设项目房建三部-一标（7-2）)四川省南充市顺庆区搬罾街道学府大道二段</v>
      </c>
      <c r="J748" s="40" t="str">
        <f>VLOOKUP(B748,辅助信息!E:I,4,FALSE)</f>
        <v>郑林</v>
      </c>
      <c r="K748" s="40">
        <f>VLOOKUP(J748,辅助信息!H:I,2,FALSE)</f>
        <v>18349955455</v>
      </c>
      <c r="L748" s="80"/>
      <c r="M748" s="102">
        <v>45716</v>
      </c>
      <c r="N748" s="59"/>
      <c r="O748" s="59">
        <f ca="1" t="shared" si="20"/>
        <v>0</v>
      </c>
      <c r="P748" s="59">
        <f ca="1" t="shared" si="21"/>
        <v>255</v>
      </c>
      <c r="Q748" s="26" t="str">
        <f>VLOOKUP(B748,辅助信息!E:M,9,FALSE)</f>
        <v>ZTWM-CDGS-XS-2024-0248-五冶钢构-南充市医学院项目</v>
      </c>
      <c r="R748" s="26"/>
    </row>
    <row r="749" hidden="1" spans="2:18">
      <c r="B749" s="40" t="s">
        <v>20</v>
      </c>
      <c r="C749" s="72">
        <v>45714</v>
      </c>
      <c r="D749" s="40" t="str">
        <f>VLOOKUP(B749,辅助信息!E:K,7,FALSE)</f>
        <v>JWDDCD2025051000019</v>
      </c>
      <c r="E749" s="40" t="str">
        <f>VLOOKUP(F749,辅助信息!A:B,2,FALSE)</f>
        <v>螺纹钢</v>
      </c>
      <c r="F749" s="40" t="s">
        <v>27</v>
      </c>
      <c r="G749" s="36">
        <v>10</v>
      </c>
      <c r="H749" s="36">
        <f>_xlfn._xlws.FILTER('[1]2025年已发货'!$E:$E,'[1]2025年已发货'!$F:$F&amp;'[1]2025年已发货'!$C:$C&amp;'[1]2025年已发货'!$G:$G&amp;'[1]2025年已发货'!$H:$H=C749&amp;F749&amp;I749&amp;J749,"未发货")</f>
        <v>10</v>
      </c>
      <c r="I749" s="40" t="str">
        <f>VLOOKUP(B749,辅助信息!E:I,3,FALSE)</f>
        <v>(五冶钢构医学科学产业园建设项目房建三部-一标（7-2）)四川省南充市顺庆区搬罾街道学府大道二段</v>
      </c>
      <c r="J749" s="40" t="str">
        <f>VLOOKUP(B749,辅助信息!E:I,4,FALSE)</f>
        <v>郑林</v>
      </c>
      <c r="K749" s="40">
        <f>VLOOKUP(J749,辅助信息!H:I,2,FALSE)</f>
        <v>18349955455</v>
      </c>
      <c r="L749" s="80"/>
      <c r="M749" s="102">
        <v>45716</v>
      </c>
      <c r="N749" s="59"/>
      <c r="O749" s="59">
        <f ca="1" t="shared" si="20"/>
        <v>0</v>
      </c>
      <c r="P749" s="59">
        <f ca="1" t="shared" si="21"/>
        <v>255</v>
      </c>
      <c r="Q749" s="26" t="str">
        <f>VLOOKUP(B749,辅助信息!E:M,9,FALSE)</f>
        <v>ZTWM-CDGS-XS-2024-0248-五冶钢构-南充市医学院项目</v>
      </c>
      <c r="R749" s="26"/>
    </row>
    <row r="750" hidden="1" spans="2:18">
      <c r="B750" s="40" t="s">
        <v>20</v>
      </c>
      <c r="C750" s="72">
        <v>45714</v>
      </c>
      <c r="D750" s="40" t="str">
        <f>VLOOKUP(B750,辅助信息!E:K,7,FALSE)</f>
        <v>JWDDCD2025051000019</v>
      </c>
      <c r="E750" s="40" t="str">
        <f>VLOOKUP(F750,辅助信息!A:B,2,FALSE)</f>
        <v>螺纹钢</v>
      </c>
      <c r="F750" s="40" t="s">
        <v>19</v>
      </c>
      <c r="G750" s="36">
        <v>24</v>
      </c>
      <c r="H750" s="36">
        <f>_xlfn._xlws.FILTER('[1]2025年已发货'!$E:$E,'[1]2025年已发货'!$F:$F&amp;'[1]2025年已发货'!$C:$C&amp;'[1]2025年已发货'!$G:$G&amp;'[1]2025年已发货'!$H:$H=C750&amp;F750&amp;I750&amp;J750,"未发货")</f>
        <v>24</v>
      </c>
      <c r="I750" s="40" t="str">
        <f>VLOOKUP(B750,辅助信息!E:I,3,FALSE)</f>
        <v>(五冶钢构医学科学产业园建设项目房建三部-一标（7-2）)四川省南充市顺庆区搬罾街道学府大道二段</v>
      </c>
      <c r="J750" s="40" t="str">
        <f>VLOOKUP(B750,辅助信息!E:I,4,FALSE)</f>
        <v>郑林</v>
      </c>
      <c r="K750" s="40">
        <f>VLOOKUP(J750,辅助信息!H:I,2,FALSE)</f>
        <v>18349955455</v>
      </c>
      <c r="L750" s="80"/>
      <c r="M750" s="102">
        <v>45716</v>
      </c>
      <c r="N750" s="59"/>
      <c r="O750" s="59">
        <f ca="1" t="shared" si="20"/>
        <v>0</v>
      </c>
      <c r="P750" s="59">
        <f ca="1" t="shared" si="21"/>
        <v>255</v>
      </c>
      <c r="Q750" s="26" t="str">
        <f>VLOOKUP(B750,辅助信息!E:M,9,FALSE)</f>
        <v>ZTWM-CDGS-XS-2024-0248-五冶钢构-南充市医学院项目</v>
      </c>
      <c r="R750" s="26"/>
    </row>
    <row r="751" hidden="1" spans="2:18">
      <c r="B751" s="40" t="s">
        <v>20</v>
      </c>
      <c r="C751" s="72">
        <v>45714</v>
      </c>
      <c r="D751" s="40" t="str">
        <f>VLOOKUP(B751,辅助信息!E:K,7,FALSE)</f>
        <v>JWDDCD2025051000019</v>
      </c>
      <c r="E751" s="40" t="str">
        <f>VLOOKUP(F751,辅助信息!A:B,2,FALSE)</f>
        <v>螺纹钢</v>
      </c>
      <c r="F751" s="40" t="s">
        <v>30</v>
      </c>
      <c r="G751" s="36">
        <v>30</v>
      </c>
      <c r="H751" s="36">
        <f>_xlfn._xlws.FILTER('[1]2025年已发货'!$E:$E,'[1]2025年已发货'!$F:$F&amp;'[1]2025年已发货'!$C:$C&amp;'[1]2025年已发货'!$G:$G&amp;'[1]2025年已发货'!$H:$H=C751&amp;F751&amp;I751&amp;J751,"未发货")</f>
        <v>30</v>
      </c>
      <c r="I751" s="40" t="str">
        <f>VLOOKUP(B751,辅助信息!E:I,3,FALSE)</f>
        <v>(五冶钢构医学科学产业园建设项目房建三部-一标（7-2）)四川省南充市顺庆区搬罾街道学府大道二段</v>
      </c>
      <c r="J751" s="40" t="str">
        <f>VLOOKUP(B751,辅助信息!E:I,4,FALSE)</f>
        <v>郑林</v>
      </c>
      <c r="K751" s="40">
        <f>VLOOKUP(J751,辅助信息!H:I,2,FALSE)</f>
        <v>18349955455</v>
      </c>
      <c r="L751" s="78"/>
      <c r="M751" s="102">
        <v>45716</v>
      </c>
      <c r="N751" s="59"/>
      <c r="O751" s="59">
        <f ca="1" t="shared" si="20"/>
        <v>0</v>
      </c>
      <c r="P751" s="64">
        <f ca="1" t="shared" si="21"/>
        <v>255</v>
      </c>
      <c r="Q751" s="26" t="str">
        <f>VLOOKUP(B751,辅助信息!E:M,9,FALSE)</f>
        <v>ZTWM-CDGS-XS-2024-0248-五冶钢构-南充市医学院项目</v>
      </c>
      <c r="R751" s="26"/>
    </row>
    <row r="752" hidden="1" spans="2:18">
      <c r="B752" s="40" t="s">
        <v>98</v>
      </c>
      <c r="C752" s="72">
        <v>45714</v>
      </c>
      <c r="D752" s="40" t="e">
        <f>VLOOKUP(B752,辅助信息!E:K,7,FALSE)</f>
        <v>#N/A</v>
      </c>
      <c r="E752" s="40" t="str">
        <f>VLOOKUP(F752,辅助信息!A:B,2,FALSE)</f>
        <v>盘螺</v>
      </c>
      <c r="F752" s="40" t="s">
        <v>41</v>
      </c>
      <c r="G752" s="36">
        <v>8</v>
      </c>
      <c r="H752" s="36" t="e">
        <f>_xlfn._xlws.FILTER('[1]2025年已发货'!$E:$E,'[1]2025年已发货'!$F:$F&amp;'[1]2025年已发货'!$C:$C&amp;'[1]2025年已发货'!$G:$G&amp;'[1]2025年已发货'!$H:$H=C752&amp;F752&amp;I752&amp;J752,"未发货")</f>
        <v>#N/A</v>
      </c>
      <c r="I752" s="40" t="e">
        <f>VLOOKUP(B752,辅助信息!E:I,3,FALSE)</f>
        <v>#N/A</v>
      </c>
      <c r="J752" s="40" t="e">
        <f>VLOOKUP(B752,辅助信息!E:I,4,FALSE)</f>
        <v>#N/A</v>
      </c>
      <c r="K752" s="40" t="e">
        <f>VLOOKUP(J752,辅助信息!H:I,2,FALSE)</f>
        <v>#N/A</v>
      </c>
      <c r="L752" s="79" t="e">
        <f>VLOOKUP(B752,辅助信息!E:J,6,FALSE)</f>
        <v>#N/A</v>
      </c>
      <c r="M752" s="102">
        <v>45716</v>
      </c>
      <c r="N752" s="59"/>
      <c r="O752" s="59">
        <f ca="1" t="shared" si="20"/>
        <v>0</v>
      </c>
      <c r="P752" s="64">
        <f ca="1" t="shared" si="21"/>
        <v>255</v>
      </c>
      <c r="Q752" s="26" t="e">
        <f>VLOOKUP(B752,辅助信息!E:M,9,FALSE)</f>
        <v>#N/A</v>
      </c>
      <c r="R752" s="26"/>
    </row>
    <row r="753" hidden="1" spans="2:18">
      <c r="B753" s="40" t="s">
        <v>98</v>
      </c>
      <c r="C753" s="72">
        <v>45714</v>
      </c>
      <c r="D753" s="40" t="e">
        <f>VLOOKUP(B753,辅助信息!E:K,7,FALSE)</f>
        <v>#N/A</v>
      </c>
      <c r="E753" s="40" t="str">
        <f>VLOOKUP(F753,辅助信息!A:B,2,FALSE)</f>
        <v>螺纹钢</v>
      </c>
      <c r="F753" s="40" t="s">
        <v>27</v>
      </c>
      <c r="G753" s="36">
        <v>8</v>
      </c>
      <c r="H753" s="36" t="e">
        <f>_xlfn._xlws.FILTER('[1]2025年已发货'!$E:$E,'[1]2025年已发货'!$F:$F&amp;'[1]2025年已发货'!$C:$C&amp;'[1]2025年已发货'!$G:$G&amp;'[1]2025年已发货'!$H:$H=C753&amp;F753&amp;I753&amp;J753,"未发货")</f>
        <v>#N/A</v>
      </c>
      <c r="I753" s="40" t="e">
        <f>VLOOKUP(B753,辅助信息!E:I,3,FALSE)</f>
        <v>#N/A</v>
      </c>
      <c r="J753" s="40" t="e">
        <f>VLOOKUP(B753,辅助信息!E:I,4,FALSE)</f>
        <v>#N/A</v>
      </c>
      <c r="K753" s="40" t="e">
        <f>VLOOKUP(J753,辅助信息!H:I,2,FALSE)</f>
        <v>#N/A</v>
      </c>
      <c r="L753" s="80"/>
      <c r="M753" s="102">
        <v>45716</v>
      </c>
      <c r="N753" s="59"/>
      <c r="O753" s="59">
        <f ca="1" t="shared" si="20"/>
        <v>0</v>
      </c>
      <c r="P753" s="64">
        <f ca="1" t="shared" si="21"/>
        <v>255</v>
      </c>
      <c r="Q753" s="26" t="e">
        <f>VLOOKUP(B753,辅助信息!E:M,9,FALSE)</f>
        <v>#N/A</v>
      </c>
      <c r="R753" s="26"/>
    </row>
    <row r="754" hidden="1" spans="2:18">
      <c r="B754" s="40" t="s">
        <v>98</v>
      </c>
      <c r="C754" s="72">
        <v>45714</v>
      </c>
      <c r="D754" s="40" t="e">
        <f>VLOOKUP(B754,辅助信息!E:K,7,FALSE)</f>
        <v>#N/A</v>
      </c>
      <c r="E754" s="40" t="str">
        <f>VLOOKUP(F754,辅助信息!A:B,2,FALSE)</f>
        <v>螺纹钢</v>
      </c>
      <c r="F754" s="40" t="s">
        <v>19</v>
      </c>
      <c r="G754" s="36">
        <v>20</v>
      </c>
      <c r="H754" s="36" t="e">
        <f>_xlfn._xlws.FILTER('[1]2025年已发货'!$E:$E,'[1]2025年已发货'!$F:$F&amp;'[1]2025年已发货'!$C:$C&amp;'[1]2025年已发货'!$G:$G&amp;'[1]2025年已发货'!$H:$H=C754&amp;F754&amp;I754&amp;J754,"未发货")</f>
        <v>#N/A</v>
      </c>
      <c r="I754" s="40" t="e">
        <f>VLOOKUP(B754,辅助信息!E:I,3,FALSE)</f>
        <v>#N/A</v>
      </c>
      <c r="J754" s="40" t="e">
        <f>VLOOKUP(B754,辅助信息!E:I,4,FALSE)</f>
        <v>#N/A</v>
      </c>
      <c r="K754" s="40" t="e">
        <f>VLOOKUP(J754,辅助信息!H:I,2,FALSE)</f>
        <v>#N/A</v>
      </c>
      <c r="L754" s="78"/>
      <c r="M754" s="102">
        <v>45716</v>
      </c>
      <c r="N754" s="59"/>
      <c r="O754" s="59">
        <f ca="1" t="shared" si="20"/>
        <v>0</v>
      </c>
      <c r="P754" s="64">
        <f ca="1" t="shared" si="21"/>
        <v>255</v>
      </c>
      <c r="Q754" s="26" t="e">
        <f>VLOOKUP(B754,辅助信息!E:M,9,FALSE)</f>
        <v>#N/A</v>
      </c>
      <c r="R754" s="26"/>
    </row>
    <row r="755" hidden="1" spans="2:18">
      <c r="B755" s="40" t="s">
        <v>31</v>
      </c>
      <c r="C755" s="72">
        <v>45715</v>
      </c>
      <c r="D755" s="40" t="str">
        <f>VLOOKUP(B755,辅助信息!E:K,7,FALSE)</f>
        <v>JWDDCD2024121000136</v>
      </c>
      <c r="E755" s="40" t="str">
        <f>VLOOKUP(F755,辅助信息!A:B,2,FALSE)</f>
        <v>盘螺</v>
      </c>
      <c r="F755" s="40" t="s">
        <v>40</v>
      </c>
      <c r="G755" s="36">
        <v>51</v>
      </c>
      <c r="H755" s="36">
        <f>_xlfn._xlws.FILTER('[1]2025年已发货'!$E:$E,'[1]2025年已发货'!$F:$F&amp;'[1]2025年已发货'!$C:$C&amp;'[1]2025年已发货'!$G:$G&amp;'[1]2025年已发货'!$H:$H=C755&amp;F755&amp;I755&amp;J755,"未发货")</f>
        <v>51</v>
      </c>
      <c r="I755" s="40" t="str">
        <f>VLOOKUP(B755,辅助信息!E:I,3,FALSE)</f>
        <v>（四川商建-射洪城乡一体化项目）遂宁市射洪市忠新幼儿园北侧约220米新溪小区</v>
      </c>
      <c r="J755" s="40" t="str">
        <f>VLOOKUP(B755,辅助信息!E:I,4,FALSE)</f>
        <v>柏子刚</v>
      </c>
      <c r="K755" s="40">
        <f>VLOOKUP(J755,辅助信息!H:I,2,FALSE)</f>
        <v>15692885305</v>
      </c>
      <c r="L755" s="82" t="str">
        <f>VLOOKUP(B755,辅助信息!E:J,6,FALSE)</f>
        <v>提前联系到场规格及数量</v>
      </c>
      <c r="M755" s="102">
        <v>45716</v>
      </c>
      <c r="N755" s="59"/>
      <c r="O755" s="59">
        <f ca="1" t="shared" si="20"/>
        <v>0</v>
      </c>
      <c r="P755" s="64">
        <f ca="1" t="shared" si="21"/>
        <v>255</v>
      </c>
      <c r="Q755" s="26" t="str">
        <f>VLOOKUP(B755,辅助信息!E:M,9,FALSE)</f>
        <v>ZTWM-CDGS-XS-2024-0179-四川商投-射洪城乡一体化建设项目</v>
      </c>
      <c r="R755" s="26"/>
    </row>
    <row r="756" hidden="1" spans="2:18">
      <c r="B756" s="40" t="s">
        <v>31</v>
      </c>
      <c r="C756" s="72">
        <v>45715</v>
      </c>
      <c r="D756" s="40" t="str">
        <f>VLOOKUP(B756,辅助信息!E:K,7,FALSE)</f>
        <v>JWDDCD2024121000136</v>
      </c>
      <c r="E756" s="40" t="str">
        <f>VLOOKUP(F756,辅助信息!A:B,2,FALSE)</f>
        <v>螺纹钢</v>
      </c>
      <c r="F756" s="40" t="s">
        <v>27</v>
      </c>
      <c r="G756" s="36">
        <v>27</v>
      </c>
      <c r="H756" s="36">
        <v>26</v>
      </c>
      <c r="I756" s="40" t="str">
        <f>VLOOKUP(B756,辅助信息!E:I,3,FALSE)</f>
        <v>（四川商建-射洪城乡一体化项目）遂宁市射洪市忠新幼儿园北侧约220米新溪小区</v>
      </c>
      <c r="J756" s="40" t="str">
        <f>VLOOKUP(B756,辅助信息!E:I,4,FALSE)</f>
        <v>柏子刚</v>
      </c>
      <c r="K756" s="40">
        <f>VLOOKUP(J756,辅助信息!H:I,2,FALSE)</f>
        <v>15692885305</v>
      </c>
      <c r="M756" s="102">
        <v>45716</v>
      </c>
      <c r="N756" s="59"/>
      <c r="O756" s="59">
        <f ca="1" t="shared" si="20"/>
        <v>0</v>
      </c>
      <c r="P756" s="64">
        <f ca="1" t="shared" si="21"/>
        <v>255</v>
      </c>
      <c r="Q756" s="26" t="str">
        <f>VLOOKUP(B756,辅助信息!E:M,9,FALSE)</f>
        <v>ZTWM-CDGS-XS-2024-0179-四川商投-射洪城乡一体化建设项目</v>
      </c>
      <c r="R756" s="26"/>
    </row>
    <row r="757" hidden="1" spans="2:18">
      <c r="B757" s="40" t="s">
        <v>31</v>
      </c>
      <c r="C757" s="72">
        <v>45715</v>
      </c>
      <c r="D757" s="40" t="str">
        <f>VLOOKUP(B757,辅助信息!E:K,7,FALSE)</f>
        <v>JWDDCD2024121000136</v>
      </c>
      <c r="E757" s="40" t="str">
        <f>VLOOKUP(F757,辅助信息!A:B,2,FALSE)</f>
        <v>螺纹钢</v>
      </c>
      <c r="F757" s="40" t="s">
        <v>30</v>
      </c>
      <c r="G757" s="36">
        <v>24</v>
      </c>
      <c r="H757" s="36">
        <f>_xlfn._xlws.FILTER('[1]2025年已发货'!$E:$E,'[1]2025年已发货'!$F:$F&amp;'[1]2025年已发货'!$C:$C&amp;'[1]2025年已发货'!$G:$G&amp;'[1]2025年已发货'!$H:$H=C757&amp;F757&amp;I757&amp;J757,"未发货")</f>
        <v>24</v>
      </c>
      <c r="I757" s="40" t="str">
        <f>VLOOKUP(B757,辅助信息!E:I,3,FALSE)</f>
        <v>（四川商建-射洪城乡一体化项目）遂宁市射洪市忠新幼儿园北侧约220米新溪小区</v>
      </c>
      <c r="J757" s="40" t="str">
        <f>VLOOKUP(B757,辅助信息!E:I,4,FALSE)</f>
        <v>柏子刚</v>
      </c>
      <c r="K757" s="40">
        <f>VLOOKUP(J757,辅助信息!H:I,2,FALSE)</f>
        <v>15692885305</v>
      </c>
      <c r="M757" s="102">
        <v>45716</v>
      </c>
      <c r="N757" s="59"/>
      <c r="O757" s="59">
        <f ca="1" t="shared" si="20"/>
        <v>0</v>
      </c>
      <c r="P757" s="64">
        <f ca="1" t="shared" si="21"/>
        <v>255</v>
      </c>
      <c r="Q757" s="26" t="str">
        <f>VLOOKUP(B757,辅助信息!E:M,9,FALSE)</f>
        <v>ZTWM-CDGS-XS-2024-0179-四川商投-射洪城乡一体化建设项目</v>
      </c>
      <c r="R757" s="26"/>
    </row>
    <row r="758" hidden="1" spans="2:18">
      <c r="B758" s="40" t="s">
        <v>31</v>
      </c>
      <c r="C758" s="72">
        <v>45715</v>
      </c>
      <c r="D758" s="40" t="str">
        <f>VLOOKUP(B758,辅助信息!E:K,7,FALSE)</f>
        <v>JWDDCD2024121000136</v>
      </c>
      <c r="E758" s="40" t="str">
        <f>VLOOKUP(F758,辅助信息!A:B,2,FALSE)</f>
        <v>螺纹钢</v>
      </c>
      <c r="F758" s="40" t="s">
        <v>18</v>
      </c>
      <c r="G758" s="36">
        <v>6</v>
      </c>
      <c r="H758" s="36">
        <f>_xlfn._xlws.FILTER('[1]2025年已发货'!$E:$E,'[1]2025年已发货'!$F:$F&amp;'[1]2025年已发货'!$C:$C&amp;'[1]2025年已发货'!$G:$G&amp;'[1]2025年已发货'!$H:$H=C758&amp;F758&amp;I758&amp;J758,"未发货")</f>
        <v>6</v>
      </c>
      <c r="I758" s="40" t="str">
        <f>VLOOKUP(B758,辅助信息!E:I,3,FALSE)</f>
        <v>（四川商建-射洪城乡一体化项目）遂宁市射洪市忠新幼儿园北侧约220米新溪小区</v>
      </c>
      <c r="J758" s="40" t="str">
        <f>VLOOKUP(B758,辅助信息!E:I,4,FALSE)</f>
        <v>柏子刚</v>
      </c>
      <c r="K758" s="40">
        <f>VLOOKUP(J758,辅助信息!H:I,2,FALSE)</f>
        <v>15692885305</v>
      </c>
      <c r="M758" s="102">
        <v>45716</v>
      </c>
      <c r="N758" s="59"/>
      <c r="O758" s="59">
        <f ca="1" t="shared" si="20"/>
        <v>0</v>
      </c>
      <c r="P758" s="64">
        <f ca="1" t="shared" si="21"/>
        <v>255</v>
      </c>
      <c r="Q758" s="26" t="str">
        <f>VLOOKUP(B758,辅助信息!E:M,9,FALSE)</f>
        <v>ZTWM-CDGS-XS-2024-0179-四川商投-射洪城乡一体化建设项目</v>
      </c>
      <c r="R758" s="26"/>
    </row>
    <row r="759" ht="45" hidden="1" customHeight="1" spans="2:18">
      <c r="B759" s="40" t="s">
        <v>75</v>
      </c>
      <c r="C759" s="72">
        <v>45715</v>
      </c>
      <c r="D759" s="40" t="e">
        <f>VLOOKUP(B759,辅助信息!E:K,7,FALSE)</f>
        <v>#N/A</v>
      </c>
      <c r="E759" s="40" t="str">
        <f>VLOOKUP(F759,辅助信息!A:B,2,FALSE)</f>
        <v>螺纹钢</v>
      </c>
      <c r="F759" s="40" t="s">
        <v>52</v>
      </c>
      <c r="G759" s="36">
        <v>35</v>
      </c>
      <c r="H759" s="36" t="e">
        <f>_xlfn._xlws.FILTER('[1]2025年已发货'!$E:$E,'[1]2025年已发货'!$F:$F&amp;'[1]2025年已发货'!$C:$C&amp;'[1]2025年已发货'!$G:$G&amp;'[1]2025年已发货'!$H:$H=C759&amp;F759&amp;I759&amp;J759,"未发货")</f>
        <v>#N/A</v>
      </c>
      <c r="I759" s="40" t="e">
        <f>VLOOKUP(B759,辅助信息!E:I,3,FALSE)</f>
        <v>#N/A</v>
      </c>
      <c r="J759" s="40" t="e">
        <f>VLOOKUP(B759,辅助信息!E:I,4,FALSE)</f>
        <v>#N/A</v>
      </c>
      <c r="K759" s="40" t="e">
        <f>VLOOKUP(J759,辅助信息!H:I,2,FALSE)</f>
        <v>#N/A</v>
      </c>
      <c r="L759" s="59" t="e">
        <f>VLOOKUP(B759,辅助信息!E:J,6,FALSE)</f>
        <v>#N/A</v>
      </c>
      <c r="M759" s="102">
        <v>45716</v>
      </c>
      <c r="N759" s="59"/>
      <c r="O759" s="59">
        <f ca="1" t="shared" si="20"/>
        <v>0</v>
      </c>
      <c r="P759" s="64">
        <f ca="1" t="shared" si="21"/>
        <v>255</v>
      </c>
      <c r="Q759" s="26" t="e">
        <f>VLOOKUP(B759,辅助信息!E:M,9,FALSE)</f>
        <v>#N/A</v>
      </c>
      <c r="R759" s="26"/>
    </row>
    <row r="760" hidden="1" spans="2:18">
      <c r="B760" s="40" t="s">
        <v>108</v>
      </c>
      <c r="C760" s="72">
        <v>45715</v>
      </c>
      <c r="D760" s="40" t="e">
        <f>VLOOKUP(B760,辅助信息!E:K,7,FALSE)</f>
        <v>#N/A</v>
      </c>
      <c r="E760" s="40" t="str">
        <f>VLOOKUP(F760,辅助信息!A:B,2,FALSE)</f>
        <v>高线</v>
      </c>
      <c r="F760" s="40" t="s">
        <v>53</v>
      </c>
      <c r="G760" s="36">
        <v>8</v>
      </c>
      <c r="H760" s="36" t="e">
        <f>_xlfn._xlws.FILTER('[1]2025年已发货'!$E:$E,'[1]2025年已发货'!$F:$F&amp;'[1]2025年已发货'!$C:$C&amp;'[1]2025年已发货'!$G:$G&amp;'[1]2025年已发货'!$H:$H=C760&amp;F760&amp;I760&amp;J760,"未发货")</f>
        <v>#N/A</v>
      </c>
      <c r="I760" s="40" t="e">
        <f>VLOOKUP(B760,辅助信息!E:I,3,FALSE)</f>
        <v>#N/A</v>
      </c>
      <c r="J760" s="40" t="e">
        <f>VLOOKUP(B760,辅助信息!E:I,4,FALSE)</f>
        <v>#N/A</v>
      </c>
      <c r="K760" s="40" t="e">
        <f>VLOOKUP(J760,辅助信息!H:I,2,FALSE)</f>
        <v>#N/A</v>
      </c>
      <c r="L760" s="59" t="e">
        <f>VLOOKUP(B760,辅助信息!E:J,6,FALSE)</f>
        <v>#N/A</v>
      </c>
      <c r="M760" s="102">
        <v>45717</v>
      </c>
      <c r="N760" s="59"/>
      <c r="O760" s="59">
        <f ca="1" t="shared" si="20"/>
        <v>0</v>
      </c>
      <c r="P760" s="64">
        <f ca="1" t="shared" si="21"/>
        <v>254</v>
      </c>
      <c r="Q760" s="26" t="e">
        <f>VLOOKUP(B760,辅助信息!E:M,9,FALSE)</f>
        <v>#N/A</v>
      </c>
      <c r="R760" s="26"/>
    </row>
    <row r="761" hidden="1" spans="2:18">
      <c r="B761" s="40" t="s">
        <v>108</v>
      </c>
      <c r="C761" s="72">
        <v>45715</v>
      </c>
      <c r="D761" s="40" t="e">
        <f>VLOOKUP(B761,辅助信息!E:K,7,FALSE)</f>
        <v>#N/A</v>
      </c>
      <c r="E761" s="40" t="str">
        <f>VLOOKUP(F761,辅助信息!A:B,2,FALSE)</f>
        <v>螺纹钢</v>
      </c>
      <c r="F761" s="40" t="s">
        <v>27</v>
      </c>
      <c r="G761" s="36">
        <v>36</v>
      </c>
      <c r="H761" s="36" t="e">
        <f>_xlfn._xlws.FILTER('[1]2025年已发货'!$E:$E,'[1]2025年已发货'!$F:$F&amp;'[1]2025年已发货'!$C:$C&amp;'[1]2025年已发货'!$G:$G&amp;'[1]2025年已发货'!$H:$H=C761&amp;F761&amp;I761&amp;J761,"未发货")</f>
        <v>#N/A</v>
      </c>
      <c r="I761" s="40" t="e">
        <f>VLOOKUP(B761,辅助信息!E:I,3,FALSE)</f>
        <v>#N/A</v>
      </c>
      <c r="J761" s="40" t="e">
        <f>VLOOKUP(B761,辅助信息!E:I,4,FALSE)</f>
        <v>#N/A</v>
      </c>
      <c r="K761" s="40" t="e">
        <f>VLOOKUP(J761,辅助信息!H:I,2,FALSE)</f>
        <v>#N/A</v>
      </c>
      <c r="M761" s="102">
        <v>45717</v>
      </c>
      <c r="N761" s="59"/>
      <c r="O761" s="59">
        <f ca="1" t="shared" si="20"/>
        <v>0</v>
      </c>
      <c r="P761" s="64">
        <f ca="1" t="shared" si="21"/>
        <v>254</v>
      </c>
      <c r="Q761" s="26" t="e">
        <f>VLOOKUP(B761,辅助信息!E:M,9,FALSE)</f>
        <v>#N/A</v>
      </c>
      <c r="R761" s="26"/>
    </row>
    <row r="762" hidden="1" spans="2:18">
      <c r="B762" s="40" t="s">
        <v>108</v>
      </c>
      <c r="C762" s="72">
        <v>45715</v>
      </c>
      <c r="D762" s="40" t="e">
        <f>VLOOKUP(B762,辅助信息!E:K,7,FALSE)</f>
        <v>#N/A</v>
      </c>
      <c r="E762" s="40" t="str">
        <f>VLOOKUP(F762,辅助信息!A:B,2,FALSE)</f>
        <v>螺纹钢</v>
      </c>
      <c r="F762" s="40" t="s">
        <v>32</v>
      </c>
      <c r="G762" s="36">
        <v>27</v>
      </c>
      <c r="H762" s="36" t="e">
        <f>_xlfn._xlws.FILTER('[1]2025年已发货'!$E:$E,'[1]2025年已发货'!$F:$F&amp;'[1]2025年已发货'!$C:$C&amp;'[1]2025年已发货'!$G:$G&amp;'[1]2025年已发货'!$H:$H=C762&amp;F762&amp;I762&amp;J762,"未发货")</f>
        <v>#N/A</v>
      </c>
      <c r="I762" s="40" t="e">
        <f>VLOOKUP(B762,辅助信息!E:I,3,FALSE)</f>
        <v>#N/A</v>
      </c>
      <c r="J762" s="40" t="e">
        <f>VLOOKUP(B762,辅助信息!E:I,4,FALSE)</f>
        <v>#N/A</v>
      </c>
      <c r="K762" s="40" t="e">
        <f>VLOOKUP(J762,辅助信息!H:I,2,FALSE)</f>
        <v>#N/A</v>
      </c>
      <c r="M762" s="102">
        <v>45717</v>
      </c>
      <c r="N762" s="59"/>
      <c r="O762" s="59">
        <f ca="1" t="shared" si="20"/>
        <v>0</v>
      </c>
      <c r="P762" s="64">
        <f ca="1" t="shared" si="21"/>
        <v>254</v>
      </c>
      <c r="Q762" s="26" t="e">
        <f>VLOOKUP(B762,辅助信息!E:M,9,FALSE)</f>
        <v>#N/A</v>
      </c>
      <c r="R762" s="26"/>
    </row>
    <row r="763" hidden="1" spans="2:18">
      <c r="B763" s="40" t="s">
        <v>108</v>
      </c>
      <c r="C763" s="72">
        <v>45715</v>
      </c>
      <c r="D763" s="40" t="e">
        <f>VLOOKUP(B763,辅助信息!E:K,7,FALSE)</f>
        <v>#N/A</v>
      </c>
      <c r="E763" s="40" t="str">
        <f>VLOOKUP(F763,辅助信息!A:B,2,FALSE)</f>
        <v>螺纹钢</v>
      </c>
      <c r="F763" s="40" t="s">
        <v>30</v>
      </c>
      <c r="G763" s="36">
        <v>60</v>
      </c>
      <c r="H763" s="36" t="e">
        <f>_xlfn._xlws.FILTER('[1]2025年已发货'!$E:$E,'[1]2025年已发货'!$F:$F&amp;'[1]2025年已发货'!$C:$C&amp;'[1]2025年已发货'!$G:$G&amp;'[1]2025年已发货'!$H:$H=C763&amp;F763&amp;I763&amp;J763,"未发货")</f>
        <v>#N/A</v>
      </c>
      <c r="I763" s="40" t="e">
        <f>VLOOKUP(B763,辅助信息!E:I,3,FALSE)</f>
        <v>#N/A</v>
      </c>
      <c r="J763" s="40" t="e">
        <f>VLOOKUP(B763,辅助信息!E:I,4,FALSE)</f>
        <v>#N/A</v>
      </c>
      <c r="K763" s="40" t="e">
        <f>VLOOKUP(J763,辅助信息!H:I,2,FALSE)</f>
        <v>#N/A</v>
      </c>
      <c r="M763" s="102">
        <v>45717</v>
      </c>
      <c r="N763" s="59"/>
      <c r="O763" s="59">
        <f ca="1" t="shared" si="20"/>
        <v>0</v>
      </c>
      <c r="P763" s="64">
        <f ca="1" t="shared" si="21"/>
        <v>254</v>
      </c>
      <c r="Q763" s="26" t="e">
        <f>VLOOKUP(B763,辅助信息!E:M,9,FALSE)</f>
        <v>#N/A</v>
      </c>
      <c r="R763" s="26"/>
    </row>
    <row r="764" hidden="1" spans="2:18">
      <c r="B764" s="40" t="s">
        <v>108</v>
      </c>
      <c r="C764" s="72">
        <v>45715</v>
      </c>
      <c r="D764" s="40" t="e">
        <f>VLOOKUP(B764,辅助信息!E:K,7,FALSE)</f>
        <v>#N/A</v>
      </c>
      <c r="E764" s="40" t="str">
        <f>VLOOKUP(F764,辅助信息!A:B,2,FALSE)</f>
        <v>螺纹钢</v>
      </c>
      <c r="F764" s="40" t="s">
        <v>52</v>
      </c>
      <c r="G764" s="36">
        <v>10</v>
      </c>
      <c r="H764" s="36" t="e">
        <f>_xlfn._xlws.FILTER('[1]2025年已发货'!$E:$E,'[1]2025年已发货'!$F:$F&amp;'[1]2025年已发货'!$C:$C&amp;'[1]2025年已发货'!$G:$G&amp;'[1]2025年已发货'!$H:$H=C764&amp;F764&amp;I764&amp;J764,"未发货")</f>
        <v>#N/A</v>
      </c>
      <c r="I764" s="40" t="e">
        <f>VLOOKUP(B764,辅助信息!E:I,3,FALSE)</f>
        <v>#N/A</v>
      </c>
      <c r="J764" s="40" t="e">
        <f>VLOOKUP(B764,辅助信息!E:I,4,FALSE)</f>
        <v>#N/A</v>
      </c>
      <c r="K764" s="40" t="e">
        <f>VLOOKUP(J764,辅助信息!H:I,2,FALSE)</f>
        <v>#N/A</v>
      </c>
      <c r="M764" s="102">
        <v>45717</v>
      </c>
      <c r="N764" s="59"/>
      <c r="O764" s="59">
        <f ca="1" t="shared" si="20"/>
        <v>0</v>
      </c>
      <c r="P764" s="64">
        <f ca="1" t="shared" si="21"/>
        <v>254</v>
      </c>
      <c r="Q764" s="26" t="e">
        <f>VLOOKUP(B764,辅助信息!E:M,9,FALSE)</f>
        <v>#N/A</v>
      </c>
      <c r="R764" s="26"/>
    </row>
    <row r="765" hidden="1" spans="2:18">
      <c r="B765" s="99" t="s">
        <v>69</v>
      </c>
      <c r="C765" s="72">
        <v>45715</v>
      </c>
      <c r="D765" s="40" t="str">
        <f>VLOOKUP(B765,辅助信息!E:K,7,FALSE)</f>
        <v>JWDDCD2025052800131</v>
      </c>
      <c r="E765" s="40" t="str">
        <f>VLOOKUP(F765,辅助信息!A:B,2,FALSE)</f>
        <v>盘螺</v>
      </c>
      <c r="F765" s="40" t="s">
        <v>40</v>
      </c>
      <c r="G765" s="36">
        <v>15</v>
      </c>
      <c r="H765" s="36">
        <f>_xlfn._xlws.FILTER('[1]2025年已发货'!$E:$E,'[1]2025年已发货'!$F:$F&amp;'[1]2025年已发货'!$C:$C&amp;'[1]2025年已发货'!$G:$G&amp;'[1]2025年已发货'!$H:$H=C765&amp;F765&amp;I765&amp;J765,"未发货")</f>
        <v>15</v>
      </c>
      <c r="I765" s="40" t="str">
        <f>VLOOKUP(B765,辅助信息!E:I,3,FALSE)</f>
        <v>（商投建工达州中医药科技园-4工区-2号楼）达州市通川区达州中医药职业学院犀牛大道北段</v>
      </c>
      <c r="J765" s="40" t="str">
        <f>VLOOKUP(B765,辅助信息!E:I,4,FALSE)</f>
        <v>张扬</v>
      </c>
      <c r="K765" s="40">
        <f>VLOOKUP(J765,辅助信息!H:I,2,FALSE)</f>
        <v>18381904567</v>
      </c>
      <c r="L765" s="59" t="str">
        <f>VLOOKUP(B765,辅助信息!E:J,6,FALSE)</f>
        <v>控制炉批号！多了现场不收！,优先安排达钢,提前联系到场规格及数量</v>
      </c>
      <c r="M765" s="102">
        <v>45716</v>
      </c>
      <c r="N765" s="59"/>
      <c r="O765" s="59">
        <f ca="1" t="shared" si="20"/>
        <v>0</v>
      </c>
      <c r="P765" s="64">
        <f ca="1" t="shared" si="21"/>
        <v>255</v>
      </c>
      <c r="Q765" s="26" t="str">
        <f>VLOOKUP(B765,辅助信息!E:M,9,FALSE)</f>
        <v>ZTWM-CDGS-XS-2024-0134-商投建工达州中医药科技成果示范园项目</v>
      </c>
      <c r="R765" s="26"/>
    </row>
    <row r="766" hidden="1" spans="2:18">
      <c r="B766" s="99" t="s">
        <v>69</v>
      </c>
      <c r="C766" s="72">
        <v>45715</v>
      </c>
      <c r="D766" s="40" t="str">
        <f>VLOOKUP(B766,辅助信息!E:K,7,FALSE)</f>
        <v>JWDDCD2025052800131</v>
      </c>
      <c r="E766" s="40" t="str">
        <f>VLOOKUP(F766,辅助信息!A:B,2,FALSE)</f>
        <v>盘螺</v>
      </c>
      <c r="F766" s="40" t="s">
        <v>41</v>
      </c>
      <c r="G766" s="36">
        <f>10*2.5</f>
        <v>25</v>
      </c>
      <c r="H766" s="36">
        <f>_xlfn._xlws.FILTER('[1]2025年已发货'!$E:$E,'[1]2025年已发货'!$F:$F&amp;'[1]2025年已发货'!$C:$C&amp;'[1]2025年已发货'!$G:$G&amp;'[1]2025年已发货'!$H:$H=C766&amp;F766&amp;I766&amp;J766,"未发货")</f>
        <v>25</v>
      </c>
      <c r="I766" s="40" t="str">
        <f>VLOOKUP(B766,辅助信息!E:I,3,FALSE)</f>
        <v>（商投建工达州中医药科技园-4工区-2号楼）达州市通川区达州中医药职业学院犀牛大道北段</v>
      </c>
      <c r="J766" s="40" t="str">
        <f>VLOOKUP(B766,辅助信息!E:I,4,FALSE)</f>
        <v>张扬</v>
      </c>
      <c r="K766" s="40">
        <f>VLOOKUP(J766,辅助信息!H:I,2,FALSE)</f>
        <v>18381904567</v>
      </c>
      <c r="M766" s="102">
        <v>45716</v>
      </c>
      <c r="N766" s="59"/>
      <c r="O766" s="59">
        <f ca="1" t="shared" si="20"/>
        <v>0</v>
      </c>
      <c r="P766" s="64">
        <f ca="1" t="shared" si="21"/>
        <v>255</v>
      </c>
      <c r="Q766" s="26" t="str">
        <f>VLOOKUP(B766,辅助信息!E:M,9,FALSE)</f>
        <v>ZTWM-CDGS-XS-2024-0134-商投建工达州中医药科技成果示范园项目</v>
      </c>
      <c r="R766" s="26"/>
    </row>
    <row r="767" hidden="1" spans="2:18">
      <c r="B767" s="40" t="s">
        <v>56</v>
      </c>
      <c r="C767" s="72">
        <v>45715</v>
      </c>
      <c r="D767" s="40" t="str">
        <f>VLOOKUP(B767,辅助信息!E:K,7,FALSE)</f>
        <v>JWDDCD2025052800131</v>
      </c>
      <c r="E767" s="40" t="str">
        <f>VLOOKUP(F767,辅助信息!A:B,2,FALSE)</f>
        <v>螺纹钢</v>
      </c>
      <c r="F767" s="40" t="s">
        <v>66</v>
      </c>
      <c r="G767" s="36">
        <v>12</v>
      </c>
      <c r="H767" s="36" t="str">
        <f>_xlfn._xlws.FILTER('[1]2025年已发货'!$E:$E,'[1]2025年已发货'!$F:$F&amp;'[1]2025年已发货'!$C:$C&amp;'[1]2025年已发货'!$G:$G&amp;'[1]2025年已发货'!$H:$H=C767&amp;F767&amp;I767&amp;J767,"未发货")</f>
        <v>未发货</v>
      </c>
      <c r="I767" s="40" t="str">
        <f>VLOOKUP(B767,辅助信息!E:I,3,FALSE)</f>
        <v>（商投建工达州中医药科技园-4工区-7号楼）达州市通川区达州中医药职业学院犀牛大道北段</v>
      </c>
      <c r="J767" s="40" t="str">
        <f>VLOOKUP(B767,辅助信息!E:I,4,FALSE)</f>
        <v>张扬</v>
      </c>
      <c r="K767" s="40">
        <f>VLOOKUP(J767,辅助信息!H:I,2,FALSE)</f>
        <v>18381904567</v>
      </c>
      <c r="L767" s="59" t="str">
        <f>VLOOKUP(B767,辅助信息!E:J,6,FALSE)</f>
        <v>控制炉批号！多了现场不收！,优先安排达钢,提前联系到场规格及数量</v>
      </c>
      <c r="M767" s="102">
        <v>45716</v>
      </c>
      <c r="N767" s="59"/>
      <c r="O767" s="59">
        <f ca="1" t="shared" si="20"/>
        <v>0</v>
      </c>
      <c r="P767" s="64">
        <f ca="1" t="shared" si="21"/>
        <v>255</v>
      </c>
      <c r="Q767" s="26" t="str">
        <f>VLOOKUP(B767,辅助信息!E:M,9,FALSE)</f>
        <v>ZTWM-CDGS-XS-2024-0134-商投建工达州中医药科技成果示范园项目</v>
      </c>
      <c r="R767" s="26"/>
    </row>
    <row r="768" hidden="1" spans="2:18">
      <c r="B768" s="40" t="s">
        <v>56</v>
      </c>
      <c r="C768" s="72">
        <v>45715</v>
      </c>
      <c r="D768" s="40" t="str">
        <f>VLOOKUP(B768,辅助信息!E:K,7,FALSE)</f>
        <v>JWDDCD2025052800131</v>
      </c>
      <c r="E768" s="40" t="str">
        <f>VLOOKUP(F768,辅助信息!A:B,2,FALSE)</f>
        <v>螺纹钢</v>
      </c>
      <c r="F768" s="40" t="s">
        <v>45</v>
      </c>
      <c r="G768" s="36">
        <v>12</v>
      </c>
      <c r="H768" s="36" t="str">
        <f>_xlfn._xlws.FILTER('[1]2025年已发货'!$E:$E,'[1]2025年已发货'!$F:$F&amp;'[1]2025年已发货'!$C:$C&amp;'[1]2025年已发货'!$G:$G&amp;'[1]2025年已发货'!$H:$H=C768&amp;F768&amp;I768&amp;J768,"未发货")</f>
        <v>未发货</v>
      </c>
      <c r="I768" s="40" t="str">
        <f>VLOOKUP(B768,辅助信息!E:I,3,FALSE)</f>
        <v>（商投建工达州中医药科技园-4工区-7号楼）达州市通川区达州中医药职业学院犀牛大道北段</v>
      </c>
      <c r="J768" s="40" t="str">
        <f>VLOOKUP(B768,辅助信息!E:I,4,FALSE)</f>
        <v>张扬</v>
      </c>
      <c r="K768" s="40">
        <f>VLOOKUP(J768,辅助信息!H:I,2,FALSE)</f>
        <v>18381904567</v>
      </c>
      <c r="M768" s="102">
        <v>45716</v>
      </c>
      <c r="N768" s="59"/>
      <c r="O768" s="59">
        <f ca="1" t="shared" si="20"/>
        <v>0</v>
      </c>
      <c r="P768" s="64">
        <f ca="1" t="shared" si="21"/>
        <v>255</v>
      </c>
      <c r="Q768" s="26" t="str">
        <f>VLOOKUP(B768,辅助信息!E:M,9,FALSE)</f>
        <v>ZTWM-CDGS-XS-2024-0134-商投建工达州中医药科技成果示范园项目</v>
      </c>
      <c r="R768" s="26"/>
    </row>
    <row r="769" hidden="1" spans="2:18">
      <c r="B769" s="40" t="s">
        <v>56</v>
      </c>
      <c r="C769" s="72">
        <v>45715</v>
      </c>
      <c r="D769" s="40" t="str">
        <f>VLOOKUP(B769,辅助信息!E:K,7,FALSE)</f>
        <v>JWDDCD2025052800131</v>
      </c>
      <c r="E769" s="40" t="str">
        <f>VLOOKUP(F769,辅助信息!A:B,2,FALSE)</f>
        <v>螺纹钢</v>
      </c>
      <c r="F769" s="40" t="s">
        <v>21</v>
      </c>
      <c r="G769" s="36">
        <v>15</v>
      </c>
      <c r="H769" s="36" t="str">
        <f>_xlfn._xlws.FILTER('[1]2025年已发货'!$E:$E,'[1]2025年已发货'!$F:$F&amp;'[1]2025年已发货'!$C:$C&amp;'[1]2025年已发货'!$G:$G&amp;'[1]2025年已发货'!$H:$H=C769&amp;F769&amp;I769&amp;J769,"未发货")</f>
        <v>未发货</v>
      </c>
      <c r="I769" s="40" t="str">
        <f>VLOOKUP(B769,辅助信息!E:I,3,FALSE)</f>
        <v>（商投建工达州中医药科技园-4工区-7号楼）达州市通川区达州中医药职业学院犀牛大道北段</v>
      </c>
      <c r="J769" s="40" t="str">
        <f>VLOOKUP(B769,辅助信息!E:I,4,FALSE)</f>
        <v>张扬</v>
      </c>
      <c r="K769" s="40">
        <f>VLOOKUP(J769,辅助信息!H:I,2,FALSE)</f>
        <v>18381904567</v>
      </c>
      <c r="M769" s="102">
        <v>45716</v>
      </c>
      <c r="N769" s="59"/>
      <c r="O769" s="59">
        <f ca="1" t="shared" si="20"/>
        <v>0</v>
      </c>
      <c r="P769" s="64">
        <f ca="1" t="shared" si="21"/>
        <v>255</v>
      </c>
      <c r="Q769" s="26" t="str">
        <f>VLOOKUP(B769,辅助信息!E:M,9,FALSE)</f>
        <v>ZTWM-CDGS-XS-2024-0134-商投建工达州中医药科技成果示范园项目</v>
      </c>
      <c r="R769" s="26"/>
    </row>
    <row r="770" hidden="1" spans="2:18">
      <c r="B770" s="40" t="s">
        <v>56</v>
      </c>
      <c r="C770" s="72">
        <v>45715</v>
      </c>
      <c r="D770" s="40" t="str">
        <f>VLOOKUP(B770,辅助信息!E:K,7,FALSE)</f>
        <v>JWDDCD2025052800131</v>
      </c>
      <c r="E770" s="40" t="str">
        <f>VLOOKUP(F770,辅助信息!A:B,2,FALSE)</f>
        <v>螺纹钢</v>
      </c>
      <c r="F770" s="40" t="s">
        <v>58</v>
      </c>
      <c r="G770" s="36">
        <v>12</v>
      </c>
      <c r="H770" s="36" t="str">
        <f>_xlfn._xlws.FILTER('[1]2025年已发货'!$E:$E,'[1]2025年已发货'!$F:$F&amp;'[1]2025年已发货'!$C:$C&amp;'[1]2025年已发货'!$G:$G&amp;'[1]2025年已发货'!$H:$H=C770&amp;F770&amp;I770&amp;J770,"未发货")</f>
        <v>未发货</v>
      </c>
      <c r="I770" s="40" t="str">
        <f>VLOOKUP(B770,辅助信息!E:I,3,FALSE)</f>
        <v>（商投建工达州中医药科技园-4工区-7号楼）达州市通川区达州中医药职业学院犀牛大道北段</v>
      </c>
      <c r="J770" s="40" t="str">
        <f>VLOOKUP(B770,辅助信息!E:I,4,FALSE)</f>
        <v>张扬</v>
      </c>
      <c r="K770" s="40">
        <f>VLOOKUP(J770,辅助信息!H:I,2,FALSE)</f>
        <v>18381904567</v>
      </c>
      <c r="M770" s="102">
        <v>45716</v>
      </c>
      <c r="N770" s="59"/>
      <c r="O770" s="59">
        <f ca="1" t="shared" si="20"/>
        <v>0</v>
      </c>
      <c r="P770" s="64">
        <f ca="1" t="shared" si="21"/>
        <v>255</v>
      </c>
      <c r="Q770" s="26" t="str">
        <f>VLOOKUP(B770,辅助信息!E:M,9,FALSE)</f>
        <v>ZTWM-CDGS-XS-2024-0134-商投建工达州中医药科技成果示范园项目</v>
      </c>
      <c r="R770" s="26"/>
    </row>
    <row r="771" hidden="1" spans="2:18">
      <c r="B771" s="40" t="s">
        <v>56</v>
      </c>
      <c r="C771" s="72">
        <v>45715</v>
      </c>
      <c r="D771" s="40" t="str">
        <f>VLOOKUP(B771,辅助信息!E:K,7,FALSE)</f>
        <v>JWDDCD2025052800131</v>
      </c>
      <c r="E771" s="40" t="str">
        <f>VLOOKUP(F771,辅助信息!A:B,2,FALSE)</f>
        <v>螺纹钢</v>
      </c>
      <c r="F771" s="40" t="s">
        <v>46</v>
      </c>
      <c r="G771" s="36">
        <v>15</v>
      </c>
      <c r="H771" s="36" t="str">
        <f>_xlfn._xlws.FILTER('[1]2025年已发货'!$E:$E,'[1]2025年已发货'!$F:$F&amp;'[1]2025年已发货'!$C:$C&amp;'[1]2025年已发货'!$G:$G&amp;'[1]2025年已发货'!$H:$H=C771&amp;F771&amp;I771&amp;J771,"未发货")</f>
        <v>未发货</v>
      </c>
      <c r="I771" s="40" t="str">
        <f>VLOOKUP(B771,辅助信息!E:I,3,FALSE)</f>
        <v>（商投建工达州中医药科技园-4工区-7号楼）达州市通川区达州中医药职业学院犀牛大道北段</v>
      </c>
      <c r="J771" s="40" t="str">
        <f>VLOOKUP(B771,辅助信息!E:I,4,FALSE)</f>
        <v>张扬</v>
      </c>
      <c r="K771" s="40">
        <f>VLOOKUP(J771,辅助信息!H:I,2,FALSE)</f>
        <v>18381904567</v>
      </c>
      <c r="M771" s="102">
        <v>45716</v>
      </c>
      <c r="N771" s="59"/>
      <c r="O771" s="59">
        <f ca="1" t="shared" si="20"/>
        <v>0</v>
      </c>
      <c r="P771" s="64">
        <f ca="1" t="shared" si="21"/>
        <v>255</v>
      </c>
      <c r="Q771" s="26" t="str">
        <f>VLOOKUP(B771,辅助信息!E:M,9,FALSE)</f>
        <v>ZTWM-CDGS-XS-2024-0134-商投建工达州中医药科技成果示范园项目</v>
      </c>
      <c r="R771" s="26"/>
    </row>
    <row r="772" hidden="1" spans="2:18">
      <c r="B772" s="85" t="s">
        <v>56</v>
      </c>
      <c r="C772" s="86">
        <v>45715</v>
      </c>
      <c r="D772" s="85" t="str">
        <f>VLOOKUP(B772,辅助信息!E:K,7,FALSE)</f>
        <v>JWDDCD2025052800131</v>
      </c>
      <c r="E772" s="85" t="str">
        <f>VLOOKUP(F772,辅助信息!A:B,2,FALSE)</f>
        <v>螺纹钢</v>
      </c>
      <c r="F772" s="85" t="s">
        <v>22</v>
      </c>
      <c r="G772" s="87">
        <v>12</v>
      </c>
      <c r="H772" s="87" t="str">
        <f>_xlfn._xlws.FILTER('[1]2025年已发货'!$E:$E,'[1]2025年已发货'!$F:$F&amp;'[1]2025年已发货'!$C:$C&amp;'[1]2025年已发货'!$G:$G&amp;'[1]2025年已发货'!$H:$H=C772&amp;F772&amp;I772&amp;J772,"未发货")</f>
        <v>未发货</v>
      </c>
      <c r="I772" s="85" t="str">
        <f>VLOOKUP(B772,辅助信息!E:I,3,FALSE)</f>
        <v>（商投建工达州中医药科技园-4工区-7号楼）达州市通川区达州中医药职业学院犀牛大道北段</v>
      </c>
      <c r="J772" s="85" t="str">
        <f>VLOOKUP(B772,辅助信息!E:I,4,FALSE)</f>
        <v>张扬</v>
      </c>
      <c r="K772" s="85">
        <f>VLOOKUP(J772,辅助信息!H:I,2,FALSE)</f>
        <v>18381904567</v>
      </c>
      <c r="M772" s="102">
        <v>45716</v>
      </c>
      <c r="N772" s="59"/>
      <c r="O772" s="59">
        <f ca="1" t="shared" si="20"/>
        <v>0</v>
      </c>
      <c r="P772" s="64">
        <f ca="1" t="shared" si="21"/>
        <v>255</v>
      </c>
      <c r="Q772" s="26" t="str">
        <f>VLOOKUP(B772,辅助信息!E:M,9,FALSE)</f>
        <v>ZTWM-CDGS-XS-2024-0134-商投建工达州中医药科技成果示范园项目</v>
      </c>
      <c r="R772" s="26"/>
    </row>
    <row r="773" ht="45" hidden="1" customHeight="1" spans="2:18">
      <c r="B773" s="40" t="s">
        <v>75</v>
      </c>
      <c r="C773" s="72">
        <v>45716</v>
      </c>
      <c r="D773" s="40" t="e">
        <f>VLOOKUP(B773,辅助信息!E:K,7,FALSE)</f>
        <v>#N/A</v>
      </c>
      <c r="E773" s="40" t="str">
        <f>VLOOKUP(F773,辅助信息!A:B,2,FALSE)</f>
        <v>螺纹钢</v>
      </c>
      <c r="F773" s="40" t="s">
        <v>52</v>
      </c>
      <c r="G773" s="36">
        <v>35</v>
      </c>
      <c r="H773" s="36" t="e">
        <f>_xlfn._xlws.FILTER('[1]2025年已发货'!$E:$E,'[1]2025年已发货'!$F:$F&amp;'[1]2025年已发货'!$C:$C&amp;'[1]2025年已发货'!$G:$G&amp;'[1]2025年已发货'!$H:$H=C773&amp;F773&amp;I773&amp;J773,"未发货")</f>
        <v>#N/A</v>
      </c>
      <c r="I773" s="40" t="e">
        <f>VLOOKUP(B773,辅助信息!E:I,3,FALSE)</f>
        <v>#N/A</v>
      </c>
      <c r="J773" s="40" t="e">
        <f>VLOOKUP(B773,辅助信息!E:I,4,FALSE)</f>
        <v>#N/A</v>
      </c>
      <c r="K773" s="40" t="e">
        <f>VLOOKUP(J773,辅助信息!H:I,2,FALSE)</f>
        <v>#N/A</v>
      </c>
      <c r="L773" s="79" t="e">
        <f>VLOOKUP(B773,辅助信息!E:J,6,FALSE)</f>
        <v>#N/A</v>
      </c>
      <c r="M773" s="102">
        <v>45716</v>
      </c>
      <c r="N773" s="59"/>
      <c r="O773" s="59">
        <f ca="1" t="shared" si="20"/>
        <v>0</v>
      </c>
      <c r="P773" s="64">
        <f ca="1" t="shared" si="21"/>
        <v>255</v>
      </c>
      <c r="Q773" s="26" t="e">
        <f>VLOOKUP(B773,辅助信息!E:M,9,FALSE)</f>
        <v>#N/A</v>
      </c>
      <c r="R773" s="26"/>
    </row>
    <row r="774" hidden="1" spans="2:18">
      <c r="B774" s="40" t="s">
        <v>108</v>
      </c>
      <c r="C774" s="72">
        <v>45719</v>
      </c>
      <c r="D774" s="40" t="e">
        <f>VLOOKUP(B774,辅助信息!E:K,7,FALSE)</f>
        <v>#N/A</v>
      </c>
      <c r="E774" s="40" t="str">
        <f>VLOOKUP(F774,辅助信息!A:B,2,FALSE)</f>
        <v>高线</v>
      </c>
      <c r="F774" s="40" t="s">
        <v>53</v>
      </c>
      <c r="G774" s="36">
        <v>8</v>
      </c>
      <c r="H774" s="36" t="e">
        <f>_xlfn._xlws.FILTER('[1]2025年已发货'!$E:$E,'[1]2025年已发货'!$F:$F&amp;'[1]2025年已发货'!$C:$C&amp;'[1]2025年已发货'!$G:$G&amp;'[1]2025年已发货'!$H:$H=C774&amp;F774&amp;I774&amp;J774,"未发货")</f>
        <v>#N/A</v>
      </c>
      <c r="I774" s="40" t="e">
        <f>VLOOKUP(B774,辅助信息!E:I,3,FALSE)</f>
        <v>#N/A</v>
      </c>
      <c r="J774" s="40" t="e">
        <f>VLOOKUP(B774,辅助信息!E:I,4,FALSE)</f>
        <v>#N/A</v>
      </c>
      <c r="K774" s="40" t="e">
        <f>VLOOKUP(J774,辅助信息!H:I,2,FALSE)</f>
        <v>#N/A</v>
      </c>
      <c r="L774" s="79" t="e">
        <f>VLOOKUP(B774,辅助信息!E:J,6,FALSE)</f>
        <v>#N/A</v>
      </c>
      <c r="M774" s="93">
        <v>45717</v>
      </c>
      <c r="O774" s="64">
        <f ca="1" t="shared" si="20"/>
        <v>0</v>
      </c>
      <c r="P774" s="64">
        <f ca="1" t="shared" si="21"/>
        <v>254</v>
      </c>
      <c r="Q774" s="26" t="e">
        <f>VLOOKUP(B774,辅助信息!E:M,9,FALSE)</f>
        <v>#N/A</v>
      </c>
      <c r="R774" s="26"/>
    </row>
    <row r="775" hidden="1" spans="2:18">
      <c r="B775" s="40" t="s">
        <v>108</v>
      </c>
      <c r="C775" s="72">
        <v>45719</v>
      </c>
      <c r="D775" s="40" t="e">
        <f>VLOOKUP(B775,辅助信息!E:K,7,FALSE)</f>
        <v>#N/A</v>
      </c>
      <c r="E775" s="40" t="str">
        <f>VLOOKUP(F775,辅助信息!A:B,2,FALSE)</f>
        <v>螺纹钢</v>
      </c>
      <c r="F775" s="40" t="s">
        <v>27</v>
      </c>
      <c r="G775" s="36">
        <v>36</v>
      </c>
      <c r="H775" s="36" t="e">
        <f>_xlfn._xlws.FILTER('[1]2025年已发货'!$E:$E,'[1]2025年已发货'!$F:$F&amp;'[1]2025年已发货'!$C:$C&amp;'[1]2025年已发货'!$G:$G&amp;'[1]2025年已发货'!$H:$H=C775&amp;F775&amp;I775&amp;J775,"未发货")</f>
        <v>#N/A</v>
      </c>
      <c r="I775" s="40" t="e">
        <f>VLOOKUP(B775,辅助信息!E:I,3,FALSE)</f>
        <v>#N/A</v>
      </c>
      <c r="J775" s="40" t="e">
        <f>VLOOKUP(B775,辅助信息!E:I,4,FALSE)</f>
        <v>#N/A</v>
      </c>
      <c r="K775" s="40" t="e">
        <f>VLOOKUP(J775,辅助信息!H:I,2,FALSE)</f>
        <v>#N/A</v>
      </c>
      <c r="L775" s="80"/>
      <c r="M775" s="93">
        <v>45717</v>
      </c>
      <c r="O775" s="64">
        <f ca="1" t="shared" si="20"/>
        <v>0</v>
      </c>
      <c r="P775" s="64">
        <f ca="1" t="shared" si="21"/>
        <v>254</v>
      </c>
      <c r="Q775" s="26" t="e">
        <f>VLOOKUP(B775,辅助信息!E:M,9,FALSE)</f>
        <v>#N/A</v>
      </c>
      <c r="R775" s="26"/>
    </row>
    <row r="776" hidden="1" spans="2:18">
      <c r="B776" s="40" t="s">
        <v>108</v>
      </c>
      <c r="C776" s="72">
        <v>45719</v>
      </c>
      <c r="D776" s="40" t="e">
        <f>VLOOKUP(B776,辅助信息!E:K,7,FALSE)</f>
        <v>#N/A</v>
      </c>
      <c r="E776" s="40" t="str">
        <f>VLOOKUP(F776,辅助信息!A:B,2,FALSE)</f>
        <v>螺纹钢</v>
      </c>
      <c r="F776" s="40" t="s">
        <v>32</v>
      </c>
      <c r="G776" s="36">
        <v>27</v>
      </c>
      <c r="H776" s="36" t="e">
        <f>_xlfn._xlws.FILTER('[1]2025年已发货'!$E:$E,'[1]2025年已发货'!$F:$F&amp;'[1]2025年已发货'!$C:$C&amp;'[1]2025年已发货'!$G:$G&amp;'[1]2025年已发货'!$H:$H=C776&amp;F776&amp;I776&amp;J776,"未发货")</f>
        <v>#N/A</v>
      </c>
      <c r="I776" s="40" t="e">
        <f>VLOOKUP(B776,辅助信息!E:I,3,FALSE)</f>
        <v>#N/A</v>
      </c>
      <c r="J776" s="40" t="e">
        <f>VLOOKUP(B776,辅助信息!E:I,4,FALSE)</f>
        <v>#N/A</v>
      </c>
      <c r="K776" s="40" t="e">
        <f>VLOOKUP(J776,辅助信息!H:I,2,FALSE)</f>
        <v>#N/A</v>
      </c>
      <c r="L776" s="80"/>
      <c r="M776" s="93">
        <v>45717</v>
      </c>
      <c r="O776" s="64">
        <f ca="1" t="shared" si="20"/>
        <v>0</v>
      </c>
      <c r="P776" s="64">
        <f ca="1" t="shared" si="21"/>
        <v>254</v>
      </c>
      <c r="Q776" s="26" t="e">
        <f>VLOOKUP(B776,辅助信息!E:M,9,FALSE)</f>
        <v>#N/A</v>
      </c>
      <c r="R776" s="26"/>
    </row>
    <row r="777" hidden="1" spans="2:18">
      <c r="B777" s="40" t="s">
        <v>108</v>
      </c>
      <c r="C777" s="72">
        <v>45719</v>
      </c>
      <c r="D777" s="40" t="e">
        <f>VLOOKUP(B777,辅助信息!E:K,7,FALSE)</f>
        <v>#N/A</v>
      </c>
      <c r="E777" s="40" t="str">
        <f>VLOOKUP(F777,辅助信息!A:B,2,FALSE)</f>
        <v>螺纹钢</v>
      </c>
      <c r="F777" s="40" t="s">
        <v>30</v>
      </c>
      <c r="G777" s="36">
        <v>60</v>
      </c>
      <c r="H777" s="36" t="e">
        <f>_xlfn._xlws.FILTER('[1]2025年已发货'!$E:$E,'[1]2025年已发货'!$F:$F&amp;'[1]2025年已发货'!$C:$C&amp;'[1]2025年已发货'!$G:$G&amp;'[1]2025年已发货'!$H:$H=C777&amp;F777&amp;I777&amp;J777,"未发货")</f>
        <v>#N/A</v>
      </c>
      <c r="I777" s="40" t="e">
        <f>VLOOKUP(B777,辅助信息!E:I,3,FALSE)</f>
        <v>#N/A</v>
      </c>
      <c r="J777" s="40" t="e">
        <f>VLOOKUP(B777,辅助信息!E:I,4,FALSE)</f>
        <v>#N/A</v>
      </c>
      <c r="K777" s="40" t="e">
        <f>VLOOKUP(J777,辅助信息!H:I,2,FALSE)</f>
        <v>#N/A</v>
      </c>
      <c r="L777" s="80"/>
      <c r="M777" s="93">
        <v>45717</v>
      </c>
      <c r="O777" s="64">
        <f ca="1" t="shared" si="20"/>
        <v>0</v>
      </c>
      <c r="P777" s="64">
        <f ca="1" t="shared" si="21"/>
        <v>254</v>
      </c>
      <c r="Q777" s="26" t="e">
        <f>VLOOKUP(B777,辅助信息!E:M,9,FALSE)</f>
        <v>#N/A</v>
      </c>
      <c r="R777" s="26"/>
    </row>
    <row r="778" hidden="1" spans="2:18">
      <c r="B778" s="40" t="s">
        <v>108</v>
      </c>
      <c r="C778" s="72">
        <v>45719</v>
      </c>
      <c r="D778" s="40" t="e">
        <f>VLOOKUP(B778,辅助信息!E:K,7,FALSE)</f>
        <v>#N/A</v>
      </c>
      <c r="E778" s="40" t="str">
        <f>VLOOKUP(F778,辅助信息!A:B,2,FALSE)</f>
        <v>螺纹钢</v>
      </c>
      <c r="F778" s="40" t="s">
        <v>52</v>
      </c>
      <c r="G778" s="36">
        <v>10</v>
      </c>
      <c r="H778" s="36" t="e">
        <f>_xlfn._xlws.FILTER('[1]2025年已发货'!$E:$E,'[1]2025年已发货'!$F:$F&amp;'[1]2025年已发货'!$C:$C&amp;'[1]2025年已发货'!$G:$G&amp;'[1]2025年已发货'!$H:$H=C778&amp;F778&amp;I778&amp;J778,"未发货")</f>
        <v>#N/A</v>
      </c>
      <c r="I778" s="40" t="e">
        <f>VLOOKUP(B778,辅助信息!E:I,3,FALSE)</f>
        <v>#N/A</v>
      </c>
      <c r="J778" s="40" t="e">
        <f>VLOOKUP(B778,辅助信息!E:I,4,FALSE)</f>
        <v>#N/A</v>
      </c>
      <c r="K778" s="40" t="e">
        <f>VLOOKUP(J778,辅助信息!H:I,2,FALSE)</f>
        <v>#N/A</v>
      </c>
      <c r="L778" s="78"/>
      <c r="M778" s="93">
        <v>45717</v>
      </c>
      <c r="O778" s="64">
        <f ca="1" t="shared" si="20"/>
        <v>0</v>
      </c>
      <c r="P778" s="64">
        <f ca="1" t="shared" si="21"/>
        <v>254</v>
      </c>
      <c r="Q778" s="26" t="e">
        <f>VLOOKUP(B778,辅助信息!E:M,9,FALSE)</f>
        <v>#N/A</v>
      </c>
      <c r="R778" s="26"/>
    </row>
    <row r="779" hidden="1" spans="2:18">
      <c r="B779" s="40" t="s">
        <v>56</v>
      </c>
      <c r="C779" s="72">
        <v>45719</v>
      </c>
      <c r="D779" s="40" t="str">
        <f>VLOOKUP(B779,辅助信息!E:K,7,FALSE)</f>
        <v>JWDDCD2025052800131</v>
      </c>
      <c r="E779" s="40" t="str">
        <f>VLOOKUP(F779,辅助信息!A:B,2,FALSE)</f>
        <v>螺纹钢</v>
      </c>
      <c r="F779" s="40" t="s">
        <v>66</v>
      </c>
      <c r="G779" s="36">
        <v>12</v>
      </c>
      <c r="H779" s="36">
        <f>_xlfn._xlws.FILTER('[1]2025年已发货'!$E:$E,'[1]2025年已发货'!$F:$F&amp;'[1]2025年已发货'!$C:$C&amp;'[1]2025年已发货'!$G:$G&amp;'[1]2025年已发货'!$H:$H=C779&amp;F779&amp;I779&amp;J779,"未发货")</f>
        <v>12</v>
      </c>
      <c r="I779" s="40" t="str">
        <f>VLOOKUP(B779,辅助信息!E:I,3,FALSE)</f>
        <v>（商投建工达州中医药科技园-4工区-7号楼）达州市通川区达州中医药职业学院犀牛大道北段</v>
      </c>
      <c r="J779" s="40" t="str">
        <f>VLOOKUP(B779,辅助信息!E:I,4,FALSE)</f>
        <v>张扬</v>
      </c>
      <c r="K779" s="40">
        <f>VLOOKUP(J779,辅助信息!H:I,2,FALSE)</f>
        <v>18381904567</v>
      </c>
      <c r="L779" s="79" t="str">
        <f>VLOOKUP(B779,辅助信息!E:J,6,FALSE)</f>
        <v>控制炉批号！多了现场不收！,优先安排达钢,提前联系到场规格及数量</v>
      </c>
      <c r="M779" s="93">
        <v>45716</v>
      </c>
      <c r="O779" s="64">
        <f ca="1" t="shared" si="20"/>
        <v>0</v>
      </c>
      <c r="P779" s="64">
        <f ca="1" t="shared" si="21"/>
        <v>255</v>
      </c>
      <c r="Q779" s="26" t="str">
        <f>VLOOKUP(B779,辅助信息!E:M,9,FALSE)</f>
        <v>ZTWM-CDGS-XS-2024-0134-商投建工达州中医药科技成果示范园项目</v>
      </c>
      <c r="R779" s="26"/>
    </row>
    <row r="780" hidden="1" spans="2:18">
      <c r="B780" s="40" t="s">
        <v>56</v>
      </c>
      <c r="C780" s="72">
        <v>45719</v>
      </c>
      <c r="D780" s="40" t="str">
        <f>VLOOKUP(B780,辅助信息!E:K,7,FALSE)</f>
        <v>JWDDCD2025052800131</v>
      </c>
      <c r="E780" s="40" t="str">
        <f>VLOOKUP(F780,辅助信息!A:B,2,FALSE)</f>
        <v>螺纹钢</v>
      </c>
      <c r="F780" s="40" t="s">
        <v>45</v>
      </c>
      <c r="G780" s="36">
        <v>12</v>
      </c>
      <c r="H780" s="36" t="str">
        <f>_xlfn._xlws.FILTER('[1]2025年已发货'!$E:$E,'[1]2025年已发货'!$F:$F&amp;'[1]2025年已发货'!$C:$C&amp;'[1]2025年已发货'!$G:$G&amp;'[1]2025年已发货'!$H:$H=C780&amp;F780&amp;I780&amp;J780,"未发货")</f>
        <v>未发货</v>
      </c>
      <c r="I780" s="40" t="str">
        <f>VLOOKUP(B780,辅助信息!E:I,3,FALSE)</f>
        <v>（商投建工达州中医药科技园-4工区-7号楼）达州市通川区达州中医药职业学院犀牛大道北段</v>
      </c>
      <c r="J780" s="40" t="str">
        <f>VLOOKUP(B780,辅助信息!E:I,4,FALSE)</f>
        <v>张扬</v>
      </c>
      <c r="K780" s="40">
        <f>VLOOKUP(J780,辅助信息!H:I,2,FALSE)</f>
        <v>18381904567</v>
      </c>
      <c r="L780" s="80"/>
      <c r="M780" s="93">
        <v>45716</v>
      </c>
      <c r="O780" s="64">
        <f ca="1" t="shared" si="20"/>
        <v>0</v>
      </c>
      <c r="P780" s="64">
        <f ca="1" t="shared" si="21"/>
        <v>255</v>
      </c>
      <c r="Q780" s="26" t="str">
        <f>VLOOKUP(B780,辅助信息!E:M,9,FALSE)</f>
        <v>ZTWM-CDGS-XS-2024-0134-商投建工达州中医药科技成果示范园项目</v>
      </c>
      <c r="R780" s="26"/>
    </row>
    <row r="781" hidden="1" spans="2:18">
      <c r="B781" s="40" t="s">
        <v>56</v>
      </c>
      <c r="C781" s="72">
        <v>45719</v>
      </c>
      <c r="D781" s="40" t="str">
        <f>VLOOKUP(B781,辅助信息!E:K,7,FALSE)</f>
        <v>JWDDCD2025052800131</v>
      </c>
      <c r="E781" s="40" t="str">
        <f>VLOOKUP(F781,辅助信息!A:B,2,FALSE)</f>
        <v>螺纹钢</v>
      </c>
      <c r="F781" s="40" t="s">
        <v>21</v>
      </c>
      <c r="G781" s="36">
        <v>15</v>
      </c>
      <c r="H781" s="36" t="str">
        <f>_xlfn._xlws.FILTER('[1]2025年已发货'!$E:$E,'[1]2025年已发货'!$F:$F&amp;'[1]2025年已发货'!$C:$C&amp;'[1]2025年已发货'!$G:$G&amp;'[1]2025年已发货'!$H:$H=C781&amp;F781&amp;I781&amp;J781,"未发货")</f>
        <v>未发货</v>
      </c>
      <c r="I781" s="40" t="str">
        <f>VLOOKUP(B781,辅助信息!E:I,3,FALSE)</f>
        <v>（商投建工达州中医药科技园-4工区-7号楼）达州市通川区达州中医药职业学院犀牛大道北段</v>
      </c>
      <c r="J781" s="40" t="str">
        <f>VLOOKUP(B781,辅助信息!E:I,4,FALSE)</f>
        <v>张扬</v>
      </c>
      <c r="K781" s="40">
        <f>VLOOKUP(J781,辅助信息!H:I,2,FALSE)</f>
        <v>18381904567</v>
      </c>
      <c r="L781" s="80"/>
      <c r="M781" s="93">
        <v>45716</v>
      </c>
      <c r="O781" s="64">
        <f ca="1" t="shared" si="20"/>
        <v>0</v>
      </c>
      <c r="P781" s="64">
        <f ca="1" t="shared" si="21"/>
        <v>255</v>
      </c>
      <c r="Q781" s="26" t="str">
        <f>VLOOKUP(B781,辅助信息!E:M,9,FALSE)</f>
        <v>ZTWM-CDGS-XS-2024-0134-商投建工达州中医药科技成果示范园项目</v>
      </c>
      <c r="R781" s="26"/>
    </row>
    <row r="782" hidden="1" spans="2:18">
      <c r="B782" s="40" t="s">
        <v>56</v>
      </c>
      <c r="C782" s="72">
        <v>45719</v>
      </c>
      <c r="D782" s="40" t="str">
        <f>VLOOKUP(B782,辅助信息!E:K,7,FALSE)</f>
        <v>JWDDCD2025052800131</v>
      </c>
      <c r="E782" s="40" t="str">
        <f>VLOOKUP(F782,辅助信息!A:B,2,FALSE)</f>
        <v>螺纹钢</v>
      </c>
      <c r="F782" s="40" t="s">
        <v>58</v>
      </c>
      <c r="G782" s="36">
        <v>12</v>
      </c>
      <c r="H782" s="36">
        <f>_xlfn._xlws.FILTER('[1]2025年已发货'!$E:$E,'[1]2025年已发货'!$F:$F&amp;'[1]2025年已发货'!$C:$C&amp;'[1]2025年已发货'!$G:$G&amp;'[1]2025年已发货'!$H:$H=C782&amp;F782&amp;I782&amp;J782,"未发货")</f>
        <v>12</v>
      </c>
      <c r="I782" s="40" t="str">
        <f>VLOOKUP(B782,辅助信息!E:I,3,FALSE)</f>
        <v>（商投建工达州中医药科技园-4工区-7号楼）达州市通川区达州中医药职业学院犀牛大道北段</v>
      </c>
      <c r="J782" s="40" t="str">
        <f>VLOOKUP(B782,辅助信息!E:I,4,FALSE)</f>
        <v>张扬</v>
      </c>
      <c r="K782" s="40">
        <f>VLOOKUP(J782,辅助信息!H:I,2,FALSE)</f>
        <v>18381904567</v>
      </c>
      <c r="L782" s="80"/>
      <c r="M782" s="93">
        <v>45716</v>
      </c>
      <c r="O782" s="64">
        <f ca="1" t="shared" ref="O782:O789" si="22">IF(OR(M782="",N782&lt;&gt;""),"",MAX(M782-TODAY(),0))</f>
        <v>0</v>
      </c>
      <c r="P782" s="64">
        <f ca="1" t="shared" ref="P782:P789" si="23">IF(M782="","",IF(N782&lt;&gt;"",MAX(N782-M782,0),IF(TODAY()&gt;M782,TODAY()-M782,0)))</f>
        <v>255</v>
      </c>
      <c r="Q782" s="26" t="str">
        <f>VLOOKUP(B782,辅助信息!E:M,9,FALSE)</f>
        <v>ZTWM-CDGS-XS-2024-0134-商投建工达州中医药科技成果示范园项目</v>
      </c>
      <c r="R782" s="26"/>
    </row>
    <row r="783" hidden="1" spans="2:18">
      <c r="B783" s="40" t="s">
        <v>56</v>
      </c>
      <c r="C783" s="72">
        <v>45719</v>
      </c>
      <c r="D783" s="40" t="str">
        <f>VLOOKUP(B783,辅助信息!E:K,7,FALSE)</f>
        <v>JWDDCD2025052800131</v>
      </c>
      <c r="E783" s="40" t="str">
        <f>VLOOKUP(F783,辅助信息!A:B,2,FALSE)</f>
        <v>螺纹钢</v>
      </c>
      <c r="F783" s="40" t="s">
        <v>46</v>
      </c>
      <c r="G783" s="36">
        <v>15</v>
      </c>
      <c r="H783" s="36">
        <f>_xlfn._xlws.FILTER('[1]2025年已发货'!$E:$E,'[1]2025年已发货'!$F:$F&amp;'[1]2025年已发货'!$C:$C&amp;'[1]2025年已发货'!$G:$G&amp;'[1]2025年已发货'!$H:$H=C783&amp;F783&amp;I783&amp;J783,"未发货")</f>
        <v>15</v>
      </c>
      <c r="I783" s="40" t="str">
        <f>VLOOKUP(B783,辅助信息!E:I,3,FALSE)</f>
        <v>（商投建工达州中医药科技园-4工区-7号楼）达州市通川区达州中医药职业学院犀牛大道北段</v>
      </c>
      <c r="J783" s="40" t="str">
        <f>VLOOKUP(B783,辅助信息!E:I,4,FALSE)</f>
        <v>张扬</v>
      </c>
      <c r="K783" s="40">
        <f>VLOOKUP(J783,辅助信息!H:I,2,FALSE)</f>
        <v>18381904567</v>
      </c>
      <c r="L783" s="80"/>
      <c r="M783" s="93">
        <v>45716</v>
      </c>
      <c r="O783" s="64">
        <f ca="1" t="shared" si="22"/>
        <v>0</v>
      </c>
      <c r="P783" s="64">
        <f ca="1" t="shared" si="23"/>
        <v>255</v>
      </c>
      <c r="Q783" s="26" t="str">
        <f>VLOOKUP(B783,辅助信息!E:M,9,FALSE)</f>
        <v>ZTWM-CDGS-XS-2024-0134-商投建工达州中医药科技成果示范园项目</v>
      </c>
      <c r="R783" s="26"/>
    </row>
    <row r="784" hidden="1" spans="2:18">
      <c r="B784" s="40" t="s">
        <v>56</v>
      </c>
      <c r="C784" s="72">
        <v>45719</v>
      </c>
      <c r="D784" s="40" t="str">
        <f>VLOOKUP(B784,辅助信息!E:K,7,FALSE)</f>
        <v>JWDDCD2025052800131</v>
      </c>
      <c r="E784" s="40" t="str">
        <f>VLOOKUP(F784,辅助信息!A:B,2,FALSE)</f>
        <v>螺纹钢</v>
      </c>
      <c r="F784" s="40" t="s">
        <v>22</v>
      </c>
      <c r="G784" s="36">
        <v>12</v>
      </c>
      <c r="H784" s="36">
        <f>_xlfn._xlws.FILTER('[1]2025年已发货'!$E:$E,'[1]2025年已发货'!$F:$F&amp;'[1]2025年已发货'!$C:$C&amp;'[1]2025年已发货'!$G:$G&amp;'[1]2025年已发货'!$H:$H=C784&amp;F784&amp;I784&amp;J784,"未发货")</f>
        <v>12</v>
      </c>
      <c r="I784" s="40" t="str">
        <f>VLOOKUP(B784,辅助信息!E:I,3,FALSE)</f>
        <v>（商投建工达州中医药科技园-4工区-7号楼）达州市通川区达州中医药职业学院犀牛大道北段</v>
      </c>
      <c r="J784" s="40" t="str">
        <f>VLOOKUP(B784,辅助信息!E:I,4,FALSE)</f>
        <v>张扬</v>
      </c>
      <c r="K784" s="40">
        <f>VLOOKUP(J784,辅助信息!H:I,2,FALSE)</f>
        <v>18381904567</v>
      </c>
      <c r="L784" s="78"/>
      <c r="M784" s="93">
        <v>45716</v>
      </c>
      <c r="O784" s="64">
        <f ca="1" t="shared" si="22"/>
        <v>0</v>
      </c>
      <c r="P784" s="64">
        <f ca="1" t="shared" si="23"/>
        <v>255</v>
      </c>
      <c r="Q784" s="26" t="str">
        <f>VLOOKUP(B784,辅助信息!E:M,9,FALSE)</f>
        <v>ZTWM-CDGS-XS-2024-0134-商投建工达州中医药科技成果示范园项目</v>
      </c>
      <c r="R784" s="26"/>
    </row>
    <row r="785" ht="45" hidden="1" customHeight="1" spans="2:18">
      <c r="B785" s="40" t="s">
        <v>63</v>
      </c>
      <c r="C785" s="72">
        <v>45719</v>
      </c>
      <c r="D785" s="40" t="e">
        <f>VLOOKUP(B785,辅助信息!E:K,7,FALSE)</f>
        <v>#N/A</v>
      </c>
      <c r="E785" s="40" t="str">
        <f>VLOOKUP(F785,辅助信息!A:B,2,FALSE)</f>
        <v>螺纹钢</v>
      </c>
      <c r="F785" s="40" t="s">
        <v>18</v>
      </c>
      <c r="G785" s="36">
        <v>30</v>
      </c>
      <c r="H785" s="36" t="e">
        <f>_xlfn._xlws.FILTER('[1]2025年已发货'!$E:$E,'[1]2025年已发货'!$F:$F&amp;'[1]2025年已发货'!$C:$C&amp;'[1]2025年已发货'!$G:$G&amp;'[1]2025年已发货'!$H:$H=C785&amp;F785&amp;I785&amp;J785,"未发货")</f>
        <v>#N/A</v>
      </c>
      <c r="I785" s="40" t="e">
        <f>VLOOKUP(B785,辅助信息!E:I,3,FALSE)</f>
        <v>#N/A</v>
      </c>
      <c r="J785" s="40" t="e">
        <f>VLOOKUP(B785,辅助信息!E:I,4,FALSE)</f>
        <v>#N/A</v>
      </c>
      <c r="K785" s="40" t="e">
        <f>VLOOKUP(J785,辅助信息!H:I,2,FALSE)</f>
        <v>#N/A</v>
      </c>
      <c r="L785" s="79" t="e">
        <f>VLOOKUP(B785,辅助信息!E:J,6,FALSE)</f>
        <v>#N/A</v>
      </c>
      <c r="M785" s="93">
        <v>45717</v>
      </c>
      <c r="O785" s="64">
        <f ca="1" t="shared" si="22"/>
        <v>0</v>
      </c>
      <c r="P785" s="64">
        <f ca="1" t="shared" si="23"/>
        <v>254</v>
      </c>
      <c r="Q785" s="26" t="e">
        <f>VLOOKUP(B785,辅助信息!E:M,9,FALSE)</f>
        <v>#N/A</v>
      </c>
      <c r="R785" s="26"/>
    </row>
    <row r="786" hidden="1" spans="2:18">
      <c r="B786" s="40" t="s">
        <v>20</v>
      </c>
      <c r="C786" s="72">
        <v>45719</v>
      </c>
      <c r="D786" s="40" t="str">
        <f>VLOOKUP(B786,辅助信息!E:K,7,FALSE)</f>
        <v>JWDDCD2025051000019</v>
      </c>
      <c r="E786" s="40" t="str">
        <f>VLOOKUP(F786,辅助信息!A:B,2,FALSE)</f>
        <v>盘螺</v>
      </c>
      <c r="F786" s="40" t="s">
        <v>49</v>
      </c>
      <c r="G786" s="36">
        <v>12</v>
      </c>
      <c r="H786" s="36" t="str">
        <f>_xlfn._xlws.FILTER('[1]2025年已发货'!$E:$E,'[1]2025年已发货'!$F:$F&amp;'[1]2025年已发货'!$C:$C&amp;'[1]2025年已发货'!$G:$G&amp;'[1]2025年已发货'!$H:$H=C786&amp;F786&amp;I786&amp;J786,"未发货")</f>
        <v>未发货</v>
      </c>
      <c r="I786" s="40" t="str">
        <f>VLOOKUP(B786,辅助信息!E:I,3,FALSE)</f>
        <v>(五冶钢构医学科学产业园建设项目房建三部-一标（7-2）)四川省南充市顺庆区搬罾街道学府大道二段</v>
      </c>
      <c r="J786" s="40" t="str">
        <f>VLOOKUP(B786,辅助信息!E:I,4,FALSE)</f>
        <v>郑林</v>
      </c>
      <c r="K786" s="40">
        <f>VLOOKUP(J786,辅助信息!H:I,2,FALSE)</f>
        <v>18349955455</v>
      </c>
      <c r="L786" s="79" t="str">
        <f>VLOOKUP(B786,辅助信息!E:J,6,FALSE)</f>
        <v>送货单：送货单位：南充思临新材料科技有限公司,收货单位：五冶集团川北(南充)建设有限公司,项目名称：南充医学科学产业园,送货车型13米,装货前联系收货人核实到场规格</v>
      </c>
      <c r="M786" s="93">
        <v>45718</v>
      </c>
      <c r="O786" s="64">
        <f ca="1" t="shared" si="22"/>
        <v>0</v>
      </c>
      <c r="P786" s="64">
        <f ca="1" t="shared" si="23"/>
        <v>253</v>
      </c>
      <c r="Q786" s="26" t="str">
        <f>VLOOKUP(B786,辅助信息!E:M,9,FALSE)</f>
        <v>ZTWM-CDGS-XS-2024-0248-五冶钢构-南充市医学院项目</v>
      </c>
      <c r="R786" s="26"/>
    </row>
    <row r="787" hidden="1" spans="2:18">
      <c r="B787" s="40" t="s">
        <v>20</v>
      </c>
      <c r="C787" s="72">
        <v>45719</v>
      </c>
      <c r="D787" s="40" t="str">
        <f>VLOOKUP(B787,辅助信息!E:K,7,FALSE)</f>
        <v>JWDDCD2025051000019</v>
      </c>
      <c r="E787" s="40" t="str">
        <f>VLOOKUP(F787,辅助信息!A:B,2,FALSE)</f>
        <v>盘螺</v>
      </c>
      <c r="F787" s="40" t="s">
        <v>26</v>
      </c>
      <c r="G787" s="36">
        <v>5</v>
      </c>
      <c r="H787" s="36" t="str">
        <f>_xlfn._xlws.FILTER('[1]2025年已发货'!$E:$E,'[1]2025年已发货'!$F:$F&amp;'[1]2025年已发货'!$C:$C&amp;'[1]2025年已发货'!$G:$G&amp;'[1]2025年已发货'!$H:$H=C787&amp;F787&amp;I787&amp;J787,"未发货")</f>
        <v>未发货</v>
      </c>
      <c r="I787" s="40" t="str">
        <f>VLOOKUP(B787,辅助信息!E:I,3,FALSE)</f>
        <v>(五冶钢构医学科学产业园建设项目房建三部-一标（7-2）)四川省南充市顺庆区搬罾街道学府大道二段</v>
      </c>
      <c r="J787" s="40" t="str">
        <f>VLOOKUP(B787,辅助信息!E:I,4,FALSE)</f>
        <v>郑林</v>
      </c>
      <c r="K787" s="40">
        <f>VLOOKUP(J787,辅助信息!H:I,2,FALSE)</f>
        <v>18349955455</v>
      </c>
      <c r="L787" s="80"/>
      <c r="M787" s="93">
        <v>45718</v>
      </c>
      <c r="O787" s="64">
        <f ca="1" t="shared" si="22"/>
        <v>0</v>
      </c>
      <c r="P787" s="64">
        <f ca="1" t="shared" si="23"/>
        <v>253</v>
      </c>
      <c r="Q787" s="26" t="str">
        <f>VLOOKUP(B787,辅助信息!E:M,9,FALSE)</f>
        <v>ZTWM-CDGS-XS-2024-0248-五冶钢构-南充市医学院项目</v>
      </c>
      <c r="R787" s="26"/>
    </row>
    <row r="788" hidden="1" spans="2:18">
      <c r="B788" s="40" t="s">
        <v>20</v>
      </c>
      <c r="C788" s="72">
        <v>45719</v>
      </c>
      <c r="D788" s="40" t="str">
        <f>VLOOKUP(B788,辅助信息!E:K,7,FALSE)</f>
        <v>JWDDCD2025051000019</v>
      </c>
      <c r="E788" s="40" t="str">
        <f>VLOOKUP(F788,辅助信息!A:B,2,FALSE)</f>
        <v>螺纹钢</v>
      </c>
      <c r="F788" s="40" t="s">
        <v>46</v>
      </c>
      <c r="G788" s="36">
        <v>7</v>
      </c>
      <c r="H788" s="36">
        <f>_xlfn._xlws.FILTER('[1]2025年已发货'!$E:$E,'[1]2025年已发货'!$F:$F&amp;'[1]2025年已发货'!$C:$C&amp;'[1]2025年已发货'!$G:$G&amp;'[1]2025年已发货'!$H:$H=C788&amp;F788&amp;I788&amp;J788,"未发货")</f>
        <v>7</v>
      </c>
      <c r="I788" s="40" t="str">
        <f>VLOOKUP(B788,辅助信息!E:I,3,FALSE)</f>
        <v>(五冶钢构医学科学产业园建设项目房建三部-一标（7-2）)四川省南充市顺庆区搬罾街道学府大道二段</v>
      </c>
      <c r="J788" s="40" t="str">
        <f>VLOOKUP(B788,辅助信息!E:I,4,FALSE)</f>
        <v>郑林</v>
      </c>
      <c r="K788" s="40">
        <f>VLOOKUP(J788,辅助信息!H:I,2,FALSE)</f>
        <v>18349955455</v>
      </c>
      <c r="L788" s="80"/>
      <c r="M788" s="93">
        <v>45718</v>
      </c>
      <c r="O788" s="64">
        <f ca="1" t="shared" si="22"/>
        <v>0</v>
      </c>
      <c r="P788" s="64">
        <f ca="1" t="shared" si="23"/>
        <v>253</v>
      </c>
      <c r="Q788" s="26" t="str">
        <f>VLOOKUP(B788,辅助信息!E:M,9,FALSE)</f>
        <v>ZTWM-CDGS-XS-2024-0248-五冶钢构-南充市医学院项目</v>
      </c>
      <c r="R788" s="26"/>
    </row>
    <row r="789" hidden="1" spans="2:18">
      <c r="B789" s="40" t="s">
        <v>89</v>
      </c>
      <c r="C789" s="72">
        <v>45719</v>
      </c>
      <c r="D789" s="40" t="str">
        <f>VLOOKUP(B789,辅助信息!E:K,7,FALSE)</f>
        <v>JWDDCD2025051000019</v>
      </c>
      <c r="E789" s="40" t="str">
        <f>VLOOKUP(F789,辅助信息!A:B,2,FALSE)</f>
        <v>螺纹钢</v>
      </c>
      <c r="F789" s="40" t="s">
        <v>91</v>
      </c>
      <c r="G789" s="36">
        <v>16</v>
      </c>
      <c r="H789" s="36">
        <f>_xlfn._xlws.FILTER('[1]2025年已发货'!$E:$E,'[1]2025年已发货'!$F:$F&amp;'[1]2025年已发货'!$C:$C&amp;'[1]2025年已发货'!$G:$G&amp;'[1]2025年已发货'!$H:$H=C789&amp;F789&amp;I789&amp;J789,"未发货")</f>
        <v>9</v>
      </c>
      <c r="I789" s="40" t="str">
        <f>VLOOKUP(B789,辅助信息!E:I,3,FALSE)</f>
        <v>(五冶钢构医学科学产业园建设项目房建三部-排洪渠)四川省南充市顺庆区搬罾街道学府大道二段</v>
      </c>
      <c r="J789" s="40" t="str">
        <f>VLOOKUP(B789,辅助信息!E:I,4,FALSE)</f>
        <v>郑林</v>
      </c>
      <c r="K789" s="40">
        <f>VLOOKUP(J789,辅助信息!H:I,2,FALSE)</f>
        <v>18349955455</v>
      </c>
      <c r="L789" s="78"/>
      <c r="M789" s="93">
        <v>45718</v>
      </c>
      <c r="O789" s="64">
        <f ca="1" t="shared" si="22"/>
        <v>0</v>
      </c>
      <c r="P789" s="64">
        <f ca="1" t="shared" si="23"/>
        <v>253</v>
      </c>
      <c r="Q789" s="26" t="str">
        <f>VLOOKUP(B789,辅助信息!E:M,9,FALSE)</f>
        <v>ZTWM-CDGS-XS-2024-0248-五冶钢构-南充市医学院项目</v>
      </c>
      <c r="R789" s="26"/>
    </row>
    <row r="790" hidden="1" spans="2:18">
      <c r="B790" s="40" t="s">
        <v>20</v>
      </c>
      <c r="C790" s="72">
        <v>45719</v>
      </c>
      <c r="D790" s="40" t="str">
        <f>VLOOKUP(B790,辅助信息!E:K,7,FALSE)</f>
        <v>JWDDCD2025051000019</v>
      </c>
      <c r="E790" s="40" t="str">
        <f>VLOOKUP(F790,辅助信息!A:B,2,FALSE)</f>
        <v>螺纹钢</v>
      </c>
      <c r="F790" s="40" t="s">
        <v>30</v>
      </c>
      <c r="G790" s="36">
        <v>30</v>
      </c>
      <c r="H790" s="36">
        <f>_xlfn._xlws.FILTER('[1]2025年已发货'!$E:$E,'[1]2025年已发货'!$F:$F&amp;'[1]2025年已发货'!$C:$C&amp;'[1]2025年已发货'!$G:$G&amp;'[1]2025年已发货'!$H:$H=C790&amp;F790&amp;I790&amp;J790,"未发货")</f>
        <v>20</v>
      </c>
      <c r="I790" s="40" t="str">
        <f>VLOOKUP(B790,辅助信息!E:I,3,FALSE)</f>
        <v>(五冶钢构医学科学产业园建设项目房建三部-一标（7-2）)四川省南充市顺庆区搬罾街道学府大道二段</v>
      </c>
      <c r="J790" s="40" t="str">
        <f>VLOOKUP(B790,辅助信息!E:I,4,FALSE)</f>
        <v>郑林</v>
      </c>
      <c r="K790" s="40">
        <f>VLOOKUP(J790,辅助信息!H:I,2,FALSE)</f>
        <v>18349955455</v>
      </c>
      <c r="L790" s="79"/>
      <c r="M790" s="93"/>
      <c r="Q790" s="26"/>
      <c r="R790" s="26"/>
    </row>
    <row r="791" hidden="1" spans="1:18">
      <c r="A791" s="103" t="s">
        <v>109</v>
      </c>
      <c r="B791" s="40" t="s">
        <v>47</v>
      </c>
      <c r="C791" s="72">
        <v>45719</v>
      </c>
      <c r="D791" s="40" t="str">
        <f>VLOOKUP(B791,辅助信息!E:K,7,FALSE)</f>
        <v>JWDDCD2025052800131</v>
      </c>
      <c r="E791" s="40" t="str">
        <f>VLOOKUP(F791,辅助信息!A:B,2,FALSE)</f>
        <v>盘螺</v>
      </c>
      <c r="F791" s="40" t="s">
        <v>26</v>
      </c>
      <c r="G791" s="36">
        <v>14</v>
      </c>
      <c r="H791" s="36" t="str">
        <f>_xlfn._xlws.FILTER('[1]2025年已发货'!$E:$E,'[1]2025年已发货'!$F:$F&amp;'[1]2025年已发货'!$C:$C&amp;'[1]2025年已发货'!$G:$G&amp;'[1]2025年已发货'!$H:$H=C791&amp;F791&amp;I791&amp;J791,"未发货")</f>
        <v>未发货</v>
      </c>
      <c r="I791" s="40" t="str">
        <f>VLOOKUP(B791,辅助信息!E:I,3,FALSE)</f>
        <v>（商投建工达州中医药科技园-1工区）达州市通川区达州中医药职业学院犀牛大道北段</v>
      </c>
      <c r="J791" s="40" t="str">
        <f>VLOOKUP(B791,辅助信息!E:I,4,FALSE)</f>
        <v>程黄刚</v>
      </c>
      <c r="K791" s="40">
        <f>VLOOKUP(J791,辅助信息!H:I,2,FALSE)</f>
        <v>15108211617</v>
      </c>
      <c r="L791" s="79" t="str">
        <f>VLOOKUP(B791,辅助信息!E:J,6,FALSE)</f>
        <v>控制炉批号！多了现场不收！,优先安排达钢,提前联系到场规格及数量</v>
      </c>
      <c r="M791" s="93">
        <v>45718</v>
      </c>
      <c r="O791" s="64">
        <f ca="1" t="shared" ref="O791:O797" si="24">IF(OR(M791="",N791&lt;&gt;""),"",MAX(M791-TODAY(),0))</f>
        <v>0</v>
      </c>
      <c r="P791" s="64">
        <f ca="1" t="shared" ref="P791:P797" si="25">IF(M791="","",IF(N791&lt;&gt;"",MAX(N791-M791,0),IF(TODAY()&gt;M791,TODAY()-M791,0)))</f>
        <v>253</v>
      </c>
      <c r="Q791" s="26" t="str">
        <f>VLOOKUP(B791,辅助信息!E:M,9,FALSE)</f>
        <v>ZTWM-CDGS-XS-2024-0134-商投建工达州中医药科技成果示范园项目</v>
      </c>
      <c r="R791" s="26"/>
    </row>
    <row r="792" hidden="1" spans="2:18">
      <c r="B792" s="40" t="s">
        <v>47</v>
      </c>
      <c r="C792" s="72">
        <v>45719</v>
      </c>
      <c r="D792" s="40" t="str">
        <f>VLOOKUP(B792,辅助信息!E:K,7,FALSE)</f>
        <v>JWDDCD2025052800131</v>
      </c>
      <c r="E792" s="40" t="str">
        <f>VLOOKUP(F792,辅助信息!A:B,2,FALSE)</f>
        <v>螺纹钢</v>
      </c>
      <c r="F792" s="40" t="s">
        <v>18</v>
      </c>
      <c r="G792" s="36">
        <v>21</v>
      </c>
      <c r="H792" s="36" t="str">
        <f>_xlfn._xlws.FILTER('[1]2025年已发货'!$E:$E,'[1]2025年已发货'!$F:$F&amp;'[1]2025年已发货'!$C:$C&amp;'[1]2025年已发货'!$G:$G&amp;'[1]2025年已发货'!$H:$H=C792&amp;F792&amp;I792&amp;J792,"未发货")</f>
        <v>未发货</v>
      </c>
      <c r="I792" s="40" t="str">
        <f>VLOOKUP(B792,辅助信息!E:I,3,FALSE)</f>
        <v>（商投建工达州中医药科技园-1工区）达州市通川区达州中医药职业学院犀牛大道北段</v>
      </c>
      <c r="J792" s="40" t="str">
        <f>VLOOKUP(B792,辅助信息!E:I,4,FALSE)</f>
        <v>程黄刚</v>
      </c>
      <c r="K792" s="40">
        <f>VLOOKUP(J792,辅助信息!H:I,2,FALSE)</f>
        <v>15108211617</v>
      </c>
      <c r="L792" s="78"/>
      <c r="M792" s="93">
        <v>45718</v>
      </c>
      <c r="O792" s="64">
        <f ca="1" t="shared" si="24"/>
        <v>0</v>
      </c>
      <c r="P792" s="64">
        <f ca="1" t="shared" si="25"/>
        <v>253</v>
      </c>
      <c r="Q792" s="26" t="str">
        <f>VLOOKUP(B792,辅助信息!E:M,9,FALSE)</f>
        <v>ZTWM-CDGS-XS-2024-0134-商投建工达州中医药科技成果示范园项目</v>
      </c>
      <c r="R792" s="26"/>
    </row>
    <row r="793" hidden="1" spans="2:18">
      <c r="B793" s="40" t="s">
        <v>68</v>
      </c>
      <c r="C793" s="72">
        <v>45719</v>
      </c>
      <c r="D793" s="40" t="str">
        <f>VLOOKUP(B793,辅助信息!E:K,7,FALSE)</f>
        <v>JWDDCD2025052800131</v>
      </c>
      <c r="E793" s="40" t="str">
        <f>VLOOKUP(F793,辅助信息!A:B,2,FALSE)</f>
        <v>螺纹钢</v>
      </c>
      <c r="F793" s="40" t="s">
        <v>65</v>
      </c>
      <c r="G793" s="36">
        <v>57</v>
      </c>
      <c r="H793" s="36">
        <f>_xlfn._xlws.FILTER('[1]2025年已发货'!$E:$E,'[1]2025年已发货'!$F:$F&amp;'[1]2025年已发货'!$C:$C&amp;'[1]2025年已发货'!$G:$G&amp;'[1]2025年已发货'!$H:$H=C793&amp;F793&amp;I793&amp;J793,"未发货")</f>
        <v>57</v>
      </c>
      <c r="I793" s="40" t="str">
        <f>VLOOKUP(B793,辅助信息!E:I,3,FALSE)</f>
        <v>（商投建工达州中医药科技园-2工区-景观桥）达州市通川区达州中医药职业学院犀牛大道北段</v>
      </c>
      <c r="J793" s="40" t="str">
        <f>VLOOKUP(B793,辅助信息!E:I,4,FALSE)</f>
        <v>李波</v>
      </c>
      <c r="K793" s="40">
        <f>VLOOKUP(J793,辅助信息!H:I,2,FALSE)</f>
        <v>18381899787</v>
      </c>
      <c r="L793" s="79" t="str">
        <f>VLOOKUP(B793,辅助信息!E:J,6,FALSE)</f>
        <v>控制炉批号！多了现场不收！,优先安排达钢,提前联系到场规格及数量</v>
      </c>
      <c r="M793" s="93">
        <v>45720</v>
      </c>
      <c r="O793" s="64">
        <f ca="1" t="shared" si="24"/>
        <v>0</v>
      </c>
      <c r="P793" s="64">
        <f ca="1" t="shared" si="25"/>
        <v>251</v>
      </c>
      <c r="Q793" s="26" t="str">
        <f>VLOOKUP(B793,辅助信息!E:M,9,FALSE)</f>
        <v>ZTWM-CDGS-XS-2024-0134-商投建工达州中医药科技成果示范园项目</v>
      </c>
      <c r="R793" s="26"/>
    </row>
    <row r="794" hidden="1" spans="2:18">
      <c r="B794" s="40" t="s">
        <v>68</v>
      </c>
      <c r="C794" s="72">
        <v>45719</v>
      </c>
      <c r="D794" s="40" t="str">
        <f>VLOOKUP(B794,辅助信息!E:K,7,FALSE)</f>
        <v>JWDDCD2025052800131</v>
      </c>
      <c r="E794" s="40" t="str">
        <f>VLOOKUP(F794,辅助信息!A:B,2,FALSE)</f>
        <v>螺纹钢</v>
      </c>
      <c r="F794" s="40" t="s">
        <v>52</v>
      </c>
      <c r="G794" s="36">
        <v>45</v>
      </c>
      <c r="H794" s="36">
        <f>_xlfn._xlws.FILTER('[1]2025年已发货'!$E:$E,'[1]2025年已发货'!$F:$F&amp;'[1]2025年已发货'!$C:$C&amp;'[1]2025年已发货'!$G:$G&amp;'[1]2025年已发货'!$H:$H=C794&amp;F794&amp;I794&amp;J794,"未发货")</f>
        <v>15</v>
      </c>
      <c r="I794" s="40" t="str">
        <f>VLOOKUP(B794,辅助信息!E:I,3,FALSE)</f>
        <v>（商投建工达州中医药科技园-2工区-景观桥）达州市通川区达州中医药职业学院犀牛大道北段</v>
      </c>
      <c r="J794" s="40" t="str">
        <f>VLOOKUP(B794,辅助信息!E:I,4,FALSE)</f>
        <v>李波</v>
      </c>
      <c r="K794" s="40">
        <f>VLOOKUP(J794,辅助信息!H:I,2,FALSE)</f>
        <v>18381899787</v>
      </c>
      <c r="L794" s="78"/>
      <c r="M794" s="93">
        <v>45720</v>
      </c>
      <c r="O794" s="64">
        <f ca="1" t="shared" si="24"/>
        <v>0</v>
      </c>
      <c r="P794" s="64">
        <f ca="1" t="shared" si="25"/>
        <v>251</v>
      </c>
      <c r="Q794" s="26" t="str">
        <f>VLOOKUP(B794,辅助信息!E:M,9,FALSE)</f>
        <v>ZTWM-CDGS-XS-2024-0134-商投建工达州中医药科技成果示范园项目</v>
      </c>
      <c r="R794" s="26"/>
    </row>
    <row r="795" hidden="1" spans="2:18">
      <c r="B795" s="40" t="s">
        <v>44</v>
      </c>
      <c r="C795" s="72">
        <v>45719</v>
      </c>
      <c r="D795" s="40" t="str">
        <f>VLOOKUP(B795,辅助信息!E:K,7,FALSE)</f>
        <v>JWDDCD2025060600053</v>
      </c>
      <c r="E795" s="40" t="str">
        <f>VLOOKUP(F795,辅助信息!A:B,2,FALSE)</f>
        <v>盘螺</v>
      </c>
      <c r="F795" s="40" t="s">
        <v>40</v>
      </c>
      <c r="G795" s="36">
        <v>5</v>
      </c>
      <c r="H795" s="36">
        <f>_xlfn._xlws.FILTER('[1]2025年已发货'!$E:$E,'[1]2025年已发货'!$F:$F&amp;'[1]2025年已发货'!$C:$C&amp;'[1]2025年已发货'!$G:$G&amp;'[1]2025年已发货'!$H:$H=C795&amp;F795&amp;I795&amp;J795,"未发货")</f>
        <v>5</v>
      </c>
      <c r="I795" s="40" t="str">
        <f>VLOOKUP(B795,辅助信息!E:I,3,FALSE)</f>
        <v>（华西酒城南）成都市武侯区火车南站西路8号酒城南项目</v>
      </c>
      <c r="J795" s="40" t="str">
        <f>VLOOKUP(B795,辅助信息!E:I,4,FALSE)</f>
        <v>龙耀宇</v>
      </c>
      <c r="K795" s="40">
        <f>VLOOKUP(J795,辅助信息!H:I,2,FALSE)</f>
        <v>18384145895</v>
      </c>
      <c r="L795" s="79" t="str">
        <f>VLOOKUP(B795,辅助信息!E:J,6,FALSE)</f>
        <v>对方卸车</v>
      </c>
      <c r="M795" s="93">
        <v>45718</v>
      </c>
      <c r="O795" s="64">
        <f ca="1" t="shared" si="24"/>
        <v>0</v>
      </c>
      <c r="P795" s="64">
        <f ca="1" t="shared" si="25"/>
        <v>253</v>
      </c>
      <c r="Q795" s="26" t="str">
        <f>VLOOKUP(B795,辅助信息!E:M,9,FALSE)</f>
        <v>ZTWM-CDGS-XS-2024-0189-华西集采-酒城南项目</v>
      </c>
      <c r="R795" s="26"/>
    </row>
    <row r="796" hidden="1" spans="2:18">
      <c r="B796" s="40" t="s">
        <v>44</v>
      </c>
      <c r="C796" s="72">
        <v>45719</v>
      </c>
      <c r="D796" s="40" t="str">
        <f>VLOOKUP(B796,辅助信息!E:K,7,FALSE)</f>
        <v>JWDDCD2025060600053</v>
      </c>
      <c r="E796" s="40" t="str">
        <f>VLOOKUP(F796,辅助信息!A:B,2,FALSE)</f>
        <v>盘螺</v>
      </c>
      <c r="F796" s="40" t="s">
        <v>41</v>
      </c>
      <c r="G796" s="36">
        <v>2.5</v>
      </c>
      <c r="H796" s="36">
        <f>_xlfn._xlws.FILTER('[1]2025年已发货'!$E:$E,'[1]2025年已发货'!$F:$F&amp;'[1]2025年已发货'!$C:$C&amp;'[1]2025年已发货'!$G:$G&amp;'[1]2025年已发货'!$H:$H=C796&amp;F796&amp;I796&amp;J796,"未发货")</f>
        <v>2.5</v>
      </c>
      <c r="I796" s="40" t="str">
        <f>VLOOKUP(B796,辅助信息!E:I,3,FALSE)</f>
        <v>（华西酒城南）成都市武侯区火车南站西路8号酒城南项目</v>
      </c>
      <c r="J796" s="40" t="str">
        <f>VLOOKUP(B796,辅助信息!E:I,4,FALSE)</f>
        <v>龙耀宇</v>
      </c>
      <c r="K796" s="40">
        <f>VLOOKUP(J796,辅助信息!H:I,2,FALSE)</f>
        <v>18384145895</v>
      </c>
      <c r="L796" s="80"/>
      <c r="M796" s="93">
        <v>45718</v>
      </c>
      <c r="O796" s="64">
        <f ca="1" t="shared" si="24"/>
        <v>0</v>
      </c>
      <c r="P796" s="64">
        <f ca="1" t="shared" si="25"/>
        <v>253</v>
      </c>
      <c r="Q796" s="26" t="str">
        <f>VLOOKUP(B796,辅助信息!E:M,9,FALSE)</f>
        <v>ZTWM-CDGS-XS-2024-0189-华西集采-酒城南项目</v>
      </c>
      <c r="R796" s="26"/>
    </row>
    <row r="797" hidden="1" spans="2:18">
      <c r="B797" s="40" t="s">
        <v>44</v>
      </c>
      <c r="C797" s="72">
        <v>45719</v>
      </c>
      <c r="D797" s="40" t="str">
        <f>VLOOKUP(B797,辅助信息!E:K,7,FALSE)</f>
        <v>JWDDCD2025060600053</v>
      </c>
      <c r="E797" s="40" t="str">
        <f>VLOOKUP(F797,辅助信息!A:B,2,FALSE)</f>
        <v>盘螺</v>
      </c>
      <c r="F797" s="40" t="s">
        <v>26</v>
      </c>
      <c r="G797" s="36">
        <v>27.5</v>
      </c>
      <c r="H797" s="36">
        <f>_xlfn._xlws.FILTER('[1]2025年已发货'!$E:$E,'[1]2025年已发货'!$F:$F&amp;'[1]2025年已发货'!$C:$C&amp;'[1]2025年已发货'!$G:$G&amp;'[1]2025年已发货'!$H:$H=C797&amp;F797&amp;I797&amp;J797,"未发货")</f>
        <v>12.5</v>
      </c>
      <c r="I797" s="40" t="str">
        <f>VLOOKUP(B797,辅助信息!E:I,3,FALSE)</f>
        <v>（华西酒城南）成都市武侯区火车南站西路8号酒城南项目</v>
      </c>
      <c r="J797" s="40" t="str">
        <f>VLOOKUP(B797,辅助信息!E:I,4,FALSE)</f>
        <v>龙耀宇</v>
      </c>
      <c r="K797" s="40">
        <f>VLOOKUP(J797,辅助信息!H:I,2,FALSE)</f>
        <v>18384145895</v>
      </c>
      <c r="L797" s="78"/>
      <c r="M797" s="93">
        <v>45718</v>
      </c>
      <c r="O797" s="64">
        <f ca="1" t="shared" si="24"/>
        <v>0</v>
      </c>
      <c r="P797" s="64">
        <f ca="1" t="shared" si="25"/>
        <v>253</v>
      </c>
      <c r="Q797" s="26" t="str">
        <f>VLOOKUP(B797,辅助信息!E:M,9,FALSE)</f>
        <v>ZTWM-CDGS-XS-2024-0189-华西集采-酒城南项目</v>
      </c>
      <c r="R797" s="26"/>
    </row>
    <row r="798" hidden="1" spans="2:18">
      <c r="B798" s="40" t="s">
        <v>44</v>
      </c>
      <c r="C798" s="72">
        <v>45719</v>
      </c>
      <c r="D798" s="40" t="str">
        <f>VLOOKUP(B798,辅助信息!E:K,7,FALSE)</f>
        <v>JWDDCD2025060600053</v>
      </c>
      <c r="E798" s="40" t="str">
        <f>VLOOKUP(F798,辅助信息!A:B,2,FALSE)</f>
        <v>螺纹钢</v>
      </c>
      <c r="F798" s="40" t="s">
        <v>27</v>
      </c>
      <c r="G798" s="36">
        <v>15</v>
      </c>
      <c r="H798" s="36">
        <f>_xlfn._xlws.FILTER('[1]2025年已发货'!$E:$E,'[1]2025年已发货'!$F:$F&amp;'[1]2025年已发货'!$C:$C&amp;'[1]2025年已发货'!$G:$G&amp;'[1]2025年已发货'!$H:$H=C798&amp;F798&amp;I798&amp;J798,"未发货")</f>
        <v>15</v>
      </c>
      <c r="I798" s="40" t="str">
        <f>VLOOKUP(B798,辅助信息!E:I,3,FALSE)</f>
        <v>（华西酒城南）成都市武侯区火车南站西路8号酒城南项目</v>
      </c>
      <c r="J798" s="40" t="str">
        <f>VLOOKUP(B798,辅助信息!E:I,4,FALSE)</f>
        <v>龙耀宇</v>
      </c>
      <c r="K798" s="40">
        <f>VLOOKUP(J798,辅助信息!H:I,2,FALSE)</f>
        <v>18384145895</v>
      </c>
      <c r="L798" s="79"/>
      <c r="M798" s="93"/>
      <c r="Q798" s="26"/>
      <c r="R798" s="26"/>
    </row>
    <row r="799" hidden="1" spans="2:18">
      <c r="B799" s="40" t="s">
        <v>87</v>
      </c>
      <c r="C799" s="72">
        <v>45719</v>
      </c>
      <c r="D799" s="40" t="e">
        <f>VLOOKUP(B799,辅助信息!E:K,7,FALSE)</f>
        <v>#N/A</v>
      </c>
      <c r="E799" s="40" t="str">
        <f>VLOOKUP(F799,辅助信息!A:B,2,FALSE)</f>
        <v>盘螺</v>
      </c>
      <c r="F799" s="40" t="s">
        <v>26</v>
      </c>
      <c r="G799" s="36">
        <v>10</v>
      </c>
      <c r="H799" s="36" t="e">
        <f>_xlfn._xlws.FILTER('[1]2025年已发货'!$E:$E,'[1]2025年已发货'!$F:$F&amp;'[1]2025年已发货'!$C:$C&amp;'[1]2025年已发货'!$G:$G&amp;'[1]2025年已发货'!$H:$H=C799&amp;F799&amp;I799&amp;J799,"未发货")</f>
        <v>#N/A</v>
      </c>
      <c r="I799" s="40" t="e">
        <f>VLOOKUP(B799,辅助信息!E:I,3,FALSE)</f>
        <v>#N/A</v>
      </c>
      <c r="J799" s="40" t="e">
        <f>VLOOKUP(B799,辅助信息!E:I,4,FALSE)</f>
        <v>#N/A</v>
      </c>
      <c r="K799" s="40" t="e">
        <f>VLOOKUP(J799,辅助信息!H:I,2,FALSE)</f>
        <v>#N/A</v>
      </c>
      <c r="L799" s="79" t="e">
        <f>VLOOKUP(B799,辅助信息!E:J,6,FALSE)</f>
        <v>#N/A</v>
      </c>
      <c r="M799" s="93">
        <v>45719</v>
      </c>
      <c r="O799" s="64">
        <f ca="1" t="shared" ref="O799:O846" si="26">IF(OR(M799="",N799&lt;&gt;""),"",MAX(M799-TODAY(),0))</f>
        <v>0</v>
      </c>
      <c r="P799" s="64">
        <f ca="1" t="shared" ref="P799:P858" si="27">IF(M799="","",IF(N799&lt;&gt;"",MAX(N799-M799,0),IF(TODAY()&gt;M799,TODAY()-M799,0)))</f>
        <v>252</v>
      </c>
      <c r="Q799" s="26" t="e">
        <f>VLOOKUP(B799,辅助信息!E:M,9,FALSE)</f>
        <v>#N/A</v>
      </c>
      <c r="R799" s="26"/>
    </row>
    <row r="800" hidden="1" spans="2:18">
      <c r="B800" s="40" t="s">
        <v>87</v>
      </c>
      <c r="C800" s="72">
        <v>45719</v>
      </c>
      <c r="D800" s="40" t="e">
        <f>VLOOKUP(B800,辅助信息!E:K,7,FALSE)</f>
        <v>#N/A</v>
      </c>
      <c r="E800" s="40" t="str">
        <f>VLOOKUP(F800,辅助信息!A:B,2,FALSE)</f>
        <v>螺纹钢</v>
      </c>
      <c r="F800" s="40" t="s">
        <v>65</v>
      </c>
      <c r="G800" s="36">
        <v>35</v>
      </c>
      <c r="H800" s="36" t="e">
        <f>_xlfn._xlws.FILTER('[1]2025年已发货'!$E:$E,'[1]2025年已发货'!$F:$F&amp;'[1]2025年已发货'!$C:$C&amp;'[1]2025年已发货'!$G:$G&amp;'[1]2025年已发货'!$H:$H=C800&amp;F800&amp;I800&amp;J800,"未发货")</f>
        <v>#N/A</v>
      </c>
      <c r="I800" s="40" t="e">
        <f>VLOOKUP(B800,辅助信息!E:I,3,FALSE)</f>
        <v>#N/A</v>
      </c>
      <c r="J800" s="40" t="e">
        <f>VLOOKUP(B800,辅助信息!E:I,4,FALSE)</f>
        <v>#N/A</v>
      </c>
      <c r="K800" s="40" t="e">
        <f>VLOOKUP(J800,辅助信息!H:I,2,FALSE)</f>
        <v>#N/A</v>
      </c>
      <c r="L800" s="78"/>
      <c r="M800" s="93">
        <v>45719</v>
      </c>
      <c r="O800" s="64">
        <f ca="1" t="shared" si="26"/>
        <v>0</v>
      </c>
      <c r="P800" s="64">
        <f ca="1" t="shared" si="27"/>
        <v>252</v>
      </c>
      <c r="Q800" s="26" t="e">
        <f>VLOOKUP(B800,辅助信息!E:M,9,FALSE)</f>
        <v>#N/A</v>
      </c>
      <c r="R800" s="26"/>
    </row>
    <row r="801" hidden="1" spans="2:18">
      <c r="B801" s="40" t="s">
        <v>74</v>
      </c>
      <c r="C801" s="72">
        <v>45719</v>
      </c>
      <c r="D801" s="40" t="e">
        <f>VLOOKUP(B801,辅助信息!E:K,7,FALSE)</f>
        <v>#N/A</v>
      </c>
      <c r="E801" s="40" t="str">
        <f>VLOOKUP(F801,辅助信息!A:B,2,FALSE)</f>
        <v>螺纹钢</v>
      </c>
      <c r="F801" s="40" t="s">
        <v>19</v>
      </c>
      <c r="G801" s="36">
        <v>15</v>
      </c>
      <c r="H801" s="36" t="e">
        <f>_xlfn._xlws.FILTER('[1]2025年已发货'!$E:$E,'[1]2025年已发货'!$F:$F&amp;'[1]2025年已发货'!$C:$C&amp;'[1]2025年已发货'!$G:$G&amp;'[1]2025年已发货'!$H:$H=C801&amp;F801&amp;I801&amp;J801,"未发货")</f>
        <v>#N/A</v>
      </c>
      <c r="I801" s="40" t="e">
        <f>VLOOKUP(B801,辅助信息!E:I,3,FALSE)</f>
        <v>#N/A</v>
      </c>
      <c r="J801" s="40" t="e">
        <f>VLOOKUP(B801,辅助信息!E:I,4,FALSE)</f>
        <v>#N/A</v>
      </c>
      <c r="K801" s="40" t="e">
        <f>VLOOKUP(J801,辅助信息!H:I,2,FALSE)</f>
        <v>#N/A</v>
      </c>
      <c r="L801" s="79" t="e">
        <f>VLOOKUP(B801,辅助信息!E:J,6,FALSE)</f>
        <v>#N/A</v>
      </c>
      <c r="M801" s="93">
        <v>45724</v>
      </c>
      <c r="O801" s="64">
        <f ca="1" t="shared" si="26"/>
        <v>0</v>
      </c>
      <c r="P801" s="64">
        <f ca="1" t="shared" si="27"/>
        <v>247</v>
      </c>
      <c r="Q801" s="26" t="e">
        <f>VLOOKUP(B801,辅助信息!E:M,9,FALSE)</f>
        <v>#N/A</v>
      </c>
      <c r="R801" s="26"/>
    </row>
    <row r="802" hidden="1" spans="2:18">
      <c r="B802" s="40" t="s">
        <v>74</v>
      </c>
      <c r="C802" s="72">
        <v>45719</v>
      </c>
      <c r="D802" s="40" t="e">
        <f>VLOOKUP(B802,辅助信息!E:K,7,FALSE)</f>
        <v>#N/A</v>
      </c>
      <c r="E802" s="40" t="str">
        <f>VLOOKUP(F802,辅助信息!A:B,2,FALSE)</f>
        <v>螺纹钢</v>
      </c>
      <c r="F802" s="40" t="s">
        <v>65</v>
      </c>
      <c r="G802" s="36">
        <v>30</v>
      </c>
      <c r="H802" s="36" t="e">
        <f>_xlfn._xlws.FILTER('[1]2025年已发货'!$E:$E,'[1]2025年已发货'!$F:$F&amp;'[1]2025年已发货'!$C:$C&amp;'[1]2025年已发货'!$G:$G&amp;'[1]2025年已发货'!$H:$H=C802&amp;F802&amp;I802&amp;J802,"未发货")</f>
        <v>#N/A</v>
      </c>
      <c r="I802" s="40" t="e">
        <f>VLOOKUP(B802,辅助信息!E:I,3,FALSE)</f>
        <v>#N/A</v>
      </c>
      <c r="J802" s="40" t="e">
        <f>VLOOKUP(B802,辅助信息!E:I,4,FALSE)</f>
        <v>#N/A</v>
      </c>
      <c r="K802" s="40" t="e">
        <f>VLOOKUP(J802,辅助信息!H:I,2,FALSE)</f>
        <v>#N/A</v>
      </c>
      <c r="L802" s="78"/>
      <c r="M802" s="93">
        <v>45724</v>
      </c>
      <c r="O802" s="64">
        <f ca="1" t="shared" si="26"/>
        <v>0</v>
      </c>
      <c r="P802" s="64">
        <f ca="1" t="shared" si="27"/>
        <v>247</v>
      </c>
      <c r="Q802" s="26" t="e">
        <f>VLOOKUP(B802,辅助信息!E:M,9,FALSE)</f>
        <v>#N/A</v>
      </c>
      <c r="R802" s="26"/>
    </row>
    <row r="803" hidden="1" spans="2:18">
      <c r="B803" s="40" t="s">
        <v>64</v>
      </c>
      <c r="C803" s="72">
        <v>45719</v>
      </c>
      <c r="D803" s="40" t="e">
        <f>VLOOKUP(B803,辅助信息!E:K,7,FALSE)</f>
        <v>#N/A</v>
      </c>
      <c r="E803" s="40" t="str">
        <f>VLOOKUP(F803,辅助信息!A:B,2,FALSE)</f>
        <v>螺纹钢</v>
      </c>
      <c r="F803" s="40" t="s">
        <v>65</v>
      </c>
      <c r="G803" s="36">
        <v>54</v>
      </c>
      <c r="H803" s="36" t="e">
        <f>_xlfn._xlws.FILTER('[1]2025年已发货'!$E:$E,'[1]2025年已发货'!$F:$F&amp;'[1]2025年已发货'!$C:$C&amp;'[1]2025年已发货'!$G:$G&amp;'[1]2025年已发货'!$H:$H=C803&amp;F803&amp;I803&amp;J803,"未发货")</f>
        <v>#N/A</v>
      </c>
      <c r="I803" s="40" t="e">
        <f>VLOOKUP(B803,辅助信息!E:I,3,FALSE)</f>
        <v>#N/A</v>
      </c>
      <c r="J803" s="40" t="e">
        <f>VLOOKUP(B803,辅助信息!E:I,4,FALSE)</f>
        <v>#N/A</v>
      </c>
      <c r="K803" s="40" t="e">
        <f>VLOOKUP(J803,辅助信息!H:I,2,FALSE)</f>
        <v>#N/A</v>
      </c>
      <c r="L803" s="79" t="e">
        <f>VLOOKUP(B803,辅助信息!E:J,6,FALSE)</f>
        <v>#N/A</v>
      </c>
      <c r="M803" s="93">
        <v>45718</v>
      </c>
      <c r="O803" s="64">
        <f ca="1" t="shared" si="26"/>
        <v>0</v>
      </c>
      <c r="P803" s="64">
        <f ca="1" t="shared" si="27"/>
        <v>253</v>
      </c>
      <c r="Q803" s="26" t="e">
        <f>VLOOKUP(B803,辅助信息!E:M,9,FALSE)</f>
        <v>#N/A</v>
      </c>
      <c r="R803" s="26"/>
    </row>
    <row r="804" hidden="1" spans="2:18">
      <c r="B804" s="40" t="s">
        <v>64</v>
      </c>
      <c r="C804" s="72">
        <v>45719</v>
      </c>
      <c r="D804" s="40" t="e">
        <f>VLOOKUP(B804,辅助信息!E:K,7,FALSE)</f>
        <v>#N/A</v>
      </c>
      <c r="E804" s="40" t="str">
        <f>VLOOKUP(F804,辅助信息!A:B,2,FALSE)</f>
        <v>螺纹钢</v>
      </c>
      <c r="F804" s="40" t="s">
        <v>52</v>
      </c>
      <c r="G804" s="36">
        <v>51</v>
      </c>
      <c r="H804" s="36" t="e">
        <f>_xlfn._xlws.FILTER('[1]2025年已发货'!$E:$E,'[1]2025年已发货'!$F:$F&amp;'[1]2025年已发货'!$C:$C&amp;'[1]2025年已发货'!$G:$G&amp;'[1]2025年已发货'!$H:$H=C804&amp;F804&amp;I804&amp;J804,"未发货")</f>
        <v>#N/A</v>
      </c>
      <c r="I804" s="40" t="e">
        <f>VLOOKUP(B804,辅助信息!E:I,3,FALSE)</f>
        <v>#N/A</v>
      </c>
      <c r="J804" s="40" t="e">
        <f>VLOOKUP(B804,辅助信息!E:I,4,FALSE)</f>
        <v>#N/A</v>
      </c>
      <c r="K804" s="40" t="e">
        <f>VLOOKUP(J804,辅助信息!H:I,2,FALSE)</f>
        <v>#N/A</v>
      </c>
      <c r="L804" s="78"/>
      <c r="M804" s="93">
        <v>45718</v>
      </c>
      <c r="O804" s="64">
        <f ca="1" t="shared" si="26"/>
        <v>0</v>
      </c>
      <c r="P804" s="64">
        <f ca="1" t="shared" si="27"/>
        <v>253</v>
      </c>
      <c r="Q804" s="26" t="e">
        <f>VLOOKUP(B804,辅助信息!E:M,9,FALSE)</f>
        <v>#N/A</v>
      </c>
      <c r="R804" s="26"/>
    </row>
    <row r="805" hidden="1" spans="2:18">
      <c r="B805" s="40" t="s">
        <v>106</v>
      </c>
      <c r="C805" s="72">
        <v>45719</v>
      </c>
      <c r="D805" s="40" t="str">
        <f>VLOOKUP(B805,辅助信息!E:K,7,FALSE)</f>
        <v>JWDDCD2024101600133</v>
      </c>
      <c r="E805" s="40" t="str">
        <f>VLOOKUP(F805,辅助信息!A:B,2,FALSE)</f>
        <v>盘螺</v>
      </c>
      <c r="F805" s="40" t="s">
        <v>40</v>
      </c>
      <c r="G805" s="36">
        <v>25</v>
      </c>
      <c r="H805" s="36">
        <f>_xlfn._xlws.FILTER('[1]2025年已发货'!$E:$E,'[1]2025年已发货'!$F:$F&amp;'[1]2025年已发货'!$C:$C&amp;'[1]2025年已发货'!$G:$G&amp;'[1]2025年已发货'!$H:$H=C805&amp;F805&amp;I805&amp;J805,"未发货")</f>
        <v>25</v>
      </c>
      <c r="I805" s="40" t="str">
        <f>VLOOKUP(B805,辅助信息!E:I,3,FALSE)</f>
        <v>（五冶钢构宜宾高县月江镇建设项目）  四川省宜宾市高县月江镇刚记超市斜对面(还阳组团沪碳二期项目)</v>
      </c>
      <c r="J805" s="40" t="str">
        <f>VLOOKUP(B805,辅助信息!E:I,4,FALSE)</f>
        <v>张朝亮</v>
      </c>
      <c r="K805" s="81">
        <f>VLOOKUP(J805,辅助信息!H:I,2,FALSE)</f>
        <v>15228205853</v>
      </c>
      <c r="L805" s="82" t="str">
        <f>VLOOKUP(B805,辅助信息!E:J,6,FALSE)</f>
        <v>提前联系到场规格</v>
      </c>
      <c r="M805" s="93">
        <v>45719</v>
      </c>
      <c r="O805" s="64">
        <f ca="1" t="shared" si="26"/>
        <v>0</v>
      </c>
      <c r="P805" s="64">
        <f ca="1" t="shared" si="27"/>
        <v>252</v>
      </c>
      <c r="Q805" s="26" t="str">
        <f>VLOOKUP(B805,辅助信息!E:M,9,FALSE)</f>
        <v>ZTWM-CDGS-XS-2024-0169-中冶西部钢构-宜宾市南溪区幸福路东路,高县月江镇建设项目</v>
      </c>
      <c r="R805" s="26"/>
    </row>
    <row r="806" hidden="1" spans="2:18">
      <c r="B806" s="40" t="s">
        <v>106</v>
      </c>
      <c r="C806" s="72">
        <v>45719</v>
      </c>
      <c r="D806" s="40" t="str">
        <f>VLOOKUP(B806,辅助信息!E:K,7,FALSE)</f>
        <v>JWDDCD2024101600133</v>
      </c>
      <c r="E806" s="40" t="str">
        <f>VLOOKUP(F806,辅助信息!A:B,2,FALSE)</f>
        <v>螺纹钢</v>
      </c>
      <c r="F806" s="40" t="s">
        <v>19</v>
      </c>
      <c r="G806" s="36">
        <v>6</v>
      </c>
      <c r="H806" s="36">
        <f>_xlfn._xlws.FILTER('[1]2025年已发货'!$E:$E,'[1]2025年已发货'!$F:$F&amp;'[1]2025年已发货'!$C:$C&amp;'[1]2025年已发货'!$G:$G&amp;'[1]2025年已发货'!$H:$H=C806&amp;F806&amp;I806&amp;J806,"未发货")</f>
        <v>6</v>
      </c>
      <c r="I806" s="40" t="str">
        <f>VLOOKUP(B806,辅助信息!E:I,3,FALSE)</f>
        <v>（五冶钢构宜宾高县月江镇建设项目）  四川省宜宾市高县月江镇刚记超市斜对面(还阳组团沪碳二期项目)</v>
      </c>
      <c r="J806" s="40" t="str">
        <f>VLOOKUP(B806,辅助信息!E:I,4,FALSE)</f>
        <v>张朝亮</v>
      </c>
      <c r="K806" s="81">
        <f>VLOOKUP(J806,辅助信息!H:I,2,FALSE)</f>
        <v>15228205853</v>
      </c>
      <c r="M806" s="93">
        <v>45719</v>
      </c>
      <c r="O806" s="64">
        <f ca="1" t="shared" si="26"/>
        <v>0</v>
      </c>
      <c r="P806" s="64">
        <f ca="1" t="shared" si="27"/>
        <v>252</v>
      </c>
      <c r="Q806" s="26" t="str">
        <f>VLOOKUP(B806,辅助信息!E:M,9,FALSE)</f>
        <v>ZTWM-CDGS-XS-2024-0169-中冶西部钢构-宜宾市南溪区幸福路东路,高县月江镇建设项目</v>
      </c>
      <c r="R806" s="26"/>
    </row>
    <row r="807" hidden="1" spans="2:18">
      <c r="B807" s="40" t="s">
        <v>106</v>
      </c>
      <c r="C807" s="72">
        <v>45719</v>
      </c>
      <c r="D807" s="40" t="str">
        <f>VLOOKUP(B807,辅助信息!E:K,7,FALSE)</f>
        <v>JWDDCD2024101600133</v>
      </c>
      <c r="E807" s="40" t="str">
        <f>VLOOKUP(F807,辅助信息!A:B,2,FALSE)</f>
        <v>螺纹钢</v>
      </c>
      <c r="F807" s="40" t="s">
        <v>32</v>
      </c>
      <c r="G807" s="36">
        <v>60</v>
      </c>
      <c r="H807" s="36">
        <f>_xlfn._xlws.FILTER('[1]2025年已发货'!$E:$E,'[1]2025年已发货'!$F:$F&amp;'[1]2025年已发货'!$C:$C&amp;'[1]2025年已发货'!$G:$G&amp;'[1]2025年已发货'!$H:$H=C807&amp;F807&amp;I807&amp;J807,"未发货")</f>
        <v>60</v>
      </c>
      <c r="I807" s="40" t="str">
        <f>VLOOKUP(B807,辅助信息!E:I,3,FALSE)</f>
        <v>（五冶钢构宜宾高县月江镇建设项目）  四川省宜宾市高县月江镇刚记超市斜对面(还阳组团沪碳二期项目)</v>
      </c>
      <c r="J807" s="40" t="str">
        <f>VLOOKUP(B807,辅助信息!E:I,4,FALSE)</f>
        <v>张朝亮</v>
      </c>
      <c r="K807" s="81">
        <f>VLOOKUP(J807,辅助信息!H:I,2,FALSE)</f>
        <v>15228205853</v>
      </c>
      <c r="M807" s="93">
        <v>45719</v>
      </c>
      <c r="O807" s="64">
        <f ca="1" t="shared" si="26"/>
        <v>0</v>
      </c>
      <c r="P807" s="64">
        <f ca="1" t="shared" si="27"/>
        <v>252</v>
      </c>
      <c r="Q807" s="26" t="str">
        <f>VLOOKUP(B807,辅助信息!E:M,9,FALSE)</f>
        <v>ZTWM-CDGS-XS-2024-0169-中冶西部钢构-宜宾市南溪区幸福路东路,高县月江镇建设项目</v>
      </c>
      <c r="R807" s="26"/>
    </row>
    <row r="808" hidden="1" spans="2:18">
      <c r="B808" s="40" t="s">
        <v>106</v>
      </c>
      <c r="C808" s="72">
        <v>45719</v>
      </c>
      <c r="D808" s="40" t="str">
        <f>VLOOKUP(B808,辅助信息!E:K,7,FALSE)</f>
        <v>JWDDCD2024101600133</v>
      </c>
      <c r="E808" s="40" t="str">
        <f>VLOOKUP(F808,辅助信息!A:B,2,FALSE)</f>
        <v>螺纹钢</v>
      </c>
      <c r="F808" s="40" t="s">
        <v>28</v>
      </c>
      <c r="G808" s="36">
        <v>15</v>
      </c>
      <c r="H808" s="36">
        <v>15</v>
      </c>
      <c r="I808" s="40" t="str">
        <f>VLOOKUP(B808,辅助信息!E:I,3,FALSE)</f>
        <v>（五冶钢构宜宾高县月江镇建设项目）  四川省宜宾市高县月江镇刚记超市斜对面(还阳组团沪碳二期项目)</v>
      </c>
      <c r="J808" s="40" t="str">
        <f>VLOOKUP(B808,辅助信息!E:I,4,FALSE)</f>
        <v>张朝亮</v>
      </c>
      <c r="K808" s="81">
        <f>VLOOKUP(J808,辅助信息!H:I,2,FALSE)</f>
        <v>15228205853</v>
      </c>
      <c r="M808" s="93">
        <v>45719</v>
      </c>
      <c r="O808" s="64">
        <f ca="1" t="shared" si="26"/>
        <v>0</v>
      </c>
      <c r="P808" s="64">
        <f ca="1" t="shared" si="27"/>
        <v>252</v>
      </c>
      <c r="Q808" s="26" t="str">
        <f>VLOOKUP(B808,辅助信息!E:M,9,FALSE)</f>
        <v>ZTWM-CDGS-XS-2024-0169-中冶西部钢构-宜宾市南溪区幸福路东路,高县月江镇建设项目</v>
      </c>
      <c r="R808" s="26"/>
    </row>
    <row r="809" hidden="1" spans="2:18">
      <c r="B809" s="40" t="s">
        <v>25</v>
      </c>
      <c r="C809" s="72">
        <v>45719</v>
      </c>
      <c r="D809" s="40" t="e">
        <f>VLOOKUP(B809,辅助信息!E:K,7,FALSE)</f>
        <v>#N/A</v>
      </c>
      <c r="E809" s="40" t="str">
        <f>VLOOKUP(F809,辅助信息!A:B,2,FALSE)</f>
        <v>螺纹钢</v>
      </c>
      <c r="F809" s="40" t="s">
        <v>19</v>
      </c>
      <c r="G809" s="36">
        <v>6</v>
      </c>
      <c r="H809" s="36" t="e">
        <f>_xlfn._xlws.FILTER('[1]2025年已发货'!$E:$E,'[1]2025年已发货'!$F:$F&amp;'[1]2025年已发货'!$C:$C&amp;'[1]2025年已发货'!$G:$G&amp;'[1]2025年已发货'!$H:$H=C809&amp;F809&amp;I809&amp;J809,"未发货")</f>
        <v>#N/A</v>
      </c>
      <c r="I809" s="40" t="e">
        <f>VLOOKUP(B809,辅助信息!E:I,3,FALSE)</f>
        <v>#N/A</v>
      </c>
      <c r="J809" s="40" t="e">
        <f>VLOOKUP(B809,辅助信息!E:I,4,FALSE)</f>
        <v>#N/A</v>
      </c>
      <c r="K809" s="81" t="e">
        <f>VLOOKUP(J809,辅助信息!H:I,2,FALSE)</f>
        <v>#N/A</v>
      </c>
      <c r="L809" s="82" t="e">
        <f>VLOOKUP(B809,辅助信息!E:J,6,FALSE)</f>
        <v>#N/A</v>
      </c>
      <c r="M809" s="93">
        <v>45719</v>
      </c>
      <c r="O809" s="64">
        <f ca="1" t="shared" si="26"/>
        <v>0</v>
      </c>
      <c r="P809" s="64">
        <f ca="1" t="shared" si="27"/>
        <v>252</v>
      </c>
      <c r="Q809" s="26" t="e">
        <f>VLOOKUP(B809,辅助信息!E:M,9,FALSE)</f>
        <v>#N/A</v>
      </c>
      <c r="R809" s="26"/>
    </row>
    <row r="810" hidden="1" spans="2:18">
      <c r="B810" s="40" t="s">
        <v>25</v>
      </c>
      <c r="C810" s="72">
        <v>45719</v>
      </c>
      <c r="D810" s="40" t="e">
        <f>VLOOKUP(B810,辅助信息!E:K,7,FALSE)</f>
        <v>#N/A</v>
      </c>
      <c r="E810" s="40" t="str">
        <f>VLOOKUP(F810,辅助信息!A:B,2,FALSE)</f>
        <v>螺纹钢</v>
      </c>
      <c r="F810" s="40" t="s">
        <v>32</v>
      </c>
      <c r="G810" s="36">
        <v>4</v>
      </c>
      <c r="H810" s="36" t="e">
        <f>_xlfn._xlws.FILTER('[1]2025年已发货'!$E:$E,'[1]2025年已发货'!$F:$F&amp;'[1]2025年已发货'!$C:$C&amp;'[1]2025年已发货'!$G:$G&amp;'[1]2025年已发货'!$H:$H=C810&amp;F810&amp;I810&amp;J810,"未发货")</f>
        <v>#N/A</v>
      </c>
      <c r="I810" s="40" t="e">
        <f>VLOOKUP(B810,辅助信息!E:I,3,FALSE)</f>
        <v>#N/A</v>
      </c>
      <c r="J810" s="40" t="e">
        <f>VLOOKUP(B810,辅助信息!E:I,4,FALSE)</f>
        <v>#N/A</v>
      </c>
      <c r="K810" s="81" t="e">
        <f>VLOOKUP(J810,辅助信息!H:I,2,FALSE)</f>
        <v>#N/A</v>
      </c>
      <c r="M810" s="93">
        <v>45719</v>
      </c>
      <c r="O810" s="64">
        <f ca="1" t="shared" si="26"/>
        <v>0</v>
      </c>
      <c r="P810" s="64">
        <f ca="1" t="shared" si="27"/>
        <v>252</v>
      </c>
      <c r="Q810" s="26" t="e">
        <f>VLOOKUP(B810,辅助信息!E:M,9,FALSE)</f>
        <v>#N/A</v>
      </c>
      <c r="R810" s="26"/>
    </row>
    <row r="811" hidden="1" spans="2:18">
      <c r="B811" s="85" t="s">
        <v>25</v>
      </c>
      <c r="C811" s="86">
        <v>45719</v>
      </c>
      <c r="D811" s="85" t="e">
        <f>VLOOKUP(B811,辅助信息!E:K,7,FALSE)</f>
        <v>#N/A</v>
      </c>
      <c r="E811" s="85" t="str">
        <f>VLOOKUP(F811,辅助信息!A:B,2,FALSE)</f>
        <v>螺纹钢</v>
      </c>
      <c r="F811" s="85" t="s">
        <v>65</v>
      </c>
      <c r="G811" s="87">
        <v>26</v>
      </c>
      <c r="H811" s="87" t="e">
        <f>_xlfn._xlws.FILTER('[1]2025年已发货'!$E:$E,'[1]2025年已发货'!$F:$F&amp;'[1]2025年已发货'!$C:$C&amp;'[1]2025年已发货'!$G:$G&amp;'[1]2025年已发货'!$H:$H=C811&amp;F811&amp;I811&amp;J811,"未发货")</f>
        <v>#N/A</v>
      </c>
      <c r="I811" s="85" t="e">
        <f>VLOOKUP(B811,辅助信息!E:I,3,FALSE)</f>
        <v>#N/A</v>
      </c>
      <c r="J811" s="85" t="e">
        <f>VLOOKUP(B811,辅助信息!E:I,4,FALSE)</f>
        <v>#N/A</v>
      </c>
      <c r="K811" s="104" t="e">
        <f>VLOOKUP(J811,辅助信息!H:I,2,FALSE)</f>
        <v>#N/A</v>
      </c>
      <c r="M811" s="93">
        <v>45719</v>
      </c>
      <c r="O811" s="64">
        <f ca="1" t="shared" si="26"/>
        <v>0</v>
      </c>
      <c r="P811" s="64">
        <f ca="1" t="shared" si="27"/>
        <v>252</v>
      </c>
      <c r="Q811" s="26" t="e">
        <f>VLOOKUP(B811,辅助信息!E:M,9,FALSE)</f>
        <v>#N/A</v>
      </c>
      <c r="R811" s="26"/>
    </row>
    <row r="812" hidden="1" spans="2:18">
      <c r="B812" s="40" t="s">
        <v>108</v>
      </c>
      <c r="C812" s="72">
        <v>45721</v>
      </c>
      <c r="D812" s="40" t="e">
        <f>VLOOKUP(B812,辅助信息!E:K,7,FALSE)</f>
        <v>#N/A</v>
      </c>
      <c r="E812" s="40" t="str">
        <f>VLOOKUP(F812,辅助信息!A:B,2,FALSE)</f>
        <v>螺纹钢</v>
      </c>
      <c r="F812" s="40" t="s">
        <v>32</v>
      </c>
      <c r="G812" s="36">
        <v>27</v>
      </c>
      <c r="H812" s="36" t="e">
        <f>_xlfn._xlws.FILTER('[1]2025年已发货'!$E:$E,'[1]2025年已发货'!$F:$F&amp;'[1]2025年已发货'!$C:$C&amp;'[1]2025年已发货'!$G:$G&amp;'[1]2025年已发货'!$H:$H=C812&amp;F812&amp;I812&amp;J812,"未发货")</f>
        <v>#N/A</v>
      </c>
      <c r="I812" s="40" t="e">
        <f>VLOOKUP(B812,辅助信息!E:I,3,FALSE)</f>
        <v>#N/A</v>
      </c>
      <c r="J812" s="40" t="e">
        <f>VLOOKUP(B812,辅助信息!E:I,4,FALSE)</f>
        <v>#N/A</v>
      </c>
      <c r="K812" s="40" t="e">
        <f>VLOOKUP(J812,辅助信息!H:I,2,FALSE)</f>
        <v>#N/A</v>
      </c>
      <c r="L812" s="79" t="e">
        <f>VLOOKUP(B812,辅助信息!E:J,6,FALSE)</f>
        <v>#N/A</v>
      </c>
      <c r="M812" s="93">
        <v>45717</v>
      </c>
      <c r="O812" s="64">
        <f ca="1" t="shared" si="26"/>
        <v>0</v>
      </c>
      <c r="P812" s="64">
        <f ca="1" t="shared" si="27"/>
        <v>254</v>
      </c>
      <c r="Q812" s="26" t="e">
        <f>VLOOKUP(B812,辅助信息!E:M,9,FALSE)</f>
        <v>#N/A</v>
      </c>
      <c r="R812" s="26"/>
    </row>
    <row r="813" hidden="1" spans="2:18">
      <c r="B813" s="40" t="s">
        <v>108</v>
      </c>
      <c r="C813" s="72">
        <v>45721</v>
      </c>
      <c r="D813" s="40" t="e">
        <f>VLOOKUP(B813,辅助信息!E:K,7,FALSE)</f>
        <v>#N/A</v>
      </c>
      <c r="E813" s="40" t="str">
        <f>VLOOKUP(F813,辅助信息!A:B,2,FALSE)</f>
        <v>螺纹钢</v>
      </c>
      <c r="F813" s="40" t="s">
        <v>30</v>
      </c>
      <c r="G813" s="36">
        <v>60</v>
      </c>
      <c r="H813" s="36" t="e">
        <f>_xlfn._xlws.FILTER('[1]2025年已发货'!$E:$E,'[1]2025年已发货'!$F:$F&amp;'[1]2025年已发货'!$C:$C&amp;'[1]2025年已发货'!$G:$G&amp;'[1]2025年已发货'!$H:$H=C813&amp;F813&amp;I813&amp;J813,"未发货")</f>
        <v>#N/A</v>
      </c>
      <c r="I813" s="40" t="e">
        <f>VLOOKUP(B813,辅助信息!E:I,3,FALSE)</f>
        <v>#N/A</v>
      </c>
      <c r="J813" s="40" t="e">
        <f>VLOOKUP(B813,辅助信息!E:I,4,FALSE)</f>
        <v>#N/A</v>
      </c>
      <c r="K813" s="40" t="e">
        <f>VLOOKUP(J813,辅助信息!H:I,2,FALSE)</f>
        <v>#N/A</v>
      </c>
      <c r="L813" s="80"/>
      <c r="M813" s="93">
        <v>45717</v>
      </c>
      <c r="O813" s="64">
        <f ca="1" t="shared" si="26"/>
        <v>0</v>
      </c>
      <c r="P813" s="64">
        <f ca="1" t="shared" si="27"/>
        <v>254</v>
      </c>
      <c r="Q813" s="26" t="e">
        <f>VLOOKUP(B813,辅助信息!E:M,9,FALSE)</f>
        <v>#N/A</v>
      </c>
      <c r="R813" s="26"/>
    </row>
    <row r="814" hidden="1" spans="2:18">
      <c r="B814" s="40" t="s">
        <v>108</v>
      </c>
      <c r="C814" s="72">
        <v>45721</v>
      </c>
      <c r="D814" s="40" t="e">
        <f>VLOOKUP(B814,辅助信息!E:K,7,FALSE)</f>
        <v>#N/A</v>
      </c>
      <c r="E814" s="40" t="str">
        <f>VLOOKUP(F814,辅助信息!A:B,2,FALSE)</f>
        <v>螺纹钢</v>
      </c>
      <c r="F814" s="40" t="s">
        <v>52</v>
      </c>
      <c r="G814" s="36">
        <v>10</v>
      </c>
      <c r="H814" s="36" t="e">
        <f>_xlfn._xlws.FILTER('[1]2025年已发货'!$E:$E,'[1]2025年已发货'!$F:$F&amp;'[1]2025年已发货'!$C:$C&amp;'[1]2025年已发货'!$G:$G&amp;'[1]2025年已发货'!$H:$H=C814&amp;F814&amp;I814&amp;J814,"未发货")</f>
        <v>#N/A</v>
      </c>
      <c r="I814" s="40" t="e">
        <f>VLOOKUP(B814,辅助信息!E:I,3,FALSE)</f>
        <v>#N/A</v>
      </c>
      <c r="J814" s="40" t="e">
        <f>VLOOKUP(B814,辅助信息!E:I,4,FALSE)</f>
        <v>#N/A</v>
      </c>
      <c r="K814" s="40" t="e">
        <f>VLOOKUP(J814,辅助信息!H:I,2,FALSE)</f>
        <v>#N/A</v>
      </c>
      <c r="L814" s="78"/>
      <c r="M814" s="93">
        <v>45717</v>
      </c>
      <c r="O814" s="64">
        <f ca="1" t="shared" si="26"/>
        <v>0</v>
      </c>
      <c r="P814" s="64">
        <f ca="1" t="shared" si="27"/>
        <v>254</v>
      </c>
      <c r="Q814" s="26" t="e">
        <f>VLOOKUP(B814,辅助信息!E:M,9,FALSE)</f>
        <v>#N/A</v>
      </c>
      <c r="R814" s="26"/>
    </row>
    <row r="815" hidden="1" spans="2:18">
      <c r="B815" s="40" t="s">
        <v>56</v>
      </c>
      <c r="C815" s="72">
        <v>45721</v>
      </c>
      <c r="D815" s="40" t="str">
        <f>VLOOKUP(B815,辅助信息!E:K,7,FALSE)</f>
        <v>JWDDCD2025052800131</v>
      </c>
      <c r="E815" s="40" t="str">
        <f>VLOOKUP(F815,辅助信息!A:B,2,FALSE)</f>
        <v>螺纹钢</v>
      </c>
      <c r="F815" s="40" t="s">
        <v>45</v>
      </c>
      <c r="G815" s="36">
        <v>12</v>
      </c>
      <c r="H815" s="36" t="str">
        <f>_xlfn._xlws.FILTER('[1]2025年已发货'!$E:$E,'[1]2025年已发货'!$F:$F&amp;'[1]2025年已发货'!$C:$C&amp;'[1]2025年已发货'!$G:$G&amp;'[1]2025年已发货'!$H:$H=C815&amp;F815&amp;I815&amp;J815,"未发货")</f>
        <v>未发货</v>
      </c>
      <c r="I815" s="40" t="str">
        <f>VLOOKUP(B815,辅助信息!E:I,3,FALSE)</f>
        <v>（商投建工达州中医药科技园-4工区-7号楼）达州市通川区达州中医药职业学院犀牛大道北段</v>
      </c>
      <c r="J815" s="40" t="str">
        <f>VLOOKUP(B815,辅助信息!E:I,4,FALSE)</f>
        <v>张扬</v>
      </c>
      <c r="K815" s="40">
        <f>VLOOKUP(J815,辅助信息!H:I,2,FALSE)</f>
        <v>18381904567</v>
      </c>
      <c r="L815" s="79" t="str">
        <f>VLOOKUP(B815,辅助信息!E:J,6,FALSE)</f>
        <v>控制炉批号！多了现场不收！,优先安排达钢,提前联系到场规格及数量</v>
      </c>
      <c r="M815" s="93">
        <v>45716</v>
      </c>
      <c r="O815" s="64">
        <f ca="1" t="shared" si="26"/>
        <v>0</v>
      </c>
      <c r="P815" s="64">
        <f ca="1" t="shared" si="27"/>
        <v>255</v>
      </c>
      <c r="Q815" s="26" t="str">
        <f>VLOOKUP(B815,辅助信息!E:M,9,FALSE)</f>
        <v>ZTWM-CDGS-XS-2024-0134-商投建工达州中医药科技成果示范园项目</v>
      </c>
      <c r="R815" s="26"/>
    </row>
    <row r="816" hidden="1" spans="2:18">
      <c r="B816" s="40" t="s">
        <v>56</v>
      </c>
      <c r="C816" s="72">
        <v>45721</v>
      </c>
      <c r="D816" s="40" t="str">
        <f>VLOOKUP(B816,辅助信息!E:K,7,FALSE)</f>
        <v>JWDDCD2025052800131</v>
      </c>
      <c r="E816" s="40" t="str">
        <f>VLOOKUP(F816,辅助信息!A:B,2,FALSE)</f>
        <v>螺纹钢</v>
      </c>
      <c r="F816" s="40" t="s">
        <v>21</v>
      </c>
      <c r="G816" s="36">
        <v>15</v>
      </c>
      <c r="H816" s="36" t="str">
        <f>_xlfn._xlws.FILTER('[1]2025年已发货'!$E:$E,'[1]2025年已发货'!$F:$F&amp;'[1]2025年已发货'!$C:$C&amp;'[1]2025年已发货'!$G:$G&amp;'[1]2025年已发货'!$H:$H=C816&amp;F816&amp;I816&amp;J816,"未发货")</f>
        <v>未发货</v>
      </c>
      <c r="I816" s="40" t="str">
        <f>VLOOKUP(B816,辅助信息!E:I,3,FALSE)</f>
        <v>（商投建工达州中医药科技园-4工区-7号楼）达州市通川区达州中医药职业学院犀牛大道北段</v>
      </c>
      <c r="J816" s="40" t="str">
        <f>VLOOKUP(B816,辅助信息!E:I,4,FALSE)</f>
        <v>张扬</v>
      </c>
      <c r="K816" s="40">
        <f>VLOOKUP(J816,辅助信息!H:I,2,FALSE)</f>
        <v>18381904567</v>
      </c>
      <c r="L816" s="78"/>
      <c r="M816" s="93">
        <v>45716</v>
      </c>
      <c r="O816" s="64">
        <f ca="1" t="shared" si="26"/>
        <v>0</v>
      </c>
      <c r="P816" s="64">
        <f ca="1" t="shared" si="27"/>
        <v>255</v>
      </c>
      <c r="Q816" s="26" t="str">
        <f>VLOOKUP(B816,辅助信息!E:M,9,FALSE)</f>
        <v>ZTWM-CDGS-XS-2024-0134-商投建工达州中医药科技成果示范园项目</v>
      </c>
      <c r="R816" s="26"/>
    </row>
    <row r="817" ht="33.75" hidden="1" customHeight="1" spans="2:18">
      <c r="B817" s="40" t="s">
        <v>68</v>
      </c>
      <c r="C817" s="72">
        <v>45721</v>
      </c>
      <c r="D817" s="40" t="str">
        <f>VLOOKUP(B817,辅助信息!E:K,7,FALSE)</f>
        <v>JWDDCD2025052800131</v>
      </c>
      <c r="E817" s="40" t="str">
        <f>VLOOKUP(F817,辅助信息!A:B,2,FALSE)</f>
        <v>螺纹钢</v>
      </c>
      <c r="F817" s="40" t="s">
        <v>52</v>
      </c>
      <c r="G817" s="36">
        <v>30</v>
      </c>
      <c r="H817" s="36" t="str">
        <f>_xlfn._xlws.FILTER('[1]2025年已发货'!$E:$E,'[1]2025年已发货'!$F:$F&amp;'[1]2025年已发货'!$C:$C&amp;'[1]2025年已发货'!$G:$G&amp;'[1]2025年已发货'!$H:$H=C817&amp;F817&amp;I817&amp;J817,"未发货")</f>
        <v>未发货</v>
      </c>
      <c r="I817" s="40" t="str">
        <f>VLOOKUP(B817,辅助信息!E:I,3,FALSE)</f>
        <v>（商投建工达州中医药科技园-2工区-景观桥）达州市通川区达州中医药职业学院犀牛大道北段</v>
      </c>
      <c r="J817" s="40" t="str">
        <f>VLOOKUP(B817,辅助信息!E:I,4,FALSE)</f>
        <v>李波</v>
      </c>
      <c r="K817" s="40">
        <f>VLOOKUP(J817,辅助信息!H:I,2,FALSE)</f>
        <v>18381899787</v>
      </c>
      <c r="L817" s="79" t="str">
        <f>VLOOKUP(B817,辅助信息!E:J,6,FALSE)</f>
        <v>控制炉批号！多了现场不收！,优先安排达钢,提前联系到场规格及数量</v>
      </c>
      <c r="M817" s="93">
        <v>45720</v>
      </c>
      <c r="O817" s="64">
        <f ca="1" t="shared" si="26"/>
        <v>0</v>
      </c>
      <c r="P817" s="64">
        <f ca="1" t="shared" si="27"/>
        <v>251</v>
      </c>
      <c r="Q817" s="26" t="str">
        <f>VLOOKUP(B817,辅助信息!E:M,9,FALSE)</f>
        <v>ZTWM-CDGS-XS-2024-0134-商投建工达州中医药科技成果示范园项目</v>
      </c>
      <c r="R817" s="26"/>
    </row>
    <row r="818" hidden="1" spans="2:18">
      <c r="B818" s="40" t="s">
        <v>64</v>
      </c>
      <c r="C818" s="72">
        <v>45721</v>
      </c>
      <c r="D818" s="40" t="e">
        <f>VLOOKUP(B818,辅助信息!E:K,7,FALSE)</f>
        <v>#N/A</v>
      </c>
      <c r="E818" s="40" t="str">
        <f>VLOOKUP(F818,辅助信息!A:B,2,FALSE)</f>
        <v>螺纹钢</v>
      </c>
      <c r="F818" s="40" t="s">
        <v>65</v>
      </c>
      <c r="G818" s="36">
        <v>12</v>
      </c>
      <c r="H818" s="36" t="e">
        <f>_xlfn._xlws.FILTER('[1]2025年已发货'!$E:$E,'[1]2025年已发货'!$F:$F&amp;'[1]2025年已发货'!$C:$C&amp;'[1]2025年已发货'!$G:$G&amp;'[1]2025年已发货'!$H:$H=C818&amp;F818&amp;I818&amp;J818,"未发货")</f>
        <v>#N/A</v>
      </c>
      <c r="I818" s="40" t="e">
        <f>VLOOKUP(B818,辅助信息!E:I,3,FALSE)</f>
        <v>#N/A</v>
      </c>
      <c r="J818" s="40" t="e">
        <f>VLOOKUP(B818,辅助信息!E:I,4,FALSE)</f>
        <v>#N/A</v>
      </c>
      <c r="K818" s="40" t="e">
        <f>VLOOKUP(J818,辅助信息!H:I,2,FALSE)</f>
        <v>#N/A</v>
      </c>
      <c r="L818" s="79" t="e">
        <f>VLOOKUP(B818,辅助信息!E:J,6,FALSE)</f>
        <v>#N/A</v>
      </c>
      <c r="M818" s="93">
        <v>45718</v>
      </c>
      <c r="O818" s="64">
        <f ca="1" t="shared" si="26"/>
        <v>0</v>
      </c>
      <c r="P818" s="64">
        <f ca="1" t="shared" si="27"/>
        <v>253</v>
      </c>
      <c r="Q818" s="26" t="e">
        <f>VLOOKUP(B818,辅助信息!E:M,9,FALSE)</f>
        <v>#N/A</v>
      </c>
      <c r="R818" s="26"/>
    </row>
    <row r="819" hidden="1" spans="2:18">
      <c r="B819" s="40" t="s">
        <v>64</v>
      </c>
      <c r="C819" s="72">
        <v>45721</v>
      </c>
      <c r="D819" s="40" t="e">
        <f>VLOOKUP(B819,辅助信息!E:K,7,FALSE)</f>
        <v>#N/A</v>
      </c>
      <c r="E819" s="40" t="str">
        <f>VLOOKUP(F819,辅助信息!A:B,2,FALSE)</f>
        <v>螺纹钢</v>
      </c>
      <c r="F819" s="40" t="s">
        <v>52</v>
      </c>
      <c r="G819" s="36">
        <v>51</v>
      </c>
      <c r="H819" s="36" t="e">
        <f>_xlfn._xlws.FILTER('[1]2025年已发货'!$E:$E,'[1]2025年已发货'!$F:$F&amp;'[1]2025年已发货'!$C:$C&amp;'[1]2025年已发货'!$G:$G&amp;'[1]2025年已发货'!$H:$H=C819&amp;F819&amp;I819&amp;J819,"未发货")</f>
        <v>#N/A</v>
      </c>
      <c r="I819" s="40" t="e">
        <f>VLOOKUP(B819,辅助信息!E:I,3,FALSE)</f>
        <v>#N/A</v>
      </c>
      <c r="J819" s="40" t="e">
        <f>VLOOKUP(B819,辅助信息!E:I,4,FALSE)</f>
        <v>#N/A</v>
      </c>
      <c r="K819" s="40" t="e">
        <f>VLOOKUP(J819,辅助信息!H:I,2,FALSE)</f>
        <v>#N/A</v>
      </c>
      <c r="L819" s="78"/>
      <c r="M819" s="93">
        <v>45718</v>
      </c>
      <c r="O819" s="64">
        <f ca="1" t="shared" si="26"/>
        <v>0</v>
      </c>
      <c r="P819" s="64">
        <f ca="1" t="shared" si="27"/>
        <v>253</v>
      </c>
      <c r="Q819" s="26" t="e">
        <f>VLOOKUP(B819,辅助信息!E:M,9,FALSE)</f>
        <v>#N/A</v>
      </c>
      <c r="R819" s="26"/>
    </row>
    <row r="820" hidden="1" spans="1:18">
      <c r="A820" s="73" t="s">
        <v>110</v>
      </c>
      <c r="B820" s="40" t="s">
        <v>84</v>
      </c>
      <c r="C820" s="72">
        <v>45721</v>
      </c>
      <c r="D820" s="40" t="e">
        <f>VLOOKUP(B820,辅助信息!E:K,7,FALSE)</f>
        <v>#N/A</v>
      </c>
      <c r="E820" s="40" t="str">
        <f>VLOOKUP(F820,辅助信息!A:B,2,FALSE)</f>
        <v>高线</v>
      </c>
      <c r="F820" s="40" t="s">
        <v>51</v>
      </c>
      <c r="G820" s="36">
        <v>5</v>
      </c>
      <c r="H820" s="36" t="e">
        <f>_xlfn._xlws.FILTER('[1]2025年已发货'!$E:$E,'[1]2025年已发货'!$F:$F&amp;'[1]2025年已发货'!$C:$C&amp;'[1]2025年已发货'!$G:$G&amp;'[1]2025年已发货'!$H:$H=C820&amp;F820&amp;I820&amp;J820,"未发货")</f>
        <v>#N/A</v>
      </c>
      <c r="I820" s="40" t="e">
        <f>VLOOKUP(B820,辅助信息!E:I,3,FALSE)</f>
        <v>#N/A</v>
      </c>
      <c r="J820" s="40" t="e">
        <f>VLOOKUP(B820,辅助信息!E:I,4,FALSE)</f>
        <v>#N/A</v>
      </c>
      <c r="K820" s="40" t="e">
        <f>VLOOKUP(J820,辅助信息!H:I,2,FALSE)</f>
        <v>#N/A</v>
      </c>
      <c r="L820" s="79" t="e">
        <f>VLOOKUP(B820,辅助信息!E:J,6,FALSE)</f>
        <v>#N/A</v>
      </c>
      <c r="M820" s="93">
        <v>45722</v>
      </c>
      <c r="O820" s="64">
        <f ca="1" t="shared" si="26"/>
        <v>0</v>
      </c>
      <c r="P820" s="64">
        <f ca="1" t="shared" si="27"/>
        <v>249</v>
      </c>
      <c r="Q820" s="26" t="e">
        <f>VLOOKUP(B820,辅助信息!E:M,9,FALSE)</f>
        <v>#N/A</v>
      </c>
      <c r="R820" s="26"/>
    </row>
    <row r="821" hidden="1" spans="2:18">
      <c r="B821" s="40" t="s">
        <v>84</v>
      </c>
      <c r="C821" s="72">
        <v>45721</v>
      </c>
      <c r="D821" s="40" t="e">
        <f>VLOOKUP(B821,辅助信息!E:K,7,FALSE)</f>
        <v>#N/A</v>
      </c>
      <c r="E821" s="40" t="str">
        <f>VLOOKUP(F821,辅助信息!A:B,2,FALSE)</f>
        <v>螺纹钢</v>
      </c>
      <c r="F821" s="40" t="s">
        <v>32</v>
      </c>
      <c r="G821" s="36">
        <v>3</v>
      </c>
      <c r="H821" s="36" t="e">
        <f>_xlfn._xlws.FILTER('[1]2025年已发货'!$E:$E,'[1]2025年已发货'!$F:$F&amp;'[1]2025年已发货'!$C:$C&amp;'[1]2025年已发货'!$G:$G&amp;'[1]2025年已发货'!$H:$H=C821&amp;F821&amp;I821&amp;J821,"未发货")</f>
        <v>#N/A</v>
      </c>
      <c r="I821" s="40" t="e">
        <f>VLOOKUP(B821,辅助信息!E:I,3,FALSE)</f>
        <v>#N/A</v>
      </c>
      <c r="J821" s="40" t="e">
        <f>VLOOKUP(B821,辅助信息!E:I,4,FALSE)</f>
        <v>#N/A</v>
      </c>
      <c r="K821" s="40" t="e">
        <f>VLOOKUP(J821,辅助信息!H:I,2,FALSE)</f>
        <v>#N/A</v>
      </c>
      <c r="L821" s="80"/>
      <c r="M821" s="93">
        <v>45722</v>
      </c>
      <c r="O821" s="64">
        <f ca="1" t="shared" si="26"/>
        <v>0</v>
      </c>
      <c r="P821" s="64">
        <f ca="1" t="shared" si="27"/>
        <v>249</v>
      </c>
      <c r="Q821" s="26" t="e">
        <f>VLOOKUP(B821,辅助信息!E:M,9,FALSE)</f>
        <v>#N/A</v>
      </c>
      <c r="R821" s="26"/>
    </row>
    <row r="822" hidden="1" spans="2:18">
      <c r="B822" s="40" t="s">
        <v>84</v>
      </c>
      <c r="C822" s="72">
        <v>45721</v>
      </c>
      <c r="D822" s="40" t="e">
        <f>VLOOKUP(B822,辅助信息!E:K,7,FALSE)</f>
        <v>#N/A</v>
      </c>
      <c r="E822" s="40" t="str">
        <f>VLOOKUP(F822,辅助信息!A:B,2,FALSE)</f>
        <v>螺纹钢</v>
      </c>
      <c r="F822" s="40" t="s">
        <v>33</v>
      </c>
      <c r="G822" s="36">
        <v>8</v>
      </c>
      <c r="H822" s="36" t="e">
        <f>_xlfn._xlws.FILTER('[1]2025年已发货'!$E:$E,'[1]2025年已发货'!$F:$F&amp;'[1]2025年已发货'!$C:$C&amp;'[1]2025年已发货'!$G:$G&amp;'[1]2025年已发货'!$H:$H=C822&amp;F822&amp;I822&amp;J822,"未发货")</f>
        <v>#N/A</v>
      </c>
      <c r="I822" s="40" t="e">
        <f>VLOOKUP(B822,辅助信息!E:I,3,FALSE)</f>
        <v>#N/A</v>
      </c>
      <c r="J822" s="40" t="e">
        <f>VLOOKUP(B822,辅助信息!E:I,4,FALSE)</f>
        <v>#N/A</v>
      </c>
      <c r="K822" s="40" t="e">
        <f>VLOOKUP(J822,辅助信息!H:I,2,FALSE)</f>
        <v>#N/A</v>
      </c>
      <c r="L822" s="80"/>
      <c r="M822" s="93">
        <v>45722</v>
      </c>
      <c r="O822" s="64">
        <f ca="1" t="shared" si="26"/>
        <v>0</v>
      </c>
      <c r="P822" s="64">
        <f ca="1" t="shared" si="27"/>
        <v>249</v>
      </c>
      <c r="Q822" s="26" t="e">
        <f>VLOOKUP(B822,辅助信息!E:M,9,FALSE)</f>
        <v>#N/A</v>
      </c>
      <c r="R822" s="26"/>
    </row>
    <row r="823" hidden="1" spans="2:18">
      <c r="B823" s="40" t="s">
        <v>84</v>
      </c>
      <c r="C823" s="72">
        <v>45721</v>
      </c>
      <c r="D823" s="40" t="e">
        <f>VLOOKUP(B823,辅助信息!E:K,7,FALSE)</f>
        <v>#N/A</v>
      </c>
      <c r="E823" s="40" t="str">
        <f>VLOOKUP(F823,辅助信息!A:B,2,FALSE)</f>
        <v>螺纹钢</v>
      </c>
      <c r="F823" s="40" t="s">
        <v>28</v>
      </c>
      <c r="G823" s="36">
        <v>9</v>
      </c>
      <c r="H823" s="36" t="e">
        <f>_xlfn._xlws.FILTER('[1]2025年已发货'!$E:$E,'[1]2025年已发货'!$F:$F&amp;'[1]2025年已发货'!$C:$C&amp;'[1]2025年已发货'!$G:$G&amp;'[1]2025年已发货'!$H:$H=C823&amp;F823&amp;I823&amp;J823,"未发货")</f>
        <v>#N/A</v>
      </c>
      <c r="I823" s="40" t="e">
        <f>VLOOKUP(B823,辅助信息!E:I,3,FALSE)</f>
        <v>#N/A</v>
      </c>
      <c r="J823" s="40" t="e">
        <f>VLOOKUP(B823,辅助信息!E:I,4,FALSE)</f>
        <v>#N/A</v>
      </c>
      <c r="K823" s="40" t="e">
        <f>VLOOKUP(J823,辅助信息!H:I,2,FALSE)</f>
        <v>#N/A</v>
      </c>
      <c r="L823" s="80"/>
      <c r="M823" s="93">
        <v>45722</v>
      </c>
      <c r="O823" s="64">
        <f ca="1" t="shared" si="26"/>
        <v>0</v>
      </c>
      <c r="P823" s="64">
        <f ca="1" t="shared" si="27"/>
        <v>249</v>
      </c>
      <c r="Q823" s="26" t="e">
        <f>VLOOKUP(B823,辅助信息!E:M,9,FALSE)</f>
        <v>#N/A</v>
      </c>
      <c r="R823" s="26"/>
    </row>
    <row r="824" hidden="1" spans="2:18">
      <c r="B824" s="40" t="s">
        <v>84</v>
      </c>
      <c r="C824" s="72">
        <v>45721</v>
      </c>
      <c r="D824" s="40" t="e">
        <f>VLOOKUP(B824,辅助信息!E:K,7,FALSE)</f>
        <v>#N/A</v>
      </c>
      <c r="E824" s="40" t="str">
        <f>VLOOKUP(F824,辅助信息!A:B,2,FALSE)</f>
        <v>螺纹钢</v>
      </c>
      <c r="F824" s="40" t="s">
        <v>111</v>
      </c>
      <c r="G824" s="36">
        <v>7</v>
      </c>
      <c r="H824" s="36" t="e">
        <f>_xlfn._xlws.FILTER('[1]2025年已发货'!$E:$E,'[1]2025年已发货'!$F:$F&amp;'[1]2025年已发货'!$C:$C&amp;'[1]2025年已发货'!$G:$G&amp;'[1]2025年已发货'!$H:$H=C824&amp;F824&amp;I824&amp;J824,"未发货")</f>
        <v>#N/A</v>
      </c>
      <c r="I824" s="40" t="e">
        <f>VLOOKUP(B824,辅助信息!E:I,3,FALSE)</f>
        <v>#N/A</v>
      </c>
      <c r="J824" s="40" t="e">
        <f>VLOOKUP(B824,辅助信息!E:I,4,FALSE)</f>
        <v>#N/A</v>
      </c>
      <c r="K824" s="40" t="e">
        <f>VLOOKUP(J824,辅助信息!H:I,2,FALSE)</f>
        <v>#N/A</v>
      </c>
      <c r="L824" s="78"/>
      <c r="M824" s="93">
        <v>45722</v>
      </c>
      <c r="O824" s="64">
        <f ca="1" t="shared" si="26"/>
        <v>0</v>
      </c>
      <c r="P824" s="64">
        <f ca="1" t="shared" si="27"/>
        <v>249</v>
      </c>
      <c r="Q824" s="26" t="e">
        <f>VLOOKUP(B824,辅助信息!E:M,9,FALSE)</f>
        <v>#N/A</v>
      </c>
      <c r="R824" s="26"/>
    </row>
    <row r="825" hidden="1" spans="2:18">
      <c r="B825" s="40" t="s">
        <v>112</v>
      </c>
      <c r="C825" s="72">
        <v>45721</v>
      </c>
      <c r="D825" s="40" t="str">
        <f>VLOOKUP(B825,辅助信息!E:K,7,FALSE)</f>
        <v>JWDDCD2025052800131</v>
      </c>
      <c r="E825" s="40" t="str">
        <f>VLOOKUP(F825,辅助信息!A:B,2,FALSE)</f>
        <v>盘螺</v>
      </c>
      <c r="F825" s="40" t="s">
        <v>40</v>
      </c>
      <c r="G825" s="36">
        <v>30</v>
      </c>
      <c r="H825" s="36">
        <f>_xlfn._xlws.FILTER('[1]2025年已发货'!$E:$E,'[1]2025年已发货'!$F:$F&amp;'[1]2025年已发货'!$C:$C&amp;'[1]2025年已发货'!$G:$G&amp;'[1]2025年已发货'!$H:$H=C825&amp;F825&amp;I825&amp;J825,"未发货")</f>
        <v>30</v>
      </c>
      <c r="I825" s="40" t="str">
        <f>VLOOKUP(B825,辅助信息!E:I,3,FALSE)</f>
        <v>（商投建工达州中医药科技园-4工区-10号楼）达州市通川区达州中医药职业学院犀牛大道北段</v>
      </c>
      <c r="J825" s="40" t="str">
        <f>VLOOKUP(B825,辅助信息!E:I,4,FALSE)</f>
        <v>张扬</v>
      </c>
      <c r="K825" s="40">
        <f>VLOOKUP(J825,辅助信息!H:I,2,FALSE)</f>
        <v>18381904567</v>
      </c>
      <c r="L825" s="79" t="str">
        <f>VLOOKUP(B825,辅助信息!E:J,6,FALSE)</f>
        <v>控制炉批号！多了现场不收！,优先安排达钢,提前联系到场规格及数量</v>
      </c>
      <c r="M825" s="93">
        <v>45723</v>
      </c>
      <c r="O825" s="64">
        <f ca="1" t="shared" si="26"/>
        <v>0</v>
      </c>
      <c r="P825" s="64">
        <f ca="1" t="shared" si="27"/>
        <v>248</v>
      </c>
      <c r="Q825" s="26" t="str">
        <f>VLOOKUP(B825,辅助信息!E:M,9,FALSE)</f>
        <v>ZTWM-CDGS-XS-2024-0134-商投建工达州中医药科技成果示范园项目</v>
      </c>
      <c r="R825" s="26"/>
    </row>
    <row r="826" hidden="1" spans="2:18">
      <c r="B826" s="40" t="s">
        <v>112</v>
      </c>
      <c r="C826" s="72">
        <v>45721</v>
      </c>
      <c r="D826" s="40" t="str">
        <f>VLOOKUP(B826,辅助信息!E:K,7,FALSE)</f>
        <v>JWDDCD2025052800131</v>
      </c>
      <c r="E826" s="40" t="str">
        <f>VLOOKUP(F826,辅助信息!A:B,2,FALSE)</f>
        <v>螺纹钢</v>
      </c>
      <c r="F826" s="40" t="s">
        <v>19</v>
      </c>
      <c r="G826" s="36">
        <v>66</v>
      </c>
      <c r="H826" s="36">
        <f>_xlfn._xlws.FILTER('[1]2025年已发货'!$E:$E,'[1]2025年已发货'!$F:$F&amp;'[1]2025年已发货'!$C:$C&amp;'[1]2025年已发货'!$G:$G&amp;'[1]2025年已发货'!$H:$H=C826&amp;F826&amp;I826&amp;J826,"未发货")</f>
        <v>66</v>
      </c>
      <c r="I826" s="40" t="str">
        <f>VLOOKUP(B826,辅助信息!E:I,3,FALSE)</f>
        <v>（商投建工达州中医药科技园-4工区-10号楼）达州市通川区达州中医药职业学院犀牛大道北段</v>
      </c>
      <c r="J826" s="40" t="str">
        <f>VLOOKUP(B826,辅助信息!E:I,4,FALSE)</f>
        <v>张扬</v>
      </c>
      <c r="K826" s="40">
        <f>VLOOKUP(J826,辅助信息!H:I,2,FALSE)</f>
        <v>18381904567</v>
      </c>
      <c r="L826" s="78"/>
      <c r="M826" s="93">
        <v>45723</v>
      </c>
      <c r="O826" s="64">
        <f ca="1" t="shared" si="26"/>
        <v>0</v>
      </c>
      <c r="P826" s="64">
        <f ca="1" t="shared" si="27"/>
        <v>248</v>
      </c>
      <c r="Q826" s="26" t="str">
        <f>VLOOKUP(B826,辅助信息!E:M,9,FALSE)</f>
        <v>ZTWM-CDGS-XS-2024-0134-商投建工达州中医药科技成果示范园项目</v>
      </c>
      <c r="R826" s="26"/>
    </row>
    <row r="827" hidden="1" spans="2:18">
      <c r="B827" s="40" t="s">
        <v>113</v>
      </c>
      <c r="C827" s="72">
        <v>45721</v>
      </c>
      <c r="D827" s="40" t="str">
        <f>VLOOKUP(B827,辅助信息!E:K,7,FALSE)</f>
        <v>JWDDCD2025051000019</v>
      </c>
      <c r="E827" s="40" t="str">
        <f>VLOOKUP(F827,辅助信息!A:B,2,FALSE)</f>
        <v>盘螺</v>
      </c>
      <c r="F827" s="40" t="s">
        <v>40</v>
      </c>
      <c r="G827" s="36">
        <v>5</v>
      </c>
      <c r="H827" s="36" t="str">
        <f>_xlfn._xlws.FILTER('[1]2025年已发货'!$E:$E,'[1]2025年已发货'!$F:$F&amp;'[1]2025年已发货'!$C:$C&amp;'[1]2025年已发货'!$G:$G&amp;'[1]2025年已发货'!$H:$H=C827&amp;F827&amp;I827&amp;J827,"未发货")</f>
        <v>未发货</v>
      </c>
      <c r="I827" s="40" t="str">
        <f>VLOOKUP(B827,辅助信息!E:I,3,FALSE)</f>
        <v>(五冶钢构医学科学产业园建设项目房建二部-排洪渠（五标）)四川省南充市顺庆区搬罾街道学府大道二段</v>
      </c>
      <c r="J827" s="40" t="str">
        <f>VLOOKUP(B827,辅助信息!E:I,4,FALSE)</f>
        <v>安南</v>
      </c>
      <c r="K827" s="40">
        <f>VLOOKUP(J827,辅助信息!H:I,2,FALSE)</f>
        <v>19950525030</v>
      </c>
      <c r="L827" s="79" t="str">
        <f>VLOOKUP(B827,辅助信息!E:J,6,FALSE)</f>
        <v>送货单：送货单位：南充思临新材料科技有限公司,收货单位：五冶集团川北(南充)建设有限公司,项目名称：南充医学科学产业园,送货车型13米,装货前联系收货人核实到场规格</v>
      </c>
      <c r="M827" s="93">
        <v>45722</v>
      </c>
      <c r="O827" s="64">
        <f ca="1" t="shared" si="26"/>
        <v>0</v>
      </c>
      <c r="P827" s="64">
        <f ca="1" t="shared" si="27"/>
        <v>249</v>
      </c>
      <c r="Q827" s="26" t="str">
        <f>VLOOKUP(B827,辅助信息!E:M,9,FALSE)</f>
        <v>ZTWM-CDGS-XS-2024-0248-五冶钢构-南充市医学院项目</v>
      </c>
      <c r="R827" s="26"/>
    </row>
    <row r="828" hidden="1" spans="2:18">
      <c r="B828" s="40" t="s">
        <v>113</v>
      </c>
      <c r="C828" s="72">
        <v>45721</v>
      </c>
      <c r="D828" s="40" t="str">
        <f>VLOOKUP(B828,辅助信息!E:K,7,FALSE)</f>
        <v>JWDDCD2025051000019</v>
      </c>
      <c r="E828" s="40" t="str">
        <f>VLOOKUP(F828,辅助信息!A:B,2,FALSE)</f>
        <v>螺纹钢</v>
      </c>
      <c r="F828" s="40" t="s">
        <v>27</v>
      </c>
      <c r="G828" s="36">
        <v>12</v>
      </c>
      <c r="H828" s="36" t="str">
        <f>_xlfn._xlws.FILTER('[1]2025年已发货'!$E:$E,'[1]2025年已发货'!$F:$F&amp;'[1]2025年已发货'!$C:$C&amp;'[1]2025年已发货'!$G:$G&amp;'[1]2025年已发货'!$H:$H=C828&amp;F828&amp;I828&amp;J828,"未发货")</f>
        <v>未发货</v>
      </c>
      <c r="I828" s="40" t="str">
        <f>VLOOKUP(B828,辅助信息!E:I,3,FALSE)</f>
        <v>(五冶钢构医学科学产业园建设项目房建二部-排洪渠（五标）)四川省南充市顺庆区搬罾街道学府大道二段</v>
      </c>
      <c r="J828" s="40" t="str">
        <f>VLOOKUP(B828,辅助信息!E:I,4,FALSE)</f>
        <v>安南</v>
      </c>
      <c r="K828" s="40">
        <f>VLOOKUP(J828,辅助信息!H:I,2,FALSE)</f>
        <v>19950525030</v>
      </c>
      <c r="L828" s="80"/>
      <c r="M828" s="93">
        <v>45722</v>
      </c>
      <c r="O828" s="64">
        <f ca="1" t="shared" si="26"/>
        <v>0</v>
      </c>
      <c r="P828" s="64">
        <f ca="1" t="shared" si="27"/>
        <v>249</v>
      </c>
      <c r="Q828" s="26" t="str">
        <f>VLOOKUP(B828,辅助信息!E:M,9,FALSE)</f>
        <v>ZTWM-CDGS-XS-2024-0248-五冶钢构-南充市医学院项目</v>
      </c>
      <c r="R828" s="26"/>
    </row>
    <row r="829" hidden="1" spans="2:18">
      <c r="B829" s="40" t="s">
        <v>113</v>
      </c>
      <c r="C829" s="72">
        <v>45721</v>
      </c>
      <c r="D829" s="40" t="str">
        <f>VLOOKUP(B829,辅助信息!E:K,7,FALSE)</f>
        <v>JWDDCD2025051000019</v>
      </c>
      <c r="E829" s="40" t="str">
        <f>VLOOKUP(F829,辅助信息!A:B,2,FALSE)</f>
        <v>螺纹钢</v>
      </c>
      <c r="F829" s="40" t="s">
        <v>18</v>
      </c>
      <c r="G829" s="36">
        <v>18</v>
      </c>
      <c r="H829" s="36" t="str">
        <f>_xlfn._xlws.FILTER('[1]2025年已发货'!$E:$E,'[1]2025年已发货'!$F:$F&amp;'[1]2025年已发货'!$C:$C&amp;'[1]2025年已发货'!$G:$G&amp;'[1]2025年已发货'!$H:$H=C829&amp;F829&amp;I829&amp;J829,"未发货")</f>
        <v>未发货</v>
      </c>
      <c r="I829" s="40" t="str">
        <f>VLOOKUP(B829,辅助信息!E:I,3,FALSE)</f>
        <v>(五冶钢构医学科学产业园建设项目房建二部-排洪渠（五标）)四川省南充市顺庆区搬罾街道学府大道二段</v>
      </c>
      <c r="J829" s="40" t="str">
        <f>VLOOKUP(B829,辅助信息!E:I,4,FALSE)</f>
        <v>安南</v>
      </c>
      <c r="K829" s="40">
        <f>VLOOKUP(J829,辅助信息!H:I,2,FALSE)</f>
        <v>19950525030</v>
      </c>
      <c r="L829" s="80"/>
      <c r="M829" s="93">
        <v>45722</v>
      </c>
      <c r="O829" s="64">
        <f ca="1" t="shared" si="26"/>
        <v>0</v>
      </c>
      <c r="P829" s="64">
        <f ca="1" t="shared" si="27"/>
        <v>249</v>
      </c>
      <c r="Q829" s="26" t="str">
        <f>VLOOKUP(B829,辅助信息!E:M,9,FALSE)</f>
        <v>ZTWM-CDGS-XS-2024-0248-五冶钢构-南充市医学院项目</v>
      </c>
      <c r="R829" s="26"/>
    </row>
    <row r="830" hidden="1" spans="2:18">
      <c r="B830" s="40" t="s">
        <v>60</v>
      </c>
      <c r="C830" s="72">
        <v>45721</v>
      </c>
      <c r="D830" s="40" t="str">
        <f>VLOOKUP(B830,辅助信息!E:K,7,FALSE)</f>
        <v>JWDDCD2025051000019</v>
      </c>
      <c r="E830" s="40" t="str">
        <f>VLOOKUP(F830,辅助信息!A:B,2,FALSE)</f>
        <v>螺纹钢</v>
      </c>
      <c r="F830" s="40" t="s">
        <v>27</v>
      </c>
      <c r="G830" s="36">
        <v>9</v>
      </c>
      <c r="H830" s="36">
        <f>_xlfn._xlws.FILTER('[1]2025年已发货'!$E:$E,'[1]2025年已发货'!$F:$F&amp;'[1]2025年已发货'!$C:$C&amp;'[1]2025年已发货'!$G:$G&amp;'[1]2025年已发货'!$H:$H=C830&amp;F830&amp;I830&amp;J830,"未发货")</f>
        <v>9</v>
      </c>
      <c r="I830" s="40" t="str">
        <f>VLOOKUP(B830,辅助信息!E:I,3,FALSE)</f>
        <v>(五冶钢构医学科学产业园建设项目房建二部-六标)四川省南充市顺庆区搬罾街道学府大道二段</v>
      </c>
      <c r="J830" s="40" t="str">
        <f>VLOOKUP(B830,辅助信息!E:I,4,FALSE)</f>
        <v>安南</v>
      </c>
      <c r="K830" s="40">
        <f>VLOOKUP(J830,辅助信息!H:I,2,FALSE)</f>
        <v>19950525030</v>
      </c>
      <c r="L830" s="80"/>
      <c r="M830" s="93">
        <v>45722</v>
      </c>
      <c r="O830" s="64">
        <f ca="1" t="shared" si="26"/>
        <v>0</v>
      </c>
      <c r="P830" s="64">
        <f ca="1" t="shared" si="27"/>
        <v>249</v>
      </c>
      <c r="Q830" s="26" t="str">
        <f>VLOOKUP(B830,辅助信息!E:M,9,FALSE)</f>
        <v>ZTWM-CDGS-XS-2024-0248-五冶钢构-南充市医学院项目</v>
      </c>
      <c r="R830" s="26"/>
    </row>
    <row r="831" hidden="1" spans="2:18">
      <c r="B831" s="40" t="s">
        <v>60</v>
      </c>
      <c r="C831" s="72">
        <v>45721</v>
      </c>
      <c r="D831" s="40" t="str">
        <f>VLOOKUP(B831,辅助信息!E:K,7,FALSE)</f>
        <v>JWDDCD2025051000019</v>
      </c>
      <c r="E831" s="40" t="str">
        <f>VLOOKUP(F831,辅助信息!A:B,2,FALSE)</f>
        <v>螺纹钢</v>
      </c>
      <c r="F831" s="40" t="s">
        <v>32</v>
      </c>
      <c r="G831" s="36">
        <v>9</v>
      </c>
      <c r="H831" s="36">
        <f>_xlfn._xlws.FILTER('[1]2025年已发货'!$E:$E,'[1]2025年已发货'!$F:$F&amp;'[1]2025年已发货'!$C:$C&amp;'[1]2025年已发货'!$G:$G&amp;'[1]2025年已发货'!$H:$H=C831&amp;F831&amp;I831&amp;J831,"未发货")</f>
        <v>9</v>
      </c>
      <c r="I831" s="40" t="str">
        <f>VLOOKUP(B831,辅助信息!E:I,3,FALSE)</f>
        <v>(五冶钢构医学科学产业园建设项目房建二部-六标)四川省南充市顺庆区搬罾街道学府大道二段</v>
      </c>
      <c r="J831" s="40" t="str">
        <f>VLOOKUP(B831,辅助信息!E:I,4,FALSE)</f>
        <v>安南</v>
      </c>
      <c r="K831" s="40">
        <f>VLOOKUP(J831,辅助信息!H:I,2,FALSE)</f>
        <v>19950525030</v>
      </c>
      <c r="L831" s="80"/>
      <c r="M831" s="93">
        <v>45722</v>
      </c>
      <c r="O831" s="64">
        <f ca="1" t="shared" si="26"/>
        <v>0</v>
      </c>
      <c r="P831" s="64">
        <f ca="1" t="shared" si="27"/>
        <v>249</v>
      </c>
      <c r="Q831" s="26" t="str">
        <f>VLOOKUP(B831,辅助信息!E:M,9,FALSE)</f>
        <v>ZTWM-CDGS-XS-2024-0248-五冶钢构-南充市医学院项目</v>
      </c>
      <c r="R831" s="26"/>
    </row>
    <row r="832" hidden="1" spans="2:18">
      <c r="B832" s="40" t="s">
        <v>60</v>
      </c>
      <c r="C832" s="72">
        <v>45721</v>
      </c>
      <c r="D832" s="40" t="str">
        <f>VLOOKUP(B832,辅助信息!E:K,7,FALSE)</f>
        <v>JWDDCD2025051000019</v>
      </c>
      <c r="E832" s="40" t="str">
        <f>VLOOKUP(F832,辅助信息!A:B,2,FALSE)</f>
        <v>螺纹钢</v>
      </c>
      <c r="F832" s="40" t="s">
        <v>18</v>
      </c>
      <c r="G832" s="36">
        <v>10</v>
      </c>
      <c r="H832" s="36">
        <f>_xlfn._xlws.FILTER('[1]2025年已发货'!$E:$E,'[1]2025年已发货'!$F:$F&amp;'[1]2025年已发货'!$C:$C&amp;'[1]2025年已发货'!$G:$G&amp;'[1]2025年已发货'!$H:$H=C832&amp;F832&amp;I832&amp;J832,"未发货")</f>
        <v>10</v>
      </c>
      <c r="I832" s="40" t="str">
        <f>VLOOKUP(B832,辅助信息!E:I,3,FALSE)</f>
        <v>(五冶钢构医学科学产业园建设项目房建二部-六标)四川省南充市顺庆区搬罾街道学府大道二段</v>
      </c>
      <c r="J832" s="40" t="str">
        <f>VLOOKUP(B832,辅助信息!E:I,4,FALSE)</f>
        <v>安南</v>
      </c>
      <c r="K832" s="40">
        <f>VLOOKUP(J832,辅助信息!H:I,2,FALSE)</f>
        <v>19950525030</v>
      </c>
      <c r="L832" s="80"/>
      <c r="M832" s="93">
        <v>45722</v>
      </c>
      <c r="O832" s="64">
        <f ca="1" t="shared" si="26"/>
        <v>0</v>
      </c>
      <c r="P832" s="64">
        <f ca="1" t="shared" si="27"/>
        <v>249</v>
      </c>
      <c r="Q832" s="26" t="str">
        <f>VLOOKUP(B832,辅助信息!E:M,9,FALSE)</f>
        <v>ZTWM-CDGS-XS-2024-0248-五冶钢构-南充市医学院项目</v>
      </c>
      <c r="R832" s="26"/>
    </row>
    <row r="833" hidden="1" spans="2:18">
      <c r="B833" s="40" t="s">
        <v>60</v>
      </c>
      <c r="C833" s="72">
        <v>45721</v>
      </c>
      <c r="D833" s="40" t="str">
        <f>VLOOKUP(B833,辅助信息!E:K,7,FALSE)</f>
        <v>JWDDCD2025051000019</v>
      </c>
      <c r="E833" s="40" t="str">
        <f>VLOOKUP(F833,辅助信息!A:B,2,FALSE)</f>
        <v>螺纹钢</v>
      </c>
      <c r="F833" s="40" t="s">
        <v>65</v>
      </c>
      <c r="G833" s="36">
        <v>7</v>
      </c>
      <c r="H833" s="36">
        <f>_xlfn._xlws.FILTER('[1]2025年已发货'!$E:$E,'[1]2025年已发货'!$F:$F&amp;'[1]2025年已发货'!$C:$C&amp;'[1]2025年已发货'!$G:$G&amp;'[1]2025年已发货'!$H:$H=C833&amp;F833&amp;I833&amp;J833,"未发货")</f>
        <v>7</v>
      </c>
      <c r="I833" s="40" t="str">
        <f>VLOOKUP(B833,辅助信息!E:I,3,FALSE)</f>
        <v>(五冶钢构医学科学产业园建设项目房建二部-六标)四川省南充市顺庆区搬罾街道学府大道二段</v>
      </c>
      <c r="J833" s="40" t="str">
        <f>VLOOKUP(B833,辅助信息!E:I,4,FALSE)</f>
        <v>安南</v>
      </c>
      <c r="K833" s="40">
        <f>VLOOKUP(J833,辅助信息!H:I,2,FALSE)</f>
        <v>19950525030</v>
      </c>
      <c r="L833" s="78"/>
      <c r="M833" s="93">
        <v>45722</v>
      </c>
      <c r="O833" s="64">
        <f ca="1" t="shared" si="26"/>
        <v>0</v>
      </c>
      <c r="P833" s="64">
        <f ca="1" t="shared" si="27"/>
        <v>249</v>
      </c>
      <c r="Q833" s="26" t="str">
        <f>VLOOKUP(B833,辅助信息!E:M,9,FALSE)</f>
        <v>ZTWM-CDGS-XS-2024-0248-五冶钢构-南充市医学院项目</v>
      </c>
      <c r="R833" s="26"/>
    </row>
    <row r="834" hidden="1" spans="2:18">
      <c r="B834" s="40" t="s">
        <v>56</v>
      </c>
      <c r="C834" s="72">
        <v>45722</v>
      </c>
      <c r="D834" s="40" t="str">
        <f>VLOOKUP(B834,辅助信息!E:K,7,FALSE)</f>
        <v>JWDDCD2025052800131</v>
      </c>
      <c r="E834" s="40" t="str">
        <f>VLOOKUP(F834,辅助信息!A:B,2,FALSE)</f>
        <v>螺纹钢</v>
      </c>
      <c r="F834" s="40" t="s">
        <v>45</v>
      </c>
      <c r="G834" s="36">
        <v>12</v>
      </c>
      <c r="H834" s="36" t="str">
        <f>_xlfn._xlws.FILTER('[1]2025年已发货'!$E:$E,'[1]2025年已发货'!$F:$F&amp;'[1]2025年已发货'!$C:$C&amp;'[1]2025年已发货'!$G:$G&amp;'[1]2025年已发货'!$H:$H=C834&amp;F834&amp;I834&amp;J834,"未发货")</f>
        <v>未发货</v>
      </c>
      <c r="I834" s="40" t="str">
        <f>VLOOKUP(B834,辅助信息!E:I,3,FALSE)</f>
        <v>（商投建工达州中医药科技园-4工区-7号楼）达州市通川区达州中医药职业学院犀牛大道北段</v>
      </c>
      <c r="J834" s="40" t="str">
        <f>VLOOKUP(B834,辅助信息!E:I,4,FALSE)</f>
        <v>张扬</v>
      </c>
      <c r="K834" s="40">
        <f>VLOOKUP(J834,辅助信息!H:I,2,FALSE)</f>
        <v>18381904567</v>
      </c>
      <c r="L834" s="79" t="str">
        <f>VLOOKUP(B834,辅助信息!E:J,6,FALSE)</f>
        <v>控制炉批号！多了现场不收！,优先安排达钢,提前联系到场规格及数量</v>
      </c>
      <c r="M834" s="93">
        <v>45716</v>
      </c>
      <c r="O834" s="64">
        <f ca="1" t="shared" si="26"/>
        <v>0</v>
      </c>
      <c r="P834" s="64">
        <f ca="1" t="shared" si="27"/>
        <v>255</v>
      </c>
      <c r="Q834" s="26" t="str">
        <f>VLOOKUP(B834,辅助信息!E:M,9,FALSE)</f>
        <v>ZTWM-CDGS-XS-2024-0134-商投建工达州中医药科技成果示范园项目</v>
      </c>
      <c r="R834" s="26"/>
    </row>
    <row r="835" hidden="1" spans="2:18">
      <c r="B835" s="40" t="s">
        <v>56</v>
      </c>
      <c r="C835" s="72">
        <v>45722</v>
      </c>
      <c r="D835" s="40" t="str">
        <f>VLOOKUP(B835,辅助信息!E:K,7,FALSE)</f>
        <v>JWDDCD2025052800131</v>
      </c>
      <c r="E835" s="40" t="str">
        <f>VLOOKUP(F835,辅助信息!A:B,2,FALSE)</f>
        <v>螺纹钢</v>
      </c>
      <c r="F835" s="40" t="s">
        <v>21</v>
      </c>
      <c r="G835" s="36">
        <v>15</v>
      </c>
      <c r="H835" s="36" t="str">
        <f>_xlfn._xlws.FILTER('[1]2025年已发货'!$E:$E,'[1]2025年已发货'!$F:$F&amp;'[1]2025年已发货'!$C:$C&amp;'[1]2025年已发货'!$G:$G&amp;'[1]2025年已发货'!$H:$H=C835&amp;F835&amp;I835&amp;J835,"未发货")</f>
        <v>未发货</v>
      </c>
      <c r="I835" s="40" t="str">
        <f>VLOOKUP(B835,辅助信息!E:I,3,FALSE)</f>
        <v>（商投建工达州中医药科技园-4工区-7号楼）达州市通川区达州中医药职业学院犀牛大道北段</v>
      </c>
      <c r="J835" s="40" t="str">
        <f>VLOOKUP(B835,辅助信息!E:I,4,FALSE)</f>
        <v>张扬</v>
      </c>
      <c r="K835" s="40">
        <f>VLOOKUP(J835,辅助信息!H:I,2,FALSE)</f>
        <v>18381904567</v>
      </c>
      <c r="L835" s="78"/>
      <c r="M835" s="93">
        <v>45716</v>
      </c>
      <c r="O835" s="64">
        <f ca="1" t="shared" si="26"/>
        <v>0</v>
      </c>
      <c r="P835" s="64">
        <f ca="1" t="shared" si="27"/>
        <v>255</v>
      </c>
      <c r="Q835" s="26" t="str">
        <f>VLOOKUP(B835,辅助信息!E:M,9,FALSE)</f>
        <v>ZTWM-CDGS-XS-2024-0134-商投建工达州中医药科技成果示范园项目</v>
      </c>
      <c r="R835" s="26"/>
    </row>
    <row r="836" ht="33.75" hidden="1" customHeight="1" spans="2:18">
      <c r="B836" s="40" t="s">
        <v>68</v>
      </c>
      <c r="C836" s="72">
        <v>45722</v>
      </c>
      <c r="D836" s="40" t="str">
        <f>VLOOKUP(B836,辅助信息!E:K,7,FALSE)</f>
        <v>JWDDCD2025052800131</v>
      </c>
      <c r="E836" s="40" t="str">
        <f>VLOOKUP(F836,辅助信息!A:B,2,FALSE)</f>
        <v>螺纹钢</v>
      </c>
      <c r="F836" s="40" t="s">
        <v>52</v>
      </c>
      <c r="G836" s="36">
        <v>30</v>
      </c>
      <c r="H836" s="36" t="str">
        <f>_xlfn._xlws.FILTER('[1]2025年已发货'!$E:$E,'[1]2025年已发货'!$F:$F&amp;'[1]2025年已发货'!$C:$C&amp;'[1]2025年已发货'!$G:$G&amp;'[1]2025年已发货'!$H:$H=C836&amp;F836&amp;I836&amp;J836,"未发货")</f>
        <v>未发货</v>
      </c>
      <c r="I836" s="40" t="str">
        <f>VLOOKUP(B836,辅助信息!E:I,3,FALSE)</f>
        <v>（商投建工达州中医药科技园-2工区-景观桥）达州市通川区达州中医药职业学院犀牛大道北段</v>
      </c>
      <c r="J836" s="40" t="str">
        <f>VLOOKUP(B836,辅助信息!E:I,4,FALSE)</f>
        <v>李波</v>
      </c>
      <c r="K836" s="40">
        <f>VLOOKUP(J836,辅助信息!H:I,2,FALSE)</f>
        <v>18381899787</v>
      </c>
      <c r="L836" s="79" t="str">
        <f>VLOOKUP(B836,辅助信息!E:J,6,FALSE)</f>
        <v>控制炉批号！多了现场不收！,优先安排达钢,提前联系到场规格及数量</v>
      </c>
      <c r="M836" s="93">
        <v>45720</v>
      </c>
      <c r="O836" s="64">
        <f ca="1" t="shared" si="26"/>
        <v>0</v>
      </c>
      <c r="P836" s="64">
        <f ca="1" t="shared" si="27"/>
        <v>251</v>
      </c>
      <c r="Q836" s="26" t="str">
        <f>VLOOKUP(B836,辅助信息!E:M,9,FALSE)</f>
        <v>ZTWM-CDGS-XS-2024-0134-商投建工达州中医药科技成果示范园项目</v>
      </c>
      <c r="R836" s="26"/>
    </row>
    <row r="837" hidden="1" spans="2:18">
      <c r="B837" s="40" t="s">
        <v>64</v>
      </c>
      <c r="C837" s="72">
        <v>45722</v>
      </c>
      <c r="D837" s="40" t="e">
        <f>VLOOKUP(B837,辅助信息!E:K,7,FALSE)</f>
        <v>#N/A</v>
      </c>
      <c r="E837" s="40" t="str">
        <f>VLOOKUP(F837,辅助信息!A:B,2,FALSE)</f>
        <v>螺纹钢</v>
      </c>
      <c r="F837" s="40" t="s">
        <v>65</v>
      </c>
      <c r="G837" s="36">
        <v>12</v>
      </c>
      <c r="H837" s="36" t="e">
        <f>_xlfn._xlws.FILTER('[1]2025年已发货'!$E:$E,'[1]2025年已发货'!$F:$F&amp;'[1]2025年已发货'!$C:$C&amp;'[1]2025年已发货'!$G:$G&amp;'[1]2025年已发货'!$H:$H=C837&amp;F837&amp;I837&amp;J837,"未发货")</f>
        <v>#N/A</v>
      </c>
      <c r="I837" s="40" t="e">
        <f>VLOOKUP(B837,辅助信息!E:I,3,FALSE)</f>
        <v>#N/A</v>
      </c>
      <c r="J837" s="40" t="e">
        <f>VLOOKUP(B837,辅助信息!E:I,4,FALSE)</f>
        <v>#N/A</v>
      </c>
      <c r="K837" s="40" t="e">
        <f>VLOOKUP(J837,辅助信息!H:I,2,FALSE)</f>
        <v>#N/A</v>
      </c>
      <c r="L837" s="79" t="e">
        <f>VLOOKUP(B837,辅助信息!E:J,6,FALSE)</f>
        <v>#N/A</v>
      </c>
      <c r="M837" s="93">
        <v>45718</v>
      </c>
      <c r="O837" s="64">
        <f ca="1" t="shared" si="26"/>
        <v>0</v>
      </c>
      <c r="P837" s="64">
        <f ca="1" t="shared" si="27"/>
        <v>253</v>
      </c>
      <c r="Q837" s="26" t="e">
        <f>VLOOKUP(B837,辅助信息!E:M,9,FALSE)</f>
        <v>#N/A</v>
      </c>
      <c r="R837" s="26"/>
    </row>
    <row r="838" hidden="1" spans="2:18">
      <c r="B838" s="40" t="s">
        <v>64</v>
      </c>
      <c r="C838" s="72">
        <v>45722</v>
      </c>
      <c r="D838" s="40" t="e">
        <f>VLOOKUP(B838,辅助信息!E:K,7,FALSE)</f>
        <v>#N/A</v>
      </c>
      <c r="E838" s="40" t="str">
        <f>VLOOKUP(F838,辅助信息!A:B,2,FALSE)</f>
        <v>螺纹钢</v>
      </c>
      <c r="F838" s="40" t="s">
        <v>52</v>
      </c>
      <c r="G838" s="36">
        <v>51</v>
      </c>
      <c r="H838" s="36" t="e">
        <f>_xlfn._xlws.FILTER('[1]2025年已发货'!$E:$E,'[1]2025年已发货'!$F:$F&amp;'[1]2025年已发货'!$C:$C&amp;'[1]2025年已发货'!$G:$G&amp;'[1]2025年已发货'!$H:$H=C838&amp;F838&amp;I838&amp;J838,"未发货")</f>
        <v>#N/A</v>
      </c>
      <c r="I838" s="40" t="e">
        <f>VLOOKUP(B838,辅助信息!E:I,3,FALSE)</f>
        <v>#N/A</v>
      </c>
      <c r="J838" s="40" t="e">
        <f>VLOOKUP(B838,辅助信息!E:I,4,FALSE)</f>
        <v>#N/A</v>
      </c>
      <c r="K838" s="40" t="e">
        <f>VLOOKUP(J838,辅助信息!H:I,2,FALSE)</f>
        <v>#N/A</v>
      </c>
      <c r="L838" s="78"/>
      <c r="M838" s="93">
        <v>45718</v>
      </c>
      <c r="O838" s="64">
        <f ca="1" t="shared" si="26"/>
        <v>0</v>
      </c>
      <c r="P838" s="64">
        <f ca="1" t="shared" si="27"/>
        <v>253</v>
      </c>
      <c r="Q838" s="26" t="e">
        <f>VLOOKUP(B838,辅助信息!E:M,9,FALSE)</f>
        <v>#N/A</v>
      </c>
      <c r="R838" s="26"/>
    </row>
    <row r="839" hidden="1" spans="1:18">
      <c r="A839" s="59" t="s">
        <v>110</v>
      </c>
      <c r="B839" s="40" t="s">
        <v>84</v>
      </c>
      <c r="C839" s="72">
        <v>45722</v>
      </c>
      <c r="D839" s="40" t="e">
        <f>VLOOKUP(B839,辅助信息!E:K,7,FALSE)</f>
        <v>#N/A</v>
      </c>
      <c r="E839" s="40" t="str">
        <f>VLOOKUP(F839,辅助信息!A:B,2,FALSE)</f>
        <v>高线</v>
      </c>
      <c r="F839" s="40" t="s">
        <v>51</v>
      </c>
      <c r="G839" s="36">
        <v>5</v>
      </c>
      <c r="H839" s="36" t="e">
        <f>_xlfn._xlws.FILTER('[1]2025年已发货'!$E:$E,'[1]2025年已发货'!$F:$F&amp;'[1]2025年已发货'!$C:$C&amp;'[1]2025年已发货'!$G:$G&amp;'[1]2025年已发货'!$H:$H=C839&amp;F839&amp;I839&amp;J839,"未发货")</f>
        <v>#N/A</v>
      </c>
      <c r="I839" s="40" t="e">
        <f>VLOOKUP(B839,辅助信息!E:I,3,FALSE)</f>
        <v>#N/A</v>
      </c>
      <c r="J839" s="40" t="e">
        <f>VLOOKUP(B839,辅助信息!E:I,4,FALSE)</f>
        <v>#N/A</v>
      </c>
      <c r="K839" s="40" t="e">
        <f>VLOOKUP(J839,辅助信息!H:I,2,FALSE)</f>
        <v>#N/A</v>
      </c>
      <c r="L839" s="79" t="e">
        <f>VLOOKUP(B839,辅助信息!E:J,6,FALSE)</f>
        <v>#N/A</v>
      </c>
      <c r="M839" s="93">
        <v>45722</v>
      </c>
      <c r="O839" s="64">
        <f ca="1" t="shared" si="26"/>
        <v>0</v>
      </c>
      <c r="P839" s="64">
        <f ca="1" t="shared" si="27"/>
        <v>249</v>
      </c>
      <c r="Q839" s="26" t="e">
        <f>VLOOKUP(B839,辅助信息!E:M,9,FALSE)</f>
        <v>#N/A</v>
      </c>
      <c r="R839" s="26"/>
    </row>
    <row r="840" hidden="1" spans="2:18">
      <c r="B840" s="40" t="s">
        <v>84</v>
      </c>
      <c r="C840" s="72">
        <v>45722</v>
      </c>
      <c r="D840" s="40" t="e">
        <f>VLOOKUP(B840,辅助信息!E:K,7,FALSE)</f>
        <v>#N/A</v>
      </c>
      <c r="E840" s="40" t="str">
        <f>VLOOKUP(F840,辅助信息!A:B,2,FALSE)</f>
        <v>螺纹钢</v>
      </c>
      <c r="F840" s="40" t="s">
        <v>32</v>
      </c>
      <c r="G840" s="36">
        <v>3</v>
      </c>
      <c r="H840" s="36" t="e">
        <f>_xlfn._xlws.FILTER('[1]2025年已发货'!$E:$E,'[1]2025年已发货'!$F:$F&amp;'[1]2025年已发货'!$C:$C&amp;'[1]2025年已发货'!$G:$G&amp;'[1]2025年已发货'!$H:$H=C840&amp;F840&amp;I840&amp;J840,"未发货")</f>
        <v>#N/A</v>
      </c>
      <c r="I840" s="40" t="e">
        <f>VLOOKUP(B840,辅助信息!E:I,3,FALSE)</f>
        <v>#N/A</v>
      </c>
      <c r="J840" s="40" t="e">
        <f>VLOOKUP(B840,辅助信息!E:I,4,FALSE)</f>
        <v>#N/A</v>
      </c>
      <c r="K840" s="40" t="e">
        <f>VLOOKUP(J840,辅助信息!H:I,2,FALSE)</f>
        <v>#N/A</v>
      </c>
      <c r="L840" s="80"/>
      <c r="M840" s="93">
        <v>45722</v>
      </c>
      <c r="O840" s="64">
        <f ca="1" t="shared" si="26"/>
        <v>0</v>
      </c>
      <c r="P840" s="64">
        <f ca="1" t="shared" si="27"/>
        <v>249</v>
      </c>
      <c r="Q840" s="26" t="e">
        <f>VLOOKUP(B840,辅助信息!E:M,9,FALSE)</f>
        <v>#N/A</v>
      </c>
      <c r="R840" s="26"/>
    </row>
    <row r="841" hidden="1" spans="2:18">
      <c r="B841" s="40" t="s">
        <v>84</v>
      </c>
      <c r="C841" s="72">
        <v>45722</v>
      </c>
      <c r="D841" s="40" t="e">
        <f>VLOOKUP(B841,辅助信息!E:K,7,FALSE)</f>
        <v>#N/A</v>
      </c>
      <c r="E841" s="40" t="str">
        <f>VLOOKUP(F841,辅助信息!A:B,2,FALSE)</f>
        <v>螺纹钢</v>
      </c>
      <c r="F841" s="40" t="s">
        <v>33</v>
      </c>
      <c r="G841" s="36">
        <v>8</v>
      </c>
      <c r="H841" s="36" t="e">
        <f>_xlfn._xlws.FILTER('[1]2025年已发货'!$E:$E,'[1]2025年已发货'!$F:$F&amp;'[1]2025年已发货'!$C:$C&amp;'[1]2025年已发货'!$G:$G&amp;'[1]2025年已发货'!$H:$H=C841&amp;F841&amp;I841&amp;J841,"未发货")</f>
        <v>#N/A</v>
      </c>
      <c r="I841" s="40" t="e">
        <f>VLOOKUP(B841,辅助信息!E:I,3,FALSE)</f>
        <v>#N/A</v>
      </c>
      <c r="J841" s="40" t="e">
        <f>VLOOKUP(B841,辅助信息!E:I,4,FALSE)</f>
        <v>#N/A</v>
      </c>
      <c r="K841" s="40" t="e">
        <f>VLOOKUP(J841,辅助信息!H:I,2,FALSE)</f>
        <v>#N/A</v>
      </c>
      <c r="L841" s="80"/>
      <c r="M841" s="93">
        <v>45722</v>
      </c>
      <c r="O841" s="64">
        <f ca="1" t="shared" si="26"/>
        <v>0</v>
      </c>
      <c r="P841" s="64">
        <f ca="1" t="shared" si="27"/>
        <v>249</v>
      </c>
      <c r="Q841" s="26" t="e">
        <f>VLOOKUP(B841,辅助信息!E:M,9,FALSE)</f>
        <v>#N/A</v>
      </c>
      <c r="R841" s="26"/>
    </row>
    <row r="842" hidden="1" spans="2:18">
      <c r="B842" s="40" t="s">
        <v>84</v>
      </c>
      <c r="C842" s="72">
        <v>45722</v>
      </c>
      <c r="D842" s="40" t="e">
        <f>VLOOKUP(B842,辅助信息!E:K,7,FALSE)</f>
        <v>#N/A</v>
      </c>
      <c r="E842" s="40" t="str">
        <f>VLOOKUP(F842,辅助信息!A:B,2,FALSE)</f>
        <v>螺纹钢</v>
      </c>
      <c r="F842" s="40" t="s">
        <v>28</v>
      </c>
      <c r="G842" s="36">
        <v>9</v>
      </c>
      <c r="H842" s="36" t="e">
        <f>_xlfn._xlws.FILTER('[1]2025年已发货'!$E:$E,'[1]2025年已发货'!$F:$F&amp;'[1]2025年已发货'!$C:$C&amp;'[1]2025年已发货'!$G:$G&amp;'[1]2025年已发货'!$H:$H=C842&amp;F842&amp;I842&amp;J842,"未发货")</f>
        <v>#N/A</v>
      </c>
      <c r="I842" s="40" t="e">
        <f>VLOOKUP(B842,辅助信息!E:I,3,FALSE)</f>
        <v>#N/A</v>
      </c>
      <c r="J842" s="40" t="e">
        <f>VLOOKUP(B842,辅助信息!E:I,4,FALSE)</f>
        <v>#N/A</v>
      </c>
      <c r="K842" s="40" t="e">
        <f>VLOOKUP(J842,辅助信息!H:I,2,FALSE)</f>
        <v>#N/A</v>
      </c>
      <c r="L842" s="80"/>
      <c r="M842" s="93">
        <v>45722</v>
      </c>
      <c r="O842" s="64">
        <f ca="1" t="shared" si="26"/>
        <v>0</v>
      </c>
      <c r="P842" s="64">
        <f ca="1" t="shared" si="27"/>
        <v>249</v>
      </c>
      <c r="Q842" s="26" t="e">
        <f>VLOOKUP(B842,辅助信息!E:M,9,FALSE)</f>
        <v>#N/A</v>
      </c>
      <c r="R842" s="26"/>
    </row>
    <row r="843" hidden="1" spans="2:18">
      <c r="B843" s="40" t="s">
        <v>84</v>
      </c>
      <c r="C843" s="72">
        <v>45722</v>
      </c>
      <c r="D843" s="40" t="e">
        <f>VLOOKUP(B843,辅助信息!E:K,7,FALSE)</f>
        <v>#N/A</v>
      </c>
      <c r="E843" s="40" t="str">
        <f>VLOOKUP(F843,辅助信息!A:B,2,FALSE)</f>
        <v>螺纹钢</v>
      </c>
      <c r="F843" s="40" t="s">
        <v>111</v>
      </c>
      <c r="G843" s="36">
        <v>7</v>
      </c>
      <c r="H843" s="36" t="e">
        <f>_xlfn._xlws.FILTER('[1]2025年已发货'!$E:$E,'[1]2025年已发货'!$F:$F&amp;'[1]2025年已发货'!$C:$C&amp;'[1]2025年已发货'!$G:$G&amp;'[1]2025年已发货'!$H:$H=C843&amp;F843&amp;I843&amp;J843,"未发货")</f>
        <v>#N/A</v>
      </c>
      <c r="I843" s="40" t="e">
        <f>VLOOKUP(B843,辅助信息!E:I,3,FALSE)</f>
        <v>#N/A</v>
      </c>
      <c r="J843" s="40" t="e">
        <f>VLOOKUP(B843,辅助信息!E:I,4,FALSE)</f>
        <v>#N/A</v>
      </c>
      <c r="K843" s="40" t="e">
        <f>VLOOKUP(J843,辅助信息!H:I,2,FALSE)</f>
        <v>#N/A</v>
      </c>
      <c r="L843" s="78"/>
      <c r="M843" s="93">
        <v>45722</v>
      </c>
      <c r="O843" s="64">
        <f ca="1" t="shared" si="26"/>
        <v>0</v>
      </c>
      <c r="P843" s="64">
        <f ca="1" t="shared" si="27"/>
        <v>249</v>
      </c>
      <c r="Q843" s="26" t="e">
        <f>VLOOKUP(B843,辅助信息!E:M,9,FALSE)</f>
        <v>#N/A</v>
      </c>
      <c r="R843" s="26"/>
    </row>
    <row r="844" hidden="1" spans="2:18">
      <c r="B844" s="40" t="s">
        <v>113</v>
      </c>
      <c r="C844" s="72">
        <v>45722</v>
      </c>
      <c r="D844" s="40" t="str">
        <f>VLOOKUP(B844,辅助信息!E:K,7,FALSE)</f>
        <v>JWDDCD2025051000019</v>
      </c>
      <c r="E844" s="40" t="str">
        <f>VLOOKUP(F844,辅助信息!A:B,2,FALSE)</f>
        <v>盘螺</v>
      </c>
      <c r="F844" s="40" t="s">
        <v>40</v>
      </c>
      <c r="G844" s="36">
        <v>5</v>
      </c>
      <c r="H844" s="36" t="str">
        <f>_xlfn._xlws.FILTER('[1]2025年已发货'!$E:$E,'[1]2025年已发货'!$F:$F&amp;'[1]2025年已发货'!$C:$C&amp;'[1]2025年已发货'!$G:$G&amp;'[1]2025年已发货'!$H:$H=C844&amp;F844&amp;I844&amp;J844,"未发货")</f>
        <v>未发货</v>
      </c>
      <c r="I844" s="40" t="str">
        <f>VLOOKUP(B844,辅助信息!E:I,3,FALSE)</f>
        <v>(五冶钢构医学科学产业园建设项目房建二部-排洪渠（五标）)四川省南充市顺庆区搬罾街道学府大道二段</v>
      </c>
      <c r="J844" s="40" t="str">
        <f>VLOOKUP(B844,辅助信息!E:I,4,FALSE)</f>
        <v>安南</v>
      </c>
      <c r="K844" s="40">
        <f>VLOOKUP(J844,辅助信息!H:I,2,FALSE)</f>
        <v>19950525030</v>
      </c>
      <c r="L844" s="79" t="str">
        <f>VLOOKUP(B844,辅助信息!E:J,6,FALSE)</f>
        <v>送货单：送货单位：南充思临新材料科技有限公司,收货单位：五冶集团川北(南充)建设有限公司,项目名称：南充医学科学产业园,送货车型13米,装货前联系收货人核实到场规格</v>
      </c>
      <c r="M844" s="93">
        <v>45722</v>
      </c>
      <c r="O844" s="64">
        <f ca="1" t="shared" si="26"/>
        <v>0</v>
      </c>
      <c r="P844" s="64">
        <f ca="1" t="shared" si="27"/>
        <v>249</v>
      </c>
      <c r="Q844" s="26" t="str">
        <f>VLOOKUP(B844,辅助信息!E:M,9,FALSE)</f>
        <v>ZTWM-CDGS-XS-2024-0248-五冶钢构-南充市医学院项目</v>
      </c>
      <c r="R844" s="26"/>
    </row>
    <row r="845" hidden="1" spans="2:18">
      <c r="B845" s="40" t="s">
        <v>113</v>
      </c>
      <c r="C845" s="72">
        <v>45722</v>
      </c>
      <c r="D845" s="40" t="str">
        <f>VLOOKUP(B845,辅助信息!E:K,7,FALSE)</f>
        <v>JWDDCD2025051000019</v>
      </c>
      <c r="E845" s="40" t="str">
        <f>VLOOKUP(F845,辅助信息!A:B,2,FALSE)</f>
        <v>螺纹钢</v>
      </c>
      <c r="F845" s="40" t="s">
        <v>27</v>
      </c>
      <c r="G845" s="36">
        <v>12</v>
      </c>
      <c r="H845" s="36" t="str">
        <f>_xlfn._xlws.FILTER('[1]2025年已发货'!$E:$E,'[1]2025年已发货'!$F:$F&amp;'[1]2025年已发货'!$C:$C&amp;'[1]2025年已发货'!$G:$G&amp;'[1]2025年已发货'!$H:$H=C845&amp;F845&amp;I845&amp;J845,"未发货")</f>
        <v>未发货</v>
      </c>
      <c r="I845" s="40" t="str">
        <f>VLOOKUP(B845,辅助信息!E:I,3,FALSE)</f>
        <v>(五冶钢构医学科学产业园建设项目房建二部-排洪渠（五标）)四川省南充市顺庆区搬罾街道学府大道二段</v>
      </c>
      <c r="J845" s="40" t="str">
        <f>VLOOKUP(B845,辅助信息!E:I,4,FALSE)</f>
        <v>安南</v>
      </c>
      <c r="K845" s="40">
        <f>VLOOKUP(J845,辅助信息!H:I,2,FALSE)</f>
        <v>19950525030</v>
      </c>
      <c r="L845" s="80"/>
      <c r="M845" s="93">
        <v>45722</v>
      </c>
      <c r="O845" s="64">
        <f ca="1" t="shared" si="26"/>
        <v>0</v>
      </c>
      <c r="P845" s="64">
        <f ca="1" t="shared" si="27"/>
        <v>249</v>
      </c>
      <c r="Q845" s="26" t="str">
        <f>VLOOKUP(B845,辅助信息!E:M,9,FALSE)</f>
        <v>ZTWM-CDGS-XS-2024-0248-五冶钢构-南充市医学院项目</v>
      </c>
      <c r="R845" s="26"/>
    </row>
    <row r="846" hidden="1" spans="2:18">
      <c r="B846" s="40" t="s">
        <v>113</v>
      </c>
      <c r="C846" s="72">
        <v>45722</v>
      </c>
      <c r="D846" s="40" t="str">
        <f>VLOOKUP(B846,辅助信息!E:K,7,FALSE)</f>
        <v>JWDDCD2025051000019</v>
      </c>
      <c r="E846" s="40" t="str">
        <f>VLOOKUP(F846,辅助信息!A:B,2,FALSE)</f>
        <v>螺纹钢</v>
      </c>
      <c r="F846" s="40" t="s">
        <v>18</v>
      </c>
      <c r="G846" s="36">
        <v>18</v>
      </c>
      <c r="H846" s="36" t="str">
        <f>_xlfn._xlws.FILTER('[1]2025年已发货'!$E:$E,'[1]2025年已发货'!$F:$F&amp;'[1]2025年已发货'!$C:$C&amp;'[1]2025年已发货'!$G:$G&amp;'[1]2025年已发货'!$H:$H=C846&amp;F846&amp;I846&amp;J846,"未发货")</f>
        <v>未发货</v>
      </c>
      <c r="I846" s="40" t="str">
        <f>VLOOKUP(B846,辅助信息!E:I,3,FALSE)</f>
        <v>(五冶钢构医学科学产业园建设项目房建二部-排洪渠（五标）)四川省南充市顺庆区搬罾街道学府大道二段</v>
      </c>
      <c r="J846" s="40" t="str">
        <f>VLOOKUP(B846,辅助信息!E:I,4,FALSE)</f>
        <v>安南</v>
      </c>
      <c r="K846" s="40">
        <f>VLOOKUP(J846,辅助信息!H:I,2,FALSE)</f>
        <v>19950525030</v>
      </c>
      <c r="L846" s="78"/>
      <c r="M846" s="93">
        <v>45722</v>
      </c>
      <c r="O846" s="64">
        <f ca="1" t="shared" si="26"/>
        <v>0</v>
      </c>
      <c r="P846" s="64">
        <f ca="1" t="shared" si="27"/>
        <v>249</v>
      </c>
      <c r="Q846" s="26" t="str">
        <f>VLOOKUP(B846,辅助信息!E:M,9,FALSE)</f>
        <v>ZTWM-CDGS-XS-2024-0248-五冶钢构-南充市医学院项目</v>
      </c>
      <c r="R846" s="26"/>
    </row>
    <row r="847" hidden="1" spans="2:18">
      <c r="B847" s="40" t="s">
        <v>39</v>
      </c>
      <c r="C847" s="72">
        <v>45722</v>
      </c>
      <c r="D847" s="40" t="str">
        <f>VLOOKUP(B847,辅助信息!E:K,7,FALSE)</f>
        <v>JWDDCD2024101600090</v>
      </c>
      <c r="E847" s="40" t="str">
        <f>VLOOKUP(F847,辅助信息!A:B,2,FALSE)</f>
        <v>盘螺</v>
      </c>
      <c r="F847" s="40" t="s">
        <v>49</v>
      </c>
      <c r="G847" s="36">
        <v>3</v>
      </c>
      <c r="H847" s="36" t="str">
        <f>_xlfn._xlws.FILTER('[1]2025年已发货'!$E:$E,'[1]2025年已发货'!$F:$F&amp;'[1]2025年已发货'!$C:$C&amp;'[1]2025年已发货'!$G:$G&amp;'[1]2025年已发货'!$H:$H=C847&amp;F847&amp;I847&amp;J847,"未发货")</f>
        <v>未发货</v>
      </c>
      <c r="I847" s="40" t="str">
        <f>VLOOKUP(B847,辅助信息!E:I,3,FALSE)</f>
        <v>（达州市公共卫生临床医疗中心项目-一标-2号制作房）达州市通川区西外复兴镇公共卫生临床医疗中心项目</v>
      </c>
      <c r="J847" s="40" t="str">
        <f>VLOOKUP(B847,辅助信息!E:I,4,FALSE)</f>
        <v>潘建发</v>
      </c>
      <c r="K847" s="40">
        <f>VLOOKUP(J847,辅助信息!H:I,2,FALSE)</f>
        <v>13658059919</v>
      </c>
      <c r="L847" s="79" t="str">
        <f>VLOOKUP(B847,辅助信息!E:J,6,FALSE)</f>
        <v>提前联系到场规格,一天到场车辆不低于2车</v>
      </c>
      <c r="M847" s="93">
        <v>45724</v>
      </c>
      <c r="P847" s="64">
        <f ca="1" t="shared" si="27"/>
        <v>247</v>
      </c>
      <c r="Q847" s="26" t="str">
        <f>VLOOKUP(B847,辅助信息!E:M,9,FALSE)</f>
        <v>ZTWM-CDGS-XS-2024-0205-五冶钢构-达州市通川区西外复兴镇及临近片区建设项目</v>
      </c>
      <c r="R847" s="26"/>
    </row>
    <row r="848" hidden="1" spans="2:18">
      <c r="B848" s="40" t="s">
        <v>39</v>
      </c>
      <c r="C848" s="72">
        <v>45722</v>
      </c>
      <c r="D848" s="40" t="str">
        <f>VLOOKUP(B848,辅助信息!E:K,7,FALSE)</f>
        <v>JWDDCD2024101600090</v>
      </c>
      <c r="E848" s="40" t="str">
        <f>VLOOKUP(F848,辅助信息!A:B,2,FALSE)</f>
        <v>盘螺</v>
      </c>
      <c r="F848" s="40" t="s">
        <v>40</v>
      </c>
      <c r="G848" s="36">
        <v>6</v>
      </c>
      <c r="H848" s="36" t="str">
        <f>_xlfn._xlws.FILTER('[1]2025年已发货'!$E:$E,'[1]2025年已发货'!$F:$F&amp;'[1]2025年已发货'!$C:$C&amp;'[1]2025年已发货'!$G:$G&amp;'[1]2025年已发货'!$H:$H=C848&amp;F848&amp;I848&amp;J848,"未发货")</f>
        <v>未发货</v>
      </c>
      <c r="I848" s="40" t="str">
        <f>VLOOKUP(B848,辅助信息!E:I,3,FALSE)</f>
        <v>（达州市公共卫生临床医疗中心项目-一标-2号制作房）达州市通川区西外复兴镇公共卫生临床医疗中心项目</v>
      </c>
      <c r="J848" s="40" t="str">
        <f>VLOOKUP(B848,辅助信息!E:I,4,FALSE)</f>
        <v>潘建发</v>
      </c>
      <c r="K848" s="40">
        <f>VLOOKUP(J848,辅助信息!H:I,2,FALSE)</f>
        <v>13658059919</v>
      </c>
      <c r="L848" s="80"/>
      <c r="M848" s="93">
        <v>45724</v>
      </c>
      <c r="P848" s="64">
        <f ca="1" t="shared" si="27"/>
        <v>247</v>
      </c>
      <c r="Q848" s="26" t="str">
        <f>VLOOKUP(B848,辅助信息!E:M,9,FALSE)</f>
        <v>ZTWM-CDGS-XS-2024-0205-五冶钢构-达州市通川区西外复兴镇及临近片区建设项目</v>
      </c>
      <c r="R848" s="26"/>
    </row>
    <row r="849" hidden="1" spans="2:18">
      <c r="B849" s="40" t="s">
        <v>39</v>
      </c>
      <c r="C849" s="72">
        <v>45722</v>
      </c>
      <c r="D849" s="40" t="str">
        <f>VLOOKUP(B849,辅助信息!E:K,7,FALSE)</f>
        <v>JWDDCD2024101600090</v>
      </c>
      <c r="E849" s="40" t="str">
        <f>VLOOKUP(F849,辅助信息!A:B,2,FALSE)</f>
        <v>螺纹钢</v>
      </c>
      <c r="F849" s="40" t="s">
        <v>27</v>
      </c>
      <c r="G849" s="36">
        <v>25</v>
      </c>
      <c r="H849" s="36" t="str">
        <f>_xlfn._xlws.FILTER('[1]2025年已发货'!$E:$E,'[1]2025年已发货'!$F:$F&amp;'[1]2025年已发货'!$C:$C&amp;'[1]2025年已发货'!$G:$G&amp;'[1]2025年已发货'!$H:$H=C849&amp;F849&amp;I849&amp;J849,"未发货")</f>
        <v>未发货</v>
      </c>
      <c r="I849" s="40" t="str">
        <f>VLOOKUP(B849,辅助信息!E:I,3,FALSE)</f>
        <v>（达州市公共卫生临床医疗中心项目-一标-2号制作房）达州市通川区西外复兴镇公共卫生临床医疗中心项目</v>
      </c>
      <c r="J849" s="40" t="str">
        <f>VLOOKUP(B849,辅助信息!E:I,4,FALSE)</f>
        <v>潘建发</v>
      </c>
      <c r="K849" s="40">
        <f>VLOOKUP(J849,辅助信息!H:I,2,FALSE)</f>
        <v>13658059919</v>
      </c>
      <c r="L849" s="80"/>
      <c r="M849" s="93">
        <v>45724</v>
      </c>
      <c r="P849" s="64">
        <f ca="1" t="shared" si="27"/>
        <v>247</v>
      </c>
      <c r="Q849" s="26" t="str">
        <f>VLOOKUP(B849,辅助信息!E:M,9,FALSE)</f>
        <v>ZTWM-CDGS-XS-2024-0205-五冶钢构-达州市通川区西外复兴镇及临近片区建设项目</v>
      </c>
      <c r="R849" s="26"/>
    </row>
    <row r="850" hidden="1" spans="2:18">
      <c r="B850" s="40" t="s">
        <v>39</v>
      </c>
      <c r="C850" s="72">
        <v>45722</v>
      </c>
      <c r="D850" s="40" t="str">
        <f>VLOOKUP(B850,辅助信息!E:K,7,FALSE)</f>
        <v>JWDDCD2024101600090</v>
      </c>
      <c r="E850" s="40" t="str">
        <f>VLOOKUP(F850,辅助信息!A:B,2,FALSE)</f>
        <v>螺纹钢</v>
      </c>
      <c r="F850" s="40" t="s">
        <v>19</v>
      </c>
      <c r="G850" s="36">
        <v>7</v>
      </c>
      <c r="H850" s="36" t="str">
        <f>_xlfn._xlws.FILTER('[1]2025年已发货'!$E:$E,'[1]2025年已发货'!$F:$F&amp;'[1]2025年已发货'!$C:$C&amp;'[1]2025年已发货'!$G:$G&amp;'[1]2025年已发货'!$H:$H=C850&amp;F850&amp;I850&amp;J850,"未发货")</f>
        <v>未发货</v>
      </c>
      <c r="I850" s="40" t="str">
        <f>VLOOKUP(B850,辅助信息!E:I,3,FALSE)</f>
        <v>（达州市公共卫生临床医疗中心项目-一标-2号制作房）达州市通川区西外复兴镇公共卫生临床医疗中心项目</v>
      </c>
      <c r="J850" s="40" t="str">
        <f>VLOOKUP(B850,辅助信息!E:I,4,FALSE)</f>
        <v>潘建发</v>
      </c>
      <c r="K850" s="40">
        <f>VLOOKUP(J850,辅助信息!H:I,2,FALSE)</f>
        <v>13658059919</v>
      </c>
      <c r="L850" s="78"/>
      <c r="M850" s="93">
        <v>45724</v>
      </c>
      <c r="P850" s="64">
        <f ca="1" t="shared" si="27"/>
        <v>247</v>
      </c>
      <c r="Q850" s="26" t="str">
        <f>VLOOKUP(B850,辅助信息!E:M,9,FALSE)</f>
        <v>ZTWM-CDGS-XS-2024-0205-五冶钢构-达州市通川区西外复兴镇及临近片区建设项目</v>
      </c>
      <c r="R850" s="26"/>
    </row>
    <row r="851" hidden="1" spans="2:18">
      <c r="B851" s="40" t="s">
        <v>106</v>
      </c>
      <c r="C851" s="72">
        <v>45722</v>
      </c>
      <c r="D851" s="40" t="str">
        <f>VLOOKUP(B851,辅助信息!E:K,7,FALSE)</f>
        <v>JWDDCD2024101600133</v>
      </c>
      <c r="E851" s="40" t="str">
        <f>VLOOKUP(F851,辅助信息!A:B,2,FALSE)</f>
        <v>盘螺</v>
      </c>
      <c r="F851" s="40" t="s">
        <v>40</v>
      </c>
      <c r="G851" s="36">
        <v>15</v>
      </c>
      <c r="H851" s="36">
        <f>_xlfn._xlws.FILTER('[1]2025年已发货'!$E:$E,'[1]2025年已发货'!$F:$F&amp;'[1]2025年已发货'!$C:$C&amp;'[1]2025年已发货'!$G:$G&amp;'[1]2025年已发货'!$H:$H=C851&amp;F851&amp;I851&amp;J851,"未发货")</f>
        <v>15</v>
      </c>
      <c r="I851" s="40" t="str">
        <f>VLOOKUP(B851,辅助信息!E:I,3,FALSE)</f>
        <v>（五冶钢构宜宾高县月江镇建设项目）  四川省宜宾市高县月江镇刚记超市斜对面(还阳组团沪碳二期项目)</v>
      </c>
      <c r="J851" s="40" t="str">
        <f>VLOOKUP(B851,辅助信息!E:I,4,FALSE)</f>
        <v>张朝亮</v>
      </c>
      <c r="K851" s="40">
        <f>VLOOKUP(J851,辅助信息!H:I,2,FALSE)</f>
        <v>15228205853</v>
      </c>
      <c r="L851" s="79" t="str">
        <f>VLOOKUP(B851,辅助信息!E:J,6,FALSE)</f>
        <v>提前联系到场规格</v>
      </c>
      <c r="M851" s="93">
        <v>45723</v>
      </c>
      <c r="P851" s="64">
        <f ca="1" t="shared" si="27"/>
        <v>248</v>
      </c>
      <c r="Q851" s="26" t="str">
        <f>VLOOKUP(B851,辅助信息!E:M,9,FALSE)</f>
        <v>ZTWM-CDGS-XS-2024-0169-中冶西部钢构-宜宾市南溪区幸福路东路,高县月江镇建设项目</v>
      </c>
      <c r="R851" s="26"/>
    </row>
    <row r="852" hidden="1" spans="2:18">
      <c r="B852" s="40" t="s">
        <v>106</v>
      </c>
      <c r="C852" s="72">
        <v>45722</v>
      </c>
      <c r="D852" s="40" t="str">
        <f>VLOOKUP(B852,辅助信息!E:K,7,FALSE)</f>
        <v>JWDDCD2024101600133</v>
      </c>
      <c r="E852" s="40" t="str">
        <f>VLOOKUP(F852,辅助信息!A:B,2,FALSE)</f>
        <v>盘螺</v>
      </c>
      <c r="F852" s="40" t="s">
        <v>41</v>
      </c>
      <c r="G852" s="36">
        <v>6</v>
      </c>
      <c r="H852" s="36">
        <f>_xlfn._xlws.FILTER('[1]2025年已发货'!$E:$E,'[1]2025年已发货'!$F:$F&amp;'[1]2025年已发货'!$C:$C&amp;'[1]2025年已发货'!$G:$G&amp;'[1]2025年已发货'!$H:$H=C852&amp;F852&amp;I852&amp;J852,"未发货")</f>
        <v>6</v>
      </c>
      <c r="I852" s="40" t="str">
        <f>VLOOKUP(B852,辅助信息!E:I,3,FALSE)</f>
        <v>（五冶钢构宜宾高县月江镇建设项目）  四川省宜宾市高县月江镇刚记超市斜对面(还阳组团沪碳二期项目)</v>
      </c>
      <c r="J852" s="40" t="str">
        <f>VLOOKUP(B852,辅助信息!E:I,4,FALSE)</f>
        <v>张朝亮</v>
      </c>
      <c r="K852" s="40">
        <f>VLOOKUP(J852,辅助信息!H:I,2,FALSE)</f>
        <v>15228205853</v>
      </c>
      <c r="L852" s="80"/>
      <c r="M852" s="93">
        <v>45723</v>
      </c>
      <c r="P852" s="64">
        <f ca="1" t="shared" si="27"/>
        <v>248</v>
      </c>
      <c r="Q852" s="26" t="str">
        <f>VLOOKUP(B852,辅助信息!E:M,9,FALSE)</f>
        <v>ZTWM-CDGS-XS-2024-0169-中冶西部钢构-宜宾市南溪区幸福路东路,高县月江镇建设项目</v>
      </c>
      <c r="R852" s="26"/>
    </row>
    <row r="853" hidden="1" spans="2:18">
      <c r="B853" s="40" t="s">
        <v>106</v>
      </c>
      <c r="C853" s="72">
        <v>45722</v>
      </c>
      <c r="D853" s="40" t="str">
        <f>VLOOKUP(B853,辅助信息!E:K,7,FALSE)</f>
        <v>JWDDCD2024101600133</v>
      </c>
      <c r="E853" s="40" t="str">
        <f>VLOOKUP(F853,辅助信息!A:B,2,FALSE)</f>
        <v>螺纹钢</v>
      </c>
      <c r="F853" s="40" t="s">
        <v>27</v>
      </c>
      <c r="G853" s="36">
        <v>3</v>
      </c>
      <c r="H853" s="36">
        <f>_xlfn._xlws.FILTER('[1]2025年已发货'!$E:$E,'[1]2025年已发货'!$F:$F&amp;'[1]2025年已发货'!$C:$C&amp;'[1]2025年已发货'!$G:$G&amp;'[1]2025年已发货'!$H:$H=C853&amp;F853&amp;I853&amp;J853,"未发货")</f>
        <v>3</v>
      </c>
      <c r="I853" s="40" t="str">
        <f>VLOOKUP(B853,辅助信息!E:I,3,FALSE)</f>
        <v>（五冶钢构宜宾高县月江镇建设项目）  四川省宜宾市高县月江镇刚记超市斜对面(还阳组团沪碳二期项目)</v>
      </c>
      <c r="J853" s="40" t="str">
        <f>VLOOKUP(B853,辅助信息!E:I,4,FALSE)</f>
        <v>张朝亮</v>
      </c>
      <c r="K853" s="40">
        <f>VLOOKUP(J853,辅助信息!H:I,2,FALSE)</f>
        <v>15228205853</v>
      </c>
      <c r="L853" s="80"/>
      <c r="M853" s="93">
        <v>45723</v>
      </c>
      <c r="P853" s="64">
        <f ca="1" t="shared" si="27"/>
        <v>248</v>
      </c>
      <c r="Q853" s="26" t="str">
        <f>VLOOKUP(B853,辅助信息!E:M,9,FALSE)</f>
        <v>ZTWM-CDGS-XS-2024-0169-中冶西部钢构-宜宾市南溪区幸福路东路,高县月江镇建设项目</v>
      </c>
      <c r="R853" s="26"/>
    </row>
    <row r="854" hidden="1" spans="2:18">
      <c r="B854" s="40" t="s">
        <v>106</v>
      </c>
      <c r="C854" s="72">
        <v>45722</v>
      </c>
      <c r="D854" s="40" t="str">
        <f>VLOOKUP(B854,辅助信息!E:K,7,FALSE)</f>
        <v>JWDDCD2024101600133</v>
      </c>
      <c r="E854" s="40" t="str">
        <f>VLOOKUP(F854,辅助信息!A:B,2,FALSE)</f>
        <v>螺纹钢</v>
      </c>
      <c r="F854" s="40" t="s">
        <v>46</v>
      </c>
      <c r="G854" s="36">
        <v>3</v>
      </c>
      <c r="H854" s="36">
        <f>_xlfn._xlws.FILTER('[1]2025年已发货'!$E:$E,'[1]2025年已发货'!$F:$F&amp;'[1]2025年已发货'!$C:$C&amp;'[1]2025年已发货'!$G:$G&amp;'[1]2025年已发货'!$H:$H=C854&amp;F854&amp;I854&amp;J854,"未发货")</f>
        <v>3</v>
      </c>
      <c r="I854" s="40" t="str">
        <f>VLOOKUP(B854,辅助信息!E:I,3,FALSE)</f>
        <v>（五冶钢构宜宾高县月江镇建设项目）  四川省宜宾市高县月江镇刚记超市斜对面(还阳组团沪碳二期项目)</v>
      </c>
      <c r="J854" s="40" t="str">
        <f>VLOOKUP(B854,辅助信息!E:I,4,FALSE)</f>
        <v>张朝亮</v>
      </c>
      <c r="K854" s="40">
        <f>VLOOKUP(J854,辅助信息!H:I,2,FALSE)</f>
        <v>15228205853</v>
      </c>
      <c r="L854" s="80"/>
      <c r="M854" s="93">
        <v>45723</v>
      </c>
      <c r="P854" s="64">
        <f ca="1" t="shared" si="27"/>
        <v>248</v>
      </c>
      <c r="Q854" s="26" t="str">
        <f>VLOOKUP(B854,辅助信息!E:M,9,FALSE)</f>
        <v>ZTWM-CDGS-XS-2024-0169-中冶西部钢构-宜宾市南溪区幸福路东路,高县月江镇建设项目</v>
      </c>
      <c r="R854" s="26"/>
    </row>
    <row r="855" hidden="1" spans="2:18">
      <c r="B855" s="40" t="s">
        <v>106</v>
      </c>
      <c r="C855" s="72">
        <v>45722</v>
      </c>
      <c r="D855" s="40" t="str">
        <f>VLOOKUP(B855,辅助信息!E:K,7,FALSE)</f>
        <v>JWDDCD2024101600133</v>
      </c>
      <c r="E855" s="40" t="str">
        <f>VLOOKUP(F855,辅助信息!A:B,2,FALSE)</f>
        <v>螺纹钢</v>
      </c>
      <c r="F855" s="40" t="s">
        <v>22</v>
      </c>
      <c r="G855" s="36">
        <f>9+33</f>
        <v>42</v>
      </c>
      <c r="H855" s="36">
        <f>_xlfn._xlws.FILTER('[1]2025年已发货'!$E:$E,'[1]2025年已发货'!$F:$F&amp;'[1]2025年已发货'!$C:$C&amp;'[1]2025年已发货'!$G:$G&amp;'[1]2025年已发货'!$H:$H=C855&amp;F855&amp;I855&amp;J855,"未发货")</f>
        <v>42</v>
      </c>
      <c r="I855" s="40" t="str">
        <f>VLOOKUP(B855,辅助信息!E:I,3,FALSE)</f>
        <v>（五冶钢构宜宾高县月江镇建设项目）  四川省宜宾市高县月江镇刚记超市斜对面(还阳组团沪碳二期项目)</v>
      </c>
      <c r="J855" s="40" t="str">
        <f>VLOOKUP(B855,辅助信息!E:I,4,FALSE)</f>
        <v>张朝亮</v>
      </c>
      <c r="K855" s="40">
        <f>VLOOKUP(J855,辅助信息!H:I,2,FALSE)</f>
        <v>15228205853</v>
      </c>
      <c r="L855" s="78"/>
      <c r="M855" s="93">
        <v>45723</v>
      </c>
      <c r="P855" s="64">
        <f ca="1" t="shared" si="27"/>
        <v>248</v>
      </c>
      <c r="Q855" s="26" t="str">
        <f>VLOOKUP(B855,辅助信息!E:M,9,FALSE)</f>
        <v>ZTWM-CDGS-XS-2024-0169-中冶西部钢构-宜宾市南溪区幸福路东路,高县月江镇建设项目</v>
      </c>
      <c r="R855" s="26"/>
    </row>
    <row r="856" ht="22.5" hidden="1" customHeight="1" spans="2:18">
      <c r="B856" s="40" t="s">
        <v>81</v>
      </c>
      <c r="C856" s="72">
        <v>45722</v>
      </c>
      <c r="D856" s="40" t="str">
        <f>VLOOKUP(B856,辅助信息!E:K,7,FALSE)</f>
        <v>JWDDCD2025060900080</v>
      </c>
      <c r="E856" s="40" t="str">
        <f>VLOOKUP(F856,辅助信息!A:B,2,FALSE)</f>
        <v>螺纹钢</v>
      </c>
      <c r="F856" s="40" t="s">
        <v>28</v>
      </c>
      <c r="G856" s="36">
        <v>35</v>
      </c>
      <c r="H856" s="36">
        <f>_xlfn._xlws.FILTER('[1]2025年已发货'!$E:$E,'[1]2025年已发货'!$F:$F&amp;'[1]2025年已发货'!$C:$C&amp;'[1]2025年已发货'!$G:$G&amp;'[1]2025年已发货'!$H:$H=C856&amp;F856&amp;I856&amp;J856,"未发货")</f>
        <v>35</v>
      </c>
      <c r="I856" s="40" t="str">
        <f>VLOOKUP(B856,辅助信息!E:I,3,FALSE)</f>
        <v>（华西简阳西城嘉苑）四川省成都市简阳市简城街道高屋村</v>
      </c>
      <c r="J856" s="40" t="str">
        <f>VLOOKUP(B856,辅助信息!E:I,4,FALSE)</f>
        <v>张瀚镭</v>
      </c>
      <c r="K856" s="40">
        <f>VLOOKUP(J856,辅助信息!H:I,2,FALSE)</f>
        <v>15884666220</v>
      </c>
      <c r="L856" s="79" t="str">
        <f>VLOOKUP(B856,辅助信息!E:J,6,FALSE)</f>
        <v>现场禁止使用氢能源挂车！优先威钢发货,我方卸车,新老国标钢厂不加价可直发，因陕钢多次出现磅差，项目拒绝使用</v>
      </c>
      <c r="M856" s="93">
        <v>45723</v>
      </c>
      <c r="O856" s="64">
        <f ca="1">IF(OR(M856="",N856&lt;&gt;""),"",MAX(M856-TODAY(),0))</f>
        <v>0</v>
      </c>
      <c r="P856" s="64">
        <f ca="1" t="shared" si="27"/>
        <v>248</v>
      </c>
      <c r="Q856" s="26" t="str">
        <f>VLOOKUP(B856,辅助信息!E:M,9,FALSE)</f>
        <v>ZTWM-CDGS-XS-2024-0030-华西集采-简州大道</v>
      </c>
      <c r="R856" s="26"/>
    </row>
    <row r="857" hidden="1" spans="1:18">
      <c r="A857" s="73" t="s">
        <v>114</v>
      </c>
      <c r="B857" s="40" t="s">
        <v>56</v>
      </c>
      <c r="C857" s="72">
        <v>45726</v>
      </c>
      <c r="D857" s="40" t="str">
        <f>VLOOKUP(B857,辅助信息!E:K,7,FALSE)</f>
        <v>JWDDCD2025052800131</v>
      </c>
      <c r="E857" s="40" t="str">
        <f>VLOOKUP(F857,辅助信息!A:B,2,FALSE)</f>
        <v>螺纹钢</v>
      </c>
      <c r="F857" s="40" t="s">
        <v>45</v>
      </c>
      <c r="G857" s="36">
        <v>12</v>
      </c>
      <c r="H857" s="36">
        <f>_xlfn._xlws.FILTER('[1]2025年已发货'!$E:$E,'[1]2025年已发货'!$F:$F&amp;'[1]2025年已发货'!$C:$C&amp;'[1]2025年已发货'!$G:$G&amp;'[1]2025年已发货'!$H:$H=C857&amp;F857&amp;I857&amp;J857,"未发货")</f>
        <v>12</v>
      </c>
      <c r="I857" s="40" t="str">
        <f>VLOOKUP(B857,辅助信息!E:I,3,FALSE)</f>
        <v>（商投建工达州中医药科技园-4工区-7号楼）达州市通川区达州中医药职业学院犀牛大道北段</v>
      </c>
      <c r="J857" s="40" t="str">
        <f>VLOOKUP(B857,辅助信息!E:I,4,FALSE)</f>
        <v>张扬</v>
      </c>
      <c r="K857" s="40">
        <f>VLOOKUP(J857,辅助信息!H:I,2,FALSE)</f>
        <v>18381904567</v>
      </c>
      <c r="L857" s="79" t="str">
        <f>VLOOKUP(B857,辅助信息!E:J,6,FALSE)</f>
        <v>控制炉批号！多了现场不收！,优先安排达钢,提前联系到场规格及数量</v>
      </c>
      <c r="M857" s="93">
        <v>45716</v>
      </c>
      <c r="O857" s="64">
        <f ca="1">IF(OR(M857="",N857&lt;&gt;""),"",MAX(M857-TODAY(),0))</f>
        <v>0</v>
      </c>
      <c r="P857" s="64">
        <f ca="1" t="shared" si="27"/>
        <v>255</v>
      </c>
      <c r="Q857" s="26" t="str">
        <f>VLOOKUP(B857,辅助信息!E:M,9,FALSE)</f>
        <v>ZTWM-CDGS-XS-2024-0134-商投建工达州中医药科技成果示范园项目</v>
      </c>
      <c r="R857" s="26"/>
    </row>
    <row r="858" hidden="1" spans="2:18">
      <c r="B858" s="40" t="s">
        <v>56</v>
      </c>
      <c r="C858" s="72">
        <v>45726</v>
      </c>
      <c r="D858" s="40" t="str">
        <f>VLOOKUP(B858,辅助信息!E:K,7,FALSE)</f>
        <v>JWDDCD2025052800131</v>
      </c>
      <c r="E858" s="40" t="str">
        <f>VLOOKUP(F858,辅助信息!A:B,2,FALSE)</f>
        <v>螺纹钢</v>
      </c>
      <c r="F858" s="40" t="s">
        <v>21</v>
      </c>
      <c r="G858" s="36">
        <v>15</v>
      </c>
      <c r="H858" s="36">
        <f>_xlfn._xlws.FILTER('[1]2025年已发货'!$E:$E,'[1]2025年已发货'!$F:$F&amp;'[1]2025年已发货'!$C:$C&amp;'[1]2025年已发货'!$G:$G&amp;'[1]2025年已发货'!$H:$H=C858&amp;F858&amp;I858&amp;J858,"未发货")</f>
        <v>15</v>
      </c>
      <c r="I858" s="40" t="str">
        <f>VLOOKUP(B858,辅助信息!E:I,3,FALSE)</f>
        <v>（商投建工达州中医药科技园-4工区-7号楼）达州市通川区达州中医药职业学院犀牛大道北段</v>
      </c>
      <c r="J858" s="40" t="str">
        <f>VLOOKUP(B858,辅助信息!E:I,4,FALSE)</f>
        <v>张扬</v>
      </c>
      <c r="K858" s="40">
        <f>VLOOKUP(J858,辅助信息!H:I,2,FALSE)</f>
        <v>18381904567</v>
      </c>
      <c r="L858" s="78"/>
      <c r="M858" s="93">
        <v>45716</v>
      </c>
      <c r="O858" s="64">
        <f ca="1">IF(OR(M858="",N858&lt;&gt;""),"",MAX(M858-TODAY(),0))</f>
        <v>0</v>
      </c>
      <c r="P858" s="64">
        <f ca="1" t="shared" si="27"/>
        <v>255</v>
      </c>
      <c r="Q858" s="26" t="str">
        <f>VLOOKUP(B858,辅助信息!E:M,9,FALSE)</f>
        <v>ZTWM-CDGS-XS-2024-0134-商投建工达州中医药科技成果示范园项目</v>
      </c>
      <c r="R858" s="26"/>
    </row>
    <row r="859" hidden="1" spans="2:18">
      <c r="B859" s="40" t="s">
        <v>56</v>
      </c>
      <c r="C859" s="72">
        <v>45726</v>
      </c>
      <c r="D859" s="40" t="str">
        <f>VLOOKUP(B859,辅助信息!E:K,7,FALSE)</f>
        <v>JWDDCD2025052800131</v>
      </c>
      <c r="E859" s="40" t="str">
        <f>VLOOKUP(F859,辅助信息!A:B,2,FALSE)</f>
        <v>螺纹钢</v>
      </c>
      <c r="F859" s="40" t="s">
        <v>58</v>
      </c>
      <c r="G859" s="36">
        <v>3</v>
      </c>
      <c r="H859" s="36">
        <f>_xlfn._xlws.FILTER('[1]2025年已发货'!$E:$E,'[1]2025年已发货'!$F:$F&amp;'[1]2025年已发货'!$C:$C&amp;'[1]2025年已发货'!$G:$G&amp;'[1]2025年已发货'!$H:$H=C859&amp;F859&amp;I859&amp;J859,"未发货")</f>
        <v>3</v>
      </c>
      <c r="I859" s="40" t="str">
        <f>VLOOKUP(B859,辅助信息!E:I,3,FALSE)</f>
        <v>（商投建工达州中医药科技园-4工区-7号楼）达州市通川区达州中医药职业学院犀牛大道北段</v>
      </c>
      <c r="J859" s="40" t="str">
        <f>VLOOKUP(B859,辅助信息!E:I,4,FALSE)</f>
        <v>张扬</v>
      </c>
      <c r="K859" s="40">
        <f>VLOOKUP(J859,辅助信息!H:I,2,FALSE)</f>
        <v>18381904567</v>
      </c>
      <c r="L859" s="91"/>
      <c r="M859" s="93"/>
      <c r="Q859" s="26"/>
      <c r="R859" s="26"/>
    </row>
    <row r="860" hidden="1" spans="2:18">
      <c r="B860" s="40" t="s">
        <v>56</v>
      </c>
      <c r="C860" s="72">
        <v>45726</v>
      </c>
      <c r="D860" s="40" t="str">
        <f>VLOOKUP(B860,辅助信息!E:K,7,FALSE)</f>
        <v>JWDDCD2025052800131</v>
      </c>
      <c r="E860" s="40" t="str">
        <f>VLOOKUP(F860,辅助信息!A:B,2,FALSE)</f>
        <v>螺纹钢</v>
      </c>
      <c r="F860" s="40" t="s">
        <v>46</v>
      </c>
      <c r="G860" s="36">
        <v>3</v>
      </c>
      <c r="H860" s="36">
        <f>_xlfn._xlws.FILTER('[1]2025年已发货'!$E:$E,'[1]2025年已发货'!$F:$F&amp;'[1]2025年已发货'!$C:$C&amp;'[1]2025年已发货'!$G:$G&amp;'[1]2025年已发货'!$H:$H=C860&amp;F860&amp;I860&amp;J860,"未发货")</f>
        <v>3</v>
      </c>
      <c r="I860" s="40" t="str">
        <f>VLOOKUP(B860,辅助信息!E:I,3,FALSE)</f>
        <v>（商投建工达州中医药科技园-4工区-7号楼）达州市通川区达州中医药职业学院犀牛大道北段</v>
      </c>
      <c r="J860" s="40" t="str">
        <f>VLOOKUP(B860,辅助信息!E:I,4,FALSE)</f>
        <v>张扬</v>
      </c>
      <c r="K860" s="40">
        <f>VLOOKUP(J860,辅助信息!H:I,2,FALSE)</f>
        <v>18381904567</v>
      </c>
      <c r="L860" s="91"/>
      <c r="M860" s="93"/>
      <c r="Q860" s="26"/>
      <c r="R860" s="26"/>
    </row>
    <row r="861" hidden="1" spans="2:18">
      <c r="B861" s="40" t="s">
        <v>68</v>
      </c>
      <c r="C861" s="72">
        <v>45726</v>
      </c>
      <c r="D861" s="40" t="s">
        <v>115</v>
      </c>
      <c r="E861" s="40" t="s">
        <v>116</v>
      </c>
      <c r="F861" s="40" t="s">
        <v>27</v>
      </c>
      <c r="G861" s="36">
        <v>11</v>
      </c>
      <c r="H861" s="36" t="str">
        <f>_xlfn._xlws.FILTER('[1]2025年已发货'!$E:$E,'[1]2025年已发货'!$F:$F&amp;'[1]2025年已发货'!$C:$C&amp;'[1]2025年已发货'!$G:$G&amp;'[1]2025年已发货'!$H:$H=C861&amp;F861&amp;I861&amp;J861,"未发货")</f>
        <v>未发货</v>
      </c>
      <c r="I861" s="40" t="str">
        <f>VLOOKUP(B861,辅助信息!E:I,3,FALSE)</f>
        <v>（商投建工达州中医药科技园-2工区-景观桥）达州市通川区达州中医药职业学院犀牛大道北段</v>
      </c>
      <c r="J861" s="40" t="str">
        <f>VLOOKUP(B861,辅助信息!E:I,4,FALSE)</f>
        <v>李波</v>
      </c>
      <c r="K861" s="40">
        <f>VLOOKUP(J861,辅助信息!H:I,2,FALSE)</f>
        <v>18381899787</v>
      </c>
      <c r="L861" s="91" t="str">
        <f>VLOOKUP(B864,辅助信息!E:J,6,FALSE)</f>
        <v>控制炉批号！多了现场不收！,优先安排达钢,提前联系到场规格及数量</v>
      </c>
      <c r="M861" s="93"/>
      <c r="Q861" s="26"/>
      <c r="R861" s="26"/>
    </row>
    <row r="862" hidden="1" spans="2:18">
      <c r="B862" s="40" t="s">
        <v>68</v>
      </c>
      <c r="C862" s="72">
        <v>45726</v>
      </c>
      <c r="D862" s="40" t="s">
        <v>115</v>
      </c>
      <c r="E862" s="40" t="s">
        <v>116</v>
      </c>
      <c r="F862" s="40" t="s">
        <v>32</v>
      </c>
      <c r="G862" s="36">
        <v>132</v>
      </c>
      <c r="H862" s="36" t="str">
        <f>_xlfn._xlws.FILTER('[1]2025年已发货'!$E:$E,'[1]2025年已发货'!$F:$F&amp;'[1]2025年已发货'!$C:$C&amp;'[1]2025年已发货'!$G:$G&amp;'[1]2025年已发货'!$H:$H=C862&amp;F862&amp;I862&amp;J862,"未发货")</f>
        <v>未发货</v>
      </c>
      <c r="I862" s="40" t="str">
        <f>VLOOKUP(B862,辅助信息!E:I,3,FALSE)</f>
        <v>（商投建工达州中医药科技园-2工区-景观桥）达州市通川区达州中医药职业学院犀牛大道北段</v>
      </c>
      <c r="J862" s="40" t="str">
        <f>VLOOKUP(B862,辅助信息!E:I,4,FALSE)</f>
        <v>李波</v>
      </c>
      <c r="K862" s="40">
        <f>VLOOKUP(J862,辅助信息!H:I,2,FALSE)</f>
        <v>18381899787</v>
      </c>
      <c r="L862" s="80"/>
      <c r="M862" s="93"/>
      <c r="Q862" s="26"/>
      <c r="R862" s="26"/>
    </row>
    <row r="863" hidden="1" spans="2:18">
      <c r="B863" s="40" t="s">
        <v>68</v>
      </c>
      <c r="C863" s="72">
        <v>45726</v>
      </c>
      <c r="D863" s="40" t="s">
        <v>115</v>
      </c>
      <c r="E863" s="40" t="s">
        <v>116</v>
      </c>
      <c r="F863" s="40" t="s">
        <v>33</v>
      </c>
      <c r="G863" s="36">
        <v>19</v>
      </c>
      <c r="H863" s="36" t="str">
        <f>_xlfn._xlws.FILTER('[1]2025年已发货'!$E:$E,'[1]2025年已发货'!$F:$F&amp;'[1]2025年已发货'!$C:$C&amp;'[1]2025年已发货'!$G:$G&amp;'[1]2025年已发货'!$H:$H=C863&amp;F863&amp;I863&amp;J863,"未发货")</f>
        <v>未发货</v>
      </c>
      <c r="I863" s="40" t="str">
        <f>VLOOKUP(B863,辅助信息!E:I,3,FALSE)</f>
        <v>（商投建工达州中医药科技园-2工区-景观桥）达州市通川区达州中医药职业学院犀牛大道北段</v>
      </c>
      <c r="J863" s="40" t="str">
        <f>VLOOKUP(B863,辅助信息!E:I,4,FALSE)</f>
        <v>李波</v>
      </c>
      <c r="K863" s="40">
        <f>VLOOKUP(J863,辅助信息!H:I,2,FALSE)</f>
        <v>18381899787</v>
      </c>
      <c r="L863" s="80"/>
      <c r="M863" s="93"/>
      <c r="Q863" s="26"/>
      <c r="R863" s="26"/>
    </row>
    <row r="864" hidden="1" spans="2:18">
      <c r="B864" s="40" t="s">
        <v>68</v>
      </c>
      <c r="C864" s="72">
        <v>45726</v>
      </c>
      <c r="D864" s="40" t="str">
        <f>VLOOKUP(B864,辅助信息!E:K,7,FALSE)</f>
        <v>JWDDCD2025052800131</v>
      </c>
      <c r="E864" s="40" t="str">
        <f>VLOOKUP(F864,辅助信息!A:B,2,FALSE)</f>
        <v>螺纹钢</v>
      </c>
      <c r="F864" s="40" t="s">
        <v>18</v>
      </c>
      <c r="G864" s="36">
        <v>14</v>
      </c>
      <c r="H864" s="36" t="str">
        <f>_xlfn._xlws.FILTER('[1]2025年已发货'!$E:$E,'[1]2025年已发货'!$F:$F&amp;'[1]2025年已发货'!$C:$C&amp;'[1]2025年已发货'!$G:$G&amp;'[1]2025年已发货'!$H:$H=C864&amp;F864&amp;I864&amp;J864,"未发货")</f>
        <v>未发货</v>
      </c>
      <c r="I864" s="40" t="str">
        <f>VLOOKUP(B864,辅助信息!E:I,3,FALSE)</f>
        <v>（商投建工达州中医药科技园-2工区-景观桥）达州市通川区达州中医药职业学院犀牛大道北段</v>
      </c>
      <c r="J864" s="40" t="str">
        <f>VLOOKUP(B864,辅助信息!E:I,4,FALSE)</f>
        <v>李波</v>
      </c>
      <c r="K864" s="40">
        <f>VLOOKUP(J864,辅助信息!H:I,2,FALSE)</f>
        <v>18381899787</v>
      </c>
      <c r="L864" s="80"/>
      <c r="M864" s="93">
        <v>45720</v>
      </c>
      <c r="O864" s="64">
        <f ca="1">IF(OR(M864="",N864&lt;&gt;""),"",MAX(M864-TODAY(),0))</f>
        <v>0</v>
      </c>
      <c r="P864" s="64">
        <f ca="1">IF(M864="","",IF(N864&lt;&gt;"",MAX(N864-M864,0),IF(TODAY()&gt;M864,TODAY()-M864,0)))</f>
        <v>251</v>
      </c>
      <c r="Q864" s="26" t="str">
        <f>VLOOKUP(B864,辅助信息!E:M,9,FALSE)</f>
        <v>ZTWM-CDGS-XS-2024-0134-商投建工达州中医药科技成果示范园项目</v>
      </c>
      <c r="R864" s="26"/>
    </row>
    <row r="865" hidden="1" spans="2:18">
      <c r="B865" s="40" t="s">
        <v>68</v>
      </c>
      <c r="C865" s="72">
        <v>45726</v>
      </c>
      <c r="D865" s="40" t="str">
        <f>VLOOKUP(B865,辅助信息!E:K,7,FALSE)</f>
        <v>JWDDCD2025052800131</v>
      </c>
      <c r="E865" s="40" t="str">
        <f>VLOOKUP(F865,辅助信息!A:B,2,FALSE)</f>
        <v>螺纹钢</v>
      </c>
      <c r="F865" s="40" t="s">
        <v>52</v>
      </c>
      <c r="G865" s="36">
        <v>35</v>
      </c>
      <c r="H865" s="36">
        <f>_xlfn._xlws.FILTER('[1]2025年已发货'!$E:$E,'[1]2025年已发货'!$F:$F&amp;'[1]2025年已发货'!$C:$C&amp;'[1]2025年已发货'!$G:$G&amp;'[1]2025年已发货'!$H:$H=C865&amp;F865&amp;I865&amp;J865,"未发货")</f>
        <v>35</v>
      </c>
      <c r="I865" s="40" t="str">
        <f>VLOOKUP(B865,辅助信息!E:I,3,FALSE)</f>
        <v>（商投建工达州中医药科技园-2工区-景观桥）达州市通川区达州中医药职业学院犀牛大道北段</v>
      </c>
      <c r="J865" s="40" t="str">
        <f>VLOOKUP(B865,辅助信息!E:I,4,FALSE)</f>
        <v>李波</v>
      </c>
      <c r="K865" s="40">
        <f>VLOOKUP(J865,辅助信息!H:I,2,FALSE)</f>
        <v>18381899787</v>
      </c>
      <c r="L865" s="80"/>
      <c r="M865" s="93"/>
      <c r="Q865" s="26"/>
      <c r="R865" s="26"/>
    </row>
    <row r="866" hidden="1" spans="2:18">
      <c r="B866" s="40" t="s">
        <v>64</v>
      </c>
      <c r="C866" s="72">
        <v>45726</v>
      </c>
      <c r="D866" s="40" t="e">
        <f>VLOOKUP(B866,辅助信息!E:K,7,FALSE)</f>
        <v>#N/A</v>
      </c>
      <c r="E866" s="40" t="str">
        <f>VLOOKUP(F866,辅助信息!A:B,2,FALSE)</f>
        <v>螺纹钢</v>
      </c>
      <c r="F866" s="40" t="s">
        <v>65</v>
      </c>
      <c r="G866" s="36">
        <v>12</v>
      </c>
      <c r="H866" s="36" t="e">
        <f>_xlfn._xlws.FILTER('[1]2025年已发货'!$E:$E,'[1]2025年已发货'!$F:$F&amp;'[1]2025年已发货'!$C:$C&amp;'[1]2025年已发货'!$G:$G&amp;'[1]2025年已发货'!$H:$H=C866&amp;F866&amp;I866&amp;J866,"未发货")</f>
        <v>#N/A</v>
      </c>
      <c r="I866" s="40" t="e">
        <f>VLOOKUP(B866,辅助信息!E:I,3,FALSE)</f>
        <v>#N/A</v>
      </c>
      <c r="J866" s="40" t="e">
        <f>VLOOKUP(B866,辅助信息!E:I,4,FALSE)</f>
        <v>#N/A</v>
      </c>
      <c r="K866" s="40" t="e">
        <f>VLOOKUP(J866,辅助信息!H:I,2,FALSE)</f>
        <v>#N/A</v>
      </c>
      <c r="L866" s="79" t="e">
        <f>VLOOKUP(B866,辅助信息!E:J,6,FALSE)</f>
        <v>#N/A</v>
      </c>
      <c r="M866" s="93">
        <v>45726</v>
      </c>
      <c r="O866" s="64">
        <f ca="1" t="shared" ref="O866:O929" si="28">IF(OR(M866="",N866&lt;&gt;""),"",MAX(M866-TODAY(),0))</f>
        <v>0</v>
      </c>
      <c r="P866" s="64">
        <f ca="1" t="shared" ref="P866:P929" si="29">IF(M866="","",IF(N866&lt;&gt;"",MAX(N866-M866,0),IF(TODAY()&gt;M866,TODAY()-M866,0)))</f>
        <v>245</v>
      </c>
      <c r="Q866" s="26" t="e">
        <f>VLOOKUP(B866,辅助信息!E:M,9,FALSE)</f>
        <v>#N/A</v>
      </c>
      <c r="R866" s="26"/>
    </row>
    <row r="867" hidden="1" spans="2:18">
      <c r="B867" s="40" t="s">
        <v>64</v>
      </c>
      <c r="C867" s="72">
        <v>45726</v>
      </c>
      <c r="D867" s="40" t="e">
        <f>VLOOKUP(B867,辅助信息!E:K,7,FALSE)</f>
        <v>#N/A</v>
      </c>
      <c r="E867" s="40" t="str">
        <f>VLOOKUP(F867,辅助信息!A:B,2,FALSE)</f>
        <v>螺纹钢</v>
      </c>
      <c r="F867" s="40" t="s">
        <v>52</v>
      </c>
      <c r="G867" s="36">
        <v>8</v>
      </c>
      <c r="H867" s="36" t="e">
        <f>_xlfn._xlws.FILTER('[1]2025年已发货'!$E:$E,'[1]2025年已发货'!$F:$F&amp;'[1]2025年已发货'!$C:$C&amp;'[1]2025年已发货'!$G:$G&amp;'[1]2025年已发货'!$H:$H=C867&amp;F867&amp;I867&amp;J867,"未发货")</f>
        <v>#N/A</v>
      </c>
      <c r="I867" s="40" t="e">
        <f>VLOOKUP(B867,辅助信息!E:I,3,FALSE)</f>
        <v>#N/A</v>
      </c>
      <c r="J867" s="40" t="e">
        <f>VLOOKUP(B867,辅助信息!E:I,4,FALSE)</f>
        <v>#N/A</v>
      </c>
      <c r="K867" s="40" t="e">
        <f>VLOOKUP(J867,辅助信息!H:I,2,FALSE)</f>
        <v>#N/A</v>
      </c>
      <c r="L867" s="78"/>
      <c r="M867" s="93">
        <v>45726</v>
      </c>
      <c r="O867" s="64">
        <f ca="1" t="shared" si="28"/>
        <v>0</v>
      </c>
      <c r="P867" s="64">
        <f ca="1" t="shared" si="29"/>
        <v>245</v>
      </c>
      <c r="Q867" s="26"/>
      <c r="R867" s="26"/>
    </row>
    <row r="868" hidden="1" spans="1:18">
      <c r="A868" s="84" t="s">
        <v>110</v>
      </c>
      <c r="B868" s="40" t="s">
        <v>84</v>
      </c>
      <c r="C868" s="72">
        <v>45726</v>
      </c>
      <c r="D868" s="40" t="e">
        <f>VLOOKUP(B868,辅助信息!E:K,7,FALSE)</f>
        <v>#N/A</v>
      </c>
      <c r="E868" s="40" t="str">
        <f>VLOOKUP(F868,辅助信息!A:B,2,FALSE)</f>
        <v>高线</v>
      </c>
      <c r="F868" s="40" t="s">
        <v>51</v>
      </c>
      <c r="G868" s="36">
        <v>5</v>
      </c>
      <c r="H868" s="36" t="e">
        <f>_xlfn._xlws.FILTER('[1]2025年已发货'!$E:$E,'[1]2025年已发货'!$F:$F&amp;'[1]2025年已发货'!$C:$C&amp;'[1]2025年已发货'!$G:$G&amp;'[1]2025年已发货'!$H:$H=C868&amp;F868&amp;I868&amp;J868,"未发货")</f>
        <v>#N/A</v>
      </c>
      <c r="I868" s="40" t="e">
        <f>VLOOKUP(B868,辅助信息!E:I,3,FALSE)</f>
        <v>#N/A</v>
      </c>
      <c r="J868" s="40" t="e">
        <f>VLOOKUP(B868,辅助信息!E:I,4,FALSE)</f>
        <v>#N/A</v>
      </c>
      <c r="K868" s="40" t="e">
        <f>VLOOKUP(J868,辅助信息!H:I,2,FALSE)</f>
        <v>#N/A</v>
      </c>
      <c r="L868" s="79" t="e">
        <f>VLOOKUP(B868,辅助信息!E:J,6,FALSE)</f>
        <v>#N/A</v>
      </c>
      <c r="M868" s="93">
        <v>45722</v>
      </c>
      <c r="O868" s="64">
        <f ca="1" t="shared" si="28"/>
        <v>0</v>
      </c>
      <c r="P868" s="64">
        <f ca="1" t="shared" si="29"/>
        <v>249</v>
      </c>
      <c r="Q868" s="26" t="e">
        <f>VLOOKUP(B868,辅助信息!E:M,9,FALSE)</f>
        <v>#N/A</v>
      </c>
      <c r="R868" s="26"/>
    </row>
    <row r="869" hidden="1" spans="1:18">
      <c r="A869" s="80"/>
      <c r="B869" s="40" t="s">
        <v>84</v>
      </c>
      <c r="C869" s="72">
        <v>45726</v>
      </c>
      <c r="D869" s="40" t="e">
        <f>VLOOKUP(B869,辅助信息!E:K,7,FALSE)</f>
        <v>#N/A</v>
      </c>
      <c r="E869" s="40" t="str">
        <f>VLOOKUP(F869,辅助信息!A:B,2,FALSE)</f>
        <v>螺纹钢</v>
      </c>
      <c r="F869" s="40" t="s">
        <v>32</v>
      </c>
      <c r="G869" s="36">
        <v>3</v>
      </c>
      <c r="H869" s="36" t="e">
        <f>_xlfn._xlws.FILTER('[1]2025年已发货'!$E:$E,'[1]2025年已发货'!$F:$F&amp;'[1]2025年已发货'!$C:$C&amp;'[1]2025年已发货'!$G:$G&amp;'[1]2025年已发货'!$H:$H=C869&amp;F869&amp;I869&amp;J869,"未发货")</f>
        <v>#N/A</v>
      </c>
      <c r="I869" s="40" t="e">
        <f>VLOOKUP(B869,辅助信息!E:I,3,FALSE)</f>
        <v>#N/A</v>
      </c>
      <c r="J869" s="40" t="e">
        <f>VLOOKUP(B869,辅助信息!E:I,4,FALSE)</f>
        <v>#N/A</v>
      </c>
      <c r="K869" s="40" t="e">
        <f>VLOOKUP(J869,辅助信息!H:I,2,FALSE)</f>
        <v>#N/A</v>
      </c>
      <c r="L869" s="80"/>
      <c r="M869" s="93">
        <v>45722</v>
      </c>
      <c r="O869" s="64">
        <f ca="1" t="shared" si="28"/>
        <v>0</v>
      </c>
      <c r="P869" s="64">
        <f ca="1" t="shared" si="29"/>
        <v>249</v>
      </c>
      <c r="Q869" s="26" t="e">
        <f>VLOOKUP(B869,辅助信息!E:M,9,FALSE)</f>
        <v>#N/A</v>
      </c>
      <c r="R869" s="26"/>
    </row>
    <row r="870" hidden="1" spans="1:18">
      <c r="A870" s="80"/>
      <c r="B870" s="40" t="s">
        <v>84</v>
      </c>
      <c r="C870" s="72">
        <v>45726</v>
      </c>
      <c r="D870" s="40" t="e">
        <f>VLOOKUP(B870,辅助信息!E:K,7,FALSE)</f>
        <v>#N/A</v>
      </c>
      <c r="E870" s="40" t="str">
        <f>VLOOKUP(F870,辅助信息!A:B,2,FALSE)</f>
        <v>螺纹钢</v>
      </c>
      <c r="F870" s="40" t="s">
        <v>33</v>
      </c>
      <c r="G870" s="36">
        <v>8</v>
      </c>
      <c r="H870" s="36" t="e">
        <f>_xlfn._xlws.FILTER('[1]2025年已发货'!$E:$E,'[1]2025年已发货'!$F:$F&amp;'[1]2025年已发货'!$C:$C&amp;'[1]2025年已发货'!$G:$G&amp;'[1]2025年已发货'!$H:$H=C870&amp;F870&amp;I870&amp;J870,"未发货")</f>
        <v>#N/A</v>
      </c>
      <c r="I870" s="40" t="e">
        <f>VLOOKUP(B870,辅助信息!E:I,3,FALSE)</f>
        <v>#N/A</v>
      </c>
      <c r="J870" s="40" t="e">
        <f>VLOOKUP(B870,辅助信息!E:I,4,FALSE)</f>
        <v>#N/A</v>
      </c>
      <c r="K870" s="40" t="e">
        <f>VLOOKUP(J870,辅助信息!H:I,2,FALSE)</f>
        <v>#N/A</v>
      </c>
      <c r="L870" s="80"/>
      <c r="M870" s="93">
        <v>45722</v>
      </c>
      <c r="O870" s="64">
        <f ca="1" t="shared" si="28"/>
        <v>0</v>
      </c>
      <c r="P870" s="64">
        <f ca="1" t="shared" si="29"/>
        <v>249</v>
      </c>
      <c r="Q870" s="26" t="e">
        <f>VLOOKUP(B870,辅助信息!E:M,9,FALSE)</f>
        <v>#N/A</v>
      </c>
      <c r="R870" s="26"/>
    </row>
    <row r="871" hidden="1" spans="1:18">
      <c r="A871" s="80"/>
      <c r="B871" s="40" t="s">
        <v>84</v>
      </c>
      <c r="C871" s="72">
        <v>45726</v>
      </c>
      <c r="D871" s="40" t="e">
        <f>VLOOKUP(B871,辅助信息!E:K,7,FALSE)</f>
        <v>#N/A</v>
      </c>
      <c r="E871" s="40" t="str">
        <f>VLOOKUP(F871,辅助信息!A:B,2,FALSE)</f>
        <v>螺纹钢</v>
      </c>
      <c r="F871" s="40" t="s">
        <v>28</v>
      </c>
      <c r="G871" s="36">
        <v>9</v>
      </c>
      <c r="H871" s="36" t="e">
        <f>_xlfn._xlws.FILTER('[1]2025年已发货'!$E:$E,'[1]2025年已发货'!$F:$F&amp;'[1]2025年已发货'!$C:$C&amp;'[1]2025年已发货'!$G:$G&amp;'[1]2025年已发货'!$H:$H=C871&amp;F871&amp;I871&amp;J871,"未发货")</f>
        <v>#N/A</v>
      </c>
      <c r="I871" s="40" t="e">
        <f>VLOOKUP(B871,辅助信息!E:I,3,FALSE)</f>
        <v>#N/A</v>
      </c>
      <c r="J871" s="40" t="e">
        <f>VLOOKUP(B871,辅助信息!E:I,4,FALSE)</f>
        <v>#N/A</v>
      </c>
      <c r="K871" s="40" t="e">
        <f>VLOOKUP(J871,辅助信息!H:I,2,FALSE)</f>
        <v>#N/A</v>
      </c>
      <c r="L871" s="80"/>
      <c r="M871" s="93">
        <v>45722</v>
      </c>
      <c r="O871" s="64">
        <f ca="1" t="shared" si="28"/>
        <v>0</v>
      </c>
      <c r="P871" s="64">
        <f ca="1" t="shared" si="29"/>
        <v>249</v>
      </c>
      <c r="Q871" s="26" t="e">
        <f>VLOOKUP(B871,辅助信息!E:M,9,FALSE)</f>
        <v>#N/A</v>
      </c>
      <c r="R871" s="26"/>
    </row>
    <row r="872" hidden="1" spans="1:18">
      <c r="A872" s="78"/>
      <c r="B872" s="40" t="s">
        <v>84</v>
      </c>
      <c r="C872" s="72">
        <v>45726</v>
      </c>
      <c r="D872" s="40" t="e">
        <f>VLOOKUP(B872,辅助信息!E:K,7,FALSE)</f>
        <v>#N/A</v>
      </c>
      <c r="E872" s="40" t="str">
        <f>VLOOKUP(F872,辅助信息!A:B,2,FALSE)</f>
        <v>螺纹钢</v>
      </c>
      <c r="F872" s="40" t="s">
        <v>111</v>
      </c>
      <c r="G872" s="36">
        <v>7</v>
      </c>
      <c r="H872" s="36" t="e">
        <f>_xlfn._xlws.FILTER('[1]2025年已发货'!$E:$E,'[1]2025年已发货'!$F:$F&amp;'[1]2025年已发货'!$C:$C&amp;'[1]2025年已发货'!$G:$G&amp;'[1]2025年已发货'!$H:$H=C872&amp;F872&amp;I872&amp;J872,"未发货")</f>
        <v>#N/A</v>
      </c>
      <c r="I872" s="40" t="e">
        <f>VLOOKUP(B872,辅助信息!E:I,3,FALSE)</f>
        <v>#N/A</v>
      </c>
      <c r="J872" s="40" t="e">
        <f>VLOOKUP(B872,辅助信息!E:I,4,FALSE)</f>
        <v>#N/A</v>
      </c>
      <c r="K872" s="40" t="e">
        <f>VLOOKUP(J872,辅助信息!H:I,2,FALSE)</f>
        <v>#N/A</v>
      </c>
      <c r="L872" s="78"/>
      <c r="M872" s="93">
        <v>45722</v>
      </c>
      <c r="O872" s="64">
        <f ca="1" t="shared" si="28"/>
        <v>0</v>
      </c>
      <c r="P872" s="64">
        <f ca="1" t="shared" si="29"/>
        <v>249</v>
      </c>
      <c r="Q872" s="26" t="e">
        <f>VLOOKUP(B872,辅助信息!E:M,9,FALSE)</f>
        <v>#N/A</v>
      </c>
      <c r="R872" s="26"/>
    </row>
    <row r="873" hidden="1" spans="2:18">
      <c r="B873" s="40" t="s">
        <v>113</v>
      </c>
      <c r="C873" s="72">
        <v>45726</v>
      </c>
      <c r="D873" s="40" t="str">
        <f>VLOOKUP(B873,辅助信息!E:K,7,FALSE)</f>
        <v>JWDDCD2025051000019</v>
      </c>
      <c r="E873" s="40" t="str">
        <f>VLOOKUP(F873,辅助信息!A:B,2,FALSE)</f>
        <v>盘螺</v>
      </c>
      <c r="F873" s="40" t="s">
        <v>40</v>
      </c>
      <c r="G873" s="36">
        <v>5</v>
      </c>
      <c r="H873" s="36">
        <f>_xlfn._xlws.FILTER('[1]2025年已发货'!$E:$E,'[1]2025年已发货'!$F:$F&amp;'[1]2025年已发货'!$C:$C&amp;'[1]2025年已发货'!$G:$G&amp;'[1]2025年已发货'!$H:$H=C873&amp;F873&amp;I873&amp;J873,"未发货")</f>
        <v>5</v>
      </c>
      <c r="I873" s="40" t="str">
        <f>VLOOKUP(B873,辅助信息!E:I,3,FALSE)</f>
        <v>(五冶钢构医学科学产业园建设项目房建二部-排洪渠（五标）)四川省南充市顺庆区搬罾街道学府大道二段</v>
      </c>
      <c r="J873" s="40" t="str">
        <f>VLOOKUP(B873,辅助信息!E:I,4,FALSE)</f>
        <v>安南</v>
      </c>
      <c r="K873" s="40">
        <f>VLOOKUP(J873,辅助信息!H:I,2,FALSE)</f>
        <v>19950525030</v>
      </c>
      <c r="L873" s="79" t="str">
        <f>VLOOKUP(B873,辅助信息!E:J,6,FALSE)</f>
        <v>送货单：送货单位：南充思临新材料科技有限公司,收货单位：五冶集团川北(南充)建设有限公司,项目名称：南充医学科学产业园,送货车型13米,装货前联系收货人核实到场规格</v>
      </c>
      <c r="M873" s="93">
        <v>45722</v>
      </c>
      <c r="O873" s="64">
        <f ca="1" t="shared" si="28"/>
        <v>0</v>
      </c>
      <c r="P873" s="64">
        <f ca="1" t="shared" si="29"/>
        <v>249</v>
      </c>
      <c r="Q873" s="26" t="str">
        <f>VLOOKUP(B873,辅助信息!E:M,9,FALSE)</f>
        <v>ZTWM-CDGS-XS-2024-0248-五冶钢构-南充市医学院项目</v>
      </c>
      <c r="R873" s="26"/>
    </row>
    <row r="874" hidden="1" spans="2:18">
      <c r="B874" s="40" t="s">
        <v>113</v>
      </c>
      <c r="C874" s="72">
        <v>45726</v>
      </c>
      <c r="D874" s="40" t="str">
        <f>VLOOKUP(B874,辅助信息!E:K,7,FALSE)</f>
        <v>JWDDCD2025051000019</v>
      </c>
      <c r="E874" s="40" t="str">
        <f>VLOOKUP(F874,辅助信息!A:B,2,FALSE)</f>
        <v>螺纹钢</v>
      </c>
      <c r="F874" s="40" t="s">
        <v>27</v>
      </c>
      <c r="G874" s="36">
        <v>12</v>
      </c>
      <c r="H874" s="36">
        <f>_xlfn._xlws.FILTER('[1]2025年已发货'!$E:$E,'[1]2025年已发货'!$F:$F&amp;'[1]2025年已发货'!$C:$C&amp;'[1]2025年已发货'!$G:$G&amp;'[1]2025年已发货'!$H:$H=C874&amp;F874&amp;I874&amp;J874,"未发货")</f>
        <v>12</v>
      </c>
      <c r="I874" s="40" t="str">
        <f>VLOOKUP(B874,辅助信息!E:I,3,FALSE)</f>
        <v>(五冶钢构医学科学产业园建设项目房建二部-排洪渠（五标）)四川省南充市顺庆区搬罾街道学府大道二段</v>
      </c>
      <c r="J874" s="40" t="str">
        <f>VLOOKUP(B874,辅助信息!E:I,4,FALSE)</f>
        <v>安南</v>
      </c>
      <c r="K874" s="40">
        <f>VLOOKUP(J874,辅助信息!H:I,2,FALSE)</f>
        <v>19950525030</v>
      </c>
      <c r="L874" s="80"/>
      <c r="M874" s="93">
        <v>45722</v>
      </c>
      <c r="O874" s="64">
        <f ca="1" t="shared" si="28"/>
        <v>0</v>
      </c>
      <c r="P874" s="64">
        <f ca="1" t="shared" si="29"/>
        <v>249</v>
      </c>
      <c r="Q874" s="26" t="str">
        <f>VLOOKUP(B874,辅助信息!E:M,9,FALSE)</f>
        <v>ZTWM-CDGS-XS-2024-0248-五冶钢构-南充市医学院项目</v>
      </c>
      <c r="R874" s="26"/>
    </row>
    <row r="875" hidden="1" spans="2:18">
      <c r="B875" s="40" t="s">
        <v>113</v>
      </c>
      <c r="C875" s="72">
        <v>45726</v>
      </c>
      <c r="D875" s="40" t="str">
        <f>VLOOKUP(B875,辅助信息!E:K,7,FALSE)</f>
        <v>JWDDCD2025051000019</v>
      </c>
      <c r="E875" s="40" t="str">
        <f>VLOOKUP(F875,辅助信息!A:B,2,FALSE)</f>
        <v>螺纹钢</v>
      </c>
      <c r="F875" s="40" t="s">
        <v>18</v>
      </c>
      <c r="G875" s="36">
        <v>18</v>
      </c>
      <c r="H875" s="36">
        <f>_xlfn._xlws.FILTER('[1]2025年已发货'!$E:$E,'[1]2025年已发货'!$F:$F&amp;'[1]2025年已发货'!$C:$C&amp;'[1]2025年已发货'!$G:$G&amp;'[1]2025年已发货'!$H:$H=C875&amp;F875&amp;I875&amp;J875,"未发货")</f>
        <v>18</v>
      </c>
      <c r="I875" s="40" t="str">
        <f>VLOOKUP(B875,辅助信息!E:I,3,FALSE)</f>
        <v>(五冶钢构医学科学产业园建设项目房建二部-排洪渠（五标）)四川省南充市顺庆区搬罾街道学府大道二段</v>
      </c>
      <c r="J875" s="40" t="str">
        <f>VLOOKUP(B875,辅助信息!E:I,4,FALSE)</f>
        <v>安南</v>
      </c>
      <c r="K875" s="40">
        <f>VLOOKUP(J875,辅助信息!H:I,2,FALSE)</f>
        <v>19950525030</v>
      </c>
      <c r="L875" s="78"/>
      <c r="M875" s="93">
        <v>45722</v>
      </c>
      <c r="O875" s="64">
        <f ca="1" t="shared" si="28"/>
        <v>0</v>
      </c>
      <c r="P875" s="64">
        <f ca="1" t="shared" si="29"/>
        <v>249</v>
      </c>
      <c r="Q875" s="26" t="str">
        <f>VLOOKUP(B875,辅助信息!E:M,9,FALSE)</f>
        <v>ZTWM-CDGS-XS-2024-0248-五冶钢构-南充市医学院项目</v>
      </c>
      <c r="R875" s="26"/>
    </row>
    <row r="876" hidden="1" spans="2:18">
      <c r="B876" s="40" t="s">
        <v>39</v>
      </c>
      <c r="C876" s="72">
        <v>45726</v>
      </c>
      <c r="D876" s="40" t="str">
        <f>VLOOKUP(B876,辅助信息!E:K,7,FALSE)</f>
        <v>JWDDCD2024101600090</v>
      </c>
      <c r="E876" s="40" t="str">
        <f>VLOOKUP(F876,辅助信息!A:B,2,FALSE)</f>
        <v>盘螺</v>
      </c>
      <c r="F876" s="40" t="s">
        <v>49</v>
      </c>
      <c r="G876" s="36">
        <v>6</v>
      </c>
      <c r="H876" s="36">
        <f>_xlfn._xlws.FILTER('[1]2025年已发货'!$E:$E,'[1]2025年已发货'!$F:$F&amp;'[1]2025年已发货'!$C:$C&amp;'[1]2025年已发货'!$G:$G&amp;'[1]2025年已发货'!$H:$H=C876&amp;F876&amp;I876&amp;J876,"未发货")</f>
        <v>6</v>
      </c>
      <c r="I876" s="40" t="str">
        <f>VLOOKUP(B876,辅助信息!E:I,3,FALSE)</f>
        <v>（达州市公共卫生临床医疗中心项目-一标-2号制作房）达州市通川区西外复兴镇公共卫生临床医疗中心项目</v>
      </c>
      <c r="J876" s="40" t="str">
        <f>VLOOKUP(B876,辅助信息!E:I,4,FALSE)</f>
        <v>潘建发</v>
      </c>
      <c r="K876" s="40">
        <f>VLOOKUP(J876,辅助信息!H:I,2,FALSE)</f>
        <v>13658059919</v>
      </c>
      <c r="L876" s="79" t="str">
        <f>VLOOKUP(B876,辅助信息!E:J,6,FALSE)</f>
        <v>提前联系到场规格,一天到场车辆不低于2车</v>
      </c>
      <c r="M876" s="93">
        <v>45724</v>
      </c>
      <c r="O876" s="64">
        <f ca="1" t="shared" si="28"/>
        <v>0</v>
      </c>
      <c r="P876" s="64">
        <f ca="1" t="shared" si="29"/>
        <v>247</v>
      </c>
      <c r="Q876" s="26" t="str">
        <f>VLOOKUP(B876,辅助信息!E:M,9,FALSE)</f>
        <v>ZTWM-CDGS-XS-2024-0205-五冶钢构-达州市通川区西外复兴镇及临近片区建设项目</v>
      </c>
      <c r="R876" s="26"/>
    </row>
    <row r="877" hidden="1" spans="2:18">
      <c r="B877" s="40" t="s">
        <v>39</v>
      </c>
      <c r="C877" s="72">
        <v>45726</v>
      </c>
      <c r="D877" s="40" t="str">
        <f>VLOOKUP(B877,辅助信息!E:K,7,FALSE)</f>
        <v>JWDDCD2024101600090</v>
      </c>
      <c r="E877" s="40" t="str">
        <f>VLOOKUP(F877,辅助信息!A:B,2,FALSE)</f>
        <v>盘螺</v>
      </c>
      <c r="F877" s="40" t="s">
        <v>40</v>
      </c>
      <c r="G877" s="36">
        <v>6</v>
      </c>
      <c r="H877" s="36" t="str">
        <f>_xlfn._xlws.FILTER('[1]2025年已发货'!$E:$E,'[1]2025年已发货'!$F:$F&amp;'[1]2025年已发货'!$C:$C&amp;'[1]2025年已发货'!$G:$G&amp;'[1]2025年已发货'!$H:$H=C877&amp;F877&amp;I877&amp;J877,"未发货")</f>
        <v>未发货</v>
      </c>
      <c r="I877" s="40" t="str">
        <f>VLOOKUP(B877,辅助信息!E:I,3,FALSE)</f>
        <v>（达州市公共卫生临床医疗中心项目-一标-2号制作房）达州市通川区西外复兴镇公共卫生临床医疗中心项目</v>
      </c>
      <c r="J877" s="40" t="str">
        <f>VLOOKUP(B877,辅助信息!E:I,4,FALSE)</f>
        <v>潘建发</v>
      </c>
      <c r="K877" s="40">
        <f>VLOOKUP(J877,辅助信息!H:I,2,FALSE)</f>
        <v>13658059919</v>
      </c>
      <c r="L877" s="80"/>
      <c r="M877" s="93">
        <v>45724</v>
      </c>
      <c r="O877" s="64">
        <f ca="1" t="shared" si="28"/>
        <v>0</v>
      </c>
      <c r="P877" s="64">
        <f ca="1" t="shared" si="29"/>
        <v>247</v>
      </c>
      <c r="Q877" s="26" t="str">
        <f>VLOOKUP(B877,辅助信息!E:M,9,FALSE)</f>
        <v>ZTWM-CDGS-XS-2024-0205-五冶钢构-达州市通川区西外复兴镇及临近片区建设项目</v>
      </c>
      <c r="R877" s="26"/>
    </row>
    <row r="878" hidden="1" spans="2:18">
      <c r="B878" s="40" t="s">
        <v>39</v>
      </c>
      <c r="C878" s="72">
        <v>45726</v>
      </c>
      <c r="D878" s="40" t="str">
        <f>VLOOKUP(B878,辅助信息!E:K,7,FALSE)</f>
        <v>JWDDCD2024101600090</v>
      </c>
      <c r="E878" s="40" t="str">
        <f>VLOOKUP(F878,辅助信息!A:B,2,FALSE)</f>
        <v>螺纹钢</v>
      </c>
      <c r="F878" s="40" t="s">
        <v>27</v>
      </c>
      <c r="G878" s="36">
        <v>25</v>
      </c>
      <c r="H878" s="36">
        <f>_xlfn._xlws.FILTER('[1]2025年已发货'!$E:$E,'[1]2025年已发货'!$F:$F&amp;'[1]2025年已发货'!$C:$C&amp;'[1]2025年已发货'!$G:$G&amp;'[1]2025年已发货'!$H:$H=C878&amp;F878&amp;I878&amp;J878,"未发货")</f>
        <v>22</v>
      </c>
      <c r="I878" s="40" t="str">
        <f>VLOOKUP(B878,辅助信息!E:I,3,FALSE)</f>
        <v>（达州市公共卫生临床医疗中心项目-一标-2号制作房）达州市通川区西外复兴镇公共卫生临床医疗中心项目</v>
      </c>
      <c r="J878" s="40" t="str">
        <f>VLOOKUP(B878,辅助信息!E:I,4,FALSE)</f>
        <v>潘建发</v>
      </c>
      <c r="K878" s="40">
        <f>VLOOKUP(J878,辅助信息!H:I,2,FALSE)</f>
        <v>13658059919</v>
      </c>
      <c r="L878" s="80"/>
      <c r="M878" s="93">
        <v>45724</v>
      </c>
      <c r="O878" s="64">
        <f ca="1" t="shared" si="28"/>
        <v>0</v>
      </c>
      <c r="P878" s="64">
        <f ca="1" t="shared" si="29"/>
        <v>247</v>
      </c>
      <c r="Q878" s="26" t="str">
        <f>VLOOKUP(B878,辅助信息!E:M,9,FALSE)</f>
        <v>ZTWM-CDGS-XS-2024-0205-五冶钢构-达州市通川区西外复兴镇及临近片区建设项目</v>
      </c>
      <c r="R878" s="26"/>
    </row>
    <row r="879" hidden="1" spans="2:18">
      <c r="B879" s="40" t="s">
        <v>39</v>
      </c>
      <c r="C879" s="72">
        <v>45726</v>
      </c>
      <c r="D879" s="40" t="str">
        <f>VLOOKUP(B879,辅助信息!E:K,7,FALSE)</f>
        <v>JWDDCD2024101600090</v>
      </c>
      <c r="E879" s="40" t="str">
        <f>VLOOKUP(F879,辅助信息!A:B,2,FALSE)</f>
        <v>螺纹钢</v>
      </c>
      <c r="F879" s="40" t="s">
        <v>19</v>
      </c>
      <c r="G879" s="36">
        <v>7</v>
      </c>
      <c r="H879" s="36">
        <f>_xlfn._xlws.FILTER('[1]2025年已发货'!$E:$E,'[1]2025年已发货'!$F:$F&amp;'[1]2025年已发货'!$C:$C&amp;'[1]2025年已发货'!$G:$G&amp;'[1]2025年已发货'!$H:$H=C879&amp;F879&amp;I879&amp;J879,"未发货")</f>
        <v>7</v>
      </c>
      <c r="I879" s="40" t="str">
        <f>VLOOKUP(B879,辅助信息!E:I,3,FALSE)</f>
        <v>（达州市公共卫生临床医疗中心项目-一标-2号制作房）达州市通川区西外复兴镇公共卫生临床医疗中心项目</v>
      </c>
      <c r="J879" s="40" t="str">
        <f>VLOOKUP(B879,辅助信息!E:I,4,FALSE)</f>
        <v>潘建发</v>
      </c>
      <c r="K879" s="40">
        <f>VLOOKUP(J879,辅助信息!H:I,2,FALSE)</f>
        <v>13658059919</v>
      </c>
      <c r="L879" s="78"/>
      <c r="M879" s="93">
        <v>45724</v>
      </c>
      <c r="O879" s="64">
        <f ca="1" t="shared" si="28"/>
        <v>0</v>
      </c>
      <c r="P879" s="64">
        <f ca="1" t="shared" si="29"/>
        <v>247</v>
      </c>
      <c r="Q879" s="26" t="str">
        <f>VLOOKUP(B879,辅助信息!E:M,9,FALSE)</f>
        <v>ZTWM-CDGS-XS-2024-0205-五冶钢构-达州市通川区西外复兴镇及临近片区建设项目</v>
      </c>
      <c r="R879" s="26"/>
    </row>
    <row r="880" ht="56.25" hidden="1" customHeight="1" spans="2:18">
      <c r="B880" s="40" t="s">
        <v>29</v>
      </c>
      <c r="C880" s="72">
        <v>45726</v>
      </c>
      <c r="D880" s="40" t="e">
        <f>VLOOKUP(B880,辅助信息!E:K,7,FALSE)</f>
        <v>#N/A</v>
      </c>
      <c r="E880" s="40" t="str">
        <f>VLOOKUP(F880,辅助信息!A:B,2,FALSE)</f>
        <v>螺纹钢</v>
      </c>
      <c r="F880" s="40" t="s">
        <v>28</v>
      </c>
      <c r="G880" s="36">
        <v>70</v>
      </c>
      <c r="H880" s="36" t="e">
        <f>_xlfn._xlws.FILTER('[1]2025年已发货'!$E:$E,'[1]2025年已发货'!$F:$F&amp;'[1]2025年已发货'!$C:$C&amp;'[1]2025年已发货'!$G:$G&amp;'[1]2025年已发货'!$H:$H=C880&amp;F880&amp;I880&amp;J880,"未发货")</f>
        <v>#N/A</v>
      </c>
      <c r="I880" s="40" t="e">
        <f>VLOOKUP(B880,辅助信息!E:I,3,FALSE)</f>
        <v>#N/A</v>
      </c>
      <c r="J880" s="40" t="e">
        <f>VLOOKUP(B880,辅助信息!E:I,4,FALSE)</f>
        <v>#N/A</v>
      </c>
      <c r="K880" s="40" t="e">
        <f>VLOOKUP(J880,辅助信息!H:I,2,FALSE)</f>
        <v>#N/A</v>
      </c>
      <c r="L880" s="79" t="e">
        <f>VLOOKUP(B880,辅助信息!E:J,6,FALSE)</f>
        <v>#N/A</v>
      </c>
      <c r="M880" s="93">
        <v>45726</v>
      </c>
      <c r="O880" s="64">
        <f ca="1" t="shared" si="28"/>
        <v>0</v>
      </c>
      <c r="P880" s="64">
        <f ca="1" t="shared" si="29"/>
        <v>245</v>
      </c>
      <c r="Q880" s="26" t="e">
        <f>VLOOKUP(B880,辅助信息!E:M,9,FALSE)</f>
        <v>#N/A</v>
      </c>
      <c r="R880" s="26"/>
    </row>
    <row r="881" hidden="1" spans="2:18">
      <c r="B881" s="40" t="s">
        <v>54</v>
      </c>
      <c r="C881" s="72">
        <v>45726</v>
      </c>
      <c r="D881" s="40" t="e">
        <f>VLOOKUP(B881,辅助信息!E:K,7,FALSE)</f>
        <v>#N/A</v>
      </c>
      <c r="E881" s="40" t="str">
        <f>VLOOKUP(F881,辅助信息!A:B,2,FALSE)</f>
        <v>螺纹钢</v>
      </c>
      <c r="F881" s="40" t="s">
        <v>32</v>
      </c>
      <c r="G881" s="36">
        <f>46-27</f>
        <v>19</v>
      </c>
      <c r="H881" s="36" t="e">
        <f>_xlfn._xlws.FILTER('[1]2025年已发货'!$E:$E,'[1]2025年已发货'!$F:$F&amp;'[1]2025年已发货'!$C:$C&amp;'[1]2025年已发货'!$G:$G&amp;'[1]2025年已发货'!$H:$H=C881&amp;F881&amp;I881&amp;J881,"未发货")</f>
        <v>#N/A</v>
      </c>
      <c r="I881" s="40" t="e">
        <f>VLOOKUP(B881,辅助信息!E:I,3,FALSE)</f>
        <v>#N/A</v>
      </c>
      <c r="J881" s="40" t="e">
        <f>VLOOKUP(B881,辅助信息!E:I,4,FALSE)</f>
        <v>#N/A</v>
      </c>
      <c r="K881" s="40" t="e">
        <f>VLOOKUP(J881,辅助信息!H:I,2,FALSE)</f>
        <v>#N/A</v>
      </c>
      <c r="L881" s="79" t="e">
        <f>VLOOKUP(B881,辅助信息!E:J,6,FALSE)</f>
        <v>#N/A</v>
      </c>
      <c r="M881" s="93">
        <v>45728</v>
      </c>
      <c r="O881" s="64">
        <f ca="1" t="shared" si="28"/>
        <v>0</v>
      </c>
      <c r="P881" s="64">
        <f ca="1" t="shared" si="29"/>
        <v>243</v>
      </c>
      <c r="Q881" s="26" t="e">
        <f>VLOOKUP(B881,辅助信息!E:M,9,FALSE)</f>
        <v>#N/A</v>
      </c>
      <c r="R881" s="26"/>
    </row>
    <row r="882" hidden="1" spans="2:18">
      <c r="B882" s="40" t="s">
        <v>54</v>
      </c>
      <c r="C882" s="72">
        <v>45726</v>
      </c>
      <c r="D882" s="40" t="e">
        <f>VLOOKUP(B882,辅助信息!E:K,7,FALSE)</f>
        <v>#N/A</v>
      </c>
      <c r="E882" s="40" t="str">
        <f>VLOOKUP(F882,辅助信息!A:B,2,FALSE)</f>
        <v>螺纹钢</v>
      </c>
      <c r="F882" s="40" t="s">
        <v>52</v>
      </c>
      <c r="G882" s="36">
        <v>2</v>
      </c>
      <c r="H882" s="36" t="e">
        <f>_xlfn._xlws.FILTER('[1]2025年已发货'!$E:$E,'[1]2025年已发货'!$F:$F&amp;'[1]2025年已发货'!$C:$C&amp;'[1]2025年已发货'!$G:$G&amp;'[1]2025年已发货'!$H:$H=C882&amp;F882&amp;I882&amp;J882,"未发货")</f>
        <v>#N/A</v>
      </c>
      <c r="I882" s="40" t="e">
        <f>VLOOKUP(B882,辅助信息!E:I,3,FALSE)</f>
        <v>#N/A</v>
      </c>
      <c r="J882" s="40" t="e">
        <f>VLOOKUP(B882,辅助信息!E:I,4,FALSE)</f>
        <v>#N/A</v>
      </c>
      <c r="K882" s="40" t="e">
        <f>VLOOKUP(J882,辅助信息!H:I,2,FALSE)</f>
        <v>#N/A</v>
      </c>
      <c r="L882" s="78"/>
      <c r="M882" s="93">
        <v>45728</v>
      </c>
      <c r="O882" s="64">
        <f ca="1" t="shared" si="28"/>
        <v>0</v>
      </c>
      <c r="P882" s="64">
        <f ca="1" t="shared" si="29"/>
        <v>243</v>
      </c>
      <c r="Q882" s="26" t="e">
        <f>VLOOKUP(B882,辅助信息!E:M,9,FALSE)</f>
        <v>#N/A</v>
      </c>
      <c r="R882" s="26"/>
    </row>
    <row r="883" hidden="1" spans="2:18">
      <c r="B883" s="40" t="s">
        <v>47</v>
      </c>
      <c r="C883" s="72">
        <v>45726</v>
      </c>
      <c r="D883" s="40" t="str">
        <f>VLOOKUP(B883,辅助信息!E:K,7,FALSE)</f>
        <v>JWDDCD2025052800131</v>
      </c>
      <c r="E883" s="40" t="str">
        <f>VLOOKUP(F883,辅助信息!A:B,2,FALSE)</f>
        <v>盘螺</v>
      </c>
      <c r="F883" s="40" t="s">
        <v>40</v>
      </c>
      <c r="G883" s="36">
        <v>17</v>
      </c>
      <c r="H883" s="36">
        <f>_xlfn._xlws.FILTER('[1]2025年已发货'!$E:$E,'[1]2025年已发货'!$F:$F&amp;'[1]2025年已发货'!$C:$C&amp;'[1]2025年已发货'!$G:$G&amp;'[1]2025年已发货'!$H:$H=C883&amp;F883&amp;I883&amp;J883,"未发货")</f>
        <v>17</v>
      </c>
      <c r="I883" s="40" t="str">
        <f>VLOOKUP(B883,辅助信息!E:I,3,FALSE)</f>
        <v>（商投建工达州中医药科技园-1工区）达州市通川区达州中医药职业学院犀牛大道北段</v>
      </c>
      <c r="J883" s="40" t="str">
        <f>VLOOKUP(B883,辅助信息!E:I,4,FALSE)</f>
        <v>程黄刚</v>
      </c>
      <c r="K883" s="40">
        <f>VLOOKUP(J883,辅助信息!H:I,2,FALSE)</f>
        <v>15108211617</v>
      </c>
      <c r="L883" s="79" t="str">
        <f>VLOOKUP(B884,辅助信息!E:J,6,FALSE)</f>
        <v>控制炉批号！多了现场不收！,优先安排达钢,提前联系到场规格及数量</v>
      </c>
      <c r="M883" s="93">
        <v>45726</v>
      </c>
      <c r="O883" s="64">
        <f ca="1" t="shared" si="28"/>
        <v>0</v>
      </c>
      <c r="P883" s="64">
        <f ca="1" t="shared" si="29"/>
        <v>245</v>
      </c>
      <c r="Q883" s="26" t="str">
        <f>VLOOKUP(B883,辅助信息!E:M,9,FALSE)</f>
        <v>ZTWM-CDGS-XS-2024-0134-商投建工达州中医药科技成果示范园项目</v>
      </c>
      <c r="R883" s="26"/>
    </row>
    <row r="884" hidden="1" spans="2:18">
      <c r="B884" s="40" t="s">
        <v>47</v>
      </c>
      <c r="C884" s="72">
        <v>45726</v>
      </c>
      <c r="D884" s="40" t="str">
        <f>VLOOKUP(B884,辅助信息!E:K,7,FALSE)</f>
        <v>JWDDCD2025052800131</v>
      </c>
      <c r="E884" s="40" t="str">
        <f>VLOOKUP(F884,辅助信息!A:B,2,FALSE)</f>
        <v>螺纹钢</v>
      </c>
      <c r="F884" s="40" t="s">
        <v>19</v>
      </c>
      <c r="G884" s="36">
        <v>6</v>
      </c>
      <c r="H884" s="36">
        <f>_xlfn._xlws.FILTER('[1]2025年已发货'!$E:$E,'[1]2025年已发货'!$F:$F&amp;'[1]2025年已发货'!$C:$C&amp;'[1]2025年已发货'!$G:$G&amp;'[1]2025年已发货'!$H:$H=C884&amp;F884&amp;I884&amp;J884,"未发货")</f>
        <v>6</v>
      </c>
      <c r="I884" s="40" t="str">
        <f>VLOOKUP(B884,辅助信息!E:I,3,FALSE)</f>
        <v>（商投建工达州中医药科技园-1工区）达州市通川区达州中医药职业学院犀牛大道北段</v>
      </c>
      <c r="J884" s="40" t="str">
        <f>VLOOKUP(B884,辅助信息!E:I,4,FALSE)</f>
        <v>程黄刚</v>
      </c>
      <c r="K884" s="40">
        <f>VLOOKUP(J884,辅助信息!H:I,2,FALSE)</f>
        <v>15108211617</v>
      </c>
      <c r="L884" s="80"/>
      <c r="M884" s="93">
        <v>45726</v>
      </c>
      <c r="O884" s="64">
        <f ca="1" t="shared" si="28"/>
        <v>0</v>
      </c>
      <c r="P884" s="64">
        <f ca="1" t="shared" si="29"/>
        <v>245</v>
      </c>
      <c r="Q884" s="26" t="str">
        <f>VLOOKUP(B884,辅助信息!E:M,9,FALSE)</f>
        <v>ZTWM-CDGS-XS-2024-0134-商投建工达州中医药科技成果示范园项目</v>
      </c>
      <c r="R884" s="26"/>
    </row>
    <row r="885" hidden="1" spans="2:18">
      <c r="B885" s="40" t="s">
        <v>47</v>
      </c>
      <c r="C885" s="72">
        <v>45726</v>
      </c>
      <c r="D885" s="40" t="str">
        <f>VLOOKUP(B885,辅助信息!E:K,7,FALSE)</f>
        <v>JWDDCD2025052800131</v>
      </c>
      <c r="E885" s="40" t="str">
        <f>VLOOKUP(F885,辅助信息!A:B,2,FALSE)</f>
        <v>螺纹钢</v>
      </c>
      <c r="F885" s="40" t="s">
        <v>33</v>
      </c>
      <c r="G885" s="36">
        <v>35</v>
      </c>
      <c r="H885" s="36">
        <f>_xlfn._xlws.FILTER('[1]2025年已发货'!$E:$E,'[1]2025年已发货'!$F:$F&amp;'[1]2025年已发货'!$C:$C&amp;'[1]2025年已发货'!$G:$G&amp;'[1]2025年已发货'!$H:$H=C885&amp;F885&amp;I885&amp;J885,"未发货")</f>
        <v>35</v>
      </c>
      <c r="I885" s="40" t="str">
        <f>VLOOKUP(B885,辅助信息!E:I,3,FALSE)</f>
        <v>（商投建工达州中医药科技园-1工区）达州市通川区达州中医药职业学院犀牛大道北段</v>
      </c>
      <c r="J885" s="40" t="str">
        <f>VLOOKUP(B885,辅助信息!E:I,4,FALSE)</f>
        <v>程黄刚</v>
      </c>
      <c r="K885" s="40">
        <f>VLOOKUP(J885,辅助信息!H:I,2,FALSE)</f>
        <v>15108211617</v>
      </c>
      <c r="L885" s="80"/>
      <c r="M885" s="93">
        <v>45726</v>
      </c>
      <c r="O885" s="64">
        <f ca="1" t="shared" si="28"/>
        <v>0</v>
      </c>
      <c r="P885" s="64">
        <f ca="1" t="shared" si="29"/>
        <v>245</v>
      </c>
      <c r="Q885" s="26" t="str">
        <f>VLOOKUP(B885,辅助信息!E:M,9,FALSE)</f>
        <v>ZTWM-CDGS-XS-2024-0134-商投建工达州中医药科技成果示范园项目</v>
      </c>
      <c r="R885" s="26"/>
    </row>
    <row r="886" hidden="1" spans="2:18">
      <c r="B886" s="40" t="s">
        <v>47</v>
      </c>
      <c r="C886" s="72">
        <v>45726</v>
      </c>
      <c r="D886" s="40" t="str">
        <f>VLOOKUP(B886,辅助信息!E:K,7,FALSE)</f>
        <v>JWDDCD2025052800131</v>
      </c>
      <c r="E886" s="40" t="str">
        <f>VLOOKUP(F886,辅助信息!A:B,2,FALSE)</f>
        <v>螺纹钢</v>
      </c>
      <c r="F886" s="40" t="s">
        <v>18</v>
      </c>
      <c r="G886" s="36">
        <v>77</v>
      </c>
      <c r="H886" s="36">
        <f>_xlfn._xlws.FILTER('[1]2025年已发货'!$E:$E,'[1]2025年已发货'!$F:$F&amp;'[1]2025年已发货'!$C:$C&amp;'[1]2025年已发货'!$G:$G&amp;'[1]2025年已发货'!$H:$H=C886&amp;F886&amp;I886&amp;J886,"未发货")</f>
        <v>82</v>
      </c>
      <c r="I886" s="40" t="str">
        <f>VLOOKUP(B886,辅助信息!E:I,3,FALSE)</f>
        <v>（商投建工达州中医药科技园-1工区）达州市通川区达州中医药职业学院犀牛大道北段</v>
      </c>
      <c r="J886" s="40" t="str">
        <f>VLOOKUP(B886,辅助信息!E:I,4,FALSE)</f>
        <v>程黄刚</v>
      </c>
      <c r="K886" s="40">
        <f>VLOOKUP(J886,辅助信息!H:I,2,FALSE)</f>
        <v>15108211617</v>
      </c>
      <c r="L886" s="78"/>
      <c r="M886" s="93">
        <v>45726</v>
      </c>
      <c r="O886" s="64">
        <f ca="1" t="shared" si="28"/>
        <v>0</v>
      </c>
      <c r="P886" s="64">
        <f ca="1" t="shared" si="29"/>
        <v>245</v>
      </c>
      <c r="Q886" s="26" t="str">
        <f>VLOOKUP(B886,辅助信息!E:M,9,FALSE)</f>
        <v>ZTWM-CDGS-XS-2024-0134-商投建工达州中医药科技成果示范园项目</v>
      </c>
      <c r="R886" s="26"/>
    </row>
    <row r="887" hidden="1" spans="2:18">
      <c r="B887" s="40" t="s">
        <v>20</v>
      </c>
      <c r="C887" s="72">
        <v>45726</v>
      </c>
      <c r="D887" s="40" t="str">
        <f>VLOOKUP(B887,辅助信息!E:K,7,FALSE)</f>
        <v>JWDDCD2025051000019</v>
      </c>
      <c r="E887" s="40" t="str">
        <f>VLOOKUP(F887,辅助信息!A:B,2,FALSE)</f>
        <v>盘螺</v>
      </c>
      <c r="F887" s="40" t="s">
        <v>49</v>
      </c>
      <c r="G887" s="36">
        <v>8</v>
      </c>
      <c r="H887" s="36" t="str">
        <f>_xlfn._xlws.FILTER('[1]2025年已发货'!$E:$E,'[1]2025年已发货'!$F:$F&amp;'[1]2025年已发货'!$C:$C&amp;'[1]2025年已发货'!$G:$G&amp;'[1]2025年已发货'!$H:$H=C887&amp;F887&amp;I887&amp;J887,"未发货")</f>
        <v>未发货</v>
      </c>
      <c r="I887" s="40" t="str">
        <f>VLOOKUP(B887,辅助信息!E:I,3,FALSE)</f>
        <v>(五冶钢构医学科学产业园建设项目房建三部-一标（7-2）)四川省南充市顺庆区搬罾街道学府大道二段</v>
      </c>
      <c r="J887" s="40" t="str">
        <f>VLOOKUP(B887,辅助信息!E:I,4,FALSE)</f>
        <v>郑林</v>
      </c>
      <c r="K887" s="40">
        <f>VLOOKUP(J887,辅助信息!H:I,2,FALSE)</f>
        <v>18349955455</v>
      </c>
      <c r="L887" s="79" t="str">
        <f>VLOOKUP(B888,辅助信息!E:J,6,FALSE)</f>
        <v>送货单：送货单位：南充思临新材料科技有限公司,收货单位：五冶集团川北(南充)建设有限公司,项目名称：南充医学科学产业园,送货车型13米,装货前联系收货人核实到场规格</v>
      </c>
      <c r="M887" s="93">
        <v>45727</v>
      </c>
      <c r="O887" s="64">
        <f ca="1" t="shared" si="28"/>
        <v>0</v>
      </c>
      <c r="P887" s="64">
        <f ca="1" t="shared" si="29"/>
        <v>244</v>
      </c>
      <c r="Q887" s="26" t="str">
        <f>VLOOKUP(B887,辅助信息!E:M,9,FALSE)</f>
        <v>ZTWM-CDGS-XS-2024-0248-五冶钢构-南充市医学院项目</v>
      </c>
      <c r="R887" s="26"/>
    </row>
    <row r="888" hidden="1" spans="2:18">
      <c r="B888" s="40" t="s">
        <v>20</v>
      </c>
      <c r="C888" s="72">
        <v>45726</v>
      </c>
      <c r="D888" s="40" t="str">
        <f>VLOOKUP(B888,辅助信息!E:K,7,FALSE)</f>
        <v>JWDDCD2025051000019</v>
      </c>
      <c r="E888" s="40" t="str">
        <f>VLOOKUP(F888,辅助信息!A:B,2,FALSE)</f>
        <v>盘螺</v>
      </c>
      <c r="F888" s="40" t="s">
        <v>40</v>
      </c>
      <c r="G888" s="36">
        <v>4</v>
      </c>
      <c r="H888" s="36" t="str">
        <f>_xlfn._xlws.FILTER('[1]2025年已发货'!$E:$E,'[1]2025年已发货'!$F:$F&amp;'[1]2025年已发货'!$C:$C&amp;'[1]2025年已发货'!$G:$G&amp;'[1]2025年已发货'!$H:$H=C888&amp;F888&amp;I888&amp;J888,"未发货")</f>
        <v>未发货</v>
      </c>
      <c r="I888" s="40" t="str">
        <f>VLOOKUP(B888,辅助信息!E:I,3,FALSE)</f>
        <v>(五冶钢构医学科学产业园建设项目房建三部-一标（7-2）)四川省南充市顺庆区搬罾街道学府大道二段</v>
      </c>
      <c r="J888" s="40" t="str">
        <f>VLOOKUP(B888,辅助信息!E:I,4,FALSE)</f>
        <v>郑林</v>
      </c>
      <c r="K888" s="40">
        <f>VLOOKUP(J888,辅助信息!H:I,2,FALSE)</f>
        <v>18349955455</v>
      </c>
      <c r="L888" s="80"/>
      <c r="M888" s="93">
        <v>45727</v>
      </c>
      <c r="O888" s="64">
        <f ca="1" t="shared" si="28"/>
        <v>0</v>
      </c>
      <c r="P888" s="64">
        <f ca="1" t="shared" si="29"/>
        <v>244</v>
      </c>
      <c r="Q888" s="26" t="str">
        <f>VLOOKUP(B888,辅助信息!E:M,9,FALSE)</f>
        <v>ZTWM-CDGS-XS-2024-0248-五冶钢构-南充市医学院项目</v>
      </c>
      <c r="R888" s="26"/>
    </row>
    <row r="889" hidden="1" spans="2:18">
      <c r="B889" s="40" t="s">
        <v>20</v>
      </c>
      <c r="C889" s="72">
        <v>45726</v>
      </c>
      <c r="D889" s="40" t="str">
        <f>VLOOKUP(B889,辅助信息!E:K,7,FALSE)</f>
        <v>JWDDCD2025051000019</v>
      </c>
      <c r="E889" s="40" t="str">
        <f>VLOOKUP(F889,辅助信息!A:B,2,FALSE)</f>
        <v>盘螺</v>
      </c>
      <c r="F889" s="40" t="s">
        <v>41</v>
      </c>
      <c r="G889" s="36">
        <v>6</v>
      </c>
      <c r="H889" s="36" t="str">
        <f>_xlfn._xlws.FILTER('[1]2025年已发货'!$E:$E,'[1]2025年已发货'!$F:$F&amp;'[1]2025年已发货'!$C:$C&amp;'[1]2025年已发货'!$G:$G&amp;'[1]2025年已发货'!$H:$H=C889&amp;F889&amp;I889&amp;J889,"未发货")</f>
        <v>未发货</v>
      </c>
      <c r="I889" s="40" t="str">
        <f>VLOOKUP(B889,辅助信息!E:I,3,FALSE)</f>
        <v>(五冶钢构医学科学产业园建设项目房建三部-一标（7-2）)四川省南充市顺庆区搬罾街道学府大道二段</v>
      </c>
      <c r="J889" s="40" t="str">
        <f>VLOOKUP(B889,辅助信息!E:I,4,FALSE)</f>
        <v>郑林</v>
      </c>
      <c r="K889" s="40">
        <f>VLOOKUP(J889,辅助信息!H:I,2,FALSE)</f>
        <v>18349955455</v>
      </c>
      <c r="L889" s="80"/>
      <c r="M889" s="93">
        <v>45727</v>
      </c>
      <c r="O889" s="64">
        <f ca="1" t="shared" si="28"/>
        <v>0</v>
      </c>
      <c r="P889" s="64">
        <f ca="1" t="shared" si="29"/>
        <v>244</v>
      </c>
      <c r="Q889" s="26" t="str">
        <f>VLOOKUP(B889,辅助信息!E:M,9,FALSE)</f>
        <v>ZTWM-CDGS-XS-2024-0248-五冶钢构-南充市医学院项目</v>
      </c>
      <c r="R889" s="26"/>
    </row>
    <row r="890" hidden="1" spans="2:18">
      <c r="B890" s="40" t="s">
        <v>20</v>
      </c>
      <c r="C890" s="72">
        <v>45726</v>
      </c>
      <c r="D890" s="40" t="str">
        <f>VLOOKUP(B890,辅助信息!E:K,7,FALSE)</f>
        <v>JWDDCD2025051000019</v>
      </c>
      <c r="E890" s="40" t="str">
        <f>VLOOKUP(F890,辅助信息!A:B,2,FALSE)</f>
        <v>盘螺</v>
      </c>
      <c r="F890" s="40" t="s">
        <v>26</v>
      </c>
      <c r="G890" s="36">
        <v>9</v>
      </c>
      <c r="H890" s="36" t="str">
        <f>_xlfn._xlws.FILTER('[1]2025年已发货'!$E:$E,'[1]2025年已发货'!$F:$F&amp;'[1]2025年已发货'!$C:$C&amp;'[1]2025年已发货'!$G:$G&amp;'[1]2025年已发货'!$H:$H=C890&amp;F890&amp;I890&amp;J890,"未发货")</f>
        <v>未发货</v>
      </c>
      <c r="I890" s="40" t="str">
        <f>VLOOKUP(B890,辅助信息!E:I,3,FALSE)</f>
        <v>(五冶钢构医学科学产业园建设项目房建三部-一标（7-2）)四川省南充市顺庆区搬罾街道学府大道二段</v>
      </c>
      <c r="J890" s="40" t="str">
        <f>VLOOKUP(B890,辅助信息!E:I,4,FALSE)</f>
        <v>郑林</v>
      </c>
      <c r="K890" s="40">
        <f>VLOOKUP(J890,辅助信息!H:I,2,FALSE)</f>
        <v>18349955455</v>
      </c>
      <c r="L890" s="80"/>
      <c r="M890" s="93">
        <v>45727</v>
      </c>
      <c r="O890" s="64">
        <f ca="1" t="shared" si="28"/>
        <v>0</v>
      </c>
      <c r="P890" s="64">
        <f ca="1" t="shared" si="29"/>
        <v>244</v>
      </c>
      <c r="Q890" s="26" t="str">
        <f>VLOOKUP(B890,辅助信息!E:M,9,FALSE)</f>
        <v>ZTWM-CDGS-XS-2024-0248-五冶钢构-南充市医学院项目</v>
      </c>
      <c r="R890" s="26"/>
    </row>
    <row r="891" hidden="1" spans="2:18">
      <c r="B891" s="40" t="s">
        <v>20</v>
      </c>
      <c r="C891" s="72">
        <v>45726</v>
      </c>
      <c r="D891" s="40" t="str">
        <f>VLOOKUP(B891,辅助信息!E:K,7,FALSE)</f>
        <v>JWDDCD2025051000019</v>
      </c>
      <c r="E891" s="40" t="str">
        <f>VLOOKUP(F891,辅助信息!A:B,2,FALSE)</f>
        <v>螺纹钢</v>
      </c>
      <c r="F891" s="40" t="s">
        <v>46</v>
      </c>
      <c r="G891" s="36">
        <v>8</v>
      </c>
      <c r="H891" s="36" t="str">
        <f>_xlfn._xlws.FILTER('[1]2025年已发货'!$E:$E,'[1]2025年已发货'!$F:$F&amp;'[1]2025年已发货'!$C:$C&amp;'[1]2025年已发货'!$G:$G&amp;'[1]2025年已发货'!$H:$H=C891&amp;F891&amp;I891&amp;J891,"未发货")</f>
        <v>未发货</v>
      </c>
      <c r="I891" s="40" t="str">
        <f>VLOOKUP(B891,辅助信息!E:I,3,FALSE)</f>
        <v>(五冶钢构医学科学产业园建设项目房建三部-一标（7-2）)四川省南充市顺庆区搬罾街道学府大道二段</v>
      </c>
      <c r="J891" s="40" t="str">
        <f>VLOOKUP(B891,辅助信息!E:I,4,FALSE)</f>
        <v>郑林</v>
      </c>
      <c r="K891" s="40">
        <f>VLOOKUP(J891,辅助信息!H:I,2,FALSE)</f>
        <v>18349955455</v>
      </c>
      <c r="L891" s="80"/>
      <c r="M891" s="93">
        <v>45727</v>
      </c>
      <c r="O891" s="64">
        <f ca="1" t="shared" si="28"/>
        <v>0</v>
      </c>
      <c r="P891" s="64">
        <f ca="1" t="shared" si="29"/>
        <v>244</v>
      </c>
      <c r="Q891" s="26" t="str">
        <f>VLOOKUP(B891,辅助信息!E:M,9,FALSE)</f>
        <v>ZTWM-CDGS-XS-2024-0248-五冶钢构-南充市医学院项目</v>
      </c>
      <c r="R891" s="26"/>
    </row>
    <row r="892" hidden="1" spans="2:18">
      <c r="B892" s="40" t="s">
        <v>117</v>
      </c>
      <c r="C892" s="72">
        <v>45726</v>
      </c>
      <c r="D892" s="40" t="str">
        <f>VLOOKUP(B892,辅助信息!E:K,7,FALSE)</f>
        <v>JWDDCD2025051000019</v>
      </c>
      <c r="E892" s="40" t="str">
        <f>VLOOKUP(F892,辅助信息!A:B,2,FALSE)</f>
        <v>盘螺</v>
      </c>
      <c r="F892" s="40" t="s">
        <v>40</v>
      </c>
      <c r="G892" s="36">
        <v>8</v>
      </c>
      <c r="H892" s="36">
        <f>_xlfn._xlws.FILTER('[1]2025年已发货'!$E:$E,'[1]2025年已发货'!$F:$F&amp;'[1]2025年已发货'!$C:$C&amp;'[1]2025年已发货'!$G:$G&amp;'[1]2025年已发货'!$H:$H=C892&amp;F892&amp;I892&amp;J892,"未发货")</f>
        <v>8</v>
      </c>
      <c r="I892" s="40" t="str">
        <f>VLOOKUP(B892,辅助信息!E:I,3,FALSE)</f>
        <v>(五冶钢构医学科学产业园建设项目房建三部-配套用房及围墙)四川省南充市顺庆区搬罾街道学府大道二段</v>
      </c>
      <c r="J892" s="40" t="str">
        <f>VLOOKUP(B892,辅助信息!E:I,4,FALSE)</f>
        <v>郑林</v>
      </c>
      <c r="K892" s="40">
        <f>VLOOKUP(J892,辅助信息!H:I,2,FALSE)</f>
        <v>18349955455</v>
      </c>
      <c r="L892" s="80"/>
      <c r="M892" s="93">
        <v>45727</v>
      </c>
      <c r="O892" s="64">
        <f ca="1" t="shared" si="28"/>
        <v>0</v>
      </c>
      <c r="P892" s="64">
        <f ca="1" t="shared" si="29"/>
        <v>244</v>
      </c>
      <c r="Q892" s="26" t="str">
        <f>VLOOKUP(B892,辅助信息!E:M,9,FALSE)</f>
        <v>ZTWM-CDGS-XS-2024-0248-五冶钢构-南充市医学院项目</v>
      </c>
      <c r="R892" s="26"/>
    </row>
    <row r="893" hidden="1" spans="2:18">
      <c r="B893" s="40" t="s">
        <v>117</v>
      </c>
      <c r="C893" s="72">
        <v>45726</v>
      </c>
      <c r="D893" s="40" t="str">
        <f>VLOOKUP(B893,辅助信息!E:K,7,FALSE)</f>
        <v>JWDDCD2025051000019</v>
      </c>
      <c r="E893" s="40" t="str">
        <f>VLOOKUP(F893,辅助信息!A:B,2,FALSE)</f>
        <v>螺纹钢</v>
      </c>
      <c r="F893" s="40" t="s">
        <v>27</v>
      </c>
      <c r="G893" s="36">
        <v>26</v>
      </c>
      <c r="H893" s="36">
        <f>_xlfn._xlws.FILTER('[1]2025年已发货'!$E:$E,'[1]2025年已发货'!$F:$F&amp;'[1]2025年已发货'!$C:$C&amp;'[1]2025年已发货'!$G:$G&amp;'[1]2025年已发货'!$H:$H=C893&amp;F893&amp;I893&amp;J893,"未发货")</f>
        <v>26</v>
      </c>
      <c r="I893" s="40" t="str">
        <f>VLOOKUP(B893,辅助信息!E:I,3,FALSE)</f>
        <v>(五冶钢构医学科学产业园建设项目房建三部-配套用房及围墙)四川省南充市顺庆区搬罾街道学府大道二段</v>
      </c>
      <c r="J893" s="40" t="str">
        <f>VLOOKUP(B893,辅助信息!E:I,4,FALSE)</f>
        <v>郑林</v>
      </c>
      <c r="K893" s="40">
        <f>VLOOKUP(J893,辅助信息!H:I,2,FALSE)</f>
        <v>18349955455</v>
      </c>
      <c r="L893" s="78"/>
      <c r="M893" s="93">
        <v>45727</v>
      </c>
      <c r="O893" s="64">
        <f ca="1" t="shared" si="28"/>
        <v>0</v>
      </c>
      <c r="P893" s="64">
        <f ca="1" t="shared" si="29"/>
        <v>244</v>
      </c>
      <c r="Q893" s="26" t="str">
        <f>VLOOKUP(B893,辅助信息!E:M,9,FALSE)</f>
        <v>ZTWM-CDGS-XS-2024-0248-五冶钢构-南充市医学院项目</v>
      </c>
      <c r="R893" s="26"/>
    </row>
    <row r="894" hidden="1" spans="2:18">
      <c r="B894" s="40" t="s">
        <v>72</v>
      </c>
      <c r="C894" s="72">
        <v>45726</v>
      </c>
      <c r="D894" s="40" t="str">
        <f>VLOOKUP(B894,辅助信息!E:K,7,FALSE)</f>
        <v>JWDDCD2025051000019</v>
      </c>
      <c r="E894" s="40" t="str">
        <f>VLOOKUP(F894,辅助信息!A:B,2,FALSE)</f>
        <v>盘螺</v>
      </c>
      <c r="F894" s="40" t="s">
        <v>40</v>
      </c>
      <c r="G894" s="36">
        <v>20</v>
      </c>
      <c r="H894" s="36">
        <f>_xlfn._xlws.FILTER('[1]2025年已发货'!$E:$E,'[1]2025年已发货'!$F:$F&amp;'[1]2025年已发货'!$C:$C&amp;'[1]2025年已发货'!$G:$G&amp;'[1]2025年已发货'!$H:$H=C894&amp;F894&amp;I894&amp;J894,"未发货")</f>
        <v>20</v>
      </c>
      <c r="I894" s="40" t="str">
        <f>VLOOKUP(B894,辅助信息!E:I,3,FALSE)</f>
        <v>(五冶钢构医学科学产业园建设项目房建二部-网羽馆（6-5）)四川省南充市顺庆区搬罾街道学府大道二段</v>
      </c>
      <c r="J894" s="40" t="str">
        <f>VLOOKUP(B894,辅助信息!E:I,4,FALSE)</f>
        <v>安南</v>
      </c>
      <c r="K894" s="40">
        <f>VLOOKUP(J894,辅助信息!H:I,2,FALSE)</f>
        <v>19950525030</v>
      </c>
      <c r="L894" s="79" t="str">
        <f>VLOOKUP(B895,辅助信息!E:J,6,FALSE)</f>
        <v>送货单：送货单位：南充思临新材料科技有限公司,收货单位：五冶集团川北(南充)建设有限公司,项目名称：南充医学科学产业园,送货车型13米,装货前联系收货人核实到场规格</v>
      </c>
      <c r="M894" s="93">
        <v>45727</v>
      </c>
      <c r="O894" s="64">
        <f ca="1" t="shared" si="28"/>
        <v>0</v>
      </c>
      <c r="P894" s="64">
        <f ca="1" t="shared" si="29"/>
        <v>244</v>
      </c>
      <c r="Q894" s="26" t="str">
        <f>VLOOKUP(B894,辅助信息!E:M,9,FALSE)</f>
        <v>ZTWM-CDGS-XS-2024-0248-五冶钢构-南充市医学院项目</v>
      </c>
      <c r="R894" s="26"/>
    </row>
    <row r="895" hidden="1" spans="2:18">
      <c r="B895" s="40" t="s">
        <v>72</v>
      </c>
      <c r="C895" s="72">
        <v>45726</v>
      </c>
      <c r="D895" s="40" t="str">
        <f>VLOOKUP(B895,辅助信息!E:K,7,FALSE)</f>
        <v>JWDDCD2025051000019</v>
      </c>
      <c r="E895" s="40" t="str">
        <f>VLOOKUP(F895,辅助信息!A:B,2,FALSE)</f>
        <v>螺纹钢</v>
      </c>
      <c r="F895" s="40" t="s">
        <v>27</v>
      </c>
      <c r="G895" s="36">
        <v>3</v>
      </c>
      <c r="H895" s="36">
        <f>_xlfn._xlws.FILTER('[1]2025年已发货'!$E:$E,'[1]2025年已发货'!$F:$F&amp;'[1]2025年已发货'!$C:$C&amp;'[1]2025年已发货'!$G:$G&amp;'[1]2025年已发货'!$H:$H=C895&amp;F895&amp;I895&amp;J895,"未发货")</f>
        <v>3</v>
      </c>
      <c r="I895" s="40" t="str">
        <f>VLOOKUP(B895,辅助信息!E:I,3,FALSE)</f>
        <v>(五冶钢构医学科学产业园建设项目房建二部-网羽馆（6-5）)四川省南充市顺庆区搬罾街道学府大道二段</v>
      </c>
      <c r="J895" s="40" t="str">
        <f>VLOOKUP(B895,辅助信息!E:I,4,FALSE)</f>
        <v>安南</v>
      </c>
      <c r="K895" s="40">
        <f>VLOOKUP(J895,辅助信息!H:I,2,FALSE)</f>
        <v>19950525030</v>
      </c>
      <c r="L895" s="80"/>
      <c r="M895" s="93">
        <v>45727</v>
      </c>
      <c r="O895" s="64">
        <f ca="1" t="shared" si="28"/>
        <v>0</v>
      </c>
      <c r="P895" s="64">
        <f ca="1" t="shared" si="29"/>
        <v>244</v>
      </c>
      <c r="Q895" s="26" t="str">
        <f>VLOOKUP(B895,辅助信息!E:M,9,FALSE)</f>
        <v>ZTWM-CDGS-XS-2024-0248-五冶钢构-南充市医学院项目</v>
      </c>
      <c r="R895" s="26"/>
    </row>
    <row r="896" hidden="1" spans="2:18">
      <c r="B896" s="40" t="s">
        <v>72</v>
      </c>
      <c r="C896" s="72">
        <v>45726</v>
      </c>
      <c r="D896" s="40" t="str">
        <f>VLOOKUP(B896,辅助信息!E:K,7,FALSE)</f>
        <v>JWDDCD2025051000019</v>
      </c>
      <c r="E896" s="40" t="str">
        <f>VLOOKUP(F896,辅助信息!A:B,2,FALSE)</f>
        <v>螺纹钢</v>
      </c>
      <c r="F896" s="40" t="s">
        <v>19</v>
      </c>
      <c r="G896" s="36">
        <v>6</v>
      </c>
      <c r="H896" s="36">
        <f>_xlfn._xlws.FILTER('[1]2025年已发货'!$E:$E,'[1]2025年已发货'!$F:$F&amp;'[1]2025年已发货'!$C:$C&amp;'[1]2025年已发货'!$G:$G&amp;'[1]2025年已发货'!$H:$H=C896&amp;F896&amp;I896&amp;J896,"未发货")</f>
        <v>6</v>
      </c>
      <c r="I896" s="40" t="str">
        <f>VLOOKUP(B896,辅助信息!E:I,3,FALSE)</f>
        <v>(五冶钢构医学科学产业园建设项目房建二部-网羽馆（6-5）)四川省南充市顺庆区搬罾街道学府大道二段</v>
      </c>
      <c r="J896" s="40" t="str">
        <f>VLOOKUP(B896,辅助信息!E:I,4,FALSE)</f>
        <v>安南</v>
      </c>
      <c r="K896" s="40">
        <f>VLOOKUP(J896,辅助信息!H:I,2,FALSE)</f>
        <v>19950525030</v>
      </c>
      <c r="L896" s="80"/>
      <c r="M896" s="93">
        <v>45727</v>
      </c>
      <c r="O896" s="64">
        <f ca="1" t="shared" si="28"/>
        <v>0</v>
      </c>
      <c r="P896" s="64">
        <f ca="1" t="shared" si="29"/>
        <v>244</v>
      </c>
      <c r="Q896" s="26" t="str">
        <f>VLOOKUP(B896,辅助信息!E:M,9,FALSE)</f>
        <v>ZTWM-CDGS-XS-2024-0248-五冶钢构-南充市医学院项目</v>
      </c>
      <c r="R896" s="26"/>
    </row>
    <row r="897" hidden="1" spans="2:18">
      <c r="B897" s="40" t="s">
        <v>72</v>
      </c>
      <c r="C897" s="72">
        <v>45726</v>
      </c>
      <c r="D897" s="40" t="str">
        <f>VLOOKUP(B897,辅助信息!E:K,7,FALSE)</f>
        <v>JWDDCD2025051000019</v>
      </c>
      <c r="E897" s="40" t="str">
        <f>VLOOKUP(F897,辅助信息!A:B,2,FALSE)</f>
        <v>螺纹钢</v>
      </c>
      <c r="F897" s="40" t="s">
        <v>32</v>
      </c>
      <c r="G897" s="36">
        <v>9</v>
      </c>
      <c r="H897" s="36">
        <f>_xlfn._xlws.FILTER('[1]2025年已发货'!$E:$E,'[1]2025年已发货'!$F:$F&amp;'[1]2025年已发货'!$C:$C&amp;'[1]2025年已发货'!$G:$G&amp;'[1]2025年已发货'!$H:$H=C897&amp;F897&amp;I897&amp;J897,"未发货")</f>
        <v>9</v>
      </c>
      <c r="I897" s="40" t="str">
        <f>VLOOKUP(B897,辅助信息!E:I,3,FALSE)</f>
        <v>(五冶钢构医学科学产业园建设项目房建二部-网羽馆（6-5）)四川省南充市顺庆区搬罾街道学府大道二段</v>
      </c>
      <c r="J897" s="40" t="str">
        <f>VLOOKUP(B897,辅助信息!E:I,4,FALSE)</f>
        <v>安南</v>
      </c>
      <c r="K897" s="40">
        <f>VLOOKUP(J897,辅助信息!H:I,2,FALSE)</f>
        <v>19950525030</v>
      </c>
      <c r="L897" s="80"/>
      <c r="M897" s="93">
        <v>45727</v>
      </c>
      <c r="O897" s="64">
        <f ca="1" t="shared" si="28"/>
        <v>0</v>
      </c>
      <c r="P897" s="64">
        <f ca="1" t="shared" si="29"/>
        <v>244</v>
      </c>
      <c r="Q897" s="26" t="str">
        <f>VLOOKUP(B897,辅助信息!E:M,9,FALSE)</f>
        <v>ZTWM-CDGS-XS-2024-0248-五冶钢构-南充市医学院项目</v>
      </c>
      <c r="R897" s="26"/>
    </row>
    <row r="898" hidden="1" spans="2:18">
      <c r="B898" s="40" t="s">
        <v>72</v>
      </c>
      <c r="C898" s="72">
        <v>45726</v>
      </c>
      <c r="D898" s="40" t="str">
        <f>VLOOKUP(B898,辅助信息!E:K,7,FALSE)</f>
        <v>JWDDCD2025051000019</v>
      </c>
      <c r="E898" s="40" t="str">
        <f>VLOOKUP(F898,辅助信息!A:B,2,FALSE)</f>
        <v>螺纹钢</v>
      </c>
      <c r="F898" s="40" t="s">
        <v>33</v>
      </c>
      <c r="G898" s="36">
        <v>9</v>
      </c>
      <c r="H898" s="36">
        <f>_xlfn._xlws.FILTER('[1]2025年已发货'!$E:$E,'[1]2025年已发货'!$F:$F&amp;'[1]2025年已发货'!$C:$C&amp;'[1]2025年已发货'!$G:$G&amp;'[1]2025年已发货'!$H:$H=C898&amp;F898&amp;I898&amp;J898,"未发货")</f>
        <v>9</v>
      </c>
      <c r="I898" s="40" t="str">
        <f>VLOOKUP(B898,辅助信息!E:I,3,FALSE)</f>
        <v>(五冶钢构医学科学产业园建设项目房建二部-网羽馆（6-5）)四川省南充市顺庆区搬罾街道学府大道二段</v>
      </c>
      <c r="J898" s="40" t="str">
        <f>VLOOKUP(B898,辅助信息!E:I,4,FALSE)</f>
        <v>安南</v>
      </c>
      <c r="K898" s="40">
        <f>VLOOKUP(J898,辅助信息!H:I,2,FALSE)</f>
        <v>19950525030</v>
      </c>
      <c r="L898" s="80"/>
      <c r="M898" s="93">
        <v>45727</v>
      </c>
      <c r="O898" s="64">
        <f ca="1" t="shared" si="28"/>
        <v>0</v>
      </c>
      <c r="P898" s="64">
        <f ca="1" t="shared" si="29"/>
        <v>244</v>
      </c>
      <c r="Q898" s="26" t="str">
        <f>VLOOKUP(B898,辅助信息!E:M,9,FALSE)</f>
        <v>ZTWM-CDGS-XS-2024-0248-五冶钢构-南充市医学院项目</v>
      </c>
      <c r="R898" s="26"/>
    </row>
    <row r="899" hidden="1" spans="2:18">
      <c r="B899" s="40" t="s">
        <v>72</v>
      </c>
      <c r="C899" s="72">
        <v>45726</v>
      </c>
      <c r="D899" s="40" t="str">
        <f>VLOOKUP(B899,辅助信息!E:K,7,FALSE)</f>
        <v>JWDDCD2025051000019</v>
      </c>
      <c r="E899" s="40" t="str">
        <f>VLOOKUP(F899,辅助信息!A:B,2,FALSE)</f>
        <v>螺纹钢</v>
      </c>
      <c r="F899" s="40" t="s">
        <v>28</v>
      </c>
      <c r="G899" s="36">
        <v>3</v>
      </c>
      <c r="H899" s="36">
        <f>_xlfn._xlws.FILTER('[1]2025年已发货'!$E:$E,'[1]2025年已发货'!$F:$F&amp;'[1]2025年已发货'!$C:$C&amp;'[1]2025年已发货'!$G:$G&amp;'[1]2025年已发货'!$H:$H=C899&amp;F899&amp;I899&amp;J899,"未发货")</f>
        <v>3</v>
      </c>
      <c r="I899" s="40" t="str">
        <f>VLOOKUP(B899,辅助信息!E:I,3,FALSE)</f>
        <v>(五冶钢构医学科学产业园建设项目房建二部-网羽馆（6-5）)四川省南充市顺庆区搬罾街道学府大道二段</v>
      </c>
      <c r="J899" s="40" t="str">
        <f>VLOOKUP(B899,辅助信息!E:I,4,FALSE)</f>
        <v>安南</v>
      </c>
      <c r="K899" s="40">
        <f>VLOOKUP(J899,辅助信息!H:I,2,FALSE)</f>
        <v>19950525030</v>
      </c>
      <c r="L899" s="80"/>
      <c r="M899" s="93">
        <v>45727</v>
      </c>
      <c r="O899" s="64">
        <f ca="1" t="shared" si="28"/>
        <v>0</v>
      </c>
      <c r="P899" s="64">
        <f ca="1" t="shared" si="29"/>
        <v>244</v>
      </c>
      <c r="Q899" s="26" t="str">
        <f>VLOOKUP(B899,辅助信息!E:M,9,FALSE)</f>
        <v>ZTWM-CDGS-XS-2024-0248-五冶钢构-南充市医学院项目</v>
      </c>
      <c r="R899" s="26"/>
    </row>
    <row r="900" hidden="1" spans="2:18">
      <c r="B900" s="40" t="s">
        <v>72</v>
      </c>
      <c r="C900" s="72">
        <v>45726</v>
      </c>
      <c r="D900" s="40" t="str">
        <f>VLOOKUP(B900,辅助信息!E:K,7,FALSE)</f>
        <v>JWDDCD2025051000019</v>
      </c>
      <c r="E900" s="40" t="str">
        <f>VLOOKUP(F900,辅助信息!A:B,2,FALSE)</f>
        <v>螺纹钢</v>
      </c>
      <c r="F900" s="40" t="s">
        <v>18</v>
      </c>
      <c r="G900" s="36">
        <v>21</v>
      </c>
      <c r="H900" s="36">
        <f>_xlfn._xlws.FILTER('[1]2025年已发货'!$E:$E,'[1]2025年已发货'!$F:$F&amp;'[1]2025年已发货'!$C:$C&amp;'[1]2025年已发货'!$G:$G&amp;'[1]2025年已发货'!$H:$H=C900&amp;F900&amp;I900&amp;J900,"未发货")</f>
        <v>21</v>
      </c>
      <c r="I900" s="40" t="str">
        <f>VLOOKUP(B900,辅助信息!E:I,3,FALSE)</f>
        <v>(五冶钢构医学科学产业园建设项目房建二部-网羽馆（6-5）)四川省南充市顺庆区搬罾街道学府大道二段</v>
      </c>
      <c r="J900" s="40" t="str">
        <f>VLOOKUP(B900,辅助信息!E:I,4,FALSE)</f>
        <v>安南</v>
      </c>
      <c r="K900" s="40">
        <f>VLOOKUP(J900,辅助信息!H:I,2,FALSE)</f>
        <v>19950525030</v>
      </c>
      <c r="L900" s="78"/>
      <c r="M900" s="93">
        <v>45727</v>
      </c>
      <c r="O900" s="64">
        <f ca="1" t="shared" si="28"/>
        <v>0</v>
      </c>
      <c r="P900" s="64">
        <f ca="1" t="shared" si="29"/>
        <v>244</v>
      </c>
      <c r="Q900" s="26" t="str">
        <f>VLOOKUP(B900,辅助信息!E:M,9,FALSE)</f>
        <v>ZTWM-CDGS-XS-2024-0248-五冶钢构-南充市医学院项目</v>
      </c>
      <c r="R900" s="26"/>
    </row>
    <row r="901" hidden="1" spans="2:18">
      <c r="B901" s="40" t="s">
        <v>56</v>
      </c>
      <c r="C901" s="72">
        <v>45726</v>
      </c>
      <c r="D901" s="40" t="str">
        <f>VLOOKUP(B901,辅助信息!E:K,7,FALSE)</f>
        <v>JWDDCD2025052800131</v>
      </c>
      <c r="E901" s="40" t="str">
        <f>VLOOKUP(F901,辅助信息!A:B,2,FALSE)</f>
        <v>盘螺</v>
      </c>
      <c r="F901" s="40" t="s">
        <v>40</v>
      </c>
      <c r="G901" s="36">
        <v>12</v>
      </c>
      <c r="H901" s="36">
        <f>_xlfn._xlws.FILTER('[1]2025年已发货'!$E:$E,'[1]2025年已发货'!$F:$F&amp;'[1]2025年已发货'!$C:$C&amp;'[1]2025年已发货'!$G:$G&amp;'[1]2025年已发货'!$H:$H=C901&amp;F901&amp;I901&amp;J901,"未发货")</f>
        <v>7</v>
      </c>
      <c r="I901" s="40" t="str">
        <f>VLOOKUP(B901,辅助信息!E:I,3,FALSE)</f>
        <v>（商投建工达州中医药科技园-4工区-7号楼）达州市通川区达州中医药职业学院犀牛大道北段</v>
      </c>
      <c r="J901" s="40" t="str">
        <f>VLOOKUP(B901,辅助信息!E:I,4,FALSE)</f>
        <v>张扬</v>
      </c>
      <c r="K901" s="40">
        <f>VLOOKUP(J901,辅助信息!H:I,2,FALSE)</f>
        <v>18381904567</v>
      </c>
      <c r="L901" s="79" t="str">
        <f>VLOOKUP(B902,辅助信息!E:J,6,FALSE)</f>
        <v>控制炉批号！多了现场不收！,优先安排达钢,提前联系到场规格及数量</v>
      </c>
      <c r="M901" s="93">
        <v>45728</v>
      </c>
      <c r="O901" s="64">
        <f ca="1" t="shared" si="28"/>
        <v>0</v>
      </c>
      <c r="P901" s="64">
        <f ca="1" t="shared" si="29"/>
        <v>243</v>
      </c>
      <c r="Q901" s="26" t="str">
        <f>VLOOKUP(B901,辅助信息!E:M,9,FALSE)</f>
        <v>ZTWM-CDGS-XS-2024-0134-商投建工达州中医药科技成果示范园项目</v>
      </c>
      <c r="R901" s="26"/>
    </row>
    <row r="902" hidden="1" spans="2:18">
      <c r="B902" s="40" t="s">
        <v>56</v>
      </c>
      <c r="C902" s="72">
        <v>45726</v>
      </c>
      <c r="D902" s="40" t="str">
        <f>VLOOKUP(B902,辅助信息!E:K,7,FALSE)</f>
        <v>JWDDCD2025052800131</v>
      </c>
      <c r="E902" s="40" t="str">
        <f>VLOOKUP(F902,辅助信息!A:B,2,FALSE)</f>
        <v>盘螺</v>
      </c>
      <c r="F902" s="40" t="s">
        <v>41</v>
      </c>
      <c r="G902" s="36">
        <v>15</v>
      </c>
      <c r="H902" s="36">
        <f>_xlfn._xlws.FILTER('[1]2025年已发货'!$E:$E,'[1]2025年已发货'!$F:$F&amp;'[1]2025年已发货'!$C:$C&amp;'[1]2025年已发货'!$G:$G&amp;'[1]2025年已发货'!$H:$H=C902&amp;F902&amp;I902&amp;J902,"未发货")</f>
        <v>10</v>
      </c>
      <c r="I902" s="40" t="str">
        <f>VLOOKUP(B902,辅助信息!E:I,3,FALSE)</f>
        <v>（商投建工达州中医药科技园-4工区-7号楼）达州市通川区达州中医药职业学院犀牛大道北段</v>
      </c>
      <c r="J902" s="40" t="str">
        <f>VLOOKUP(B902,辅助信息!E:I,4,FALSE)</f>
        <v>张扬</v>
      </c>
      <c r="K902" s="40">
        <f>VLOOKUP(J902,辅助信息!H:I,2,FALSE)</f>
        <v>18381904567</v>
      </c>
      <c r="L902" s="80"/>
      <c r="M902" s="93">
        <v>45728</v>
      </c>
      <c r="O902" s="64">
        <f ca="1" t="shared" si="28"/>
        <v>0</v>
      </c>
      <c r="P902" s="64">
        <f ca="1" t="shared" si="29"/>
        <v>243</v>
      </c>
      <c r="Q902" s="26" t="str">
        <f>VLOOKUP(B902,辅助信息!E:M,9,FALSE)</f>
        <v>ZTWM-CDGS-XS-2024-0134-商投建工达州中医药科技成果示范园项目</v>
      </c>
      <c r="R902" s="26"/>
    </row>
    <row r="903" hidden="1" spans="2:18">
      <c r="B903" s="40" t="s">
        <v>56</v>
      </c>
      <c r="C903" s="72">
        <v>45726</v>
      </c>
      <c r="D903" s="40" t="str">
        <f>VLOOKUP(B903,辅助信息!E:K,7,FALSE)</f>
        <v>JWDDCD2025052800131</v>
      </c>
      <c r="E903" s="40" t="str">
        <f>VLOOKUP(F903,辅助信息!A:B,2,FALSE)</f>
        <v>螺纹钢</v>
      </c>
      <c r="F903" s="40" t="s">
        <v>30</v>
      </c>
      <c r="G903" s="36">
        <v>9</v>
      </c>
      <c r="H903" s="36">
        <f>_xlfn._xlws.FILTER('[1]2025年已发货'!$E:$E,'[1]2025年已发货'!$F:$F&amp;'[1]2025年已发货'!$C:$C&amp;'[1]2025年已发货'!$G:$G&amp;'[1]2025年已发货'!$H:$H=C903&amp;F903&amp;I903&amp;J903,"未发货")</f>
        <v>9</v>
      </c>
      <c r="I903" s="40" t="str">
        <f>VLOOKUP(B903,辅助信息!E:I,3,FALSE)</f>
        <v>（商投建工达州中医药科技园-4工区-7号楼）达州市通川区达州中医药职业学院犀牛大道北段</v>
      </c>
      <c r="J903" s="40" t="str">
        <f>VLOOKUP(B903,辅助信息!E:I,4,FALSE)</f>
        <v>张扬</v>
      </c>
      <c r="K903" s="40">
        <f>VLOOKUP(J903,辅助信息!H:I,2,FALSE)</f>
        <v>18381904567</v>
      </c>
      <c r="L903" s="80"/>
      <c r="M903" s="93">
        <v>45728</v>
      </c>
      <c r="O903" s="64">
        <f ca="1" t="shared" si="28"/>
        <v>0</v>
      </c>
      <c r="P903" s="64">
        <f ca="1" t="shared" si="29"/>
        <v>243</v>
      </c>
      <c r="Q903" s="26" t="str">
        <f>VLOOKUP(B903,辅助信息!E:M,9,FALSE)</f>
        <v>ZTWM-CDGS-XS-2024-0134-商投建工达州中医药科技成果示范园项目</v>
      </c>
      <c r="R903" s="26"/>
    </row>
    <row r="904" hidden="1" spans="2:18">
      <c r="B904" s="40" t="s">
        <v>56</v>
      </c>
      <c r="C904" s="72">
        <v>45726</v>
      </c>
      <c r="D904" s="40" t="str">
        <f>VLOOKUP(B904,辅助信息!E:K,7,FALSE)</f>
        <v>JWDDCD2025052800131</v>
      </c>
      <c r="E904" s="40" t="str">
        <f>VLOOKUP(F904,辅助信息!A:B,2,FALSE)</f>
        <v>螺纹钢</v>
      </c>
      <c r="F904" s="40" t="s">
        <v>33</v>
      </c>
      <c r="G904" s="36">
        <v>9</v>
      </c>
      <c r="H904" s="36">
        <f>_xlfn._xlws.FILTER('[1]2025年已发货'!$E:$E,'[1]2025年已发货'!$F:$F&amp;'[1]2025年已发货'!$C:$C&amp;'[1]2025年已发货'!$G:$G&amp;'[1]2025年已发货'!$H:$H=C904&amp;F904&amp;I904&amp;J904,"未发货")</f>
        <v>9</v>
      </c>
      <c r="I904" s="40" t="str">
        <f>VLOOKUP(B904,辅助信息!E:I,3,FALSE)</f>
        <v>（商投建工达州中医药科技园-4工区-7号楼）达州市通川区达州中医药职业学院犀牛大道北段</v>
      </c>
      <c r="J904" s="40" t="str">
        <f>VLOOKUP(B904,辅助信息!E:I,4,FALSE)</f>
        <v>张扬</v>
      </c>
      <c r="K904" s="40">
        <f>VLOOKUP(J904,辅助信息!H:I,2,FALSE)</f>
        <v>18381904567</v>
      </c>
      <c r="L904" s="78"/>
      <c r="M904" s="93">
        <v>45728</v>
      </c>
      <c r="O904" s="64">
        <f ca="1" t="shared" si="28"/>
        <v>0</v>
      </c>
      <c r="P904" s="64">
        <f ca="1" t="shared" si="29"/>
        <v>243</v>
      </c>
      <c r="Q904" s="26" t="str">
        <f>VLOOKUP(B904,辅助信息!E:M,9,FALSE)</f>
        <v>ZTWM-CDGS-XS-2024-0134-商投建工达州中医药科技成果示范园项目</v>
      </c>
      <c r="R904" s="26"/>
    </row>
    <row r="905" hidden="1" spans="2:18">
      <c r="B905" s="40" t="s">
        <v>75</v>
      </c>
      <c r="C905" s="72">
        <v>45726</v>
      </c>
      <c r="D905" s="40" t="e">
        <f>VLOOKUP(B905,辅助信息!E:K,7,FALSE)</f>
        <v>#N/A</v>
      </c>
      <c r="E905" s="40" t="str">
        <f>VLOOKUP(F905,辅助信息!A:B,2,FALSE)</f>
        <v>螺纹钢</v>
      </c>
      <c r="F905" s="40" t="s">
        <v>27</v>
      </c>
      <c r="G905" s="36">
        <v>6</v>
      </c>
      <c r="H905" s="36" t="e">
        <f>_xlfn._xlws.FILTER('[1]2025年已发货'!$E:$E,'[1]2025年已发货'!$F:$F&amp;'[1]2025年已发货'!$C:$C&amp;'[1]2025年已发货'!$G:$G&amp;'[1]2025年已发货'!$H:$H=C905&amp;F905&amp;I905&amp;J905,"未发货")</f>
        <v>#N/A</v>
      </c>
      <c r="I905" s="40" t="e">
        <f>VLOOKUP(B905,辅助信息!E:I,3,FALSE)</f>
        <v>#N/A</v>
      </c>
      <c r="J905" s="40" t="e">
        <f>VLOOKUP(B905,辅助信息!E:I,4,FALSE)</f>
        <v>#N/A</v>
      </c>
      <c r="K905" s="40" t="e">
        <f>VLOOKUP(J905,辅助信息!H:I,2,FALSE)</f>
        <v>#N/A</v>
      </c>
      <c r="L905" s="79" t="e">
        <f>VLOOKUP(B905,辅助信息!E:J,6,FALSE)</f>
        <v>#N/A</v>
      </c>
      <c r="M905" s="93">
        <v>45731</v>
      </c>
      <c r="O905" s="64">
        <f ca="1" t="shared" si="28"/>
        <v>0</v>
      </c>
      <c r="P905" s="64">
        <f ca="1" t="shared" si="29"/>
        <v>240</v>
      </c>
      <c r="Q905" s="26" t="e">
        <f>VLOOKUP(B905,辅助信息!E:M,9,FALSE)</f>
        <v>#N/A</v>
      </c>
      <c r="R905" s="26"/>
    </row>
    <row r="906" hidden="1" spans="2:18">
      <c r="B906" s="40" t="s">
        <v>75</v>
      </c>
      <c r="C906" s="72">
        <v>45728</v>
      </c>
      <c r="D906" s="40" t="e">
        <f>VLOOKUP(B906,辅助信息!E:K,7,FALSE)</f>
        <v>#N/A</v>
      </c>
      <c r="E906" s="40" t="str">
        <f>VLOOKUP(F906,辅助信息!A:B,2,FALSE)</f>
        <v>螺纹钢</v>
      </c>
      <c r="F906" s="40" t="s">
        <v>19</v>
      </c>
      <c r="G906" s="36">
        <v>15</v>
      </c>
      <c r="H906" s="89" t="e">
        <f>_xlfn._xlws.FILTER('[1]2025年已发货'!$E:$E,'[1]2025年已发货'!$F:$F&amp;'[1]2025年已发货'!$C:$C&amp;'[1]2025年已发货'!$G:$G&amp;'[1]2025年已发货'!$H:$H=C906&amp;F906&amp;I906&amp;J906,"未发货")</f>
        <v>#N/A</v>
      </c>
      <c r="I906" s="40" t="e">
        <f>VLOOKUP(B906,辅助信息!E:I,3,FALSE)</f>
        <v>#N/A</v>
      </c>
      <c r="J906" s="40" t="e">
        <f>VLOOKUP(B906,辅助信息!E:I,4,FALSE)</f>
        <v>#N/A</v>
      </c>
      <c r="K906" s="40" t="e">
        <f>VLOOKUP(J906,辅助信息!H:I,2,FALSE)</f>
        <v>#N/A</v>
      </c>
      <c r="L906" s="80"/>
      <c r="M906" s="93">
        <v>45731</v>
      </c>
      <c r="O906" s="64">
        <f ca="1" t="shared" si="28"/>
        <v>0</v>
      </c>
      <c r="P906" s="64">
        <f ca="1" t="shared" si="29"/>
        <v>240</v>
      </c>
      <c r="Q906" s="26" t="e">
        <f>VLOOKUP(B906,辅助信息!E:M,9,FALSE)</f>
        <v>#N/A</v>
      </c>
      <c r="R906" s="26"/>
    </row>
    <row r="907" hidden="1" spans="2:18">
      <c r="B907" s="40" t="s">
        <v>75</v>
      </c>
      <c r="C907" s="72">
        <v>45728</v>
      </c>
      <c r="D907" s="40" t="e">
        <f>VLOOKUP(B907,辅助信息!E:K,7,FALSE)</f>
        <v>#N/A</v>
      </c>
      <c r="E907" s="40" t="str">
        <f>VLOOKUP(F907,辅助信息!A:B,2,FALSE)</f>
        <v>螺纹钢</v>
      </c>
      <c r="F907" s="40" t="s">
        <v>65</v>
      </c>
      <c r="G907" s="36">
        <v>60</v>
      </c>
      <c r="H907" s="89" t="e">
        <f>_xlfn._xlws.FILTER('[1]2025年已发货'!$E:$E,'[1]2025年已发货'!$F:$F&amp;'[1]2025年已发货'!$C:$C&amp;'[1]2025年已发货'!$G:$G&amp;'[1]2025年已发货'!$H:$H=C907&amp;F907&amp;I907&amp;J907,"未发货")</f>
        <v>#N/A</v>
      </c>
      <c r="I907" s="40" t="e">
        <f>VLOOKUP(B907,辅助信息!E:I,3,FALSE)</f>
        <v>#N/A</v>
      </c>
      <c r="J907" s="40" t="e">
        <f>VLOOKUP(B907,辅助信息!E:I,4,FALSE)</f>
        <v>#N/A</v>
      </c>
      <c r="K907" s="40" t="e">
        <f>VLOOKUP(J907,辅助信息!H:I,2,FALSE)</f>
        <v>#N/A</v>
      </c>
      <c r="L907" s="78"/>
      <c r="M907" s="93">
        <v>45731</v>
      </c>
      <c r="O907" s="64">
        <f ca="1" t="shared" si="28"/>
        <v>0</v>
      </c>
      <c r="P907" s="64">
        <f ca="1" t="shared" si="29"/>
        <v>240</v>
      </c>
      <c r="Q907" s="26" t="e">
        <f>VLOOKUP(B907,辅助信息!E:M,9,FALSE)</f>
        <v>#N/A</v>
      </c>
      <c r="R907" s="26"/>
    </row>
    <row r="908" hidden="1" spans="2:18">
      <c r="B908" s="40" t="s">
        <v>87</v>
      </c>
      <c r="C908" s="72">
        <v>45727</v>
      </c>
      <c r="D908" s="40" t="e">
        <f>VLOOKUP(B908,辅助信息!E:K,7,FALSE)</f>
        <v>#N/A</v>
      </c>
      <c r="E908" s="40" t="str">
        <f>VLOOKUP(F908,辅助信息!A:B,2,FALSE)</f>
        <v>螺纹钢</v>
      </c>
      <c r="F908" s="40" t="s">
        <v>27</v>
      </c>
      <c r="G908" s="36">
        <v>8</v>
      </c>
      <c r="H908" s="89" t="e">
        <f>_xlfn._xlws.FILTER('[1]2025年已发货'!$E:$E,'[1]2025年已发货'!$F:$F&amp;'[1]2025年已发货'!$C:$C&amp;'[1]2025年已发货'!$G:$G&amp;'[1]2025年已发货'!$H:$H=C908&amp;F908&amp;I908&amp;J908,"未发货")</f>
        <v>#N/A</v>
      </c>
      <c r="I908" s="40" t="e">
        <f>VLOOKUP(B908,辅助信息!E:I,3,FALSE)</f>
        <v>#N/A</v>
      </c>
      <c r="J908" s="40" t="e">
        <f>VLOOKUP(B908,辅助信息!E:I,4,FALSE)</f>
        <v>#N/A</v>
      </c>
      <c r="K908" s="40" t="e">
        <f>VLOOKUP(J908,辅助信息!H:I,2,FALSE)</f>
        <v>#N/A</v>
      </c>
      <c r="L908" s="79" t="e">
        <f>VLOOKUP(B908,辅助信息!E:J,6,FALSE)</f>
        <v>#N/A</v>
      </c>
      <c r="M908" s="93">
        <v>45728</v>
      </c>
      <c r="O908" s="64">
        <f ca="1" t="shared" si="28"/>
        <v>0</v>
      </c>
      <c r="P908" s="64">
        <f ca="1" t="shared" si="29"/>
        <v>243</v>
      </c>
      <c r="Q908" s="26" t="e">
        <f>VLOOKUP(B908,辅助信息!E:M,9,FALSE)</f>
        <v>#N/A</v>
      </c>
      <c r="R908" s="26"/>
    </row>
    <row r="909" hidden="1" spans="2:18">
      <c r="B909" s="40" t="s">
        <v>87</v>
      </c>
      <c r="C909" s="72">
        <v>45727</v>
      </c>
      <c r="D909" s="40" t="e">
        <f>VLOOKUP(B909,辅助信息!E:K,7,FALSE)</f>
        <v>#N/A</v>
      </c>
      <c r="E909" s="40" t="str">
        <f>VLOOKUP(F909,辅助信息!A:B,2,FALSE)</f>
        <v>螺纹钢</v>
      </c>
      <c r="F909" s="40" t="s">
        <v>19</v>
      </c>
      <c r="G909" s="36">
        <v>8</v>
      </c>
      <c r="H909" s="89" t="e">
        <f>_xlfn._xlws.FILTER('[1]2025年已发货'!$E:$E,'[1]2025年已发货'!$F:$F&amp;'[1]2025年已发货'!$C:$C&amp;'[1]2025年已发货'!$G:$G&amp;'[1]2025年已发货'!$H:$H=C909&amp;F909&amp;I909&amp;J909,"未发货")</f>
        <v>#N/A</v>
      </c>
      <c r="I909" s="40" t="e">
        <f>VLOOKUP(B909,辅助信息!E:I,3,FALSE)</f>
        <v>#N/A</v>
      </c>
      <c r="J909" s="40" t="e">
        <f>VLOOKUP(B909,辅助信息!E:I,4,FALSE)</f>
        <v>#N/A</v>
      </c>
      <c r="K909" s="40" t="e">
        <f>VLOOKUP(J909,辅助信息!H:I,2,FALSE)</f>
        <v>#N/A</v>
      </c>
      <c r="L909" s="80"/>
      <c r="M909" s="93">
        <v>45728</v>
      </c>
      <c r="O909" s="64">
        <f ca="1" t="shared" si="28"/>
        <v>0</v>
      </c>
      <c r="P909" s="64">
        <f ca="1" t="shared" si="29"/>
        <v>243</v>
      </c>
      <c r="Q909" s="26" t="e">
        <f>VLOOKUP(B909,辅助信息!E:M,9,FALSE)</f>
        <v>#N/A</v>
      </c>
      <c r="R909" s="26"/>
    </row>
    <row r="910" hidden="1" spans="2:18">
      <c r="B910" s="40" t="s">
        <v>87</v>
      </c>
      <c r="C910" s="72">
        <v>45727</v>
      </c>
      <c r="D910" s="40" t="e">
        <f>VLOOKUP(B910,辅助信息!E:K,7,FALSE)</f>
        <v>#N/A</v>
      </c>
      <c r="E910" s="40" t="str">
        <f>VLOOKUP(F910,辅助信息!A:B,2,FALSE)</f>
        <v>螺纹钢</v>
      </c>
      <c r="F910" s="40" t="s">
        <v>65</v>
      </c>
      <c r="G910" s="36">
        <v>19</v>
      </c>
      <c r="H910" s="89" t="e">
        <f>_xlfn._xlws.FILTER('[1]2025年已发货'!$E:$E,'[1]2025年已发货'!$F:$F&amp;'[1]2025年已发货'!$C:$C&amp;'[1]2025年已发货'!$G:$G&amp;'[1]2025年已发货'!$H:$H=C910&amp;F910&amp;I910&amp;J910,"未发货")</f>
        <v>#N/A</v>
      </c>
      <c r="I910" s="40" t="e">
        <f>VLOOKUP(B910,辅助信息!E:I,3,FALSE)</f>
        <v>#N/A</v>
      </c>
      <c r="J910" s="40" t="e">
        <f>VLOOKUP(B910,辅助信息!E:I,4,FALSE)</f>
        <v>#N/A</v>
      </c>
      <c r="K910" s="40" t="e">
        <f>VLOOKUP(J910,辅助信息!H:I,2,FALSE)</f>
        <v>#N/A</v>
      </c>
      <c r="L910" s="78"/>
      <c r="M910" s="93">
        <v>45728</v>
      </c>
      <c r="O910" s="64">
        <f ca="1" t="shared" si="28"/>
        <v>0</v>
      </c>
      <c r="P910" s="64">
        <f ca="1" t="shared" si="29"/>
        <v>243</v>
      </c>
      <c r="Q910" s="26" t="e">
        <f>VLOOKUP(B910,辅助信息!E:M,9,FALSE)</f>
        <v>#N/A</v>
      </c>
      <c r="R910" s="26"/>
    </row>
    <row r="911" hidden="1" spans="2:18">
      <c r="B911" s="40" t="s">
        <v>74</v>
      </c>
      <c r="C911" s="72">
        <v>45727</v>
      </c>
      <c r="D911" s="40" t="e">
        <f>VLOOKUP(B911,辅助信息!E:K,7,FALSE)</f>
        <v>#N/A</v>
      </c>
      <c r="E911" s="40" t="str">
        <f>VLOOKUP(F911,辅助信息!A:B,2,FALSE)</f>
        <v>螺纹钢</v>
      </c>
      <c r="F911" s="40" t="s">
        <v>27</v>
      </c>
      <c r="G911" s="36">
        <v>3</v>
      </c>
      <c r="H911" s="36" t="e">
        <f>_xlfn._xlws.FILTER('[1]2025年已发货'!$E:$E,'[1]2025年已发货'!$F:$F&amp;'[1]2025年已发货'!$C:$C&amp;'[1]2025年已发货'!$G:$G&amp;'[1]2025年已发货'!$H:$H=C911&amp;F911&amp;I911&amp;J911,"未发货")</f>
        <v>#N/A</v>
      </c>
      <c r="I911" s="40" t="e">
        <f>VLOOKUP(B911,辅助信息!E:I,3,FALSE)</f>
        <v>#N/A</v>
      </c>
      <c r="J911" s="40" t="e">
        <f>VLOOKUP(B911,辅助信息!E:I,4,FALSE)</f>
        <v>#N/A</v>
      </c>
      <c r="K911" s="40" t="e">
        <f>VLOOKUP(J911,辅助信息!H:I,2,FALSE)</f>
        <v>#N/A</v>
      </c>
      <c r="L911" s="79" t="e">
        <f>VLOOKUP(B912,辅助信息!E:J,6,FALSE)</f>
        <v>#N/A</v>
      </c>
      <c r="M911" s="93">
        <v>45728</v>
      </c>
      <c r="O911" s="64">
        <f ca="1" t="shared" si="28"/>
        <v>0</v>
      </c>
      <c r="P911" s="64">
        <f ca="1" t="shared" si="29"/>
        <v>243</v>
      </c>
      <c r="Q911" s="26" t="e">
        <f>VLOOKUP(B911,辅助信息!E:M,9,FALSE)</f>
        <v>#N/A</v>
      </c>
      <c r="R911" s="26"/>
    </row>
    <row r="912" hidden="1" spans="2:18">
      <c r="B912" s="40" t="s">
        <v>74</v>
      </c>
      <c r="C912" s="72">
        <v>45727</v>
      </c>
      <c r="D912" s="40" t="e">
        <f>VLOOKUP(B912,辅助信息!E:K,7,FALSE)</f>
        <v>#N/A</v>
      </c>
      <c r="E912" s="40" t="str">
        <f>VLOOKUP(F912,辅助信息!A:B,2,FALSE)</f>
        <v>螺纹钢</v>
      </c>
      <c r="F912" s="40" t="s">
        <v>19</v>
      </c>
      <c r="G912" s="36">
        <v>3</v>
      </c>
      <c r="H912" s="36" t="e">
        <f>_xlfn._xlws.FILTER('[1]2025年已发货'!$E:$E,'[1]2025年已发货'!$F:$F&amp;'[1]2025年已发货'!$C:$C&amp;'[1]2025年已发货'!$G:$G&amp;'[1]2025年已发货'!$H:$H=C912&amp;F912&amp;I912&amp;J912,"未发货")</f>
        <v>#N/A</v>
      </c>
      <c r="I912" s="40" t="e">
        <f>VLOOKUP(B912,辅助信息!E:I,3,FALSE)</f>
        <v>#N/A</v>
      </c>
      <c r="J912" s="40" t="e">
        <f>VLOOKUP(B912,辅助信息!E:I,4,FALSE)</f>
        <v>#N/A</v>
      </c>
      <c r="K912" s="40" t="e">
        <f>VLOOKUP(J912,辅助信息!H:I,2,FALSE)</f>
        <v>#N/A</v>
      </c>
      <c r="L912" s="80"/>
      <c r="M912" s="93">
        <v>45728</v>
      </c>
      <c r="O912" s="64">
        <f ca="1" t="shared" si="28"/>
        <v>0</v>
      </c>
      <c r="P912" s="64">
        <f ca="1" t="shared" si="29"/>
        <v>243</v>
      </c>
      <c r="Q912" s="26" t="e">
        <f>VLOOKUP(B912,辅助信息!E:M,9,FALSE)</f>
        <v>#N/A</v>
      </c>
      <c r="R912" s="26"/>
    </row>
    <row r="913" hidden="1" spans="2:18">
      <c r="B913" s="40" t="s">
        <v>74</v>
      </c>
      <c r="C913" s="72">
        <v>45727</v>
      </c>
      <c r="D913" s="40" t="e">
        <f>VLOOKUP(B913,辅助信息!E:K,7,FALSE)</f>
        <v>#N/A</v>
      </c>
      <c r="E913" s="40" t="str">
        <f>VLOOKUP(F913,辅助信息!A:B,2,FALSE)</f>
        <v>螺纹钢</v>
      </c>
      <c r="F913" s="40" t="s">
        <v>32</v>
      </c>
      <c r="G913" s="36">
        <v>6</v>
      </c>
      <c r="H913" s="36" t="e">
        <f>_xlfn._xlws.FILTER('[1]2025年已发货'!$E:$E,'[1]2025年已发货'!$F:$F&amp;'[1]2025年已发货'!$C:$C&amp;'[1]2025年已发货'!$G:$G&amp;'[1]2025年已发货'!$H:$H=C913&amp;F913&amp;I913&amp;J913,"未发货")</f>
        <v>#N/A</v>
      </c>
      <c r="I913" s="40" t="e">
        <f>VLOOKUP(B913,辅助信息!E:I,3,FALSE)</f>
        <v>#N/A</v>
      </c>
      <c r="J913" s="40" t="e">
        <f>VLOOKUP(B913,辅助信息!E:I,4,FALSE)</f>
        <v>#N/A</v>
      </c>
      <c r="K913" s="40" t="e">
        <f>VLOOKUP(J913,辅助信息!H:I,2,FALSE)</f>
        <v>#N/A</v>
      </c>
      <c r="L913" s="80"/>
      <c r="M913" s="93">
        <v>45728</v>
      </c>
      <c r="O913" s="64">
        <f ca="1" t="shared" si="28"/>
        <v>0</v>
      </c>
      <c r="P913" s="64">
        <f ca="1" t="shared" si="29"/>
        <v>243</v>
      </c>
      <c r="Q913" s="26" t="e">
        <f>VLOOKUP(B913,辅助信息!E:M,9,FALSE)</f>
        <v>#N/A</v>
      </c>
      <c r="R913" s="26"/>
    </row>
    <row r="914" hidden="1" spans="2:18">
      <c r="B914" s="40" t="s">
        <v>74</v>
      </c>
      <c r="C914" s="72">
        <v>45727</v>
      </c>
      <c r="D914" s="40" t="e">
        <f>VLOOKUP(B914,辅助信息!E:K,7,FALSE)</f>
        <v>#N/A</v>
      </c>
      <c r="E914" s="40" t="str">
        <f>VLOOKUP(F914,辅助信息!A:B,2,FALSE)</f>
        <v>螺纹钢</v>
      </c>
      <c r="F914" s="40" t="s">
        <v>33</v>
      </c>
      <c r="G914" s="36">
        <v>9</v>
      </c>
      <c r="H914" s="36" t="e">
        <f>_xlfn._xlws.FILTER('[1]2025年已发货'!$E:$E,'[1]2025年已发货'!$F:$F&amp;'[1]2025年已发货'!$C:$C&amp;'[1]2025年已发货'!$G:$G&amp;'[1]2025年已发货'!$H:$H=C914&amp;F914&amp;I914&amp;J914,"未发货")</f>
        <v>#N/A</v>
      </c>
      <c r="I914" s="40" t="e">
        <f>VLOOKUP(B914,辅助信息!E:I,3,FALSE)</f>
        <v>#N/A</v>
      </c>
      <c r="J914" s="40" t="e">
        <f>VLOOKUP(B914,辅助信息!E:I,4,FALSE)</f>
        <v>#N/A</v>
      </c>
      <c r="K914" s="40" t="e">
        <f>VLOOKUP(J914,辅助信息!H:I,2,FALSE)</f>
        <v>#N/A</v>
      </c>
      <c r="L914" s="80"/>
      <c r="M914" s="93">
        <v>45728</v>
      </c>
      <c r="O914" s="64">
        <f ca="1" t="shared" si="28"/>
        <v>0</v>
      </c>
      <c r="P914" s="64">
        <f ca="1" t="shared" si="29"/>
        <v>243</v>
      </c>
      <c r="Q914" s="26" t="e">
        <f>VLOOKUP(B914,辅助信息!E:M,9,FALSE)</f>
        <v>#N/A</v>
      </c>
      <c r="R914" s="26"/>
    </row>
    <row r="915" hidden="1" spans="2:18">
      <c r="B915" s="40" t="s">
        <v>74</v>
      </c>
      <c r="C915" s="72">
        <v>45727</v>
      </c>
      <c r="D915" s="40" t="e">
        <f>VLOOKUP(B915,辅助信息!E:K,7,FALSE)</f>
        <v>#N/A</v>
      </c>
      <c r="E915" s="40" t="str">
        <f>VLOOKUP(F915,辅助信息!A:B,2,FALSE)</f>
        <v>螺纹钢</v>
      </c>
      <c r="F915" s="40" t="s">
        <v>18</v>
      </c>
      <c r="G915" s="36">
        <v>3</v>
      </c>
      <c r="H915" s="36" t="e">
        <f>_xlfn._xlws.FILTER('[1]2025年已发货'!$E:$E,'[1]2025年已发货'!$F:$F&amp;'[1]2025年已发货'!$C:$C&amp;'[1]2025年已发货'!$G:$G&amp;'[1]2025年已发货'!$H:$H=C915&amp;F915&amp;I915&amp;J915,"未发货")</f>
        <v>#N/A</v>
      </c>
      <c r="I915" s="40" t="e">
        <f>VLOOKUP(B915,辅助信息!E:I,3,FALSE)</f>
        <v>#N/A</v>
      </c>
      <c r="J915" s="40" t="e">
        <f>VLOOKUP(B915,辅助信息!E:I,4,FALSE)</f>
        <v>#N/A</v>
      </c>
      <c r="K915" s="40" t="e">
        <f>VLOOKUP(J915,辅助信息!H:I,2,FALSE)</f>
        <v>#N/A</v>
      </c>
      <c r="L915" s="80"/>
      <c r="M915" s="93">
        <v>45728</v>
      </c>
      <c r="O915" s="64">
        <f ca="1" t="shared" si="28"/>
        <v>0</v>
      </c>
      <c r="P915" s="64">
        <f ca="1" t="shared" si="29"/>
        <v>243</v>
      </c>
      <c r="Q915" s="26" t="e">
        <f>VLOOKUP(B915,辅助信息!E:M,9,FALSE)</f>
        <v>#N/A</v>
      </c>
      <c r="R915" s="26"/>
    </row>
    <row r="916" hidden="1" spans="2:18">
      <c r="B916" s="40" t="s">
        <v>74</v>
      </c>
      <c r="C916" s="72">
        <v>45727</v>
      </c>
      <c r="D916" s="40" t="e">
        <f>VLOOKUP(B916,辅助信息!E:K,7,FALSE)</f>
        <v>#N/A</v>
      </c>
      <c r="E916" s="40" t="str">
        <f>VLOOKUP(F916,辅助信息!A:B,2,FALSE)</f>
        <v>螺纹钢</v>
      </c>
      <c r="F916" s="40" t="s">
        <v>65</v>
      </c>
      <c r="G916" s="36">
        <v>21</v>
      </c>
      <c r="H916" s="36" t="e">
        <f>_xlfn._xlws.FILTER('[1]2025年已发货'!$E:$E,'[1]2025年已发货'!$F:$F&amp;'[1]2025年已发货'!$C:$C&amp;'[1]2025年已发货'!$G:$G&amp;'[1]2025年已发货'!$H:$H=C916&amp;F916&amp;I916&amp;J916,"未发货")</f>
        <v>#N/A</v>
      </c>
      <c r="I916" s="40" t="e">
        <f>VLOOKUP(B916,辅助信息!E:I,3,FALSE)</f>
        <v>#N/A</v>
      </c>
      <c r="J916" s="40" t="e">
        <f>VLOOKUP(B916,辅助信息!E:I,4,FALSE)</f>
        <v>#N/A</v>
      </c>
      <c r="K916" s="40" t="e">
        <f>VLOOKUP(J916,辅助信息!H:I,2,FALSE)</f>
        <v>#N/A</v>
      </c>
      <c r="L916" s="78"/>
      <c r="M916" s="93">
        <v>45728</v>
      </c>
      <c r="O916" s="64">
        <f ca="1" t="shared" si="28"/>
        <v>0</v>
      </c>
      <c r="P916" s="64">
        <f ca="1" t="shared" si="29"/>
        <v>243</v>
      </c>
      <c r="Q916" s="26" t="e">
        <f>VLOOKUP(B916,辅助信息!E:M,9,FALSE)</f>
        <v>#N/A</v>
      </c>
      <c r="R916" s="26"/>
    </row>
    <row r="917" ht="45" hidden="1" customHeight="1" spans="2:18">
      <c r="B917" s="40" t="s">
        <v>63</v>
      </c>
      <c r="C917" s="72">
        <v>45727</v>
      </c>
      <c r="D917" s="40" t="e">
        <f>VLOOKUP(B917,辅助信息!E:K,7,FALSE)</f>
        <v>#N/A</v>
      </c>
      <c r="E917" s="40" t="str">
        <f>VLOOKUP(F917,辅助信息!A:B,2,FALSE)</f>
        <v>螺纹钢</v>
      </c>
      <c r="F917" s="40" t="s">
        <v>18</v>
      </c>
      <c r="G917" s="36">
        <v>36</v>
      </c>
      <c r="H917" s="89" t="e">
        <f>_xlfn._xlws.FILTER('[1]2025年已发货'!$E:$E,'[1]2025年已发货'!$F:$F&amp;'[1]2025年已发货'!$C:$C&amp;'[1]2025年已发货'!$G:$G&amp;'[1]2025年已发货'!$H:$H=C917&amp;F917&amp;I917&amp;J917,"未发货")</f>
        <v>#N/A</v>
      </c>
      <c r="I917" s="40" t="e">
        <f>VLOOKUP(B917,辅助信息!E:I,3,FALSE)</f>
        <v>#N/A</v>
      </c>
      <c r="J917" s="40" t="e">
        <f>VLOOKUP(B917,辅助信息!E:I,4,FALSE)</f>
        <v>#N/A</v>
      </c>
      <c r="K917" s="40" t="e">
        <f>VLOOKUP(J917,辅助信息!H:I,2,FALSE)</f>
        <v>#N/A</v>
      </c>
      <c r="L917" s="79" t="e">
        <f>VLOOKUP(B917,辅助信息!E:J,6,FALSE)</f>
        <v>#N/A</v>
      </c>
      <c r="M917" s="93">
        <v>45728</v>
      </c>
      <c r="O917" s="64">
        <f ca="1" t="shared" si="28"/>
        <v>0</v>
      </c>
      <c r="P917" s="64">
        <f ca="1" t="shared" si="29"/>
        <v>243</v>
      </c>
      <c r="Q917" s="26" t="e">
        <f>VLOOKUP(B917,辅助信息!E:M,9,FALSE)</f>
        <v>#N/A</v>
      </c>
      <c r="R917" s="26"/>
    </row>
    <row r="918" hidden="1" spans="2:18">
      <c r="B918" s="40" t="s">
        <v>64</v>
      </c>
      <c r="C918" s="72">
        <v>45727</v>
      </c>
      <c r="D918" s="40" t="e">
        <f>VLOOKUP(B918,辅助信息!E:K,7,FALSE)</f>
        <v>#N/A</v>
      </c>
      <c r="E918" s="40" t="str">
        <f>VLOOKUP(F918,辅助信息!A:B,2,FALSE)</f>
        <v>螺纹钢</v>
      </c>
      <c r="F918" s="40" t="s">
        <v>32</v>
      </c>
      <c r="G918" s="36">
        <v>6</v>
      </c>
      <c r="H918" s="89" t="e">
        <f>_xlfn._xlws.FILTER('[1]2025年已发货'!$E:$E,'[1]2025年已发货'!$F:$F&amp;'[1]2025年已发货'!$C:$C&amp;'[1]2025年已发货'!$G:$G&amp;'[1]2025年已发货'!$H:$H=C918&amp;F918&amp;I918&amp;J918,"未发货")</f>
        <v>#N/A</v>
      </c>
      <c r="I918" s="40" t="e">
        <f>VLOOKUP(B918,辅助信息!E:I,3,FALSE)</f>
        <v>#N/A</v>
      </c>
      <c r="J918" s="40" t="e">
        <f>VLOOKUP(B918,辅助信息!E:I,4,FALSE)</f>
        <v>#N/A</v>
      </c>
      <c r="K918" s="40" t="e">
        <f>VLOOKUP(J918,辅助信息!H:I,2,FALSE)</f>
        <v>#N/A</v>
      </c>
      <c r="L918" s="79" t="e">
        <f>VLOOKUP(B918,辅助信息!E:J,6,FALSE)</f>
        <v>#N/A</v>
      </c>
      <c r="M918" s="93">
        <v>45728</v>
      </c>
      <c r="O918" s="64">
        <f ca="1" t="shared" si="28"/>
        <v>0</v>
      </c>
      <c r="P918" s="64">
        <f ca="1" t="shared" si="29"/>
        <v>243</v>
      </c>
      <c r="Q918" s="26" t="e">
        <f>VLOOKUP(B918,辅助信息!E:M,9,FALSE)</f>
        <v>#N/A</v>
      </c>
      <c r="R918" s="26"/>
    </row>
    <row r="919" hidden="1" spans="2:18">
      <c r="B919" s="40" t="s">
        <v>64</v>
      </c>
      <c r="C919" s="72">
        <v>45727</v>
      </c>
      <c r="D919" s="40" t="e">
        <f>VLOOKUP(B919,辅助信息!E:K,7,FALSE)</f>
        <v>#N/A</v>
      </c>
      <c r="E919" s="40" t="str">
        <f>VLOOKUP(F919,辅助信息!A:B,2,FALSE)</f>
        <v>螺纹钢</v>
      </c>
      <c r="F919" s="40" t="s">
        <v>33</v>
      </c>
      <c r="G919" s="36">
        <v>6</v>
      </c>
      <c r="H919" s="89" t="e">
        <f>_xlfn._xlws.FILTER('[1]2025年已发货'!$E:$E,'[1]2025年已发货'!$F:$F&amp;'[1]2025年已发货'!$C:$C&amp;'[1]2025年已发货'!$G:$G&amp;'[1]2025年已发货'!$H:$H=C919&amp;F919&amp;I919&amp;J919,"未发货")</f>
        <v>#N/A</v>
      </c>
      <c r="I919" s="40" t="e">
        <f>VLOOKUP(B919,辅助信息!E:I,3,FALSE)</f>
        <v>#N/A</v>
      </c>
      <c r="J919" s="40" t="e">
        <f>VLOOKUP(B919,辅助信息!E:I,4,FALSE)</f>
        <v>#N/A</v>
      </c>
      <c r="K919" s="40" t="e">
        <f>VLOOKUP(J919,辅助信息!H:I,2,FALSE)</f>
        <v>#N/A</v>
      </c>
      <c r="L919" s="80"/>
      <c r="M919" s="93">
        <v>45728</v>
      </c>
      <c r="O919" s="64">
        <f ca="1" t="shared" si="28"/>
        <v>0</v>
      </c>
      <c r="P919" s="64">
        <f ca="1" t="shared" si="29"/>
        <v>243</v>
      </c>
      <c r="Q919" s="26" t="e">
        <f>VLOOKUP(B919,辅助信息!E:M,9,FALSE)</f>
        <v>#N/A</v>
      </c>
      <c r="R919" s="26"/>
    </row>
    <row r="920" hidden="1" spans="2:18">
      <c r="B920" s="40" t="s">
        <v>64</v>
      </c>
      <c r="C920" s="72">
        <v>45727</v>
      </c>
      <c r="D920" s="40" t="e">
        <f>VLOOKUP(B920,辅助信息!E:K,7,FALSE)</f>
        <v>#N/A</v>
      </c>
      <c r="E920" s="40" t="str">
        <f>VLOOKUP(F920,辅助信息!A:B,2,FALSE)</f>
        <v>螺纹钢</v>
      </c>
      <c r="F920" s="40" t="s">
        <v>28</v>
      </c>
      <c r="G920" s="36">
        <v>9</v>
      </c>
      <c r="H920" s="89" t="e">
        <f>_xlfn._xlws.FILTER('[1]2025年已发货'!$E:$E,'[1]2025年已发货'!$F:$F&amp;'[1]2025年已发货'!$C:$C&amp;'[1]2025年已发货'!$G:$G&amp;'[1]2025年已发货'!$H:$H=C920&amp;F920&amp;I920&amp;J920,"未发货")</f>
        <v>#N/A</v>
      </c>
      <c r="I920" s="40" t="e">
        <f>VLOOKUP(B920,辅助信息!E:I,3,FALSE)</f>
        <v>#N/A</v>
      </c>
      <c r="J920" s="40" t="e">
        <f>VLOOKUP(B920,辅助信息!E:I,4,FALSE)</f>
        <v>#N/A</v>
      </c>
      <c r="K920" s="40" t="e">
        <f>VLOOKUP(J920,辅助信息!H:I,2,FALSE)</f>
        <v>#N/A</v>
      </c>
      <c r="L920" s="80"/>
      <c r="M920" s="93">
        <v>45728</v>
      </c>
      <c r="O920" s="64">
        <f ca="1" t="shared" si="28"/>
        <v>0</v>
      </c>
      <c r="P920" s="64">
        <f ca="1" t="shared" si="29"/>
        <v>243</v>
      </c>
      <c r="Q920" s="26" t="e">
        <f>VLOOKUP(B920,辅助信息!E:M,9,FALSE)</f>
        <v>#N/A</v>
      </c>
      <c r="R920" s="26"/>
    </row>
    <row r="921" hidden="1" spans="2:18">
      <c r="B921" s="40" t="s">
        <v>64</v>
      </c>
      <c r="C921" s="72">
        <v>45727</v>
      </c>
      <c r="D921" s="40" t="e">
        <f>VLOOKUP(B921,辅助信息!E:K,7,FALSE)</f>
        <v>#N/A</v>
      </c>
      <c r="E921" s="40" t="str">
        <f>VLOOKUP(F921,辅助信息!A:B,2,FALSE)</f>
        <v>螺纹钢</v>
      </c>
      <c r="F921" s="40" t="s">
        <v>65</v>
      </c>
      <c r="G921" s="36">
        <f>42+12</f>
        <v>54</v>
      </c>
      <c r="H921" s="89" t="e">
        <f>_xlfn._xlws.FILTER('[1]2025年已发货'!$E:$E,'[1]2025年已发货'!$F:$F&amp;'[1]2025年已发货'!$C:$C&amp;'[1]2025年已发货'!$G:$G&amp;'[1]2025年已发货'!$H:$H=C921&amp;F921&amp;I921&amp;J921,"未发货")</f>
        <v>#N/A</v>
      </c>
      <c r="I921" s="40" t="e">
        <f>VLOOKUP(B921,辅助信息!E:I,3,FALSE)</f>
        <v>#N/A</v>
      </c>
      <c r="J921" s="40" t="e">
        <f>VLOOKUP(B921,辅助信息!E:I,4,FALSE)</f>
        <v>#N/A</v>
      </c>
      <c r="K921" s="40" t="e">
        <f>VLOOKUP(J921,辅助信息!H:I,2,FALSE)</f>
        <v>#N/A</v>
      </c>
      <c r="L921" s="80"/>
      <c r="M921" s="93">
        <v>45728</v>
      </c>
      <c r="O921" s="64">
        <f ca="1" t="shared" si="28"/>
        <v>0</v>
      </c>
      <c r="P921" s="64">
        <f ca="1" t="shared" si="29"/>
        <v>243</v>
      </c>
      <c r="Q921" s="26" t="e">
        <f>VLOOKUP(B921,辅助信息!E:M,9,FALSE)</f>
        <v>#N/A</v>
      </c>
      <c r="R921" s="26"/>
    </row>
    <row r="922" hidden="1" spans="2:18">
      <c r="B922" s="40" t="s">
        <v>64</v>
      </c>
      <c r="C922" s="72">
        <v>45727</v>
      </c>
      <c r="D922" s="40" t="e">
        <f>VLOOKUP(B922,辅助信息!E:K,7,FALSE)</f>
        <v>#N/A</v>
      </c>
      <c r="E922" s="40" t="str">
        <f>VLOOKUP(F922,辅助信息!A:B,2,FALSE)</f>
        <v>螺纹钢</v>
      </c>
      <c r="F922" s="40" t="s">
        <v>52</v>
      </c>
      <c r="G922" s="36">
        <f>21+9</f>
        <v>30</v>
      </c>
      <c r="H922" s="89" t="e">
        <f>_xlfn._xlws.FILTER('[1]2025年已发货'!$E:$E,'[1]2025年已发货'!$F:$F&amp;'[1]2025年已发货'!$C:$C&amp;'[1]2025年已发货'!$G:$G&amp;'[1]2025年已发货'!$H:$H=C922&amp;F922&amp;I922&amp;J922,"未发货")</f>
        <v>#N/A</v>
      </c>
      <c r="I922" s="40" t="e">
        <f>VLOOKUP(B922,辅助信息!E:I,3,FALSE)</f>
        <v>#N/A</v>
      </c>
      <c r="J922" s="40" t="e">
        <f>VLOOKUP(B922,辅助信息!E:I,4,FALSE)</f>
        <v>#N/A</v>
      </c>
      <c r="K922" s="40" t="e">
        <f>VLOOKUP(J922,辅助信息!H:I,2,FALSE)</f>
        <v>#N/A</v>
      </c>
      <c r="L922" s="78"/>
      <c r="M922" s="93">
        <v>45728</v>
      </c>
      <c r="O922" s="64">
        <f ca="1" t="shared" si="28"/>
        <v>0</v>
      </c>
      <c r="P922" s="64">
        <f ca="1" t="shared" si="29"/>
        <v>243</v>
      </c>
      <c r="Q922" s="26" t="e">
        <f>VLOOKUP(B922,辅助信息!E:M,9,FALSE)</f>
        <v>#N/A</v>
      </c>
      <c r="R922" s="26"/>
    </row>
    <row r="923" hidden="1" spans="2:18">
      <c r="B923" s="40" t="s">
        <v>60</v>
      </c>
      <c r="C923" s="72">
        <v>45727</v>
      </c>
      <c r="D923" s="40" t="str">
        <f>VLOOKUP(B923,辅助信息!E:K,7,FALSE)</f>
        <v>JWDDCD2025051000019</v>
      </c>
      <c r="E923" s="40" t="str">
        <f>VLOOKUP(F923,辅助信息!A:B,2,FALSE)</f>
        <v>高线</v>
      </c>
      <c r="F923" s="40" t="s">
        <v>51</v>
      </c>
      <c r="G923" s="36">
        <v>9</v>
      </c>
      <c r="H923" s="89">
        <f>_xlfn._xlws.FILTER('[1]2025年已发货'!$E:$E,'[1]2025年已发货'!$F:$F&amp;'[1]2025年已发货'!$C:$C&amp;'[1]2025年已发货'!$G:$G&amp;'[1]2025年已发货'!$H:$H=C923&amp;F923&amp;I923&amp;J923,"未发货")</f>
        <v>10</v>
      </c>
      <c r="I923" s="40" t="str">
        <f>VLOOKUP(B923,辅助信息!E:I,3,FALSE)</f>
        <v>(五冶钢构医学科学产业园建设项目房建二部-六标)四川省南充市顺庆区搬罾街道学府大道二段</v>
      </c>
      <c r="J923" s="40" t="str">
        <f>VLOOKUP(B923,辅助信息!E:I,4,FALSE)</f>
        <v>安南</v>
      </c>
      <c r="K923" s="40">
        <f>VLOOKUP(J923,辅助信息!H:I,2,FALSE)</f>
        <v>19950525030</v>
      </c>
      <c r="L923" s="79" t="str">
        <f>VLOOKUP(B923,辅助信息!E:J,6,FALSE)</f>
        <v>送货单：送货单位：南充思临新材料科技有限公司,收货单位：五冶集团川北(南充)建设有限公司,项目名称：南充医学科学产业园,送货车型13米,装货前联系收货人核实到场规格</v>
      </c>
      <c r="M923" s="93">
        <v>45728</v>
      </c>
      <c r="O923" s="64">
        <f ca="1" t="shared" si="28"/>
        <v>0</v>
      </c>
      <c r="P923" s="64">
        <f ca="1" t="shared" si="29"/>
        <v>243</v>
      </c>
      <c r="Q923" s="26" t="str">
        <f>VLOOKUP(B923,辅助信息!E:M,9,FALSE)</f>
        <v>ZTWM-CDGS-XS-2024-0248-五冶钢构-南充市医学院项目</v>
      </c>
      <c r="R923" s="26"/>
    </row>
    <row r="924" hidden="1" spans="2:18">
      <c r="B924" s="40" t="s">
        <v>60</v>
      </c>
      <c r="C924" s="72">
        <v>45727</v>
      </c>
      <c r="D924" s="40" t="str">
        <f>VLOOKUP(B924,辅助信息!E:K,7,FALSE)</f>
        <v>JWDDCD2025051000019</v>
      </c>
      <c r="E924" s="40" t="str">
        <f>VLOOKUP(F924,辅助信息!A:B,2,FALSE)</f>
        <v>螺纹钢</v>
      </c>
      <c r="F924" s="40" t="s">
        <v>27</v>
      </c>
      <c r="G924" s="36">
        <v>16</v>
      </c>
      <c r="H924" s="89">
        <f>_xlfn._xlws.FILTER('[1]2025年已发货'!$E:$E,'[1]2025年已发货'!$F:$F&amp;'[1]2025年已发货'!$C:$C&amp;'[1]2025年已发货'!$G:$G&amp;'[1]2025年已发货'!$H:$H=C924&amp;F924&amp;I924&amp;J924,"未发货")</f>
        <v>16</v>
      </c>
      <c r="I924" s="40" t="str">
        <f>VLOOKUP(B924,辅助信息!E:I,3,FALSE)</f>
        <v>(五冶钢构医学科学产业园建设项目房建二部-六标)四川省南充市顺庆区搬罾街道学府大道二段</v>
      </c>
      <c r="J924" s="40" t="str">
        <f>VLOOKUP(B924,辅助信息!E:I,4,FALSE)</f>
        <v>安南</v>
      </c>
      <c r="K924" s="40">
        <f>VLOOKUP(J924,辅助信息!H:I,2,FALSE)</f>
        <v>19950525030</v>
      </c>
      <c r="L924" s="80"/>
      <c r="M924" s="93">
        <v>45728</v>
      </c>
      <c r="O924" s="64">
        <f ca="1" t="shared" si="28"/>
        <v>0</v>
      </c>
      <c r="P924" s="64">
        <f ca="1" t="shared" si="29"/>
        <v>243</v>
      </c>
      <c r="Q924" s="26" t="str">
        <f>VLOOKUP(B924,辅助信息!E:M,9,FALSE)</f>
        <v>ZTWM-CDGS-XS-2024-0248-五冶钢构-南充市医学院项目</v>
      </c>
      <c r="R924" s="26"/>
    </row>
    <row r="925" hidden="1" spans="2:18">
      <c r="B925" s="40" t="s">
        <v>60</v>
      </c>
      <c r="C925" s="72">
        <v>45727</v>
      </c>
      <c r="D925" s="40" t="str">
        <f>VLOOKUP(B925,辅助信息!E:K,7,FALSE)</f>
        <v>JWDDCD2025051000019</v>
      </c>
      <c r="E925" s="40" t="str">
        <f>VLOOKUP(F925,辅助信息!A:B,2,FALSE)</f>
        <v>螺纹钢</v>
      </c>
      <c r="F925" s="40" t="s">
        <v>19</v>
      </c>
      <c r="G925" s="36">
        <v>15</v>
      </c>
      <c r="H925" s="89">
        <f>_xlfn._xlws.FILTER('[1]2025年已发货'!$E:$E,'[1]2025年已发货'!$F:$F&amp;'[1]2025年已发货'!$C:$C&amp;'[1]2025年已发货'!$G:$G&amp;'[1]2025年已发货'!$H:$H=C925&amp;F925&amp;I925&amp;J925,"未发货")</f>
        <v>15</v>
      </c>
      <c r="I925" s="40" t="str">
        <f>VLOOKUP(B925,辅助信息!E:I,3,FALSE)</f>
        <v>(五冶钢构医学科学产业园建设项目房建二部-六标)四川省南充市顺庆区搬罾街道学府大道二段</v>
      </c>
      <c r="J925" s="40" t="str">
        <f>VLOOKUP(B925,辅助信息!E:I,4,FALSE)</f>
        <v>安南</v>
      </c>
      <c r="K925" s="40">
        <f>VLOOKUP(J925,辅助信息!H:I,2,FALSE)</f>
        <v>19950525030</v>
      </c>
      <c r="L925" s="80"/>
      <c r="M925" s="93">
        <v>45728</v>
      </c>
      <c r="O925" s="64">
        <f ca="1" t="shared" si="28"/>
        <v>0</v>
      </c>
      <c r="P925" s="64">
        <f ca="1" t="shared" si="29"/>
        <v>243</v>
      </c>
      <c r="Q925" s="26" t="str">
        <f>VLOOKUP(B925,辅助信息!E:M,9,FALSE)</f>
        <v>ZTWM-CDGS-XS-2024-0248-五冶钢构-南充市医学院项目</v>
      </c>
      <c r="R925" s="26"/>
    </row>
    <row r="926" hidden="1" spans="2:18">
      <c r="B926" s="40" t="s">
        <v>60</v>
      </c>
      <c r="C926" s="72">
        <v>45727</v>
      </c>
      <c r="D926" s="40" t="str">
        <f>VLOOKUP(B926,辅助信息!E:K,7,FALSE)</f>
        <v>JWDDCD2025051000019</v>
      </c>
      <c r="E926" s="40" t="str">
        <f>VLOOKUP(F926,辅助信息!A:B,2,FALSE)</f>
        <v>螺纹钢</v>
      </c>
      <c r="F926" s="40" t="s">
        <v>32</v>
      </c>
      <c r="G926" s="36">
        <v>10</v>
      </c>
      <c r="H926" s="89">
        <f>_xlfn._xlws.FILTER('[1]2025年已发货'!$E:$E,'[1]2025年已发货'!$F:$F&amp;'[1]2025年已发货'!$C:$C&amp;'[1]2025年已发货'!$G:$G&amp;'[1]2025年已发货'!$H:$H=C926&amp;F926&amp;I926&amp;J926,"未发货")</f>
        <v>12</v>
      </c>
      <c r="I926" s="40" t="str">
        <f>VLOOKUP(B926,辅助信息!E:I,3,FALSE)</f>
        <v>(五冶钢构医学科学产业园建设项目房建二部-六标)四川省南充市顺庆区搬罾街道学府大道二段</v>
      </c>
      <c r="J926" s="40" t="str">
        <f>VLOOKUP(B926,辅助信息!E:I,4,FALSE)</f>
        <v>安南</v>
      </c>
      <c r="K926" s="40">
        <f>VLOOKUP(J926,辅助信息!H:I,2,FALSE)</f>
        <v>19950525030</v>
      </c>
      <c r="L926" s="80"/>
      <c r="M926" s="93">
        <v>45728</v>
      </c>
      <c r="O926" s="64">
        <f ca="1" t="shared" si="28"/>
        <v>0</v>
      </c>
      <c r="P926" s="64">
        <f ca="1" t="shared" si="29"/>
        <v>243</v>
      </c>
      <c r="Q926" s="26" t="str">
        <f>VLOOKUP(B926,辅助信息!E:M,9,FALSE)</f>
        <v>ZTWM-CDGS-XS-2024-0248-五冶钢构-南充市医学院项目</v>
      </c>
      <c r="R926" s="26"/>
    </row>
    <row r="927" hidden="1" spans="2:18">
      <c r="B927" s="40" t="s">
        <v>60</v>
      </c>
      <c r="C927" s="72">
        <v>45727</v>
      </c>
      <c r="D927" s="40" t="str">
        <f>VLOOKUP(B927,辅助信息!E:K,7,FALSE)</f>
        <v>JWDDCD2025051000019</v>
      </c>
      <c r="E927" s="40" t="str">
        <f>VLOOKUP(F927,辅助信息!A:B,2,FALSE)</f>
        <v>螺纹钢</v>
      </c>
      <c r="F927" s="40" t="s">
        <v>18</v>
      </c>
      <c r="G927" s="36">
        <v>20</v>
      </c>
      <c r="H927" s="89">
        <f>_xlfn._xlws.FILTER('[1]2025年已发货'!$E:$E,'[1]2025年已发货'!$F:$F&amp;'[1]2025年已发货'!$C:$C&amp;'[1]2025年已发货'!$G:$G&amp;'[1]2025年已发货'!$H:$H=C927&amp;F927&amp;I927&amp;J927,"未发货")</f>
        <v>20</v>
      </c>
      <c r="I927" s="40" t="str">
        <f>VLOOKUP(B927,辅助信息!E:I,3,FALSE)</f>
        <v>(五冶钢构医学科学产业园建设项目房建二部-六标)四川省南充市顺庆区搬罾街道学府大道二段</v>
      </c>
      <c r="J927" s="40" t="str">
        <f>VLOOKUP(B927,辅助信息!E:I,4,FALSE)</f>
        <v>安南</v>
      </c>
      <c r="K927" s="40">
        <f>VLOOKUP(J927,辅助信息!H:I,2,FALSE)</f>
        <v>19950525030</v>
      </c>
      <c r="L927" s="78"/>
      <c r="M927" s="93">
        <v>45728</v>
      </c>
      <c r="O927" s="64">
        <f ca="1" t="shared" si="28"/>
        <v>0</v>
      </c>
      <c r="P927" s="64">
        <f ca="1" t="shared" si="29"/>
        <v>243</v>
      </c>
      <c r="Q927" s="26" t="str">
        <f>VLOOKUP(B927,辅助信息!E:M,9,FALSE)</f>
        <v>ZTWM-CDGS-XS-2024-0248-五冶钢构-南充市医学院项目</v>
      </c>
      <c r="R927" s="26"/>
    </row>
    <row r="928" hidden="1" spans="2:18">
      <c r="B928" s="40" t="s">
        <v>68</v>
      </c>
      <c r="C928" s="72">
        <v>45727</v>
      </c>
      <c r="D928" s="40" t="s">
        <v>115</v>
      </c>
      <c r="E928" s="40" t="s">
        <v>116</v>
      </c>
      <c r="F928" s="40" t="s">
        <v>27</v>
      </c>
      <c r="G928" s="36">
        <v>11</v>
      </c>
      <c r="H928" s="36">
        <f>_xlfn._xlws.FILTER('[1]2025年已发货'!$E:$E,'[1]2025年已发货'!$F:$F&amp;'[1]2025年已发货'!$C:$C&amp;'[1]2025年已发货'!$G:$G&amp;'[1]2025年已发货'!$H:$H=C928&amp;F928&amp;I928&amp;J928,"未发货")</f>
        <v>11</v>
      </c>
      <c r="I928" s="40" t="str">
        <f>VLOOKUP(B928,辅助信息!E:I,3,FALSE)</f>
        <v>（商投建工达州中医药科技园-2工区-景观桥）达州市通川区达州中医药职业学院犀牛大道北段</v>
      </c>
      <c r="J928" s="40" t="str">
        <f>VLOOKUP(B928,辅助信息!E:I,4,FALSE)</f>
        <v>李波</v>
      </c>
      <c r="K928" s="40">
        <f>VLOOKUP(J928,辅助信息!H:I,2,FALSE)</f>
        <v>18381899787</v>
      </c>
      <c r="L928" s="79" t="str">
        <f>VLOOKUP(B931,辅助信息!E:J,6,FALSE)</f>
        <v>控制炉批号！多了现场不收！,优先安排达钢,提前联系到场规格及数量</v>
      </c>
      <c r="M928" s="93">
        <v>45726</v>
      </c>
      <c r="O928" s="64">
        <f ca="1" t="shared" si="28"/>
        <v>0</v>
      </c>
      <c r="P928" s="64">
        <f ca="1" t="shared" si="29"/>
        <v>245</v>
      </c>
      <c r="Q928" s="26" t="str">
        <f>VLOOKUP(B928,辅助信息!E:M,9,FALSE)</f>
        <v>ZTWM-CDGS-XS-2024-0134-商投建工达州中医药科技成果示范园项目</v>
      </c>
      <c r="R928" s="26"/>
    </row>
    <row r="929" hidden="1" spans="2:18">
      <c r="B929" s="40" t="s">
        <v>68</v>
      </c>
      <c r="C929" s="72">
        <v>45727</v>
      </c>
      <c r="D929" s="40" t="s">
        <v>115</v>
      </c>
      <c r="E929" s="40" t="s">
        <v>116</v>
      </c>
      <c r="F929" s="40" t="s">
        <v>32</v>
      </c>
      <c r="G929" s="36">
        <v>132</v>
      </c>
      <c r="H929" s="89">
        <f>_xlfn._xlws.FILTER('[1]2025年已发货'!$E:$E,'[1]2025年已发货'!$F:$F&amp;'[1]2025年已发货'!$C:$C&amp;'[1]2025年已发货'!$G:$G&amp;'[1]2025年已发货'!$H:$H=C929&amp;F929&amp;I929&amp;J929,"未发货")</f>
        <v>80</v>
      </c>
      <c r="I929" s="40" t="str">
        <f>VLOOKUP(B929,辅助信息!E:I,3,FALSE)</f>
        <v>（商投建工达州中医药科技园-2工区-景观桥）达州市通川区达州中医药职业学院犀牛大道北段</v>
      </c>
      <c r="J929" s="40" t="str">
        <f>VLOOKUP(B929,辅助信息!E:I,4,FALSE)</f>
        <v>李波</v>
      </c>
      <c r="K929" s="40">
        <f>VLOOKUP(J929,辅助信息!H:I,2,FALSE)</f>
        <v>18381899787</v>
      </c>
      <c r="L929" s="80"/>
      <c r="M929" s="93">
        <v>45726</v>
      </c>
      <c r="O929" s="64">
        <f ca="1" t="shared" si="28"/>
        <v>0</v>
      </c>
      <c r="P929" s="64">
        <f ca="1" t="shared" si="29"/>
        <v>245</v>
      </c>
      <c r="Q929" s="26" t="str">
        <f>VLOOKUP(B929,辅助信息!E:M,9,FALSE)</f>
        <v>ZTWM-CDGS-XS-2024-0134-商投建工达州中医药科技成果示范园项目</v>
      </c>
      <c r="R929" s="26"/>
    </row>
    <row r="930" hidden="1" spans="2:18">
      <c r="B930" s="40" t="s">
        <v>68</v>
      </c>
      <c r="C930" s="72">
        <v>45727</v>
      </c>
      <c r="D930" s="40" t="s">
        <v>115</v>
      </c>
      <c r="E930" s="40" t="s">
        <v>116</v>
      </c>
      <c r="F930" s="40" t="s">
        <v>33</v>
      </c>
      <c r="G930" s="36">
        <v>19</v>
      </c>
      <c r="H930" s="89">
        <f>_xlfn._xlws.FILTER('[1]2025年已发货'!$E:$E,'[1]2025年已发货'!$F:$F&amp;'[1]2025年已发货'!$C:$C&amp;'[1]2025年已发货'!$G:$G&amp;'[1]2025年已发货'!$H:$H=C930&amp;F930&amp;I930&amp;J930,"未发货")</f>
        <v>18</v>
      </c>
      <c r="I930" s="40" t="str">
        <f>VLOOKUP(B930,辅助信息!E:I,3,FALSE)</f>
        <v>（商投建工达州中医药科技园-2工区-景观桥）达州市通川区达州中医药职业学院犀牛大道北段</v>
      </c>
      <c r="J930" s="40" t="str">
        <f>VLOOKUP(B930,辅助信息!E:I,4,FALSE)</f>
        <v>李波</v>
      </c>
      <c r="K930" s="40">
        <f>VLOOKUP(J930,辅助信息!H:I,2,FALSE)</f>
        <v>18381899787</v>
      </c>
      <c r="L930" s="80"/>
      <c r="M930" s="93">
        <v>45726</v>
      </c>
      <c r="O930" s="64">
        <f ca="1" t="shared" ref="O930:O993" si="30">IF(OR(M930="",N930&lt;&gt;""),"",MAX(M930-TODAY(),0))</f>
        <v>0</v>
      </c>
      <c r="P930" s="64">
        <f ca="1" t="shared" ref="P930:P993" si="31">IF(M930="","",IF(N930&lt;&gt;"",MAX(N930-M930,0),IF(TODAY()&gt;M930,TODAY()-M930,0)))</f>
        <v>245</v>
      </c>
      <c r="Q930" s="26" t="str">
        <f>VLOOKUP(B930,辅助信息!E:M,9,FALSE)</f>
        <v>ZTWM-CDGS-XS-2024-0134-商投建工达州中医药科技成果示范园项目</v>
      </c>
      <c r="R930" s="26"/>
    </row>
    <row r="931" hidden="1" spans="2:18">
      <c r="B931" s="40" t="s">
        <v>68</v>
      </c>
      <c r="C931" s="72">
        <v>45727</v>
      </c>
      <c r="D931" s="40" t="str">
        <f>VLOOKUP(B931,辅助信息!E:K,7,FALSE)</f>
        <v>JWDDCD2025052800131</v>
      </c>
      <c r="E931" s="40" t="str">
        <f>VLOOKUP(F931,辅助信息!A:B,2,FALSE)</f>
        <v>螺纹钢</v>
      </c>
      <c r="F931" s="40" t="s">
        <v>18</v>
      </c>
      <c r="G931" s="36">
        <v>14</v>
      </c>
      <c r="H931" s="36">
        <f>_xlfn._xlws.FILTER('[1]2025年已发货'!$E:$E,'[1]2025年已发货'!$F:$F&amp;'[1]2025年已发货'!$C:$C&amp;'[1]2025年已发货'!$G:$G&amp;'[1]2025年已发货'!$H:$H=C931&amp;F931&amp;I931&amp;J931,"未发货")</f>
        <v>14</v>
      </c>
      <c r="I931" s="40" t="str">
        <f>VLOOKUP(B931,辅助信息!E:I,3,FALSE)</f>
        <v>（商投建工达州中医药科技园-2工区-景观桥）达州市通川区达州中医药职业学院犀牛大道北段</v>
      </c>
      <c r="J931" s="40" t="str">
        <f>VLOOKUP(B931,辅助信息!E:I,4,FALSE)</f>
        <v>李波</v>
      </c>
      <c r="K931" s="40">
        <f>VLOOKUP(J931,辅助信息!H:I,2,FALSE)</f>
        <v>18381899787</v>
      </c>
      <c r="L931" s="78"/>
      <c r="M931" s="93">
        <v>45726</v>
      </c>
      <c r="O931" s="64">
        <f ca="1" t="shared" si="30"/>
        <v>0</v>
      </c>
      <c r="P931" s="64">
        <f ca="1" t="shared" si="31"/>
        <v>245</v>
      </c>
      <c r="Q931" s="26" t="str">
        <f>VLOOKUP(B931,辅助信息!E:M,9,FALSE)</f>
        <v>ZTWM-CDGS-XS-2024-0134-商投建工达州中医药科技成果示范园项目</v>
      </c>
      <c r="R931" s="26"/>
    </row>
    <row r="932" hidden="1" spans="2:18">
      <c r="B932" s="40" t="s">
        <v>64</v>
      </c>
      <c r="C932" s="72">
        <v>45727</v>
      </c>
      <c r="D932" s="40" t="e">
        <f>VLOOKUP(B932,辅助信息!E:K,7,FALSE)</f>
        <v>#N/A</v>
      </c>
      <c r="E932" s="40" t="str">
        <f>VLOOKUP(F932,辅助信息!A:B,2,FALSE)</f>
        <v>螺纹钢</v>
      </c>
      <c r="F932" s="40" t="s">
        <v>65</v>
      </c>
      <c r="G932" s="36">
        <v>12</v>
      </c>
      <c r="H932" s="89">
        <v>12</v>
      </c>
      <c r="I932" s="40" t="e">
        <f>VLOOKUP(B932,辅助信息!E:I,3,FALSE)</f>
        <v>#N/A</v>
      </c>
      <c r="J932" s="40" t="e">
        <f>VLOOKUP(B932,辅助信息!E:I,4,FALSE)</f>
        <v>#N/A</v>
      </c>
      <c r="K932" s="40" t="e">
        <f>VLOOKUP(J932,辅助信息!H:I,2,FALSE)</f>
        <v>#N/A</v>
      </c>
      <c r="L932" s="79" t="e">
        <f>VLOOKUP(B932,辅助信息!E:J,6,FALSE)</f>
        <v>#N/A</v>
      </c>
      <c r="M932" s="93">
        <v>45726</v>
      </c>
      <c r="O932" s="64">
        <f ca="1" t="shared" si="30"/>
        <v>0</v>
      </c>
      <c r="P932" s="64">
        <f ca="1" t="shared" si="31"/>
        <v>245</v>
      </c>
      <c r="Q932" s="26" t="e">
        <f>VLOOKUP(B932,辅助信息!E:M,9,FALSE)</f>
        <v>#N/A</v>
      </c>
      <c r="R932" s="26"/>
    </row>
    <row r="933" hidden="1" spans="2:18">
      <c r="B933" s="40" t="s">
        <v>64</v>
      </c>
      <c r="C933" s="72">
        <v>45727</v>
      </c>
      <c r="D933" s="40" t="e">
        <f>VLOOKUP(B933,辅助信息!E:K,7,FALSE)</f>
        <v>#N/A</v>
      </c>
      <c r="E933" s="40" t="str">
        <f>VLOOKUP(F933,辅助信息!A:B,2,FALSE)</f>
        <v>螺纹钢</v>
      </c>
      <c r="F933" s="40" t="s">
        <v>52</v>
      </c>
      <c r="G933" s="36">
        <v>8</v>
      </c>
      <c r="H933" s="89">
        <v>8</v>
      </c>
      <c r="I933" s="40" t="e">
        <f>VLOOKUP(B933,辅助信息!E:I,3,FALSE)</f>
        <v>#N/A</v>
      </c>
      <c r="J933" s="40" t="e">
        <f>VLOOKUP(B933,辅助信息!E:I,4,FALSE)</f>
        <v>#N/A</v>
      </c>
      <c r="K933" s="40" t="e">
        <f>VLOOKUP(J933,辅助信息!H:I,2,FALSE)</f>
        <v>#N/A</v>
      </c>
      <c r="L933" s="78"/>
      <c r="M933" s="93">
        <v>45726</v>
      </c>
      <c r="O933" s="64">
        <f ca="1" t="shared" si="30"/>
        <v>0</v>
      </c>
      <c r="P933" s="64">
        <f ca="1" t="shared" si="31"/>
        <v>245</v>
      </c>
      <c r="Q933" s="26" t="e">
        <f>VLOOKUP(B933,辅助信息!E:M,9,FALSE)</f>
        <v>#N/A</v>
      </c>
      <c r="R933" s="26"/>
    </row>
    <row r="934" ht="56.25" hidden="1" customHeight="1" spans="2:18">
      <c r="B934" s="40" t="s">
        <v>29</v>
      </c>
      <c r="C934" s="72">
        <v>45727</v>
      </c>
      <c r="D934" s="40" t="e">
        <f>VLOOKUP(B934,辅助信息!E:K,7,FALSE)</f>
        <v>#N/A</v>
      </c>
      <c r="E934" s="40" t="str">
        <f>VLOOKUP(F934,辅助信息!A:B,2,FALSE)</f>
        <v>螺纹钢</v>
      </c>
      <c r="F934" s="40" t="s">
        <v>28</v>
      </c>
      <c r="G934" s="36">
        <v>70</v>
      </c>
      <c r="H934" s="89" t="e">
        <f>_xlfn._xlws.FILTER('[1]2025年已发货'!$E:$E,'[1]2025年已发货'!$F:$F&amp;'[1]2025年已发货'!$C:$C&amp;'[1]2025年已发货'!$G:$G&amp;'[1]2025年已发货'!$H:$H=C934&amp;F934&amp;I934&amp;J934,"未发货")</f>
        <v>#N/A</v>
      </c>
      <c r="I934" s="40" t="e">
        <f>VLOOKUP(B934,辅助信息!E:I,3,FALSE)</f>
        <v>#N/A</v>
      </c>
      <c r="J934" s="40" t="e">
        <f>VLOOKUP(B934,辅助信息!E:I,4,FALSE)</f>
        <v>#N/A</v>
      </c>
      <c r="K934" s="40" t="e">
        <f>VLOOKUP(J934,辅助信息!H:I,2,FALSE)</f>
        <v>#N/A</v>
      </c>
      <c r="L934" s="79" t="e">
        <f>VLOOKUP(B934,辅助信息!E:J,6,FALSE)</f>
        <v>#N/A</v>
      </c>
      <c r="M934" s="93">
        <v>45726</v>
      </c>
      <c r="O934" s="64">
        <f ca="1" t="shared" si="30"/>
        <v>0</v>
      </c>
      <c r="P934" s="64">
        <f ca="1" t="shared" si="31"/>
        <v>245</v>
      </c>
      <c r="Q934" s="26" t="e">
        <f>VLOOKUP(B934,辅助信息!E:M,9,FALSE)</f>
        <v>#N/A</v>
      </c>
      <c r="R934" s="26"/>
    </row>
    <row r="935" hidden="1" spans="2:18">
      <c r="B935" s="40" t="s">
        <v>54</v>
      </c>
      <c r="C935" s="72">
        <v>45727</v>
      </c>
      <c r="D935" s="40" t="e">
        <f>VLOOKUP(B935,辅助信息!E:K,7,FALSE)</f>
        <v>#N/A</v>
      </c>
      <c r="E935" s="40" t="str">
        <f>VLOOKUP(F935,辅助信息!A:B,2,FALSE)</f>
        <v>螺纹钢</v>
      </c>
      <c r="F935" s="40" t="s">
        <v>32</v>
      </c>
      <c r="G935" s="36">
        <f>46-27</f>
        <v>19</v>
      </c>
      <c r="H935" s="89" t="e">
        <f>_xlfn._xlws.FILTER('[1]2025年已发货'!$E:$E,'[1]2025年已发货'!$F:$F&amp;'[1]2025年已发货'!$C:$C&amp;'[1]2025年已发货'!$G:$G&amp;'[1]2025年已发货'!$H:$H=C935&amp;F935&amp;I935&amp;J935,"未发货")</f>
        <v>#N/A</v>
      </c>
      <c r="I935" s="40" t="e">
        <f>VLOOKUP(B935,辅助信息!E:I,3,FALSE)</f>
        <v>#N/A</v>
      </c>
      <c r="J935" s="40" t="e">
        <f>VLOOKUP(B935,辅助信息!E:I,4,FALSE)</f>
        <v>#N/A</v>
      </c>
      <c r="K935" s="40" t="e">
        <f>VLOOKUP(J935,辅助信息!H:I,2,FALSE)</f>
        <v>#N/A</v>
      </c>
      <c r="L935" s="79" t="e">
        <f>VLOOKUP(B935,辅助信息!E:J,6,FALSE)</f>
        <v>#N/A</v>
      </c>
      <c r="M935" s="93">
        <v>45728</v>
      </c>
      <c r="O935" s="64">
        <f ca="1" t="shared" si="30"/>
        <v>0</v>
      </c>
      <c r="P935" s="64">
        <f ca="1" t="shared" si="31"/>
        <v>243</v>
      </c>
      <c r="Q935" s="26" t="e">
        <f>VLOOKUP(B935,辅助信息!E:M,9,FALSE)</f>
        <v>#N/A</v>
      </c>
      <c r="R935" s="26"/>
    </row>
    <row r="936" hidden="1" spans="2:18">
      <c r="B936" s="40" t="s">
        <v>54</v>
      </c>
      <c r="C936" s="72">
        <v>45727</v>
      </c>
      <c r="D936" s="40" t="e">
        <f>VLOOKUP(B936,辅助信息!E:K,7,FALSE)</f>
        <v>#N/A</v>
      </c>
      <c r="E936" s="40" t="str">
        <f>VLOOKUP(F936,辅助信息!A:B,2,FALSE)</f>
        <v>螺纹钢</v>
      </c>
      <c r="F936" s="40" t="s">
        <v>52</v>
      </c>
      <c r="G936" s="36">
        <v>2</v>
      </c>
      <c r="H936" s="89" t="e">
        <f>_xlfn._xlws.FILTER('[1]2025年已发货'!$E:$E,'[1]2025年已发货'!$F:$F&amp;'[1]2025年已发货'!$C:$C&amp;'[1]2025年已发货'!$G:$G&amp;'[1]2025年已发货'!$H:$H=C936&amp;F936&amp;I936&amp;J936,"未发货")</f>
        <v>#N/A</v>
      </c>
      <c r="I936" s="40" t="e">
        <f>VLOOKUP(B936,辅助信息!E:I,3,FALSE)</f>
        <v>#N/A</v>
      </c>
      <c r="J936" s="40" t="e">
        <f>VLOOKUP(B936,辅助信息!E:I,4,FALSE)</f>
        <v>#N/A</v>
      </c>
      <c r="K936" s="40" t="e">
        <f>VLOOKUP(J936,辅助信息!H:I,2,FALSE)</f>
        <v>#N/A</v>
      </c>
      <c r="L936" s="78"/>
      <c r="M936" s="93">
        <v>45728</v>
      </c>
      <c r="O936" s="64">
        <f ca="1" t="shared" si="30"/>
        <v>0</v>
      </c>
      <c r="P936" s="64">
        <f ca="1" t="shared" si="31"/>
        <v>243</v>
      </c>
      <c r="Q936" s="26" t="e">
        <f>VLOOKUP(B936,辅助信息!E:M,9,FALSE)</f>
        <v>#N/A</v>
      </c>
      <c r="R936" s="26"/>
    </row>
    <row r="937" hidden="1" spans="2:18">
      <c r="B937" s="40" t="s">
        <v>20</v>
      </c>
      <c r="C937" s="72">
        <v>45728</v>
      </c>
      <c r="D937" s="40" t="str">
        <f>VLOOKUP(B937,辅助信息!E:K,7,FALSE)</f>
        <v>JWDDCD2025051000019</v>
      </c>
      <c r="E937" s="40" t="str">
        <f>VLOOKUP(F937,辅助信息!A:B,2,FALSE)</f>
        <v>盘螺</v>
      </c>
      <c r="F937" s="40" t="s">
        <v>49</v>
      </c>
      <c r="G937" s="36">
        <v>8</v>
      </c>
      <c r="H937" s="89">
        <f>_xlfn._xlws.FILTER('[1]2025年已发货'!$E:$E,'[1]2025年已发货'!$F:$F&amp;'[1]2025年已发货'!$C:$C&amp;'[1]2025年已发货'!$G:$G&amp;'[1]2025年已发货'!$H:$H=C937&amp;F937&amp;I937&amp;J937,"未发货")</f>
        <v>8</v>
      </c>
      <c r="I937" s="40" t="str">
        <f>VLOOKUP(B937,辅助信息!E:I,3,FALSE)</f>
        <v>(五冶钢构医学科学产业园建设项目房建三部-一标（7-2）)四川省南充市顺庆区搬罾街道学府大道二段</v>
      </c>
      <c r="J937" s="40" t="str">
        <f>VLOOKUP(B937,辅助信息!E:I,4,FALSE)</f>
        <v>郑林</v>
      </c>
      <c r="K937" s="40">
        <f>VLOOKUP(J937,辅助信息!H:I,2,FALSE)</f>
        <v>18349955455</v>
      </c>
      <c r="L937" s="79" t="str">
        <f>VLOOKUP(B938,辅助信息!E:J,6,FALSE)</f>
        <v>送货单：送货单位：南充思临新材料科技有限公司,收货单位：五冶集团川北(南充)建设有限公司,项目名称：南充医学科学产业园,送货车型13米,装货前联系收货人核实到场规格</v>
      </c>
      <c r="M937" s="93">
        <v>45727</v>
      </c>
      <c r="O937" s="64">
        <f ca="1" t="shared" si="30"/>
        <v>0</v>
      </c>
      <c r="P937" s="64">
        <f ca="1" t="shared" si="31"/>
        <v>244</v>
      </c>
      <c r="Q937" s="26" t="str">
        <f>VLOOKUP(B937,辅助信息!E:M,9,FALSE)</f>
        <v>ZTWM-CDGS-XS-2024-0248-五冶钢构-南充市医学院项目</v>
      </c>
      <c r="R937" s="26"/>
    </row>
    <row r="938" hidden="1" spans="2:18">
      <c r="B938" s="40" t="s">
        <v>20</v>
      </c>
      <c r="C938" s="72">
        <v>45728</v>
      </c>
      <c r="D938" s="40" t="str">
        <f>VLOOKUP(B938,辅助信息!E:K,7,FALSE)</f>
        <v>JWDDCD2025051000019</v>
      </c>
      <c r="E938" s="40" t="str">
        <f>VLOOKUP(F938,辅助信息!A:B,2,FALSE)</f>
        <v>盘螺</v>
      </c>
      <c r="F938" s="40" t="s">
        <v>40</v>
      </c>
      <c r="G938" s="36">
        <v>4</v>
      </c>
      <c r="H938" s="89">
        <f>_xlfn._xlws.FILTER('[1]2025年已发货'!$E:$E,'[1]2025年已发货'!$F:$F&amp;'[1]2025年已发货'!$C:$C&amp;'[1]2025年已发货'!$G:$G&amp;'[1]2025年已发货'!$H:$H=C938&amp;F938&amp;I938&amp;J938,"未发货")</f>
        <v>4</v>
      </c>
      <c r="I938" s="40" t="str">
        <f>VLOOKUP(B938,辅助信息!E:I,3,FALSE)</f>
        <v>(五冶钢构医学科学产业园建设项目房建三部-一标（7-2）)四川省南充市顺庆区搬罾街道学府大道二段</v>
      </c>
      <c r="J938" s="40" t="str">
        <f>VLOOKUP(B938,辅助信息!E:I,4,FALSE)</f>
        <v>郑林</v>
      </c>
      <c r="K938" s="40">
        <f>VLOOKUP(J938,辅助信息!H:I,2,FALSE)</f>
        <v>18349955455</v>
      </c>
      <c r="L938" s="80"/>
      <c r="M938" s="93">
        <v>45727</v>
      </c>
      <c r="O938" s="64">
        <f ca="1" t="shared" si="30"/>
        <v>0</v>
      </c>
      <c r="P938" s="64">
        <f ca="1" t="shared" si="31"/>
        <v>244</v>
      </c>
      <c r="Q938" s="26" t="str">
        <f>VLOOKUP(B938,辅助信息!E:M,9,FALSE)</f>
        <v>ZTWM-CDGS-XS-2024-0248-五冶钢构-南充市医学院项目</v>
      </c>
      <c r="R938" s="26"/>
    </row>
    <row r="939" hidden="1" spans="2:18">
      <c r="B939" s="40" t="s">
        <v>20</v>
      </c>
      <c r="C939" s="72">
        <v>45728</v>
      </c>
      <c r="D939" s="40" t="str">
        <f>VLOOKUP(B939,辅助信息!E:K,7,FALSE)</f>
        <v>JWDDCD2025051000019</v>
      </c>
      <c r="E939" s="40" t="str">
        <f>VLOOKUP(F939,辅助信息!A:B,2,FALSE)</f>
        <v>盘螺</v>
      </c>
      <c r="F939" s="40" t="s">
        <v>41</v>
      </c>
      <c r="G939" s="36">
        <v>6</v>
      </c>
      <c r="H939" s="89">
        <f>_xlfn._xlws.FILTER('[1]2025年已发货'!$E:$E,'[1]2025年已发货'!$F:$F&amp;'[1]2025年已发货'!$C:$C&amp;'[1]2025年已发货'!$G:$G&amp;'[1]2025年已发货'!$H:$H=C939&amp;F939&amp;I939&amp;J939,"未发货")</f>
        <v>6</v>
      </c>
      <c r="I939" s="40" t="str">
        <f>VLOOKUP(B939,辅助信息!E:I,3,FALSE)</f>
        <v>(五冶钢构医学科学产业园建设项目房建三部-一标（7-2）)四川省南充市顺庆区搬罾街道学府大道二段</v>
      </c>
      <c r="J939" s="40" t="str">
        <f>VLOOKUP(B939,辅助信息!E:I,4,FALSE)</f>
        <v>郑林</v>
      </c>
      <c r="K939" s="40">
        <f>VLOOKUP(J939,辅助信息!H:I,2,FALSE)</f>
        <v>18349955455</v>
      </c>
      <c r="L939" s="80"/>
      <c r="M939" s="93">
        <v>45727</v>
      </c>
      <c r="O939" s="64">
        <f ca="1" t="shared" si="30"/>
        <v>0</v>
      </c>
      <c r="P939" s="64">
        <f ca="1" t="shared" si="31"/>
        <v>244</v>
      </c>
      <c r="Q939" s="26" t="str">
        <f>VLOOKUP(B939,辅助信息!E:M,9,FALSE)</f>
        <v>ZTWM-CDGS-XS-2024-0248-五冶钢构-南充市医学院项目</v>
      </c>
      <c r="R939" s="26"/>
    </row>
    <row r="940" hidden="1" spans="2:18">
      <c r="B940" s="40" t="s">
        <v>20</v>
      </c>
      <c r="C940" s="72">
        <v>45728</v>
      </c>
      <c r="D940" s="40" t="str">
        <f>VLOOKUP(B940,辅助信息!E:K,7,FALSE)</f>
        <v>JWDDCD2025051000019</v>
      </c>
      <c r="E940" s="40" t="str">
        <f>VLOOKUP(F940,辅助信息!A:B,2,FALSE)</f>
        <v>盘螺</v>
      </c>
      <c r="F940" s="40" t="s">
        <v>26</v>
      </c>
      <c r="G940" s="36">
        <v>9</v>
      </c>
      <c r="H940" s="89">
        <f>_xlfn._xlws.FILTER('[1]2025年已发货'!$E:$E,'[1]2025年已发货'!$F:$F&amp;'[1]2025年已发货'!$C:$C&amp;'[1]2025年已发货'!$G:$G&amp;'[1]2025年已发货'!$H:$H=C940&amp;F940&amp;I940&amp;J940,"未发货")</f>
        <v>9</v>
      </c>
      <c r="I940" s="40" t="str">
        <f>VLOOKUP(B940,辅助信息!E:I,3,FALSE)</f>
        <v>(五冶钢构医学科学产业园建设项目房建三部-一标（7-2）)四川省南充市顺庆区搬罾街道学府大道二段</v>
      </c>
      <c r="J940" s="40" t="str">
        <f>VLOOKUP(B940,辅助信息!E:I,4,FALSE)</f>
        <v>郑林</v>
      </c>
      <c r="K940" s="40">
        <f>VLOOKUP(J940,辅助信息!H:I,2,FALSE)</f>
        <v>18349955455</v>
      </c>
      <c r="L940" s="80"/>
      <c r="M940" s="93">
        <v>45727</v>
      </c>
      <c r="O940" s="64">
        <f ca="1" t="shared" si="30"/>
        <v>0</v>
      </c>
      <c r="P940" s="64">
        <f ca="1" t="shared" si="31"/>
        <v>244</v>
      </c>
      <c r="Q940" s="26" t="str">
        <f>VLOOKUP(B940,辅助信息!E:M,9,FALSE)</f>
        <v>ZTWM-CDGS-XS-2024-0248-五冶钢构-南充市医学院项目</v>
      </c>
      <c r="R940" s="26"/>
    </row>
    <row r="941" hidden="1" spans="2:18">
      <c r="B941" s="40" t="s">
        <v>20</v>
      </c>
      <c r="C941" s="72">
        <v>45728</v>
      </c>
      <c r="D941" s="40" t="str">
        <f>VLOOKUP(B941,辅助信息!E:K,7,FALSE)</f>
        <v>JWDDCD2025051000019</v>
      </c>
      <c r="E941" s="40" t="str">
        <f>VLOOKUP(F941,辅助信息!A:B,2,FALSE)</f>
        <v>螺纹钢</v>
      </c>
      <c r="F941" s="40" t="s">
        <v>46</v>
      </c>
      <c r="G941" s="36">
        <v>8</v>
      </c>
      <c r="H941" s="89">
        <f>_xlfn._xlws.FILTER('[1]2025年已发货'!$E:$E,'[1]2025年已发货'!$F:$F&amp;'[1]2025年已发货'!$C:$C&amp;'[1]2025年已发货'!$G:$G&amp;'[1]2025年已发货'!$H:$H=C941&amp;F941&amp;I941&amp;J941,"未发货")</f>
        <v>8</v>
      </c>
      <c r="I941" s="40" t="str">
        <f>VLOOKUP(B941,辅助信息!E:I,3,FALSE)</f>
        <v>(五冶钢构医学科学产业园建设项目房建三部-一标（7-2）)四川省南充市顺庆区搬罾街道学府大道二段</v>
      </c>
      <c r="J941" s="40" t="str">
        <f>VLOOKUP(B941,辅助信息!E:I,4,FALSE)</f>
        <v>郑林</v>
      </c>
      <c r="K941" s="40">
        <f>VLOOKUP(J941,辅助信息!H:I,2,FALSE)</f>
        <v>18349955455</v>
      </c>
      <c r="L941" s="78"/>
      <c r="M941" s="93">
        <v>45727</v>
      </c>
      <c r="O941" s="64">
        <f ca="1" t="shared" si="30"/>
        <v>0</v>
      </c>
      <c r="P941" s="64">
        <f ca="1" t="shared" si="31"/>
        <v>244</v>
      </c>
      <c r="Q941" s="26" t="str">
        <f>VLOOKUP(B941,辅助信息!E:M,9,FALSE)</f>
        <v>ZTWM-CDGS-XS-2024-0248-五冶钢构-南充市医学院项目</v>
      </c>
      <c r="R941" s="26"/>
    </row>
    <row r="942" hidden="1" spans="2:18">
      <c r="B942" s="40" t="s">
        <v>74</v>
      </c>
      <c r="C942" s="72">
        <v>45730</v>
      </c>
      <c r="D942" s="40" t="e">
        <f>VLOOKUP(B942,辅助信息!E:K,7,FALSE)</f>
        <v>#N/A</v>
      </c>
      <c r="E942" s="40" t="str">
        <f>VLOOKUP(F942,辅助信息!A:B,2,FALSE)</f>
        <v>螺纹钢</v>
      </c>
      <c r="F942" s="40" t="s">
        <v>27</v>
      </c>
      <c r="G942" s="36">
        <v>3</v>
      </c>
      <c r="H942" s="36" t="e">
        <f>_xlfn._xlws.FILTER('[1]2025年已发货'!$E:$E,'[1]2025年已发货'!$F:$F&amp;'[1]2025年已发货'!$C:$C&amp;'[1]2025年已发货'!$G:$G&amp;'[1]2025年已发货'!$H:$H=C942&amp;F942&amp;I942&amp;J942,"未发货")</f>
        <v>#N/A</v>
      </c>
      <c r="I942" s="40" t="e">
        <f>VLOOKUP(B942,辅助信息!E:I,3,FALSE)</f>
        <v>#N/A</v>
      </c>
      <c r="J942" s="40" t="e">
        <f>VLOOKUP(B942,辅助信息!E:I,4,FALSE)</f>
        <v>#N/A</v>
      </c>
      <c r="K942" s="40" t="e">
        <f>VLOOKUP(J942,辅助信息!H:I,2,FALSE)</f>
        <v>#N/A</v>
      </c>
      <c r="L942" s="79" t="e">
        <f>VLOOKUP(B943,辅助信息!E:J,6,FALSE)</f>
        <v>#N/A</v>
      </c>
      <c r="M942" s="93">
        <v>45728</v>
      </c>
      <c r="O942" s="64">
        <f ca="1" t="shared" si="30"/>
        <v>0</v>
      </c>
      <c r="P942" s="64">
        <f ca="1" t="shared" si="31"/>
        <v>243</v>
      </c>
      <c r="Q942" s="26" t="e">
        <f>VLOOKUP(B942,辅助信息!E:M,9,FALSE)</f>
        <v>#N/A</v>
      </c>
      <c r="R942" s="26"/>
    </row>
    <row r="943" hidden="1" spans="2:18">
      <c r="B943" s="40" t="s">
        <v>74</v>
      </c>
      <c r="C943" s="72">
        <v>45730</v>
      </c>
      <c r="D943" s="40" t="e">
        <f>VLOOKUP(B943,辅助信息!E:K,7,FALSE)</f>
        <v>#N/A</v>
      </c>
      <c r="E943" s="40" t="str">
        <f>VLOOKUP(F943,辅助信息!A:B,2,FALSE)</f>
        <v>螺纹钢</v>
      </c>
      <c r="F943" s="40" t="s">
        <v>19</v>
      </c>
      <c r="G943" s="36">
        <v>3</v>
      </c>
      <c r="H943" s="36" t="e">
        <f>_xlfn._xlws.FILTER('[1]2025年已发货'!$E:$E,'[1]2025年已发货'!$F:$F&amp;'[1]2025年已发货'!$C:$C&amp;'[1]2025年已发货'!$G:$G&amp;'[1]2025年已发货'!$H:$H=C943&amp;F943&amp;I943&amp;J943,"未发货")</f>
        <v>#N/A</v>
      </c>
      <c r="I943" s="40" t="e">
        <f>VLOOKUP(B943,辅助信息!E:I,3,FALSE)</f>
        <v>#N/A</v>
      </c>
      <c r="J943" s="40" t="e">
        <f>VLOOKUP(B943,辅助信息!E:I,4,FALSE)</f>
        <v>#N/A</v>
      </c>
      <c r="K943" s="40" t="e">
        <f>VLOOKUP(J943,辅助信息!H:I,2,FALSE)</f>
        <v>#N/A</v>
      </c>
      <c r="L943" s="80"/>
      <c r="M943" s="93">
        <v>45728</v>
      </c>
      <c r="O943" s="64">
        <f ca="1" t="shared" si="30"/>
        <v>0</v>
      </c>
      <c r="P943" s="64">
        <f ca="1" t="shared" si="31"/>
        <v>243</v>
      </c>
      <c r="Q943" s="26" t="e">
        <f>VLOOKUP(B943,辅助信息!E:M,9,FALSE)</f>
        <v>#N/A</v>
      </c>
      <c r="R943" s="26"/>
    </row>
    <row r="944" hidden="1" spans="2:18">
      <c r="B944" s="40" t="s">
        <v>74</v>
      </c>
      <c r="C944" s="72">
        <v>45730</v>
      </c>
      <c r="D944" s="40" t="e">
        <f>VLOOKUP(B944,辅助信息!E:K,7,FALSE)</f>
        <v>#N/A</v>
      </c>
      <c r="E944" s="40" t="str">
        <f>VLOOKUP(F944,辅助信息!A:B,2,FALSE)</f>
        <v>螺纹钢</v>
      </c>
      <c r="F944" s="40" t="s">
        <v>32</v>
      </c>
      <c r="G944" s="36">
        <v>6</v>
      </c>
      <c r="H944" s="36" t="e">
        <f>_xlfn._xlws.FILTER('[1]2025年已发货'!$E:$E,'[1]2025年已发货'!$F:$F&amp;'[1]2025年已发货'!$C:$C&amp;'[1]2025年已发货'!$G:$G&amp;'[1]2025年已发货'!$H:$H=C944&amp;F944&amp;I944&amp;J944,"未发货")</f>
        <v>#N/A</v>
      </c>
      <c r="I944" s="40" t="e">
        <f>VLOOKUP(B944,辅助信息!E:I,3,FALSE)</f>
        <v>#N/A</v>
      </c>
      <c r="J944" s="40" t="e">
        <f>VLOOKUP(B944,辅助信息!E:I,4,FALSE)</f>
        <v>#N/A</v>
      </c>
      <c r="K944" s="40" t="e">
        <f>VLOOKUP(J944,辅助信息!H:I,2,FALSE)</f>
        <v>#N/A</v>
      </c>
      <c r="L944" s="80"/>
      <c r="M944" s="93">
        <v>45728</v>
      </c>
      <c r="O944" s="64">
        <f ca="1" t="shared" si="30"/>
        <v>0</v>
      </c>
      <c r="P944" s="64">
        <f ca="1" t="shared" si="31"/>
        <v>243</v>
      </c>
      <c r="Q944" s="26" t="e">
        <f>VLOOKUP(B944,辅助信息!E:M,9,FALSE)</f>
        <v>#N/A</v>
      </c>
      <c r="R944" s="26"/>
    </row>
    <row r="945" hidden="1" spans="2:18">
      <c r="B945" s="40" t="s">
        <v>74</v>
      </c>
      <c r="C945" s="72">
        <v>45730</v>
      </c>
      <c r="D945" s="40" t="e">
        <f>VLOOKUP(B945,辅助信息!E:K,7,FALSE)</f>
        <v>#N/A</v>
      </c>
      <c r="E945" s="40" t="str">
        <f>VLOOKUP(F945,辅助信息!A:B,2,FALSE)</f>
        <v>螺纹钢</v>
      </c>
      <c r="F945" s="40" t="s">
        <v>33</v>
      </c>
      <c r="G945" s="36">
        <v>9</v>
      </c>
      <c r="H945" s="36" t="e">
        <f>_xlfn._xlws.FILTER('[1]2025年已发货'!$E:$E,'[1]2025年已发货'!$F:$F&amp;'[1]2025年已发货'!$C:$C&amp;'[1]2025年已发货'!$G:$G&amp;'[1]2025年已发货'!$H:$H=C945&amp;F945&amp;I945&amp;J945,"未发货")</f>
        <v>#N/A</v>
      </c>
      <c r="I945" s="40" t="e">
        <f>VLOOKUP(B945,辅助信息!E:I,3,FALSE)</f>
        <v>#N/A</v>
      </c>
      <c r="J945" s="40" t="e">
        <f>VLOOKUP(B945,辅助信息!E:I,4,FALSE)</f>
        <v>#N/A</v>
      </c>
      <c r="K945" s="40" t="e">
        <f>VLOOKUP(J945,辅助信息!H:I,2,FALSE)</f>
        <v>#N/A</v>
      </c>
      <c r="L945" s="80"/>
      <c r="M945" s="93">
        <v>45728</v>
      </c>
      <c r="O945" s="64">
        <f ca="1" t="shared" si="30"/>
        <v>0</v>
      </c>
      <c r="P945" s="64">
        <f ca="1" t="shared" si="31"/>
        <v>243</v>
      </c>
      <c r="Q945" s="26" t="e">
        <f>VLOOKUP(B945,辅助信息!E:M,9,FALSE)</f>
        <v>#N/A</v>
      </c>
      <c r="R945" s="26"/>
    </row>
    <row r="946" hidden="1" spans="2:18">
      <c r="B946" s="40" t="s">
        <v>74</v>
      </c>
      <c r="C946" s="72">
        <v>45730</v>
      </c>
      <c r="D946" s="40" t="e">
        <f>VLOOKUP(B946,辅助信息!E:K,7,FALSE)</f>
        <v>#N/A</v>
      </c>
      <c r="E946" s="40" t="str">
        <f>VLOOKUP(F946,辅助信息!A:B,2,FALSE)</f>
        <v>螺纹钢</v>
      </c>
      <c r="F946" s="40" t="s">
        <v>18</v>
      </c>
      <c r="G946" s="36">
        <v>3</v>
      </c>
      <c r="H946" s="36" t="e">
        <f>_xlfn._xlws.FILTER('[1]2025年已发货'!$E:$E,'[1]2025年已发货'!$F:$F&amp;'[1]2025年已发货'!$C:$C&amp;'[1]2025年已发货'!$G:$G&amp;'[1]2025年已发货'!$H:$H=C946&amp;F946&amp;I946&amp;J946,"未发货")</f>
        <v>#N/A</v>
      </c>
      <c r="I946" s="40" t="e">
        <f>VLOOKUP(B946,辅助信息!E:I,3,FALSE)</f>
        <v>#N/A</v>
      </c>
      <c r="J946" s="40" t="e">
        <f>VLOOKUP(B946,辅助信息!E:I,4,FALSE)</f>
        <v>#N/A</v>
      </c>
      <c r="K946" s="40" t="e">
        <f>VLOOKUP(J946,辅助信息!H:I,2,FALSE)</f>
        <v>#N/A</v>
      </c>
      <c r="L946" s="80"/>
      <c r="M946" s="93">
        <v>45728</v>
      </c>
      <c r="O946" s="64">
        <f ca="1" t="shared" si="30"/>
        <v>0</v>
      </c>
      <c r="P946" s="64">
        <f ca="1" t="shared" si="31"/>
        <v>243</v>
      </c>
      <c r="Q946" s="26" t="e">
        <f>VLOOKUP(B946,辅助信息!E:M,9,FALSE)</f>
        <v>#N/A</v>
      </c>
      <c r="R946" s="26"/>
    </row>
    <row r="947" hidden="1" spans="2:18">
      <c r="B947" s="40" t="s">
        <v>74</v>
      </c>
      <c r="C947" s="72">
        <v>45730</v>
      </c>
      <c r="D947" s="40" t="e">
        <f>VLOOKUP(B947,辅助信息!E:K,7,FALSE)</f>
        <v>#N/A</v>
      </c>
      <c r="E947" s="40" t="str">
        <f>VLOOKUP(F947,辅助信息!A:B,2,FALSE)</f>
        <v>螺纹钢</v>
      </c>
      <c r="F947" s="40" t="s">
        <v>65</v>
      </c>
      <c r="G947" s="36">
        <v>21</v>
      </c>
      <c r="H947" s="36" t="e">
        <f>_xlfn._xlws.FILTER('[1]2025年已发货'!$E:$E,'[1]2025年已发货'!$F:$F&amp;'[1]2025年已发货'!$C:$C&amp;'[1]2025年已发货'!$G:$G&amp;'[1]2025年已发货'!$H:$H=C947&amp;F947&amp;I947&amp;J947,"未发货")</f>
        <v>#N/A</v>
      </c>
      <c r="I947" s="40" t="e">
        <f>VLOOKUP(B947,辅助信息!E:I,3,FALSE)</f>
        <v>#N/A</v>
      </c>
      <c r="J947" s="40" t="e">
        <f>VLOOKUP(B947,辅助信息!E:I,4,FALSE)</f>
        <v>#N/A</v>
      </c>
      <c r="K947" s="40" t="e">
        <f>VLOOKUP(J947,辅助信息!H:I,2,FALSE)</f>
        <v>#N/A</v>
      </c>
      <c r="L947" s="78"/>
      <c r="M947" s="93">
        <v>45728</v>
      </c>
      <c r="O947" s="64">
        <f ca="1" t="shared" si="30"/>
        <v>0</v>
      </c>
      <c r="P947" s="64">
        <f ca="1" t="shared" si="31"/>
        <v>243</v>
      </c>
      <c r="Q947" s="26" t="e">
        <f>VLOOKUP(B947,辅助信息!E:M,9,FALSE)</f>
        <v>#N/A</v>
      </c>
      <c r="R947" s="26"/>
    </row>
    <row r="948" hidden="1" spans="2:18">
      <c r="B948" s="40" t="s">
        <v>68</v>
      </c>
      <c r="C948" s="72">
        <v>45730</v>
      </c>
      <c r="D948" s="40" t="s">
        <v>115</v>
      </c>
      <c r="E948" s="40" t="s">
        <v>116</v>
      </c>
      <c r="F948" s="40" t="s">
        <v>27</v>
      </c>
      <c r="G948" s="36">
        <v>11</v>
      </c>
      <c r="H948" s="36" t="str">
        <f>_xlfn._xlws.FILTER('[1]2025年已发货'!$E:$E,'[1]2025年已发货'!$F:$F&amp;'[1]2025年已发货'!$C:$C&amp;'[1]2025年已发货'!$G:$G&amp;'[1]2025年已发货'!$H:$H=C948&amp;F948&amp;I948&amp;J948,"未发货")</f>
        <v>未发货</v>
      </c>
      <c r="I948" s="40" t="str">
        <f>VLOOKUP(B948,辅助信息!E:I,3,FALSE)</f>
        <v>（商投建工达州中医药科技园-2工区-景观桥）达州市通川区达州中医药职业学院犀牛大道北段</v>
      </c>
      <c r="J948" s="40" t="str">
        <f>VLOOKUP(B948,辅助信息!E:I,4,FALSE)</f>
        <v>李波</v>
      </c>
      <c r="K948" s="40">
        <f>VLOOKUP(J948,辅助信息!H:I,2,FALSE)</f>
        <v>18381899787</v>
      </c>
      <c r="L948" s="79" t="str">
        <f>VLOOKUP(B948,辅助信息!E:J,6,FALSE)</f>
        <v>控制炉批号！多了现场不收！,优先安排达钢,提前联系到场规格及数量</v>
      </c>
      <c r="M948" s="93">
        <v>45726</v>
      </c>
      <c r="O948" s="64">
        <f ca="1" t="shared" si="30"/>
        <v>0</v>
      </c>
      <c r="P948" s="64">
        <f ca="1" t="shared" si="31"/>
        <v>245</v>
      </c>
      <c r="Q948" s="26" t="str">
        <f>VLOOKUP(B948,辅助信息!E:M,9,FALSE)</f>
        <v>ZTWM-CDGS-XS-2024-0134-商投建工达州中医药科技成果示范园项目</v>
      </c>
      <c r="R948" s="26"/>
    </row>
    <row r="949" hidden="1" spans="2:18">
      <c r="B949" s="40" t="s">
        <v>68</v>
      </c>
      <c r="C949" s="72">
        <v>45730</v>
      </c>
      <c r="D949" s="40" t="s">
        <v>115</v>
      </c>
      <c r="E949" s="40" t="s">
        <v>116</v>
      </c>
      <c r="F949" s="40" t="s">
        <v>32</v>
      </c>
      <c r="G949" s="36">
        <v>99</v>
      </c>
      <c r="H949" s="36" t="str">
        <f>_xlfn._xlws.FILTER('[1]2025年已发货'!$E:$E,'[1]2025年已发货'!$F:$F&amp;'[1]2025年已发货'!$C:$C&amp;'[1]2025年已发货'!$G:$G&amp;'[1]2025年已发货'!$H:$H=C949&amp;F949&amp;I949&amp;J949,"未发货")</f>
        <v>未发货</v>
      </c>
      <c r="I949" s="40" t="str">
        <f>VLOOKUP(B949,辅助信息!E:I,3,FALSE)</f>
        <v>（商投建工达州中医药科技园-2工区-景观桥）达州市通川区达州中医药职业学院犀牛大道北段</v>
      </c>
      <c r="J949" s="40" t="str">
        <f>VLOOKUP(B949,辅助信息!E:I,4,FALSE)</f>
        <v>李波</v>
      </c>
      <c r="K949" s="40">
        <f>VLOOKUP(J949,辅助信息!H:I,2,FALSE)</f>
        <v>18381899787</v>
      </c>
      <c r="L949" s="80"/>
      <c r="M949" s="93">
        <v>45726</v>
      </c>
      <c r="O949" s="64">
        <f ca="1" t="shared" si="30"/>
        <v>0</v>
      </c>
      <c r="P949" s="64">
        <f ca="1" t="shared" si="31"/>
        <v>245</v>
      </c>
      <c r="Q949" s="26" t="str">
        <f>VLOOKUP(B949,辅助信息!E:M,9,FALSE)</f>
        <v>ZTWM-CDGS-XS-2024-0134-商投建工达州中医药科技成果示范园项目</v>
      </c>
      <c r="R949" s="26"/>
    </row>
    <row r="950" hidden="1" spans="2:18">
      <c r="B950" s="40" t="s">
        <v>68</v>
      </c>
      <c r="C950" s="72">
        <v>45730</v>
      </c>
      <c r="D950" s="40" t="str">
        <f>VLOOKUP(B950,辅助信息!E:K,7,FALSE)</f>
        <v>JWDDCD2025052800131</v>
      </c>
      <c r="E950" s="40" t="str">
        <f>VLOOKUP(F950,辅助信息!A:B,2,FALSE)</f>
        <v>螺纹钢</v>
      </c>
      <c r="F950" s="40" t="s">
        <v>18</v>
      </c>
      <c r="G950" s="36">
        <v>14</v>
      </c>
      <c r="H950" s="36" t="str">
        <f>_xlfn._xlws.FILTER('[1]2025年已发货'!$E:$E,'[1]2025年已发货'!$F:$F&amp;'[1]2025年已发货'!$C:$C&amp;'[1]2025年已发货'!$G:$G&amp;'[1]2025年已发货'!$H:$H=C950&amp;F950&amp;I950&amp;J950,"未发货")</f>
        <v>未发货</v>
      </c>
      <c r="I950" s="40" t="str">
        <f>VLOOKUP(B950,辅助信息!E:I,3,FALSE)</f>
        <v>（商投建工达州中医药科技园-2工区-景观桥）达州市通川区达州中医药职业学院犀牛大道北段</v>
      </c>
      <c r="J950" s="40" t="str">
        <f>VLOOKUP(B950,辅助信息!E:I,4,FALSE)</f>
        <v>李波</v>
      </c>
      <c r="K950" s="40">
        <f>VLOOKUP(J950,辅助信息!H:I,2,FALSE)</f>
        <v>18381899787</v>
      </c>
      <c r="L950" s="78"/>
      <c r="M950" s="93">
        <v>45726</v>
      </c>
      <c r="O950" s="64">
        <f ca="1" t="shared" si="30"/>
        <v>0</v>
      </c>
      <c r="P950" s="64">
        <f ca="1" t="shared" si="31"/>
        <v>245</v>
      </c>
      <c r="Q950" s="26" t="str">
        <f>VLOOKUP(B950,辅助信息!E:M,9,FALSE)</f>
        <v>ZTWM-CDGS-XS-2024-0134-商投建工达州中医药科技成果示范园项目</v>
      </c>
      <c r="R950" s="26"/>
    </row>
    <row r="951" hidden="1" spans="2:18">
      <c r="B951" s="40" t="s">
        <v>69</v>
      </c>
      <c r="C951" s="72">
        <v>45730</v>
      </c>
      <c r="D951" s="40" t="str">
        <f>VLOOKUP(B951,辅助信息!E:K,7,FALSE)</f>
        <v>JWDDCD2025052800131</v>
      </c>
      <c r="E951" s="40" t="str">
        <f>VLOOKUP(F951,辅助信息!A:B,2,FALSE)</f>
        <v>螺纹钢</v>
      </c>
      <c r="F951" s="40" t="s">
        <v>58</v>
      </c>
      <c r="G951" s="36">
        <v>24</v>
      </c>
      <c r="H951" s="36" t="str">
        <f>_xlfn._xlws.FILTER('[1]2025年已发货'!$E:$E,'[1]2025年已发货'!$F:$F&amp;'[1]2025年已发货'!$C:$C&amp;'[1]2025年已发货'!$G:$G&amp;'[1]2025年已发货'!$H:$H=C951&amp;F951&amp;I951&amp;J951,"未发货")</f>
        <v>未发货</v>
      </c>
      <c r="I951" s="40" t="str">
        <f>VLOOKUP(B951,辅助信息!E:I,3,FALSE)</f>
        <v>（商投建工达州中医药科技园-4工区-2号楼）达州市通川区达州中医药职业学院犀牛大道北段</v>
      </c>
      <c r="J951" s="40" t="str">
        <f>VLOOKUP(B951,辅助信息!E:I,4,FALSE)</f>
        <v>张扬</v>
      </c>
      <c r="K951" s="40">
        <f>VLOOKUP(J951,辅助信息!H:I,2,FALSE)</f>
        <v>18381904567</v>
      </c>
      <c r="L951" s="79" t="str">
        <f>VLOOKUP(B951,辅助信息!E:J,6,FALSE)</f>
        <v>控制炉批号！多了现场不收！,优先安排达钢,提前联系到场规格及数量</v>
      </c>
      <c r="M951" s="93">
        <v>45731</v>
      </c>
      <c r="O951" s="64">
        <f ca="1" t="shared" si="30"/>
        <v>0</v>
      </c>
      <c r="P951" s="64">
        <f ca="1" t="shared" si="31"/>
        <v>240</v>
      </c>
      <c r="Q951" s="26" t="str">
        <f>VLOOKUP(B951,辅助信息!E:M,9,FALSE)</f>
        <v>ZTWM-CDGS-XS-2024-0134-商投建工达州中医药科技成果示范园项目</v>
      </c>
      <c r="R951" s="26"/>
    </row>
    <row r="952" hidden="1" spans="2:18">
      <c r="B952" s="40" t="s">
        <v>69</v>
      </c>
      <c r="C952" s="72">
        <v>45730</v>
      </c>
      <c r="D952" s="40" t="str">
        <f>VLOOKUP(B952,辅助信息!E:K,7,FALSE)</f>
        <v>JWDDCD2025052800131</v>
      </c>
      <c r="E952" s="40" t="str">
        <f>VLOOKUP(F952,辅助信息!A:B,2,FALSE)</f>
        <v>螺纹钢</v>
      </c>
      <c r="F952" s="40" t="s">
        <v>22</v>
      </c>
      <c r="G952" s="36">
        <v>12</v>
      </c>
      <c r="H952" s="36" t="str">
        <f>_xlfn._xlws.FILTER('[1]2025年已发货'!$E:$E,'[1]2025年已发货'!$F:$F&amp;'[1]2025年已发货'!$C:$C&amp;'[1]2025年已发货'!$G:$G&amp;'[1]2025年已发货'!$H:$H=C952&amp;F952&amp;I952&amp;J952,"未发货")</f>
        <v>未发货</v>
      </c>
      <c r="I952" s="40" t="str">
        <f>VLOOKUP(B952,辅助信息!E:I,3,FALSE)</f>
        <v>（商投建工达州中医药科技园-4工区-2号楼）达州市通川区达州中医药职业学院犀牛大道北段</v>
      </c>
      <c r="J952" s="40" t="str">
        <f>VLOOKUP(B952,辅助信息!E:I,4,FALSE)</f>
        <v>张扬</v>
      </c>
      <c r="K952" s="40">
        <f>VLOOKUP(J952,辅助信息!H:I,2,FALSE)</f>
        <v>18381904567</v>
      </c>
      <c r="L952" s="80"/>
      <c r="M952" s="93">
        <v>45731</v>
      </c>
      <c r="O952" s="64">
        <f ca="1" t="shared" si="30"/>
        <v>0</v>
      </c>
      <c r="P952" s="64">
        <f ca="1" t="shared" si="31"/>
        <v>240</v>
      </c>
      <c r="Q952" s="26" t="str">
        <f>VLOOKUP(B952,辅助信息!E:M,9,FALSE)</f>
        <v>ZTWM-CDGS-XS-2024-0134-商投建工达州中医药科技成果示范园项目</v>
      </c>
      <c r="R952" s="26"/>
    </row>
    <row r="953" hidden="1" spans="2:18">
      <c r="B953" s="40" t="s">
        <v>69</v>
      </c>
      <c r="C953" s="72">
        <v>45730</v>
      </c>
      <c r="D953" s="40" t="str">
        <f>VLOOKUP(B953,辅助信息!E:K,7,FALSE)</f>
        <v>JWDDCD2025052800131</v>
      </c>
      <c r="E953" s="40" t="str">
        <f>VLOOKUP(F953,辅助信息!A:B,2,FALSE)</f>
        <v>盘螺</v>
      </c>
      <c r="F953" s="40" t="s">
        <v>40</v>
      </c>
      <c r="G953" s="36">
        <v>60</v>
      </c>
      <c r="H953" s="36" t="str">
        <f>_xlfn._xlws.FILTER('[1]2025年已发货'!$E:$E,'[1]2025年已发货'!$F:$F&amp;'[1]2025年已发货'!$C:$C&amp;'[1]2025年已发货'!$G:$G&amp;'[1]2025年已发货'!$H:$H=C953&amp;F953&amp;I953&amp;J953,"未发货")</f>
        <v>未发货</v>
      </c>
      <c r="I953" s="40" t="str">
        <f>VLOOKUP(B953,辅助信息!E:I,3,FALSE)</f>
        <v>（商投建工达州中医药科技园-4工区-2号楼）达州市通川区达州中医药职业学院犀牛大道北段</v>
      </c>
      <c r="J953" s="40" t="str">
        <f>VLOOKUP(B953,辅助信息!E:I,4,FALSE)</f>
        <v>张扬</v>
      </c>
      <c r="K953" s="40">
        <f>VLOOKUP(J953,辅助信息!H:I,2,FALSE)</f>
        <v>18381904567</v>
      </c>
      <c r="L953" s="80"/>
      <c r="M953" s="93">
        <v>45731</v>
      </c>
      <c r="O953" s="64">
        <f ca="1" t="shared" si="30"/>
        <v>0</v>
      </c>
      <c r="P953" s="64">
        <f ca="1" t="shared" si="31"/>
        <v>240</v>
      </c>
      <c r="Q953" s="26" t="str">
        <f>VLOOKUP(B953,辅助信息!E:M,9,FALSE)</f>
        <v>ZTWM-CDGS-XS-2024-0134-商投建工达州中医药科技成果示范园项目</v>
      </c>
      <c r="R953" s="26"/>
    </row>
    <row r="954" hidden="1" spans="2:18">
      <c r="B954" s="40" t="s">
        <v>69</v>
      </c>
      <c r="C954" s="72">
        <v>45730</v>
      </c>
      <c r="D954" s="40" t="str">
        <f>VLOOKUP(B954,辅助信息!E:K,7,FALSE)</f>
        <v>JWDDCD2025052800131</v>
      </c>
      <c r="E954" s="40" t="str">
        <f>VLOOKUP(F954,辅助信息!A:B,2,FALSE)</f>
        <v>螺纹钢</v>
      </c>
      <c r="F954" s="40" t="s">
        <v>33</v>
      </c>
      <c r="G954" s="36">
        <v>9</v>
      </c>
      <c r="H954" s="36" t="str">
        <f>_xlfn._xlws.FILTER('[1]2025年已发货'!$E:$E,'[1]2025年已发货'!$F:$F&amp;'[1]2025年已发货'!$C:$C&amp;'[1]2025年已发货'!$G:$G&amp;'[1]2025年已发货'!$H:$H=C954&amp;F954&amp;I954&amp;J954,"未发货")</f>
        <v>未发货</v>
      </c>
      <c r="I954" s="40" t="str">
        <f>VLOOKUP(B954,辅助信息!E:I,3,FALSE)</f>
        <v>（商投建工达州中医药科技园-4工区-2号楼）达州市通川区达州中医药职业学院犀牛大道北段</v>
      </c>
      <c r="J954" s="40" t="str">
        <f>VLOOKUP(B954,辅助信息!E:I,4,FALSE)</f>
        <v>张扬</v>
      </c>
      <c r="K954" s="40">
        <f>VLOOKUP(J954,辅助信息!H:I,2,FALSE)</f>
        <v>18381904567</v>
      </c>
      <c r="L954" s="78"/>
      <c r="M954" s="93">
        <v>45731</v>
      </c>
      <c r="O954" s="64">
        <f ca="1" t="shared" si="30"/>
        <v>0</v>
      </c>
      <c r="P954" s="64">
        <f ca="1" t="shared" si="31"/>
        <v>240</v>
      </c>
      <c r="Q954" s="26" t="str">
        <f>VLOOKUP(B954,辅助信息!E:M,9,FALSE)</f>
        <v>ZTWM-CDGS-XS-2024-0134-商投建工达州中医药科技成果示范园项目</v>
      </c>
      <c r="R954" s="26"/>
    </row>
    <row r="955" hidden="1" spans="2:18">
      <c r="B955" s="40" t="s">
        <v>74</v>
      </c>
      <c r="C955" s="72">
        <v>45732</v>
      </c>
      <c r="D955" s="40" t="e">
        <f>VLOOKUP(B955,辅助信息!E:K,7,FALSE)</f>
        <v>#N/A</v>
      </c>
      <c r="E955" s="40" t="str">
        <f>VLOOKUP(F955,辅助信息!A:B,2,FALSE)</f>
        <v>螺纹钢</v>
      </c>
      <c r="F955" s="40" t="s">
        <v>27</v>
      </c>
      <c r="G955" s="36">
        <v>3</v>
      </c>
      <c r="H955" s="36" t="e">
        <f>_xlfn._xlws.FILTER('[1]2025年已发货'!$E:$E,'[1]2025年已发货'!$F:$F&amp;'[1]2025年已发货'!$C:$C&amp;'[1]2025年已发货'!$G:$G&amp;'[1]2025年已发货'!$H:$H=C955&amp;F955&amp;I955&amp;J955,"未发货")</f>
        <v>#N/A</v>
      </c>
      <c r="I955" s="40" t="e">
        <f>VLOOKUP(B955,辅助信息!E:I,3,FALSE)</f>
        <v>#N/A</v>
      </c>
      <c r="J955" s="40" t="e">
        <f>VLOOKUP(B955,辅助信息!E:I,4,FALSE)</f>
        <v>#N/A</v>
      </c>
      <c r="K955" s="40" t="e">
        <f>VLOOKUP(J955,辅助信息!H:I,2,FALSE)</f>
        <v>#N/A</v>
      </c>
      <c r="L955" s="79" t="e">
        <f>VLOOKUP(B955,辅助信息!E:J,6,FALSE)</f>
        <v>#N/A</v>
      </c>
      <c r="M955" s="93">
        <v>45728</v>
      </c>
      <c r="O955" s="64">
        <f ca="1" t="shared" si="30"/>
        <v>0</v>
      </c>
      <c r="P955" s="64">
        <f ca="1" t="shared" si="31"/>
        <v>243</v>
      </c>
      <c r="Q955" s="26" t="e">
        <f>VLOOKUP(B955,辅助信息!E:M,9,FALSE)</f>
        <v>#N/A</v>
      </c>
      <c r="R955" s="26"/>
    </row>
    <row r="956" hidden="1" spans="2:18">
      <c r="B956" s="40" t="s">
        <v>74</v>
      </c>
      <c r="C956" s="72">
        <v>45732</v>
      </c>
      <c r="D956" s="40" t="e">
        <f>VLOOKUP(B956,辅助信息!E:K,7,FALSE)</f>
        <v>#N/A</v>
      </c>
      <c r="E956" s="40" t="str">
        <f>VLOOKUP(F956,辅助信息!A:B,2,FALSE)</f>
        <v>螺纹钢</v>
      </c>
      <c r="F956" s="40" t="s">
        <v>19</v>
      </c>
      <c r="G956" s="36">
        <v>3</v>
      </c>
      <c r="H956" s="36" t="e">
        <f>_xlfn._xlws.FILTER('[1]2025年已发货'!$E:$E,'[1]2025年已发货'!$F:$F&amp;'[1]2025年已发货'!$C:$C&amp;'[1]2025年已发货'!$G:$G&amp;'[1]2025年已发货'!$H:$H=C956&amp;F956&amp;I956&amp;J956,"未发货")</f>
        <v>#N/A</v>
      </c>
      <c r="I956" s="40" t="e">
        <f>VLOOKUP(B956,辅助信息!E:I,3,FALSE)</f>
        <v>#N/A</v>
      </c>
      <c r="J956" s="40" t="e">
        <f>VLOOKUP(B956,辅助信息!E:I,4,FALSE)</f>
        <v>#N/A</v>
      </c>
      <c r="K956" s="40" t="e">
        <f>VLOOKUP(J956,辅助信息!H:I,2,FALSE)</f>
        <v>#N/A</v>
      </c>
      <c r="L956" s="80"/>
      <c r="M956" s="93">
        <v>45728</v>
      </c>
      <c r="O956" s="64">
        <f ca="1" t="shared" si="30"/>
        <v>0</v>
      </c>
      <c r="P956" s="64">
        <f ca="1" t="shared" si="31"/>
        <v>243</v>
      </c>
      <c r="Q956" s="26" t="e">
        <f>VLOOKUP(B956,辅助信息!E:M,9,FALSE)</f>
        <v>#N/A</v>
      </c>
      <c r="R956" s="26"/>
    </row>
    <row r="957" hidden="1" spans="2:18">
      <c r="B957" s="40" t="s">
        <v>74</v>
      </c>
      <c r="C957" s="72">
        <v>45732</v>
      </c>
      <c r="D957" s="40" t="e">
        <f>VLOOKUP(B957,辅助信息!E:K,7,FALSE)</f>
        <v>#N/A</v>
      </c>
      <c r="E957" s="40" t="str">
        <f>VLOOKUP(F957,辅助信息!A:B,2,FALSE)</f>
        <v>螺纹钢</v>
      </c>
      <c r="F957" s="40" t="s">
        <v>32</v>
      </c>
      <c r="G957" s="36">
        <v>6</v>
      </c>
      <c r="H957" s="36" t="e">
        <f>_xlfn._xlws.FILTER('[1]2025年已发货'!$E:$E,'[1]2025年已发货'!$F:$F&amp;'[1]2025年已发货'!$C:$C&amp;'[1]2025年已发货'!$G:$G&amp;'[1]2025年已发货'!$H:$H=C957&amp;F957&amp;I957&amp;J957,"未发货")</f>
        <v>#N/A</v>
      </c>
      <c r="I957" s="40" t="e">
        <f>VLOOKUP(B957,辅助信息!E:I,3,FALSE)</f>
        <v>#N/A</v>
      </c>
      <c r="J957" s="40" t="e">
        <f>VLOOKUP(B957,辅助信息!E:I,4,FALSE)</f>
        <v>#N/A</v>
      </c>
      <c r="K957" s="40" t="e">
        <f>VLOOKUP(J957,辅助信息!H:I,2,FALSE)</f>
        <v>#N/A</v>
      </c>
      <c r="L957" s="80"/>
      <c r="M957" s="93">
        <v>45728</v>
      </c>
      <c r="O957" s="64">
        <f ca="1" t="shared" si="30"/>
        <v>0</v>
      </c>
      <c r="P957" s="64">
        <f ca="1" t="shared" si="31"/>
        <v>243</v>
      </c>
      <c r="Q957" s="26" t="e">
        <f>VLOOKUP(B957,辅助信息!E:M,9,FALSE)</f>
        <v>#N/A</v>
      </c>
      <c r="R957" s="26"/>
    </row>
    <row r="958" hidden="1" spans="2:18">
      <c r="B958" s="40" t="s">
        <v>74</v>
      </c>
      <c r="C958" s="72">
        <v>45732</v>
      </c>
      <c r="D958" s="40" t="e">
        <f>VLOOKUP(B958,辅助信息!E:K,7,FALSE)</f>
        <v>#N/A</v>
      </c>
      <c r="E958" s="40" t="str">
        <f>VLOOKUP(F958,辅助信息!A:B,2,FALSE)</f>
        <v>螺纹钢</v>
      </c>
      <c r="F958" s="40" t="s">
        <v>33</v>
      </c>
      <c r="G958" s="36">
        <v>9</v>
      </c>
      <c r="H958" s="36" t="e">
        <f>_xlfn._xlws.FILTER('[1]2025年已发货'!$E:$E,'[1]2025年已发货'!$F:$F&amp;'[1]2025年已发货'!$C:$C&amp;'[1]2025年已发货'!$G:$G&amp;'[1]2025年已发货'!$H:$H=C958&amp;F958&amp;I958&amp;J958,"未发货")</f>
        <v>#N/A</v>
      </c>
      <c r="I958" s="40" t="e">
        <f>VLOOKUP(B958,辅助信息!E:I,3,FALSE)</f>
        <v>#N/A</v>
      </c>
      <c r="J958" s="40" t="e">
        <f>VLOOKUP(B958,辅助信息!E:I,4,FALSE)</f>
        <v>#N/A</v>
      </c>
      <c r="K958" s="40" t="e">
        <f>VLOOKUP(J958,辅助信息!H:I,2,FALSE)</f>
        <v>#N/A</v>
      </c>
      <c r="L958" s="80"/>
      <c r="M958" s="93">
        <v>45728</v>
      </c>
      <c r="O958" s="64">
        <f ca="1" t="shared" si="30"/>
        <v>0</v>
      </c>
      <c r="P958" s="64">
        <f ca="1" t="shared" si="31"/>
        <v>243</v>
      </c>
      <c r="Q958" s="26" t="e">
        <f>VLOOKUP(B958,辅助信息!E:M,9,FALSE)</f>
        <v>#N/A</v>
      </c>
      <c r="R958" s="26"/>
    </row>
    <row r="959" hidden="1" spans="2:18">
      <c r="B959" s="40" t="s">
        <v>74</v>
      </c>
      <c r="C959" s="72">
        <v>45732</v>
      </c>
      <c r="D959" s="40" t="e">
        <f>VLOOKUP(B959,辅助信息!E:K,7,FALSE)</f>
        <v>#N/A</v>
      </c>
      <c r="E959" s="40" t="str">
        <f>VLOOKUP(F959,辅助信息!A:B,2,FALSE)</f>
        <v>螺纹钢</v>
      </c>
      <c r="F959" s="40" t="s">
        <v>18</v>
      </c>
      <c r="G959" s="36">
        <v>3</v>
      </c>
      <c r="H959" s="36" t="e">
        <f>_xlfn._xlws.FILTER('[1]2025年已发货'!$E:$E,'[1]2025年已发货'!$F:$F&amp;'[1]2025年已发货'!$C:$C&amp;'[1]2025年已发货'!$G:$G&amp;'[1]2025年已发货'!$H:$H=C959&amp;F959&amp;I959&amp;J959,"未发货")</f>
        <v>#N/A</v>
      </c>
      <c r="I959" s="40" t="e">
        <f>VLOOKUP(B959,辅助信息!E:I,3,FALSE)</f>
        <v>#N/A</v>
      </c>
      <c r="J959" s="40" t="e">
        <f>VLOOKUP(B959,辅助信息!E:I,4,FALSE)</f>
        <v>#N/A</v>
      </c>
      <c r="K959" s="40" t="e">
        <f>VLOOKUP(J959,辅助信息!H:I,2,FALSE)</f>
        <v>#N/A</v>
      </c>
      <c r="L959" s="80"/>
      <c r="M959" s="93">
        <v>45728</v>
      </c>
      <c r="O959" s="64">
        <f ca="1" t="shared" si="30"/>
        <v>0</v>
      </c>
      <c r="P959" s="64">
        <f ca="1" t="shared" si="31"/>
        <v>243</v>
      </c>
      <c r="Q959" s="26" t="e">
        <f>VLOOKUP(B959,辅助信息!E:M,9,FALSE)</f>
        <v>#N/A</v>
      </c>
      <c r="R959" s="26"/>
    </row>
    <row r="960" hidden="1" spans="2:18">
      <c r="B960" s="40" t="s">
        <v>74</v>
      </c>
      <c r="C960" s="72">
        <v>45732</v>
      </c>
      <c r="D960" s="40" t="e">
        <f>VLOOKUP(B960,辅助信息!E:K,7,FALSE)</f>
        <v>#N/A</v>
      </c>
      <c r="E960" s="40" t="str">
        <f>VLOOKUP(F960,辅助信息!A:B,2,FALSE)</f>
        <v>螺纹钢</v>
      </c>
      <c r="F960" s="40" t="s">
        <v>65</v>
      </c>
      <c r="G960" s="36">
        <v>21</v>
      </c>
      <c r="H960" s="36" t="e">
        <f>_xlfn._xlws.FILTER('[1]2025年已发货'!$E:$E,'[1]2025年已发货'!$F:$F&amp;'[1]2025年已发货'!$C:$C&amp;'[1]2025年已发货'!$G:$G&amp;'[1]2025年已发货'!$H:$H=C960&amp;F960&amp;I960&amp;J960,"未发货")</f>
        <v>#N/A</v>
      </c>
      <c r="I960" s="40" t="e">
        <f>VLOOKUP(B960,辅助信息!E:I,3,FALSE)</f>
        <v>#N/A</v>
      </c>
      <c r="J960" s="40" t="e">
        <f>VLOOKUP(B960,辅助信息!E:I,4,FALSE)</f>
        <v>#N/A</v>
      </c>
      <c r="K960" s="40" t="e">
        <f>VLOOKUP(J960,辅助信息!H:I,2,FALSE)</f>
        <v>#N/A</v>
      </c>
      <c r="L960" s="78"/>
      <c r="M960" s="93">
        <v>45728</v>
      </c>
      <c r="O960" s="64">
        <f ca="1" t="shared" si="30"/>
        <v>0</v>
      </c>
      <c r="P960" s="64">
        <f ca="1" t="shared" si="31"/>
        <v>243</v>
      </c>
      <c r="Q960" s="26" t="e">
        <f>VLOOKUP(B960,辅助信息!E:M,9,FALSE)</f>
        <v>#N/A</v>
      </c>
      <c r="R960" s="26"/>
    </row>
    <row r="961" hidden="1" spans="2:18">
      <c r="B961" s="40" t="s">
        <v>68</v>
      </c>
      <c r="C961" s="72">
        <v>45732</v>
      </c>
      <c r="D961" s="40" t="str">
        <f>VLOOKUP(B961,辅助信息!E:K,7,FALSE)</f>
        <v>JWDDCD2025052800131</v>
      </c>
      <c r="E961" s="40" t="str">
        <f>VLOOKUP(F961,辅助信息!A:B,2,FALSE)</f>
        <v>螺纹钢</v>
      </c>
      <c r="F961" s="40" t="s">
        <v>27</v>
      </c>
      <c r="G961" s="36">
        <v>11</v>
      </c>
      <c r="H961" s="36" t="str">
        <f>_xlfn._xlws.FILTER('[1]2025年已发货'!$E:$E,'[1]2025年已发货'!$F:$F&amp;'[1]2025年已发货'!$C:$C&amp;'[1]2025年已发货'!$G:$G&amp;'[1]2025年已发货'!$H:$H=C961&amp;F961&amp;I961&amp;J961,"未发货")</f>
        <v>未发货</v>
      </c>
      <c r="I961" s="40" t="str">
        <f>VLOOKUP(B961,辅助信息!E:I,3,FALSE)</f>
        <v>（商投建工达州中医药科技园-2工区-景观桥）达州市通川区达州中医药职业学院犀牛大道北段</v>
      </c>
      <c r="J961" s="40" t="str">
        <f>VLOOKUP(B961,辅助信息!E:I,4,FALSE)</f>
        <v>李波</v>
      </c>
      <c r="K961" s="40">
        <f>VLOOKUP(J961,辅助信息!H:I,2,FALSE)</f>
        <v>18381899787</v>
      </c>
      <c r="L961" s="79" t="str">
        <f>VLOOKUP(B961,辅助信息!E:J,6,FALSE)</f>
        <v>控制炉批号！多了现场不收！,优先安排达钢,提前联系到场规格及数量</v>
      </c>
      <c r="M961" s="93">
        <v>45726</v>
      </c>
      <c r="O961" s="64">
        <f ca="1" t="shared" si="30"/>
        <v>0</v>
      </c>
      <c r="P961" s="64">
        <f ca="1" t="shared" si="31"/>
        <v>245</v>
      </c>
      <c r="Q961" s="26" t="str">
        <f>VLOOKUP(B961,辅助信息!E:M,9,FALSE)</f>
        <v>ZTWM-CDGS-XS-2024-0134-商投建工达州中医药科技成果示范园项目</v>
      </c>
      <c r="R961" s="26"/>
    </row>
    <row r="962" hidden="1" spans="2:18">
      <c r="B962" s="40" t="s">
        <v>68</v>
      </c>
      <c r="C962" s="72">
        <v>45732</v>
      </c>
      <c r="D962" s="40" t="str">
        <f>VLOOKUP(B962,辅助信息!E:K,7,FALSE)</f>
        <v>JWDDCD2025052800131</v>
      </c>
      <c r="E962" s="40" t="str">
        <f>VLOOKUP(F962,辅助信息!A:B,2,FALSE)</f>
        <v>螺纹钢</v>
      </c>
      <c r="F962" s="40" t="s">
        <v>32</v>
      </c>
      <c r="G962" s="36">
        <v>99</v>
      </c>
      <c r="H962" s="36" t="str">
        <f>_xlfn._xlws.FILTER('[1]2025年已发货'!$E:$E,'[1]2025年已发货'!$F:$F&amp;'[1]2025年已发货'!$C:$C&amp;'[1]2025年已发货'!$G:$G&amp;'[1]2025年已发货'!$H:$H=C962&amp;F962&amp;I962&amp;J962,"未发货")</f>
        <v>未发货</v>
      </c>
      <c r="I962" s="40" t="str">
        <f>VLOOKUP(B962,辅助信息!E:I,3,FALSE)</f>
        <v>（商投建工达州中医药科技园-2工区-景观桥）达州市通川区达州中医药职业学院犀牛大道北段</v>
      </c>
      <c r="J962" s="40" t="str">
        <f>VLOOKUP(B962,辅助信息!E:I,4,FALSE)</f>
        <v>李波</v>
      </c>
      <c r="K962" s="40">
        <f>VLOOKUP(J962,辅助信息!H:I,2,FALSE)</f>
        <v>18381899787</v>
      </c>
      <c r="L962" s="80"/>
      <c r="M962" s="93">
        <v>45726</v>
      </c>
      <c r="O962" s="64">
        <f ca="1" t="shared" si="30"/>
        <v>0</v>
      </c>
      <c r="P962" s="64">
        <f ca="1" t="shared" si="31"/>
        <v>245</v>
      </c>
      <c r="Q962" s="26" t="str">
        <f>VLOOKUP(B962,辅助信息!E:M,9,FALSE)</f>
        <v>ZTWM-CDGS-XS-2024-0134-商投建工达州中医药科技成果示范园项目</v>
      </c>
      <c r="R962" s="26"/>
    </row>
    <row r="963" hidden="1" spans="2:18">
      <c r="B963" s="40" t="s">
        <v>68</v>
      </c>
      <c r="C963" s="72">
        <v>45732</v>
      </c>
      <c r="D963" s="40" t="str">
        <f>VLOOKUP(B963,辅助信息!E:K,7,FALSE)</f>
        <v>JWDDCD2025052800131</v>
      </c>
      <c r="E963" s="40" t="str">
        <f>VLOOKUP(F963,辅助信息!A:B,2,FALSE)</f>
        <v>螺纹钢</v>
      </c>
      <c r="F963" s="40" t="s">
        <v>18</v>
      </c>
      <c r="G963" s="36">
        <v>14</v>
      </c>
      <c r="H963" s="36" t="str">
        <f>_xlfn._xlws.FILTER('[1]2025年已发货'!$E:$E,'[1]2025年已发货'!$F:$F&amp;'[1]2025年已发货'!$C:$C&amp;'[1]2025年已发货'!$G:$G&amp;'[1]2025年已发货'!$H:$H=C963&amp;F963&amp;I963&amp;J963,"未发货")</f>
        <v>未发货</v>
      </c>
      <c r="I963" s="40" t="str">
        <f>VLOOKUP(B963,辅助信息!E:I,3,FALSE)</f>
        <v>（商投建工达州中医药科技园-2工区-景观桥）达州市通川区达州中医药职业学院犀牛大道北段</v>
      </c>
      <c r="J963" s="40" t="str">
        <f>VLOOKUP(B963,辅助信息!E:I,4,FALSE)</f>
        <v>李波</v>
      </c>
      <c r="K963" s="40">
        <f>VLOOKUP(J963,辅助信息!H:I,2,FALSE)</f>
        <v>18381899787</v>
      </c>
      <c r="L963" s="78"/>
      <c r="M963" s="93">
        <v>45726</v>
      </c>
      <c r="O963" s="64">
        <f ca="1" t="shared" si="30"/>
        <v>0</v>
      </c>
      <c r="P963" s="64">
        <f ca="1" t="shared" si="31"/>
        <v>245</v>
      </c>
      <c r="Q963" s="26" t="str">
        <f>VLOOKUP(B963,辅助信息!E:M,9,FALSE)</f>
        <v>ZTWM-CDGS-XS-2024-0134-商投建工达州中医药科技成果示范园项目</v>
      </c>
      <c r="R963" s="26"/>
    </row>
    <row r="964" hidden="1" spans="2:18">
      <c r="B964" s="40" t="s">
        <v>69</v>
      </c>
      <c r="C964" s="72">
        <v>45732</v>
      </c>
      <c r="D964" s="40" t="str">
        <f>VLOOKUP(B964,辅助信息!E:K,7,FALSE)</f>
        <v>JWDDCD2025052800131</v>
      </c>
      <c r="E964" s="40" t="str">
        <f>VLOOKUP(F964,辅助信息!A:B,2,FALSE)</f>
        <v>螺纹钢</v>
      </c>
      <c r="F964" s="40" t="s">
        <v>58</v>
      </c>
      <c r="G964" s="36">
        <v>24</v>
      </c>
      <c r="H964" s="89">
        <f>_xlfn._xlws.FILTER('[1]2025年已发货'!$E:$E,'[1]2025年已发货'!$F:$F&amp;'[1]2025年已发货'!$C:$C&amp;'[1]2025年已发货'!$G:$G&amp;'[1]2025年已发货'!$H:$H=C964&amp;F964&amp;I964&amp;J964,"未发货")</f>
        <v>18</v>
      </c>
      <c r="I964" s="40" t="str">
        <f>VLOOKUP(B964,辅助信息!E:I,3,FALSE)</f>
        <v>（商投建工达州中医药科技园-4工区-2号楼）达州市通川区达州中医药职业学院犀牛大道北段</v>
      </c>
      <c r="J964" s="40" t="str">
        <f>VLOOKUP(B964,辅助信息!E:I,4,FALSE)</f>
        <v>张扬</v>
      </c>
      <c r="K964" s="40">
        <f>VLOOKUP(J964,辅助信息!H:I,2,FALSE)</f>
        <v>18381904567</v>
      </c>
      <c r="L964" s="79" t="str">
        <f>VLOOKUP(B967,辅助信息!E:J,6,FALSE)</f>
        <v>控制炉批号！多了现场不收！,优先安排达钢,提前联系到场规格及数量</v>
      </c>
      <c r="M964" s="93">
        <v>45731</v>
      </c>
      <c r="O964" s="64">
        <f ca="1" t="shared" si="30"/>
        <v>0</v>
      </c>
      <c r="P964" s="64">
        <f ca="1" t="shared" si="31"/>
        <v>240</v>
      </c>
      <c r="Q964" s="26" t="str">
        <f>VLOOKUP(B964,辅助信息!E:M,9,FALSE)</f>
        <v>ZTWM-CDGS-XS-2024-0134-商投建工达州中医药科技成果示范园项目</v>
      </c>
      <c r="R964" s="26"/>
    </row>
    <row r="965" hidden="1" spans="2:18">
      <c r="B965" s="40" t="s">
        <v>69</v>
      </c>
      <c r="C965" s="72">
        <v>45732</v>
      </c>
      <c r="D965" s="40" t="str">
        <f>VLOOKUP(B965,辅助信息!E:K,7,FALSE)</f>
        <v>JWDDCD2025052800131</v>
      </c>
      <c r="E965" s="40" t="str">
        <f>VLOOKUP(F965,辅助信息!A:B,2,FALSE)</f>
        <v>螺纹钢</v>
      </c>
      <c r="F965" s="40" t="s">
        <v>22</v>
      </c>
      <c r="G965" s="36">
        <v>12</v>
      </c>
      <c r="H965" s="89">
        <f>_xlfn._xlws.FILTER('[1]2025年已发货'!$E:$E,'[1]2025年已发货'!$F:$F&amp;'[1]2025年已发货'!$C:$C&amp;'[1]2025年已发货'!$G:$G&amp;'[1]2025年已发货'!$H:$H=C965&amp;F965&amp;I965&amp;J965,"未发货")</f>
        <v>12</v>
      </c>
      <c r="I965" s="40" t="str">
        <f>VLOOKUP(B965,辅助信息!E:I,3,FALSE)</f>
        <v>（商投建工达州中医药科技园-4工区-2号楼）达州市通川区达州中医药职业学院犀牛大道北段</v>
      </c>
      <c r="J965" s="40" t="str">
        <f>VLOOKUP(B965,辅助信息!E:I,4,FALSE)</f>
        <v>张扬</v>
      </c>
      <c r="K965" s="40">
        <f>VLOOKUP(J965,辅助信息!H:I,2,FALSE)</f>
        <v>18381904567</v>
      </c>
      <c r="L965" s="80"/>
      <c r="M965" s="93">
        <v>45731</v>
      </c>
      <c r="O965" s="64">
        <f ca="1" t="shared" si="30"/>
        <v>0</v>
      </c>
      <c r="P965" s="64">
        <f ca="1" t="shared" si="31"/>
        <v>240</v>
      </c>
      <c r="Q965" s="26" t="str">
        <f>VLOOKUP(B965,辅助信息!E:M,9,FALSE)</f>
        <v>ZTWM-CDGS-XS-2024-0134-商投建工达州中医药科技成果示范园项目</v>
      </c>
      <c r="R965" s="26"/>
    </row>
    <row r="966" hidden="1" spans="2:18">
      <c r="B966" s="40" t="s">
        <v>69</v>
      </c>
      <c r="C966" s="72">
        <v>45732</v>
      </c>
      <c r="D966" s="40" t="str">
        <f>VLOOKUP(B966,辅助信息!E:K,7,FALSE)</f>
        <v>JWDDCD2025052800131</v>
      </c>
      <c r="E966" s="40" t="str">
        <f>VLOOKUP(F966,辅助信息!A:B,2,FALSE)</f>
        <v>盘螺</v>
      </c>
      <c r="F966" s="40" t="s">
        <v>40</v>
      </c>
      <c r="G966" s="36">
        <v>60</v>
      </c>
      <c r="H966" s="89">
        <f>_xlfn._xlws.FILTER('[1]2025年已发货'!$E:$E,'[1]2025年已发货'!$F:$F&amp;'[1]2025年已发货'!$C:$C&amp;'[1]2025年已发货'!$G:$G&amp;'[1]2025年已发货'!$H:$H=C966&amp;F966&amp;I966&amp;J966,"未发货")</f>
        <v>60</v>
      </c>
      <c r="I966" s="40" t="str">
        <f>VLOOKUP(B966,辅助信息!E:I,3,FALSE)</f>
        <v>（商投建工达州中医药科技园-4工区-2号楼）达州市通川区达州中医药职业学院犀牛大道北段</v>
      </c>
      <c r="J966" s="40" t="str">
        <f>VLOOKUP(B966,辅助信息!E:I,4,FALSE)</f>
        <v>张扬</v>
      </c>
      <c r="K966" s="40">
        <f>VLOOKUP(J966,辅助信息!H:I,2,FALSE)</f>
        <v>18381904567</v>
      </c>
      <c r="L966" s="80"/>
      <c r="M966" s="93">
        <v>45731</v>
      </c>
      <c r="O966" s="64">
        <f ca="1" t="shared" si="30"/>
        <v>0</v>
      </c>
      <c r="P966" s="64">
        <f ca="1" t="shared" si="31"/>
        <v>240</v>
      </c>
      <c r="Q966" s="26" t="str">
        <f>VLOOKUP(B966,辅助信息!E:M,9,FALSE)</f>
        <v>ZTWM-CDGS-XS-2024-0134-商投建工达州中医药科技成果示范园项目</v>
      </c>
      <c r="R966" s="26"/>
    </row>
    <row r="967" hidden="1" spans="2:18">
      <c r="B967" s="40" t="s">
        <v>69</v>
      </c>
      <c r="C967" s="72">
        <v>45731</v>
      </c>
      <c r="D967" s="40" t="str">
        <f>VLOOKUP(B967,辅助信息!E:K,7,FALSE)</f>
        <v>JWDDCD2025052800131</v>
      </c>
      <c r="E967" s="40" t="str">
        <f>VLOOKUP(F967,辅助信息!A:B,2,FALSE)</f>
        <v>螺纹钢</v>
      </c>
      <c r="F967" s="40" t="s">
        <v>33</v>
      </c>
      <c r="G967" s="36">
        <v>9</v>
      </c>
      <c r="H967" s="36" t="str">
        <f>_xlfn._xlws.FILTER('[1]2025年已发货'!$E:$E,'[1]2025年已发货'!$F:$F&amp;'[1]2025年已发货'!$C:$C&amp;'[1]2025年已发货'!$G:$G&amp;'[1]2025年已发货'!$H:$H=C967&amp;F967&amp;I967&amp;J967,"未发货")</f>
        <v>未发货</v>
      </c>
      <c r="I967" s="40" t="str">
        <f>VLOOKUP(B967,辅助信息!E:I,3,FALSE)</f>
        <v>（商投建工达州中医药科技园-4工区-2号楼）达州市通川区达州中医药职业学院犀牛大道北段</v>
      </c>
      <c r="J967" s="40" t="str">
        <f>VLOOKUP(B967,辅助信息!E:I,4,FALSE)</f>
        <v>张扬</v>
      </c>
      <c r="K967" s="40">
        <f>VLOOKUP(J967,辅助信息!H:I,2,FALSE)</f>
        <v>18381904567</v>
      </c>
      <c r="L967" s="78"/>
      <c r="M967" s="106">
        <v>45731</v>
      </c>
      <c r="N967" s="43"/>
      <c r="O967" s="43">
        <f ca="1" t="shared" si="30"/>
        <v>0</v>
      </c>
      <c r="P967" s="43">
        <f ca="1" t="shared" si="31"/>
        <v>240</v>
      </c>
      <c r="Q967" s="40" t="str">
        <f>VLOOKUP(B967,辅助信息!E:M,9,FALSE)</f>
        <v>ZTWM-CDGS-XS-2024-0134-商投建工达州中医药科技成果示范园项目</v>
      </c>
      <c r="R967" s="26"/>
    </row>
    <row r="968" hidden="1" spans="2:18">
      <c r="B968" s="40" t="s">
        <v>44</v>
      </c>
      <c r="C968" s="72">
        <v>45731</v>
      </c>
      <c r="D968" s="40" t="str">
        <f>VLOOKUP(B968,辅助信息!E:K,7,FALSE)</f>
        <v>JWDDCD2025060600053</v>
      </c>
      <c r="E968" s="40" t="str">
        <f>VLOOKUP(F968,辅助信息!A:B,2,FALSE)</f>
        <v>盘螺</v>
      </c>
      <c r="F968" s="40" t="s">
        <v>26</v>
      </c>
      <c r="G968" s="36">
        <v>35</v>
      </c>
      <c r="H968" s="36">
        <f>_xlfn._xlws.FILTER('[1]2025年已发货'!$E:$E,'[1]2025年已发货'!$F:$F&amp;'[1]2025年已发货'!$C:$C&amp;'[1]2025年已发货'!$G:$G&amp;'[1]2025年已发货'!$H:$H=C968&amp;F968&amp;I968&amp;J968,"未发货")</f>
        <v>35</v>
      </c>
      <c r="I968" s="40" t="str">
        <f>VLOOKUP(B968,辅助信息!E:I,3,FALSE)</f>
        <v>（华西酒城南）成都市武侯区火车南站西路8号酒城南项目</v>
      </c>
      <c r="J968" s="40" t="str">
        <f>VLOOKUP(B968,辅助信息!E:I,4,FALSE)</f>
        <v>龙耀宇</v>
      </c>
      <c r="K968" s="40">
        <f>VLOOKUP(J968,辅助信息!H:I,2,FALSE)</f>
        <v>18384145895</v>
      </c>
      <c r="L968" s="88" t="str">
        <f>VLOOKUP(B968,辅助信息!E:J,6,FALSE)</f>
        <v>对方卸车</v>
      </c>
      <c r="M968" s="106">
        <v>45733</v>
      </c>
      <c r="N968" s="43"/>
      <c r="O968" s="43">
        <f ca="1" t="shared" si="30"/>
        <v>0</v>
      </c>
      <c r="P968" s="43">
        <f ca="1" t="shared" si="31"/>
        <v>238</v>
      </c>
      <c r="Q968" s="40" t="str">
        <f>VLOOKUP(B968,辅助信息!E:M,9,FALSE)</f>
        <v>ZTWM-CDGS-XS-2024-0189-华西集采-酒城南项目</v>
      </c>
      <c r="R968" s="26"/>
    </row>
    <row r="969" hidden="1" spans="2:18">
      <c r="B969" s="40" t="s">
        <v>64</v>
      </c>
      <c r="C969" s="72">
        <v>45731</v>
      </c>
      <c r="D969" s="40" t="e">
        <f>VLOOKUP(B969,辅助信息!E:K,7,FALSE)</f>
        <v>#N/A</v>
      </c>
      <c r="E969" s="40" t="str">
        <f>VLOOKUP(F969,辅助信息!A:B,2,FALSE)</f>
        <v>螺纹钢</v>
      </c>
      <c r="F969" s="40" t="s">
        <v>27</v>
      </c>
      <c r="G969" s="36">
        <v>24</v>
      </c>
      <c r="H969" s="36" t="e">
        <f>_xlfn._xlws.FILTER('[1]2025年已发货'!$E:$E,'[1]2025年已发货'!$F:$F&amp;'[1]2025年已发货'!$C:$C&amp;'[1]2025年已发货'!$G:$G&amp;'[1]2025年已发货'!$H:$H=C969&amp;F969&amp;I969&amp;J969,"未发货")</f>
        <v>#N/A</v>
      </c>
      <c r="I969" s="40" t="e">
        <f>VLOOKUP(B969,辅助信息!E:I,3,FALSE)</f>
        <v>#N/A</v>
      </c>
      <c r="J969" s="40" t="e">
        <f>VLOOKUP(B969,辅助信息!E:I,4,FALSE)</f>
        <v>#N/A</v>
      </c>
      <c r="K969" s="40" t="e">
        <f>VLOOKUP(J969,辅助信息!H:I,2,FALSE)</f>
        <v>#N/A</v>
      </c>
      <c r="L969" s="79" t="e">
        <f>VLOOKUP(B969,辅助信息!E:J,6,FALSE)</f>
        <v>#N/A</v>
      </c>
      <c r="M969" s="106">
        <v>45733</v>
      </c>
      <c r="N969" s="43"/>
      <c r="O969" s="43">
        <f ca="1" t="shared" si="30"/>
        <v>0</v>
      </c>
      <c r="P969" s="43">
        <f ca="1" t="shared" si="31"/>
        <v>238</v>
      </c>
      <c r="Q969" s="40" t="e">
        <f>VLOOKUP(B969,辅助信息!E:M,9,FALSE)</f>
        <v>#N/A</v>
      </c>
      <c r="R969" s="26"/>
    </row>
    <row r="970" hidden="1" spans="2:18">
      <c r="B970" s="40" t="s">
        <v>64</v>
      </c>
      <c r="C970" s="72">
        <v>45731</v>
      </c>
      <c r="D970" s="40" t="e">
        <f>VLOOKUP(B970,辅助信息!E:K,7,FALSE)</f>
        <v>#N/A</v>
      </c>
      <c r="E970" s="40" t="str">
        <f>VLOOKUP(F970,辅助信息!A:B,2,FALSE)</f>
        <v>螺纹钢</v>
      </c>
      <c r="F970" s="40" t="s">
        <v>32</v>
      </c>
      <c r="G970" s="36">
        <v>12</v>
      </c>
      <c r="H970" s="36" t="e">
        <f>_xlfn._xlws.FILTER('[1]2025年已发货'!$E:$E,'[1]2025年已发货'!$F:$F&amp;'[1]2025年已发货'!$C:$C&amp;'[1]2025年已发货'!$G:$G&amp;'[1]2025年已发货'!$H:$H=C970&amp;F970&amp;I970&amp;J970,"未发货")</f>
        <v>#N/A</v>
      </c>
      <c r="I970" s="40" t="e">
        <f>VLOOKUP(B970,辅助信息!E:I,3,FALSE)</f>
        <v>#N/A</v>
      </c>
      <c r="J970" s="40" t="e">
        <f>VLOOKUP(B970,辅助信息!E:I,4,FALSE)</f>
        <v>#N/A</v>
      </c>
      <c r="K970" s="40" t="e">
        <f>VLOOKUP(J970,辅助信息!H:I,2,FALSE)</f>
        <v>#N/A</v>
      </c>
      <c r="L970" s="80"/>
      <c r="M970" s="106">
        <v>45733</v>
      </c>
      <c r="N970" s="43"/>
      <c r="O970" s="43">
        <f ca="1" t="shared" si="30"/>
        <v>0</v>
      </c>
      <c r="P970" s="43">
        <f ca="1" t="shared" si="31"/>
        <v>238</v>
      </c>
      <c r="Q970" s="40" t="e">
        <f>VLOOKUP(B970,辅助信息!E:M,9,FALSE)</f>
        <v>#N/A</v>
      </c>
      <c r="R970" s="26"/>
    </row>
    <row r="971" hidden="1" spans="2:18">
      <c r="B971" s="40" t="s">
        <v>64</v>
      </c>
      <c r="C971" s="72">
        <v>45731</v>
      </c>
      <c r="D971" s="40" t="e">
        <f>VLOOKUP(B971,辅助信息!E:K,7,FALSE)</f>
        <v>#N/A</v>
      </c>
      <c r="E971" s="40" t="str">
        <f>VLOOKUP(F971,辅助信息!A:B,2,FALSE)</f>
        <v>螺纹钢</v>
      </c>
      <c r="F971" s="40" t="s">
        <v>33</v>
      </c>
      <c r="G971" s="36">
        <v>6</v>
      </c>
      <c r="H971" s="36" t="e">
        <f>_xlfn._xlws.FILTER('[1]2025年已发货'!$E:$E,'[1]2025年已发货'!$F:$F&amp;'[1]2025年已发货'!$C:$C&amp;'[1]2025年已发货'!$G:$G&amp;'[1]2025年已发货'!$H:$H=C971&amp;F971&amp;I971&amp;J971,"未发货")</f>
        <v>#N/A</v>
      </c>
      <c r="I971" s="40" t="e">
        <f>VLOOKUP(B971,辅助信息!E:I,3,FALSE)</f>
        <v>#N/A</v>
      </c>
      <c r="J971" s="40" t="e">
        <f>VLOOKUP(B971,辅助信息!E:I,4,FALSE)</f>
        <v>#N/A</v>
      </c>
      <c r="K971" s="40" t="e">
        <f>VLOOKUP(J971,辅助信息!H:I,2,FALSE)</f>
        <v>#N/A</v>
      </c>
      <c r="L971" s="78"/>
      <c r="M971" s="106">
        <v>45733</v>
      </c>
      <c r="N971" s="43"/>
      <c r="O971" s="43">
        <f ca="1" t="shared" si="30"/>
        <v>0</v>
      </c>
      <c r="P971" s="43">
        <f ca="1" t="shared" si="31"/>
        <v>238</v>
      </c>
      <c r="Q971" s="40" t="e">
        <f>VLOOKUP(B971,辅助信息!E:M,9,FALSE)</f>
        <v>#N/A</v>
      </c>
      <c r="R971" s="26"/>
    </row>
    <row r="972" hidden="1" spans="2:18">
      <c r="B972" s="40" t="s">
        <v>74</v>
      </c>
      <c r="C972" s="72">
        <v>45731</v>
      </c>
      <c r="D972" s="40" t="e">
        <f>VLOOKUP(B972,辅助信息!E:K,7,FALSE)</f>
        <v>#N/A</v>
      </c>
      <c r="E972" s="40" t="str">
        <f>VLOOKUP(F972,辅助信息!A:B,2,FALSE)</f>
        <v>螺纹钢</v>
      </c>
      <c r="F972" s="40" t="s">
        <v>27</v>
      </c>
      <c r="G972" s="36">
        <v>15</v>
      </c>
      <c r="H972" s="36" t="e">
        <f>_xlfn._xlws.FILTER('[1]2025年已发货'!$E:$E,'[1]2025年已发货'!$F:$F&amp;'[1]2025年已发货'!$C:$C&amp;'[1]2025年已发货'!$G:$G&amp;'[1]2025年已发货'!$H:$H=C972&amp;F972&amp;I972&amp;J972,"未发货")</f>
        <v>#N/A</v>
      </c>
      <c r="I972" s="40" t="e">
        <f>VLOOKUP(B972,辅助信息!E:I,3,FALSE)</f>
        <v>#N/A</v>
      </c>
      <c r="J972" s="40" t="e">
        <f>VLOOKUP(B972,辅助信息!E:I,4,FALSE)</f>
        <v>#N/A</v>
      </c>
      <c r="K972" s="40" t="e">
        <f>VLOOKUP(J972,辅助信息!H:I,2,FALSE)</f>
        <v>#N/A</v>
      </c>
      <c r="L972" s="79" t="e">
        <f>VLOOKUP(B972,辅助信息!E:J,6,FALSE)</f>
        <v>#N/A</v>
      </c>
      <c r="M972" s="106">
        <v>45738</v>
      </c>
      <c r="N972" s="43"/>
      <c r="O972" s="43">
        <f ca="1" t="shared" si="30"/>
        <v>0</v>
      </c>
      <c r="P972" s="43">
        <f ca="1" t="shared" si="31"/>
        <v>233</v>
      </c>
      <c r="Q972" s="40" t="e">
        <f>VLOOKUP(B972,辅助信息!E:M,9,FALSE)</f>
        <v>#N/A</v>
      </c>
      <c r="R972" s="26"/>
    </row>
    <row r="973" hidden="1" spans="2:18">
      <c r="B973" s="40" t="s">
        <v>74</v>
      </c>
      <c r="C973" s="72">
        <v>45731</v>
      </c>
      <c r="D973" s="40" t="e">
        <f>VLOOKUP(B973,辅助信息!E:K,7,FALSE)</f>
        <v>#N/A</v>
      </c>
      <c r="E973" s="40" t="str">
        <f>VLOOKUP(F973,辅助信息!A:B,2,FALSE)</f>
        <v>螺纹钢</v>
      </c>
      <c r="F973" s="40" t="s">
        <v>19</v>
      </c>
      <c r="G973" s="36">
        <v>15</v>
      </c>
      <c r="H973" s="36" t="e">
        <f>_xlfn._xlws.FILTER('[1]2025年已发货'!$E:$E,'[1]2025年已发货'!$F:$F&amp;'[1]2025年已发货'!$C:$C&amp;'[1]2025年已发货'!$G:$G&amp;'[1]2025年已发货'!$H:$H=C973&amp;F973&amp;I973&amp;J973,"未发货")</f>
        <v>#N/A</v>
      </c>
      <c r="I973" s="40" t="e">
        <f>VLOOKUP(B973,辅助信息!E:I,3,FALSE)</f>
        <v>#N/A</v>
      </c>
      <c r="J973" s="40" t="e">
        <f>VLOOKUP(B973,辅助信息!E:I,4,FALSE)</f>
        <v>#N/A</v>
      </c>
      <c r="K973" s="40" t="e">
        <f>VLOOKUP(J973,辅助信息!H:I,2,FALSE)</f>
        <v>#N/A</v>
      </c>
      <c r="L973" s="80"/>
      <c r="M973" s="106">
        <v>45738</v>
      </c>
      <c r="N973" s="43"/>
      <c r="O973" s="43">
        <f ca="1" t="shared" si="30"/>
        <v>0</v>
      </c>
      <c r="P973" s="43">
        <f ca="1" t="shared" si="31"/>
        <v>233</v>
      </c>
      <c r="Q973" s="40" t="e">
        <f>VLOOKUP(B973,辅助信息!E:M,9,FALSE)</f>
        <v>#N/A</v>
      </c>
      <c r="R973" s="26"/>
    </row>
    <row r="974" hidden="1" spans="2:18">
      <c r="B974" s="40" t="s">
        <v>74</v>
      </c>
      <c r="C974" s="72">
        <v>45731</v>
      </c>
      <c r="D974" s="40" t="e">
        <f>VLOOKUP(B974,辅助信息!E:K,7,FALSE)</f>
        <v>#N/A</v>
      </c>
      <c r="E974" s="40" t="str">
        <f>VLOOKUP(F974,辅助信息!A:B,2,FALSE)</f>
        <v>螺纹钢</v>
      </c>
      <c r="F974" s="40" t="s">
        <v>32</v>
      </c>
      <c r="G974" s="36">
        <v>15</v>
      </c>
      <c r="H974" s="36" t="e">
        <f>_xlfn._xlws.FILTER('[1]2025年已发货'!$E:$E,'[1]2025年已发货'!$F:$F&amp;'[1]2025年已发货'!$C:$C&amp;'[1]2025年已发货'!$G:$G&amp;'[1]2025年已发货'!$H:$H=C974&amp;F974&amp;I974&amp;J974,"未发货")</f>
        <v>#N/A</v>
      </c>
      <c r="I974" s="40" t="e">
        <f>VLOOKUP(B974,辅助信息!E:I,3,FALSE)</f>
        <v>#N/A</v>
      </c>
      <c r="J974" s="40" t="e">
        <f>VLOOKUP(B974,辅助信息!E:I,4,FALSE)</f>
        <v>#N/A</v>
      </c>
      <c r="K974" s="40" t="e">
        <f>VLOOKUP(J974,辅助信息!H:I,2,FALSE)</f>
        <v>#N/A</v>
      </c>
      <c r="L974" s="80"/>
      <c r="M974" s="106">
        <v>45738</v>
      </c>
      <c r="N974" s="43"/>
      <c r="O974" s="43">
        <f ca="1" t="shared" si="30"/>
        <v>0</v>
      </c>
      <c r="P974" s="43">
        <f ca="1" t="shared" si="31"/>
        <v>233</v>
      </c>
      <c r="Q974" s="40" t="e">
        <f>VLOOKUP(B974,辅助信息!E:M,9,FALSE)</f>
        <v>#N/A</v>
      </c>
      <c r="R974" s="26"/>
    </row>
    <row r="975" hidden="1" spans="2:18">
      <c r="B975" s="40" t="s">
        <v>74</v>
      </c>
      <c r="C975" s="72">
        <v>45731</v>
      </c>
      <c r="D975" s="40" t="e">
        <f>VLOOKUP(B975,辅助信息!E:K,7,FALSE)</f>
        <v>#N/A</v>
      </c>
      <c r="E975" s="40" t="str">
        <f>VLOOKUP(F975,辅助信息!A:B,2,FALSE)</f>
        <v>螺纹钢</v>
      </c>
      <c r="F975" s="40" t="s">
        <v>65</v>
      </c>
      <c r="G975" s="36">
        <v>30</v>
      </c>
      <c r="H975" s="36" t="e">
        <f>_xlfn._xlws.FILTER('[1]2025年已发货'!$E:$E,'[1]2025年已发货'!$F:$F&amp;'[1]2025年已发货'!$C:$C&amp;'[1]2025年已发货'!$G:$G&amp;'[1]2025年已发货'!$H:$H=C975&amp;F975&amp;I975&amp;J975,"未发货")</f>
        <v>#N/A</v>
      </c>
      <c r="I975" s="40" t="e">
        <f>VLOOKUP(B975,辅助信息!E:I,3,FALSE)</f>
        <v>#N/A</v>
      </c>
      <c r="J975" s="40" t="e">
        <f>VLOOKUP(B975,辅助信息!E:I,4,FALSE)</f>
        <v>#N/A</v>
      </c>
      <c r="K975" s="40" t="e">
        <f>VLOOKUP(J975,辅助信息!H:I,2,FALSE)</f>
        <v>#N/A</v>
      </c>
      <c r="L975" s="78"/>
      <c r="M975" s="106">
        <v>45738</v>
      </c>
      <c r="N975" s="43"/>
      <c r="O975" s="43">
        <f ca="1" t="shared" si="30"/>
        <v>0</v>
      </c>
      <c r="P975" s="43">
        <f ca="1" t="shared" si="31"/>
        <v>233</v>
      </c>
      <c r="Q975" s="40" t="e">
        <f>VLOOKUP(B975,辅助信息!E:M,9,FALSE)</f>
        <v>#N/A</v>
      </c>
      <c r="R975" s="26"/>
    </row>
    <row r="976" hidden="1" spans="2:18">
      <c r="B976" s="40" t="s">
        <v>75</v>
      </c>
      <c r="C976" s="72">
        <v>45731</v>
      </c>
      <c r="D976" s="40" t="e">
        <f>VLOOKUP(B976,辅助信息!E:K,7,FALSE)</f>
        <v>#N/A</v>
      </c>
      <c r="E976" s="40" t="str">
        <f>VLOOKUP(F976,辅助信息!A:B,2,FALSE)</f>
        <v>盘螺</v>
      </c>
      <c r="F976" s="40" t="s">
        <v>26</v>
      </c>
      <c r="G976" s="36">
        <v>10</v>
      </c>
      <c r="H976" s="36" t="e">
        <f>_xlfn._xlws.FILTER('[1]2025年已发货'!$E:$E,'[1]2025年已发货'!$F:$F&amp;'[1]2025年已发货'!$C:$C&amp;'[1]2025年已发货'!$G:$G&amp;'[1]2025年已发货'!$H:$H=C976&amp;F976&amp;I976&amp;J976,"未发货")</f>
        <v>#N/A</v>
      </c>
      <c r="I976" s="40" t="e">
        <f>VLOOKUP(B976,辅助信息!E:I,3,FALSE)</f>
        <v>#N/A</v>
      </c>
      <c r="J976" s="40" t="e">
        <f>VLOOKUP(B976,辅助信息!E:I,4,FALSE)</f>
        <v>#N/A</v>
      </c>
      <c r="K976" s="40" t="e">
        <f>VLOOKUP(J976,辅助信息!H:I,2,FALSE)</f>
        <v>#N/A</v>
      </c>
      <c r="L976" s="79" t="e">
        <f>VLOOKUP(B976,辅助信息!E:J,6,FALSE)</f>
        <v>#N/A</v>
      </c>
      <c r="M976" s="106">
        <v>45733</v>
      </c>
      <c r="N976" s="43"/>
      <c r="O976" s="43">
        <f ca="1" t="shared" si="30"/>
        <v>0</v>
      </c>
      <c r="P976" s="43">
        <f ca="1" t="shared" si="31"/>
        <v>238</v>
      </c>
      <c r="Q976" s="40" t="e">
        <f>VLOOKUP(B976,辅助信息!E:M,9,FALSE)</f>
        <v>#N/A</v>
      </c>
      <c r="R976" s="26"/>
    </row>
    <row r="977" hidden="1" spans="2:18">
      <c r="B977" s="40" t="s">
        <v>75</v>
      </c>
      <c r="C977" s="72">
        <v>45731</v>
      </c>
      <c r="D977" s="40" t="e">
        <f>VLOOKUP(B977,辅助信息!E:K,7,FALSE)</f>
        <v>#N/A</v>
      </c>
      <c r="E977" s="40" t="str">
        <f>VLOOKUP(F977,辅助信息!A:B,2,FALSE)</f>
        <v>螺纹钢</v>
      </c>
      <c r="F977" s="40" t="s">
        <v>27</v>
      </c>
      <c r="G977" s="36">
        <v>10</v>
      </c>
      <c r="H977" s="36" t="e">
        <f>_xlfn._xlws.FILTER('[1]2025年已发货'!$E:$E,'[1]2025年已发货'!$F:$F&amp;'[1]2025年已发货'!$C:$C&amp;'[1]2025年已发货'!$G:$G&amp;'[1]2025年已发货'!$H:$H=C977&amp;F977&amp;I977&amp;J977,"未发货")</f>
        <v>#N/A</v>
      </c>
      <c r="I977" s="40" t="e">
        <f>VLOOKUP(B977,辅助信息!E:I,3,FALSE)</f>
        <v>#N/A</v>
      </c>
      <c r="J977" s="40" t="e">
        <f>VLOOKUP(B977,辅助信息!E:I,4,FALSE)</f>
        <v>#N/A</v>
      </c>
      <c r="K977" s="40" t="e">
        <f>VLOOKUP(J977,辅助信息!H:I,2,FALSE)</f>
        <v>#N/A</v>
      </c>
      <c r="L977" s="80"/>
      <c r="M977" s="106">
        <v>45733</v>
      </c>
      <c r="N977" s="43"/>
      <c r="O977" s="43">
        <f ca="1" t="shared" si="30"/>
        <v>0</v>
      </c>
      <c r="P977" s="43">
        <f ca="1" t="shared" si="31"/>
        <v>238</v>
      </c>
      <c r="Q977" s="40" t="e">
        <f>VLOOKUP(B977,辅助信息!E:M,9,FALSE)</f>
        <v>#N/A</v>
      </c>
      <c r="R977" s="26"/>
    </row>
    <row r="978" hidden="1" spans="2:18">
      <c r="B978" s="40" t="s">
        <v>75</v>
      </c>
      <c r="C978" s="72">
        <v>45731</v>
      </c>
      <c r="D978" s="40" t="e">
        <f>VLOOKUP(B978,辅助信息!E:K,7,FALSE)</f>
        <v>#N/A</v>
      </c>
      <c r="E978" s="40" t="str">
        <f>VLOOKUP(F978,辅助信息!A:B,2,FALSE)</f>
        <v>螺纹钢</v>
      </c>
      <c r="F978" s="40" t="s">
        <v>19</v>
      </c>
      <c r="G978" s="36">
        <v>12</v>
      </c>
      <c r="H978" s="36" t="e">
        <f>_xlfn._xlws.FILTER('[1]2025年已发货'!$E:$E,'[1]2025年已发货'!$F:$F&amp;'[1]2025年已发货'!$C:$C&amp;'[1]2025年已发货'!$G:$G&amp;'[1]2025年已发货'!$H:$H=C978&amp;F978&amp;I978&amp;J978,"未发货")</f>
        <v>#N/A</v>
      </c>
      <c r="I978" s="40" t="e">
        <f>VLOOKUP(B978,辅助信息!E:I,3,FALSE)</f>
        <v>#N/A</v>
      </c>
      <c r="J978" s="40" t="e">
        <f>VLOOKUP(B978,辅助信息!E:I,4,FALSE)</f>
        <v>#N/A</v>
      </c>
      <c r="K978" s="40" t="e">
        <f>VLOOKUP(J978,辅助信息!H:I,2,FALSE)</f>
        <v>#N/A</v>
      </c>
      <c r="L978" s="80"/>
      <c r="M978" s="106">
        <v>45733</v>
      </c>
      <c r="N978" s="43"/>
      <c r="O978" s="43">
        <f ca="1" t="shared" si="30"/>
        <v>0</v>
      </c>
      <c r="P978" s="43">
        <f ca="1" t="shared" si="31"/>
        <v>238</v>
      </c>
      <c r="Q978" s="40" t="e">
        <f>VLOOKUP(B978,辅助信息!E:M,9,FALSE)</f>
        <v>#N/A</v>
      </c>
      <c r="R978" s="26"/>
    </row>
    <row r="979" hidden="1" spans="2:18">
      <c r="B979" s="40" t="s">
        <v>75</v>
      </c>
      <c r="C979" s="72">
        <v>45731</v>
      </c>
      <c r="D979" s="40" t="e">
        <f>VLOOKUP(B979,辅助信息!E:K,7,FALSE)</f>
        <v>#N/A</v>
      </c>
      <c r="E979" s="40" t="str">
        <f>VLOOKUP(F979,辅助信息!A:B,2,FALSE)</f>
        <v>螺纹钢</v>
      </c>
      <c r="F979" s="40" t="s">
        <v>28</v>
      </c>
      <c r="G979" s="36">
        <v>9</v>
      </c>
      <c r="H979" s="36" t="e">
        <f>_xlfn._xlws.FILTER('[1]2025年已发货'!$E:$E,'[1]2025年已发货'!$F:$F&amp;'[1]2025年已发货'!$C:$C&amp;'[1]2025年已发货'!$G:$G&amp;'[1]2025年已发货'!$H:$H=C979&amp;F979&amp;I979&amp;J979,"未发货")</f>
        <v>#N/A</v>
      </c>
      <c r="I979" s="40" t="e">
        <f>VLOOKUP(B979,辅助信息!E:I,3,FALSE)</f>
        <v>#N/A</v>
      </c>
      <c r="J979" s="40" t="e">
        <f>VLOOKUP(B979,辅助信息!E:I,4,FALSE)</f>
        <v>#N/A</v>
      </c>
      <c r="K979" s="40" t="e">
        <f>VLOOKUP(J979,辅助信息!H:I,2,FALSE)</f>
        <v>#N/A</v>
      </c>
      <c r="L979" s="80"/>
      <c r="M979" s="106">
        <v>45733</v>
      </c>
      <c r="N979" s="43"/>
      <c r="O979" s="43">
        <f ca="1" t="shared" si="30"/>
        <v>0</v>
      </c>
      <c r="P979" s="43">
        <f ca="1" t="shared" si="31"/>
        <v>238</v>
      </c>
      <c r="Q979" s="40" t="e">
        <f>VLOOKUP(B979,辅助信息!E:M,9,FALSE)</f>
        <v>#N/A</v>
      </c>
      <c r="R979" s="26"/>
    </row>
    <row r="980" hidden="1" spans="2:18">
      <c r="B980" s="40" t="s">
        <v>75</v>
      </c>
      <c r="C980" s="72">
        <v>45731</v>
      </c>
      <c r="D980" s="40" t="e">
        <f>VLOOKUP(B980,辅助信息!E:K,7,FALSE)</f>
        <v>#N/A</v>
      </c>
      <c r="E980" s="40" t="str">
        <f>VLOOKUP(F980,辅助信息!A:B,2,FALSE)</f>
        <v>螺纹钢</v>
      </c>
      <c r="F980" s="40" t="s">
        <v>65</v>
      </c>
      <c r="G980" s="36">
        <v>50</v>
      </c>
      <c r="H980" s="36" t="e">
        <f>_xlfn._xlws.FILTER('[1]2025年已发货'!$E:$E,'[1]2025年已发货'!$F:$F&amp;'[1]2025年已发货'!$C:$C&amp;'[1]2025年已发货'!$G:$G&amp;'[1]2025年已发货'!$H:$H=C980&amp;F980&amp;I980&amp;J980,"未发货")</f>
        <v>#N/A</v>
      </c>
      <c r="I980" s="40" t="e">
        <f>VLOOKUP(B980,辅助信息!E:I,3,FALSE)</f>
        <v>#N/A</v>
      </c>
      <c r="J980" s="40" t="e">
        <f>VLOOKUP(B980,辅助信息!E:I,4,FALSE)</f>
        <v>#N/A</v>
      </c>
      <c r="K980" s="40" t="e">
        <f>VLOOKUP(J980,辅助信息!H:I,2,FALSE)</f>
        <v>#N/A</v>
      </c>
      <c r="L980" s="78"/>
      <c r="M980" s="106">
        <v>45733</v>
      </c>
      <c r="N980" s="43"/>
      <c r="O980" s="43">
        <f ca="1" t="shared" si="30"/>
        <v>0</v>
      </c>
      <c r="P980" s="43">
        <f ca="1" t="shared" si="31"/>
        <v>238</v>
      </c>
      <c r="Q980" s="40" t="e">
        <f>VLOOKUP(B980,辅助信息!E:M,9,FALSE)</f>
        <v>#N/A</v>
      </c>
      <c r="R980" s="26"/>
    </row>
    <row r="981" hidden="1" spans="2:18">
      <c r="B981" s="40" t="s">
        <v>87</v>
      </c>
      <c r="C981" s="72">
        <v>45731</v>
      </c>
      <c r="D981" s="40" t="e">
        <f>VLOOKUP(B981,辅助信息!E:K,7,FALSE)</f>
        <v>#N/A</v>
      </c>
      <c r="E981" s="40" t="str">
        <f>VLOOKUP(F981,辅助信息!A:B,2,FALSE)</f>
        <v>盘螺</v>
      </c>
      <c r="F981" s="40" t="s">
        <v>26</v>
      </c>
      <c r="G981" s="36">
        <v>10</v>
      </c>
      <c r="H981" s="36" t="e">
        <f>_xlfn._xlws.FILTER('[1]2025年已发货'!$E:$E,'[1]2025年已发货'!$F:$F&amp;'[1]2025年已发货'!$C:$C&amp;'[1]2025年已发货'!$G:$G&amp;'[1]2025年已发货'!$H:$H=C981&amp;F981&amp;I981&amp;J981,"未发货")</f>
        <v>#N/A</v>
      </c>
      <c r="I981" s="40" t="e">
        <f>VLOOKUP(B981,辅助信息!E:I,3,FALSE)</f>
        <v>#N/A</v>
      </c>
      <c r="J981" s="40" t="e">
        <f>VLOOKUP(B981,辅助信息!E:I,4,FALSE)</f>
        <v>#N/A</v>
      </c>
      <c r="K981" s="40" t="e">
        <f>VLOOKUP(J981,辅助信息!H:I,2,FALSE)</f>
        <v>#N/A</v>
      </c>
      <c r="L981" s="79" t="e">
        <f>VLOOKUP(B981,辅助信息!E:J,6,FALSE)</f>
        <v>#N/A</v>
      </c>
      <c r="M981" s="106">
        <v>45733</v>
      </c>
      <c r="N981" s="43"/>
      <c r="O981" s="43">
        <f ca="1" t="shared" si="30"/>
        <v>0</v>
      </c>
      <c r="P981" s="43">
        <f ca="1" t="shared" si="31"/>
        <v>238</v>
      </c>
      <c r="Q981" s="40" t="e">
        <f>VLOOKUP(B981,辅助信息!E:M,9,FALSE)</f>
        <v>#N/A</v>
      </c>
      <c r="R981" s="26"/>
    </row>
    <row r="982" hidden="1" spans="2:18">
      <c r="B982" s="40" t="s">
        <v>87</v>
      </c>
      <c r="C982" s="72">
        <v>45731</v>
      </c>
      <c r="D982" s="40" t="e">
        <f>VLOOKUP(B982,辅助信息!E:K,7,FALSE)</f>
        <v>#N/A</v>
      </c>
      <c r="E982" s="40" t="str">
        <f>VLOOKUP(F982,辅助信息!A:B,2,FALSE)</f>
        <v>螺纹钢</v>
      </c>
      <c r="F982" s="40" t="s">
        <v>27</v>
      </c>
      <c r="G982" s="36">
        <v>10</v>
      </c>
      <c r="H982" s="36" t="e">
        <f>_xlfn._xlws.FILTER('[1]2025年已发货'!$E:$E,'[1]2025年已发货'!$F:$F&amp;'[1]2025年已发货'!$C:$C&amp;'[1]2025年已发货'!$G:$G&amp;'[1]2025年已发货'!$H:$H=C982&amp;F982&amp;I982&amp;J982,"未发货")</f>
        <v>#N/A</v>
      </c>
      <c r="I982" s="40" t="e">
        <f>VLOOKUP(B982,辅助信息!E:I,3,FALSE)</f>
        <v>#N/A</v>
      </c>
      <c r="J982" s="40" t="e">
        <f>VLOOKUP(B982,辅助信息!E:I,4,FALSE)</f>
        <v>#N/A</v>
      </c>
      <c r="K982" s="40" t="e">
        <f>VLOOKUP(J982,辅助信息!H:I,2,FALSE)</f>
        <v>#N/A</v>
      </c>
      <c r="L982" s="80"/>
      <c r="M982" s="106">
        <v>45733</v>
      </c>
      <c r="N982" s="43"/>
      <c r="O982" s="43">
        <f ca="1" t="shared" si="30"/>
        <v>0</v>
      </c>
      <c r="P982" s="43">
        <f ca="1" t="shared" si="31"/>
        <v>238</v>
      </c>
      <c r="Q982" s="40" t="e">
        <f>VLOOKUP(B982,辅助信息!E:M,9,FALSE)</f>
        <v>#N/A</v>
      </c>
      <c r="R982" s="26"/>
    </row>
    <row r="983" hidden="1" spans="2:18">
      <c r="B983" s="40" t="s">
        <v>87</v>
      </c>
      <c r="C983" s="72">
        <v>45731</v>
      </c>
      <c r="D983" s="40" t="e">
        <f>VLOOKUP(B983,辅助信息!E:K,7,FALSE)</f>
        <v>#N/A</v>
      </c>
      <c r="E983" s="40" t="str">
        <f>VLOOKUP(F983,辅助信息!A:B,2,FALSE)</f>
        <v>螺纹钢</v>
      </c>
      <c r="F983" s="40" t="s">
        <v>19</v>
      </c>
      <c r="G983" s="36">
        <v>10</v>
      </c>
      <c r="H983" s="36" t="e">
        <f>_xlfn._xlws.FILTER('[1]2025年已发货'!$E:$E,'[1]2025年已发货'!$F:$F&amp;'[1]2025年已发货'!$C:$C&amp;'[1]2025年已发货'!$G:$G&amp;'[1]2025年已发货'!$H:$H=C983&amp;F983&amp;I983&amp;J983,"未发货")</f>
        <v>#N/A</v>
      </c>
      <c r="I983" s="40" t="e">
        <f>VLOOKUP(B983,辅助信息!E:I,3,FALSE)</f>
        <v>#N/A</v>
      </c>
      <c r="J983" s="40" t="e">
        <f>VLOOKUP(B983,辅助信息!E:I,4,FALSE)</f>
        <v>#N/A</v>
      </c>
      <c r="K983" s="40" t="e">
        <f>VLOOKUP(J983,辅助信息!H:I,2,FALSE)</f>
        <v>#N/A</v>
      </c>
      <c r="L983" s="80"/>
      <c r="M983" s="106">
        <v>45733</v>
      </c>
      <c r="N983" s="43"/>
      <c r="O983" s="43">
        <f ca="1" t="shared" si="30"/>
        <v>0</v>
      </c>
      <c r="P983" s="43">
        <f ca="1" t="shared" si="31"/>
        <v>238</v>
      </c>
      <c r="Q983" s="40" t="e">
        <f>VLOOKUP(B983,辅助信息!E:M,9,FALSE)</f>
        <v>#N/A</v>
      </c>
      <c r="R983" s="26"/>
    </row>
    <row r="984" hidden="1" spans="2:18">
      <c r="B984" s="40" t="s">
        <v>87</v>
      </c>
      <c r="C984" s="72">
        <v>45731</v>
      </c>
      <c r="D984" s="40" t="e">
        <f>VLOOKUP(B984,辅助信息!E:K,7,FALSE)</f>
        <v>#N/A</v>
      </c>
      <c r="E984" s="40" t="str">
        <f>VLOOKUP(F984,辅助信息!A:B,2,FALSE)</f>
        <v>螺纹钢</v>
      </c>
      <c r="F984" s="40" t="s">
        <v>28</v>
      </c>
      <c r="G984" s="36">
        <v>10</v>
      </c>
      <c r="H984" s="36" t="e">
        <f>_xlfn._xlws.FILTER('[1]2025年已发货'!$E:$E,'[1]2025年已发货'!$F:$F&amp;'[1]2025年已发货'!$C:$C&amp;'[1]2025年已发货'!$G:$G&amp;'[1]2025年已发货'!$H:$H=C984&amp;F984&amp;I984&amp;J984,"未发货")</f>
        <v>#N/A</v>
      </c>
      <c r="I984" s="40" t="e">
        <f>VLOOKUP(B984,辅助信息!E:I,3,FALSE)</f>
        <v>#N/A</v>
      </c>
      <c r="J984" s="40" t="e">
        <f>VLOOKUP(B984,辅助信息!E:I,4,FALSE)</f>
        <v>#N/A</v>
      </c>
      <c r="K984" s="40" t="e">
        <f>VLOOKUP(J984,辅助信息!H:I,2,FALSE)</f>
        <v>#N/A</v>
      </c>
      <c r="L984" s="80"/>
      <c r="M984" s="106">
        <v>45733</v>
      </c>
      <c r="N984" s="43"/>
      <c r="O984" s="43">
        <f ca="1" t="shared" si="30"/>
        <v>0</v>
      </c>
      <c r="P984" s="43">
        <f ca="1" t="shared" si="31"/>
        <v>238</v>
      </c>
      <c r="Q984" s="40" t="e">
        <f>VLOOKUP(B984,辅助信息!E:M,9,FALSE)</f>
        <v>#N/A</v>
      </c>
      <c r="R984" s="26"/>
    </row>
    <row r="985" hidden="1" spans="2:18">
      <c r="B985" s="40" t="s">
        <v>87</v>
      </c>
      <c r="C985" s="72">
        <v>45731</v>
      </c>
      <c r="D985" s="40" t="e">
        <f>VLOOKUP(B985,辅助信息!E:K,7,FALSE)</f>
        <v>#N/A</v>
      </c>
      <c r="E985" s="40" t="str">
        <f>VLOOKUP(F985,辅助信息!A:B,2,FALSE)</f>
        <v>螺纹钢</v>
      </c>
      <c r="F985" s="40" t="s">
        <v>65</v>
      </c>
      <c r="G985" s="36">
        <v>30</v>
      </c>
      <c r="H985" s="36" t="e">
        <f>_xlfn._xlws.FILTER('[1]2025年已发货'!$E:$E,'[1]2025年已发货'!$F:$F&amp;'[1]2025年已发货'!$C:$C&amp;'[1]2025年已发货'!$G:$G&amp;'[1]2025年已发货'!$H:$H=C985&amp;F985&amp;I985&amp;J985,"未发货")</f>
        <v>#N/A</v>
      </c>
      <c r="I985" s="40" t="e">
        <f>VLOOKUP(B985,辅助信息!E:I,3,FALSE)</f>
        <v>#N/A</v>
      </c>
      <c r="J985" s="40" t="e">
        <f>VLOOKUP(B985,辅助信息!E:I,4,FALSE)</f>
        <v>#N/A</v>
      </c>
      <c r="K985" s="40" t="e">
        <f>VLOOKUP(J985,辅助信息!H:I,2,FALSE)</f>
        <v>#N/A</v>
      </c>
      <c r="L985" s="80"/>
      <c r="M985" s="106">
        <v>45733</v>
      </c>
      <c r="N985" s="43"/>
      <c r="O985" s="43">
        <f ca="1" t="shared" si="30"/>
        <v>0</v>
      </c>
      <c r="P985" s="43">
        <f ca="1" t="shared" si="31"/>
        <v>238</v>
      </c>
      <c r="Q985" s="40" t="e">
        <f>VLOOKUP(B985,辅助信息!E:M,9,FALSE)</f>
        <v>#N/A</v>
      </c>
      <c r="R985" s="26"/>
    </row>
    <row r="986" hidden="1" spans="2:18">
      <c r="B986" s="40" t="s">
        <v>87</v>
      </c>
      <c r="C986" s="72">
        <v>45731</v>
      </c>
      <c r="D986" s="40" t="e">
        <f>VLOOKUP(B986,辅助信息!E:K,7,FALSE)</f>
        <v>#N/A</v>
      </c>
      <c r="E986" s="40" t="str">
        <f>VLOOKUP(F986,辅助信息!A:B,2,FALSE)</f>
        <v>螺纹钢</v>
      </c>
      <c r="F986" s="40" t="s">
        <v>52</v>
      </c>
      <c r="G986" s="36">
        <v>30</v>
      </c>
      <c r="H986" s="36" t="e">
        <f>_xlfn._xlws.FILTER('[1]2025年已发货'!$E:$E,'[1]2025年已发货'!$F:$F&amp;'[1]2025年已发货'!$C:$C&amp;'[1]2025年已发货'!$G:$G&amp;'[1]2025年已发货'!$H:$H=C986&amp;F986&amp;I986&amp;J986,"未发货")</f>
        <v>#N/A</v>
      </c>
      <c r="I986" s="40" t="e">
        <f>VLOOKUP(B986,辅助信息!E:I,3,FALSE)</f>
        <v>#N/A</v>
      </c>
      <c r="J986" s="40" t="e">
        <f>VLOOKUP(B986,辅助信息!E:I,4,FALSE)</f>
        <v>#N/A</v>
      </c>
      <c r="K986" s="40" t="e">
        <f>VLOOKUP(J986,辅助信息!H:I,2,FALSE)</f>
        <v>#N/A</v>
      </c>
      <c r="L986" s="78"/>
      <c r="M986" s="106">
        <v>45733</v>
      </c>
      <c r="N986" s="43"/>
      <c r="O986" s="43">
        <f ca="1" t="shared" si="30"/>
        <v>0</v>
      </c>
      <c r="P986" s="43">
        <f ca="1" t="shared" si="31"/>
        <v>238</v>
      </c>
      <c r="Q986" s="40" t="e">
        <f>VLOOKUP(B986,辅助信息!E:M,9,FALSE)</f>
        <v>#N/A</v>
      </c>
      <c r="R986" s="26"/>
    </row>
    <row r="987" hidden="1" spans="2:18">
      <c r="B987" s="40" t="s">
        <v>108</v>
      </c>
      <c r="C987" s="72">
        <v>45731</v>
      </c>
      <c r="D987" s="40" t="e">
        <f>VLOOKUP(B987,辅助信息!E:K,7,FALSE)</f>
        <v>#N/A</v>
      </c>
      <c r="E987" s="40" t="str">
        <f>VLOOKUP(F987,辅助信息!A:B,2,FALSE)</f>
        <v>螺纹钢</v>
      </c>
      <c r="F987" s="40" t="s">
        <v>27</v>
      </c>
      <c r="G987" s="36">
        <v>7</v>
      </c>
      <c r="H987" s="36" t="e">
        <f>_xlfn._xlws.FILTER('[1]2025年已发货'!$E:$E,'[1]2025年已发货'!$F:$F&amp;'[1]2025年已发货'!$C:$C&amp;'[1]2025年已发货'!$G:$G&amp;'[1]2025年已发货'!$H:$H=C987&amp;F987&amp;I987&amp;J987,"未发货")</f>
        <v>#N/A</v>
      </c>
      <c r="I987" s="40" t="e">
        <f>VLOOKUP(B987,辅助信息!E:I,3,FALSE)</f>
        <v>#N/A</v>
      </c>
      <c r="J987" s="40" t="e">
        <f>VLOOKUP(B987,辅助信息!E:I,4,FALSE)</f>
        <v>#N/A</v>
      </c>
      <c r="K987" s="40" t="e">
        <f>VLOOKUP(J987,辅助信息!H:I,2,FALSE)</f>
        <v>#N/A</v>
      </c>
      <c r="L987" s="79" t="e">
        <f>VLOOKUP(B987,辅助信息!E:J,6,FALSE)</f>
        <v>#N/A</v>
      </c>
      <c r="M987" s="106">
        <v>45733</v>
      </c>
      <c r="N987" s="43"/>
      <c r="O987" s="43">
        <f ca="1" t="shared" si="30"/>
        <v>0</v>
      </c>
      <c r="P987" s="43">
        <f ca="1" t="shared" si="31"/>
        <v>238</v>
      </c>
      <c r="Q987" s="40" t="e">
        <f>VLOOKUP(B987,辅助信息!E:M,9,FALSE)</f>
        <v>#N/A</v>
      </c>
      <c r="R987" s="26"/>
    </row>
    <row r="988" hidden="1" spans="2:18">
      <c r="B988" s="40" t="s">
        <v>108</v>
      </c>
      <c r="C988" s="72">
        <v>45731</v>
      </c>
      <c r="D988" s="40" t="e">
        <f>VLOOKUP(B988,辅助信息!E:K,7,FALSE)</f>
        <v>#N/A</v>
      </c>
      <c r="E988" s="40" t="str">
        <f>VLOOKUP(F988,辅助信息!A:B,2,FALSE)</f>
        <v>螺纹钢</v>
      </c>
      <c r="F988" s="40" t="s">
        <v>32</v>
      </c>
      <c r="G988" s="36">
        <v>3</v>
      </c>
      <c r="H988" s="36" t="e">
        <f>_xlfn._xlws.FILTER('[1]2025年已发货'!$E:$E,'[1]2025年已发货'!$F:$F&amp;'[1]2025年已发货'!$C:$C&amp;'[1]2025年已发货'!$G:$G&amp;'[1]2025年已发货'!$H:$H=C988&amp;F988&amp;I988&amp;J988,"未发货")</f>
        <v>#N/A</v>
      </c>
      <c r="I988" s="40" t="e">
        <f>VLOOKUP(B988,辅助信息!E:I,3,FALSE)</f>
        <v>#N/A</v>
      </c>
      <c r="J988" s="40" t="e">
        <f>VLOOKUP(B988,辅助信息!E:I,4,FALSE)</f>
        <v>#N/A</v>
      </c>
      <c r="K988" s="40" t="e">
        <f>VLOOKUP(J988,辅助信息!H:I,2,FALSE)</f>
        <v>#N/A</v>
      </c>
      <c r="L988" s="80"/>
      <c r="M988" s="106">
        <v>45733</v>
      </c>
      <c r="N988" s="43"/>
      <c r="O988" s="43">
        <f ca="1" t="shared" si="30"/>
        <v>0</v>
      </c>
      <c r="P988" s="43">
        <f ca="1" t="shared" si="31"/>
        <v>238</v>
      </c>
      <c r="Q988" s="40" t="e">
        <f>VLOOKUP(B988,辅助信息!E:M,9,FALSE)</f>
        <v>#N/A</v>
      </c>
      <c r="R988" s="26"/>
    </row>
    <row r="989" hidden="1" spans="2:18">
      <c r="B989" s="40" t="s">
        <v>108</v>
      </c>
      <c r="C989" s="72">
        <v>45731</v>
      </c>
      <c r="D989" s="40" t="e">
        <f>VLOOKUP(B989,辅助信息!E:K,7,FALSE)</f>
        <v>#N/A</v>
      </c>
      <c r="E989" s="40" t="str">
        <f>VLOOKUP(F989,辅助信息!A:B,2,FALSE)</f>
        <v>螺纹钢</v>
      </c>
      <c r="F989" s="40" t="s">
        <v>33</v>
      </c>
      <c r="G989" s="36">
        <v>3</v>
      </c>
      <c r="H989" s="36" t="e">
        <f>_xlfn._xlws.FILTER('[1]2025年已发货'!$E:$E,'[1]2025年已发货'!$F:$F&amp;'[1]2025年已发货'!$C:$C&amp;'[1]2025年已发货'!$G:$G&amp;'[1]2025年已发货'!$H:$H=C989&amp;F989&amp;I989&amp;J989,"未发货")</f>
        <v>#N/A</v>
      </c>
      <c r="I989" s="40" t="e">
        <f>VLOOKUP(B989,辅助信息!E:I,3,FALSE)</f>
        <v>#N/A</v>
      </c>
      <c r="J989" s="40" t="e">
        <f>VLOOKUP(B989,辅助信息!E:I,4,FALSE)</f>
        <v>#N/A</v>
      </c>
      <c r="K989" s="40" t="e">
        <f>VLOOKUP(J989,辅助信息!H:I,2,FALSE)</f>
        <v>#N/A</v>
      </c>
      <c r="L989" s="80"/>
      <c r="M989" s="106">
        <v>45733</v>
      </c>
      <c r="N989" s="43"/>
      <c r="O989" s="43">
        <f ca="1" t="shared" si="30"/>
        <v>0</v>
      </c>
      <c r="P989" s="43">
        <f ca="1" t="shared" si="31"/>
        <v>238</v>
      </c>
      <c r="Q989" s="40" t="e">
        <f>VLOOKUP(B989,辅助信息!E:M,9,FALSE)</f>
        <v>#N/A</v>
      </c>
      <c r="R989" s="26"/>
    </row>
    <row r="990" hidden="1" spans="2:18">
      <c r="B990" s="40" t="s">
        <v>108</v>
      </c>
      <c r="C990" s="72">
        <v>45731</v>
      </c>
      <c r="D990" s="40" t="e">
        <f>VLOOKUP(B990,辅助信息!E:K,7,FALSE)</f>
        <v>#N/A</v>
      </c>
      <c r="E990" s="40" t="str">
        <f>VLOOKUP(F990,辅助信息!A:B,2,FALSE)</f>
        <v>螺纹钢</v>
      </c>
      <c r="F990" s="40" t="s">
        <v>52</v>
      </c>
      <c r="G990" s="36">
        <v>46</v>
      </c>
      <c r="H990" s="36" t="e">
        <f>_xlfn._xlws.FILTER('[1]2025年已发货'!$E:$E,'[1]2025年已发货'!$F:$F&amp;'[1]2025年已发货'!$C:$C&amp;'[1]2025年已发货'!$G:$G&amp;'[1]2025年已发货'!$H:$H=C990&amp;F990&amp;I990&amp;J990,"未发货")</f>
        <v>#N/A</v>
      </c>
      <c r="I990" s="40" t="e">
        <f>VLOOKUP(B990,辅助信息!E:I,3,FALSE)</f>
        <v>#N/A</v>
      </c>
      <c r="J990" s="40" t="e">
        <f>VLOOKUP(B990,辅助信息!E:I,4,FALSE)</f>
        <v>#N/A</v>
      </c>
      <c r="K990" s="40" t="e">
        <f>VLOOKUP(J990,辅助信息!H:I,2,FALSE)</f>
        <v>#N/A</v>
      </c>
      <c r="L990" s="78"/>
      <c r="M990" s="106">
        <v>45733</v>
      </c>
      <c r="N990" s="43"/>
      <c r="O990" s="43">
        <f ca="1" t="shared" si="30"/>
        <v>0</v>
      </c>
      <c r="P990" s="43">
        <f ca="1" t="shared" si="31"/>
        <v>238</v>
      </c>
      <c r="Q990" s="40" t="e">
        <f>VLOOKUP(B990,辅助信息!E:M,9,FALSE)</f>
        <v>#N/A</v>
      </c>
      <c r="R990" s="26"/>
    </row>
    <row r="991" hidden="1" spans="2:18">
      <c r="B991" s="40" t="s">
        <v>106</v>
      </c>
      <c r="C991" s="72">
        <v>45731</v>
      </c>
      <c r="D991" s="40" t="str">
        <f>VLOOKUP(B991,辅助信息!E:K,7,FALSE)</f>
        <v>JWDDCD2024101600133</v>
      </c>
      <c r="E991" s="40" t="str">
        <f>VLOOKUP(F991,辅助信息!A:B,2,FALSE)</f>
        <v>高线</v>
      </c>
      <c r="F991" s="40" t="s">
        <v>51</v>
      </c>
      <c r="G991" s="36">
        <v>3</v>
      </c>
      <c r="H991" s="36">
        <f>_xlfn._xlws.FILTER('[1]2025年已发货'!$E:$E,'[1]2025年已发货'!$F:$F&amp;'[1]2025年已发货'!$C:$C&amp;'[1]2025年已发货'!$G:$G&amp;'[1]2025年已发货'!$H:$H=C991&amp;F991&amp;I991&amp;J991,"未发货")</f>
        <v>3</v>
      </c>
      <c r="I991" s="40" t="str">
        <f>VLOOKUP(B991,辅助信息!E:I,3,FALSE)</f>
        <v>（五冶钢构宜宾高县月江镇建设项目）  四川省宜宾市高县月江镇刚记超市斜对面(还阳组团沪碳二期项目)</v>
      </c>
      <c r="J991" s="40" t="str">
        <f>VLOOKUP(B991,辅助信息!E:I,4,FALSE)</f>
        <v>张朝亮</v>
      </c>
      <c r="K991" s="40">
        <f>VLOOKUP(J991,辅助信息!H:I,2,FALSE)</f>
        <v>15228205853</v>
      </c>
      <c r="L991" s="79" t="str">
        <f>VLOOKUP(B991,辅助信息!E:J,6,FALSE)</f>
        <v>提前联系到场规格</v>
      </c>
      <c r="M991" s="106">
        <v>45733</v>
      </c>
      <c r="N991" s="43"/>
      <c r="O991" s="43">
        <f ca="1" t="shared" si="30"/>
        <v>0</v>
      </c>
      <c r="P991" s="43">
        <f ca="1" t="shared" si="31"/>
        <v>238</v>
      </c>
      <c r="Q991" s="40" t="str">
        <f>VLOOKUP(B991,辅助信息!E:M,9,FALSE)</f>
        <v>ZTWM-CDGS-XS-2024-0169-中冶西部钢构-宜宾市南溪区幸福路东路,高县月江镇建设项目</v>
      </c>
      <c r="R991" s="26"/>
    </row>
    <row r="992" hidden="1" spans="2:18">
      <c r="B992" s="40" t="s">
        <v>106</v>
      </c>
      <c r="C992" s="72">
        <v>45731</v>
      </c>
      <c r="D992" s="40" t="str">
        <f>VLOOKUP(B992,辅助信息!E:K,7,FALSE)</f>
        <v>JWDDCD2024101600133</v>
      </c>
      <c r="E992" s="40" t="str">
        <f>VLOOKUP(F992,辅助信息!A:B,2,FALSE)</f>
        <v>螺纹钢</v>
      </c>
      <c r="F992" s="40" t="s">
        <v>27</v>
      </c>
      <c r="G992" s="36">
        <v>3</v>
      </c>
      <c r="H992" s="36">
        <f>_xlfn._xlws.FILTER('[1]2025年已发货'!$E:$E,'[1]2025年已发货'!$F:$F&amp;'[1]2025年已发货'!$C:$C&amp;'[1]2025年已发货'!$G:$G&amp;'[1]2025年已发货'!$H:$H=C992&amp;F992&amp;I992&amp;J992,"未发货")</f>
        <v>3</v>
      </c>
      <c r="I992" s="40" t="str">
        <f>VLOOKUP(B992,辅助信息!E:I,3,FALSE)</f>
        <v>（五冶钢构宜宾高县月江镇建设项目）  四川省宜宾市高县月江镇刚记超市斜对面(还阳组团沪碳二期项目)</v>
      </c>
      <c r="J992" s="40" t="str">
        <f>VLOOKUP(B992,辅助信息!E:I,4,FALSE)</f>
        <v>张朝亮</v>
      </c>
      <c r="K992" s="40">
        <f>VLOOKUP(J992,辅助信息!H:I,2,FALSE)</f>
        <v>15228205853</v>
      </c>
      <c r="L992" s="80"/>
      <c r="M992" s="106">
        <v>45733</v>
      </c>
      <c r="N992" s="43"/>
      <c r="O992" s="43">
        <f ca="1" t="shared" si="30"/>
        <v>0</v>
      </c>
      <c r="P992" s="43">
        <f ca="1" t="shared" si="31"/>
        <v>238</v>
      </c>
      <c r="Q992" s="40" t="str">
        <f>VLOOKUP(B992,辅助信息!E:M,9,FALSE)</f>
        <v>ZTWM-CDGS-XS-2024-0169-中冶西部钢构-宜宾市南溪区幸福路东路,高县月江镇建设项目</v>
      </c>
      <c r="R992" s="26"/>
    </row>
    <row r="993" hidden="1" spans="2:18">
      <c r="B993" s="40" t="s">
        <v>106</v>
      </c>
      <c r="C993" s="72">
        <v>45731</v>
      </c>
      <c r="D993" s="40" t="str">
        <f>VLOOKUP(B993,辅助信息!E:K,7,FALSE)</f>
        <v>JWDDCD2024101600133</v>
      </c>
      <c r="E993" s="40" t="str">
        <f>VLOOKUP(F993,辅助信息!A:B,2,FALSE)</f>
        <v>螺纹钢</v>
      </c>
      <c r="F993" s="40" t="s">
        <v>32</v>
      </c>
      <c r="G993" s="36">
        <v>12</v>
      </c>
      <c r="H993" s="36">
        <f>_xlfn._xlws.FILTER('[1]2025年已发货'!$E:$E,'[1]2025年已发货'!$F:$F&amp;'[1]2025年已发货'!$C:$C&amp;'[1]2025年已发货'!$G:$G&amp;'[1]2025年已发货'!$H:$H=C993&amp;F993&amp;I993&amp;J993,"未发货")</f>
        <v>12</v>
      </c>
      <c r="I993" s="40" t="str">
        <f>VLOOKUP(B993,辅助信息!E:I,3,FALSE)</f>
        <v>（五冶钢构宜宾高县月江镇建设项目）  四川省宜宾市高县月江镇刚记超市斜对面(还阳组团沪碳二期项目)</v>
      </c>
      <c r="J993" s="40" t="str">
        <f>VLOOKUP(B993,辅助信息!E:I,4,FALSE)</f>
        <v>张朝亮</v>
      </c>
      <c r="K993" s="40">
        <f>VLOOKUP(J993,辅助信息!H:I,2,FALSE)</f>
        <v>15228205853</v>
      </c>
      <c r="L993" s="80"/>
      <c r="M993" s="106">
        <v>45733</v>
      </c>
      <c r="N993" s="43"/>
      <c r="O993" s="43">
        <f ca="1" t="shared" si="30"/>
        <v>0</v>
      </c>
      <c r="P993" s="43">
        <f ca="1" t="shared" si="31"/>
        <v>238</v>
      </c>
      <c r="Q993" s="40" t="str">
        <f>VLOOKUP(B993,辅助信息!E:M,9,FALSE)</f>
        <v>ZTWM-CDGS-XS-2024-0169-中冶西部钢构-宜宾市南溪区幸福路东路,高县月江镇建设项目</v>
      </c>
      <c r="R993" s="26"/>
    </row>
    <row r="994" hidden="1" spans="2:18">
      <c r="B994" s="40" t="s">
        <v>106</v>
      </c>
      <c r="C994" s="72">
        <v>45731</v>
      </c>
      <c r="D994" s="40" t="str">
        <f>VLOOKUP(B994,辅助信息!E:K,7,FALSE)</f>
        <v>JWDDCD2024101600133</v>
      </c>
      <c r="E994" s="40" t="str">
        <f>VLOOKUP(F994,辅助信息!A:B,2,FALSE)</f>
        <v>螺纹钢</v>
      </c>
      <c r="F994" s="40" t="s">
        <v>28</v>
      </c>
      <c r="G994" s="36">
        <v>18</v>
      </c>
      <c r="H994" s="36">
        <f>_xlfn._xlws.FILTER('[1]2025年已发货'!$E:$E,'[1]2025年已发货'!$F:$F&amp;'[1]2025年已发货'!$C:$C&amp;'[1]2025年已发货'!$G:$G&amp;'[1]2025年已发货'!$H:$H=C994&amp;F994&amp;I994&amp;J994,"未发货")</f>
        <v>18</v>
      </c>
      <c r="I994" s="40" t="str">
        <f>VLOOKUP(B994,辅助信息!E:I,3,FALSE)</f>
        <v>（五冶钢构宜宾高县月江镇建设项目）  四川省宜宾市高县月江镇刚记超市斜对面(还阳组团沪碳二期项目)</v>
      </c>
      <c r="J994" s="40" t="str">
        <f>VLOOKUP(B994,辅助信息!E:I,4,FALSE)</f>
        <v>张朝亮</v>
      </c>
      <c r="K994" s="40">
        <f>VLOOKUP(J994,辅助信息!H:I,2,FALSE)</f>
        <v>15228205853</v>
      </c>
      <c r="L994" s="78"/>
      <c r="M994" s="106">
        <v>45733</v>
      </c>
      <c r="N994" s="43"/>
      <c r="O994" s="43">
        <f ca="1" t="shared" ref="O994:O1000" si="32">IF(OR(M994="",N994&lt;&gt;""),"",MAX(M994-TODAY(),0))</f>
        <v>0</v>
      </c>
      <c r="P994" s="43">
        <f ca="1" t="shared" ref="P994:P1000" si="33">IF(M994="","",IF(N994&lt;&gt;"",MAX(N994-M994,0),IF(TODAY()&gt;M994,TODAY()-M994,0)))</f>
        <v>238</v>
      </c>
      <c r="Q994" s="40" t="str">
        <f>VLOOKUP(B994,辅助信息!E:M,9,FALSE)</f>
        <v>ZTWM-CDGS-XS-2024-0169-中冶西部钢构-宜宾市南溪区幸福路东路,高县月江镇建设项目</v>
      </c>
      <c r="R994" s="26"/>
    </row>
    <row r="995" ht="56.25" hidden="1" customHeight="1" spans="2:18">
      <c r="B995" s="40" t="s">
        <v>54</v>
      </c>
      <c r="C995" s="72">
        <v>45731</v>
      </c>
      <c r="D995" s="40" t="e">
        <f>VLOOKUP(B995,辅助信息!E:K,7,FALSE)</f>
        <v>#N/A</v>
      </c>
      <c r="E995" s="40" t="str">
        <f>VLOOKUP(F995,辅助信息!A:B,2,FALSE)</f>
        <v>螺纹钢</v>
      </c>
      <c r="F995" s="40" t="s">
        <v>32</v>
      </c>
      <c r="G995" s="36">
        <v>35</v>
      </c>
      <c r="H995" s="36" t="e">
        <f>_xlfn._xlws.FILTER('[1]2025年已发货'!$E:$E,'[1]2025年已发货'!$F:$F&amp;'[1]2025年已发货'!$C:$C&amp;'[1]2025年已发货'!$G:$G&amp;'[1]2025年已发货'!$H:$H=C995&amp;F995&amp;I995&amp;J995,"未发货")</f>
        <v>#N/A</v>
      </c>
      <c r="I995" s="40" t="e">
        <f>VLOOKUP(B995,辅助信息!E:I,3,FALSE)</f>
        <v>#N/A</v>
      </c>
      <c r="J995" s="40" t="e">
        <f>VLOOKUP(B995,辅助信息!E:I,4,FALSE)</f>
        <v>#N/A</v>
      </c>
      <c r="K995" s="40" t="e">
        <f>VLOOKUP(J995,辅助信息!H:I,2,FALSE)</f>
        <v>#N/A</v>
      </c>
      <c r="L995" s="88" t="e">
        <f>VLOOKUP(B995,辅助信息!E:J,6,FALSE)</f>
        <v>#N/A</v>
      </c>
      <c r="M995" s="106">
        <v>45734</v>
      </c>
      <c r="N995" s="43"/>
      <c r="O995" s="43">
        <f ca="1" t="shared" si="32"/>
        <v>0</v>
      </c>
      <c r="P995" s="43">
        <f ca="1" t="shared" si="33"/>
        <v>237</v>
      </c>
      <c r="Q995" s="40" t="e">
        <f>VLOOKUP(B995,辅助信息!E:M,9,FALSE)</f>
        <v>#N/A</v>
      </c>
      <c r="R995" s="26"/>
    </row>
    <row r="996" hidden="1" spans="2:18">
      <c r="B996" s="40" t="s">
        <v>69</v>
      </c>
      <c r="C996" s="72">
        <v>45740</v>
      </c>
      <c r="D996" s="40" t="str">
        <f>VLOOKUP(B996,辅助信息!E:K,7,FALSE)</f>
        <v>JWDDCD2025052800131</v>
      </c>
      <c r="E996" s="40" t="str">
        <f>VLOOKUP(F996,辅助信息!A:B,2,FALSE)</f>
        <v>盘螺</v>
      </c>
      <c r="F996" s="40" t="s">
        <v>40</v>
      </c>
      <c r="G996" s="36">
        <v>30</v>
      </c>
      <c r="H996" s="105">
        <f>_xlfn.XLOOKUP(C996&amp;F996&amp;I996&amp;J996,'[1]2025年已发货'!$F:$F&amp;'[1]2025年已发货'!$C:$C&amp;'[1]2025年已发货'!$G:$G&amp;'[1]2025年已发货'!$H:$H,'[1]2025年已发货'!$E:$E,"未发货")</f>
        <v>27</v>
      </c>
      <c r="I996" s="40" t="str">
        <f>VLOOKUP(B996,辅助信息!E:I,3,FALSE)</f>
        <v>（商投建工达州中医药科技园-4工区-2号楼）达州市通川区达州中医药职业学院犀牛大道北段</v>
      </c>
      <c r="J996" s="40" t="str">
        <f>VLOOKUP(B996,辅助信息!E:I,4,FALSE)</f>
        <v>张扬</v>
      </c>
      <c r="K996" s="40">
        <f>VLOOKUP(J996,辅助信息!H:I,2,FALSE)</f>
        <v>18381904567</v>
      </c>
      <c r="L996" s="91" t="str">
        <f>VLOOKUP(B996,辅助信息!E:J,6,FALSE)</f>
        <v>控制炉批号！多了现场不收！,优先安排达钢,提前联系到场规格及数量</v>
      </c>
      <c r="M996" s="106"/>
      <c r="N996" s="43"/>
      <c r="O996" s="43" t="str">
        <f ca="1" t="shared" si="32"/>
        <v/>
      </c>
      <c r="P996" s="43" t="str">
        <f ca="1" t="shared" si="33"/>
        <v/>
      </c>
      <c r="Q996" s="40" t="str">
        <f>VLOOKUP(B996,辅助信息!E:M,9,FALSE)</f>
        <v>ZTWM-CDGS-XS-2024-0134-商投建工达州中医药科技成果示范园项目</v>
      </c>
      <c r="R996" s="26"/>
    </row>
    <row r="997" hidden="1" spans="1:18">
      <c r="A997" s="79"/>
      <c r="B997" s="40" t="s">
        <v>69</v>
      </c>
      <c r="C997" s="72">
        <v>45740</v>
      </c>
      <c r="D997" s="40" t="str">
        <f>VLOOKUP(B997,辅助信息!E:K,7,FALSE)</f>
        <v>JWDDCD2025052800131</v>
      </c>
      <c r="E997" s="40" t="str">
        <f>VLOOKUP(F997,辅助信息!A:B,2,FALSE)</f>
        <v>螺纹钢</v>
      </c>
      <c r="F997" s="40" t="s">
        <v>33</v>
      </c>
      <c r="G997" s="36">
        <v>9</v>
      </c>
      <c r="H997" s="105">
        <f>_xlfn.XLOOKUP(C997&amp;F997&amp;I997&amp;J997,'[1]2025年已发货'!$F:$F&amp;'[1]2025年已发货'!$C:$C&amp;'[1]2025年已发货'!$G:$G&amp;'[1]2025年已发货'!$H:$H,'[1]2025年已发货'!$E:$E,"未发货")</f>
        <v>8</v>
      </c>
      <c r="I997" s="40" t="str">
        <f>VLOOKUP(B997,辅助信息!E:I,3,FALSE)</f>
        <v>（商投建工达州中医药科技园-4工区-2号楼）达州市通川区达州中医药职业学院犀牛大道北段</v>
      </c>
      <c r="J997" s="40" t="str">
        <f>VLOOKUP(B997,辅助信息!E:I,4,FALSE)</f>
        <v>张扬</v>
      </c>
      <c r="K997" s="40">
        <f>VLOOKUP(J997,辅助信息!H:I,2,FALSE)</f>
        <v>18381904567</v>
      </c>
      <c r="L997" s="80"/>
      <c r="M997" s="106">
        <v>45731</v>
      </c>
      <c r="N997" s="43"/>
      <c r="O997" s="43">
        <f ca="1" t="shared" si="32"/>
        <v>0</v>
      </c>
      <c r="P997" s="43">
        <f ca="1" t="shared" si="33"/>
        <v>240</v>
      </c>
      <c r="Q997" s="40" t="str">
        <f>VLOOKUP(B997,辅助信息!E:M,9,FALSE)</f>
        <v>ZTWM-CDGS-XS-2024-0134-商投建工达州中医药科技成果示范园项目</v>
      </c>
      <c r="R997" s="26"/>
    </row>
    <row r="998" hidden="1" spans="1:18">
      <c r="A998" s="79"/>
      <c r="B998" s="40" t="s">
        <v>75</v>
      </c>
      <c r="C998" s="72">
        <v>45740</v>
      </c>
      <c r="D998" s="40" t="e">
        <f>VLOOKUP(B998,辅助信息!E:K,7,FALSE)</f>
        <v>#N/A</v>
      </c>
      <c r="E998" s="40" t="str">
        <f>VLOOKUP(F998,辅助信息!A:B,2,FALSE)</f>
        <v>盘螺</v>
      </c>
      <c r="F998" s="40" t="s">
        <v>41</v>
      </c>
      <c r="G998" s="36">
        <v>2.5</v>
      </c>
      <c r="H998" s="105" t="e">
        <f>_xlfn.XLOOKUP(C998&amp;F998&amp;I998&amp;J998,'[1]2025年已发货'!$F:$F&amp;'[1]2025年已发货'!$C:$C&amp;'[1]2025年已发货'!$G:$G&amp;'[1]2025年已发货'!$H:$H,'[1]2025年已发货'!$E:$E,"未发货")</f>
        <v>#N/A</v>
      </c>
      <c r="I998" s="40" t="e">
        <f>VLOOKUP(B998,辅助信息!E:I,3,FALSE)</f>
        <v>#N/A</v>
      </c>
      <c r="J998" s="40" t="e">
        <f>VLOOKUP(B998,辅助信息!E:I,4,FALSE)</f>
        <v>#N/A</v>
      </c>
      <c r="K998" s="40" t="e">
        <f>VLOOKUP(J998,辅助信息!H:I,2,FALSE)</f>
        <v>#N/A</v>
      </c>
      <c r="L998" s="91" t="e">
        <f>VLOOKUP(B998,辅助信息!E:J,6,FALSE)</f>
        <v>#N/A</v>
      </c>
      <c r="M998" s="106">
        <v>45733</v>
      </c>
      <c r="N998" s="43"/>
      <c r="O998" s="43">
        <f ca="1" t="shared" si="32"/>
        <v>0</v>
      </c>
      <c r="P998" s="43">
        <f ca="1" t="shared" si="33"/>
        <v>238</v>
      </c>
      <c r="Q998" s="40" t="e">
        <f>VLOOKUP(B998,辅助信息!E:M,9,FALSE)</f>
        <v>#N/A</v>
      </c>
      <c r="R998" s="26"/>
    </row>
    <row r="999" hidden="1" spans="1:18">
      <c r="A999" s="79"/>
      <c r="B999" s="40" t="s">
        <v>75</v>
      </c>
      <c r="C999" s="72">
        <v>45740</v>
      </c>
      <c r="D999" s="40" t="e">
        <f>VLOOKUP(B999,辅助信息!E:K,7,FALSE)</f>
        <v>#N/A</v>
      </c>
      <c r="E999" s="40" t="str">
        <f>VLOOKUP(F999,辅助信息!A:B,2,FALSE)</f>
        <v>螺纹钢</v>
      </c>
      <c r="F999" s="40" t="s">
        <v>28</v>
      </c>
      <c r="G999" s="36">
        <v>9</v>
      </c>
      <c r="H999" s="105" t="e">
        <f>_xlfn.XLOOKUP(C999&amp;F999&amp;I999&amp;J999,'[1]2025年已发货'!$F:$F&amp;'[1]2025年已发货'!$C:$C&amp;'[1]2025年已发货'!$G:$G&amp;'[1]2025年已发货'!$H:$H,'[1]2025年已发货'!$E:$E,"未发货")</f>
        <v>#N/A</v>
      </c>
      <c r="I999" s="40" t="e">
        <f>VLOOKUP(B999,辅助信息!E:I,3,FALSE)</f>
        <v>#N/A</v>
      </c>
      <c r="J999" s="40" t="e">
        <f>VLOOKUP(B999,辅助信息!E:I,4,FALSE)</f>
        <v>#N/A</v>
      </c>
      <c r="K999" s="40" t="e">
        <f>VLOOKUP(J999,辅助信息!H:I,2,FALSE)</f>
        <v>#N/A</v>
      </c>
      <c r="L999" s="80"/>
      <c r="M999" s="106">
        <v>45733</v>
      </c>
      <c r="N999" s="43"/>
      <c r="O999" s="43">
        <f ca="1" t="shared" si="32"/>
        <v>0</v>
      </c>
      <c r="P999" s="43">
        <f ca="1" t="shared" si="33"/>
        <v>238</v>
      </c>
      <c r="Q999" s="40" t="e">
        <f>VLOOKUP(B999,辅助信息!E:M,9,FALSE)</f>
        <v>#N/A</v>
      </c>
      <c r="R999" s="26"/>
    </row>
    <row r="1000" ht="33.75" hidden="1" customHeight="1" spans="2:18">
      <c r="B1000" s="40" t="s">
        <v>68</v>
      </c>
      <c r="C1000" s="72">
        <v>45740</v>
      </c>
      <c r="D1000" s="40" t="str">
        <f>VLOOKUP(B1000,辅助信息!E:K,7,FALSE)</f>
        <v>JWDDCD2025052800131</v>
      </c>
      <c r="E1000" s="40" t="str">
        <f>VLOOKUP(F1000,辅助信息!A:B,2,FALSE)</f>
        <v>高线</v>
      </c>
      <c r="F1000" s="40" t="s">
        <v>51</v>
      </c>
      <c r="G1000" s="36">
        <v>3</v>
      </c>
      <c r="H1000" s="105" t="str">
        <f>_xlfn.XLOOKUP(C1000&amp;F1000&amp;I1000&amp;J1000,'[1]2025年已发货'!$F:$F&amp;'[1]2025年已发货'!$C:$C&amp;'[1]2025年已发货'!$G:$G&amp;'[1]2025年已发货'!$H:$H,'[1]2025年已发货'!$E:$E,"未发货")</f>
        <v>未发货</v>
      </c>
      <c r="I1000" s="40" t="str">
        <f>VLOOKUP(B1000,辅助信息!E:I,3,FALSE)</f>
        <v>（商投建工达州中医药科技园-2工区-景观桥）达州市通川区达州中医药职业学院犀牛大道北段</v>
      </c>
      <c r="J1000" s="40" t="str">
        <f>VLOOKUP(B1000,辅助信息!E:I,4,FALSE)</f>
        <v>李波</v>
      </c>
      <c r="K1000" s="40">
        <f>VLOOKUP(J1000,辅助信息!H:I,2,FALSE)</f>
        <v>18381899787</v>
      </c>
      <c r="L1000" s="79" t="str">
        <f>VLOOKUP(B1000,辅助信息!E:J,6,FALSE)</f>
        <v>控制炉批号！多了现场不收！,优先安排达钢,提前联系到场规格及数量</v>
      </c>
      <c r="M1000" s="107">
        <v>45736</v>
      </c>
      <c r="O1000" s="43">
        <f ca="1" t="shared" si="32"/>
        <v>0</v>
      </c>
      <c r="P1000" s="43">
        <f ca="1" t="shared" si="33"/>
        <v>235</v>
      </c>
      <c r="Q1000" s="40" t="str">
        <f>VLOOKUP(B1000,辅助信息!E:M,9,FALSE)</f>
        <v>ZTWM-CDGS-XS-2024-0134-商投建工达州中医药科技成果示范园项目</v>
      </c>
      <c r="R1000" s="26"/>
    </row>
    <row r="1001" hidden="1" spans="2:18">
      <c r="B1001" s="40" t="s">
        <v>73</v>
      </c>
      <c r="C1001" s="72">
        <v>45740</v>
      </c>
      <c r="D1001" s="40" t="s">
        <v>118</v>
      </c>
      <c r="E1001" s="40" t="s">
        <v>119</v>
      </c>
      <c r="F1001" s="40" t="s">
        <v>49</v>
      </c>
      <c r="G1001" s="36">
        <v>10</v>
      </c>
      <c r="H1001" s="105">
        <f>_xlfn.XLOOKUP(C1001&amp;F1001&amp;I1001&amp;J1001,'[1]2025年已发货'!$F:$F&amp;'[1]2025年已发货'!$C:$C&amp;'[1]2025年已发货'!$G:$G&amp;'[1]2025年已发货'!$H:$H,'[1]2025年已发货'!$E:$E,"未发货")</f>
        <v>10</v>
      </c>
      <c r="I1001" s="40" t="str">
        <f>VLOOKUP(B1001,辅助信息!E:I,3,FALSE)</f>
        <v>(五冶钢构医学科学产业园建设项目房建三部-一标（7-1）)四川省南充市顺庆区搬罾街道学府大道二段</v>
      </c>
      <c r="J1001" s="40" t="str">
        <f>VLOOKUP(B1001,辅助信息!E:I,4,FALSE)</f>
        <v>郑林</v>
      </c>
      <c r="K1001" s="40">
        <f>VLOOKUP(J1001,辅助信息!H:I,2,FALSE)</f>
        <v>18349955455</v>
      </c>
      <c r="L1001" s="79"/>
      <c r="M1001" s="107"/>
      <c r="O1001" s="43"/>
      <c r="P1001" s="43"/>
      <c r="Q1001" s="40"/>
      <c r="R1001" s="26"/>
    </row>
    <row r="1002" hidden="1" spans="2:18">
      <c r="B1002" s="40" t="s">
        <v>73</v>
      </c>
      <c r="C1002" s="72">
        <v>45740</v>
      </c>
      <c r="D1002" s="40" t="str">
        <f>VLOOKUP(B1002,辅助信息!E:K,7,FALSE)</f>
        <v>JWDDCD2025051000019</v>
      </c>
      <c r="E1002" s="40" t="str">
        <f>VLOOKUP(F1002,辅助信息!A:B,2,FALSE)</f>
        <v>盘螺</v>
      </c>
      <c r="F1002" s="40" t="s">
        <v>26</v>
      </c>
      <c r="G1002" s="36">
        <v>17</v>
      </c>
      <c r="H1002" s="105">
        <f>_xlfn.XLOOKUP(C1002&amp;F1002&amp;I1002&amp;J1002,'[1]2025年已发货'!$F:$F&amp;'[1]2025年已发货'!$C:$C&amp;'[1]2025年已发货'!$G:$G&amp;'[1]2025年已发货'!$H:$H,'[1]2025年已发货'!$E:$E,"未发货")</f>
        <v>17</v>
      </c>
      <c r="I1002" s="40" t="str">
        <f>VLOOKUP(B1002,辅助信息!E:I,3,FALSE)</f>
        <v>(五冶钢构医学科学产业园建设项目房建三部-一标（7-1）)四川省南充市顺庆区搬罾街道学府大道二段</v>
      </c>
      <c r="J1002" s="40" t="str">
        <f>VLOOKUP(B1002,辅助信息!E:I,4,FALSE)</f>
        <v>郑林</v>
      </c>
      <c r="K1002" s="40">
        <f>VLOOKUP(J1002,辅助信息!H:I,2,FALSE)</f>
        <v>18349955455</v>
      </c>
      <c r="L1002" s="79" t="str">
        <f>VLOOKUP(B1002,辅助信息!E:J,6,FALSE)</f>
        <v>送货单：送货单位：南充思临新材料科技有限公司,收货单位：五冶集团川北(南充)建设有限公司,项目名称：南充医学科学产业园,送货车型13米,装货前联系收货人核实到场规格</v>
      </c>
      <c r="M1002" s="107">
        <v>45738</v>
      </c>
      <c r="O1002" s="43">
        <f ca="1" t="shared" ref="O1002:O1010" si="34">IF(OR(M1002="",N1002&lt;&gt;""),"",MAX(M1002-TODAY(),0))</f>
        <v>0</v>
      </c>
      <c r="P1002" s="43">
        <f ca="1" t="shared" ref="P1002:P1010" si="35">IF(M1002="","",IF(N1002&lt;&gt;"",MAX(N1002-M1002,0),IF(TODAY()&gt;M1002,TODAY()-M1002,0)))</f>
        <v>233</v>
      </c>
      <c r="Q1002" s="40" t="str">
        <f>VLOOKUP(B1002,辅助信息!E:M,9,FALSE)</f>
        <v>ZTWM-CDGS-XS-2024-0248-五冶钢构-南充市医学院项目</v>
      </c>
      <c r="R1002" s="26"/>
    </row>
    <row r="1003" hidden="1" spans="2:18">
      <c r="B1003" s="40" t="s">
        <v>73</v>
      </c>
      <c r="C1003" s="72">
        <v>45740</v>
      </c>
      <c r="D1003" s="40" t="str">
        <f>VLOOKUP(B1003,辅助信息!E:K,7,FALSE)</f>
        <v>JWDDCD2025051000019</v>
      </c>
      <c r="E1003" s="40" t="str">
        <f>VLOOKUP(F1003,辅助信息!A:B,2,FALSE)</f>
        <v>盘螺</v>
      </c>
      <c r="F1003" s="40" t="s">
        <v>40</v>
      </c>
      <c r="G1003" s="36">
        <v>8</v>
      </c>
      <c r="H1003" s="105">
        <f>_xlfn.XLOOKUP(C1003&amp;F1003&amp;I1003&amp;J1003,'[1]2025年已发货'!$F:$F&amp;'[1]2025年已发货'!$C:$C&amp;'[1]2025年已发货'!$G:$G&amp;'[1]2025年已发货'!$H:$H,'[1]2025年已发货'!$E:$E,"未发货")</f>
        <v>8</v>
      </c>
      <c r="I1003" s="40" t="str">
        <f>VLOOKUP(B1003,辅助信息!E:I,3,FALSE)</f>
        <v>(五冶钢构医学科学产业园建设项目房建三部-一标（7-1）)四川省南充市顺庆区搬罾街道学府大道二段</v>
      </c>
      <c r="J1003" s="40" t="str">
        <f>VLOOKUP(B1003,辅助信息!E:I,4,FALSE)</f>
        <v>郑林</v>
      </c>
      <c r="K1003" s="40">
        <f>VLOOKUP(J1003,辅助信息!H:I,2,FALSE)</f>
        <v>18349955455</v>
      </c>
      <c r="L1003" s="78"/>
      <c r="M1003" s="107">
        <v>45738</v>
      </c>
      <c r="O1003" s="43">
        <f ca="1" t="shared" si="34"/>
        <v>0</v>
      </c>
      <c r="P1003" s="43">
        <f ca="1" t="shared" si="35"/>
        <v>233</v>
      </c>
      <c r="Q1003" s="40" t="str">
        <f>VLOOKUP(B1003,辅助信息!E:M,9,FALSE)</f>
        <v>ZTWM-CDGS-XS-2024-0248-五冶钢构-南充市医学院项目</v>
      </c>
      <c r="R1003" s="26"/>
    </row>
    <row r="1004" hidden="1" spans="2:18">
      <c r="B1004" s="40" t="s">
        <v>113</v>
      </c>
      <c r="C1004" s="72">
        <v>45740</v>
      </c>
      <c r="D1004" s="40" t="str">
        <f>VLOOKUP(B1004,辅助信息!E:K,7,FALSE)</f>
        <v>JWDDCD2025051000019</v>
      </c>
      <c r="E1004" s="40" t="str">
        <f>VLOOKUP(F1004,辅助信息!A:B,2,FALSE)</f>
        <v>螺纹钢</v>
      </c>
      <c r="F1004" s="40" t="s">
        <v>32</v>
      </c>
      <c r="G1004" s="36">
        <v>10</v>
      </c>
      <c r="H1004" s="105">
        <f>_xlfn.XLOOKUP(C1004&amp;F1004&amp;I1004&amp;J1004,'[1]2025年已发货'!$F:$F&amp;'[1]2025年已发货'!$C:$C&amp;'[1]2025年已发货'!$G:$G&amp;'[1]2025年已发货'!$H:$H,'[1]2025年已发货'!$E:$E,"未发货")</f>
        <v>10</v>
      </c>
      <c r="I1004" s="40" t="str">
        <f>VLOOKUP(B1004,辅助信息!E:I,3,FALSE)</f>
        <v>(五冶钢构医学科学产业园建设项目房建二部-排洪渠（五标）)四川省南充市顺庆区搬罾街道学府大道二段</v>
      </c>
      <c r="J1004" s="40" t="str">
        <f>VLOOKUP(B1004,辅助信息!E:I,4,FALSE)</f>
        <v>安南</v>
      </c>
      <c r="K1004" s="40">
        <f>VLOOKUP(J1004,辅助信息!H:I,2,FALSE)</f>
        <v>19950525030</v>
      </c>
      <c r="L1004" s="79" t="str">
        <f>VLOOKUP(B1004,辅助信息!E:J,6,FALSE)</f>
        <v>送货单：送货单位：南充思临新材料科技有限公司,收货单位：五冶集团川北(南充)建设有限公司,项目名称：南充医学科学产业园,送货车型13米,装货前联系收货人核实到场规格</v>
      </c>
      <c r="M1004" s="107">
        <v>45738</v>
      </c>
      <c r="O1004" s="43">
        <f ca="1" t="shared" si="34"/>
        <v>0</v>
      </c>
      <c r="P1004" s="43">
        <f ca="1" t="shared" si="35"/>
        <v>233</v>
      </c>
      <c r="Q1004" s="40" t="str">
        <f>VLOOKUP(B1004,辅助信息!E:M,9,FALSE)</f>
        <v>ZTWM-CDGS-XS-2024-0248-五冶钢构-南充市医学院项目</v>
      </c>
      <c r="R1004" s="26"/>
    </row>
    <row r="1005" hidden="1" spans="2:18">
      <c r="B1005" s="40" t="s">
        <v>113</v>
      </c>
      <c r="C1005" s="72">
        <v>45740</v>
      </c>
      <c r="D1005" s="40" t="str">
        <f>VLOOKUP(B1005,辅助信息!E:K,7,FALSE)</f>
        <v>JWDDCD2025051000019</v>
      </c>
      <c r="E1005" s="40" t="str">
        <f>VLOOKUP(F1005,辅助信息!A:B,2,FALSE)</f>
        <v>螺纹钢</v>
      </c>
      <c r="F1005" s="40" t="s">
        <v>18</v>
      </c>
      <c r="G1005" s="36">
        <v>25</v>
      </c>
      <c r="H1005" s="105">
        <f>_xlfn.XLOOKUP(C1005&amp;F1005&amp;I1005&amp;J1005,'[1]2025年已发货'!$F:$F&amp;'[1]2025年已发货'!$C:$C&amp;'[1]2025年已发货'!$G:$G&amp;'[1]2025年已发货'!$H:$H,'[1]2025年已发货'!$E:$E,"未发货")</f>
        <v>25</v>
      </c>
      <c r="I1005" s="40" t="str">
        <f>VLOOKUP(B1005,辅助信息!E:I,3,FALSE)</f>
        <v>(五冶钢构医学科学产业园建设项目房建二部-排洪渠（五标）)四川省南充市顺庆区搬罾街道学府大道二段</v>
      </c>
      <c r="J1005" s="40" t="str">
        <f>VLOOKUP(B1005,辅助信息!E:I,4,FALSE)</f>
        <v>安南</v>
      </c>
      <c r="K1005" s="40">
        <f>VLOOKUP(J1005,辅助信息!H:I,2,FALSE)</f>
        <v>19950525030</v>
      </c>
      <c r="L1005" s="78"/>
      <c r="M1005" s="107">
        <v>45738</v>
      </c>
      <c r="O1005" s="43">
        <f ca="1" t="shared" si="34"/>
        <v>0</v>
      </c>
      <c r="P1005" s="43">
        <f ca="1" t="shared" si="35"/>
        <v>233</v>
      </c>
      <c r="Q1005" s="40" t="str">
        <f>VLOOKUP(B1005,辅助信息!E:M,9,FALSE)</f>
        <v>ZTWM-CDGS-XS-2024-0248-五冶钢构-南充市医学院项目</v>
      </c>
      <c r="R1005" s="26"/>
    </row>
    <row r="1006" hidden="1" spans="2:18">
      <c r="B1006" s="40" t="s">
        <v>29</v>
      </c>
      <c r="C1006" s="72">
        <v>45740</v>
      </c>
      <c r="D1006" s="40" t="e">
        <f>VLOOKUP(B1006,辅助信息!E:K,7,FALSE)</f>
        <v>#N/A</v>
      </c>
      <c r="E1006" s="40" t="str">
        <f>VLOOKUP(F1006,辅助信息!A:B,2,FALSE)</f>
        <v>螺纹钢</v>
      </c>
      <c r="F1006" s="40" t="s">
        <v>27</v>
      </c>
      <c r="G1006" s="36">
        <v>20</v>
      </c>
      <c r="H1006" s="105" t="e">
        <f>_xlfn.XLOOKUP(C1006&amp;F1006&amp;I1006&amp;J1006,'[1]2025年已发货'!$F:$F&amp;'[1]2025年已发货'!$C:$C&amp;'[1]2025年已发货'!$G:$G&amp;'[1]2025年已发货'!$H:$H,'[1]2025年已发货'!$E:$E,"未发货")</f>
        <v>#N/A</v>
      </c>
      <c r="I1006" s="40" t="e">
        <f>VLOOKUP(B1006,辅助信息!E:I,3,FALSE)</f>
        <v>#N/A</v>
      </c>
      <c r="J1006" s="40" t="e">
        <f>VLOOKUP(B1006,辅助信息!E:I,4,FALSE)</f>
        <v>#N/A</v>
      </c>
      <c r="K1006" s="40" t="e">
        <f>VLOOKUP(J1006,辅助信息!H:I,2,FALSE)</f>
        <v>#N/A</v>
      </c>
      <c r="L1006" s="79" t="e">
        <f>VLOOKUP(B1006,辅助信息!E:J,6,FALSE)</f>
        <v>#N/A</v>
      </c>
      <c r="M1006" s="107">
        <v>45738</v>
      </c>
      <c r="O1006" s="43">
        <f ca="1" t="shared" si="34"/>
        <v>0</v>
      </c>
      <c r="P1006" s="43">
        <f ca="1" t="shared" si="35"/>
        <v>233</v>
      </c>
      <c r="Q1006" s="40" t="e">
        <f>VLOOKUP(B1006,辅助信息!E:M,9,FALSE)</f>
        <v>#N/A</v>
      </c>
      <c r="R1006" s="26"/>
    </row>
    <row r="1007" hidden="1" spans="2:18">
      <c r="B1007" s="40" t="s">
        <v>29</v>
      </c>
      <c r="C1007" s="72">
        <v>45740</v>
      </c>
      <c r="D1007" s="40" t="e">
        <f>VLOOKUP(B1007,辅助信息!E:K,7,FALSE)</f>
        <v>#N/A</v>
      </c>
      <c r="E1007" s="40" t="str">
        <f>VLOOKUP(F1007,辅助信息!A:B,2,FALSE)</f>
        <v>螺纹钢</v>
      </c>
      <c r="F1007" s="40" t="s">
        <v>28</v>
      </c>
      <c r="G1007" s="36">
        <v>15</v>
      </c>
      <c r="H1007" s="105" t="e">
        <f>_xlfn.XLOOKUP(C1007&amp;F1007&amp;I1007&amp;J1007,'[1]2025年已发货'!$F:$F&amp;'[1]2025年已发货'!$C:$C&amp;'[1]2025年已发货'!$G:$G&amp;'[1]2025年已发货'!$H:$H,'[1]2025年已发货'!$E:$E,"未发货")</f>
        <v>#N/A</v>
      </c>
      <c r="I1007" s="40" t="e">
        <f>VLOOKUP(B1007,辅助信息!E:I,3,FALSE)</f>
        <v>#N/A</v>
      </c>
      <c r="J1007" s="40" t="e">
        <f>VLOOKUP(B1007,辅助信息!E:I,4,FALSE)</f>
        <v>#N/A</v>
      </c>
      <c r="K1007" s="40" t="e">
        <f>VLOOKUP(J1007,辅助信息!H:I,2,FALSE)</f>
        <v>#N/A</v>
      </c>
      <c r="L1007" s="78"/>
      <c r="M1007" s="107">
        <v>45738</v>
      </c>
      <c r="O1007" s="43">
        <f ca="1" t="shared" si="34"/>
        <v>0</v>
      </c>
      <c r="P1007" s="43">
        <f ca="1" t="shared" si="35"/>
        <v>233</v>
      </c>
      <c r="Q1007" s="40" t="e">
        <f>VLOOKUP(B1007,辅助信息!E:M,9,FALSE)</f>
        <v>#N/A</v>
      </c>
      <c r="R1007" s="26"/>
    </row>
    <row r="1008" hidden="1" spans="2:18">
      <c r="B1008" s="40" t="s">
        <v>87</v>
      </c>
      <c r="C1008" s="72">
        <v>45740</v>
      </c>
      <c r="D1008" s="40" t="e">
        <f>VLOOKUP(B1008,辅助信息!E:K,7,FALSE)</f>
        <v>#N/A</v>
      </c>
      <c r="E1008" s="40" t="str">
        <f>VLOOKUP(F1008,辅助信息!A:B,2,FALSE)</f>
        <v>螺纹钢</v>
      </c>
      <c r="F1008" s="40" t="s">
        <v>27</v>
      </c>
      <c r="G1008" s="36">
        <v>5</v>
      </c>
      <c r="H1008" s="105" t="e">
        <f>_xlfn.XLOOKUP(C1008&amp;F1008&amp;I1008&amp;J1008,'[1]2025年已发货'!$F:$F&amp;'[1]2025年已发货'!$C:$C&amp;'[1]2025年已发货'!$G:$G&amp;'[1]2025年已发货'!$H:$H,'[1]2025年已发货'!$E:$E,"未发货")</f>
        <v>#N/A</v>
      </c>
      <c r="I1008" s="40" t="e">
        <f>VLOOKUP(B1008,辅助信息!E:I,3,FALSE)</f>
        <v>#N/A</v>
      </c>
      <c r="J1008" s="40" t="e">
        <f>VLOOKUP(B1008,辅助信息!E:I,4,FALSE)</f>
        <v>#N/A</v>
      </c>
      <c r="K1008" s="40" t="e">
        <f>VLOOKUP(J1008,辅助信息!H:I,2,FALSE)</f>
        <v>#N/A</v>
      </c>
      <c r="L1008" s="79" t="e">
        <f>VLOOKUP(B1008,辅助信息!E:J,6,FALSE)</f>
        <v>#N/A</v>
      </c>
      <c r="M1008" s="107">
        <v>45738</v>
      </c>
      <c r="O1008" s="43">
        <f ca="1" t="shared" si="34"/>
        <v>0</v>
      </c>
      <c r="P1008" s="43">
        <f ca="1" t="shared" si="35"/>
        <v>233</v>
      </c>
      <c r="Q1008" s="40" t="e">
        <f>VLOOKUP(B1008,辅助信息!E:M,9,FALSE)</f>
        <v>#N/A</v>
      </c>
      <c r="R1008" s="26"/>
    </row>
    <row r="1009" hidden="1" spans="2:18">
      <c r="B1009" s="40" t="s">
        <v>87</v>
      </c>
      <c r="C1009" s="72">
        <v>45740</v>
      </c>
      <c r="D1009" s="40" t="e">
        <f>VLOOKUP(B1009,辅助信息!E:K,7,FALSE)</f>
        <v>#N/A</v>
      </c>
      <c r="E1009" s="40" t="str">
        <f>VLOOKUP(F1009,辅助信息!A:B,2,FALSE)</f>
        <v>螺纹钢</v>
      </c>
      <c r="F1009" s="40" t="s">
        <v>19</v>
      </c>
      <c r="G1009" s="36">
        <v>8</v>
      </c>
      <c r="H1009" s="105" t="e">
        <f>_xlfn.XLOOKUP(C1009&amp;F1009&amp;I1009&amp;J1009,'[1]2025年已发货'!$F:$F&amp;'[1]2025年已发货'!$C:$C&amp;'[1]2025年已发货'!$G:$G&amp;'[1]2025年已发货'!$H:$H,'[1]2025年已发货'!$E:$E,"未发货")</f>
        <v>#N/A</v>
      </c>
      <c r="I1009" s="40" t="e">
        <f>VLOOKUP(B1009,辅助信息!E:I,3,FALSE)</f>
        <v>#N/A</v>
      </c>
      <c r="J1009" s="40" t="e">
        <f>VLOOKUP(B1009,辅助信息!E:I,4,FALSE)</f>
        <v>#N/A</v>
      </c>
      <c r="K1009" s="40" t="e">
        <f>VLOOKUP(J1009,辅助信息!H:I,2,FALSE)</f>
        <v>#N/A</v>
      </c>
      <c r="L1009" s="80"/>
      <c r="M1009" s="107">
        <v>45738</v>
      </c>
      <c r="O1009" s="43">
        <f ca="1" t="shared" si="34"/>
        <v>0</v>
      </c>
      <c r="P1009" s="43">
        <f ca="1" t="shared" si="35"/>
        <v>233</v>
      </c>
      <c r="Q1009" s="40" t="e">
        <f>VLOOKUP(B1009,辅助信息!E:M,9,FALSE)</f>
        <v>#N/A</v>
      </c>
      <c r="R1009" s="26"/>
    </row>
    <row r="1010" hidden="1" spans="2:18">
      <c r="B1010" s="40" t="s">
        <v>87</v>
      </c>
      <c r="C1010" s="72">
        <v>45740</v>
      </c>
      <c r="D1010" s="40" t="e">
        <f>VLOOKUP(B1010,辅助信息!E:K,7,FALSE)</f>
        <v>#N/A</v>
      </c>
      <c r="E1010" s="40" t="str">
        <f>VLOOKUP(F1010,辅助信息!A:B,2,FALSE)</f>
        <v>螺纹钢</v>
      </c>
      <c r="F1010" s="40" t="s">
        <v>52</v>
      </c>
      <c r="G1010" s="36">
        <v>22</v>
      </c>
      <c r="H1010" s="105" t="e">
        <f>_xlfn.XLOOKUP(C1010&amp;F1010&amp;I1010&amp;J1010,'[1]2025年已发货'!$F:$F&amp;'[1]2025年已发货'!$C:$C&amp;'[1]2025年已发货'!$G:$G&amp;'[1]2025年已发货'!$H:$H,'[1]2025年已发货'!$E:$E,"未发货")</f>
        <v>#N/A</v>
      </c>
      <c r="I1010" s="40" t="e">
        <f>VLOOKUP(B1010,辅助信息!E:I,3,FALSE)</f>
        <v>#N/A</v>
      </c>
      <c r="J1010" s="40" t="e">
        <f>VLOOKUP(B1010,辅助信息!E:I,4,FALSE)</f>
        <v>#N/A</v>
      </c>
      <c r="K1010" s="40" t="e">
        <f>VLOOKUP(J1010,辅助信息!H:I,2,FALSE)</f>
        <v>#N/A</v>
      </c>
      <c r="L1010" s="78"/>
      <c r="M1010" s="107">
        <v>45738</v>
      </c>
      <c r="O1010" s="43">
        <f ca="1" t="shared" si="34"/>
        <v>0</v>
      </c>
      <c r="P1010" s="43">
        <f ca="1" t="shared" si="35"/>
        <v>233</v>
      </c>
      <c r="Q1010" s="40" t="e">
        <f>VLOOKUP(B1010,辅助信息!E:M,9,FALSE)</f>
        <v>#N/A</v>
      </c>
      <c r="R1010" s="26"/>
    </row>
    <row r="1011" hidden="1" spans="2:18">
      <c r="B1011" s="40" t="s">
        <v>87</v>
      </c>
      <c r="C1011" s="72">
        <v>45740</v>
      </c>
      <c r="D1011" s="40" t="e">
        <f>VLOOKUP(B1011,辅助信息!E:K,7,FALSE)</f>
        <v>#N/A</v>
      </c>
      <c r="E1011" s="40" t="str">
        <f>VLOOKUP(F1011,辅助信息!A:B,2,FALSE)</f>
        <v>螺纹钢</v>
      </c>
      <c r="F1011" s="40" t="s">
        <v>65</v>
      </c>
      <c r="G1011" s="36">
        <v>10</v>
      </c>
      <c r="H1011" s="105" t="e">
        <f>_xlfn.XLOOKUP(C1011&amp;F1011&amp;I1011&amp;J1011,'[1]2025年已发货'!$F:$F&amp;'[1]2025年已发货'!$C:$C&amp;'[1]2025年已发货'!$G:$G&amp;'[1]2025年已发货'!$H:$H,'[1]2025年已发货'!$E:$E,"未发货")</f>
        <v>#N/A</v>
      </c>
      <c r="I1011" s="40" t="e">
        <f>VLOOKUP(B1011,辅助信息!E:I,3,FALSE)</f>
        <v>#N/A</v>
      </c>
      <c r="J1011" s="40" t="e">
        <f>VLOOKUP(B1011,辅助信息!E:I,4,FALSE)</f>
        <v>#N/A</v>
      </c>
      <c r="K1011" s="40"/>
      <c r="L1011" s="79"/>
      <c r="M1011" s="107"/>
      <c r="O1011" s="43"/>
      <c r="P1011" s="43"/>
      <c r="Q1011" s="40"/>
      <c r="R1011" s="26"/>
    </row>
    <row r="1012" hidden="1" spans="2:18">
      <c r="B1012" s="40" t="s">
        <v>120</v>
      </c>
      <c r="C1012" s="72">
        <v>45740</v>
      </c>
      <c r="D1012" s="40" t="e">
        <f>VLOOKUP(B1012,辅助信息!E:K,7,FALSE)</f>
        <v>#N/A</v>
      </c>
      <c r="E1012" s="40" t="str">
        <f>VLOOKUP(F1012,辅助信息!A:B,2,FALSE)</f>
        <v>高线</v>
      </c>
      <c r="F1012" s="40" t="s">
        <v>53</v>
      </c>
      <c r="G1012" s="36">
        <v>3</v>
      </c>
      <c r="H1012" s="105" t="e">
        <f>_xlfn.XLOOKUP(C1012&amp;F1012&amp;I1012&amp;J1012,'[1]2025年已发货'!$F:$F&amp;'[1]2025年已发货'!$C:$C&amp;'[1]2025年已发货'!$G:$G&amp;'[1]2025年已发货'!$H:$H,'[1]2025年已发货'!$E:$E,"未发货")</f>
        <v>#N/A</v>
      </c>
      <c r="I1012" s="40" t="e">
        <f>VLOOKUP(B1012,辅助信息!E:I,3,FALSE)</f>
        <v>#N/A</v>
      </c>
      <c r="J1012" s="40" t="e">
        <f>VLOOKUP(B1012,辅助信息!E:I,4,FALSE)</f>
        <v>#N/A</v>
      </c>
      <c r="K1012" s="40" t="e">
        <f>VLOOKUP(J1012,辅助信息!H:I,2,FALSE)</f>
        <v>#N/A</v>
      </c>
      <c r="L1012" s="79" t="e">
        <f>VLOOKUP(B1012,辅助信息!E:J,6,FALSE)</f>
        <v>#N/A</v>
      </c>
      <c r="M1012" s="107">
        <v>45738</v>
      </c>
      <c r="O1012" s="43">
        <f ca="1" t="shared" ref="O1012:O1019" si="36">IF(OR(M1012="",N1012&lt;&gt;""),"",MAX(M1012-TODAY(),0))</f>
        <v>0</v>
      </c>
      <c r="P1012" s="43">
        <f ca="1" t="shared" ref="P1012:P1075" si="37">IF(M1012="","",IF(N1012&lt;&gt;"",MAX(N1012-M1012,0),IF(TODAY()&gt;M1012,TODAY()-M1012,0)))</f>
        <v>233</v>
      </c>
      <c r="Q1012" s="40" t="e">
        <f>VLOOKUP(B1012,辅助信息!E:M,9,FALSE)</f>
        <v>#N/A</v>
      </c>
      <c r="R1012" s="26"/>
    </row>
    <row r="1013" hidden="1" spans="2:18">
      <c r="B1013" s="40" t="s">
        <v>120</v>
      </c>
      <c r="C1013" s="72">
        <v>45740</v>
      </c>
      <c r="D1013" s="40" t="e">
        <f>VLOOKUP(B1013,辅助信息!E:K,7,FALSE)</f>
        <v>#N/A</v>
      </c>
      <c r="E1013" s="40" t="str">
        <f>VLOOKUP(F1013,辅助信息!A:B,2,FALSE)</f>
        <v>盘螺</v>
      </c>
      <c r="F1013" s="40" t="s">
        <v>41</v>
      </c>
      <c r="G1013" s="36">
        <v>6</v>
      </c>
      <c r="H1013" s="105" t="e">
        <f>_xlfn.XLOOKUP(C1013&amp;F1013&amp;I1013&amp;J1013,'[1]2025年已发货'!$F:$F&amp;'[1]2025年已发货'!$C:$C&amp;'[1]2025年已发货'!$G:$G&amp;'[1]2025年已发货'!$H:$H,'[1]2025年已发货'!$E:$E,"未发货")</f>
        <v>#N/A</v>
      </c>
      <c r="I1013" s="40" t="e">
        <f>VLOOKUP(B1013,辅助信息!E:I,3,FALSE)</f>
        <v>#N/A</v>
      </c>
      <c r="J1013" s="40" t="e">
        <f>VLOOKUP(B1013,辅助信息!E:I,4,FALSE)</f>
        <v>#N/A</v>
      </c>
      <c r="K1013" s="40" t="e">
        <f>VLOOKUP(J1013,辅助信息!H:I,2,FALSE)</f>
        <v>#N/A</v>
      </c>
      <c r="L1013" s="80"/>
      <c r="M1013" s="107">
        <v>45738</v>
      </c>
      <c r="O1013" s="43">
        <f ca="1" t="shared" si="36"/>
        <v>0</v>
      </c>
      <c r="P1013" s="43">
        <f ca="1" t="shared" si="37"/>
        <v>233</v>
      </c>
      <c r="Q1013" s="40" t="e">
        <f>VLOOKUP(B1013,辅助信息!E:M,9,FALSE)</f>
        <v>#N/A</v>
      </c>
      <c r="R1013" s="26"/>
    </row>
    <row r="1014" hidden="1" spans="2:18">
      <c r="B1014" s="40" t="s">
        <v>120</v>
      </c>
      <c r="C1014" s="72">
        <v>45740</v>
      </c>
      <c r="D1014" s="40" t="e">
        <f>VLOOKUP(B1014,辅助信息!E:K,7,FALSE)</f>
        <v>#N/A</v>
      </c>
      <c r="E1014" s="40" t="str">
        <f>VLOOKUP(F1014,辅助信息!A:B,2,FALSE)</f>
        <v>螺纹钢</v>
      </c>
      <c r="F1014" s="40" t="s">
        <v>27</v>
      </c>
      <c r="G1014" s="36">
        <v>6</v>
      </c>
      <c r="H1014" s="105" t="e">
        <f>_xlfn.XLOOKUP(C1014&amp;F1014&amp;I1014&amp;J1014,'[1]2025年已发货'!$F:$F&amp;'[1]2025年已发货'!$C:$C&amp;'[1]2025年已发货'!$G:$G&amp;'[1]2025年已发货'!$H:$H,'[1]2025年已发货'!$E:$E,"未发货")</f>
        <v>#N/A</v>
      </c>
      <c r="I1014" s="40" t="e">
        <f>VLOOKUP(B1014,辅助信息!E:I,3,FALSE)</f>
        <v>#N/A</v>
      </c>
      <c r="J1014" s="40" t="e">
        <f>VLOOKUP(B1014,辅助信息!E:I,4,FALSE)</f>
        <v>#N/A</v>
      </c>
      <c r="K1014" s="40" t="e">
        <f>VLOOKUP(J1014,辅助信息!H:I,2,FALSE)</f>
        <v>#N/A</v>
      </c>
      <c r="L1014" s="80"/>
      <c r="M1014" s="107">
        <v>45738</v>
      </c>
      <c r="O1014" s="43">
        <f ca="1" t="shared" si="36"/>
        <v>0</v>
      </c>
      <c r="P1014" s="43">
        <f ca="1" t="shared" si="37"/>
        <v>233</v>
      </c>
      <c r="Q1014" s="40" t="e">
        <f>VLOOKUP(B1014,辅助信息!E:M,9,FALSE)</f>
        <v>#N/A</v>
      </c>
      <c r="R1014" s="26"/>
    </row>
    <row r="1015" hidden="1" spans="2:18">
      <c r="B1015" s="40" t="s">
        <v>120</v>
      </c>
      <c r="C1015" s="72">
        <v>45740</v>
      </c>
      <c r="D1015" s="40" t="e">
        <f>VLOOKUP(B1015,辅助信息!E:K,7,FALSE)</f>
        <v>#N/A</v>
      </c>
      <c r="E1015" s="40" t="str">
        <f>VLOOKUP(F1015,辅助信息!A:B,2,FALSE)</f>
        <v>螺纹钢</v>
      </c>
      <c r="F1015" s="40" t="s">
        <v>32</v>
      </c>
      <c r="G1015" s="36">
        <v>3</v>
      </c>
      <c r="H1015" s="105" t="e">
        <f>_xlfn.XLOOKUP(C1015&amp;F1015&amp;I1015&amp;J1015,'[1]2025年已发货'!$F:$F&amp;'[1]2025年已发货'!$C:$C&amp;'[1]2025年已发货'!$G:$G&amp;'[1]2025年已发货'!$H:$H,'[1]2025年已发货'!$E:$E,"未发货")</f>
        <v>#N/A</v>
      </c>
      <c r="I1015" s="40" t="e">
        <f>VLOOKUP(B1015,辅助信息!E:I,3,FALSE)</f>
        <v>#N/A</v>
      </c>
      <c r="J1015" s="40" t="e">
        <f>VLOOKUP(B1015,辅助信息!E:I,4,FALSE)</f>
        <v>#N/A</v>
      </c>
      <c r="K1015" s="40" t="e">
        <f>VLOOKUP(J1015,辅助信息!H:I,2,FALSE)</f>
        <v>#N/A</v>
      </c>
      <c r="L1015" s="80"/>
      <c r="M1015" s="107">
        <v>45738</v>
      </c>
      <c r="O1015" s="43">
        <f ca="1" t="shared" si="36"/>
        <v>0</v>
      </c>
      <c r="P1015" s="43">
        <f ca="1" t="shared" si="37"/>
        <v>233</v>
      </c>
      <c r="Q1015" s="40" t="e">
        <f>VLOOKUP(B1015,辅助信息!E:M,9,FALSE)</f>
        <v>#N/A</v>
      </c>
      <c r="R1015" s="26"/>
    </row>
    <row r="1016" hidden="1" spans="2:18">
      <c r="B1016" s="40" t="s">
        <v>120</v>
      </c>
      <c r="C1016" s="72">
        <v>45740</v>
      </c>
      <c r="D1016" s="40" t="e">
        <f>VLOOKUP(B1016,辅助信息!E:K,7,FALSE)</f>
        <v>#N/A</v>
      </c>
      <c r="E1016" s="40" t="str">
        <f>VLOOKUP(F1016,辅助信息!A:B,2,FALSE)</f>
        <v>螺纹钢</v>
      </c>
      <c r="F1016" s="40" t="s">
        <v>52</v>
      </c>
      <c r="G1016" s="36">
        <v>15</v>
      </c>
      <c r="H1016" s="105" t="e">
        <f>_xlfn.XLOOKUP(C1016&amp;F1016&amp;I1016&amp;J1016,'[1]2025年已发货'!$F:$F&amp;'[1]2025年已发货'!$C:$C&amp;'[1]2025年已发货'!$G:$G&amp;'[1]2025年已发货'!$H:$H,'[1]2025年已发货'!$E:$E,"未发货")</f>
        <v>#N/A</v>
      </c>
      <c r="I1016" s="40" t="e">
        <f>VLOOKUP(B1016,辅助信息!E:I,3,FALSE)</f>
        <v>#N/A</v>
      </c>
      <c r="J1016" s="40" t="e">
        <f>VLOOKUP(B1016,辅助信息!E:I,4,FALSE)</f>
        <v>#N/A</v>
      </c>
      <c r="K1016" s="40" t="e">
        <f>VLOOKUP(J1016,辅助信息!H:I,2,FALSE)</f>
        <v>#N/A</v>
      </c>
      <c r="L1016" s="78"/>
      <c r="M1016" s="107">
        <v>45738</v>
      </c>
      <c r="O1016" s="43">
        <f ca="1" t="shared" si="36"/>
        <v>0</v>
      </c>
      <c r="P1016" s="43">
        <f ca="1" t="shared" si="37"/>
        <v>233</v>
      </c>
      <c r="Q1016" s="40" t="e">
        <f>VLOOKUP(B1016,辅助信息!E:M,9,FALSE)</f>
        <v>#N/A</v>
      </c>
      <c r="R1016" s="26"/>
    </row>
    <row r="1017" hidden="1" spans="2:18">
      <c r="B1017" s="40" t="s">
        <v>64</v>
      </c>
      <c r="C1017" s="72">
        <v>45740</v>
      </c>
      <c r="D1017" s="40" t="e">
        <f>VLOOKUP(B1017,辅助信息!E:K,7,FALSE)</f>
        <v>#N/A</v>
      </c>
      <c r="E1017" s="40" t="str">
        <f>VLOOKUP(F1017,辅助信息!A:B,2,FALSE)</f>
        <v>螺纹钢</v>
      </c>
      <c r="F1017" s="40" t="s">
        <v>19</v>
      </c>
      <c r="G1017" s="36">
        <v>10</v>
      </c>
      <c r="H1017" s="105" t="e">
        <f>_xlfn.XLOOKUP(C1017&amp;F1017&amp;I1017&amp;J1017,'[1]2025年已发货'!$F:$F&amp;'[1]2025年已发货'!$C:$C&amp;'[1]2025年已发货'!$G:$G&amp;'[1]2025年已发货'!$H:$H,'[1]2025年已发货'!$E:$E,"未发货")</f>
        <v>#N/A</v>
      </c>
      <c r="I1017" s="40" t="e">
        <f>VLOOKUP(B1017,辅助信息!E:I,3,FALSE)</f>
        <v>#N/A</v>
      </c>
      <c r="J1017" s="40" t="e">
        <f>VLOOKUP(B1017,辅助信息!E:I,4,FALSE)</f>
        <v>#N/A</v>
      </c>
      <c r="K1017" s="40" t="e">
        <f>VLOOKUP(J1017,辅助信息!H:I,2,FALSE)</f>
        <v>#N/A</v>
      </c>
      <c r="L1017" s="79" t="e">
        <f>VLOOKUP(B1017,辅助信息!E:J,6,FALSE)</f>
        <v>#N/A</v>
      </c>
      <c r="M1017" s="107">
        <v>45738</v>
      </c>
      <c r="O1017" s="43">
        <f ca="1" t="shared" si="36"/>
        <v>0</v>
      </c>
      <c r="P1017" s="43">
        <f ca="1" t="shared" si="37"/>
        <v>233</v>
      </c>
      <c r="Q1017" s="40" t="e">
        <f>VLOOKUP(B1017,辅助信息!E:M,9,FALSE)</f>
        <v>#N/A</v>
      </c>
      <c r="R1017" s="26"/>
    </row>
    <row r="1018" hidden="1" spans="2:18">
      <c r="B1018" s="40" t="s">
        <v>64</v>
      </c>
      <c r="C1018" s="72">
        <v>45740</v>
      </c>
      <c r="D1018" s="40" t="e">
        <f>VLOOKUP(B1018,辅助信息!E:K,7,FALSE)</f>
        <v>#N/A</v>
      </c>
      <c r="E1018" s="40" t="str">
        <f>VLOOKUP(F1018,辅助信息!A:B,2,FALSE)</f>
        <v>螺纹钢</v>
      </c>
      <c r="F1018" s="40" t="s">
        <v>32</v>
      </c>
      <c r="G1018" s="36">
        <v>11</v>
      </c>
      <c r="H1018" s="105" t="e">
        <f>_xlfn.XLOOKUP(C1018&amp;F1018&amp;I1018&amp;J1018,'[1]2025年已发货'!$F:$F&amp;'[1]2025年已发货'!$C:$C&amp;'[1]2025年已发货'!$G:$G&amp;'[1]2025年已发货'!$H:$H,'[1]2025年已发货'!$E:$E,"未发货")</f>
        <v>#N/A</v>
      </c>
      <c r="I1018" s="40" t="e">
        <f>VLOOKUP(B1018,辅助信息!E:I,3,FALSE)</f>
        <v>#N/A</v>
      </c>
      <c r="J1018" s="40" t="e">
        <f>VLOOKUP(B1018,辅助信息!E:I,4,FALSE)</f>
        <v>#N/A</v>
      </c>
      <c r="K1018" s="40" t="e">
        <f>VLOOKUP(J1018,辅助信息!H:I,2,FALSE)</f>
        <v>#N/A</v>
      </c>
      <c r="L1018" s="80"/>
      <c r="M1018" s="107">
        <v>45738</v>
      </c>
      <c r="O1018" s="43">
        <f ca="1" t="shared" si="36"/>
        <v>0</v>
      </c>
      <c r="P1018" s="43">
        <f ca="1" t="shared" si="37"/>
        <v>233</v>
      </c>
      <c r="Q1018" s="40" t="e">
        <f>VLOOKUP(B1018,辅助信息!E:M,9,FALSE)</f>
        <v>#N/A</v>
      </c>
      <c r="R1018" s="26"/>
    </row>
    <row r="1019" hidden="1" spans="2:18">
      <c r="B1019" s="40" t="s">
        <v>64</v>
      </c>
      <c r="C1019" s="72">
        <v>45740</v>
      </c>
      <c r="D1019" s="40" t="e">
        <f>VLOOKUP(B1019,辅助信息!E:K,7,FALSE)</f>
        <v>#N/A</v>
      </c>
      <c r="E1019" s="40" t="str">
        <f>VLOOKUP(F1019,辅助信息!A:B,2,FALSE)</f>
        <v>螺纹钢</v>
      </c>
      <c r="F1019" s="40" t="s">
        <v>52</v>
      </c>
      <c r="G1019" s="36">
        <v>21</v>
      </c>
      <c r="H1019" s="105" t="e">
        <f>_xlfn.XLOOKUP(C1019&amp;F1019&amp;I1019&amp;J1019,'[1]2025年已发货'!$F:$F&amp;'[1]2025年已发货'!$C:$C&amp;'[1]2025年已发货'!$G:$G&amp;'[1]2025年已发货'!$H:$H,'[1]2025年已发货'!$E:$E,"未发货")</f>
        <v>#N/A</v>
      </c>
      <c r="I1019" s="40" t="e">
        <f>VLOOKUP(B1019,辅助信息!E:I,3,FALSE)</f>
        <v>#N/A</v>
      </c>
      <c r="J1019" s="40" t="e">
        <f>VLOOKUP(B1019,辅助信息!E:I,4,FALSE)</f>
        <v>#N/A</v>
      </c>
      <c r="K1019" s="40" t="e">
        <f>VLOOKUP(J1019,辅助信息!H:I,2,FALSE)</f>
        <v>#N/A</v>
      </c>
      <c r="L1019" s="78"/>
      <c r="M1019" s="107">
        <v>45738</v>
      </c>
      <c r="O1019" s="43">
        <f ca="1" t="shared" si="36"/>
        <v>0</v>
      </c>
      <c r="P1019" s="43">
        <f ca="1" t="shared" si="37"/>
        <v>233</v>
      </c>
      <c r="Q1019" s="40" t="e">
        <f>VLOOKUP(B1019,辅助信息!E:M,9,FALSE)</f>
        <v>#N/A</v>
      </c>
      <c r="R1019" s="26"/>
    </row>
    <row r="1020" ht="13.5" hidden="1" customHeight="1" spans="2:17">
      <c r="B1020" s="40" t="s">
        <v>106</v>
      </c>
      <c r="C1020" s="72">
        <v>45740</v>
      </c>
      <c r="D1020" s="40" t="s">
        <v>121</v>
      </c>
      <c r="E1020" s="40" t="str">
        <f>VLOOKUP(F1020,辅助信息!A:B,2,FALSE)</f>
        <v>盘螺</v>
      </c>
      <c r="F1020" s="40" t="s">
        <v>40</v>
      </c>
      <c r="G1020" s="36">
        <v>10</v>
      </c>
      <c r="H1020" s="105" t="str">
        <f>_xlfn.XLOOKUP(C1020&amp;F1020&amp;I1020&amp;J1020,'[1]2025年已发货'!$F:$F&amp;'[1]2025年已发货'!$C:$C&amp;'[1]2025年已发货'!$G:$G&amp;'[1]2025年已发货'!$H:$H,'[1]2025年已发货'!$E:$E,"未发货")</f>
        <v>未发货</v>
      </c>
      <c r="I1020" s="40" t="s">
        <v>122</v>
      </c>
      <c r="J1020" s="40" t="s">
        <v>123</v>
      </c>
      <c r="K1020" s="40">
        <v>15228205853</v>
      </c>
      <c r="L1020" s="79" t="s">
        <v>124</v>
      </c>
      <c r="M1020" s="107">
        <v>45741</v>
      </c>
      <c r="O1020" s="43">
        <v>1</v>
      </c>
      <c r="P1020" s="43">
        <f ca="1" t="shared" si="37"/>
        <v>230</v>
      </c>
      <c r="Q1020" s="40" t="s">
        <v>125</v>
      </c>
    </row>
    <row r="1021" ht="13.5" hidden="1" customHeight="1" spans="2:17">
      <c r="B1021" s="40" t="s">
        <v>106</v>
      </c>
      <c r="C1021" s="72">
        <v>45740</v>
      </c>
      <c r="D1021" s="40" t="s">
        <v>121</v>
      </c>
      <c r="E1021" s="40" t="str">
        <f>VLOOKUP(F1021,辅助信息!A:B,2,FALSE)</f>
        <v>盘螺</v>
      </c>
      <c r="F1021" s="40" t="s">
        <v>41</v>
      </c>
      <c r="G1021" s="36">
        <v>15</v>
      </c>
      <c r="H1021" s="105" t="str">
        <f>_xlfn.XLOOKUP(C1021&amp;F1021&amp;I1021&amp;J1021,'[1]2025年已发货'!$F:$F&amp;'[1]2025年已发货'!$C:$C&amp;'[1]2025年已发货'!$G:$G&amp;'[1]2025年已发货'!$H:$H,'[1]2025年已发货'!$E:$E,"未发货")</f>
        <v>未发货</v>
      </c>
      <c r="I1021" s="40" t="s">
        <v>122</v>
      </c>
      <c r="J1021" s="40" t="s">
        <v>123</v>
      </c>
      <c r="K1021" s="40">
        <v>15228205853</v>
      </c>
      <c r="L1021" s="80"/>
      <c r="M1021" s="107">
        <v>45741</v>
      </c>
      <c r="O1021" s="43">
        <v>1</v>
      </c>
      <c r="P1021" s="43">
        <f ca="1" t="shared" si="37"/>
        <v>230</v>
      </c>
      <c r="Q1021" s="40" t="s">
        <v>125</v>
      </c>
    </row>
    <row r="1022" ht="13.5" hidden="1" customHeight="1" spans="2:17">
      <c r="B1022" s="40" t="s">
        <v>106</v>
      </c>
      <c r="C1022" s="72">
        <v>45740</v>
      </c>
      <c r="D1022" s="40" t="s">
        <v>121</v>
      </c>
      <c r="E1022" s="40" t="str">
        <f>VLOOKUP(F1022,辅助信息!A:B,2,FALSE)</f>
        <v>螺纹钢</v>
      </c>
      <c r="F1022" s="40" t="s">
        <v>18</v>
      </c>
      <c r="G1022" s="36">
        <v>9</v>
      </c>
      <c r="H1022" s="105" t="str">
        <f>_xlfn.XLOOKUP(C1022&amp;F1022&amp;I1022&amp;J1022,'[1]2025年已发货'!$F:$F&amp;'[1]2025年已发货'!$C:$C&amp;'[1]2025年已发货'!$G:$G&amp;'[1]2025年已发货'!$H:$H,'[1]2025年已发货'!$E:$E,"未发货")</f>
        <v>未发货</v>
      </c>
      <c r="I1022" s="40" t="s">
        <v>122</v>
      </c>
      <c r="J1022" s="40" t="s">
        <v>123</v>
      </c>
      <c r="K1022" s="40">
        <v>15228205853</v>
      </c>
      <c r="L1022" s="78"/>
      <c r="M1022" s="108">
        <v>45741</v>
      </c>
      <c r="O1022" s="100">
        <v>1</v>
      </c>
      <c r="P1022" s="100">
        <f ca="1" t="shared" si="37"/>
        <v>230</v>
      </c>
      <c r="Q1022" s="40" t="s">
        <v>125</v>
      </c>
    </row>
    <row r="1023" hidden="1" spans="1:18">
      <c r="A1023" s="101" t="s">
        <v>126</v>
      </c>
      <c r="B1023" s="40" t="s">
        <v>120</v>
      </c>
      <c r="C1023" s="72">
        <v>45744</v>
      </c>
      <c r="D1023" s="40" t="e">
        <f>VLOOKUP(B1023,辅助信息!E:K,7,FALSE)</f>
        <v>#N/A</v>
      </c>
      <c r="E1023" s="40" t="str">
        <f>VLOOKUP(F1023,辅助信息!A:B,2,FALSE)</f>
        <v>高线</v>
      </c>
      <c r="F1023" s="40" t="s">
        <v>53</v>
      </c>
      <c r="G1023" s="36">
        <v>3</v>
      </c>
      <c r="H1023" s="36" t="e">
        <f>_xlfn.XLOOKUP(C1023&amp;F1023&amp;I1023&amp;J1023,'[1]2025年已发货'!$F:$F&amp;'[1]2025年已发货'!$C:$C&amp;'[1]2025年已发货'!$G:$G&amp;'[1]2025年已发货'!$H:$H,'[1]2025年已发货'!$E:$E,"未发货")</f>
        <v>#N/A</v>
      </c>
      <c r="I1023" s="40" t="e">
        <f>VLOOKUP(B1023,辅助信息!E:I,3,FALSE)</f>
        <v>#N/A</v>
      </c>
      <c r="J1023" s="40" t="e">
        <f>VLOOKUP(B1023,辅助信息!E:I,4,FALSE)</f>
        <v>#N/A</v>
      </c>
      <c r="K1023" s="40" t="e">
        <f>VLOOKUP(J1023,辅助信息!H:I,2,FALSE)</f>
        <v>#N/A</v>
      </c>
      <c r="L1023" s="43" t="e">
        <f>VLOOKUP(B1023,辅助信息!E:J,6,FALSE)</f>
        <v>#N/A</v>
      </c>
      <c r="M1023" s="93">
        <v>45738</v>
      </c>
      <c r="O1023" s="64">
        <f ca="1" t="shared" ref="O1023:O1086" si="38">IF(OR(M1023="",N1023&lt;&gt;""),"",MAX(M1023-TODAY(),0))</f>
        <v>0</v>
      </c>
      <c r="P1023" s="64">
        <f ca="1" t="shared" si="37"/>
        <v>233</v>
      </c>
      <c r="Q1023" s="26" t="e">
        <f>VLOOKUP(B1023,辅助信息!E:M,9,FALSE)</f>
        <v>#N/A</v>
      </c>
      <c r="R1023" s="26"/>
    </row>
    <row r="1024" hidden="1" spans="1:18">
      <c r="A1024" s="80"/>
      <c r="B1024" s="40" t="s">
        <v>120</v>
      </c>
      <c r="C1024" s="72">
        <v>45744</v>
      </c>
      <c r="D1024" s="40" t="e">
        <f>VLOOKUP(B1024,辅助信息!E:K,7,FALSE)</f>
        <v>#N/A</v>
      </c>
      <c r="E1024" s="40" t="str">
        <f>VLOOKUP(F1024,辅助信息!A:B,2,FALSE)</f>
        <v>盘螺</v>
      </c>
      <c r="F1024" s="40" t="s">
        <v>41</v>
      </c>
      <c r="G1024" s="36">
        <v>6</v>
      </c>
      <c r="H1024" s="36" t="e">
        <f>_xlfn.XLOOKUP(C1024&amp;F1024&amp;I1024&amp;J1024,'[1]2025年已发货'!$F:$F&amp;'[1]2025年已发货'!$C:$C&amp;'[1]2025年已发货'!$G:$G&amp;'[1]2025年已发货'!$H:$H,'[1]2025年已发货'!$E:$E,"未发货")</f>
        <v>#N/A</v>
      </c>
      <c r="I1024" s="40" t="e">
        <f>VLOOKUP(B1024,辅助信息!E:I,3,FALSE)</f>
        <v>#N/A</v>
      </c>
      <c r="J1024" s="40" t="e">
        <f>VLOOKUP(B1024,辅助信息!E:I,4,FALSE)</f>
        <v>#N/A</v>
      </c>
      <c r="K1024" s="40" t="e">
        <f>VLOOKUP(J1024,辅助信息!H:I,2,FALSE)</f>
        <v>#N/A</v>
      </c>
      <c r="L1024" s="80"/>
      <c r="M1024" s="93">
        <v>45738</v>
      </c>
      <c r="O1024" s="64">
        <f ca="1" t="shared" si="38"/>
        <v>0</v>
      </c>
      <c r="P1024" s="64">
        <f ca="1" t="shared" si="37"/>
        <v>233</v>
      </c>
      <c r="Q1024" s="26" t="e">
        <f>VLOOKUP(B1024,辅助信息!E:M,9,FALSE)</f>
        <v>#N/A</v>
      </c>
      <c r="R1024" s="26"/>
    </row>
    <row r="1025" hidden="1" spans="1:18">
      <c r="A1025" s="80"/>
      <c r="B1025" s="40" t="s">
        <v>120</v>
      </c>
      <c r="C1025" s="72">
        <v>45744</v>
      </c>
      <c r="D1025" s="40" t="e">
        <f>VLOOKUP(B1025,辅助信息!E:K,7,FALSE)</f>
        <v>#N/A</v>
      </c>
      <c r="E1025" s="40" t="str">
        <f>VLOOKUP(F1025,辅助信息!A:B,2,FALSE)</f>
        <v>螺纹钢</v>
      </c>
      <c r="F1025" s="40" t="s">
        <v>27</v>
      </c>
      <c r="G1025" s="36">
        <v>6</v>
      </c>
      <c r="H1025" s="36" t="e">
        <f>_xlfn.XLOOKUP(C1025&amp;F1025&amp;I1025&amp;J1025,'[1]2025年已发货'!$F:$F&amp;'[1]2025年已发货'!$C:$C&amp;'[1]2025年已发货'!$G:$G&amp;'[1]2025年已发货'!$H:$H,'[1]2025年已发货'!$E:$E,"未发货")</f>
        <v>#N/A</v>
      </c>
      <c r="I1025" s="40" t="e">
        <f>VLOOKUP(B1025,辅助信息!E:I,3,FALSE)</f>
        <v>#N/A</v>
      </c>
      <c r="J1025" s="40" t="e">
        <f>VLOOKUP(B1025,辅助信息!E:I,4,FALSE)</f>
        <v>#N/A</v>
      </c>
      <c r="K1025" s="40" t="e">
        <f>VLOOKUP(J1025,辅助信息!H:I,2,FALSE)</f>
        <v>#N/A</v>
      </c>
      <c r="L1025" s="80"/>
      <c r="M1025" s="93">
        <v>45738</v>
      </c>
      <c r="O1025" s="64">
        <f ca="1" t="shared" si="38"/>
        <v>0</v>
      </c>
      <c r="P1025" s="64">
        <f ca="1" t="shared" si="37"/>
        <v>233</v>
      </c>
      <c r="Q1025" s="26" t="e">
        <f>VLOOKUP(B1025,辅助信息!E:M,9,FALSE)</f>
        <v>#N/A</v>
      </c>
      <c r="R1025" s="26"/>
    </row>
    <row r="1026" hidden="1" spans="1:18">
      <c r="A1026" s="80"/>
      <c r="B1026" s="40" t="s">
        <v>120</v>
      </c>
      <c r="C1026" s="72">
        <v>45744</v>
      </c>
      <c r="D1026" s="40" t="e">
        <f>VLOOKUP(B1026,辅助信息!E:K,7,FALSE)</f>
        <v>#N/A</v>
      </c>
      <c r="E1026" s="40" t="str">
        <f>VLOOKUP(F1026,辅助信息!A:B,2,FALSE)</f>
        <v>螺纹钢</v>
      </c>
      <c r="F1026" s="40" t="s">
        <v>32</v>
      </c>
      <c r="G1026" s="36">
        <v>3</v>
      </c>
      <c r="H1026" s="36" t="e">
        <f>_xlfn.XLOOKUP(C1026&amp;F1026&amp;I1026&amp;J1026,'[1]2025年已发货'!$F:$F&amp;'[1]2025年已发货'!$C:$C&amp;'[1]2025年已发货'!$G:$G&amp;'[1]2025年已发货'!$H:$H,'[1]2025年已发货'!$E:$E,"未发货")</f>
        <v>#N/A</v>
      </c>
      <c r="I1026" s="40" t="e">
        <f>VLOOKUP(B1026,辅助信息!E:I,3,FALSE)</f>
        <v>#N/A</v>
      </c>
      <c r="J1026" s="40" t="e">
        <f>VLOOKUP(B1026,辅助信息!E:I,4,FALSE)</f>
        <v>#N/A</v>
      </c>
      <c r="K1026" s="40" t="e">
        <f>VLOOKUP(J1026,辅助信息!H:I,2,FALSE)</f>
        <v>#N/A</v>
      </c>
      <c r="L1026" s="80"/>
      <c r="M1026" s="93">
        <v>45738</v>
      </c>
      <c r="O1026" s="64">
        <f ca="1" t="shared" si="38"/>
        <v>0</v>
      </c>
      <c r="P1026" s="64">
        <f ca="1" t="shared" si="37"/>
        <v>233</v>
      </c>
      <c r="Q1026" s="26" t="e">
        <f>VLOOKUP(B1026,辅助信息!E:M,9,FALSE)</f>
        <v>#N/A</v>
      </c>
      <c r="R1026" s="26"/>
    </row>
    <row r="1027" hidden="1" spans="1:18">
      <c r="A1027" s="78"/>
      <c r="B1027" s="40" t="s">
        <v>120</v>
      </c>
      <c r="C1027" s="72">
        <v>45744</v>
      </c>
      <c r="D1027" s="40" t="e">
        <f>VLOOKUP(B1027,辅助信息!E:K,7,FALSE)</f>
        <v>#N/A</v>
      </c>
      <c r="E1027" s="40" t="str">
        <f>VLOOKUP(F1027,辅助信息!A:B,2,FALSE)</f>
        <v>螺纹钢</v>
      </c>
      <c r="F1027" s="40" t="s">
        <v>52</v>
      </c>
      <c r="G1027" s="36">
        <v>15</v>
      </c>
      <c r="H1027" s="36" t="e">
        <f>_xlfn.XLOOKUP(C1027&amp;F1027&amp;I1027&amp;J1027,'[1]2025年已发货'!$F:$F&amp;'[1]2025年已发货'!$C:$C&amp;'[1]2025年已发货'!$G:$G&amp;'[1]2025年已发货'!$H:$H,'[1]2025年已发货'!$E:$E,"未发货")</f>
        <v>#N/A</v>
      </c>
      <c r="I1027" s="40" t="e">
        <f>VLOOKUP(B1027,辅助信息!E:I,3,FALSE)</f>
        <v>#N/A</v>
      </c>
      <c r="J1027" s="40" t="e">
        <f>VLOOKUP(B1027,辅助信息!E:I,4,FALSE)</f>
        <v>#N/A</v>
      </c>
      <c r="K1027" s="40" t="e">
        <f>VLOOKUP(J1027,辅助信息!H:I,2,FALSE)</f>
        <v>#N/A</v>
      </c>
      <c r="L1027" s="78"/>
      <c r="M1027" s="93">
        <v>45738</v>
      </c>
      <c r="O1027" s="64">
        <f ca="1" t="shared" si="38"/>
        <v>0</v>
      </c>
      <c r="P1027" s="64">
        <f ca="1" t="shared" si="37"/>
        <v>233</v>
      </c>
      <c r="Q1027" s="26" t="e">
        <f>VLOOKUP(B1027,辅助信息!E:M,9,FALSE)</f>
        <v>#N/A</v>
      </c>
      <c r="R1027" s="26"/>
    </row>
    <row r="1028" hidden="1" spans="2:18">
      <c r="B1028" s="40" t="s">
        <v>74</v>
      </c>
      <c r="C1028" s="72">
        <v>45746</v>
      </c>
      <c r="D1028" s="40" t="e">
        <f>VLOOKUP(B1028,辅助信息!E:K,7,FALSE)</f>
        <v>#N/A</v>
      </c>
      <c r="E1028" s="40" t="str">
        <f>VLOOKUP(F1028,辅助信息!A:B,2,FALSE)</f>
        <v>螺纹钢</v>
      </c>
      <c r="F1028" s="40" t="s">
        <v>27</v>
      </c>
      <c r="G1028" s="36">
        <v>30</v>
      </c>
      <c r="H1028" s="36" t="e">
        <f>_xlfn.XLOOKUP(C1028&amp;F1028&amp;I1028&amp;J1028,'[1]2025年已发货'!$F:$F&amp;'[1]2025年已发货'!$C:$C&amp;'[1]2025年已发货'!$G:$G&amp;'[1]2025年已发货'!$H:$H,'[1]2025年已发货'!$E:$E,"未发货")</f>
        <v>#N/A</v>
      </c>
      <c r="I1028" s="40" t="e">
        <f>VLOOKUP(B1028,辅助信息!E:I,3,FALSE)</f>
        <v>#N/A</v>
      </c>
      <c r="J1028" s="40" t="e">
        <f>VLOOKUP(B1028,辅助信息!E:I,4,FALSE)</f>
        <v>#N/A</v>
      </c>
      <c r="K1028" s="40" t="e">
        <f>VLOOKUP(J1028,辅助信息!H:I,2,FALSE)</f>
        <v>#N/A</v>
      </c>
      <c r="L1028" s="43" t="e">
        <f>VLOOKUP(B1028,辅助信息!E:J,6,FALSE)</f>
        <v>#N/A</v>
      </c>
      <c r="M1028" s="93">
        <v>45752</v>
      </c>
      <c r="O1028" s="64">
        <f ca="1" t="shared" si="38"/>
        <v>0</v>
      </c>
      <c r="P1028" s="64">
        <f ca="1" t="shared" si="37"/>
        <v>219</v>
      </c>
      <c r="Q1028" s="26" t="e">
        <f>VLOOKUP(B1028,辅助信息!E:M,9,FALSE)</f>
        <v>#N/A</v>
      </c>
      <c r="R1028" s="26"/>
    </row>
    <row r="1029" hidden="1" spans="2:18">
      <c r="B1029" s="40" t="s">
        <v>74</v>
      </c>
      <c r="C1029" s="72">
        <v>45746</v>
      </c>
      <c r="D1029" s="40" t="e">
        <f>VLOOKUP(B1029,辅助信息!E:K,7,FALSE)</f>
        <v>#N/A</v>
      </c>
      <c r="E1029" s="40" t="str">
        <f>VLOOKUP(F1029,辅助信息!A:B,2,FALSE)</f>
        <v>螺纹钢</v>
      </c>
      <c r="F1029" s="40" t="s">
        <v>19</v>
      </c>
      <c r="G1029" s="36">
        <v>15</v>
      </c>
      <c r="H1029" s="36" t="e">
        <f>_xlfn.XLOOKUP(C1029&amp;F1029&amp;I1029&amp;J1029,'[1]2025年已发货'!$F:$F&amp;'[1]2025年已发货'!$C:$C&amp;'[1]2025年已发货'!$G:$G&amp;'[1]2025年已发货'!$H:$H,'[1]2025年已发货'!$E:$E,"未发货")</f>
        <v>#N/A</v>
      </c>
      <c r="I1029" s="40" t="e">
        <f>VLOOKUP(B1029,辅助信息!E:I,3,FALSE)</f>
        <v>#N/A</v>
      </c>
      <c r="J1029" s="40" t="e">
        <f>VLOOKUP(B1029,辅助信息!E:I,4,FALSE)</f>
        <v>#N/A</v>
      </c>
      <c r="K1029" s="40" t="e">
        <f>VLOOKUP(J1029,辅助信息!H:I,2,FALSE)</f>
        <v>#N/A</v>
      </c>
      <c r="L1029" s="80"/>
      <c r="M1029" s="93">
        <v>45752</v>
      </c>
      <c r="O1029" s="64">
        <f ca="1" t="shared" si="38"/>
        <v>0</v>
      </c>
      <c r="P1029" s="64">
        <f ca="1" t="shared" si="37"/>
        <v>219</v>
      </c>
      <c r="Q1029" s="26" t="e">
        <f>VLOOKUP(B1029,辅助信息!E:M,9,FALSE)</f>
        <v>#N/A</v>
      </c>
      <c r="R1029" s="26"/>
    </row>
    <row r="1030" hidden="1" spans="2:18">
      <c r="B1030" s="40" t="s">
        <v>74</v>
      </c>
      <c r="C1030" s="72">
        <v>45746</v>
      </c>
      <c r="D1030" s="40" t="e">
        <f>VLOOKUP(B1030,辅助信息!E:K,7,FALSE)</f>
        <v>#N/A</v>
      </c>
      <c r="E1030" s="40" t="str">
        <f>VLOOKUP(F1030,辅助信息!A:B,2,FALSE)</f>
        <v>螺纹钢</v>
      </c>
      <c r="F1030" s="40" t="s">
        <v>32</v>
      </c>
      <c r="G1030" s="36">
        <v>15</v>
      </c>
      <c r="H1030" s="36" t="e">
        <f>_xlfn.XLOOKUP(C1030&amp;F1030&amp;I1030&amp;J1030,'[1]2025年已发货'!$F:$F&amp;'[1]2025年已发货'!$C:$C&amp;'[1]2025年已发货'!$G:$G&amp;'[1]2025年已发货'!$H:$H,'[1]2025年已发货'!$E:$E,"未发货")</f>
        <v>#N/A</v>
      </c>
      <c r="I1030" s="40" t="e">
        <f>VLOOKUP(B1030,辅助信息!E:I,3,FALSE)</f>
        <v>#N/A</v>
      </c>
      <c r="J1030" s="40" t="e">
        <f>VLOOKUP(B1030,辅助信息!E:I,4,FALSE)</f>
        <v>#N/A</v>
      </c>
      <c r="K1030" s="40" t="e">
        <f>VLOOKUP(J1030,辅助信息!H:I,2,FALSE)</f>
        <v>#N/A</v>
      </c>
      <c r="L1030" s="80"/>
      <c r="M1030" s="93">
        <v>45752</v>
      </c>
      <c r="O1030" s="64">
        <f ca="1" t="shared" si="38"/>
        <v>0</v>
      </c>
      <c r="P1030" s="64">
        <f ca="1" t="shared" si="37"/>
        <v>219</v>
      </c>
      <c r="Q1030" s="26" t="e">
        <f>VLOOKUP(B1030,辅助信息!E:M,9,FALSE)</f>
        <v>#N/A</v>
      </c>
      <c r="R1030" s="26"/>
    </row>
    <row r="1031" hidden="1" spans="2:18">
      <c r="B1031" s="40" t="s">
        <v>74</v>
      </c>
      <c r="C1031" s="72">
        <v>45746</v>
      </c>
      <c r="D1031" s="40" t="e">
        <f>VLOOKUP(B1031,辅助信息!E:K,7,FALSE)</f>
        <v>#N/A</v>
      </c>
      <c r="E1031" s="40" t="str">
        <f>VLOOKUP(F1031,辅助信息!A:B,2,FALSE)</f>
        <v>螺纹钢</v>
      </c>
      <c r="F1031" s="40" t="s">
        <v>65</v>
      </c>
      <c r="G1031" s="36">
        <v>30</v>
      </c>
      <c r="H1031" s="36" t="e">
        <f>_xlfn.XLOOKUP(C1031&amp;F1031&amp;I1031&amp;J1031,'[1]2025年已发货'!$F:$F&amp;'[1]2025年已发货'!$C:$C&amp;'[1]2025年已发货'!$G:$G&amp;'[1]2025年已发货'!$H:$H,'[1]2025年已发货'!$E:$E,"未发货")</f>
        <v>#N/A</v>
      </c>
      <c r="I1031" s="40" t="e">
        <f>VLOOKUP(B1031,辅助信息!E:I,3,FALSE)</f>
        <v>#N/A</v>
      </c>
      <c r="J1031" s="40" t="e">
        <f>VLOOKUP(B1031,辅助信息!E:I,4,FALSE)</f>
        <v>#N/A</v>
      </c>
      <c r="K1031" s="40" t="e">
        <f>VLOOKUP(J1031,辅助信息!H:I,2,FALSE)</f>
        <v>#N/A</v>
      </c>
      <c r="L1031" s="78"/>
      <c r="M1031" s="93">
        <v>45752</v>
      </c>
      <c r="O1031" s="64">
        <f ca="1" t="shared" si="38"/>
        <v>0</v>
      </c>
      <c r="P1031" s="64">
        <f ca="1" t="shared" si="37"/>
        <v>219</v>
      </c>
      <c r="Q1031" s="26" t="e">
        <f>VLOOKUP(B1031,辅助信息!E:M,9,FALSE)</f>
        <v>#N/A</v>
      </c>
      <c r="R1031" s="26"/>
    </row>
    <row r="1032" hidden="1" spans="2:18">
      <c r="B1032" s="40" t="s">
        <v>64</v>
      </c>
      <c r="C1032" s="72">
        <v>45746</v>
      </c>
      <c r="D1032" s="40" t="e">
        <f>VLOOKUP(B1032,辅助信息!E:K,7,FALSE)</f>
        <v>#N/A</v>
      </c>
      <c r="E1032" s="40" t="str">
        <f>VLOOKUP(F1032,辅助信息!A:B,2,FALSE)</f>
        <v>螺纹钢</v>
      </c>
      <c r="F1032" s="40" t="s">
        <v>65</v>
      </c>
      <c r="G1032" s="36">
        <v>30</v>
      </c>
      <c r="H1032" s="36" t="e">
        <f>_xlfn.XLOOKUP(C1032&amp;F1032&amp;I1032&amp;J1032,'[1]2025年已发货'!$F:$F&amp;'[1]2025年已发货'!$C:$C&amp;'[1]2025年已发货'!$G:$G&amp;'[1]2025年已发货'!$H:$H,'[1]2025年已发货'!$E:$E,"未发货")</f>
        <v>#N/A</v>
      </c>
      <c r="I1032" s="40" t="e">
        <f>VLOOKUP(B1032,辅助信息!E:I,3,FALSE)</f>
        <v>#N/A</v>
      </c>
      <c r="J1032" s="40" t="e">
        <f>VLOOKUP(B1032,辅助信息!E:I,4,FALSE)</f>
        <v>#N/A</v>
      </c>
      <c r="K1032" s="40" t="e">
        <f>VLOOKUP(J1032,辅助信息!H:I,2,FALSE)</f>
        <v>#N/A</v>
      </c>
      <c r="L1032" s="43" t="e">
        <f>VLOOKUP(B1032,辅助信息!E:J,6,FALSE)</f>
        <v>#N/A</v>
      </c>
      <c r="M1032" s="93">
        <v>45746</v>
      </c>
      <c r="O1032" s="64">
        <f ca="1" t="shared" si="38"/>
        <v>0</v>
      </c>
      <c r="P1032" s="64">
        <f ca="1" t="shared" si="37"/>
        <v>225</v>
      </c>
      <c r="Q1032" s="26" t="e">
        <f>VLOOKUP(B1032,辅助信息!E:M,9,FALSE)</f>
        <v>#N/A</v>
      </c>
      <c r="R1032" s="26"/>
    </row>
    <row r="1033" hidden="1" spans="2:18">
      <c r="B1033" s="40" t="s">
        <v>64</v>
      </c>
      <c r="C1033" s="72">
        <v>45746</v>
      </c>
      <c r="D1033" s="40" t="e">
        <f>VLOOKUP(B1033,辅助信息!E:K,7,FALSE)</f>
        <v>#N/A</v>
      </c>
      <c r="E1033" s="40" t="str">
        <f>VLOOKUP(F1033,辅助信息!A:B,2,FALSE)</f>
        <v>螺纹钢</v>
      </c>
      <c r="F1033" s="40" t="s">
        <v>52</v>
      </c>
      <c r="G1033" s="36">
        <v>33</v>
      </c>
      <c r="H1033" s="36" t="e">
        <f>_xlfn.XLOOKUP(C1033&amp;F1033&amp;I1033&amp;J1033,'[1]2025年已发货'!$F:$F&amp;'[1]2025年已发货'!$C:$C&amp;'[1]2025年已发货'!$G:$G&amp;'[1]2025年已发货'!$H:$H,'[1]2025年已发货'!$E:$E,"未发货")</f>
        <v>#N/A</v>
      </c>
      <c r="I1033" s="40" t="e">
        <f>VLOOKUP(B1033,辅助信息!E:I,3,FALSE)</f>
        <v>#N/A</v>
      </c>
      <c r="J1033" s="40" t="e">
        <f>VLOOKUP(B1033,辅助信息!E:I,4,FALSE)</f>
        <v>#N/A</v>
      </c>
      <c r="K1033" s="40" t="e">
        <f>VLOOKUP(J1033,辅助信息!H:I,2,FALSE)</f>
        <v>#N/A</v>
      </c>
      <c r="L1033" s="78"/>
      <c r="M1033" s="93">
        <v>45746</v>
      </c>
      <c r="O1033" s="64">
        <f ca="1" t="shared" si="38"/>
        <v>0</v>
      </c>
      <c r="P1033" s="64">
        <f ca="1" t="shared" si="37"/>
        <v>225</v>
      </c>
      <c r="Q1033" s="26" t="e">
        <f>VLOOKUP(B1033,辅助信息!E:M,9,FALSE)</f>
        <v>#N/A</v>
      </c>
      <c r="R1033" s="26"/>
    </row>
    <row r="1034" hidden="1" spans="2:18">
      <c r="B1034" s="40" t="s">
        <v>87</v>
      </c>
      <c r="C1034" s="72">
        <v>45746</v>
      </c>
      <c r="D1034" s="40" t="e">
        <f>VLOOKUP(B1034,辅助信息!E:K,7,FALSE)</f>
        <v>#N/A</v>
      </c>
      <c r="E1034" s="40" t="str">
        <f>VLOOKUP(F1034,辅助信息!A:B,2,FALSE)</f>
        <v>螺纹钢</v>
      </c>
      <c r="F1034" s="40" t="s">
        <v>27</v>
      </c>
      <c r="G1034" s="36">
        <v>5</v>
      </c>
      <c r="H1034" s="36" t="e">
        <f>_xlfn.XLOOKUP(C1034&amp;F1034&amp;I1034&amp;J1034,'[1]2025年已发货'!$F:$F&amp;'[1]2025年已发货'!$C:$C&amp;'[1]2025年已发货'!$G:$G&amp;'[1]2025年已发货'!$H:$H,'[1]2025年已发货'!$E:$E,"未发货")</f>
        <v>#N/A</v>
      </c>
      <c r="I1034" s="40" t="e">
        <f>VLOOKUP(B1034,辅助信息!E:I,3,FALSE)</f>
        <v>#N/A</v>
      </c>
      <c r="J1034" s="40" t="e">
        <f>VLOOKUP(B1034,辅助信息!E:I,4,FALSE)</f>
        <v>#N/A</v>
      </c>
      <c r="K1034" s="40" t="e">
        <f>VLOOKUP(J1034,辅助信息!H:I,2,FALSE)</f>
        <v>#N/A</v>
      </c>
      <c r="L1034" s="43" t="e">
        <f>VLOOKUP(B1034,辅助信息!E:J,6,FALSE)</f>
        <v>#N/A</v>
      </c>
      <c r="M1034" s="93">
        <v>45747</v>
      </c>
      <c r="O1034" s="64">
        <f ca="1" t="shared" si="38"/>
        <v>0</v>
      </c>
      <c r="P1034" s="64">
        <f ca="1" t="shared" si="37"/>
        <v>224</v>
      </c>
      <c r="Q1034" s="26" t="e">
        <f>VLOOKUP(B1034,辅助信息!E:M,9,FALSE)</f>
        <v>#N/A</v>
      </c>
      <c r="R1034" s="26"/>
    </row>
    <row r="1035" hidden="1" spans="2:18">
      <c r="B1035" s="40" t="s">
        <v>87</v>
      </c>
      <c r="C1035" s="72">
        <v>45746</v>
      </c>
      <c r="D1035" s="40" t="e">
        <f>VLOOKUP(B1035,辅助信息!E:K,7,FALSE)</f>
        <v>#N/A</v>
      </c>
      <c r="E1035" s="40" t="str">
        <f>VLOOKUP(F1035,辅助信息!A:B,2,FALSE)</f>
        <v>螺纹钢</v>
      </c>
      <c r="F1035" s="40" t="s">
        <v>19</v>
      </c>
      <c r="G1035" s="36">
        <v>8</v>
      </c>
      <c r="H1035" s="36" t="e">
        <f>_xlfn.XLOOKUP(C1035&amp;F1035&amp;I1035&amp;J1035,'[1]2025年已发货'!$F:$F&amp;'[1]2025年已发货'!$C:$C&amp;'[1]2025年已发货'!$G:$G&amp;'[1]2025年已发货'!$H:$H,'[1]2025年已发货'!$E:$E,"未发货")</f>
        <v>#N/A</v>
      </c>
      <c r="I1035" s="40" t="e">
        <f>VLOOKUP(B1035,辅助信息!E:I,3,FALSE)</f>
        <v>#N/A</v>
      </c>
      <c r="J1035" s="40" t="e">
        <f>VLOOKUP(B1035,辅助信息!E:I,4,FALSE)</f>
        <v>#N/A</v>
      </c>
      <c r="K1035" s="40" t="e">
        <f>VLOOKUP(J1035,辅助信息!H:I,2,FALSE)</f>
        <v>#N/A</v>
      </c>
      <c r="L1035" s="80"/>
      <c r="M1035" s="93">
        <v>45747</v>
      </c>
      <c r="O1035" s="64">
        <f ca="1" t="shared" si="38"/>
        <v>0</v>
      </c>
      <c r="P1035" s="64">
        <f ca="1" t="shared" si="37"/>
        <v>224</v>
      </c>
      <c r="Q1035" s="26" t="e">
        <f>VLOOKUP(B1035,辅助信息!E:M,9,FALSE)</f>
        <v>#N/A</v>
      </c>
      <c r="R1035" s="26"/>
    </row>
    <row r="1036" hidden="1" spans="2:18">
      <c r="B1036" s="40" t="s">
        <v>87</v>
      </c>
      <c r="C1036" s="72">
        <v>45746</v>
      </c>
      <c r="D1036" s="40" t="e">
        <f>VLOOKUP(B1036,辅助信息!E:K,7,FALSE)</f>
        <v>#N/A</v>
      </c>
      <c r="E1036" s="40" t="str">
        <f>VLOOKUP(F1036,辅助信息!A:B,2,FALSE)</f>
        <v>螺纹钢</v>
      </c>
      <c r="F1036" s="40" t="s">
        <v>32</v>
      </c>
      <c r="G1036" s="36">
        <v>8</v>
      </c>
      <c r="H1036" s="36" t="e">
        <f>_xlfn.XLOOKUP(C1036&amp;F1036&amp;I1036&amp;J1036,'[1]2025年已发货'!$F:$F&amp;'[1]2025年已发货'!$C:$C&amp;'[1]2025年已发货'!$G:$G&amp;'[1]2025年已发货'!$H:$H,'[1]2025年已发货'!$E:$E,"未发货")</f>
        <v>#N/A</v>
      </c>
      <c r="I1036" s="40" t="e">
        <f>VLOOKUP(B1036,辅助信息!E:I,3,FALSE)</f>
        <v>#N/A</v>
      </c>
      <c r="J1036" s="40" t="e">
        <f>VLOOKUP(B1036,辅助信息!E:I,4,FALSE)</f>
        <v>#N/A</v>
      </c>
      <c r="K1036" s="40" t="e">
        <f>VLOOKUP(J1036,辅助信息!H:I,2,FALSE)</f>
        <v>#N/A</v>
      </c>
      <c r="L1036" s="80"/>
      <c r="M1036" s="93">
        <v>45747</v>
      </c>
      <c r="O1036" s="64">
        <f ca="1" t="shared" si="38"/>
        <v>0</v>
      </c>
      <c r="P1036" s="64">
        <f ca="1" t="shared" si="37"/>
        <v>224</v>
      </c>
      <c r="Q1036" s="26" t="e">
        <f>VLOOKUP(B1036,辅助信息!E:M,9,FALSE)</f>
        <v>#N/A</v>
      </c>
      <c r="R1036" s="26"/>
    </row>
    <row r="1037" hidden="1" spans="2:18">
      <c r="B1037" s="40" t="s">
        <v>87</v>
      </c>
      <c r="C1037" s="72">
        <v>45745</v>
      </c>
      <c r="D1037" s="40" t="e">
        <f>VLOOKUP(B1037,辅助信息!E:K,7,FALSE)</f>
        <v>#N/A</v>
      </c>
      <c r="E1037" s="40" t="str">
        <f>VLOOKUP(F1037,辅助信息!A:B,2,FALSE)</f>
        <v>螺纹钢</v>
      </c>
      <c r="F1037" s="40" t="s">
        <v>28</v>
      </c>
      <c r="G1037" s="36">
        <v>35</v>
      </c>
      <c r="H1037" s="36" t="e">
        <f>_xlfn.XLOOKUP(C1037&amp;F1037&amp;I1037&amp;J1037,'[1]2025年已发货'!$F:$F&amp;'[1]2025年已发货'!$C:$C&amp;'[1]2025年已发货'!$G:$G&amp;'[1]2025年已发货'!$H:$H,'[1]2025年已发货'!$E:$E,"未发货")</f>
        <v>#N/A</v>
      </c>
      <c r="I1037" s="40" t="e">
        <f>VLOOKUP(B1037,辅助信息!E:I,3,FALSE)</f>
        <v>#N/A</v>
      </c>
      <c r="J1037" s="40" t="e">
        <f>VLOOKUP(B1037,辅助信息!E:I,4,FALSE)</f>
        <v>#N/A</v>
      </c>
      <c r="K1037" s="40" t="e">
        <f>VLOOKUP(J1037,辅助信息!H:I,2,FALSE)</f>
        <v>#N/A</v>
      </c>
      <c r="L1037" s="80"/>
      <c r="M1037" s="93">
        <v>45747</v>
      </c>
      <c r="O1037" s="64">
        <f ca="1" t="shared" si="38"/>
        <v>0</v>
      </c>
      <c r="P1037" s="64">
        <f ca="1" t="shared" si="37"/>
        <v>224</v>
      </c>
      <c r="Q1037" s="26" t="e">
        <f>VLOOKUP(B1037,辅助信息!E:M,9,FALSE)</f>
        <v>#N/A</v>
      </c>
      <c r="R1037" s="26"/>
    </row>
    <row r="1038" hidden="1" spans="2:18">
      <c r="B1038" s="40" t="s">
        <v>87</v>
      </c>
      <c r="C1038" s="72">
        <v>45746</v>
      </c>
      <c r="D1038" s="40" t="e">
        <f>VLOOKUP(B1038,辅助信息!E:K,7,FALSE)</f>
        <v>#N/A</v>
      </c>
      <c r="E1038" s="40" t="str">
        <f>VLOOKUP(F1038,辅助信息!A:B,2,FALSE)</f>
        <v>螺纹钢</v>
      </c>
      <c r="F1038" s="40" t="s">
        <v>18</v>
      </c>
      <c r="G1038" s="36">
        <v>5</v>
      </c>
      <c r="H1038" s="36" t="e">
        <f>_xlfn.XLOOKUP(C1038&amp;F1038&amp;I1038&amp;J1038,'[1]2025年已发货'!$F:$F&amp;'[1]2025年已发货'!$C:$C&amp;'[1]2025年已发货'!$G:$G&amp;'[1]2025年已发货'!$H:$H,'[1]2025年已发货'!$E:$E,"未发货")</f>
        <v>#N/A</v>
      </c>
      <c r="I1038" s="40" t="e">
        <f>VLOOKUP(B1038,辅助信息!E:I,3,FALSE)</f>
        <v>#N/A</v>
      </c>
      <c r="J1038" s="40" t="e">
        <f>VLOOKUP(B1038,辅助信息!E:I,4,FALSE)</f>
        <v>#N/A</v>
      </c>
      <c r="K1038" s="40" t="e">
        <f>VLOOKUP(J1038,辅助信息!H:I,2,FALSE)</f>
        <v>#N/A</v>
      </c>
      <c r="L1038" s="80"/>
      <c r="M1038" s="93">
        <v>45747</v>
      </c>
      <c r="O1038" s="64">
        <f ca="1" t="shared" si="38"/>
        <v>0</v>
      </c>
      <c r="P1038" s="64">
        <f ca="1" t="shared" si="37"/>
        <v>224</v>
      </c>
      <c r="Q1038" s="26" t="e">
        <f>VLOOKUP(B1038,辅助信息!E:M,9,FALSE)</f>
        <v>#N/A</v>
      </c>
      <c r="R1038" s="26"/>
    </row>
    <row r="1039" hidden="1" spans="2:18">
      <c r="B1039" s="40" t="s">
        <v>87</v>
      </c>
      <c r="C1039" s="72">
        <v>45746</v>
      </c>
      <c r="D1039" s="40" t="e">
        <f>VLOOKUP(B1039,辅助信息!E:K,7,FALSE)</f>
        <v>#N/A</v>
      </c>
      <c r="E1039" s="40" t="str">
        <f>VLOOKUP(F1039,辅助信息!A:B,2,FALSE)</f>
        <v>螺纹钢</v>
      </c>
      <c r="F1039" s="40" t="s">
        <v>65</v>
      </c>
      <c r="G1039" s="36">
        <v>8</v>
      </c>
      <c r="H1039" s="36" t="e">
        <f>_xlfn.XLOOKUP(C1039&amp;F1039&amp;I1039&amp;J1039,'[1]2025年已发货'!$F:$F&amp;'[1]2025年已发货'!$C:$C&amp;'[1]2025年已发货'!$G:$G&amp;'[1]2025年已发货'!$H:$H,'[1]2025年已发货'!$E:$E,"未发货")</f>
        <v>#N/A</v>
      </c>
      <c r="I1039" s="40" t="e">
        <f>VLOOKUP(B1039,辅助信息!E:I,3,FALSE)</f>
        <v>#N/A</v>
      </c>
      <c r="J1039" s="40" t="e">
        <f>VLOOKUP(B1039,辅助信息!E:I,4,FALSE)</f>
        <v>#N/A</v>
      </c>
      <c r="K1039" s="40" t="e">
        <f>VLOOKUP(J1039,辅助信息!H:I,2,FALSE)</f>
        <v>#N/A</v>
      </c>
      <c r="L1039" s="80"/>
      <c r="M1039" s="93">
        <v>45747</v>
      </c>
      <c r="O1039" s="64">
        <f ca="1" t="shared" si="38"/>
        <v>0</v>
      </c>
      <c r="P1039" s="64">
        <f ca="1" t="shared" si="37"/>
        <v>224</v>
      </c>
      <c r="Q1039" s="26" t="e">
        <f>VLOOKUP(B1039,辅助信息!E:M,9,FALSE)</f>
        <v>#N/A</v>
      </c>
      <c r="R1039" s="26"/>
    </row>
    <row r="1040" hidden="1" spans="2:18">
      <c r="B1040" s="40" t="s">
        <v>87</v>
      </c>
      <c r="C1040" s="72">
        <v>45746</v>
      </c>
      <c r="D1040" s="40" t="e">
        <f>VLOOKUP(B1040,辅助信息!E:K,7,FALSE)</f>
        <v>#N/A</v>
      </c>
      <c r="E1040" s="40" t="str">
        <f>VLOOKUP(F1040,辅助信息!A:B,2,FALSE)</f>
        <v>螺纹钢</v>
      </c>
      <c r="F1040" s="40" t="s">
        <v>52</v>
      </c>
      <c r="G1040" s="36">
        <v>70</v>
      </c>
      <c r="H1040" s="36" t="e">
        <f>_xlfn.XLOOKUP(C1040&amp;F1040&amp;I1040&amp;J1040,'[1]2025年已发货'!$F:$F&amp;'[1]2025年已发货'!$C:$C&amp;'[1]2025年已发货'!$G:$G&amp;'[1]2025年已发货'!$H:$H,'[1]2025年已发货'!$E:$E,"未发货")</f>
        <v>#N/A</v>
      </c>
      <c r="I1040" s="40" t="e">
        <f>VLOOKUP(B1040,辅助信息!E:I,3,FALSE)</f>
        <v>#N/A</v>
      </c>
      <c r="J1040" s="40" t="e">
        <f>VLOOKUP(B1040,辅助信息!E:I,4,FALSE)</f>
        <v>#N/A</v>
      </c>
      <c r="K1040" s="40" t="e">
        <f>VLOOKUP(J1040,辅助信息!H:I,2,FALSE)</f>
        <v>#N/A</v>
      </c>
      <c r="L1040" s="78"/>
      <c r="M1040" s="93">
        <v>45747</v>
      </c>
      <c r="O1040" s="64">
        <f ca="1" t="shared" si="38"/>
        <v>0</v>
      </c>
      <c r="P1040" s="64">
        <f ca="1" t="shared" si="37"/>
        <v>224</v>
      </c>
      <c r="Q1040" s="26" t="e">
        <f>VLOOKUP(B1040,辅助信息!E:M,9,FALSE)</f>
        <v>#N/A</v>
      </c>
      <c r="R1040" s="26"/>
    </row>
    <row r="1041" hidden="1" spans="2:18">
      <c r="B1041" s="40" t="s">
        <v>75</v>
      </c>
      <c r="C1041" s="72">
        <v>45746</v>
      </c>
      <c r="D1041" s="40" t="e">
        <f>VLOOKUP(B1041,辅助信息!E:K,7,FALSE)</f>
        <v>#N/A</v>
      </c>
      <c r="E1041" s="40" t="str">
        <f>VLOOKUP(F1041,辅助信息!A:B,2,FALSE)</f>
        <v>螺纹钢</v>
      </c>
      <c r="F1041" s="40" t="s">
        <v>27</v>
      </c>
      <c r="G1041" s="36">
        <v>10</v>
      </c>
      <c r="H1041" s="36" t="e">
        <f>_xlfn.XLOOKUP(C1041&amp;F1041&amp;I1041&amp;J1041,'[1]2025年已发货'!$F:$F&amp;'[1]2025年已发货'!$C:$C&amp;'[1]2025年已发货'!$G:$G&amp;'[1]2025年已发货'!$H:$H,'[1]2025年已发货'!$E:$E,"未发货")</f>
        <v>#N/A</v>
      </c>
      <c r="I1041" s="40" t="e">
        <f>VLOOKUP(B1041,辅助信息!E:I,3,FALSE)</f>
        <v>#N/A</v>
      </c>
      <c r="J1041" s="40" t="e">
        <f>VLOOKUP(B1041,辅助信息!E:I,4,FALSE)</f>
        <v>#N/A</v>
      </c>
      <c r="K1041" s="40" t="e">
        <f>VLOOKUP(J1041,辅助信息!H:I,2,FALSE)</f>
        <v>#N/A</v>
      </c>
      <c r="L1041" s="43" t="e">
        <f>VLOOKUP(B1041,辅助信息!E:J,6,FALSE)</f>
        <v>#N/A</v>
      </c>
      <c r="M1041" s="93">
        <v>45750</v>
      </c>
      <c r="O1041" s="64">
        <f ca="1" t="shared" si="38"/>
        <v>0</v>
      </c>
      <c r="P1041" s="64">
        <f ca="1" t="shared" si="37"/>
        <v>221</v>
      </c>
      <c r="Q1041" s="26" t="e">
        <f>VLOOKUP(B1041,辅助信息!E:M,9,FALSE)</f>
        <v>#N/A</v>
      </c>
      <c r="R1041" s="26"/>
    </row>
    <row r="1042" hidden="1" spans="2:18">
      <c r="B1042" s="40" t="s">
        <v>75</v>
      </c>
      <c r="C1042" s="72">
        <v>45746</v>
      </c>
      <c r="D1042" s="40" t="e">
        <f>VLOOKUP(B1042,辅助信息!E:K,7,FALSE)</f>
        <v>#N/A</v>
      </c>
      <c r="E1042" s="40" t="str">
        <f>VLOOKUP(F1042,辅助信息!A:B,2,FALSE)</f>
        <v>螺纹钢</v>
      </c>
      <c r="F1042" s="40" t="s">
        <v>19</v>
      </c>
      <c r="G1042" s="36">
        <v>40</v>
      </c>
      <c r="H1042" s="36" t="e">
        <f>_xlfn.XLOOKUP(C1042&amp;F1042&amp;I1042&amp;J1042,'[1]2025年已发货'!$F:$F&amp;'[1]2025年已发货'!$C:$C&amp;'[1]2025年已发货'!$G:$G&amp;'[1]2025年已发货'!$H:$H,'[1]2025年已发货'!$E:$E,"未发货")</f>
        <v>#N/A</v>
      </c>
      <c r="I1042" s="40" t="e">
        <f>VLOOKUP(B1042,辅助信息!E:I,3,FALSE)</f>
        <v>#N/A</v>
      </c>
      <c r="J1042" s="40" t="e">
        <f>VLOOKUP(B1042,辅助信息!E:I,4,FALSE)</f>
        <v>#N/A</v>
      </c>
      <c r="K1042" s="40" t="e">
        <f>VLOOKUP(J1042,辅助信息!H:I,2,FALSE)</f>
        <v>#N/A</v>
      </c>
      <c r="L1042" s="80"/>
      <c r="M1042" s="93">
        <v>45750</v>
      </c>
      <c r="O1042" s="64">
        <f ca="1" t="shared" si="38"/>
        <v>0</v>
      </c>
      <c r="P1042" s="64">
        <f ca="1" t="shared" si="37"/>
        <v>221</v>
      </c>
      <c r="Q1042" s="26" t="e">
        <f>VLOOKUP(B1042,辅助信息!E:M,9,FALSE)</f>
        <v>#N/A</v>
      </c>
      <c r="R1042" s="26"/>
    </row>
    <row r="1043" hidden="1" spans="2:18">
      <c r="B1043" s="40" t="s">
        <v>75</v>
      </c>
      <c r="C1043" s="72">
        <v>45746</v>
      </c>
      <c r="D1043" s="40" t="e">
        <f>VLOOKUP(B1043,辅助信息!E:K,7,FALSE)</f>
        <v>#N/A</v>
      </c>
      <c r="E1043" s="40" t="str">
        <f>VLOOKUP(F1043,辅助信息!A:B,2,FALSE)</f>
        <v>螺纹钢</v>
      </c>
      <c r="F1043" s="40" t="s">
        <v>18</v>
      </c>
      <c r="G1043" s="36">
        <v>30</v>
      </c>
      <c r="H1043" s="36" t="e">
        <f>_xlfn.XLOOKUP(C1043&amp;F1043&amp;I1043&amp;J1043,'[1]2025年已发货'!$F:$F&amp;'[1]2025年已发货'!$C:$C&amp;'[1]2025年已发货'!$G:$G&amp;'[1]2025年已发货'!$H:$H,'[1]2025年已发货'!$E:$E,"未发货")</f>
        <v>#N/A</v>
      </c>
      <c r="I1043" s="40" t="e">
        <f>VLOOKUP(B1043,辅助信息!E:I,3,FALSE)</f>
        <v>#N/A</v>
      </c>
      <c r="J1043" s="40" t="e">
        <f>VLOOKUP(B1043,辅助信息!E:I,4,FALSE)</f>
        <v>#N/A</v>
      </c>
      <c r="K1043" s="40" t="e">
        <f>VLOOKUP(J1043,辅助信息!H:I,2,FALSE)</f>
        <v>#N/A</v>
      </c>
      <c r="L1043" s="80"/>
      <c r="M1043" s="93">
        <v>45750</v>
      </c>
      <c r="O1043" s="64">
        <f ca="1" t="shared" si="38"/>
        <v>0</v>
      </c>
      <c r="P1043" s="64">
        <f ca="1" t="shared" si="37"/>
        <v>221</v>
      </c>
      <c r="Q1043" s="26" t="e">
        <f>VLOOKUP(B1043,辅助信息!E:M,9,FALSE)</f>
        <v>#N/A</v>
      </c>
      <c r="R1043" s="26"/>
    </row>
    <row r="1044" hidden="1" spans="2:18">
      <c r="B1044" s="40" t="s">
        <v>75</v>
      </c>
      <c r="C1044" s="72">
        <v>45746</v>
      </c>
      <c r="D1044" s="40" t="e">
        <f>VLOOKUP(B1044,辅助信息!E:K,7,FALSE)</f>
        <v>#N/A</v>
      </c>
      <c r="E1044" s="40" t="str">
        <f>VLOOKUP(F1044,辅助信息!A:B,2,FALSE)</f>
        <v>螺纹钢</v>
      </c>
      <c r="F1044" s="40" t="s">
        <v>86</v>
      </c>
      <c r="G1044" s="36">
        <v>45</v>
      </c>
      <c r="H1044" s="36" t="e">
        <f>_xlfn.XLOOKUP(C1044&amp;F1044&amp;I1044&amp;J1044,'[1]2025年已发货'!$F:$F&amp;'[1]2025年已发货'!$C:$C&amp;'[1]2025年已发货'!$G:$G&amp;'[1]2025年已发货'!$H:$H,'[1]2025年已发货'!$E:$E,"未发货")</f>
        <v>#N/A</v>
      </c>
      <c r="I1044" s="40" t="e">
        <f>VLOOKUP(B1044,辅助信息!E:I,3,FALSE)</f>
        <v>#N/A</v>
      </c>
      <c r="J1044" s="40" t="e">
        <f>VLOOKUP(B1044,辅助信息!E:I,4,FALSE)</f>
        <v>#N/A</v>
      </c>
      <c r="K1044" s="40" t="e">
        <f>VLOOKUP(J1044,辅助信息!H:I,2,FALSE)</f>
        <v>#N/A</v>
      </c>
      <c r="L1044" s="78"/>
      <c r="M1044" s="93">
        <v>45750</v>
      </c>
      <c r="O1044" s="64">
        <f ca="1" t="shared" si="38"/>
        <v>0</v>
      </c>
      <c r="P1044" s="64">
        <f ca="1" t="shared" si="37"/>
        <v>221</v>
      </c>
      <c r="Q1044" s="26" t="e">
        <f>VLOOKUP(B1044,辅助信息!E:M,9,FALSE)</f>
        <v>#N/A</v>
      </c>
      <c r="R1044" s="26"/>
    </row>
    <row r="1045" hidden="1" spans="2:18">
      <c r="B1045" s="40" t="s">
        <v>120</v>
      </c>
      <c r="C1045" s="72">
        <v>45745</v>
      </c>
      <c r="D1045" s="40" t="e">
        <f>VLOOKUP(B1045,辅助信息!E:K,7,FALSE)</f>
        <v>#N/A</v>
      </c>
      <c r="E1045" s="40" t="str">
        <f>VLOOKUP(F1045,辅助信息!A:B,2,FALSE)</f>
        <v>高线</v>
      </c>
      <c r="F1045" s="40" t="s">
        <v>53</v>
      </c>
      <c r="G1045" s="36">
        <v>5</v>
      </c>
      <c r="H1045" s="36" t="e">
        <f>_xlfn.XLOOKUP(C1045&amp;F1045&amp;I1045&amp;J1045,'[1]2025年已发货'!$F:$F&amp;'[1]2025年已发货'!$C:$C&amp;'[1]2025年已发货'!$G:$G&amp;'[1]2025年已发货'!$H:$H,'[1]2025年已发货'!$E:$E,"未发货")</f>
        <v>#N/A</v>
      </c>
      <c r="I1045" s="40" t="e">
        <f>VLOOKUP(B1045,辅助信息!E:I,3,FALSE)</f>
        <v>#N/A</v>
      </c>
      <c r="J1045" s="40" t="e">
        <f>VLOOKUP(B1045,辅助信息!E:I,4,FALSE)</f>
        <v>#N/A</v>
      </c>
      <c r="K1045" s="40" t="e">
        <f>VLOOKUP(J1045,辅助信息!H:I,2,FALSE)</f>
        <v>#N/A</v>
      </c>
      <c r="L1045" s="43" t="e">
        <f>VLOOKUP(B1045,辅助信息!E:J,6,FALSE)</f>
        <v>#N/A</v>
      </c>
      <c r="M1045" s="93">
        <v>45750</v>
      </c>
      <c r="O1045" s="64">
        <f ca="1" t="shared" si="38"/>
        <v>0</v>
      </c>
      <c r="P1045" s="64">
        <f ca="1" t="shared" si="37"/>
        <v>221</v>
      </c>
      <c r="Q1045" s="26" t="e">
        <f>VLOOKUP(B1045,辅助信息!E:M,9,FALSE)</f>
        <v>#N/A</v>
      </c>
      <c r="R1045" s="26"/>
    </row>
    <row r="1046" hidden="1" spans="2:18">
      <c r="B1046" s="40" t="s">
        <v>120</v>
      </c>
      <c r="C1046" s="72">
        <v>45745</v>
      </c>
      <c r="D1046" s="40" t="e">
        <f>VLOOKUP(B1046,辅助信息!E:K,7,FALSE)</f>
        <v>#N/A</v>
      </c>
      <c r="E1046" s="40" t="str">
        <f>VLOOKUP(F1046,辅助信息!A:B,2,FALSE)</f>
        <v>高线</v>
      </c>
      <c r="F1046" s="40" t="s">
        <v>51</v>
      </c>
      <c r="G1046" s="36">
        <v>3</v>
      </c>
      <c r="H1046" s="36" t="e">
        <f>_xlfn.XLOOKUP(C1046&amp;F1046&amp;I1046&amp;J1046,'[1]2025年已发货'!$F:$F&amp;'[1]2025年已发货'!$C:$C&amp;'[1]2025年已发货'!$G:$G&amp;'[1]2025年已发货'!$H:$H,'[1]2025年已发货'!$E:$E,"未发货")</f>
        <v>#N/A</v>
      </c>
      <c r="I1046" s="40" t="e">
        <f>VLOOKUP(B1046,辅助信息!E:I,3,FALSE)</f>
        <v>#N/A</v>
      </c>
      <c r="J1046" s="40" t="e">
        <f>VLOOKUP(B1046,辅助信息!E:I,4,FALSE)</f>
        <v>#N/A</v>
      </c>
      <c r="K1046" s="40" t="e">
        <f>VLOOKUP(J1046,辅助信息!H:I,2,FALSE)</f>
        <v>#N/A</v>
      </c>
      <c r="L1046" s="80"/>
      <c r="M1046" s="93">
        <v>45750</v>
      </c>
      <c r="O1046" s="64">
        <f ca="1" t="shared" si="38"/>
        <v>0</v>
      </c>
      <c r="P1046" s="64">
        <f ca="1" t="shared" si="37"/>
        <v>221</v>
      </c>
      <c r="Q1046" s="26" t="e">
        <f>VLOOKUP(B1046,辅助信息!E:M,9,FALSE)</f>
        <v>#N/A</v>
      </c>
      <c r="R1046" s="26"/>
    </row>
    <row r="1047" hidden="1" spans="2:18">
      <c r="B1047" s="40" t="s">
        <v>120</v>
      </c>
      <c r="C1047" s="72">
        <v>45745</v>
      </c>
      <c r="D1047" s="40" t="e">
        <f>VLOOKUP(B1047,辅助信息!E:K,7,FALSE)</f>
        <v>#N/A</v>
      </c>
      <c r="E1047" s="40" t="str">
        <f>VLOOKUP(F1047,辅助信息!A:B,2,FALSE)</f>
        <v>螺纹钢</v>
      </c>
      <c r="F1047" s="40" t="s">
        <v>32</v>
      </c>
      <c r="G1047" s="36">
        <v>5</v>
      </c>
      <c r="H1047" s="36" t="e">
        <f>_xlfn.XLOOKUP(C1047&amp;F1047&amp;I1047&amp;J1047,'[1]2025年已发货'!$F:$F&amp;'[1]2025年已发货'!$C:$C&amp;'[1]2025年已发货'!$G:$G&amp;'[1]2025年已发货'!$H:$H,'[1]2025年已发货'!$E:$E,"未发货")</f>
        <v>#N/A</v>
      </c>
      <c r="I1047" s="40" t="e">
        <f>VLOOKUP(B1047,辅助信息!E:I,3,FALSE)</f>
        <v>#N/A</v>
      </c>
      <c r="J1047" s="40" t="e">
        <f>VLOOKUP(B1047,辅助信息!E:I,4,FALSE)</f>
        <v>#N/A</v>
      </c>
      <c r="K1047" s="40" t="e">
        <f>VLOOKUP(J1047,辅助信息!H:I,2,FALSE)</f>
        <v>#N/A</v>
      </c>
      <c r="L1047" s="80"/>
      <c r="M1047" s="93">
        <v>45750</v>
      </c>
      <c r="O1047" s="64">
        <f ca="1" t="shared" si="38"/>
        <v>0</v>
      </c>
      <c r="P1047" s="64">
        <f ca="1" t="shared" si="37"/>
        <v>221</v>
      </c>
      <c r="Q1047" s="26" t="e">
        <f>VLOOKUP(B1047,辅助信息!E:M,9,FALSE)</f>
        <v>#N/A</v>
      </c>
      <c r="R1047" s="26"/>
    </row>
    <row r="1048" hidden="1" spans="2:18">
      <c r="B1048" s="40" t="s">
        <v>120</v>
      </c>
      <c r="C1048" s="72">
        <v>45745</v>
      </c>
      <c r="D1048" s="40" t="e">
        <f>VLOOKUP(B1048,辅助信息!E:K,7,FALSE)</f>
        <v>#N/A</v>
      </c>
      <c r="E1048" s="40" t="str">
        <f>VLOOKUP(F1048,辅助信息!A:B,2,FALSE)</f>
        <v>螺纹钢</v>
      </c>
      <c r="F1048" s="40" t="s">
        <v>30</v>
      </c>
      <c r="G1048" s="36">
        <v>8</v>
      </c>
      <c r="H1048" s="36" t="e">
        <f>_xlfn.XLOOKUP(C1048&amp;F1048&amp;I1048&amp;J1048,'[1]2025年已发货'!$F:$F&amp;'[1]2025年已发货'!$C:$C&amp;'[1]2025年已发货'!$G:$G&amp;'[1]2025年已发货'!$H:$H,'[1]2025年已发货'!$E:$E,"未发货")</f>
        <v>#N/A</v>
      </c>
      <c r="I1048" s="40" t="e">
        <f>VLOOKUP(B1048,辅助信息!E:I,3,FALSE)</f>
        <v>#N/A</v>
      </c>
      <c r="J1048" s="40" t="e">
        <f>VLOOKUP(B1048,辅助信息!E:I,4,FALSE)</f>
        <v>#N/A</v>
      </c>
      <c r="K1048" s="40" t="e">
        <f>VLOOKUP(J1048,辅助信息!H:I,2,FALSE)</f>
        <v>#N/A</v>
      </c>
      <c r="L1048" s="80"/>
      <c r="M1048" s="93">
        <v>45750</v>
      </c>
      <c r="O1048" s="64">
        <f ca="1" t="shared" si="38"/>
        <v>0</v>
      </c>
      <c r="P1048" s="64">
        <f ca="1" t="shared" si="37"/>
        <v>221</v>
      </c>
      <c r="Q1048" s="26" t="e">
        <f>VLOOKUP(B1048,辅助信息!E:M,9,FALSE)</f>
        <v>#N/A</v>
      </c>
      <c r="R1048" s="26"/>
    </row>
    <row r="1049" hidden="1" spans="2:18">
      <c r="B1049" s="40" t="s">
        <v>120</v>
      </c>
      <c r="C1049" s="72">
        <v>45745</v>
      </c>
      <c r="D1049" s="40" t="e">
        <f>VLOOKUP(B1049,辅助信息!E:K,7,FALSE)</f>
        <v>#N/A</v>
      </c>
      <c r="E1049" s="40" t="str">
        <f>VLOOKUP(F1049,辅助信息!A:B,2,FALSE)</f>
        <v>螺纹钢</v>
      </c>
      <c r="F1049" s="40" t="s">
        <v>28</v>
      </c>
      <c r="G1049" s="36">
        <v>17</v>
      </c>
      <c r="H1049" s="36" t="e">
        <f>_xlfn.XLOOKUP(C1049&amp;F1049&amp;I1049&amp;J1049,'[1]2025年已发货'!$F:$F&amp;'[1]2025年已发货'!$C:$C&amp;'[1]2025年已发货'!$G:$G&amp;'[1]2025年已发货'!$H:$H,'[1]2025年已发货'!$E:$E,"未发货")</f>
        <v>#N/A</v>
      </c>
      <c r="I1049" s="40" t="e">
        <f>VLOOKUP(B1049,辅助信息!E:I,3,FALSE)</f>
        <v>#N/A</v>
      </c>
      <c r="J1049" s="40" t="e">
        <f>VLOOKUP(B1049,辅助信息!E:I,4,FALSE)</f>
        <v>#N/A</v>
      </c>
      <c r="K1049" s="40" t="e">
        <f>VLOOKUP(J1049,辅助信息!H:I,2,FALSE)</f>
        <v>#N/A</v>
      </c>
      <c r="L1049" s="78"/>
      <c r="M1049" s="93">
        <v>45750</v>
      </c>
      <c r="O1049" s="64">
        <f ca="1" t="shared" si="38"/>
        <v>0</v>
      </c>
      <c r="P1049" s="64">
        <f ca="1" t="shared" si="37"/>
        <v>221</v>
      </c>
      <c r="Q1049" s="26" t="e">
        <f>VLOOKUP(B1049,辅助信息!E:M,9,FALSE)</f>
        <v>#N/A</v>
      </c>
      <c r="R1049" s="26"/>
    </row>
    <row r="1050" hidden="1" spans="2:18">
      <c r="B1050" s="40" t="s">
        <v>25</v>
      </c>
      <c r="C1050" s="72">
        <v>45746</v>
      </c>
      <c r="D1050" s="40" t="e">
        <f>VLOOKUP(B1050,辅助信息!E:K,7,FALSE)</f>
        <v>#N/A</v>
      </c>
      <c r="E1050" s="40" t="str">
        <f>VLOOKUP(F1050,辅助信息!A:B,2,FALSE)</f>
        <v>螺纹钢</v>
      </c>
      <c r="F1050" s="40" t="s">
        <v>27</v>
      </c>
      <c r="G1050" s="36">
        <v>10</v>
      </c>
      <c r="H1050" s="36" t="e">
        <f>_xlfn.XLOOKUP(C1050&amp;F1050&amp;I1050&amp;J1050,'[1]2025年已发货'!$F:$F&amp;'[1]2025年已发货'!$C:$C&amp;'[1]2025年已发货'!$G:$G&amp;'[1]2025年已发货'!$H:$H,'[1]2025年已发货'!$E:$E,"未发货")</f>
        <v>#N/A</v>
      </c>
      <c r="I1050" s="40" t="e">
        <f>VLOOKUP(B1050,辅助信息!E:I,3,FALSE)</f>
        <v>#N/A</v>
      </c>
      <c r="J1050" s="40" t="e">
        <f>VLOOKUP(B1050,辅助信息!E:I,4,FALSE)</f>
        <v>#N/A</v>
      </c>
      <c r="K1050" s="40" t="e">
        <f>VLOOKUP(J1050,辅助信息!H:I,2,FALSE)</f>
        <v>#N/A</v>
      </c>
      <c r="L1050" s="43" t="e">
        <f>VLOOKUP(B1050,辅助信息!E:J,6,FALSE)</f>
        <v>#N/A</v>
      </c>
      <c r="M1050" s="93">
        <v>45749</v>
      </c>
      <c r="O1050" s="64">
        <f ca="1" t="shared" si="38"/>
        <v>0</v>
      </c>
      <c r="P1050" s="64">
        <f ca="1" t="shared" si="37"/>
        <v>222</v>
      </c>
      <c r="Q1050" s="26" t="e">
        <f>VLOOKUP(B1050,辅助信息!E:M,9,FALSE)</f>
        <v>#N/A</v>
      </c>
      <c r="R1050" s="26"/>
    </row>
    <row r="1051" hidden="1" spans="2:18">
      <c r="B1051" s="40" t="s">
        <v>25</v>
      </c>
      <c r="C1051" s="72">
        <v>45746</v>
      </c>
      <c r="D1051" s="40" t="e">
        <f>VLOOKUP(B1051,辅助信息!E:K,7,FALSE)</f>
        <v>#N/A</v>
      </c>
      <c r="E1051" s="40" t="str">
        <f>VLOOKUP(F1051,辅助信息!A:B,2,FALSE)</f>
        <v>螺纹钢</v>
      </c>
      <c r="F1051" s="40" t="s">
        <v>32</v>
      </c>
      <c r="G1051" s="36">
        <v>6</v>
      </c>
      <c r="H1051" s="36" t="e">
        <f>_xlfn.XLOOKUP(C1051&amp;F1051&amp;I1051&amp;J1051,'[1]2025年已发货'!$F:$F&amp;'[1]2025年已发货'!$C:$C&amp;'[1]2025年已发货'!$G:$G&amp;'[1]2025年已发货'!$H:$H,'[1]2025年已发货'!$E:$E,"未发货")</f>
        <v>#N/A</v>
      </c>
      <c r="I1051" s="40" t="e">
        <f>VLOOKUP(B1051,辅助信息!E:I,3,FALSE)</f>
        <v>#N/A</v>
      </c>
      <c r="J1051" s="40" t="e">
        <f>VLOOKUP(B1051,辅助信息!E:I,4,FALSE)</f>
        <v>#N/A</v>
      </c>
      <c r="K1051" s="40" t="e">
        <f>VLOOKUP(J1051,辅助信息!H:I,2,FALSE)</f>
        <v>#N/A</v>
      </c>
      <c r="L1051" s="80"/>
      <c r="M1051" s="93">
        <v>45749</v>
      </c>
      <c r="O1051" s="64">
        <f ca="1" t="shared" si="38"/>
        <v>0</v>
      </c>
      <c r="P1051" s="64">
        <f ca="1" t="shared" si="37"/>
        <v>222</v>
      </c>
      <c r="Q1051" s="26" t="e">
        <f>VLOOKUP(B1051,辅助信息!E:M,9,FALSE)</f>
        <v>#N/A</v>
      </c>
      <c r="R1051" s="26"/>
    </row>
    <row r="1052" hidden="1" spans="2:18">
      <c r="B1052" s="40" t="s">
        <v>25</v>
      </c>
      <c r="C1052" s="72">
        <v>45746</v>
      </c>
      <c r="D1052" s="40" t="e">
        <f>VLOOKUP(B1052,辅助信息!E:K,7,FALSE)</f>
        <v>#N/A</v>
      </c>
      <c r="E1052" s="40" t="str">
        <f>VLOOKUP(F1052,辅助信息!A:B,2,FALSE)</f>
        <v>螺纹钢</v>
      </c>
      <c r="F1052" s="40" t="s">
        <v>28</v>
      </c>
      <c r="G1052" s="36">
        <v>12</v>
      </c>
      <c r="H1052" s="36" t="e">
        <f>_xlfn.XLOOKUP(C1052&amp;F1052&amp;I1052&amp;J1052,'[1]2025年已发货'!$F:$F&amp;'[1]2025年已发货'!$C:$C&amp;'[1]2025年已发货'!$G:$G&amp;'[1]2025年已发货'!$H:$H,'[1]2025年已发货'!$E:$E,"未发货")</f>
        <v>#N/A</v>
      </c>
      <c r="I1052" s="40" t="e">
        <f>VLOOKUP(B1052,辅助信息!E:I,3,FALSE)</f>
        <v>#N/A</v>
      </c>
      <c r="J1052" s="40" t="e">
        <f>VLOOKUP(B1052,辅助信息!E:I,4,FALSE)</f>
        <v>#N/A</v>
      </c>
      <c r="K1052" s="40" t="e">
        <f>VLOOKUP(J1052,辅助信息!H:I,2,FALSE)</f>
        <v>#N/A</v>
      </c>
      <c r="L1052" s="80"/>
      <c r="M1052" s="93">
        <v>45749</v>
      </c>
      <c r="O1052" s="64">
        <f ca="1" t="shared" si="38"/>
        <v>0</v>
      </c>
      <c r="P1052" s="64">
        <f ca="1" t="shared" si="37"/>
        <v>222</v>
      </c>
      <c r="Q1052" s="26" t="e">
        <f>VLOOKUP(B1052,辅助信息!E:M,9,FALSE)</f>
        <v>#N/A</v>
      </c>
      <c r="R1052" s="26"/>
    </row>
    <row r="1053" hidden="1" spans="2:18">
      <c r="B1053" s="40" t="s">
        <v>25</v>
      </c>
      <c r="C1053" s="72">
        <v>45746</v>
      </c>
      <c r="D1053" s="40" t="e">
        <f>VLOOKUP(B1053,辅助信息!E:K,7,FALSE)</f>
        <v>#N/A</v>
      </c>
      <c r="E1053" s="40" t="str">
        <f>VLOOKUP(F1053,辅助信息!A:B,2,FALSE)</f>
        <v>螺纹钢</v>
      </c>
      <c r="F1053" s="40" t="s">
        <v>65</v>
      </c>
      <c r="G1053" s="36">
        <v>8</v>
      </c>
      <c r="H1053" s="36" t="e">
        <f>_xlfn.XLOOKUP(C1053&amp;F1053&amp;I1053&amp;J1053,'[1]2025年已发货'!$F:$F&amp;'[1]2025年已发货'!$C:$C&amp;'[1]2025年已发货'!$G:$G&amp;'[1]2025年已发货'!$H:$H,'[1]2025年已发货'!$E:$E,"未发货")</f>
        <v>#N/A</v>
      </c>
      <c r="I1053" s="40" t="e">
        <f>VLOOKUP(B1053,辅助信息!E:I,3,FALSE)</f>
        <v>#N/A</v>
      </c>
      <c r="J1053" s="40" t="e">
        <f>VLOOKUP(B1053,辅助信息!E:I,4,FALSE)</f>
        <v>#N/A</v>
      </c>
      <c r="K1053" s="40" t="e">
        <f>VLOOKUP(J1053,辅助信息!H:I,2,FALSE)</f>
        <v>#N/A</v>
      </c>
      <c r="L1053" s="78"/>
      <c r="M1053" s="93">
        <v>45749</v>
      </c>
      <c r="O1053" s="64">
        <f ca="1" t="shared" si="38"/>
        <v>0</v>
      </c>
      <c r="P1053" s="64">
        <f ca="1" t="shared" si="37"/>
        <v>222</v>
      </c>
      <c r="Q1053" s="26" t="e">
        <f>VLOOKUP(B1053,辅助信息!E:M,9,FALSE)</f>
        <v>#N/A</v>
      </c>
      <c r="R1053" s="26"/>
    </row>
    <row r="1054" hidden="1" spans="2:18">
      <c r="B1054" s="40" t="s">
        <v>29</v>
      </c>
      <c r="C1054" s="72">
        <v>45746</v>
      </c>
      <c r="D1054" s="40" t="e">
        <f>VLOOKUP(B1054,辅助信息!E:K,7,FALSE)</f>
        <v>#N/A</v>
      </c>
      <c r="E1054" s="40" t="str">
        <f>VLOOKUP(F1054,辅助信息!A:B,2,FALSE)</f>
        <v>高线</v>
      </c>
      <c r="F1054" s="40" t="s">
        <v>53</v>
      </c>
      <c r="G1054" s="36">
        <v>15</v>
      </c>
      <c r="H1054" s="36" t="e">
        <f>_xlfn.XLOOKUP(C1054&amp;F1054&amp;I1054&amp;J1054,'[1]2025年已发货'!$F:$F&amp;'[1]2025年已发货'!$C:$C&amp;'[1]2025年已发货'!$G:$G&amp;'[1]2025年已发货'!$H:$H,'[1]2025年已发货'!$E:$E,"未发货")</f>
        <v>#N/A</v>
      </c>
      <c r="I1054" s="40" t="e">
        <f>VLOOKUP(B1054,辅助信息!E:I,3,FALSE)</f>
        <v>#N/A</v>
      </c>
      <c r="J1054" s="40" t="e">
        <f>VLOOKUP(B1054,辅助信息!E:I,4,FALSE)</f>
        <v>#N/A</v>
      </c>
      <c r="K1054" s="40" t="e">
        <f>VLOOKUP(J1054,辅助信息!H:I,2,FALSE)</f>
        <v>#N/A</v>
      </c>
      <c r="L1054" s="43" t="e">
        <f>VLOOKUP(B1054,辅助信息!E:J,6,FALSE)</f>
        <v>#N/A</v>
      </c>
      <c r="M1054" s="93">
        <v>45750</v>
      </c>
      <c r="O1054" s="64">
        <f ca="1" t="shared" si="38"/>
        <v>0</v>
      </c>
      <c r="P1054" s="64">
        <f ca="1" t="shared" si="37"/>
        <v>221</v>
      </c>
      <c r="Q1054" s="26" t="e">
        <f>VLOOKUP(B1054,辅助信息!E:M,9,FALSE)</f>
        <v>#N/A</v>
      </c>
      <c r="R1054" s="26"/>
    </row>
    <row r="1055" hidden="1" spans="2:18">
      <c r="B1055" s="40" t="s">
        <v>29</v>
      </c>
      <c r="C1055" s="72">
        <v>45746</v>
      </c>
      <c r="D1055" s="40" t="e">
        <f>VLOOKUP(B1055,辅助信息!E:K,7,FALSE)</f>
        <v>#N/A</v>
      </c>
      <c r="E1055" s="40" t="str">
        <f>VLOOKUP(F1055,辅助信息!A:B,2,FALSE)</f>
        <v>螺纹钢</v>
      </c>
      <c r="F1055" s="40" t="s">
        <v>28</v>
      </c>
      <c r="G1055" s="36">
        <v>20</v>
      </c>
      <c r="H1055" s="36" t="e">
        <f>_xlfn.XLOOKUP(C1055&amp;F1055&amp;I1055&amp;J1055,'[1]2025年已发货'!$F:$F&amp;'[1]2025年已发货'!$C:$C&amp;'[1]2025年已发货'!$G:$G&amp;'[1]2025年已发货'!$H:$H,'[1]2025年已发货'!$E:$E,"未发货")</f>
        <v>#N/A</v>
      </c>
      <c r="I1055" s="40" t="e">
        <f>VLOOKUP(B1055,辅助信息!E:I,3,FALSE)</f>
        <v>#N/A</v>
      </c>
      <c r="J1055" s="40" t="e">
        <f>VLOOKUP(B1055,辅助信息!E:I,4,FALSE)</f>
        <v>#N/A</v>
      </c>
      <c r="K1055" s="40" t="e">
        <f>VLOOKUP(J1055,辅助信息!H:I,2,FALSE)</f>
        <v>#N/A</v>
      </c>
      <c r="L1055" s="78"/>
      <c r="M1055" s="93">
        <v>45750</v>
      </c>
      <c r="O1055" s="64">
        <f ca="1" t="shared" si="38"/>
        <v>0</v>
      </c>
      <c r="P1055" s="64">
        <f ca="1" t="shared" si="37"/>
        <v>221</v>
      </c>
      <c r="Q1055" s="26" t="e">
        <f>VLOOKUP(B1055,辅助信息!E:M,9,FALSE)</f>
        <v>#N/A</v>
      </c>
      <c r="R1055" s="26"/>
    </row>
    <row r="1056" hidden="1" spans="2:18">
      <c r="B1056" s="40" t="s">
        <v>78</v>
      </c>
      <c r="C1056" s="72">
        <v>45746</v>
      </c>
      <c r="D1056" s="40" t="e">
        <f>VLOOKUP(B1056,辅助信息!E:K,7,FALSE)</f>
        <v>#N/A</v>
      </c>
      <c r="E1056" s="40" t="str">
        <f>VLOOKUP(F1056,辅助信息!A:B,2,FALSE)</f>
        <v>螺纹钢</v>
      </c>
      <c r="F1056" s="40" t="s">
        <v>19</v>
      </c>
      <c r="G1056" s="36">
        <v>6</v>
      </c>
      <c r="H1056" s="36" t="e">
        <f>_xlfn.XLOOKUP(C1056&amp;F1056&amp;I1056&amp;J1056,'[1]2025年已发货'!$F:$F&amp;'[1]2025年已发货'!$C:$C&amp;'[1]2025年已发货'!$G:$G&amp;'[1]2025年已发货'!$H:$H,'[1]2025年已发货'!$E:$E,"未发货")</f>
        <v>#N/A</v>
      </c>
      <c r="I1056" s="40" t="e">
        <f>VLOOKUP(B1056,辅助信息!E:I,3,FALSE)</f>
        <v>#N/A</v>
      </c>
      <c r="J1056" s="40" t="e">
        <f>VLOOKUP(B1056,辅助信息!E:I,4,FALSE)</f>
        <v>#N/A</v>
      </c>
      <c r="K1056" s="40" t="e">
        <f>VLOOKUP(J1056,辅助信息!H:I,2,FALSE)</f>
        <v>#N/A</v>
      </c>
      <c r="L1056" s="43" t="e">
        <f>VLOOKUP(B1056,辅助信息!E:J,6,FALSE)</f>
        <v>#N/A</v>
      </c>
      <c r="M1056" s="93">
        <v>45747</v>
      </c>
      <c r="O1056" s="64">
        <f ca="1" t="shared" si="38"/>
        <v>0</v>
      </c>
      <c r="P1056" s="64">
        <f ca="1" t="shared" si="37"/>
        <v>224</v>
      </c>
      <c r="Q1056" s="26" t="e">
        <f>VLOOKUP(B1056,辅助信息!E:M,9,FALSE)</f>
        <v>#N/A</v>
      </c>
      <c r="R1056" s="26"/>
    </row>
    <row r="1057" hidden="1" spans="2:18">
      <c r="B1057" s="40" t="s">
        <v>78</v>
      </c>
      <c r="C1057" s="72">
        <v>45746</v>
      </c>
      <c r="D1057" s="40" t="e">
        <f>VLOOKUP(B1057,辅助信息!E:K,7,FALSE)</f>
        <v>#N/A</v>
      </c>
      <c r="E1057" s="40" t="str">
        <f>VLOOKUP(F1057,辅助信息!A:B,2,FALSE)</f>
        <v>螺纹钢</v>
      </c>
      <c r="F1057" s="40" t="s">
        <v>33</v>
      </c>
      <c r="G1057" s="36">
        <v>26</v>
      </c>
      <c r="H1057" s="36" t="e">
        <f>_xlfn.XLOOKUP(C1057&amp;F1057&amp;I1057&amp;J1057,'[1]2025年已发货'!$F:$F&amp;'[1]2025年已发货'!$C:$C&amp;'[1]2025年已发货'!$G:$G&amp;'[1]2025年已发货'!$H:$H,'[1]2025年已发货'!$E:$E,"未发货")</f>
        <v>#N/A</v>
      </c>
      <c r="I1057" s="40" t="e">
        <f>VLOOKUP(B1057,辅助信息!E:I,3,FALSE)</f>
        <v>#N/A</v>
      </c>
      <c r="J1057" s="40" t="e">
        <f>VLOOKUP(B1057,辅助信息!E:I,4,FALSE)</f>
        <v>#N/A</v>
      </c>
      <c r="K1057" s="40" t="e">
        <f>VLOOKUP(J1057,辅助信息!H:I,2,FALSE)</f>
        <v>#N/A</v>
      </c>
      <c r="L1057" s="80"/>
      <c r="M1057" s="93">
        <v>45747</v>
      </c>
      <c r="O1057" s="64">
        <f ca="1" t="shared" si="38"/>
        <v>0</v>
      </c>
      <c r="P1057" s="64">
        <f ca="1" t="shared" si="37"/>
        <v>224</v>
      </c>
      <c r="Q1057" s="26" t="e">
        <f>VLOOKUP(B1057,辅助信息!E:M,9,FALSE)</f>
        <v>#N/A</v>
      </c>
      <c r="R1057" s="26"/>
    </row>
    <row r="1058" hidden="1" spans="2:18">
      <c r="B1058" s="40" t="s">
        <v>78</v>
      </c>
      <c r="C1058" s="72">
        <v>45746</v>
      </c>
      <c r="D1058" s="40" t="e">
        <f>VLOOKUP(B1058,辅助信息!E:K,7,FALSE)</f>
        <v>#N/A</v>
      </c>
      <c r="E1058" s="40" t="str">
        <f>VLOOKUP(F1058,辅助信息!A:B,2,FALSE)</f>
        <v>螺纹钢</v>
      </c>
      <c r="F1058" s="40" t="s">
        <v>65</v>
      </c>
      <c r="G1058" s="36">
        <v>3</v>
      </c>
      <c r="H1058" s="36" t="e">
        <f>_xlfn.XLOOKUP(C1058&amp;F1058&amp;I1058&amp;J1058,'[1]2025年已发货'!$F:$F&amp;'[1]2025年已发货'!$C:$C&amp;'[1]2025年已发货'!$G:$G&amp;'[1]2025年已发货'!$H:$H,'[1]2025年已发货'!$E:$E,"未发货")</f>
        <v>#N/A</v>
      </c>
      <c r="I1058" s="40" t="e">
        <f>VLOOKUP(B1058,辅助信息!E:I,3,FALSE)</f>
        <v>#N/A</v>
      </c>
      <c r="J1058" s="40" t="e">
        <f>VLOOKUP(B1058,辅助信息!E:I,4,FALSE)</f>
        <v>#N/A</v>
      </c>
      <c r="K1058" s="40" t="e">
        <f>VLOOKUP(J1058,辅助信息!H:I,2,FALSE)</f>
        <v>#N/A</v>
      </c>
      <c r="L1058" s="78"/>
      <c r="M1058" s="93">
        <v>45747</v>
      </c>
      <c r="O1058" s="64">
        <f ca="1" t="shared" si="38"/>
        <v>0</v>
      </c>
      <c r="P1058" s="64">
        <f ca="1" t="shared" si="37"/>
        <v>224</v>
      </c>
      <c r="Q1058" s="26" t="e">
        <f>VLOOKUP(B1058,辅助信息!E:M,9,FALSE)</f>
        <v>#N/A</v>
      </c>
      <c r="R1058" s="26"/>
    </row>
    <row r="1059" hidden="1" spans="2:18">
      <c r="B1059" s="40" t="s">
        <v>54</v>
      </c>
      <c r="C1059" s="72">
        <v>45746</v>
      </c>
      <c r="D1059" s="40" t="e">
        <f>VLOOKUP(B1059,辅助信息!E:K,7,FALSE)</f>
        <v>#N/A</v>
      </c>
      <c r="E1059" s="40" t="str">
        <f>VLOOKUP(F1059,辅助信息!A:B,2,FALSE)</f>
        <v>螺纹钢</v>
      </c>
      <c r="F1059" s="40" t="s">
        <v>27</v>
      </c>
      <c r="G1059" s="36">
        <v>8</v>
      </c>
      <c r="H1059" s="36" t="e">
        <f>_xlfn.XLOOKUP(C1059&amp;F1059&amp;I1059&amp;J1059,'[1]2025年已发货'!$F:$F&amp;'[1]2025年已发货'!$C:$C&amp;'[1]2025年已发货'!$G:$G&amp;'[1]2025年已发货'!$H:$H,'[1]2025年已发货'!$E:$E,"未发货")</f>
        <v>#N/A</v>
      </c>
      <c r="I1059" s="40" t="e">
        <f>VLOOKUP(B1059,辅助信息!E:I,3,FALSE)</f>
        <v>#N/A</v>
      </c>
      <c r="J1059" s="40" t="e">
        <f>VLOOKUP(B1059,辅助信息!E:I,4,FALSE)</f>
        <v>#N/A</v>
      </c>
      <c r="K1059" s="40" t="e">
        <f>VLOOKUP(J1059,辅助信息!H:I,2,FALSE)</f>
        <v>#N/A</v>
      </c>
      <c r="L1059" s="43" t="e">
        <f>VLOOKUP(B1059,辅助信息!E:J,6,FALSE)</f>
        <v>#N/A</v>
      </c>
      <c r="M1059" s="93">
        <v>45747</v>
      </c>
      <c r="O1059" s="64">
        <f ca="1" t="shared" si="38"/>
        <v>0</v>
      </c>
      <c r="P1059" s="64">
        <f ca="1" t="shared" si="37"/>
        <v>224</v>
      </c>
      <c r="Q1059" s="26" t="e">
        <f>VLOOKUP(B1059,辅助信息!E:M,9,FALSE)</f>
        <v>#N/A</v>
      </c>
      <c r="R1059" s="26"/>
    </row>
    <row r="1060" hidden="1" spans="2:18">
      <c r="B1060" s="40" t="s">
        <v>54</v>
      </c>
      <c r="C1060" s="72">
        <v>45746</v>
      </c>
      <c r="D1060" s="40" t="e">
        <f>VLOOKUP(B1060,辅助信息!E:K,7,FALSE)</f>
        <v>#N/A</v>
      </c>
      <c r="E1060" s="40" t="str">
        <f>VLOOKUP(F1060,辅助信息!A:B,2,FALSE)</f>
        <v>螺纹钢</v>
      </c>
      <c r="F1060" s="40" t="s">
        <v>19</v>
      </c>
      <c r="G1060" s="36">
        <v>8</v>
      </c>
      <c r="H1060" s="36" t="e">
        <f>_xlfn.XLOOKUP(C1060&amp;F1060&amp;I1060&amp;J1060,'[1]2025年已发货'!$F:$F&amp;'[1]2025年已发货'!$C:$C&amp;'[1]2025年已发货'!$G:$G&amp;'[1]2025年已发货'!$H:$H,'[1]2025年已发货'!$E:$E,"未发货")</f>
        <v>#N/A</v>
      </c>
      <c r="I1060" s="40" t="e">
        <f>VLOOKUP(B1060,辅助信息!E:I,3,FALSE)</f>
        <v>#N/A</v>
      </c>
      <c r="J1060" s="40" t="e">
        <f>VLOOKUP(B1060,辅助信息!E:I,4,FALSE)</f>
        <v>#N/A</v>
      </c>
      <c r="K1060" s="40" t="e">
        <f>VLOOKUP(J1060,辅助信息!H:I,2,FALSE)</f>
        <v>#N/A</v>
      </c>
      <c r="L1060" s="80"/>
      <c r="M1060" s="93">
        <v>45747</v>
      </c>
      <c r="O1060" s="64">
        <f ca="1" t="shared" si="38"/>
        <v>0</v>
      </c>
      <c r="P1060" s="64">
        <f ca="1" t="shared" si="37"/>
        <v>224</v>
      </c>
      <c r="Q1060" s="26" t="e">
        <f>VLOOKUP(B1060,辅助信息!E:M,9,FALSE)</f>
        <v>#N/A</v>
      </c>
      <c r="R1060" s="26"/>
    </row>
    <row r="1061" hidden="1" spans="2:18">
      <c r="B1061" s="40" t="s">
        <v>54</v>
      </c>
      <c r="C1061" s="72">
        <v>45746</v>
      </c>
      <c r="D1061" s="40" t="e">
        <f>VLOOKUP(B1061,辅助信息!E:K,7,FALSE)</f>
        <v>#N/A</v>
      </c>
      <c r="E1061" s="40" t="str">
        <f>VLOOKUP(F1061,辅助信息!A:B,2,FALSE)</f>
        <v>螺纹钢</v>
      </c>
      <c r="F1061" s="40" t="s">
        <v>33</v>
      </c>
      <c r="G1061" s="36">
        <v>20</v>
      </c>
      <c r="H1061" s="36" t="e">
        <f>_xlfn.XLOOKUP(C1061&amp;F1061&amp;I1061&amp;J1061,'[1]2025年已发货'!$F:$F&amp;'[1]2025年已发货'!$C:$C&amp;'[1]2025年已发货'!$G:$G&amp;'[1]2025年已发货'!$H:$H,'[1]2025年已发货'!$E:$E,"未发货")</f>
        <v>#N/A</v>
      </c>
      <c r="I1061" s="40" t="e">
        <f>VLOOKUP(B1061,辅助信息!E:I,3,FALSE)</f>
        <v>#N/A</v>
      </c>
      <c r="J1061" s="40" t="e">
        <f>VLOOKUP(B1061,辅助信息!E:I,4,FALSE)</f>
        <v>#N/A</v>
      </c>
      <c r="K1061" s="40" t="e">
        <f>VLOOKUP(J1061,辅助信息!H:I,2,FALSE)</f>
        <v>#N/A</v>
      </c>
      <c r="L1061" s="78"/>
      <c r="M1061" s="93">
        <v>45747</v>
      </c>
      <c r="O1061" s="64">
        <f ca="1" t="shared" si="38"/>
        <v>0</v>
      </c>
      <c r="P1061" s="64">
        <f ca="1" t="shared" si="37"/>
        <v>224</v>
      </c>
      <c r="Q1061" s="26" t="e">
        <f>VLOOKUP(B1061,辅助信息!E:M,9,FALSE)</f>
        <v>#N/A</v>
      </c>
      <c r="R1061" s="26"/>
    </row>
    <row r="1062" hidden="1" spans="2:18">
      <c r="B1062" s="40" t="s">
        <v>89</v>
      </c>
      <c r="C1062" s="72">
        <v>45746</v>
      </c>
      <c r="D1062" s="40" t="str">
        <f>VLOOKUP(B1062,辅助信息!E:K,7,FALSE)</f>
        <v>JWDDCD2025051000019</v>
      </c>
      <c r="E1062" s="40" t="str">
        <f>VLOOKUP(F1062,辅助信息!A:B,2,FALSE)</f>
        <v>螺纹钢</v>
      </c>
      <c r="F1062" s="40" t="s">
        <v>32</v>
      </c>
      <c r="G1062" s="36">
        <v>60</v>
      </c>
      <c r="H1062" s="36">
        <f>_xlfn.XLOOKUP(C1062&amp;F1062&amp;I1062&amp;J1062,'[1]2025年已发货'!$F:$F&amp;'[1]2025年已发货'!$C:$C&amp;'[1]2025年已发货'!$G:$G&amp;'[1]2025年已发货'!$H:$H,'[1]2025年已发货'!$E:$E,"未发货")</f>
        <v>60</v>
      </c>
      <c r="I1062" s="40" t="str">
        <f>VLOOKUP(B1062,辅助信息!E:I,3,FALSE)</f>
        <v>(五冶钢构医学科学产业园建设项目房建三部-排洪渠)四川省南充市顺庆区搬罾街道学府大道二段</v>
      </c>
      <c r="J1062" s="40" t="str">
        <f>VLOOKUP(B1062,辅助信息!E:I,4,FALSE)</f>
        <v>郑林</v>
      </c>
      <c r="K1062" s="40">
        <f>VLOOKUP(J1062,辅助信息!H:I,2,FALSE)</f>
        <v>18349955455</v>
      </c>
      <c r="L1062" s="43" t="str">
        <f>VLOOKUP(B1062,辅助信息!E:J,6,FALSE)</f>
        <v>送货单：送货单位：南充思临新材料科技有限公司,收货单位：五冶集团川北(南充)建设有限公司,项目名称：南充医学科学产业园,送货车型13米,装货前联系收货人核实到场规格</v>
      </c>
      <c r="M1062" s="93">
        <v>45747</v>
      </c>
      <c r="O1062" s="64">
        <f ca="1" t="shared" si="38"/>
        <v>0</v>
      </c>
      <c r="P1062" s="64">
        <f ca="1" t="shared" si="37"/>
        <v>224</v>
      </c>
      <c r="Q1062" s="26" t="str">
        <f>VLOOKUP(B1062,辅助信息!E:M,9,FALSE)</f>
        <v>ZTWM-CDGS-XS-2024-0248-五冶钢构-南充市医学院项目</v>
      </c>
      <c r="R1062" s="26"/>
    </row>
    <row r="1063" hidden="1" spans="2:18">
      <c r="B1063" s="40" t="s">
        <v>89</v>
      </c>
      <c r="C1063" s="72">
        <v>45746</v>
      </c>
      <c r="D1063" s="40" t="str">
        <f>VLOOKUP(B1063,辅助信息!E:K,7,FALSE)</f>
        <v>JWDDCD2025051000019</v>
      </c>
      <c r="E1063" s="40" t="str">
        <f>VLOOKUP(F1063,辅助信息!A:B,2,FALSE)</f>
        <v>螺纹钢</v>
      </c>
      <c r="F1063" s="40" t="s">
        <v>18</v>
      </c>
      <c r="G1063" s="36">
        <v>70</v>
      </c>
      <c r="H1063" s="36">
        <f>_xlfn.XLOOKUP(C1063&amp;F1063&amp;I1063&amp;J1063,'[1]2025年已发货'!$F:$F&amp;'[1]2025年已发货'!$C:$C&amp;'[1]2025年已发货'!$G:$G&amp;'[1]2025年已发货'!$H:$H,'[1]2025年已发货'!$E:$E,"未发货")</f>
        <v>70</v>
      </c>
      <c r="I1063" s="40" t="str">
        <f>VLOOKUP(B1063,辅助信息!E:I,3,FALSE)</f>
        <v>(五冶钢构医学科学产业园建设项目房建三部-排洪渠)四川省南充市顺庆区搬罾街道学府大道二段</v>
      </c>
      <c r="J1063" s="40" t="str">
        <f>VLOOKUP(B1063,辅助信息!E:I,4,FALSE)</f>
        <v>郑林</v>
      </c>
      <c r="K1063" s="40">
        <f>VLOOKUP(J1063,辅助信息!H:I,2,FALSE)</f>
        <v>18349955455</v>
      </c>
      <c r="L1063" s="80"/>
      <c r="M1063" s="93">
        <v>45747</v>
      </c>
      <c r="O1063" s="64">
        <f ca="1" t="shared" si="38"/>
        <v>0</v>
      </c>
      <c r="P1063" s="64">
        <f ca="1" t="shared" si="37"/>
        <v>224</v>
      </c>
      <c r="Q1063" s="26" t="str">
        <f>VLOOKUP(B1063,辅助信息!E:M,9,FALSE)</f>
        <v>ZTWM-CDGS-XS-2024-0248-五冶钢构-南充市医学院项目</v>
      </c>
      <c r="R1063" s="26"/>
    </row>
    <row r="1064" hidden="1" spans="2:18">
      <c r="B1064" s="40" t="s">
        <v>89</v>
      </c>
      <c r="C1064" s="72">
        <v>45746</v>
      </c>
      <c r="D1064" s="40" t="str">
        <f>VLOOKUP(B1064,辅助信息!E:K,7,FALSE)</f>
        <v>JWDDCD2025051000019</v>
      </c>
      <c r="E1064" s="40" t="str">
        <f>VLOOKUP(F1064,辅助信息!A:B,2,FALSE)</f>
        <v>螺纹钢</v>
      </c>
      <c r="F1064" s="40" t="s">
        <v>90</v>
      </c>
      <c r="G1064" s="36">
        <v>50</v>
      </c>
      <c r="H1064" s="36">
        <f>_xlfn.XLOOKUP(C1064&amp;F1064&amp;I1064&amp;J1064,'[1]2025年已发货'!$F:$F&amp;'[1]2025年已发货'!$C:$C&amp;'[1]2025年已发货'!$G:$G&amp;'[1]2025年已发货'!$H:$H,'[1]2025年已发货'!$E:$E,"未发货")</f>
        <v>45</v>
      </c>
      <c r="I1064" s="40" t="str">
        <f>VLOOKUP(B1064,辅助信息!E:I,3,FALSE)</f>
        <v>(五冶钢构医学科学产业园建设项目房建三部-排洪渠)四川省南充市顺庆区搬罾街道学府大道二段</v>
      </c>
      <c r="J1064" s="40" t="str">
        <f>VLOOKUP(B1064,辅助信息!E:I,4,FALSE)</f>
        <v>郑林</v>
      </c>
      <c r="K1064" s="40">
        <f>VLOOKUP(J1064,辅助信息!H:I,2,FALSE)</f>
        <v>18349955455</v>
      </c>
      <c r="L1064" s="80"/>
      <c r="M1064" s="93">
        <v>45747</v>
      </c>
      <c r="O1064" s="64">
        <f ca="1" t="shared" si="38"/>
        <v>0</v>
      </c>
      <c r="P1064" s="64">
        <f ca="1" t="shared" si="37"/>
        <v>224</v>
      </c>
      <c r="Q1064" s="26" t="str">
        <f>VLOOKUP(B1064,辅助信息!E:M,9,FALSE)</f>
        <v>ZTWM-CDGS-XS-2024-0248-五冶钢构-南充市医学院项目</v>
      </c>
      <c r="R1064" s="26"/>
    </row>
    <row r="1065" hidden="1" spans="2:18">
      <c r="B1065" s="40" t="s">
        <v>89</v>
      </c>
      <c r="C1065" s="72">
        <v>45746</v>
      </c>
      <c r="D1065" s="40" t="str">
        <f>VLOOKUP(B1065,辅助信息!E:K,7,FALSE)</f>
        <v>JWDDCD2025051000019</v>
      </c>
      <c r="E1065" s="40" t="str">
        <f>VLOOKUP(F1065,辅助信息!A:B,2,FALSE)</f>
        <v>螺纹钢</v>
      </c>
      <c r="F1065" s="40" t="s">
        <v>91</v>
      </c>
      <c r="G1065" s="36">
        <v>275</v>
      </c>
      <c r="H1065" s="36">
        <f>_xlfn.XLOOKUP(C1065&amp;F1065&amp;I1065&amp;J1065,'[1]2025年已发货'!$F:$F&amp;'[1]2025年已发货'!$C:$C&amp;'[1]2025年已发货'!$G:$G&amp;'[1]2025年已发货'!$H:$H,'[1]2025年已发货'!$E:$E,"未发货")</f>
        <v>175</v>
      </c>
      <c r="I1065" s="40" t="str">
        <f>VLOOKUP(B1065,辅助信息!E:I,3,FALSE)</f>
        <v>(五冶钢构医学科学产业园建设项目房建三部-排洪渠)四川省南充市顺庆区搬罾街道学府大道二段</v>
      </c>
      <c r="J1065" s="40" t="str">
        <f>VLOOKUP(B1065,辅助信息!E:I,4,FALSE)</f>
        <v>郑林</v>
      </c>
      <c r="K1065" s="40">
        <f>VLOOKUP(J1065,辅助信息!H:I,2,FALSE)</f>
        <v>18349955455</v>
      </c>
      <c r="L1065" s="78"/>
      <c r="M1065" s="93">
        <v>45747</v>
      </c>
      <c r="O1065" s="64">
        <f ca="1" t="shared" si="38"/>
        <v>0</v>
      </c>
      <c r="P1065" s="64">
        <f ca="1" t="shared" si="37"/>
        <v>224</v>
      </c>
      <c r="Q1065" s="26" t="str">
        <f>VLOOKUP(B1065,辅助信息!E:M,9,FALSE)</f>
        <v>ZTWM-CDGS-XS-2024-0248-五冶钢构-南充市医学院项目</v>
      </c>
      <c r="R1065" s="26"/>
    </row>
    <row r="1066" hidden="1" spans="2:18">
      <c r="B1066" s="40" t="s">
        <v>127</v>
      </c>
      <c r="C1066" s="72">
        <v>45746</v>
      </c>
      <c r="D1066" s="40" t="str">
        <f>VLOOKUP(B1066,辅助信息!E:K,7,FALSE)</f>
        <v>JWDDCD2025051000019</v>
      </c>
      <c r="E1066" s="40" t="str">
        <f>VLOOKUP(F1066,辅助信息!A:B,2,FALSE)</f>
        <v>盘螺</v>
      </c>
      <c r="F1066" s="40" t="s">
        <v>49</v>
      </c>
      <c r="G1066" s="36">
        <v>4</v>
      </c>
      <c r="H1066" s="36">
        <f>_xlfn.XLOOKUP(C1066&amp;F1066&amp;I1066&amp;J1066,'[1]2025年已发货'!$F:$F&amp;'[1]2025年已发货'!$C:$C&amp;'[1]2025年已发货'!$G:$G&amp;'[1]2025年已发货'!$H:$H,'[1]2025年已发货'!$E:$E,"未发货")</f>
        <v>5</v>
      </c>
      <c r="I1066" s="40" t="str">
        <f>VLOOKUP(B1066,辅助信息!E:I,3,FALSE)</f>
        <v>(五冶钢构医学科学产业园建设项目房建三部-管网总坪)四川省南充市顺庆区搬罾街道学府大道二段</v>
      </c>
      <c r="J1066" s="40" t="str">
        <f>VLOOKUP(B1066,辅助信息!E:I,4,FALSE)</f>
        <v>郑林</v>
      </c>
      <c r="K1066" s="40">
        <f>VLOOKUP(J1066,辅助信息!H:I,2,FALSE)</f>
        <v>18349955455</v>
      </c>
      <c r="L1066" s="43" t="str">
        <f>VLOOKUP(B1066,辅助信息!E:J,6,FALSE)</f>
        <v>送货单：送货单位：南充思临新材料科技有限公司,收货单位：五冶集团川北(南充)建设有限公司,项目名称：南充医学科学产业园,送货车型13米,装货前联系收货人核实到场规格</v>
      </c>
      <c r="M1066" s="93">
        <v>45747</v>
      </c>
      <c r="O1066" s="64">
        <f ca="1" t="shared" si="38"/>
        <v>0</v>
      </c>
      <c r="P1066" s="64">
        <f ca="1" t="shared" si="37"/>
        <v>224</v>
      </c>
      <c r="Q1066" s="26" t="str">
        <f>VLOOKUP(B1066,辅助信息!E:M,9,FALSE)</f>
        <v>ZTWM-CDGS-XS-2024-0248-五冶钢构-南充市医学院项目</v>
      </c>
      <c r="R1066" s="26"/>
    </row>
    <row r="1067" hidden="1" spans="2:18">
      <c r="B1067" s="40" t="s">
        <v>127</v>
      </c>
      <c r="C1067" s="72">
        <v>45746</v>
      </c>
      <c r="D1067" s="40" t="str">
        <f>VLOOKUP(B1067,辅助信息!E:K,7,FALSE)</f>
        <v>JWDDCD2025051000019</v>
      </c>
      <c r="E1067" s="40" t="str">
        <f>VLOOKUP(F1067,辅助信息!A:B,2,FALSE)</f>
        <v>螺纹钢</v>
      </c>
      <c r="F1067" s="40" t="s">
        <v>27</v>
      </c>
      <c r="G1067" s="36">
        <v>13</v>
      </c>
      <c r="H1067" s="36">
        <f>_xlfn.XLOOKUP(C1067&amp;F1067&amp;I1067&amp;J1067,'[1]2025年已发货'!$F:$F&amp;'[1]2025年已发货'!$C:$C&amp;'[1]2025年已发货'!$G:$G&amp;'[1]2025年已发货'!$H:$H,'[1]2025年已发货'!$E:$E,"未发货")</f>
        <v>12</v>
      </c>
      <c r="I1067" s="40" t="str">
        <f>VLOOKUP(B1067,辅助信息!E:I,3,FALSE)</f>
        <v>(五冶钢构医学科学产业园建设项目房建三部-管网总坪)四川省南充市顺庆区搬罾街道学府大道二段</v>
      </c>
      <c r="J1067" s="40" t="str">
        <f>VLOOKUP(B1067,辅助信息!E:I,4,FALSE)</f>
        <v>郑林</v>
      </c>
      <c r="K1067" s="40">
        <f>VLOOKUP(J1067,辅助信息!H:I,2,FALSE)</f>
        <v>18349955455</v>
      </c>
      <c r="L1067" s="80"/>
      <c r="M1067" s="93">
        <v>45747</v>
      </c>
      <c r="O1067" s="64">
        <f ca="1" t="shared" si="38"/>
        <v>0</v>
      </c>
      <c r="P1067" s="64">
        <f ca="1" t="shared" si="37"/>
        <v>224</v>
      </c>
      <c r="Q1067" s="26" t="str">
        <f>VLOOKUP(B1067,辅助信息!E:M,9,FALSE)</f>
        <v>ZTWM-CDGS-XS-2024-0248-五冶钢构-南充市医学院项目</v>
      </c>
      <c r="R1067" s="26"/>
    </row>
    <row r="1068" hidden="1" spans="2:18">
      <c r="B1068" s="40" t="s">
        <v>127</v>
      </c>
      <c r="C1068" s="72">
        <v>45746</v>
      </c>
      <c r="D1068" s="40" t="str">
        <f>VLOOKUP(B1068,辅助信息!E:K,7,FALSE)</f>
        <v>JWDDCD2025051000019</v>
      </c>
      <c r="E1068" s="40" t="str">
        <f>VLOOKUP(F1068,辅助信息!A:B,2,FALSE)</f>
        <v>螺纹钢</v>
      </c>
      <c r="F1068" s="40" t="s">
        <v>19</v>
      </c>
      <c r="G1068" s="36">
        <v>18</v>
      </c>
      <c r="H1068" s="36">
        <f>_xlfn.XLOOKUP(C1068&amp;F1068&amp;I1068&amp;J1068,'[1]2025年已发货'!$F:$F&amp;'[1]2025年已发货'!$C:$C&amp;'[1]2025年已发货'!$G:$G&amp;'[1]2025年已发货'!$H:$H,'[1]2025年已发货'!$E:$E,"未发货")</f>
        <v>18</v>
      </c>
      <c r="I1068" s="40" t="str">
        <f>VLOOKUP(B1068,辅助信息!E:I,3,FALSE)</f>
        <v>(五冶钢构医学科学产业园建设项目房建三部-管网总坪)四川省南充市顺庆区搬罾街道学府大道二段</v>
      </c>
      <c r="J1068" s="40" t="str">
        <f>VLOOKUP(B1068,辅助信息!E:I,4,FALSE)</f>
        <v>郑林</v>
      </c>
      <c r="K1068" s="40">
        <f>VLOOKUP(J1068,辅助信息!H:I,2,FALSE)</f>
        <v>18349955455</v>
      </c>
      <c r="L1068" s="78"/>
      <c r="M1068" s="93">
        <v>45747</v>
      </c>
      <c r="O1068" s="64">
        <f ca="1" t="shared" si="38"/>
        <v>0</v>
      </c>
      <c r="P1068" s="64">
        <f ca="1" t="shared" si="37"/>
        <v>224</v>
      </c>
      <c r="Q1068" s="26" t="str">
        <f>VLOOKUP(B1068,辅助信息!E:M,9,FALSE)</f>
        <v>ZTWM-CDGS-XS-2024-0248-五冶钢构-南充市医学院项目</v>
      </c>
      <c r="R1068" s="26"/>
    </row>
    <row r="1069" hidden="1" spans="2:18">
      <c r="B1069" s="40" t="s">
        <v>69</v>
      </c>
      <c r="C1069" s="72">
        <v>45766</v>
      </c>
      <c r="D1069" s="40" t="str">
        <f>VLOOKUP(B1069,辅助信息!E:K,7,FALSE)</f>
        <v>JWDDCD2025052800131</v>
      </c>
      <c r="E1069" s="40" t="str">
        <f>VLOOKUP(F1069,辅助信息!A:B,2,FALSE)</f>
        <v>螺纹钢</v>
      </c>
      <c r="F1069" s="40" t="s">
        <v>45</v>
      </c>
      <c r="G1069" s="36">
        <v>3</v>
      </c>
      <c r="H1069" s="36">
        <f>_xlfn.XLOOKUP(C1069&amp;F1069&amp;I1069&amp;J1069,'[1]2025年已发货'!$F:$F&amp;'[1]2025年已发货'!$C:$C&amp;'[1]2025年已发货'!$G:$G&amp;'[1]2025年已发货'!$H:$H,'[1]2025年已发货'!$E:$E,"未发货")</f>
        <v>3</v>
      </c>
      <c r="I1069" s="40" t="str">
        <f>VLOOKUP(B1069,辅助信息!E:I,3,FALSE)</f>
        <v>（商投建工达州中医药科技园-4工区-2号楼）达州市通川区达州中医药职业学院犀牛大道北段</v>
      </c>
      <c r="J1069" s="40" t="str">
        <f>VLOOKUP(B1069,辅助信息!E:I,4,FALSE)</f>
        <v>张扬</v>
      </c>
      <c r="K1069" s="40">
        <f>VLOOKUP(J1069,辅助信息!H:I,2,FALSE)</f>
        <v>18381904567</v>
      </c>
      <c r="L1069" s="109" t="str">
        <f>VLOOKUP(B1069,辅助信息!E:J,6,FALSE)</f>
        <v>控制炉批号！多了现场不收！,优先安排达钢,提前联系到场规格及数量</v>
      </c>
      <c r="M1069" s="93">
        <v>45768</v>
      </c>
      <c r="O1069" s="64">
        <f ca="1" t="shared" si="38"/>
        <v>0</v>
      </c>
      <c r="P1069" s="64">
        <f ca="1" t="shared" si="37"/>
        <v>203</v>
      </c>
      <c r="Q1069" s="26" t="str">
        <f>VLOOKUP(B1069,辅助信息!E:M,9,FALSE)</f>
        <v>ZTWM-CDGS-XS-2024-0134-商投建工达州中医药科技成果示范园项目</v>
      </c>
      <c r="R1069" s="26" t="str">
        <f>_xlfn._xlws.FILTER(辅助信息!D:D,辅助信息!E:E=B1069)</f>
        <v>商投建工达州中医药科技园</v>
      </c>
    </row>
    <row r="1070" hidden="1" spans="2:18">
      <c r="B1070" s="40" t="s">
        <v>69</v>
      </c>
      <c r="C1070" s="72">
        <v>45766</v>
      </c>
      <c r="D1070" s="40" t="str">
        <f>VLOOKUP(B1070,辅助信息!E:K,7,FALSE)</f>
        <v>JWDDCD2025052800131</v>
      </c>
      <c r="E1070" s="40" t="str">
        <f>VLOOKUP(F1070,辅助信息!A:B,2,FALSE)</f>
        <v>螺纹钢</v>
      </c>
      <c r="F1070" s="40" t="s">
        <v>21</v>
      </c>
      <c r="G1070" s="36">
        <v>12</v>
      </c>
      <c r="H1070" s="36">
        <f>_xlfn.XLOOKUP(C1070&amp;F1070&amp;I1070&amp;J1070,'[1]2025年已发货'!$F:$F&amp;'[1]2025年已发货'!$C:$C&amp;'[1]2025年已发货'!$G:$G&amp;'[1]2025年已发货'!$H:$H,'[1]2025年已发货'!$E:$E,"未发货")</f>
        <v>12</v>
      </c>
      <c r="I1070" s="40" t="str">
        <f>VLOOKUP(B1070,辅助信息!E:I,3,FALSE)</f>
        <v>（商投建工达州中医药科技园-4工区-2号楼）达州市通川区达州中医药职业学院犀牛大道北段</v>
      </c>
      <c r="J1070" s="40" t="str">
        <f>VLOOKUP(B1070,辅助信息!E:I,4,FALSE)</f>
        <v>张扬</v>
      </c>
      <c r="K1070" s="40">
        <f>VLOOKUP(J1070,辅助信息!H:I,2,FALSE)</f>
        <v>18381904567</v>
      </c>
      <c r="L1070" s="109" t="str">
        <f>VLOOKUP(B1070,辅助信息!E:J,6,FALSE)</f>
        <v>控制炉批号！多了现场不收！,优先安排达钢,提前联系到场规格及数量</v>
      </c>
      <c r="M1070" s="93">
        <v>45768</v>
      </c>
      <c r="O1070" s="64">
        <f ca="1" t="shared" si="38"/>
        <v>0</v>
      </c>
      <c r="P1070" s="64">
        <f ca="1" t="shared" si="37"/>
        <v>203</v>
      </c>
      <c r="Q1070" s="26" t="str">
        <f>VLOOKUP(B1070,辅助信息!E:M,9,FALSE)</f>
        <v>ZTWM-CDGS-XS-2024-0134-商投建工达州中医药科技成果示范园项目</v>
      </c>
      <c r="R1070" s="26" t="str">
        <f>_xlfn._xlws.FILTER(辅助信息!D:D,辅助信息!E:E=B1070)</f>
        <v>商投建工达州中医药科技园</v>
      </c>
    </row>
    <row r="1071" hidden="1" spans="2:18">
      <c r="B1071" s="40" t="s">
        <v>69</v>
      </c>
      <c r="C1071" s="72">
        <v>45766</v>
      </c>
      <c r="D1071" s="40" t="str">
        <f>VLOOKUP(B1071,辅助信息!E:K,7,FALSE)</f>
        <v>JWDDCD2025052800131</v>
      </c>
      <c r="E1071" s="40" t="str">
        <f>VLOOKUP(F1071,辅助信息!A:B,2,FALSE)</f>
        <v>螺纹钢</v>
      </c>
      <c r="F1071" s="40" t="s">
        <v>58</v>
      </c>
      <c r="G1071" s="36">
        <v>9</v>
      </c>
      <c r="H1071" s="36">
        <f>_xlfn.XLOOKUP(C1071&amp;F1071&amp;I1071&amp;J1071,'[1]2025年已发货'!$F:$F&amp;'[1]2025年已发货'!$C:$C&amp;'[1]2025年已发货'!$G:$G&amp;'[1]2025年已发货'!$H:$H,'[1]2025年已发货'!$E:$E,"未发货")</f>
        <v>9</v>
      </c>
      <c r="I1071" s="40" t="str">
        <f>VLOOKUP(B1071,辅助信息!E:I,3,FALSE)</f>
        <v>（商投建工达州中医药科技园-4工区-2号楼）达州市通川区达州中医药职业学院犀牛大道北段</v>
      </c>
      <c r="J1071" s="40" t="str">
        <f>VLOOKUP(B1071,辅助信息!E:I,4,FALSE)</f>
        <v>张扬</v>
      </c>
      <c r="K1071" s="40">
        <f>VLOOKUP(J1071,辅助信息!H:I,2,FALSE)</f>
        <v>18381904567</v>
      </c>
      <c r="L1071" s="109" t="str">
        <f>VLOOKUP(B1071,辅助信息!E:J,6,FALSE)</f>
        <v>控制炉批号！多了现场不收！,优先安排达钢,提前联系到场规格及数量</v>
      </c>
      <c r="M1071" s="93">
        <v>45768</v>
      </c>
      <c r="O1071" s="64">
        <f ca="1" t="shared" si="38"/>
        <v>0</v>
      </c>
      <c r="P1071" s="64">
        <f ca="1" t="shared" si="37"/>
        <v>203</v>
      </c>
      <c r="Q1071" s="26" t="str">
        <f>VLOOKUP(B1071,辅助信息!E:M,9,FALSE)</f>
        <v>ZTWM-CDGS-XS-2024-0134-商投建工达州中医药科技成果示范园项目</v>
      </c>
      <c r="R1071" s="26" t="str">
        <f>_xlfn._xlws.FILTER(辅助信息!D:D,辅助信息!E:E=B1071)</f>
        <v>商投建工达州中医药科技园</v>
      </c>
    </row>
    <row r="1072" hidden="1" spans="2:18">
      <c r="B1072" s="40" t="s">
        <v>69</v>
      </c>
      <c r="C1072" s="72">
        <v>45766</v>
      </c>
      <c r="D1072" s="40" t="str">
        <f>VLOOKUP(B1072,辅助信息!E:K,7,FALSE)</f>
        <v>JWDDCD2025052800131</v>
      </c>
      <c r="E1072" s="40" t="str">
        <f>VLOOKUP(F1072,辅助信息!A:B,2,FALSE)</f>
        <v>螺纹钢</v>
      </c>
      <c r="F1072" s="40" t="s">
        <v>46</v>
      </c>
      <c r="G1072" s="36">
        <v>9</v>
      </c>
      <c r="H1072" s="36">
        <f>_xlfn.XLOOKUP(C1072&amp;F1072&amp;I1072&amp;J1072,'[1]2025年已发货'!$F:$F&amp;'[1]2025年已发货'!$C:$C&amp;'[1]2025年已发货'!$G:$G&amp;'[1]2025年已发货'!$H:$H,'[1]2025年已发货'!$E:$E,"未发货")</f>
        <v>9</v>
      </c>
      <c r="I1072" s="40" t="str">
        <f>VLOOKUP(B1072,辅助信息!E:I,3,FALSE)</f>
        <v>（商投建工达州中医药科技园-4工区-2号楼）达州市通川区达州中医药职业学院犀牛大道北段</v>
      </c>
      <c r="J1072" s="40" t="str">
        <f>VLOOKUP(B1072,辅助信息!E:I,4,FALSE)</f>
        <v>张扬</v>
      </c>
      <c r="K1072" s="40">
        <f>VLOOKUP(J1072,辅助信息!H:I,2,FALSE)</f>
        <v>18381904567</v>
      </c>
      <c r="L1072" s="109" t="str">
        <f>VLOOKUP(B1072,辅助信息!E:J,6,FALSE)</f>
        <v>控制炉批号！多了现场不收！,优先安排达钢,提前联系到场规格及数量</v>
      </c>
      <c r="M1072" s="93">
        <v>45768</v>
      </c>
      <c r="O1072" s="64">
        <f ca="1" t="shared" si="38"/>
        <v>0</v>
      </c>
      <c r="P1072" s="64">
        <f ca="1" t="shared" si="37"/>
        <v>203</v>
      </c>
      <c r="Q1072" s="26" t="str">
        <f>VLOOKUP(B1072,辅助信息!E:M,9,FALSE)</f>
        <v>ZTWM-CDGS-XS-2024-0134-商投建工达州中医药科技成果示范园项目</v>
      </c>
      <c r="R1072" s="26" t="str">
        <f>_xlfn._xlws.FILTER(辅助信息!D:D,辅助信息!E:E=B1072)</f>
        <v>商投建工达州中医药科技园</v>
      </c>
    </row>
    <row r="1073" hidden="1" spans="1:18">
      <c r="A1073" s="64">
        <f>G1073-H1073</f>
        <v>0</v>
      </c>
      <c r="B1073" s="40" t="s">
        <v>128</v>
      </c>
      <c r="C1073" s="72">
        <v>45767</v>
      </c>
      <c r="D1073" s="40" t="e">
        <f>VLOOKUP(B1073,辅助信息!E:K,7,FALSE)</f>
        <v>#N/A</v>
      </c>
      <c r="E1073" s="40" t="str">
        <f>VLOOKUP(F1073,辅助信息!A:B,2,FALSE)</f>
        <v>盘螺</v>
      </c>
      <c r="F1073" s="40" t="s">
        <v>41</v>
      </c>
      <c r="G1073" s="36">
        <v>5</v>
      </c>
      <c r="H1073" s="36">
        <v>5</v>
      </c>
      <c r="I1073" s="40" t="e">
        <f>VLOOKUP(B1073,辅助信息!E:I,3,FALSE)</f>
        <v>#N/A</v>
      </c>
      <c r="J1073" s="40" t="e">
        <f>VLOOKUP(B1073,辅助信息!E:I,4,FALSE)</f>
        <v>#N/A</v>
      </c>
      <c r="K1073" s="40" t="e">
        <f>VLOOKUP(J1073,辅助信息!H:I,2,FALSE)</f>
        <v>#N/A</v>
      </c>
      <c r="L1073" s="109" t="e">
        <f>VLOOKUP(B1073,辅助信息!E:J,6,FALSE)</f>
        <v>#N/A</v>
      </c>
      <c r="M1073" s="93">
        <v>45768</v>
      </c>
      <c r="O1073" s="64">
        <f ca="1" t="shared" si="38"/>
        <v>0</v>
      </c>
      <c r="P1073" s="64">
        <f ca="1" t="shared" si="37"/>
        <v>203</v>
      </c>
      <c r="Q1073" s="26" t="e">
        <f>VLOOKUP(B1073,辅助信息!E:M,9,FALSE)</f>
        <v>#N/A</v>
      </c>
      <c r="R1073" s="26" vm="1" t="e">
        <f>_xlfn._xlws.FILTER(辅助信息!D:D,辅助信息!E:E=B1073)</f>
        <v>#VALUE!</v>
      </c>
    </row>
    <row r="1074" hidden="1" spans="1:18">
      <c r="A1074" s="64">
        <f>G1074-H1074</f>
        <v>0</v>
      </c>
      <c r="B1074" s="40" t="s">
        <v>128</v>
      </c>
      <c r="C1074" s="72">
        <v>45767</v>
      </c>
      <c r="D1074" s="40" t="e">
        <f>VLOOKUP(B1074,辅助信息!E:K,7,FALSE)</f>
        <v>#N/A</v>
      </c>
      <c r="E1074" s="40" t="str">
        <f>VLOOKUP(F1074,辅助信息!A:B,2,FALSE)</f>
        <v>螺纹钢</v>
      </c>
      <c r="F1074" s="40" t="s">
        <v>30</v>
      </c>
      <c r="G1074" s="36">
        <v>30</v>
      </c>
      <c r="H1074" s="36">
        <v>30</v>
      </c>
      <c r="I1074" s="40" t="e">
        <f>VLOOKUP(B1074,辅助信息!E:I,3,FALSE)</f>
        <v>#N/A</v>
      </c>
      <c r="J1074" s="40" t="e">
        <f>VLOOKUP(B1074,辅助信息!E:I,4,FALSE)</f>
        <v>#N/A</v>
      </c>
      <c r="K1074" s="40" t="e">
        <f>VLOOKUP(J1074,辅助信息!H:I,2,FALSE)</f>
        <v>#N/A</v>
      </c>
      <c r="L1074" s="109" t="e">
        <f>VLOOKUP(B1074,辅助信息!E:J,6,FALSE)</f>
        <v>#N/A</v>
      </c>
      <c r="M1074" s="93">
        <v>45768</v>
      </c>
      <c r="O1074" s="64">
        <f ca="1" t="shared" si="38"/>
        <v>0</v>
      </c>
      <c r="P1074" s="64">
        <f ca="1" t="shared" si="37"/>
        <v>203</v>
      </c>
      <c r="Q1074" s="26" t="e">
        <f>VLOOKUP(B1074,辅助信息!E:M,9,FALSE)</f>
        <v>#N/A</v>
      </c>
      <c r="R1074" s="26" vm="1" t="e">
        <f>_xlfn._xlws.FILTER(辅助信息!D:D,辅助信息!E:E=B1074)</f>
        <v>#VALUE!</v>
      </c>
    </row>
    <row r="1075" hidden="1" spans="2:18">
      <c r="B1075" s="40" t="s">
        <v>64</v>
      </c>
      <c r="C1075" s="72">
        <v>45767</v>
      </c>
      <c r="D1075" s="40" t="e">
        <f>VLOOKUP(B1075,辅助信息!E:K,7,FALSE)</f>
        <v>#N/A</v>
      </c>
      <c r="E1075" s="40" t="str">
        <f>VLOOKUP(F1075,辅助信息!A:B,2,FALSE)</f>
        <v>螺纹钢</v>
      </c>
      <c r="F1075" s="40" t="s">
        <v>19</v>
      </c>
      <c r="G1075" s="36">
        <v>15</v>
      </c>
      <c r="H1075" s="36" t="e">
        <f>_xlfn.XLOOKUP(C1075&amp;F1075&amp;I1075&amp;J1075,'[1]2025年已发货'!$F:$F&amp;'[1]2025年已发货'!$C:$C&amp;'[1]2025年已发货'!$G:$G&amp;'[1]2025年已发货'!$H:$H,'[1]2025年已发货'!$E:$E,"未发货")</f>
        <v>#N/A</v>
      </c>
      <c r="I1075" s="40" t="e">
        <f>VLOOKUP(B1075,辅助信息!E:I,3,FALSE)</f>
        <v>#N/A</v>
      </c>
      <c r="J1075" s="40" t="e">
        <f>VLOOKUP(B1075,辅助信息!E:I,4,FALSE)</f>
        <v>#N/A</v>
      </c>
      <c r="K1075" s="40" t="e">
        <f>VLOOKUP(J1075,辅助信息!H:I,2,FALSE)</f>
        <v>#N/A</v>
      </c>
      <c r="L1075" s="109" t="e">
        <f>VLOOKUP(B1075,辅助信息!E:J,6,FALSE)</f>
        <v>#N/A</v>
      </c>
      <c r="M1075" s="93">
        <v>45768</v>
      </c>
      <c r="O1075" s="64">
        <f ca="1" t="shared" si="38"/>
        <v>0</v>
      </c>
      <c r="P1075" s="64">
        <f ca="1" t="shared" si="37"/>
        <v>203</v>
      </c>
      <c r="Q1075" s="26" t="e">
        <f>VLOOKUP(B1075,辅助信息!E:M,9,FALSE)</f>
        <v>#N/A</v>
      </c>
      <c r="R1075" s="26" vm="1" t="e">
        <f>_xlfn._xlws.FILTER(辅助信息!D:D,辅助信息!E:E=B1075)</f>
        <v>#VALUE!</v>
      </c>
    </row>
    <row r="1076" hidden="1" spans="2:18">
      <c r="B1076" s="40" t="s">
        <v>64</v>
      </c>
      <c r="C1076" s="72">
        <v>45767</v>
      </c>
      <c r="D1076" s="40" t="e">
        <f>VLOOKUP(B1076,辅助信息!E:K,7,FALSE)</f>
        <v>#N/A</v>
      </c>
      <c r="E1076" s="40" t="str">
        <f>VLOOKUP(F1076,辅助信息!A:B,2,FALSE)</f>
        <v>螺纹钢</v>
      </c>
      <c r="F1076" s="40" t="s">
        <v>32</v>
      </c>
      <c r="G1076" s="36">
        <v>6</v>
      </c>
      <c r="H1076" s="36" t="e">
        <f>_xlfn.XLOOKUP(C1076&amp;F1076&amp;I1076&amp;J1076,'[1]2025年已发货'!$F:$F&amp;'[1]2025年已发货'!$C:$C&amp;'[1]2025年已发货'!$G:$G&amp;'[1]2025年已发货'!$H:$H,'[1]2025年已发货'!$E:$E,"未发货")</f>
        <v>#N/A</v>
      </c>
      <c r="I1076" s="40" t="e">
        <f>VLOOKUP(B1076,辅助信息!E:I,3,FALSE)</f>
        <v>#N/A</v>
      </c>
      <c r="J1076" s="40" t="e">
        <f>VLOOKUP(B1076,辅助信息!E:I,4,FALSE)</f>
        <v>#N/A</v>
      </c>
      <c r="K1076" s="40" t="e">
        <f>VLOOKUP(J1076,辅助信息!H:I,2,FALSE)</f>
        <v>#N/A</v>
      </c>
      <c r="L1076" s="109" t="e">
        <f>VLOOKUP(B1076,辅助信息!E:J,6,FALSE)</f>
        <v>#N/A</v>
      </c>
      <c r="M1076" s="93">
        <v>45768</v>
      </c>
      <c r="O1076" s="64">
        <f ca="1" t="shared" si="38"/>
        <v>0</v>
      </c>
      <c r="P1076" s="64">
        <f ca="1" t="shared" ref="P1076:P1139" si="39">IF(M1076="","",IF(N1076&lt;&gt;"",MAX(N1076-M1076,0),IF(TODAY()&gt;M1076,TODAY()-M1076,0)))</f>
        <v>203</v>
      </c>
      <c r="Q1076" s="26" t="e">
        <f>VLOOKUP(B1076,辅助信息!E:M,9,FALSE)</f>
        <v>#N/A</v>
      </c>
      <c r="R1076" s="26" vm="1" t="e">
        <f>_xlfn._xlws.FILTER(辅助信息!D:D,辅助信息!E:E=B1076)</f>
        <v>#VALUE!</v>
      </c>
    </row>
    <row r="1077" hidden="1" spans="2:18">
      <c r="B1077" s="40" t="s">
        <v>64</v>
      </c>
      <c r="C1077" s="72">
        <v>45767</v>
      </c>
      <c r="D1077" s="40" t="e">
        <f>VLOOKUP(B1077,辅助信息!E:K,7,FALSE)</f>
        <v>#N/A</v>
      </c>
      <c r="E1077" s="40" t="str">
        <f>VLOOKUP(F1077,辅助信息!A:B,2,FALSE)</f>
        <v>螺纹钢</v>
      </c>
      <c r="F1077" s="40" t="s">
        <v>28</v>
      </c>
      <c r="G1077" s="36">
        <v>6</v>
      </c>
      <c r="H1077" s="36" t="e">
        <f>_xlfn.XLOOKUP(C1077&amp;F1077&amp;I1077&amp;J1077,'[1]2025年已发货'!$F:$F&amp;'[1]2025年已发货'!$C:$C&amp;'[1]2025年已发货'!$G:$G&amp;'[1]2025年已发货'!$H:$H,'[1]2025年已发货'!$E:$E,"未发货")</f>
        <v>#N/A</v>
      </c>
      <c r="I1077" s="40" t="e">
        <f>VLOOKUP(B1077,辅助信息!E:I,3,FALSE)</f>
        <v>#N/A</v>
      </c>
      <c r="J1077" s="40" t="e">
        <f>VLOOKUP(B1077,辅助信息!E:I,4,FALSE)</f>
        <v>#N/A</v>
      </c>
      <c r="K1077" s="40" t="e">
        <f>VLOOKUP(J1077,辅助信息!H:I,2,FALSE)</f>
        <v>#N/A</v>
      </c>
      <c r="L1077" s="109" t="e">
        <f>VLOOKUP(B1077,辅助信息!E:J,6,FALSE)</f>
        <v>#N/A</v>
      </c>
      <c r="M1077" s="93">
        <v>45768</v>
      </c>
      <c r="O1077" s="64">
        <f ca="1" t="shared" si="38"/>
        <v>0</v>
      </c>
      <c r="P1077" s="64">
        <f ca="1" t="shared" si="39"/>
        <v>203</v>
      </c>
      <c r="Q1077" s="26" t="e">
        <f>VLOOKUP(B1077,辅助信息!E:M,9,FALSE)</f>
        <v>#N/A</v>
      </c>
      <c r="R1077" s="26" vm="1" t="e">
        <f>_xlfn._xlws.FILTER(辅助信息!D:D,辅助信息!E:E=B1077)</f>
        <v>#VALUE!</v>
      </c>
    </row>
    <row r="1078" hidden="1" spans="2:18">
      <c r="B1078" s="40" t="s">
        <v>64</v>
      </c>
      <c r="C1078" s="72">
        <v>45767</v>
      </c>
      <c r="D1078" s="40" t="e">
        <f>VLOOKUP(B1078,辅助信息!E:K,7,FALSE)</f>
        <v>#N/A</v>
      </c>
      <c r="E1078" s="40" t="str">
        <f>VLOOKUP(F1078,辅助信息!A:B,2,FALSE)</f>
        <v>螺纹钢</v>
      </c>
      <c r="F1078" s="40" t="s">
        <v>65</v>
      </c>
      <c r="G1078" s="36">
        <v>21</v>
      </c>
      <c r="H1078" s="36" t="e">
        <f>_xlfn.XLOOKUP(C1078&amp;F1078&amp;I1078&amp;J1078,'[1]2025年已发货'!$F:$F&amp;'[1]2025年已发货'!$C:$C&amp;'[1]2025年已发货'!$G:$G&amp;'[1]2025年已发货'!$H:$H,'[1]2025年已发货'!$E:$E,"未发货")</f>
        <v>#N/A</v>
      </c>
      <c r="I1078" s="40" t="e">
        <f>VLOOKUP(B1078,辅助信息!E:I,3,FALSE)</f>
        <v>#N/A</v>
      </c>
      <c r="J1078" s="40" t="e">
        <f>VLOOKUP(B1078,辅助信息!E:I,4,FALSE)</f>
        <v>#N/A</v>
      </c>
      <c r="K1078" s="40" t="e">
        <f>VLOOKUP(J1078,辅助信息!H:I,2,FALSE)</f>
        <v>#N/A</v>
      </c>
      <c r="L1078" s="109" t="e">
        <f>VLOOKUP(B1078,辅助信息!E:J,6,FALSE)</f>
        <v>#N/A</v>
      </c>
      <c r="M1078" s="93">
        <v>45768</v>
      </c>
      <c r="O1078" s="64">
        <f ca="1" t="shared" si="38"/>
        <v>0</v>
      </c>
      <c r="P1078" s="64">
        <f ca="1" t="shared" si="39"/>
        <v>203</v>
      </c>
      <c r="Q1078" s="26" t="e">
        <f>VLOOKUP(B1078,辅助信息!E:M,9,FALSE)</f>
        <v>#N/A</v>
      </c>
      <c r="R1078" s="26" vm="1" t="e">
        <f>_xlfn._xlws.FILTER(辅助信息!D:D,辅助信息!E:E=B1078)</f>
        <v>#VALUE!</v>
      </c>
    </row>
    <row r="1079" hidden="1" spans="2:18">
      <c r="B1079" s="40" t="s">
        <v>64</v>
      </c>
      <c r="C1079" s="72">
        <v>45767</v>
      </c>
      <c r="D1079" s="40" t="e">
        <f>VLOOKUP(B1079,辅助信息!E:K,7,FALSE)</f>
        <v>#N/A</v>
      </c>
      <c r="E1079" s="40" t="str">
        <f>VLOOKUP(F1079,辅助信息!A:B,2,FALSE)</f>
        <v>螺纹钢</v>
      </c>
      <c r="F1079" s="40" t="s">
        <v>52</v>
      </c>
      <c r="G1079" s="36">
        <v>27</v>
      </c>
      <c r="H1079" s="36" t="e">
        <f>_xlfn.XLOOKUP(C1079&amp;F1079&amp;I1079&amp;J1079,'[1]2025年已发货'!$F:$F&amp;'[1]2025年已发货'!$C:$C&amp;'[1]2025年已发货'!$G:$G&amp;'[1]2025年已发货'!$H:$H,'[1]2025年已发货'!$E:$E,"未发货")</f>
        <v>#N/A</v>
      </c>
      <c r="I1079" s="40" t="e">
        <f>VLOOKUP(B1079,辅助信息!E:I,3,FALSE)</f>
        <v>#N/A</v>
      </c>
      <c r="J1079" s="40" t="e">
        <f>VLOOKUP(B1079,辅助信息!E:I,4,FALSE)</f>
        <v>#N/A</v>
      </c>
      <c r="K1079" s="40" t="e">
        <f>VLOOKUP(J1079,辅助信息!H:I,2,FALSE)</f>
        <v>#N/A</v>
      </c>
      <c r="L1079" s="109" t="e">
        <f>VLOOKUP(B1079,辅助信息!E:J,6,FALSE)</f>
        <v>#N/A</v>
      </c>
      <c r="M1079" s="93">
        <v>45768</v>
      </c>
      <c r="O1079" s="64">
        <f ca="1" t="shared" si="38"/>
        <v>0</v>
      </c>
      <c r="P1079" s="64">
        <f ca="1" t="shared" si="39"/>
        <v>203</v>
      </c>
      <c r="Q1079" s="26" t="e">
        <f>VLOOKUP(B1079,辅助信息!E:M,9,FALSE)</f>
        <v>#N/A</v>
      </c>
      <c r="R1079" s="26" vm="1" t="e">
        <f>_xlfn._xlws.FILTER(辅助信息!D:D,辅助信息!E:E=B1079)</f>
        <v>#VALUE!</v>
      </c>
    </row>
    <row r="1080" hidden="1" spans="2:18">
      <c r="B1080" s="40" t="s">
        <v>47</v>
      </c>
      <c r="C1080" s="72">
        <v>45767</v>
      </c>
      <c r="D1080" s="40" t="str">
        <f>VLOOKUP(B1080,辅助信息!E:K,7,FALSE)</f>
        <v>JWDDCD2025052800131</v>
      </c>
      <c r="E1080" s="40" t="str">
        <f>VLOOKUP(F1080,辅助信息!A:B,2,FALSE)</f>
        <v>盘螺</v>
      </c>
      <c r="F1080" s="40" t="s">
        <v>49</v>
      </c>
      <c r="G1080" s="36">
        <v>2</v>
      </c>
      <c r="H1080" s="36" t="str">
        <f>_xlfn.XLOOKUP(C1080&amp;F1080&amp;I1080&amp;J1080,'[1]2025年已发货'!$F:$F&amp;'[1]2025年已发货'!$C:$C&amp;'[1]2025年已发货'!$G:$G&amp;'[1]2025年已发货'!$H:$H,'[1]2025年已发货'!$E:$E,"未发货")</f>
        <v>未发货</v>
      </c>
      <c r="I1080" s="40" t="str">
        <f>VLOOKUP(B1080,辅助信息!E:I,3,FALSE)</f>
        <v>（商投建工达州中医药科技园-1工区）达州市通川区达州中医药职业学院犀牛大道北段</v>
      </c>
      <c r="J1080" s="40" t="str">
        <f>VLOOKUP(B1080,辅助信息!E:I,4,FALSE)</f>
        <v>程黄刚</v>
      </c>
      <c r="K1080" s="40">
        <f>VLOOKUP(J1080,辅助信息!H:I,2,FALSE)</f>
        <v>15108211617</v>
      </c>
      <c r="L1080" s="109" t="str">
        <f>VLOOKUP(B1080,辅助信息!E:J,6,FALSE)</f>
        <v>控制炉批号！多了现场不收！,优先安排达钢,提前联系到场规格及数量</v>
      </c>
      <c r="M1080" s="93">
        <v>45769</v>
      </c>
      <c r="O1080" s="64">
        <f ca="1" t="shared" si="38"/>
        <v>0</v>
      </c>
      <c r="P1080" s="64">
        <f ca="1" t="shared" si="39"/>
        <v>202</v>
      </c>
      <c r="Q1080" s="26" t="str">
        <f>VLOOKUP(B1080,辅助信息!E:M,9,FALSE)</f>
        <v>ZTWM-CDGS-XS-2024-0134-商投建工达州中医药科技成果示范园项目</v>
      </c>
      <c r="R1080" s="26" t="str">
        <f>_xlfn._xlws.FILTER(辅助信息!D:D,辅助信息!E:E=B1080)</f>
        <v>商投建工达州中医药科技园</v>
      </c>
    </row>
    <row r="1081" hidden="1" spans="2:18">
      <c r="B1081" s="40" t="s">
        <v>47</v>
      </c>
      <c r="C1081" s="72">
        <v>45767</v>
      </c>
      <c r="D1081" s="40" t="str">
        <f>VLOOKUP(B1081,辅助信息!E:K,7,FALSE)</f>
        <v>JWDDCD2025052800131</v>
      </c>
      <c r="E1081" s="40" t="str">
        <f>VLOOKUP(F1081,辅助信息!A:B,2,FALSE)</f>
        <v>盘螺</v>
      </c>
      <c r="F1081" s="40" t="s">
        <v>40</v>
      </c>
      <c r="G1081" s="36">
        <v>8</v>
      </c>
      <c r="H1081" s="36" t="str">
        <f>_xlfn.XLOOKUP(C1081&amp;F1081&amp;I1081&amp;J1081,'[1]2025年已发货'!$F:$F&amp;'[1]2025年已发货'!$C:$C&amp;'[1]2025年已发货'!$G:$G&amp;'[1]2025年已发货'!$H:$H,'[1]2025年已发货'!$E:$E,"未发货")</f>
        <v>未发货</v>
      </c>
      <c r="I1081" s="40" t="str">
        <f>VLOOKUP(B1081,辅助信息!E:I,3,FALSE)</f>
        <v>（商投建工达州中医药科技园-1工区）达州市通川区达州中医药职业学院犀牛大道北段</v>
      </c>
      <c r="J1081" s="40" t="str">
        <f>VLOOKUP(B1081,辅助信息!E:I,4,FALSE)</f>
        <v>程黄刚</v>
      </c>
      <c r="K1081" s="40">
        <f>VLOOKUP(J1081,辅助信息!H:I,2,FALSE)</f>
        <v>15108211617</v>
      </c>
      <c r="L1081" s="109" t="str">
        <f>VLOOKUP(B1081,辅助信息!E:J,6,FALSE)</f>
        <v>控制炉批号！多了现场不收！,优先安排达钢,提前联系到场规格及数量</v>
      </c>
      <c r="M1081" s="93">
        <v>45769</v>
      </c>
      <c r="O1081" s="64">
        <f ca="1" t="shared" si="38"/>
        <v>0</v>
      </c>
      <c r="P1081" s="64">
        <f ca="1" t="shared" si="39"/>
        <v>202</v>
      </c>
      <c r="Q1081" s="26" t="str">
        <f>VLOOKUP(B1081,辅助信息!E:M,9,FALSE)</f>
        <v>ZTWM-CDGS-XS-2024-0134-商投建工达州中医药科技成果示范园项目</v>
      </c>
      <c r="R1081" s="26" t="str">
        <f>_xlfn._xlws.FILTER(辅助信息!D:D,辅助信息!E:E=B1081)</f>
        <v>商投建工达州中医药科技园</v>
      </c>
    </row>
    <row r="1082" hidden="1" spans="2:18">
      <c r="B1082" s="40" t="s">
        <v>47</v>
      </c>
      <c r="C1082" s="72">
        <v>45767</v>
      </c>
      <c r="D1082" s="40" t="str">
        <f>VLOOKUP(B1082,辅助信息!E:K,7,FALSE)</f>
        <v>JWDDCD2025052800131</v>
      </c>
      <c r="E1082" s="40" t="str">
        <f>VLOOKUP(F1082,辅助信息!A:B,2,FALSE)</f>
        <v>盘螺</v>
      </c>
      <c r="F1082" s="40" t="s">
        <v>41</v>
      </c>
      <c r="G1082" s="36">
        <v>8</v>
      </c>
      <c r="H1082" s="36" t="str">
        <f>_xlfn.XLOOKUP(C1082&amp;F1082&amp;I1082&amp;J1082,'[1]2025年已发货'!$F:$F&amp;'[1]2025年已发货'!$C:$C&amp;'[1]2025年已发货'!$G:$G&amp;'[1]2025年已发货'!$H:$H,'[1]2025年已发货'!$E:$E,"未发货")</f>
        <v>未发货</v>
      </c>
      <c r="I1082" s="40" t="str">
        <f>VLOOKUP(B1082,辅助信息!E:I,3,FALSE)</f>
        <v>（商投建工达州中医药科技园-1工区）达州市通川区达州中医药职业学院犀牛大道北段</v>
      </c>
      <c r="J1082" s="40" t="str">
        <f>VLOOKUP(B1082,辅助信息!E:I,4,FALSE)</f>
        <v>程黄刚</v>
      </c>
      <c r="K1082" s="40">
        <f>VLOOKUP(J1082,辅助信息!H:I,2,FALSE)</f>
        <v>15108211617</v>
      </c>
      <c r="L1082" s="109" t="str">
        <f>VLOOKUP(B1082,辅助信息!E:J,6,FALSE)</f>
        <v>控制炉批号！多了现场不收！,优先安排达钢,提前联系到场规格及数量</v>
      </c>
      <c r="M1082" s="93">
        <v>45769</v>
      </c>
      <c r="O1082" s="64">
        <f ca="1" t="shared" si="38"/>
        <v>0</v>
      </c>
      <c r="P1082" s="64">
        <f ca="1" t="shared" si="39"/>
        <v>202</v>
      </c>
      <c r="Q1082" s="26" t="str">
        <f>VLOOKUP(B1082,辅助信息!E:M,9,FALSE)</f>
        <v>ZTWM-CDGS-XS-2024-0134-商投建工达州中医药科技成果示范园项目</v>
      </c>
      <c r="R1082" s="26" t="str">
        <f>_xlfn._xlws.FILTER(辅助信息!D:D,辅助信息!E:E=B1082)</f>
        <v>商投建工达州中医药科技园</v>
      </c>
    </row>
    <row r="1083" hidden="1" spans="2:18">
      <c r="B1083" s="40" t="s">
        <v>47</v>
      </c>
      <c r="C1083" s="72">
        <v>45767</v>
      </c>
      <c r="D1083" s="40" t="str">
        <f>VLOOKUP(B1083,辅助信息!E:K,7,FALSE)</f>
        <v>JWDDCD2025052800131</v>
      </c>
      <c r="E1083" s="40" t="str">
        <f>VLOOKUP(F1083,辅助信息!A:B,2,FALSE)</f>
        <v>螺纹钢</v>
      </c>
      <c r="F1083" s="40" t="s">
        <v>27</v>
      </c>
      <c r="G1083" s="36">
        <v>6</v>
      </c>
      <c r="H1083" s="36" t="str">
        <f>_xlfn.XLOOKUP(C1083&amp;F1083&amp;I1083&amp;J1083,'[1]2025年已发货'!$F:$F&amp;'[1]2025年已发货'!$C:$C&amp;'[1]2025年已发货'!$G:$G&amp;'[1]2025年已发货'!$H:$H,'[1]2025年已发货'!$E:$E,"未发货")</f>
        <v>未发货</v>
      </c>
      <c r="I1083" s="40" t="str">
        <f>VLOOKUP(B1083,辅助信息!E:I,3,FALSE)</f>
        <v>（商投建工达州中医药科技园-1工区）达州市通川区达州中医药职业学院犀牛大道北段</v>
      </c>
      <c r="J1083" s="40" t="str">
        <f>VLOOKUP(B1083,辅助信息!E:I,4,FALSE)</f>
        <v>程黄刚</v>
      </c>
      <c r="K1083" s="40">
        <f>VLOOKUP(J1083,辅助信息!H:I,2,FALSE)</f>
        <v>15108211617</v>
      </c>
      <c r="L1083" s="109" t="str">
        <f>VLOOKUP(B1083,辅助信息!E:J,6,FALSE)</f>
        <v>控制炉批号！多了现场不收！,优先安排达钢,提前联系到场规格及数量</v>
      </c>
      <c r="M1083" s="93">
        <v>45769</v>
      </c>
      <c r="O1083" s="64">
        <f ca="1" t="shared" si="38"/>
        <v>0</v>
      </c>
      <c r="P1083" s="64">
        <f ca="1" t="shared" si="39"/>
        <v>202</v>
      </c>
      <c r="Q1083" s="26" t="str">
        <f>VLOOKUP(B1083,辅助信息!E:M,9,FALSE)</f>
        <v>ZTWM-CDGS-XS-2024-0134-商投建工达州中医药科技成果示范园项目</v>
      </c>
      <c r="R1083" s="26" t="str">
        <f>_xlfn._xlws.FILTER(辅助信息!D:D,辅助信息!E:E=B1083)</f>
        <v>商投建工达州中医药科技园</v>
      </c>
    </row>
    <row r="1084" hidden="1" spans="2:18">
      <c r="B1084" s="40" t="s">
        <v>47</v>
      </c>
      <c r="C1084" s="72">
        <v>45767</v>
      </c>
      <c r="D1084" s="40" t="str">
        <f>VLOOKUP(B1084,辅助信息!E:K,7,FALSE)</f>
        <v>JWDDCD2025052800131</v>
      </c>
      <c r="E1084" s="40" t="str">
        <f>VLOOKUP(F1084,辅助信息!A:B,2,FALSE)</f>
        <v>螺纹钢</v>
      </c>
      <c r="F1084" s="40" t="s">
        <v>19</v>
      </c>
      <c r="G1084" s="36">
        <v>3</v>
      </c>
      <c r="H1084" s="36" t="str">
        <f>_xlfn.XLOOKUP(C1084&amp;F1084&amp;I1084&amp;J1084,'[1]2025年已发货'!$F:$F&amp;'[1]2025年已发货'!$C:$C&amp;'[1]2025年已发货'!$G:$G&amp;'[1]2025年已发货'!$H:$H,'[1]2025年已发货'!$E:$E,"未发货")</f>
        <v>未发货</v>
      </c>
      <c r="I1084" s="40" t="str">
        <f>VLOOKUP(B1084,辅助信息!E:I,3,FALSE)</f>
        <v>（商投建工达州中医药科技园-1工区）达州市通川区达州中医药职业学院犀牛大道北段</v>
      </c>
      <c r="J1084" s="40" t="str">
        <f>VLOOKUP(B1084,辅助信息!E:I,4,FALSE)</f>
        <v>程黄刚</v>
      </c>
      <c r="K1084" s="40">
        <f>VLOOKUP(J1084,辅助信息!H:I,2,FALSE)</f>
        <v>15108211617</v>
      </c>
      <c r="L1084" s="109" t="str">
        <f>VLOOKUP(B1084,辅助信息!E:J,6,FALSE)</f>
        <v>控制炉批号！多了现场不收！,优先安排达钢,提前联系到场规格及数量</v>
      </c>
      <c r="M1084" s="93">
        <v>45769</v>
      </c>
      <c r="O1084" s="64">
        <f ca="1" t="shared" si="38"/>
        <v>0</v>
      </c>
      <c r="P1084" s="64">
        <f ca="1" t="shared" si="39"/>
        <v>202</v>
      </c>
      <c r="Q1084" s="26" t="str">
        <f>VLOOKUP(B1084,辅助信息!E:M,9,FALSE)</f>
        <v>ZTWM-CDGS-XS-2024-0134-商投建工达州中医药科技成果示范园项目</v>
      </c>
      <c r="R1084" s="26" t="str">
        <f>_xlfn._xlws.FILTER(辅助信息!D:D,辅助信息!E:E=B1084)</f>
        <v>商投建工达州中医药科技园</v>
      </c>
    </row>
    <row r="1085" hidden="1" spans="2:18">
      <c r="B1085" s="40" t="s">
        <v>47</v>
      </c>
      <c r="C1085" s="72">
        <v>45767</v>
      </c>
      <c r="D1085" s="40" t="str">
        <f>VLOOKUP(B1085,辅助信息!E:K,7,FALSE)</f>
        <v>JWDDCD2025052800131</v>
      </c>
      <c r="E1085" s="40" t="str">
        <f>VLOOKUP(F1085,辅助信息!A:B,2,FALSE)</f>
        <v>螺纹钢</v>
      </c>
      <c r="F1085" s="40" t="s">
        <v>32</v>
      </c>
      <c r="G1085" s="36">
        <v>9</v>
      </c>
      <c r="H1085" s="36" t="str">
        <f>_xlfn.XLOOKUP(C1085&amp;F1085&amp;I1085&amp;J1085,'[1]2025年已发货'!$F:$F&amp;'[1]2025年已发货'!$C:$C&amp;'[1]2025年已发货'!$G:$G&amp;'[1]2025年已发货'!$H:$H,'[1]2025年已发货'!$E:$E,"未发货")</f>
        <v>未发货</v>
      </c>
      <c r="I1085" s="40" t="str">
        <f>VLOOKUP(B1085,辅助信息!E:I,3,FALSE)</f>
        <v>（商投建工达州中医药科技园-1工区）达州市通川区达州中医药职业学院犀牛大道北段</v>
      </c>
      <c r="J1085" s="40" t="str">
        <f>VLOOKUP(B1085,辅助信息!E:I,4,FALSE)</f>
        <v>程黄刚</v>
      </c>
      <c r="K1085" s="40">
        <f>VLOOKUP(J1085,辅助信息!H:I,2,FALSE)</f>
        <v>15108211617</v>
      </c>
      <c r="L1085" s="109" t="str">
        <f>VLOOKUP(B1085,辅助信息!E:J,6,FALSE)</f>
        <v>控制炉批号！多了现场不收！,优先安排达钢,提前联系到场规格及数量</v>
      </c>
      <c r="M1085" s="93">
        <v>45769</v>
      </c>
      <c r="O1085" s="64">
        <f ca="1" t="shared" si="38"/>
        <v>0</v>
      </c>
      <c r="P1085" s="64">
        <f ca="1" t="shared" si="39"/>
        <v>202</v>
      </c>
      <c r="Q1085" s="26" t="str">
        <f>VLOOKUP(B1085,辅助信息!E:M,9,FALSE)</f>
        <v>ZTWM-CDGS-XS-2024-0134-商投建工达州中医药科技成果示范园项目</v>
      </c>
      <c r="R1085" s="26" t="str">
        <f>_xlfn._xlws.FILTER(辅助信息!D:D,辅助信息!E:E=B1085)</f>
        <v>商投建工达州中医药科技园</v>
      </c>
    </row>
    <row r="1086" hidden="1" spans="2:18">
      <c r="B1086" s="40" t="s">
        <v>47</v>
      </c>
      <c r="C1086" s="72">
        <v>45767</v>
      </c>
      <c r="D1086" s="40" t="str">
        <f>VLOOKUP(B1086,辅助信息!E:K,7,FALSE)</f>
        <v>JWDDCD2025052800131</v>
      </c>
      <c r="E1086" s="40" t="str">
        <f>VLOOKUP(F1086,辅助信息!A:B,2,FALSE)</f>
        <v>螺纹钢</v>
      </c>
      <c r="F1086" s="40" t="s">
        <v>30</v>
      </c>
      <c r="G1086" s="36">
        <v>6</v>
      </c>
      <c r="H1086" s="36" t="str">
        <f>_xlfn.XLOOKUP(C1086&amp;F1086&amp;I1086&amp;J1086,'[1]2025年已发货'!$F:$F&amp;'[1]2025年已发货'!$C:$C&amp;'[1]2025年已发货'!$G:$G&amp;'[1]2025年已发货'!$H:$H,'[1]2025年已发货'!$E:$E,"未发货")</f>
        <v>未发货</v>
      </c>
      <c r="I1086" s="40" t="str">
        <f>VLOOKUP(B1086,辅助信息!E:I,3,FALSE)</f>
        <v>（商投建工达州中医药科技园-1工区）达州市通川区达州中医药职业学院犀牛大道北段</v>
      </c>
      <c r="J1086" s="40" t="str">
        <f>VLOOKUP(B1086,辅助信息!E:I,4,FALSE)</f>
        <v>程黄刚</v>
      </c>
      <c r="K1086" s="40">
        <f>VLOOKUP(J1086,辅助信息!H:I,2,FALSE)</f>
        <v>15108211617</v>
      </c>
      <c r="L1086" s="109" t="str">
        <f>VLOOKUP(B1086,辅助信息!E:J,6,FALSE)</f>
        <v>控制炉批号！多了现场不收！,优先安排达钢,提前联系到场规格及数量</v>
      </c>
      <c r="M1086" s="93">
        <v>45769</v>
      </c>
      <c r="O1086" s="64">
        <f ca="1" t="shared" si="38"/>
        <v>0</v>
      </c>
      <c r="P1086" s="64">
        <f ca="1" t="shared" si="39"/>
        <v>202</v>
      </c>
      <c r="Q1086" s="26" t="str">
        <f>VLOOKUP(B1086,辅助信息!E:M,9,FALSE)</f>
        <v>ZTWM-CDGS-XS-2024-0134-商投建工达州中医药科技成果示范园项目</v>
      </c>
      <c r="R1086" s="26" t="str">
        <f>_xlfn._xlws.FILTER(辅助信息!D:D,辅助信息!E:E=B1086)</f>
        <v>商投建工达州中医药科技园</v>
      </c>
    </row>
    <row r="1087" hidden="1" spans="2:18">
      <c r="B1087" s="40" t="s">
        <v>47</v>
      </c>
      <c r="C1087" s="72">
        <v>45767</v>
      </c>
      <c r="D1087" s="40" t="str">
        <f>VLOOKUP(B1087,辅助信息!E:K,7,FALSE)</f>
        <v>JWDDCD2025052800131</v>
      </c>
      <c r="E1087" s="40" t="str">
        <f>VLOOKUP(F1087,辅助信息!A:B,2,FALSE)</f>
        <v>螺纹钢</v>
      </c>
      <c r="F1087" s="40" t="s">
        <v>33</v>
      </c>
      <c r="G1087" s="36">
        <v>18</v>
      </c>
      <c r="H1087" s="36" t="str">
        <f>_xlfn.XLOOKUP(C1087&amp;F1087&amp;I1087&amp;J1087,'[1]2025年已发货'!$F:$F&amp;'[1]2025年已发货'!$C:$C&amp;'[1]2025年已发货'!$G:$G&amp;'[1]2025年已发货'!$H:$H,'[1]2025年已发货'!$E:$E,"未发货")</f>
        <v>未发货</v>
      </c>
      <c r="I1087" s="40" t="str">
        <f>VLOOKUP(B1087,辅助信息!E:I,3,FALSE)</f>
        <v>（商投建工达州中医药科技园-1工区）达州市通川区达州中医药职业学院犀牛大道北段</v>
      </c>
      <c r="J1087" s="40" t="str">
        <f>VLOOKUP(B1087,辅助信息!E:I,4,FALSE)</f>
        <v>程黄刚</v>
      </c>
      <c r="K1087" s="40">
        <f>VLOOKUP(J1087,辅助信息!H:I,2,FALSE)</f>
        <v>15108211617</v>
      </c>
      <c r="L1087" s="109" t="str">
        <f>VLOOKUP(B1087,辅助信息!E:J,6,FALSE)</f>
        <v>控制炉批号！多了现场不收！,优先安排达钢,提前联系到场规格及数量</v>
      </c>
      <c r="M1087" s="93">
        <v>45769</v>
      </c>
      <c r="O1087" s="64">
        <f ca="1" t="shared" ref="O1087:O1150" si="40">IF(OR(M1087="",N1087&lt;&gt;""),"",MAX(M1087-TODAY(),0))</f>
        <v>0</v>
      </c>
      <c r="P1087" s="64">
        <f ca="1" t="shared" si="39"/>
        <v>202</v>
      </c>
      <c r="Q1087" s="26" t="str">
        <f>VLOOKUP(B1087,辅助信息!E:M,9,FALSE)</f>
        <v>ZTWM-CDGS-XS-2024-0134-商投建工达州中医药科技成果示范园项目</v>
      </c>
      <c r="R1087" s="26" t="str">
        <f>_xlfn._xlws.FILTER(辅助信息!D:D,辅助信息!E:E=B1087)</f>
        <v>商投建工达州中医药科技园</v>
      </c>
    </row>
    <row r="1088" hidden="1" spans="2:18">
      <c r="B1088" s="40" t="s">
        <v>47</v>
      </c>
      <c r="C1088" s="72">
        <v>45767</v>
      </c>
      <c r="D1088" s="40" t="str">
        <f>VLOOKUP(B1088,辅助信息!E:K,7,FALSE)</f>
        <v>JWDDCD2025052800131</v>
      </c>
      <c r="E1088" s="40" t="str">
        <f>VLOOKUP(F1088,辅助信息!A:B,2,FALSE)</f>
        <v>螺纹钢</v>
      </c>
      <c r="F1088" s="40" t="s">
        <v>28</v>
      </c>
      <c r="G1088" s="36">
        <v>39</v>
      </c>
      <c r="H1088" s="36" t="str">
        <f>_xlfn.XLOOKUP(C1088&amp;F1088&amp;I1088&amp;J1088,'[1]2025年已发货'!$F:$F&amp;'[1]2025年已发货'!$C:$C&amp;'[1]2025年已发货'!$G:$G&amp;'[1]2025年已发货'!$H:$H,'[1]2025年已发货'!$E:$E,"未发货")</f>
        <v>未发货</v>
      </c>
      <c r="I1088" s="40" t="str">
        <f>VLOOKUP(B1088,辅助信息!E:I,3,FALSE)</f>
        <v>（商投建工达州中医药科技园-1工区）达州市通川区达州中医药职业学院犀牛大道北段</v>
      </c>
      <c r="J1088" s="40" t="str">
        <f>VLOOKUP(B1088,辅助信息!E:I,4,FALSE)</f>
        <v>程黄刚</v>
      </c>
      <c r="K1088" s="40">
        <f>VLOOKUP(J1088,辅助信息!H:I,2,FALSE)</f>
        <v>15108211617</v>
      </c>
      <c r="L1088" s="109" t="str">
        <f>VLOOKUP(B1088,辅助信息!E:J,6,FALSE)</f>
        <v>控制炉批号！多了现场不收！,优先安排达钢,提前联系到场规格及数量</v>
      </c>
      <c r="M1088" s="93">
        <v>45769</v>
      </c>
      <c r="O1088" s="64">
        <f ca="1" t="shared" si="40"/>
        <v>0</v>
      </c>
      <c r="P1088" s="64">
        <f ca="1" t="shared" si="39"/>
        <v>202</v>
      </c>
      <c r="Q1088" s="26" t="str">
        <f>VLOOKUP(B1088,辅助信息!E:M,9,FALSE)</f>
        <v>ZTWM-CDGS-XS-2024-0134-商投建工达州中医药科技成果示范园项目</v>
      </c>
      <c r="R1088" s="26" t="str">
        <f>_xlfn._xlws.FILTER(辅助信息!D:D,辅助信息!E:E=B1088)</f>
        <v>商投建工达州中医药科技园</v>
      </c>
    </row>
    <row r="1089" hidden="1" spans="2:18">
      <c r="B1089" s="40" t="s">
        <v>47</v>
      </c>
      <c r="C1089" s="72">
        <v>45767</v>
      </c>
      <c r="D1089" s="40" t="str">
        <f>VLOOKUP(B1089,辅助信息!E:K,7,FALSE)</f>
        <v>JWDDCD2025052800131</v>
      </c>
      <c r="E1089" s="40" t="str">
        <f>VLOOKUP(F1089,辅助信息!A:B,2,FALSE)</f>
        <v>螺纹钢</v>
      </c>
      <c r="F1089" s="40" t="s">
        <v>18</v>
      </c>
      <c r="G1089" s="36">
        <v>18</v>
      </c>
      <c r="H1089" s="36" t="str">
        <f>_xlfn.XLOOKUP(C1089&amp;F1089&amp;I1089&amp;J1089,'[1]2025年已发货'!$F:$F&amp;'[1]2025年已发货'!$C:$C&amp;'[1]2025年已发货'!$G:$G&amp;'[1]2025年已发货'!$H:$H,'[1]2025年已发货'!$E:$E,"未发货")</f>
        <v>未发货</v>
      </c>
      <c r="I1089" s="40" t="str">
        <f>VLOOKUP(B1089,辅助信息!E:I,3,FALSE)</f>
        <v>（商投建工达州中医药科技园-1工区）达州市通川区达州中医药职业学院犀牛大道北段</v>
      </c>
      <c r="J1089" s="40" t="str">
        <f>VLOOKUP(B1089,辅助信息!E:I,4,FALSE)</f>
        <v>程黄刚</v>
      </c>
      <c r="K1089" s="40">
        <f>VLOOKUP(J1089,辅助信息!H:I,2,FALSE)</f>
        <v>15108211617</v>
      </c>
      <c r="L1089" s="109" t="str">
        <f>VLOOKUP(B1089,辅助信息!E:J,6,FALSE)</f>
        <v>控制炉批号！多了现场不收！,优先安排达钢,提前联系到场规格及数量</v>
      </c>
      <c r="M1089" s="93">
        <v>45769</v>
      </c>
      <c r="O1089" s="64">
        <f ca="1" t="shared" si="40"/>
        <v>0</v>
      </c>
      <c r="P1089" s="64">
        <f ca="1" t="shared" si="39"/>
        <v>202</v>
      </c>
      <c r="Q1089" s="26" t="str">
        <f>VLOOKUP(B1089,辅助信息!E:M,9,FALSE)</f>
        <v>ZTWM-CDGS-XS-2024-0134-商投建工达州中医药科技成果示范园项目</v>
      </c>
      <c r="R1089" s="26" t="str">
        <f>_xlfn._xlws.FILTER(辅助信息!D:D,辅助信息!E:E=B1089)</f>
        <v>商投建工达州中医药科技园</v>
      </c>
    </row>
    <row r="1090" hidden="1" spans="2:18">
      <c r="B1090" s="40" t="s">
        <v>81</v>
      </c>
      <c r="C1090" s="72">
        <v>45770</v>
      </c>
      <c r="D1090" s="40" t="str">
        <f>VLOOKUP(B1090,辅助信息!E:K,7,FALSE)</f>
        <v>JWDDCD2025060900080</v>
      </c>
      <c r="E1090" s="40" t="str">
        <f>VLOOKUP(F1090,辅助信息!A:B,2,FALSE)</f>
        <v>高线</v>
      </c>
      <c r="F1090" s="40" t="s">
        <v>53</v>
      </c>
      <c r="G1090" s="36">
        <v>2</v>
      </c>
      <c r="H1090" s="36">
        <f>_xlfn.XLOOKUP(C1090&amp;F1090&amp;I1090&amp;J1090,'[1]2025年已发货'!$F:$F&amp;'[1]2025年已发货'!$C:$C&amp;'[1]2025年已发货'!$G:$G&amp;'[1]2025年已发货'!$H:$H,'[1]2025年已发货'!$E:$E,"未发货")</f>
        <v>2</v>
      </c>
      <c r="I1090" s="40" t="str">
        <f>VLOOKUP(B1090,辅助信息!E:I,3,FALSE)</f>
        <v>（华西简阳西城嘉苑）四川省成都市简阳市简城街道高屋村</v>
      </c>
      <c r="J1090" s="40" t="str">
        <f>VLOOKUP(B1090,辅助信息!E:I,4,FALSE)</f>
        <v>张瀚镭</v>
      </c>
      <c r="K1090" s="40">
        <f>VLOOKUP(J1090,辅助信息!H:I,2,FALSE)</f>
        <v>15884666220</v>
      </c>
      <c r="L1090" s="111" t="str">
        <f>VLOOKUP(B1090,辅助信息!E:J,6,FALSE)</f>
        <v>现场禁止使用氢能源挂车！优先威钢发货,我方卸车,新老国标钢厂不加价可直发，因陕钢多次出现磅差，项目拒绝使用</v>
      </c>
      <c r="M1090" s="93">
        <v>45769</v>
      </c>
      <c r="O1090" s="64">
        <f ca="1" t="shared" si="40"/>
        <v>0</v>
      </c>
      <c r="P1090" s="64">
        <f ca="1" t="shared" si="39"/>
        <v>202</v>
      </c>
      <c r="Q1090" s="29" t="str">
        <f>VLOOKUP(B1090,辅助信息!E:M,9,FALSE)</f>
        <v>ZTWM-CDGS-XS-2024-0030-华西集采-简州大道</v>
      </c>
      <c r="R1090" s="29" t="str">
        <f>_xlfn._xlws.FILTER(辅助信息!D:D,辅助信息!E:E=B1090)</f>
        <v>华西简阳西城嘉苑</v>
      </c>
    </row>
    <row r="1091" hidden="1" spans="2:18">
      <c r="B1091" s="40" t="s">
        <v>81</v>
      </c>
      <c r="C1091" s="72">
        <v>45770</v>
      </c>
      <c r="D1091" s="40" t="str">
        <f>VLOOKUP(B1091,辅助信息!E:K,7,FALSE)</f>
        <v>JWDDCD2025060900080</v>
      </c>
      <c r="E1091" s="40" t="str">
        <f>VLOOKUP(F1091,辅助信息!A:B,2,FALSE)</f>
        <v>盘螺</v>
      </c>
      <c r="F1091" s="40" t="s">
        <v>40</v>
      </c>
      <c r="G1091" s="36">
        <v>5</v>
      </c>
      <c r="H1091" s="36">
        <f>_xlfn.XLOOKUP(C1091&amp;F1091&amp;I1091&amp;J1091,'[1]2025年已发货'!$F:$F&amp;'[1]2025年已发货'!$C:$C&amp;'[1]2025年已发货'!$G:$G&amp;'[1]2025年已发货'!$H:$H,'[1]2025年已发货'!$E:$E,"未发货")</f>
        <v>5</v>
      </c>
      <c r="I1091" s="40" t="str">
        <f>VLOOKUP(B1091,辅助信息!E:I,3,FALSE)</f>
        <v>（华西简阳西城嘉苑）四川省成都市简阳市简城街道高屋村</v>
      </c>
      <c r="J1091" s="40" t="str">
        <f>VLOOKUP(B1091,辅助信息!E:I,4,FALSE)</f>
        <v>张瀚镭</v>
      </c>
      <c r="K1091" s="40">
        <f>VLOOKUP(J1091,辅助信息!H:I,2,FALSE)</f>
        <v>15884666220</v>
      </c>
      <c r="L1091" s="111" t="str">
        <f>VLOOKUP(B1091,辅助信息!E:J,6,FALSE)</f>
        <v>现场禁止使用氢能源挂车！优先威钢发货,我方卸车,新老国标钢厂不加价可直发，因陕钢多次出现磅差，项目拒绝使用</v>
      </c>
      <c r="M1091" s="93">
        <v>45769</v>
      </c>
      <c r="O1091" s="64">
        <f ca="1" t="shared" si="40"/>
        <v>0</v>
      </c>
      <c r="P1091" s="64">
        <f ca="1" t="shared" si="39"/>
        <v>202</v>
      </c>
      <c r="Q1091" s="29" t="str">
        <f>VLOOKUP(B1091,辅助信息!E:M,9,FALSE)</f>
        <v>ZTWM-CDGS-XS-2024-0030-华西集采-简州大道</v>
      </c>
      <c r="R1091" s="29" t="str">
        <f>_xlfn._xlws.FILTER(辅助信息!D:D,辅助信息!E:E=B1091)</f>
        <v>华西简阳西城嘉苑</v>
      </c>
    </row>
    <row r="1092" hidden="1" spans="2:18">
      <c r="B1092" s="40" t="s">
        <v>81</v>
      </c>
      <c r="C1092" s="72">
        <v>45770</v>
      </c>
      <c r="D1092" s="40" t="str">
        <f>VLOOKUP(B1092,辅助信息!E:K,7,FALSE)</f>
        <v>JWDDCD2025060900080</v>
      </c>
      <c r="E1092" s="40" t="str">
        <f>VLOOKUP(F1092,辅助信息!A:B,2,FALSE)</f>
        <v>盘螺</v>
      </c>
      <c r="F1092" s="40" t="s">
        <v>41</v>
      </c>
      <c r="G1092" s="36">
        <v>8</v>
      </c>
      <c r="H1092" s="36">
        <f>_xlfn.XLOOKUP(C1092&amp;F1092&amp;I1092&amp;J1092,'[1]2025年已发货'!$F:$F&amp;'[1]2025年已发货'!$C:$C&amp;'[1]2025年已发货'!$G:$G&amp;'[1]2025年已发货'!$H:$H,'[1]2025年已发货'!$E:$E,"未发货")</f>
        <v>8</v>
      </c>
      <c r="I1092" s="40" t="str">
        <f>VLOOKUP(B1092,辅助信息!E:I,3,FALSE)</f>
        <v>（华西简阳西城嘉苑）四川省成都市简阳市简城街道高屋村</v>
      </c>
      <c r="J1092" s="40" t="str">
        <f>VLOOKUP(B1092,辅助信息!E:I,4,FALSE)</f>
        <v>张瀚镭</v>
      </c>
      <c r="K1092" s="40">
        <f>VLOOKUP(J1092,辅助信息!H:I,2,FALSE)</f>
        <v>15884666220</v>
      </c>
      <c r="L1092" s="111" t="str">
        <f>VLOOKUP(B1092,辅助信息!E:J,6,FALSE)</f>
        <v>现场禁止使用氢能源挂车！优先威钢发货,我方卸车,新老国标钢厂不加价可直发，因陕钢多次出现磅差，项目拒绝使用</v>
      </c>
      <c r="M1092" s="93">
        <v>45769</v>
      </c>
      <c r="O1092" s="64">
        <f ca="1" t="shared" si="40"/>
        <v>0</v>
      </c>
      <c r="P1092" s="64">
        <f ca="1" t="shared" si="39"/>
        <v>202</v>
      </c>
      <c r="Q1092" s="29" t="str">
        <f>VLOOKUP(B1092,辅助信息!E:M,9,FALSE)</f>
        <v>ZTWM-CDGS-XS-2024-0030-华西集采-简州大道</v>
      </c>
      <c r="R1092" s="29" t="str">
        <f>_xlfn._xlws.FILTER(辅助信息!D:D,辅助信息!E:E=B1092)</f>
        <v>华西简阳西城嘉苑</v>
      </c>
    </row>
    <row r="1093" hidden="1" spans="2:18">
      <c r="B1093" s="40" t="s">
        <v>81</v>
      </c>
      <c r="C1093" s="72">
        <v>45770</v>
      </c>
      <c r="D1093" s="40" t="str">
        <f>VLOOKUP(B1093,辅助信息!E:K,7,FALSE)</f>
        <v>JWDDCD2025060900080</v>
      </c>
      <c r="E1093" s="40" t="str">
        <f>VLOOKUP(F1093,辅助信息!A:B,2,FALSE)</f>
        <v>盘螺</v>
      </c>
      <c r="F1093" s="40" t="s">
        <v>26</v>
      </c>
      <c r="G1093" s="36">
        <v>22</v>
      </c>
      <c r="H1093" s="36" t="str">
        <f>_xlfn.XLOOKUP(C1093&amp;F1093&amp;I1093&amp;J1093,'[1]2025年已发货'!$F:$F&amp;'[1]2025年已发货'!$C:$C&amp;'[1]2025年已发货'!$G:$G&amp;'[1]2025年已发货'!$H:$H,'[1]2025年已发货'!$E:$E,"未发货")</f>
        <v>未发货</v>
      </c>
      <c r="I1093" s="40" t="str">
        <f>VLOOKUP(B1093,辅助信息!E:I,3,FALSE)</f>
        <v>（华西简阳西城嘉苑）四川省成都市简阳市简城街道高屋村</v>
      </c>
      <c r="J1093" s="40" t="str">
        <f>VLOOKUP(B1093,辅助信息!E:I,4,FALSE)</f>
        <v>张瀚镭</v>
      </c>
      <c r="K1093" s="40">
        <f>VLOOKUP(J1093,辅助信息!H:I,2,FALSE)</f>
        <v>15884666220</v>
      </c>
      <c r="L1093" s="111" t="str">
        <f>VLOOKUP(B1093,辅助信息!E:J,6,FALSE)</f>
        <v>现场禁止使用氢能源挂车！优先威钢发货,我方卸车,新老国标钢厂不加价可直发，因陕钢多次出现磅差，项目拒绝使用</v>
      </c>
      <c r="M1093" s="93">
        <v>45769</v>
      </c>
      <c r="O1093" s="64">
        <f ca="1" t="shared" si="40"/>
        <v>0</v>
      </c>
      <c r="P1093" s="64">
        <f ca="1" t="shared" si="39"/>
        <v>202</v>
      </c>
      <c r="Q1093" s="29" t="str">
        <f>VLOOKUP(B1093,辅助信息!E:M,9,FALSE)</f>
        <v>ZTWM-CDGS-XS-2024-0030-华西集采-简州大道</v>
      </c>
      <c r="R1093" s="29" t="str">
        <f>_xlfn._xlws.FILTER(辅助信息!D:D,辅助信息!E:E=B1093)</f>
        <v>华西简阳西城嘉苑</v>
      </c>
    </row>
    <row r="1094" hidden="1" spans="2:18">
      <c r="B1094" s="40" t="s">
        <v>81</v>
      </c>
      <c r="C1094" s="72">
        <v>45770</v>
      </c>
      <c r="D1094" s="40" t="str">
        <f>VLOOKUP(B1094,辅助信息!E:K,7,FALSE)</f>
        <v>JWDDCD2025060900080</v>
      </c>
      <c r="E1094" s="40" t="str">
        <f>VLOOKUP(F1094,辅助信息!A:B,2,FALSE)</f>
        <v>螺纹钢</v>
      </c>
      <c r="F1094" s="40" t="s">
        <v>32</v>
      </c>
      <c r="G1094" s="36">
        <v>35</v>
      </c>
      <c r="H1094" s="36">
        <f>_xlfn.XLOOKUP(C1094&amp;F1094&amp;I1094&amp;J1094,'[1]2025年已发货'!$F:$F&amp;'[1]2025年已发货'!$C:$C&amp;'[1]2025年已发货'!$G:$G&amp;'[1]2025年已发货'!$H:$H,'[1]2025年已发货'!$E:$E,"未发货")</f>
        <v>35</v>
      </c>
      <c r="I1094" s="40" t="str">
        <f>VLOOKUP(B1094,辅助信息!E:I,3,FALSE)</f>
        <v>（华西简阳西城嘉苑）四川省成都市简阳市简城街道高屋村</v>
      </c>
      <c r="J1094" s="40" t="str">
        <f>VLOOKUP(B1094,辅助信息!E:I,4,FALSE)</f>
        <v>张瀚镭</v>
      </c>
      <c r="K1094" s="40">
        <f>VLOOKUP(J1094,辅助信息!H:I,2,FALSE)</f>
        <v>15884666220</v>
      </c>
      <c r="L1094" s="111" t="str">
        <f>VLOOKUP(B1094,辅助信息!E:J,6,FALSE)</f>
        <v>现场禁止使用氢能源挂车！优先威钢发货,我方卸车,新老国标钢厂不加价可直发，因陕钢多次出现磅差，项目拒绝使用</v>
      </c>
      <c r="M1094" s="93">
        <v>45769</v>
      </c>
      <c r="O1094" s="64">
        <f ca="1" t="shared" si="40"/>
        <v>0</v>
      </c>
      <c r="P1094" s="64">
        <f ca="1" t="shared" si="39"/>
        <v>202</v>
      </c>
      <c r="Q1094" s="29" t="str">
        <f>VLOOKUP(B1094,辅助信息!E:M,9,FALSE)</f>
        <v>ZTWM-CDGS-XS-2024-0030-华西集采-简州大道</v>
      </c>
      <c r="R1094" s="29" t="str">
        <f>_xlfn._xlws.FILTER(辅助信息!D:D,辅助信息!E:E=B1094)</f>
        <v>华西简阳西城嘉苑</v>
      </c>
    </row>
    <row r="1095" hidden="1" spans="2:18">
      <c r="B1095" s="40" t="s">
        <v>81</v>
      </c>
      <c r="C1095" s="72">
        <v>45770</v>
      </c>
      <c r="D1095" s="40" t="str">
        <f>VLOOKUP(B1095,辅助信息!E:K,7,FALSE)</f>
        <v>JWDDCD2025060900080</v>
      </c>
      <c r="E1095" s="40" t="str">
        <f>VLOOKUP(F1095,辅助信息!A:B,2,FALSE)</f>
        <v>螺纹钢</v>
      </c>
      <c r="F1095" s="40" t="s">
        <v>33</v>
      </c>
      <c r="G1095" s="36">
        <f>120-8</f>
        <v>112</v>
      </c>
      <c r="H1095" s="36">
        <v>92</v>
      </c>
      <c r="I1095" s="40" t="str">
        <f>VLOOKUP(B1095,辅助信息!E:I,3,FALSE)</f>
        <v>（华西简阳西城嘉苑）四川省成都市简阳市简城街道高屋村</v>
      </c>
      <c r="J1095" s="40" t="str">
        <f>VLOOKUP(B1095,辅助信息!E:I,4,FALSE)</f>
        <v>张瀚镭</v>
      </c>
      <c r="K1095" s="40">
        <f>VLOOKUP(J1095,辅助信息!H:I,2,FALSE)</f>
        <v>15884666220</v>
      </c>
      <c r="L1095" s="111" t="str">
        <f>VLOOKUP(B1095,辅助信息!E:J,6,FALSE)</f>
        <v>现场禁止使用氢能源挂车！优先威钢发货,我方卸车,新老国标钢厂不加价可直发，因陕钢多次出现磅差，项目拒绝使用</v>
      </c>
      <c r="M1095" s="93">
        <v>45769</v>
      </c>
      <c r="O1095" s="64">
        <f ca="1" t="shared" si="40"/>
        <v>0</v>
      </c>
      <c r="P1095" s="64">
        <f ca="1" t="shared" si="39"/>
        <v>202</v>
      </c>
      <c r="Q1095" s="29" t="str">
        <f>VLOOKUP(B1095,辅助信息!E:M,9,FALSE)</f>
        <v>ZTWM-CDGS-XS-2024-0030-华西集采-简州大道</v>
      </c>
      <c r="R1095" s="29" t="str">
        <f>_xlfn._xlws.FILTER(辅助信息!D:D,辅助信息!E:E=B1095)</f>
        <v>华西简阳西城嘉苑</v>
      </c>
    </row>
    <row r="1096" hidden="1" spans="2:18">
      <c r="B1096" s="40" t="s">
        <v>64</v>
      </c>
      <c r="C1096" s="72">
        <v>45770</v>
      </c>
      <c r="D1096" s="40" t="e">
        <f>VLOOKUP(B1096,辅助信息!E:K,7,FALSE)</f>
        <v>#N/A</v>
      </c>
      <c r="E1096" s="40" t="str">
        <f>VLOOKUP(F1096,辅助信息!A:B,2,FALSE)</f>
        <v>螺纹钢</v>
      </c>
      <c r="F1096" s="40" t="s">
        <v>65</v>
      </c>
      <c r="G1096" s="36">
        <v>21</v>
      </c>
      <c r="H1096" s="36" t="e">
        <f>_xlfn.XLOOKUP(C1096&amp;F1096&amp;I1096&amp;J1096,'[1]2025年已发货'!$F:$F&amp;'[1]2025年已发货'!$C:$C&amp;'[1]2025年已发货'!$G:$G&amp;'[1]2025年已发货'!$H:$H,'[1]2025年已发货'!$E:$E,"未发货")</f>
        <v>#N/A</v>
      </c>
      <c r="I1096" s="40" t="e">
        <f>VLOOKUP(B1096,辅助信息!E:I,3,FALSE)</f>
        <v>#N/A</v>
      </c>
      <c r="J1096" s="40" t="e">
        <f>VLOOKUP(B1096,辅助信息!E:I,4,FALSE)</f>
        <v>#N/A</v>
      </c>
      <c r="K1096" s="40" t="e">
        <f>VLOOKUP(J1096,辅助信息!H:I,2,FALSE)</f>
        <v>#N/A</v>
      </c>
      <c r="L1096" s="111" t="e">
        <f>VLOOKUP(B1096,辅助信息!E:J,6,FALSE)</f>
        <v>#N/A</v>
      </c>
      <c r="M1096" s="93">
        <v>45768</v>
      </c>
      <c r="O1096" s="64">
        <f ca="1" t="shared" si="40"/>
        <v>0</v>
      </c>
      <c r="P1096" s="64">
        <f ca="1" t="shared" si="39"/>
        <v>203</v>
      </c>
      <c r="Q1096" s="29" t="e">
        <f>VLOOKUP(B1096,辅助信息!E:M,9,FALSE)</f>
        <v>#N/A</v>
      </c>
      <c r="R1096" s="29" vm="1" t="e">
        <f>_xlfn._xlws.FILTER(辅助信息!D:D,辅助信息!E:E=B1096)</f>
        <v>#VALUE!</v>
      </c>
    </row>
    <row r="1097" hidden="1" spans="2:18">
      <c r="B1097" s="40" t="s">
        <v>47</v>
      </c>
      <c r="C1097" s="72">
        <v>45770</v>
      </c>
      <c r="D1097" s="40" t="str">
        <f>VLOOKUP(B1097,辅助信息!E:K,7,FALSE)</f>
        <v>JWDDCD2025052800131</v>
      </c>
      <c r="E1097" s="40" t="str">
        <f>VLOOKUP(F1097,辅助信息!A:B,2,FALSE)</f>
        <v>盘螺</v>
      </c>
      <c r="F1097" s="40" t="s">
        <v>49</v>
      </c>
      <c r="G1097" s="36">
        <v>2</v>
      </c>
      <c r="H1097" s="36">
        <f>_xlfn.XLOOKUP(C1097&amp;F1097&amp;I1097&amp;J1097,'[1]2025年已发货'!$F:$F&amp;'[1]2025年已发货'!$C:$C&amp;'[1]2025年已发货'!$G:$G&amp;'[1]2025年已发货'!$H:$H,'[1]2025年已发货'!$E:$E,"未发货")</f>
        <v>2</v>
      </c>
      <c r="I1097" s="40" t="str">
        <f>VLOOKUP(B1097,辅助信息!E:I,3,FALSE)</f>
        <v>（商投建工达州中医药科技园-1工区）达州市通川区达州中医药职业学院犀牛大道北段</v>
      </c>
      <c r="J1097" s="40" t="str">
        <f>VLOOKUP(B1097,辅助信息!E:I,4,FALSE)</f>
        <v>程黄刚</v>
      </c>
      <c r="K1097" s="40">
        <f>VLOOKUP(J1097,辅助信息!H:I,2,FALSE)</f>
        <v>15108211617</v>
      </c>
      <c r="L1097" s="111" t="str">
        <f>VLOOKUP(B1097,辅助信息!E:J,6,FALSE)</f>
        <v>控制炉批号！多了现场不收！,优先安排达钢,提前联系到场规格及数量</v>
      </c>
      <c r="M1097" s="93">
        <v>45769</v>
      </c>
      <c r="O1097" s="64">
        <f ca="1" t="shared" si="40"/>
        <v>0</v>
      </c>
      <c r="P1097" s="64">
        <f ca="1" t="shared" si="39"/>
        <v>202</v>
      </c>
      <c r="Q1097" s="29" t="str">
        <f>VLOOKUP(B1097,辅助信息!E:M,9,FALSE)</f>
        <v>ZTWM-CDGS-XS-2024-0134-商投建工达州中医药科技成果示范园项目</v>
      </c>
      <c r="R1097" s="29" t="str">
        <f>_xlfn._xlws.FILTER(辅助信息!D:D,辅助信息!E:E=B1097)</f>
        <v>商投建工达州中医药科技园</v>
      </c>
    </row>
    <row r="1098" hidden="1" spans="2:18">
      <c r="B1098" s="40" t="s">
        <v>47</v>
      </c>
      <c r="C1098" s="72">
        <v>45770</v>
      </c>
      <c r="D1098" s="40" t="str">
        <f>VLOOKUP(B1098,辅助信息!E:K,7,FALSE)</f>
        <v>JWDDCD2025052800131</v>
      </c>
      <c r="E1098" s="40" t="str">
        <f>VLOOKUP(F1098,辅助信息!A:B,2,FALSE)</f>
        <v>盘螺</v>
      </c>
      <c r="F1098" s="40" t="s">
        <v>40</v>
      </c>
      <c r="G1098" s="36">
        <v>8</v>
      </c>
      <c r="H1098" s="36">
        <f>_xlfn.XLOOKUP(C1098&amp;F1098&amp;I1098&amp;J1098,'[1]2025年已发货'!$F:$F&amp;'[1]2025年已发货'!$C:$C&amp;'[1]2025年已发货'!$G:$G&amp;'[1]2025年已发货'!$H:$H,'[1]2025年已发货'!$E:$E,"未发货")</f>
        <v>8</v>
      </c>
      <c r="I1098" s="40" t="str">
        <f>VLOOKUP(B1098,辅助信息!E:I,3,FALSE)</f>
        <v>（商投建工达州中医药科技园-1工区）达州市通川区达州中医药职业学院犀牛大道北段</v>
      </c>
      <c r="J1098" s="40" t="str">
        <f>VLOOKUP(B1098,辅助信息!E:I,4,FALSE)</f>
        <v>程黄刚</v>
      </c>
      <c r="K1098" s="40">
        <f>VLOOKUP(J1098,辅助信息!H:I,2,FALSE)</f>
        <v>15108211617</v>
      </c>
      <c r="L1098" s="111" t="str">
        <f>VLOOKUP(B1098,辅助信息!E:J,6,FALSE)</f>
        <v>控制炉批号！多了现场不收！,优先安排达钢,提前联系到场规格及数量</v>
      </c>
      <c r="M1098" s="93">
        <v>45769</v>
      </c>
      <c r="O1098" s="64">
        <f ca="1" t="shared" si="40"/>
        <v>0</v>
      </c>
      <c r="P1098" s="64">
        <f ca="1" t="shared" si="39"/>
        <v>202</v>
      </c>
      <c r="Q1098" s="29" t="str">
        <f>VLOOKUP(B1098,辅助信息!E:M,9,FALSE)</f>
        <v>ZTWM-CDGS-XS-2024-0134-商投建工达州中医药科技成果示范园项目</v>
      </c>
      <c r="R1098" s="29" t="str">
        <f>_xlfn._xlws.FILTER(辅助信息!D:D,辅助信息!E:E=B1098)</f>
        <v>商投建工达州中医药科技园</v>
      </c>
    </row>
    <row r="1099" hidden="1" spans="2:18">
      <c r="B1099" s="40" t="s">
        <v>47</v>
      </c>
      <c r="C1099" s="72">
        <v>45770</v>
      </c>
      <c r="D1099" s="40" t="str">
        <f>VLOOKUP(B1099,辅助信息!E:K,7,FALSE)</f>
        <v>JWDDCD2025052800131</v>
      </c>
      <c r="E1099" s="40" t="str">
        <f>VLOOKUP(F1099,辅助信息!A:B,2,FALSE)</f>
        <v>盘螺</v>
      </c>
      <c r="F1099" s="40" t="s">
        <v>41</v>
      </c>
      <c r="G1099" s="36">
        <v>8</v>
      </c>
      <c r="H1099" s="36">
        <f>_xlfn.XLOOKUP(C1099&amp;F1099&amp;I1099&amp;J1099,'[1]2025年已发货'!$F:$F&amp;'[1]2025年已发货'!$C:$C&amp;'[1]2025年已发货'!$G:$G&amp;'[1]2025年已发货'!$H:$H,'[1]2025年已发货'!$E:$E,"未发货")</f>
        <v>8</v>
      </c>
      <c r="I1099" s="40" t="str">
        <f>VLOOKUP(B1099,辅助信息!E:I,3,FALSE)</f>
        <v>（商投建工达州中医药科技园-1工区）达州市通川区达州中医药职业学院犀牛大道北段</v>
      </c>
      <c r="J1099" s="40" t="str">
        <f>VLOOKUP(B1099,辅助信息!E:I,4,FALSE)</f>
        <v>程黄刚</v>
      </c>
      <c r="K1099" s="40">
        <f>VLOOKUP(J1099,辅助信息!H:I,2,FALSE)</f>
        <v>15108211617</v>
      </c>
      <c r="L1099" s="111" t="str">
        <f>VLOOKUP(B1099,辅助信息!E:J,6,FALSE)</f>
        <v>控制炉批号！多了现场不收！,优先安排达钢,提前联系到场规格及数量</v>
      </c>
      <c r="M1099" s="93">
        <v>45769</v>
      </c>
      <c r="O1099" s="64">
        <f ca="1" t="shared" si="40"/>
        <v>0</v>
      </c>
      <c r="P1099" s="64">
        <f ca="1" t="shared" si="39"/>
        <v>202</v>
      </c>
      <c r="Q1099" s="29" t="str">
        <f>VLOOKUP(B1099,辅助信息!E:M,9,FALSE)</f>
        <v>ZTWM-CDGS-XS-2024-0134-商投建工达州中医药科技成果示范园项目</v>
      </c>
      <c r="R1099" s="29" t="str">
        <f>_xlfn._xlws.FILTER(辅助信息!D:D,辅助信息!E:E=B1099)</f>
        <v>商投建工达州中医药科技园</v>
      </c>
    </row>
    <row r="1100" hidden="1" spans="2:18">
      <c r="B1100" s="40" t="s">
        <v>47</v>
      </c>
      <c r="C1100" s="72">
        <v>45770</v>
      </c>
      <c r="D1100" s="40" t="str">
        <f>VLOOKUP(B1100,辅助信息!E:K,7,FALSE)</f>
        <v>JWDDCD2025052800131</v>
      </c>
      <c r="E1100" s="40" t="str">
        <f>VLOOKUP(F1100,辅助信息!A:B,2,FALSE)</f>
        <v>螺纹钢</v>
      </c>
      <c r="F1100" s="40" t="s">
        <v>19</v>
      </c>
      <c r="G1100" s="36">
        <v>3</v>
      </c>
      <c r="H1100" s="36">
        <f>_xlfn.XLOOKUP(C1100&amp;F1100&amp;I1100&amp;J1100,'[1]2025年已发货'!$F:$F&amp;'[1]2025年已发货'!$C:$C&amp;'[1]2025年已发货'!$G:$G&amp;'[1]2025年已发货'!$H:$H,'[1]2025年已发货'!$E:$E,"未发货")</f>
        <v>3</v>
      </c>
      <c r="I1100" s="40" t="str">
        <f>VLOOKUP(B1100,辅助信息!E:I,3,FALSE)</f>
        <v>（商投建工达州中医药科技园-1工区）达州市通川区达州中医药职业学院犀牛大道北段</v>
      </c>
      <c r="J1100" s="40" t="str">
        <f>VLOOKUP(B1100,辅助信息!E:I,4,FALSE)</f>
        <v>程黄刚</v>
      </c>
      <c r="K1100" s="40">
        <f>VLOOKUP(J1100,辅助信息!H:I,2,FALSE)</f>
        <v>15108211617</v>
      </c>
      <c r="L1100" s="111" t="str">
        <f>VLOOKUP(B1100,辅助信息!E:J,6,FALSE)</f>
        <v>控制炉批号！多了现场不收！,优先安排达钢,提前联系到场规格及数量</v>
      </c>
      <c r="M1100" s="93">
        <v>45769</v>
      </c>
      <c r="O1100" s="64">
        <f ca="1" t="shared" si="40"/>
        <v>0</v>
      </c>
      <c r="P1100" s="64">
        <f ca="1" t="shared" si="39"/>
        <v>202</v>
      </c>
      <c r="Q1100" s="29" t="str">
        <f>VLOOKUP(B1100,辅助信息!E:M,9,FALSE)</f>
        <v>ZTWM-CDGS-XS-2024-0134-商投建工达州中医药科技成果示范园项目</v>
      </c>
      <c r="R1100" s="29" t="str">
        <f>_xlfn._xlws.FILTER(辅助信息!D:D,辅助信息!E:E=B1100)</f>
        <v>商投建工达州中医药科技园</v>
      </c>
    </row>
    <row r="1101" hidden="1" spans="2:18">
      <c r="B1101" s="40" t="s">
        <v>47</v>
      </c>
      <c r="C1101" s="72">
        <v>45770</v>
      </c>
      <c r="D1101" s="40" t="str">
        <f>VLOOKUP(B1101,辅助信息!E:K,7,FALSE)</f>
        <v>JWDDCD2025052800131</v>
      </c>
      <c r="E1101" s="40" t="str">
        <f>VLOOKUP(F1101,辅助信息!A:B,2,FALSE)</f>
        <v>螺纹钢</v>
      </c>
      <c r="F1101" s="40" t="s">
        <v>30</v>
      </c>
      <c r="G1101" s="36">
        <v>6</v>
      </c>
      <c r="H1101" s="36">
        <f>_xlfn.XLOOKUP(C1101&amp;F1101&amp;I1101&amp;J1101,'[1]2025年已发货'!$F:$F&amp;'[1]2025年已发货'!$C:$C&amp;'[1]2025年已发货'!$G:$G&amp;'[1]2025年已发货'!$H:$H,'[1]2025年已发货'!$E:$E,"未发货")</f>
        <v>7</v>
      </c>
      <c r="I1101" s="40" t="str">
        <f>VLOOKUP(B1101,辅助信息!E:I,3,FALSE)</f>
        <v>（商投建工达州中医药科技园-1工区）达州市通川区达州中医药职业学院犀牛大道北段</v>
      </c>
      <c r="J1101" s="40" t="str">
        <f>VLOOKUP(B1101,辅助信息!E:I,4,FALSE)</f>
        <v>程黄刚</v>
      </c>
      <c r="K1101" s="40">
        <f>VLOOKUP(J1101,辅助信息!H:I,2,FALSE)</f>
        <v>15108211617</v>
      </c>
      <c r="L1101" s="111" t="str">
        <f>VLOOKUP(B1101,辅助信息!E:J,6,FALSE)</f>
        <v>控制炉批号！多了现场不收！,优先安排达钢,提前联系到场规格及数量</v>
      </c>
      <c r="M1101" s="93">
        <v>45769</v>
      </c>
      <c r="O1101" s="64">
        <f ca="1" t="shared" si="40"/>
        <v>0</v>
      </c>
      <c r="P1101" s="64">
        <f ca="1" t="shared" si="39"/>
        <v>202</v>
      </c>
      <c r="Q1101" s="29" t="str">
        <f>VLOOKUP(B1101,辅助信息!E:M,9,FALSE)</f>
        <v>ZTWM-CDGS-XS-2024-0134-商投建工达州中医药科技成果示范园项目</v>
      </c>
      <c r="R1101" s="29" t="str">
        <f>_xlfn._xlws.FILTER(辅助信息!D:D,辅助信息!E:E=B1101)</f>
        <v>商投建工达州中医药科技园</v>
      </c>
    </row>
    <row r="1102" hidden="1" spans="2:18">
      <c r="B1102" s="40" t="s">
        <v>47</v>
      </c>
      <c r="C1102" s="72">
        <v>45770</v>
      </c>
      <c r="D1102" s="40" t="str">
        <f>VLOOKUP(B1102,辅助信息!E:K,7,FALSE)</f>
        <v>JWDDCD2025052800131</v>
      </c>
      <c r="E1102" s="40" t="str">
        <f>VLOOKUP(F1102,辅助信息!A:B,2,FALSE)</f>
        <v>螺纹钢</v>
      </c>
      <c r="F1102" s="40" t="s">
        <v>28</v>
      </c>
      <c r="G1102" s="36">
        <v>19</v>
      </c>
      <c r="H1102" s="36">
        <f>_xlfn.XLOOKUP(C1102&amp;F1102&amp;I1102&amp;J1102,'[1]2025年已发货'!$F:$F&amp;'[1]2025年已发货'!$C:$C&amp;'[1]2025年已发货'!$G:$G&amp;'[1]2025年已发货'!$H:$H,'[1]2025年已发货'!$E:$E,"未发货")</f>
        <v>8</v>
      </c>
      <c r="I1102" s="40" t="str">
        <f>VLOOKUP(B1102,辅助信息!E:I,3,FALSE)</f>
        <v>（商投建工达州中医药科技园-1工区）达州市通川区达州中医药职业学院犀牛大道北段</v>
      </c>
      <c r="J1102" s="40" t="str">
        <f>VLOOKUP(B1102,辅助信息!E:I,4,FALSE)</f>
        <v>程黄刚</v>
      </c>
      <c r="K1102" s="40">
        <f>VLOOKUP(J1102,辅助信息!H:I,2,FALSE)</f>
        <v>15108211617</v>
      </c>
      <c r="L1102" s="111" t="str">
        <f>VLOOKUP(B1102,辅助信息!E:J,6,FALSE)</f>
        <v>控制炉批号！多了现场不收！,优先安排达钢,提前联系到场规格及数量</v>
      </c>
      <c r="M1102" s="93">
        <v>45769</v>
      </c>
      <c r="O1102" s="64">
        <f ca="1" t="shared" si="40"/>
        <v>0</v>
      </c>
      <c r="P1102" s="64">
        <f ca="1" t="shared" si="39"/>
        <v>202</v>
      </c>
      <c r="Q1102" s="29" t="str">
        <f>VLOOKUP(B1102,辅助信息!E:M,9,FALSE)</f>
        <v>ZTWM-CDGS-XS-2024-0134-商投建工达州中医药科技成果示范园项目</v>
      </c>
      <c r="R1102" s="29" t="str">
        <f>_xlfn._xlws.FILTER(辅助信息!D:D,辅助信息!E:E=B1102)</f>
        <v>商投建工达州中医药科技园</v>
      </c>
    </row>
    <row r="1103" hidden="1" spans="2:18">
      <c r="B1103" s="40" t="s">
        <v>75</v>
      </c>
      <c r="C1103" s="72">
        <v>45770</v>
      </c>
      <c r="D1103" s="40" t="e">
        <f>VLOOKUP(B1103,辅助信息!E:K,7,FALSE)</f>
        <v>#N/A</v>
      </c>
      <c r="E1103" s="40" t="str">
        <f>VLOOKUP(F1103,辅助信息!A:B,2,FALSE)</f>
        <v>高线</v>
      </c>
      <c r="F1103" s="40" t="s">
        <v>53</v>
      </c>
      <c r="G1103" s="36">
        <v>8</v>
      </c>
      <c r="H1103" s="36" t="e">
        <f>_xlfn.XLOOKUP(C1103&amp;F1103&amp;I1103&amp;J1103,'[1]2025年已发货'!$F:$F&amp;'[1]2025年已发货'!$C:$C&amp;'[1]2025年已发货'!$G:$G&amp;'[1]2025年已发货'!$H:$H,'[1]2025年已发货'!$E:$E,"未发货")</f>
        <v>#N/A</v>
      </c>
      <c r="I1103" s="40" t="e">
        <f>VLOOKUP(B1103,辅助信息!E:I,3,FALSE)</f>
        <v>#N/A</v>
      </c>
      <c r="J1103" s="40" t="e">
        <f>VLOOKUP(B1103,辅助信息!E:I,4,FALSE)</f>
        <v>#N/A</v>
      </c>
      <c r="K1103" s="40" t="e">
        <f>VLOOKUP(J1103,辅助信息!H:I,2,FALSE)</f>
        <v>#N/A</v>
      </c>
      <c r="L1103" s="111" t="e">
        <f>VLOOKUP(B1103,辅助信息!E:J,6,FALSE)</f>
        <v>#N/A</v>
      </c>
      <c r="M1103" s="93">
        <v>45772</v>
      </c>
      <c r="O1103" s="64">
        <f ca="1" t="shared" si="40"/>
        <v>0</v>
      </c>
      <c r="P1103" s="64">
        <f ca="1" t="shared" si="39"/>
        <v>199</v>
      </c>
      <c r="Q1103" s="29" t="e">
        <f>VLOOKUP(B1103,辅助信息!E:M,9,FALSE)</f>
        <v>#N/A</v>
      </c>
      <c r="R1103" s="29" vm="1" t="e">
        <f>_xlfn._xlws.FILTER(辅助信息!D:D,辅助信息!E:E=B1103)</f>
        <v>#VALUE!</v>
      </c>
    </row>
    <row r="1104" hidden="1" spans="2:18">
      <c r="B1104" s="40" t="s">
        <v>75</v>
      </c>
      <c r="C1104" s="72">
        <v>45770</v>
      </c>
      <c r="D1104" s="40" t="e">
        <f>VLOOKUP(B1104,辅助信息!E:K,7,FALSE)</f>
        <v>#N/A</v>
      </c>
      <c r="E1104" s="40" t="str">
        <f>VLOOKUP(F1104,辅助信息!A:B,2,FALSE)</f>
        <v>螺纹钢</v>
      </c>
      <c r="F1104" s="40" t="s">
        <v>27</v>
      </c>
      <c r="G1104" s="36">
        <v>9</v>
      </c>
      <c r="H1104" s="36" t="e">
        <f>_xlfn.XLOOKUP(C1104&amp;F1104&amp;I1104&amp;J1104,'[1]2025年已发货'!$F:$F&amp;'[1]2025年已发货'!$C:$C&amp;'[1]2025年已发货'!$G:$G&amp;'[1]2025年已发货'!$H:$H,'[1]2025年已发货'!$E:$E,"未发货")</f>
        <v>#N/A</v>
      </c>
      <c r="I1104" s="40" t="e">
        <f>VLOOKUP(B1104,辅助信息!E:I,3,FALSE)</f>
        <v>#N/A</v>
      </c>
      <c r="J1104" s="40" t="e">
        <f>VLOOKUP(B1104,辅助信息!E:I,4,FALSE)</f>
        <v>#N/A</v>
      </c>
      <c r="K1104" s="40" t="e">
        <f>VLOOKUP(J1104,辅助信息!H:I,2,FALSE)</f>
        <v>#N/A</v>
      </c>
      <c r="L1104" s="111" t="e">
        <f>VLOOKUP(B1104,辅助信息!E:J,6,FALSE)</f>
        <v>#N/A</v>
      </c>
      <c r="M1104" s="93">
        <v>45772</v>
      </c>
      <c r="O1104" s="64">
        <f ca="1" t="shared" si="40"/>
        <v>0</v>
      </c>
      <c r="P1104" s="64">
        <f ca="1" t="shared" si="39"/>
        <v>199</v>
      </c>
      <c r="Q1104" s="29" t="e">
        <f>VLOOKUP(B1104,辅助信息!E:M,9,FALSE)</f>
        <v>#N/A</v>
      </c>
      <c r="R1104" s="29" vm="1" t="e">
        <f>_xlfn._xlws.FILTER(辅助信息!D:D,辅助信息!E:E=B1104)</f>
        <v>#VALUE!</v>
      </c>
    </row>
    <row r="1105" hidden="1" spans="2:18">
      <c r="B1105" s="40" t="s">
        <v>75</v>
      </c>
      <c r="C1105" s="72">
        <v>45770</v>
      </c>
      <c r="D1105" s="40" t="e">
        <f>VLOOKUP(B1105,辅助信息!E:K,7,FALSE)</f>
        <v>#N/A</v>
      </c>
      <c r="E1105" s="40" t="str">
        <f>VLOOKUP(F1105,辅助信息!A:B,2,FALSE)</f>
        <v>螺纹钢</v>
      </c>
      <c r="F1105" s="40" t="s">
        <v>19</v>
      </c>
      <c r="G1105" s="36">
        <v>10</v>
      </c>
      <c r="H1105" s="36" t="e">
        <f>_xlfn.XLOOKUP(C1105&amp;F1105&amp;I1105&amp;J1105,'[1]2025年已发货'!$F:$F&amp;'[1]2025年已发货'!$C:$C&amp;'[1]2025年已发货'!$G:$G&amp;'[1]2025年已发货'!$H:$H,'[1]2025年已发货'!$E:$E,"未发货")</f>
        <v>#N/A</v>
      </c>
      <c r="I1105" s="40" t="e">
        <f>VLOOKUP(B1105,辅助信息!E:I,3,FALSE)</f>
        <v>#N/A</v>
      </c>
      <c r="J1105" s="40" t="e">
        <f>VLOOKUP(B1105,辅助信息!E:I,4,FALSE)</f>
        <v>#N/A</v>
      </c>
      <c r="K1105" s="40" t="e">
        <f>VLOOKUP(J1105,辅助信息!H:I,2,FALSE)</f>
        <v>#N/A</v>
      </c>
      <c r="L1105" s="111" t="e">
        <f>VLOOKUP(B1105,辅助信息!E:J,6,FALSE)</f>
        <v>#N/A</v>
      </c>
      <c r="M1105" s="93">
        <v>45772</v>
      </c>
      <c r="O1105" s="64">
        <f ca="1" t="shared" si="40"/>
        <v>0</v>
      </c>
      <c r="P1105" s="64">
        <f ca="1" t="shared" si="39"/>
        <v>199</v>
      </c>
      <c r="Q1105" s="29" t="e">
        <f>VLOOKUP(B1105,辅助信息!E:M,9,FALSE)</f>
        <v>#N/A</v>
      </c>
      <c r="R1105" s="29" vm="1" t="e">
        <f>_xlfn._xlws.FILTER(辅助信息!D:D,辅助信息!E:E=B1105)</f>
        <v>#VALUE!</v>
      </c>
    </row>
    <row r="1106" hidden="1" spans="2:18">
      <c r="B1106" s="40" t="s">
        <v>75</v>
      </c>
      <c r="C1106" s="72">
        <v>45770</v>
      </c>
      <c r="D1106" s="40" t="e">
        <f>VLOOKUP(B1106,辅助信息!E:K,7,FALSE)</f>
        <v>#N/A</v>
      </c>
      <c r="E1106" s="40" t="str">
        <f>VLOOKUP(F1106,辅助信息!A:B,2,FALSE)</f>
        <v>螺纹钢</v>
      </c>
      <c r="F1106" s="40" t="s">
        <v>32</v>
      </c>
      <c r="G1106" s="36">
        <v>3</v>
      </c>
      <c r="H1106" s="36" t="e">
        <f>_xlfn.XLOOKUP(C1106&amp;F1106&amp;I1106&amp;J1106,'[1]2025年已发货'!$F:$F&amp;'[1]2025年已发货'!$C:$C&amp;'[1]2025年已发货'!$G:$G&amp;'[1]2025年已发货'!$H:$H,'[1]2025年已发货'!$E:$E,"未发货")</f>
        <v>#N/A</v>
      </c>
      <c r="I1106" s="40" t="e">
        <f>VLOOKUP(B1106,辅助信息!E:I,3,FALSE)</f>
        <v>#N/A</v>
      </c>
      <c r="J1106" s="40" t="e">
        <f>VLOOKUP(B1106,辅助信息!E:I,4,FALSE)</f>
        <v>#N/A</v>
      </c>
      <c r="K1106" s="40" t="e">
        <f>VLOOKUP(J1106,辅助信息!H:I,2,FALSE)</f>
        <v>#N/A</v>
      </c>
      <c r="L1106" s="111" t="e">
        <f>VLOOKUP(B1106,辅助信息!E:J,6,FALSE)</f>
        <v>#N/A</v>
      </c>
      <c r="M1106" s="93">
        <v>45772</v>
      </c>
      <c r="O1106" s="64">
        <f ca="1" t="shared" si="40"/>
        <v>0</v>
      </c>
      <c r="P1106" s="64">
        <f ca="1" t="shared" si="39"/>
        <v>199</v>
      </c>
      <c r="Q1106" s="29" t="e">
        <f>VLOOKUP(B1106,辅助信息!E:M,9,FALSE)</f>
        <v>#N/A</v>
      </c>
      <c r="R1106" s="29" vm="1" t="e">
        <f>_xlfn._xlws.FILTER(辅助信息!D:D,辅助信息!E:E=B1106)</f>
        <v>#VALUE!</v>
      </c>
    </row>
    <row r="1107" hidden="1" spans="2:18">
      <c r="B1107" s="40" t="s">
        <v>75</v>
      </c>
      <c r="C1107" s="72">
        <v>45770</v>
      </c>
      <c r="D1107" s="40" t="e">
        <f>VLOOKUP(B1107,辅助信息!E:K,7,FALSE)</f>
        <v>#N/A</v>
      </c>
      <c r="E1107" s="40" t="str">
        <f>VLOOKUP(F1107,辅助信息!A:B,2,FALSE)</f>
        <v>螺纹钢</v>
      </c>
      <c r="F1107" s="40" t="s">
        <v>30</v>
      </c>
      <c r="G1107" s="36">
        <v>6</v>
      </c>
      <c r="H1107" s="36" t="e">
        <f>_xlfn.XLOOKUP(C1107&amp;F1107&amp;I1107&amp;J1107,'[1]2025年已发货'!$F:$F&amp;'[1]2025年已发货'!$C:$C&amp;'[1]2025年已发货'!$G:$G&amp;'[1]2025年已发货'!$H:$H,'[1]2025年已发货'!$E:$E,"未发货")</f>
        <v>#N/A</v>
      </c>
      <c r="I1107" s="40" t="e">
        <f>VLOOKUP(B1107,辅助信息!E:I,3,FALSE)</f>
        <v>#N/A</v>
      </c>
      <c r="J1107" s="40" t="e">
        <f>VLOOKUP(B1107,辅助信息!E:I,4,FALSE)</f>
        <v>#N/A</v>
      </c>
      <c r="K1107" s="40" t="e">
        <f>VLOOKUP(J1107,辅助信息!H:I,2,FALSE)</f>
        <v>#N/A</v>
      </c>
      <c r="L1107" s="111" t="e">
        <f>VLOOKUP(B1107,辅助信息!E:J,6,FALSE)</f>
        <v>#N/A</v>
      </c>
      <c r="M1107" s="93">
        <v>45772</v>
      </c>
      <c r="O1107" s="64">
        <f ca="1" t="shared" si="40"/>
        <v>0</v>
      </c>
      <c r="P1107" s="64">
        <f ca="1" t="shared" si="39"/>
        <v>199</v>
      </c>
      <c r="Q1107" s="29" t="e">
        <f>VLOOKUP(B1107,辅助信息!E:M,9,FALSE)</f>
        <v>#N/A</v>
      </c>
      <c r="R1107" s="29" vm="1" t="e">
        <f>_xlfn._xlws.FILTER(辅助信息!D:D,辅助信息!E:E=B1107)</f>
        <v>#VALUE!</v>
      </c>
    </row>
    <row r="1108" hidden="1" spans="2:18">
      <c r="B1108" s="40" t="s">
        <v>127</v>
      </c>
      <c r="C1108" s="72">
        <v>45770</v>
      </c>
      <c r="D1108" s="40" t="str">
        <f>VLOOKUP(B1108,辅助信息!E:K,7,FALSE)</f>
        <v>JWDDCD2025051000019</v>
      </c>
      <c r="E1108" s="40" t="str">
        <f>VLOOKUP(F1108,辅助信息!A:B,2,FALSE)</f>
        <v>盘螺</v>
      </c>
      <c r="F1108" s="40" t="s">
        <v>49</v>
      </c>
      <c r="G1108" s="36">
        <v>20</v>
      </c>
      <c r="H1108" s="36" t="str">
        <f>_xlfn.XLOOKUP(C1108&amp;F1108&amp;I1108&amp;J1108,'[1]2025年已发货'!$F:$F&amp;'[1]2025年已发货'!$C:$C&amp;'[1]2025年已发货'!$G:$G&amp;'[1]2025年已发货'!$H:$H,'[1]2025年已发货'!$E:$E,"未发货")</f>
        <v>未发货</v>
      </c>
      <c r="I1108" s="40" t="str">
        <f>VLOOKUP(B1108,辅助信息!E:I,3,FALSE)</f>
        <v>(五冶钢构医学科学产业园建设项目房建三部-管网总坪)四川省南充市顺庆区搬罾街道学府大道二段</v>
      </c>
      <c r="J1108" s="40" t="str">
        <f>VLOOKUP(B1108,辅助信息!E:I,4,FALSE)</f>
        <v>郑林</v>
      </c>
      <c r="K1108" s="40">
        <f>VLOOKUP(J1108,辅助信息!H:I,2,FALSE)</f>
        <v>18349955455</v>
      </c>
      <c r="L1108" s="111" t="str">
        <f>VLOOKUP(B1108,辅助信息!E:J,6,FALSE)</f>
        <v>送货单：送货单位：南充思临新材料科技有限公司,收货单位：五冶集团川北(南充)建设有限公司,项目名称：南充医学科学产业园,送货车型13米,装货前联系收货人核实到场规格</v>
      </c>
      <c r="M1108" s="93">
        <v>45769</v>
      </c>
      <c r="O1108" s="64">
        <f ca="1" t="shared" si="40"/>
        <v>0</v>
      </c>
      <c r="P1108" s="64">
        <f ca="1" t="shared" si="39"/>
        <v>202</v>
      </c>
      <c r="Q1108" s="29" t="str">
        <f>VLOOKUP(B1108,辅助信息!E:M,9,FALSE)</f>
        <v>ZTWM-CDGS-XS-2024-0248-五冶钢构-南充市医学院项目</v>
      </c>
      <c r="R1108" s="29" t="str">
        <f>_xlfn._xlws.FILTER(辅助信息!D:D,辅助信息!E:E=B1108)</f>
        <v>五冶钢构南充医学科学产业园建设项目</v>
      </c>
    </row>
    <row r="1109" hidden="1" spans="2:18">
      <c r="B1109" s="40" t="s">
        <v>127</v>
      </c>
      <c r="C1109" s="72">
        <v>45770</v>
      </c>
      <c r="D1109" s="40" t="str">
        <f>VLOOKUP(B1109,辅助信息!E:K,7,FALSE)</f>
        <v>JWDDCD2025051000019</v>
      </c>
      <c r="E1109" s="40" t="str">
        <f>VLOOKUP(F1109,辅助信息!A:B,2,FALSE)</f>
        <v>盘螺</v>
      </c>
      <c r="F1109" s="40" t="s">
        <v>40</v>
      </c>
      <c r="G1109" s="36">
        <v>2</v>
      </c>
      <c r="H1109" s="36" t="str">
        <f>_xlfn.XLOOKUP(C1109&amp;F1109&amp;I1109&amp;J1109,'[1]2025年已发货'!$F:$F&amp;'[1]2025年已发货'!$C:$C&amp;'[1]2025年已发货'!$G:$G&amp;'[1]2025年已发货'!$H:$H,'[1]2025年已发货'!$E:$E,"未发货")</f>
        <v>未发货</v>
      </c>
      <c r="I1109" s="40" t="str">
        <f>VLOOKUP(B1109,辅助信息!E:I,3,FALSE)</f>
        <v>(五冶钢构医学科学产业园建设项目房建三部-管网总坪)四川省南充市顺庆区搬罾街道学府大道二段</v>
      </c>
      <c r="J1109" s="40" t="str">
        <f>VLOOKUP(B1109,辅助信息!E:I,4,FALSE)</f>
        <v>郑林</v>
      </c>
      <c r="K1109" s="40">
        <f>VLOOKUP(J1109,辅助信息!H:I,2,FALSE)</f>
        <v>18349955455</v>
      </c>
      <c r="L1109" s="111" t="str">
        <f>VLOOKUP(B1109,辅助信息!E:J,6,FALSE)</f>
        <v>送货单：送货单位：南充思临新材料科技有限公司,收货单位：五冶集团川北(南充)建设有限公司,项目名称：南充医学科学产业园,送货车型13米,装货前联系收货人核实到场规格</v>
      </c>
      <c r="M1109" s="93">
        <v>45769</v>
      </c>
      <c r="O1109" s="64">
        <f ca="1" t="shared" si="40"/>
        <v>0</v>
      </c>
      <c r="P1109" s="64">
        <f ca="1" t="shared" si="39"/>
        <v>202</v>
      </c>
      <c r="Q1109" s="29" t="str">
        <f>VLOOKUP(B1109,辅助信息!E:M,9,FALSE)</f>
        <v>ZTWM-CDGS-XS-2024-0248-五冶钢构-南充市医学院项目</v>
      </c>
      <c r="R1109" s="29" t="str">
        <f>_xlfn._xlws.FILTER(辅助信息!D:D,辅助信息!E:E=B1109)</f>
        <v>五冶钢构南充医学科学产业园建设项目</v>
      </c>
    </row>
    <row r="1110" hidden="1" spans="2:18">
      <c r="B1110" s="40" t="s">
        <v>127</v>
      </c>
      <c r="C1110" s="72">
        <v>45770</v>
      </c>
      <c r="D1110" s="40" t="str">
        <f>VLOOKUP(B1110,辅助信息!E:K,7,FALSE)</f>
        <v>JWDDCD2025051000019</v>
      </c>
      <c r="E1110" s="40" t="str">
        <f>VLOOKUP(F1110,辅助信息!A:B,2,FALSE)</f>
        <v>盘螺</v>
      </c>
      <c r="F1110" s="40" t="s">
        <v>41</v>
      </c>
      <c r="G1110" s="36">
        <v>3</v>
      </c>
      <c r="H1110" s="36" t="str">
        <f>_xlfn.XLOOKUP(C1110&amp;F1110&amp;I1110&amp;J1110,'[1]2025年已发货'!$F:$F&amp;'[1]2025年已发货'!$C:$C&amp;'[1]2025年已发货'!$G:$G&amp;'[1]2025年已发货'!$H:$H,'[1]2025年已发货'!$E:$E,"未发货")</f>
        <v>未发货</v>
      </c>
      <c r="I1110" s="40" t="str">
        <f>VLOOKUP(B1110,辅助信息!E:I,3,FALSE)</f>
        <v>(五冶钢构医学科学产业园建设项目房建三部-管网总坪)四川省南充市顺庆区搬罾街道学府大道二段</v>
      </c>
      <c r="J1110" s="40" t="str">
        <f>VLOOKUP(B1110,辅助信息!E:I,4,FALSE)</f>
        <v>郑林</v>
      </c>
      <c r="K1110" s="40">
        <f>VLOOKUP(J1110,辅助信息!H:I,2,FALSE)</f>
        <v>18349955455</v>
      </c>
      <c r="L1110" s="111" t="str">
        <f>VLOOKUP(B1110,辅助信息!E:J,6,FALSE)</f>
        <v>送货单：送货单位：南充思临新材料科技有限公司,收货单位：五冶集团川北(南充)建设有限公司,项目名称：南充医学科学产业园,送货车型13米,装货前联系收货人核实到场规格</v>
      </c>
      <c r="M1110" s="93">
        <v>45769</v>
      </c>
      <c r="O1110" s="64">
        <f ca="1" t="shared" si="40"/>
        <v>0</v>
      </c>
      <c r="P1110" s="64">
        <f ca="1" t="shared" si="39"/>
        <v>202</v>
      </c>
      <c r="Q1110" s="29" t="str">
        <f>VLOOKUP(B1110,辅助信息!E:M,9,FALSE)</f>
        <v>ZTWM-CDGS-XS-2024-0248-五冶钢构-南充市医学院项目</v>
      </c>
      <c r="R1110" s="29" t="str">
        <f>_xlfn._xlws.FILTER(辅助信息!D:D,辅助信息!E:E=B1110)</f>
        <v>五冶钢构南充医学科学产业园建设项目</v>
      </c>
    </row>
    <row r="1111" hidden="1" spans="2:18">
      <c r="B1111" s="40" t="s">
        <v>127</v>
      </c>
      <c r="C1111" s="72">
        <v>45770</v>
      </c>
      <c r="D1111" s="40" t="str">
        <f>VLOOKUP(B1111,辅助信息!E:K,7,FALSE)</f>
        <v>JWDDCD2025051000019</v>
      </c>
      <c r="E1111" s="40" t="str">
        <f>VLOOKUP(F1111,辅助信息!A:B,2,FALSE)</f>
        <v>螺纹钢</v>
      </c>
      <c r="F1111" s="40" t="s">
        <v>27</v>
      </c>
      <c r="G1111" s="36">
        <v>10</v>
      </c>
      <c r="H1111" s="36" t="str">
        <f>_xlfn.XLOOKUP(C1111&amp;F1111&amp;I1111&amp;J1111,'[1]2025年已发货'!$F:$F&amp;'[1]2025年已发货'!$C:$C&amp;'[1]2025年已发货'!$G:$G&amp;'[1]2025年已发货'!$H:$H,'[1]2025年已发货'!$E:$E,"未发货")</f>
        <v>未发货</v>
      </c>
      <c r="I1111" s="40" t="str">
        <f>VLOOKUP(B1111,辅助信息!E:I,3,FALSE)</f>
        <v>(五冶钢构医学科学产业园建设项目房建三部-管网总坪)四川省南充市顺庆区搬罾街道学府大道二段</v>
      </c>
      <c r="J1111" s="40" t="str">
        <f>VLOOKUP(B1111,辅助信息!E:I,4,FALSE)</f>
        <v>郑林</v>
      </c>
      <c r="K1111" s="40">
        <f>VLOOKUP(J1111,辅助信息!H:I,2,FALSE)</f>
        <v>18349955455</v>
      </c>
      <c r="L1111" s="111" t="str">
        <f>VLOOKUP(B1111,辅助信息!E:J,6,FALSE)</f>
        <v>送货单：送货单位：南充思临新材料科技有限公司,收货单位：五冶集团川北(南充)建设有限公司,项目名称：南充医学科学产业园,送货车型13米,装货前联系收货人核实到场规格</v>
      </c>
      <c r="M1111" s="93">
        <v>45769</v>
      </c>
      <c r="O1111" s="64">
        <f ca="1" t="shared" si="40"/>
        <v>0</v>
      </c>
      <c r="P1111" s="64">
        <f ca="1" t="shared" si="39"/>
        <v>202</v>
      </c>
      <c r="Q1111" s="29" t="str">
        <f>VLOOKUP(B1111,辅助信息!E:M,9,FALSE)</f>
        <v>ZTWM-CDGS-XS-2024-0248-五冶钢构-南充市医学院项目</v>
      </c>
      <c r="R1111" s="29" t="str">
        <f>_xlfn._xlws.FILTER(辅助信息!D:D,辅助信息!E:E=B1111)</f>
        <v>五冶钢构南充医学科学产业园建设项目</v>
      </c>
    </row>
    <row r="1112" hidden="1" spans="2:18">
      <c r="B1112" s="40" t="s">
        <v>104</v>
      </c>
      <c r="C1112" s="72">
        <v>45770</v>
      </c>
      <c r="D1112" s="40" t="str">
        <f>VLOOKUP(B1112,辅助信息!E:K,7,FALSE)</f>
        <v>JWDDCD2024101600090</v>
      </c>
      <c r="E1112" s="40" t="str">
        <f>VLOOKUP(F1112,辅助信息!A:B,2,FALSE)</f>
        <v>盘螺</v>
      </c>
      <c r="F1112" s="40" t="s">
        <v>40</v>
      </c>
      <c r="G1112" s="36">
        <v>2.5</v>
      </c>
      <c r="H1112" s="36" t="str">
        <f>_xlfn.XLOOKUP(C1112&amp;F1112&amp;I1112&amp;J1112,'[1]2025年已发货'!$F:$F&amp;'[1]2025年已发货'!$C:$C&amp;'[1]2025年已发货'!$G:$G&amp;'[1]2025年已发货'!$H:$H,'[1]2025年已发货'!$E:$E,"未发货")</f>
        <v>未发货</v>
      </c>
      <c r="I1112" s="40" t="str">
        <f>VLOOKUP(B1112,辅助信息!E:I,3,FALSE)</f>
        <v>（达州市公共卫生医疗中心项目-二标-78号楼）达州市通川区西外复兴镇公共卫生临床医疗中心项目</v>
      </c>
      <c r="J1112" s="40" t="str">
        <f>VLOOKUP(B1112,辅助信息!E:I,4,FALSE)</f>
        <v>黄永林</v>
      </c>
      <c r="K1112" s="40">
        <f>VLOOKUP(J1112,辅助信息!H:I,2,FALSE)</f>
        <v>15982487227</v>
      </c>
      <c r="L1112" s="111" t="str">
        <f>VLOOKUP(B1112,辅助信息!E:J,6,FALSE)</f>
        <v>提前联系到场规格,一天到场车辆不低于2车</v>
      </c>
      <c r="M1112" s="93">
        <v>45769</v>
      </c>
      <c r="O1112" s="64">
        <f ca="1" t="shared" si="40"/>
        <v>0</v>
      </c>
      <c r="P1112" s="64">
        <f ca="1" t="shared" si="39"/>
        <v>202</v>
      </c>
      <c r="Q1112" s="29" t="str">
        <f>VLOOKUP(B1112,辅助信息!E:M,9,FALSE)</f>
        <v>ZTWM-CDGS-XS-2024-0205-五冶钢构-达州市通川区西外复兴镇及临近片区建设项目</v>
      </c>
      <c r="R1112" s="29" t="str">
        <f>_xlfn._xlws.FILTER(辅助信息!D:D,辅助信息!E:E=B1112)</f>
        <v>五冶钢构达州市公共卫生临床医疗中心项目</v>
      </c>
    </row>
    <row r="1113" hidden="1" spans="2:18">
      <c r="B1113" s="40" t="s">
        <v>104</v>
      </c>
      <c r="C1113" s="72">
        <v>45770</v>
      </c>
      <c r="D1113" s="40" t="str">
        <f>VLOOKUP(B1113,辅助信息!E:K,7,FALSE)</f>
        <v>JWDDCD2024101600090</v>
      </c>
      <c r="E1113" s="40" t="str">
        <f>VLOOKUP(F1113,辅助信息!A:B,2,FALSE)</f>
        <v>盘螺</v>
      </c>
      <c r="F1113" s="40" t="s">
        <v>41</v>
      </c>
      <c r="G1113" s="36">
        <v>2.5</v>
      </c>
      <c r="H1113" s="36" t="str">
        <f>_xlfn.XLOOKUP(C1113&amp;F1113&amp;I1113&amp;J1113,'[1]2025年已发货'!$F:$F&amp;'[1]2025年已发货'!$C:$C&amp;'[1]2025年已发货'!$G:$G&amp;'[1]2025年已发货'!$H:$H,'[1]2025年已发货'!$E:$E,"未发货")</f>
        <v>未发货</v>
      </c>
      <c r="I1113" s="40" t="str">
        <f>VLOOKUP(B1113,辅助信息!E:I,3,FALSE)</f>
        <v>（达州市公共卫生医疗中心项目-二标-78号楼）达州市通川区西外复兴镇公共卫生临床医疗中心项目</v>
      </c>
      <c r="J1113" s="40" t="str">
        <f>VLOOKUP(B1113,辅助信息!E:I,4,FALSE)</f>
        <v>黄永林</v>
      </c>
      <c r="K1113" s="40">
        <f>VLOOKUP(J1113,辅助信息!H:I,2,FALSE)</f>
        <v>15982487227</v>
      </c>
      <c r="L1113" s="111" t="str">
        <f>VLOOKUP(B1113,辅助信息!E:J,6,FALSE)</f>
        <v>提前联系到场规格,一天到场车辆不低于2车</v>
      </c>
      <c r="M1113" s="93">
        <v>45769</v>
      </c>
      <c r="O1113" s="64">
        <f ca="1" t="shared" si="40"/>
        <v>0</v>
      </c>
      <c r="P1113" s="64">
        <f ca="1" t="shared" si="39"/>
        <v>202</v>
      </c>
      <c r="Q1113" s="29" t="str">
        <f>VLOOKUP(B1113,辅助信息!E:M,9,FALSE)</f>
        <v>ZTWM-CDGS-XS-2024-0205-五冶钢构-达州市通川区西外复兴镇及临近片区建设项目</v>
      </c>
      <c r="R1113" s="29" t="str">
        <f>_xlfn._xlws.FILTER(辅助信息!D:D,辅助信息!E:E=B1113)</f>
        <v>五冶钢构达州市公共卫生临床医疗中心项目</v>
      </c>
    </row>
    <row r="1114" hidden="1" spans="2:18">
      <c r="B1114" s="40" t="s">
        <v>104</v>
      </c>
      <c r="C1114" s="72">
        <v>45770</v>
      </c>
      <c r="D1114" s="40" t="str">
        <f>VLOOKUP(B1114,辅助信息!E:K,7,FALSE)</f>
        <v>JWDDCD2024101600090</v>
      </c>
      <c r="E1114" s="40" t="str">
        <f>VLOOKUP(F1114,辅助信息!A:B,2,FALSE)</f>
        <v>螺纹钢</v>
      </c>
      <c r="F1114" s="40" t="s">
        <v>27</v>
      </c>
      <c r="G1114" s="36">
        <v>24</v>
      </c>
      <c r="H1114" s="36" t="str">
        <f>_xlfn.XLOOKUP(C1114&amp;F1114&amp;I1114&amp;J1114,'[1]2025年已发货'!$F:$F&amp;'[1]2025年已发货'!$C:$C&amp;'[1]2025年已发货'!$G:$G&amp;'[1]2025年已发货'!$H:$H,'[1]2025年已发货'!$E:$E,"未发货")</f>
        <v>未发货</v>
      </c>
      <c r="I1114" s="40" t="str">
        <f>VLOOKUP(B1114,辅助信息!E:I,3,FALSE)</f>
        <v>（达州市公共卫生医疗中心项目-二标-78号楼）达州市通川区西外复兴镇公共卫生临床医疗中心项目</v>
      </c>
      <c r="J1114" s="40" t="str">
        <f>VLOOKUP(B1114,辅助信息!E:I,4,FALSE)</f>
        <v>黄永林</v>
      </c>
      <c r="K1114" s="40">
        <f>VLOOKUP(J1114,辅助信息!H:I,2,FALSE)</f>
        <v>15982487227</v>
      </c>
      <c r="L1114" s="111" t="str">
        <f>VLOOKUP(B1114,辅助信息!E:J,6,FALSE)</f>
        <v>提前联系到场规格,一天到场车辆不低于2车</v>
      </c>
      <c r="M1114" s="93">
        <v>45769</v>
      </c>
      <c r="O1114" s="64">
        <f ca="1" t="shared" si="40"/>
        <v>0</v>
      </c>
      <c r="P1114" s="64">
        <f ca="1" t="shared" si="39"/>
        <v>202</v>
      </c>
      <c r="Q1114" s="29" t="str">
        <f>VLOOKUP(B1114,辅助信息!E:M,9,FALSE)</f>
        <v>ZTWM-CDGS-XS-2024-0205-五冶钢构-达州市通川区西外复兴镇及临近片区建设项目</v>
      </c>
      <c r="R1114" s="29" t="str">
        <f>_xlfn._xlws.FILTER(辅助信息!D:D,辅助信息!E:E=B1114)</f>
        <v>五冶钢构达州市公共卫生临床医疗中心项目</v>
      </c>
    </row>
    <row r="1115" hidden="1" spans="2:18">
      <c r="B1115" s="40" t="s">
        <v>104</v>
      </c>
      <c r="C1115" s="72">
        <v>45770</v>
      </c>
      <c r="D1115" s="40" t="str">
        <f>VLOOKUP(B1115,辅助信息!E:K,7,FALSE)</f>
        <v>JWDDCD2024101600090</v>
      </c>
      <c r="E1115" s="40" t="str">
        <f>VLOOKUP(F1115,辅助信息!A:B,2,FALSE)</f>
        <v>螺纹钢</v>
      </c>
      <c r="F1115" s="40" t="s">
        <v>19</v>
      </c>
      <c r="G1115" s="36">
        <v>6</v>
      </c>
      <c r="H1115" s="36" t="str">
        <f>_xlfn.XLOOKUP(C1115&amp;F1115&amp;I1115&amp;J1115,'[1]2025年已发货'!$F:$F&amp;'[1]2025年已发货'!$C:$C&amp;'[1]2025年已发货'!$G:$G&amp;'[1]2025年已发货'!$H:$H,'[1]2025年已发货'!$E:$E,"未发货")</f>
        <v>未发货</v>
      </c>
      <c r="I1115" s="40" t="str">
        <f>VLOOKUP(B1115,辅助信息!E:I,3,FALSE)</f>
        <v>（达州市公共卫生医疗中心项目-二标-78号楼）达州市通川区西外复兴镇公共卫生临床医疗中心项目</v>
      </c>
      <c r="J1115" s="40" t="str">
        <f>VLOOKUP(B1115,辅助信息!E:I,4,FALSE)</f>
        <v>黄永林</v>
      </c>
      <c r="K1115" s="40">
        <f>VLOOKUP(J1115,辅助信息!H:I,2,FALSE)</f>
        <v>15982487227</v>
      </c>
      <c r="L1115" s="111" t="str">
        <f>VLOOKUP(B1115,辅助信息!E:J,6,FALSE)</f>
        <v>提前联系到场规格,一天到场车辆不低于2车</v>
      </c>
      <c r="M1115" s="93">
        <v>45769</v>
      </c>
      <c r="O1115" s="64">
        <f ca="1" t="shared" si="40"/>
        <v>0</v>
      </c>
      <c r="P1115" s="64">
        <f ca="1" t="shared" si="39"/>
        <v>202</v>
      </c>
      <c r="Q1115" s="29" t="str">
        <f>VLOOKUP(B1115,辅助信息!E:M,9,FALSE)</f>
        <v>ZTWM-CDGS-XS-2024-0205-五冶钢构-达州市通川区西外复兴镇及临近片区建设项目</v>
      </c>
      <c r="R1115" s="29" t="str">
        <f>_xlfn._xlws.FILTER(辅助信息!D:D,辅助信息!E:E=B1115)</f>
        <v>五冶钢构达州市公共卫生临床医疗中心项目</v>
      </c>
    </row>
    <row r="1116" hidden="1" spans="1:18">
      <c r="A1116" s="64">
        <f t="shared" ref="A1116:A1122" si="41">G1116-H1116</f>
        <v>0</v>
      </c>
      <c r="B1116" s="40" t="s">
        <v>129</v>
      </c>
      <c r="C1116" s="72">
        <v>45770</v>
      </c>
      <c r="D1116" s="40" t="e">
        <f>VLOOKUP(B1116,辅助信息!E:K,7,FALSE)</f>
        <v>#N/A</v>
      </c>
      <c r="E1116" s="40" t="str">
        <f>VLOOKUP(F1116,辅助信息!A:B,2,FALSE)</f>
        <v>螺纹钢</v>
      </c>
      <c r="F1116" s="40" t="s">
        <v>32</v>
      </c>
      <c r="G1116" s="36">
        <v>35</v>
      </c>
      <c r="H1116" s="36">
        <v>35</v>
      </c>
      <c r="I1116" s="40" t="e">
        <f>VLOOKUP(B1116,辅助信息!E:I,3,FALSE)</f>
        <v>#N/A</v>
      </c>
      <c r="J1116" s="40" t="e">
        <f>VLOOKUP(B1116,辅助信息!E:I,4,FALSE)</f>
        <v>#N/A</v>
      </c>
      <c r="K1116" s="40" t="e">
        <f>VLOOKUP(J1116,辅助信息!H:I,2,FALSE)</f>
        <v>#N/A</v>
      </c>
      <c r="L1116" s="111" t="e">
        <f>VLOOKUP(B1116,辅助信息!E:J,6,FALSE)</f>
        <v>#N/A</v>
      </c>
      <c r="M1116" s="93">
        <v>45769</v>
      </c>
      <c r="O1116" s="64">
        <f ca="1" t="shared" si="40"/>
        <v>0</v>
      </c>
      <c r="P1116" s="64">
        <f ca="1" t="shared" si="39"/>
        <v>202</v>
      </c>
      <c r="Q1116" s="29" t="e">
        <f>VLOOKUP(B1116,辅助信息!E:M,9,FALSE)</f>
        <v>#N/A</v>
      </c>
      <c r="R1116" s="29" vm="1" t="e">
        <f>_xlfn._xlws.FILTER(辅助信息!D:D,辅助信息!E:E=B1116)</f>
        <v>#VALUE!</v>
      </c>
    </row>
    <row r="1117" hidden="1" spans="1:18">
      <c r="A1117" s="64">
        <f t="shared" si="41"/>
        <v>0</v>
      </c>
      <c r="B1117" s="40" t="s">
        <v>129</v>
      </c>
      <c r="C1117" s="72">
        <v>45770</v>
      </c>
      <c r="D1117" s="40" t="e">
        <f>VLOOKUP(B1117,辅助信息!E:K,7,FALSE)</f>
        <v>#N/A</v>
      </c>
      <c r="E1117" s="40" t="str">
        <f>VLOOKUP(F1117,辅助信息!A:B,2,FALSE)</f>
        <v>螺纹钢</v>
      </c>
      <c r="F1117" s="40" t="s">
        <v>90</v>
      </c>
      <c r="G1117" s="36">
        <v>70</v>
      </c>
      <c r="H1117" s="36">
        <v>70</v>
      </c>
      <c r="I1117" s="40" t="e">
        <f>VLOOKUP(B1117,辅助信息!E:I,3,FALSE)</f>
        <v>#N/A</v>
      </c>
      <c r="J1117" s="40" t="e">
        <f>VLOOKUP(B1117,辅助信息!E:I,4,FALSE)</f>
        <v>#N/A</v>
      </c>
      <c r="K1117" s="40" t="e">
        <f>VLOOKUP(J1117,辅助信息!H:I,2,FALSE)</f>
        <v>#N/A</v>
      </c>
      <c r="L1117" s="111" t="e">
        <f>VLOOKUP(B1117,辅助信息!E:J,6,FALSE)</f>
        <v>#N/A</v>
      </c>
      <c r="M1117" s="93">
        <v>45769</v>
      </c>
      <c r="O1117" s="64">
        <f ca="1" t="shared" si="40"/>
        <v>0</v>
      </c>
      <c r="P1117" s="64">
        <f ca="1" t="shared" si="39"/>
        <v>202</v>
      </c>
      <c r="Q1117" s="29" t="e">
        <f>VLOOKUP(B1117,辅助信息!E:M,9,FALSE)</f>
        <v>#N/A</v>
      </c>
      <c r="R1117" s="29" vm="1" t="e">
        <f>_xlfn._xlws.FILTER(辅助信息!D:D,辅助信息!E:E=B1117)</f>
        <v>#VALUE!</v>
      </c>
    </row>
    <row r="1118" hidden="1" spans="1:18">
      <c r="A1118" s="64">
        <f t="shared" si="41"/>
        <v>0</v>
      </c>
      <c r="B1118" s="40" t="s">
        <v>129</v>
      </c>
      <c r="C1118" s="72">
        <v>45770</v>
      </c>
      <c r="D1118" s="40" t="e">
        <f>VLOOKUP(B1118,辅助信息!E:K,7,FALSE)</f>
        <v>#N/A</v>
      </c>
      <c r="E1118" s="40" t="str">
        <f>VLOOKUP(F1118,辅助信息!A:B,2,FALSE)</f>
        <v>螺纹钢</v>
      </c>
      <c r="F1118" s="40" t="s">
        <v>130</v>
      </c>
      <c r="G1118" s="36">
        <v>35</v>
      </c>
      <c r="H1118" s="36">
        <v>35</v>
      </c>
      <c r="I1118" s="40" t="e">
        <f>VLOOKUP(B1118,辅助信息!E:I,3,FALSE)</f>
        <v>#N/A</v>
      </c>
      <c r="J1118" s="40" t="e">
        <f>VLOOKUP(B1118,辅助信息!E:I,4,FALSE)</f>
        <v>#N/A</v>
      </c>
      <c r="K1118" s="40" t="e">
        <f>VLOOKUP(J1118,辅助信息!H:I,2,FALSE)</f>
        <v>#N/A</v>
      </c>
      <c r="L1118" s="111" t="e">
        <f>VLOOKUP(B1118,辅助信息!E:J,6,FALSE)</f>
        <v>#N/A</v>
      </c>
      <c r="M1118" s="93">
        <v>45769</v>
      </c>
      <c r="O1118" s="64">
        <f ca="1" t="shared" si="40"/>
        <v>0</v>
      </c>
      <c r="P1118" s="64">
        <f ca="1" t="shared" si="39"/>
        <v>202</v>
      </c>
      <c r="Q1118" s="29" t="e">
        <f>VLOOKUP(B1118,辅助信息!E:M,9,FALSE)</f>
        <v>#N/A</v>
      </c>
      <c r="R1118" s="29" vm="1" t="e">
        <f>_xlfn._xlws.FILTER(辅助信息!D:D,辅助信息!E:E=B1118)</f>
        <v>#VALUE!</v>
      </c>
    </row>
    <row r="1119" hidden="1" spans="1:18">
      <c r="A1119" s="64">
        <f t="shared" si="41"/>
        <v>0</v>
      </c>
      <c r="B1119" s="40" t="s">
        <v>131</v>
      </c>
      <c r="C1119" s="72">
        <v>45770</v>
      </c>
      <c r="D1119" s="40" t="str">
        <f>VLOOKUP(B1119,辅助信息!E:K,7,FALSE)</f>
        <v>JWDDCD2025050800080</v>
      </c>
      <c r="E1119" s="40" t="str">
        <f>VLOOKUP(F1119,辅助信息!A:B,2,FALSE)</f>
        <v>螺纹钢</v>
      </c>
      <c r="F1119" s="40" t="s">
        <v>130</v>
      </c>
      <c r="G1119" s="36">
        <v>105</v>
      </c>
      <c r="H1119" s="36">
        <f>_xlfn.XLOOKUP(C1119&amp;F1119&amp;I1119&amp;J1119,'[1]2025年已发货'!$F:$F&amp;'[1]2025年已发货'!$C:$C&amp;'[1]2025年已发货'!$G:$G&amp;'[1]2025年已发货'!$H:$H,'[1]2025年已发货'!$E:$E,"未发货")</f>
        <v>105</v>
      </c>
      <c r="I1119" s="40" t="str">
        <f>VLOOKUP(B1119,辅助信息!E:I,3,FALSE)</f>
        <v>(宜宾兴港三江新区长江工业园建设项目-11#厂房)宜宾市翠屏区宜宾汽车零部件配套产业基地(纬五路南)</v>
      </c>
      <c r="J1119" s="40" t="str">
        <f>VLOOKUP(B1119,辅助信息!E:I,4,FALSE)</f>
        <v>严石林</v>
      </c>
      <c r="K1119" s="40">
        <f>VLOOKUP(J1119,辅助信息!H:I,2,FALSE)</f>
        <v>15924731822</v>
      </c>
      <c r="L1119" s="111" t="str">
        <f>VLOOKUP(B1119,辅助信息!E:J,6,FALSE)</f>
        <v>装货前联系收货人核实到场规格，货物最下面用方木垫下方便卸货</v>
      </c>
      <c r="M1119" s="93">
        <v>45769</v>
      </c>
      <c r="O1119" s="64">
        <f ca="1" t="shared" si="40"/>
        <v>0</v>
      </c>
      <c r="P1119" s="64">
        <f ca="1" t="shared" si="39"/>
        <v>202</v>
      </c>
      <c r="Q1119" s="29" t="str">
        <f>VLOOKUP(B1119,辅助信息!E:M,9,FALSE)</f>
        <v>ZTWM-CDGS-XS-2025-0059-宜宾兴港建材-宜宾冷链项目</v>
      </c>
      <c r="R1119" s="29" t="str">
        <f>_xlfn._xlws.FILTER(辅助信息!D:D,辅助信息!E:E=B1119)</f>
        <v>宜宾兴港三江新区长江工业园建设项目</v>
      </c>
    </row>
    <row r="1120" hidden="1" spans="1:18">
      <c r="A1120" s="64">
        <f t="shared" si="41"/>
        <v>0</v>
      </c>
      <c r="B1120" s="40" t="s">
        <v>132</v>
      </c>
      <c r="C1120" s="72">
        <v>45770</v>
      </c>
      <c r="D1120" s="40" t="str">
        <f>VLOOKUP(B1120,辅助信息!E:K,7,FALSE)</f>
        <v>JWDDCD2025050800080</v>
      </c>
      <c r="E1120" s="40" t="str">
        <f>VLOOKUP(F1120,辅助信息!A:B,2,FALSE)</f>
        <v>螺纹钢</v>
      </c>
      <c r="F1120" s="40" t="s">
        <v>76</v>
      </c>
      <c r="G1120" s="36">
        <v>12</v>
      </c>
      <c r="H1120" s="36">
        <f>_xlfn.XLOOKUP(C1120&amp;F1120&amp;I1120&amp;J1120,'[1]2025年已发货'!$F:$F&amp;'[1]2025年已发货'!$C:$C&amp;'[1]2025年已发货'!$G:$G&amp;'[1]2025年已发货'!$H:$H,'[1]2025年已发货'!$E:$E,"未发货")</f>
        <v>12</v>
      </c>
      <c r="I1120" s="40" t="str">
        <f>VLOOKUP(B1120,辅助信息!E:I,3,FALSE)</f>
        <v>(宜宾兴港三江新区长江工业园建设项目-9#厂房)宜宾市翠屏区宜宾汽车零部件配套产业基地(纬五路南)</v>
      </c>
      <c r="J1120" s="40" t="str">
        <f>VLOOKUP(B1120,辅助信息!E:I,4,FALSE)</f>
        <v>严石林</v>
      </c>
      <c r="K1120" s="40">
        <f>VLOOKUP(J1120,辅助信息!H:I,2,FALSE)</f>
        <v>15924731822</v>
      </c>
      <c r="L1120" s="111" t="str">
        <f>VLOOKUP(B1120,辅助信息!E:J,6,FALSE)</f>
        <v>装货前联系收货人核实到场规格，货物最下面用方木垫下方便卸货</v>
      </c>
      <c r="M1120" s="93">
        <v>45769</v>
      </c>
      <c r="O1120" s="64">
        <f ca="1" t="shared" si="40"/>
        <v>0</v>
      </c>
      <c r="P1120" s="64">
        <f ca="1" t="shared" si="39"/>
        <v>202</v>
      </c>
      <c r="Q1120" s="29" t="str">
        <f>VLOOKUP(B1120,辅助信息!E:M,9,FALSE)</f>
        <v>ZTWM-CDGS-XS-2025-0059-宜宾兴港建材-宜宾冷链项目</v>
      </c>
      <c r="R1120" s="29" t="str">
        <f>_xlfn._xlws.FILTER(辅助信息!D:D,辅助信息!E:E=B1120)</f>
        <v>宜宾兴港三江新区长江工业园建设项目</v>
      </c>
    </row>
    <row r="1121" hidden="1" spans="1:18">
      <c r="A1121" s="64">
        <f t="shared" si="41"/>
        <v>0</v>
      </c>
      <c r="B1121" s="40" t="s">
        <v>132</v>
      </c>
      <c r="C1121" s="72">
        <v>45770</v>
      </c>
      <c r="D1121" s="40" t="str">
        <f>VLOOKUP(B1121,辅助信息!E:K,7,FALSE)</f>
        <v>JWDDCD2025050800080</v>
      </c>
      <c r="E1121" s="40" t="str">
        <f>VLOOKUP(F1121,辅助信息!A:B,2,FALSE)</f>
        <v>螺纹钢</v>
      </c>
      <c r="F1121" s="40" t="s">
        <v>133</v>
      </c>
      <c r="G1121" s="36">
        <v>75</v>
      </c>
      <c r="H1121" s="36">
        <f>_xlfn.XLOOKUP(C1121&amp;F1121&amp;I1121&amp;J1121,'[1]2025年已发货'!$F:$F&amp;'[1]2025年已发货'!$C:$C&amp;'[1]2025年已发货'!$G:$G&amp;'[1]2025年已发货'!$H:$H,'[1]2025年已发货'!$E:$E,"未发货")</f>
        <v>75</v>
      </c>
      <c r="I1121" s="40" t="str">
        <f>VLOOKUP(B1121,辅助信息!E:I,3,FALSE)</f>
        <v>(宜宾兴港三江新区长江工业园建设项目-9#厂房)宜宾市翠屏区宜宾汽车零部件配套产业基地(纬五路南)</v>
      </c>
      <c r="J1121" s="40" t="str">
        <f>VLOOKUP(B1121,辅助信息!E:I,4,FALSE)</f>
        <v>严石林</v>
      </c>
      <c r="K1121" s="40">
        <f>VLOOKUP(J1121,辅助信息!H:I,2,FALSE)</f>
        <v>15924731822</v>
      </c>
      <c r="L1121" s="111" t="str">
        <f>VLOOKUP(B1121,辅助信息!E:J,6,FALSE)</f>
        <v>装货前联系收货人核实到场规格，货物最下面用方木垫下方便卸货</v>
      </c>
      <c r="M1121" s="93">
        <v>45769</v>
      </c>
      <c r="O1121" s="64">
        <f ca="1" t="shared" si="40"/>
        <v>0</v>
      </c>
      <c r="P1121" s="64">
        <f ca="1" t="shared" si="39"/>
        <v>202</v>
      </c>
      <c r="Q1121" s="29" t="str">
        <f>VLOOKUP(B1121,辅助信息!E:M,9,FALSE)</f>
        <v>ZTWM-CDGS-XS-2025-0059-宜宾兴港建材-宜宾冷链项目</v>
      </c>
      <c r="R1121" s="29" t="str">
        <f>_xlfn._xlws.FILTER(辅助信息!D:D,辅助信息!E:E=B1121)</f>
        <v>宜宾兴港三江新区长江工业园建设项目</v>
      </c>
    </row>
    <row r="1122" hidden="1" spans="1:18">
      <c r="A1122" s="64">
        <f t="shared" si="41"/>
        <v>0</v>
      </c>
      <c r="B1122" s="40" t="s">
        <v>132</v>
      </c>
      <c r="C1122" s="72">
        <v>45770</v>
      </c>
      <c r="D1122" s="40" t="str">
        <f>VLOOKUP(B1122,辅助信息!E:K,7,FALSE)</f>
        <v>JWDDCD2025050800080</v>
      </c>
      <c r="E1122" s="40" t="str">
        <f>VLOOKUP(F1122,辅助信息!A:B,2,FALSE)</f>
        <v>螺纹钢</v>
      </c>
      <c r="F1122" s="40" t="s">
        <v>91</v>
      </c>
      <c r="G1122" s="36">
        <v>18</v>
      </c>
      <c r="H1122" s="36">
        <f>_xlfn.XLOOKUP(C1122&amp;F1122&amp;I1122&amp;J1122,'[1]2025年已发货'!$F:$F&amp;'[1]2025年已发货'!$C:$C&amp;'[1]2025年已发货'!$G:$G&amp;'[1]2025年已发货'!$H:$H,'[1]2025年已发货'!$E:$E,"未发货")</f>
        <v>18</v>
      </c>
      <c r="I1122" s="40" t="str">
        <f>VLOOKUP(B1122,辅助信息!E:I,3,FALSE)</f>
        <v>(宜宾兴港三江新区长江工业园建设项目-9#厂房)宜宾市翠屏区宜宾汽车零部件配套产业基地(纬五路南)</v>
      </c>
      <c r="J1122" s="40" t="str">
        <f>VLOOKUP(B1122,辅助信息!E:I,4,FALSE)</f>
        <v>严石林</v>
      </c>
      <c r="K1122" s="40">
        <f>VLOOKUP(J1122,辅助信息!H:I,2,FALSE)</f>
        <v>15924731822</v>
      </c>
      <c r="L1122" s="111" t="str">
        <f>VLOOKUP(B1122,辅助信息!E:J,6,FALSE)</f>
        <v>装货前联系收货人核实到场规格，货物最下面用方木垫下方便卸货</v>
      </c>
      <c r="M1122" s="93">
        <v>45769</v>
      </c>
      <c r="O1122" s="64">
        <f ca="1" t="shared" si="40"/>
        <v>0</v>
      </c>
      <c r="P1122" s="64">
        <f ca="1" t="shared" si="39"/>
        <v>202</v>
      </c>
      <c r="Q1122" s="29" t="str">
        <f>VLOOKUP(B1122,辅助信息!E:M,9,FALSE)</f>
        <v>ZTWM-CDGS-XS-2025-0059-宜宾兴港建材-宜宾冷链项目</v>
      </c>
      <c r="R1122" s="29" t="str">
        <f>_xlfn._xlws.FILTER(辅助信息!D:D,辅助信息!E:E=B1122)</f>
        <v>宜宾兴港三江新区长江工业园建设项目</v>
      </c>
    </row>
    <row r="1123" hidden="1" spans="2:18">
      <c r="B1123" s="40" t="s">
        <v>31</v>
      </c>
      <c r="C1123" s="72">
        <v>45770</v>
      </c>
      <c r="D1123" s="40" t="str">
        <f>VLOOKUP(B1123,辅助信息!E:K,7,FALSE)</f>
        <v>JWDDCD2024121000136</v>
      </c>
      <c r="E1123" s="40" t="str">
        <f>VLOOKUP(F1123,辅助信息!A:B,2,FALSE)</f>
        <v>盘螺</v>
      </c>
      <c r="F1123" s="40" t="s">
        <v>40</v>
      </c>
      <c r="G1123" s="36">
        <v>24</v>
      </c>
      <c r="H1123" s="36">
        <f>_xlfn.XLOOKUP(C1123&amp;F1123&amp;I1123&amp;J1123,'[1]2025年已发货'!$F:$F&amp;'[1]2025年已发货'!$C:$C&amp;'[1]2025年已发货'!$G:$G&amp;'[1]2025年已发货'!$H:$H,'[1]2025年已发货'!$E:$E,"未发货")</f>
        <v>24</v>
      </c>
      <c r="I1123" s="40" t="str">
        <f>VLOOKUP(B1123,辅助信息!E:I,3,FALSE)</f>
        <v>（四川商建-射洪城乡一体化项目）遂宁市射洪市忠新幼儿园北侧约220米新溪小区</v>
      </c>
      <c r="J1123" s="40" t="str">
        <f>VLOOKUP(B1123,辅助信息!E:I,4,FALSE)</f>
        <v>柏子刚</v>
      </c>
      <c r="K1123" s="40">
        <f>VLOOKUP(J1123,辅助信息!H:I,2,FALSE)</f>
        <v>15692885305</v>
      </c>
      <c r="L1123" s="111" t="str">
        <f>VLOOKUP(B1123,辅助信息!E:J,6,FALSE)</f>
        <v>提前联系到场规格及数量</v>
      </c>
      <c r="M1123" s="93">
        <v>45769</v>
      </c>
      <c r="O1123" s="64">
        <f ca="1" t="shared" si="40"/>
        <v>0</v>
      </c>
      <c r="P1123" s="64">
        <f ca="1" t="shared" si="39"/>
        <v>202</v>
      </c>
      <c r="Q1123" s="29" t="str">
        <f>VLOOKUP(B1123,辅助信息!E:M,9,FALSE)</f>
        <v>ZTWM-CDGS-XS-2024-0179-四川商投-射洪城乡一体化建设项目</v>
      </c>
      <c r="R1123" s="29" t="str">
        <f>_xlfn._xlws.FILTER(辅助信息!D:D,辅助信息!E:E=B1123)</f>
        <v>四川商建
射洪城乡一体化项目</v>
      </c>
    </row>
    <row r="1124" hidden="1" spans="2:18">
      <c r="B1124" s="40" t="s">
        <v>31</v>
      </c>
      <c r="C1124" s="72">
        <v>45770</v>
      </c>
      <c r="D1124" s="40" t="str">
        <f>VLOOKUP(B1124,辅助信息!E:K,7,FALSE)</f>
        <v>JWDDCD2024121000136</v>
      </c>
      <c r="E1124" s="40" t="str">
        <f>VLOOKUP(F1124,辅助信息!A:B,2,FALSE)</f>
        <v>盘螺</v>
      </c>
      <c r="F1124" s="40" t="s">
        <v>41</v>
      </c>
      <c r="G1124" s="36">
        <v>9</v>
      </c>
      <c r="H1124" s="36">
        <f>_xlfn.XLOOKUP(C1124&amp;F1124&amp;I1124&amp;J1124,'[1]2025年已发货'!$F:$F&amp;'[1]2025年已发货'!$C:$C&amp;'[1]2025年已发货'!$G:$G&amp;'[1]2025年已发货'!$H:$H,'[1]2025年已发货'!$E:$E,"未发货")</f>
        <v>8</v>
      </c>
      <c r="I1124" s="40" t="str">
        <f>VLOOKUP(B1124,辅助信息!E:I,3,FALSE)</f>
        <v>（四川商建-射洪城乡一体化项目）遂宁市射洪市忠新幼儿园北侧约220米新溪小区</v>
      </c>
      <c r="J1124" s="40" t="str">
        <f>VLOOKUP(B1124,辅助信息!E:I,4,FALSE)</f>
        <v>柏子刚</v>
      </c>
      <c r="K1124" s="40">
        <f>VLOOKUP(J1124,辅助信息!H:I,2,FALSE)</f>
        <v>15692885305</v>
      </c>
      <c r="L1124" s="111" t="str">
        <f>VLOOKUP(B1124,辅助信息!E:J,6,FALSE)</f>
        <v>提前联系到场规格及数量</v>
      </c>
      <c r="M1124" s="93">
        <v>45769</v>
      </c>
      <c r="O1124" s="64">
        <f ca="1" t="shared" si="40"/>
        <v>0</v>
      </c>
      <c r="P1124" s="64">
        <f ca="1" t="shared" si="39"/>
        <v>202</v>
      </c>
      <c r="Q1124" s="29" t="str">
        <f>VLOOKUP(B1124,辅助信息!E:M,9,FALSE)</f>
        <v>ZTWM-CDGS-XS-2024-0179-四川商投-射洪城乡一体化建设项目</v>
      </c>
      <c r="R1124" s="29" t="str">
        <f>_xlfn._xlws.FILTER(辅助信息!D:D,辅助信息!E:E=B1124)</f>
        <v>四川商建
射洪城乡一体化项目</v>
      </c>
    </row>
    <row r="1125" hidden="1" spans="2:18">
      <c r="B1125" s="40" t="s">
        <v>31</v>
      </c>
      <c r="C1125" s="72">
        <v>45770</v>
      </c>
      <c r="D1125" s="40" t="str">
        <f>VLOOKUP(B1125,辅助信息!E:K,7,FALSE)</f>
        <v>JWDDCD2024121000136</v>
      </c>
      <c r="E1125" s="40" t="str">
        <f>VLOOKUP(F1125,辅助信息!A:B,2,FALSE)</f>
        <v>螺纹钢</v>
      </c>
      <c r="F1125" s="40" t="s">
        <v>32</v>
      </c>
      <c r="G1125" s="36">
        <v>70</v>
      </c>
      <c r="H1125" s="36">
        <f>_xlfn.XLOOKUP(C1125&amp;F1125&amp;I1125&amp;J1125,'[1]2025年已发货'!$F:$F&amp;'[1]2025年已发货'!$C:$C&amp;'[1]2025年已发货'!$G:$G&amp;'[1]2025年已发货'!$H:$H,'[1]2025年已发货'!$E:$E,"未发货")</f>
        <v>70</v>
      </c>
      <c r="I1125" s="40" t="str">
        <f>VLOOKUP(B1125,辅助信息!E:I,3,FALSE)</f>
        <v>（四川商建-射洪城乡一体化项目）遂宁市射洪市忠新幼儿园北侧约220米新溪小区</v>
      </c>
      <c r="J1125" s="40" t="str">
        <f>VLOOKUP(B1125,辅助信息!E:I,4,FALSE)</f>
        <v>柏子刚</v>
      </c>
      <c r="K1125" s="40">
        <f>VLOOKUP(J1125,辅助信息!H:I,2,FALSE)</f>
        <v>15692885305</v>
      </c>
      <c r="L1125" s="111" t="str">
        <f>VLOOKUP(B1125,辅助信息!E:J,6,FALSE)</f>
        <v>提前联系到场规格及数量</v>
      </c>
      <c r="M1125" s="93">
        <v>45769</v>
      </c>
      <c r="O1125" s="64">
        <f ca="1" t="shared" si="40"/>
        <v>0</v>
      </c>
      <c r="P1125" s="64">
        <f ca="1" t="shared" si="39"/>
        <v>202</v>
      </c>
      <c r="Q1125" s="29" t="str">
        <f>VLOOKUP(B1125,辅助信息!E:M,9,FALSE)</f>
        <v>ZTWM-CDGS-XS-2024-0179-四川商投-射洪城乡一体化建设项目</v>
      </c>
      <c r="R1125" s="29" t="str">
        <f>_xlfn._xlws.FILTER(辅助信息!D:D,辅助信息!E:E=B1125)</f>
        <v>四川商建
射洪城乡一体化项目</v>
      </c>
    </row>
    <row r="1126" hidden="1" spans="2:18">
      <c r="B1126" s="40" t="s">
        <v>31</v>
      </c>
      <c r="C1126" s="72">
        <v>45770</v>
      </c>
      <c r="D1126" s="40" t="str">
        <f>VLOOKUP(B1126,辅助信息!E:K,7,FALSE)</f>
        <v>JWDDCD2024121000136</v>
      </c>
      <c r="E1126" s="40" t="str">
        <f>VLOOKUP(F1126,辅助信息!A:B,2,FALSE)</f>
        <v>螺纹钢</v>
      </c>
      <c r="F1126" s="40" t="s">
        <v>30</v>
      </c>
      <c r="G1126" s="36">
        <v>9</v>
      </c>
      <c r="H1126" s="36">
        <f>_xlfn.XLOOKUP(C1126&amp;F1126&amp;I1126&amp;J1126,'[1]2025年已发货'!$F:$F&amp;'[1]2025年已发货'!$C:$C&amp;'[1]2025年已发货'!$G:$G&amp;'[1]2025年已发货'!$H:$H,'[1]2025年已发货'!$E:$E,"未发货")</f>
        <v>10</v>
      </c>
      <c r="I1126" s="40" t="str">
        <f>VLOOKUP(B1126,辅助信息!E:I,3,FALSE)</f>
        <v>（四川商建-射洪城乡一体化项目）遂宁市射洪市忠新幼儿园北侧约220米新溪小区</v>
      </c>
      <c r="J1126" s="40" t="str">
        <f>VLOOKUP(B1126,辅助信息!E:I,4,FALSE)</f>
        <v>柏子刚</v>
      </c>
      <c r="K1126" s="40">
        <f>VLOOKUP(J1126,辅助信息!H:I,2,FALSE)</f>
        <v>15692885305</v>
      </c>
      <c r="L1126" s="111" t="str">
        <f>VLOOKUP(B1126,辅助信息!E:J,6,FALSE)</f>
        <v>提前联系到场规格及数量</v>
      </c>
      <c r="M1126" s="93">
        <v>45769</v>
      </c>
      <c r="O1126" s="64">
        <f ca="1" t="shared" si="40"/>
        <v>0</v>
      </c>
      <c r="P1126" s="64">
        <f ca="1" t="shared" si="39"/>
        <v>202</v>
      </c>
      <c r="Q1126" s="29" t="str">
        <f>VLOOKUP(B1126,辅助信息!E:M,9,FALSE)</f>
        <v>ZTWM-CDGS-XS-2024-0179-四川商投-射洪城乡一体化建设项目</v>
      </c>
      <c r="R1126" s="29" t="str">
        <f>_xlfn._xlws.FILTER(辅助信息!D:D,辅助信息!E:E=B1126)</f>
        <v>四川商建
射洪城乡一体化项目</v>
      </c>
    </row>
    <row r="1127" hidden="1" spans="2:18">
      <c r="B1127" s="40" t="s">
        <v>31</v>
      </c>
      <c r="C1127" s="72">
        <v>45770</v>
      </c>
      <c r="D1127" s="40" t="str">
        <f>VLOOKUP(B1127,辅助信息!E:K,7,FALSE)</f>
        <v>JWDDCD2024121000136</v>
      </c>
      <c r="E1127" s="40" t="str">
        <f>VLOOKUP(F1127,辅助信息!A:B,2,FALSE)</f>
        <v>螺纹钢</v>
      </c>
      <c r="F1127" s="40" t="s">
        <v>28</v>
      </c>
      <c r="G1127" s="36">
        <v>48</v>
      </c>
      <c r="H1127" s="36">
        <f>_xlfn.XLOOKUP(C1127&amp;F1127&amp;I1127&amp;J1127,'[1]2025年已发货'!$F:$F&amp;'[1]2025年已发货'!$C:$C&amp;'[1]2025年已发货'!$G:$G&amp;'[1]2025年已发货'!$H:$H,'[1]2025年已发货'!$E:$E,"未发货")</f>
        <v>24</v>
      </c>
      <c r="I1127" s="40" t="str">
        <f>VLOOKUP(B1127,辅助信息!E:I,3,FALSE)</f>
        <v>（四川商建-射洪城乡一体化项目）遂宁市射洪市忠新幼儿园北侧约220米新溪小区</v>
      </c>
      <c r="J1127" s="40" t="str">
        <f>VLOOKUP(B1127,辅助信息!E:I,4,FALSE)</f>
        <v>柏子刚</v>
      </c>
      <c r="K1127" s="40">
        <f>VLOOKUP(J1127,辅助信息!H:I,2,FALSE)</f>
        <v>15692885305</v>
      </c>
      <c r="L1127" s="111" t="str">
        <f>VLOOKUP(B1127,辅助信息!E:J,6,FALSE)</f>
        <v>提前联系到场规格及数量</v>
      </c>
      <c r="M1127" s="93">
        <v>45769</v>
      </c>
      <c r="O1127" s="64">
        <f ca="1" t="shared" si="40"/>
        <v>0</v>
      </c>
      <c r="P1127" s="64">
        <f ca="1" t="shared" si="39"/>
        <v>202</v>
      </c>
      <c r="Q1127" s="29" t="str">
        <f>VLOOKUP(B1127,辅助信息!E:M,9,FALSE)</f>
        <v>ZTWM-CDGS-XS-2024-0179-四川商投-射洪城乡一体化建设项目</v>
      </c>
      <c r="R1127" s="29" t="str">
        <f>_xlfn._xlws.FILTER(辅助信息!D:D,辅助信息!E:E=B1127)</f>
        <v>四川商建
射洪城乡一体化项目</v>
      </c>
    </row>
    <row r="1128" hidden="1" spans="1:18">
      <c r="A1128" s="59" t="s">
        <v>134</v>
      </c>
      <c r="B1128" s="40" t="s">
        <v>69</v>
      </c>
      <c r="C1128" s="72">
        <v>45770</v>
      </c>
      <c r="D1128" s="40" t="str">
        <f>VLOOKUP(B1128,辅助信息!E:K,7,FALSE)</f>
        <v>JWDDCD2025052800131</v>
      </c>
      <c r="E1128" s="40" t="str">
        <f>VLOOKUP(F1128,辅助信息!A:B,2,FALSE)</f>
        <v>螺纹钢</v>
      </c>
      <c r="F1128" s="40" t="s">
        <v>45</v>
      </c>
      <c r="G1128" s="36">
        <v>3</v>
      </c>
      <c r="H1128" s="36" t="str">
        <f>_xlfn.XLOOKUP(C1128&amp;F1128&amp;I1128&amp;J1128,'[1]2025年已发货'!$F:$F&amp;'[1]2025年已发货'!$C:$C&amp;'[1]2025年已发货'!$G:$G&amp;'[1]2025年已发货'!$H:$H,'[1]2025年已发货'!$E:$E,"未发货")</f>
        <v>未发货</v>
      </c>
      <c r="I1128" s="40" t="str">
        <f>VLOOKUP(B1128,辅助信息!E:I,3,FALSE)</f>
        <v>（商投建工达州中医药科技园-4工区-2号楼）达州市通川区达州中医药职业学院犀牛大道北段</v>
      </c>
      <c r="J1128" s="40" t="str">
        <f>VLOOKUP(B1128,辅助信息!E:I,4,FALSE)</f>
        <v>张扬</v>
      </c>
      <c r="K1128" s="40">
        <f>VLOOKUP(J1128,辅助信息!H:I,2,FALSE)</f>
        <v>18381904567</v>
      </c>
      <c r="L1128" s="111" t="str">
        <f>VLOOKUP(B1128,辅助信息!E:J,6,FALSE)</f>
        <v>控制炉批号！多了现场不收！,优先安排达钢,提前联系到场规格及数量</v>
      </c>
      <c r="M1128" s="93">
        <v>45763</v>
      </c>
      <c r="O1128" s="64">
        <f ca="1" t="shared" si="40"/>
        <v>0</v>
      </c>
      <c r="P1128" s="64">
        <f ca="1" t="shared" si="39"/>
        <v>208</v>
      </c>
      <c r="Q1128" s="29" t="str">
        <f>VLOOKUP(B1128,辅助信息!E:M,9,FALSE)</f>
        <v>ZTWM-CDGS-XS-2024-0134-商投建工达州中医药科技成果示范园项目</v>
      </c>
      <c r="R1128" s="29" t="str">
        <f>_xlfn._xlws.FILTER(辅助信息!D:D,辅助信息!E:E=B1128)</f>
        <v>商投建工达州中医药科技园</v>
      </c>
    </row>
    <row r="1129" hidden="1" spans="2:18">
      <c r="B1129" s="40" t="s">
        <v>69</v>
      </c>
      <c r="C1129" s="72">
        <v>45770</v>
      </c>
      <c r="D1129" s="40" t="str">
        <f>VLOOKUP(B1129,辅助信息!E:K,7,FALSE)</f>
        <v>JWDDCD2025052800131</v>
      </c>
      <c r="E1129" s="40" t="str">
        <f>VLOOKUP(F1129,辅助信息!A:B,2,FALSE)</f>
        <v>螺纹钢</v>
      </c>
      <c r="F1129" s="40" t="s">
        <v>21</v>
      </c>
      <c r="G1129" s="36">
        <v>12</v>
      </c>
      <c r="H1129" s="36" t="str">
        <f>_xlfn.XLOOKUP(C1129&amp;F1129&amp;I1129&amp;J1129,'[1]2025年已发货'!$F:$F&amp;'[1]2025年已发货'!$C:$C&amp;'[1]2025年已发货'!$G:$G&amp;'[1]2025年已发货'!$H:$H,'[1]2025年已发货'!$E:$E,"未发货")</f>
        <v>未发货</v>
      </c>
      <c r="I1129" s="40" t="str">
        <f>VLOOKUP(B1129,辅助信息!E:I,3,FALSE)</f>
        <v>（商投建工达州中医药科技园-4工区-2号楼）达州市通川区达州中医药职业学院犀牛大道北段</v>
      </c>
      <c r="J1129" s="40" t="str">
        <f>VLOOKUP(B1129,辅助信息!E:I,4,FALSE)</f>
        <v>张扬</v>
      </c>
      <c r="K1129" s="40">
        <f>VLOOKUP(J1129,辅助信息!H:I,2,FALSE)</f>
        <v>18381904567</v>
      </c>
      <c r="L1129" s="111" t="str">
        <f>VLOOKUP(B1129,辅助信息!E:J,6,FALSE)</f>
        <v>控制炉批号！多了现场不收！,优先安排达钢,提前联系到场规格及数量</v>
      </c>
      <c r="M1129" s="93">
        <v>45763</v>
      </c>
      <c r="O1129" s="64">
        <f ca="1" t="shared" si="40"/>
        <v>0</v>
      </c>
      <c r="P1129" s="64">
        <f ca="1" t="shared" si="39"/>
        <v>208</v>
      </c>
      <c r="Q1129" s="29" t="str">
        <f>VLOOKUP(B1129,辅助信息!E:M,9,FALSE)</f>
        <v>ZTWM-CDGS-XS-2024-0134-商投建工达州中医药科技成果示范园项目</v>
      </c>
      <c r="R1129" s="29" t="str">
        <f>_xlfn._xlws.FILTER(辅助信息!D:D,辅助信息!E:E=B1129)</f>
        <v>商投建工达州中医药科技园</v>
      </c>
    </row>
    <row r="1130" hidden="1" spans="2:18">
      <c r="B1130" s="40" t="s">
        <v>69</v>
      </c>
      <c r="C1130" s="72">
        <v>45770</v>
      </c>
      <c r="D1130" s="40" t="str">
        <f>VLOOKUP(B1130,辅助信息!E:K,7,FALSE)</f>
        <v>JWDDCD2025052800131</v>
      </c>
      <c r="E1130" s="40" t="str">
        <f>VLOOKUP(F1130,辅助信息!A:B,2,FALSE)</f>
        <v>螺纹钢</v>
      </c>
      <c r="F1130" s="40" t="s">
        <v>58</v>
      </c>
      <c r="G1130" s="36">
        <v>9</v>
      </c>
      <c r="H1130" s="36" t="str">
        <f>_xlfn.XLOOKUP(C1130&amp;F1130&amp;I1130&amp;J1130,'[1]2025年已发货'!$F:$F&amp;'[1]2025年已发货'!$C:$C&amp;'[1]2025年已发货'!$G:$G&amp;'[1]2025年已发货'!$H:$H,'[1]2025年已发货'!$E:$E,"未发货")</f>
        <v>未发货</v>
      </c>
      <c r="I1130" s="40" t="str">
        <f>VLOOKUP(B1130,辅助信息!E:I,3,FALSE)</f>
        <v>（商投建工达州中医药科技园-4工区-2号楼）达州市通川区达州中医药职业学院犀牛大道北段</v>
      </c>
      <c r="J1130" s="40" t="str">
        <f>VLOOKUP(B1130,辅助信息!E:I,4,FALSE)</f>
        <v>张扬</v>
      </c>
      <c r="K1130" s="40">
        <f>VLOOKUP(J1130,辅助信息!H:I,2,FALSE)</f>
        <v>18381904567</v>
      </c>
      <c r="L1130" s="111" t="str">
        <f>VLOOKUP(B1130,辅助信息!E:J,6,FALSE)</f>
        <v>控制炉批号！多了现场不收！,优先安排达钢,提前联系到场规格及数量</v>
      </c>
      <c r="M1130" s="93">
        <v>45763</v>
      </c>
      <c r="O1130" s="64">
        <f ca="1" t="shared" si="40"/>
        <v>0</v>
      </c>
      <c r="P1130" s="64">
        <f ca="1" t="shared" si="39"/>
        <v>208</v>
      </c>
      <c r="Q1130" s="29" t="str">
        <f>VLOOKUP(B1130,辅助信息!E:M,9,FALSE)</f>
        <v>ZTWM-CDGS-XS-2024-0134-商投建工达州中医药科技成果示范园项目</v>
      </c>
      <c r="R1130" s="29" t="str">
        <f>_xlfn._xlws.FILTER(辅助信息!D:D,辅助信息!E:E=B1130)</f>
        <v>商投建工达州中医药科技园</v>
      </c>
    </row>
    <row r="1131" hidden="1" spans="2:18">
      <c r="B1131" s="40" t="s">
        <v>69</v>
      </c>
      <c r="C1131" s="72">
        <v>45770</v>
      </c>
      <c r="D1131" s="40" t="str">
        <f>VLOOKUP(B1131,辅助信息!E:K,7,FALSE)</f>
        <v>JWDDCD2025052800131</v>
      </c>
      <c r="E1131" s="40" t="str">
        <f>VLOOKUP(F1131,辅助信息!A:B,2,FALSE)</f>
        <v>螺纹钢</v>
      </c>
      <c r="F1131" s="40" t="s">
        <v>46</v>
      </c>
      <c r="G1131" s="36">
        <v>9</v>
      </c>
      <c r="H1131" s="36" t="str">
        <f>_xlfn.XLOOKUP(C1131&amp;F1131&amp;I1131&amp;J1131,'[1]2025年已发货'!$F:$F&amp;'[1]2025年已发货'!$C:$C&amp;'[1]2025年已发货'!$G:$G&amp;'[1]2025年已发货'!$H:$H,'[1]2025年已发货'!$E:$E,"未发货")</f>
        <v>未发货</v>
      </c>
      <c r="I1131" s="40" t="str">
        <f>VLOOKUP(B1131,辅助信息!E:I,3,FALSE)</f>
        <v>（商投建工达州中医药科技园-4工区-2号楼）达州市通川区达州中医药职业学院犀牛大道北段</v>
      </c>
      <c r="J1131" s="40" t="str">
        <f>VLOOKUP(B1131,辅助信息!E:I,4,FALSE)</f>
        <v>张扬</v>
      </c>
      <c r="K1131" s="40">
        <f>VLOOKUP(J1131,辅助信息!H:I,2,FALSE)</f>
        <v>18381904567</v>
      </c>
      <c r="L1131" s="111" t="str">
        <f>VLOOKUP(B1131,辅助信息!E:J,6,FALSE)</f>
        <v>控制炉批号！多了现场不收！,优先安排达钢,提前联系到场规格及数量</v>
      </c>
      <c r="M1131" s="93">
        <v>45763</v>
      </c>
      <c r="O1131" s="64">
        <f ca="1" t="shared" si="40"/>
        <v>0</v>
      </c>
      <c r="P1131" s="64">
        <f ca="1" t="shared" si="39"/>
        <v>208</v>
      </c>
      <c r="Q1131" s="29" t="str">
        <f>VLOOKUP(B1131,辅助信息!E:M,9,FALSE)</f>
        <v>ZTWM-CDGS-XS-2024-0134-商投建工达州中医药科技成果示范园项目</v>
      </c>
      <c r="R1131" s="29" t="str">
        <f>_xlfn._xlws.FILTER(辅助信息!D:D,辅助信息!E:E=B1131)</f>
        <v>商投建工达州中医药科技园</v>
      </c>
    </row>
    <row r="1132" hidden="1" spans="2:18">
      <c r="B1132" s="40" t="s">
        <v>56</v>
      </c>
      <c r="C1132" s="72">
        <v>45770</v>
      </c>
      <c r="D1132" s="40" t="str">
        <f>VLOOKUP(B1132,辅助信息!E:K,7,FALSE)</f>
        <v>JWDDCD2025052800131</v>
      </c>
      <c r="E1132" s="40" t="str">
        <f>VLOOKUP(F1132,辅助信息!A:B,2,FALSE)</f>
        <v>螺纹钢</v>
      </c>
      <c r="F1132" s="40" t="s">
        <v>46</v>
      </c>
      <c r="G1132" s="36">
        <v>21</v>
      </c>
      <c r="H1132" s="36" t="str">
        <f>_xlfn.XLOOKUP(C1132&amp;F1132&amp;I1132&amp;J1132,'[1]2025年已发货'!$F:$F&amp;'[1]2025年已发货'!$C:$C&amp;'[1]2025年已发货'!$G:$G&amp;'[1]2025年已发货'!$H:$H,'[1]2025年已发货'!$E:$E,"未发货")</f>
        <v>未发货</v>
      </c>
      <c r="I1132" s="40" t="str">
        <f>VLOOKUP(B1132,辅助信息!E:I,3,FALSE)</f>
        <v>（商投建工达州中医药科技园-4工区-7号楼）达州市通川区达州中医药职业学院犀牛大道北段</v>
      </c>
      <c r="J1132" s="40" t="str">
        <f>VLOOKUP(B1132,辅助信息!E:I,4,FALSE)</f>
        <v>张扬</v>
      </c>
      <c r="K1132" s="40">
        <f>VLOOKUP(J1132,辅助信息!H:I,2,FALSE)</f>
        <v>18381904567</v>
      </c>
      <c r="L1132" s="111" t="str">
        <f>VLOOKUP(B1132,辅助信息!E:J,6,FALSE)</f>
        <v>控制炉批号！多了现场不收！,优先安排达钢,提前联系到场规格及数量</v>
      </c>
      <c r="M1132" s="93">
        <v>45772</v>
      </c>
      <c r="O1132" s="64">
        <f ca="1" t="shared" si="40"/>
        <v>0</v>
      </c>
      <c r="P1132" s="64">
        <f ca="1" t="shared" si="39"/>
        <v>199</v>
      </c>
      <c r="Q1132" s="29" t="str">
        <f>VLOOKUP(B1132,辅助信息!E:M,9,FALSE)</f>
        <v>ZTWM-CDGS-XS-2024-0134-商投建工达州中医药科技成果示范园项目</v>
      </c>
      <c r="R1132" s="29" t="str">
        <f>_xlfn._xlws.FILTER(辅助信息!D:D,辅助信息!E:E=B1132)</f>
        <v>商投建工达州中医药科技园</v>
      </c>
    </row>
    <row r="1133" hidden="1" spans="2:18">
      <c r="B1133" s="40" t="s">
        <v>56</v>
      </c>
      <c r="C1133" s="72">
        <v>45770</v>
      </c>
      <c r="D1133" s="40" t="str">
        <f>VLOOKUP(B1133,辅助信息!E:K,7,FALSE)</f>
        <v>JWDDCD2025052800131</v>
      </c>
      <c r="E1133" s="40" t="str">
        <f>VLOOKUP(F1133,辅助信息!A:B,2,FALSE)</f>
        <v>螺纹钢</v>
      </c>
      <c r="F1133" s="40" t="s">
        <v>22</v>
      </c>
      <c r="G1133" s="36">
        <v>30</v>
      </c>
      <c r="H1133" s="36" t="str">
        <f>_xlfn.XLOOKUP(C1133&amp;F1133&amp;I1133&amp;J1133,'[1]2025年已发货'!$F:$F&amp;'[1]2025年已发货'!$C:$C&amp;'[1]2025年已发货'!$G:$G&amp;'[1]2025年已发货'!$H:$H,'[1]2025年已发货'!$E:$E,"未发货")</f>
        <v>未发货</v>
      </c>
      <c r="I1133" s="40" t="str">
        <f>VLOOKUP(B1133,辅助信息!E:I,3,FALSE)</f>
        <v>（商投建工达州中医药科技园-4工区-7号楼）达州市通川区达州中医药职业学院犀牛大道北段</v>
      </c>
      <c r="J1133" s="40" t="str">
        <f>VLOOKUP(B1133,辅助信息!E:I,4,FALSE)</f>
        <v>张扬</v>
      </c>
      <c r="K1133" s="40">
        <f>VLOOKUP(J1133,辅助信息!H:I,2,FALSE)</f>
        <v>18381904567</v>
      </c>
      <c r="L1133" s="111" t="str">
        <f>VLOOKUP(B1133,辅助信息!E:J,6,FALSE)</f>
        <v>控制炉批号！多了现场不收！,优先安排达钢,提前联系到场规格及数量</v>
      </c>
      <c r="M1133" s="93">
        <v>45772</v>
      </c>
      <c r="O1133" s="64">
        <f ca="1" t="shared" si="40"/>
        <v>0</v>
      </c>
      <c r="P1133" s="64">
        <f ca="1" t="shared" si="39"/>
        <v>199</v>
      </c>
      <c r="Q1133" s="29" t="str">
        <f>VLOOKUP(B1133,辅助信息!E:M,9,FALSE)</f>
        <v>ZTWM-CDGS-XS-2024-0134-商投建工达州中医药科技成果示范园项目</v>
      </c>
      <c r="R1133" s="29" t="str">
        <f>_xlfn._xlws.FILTER(辅助信息!D:D,辅助信息!E:E=B1133)</f>
        <v>商投建工达州中医药科技园</v>
      </c>
    </row>
    <row r="1134" hidden="1" spans="2:18">
      <c r="B1134" s="40" t="s">
        <v>87</v>
      </c>
      <c r="C1134" s="72">
        <v>45770</v>
      </c>
      <c r="D1134" s="40" t="e">
        <f>VLOOKUP(B1134,辅助信息!E:K,7,FALSE)</f>
        <v>#N/A</v>
      </c>
      <c r="E1134" s="40" t="str">
        <f>VLOOKUP(F1134,辅助信息!A:B,2,FALSE)</f>
        <v>盘螺</v>
      </c>
      <c r="F1134" s="40" t="s">
        <v>26</v>
      </c>
      <c r="G1134" s="36">
        <v>4</v>
      </c>
      <c r="H1134" s="36" t="e">
        <f>_xlfn.XLOOKUP(C1134&amp;F1134&amp;I1134&amp;J1134,'[1]2025年已发货'!$F:$F&amp;'[1]2025年已发货'!$C:$C&amp;'[1]2025年已发货'!$G:$G&amp;'[1]2025年已发货'!$H:$H,'[1]2025年已发货'!$E:$E,"未发货")</f>
        <v>#N/A</v>
      </c>
      <c r="I1134" s="40" t="e">
        <f>VLOOKUP(B1134,辅助信息!E:I,3,FALSE)</f>
        <v>#N/A</v>
      </c>
      <c r="J1134" s="40" t="e">
        <f>VLOOKUP(B1134,辅助信息!E:I,4,FALSE)</f>
        <v>#N/A</v>
      </c>
      <c r="K1134" s="40" t="e">
        <f>VLOOKUP(J1134,辅助信息!H:I,2,FALSE)</f>
        <v>#N/A</v>
      </c>
      <c r="L1134" s="111" t="e">
        <f>VLOOKUP(B1134,辅助信息!E:J,6,FALSE)</f>
        <v>#N/A</v>
      </c>
      <c r="M1134" s="93">
        <v>45772</v>
      </c>
      <c r="O1134" s="64">
        <f ca="1" t="shared" si="40"/>
        <v>0</v>
      </c>
      <c r="P1134" s="64">
        <f ca="1" t="shared" si="39"/>
        <v>199</v>
      </c>
      <c r="Q1134" s="29" t="e">
        <f>VLOOKUP(B1134,辅助信息!E:M,9,FALSE)</f>
        <v>#N/A</v>
      </c>
      <c r="R1134" s="29" vm="1" t="e">
        <f>_xlfn._xlws.FILTER(辅助信息!D:D,辅助信息!E:E=B1134)</f>
        <v>#VALUE!</v>
      </c>
    </row>
    <row r="1135" hidden="1" spans="2:18">
      <c r="B1135" s="40" t="s">
        <v>87</v>
      </c>
      <c r="C1135" s="72">
        <v>45770</v>
      </c>
      <c r="D1135" s="40" t="e">
        <f>VLOOKUP(B1135,辅助信息!E:K,7,FALSE)</f>
        <v>#N/A</v>
      </c>
      <c r="E1135" s="40" t="str">
        <f>VLOOKUP(F1135,辅助信息!A:B,2,FALSE)</f>
        <v>螺纹钢</v>
      </c>
      <c r="F1135" s="40" t="s">
        <v>27</v>
      </c>
      <c r="G1135" s="36">
        <v>12</v>
      </c>
      <c r="H1135" s="36" t="e">
        <f>_xlfn.XLOOKUP(C1135&amp;F1135&amp;I1135&amp;J1135,'[1]2025年已发货'!$F:$F&amp;'[1]2025年已发货'!$C:$C&amp;'[1]2025年已发货'!$G:$G&amp;'[1]2025年已发货'!$H:$H,'[1]2025年已发货'!$E:$E,"未发货")</f>
        <v>#N/A</v>
      </c>
      <c r="I1135" s="40" t="e">
        <f>VLOOKUP(B1135,辅助信息!E:I,3,FALSE)</f>
        <v>#N/A</v>
      </c>
      <c r="J1135" s="40" t="e">
        <f>VLOOKUP(B1135,辅助信息!E:I,4,FALSE)</f>
        <v>#N/A</v>
      </c>
      <c r="K1135" s="40" t="e">
        <f>VLOOKUP(J1135,辅助信息!H:I,2,FALSE)</f>
        <v>#N/A</v>
      </c>
      <c r="L1135" s="111" t="e">
        <f>VLOOKUP(B1135,辅助信息!E:J,6,FALSE)</f>
        <v>#N/A</v>
      </c>
      <c r="M1135" s="93">
        <v>45772</v>
      </c>
      <c r="O1135" s="64">
        <f ca="1" t="shared" si="40"/>
        <v>0</v>
      </c>
      <c r="P1135" s="64">
        <f ca="1" t="shared" si="39"/>
        <v>199</v>
      </c>
      <c r="Q1135" s="29" t="e">
        <f>VLOOKUP(B1135,辅助信息!E:M,9,FALSE)</f>
        <v>#N/A</v>
      </c>
      <c r="R1135" s="29" vm="1" t="e">
        <f>_xlfn._xlws.FILTER(辅助信息!D:D,辅助信息!E:E=B1135)</f>
        <v>#VALUE!</v>
      </c>
    </row>
    <row r="1136" hidden="1" spans="2:18">
      <c r="B1136" s="40" t="s">
        <v>87</v>
      </c>
      <c r="C1136" s="72">
        <v>45770</v>
      </c>
      <c r="D1136" s="40" t="e">
        <f>VLOOKUP(B1136,辅助信息!E:K,7,FALSE)</f>
        <v>#N/A</v>
      </c>
      <c r="E1136" s="40" t="str">
        <f>VLOOKUP(F1136,辅助信息!A:B,2,FALSE)</f>
        <v>螺纹钢</v>
      </c>
      <c r="F1136" s="40" t="s">
        <v>19</v>
      </c>
      <c r="G1136" s="36">
        <v>10</v>
      </c>
      <c r="H1136" s="36" t="e">
        <f>_xlfn.XLOOKUP(C1136&amp;F1136&amp;I1136&amp;J1136,'[1]2025年已发货'!$F:$F&amp;'[1]2025年已发货'!$C:$C&amp;'[1]2025年已发货'!$G:$G&amp;'[1]2025年已发货'!$H:$H,'[1]2025年已发货'!$E:$E,"未发货")</f>
        <v>#N/A</v>
      </c>
      <c r="I1136" s="40" t="e">
        <f>VLOOKUP(B1136,辅助信息!E:I,3,FALSE)</f>
        <v>#N/A</v>
      </c>
      <c r="J1136" s="40" t="e">
        <f>VLOOKUP(B1136,辅助信息!E:I,4,FALSE)</f>
        <v>#N/A</v>
      </c>
      <c r="K1136" s="40" t="e">
        <f>VLOOKUP(J1136,辅助信息!H:I,2,FALSE)</f>
        <v>#N/A</v>
      </c>
      <c r="L1136" s="111" t="e">
        <f>VLOOKUP(B1136,辅助信息!E:J,6,FALSE)</f>
        <v>#N/A</v>
      </c>
      <c r="M1136" s="93">
        <v>45772</v>
      </c>
      <c r="O1136" s="64">
        <f ca="1" t="shared" si="40"/>
        <v>0</v>
      </c>
      <c r="P1136" s="64">
        <f ca="1" t="shared" si="39"/>
        <v>199</v>
      </c>
      <c r="Q1136" s="29" t="e">
        <f>VLOOKUP(B1136,辅助信息!E:M,9,FALSE)</f>
        <v>#N/A</v>
      </c>
      <c r="R1136" s="29" vm="1" t="e">
        <f>_xlfn._xlws.FILTER(辅助信息!D:D,辅助信息!E:E=B1136)</f>
        <v>#VALUE!</v>
      </c>
    </row>
    <row r="1137" hidden="1" spans="2:18">
      <c r="B1137" s="40" t="s">
        <v>87</v>
      </c>
      <c r="C1137" s="72">
        <v>45770</v>
      </c>
      <c r="D1137" s="40" t="e">
        <f>VLOOKUP(B1137,辅助信息!E:K,7,FALSE)</f>
        <v>#N/A</v>
      </c>
      <c r="E1137" s="40" t="str">
        <f>VLOOKUP(F1137,辅助信息!A:B,2,FALSE)</f>
        <v>螺纹钢</v>
      </c>
      <c r="F1137" s="40" t="s">
        <v>18</v>
      </c>
      <c r="G1137" s="36">
        <v>25</v>
      </c>
      <c r="H1137" s="36" t="e">
        <f>_xlfn.XLOOKUP(C1137&amp;F1137&amp;I1137&amp;J1137,'[1]2025年已发货'!$F:$F&amp;'[1]2025年已发货'!$C:$C&amp;'[1]2025年已发货'!$G:$G&amp;'[1]2025年已发货'!$H:$H,'[1]2025年已发货'!$E:$E,"未发货")</f>
        <v>#N/A</v>
      </c>
      <c r="I1137" s="40" t="e">
        <f>VLOOKUP(B1137,辅助信息!E:I,3,FALSE)</f>
        <v>#N/A</v>
      </c>
      <c r="J1137" s="40" t="e">
        <f>VLOOKUP(B1137,辅助信息!E:I,4,FALSE)</f>
        <v>#N/A</v>
      </c>
      <c r="K1137" s="40" t="e">
        <f>VLOOKUP(J1137,辅助信息!H:I,2,FALSE)</f>
        <v>#N/A</v>
      </c>
      <c r="L1137" s="111" t="e">
        <f>VLOOKUP(B1137,辅助信息!E:J,6,FALSE)</f>
        <v>#N/A</v>
      </c>
      <c r="M1137" s="93">
        <v>45772</v>
      </c>
      <c r="O1137" s="64">
        <f ca="1" t="shared" si="40"/>
        <v>0</v>
      </c>
      <c r="P1137" s="64">
        <f ca="1" t="shared" si="39"/>
        <v>199</v>
      </c>
      <c r="Q1137" s="29" t="e">
        <f>VLOOKUP(B1137,辅助信息!E:M,9,FALSE)</f>
        <v>#N/A</v>
      </c>
      <c r="R1137" s="29" vm="1" t="e">
        <f>_xlfn._xlws.FILTER(辅助信息!D:D,辅助信息!E:E=B1137)</f>
        <v>#VALUE!</v>
      </c>
    </row>
    <row r="1138" hidden="1" spans="1:18">
      <c r="A1138" s="64"/>
      <c r="B1138" s="40" t="s">
        <v>81</v>
      </c>
      <c r="C1138" s="72">
        <v>45771</v>
      </c>
      <c r="D1138" s="40" t="str">
        <f>VLOOKUP(B1138,辅助信息!E:K,7,FALSE)</f>
        <v>JWDDCD2025060900080</v>
      </c>
      <c r="E1138" s="40" t="str">
        <f>VLOOKUP(F1138,辅助信息!A:B,2,FALSE)</f>
        <v>盘螺</v>
      </c>
      <c r="F1138" s="40" t="s">
        <v>26</v>
      </c>
      <c r="G1138" s="36">
        <v>22</v>
      </c>
      <c r="H1138" s="36" t="str">
        <f>_xlfn.XLOOKUP(C1138&amp;F1138&amp;I1138&amp;J1138,'[1]2025年已发货'!$F:$F&amp;'[1]2025年已发货'!$C:$C&amp;'[1]2025年已发货'!$G:$G&amp;'[1]2025年已发货'!$H:$H,'[1]2025年已发货'!$E:$E,"未发货")</f>
        <v>未发货</v>
      </c>
      <c r="I1138" s="40" t="str">
        <f>VLOOKUP(B1138,辅助信息!E:I,3,FALSE)</f>
        <v>（华西简阳西城嘉苑）四川省成都市简阳市简城街道高屋村</v>
      </c>
      <c r="J1138" s="40" t="str">
        <f>VLOOKUP(B1138,辅助信息!E:I,4,FALSE)</f>
        <v>张瀚镭</v>
      </c>
      <c r="K1138" s="40">
        <f>VLOOKUP(J1138,辅助信息!H:I,2,FALSE)</f>
        <v>15884666220</v>
      </c>
      <c r="L1138" s="39" t="str">
        <f>VLOOKUP(B1138,辅助信息!E:J,6,FALSE)</f>
        <v>现场禁止使用氢能源挂车！优先威钢发货,我方卸车,新老国标钢厂不加价可直发，因陕钢多次出现磅差，项目拒绝使用</v>
      </c>
      <c r="M1138" s="93">
        <v>45769</v>
      </c>
      <c r="O1138" s="64">
        <f ca="1" t="shared" si="40"/>
        <v>0</v>
      </c>
      <c r="P1138" s="64">
        <f ca="1" t="shared" si="39"/>
        <v>202</v>
      </c>
      <c r="Q1138" s="29" t="str">
        <f>VLOOKUP(B1138,辅助信息!E:M,9,FALSE)</f>
        <v>ZTWM-CDGS-XS-2024-0030-华西集采-简州大道</v>
      </c>
      <c r="R1138" s="29" t="str">
        <f>_xlfn._xlws.FILTER(辅助信息!D:D,辅助信息!E:E=B1138)</f>
        <v>华西简阳西城嘉苑</v>
      </c>
    </row>
    <row r="1139" hidden="1" spans="1:18">
      <c r="A1139" s="64"/>
      <c r="B1139" s="40" t="s">
        <v>81</v>
      </c>
      <c r="C1139" s="72">
        <v>45771</v>
      </c>
      <c r="D1139" s="40" t="str">
        <f>VLOOKUP(B1139,辅助信息!E:K,7,FALSE)</f>
        <v>JWDDCD2025060900080</v>
      </c>
      <c r="E1139" s="40" t="str">
        <f>VLOOKUP(F1139,辅助信息!A:B,2,FALSE)</f>
        <v>螺纹钢</v>
      </c>
      <c r="F1139" s="40" t="s">
        <v>33</v>
      </c>
      <c r="G1139" s="36">
        <f>120-8-92</f>
        <v>20</v>
      </c>
      <c r="H1139" s="36" t="str">
        <f>_xlfn.XLOOKUP(C1139&amp;F1139&amp;I1139&amp;J1139,'[1]2025年已发货'!$F:$F&amp;'[1]2025年已发货'!$C:$C&amp;'[1]2025年已发货'!$G:$G&amp;'[1]2025年已发货'!$H:$H,'[1]2025年已发货'!$E:$E,"未发货")</f>
        <v>未发货</v>
      </c>
      <c r="I1139" s="40" t="str">
        <f>VLOOKUP(B1139,辅助信息!E:I,3,FALSE)</f>
        <v>（华西简阳西城嘉苑）四川省成都市简阳市简城街道高屋村</v>
      </c>
      <c r="J1139" s="40" t="str">
        <f>VLOOKUP(B1139,辅助信息!E:I,4,FALSE)</f>
        <v>张瀚镭</v>
      </c>
      <c r="K1139" s="40">
        <f>VLOOKUP(J1139,辅助信息!H:I,2,FALSE)</f>
        <v>15884666220</v>
      </c>
      <c r="L1139" s="39" t="str">
        <f>VLOOKUP(B1139,辅助信息!E:J,6,FALSE)</f>
        <v>现场禁止使用氢能源挂车！优先威钢发货,我方卸车,新老国标钢厂不加价可直发，因陕钢多次出现磅差，项目拒绝使用</v>
      </c>
      <c r="M1139" s="93">
        <v>45769</v>
      </c>
      <c r="O1139" s="64">
        <f ca="1" t="shared" si="40"/>
        <v>0</v>
      </c>
      <c r="P1139" s="64">
        <f ca="1" t="shared" si="39"/>
        <v>202</v>
      </c>
      <c r="Q1139" s="29" t="str">
        <f>VLOOKUP(B1139,辅助信息!E:M,9,FALSE)</f>
        <v>ZTWM-CDGS-XS-2024-0030-华西集采-简州大道</v>
      </c>
      <c r="R1139" s="29" t="str">
        <f>_xlfn._xlws.FILTER(辅助信息!D:D,辅助信息!E:E=B1139)</f>
        <v>华西简阳西城嘉苑</v>
      </c>
    </row>
    <row r="1140" hidden="1" spans="1:18">
      <c r="A1140" s="64"/>
      <c r="B1140" s="40" t="s">
        <v>64</v>
      </c>
      <c r="C1140" s="72">
        <v>45774</v>
      </c>
      <c r="D1140" s="40" t="e">
        <f>VLOOKUP(B1140,辅助信息!E:K,7,FALSE)</f>
        <v>#N/A</v>
      </c>
      <c r="E1140" s="40" t="str">
        <f>VLOOKUP(F1140,辅助信息!A:B,2,FALSE)</f>
        <v>螺纹钢</v>
      </c>
      <c r="F1140" s="40" t="s">
        <v>65</v>
      </c>
      <c r="G1140" s="36">
        <v>27</v>
      </c>
      <c r="H1140" s="36" t="e">
        <f>_xlfn.XLOOKUP(C1140&amp;F1140&amp;I1140&amp;J1140,'[1]2025年已发货'!$F:$F&amp;'[1]2025年已发货'!$C:$C&amp;'[1]2025年已发货'!$G:$G&amp;'[1]2025年已发货'!$H:$H,'[1]2025年已发货'!$E:$E,"未发货")</f>
        <v>#N/A</v>
      </c>
      <c r="I1140" s="40" t="e">
        <f>VLOOKUP(B1140,辅助信息!E:I,3,FALSE)</f>
        <v>#N/A</v>
      </c>
      <c r="J1140" s="40" t="e">
        <f>VLOOKUP(B1140,辅助信息!E:I,4,FALSE)</f>
        <v>#N/A</v>
      </c>
      <c r="K1140" s="40" t="e">
        <f>VLOOKUP(J1140,辅助信息!H:I,2,FALSE)</f>
        <v>#N/A</v>
      </c>
      <c r="L1140" s="39" t="e">
        <f>VLOOKUP(B1140,辅助信息!E:J,6,FALSE)</f>
        <v>#N/A</v>
      </c>
      <c r="M1140" s="93">
        <v>45768</v>
      </c>
      <c r="O1140" s="64">
        <f ca="1" t="shared" si="40"/>
        <v>0</v>
      </c>
      <c r="P1140" s="64">
        <f ca="1" t="shared" ref="P1140:P1159" si="42">IF(M1140="","",IF(N1140&lt;&gt;"",MAX(N1140-M1140,0),IF(TODAY()&gt;M1140,TODAY()-M1140,0)))</f>
        <v>203</v>
      </c>
      <c r="Q1140" s="29" t="e">
        <f>VLOOKUP(B1140,辅助信息!E:M,9,FALSE)</f>
        <v>#N/A</v>
      </c>
      <c r="R1140" s="29" vm="1" t="e">
        <f>_xlfn._xlws.FILTER(辅助信息!D:D,辅助信息!E:E=B1140)</f>
        <v>#VALUE!</v>
      </c>
    </row>
    <row r="1141" hidden="1" spans="1:18">
      <c r="A1141" s="64"/>
      <c r="B1141" s="40" t="s">
        <v>75</v>
      </c>
      <c r="C1141" s="72">
        <v>45774</v>
      </c>
      <c r="D1141" s="40" t="e">
        <f>VLOOKUP(B1141,辅助信息!E:K,7,FALSE)</f>
        <v>#N/A</v>
      </c>
      <c r="E1141" s="40" t="str">
        <f>VLOOKUP(F1141,辅助信息!A:B,2,FALSE)</f>
        <v>高线</v>
      </c>
      <c r="F1141" s="40" t="s">
        <v>53</v>
      </c>
      <c r="G1141" s="36">
        <v>8</v>
      </c>
      <c r="H1141" s="36" t="e">
        <f>_xlfn.XLOOKUP(C1141&amp;F1141&amp;I1141&amp;J1141,'[1]2025年已发货'!$F:$F&amp;'[1]2025年已发货'!$C:$C&amp;'[1]2025年已发货'!$G:$G&amp;'[1]2025年已发货'!$H:$H,'[1]2025年已发货'!$E:$E,"未发货")</f>
        <v>#N/A</v>
      </c>
      <c r="I1141" s="40" t="e">
        <f>VLOOKUP(B1141,辅助信息!E:I,3,FALSE)</f>
        <v>#N/A</v>
      </c>
      <c r="J1141" s="40" t="e">
        <f>VLOOKUP(B1141,辅助信息!E:I,4,FALSE)</f>
        <v>#N/A</v>
      </c>
      <c r="K1141" s="40" t="e">
        <f>VLOOKUP(J1141,辅助信息!H:I,2,FALSE)</f>
        <v>#N/A</v>
      </c>
      <c r="L1141" s="39" t="e">
        <f>VLOOKUP(B1141,辅助信息!E:J,6,FALSE)</f>
        <v>#N/A</v>
      </c>
      <c r="M1141" s="93">
        <v>45772</v>
      </c>
      <c r="O1141" s="64">
        <f ca="1" t="shared" si="40"/>
        <v>0</v>
      </c>
      <c r="P1141" s="64">
        <f ca="1" t="shared" si="42"/>
        <v>199</v>
      </c>
      <c r="Q1141" s="29" t="e">
        <f>VLOOKUP(B1141,辅助信息!E:M,9,FALSE)</f>
        <v>#N/A</v>
      </c>
      <c r="R1141" s="29" vm="1" t="e">
        <f>_xlfn._xlws.FILTER(辅助信息!D:D,辅助信息!E:E=B1141)</f>
        <v>#VALUE!</v>
      </c>
    </row>
    <row r="1142" hidden="1" spans="1:18">
      <c r="A1142" s="64"/>
      <c r="B1142" s="40" t="s">
        <v>75</v>
      </c>
      <c r="C1142" s="72">
        <v>45774</v>
      </c>
      <c r="D1142" s="40" t="e">
        <f>VLOOKUP(B1142,辅助信息!E:K,7,FALSE)</f>
        <v>#N/A</v>
      </c>
      <c r="E1142" s="40" t="str">
        <f>VLOOKUP(F1142,辅助信息!A:B,2,FALSE)</f>
        <v>螺纹钢</v>
      </c>
      <c r="F1142" s="40" t="s">
        <v>27</v>
      </c>
      <c r="G1142" s="36">
        <v>9</v>
      </c>
      <c r="H1142" s="36" t="e">
        <f>_xlfn.XLOOKUP(C1142&amp;F1142&amp;I1142&amp;J1142,'[1]2025年已发货'!$F:$F&amp;'[1]2025年已发货'!$C:$C&amp;'[1]2025年已发货'!$G:$G&amp;'[1]2025年已发货'!$H:$H,'[1]2025年已发货'!$E:$E,"未发货")</f>
        <v>#N/A</v>
      </c>
      <c r="I1142" s="40" t="e">
        <f>VLOOKUP(B1142,辅助信息!E:I,3,FALSE)</f>
        <v>#N/A</v>
      </c>
      <c r="J1142" s="40" t="e">
        <f>VLOOKUP(B1142,辅助信息!E:I,4,FALSE)</f>
        <v>#N/A</v>
      </c>
      <c r="K1142" s="40" t="e">
        <f>VLOOKUP(J1142,辅助信息!H:I,2,FALSE)</f>
        <v>#N/A</v>
      </c>
      <c r="L1142" s="39" t="e">
        <f>VLOOKUP(B1142,辅助信息!E:J,6,FALSE)</f>
        <v>#N/A</v>
      </c>
      <c r="M1142" s="93">
        <v>45772</v>
      </c>
      <c r="O1142" s="64">
        <f ca="1" t="shared" si="40"/>
        <v>0</v>
      </c>
      <c r="P1142" s="64">
        <f ca="1" t="shared" si="42"/>
        <v>199</v>
      </c>
      <c r="Q1142" s="29" t="e">
        <f>VLOOKUP(B1142,辅助信息!E:M,9,FALSE)</f>
        <v>#N/A</v>
      </c>
      <c r="R1142" s="29" vm="1" t="e">
        <f>_xlfn._xlws.FILTER(辅助信息!D:D,辅助信息!E:E=B1142)</f>
        <v>#VALUE!</v>
      </c>
    </row>
    <row r="1143" hidden="1" spans="1:18">
      <c r="A1143" s="64"/>
      <c r="B1143" s="40" t="s">
        <v>75</v>
      </c>
      <c r="C1143" s="72">
        <v>45774</v>
      </c>
      <c r="D1143" s="40" t="e">
        <f>VLOOKUP(B1143,辅助信息!E:K,7,FALSE)</f>
        <v>#N/A</v>
      </c>
      <c r="E1143" s="40" t="str">
        <f>VLOOKUP(F1143,辅助信息!A:B,2,FALSE)</f>
        <v>螺纹钢</v>
      </c>
      <c r="F1143" s="40" t="s">
        <v>19</v>
      </c>
      <c r="G1143" s="36">
        <v>10</v>
      </c>
      <c r="H1143" s="36" t="e">
        <f>_xlfn.XLOOKUP(C1143&amp;F1143&amp;I1143&amp;J1143,'[1]2025年已发货'!$F:$F&amp;'[1]2025年已发货'!$C:$C&amp;'[1]2025年已发货'!$G:$G&amp;'[1]2025年已发货'!$H:$H,'[1]2025年已发货'!$E:$E,"未发货")</f>
        <v>#N/A</v>
      </c>
      <c r="I1143" s="40" t="e">
        <f>VLOOKUP(B1143,辅助信息!E:I,3,FALSE)</f>
        <v>#N/A</v>
      </c>
      <c r="J1143" s="40" t="e">
        <f>VLOOKUP(B1143,辅助信息!E:I,4,FALSE)</f>
        <v>#N/A</v>
      </c>
      <c r="K1143" s="40" t="e">
        <f>VLOOKUP(J1143,辅助信息!H:I,2,FALSE)</f>
        <v>#N/A</v>
      </c>
      <c r="L1143" s="39" t="e">
        <f>VLOOKUP(B1143,辅助信息!E:J,6,FALSE)</f>
        <v>#N/A</v>
      </c>
      <c r="M1143" s="93">
        <v>45772</v>
      </c>
      <c r="O1143" s="64">
        <f ca="1" t="shared" si="40"/>
        <v>0</v>
      </c>
      <c r="P1143" s="64">
        <f ca="1" t="shared" si="42"/>
        <v>199</v>
      </c>
      <c r="Q1143" s="29" t="e">
        <f>VLOOKUP(B1143,辅助信息!E:M,9,FALSE)</f>
        <v>#N/A</v>
      </c>
      <c r="R1143" s="29" vm="1" t="e">
        <f>_xlfn._xlws.FILTER(辅助信息!D:D,辅助信息!E:E=B1143)</f>
        <v>#VALUE!</v>
      </c>
    </row>
    <row r="1144" hidden="1" spans="1:18">
      <c r="A1144" s="64"/>
      <c r="B1144" s="40" t="s">
        <v>75</v>
      </c>
      <c r="C1144" s="72">
        <v>45774</v>
      </c>
      <c r="D1144" s="40" t="e">
        <f>VLOOKUP(B1144,辅助信息!E:K,7,FALSE)</f>
        <v>#N/A</v>
      </c>
      <c r="E1144" s="40" t="str">
        <f>VLOOKUP(F1144,辅助信息!A:B,2,FALSE)</f>
        <v>螺纹钢</v>
      </c>
      <c r="F1144" s="40" t="s">
        <v>32</v>
      </c>
      <c r="G1144" s="36">
        <v>3</v>
      </c>
      <c r="H1144" s="36" t="e">
        <f>_xlfn.XLOOKUP(C1144&amp;F1144&amp;I1144&amp;J1144,'[1]2025年已发货'!$F:$F&amp;'[1]2025年已发货'!$C:$C&amp;'[1]2025年已发货'!$G:$G&amp;'[1]2025年已发货'!$H:$H,'[1]2025年已发货'!$E:$E,"未发货")</f>
        <v>#N/A</v>
      </c>
      <c r="I1144" s="40" t="e">
        <f>VLOOKUP(B1144,辅助信息!E:I,3,FALSE)</f>
        <v>#N/A</v>
      </c>
      <c r="J1144" s="40" t="e">
        <f>VLOOKUP(B1144,辅助信息!E:I,4,FALSE)</f>
        <v>#N/A</v>
      </c>
      <c r="K1144" s="40" t="e">
        <f>VLOOKUP(J1144,辅助信息!H:I,2,FALSE)</f>
        <v>#N/A</v>
      </c>
      <c r="L1144" s="39" t="e">
        <f>VLOOKUP(B1144,辅助信息!E:J,6,FALSE)</f>
        <v>#N/A</v>
      </c>
      <c r="M1144" s="93">
        <v>45772</v>
      </c>
      <c r="O1144" s="64">
        <f ca="1" t="shared" si="40"/>
        <v>0</v>
      </c>
      <c r="P1144" s="64">
        <f ca="1" t="shared" si="42"/>
        <v>199</v>
      </c>
      <c r="Q1144" s="29" t="e">
        <f>VLOOKUP(B1144,辅助信息!E:M,9,FALSE)</f>
        <v>#N/A</v>
      </c>
      <c r="R1144" s="29" vm="1" t="e">
        <f>_xlfn._xlws.FILTER(辅助信息!D:D,辅助信息!E:E=B1144)</f>
        <v>#VALUE!</v>
      </c>
    </row>
    <row r="1145" hidden="1" spans="1:18">
      <c r="A1145" s="64"/>
      <c r="B1145" s="40" t="s">
        <v>75</v>
      </c>
      <c r="C1145" s="72">
        <v>45774</v>
      </c>
      <c r="D1145" s="40" t="e">
        <f>VLOOKUP(B1145,辅助信息!E:K,7,FALSE)</f>
        <v>#N/A</v>
      </c>
      <c r="E1145" s="40" t="str">
        <f>VLOOKUP(F1145,辅助信息!A:B,2,FALSE)</f>
        <v>螺纹钢</v>
      </c>
      <c r="F1145" s="40" t="s">
        <v>30</v>
      </c>
      <c r="G1145" s="36">
        <v>6</v>
      </c>
      <c r="H1145" s="36" t="e">
        <f>_xlfn.XLOOKUP(C1145&amp;F1145&amp;I1145&amp;J1145,'[1]2025年已发货'!$F:$F&amp;'[1]2025年已发货'!$C:$C&amp;'[1]2025年已发货'!$G:$G&amp;'[1]2025年已发货'!$H:$H,'[1]2025年已发货'!$E:$E,"未发货")</f>
        <v>#N/A</v>
      </c>
      <c r="I1145" s="40" t="e">
        <f>VLOOKUP(B1145,辅助信息!E:I,3,FALSE)</f>
        <v>#N/A</v>
      </c>
      <c r="J1145" s="40" t="e">
        <f>VLOOKUP(B1145,辅助信息!E:I,4,FALSE)</f>
        <v>#N/A</v>
      </c>
      <c r="K1145" s="40" t="e">
        <f>VLOOKUP(J1145,辅助信息!H:I,2,FALSE)</f>
        <v>#N/A</v>
      </c>
      <c r="L1145" s="39" t="e">
        <f>VLOOKUP(B1145,辅助信息!E:J,6,FALSE)</f>
        <v>#N/A</v>
      </c>
      <c r="M1145" s="93">
        <v>45772</v>
      </c>
      <c r="O1145" s="64">
        <f ca="1" t="shared" si="40"/>
        <v>0</v>
      </c>
      <c r="P1145" s="64">
        <f ca="1" t="shared" si="42"/>
        <v>199</v>
      </c>
      <c r="Q1145" s="29" t="e">
        <f>VLOOKUP(B1145,辅助信息!E:M,9,FALSE)</f>
        <v>#N/A</v>
      </c>
      <c r="R1145" s="29" vm="1" t="e">
        <f>_xlfn._xlws.FILTER(辅助信息!D:D,辅助信息!E:E=B1145)</f>
        <v>#VALUE!</v>
      </c>
    </row>
    <row r="1146" hidden="1" spans="1:18">
      <c r="A1146" s="110"/>
      <c r="B1146" s="69" t="s">
        <v>127</v>
      </c>
      <c r="C1146" s="70">
        <v>45771</v>
      </c>
      <c r="D1146" s="40" t="str">
        <f>VLOOKUP(B1146,辅助信息!E:K,7,FALSE)</f>
        <v>JWDDCD2025051000019</v>
      </c>
      <c r="E1146" s="40" t="str">
        <f>VLOOKUP(F1146,辅助信息!A:B,2,FALSE)</f>
        <v>盘螺</v>
      </c>
      <c r="F1146" s="40" t="s">
        <v>49</v>
      </c>
      <c r="G1146" s="36">
        <v>20</v>
      </c>
      <c r="H1146" s="36">
        <f>_xlfn.XLOOKUP(C1146&amp;F1146&amp;I1146&amp;J1146,'[1]2025年已发货'!$F:$F&amp;'[1]2025年已发货'!$C:$C&amp;'[1]2025年已发货'!$G:$G&amp;'[1]2025年已发货'!$H:$H,'[1]2025年已发货'!$E:$E,"未发货")</f>
        <v>20</v>
      </c>
      <c r="I1146" s="40" t="str">
        <f>VLOOKUP(B1146,辅助信息!E:I,3,FALSE)</f>
        <v>(五冶钢构医学科学产业园建设项目房建三部-管网总坪)四川省南充市顺庆区搬罾街道学府大道二段</v>
      </c>
      <c r="J1146" s="40" t="str">
        <f>VLOOKUP(B1146,辅助信息!E:I,4,FALSE)</f>
        <v>郑林</v>
      </c>
      <c r="K1146" s="40">
        <f>VLOOKUP(J1146,辅助信息!H:I,2,FALSE)</f>
        <v>18349955455</v>
      </c>
      <c r="L1146" s="39" t="str">
        <f>VLOOKUP(B1146,辅助信息!E:J,6,FALSE)</f>
        <v>送货单：送货单位：南充思临新材料科技有限公司,收货单位：五冶集团川北(南充)建设有限公司,项目名称：南充医学科学产业园,送货车型13米,装货前联系收货人核实到场规格</v>
      </c>
      <c r="M1146" s="93">
        <v>45766</v>
      </c>
      <c r="O1146" s="64">
        <f ca="1" t="shared" si="40"/>
        <v>0</v>
      </c>
      <c r="P1146" s="64">
        <f ca="1" t="shared" si="42"/>
        <v>205</v>
      </c>
      <c r="Q1146" s="29" t="str">
        <f>VLOOKUP(B1146,辅助信息!E:M,9,FALSE)</f>
        <v>ZTWM-CDGS-XS-2024-0248-五冶钢构-南充市医学院项目</v>
      </c>
      <c r="R1146" s="29" t="str">
        <f>_xlfn._xlws.FILTER(辅助信息!D:D,辅助信息!E:E=B1146)</f>
        <v>五冶钢构南充医学科学产业园建设项目</v>
      </c>
    </row>
    <row r="1147" hidden="1" spans="1:18">
      <c r="A1147" s="110"/>
      <c r="B1147" s="40" t="s">
        <v>127</v>
      </c>
      <c r="C1147" s="72">
        <v>45771</v>
      </c>
      <c r="D1147" s="40" t="str">
        <f>VLOOKUP(B1147,辅助信息!E:K,7,FALSE)</f>
        <v>JWDDCD2025051000019</v>
      </c>
      <c r="E1147" s="40" t="str">
        <f>VLOOKUP(F1147,辅助信息!A:B,2,FALSE)</f>
        <v>盘螺</v>
      </c>
      <c r="F1147" s="40" t="s">
        <v>40</v>
      </c>
      <c r="G1147" s="36">
        <v>2</v>
      </c>
      <c r="H1147" s="36">
        <f>_xlfn.XLOOKUP(C1147&amp;F1147&amp;I1147&amp;J1147,'[1]2025年已发货'!$F:$F&amp;'[1]2025年已发货'!$C:$C&amp;'[1]2025年已发货'!$G:$G&amp;'[1]2025年已发货'!$H:$H,'[1]2025年已发货'!$E:$E,"未发货")</f>
        <v>2</v>
      </c>
      <c r="I1147" s="40" t="str">
        <f>VLOOKUP(B1147,辅助信息!E:I,3,FALSE)</f>
        <v>(五冶钢构医学科学产业园建设项目房建三部-管网总坪)四川省南充市顺庆区搬罾街道学府大道二段</v>
      </c>
      <c r="J1147" s="40" t="str">
        <f>VLOOKUP(B1147,辅助信息!E:I,4,FALSE)</f>
        <v>郑林</v>
      </c>
      <c r="K1147" s="40">
        <f>VLOOKUP(J1147,辅助信息!H:I,2,FALSE)</f>
        <v>18349955455</v>
      </c>
      <c r="L1147" s="39" t="str">
        <f>VLOOKUP(B1147,辅助信息!E:J,6,FALSE)</f>
        <v>送货单：送货单位：南充思临新材料科技有限公司,收货单位：五冶集团川北(南充)建设有限公司,项目名称：南充医学科学产业园,送货车型13米,装货前联系收货人核实到场规格</v>
      </c>
      <c r="M1147" s="93">
        <v>45766</v>
      </c>
      <c r="O1147" s="64">
        <f ca="1" t="shared" si="40"/>
        <v>0</v>
      </c>
      <c r="P1147" s="64">
        <f ca="1" t="shared" si="42"/>
        <v>205</v>
      </c>
      <c r="Q1147" s="29" t="str">
        <f>VLOOKUP(B1147,辅助信息!E:M,9,FALSE)</f>
        <v>ZTWM-CDGS-XS-2024-0248-五冶钢构-南充市医学院项目</v>
      </c>
      <c r="R1147" s="29" t="str">
        <f>_xlfn._xlws.FILTER(辅助信息!D:D,辅助信息!E:E=B1147)</f>
        <v>五冶钢构南充医学科学产业园建设项目</v>
      </c>
    </row>
    <row r="1148" hidden="1" spans="1:18">
      <c r="A1148" s="110"/>
      <c r="B1148" s="40" t="s">
        <v>127</v>
      </c>
      <c r="C1148" s="72">
        <v>45771</v>
      </c>
      <c r="D1148" s="40" t="str">
        <f>VLOOKUP(B1148,辅助信息!E:K,7,FALSE)</f>
        <v>JWDDCD2025051000019</v>
      </c>
      <c r="E1148" s="40" t="str">
        <f>VLOOKUP(F1148,辅助信息!A:B,2,FALSE)</f>
        <v>盘螺</v>
      </c>
      <c r="F1148" s="40" t="s">
        <v>41</v>
      </c>
      <c r="G1148" s="36">
        <v>3</v>
      </c>
      <c r="H1148" s="36">
        <f>_xlfn.XLOOKUP(C1148&amp;F1148&amp;I1148&amp;J1148,'[1]2025年已发货'!$F:$F&amp;'[1]2025年已发货'!$C:$C&amp;'[1]2025年已发货'!$G:$G&amp;'[1]2025年已发货'!$H:$H,'[1]2025年已发货'!$E:$E,"未发货")</f>
        <v>3</v>
      </c>
      <c r="I1148" s="40" t="str">
        <f>VLOOKUP(B1148,辅助信息!E:I,3,FALSE)</f>
        <v>(五冶钢构医学科学产业园建设项目房建三部-管网总坪)四川省南充市顺庆区搬罾街道学府大道二段</v>
      </c>
      <c r="J1148" s="40" t="str">
        <f>VLOOKUP(B1148,辅助信息!E:I,4,FALSE)</f>
        <v>郑林</v>
      </c>
      <c r="K1148" s="40">
        <f>VLOOKUP(J1148,辅助信息!H:I,2,FALSE)</f>
        <v>18349955455</v>
      </c>
      <c r="L1148" s="39" t="str">
        <f>VLOOKUP(B1148,辅助信息!E:J,6,FALSE)</f>
        <v>送货单：送货单位：南充思临新材料科技有限公司,收货单位：五冶集团川北(南充)建设有限公司,项目名称：南充医学科学产业园,送货车型13米,装货前联系收货人核实到场规格</v>
      </c>
      <c r="M1148" s="93">
        <v>45766</v>
      </c>
      <c r="O1148" s="64">
        <f ca="1" t="shared" si="40"/>
        <v>0</v>
      </c>
      <c r="P1148" s="64">
        <f ca="1" t="shared" si="42"/>
        <v>205</v>
      </c>
      <c r="Q1148" s="29" t="str">
        <f>VLOOKUP(B1148,辅助信息!E:M,9,FALSE)</f>
        <v>ZTWM-CDGS-XS-2024-0248-五冶钢构-南充市医学院项目</v>
      </c>
      <c r="R1148" s="29" t="str">
        <f>_xlfn._xlws.FILTER(辅助信息!D:D,辅助信息!E:E=B1148)</f>
        <v>五冶钢构南充医学科学产业园建设项目</v>
      </c>
    </row>
    <row r="1149" hidden="1" spans="1:18">
      <c r="A1149" s="110"/>
      <c r="B1149" s="40" t="s">
        <v>127</v>
      </c>
      <c r="C1149" s="72">
        <v>45771</v>
      </c>
      <c r="D1149" s="40" t="str">
        <f>VLOOKUP(B1149,辅助信息!E:K,7,FALSE)</f>
        <v>JWDDCD2025051000019</v>
      </c>
      <c r="E1149" s="40" t="str">
        <f>VLOOKUP(F1149,辅助信息!A:B,2,FALSE)</f>
        <v>螺纹钢</v>
      </c>
      <c r="F1149" s="40" t="s">
        <v>27</v>
      </c>
      <c r="G1149" s="36">
        <v>10</v>
      </c>
      <c r="H1149" s="36">
        <f>_xlfn.XLOOKUP(C1149&amp;F1149&amp;I1149&amp;J1149,'[1]2025年已发货'!$F:$F&amp;'[1]2025年已发货'!$C:$C&amp;'[1]2025年已发货'!$G:$G&amp;'[1]2025年已发货'!$H:$H,'[1]2025年已发货'!$E:$E,"未发货")</f>
        <v>10</v>
      </c>
      <c r="I1149" s="40" t="str">
        <f>VLOOKUP(B1149,辅助信息!E:I,3,FALSE)</f>
        <v>(五冶钢构医学科学产业园建设项目房建三部-管网总坪)四川省南充市顺庆区搬罾街道学府大道二段</v>
      </c>
      <c r="J1149" s="40" t="str">
        <f>VLOOKUP(B1149,辅助信息!E:I,4,FALSE)</f>
        <v>郑林</v>
      </c>
      <c r="K1149" s="40">
        <f>VLOOKUP(J1149,辅助信息!H:I,2,FALSE)</f>
        <v>18349955455</v>
      </c>
      <c r="L1149" s="39" t="str">
        <f>VLOOKUP(B1149,辅助信息!E:J,6,FALSE)</f>
        <v>送货单：送货单位：南充思临新材料科技有限公司,收货单位：五冶集团川北(南充)建设有限公司,项目名称：南充医学科学产业园,送货车型13米,装货前联系收货人核实到场规格</v>
      </c>
      <c r="M1149" s="93">
        <v>45766</v>
      </c>
      <c r="O1149" s="64">
        <f ca="1" t="shared" si="40"/>
        <v>0</v>
      </c>
      <c r="P1149" s="64">
        <f ca="1" t="shared" si="42"/>
        <v>205</v>
      </c>
      <c r="Q1149" s="29" t="str">
        <f>VLOOKUP(B1149,辅助信息!E:M,9,FALSE)</f>
        <v>ZTWM-CDGS-XS-2024-0248-五冶钢构-南充市医学院项目</v>
      </c>
      <c r="R1149" s="29" t="str">
        <f>_xlfn._xlws.FILTER(辅助信息!D:D,辅助信息!E:E=B1149)</f>
        <v>五冶钢构南充医学科学产业园建设项目</v>
      </c>
    </row>
    <row r="1150" hidden="1" spans="1:18">
      <c r="A1150" s="110"/>
      <c r="B1150" s="40" t="s">
        <v>104</v>
      </c>
      <c r="C1150" s="72">
        <v>45771</v>
      </c>
      <c r="D1150" s="40" t="str">
        <f>VLOOKUP(B1150,辅助信息!E:K,7,FALSE)</f>
        <v>JWDDCD2024101600090</v>
      </c>
      <c r="E1150" s="40" t="str">
        <f>VLOOKUP(F1150,辅助信息!A:B,2,FALSE)</f>
        <v>盘螺</v>
      </c>
      <c r="F1150" s="40" t="s">
        <v>40</v>
      </c>
      <c r="G1150" s="36">
        <v>2.5</v>
      </c>
      <c r="H1150" s="36">
        <f>_xlfn.XLOOKUP(C1150&amp;F1150&amp;I1150&amp;J1150,'[1]2025年已发货'!$F:$F&amp;'[1]2025年已发货'!$C:$C&amp;'[1]2025年已发货'!$G:$G&amp;'[1]2025年已发货'!$H:$H,'[1]2025年已发货'!$E:$E,"未发货")</f>
        <v>2.5</v>
      </c>
      <c r="I1150" s="40" t="str">
        <f>VLOOKUP(B1150,辅助信息!E:I,3,FALSE)</f>
        <v>（达州市公共卫生医疗中心项目-二标-78号楼）达州市通川区西外复兴镇公共卫生临床医疗中心项目</v>
      </c>
      <c r="J1150" s="40" t="str">
        <f>VLOOKUP(B1150,辅助信息!E:I,4,FALSE)</f>
        <v>黄永林</v>
      </c>
      <c r="K1150" s="40">
        <f>VLOOKUP(J1150,辅助信息!H:I,2,FALSE)</f>
        <v>15982487227</v>
      </c>
      <c r="L1150" s="39" t="str">
        <f>VLOOKUP(B1150,辅助信息!E:J,6,FALSE)</f>
        <v>提前联系到场规格,一天到场车辆不低于2车</v>
      </c>
      <c r="M1150" s="93">
        <v>45769</v>
      </c>
      <c r="O1150" s="64">
        <f ca="1" t="shared" si="40"/>
        <v>0</v>
      </c>
      <c r="P1150" s="64">
        <f ca="1" t="shared" si="42"/>
        <v>202</v>
      </c>
      <c r="Q1150" s="29" t="str">
        <f>VLOOKUP(B1150,辅助信息!E:M,9,FALSE)</f>
        <v>ZTWM-CDGS-XS-2024-0205-五冶钢构-达州市通川区西外复兴镇及临近片区建设项目</v>
      </c>
      <c r="R1150" s="29" t="str">
        <f>_xlfn._xlws.FILTER(辅助信息!D:D,辅助信息!E:E=B1150)</f>
        <v>五冶钢构达州市公共卫生临床医疗中心项目</v>
      </c>
    </row>
    <row r="1151" hidden="1" spans="1:18">
      <c r="A1151" s="110"/>
      <c r="B1151" s="40" t="s">
        <v>104</v>
      </c>
      <c r="C1151" s="72">
        <v>45771</v>
      </c>
      <c r="D1151" s="40" t="str">
        <f>VLOOKUP(B1151,辅助信息!E:K,7,FALSE)</f>
        <v>JWDDCD2024101600090</v>
      </c>
      <c r="E1151" s="40" t="str">
        <f>VLOOKUP(F1151,辅助信息!A:B,2,FALSE)</f>
        <v>盘螺</v>
      </c>
      <c r="F1151" s="40" t="s">
        <v>41</v>
      </c>
      <c r="G1151" s="36">
        <v>2.5</v>
      </c>
      <c r="H1151" s="36">
        <f>_xlfn.XLOOKUP(C1151&amp;F1151&amp;I1151&amp;J1151,'[1]2025年已发货'!$F:$F&amp;'[1]2025年已发货'!$C:$C&amp;'[1]2025年已发货'!$G:$G&amp;'[1]2025年已发货'!$H:$H,'[1]2025年已发货'!$E:$E,"未发货")</f>
        <v>2.5</v>
      </c>
      <c r="I1151" s="40" t="str">
        <f>VLOOKUP(B1151,辅助信息!E:I,3,FALSE)</f>
        <v>（达州市公共卫生医疗中心项目-二标-78号楼）达州市通川区西外复兴镇公共卫生临床医疗中心项目</v>
      </c>
      <c r="J1151" s="40" t="str">
        <f>VLOOKUP(B1151,辅助信息!E:I,4,FALSE)</f>
        <v>黄永林</v>
      </c>
      <c r="K1151" s="40">
        <f>VLOOKUP(J1151,辅助信息!H:I,2,FALSE)</f>
        <v>15982487227</v>
      </c>
      <c r="L1151" s="39" t="str">
        <f>VLOOKUP(B1151,辅助信息!E:J,6,FALSE)</f>
        <v>提前联系到场规格,一天到场车辆不低于2车</v>
      </c>
      <c r="M1151" s="93">
        <v>45769</v>
      </c>
      <c r="O1151" s="64">
        <f ca="1" t="shared" ref="O1151:O1162" si="43">IF(OR(M1151="",N1151&lt;&gt;""),"",MAX(M1151-TODAY(),0))</f>
        <v>0</v>
      </c>
      <c r="P1151" s="64">
        <f ca="1" t="shared" si="42"/>
        <v>202</v>
      </c>
      <c r="Q1151" s="29" t="str">
        <f>VLOOKUP(B1151,辅助信息!E:M,9,FALSE)</f>
        <v>ZTWM-CDGS-XS-2024-0205-五冶钢构-达州市通川区西外复兴镇及临近片区建设项目</v>
      </c>
      <c r="R1151" s="29" t="str">
        <f>_xlfn._xlws.FILTER(辅助信息!D:D,辅助信息!E:E=B1151)</f>
        <v>五冶钢构达州市公共卫生临床医疗中心项目</v>
      </c>
    </row>
    <row r="1152" hidden="1" spans="1:18">
      <c r="A1152" s="110"/>
      <c r="B1152" s="40" t="s">
        <v>104</v>
      </c>
      <c r="C1152" s="72">
        <v>45771</v>
      </c>
      <c r="D1152" s="40" t="str">
        <f>VLOOKUP(B1152,辅助信息!E:K,7,FALSE)</f>
        <v>JWDDCD2024101600090</v>
      </c>
      <c r="E1152" s="40" t="str">
        <f>VLOOKUP(F1152,辅助信息!A:B,2,FALSE)</f>
        <v>螺纹钢</v>
      </c>
      <c r="F1152" s="40" t="s">
        <v>27</v>
      </c>
      <c r="G1152" s="36">
        <v>24</v>
      </c>
      <c r="H1152" s="36">
        <f>_xlfn.XLOOKUP(C1152&amp;F1152&amp;I1152&amp;J1152,'[1]2025年已发货'!$F:$F&amp;'[1]2025年已发货'!$C:$C&amp;'[1]2025年已发货'!$G:$G&amp;'[1]2025年已发货'!$H:$H,'[1]2025年已发货'!$E:$E,"未发货")</f>
        <v>24</v>
      </c>
      <c r="I1152" s="40" t="str">
        <f>VLOOKUP(B1152,辅助信息!E:I,3,FALSE)</f>
        <v>（达州市公共卫生医疗中心项目-二标-78号楼）达州市通川区西外复兴镇公共卫生临床医疗中心项目</v>
      </c>
      <c r="J1152" s="40" t="str">
        <f>VLOOKUP(B1152,辅助信息!E:I,4,FALSE)</f>
        <v>黄永林</v>
      </c>
      <c r="K1152" s="40">
        <f>VLOOKUP(J1152,辅助信息!H:I,2,FALSE)</f>
        <v>15982487227</v>
      </c>
      <c r="L1152" s="39" t="str">
        <f>VLOOKUP(B1152,辅助信息!E:J,6,FALSE)</f>
        <v>提前联系到场规格,一天到场车辆不低于2车</v>
      </c>
      <c r="M1152" s="93">
        <v>45769</v>
      </c>
      <c r="O1152" s="64">
        <f ca="1" t="shared" si="43"/>
        <v>0</v>
      </c>
      <c r="P1152" s="64">
        <f ca="1" t="shared" si="42"/>
        <v>202</v>
      </c>
      <c r="Q1152" s="29" t="str">
        <f>VLOOKUP(B1152,辅助信息!E:M,9,FALSE)</f>
        <v>ZTWM-CDGS-XS-2024-0205-五冶钢构-达州市通川区西外复兴镇及临近片区建设项目</v>
      </c>
      <c r="R1152" s="29" t="str">
        <f>_xlfn._xlws.FILTER(辅助信息!D:D,辅助信息!E:E=B1152)</f>
        <v>五冶钢构达州市公共卫生临床医疗中心项目</v>
      </c>
    </row>
    <row r="1153" hidden="1" spans="1:18">
      <c r="A1153" s="110"/>
      <c r="B1153" s="40" t="s">
        <v>104</v>
      </c>
      <c r="C1153" s="72">
        <v>45771</v>
      </c>
      <c r="D1153" s="40" t="str">
        <f>VLOOKUP(B1153,辅助信息!E:K,7,FALSE)</f>
        <v>JWDDCD2024101600090</v>
      </c>
      <c r="E1153" s="40" t="str">
        <f>VLOOKUP(F1153,辅助信息!A:B,2,FALSE)</f>
        <v>螺纹钢</v>
      </c>
      <c r="F1153" s="40" t="s">
        <v>19</v>
      </c>
      <c r="G1153" s="36">
        <v>6</v>
      </c>
      <c r="H1153" s="36">
        <f>_xlfn.XLOOKUP(C1153&amp;F1153&amp;I1153&amp;J1153,'[1]2025年已发货'!$F:$F&amp;'[1]2025年已发货'!$C:$C&amp;'[1]2025年已发货'!$G:$G&amp;'[1]2025年已发货'!$H:$H,'[1]2025年已发货'!$E:$E,"未发货")</f>
        <v>6</v>
      </c>
      <c r="I1153" s="40" t="str">
        <f>VLOOKUP(B1153,辅助信息!E:I,3,FALSE)</f>
        <v>（达州市公共卫生医疗中心项目-二标-78号楼）达州市通川区西外复兴镇公共卫生临床医疗中心项目</v>
      </c>
      <c r="J1153" s="40" t="str">
        <f>VLOOKUP(B1153,辅助信息!E:I,4,FALSE)</f>
        <v>黄永林</v>
      </c>
      <c r="K1153" s="40">
        <f>VLOOKUP(J1153,辅助信息!H:I,2,FALSE)</f>
        <v>15982487227</v>
      </c>
      <c r="L1153" s="39" t="str">
        <f>VLOOKUP(B1153,辅助信息!E:J,6,FALSE)</f>
        <v>提前联系到场规格,一天到场车辆不低于2车</v>
      </c>
      <c r="M1153" s="93">
        <v>45769</v>
      </c>
      <c r="O1153" s="64">
        <f ca="1" t="shared" si="43"/>
        <v>0</v>
      </c>
      <c r="P1153" s="64">
        <f ca="1" t="shared" si="42"/>
        <v>202</v>
      </c>
      <c r="Q1153" s="29" t="str">
        <f>VLOOKUP(B1153,辅助信息!E:M,9,FALSE)</f>
        <v>ZTWM-CDGS-XS-2024-0205-五冶钢构-达州市通川区西外复兴镇及临近片区建设项目</v>
      </c>
      <c r="R1153" s="29" t="str">
        <f>_xlfn._xlws.FILTER(辅助信息!D:D,辅助信息!E:E=B1153)</f>
        <v>五冶钢构达州市公共卫生临床医疗中心项目</v>
      </c>
    </row>
    <row r="1154" hidden="1" spans="1:18">
      <c r="A1154" s="110"/>
      <c r="B1154" s="40" t="s">
        <v>69</v>
      </c>
      <c r="C1154" s="72">
        <v>45771</v>
      </c>
      <c r="D1154" s="40" t="str">
        <f>VLOOKUP(B1154,辅助信息!E:K,7,FALSE)</f>
        <v>JWDDCD2025052800131</v>
      </c>
      <c r="E1154" s="40" t="str">
        <f>VLOOKUP(F1154,辅助信息!A:B,2,FALSE)</f>
        <v>螺纹钢</v>
      </c>
      <c r="F1154" s="40" t="s">
        <v>45</v>
      </c>
      <c r="G1154" s="36">
        <v>3</v>
      </c>
      <c r="H1154" s="36" t="str">
        <f>_xlfn.XLOOKUP(C1154&amp;F1154&amp;I1154&amp;J1154,'[1]2025年已发货'!$F:$F&amp;'[1]2025年已发货'!$C:$C&amp;'[1]2025年已发货'!$G:$G&amp;'[1]2025年已发货'!$H:$H,'[1]2025年已发货'!$E:$E,"未发货")</f>
        <v>未发货</v>
      </c>
      <c r="I1154" s="40" t="str">
        <f>VLOOKUP(B1154,辅助信息!E:I,3,FALSE)</f>
        <v>（商投建工达州中医药科技园-4工区-2号楼）达州市通川区达州中医药职业学院犀牛大道北段</v>
      </c>
      <c r="J1154" s="40" t="str">
        <f>VLOOKUP(B1154,辅助信息!E:I,4,FALSE)</f>
        <v>张扬</v>
      </c>
      <c r="K1154" s="40">
        <f>VLOOKUP(J1154,辅助信息!H:I,2,FALSE)</f>
        <v>18381904567</v>
      </c>
      <c r="L1154" s="39" t="str">
        <f>VLOOKUP(B1154,辅助信息!E:J,6,FALSE)</f>
        <v>控制炉批号！多了现场不收！,优先安排达钢,提前联系到场规格及数量</v>
      </c>
      <c r="M1154" s="93">
        <v>45763</v>
      </c>
      <c r="O1154" s="64">
        <f ca="1" t="shared" si="43"/>
        <v>0</v>
      </c>
      <c r="P1154" s="64">
        <f ca="1" t="shared" si="42"/>
        <v>208</v>
      </c>
      <c r="Q1154" s="29" t="str">
        <f>VLOOKUP(B1154,辅助信息!E:M,9,FALSE)</f>
        <v>ZTWM-CDGS-XS-2024-0134-商投建工达州中医药科技成果示范园项目</v>
      </c>
      <c r="R1154" s="29" t="str">
        <f>_xlfn._xlws.FILTER(辅助信息!D:D,辅助信息!E:E=B1154)</f>
        <v>商投建工达州中医药科技园</v>
      </c>
    </row>
    <row r="1155" hidden="1" spans="1:18">
      <c r="A1155" s="110"/>
      <c r="B1155" s="40" t="s">
        <v>69</v>
      </c>
      <c r="C1155" s="72">
        <v>45771</v>
      </c>
      <c r="D1155" s="40" t="str">
        <f>VLOOKUP(B1155,辅助信息!E:K,7,FALSE)</f>
        <v>JWDDCD2025052800131</v>
      </c>
      <c r="E1155" s="40" t="str">
        <f>VLOOKUP(F1155,辅助信息!A:B,2,FALSE)</f>
        <v>螺纹钢</v>
      </c>
      <c r="F1155" s="40" t="s">
        <v>21</v>
      </c>
      <c r="G1155" s="36">
        <v>12</v>
      </c>
      <c r="H1155" s="36" t="str">
        <f>_xlfn.XLOOKUP(C1155&amp;F1155&amp;I1155&amp;J1155,'[1]2025年已发货'!$F:$F&amp;'[1]2025年已发货'!$C:$C&amp;'[1]2025年已发货'!$G:$G&amp;'[1]2025年已发货'!$H:$H,'[1]2025年已发货'!$E:$E,"未发货")</f>
        <v>未发货</v>
      </c>
      <c r="I1155" s="40" t="str">
        <f>VLOOKUP(B1155,辅助信息!E:I,3,FALSE)</f>
        <v>（商投建工达州中医药科技园-4工区-2号楼）达州市通川区达州中医药职业学院犀牛大道北段</v>
      </c>
      <c r="J1155" s="40" t="str">
        <f>VLOOKUP(B1155,辅助信息!E:I,4,FALSE)</f>
        <v>张扬</v>
      </c>
      <c r="K1155" s="40">
        <f>VLOOKUP(J1155,辅助信息!H:I,2,FALSE)</f>
        <v>18381904567</v>
      </c>
      <c r="L1155" s="39" t="str">
        <f>VLOOKUP(B1155,辅助信息!E:J,6,FALSE)</f>
        <v>控制炉批号！多了现场不收！,优先安排达钢,提前联系到场规格及数量</v>
      </c>
      <c r="M1155" s="93">
        <v>45763</v>
      </c>
      <c r="O1155" s="64">
        <f ca="1" t="shared" si="43"/>
        <v>0</v>
      </c>
      <c r="P1155" s="64">
        <f ca="1" t="shared" si="42"/>
        <v>208</v>
      </c>
      <c r="Q1155" s="29" t="str">
        <f>VLOOKUP(B1155,辅助信息!E:M,9,FALSE)</f>
        <v>ZTWM-CDGS-XS-2024-0134-商投建工达州中医药科技成果示范园项目</v>
      </c>
      <c r="R1155" s="29" t="str">
        <f>_xlfn._xlws.FILTER(辅助信息!D:D,辅助信息!E:E=B1155)</f>
        <v>商投建工达州中医药科技园</v>
      </c>
    </row>
    <row r="1156" hidden="1" spans="1:18">
      <c r="A1156" s="110"/>
      <c r="B1156" s="40" t="s">
        <v>69</v>
      </c>
      <c r="C1156" s="72">
        <v>45771</v>
      </c>
      <c r="D1156" s="40" t="str">
        <f>VLOOKUP(B1156,辅助信息!E:K,7,FALSE)</f>
        <v>JWDDCD2025052800131</v>
      </c>
      <c r="E1156" s="40" t="str">
        <f>VLOOKUP(F1156,辅助信息!A:B,2,FALSE)</f>
        <v>螺纹钢</v>
      </c>
      <c r="F1156" s="40" t="s">
        <v>58</v>
      </c>
      <c r="G1156" s="36">
        <v>9</v>
      </c>
      <c r="H1156" s="36" t="str">
        <f>_xlfn.XLOOKUP(C1156&amp;F1156&amp;I1156&amp;J1156,'[1]2025年已发货'!$F:$F&amp;'[1]2025年已发货'!$C:$C&amp;'[1]2025年已发货'!$G:$G&amp;'[1]2025年已发货'!$H:$H,'[1]2025年已发货'!$E:$E,"未发货")</f>
        <v>未发货</v>
      </c>
      <c r="I1156" s="40" t="str">
        <f>VLOOKUP(B1156,辅助信息!E:I,3,FALSE)</f>
        <v>（商投建工达州中医药科技园-4工区-2号楼）达州市通川区达州中医药职业学院犀牛大道北段</v>
      </c>
      <c r="J1156" s="40" t="str">
        <f>VLOOKUP(B1156,辅助信息!E:I,4,FALSE)</f>
        <v>张扬</v>
      </c>
      <c r="K1156" s="40">
        <f>VLOOKUP(J1156,辅助信息!H:I,2,FALSE)</f>
        <v>18381904567</v>
      </c>
      <c r="L1156" s="39" t="str">
        <f>VLOOKUP(B1156,辅助信息!E:J,6,FALSE)</f>
        <v>控制炉批号！多了现场不收！,优先安排达钢,提前联系到场规格及数量</v>
      </c>
      <c r="M1156" s="93">
        <v>45763</v>
      </c>
      <c r="O1156" s="64">
        <f ca="1" t="shared" si="43"/>
        <v>0</v>
      </c>
      <c r="P1156" s="64">
        <f ca="1" t="shared" si="42"/>
        <v>208</v>
      </c>
      <c r="Q1156" s="29" t="str">
        <f>VLOOKUP(B1156,辅助信息!E:M,9,FALSE)</f>
        <v>ZTWM-CDGS-XS-2024-0134-商投建工达州中医药科技成果示范园项目</v>
      </c>
      <c r="R1156" s="29" t="str">
        <f>_xlfn._xlws.FILTER(辅助信息!D:D,辅助信息!E:E=B1156)</f>
        <v>商投建工达州中医药科技园</v>
      </c>
    </row>
    <row r="1157" hidden="1" spans="1:18">
      <c r="A1157" s="110"/>
      <c r="B1157" s="40" t="s">
        <v>69</v>
      </c>
      <c r="C1157" s="72">
        <v>45771</v>
      </c>
      <c r="D1157" s="40" t="str">
        <f>VLOOKUP(B1157,辅助信息!E:K,7,FALSE)</f>
        <v>JWDDCD2025052800131</v>
      </c>
      <c r="E1157" s="40" t="str">
        <f>VLOOKUP(F1157,辅助信息!A:B,2,FALSE)</f>
        <v>螺纹钢</v>
      </c>
      <c r="F1157" s="40" t="s">
        <v>46</v>
      </c>
      <c r="G1157" s="36">
        <v>9</v>
      </c>
      <c r="H1157" s="36" t="str">
        <f>_xlfn.XLOOKUP(C1157&amp;F1157&amp;I1157&amp;J1157,'[1]2025年已发货'!$F:$F&amp;'[1]2025年已发货'!$C:$C&amp;'[1]2025年已发货'!$G:$G&amp;'[1]2025年已发货'!$H:$H,'[1]2025年已发货'!$E:$E,"未发货")</f>
        <v>未发货</v>
      </c>
      <c r="I1157" s="40" t="str">
        <f>VLOOKUP(B1157,辅助信息!E:I,3,FALSE)</f>
        <v>（商投建工达州中医药科技园-4工区-2号楼）达州市通川区达州中医药职业学院犀牛大道北段</v>
      </c>
      <c r="J1157" s="40" t="str">
        <f>VLOOKUP(B1157,辅助信息!E:I,4,FALSE)</f>
        <v>张扬</v>
      </c>
      <c r="K1157" s="40">
        <f>VLOOKUP(J1157,辅助信息!H:I,2,FALSE)</f>
        <v>18381904567</v>
      </c>
      <c r="L1157" s="39" t="str">
        <f>VLOOKUP(B1157,辅助信息!E:J,6,FALSE)</f>
        <v>控制炉批号！多了现场不收！,优先安排达钢,提前联系到场规格及数量</v>
      </c>
      <c r="M1157" s="93">
        <v>45763</v>
      </c>
      <c r="O1157" s="64">
        <f ca="1" t="shared" si="43"/>
        <v>0</v>
      </c>
      <c r="P1157" s="64">
        <f ca="1" t="shared" si="42"/>
        <v>208</v>
      </c>
      <c r="Q1157" s="29" t="str">
        <f>VLOOKUP(B1157,辅助信息!E:M,9,FALSE)</f>
        <v>ZTWM-CDGS-XS-2024-0134-商投建工达州中医药科技成果示范园项目</v>
      </c>
      <c r="R1157" s="29" t="str">
        <f>_xlfn._xlws.FILTER(辅助信息!D:D,辅助信息!E:E=B1157)</f>
        <v>商投建工达州中医药科技园</v>
      </c>
    </row>
    <row r="1158" hidden="1" spans="1:18">
      <c r="A1158" s="110"/>
      <c r="B1158" s="40" t="s">
        <v>56</v>
      </c>
      <c r="C1158" s="72">
        <v>45771</v>
      </c>
      <c r="D1158" s="40" t="str">
        <f>VLOOKUP(B1158,辅助信息!E:K,7,FALSE)</f>
        <v>JWDDCD2025052800131</v>
      </c>
      <c r="E1158" s="40" t="str">
        <f>VLOOKUP(F1158,辅助信息!A:B,2,FALSE)</f>
        <v>螺纹钢</v>
      </c>
      <c r="F1158" s="40" t="s">
        <v>46</v>
      </c>
      <c r="G1158" s="36">
        <v>21</v>
      </c>
      <c r="H1158" s="36" t="str">
        <f>_xlfn.XLOOKUP(C1158&amp;F1158&amp;I1158&amp;J1158,'[1]2025年已发货'!$F:$F&amp;'[1]2025年已发货'!$C:$C&amp;'[1]2025年已发货'!$G:$G&amp;'[1]2025年已发货'!$H:$H,'[1]2025年已发货'!$E:$E,"未发货")</f>
        <v>未发货</v>
      </c>
      <c r="I1158" s="40" t="str">
        <f>VLOOKUP(B1158,辅助信息!E:I,3,FALSE)</f>
        <v>（商投建工达州中医药科技园-4工区-7号楼）达州市通川区达州中医药职业学院犀牛大道北段</v>
      </c>
      <c r="J1158" s="40" t="str">
        <f>VLOOKUP(B1158,辅助信息!E:I,4,FALSE)</f>
        <v>张扬</v>
      </c>
      <c r="K1158" s="40">
        <f>VLOOKUP(J1158,辅助信息!H:I,2,FALSE)</f>
        <v>18381904567</v>
      </c>
      <c r="L1158" s="39" t="str">
        <f>VLOOKUP(B1158,辅助信息!E:J,6,FALSE)</f>
        <v>控制炉批号！多了现场不收！,优先安排达钢,提前联系到场规格及数量</v>
      </c>
      <c r="M1158" s="93">
        <v>45768</v>
      </c>
      <c r="O1158" s="64">
        <f ca="1" t="shared" si="43"/>
        <v>0</v>
      </c>
      <c r="P1158" s="64">
        <f ca="1" t="shared" si="42"/>
        <v>203</v>
      </c>
      <c r="Q1158" s="29" t="str">
        <f>VLOOKUP(B1158,辅助信息!E:M,9,FALSE)</f>
        <v>ZTWM-CDGS-XS-2024-0134-商投建工达州中医药科技成果示范园项目</v>
      </c>
      <c r="R1158" s="29" t="str">
        <f>_xlfn._xlws.FILTER(辅助信息!D:D,辅助信息!E:E=B1158)</f>
        <v>商投建工达州中医药科技园</v>
      </c>
    </row>
    <row r="1159" hidden="1" spans="1:18">
      <c r="A1159" s="110"/>
      <c r="B1159" s="85" t="s">
        <v>56</v>
      </c>
      <c r="C1159" s="86">
        <v>45771</v>
      </c>
      <c r="D1159" s="40" t="str">
        <f>VLOOKUP(B1159,辅助信息!E:K,7,FALSE)</f>
        <v>JWDDCD2025052800131</v>
      </c>
      <c r="E1159" s="40" t="str">
        <f>VLOOKUP(F1159,辅助信息!A:B,2,FALSE)</f>
        <v>螺纹钢</v>
      </c>
      <c r="F1159" s="40" t="s">
        <v>22</v>
      </c>
      <c r="G1159" s="36">
        <v>30</v>
      </c>
      <c r="H1159" s="36" t="str">
        <f>_xlfn.XLOOKUP(C1159&amp;F1159&amp;I1159&amp;J1159,'[1]2025年已发货'!$F:$F&amp;'[1]2025年已发货'!$C:$C&amp;'[1]2025年已发货'!$G:$G&amp;'[1]2025年已发货'!$H:$H,'[1]2025年已发货'!$E:$E,"未发货")</f>
        <v>未发货</v>
      </c>
      <c r="I1159" s="40" t="str">
        <f>VLOOKUP(B1159,辅助信息!E:I,3,FALSE)</f>
        <v>（商投建工达州中医药科技园-4工区-7号楼）达州市通川区达州中医药职业学院犀牛大道北段</v>
      </c>
      <c r="J1159" s="40" t="str">
        <f>VLOOKUP(B1159,辅助信息!E:I,4,FALSE)</f>
        <v>张扬</v>
      </c>
      <c r="K1159" s="40">
        <f>VLOOKUP(J1159,辅助信息!H:I,2,FALSE)</f>
        <v>18381904567</v>
      </c>
      <c r="L1159" s="39" t="str">
        <f>VLOOKUP(B1159,辅助信息!E:J,6,FALSE)</f>
        <v>控制炉批号！多了现场不收！,优先安排达钢,提前联系到场规格及数量</v>
      </c>
      <c r="M1159" s="93">
        <v>45768</v>
      </c>
      <c r="O1159" s="64">
        <f ca="1" t="shared" si="43"/>
        <v>0</v>
      </c>
      <c r="P1159" s="64">
        <f ca="1" t="shared" si="42"/>
        <v>203</v>
      </c>
      <c r="Q1159" s="29" t="str">
        <f>VLOOKUP(B1159,辅助信息!E:M,9,FALSE)</f>
        <v>ZTWM-CDGS-XS-2024-0134-商投建工达州中医药科技成果示范园项目</v>
      </c>
      <c r="R1159" s="29" t="str">
        <f>_xlfn._xlws.FILTER(辅助信息!D:D,辅助信息!E:E=B1159)</f>
        <v>商投建工达州中医药科技园</v>
      </c>
    </row>
    <row r="1160" hidden="1" spans="1:18">
      <c r="A1160" s="64"/>
      <c r="B1160" s="40" t="s">
        <v>87</v>
      </c>
      <c r="C1160" s="72">
        <v>45774</v>
      </c>
      <c r="D1160" s="40" t="e">
        <f>VLOOKUP(B1160,辅助信息!E:K,7,FALSE)</f>
        <v>#N/A</v>
      </c>
      <c r="E1160" s="40" t="str">
        <f>VLOOKUP(F1160,辅助信息!A:B,2,FALSE)</f>
        <v>螺纹钢</v>
      </c>
      <c r="F1160" s="40" t="s">
        <v>27</v>
      </c>
      <c r="G1160" s="36">
        <f>12+6</f>
        <v>18</v>
      </c>
      <c r="H1160" s="36" t="e">
        <f>_xlfn.XLOOKUP(C1160&amp;F1160&amp;I1160&amp;J1160,'[1]2025年已发货'!$F:$F&amp;'[1]2025年已发货'!$C:$C&amp;'[1]2025年已发货'!$G:$G&amp;'[1]2025年已发货'!$H:$H,'[1]2025年已发货'!$E:$E,"未发货")</f>
        <v>#N/A</v>
      </c>
      <c r="I1160" s="40" t="e">
        <f>VLOOKUP(B1160,辅助信息!E:I,3,FALSE)</f>
        <v>#N/A</v>
      </c>
      <c r="J1160" s="40" t="e">
        <f>VLOOKUP(B1160,辅助信息!E:I,4,FALSE)</f>
        <v>#N/A</v>
      </c>
      <c r="K1160" s="40" t="e">
        <f>VLOOKUP(J1160,辅助信息!H:I,2,FALSE)</f>
        <v>#N/A</v>
      </c>
      <c r="L1160" s="39" t="e">
        <f>VLOOKUP(B1160,辅助信息!E:J,6,FALSE)</f>
        <v>#N/A</v>
      </c>
      <c r="M1160" s="93">
        <v>45772</v>
      </c>
      <c r="O1160" s="64">
        <f ca="1" t="shared" si="43"/>
        <v>0</v>
      </c>
      <c r="P1160" s="64">
        <f ca="1" t="shared" ref="P1160:P1208" si="44">IF(M1160="","",IF(N1160&lt;&gt;"",MAX(N1160-M1160,0),IF(TODAY()&gt;M1160,TODAY()-M1160,0)))</f>
        <v>199</v>
      </c>
      <c r="Q1160" s="29" t="e">
        <f>VLOOKUP(B1160,辅助信息!E:M,9,FALSE)</f>
        <v>#N/A</v>
      </c>
      <c r="R1160" s="29" vm="1" t="e">
        <f>_xlfn._xlws.FILTER(辅助信息!D:D,辅助信息!E:E=B1160)</f>
        <v>#VALUE!</v>
      </c>
    </row>
    <row r="1161" hidden="1" spans="1:18">
      <c r="A1161" s="64"/>
      <c r="B1161" s="40" t="s">
        <v>87</v>
      </c>
      <c r="C1161" s="72">
        <v>45774</v>
      </c>
      <c r="D1161" s="40" t="e">
        <f>VLOOKUP(B1161,辅助信息!E:K,7,FALSE)</f>
        <v>#N/A</v>
      </c>
      <c r="E1161" s="40" t="str">
        <f>VLOOKUP(F1161,辅助信息!A:B,2,FALSE)</f>
        <v>螺纹钢</v>
      </c>
      <c r="F1161" s="40" t="s">
        <v>19</v>
      </c>
      <c r="G1161" s="36">
        <f>10+6</f>
        <v>16</v>
      </c>
      <c r="H1161" s="36" t="e">
        <f>_xlfn.XLOOKUP(C1161&amp;F1161&amp;I1161&amp;J1161,'[1]2025年已发货'!$F:$F&amp;'[1]2025年已发货'!$C:$C&amp;'[1]2025年已发货'!$G:$G&amp;'[1]2025年已发货'!$H:$H,'[1]2025年已发货'!$E:$E,"未发货")</f>
        <v>#N/A</v>
      </c>
      <c r="I1161" s="40" t="e">
        <f>VLOOKUP(B1161,辅助信息!E:I,3,FALSE)</f>
        <v>#N/A</v>
      </c>
      <c r="J1161" s="40" t="e">
        <f>VLOOKUP(B1161,辅助信息!E:I,4,FALSE)</f>
        <v>#N/A</v>
      </c>
      <c r="K1161" s="40" t="e">
        <f>VLOOKUP(J1161,辅助信息!H:I,2,FALSE)</f>
        <v>#N/A</v>
      </c>
      <c r="L1161" s="39" t="e">
        <f>VLOOKUP(B1161,辅助信息!E:J,6,FALSE)</f>
        <v>#N/A</v>
      </c>
      <c r="M1161" s="93">
        <v>45772</v>
      </c>
      <c r="O1161" s="64">
        <f ca="1" t="shared" si="43"/>
        <v>0</v>
      </c>
      <c r="P1161" s="64">
        <f ca="1" t="shared" si="44"/>
        <v>199</v>
      </c>
      <c r="Q1161" s="29" t="e">
        <f>VLOOKUP(B1161,辅助信息!E:M,9,FALSE)</f>
        <v>#N/A</v>
      </c>
      <c r="R1161" s="29" vm="1" t="e">
        <f>_xlfn._xlws.FILTER(辅助信息!D:D,辅助信息!E:E=B1161)</f>
        <v>#VALUE!</v>
      </c>
    </row>
    <row r="1162" hidden="1" spans="1:18">
      <c r="A1162" s="64"/>
      <c r="B1162" s="40" t="s">
        <v>87</v>
      </c>
      <c r="C1162" s="72">
        <v>45774</v>
      </c>
      <c r="D1162" s="40" t="e">
        <f>VLOOKUP(B1162,辅助信息!E:K,7,FALSE)</f>
        <v>#N/A</v>
      </c>
      <c r="E1162" s="40" t="str">
        <f>VLOOKUP(F1162,辅助信息!A:B,2,FALSE)</f>
        <v>螺纹钢</v>
      </c>
      <c r="F1162" s="40" t="s">
        <v>18</v>
      </c>
      <c r="G1162" s="36">
        <v>6</v>
      </c>
      <c r="H1162" s="36" t="e">
        <f>_xlfn.XLOOKUP(C1162&amp;F1162&amp;I1162&amp;J1162,'[1]2025年已发货'!$F:$F&amp;'[1]2025年已发货'!$C:$C&amp;'[1]2025年已发货'!$G:$G&amp;'[1]2025年已发货'!$H:$H,'[1]2025年已发货'!$E:$E,"未发货")</f>
        <v>#N/A</v>
      </c>
      <c r="I1162" s="40" t="e">
        <f>VLOOKUP(B1162,辅助信息!E:I,3,FALSE)</f>
        <v>#N/A</v>
      </c>
      <c r="J1162" s="40" t="e">
        <f>VLOOKUP(B1162,辅助信息!E:I,4,FALSE)</f>
        <v>#N/A</v>
      </c>
      <c r="K1162" s="40" t="e">
        <f>VLOOKUP(J1162,辅助信息!H:I,2,FALSE)</f>
        <v>#N/A</v>
      </c>
      <c r="L1162" s="39" t="e">
        <f>VLOOKUP(B1162,辅助信息!E:J,6,FALSE)</f>
        <v>#N/A</v>
      </c>
      <c r="M1162" s="93">
        <v>45772</v>
      </c>
      <c r="O1162" s="64">
        <f ca="1" t="shared" si="43"/>
        <v>0</v>
      </c>
      <c r="P1162" s="64">
        <f ca="1" t="shared" si="44"/>
        <v>199</v>
      </c>
      <c r="Q1162" s="29" t="e">
        <f>VLOOKUP(B1162,辅助信息!E:M,9,FALSE)</f>
        <v>#N/A</v>
      </c>
      <c r="R1162" s="29" vm="1" t="e">
        <f>_xlfn._xlws.FILTER(辅助信息!D:D,辅助信息!E:E=B1162)</f>
        <v>#VALUE!</v>
      </c>
    </row>
    <row r="1163" hidden="1" spans="2:18">
      <c r="B1163" s="40" t="s">
        <v>68</v>
      </c>
      <c r="C1163" s="72">
        <v>45771</v>
      </c>
      <c r="D1163" s="40" t="str">
        <f>VLOOKUP(B1163,辅助信息!E:K,7,FALSE)</f>
        <v>JWDDCD2025052800131</v>
      </c>
      <c r="E1163" s="40" t="str">
        <f>VLOOKUP(F1163,辅助信息!A:B,2,FALSE)</f>
        <v>高线</v>
      </c>
      <c r="F1163" s="40" t="s">
        <v>51</v>
      </c>
      <c r="G1163" s="36">
        <v>3</v>
      </c>
      <c r="H1163" s="36" t="str">
        <f>_xlfn.XLOOKUP(C1163&amp;F1163&amp;I1163&amp;J1163,'[1]2025年已发货'!$F:$F&amp;'[1]2025年已发货'!$C:$C&amp;'[1]2025年已发货'!$G:$G&amp;'[1]2025年已发货'!$H:$H,'[1]2025年已发货'!$E:$E,"未发货")</f>
        <v>未发货</v>
      </c>
      <c r="I1163" s="40" t="str">
        <f>VLOOKUP(B1163,辅助信息!E:I,3,FALSE)</f>
        <v>（商投建工达州中医药科技园-2工区-景观桥）达州市通川区达州中医药职业学院犀牛大道北段</v>
      </c>
      <c r="J1163" s="40" t="str">
        <f>VLOOKUP(B1163,辅助信息!E:I,4,FALSE)</f>
        <v>李波</v>
      </c>
      <c r="K1163" s="40">
        <f>VLOOKUP(J1163,辅助信息!H:I,2,FALSE)</f>
        <v>18381899787</v>
      </c>
      <c r="L1163" s="39" t="str">
        <f>VLOOKUP(B1163,辅助信息!E:J,6,FALSE)</f>
        <v>控制炉批号！多了现场不收！,优先安排达钢,提前联系到场规格及数量</v>
      </c>
      <c r="M1163" s="93">
        <v>45772</v>
      </c>
      <c r="O1163" s="64">
        <f ca="1" t="shared" ref="O1163:O1193" si="45">IF(OR(M1163="",N1163&lt;&gt;""),"",MAX(M1163-TODAY(),0))</f>
        <v>0</v>
      </c>
      <c r="P1163" s="64">
        <f ca="1" t="shared" si="44"/>
        <v>199</v>
      </c>
      <c r="Q1163" s="29" t="str">
        <f>VLOOKUP(B1163,辅助信息!E:M,9,FALSE)</f>
        <v>ZTWM-CDGS-XS-2024-0134-商投建工达州中医药科技成果示范园项目</v>
      </c>
      <c r="R1163" s="29" t="str">
        <f>_xlfn._xlws.FILTER(辅助信息!D:D,辅助信息!E:E=B1163)</f>
        <v>商投建工达州中医药科技园</v>
      </c>
    </row>
    <row r="1164" hidden="1" spans="2:18">
      <c r="B1164" s="40" t="s">
        <v>68</v>
      </c>
      <c r="C1164" s="72">
        <v>45771</v>
      </c>
      <c r="D1164" s="40" t="str">
        <f>VLOOKUP(B1164,辅助信息!E:K,7,FALSE)</f>
        <v>JWDDCD2025052800131</v>
      </c>
      <c r="E1164" s="40" t="str">
        <f>VLOOKUP(F1164,辅助信息!A:B,2,FALSE)</f>
        <v>盘螺</v>
      </c>
      <c r="F1164" s="40" t="s">
        <v>41</v>
      </c>
      <c r="G1164" s="36">
        <v>3</v>
      </c>
      <c r="H1164" s="36" t="str">
        <f>_xlfn.XLOOKUP(C1164&amp;F1164&amp;I1164&amp;J1164,'[1]2025年已发货'!$F:$F&amp;'[1]2025年已发货'!$C:$C&amp;'[1]2025年已发货'!$G:$G&amp;'[1]2025年已发货'!$H:$H,'[1]2025年已发货'!$E:$E,"未发货")</f>
        <v>未发货</v>
      </c>
      <c r="I1164" s="40" t="str">
        <f>VLOOKUP(B1164,辅助信息!E:I,3,FALSE)</f>
        <v>（商投建工达州中医药科技园-2工区-景观桥）达州市通川区达州中医药职业学院犀牛大道北段</v>
      </c>
      <c r="J1164" s="40" t="str">
        <f>VLOOKUP(B1164,辅助信息!E:I,4,FALSE)</f>
        <v>李波</v>
      </c>
      <c r="K1164" s="40">
        <f>VLOOKUP(J1164,辅助信息!H:I,2,FALSE)</f>
        <v>18381899787</v>
      </c>
      <c r="L1164" s="39" t="str">
        <f>VLOOKUP(B1164,辅助信息!E:J,6,FALSE)</f>
        <v>控制炉批号！多了现场不收！,优先安排达钢,提前联系到场规格及数量</v>
      </c>
      <c r="M1164" s="93">
        <v>45772</v>
      </c>
      <c r="O1164" s="64">
        <f ca="1" t="shared" si="45"/>
        <v>0</v>
      </c>
      <c r="P1164" s="64">
        <f ca="1" t="shared" si="44"/>
        <v>199</v>
      </c>
      <c r="Q1164" s="29" t="str">
        <f>VLOOKUP(B1164,辅助信息!E:M,9,FALSE)</f>
        <v>ZTWM-CDGS-XS-2024-0134-商投建工达州中医药科技成果示范园项目</v>
      </c>
      <c r="R1164" s="29" t="str">
        <f>_xlfn._xlws.FILTER(辅助信息!D:D,辅助信息!E:E=B1164)</f>
        <v>商投建工达州中医药科技园</v>
      </c>
    </row>
    <row r="1165" hidden="1" spans="2:18">
      <c r="B1165" s="40" t="s">
        <v>68</v>
      </c>
      <c r="C1165" s="72">
        <v>45771</v>
      </c>
      <c r="D1165" s="40" t="str">
        <f>VLOOKUP(B1165,辅助信息!E:K,7,FALSE)</f>
        <v>JWDDCD2025052800131</v>
      </c>
      <c r="E1165" s="40" t="str">
        <f>VLOOKUP(F1165,辅助信息!A:B,2,FALSE)</f>
        <v>螺纹钢</v>
      </c>
      <c r="F1165" s="40" t="s">
        <v>27</v>
      </c>
      <c r="G1165" s="36">
        <v>24</v>
      </c>
      <c r="H1165" s="36">
        <f>_xlfn.XLOOKUP(C1165&amp;F1165&amp;I1165&amp;J1165,'[1]2025年已发货'!$F:$F&amp;'[1]2025年已发货'!$C:$C&amp;'[1]2025年已发货'!$G:$G&amp;'[1]2025年已发货'!$H:$H,'[1]2025年已发货'!$E:$E,"未发货")</f>
        <v>24</v>
      </c>
      <c r="I1165" s="40" t="str">
        <f>VLOOKUP(B1165,辅助信息!E:I,3,FALSE)</f>
        <v>（商投建工达州中医药科技园-2工区-景观桥）达州市通川区达州中医药职业学院犀牛大道北段</v>
      </c>
      <c r="J1165" s="40" t="str">
        <f>VLOOKUP(B1165,辅助信息!E:I,4,FALSE)</f>
        <v>李波</v>
      </c>
      <c r="K1165" s="40">
        <f>VLOOKUP(J1165,辅助信息!H:I,2,FALSE)</f>
        <v>18381899787</v>
      </c>
      <c r="L1165" s="39" t="str">
        <f>VLOOKUP(B1165,辅助信息!E:J,6,FALSE)</f>
        <v>控制炉批号！多了现场不收！,优先安排达钢,提前联系到场规格及数量</v>
      </c>
      <c r="M1165" s="93">
        <v>45772</v>
      </c>
      <c r="O1165" s="64">
        <f ca="1" t="shared" si="45"/>
        <v>0</v>
      </c>
      <c r="P1165" s="64">
        <f ca="1" t="shared" si="44"/>
        <v>199</v>
      </c>
      <c r="Q1165" s="29" t="str">
        <f>VLOOKUP(B1165,辅助信息!E:M,9,FALSE)</f>
        <v>ZTWM-CDGS-XS-2024-0134-商投建工达州中医药科技成果示范园项目</v>
      </c>
      <c r="R1165" s="29" t="str">
        <f>_xlfn._xlws.FILTER(辅助信息!D:D,辅助信息!E:E=B1165)</f>
        <v>商投建工达州中医药科技园</v>
      </c>
    </row>
    <row r="1166" hidden="1" spans="2:18">
      <c r="B1166" s="40" t="s">
        <v>68</v>
      </c>
      <c r="C1166" s="72">
        <v>45771</v>
      </c>
      <c r="D1166" s="40" t="str">
        <f>VLOOKUP(B1166,辅助信息!E:K,7,FALSE)</f>
        <v>JWDDCD2025052800131</v>
      </c>
      <c r="E1166" s="40" t="str">
        <f>VLOOKUP(F1166,辅助信息!A:B,2,FALSE)</f>
        <v>螺纹钢</v>
      </c>
      <c r="F1166" s="40" t="s">
        <v>32</v>
      </c>
      <c r="G1166" s="36">
        <v>17</v>
      </c>
      <c r="H1166" s="36" t="str">
        <f>_xlfn.XLOOKUP(C1166&amp;F1166&amp;I1166&amp;J1166,'[1]2025年已发货'!$F:$F&amp;'[1]2025年已发货'!$C:$C&amp;'[1]2025年已发货'!$G:$G&amp;'[1]2025年已发货'!$H:$H,'[1]2025年已发货'!$E:$E,"未发货")</f>
        <v>未发货</v>
      </c>
      <c r="I1166" s="40" t="str">
        <f>VLOOKUP(B1166,辅助信息!E:I,3,FALSE)</f>
        <v>（商投建工达州中医药科技园-2工区-景观桥）达州市通川区达州中医药职业学院犀牛大道北段</v>
      </c>
      <c r="J1166" s="40" t="str">
        <f>VLOOKUP(B1166,辅助信息!E:I,4,FALSE)</f>
        <v>李波</v>
      </c>
      <c r="K1166" s="40">
        <f>VLOOKUP(J1166,辅助信息!H:I,2,FALSE)</f>
        <v>18381899787</v>
      </c>
      <c r="L1166" s="39" t="str">
        <f>VLOOKUP(B1166,辅助信息!E:J,6,FALSE)</f>
        <v>控制炉批号！多了现场不收！,优先安排达钢,提前联系到场规格及数量</v>
      </c>
      <c r="M1166" s="93">
        <v>45772</v>
      </c>
      <c r="O1166" s="64">
        <f ca="1" t="shared" si="45"/>
        <v>0</v>
      </c>
      <c r="P1166" s="64">
        <f ca="1" t="shared" si="44"/>
        <v>199</v>
      </c>
      <c r="Q1166" s="29" t="str">
        <f>VLOOKUP(B1166,辅助信息!E:M,9,FALSE)</f>
        <v>ZTWM-CDGS-XS-2024-0134-商投建工达州中医药科技成果示范园项目</v>
      </c>
      <c r="R1166" s="29" t="str">
        <f>_xlfn._xlws.FILTER(辅助信息!D:D,辅助信息!E:E=B1166)</f>
        <v>商投建工达州中医药科技园</v>
      </c>
    </row>
    <row r="1167" hidden="1" spans="2:18">
      <c r="B1167" s="40" t="s">
        <v>68</v>
      </c>
      <c r="C1167" s="72">
        <v>45771</v>
      </c>
      <c r="D1167" s="40" t="str">
        <f>VLOOKUP(B1167,辅助信息!E:K,7,FALSE)</f>
        <v>JWDDCD2025052800131</v>
      </c>
      <c r="E1167" s="40" t="str">
        <f>VLOOKUP(F1167,辅助信息!A:B,2,FALSE)</f>
        <v>螺纹钢</v>
      </c>
      <c r="F1167" s="40" t="s">
        <v>33</v>
      </c>
      <c r="G1167" s="36">
        <v>21</v>
      </c>
      <c r="H1167" s="36">
        <f>_xlfn.XLOOKUP(C1167&amp;F1167&amp;I1167&amp;J1167,'[1]2025年已发货'!$F:$F&amp;'[1]2025年已发货'!$C:$C&amp;'[1]2025年已发货'!$G:$G&amp;'[1]2025年已发货'!$H:$H,'[1]2025年已发货'!$E:$E,"未发货")</f>
        <v>21</v>
      </c>
      <c r="I1167" s="40" t="str">
        <f>VLOOKUP(B1167,辅助信息!E:I,3,FALSE)</f>
        <v>（商投建工达州中医药科技园-2工区-景观桥）达州市通川区达州中医药职业学院犀牛大道北段</v>
      </c>
      <c r="J1167" s="40" t="str">
        <f>VLOOKUP(B1167,辅助信息!E:I,4,FALSE)</f>
        <v>李波</v>
      </c>
      <c r="K1167" s="40">
        <f>VLOOKUP(J1167,辅助信息!H:I,2,FALSE)</f>
        <v>18381899787</v>
      </c>
      <c r="L1167" s="39" t="str">
        <f>VLOOKUP(B1167,辅助信息!E:J,6,FALSE)</f>
        <v>控制炉批号！多了现场不收！,优先安排达钢,提前联系到场规格及数量</v>
      </c>
      <c r="M1167" s="93">
        <v>45772</v>
      </c>
      <c r="O1167" s="64">
        <f ca="1" t="shared" si="45"/>
        <v>0</v>
      </c>
      <c r="P1167" s="64">
        <f ca="1" t="shared" si="44"/>
        <v>199</v>
      </c>
      <c r="Q1167" s="29" t="str">
        <f>VLOOKUP(B1167,辅助信息!E:M,9,FALSE)</f>
        <v>ZTWM-CDGS-XS-2024-0134-商投建工达州中医药科技成果示范园项目</v>
      </c>
      <c r="R1167" s="29" t="str">
        <f>_xlfn._xlws.FILTER(辅助信息!D:D,辅助信息!E:E=B1167)</f>
        <v>商投建工达州中医药科技园</v>
      </c>
    </row>
    <row r="1168" hidden="1" spans="2:18">
      <c r="B1168" s="40" t="s">
        <v>68</v>
      </c>
      <c r="C1168" s="72">
        <v>45771</v>
      </c>
      <c r="D1168" s="40" t="str">
        <f>VLOOKUP(B1168,辅助信息!E:K,7,FALSE)</f>
        <v>JWDDCD2025052800131</v>
      </c>
      <c r="E1168" s="40" t="str">
        <f>VLOOKUP(F1168,辅助信息!A:B,2,FALSE)</f>
        <v>螺纹钢</v>
      </c>
      <c r="F1168" s="40" t="s">
        <v>18</v>
      </c>
      <c r="G1168" s="36">
        <v>12</v>
      </c>
      <c r="H1168" s="36" t="str">
        <f>_xlfn.XLOOKUP(C1168&amp;F1168&amp;I1168&amp;J1168,'[1]2025年已发货'!$F:$F&amp;'[1]2025年已发货'!$C:$C&amp;'[1]2025年已发货'!$G:$G&amp;'[1]2025年已发货'!$H:$H,'[1]2025年已发货'!$E:$E,"未发货")</f>
        <v>未发货</v>
      </c>
      <c r="I1168" s="40" t="str">
        <f>VLOOKUP(B1168,辅助信息!E:I,3,FALSE)</f>
        <v>（商投建工达州中医药科技园-2工区-景观桥）达州市通川区达州中医药职业学院犀牛大道北段</v>
      </c>
      <c r="J1168" s="40" t="str">
        <f>VLOOKUP(B1168,辅助信息!E:I,4,FALSE)</f>
        <v>李波</v>
      </c>
      <c r="K1168" s="40">
        <f>VLOOKUP(J1168,辅助信息!H:I,2,FALSE)</f>
        <v>18381899787</v>
      </c>
      <c r="L1168" s="39" t="str">
        <f>VLOOKUP(B1168,辅助信息!E:J,6,FALSE)</f>
        <v>控制炉批号！多了现场不收！,优先安排达钢,提前联系到场规格及数量</v>
      </c>
      <c r="M1168" s="93">
        <v>45772</v>
      </c>
      <c r="O1168" s="64">
        <f ca="1" t="shared" si="45"/>
        <v>0</v>
      </c>
      <c r="P1168" s="64">
        <f ca="1" t="shared" si="44"/>
        <v>199</v>
      </c>
      <c r="Q1168" s="29" t="str">
        <f>VLOOKUP(B1168,辅助信息!E:M,9,FALSE)</f>
        <v>ZTWM-CDGS-XS-2024-0134-商投建工达州中医药科技成果示范园项目</v>
      </c>
      <c r="R1168" s="29" t="str">
        <f>_xlfn._xlws.FILTER(辅助信息!D:D,辅助信息!E:E=B1168)</f>
        <v>商投建工达州中医药科技园</v>
      </c>
    </row>
    <row r="1169" hidden="1" spans="2:18">
      <c r="B1169" s="40" t="s">
        <v>68</v>
      </c>
      <c r="C1169" s="72">
        <v>45771</v>
      </c>
      <c r="D1169" s="40" t="str">
        <f>VLOOKUP(B1169,辅助信息!E:K,7,FALSE)</f>
        <v>JWDDCD2025052800131</v>
      </c>
      <c r="E1169" s="40" t="str">
        <f>VLOOKUP(F1169,辅助信息!A:B,2,FALSE)</f>
        <v>螺纹钢</v>
      </c>
      <c r="F1169" s="40" t="s">
        <v>52</v>
      </c>
      <c r="G1169" s="36">
        <v>80</v>
      </c>
      <c r="H1169" s="36">
        <f>_xlfn.XLOOKUP(C1169&amp;F1169&amp;I1169&amp;J1169,'[1]2025年已发货'!$F:$F&amp;'[1]2025年已发货'!$C:$C&amp;'[1]2025年已发货'!$G:$G&amp;'[1]2025年已发货'!$H:$H,'[1]2025年已发货'!$E:$E,"未发货")</f>
        <v>65</v>
      </c>
      <c r="I1169" s="40" t="str">
        <f>VLOOKUP(B1169,辅助信息!E:I,3,FALSE)</f>
        <v>（商投建工达州中医药科技园-2工区-景观桥）达州市通川区达州中医药职业学院犀牛大道北段</v>
      </c>
      <c r="J1169" s="40" t="str">
        <f>VLOOKUP(B1169,辅助信息!E:I,4,FALSE)</f>
        <v>李波</v>
      </c>
      <c r="K1169" s="40">
        <f>VLOOKUP(J1169,辅助信息!H:I,2,FALSE)</f>
        <v>18381899787</v>
      </c>
      <c r="L1169" s="39" t="str">
        <f>VLOOKUP(B1169,辅助信息!E:J,6,FALSE)</f>
        <v>控制炉批号！多了现场不收！,优先安排达钢,提前联系到场规格及数量</v>
      </c>
      <c r="M1169" s="93">
        <v>45772</v>
      </c>
      <c r="O1169" s="64">
        <f ca="1" t="shared" si="45"/>
        <v>0</v>
      </c>
      <c r="P1169" s="64">
        <f ca="1" t="shared" si="44"/>
        <v>199</v>
      </c>
      <c r="Q1169" s="29" t="str">
        <f>VLOOKUP(B1169,辅助信息!E:M,9,FALSE)</f>
        <v>ZTWM-CDGS-XS-2024-0134-商投建工达州中医药科技成果示范园项目</v>
      </c>
      <c r="R1169" s="29" t="str">
        <f>_xlfn._xlws.FILTER(辅助信息!D:D,辅助信息!E:E=B1169)</f>
        <v>商投建工达州中医药科技园</v>
      </c>
    </row>
    <row r="1170" hidden="1" spans="1:18">
      <c r="A1170" s="64" t="e">
        <f t="shared" ref="A1170:A1202" si="46">G1170-H1170</f>
        <v>#VALUE!</v>
      </c>
      <c r="B1170" s="40" t="s">
        <v>135</v>
      </c>
      <c r="C1170" s="72">
        <v>45771</v>
      </c>
      <c r="D1170" s="40" t="str">
        <f>VLOOKUP(B1170,辅助信息!E:K,7,FALSE)</f>
        <v>JWDDCD2025050800080</v>
      </c>
      <c r="E1170" s="40" t="str">
        <f>VLOOKUP(F1170,辅助信息!A:B,2,FALSE)</f>
        <v>盘螺</v>
      </c>
      <c r="F1170" s="40" t="s">
        <v>49</v>
      </c>
      <c r="G1170" s="36">
        <v>10</v>
      </c>
      <c r="H1170" s="36" t="str">
        <f>_xlfn.XLOOKUP(C1170&amp;F1170&amp;I1170&amp;J1170,'[1]2025年已发货'!$F:$F&amp;'[1]2025年已发货'!$C:$C&amp;'[1]2025年已发货'!$G:$G&amp;'[1]2025年已发货'!$H:$H,'[1]2025年已发货'!$E:$E,"未发货")</f>
        <v>未发货</v>
      </c>
      <c r="I1170" s="40" t="str">
        <f>VLOOKUP(B1170,辅助信息!E:I,3,FALSE)</f>
        <v>(宜宾兴港三江新区长江工业园建设项目-M2-2#厂房)宜宾市翠屏区宜宾汽车零部件配套产业基地(纬五路南)</v>
      </c>
      <c r="J1170" s="40" t="str">
        <f>VLOOKUP(B1170,辅助信息!E:I,4,FALSE)</f>
        <v>李国享</v>
      </c>
      <c r="K1170" s="40">
        <f>VLOOKUP(J1170,辅助信息!H:I,2,FALSE)</f>
        <v>17713876279</v>
      </c>
      <c r="L1170" s="39" t="str">
        <f>VLOOKUP(B1170,辅助信息!E:J,6,FALSE)</f>
        <v>装货前联系收货人核实到场规格，货物最下面用方木垫下方便卸货</v>
      </c>
      <c r="M1170" s="93">
        <v>45773</v>
      </c>
      <c r="O1170" s="64">
        <f ca="1" t="shared" si="45"/>
        <v>0</v>
      </c>
      <c r="P1170" s="64">
        <f ca="1" t="shared" si="44"/>
        <v>198</v>
      </c>
      <c r="Q1170" s="29" t="str">
        <f>VLOOKUP(B1170,辅助信息!E:M,9,FALSE)</f>
        <v>ZTWM-CDGS-XS-2025-0059-宜宾兴港建材-宜宾冷链项目</v>
      </c>
      <c r="R1170" s="29" t="str">
        <f>_xlfn._xlws.FILTER(辅助信息!D:D,辅助信息!E:E=B1170)</f>
        <v>宜宾兴港三江新区长江工业园建设项目</v>
      </c>
    </row>
    <row r="1171" hidden="1" spans="1:18">
      <c r="A1171" s="64" t="e">
        <f t="shared" si="46"/>
        <v>#VALUE!</v>
      </c>
      <c r="B1171" s="40" t="s">
        <v>135</v>
      </c>
      <c r="C1171" s="72">
        <v>45771</v>
      </c>
      <c r="D1171" s="40" t="str">
        <f>VLOOKUP(B1171,辅助信息!E:K,7,FALSE)</f>
        <v>JWDDCD2025050800080</v>
      </c>
      <c r="E1171" s="40" t="str">
        <f>VLOOKUP(F1171,辅助信息!A:B,2,FALSE)</f>
        <v>盘螺</v>
      </c>
      <c r="F1171" s="40" t="s">
        <v>40</v>
      </c>
      <c r="G1171" s="36">
        <v>20</v>
      </c>
      <c r="H1171" s="36" t="str">
        <f>_xlfn.XLOOKUP(C1171&amp;F1171&amp;I1171&amp;J1171,'[1]2025年已发货'!$F:$F&amp;'[1]2025年已发货'!$C:$C&amp;'[1]2025年已发货'!$G:$G&amp;'[1]2025年已发货'!$H:$H,'[1]2025年已发货'!$E:$E,"未发货")</f>
        <v>未发货</v>
      </c>
      <c r="I1171" s="40" t="str">
        <f>VLOOKUP(B1171,辅助信息!E:I,3,FALSE)</f>
        <v>(宜宾兴港三江新区长江工业园建设项目-M2-2#厂房)宜宾市翠屏区宜宾汽车零部件配套产业基地(纬五路南)</v>
      </c>
      <c r="J1171" s="40" t="str">
        <f>VLOOKUP(B1171,辅助信息!E:I,4,FALSE)</f>
        <v>李国享</v>
      </c>
      <c r="K1171" s="40">
        <f>VLOOKUP(J1171,辅助信息!H:I,2,FALSE)</f>
        <v>17713876279</v>
      </c>
      <c r="L1171" s="39" t="str">
        <f>VLOOKUP(B1171,辅助信息!E:J,6,FALSE)</f>
        <v>装货前联系收货人核实到场规格，货物最下面用方木垫下方便卸货</v>
      </c>
      <c r="M1171" s="93">
        <v>45773</v>
      </c>
      <c r="O1171" s="64">
        <f ca="1" t="shared" si="45"/>
        <v>0</v>
      </c>
      <c r="P1171" s="64">
        <f ca="1" t="shared" si="44"/>
        <v>198</v>
      </c>
      <c r="Q1171" s="29" t="str">
        <f>VLOOKUP(B1171,辅助信息!E:M,9,FALSE)</f>
        <v>ZTWM-CDGS-XS-2025-0059-宜宾兴港建材-宜宾冷链项目</v>
      </c>
      <c r="R1171" s="29" t="str">
        <f>_xlfn._xlws.FILTER(辅助信息!D:D,辅助信息!E:E=B1171)</f>
        <v>宜宾兴港三江新区长江工业园建设项目</v>
      </c>
    </row>
    <row r="1172" hidden="1" spans="1:18">
      <c r="A1172" s="64" t="e">
        <f t="shared" si="46"/>
        <v>#VALUE!</v>
      </c>
      <c r="B1172" s="40" t="s">
        <v>135</v>
      </c>
      <c r="C1172" s="72">
        <v>45771</v>
      </c>
      <c r="D1172" s="40" t="str">
        <f>VLOOKUP(B1172,辅助信息!E:K,7,FALSE)</f>
        <v>JWDDCD2025050800080</v>
      </c>
      <c r="E1172" s="40" t="str">
        <f>VLOOKUP(F1172,辅助信息!A:B,2,FALSE)</f>
        <v>盘螺</v>
      </c>
      <c r="F1172" s="40" t="s">
        <v>41</v>
      </c>
      <c r="G1172" s="36">
        <v>30</v>
      </c>
      <c r="H1172" s="36" t="str">
        <f>_xlfn.XLOOKUP(C1172&amp;F1172&amp;I1172&amp;J1172,'[1]2025年已发货'!$F:$F&amp;'[1]2025年已发货'!$C:$C&amp;'[1]2025年已发货'!$G:$G&amp;'[1]2025年已发货'!$H:$H,'[1]2025年已发货'!$E:$E,"未发货")</f>
        <v>未发货</v>
      </c>
      <c r="I1172" s="40" t="str">
        <f>VLOOKUP(B1172,辅助信息!E:I,3,FALSE)</f>
        <v>(宜宾兴港三江新区长江工业园建设项目-M2-2#厂房)宜宾市翠屏区宜宾汽车零部件配套产业基地(纬五路南)</v>
      </c>
      <c r="J1172" s="40" t="str">
        <f>VLOOKUP(B1172,辅助信息!E:I,4,FALSE)</f>
        <v>李国享</v>
      </c>
      <c r="K1172" s="40">
        <f>VLOOKUP(J1172,辅助信息!H:I,2,FALSE)</f>
        <v>17713876279</v>
      </c>
      <c r="L1172" s="39" t="str">
        <f>VLOOKUP(B1172,辅助信息!E:J,6,FALSE)</f>
        <v>装货前联系收货人核实到场规格，货物最下面用方木垫下方便卸货</v>
      </c>
      <c r="M1172" s="93">
        <v>45773</v>
      </c>
      <c r="O1172" s="64">
        <f ca="1" t="shared" si="45"/>
        <v>0</v>
      </c>
      <c r="P1172" s="64">
        <f ca="1" t="shared" si="44"/>
        <v>198</v>
      </c>
      <c r="Q1172" s="29" t="str">
        <f>VLOOKUP(B1172,辅助信息!E:M,9,FALSE)</f>
        <v>ZTWM-CDGS-XS-2025-0059-宜宾兴港建材-宜宾冷链项目</v>
      </c>
      <c r="R1172" s="29" t="str">
        <f>_xlfn._xlws.FILTER(辅助信息!D:D,辅助信息!E:E=B1172)</f>
        <v>宜宾兴港三江新区长江工业园建设项目</v>
      </c>
    </row>
    <row r="1173" hidden="1" spans="1:18">
      <c r="A1173" s="64" t="e">
        <f t="shared" si="46"/>
        <v>#VALUE!</v>
      </c>
      <c r="B1173" s="40" t="s">
        <v>135</v>
      </c>
      <c r="C1173" s="72">
        <v>45771</v>
      </c>
      <c r="D1173" s="40" t="str">
        <f>VLOOKUP(B1173,辅助信息!E:K,7,FALSE)</f>
        <v>JWDDCD2025050800080</v>
      </c>
      <c r="E1173" s="40" t="str">
        <f>VLOOKUP(F1173,辅助信息!A:B,2,FALSE)</f>
        <v>螺纹钢</v>
      </c>
      <c r="F1173" s="40" t="s">
        <v>27</v>
      </c>
      <c r="G1173" s="36">
        <v>60</v>
      </c>
      <c r="H1173" s="36" t="str">
        <f>_xlfn.XLOOKUP(C1173&amp;F1173&amp;I1173&amp;J1173,'[1]2025年已发货'!$F:$F&amp;'[1]2025年已发货'!$C:$C&amp;'[1]2025年已发货'!$G:$G&amp;'[1]2025年已发货'!$H:$H,'[1]2025年已发货'!$E:$E,"未发货")</f>
        <v>未发货</v>
      </c>
      <c r="I1173" s="40" t="str">
        <f>VLOOKUP(B1173,辅助信息!E:I,3,FALSE)</f>
        <v>(宜宾兴港三江新区长江工业园建设项目-M2-2#厂房)宜宾市翠屏区宜宾汽车零部件配套产业基地(纬五路南)</v>
      </c>
      <c r="J1173" s="40" t="str">
        <f>VLOOKUP(B1173,辅助信息!E:I,4,FALSE)</f>
        <v>李国享</v>
      </c>
      <c r="K1173" s="40">
        <f>VLOOKUP(J1173,辅助信息!H:I,2,FALSE)</f>
        <v>17713876279</v>
      </c>
      <c r="L1173" s="39" t="str">
        <f>VLOOKUP(B1173,辅助信息!E:J,6,FALSE)</f>
        <v>装货前联系收货人核实到场规格，货物最下面用方木垫下方便卸货</v>
      </c>
      <c r="M1173" s="93">
        <v>45773</v>
      </c>
      <c r="O1173" s="64">
        <f ca="1" t="shared" si="45"/>
        <v>0</v>
      </c>
      <c r="P1173" s="64">
        <f ca="1" t="shared" si="44"/>
        <v>198</v>
      </c>
      <c r="Q1173" s="29" t="str">
        <f>VLOOKUP(B1173,辅助信息!E:M,9,FALSE)</f>
        <v>ZTWM-CDGS-XS-2025-0059-宜宾兴港建材-宜宾冷链项目</v>
      </c>
      <c r="R1173" s="29" t="str">
        <f>_xlfn._xlws.FILTER(辅助信息!D:D,辅助信息!E:E=B1173)</f>
        <v>宜宾兴港三江新区长江工业园建设项目</v>
      </c>
    </row>
    <row r="1174" hidden="1" spans="1:18">
      <c r="A1174" s="64" t="e">
        <f t="shared" si="46"/>
        <v>#VALUE!</v>
      </c>
      <c r="B1174" s="40" t="s">
        <v>135</v>
      </c>
      <c r="C1174" s="72">
        <v>45771</v>
      </c>
      <c r="D1174" s="40" t="str">
        <f>VLOOKUP(B1174,辅助信息!E:K,7,FALSE)</f>
        <v>JWDDCD2025050800080</v>
      </c>
      <c r="E1174" s="40" t="str">
        <f>VLOOKUP(F1174,辅助信息!A:B,2,FALSE)</f>
        <v>螺纹钢</v>
      </c>
      <c r="F1174" s="40" t="s">
        <v>19</v>
      </c>
      <c r="G1174" s="36">
        <v>20</v>
      </c>
      <c r="H1174" s="36" t="str">
        <f>_xlfn.XLOOKUP(C1174&amp;F1174&amp;I1174&amp;J1174,'[1]2025年已发货'!$F:$F&amp;'[1]2025年已发货'!$C:$C&amp;'[1]2025年已发货'!$G:$G&amp;'[1]2025年已发货'!$H:$H,'[1]2025年已发货'!$E:$E,"未发货")</f>
        <v>未发货</v>
      </c>
      <c r="I1174" s="40" t="str">
        <f>VLOOKUP(B1174,辅助信息!E:I,3,FALSE)</f>
        <v>(宜宾兴港三江新区长江工业园建设项目-M2-2#厂房)宜宾市翠屏区宜宾汽车零部件配套产业基地(纬五路南)</v>
      </c>
      <c r="J1174" s="40" t="str">
        <f>VLOOKUP(B1174,辅助信息!E:I,4,FALSE)</f>
        <v>李国享</v>
      </c>
      <c r="K1174" s="40">
        <f>VLOOKUP(J1174,辅助信息!H:I,2,FALSE)</f>
        <v>17713876279</v>
      </c>
      <c r="L1174" s="39" t="str">
        <f>VLOOKUP(B1174,辅助信息!E:J,6,FALSE)</f>
        <v>装货前联系收货人核实到场规格，货物最下面用方木垫下方便卸货</v>
      </c>
      <c r="M1174" s="93">
        <v>45773</v>
      </c>
      <c r="O1174" s="64">
        <f ca="1" t="shared" si="45"/>
        <v>0</v>
      </c>
      <c r="P1174" s="64">
        <f ca="1" t="shared" si="44"/>
        <v>198</v>
      </c>
      <c r="Q1174" s="29" t="str">
        <f>VLOOKUP(B1174,辅助信息!E:M,9,FALSE)</f>
        <v>ZTWM-CDGS-XS-2025-0059-宜宾兴港建材-宜宾冷链项目</v>
      </c>
      <c r="R1174" s="29" t="str">
        <f>_xlfn._xlws.FILTER(辅助信息!D:D,辅助信息!E:E=B1174)</f>
        <v>宜宾兴港三江新区长江工业园建设项目</v>
      </c>
    </row>
    <row r="1175" hidden="1" spans="1:18">
      <c r="A1175" s="64" t="e">
        <f t="shared" si="46"/>
        <v>#VALUE!</v>
      </c>
      <c r="B1175" s="40" t="s">
        <v>135</v>
      </c>
      <c r="C1175" s="72">
        <v>45771</v>
      </c>
      <c r="D1175" s="40" t="str">
        <f>VLOOKUP(B1175,辅助信息!E:K,7,FALSE)</f>
        <v>JWDDCD2025050800080</v>
      </c>
      <c r="E1175" s="40" t="str">
        <f>VLOOKUP(F1175,辅助信息!A:B,2,FALSE)</f>
        <v>螺纹钢</v>
      </c>
      <c r="F1175" s="40" t="s">
        <v>32</v>
      </c>
      <c r="G1175" s="36">
        <v>20</v>
      </c>
      <c r="H1175" s="36" t="str">
        <f>_xlfn.XLOOKUP(C1175&amp;F1175&amp;I1175&amp;J1175,'[1]2025年已发货'!$F:$F&amp;'[1]2025年已发货'!$C:$C&amp;'[1]2025年已发货'!$G:$G&amp;'[1]2025年已发货'!$H:$H,'[1]2025年已发货'!$E:$E,"未发货")</f>
        <v>未发货</v>
      </c>
      <c r="I1175" s="40" t="str">
        <f>VLOOKUP(B1175,辅助信息!E:I,3,FALSE)</f>
        <v>(宜宾兴港三江新区长江工业园建设项目-M2-2#厂房)宜宾市翠屏区宜宾汽车零部件配套产业基地(纬五路南)</v>
      </c>
      <c r="J1175" s="40" t="str">
        <f>VLOOKUP(B1175,辅助信息!E:I,4,FALSE)</f>
        <v>李国享</v>
      </c>
      <c r="K1175" s="40">
        <f>VLOOKUP(J1175,辅助信息!H:I,2,FALSE)</f>
        <v>17713876279</v>
      </c>
      <c r="L1175" s="39" t="str">
        <f>VLOOKUP(B1175,辅助信息!E:J,6,FALSE)</f>
        <v>装货前联系收货人核实到场规格，货物最下面用方木垫下方便卸货</v>
      </c>
      <c r="M1175" s="93">
        <v>45773</v>
      </c>
      <c r="O1175" s="64">
        <f ca="1" t="shared" si="45"/>
        <v>0</v>
      </c>
      <c r="P1175" s="64">
        <f ca="1" t="shared" si="44"/>
        <v>198</v>
      </c>
      <c r="Q1175" s="29" t="str">
        <f>VLOOKUP(B1175,辅助信息!E:M,9,FALSE)</f>
        <v>ZTWM-CDGS-XS-2025-0059-宜宾兴港建材-宜宾冷链项目</v>
      </c>
      <c r="R1175" s="29" t="str">
        <f>_xlfn._xlws.FILTER(辅助信息!D:D,辅助信息!E:E=B1175)</f>
        <v>宜宾兴港三江新区长江工业园建设项目</v>
      </c>
    </row>
    <row r="1176" hidden="1" spans="1:18">
      <c r="A1176" s="64" t="e">
        <f t="shared" si="46"/>
        <v>#VALUE!</v>
      </c>
      <c r="B1176" s="40" t="s">
        <v>135</v>
      </c>
      <c r="C1176" s="72">
        <v>45771</v>
      </c>
      <c r="D1176" s="40" t="str">
        <f>VLOOKUP(B1176,辅助信息!E:K,7,FALSE)</f>
        <v>JWDDCD2025050800080</v>
      </c>
      <c r="E1176" s="40" t="str">
        <f>VLOOKUP(F1176,辅助信息!A:B,2,FALSE)</f>
        <v>螺纹钢</v>
      </c>
      <c r="F1176" s="40" t="s">
        <v>30</v>
      </c>
      <c r="G1176" s="36">
        <v>100</v>
      </c>
      <c r="H1176" s="36" t="str">
        <f>_xlfn.XLOOKUP(C1176&amp;F1176&amp;I1176&amp;J1176,'[1]2025年已发货'!$F:$F&amp;'[1]2025年已发货'!$C:$C&amp;'[1]2025年已发货'!$G:$G&amp;'[1]2025年已发货'!$H:$H,'[1]2025年已发货'!$E:$E,"未发货")</f>
        <v>未发货</v>
      </c>
      <c r="I1176" s="40" t="str">
        <f>VLOOKUP(B1176,辅助信息!E:I,3,FALSE)</f>
        <v>(宜宾兴港三江新区长江工业园建设项目-M2-2#厂房)宜宾市翠屏区宜宾汽车零部件配套产业基地(纬五路南)</v>
      </c>
      <c r="J1176" s="40" t="str">
        <f>VLOOKUP(B1176,辅助信息!E:I,4,FALSE)</f>
        <v>李国享</v>
      </c>
      <c r="K1176" s="40">
        <f>VLOOKUP(J1176,辅助信息!H:I,2,FALSE)</f>
        <v>17713876279</v>
      </c>
      <c r="L1176" s="39" t="str">
        <f>VLOOKUP(B1176,辅助信息!E:J,6,FALSE)</f>
        <v>装货前联系收货人核实到场规格，货物最下面用方木垫下方便卸货</v>
      </c>
      <c r="M1176" s="93">
        <v>45773</v>
      </c>
      <c r="O1176" s="64">
        <f ca="1" t="shared" si="45"/>
        <v>0</v>
      </c>
      <c r="P1176" s="64">
        <f ca="1" t="shared" si="44"/>
        <v>198</v>
      </c>
      <c r="Q1176" s="29" t="str">
        <f>VLOOKUP(B1176,辅助信息!E:M,9,FALSE)</f>
        <v>ZTWM-CDGS-XS-2025-0059-宜宾兴港建材-宜宾冷链项目</v>
      </c>
      <c r="R1176" s="29" t="str">
        <f>_xlfn._xlws.FILTER(辅助信息!D:D,辅助信息!E:E=B1176)</f>
        <v>宜宾兴港三江新区长江工业园建设项目</v>
      </c>
    </row>
    <row r="1177" hidden="1" spans="1:18">
      <c r="A1177" s="64" t="e">
        <f t="shared" si="46"/>
        <v>#VALUE!</v>
      </c>
      <c r="B1177" s="40" t="s">
        <v>135</v>
      </c>
      <c r="C1177" s="72">
        <v>45771</v>
      </c>
      <c r="D1177" s="40" t="str">
        <f>VLOOKUP(B1177,辅助信息!E:K,7,FALSE)</f>
        <v>JWDDCD2025050800080</v>
      </c>
      <c r="E1177" s="40" t="str">
        <f>VLOOKUP(F1177,辅助信息!A:B,2,FALSE)</f>
        <v>螺纹钢</v>
      </c>
      <c r="F1177" s="40" t="s">
        <v>33</v>
      </c>
      <c r="G1177" s="36">
        <v>20</v>
      </c>
      <c r="H1177" s="36" t="str">
        <f>_xlfn.XLOOKUP(C1177&amp;F1177&amp;I1177&amp;J1177,'[1]2025年已发货'!$F:$F&amp;'[1]2025年已发货'!$C:$C&amp;'[1]2025年已发货'!$G:$G&amp;'[1]2025年已发货'!$H:$H,'[1]2025年已发货'!$E:$E,"未发货")</f>
        <v>未发货</v>
      </c>
      <c r="I1177" s="40" t="str">
        <f>VLOOKUP(B1177,辅助信息!E:I,3,FALSE)</f>
        <v>(宜宾兴港三江新区长江工业园建设项目-M2-2#厂房)宜宾市翠屏区宜宾汽车零部件配套产业基地(纬五路南)</v>
      </c>
      <c r="J1177" s="40" t="str">
        <f>VLOOKUP(B1177,辅助信息!E:I,4,FALSE)</f>
        <v>李国享</v>
      </c>
      <c r="K1177" s="40">
        <f>VLOOKUP(J1177,辅助信息!H:I,2,FALSE)</f>
        <v>17713876279</v>
      </c>
      <c r="L1177" s="39" t="str">
        <f>VLOOKUP(B1177,辅助信息!E:J,6,FALSE)</f>
        <v>装货前联系收货人核实到场规格，货物最下面用方木垫下方便卸货</v>
      </c>
      <c r="M1177" s="93">
        <v>45773</v>
      </c>
      <c r="O1177" s="64">
        <f ca="1" t="shared" si="45"/>
        <v>0</v>
      </c>
      <c r="P1177" s="64">
        <f ca="1" t="shared" si="44"/>
        <v>198</v>
      </c>
      <c r="Q1177" s="29" t="str">
        <f>VLOOKUP(B1177,辅助信息!E:M,9,FALSE)</f>
        <v>ZTWM-CDGS-XS-2025-0059-宜宾兴港建材-宜宾冷链项目</v>
      </c>
      <c r="R1177" s="29" t="str">
        <f>_xlfn._xlws.FILTER(辅助信息!D:D,辅助信息!E:E=B1177)</f>
        <v>宜宾兴港三江新区长江工业园建设项目</v>
      </c>
    </row>
    <row r="1178" hidden="1" spans="1:18">
      <c r="A1178" s="64" t="e">
        <f t="shared" si="46"/>
        <v>#VALUE!</v>
      </c>
      <c r="B1178" s="40" t="s">
        <v>135</v>
      </c>
      <c r="C1178" s="72">
        <v>45771</v>
      </c>
      <c r="D1178" s="40" t="str">
        <f>VLOOKUP(B1178,辅助信息!E:K,7,FALSE)</f>
        <v>JWDDCD2025050800080</v>
      </c>
      <c r="E1178" s="40" t="str">
        <f>VLOOKUP(F1178,辅助信息!A:B,2,FALSE)</f>
        <v>螺纹钢</v>
      </c>
      <c r="F1178" s="40" t="s">
        <v>28</v>
      </c>
      <c r="G1178" s="36">
        <v>20</v>
      </c>
      <c r="H1178" s="36" t="str">
        <f>_xlfn.XLOOKUP(C1178&amp;F1178&amp;I1178&amp;J1178,'[1]2025年已发货'!$F:$F&amp;'[1]2025年已发货'!$C:$C&amp;'[1]2025年已发货'!$G:$G&amp;'[1]2025年已发货'!$H:$H,'[1]2025年已发货'!$E:$E,"未发货")</f>
        <v>未发货</v>
      </c>
      <c r="I1178" s="40" t="str">
        <f>VLOOKUP(B1178,辅助信息!E:I,3,FALSE)</f>
        <v>(宜宾兴港三江新区长江工业园建设项目-M2-2#厂房)宜宾市翠屏区宜宾汽车零部件配套产业基地(纬五路南)</v>
      </c>
      <c r="J1178" s="40" t="str">
        <f>VLOOKUP(B1178,辅助信息!E:I,4,FALSE)</f>
        <v>李国享</v>
      </c>
      <c r="K1178" s="40">
        <f>VLOOKUP(J1178,辅助信息!H:I,2,FALSE)</f>
        <v>17713876279</v>
      </c>
      <c r="L1178" s="39" t="str">
        <f>VLOOKUP(B1178,辅助信息!E:J,6,FALSE)</f>
        <v>装货前联系收货人核实到场规格，货物最下面用方木垫下方便卸货</v>
      </c>
      <c r="M1178" s="93">
        <v>45773</v>
      </c>
      <c r="O1178" s="64">
        <f ca="1" t="shared" si="45"/>
        <v>0</v>
      </c>
      <c r="P1178" s="64">
        <f ca="1" t="shared" si="44"/>
        <v>198</v>
      </c>
      <c r="Q1178" s="29" t="str">
        <f>VLOOKUP(B1178,辅助信息!E:M,9,FALSE)</f>
        <v>ZTWM-CDGS-XS-2025-0059-宜宾兴港建材-宜宾冷链项目</v>
      </c>
      <c r="R1178" s="29" t="str">
        <f>_xlfn._xlws.FILTER(辅助信息!D:D,辅助信息!E:E=B1178)</f>
        <v>宜宾兴港三江新区长江工业园建设项目</v>
      </c>
    </row>
    <row r="1179" hidden="1" spans="1:18">
      <c r="A1179" s="64" t="e">
        <f t="shared" si="46"/>
        <v>#VALUE!</v>
      </c>
      <c r="B1179" s="40" t="s">
        <v>135</v>
      </c>
      <c r="C1179" s="72">
        <v>45771</v>
      </c>
      <c r="D1179" s="40" t="str">
        <f>VLOOKUP(B1179,辅助信息!E:K,7,FALSE)</f>
        <v>JWDDCD2025050800080</v>
      </c>
      <c r="E1179" s="40" t="str">
        <f>VLOOKUP(F1179,辅助信息!A:B,2,FALSE)</f>
        <v>螺纹钢</v>
      </c>
      <c r="F1179" s="40" t="s">
        <v>18</v>
      </c>
      <c r="G1179" s="36">
        <v>10</v>
      </c>
      <c r="H1179" s="36" t="str">
        <f>_xlfn.XLOOKUP(C1179&amp;F1179&amp;I1179&amp;J1179,'[1]2025年已发货'!$F:$F&amp;'[1]2025年已发货'!$C:$C&amp;'[1]2025年已发货'!$G:$G&amp;'[1]2025年已发货'!$H:$H,'[1]2025年已发货'!$E:$E,"未发货")</f>
        <v>未发货</v>
      </c>
      <c r="I1179" s="40" t="str">
        <f>VLOOKUP(B1179,辅助信息!E:I,3,FALSE)</f>
        <v>(宜宾兴港三江新区长江工业园建设项目-M2-2#厂房)宜宾市翠屏区宜宾汽车零部件配套产业基地(纬五路南)</v>
      </c>
      <c r="J1179" s="40" t="str">
        <f>VLOOKUP(B1179,辅助信息!E:I,4,FALSE)</f>
        <v>李国享</v>
      </c>
      <c r="K1179" s="40">
        <f>VLOOKUP(J1179,辅助信息!H:I,2,FALSE)</f>
        <v>17713876279</v>
      </c>
      <c r="L1179" s="39" t="str">
        <f>VLOOKUP(B1179,辅助信息!E:J,6,FALSE)</f>
        <v>装货前联系收货人核实到场规格，货物最下面用方木垫下方便卸货</v>
      </c>
      <c r="M1179" s="93">
        <v>45773</v>
      </c>
      <c r="O1179" s="64">
        <f ca="1" t="shared" si="45"/>
        <v>0</v>
      </c>
      <c r="P1179" s="64">
        <f ca="1" t="shared" si="44"/>
        <v>198</v>
      </c>
      <c r="Q1179" s="29" t="str">
        <f>VLOOKUP(B1179,辅助信息!E:M,9,FALSE)</f>
        <v>ZTWM-CDGS-XS-2025-0059-宜宾兴港建材-宜宾冷链项目</v>
      </c>
      <c r="R1179" s="29" t="str">
        <f>_xlfn._xlws.FILTER(辅助信息!D:D,辅助信息!E:E=B1179)</f>
        <v>宜宾兴港三江新区长江工业园建设项目</v>
      </c>
    </row>
    <row r="1180" hidden="1" spans="1:18">
      <c r="A1180" s="64" t="e">
        <f t="shared" si="46"/>
        <v>#VALUE!</v>
      </c>
      <c r="B1180" s="40" t="s">
        <v>136</v>
      </c>
      <c r="C1180" s="72">
        <v>45771</v>
      </c>
      <c r="D1180" s="40" t="str">
        <f>VLOOKUP(B1180,辅助信息!E:K,7,FALSE)</f>
        <v>JWDDCD2025050800080</v>
      </c>
      <c r="E1180" s="40" t="str">
        <f>VLOOKUP(F1180,辅助信息!A:B,2,FALSE)</f>
        <v>盘螺</v>
      </c>
      <c r="F1180" s="40" t="s">
        <v>41</v>
      </c>
      <c r="G1180" s="36">
        <v>35</v>
      </c>
      <c r="H1180" s="36" t="str">
        <f>_xlfn.XLOOKUP(C1180&amp;F1180&amp;I1180&amp;J1180,'[1]2025年已发货'!$F:$F&amp;'[1]2025年已发货'!$C:$C&amp;'[1]2025年已发货'!$G:$G&amp;'[1]2025年已发货'!$H:$H,'[1]2025年已发货'!$E:$E,"未发货")</f>
        <v>未发货</v>
      </c>
      <c r="I1180" s="40" t="str">
        <f>VLOOKUP(B1180,辅助信息!E:I,3,FALSE)</f>
        <v>(宜宾兴港三江新区长江工业园建设项目-M2-00-04桩)宜宾市翠屏区宜宾汽车零部件配套产业基地(纬五路南)</v>
      </c>
      <c r="J1180" s="40" t="str">
        <f>VLOOKUP(B1180,辅助信息!E:I,4,FALSE)</f>
        <v>李国享</v>
      </c>
      <c r="K1180" s="40">
        <f>VLOOKUP(J1180,辅助信息!H:I,2,FALSE)</f>
        <v>17713876279</v>
      </c>
      <c r="L1180" s="39" t="str">
        <f>VLOOKUP(B1180,辅助信息!E:J,6,FALSE)</f>
        <v>装货前联系收货人核实到场规格，货物最下面用方木垫下方便卸货</v>
      </c>
      <c r="M1180" s="93">
        <v>45773</v>
      </c>
      <c r="O1180" s="64">
        <f ca="1" t="shared" si="45"/>
        <v>0</v>
      </c>
      <c r="P1180" s="64">
        <f ca="1" t="shared" si="44"/>
        <v>198</v>
      </c>
      <c r="Q1180" s="29" t="str">
        <f>VLOOKUP(B1180,辅助信息!E:M,9,FALSE)</f>
        <v>ZTWM-CDGS-XS-2025-0059-宜宾兴港建材-宜宾冷链项目</v>
      </c>
      <c r="R1180" s="29" t="str">
        <f>_xlfn._xlws.FILTER(辅助信息!D:D,辅助信息!E:E=B1180)</f>
        <v>宜宾兴港三江新区长江工业园建设项目</v>
      </c>
    </row>
    <row r="1181" hidden="1" spans="1:18">
      <c r="A1181" s="64" t="e">
        <f t="shared" si="46"/>
        <v>#VALUE!</v>
      </c>
      <c r="B1181" s="40" t="s">
        <v>136</v>
      </c>
      <c r="C1181" s="72">
        <v>45771</v>
      </c>
      <c r="D1181" s="40" t="str">
        <f>VLOOKUP(B1181,辅助信息!E:K,7,FALSE)</f>
        <v>JWDDCD2025050800080</v>
      </c>
      <c r="E1181" s="40" t="str">
        <f>VLOOKUP(F1181,辅助信息!A:B,2,FALSE)</f>
        <v>螺纹钢</v>
      </c>
      <c r="F1181" s="40" t="s">
        <v>32</v>
      </c>
      <c r="G1181" s="36">
        <v>35</v>
      </c>
      <c r="H1181" s="36" t="str">
        <f>_xlfn.XLOOKUP(C1181&amp;F1181&amp;I1181&amp;J1181,'[1]2025年已发货'!$F:$F&amp;'[1]2025年已发货'!$C:$C&amp;'[1]2025年已发货'!$G:$G&amp;'[1]2025年已发货'!$H:$H,'[1]2025年已发货'!$E:$E,"未发货")</f>
        <v>未发货</v>
      </c>
      <c r="I1181" s="40" t="str">
        <f>VLOOKUP(B1181,辅助信息!E:I,3,FALSE)</f>
        <v>(宜宾兴港三江新区长江工业园建设项目-M2-00-04桩)宜宾市翠屏区宜宾汽车零部件配套产业基地(纬五路南)</v>
      </c>
      <c r="J1181" s="40" t="str">
        <f>VLOOKUP(B1181,辅助信息!E:I,4,FALSE)</f>
        <v>李国享</v>
      </c>
      <c r="K1181" s="40">
        <f>VLOOKUP(J1181,辅助信息!H:I,2,FALSE)</f>
        <v>17713876279</v>
      </c>
      <c r="L1181" s="39" t="str">
        <f>VLOOKUP(B1181,辅助信息!E:J,6,FALSE)</f>
        <v>装货前联系收货人核实到场规格，货物最下面用方木垫下方便卸货</v>
      </c>
      <c r="M1181" s="93">
        <v>45773</v>
      </c>
      <c r="O1181" s="64">
        <f ca="1" t="shared" si="45"/>
        <v>0</v>
      </c>
      <c r="P1181" s="64">
        <f ca="1" t="shared" si="44"/>
        <v>198</v>
      </c>
      <c r="Q1181" s="29" t="str">
        <f>VLOOKUP(B1181,辅助信息!E:M,9,FALSE)</f>
        <v>ZTWM-CDGS-XS-2025-0059-宜宾兴港建材-宜宾冷链项目</v>
      </c>
      <c r="R1181" s="29" t="str">
        <f>_xlfn._xlws.FILTER(辅助信息!D:D,辅助信息!E:E=B1181)</f>
        <v>宜宾兴港三江新区长江工业园建设项目</v>
      </c>
    </row>
    <row r="1182" hidden="1" spans="1:18">
      <c r="A1182" s="64" t="e">
        <f t="shared" si="46"/>
        <v>#VALUE!</v>
      </c>
      <c r="B1182" s="40" t="s">
        <v>136</v>
      </c>
      <c r="C1182" s="72">
        <v>45771</v>
      </c>
      <c r="D1182" s="40" t="str">
        <f>VLOOKUP(B1182,辅助信息!E:K,7,FALSE)</f>
        <v>JWDDCD2025050800080</v>
      </c>
      <c r="E1182" s="40" t="str">
        <f>VLOOKUP(F1182,辅助信息!A:B,2,FALSE)</f>
        <v>螺纹钢</v>
      </c>
      <c r="F1182" s="40" t="s">
        <v>30</v>
      </c>
      <c r="G1182" s="36">
        <v>35</v>
      </c>
      <c r="H1182" s="36" t="str">
        <f>_xlfn.XLOOKUP(C1182&amp;F1182&amp;I1182&amp;J1182,'[1]2025年已发货'!$F:$F&amp;'[1]2025年已发货'!$C:$C&amp;'[1]2025年已发货'!$G:$G&amp;'[1]2025年已发货'!$H:$H,'[1]2025年已发货'!$E:$E,"未发货")</f>
        <v>未发货</v>
      </c>
      <c r="I1182" s="40" t="str">
        <f>VLOOKUP(B1182,辅助信息!E:I,3,FALSE)</f>
        <v>(宜宾兴港三江新区长江工业园建设项目-M2-00-04桩)宜宾市翠屏区宜宾汽车零部件配套产业基地(纬五路南)</v>
      </c>
      <c r="J1182" s="40" t="str">
        <f>VLOOKUP(B1182,辅助信息!E:I,4,FALSE)</f>
        <v>李国享</v>
      </c>
      <c r="K1182" s="40">
        <f>VLOOKUP(J1182,辅助信息!H:I,2,FALSE)</f>
        <v>17713876279</v>
      </c>
      <c r="L1182" s="39" t="str">
        <f>VLOOKUP(B1182,辅助信息!E:J,6,FALSE)</f>
        <v>装货前联系收货人核实到场规格，货物最下面用方木垫下方便卸货</v>
      </c>
      <c r="M1182" s="93">
        <v>45773</v>
      </c>
      <c r="O1182" s="64">
        <f ca="1" t="shared" si="45"/>
        <v>0</v>
      </c>
      <c r="P1182" s="64">
        <f ca="1" t="shared" si="44"/>
        <v>198</v>
      </c>
      <c r="Q1182" s="29" t="str">
        <f>VLOOKUP(B1182,辅助信息!E:M,9,FALSE)</f>
        <v>ZTWM-CDGS-XS-2025-0059-宜宾兴港建材-宜宾冷链项目</v>
      </c>
      <c r="R1182" s="29" t="str">
        <f>_xlfn._xlws.FILTER(辅助信息!D:D,辅助信息!E:E=B1182)</f>
        <v>宜宾兴港三江新区长江工业园建设项目</v>
      </c>
    </row>
    <row r="1183" hidden="1" spans="1:18">
      <c r="A1183" s="64" t="e">
        <f t="shared" si="46"/>
        <v>#VALUE!</v>
      </c>
      <c r="B1183" s="40" t="s">
        <v>136</v>
      </c>
      <c r="C1183" s="72">
        <v>45771</v>
      </c>
      <c r="D1183" s="40" t="str">
        <f>VLOOKUP(B1183,辅助信息!E:K,7,FALSE)</f>
        <v>JWDDCD2025050800080</v>
      </c>
      <c r="E1183" s="40" t="str">
        <f>VLOOKUP(F1183,辅助信息!A:B,2,FALSE)</f>
        <v>螺纹钢</v>
      </c>
      <c r="F1183" s="40" t="s">
        <v>90</v>
      </c>
      <c r="G1183" s="36">
        <v>175</v>
      </c>
      <c r="H1183" s="36" t="str">
        <f>_xlfn.XLOOKUP(C1183&amp;F1183&amp;I1183&amp;J1183,'[1]2025年已发货'!$F:$F&amp;'[1]2025年已发货'!$C:$C&amp;'[1]2025年已发货'!$G:$G&amp;'[1]2025年已发货'!$H:$H,'[1]2025年已发货'!$E:$E,"未发货")</f>
        <v>未发货</v>
      </c>
      <c r="I1183" s="40" t="str">
        <f>VLOOKUP(B1183,辅助信息!E:I,3,FALSE)</f>
        <v>(宜宾兴港三江新区长江工业园建设项目-M2-00-04桩)宜宾市翠屏区宜宾汽车零部件配套产业基地(纬五路南)</v>
      </c>
      <c r="J1183" s="40" t="str">
        <f>VLOOKUP(B1183,辅助信息!E:I,4,FALSE)</f>
        <v>李国享</v>
      </c>
      <c r="K1183" s="40">
        <f>VLOOKUP(J1183,辅助信息!H:I,2,FALSE)</f>
        <v>17713876279</v>
      </c>
      <c r="L1183" s="39" t="str">
        <f>VLOOKUP(B1183,辅助信息!E:J,6,FALSE)</f>
        <v>装货前联系收货人核实到场规格，货物最下面用方木垫下方便卸货</v>
      </c>
      <c r="M1183" s="93">
        <v>45773</v>
      </c>
      <c r="O1183" s="64">
        <f ca="1" t="shared" si="45"/>
        <v>0</v>
      </c>
      <c r="P1183" s="64">
        <f ca="1" t="shared" si="44"/>
        <v>198</v>
      </c>
      <c r="Q1183" s="29" t="str">
        <f>VLOOKUP(B1183,辅助信息!E:M,9,FALSE)</f>
        <v>ZTWM-CDGS-XS-2025-0059-宜宾兴港建材-宜宾冷链项目</v>
      </c>
      <c r="R1183" s="29" t="str">
        <f>_xlfn._xlws.FILTER(辅助信息!D:D,辅助信息!E:E=B1183)</f>
        <v>宜宾兴港三江新区长江工业园建设项目</v>
      </c>
    </row>
    <row r="1184" hidden="1" spans="1:18">
      <c r="A1184" s="64" t="e">
        <f t="shared" si="46"/>
        <v>#VALUE!</v>
      </c>
      <c r="B1184" s="40" t="s">
        <v>136</v>
      </c>
      <c r="C1184" s="72">
        <v>45771</v>
      </c>
      <c r="D1184" s="40" t="str">
        <f>VLOOKUP(B1184,辅助信息!E:K,7,FALSE)</f>
        <v>JWDDCD2025050800080</v>
      </c>
      <c r="E1184" s="40" t="str">
        <f>VLOOKUP(F1184,辅助信息!A:B,2,FALSE)</f>
        <v>螺纹钢</v>
      </c>
      <c r="F1184" s="40" t="s">
        <v>130</v>
      </c>
      <c r="G1184" s="36">
        <v>35</v>
      </c>
      <c r="H1184" s="36" t="str">
        <f>_xlfn.XLOOKUP(C1184&amp;F1184&amp;I1184&amp;J1184,'[1]2025年已发货'!$F:$F&amp;'[1]2025年已发货'!$C:$C&amp;'[1]2025年已发货'!$G:$G&amp;'[1]2025年已发货'!$H:$H,'[1]2025年已发货'!$E:$E,"未发货")</f>
        <v>未发货</v>
      </c>
      <c r="I1184" s="40" t="str">
        <f>VLOOKUP(B1184,辅助信息!E:I,3,FALSE)</f>
        <v>(宜宾兴港三江新区长江工业园建设项目-M2-00-04桩)宜宾市翠屏区宜宾汽车零部件配套产业基地(纬五路南)</v>
      </c>
      <c r="J1184" s="40" t="str">
        <f>VLOOKUP(B1184,辅助信息!E:I,4,FALSE)</f>
        <v>李国享</v>
      </c>
      <c r="K1184" s="40">
        <f>VLOOKUP(J1184,辅助信息!H:I,2,FALSE)</f>
        <v>17713876279</v>
      </c>
      <c r="L1184" s="39" t="str">
        <f>VLOOKUP(B1184,辅助信息!E:J,6,FALSE)</f>
        <v>装货前联系收货人核实到场规格，货物最下面用方木垫下方便卸货</v>
      </c>
      <c r="M1184" s="93">
        <v>45773</v>
      </c>
      <c r="O1184" s="64">
        <f ca="1" t="shared" si="45"/>
        <v>0</v>
      </c>
      <c r="P1184" s="64">
        <f ca="1" t="shared" si="44"/>
        <v>198</v>
      </c>
      <c r="Q1184" s="29" t="str">
        <f>VLOOKUP(B1184,辅助信息!E:M,9,FALSE)</f>
        <v>ZTWM-CDGS-XS-2025-0059-宜宾兴港建材-宜宾冷链项目</v>
      </c>
      <c r="R1184" s="29" t="str">
        <f>_xlfn._xlws.FILTER(辅助信息!D:D,辅助信息!E:E=B1184)</f>
        <v>宜宾兴港三江新区长江工业园建设项目</v>
      </c>
    </row>
    <row r="1185" hidden="1" spans="1:18">
      <c r="A1185" s="64" t="e">
        <f t="shared" si="46"/>
        <v>#VALUE!</v>
      </c>
      <c r="B1185" s="40" t="s">
        <v>137</v>
      </c>
      <c r="C1185" s="72">
        <v>45771</v>
      </c>
      <c r="D1185" s="40" t="str">
        <f>VLOOKUP(B1185,辅助信息!E:K,7,FALSE)</f>
        <v>JWDDCD2025050800080</v>
      </c>
      <c r="E1185" s="40" t="str">
        <f>VLOOKUP(F1185,辅助信息!A:B,2,FALSE)</f>
        <v>盘螺</v>
      </c>
      <c r="F1185" s="40" t="s">
        <v>40</v>
      </c>
      <c r="G1185" s="36">
        <v>10</v>
      </c>
      <c r="H1185" s="36" t="str">
        <f>_xlfn.XLOOKUP(C1185&amp;F1185&amp;I1185&amp;J1185,'[1]2025年已发货'!$F:$F&amp;'[1]2025年已发货'!$C:$C&amp;'[1]2025年已发货'!$G:$G&amp;'[1]2025年已发货'!$H:$H,'[1]2025年已发货'!$E:$E,"未发货")</f>
        <v>未发货</v>
      </c>
      <c r="I1185" s="40" t="str">
        <f>VLOOKUP(B1185,辅助信息!E:I,3,FALSE)</f>
        <v>(宜宾兴港三江新区长江工业园建设项目-M2-6#厂房)宜宾市翠屏区宜宾汽车零部件配套产业基地(纬五路南)</v>
      </c>
      <c r="J1185" s="40" t="str">
        <f>VLOOKUP(B1185,辅助信息!E:I,4,FALSE)</f>
        <v>李国享</v>
      </c>
      <c r="K1185" s="40">
        <f>VLOOKUP(J1185,辅助信息!H:I,2,FALSE)</f>
        <v>17713876279</v>
      </c>
      <c r="L1185" s="39" t="str">
        <f>VLOOKUP(B1185,辅助信息!E:J,6,FALSE)</f>
        <v>装货前联系收货人核实到场规格，货物最下面用方木垫下方便卸货</v>
      </c>
      <c r="M1185" s="93">
        <v>45773</v>
      </c>
      <c r="O1185" s="64">
        <f ca="1" t="shared" si="45"/>
        <v>0</v>
      </c>
      <c r="P1185" s="64">
        <f ca="1" t="shared" si="44"/>
        <v>198</v>
      </c>
      <c r="Q1185" s="29" t="str">
        <f>VLOOKUP(B1185,辅助信息!E:M,9,FALSE)</f>
        <v>ZTWM-CDGS-XS-2025-0059-宜宾兴港建材-宜宾冷链项目</v>
      </c>
      <c r="R1185" s="29" t="str">
        <f>_xlfn._xlws.FILTER(辅助信息!D:D,辅助信息!E:E=B1185)</f>
        <v>宜宾兴港三江新区长江工业园建设项目</v>
      </c>
    </row>
    <row r="1186" hidden="1" spans="1:18">
      <c r="A1186" s="64" t="e">
        <f t="shared" si="46"/>
        <v>#VALUE!</v>
      </c>
      <c r="B1186" s="40" t="s">
        <v>137</v>
      </c>
      <c r="C1186" s="72">
        <v>45771</v>
      </c>
      <c r="D1186" s="40" t="str">
        <f>VLOOKUP(B1186,辅助信息!E:K,7,FALSE)</f>
        <v>JWDDCD2025050800080</v>
      </c>
      <c r="E1186" s="40" t="str">
        <f>VLOOKUP(F1186,辅助信息!A:B,2,FALSE)</f>
        <v>盘螺</v>
      </c>
      <c r="F1186" s="40" t="s">
        <v>41</v>
      </c>
      <c r="G1186" s="36">
        <v>30</v>
      </c>
      <c r="H1186" s="36" t="str">
        <f>_xlfn.XLOOKUP(C1186&amp;F1186&amp;I1186&amp;J1186,'[1]2025年已发货'!$F:$F&amp;'[1]2025年已发货'!$C:$C&amp;'[1]2025年已发货'!$G:$G&amp;'[1]2025年已发货'!$H:$H,'[1]2025年已发货'!$E:$E,"未发货")</f>
        <v>未发货</v>
      </c>
      <c r="I1186" s="40" t="str">
        <f>VLOOKUP(B1186,辅助信息!E:I,3,FALSE)</f>
        <v>(宜宾兴港三江新区长江工业园建设项目-M2-6#厂房)宜宾市翠屏区宜宾汽车零部件配套产业基地(纬五路南)</v>
      </c>
      <c r="J1186" s="40" t="str">
        <f>VLOOKUP(B1186,辅助信息!E:I,4,FALSE)</f>
        <v>李国享</v>
      </c>
      <c r="K1186" s="40">
        <f>VLOOKUP(J1186,辅助信息!H:I,2,FALSE)</f>
        <v>17713876279</v>
      </c>
      <c r="L1186" s="39" t="str">
        <f>VLOOKUP(B1186,辅助信息!E:J,6,FALSE)</f>
        <v>装货前联系收货人核实到场规格，货物最下面用方木垫下方便卸货</v>
      </c>
      <c r="M1186" s="93">
        <v>45773</v>
      </c>
      <c r="O1186" s="64">
        <f ca="1" t="shared" si="45"/>
        <v>0</v>
      </c>
      <c r="P1186" s="64">
        <f ca="1" t="shared" si="44"/>
        <v>198</v>
      </c>
      <c r="Q1186" s="29" t="str">
        <f>VLOOKUP(B1186,辅助信息!E:M,9,FALSE)</f>
        <v>ZTWM-CDGS-XS-2025-0059-宜宾兴港建材-宜宾冷链项目</v>
      </c>
      <c r="R1186" s="29" t="str">
        <f>_xlfn._xlws.FILTER(辅助信息!D:D,辅助信息!E:E=B1186)</f>
        <v>宜宾兴港三江新区长江工业园建设项目</v>
      </c>
    </row>
    <row r="1187" hidden="1" spans="1:18">
      <c r="A1187" s="64" t="e">
        <f t="shared" si="46"/>
        <v>#VALUE!</v>
      </c>
      <c r="B1187" s="40" t="s">
        <v>137</v>
      </c>
      <c r="C1187" s="72">
        <v>45771</v>
      </c>
      <c r="D1187" s="40" t="str">
        <f>VLOOKUP(B1187,辅助信息!E:K,7,FALSE)</f>
        <v>JWDDCD2025050800080</v>
      </c>
      <c r="E1187" s="40" t="str">
        <f>VLOOKUP(F1187,辅助信息!A:B,2,FALSE)</f>
        <v>螺纹钢</v>
      </c>
      <c r="F1187" s="40" t="s">
        <v>27</v>
      </c>
      <c r="G1187" s="36">
        <v>10</v>
      </c>
      <c r="H1187" s="36" t="str">
        <f>_xlfn.XLOOKUP(C1187&amp;F1187&amp;I1187&amp;J1187,'[1]2025年已发货'!$F:$F&amp;'[1]2025年已发货'!$C:$C&amp;'[1]2025年已发货'!$G:$G&amp;'[1]2025年已发货'!$H:$H,'[1]2025年已发货'!$E:$E,"未发货")</f>
        <v>未发货</v>
      </c>
      <c r="I1187" s="40" t="str">
        <f>VLOOKUP(B1187,辅助信息!E:I,3,FALSE)</f>
        <v>(宜宾兴港三江新区长江工业园建设项目-M2-6#厂房)宜宾市翠屏区宜宾汽车零部件配套产业基地(纬五路南)</v>
      </c>
      <c r="J1187" s="40" t="str">
        <f>VLOOKUP(B1187,辅助信息!E:I,4,FALSE)</f>
        <v>李国享</v>
      </c>
      <c r="K1187" s="40">
        <f>VLOOKUP(J1187,辅助信息!H:I,2,FALSE)</f>
        <v>17713876279</v>
      </c>
      <c r="L1187" s="39" t="str">
        <f>VLOOKUP(B1187,辅助信息!E:J,6,FALSE)</f>
        <v>装货前联系收货人核实到场规格，货物最下面用方木垫下方便卸货</v>
      </c>
      <c r="M1187" s="93">
        <v>45773</v>
      </c>
      <c r="O1187" s="64">
        <f ca="1" t="shared" si="45"/>
        <v>0</v>
      </c>
      <c r="P1187" s="64">
        <f ca="1" t="shared" si="44"/>
        <v>198</v>
      </c>
      <c r="Q1187" s="29" t="str">
        <f>VLOOKUP(B1187,辅助信息!E:M,9,FALSE)</f>
        <v>ZTWM-CDGS-XS-2025-0059-宜宾兴港建材-宜宾冷链项目</v>
      </c>
      <c r="R1187" s="29" t="str">
        <f>_xlfn._xlws.FILTER(辅助信息!D:D,辅助信息!E:E=B1187)</f>
        <v>宜宾兴港三江新区长江工业园建设项目</v>
      </c>
    </row>
    <row r="1188" hidden="1" spans="1:18">
      <c r="A1188" s="64" t="e">
        <f t="shared" si="46"/>
        <v>#VALUE!</v>
      </c>
      <c r="B1188" s="40" t="s">
        <v>137</v>
      </c>
      <c r="C1188" s="72">
        <v>45771</v>
      </c>
      <c r="D1188" s="40" t="str">
        <f>VLOOKUP(B1188,辅助信息!E:K,7,FALSE)</f>
        <v>JWDDCD2025050800080</v>
      </c>
      <c r="E1188" s="40" t="str">
        <f>VLOOKUP(F1188,辅助信息!A:B,2,FALSE)</f>
        <v>螺纹钢</v>
      </c>
      <c r="F1188" s="40" t="s">
        <v>32</v>
      </c>
      <c r="G1188" s="36">
        <v>6</v>
      </c>
      <c r="H1188" s="36" t="str">
        <f>_xlfn.XLOOKUP(C1188&amp;F1188&amp;I1188&amp;J1188,'[1]2025年已发货'!$F:$F&amp;'[1]2025年已发货'!$C:$C&amp;'[1]2025年已发货'!$G:$G&amp;'[1]2025年已发货'!$H:$H,'[1]2025年已发货'!$E:$E,"未发货")</f>
        <v>未发货</v>
      </c>
      <c r="I1188" s="40" t="str">
        <f>VLOOKUP(B1188,辅助信息!E:I,3,FALSE)</f>
        <v>(宜宾兴港三江新区长江工业园建设项目-M2-6#厂房)宜宾市翠屏区宜宾汽车零部件配套产业基地(纬五路南)</v>
      </c>
      <c r="J1188" s="40" t="str">
        <f>VLOOKUP(B1188,辅助信息!E:I,4,FALSE)</f>
        <v>李国享</v>
      </c>
      <c r="K1188" s="40">
        <f>VLOOKUP(J1188,辅助信息!H:I,2,FALSE)</f>
        <v>17713876279</v>
      </c>
      <c r="L1188" s="39" t="str">
        <f>VLOOKUP(B1188,辅助信息!E:J,6,FALSE)</f>
        <v>装货前联系收货人核实到场规格，货物最下面用方木垫下方便卸货</v>
      </c>
      <c r="M1188" s="93">
        <v>45773</v>
      </c>
      <c r="O1188" s="64">
        <f ca="1" t="shared" si="45"/>
        <v>0</v>
      </c>
      <c r="P1188" s="64">
        <f ca="1" t="shared" si="44"/>
        <v>198</v>
      </c>
      <c r="Q1188" s="29" t="str">
        <f>VLOOKUP(B1188,辅助信息!E:M,9,FALSE)</f>
        <v>ZTWM-CDGS-XS-2025-0059-宜宾兴港建材-宜宾冷链项目</v>
      </c>
      <c r="R1188" s="29" t="str">
        <f>_xlfn._xlws.FILTER(辅助信息!D:D,辅助信息!E:E=B1188)</f>
        <v>宜宾兴港三江新区长江工业园建设项目</v>
      </c>
    </row>
    <row r="1189" hidden="1" spans="1:18">
      <c r="A1189" s="64" t="e">
        <f t="shared" si="46"/>
        <v>#VALUE!</v>
      </c>
      <c r="B1189" s="40" t="s">
        <v>137</v>
      </c>
      <c r="C1189" s="72">
        <v>45771</v>
      </c>
      <c r="D1189" s="40" t="str">
        <f>VLOOKUP(B1189,辅助信息!E:K,7,FALSE)</f>
        <v>JWDDCD2025050800080</v>
      </c>
      <c r="E1189" s="40" t="str">
        <f>VLOOKUP(F1189,辅助信息!A:B,2,FALSE)</f>
        <v>螺纹钢</v>
      </c>
      <c r="F1189" s="40" t="s">
        <v>33</v>
      </c>
      <c r="G1189" s="36">
        <v>20</v>
      </c>
      <c r="H1189" s="36" t="str">
        <f>_xlfn.XLOOKUP(C1189&amp;F1189&amp;I1189&amp;J1189,'[1]2025年已发货'!$F:$F&amp;'[1]2025年已发货'!$C:$C&amp;'[1]2025年已发货'!$G:$G&amp;'[1]2025年已发货'!$H:$H,'[1]2025年已发货'!$E:$E,"未发货")</f>
        <v>未发货</v>
      </c>
      <c r="I1189" s="40" t="str">
        <f>VLOOKUP(B1189,辅助信息!E:I,3,FALSE)</f>
        <v>(宜宾兴港三江新区长江工业园建设项目-M2-6#厂房)宜宾市翠屏区宜宾汽车零部件配套产业基地(纬五路南)</v>
      </c>
      <c r="J1189" s="40" t="str">
        <f>VLOOKUP(B1189,辅助信息!E:I,4,FALSE)</f>
        <v>李国享</v>
      </c>
      <c r="K1189" s="40">
        <f>VLOOKUP(J1189,辅助信息!H:I,2,FALSE)</f>
        <v>17713876279</v>
      </c>
      <c r="L1189" s="39" t="str">
        <f>VLOOKUP(B1189,辅助信息!E:J,6,FALSE)</f>
        <v>装货前联系收货人核实到场规格，货物最下面用方木垫下方便卸货</v>
      </c>
      <c r="M1189" s="93">
        <v>45773</v>
      </c>
      <c r="O1189" s="64">
        <f ca="1" t="shared" si="45"/>
        <v>0</v>
      </c>
      <c r="P1189" s="64">
        <f ca="1" t="shared" si="44"/>
        <v>198</v>
      </c>
      <c r="Q1189" s="29" t="str">
        <f>VLOOKUP(B1189,辅助信息!E:M,9,FALSE)</f>
        <v>ZTWM-CDGS-XS-2025-0059-宜宾兴港建材-宜宾冷链项目</v>
      </c>
      <c r="R1189" s="29" t="str">
        <f>_xlfn._xlws.FILTER(辅助信息!D:D,辅助信息!E:E=B1189)</f>
        <v>宜宾兴港三江新区长江工业园建设项目</v>
      </c>
    </row>
    <row r="1190" hidden="1" spans="1:18">
      <c r="A1190" s="64" t="e">
        <f t="shared" si="46"/>
        <v>#VALUE!</v>
      </c>
      <c r="B1190" s="40" t="s">
        <v>137</v>
      </c>
      <c r="C1190" s="72">
        <v>45771</v>
      </c>
      <c r="D1190" s="40" t="str">
        <f>VLOOKUP(B1190,辅助信息!E:K,7,FALSE)</f>
        <v>JWDDCD2025050800080</v>
      </c>
      <c r="E1190" s="40" t="str">
        <f>VLOOKUP(F1190,辅助信息!A:B,2,FALSE)</f>
        <v>螺纹钢</v>
      </c>
      <c r="F1190" s="40" t="s">
        <v>28</v>
      </c>
      <c r="G1190" s="36">
        <v>5</v>
      </c>
      <c r="H1190" s="36" t="str">
        <f>_xlfn.XLOOKUP(C1190&amp;F1190&amp;I1190&amp;J1190,'[1]2025年已发货'!$F:$F&amp;'[1]2025年已发货'!$C:$C&amp;'[1]2025年已发货'!$G:$G&amp;'[1]2025年已发货'!$H:$H,'[1]2025年已发货'!$E:$E,"未发货")</f>
        <v>未发货</v>
      </c>
      <c r="I1190" s="40" t="str">
        <f>VLOOKUP(B1190,辅助信息!E:I,3,FALSE)</f>
        <v>(宜宾兴港三江新区长江工业园建设项目-M2-6#厂房)宜宾市翠屏区宜宾汽车零部件配套产业基地(纬五路南)</v>
      </c>
      <c r="J1190" s="40" t="str">
        <f>VLOOKUP(B1190,辅助信息!E:I,4,FALSE)</f>
        <v>李国享</v>
      </c>
      <c r="K1190" s="40">
        <f>VLOOKUP(J1190,辅助信息!H:I,2,FALSE)</f>
        <v>17713876279</v>
      </c>
      <c r="L1190" s="39" t="str">
        <f>VLOOKUP(B1190,辅助信息!E:J,6,FALSE)</f>
        <v>装货前联系收货人核实到场规格，货物最下面用方木垫下方便卸货</v>
      </c>
      <c r="M1190" s="93">
        <v>45773</v>
      </c>
      <c r="O1190" s="64">
        <f ca="1" t="shared" si="45"/>
        <v>0</v>
      </c>
      <c r="P1190" s="64">
        <f ca="1" t="shared" si="44"/>
        <v>198</v>
      </c>
      <c r="Q1190" s="29" t="str">
        <f>VLOOKUP(B1190,辅助信息!E:M,9,FALSE)</f>
        <v>ZTWM-CDGS-XS-2025-0059-宜宾兴港建材-宜宾冷链项目</v>
      </c>
      <c r="R1190" s="29" t="str">
        <f>_xlfn._xlws.FILTER(辅助信息!D:D,辅助信息!E:E=B1190)</f>
        <v>宜宾兴港三江新区长江工业园建设项目</v>
      </c>
    </row>
    <row r="1191" hidden="1" spans="1:18">
      <c r="A1191" s="64" t="e">
        <f t="shared" si="46"/>
        <v>#VALUE!</v>
      </c>
      <c r="B1191" s="40" t="s">
        <v>137</v>
      </c>
      <c r="C1191" s="72">
        <v>45771</v>
      </c>
      <c r="D1191" s="40" t="str">
        <f>VLOOKUP(B1191,辅助信息!E:K,7,FALSE)</f>
        <v>JWDDCD2025050800080</v>
      </c>
      <c r="E1191" s="40" t="str">
        <f>VLOOKUP(F1191,辅助信息!A:B,2,FALSE)</f>
        <v>螺纹钢</v>
      </c>
      <c r="F1191" s="40" t="s">
        <v>18</v>
      </c>
      <c r="G1191" s="36">
        <v>6</v>
      </c>
      <c r="H1191" s="36" t="str">
        <f>_xlfn.XLOOKUP(C1191&amp;F1191&amp;I1191&amp;J1191,'[1]2025年已发货'!$F:$F&amp;'[1]2025年已发货'!$C:$C&amp;'[1]2025年已发货'!$G:$G&amp;'[1]2025年已发货'!$H:$H,'[1]2025年已发货'!$E:$E,"未发货")</f>
        <v>未发货</v>
      </c>
      <c r="I1191" s="40" t="str">
        <f>VLOOKUP(B1191,辅助信息!E:I,3,FALSE)</f>
        <v>(宜宾兴港三江新区长江工业园建设项目-M2-6#厂房)宜宾市翠屏区宜宾汽车零部件配套产业基地(纬五路南)</v>
      </c>
      <c r="J1191" s="40" t="str">
        <f>VLOOKUP(B1191,辅助信息!E:I,4,FALSE)</f>
        <v>李国享</v>
      </c>
      <c r="K1191" s="40">
        <f>VLOOKUP(J1191,辅助信息!H:I,2,FALSE)</f>
        <v>17713876279</v>
      </c>
      <c r="L1191" s="39" t="str">
        <f>VLOOKUP(B1191,辅助信息!E:J,6,FALSE)</f>
        <v>装货前联系收货人核实到场规格，货物最下面用方木垫下方便卸货</v>
      </c>
      <c r="M1191" s="93">
        <v>45773</v>
      </c>
      <c r="O1191" s="64">
        <f ca="1" t="shared" si="45"/>
        <v>0</v>
      </c>
      <c r="P1191" s="64">
        <f ca="1" t="shared" si="44"/>
        <v>198</v>
      </c>
      <c r="Q1191" s="29" t="str">
        <f>VLOOKUP(B1191,辅助信息!E:M,9,FALSE)</f>
        <v>ZTWM-CDGS-XS-2025-0059-宜宾兴港建材-宜宾冷链项目</v>
      </c>
      <c r="R1191" s="29" t="str">
        <f>_xlfn._xlws.FILTER(辅助信息!D:D,辅助信息!E:E=B1191)</f>
        <v>宜宾兴港三江新区长江工业园建设项目</v>
      </c>
    </row>
    <row r="1192" hidden="1" spans="1:18">
      <c r="A1192" s="64" t="e">
        <f t="shared" si="46"/>
        <v>#VALUE!</v>
      </c>
      <c r="B1192" s="40" t="s">
        <v>137</v>
      </c>
      <c r="C1192" s="72">
        <v>45771</v>
      </c>
      <c r="D1192" s="40" t="str">
        <f>VLOOKUP(B1192,辅助信息!E:K,7,FALSE)</f>
        <v>JWDDCD2025050800080</v>
      </c>
      <c r="E1192" s="40" t="str">
        <f>VLOOKUP(F1192,辅助信息!A:B,2,FALSE)</f>
        <v>螺纹钢</v>
      </c>
      <c r="F1192" s="40" t="s">
        <v>138</v>
      </c>
      <c r="G1192" s="36">
        <v>80</v>
      </c>
      <c r="H1192" s="36" t="str">
        <f>_xlfn.XLOOKUP(C1192&amp;F1192&amp;I1192&amp;J1192,'[1]2025年已发货'!$F:$F&amp;'[1]2025年已发货'!$C:$C&amp;'[1]2025年已发货'!$G:$G&amp;'[1]2025年已发货'!$H:$H,'[1]2025年已发货'!$E:$E,"未发货")</f>
        <v>未发货</v>
      </c>
      <c r="I1192" s="40" t="str">
        <f>VLOOKUP(B1192,辅助信息!E:I,3,FALSE)</f>
        <v>(宜宾兴港三江新区长江工业园建设项目-M2-6#厂房)宜宾市翠屏区宜宾汽车零部件配套产业基地(纬五路南)</v>
      </c>
      <c r="J1192" s="40" t="str">
        <f>VLOOKUP(B1192,辅助信息!E:I,4,FALSE)</f>
        <v>李国享</v>
      </c>
      <c r="K1192" s="40">
        <f>VLOOKUP(J1192,辅助信息!H:I,2,FALSE)</f>
        <v>17713876279</v>
      </c>
      <c r="L1192" s="39" t="str">
        <f>VLOOKUP(B1192,辅助信息!E:J,6,FALSE)</f>
        <v>装货前联系收货人核实到场规格，货物最下面用方木垫下方便卸货</v>
      </c>
      <c r="M1192" s="93">
        <v>45773</v>
      </c>
      <c r="O1192" s="64">
        <f ca="1" t="shared" si="45"/>
        <v>0</v>
      </c>
      <c r="P1192" s="64">
        <f ca="1" t="shared" si="44"/>
        <v>198</v>
      </c>
      <c r="Q1192" s="29" t="str">
        <f>VLOOKUP(B1192,辅助信息!E:M,9,FALSE)</f>
        <v>ZTWM-CDGS-XS-2025-0059-宜宾兴港建材-宜宾冷链项目</v>
      </c>
      <c r="R1192" s="29" t="str">
        <f>_xlfn._xlws.FILTER(辅助信息!D:D,辅助信息!E:E=B1192)</f>
        <v>宜宾兴港三江新区长江工业园建设项目</v>
      </c>
    </row>
    <row r="1193" hidden="1" spans="1:18">
      <c r="A1193" s="64" t="e">
        <f t="shared" si="46"/>
        <v>#VALUE!</v>
      </c>
      <c r="B1193" s="40" t="s">
        <v>137</v>
      </c>
      <c r="C1193" s="72">
        <v>45771</v>
      </c>
      <c r="D1193" s="40" t="str">
        <f>VLOOKUP(B1193,辅助信息!E:K,7,FALSE)</f>
        <v>JWDDCD2025050800080</v>
      </c>
      <c r="E1193" s="40" t="str">
        <f>VLOOKUP(F1193,辅助信息!A:B,2,FALSE)</f>
        <v>螺纹钢</v>
      </c>
      <c r="F1193" s="40" t="s">
        <v>133</v>
      </c>
      <c r="G1193" s="36">
        <v>20</v>
      </c>
      <c r="H1193" s="36" t="str">
        <f>_xlfn.XLOOKUP(C1193&amp;F1193&amp;I1193&amp;J1193,'[1]2025年已发货'!$F:$F&amp;'[1]2025年已发货'!$C:$C&amp;'[1]2025年已发货'!$G:$G&amp;'[1]2025年已发货'!$H:$H,'[1]2025年已发货'!$E:$E,"未发货")</f>
        <v>未发货</v>
      </c>
      <c r="I1193" s="40" t="str">
        <f>VLOOKUP(B1193,辅助信息!E:I,3,FALSE)</f>
        <v>(宜宾兴港三江新区长江工业园建设项目-M2-6#厂房)宜宾市翠屏区宜宾汽车零部件配套产业基地(纬五路南)</v>
      </c>
      <c r="J1193" s="40" t="str">
        <f>VLOOKUP(B1193,辅助信息!E:I,4,FALSE)</f>
        <v>李国享</v>
      </c>
      <c r="K1193" s="40">
        <f>VLOOKUP(J1193,辅助信息!H:I,2,FALSE)</f>
        <v>17713876279</v>
      </c>
      <c r="L1193" s="39" t="str">
        <f>VLOOKUP(B1193,辅助信息!E:J,6,FALSE)</f>
        <v>装货前联系收货人核实到场规格，货物最下面用方木垫下方便卸货</v>
      </c>
      <c r="M1193" s="93">
        <v>45773</v>
      </c>
      <c r="O1193" s="64">
        <f ca="1" t="shared" si="45"/>
        <v>0</v>
      </c>
      <c r="P1193" s="64">
        <f ca="1" t="shared" si="44"/>
        <v>198</v>
      </c>
      <c r="Q1193" s="29" t="str">
        <f>VLOOKUP(B1193,辅助信息!E:M,9,FALSE)</f>
        <v>ZTWM-CDGS-XS-2025-0059-宜宾兴港建材-宜宾冷链项目</v>
      </c>
      <c r="R1193" s="29" t="str">
        <f>_xlfn._xlws.FILTER(辅助信息!D:D,辅助信息!E:E=B1193)</f>
        <v>宜宾兴港三江新区长江工业园建设项目</v>
      </c>
    </row>
    <row r="1194" hidden="1" spans="1:18">
      <c r="A1194" s="64" t="e">
        <f t="shared" si="46"/>
        <v>#VALUE!</v>
      </c>
      <c r="B1194" s="40" t="s">
        <v>139</v>
      </c>
      <c r="C1194" s="72">
        <v>45771</v>
      </c>
      <c r="D1194" s="40" t="str">
        <f>VLOOKUP(B1194,辅助信息!E:K,7,FALSE)</f>
        <v>JWDDCD2025050800080</v>
      </c>
      <c r="E1194" s="40" t="str">
        <f>VLOOKUP(F1194,辅助信息!A:B,2,FALSE)</f>
        <v>盘螺</v>
      </c>
      <c r="F1194" s="40" t="s">
        <v>40</v>
      </c>
      <c r="G1194" s="36">
        <v>6</v>
      </c>
      <c r="H1194" s="36" t="str">
        <f>_xlfn.XLOOKUP(C1194&amp;F1194&amp;I1194&amp;J1194,'[1]2025年已发货'!$F:$F&amp;'[1]2025年已发货'!$C:$C&amp;'[1]2025年已发货'!$G:$G&amp;'[1]2025年已发货'!$H:$H,'[1]2025年已发货'!$E:$E,"未发货")</f>
        <v>未发货</v>
      </c>
      <c r="I1194" s="40" t="str">
        <f>VLOOKUP(B1194,辅助信息!E:I,3,FALSE)</f>
        <v>(宜宾兴港三江新区长江工业园建设项目-M2-7#厂房)宜宾市翠屏区宜宾汽车零部件配套产业基地(纬五路南)</v>
      </c>
      <c r="J1194" s="40" t="str">
        <f>VLOOKUP(B1194,辅助信息!E:I,4,FALSE)</f>
        <v>李国享</v>
      </c>
      <c r="K1194" s="40">
        <f>VLOOKUP(J1194,辅助信息!H:I,2,FALSE)</f>
        <v>17713876279</v>
      </c>
      <c r="L1194" s="39" t="str">
        <f>VLOOKUP(B1194,辅助信息!E:J,6,FALSE)</f>
        <v>装货前联系收货人核实到场规格，货物最下面用方木垫下方便卸货</v>
      </c>
      <c r="M1194" s="93">
        <v>45773</v>
      </c>
      <c r="O1194" s="64">
        <f ca="1" t="shared" ref="O1194:O1203" si="47">IF(OR(M1194="",N1194&lt;&gt;""),"",MAX(M1194-TODAY(),0))</f>
        <v>0</v>
      </c>
      <c r="P1194" s="64">
        <f ca="1" t="shared" si="44"/>
        <v>198</v>
      </c>
      <c r="Q1194" s="29" t="str">
        <f>VLOOKUP(B1194,辅助信息!E:M,9,FALSE)</f>
        <v>ZTWM-CDGS-XS-2025-0059-宜宾兴港建材-宜宾冷链项目</v>
      </c>
      <c r="R1194" s="29" t="str">
        <f>_xlfn._xlws.FILTER(辅助信息!D:D,辅助信息!E:E=B1194)</f>
        <v>宜宾兴港三江新区长江工业园建设项目</v>
      </c>
    </row>
    <row r="1195" hidden="1" spans="1:18">
      <c r="A1195" s="64" t="e">
        <f t="shared" si="46"/>
        <v>#VALUE!</v>
      </c>
      <c r="B1195" s="40" t="s">
        <v>139</v>
      </c>
      <c r="C1195" s="72">
        <v>45771</v>
      </c>
      <c r="D1195" s="40" t="str">
        <f>VLOOKUP(B1195,辅助信息!E:K,7,FALSE)</f>
        <v>JWDDCD2025050800080</v>
      </c>
      <c r="E1195" s="40" t="str">
        <f>VLOOKUP(F1195,辅助信息!A:B,2,FALSE)</f>
        <v>盘螺</v>
      </c>
      <c r="F1195" s="40" t="s">
        <v>41</v>
      </c>
      <c r="G1195" s="36">
        <v>40</v>
      </c>
      <c r="H1195" s="36" t="str">
        <f>_xlfn.XLOOKUP(C1195&amp;F1195&amp;I1195&amp;J1195,'[1]2025年已发货'!$F:$F&amp;'[1]2025年已发货'!$C:$C&amp;'[1]2025年已发货'!$G:$G&amp;'[1]2025年已发货'!$H:$H,'[1]2025年已发货'!$E:$E,"未发货")</f>
        <v>未发货</v>
      </c>
      <c r="I1195" s="40" t="str">
        <f>VLOOKUP(B1195,辅助信息!E:I,3,FALSE)</f>
        <v>(宜宾兴港三江新区长江工业园建设项目-M2-7#厂房)宜宾市翠屏区宜宾汽车零部件配套产业基地(纬五路南)</v>
      </c>
      <c r="J1195" s="40" t="str">
        <f>VLOOKUP(B1195,辅助信息!E:I,4,FALSE)</f>
        <v>李国享</v>
      </c>
      <c r="K1195" s="40">
        <f>VLOOKUP(J1195,辅助信息!H:I,2,FALSE)</f>
        <v>17713876279</v>
      </c>
      <c r="L1195" s="39" t="str">
        <f>VLOOKUP(B1195,辅助信息!E:J,6,FALSE)</f>
        <v>装货前联系收货人核实到场规格，货物最下面用方木垫下方便卸货</v>
      </c>
      <c r="M1195" s="93">
        <v>45773</v>
      </c>
      <c r="O1195" s="64">
        <f ca="1" t="shared" si="47"/>
        <v>0</v>
      </c>
      <c r="P1195" s="64">
        <f ca="1" t="shared" si="44"/>
        <v>198</v>
      </c>
      <c r="Q1195" s="29" t="str">
        <f>VLOOKUP(B1195,辅助信息!E:M,9,FALSE)</f>
        <v>ZTWM-CDGS-XS-2025-0059-宜宾兴港建材-宜宾冷链项目</v>
      </c>
      <c r="R1195" s="29" t="str">
        <f>_xlfn._xlws.FILTER(辅助信息!D:D,辅助信息!E:E=B1195)</f>
        <v>宜宾兴港三江新区长江工业园建设项目</v>
      </c>
    </row>
    <row r="1196" hidden="1" spans="1:18">
      <c r="A1196" s="64" t="e">
        <f t="shared" si="46"/>
        <v>#VALUE!</v>
      </c>
      <c r="B1196" s="40" t="s">
        <v>139</v>
      </c>
      <c r="C1196" s="72">
        <v>45771</v>
      </c>
      <c r="D1196" s="40" t="str">
        <f>VLOOKUP(B1196,辅助信息!E:K,7,FALSE)</f>
        <v>JWDDCD2025050800080</v>
      </c>
      <c r="E1196" s="40" t="str">
        <f>VLOOKUP(F1196,辅助信息!A:B,2,FALSE)</f>
        <v>螺纹钢</v>
      </c>
      <c r="F1196" s="40" t="s">
        <v>27</v>
      </c>
      <c r="G1196" s="36">
        <v>10</v>
      </c>
      <c r="H1196" s="36" t="str">
        <f>_xlfn.XLOOKUP(C1196&amp;F1196&amp;I1196&amp;J1196,'[1]2025年已发货'!$F:$F&amp;'[1]2025年已发货'!$C:$C&amp;'[1]2025年已发货'!$G:$G&amp;'[1]2025年已发货'!$H:$H,'[1]2025年已发货'!$E:$E,"未发货")</f>
        <v>未发货</v>
      </c>
      <c r="I1196" s="40" t="str">
        <f>VLOOKUP(B1196,辅助信息!E:I,3,FALSE)</f>
        <v>(宜宾兴港三江新区长江工业园建设项目-M2-7#厂房)宜宾市翠屏区宜宾汽车零部件配套产业基地(纬五路南)</v>
      </c>
      <c r="J1196" s="40" t="str">
        <f>VLOOKUP(B1196,辅助信息!E:I,4,FALSE)</f>
        <v>李国享</v>
      </c>
      <c r="K1196" s="40">
        <f>VLOOKUP(J1196,辅助信息!H:I,2,FALSE)</f>
        <v>17713876279</v>
      </c>
      <c r="L1196" s="39" t="str">
        <f>VLOOKUP(B1196,辅助信息!E:J,6,FALSE)</f>
        <v>装货前联系收货人核实到场规格，货物最下面用方木垫下方便卸货</v>
      </c>
      <c r="M1196" s="93">
        <v>45773</v>
      </c>
      <c r="O1196" s="64">
        <f ca="1" t="shared" si="47"/>
        <v>0</v>
      </c>
      <c r="P1196" s="64">
        <f ca="1" t="shared" si="44"/>
        <v>198</v>
      </c>
      <c r="Q1196" s="29" t="str">
        <f>VLOOKUP(B1196,辅助信息!E:M,9,FALSE)</f>
        <v>ZTWM-CDGS-XS-2025-0059-宜宾兴港建材-宜宾冷链项目</v>
      </c>
      <c r="R1196" s="29" t="str">
        <f>_xlfn._xlws.FILTER(辅助信息!D:D,辅助信息!E:E=B1196)</f>
        <v>宜宾兴港三江新区长江工业园建设项目</v>
      </c>
    </row>
    <row r="1197" hidden="1" spans="1:18">
      <c r="A1197" s="64" t="e">
        <f t="shared" si="46"/>
        <v>#VALUE!</v>
      </c>
      <c r="B1197" s="40" t="s">
        <v>139</v>
      </c>
      <c r="C1197" s="72">
        <v>45771</v>
      </c>
      <c r="D1197" s="40" t="str">
        <f>VLOOKUP(B1197,辅助信息!E:K,7,FALSE)</f>
        <v>JWDDCD2025050800080</v>
      </c>
      <c r="E1197" s="40" t="str">
        <f>VLOOKUP(F1197,辅助信息!A:B,2,FALSE)</f>
        <v>螺纹钢</v>
      </c>
      <c r="F1197" s="40" t="s">
        <v>32</v>
      </c>
      <c r="G1197" s="36">
        <v>6</v>
      </c>
      <c r="H1197" s="36" t="str">
        <f>_xlfn.XLOOKUP(C1197&amp;F1197&amp;I1197&amp;J1197,'[1]2025年已发货'!$F:$F&amp;'[1]2025年已发货'!$C:$C&amp;'[1]2025年已发货'!$G:$G&amp;'[1]2025年已发货'!$H:$H,'[1]2025年已发货'!$E:$E,"未发货")</f>
        <v>未发货</v>
      </c>
      <c r="I1197" s="40" t="str">
        <f>VLOOKUP(B1197,辅助信息!E:I,3,FALSE)</f>
        <v>(宜宾兴港三江新区长江工业园建设项目-M2-7#厂房)宜宾市翠屏区宜宾汽车零部件配套产业基地(纬五路南)</v>
      </c>
      <c r="J1197" s="40" t="str">
        <f>VLOOKUP(B1197,辅助信息!E:I,4,FALSE)</f>
        <v>李国享</v>
      </c>
      <c r="K1197" s="40">
        <f>VLOOKUP(J1197,辅助信息!H:I,2,FALSE)</f>
        <v>17713876279</v>
      </c>
      <c r="L1197" s="39" t="str">
        <f>VLOOKUP(B1197,辅助信息!E:J,6,FALSE)</f>
        <v>装货前联系收货人核实到场规格，货物最下面用方木垫下方便卸货</v>
      </c>
      <c r="M1197" s="93">
        <v>45773</v>
      </c>
      <c r="O1197" s="64">
        <f ca="1" t="shared" si="47"/>
        <v>0</v>
      </c>
      <c r="P1197" s="64">
        <f ca="1" t="shared" si="44"/>
        <v>198</v>
      </c>
      <c r="Q1197" s="29" t="str">
        <f>VLOOKUP(B1197,辅助信息!E:M,9,FALSE)</f>
        <v>ZTWM-CDGS-XS-2025-0059-宜宾兴港建材-宜宾冷链项目</v>
      </c>
      <c r="R1197" s="29" t="str">
        <f>_xlfn._xlws.FILTER(辅助信息!D:D,辅助信息!E:E=B1197)</f>
        <v>宜宾兴港三江新区长江工业园建设项目</v>
      </c>
    </row>
    <row r="1198" hidden="1" spans="1:18">
      <c r="A1198" s="64" t="e">
        <f t="shared" si="46"/>
        <v>#VALUE!</v>
      </c>
      <c r="B1198" s="40" t="s">
        <v>139</v>
      </c>
      <c r="C1198" s="72">
        <v>45771</v>
      </c>
      <c r="D1198" s="40" t="str">
        <f>VLOOKUP(B1198,辅助信息!E:K,7,FALSE)</f>
        <v>JWDDCD2025050800080</v>
      </c>
      <c r="E1198" s="40" t="str">
        <f>VLOOKUP(F1198,辅助信息!A:B,2,FALSE)</f>
        <v>螺纹钢</v>
      </c>
      <c r="F1198" s="40" t="s">
        <v>33</v>
      </c>
      <c r="G1198" s="36">
        <v>17</v>
      </c>
      <c r="H1198" s="36" t="str">
        <f>_xlfn.XLOOKUP(C1198&amp;F1198&amp;I1198&amp;J1198,'[1]2025年已发货'!$F:$F&amp;'[1]2025年已发货'!$C:$C&amp;'[1]2025年已发货'!$G:$G&amp;'[1]2025年已发货'!$H:$H,'[1]2025年已发货'!$E:$E,"未发货")</f>
        <v>未发货</v>
      </c>
      <c r="I1198" s="40" t="str">
        <f>VLOOKUP(B1198,辅助信息!E:I,3,FALSE)</f>
        <v>(宜宾兴港三江新区长江工业园建设项目-M2-7#厂房)宜宾市翠屏区宜宾汽车零部件配套产业基地(纬五路南)</v>
      </c>
      <c r="J1198" s="40" t="str">
        <f>VLOOKUP(B1198,辅助信息!E:I,4,FALSE)</f>
        <v>李国享</v>
      </c>
      <c r="K1198" s="40">
        <f>VLOOKUP(J1198,辅助信息!H:I,2,FALSE)</f>
        <v>17713876279</v>
      </c>
      <c r="L1198" s="39" t="str">
        <f>VLOOKUP(B1198,辅助信息!E:J,6,FALSE)</f>
        <v>装货前联系收货人核实到场规格，货物最下面用方木垫下方便卸货</v>
      </c>
      <c r="M1198" s="93">
        <v>45773</v>
      </c>
      <c r="O1198" s="64">
        <f ca="1" t="shared" si="47"/>
        <v>0</v>
      </c>
      <c r="P1198" s="64">
        <f ca="1" t="shared" si="44"/>
        <v>198</v>
      </c>
      <c r="Q1198" s="29" t="str">
        <f>VLOOKUP(B1198,辅助信息!E:M,9,FALSE)</f>
        <v>ZTWM-CDGS-XS-2025-0059-宜宾兴港建材-宜宾冷链项目</v>
      </c>
      <c r="R1198" s="29" t="str">
        <f>_xlfn._xlws.FILTER(辅助信息!D:D,辅助信息!E:E=B1198)</f>
        <v>宜宾兴港三江新区长江工业园建设项目</v>
      </c>
    </row>
    <row r="1199" hidden="1" spans="1:18">
      <c r="A1199" s="64" t="e">
        <f t="shared" si="46"/>
        <v>#VALUE!</v>
      </c>
      <c r="B1199" s="40" t="s">
        <v>139</v>
      </c>
      <c r="C1199" s="72">
        <v>45771</v>
      </c>
      <c r="D1199" s="40" t="str">
        <f>VLOOKUP(B1199,辅助信息!E:K,7,FALSE)</f>
        <v>JWDDCD2025050800080</v>
      </c>
      <c r="E1199" s="40" t="str">
        <f>VLOOKUP(F1199,辅助信息!A:B,2,FALSE)</f>
        <v>螺纹钢</v>
      </c>
      <c r="F1199" s="40" t="s">
        <v>28</v>
      </c>
      <c r="G1199" s="36">
        <v>20</v>
      </c>
      <c r="H1199" s="36" t="str">
        <f>_xlfn.XLOOKUP(C1199&amp;F1199&amp;I1199&amp;J1199,'[1]2025年已发货'!$F:$F&amp;'[1]2025年已发货'!$C:$C&amp;'[1]2025年已发货'!$G:$G&amp;'[1]2025年已发货'!$H:$H,'[1]2025年已发货'!$E:$E,"未发货")</f>
        <v>未发货</v>
      </c>
      <c r="I1199" s="40" t="str">
        <f>VLOOKUP(B1199,辅助信息!E:I,3,FALSE)</f>
        <v>(宜宾兴港三江新区长江工业园建设项目-M2-7#厂房)宜宾市翠屏区宜宾汽车零部件配套产业基地(纬五路南)</v>
      </c>
      <c r="J1199" s="40" t="str">
        <f>VLOOKUP(B1199,辅助信息!E:I,4,FALSE)</f>
        <v>李国享</v>
      </c>
      <c r="K1199" s="40">
        <f>VLOOKUP(J1199,辅助信息!H:I,2,FALSE)</f>
        <v>17713876279</v>
      </c>
      <c r="L1199" s="39" t="str">
        <f>VLOOKUP(B1199,辅助信息!E:J,6,FALSE)</f>
        <v>装货前联系收货人核实到场规格，货物最下面用方木垫下方便卸货</v>
      </c>
      <c r="M1199" s="93">
        <v>45773</v>
      </c>
      <c r="O1199" s="64">
        <f ca="1" t="shared" si="47"/>
        <v>0</v>
      </c>
      <c r="P1199" s="64">
        <f ca="1" t="shared" si="44"/>
        <v>198</v>
      </c>
      <c r="Q1199" s="29" t="str">
        <f>VLOOKUP(B1199,辅助信息!E:M,9,FALSE)</f>
        <v>ZTWM-CDGS-XS-2025-0059-宜宾兴港建材-宜宾冷链项目</v>
      </c>
      <c r="R1199" s="29" t="str">
        <f>_xlfn._xlws.FILTER(辅助信息!D:D,辅助信息!E:E=B1199)</f>
        <v>宜宾兴港三江新区长江工业园建设项目</v>
      </c>
    </row>
    <row r="1200" hidden="1" spans="1:18">
      <c r="A1200" s="64" t="e">
        <f t="shared" si="46"/>
        <v>#VALUE!</v>
      </c>
      <c r="B1200" s="40" t="s">
        <v>139</v>
      </c>
      <c r="C1200" s="72">
        <v>45771</v>
      </c>
      <c r="D1200" s="40" t="str">
        <f>VLOOKUP(B1200,辅助信息!E:K,7,FALSE)</f>
        <v>JWDDCD2025050800080</v>
      </c>
      <c r="E1200" s="40" t="str">
        <f>VLOOKUP(F1200,辅助信息!A:B,2,FALSE)</f>
        <v>螺纹钢</v>
      </c>
      <c r="F1200" s="40" t="s">
        <v>18</v>
      </c>
      <c r="G1200" s="36">
        <v>6</v>
      </c>
      <c r="H1200" s="36" t="str">
        <f>_xlfn.XLOOKUP(C1200&amp;F1200&amp;I1200&amp;J1200,'[1]2025年已发货'!$F:$F&amp;'[1]2025年已发货'!$C:$C&amp;'[1]2025年已发货'!$G:$G&amp;'[1]2025年已发货'!$H:$H,'[1]2025年已发货'!$E:$E,"未发货")</f>
        <v>未发货</v>
      </c>
      <c r="I1200" s="40" t="str">
        <f>VLOOKUP(B1200,辅助信息!E:I,3,FALSE)</f>
        <v>(宜宾兴港三江新区长江工业园建设项目-M2-7#厂房)宜宾市翠屏区宜宾汽车零部件配套产业基地(纬五路南)</v>
      </c>
      <c r="J1200" s="40" t="str">
        <f>VLOOKUP(B1200,辅助信息!E:I,4,FALSE)</f>
        <v>李国享</v>
      </c>
      <c r="K1200" s="40">
        <f>VLOOKUP(J1200,辅助信息!H:I,2,FALSE)</f>
        <v>17713876279</v>
      </c>
      <c r="L1200" s="39" t="str">
        <f>VLOOKUP(B1200,辅助信息!E:J,6,FALSE)</f>
        <v>装货前联系收货人核实到场规格，货物最下面用方木垫下方便卸货</v>
      </c>
      <c r="M1200" s="93">
        <v>45773</v>
      </c>
      <c r="O1200" s="64">
        <f ca="1" t="shared" si="47"/>
        <v>0</v>
      </c>
      <c r="P1200" s="64">
        <f ca="1" t="shared" si="44"/>
        <v>198</v>
      </c>
      <c r="Q1200" s="29" t="str">
        <f>VLOOKUP(B1200,辅助信息!E:M,9,FALSE)</f>
        <v>ZTWM-CDGS-XS-2025-0059-宜宾兴港建材-宜宾冷链项目</v>
      </c>
      <c r="R1200" s="29" t="str">
        <f>_xlfn._xlws.FILTER(辅助信息!D:D,辅助信息!E:E=B1200)</f>
        <v>宜宾兴港三江新区长江工业园建设项目</v>
      </c>
    </row>
    <row r="1201" hidden="1" spans="1:18">
      <c r="A1201" s="64" t="e">
        <f t="shared" si="46"/>
        <v>#VALUE!</v>
      </c>
      <c r="B1201" s="40" t="s">
        <v>139</v>
      </c>
      <c r="C1201" s="72">
        <v>45771</v>
      </c>
      <c r="D1201" s="40" t="str">
        <f>VLOOKUP(B1201,辅助信息!E:K,7,FALSE)</f>
        <v>JWDDCD2025050800080</v>
      </c>
      <c r="E1201" s="40" t="str">
        <f>VLOOKUP(F1201,辅助信息!A:B,2,FALSE)</f>
        <v>螺纹钢</v>
      </c>
      <c r="F1201" s="40" t="s">
        <v>76</v>
      </c>
      <c r="G1201" s="36">
        <v>22</v>
      </c>
      <c r="H1201" s="36" t="str">
        <f>_xlfn.XLOOKUP(C1201&amp;F1201&amp;I1201&amp;J1201,'[1]2025年已发货'!$F:$F&amp;'[1]2025年已发货'!$C:$C&amp;'[1]2025年已发货'!$G:$G&amp;'[1]2025年已发货'!$H:$H,'[1]2025年已发货'!$E:$E,"未发货")</f>
        <v>未发货</v>
      </c>
      <c r="I1201" s="40" t="str">
        <f>VLOOKUP(B1201,辅助信息!E:I,3,FALSE)</f>
        <v>(宜宾兴港三江新区长江工业园建设项目-M2-7#厂房)宜宾市翠屏区宜宾汽车零部件配套产业基地(纬五路南)</v>
      </c>
      <c r="J1201" s="40" t="str">
        <f>VLOOKUP(B1201,辅助信息!E:I,4,FALSE)</f>
        <v>李国享</v>
      </c>
      <c r="K1201" s="40">
        <f>VLOOKUP(J1201,辅助信息!H:I,2,FALSE)</f>
        <v>17713876279</v>
      </c>
      <c r="L1201" s="39" t="str">
        <f>VLOOKUP(B1201,辅助信息!E:J,6,FALSE)</f>
        <v>装货前联系收货人核实到场规格，货物最下面用方木垫下方便卸货</v>
      </c>
      <c r="M1201" s="93">
        <v>45773</v>
      </c>
      <c r="O1201" s="64">
        <f ca="1" t="shared" si="47"/>
        <v>0</v>
      </c>
      <c r="P1201" s="64">
        <f ca="1" t="shared" si="44"/>
        <v>198</v>
      </c>
      <c r="Q1201" s="29" t="str">
        <f>VLOOKUP(B1201,辅助信息!E:M,9,FALSE)</f>
        <v>ZTWM-CDGS-XS-2025-0059-宜宾兴港建材-宜宾冷链项目</v>
      </c>
      <c r="R1201" s="29" t="str">
        <f>_xlfn._xlws.FILTER(辅助信息!D:D,辅助信息!E:E=B1201)</f>
        <v>宜宾兴港三江新区长江工业园建设项目</v>
      </c>
    </row>
    <row r="1202" hidden="1" spans="1:18">
      <c r="A1202" s="64" t="e">
        <f t="shared" si="46"/>
        <v>#VALUE!</v>
      </c>
      <c r="B1202" s="40" t="s">
        <v>139</v>
      </c>
      <c r="C1202" s="72">
        <v>45771</v>
      </c>
      <c r="D1202" s="40" t="str">
        <f>VLOOKUP(B1202,辅助信息!E:K,7,FALSE)</f>
        <v>JWDDCD2025050800080</v>
      </c>
      <c r="E1202" s="40" t="str">
        <f>VLOOKUP(F1202,辅助信息!A:B,2,FALSE)</f>
        <v>螺纹钢</v>
      </c>
      <c r="F1202" s="40" t="s">
        <v>133</v>
      </c>
      <c r="G1202" s="36">
        <v>90</v>
      </c>
      <c r="H1202" s="36" t="str">
        <f>_xlfn.XLOOKUP(C1202&amp;F1202&amp;I1202&amp;J1202,'[1]2025年已发货'!$F:$F&amp;'[1]2025年已发货'!$C:$C&amp;'[1]2025年已发货'!$G:$G&amp;'[1]2025年已发货'!$H:$H,'[1]2025年已发货'!$E:$E,"未发货")</f>
        <v>未发货</v>
      </c>
      <c r="I1202" s="40" t="str">
        <f>VLOOKUP(B1202,辅助信息!E:I,3,FALSE)</f>
        <v>(宜宾兴港三江新区长江工业园建设项目-M2-7#厂房)宜宾市翠屏区宜宾汽车零部件配套产业基地(纬五路南)</v>
      </c>
      <c r="J1202" s="40" t="str">
        <f>VLOOKUP(B1202,辅助信息!E:I,4,FALSE)</f>
        <v>李国享</v>
      </c>
      <c r="K1202" s="40">
        <f>VLOOKUP(J1202,辅助信息!H:I,2,FALSE)</f>
        <v>17713876279</v>
      </c>
      <c r="L1202" s="39" t="str">
        <f>VLOOKUP(B1202,辅助信息!E:J,6,FALSE)</f>
        <v>装货前联系收货人核实到场规格，货物最下面用方木垫下方便卸货</v>
      </c>
      <c r="M1202" s="93">
        <v>45773</v>
      </c>
      <c r="O1202" s="64">
        <f ca="1" t="shared" si="47"/>
        <v>0</v>
      </c>
      <c r="P1202" s="64">
        <f ca="1" t="shared" si="44"/>
        <v>198</v>
      </c>
      <c r="Q1202" s="29" t="str">
        <f>VLOOKUP(B1202,辅助信息!E:M,9,FALSE)</f>
        <v>ZTWM-CDGS-XS-2025-0059-宜宾兴港建材-宜宾冷链项目</v>
      </c>
      <c r="R1202" s="29" t="str">
        <f>_xlfn._xlws.FILTER(辅助信息!D:D,辅助信息!E:E=B1202)</f>
        <v>宜宾兴港三江新区长江工业园建设项目</v>
      </c>
    </row>
    <row r="1203" hidden="1" spans="2:18">
      <c r="B1203" s="40" t="s">
        <v>99</v>
      </c>
      <c r="C1203" s="72">
        <v>45771</v>
      </c>
      <c r="D1203" s="40" t="e">
        <f>VLOOKUP(B1203,辅助信息!E:K,7,FALSE)</f>
        <v>#N/A</v>
      </c>
      <c r="E1203" s="40" t="str">
        <f>VLOOKUP(F1203,辅助信息!A:B,2,FALSE)</f>
        <v>螺纹钢</v>
      </c>
      <c r="F1203" s="40" t="s">
        <v>27</v>
      </c>
      <c r="G1203" s="36">
        <v>35</v>
      </c>
      <c r="H1203" s="36" t="e">
        <f>_xlfn.XLOOKUP(C1203&amp;F1203&amp;I1203&amp;J1203,'[1]2025年已发货'!$F:$F&amp;'[1]2025年已发货'!$C:$C&amp;'[1]2025年已发货'!$G:$G&amp;'[1]2025年已发货'!$H:$H,'[1]2025年已发货'!$E:$E,"未发货")</f>
        <v>#N/A</v>
      </c>
      <c r="I1203" s="40" t="e">
        <f>VLOOKUP(B1203,辅助信息!E:I,3,FALSE)</f>
        <v>#N/A</v>
      </c>
      <c r="J1203" s="40" t="e">
        <f>VLOOKUP(B1203,辅助信息!E:I,4,FALSE)</f>
        <v>#N/A</v>
      </c>
      <c r="K1203" s="40" t="e">
        <f>VLOOKUP(J1203,辅助信息!H:I,2,FALSE)</f>
        <v>#N/A</v>
      </c>
      <c r="L1203" s="39" t="e">
        <f>VLOOKUP(B1203,辅助信息!E:J,6,FALSE)</f>
        <v>#N/A</v>
      </c>
      <c r="M1203" s="93">
        <v>45773</v>
      </c>
      <c r="O1203" s="64">
        <f ca="1" t="shared" si="47"/>
        <v>0</v>
      </c>
      <c r="P1203" s="64">
        <f ca="1" t="shared" si="44"/>
        <v>198</v>
      </c>
      <c r="Q1203" s="29" t="e">
        <f>VLOOKUP(B1203,辅助信息!E:M,9,FALSE)</f>
        <v>#N/A</v>
      </c>
      <c r="R1203" s="29" vm="1" t="e">
        <f>_xlfn._xlws.FILTER(辅助信息!D:D,辅助信息!E:E=B1203)</f>
        <v>#VALUE!</v>
      </c>
    </row>
    <row r="1204" hidden="1" spans="1:16">
      <c r="A1204" s="64" t="e">
        <f t="shared" ref="A1204:A1206" si="48">G1204-H1204</f>
        <v>#VALUE!</v>
      </c>
      <c r="B1204" s="98" t="s">
        <v>132</v>
      </c>
      <c r="C1204" s="72">
        <v>45771</v>
      </c>
      <c r="D1204" s="40" t="str">
        <f>VLOOKUP(B1204,辅助信息!E:K,7,FALSE)</f>
        <v>JWDDCD2025050800080</v>
      </c>
      <c r="E1204" s="40" t="str">
        <f>VLOOKUP(F1204,辅助信息!A:B,2,FALSE)</f>
        <v>螺纹钢</v>
      </c>
      <c r="F1204" s="26" t="s">
        <v>140</v>
      </c>
      <c r="G1204" s="36">
        <v>35</v>
      </c>
      <c r="H1204" s="36" t="str">
        <f>_xlfn.XLOOKUP(C1204&amp;F1204&amp;I1204&amp;J1204,'[1]2025年已发货'!$F:$F&amp;'[1]2025年已发货'!$C:$C&amp;'[1]2025年已发货'!$G:$G&amp;'[1]2025年已发货'!$H:$H,'[1]2025年已发货'!$E:$E,"未发货")</f>
        <v>未发货</v>
      </c>
      <c r="I1204" s="40" t="str">
        <f>VLOOKUP(B1204,辅助信息!E:I,3,FALSE)</f>
        <v>(宜宾兴港三江新区长江工业园建设项目-9#厂房)宜宾市翠屏区宜宾汽车零部件配套产业基地(纬五路南)</v>
      </c>
      <c r="J1204" s="40" t="str">
        <f>VLOOKUP(B1204,辅助信息!E:I,4,FALSE)</f>
        <v>严石林</v>
      </c>
      <c r="K1204" s="40">
        <f>VLOOKUP(J1204,辅助信息!H:I,2,FALSE)</f>
        <v>15924731822</v>
      </c>
      <c r="L1204" s="39" t="str">
        <f>VLOOKUP(B1204,辅助信息!E:J,6,FALSE)</f>
        <v>装货前联系收货人核实到场规格，货物最下面用方木垫下方便卸货</v>
      </c>
      <c r="P1204" s="64" t="str">
        <f ca="1" t="shared" si="44"/>
        <v/>
      </c>
    </row>
    <row r="1205" hidden="1" spans="1:16">
      <c r="A1205" s="64" t="e">
        <f t="shared" si="48"/>
        <v>#VALUE!</v>
      </c>
      <c r="B1205" s="98" t="s">
        <v>132</v>
      </c>
      <c r="C1205" s="72">
        <v>45771</v>
      </c>
      <c r="D1205" s="40" t="str">
        <f>VLOOKUP(B1205,辅助信息!E:K,7,FALSE)</f>
        <v>JWDDCD2025050800080</v>
      </c>
      <c r="E1205" s="40" t="str">
        <f>VLOOKUP(F1205,辅助信息!A:B,2,FALSE)</f>
        <v>螺纹钢</v>
      </c>
      <c r="F1205" s="26" t="s">
        <v>141</v>
      </c>
      <c r="G1205" s="36">
        <v>35</v>
      </c>
      <c r="H1205" s="36" t="str">
        <f>_xlfn.XLOOKUP(C1205&amp;F1205&amp;I1205&amp;J1205,'[1]2025年已发货'!$F:$F&amp;'[1]2025年已发货'!$C:$C&amp;'[1]2025年已发货'!$G:$G&amp;'[1]2025年已发货'!$H:$H,'[1]2025年已发货'!$E:$E,"未发货")</f>
        <v>未发货</v>
      </c>
      <c r="I1205" s="40" t="str">
        <f>VLOOKUP(B1205,辅助信息!E:I,3,FALSE)</f>
        <v>(宜宾兴港三江新区长江工业园建设项目-9#厂房)宜宾市翠屏区宜宾汽车零部件配套产业基地(纬五路南)</v>
      </c>
      <c r="J1205" s="40" t="str">
        <f>VLOOKUP(B1205,辅助信息!E:I,4,FALSE)</f>
        <v>严石林</v>
      </c>
      <c r="K1205" s="40">
        <f>VLOOKUP(J1205,辅助信息!H:I,2,FALSE)</f>
        <v>15924731822</v>
      </c>
      <c r="L1205" s="39" t="str">
        <f>VLOOKUP(B1205,辅助信息!E:J,6,FALSE)</f>
        <v>装货前联系收货人核实到场规格，货物最下面用方木垫下方便卸货</v>
      </c>
      <c r="P1205" s="64" t="str">
        <f ca="1" t="shared" si="44"/>
        <v/>
      </c>
    </row>
    <row r="1206" hidden="1" spans="1:16">
      <c r="A1206" s="64" t="e">
        <f t="shared" si="48"/>
        <v>#VALUE!</v>
      </c>
      <c r="B1206" s="98" t="s">
        <v>132</v>
      </c>
      <c r="C1206" s="86">
        <v>45771</v>
      </c>
      <c r="D1206" s="85" t="str">
        <f>VLOOKUP(B1206,辅助信息!E:K,7,FALSE)</f>
        <v>JWDDCD2025050800080</v>
      </c>
      <c r="E1206" s="85" t="str">
        <f>VLOOKUP(F1206,辅助信息!A:B,2,FALSE)</f>
        <v>螺纹钢</v>
      </c>
      <c r="F1206" s="26" t="s">
        <v>142</v>
      </c>
      <c r="G1206" s="87">
        <v>35</v>
      </c>
      <c r="H1206" s="87" t="str">
        <f>_xlfn.XLOOKUP(C1206&amp;F1206&amp;I1206&amp;J1206,'[1]2025年已发货'!$F:$F&amp;'[1]2025年已发货'!$C:$C&amp;'[1]2025年已发货'!$G:$G&amp;'[1]2025年已发货'!$H:$H,'[1]2025年已发货'!$E:$E,"未发货")</f>
        <v>未发货</v>
      </c>
      <c r="I1206" s="85" t="str">
        <f>VLOOKUP(B1206,辅助信息!E:I,3,FALSE)</f>
        <v>(宜宾兴港三江新区长江工业园建设项目-9#厂房)宜宾市翠屏区宜宾汽车零部件配套产业基地(纬五路南)</v>
      </c>
      <c r="J1206" s="85" t="str">
        <f>VLOOKUP(B1206,辅助信息!E:I,4,FALSE)</f>
        <v>严石林</v>
      </c>
      <c r="K1206" s="85">
        <f>VLOOKUP(J1206,辅助信息!H:I,2,FALSE)</f>
        <v>15924731822</v>
      </c>
      <c r="L1206" s="112" t="str">
        <f>VLOOKUP(B1206,辅助信息!E:J,6,FALSE)</f>
        <v>装货前联系收货人核实到场规格，货物最下面用方木垫下方便卸货</v>
      </c>
      <c r="P1206" s="64" t="str">
        <f ca="1" t="shared" si="44"/>
        <v/>
      </c>
    </row>
    <row r="1207" hidden="1" spans="1:18">
      <c r="A1207" s="64"/>
      <c r="B1207" s="40" t="s">
        <v>81</v>
      </c>
      <c r="C1207" s="72">
        <v>45774</v>
      </c>
      <c r="D1207" s="40" t="str">
        <f>VLOOKUP(B1207,辅助信息!E:K,7,FALSE)</f>
        <v>JWDDCD2025060900080</v>
      </c>
      <c r="E1207" s="40" t="str">
        <f>VLOOKUP(F1207,辅助信息!A:B,2,FALSE)</f>
        <v>盘螺</v>
      </c>
      <c r="F1207" s="40" t="s">
        <v>26</v>
      </c>
      <c r="G1207" s="40">
        <v>22</v>
      </c>
      <c r="H1207" s="40" t="str">
        <f>_xlfn.XLOOKUP(C1207&amp;F1207&amp;I1207&amp;J1207,'[1]2025年已发货'!$F:$F&amp;'[1]2025年已发货'!$C:$C&amp;'[1]2025年已发货'!$G:$G&amp;'[1]2025年已发货'!$H:$H,'[1]2025年已发货'!$E:$E,"未发货")</f>
        <v>未发货</v>
      </c>
      <c r="I1207" s="40" t="str">
        <f>VLOOKUP(B1207,辅助信息!E:I,3,FALSE)</f>
        <v>（华西简阳西城嘉苑）四川省成都市简阳市简城街道高屋村</v>
      </c>
      <c r="J1207" s="40" t="str">
        <f>VLOOKUP(B1207,辅助信息!E:I,4,FALSE)</f>
        <v>张瀚镭</v>
      </c>
      <c r="K1207" s="40">
        <f>VLOOKUP(J1207,辅助信息!H:I,2,FALSE)</f>
        <v>15884666220</v>
      </c>
      <c r="L1207" s="40" t="str">
        <f>VLOOKUP(B1207,辅助信息!E:J,6,FALSE)</f>
        <v>现场禁止使用氢能源挂车！优先威钢发货,我方卸车,新老国标钢厂不加价可直发，因陕钢多次出现磅差，项目拒绝使用</v>
      </c>
      <c r="M1207" s="97">
        <v>45769</v>
      </c>
      <c r="N1207" s="26"/>
      <c r="O1207" s="26">
        <f ca="1">IF(OR(M1207="",N1207&lt;&gt;""),"",MAX(M1207-TODAY(),0))</f>
        <v>0</v>
      </c>
      <c r="P1207" s="64">
        <f ca="1" t="shared" si="44"/>
        <v>202</v>
      </c>
      <c r="Q1207" s="26" t="str">
        <f>VLOOKUP(B1207,辅助信息!E:M,9,FALSE)</f>
        <v>ZTWM-CDGS-XS-2024-0030-华西集采-简州大道</v>
      </c>
      <c r="R1207" s="26" t="str">
        <f>_xlfn._xlws.FILTER(辅助信息!D:D,辅助信息!E:E=B1207)</f>
        <v>华西简阳西城嘉苑</v>
      </c>
    </row>
    <row r="1208" hidden="1" spans="1:18">
      <c r="A1208" s="64"/>
      <c r="B1208" s="40" t="s">
        <v>81</v>
      </c>
      <c r="C1208" s="72">
        <v>45774</v>
      </c>
      <c r="D1208" s="40" t="str">
        <f>VLOOKUP(B1208,辅助信息!E:K,7,FALSE)</f>
        <v>JWDDCD2025060900080</v>
      </c>
      <c r="E1208" s="40" t="str">
        <f>VLOOKUP(F1208,辅助信息!A:B,2,FALSE)</f>
        <v>螺纹钢</v>
      </c>
      <c r="F1208" s="40" t="s">
        <v>33</v>
      </c>
      <c r="G1208" s="40">
        <v>20</v>
      </c>
      <c r="H1208" s="40" t="str">
        <f>_xlfn.XLOOKUP(C1208&amp;F1208&amp;I1208&amp;J1208,'[1]2025年已发货'!$F:$F&amp;'[1]2025年已发货'!$C:$C&amp;'[1]2025年已发货'!$G:$G&amp;'[1]2025年已发货'!$H:$H,'[1]2025年已发货'!$E:$E,"未发货")</f>
        <v>未发货</v>
      </c>
      <c r="I1208" s="40" t="str">
        <f>VLOOKUP(B1208,辅助信息!E:I,3,FALSE)</f>
        <v>（华西简阳西城嘉苑）四川省成都市简阳市简城街道高屋村</v>
      </c>
      <c r="J1208" s="40" t="str">
        <f>VLOOKUP(B1208,辅助信息!E:I,4,FALSE)</f>
        <v>张瀚镭</v>
      </c>
      <c r="K1208" s="40">
        <f>VLOOKUP(J1208,辅助信息!H:I,2,FALSE)</f>
        <v>15884666220</v>
      </c>
      <c r="L1208" s="40" t="str">
        <f>VLOOKUP(B1208,辅助信息!E:J,6,FALSE)</f>
        <v>现场禁止使用氢能源挂车！优先威钢发货,我方卸车,新老国标钢厂不加价可直发，因陕钢多次出现磅差，项目拒绝使用</v>
      </c>
      <c r="M1208" s="97">
        <v>45769</v>
      </c>
      <c r="N1208" s="26"/>
      <c r="O1208" s="26">
        <f ca="1">IF(OR(M1208="",N1208&lt;&gt;""),"",MAX(M1208-TODAY(),0))</f>
        <v>0</v>
      </c>
      <c r="P1208" s="64">
        <f ca="1" t="shared" si="44"/>
        <v>202</v>
      </c>
      <c r="Q1208" s="26" t="str">
        <f>VLOOKUP(B1208,辅助信息!E:M,9,FALSE)</f>
        <v>ZTWM-CDGS-XS-2024-0030-华西集采-简州大道</v>
      </c>
      <c r="R1208" s="26" t="str">
        <f>_xlfn._xlws.FILTER(辅助信息!D:D,辅助信息!E:E=B1208)</f>
        <v>华西简阳西城嘉苑</v>
      </c>
    </row>
    <row r="1209" hidden="1" spans="1:18">
      <c r="A1209" s="26"/>
      <c r="B1209" s="40" t="s">
        <v>69</v>
      </c>
      <c r="C1209" s="72">
        <v>45772</v>
      </c>
      <c r="D1209" s="40" t="str">
        <f>VLOOKUP(B1209,辅助信息!E:K,7,FALSE)</f>
        <v>JWDDCD2025052800131</v>
      </c>
      <c r="E1209" s="40" t="str">
        <f>VLOOKUP(F1209,辅助信息!A:B,2,FALSE)</f>
        <v>螺纹钢</v>
      </c>
      <c r="F1209" s="40" t="s">
        <v>45</v>
      </c>
      <c r="G1209" s="40">
        <v>3</v>
      </c>
      <c r="H1209" s="40">
        <f>_xlfn.XLOOKUP(C1209&amp;F1209&amp;I1209&amp;J1209,'[1]2025年已发货'!$F:$F&amp;'[1]2025年已发货'!$C:$C&amp;'[1]2025年已发货'!$G:$G&amp;'[1]2025年已发货'!$H:$H,'[1]2025年已发货'!$E:$E,"未发货")</f>
        <v>3</v>
      </c>
      <c r="I1209" s="40" t="str">
        <f>VLOOKUP(B1209,辅助信息!E:I,3,FALSE)</f>
        <v>（商投建工达州中医药科技园-4工区-2号楼）达州市通川区达州中医药职业学院犀牛大道北段</v>
      </c>
      <c r="J1209" s="40" t="str">
        <f>VLOOKUP(B1209,辅助信息!E:I,4,FALSE)</f>
        <v>张扬</v>
      </c>
      <c r="K1209" s="40">
        <f>VLOOKUP(J1209,辅助信息!H:I,2,FALSE)</f>
        <v>18381904567</v>
      </c>
      <c r="L1209" s="40" t="str">
        <f>VLOOKUP(B1209,辅助信息!E:J,6,FALSE)</f>
        <v>控制炉批号！多了现场不收！,优先安排达钢,提前联系到场规格及数量</v>
      </c>
      <c r="M1209" s="97">
        <v>45763</v>
      </c>
      <c r="N1209" s="26"/>
      <c r="O1209" s="26">
        <f ca="1" t="shared" ref="O1209:O1225" si="49">IF(OR(M1209="",N1209&lt;&gt;""),"",MAX(M1209-TODAY(),0))</f>
        <v>0</v>
      </c>
      <c r="P1209" s="64">
        <f ca="1" t="shared" ref="P1209:P1225" si="50">IF(M1209="","",IF(N1209&lt;&gt;"",MAX(N1209-M1209,0),IF(TODAY()&gt;M1209,TODAY()-M1209,0)))</f>
        <v>208</v>
      </c>
      <c r="Q1209" s="26" t="str">
        <f>VLOOKUP(B1209,辅助信息!E:M,9,FALSE)</f>
        <v>ZTWM-CDGS-XS-2024-0134-商投建工达州中医药科技成果示范园项目</v>
      </c>
      <c r="R1209" s="26" t="str">
        <f>_xlfn._xlws.FILTER(辅助信息!D:D,辅助信息!E:E=B1209)</f>
        <v>商投建工达州中医药科技园</v>
      </c>
    </row>
    <row r="1210" hidden="1" spans="1:18">
      <c r="A1210" s="26"/>
      <c r="B1210" s="40" t="s">
        <v>69</v>
      </c>
      <c r="C1210" s="72">
        <v>45772</v>
      </c>
      <c r="D1210" s="40" t="str">
        <f>VLOOKUP(B1210,辅助信息!E:K,7,FALSE)</f>
        <v>JWDDCD2025052800131</v>
      </c>
      <c r="E1210" s="40" t="str">
        <f>VLOOKUP(F1210,辅助信息!A:B,2,FALSE)</f>
        <v>螺纹钢</v>
      </c>
      <c r="F1210" s="40" t="s">
        <v>21</v>
      </c>
      <c r="G1210" s="40">
        <v>12</v>
      </c>
      <c r="H1210" s="40">
        <f>_xlfn.XLOOKUP(C1210&amp;F1210&amp;I1210&amp;J1210,'[1]2025年已发货'!$F:$F&amp;'[1]2025年已发货'!$C:$C&amp;'[1]2025年已发货'!$G:$G&amp;'[1]2025年已发货'!$H:$H,'[1]2025年已发货'!$E:$E,"未发货")</f>
        <v>12</v>
      </c>
      <c r="I1210" s="40" t="str">
        <f>VLOOKUP(B1210,辅助信息!E:I,3,FALSE)</f>
        <v>（商投建工达州中医药科技园-4工区-2号楼）达州市通川区达州中医药职业学院犀牛大道北段</v>
      </c>
      <c r="J1210" s="40" t="str">
        <f>VLOOKUP(B1210,辅助信息!E:I,4,FALSE)</f>
        <v>张扬</v>
      </c>
      <c r="K1210" s="40">
        <f>VLOOKUP(J1210,辅助信息!H:I,2,FALSE)</f>
        <v>18381904567</v>
      </c>
      <c r="L1210" s="40" t="str">
        <f>VLOOKUP(B1210,辅助信息!E:J,6,FALSE)</f>
        <v>控制炉批号！多了现场不收！,优先安排达钢,提前联系到场规格及数量</v>
      </c>
      <c r="M1210" s="97">
        <v>45763</v>
      </c>
      <c r="N1210" s="26"/>
      <c r="O1210" s="26">
        <f ca="1" t="shared" si="49"/>
        <v>0</v>
      </c>
      <c r="P1210" s="64">
        <f ca="1" t="shared" si="50"/>
        <v>208</v>
      </c>
      <c r="Q1210" s="26" t="str">
        <f>VLOOKUP(B1210,辅助信息!E:M,9,FALSE)</f>
        <v>ZTWM-CDGS-XS-2024-0134-商投建工达州中医药科技成果示范园项目</v>
      </c>
      <c r="R1210" s="26" t="str">
        <f>_xlfn._xlws.FILTER(辅助信息!D:D,辅助信息!E:E=B1210)</f>
        <v>商投建工达州中医药科技园</v>
      </c>
    </row>
    <row r="1211" hidden="1" spans="1:18">
      <c r="A1211" s="26"/>
      <c r="B1211" s="40" t="s">
        <v>69</v>
      </c>
      <c r="C1211" s="72">
        <v>45772</v>
      </c>
      <c r="D1211" s="40" t="str">
        <f>VLOOKUP(B1211,辅助信息!E:K,7,FALSE)</f>
        <v>JWDDCD2025052800131</v>
      </c>
      <c r="E1211" s="40" t="str">
        <f>VLOOKUP(F1211,辅助信息!A:B,2,FALSE)</f>
        <v>螺纹钢</v>
      </c>
      <c r="F1211" s="40" t="s">
        <v>58</v>
      </c>
      <c r="G1211" s="40">
        <v>9</v>
      </c>
      <c r="H1211" s="40">
        <f>_xlfn.XLOOKUP(C1211&amp;F1211&amp;I1211&amp;J1211,'[1]2025年已发货'!$F:$F&amp;'[1]2025年已发货'!$C:$C&amp;'[1]2025年已发货'!$G:$G&amp;'[1]2025年已发货'!$H:$H,'[1]2025年已发货'!$E:$E,"未发货")</f>
        <v>9</v>
      </c>
      <c r="I1211" s="40" t="str">
        <f>VLOOKUP(B1211,辅助信息!E:I,3,FALSE)</f>
        <v>（商投建工达州中医药科技园-4工区-2号楼）达州市通川区达州中医药职业学院犀牛大道北段</v>
      </c>
      <c r="J1211" s="40" t="str">
        <f>VLOOKUP(B1211,辅助信息!E:I,4,FALSE)</f>
        <v>张扬</v>
      </c>
      <c r="K1211" s="40">
        <f>VLOOKUP(J1211,辅助信息!H:I,2,FALSE)</f>
        <v>18381904567</v>
      </c>
      <c r="L1211" s="40" t="str">
        <f>VLOOKUP(B1211,辅助信息!E:J,6,FALSE)</f>
        <v>控制炉批号！多了现场不收！,优先安排达钢,提前联系到场规格及数量</v>
      </c>
      <c r="M1211" s="97">
        <v>45763</v>
      </c>
      <c r="N1211" s="26"/>
      <c r="O1211" s="26">
        <f ca="1" t="shared" si="49"/>
        <v>0</v>
      </c>
      <c r="P1211" s="64">
        <f ca="1" t="shared" si="50"/>
        <v>208</v>
      </c>
      <c r="Q1211" s="26" t="str">
        <f>VLOOKUP(B1211,辅助信息!E:M,9,FALSE)</f>
        <v>ZTWM-CDGS-XS-2024-0134-商投建工达州中医药科技成果示范园项目</v>
      </c>
      <c r="R1211" s="26" t="str">
        <f>_xlfn._xlws.FILTER(辅助信息!D:D,辅助信息!E:E=B1211)</f>
        <v>商投建工达州中医药科技园</v>
      </c>
    </row>
    <row r="1212" hidden="1" spans="1:18">
      <c r="A1212" s="26"/>
      <c r="B1212" s="40" t="s">
        <v>69</v>
      </c>
      <c r="C1212" s="72">
        <v>45772</v>
      </c>
      <c r="D1212" s="40" t="str">
        <f>VLOOKUP(B1212,辅助信息!E:K,7,FALSE)</f>
        <v>JWDDCD2025052800131</v>
      </c>
      <c r="E1212" s="40" t="str">
        <f>VLOOKUP(F1212,辅助信息!A:B,2,FALSE)</f>
        <v>螺纹钢</v>
      </c>
      <c r="F1212" s="40" t="s">
        <v>46</v>
      </c>
      <c r="G1212" s="40">
        <v>9</v>
      </c>
      <c r="H1212" s="40">
        <f>_xlfn.XLOOKUP(C1212&amp;F1212&amp;I1212&amp;J1212,'[1]2025年已发货'!$F:$F&amp;'[1]2025年已发货'!$C:$C&amp;'[1]2025年已发货'!$G:$G&amp;'[1]2025年已发货'!$H:$H,'[1]2025年已发货'!$E:$E,"未发货")</f>
        <v>9</v>
      </c>
      <c r="I1212" s="40" t="str">
        <f>VLOOKUP(B1212,辅助信息!E:I,3,FALSE)</f>
        <v>（商投建工达州中医药科技园-4工区-2号楼）达州市通川区达州中医药职业学院犀牛大道北段</v>
      </c>
      <c r="J1212" s="40" t="str">
        <f>VLOOKUP(B1212,辅助信息!E:I,4,FALSE)</f>
        <v>张扬</v>
      </c>
      <c r="K1212" s="40">
        <f>VLOOKUP(J1212,辅助信息!H:I,2,FALSE)</f>
        <v>18381904567</v>
      </c>
      <c r="L1212" s="40" t="str">
        <f>VLOOKUP(B1212,辅助信息!E:J,6,FALSE)</f>
        <v>控制炉批号！多了现场不收！,优先安排达钢,提前联系到场规格及数量</v>
      </c>
      <c r="M1212" s="97">
        <v>45763</v>
      </c>
      <c r="N1212" s="26"/>
      <c r="O1212" s="26">
        <f ca="1" t="shared" si="49"/>
        <v>0</v>
      </c>
      <c r="P1212" s="64">
        <f ca="1" t="shared" si="50"/>
        <v>208</v>
      </c>
      <c r="Q1212" s="26" t="str">
        <f>VLOOKUP(B1212,辅助信息!E:M,9,FALSE)</f>
        <v>ZTWM-CDGS-XS-2024-0134-商投建工达州中医药科技成果示范园项目</v>
      </c>
      <c r="R1212" s="26" t="str">
        <f>_xlfn._xlws.FILTER(辅助信息!D:D,辅助信息!E:E=B1212)</f>
        <v>商投建工达州中医药科技园</v>
      </c>
    </row>
    <row r="1213" hidden="1" spans="1:18">
      <c r="A1213" s="26"/>
      <c r="B1213" s="40" t="s">
        <v>56</v>
      </c>
      <c r="C1213" s="72">
        <v>45772</v>
      </c>
      <c r="D1213" s="40" t="str">
        <f>VLOOKUP(B1213,辅助信息!E:K,7,FALSE)</f>
        <v>JWDDCD2025052800131</v>
      </c>
      <c r="E1213" s="40" t="str">
        <f>VLOOKUP(F1213,辅助信息!A:B,2,FALSE)</f>
        <v>螺纹钢</v>
      </c>
      <c r="F1213" s="40" t="s">
        <v>46</v>
      </c>
      <c r="G1213" s="40">
        <v>21</v>
      </c>
      <c r="H1213" s="40">
        <f>_xlfn.XLOOKUP(C1213&amp;F1213&amp;I1213&amp;J1213,'[1]2025年已发货'!$F:$F&amp;'[1]2025年已发货'!$C:$C&amp;'[1]2025年已发货'!$G:$G&amp;'[1]2025年已发货'!$H:$H,'[1]2025年已发货'!$E:$E,"未发货")</f>
        <v>21</v>
      </c>
      <c r="I1213" s="40" t="str">
        <f>VLOOKUP(B1213,辅助信息!E:I,3,FALSE)</f>
        <v>（商投建工达州中医药科技园-4工区-7号楼）达州市通川区达州中医药职业学院犀牛大道北段</v>
      </c>
      <c r="J1213" s="40" t="str">
        <f>VLOOKUP(B1213,辅助信息!E:I,4,FALSE)</f>
        <v>张扬</v>
      </c>
      <c r="K1213" s="40">
        <f>VLOOKUP(J1213,辅助信息!H:I,2,FALSE)</f>
        <v>18381904567</v>
      </c>
      <c r="L1213" s="40" t="str">
        <f>VLOOKUP(B1213,辅助信息!E:J,6,FALSE)</f>
        <v>控制炉批号！多了现场不收！,优先安排达钢,提前联系到场规格及数量</v>
      </c>
      <c r="M1213" s="97">
        <v>45768</v>
      </c>
      <c r="N1213" s="26"/>
      <c r="O1213" s="26">
        <f ca="1" t="shared" si="49"/>
        <v>0</v>
      </c>
      <c r="P1213" s="64">
        <f ca="1" t="shared" si="50"/>
        <v>203</v>
      </c>
      <c r="Q1213" s="26" t="str">
        <f>VLOOKUP(B1213,辅助信息!E:M,9,FALSE)</f>
        <v>ZTWM-CDGS-XS-2024-0134-商投建工达州中医药科技成果示范园项目</v>
      </c>
      <c r="R1213" s="26" t="str">
        <f>_xlfn._xlws.FILTER(辅助信息!D:D,辅助信息!E:E=B1213)</f>
        <v>商投建工达州中医药科技园</v>
      </c>
    </row>
    <row r="1214" hidden="1" spans="1:18">
      <c r="A1214" s="26"/>
      <c r="B1214" s="40" t="s">
        <v>56</v>
      </c>
      <c r="C1214" s="72">
        <v>45772</v>
      </c>
      <c r="D1214" s="40" t="str">
        <f>VLOOKUP(B1214,辅助信息!E:K,7,FALSE)</f>
        <v>JWDDCD2025052800131</v>
      </c>
      <c r="E1214" s="40" t="str">
        <f>VLOOKUP(F1214,辅助信息!A:B,2,FALSE)</f>
        <v>螺纹钢</v>
      </c>
      <c r="F1214" s="40" t="s">
        <v>22</v>
      </c>
      <c r="G1214" s="40">
        <v>30</v>
      </c>
      <c r="H1214" s="40">
        <f>_xlfn.XLOOKUP(C1214&amp;F1214&amp;I1214&amp;J1214,'[1]2025年已发货'!$F:$F&amp;'[1]2025年已发货'!$C:$C&amp;'[1]2025年已发货'!$G:$G&amp;'[1]2025年已发货'!$H:$H,'[1]2025年已发货'!$E:$E,"未发货")</f>
        <v>30</v>
      </c>
      <c r="I1214" s="40" t="str">
        <f>VLOOKUP(B1214,辅助信息!E:I,3,FALSE)</f>
        <v>（商投建工达州中医药科技园-4工区-7号楼）达州市通川区达州中医药职业学院犀牛大道北段</v>
      </c>
      <c r="J1214" s="40" t="str">
        <f>VLOOKUP(B1214,辅助信息!E:I,4,FALSE)</f>
        <v>张扬</v>
      </c>
      <c r="K1214" s="40">
        <f>VLOOKUP(J1214,辅助信息!H:I,2,FALSE)</f>
        <v>18381904567</v>
      </c>
      <c r="L1214" s="40" t="str">
        <f>VLOOKUP(B1214,辅助信息!E:J,6,FALSE)</f>
        <v>控制炉批号！多了现场不收！,优先安排达钢,提前联系到场规格及数量</v>
      </c>
      <c r="M1214" s="97">
        <v>45768</v>
      </c>
      <c r="N1214" s="26"/>
      <c r="O1214" s="26">
        <f ca="1" t="shared" si="49"/>
        <v>0</v>
      </c>
      <c r="P1214" s="64">
        <f ca="1" t="shared" si="50"/>
        <v>203</v>
      </c>
      <c r="Q1214" s="26" t="str">
        <f>VLOOKUP(B1214,辅助信息!E:M,9,FALSE)</f>
        <v>ZTWM-CDGS-XS-2024-0134-商投建工达州中医药科技成果示范园项目</v>
      </c>
      <c r="R1214" s="26" t="str">
        <f>_xlfn._xlws.FILTER(辅助信息!D:D,辅助信息!E:E=B1214)</f>
        <v>商投建工达州中医药科技园</v>
      </c>
    </row>
    <row r="1215" hidden="1" spans="1:18">
      <c r="A1215" s="64"/>
      <c r="B1215" s="40" t="s">
        <v>68</v>
      </c>
      <c r="C1215" s="72">
        <v>45772</v>
      </c>
      <c r="D1215" s="40" t="str">
        <f>VLOOKUP(B1215,辅助信息!E:K,7,FALSE)</f>
        <v>JWDDCD2025052800131</v>
      </c>
      <c r="E1215" s="40" t="str">
        <f>VLOOKUP(F1215,辅助信息!A:B,2,FALSE)</f>
        <v>高线</v>
      </c>
      <c r="F1215" s="40" t="s">
        <v>51</v>
      </c>
      <c r="G1215" s="36">
        <v>3</v>
      </c>
      <c r="H1215" s="36">
        <f>_xlfn.XLOOKUP(C1215&amp;F1215&amp;I1215&amp;J1215,'[1]2025年已发货'!$F:$F&amp;'[1]2025年已发货'!$C:$C&amp;'[1]2025年已发货'!$G:$G&amp;'[1]2025年已发货'!$H:$H,'[1]2025年已发货'!$E:$E,"未发货")</f>
        <v>3</v>
      </c>
      <c r="I1215" s="40" t="str">
        <f>VLOOKUP(B1215,辅助信息!E:I,3,FALSE)</f>
        <v>（商投建工达州中医药科技园-2工区-景观桥）达州市通川区达州中医药职业学院犀牛大道北段</v>
      </c>
      <c r="J1215" s="40" t="str">
        <f>VLOOKUP(B1215,辅助信息!E:I,4,FALSE)</f>
        <v>李波</v>
      </c>
      <c r="K1215" s="40">
        <f>VLOOKUP(J1215,辅助信息!H:I,2,FALSE)</f>
        <v>18381899787</v>
      </c>
      <c r="L1215" s="40" t="str">
        <f>VLOOKUP(B1215,辅助信息!E:J,6,FALSE)</f>
        <v>控制炉批号！多了现场不收！,优先安排达钢,提前联系到场规格及数量</v>
      </c>
      <c r="M1215" s="93">
        <v>45772</v>
      </c>
      <c r="O1215" s="64">
        <f ca="1" t="shared" si="49"/>
        <v>0</v>
      </c>
      <c r="P1215" s="64">
        <f ca="1" t="shared" si="50"/>
        <v>199</v>
      </c>
      <c r="Q1215" s="26" t="str">
        <f>VLOOKUP(B1215,辅助信息!E:M,9,FALSE)</f>
        <v>ZTWM-CDGS-XS-2024-0134-商投建工达州中医药科技成果示范园项目</v>
      </c>
      <c r="R1215" s="26" t="str">
        <f>_xlfn._xlws.FILTER(辅助信息!D:D,辅助信息!E:E=B1215)</f>
        <v>商投建工达州中医药科技园</v>
      </c>
    </row>
    <row r="1216" hidden="1" spans="1:18">
      <c r="A1216" s="64"/>
      <c r="B1216" s="40" t="s">
        <v>68</v>
      </c>
      <c r="C1216" s="72">
        <v>45772</v>
      </c>
      <c r="D1216" s="40" t="str">
        <f>VLOOKUP(B1216,辅助信息!E:K,7,FALSE)</f>
        <v>JWDDCD2025052800131</v>
      </c>
      <c r="E1216" s="40" t="str">
        <f>VLOOKUP(F1216,辅助信息!A:B,2,FALSE)</f>
        <v>盘螺</v>
      </c>
      <c r="F1216" s="40" t="s">
        <v>41</v>
      </c>
      <c r="G1216" s="36">
        <v>3</v>
      </c>
      <c r="H1216" s="36">
        <f>_xlfn.XLOOKUP(C1216&amp;F1216&amp;I1216&amp;J1216,'[1]2025年已发货'!$F:$F&amp;'[1]2025年已发货'!$C:$C&amp;'[1]2025年已发货'!$G:$G&amp;'[1]2025年已发货'!$H:$H,'[1]2025年已发货'!$E:$E,"未发货")</f>
        <v>3</v>
      </c>
      <c r="I1216" s="40" t="str">
        <f>VLOOKUP(B1216,辅助信息!E:I,3,FALSE)</f>
        <v>（商投建工达州中医药科技园-2工区-景观桥）达州市通川区达州中医药职业学院犀牛大道北段</v>
      </c>
      <c r="J1216" s="40" t="str">
        <f>VLOOKUP(B1216,辅助信息!E:I,4,FALSE)</f>
        <v>李波</v>
      </c>
      <c r="K1216" s="40">
        <f>VLOOKUP(J1216,辅助信息!H:I,2,FALSE)</f>
        <v>18381899787</v>
      </c>
      <c r="L1216" s="40" t="str">
        <f>VLOOKUP(B1216,辅助信息!E:J,6,FALSE)</f>
        <v>控制炉批号！多了现场不收！,优先安排达钢,提前联系到场规格及数量</v>
      </c>
      <c r="M1216" s="93">
        <v>45772</v>
      </c>
      <c r="O1216" s="64">
        <f ca="1" t="shared" si="49"/>
        <v>0</v>
      </c>
      <c r="P1216" s="64">
        <f ca="1" t="shared" si="50"/>
        <v>199</v>
      </c>
      <c r="Q1216" s="26" t="str">
        <f>VLOOKUP(B1216,辅助信息!E:M,9,FALSE)</f>
        <v>ZTWM-CDGS-XS-2024-0134-商投建工达州中医药科技成果示范园项目</v>
      </c>
      <c r="R1216" s="26" t="str">
        <f>_xlfn._xlws.FILTER(辅助信息!D:D,辅助信息!E:E=B1216)</f>
        <v>商投建工达州中医药科技园</v>
      </c>
    </row>
    <row r="1217" hidden="1" spans="1:18">
      <c r="A1217" s="64"/>
      <c r="B1217" s="40" t="s">
        <v>68</v>
      </c>
      <c r="C1217" s="72">
        <v>45772</v>
      </c>
      <c r="D1217" s="40" t="str">
        <f>VLOOKUP(B1217,辅助信息!E:K,7,FALSE)</f>
        <v>JWDDCD2025052800131</v>
      </c>
      <c r="E1217" s="40" t="str">
        <f>VLOOKUP(F1217,辅助信息!A:B,2,FALSE)</f>
        <v>螺纹钢</v>
      </c>
      <c r="F1217" s="40" t="s">
        <v>32</v>
      </c>
      <c r="G1217" s="36">
        <v>17</v>
      </c>
      <c r="H1217" s="36">
        <f>_xlfn.XLOOKUP(C1217&amp;F1217&amp;I1217&amp;J1217,'[1]2025年已发货'!$F:$F&amp;'[1]2025年已发货'!$C:$C&amp;'[1]2025年已发货'!$G:$G&amp;'[1]2025年已发货'!$H:$H,'[1]2025年已发货'!$E:$E,"未发货")</f>
        <v>17</v>
      </c>
      <c r="I1217" s="40" t="str">
        <f>VLOOKUP(B1217,辅助信息!E:I,3,FALSE)</f>
        <v>（商投建工达州中医药科技园-2工区-景观桥）达州市通川区达州中医药职业学院犀牛大道北段</v>
      </c>
      <c r="J1217" s="40" t="str">
        <f>VLOOKUP(B1217,辅助信息!E:I,4,FALSE)</f>
        <v>李波</v>
      </c>
      <c r="K1217" s="40">
        <f>VLOOKUP(J1217,辅助信息!H:I,2,FALSE)</f>
        <v>18381899787</v>
      </c>
      <c r="L1217" s="40" t="str">
        <f>VLOOKUP(B1217,辅助信息!E:J,6,FALSE)</f>
        <v>控制炉批号！多了现场不收！,优先安排达钢,提前联系到场规格及数量</v>
      </c>
      <c r="M1217" s="93">
        <v>45772</v>
      </c>
      <c r="O1217" s="64">
        <f ca="1" t="shared" si="49"/>
        <v>0</v>
      </c>
      <c r="P1217" s="64">
        <f ca="1" t="shared" si="50"/>
        <v>199</v>
      </c>
      <c r="Q1217" s="26" t="str">
        <f>VLOOKUP(B1217,辅助信息!E:M,9,FALSE)</f>
        <v>ZTWM-CDGS-XS-2024-0134-商投建工达州中医药科技成果示范园项目</v>
      </c>
      <c r="R1217" s="26" t="str">
        <f>_xlfn._xlws.FILTER(辅助信息!D:D,辅助信息!E:E=B1217)</f>
        <v>商投建工达州中医药科技园</v>
      </c>
    </row>
    <row r="1218" hidden="1" spans="1:18">
      <c r="A1218" s="64"/>
      <c r="B1218" s="40" t="s">
        <v>68</v>
      </c>
      <c r="C1218" s="72">
        <v>45772</v>
      </c>
      <c r="D1218" s="40" t="str">
        <f>VLOOKUP(B1218,辅助信息!E:K,7,FALSE)</f>
        <v>JWDDCD2025052800131</v>
      </c>
      <c r="E1218" s="40" t="str">
        <f>VLOOKUP(F1218,辅助信息!A:B,2,FALSE)</f>
        <v>螺纹钢</v>
      </c>
      <c r="F1218" s="40" t="s">
        <v>18</v>
      </c>
      <c r="G1218" s="36">
        <v>12</v>
      </c>
      <c r="H1218" s="36">
        <f>_xlfn.XLOOKUP(C1218&amp;F1218&amp;I1218&amp;J1218,'[1]2025年已发货'!$F:$F&amp;'[1]2025年已发货'!$C:$C&amp;'[1]2025年已发货'!$G:$G&amp;'[1]2025年已发货'!$H:$H,'[1]2025年已发货'!$E:$E,"未发货")</f>
        <v>12</v>
      </c>
      <c r="I1218" s="40" t="str">
        <f>VLOOKUP(B1218,辅助信息!E:I,3,FALSE)</f>
        <v>（商投建工达州中医药科技园-2工区-景观桥）达州市通川区达州中医药职业学院犀牛大道北段</v>
      </c>
      <c r="J1218" s="40" t="str">
        <f>VLOOKUP(B1218,辅助信息!E:I,4,FALSE)</f>
        <v>李波</v>
      </c>
      <c r="K1218" s="40">
        <f>VLOOKUP(J1218,辅助信息!H:I,2,FALSE)</f>
        <v>18381899787</v>
      </c>
      <c r="L1218" s="40" t="str">
        <f>VLOOKUP(B1218,辅助信息!E:J,6,FALSE)</f>
        <v>控制炉批号！多了现场不收！,优先安排达钢,提前联系到场规格及数量</v>
      </c>
      <c r="M1218" s="93">
        <v>45772</v>
      </c>
      <c r="O1218" s="64">
        <f ca="1" t="shared" si="49"/>
        <v>0</v>
      </c>
      <c r="P1218" s="64">
        <f ca="1" t="shared" si="50"/>
        <v>199</v>
      </c>
      <c r="Q1218" s="26" t="str">
        <f>VLOOKUP(B1218,辅助信息!E:M,9,FALSE)</f>
        <v>ZTWM-CDGS-XS-2024-0134-商投建工达州中医药科技成果示范园项目</v>
      </c>
      <c r="R1218" s="26" t="str">
        <f>_xlfn._xlws.FILTER(辅助信息!D:D,辅助信息!E:E=B1218)</f>
        <v>商投建工达州中医药科技园</v>
      </c>
    </row>
    <row r="1219" hidden="1" spans="1:18">
      <c r="A1219" s="64"/>
      <c r="B1219" s="40" t="s">
        <v>68</v>
      </c>
      <c r="C1219" s="72">
        <v>45774</v>
      </c>
      <c r="D1219" s="40" t="str">
        <f>VLOOKUP(B1219,辅助信息!E:K,7,FALSE)</f>
        <v>JWDDCD2025052800131</v>
      </c>
      <c r="E1219" s="40" t="str">
        <f>VLOOKUP(F1219,辅助信息!A:B,2,FALSE)</f>
        <v>螺纹钢</v>
      </c>
      <c r="F1219" s="40" t="s">
        <v>52</v>
      </c>
      <c r="G1219" s="36">
        <v>15</v>
      </c>
      <c r="H1219" s="36" t="str">
        <f>_xlfn.XLOOKUP(C1219&amp;F1219&amp;I1219&amp;J1219,'[1]2025年已发货'!$F:$F&amp;'[1]2025年已发货'!$C:$C&amp;'[1]2025年已发货'!$G:$G&amp;'[1]2025年已发货'!$H:$H,'[1]2025年已发货'!$E:$E,"未发货")</f>
        <v>未发货</v>
      </c>
      <c r="I1219" s="40" t="str">
        <f>VLOOKUP(B1219,辅助信息!E:I,3,FALSE)</f>
        <v>（商投建工达州中医药科技园-2工区-景观桥）达州市通川区达州中医药职业学院犀牛大道北段</v>
      </c>
      <c r="J1219" s="40" t="str">
        <f>VLOOKUP(B1219,辅助信息!E:I,4,FALSE)</f>
        <v>李波</v>
      </c>
      <c r="K1219" s="40">
        <f>VLOOKUP(J1219,辅助信息!H:I,2,FALSE)</f>
        <v>18381899787</v>
      </c>
      <c r="L1219" s="40" t="str">
        <f>VLOOKUP(B1219,辅助信息!E:J,6,FALSE)</f>
        <v>控制炉批号！多了现场不收！,优先安排达钢,提前联系到场规格及数量</v>
      </c>
      <c r="M1219" s="93">
        <v>45772</v>
      </c>
      <c r="O1219" s="64">
        <f ca="1" t="shared" si="49"/>
        <v>0</v>
      </c>
      <c r="P1219" s="64">
        <f ca="1" t="shared" si="50"/>
        <v>199</v>
      </c>
      <c r="Q1219" s="26" t="str">
        <f>VLOOKUP(B1219,辅助信息!E:M,9,FALSE)</f>
        <v>ZTWM-CDGS-XS-2024-0134-商投建工达州中医药科技成果示范园项目</v>
      </c>
      <c r="R1219" s="26" t="str">
        <f>_xlfn._xlws.FILTER(辅助信息!D:D,辅助信息!E:E=B1219)</f>
        <v>商投建工达州中医药科技园</v>
      </c>
    </row>
    <row r="1220" hidden="1" spans="1:18">
      <c r="A1220" s="64"/>
      <c r="B1220" s="40" t="s">
        <v>136</v>
      </c>
      <c r="C1220" s="72">
        <v>45774</v>
      </c>
      <c r="D1220" s="40" t="str">
        <f>VLOOKUP(B1220,辅助信息!E:K,7,FALSE)</f>
        <v>JWDDCD2025050800080</v>
      </c>
      <c r="E1220" s="40" t="str">
        <f>VLOOKUP(F1220,辅助信息!A:B,2,FALSE)</f>
        <v>螺纹钢</v>
      </c>
      <c r="F1220" s="40" t="s">
        <v>90</v>
      </c>
      <c r="G1220" s="36">
        <v>70</v>
      </c>
      <c r="H1220" s="36" t="str">
        <f>_xlfn.XLOOKUP(C1220&amp;F1220&amp;I1220&amp;J1220,'[1]2025年已发货'!$F:$F&amp;'[1]2025年已发货'!$C:$C&amp;'[1]2025年已发货'!$G:$G&amp;'[1]2025年已发货'!$H:$H,'[1]2025年已发货'!$E:$E,"未发货")</f>
        <v>未发货</v>
      </c>
      <c r="I1220" s="40" t="str">
        <f>VLOOKUP(B1220,辅助信息!E:I,3,FALSE)</f>
        <v>(宜宾兴港三江新区长江工业园建设项目-M2-00-04桩)宜宾市翠屏区宜宾汽车零部件配套产业基地(纬五路南)</v>
      </c>
      <c r="J1220" s="40" t="str">
        <f>VLOOKUP(B1220,辅助信息!E:I,4,FALSE)</f>
        <v>李国享</v>
      </c>
      <c r="K1220" s="40">
        <f>VLOOKUP(J1220,辅助信息!H:I,2,FALSE)</f>
        <v>17713876279</v>
      </c>
      <c r="L1220" s="40" t="str">
        <f>VLOOKUP(B1220,辅助信息!E:J,6,FALSE)</f>
        <v>装货前联系收货人核实到场规格，货物最下面用方木垫下方便卸货</v>
      </c>
      <c r="M1220" s="93">
        <v>45773</v>
      </c>
      <c r="O1220" s="64">
        <f ca="1" t="shared" si="49"/>
        <v>0</v>
      </c>
      <c r="P1220" s="64">
        <f ca="1" t="shared" si="50"/>
        <v>198</v>
      </c>
      <c r="Q1220" s="26" t="str">
        <f>VLOOKUP(B1220,辅助信息!E:M,9,FALSE)</f>
        <v>ZTWM-CDGS-XS-2025-0059-宜宾兴港建材-宜宾冷链项目</v>
      </c>
      <c r="R1220" s="26" t="str">
        <f>_xlfn._xlws.FILTER(辅助信息!D:D,辅助信息!E:E=B1220)</f>
        <v>宜宾兴港三江新区长江工业园建设项目</v>
      </c>
    </row>
    <row r="1221" hidden="1" spans="1:18">
      <c r="A1221" s="64"/>
      <c r="B1221" s="40" t="s">
        <v>139</v>
      </c>
      <c r="C1221" s="72">
        <v>45774</v>
      </c>
      <c r="D1221" s="40" t="str">
        <f>VLOOKUP(B1221,辅助信息!E:K,7,FALSE)</f>
        <v>JWDDCD2025050800080</v>
      </c>
      <c r="E1221" s="40" t="str">
        <f>VLOOKUP(F1221,辅助信息!A:B,2,FALSE)</f>
        <v>盘螺</v>
      </c>
      <c r="F1221" s="40" t="s">
        <v>41</v>
      </c>
      <c r="G1221" s="36">
        <v>25</v>
      </c>
      <c r="H1221" s="36" t="str">
        <f>_xlfn.XLOOKUP(C1221&amp;F1221&amp;I1221&amp;J1221,'[1]2025年已发货'!$F:$F&amp;'[1]2025年已发货'!$C:$C&amp;'[1]2025年已发货'!$G:$G&amp;'[1]2025年已发货'!$H:$H,'[1]2025年已发货'!$E:$E,"未发货")</f>
        <v>未发货</v>
      </c>
      <c r="I1221" s="40" t="str">
        <f>VLOOKUP(B1221,辅助信息!E:I,3,FALSE)</f>
        <v>(宜宾兴港三江新区长江工业园建设项目-M2-7#厂房)宜宾市翠屏区宜宾汽车零部件配套产业基地(纬五路南)</v>
      </c>
      <c r="J1221" s="40" t="str">
        <f>VLOOKUP(B1221,辅助信息!E:I,4,FALSE)</f>
        <v>李国享</v>
      </c>
      <c r="K1221" s="40">
        <f>VLOOKUP(J1221,辅助信息!H:I,2,FALSE)</f>
        <v>17713876279</v>
      </c>
      <c r="L1221" s="40" t="str">
        <f>VLOOKUP(B1221,辅助信息!E:J,6,FALSE)</f>
        <v>装货前联系收货人核实到场规格，货物最下面用方木垫下方便卸货</v>
      </c>
      <c r="M1221" s="93">
        <v>45773</v>
      </c>
      <c r="O1221" s="64">
        <f ca="1" t="shared" si="49"/>
        <v>0</v>
      </c>
      <c r="P1221" s="64">
        <f ca="1" t="shared" si="50"/>
        <v>198</v>
      </c>
      <c r="Q1221" s="26" t="str">
        <f>VLOOKUP(B1221,辅助信息!E:M,9,FALSE)</f>
        <v>ZTWM-CDGS-XS-2025-0059-宜宾兴港建材-宜宾冷链项目</v>
      </c>
      <c r="R1221" s="26" t="str">
        <f>_xlfn._xlws.FILTER(辅助信息!D:D,辅助信息!E:E=B1221)</f>
        <v>宜宾兴港三江新区长江工业园建设项目</v>
      </c>
    </row>
    <row r="1222" hidden="1" spans="1:18">
      <c r="A1222" s="64"/>
      <c r="B1222" s="40" t="s">
        <v>139</v>
      </c>
      <c r="C1222" s="72">
        <v>45774</v>
      </c>
      <c r="D1222" s="40" t="str">
        <f>VLOOKUP(B1222,辅助信息!E:K,7,FALSE)</f>
        <v>JWDDCD2025050800080</v>
      </c>
      <c r="E1222" s="40" t="str">
        <f>VLOOKUP(F1222,辅助信息!A:B,2,FALSE)</f>
        <v>螺纹钢</v>
      </c>
      <c r="F1222" s="40" t="s">
        <v>133</v>
      </c>
      <c r="G1222" s="36">
        <v>30</v>
      </c>
      <c r="H1222" s="36" t="str">
        <f>_xlfn.XLOOKUP(C1222&amp;F1222&amp;I1222&amp;J1222,'[1]2025年已发货'!$F:$F&amp;'[1]2025年已发货'!$C:$C&amp;'[1]2025年已发货'!$G:$G&amp;'[1]2025年已发货'!$H:$H,'[1]2025年已发货'!$E:$E,"未发货")</f>
        <v>未发货</v>
      </c>
      <c r="I1222" s="40" t="str">
        <f>VLOOKUP(B1222,辅助信息!E:I,3,FALSE)</f>
        <v>(宜宾兴港三江新区长江工业园建设项目-M2-7#厂房)宜宾市翠屏区宜宾汽车零部件配套产业基地(纬五路南)</v>
      </c>
      <c r="J1222" s="40" t="str">
        <f>VLOOKUP(B1222,辅助信息!E:I,4,FALSE)</f>
        <v>李国享</v>
      </c>
      <c r="K1222" s="40">
        <f>VLOOKUP(J1222,辅助信息!H:I,2,FALSE)</f>
        <v>17713876279</v>
      </c>
      <c r="L1222" s="40" t="str">
        <f>VLOOKUP(B1222,辅助信息!E:J,6,FALSE)</f>
        <v>装货前联系收货人核实到场规格，货物最下面用方木垫下方便卸货</v>
      </c>
      <c r="M1222" s="93">
        <v>45773</v>
      </c>
      <c r="O1222" s="64">
        <f ca="1" t="shared" si="49"/>
        <v>0</v>
      </c>
      <c r="P1222" s="64">
        <f ca="1" t="shared" si="50"/>
        <v>198</v>
      </c>
      <c r="Q1222" s="26" t="str">
        <f>VLOOKUP(B1222,辅助信息!E:M,9,FALSE)</f>
        <v>ZTWM-CDGS-XS-2025-0059-宜宾兴港建材-宜宾冷链项目</v>
      </c>
      <c r="R1222" s="26" t="str">
        <f>_xlfn._xlws.FILTER(辅助信息!D:D,辅助信息!E:E=B1222)</f>
        <v>宜宾兴港三江新区长江工业园建设项目</v>
      </c>
    </row>
    <row r="1223" hidden="1" spans="1:18">
      <c r="A1223" s="64"/>
      <c r="B1223" s="40" t="s">
        <v>132</v>
      </c>
      <c r="C1223" s="72">
        <v>45772</v>
      </c>
      <c r="D1223" s="40" t="str">
        <f>VLOOKUP(B1223,辅助信息!E:K,7,FALSE)</f>
        <v>JWDDCD2025050800080</v>
      </c>
      <c r="E1223" s="40" t="e">
        <f>VLOOKUP(F1223,辅助信息!A:B,2,FALSE)</f>
        <v>#N/A</v>
      </c>
      <c r="F1223" s="40" t="s">
        <v>143</v>
      </c>
      <c r="G1223" s="36">
        <v>12</v>
      </c>
      <c r="H1223" s="36">
        <f>_xlfn.XLOOKUP(C1223&amp;F1223&amp;I1223&amp;J1223,'[1]2025年已发货'!$F:$F&amp;'[1]2025年已发货'!$C:$C&amp;'[1]2025年已发货'!$G:$G&amp;'[1]2025年已发货'!$H:$H,'[1]2025年已发货'!$E:$E,"未发货")</f>
        <v>12</v>
      </c>
      <c r="I1223" s="40" t="str">
        <f>VLOOKUP(B1223,辅助信息!E:I,3,FALSE)</f>
        <v>(宜宾兴港三江新区长江工业园建设项目-9#厂房)宜宾市翠屏区宜宾汽车零部件配套产业基地(纬五路南)</v>
      </c>
      <c r="J1223" s="40" t="str">
        <f>VLOOKUP(B1223,辅助信息!E:I,4,FALSE)</f>
        <v>严石林</v>
      </c>
      <c r="K1223" s="40">
        <f>VLOOKUP(J1223,辅助信息!H:I,2,FALSE)</f>
        <v>15924731822</v>
      </c>
      <c r="L1223" s="40" t="str">
        <f>VLOOKUP(B1223,辅助信息!E:J,6,FALSE)</f>
        <v>装货前联系收货人核实到场规格，货物最下面用方木垫下方便卸货</v>
      </c>
      <c r="M1223" s="93">
        <v>45773</v>
      </c>
      <c r="O1223" s="64">
        <f ca="1" t="shared" si="49"/>
        <v>0</v>
      </c>
      <c r="P1223" s="64">
        <f ca="1" t="shared" si="50"/>
        <v>198</v>
      </c>
      <c r="Q1223" s="26" t="str">
        <f>VLOOKUP(B1223,辅助信息!E:M,9,FALSE)</f>
        <v>ZTWM-CDGS-XS-2025-0059-宜宾兴港建材-宜宾冷链项目</v>
      </c>
      <c r="R1223" s="26" t="str">
        <f>_xlfn._xlws.FILTER(辅助信息!D:D,辅助信息!E:E=B1223)</f>
        <v>宜宾兴港三江新区长江工业园建设项目</v>
      </c>
    </row>
    <row r="1224" hidden="1" spans="1:18">
      <c r="A1224" s="64"/>
      <c r="B1224" s="40" t="s">
        <v>132</v>
      </c>
      <c r="C1224" s="72">
        <v>45772</v>
      </c>
      <c r="D1224" s="40" t="str">
        <f>VLOOKUP(B1224,辅助信息!E:K,7,FALSE)</f>
        <v>JWDDCD2025050800080</v>
      </c>
      <c r="E1224" s="40" t="str">
        <f>VLOOKUP(F1224,辅助信息!A:B,2,FALSE)</f>
        <v>螺纹钢</v>
      </c>
      <c r="F1224" s="40" t="s">
        <v>141</v>
      </c>
      <c r="G1224" s="36">
        <v>75</v>
      </c>
      <c r="H1224" s="36">
        <f>_xlfn.XLOOKUP(C1224&amp;F1224&amp;I1224&amp;J1224,'[1]2025年已发货'!$F:$F&amp;'[1]2025年已发货'!$C:$C&amp;'[1]2025年已发货'!$G:$G&amp;'[1]2025年已发货'!$H:$H,'[1]2025年已发货'!$E:$E,"未发货")</f>
        <v>75</v>
      </c>
      <c r="I1224" s="40" t="str">
        <f>VLOOKUP(B1224,辅助信息!E:I,3,FALSE)</f>
        <v>(宜宾兴港三江新区长江工业园建设项目-9#厂房)宜宾市翠屏区宜宾汽车零部件配套产业基地(纬五路南)</v>
      </c>
      <c r="J1224" s="40" t="str">
        <f>VLOOKUP(B1224,辅助信息!E:I,4,FALSE)</f>
        <v>严石林</v>
      </c>
      <c r="K1224" s="40">
        <f>VLOOKUP(J1224,辅助信息!H:I,2,FALSE)</f>
        <v>15924731822</v>
      </c>
      <c r="L1224" s="40" t="str">
        <f>VLOOKUP(B1224,辅助信息!E:J,6,FALSE)</f>
        <v>装货前联系收货人核实到场规格，货物最下面用方木垫下方便卸货</v>
      </c>
      <c r="M1224" s="93">
        <v>45773</v>
      </c>
      <c r="O1224" s="64">
        <f ca="1" t="shared" si="49"/>
        <v>0</v>
      </c>
      <c r="P1224" s="64">
        <f ca="1" t="shared" si="50"/>
        <v>198</v>
      </c>
      <c r="Q1224" s="26" t="str">
        <f>VLOOKUP(B1224,辅助信息!E:M,9,FALSE)</f>
        <v>ZTWM-CDGS-XS-2025-0059-宜宾兴港建材-宜宾冷链项目</v>
      </c>
      <c r="R1224" s="26" t="str">
        <f>_xlfn._xlws.FILTER(辅助信息!D:D,辅助信息!E:E=B1224)</f>
        <v>宜宾兴港三江新区长江工业园建设项目</v>
      </c>
    </row>
    <row r="1225" hidden="1" spans="1:18">
      <c r="A1225" s="64"/>
      <c r="B1225" s="40" t="s">
        <v>132</v>
      </c>
      <c r="C1225" s="72">
        <v>45772</v>
      </c>
      <c r="D1225" s="40" t="str">
        <f>VLOOKUP(B1225,辅助信息!E:K,7,FALSE)</f>
        <v>JWDDCD2025050800080</v>
      </c>
      <c r="E1225" s="40" t="str">
        <f>VLOOKUP(F1225,辅助信息!A:B,2,FALSE)</f>
        <v>螺纹钢</v>
      </c>
      <c r="F1225" s="40" t="s">
        <v>142</v>
      </c>
      <c r="G1225" s="36">
        <v>18</v>
      </c>
      <c r="H1225" s="36">
        <f>_xlfn.XLOOKUP(C1225&amp;F1225&amp;I1225&amp;J1225,'[1]2025年已发货'!$F:$F&amp;'[1]2025年已发货'!$C:$C&amp;'[1]2025年已发货'!$G:$G&amp;'[1]2025年已发货'!$H:$H,'[1]2025年已发货'!$E:$E,"未发货")</f>
        <v>18</v>
      </c>
      <c r="I1225" s="40" t="str">
        <f>VLOOKUP(B1225,辅助信息!E:I,3,FALSE)</f>
        <v>(宜宾兴港三江新区长江工业园建设项目-9#厂房)宜宾市翠屏区宜宾汽车零部件配套产业基地(纬五路南)</v>
      </c>
      <c r="J1225" s="40" t="str">
        <f>VLOOKUP(B1225,辅助信息!E:I,4,FALSE)</f>
        <v>严石林</v>
      </c>
      <c r="K1225" s="40">
        <f>VLOOKUP(J1225,辅助信息!H:I,2,FALSE)</f>
        <v>15924731822</v>
      </c>
      <c r="L1225" s="40" t="str">
        <f>VLOOKUP(B1225,辅助信息!E:J,6,FALSE)</f>
        <v>装货前联系收货人核实到场规格，货物最下面用方木垫下方便卸货</v>
      </c>
      <c r="M1225" s="93">
        <v>45773</v>
      </c>
      <c r="O1225" s="64">
        <f ca="1" t="shared" si="49"/>
        <v>0</v>
      </c>
      <c r="P1225" s="64">
        <f ca="1" t="shared" si="50"/>
        <v>198</v>
      </c>
      <c r="Q1225" s="26" t="str">
        <f>VLOOKUP(B1225,辅助信息!E:M,9,FALSE)</f>
        <v>ZTWM-CDGS-XS-2025-0059-宜宾兴港建材-宜宾冷链项目</v>
      </c>
      <c r="R1225" s="26" t="str">
        <f>_xlfn._xlws.FILTER(辅助信息!D:D,辅助信息!E:E=B1225)</f>
        <v>宜宾兴港三江新区长江工业园建设项目</v>
      </c>
    </row>
    <row r="1226" hidden="1" spans="2:18">
      <c r="B1226" s="40" t="s">
        <v>47</v>
      </c>
      <c r="C1226" s="72">
        <v>45774</v>
      </c>
      <c r="D1226" s="40" t="str">
        <f>VLOOKUP(B1226,辅助信息!E:K,7,FALSE)</f>
        <v>JWDDCD2025052800131</v>
      </c>
      <c r="E1226" s="40" t="str">
        <f>VLOOKUP(F1226,辅助信息!A:B,2,FALSE)</f>
        <v>盘螺</v>
      </c>
      <c r="F1226" s="40" t="s">
        <v>49</v>
      </c>
      <c r="G1226" s="36">
        <v>6</v>
      </c>
      <c r="H1226" s="36">
        <f>_xlfn.XLOOKUP(C1226&amp;F1226&amp;I1226&amp;J1226,'[1]2025年已发货'!$F:$F&amp;'[1]2025年已发货'!$C:$C&amp;'[1]2025年已发货'!$G:$G&amp;'[1]2025年已发货'!$H:$H,'[1]2025年已发货'!$E:$E,"未发货")</f>
        <v>6</v>
      </c>
      <c r="I1226" s="40" t="str">
        <f>VLOOKUP(B1226,辅助信息!E:I,3,FALSE)</f>
        <v>（商投建工达州中医药科技园-1工区）达州市通川区达州中医药职业学院犀牛大道北段</v>
      </c>
      <c r="J1226" s="40" t="str">
        <f>VLOOKUP(B1226,辅助信息!E:I,4,FALSE)</f>
        <v>程黄刚</v>
      </c>
      <c r="K1226" s="40">
        <f>VLOOKUP(J1226,辅助信息!H:I,2,FALSE)</f>
        <v>15108211617</v>
      </c>
      <c r="L1226" s="40" t="str">
        <f>VLOOKUP(B1226,辅助信息!E:J,6,FALSE)</f>
        <v>控制炉批号！多了现场不收！,优先安排达钢,提前联系到场规格及数量</v>
      </c>
      <c r="M1226" s="93">
        <v>45779</v>
      </c>
      <c r="O1226" s="64">
        <f ca="1" t="shared" ref="O1226:O1234" si="51">IF(OR(M1226="",N1226&lt;&gt;""),"",MAX(M1226-TODAY(),0))</f>
        <v>0</v>
      </c>
      <c r="P1226" s="64">
        <f ca="1" t="shared" ref="P1226:P1254" si="52">IF(M1226="","",IF(N1226&lt;&gt;"",MAX(N1226-M1226,0),IF(TODAY()&gt;M1226,TODAY()-M1226,0)))</f>
        <v>192</v>
      </c>
      <c r="Q1226" s="26" t="str">
        <f>VLOOKUP(B1226,辅助信息!E:M,9,FALSE)</f>
        <v>ZTWM-CDGS-XS-2024-0134-商投建工达州中医药科技成果示范园项目</v>
      </c>
      <c r="R1226" s="26" t="str">
        <f>_xlfn._xlws.FILTER(辅助信息!D:D,辅助信息!E:E=B1226)</f>
        <v>商投建工达州中医药科技园</v>
      </c>
    </row>
    <row r="1227" hidden="1" spans="2:18">
      <c r="B1227" s="40" t="s">
        <v>47</v>
      </c>
      <c r="C1227" s="72">
        <v>45774</v>
      </c>
      <c r="D1227" s="40" t="str">
        <f>VLOOKUP(B1227,辅助信息!E:K,7,FALSE)</f>
        <v>JWDDCD2025052800131</v>
      </c>
      <c r="E1227" s="40" t="str">
        <f>VLOOKUP(F1227,辅助信息!A:B,2,FALSE)</f>
        <v>盘螺</v>
      </c>
      <c r="F1227" s="40" t="s">
        <v>40</v>
      </c>
      <c r="G1227" s="36">
        <v>15</v>
      </c>
      <c r="H1227" s="36">
        <f>_xlfn.XLOOKUP(C1227&amp;F1227&amp;I1227&amp;J1227,'[1]2025年已发货'!$F:$F&amp;'[1]2025年已发货'!$C:$C&amp;'[1]2025年已发货'!$G:$G&amp;'[1]2025年已发货'!$H:$H,'[1]2025年已发货'!$E:$E,"未发货")</f>
        <v>15</v>
      </c>
      <c r="I1227" s="40" t="str">
        <f>VLOOKUP(B1227,辅助信息!E:I,3,FALSE)</f>
        <v>（商投建工达州中医药科技园-1工区）达州市通川区达州中医药职业学院犀牛大道北段</v>
      </c>
      <c r="J1227" s="40" t="str">
        <f>VLOOKUP(B1227,辅助信息!E:I,4,FALSE)</f>
        <v>程黄刚</v>
      </c>
      <c r="K1227" s="40">
        <f>VLOOKUP(J1227,辅助信息!H:I,2,FALSE)</f>
        <v>15108211617</v>
      </c>
      <c r="L1227" s="40" t="str">
        <f>VLOOKUP(B1227,辅助信息!E:J,6,FALSE)</f>
        <v>控制炉批号！多了现场不收！,优先安排达钢,提前联系到场规格及数量</v>
      </c>
      <c r="M1227" s="93">
        <v>45779</v>
      </c>
      <c r="O1227" s="64">
        <f ca="1" t="shared" si="51"/>
        <v>0</v>
      </c>
      <c r="P1227" s="64">
        <f ca="1" t="shared" si="52"/>
        <v>192</v>
      </c>
      <c r="Q1227" s="26" t="str">
        <f>VLOOKUP(B1227,辅助信息!E:M,9,FALSE)</f>
        <v>ZTWM-CDGS-XS-2024-0134-商投建工达州中医药科技成果示范园项目</v>
      </c>
      <c r="R1227" s="26" t="str">
        <f>_xlfn._xlws.FILTER(辅助信息!D:D,辅助信息!E:E=B1227)</f>
        <v>商投建工达州中医药科技园</v>
      </c>
    </row>
    <row r="1228" hidden="1" spans="2:18">
      <c r="B1228" s="40" t="s">
        <v>47</v>
      </c>
      <c r="C1228" s="72">
        <v>45774</v>
      </c>
      <c r="D1228" s="40" t="str">
        <f>VLOOKUP(B1228,辅助信息!E:K,7,FALSE)</f>
        <v>JWDDCD2025052800131</v>
      </c>
      <c r="E1228" s="40" t="str">
        <f>VLOOKUP(F1228,辅助信息!A:B,2,FALSE)</f>
        <v>盘螺</v>
      </c>
      <c r="F1228" s="40" t="s">
        <v>41</v>
      </c>
      <c r="G1228" s="36">
        <v>3</v>
      </c>
      <c r="H1228" s="36">
        <f>_xlfn.XLOOKUP(C1228&amp;F1228&amp;I1228&amp;J1228,'[1]2025年已发货'!$F:$F&amp;'[1]2025年已发货'!$C:$C&amp;'[1]2025年已发货'!$G:$G&amp;'[1]2025年已发货'!$H:$H,'[1]2025年已发货'!$E:$E,"未发货")</f>
        <v>3</v>
      </c>
      <c r="I1228" s="40" t="str">
        <f>VLOOKUP(B1228,辅助信息!E:I,3,FALSE)</f>
        <v>（商投建工达州中医药科技园-1工区）达州市通川区达州中医药职业学院犀牛大道北段</v>
      </c>
      <c r="J1228" s="40" t="str">
        <f>VLOOKUP(B1228,辅助信息!E:I,4,FALSE)</f>
        <v>程黄刚</v>
      </c>
      <c r="K1228" s="40">
        <f>VLOOKUP(J1228,辅助信息!H:I,2,FALSE)</f>
        <v>15108211617</v>
      </c>
      <c r="L1228" s="40" t="str">
        <f>VLOOKUP(B1228,辅助信息!E:J,6,FALSE)</f>
        <v>控制炉批号！多了现场不收！,优先安排达钢,提前联系到场规格及数量</v>
      </c>
      <c r="M1228" s="93">
        <v>45779</v>
      </c>
      <c r="O1228" s="64">
        <f ca="1" t="shared" si="51"/>
        <v>0</v>
      </c>
      <c r="P1228" s="64">
        <f ca="1" t="shared" si="52"/>
        <v>192</v>
      </c>
      <c r="Q1228" s="26" t="str">
        <f>VLOOKUP(B1228,辅助信息!E:M,9,FALSE)</f>
        <v>ZTWM-CDGS-XS-2024-0134-商投建工达州中医药科技成果示范园项目</v>
      </c>
      <c r="R1228" s="26" t="str">
        <f>_xlfn._xlws.FILTER(辅助信息!D:D,辅助信息!E:E=B1228)</f>
        <v>商投建工达州中医药科技园</v>
      </c>
    </row>
    <row r="1229" hidden="1" spans="2:18">
      <c r="B1229" s="40" t="s">
        <v>47</v>
      </c>
      <c r="C1229" s="72">
        <v>45774</v>
      </c>
      <c r="D1229" s="40" t="str">
        <f>VLOOKUP(B1229,辅助信息!E:K,7,FALSE)</f>
        <v>JWDDCD2025052800131</v>
      </c>
      <c r="E1229" s="40" t="str">
        <f>VLOOKUP(F1229,辅助信息!A:B,2,FALSE)</f>
        <v>螺纹钢</v>
      </c>
      <c r="F1229" s="40" t="s">
        <v>27</v>
      </c>
      <c r="G1229" s="36">
        <v>21</v>
      </c>
      <c r="H1229" s="36">
        <f>_xlfn.XLOOKUP(C1229&amp;F1229&amp;I1229&amp;J1229,'[1]2025年已发货'!$F:$F&amp;'[1]2025年已发货'!$C:$C&amp;'[1]2025年已发货'!$G:$G&amp;'[1]2025年已发货'!$H:$H,'[1]2025年已发货'!$E:$E,"未发货")</f>
        <v>21</v>
      </c>
      <c r="I1229" s="40" t="str">
        <f>VLOOKUP(B1229,辅助信息!E:I,3,FALSE)</f>
        <v>（商投建工达州中医药科技园-1工区）达州市通川区达州中医药职业学院犀牛大道北段</v>
      </c>
      <c r="J1229" s="40" t="str">
        <f>VLOOKUP(B1229,辅助信息!E:I,4,FALSE)</f>
        <v>程黄刚</v>
      </c>
      <c r="K1229" s="40">
        <f>VLOOKUP(J1229,辅助信息!H:I,2,FALSE)</f>
        <v>15108211617</v>
      </c>
      <c r="L1229" s="40" t="str">
        <f>VLOOKUP(B1229,辅助信息!E:J,6,FALSE)</f>
        <v>控制炉批号！多了现场不收！,优先安排达钢,提前联系到场规格及数量</v>
      </c>
      <c r="M1229" s="93">
        <v>45779</v>
      </c>
      <c r="O1229" s="64">
        <f ca="1" t="shared" si="51"/>
        <v>0</v>
      </c>
      <c r="P1229" s="64">
        <f ca="1" t="shared" si="52"/>
        <v>192</v>
      </c>
      <c r="Q1229" s="26" t="str">
        <f>VLOOKUP(B1229,辅助信息!E:M,9,FALSE)</f>
        <v>ZTWM-CDGS-XS-2024-0134-商投建工达州中医药科技成果示范园项目</v>
      </c>
      <c r="R1229" s="26" t="str">
        <f>_xlfn._xlws.FILTER(辅助信息!D:D,辅助信息!E:E=B1229)</f>
        <v>商投建工达州中医药科技园</v>
      </c>
    </row>
    <row r="1230" hidden="1" spans="2:18">
      <c r="B1230" s="40" t="s">
        <v>47</v>
      </c>
      <c r="C1230" s="72">
        <v>45774</v>
      </c>
      <c r="D1230" s="40" t="str">
        <f>VLOOKUP(B1230,辅助信息!E:K,7,FALSE)</f>
        <v>JWDDCD2025052800131</v>
      </c>
      <c r="E1230" s="40" t="str">
        <f>VLOOKUP(F1230,辅助信息!A:B,2,FALSE)</f>
        <v>螺纹钢</v>
      </c>
      <c r="F1230" s="40" t="s">
        <v>32</v>
      </c>
      <c r="G1230" s="36">
        <v>18</v>
      </c>
      <c r="H1230" s="36">
        <f>_xlfn.XLOOKUP(C1230&amp;F1230&amp;I1230&amp;J1230,'[1]2025年已发货'!$F:$F&amp;'[1]2025年已发货'!$C:$C&amp;'[1]2025年已发货'!$G:$G&amp;'[1]2025年已发货'!$H:$H,'[1]2025年已发货'!$E:$E,"未发货")</f>
        <v>13</v>
      </c>
      <c r="I1230" s="40" t="str">
        <f>VLOOKUP(B1230,辅助信息!E:I,3,FALSE)</f>
        <v>（商投建工达州中医药科技园-1工区）达州市通川区达州中医药职业学院犀牛大道北段</v>
      </c>
      <c r="J1230" s="40" t="str">
        <f>VLOOKUP(B1230,辅助信息!E:I,4,FALSE)</f>
        <v>程黄刚</v>
      </c>
      <c r="K1230" s="40">
        <f>VLOOKUP(J1230,辅助信息!H:I,2,FALSE)</f>
        <v>15108211617</v>
      </c>
      <c r="L1230" s="40" t="str">
        <f>VLOOKUP(B1230,辅助信息!E:J,6,FALSE)</f>
        <v>控制炉批号！多了现场不收！,优先安排达钢,提前联系到场规格及数量</v>
      </c>
      <c r="M1230" s="93">
        <v>45779</v>
      </c>
      <c r="O1230" s="64">
        <f ca="1" t="shared" si="51"/>
        <v>0</v>
      </c>
      <c r="P1230" s="64">
        <f ca="1" t="shared" si="52"/>
        <v>192</v>
      </c>
      <c r="Q1230" s="26" t="str">
        <f>VLOOKUP(B1230,辅助信息!E:M,9,FALSE)</f>
        <v>ZTWM-CDGS-XS-2024-0134-商投建工达州中医药科技成果示范园项目</v>
      </c>
      <c r="R1230" s="26" t="str">
        <f>_xlfn._xlws.FILTER(辅助信息!D:D,辅助信息!E:E=B1230)</f>
        <v>商投建工达州中医药科技园</v>
      </c>
    </row>
    <row r="1231" hidden="1" spans="2:18">
      <c r="B1231" s="40" t="s">
        <v>47</v>
      </c>
      <c r="C1231" s="72">
        <v>45774</v>
      </c>
      <c r="D1231" s="40" t="str">
        <f>VLOOKUP(B1231,辅助信息!E:K,7,FALSE)</f>
        <v>JWDDCD2025052800131</v>
      </c>
      <c r="E1231" s="40" t="str">
        <f>VLOOKUP(F1231,辅助信息!A:B,2,FALSE)</f>
        <v>螺纹钢</v>
      </c>
      <c r="F1231" s="40" t="s">
        <v>130</v>
      </c>
      <c r="G1231" s="36">
        <v>3</v>
      </c>
      <c r="H1231" s="36">
        <f>_xlfn.XLOOKUP(C1231&amp;F1231&amp;I1231&amp;J1231,'[1]2025年已发货'!$F:$F&amp;'[1]2025年已发货'!$C:$C&amp;'[1]2025年已发货'!$G:$G&amp;'[1]2025年已发货'!$H:$H,'[1]2025年已发货'!$E:$E,"未发货")</f>
        <v>3</v>
      </c>
      <c r="I1231" s="40" t="str">
        <f>VLOOKUP(B1231,辅助信息!E:I,3,FALSE)</f>
        <v>（商投建工达州中医药科技园-1工区）达州市通川区达州中医药职业学院犀牛大道北段</v>
      </c>
      <c r="J1231" s="40" t="str">
        <f>VLOOKUP(B1231,辅助信息!E:I,4,FALSE)</f>
        <v>程黄刚</v>
      </c>
      <c r="K1231" s="40">
        <f>VLOOKUP(J1231,辅助信息!H:I,2,FALSE)</f>
        <v>15108211617</v>
      </c>
      <c r="L1231" s="40" t="str">
        <f>VLOOKUP(B1231,辅助信息!E:J,6,FALSE)</f>
        <v>控制炉批号！多了现场不收！,优先安排达钢,提前联系到场规格及数量</v>
      </c>
      <c r="M1231" s="93">
        <v>45779</v>
      </c>
      <c r="O1231" s="64">
        <f ca="1" t="shared" si="51"/>
        <v>0</v>
      </c>
      <c r="P1231" s="64">
        <f ca="1" t="shared" si="52"/>
        <v>192</v>
      </c>
      <c r="Q1231" s="26" t="str">
        <f>VLOOKUP(B1231,辅助信息!E:M,9,FALSE)</f>
        <v>ZTWM-CDGS-XS-2024-0134-商投建工达州中医药科技成果示范园项目</v>
      </c>
      <c r="R1231" s="26" t="str">
        <f>_xlfn._xlws.FILTER(辅助信息!D:D,辅助信息!E:E=B1231)</f>
        <v>商投建工达州中医药科技园</v>
      </c>
    </row>
    <row r="1232" hidden="1" spans="2:18">
      <c r="B1232" s="40" t="s">
        <v>47</v>
      </c>
      <c r="C1232" s="72">
        <v>45774</v>
      </c>
      <c r="D1232" s="40" t="str">
        <f>VLOOKUP(B1232,辅助信息!E:K,7,FALSE)</f>
        <v>JWDDCD2025052800131</v>
      </c>
      <c r="E1232" s="40" t="str">
        <f>VLOOKUP(F1232,辅助信息!A:B,2,FALSE)</f>
        <v>螺纹钢</v>
      </c>
      <c r="F1232" s="40" t="s">
        <v>33</v>
      </c>
      <c r="G1232" s="36">
        <v>15</v>
      </c>
      <c r="H1232" s="36">
        <f>_xlfn.XLOOKUP(C1232&amp;F1232&amp;I1232&amp;J1232,'[1]2025年已发货'!$F:$F&amp;'[1]2025年已发货'!$C:$C&amp;'[1]2025年已发货'!$G:$G&amp;'[1]2025年已发货'!$H:$H,'[1]2025年已发货'!$E:$E,"未发货")</f>
        <v>13</v>
      </c>
      <c r="I1232" s="40" t="str">
        <f>VLOOKUP(B1232,辅助信息!E:I,3,FALSE)</f>
        <v>（商投建工达州中医药科技园-1工区）达州市通川区达州中医药职业学院犀牛大道北段</v>
      </c>
      <c r="J1232" s="40" t="str">
        <f>VLOOKUP(B1232,辅助信息!E:I,4,FALSE)</f>
        <v>程黄刚</v>
      </c>
      <c r="K1232" s="40">
        <f>VLOOKUP(J1232,辅助信息!H:I,2,FALSE)</f>
        <v>15108211617</v>
      </c>
      <c r="L1232" s="40" t="str">
        <f>VLOOKUP(B1232,辅助信息!E:J,6,FALSE)</f>
        <v>控制炉批号！多了现场不收！,优先安排达钢,提前联系到场规格及数量</v>
      </c>
      <c r="M1232" s="93">
        <v>45779</v>
      </c>
      <c r="O1232" s="64">
        <f ca="1" t="shared" si="51"/>
        <v>0</v>
      </c>
      <c r="P1232" s="64">
        <f ca="1" t="shared" si="52"/>
        <v>192</v>
      </c>
      <c r="Q1232" s="26" t="str">
        <f>VLOOKUP(B1232,辅助信息!E:M,9,FALSE)</f>
        <v>ZTWM-CDGS-XS-2024-0134-商投建工达州中医药科技成果示范园项目</v>
      </c>
      <c r="R1232" s="26" t="str">
        <f>_xlfn._xlws.FILTER(辅助信息!D:D,辅助信息!E:E=B1232)</f>
        <v>商投建工达州中医药科技园</v>
      </c>
    </row>
    <row r="1233" hidden="1" spans="2:18">
      <c r="B1233" s="40" t="s">
        <v>47</v>
      </c>
      <c r="C1233" s="72">
        <v>45774</v>
      </c>
      <c r="D1233" s="40" t="str">
        <f>VLOOKUP(B1233,辅助信息!E:K,7,FALSE)</f>
        <v>JWDDCD2025052800131</v>
      </c>
      <c r="E1233" s="40" t="str">
        <f>VLOOKUP(F1233,辅助信息!A:B,2,FALSE)</f>
        <v>螺纹钢</v>
      </c>
      <c r="F1233" s="40" t="s">
        <v>28</v>
      </c>
      <c r="G1233" s="36">
        <v>9</v>
      </c>
      <c r="H1233" s="36">
        <f>_xlfn.XLOOKUP(C1233&amp;F1233&amp;I1233&amp;J1233,'[1]2025年已发货'!$F:$F&amp;'[1]2025年已发货'!$C:$C&amp;'[1]2025年已发货'!$G:$G&amp;'[1]2025年已发货'!$H:$H,'[1]2025年已发货'!$E:$E,"未发货")</f>
        <v>9</v>
      </c>
      <c r="I1233" s="40" t="str">
        <f>VLOOKUP(B1233,辅助信息!E:I,3,FALSE)</f>
        <v>（商投建工达州中医药科技园-1工区）达州市通川区达州中医药职业学院犀牛大道北段</v>
      </c>
      <c r="J1233" s="40" t="str">
        <f>VLOOKUP(B1233,辅助信息!E:I,4,FALSE)</f>
        <v>程黄刚</v>
      </c>
      <c r="K1233" s="40">
        <f>VLOOKUP(J1233,辅助信息!H:I,2,FALSE)</f>
        <v>15108211617</v>
      </c>
      <c r="L1233" s="40" t="str">
        <f>VLOOKUP(B1233,辅助信息!E:J,6,FALSE)</f>
        <v>控制炉批号！多了现场不收！,优先安排达钢,提前联系到场规格及数量</v>
      </c>
      <c r="M1233" s="93">
        <v>45779</v>
      </c>
      <c r="O1233" s="64">
        <f ca="1" t="shared" si="51"/>
        <v>0</v>
      </c>
      <c r="P1233" s="64">
        <f ca="1" t="shared" si="52"/>
        <v>192</v>
      </c>
      <c r="Q1233" s="26" t="str">
        <f>VLOOKUP(B1233,辅助信息!E:M,9,FALSE)</f>
        <v>ZTWM-CDGS-XS-2024-0134-商投建工达州中医药科技成果示范园项目</v>
      </c>
      <c r="R1233" s="26" t="str">
        <f>_xlfn._xlws.FILTER(辅助信息!D:D,辅助信息!E:E=B1233)</f>
        <v>商投建工达州中医药科技园</v>
      </c>
    </row>
    <row r="1234" hidden="1" spans="2:18">
      <c r="B1234" s="85" t="s">
        <v>47</v>
      </c>
      <c r="C1234" s="86">
        <v>45774</v>
      </c>
      <c r="D1234" s="85" t="str">
        <f>VLOOKUP(B1234,辅助信息!E:K,7,FALSE)</f>
        <v>JWDDCD2025052800131</v>
      </c>
      <c r="E1234" s="85" t="str">
        <f>VLOOKUP(F1234,辅助信息!A:B,2,FALSE)</f>
        <v>螺纹钢</v>
      </c>
      <c r="F1234" s="85" t="s">
        <v>18</v>
      </c>
      <c r="G1234" s="87">
        <v>9</v>
      </c>
      <c r="H1234" s="36" t="str">
        <f>_xlfn.XLOOKUP(C1234&amp;F1234&amp;I1234&amp;J1234,'[1]2025年已发货'!$F:$F&amp;'[1]2025年已发货'!$C:$C&amp;'[1]2025年已发货'!$G:$G&amp;'[1]2025年已发货'!$H:$H,'[1]2025年已发货'!$E:$E,"未发货")</f>
        <v>未发货</v>
      </c>
      <c r="I1234" s="40" t="str">
        <f>VLOOKUP(B1234,辅助信息!E:I,3,FALSE)</f>
        <v>（商投建工达州中医药科技园-1工区）达州市通川区达州中医药职业学院犀牛大道北段</v>
      </c>
      <c r="J1234" s="40" t="str">
        <f>VLOOKUP(B1234,辅助信息!E:I,4,FALSE)</f>
        <v>程黄刚</v>
      </c>
      <c r="K1234" s="40">
        <f>VLOOKUP(J1234,辅助信息!H:I,2,FALSE)</f>
        <v>15108211617</v>
      </c>
      <c r="L1234" s="40" t="str">
        <f>VLOOKUP(B1234,辅助信息!E:J,6,FALSE)</f>
        <v>控制炉批号！多了现场不收！,优先安排达钢,提前联系到场规格及数量</v>
      </c>
      <c r="M1234" s="93">
        <v>45779</v>
      </c>
      <c r="O1234" s="64">
        <f ca="1" t="shared" si="51"/>
        <v>0</v>
      </c>
      <c r="P1234" s="64">
        <f ca="1" t="shared" si="52"/>
        <v>192</v>
      </c>
      <c r="Q1234" s="26" t="str">
        <f>VLOOKUP(B1234,辅助信息!E:M,9,FALSE)</f>
        <v>ZTWM-CDGS-XS-2024-0134-商投建工达州中医药科技成果示范园项目</v>
      </c>
      <c r="R1234" s="26" t="str">
        <f>_xlfn._xlws.FILTER(辅助信息!D:D,辅助信息!E:E=B1234)</f>
        <v>商投建工达州中医药科技园</v>
      </c>
    </row>
    <row r="1235" hidden="1" spans="1:18">
      <c r="A1235" s="88"/>
      <c r="B1235" s="40" t="s">
        <v>64</v>
      </c>
      <c r="C1235" s="72">
        <v>45773</v>
      </c>
      <c r="D1235" s="113" t="e">
        <f>VLOOKUP(B1235,辅助信息!E:K,7,FALSE)</f>
        <v>#N/A</v>
      </c>
      <c r="E1235" s="40" t="str">
        <f>VLOOKUP(F1235,辅助信息!A:B,2,FALSE)</f>
        <v>盘螺</v>
      </c>
      <c r="F1235" s="40" t="s">
        <v>26</v>
      </c>
      <c r="G1235" s="36">
        <v>9</v>
      </c>
      <c r="H1235" s="114" t="e">
        <f>_xlfn.XLOOKUP(C1235&amp;F1235&amp;I1235&amp;J1235,'[1]2025年已发货'!$F:$F&amp;'[1]2025年已发货'!$C:$C&amp;'[1]2025年已发货'!$G:$G&amp;'[1]2025年已发货'!$H:$H,'[1]2025年已发货'!$E:$E,"未发货")</f>
        <v>#N/A</v>
      </c>
      <c r="I1235" s="40" t="e">
        <f>VLOOKUP(B1235,辅助信息!E:I,3,FALSE)</f>
        <v>#N/A</v>
      </c>
      <c r="J1235" s="40" t="e">
        <f>VLOOKUP(B1235,辅助信息!E:I,4,FALSE)</f>
        <v>#N/A</v>
      </c>
      <c r="K1235" s="40" t="e">
        <f>VLOOKUP(J1235,辅助信息!H:I,2,FALSE)</f>
        <v>#N/A</v>
      </c>
      <c r="L1235" s="39" t="e">
        <f>VLOOKUP(B1235,辅助信息!E:J,6,FALSE)</f>
        <v>#N/A</v>
      </c>
      <c r="M1235" s="93">
        <v>45773</v>
      </c>
      <c r="O1235" s="64">
        <f ca="1" t="shared" ref="O1235:O1270" si="53">IF(OR(M1235="",N1235&lt;&gt;""),"",MAX(M1235-TODAY(),0))</f>
        <v>0</v>
      </c>
      <c r="P1235" s="64">
        <f ca="1" t="shared" si="52"/>
        <v>198</v>
      </c>
      <c r="Q1235" s="29" t="e">
        <f>VLOOKUP(B1235,辅助信息!E:M,9,FALSE)</f>
        <v>#N/A</v>
      </c>
      <c r="R1235" s="26" vm="1" t="e">
        <f>_xlfn._xlws.FILTER(辅助信息!D:D,辅助信息!E:E=B1235)</f>
        <v>#VALUE!</v>
      </c>
    </row>
    <row r="1236" hidden="1" spans="1:18">
      <c r="A1236" s="88"/>
      <c r="B1236" s="40" t="s">
        <v>64</v>
      </c>
      <c r="C1236" s="72">
        <v>45773</v>
      </c>
      <c r="D1236" s="115" t="e">
        <f>VLOOKUP(B1236,辅助信息!E:K,7,FALSE)</f>
        <v>#N/A</v>
      </c>
      <c r="E1236" s="40" t="str">
        <f>VLOOKUP(F1236,辅助信息!A:B,2,FALSE)</f>
        <v>螺纹钢</v>
      </c>
      <c r="F1236" s="40" t="s">
        <v>27</v>
      </c>
      <c r="G1236" s="36">
        <v>6</v>
      </c>
      <c r="H1236" s="114" t="e">
        <f>_xlfn.XLOOKUP(C1236&amp;F1236&amp;I1236&amp;J1236,'[1]2025年已发货'!$F:$F&amp;'[1]2025年已发货'!$C:$C&amp;'[1]2025年已发货'!$G:$G&amp;'[1]2025年已发货'!$H:$H,'[1]2025年已发货'!$E:$E,"未发货")</f>
        <v>#N/A</v>
      </c>
      <c r="I1236" s="40" t="e">
        <f>VLOOKUP(B1236,辅助信息!E:I,3,FALSE)</f>
        <v>#N/A</v>
      </c>
      <c r="J1236" s="40" t="e">
        <f>VLOOKUP(B1236,辅助信息!E:I,4,FALSE)</f>
        <v>#N/A</v>
      </c>
      <c r="K1236" s="40" t="e">
        <f>VLOOKUP(J1236,辅助信息!H:I,2,FALSE)</f>
        <v>#N/A</v>
      </c>
      <c r="L1236" s="39" t="e">
        <f>VLOOKUP(B1236,辅助信息!E:J,6,FALSE)</f>
        <v>#N/A</v>
      </c>
      <c r="M1236" s="93">
        <v>45773</v>
      </c>
      <c r="O1236" s="64">
        <f ca="1" t="shared" si="53"/>
        <v>0</v>
      </c>
      <c r="P1236" s="64">
        <f ca="1" t="shared" si="52"/>
        <v>198</v>
      </c>
      <c r="Q1236" s="29" t="e">
        <f>VLOOKUP(B1236,辅助信息!E:M,9,FALSE)</f>
        <v>#N/A</v>
      </c>
      <c r="R1236" s="26" vm="1" t="e">
        <f>_xlfn._xlws.FILTER(辅助信息!D:D,辅助信息!E:E=B1236)</f>
        <v>#VALUE!</v>
      </c>
    </row>
    <row r="1237" hidden="1" spans="1:18">
      <c r="A1237" s="88"/>
      <c r="B1237" s="40" t="s">
        <v>64</v>
      </c>
      <c r="C1237" s="72">
        <v>45773</v>
      </c>
      <c r="D1237" s="115" t="e">
        <f>VLOOKUP(B1237,辅助信息!E:K,7,FALSE)</f>
        <v>#N/A</v>
      </c>
      <c r="E1237" s="40" t="str">
        <f>VLOOKUP(F1237,辅助信息!A:B,2,FALSE)</f>
        <v>螺纹钢</v>
      </c>
      <c r="F1237" s="40" t="s">
        <v>19</v>
      </c>
      <c r="G1237" s="36">
        <v>21</v>
      </c>
      <c r="H1237" s="114" t="e">
        <f>_xlfn.XLOOKUP(C1237&amp;F1237&amp;I1237&amp;J1237,'[1]2025年已发货'!$F:$F&amp;'[1]2025年已发货'!$C:$C&amp;'[1]2025年已发货'!$G:$G&amp;'[1]2025年已发货'!$H:$H,'[1]2025年已发货'!$E:$E,"未发货")</f>
        <v>#N/A</v>
      </c>
      <c r="I1237" s="40" t="e">
        <f>VLOOKUP(B1237,辅助信息!E:I,3,FALSE)</f>
        <v>#N/A</v>
      </c>
      <c r="J1237" s="40" t="e">
        <f>VLOOKUP(B1237,辅助信息!E:I,4,FALSE)</f>
        <v>#N/A</v>
      </c>
      <c r="K1237" s="40" t="e">
        <f>VLOOKUP(J1237,辅助信息!H:I,2,FALSE)</f>
        <v>#N/A</v>
      </c>
      <c r="L1237" s="39" t="e">
        <f>VLOOKUP(B1237,辅助信息!E:J,6,FALSE)</f>
        <v>#N/A</v>
      </c>
      <c r="M1237" s="93">
        <v>45773</v>
      </c>
      <c r="O1237" s="64">
        <f ca="1" t="shared" si="53"/>
        <v>0</v>
      </c>
      <c r="P1237" s="64">
        <f ca="1" t="shared" si="52"/>
        <v>198</v>
      </c>
      <c r="Q1237" s="29" t="e">
        <f>VLOOKUP(B1237,辅助信息!E:M,9,FALSE)</f>
        <v>#N/A</v>
      </c>
      <c r="R1237" s="26" vm="1" t="e">
        <f>_xlfn._xlws.FILTER(辅助信息!D:D,辅助信息!E:E=B1237)</f>
        <v>#VALUE!</v>
      </c>
    </row>
    <row r="1238" hidden="1" spans="1:18">
      <c r="A1238" s="88"/>
      <c r="B1238" s="40" t="s">
        <v>64</v>
      </c>
      <c r="C1238" s="72">
        <v>45773</v>
      </c>
      <c r="D1238" s="115" t="e">
        <f>VLOOKUP(B1238,辅助信息!E:K,7,FALSE)</f>
        <v>#N/A</v>
      </c>
      <c r="E1238" s="40" t="str">
        <f>VLOOKUP(F1238,辅助信息!A:B,2,FALSE)</f>
        <v>螺纹钢</v>
      </c>
      <c r="F1238" s="40" t="s">
        <v>65</v>
      </c>
      <c r="G1238" s="36">
        <v>12</v>
      </c>
      <c r="H1238" s="114" t="e">
        <f>_xlfn.XLOOKUP(C1238&amp;F1238&amp;I1238&amp;J1238,'[1]2025年已发货'!$F:$F&amp;'[1]2025年已发货'!$C:$C&amp;'[1]2025年已发货'!$G:$G&amp;'[1]2025年已发货'!$H:$H,'[1]2025年已发货'!$E:$E,"未发货")</f>
        <v>#N/A</v>
      </c>
      <c r="I1238" s="40" t="e">
        <f>VLOOKUP(B1238,辅助信息!E:I,3,FALSE)</f>
        <v>#N/A</v>
      </c>
      <c r="J1238" s="40" t="e">
        <f>VLOOKUP(B1238,辅助信息!E:I,4,FALSE)</f>
        <v>#N/A</v>
      </c>
      <c r="K1238" s="40" t="e">
        <f>VLOOKUP(J1238,辅助信息!H:I,2,FALSE)</f>
        <v>#N/A</v>
      </c>
      <c r="L1238" s="39" t="e">
        <f>VLOOKUP(B1238,辅助信息!E:J,6,FALSE)</f>
        <v>#N/A</v>
      </c>
      <c r="M1238" s="93">
        <v>45773</v>
      </c>
      <c r="O1238" s="64">
        <f ca="1" t="shared" si="53"/>
        <v>0</v>
      </c>
      <c r="P1238" s="64">
        <f ca="1" t="shared" si="52"/>
        <v>198</v>
      </c>
      <c r="Q1238" s="29" t="e">
        <f>VLOOKUP(B1238,辅助信息!E:M,9,FALSE)</f>
        <v>#N/A</v>
      </c>
      <c r="R1238" s="26" vm="1" t="e">
        <f>_xlfn._xlws.FILTER(辅助信息!D:D,辅助信息!E:E=B1238)</f>
        <v>#VALUE!</v>
      </c>
    </row>
    <row r="1239" hidden="1" spans="1:18">
      <c r="A1239" s="88"/>
      <c r="B1239" s="40" t="s">
        <v>64</v>
      </c>
      <c r="C1239" s="72">
        <v>45773</v>
      </c>
      <c r="D1239" s="115" t="e">
        <f>VLOOKUP(B1239,辅助信息!E:K,7,FALSE)</f>
        <v>#N/A</v>
      </c>
      <c r="E1239" s="40" t="str">
        <f>VLOOKUP(F1239,辅助信息!A:B,2,FALSE)</f>
        <v>螺纹钢</v>
      </c>
      <c r="F1239" s="40" t="s">
        <v>52</v>
      </c>
      <c r="G1239" s="36">
        <v>15</v>
      </c>
      <c r="H1239" s="114" t="e">
        <f>_xlfn.XLOOKUP(C1239&amp;F1239&amp;I1239&amp;J1239,'[1]2025年已发货'!$F:$F&amp;'[1]2025年已发货'!$C:$C&amp;'[1]2025年已发货'!$G:$G&amp;'[1]2025年已发货'!$H:$H,'[1]2025年已发货'!$E:$E,"未发货")</f>
        <v>#N/A</v>
      </c>
      <c r="I1239" s="40" t="e">
        <f>VLOOKUP(B1239,辅助信息!E:I,3,FALSE)</f>
        <v>#N/A</v>
      </c>
      <c r="J1239" s="40" t="e">
        <f>VLOOKUP(B1239,辅助信息!E:I,4,FALSE)</f>
        <v>#N/A</v>
      </c>
      <c r="K1239" s="40" t="e">
        <f>VLOOKUP(J1239,辅助信息!H:I,2,FALSE)</f>
        <v>#N/A</v>
      </c>
      <c r="L1239" s="39" t="e">
        <f>VLOOKUP(B1239,辅助信息!E:J,6,FALSE)</f>
        <v>#N/A</v>
      </c>
      <c r="M1239" s="93">
        <v>45773</v>
      </c>
      <c r="O1239" s="64">
        <f ca="1" t="shared" si="53"/>
        <v>0</v>
      </c>
      <c r="P1239" s="64">
        <f ca="1" t="shared" si="52"/>
        <v>198</v>
      </c>
      <c r="Q1239" s="29" t="e">
        <f>VLOOKUP(B1239,辅助信息!E:M,9,FALSE)</f>
        <v>#N/A</v>
      </c>
      <c r="R1239" s="26" vm="1" t="e">
        <f>_xlfn._xlws.FILTER(辅助信息!D:D,辅助信息!E:E=B1239)</f>
        <v>#VALUE!</v>
      </c>
    </row>
    <row r="1240" hidden="1" spans="1:18">
      <c r="A1240" s="88"/>
      <c r="B1240" s="40" t="s">
        <v>70</v>
      </c>
      <c r="C1240" s="72">
        <v>45773</v>
      </c>
      <c r="D1240" s="115" t="e">
        <f>VLOOKUP(B1240,辅助信息!E:K,7,FALSE)</f>
        <v>#N/A</v>
      </c>
      <c r="E1240" s="40" t="str">
        <f>VLOOKUP(F1240,辅助信息!A:B,2,FALSE)</f>
        <v>螺纹钢</v>
      </c>
      <c r="F1240" s="40" t="s">
        <v>27</v>
      </c>
      <c r="G1240" s="36">
        <v>8</v>
      </c>
      <c r="H1240" s="114" t="e">
        <f>_xlfn.XLOOKUP(C1240&amp;F1240&amp;I1240&amp;J1240,'[1]2025年已发货'!$F:$F&amp;'[1]2025年已发货'!$C:$C&amp;'[1]2025年已发货'!$G:$G&amp;'[1]2025年已发货'!$H:$H,'[1]2025年已发货'!$E:$E,"未发货")</f>
        <v>#N/A</v>
      </c>
      <c r="I1240" s="40" t="e">
        <f>VLOOKUP(B1240,辅助信息!E:I,3,FALSE)</f>
        <v>#N/A</v>
      </c>
      <c r="J1240" s="40" t="e">
        <f>VLOOKUP(B1240,辅助信息!E:I,4,FALSE)</f>
        <v>#N/A</v>
      </c>
      <c r="K1240" s="40" t="e">
        <f>VLOOKUP(J1240,辅助信息!H:I,2,FALSE)</f>
        <v>#N/A</v>
      </c>
      <c r="L1240" s="39" t="e">
        <f>VLOOKUP(B1240,辅助信息!E:J,6,FALSE)</f>
        <v>#N/A</v>
      </c>
      <c r="M1240" s="93">
        <v>45773</v>
      </c>
      <c r="O1240" s="64">
        <f ca="1" t="shared" si="53"/>
        <v>0</v>
      </c>
      <c r="P1240" s="64">
        <f ca="1" t="shared" si="52"/>
        <v>198</v>
      </c>
      <c r="Q1240" s="29" t="e">
        <f>VLOOKUP(B1240,辅助信息!E:M,9,FALSE)</f>
        <v>#N/A</v>
      </c>
      <c r="R1240" s="26" vm="1" t="e">
        <f>_xlfn._xlws.FILTER(辅助信息!D:D,辅助信息!E:E=B1240)</f>
        <v>#VALUE!</v>
      </c>
    </row>
    <row r="1241" hidden="1" spans="1:18">
      <c r="A1241" s="88"/>
      <c r="B1241" s="40" t="s">
        <v>87</v>
      </c>
      <c r="C1241" s="72">
        <v>45773</v>
      </c>
      <c r="D1241" s="115" t="e">
        <f>VLOOKUP(B1241,辅助信息!E:K,7,FALSE)</f>
        <v>#N/A</v>
      </c>
      <c r="E1241" s="40" t="str">
        <f>VLOOKUP(F1241,辅助信息!A:B,2,FALSE)</f>
        <v>螺纹钢</v>
      </c>
      <c r="F1241" s="40" t="s">
        <v>27</v>
      </c>
      <c r="G1241" s="36">
        <v>24</v>
      </c>
      <c r="H1241" s="114" t="e">
        <f>_xlfn.XLOOKUP(C1241&amp;F1241&amp;I1241&amp;J1241,'[1]2025年已发货'!$F:$F&amp;'[1]2025年已发货'!$C:$C&amp;'[1]2025年已发货'!$G:$G&amp;'[1]2025年已发货'!$H:$H,'[1]2025年已发货'!$E:$E,"未发货")</f>
        <v>#N/A</v>
      </c>
      <c r="I1241" s="40" t="e">
        <f>VLOOKUP(B1241,辅助信息!E:I,3,FALSE)</f>
        <v>#N/A</v>
      </c>
      <c r="J1241" s="40" t="e">
        <f>VLOOKUP(B1241,辅助信息!E:I,4,FALSE)</f>
        <v>#N/A</v>
      </c>
      <c r="K1241" s="40" t="e">
        <f>VLOOKUP(J1241,辅助信息!H:I,2,FALSE)</f>
        <v>#N/A</v>
      </c>
      <c r="L1241" s="39" t="e">
        <f>VLOOKUP(B1241,辅助信息!E:J,6,FALSE)</f>
        <v>#N/A</v>
      </c>
      <c r="M1241" s="93">
        <v>45773</v>
      </c>
      <c r="O1241" s="64">
        <f ca="1" t="shared" si="53"/>
        <v>0</v>
      </c>
      <c r="P1241" s="64">
        <f ca="1" t="shared" si="52"/>
        <v>198</v>
      </c>
      <c r="Q1241" s="29" t="e">
        <f>VLOOKUP(B1241,辅助信息!E:M,9,FALSE)</f>
        <v>#N/A</v>
      </c>
      <c r="R1241" s="26" vm="1" t="e">
        <f>_xlfn._xlws.FILTER(辅助信息!D:D,辅助信息!E:E=B1241)</f>
        <v>#VALUE!</v>
      </c>
    </row>
    <row r="1242" hidden="1" spans="1:18">
      <c r="A1242" s="88"/>
      <c r="B1242" s="40" t="s">
        <v>87</v>
      </c>
      <c r="C1242" s="72">
        <v>45773</v>
      </c>
      <c r="D1242" s="115" t="e">
        <f>VLOOKUP(B1242,辅助信息!E:K,7,FALSE)</f>
        <v>#N/A</v>
      </c>
      <c r="E1242" s="40" t="str">
        <f>VLOOKUP(F1242,辅助信息!A:B,2,FALSE)</f>
        <v>螺纹钢</v>
      </c>
      <c r="F1242" s="40" t="s">
        <v>19</v>
      </c>
      <c r="G1242" s="36">
        <v>12</v>
      </c>
      <c r="H1242" s="114" t="e">
        <f>_xlfn.XLOOKUP(C1242&amp;F1242&amp;I1242&amp;J1242,'[1]2025年已发货'!$F:$F&amp;'[1]2025年已发货'!$C:$C&amp;'[1]2025年已发货'!$G:$G&amp;'[1]2025年已发货'!$H:$H,'[1]2025年已发货'!$E:$E,"未发货")</f>
        <v>#N/A</v>
      </c>
      <c r="I1242" s="40" t="e">
        <f>VLOOKUP(B1242,辅助信息!E:I,3,FALSE)</f>
        <v>#N/A</v>
      </c>
      <c r="J1242" s="40" t="e">
        <f>VLOOKUP(B1242,辅助信息!E:I,4,FALSE)</f>
        <v>#N/A</v>
      </c>
      <c r="K1242" s="40" t="e">
        <f>VLOOKUP(J1242,辅助信息!H:I,2,FALSE)</f>
        <v>#N/A</v>
      </c>
      <c r="L1242" s="39" t="e">
        <f>VLOOKUP(B1242,辅助信息!E:J,6,FALSE)</f>
        <v>#N/A</v>
      </c>
      <c r="M1242" s="93">
        <v>45773</v>
      </c>
      <c r="O1242" s="64">
        <f ca="1" t="shared" si="53"/>
        <v>0</v>
      </c>
      <c r="P1242" s="64">
        <f ca="1" t="shared" si="52"/>
        <v>198</v>
      </c>
      <c r="Q1242" s="29" t="e">
        <f>VLOOKUP(B1242,辅助信息!E:M,9,FALSE)</f>
        <v>#N/A</v>
      </c>
      <c r="R1242" s="26" vm="1" t="e">
        <f>_xlfn._xlws.FILTER(辅助信息!D:D,辅助信息!E:E=B1242)</f>
        <v>#VALUE!</v>
      </c>
    </row>
    <row r="1243" hidden="1" spans="1:18">
      <c r="A1243" s="88"/>
      <c r="B1243" s="40" t="s">
        <v>29</v>
      </c>
      <c r="C1243" s="72">
        <v>45773</v>
      </c>
      <c r="D1243" s="115" t="e">
        <f>VLOOKUP(B1243,辅助信息!E:K,7,FALSE)</f>
        <v>#N/A</v>
      </c>
      <c r="E1243" s="40" t="str">
        <f>VLOOKUP(F1243,辅助信息!A:B,2,FALSE)</f>
        <v>螺纹钢</v>
      </c>
      <c r="F1243" s="40" t="s">
        <v>28</v>
      </c>
      <c r="G1243" s="36">
        <v>27</v>
      </c>
      <c r="H1243" s="114" t="e">
        <f>_xlfn.XLOOKUP(C1243&amp;F1243&amp;I1243&amp;J1243,'[1]2025年已发货'!$F:$F&amp;'[1]2025年已发货'!$C:$C&amp;'[1]2025年已发货'!$G:$G&amp;'[1]2025年已发货'!$H:$H,'[1]2025年已发货'!$E:$E,"未发货")</f>
        <v>#N/A</v>
      </c>
      <c r="I1243" s="40" t="e">
        <f>VLOOKUP(B1243,辅助信息!E:I,3,FALSE)</f>
        <v>#N/A</v>
      </c>
      <c r="J1243" s="40" t="e">
        <f>VLOOKUP(B1243,辅助信息!E:I,4,FALSE)</f>
        <v>#N/A</v>
      </c>
      <c r="K1243" s="40" t="e">
        <f>VLOOKUP(J1243,辅助信息!H:I,2,FALSE)</f>
        <v>#N/A</v>
      </c>
      <c r="L1243" s="39" t="e">
        <f>VLOOKUP(B1243,辅助信息!E:J,6,FALSE)</f>
        <v>#N/A</v>
      </c>
      <c r="M1243" s="93">
        <v>45773</v>
      </c>
      <c r="O1243" s="64">
        <f ca="1" t="shared" si="53"/>
        <v>0</v>
      </c>
      <c r="P1243" s="64">
        <f ca="1" t="shared" si="52"/>
        <v>198</v>
      </c>
      <c r="Q1243" s="29" t="e">
        <f>VLOOKUP(B1243,辅助信息!E:M,9,FALSE)</f>
        <v>#N/A</v>
      </c>
      <c r="R1243" s="26" vm="1" t="e">
        <f>_xlfn._xlws.FILTER(辅助信息!D:D,辅助信息!E:E=B1243)</f>
        <v>#VALUE!</v>
      </c>
    </row>
    <row r="1244" hidden="1" spans="1:18">
      <c r="A1244" s="88"/>
      <c r="B1244" s="40" t="s">
        <v>78</v>
      </c>
      <c r="C1244" s="72">
        <v>45773</v>
      </c>
      <c r="D1244" s="115" t="e">
        <f>VLOOKUP(B1244,辅助信息!E:K,7,FALSE)</f>
        <v>#N/A</v>
      </c>
      <c r="E1244" s="40" t="str">
        <f>VLOOKUP(F1244,辅助信息!A:B,2,FALSE)</f>
        <v>螺纹钢</v>
      </c>
      <c r="F1244" s="40" t="s">
        <v>27</v>
      </c>
      <c r="G1244" s="36">
        <v>3</v>
      </c>
      <c r="H1244" s="114" t="e">
        <f>_xlfn.XLOOKUP(C1244&amp;F1244&amp;I1244&amp;J1244,'[1]2025年已发货'!$F:$F&amp;'[1]2025年已发货'!$C:$C&amp;'[1]2025年已发货'!$G:$G&amp;'[1]2025年已发货'!$H:$H,'[1]2025年已发货'!$E:$E,"未发货")</f>
        <v>#N/A</v>
      </c>
      <c r="I1244" s="40" t="e">
        <f>VLOOKUP(B1244,辅助信息!E:I,3,FALSE)</f>
        <v>#N/A</v>
      </c>
      <c r="J1244" s="40" t="e">
        <f>VLOOKUP(B1244,辅助信息!E:I,4,FALSE)</f>
        <v>#N/A</v>
      </c>
      <c r="K1244" s="40" t="e">
        <f>VLOOKUP(J1244,辅助信息!H:I,2,FALSE)</f>
        <v>#N/A</v>
      </c>
      <c r="L1244" s="39" t="e">
        <f>VLOOKUP(B1244,辅助信息!E:J,6,FALSE)</f>
        <v>#N/A</v>
      </c>
      <c r="M1244" s="93">
        <v>45773</v>
      </c>
      <c r="O1244" s="64">
        <f ca="1" t="shared" si="53"/>
        <v>0</v>
      </c>
      <c r="P1244" s="64">
        <f ca="1" t="shared" si="52"/>
        <v>198</v>
      </c>
      <c r="Q1244" s="29" t="e">
        <f>VLOOKUP(B1244,辅助信息!E:M,9,FALSE)</f>
        <v>#N/A</v>
      </c>
      <c r="R1244" s="26" vm="1" t="e">
        <f>_xlfn._xlws.FILTER(辅助信息!D:D,辅助信息!E:E=B1244)</f>
        <v>#VALUE!</v>
      </c>
    </row>
    <row r="1245" hidden="1" spans="1:18">
      <c r="A1245" s="88"/>
      <c r="B1245" s="40" t="s">
        <v>78</v>
      </c>
      <c r="C1245" s="72">
        <v>45773</v>
      </c>
      <c r="D1245" s="115" t="e">
        <f>VLOOKUP(B1245,辅助信息!E:K,7,FALSE)</f>
        <v>#N/A</v>
      </c>
      <c r="E1245" s="40" t="str">
        <f>VLOOKUP(F1245,辅助信息!A:B,2,FALSE)</f>
        <v>螺纹钢</v>
      </c>
      <c r="F1245" s="40" t="s">
        <v>33</v>
      </c>
      <c r="G1245" s="36">
        <v>30</v>
      </c>
      <c r="H1245" s="114" t="e">
        <f>_xlfn.XLOOKUP(C1245&amp;F1245&amp;I1245&amp;J1245,'[1]2025年已发货'!$F:$F&amp;'[1]2025年已发货'!$C:$C&amp;'[1]2025年已发货'!$G:$G&amp;'[1]2025年已发货'!$H:$H,'[1]2025年已发货'!$E:$E,"未发货")</f>
        <v>#N/A</v>
      </c>
      <c r="I1245" s="40" t="e">
        <f>VLOOKUP(B1245,辅助信息!E:I,3,FALSE)</f>
        <v>#N/A</v>
      </c>
      <c r="J1245" s="40" t="e">
        <f>VLOOKUP(B1245,辅助信息!E:I,4,FALSE)</f>
        <v>#N/A</v>
      </c>
      <c r="K1245" s="40" t="e">
        <f>VLOOKUP(J1245,辅助信息!H:I,2,FALSE)</f>
        <v>#N/A</v>
      </c>
      <c r="L1245" s="39" t="e">
        <f>VLOOKUP(B1245,辅助信息!E:J,6,FALSE)</f>
        <v>#N/A</v>
      </c>
      <c r="M1245" s="93">
        <v>45773</v>
      </c>
      <c r="O1245" s="64">
        <f ca="1" t="shared" si="53"/>
        <v>0</v>
      </c>
      <c r="P1245" s="64">
        <f ca="1" t="shared" si="52"/>
        <v>198</v>
      </c>
      <c r="Q1245" s="29" t="e">
        <f>VLOOKUP(B1245,辅助信息!E:M,9,FALSE)</f>
        <v>#N/A</v>
      </c>
      <c r="R1245" s="26" vm="1" t="e">
        <f>_xlfn._xlws.FILTER(辅助信息!D:D,辅助信息!E:E=B1245)</f>
        <v>#VALUE!</v>
      </c>
    </row>
    <row r="1246" hidden="1" spans="1:18">
      <c r="A1246" s="79"/>
      <c r="B1246" s="40" t="s">
        <v>78</v>
      </c>
      <c r="C1246" s="72">
        <v>45773</v>
      </c>
      <c r="D1246" s="115" t="e">
        <f>VLOOKUP(B1246,辅助信息!E:K,7,FALSE)</f>
        <v>#N/A</v>
      </c>
      <c r="E1246" s="40" t="str">
        <f>VLOOKUP(F1246,辅助信息!A:B,2,FALSE)</f>
        <v>螺纹钢</v>
      </c>
      <c r="F1246" s="40" t="s">
        <v>28</v>
      </c>
      <c r="G1246" s="36">
        <v>3</v>
      </c>
      <c r="H1246" s="114" t="e">
        <f>_xlfn.XLOOKUP(C1246&amp;F1246&amp;I1246&amp;J1246,'[1]2025年已发货'!$F:$F&amp;'[1]2025年已发货'!$C:$C&amp;'[1]2025年已发货'!$G:$G&amp;'[1]2025年已发货'!$H:$H,'[1]2025年已发货'!$E:$E,"未发货")</f>
        <v>#N/A</v>
      </c>
      <c r="I1246" s="40" t="e">
        <f>VLOOKUP(B1246,辅助信息!E:I,3,FALSE)</f>
        <v>#N/A</v>
      </c>
      <c r="J1246" s="40" t="e">
        <f>VLOOKUP(B1246,辅助信息!E:I,4,FALSE)</f>
        <v>#N/A</v>
      </c>
      <c r="K1246" s="40" t="e">
        <f>VLOOKUP(J1246,辅助信息!H:I,2,FALSE)</f>
        <v>#N/A</v>
      </c>
      <c r="L1246" s="39" t="e">
        <f>VLOOKUP(B1246,辅助信息!E:J,6,FALSE)</f>
        <v>#N/A</v>
      </c>
      <c r="M1246" s="93">
        <v>45773</v>
      </c>
      <c r="O1246" s="64">
        <f ca="1" t="shared" si="53"/>
        <v>0</v>
      </c>
      <c r="P1246" s="64">
        <f ca="1" t="shared" si="52"/>
        <v>198</v>
      </c>
      <c r="Q1246" s="29" t="e">
        <f>VLOOKUP(B1246,辅助信息!E:M,9,FALSE)</f>
        <v>#N/A</v>
      </c>
      <c r="R1246" s="26" vm="1" t="e">
        <f>_xlfn._xlws.FILTER(辅助信息!D:D,辅助信息!E:E=B1246)</f>
        <v>#VALUE!</v>
      </c>
    </row>
    <row r="1247" hidden="1" spans="1:18">
      <c r="A1247" s="79"/>
      <c r="B1247" s="40" t="s">
        <v>54</v>
      </c>
      <c r="C1247" s="72">
        <v>45773</v>
      </c>
      <c r="D1247" s="115" t="e">
        <f>VLOOKUP(B1247,辅助信息!E:K,7,FALSE)</f>
        <v>#N/A</v>
      </c>
      <c r="E1247" s="40" t="str">
        <f>VLOOKUP(F1247,辅助信息!A:B,2,FALSE)</f>
        <v>螺纹钢</v>
      </c>
      <c r="F1247" s="40" t="s">
        <v>27</v>
      </c>
      <c r="G1247" s="36">
        <v>26</v>
      </c>
      <c r="H1247" s="114" t="e">
        <f>_xlfn.XLOOKUP(C1247&amp;F1247&amp;I1247&amp;J1247,'[1]2025年已发货'!$F:$F&amp;'[1]2025年已发货'!$C:$C&amp;'[1]2025年已发货'!$G:$G&amp;'[1]2025年已发货'!$H:$H,'[1]2025年已发货'!$E:$E,"未发货")</f>
        <v>#N/A</v>
      </c>
      <c r="I1247" s="40" t="e">
        <f>VLOOKUP(B1247,辅助信息!E:I,3,FALSE)</f>
        <v>#N/A</v>
      </c>
      <c r="J1247" s="40" t="e">
        <f>VLOOKUP(B1247,辅助信息!E:I,4,FALSE)</f>
        <v>#N/A</v>
      </c>
      <c r="K1247" s="40" t="e">
        <f>VLOOKUP(J1247,辅助信息!H:I,2,FALSE)</f>
        <v>#N/A</v>
      </c>
      <c r="L1247" s="39" t="e">
        <f>VLOOKUP(B1247,辅助信息!E:J,6,FALSE)</f>
        <v>#N/A</v>
      </c>
      <c r="M1247" s="93">
        <v>45773</v>
      </c>
      <c r="O1247" s="64">
        <f ca="1" t="shared" si="53"/>
        <v>0</v>
      </c>
      <c r="P1247" s="64">
        <f ca="1" t="shared" si="52"/>
        <v>198</v>
      </c>
      <c r="Q1247" s="29" t="e">
        <f>VLOOKUP(B1247,辅助信息!E:M,9,FALSE)</f>
        <v>#N/A</v>
      </c>
      <c r="R1247" s="26" vm="1" t="e">
        <f>_xlfn._xlws.FILTER(辅助信息!D:D,辅助信息!E:E=B1247)</f>
        <v>#VALUE!</v>
      </c>
    </row>
    <row r="1248" hidden="1" spans="1:18">
      <c r="A1248" s="79"/>
      <c r="B1248" s="40" t="s">
        <v>54</v>
      </c>
      <c r="C1248" s="72">
        <v>45773</v>
      </c>
      <c r="D1248" s="115" t="e">
        <f>VLOOKUP(B1248,辅助信息!E:K,7,FALSE)</f>
        <v>#N/A</v>
      </c>
      <c r="E1248" s="40" t="str">
        <f>VLOOKUP(F1248,辅助信息!A:B,2,FALSE)</f>
        <v>螺纹钢</v>
      </c>
      <c r="F1248" s="40" t="s">
        <v>32</v>
      </c>
      <c r="G1248" s="36">
        <v>33</v>
      </c>
      <c r="H1248" s="114" t="e">
        <f>_xlfn.XLOOKUP(C1248&amp;F1248&amp;I1248&amp;J1248,'[1]2025年已发货'!$F:$F&amp;'[1]2025年已发货'!$C:$C&amp;'[1]2025年已发货'!$G:$G&amp;'[1]2025年已发货'!$H:$H,'[1]2025年已发货'!$E:$E,"未发货")</f>
        <v>#N/A</v>
      </c>
      <c r="I1248" s="40" t="e">
        <f>VLOOKUP(B1248,辅助信息!E:I,3,FALSE)</f>
        <v>#N/A</v>
      </c>
      <c r="J1248" s="40" t="e">
        <f>VLOOKUP(B1248,辅助信息!E:I,4,FALSE)</f>
        <v>#N/A</v>
      </c>
      <c r="K1248" s="40" t="e">
        <f>VLOOKUP(J1248,辅助信息!H:I,2,FALSE)</f>
        <v>#N/A</v>
      </c>
      <c r="L1248" s="39" t="e">
        <f>VLOOKUP(B1248,辅助信息!E:J,6,FALSE)</f>
        <v>#N/A</v>
      </c>
      <c r="M1248" s="93">
        <v>45773</v>
      </c>
      <c r="O1248" s="64">
        <f ca="1" t="shared" si="53"/>
        <v>0</v>
      </c>
      <c r="P1248" s="64">
        <f ca="1" t="shared" si="52"/>
        <v>198</v>
      </c>
      <c r="Q1248" s="29" t="e">
        <f>VLOOKUP(B1248,辅助信息!E:M,9,FALSE)</f>
        <v>#N/A</v>
      </c>
      <c r="R1248" s="26" vm="1" t="e">
        <f>_xlfn._xlws.FILTER(辅助信息!D:D,辅助信息!E:E=B1248)</f>
        <v>#VALUE!</v>
      </c>
    </row>
    <row r="1249" hidden="1" spans="1:18">
      <c r="A1249" s="79"/>
      <c r="B1249" s="40" t="s">
        <v>54</v>
      </c>
      <c r="C1249" s="72">
        <v>45773</v>
      </c>
      <c r="D1249" s="115" t="e">
        <f>VLOOKUP(B1249,辅助信息!E:K,7,FALSE)</f>
        <v>#N/A</v>
      </c>
      <c r="E1249" s="40" t="str">
        <f>VLOOKUP(F1249,辅助信息!A:B,2,FALSE)</f>
        <v>螺纹钢</v>
      </c>
      <c r="F1249" s="40" t="s">
        <v>33</v>
      </c>
      <c r="G1249" s="36">
        <v>70</v>
      </c>
      <c r="H1249" s="114" t="e">
        <f>_xlfn.XLOOKUP(C1249&amp;F1249&amp;I1249&amp;J1249,'[1]2025年已发货'!$F:$F&amp;'[1]2025年已发货'!$C:$C&amp;'[1]2025年已发货'!$G:$G&amp;'[1]2025年已发货'!$H:$H,'[1]2025年已发货'!$E:$E,"未发货")</f>
        <v>#N/A</v>
      </c>
      <c r="I1249" s="40" t="e">
        <f>VLOOKUP(B1249,辅助信息!E:I,3,FALSE)</f>
        <v>#N/A</v>
      </c>
      <c r="J1249" s="40" t="e">
        <f>VLOOKUP(B1249,辅助信息!E:I,4,FALSE)</f>
        <v>#N/A</v>
      </c>
      <c r="K1249" s="40" t="e">
        <f>VLOOKUP(J1249,辅助信息!H:I,2,FALSE)</f>
        <v>#N/A</v>
      </c>
      <c r="L1249" s="39" t="e">
        <f>VLOOKUP(B1249,辅助信息!E:J,6,FALSE)</f>
        <v>#N/A</v>
      </c>
      <c r="M1249" s="93">
        <v>45773</v>
      </c>
      <c r="O1249" s="64">
        <f ca="1" t="shared" si="53"/>
        <v>0</v>
      </c>
      <c r="P1249" s="64">
        <f ca="1" t="shared" si="52"/>
        <v>198</v>
      </c>
      <c r="Q1249" s="29" t="e">
        <f>VLOOKUP(B1249,辅助信息!E:M,9,FALSE)</f>
        <v>#N/A</v>
      </c>
      <c r="R1249" s="26" vm="1" t="e">
        <f>_xlfn._xlws.FILTER(辅助信息!D:D,辅助信息!E:E=B1249)</f>
        <v>#VALUE!</v>
      </c>
    </row>
    <row r="1250" hidden="1" spans="1:18">
      <c r="A1250" s="79"/>
      <c r="B1250" s="40" t="s">
        <v>54</v>
      </c>
      <c r="C1250" s="72">
        <v>45773</v>
      </c>
      <c r="D1250" s="115" t="e">
        <f>VLOOKUP(B1250,辅助信息!E:K,7,FALSE)</f>
        <v>#N/A</v>
      </c>
      <c r="E1250" s="40" t="str">
        <f>VLOOKUP(F1250,辅助信息!A:B,2,FALSE)</f>
        <v>螺纹钢</v>
      </c>
      <c r="F1250" s="40" t="s">
        <v>28</v>
      </c>
      <c r="G1250" s="36">
        <v>33</v>
      </c>
      <c r="H1250" s="114" t="e">
        <f>_xlfn.XLOOKUP(C1250&amp;F1250&amp;I1250&amp;J1250,'[1]2025年已发货'!$F:$F&amp;'[1]2025年已发货'!$C:$C&amp;'[1]2025年已发货'!$G:$G&amp;'[1]2025年已发货'!$H:$H,'[1]2025年已发货'!$E:$E,"未发货")</f>
        <v>#N/A</v>
      </c>
      <c r="I1250" s="40" t="e">
        <f>VLOOKUP(B1250,辅助信息!E:I,3,FALSE)</f>
        <v>#N/A</v>
      </c>
      <c r="J1250" s="40" t="e">
        <f>VLOOKUP(B1250,辅助信息!E:I,4,FALSE)</f>
        <v>#N/A</v>
      </c>
      <c r="K1250" s="40" t="e">
        <f>VLOOKUP(J1250,辅助信息!H:I,2,FALSE)</f>
        <v>#N/A</v>
      </c>
      <c r="L1250" s="39" t="e">
        <f>VLOOKUP(B1250,辅助信息!E:J,6,FALSE)</f>
        <v>#N/A</v>
      </c>
      <c r="M1250" s="93">
        <v>45773</v>
      </c>
      <c r="O1250" s="64">
        <f ca="1" t="shared" si="53"/>
        <v>0</v>
      </c>
      <c r="P1250" s="64">
        <f ca="1" t="shared" si="52"/>
        <v>198</v>
      </c>
      <c r="Q1250" s="29" t="e">
        <f>VLOOKUP(B1250,辅助信息!E:M,9,FALSE)</f>
        <v>#N/A</v>
      </c>
      <c r="R1250" s="26" vm="1" t="e">
        <f>_xlfn._xlws.FILTER(辅助信息!D:D,辅助信息!E:E=B1250)</f>
        <v>#VALUE!</v>
      </c>
    </row>
    <row r="1251" hidden="1" spans="1:18">
      <c r="A1251" s="79"/>
      <c r="B1251" s="40" t="s">
        <v>54</v>
      </c>
      <c r="C1251" s="72">
        <v>45773</v>
      </c>
      <c r="D1251" s="115" t="e">
        <f>VLOOKUP(B1251,辅助信息!E:K,7,FALSE)</f>
        <v>#N/A</v>
      </c>
      <c r="E1251" s="40" t="str">
        <f>VLOOKUP(F1251,辅助信息!A:B,2,FALSE)</f>
        <v>螺纹钢</v>
      </c>
      <c r="F1251" s="40" t="s">
        <v>18</v>
      </c>
      <c r="G1251" s="36">
        <v>3</v>
      </c>
      <c r="H1251" s="114" t="e">
        <f>_xlfn.XLOOKUP(C1251&amp;F1251&amp;I1251&amp;J1251,'[1]2025年已发货'!$F:$F&amp;'[1]2025年已发货'!$C:$C&amp;'[1]2025年已发货'!$G:$G&amp;'[1]2025年已发货'!$H:$H,'[1]2025年已发货'!$E:$E,"未发货")</f>
        <v>#N/A</v>
      </c>
      <c r="I1251" s="40" t="e">
        <f>VLOOKUP(B1251,辅助信息!E:I,3,FALSE)</f>
        <v>#N/A</v>
      </c>
      <c r="J1251" s="40" t="e">
        <f>VLOOKUP(B1251,辅助信息!E:I,4,FALSE)</f>
        <v>#N/A</v>
      </c>
      <c r="K1251" s="40" t="e">
        <f>VLOOKUP(J1251,辅助信息!H:I,2,FALSE)</f>
        <v>#N/A</v>
      </c>
      <c r="L1251" s="39" t="e">
        <f>VLOOKUP(B1251,辅助信息!E:J,6,FALSE)</f>
        <v>#N/A</v>
      </c>
      <c r="M1251" s="93">
        <v>45773</v>
      </c>
      <c r="O1251" s="64">
        <f ca="1" t="shared" si="53"/>
        <v>0</v>
      </c>
      <c r="P1251" s="64">
        <f ca="1" t="shared" si="52"/>
        <v>198</v>
      </c>
      <c r="Q1251" s="29" t="e">
        <f>VLOOKUP(B1251,辅助信息!E:M,9,FALSE)</f>
        <v>#N/A</v>
      </c>
      <c r="R1251" s="26" vm="1" t="e">
        <f>_xlfn._xlws.FILTER(辅助信息!D:D,辅助信息!E:E=B1251)</f>
        <v>#VALUE!</v>
      </c>
    </row>
    <row r="1252" hidden="1" spans="1:18">
      <c r="A1252" s="116"/>
      <c r="B1252" s="40" t="s">
        <v>54</v>
      </c>
      <c r="C1252" s="72">
        <v>45773</v>
      </c>
      <c r="D1252" s="115" t="e">
        <f>VLOOKUP(B1252,辅助信息!E:K,7,FALSE)</f>
        <v>#N/A</v>
      </c>
      <c r="E1252" s="40" t="str">
        <f>VLOOKUP(F1252,辅助信息!A:B,2,FALSE)</f>
        <v>螺纹钢</v>
      </c>
      <c r="F1252" s="40" t="s">
        <v>65</v>
      </c>
      <c r="G1252" s="36">
        <v>18.8</v>
      </c>
      <c r="H1252" s="36" t="e">
        <f>_xlfn.XLOOKUP(C1252&amp;F1252&amp;I1252&amp;J1252,'[1]2025年已发货'!$F:$F&amp;'[1]2025年已发货'!$C:$C&amp;'[1]2025年已发货'!$G:$G&amp;'[1]2025年已发货'!$H:$H,'[1]2025年已发货'!$E:$E,"未发货")</f>
        <v>#N/A</v>
      </c>
      <c r="I1252" s="40" t="e">
        <f>VLOOKUP(B1252,辅助信息!E:I,3,FALSE)</f>
        <v>#N/A</v>
      </c>
      <c r="J1252" s="40" t="e">
        <f>VLOOKUP(B1252,辅助信息!E:I,4,FALSE)</f>
        <v>#N/A</v>
      </c>
      <c r="K1252" s="40" t="e">
        <f>VLOOKUP(J1252,辅助信息!H:I,2,FALSE)</f>
        <v>#N/A</v>
      </c>
      <c r="L1252" s="39" t="e">
        <f>VLOOKUP(B1252,辅助信息!E:J,6,FALSE)</f>
        <v>#N/A</v>
      </c>
      <c r="M1252" s="93">
        <v>45773</v>
      </c>
      <c r="O1252" s="64">
        <f ca="1" t="shared" si="53"/>
        <v>0</v>
      </c>
      <c r="P1252" s="64">
        <f ca="1" t="shared" si="52"/>
        <v>198</v>
      </c>
      <c r="Q1252" s="29" t="e">
        <f>VLOOKUP(B1252,辅助信息!E:M,9,FALSE)</f>
        <v>#N/A</v>
      </c>
      <c r="R1252" s="26" vm="1" t="e">
        <f>_xlfn._xlws.FILTER(辅助信息!D:D,辅助信息!E:E=B1252)</f>
        <v>#VALUE!</v>
      </c>
    </row>
    <row r="1253" hidden="1" spans="1:18">
      <c r="A1253" s="116"/>
      <c r="B1253" s="40" t="s">
        <v>74</v>
      </c>
      <c r="C1253" s="72">
        <v>45773</v>
      </c>
      <c r="D1253" s="115" t="e">
        <f>VLOOKUP(B1253,辅助信息!E:K,7,FALSE)</f>
        <v>#N/A</v>
      </c>
      <c r="E1253" s="40" t="str">
        <f>VLOOKUP(F1253,辅助信息!A:B,2,FALSE)</f>
        <v>螺纹钢</v>
      </c>
      <c r="F1253" s="40" t="s">
        <v>19</v>
      </c>
      <c r="G1253" s="36">
        <v>20</v>
      </c>
      <c r="H1253" s="36" t="e">
        <f>_xlfn.XLOOKUP(C1253&amp;F1253&amp;I1253&amp;J1253,'[1]2025年已发货'!$F:$F&amp;'[1]2025年已发货'!$C:$C&amp;'[1]2025年已发货'!$G:$G&amp;'[1]2025年已发货'!$H:$H,'[1]2025年已发货'!$E:$E,"未发货")</f>
        <v>#N/A</v>
      </c>
      <c r="I1253" s="40" t="e">
        <f>VLOOKUP(B1253,辅助信息!E:I,3,FALSE)</f>
        <v>#N/A</v>
      </c>
      <c r="J1253" s="40" t="e">
        <f>VLOOKUP(B1253,辅助信息!E:I,4,FALSE)</f>
        <v>#N/A</v>
      </c>
      <c r="K1253" s="40" t="e">
        <f>VLOOKUP(J1253,辅助信息!H:I,2,FALSE)</f>
        <v>#N/A</v>
      </c>
      <c r="L1253" s="39" t="e">
        <f>VLOOKUP(B1253,辅助信息!E:J,6,FALSE)</f>
        <v>#N/A</v>
      </c>
      <c r="M1253" s="93">
        <v>45773</v>
      </c>
      <c r="O1253" s="64">
        <f ca="1" t="shared" si="53"/>
        <v>0</v>
      </c>
      <c r="P1253" s="64">
        <f ca="1" t="shared" si="52"/>
        <v>198</v>
      </c>
      <c r="Q1253" s="29" t="e">
        <f>VLOOKUP(B1253,辅助信息!E:M,9,FALSE)</f>
        <v>#N/A</v>
      </c>
      <c r="R1253" s="26" vm="1" t="e">
        <f>_xlfn._xlws.FILTER(辅助信息!D:D,辅助信息!E:E=B1253)</f>
        <v>#VALUE!</v>
      </c>
    </row>
    <row r="1254" hidden="1" spans="1:18">
      <c r="A1254" s="116"/>
      <c r="B1254" s="40" t="s">
        <v>74</v>
      </c>
      <c r="C1254" s="72">
        <v>45773</v>
      </c>
      <c r="D1254" s="115" t="e">
        <f>VLOOKUP(B1254,辅助信息!E:K,7,FALSE)</f>
        <v>#N/A</v>
      </c>
      <c r="E1254" s="40" t="str">
        <f>VLOOKUP(F1254,辅助信息!A:B,2,FALSE)</f>
        <v>螺纹钢</v>
      </c>
      <c r="F1254" s="40" t="s">
        <v>65</v>
      </c>
      <c r="G1254" s="36">
        <v>30</v>
      </c>
      <c r="H1254" s="36" t="e">
        <f>_xlfn.XLOOKUP(C1254&amp;F1254&amp;I1254&amp;J1254,'[1]2025年已发货'!$F:$F&amp;'[1]2025年已发货'!$C:$C&amp;'[1]2025年已发货'!$G:$G&amp;'[1]2025年已发货'!$H:$H,'[1]2025年已发货'!$E:$E,"未发货")</f>
        <v>#N/A</v>
      </c>
      <c r="I1254" s="40" t="e">
        <f>VLOOKUP(B1254,辅助信息!E:I,3,FALSE)</f>
        <v>#N/A</v>
      </c>
      <c r="J1254" s="40" t="e">
        <f>VLOOKUP(B1254,辅助信息!E:I,4,FALSE)</f>
        <v>#N/A</v>
      </c>
      <c r="K1254" s="40" t="e">
        <f>VLOOKUP(J1254,辅助信息!H:I,2,FALSE)</f>
        <v>#N/A</v>
      </c>
      <c r="L1254" s="39" t="e">
        <f>VLOOKUP(B1254,辅助信息!E:J,6,FALSE)</f>
        <v>#N/A</v>
      </c>
      <c r="M1254" s="93">
        <v>45773</v>
      </c>
      <c r="O1254" s="64">
        <f ca="1" t="shared" si="53"/>
        <v>0</v>
      </c>
      <c r="P1254" s="64">
        <f ca="1" t="shared" si="52"/>
        <v>198</v>
      </c>
      <c r="Q1254" s="29" t="e">
        <f>VLOOKUP(B1254,辅助信息!E:M,9,FALSE)</f>
        <v>#N/A</v>
      </c>
      <c r="R1254" s="26" vm="1" t="e">
        <f>_xlfn._xlws.FILTER(辅助信息!D:D,辅助信息!E:E=B1254)</f>
        <v>#VALUE!</v>
      </c>
    </row>
    <row r="1255" hidden="1" spans="2:18">
      <c r="B1255" s="40" t="s">
        <v>81</v>
      </c>
      <c r="C1255" s="72">
        <v>45774</v>
      </c>
      <c r="D1255" s="40" t="str">
        <f>VLOOKUP(B1255,辅助信息!E:K,7,FALSE)</f>
        <v>JWDDCD2025060900080</v>
      </c>
      <c r="E1255" s="40" t="str">
        <f>VLOOKUP(F1255,辅助信息!A:B,2,FALSE)</f>
        <v>螺纹钢</v>
      </c>
      <c r="F1255" s="40" t="s">
        <v>19</v>
      </c>
      <c r="G1255" s="36">
        <v>15</v>
      </c>
      <c r="H1255" s="36" t="str">
        <f>_xlfn.XLOOKUP(C1255&amp;F1255&amp;I1255&amp;J1255,'[1]2025年已发货'!$F:$F&amp;'[1]2025年已发货'!$C:$C&amp;'[1]2025年已发货'!$G:$G&amp;'[1]2025年已发货'!$H:$H,'[1]2025年已发货'!$E:$E,"未发货")</f>
        <v>未发货</v>
      </c>
      <c r="I1255" s="40" t="str">
        <f>VLOOKUP(B1255,辅助信息!E:I,3,FALSE)</f>
        <v>（华西简阳西城嘉苑）四川省成都市简阳市简城街道高屋村</v>
      </c>
      <c r="J1255" s="40" t="str">
        <f>VLOOKUP(B1255,辅助信息!E:I,4,FALSE)</f>
        <v>张瀚镭</v>
      </c>
      <c r="K1255" s="40">
        <f>VLOOKUP(J1255,辅助信息!H:I,2,FALSE)</f>
        <v>15884666220</v>
      </c>
      <c r="L1255" s="39" t="str">
        <f>VLOOKUP(B1255,辅助信息!E:J,6,FALSE)</f>
        <v>现场禁止使用氢能源挂车！优先威钢发货,我方卸车,新老国标钢厂不加价可直发，因陕钢多次出现磅差，项目拒绝使用</v>
      </c>
      <c r="M1255" s="93">
        <v>45775</v>
      </c>
      <c r="O1255" s="64">
        <f ca="1" t="shared" si="53"/>
        <v>0</v>
      </c>
      <c r="P1255" s="64">
        <f ca="1" t="shared" ref="P1255:P1297" si="54">IF(M1255="","",IF(N1255&lt;&gt;"",MAX(N1255-M1255,0),IF(TODAY()&gt;M1255,TODAY()-M1255,0)))</f>
        <v>196</v>
      </c>
      <c r="Q1255" s="29" t="str">
        <f>VLOOKUP(B1255,辅助信息!E:M,9,FALSE)</f>
        <v>ZTWM-CDGS-XS-2024-0030-华西集采-简州大道</v>
      </c>
      <c r="R1255" s="29" t="str">
        <f>_xlfn._xlws.FILTER(辅助信息!D:D,辅助信息!E:E=B1255)</f>
        <v>华西简阳西城嘉苑</v>
      </c>
    </row>
    <row r="1256" hidden="1" spans="2:18">
      <c r="B1256" s="40" t="s">
        <v>81</v>
      </c>
      <c r="C1256" s="72">
        <v>45774</v>
      </c>
      <c r="D1256" s="40" t="str">
        <f>VLOOKUP(B1256,辅助信息!E:K,7,FALSE)</f>
        <v>JWDDCD2025060900080</v>
      </c>
      <c r="E1256" s="40" t="str">
        <f>VLOOKUP(F1256,辅助信息!A:B,2,FALSE)</f>
        <v>螺纹钢</v>
      </c>
      <c r="F1256" s="40" t="s">
        <v>32</v>
      </c>
      <c r="G1256" s="36">
        <v>40</v>
      </c>
      <c r="H1256" s="36" t="str">
        <f>_xlfn.XLOOKUP(C1256&amp;F1256&amp;I1256&amp;J1256,'[1]2025年已发货'!$F:$F&amp;'[1]2025年已发货'!$C:$C&amp;'[1]2025年已发货'!$G:$G&amp;'[1]2025年已发货'!$H:$H,'[1]2025年已发货'!$E:$E,"未发货")</f>
        <v>未发货</v>
      </c>
      <c r="I1256" s="40" t="str">
        <f>VLOOKUP(B1256,辅助信息!E:I,3,FALSE)</f>
        <v>（华西简阳西城嘉苑）四川省成都市简阳市简城街道高屋村</v>
      </c>
      <c r="J1256" s="40" t="str">
        <f>VLOOKUP(B1256,辅助信息!E:I,4,FALSE)</f>
        <v>张瀚镭</v>
      </c>
      <c r="K1256" s="40">
        <f>VLOOKUP(J1256,辅助信息!H:I,2,FALSE)</f>
        <v>15884666220</v>
      </c>
      <c r="L1256" s="39" t="str">
        <f>VLOOKUP(B1256,辅助信息!E:J,6,FALSE)</f>
        <v>现场禁止使用氢能源挂车！优先威钢发货,我方卸车,新老国标钢厂不加价可直发，因陕钢多次出现磅差，项目拒绝使用</v>
      </c>
      <c r="M1256" s="93">
        <v>45775</v>
      </c>
      <c r="O1256" s="64">
        <f ca="1" t="shared" si="53"/>
        <v>0</v>
      </c>
      <c r="P1256" s="64">
        <f ca="1" t="shared" si="54"/>
        <v>196</v>
      </c>
      <c r="Q1256" s="29" t="str">
        <f>VLOOKUP(B1256,辅助信息!E:M,9,FALSE)</f>
        <v>ZTWM-CDGS-XS-2024-0030-华西集采-简州大道</v>
      </c>
      <c r="R1256" s="29" t="str">
        <f>_xlfn._xlws.FILTER(辅助信息!D:D,辅助信息!E:E=B1256)</f>
        <v>华西简阳西城嘉苑</v>
      </c>
    </row>
    <row r="1257" hidden="1" spans="2:18">
      <c r="B1257" s="40" t="s">
        <v>81</v>
      </c>
      <c r="C1257" s="72">
        <v>45774</v>
      </c>
      <c r="D1257" s="40" t="str">
        <f>VLOOKUP(B1257,辅助信息!E:K,7,FALSE)</f>
        <v>JWDDCD2025060900080</v>
      </c>
      <c r="E1257" s="40" t="str">
        <f>VLOOKUP(F1257,辅助信息!A:B,2,FALSE)</f>
        <v>螺纹钢</v>
      </c>
      <c r="F1257" s="40" t="s">
        <v>30</v>
      </c>
      <c r="G1257" s="36">
        <v>15</v>
      </c>
      <c r="H1257" s="36" t="str">
        <f>_xlfn.XLOOKUP(C1257&amp;F1257&amp;I1257&amp;J1257,'[1]2025年已发货'!$F:$F&amp;'[1]2025年已发货'!$C:$C&amp;'[1]2025年已发货'!$G:$G&amp;'[1]2025年已发货'!$H:$H,'[1]2025年已发货'!$E:$E,"未发货")</f>
        <v>未发货</v>
      </c>
      <c r="I1257" s="40" t="str">
        <f>VLOOKUP(B1257,辅助信息!E:I,3,FALSE)</f>
        <v>（华西简阳西城嘉苑）四川省成都市简阳市简城街道高屋村</v>
      </c>
      <c r="J1257" s="40" t="str">
        <f>VLOOKUP(B1257,辅助信息!E:I,4,FALSE)</f>
        <v>张瀚镭</v>
      </c>
      <c r="K1257" s="40">
        <f>VLOOKUP(J1257,辅助信息!H:I,2,FALSE)</f>
        <v>15884666220</v>
      </c>
      <c r="L1257" s="39" t="str">
        <f>VLOOKUP(B1257,辅助信息!E:J,6,FALSE)</f>
        <v>现场禁止使用氢能源挂车！优先威钢发货,我方卸车,新老国标钢厂不加价可直发，因陕钢多次出现磅差，项目拒绝使用</v>
      </c>
      <c r="M1257" s="93">
        <v>45775</v>
      </c>
      <c r="O1257" s="64">
        <f ca="1" t="shared" si="53"/>
        <v>0</v>
      </c>
      <c r="P1257" s="64">
        <f ca="1" t="shared" si="54"/>
        <v>196</v>
      </c>
      <c r="Q1257" s="29" t="str">
        <f>VLOOKUP(B1257,辅助信息!E:M,9,FALSE)</f>
        <v>ZTWM-CDGS-XS-2024-0030-华西集采-简州大道</v>
      </c>
      <c r="R1257" s="29" t="str">
        <f>_xlfn._xlws.FILTER(辅助信息!D:D,辅助信息!E:E=B1257)</f>
        <v>华西简阳西城嘉苑</v>
      </c>
    </row>
    <row r="1258" hidden="1" spans="2:18">
      <c r="B1258" s="40" t="s">
        <v>132</v>
      </c>
      <c r="C1258" s="72">
        <v>45774</v>
      </c>
      <c r="D1258" s="40" t="str">
        <f>VLOOKUP(B1258,辅助信息!E:K,7,FALSE)</f>
        <v>JWDDCD2025050800080</v>
      </c>
      <c r="E1258" s="40" t="str">
        <f>VLOOKUP(F1258,辅助信息!A:B,2,FALSE)</f>
        <v>盘螺</v>
      </c>
      <c r="F1258" s="40" t="s">
        <v>40</v>
      </c>
      <c r="G1258" s="36">
        <v>20</v>
      </c>
      <c r="H1258" s="36">
        <f>_xlfn.XLOOKUP(C1258&amp;F1258&amp;I1258&amp;J1258,'[1]2025年已发货'!$F:$F&amp;'[1]2025年已发货'!$C:$C&amp;'[1]2025年已发货'!$G:$G&amp;'[1]2025年已发货'!$H:$H,'[1]2025年已发货'!$E:$E,"未发货")</f>
        <v>20</v>
      </c>
      <c r="I1258" s="40" t="str">
        <f>VLOOKUP(B1258,辅助信息!E:I,3,FALSE)</f>
        <v>(宜宾兴港三江新区长江工业园建设项目-9#厂房)宜宾市翠屏区宜宾汽车零部件配套产业基地(纬五路南)</v>
      </c>
      <c r="J1258" s="40" t="str">
        <f>VLOOKUP(B1258,辅助信息!E:I,4,FALSE)</f>
        <v>严石林</v>
      </c>
      <c r="K1258" s="40">
        <f>VLOOKUP(J1258,辅助信息!H:I,2,FALSE)</f>
        <v>15924731822</v>
      </c>
      <c r="L1258" s="39" t="str">
        <f>VLOOKUP(B1258,辅助信息!E:J,6,FALSE)</f>
        <v>装货前联系收货人核实到场规格，货物最下面用方木垫下方便卸货</v>
      </c>
      <c r="M1258" s="93">
        <v>45775</v>
      </c>
      <c r="O1258" s="64">
        <f ca="1" t="shared" si="53"/>
        <v>0</v>
      </c>
      <c r="P1258" s="64">
        <f ca="1" t="shared" si="54"/>
        <v>196</v>
      </c>
      <c r="Q1258" s="29" t="str">
        <f>VLOOKUP(B1258,辅助信息!E:M,9,FALSE)</f>
        <v>ZTWM-CDGS-XS-2025-0059-宜宾兴港建材-宜宾冷链项目</v>
      </c>
      <c r="R1258" s="29" t="str">
        <f>_xlfn._xlws.FILTER(辅助信息!D:D,辅助信息!E:E=B1258)</f>
        <v>宜宾兴港三江新区长江工业园建设项目</v>
      </c>
    </row>
    <row r="1259" hidden="1" spans="2:18">
      <c r="B1259" s="40" t="s">
        <v>132</v>
      </c>
      <c r="C1259" s="72">
        <v>45774</v>
      </c>
      <c r="D1259" s="40" t="str">
        <f>VLOOKUP(B1259,辅助信息!E:K,7,FALSE)</f>
        <v>JWDDCD2025050800080</v>
      </c>
      <c r="E1259" s="40" t="str">
        <f>VLOOKUP(F1259,辅助信息!A:B,2,FALSE)</f>
        <v>盘螺</v>
      </c>
      <c r="F1259" s="40" t="s">
        <v>41</v>
      </c>
      <c r="G1259" s="36">
        <v>15</v>
      </c>
      <c r="H1259" s="36">
        <f>_xlfn.XLOOKUP(C1259&amp;F1259&amp;I1259&amp;J1259,'[1]2025年已发货'!$F:$F&amp;'[1]2025年已发货'!$C:$C&amp;'[1]2025年已发货'!$G:$G&amp;'[1]2025年已发货'!$H:$H,'[1]2025年已发货'!$E:$E,"未发货")</f>
        <v>15</v>
      </c>
      <c r="I1259" s="40" t="str">
        <f>VLOOKUP(B1259,辅助信息!E:I,3,FALSE)</f>
        <v>(宜宾兴港三江新区长江工业园建设项目-9#厂房)宜宾市翠屏区宜宾汽车零部件配套产业基地(纬五路南)</v>
      </c>
      <c r="J1259" s="40" t="str">
        <f>VLOOKUP(B1259,辅助信息!E:I,4,FALSE)</f>
        <v>严石林</v>
      </c>
      <c r="K1259" s="40">
        <f>VLOOKUP(J1259,辅助信息!H:I,2,FALSE)</f>
        <v>15924731822</v>
      </c>
      <c r="L1259" s="39" t="str">
        <f>VLOOKUP(B1259,辅助信息!E:J,6,FALSE)</f>
        <v>装货前联系收货人核实到场规格，货物最下面用方木垫下方便卸货</v>
      </c>
      <c r="M1259" s="93">
        <v>45775</v>
      </c>
      <c r="O1259" s="64">
        <f ca="1" t="shared" si="53"/>
        <v>0</v>
      </c>
      <c r="P1259" s="64">
        <f ca="1" t="shared" si="54"/>
        <v>196</v>
      </c>
      <c r="Q1259" s="29" t="str">
        <f>VLOOKUP(B1259,辅助信息!E:M,9,FALSE)</f>
        <v>ZTWM-CDGS-XS-2025-0059-宜宾兴港建材-宜宾冷链项目</v>
      </c>
      <c r="R1259" s="29" t="str">
        <f>_xlfn._xlws.FILTER(辅助信息!D:D,辅助信息!E:E=B1259)</f>
        <v>宜宾兴港三江新区长江工业园建设项目</v>
      </c>
    </row>
    <row r="1260" hidden="1" spans="2:18">
      <c r="B1260" s="40" t="s">
        <v>31</v>
      </c>
      <c r="C1260" s="72">
        <v>45774</v>
      </c>
      <c r="D1260" s="40" t="str">
        <f>VLOOKUP(B1260,辅助信息!E:K,7,FALSE)</f>
        <v>JWDDCD2024121000136</v>
      </c>
      <c r="E1260" s="40" t="str">
        <f>VLOOKUP(F1260,辅助信息!A:B,2,FALSE)</f>
        <v>螺纹钢</v>
      </c>
      <c r="F1260" s="40" t="s">
        <v>32</v>
      </c>
      <c r="G1260" s="36">
        <v>12</v>
      </c>
      <c r="H1260" s="36">
        <f>_xlfn.XLOOKUP(C1260&amp;F1260&amp;I1260&amp;J1260,'[1]2025年已发货'!$F:$F&amp;'[1]2025年已发货'!$C:$C&amp;'[1]2025年已发货'!$G:$G&amp;'[1]2025年已发货'!$H:$H,'[1]2025年已发货'!$E:$E,"未发货")</f>
        <v>12</v>
      </c>
      <c r="I1260" s="40" t="str">
        <f>VLOOKUP(B1260,辅助信息!E:I,3,FALSE)</f>
        <v>（四川商建-射洪城乡一体化项目）遂宁市射洪市忠新幼儿园北侧约220米新溪小区</v>
      </c>
      <c r="J1260" s="40" t="str">
        <f>VLOOKUP(B1260,辅助信息!E:I,4,FALSE)</f>
        <v>柏子刚</v>
      </c>
      <c r="K1260" s="40">
        <f>VLOOKUP(J1260,辅助信息!H:I,2,FALSE)</f>
        <v>15692885305</v>
      </c>
      <c r="L1260" s="39" t="str">
        <f>VLOOKUP(B1260,辅助信息!E:J,6,FALSE)</f>
        <v>提前联系到场规格及数量</v>
      </c>
      <c r="M1260" s="93">
        <v>45775</v>
      </c>
      <c r="O1260" s="64">
        <f ca="1" t="shared" si="53"/>
        <v>0</v>
      </c>
      <c r="P1260" s="64">
        <f ca="1" t="shared" si="54"/>
        <v>196</v>
      </c>
      <c r="Q1260" s="29" t="str">
        <f>VLOOKUP(B1260,辅助信息!E:M,9,FALSE)</f>
        <v>ZTWM-CDGS-XS-2024-0179-四川商投-射洪城乡一体化建设项目</v>
      </c>
      <c r="R1260" s="29" t="str">
        <f>_xlfn._xlws.FILTER(辅助信息!D:D,辅助信息!E:E=B1260)</f>
        <v>四川商建
射洪城乡一体化项目</v>
      </c>
    </row>
    <row r="1261" hidden="1" spans="2:18">
      <c r="B1261" s="40" t="s">
        <v>31</v>
      </c>
      <c r="C1261" s="72">
        <v>45774</v>
      </c>
      <c r="D1261" s="40" t="str">
        <f>VLOOKUP(B1261,辅助信息!E:K,7,FALSE)</f>
        <v>JWDDCD2024121000136</v>
      </c>
      <c r="E1261" s="40" t="str">
        <f>VLOOKUP(F1261,辅助信息!A:B,2,FALSE)</f>
        <v>螺纹钢</v>
      </c>
      <c r="F1261" s="40" t="s">
        <v>28</v>
      </c>
      <c r="G1261" s="36">
        <v>24</v>
      </c>
      <c r="H1261" s="36">
        <f>_xlfn.XLOOKUP(C1261&amp;F1261&amp;I1261&amp;J1261,'[1]2025年已发货'!$F:$F&amp;'[1]2025年已发货'!$C:$C&amp;'[1]2025年已发货'!$G:$G&amp;'[1]2025年已发货'!$H:$H,'[1]2025年已发货'!$E:$E,"未发货")</f>
        <v>24</v>
      </c>
      <c r="I1261" s="40" t="str">
        <f>VLOOKUP(B1261,辅助信息!E:I,3,FALSE)</f>
        <v>（四川商建-射洪城乡一体化项目）遂宁市射洪市忠新幼儿园北侧约220米新溪小区</v>
      </c>
      <c r="J1261" s="40" t="str">
        <f>VLOOKUP(B1261,辅助信息!E:I,4,FALSE)</f>
        <v>柏子刚</v>
      </c>
      <c r="K1261" s="40">
        <f>VLOOKUP(J1261,辅助信息!H:I,2,FALSE)</f>
        <v>15692885305</v>
      </c>
      <c r="L1261" s="39" t="str">
        <f>VLOOKUP(B1261,辅助信息!E:J,6,FALSE)</f>
        <v>提前联系到场规格及数量</v>
      </c>
      <c r="M1261" s="93">
        <v>45775</v>
      </c>
      <c r="O1261" s="64">
        <f ca="1" t="shared" si="53"/>
        <v>0</v>
      </c>
      <c r="P1261" s="64">
        <f ca="1" t="shared" si="54"/>
        <v>196</v>
      </c>
      <c r="Q1261" s="29" t="str">
        <f>VLOOKUP(B1261,辅助信息!E:M,9,FALSE)</f>
        <v>ZTWM-CDGS-XS-2024-0179-四川商投-射洪城乡一体化建设项目</v>
      </c>
      <c r="R1261" s="29" t="str">
        <f>_xlfn._xlws.FILTER(辅助信息!D:D,辅助信息!E:E=B1261)</f>
        <v>四川商建
射洪城乡一体化项目</v>
      </c>
    </row>
    <row r="1262" hidden="1" spans="2:18">
      <c r="B1262" s="40" t="s">
        <v>106</v>
      </c>
      <c r="C1262" s="72">
        <v>45774</v>
      </c>
      <c r="D1262" s="40" t="str">
        <f>VLOOKUP(B1262,辅助信息!E:K,7,FALSE)</f>
        <v>JWDDCD2024101600133</v>
      </c>
      <c r="E1262" s="40" t="str">
        <f>VLOOKUP(F1262,辅助信息!A:B,2,FALSE)</f>
        <v>盘螺</v>
      </c>
      <c r="F1262" s="40" t="s">
        <v>40</v>
      </c>
      <c r="G1262" s="36">
        <v>24</v>
      </c>
      <c r="H1262" s="36">
        <f>_xlfn.XLOOKUP(C1262&amp;F1262&amp;I1262&amp;J1262,'[1]2025年已发货'!$F:$F&amp;'[1]2025年已发货'!$C:$C&amp;'[1]2025年已发货'!$G:$G&amp;'[1]2025年已发货'!$H:$H,'[1]2025年已发货'!$E:$E,"未发货")</f>
        <v>9</v>
      </c>
      <c r="I1262" s="40" t="str">
        <f>VLOOKUP(B1262,辅助信息!E:I,3,FALSE)</f>
        <v>（五冶钢构宜宾高县月江镇建设项目）  四川省宜宾市高县月江镇刚记超市斜对面(还阳组团沪碳二期项目)</v>
      </c>
      <c r="J1262" s="40" t="str">
        <f>VLOOKUP(B1262,辅助信息!E:I,4,FALSE)</f>
        <v>张朝亮</v>
      </c>
      <c r="K1262" s="40">
        <f>VLOOKUP(J1262,辅助信息!H:I,2,FALSE)</f>
        <v>15228205853</v>
      </c>
      <c r="L1262" s="39" t="str">
        <f>VLOOKUP(B1262,辅助信息!E:J,6,FALSE)</f>
        <v>提前联系到场规格</v>
      </c>
      <c r="M1262" s="93">
        <v>45775</v>
      </c>
      <c r="O1262" s="64">
        <f ca="1" t="shared" si="53"/>
        <v>0</v>
      </c>
      <c r="P1262" s="64">
        <f ca="1" t="shared" si="54"/>
        <v>196</v>
      </c>
      <c r="Q1262" s="29" t="str">
        <f>VLOOKUP(B1262,辅助信息!E:M,9,FALSE)</f>
        <v>ZTWM-CDGS-XS-2024-0169-中冶西部钢构-宜宾市南溪区幸福路东路,高县月江镇建设项目</v>
      </c>
      <c r="R1262" s="29" t="str">
        <f>_xlfn._xlws.FILTER(辅助信息!D:D,辅助信息!E:E=B1262)</f>
        <v>五冶钢构-宜宾市南溪区高县月江镇建设项目</v>
      </c>
    </row>
    <row r="1263" hidden="1" spans="2:18">
      <c r="B1263" s="40" t="s">
        <v>106</v>
      </c>
      <c r="C1263" s="72">
        <v>45774</v>
      </c>
      <c r="D1263" s="40" t="str">
        <f>VLOOKUP(B1263,辅助信息!E:K,7,FALSE)</f>
        <v>JWDDCD2024101600133</v>
      </c>
      <c r="E1263" s="40" t="str">
        <f>VLOOKUP(F1263,辅助信息!A:B,2,FALSE)</f>
        <v>盘螺</v>
      </c>
      <c r="F1263" s="40" t="s">
        <v>41</v>
      </c>
      <c r="G1263" s="36">
        <v>24</v>
      </c>
      <c r="H1263" s="36">
        <f>_xlfn.XLOOKUP(C1263&amp;F1263&amp;I1263&amp;J1263,'[1]2025年已发货'!$F:$F&amp;'[1]2025年已发货'!$C:$C&amp;'[1]2025年已发货'!$G:$G&amp;'[1]2025年已发货'!$H:$H,'[1]2025年已发货'!$E:$E,"未发货")</f>
        <v>9</v>
      </c>
      <c r="I1263" s="40" t="str">
        <f>VLOOKUP(B1263,辅助信息!E:I,3,FALSE)</f>
        <v>（五冶钢构宜宾高县月江镇建设项目）  四川省宜宾市高县月江镇刚记超市斜对面(还阳组团沪碳二期项目)</v>
      </c>
      <c r="J1263" s="40" t="str">
        <f>VLOOKUP(B1263,辅助信息!E:I,4,FALSE)</f>
        <v>张朝亮</v>
      </c>
      <c r="K1263" s="40">
        <f>VLOOKUP(J1263,辅助信息!H:I,2,FALSE)</f>
        <v>15228205853</v>
      </c>
      <c r="L1263" s="39" t="str">
        <f>VLOOKUP(B1263,辅助信息!E:J,6,FALSE)</f>
        <v>提前联系到场规格</v>
      </c>
      <c r="M1263" s="93">
        <v>45775</v>
      </c>
      <c r="O1263" s="64">
        <f ca="1" t="shared" si="53"/>
        <v>0</v>
      </c>
      <c r="P1263" s="64">
        <f ca="1" t="shared" si="54"/>
        <v>196</v>
      </c>
      <c r="Q1263" s="29" t="str">
        <f>VLOOKUP(B1263,辅助信息!E:M,9,FALSE)</f>
        <v>ZTWM-CDGS-XS-2024-0169-中冶西部钢构-宜宾市南溪区幸福路东路,高县月江镇建设项目</v>
      </c>
      <c r="R1263" s="29" t="str">
        <f>_xlfn._xlws.FILTER(辅助信息!D:D,辅助信息!E:E=B1263)</f>
        <v>五冶钢构-宜宾市南溪区高县月江镇建设项目</v>
      </c>
    </row>
    <row r="1264" hidden="1" spans="2:18">
      <c r="B1264" s="40" t="s">
        <v>106</v>
      </c>
      <c r="C1264" s="72">
        <v>45774</v>
      </c>
      <c r="D1264" s="40" t="str">
        <f>VLOOKUP(B1264,辅助信息!E:K,7,FALSE)</f>
        <v>JWDDCD2024101600133</v>
      </c>
      <c r="E1264" s="40" t="str">
        <f>VLOOKUP(F1264,辅助信息!A:B,2,FALSE)</f>
        <v>螺纹钢</v>
      </c>
      <c r="F1264" s="40" t="s">
        <v>32</v>
      </c>
      <c r="G1264" s="36">
        <v>24</v>
      </c>
      <c r="H1264" s="36">
        <f>_xlfn.XLOOKUP(C1264&amp;F1264&amp;I1264&amp;J1264,'[1]2025年已发货'!$F:$F&amp;'[1]2025年已发货'!$C:$C&amp;'[1]2025年已发货'!$G:$G&amp;'[1]2025年已发货'!$H:$H,'[1]2025年已发货'!$E:$E,"未发货")</f>
        <v>18</v>
      </c>
      <c r="I1264" s="40" t="str">
        <f>VLOOKUP(B1264,辅助信息!E:I,3,FALSE)</f>
        <v>（五冶钢构宜宾高县月江镇建设项目）  四川省宜宾市高县月江镇刚记超市斜对面(还阳组团沪碳二期项目)</v>
      </c>
      <c r="J1264" s="40" t="str">
        <f>VLOOKUP(B1264,辅助信息!E:I,4,FALSE)</f>
        <v>张朝亮</v>
      </c>
      <c r="K1264" s="40">
        <f>VLOOKUP(J1264,辅助信息!H:I,2,FALSE)</f>
        <v>15228205853</v>
      </c>
      <c r="L1264" s="39" t="str">
        <f>VLOOKUP(B1264,辅助信息!E:J,6,FALSE)</f>
        <v>提前联系到场规格</v>
      </c>
      <c r="M1264" s="93">
        <v>45775</v>
      </c>
      <c r="O1264" s="64">
        <f ca="1" t="shared" si="53"/>
        <v>0</v>
      </c>
      <c r="P1264" s="64">
        <f ca="1" t="shared" si="54"/>
        <v>196</v>
      </c>
      <c r="Q1264" s="29" t="str">
        <f>VLOOKUP(B1264,辅助信息!E:M,9,FALSE)</f>
        <v>ZTWM-CDGS-XS-2024-0169-中冶西部钢构-宜宾市南溪区幸福路东路,高县月江镇建设项目</v>
      </c>
      <c r="R1264" s="29" t="str">
        <f>_xlfn._xlws.FILTER(辅助信息!D:D,辅助信息!E:E=B1264)</f>
        <v>五冶钢构-宜宾市南溪区高县月江镇建设项目</v>
      </c>
    </row>
    <row r="1265" hidden="1" spans="1:18">
      <c r="A1265" s="26"/>
      <c r="B1265" s="40" t="s">
        <v>81</v>
      </c>
      <c r="C1265" s="72">
        <v>45777</v>
      </c>
      <c r="D1265" s="40" t="str">
        <f>VLOOKUP(B1265,辅助信息!E:K,7,FALSE)</f>
        <v>JWDDCD2025060900080</v>
      </c>
      <c r="E1265" s="40" t="str">
        <f>VLOOKUP(F1265,辅助信息!A:B,2,FALSE)</f>
        <v>盘螺</v>
      </c>
      <c r="F1265" s="40" t="s">
        <v>26</v>
      </c>
      <c r="G1265" s="40">
        <v>22</v>
      </c>
      <c r="H1265" s="40">
        <v>22</v>
      </c>
      <c r="I1265" s="40" t="str">
        <f>VLOOKUP(B1265,辅助信息!E:I,3,FALSE)</f>
        <v>（华西简阳西城嘉苑）四川省成都市简阳市简城街道高屋村</v>
      </c>
      <c r="J1265" s="40" t="str">
        <f>VLOOKUP(B1265,辅助信息!E:I,4,FALSE)</f>
        <v>张瀚镭</v>
      </c>
      <c r="K1265" s="40">
        <f>VLOOKUP(J1265,辅助信息!H:I,2,FALSE)</f>
        <v>15884666220</v>
      </c>
      <c r="L1265" s="39" t="str">
        <f>VLOOKUP(B1265,辅助信息!E:J,6,FALSE)</f>
        <v>现场禁止使用氢能源挂车！优先威钢发货,我方卸车,新老国标钢厂不加价可直发，因陕钢多次出现磅差，项目拒绝使用</v>
      </c>
      <c r="M1265" s="117">
        <v>45769</v>
      </c>
      <c r="N1265" s="29"/>
      <c r="O1265" s="26">
        <f ca="1" t="shared" si="53"/>
        <v>0</v>
      </c>
      <c r="P1265" s="64">
        <f ca="1" t="shared" si="54"/>
        <v>202</v>
      </c>
      <c r="Q1265" s="29" t="str">
        <f>VLOOKUP(B1265,辅助信息!E:M,9,FALSE)</f>
        <v>ZTWM-CDGS-XS-2024-0030-华西集采-简州大道</v>
      </c>
      <c r="R1265" s="120" t="str">
        <f>_xlfn._xlws.FILTER(辅助信息!D:D,辅助信息!E:E=B1265)</f>
        <v>华西简阳西城嘉苑</v>
      </c>
    </row>
    <row r="1266" hidden="1" spans="1:18">
      <c r="A1266" s="26"/>
      <c r="B1266" s="40" t="s">
        <v>81</v>
      </c>
      <c r="C1266" s="72">
        <v>45777</v>
      </c>
      <c r="D1266" s="40" t="str">
        <f>VLOOKUP(B1266,辅助信息!E:K,7,FALSE)</f>
        <v>JWDDCD2025060900080</v>
      </c>
      <c r="E1266" s="40" t="str">
        <f>VLOOKUP(F1266,辅助信息!A:B,2,FALSE)</f>
        <v>螺纹钢</v>
      </c>
      <c r="F1266" s="40" t="s">
        <v>33</v>
      </c>
      <c r="G1266" s="40">
        <v>20</v>
      </c>
      <c r="H1266" s="40">
        <v>20</v>
      </c>
      <c r="I1266" s="40" t="str">
        <f>VLOOKUP(B1266,辅助信息!E:I,3,FALSE)</f>
        <v>（华西简阳西城嘉苑）四川省成都市简阳市简城街道高屋村</v>
      </c>
      <c r="J1266" s="40" t="str">
        <f>VLOOKUP(B1266,辅助信息!E:I,4,FALSE)</f>
        <v>张瀚镭</v>
      </c>
      <c r="K1266" s="40">
        <f>VLOOKUP(J1266,辅助信息!H:I,2,FALSE)</f>
        <v>15884666220</v>
      </c>
      <c r="L1266" s="39" t="str">
        <f>VLOOKUP(B1266,辅助信息!E:J,6,FALSE)</f>
        <v>现场禁止使用氢能源挂车！优先威钢发货,我方卸车,新老国标钢厂不加价可直发，因陕钢多次出现磅差，项目拒绝使用</v>
      </c>
      <c r="M1266" s="117">
        <v>45769</v>
      </c>
      <c r="N1266" s="29"/>
      <c r="O1266" s="26">
        <f ca="1" t="shared" si="53"/>
        <v>0</v>
      </c>
      <c r="P1266" s="64">
        <f ca="1" t="shared" si="54"/>
        <v>202</v>
      </c>
      <c r="Q1266" s="29" t="str">
        <f>VLOOKUP(B1266,辅助信息!E:M,9,FALSE)</f>
        <v>ZTWM-CDGS-XS-2024-0030-华西集采-简州大道</v>
      </c>
      <c r="R1266" s="120" t="str">
        <f>_xlfn._xlws.FILTER(辅助信息!D:D,辅助信息!E:E=B1266)</f>
        <v>华西简阳西城嘉苑</v>
      </c>
    </row>
    <row r="1267" hidden="1" spans="1:18">
      <c r="A1267" s="64"/>
      <c r="B1267" s="40" t="s">
        <v>81</v>
      </c>
      <c r="C1267" s="72">
        <v>45777</v>
      </c>
      <c r="D1267" s="40" t="str">
        <f>VLOOKUP(B1267,辅助信息!E:K,7,FALSE)</f>
        <v>JWDDCD2025060900080</v>
      </c>
      <c r="E1267" s="40" t="str">
        <f>VLOOKUP(F1267,辅助信息!A:B,2,FALSE)</f>
        <v>螺纹钢</v>
      </c>
      <c r="F1267" s="40" t="s">
        <v>19</v>
      </c>
      <c r="G1267" s="36">
        <v>15</v>
      </c>
      <c r="H1267" s="36">
        <v>15</v>
      </c>
      <c r="I1267" s="40" t="str">
        <f>VLOOKUP(B1267,辅助信息!E:I,3,FALSE)</f>
        <v>（华西简阳西城嘉苑）四川省成都市简阳市简城街道高屋村</v>
      </c>
      <c r="J1267" s="40" t="str">
        <f>VLOOKUP(B1267,辅助信息!E:I,4,FALSE)</f>
        <v>张瀚镭</v>
      </c>
      <c r="K1267" s="40">
        <f>VLOOKUP(J1267,辅助信息!H:I,2,FALSE)</f>
        <v>15884666220</v>
      </c>
      <c r="L1267" s="39" t="str">
        <f>VLOOKUP(B1267,辅助信息!E:J,6,FALSE)</f>
        <v>现场禁止使用氢能源挂车！优先威钢发货,我方卸车,新老国标钢厂不加价可直发，因陕钢多次出现磅差，项目拒绝使用</v>
      </c>
      <c r="M1267" s="118">
        <v>45775</v>
      </c>
      <c r="N1267" s="119"/>
      <c r="O1267" s="64">
        <f ca="1" t="shared" si="53"/>
        <v>0</v>
      </c>
      <c r="P1267" s="64">
        <f ca="1" t="shared" si="54"/>
        <v>196</v>
      </c>
      <c r="Q1267" s="29" t="str">
        <f>VLOOKUP(B1267,辅助信息!E:M,9,FALSE)</f>
        <v>ZTWM-CDGS-XS-2024-0030-华西集采-简州大道</v>
      </c>
      <c r="R1267" s="120" t="str">
        <f>_xlfn._xlws.FILTER(辅助信息!D:D,辅助信息!E:E=B1267)</f>
        <v>华西简阳西城嘉苑</v>
      </c>
    </row>
    <row r="1268" hidden="1" spans="1:18">
      <c r="A1268" s="64"/>
      <c r="B1268" s="40" t="s">
        <v>81</v>
      </c>
      <c r="C1268" s="72">
        <v>45777</v>
      </c>
      <c r="D1268" s="40" t="str">
        <f>VLOOKUP(B1268,辅助信息!E:K,7,FALSE)</f>
        <v>JWDDCD2025060900080</v>
      </c>
      <c r="E1268" s="40" t="str">
        <f>VLOOKUP(F1268,辅助信息!A:B,2,FALSE)</f>
        <v>螺纹钢</v>
      </c>
      <c r="F1268" s="40" t="s">
        <v>32</v>
      </c>
      <c r="G1268" s="36">
        <v>40</v>
      </c>
      <c r="H1268" s="36">
        <v>40</v>
      </c>
      <c r="I1268" s="40" t="str">
        <f>VLOOKUP(B1268,辅助信息!E:I,3,FALSE)</f>
        <v>（华西简阳西城嘉苑）四川省成都市简阳市简城街道高屋村</v>
      </c>
      <c r="J1268" s="40" t="str">
        <f>VLOOKUP(B1268,辅助信息!E:I,4,FALSE)</f>
        <v>张瀚镭</v>
      </c>
      <c r="K1268" s="40">
        <f>VLOOKUP(J1268,辅助信息!H:I,2,FALSE)</f>
        <v>15884666220</v>
      </c>
      <c r="L1268" s="39" t="str">
        <f>VLOOKUP(B1268,辅助信息!E:J,6,FALSE)</f>
        <v>现场禁止使用氢能源挂车！优先威钢发货,我方卸车,新老国标钢厂不加价可直发，因陕钢多次出现磅差，项目拒绝使用</v>
      </c>
      <c r="M1268" s="118">
        <v>45775</v>
      </c>
      <c r="N1268" s="119"/>
      <c r="O1268" s="64">
        <f ca="1" t="shared" si="53"/>
        <v>0</v>
      </c>
      <c r="P1268" s="64">
        <f ca="1" t="shared" si="54"/>
        <v>196</v>
      </c>
      <c r="Q1268" s="29" t="str">
        <f>VLOOKUP(B1268,辅助信息!E:M,9,FALSE)</f>
        <v>ZTWM-CDGS-XS-2024-0030-华西集采-简州大道</v>
      </c>
      <c r="R1268" s="120" t="str">
        <f>_xlfn._xlws.FILTER(辅助信息!D:D,辅助信息!E:E=B1268)</f>
        <v>华西简阳西城嘉苑</v>
      </c>
    </row>
    <row r="1269" hidden="1" spans="1:18">
      <c r="A1269" s="64"/>
      <c r="B1269" s="40" t="s">
        <v>81</v>
      </c>
      <c r="C1269" s="72">
        <v>45777</v>
      </c>
      <c r="D1269" s="40" t="str">
        <f>VLOOKUP(B1269,辅助信息!E:K,7,FALSE)</f>
        <v>JWDDCD2025060900080</v>
      </c>
      <c r="E1269" s="40" t="str">
        <f>VLOOKUP(F1269,辅助信息!A:B,2,FALSE)</f>
        <v>螺纹钢</v>
      </c>
      <c r="F1269" s="40" t="s">
        <v>30</v>
      </c>
      <c r="G1269" s="36">
        <v>15</v>
      </c>
      <c r="H1269" s="36">
        <v>15</v>
      </c>
      <c r="I1269" s="40" t="str">
        <f>VLOOKUP(B1269,辅助信息!E:I,3,FALSE)</f>
        <v>（华西简阳西城嘉苑）四川省成都市简阳市简城街道高屋村</v>
      </c>
      <c r="J1269" s="40" t="str">
        <f>VLOOKUP(B1269,辅助信息!E:I,4,FALSE)</f>
        <v>张瀚镭</v>
      </c>
      <c r="K1269" s="40">
        <f>VLOOKUP(J1269,辅助信息!H:I,2,FALSE)</f>
        <v>15884666220</v>
      </c>
      <c r="L1269" s="39" t="str">
        <f>VLOOKUP(B1269,辅助信息!E:J,6,FALSE)</f>
        <v>现场禁止使用氢能源挂车！优先威钢发货,我方卸车,新老国标钢厂不加价可直发，因陕钢多次出现磅差，项目拒绝使用</v>
      </c>
      <c r="M1269" s="118">
        <v>45775</v>
      </c>
      <c r="N1269" s="119"/>
      <c r="O1269" s="64">
        <f ca="1" t="shared" si="53"/>
        <v>0</v>
      </c>
      <c r="P1269" s="64">
        <f ca="1" t="shared" si="54"/>
        <v>196</v>
      </c>
      <c r="Q1269" s="29" t="str">
        <f>VLOOKUP(B1269,辅助信息!E:M,9,FALSE)</f>
        <v>ZTWM-CDGS-XS-2024-0030-华西集采-简州大道</v>
      </c>
      <c r="R1269" s="120" t="str">
        <f>_xlfn._xlws.FILTER(辅助信息!D:D,辅助信息!E:E=B1269)</f>
        <v>华西简阳西城嘉苑</v>
      </c>
    </row>
    <row r="1270" hidden="1" spans="2:18">
      <c r="B1270" s="40" t="s">
        <v>31</v>
      </c>
      <c r="C1270" s="72">
        <v>45777</v>
      </c>
      <c r="D1270" s="40" t="str">
        <f>VLOOKUP(B1270,辅助信息!E:K,7,FALSE)</f>
        <v>JWDDCD2024121000136</v>
      </c>
      <c r="E1270" s="40" t="str">
        <f>VLOOKUP(F1270,辅助信息!A:B,2,FALSE)</f>
        <v>高线</v>
      </c>
      <c r="F1270" s="40" t="s">
        <v>51</v>
      </c>
      <c r="G1270" s="36">
        <v>2.5</v>
      </c>
      <c r="H1270" s="36" t="str">
        <f>_xlfn.XLOOKUP(C1270&amp;F1270&amp;I1270&amp;J1270,'[1]2025年已发货'!$F:$F&amp;'[1]2025年已发货'!$C:$C&amp;'[1]2025年已发货'!$G:$G&amp;'[1]2025年已发货'!$H:$H,'[1]2025年已发货'!$E:$E,"未发货")</f>
        <v>未发货</v>
      </c>
      <c r="I1270" s="40" t="str">
        <f>VLOOKUP(B1270,辅助信息!E:I,3,FALSE)</f>
        <v>（四川商建-射洪城乡一体化项目）遂宁市射洪市忠新幼儿园北侧约220米新溪小区</v>
      </c>
      <c r="J1270" s="40" t="str">
        <f>VLOOKUP(B1270,辅助信息!E:I,4,FALSE)</f>
        <v>柏子刚</v>
      </c>
      <c r="K1270" s="40">
        <f>VLOOKUP(J1270,辅助信息!H:I,2,FALSE)</f>
        <v>15692885305</v>
      </c>
      <c r="L1270" s="39" t="str">
        <f>VLOOKUP(B1270,辅助信息!E:J,6,FALSE)</f>
        <v>提前联系到场规格及数量</v>
      </c>
      <c r="M1270" s="93">
        <v>45779</v>
      </c>
      <c r="O1270" s="64">
        <f ca="1" t="shared" si="53"/>
        <v>0</v>
      </c>
      <c r="P1270" s="64">
        <f ca="1" t="shared" si="54"/>
        <v>192</v>
      </c>
      <c r="Q1270" s="29" t="str">
        <f>VLOOKUP(B1270,辅助信息!E:M,9,FALSE)</f>
        <v>ZTWM-CDGS-XS-2024-0179-四川商投-射洪城乡一体化建设项目</v>
      </c>
      <c r="R1270" s="120" t="str">
        <f>_xlfn._xlws.FILTER(辅助信息!D:D,辅助信息!E:E=B1270)</f>
        <v>四川商建
射洪城乡一体化项目</v>
      </c>
    </row>
    <row r="1271" hidden="1" spans="2:18">
      <c r="B1271" s="40" t="s">
        <v>31</v>
      </c>
      <c r="C1271" s="72">
        <v>45777</v>
      </c>
      <c r="D1271" s="40" t="str">
        <f>VLOOKUP(B1271,辅助信息!E:K,7,FALSE)</f>
        <v>JWDDCD2024121000136</v>
      </c>
      <c r="E1271" s="40" t="str">
        <f>VLOOKUP(F1271,辅助信息!A:B,2,FALSE)</f>
        <v>盘螺</v>
      </c>
      <c r="F1271" s="40" t="s">
        <v>41</v>
      </c>
      <c r="G1271" s="36">
        <v>32.5</v>
      </c>
      <c r="H1271" s="36" t="str">
        <f>_xlfn.XLOOKUP(C1271&amp;F1271&amp;I1271&amp;J1271,'[1]2025年已发货'!$F:$F&amp;'[1]2025年已发货'!$C:$C&amp;'[1]2025年已发货'!$G:$G&amp;'[1]2025年已发货'!$H:$H,'[1]2025年已发货'!$E:$E,"未发货")</f>
        <v>未发货</v>
      </c>
      <c r="I1271" s="40" t="str">
        <f>VLOOKUP(B1271,辅助信息!E:I,3,FALSE)</f>
        <v>（四川商建-射洪城乡一体化项目）遂宁市射洪市忠新幼儿园北侧约220米新溪小区</v>
      </c>
      <c r="J1271" s="40" t="str">
        <f>VLOOKUP(B1271,辅助信息!E:I,4,FALSE)</f>
        <v>柏子刚</v>
      </c>
      <c r="K1271" s="40">
        <f>VLOOKUP(J1271,辅助信息!H:I,2,FALSE)</f>
        <v>15692885305</v>
      </c>
      <c r="L1271" s="39" t="str">
        <f>VLOOKUP(B1271,辅助信息!E:J,6,FALSE)</f>
        <v>提前联系到场规格及数量</v>
      </c>
      <c r="M1271" s="93">
        <v>45779</v>
      </c>
      <c r="O1271" s="64">
        <f ca="1" t="shared" ref="O1271:O1276" si="55">IF(OR(M1271="",N1271&lt;&gt;""),"",MAX(M1271-TODAY(),0))</f>
        <v>0</v>
      </c>
      <c r="P1271" s="64">
        <f ca="1" t="shared" si="54"/>
        <v>192</v>
      </c>
      <c r="Q1271" s="29" t="str">
        <f>VLOOKUP(B1271,辅助信息!E:M,9,FALSE)</f>
        <v>ZTWM-CDGS-XS-2024-0179-四川商投-射洪城乡一体化建设项目</v>
      </c>
      <c r="R1271" s="120" t="str">
        <f>_xlfn._xlws.FILTER(辅助信息!D:D,辅助信息!E:E=B1271)</f>
        <v>四川商建
射洪城乡一体化项目</v>
      </c>
    </row>
    <row r="1272" hidden="1" spans="2:18">
      <c r="B1272" s="40" t="s">
        <v>31</v>
      </c>
      <c r="C1272" s="72">
        <v>45777</v>
      </c>
      <c r="D1272" s="40" t="str">
        <f>VLOOKUP(B1272,辅助信息!E:K,7,FALSE)</f>
        <v>JWDDCD2024121000136</v>
      </c>
      <c r="E1272" s="40" t="str">
        <f>VLOOKUP(F1272,辅助信息!A:B,2,FALSE)</f>
        <v>螺纹钢</v>
      </c>
      <c r="F1272" s="40" t="s">
        <v>27</v>
      </c>
      <c r="G1272" s="36">
        <v>15</v>
      </c>
      <c r="H1272" s="36" t="str">
        <f>_xlfn.XLOOKUP(C1272&amp;F1272&amp;I1272&amp;J1272,'[1]2025年已发货'!$F:$F&amp;'[1]2025年已发货'!$C:$C&amp;'[1]2025年已发货'!$G:$G&amp;'[1]2025年已发货'!$H:$H,'[1]2025年已发货'!$E:$E,"未发货")</f>
        <v>未发货</v>
      </c>
      <c r="I1272" s="40" t="str">
        <f>VLOOKUP(B1272,辅助信息!E:I,3,FALSE)</f>
        <v>（四川商建-射洪城乡一体化项目）遂宁市射洪市忠新幼儿园北侧约220米新溪小区</v>
      </c>
      <c r="J1272" s="40" t="str">
        <f>VLOOKUP(B1272,辅助信息!E:I,4,FALSE)</f>
        <v>柏子刚</v>
      </c>
      <c r="K1272" s="40">
        <f>VLOOKUP(J1272,辅助信息!H:I,2,FALSE)</f>
        <v>15692885305</v>
      </c>
      <c r="L1272" s="39" t="str">
        <f>VLOOKUP(B1272,辅助信息!E:J,6,FALSE)</f>
        <v>提前联系到场规格及数量</v>
      </c>
      <c r="M1272" s="93">
        <v>45779</v>
      </c>
      <c r="O1272" s="64">
        <f ca="1" t="shared" si="55"/>
        <v>0</v>
      </c>
      <c r="P1272" s="64">
        <f ca="1" t="shared" si="54"/>
        <v>192</v>
      </c>
      <c r="Q1272" s="29" t="str">
        <f>VLOOKUP(B1272,辅助信息!E:M,9,FALSE)</f>
        <v>ZTWM-CDGS-XS-2024-0179-四川商投-射洪城乡一体化建设项目</v>
      </c>
      <c r="R1272" s="120" t="str">
        <f>_xlfn._xlws.FILTER(辅助信息!D:D,辅助信息!E:E=B1272)</f>
        <v>四川商建
射洪城乡一体化项目</v>
      </c>
    </row>
    <row r="1273" hidden="1" spans="2:18">
      <c r="B1273" s="40" t="s">
        <v>31</v>
      </c>
      <c r="C1273" s="72">
        <v>45777</v>
      </c>
      <c r="D1273" s="40" t="str">
        <f>VLOOKUP(B1273,辅助信息!E:K,7,FALSE)</f>
        <v>JWDDCD2024121000136</v>
      </c>
      <c r="E1273" s="40" t="str">
        <f>VLOOKUP(F1273,辅助信息!A:B,2,FALSE)</f>
        <v>螺纹钢</v>
      </c>
      <c r="F1273" s="40" t="s">
        <v>30</v>
      </c>
      <c r="G1273" s="36">
        <v>12</v>
      </c>
      <c r="H1273" s="36" t="str">
        <f>_xlfn.XLOOKUP(C1273&amp;F1273&amp;I1273&amp;J1273,'[1]2025年已发货'!$F:$F&amp;'[1]2025年已发货'!$C:$C&amp;'[1]2025年已发货'!$G:$G&amp;'[1]2025年已发货'!$H:$H,'[1]2025年已发货'!$E:$E,"未发货")</f>
        <v>未发货</v>
      </c>
      <c r="I1273" s="40" t="str">
        <f>VLOOKUP(B1273,辅助信息!E:I,3,FALSE)</f>
        <v>（四川商建-射洪城乡一体化项目）遂宁市射洪市忠新幼儿园北侧约220米新溪小区</v>
      </c>
      <c r="J1273" s="40" t="str">
        <f>VLOOKUP(B1273,辅助信息!E:I,4,FALSE)</f>
        <v>柏子刚</v>
      </c>
      <c r="K1273" s="40">
        <f>VLOOKUP(J1273,辅助信息!H:I,2,FALSE)</f>
        <v>15692885305</v>
      </c>
      <c r="L1273" s="39" t="str">
        <f>VLOOKUP(B1273,辅助信息!E:J,6,FALSE)</f>
        <v>提前联系到场规格及数量</v>
      </c>
      <c r="M1273" s="93">
        <v>45779</v>
      </c>
      <c r="O1273" s="64">
        <f ca="1" t="shared" si="55"/>
        <v>0</v>
      </c>
      <c r="P1273" s="64">
        <f ca="1" t="shared" si="54"/>
        <v>192</v>
      </c>
      <c r="Q1273" s="29" t="str">
        <f>VLOOKUP(B1273,辅助信息!E:M,9,FALSE)</f>
        <v>ZTWM-CDGS-XS-2024-0179-四川商投-射洪城乡一体化建设项目</v>
      </c>
      <c r="R1273" s="120" t="str">
        <f>_xlfn._xlws.FILTER(辅助信息!D:D,辅助信息!E:E=B1273)</f>
        <v>四川商建
射洪城乡一体化项目</v>
      </c>
    </row>
    <row r="1274" hidden="1" spans="2:18">
      <c r="B1274" s="40" t="s">
        <v>31</v>
      </c>
      <c r="C1274" s="72">
        <v>45777</v>
      </c>
      <c r="D1274" s="40" t="str">
        <f>VLOOKUP(B1274,辅助信息!E:K,7,FALSE)</f>
        <v>JWDDCD2024121000136</v>
      </c>
      <c r="E1274" s="40" t="str">
        <f>VLOOKUP(F1274,辅助信息!A:B,2,FALSE)</f>
        <v>螺纹钢</v>
      </c>
      <c r="F1274" s="40" t="s">
        <v>66</v>
      </c>
      <c r="G1274" s="36">
        <v>9</v>
      </c>
      <c r="H1274" s="36" t="str">
        <f>_xlfn.XLOOKUP(C1274&amp;F1274&amp;I1274&amp;J1274,'[1]2025年已发货'!$F:$F&amp;'[1]2025年已发货'!$C:$C&amp;'[1]2025年已发货'!$G:$G&amp;'[1]2025年已发货'!$H:$H,'[1]2025年已发货'!$E:$E,"未发货")</f>
        <v>未发货</v>
      </c>
      <c r="I1274" s="40" t="str">
        <f>VLOOKUP(B1274,辅助信息!E:I,3,FALSE)</f>
        <v>（四川商建-射洪城乡一体化项目）遂宁市射洪市忠新幼儿园北侧约220米新溪小区</v>
      </c>
      <c r="J1274" s="40" t="str">
        <f>VLOOKUP(B1274,辅助信息!E:I,4,FALSE)</f>
        <v>柏子刚</v>
      </c>
      <c r="K1274" s="40">
        <f>VLOOKUP(J1274,辅助信息!H:I,2,FALSE)</f>
        <v>15692885305</v>
      </c>
      <c r="L1274" s="39" t="str">
        <f>VLOOKUP(B1274,辅助信息!E:J,6,FALSE)</f>
        <v>提前联系到场规格及数量</v>
      </c>
      <c r="M1274" s="93">
        <v>45779</v>
      </c>
      <c r="O1274" s="64">
        <f ca="1" t="shared" si="55"/>
        <v>0</v>
      </c>
      <c r="P1274" s="64">
        <f ca="1" t="shared" si="54"/>
        <v>192</v>
      </c>
      <c r="Q1274" s="29" t="str">
        <f>VLOOKUP(B1274,辅助信息!E:M,9,FALSE)</f>
        <v>ZTWM-CDGS-XS-2024-0179-四川商投-射洪城乡一体化建设项目</v>
      </c>
      <c r="R1274" s="120" t="str">
        <f>_xlfn._xlws.FILTER(辅助信息!D:D,辅助信息!E:E=B1274)</f>
        <v>四川商建
射洪城乡一体化项目</v>
      </c>
    </row>
    <row r="1275" hidden="1" spans="2:18">
      <c r="B1275" s="40" t="s">
        <v>31</v>
      </c>
      <c r="C1275" s="72">
        <v>45777</v>
      </c>
      <c r="D1275" s="40" t="str">
        <f>VLOOKUP(B1275,辅助信息!E:K,7,FALSE)</f>
        <v>JWDDCD2024121000136</v>
      </c>
      <c r="E1275" s="40" t="str">
        <f>VLOOKUP(F1275,辅助信息!A:B,2,FALSE)</f>
        <v>螺纹钢</v>
      </c>
      <c r="F1275" s="40" t="s">
        <v>21</v>
      </c>
      <c r="G1275" s="36">
        <v>3</v>
      </c>
      <c r="H1275" s="36" t="str">
        <f>_xlfn.XLOOKUP(C1275&amp;F1275&amp;I1275&amp;J1275,'[1]2025年已发货'!$F:$F&amp;'[1]2025年已发货'!$C:$C&amp;'[1]2025年已发货'!$G:$G&amp;'[1]2025年已发货'!$H:$H,'[1]2025年已发货'!$E:$E,"未发货")</f>
        <v>未发货</v>
      </c>
      <c r="I1275" s="40" t="str">
        <f>VLOOKUP(B1275,辅助信息!E:I,3,FALSE)</f>
        <v>（四川商建-射洪城乡一体化项目）遂宁市射洪市忠新幼儿园北侧约220米新溪小区</v>
      </c>
      <c r="J1275" s="40" t="str">
        <f>VLOOKUP(B1275,辅助信息!E:I,4,FALSE)</f>
        <v>柏子刚</v>
      </c>
      <c r="K1275" s="40">
        <f>VLOOKUP(J1275,辅助信息!H:I,2,FALSE)</f>
        <v>15692885305</v>
      </c>
      <c r="L1275" s="39" t="str">
        <f>VLOOKUP(B1275,辅助信息!E:J,6,FALSE)</f>
        <v>提前联系到场规格及数量</v>
      </c>
      <c r="M1275" s="93">
        <v>45779</v>
      </c>
      <c r="O1275" s="64">
        <f ca="1" t="shared" si="55"/>
        <v>0</v>
      </c>
      <c r="P1275" s="64">
        <f ca="1" t="shared" si="54"/>
        <v>192</v>
      </c>
      <c r="Q1275" s="29" t="str">
        <f>VLOOKUP(B1275,辅助信息!E:M,9,FALSE)</f>
        <v>ZTWM-CDGS-XS-2024-0179-四川商投-射洪城乡一体化建设项目</v>
      </c>
      <c r="R1275" s="120" t="str">
        <f>_xlfn._xlws.FILTER(辅助信息!D:D,辅助信息!E:E=B1275)</f>
        <v>四川商建
射洪城乡一体化项目</v>
      </c>
    </row>
    <row r="1276" hidden="1" spans="2:18">
      <c r="B1276" s="40" t="s">
        <v>31</v>
      </c>
      <c r="C1276" s="72">
        <v>45777</v>
      </c>
      <c r="D1276" s="40" t="str">
        <f>VLOOKUP(B1276,辅助信息!E:K,7,FALSE)</f>
        <v>JWDDCD2024121000136</v>
      </c>
      <c r="E1276" s="40" t="str">
        <f>VLOOKUP(F1276,辅助信息!A:B,2,FALSE)</f>
        <v>螺纹钢</v>
      </c>
      <c r="F1276" s="40" t="s">
        <v>22</v>
      </c>
      <c r="G1276" s="36">
        <v>60</v>
      </c>
      <c r="H1276" s="36" t="str">
        <f>_xlfn.XLOOKUP(C1276&amp;F1276&amp;I1276&amp;J1276,'[1]2025年已发货'!$F:$F&amp;'[1]2025年已发货'!$C:$C&amp;'[1]2025年已发货'!$G:$G&amp;'[1]2025年已发货'!$H:$H,'[1]2025年已发货'!$E:$E,"未发货")</f>
        <v>未发货</v>
      </c>
      <c r="I1276" s="40" t="str">
        <f>VLOOKUP(B1276,辅助信息!E:I,3,FALSE)</f>
        <v>（四川商建-射洪城乡一体化项目）遂宁市射洪市忠新幼儿园北侧约220米新溪小区</v>
      </c>
      <c r="J1276" s="40" t="str">
        <f>VLOOKUP(B1276,辅助信息!E:I,4,FALSE)</f>
        <v>柏子刚</v>
      </c>
      <c r="K1276" s="40">
        <f>VLOOKUP(J1276,辅助信息!H:I,2,FALSE)</f>
        <v>15692885305</v>
      </c>
      <c r="L1276" s="39" t="str">
        <f>VLOOKUP(B1276,辅助信息!E:J,6,FALSE)</f>
        <v>提前联系到场规格及数量</v>
      </c>
      <c r="M1276" s="118">
        <v>45775</v>
      </c>
      <c r="O1276" s="64">
        <f ca="1" t="shared" si="55"/>
        <v>0</v>
      </c>
      <c r="P1276" s="64">
        <f ca="1" t="shared" si="54"/>
        <v>196</v>
      </c>
      <c r="Q1276" s="29" t="str">
        <f>VLOOKUP(B1276,辅助信息!E:M,9,FALSE)</f>
        <v>ZTWM-CDGS-XS-2024-0179-四川商投-射洪城乡一体化建设项目</v>
      </c>
      <c r="R1276" s="120" t="str">
        <f>_xlfn._xlws.FILTER(辅助信息!D:D,辅助信息!E:E=B1276)</f>
        <v>四川商建
射洪城乡一体化项目</v>
      </c>
    </row>
    <row r="1277" hidden="1" spans="2:18">
      <c r="B1277" s="40" t="s">
        <v>81</v>
      </c>
      <c r="C1277" s="72">
        <v>45777</v>
      </c>
      <c r="D1277" s="40" t="str">
        <f>VLOOKUP(B1277,辅助信息!E:K,7,FALSE)</f>
        <v>JWDDCD2025060900080</v>
      </c>
      <c r="E1277" s="40" t="str">
        <f>VLOOKUP(F1277,辅助信息!A:B,2,FALSE)</f>
        <v>高线</v>
      </c>
      <c r="F1277" s="40" t="s">
        <v>53</v>
      </c>
      <c r="G1277" s="36">
        <v>2</v>
      </c>
      <c r="H1277" s="36" t="str">
        <f>_xlfn.XLOOKUP(C1277&amp;F1277&amp;I1277&amp;J1277,'[1]2025年已发货'!$F:$F&amp;'[1]2025年已发货'!$C:$C&amp;'[1]2025年已发货'!$G:$G&amp;'[1]2025年已发货'!$H:$H,'[1]2025年已发货'!$E:$E,"未发货")</f>
        <v>未发货</v>
      </c>
      <c r="I1277" s="40" t="str">
        <f>VLOOKUP(B1277,辅助信息!E:I,3,FALSE)</f>
        <v>（华西简阳西城嘉苑）四川省成都市简阳市简城街道高屋村</v>
      </c>
      <c r="J1277" s="40" t="str">
        <f>VLOOKUP(B1277,辅助信息!E:I,4,FALSE)</f>
        <v>张瀚镭</v>
      </c>
      <c r="K1277" s="40">
        <f>VLOOKUP(J1277,辅助信息!H:I,2,FALSE)</f>
        <v>15884666220</v>
      </c>
      <c r="L1277" s="39" t="str">
        <f>VLOOKUP(B1277,辅助信息!E:J,6,FALSE)</f>
        <v>现场禁止使用氢能源挂车！优先威钢发货,我方卸车,新老国标钢厂不加价可直发，因陕钢多次出现磅差，项目拒绝使用</v>
      </c>
      <c r="M1277" s="93">
        <v>45777</v>
      </c>
      <c r="O1277" s="64">
        <f ca="1" t="shared" ref="O1277:O1286" si="56">IF(OR(M1277="",N1277&lt;&gt;""),"",MAX(M1277-TODAY(),0))</f>
        <v>0</v>
      </c>
      <c r="P1277" s="64">
        <f ca="1" t="shared" si="54"/>
        <v>194</v>
      </c>
      <c r="Q1277" s="29" t="str">
        <f>VLOOKUP(B1277,辅助信息!E:M,9,FALSE)</f>
        <v>ZTWM-CDGS-XS-2024-0030-华西集采-简州大道</v>
      </c>
      <c r="R1277" s="120" t="str">
        <f>_xlfn._xlws.FILTER(辅助信息!D:D,辅助信息!E:E=B1277)</f>
        <v>华西简阳西城嘉苑</v>
      </c>
    </row>
    <row r="1278" hidden="1" spans="2:18">
      <c r="B1278" s="40" t="s">
        <v>81</v>
      </c>
      <c r="C1278" s="72">
        <v>45777</v>
      </c>
      <c r="D1278" s="40" t="str">
        <f>VLOOKUP(B1278,辅助信息!E:K,7,FALSE)</f>
        <v>JWDDCD2025060900080</v>
      </c>
      <c r="E1278" s="40" t="str">
        <f>VLOOKUP(F1278,辅助信息!A:B,2,FALSE)</f>
        <v>盘螺</v>
      </c>
      <c r="F1278" s="40" t="s">
        <v>40</v>
      </c>
      <c r="G1278" s="36">
        <v>3</v>
      </c>
      <c r="H1278" s="36">
        <f>_xlfn.XLOOKUP(C1278&amp;F1278&amp;I1278&amp;J1278,'[1]2025年已发货'!$F:$F&amp;'[1]2025年已发货'!$C:$C&amp;'[1]2025年已发货'!$G:$G&amp;'[1]2025年已发货'!$H:$H,'[1]2025年已发货'!$E:$E,"未发货")</f>
        <v>3</v>
      </c>
      <c r="I1278" s="40" t="str">
        <f>VLOOKUP(B1278,辅助信息!E:I,3,FALSE)</f>
        <v>（华西简阳西城嘉苑）四川省成都市简阳市简城街道高屋村</v>
      </c>
      <c r="J1278" s="40" t="str">
        <f>VLOOKUP(B1278,辅助信息!E:I,4,FALSE)</f>
        <v>张瀚镭</v>
      </c>
      <c r="K1278" s="40">
        <f>VLOOKUP(J1278,辅助信息!H:I,2,FALSE)</f>
        <v>15884666220</v>
      </c>
      <c r="L1278" s="39" t="str">
        <f>VLOOKUP(B1278,辅助信息!E:J,6,FALSE)</f>
        <v>现场禁止使用氢能源挂车！优先威钢发货,我方卸车,新老国标钢厂不加价可直发，因陕钢多次出现磅差，项目拒绝使用</v>
      </c>
      <c r="M1278" s="93">
        <v>45777</v>
      </c>
      <c r="O1278" s="64">
        <f ca="1" t="shared" si="56"/>
        <v>0</v>
      </c>
      <c r="P1278" s="64">
        <f ca="1" t="shared" si="54"/>
        <v>194</v>
      </c>
      <c r="Q1278" s="29" t="str">
        <f>VLOOKUP(B1278,辅助信息!E:M,9,FALSE)</f>
        <v>ZTWM-CDGS-XS-2024-0030-华西集采-简州大道</v>
      </c>
      <c r="R1278" s="120" t="str">
        <f>_xlfn._xlws.FILTER(辅助信息!D:D,辅助信息!E:E=B1278)</f>
        <v>华西简阳西城嘉苑</v>
      </c>
    </row>
    <row r="1279" hidden="1" spans="2:18">
      <c r="B1279" s="40" t="s">
        <v>81</v>
      </c>
      <c r="C1279" s="72">
        <v>45777</v>
      </c>
      <c r="D1279" s="40" t="str">
        <f>VLOOKUP(B1279,辅助信息!E:K,7,FALSE)</f>
        <v>JWDDCD2025060900080</v>
      </c>
      <c r="E1279" s="40" t="str">
        <f>VLOOKUP(F1279,辅助信息!A:B,2,FALSE)</f>
        <v>盘螺</v>
      </c>
      <c r="F1279" s="40" t="s">
        <v>41</v>
      </c>
      <c r="G1279" s="36">
        <v>5</v>
      </c>
      <c r="H1279" s="36">
        <f>_xlfn.XLOOKUP(C1279&amp;F1279&amp;I1279&amp;J1279,'[1]2025年已发货'!$F:$F&amp;'[1]2025年已发货'!$C:$C&amp;'[1]2025年已发货'!$G:$G&amp;'[1]2025年已发货'!$H:$H,'[1]2025年已发货'!$E:$E,"未发货")</f>
        <v>5</v>
      </c>
      <c r="I1279" s="40" t="str">
        <f>VLOOKUP(B1279,辅助信息!E:I,3,FALSE)</f>
        <v>（华西简阳西城嘉苑）四川省成都市简阳市简城街道高屋村</v>
      </c>
      <c r="J1279" s="40" t="str">
        <f>VLOOKUP(B1279,辅助信息!E:I,4,FALSE)</f>
        <v>张瀚镭</v>
      </c>
      <c r="K1279" s="40">
        <f>VLOOKUP(J1279,辅助信息!H:I,2,FALSE)</f>
        <v>15884666220</v>
      </c>
      <c r="L1279" s="39" t="str">
        <f>VLOOKUP(B1279,辅助信息!E:J,6,FALSE)</f>
        <v>现场禁止使用氢能源挂车！优先威钢发货,我方卸车,新老国标钢厂不加价可直发，因陕钢多次出现磅差，项目拒绝使用</v>
      </c>
      <c r="M1279" s="93">
        <v>45777</v>
      </c>
      <c r="O1279" s="64">
        <f ca="1" t="shared" si="56"/>
        <v>0</v>
      </c>
      <c r="P1279" s="64">
        <f ca="1" t="shared" si="54"/>
        <v>194</v>
      </c>
      <c r="Q1279" s="29" t="str">
        <f>VLOOKUP(B1279,辅助信息!E:M,9,FALSE)</f>
        <v>ZTWM-CDGS-XS-2024-0030-华西集采-简州大道</v>
      </c>
      <c r="R1279" s="120" t="str">
        <f>_xlfn._xlws.FILTER(辅助信息!D:D,辅助信息!E:E=B1279)</f>
        <v>华西简阳西城嘉苑</v>
      </c>
    </row>
    <row r="1280" hidden="1" spans="2:18">
      <c r="B1280" s="40" t="s">
        <v>81</v>
      </c>
      <c r="C1280" s="72">
        <v>45777</v>
      </c>
      <c r="D1280" s="40" t="str">
        <f>VLOOKUP(B1280,辅助信息!E:K,7,FALSE)</f>
        <v>JWDDCD2025060900080</v>
      </c>
      <c r="E1280" s="40" t="str">
        <f>VLOOKUP(F1280,辅助信息!A:B,2,FALSE)</f>
        <v>盘螺</v>
      </c>
      <c r="F1280" s="40" t="s">
        <v>26</v>
      </c>
      <c r="G1280" s="36">
        <v>18</v>
      </c>
      <c r="H1280" s="36">
        <v>18</v>
      </c>
      <c r="I1280" s="40" t="str">
        <f>VLOOKUP(B1280,辅助信息!E:I,3,FALSE)</f>
        <v>（华西简阳西城嘉苑）四川省成都市简阳市简城街道高屋村</v>
      </c>
      <c r="J1280" s="40" t="str">
        <f>VLOOKUP(B1280,辅助信息!E:I,4,FALSE)</f>
        <v>张瀚镭</v>
      </c>
      <c r="K1280" s="40">
        <f>VLOOKUP(J1280,辅助信息!H:I,2,FALSE)</f>
        <v>15884666220</v>
      </c>
      <c r="L1280" s="39" t="str">
        <f>VLOOKUP(B1280,辅助信息!E:J,6,FALSE)</f>
        <v>现场禁止使用氢能源挂车！优先威钢发货,我方卸车,新老国标钢厂不加价可直发，因陕钢多次出现磅差，项目拒绝使用</v>
      </c>
      <c r="M1280" s="93">
        <v>45777</v>
      </c>
      <c r="O1280" s="64">
        <f ca="1" t="shared" si="56"/>
        <v>0</v>
      </c>
      <c r="P1280" s="64">
        <f ca="1" t="shared" si="54"/>
        <v>194</v>
      </c>
      <c r="Q1280" s="29" t="str">
        <f>VLOOKUP(B1280,辅助信息!E:M,9,FALSE)</f>
        <v>ZTWM-CDGS-XS-2024-0030-华西集采-简州大道</v>
      </c>
      <c r="R1280" s="120" t="str">
        <f>_xlfn._xlws.FILTER(辅助信息!D:D,辅助信息!E:E=B1280)</f>
        <v>华西简阳西城嘉苑</v>
      </c>
    </row>
    <row r="1281" hidden="1" spans="2:18">
      <c r="B1281" s="40" t="s">
        <v>81</v>
      </c>
      <c r="C1281" s="72">
        <v>45777</v>
      </c>
      <c r="D1281" s="40" t="str">
        <f>VLOOKUP(B1281,辅助信息!E:K,7,FALSE)</f>
        <v>JWDDCD2025060900080</v>
      </c>
      <c r="E1281" s="40" t="str">
        <f>VLOOKUP(F1281,辅助信息!A:B,2,FALSE)</f>
        <v>螺纹钢</v>
      </c>
      <c r="F1281" s="40" t="s">
        <v>19</v>
      </c>
      <c r="G1281" s="36">
        <v>3</v>
      </c>
      <c r="H1281" s="36">
        <v>3</v>
      </c>
      <c r="I1281" s="40" t="str">
        <f>VLOOKUP(B1281,辅助信息!E:I,3,FALSE)</f>
        <v>（华西简阳西城嘉苑）四川省成都市简阳市简城街道高屋村</v>
      </c>
      <c r="J1281" s="40" t="str">
        <f>VLOOKUP(B1281,辅助信息!E:I,4,FALSE)</f>
        <v>张瀚镭</v>
      </c>
      <c r="K1281" s="40">
        <f>VLOOKUP(J1281,辅助信息!H:I,2,FALSE)</f>
        <v>15884666220</v>
      </c>
      <c r="L1281" s="39" t="str">
        <f>VLOOKUP(B1281,辅助信息!E:J,6,FALSE)</f>
        <v>现场禁止使用氢能源挂车！优先威钢发货,我方卸车,新老国标钢厂不加价可直发，因陕钢多次出现磅差，项目拒绝使用</v>
      </c>
      <c r="M1281" s="93">
        <v>45777</v>
      </c>
      <c r="O1281" s="64">
        <f ca="1" t="shared" si="56"/>
        <v>0</v>
      </c>
      <c r="P1281" s="64">
        <f ca="1" t="shared" si="54"/>
        <v>194</v>
      </c>
      <c r="Q1281" s="29" t="str">
        <f>VLOOKUP(B1281,辅助信息!E:M,9,FALSE)</f>
        <v>ZTWM-CDGS-XS-2024-0030-华西集采-简州大道</v>
      </c>
      <c r="R1281" s="120" t="str">
        <f>_xlfn._xlws.FILTER(辅助信息!D:D,辅助信息!E:E=B1281)</f>
        <v>华西简阳西城嘉苑</v>
      </c>
    </row>
    <row r="1282" hidden="1" spans="2:18">
      <c r="B1282" s="40" t="s">
        <v>81</v>
      </c>
      <c r="C1282" s="72">
        <v>45777</v>
      </c>
      <c r="D1282" s="40" t="str">
        <f>VLOOKUP(B1282,辅助信息!E:K,7,FALSE)</f>
        <v>JWDDCD2025060900080</v>
      </c>
      <c r="E1282" s="40" t="str">
        <f>VLOOKUP(F1282,辅助信息!A:B,2,FALSE)</f>
        <v>螺纹钢</v>
      </c>
      <c r="F1282" s="40" t="s">
        <v>32</v>
      </c>
      <c r="G1282" s="36">
        <v>83</v>
      </c>
      <c r="H1282" s="36">
        <v>83</v>
      </c>
      <c r="I1282" s="40" t="str">
        <f>VLOOKUP(B1282,辅助信息!E:I,3,FALSE)</f>
        <v>（华西简阳西城嘉苑）四川省成都市简阳市简城街道高屋村</v>
      </c>
      <c r="J1282" s="40" t="str">
        <f>VLOOKUP(B1282,辅助信息!E:I,4,FALSE)</f>
        <v>张瀚镭</v>
      </c>
      <c r="K1282" s="40">
        <f>VLOOKUP(J1282,辅助信息!H:I,2,FALSE)</f>
        <v>15884666220</v>
      </c>
      <c r="L1282" s="39" t="str">
        <f>VLOOKUP(B1282,辅助信息!E:J,6,FALSE)</f>
        <v>现场禁止使用氢能源挂车！优先威钢发货,我方卸车,新老国标钢厂不加价可直发，因陕钢多次出现磅差，项目拒绝使用</v>
      </c>
      <c r="M1282" s="93">
        <v>45777</v>
      </c>
      <c r="O1282" s="64">
        <f ca="1" t="shared" si="56"/>
        <v>0</v>
      </c>
      <c r="P1282" s="64">
        <f ca="1" t="shared" si="54"/>
        <v>194</v>
      </c>
      <c r="Q1282" s="29" t="str">
        <f>VLOOKUP(B1282,辅助信息!E:M,9,FALSE)</f>
        <v>ZTWM-CDGS-XS-2024-0030-华西集采-简州大道</v>
      </c>
      <c r="R1282" s="120" t="str">
        <f>_xlfn._xlws.FILTER(辅助信息!D:D,辅助信息!E:E=B1282)</f>
        <v>华西简阳西城嘉苑</v>
      </c>
    </row>
    <row r="1283" hidden="1" spans="2:18">
      <c r="B1283" s="40" t="s">
        <v>81</v>
      </c>
      <c r="C1283" s="72">
        <v>45777</v>
      </c>
      <c r="D1283" s="40" t="str">
        <f>VLOOKUP(B1283,辅助信息!E:K,7,FALSE)</f>
        <v>JWDDCD2025060900080</v>
      </c>
      <c r="E1283" s="40" t="str">
        <f>VLOOKUP(F1283,辅助信息!A:B,2,FALSE)</f>
        <v>螺纹钢</v>
      </c>
      <c r="F1283" s="40" t="s">
        <v>30</v>
      </c>
      <c r="G1283" s="36">
        <v>7</v>
      </c>
      <c r="H1283" s="36">
        <v>7</v>
      </c>
      <c r="I1283" s="40" t="str">
        <f>VLOOKUP(B1283,辅助信息!E:I,3,FALSE)</f>
        <v>（华西简阳西城嘉苑）四川省成都市简阳市简城街道高屋村</v>
      </c>
      <c r="J1283" s="40" t="str">
        <f>VLOOKUP(B1283,辅助信息!E:I,4,FALSE)</f>
        <v>张瀚镭</v>
      </c>
      <c r="K1283" s="40">
        <f>VLOOKUP(J1283,辅助信息!H:I,2,FALSE)</f>
        <v>15884666220</v>
      </c>
      <c r="L1283" s="39" t="str">
        <f>VLOOKUP(B1283,辅助信息!E:J,6,FALSE)</f>
        <v>现场禁止使用氢能源挂车！优先威钢发货,我方卸车,新老国标钢厂不加价可直发，因陕钢多次出现磅差，项目拒绝使用</v>
      </c>
      <c r="M1283" s="93">
        <v>45777</v>
      </c>
      <c r="O1283" s="64">
        <f ca="1" t="shared" si="56"/>
        <v>0</v>
      </c>
      <c r="P1283" s="64">
        <f ca="1" t="shared" si="54"/>
        <v>194</v>
      </c>
      <c r="Q1283" s="29" t="str">
        <f>VLOOKUP(B1283,辅助信息!E:M,9,FALSE)</f>
        <v>ZTWM-CDGS-XS-2024-0030-华西集采-简州大道</v>
      </c>
      <c r="R1283" s="120" t="str">
        <f>_xlfn._xlws.FILTER(辅助信息!D:D,辅助信息!E:E=B1283)</f>
        <v>华西简阳西城嘉苑</v>
      </c>
    </row>
    <row r="1284" hidden="1" spans="2:18">
      <c r="B1284" s="40" t="s">
        <v>81</v>
      </c>
      <c r="C1284" s="72">
        <v>45777</v>
      </c>
      <c r="D1284" s="40" t="str">
        <f>VLOOKUP(B1284,辅助信息!E:K,7,FALSE)</f>
        <v>JWDDCD2025060900080</v>
      </c>
      <c r="E1284" s="40" t="str">
        <f>VLOOKUP(F1284,辅助信息!A:B,2,FALSE)</f>
        <v>螺纹钢</v>
      </c>
      <c r="F1284" s="40" t="s">
        <v>33</v>
      </c>
      <c r="G1284" s="36">
        <v>13</v>
      </c>
      <c r="H1284" s="36">
        <v>13</v>
      </c>
      <c r="I1284" s="40" t="str">
        <f>VLOOKUP(B1284,辅助信息!E:I,3,FALSE)</f>
        <v>（华西简阳西城嘉苑）四川省成都市简阳市简城街道高屋村</v>
      </c>
      <c r="J1284" s="40" t="str">
        <f>VLOOKUP(B1284,辅助信息!E:I,4,FALSE)</f>
        <v>张瀚镭</v>
      </c>
      <c r="K1284" s="40">
        <f>VLOOKUP(J1284,辅助信息!H:I,2,FALSE)</f>
        <v>15884666220</v>
      </c>
      <c r="L1284" s="39" t="str">
        <f>VLOOKUP(B1284,辅助信息!E:J,6,FALSE)</f>
        <v>现场禁止使用氢能源挂车！优先威钢发货,我方卸车,新老国标钢厂不加价可直发，因陕钢多次出现磅差，项目拒绝使用</v>
      </c>
      <c r="M1284" s="93">
        <v>45777</v>
      </c>
      <c r="O1284" s="64">
        <f ca="1" t="shared" si="56"/>
        <v>0</v>
      </c>
      <c r="P1284" s="64">
        <f ca="1" t="shared" si="54"/>
        <v>194</v>
      </c>
      <c r="Q1284" s="29" t="str">
        <f>VLOOKUP(B1284,辅助信息!E:M,9,FALSE)</f>
        <v>ZTWM-CDGS-XS-2024-0030-华西集采-简州大道</v>
      </c>
      <c r="R1284" s="120" t="str">
        <f>_xlfn._xlws.FILTER(辅助信息!D:D,辅助信息!E:E=B1284)</f>
        <v>华西简阳西城嘉苑</v>
      </c>
    </row>
    <row r="1285" hidden="1" spans="2:18">
      <c r="B1285" s="40" t="s">
        <v>81</v>
      </c>
      <c r="C1285" s="72">
        <v>45777</v>
      </c>
      <c r="D1285" s="40" t="str">
        <f>VLOOKUP(B1285,辅助信息!E:K,7,FALSE)</f>
        <v>JWDDCD2025060900080</v>
      </c>
      <c r="E1285" s="40" t="str">
        <f>VLOOKUP(F1285,辅助信息!A:B,2,FALSE)</f>
        <v>螺纹钢</v>
      </c>
      <c r="F1285" s="40" t="s">
        <v>28</v>
      </c>
      <c r="G1285" s="36">
        <v>4</v>
      </c>
      <c r="H1285" s="36">
        <f>_xlfn.XLOOKUP(C1285&amp;F1285&amp;I1285&amp;J1285,'[1]2025年已发货'!$F:$F&amp;'[1]2025年已发货'!$C:$C&amp;'[1]2025年已发货'!$G:$G&amp;'[1]2025年已发货'!$H:$H,'[1]2025年已发货'!$E:$E,"未发货")</f>
        <v>4</v>
      </c>
      <c r="I1285" s="40" t="str">
        <f>VLOOKUP(B1285,辅助信息!E:I,3,FALSE)</f>
        <v>（华西简阳西城嘉苑）四川省成都市简阳市简城街道高屋村</v>
      </c>
      <c r="J1285" s="40" t="str">
        <f>VLOOKUP(B1285,辅助信息!E:I,4,FALSE)</f>
        <v>张瀚镭</v>
      </c>
      <c r="K1285" s="40">
        <f>VLOOKUP(J1285,辅助信息!H:I,2,FALSE)</f>
        <v>15884666220</v>
      </c>
      <c r="L1285" s="39" t="str">
        <f>VLOOKUP(B1285,辅助信息!E:J,6,FALSE)</f>
        <v>现场禁止使用氢能源挂车！优先威钢发货,我方卸车,新老国标钢厂不加价可直发，因陕钢多次出现磅差，项目拒绝使用</v>
      </c>
      <c r="M1285" s="93">
        <v>45777</v>
      </c>
      <c r="O1285" s="64">
        <f ca="1" t="shared" si="56"/>
        <v>0</v>
      </c>
      <c r="P1285" s="64">
        <f ca="1" t="shared" si="54"/>
        <v>194</v>
      </c>
      <c r="Q1285" s="29" t="str">
        <f>VLOOKUP(B1285,辅助信息!E:M,9,FALSE)</f>
        <v>ZTWM-CDGS-XS-2024-0030-华西集采-简州大道</v>
      </c>
      <c r="R1285" s="120" t="str">
        <f>_xlfn._xlws.FILTER(辅助信息!D:D,辅助信息!E:E=B1285)</f>
        <v>华西简阳西城嘉苑</v>
      </c>
    </row>
    <row r="1286" hidden="1" spans="1:18">
      <c r="A1286" s="121"/>
      <c r="B1286" s="40" t="s">
        <v>81</v>
      </c>
      <c r="C1286" s="72">
        <v>45777</v>
      </c>
      <c r="D1286" s="40" t="str">
        <f>VLOOKUP(B1286,辅助信息!E:K,7,FALSE)</f>
        <v>JWDDCD2025060900080</v>
      </c>
      <c r="E1286" s="40" t="str">
        <f>VLOOKUP(F1286,辅助信息!A:B,2,FALSE)</f>
        <v>螺纹钢</v>
      </c>
      <c r="F1286" s="40" t="s">
        <v>18</v>
      </c>
      <c r="G1286" s="36">
        <v>20</v>
      </c>
      <c r="H1286" s="36">
        <f>_xlfn.XLOOKUP(C1286&amp;F1286&amp;I1286&amp;J1286,'[1]2025年已发货'!$F:$F&amp;'[1]2025年已发货'!$C:$C&amp;'[1]2025年已发货'!$G:$G&amp;'[1]2025年已发货'!$H:$H,'[1]2025年已发货'!$E:$E,"未发货")</f>
        <v>20</v>
      </c>
      <c r="I1286" s="40" t="str">
        <f>VLOOKUP(B1286,辅助信息!E:I,3,FALSE)</f>
        <v>（华西简阳西城嘉苑）四川省成都市简阳市简城街道高屋村</v>
      </c>
      <c r="J1286" s="40" t="str">
        <f>VLOOKUP(B1286,辅助信息!E:I,4,FALSE)</f>
        <v>张瀚镭</v>
      </c>
      <c r="K1286" s="40">
        <f>VLOOKUP(J1286,辅助信息!H:I,2,FALSE)</f>
        <v>15884666220</v>
      </c>
      <c r="L1286" s="39" t="str">
        <f>VLOOKUP(B1286,辅助信息!E:J,6,FALSE)</f>
        <v>现场禁止使用氢能源挂车！优先威钢发货,我方卸车,新老国标钢厂不加价可直发，因陕钢多次出现磅差，项目拒绝使用</v>
      </c>
      <c r="M1286" s="93">
        <v>45777</v>
      </c>
      <c r="O1286" s="64">
        <f ca="1" t="shared" si="56"/>
        <v>0</v>
      </c>
      <c r="P1286" s="64">
        <f ca="1" t="shared" si="54"/>
        <v>194</v>
      </c>
      <c r="Q1286" s="29" t="str">
        <f>VLOOKUP(B1286,辅助信息!E:M,9,FALSE)</f>
        <v>ZTWM-CDGS-XS-2024-0030-华西集采-简州大道</v>
      </c>
      <c r="R1286" s="120" t="str">
        <f>_xlfn._xlws.FILTER(辅助信息!D:D,辅助信息!E:E=B1286)</f>
        <v>华西简阳西城嘉苑</v>
      </c>
    </row>
    <row r="1287" hidden="1" spans="1:18">
      <c r="A1287" s="79" t="s">
        <v>144</v>
      </c>
      <c r="B1287" s="40" t="s">
        <v>145</v>
      </c>
      <c r="C1287" s="72">
        <v>45777</v>
      </c>
      <c r="D1287" s="40" t="s">
        <v>146</v>
      </c>
      <c r="E1287" s="40" t="str">
        <f>VLOOKUP(F1287,辅助信息!A:B,2,FALSE)</f>
        <v>盘螺</v>
      </c>
      <c r="F1287" s="40" t="s">
        <v>40</v>
      </c>
      <c r="G1287" s="36">
        <v>5</v>
      </c>
      <c r="H1287" s="36">
        <f>_xlfn.XLOOKUP(C1287&amp;F1287&amp;I1287&amp;J1287,'[1]2025年已发货'!$F:$F&amp;'[1]2025年已发货'!$C:$C&amp;'[1]2025年已发货'!$G:$G&amp;'[1]2025年已发货'!$H:$H,'[1]2025年已发货'!$E:$E,"未发货")</f>
        <v>5</v>
      </c>
      <c r="I1287" s="40" t="str">
        <f>VLOOKUP(B1287,辅助信息!E:I,3,FALSE)</f>
        <v>（五冶达州新材料产业园）达州市市东部经开区新材料产业园麻柳镇石和尚村</v>
      </c>
      <c r="J1287" s="40" t="str">
        <f>VLOOKUP(B1287,辅助信息!E:I,4,FALSE)</f>
        <v>张焱</v>
      </c>
      <c r="K1287" s="40">
        <f>VLOOKUP(J1287,辅助信息!H:I,2,FALSE)</f>
        <v>15528785906</v>
      </c>
      <c r="L1287" s="39" t="str">
        <f>VLOOKUP(B1287,辅助信息!E:J,6,FALSE)</f>
        <v>五冶建设送货单,</v>
      </c>
      <c r="M1287" s="93">
        <v>45777</v>
      </c>
      <c r="O1287" s="64">
        <f ca="1" t="shared" ref="O1287:O1303" si="57">IF(OR(M1287="",N1287&lt;&gt;""),"",MAX(M1287-TODAY(),0))</f>
        <v>0</v>
      </c>
      <c r="P1287" s="64">
        <f ca="1" t="shared" si="54"/>
        <v>194</v>
      </c>
      <c r="Q1287" s="29">
        <f>VLOOKUP(B1287,辅助信息!E:M,9,FALSE)</f>
        <v>0</v>
      </c>
      <c r="R1287" s="120" t="str">
        <f>_xlfn._xlws.FILTER(辅助信息!D:D,辅助信息!E:E=B1287)</f>
        <v>五冶达州新材料产业园</v>
      </c>
    </row>
    <row r="1288" hidden="1" spans="1:18">
      <c r="A1288" s="79"/>
      <c r="B1288" s="40" t="s">
        <v>145</v>
      </c>
      <c r="C1288" s="72">
        <v>45777</v>
      </c>
      <c r="D1288" s="40" t="s">
        <v>146</v>
      </c>
      <c r="E1288" s="40" t="str">
        <f>VLOOKUP(F1288,辅助信息!A:B,2,FALSE)</f>
        <v>盘螺</v>
      </c>
      <c r="F1288" s="40" t="s">
        <v>41</v>
      </c>
      <c r="G1288" s="36">
        <v>2.5</v>
      </c>
      <c r="H1288" s="36">
        <f>_xlfn.XLOOKUP(C1288&amp;F1288&amp;I1288&amp;J1288,'[1]2025年已发货'!$F:$F&amp;'[1]2025年已发货'!$C:$C&amp;'[1]2025年已发货'!$G:$G&amp;'[1]2025年已发货'!$H:$H,'[1]2025年已发货'!$E:$E,"未发货")</f>
        <v>2.5</v>
      </c>
      <c r="I1288" s="40" t="str">
        <f>VLOOKUP(B1288,辅助信息!E:I,3,FALSE)</f>
        <v>（五冶达州新材料产业园）达州市市东部经开区新材料产业园麻柳镇石和尚村</v>
      </c>
      <c r="J1288" s="40" t="str">
        <f>VLOOKUP(B1288,辅助信息!E:I,4,FALSE)</f>
        <v>张焱</v>
      </c>
      <c r="K1288" s="40">
        <f>VLOOKUP(J1288,辅助信息!H:I,2,FALSE)</f>
        <v>15528785906</v>
      </c>
      <c r="L1288" s="39" t="str">
        <f>VLOOKUP(B1288,辅助信息!E:J,6,FALSE)</f>
        <v>五冶建设送货单,</v>
      </c>
      <c r="M1288" s="93">
        <v>45777</v>
      </c>
      <c r="O1288" s="64">
        <f ca="1" t="shared" si="57"/>
        <v>0</v>
      </c>
      <c r="P1288" s="64">
        <f ca="1" t="shared" si="54"/>
        <v>194</v>
      </c>
      <c r="Q1288" s="29">
        <f>VLOOKUP(B1288,辅助信息!E:M,9,FALSE)</f>
        <v>0</v>
      </c>
      <c r="R1288" s="120" t="str">
        <f>_xlfn._xlws.FILTER(辅助信息!D:D,辅助信息!E:E=B1288)</f>
        <v>五冶达州新材料产业园</v>
      </c>
    </row>
    <row r="1289" hidden="1" spans="1:18">
      <c r="A1289" s="79"/>
      <c r="B1289" s="40" t="s">
        <v>145</v>
      </c>
      <c r="C1289" s="72">
        <v>45777</v>
      </c>
      <c r="D1289" s="40" t="s">
        <v>146</v>
      </c>
      <c r="E1289" s="40" t="str">
        <f>VLOOKUP(F1289,辅助信息!A:B,2,FALSE)</f>
        <v>螺纹钢</v>
      </c>
      <c r="F1289" s="40" t="s">
        <v>27</v>
      </c>
      <c r="G1289" s="36">
        <v>6</v>
      </c>
      <c r="H1289" s="36">
        <f>_xlfn.XLOOKUP(C1289&amp;F1289&amp;I1289&amp;J1289,'[1]2025年已发货'!$F:$F&amp;'[1]2025年已发货'!$C:$C&amp;'[1]2025年已发货'!$G:$G&amp;'[1]2025年已发货'!$H:$H,'[1]2025年已发货'!$E:$E,"未发货")</f>
        <v>6</v>
      </c>
      <c r="I1289" s="40" t="str">
        <f>VLOOKUP(B1289,辅助信息!E:I,3,FALSE)</f>
        <v>（五冶达州新材料产业园）达州市市东部经开区新材料产业园麻柳镇石和尚村</v>
      </c>
      <c r="J1289" s="40" t="str">
        <f>VLOOKUP(B1289,辅助信息!E:I,4,FALSE)</f>
        <v>张焱</v>
      </c>
      <c r="K1289" s="40">
        <f>VLOOKUP(J1289,辅助信息!H:I,2,FALSE)</f>
        <v>15528785906</v>
      </c>
      <c r="L1289" s="39" t="str">
        <f>VLOOKUP(B1289,辅助信息!E:J,6,FALSE)</f>
        <v>五冶建设送货单,</v>
      </c>
      <c r="M1289" s="93">
        <v>45777</v>
      </c>
      <c r="O1289" s="64">
        <f ca="1" t="shared" si="57"/>
        <v>0</v>
      </c>
      <c r="P1289" s="64">
        <f ca="1" t="shared" si="54"/>
        <v>194</v>
      </c>
      <c r="Q1289" s="29">
        <f>VLOOKUP(B1289,辅助信息!E:M,9,FALSE)</f>
        <v>0</v>
      </c>
      <c r="R1289" s="120" t="str">
        <f>_xlfn._xlws.FILTER(辅助信息!D:D,辅助信息!E:E=B1289)</f>
        <v>五冶达州新材料产业园</v>
      </c>
    </row>
    <row r="1290" hidden="1" spans="1:18">
      <c r="A1290" s="79"/>
      <c r="B1290" s="40" t="s">
        <v>145</v>
      </c>
      <c r="C1290" s="72">
        <v>45777</v>
      </c>
      <c r="D1290" s="40" t="s">
        <v>146</v>
      </c>
      <c r="E1290" s="40" t="str">
        <f>VLOOKUP(F1290,辅助信息!A:B,2,FALSE)</f>
        <v>螺纹钢</v>
      </c>
      <c r="F1290" s="40" t="s">
        <v>19</v>
      </c>
      <c r="G1290" s="36">
        <v>9</v>
      </c>
      <c r="H1290" s="36">
        <f>_xlfn.XLOOKUP(C1290&amp;F1290&amp;I1290&amp;J1290,'[1]2025年已发货'!$F:$F&amp;'[1]2025年已发货'!$C:$C&amp;'[1]2025年已发货'!$G:$G&amp;'[1]2025年已发货'!$H:$H,'[1]2025年已发货'!$E:$E,"未发货")</f>
        <v>9</v>
      </c>
      <c r="I1290" s="40" t="str">
        <f>VLOOKUP(B1290,辅助信息!E:I,3,FALSE)</f>
        <v>（五冶达州新材料产业园）达州市市东部经开区新材料产业园麻柳镇石和尚村</v>
      </c>
      <c r="J1290" s="40" t="str">
        <f>VLOOKUP(B1290,辅助信息!E:I,4,FALSE)</f>
        <v>张焱</v>
      </c>
      <c r="K1290" s="40">
        <f>VLOOKUP(J1290,辅助信息!H:I,2,FALSE)</f>
        <v>15528785906</v>
      </c>
      <c r="L1290" s="39" t="str">
        <f>VLOOKUP(B1290,辅助信息!E:J,6,FALSE)</f>
        <v>五冶建设送货单,</v>
      </c>
      <c r="M1290" s="93">
        <v>45777</v>
      </c>
      <c r="O1290" s="64">
        <f ca="1" t="shared" si="57"/>
        <v>0</v>
      </c>
      <c r="P1290" s="64">
        <f ca="1" t="shared" si="54"/>
        <v>194</v>
      </c>
      <c r="Q1290" s="29">
        <f>VLOOKUP(B1290,辅助信息!E:M,9,FALSE)</f>
        <v>0</v>
      </c>
      <c r="R1290" s="120" t="str">
        <f>_xlfn._xlws.FILTER(辅助信息!D:D,辅助信息!E:E=B1290)</f>
        <v>五冶达州新材料产业园</v>
      </c>
    </row>
    <row r="1291" hidden="1" spans="1:18">
      <c r="A1291" s="79"/>
      <c r="B1291" s="40" t="s">
        <v>145</v>
      </c>
      <c r="C1291" s="72">
        <v>45777</v>
      </c>
      <c r="D1291" s="40" t="s">
        <v>146</v>
      </c>
      <c r="E1291" s="40" t="str">
        <f>VLOOKUP(F1291,辅助信息!A:B,2,FALSE)</f>
        <v>螺纹钢</v>
      </c>
      <c r="F1291" s="40" t="s">
        <v>32</v>
      </c>
      <c r="G1291" s="36">
        <v>6</v>
      </c>
      <c r="H1291" s="36">
        <f>_xlfn.XLOOKUP(C1291&amp;F1291&amp;I1291&amp;J1291,'[1]2025年已发货'!$F:$F&amp;'[1]2025年已发货'!$C:$C&amp;'[1]2025年已发货'!$G:$G&amp;'[1]2025年已发货'!$H:$H,'[1]2025年已发货'!$E:$E,"未发货")</f>
        <v>6</v>
      </c>
      <c r="I1291" s="40" t="str">
        <f>VLOOKUP(B1291,辅助信息!E:I,3,FALSE)</f>
        <v>（五冶达州新材料产业园）达州市市东部经开区新材料产业园麻柳镇石和尚村</v>
      </c>
      <c r="J1291" s="40" t="str">
        <f>VLOOKUP(B1291,辅助信息!E:I,4,FALSE)</f>
        <v>张焱</v>
      </c>
      <c r="K1291" s="40">
        <f>VLOOKUP(J1291,辅助信息!H:I,2,FALSE)</f>
        <v>15528785906</v>
      </c>
      <c r="L1291" s="39" t="str">
        <f>VLOOKUP(B1291,辅助信息!E:J,6,FALSE)</f>
        <v>五冶建设送货单,</v>
      </c>
      <c r="M1291" s="93">
        <v>45777</v>
      </c>
      <c r="O1291" s="64">
        <f ca="1" t="shared" si="57"/>
        <v>0</v>
      </c>
      <c r="P1291" s="64">
        <f ca="1" t="shared" si="54"/>
        <v>194</v>
      </c>
      <c r="Q1291" s="29">
        <f>VLOOKUP(B1291,辅助信息!E:M,9,FALSE)</f>
        <v>0</v>
      </c>
      <c r="R1291" s="120" t="str">
        <f>_xlfn._xlws.FILTER(辅助信息!D:D,辅助信息!E:E=B1291)</f>
        <v>五冶达州新材料产业园</v>
      </c>
    </row>
    <row r="1292" hidden="1" spans="1:18">
      <c r="A1292" s="79"/>
      <c r="B1292" s="40" t="s">
        <v>145</v>
      </c>
      <c r="C1292" s="72">
        <v>45777</v>
      </c>
      <c r="D1292" s="40" t="s">
        <v>146</v>
      </c>
      <c r="E1292" s="40" t="str">
        <f>VLOOKUP(F1292,辅助信息!A:B,2,FALSE)</f>
        <v>螺纹钢</v>
      </c>
      <c r="F1292" s="40" t="s">
        <v>30</v>
      </c>
      <c r="G1292" s="36">
        <v>3</v>
      </c>
      <c r="H1292" s="36">
        <f>_xlfn.XLOOKUP(C1292&amp;F1292&amp;I1292&amp;J1292,'[1]2025年已发货'!$F:$F&amp;'[1]2025年已发货'!$C:$C&amp;'[1]2025年已发货'!$G:$G&amp;'[1]2025年已发货'!$H:$H,'[1]2025年已发货'!$E:$E,"未发货")</f>
        <v>3</v>
      </c>
      <c r="I1292" s="40" t="str">
        <f>VLOOKUP(B1292,辅助信息!E:I,3,FALSE)</f>
        <v>（五冶达州新材料产业园）达州市市东部经开区新材料产业园麻柳镇石和尚村</v>
      </c>
      <c r="J1292" s="40" t="str">
        <f>VLOOKUP(B1292,辅助信息!E:I,4,FALSE)</f>
        <v>张焱</v>
      </c>
      <c r="K1292" s="40">
        <f>VLOOKUP(J1292,辅助信息!H:I,2,FALSE)</f>
        <v>15528785906</v>
      </c>
      <c r="L1292" s="39" t="str">
        <f>VLOOKUP(B1292,辅助信息!E:J,6,FALSE)</f>
        <v>五冶建设送货单,</v>
      </c>
      <c r="M1292" s="93">
        <v>45777</v>
      </c>
      <c r="O1292" s="64">
        <f ca="1" t="shared" si="57"/>
        <v>0</v>
      </c>
      <c r="P1292" s="64">
        <f ca="1" t="shared" si="54"/>
        <v>194</v>
      </c>
      <c r="Q1292" s="29">
        <f>VLOOKUP(B1292,辅助信息!E:M,9,FALSE)</f>
        <v>0</v>
      </c>
      <c r="R1292" s="120" t="str">
        <f>_xlfn._xlws.FILTER(辅助信息!D:D,辅助信息!E:E=B1292)</f>
        <v>五冶达州新材料产业园</v>
      </c>
    </row>
    <row r="1293" hidden="1" spans="1:18">
      <c r="A1293" s="79"/>
      <c r="B1293" s="40" t="s">
        <v>145</v>
      </c>
      <c r="C1293" s="72">
        <v>45777</v>
      </c>
      <c r="D1293" s="40" t="s">
        <v>146</v>
      </c>
      <c r="E1293" s="40" t="str">
        <f>VLOOKUP(F1293,辅助信息!A:B,2,FALSE)</f>
        <v>螺纹钢</v>
      </c>
      <c r="F1293" s="40" t="s">
        <v>33</v>
      </c>
      <c r="G1293" s="36">
        <v>3</v>
      </c>
      <c r="H1293" s="36">
        <f>_xlfn.XLOOKUP(C1293&amp;F1293&amp;I1293&amp;J1293,'[1]2025年已发货'!$F:$F&amp;'[1]2025年已发货'!$C:$C&amp;'[1]2025年已发货'!$G:$G&amp;'[1]2025年已发货'!$H:$H,'[1]2025年已发货'!$E:$E,"未发货")</f>
        <v>3</v>
      </c>
      <c r="I1293" s="40" t="str">
        <f>VLOOKUP(B1293,辅助信息!E:I,3,FALSE)</f>
        <v>（五冶达州新材料产业园）达州市市东部经开区新材料产业园麻柳镇石和尚村</v>
      </c>
      <c r="J1293" s="40" t="str">
        <f>VLOOKUP(B1293,辅助信息!E:I,4,FALSE)</f>
        <v>张焱</v>
      </c>
      <c r="K1293" s="40">
        <f>VLOOKUP(J1293,辅助信息!H:I,2,FALSE)</f>
        <v>15528785906</v>
      </c>
      <c r="L1293" s="39" t="str">
        <f>VLOOKUP(B1293,辅助信息!E:J,6,FALSE)</f>
        <v>五冶建设送货单,</v>
      </c>
      <c r="M1293" s="93">
        <v>45777</v>
      </c>
      <c r="O1293" s="64">
        <f ca="1" t="shared" si="57"/>
        <v>0</v>
      </c>
      <c r="P1293" s="64">
        <f ca="1" t="shared" si="54"/>
        <v>194</v>
      </c>
      <c r="Q1293" s="29">
        <f>VLOOKUP(B1293,辅助信息!E:M,9,FALSE)</f>
        <v>0</v>
      </c>
      <c r="R1293" s="120" t="str">
        <f>_xlfn._xlws.FILTER(辅助信息!D:D,辅助信息!E:E=B1293)</f>
        <v>五冶达州新材料产业园</v>
      </c>
    </row>
    <row r="1294" hidden="1" spans="1:18">
      <c r="A1294" s="121"/>
      <c r="B1294" s="40" t="s">
        <v>147</v>
      </c>
      <c r="C1294" s="72">
        <v>45777</v>
      </c>
      <c r="D1294" s="40" t="s">
        <v>146</v>
      </c>
      <c r="E1294" s="40" t="str">
        <f>VLOOKUP(F1294,辅助信息!A:B,2,FALSE)</f>
        <v>高线</v>
      </c>
      <c r="F1294" s="40" t="s">
        <v>57</v>
      </c>
      <c r="G1294" s="36">
        <f>2.5*3</f>
        <v>7.5</v>
      </c>
      <c r="H1294" s="36" t="str">
        <f>_xlfn.XLOOKUP(C1294&amp;F1294&amp;I1294&amp;J1294,'[1]2025年已发货'!$F:$F&amp;'[1]2025年已发货'!$C:$C&amp;'[1]2025年已发货'!$G:$G&amp;'[1]2025年已发货'!$H:$H,'[1]2025年已发货'!$E:$E,"未发货")</f>
        <v>未发货</v>
      </c>
      <c r="I1294" s="40" t="str">
        <f>VLOOKUP(B1294,辅助信息!E:I,3,FALSE)</f>
        <v>（商投建工达州中医药科技园-4工区-11号楼）达州市通川区达州中医药职业学院犀牛大道北段</v>
      </c>
      <c r="J1294" s="40" t="str">
        <f>VLOOKUP(B1294,辅助信息!E:I,4,FALSE)</f>
        <v>张扬</v>
      </c>
      <c r="K1294" s="40">
        <f>VLOOKUP(J1294,辅助信息!H:I,2,FALSE)</f>
        <v>18381904567</v>
      </c>
      <c r="L1294" s="39" t="str">
        <f>VLOOKUP(B1294,辅助信息!E:J,6,FALSE)</f>
        <v>控制炉批号！多了现场不收！,优先安排达钢,提前联系到场规格及数量</v>
      </c>
      <c r="M1294" s="93">
        <v>45777</v>
      </c>
      <c r="O1294" s="64">
        <f ca="1" t="shared" si="57"/>
        <v>0</v>
      </c>
      <c r="P1294" s="64">
        <f ca="1" t="shared" si="54"/>
        <v>194</v>
      </c>
      <c r="Q1294" s="29" t="str">
        <f>VLOOKUP(B1294,辅助信息!E:M,9,FALSE)</f>
        <v>ZTWM-CDGS-XS-2024-0134-商投建工达州中医药科技成果示范园项目</v>
      </c>
      <c r="R1294" s="120" t="str">
        <f>_xlfn._xlws.FILTER(辅助信息!D:D,辅助信息!E:E=B1294)</f>
        <v>商投建工达州中医药科技园</v>
      </c>
    </row>
    <row r="1295" hidden="1" spans="1:18">
      <c r="A1295" s="121"/>
      <c r="B1295" s="40" t="s">
        <v>147</v>
      </c>
      <c r="C1295" s="72">
        <v>45777</v>
      </c>
      <c r="D1295" s="40" t="s">
        <v>146</v>
      </c>
      <c r="E1295" s="40" t="str">
        <f>VLOOKUP(F1295,辅助信息!A:B,2,FALSE)</f>
        <v>盘螺</v>
      </c>
      <c r="F1295" s="40" t="s">
        <v>41</v>
      </c>
      <c r="G1295" s="36">
        <f>15*2.5</f>
        <v>37.5</v>
      </c>
      <c r="H1295" s="36" t="str">
        <f>_xlfn.XLOOKUP(C1295&amp;F1295&amp;I1295&amp;J1295,'[1]2025年已发货'!$F:$F&amp;'[1]2025年已发货'!$C:$C&amp;'[1]2025年已发货'!$G:$G&amp;'[1]2025年已发货'!$H:$H,'[1]2025年已发货'!$E:$E,"未发货")</f>
        <v>未发货</v>
      </c>
      <c r="I1295" s="40" t="str">
        <f>VLOOKUP(B1295,辅助信息!E:I,3,FALSE)</f>
        <v>（商投建工达州中医药科技园-4工区-11号楼）达州市通川区达州中医药职业学院犀牛大道北段</v>
      </c>
      <c r="J1295" s="40" t="str">
        <f>VLOOKUP(B1295,辅助信息!E:I,4,FALSE)</f>
        <v>张扬</v>
      </c>
      <c r="K1295" s="40">
        <f>VLOOKUP(J1295,辅助信息!H:I,2,FALSE)</f>
        <v>18381904567</v>
      </c>
      <c r="L1295" s="39" t="str">
        <f>VLOOKUP(B1295,辅助信息!E:J,6,FALSE)</f>
        <v>控制炉批号！多了现场不收！,优先安排达钢,提前联系到场规格及数量</v>
      </c>
      <c r="M1295" s="93">
        <v>45777</v>
      </c>
      <c r="O1295" s="64">
        <f ca="1" t="shared" si="57"/>
        <v>0</v>
      </c>
      <c r="P1295" s="64">
        <f ca="1" t="shared" si="54"/>
        <v>194</v>
      </c>
      <c r="Q1295" s="29" t="str">
        <f>VLOOKUP(B1295,辅助信息!E:M,9,FALSE)</f>
        <v>ZTWM-CDGS-XS-2024-0134-商投建工达州中医药科技成果示范园项目</v>
      </c>
      <c r="R1295" s="120" t="str">
        <f>_xlfn._xlws.FILTER(辅助信息!D:D,辅助信息!E:E=B1295)</f>
        <v>商投建工达州中医药科技园</v>
      </c>
    </row>
    <row r="1296" hidden="1" spans="1:18">
      <c r="A1296" s="121"/>
      <c r="B1296" s="40" t="s">
        <v>147</v>
      </c>
      <c r="C1296" s="72">
        <v>45777</v>
      </c>
      <c r="D1296" s="40" t="s">
        <v>146</v>
      </c>
      <c r="E1296" s="40" t="str">
        <f>VLOOKUP(F1296,辅助信息!A:B,2,FALSE)</f>
        <v>螺纹钢</v>
      </c>
      <c r="F1296" s="40" t="s">
        <v>27</v>
      </c>
      <c r="G1296" s="36">
        <f>7*3</f>
        <v>21</v>
      </c>
      <c r="H1296" s="36" t="str">
        <f>_xlfn.XLOOKUP(C1296&amp;F1296&amp;I1296&amp;J1296,'[1]2025年已发货'!$F:$F&amp;'[1]2025年已发货'!$C:$C&amp;'[1]2025年已发货'!$G:$G&amp;'[1]2025年已发货'!$H:$H,'[1]2025年已发货'!$E:$E,"未发货")</f>
        <v>未发货</v>
      </c>
      <c r="I1296" s="40" t="str">
        <f>VLOOKUP(B1296,辅助信息!E:I,3,FALSE)</f>
        <v>（商投建工达州中医药科技园-4工区-11号楼）达州市通川区达州中医药职业学院犀牛大道北段</v>
      </c>
      <c r="J1296" s="40" t="str">
        <f>VLOOKUP(B1296,辅助信息!E:I,4,FALSE)</f>
        <v>张扬</v>
      </c>
      <c r="K1296" s="40">
        <f>VLOOKUP(J1296,辅助信息!H:I,2,FALSE)</f>
        <v>18381904567</v>
      </c>
      <c r="L1296" s="39" t="str">
        <f>VLOOKUP(B1296,辅助信息!E:J,6,FALSE)</f>
        <v>控制炉批号！多了现场不收！,优先安排达钢,提前联系到场规格及数量</v>
      </c>
      <c r="M1296" s="93">
        <v>45777</v>
      </c>
      <c r="O1296" s="64">
        <f ca="1" t="shared" si="57"/>
        <v>0</v>
      </c>
      <c r="P1296" s="64">
        <f ca="1" t="shared" si="54"/>
        <v>194</v>
      </c>
      <c r="Q1296" s="29" t="str">
        <f>VLOOKUP(B1296,辅助信息!E:M,9,FALSE)</f>
        <v>ZTWM-CDGS-XS-2024-0134-商投建工达州中医药科技成果示范园项目</v>
      </c>
      <c r="R1296" s="120" t="str">
        <f>_xlfn._xlws.FILTER(辅助信息!D:D,辅助信息!E:E=B1296)</f>
        <v>商投建工达州中医药科技园</v>
      </c>
    </row>
    <row r="1297" hidden="1" spans="1:18">
      <c r="A1297" s="121"/>
      <c r="B1297" s="40" t="s">
        <v>147</v>
      </c>
      <c r="C1297" s="72">
        <v>45777</v>
      </c>
      <c r="D1297" s="40" t="s">
        <v>146</v>
      </c>
      <c r="E1297" s="40" t="str">
        <f>VLOOKUP(F1297,辅助信息!A:B,2,FALSE)</f>
        <v>螺纹钢</v>
      </c>
      <c r="F1297" s="40" t="s">
        <v>30</v>
      </c>
      <c r="G1297" s="36">
        <v>30</v>
      </c>
      <c r="H1297" s="36" t="str">
        <f>_xlfn.XLOOKUP(C1297&amp;F1297&amp;I1297&amp;J1297,'[1]2025年已发货'!$F:$F&amp;'[1]2025年已发货'!$C:$C&amp;'[1]2025年已发货'!$G:$G&amp;'[1]2025年已发货'!$H:$H,'[1]2025年已发货'!$E:$E,"未发货")</f>
        <v>未发货</v>
      </c>
      <c r="I1297" s="40" t="str">
        <f>VLOOKUP(B1297,辅助信息!E:I,3,FALSE)</f>
        <v>（商投建工达州中医药科技园-4工区-11号楼）达州市通川区达州中医药职业学院犀牛大道北段</v>
      </c>
      <c r="J1297" s="40" t="str">
        <f>VLOOKUP(B1297,辅助信息!E:I,4,FALSE)</f>
        <v>张扬</v>
      </c>
      <c r="K1297" s="40">
        <f>VLOOKUP(J1297,辅助信息!H:I,2,FALSE)</f>
        <v>18381904567</v>
      </c>
      <c r="L1297" s="39" t="str">
        <f>VLOOKUP(B1297,辅助信息!E:J,6,FALSE)</f>
        <v>控制炉批号！多了现场不收！,优先安排达钢,提前联系到场规格及数量</v>
      </c>
      <c r="M1297" s="93">
        <v>45777</v>
      </c>
      <c r="O1297" s="64">
        <f ca="1" t="shared" si="57"/>
        <v>0</v>
      </c>
      <c r="P1297" s="64">
        <f ca="1" t="shared" si="54"/>
        <v>194</v>
      </c>
      <c r="Q1297" s="29" t="str">
        <f>VLOOKUP(B1297,辅助信息!E:M,9,FALSE)</f>
        <v>ZTWM-CDGS-XS-2024-0134-商投建工达州中医药科技成果示范园项目</v>
      </c>
      <c r="R1297" s="120" t="str">
        <f>_xlfn._xlws.FILTER(辅助信息!D:D,辅助信息!E:E=B1297)</f>
        <v>商投建工达州中医药科技园</v>
      </c>
    </row>
    <row r="1298" hidden="1" spans="1:18">
      <c r="A1298" s="121"/>
      <c r="B1298" s="40" t="s">
        <v>147</v>
      </c>
      <c r="C1298" s="72">
        <v>45777</v>
      </c>
      <c r="D1298" s="40" t="s">
        <v>146</v>
      </c>
      <c r="E1298" s="40" t="str">
        <f>VLOOKUP(F1298,辅助信息!A:B,2,FALSE)</f>
        <v>螺纹钢</v>
      </c>
      <c r="F1298" s="40" t="s">
        <v>33</v>
      </c>
      <c r="G1298" s="36">
        <v>30</v>
      </c>
      <c r="H1298" s="36" t="str">
        <f>_xlfn.XLOOKUP(C1298&amp;F1298&amp;I1298&amp;J1298,'[1]2025年已发货'!$F:$F&amp;'[1]2025年已发货'!$C:$C&amp;'[1]2025年已发货'!$G:$G&amp;'[1]2025年已发货'!$H:$H,'[1]2025年已发货'!$E:$E,"未发货")</f>
        <v>未发货</v>
      </c>
      <c r="I1298" s="40" t="str">
        <f>VLOOKUP(B1298,辅助信息!E:I,3,FALSE)</f>
        <v>（商投建工达州中医药科技园-4工区-11号楼）达州市通川区达州中医药职业学院犀牛大道北段</v>
      </c>
      <c r="J1298" s="40" t="str">
        <f>VLOOKUP(B1298,辅助信息!E:I,4,FALSE)</f>
        <v>张扬</v>
      </c>
      <c r="K1298" s="40">
        <f>VLOOKUP(J1298,辅助信息!H:I,2,FALSE)</f>
        <v>18381904567</v>
      </c>
      <c r="L1298" s="39" t="str">
        <f>VLOOKUP(B1298,辅助信息!E:J,6,FALSE)</f>
        <v>控制炉批号！多了现场不收！,优先安排达钢,提前联系到场规格及数量</v>
      </c>
      <c r="M1298" s="93">
        <v>45777</v>
      </c>
      <c r="O1298" s="64">
        <f ca="1" t="shared" si="57"/>
        <v>0</v>
      </c>
      <c r="P1298" s="64">
        <f ca="1" t="shared" ref="P1298:P1303" si="58">IF(M1298="","",IF(N1298&lt;&gt;"",MAX(N1298-M1298,0),IF(TODAY()&gt;M1298,TODAY()-M1298,0)))</f>
        <v>194</v>
      </c>
      <c r="Q1298" s="29" t="str">
        <f>VLOOKUP(B1298,辅助信息!E:M,9,FALSE)</f>
        <v>ZTWM-CDGS-XS-2024-0134-商投建工达州中医药科技成果示范园项目</v>
      </c>
      <c r="R1298" s="120" t="str">
        <f>_xlfn._xlws.FILTER(辅助信息!D:D,辅助信息!E:E=B1298)</f>
        <v>商投建工达州中医药科技园</v>
      </c>
    </row>
    <row r="1299" hidden="1" spans="1:18">
      <c r="A1299" s="121"/>
      <c r="B1299" s="40" t="s">
        <v>147</v>
      </c>
      <c r="C1299" s="72">
        <v>45777</v>
      </c>
      <c r="D1299" s="40" t="s">
        <v>146</v>
      </c>
      <c r="E1299" s="40" t="str">
        <f>VLOOKUP(F1299,辅助信息!A:B,2,FALSE)</f>
        <v>螺纹钢</v>
      </c>
      <c r="F1299" s="40" t="s">
        <v>18</v>
      </c>
      <c r="G1299" s="36">
        <f>6*3</f>
        <v>18</v>
      </c>
      <c r="H1299" s="36" t="str">
        <f>_xlfn.XLOOKUP(C1299&amp;F1299&amp;I1299&amp;J1299,'[1]2025年已发货'!$F:$F&amp;'[1]2025年已发货'!$C:$C&amp;'[1]2025年已发货'!$G:$G&amp;'[1]2025年已发货'!$H:$H,'[1]2025年已发货'!$E:$E,"未发货")</f>
        <v>未发货</v>
      </c>
      <c r="I1299" s="40" t="str">
        <f>VLOOKUP(B1299,辅助信息!E:I,3,FALSE)</f>
        <v>（商投建工达州中医药科技园-4工区-11号楼）达州市通川区达州中医药职业学院犀牛大道北段</v>
      </c>
      <c r="J1299" s="40" t="str">
        <f>VLOOKUP(B1299,辅助信息!E:I,4,FALSE)</f>
        <v>张扬</v>
      </c>
      <c r="K1299" s="40">
        <f>VLOOKUP(J1299,辅助信息!H:I,2,FALSE)</f>
        <v>18381904567</v>
      </c>
      <c r="L1299" s="39" t="str">
        <f>VLOOKUP(B1299,辅助信息!E:J,6,FALSE)</f>
        <v>控制炉批号！多了现场不收！,优先安排达钢,提前联系到场规格及数量</v>
      </c>
      <c r="M1299" s="93">
        <v>45777</v>
      </c>
      <c r="O1299" s="64">
        <f ca="1" t="shared" si="57"/>
        <v>0</v>
      </c>
      <c r="P1299" s="64">
        <f ca="1" t="shared" si="58"/>
        <v>194</v>
      </c>
      <c r="Q1299" s="29" t="str">
        <f>VLOOKUP(B1299,辅助信息!E:M,9,FALSE)</f>
        <v>ZTWM-CDGS-XS-2024-0134-商投建工达州中医药科技成果示范园项目</v>
      </c>
      <c r="R1299" s="120" t="str">
        <f>_xlfn._xlws.FILTER(辅助信息!D:D,辅助信息!E:E=B1299)</f>
        <v>商投建工达州中医药科技园</v>
      </c>
    </row>
    <row r="1300" hidden="1" spans="1:18">
      <c r="A1300" s="121"/>
      <c r="B1300" s="40" t="s">
        <v>81</v>
      </c>
      <c r="C1300" s="72">
        <v>45777</v>
      </c>
      <c r="D1300" s="40" t="s">
        <v>146</v>
      </c>
      <c r="E1300" s="40" t="str">
        <f>VLOOKUP(F1300,辅助信息!A:B,2,FALSE)</f>
        <v>螺纹钢</v>
      </c>
      <c r="F1300" s="40" t="s">
        <v>27</v>
      </c>
      <c r="G1300" s="36">
        <v>3</v>
      </c>
      <c r="H1300" s="36">
        <v>3</v>
      </c>
      <c r="I1300" s="40" t="str">
        <f>VLOOKUP(B1300,辅助信息!E:I,3,FALSE)</f>
        <v>（华西简阳西城嘉苑）四川省成都市简阳市简城街道高屋村</v>
      </c>
      <c r="J1300" s="40" t="str">
        <f>VLOOKUP(B1300,辅助信息!E:I,4,FALSE)</f>
        <v>张瀚镭</v>
      </c>
      <c r="K1300" s="40">
        <f>VLOOKUP(J1300,辅助信息!H:I,2,FALSE)</f>
        <v>15884666220</v>
      </c>
      <c r="L1300" s="39" t="str">
        <f>VLOOKUP(B1300,辅助信息!E:J,6,FALSE)</f>
        <v>现场禁止使用氢能源挂车！优先威钢发货,我方卸车,新老国标钢厂不加价可直发，因陕钢多次出现磅差，项目拒绝使用</v>
      </c>
      <c r="M1300" s="93">
        <v>45779</v>
      </c>
      <c r="O1300" s="64">
        <f ca="1" t="shared" si="57"/>
        <v>0</v>
      </c>
      <c r="P1300" s="64">
        <f ca="1" t="shared" si="58"/>
        <v>192</v>
      </c>
      <c r="Q1300" s="29" t="str">
        <f>VLOOKUP(B1300,辅助信息!E:M,9,FALSE)</f>
        <v>ZTWM-CDGS-XS-2024-0030-华西集采-简州大道</v>
      </c>
      <c r="R1300" s="120" t="str">
        <f>_xlfn._xlws.FILTER(辅助信息!D:D,辅助信息!E:E=B1300)</f>
        <v>华西简阳西城嘉苑</v>
      </c>
    </row>
    <row r="1301" hidden="1" spans="1:18">
      <c r="A1301" s="121"/>
      <c r="B1301" s="40" t="s">
        <v>81</v>
      </c>
      <c r="C1301" s="72">
        <v>45777</v>
      </c>
      <c r="D1301" s="40" t="s">
        <v>146</v>
      </c>
      <c r="E1301" s="40" t="str">
        <f>VLOOKUP(F1301,辅助信息!A:B,2,FALSE)</f>
        <v>螺纹钢</v>
      </c>
      <c r="F1301" s="40" t="s">
        <v>19</v>
      </c>
      <c r="G1301" s="36">
        <v>36</v>
      </c>
      <c r="H1301" s="36">
        <v>36</v>
      </c>
      <c r="I1301" s="40" t="str">
        <f>VLOOKUP(B1301,辅助信息!E:I,3,FALSE)</f>
        <v>（华西简阳西城嘉苑）四川省成都市简阳市简城街道高屋村</v>
      </c>
      <c r="J1301" s="40" t="str">
        <f>VLOOKUP(B1301,辅助信息!E:I,4,FALSE)</f>
        <v>张瀚镭</v>
      </c>
      <c r="K1301" s="40">
        <f>VLOOKUP(J1301,辅助信息!H:I,2,FALSE)</f>
        <v>15884666220</v>
      </c>
      <c r="L1301" s="39" t="str">
        <f>VLOOKUP(B1301,辅助信息!E:J,6,FALSE)</f>
        <v>现场禁止使用氢能源挂车！优先威钢发货,我方卸车,新老国标钢厂不加价可直发，因陕钢多次出现磅差，项目拒绝使用</v>
      </c>
      <c r="M1301" s="93">
        <v>45779</v>
      </c>
      <c r="O1301" s="64">
        <f ca="1" t="shared" si="57"/>
        <v>0</v>
      </c>
      <c r="P1301" s="64">
        <f ca="1" t="shared" si="58"/>
        <v>192</v>
      </c>
      <c r="Q1301" s="29" t="str">
        <f>VLOOKUP(B1301,辅助信息!E:M,9,FALSE)</f>
        <v>ZTWM-CDGS-XS-2024-0030-华西集采-简州大道</v>
      </c>
      <c r="R1301" s="120" t="str">
        <f>_xlfn._xlws.FILTER(辅助信息!D:D,辅助信息!E:E=B1301)</f>
        <v>华西简阳西城嘉苑</v>
      </c>
    </row>
    <row r="1302" hidden="1" spans="2:18">
      <c r="B1302" s="40" t="s">
        <v>81</v>
      </c>
      <c r="C1302" s="72">
        <v>45777</v>
      </c>
      <c r="D1302" s="40" t="s">
        <v>146</v>
      </c>
      <c r="E1302" s="40" t="str">
        <f>VLOOKUP(F1302,辅助信息!A:B,2,FALSE)</f>
        <v>螺纹钢</v>
      </c>
      <c r="F1302" s="40" t="s">
        <v>32</v>
      </c>
      <c r="G1302" s="36">
        <v>3</v>
      </c>
      <c r="H1302" s="36">
        <v>3</v>
      </c>
      <c r="I1302" s="40" t="str">
        <f>VLOOKUP(B1302,辅助信息!E:I,3,FALSE)</f>
        <v>（华西简阳西城嘉苑）四川省成都市简阳市简城街道高屋村</v>
      </c>
      <c r="J1302" s="40" t="str">
        <f>VLOOKUP(B1302,辅助信息!E:I,4,FALSE)</f>
        <v>张瀚镭</v>
      </c>
      <c r="K1302" s="40">
        <f>VLOOKUP(J1302,辅助信息!H:I,2,FALSE)</f>
        <v>15884666220</v>
      </c>
      <c r="L1302" s="39" t="str">
        <f>VLOOKUP(B1302,辅助信息!E:J,6,FALSE)</f>
        <v>现场禁止使用氢能源挂车！优先威钢发货,我方卸车,新老国标钢厂不加价可直发，因陕钢多次出现磅差，项目拒绝使用</v>
      </c>
      <c r="M1302" s="93">
        <v>45779</v>
      </c>
      <c r="O1302" s="64">
        <f ca="1" t="shared" si="57"/>
        <v>0</v>
      </c>
      <c r="P1302" s="64">
        <f ca="1" t="shared" si="58"/>
        <v>192</v>
      </c>
      <c r="Q1302" s="29" t="str">
        <f>VLOOKUP(B1302,辅助信息!E:M,9,FALSE)</f>
        <v>ZTWM-CDGS-XS-2024-0030-华西集采-简州大道</v>
      </c>
      <c r="R1302" s="120" t="str">
        <f>_xlfn._xlws.FILTER(辅助信息!D:D,辅助信息!E:E=B1302)</f>
        <v>华西简阳西城嘉苑</v>
      </c>
    </row>
    <row r="1303" hidden="1" spans="2:18">
      <c r="B1303" s="40" t="s">
        <v>81</v>
      </c>
      <c r="C1303" s="72">
        <v>45777</v>
      </c>
      <c r="D1303" s="40" t="s">
        <v>146</v>
      </c>
      <c r="E1303" s="40" t="str">
        <f>VLOOKUP(F1303,辅助信息!A:B,2,FALSE)</f>
        <v>螺纹钢</v>
      </c>
      <c r="F1303" s="40" t="s">
        <v>30</v>
      </c>
      <c r="G1303" s="36">
        <v>3</v>
      </c>
      <c r="H1303" s="36">
        <v>3</v>
      </c>
      <c r="I1303" s="40" t="str">
        <f>VLOOKUP(B1303,辅助信息!E:I,3,FALSE)</f>
        <v>（华西简阳西城嘉苑）四川省成都市简阳市简城街道高屋村</v>
      </c>
      <c r="J1303" s="40" t="str">
        <f>VLOOKUP(B1303,辅助信息!E:I,4,FALSE)</f>
        <v>张瀚镭</v>
      </c>
      <c r="K1303" s="40">
        <f>VLOOKUP(J1303,辅助信息!H:I,2,FALSE)</f>
        <v>15884666220</v>
      </c>
      <c r="L1303" s="39" t="str">
        <f>VLOOKUP(B1303,辅助信息!E:J,6,FALSE)</f>
        <v>现场禁止使用氢能源挂车！优先威钢发货,我方卸车,新老国标钢厂不加价可直发，因陕钢多次出现磅差，项目拒绝使用</v>
      </c>
      <c r="M1303" s="93">
        <v>45779</v>
      </c>
      <c r="O1303" s="64">
        <f ca="1" t="shared" si="57"/>
        <v>0</v>
      </c>
      <c r="P1303" s="64">
        <f ca="1" t="shared" si="58"/>
        <v>192</v>
      </c>
      <c r="Q1303" s="29" t="str">
        <f>VLOOKUP(B1303,辅助信息!E:M,9,FALSE)</f>
        <v>ZTWM-CDGS-XS-2024-0030-华西集采-简州大道</v>
      </c>
      <c r="R1303" s="120" t="str">
        <f>_xlfn._xlws.FILTER(辅助信息!D:D,辅助信息!E:E=B1303)</f>
        <v>华西简阳西城嘉苑</v>
      </c>
    </row>
    <row r="1304" hidden="1" spans="2:18">
      <c r="B1304" s="40" t="s">
        <v>81</v>
      </c>
      <c r="C1304" s="72">
        <v>45777</v>
      </c>
      <c r="D1304" s="40" t="s">
        <v>146</v>
      </c>
      <c r="E1304" s="40" t="str">
        <f>VLOOKUP(F1304,辅助信息!A:B,2,FALSE)</f>
        <v>螺纹钢</v>
      </c>
      <c r="F1304" s="40" t="s">
        <v>33</v>
      </c>
      <c r="G1304" s="36">
        <v>6</v>
      </c>
      <c r="H1304" s="36">
        <v>6</v>
      </c>
      <c r="I1304" s="40" t="str">
        <f>VLOOKUP(B1304,辅助信息!E:I,3,FALSE)</f>
        <v>（华西简阳西城嘉苑）四川省成都市简阳市简城街道高屋村</v>
      </c>
      <c r="J1304" s="40" t="str">
        <f>VLOOKUP(B1304,辅助信息!E:I,4,FALSE)</f>
        <v>张瀚镭</v>
      </c>
      <c r="K1304" s="40">
        <f>VLOOKUP(J1304,辅助信息!H:I,2,FALSE)</f>
        <v>15884666220</v>
      </c>
      <c r="L1304" s="39" t="str">
        <f>VLOOKUP(B1304,辅助信息!E:J,6,FALSE)</f>
        <v>现场禁止使用氢能源挂车！优先威钢发货,我方卸车,新老国标钢厂不加价可直发，因陕钢多次出现磅差，项目拒绝使用</v>
      </c>
      <c r="M1304" s="93">
        <v>45779</v>
      </c>
      <c r="O1304" s="64">
        <f ca="1" t="shared" ref="O1304:O1335" si="59">IF(OR(M1304="",N1304&lt;&gt;""),"",MAX(M1304-TODAY(),0))</f>
        <v>0</v>
      </c>
      <c r="P1304" s="64">
        <f ca="1" t="shared" ref="P1304:P1335" si="60">IF(M1304="","",IF(N1304&lt;&gt;"",MAX(N1304-M1304,0),IF(TODAY()&gt;M1304,TODAY()-M1304,0)))</f>
        <v>192</v>
      </c>
      <c r="Q1304" s="29" t="str">
        <f>VLOOKUP(B1304,辅助信息!E:M,9,FALSE)</f>
        <v>ZTWM-CDGS-XS-2024-0030-华西集采-简州大道</v>
      </c>
      <c r="R1304" s="120" t="str">
        <f>_xlfn._xlws.FILTER(辅助信息!D:D,辅助信息!E:E=B1304)</f>
        <v>华西简阳西城嘉苑</v>
      </c>
    </row>
    <row r="1305" hidden="1" spans="2:18">
      <c r="B1305" s="40" t="s">
        <v>106</v>
      </c>
      <c r="C1305" s="72">
        <v>45777</v>
      </c>
      <c r="D1305" s="40" t="s">
        <v>146</v>
      </c>
      <c r="E1305" s="40" t="str">
        <f>VLOOKUP(F1305,辅助信息!A:B,2,FALSE)</f>
        <v>盘螺</v>
      </c>
      <c r="F1305" s="40" t="s">
        <v>49</v>
      </c>
      <c r="G1305" s="36">
        <v>12.5</v>
      </c>
      <c r="H1305" s="36" t="str">
        <f>_xlfn.XLOOKUP(C1305&amp;F1305&amp;I1305&amp;J1305,'[1]2025年已发货'!$F:$F&amp;'[1]2025年已发货'!$C:$C&amp;'[1]2025年已发货'!$G:$G&amp;'[1]2025年已发货'!$H:$H,'[1]2025年已发货'!$E:$E,"未发货")</f>
        <v>未发货</v>
      </c>
      <c r="I1305" s="40" t="str">
        <f>VLOOKUP(B1305,辅助信息!E:I,3,FALSE)</f>
        <v>（五冶钢构宜宾高县月江镇建设项目）  四川省宜宾市高县月江镇刚记超市斜对面(还阳组团沪碳二期项目)</v>
      </c>
      <c r="J1305" s="40" t="str">
        <f>VLOOKUP(B1305,辅助信息!E:I,4,FALSE)</f>
        <v>张朝亮</v>
      </c>
      <c r="K1305" s="40">
        <f>VLOOKUP(J1305,辅助信息!H:I,2,FALSE)</f>
        <v>15228205853</v>
      </c>
      <c r="L1305" s="39" t="str">
        <f>VLOOKUP(B1305,辅助信息!E:J,6,FALSE)</f>
        <v>提前联系到场规格</v>
      </c>
      <c r="M1305" s="93">
        <v>45778</v>
      </c>
      <c r="O1305" s="64">
        <f ca="1" t="shared" si="59"/>
        <v>0</v>
      </c>
      <c r="P1305" s="64">
        <f ca="1" t="shared" si="60"/>
        <v>193</v>
      </c>
      <c r="Q1305" s="29" t="str">
        <f>VLOOKUP(B1305,辅助信息!E:M,9,FALSE)</f>
        <v>ZTWM-CDGS-XS-2024-0169-中冶西部钢构-宜宾市南溪区幸福路东路,高县月江镇建设项目</v>
      </c>
      <c r="R1305" s="120" t="str">
        <f>_xlfn._xlws.FILTER(辅助信息!D:D,辅助信息!E:E=B1305)</f>
        <v>五冶钢构-宜宾市南溪区高县月江镇建设项目</v>
      </c>
    </row>
    <row r="1306" hidden="1" spans="2:18">
      <c r="B1306" s="40" t="s">
        <v>106</v>
      </c>
      <c r="C1306" s="72">
        <v>45777</v>
      </c>
      <c r="D1306" s="40" t="s">
        <v>146</v>
      </c>
      <c r="E1306" s="40" t="str">
        <f>VLOOKUP(F1306,辅助信息!A:B,2,FALSE)</f>
        <v>盘螺</v>
      </c>
      <c r="F1306" s="40" t="s">
        <v>40</v>
      </c>
      <c r="G1306" s="36">
        <v>25</v>
      </c>
      <c r="H1306" s="36">
        <f>_xlfn.XLOOKUP(C1306&amp;F1306&amp;I1306&amp;J1306,'[1]2025年已发货'!$F:$F&amp;'[1]2025年已发货'!$C:$C&amp;'[1]2025年已发货'!$G:$G&amp;'[1]2025年已发货'!$H:$H,'[1]2025年已发货'!$E:$E,"未发货")</f>
        <v>25</v>
      </c>
      <c r="I1306" s="40" t="str">
        <f>VLOOKUP(B1306,辅助信息!E:I,3,FALSE)</f>
        <v>（五冶钢构宜宾高县月江镇建设项目）  四川省宜宾市高县月江镇刚记超市斜对面(还阳组团沪碳二期项目)</v>
      </c>
      <c r="J1306" s="40" t="str">
        <f>VLOOKUP(B1306,辅助信息!E:I,4,FALSE)</f>
        <v>张朝亮</v>
      </c>
      <c r="K1306" s="40">
        <f>VLOOKUP(J1306,辅助信息!H:I,2,FALSE)</f>
        <v>15228205853</v>
      </c>
      <c r="L1306" s="39" t="str">
        <f>VLOOKUP(B1306,辅助信息!E:J,6,FALSE)</f>
        <v>提前联系到场规格</v>
      </c>
      <c r="M1306" s="93">
        <v>45778</v>
      </c>
      <c r="O1306" s="64">
        <f ca="1" t="shared" si="59"/>
        <v>0</v>
      </c>
      <c r="P1306" s="64">
        <f ca="1" t="shared" si="60"/>
        <v>193</v>
      </c>
      <c r="Q1306" s="29" t="str">
        <f>VLOOKUP(B1306,辅助信息!E:M,9,FALSE)</f>
        <v>ZTWM-CDGS-XS-2024-0169-中冶西部钢构-宜宾市南溪区幸福路东路,高县月江镇建设项目</v>
      </c>
      <c r="R1306" s="120" t="str">
        <f>_xlfn._xlws.FILTER(辅助信息!D:D,辅助信息!E:E=B1306)</f>
        <v>五冶钢构-宜宾市南溪区高县月江镇建设项目</v>
      </c>
    </row>
    <row r="1307" hidden="1" spans="2:18">
      <c r="B1307" s="40" t="s">
        <v>106</v>
      </c>
      <c r="C1307" s="72">
        <v>45777</v>
      </c>
      <c r="D1307" s="40" t="s">
        <v>146</v>
      </c>
      <c r="E1307" s="40" t="str">
        <f>VLOOKUP(F1307,辅助信息!A:B,2,FALSE)</f>
        <v>盘螺</v>
      </c>
      <c r="F1307" s="40" t="s">
        <v>41</v>
      </c>
      <c r="G1307" s="36">
        <v>2.5</v>
      </c>
      <c r="H1307" s="36" t="str">
        <f>_xlfn.XLOOKUP(C1307&amp;F1307&amp;I1307&amp;J1307,'[1]2025年已发货'!$F:$F&amp;'[1]2025年已发货'!$C:$C&amp;'[1]2025年已发货'!$G:$G&amp;'[1]2025年已发货'!$H:$H,'[1]2025年已发货'!$E:$E,"未发货")</f>
        <v>未发货</v>
      </c>
      <c r="I1307" s="40" t="str">
        <f>VLOOKUP(B1307,辅助信息!E:I,3,FALSE)</f>
        <v>（五冶钢构宜宾高县月江镇建设项目）  四川省宜宾市高县月江镇刚记超市斜对面(还阳组团沪碳二期项目)</v>
      </c>
      <c r="J1307" s="40" t="str">
        <f>VLOOKUP(B1307,辅助信息!E:I,4,FALSE)</f>
        <v>张朝亮</v>
      </c>
      <c r="K1307" s="40">
        <f>VLOOKUP(J1307,辅助信息!H:I,2,FALSE)</f>
        <v>15228205853</v>
      </c>
      <c r="L1307" s="39" t="str">
        <f>VLOOKUP(B1307,辅助信息!E:J,6,FALSE)</f>
        <v>提前联系到场规格</v>
      </c>
      <c r="M1307" s="93">
        <v>45778</v>
      </c>
      <c r="O1307" s="64">
        <f ca="1" t="shared" si="59"/>
        <v>0</v>
      </c>
      <c r="P1307" s="64">
        <f ca="1" t="shared" si="60"/>
        <v>193</v>
      </c>
      <c r="Q1307" s="29" t="str">
        <f>VLOOKUP(B1307,辅助信息!E:M,9,FALSE)</f>
        <v>ZTWM-CDGS-XS-2024-0169-中冶西部钢构-宜宾市南溪区幸福路东路,高县月江镇建设项目</v>
      </c>
      <c r="R1307" s="120" t="str">
        <f>_xlfn._xlws.FILTER(辅助信息!D:D,辅助信息!E:E=B1307)</f>
        <v>五冶钢构-宜宾市南溪区高县月江镇建设项目</v>
      </c>
    </row>
    <row r="1308" hidden="1" spans="2:18">
      <c r="B1308" s="40" t="s">
        <v>106</v>
      </c>
      <c r="C1308" s="72">
        <v>45777</v>
      </c>
      <c r="D1308" s="40" t="s">
        <v>146</v>
      </c>
      <c r="E1308" s="40" t="str">
        <f>VLOOKUP(F1308,辅助信息!A:B,2,FALSE)</f>
        <v>螺纹钢</v>
      </c>
      <c r="F1308" s="40" t="s">
        <v>19</v>
      </c>
      <c r="G1308" s="36">
        <v>6</v>
      </c>
      <c r="H1308" s="36" t="str">
        <f>_xlfn.XLOOKUP(C1308&amp;F1308&amp;I1308&amp;J1308,'[1]2025年已发货'!$F:$F&amp;'[1]2025年已发货'!$C:$C&amp;'[1]2025年已发货'!$G:$G&amp;'[1]2025年已发货'!$H:$H,'[1]2025年已发货'!$E:$E,"未发货")</f>
        <v>未发货</v>
      </c>
      <c r="I1308" s="40" t="str">
        <f>VLOOKUP(B1308,辅助信息!E:I,3,FALSE)</f>
        <v>（五冶钢构宜宾高县月江镇建设项目）  四川省宜宾市高县月江镇刚记超市斜对面(还阳组团沪碳二期项目)</v>
      </c>
      <c r="J1308" s="40" t="str">
        <f>VLOOKUP(B1308,辅助信息!E:I,4,FALSE)</f>
        <v>张朝亮</v>
      </c>
      <c r="K1308" s="40">
        <f>VLOOKUP(J1308,辅助信息!H:I,2,FALSE)</f>
        <v>15228205853</v>
      </c>
      <c r="L1308" s="39" t="str">
        <f>VLOOKUP(B1308,辅助信息!E:J,6,FALSE)</f>
        <v>提前联系到场规格</v>
      </c>
      <c r="M1308" s="93">
        <v>45778</v>
      </c>
      <c r="O1308" s="64">
        <f ca="1" t="shared" si="59"/>
        <v>0</v>
      </c>
      <c r="P1308" s="64">
        <f ca="1" t="shared" si="60"/>
        <v>193</v>
      </c>
      <c r="Q1308" s="29" t="str">
        <f>VLOOKUP(B1308,辅助信息!E:M,9,FALSE)</f>
        <v>ZTWM-CDGS-XS-2024-0169-中冶西部钢构-宜宾市南溪区幸福路东路,高县月江镇建设项目</v>
      </c>
      <c r="R1308" s="120" t="str">
        <f>_xlfn._xlws.FILTER(辅助信息!D:D,辅助信息!E:E=B1308)</f>
        <v>五冶钢构-宜宾市南溪区高县月江镇建设项目</v>
      </c>
    </row>
    <row r="1309" hidden="1" spans="2:18">
      <c r="B1309" s="40" t="s">
        <v>106</v>
      </c>
      <c r="C1309" s="72">
        <v>45777</v>
      </c>
      <c r="D1309" s="40" t="s">
        <v>146</v>
      </c>
      <c r="E1309" s="40" t="str">
        <f>VLOOKUP(F1309,辅助信息!A:B,2,FALSE)</f>
        <v>螺纹钢</v>
      </c>
      <c r="F1309" s="40" t="s">
        <v>32</v>
      </c>
      <c r="G1309" s="36">
        <v>14</v>
      </c>
      <c r="H1309" s="36">
        <f>_xlfn.XLOOKUP(C1309&amp;F1309&amp;I1309&amp;J1309,'[1]2025年已发货'!$F:$F&amp;'[1]2025年已发货'!$C:$C&amp;'[1]2025年已发货'!$G:$G&amp;'[1]2025年已发货'!$H:$H,'[1]2025年已发货'!$E:$E,"未发货")</f>
        <v>12</v>
      </c>
      <c r="I1309" s="40" t="str">
        <f>VLOOKUP(B1309,辅助信息!E:I,3,FALSE)</f>
        <v>（五冶钢构宜宾高县月江镇建设项目）  四川省宜宾市高县月江镇刚记超市斜对面(还阳组团沪碳二期项目)</v>
      </c>
      <c r="J1309" s="40" t="str">
        <f>VLOOKUP(B1309,辅助信息!E:I,4,FALSE)</f>
        <v>张朝亮</v>
      </c>
      <c r="K1309" s="40">
        <f>VLOOKUP(J1309,辅助信息!H:I,2,FALSE)</f>
        <v>15228205853</v>
      </c>
      <c r="L1309" s="39" t="str">
        <f>VLOOKUP(B1309,辅助信息!E:J,6,FALSE)</f>
        <v>提前联系到场规格</v>
      </c>
      <c r="M1309" s="93">
        <v>45778</v>
      </c>
      <c r="O1309" s="64">
        <f ca="1" t="shared" si="59"/>
        <v>0</v>
      </c>
      <c r="P1309" s="64">
        <f ca="1" t="shared" si="60"/>
        <v>193</v>
      </c>
      <c r="Q1309" s="29" t="str">
        <f>VLOOKUP(B1309,辅助信息!E:M,9,FALSE)</f>
        <v>ZTWM-CDGS-XS-2024-0169-中冶西部钢构-宜宾市南溪区幸福路东路,高县月江镇建设项目</v>
      </c>
      <c r="R1309" s="120" t="str">
        <f>_xlfn._xlws.FILTER(辅助信息!D:D,辅助信息!E:E=B1309)</f>
        <v>五冶钢构-宜宾市南溪区高县月江镇建设项目</v>
      </c>
    </row>
    <row r="1310" hidden="1" spans="2:18">
      <c r="B1310" s="40" t="s">
        <v>106</v>
      </c>
      <c r="C1310" s="72">
        <v>45777</v>
      </c>
      <c r="D1310" s="40" t="s">
        <v>146</v>
      </c>
      <c r="E1310" s="40" t="str">
        <f>VLOOKUP(F1310,辅助信息!A:B,2,FALSE)</f>
        <v>螺纹钢</v>
      </c>
      <c r="F1310" s="40" t="s">
        <v>30</v>
      </c>
      <c r="G1310" s="36">
        <v>9</v>
      </c>
      <c r="H1310" s="36" t="str">
        <f>_xlfn.XLOOKUP(C1310&amp;F1310&amp;I1310&amp;J1310,'[1]2025年已发货'!$F:$F&amp;'[1]2025年已发货'!$C:$C&amp;'[1]2025年已发货'!$G:$G&amp;'[1]2025年已发货'!$H:$H,'[1]2025年已发货'!$E:$E,"未发货")</f>
        <v>未发货</v>
      </c>
      <c r="I1310" s="40" t="str">
        <f>VLOOKUP(B1310,辅助信息!E:I,3,FALSE)</f>
        <v>（五冶钢构宜宾高县月江镇建设项目）  四川省宜宾市高县月江镇刚记超市斜对面(还阳组团沪碳二期项目)</v>
      </c>
      <c r="J1310" s="40" t="str">
        <f>VLOOKUP(B1310,辅助信息!E:I,4,FALSE)</f>
        <v>张朝亮</v>
      </c>
      <c r="K1310" s="40">
        <f>VLOOKUP(J1310,辅助信息!H:I,2,FALSE)</f>
        <v>15228205853</v>
      </c>
      <c r="L1310" s="39" t="str">
        <f>VLOOKUP(B1310,辅助信息!E:J,6,FALSE)</f>
        <v>提前联系到场规格</v>
      </c>
      <c r="M1310" s="93">
        <v>45778</v>
      </c>
      <c r="O1310" s="64">
        <f ca="1" t="shared" si="59"/>
        <v>0</v>
      </c>
      <c r="P1310" s="64">
        <f ca="1" t="shared" si="60"/>
        <v>193</v>
      </c>
      <c r="Q1310" s="29" t="str">
        <f>VLOOKUP(B1310,辅助信息!E:M,9,FALSE)</f>
        <v>ZTWM-CDGS-XS-2024-0169-中冶西部钢构-宜宾市南溪区幸福路东路,高县月江镇建设项目</v>
      </c>
      <c r="R1310" s="120" t="str">
        <f>_xlfn._xlws.FILTER(辅助信息!D:D,辅助信息!E:E=B1310)</f>
        <v>五冶钢构-宜宾市南溪区高县月江镇建设项目</v>
      </c>
    </row>
    <row r="1311" hidden="1" spans="2:18">
      <c r="B1311" s="40" t="s">
        <v>107</v>
      </c>
      <c r="C1311" s="72">
        <v>45777</v>
      </c>
      <c r="D1311" s="40" t="s">
        <v>146</v>
      </c>
      <c r="E1311" s="40" t="str">
        <f>VLOOKUP(F1311,辅助信息!A:B,2,FALSE)</f>
        <v>盘螺</v>
      </c>
      <c r="F1311" s="40" t="s">
        <v>41</v>
      </c>
      <c r="G1311" s="36">
        <v>12</v>
      </c>
      <c r="H1311" s="36">
        <f>_xlfn.XLOOKUP(C1311&amp;F1311&amp;I1311&amp;J1311,'[1]2025年已发货'!$F:$F&amp;'[1]2025年已发货'!$C:$C&amp;'[1]2025年已发货'!$G:$G&amp;'[1]2025年已发货'!$H:$H,'[1]2025年已发货'!$E:$E,"未发货")</f>
        <v>12</v>
      </c>
      <c r="I1311" s="40" t="str">
        <f>VLOOKUP(B1311,辅助信息!E:I,3,FALSE)</f>
        <v>(五冶钢构宜宾高县月江镇建设项目-2)四川省宜宾市高县月江镇高县宜宾保润汽车维修服务有限公司西南(S436西)(污水管网项目)</v>
      </c>
      <c r="J1311" s="40" t="str">
        <f>VLOOKUP(B1311,辅助信息!E:I,4,FALSE)</f>
        <v>张朝亮</v>
      </c>
      <c r="K1311" s="40">
        <f>VLOOKUP(J1311,辅助信息!H:I,2,FALSE)</f>
        <v>15228205853</v>
      </c>
      <c r="L1311" s="39" t="str">
        <f>VLOOKUP(B1311,辅助信息!E:J,6,FALSE)</f>
        <v>提前联系到场规格</v>
      </c>
      <c r="M1311" s="93">
        <v>45778</v>
      </c>
      <c r="O1311" s="64">
        <f ca="1" t="shared" si="59"/>
        <v>0</v>
      </c>
      <c r="P1311" s="64">
        <f ca="1" t="shared" si="60"/>
        <v>193</v>
      </c>
      <c r="Q1311" s="29" t="str">
        <f>VLOOKUP(B1311,辅助信息!E:M,9,FALSE)</f>
        <v>ZTWM-CDGS-XS-2024-0169-中冶西部钢构-宜宾市南溪区幸福路东路,高县月江镇建设项目</v>
      </c>
      <c r="R1311" s="120" t="str">
        <f>_xlfn._xlws.FILTER(辅助信息!D:D,辅助信息!E:E=B1311)</f>
        <v>五冶钢构-宜宾市南溪区高县月江镇建设项目</v>
      </c>
    </row>
    <row r="1312" hidden="1" spans="2:18">
      <c r="B1312" s="40" t="s">
        <v>107</v>
      </c>
      <c r="C1312" s="72">
        <v>45777</v>
      </c>
      <c r="D1312" s="40" t="s">
        <v>146</v>
      </c>
      <c r="E1312" s="40" t="str">
        <f>VLOOKUP(F1312,辅助信息!A:B,2,FALSE)</f>
        <v>螺纹钢</v>
      </c>
      <c r="F1312" s="40" t="s">
        <v>18</v>
      </c>
      <c r="G1312" s="36">
        <v>21</v>
      </c>
      <c r="H1312" s="36">
        <f>_xlfn.XLOOKUP(C1312&amp;F1312&amp;I1312&amp;J1312,'[1]2025年已发货'!$F:$F&amp;'[1]2025年已发货'!$C:$C&amp;'[1]2025年已发货'!$G:$G&amp;'[1]2025年已发货'!$H:$H,'[1]2025年已发货'!$E:$E,"未发货")</f>
        <v>21</v>
      </c>
      <c r="I1312" s="40" t="str">
        <f>VLOOKUP(B1312,辅助信息!E:I,3,FALSE)</f>
        <v>(五冶钢构宜宾高县月江镇建设项目-2)四川省宜宾市高县月江镇高县宜宾保润汽车维修服务有限公司西南(S436西)(污水管网项目)</v>
      </c>
      <c r="J1312" s="40" t="str">
        <f>VLOOKUP(B1312,辅助信息!E:I,4,FALSE)</f>
        <v>张朝亮</v>
      </c>
      <c r="K1312" s="40">
        <f>VLOOKUP(J1312,辅助信息!H:I,2,FALSE)</f>
        <v>15228205853</v>
      </c>
      <c r="L1312" s="39" t="str">
        <f>VLOOKUP(B1312,辅助信息!E:J,6,FALSE)</f>
        <v>提前联系到场规格</v>
      </c>
      <c r="M1312" s="93">
        <v>45778</v>
      </c>
      <c r="O1312" s="64">
        <f ca="1" t="shared" si="59"/>
        <v>0</v>
      </c>
      <c r="P1312" s="64">
        <f ca="1" t="shared" si="60"/>
        <v>193</v>
      </c>
      <c r="Q1312" s="29" t="str">
        <f>VLOOKUP(B1312,辅助信息!E:M,9,FALSE)</f>
        <v>ZTWM-CDGS-XS-2024-0169-中冶西部钢构-宜宾市南溪区幸福路东路,高县月江镇建设项目</v>
      </c>
      <c r="R1312" s="120" t="str">
        <f>_xlfn._xlws.FILTER(辅助信息!D:D,辅助信息!E:E=B1312)</f>
        <v>五冶钢构-宜宾市南溪区高县月江镇建设项目</v>
      </c>
    </row>
    <row r="1313" hidden="1" spans="2:18">
      <c r="B1313" s="40" t="s">
        <v>127</v>
      </c>
      <c r="C1313" s="72">
        <v>45777</v>
      </c>
      <c r="D1313" s="40" t="s">
        <v>146</v>
      </c>
      <c r="E1313" s="40" t="str">
        <f>VLOOKUP(F1313,辅助信息!A:B,2,FALSE)</f>
        <v>盘螺</v>
      </c>
      <c r="F1313" s="40" t="s">
        <v>49</v>
      </c>
      <c r="G1313" s="36">
        <v>12</v>
      </c>
      <c r="H1313" s="36" t="str">
        <f>_xlfn.XLOOKUP(C1313&amp;F1313&amp;I1313&amp;J1313,'[1]2025年已发货'!$F:$F&amp;'[1]2025年已发货'!$C:$C&amp;'[1]2025年已发货'!$G:$G&amp;'[1]2025年已发货'!$H:$H,'[1]2025年已发货'!$E:$E,"未发货")</f>
        <v>未发货</v>
      </c>
      <c r="I1313" s="40" t="str">
        <f>VLOOKUP(B1313,辅助信息!E:I,3,FALSE)</f>
        <v>(五冶钢构医学科学产业园建设项目房建三部-管网总坪)四川省南充市顺庆区搬罾街道学府大道二段</v>
      </c>
      <c r="J1313" s="40" t="str">
        <f>VLOOKUP(B1313,辅助信息!E:I,4,FALSE)</f>
        <v>郑林</v>
      </c>
      <c r="K1313" s="40">
        <f>VLOOKUP(J1313,辅助信息!H:I,2,FALSE)</f>
        <v>18349955455</v>
      </c>
      <c r="L1313" s="39" t="str">
        <f>VLOOKUP(B1313,辅助信息!E:J,6,FALSE)</f>
        <v>送货单：送货单位：南充思临新材料科技有限公司,收货单位：五冶集团川北(南充)建设有限公司,项目名称：南充医学科学产业园,送货车型13米,装货前联系收货人核实到场规格</v>
      </c>
      <c r="M1313" s="93">
        <v>45780</v>
      </c>
      <c r="O1313" s="64">
        <f ca="1" t="shared" si="59"/>
        <v>0</v>
      </c>
      <c r="P1313" s="64">
        <f ca="1" t="shared" si="60"/>
        <v>191</v>
      </c>
      <c r="Q1313" s="29" t="str">
        <f>VLOOKUP(B1313,辅助信息!E:M,9,FALSE)</f>
        <v>ZTWM-CDGS-XS-2024-0248-五冶钢构-南充市医学院项目</v>
      </c>
      <c r="R1313" s="120" t="str">
        <f>_xlfn._xlws.FILTER(辅助信息!D:D,辅助信息!E:E=B1313)</f>
        <v>五冶钢构南充医学科学产业园建设项目</v>
      </c>
    </row>
    <row r="1314" hidden="1" spans="2:18">
      <c r="B1314" s="40" t="s">
        <v>127</v>
      </c>
      <c r="C1314" s="72">
        <v>45777</v>
      </c>
      <c r="D1314" s="40" t="s">
        <v>146</v>
      </c>
      <c r="E1314" s="40" t="str">
        <f>VLOOKUP(F1314,辅助信息!A:B,2,FALSE)</f>
        <v>盘螺</v>
      </c>
      <c r="F1314" s="40" t="s">
        <v>41</v>
      </c>
      <c r="G1314" s="36">
        <v>10</v>
      </c>
      <c r="H1314" s="36" t="str">
        <f>_xlfn.XLOOKUP(C1314&amp;F1314&amp;I1314&amp;J1314,'[1]2025年已发货'!$F:$F&amp;'[1]2025年已发货'!$C:$C&amp;'[1]2025年已发货'!$G:$G&amp;'[1]2025年已发货'!$H:$H,'[1]2025年已发货'!$E:$E,"未发货")</f>
        <v>未发货</v>
      </c>
      <c r="I1314" s="40" t="str">
        <f>VLOOKUP(B1314,辅助信息!E:I,3,FALSE)</f>
        <v>(五冶钢构医学科学产业园建设项目房建三部-管网总坪)四川省南充市顺庆区搬罾街道学府大道二段</v>
      </c>
      <c r="J1314" s="40" t="str">
        <f>VLOOKUP(B1314,辅助信息!E:I,4,FALSE)</f>
        <v>郑林</v>
      </c>
      <c r="K1314" s="40">
        <f>VLOOKUP(J1314,辅助信息!H:I,2,FALSE)</f>
        <v>18349955455</v>
      </c>
      <c r="L1314" s="39" t="str">
        <f>VLOOKUP(B1314,辅助信息!E:J,6,FALSE)</f>
        <v>送货单：送货单位：南充思临新材料科技有限公司,收货单位：五冶集团川北(南充)建设有限公司,项目名称：南充医学科学产业园,送货车型13米,装货前联系收货人核实到场规格</v>
      </c>
      <c r="M1314" s="93">
        <v>45780</v>
      </c>
      <c r="O1314" s="64">
        <f ca="1" t="shared" si="59"/>
        <v>0</v>
      </c>
      <c r="P1314" s="64">
        <f ca="1" t="shared" si="60"/>
        <v>191</v>
      </c>
      <c r="Q1314" s="29" t="str">
        <f>VLOOKUP(B1314,辅助信息!E:M,9,FALSE)</f>
        <v>ZTWM-CDGS-XS-2024-0248-五冶钢构-南充市医学院项目</v>
      </c>
      <c r="R1314" s="120" t="str">
        <f>_xlfn._xlws.FILTER(辅助信息!D:D,辅助信息!E:E=B1314)</f>
        <v>五冶钢构南充医学科学产业园建设项目</v>
      </c>
    </row>
    <row r="1315" hidden="1" spans="2:18">
      <c r="B1315" s="40" t="s">
        <v>127</v>
      </c>
      <c r="C1315" s="72">
        <v>45777</v>
      </c>
      <c r="D1315" s="40" t="s">
        <v>146</v>
      </c>
      <c r="E1315" s="40" t="str">
        <f>VLOOKUP(F1315,辅助信息!A:B,2,FALSE)</f>
        <v>螺纹钢</v>
      </c>
      <c r="F1315" s="40" t="s">
        <v>27</v>
      </c>
      <c r="G1315" s="36">
        <v>13</v>
      </c>
      <c r="H1315" s="36" t="str">
        <f>_xlfn.XLOOKUP(C1315&amp;F1315&amp;I1315&amp;J1315,'[1]2025年已发货'!$F:$F&amp;'[1]2025年已发货'!$C:$C&amp;'[1]2025年已发货'!$G:$G&amp;'[1]2025年已发货'!$H:$H,'[1]2025年已发货'!$E:$E,"未发货")</f>
        <v>未发货</v>
      </c>
      <c r="I1315" s="40" t="str">
        <f>VLOOKUP(B1315,辅助信息!E:I,3,FALSE)</f>
        <v>(五冶钢构医学科学产业园建设项目房建三部-管网总坪)四川省南充市顺庆区搬罾街道学府大道二段</v>
      </c>
      <c r="J1315" s="40" t="str">
        <f>VLOOKUP(B1315,辅助信息!E:I,4,FALSE)</f>
        <v>郑林</v>
      </c>
      <c r="K1315" s="40">
        <f>VLOOKUP(J1315,辅助信息!H:I,2,FALSE)</f>
        <v>18349955455</v>
      </c>
      <c r="L1315" s="39" t="str">
        <f>VLOOKUP(B1315,辅助信息!E:J,6,FALSE)</f>
        <v>送货单：送货单位：南充思临新材料科技有限公司,收货单位：五冶集团川北(南充)建设有限公司,项目名称：南充医学科学产业园,送货车型13米,装货前联系收货人核实到场规格</v>
      </c>
      <c r="M1315" s="93">
        <v>45780</v>
      </c>
      <c r="O1315" s="64">
        <f ca="1" t="shared" si="59"/>
        <v>0</v>
      </c>
      <c r="P1315" s="64">
        <f ca="1" t="shared" si="60"/>
        <v>191</v>
      </c>
      <c r="Q1315" s="29" t="str">
        <f>VLOOKUP(B1315,辅助信息!E:M,9,FALSE)</f>
        <v>ZTWM-CDGS-XS-2024-0248-五冶钢构-南充市医学院项目</v>
      </c>
      <c r="R1315" s="120" t="str">
        <f>_xlfn._xlws.FILTER(辅助信息!D:D,辅助信息!E:E=B1315)</f>
        <v>五冶钢构南充医学科学产业园建设项目</v>
      </c>
    </row>
    <row r="1316" hidden="1" spans="2:18">
      <c r="B1316" s="40" t="s">
        <v>31</v>
      </c>
      <c r="C1316" s="72">
        <v>45778</v>
      </c>
      <c r="D1316" s="40" t="str">
        <f>VLOOKUP(B1316,辅助信息!E:K,7,FALSE)</f>
        <v>JWDDCD2024121000136</v>
      </c>
      <c r="E1316" s="40" t="str">
        <f>VLOOKUP(F1316,辅助信息!A:B,2,FALSE)</f>
        <v>高线</v>
      </c>
      <c r="F1316" s="40" t="s">
        <v>51</v>
      </c>
      <c r="G1316" s="36">
        <v>2.5</v>
      </c>
      <c r="H1316" s="36" t="str">
        <f>_xlfn.XLOOKUP(C1316&amp;F1316&amp;I1316&amp;J1316,'[1]2025年已发货'!$F:$F&amp;'[1]2025年已发货'!$C:$C&amp;'[1]2025年已发货'!$G:$G&amp;'[1]2025年已发货'!$H:$H,'[1]2025年已发货'!$E:$E,"未发货")</f>
        <v>未发货</v>
      </c>
      <c r="I1316" s="40" t="str">
        <f>VLOOKUP(B1316,辅助信息!E:I,3,FALSE)</f>
        <v>（四川商建-射洪城乡一体化项目）遂宁市射洪市忠新幼儿园北侧约220米新溪小区</v>
      </c>
      <c r="J1316" s="40" t="str">
        <f>VLOOKUP(B1316,辅助信息!E:I,4,FALSE)</f>
        <v>柏子刚</v>
      </c>
      <c r="K1316" s="40">
        <f>VLOOKUP(J1316,辅助信息!H:I,2,FALSE)</f>
        <v>15692885305</v>
      </c>
      <c r="L1316" s="111" t="str">
        <f>VLOOKUP(B1316,辅助信息!E:J,6,FALSE)</f>
        <v>提前联系到场规格及数量</v>
      </c>
      <c r="M1316" s="93">
        <v>45779</v>
      </c>
      <c r="O1316" s="64">
        <f ca="1" t="shared" si="59"/>
        <v>0</v>
      </c>
      <c r="P1316" s="64">
        <f ca="1" t="shared" si="60"/>
        <v>192</v>
      </c>
      <c r="Q1316" s="29" t="str">
        <f>VLOOKUP(B1316,辅助信息!E:M,9,FALSE)</f>
        <v>ZTWM-CDGS-XS-2024-0179-四川商投-射洪城乡一体化建设项目</v>
      </c>
      <c r="R1316" s="120" t="str">
        <f>_xlfn._xlws.FILTER(辅助信息!D:D,辅助信息!E:E=B1316)</f>
        <v>四川商建
射洪城乡一体化项目</v>
      </c>
    </row>
    <row r="1317" hidden="1" spans="2:18">
      <c r="B1317" s="40" t="s">
        <v>31</v>
      </c>
      <c r="C1317" s="72">
        <v>45778</v>
      </c>
      <c r="D1317" s="40" t="str">
        <f>VLOOKUP(B1317,辅助信息!E:K,7,FALSE)</f>
        <v>JWDDCD2024121000136</v>
      </c>
      <c r="E1317" s="40" t="str">
        <f>VLOOKUP(F1317,辅助信息!A:B,2,FALSE)</f>
        <v>盘螺</v>
      </c>
      <c r="F1317" s="40" t="s">
        <v>41</v>
      </c>
      <c r="G1317" s="36">
        <v>32.5</v>
      </c>
      <c r="H1317" s="36" t="str">
        <f>_xlfn.XLOOKUP(C1317&amp;F1317&amp;I1317&amp;J1317,'[1]2025年已发货'!$F:$F&amp;'[1]2025年已发货'!$C:$C&amp;'[1]2025年已发货'!$G:$G&amp;'[1]2025年已发货'!$H:$H,'[1]2025年已发货'!$E:$E,"未发货")</f>
        <v>未发货</v>
      </c>
      <c r="I1317" s="40" t="str">
        <f>VLOOKUP(B1317,辅助信息!E:I,3,FALSE)</f>
        <v>（四川商建-射洪城乡一体化项目）遂宁市射洪市忠新幼儿园北侧约220米新溪小区</v>
      </c>
      <c r="J1317" s="40" t="str">
        <f>VLOOKUP(B1317,辅助信息!E:I,4,FALSE)</f>
        <v>柏子刚</v>
      </c>
      <c r="K1317" s="40">
        <f>VLOOKUP(J1317,辅助信息!H:I,2,FALSE)</f>
        <v>15692885305</v>
      </c>
      <c r="L1317" s="111" t="str">
        <f>VLOOKUP(B1317,辅助信息!E:J,6,FALSE)</f>
        <v>提前联系到场规格及数量</v>
      </c>
      <c r="M1317" s="93">
        <v>45779</v>
      </c>
      <c r="O1317" s="64">
        <f ca="1" t="shared" si="59"/>
        <v>0</v>
      </c>
      <c r="P1317" s="64">
        <f ca="1" t="shared" si="60"/>
        <v>192</v>
      </c>
      <c r="Q1317" s="29" t="str">
        <f>VLOOKUP(B1317,辅助信息!E:M,9,FALSE)</f>
        <v>ZTWM-CDGS-XS-2024-0179-四川商投-射洪城乡一体化建设项目</v>
      </c>
      <c r="R1317" s="120" t="str">
        <f>_xlfn._xlws.FILTER(辅助信息!D:D,辅助信息!E:E=B1317)</f>
        <v>四川商建
射洪城乡一体化项目</v>
      </c>
    </row>
    <row r="1318" hidden="1" spans="2:18">
      <c r="B1318" s="40" t="s">
        <v>31</v>
      </c>
      <c r="C1318" s="72">
        <v>45778</v>
      </c>
      <c r="D1318" s="40" t="str">
        <f>VLOOKUP(B1318,辅助信息!E:K,7,FALSE)</f>
        <v>JWDDCD2024121000136</v>
      </c>
      <c r="E1318" s="40" t="str">
        <f>VLOOKUP(F1318,辅助信息!A:B,2,FALSE)</f>
        <v>螺纹钢</v>
      </c>
      <c r="F1318" s="40" t="s">
        <v>27</v>
      </c>
      <c r="G1318" s="36">
        <v>15</v>
      </c>
      <c r="H1318" s="36">
        <f>_xlfn.XLOOKUP(C1318&amp;F1318&amp;I1318&amp;J1318,'[1]2025年已发货'!$F:$F&amp;'[1]2025年已发货'!$C:$C&amp;'[1]2025年已发货'!$G:$G&amp;'[1]2025年已发货'!$H:$H,'[1]2025年已发货'!$E:$E,"未发货")</f>
        <v>15</v>
      </c>
      <c r="I1318" s="40" t="str">
        <f>VLOOKUP(B1318,辅助信息!E:I,3,FALSE)</f>
        <v>（四川商建-射洪城乡一体化项目）遂宁市射洪市忠新幼儿园北侧约220米新溪小区</v>
      </c>
      <c r="J1318" s="40" t="str">
        <f>VLOOKUP(B1318,辅助信息!E:I,4,FALSE)</f>
        <v>柏子刚</v>
      </c>
      <c r="K1318" s="40">
        <f>VLOOKUP(J1318,辅助信息!H:I,2,FALSE)</f>
        <v>15692885305</v>
      </c>
      <c r="L1318" s="111" t="str">
        <f>VLOOKUP(B1318,辅助信息!E:J,6,FALSE)</f>
        <v>提前联系到场规格及数量</v>
      </c>
      <c r="M1318" s="93">
        <v>45779</v>
      </c>
      <c r="O1318" s="64">
        <f ca="1" t="shared" si="59"/>
        <v>0</v>
      </c>
      <c r="P1318" s="64">
        <f ca="1" t="shared" si="60"/>
        <v>192</v>
      </c>
      <c r="Q1318" s="29" t="str">
        <f>VLOOKUP(B1318,辅助信息!E:M,9,FALSE)</f>
        <v>ZTWM-CDGS-XS-2024-0179-四川商投-射洪城乡一体化建设项目</v>
      </c>
      <c r="R1318" s="120" t="str">
        <f>_xlfn._xlws.FILTER(辅助信息!D:D,辅助信息!E:E=B1318)</f>
        <v>四川商建
射洪城乡一体化项目</v>
      </c>
    </row>
    <row r="1319" hidden="1" spans="2:18">
      <c r="B1319" s="40" t="s">
        <v>31</v>
      </c>
      <c r="C1319" s="72">
        <v>45778</v>
      </c>
      <c r="D1319" s="40" t="str">
        <f>VLOOKUP(B1319,辅助信息!E:K,7,FALSE)</f>
        <v>JWDDCD2024121000136</v>
      </c>
      <c r="E1319" s="40" t="str">
        <f>VLOOKUP(F1319,辅助信息!A:B,2,FALSE)</f>
        <v>螺纹钢</v>
      </c>
      <c r="F1319" s="40" t="s">
        <v>30</v>
      </c>
      <c r="G1319" s="36">
        <v>12</v>
      </c>
      <c r="H1319" s="36">
        <f>_xlfn.XLOOKUP(C1319&amp;F1319&amp;I1319&amp;J1319,'[1]2025年已发货'!$F:$F&amp;'[1]2025年已发货'!$C:$C&amp;'[1]2025年已发货'!$G:$G&amp;'[1]2025年已发货'!$H:$H,'[1]2025年已发货'!$E:$E,"未发货")</f>
        <v>12</v>
      </c>
      <c r="I1319" s="40" t="str">
        <f>VLOOKUP(B1319,辅助信息!E:I,3,FALSE)</f>
        <v>（四川商建-射洪城乡一体化项目）遂宁市射洪市忠新幼儿园北侧约220米新溪小区</v>
      </c>
      <c r="J1319" s="40" t="str">
        <f>VLOOKUP(B1319,辅助信息!E:I,4,FALSE)</f>
        <v>柏子刚</v>
      </c>
      <c r="K1319" s="40">
        <f>VLOOKUP(J1319,辅助信息!H:I,2,FALSE)</f>
        <v>15692885305</v>
      </c>
      <c r="L1319" s="111" t="str">
        <f>VLOOKUP(B1319,辅助信息!E:J,6,FALSE)</f>
        <v>提前联系到场规格及数量</v>
      </c>
      <c r="M1319" s="93">
        <v>45779</v>
      </c>
      <c r="O1319" s="64">
        <f ca="1" t="shared" si="59"/>
        <v>0</v>
      </c>
      <c r="P1319" s="64">
        <f ca="1" t="shared" si="60"/>
        <v>192</v>
      </c>
      <c r="Q1319" s="29" t="str">
        <f>VLOOKUP(B1319,辅助信息!E:M,9,FALSE)</f>
        <v>ZTWM-CDGS-XS-2024-0179-四川商投-射洪城乡一体化建设项目</v>
      </c>
      <c r="R1319" s="120" t="str">
        <f>_xlfn._xlws.FILTER(辅助信息!D:D,辅助信息!E:E=B1319)</f>
        <v>四川商建
射洪城乡一体化项目</v>
      </c>
    </row>
    <row r="1320" hidden="1" spans="2:18">
      <c r="B1320" s="40" t="s">
        <v>31</v>
      </c>
      <c r="C1320" s="72">
        <v>45778</v>
      </c>
      <c r="D1320" s="40" t="str">
        <f>VLOOKUP(B1320,辅助信息!E:K,7,FALSE)</f>
        <v>JWDDCD2024121000136</v>
      </c>
      <c r="E1320" s="40" t="str">
        <f>VLOOKUP(F1320,辅助信息!A:B,2,FALSE)</f>
        <v>螺纹钢</v>
      </c>
      <c r="F1320" s="40" t="s">
        <v>66</v>
      </c>
      <c r="G1320" s="36">
        <v>9</v>
      </c>
      <c r="H1320" s="36">
        <f>_xlfn.XLOOKUP(C1320&amp;F1320&amp;I1320&amp;J1320,'[1]2025年已发货'!$F:$F&amp;'[1]2025年已发货'!$C:$C&amp;'[1]2025年已发货'!$G:$G&amp;'[1]2025年已发货'!$H:$H,'[1]2025年已发货'!$E:$E,"未发货")</f>
        <v>9</v>
      </c>
      <c r="I1320" s="40" t="str">
        <f>VLOOKUP(B1320,辅助信息!E:I,3,FALSE)</f>
        <v>（四川商建-射洪城乡一体化项目）遂宁市射洪市忠新幼儿园北侧约220米新溪小区</v>
      </c>
      <c r="J1320" s="40" t="str">
        <f>VLOOKUP(B1320,辅助信息!E:I,4,FALSE)</f>
        <v>柏子刚</v>
      </c>
      <c r="K1320" s="40">
        <f>VLOOKUP(J1320,辅助信息!H:I,2,FALSE)</f>
        <v>15692885305</v>
      </c>
      <c r="L1320" s="111" t="str">
        <f>VLOOKUP(B1320,辅助信息!E:J,6,FALSE)</f>
        <v>提前联系到场规格及数量</v>
      </c>
      <c r="M1320" s="93">
        <v>45779</v>
      </c>
      <c r="O1320" s="64">
        <f ca="1" t="shared" si="59"/>
        <v>0</v>
      </c>
      <c r="P1320" s="64">
        <f ca="1" t="shared" si="60"/>
        <v>192</v>
      </c>
      <c r="Q1320" s="29" t="str">
        <f>VLOOKUP(B1320,辅助信息!E:M,9,FALSE)</f>
        <v>ZTWM-CDGS-XS-2024-0179-四川商投-射洪城乡一体化建设项目</v>
      </c>
      <c r="R1320" s="120" t="str">
        <f>_xlfn._xlws.FILTER(辅助信息!D:D,辅助信息!E:E=B1320)</f>
        <v>四川商建
射洪城乡一体化项目</v>
      </c>
    </row>
    <row r="1321" hidden="1" spans="2:18">
      <c r="B1321" s="40" t="s">
        <v>31</v>
      </c>
      <c r="C1321" s="72">
        <v>45778</v>
      </c>
      <c r="D1321" s="40" t="str">
        <f>VLOOKUP(B1321,辅助信息!E:K,7,FALSE)</f>
        <v>JWDDCD2024121000136</v>
      </c>
      <c r="E1321" s="40" t="str">
        <f>VLOOKUP(F1321,辅助信息!A:B,2,FALSE)</f>
        <v>螺纹钢</v>
      </c>
      <c r="F1321" s="40" t="s">
        <v>21</v>
      </c>
      <c r="G1321" s="36">
        <v>3</v>
      </c>
      <c r="H1321" s="36">
        <f>_xlfn.XLOOKUP(C1321&amp;F1321&amp;I1321&amp;J1321,'[1]2025年已发货'!$F:$F&amp;'[1]2025年已发货'!$C:$C&amp;'[1]2025年已发货'!$G:$G&amp;'[1]2025年已发货'!$H:$H,'[1]2025年已发货'!$E:$E,"未发货")</f>
        <v>3</v>
      </c>
      <c r="I1321" s="40" t="str">
        <f>VLOOKUP(B1321,辅助信息!E:I,3,FALSE)</f>
        <v>（四川商建-射洪城乡一体化项目）遂宁市射洪市忠新幼儿园北侧约220米新溪小区</v>
      </c>
      <c r="J1321" s="40" t="str">
        <f>VLOOKUP(B1321,辅助信息!E:I,4,FALSE)</f>
        <v>柏子刚</v>
      </c>
      <c r="K1321" s="40">
        <f>VLOOKUP(J1321,辅助信息!H:I,2,FALSE)</f>
        <v>15692885305</v>
      </c>
      <c r="L1321" s="111" t="str">
        <f>VLOOKUP(B1321,辅助信息!E:J,6,FALSE)</f>
        <v>提前联系到场规格及数量</v>
      </c>
      <c r="M1321" s="93">
        <v>45779</v>
      </c>
      <c r="O1321" s="64">
        <f ca="1" t="shared" si="59"/>
        <v>0</v>
      </c>
      <c r="P1321" s="64">
        <f ca="1" t="shared" si="60"/>
        <v>192</v>
      </c>
      <c r="Q1321" s="29" t="str">
        <f>VLOOKUP(B1321,辅助信息!E:M,9,FALSE)</f>
        <v>ZTWM-CDGS-XS-2024-0179-四川商投-射洪城乡一体化建设项目</v>
      </c>
      <c r="R1321" s="120" t="str">
        <f>_xlfn._xlws.FILTER(辅助信息!D:D,辅助信息!E:E=B1321)</f>
        <v>四川商建
射洪城乡一体化项目</v>
      </c>
    </row>
    <row r="1322" hidden="1" spans="2:18">
      <c r="B1322" s="40" t="s">
        <v>31</v>
      </c>
      <c r="C1322" s="72">
        <v>45778</v>
      </c>
      <c r="D1322" s="40" t="str">
        <f>VLOOKUP(B1322,辅助信息!E:K,7,FALSE)</f>
        <v>JWDDCD2024121000136</v>
      </c>
      <c r="E1322" s="40" t="str">
        <f>VLOOKUP(F1322,辅助信息!A:B,2,FALSE)</f>
        <v>螺纹钢</v>
      </c>
      <c r="F1322" s="40" t="s">
        <v>22</v>
      </c>
      <c r="G1322" s="36">
        <v>60</v>
      </c>
      <c r="H1322" s="36">
        <f>_xlfn.XLOOKUP(C1322&amp;F1322&amp;I1322&amp;J1322,'[1]2025年已发货'!$F:$F&amp;'[1]2025年已发货'!$C:$C&amp;'[1]2025年已发货'!$G:$G&amp;'[1]2025年已发货'!$H:$H,'[1]2025年已发货'!$E:$E,"未发货")</f>
        <v>30</v>
      </c>
      <c r="I1322" s="40" t="str">
        <f>VLOOKUP(B1322,辅助信息!E:I,3,FALSE)</f>
        <v>（四川商建-射洪城乡一体化项目）遂宁市射洪市忠新幼儿园北侧约220米新溪小区</v>
      </c>
      <c r="J1322" s="40" t="str">
        <f>VLOOKUP(B1322,辅助信息!E:I,4,FALSE)</f>
        <v>柏子刚</v>
      </c>
      <c r="K1322" s="40">
        <f>VLOOKUP(J1322,辅助信息!H:I,2,FALSE)</f>
        <v>15692885305</v>
      </c>
      <c r="L1322" s="111" t="str">
        <f>VLOOKUP(B1322,辅助信息!E:J,6,FALSE)</f>
        <v>提前联系到场规格及数量</v>
      </c>
      <c r="M1322" s="93">
        <v>45775</v>
      </c>
      <c r="O1322" s="64">
        <f ca="1" t="shared" si="59"/>
        <v>0</v>
      </c>
      <c r="P1322" s="64">
        <f ca="1" t="shared" si="60"/>
        <v>196</v>
      </c>
      <c r="Q1322" s="29" t="str">
        <f>VLOOKUP(B1322,辅助信息!E:M,9,FALSE)</f>
        <v>ZTWM-CDGS-XS-2024-0179-四川商投-射洪城乡一体化建设项目</v>
      </c>
      <c r="R1322" s="120" t="str">
        <f>_xlfn._xlws.FILTER(辅助信息!D:D,辅助信息!E:E=B1322)</f>
        <v>四川商建
射洪城乡一体化项目</v>
      </c>
    </row>
    <row r="1323" hidden="1" spans="2:18">
      <c r="B1323" s="40" t="s">
        <v>147</v>
      </c>
      <c r="C1323" s="72">
        <v>45778</v>
      </c>
      <c r="D1323" s="40" t="str">
        <f>VLOOKUP(B1323,辅助信息!E:K,7,FALSE)</f>
        <v>JWDDCD2025052800131</v>
      </c>
      <c r="E1323" s="40" t="str">
        <f>VLOOKUP(F1323,辅助信息!A:B,2,FALSE)</f>
        <v>高线</v>
      </c>
      <c r="F1323" s="40" t="s">
        <v>57</v>
      </c>
      <c r="G1323" s="36">
        <f>2.5*3</f>
        <v>7.5</v>
      </c>
      <c r="H1323" s="36" t="str">
        <f>_xlfn.XLOOKUP(C1323&amp;F1323&amp;I1323&amp;J1323,'[1]2025年已发货'!$F:$F&amp;'[1]2025年已发货'!$C:$C&amp;'[1]2025年已发货'!$G:$G&amp;'[1]2025年已发货'!$H:$H,'[1]2025年已发货'!$E:$E,"未发货")</f>
        <v>未发货</v>
      </c>
      <c r="I1323" s="40" t="str">
        <f>VLOOKUP(B1323,辅助信息!E:I,3,FALSE)</f>
        <v>（商投建工达州中医药科技园-4工区-11号楼）达州市通川区达州中医药职业学院犀牛大道北段</v>
      </c>
      <c r="J1323" s="40" t="str">
        <f>VLOOKUP(B1323,辅助信息!E:I,4,FALSE)</f>
        <v>张扬</v>
      </c>
      <c r="K1323" s="40">
        <f>VLOOKUP(J1323,辅助信息!H:I,2,FALSE)</f>
        <v>18381904567</v>
      </c>
      <c r="L1323" s="111" t="str">
        <f>VLOOKUP(B1323,辅助信息!E:J,6,FALSE)</f>
        <v>控制炉批号！多了现场不收！,优先安排达钢,提前联系到场规格及数量</v>
      </c>
      <c r="M1323" s="93">
        <v>45777</v>
      </c>
      <c r="O1323" s="64">
        <f ca="1" t="shared" si="59"/>
        <v>0</v>
      </c>
      <c r="P1323" s="64">
        <f ca="1" t="shared" si="60"/>
        <v>194</v>
      </c>
      <c r="Q1323" s="29" t="str">
        <f>VLOOKUP(B1323,辅助信息!E:M,9,FALSE)</f>
        <v>ZTWM-CDGS-XS-2024-0134-商投建工达州中医药科技成果示范园项目</v>
      </c>
      <c r="R1323" s="120" t="str">
        <f>_xlfn._xlws.FILTER(辅助信息!D:D,辅助信息!E:E=B1323)</f>
        <v>商投建工达州中医药科技园</v>
      </c>
    </row>
    <row r="1324" hidden="1" spans="2:18">
      <c r="B1324" s="40" t="s">
        <v>147</v>
      </c>
      <c r="C1324" s="72">
        <v>45778</v>
      </c>
      <c r="D1324" s="40" t="str">
        <f>VLOOKUP(B1324,辅助信息!E:K,7,FALSE)</f>
        <v>JWDDCD2025052800131</v>
      </c>
      <c r="E1324" s="40" t="str">
        <f>VLOOKUP(F1324,辅助信息!A:B,2,FALSE)</f>
        <v>盘螺</v>
      </c>
      <c r="F1324" s="40" t="s">
        <v>41</v>
      </c>
      <c r="G1324" s="36">
        <f>15*2.5</f>
        <v>37.5</v>
      </c>
      <c r="H1324" s="36" t="str">
        <f>_xlfn.XLOOKUP(C1324&amp;F1324&amp;I1324&amp;J1324,'[1]2025年已发货'!$F:$F&amp;'[1]2025年已发货'!$C:$C&amp;'[1]2025年已发货'!$G:$G&amp;'[1]2025年已发货'!$H:$H,'[1]2025年已发货'!$E:$E,"未发货")</f>
        <v>未发货</v>
      </c>
      <c r="I1324" s="40" t="str">
        <f>VLOOKUP(B1324,辅助信息!E:I,3,FALSE)</f>
        <v>（商投建工达州中医药科技园-4工区-11号楼）达州市通川区达州中医药职业学院犀牛大道北段</v>
      </c>
      <c r="J1324" s="40" t="str">
        <f>VLOOKUP(B1324,辅助信息!E:I,4,FALSE)</f>
        <v>张扬</v>
      </c>
      <c r="K1324" s="40">
        <f>VLOOKUP(J1324,辅助信息!H:I,2,FALSE)</f>
        <v>18381904567</v>
      </c>
      <c r="L1324" s="111" t="str">
        <f>VLOOKUP(B1324,辅助信息!E:J,6,FALSE)</f>
        <v>控制炉批号！多了现场不收！,优先安排达钢,提前联系到场规格及数量</v>
      </c>
      <c r="M1324" s="93">
        <v>45777</v>
      </c>
      <c r="O1324" s="64">
        <f ca="1" t="shared" si="59"/>
        <v>0</v>
      </c>
      <c r="P1324" s="64">
        <f ca="1" t="shared" si="60"/>
        <v>194</v>
      </c>
      <c r="Q1324" s="29" t="str">
        <f>VLOOKUP(B1324,辅助信息!E:M,9,FALSE)</f>
        <v>ZTWM-CDGS-XS-2024-0134-商投建工达州中医药科技成果示范园项目</v>
      </c>
      <c r="R1324" s="120" t="str">
        <f>_xlfn._xlws.FILTER(辅助信息!D:D,辅助信息!E:E=B1324)</f>
        <v>商投建工达州中医药科技园</v>
      </c>
    </row>
    <row r="1325" hidden="1" spans="2:18">
      <c r="B1325" s="40" t="s">
        <v>147</v>
      </c>
      <c r="C1325" s="72">
        <v>45778</v>
      </c>
      <c r="D1325" s="40" t="str">
        <f>VLOOKUP(B1325,辅助信息!E:K,7,FALSE)</f>
        <v>JWDDCD2025052800131</v>
      </c>
      <c r="E1325" s="40" t="str">
        <f>VLOOKUP(F1325,辅助信息!A:B,2,FALSE)</f>
        <v>螺纹钢</v>
      </c>
      <c r="F1325" s="40" t="s">
        <v>27</v>
      </c>
      <c r="G1325" s="36">
        <f>7*3</f>
        <v>21</v>
      </c>
      <c r="H1325" s="36" t="str">
        <f>_xlfn.XLOOKUP(C1325&amp;F1325&amp;I1325&amp;J1325,'[1]2025年已发货'!$F:$F&amp;'[1]2025年已发货'!$C:$C&amp;'[1]2025年已发货'!$G:$G&amp;'[1]2025年已发货'!$H:$H,'[1]2025年已发货'!$E:$E,"未发货")</f>
        <v>未发货</v>
      </c>
      <c r="I1325" s="40" t="str">
        <f>VLOOKUP(B1325,辅助信息!E:I,3,FALSE)</f>
        <v>（商投建工达州中医药科技园-4工区-11号楼）达州市通川区达州中医药职业学院犀牛大道北段</v>
      </c>
      <c r="J1325" s="40" t="str">
        <f>VLOOKUP(B1325,辅助信息!E:I,4,FALSE)</f>
        <v>张扬</v>
      </c>
      <c r="K1325" s="40">
        <f>VLOOKUP(J1325,辅助信息!H:I,2,FALSE)</f>
        <v>18381904567</v>
      </c>
      <c r="L1325" s="111" t="str">
        <f>VLOOKUP(B1325,辅助信息!E:J,6,FALSE)</f>
        <v>控制炉批号！多了现场不收！,优先安排达钢,提前联系到场规格及数量</v>
      </c>
      <c r="M1325" s="93">
        <v>45777</v>
      </c>
      <c r="O1325" s="64">
        <f ca="1" t="shared" si="59"/>
        <v>0</v>
      </c>
      <c r="P1325" s="64">
        <f ca="1" t="shared" si="60"/>
        <v>194</v>
      </c>
      <c r="Q1325" s="29" t="str">
        <f>VLOOKUP(B1325,辅助信息!E:M,9,FALSE)</f>
        <v>ZTWM-CDGS-XS-2024-0134-商投建工达州中医药科技成果示范园项目</v>
      </c>
      <c r="R1325" s="120" t="str">
        <f>_xlfn._xlws.FILTER(辅助信息!D:D,辅助信息!E:E=B1325)</f>
        <v>商投建工达州中医药科技园</v>
      </c>
    </row>
    <row r="1326" hidden="1" spans="2:18">
      <c r="B1326" s="40" t="s">
        <v>147</v>
      </c>
      <c r="C1326" s="72">
        <v>45778</v>
      </c>
      <c r="D1326" s="40" t="str">
        <f>VLOOKUP(B1326,辅助信息!E:K,7,FALSE)</f>
        <v>JWDDCD2025052800131</v>
      </c>
      <c r="E1326" s="40" t="str">
        <f>VLOOKUP(F1326,辅助信息!A:B,2,FALSE)</f>
        <v>螺纹钢</v>
      </c>
      <c r="F1326" s="40" t="s">
        <v>30</v>
      </c>
      <c r="G1326" s="36">
        <v>30</v>
      </c>
      <c r="H1326" s="36" t="str">
        <f>_xlfn.XLOOKUP(C1326&amp;F1326&amp;I1326&amp;J1326,'[1]2025年已发货'!$F:$F&amp;'[1]2025年已发货'!$C:$C&amp;'[1]2025年已发货'!$G:$G&amp;'[1]2025年已发货'!$H:$H,'[1]2025年已发货'!$E:$E,"未发货")</f>
        <v>未发货</v>
      </c>
      <c r="I1326" s="40" t="str">
        <f>VLOOKUP(B1326,辅助信息!E:I,3,FALSE)</f>
        <v>（商投建工达州中医药科技园-4工区-11号楼）达州市通川区达州中医药职业学院犀牛大道北段</v>
      </c>
      <c r="J1326" s="40" t="str">
        <f>VLOOKUP(B1326,辅助信息!E:I,4,FALSE)</f>
        <v>张扬</v>
      </c>
      <c r="K1326" s="40">
        <f>VLOOKUP(J1326,辅助信息!H:I,2,FALSE)</f>
        <v>18381904567</v>
      </c>
      <c r="L1326" s="111" t="str">
        <f>VLOOKUP(B1326,辅助信息!E:J,6,FALSE)</f>
        <v>控制炉批号！多了现场不收！,优先安排达钢,提前联系到场规格及数量</v>
      </c>
      <c r="M1326" s="93">
        <v>45777</v>
      </c>
      <c r="O1326" s="64">
        <f ca="1" t="shared" si="59"/>
        <v>0</v>
      </c>
      <c r="P1326" s="64">
        <f ca="1" t="shared" si="60"/>
        <v>194</v>
      </c>
      <c r="Q1326" s="29" t="str">
        <f>VLOOKUP(B1326,辅助信息!E:M,9,FALSE)</f>
        <v>ZTWM-CDGS-XS-2024-0134-商投建工达州中医药科技成果示范园项目</v>
      </c>
      <c r="R1326" s="120" t="str">
        <f>_xlfn._xlws.FILTER(辅助信息!D:D,辅助信息!E:E=B1326)</f>
        <v>商投建工达州中医药科技园</v>
      </c>
    </row>
    <row r="1327" hidden="1" spans="2:18">
      <c r="B1327" s="40" t="s">
        <v>147</v>
      </c>
      <c r="C1327" s="72">
        <v>45778</v>
      </c>
      <c r="D1327" s="40" t="str">
        <f>VLOOKUP(B1327,辅助信息!E:K,7,FALSE)</f>
        <v>JWDDCD2025052800131</v>
      </c>
      <c r="E1327" s="40" t="str">
        <f>VLOOKUP(F1327,辅助信息!A:B,2,FALSE)</f>
        <v>螺纹钢</v>
      </c>
      <c r="F1327" s="40" t="s">
        <v>33</v>
      </c>
      <c r="G1327" s="36">
        <v>30</v>
      </c>
      <c r="H1327" s="36" t="str">
        <f>_xlfn.XLOOKUP(C1327&amp;F1327&amp;I1327&amp;J1327,'[1]2025年已发货'!$F:$F&amp;'[1]2025年已发货'!$C:$C&amp;'[1]2025年已发货'!$G:$G&amp;'[1]2025年已发货'!$H:$H,'[1]2025年已发货'!$E:$E,"未发货")</f>
        <v>未发货</v>
      </c>
      <c r="I1327" s="40" t="str">
        <f>VLOOKUP(B1327,辅助信息!E:I,3,FALSE)</f>
        <v>（商投建工达州中医药科技园-4工区-11号楼）达州市通川区达州中医药职业学院犀牛大道北段</v>
      </c>
      <c r="J1327" s="40" t="str">
        <f>VLOOKUP(B1327,辅助信息!E:I,4,FALSE)</f>
        <v>张扬</v>
      </c>
      <c r="K1327" s="40">
        <f>VLOOKUP(J1327,辅助信息!H:I,2,FALSE)</f>
        <v>18381904567</v>
      </c>
      <c r="L1327" s="111" t="str">
        <f>VLOOKUP(B1327,辅助信息!E:J,6,FALSE)</f>
        <v>控制炉批号！多了现场不收！,优先安排达钢,提前联系到场规格及数量</v>
      </c>
      <c r="M1327" s="93">
        <v>45777</v>
      </c>
      <c r="O1327" s="64">
        <f ca="1" t="shared" si="59"/>
        <v>0</v>
      </c>
      <c r="P1327" s="64">
        <f ca="1" t="shared" si="60"/>
        <v>194</v>
      </c>
      <c r="Q1327" s="29" t="str">
        <f>VLOOKUP(B1327,辅助信息!E:M,9,FALSE)</f>
        <v>ZTWM-CDGS-XS-2024-0134-商投建工达州中医药科技成果示范园项目</v>
      </c>
      <c r="R1327" s="120" t="str">
        <f>_xlfn._xlws.FILTER(辅助信息!D:D,辅助信息!E:E=B1327)</f>
        <v>商投建工达州中医药科技园</v>
      </c>
    </row>
    <row r="1328" hidden="1" spans="2:18">
      <c r="B1328" s="40" t="s">
        <v>147</v>
      </c>
      <c r="C1328" s="72">
        <v>45778</v>
      </c>
      <c r="D1328" s="40" t="str">
        <f>VLOOKUP(B1328,辅助信息!E:K,7,FALSE)</f>
        <v>JWDDCD2025052800131</v>
      </c>
      <c r="E1328" s="40" t="str">
        <f>VLOOKUP(F1328,辅助信息!A:B,2,FALSE)</f>
        <v>螺纹钢</v>
      </c>
      <c r="F1328" s="40" t="s">
        <v>18</v>
      </c>
      <c r="G1328" s="36">
        <f>6*3</f>
        <v>18</v>
      </c>
      <c r="H1328" s="36" t="str">
        <f>_xlfn.XLOOKUP(C1328&amp;F1328&amp;I1328&amp;J1328,'[1]2025年已发货'!$F:$F&amp;'[1]2025年已发货'!$C:$C&amp;'[1]2025年已发货'!$G:$G&amp;'[1]2025年已发货'!$H:$H,'[1]2025年已发货'!$E:$E,"未发货")</f>
        <v>未发货</v>
      </c>
      <c r="I1328" s="40" t="str">
        <f>VLOOKUP(B1328,辅助信息!E:I,3,FALSE)</f>
        <v>（商投建工达州中医药科技园-4工区-11号楼）达州市通川区达州中医药职业学院犀牛大道北段</v>
      </c>
      <c r="J1328" s="40" t="str">
        <f>VLOOKUP(B1328,辅助信息!E:I,4,FALSE)</f>
        <v>张扬</v>
      </c>
      <c r="K1328" s="40">
        <f>VLOOKUP(J1328,辅助信息!H:I,2,FALSE)</f>
        <v>18381904567</v>
      </c>
      <c r="L1328" s="111" t="str">
        <f>VLOOKUP(B1328,辅助信息!E:J,6,FALSE)</f>
        <v>控制炉批号！多了现场不收！,优先安排达钢,提前联系到场规格及数量</v>
      </c>
      <c r="M1328" s="93">
        <v>45777</v>
      </c>
      <c r="O1328" s="64">
        <f ca="1" t="shared" si="59"/>
        <v>0</v>
      </c>
      <c r="P1328" s="64">
        <f ca="1" t="shared" si="60"/>
        <v>194</v>
      </c>
      <c r="Q1328" s="29" t="str">
        <f>VLOOKUP(B1328,辅助信息!E:M,9,FALSE)</f>
        <v>ZTWM-CDGS-XS-2024-0134-商投建工达州中医药科技成果示范园项目</v>
      </c>
      <c r="R1328" s="120" t="str">
        <f>_xlfn._xlws.FILTER(辅助信息!D:D,辅助信息!E:E=B1328)</f>
        <v>商投建工达州中医药科技园</v>
      </c>
    </row>
    <row r="1329" hidden="1" spans="2:18">
      <c r="B1329" s="40" t="s">
        <v>106</v>
      </c>
      <c r="C1329" s="72">
        <v>45778</v>
      </c>
      <c r="D1329" s="40" t="str">
        <f>VLOOKUP(B1329,辅助信息!E:K,7,FALSE)</f>
        <v>JWDDCD2024101600133</v>
      </c>
      <c r="E1329" s="40" t="str">
        <f>VLOOKUP(F1329,辅助信息!A:B,2,FALSE)</f>
        <v>盘螺</v>
      </c>
      <c r="F1329" s="40" t="s">
        <v>49</v>
      </c>
      <c r="G1329" s="36">
        <v>12.5</v>
      </c>
      <c r="H1329" s="36" t="str">
        <f>_xlfn.XLOOKUP(C1329&amp;F1329&amp;I1329&amp;J1329,'[1]2025年已发货'!$F:$F&amp;'[1]2025年已发货'!$C:$C&amp;'[1]2025年已发货'!$G:$G&amp;'[1]2025年已发货'!$H:$H,'[1]2025年已发货'!$E:$E,"未发货")</f>
        <v>未发货</v>
      </c>
      <c r="I1329" s="40" t="str">
        <f>VLOOKUP(B1329,辅助信息!E:I,3,FALSE)</f>
        <v>（五冶钢构宜宾高县月江镇建设项目）  四川省宜宾市高县月江镇刚记超市斜对面(还阳组团沪碳二期项目)</v>
      </c>
      <c r="J1329" s="40" t="str">
        <f>VLOOKUP(B1329,辅助信息!E:I,4,FALSE)</f>
        <v>张朝亮</v>
      </c>
      <c r="K1329" s="40">
        <f>VLOOKUP(J1329,辅助信息!H:I,2,FALSE)</f>
        <v>15228205853</v>
      </c>
      <c r="L1329" s="111" t="str">
        <f>VLOOKUP(B1329,辅助信息!E:J,6,FALSE)</f>
        <v>提前联系到场规格</v>
      </c>
      <c r="M1329" s="93">
        <v>45778</v>
      </c>
      <c r="O1329" s="64">
        <f ca="1" t="shared" si="59"/>
        <v>0</v>
      </c>
      <c r="P1329" s="64">
        <f ca="1" t="shared" si="60"/>
        <v>193</v>
      </c>
      <c r="Q1329" s="29" t="str">
        <f>VLOOKUP(B1329,辅助信息!E:M,9,FALSE)</f>
        <v>ZTWM-CDGS-XS-2024-0169-中冶西部钢构-宜宾市南溪区幸福路东路,高县月江镇建设项目</v>
      </c>
      <c r="R1329" s="120" t="str">
        <f>_xlfn._xlws.FILTER(辅助信息!D:D,辅助信息!E:E=B1329)</f>
        <v>五冶钢构-宜宾市南溪区高县月江镇建设项目</v>
      </c>
    </row>
    <row r="1330" hidden="1" spans="2:18">
      <c r="B1330" s="40" t="s">
        <v>106</v>
      </c>
      <c r="C1330" s="72">
        <v>45778</v>
      </c>
      <c r="D1330" s="40" t="str">
        <f>VLOOKUP(B1330,辅助信息!E:K,7,FALSE)</f>
        <v>JWDDCD2024101600133</v>
      </c>
      <c r="E1330" s="40" t="str">
        <f>VLOOKUP(F1330,辅助信息!A:B,2,FALSE)</f>
        <v>盘螺</v>
      </c>
      <c r="F1330" s="40" t="s">
        <v>41</v>
      </c>
      <c r="G1330" s="36">
        <v>2.5</v>
      </c>
      <c r="H1330" s="36" t="str">
        <f>_xlfn.XLOOKUP(C1330&amp;F1330&amp;I1330&amp;J1330,'[1]2025年已发货'!$F:$F&amp;'[1]2025年已发货'!$C:$C&amp;'[1]2025年已发货'!$G:$G&amp;'[1]2025年已发货'!$H:$H,'[1]2025年已发货'!$E:$E,"未发货")</f>
        <v>未发货</v>
      </c>
      <c r="I1330" s="40" t="str">
        <f>VLOOKUP(B1330,辅助信息!E:I,3,FALSE)</f>
        <v>（五冶钢构宜宾高县月江镇建设项目）  四川省宜宾市高县月江镇刚记超市斜对面(还阳组团沪碳二期项目)</v>
      </c>
      <c r="J1330" s="40" t="str">
        <f>VLOOKUP(B1330,辅助信息!E:I,4,FALSE)</f>
        <v>张朝亮</v>
      </c>
      <c r="K1330" s="40">
        <f>VLOOKUP(J1330,辅助信息!H:I,2,FALSE)</f>
        <v>15228205853</v>
      </c>
      <c r="L1330" s="111" t="str">
        <f>VLOOKUP(B1330,辅助信息!E:J,6,FALSE)</f>
        <v>提前联系到场规格</v>
      </c>
      <c r="M1330" s="93">
        <v>45778</v>
      </c>
      <c r="O1330" s="64">
        <f ca="1" t="shared" si="59"/>
        <v>0</v>
      </c>
      <c r="P1330" s="64">
        <f ca="1" t="shared" si="60"/>
        <v>193</v>
      </c>
      <c r="Q1330" s="29" t="str">
        <f>VLOOKUP(B1330,辅助信息!E:M,9,FALSE)</f>
        <v>ZTWM-CDGS-XS-2024-0169-中冶西部钢构-宜宾市南溪区幸福路东路,高县月江镇建设项目</v>
      </c>
      <c r="R1330" s="120" t="str">
        <f>_xlfn._xlws.FILTER(辅助信息!D:D,辅助信息!E:E=B1330)</f>
        <v>五冶钢构-宜宾市南溪区高县月江镇建设项目</v>
      </c>
    </row>
    <row r="1331" hidden="1" spans="2:18">
      <c r="B1331" s="40" t="s">
        <v>106</v>
      </c>
      <c r="C1331" s="72">
        <v>45778</v>
      </c>
      <c r="D1331" s="40" t="str">
        <f>VLOOKUP(B1331,辅助信息!E:K,7,FALSE)</f>
        <v>JWDDCD2024101600133</v>
      </c>
      <c r="E1331" s="40" t="str">
        <f>VLOOKUP(F1331,辅助信息!A:B,2,FALSE)</f>
        <v>螺纹钢</v>
      </c>
      <c r="F1331" s="40" t="s">
        <v>19</v>
      </c>
      <c r="G1331" s="36">
        <v>6</v>
      </c>
      <c r="H1331" s="36" t="str">
        <f>_xlfn.XLOOKUP(C1331&amp;F1331&amp;I1331&amp;J1331,'[1]2025年已发货'!$F:$F&amp;'[1]2025年已发货'!$C:$C&amp;'[1]2025年已发货'!$G:$G&amp;'[1]2025年已发货'!$H:$H,'[1]2025年已发货'!$E:$E,"未发货")</f>
        <v>未发货</v>
      </c>
      <c r="I1331" s="40" t="str">
        <f>VLOOKUP(B1331,辅助信息!E:I,3,FALSE)</f>
        <v>（五冶钢构宜宾高县月江镇建设项目）  四川省宜宾市高县月江镇刚记超市斜对面(还阳组团沪碳二期项目)</v>
      </c>
      <c r="J1331" s="40" t="str">
        <f>VLOOKUP(B1331,辅助信息!E:I,4,FALSE)</f>
        <v>张朝亮</v>
      </c>
      <c r="K1331" s="40">
        <f>VLOOKUP(J1331,辅助信息!H:I,2,FALSE)</f>
        <v>15228205853</v>
      </c>
      <c r="L1331" s="111" t="str">
        <f>VLOOKUP(B1331,辅助信息!E:J,6,FALSE)</f>
        <v>提前联系到场规格</v>
      </c>
      <c r="M1331" s="93">
        <v>45778</v>
      </c>
      <c r="O1331" s="64">
        <f ca="1" t="shared" si="59"/>
        <v>0</v>
      </c>
      <c r="P1331" s="64">
        <f ca="1" t="shared" si="60"/>
        <v>193</v>
      </c>
      <c r="Q1331" s="29" t="str">
        <f>VLOOKUP(B1331,辅助信息!E:M,9,FALSE)</f>
        <v>ZTWM-CDGS-XS-2024-0169-中冶西部钢构-宜宾市南溪区幸福路东路,高县月江镇建设项目</v>
      </c>
      <c r="R1331" s="120" t="str">
        <f>_xlfn._xlws.FILTER(辅助信息!D:D,辅助信息!E:E=B1331)</f>
        <v>五冶钢构-宜宾市南溪区高县月江镇建设项目</v>
      </c>
    </row>
    <row r="1332" hidden="1" spans="2:18">
      <c r="B1332" s="40" t="s">
        <v>106</v>
      </c>
      <c r="C1332" s="72">
        <v>45778</v>
      </c>
      <c r="D1332" s="40" t="str">
        <f>VLOOKUP(B1332,辅助信息!E:K,7,FALSE)</f>
        <v>JWDDCD2024101600133</v>
      </c>
      <c r="E1332" s="40" t="str">
        <f>VLOOKUP(F1332,辅助信息!A:B,2,FALSE)</f>
        <v>螺纹钢</v>
      </c>
      <c r="F1332" s="40" t="s">
        <v>30</v>
      </c>
      <c r="G1332" s="36">
        <v>9</v>
      </c>
      <c r="H1332" s="36" t="str">
        <f>_xlfn.XLOOKUP(C1332&amp;F1332&amp;I1332&amp;J1332,'[1]2025年已发货'!$F:$F&amp;'[1]2025年已发货'!$C:$C&amp;'[1]2025年已发货'!$G:$G&amp;'[1]2025年已发货'!$H:$H,'[1]2025年已发货'!$E:$E,"未发货")</f>
        <v>未发货</v>
      </c>
      <c r="I1332" s="40" t="str">
        <f>VLOOKUP(B1332,辅助信息!E:I,3,FALSE)</f>
        <v>（五冶钢构宜宾高县月江镇建设项目）  四川省宜宾市高县月江镇刚记超市斜对面(还阳组团沪碳二期项目)</v>
      </c>
      <c r="J1332" s="40" t="str">
        <f>VLOOKUP(B1332,辅助信息!E:I,4,FALSE)</f>
        <v>张朝亮</v>
      </c>
      <c r="K1332" s="40">
        <f>VLOOKUP(J1332,辅助信息!H:I,2,FALSE)</f>
        <v>15228205853</v>
      </c>
      <c r="L1332" s="111" t="str">
        <f>VLOOKUP(B1332,辅助信息!E:J,6,FALSE)</f>
        <v>提前联系到场规格</v>
      </c>
      <c r="M1332" s="93">
        <v>45778</v>
      </c>
      <c r="O1332" s="64">
        <f ca="1" t="shared" si="59"/>
        <v>0</v>
      </c>
      <c r="P1332" s="64">
        <f ca="1" t="shared" si="60"/>
        <v>193</v>
      </c>
      <c r="Q1332" s="29" t="str">
        <f>VLOOKUP(B1332,辅助信息!E:M,9,FALSE)</f>
        <v>ZTWM-CDGS-XS-2024-0169-中冶西部钢构-宜宾市南溪区幸福路东路,高县月江镇建设项目</v>
      </c>
      <c r="R1332" s="120" t="str">
        <f>_xlfn._xlws.FILTER(辅助信息!D:D,辅助信息!E:E=B1332)</f>
        <v>五冶钢构-宜宾市南溪区高县月江镇建设项目</v>
      </c>
    </row>
    <row r="1333" hidden="1" spans="2:18">
      <c r="B1333" s="40" t="s">
        <v>127</v>
      </c>
      <c r="C1333" s="72">
        <v>45778</v>
      </c>
      <c r="D1333" s="40" t="str">
        <f>VLOOKUP(B1333,辅助信息!E:K,7,FALSE)</f>
        <v>JWDDCD2025051000019</v>
      </c>
      <c r="E1333" s="40" t="str">
        <f>VLOOKUP(F1333,辅助信息!A:B,2,FALSE)</f>
        <v>盘螺</v>
      </c>
      <c r="F1333" s="40" t="s">
        <v>49</v>
      </c>
      <c r="G1333" s="36">
        <v>12</v>
      </c>
      <c r="H1333" s="36" t="str">
        <f>_xlfn.XLOOKUP(C1333&amp;F1333&amp;I1333&amp;J1333,'[1]2025年已发货'!$F:$F&amp;'[1]2025年已发货'!$C:$C&amp;'[1]2025年已发货'!$G:$G&amp;'[1]2025年已发货'!$H:$H,'[1]2025年已发货'!$E:$E,"未发货")</f>
        <v>未发货</v>
      </c>
      <c r="I1333" s="40" t="str">
        <f>VLOOKUP(B1333,辅助信息!E:I,3,FALSE)</f>
        <v>(五冶钢构医学科学产业园建设项目房建三部-管网总坪)四川省南充市顺庆区搬罾街道学府大道二段</v>
      </c>
      <c r="J1333" s="40" t="str">
        <f>VLOOKUP(B1333,辅助信息!E:I,4,FALSE)</f>
        <v>郑林</v>
      </c>
      <c r="K1333" s="40">
        <f>VLOOKUP(J1333,辅助信息!H:I,2,FALSE)</f>
        <v>18349955455</v>
      </c>
      <c r="L1333" s="111" t="str">
        <f>VLOOKUP(B1333,辅助信息!E:J,6,FALSE)</f>
        <v>送货单：送货单位：南充思临新材料科技有限公司,收货单位：五冶集团川北(南充)建设有限公司,项目名称：南充医学科学产业园,送货车型13米,装货前联系收货人核实到场规格</v>
      </c>
      <c r="M1333" s="93">
        <v>45780</v>
      </c>
      <c r="O1333" s="64">
        <f ca="1" t="shared" si="59"/>
        <v>0</v>
      </c>
      <c r="P1333" s="64">
        <f ca="1" t="shared" si="60"/>
        <v>191</v>
      </c>
      <c r="Q1333" s="29" t="str">
        <f>VLOOKUP(B1333,辅助信息!E:M,9,FALSE)</f>
        <v>ZTWM-CDGS-XS-2024-0248-五冶钢构-南充市医学院项目</v>
      </c>
      <c r="R1333" s="120" t="str">
        <f>_xlfn._xlws.FILTER(辅助信息!D:D,辅助信息!E:E=B1333)</f>
        <v>五冶钢构南充医学科学产业园建设项目</v>
      </c>
    </row>
    <row r="1334" hidden="1" spans="2:18">
      <c r="B1334" s="40" t="s">
        <v>127</v>
      </c>
      <c r="C1334" s="72">
        <v>45778</v>
      </c>
      <c r="D1334" s="40" t="str">
        <f>VLOOKUP(B1334,辅助信息!E:K,7,FALSE)</f>
        <v>JWDDCD2025051000019</v>
      </c>
      <c r="E1334" s="40" t="str">
        <f>VLOOKUP(F1334,辅助信息!A:B,2,FALSE)</f>
        <v>盘螺</v>
      </c>
      <c r="F1334" s="40" t="s">
        <v>41</v>
      </c>
      <c r="G1334" s="36">
        <v>10</v>
      </c>
      <c r="H1334" s="36" t="str">
        <f>_xlfn.XLOOKUP(C1334&amp;F1334&amp;I1334&amp;J1334,'[1]2025年已发货'!$F:$F&amp;'[1]2025年已发货'!$C:$C&amp;'[1]2025年已发货'!$G:$G&amp;'[1]2025年已发货'!$H:$H,'[1]2025年已发货'!$E:$E,"未发货")</f>
        <v>未发货</v>
      </c>
      <c r="I1334" s="40" t="str">
        <f>VLOOKUP(B1334,辅助信息!E:I,3,FALSE)</f>
        <v>(五冶钢构医学科学产业园建设项目房建三部-管网总坪)四川省南充市顺庆区搬罾街道学府大道二段</v>
      </c>
      <c r="J1334" s="40" t="str">
        <f>VLOOKUP(B1334,辅助信息!E:I,4,FALSE)</f>
        <v>郑林</v>
      </c>
      <c r="K1334" s="40">
        <f>VLOOKUP(J1334,辅助信息!H:I,2,FALSE)</f>
        <v>18349955455</v>
      </c>
      <c r="L1334" s="111" t="str">
        <f>VLOOKUP(B1334,辅助信息!E:J,6,FALSE)</f>
        <v>送货单：送货单位：南充思临新材料科技有限公司,收货单位：五冶集团川北(南充)建设有限公司,项目名称：南充医学科学产业园,送货车型13米,装货前联系收货人核实到场规格</v>
      </c>
      <c r="M1334" s="93">
        <v>45780</v>
      </c>
      <c r="O1334" s="64">
        <f ca="1" t="shared" si="59"/>
        <v>0</v>
      </c>
      <c r="P1334" s="64">
        <f ca="1" t="shared" si="60"/>
        <v>191</v>
      </c>
      <c r="Q1334" s="29" t="str">
        <f>VLOOKUP(B1334,辅助信息!E:M,9,FALSE)</f>
        <v>ZTWM-CDGS-XS-2024-0248-五冶钢构-南充市医学院项目</v>
      </c>
      <c r="R1334" s="120" t="str">
        <f>_xlfn._xlws.FILTER(辅助信息!D:D,辅助信息!E:E=B1334)</f>
        <v>五冶钢构南充医学科学产业园建设项目</v>
      </c>
    </row>
    <row r="1335" hidden="1" spans="2:18">
      <c r="B1335" s="40" t="s">
        <v>127</v>
      </c>
      <c r="C1335" s="72">
        <v>45778</v>
      </c>
      <c r="D1335" s="40" t="str">
        <f>VLOOKUP(B1335,辅助信息!E:K,7,FALSE)</f>
        <v>JWDDCD2025051000019</v>
      </c>
      <c r="E1335" s="40" t="str">
        <f>VLOOKUP(F1335,辅助信息!A:B,2,FALSE)</f>
        <v>螺纹钢</v>
      </c>
      <c r="F1335" s="40" t="s">
        <v>27</v>
      </c>
      <c r="G1335" s="36">
        <v>13</v>
      </c>
      <c r="H1335" s="36" t="str">
        <f>_xlfn.XLOOKUP(C1335&amp;F1335&amp;I1335&amp;J1335,'[1]2025年已发货'!$F:$F&amp;'[1]2025年已发货'!$C:$C&amp;'[1]2025年已发货'!$G:$G&amp;'[1]2025年已发货'!$H:$H,'[1]2025年已发货'!$E:$E,"未发货")</f>
        <v>未发货</v>
      </c>
      <c r="I1335" s="40" t="str">
        <f>VLOOKUP(B1335,辅助信息!E:I,3,FALSE)</f>
        <v>(五冶钢构医学科学产业园建设项目房建三部-管网总坪)四川省南充市顺庆区搬罾街道学府大道二段</v>
      </c>
      <c r="J1335" s="40" t="str">
        <f>VLOOKUP(B1335,辅助信息!E:I,4,FALSE)</f>
        <v>郑林</v>
      </c>
      <c r="K1335" s="40">
        <f>VLOOKUP(J1335,辅助信息!H:I,2,FALSE)</f>
        <v>18349955455</v>
      </c>
      <c r="L1335" s="111" t="str">
        <f>VLOOKUP(B1335,辅助信息!E:J,6,FALSE)</f>
        <v>送货单：送货单位：南充思临新材料科技有限公司,收货单位：五冶集团川北(南充)建设有限公司,项目名称：南充医学科学产业园,送货车型13米,装货前联系收货人核实到场规格</v>
      </c>
      <c r="M1335" s="93">
        <v>45780</v>
      </c>
      <c r="O1335" s="64">
        <f ca="1" t="shared" si="59"/>
        <v>0</v>
      </c>
      <c r="P1335" s="64">
        <f ca="1" t="shared" si="60"/>
        <v>191</v>
      </c>
      <c r="Q1335" s="29" t="str">
        <f>VLOOKUP(B1335,辅助信息!E:M,9,FALSE)</f>
        <v>ZTWM-CDGS-XS-2024-0248-五冶钢构-南充市医学院项目</v>
      </c>
      <c r="R1335" s="120" t="str">
        <f>_xlfn._xlws.FILTER(辅助信息!D:D,辅助信息!E:E=B1335)</f>
        <v>五冶钢构南充医学科学产业园建设项目</v>
      </c>
    </row>
    <row r="1336" hidden="1" spans="2:18">
      <c r="B1336" s="40" t="s">
        <v>81</v>
      </c>
      <c r="C1336" s="72">
        <v>45778</v>
      </c>
      <c r="D1336" s="40" t="str">
        <f>VLOOKUP(B1336,辅助信息!E:K,7,FALSE)</f>
        <v>JWDDCD2025060900080</v>
      </c>
      <c r="E1336" s="40" t="str">
        <f>VLOOKUP(F1336,辅助信息!A:B,2,FALSE)</f>
        <v>高线</v>
      </c>
      <c r="F1336" s="40" t="s">
        <v>53</v>
      </c>
      <c r="G1336" s="36">
        <v>2</v>
      </c>
      <c r="H1336" s="36">
        <f>_xlfn.XLOOKUP(C1336&amp;F1336&amp;I1336&amp;J1336,'[1]2025年已发货'!$F:$F&amp;'[1]2025年已发货'!$C:$C&amp;'[1]2025年已发货'!$G:$G&amp;'[1]2025年已发货'!$H:$H,'[1]2025年已发货'!$E:$E,"未发货")</f>
        <v>2</v>
      </c>
      <c r="I1336" s="40" t="str">
        <f>VLOOKUP(B1336,辅助信息!E:I,3,FALSE)</f>
        <v>（华西简阳西城嘉苑）四川省成都市简阳市简城街道高屋村</v>
      </c>
      <c r="J1336" s="40" t="str">
        <f>VLOOKUP(B1336,辅助信息!E:I,4,FALSE)</f>
        <v>张瀚镭</v>
      </c>
      <c r="K1336" s="40">
        <f>VLOOKUP(J1336,辅助信息!H:I,2,FALSE)</f>
        <v>15884666220</v>
      </c>
      <c r="L1336" s="111" t="str">
        <f>VLOOKUP(B1336,辅助信息!E:J,6,FALSE)</f>
        <v>现场禁止使用氢能源挂车！优先威钢发货,我方卸车,新老国标钢厂不加价可直发，因陕钢多次出现磅差，项目拒绝使用</v>
      </c>
      <c r="M1336" s="93">
        <v>45782</v>
      </c>
      <c r="O1336" s="64">
        <f ca="1" t="shared" ref="O1336:O1348" si="61">IF(OR(M1336="",N1336&lt;&gt;""),"",MAX(M1336-TODAY(),0))</f>
        <v>0</v>
      </c>
      <c r="P1336" s="64">
        <f ca="1" t="shared" ref="P1336:P1348" si="62">IF(M1336="","",IF(N1336&lt;&gt;"",MAX(N1336-M1336,0),IF(TODAY()&gt;M1336,TODAY()-M1336,0)))</f>
        <v>189</v>
      </c>
      <c r="Q1336" s="29" t="str">
        <f>VLOOKUP(B1336,辅助信息!E:M,9,FALSE)</f>
        <v>ZTWM-CDGS-XS-2024-0030-华西集采-简州大道</v>
      </c>
      <c r="R1336" s="120" t="str">
        <f>_xlfn._xlws.FILTER(辅助信息!D:D,辅助信息!E:E=B1336)</f>
        <v>华西简阳西城嘉苑</v>
      </c>
    </row>
    <row r="1337" hidden="1" spans="2:18">
      <c r="B1337" s="40" t="s">
        <v>81</v>
      </c>
      <c r="C1337" s="72">
        <v>45778</v>
      </c>
      <c r="D1337" s="40" t="str">
        <f>VLOOKUP(B1337,辅助信息!E:K,7,FALSE)</f>
        <v>JWDDCD2025060900080</v>
      </c>
      <c r="E1337" s="40" t="str">
        <f>VLOOKUP(F1337,辅助信息!A:B,2,FALSE)</f>
        <v>盘螺</v>
      </c>
      <c r="F1337" s="40" t="s">
        <v>49</v>
      </c>
      <c r="G1337" s="36">
        <v>2</v>
      </c>
      <c r="H1337" s="36">
        <f>_xlfn.XLOOKUP(C1337&amp;F1337&amp;I1337&amp;J1337,'[1]2025年已发货'!$F:$F&amp;'[1]2025年已发货'!$C:$C&amp;'[1]2025年已发货'!$G:$G&amp;'[1]2025年已发货'!$H:$H,'[1]2025年已发货'!$E:$E,"未发货")</f>
        <v>2</v>
      </c>
      <c r="I1337" s="40" t="str">
        <f>VLOOKUP(B1337,辅助信息!E:I,3,FALSE)</f>
        <v>（华西简阳西城嘉苑）四川省成都市简阳市简城街道高屋村</v>
      </c>
      <c r="J1337" s="40" t="str">
        <f>VLOOKUP(B1337,辅助信息!E:I,4,FALSE)</f>
        <v>张瀚镭</v>
      </c>
      <c r="K1337" s="40">
        <f>VLOOKUP(J1337,辅助信息!H:I,2,FALSE)</f>
        <v>15884666220</v>
      </c>
      <c r="L1337" s="111" t="str">
        <f>VLOOKUP(B1337,辅助信息!E:J,6,FALSE)</f>
        <v>现场禁止使用氢能源挂车！优先威钢发货,我方卸车,新老国标钢厂不加价可直发，因陕钢多次出现磅差，项目拒绝使用</v>
      </c>
      <c r="M1337" s="93">
        <v>45782</v>
      </c>
      <c r="O1337" s="64">
        <f ca="1" t="shared" si="61"/>
        <v>0</v>
      </c>
      <c r="P1337" s="64">
        <f ca="1" t="shared" si="62"/>
        <v>189</v>
      </c>
      <c r="Q1337" s="29" t="str">
        <f>VLOOKUP(B1337,辅助信息!E:M,9,FALSE)</f>
        <v>ZTWM-CDGS-XS-2024-0030-华西集采-简州大道</v>
      </c>
      <c r="R1337" s="120" t="str">
        <f>_xlfn._xlws.FILTER(辅助信息!D:D,辅助信息!E:E=B1337)</f>
        <v>华西简阳西城嘉苑</v>
      </c>
    </row>
    <row r="1338" hidden="1" spans="2:18">
      <c r="B1338" s="40" t="s">
        <v>81</v>
      </c>
      <c r="C1338" s="72">
        <v>45778</v>
      </c>
      <c r="D1338" s="40" t="str">
        <f>VLOOKUP(B1338,辅助信息!E:K,7,FALSE)</f>
        <v>JWDDCD2025060900080</v>
      </c>
      <c r="E1338" s="40" t="str">
        <f>VLOOKUP(F1338,辅助信息!A:B,2,FALSE)</f>
        <v>盘螺</v>
      </c>
      <c r="F1338" s="40" t="s">
        <v>40</v>
      </c>
      <c r="G1338" s="36">
        <v>12</v>
      </c>
      <c r="H1338" s="36">
        <f>_xlfn.XLOOKUP(C1338&amp;F1338&amp;I1338&amp;J1338,'[1]2025年已发货'!$F:$F&amp;'[1]2025年已发货'!$C:$C&amp;'[1]2025年已发货'!$G:$G&amp;'[1]2025年已发货'!$H:$H,'[1]2025年已发货'!$E:$E,"未发货")</f>
        <v>12</v>
      </c>
      <c r="I1338" s="40" t="str">
        <f>VLOOKUP(B1338,辅助信息!E:I,3,FALSE)</f>
        <v>（华西简阳西城嘉苑）四川省成都市简阳市简城街道高屋村</v>
      </c>
      <c r="J1338" s="40" t="str">
        <f>VLOOKUP(B1338,辅助信息!E:I,4,FALSE)</f>
        <v>张瀚镭</v>
      </c>
      <c r="K1338" s="40">
        <f>VLOOKUP(J1338,辅助信息!H:I,2,FALSE)</f>
        <v>15884666220</v>
      </c>
      <c r="L1338" s="111" t="str">
        <f>VLOOKUP(B1338,辅助信息!E:J,6,FALSE)</f>
        <v>现场禁止使用氢能源挂车！优先威钢发货,我方卸车,新老国标钢厂不加价可直发，因陕钢多次出现磅差，项目拒绝使用</v>
      </c>
      <c r="M1338" s="93">
        <v>45782</v>
      </c>
      <c r="O1338" s="64">
        <f ca="1" t="shared" si="61"/>
        <v>0</v>
      </c>
      <c r="P1338" s="64">
        <f ca="1" t="shared" si="62"/>
        <v>189</v>
      </c>
      <c r="Q1338" s="29" t="str">
        <f>VLOOKUP(B1338,辅助信息!E:M,9,FALSE)</f>
        <v>ZTWM-CDGS-XS-2024-0030-华西集采-简州大道</v>
      </c>
      <c r="R1338" s="120" t="str">
        <f>_xlfn._xlws.FILTER(辅助信息!D:D,辅助信息!E:E=B1338)</f>
        <v>华西简阳西城嘉苑</v>
      </c>
    </row>
    <row r="1339" hidden="1" spans="2:18">
      <c r="B1339" s="40" t="s">
        <v>81</v>
      </c>
      <c r="C1339" s="72">
        <v>45778</v>
      </c>
      <c r="D1339" s="40" t="str">
        <f>VLOOKUP(B1339,辅助信息!E:K,7,FALSE)</f>
        <v>JWDDCD2025060900080</v>
      </c>
      <c r="E1339" s="40" t="str">
        <f>VLOOKUP(F1339,辅助信息!A:B,2,FALSE)</f>
        <v>盘螺</v>
      </c>
      <c r="F1339" s="40" t="s">
        <v>41</v>
      </c>
      <c r="G1339" s="36">
        <v>53</v>
      </c>
      <c r="H1339" s="36">
        <f>_xlfn.XLOOKUP(C1339&amp;F1339&amp;I1339&amp;J1339,'[1]2025年已发货'!$F:$F&amp;'[1]2025年已发货'!$C:$C&amp;'[1]2025年已发货'!$G:$G&amp;'[1]2025年已发货'!$H:$H,'[1]2025年已发货'!$E:$E,"未发货")</f>
        <v>53</v>
      </c>
      <c r="I1339" s="40" t="str">
        <f>VLOOKUP(B1339,辅助信息!E:I,3,FALSE)</f>
        <v>（华西简阳西城嘉苑）四川省成都市简阳市简城街道高屋村</v>
      </c>
      <c r="J1339" s="40" t="str">
        <f>VLOOKUP(B1339,辅助信息!E:I,4,FALSE)</f>
        <v>张瀚镭</v>
      </c>
      <c r="K1339" s="40">
        <f>VLOOKUP(J1339,辅助信息!H:I,2,FALSE)</f>
        <v>15884666220</v>
      </c>
      <c r="L1339" s="111" t="str">
        <f>VLOOKUP(B1339,辅助信息!E:J,6,FALSE)</f>
        <v>现场禁止使用氢能源挂车！优先威钢发货,我方卸车,新老国标钢厂不加价可直发，因陕钢多次出现磅差，项目拒绝使用</v>
      </c>
      <c r="M1339" s="93">
        <v>45782</v>
      </c>
      <c r="O1339" s="64">
        <f ca="1" t="shared" si="61"/>
        <v>0</v>
      </c>
      <c r="P1339" s="64">
        <f ca="1" t="shared" si="62"/>
        <v>189</v>
      </c>
      <c r="Q1339" s="29" t="str">
        <f>VLOOKUP(B1339,辅助信息!E:M,9,FALSE)</f>
        <v>ZTWM-CDGS-XS-2024-0030-华西集采-简州大道</v>
      </c>
      <c r="R1339" s="120" t="str">
        <f>_xlfn._xlws.FILTER(辅助信息!D:D,辅助信息!E:E=B1339)</f>
        <v>华西简阳西城嘉苑</v>
      </c>
    </row>
    <row r="1340" hidden="1" spans="2:18">
      <c r="B1340" s="40" t="s">
        <v>81</v>
      </c>
      <c r="C1340" s="72">
        <v>45778</v>
      </c>
      <c r="D1340" s="40" t="str">
        <f>VLOOKUP(B1340,辅助信息!E:K,7,FALSE)</f>
        <v>JWDDCD2025060900080</v>
      </c>
      <c r="E1340" s="40" t="str">
        <f>VLOOKUP(F1340,辅助信息!A:B,2,FALSE)</f>
        <v>螺纹钢</v>
      </c>
      <c r="F1340" s="40" t="s">
        <v>27</v>
      </c>
      <c r="G1340" s="36">
        <v>18</v>
      </c>
      <c r="H1340" s="36">
        <f>_xlfn.XLOOKUP(C1340&amp;F1340&amp;I1340&amp;J1340,'[1]2025年已发货'!$F:$F&amp;'[1]2025年已发货'!$C:$C&amp;'[1]2025年已发货'!$G:$G&amp;'[1]2025年已发货'!$H:$H,'[1]2025年已发货'!$E:$E,"未发货")</f>
        <v>18</v>
      </c>
      <c r="I1340" s="40" t="str">
        <f>VLOOKUP(B1340,辅助信息!E:I,3,FALSE)</f>
        <v>（华西简阳西城嘉苑）四川省成都市简阳市简城街道高屋村</v>
      </c>
      <c r="J1340" s="40" t="str">
        <f>VLOOKUP(B1340,辅助信息!E:I,4,FALSE)</f>
        <v>张瀚镭</v>
      </c>
      <c r="K1340" s="40">
        <f>VLOOKUP(J1340,辅助信息!H:I,2,FALSE)</f>
        <v>15884666220</v>
      </c>
      <c r="L1340" s="111" t="str">
        <f>VLOOKUP(B1340,辅助信息!E:J,6,FALSE)</f>
        <v>现场禁止使用氢能源挂车！优先威钢发货,我方卸车,新老国标钢厂不加价可直发，因陕钢多次出现磅差，项目拒绝使用</v>
      </c>
      <c r="M1340" s="93">
        <v>45782</v>
      </c>
      <c r="O1340" s="64">
        <f ca="1" t="shared" si="61"/>
        <v>0</v>
      </c>
      <c r="P1340" s="64">
        <f ca="1" t="shared" si="62"/>
        <v>189</v>
      </c>
      <c r="Q1340" s="29" t="str">
        <f>VLOOKUP(B1340,辅助信息!E:M,9,FALSE)</f>
        <v>ZTWM-CDGS-XS-2024-0030-华西集采-简州大道</v>
      </c>
      <c r="R1340" s="120" t="str">
        <f>_xlfn._xlws.FILTER(辅助信息!D:D,辅助信息!E:E=B1340)</f>
        <v>华西简阳西城嘉苑</v>
      </c>
    </row>
    <row r="1341" hidden="1" spans="2:18">
      <c r="B1341" s="40" t="s">
        <v>81</v>
      </c>
      <c r="C1341" s="72">
        <v>45778</v>
      </c>
      <c r="D1341" s="40" t="str">
        <f>VLOOKUP(B1341,辅助信息!E:K,7,FALSE)</f>
        <v>JWDDCD2025060900080</v>
      </c>
      <c r="E1341" s="40" t="str">
        <f>VLOOKUP(F1341,辅助信息!A:B,2,FALSE)</f>
        <v>螺纹钢</v>
      </c>
      <c r="F1341" s="40" t="s">
        <v>19</v>
      </c>
      <c r="G1341" s="36">
        <v>2</v>
      </c>
      <c r="H1341" s="36">
        <f>_xlfn.XLOOKUP(C1341&amp;F1341&amp;I1341&amp;J1341,'[1]2025年已发货'!$F:$F&amp;'[1]2025年已发货'!$C:$C&amp;'[1]2025年已发货'!$G:$G&amp;'[1]2025年已发货'!$H:$H,'[1]2025年已发货'!$E:$E,"未发货")</f>
        <v>2</v>
      </c>
      <c r="I1341" s="40" t="str">
        <f>VLOOKUP(B1341,辅助信息!E:I,3,FALSE)</f>
        <v>（华西简阳西城嘉苑）四川省成都市简阳市简城街道高屋村</v>
      </c>
      <c r="J1341" s="40" t="str">
        <f>VLOOKUP(B1341,辅助信息!E:I,4,FALSE)</f>
        <v>张瀚镭</v>
      </c>
      <c r="K1341" s="40">
        <f>VLOOKUP(J1341,辅助信息!H:I,2,FALSE)</f>
        <v>15884666220</v>
      </c>
      <c r="L1341" s="111" t="str">
        <f>VLOOKUP(B1341,辅助信息!E:J,6,FALSE)</f>
        <v>现场禁止使用氢能源挂车！优先威钢发货,我方卸车,新老国标钢厂不加价可直发，因陕钢多次出现磅差，项目拒绝使用</v>
      </c>
      <c r="M1341" s="93">
        <v>45782</v>
      </c>
      <c r="O1341" s="64">
        <f ca="1" t="shared" si="61"/>
        <v>0</v>
      </c>
      <c r="P1341" s="64">
        <f ca="1" t="shared" si="62"/>
        <v>189</v>
      </c>
      <c r="Q1341" s="29" t="str">
        <f>VLOOKUP(B1341,辅助信息!E:M,9,FALSE)</f>
        <v>ZTWM-CDGS-XS-2024-0030-华西集采-简州大道</v>
      </c>
      <c r="R1341" s="120" t="str">
        <f>_xlfn._xlws.FILTER(辅助信息!D:D,辅助信息!E:E=B1341)</f>
        <v>华西简阳西城嘉苑</v>
      </c>
    </row>
    <row r="1342" hidden="1" spans="2:18">
      <c r="B1342" s="40" t="s">
        <v>81</v>
      </c>
      <c r="C1342" s="72">
        <v>45778</v>
      </c>
      <c r="D1342" s="40" t="str">
        <f>VLOOKUP(B1342,辅助信息!E:K,7,FALSE)</f>
        <v>JWDDCD2025060900080</v>
      </c>
      <c r="E1342" s="40" t="str">
        <f>VLOOKUP(F1342,辅助信息!A:B,2,FALSE)</f>
        <v>螺纹钢</v>
      </c>
      <c r="F1342" s="40" t="s">
        <v>32</v>
      </c>
      <c r="G1342" s="36">
        <v>17</v>
      </c>
      <c r="H1342" s="36">
        <f>_xlfn.XLOOKUP(C1342&amp;F1342&amp;I1342&amp;J1342,'[1]2025年已发货'!$F:$F&amp;'[1]2025年已发货'!$C:$C&amp;'[1]2025年已发货'!$G:$G&amp;'[1]2025年已发货'!$H:$H,'[1]2025年已发货'!$E:$E,"未发货")</f>
        <v>17</v>
      </c>
      <c r="I1342" s="40" t="str">
        <f>VLOOKUP(B1342,辅助信息!E:I,3,FALSE)</f>
        <v>（华西简阳西城嘉苑）四川省成都市简阳市简城街道高屋村</v>
      </c>
      <c r="J1342" s="40" t="str">
        <f>VLOOKUP(B1342,辅助信息!E:I,4,FALSE)</f>
        <v>张瀚镭</v>
      </c>
      <c r="K1342" s="40">
        <f>VLOOKUP(J1342,辅助信息!H:I,2,FALSE)</f>
        <v>15884666220</v>
      </c>
      <c r="L1342" s="111" t="str">
        <f>VLOOKUP(B1342,辅助信息!E:J,6,FALSE)</f>
        <v>现场禁止使用氢能源挂车！优先威钢发货,我方卸车,新老国标钢厂不加价可直发，因陕钢多次出现磅差，项目拒绝使用</v>
      </c>
      <c r="M1342" s="93">
        <v>45782</v>
      </c>
      <c r="O1342" s="64">
        <f ca="1" t="shared" si="61"/>
        <v>0</v>
      </c>
      <c r="P1342" s="64">
        <f ca="1" t="shared" si="62"/>
        <v>189</v>
      </c>
      <c r="Q1342" s="29" t="str">
        <f>VLOOKUP(B1342,辅助信息!E:M,9,FALSE)</f>
        <v>ZTWM-CDGS-XS-2024-0030-华西集采-简州大道</v>
      </c>
      <c r="R1342" s="120" t="str">
        <f>_xlfn._xlws.FILTER(辅助信息!D:D,辅助信息!E:E=B1342)</f>
        <v>华西简阳西城嘉苑</v>
      </c>
    </row>
    <row r="1343" hidden="1" spans="2:18">
      <c r="B1343" s="40" t="s">
        <v>81</v>
      </c>
      <c r="C1343" s="72">
        <v>45778</v>
      </c>
      <c r="D1343" s="40" t="str">
        <f>VLOOKUP(B1343,辅助信息!E:K,7,FALSE)</f>
        <v>JWDDCD2025060900080</v>
      </c>
      <c r="E1343" s="40" t="str">
        <f>VLOOKUP(F1343,辅助信息!A:B,2,FALSE)</f>
        <v>螺纹钢</v>
      </c>
      <c r="F1343" s="40" t="s">
        <v>30</v>
      </c>
      <c r="G1343" s="36">
        <v>16</v>
      </c>
      <c r="H1343" s="36">
        <f>_xlfn.XLOOKUP(C1343&amp;F1343&amp;I1343&amp;J1343,'[1]2025年已发货'!$F:$F&amp;'[1]2025年已发货'!$C:$C&amp;'[1]2025年已发货'!$G:$G&amp;'[1]2025年已发货'!$H:$H,'[1]2025年已发货'!$E:$E,"未发货")</f>
        <v>16</v>
      </c>
      <c r="I1343" s="40" t="str">
        <f>VLOOKUP(B1343,辅助信息!E:I,3,FALSE)</f>
        <v>（华西简阳西城嘉苑）四川省成都市简阳市简城街道高屋村</v>
      </c>
      <c r="J1343" s="40" t="str">
        <f>VLOOKUP(B1343,辅助信息!E:I,4,FALSE)</f>
        <v>张瀚镭</v>
      </c>
      <c r="K1343" s="40">
        <f>VLOOKUP(J1343,辅助信息!H:I,2,FALSE)</f>
        <v>15884666220</v>
      </c>
      <c r="L1343" s="111" t="str">
        <f>VLOOKUP(B1343,辅助信息!E:J,6,FALSE)</f>
        <v>现场禁止使用氢能源挂车！优先威钢发货,我方卸车,新老国标钢厂不加价可直发，因陕钢多次出现磅差，项目拒绝使用</v>
      </c>
      <c r="M1343" s="93">
        <v>45782</v>
      </c>
      <c r="O1343" s="64">
        <f ca="1" t="shared" si="61"/>
        <v>0</v>
      </c>
      <c r="P1343" s="64">
        <f ca="1" t="shared" si="62"/>
        <v>189</v>
      </c>
      <c r="Q1343" s="29" t="str">
        <f>VLOOKUP(B1343,辅助信息!E:M,9,FALSE)</f>
        <v>ZTWM-CDGS-XS-2024-0030-华西集采-简州大道</v>
      </c>
      <c r="R1343" s="120" t="str">
        <f>_xlfn._xlws.FILTER(辅助信息!D:D,辅助信息!E:E=B1343)</f>
        <v>华西简阳西城嘉苑</v>
      </c>
    </row>
    <row r="1344" hidden="1" spans="2:18">
      <c r="B1344" s="40" t="s">
        <v>81</v>
      </c>
      <c r="C1344" s="72">
        <v>45778</v>
      </c>
      <c r="D1344" s="40" t="str">
        <f>VLOOKUP(B1344,辅助信息!E:K,7,FALSE)</f>
        <v>JWDDCD2025060900080</v>
      </c>
      <c r="E1344" s="40" t="str">
        <f>VLOOKUP(F1344,辅助信息!A:B,2,FALSE)</f>
        <v>螺纹钢</v>
      </c>
      <c r="F1344" s="40" t="s">
        <v>33</v>
      </c>
      <c r="G1344" s="36">
        <v>13</v>
      </c>
      <c r="H1344" s="36">
        <f>_xlfn.XLOOKUP(C1344&amp;F1344&amp;I1344&amp;J1344,'[1]2025年已发货'!$F:$F&amp;'[1]2025年已发货'!$C:$C&amp;'[1]2025年已发货'!$G:$G&amp;'[1]2025年已发货'!$H:$H,'[1]2025年已发货'!$E:$E,"未发货")</f>
        <v>13</v>
      </c>
      <c r="I1344" s="40" t="str">
        <f>VLOOKUP(B1344,辅助信息!E:I,3,FALSE)</f>
        <v>（华西简阳西城嘉苑）四川省成都市简阳市简城街道高屋村</v>
      </c>
      <c r="J1344" s="40" t="str">
        <f>VLOOKUP(B1344,辅助信息!E:I,4,FALSE)</f>
        <v>张瀚镭</v>
      </c>
      <c r="K1344" s="40">
        <f>VLOOKUP(J1344,辅助信息!H:I,2,FALSE)</f>
        <v>15884666220</v>
      </c>
      <c r="L1344" s="111" t="str">
        <f>VLOOKUP(B1344,辅助信息!E:J,6,FALSE)</f>
        <v>现场禁止使用氢能源挂车！优先威钢发货,我方卸车,新老国标钢厂不加价可直发，因陕钢多次出现磅差，项目拒绝使用</v>
      </c>
      <c r="M1344" s="93">
        <v>45782</v>
      </c>
      <c r="O1344" s="64">
        <f ca="1" t="shared" si="61"/>
        <v>0</v>
      </c>
      <c r="P1344" s="64">
        <f ca="1" t="shared" si="62"/>
        <v>189</v>
      </c>
      <c r="Q1344" s="29" t="str">
        <f>VLOOKUP(B1344,辅助信息!E:M,9,FALSE)</f>
        <v>ZTWM-CDGS-XS-2024-0030-华西集采-简州大道</v>
      </c>
      <c r="R1344" s="120" t="str">
        <f>_xlfn._xlws.FILTER(辅助信息!D:D,辅助信息!E:E=B1344)</f>
        <v>华西简阳西城嘉苑</v>
      </c>
    </row>
    <row r="1345" hidden="1" spans="2:18">
      <c r="B1345" s="40" t="s">
        <v>81</v>
      </c>
      <c r="C1345" s="72">
        <v>45778</v>
      </c>
      <c r="D1345" s="40" t="str">
        <f>VLOOKUP(B1345,辅助信息!E:K,7,FALSE)</f>
        <v>JWDDCD2025060900080</v>
      </c>
      <c r="E1345" s="40" t="str">
        <f>VLOOKUP(F1345,辅助信息!A:B,2,FALSE)</f>
        <v>螺纹钢</v>
      </c>
      <c r="F1345" s="40" t="s">
        <v>28</v>
      </c>
      <c r="G1345" s="36">
        <v>2</v>
      </c>
      <c r="H1345" s="36">
        <f>_xlfn.XLOOKUP(C1345&amp;F1345&amp;I1345&amp;J1345,'[1]2025年已发货'!$F:$F&amp;'[1]2025年已发货'!$C:$C&amp;'[1]2025年已发货'!$G:$G&amp;'[1]2025年已发货'!$H:$H,'[1]2025年已发货'!$E:$E,"未发货")</f>
        <v>2</v>
      </c>
      <c r="I1345" s="40" t="str">
        <f>VLOOKUP(B1345,辅助信息!E:I,3,FALSE)</f>
        <v>（华西简阳西城嘉苑）四川省成都市简阳市简城街道高屋村</v>
      </c>
      <c r="J1345" s="40" t="str">
        <f>VLOOKUP(B1345,辅助信息!E:I,4,FALSE)</f>
        <v>张瀚镭</v>
      </c>
      <c r="K1345" s="40">
        <f>VLOOKUP(J1345,辅助信息!H:I,2,FALSE)</f>
        <v>15884666220</v>
      </c>
      <c r="L1345" s="111" t="str">
        <f>VLOOKUP(B1345,辅助信息!E:J,6,FALSE)</f>
        <v>现场禁止使用氢能源挂车！优先威钢发货,我方卸车,新老国标钢厂不加价可直发，因陕钢多次出现磅差，项目拒绝使用</v>
      </c>
      <c r="M1345" s="93">
        <v>45782</v>
      </c>
      <c r="O1345" s="64">
        <f ca="1" t="shared" si="61"/>
        <v>0</v>
      </c>
      <c r="P1345" s="64">
        <f ca="1" t="shared" si="62"/>
        <v>189</v>
      </c>
      <c r="Q1345" s="29" t="str">
        <f>VLOOKUP(B1345,辅助信息!E:M,9,FALSE)</f>
        <v>ZTWM-CDGS-XS-2024-0030-华西集采-简州大道</v>
      </c>
      <c r="R1345" s="120" t="str">
        <f>_xlfn._xlws.FILTER(辅助信息!D:D,辅助信息!E:E=B1345)</f>
        <v>华西简阳西城嘉苑</v>
      </c>
    </row>
    <row r="1346" hidden="1" spans="2:18">
      <c r="B1346" s="40" t="s">
        <v>81</v>
      </c>
      <c r="C1346" s="72">
        <v>45778</v>
      </c>
      <c r="D1346" s="40" t="str">
        <f>VLOOKUP(B1346,辅助信息!E:K,7,FALSE)</f>
        <v>JWDDCD2025060900080</v>
      </c>
      <c r="E1346" s="40" t="str">
        <f>VLOOKUP(F1346,辅助信息!A:B,2,FALSE)</f>
        <v>螺纹钢</v>
      </c>
      <c r="F1346" s="40" t="s">
        <v>18</v>
      </c>
      <c r="G1346" s="36">
        <v>2</v>
      </c>
      <c r="H1346" s="36">
        <f>_xlfn.XLOOKUP(C1346&amp;F1346&amp;I1346&amp;J1346,'[1]2025年已发货'!$F:$F&amp;'[1]2025年已发货'!$C:$C&amp;'[1]2025年已发货'!$G:$G&amp;'[1]2025年已发货'!$H:$H,'[1]2025年已发货'!$E:$E,"未发货")</f>
        <v>2</v>
      </c>
      <c r="I1346" s="40" t="str">
        <f>VLOOKUP(B1346,辅助信息!E:I,3,FALSE)</f>
        <v>（华西简阳西城嘉苑）四川省成都市简阳市简城街道高屋村</v>
      </c>
      <c r="J1346" s="40" t="str">
        <f>VLOOKUP(B1346,辅助信息!E:I,4,FALSE)</f>
        <v>张瀚镭</v>
      </c>
      <c r="K1346" s="40">
        <f>VLOOKUP(J1346,辅助信息!H:I,2,FALSE)</f>
        <v>15884666220</v>
      </c>
      <c r="L1346" s="111" t="str">
        <f>VLOOKUP(B1346,辅助信息!E:J,6,FALSE)</f>
        <v>现场禁止使用氢能源挂车！优先威钢发货,我方卸车,新老国标钢厂不加价可直发，因陕钢多次出现磅差，项目拒绝使用</v>
      </c>
      <c r="M1346" s="93">
        <v>45782</v>
      </c>
      <c r="O1346" s="64">
        <f ca="1" t="shared" si="61"/>
        <v>0</v>
      </c>
      <c r="P1346" s="64">
        <f ca="1" t="shared" si="62"/>
        <v>189</v>
      </c>
      <c r="Q1346" s="29" t="str">
        <f>VLOOKUP(B1346,辅助信息!E:M,9,FALSE)</f>
        <v>ZTWM-CDGS-XS-2024-0030-华西集采-简州大道</v>
      </c>
      <c r="R1346" s="120" t="str">
        <f>_xlfn._xlws.FILTER(辅助信息!D:D,辅助信息!E:E=B1346)</f>
        <v>华西简阳西城嘉苑</v>
      </c>
    </row>
    <row r="1347" hidden="1" spans="2:18">
      <c r="B1347" s="40" t="s">
        <v>44</v>
      </c>
      <c r="C1347" s="72">
        <v>45778</v>
      </c>
      <c r="D1347" s="40" t="str">
        <f>VLOOKUP(B1347,辅助信息!E:K,7,FALSE)</f>
        <v>JWDDCD2025060600053</v>
      </c>
      <c r="E1347" s="40" t="str">
        <f>VLOOKUP(F1347,辅助信息!A:B,2,FALSE)</f>
        <v>盘螺</v>
      </c>
      <c r="F1347" s="40" t="s">
        <v>49</v>
      </c>
      <c r="G1347" s="36">
        <v>2.5</v>
      </c>
      <c r="H1347" s="36">
        <f>_xlfn.XLOOKUP(C1347&amp;F1347&amp;I1347&amp;J1347,'[1]2025年已发货'!$F:$F&amp;'[1]2025年已发货'!$C:$C&amp;'[1]2025年已发货'!$G:$G&amp;'[1]2025年已发货'!$H:$H,'[1]2025年已发货'!$E:$E,"未发货")</f>
        <v>2.5</v>
      </c>
      <c r="I1347" s="40" t="str">
        <f>VLOOKUP(B1347,辅助信息!E:I,3,FALSE)</f>
        <v>（华西酒城南）成都市武侯区火车南站西路8号酒城南项目</v>
      </c>
      <c r="J1347" s="40" t="str">
        <f>VLOOKUP(B1347,辅助信息!E:I,4,FALSE)</f>
        <v>龙耀宇</v>
      </c>
      <c r="K1347" s="40">
        <f>VLOOKUP(J1347,辅助信息!H:I,2,FALSE)</f>
        <v>18384145895</v>
      </c>
      <c r="L1347" s="111" t="str">
        <f>VLOOKUP(B1347,辅助信息!E:J,6,FALSE)</f>
        <v>对方卸车</v>
      </c>
      <c r="M1347" s="93">
        <v>45780</v>
      </c>
      <c r="O1347" s="64">
        <f ca="1" t="shared" si="61"/>
        <v>0</v>
      </c>
      <c r="P1347" s="64">
        <f ca="1" t="shared" si="62"/>
        <v>191</v>
      </c>
      <c r="Q1347" s="29" t="str">
        <f>VLOOKUP(B1347,辅助信息!E:M,9,FALSE)</f>
        <v>ZTWM-CDGS-XS-2024-0189-华西集采-酒城南项目</v>
      </c>
      <c r="R1347" s="120" t="str">
        <f>_xlfn._xlws.FILTER(辅助信息!D:D,辅助信息!E:E=B1347)</f>
        <v>华西酒城南</v>
      </c>
    </row>
    <row r="1348" hidden="1" spans="2:18">
      <c r="B1348" s="40" t="s">
        <v>44</v>
      </c>
      <c r="C1348" s="72">
        <v>45778</v>
      </c>
      <c r="D1348" s="40" t="str">
        <f>VLOOKUP(B1348,辅助信息!E:K,7,FALSE)</f>
        <v>JWDDCD2025060600053</v>
      </c>
      <c r="E1348" s="40" t="str">
        <f>VLOOKUP(F1348,辅助信息!A:B,2,FALSE)</f>
        <v>盘螺</v>
      </c>
      <c r="F1348" s="40" t="s">
        <v>26</v>
      </c>
      <c r="G1348" s="36">
        <v>30</v>
      </c>
      <c r="H1348" s="36">
        <f>_xlfn.XLOOKUP(C1348&amp;F1348&amp;I1348&amp;J1348,'[1]2025年已发货'!$F:$F&amp;'[1]2025年已发货'!$C:$C&amp;'[1]2025年已发货'!$G:$G&amp;'[1]2025年已发货'!$H:$H,'[1]2025年已发货'!$E:$E,"未发货")</f>
        <v>32.5</v>
      </c>
      <c r="I1348" s="40" t="str">
        <f>VLOOKUP(B1348,辅助信息!E:I,3,FALSE)</f>
        <v>（华西酒城南）成都市武侯区火车南站西路8号酒城南项目</v>
      </c>
      <c r="J1348" s="40" t="str">
        <f>VLOOKUP(B1348,辅助信息!E:I,4,FALSE)</f>
        <v>龙耀宇</v>
      </c>
      <c r="K1348" s="40">
        <f>VLOOKUP(J1348,辅助信息!H:I,2,FALSE)</f>
        <v>18384145895</v>
      </c>
      <c r="L1348" s="111" t="str">
        <f>VLOOKUP(B1348,辅助信息!E:J,6,FALSE)</f>
        <v>对方卸车</v>
      </c>
      <c r="M1348" s="93">
        <v>45780</v>
      </c>
      <c r="O1348" s="64">
        <f ca="1" t="shared" si="61"/>
        <v>0</v>
      </c>
      <c r="P1348" s="64">
        <f ca="1" t="shared" si="62"/>
        <v>191</v>
      </c>
      <c r="Q1348" s="29" t="str">
        <f>VLOOKUP(B1348,辅助信息!E:M,9,FALSE)</f>
        <v>ZTWM-CDGS-XS-2024-0189-华西集采-酒城南项目</v>
      </c>
      <c r="R1348" s="120" t="str">
        <f>_xlfn._xlws.FILTER(辅助信息!D:D,辅助信息!E:E=B1348)</f>
        <v>华西酒城南</v>
      </c>
    </row>
    <row r="1349" hidden="1" spans="2:18">
      <c r="B1349" s="40" t="s">
        <v>127</v>
      </c>
      <c r="C1349" s="72">
        <v>45778</v>
      </c>
      <c r="D1349" s="40" t="str">
        <f>VLOOKUP(B1349,辅助信息!E:K,7,FALSE)</f>
        <v>JWDDCD2025051000019</v>
      </c>
      <c r="E1349" s="40" t="str">
        <f>VLOOKUP(F1349,辅助信息!A:B,2,FALSE)</f>
        <v>盘螺</v>
      </c>
      <c r="F1349" s="40" t="s">
        <v>49</v>
      </c>
      <c r="G1349" s="36">
        <v>5</v>
      </c>
      <c r="H1349" s="36" t="str">
        <f>_xlfn.XLOOKUP(C1349&amp;F1349&amp;I1349&amp;J1349,'[1]2025年已发货'!$F:$F&amp;'[1]2025年已发货'!$C:$C&amp;'[1]2025年已发货'!$G:$G&amp;'[1]2025年已发货'!$H:$H,'[1]2025年已发货'!$E:$E,"未发货")</f>
        <v>未发货</v>
      </c>
      <c r="I1349" s="40" t="str">
        <f>VLOOKUP(B1349,辅助信息!E:I,3,FALSE)</f>
        <v>(五冶钢构医学科学产业园建设项目房建三部-管网总坪)四川省南充市顺庆区搬罾街道学府大道二段</v>
      </c>
      <c r="J1349" s="40" t="str">
        <f>VLOOKUP(B1349,辅助信息!E:I,4,FALSE)</f>
        <v>郑林</v>
      </c>
      <c r="K1349" s="40">
        <f>VLOOKUP(J1349,辅助信息!H:I,2,FALSE)</f>
        <v>18349955455</v>
      </c>
      <c r="L1349" s="111" t="str">
        <f>VLOOKUP(B1349,辅助信息!E:J,6,FALSE)</f>
        <v>送货单：送货单位：南充思临新材料科技有限公司,收货单位：五冶集团川北(南充)建设有限公司,项目名称：南充医学科学产业园,送货车型13米,装货前联系收货人核实到场规格</v>
      </c>
      <c r="R1349" s="120"/>
    </row>
    <row r="1350" hidden="1" spans="2:18">
      <c r="B1350" s="40" t="s">
        <v>127</v>
      </c>
      <c r="C1350" s="72">
        <v>45778</v>
      </c>
      <c r="D1350" s="40" t="str">
        <f>VLOOKUP(B1350,辅助信息!E:K,7,FALSE)</f>
        <v>JWDDCD2025051000019</v>
      </c>
      <c r="E1350" s="40" t="str">
        <f>VLOOKUP(F1350,辅助信息!A:B,2,FALSE)</f>
        <v>盘螺</v>
      </c>
      <c r="F1350" s="40" t="s">
        <v>40</v>
      </c>
      <c r="G1350" s="36">
        <v>2.5</v>
      </c>
      <c r="H1350" s="36" t="str">
        <f>_xlfn.XLOOKUP(C1350&amp;F1350&amp;I1350&amp;J1350,'[1]2025年已发货'!$F:$F&amp;'[1]2025年已发货'!$C:$C&amp;'[1]2025年已发货'!$G:$G&amp;'[1]2025年已发货'!$H:$H,'[1]2025年已发货'!$E:$E,"未发货")</f>
        <v>未发货</v>
      </c>
      <c r="I1350" s="40" t="str">
        <f>VLOOKUP(B1350,辅助信息!E:I,3,FALSE)</f>
        <v>(五冶钢构医学科学产业园建设项目房建三部-管网总坪)四川省南充市顺庆区搬罾街道学府大道二段</v>
      </c>
      <c r="J1350" s="40" t="str">
        <f>VLOOKUP(B1350,辅助信息!E:I,4,FALSE)</f>
        <v>郑林</v>
      </c>
      <c r="K1350" s="40">
        <f>VLOOKUP(J1350,辅助信息!H:I,2,FALSE)</f>
        <v>18349955455</v>
      </c>
      <c r="L1350" s="111" t="str">
        <f>VLOOKUP(B1350,辅助信息!E:J,6,FALSE)</f>
        <v>送货单：送货单位：南充思临新材料科技有限公司,收货单位：五冶集团川北(南充)建设有限公司,项目名称：南充医学科学产业园,送货车型13米,装货前联系收货人核实到场规格</v>
      </c>
      <c r="R1350" s="120"/>
    </row>
    <row r="1351" hidden="1" spans="2:18">
      <c r="B1351" s="40" t="s">
        <v>127</v>
      </c>
      <c r="C1351" s="72">
        <v>45778</v>
      </c>
      <c r="D1351" s="40" t="str">
        <f>VLOOKUP(B1351,辅助信息!E:K,7,FALSE)</f>
        <v>JWDDCD2025051000019</v>
      </c>
      <c r="E1351" s="40" t="str">
        <f>VLOOKUP(F1351,辅助信息!A:B,2,FALSE)</f>
        <v>盘螺</v>
      </c>
      <c r="F1351" s="40" t="s">
        <v>26</v>
      </c>
      <c r="G1351" s="36">
        <v>25</v>
      </c>
      <c r="H1351" s="36" t="str">
        <f>_xlfn.XLOOKUP(C1351&amp;F1351&amp;I1351&amp;J1351,'[1]2025年已发货'!$F:$F&amp;'[1]2025年已发货'!$C:$C&amp;'[1]2025年已发货'!$G:$G&amp;'[1]2025年已发货'!$H:$H,'[1]2025年已发货'!$E:$E,"未发货")</f>
        <v>未发货</v>
      </c>
      <c r="I1351" s="40" t="str">
        <f>VLOOKUP(B1351,辅助信息!E:I,3,FALSE)</f>
        <v>(五冶钢构医学科学产业园建设项目房建三部-管网总坪)四川省南充市顺庆区搬罾街道学府大道二段</v>
      </c>
      <c r="J1351" s="40" t="str">
        <f>VLOOKUP(B1351,辅助信息!E:I,4,FALSE)</f>
        <v>郑林</v>
      </c>
      <c r="K1351" s="40">
        <f>VLOOKUP(J1351,辅助信息!H:I,2,FALSE)</f>
        <v>18349955455</v>
      </c>
      <c r="L1351" s="111" t="str">
        <f>VLOOKUP(B1351,辅助信息!E:J,6,FALSE)</f>
        <v>送货单：送货单位：南充思临新材料科技有限公司,收货单位：五冶集团川北(南充)建设有限公司,项目名称：南充医学科学产业园,送货车型13米,装货前联系收货人核实到场规格</v>
      </c>
      <c r="R1351" s="120"/>
    </row>
    <row r="1352" hidden="1" spans="2:18">
      <c r="B1352" s="40" t="s">
        <v>72</v>
      </c>
      <c r="C1352" s="72">
        <v>45778</v>
      </c>
      <c r="D1352" s="40" t="str">
        <f>VLOOKUP(B1352,辅助信息!E:K,7,FALSE)</f>
        <v>JWDDCD2025051000019</v>
      </c>
      <c r="E1352" s="40" t="str">
        <f>VLOOKUP(F1352,辅助信息!A:B,2,FALSE)</f>
        <v>高线</v>
      </c>
      <c r="F1352" s="40" t="s">
        <v>53</v>
      </c>
      <c r="G1352" s="36">
        <v>2.5</v>
      </c>
      <c r="H1352" s="36" t="str">
        <f>_xlfn.XLOOKUP(C1352&amp;F1352&amp;I1352&amp;J1352,'[1]2025年已发货'!$F:$F&amp;'[1]2025年已发货'!$C:$C&amp;'[1]2025年已发货'!$G:$G&amp;'[1]2025年已发货'!$H:$H,'[1]2025年已发货'!$E:$E,"未发货")</f>
        <v>未发货</v>
      </c>
      <c r="I1352" s="40" t="str">
        <f>VLOOKUP(B1352,辅助信息!E:I,3,FALSE)</f>
        <v>(五冶钢构医学科学产业园建设项目房建二部-网羽馆（6-5）)四川省南充市顺庆区搬罾街道学府大道二段</v>
      </c>
      <c r="J1352" s="40" t="str">
        <f>VLOOKUP(B1352,辅助信息!E:I,4,FALSE)</f>
        <v>安南</v>
      </c>
      <c r="K1352" s="40">
        <f>VLOOKUP(J1352,辅助信息!H:I,2,FALSE)</f>
        <v>19950525030</v>
      </c>
      <c r="L1352" s="111" t="str">
        <f>VLOOKUP(B1352,辅助信息!E:J,6,FALSE)</f>
        <v>送货单：送货单位：南充思临新材料科技有限公司,收货单位：五冶集团川北(南充)建设有限公司,项目名称：南充医学科学产业园,送货车型13米,装货前联系收货人核实到场规格</v>
      </c>
      <c r="R1352" s="120"/>
    </row>
    <row r="1353" hidden="1" spans="2:18">
      <c r="B1353" s="40" t="s">
        <v>72</v>
      </c>
      <c r="C1353" s="72">
        <v>45778</v>
      </c>
      <c r="D1353" s="40" t="str">
        <f>VLOOKUP(B1353,辅助信息!E:K,7,FALSE)</f>
        <v>JWDDCD2025051000019</v>
      </c>
      <c r="E1353" s="40" t="str">
        <f>VLOOKUP(F1353,辅助信息!A:B,2,FALSE)</f>
        <v>高线</v>
      </c>
      <c r="F1353" s="40" t="s">
        <v>51</v>
      </c>
      <c r="G1353" s="36">
        <v>2</v>
      </c>
      <c r="H1353" s="36" t="str">
        <f>_xlfn.XLOOKUP(C1353&amp;F1353&amp;I1353&amp;J1353,'[1]2025年已发货'!$F:$F&amp;'[1]2025年已发货'!$C:$C&amp;'[1]2025年已发货'!$G:$G&amp;'[1]2025年已发货'!$H:$H,'[1]2025年已发货'!$E:$E,"未发货")</f>
        <v>未发货</v>
      </c>
      <c r="I1353" s="40" t="str">
        <f>VLOOKUP(B1353,辅助信息!E:I,3,FALSE)</f>
        <v>(五冶钢构医学科学产业园建设项目房建二部-网羽馆（6-5）)四川省南充市顺庆区搬罾街道学府大道二段</v>
      </c>
      <c r="J1353" s="40" t="str">
        <f>VLOOKUP(B1353,辅助信息!E:I,4,FALSE)</f>
        <v>安南</v>
      </c>
      <c r="K1353" s="40">
        <f>VLOOKUP(J1353,辅助信息!H:I,2,FALSE)</f>
        <v>19950525030</v>
      </c>
      <c r="L1353" s="111" t="str">
        <f>VLOOKUP(B1353,辅助信息!E:J,6,FALSE)</f>
        <v>送货单：送货单位：南充思临新材料科技有限公司,收货单位：五冶集团川北(南充)建设有限公司,项目名称：南充医学科学产业园,送货车型13米,装货前联系收货人核实到场规格</v>
      </c>
      <c r="R1353" s="120"/>
    </row>
    <row r="1354" hidden="1" spans="2:18">
      <c r="B1354" s="40" t="s">
        <v>72</v>
      </c>
      <c r="C1354" s="72">
        <v>45778</v>
      </c>
      <c r="D1354" s="40" t="str">
        <f>VLOOKUP(B1354,辅助信息!E:K,7,FALSE)</f>
        <v>JWDDCD2025051000019</v>
      </c>
      <c r="E1354" s="40" t="str">
        <f>VLOOKUP(F1354,辅助信息!A:B,2,FALSE)</f>
        <v>螺纹钢</v>
      </c>
      <c r="F1354" s="40" t="s">
        <v>27</v>
      </c>
      <c r="G1354" s="36">
        <v>33</v>
      </c>
      <c r="H1354" s="36" t="str">
        <f>_xlfn.XLOOKUP(C1354&amp;F1354&amp;I1354&amp;J1354,'[1]2025年已发货'!$F:$F&amp;'[1]2025年已发货'!$C:$C&amp;'[1]2025年已发货'!$G:$G&amp;'[1]2025年已发货'!$H:$H,'[1]2025年已发货'!$E:$E,"未发货")</f>
        <v>未发货</v>
      </c>
      <c r="I1354" s="40" t="str">
        <f>VLOOKUP(B1354,辅助信息!E:I,3,FALSE)</f>
        <v>(五冶钢构医学科学产业园建设项目房建二部-网羽馆（6-5）)四川省南充市顺庆区搬罾街道学府大道二段</v>
      </c>
      <c r="J1354" s="40" t="str">
        <f>VLOOKUP(B1354,辅助信息!E:I,4,FALSE)</f>
        <v>安南</v>
      </c>
      <c r="K1354" s="40">
        <f>VLOOKUP(J1354,辅助信息!H:I,2,FALSE)</f>
        <v>19950525030</v>
      </c>
      <c r="L1354" s="111" t="str">
        <f>VLOOKUP(B1354,辅助信息!E:J,6,FALSE)</f>
        <v>送货单：送货单位：南充思临新材料科技有限公司,收货单位：五冶集团川北(南充)建设有限公司,项目名称：南充医学科学产业园,送货车型13米,装货前联系收货人核实到场规格</v>
      </c>
      <c r="R1354" s="120"/>
    </row>
    <row r="1355" hidden="1" spans="2:18">
      <c r="B1355" s="40" t="s">
        <v>31</v>
      </c>
      <c r="C1355" s="72">
        <v>45782</v>
      </c>
      <c r="D1355" s="40" t="str">
        <f>VLOOKUP(B1355,辅助信息!E:K,7,FALSE)</f>
        <v>JWDDCD2024121000136</v>
      </c>
      <c r="E1355" s="40" t="str">
        <f>VLOOKUP(F1355,辅助信息!A:B,2,FALSE)</f>
        <v>高线</v>
      </c>
      <c r="F1355" s="40" t="s">
        <v>51</v>
      </c>
      <c r="G1355" s="36">
        <v>2.5</v>
      </c>
      <c r="H1355" s="36" t="str">
        <f>_xlfn.XLOOKUP(C1355&amp;F1355&amp;I1355&amp;J1355,'[1]2025年已发货'!$F:$F&amp;'[1]2025年已发货'!$C:$C&amp;'[1]2025年已发货'!$G:$G&amp;'[1]2025年已发货'!$H:$H,'[1]2025年已发货'!$E:$E,"未发货")</f>
        <v>未发货</v>
      </c>
      <c r="I1355" s="40" t="str">
        <f>VLOOKUP(B1355,辅助信息!E:I,3,FALSE)</f>
        <v>（四川商建-射洪城乡一体化项目）遂宁市射洪市忠新幼儿园北侧约220米新溪小区</v>
      </c>
      <c r="J1355" s="40" t="str">
        <f>VLOOKUP(B1355,辅助信息!E:I,4,FALSE)</f>
        <v>柏子刚</v>
      </c>
      <c r="K1355" s="40">
        <f>VLOOKUP(J1355,辅助信息!H:I,2,FALSE)</f>
        <v>15692885305</v>
      </c>
      <c r="L1355" s="111" t="str">
        <f>VLOOKUP(B1355,辅助信息!E:J,6,FALSE)</f>
        <v>提前联系到场规格及数量</v>
      </c>
      <c r="M1355" s="93">
        <v>45779</v>
      </c>
      <c r="O1355" s="64">
        <f ca="1" t="shared" ref="O1355:O1366" si="63">IF(OR(M1355="",N1355&lt;&gt;""),"",MAX(M1355-TODAY(),0))</f>
        <v>0</v>
      </c>
      <c r="P1355" s="64">
        <f ca="1" t="shared" ref="P1355:P1366" si="64">IF(M1355="","",IF(N1355&lt;&gt;"",MAX(N1355-M1355,0),IF(TODAY()&gt;M1355,TODAY()-M1355,0)))</f>
        <v>192</v>
      </c>
      <c r="Q1355" s="29" t="str">
        <f>VLOOKUP(B1355,辅助信息!E:M,9,FALSE)</f>
        <v>ZTWM-CDGS-XS-2024-0179-四川商投-射洪城乡一体化建设项目</v>
      </c>
      <c r="R1355" s="120" t="str">
        <f>_xlfn._xlws.FILTER(辅助信息!D:D,辅助信息!E:E=B1355)</f>
        <v>四川商建
射洪城乡一体化项目</v>
      </c>
    </row>
    <row r="1356" hidden="1" spans="2:18">
      <c r="B1356" s="40" t="s">
        <v>31</v>
      </c>
      <c r="C1356" s="72">
        <v>45782</v>
      </c>
      <c r="D1356" s="40" t="str">
        <f>VLOOKUP(B1356,辅助信息!E:K,7,FALSE)</f>
        <v>JWDDCD2024121000136</v>
      </c>
      <c r="E1356" s="40" t="str">
        <f>VLOOKUP(F1356,辅助信息!A:B,2,FALSE)</f>
        <v>盘螺</v>
      </c>
      <c r="F1356" s="40" t="s">
        <v>41</v>
      </c>
      <c r="G1356" s="36">
        <v>32.5</v>
      </c>
      <c r="H1356" s="36" t="str">
        <f>_xlfn.XLOOKUP(C1356&amp;F1356&amp;I1356&amp;J1356,'[1]2025年已发货'!$F:$F&amp;'[1]2025年已发货'!$C:$C&amp;'[1]2025年已发货'!$G:$G&amp;'[1]2025年已发货'!$H:$H,'[1]2025年已发货'!$E:$E,"未发货")</f>
        <v>未发货</v>
      </c>
      <c r="I1356" s="40" t="str">
        <f>VLOOKUP(B1356,辅助信息!E:I,3,FALSE)</f>
        <v>（四川商建-射洪城乡一体化项目）遂宁市射洪市忠新幼儿园北侧约220米新溪小区</v>
      </c>
      <c r="J1356" s="40" t="str">
        <f>VLOOKUP(B1356,辅助信息!E:I,4,FALSE)</f>
        <v>柏子刚</v>
      </c>
      <c r="K1356" s="40">
        <f>VLOOKUP(J1356,辅助信息!H:I,2,FALSE)</f>
        <v>15692885305</v>
      </c>
      <c r="L1356" s="111" t="str">
        <f>VLOOKUP(B1356,辅助信息!E:J,6,FALSE)</f>
        <v>提前联系到场规格及数量</v>
      </c>
      <c r="M1356" s="93">
        <v>45779</v>
      </c>
      <c r="O1356" s="64">
        <f ca="1" t="shared" si="63"/>
        <v>0</v>
      </c>
      <c r="P1356" s="64">
        <f ca="1" t="shared" si="64"/>
        <v>192</v>
      </c>
      <c r="Q1356" s="29" t="str">
        <f>VLOOKUP(B1356,辅助信息!E:M,9,FALSE)</f>
        <v>ZTWM-CDGS-XS-2024-0179-四川商投-射洪城乡一体化建设项目</v>
      </c>
      <c r="R1356" s="120" t="str">
        <f>_xlfn._xlws.FILTER(辅助信息!D:D,辅助信息!E:E=B1356)</f>
        <v>四川商建
射洪城乡一体化项目</v>
      </c>
    </row>
    <row r="1357" hidden="1" spans="2:18">
      <c r="B1357" s="40" t="s">
        <v>147</v>
      </c>
      <c r="C1357" s="72">
        <v>45782</v>
      </c>
      <c r="D1357" s="40" t="str">
        <f>VLOOKUP(B1357,辅助信息!E:K,7,FALSE)</f>
        <v>JWDDCD2025052800131</v>
      </c>
      <c r="E1357" s="40" t="str">
        <f>VLOOKUP(F1357,辅助信息!A:B,2,FALSE)</f>
        <v>高线</v>
      </c>
      <c r="F1357" s="40" t="s">
        <v>57</v>
      </c>
      <c r="G1357" s="36">
        <f>2.5*3</f>
        <v>7.5</v>
      </c>
      <c r="H1357" s="36" t="str">
        <f>_xlfn.XLOOKUP(C1357&amp;F1357&amp;I1357&amp;J1357,'[1]2025年已发货'!$F:$F&amp;'[1]2025年已发货'!$C:$C&amp;'[1]2025年已发货'!$G:$G&amp;'[1]2025年已发货'!$H:$H,'[1]2025年已发货'!$E:$E,"未发货")</f>
        <v>未发货</v>
      </c>
      <c r="I1357" s="40" t="str">
        <f>VLOOKUP(B1357,辅助信息!E:I,3,FALSE)</f>
        <v>（商投建工达州中医药科技园-4工区-11号楼）达州市通川区达州中医药职业学院犀牛大道北段</v>
      </c>
      <c r="J1357" s="40" t="str">
        <f>VLOOKUP(B1357,辅助信息!E:I,4,FALSE)</f>
        <v>张扬</v>
      </c>
      <c r="K1357" s="40">
        <f>VLOOKUP(J1357,辅助信息!H:I,2,FALSE)</f>
        <v>18381904567</v>
      </c>
      <c r="L1357" s="111" t="str">
        <f>VLOOKUP(B1357,辅助信息!E:J,6,FALSE)</f>
        <v>控制炉批号！多了现场不收！,优先安排达钢,提前联系到场规格及数量</v>
      </c>
      <c r="M1357" s="93">
        <v>45777</v>
      </c>
      <c r="O1357" s="64">
        <f ca="1" t="shared" si="63"/>
        <v>0</v>
      </c>
      <c r="P1357" s="64">
        <f ca="1" t="shared" si="64"/>
        <v>194</v>
      </c>
      <c r="Q1357" s="29" t="str">
        <f>VLOOKUP(B1357,辅助信息!E:M,9,FALSE)</f>
        <v>ZTWM-CDGS-XS-2024-0134-商投建工达州中医药科技成果示范园项目</v>
      </c>
      <c r="R1357" s="120" t="str">
        <f>_xlfn._xlws.FILTER(辅助信息!D:D,辅助信息!E:E=B1357)</f>
        <v>商投建工达州中医药科技园</v>
      </c>
    </row>
    <row r="1358" hidden="1" spans="2:18">
      <c r="B1358" s="40" t="s">
        <v>147</v>
      </c>
      <c r="C1358" s="72">
        <v>45782</v>
      </c>
      <c r="D1358" s="40" t="str">
        <f>VLOOKUP(B1358,辅助信息!E:K,7,FALSE)</f>
        <v>JWDDCD2025052800131</v>
      </c>
      <c r="E1358" s="40" t="str">
        <f>VLOOKUP(F1358,辅助信息!A:B,2,FALSE)</f>
        <v>盘螺</v>
      </c>
      <c r="F1358" s="40" t="s">
        <v>41</v>
      </c>
      <c r="G1358" s="36">
        <f>15*2.5</f>
        <v>37.5</v>
      </c>
      <c r="H1358" s="36" t="str">
        <f>_xlfn.XLOOKUP(C1358&amp;F1358&amp;I1358&amp;J1358,'[1]2025年已发货'!$F:$F&amp;'[1]2025年已发货'!$C:$C&amp;'[1]2025年已发货'!$G:$G&amp;'[1]2025年已发货'!$H:$H,'[1]2025年已发货'!$E:$E,"未发货")</f>
        <v>未发货</v>
      </c>
      <c r="I1358" s="40" t="str">
        <f>VLOOKUP(B1358,辅助信息!E:I,3,FALSE)</f>
        <v>（商投建工达州中医药科技园-4工区-11号楼）达州市通川区达州中医药职业学院犀牛大道北段</v>
      </c>
      <c r="J1358" s="40" t="str">
        <f>VLOOKUP(B1358,辅助信息!E:I,4,FALSE)</f>
        <v>张扬</v>
      </c>
      <c r="K1358" s="40">
        <f>VLOOKUP(J1358,辅助信息!H:I,2,FALSE)</f>
        <v>18381904567</v>
      </c>
      <c r="L1358" s="111" t="str">
        <f>VLOOKUP(B1358,辅助信息!E:J,6,FALSE)</f>
        <v>控制炉批号！多了现场不收！,优先安排达钢,提前联系到场规格及数量</v>
      </c>
      <c r="M1358" s="93">
        <v>45777</v>
      </c>
      <c r="O1358" s="64">
        <f ca="1" t="shared" si="63"/>
        <v>0</v>
      </c>
      <c r="P1358" s="64">
        <f ca="1" t="shared" si="64"/>
        <v>194</v>
      </c>
      <c r="Q1358" s="29" t="str">
        <f>VLOOKUP(B1358,辅助信息!E:M,9,FALSE)</f>
        <v>ZTWM-CDGS-XS-2024-0134-商投建工达州中医药科技成果示范园项目</v>
      </c>
      <c r="R1358" s="120" t="str">
        <f>_xlfn._xlws.FILTER(辅助信息!D:D,辅助信息!E:E=B1358)</f>
        <v>商投建工达州中医药科技园</v>
      </c>
    </row>
    <row r="1359" hidden="1" spans="2:18">
      <c r="B1359" s="40" t="s">
        <v>147</v>
      </c>
      <c r="C1359" s="72">
        <v>45782</v>
      </c>
      <c r="D1359" s="40" t="str">
        <f>VLOOKUP(B1359,辅助信息!E:K,7,FALSE)</f>
        <v>JWDDCD2025052800131</v>
      </c>
      <c r="E1359" s="40" t="str">
        <f>VLOOKUP(F1359,辅助信息!A:B,2,FALSE)</f>
        <v>螺纹钢</v>
      </c>
      <c r="F1359" s="40" t="s">
        <v>33</v>
      </c>
      <c r="G1359" s="36">
        <v>30</v>
      </c>
      <c r="H1359" s="36" t="str">
        <f>_xlfn.XLOOKUP(C1359&amp;F1359&amp;I1359&amp;J1359,'[1]2025年已发货'!$F:$F&amp;'[1]2025年已发货'!$C:$C&amp;'[1]2025年已发货'!$G:$G&amp;'[1]2025年已发货'!$H:$H,'[1]2025年已发货'!$E:$E,"未发货")</f>
        <v>未发货</v>
      </c>
      <c r="I1359" s="40" t="str">
        <f>VLOOKUP(B1359,辅助信息!E:I,3,FALSE)</f>
        <v>（商投建工达州中医药科技园-4工区-11号楼）达州市通川区达州中医药职业学院犀牛大道北段</v>
      </c>
      <c r="J1359" s="40" t="str">
        <f>VLOOKUP(B1359,辅助信息!E:I,4,FALSE)</f>
        <v>张扬</v>
      </c>
      <c r="K1359" s="40">
        <f>VLOOKUP(J1359,辅助信息!H:I,2,FALSE)</f>
        <v>18381904567</v>
      </c>
      <c r="L1359" s="111" t="str">
        <f>VLOOKUP(B1359,辅助信息!E:J,6,FALSE)</f>
        <v>控制炉批号！多了现场不收！,优先安排达钢,提前联系到场规格及数量</v>
      </c>
      <c r="M1359" s="93">
        <v>45777</v>
      </c>
      <c r="O1359" s="64">
        <f ca="1" t="shared" si="63"/>
        <v>0</v>
      </c>
      <c r="P1359" s="64">
        <f ca="1" t="shared" si="64"/>
        <v>194</v>
      </c>
      <c r="Q1359" s="29" t="str">
        <f>VLOOKUP(B1359,辅助信息!E:M,9,FALSE)</f>
        <v>ZTWM-CDGS-XS-2024-0134-商投建工达州中医药科技成果示范园项目</v>
      </c>
      <c r="R1359" s="120" t="str">
        <f>_xlfn._xlws.FILTER(辅助信息!D:D,辅助信息!E:E=B1359)</f>
        <v>商投建工达州中医药科技园</v>
      </c>
    </row>
    <row r="1360" hidden="1" spans="2:18">
      <c r="B1360" s="40" t="s">
        <v>147</v>
      </c>
      <c r="C1360" s="72">
        <v>45782</v>
      </c>
      <c r="D1360" s="40" t="str">
        <f>VLOOKUP(B1360,辅助信息!E:K,7,FALSE)</f>
        <v>JWDDCD2025052800131</v>
      </c>
      <c r="E1360" s="40" t="str">
        <f>VLOOKUP(F1360,辅助信息!A:B,2,FALSE)</f>
        <v>螺纹钢</v>
      </c>
      <c r="F1360" s="40" t="s">
        <v>18</v>
      </c>
      <c r="G1360" s="36">
        <f>6*3</f>
        <v>18</v>
      </c>
      <c r="H1360" s="36" t="str">
        <f>_xlfn.XLOOKUP(C1360&amp;F1360&amp;I1360&amp;J1360,'[1]2025年已发货'!$F:$F&amp;'[1]2025年已发货'!$C:$C&amp;'[1]2025年已发货'!$G:$G&amp;'[1]2025年已发货'!$H:$H,'[1]2025年已发货'!$E:$E,"未发货")</f>
        <v>未发货</v>
      </c>
      <c r="I1360" s="40" t="str">
        <f>VLOOKUP(B1360,辅助信息!E:I,3,FALSE)</f>
        <v>（商投建工达州中医药科技园-4工区-11号楼）达州市通川区达州中医药职业学院犀牛大道北段</v>
      </c>
      <c r="J1360" s="40" t="str">
        <f>VLOOKUP(B1360,辅助信息!E:I,4,FALSE)</f>
        <v>张扬</v>
      </c>
      <c r="K1360" s="40">
        <f>VLOOKUP(J1360,辅助信息!H:I,2,FALSE)</f>
        <v>18381904567</v>
      </c>
      <c r="L1360" s="111" t="str">
        <f>VLOOKUP(B1360,辅助信息!E:J,6,FALSE)</f>
        <v>控制炉批号！多了现场不收！,优先安排达钢,提前联系到场规格及数量</v>
      </c>
      <c r="M1360" s="93">
        <v>45777</v>
      </c>
      <c r="O1360" s="64">
        <f ca="1" t="shared" si="63"/>
        <v>0</v>
      </c>
      <c r="P1360" s="64">
        <f ca="1" t="shared" si="64"/>
        <v>194</v>
      </c>
      <c r="Q1360" s="29" t="str">
        <f>VLOOKUP(B1360,辅助信息!E:M,9,FALSE)</f>
        <v>ZTWM-CDGS-XS-2024-0134-商投建工达州中医药科技成果示范园项目</v>
      </c>
      <c r="R1360" s="120" t="str">
        <f>_xlfn._xlws.FILTER(辅助信息!D:D,辅助信息!E:E=B1360)</f>
        <v>商投建工达州中医药科技园</v>
      </c>
    </row>
    <row r="1361" hidden="1" spans="2:18">
      <c r="B1361" s="40" t="s">
        <v>127</v>
      </c>
      <c r="C1361" s="72">
        <v>45779</v>
      </c>
      <c r="D1361" s="40" t="str">
        <f>VLOOKUP(B1361,辅助信息!E:K,7,FALSE)</f>
        <v>JWDDCD2025051000019</v>
      </c>
      <c r="E1361" s="40" t="str">
        <f>VLOOKUP(F1361,辅助信息!A:B,2,FALSE)</f>
        <v>盘螺</v>
      </c>
      <c r="F1361" s="40" t="s">
        <v>49</v>
      </c>
      <c r="G1361" s="36">
        <v>12</v>
      </c>
      <c r="H1361" s="36">
        <f>_xlfn.XLOOKUP(C1361&amp;F1361&amp;I1361&amp;J1361,'[1]2025年已发货'!$F:$F&amp;'[1]2025年已发货'!$C:$C&amp;'[1]2025年已发货'!$G:$G&amp;'[1]2025年已发货'!$H:$H,'[1]2025年已发货'!$E:$E,"未发货")</f>
        <v>12</v>
      </c>
      <c r="I1361" s="40" t="str">
        <f>VLOOKUP(B1361,辅助信息!E:I,3,FALSE)</f>
        <v>(五冶钢构医学科学产业园建设项目房建三部-管网总坪)四川省南充市顺庆区搬罾街道学府大道二段</v>
      </c>
      <c r="J1361" s="40" t="str">
        <f>VLOOKUP(B1361,辅助信息!E:I,4,FALSE)</f>
        <v>郑林</v>
      </c>
      <c r="K1361" s="40">
        <f>VLOOKUP(J1361,辅助信息!H:I,2,FALSE)</f>
        <v>18349955455</v>
      </c>
      <c r="L1361" s="111" t="str">
        <f>VLOOKUP(B1361,辅助信息!E:J,6,FALSE)</f>
        <v>送货单：送货单位：南充思临新材料科技有限公司,收货单位：五冶集团川北(南充)建设有限公司,项目名称：南充医学科学产业园,送货车型13米,装货前联系收货人核实到场规格</v>
      </c>
      <c r="M1361" s="93">
        <v>45780</v>
      </c>
      <c r="O1361" s="64">
        <f ca="1" t="shared" si="63"/>
        <v>0</v>
      </c>
      <c r="P1361" s="64">
        <f ca="1" t="shared" si="64"/>
        <v>191</v>
      </c>
      <c r="Q1361" s="29" t="str">
        <f>VLOOKUP(B1361,辅助信息!E:M,9,FALSE)</f>
        <v>ZTWM-CDGS-XS-2024-0248-五冶钢构-南充市医学院项目</v>
      </c>
      <c r="R1361" s="120" t="str">
        <f>_xlfn._xlws.FILTER(辅助信息!D:D,辅助信息!E:E=B1361)</f>
        <v>五冶钢构南充医学科学产业园建设项目</v>
      </c>
    </row>
    <row r="1362" hidden="1" spans="2:18">
      <c r="B1362" s="40" t="s">
        <v>127</v>
      </c>
      <c r="C1362" s="72">
        <v>45779</v>
      </c>
      <c r="D1362" s="40" t="str">
        <f>VLOOKUP(B1362,辅助信息!E:K,7,FALSE)</f>
        <v>JWDDCD2025051000019</v>
      </c>
      <c r="E1362" s="40" t="str">
        <f>VLOOKUP(F1362,辅助信息!A:B,2,FALSE)</f>
        <v>盘螺</v>
      </c>
      <c r="F1362" s="40" t="s">
        <v>41</v>
      </c>
      <c r="G1362" s="36">
        <v>10</v>
      </c>
      <c r="H1362" s="36">
        <f>_xlfn.XLOOKUP(C1362&amp;F1362&amp;I1362&amp;J1362,'[1]2025年已发货'!$F:$F&amp;'[1]2025年已发货'!$C:$C&amp;'[1]2025年已发货'!$G:$G&amp;'[1]2025年已发货'!$H:$H,'[1]2025年已发货'!$E:$E,"未发货")</f>
        <v>10</v>
      </c>
      <c r="I1362" s="40" t="str">
        <f>VLOOKUP(B1362,辅助信息!E:I,3,FALSE)</f>
        <v>(五冶钢构医学科学产业园建设项目房建三部-管网总坪)四川省南充市顺庆区搬罾街道学府大道二段</v>
      </c>
      <c r="J1362" s="40" t="str">
        <f>VLOOKUP(B1362,辅助信息!E:I,4,FALSE)</f>
        <v>郑林</v>
      </c>
      <c r="K1362" s="40">
        <f>VLOOKUP(J1362,辅助信息!H:I,2,FALSE)</f>
        <v>18349955455</v>
      </c>
      <c r="L1362" s="111" t="str">
        <f>VLOOKUP(B1362,辅助信息!E:J,6,FALSE)</f>
        <v>送货单：送货单位：南充思临新材料科技有限公司,收货单位：五冶集团川北(南充)建设有限公司,项目名称：南充医学科学产业园,送货车型13米,装货前联系收货人核实到场规格</v>
      </c>
      <c r="M1362" s="93">
        <v>45780</v>
      </c>
      <c r="O1362" s="64">
        <f ca="1" t="shared" si="63"/>
        <v>0</v>
      </c>
      <c r="P1362" s="64">
        <f ca="1" t="shared" si="64"/>
        <v>191</v>
      </c>
      <c r="Q1362" s="29" t="str">
        <f>VLOOKUP(B1362,辅助信息!E:M,9,FALSE)</f>
        <v>ZTWM-CDGS-XS-2024-0248-五冶钢构-南充市医学院项目</v>
      </c>
      <c r="R1362" s="120" t="str">
        <f>_xlfn._xlws.FILTER(辅助信息!D:D,辅助信息!E:E=B1362)</f>
        <v>五冶钢构南充医学科学产业园建设项目</v>
      </c>
    </row>
    <row r="1363" hidden="1" spans="2:18">
      <c r="B1363" s="40" t="s">
        <v>127</v>
      </c>
      <c r="C1363" s="72">
        <v>45779</v>
      </c>
      <c r="D1363" s="40" t="str">
        <f>VLOOKUP(B1363,辅助信息!E:K,7,FALSE)</f>
        <v>JWDDCD2025051000019</v>
      </c>
      <c r="E1363" s="40" t="str">
        <f>VLOOKUP(F1363,辅助信息!A:B,2,FALSE)</f>
        <v>螺纹钢</v>
      </c>
      <c r="F1363" s="40" t="s">
        <v>27</v>
      </c>
      <c r="G1363" s="36">
        <v>13</v>
      </c>
      <c r="H1363" s="36">
        <f>_xlfn.XLOOKUP(C1363&amp;F1363&amp;I1363&amp;J1363,'[1]2025年已发货'!$F:$F&amp;'[1]2025年已发货'!$C:$C&amp;'[1]2025年已发货'!$G:$G&amp;'[1]2025年已发货'!$H:$H,'[1]2025年已发货'!$E:$E,"未发货")</f>
        <v>13</v>
      </c>
      <c r="I1363" s="40" t="str">
        <f>VLOOKUP(B1363,辅助信息!E:I,3,FALSE)</f>
        <v>(五冶钢构医学科学产业园建设项目房建三部-管网总坪)四川省南充市顺庆区搬罾街道学府大道二段</v>
      </c>
      <c r="J1363" s="40" t="str">
        <f>VLOOKUP(B1363,辅助信息!E:I,4,FALSE)</f>
        <v>郑林</v>
      </c>
      <c r="K1363" s="40">
        <f>VLOOKUP(J1363,辅助信息!H:I,2,FALSE)</f>
        <v>18349955455</v>
      </c>
      <c r="L1363" s="111" t="str">
        <f>VLOOKUP(B1363,辅助信息!E:J,6,FALSE)</f>
        <v>送货单：送货单位：南充思临新材料科技有限公司,收货单位：五冶集团川北(南充)建设有限公司,项目名称：南充医学科学产业园,送货车型13米,装货前联系收货人核实到场规格</v>
      </c>
      <c r="M1363" s="93">
        <v>45780</v>
      </c>
      <c r="O1363" s="64">
        <f ca="1" t="shared" si="63"/>
        <v>0</v>
      </c>
      <c r="P1363" s="64">
        <f ca="1" t="shared" si="64"/>
        <v>191</v>
      </c>
      <c r="Q1363" s="29" t="str">
        <f>VLOOKUP(B1363,辅助信息!E:M,9,FALSE)</f>
        <v>ZTWM-CDGS-XS-2024-0248-五冶钢构-南充市医学院项目</v>
      </c>
      <c r="R1363" s="120" t="str">
        <f>_xlfn._xlws.FILTER(辅助信息!D:D,辅助信息!E:E=B1363)</f>
        <v>五冶钢构南充医学科学产业园建设项目</v>
      </c>
    </row>
    <row r="1364" hidden="1" spans="2:18">
      <c r="B1364" s="40" t="s">
        <v>72</v>
      </c>
      <c r="C1364" s="72">
        <v>45782</v>
      </c>
      <c r="D1364" s="40" t="str">
        <f>VLOOKUP(B1364,辅助信息!E:K,7,FALSE)</f>
        <v>JWDDCD2025051000019</v>
      </c>
      <c r="E1364" s="40" t="str">
        <f>VLOOKUP(F1364,辅助信息!A:B,2,FALSE)</f>
        <v>盘螺</v>
      </c>
      <c r="F1364" s="40" t="s">
        <v>49</v>
      </c>
      <c r="G1364" s="36">
        <v>5</v>
      </c>
      <c r="H1364" s="36" t="str">
        <f>_xlfn.XLOOKUP(C1364&amp;F1364&amp;I1364&amp;J1364,'[1]2025年已发货'!$F:$F&amp;'[1]2025年已发货'!$C:$C&amp;'[1]2025年已发货'!$G:$G&amp;'[1]2025年已发货'!$H:$H,'[1]2025年已发货'!$E:$E,"未发货")</f>
        <v>未发货</v>
      </c>
      <c r="I1364" s="40" t="str">
        <f>VLOOKUP(B1364,辅助信息!E:I,3,FALSE)</f>
        <v>(五冶钢构医学科学产业园建设项目房建二部-网羽馆（6-5）)四川省南充市顺庆区搬罾街道学府大道二段</v>
      </c>
      <c r="J1364" s="40" t="str">
        <f>VLOOKUP(B1364,辅助信息!E:I,4,FALSE)</f>
        <v>安南</v>
      </c>
      <c r="K1364" s="40">
        <f>VLOOKUP(J1364,辅助信息!H:I,2,FALSE)</f>
        <v>19950525030</v>
      </c>
      <c r="L1364" s="111" t="str">
        <f>VLOOKUP(B1364,辅助信息!E:J,6,FALSE)</f>
        <v>送货单：送货单位：南充思临新材料科技有限公司,收货单位：五冶集团川北(南充)建设有限公司,项目名称：南充医学科学产业园,送货车型13米,装货前联系收货人核实到场规格</v>
      </c>
      <c r="M1364" s="93">
        <v>45780</v>
      </c>
      <c r="O1364" s="64">
        <f ca="1" t="shared" si="63"/>
        <v>0</v>
      </c>
      <c r="P1364" s="64">
        <f ca="1" t="shared" si="64"/>
        <v>191</v>
      </c>
      <c r="Q1364" s="29" t="str">
        <f>VLOOKUP(B1364,辅助信息!E:M,9,FALSE)</f>
        <v>ZTWM-CDGS-XS-2024-0248-五冶钢构-南充市医学院项目</v>
      </c>
      <c r="R1364" s="120" t="str">
        <f>_xlfn._xlws.FILTER(辅助信息!D:D,辅助信息!E:E=B1364)</f>
        <v>五冶钢构南充医学科学产业园建设项目</v>
      </c>
    </row>
    <row r="1365" hidden="1" spans="2:18">
      <c r="B1365" s="40" t="s">
        <v>72</v>
      </c>
      <c r="C1365" s="72">
        <v>45782</v>
      </c>
      <c r="D1365" s="40" t="str">
        <f>VLOOKUP(B1365,辅助信息!E:K,7,FALSE)</f>
        <v>JWDDCD2025051000019</v>
      </c>
      <c r="E1365" s="40" t="str">
        <f>VLOOKUP(F1365,辅助信息!A:B,2,FALSE)</f>
        <v>盘螺</v>
      </c>
      <c r="F1365" s="40" t="s">
        <v>40</v>
      </c>
      <c r="G1365" s="36">
        <v>2.5</v>
      </c>
      <c r="H1365" s="36" t="str">
        <f>_xlfn.XLOOKUP(C1365&amp;F1365&amp;I1365&amp;J1365,'[1]2025年已发货'!$F:$F&amp;'[1]2025年已发货'!$C:$C&amp;'[1]2025年已发货'!$G:$G&amp;'[1]2025年已发货'!$H:$H,'[1]2025年已发货'!$E:$E,"未发货")</f>
        <v>未发货</v>
      </c>
      <c r="I1365" s="40" t="str">
        <f>VLOOKUP(B1365,辅助信息!E:I,3,FALSE)</f>
        <v>(五冶钢构医学科学产业园建设项目房建二部-网羽馆（6-5）)四川省南充市顺庆区搬罾街道学府大道二段</v>
      </c>
      <c r="J1365" s="40" t="str">
        <f>VLOOKUP(B1365,辅助信息!E:I,4,FALSE)</f>
        <v>安南</v>
      </c>
      <c r="K1365" s="40">
        <f>VLOOKUP(J1365,辅助信息!H:I,2,FALSE)</f>
        <v>19950525030</v>
      </c>
      <c r="L1365" s="111" t="str">
        <f>VLOOKUP(B1365,辅助信息!E:J,6,FALSE)</f>
        <v>送货单：送货单位：南充思临新材料科技有限公司,收货单位：五冶集团川北(南充)建设有限公司,项目名称：南充医学科学产业园,送货车型13米,装货前联系收货人核实到场规格</v>
      </c>
      <c r="M1365" s="93">
        <v>45780</v>
      </c>
      <c r="O1365" s="64">
        <f ca="1" t="shared" si="63"/>
        <v>0</v>
      </c>
      <c r="P1365" s="64">
        <f ca="1" t="shared" si="64"/>
        <v>191</v>
      </c>
      <c r="Q1365" s="29" t="str">
        <f>VLOOKUP(B1365,辅助信息!E:M,9,FALSE)</f>
        <v>ZTWM-CDGS-XS-2024-0248-五冶钢构-南充市医学院项目</v>
      </c>
      <c r="R1365" s="120" t="str">
        <f>_xlfn._xlws.FILTER(辅助信息!D:D,辅助信息!E:E=B1365)</f>
        <v>五冶钢构南充医学科学产业园建设项目</v>
      </c>
    </row>
    <row r="1366" hidden="1" spans="2:18">
      <c r="B1366" s="40" t="s">
        <v>72</v>
      </c>
      <c r="C1366" s="72">
        <v>45782</v>
      </c>
      <c r="D1366" s="40" t="str">
        <f>VLOOKUP(B1366,辅助信息!E:K,7,FALSE)</f>
        <v>JWDDCD2025051000019</v>
      </c>
      <c r="E1366" s="40" t="str">
        <f>VLOOKUP(F1366,辅助信息!A:B,2,FALSE)</f>
        <v>螺纹钢</v>
      </c>
      <c r="F1366" s="40" t="s">
        <v>27</v>
      </c>
      <c r="G1366" s="36">
        <v>25</v>
      </c>
      <c r="H1366" s="36" t="str">
        <f>_xlfn.XLOOKUP(C1366&amp;F1366&amp;I1366&amp;J1366,'[1]2025年已发货'!$F:$F&amp;'[1]2025年已发货'!$C:$C&amp;'[1]2025年已发货'!$G:$G&amp;'[1]2025年已发货'!$H:$H,'[1]2025年已发货'!$E:$E,"未发货")</f>
        <v>未发货</v>
      </c>
      <c r="I1366" s="40" t="str">
        <f>VLOOKUP(B1366,辅助信息!E:I,3,FALSE)</f>
        <v>(五冶钢构医学科学产业园建设项目房建二部-网羽馆（6-5）)四川省南充市顺庆区搬罾街道学府大道二段</v>
      </c>
      <c r="J1366" s="40" t="str">
        <f>VLOOKUP(B1366,辅助信息!E:I,4,FALSE)</f>
        <v>安南</v>
      </c>
      <c r="K1366" s="40">
        <f>VLOOKUP(J1366,辅助信息!H:I,2,FALSE)</f>
        <v>19950525030</v>
      </c>
      <c r="L1366" s="111" t="str">
        <f>VLOOKUP(B1366,辅助信息!E:J,6,FALSE)</f>
        <v>送货单：送货单位：南充思临新材料科技有限公司,收货单位：五冶集团川北(南充)建设有限公司,项目名称：南充医学科学产业园,送货车型13米,装货前联系收货人核实到场规格</v>
      </c>
      <c r="M1366" s="93">
        <v>45780</v>
      </c>
      <c r="O1366" s="64">
        <f ca="1" t="shared" si="63"/>
        <v>0</v>
      </c>
      <c r="P1366" s="64">
        <f ca="1" t="shared" si="64"/>
        <v>191</v>
      </c>
      <c r="Q1366" s="29" t="str">
        <f>VLOOKUP(B1366,辅助信息!E:M,9,FALSE)</f>
        <v>ZTWM-CDGS-XS-2024-0248-五冶钢构-南充市医学院项目</v>
      </c>
      <c r="R1366" s="120" t="str">
        <f>_xlfn._xlws.FILTER(辅助信息!D:D,辅助信息!E:E=B1366)</f>
        <v>五冶钢构南充医学科学产业园建设项目</v>
      </c>
    </row>
    <row r="1367" hidden="1" spans="2:18">
      <c r="B1367" s="40" t="s">
        <v>81</v>
      </c>
      <c r="C1367" s="72">
        <v>45780</v>
      </c>
      <c r="D1367" s="40" t="str">
        <f>VLOOKUP(B1367,辅助信息!E:K,7,FALSE)</f>
        <v>JWDDCD2025060900080</v>
      </c>
      <c r="E1367" s="40" t="str">
        <f>VLOOKUP(F1367,辅助信息!A:B,2,FALSE)</f>
        <v>盘螺</v>
      </c>
      <c r="F1367" s="40" t="s">
        <v>49</v>
      </c>
      <c r="G1367" s="36">
        <v>2</v>
      </c>
      <c r="H1367" s="36" t="str">
        <f>_xlfn.XLOOKUP(C1367&amp;F1367&amp;I1367&amp;J1367,'[1]2025年已发货'!$F:$F&amp;'[1]2025年已发货'!$C:$C&amp;'[1]2025年已发货'!$G:$G&amp;'[1]2025年已发货'!$H:$H,'[1]2025年已发货'!$E:$E,"未发货")</f>
        <v>未发货</v>
      </c>
      <c r="I1367" s="40" t="str">
        <f>VLOOKUP(B1367,辅助信息!E:I,3,FALSE)</f>
        <v>（华西简阳西城嘉苑）四川省成都市简阳市简城街道高屋村</v>
      </c>
      <c r="J1367" s="40" t="str">
        <f>VLOOKUP(B1367,辅助信息!E:I,4,FALSE)</f>
        <v>张瀚镭</v>
      </c>
      <c r="K1367" s="40">
        <f>VLOOKUP(J1367,辅助信息!H:I,2,FALSE)</f>
        <v>15884666220</v>
      </c>
      <c r="L1367" s="111" t="str">
        <f>VLOOKUP(B1367,辅助信息!E:J,6,FALSE)</f>
        <v>现场禁止使用氢能源挂车！优先威钢发货,我方卸车,新老国标钢厂不加价可直发，因陕钢多次出现磅差，项目拒绝使用</v>
      </c>
      <c r="M1367" s="93">
        <v>45782</v>
      </c>
      <c r="O1367" s="64">
        <f ca="1" t="shared" ref="O1367:O1378" si="65">IF(OR(M1367="",N1367&lt;&gt;""),"",MAX(M1367-TODAY(),0))</f>
        <v>0</v>
      </c>
      <c r="P1367" s="64">
        <f ca="1" t="shared" ref="P1367:P1378" si="66">IF(M1367="","",IF(N1367&lt;&gt;"",MAX(N1367-M1367,0),IF(TODAY()&gt;M1367,TODAY()-M1367,0)))</f>
        <v>189</v>
      </c>
      <c r="Q1367" s="29" t="str">
        <f>VLOOKUP(B1367,辅助信息!E:M,9,FALSE)</f>
        <v>ZTWM-CDGS-XS-2024-0030-华西集采-简州大道</v>
      </c>
      <c r="R1367" s="120" t="str">
        <f>_xlfn._xlws.FILTER(辅助信息!D:D,辅助信息!E:E=B1367)</f>
        <v>华西简阳西城嘉苑</v>
      </c>
    </row>
    <row r="1368" hidden="1" spans="2:18">
      <c r="B1368" s="40" t="s">
        <v>81</v>
      </c>
      <c r="C1368" s="72">
        <v>45780</v>
      </c>
      <c r="D1368" s="40" t="str">
        <f>VLOOKUP(B1368,辅助信息!E:K,7,FALSE)</f>
        <v>JWDDCD2025060900080</v>
      </c>
      <c r="E1368" s="40" t="str">
        <f>VLOOKUP(F1368,辅助信息!A:B,2,FALSE)</f>
        <v>盘螺</v>
      </c>
      <c r="F1368" s="40" t="s">
        <v>40</v>
      </c>
      <c r="G1368" s="36">
        <v>6</v>
      </c>
      <c r="H1368" s="36" t="str">
        <f>_xlfn.XLOOKUP(C1368&amp;F1368&amp;I1368&amp;J1368,'[1]2025年已发货'!$F:$F&amp;'[1]2025年已发货'!$C:$C&amp;'[1]2025年已发货'!$G:$G&amp;'[1]2025年已发货'!$H:$H,'[1]2025年已发货'!$E:$E,"未发货")</f>
        <v>未发货</v>
      </c>
      <c r="I1368" s="40" t="str">
        <f>VLOOKUP(B1368,辅助信息!E:I,3,FALSE)</f>
        <v>（华西简阳西城嘉苑）四川省成都市简阳市简城街道高屋村</v>
      </c>
      <c r="J1368" s="40" t="str">
        <f>VLOOKUP(B1368,辅助信息!E:I,4,FALSE)</f>
        <v>张瀚镭</v>
      </c>
      <c r="K1368" s="40">
        <f>VLOOKUP(J1368,辅助信息!H:I,2,FALSE)</f>
        <v>15884666220</v>
      </c>
      <c r="L1368" s="111" t="str">
        <f>VLOOKUP(B1368,辅助信息!E:J,6,FALSE)</f>
        <v>现场禁止使用氢能源挂车！优先威钢发货,我方卸车,新老国标钢厂不加价可直发，因陕钢多次出现磅差，项目拒绝使用</v>
      </c>
      <c r="M1368" s="93">
        <v>45782</v>
      </c>
      <c r="O1368" s="64">
        <f ca="1" t="shared" si="65"/>
        <v>0</v>
      </c>
      <c r="P1368" s="64">
        <f ca="1" t="shared" si="66"/>
        <v>189</v>
      </c>
      <c r="Q1368" s="29" t="str">
        <f>VLOOKUP(B1368,辅助信息!E:M,9,FALSE)</f>
        <v>ZTWM-CDGS-XS-2024-0030-华西集采-简州大道</v>
      </c>
      <c r="R1368" s="120" t="str">
        <f>_xlfn._xlws.FILTER(辅助信息!D:D,辅助信息!E:E=B1368)</f>
        <v>华西简阳西城嘉苑</v>
      </c>
    </row>
    <row r="1369" hidden="1" spans="2:18">
      <c r="B1369" s="40" t="s">
        <v>81</v>
      </c>
      <c r="C1369" s="72">
        <v>45780</v>
      </c>
      <c r="D1369" s="40" t="str">
        <f>VLOOKUP(B1369,辅助信息!E:K,7,FALSE)</f>
        <v>JWDDCD2025060900080</v>
      </c>
      <c r="E1369" s="40" t="str">
        <f>VLOOKUP(F1369,辅助信息!A:B,2,FALSE)</f>
        <v>盘螺</v>
      </c>
      <c r="F1369" s="40" t="s">
        <v>41</v>
      </c>
      <c r="G1369" s="36">
        <v>35</v>
      </c>
      <c r="H1369" s="36" t="str">
        <f>_xlfn.XLOOKUP(C1369&amp;F1369&amp;I1369&amp;J1369,'[1]2025年已发货'!$F:$F&amp;'[1]2025年已发货'!$C:$C&amp;'[1]2025年已发货'!$G:$G&amp;'[1]2025年已发货'!$H:$H,'[1]2025年已发货'!$E:$E,"未发货")</f>
        <v>未发货</v>
      </c>
      <c r="I1369" s="40" t="str">
        <f>VLOOKUP(B1369,辅助信息!E:I,3,FALSE)</f>
        <v>（华西简阳西城嘉苑）四川省成都市简阳市简城街道高屋村</v>
      </c>
      <c r="J1369" s="40" t="str">
        <f>VLOOKUP(B1369,辅助信息!E:I,4,FALSE)</f>
        <v>张瀚镭</v>
      </c>
      <c r="K1369" s="40">
        <f>VLOOKUP(J1369,辅助信息!H:I,2,FALSE)</f>
        <v>15884666220</v>
      </c>
      <c r="L1369" s="111" t="str">
        <f>VLOOKUP(B1369,辅助信息!E:J,6,FALSE)</f>
        <v>现场禁止使用氢能源挂车！优先威钢发货,我方卸车,新老国标钢厂不加价可直发，因陕钢多次出现磅差，项目拒绝使用</v>
      </c>
      <c r="M1369" s="93">
        <v>45782</v>
      </c>
      <c r="O1369" s="64">
        <f ca="1" t="shared" si="65"/>
        <v>0</v>
      </c>
      <c r="P1369" s="64">
        <f ca="1" t="shared" si="66"/>
        <v>189</v>
      </c>
      <c r="Q1369" s="29" t="str">
        <f>VLOOKUP(B1369,辅助信息!E:M,9,FALSE)</f>
        <v>ZTWM-CDGS-XS-2024-0030-华西集采-简州大道</v>
      </c>
      <c r="R1369" s="120" t="str">
        <f>_xlfn._xlws.FILTER(辅助信息!D:D,辅助信息!E:E=B1369)</f>
        <v>华西简阳西城嘉苑</v>
      </c>
    </row>
    <row r="1370" hidden="1" spans="2:18">
      <c r="B1370" s="40" t="s">
        <v>81</v>
      </c>
      <c r="C1370" s="72">
        <v>45780</v>
      </c>
      <c r="D1370" s="40" t="str">
        <f>VLOOKUP(B1370,辅助信息!E:K,7,FALSE)</f>
        <v>JWDDCD2025060900080</v>
      </c>
      <c r="E1370" s="40" t="str">
        <f>VLOOKUP(F1370,辅助信息!A:B,2,FALSE)</f>
        <v>螺纹钢</v>
      </c>
      <c r="F1370" s="40" t="s">
        <v>27</v>
      </c>
      <c r="G1370" s="36">
        <v>25</v>
      </c>
      <c r="H1370" s="36">
        <f>_xlfn.XLOOKUP(C1370&amp;F1370&amp;I1370&amp;J1370,'[1]2025年已发货'!$F:$F&amp;'[1]2025年已发货'!$C:$C&amp;'[1]2025年已发货'!$G:$G&amp;'[1]2025年已发货'!$H:$H,'[1]2025年已发货'!$E:$E,"未发货")</f>
        <v>21</v>
      </c>
      <c r="I1370" s="40" t="str">
        <f>VLOOKUP(B1370,辅助信息!E:I,3,FALSE)</f>
        <v>（华西简阳西城嘉苑）四川省成都市简阳市简城街道高屋村</v>
      </c>
      <c r="J1370" s="40" t="str">
        <f>VLOOKUP(B1370,辅助信息!E:I,4,FALSE)</f>
        <v>张瀚镭</v>
      </c>
      <c r="K1370" s="40">
        <f>VLOOKUP(J1370,辅助信息!H:I,2,FALSE)</f>
        <v>15884666220</v>
      </c>
      <c r="L1370" s="111" t="str">
        <f>VLOOKUP(B1370,辅助信息!E:J,6,FALSE)</f>
        <v>现场禁止使用氢能源挂车！优先威钢发货,我方卸车,新老国标钢厂不加价可直发，因陕钢多次出现磅差，项目拒绝使用</v>
      </c>
      <c r="M1370" s="93">
        <v>45782</v>
      </c>
      <c r="O1370" s="64">
        <f ca="1" t="shared" si="65"/>
        <v>0</v>
      </c>
      <c r="P1370" s="64">
        <f ca="1" t="shared" si="66"/>
        <v>189</v>
      </c>
      <c r="Q1370" s="29" t="str">
        <f>VLOOKUP(B1370,辅助信息!E:M,9,FALSE)</f>
        <v>ZTWM-CDGS-XS-2024-0030-华西集采-简州大道</v>
      </c>
      <c r="R1370" s="120" t="str">
        <f>_xlfn._xlws.FILTER(辅助信息!D:D,辅助信息!E:E=B1370)</f>
        <v>华西简阳西城嘉苑</v>
      </c>
    </row>
    <row r="1371" hidden="1" spans="2:18">
      <c r="B1371" s="40" t="s">
        <v>81</v>
      </c>
      <c r="C1371" s="72">
        <v>45780</v>
      </c>
      <c r="D1371" s="40" t="str">
        <f>VLOOKUP(B1371,辅助信息!E:K,7,FALSE)</f>
        <v>JWDDCD2025060900080</v>
      </c>
      <c r="E1371" s="40" t="str">
        <f>VLOOKUP(F1371,辅助信息!A:B,2,FALSE)</f>
        <v>螺纹钢</v>
      </c>
      <c r="F1371" s="40" t="s">
        <v>19</v>
      </c>
      <c r="G1371" s="36">
        <v>8</v>
      </c>
      <c r="H1371" s="36">
        <f>_xlfn.XLOOKUP(C1371&amp;F1371&amp;I1371&amp;J1371,'[1]2025年已发货'!$F:$F&amp;'[1]2025年已发货'!$C:$C&amp;'[1]2025年已发货'!$G:$G&amp;'[1]2025年已发货'!$H:$H,'[1]2025年已发货'!$E:$E,"未发货")</f>
        <v>9</v>
      </c>
      <c r="I1371" s="40" t="str">
        <f>VLOOKUP(B1371,辅助信息!E:I,3,FALSE)</f>
        <v>（华西简阳西城嘉苑）四川省成都市简阳市简城街道高屋村</v>
      </c>
      <c r="J1371" s="40" t="str">
        <f>VLOOKUP(B1371,辅助信息!E:I,4,FALSE)</f>
        <v>张瀚镭</v>
      </c>
      <c r="K1371" s="40">
        <f>VLOOKUP(J1371,辅助信息!H:I,2,FALSE)</f>
        <v>15884666220</v>
      </c>
      <c r="L1371" s="111" t="str">
        <f>VLOOKUP(B1371,辅助信息!E:J,6,FALSE)</f>
        <v>现场禁止使用氢能源挂车！优先威钢发货,我方卸车,新老国标钢厂不加价可直发，因陕钢多次出现磅差，项目拒绝使用</v>
      </c>
      <c r="M1371" s="93">
        <v>45782</v>
      </c>
      <c r="O1371" s="64">
        <f ca="1" t="shared" si="65"/>
        <v>0</v>
      </c>
      <c r="P1371" s="64">
        <f ca="1" t="shared" si="66"/>
        <v>189</v>
      </c>
      <c r="Q1371" s="29" t="str">
        <f>VLOOKUP(B1371,辅助信息!E:M,9,FALSE)</f>
        <v>ZTWM-CDGS-XS-2024-0030-华西集采-简州大道</v>
      </c>
      <c r="R1371" s="120" t="str">
        <f>_xlfn._xlws.FILTER(辅助信息!D:D,辅助信息!E:E=B1371)</f>
        <v>华西简阳西城嘉苑</v>
      </c>
    </row>
    <row r="1372" hidden="1" spans="2:18">
      <c r="B1372" s="40" t="s">
        <v>81</v>
      </c>
      <c r="C1372" s="72">
        <v>45780</v>
      </c>
      <c r="D1372" s="40" t="str">
        <f>VLOOKUP(B1372,辅助信息!E:K,7,FALSE)</f>
        <v>JWDDCD2025060900080</v>
      </c>
      <c r="E1372" s="40" t="str">
        <f>VLOOKUP(F1372,辅助信息!A:B,2,FALSE)</f>
        <v>螺纹钢</v>
      </c>
      <c r="F1372" s="40" t="s">
        <v>32</v>
      </c>
      <c r="G1372" s="36">
        <v>78</v>
      </c>
      <c r="H1372" s="36">
        <f>_xlfn.XLOOKUP(C1372&amp;F1372&amp;I1372&amp;J1372,'[1]2025年已发货'!$F:$F&amp;'[1]2025年已发货'!$C:$C&amp;'[1]2025年已发货'!$G:$G&amp;'[1]2025年已发货'!$H:$H,'[1]2025年已发货'!$E:$E,"未发货")</f>
        <v>63</v>
      </c>
      <c r="I1372" s="40" t="str">
        <f>VLOOKUP(B1372,辅助信息!E:I,3,FALSE)</f>
        <v>（华西简阳西城嘉苑）四川省成都市简阳市简城街道高屋村</v>
      </c>
      <c r="J1372" s="40" t="str">
        <f>VLOOKUP(B1372,辅助信息!E:I,4,FALSE)</f>
        <v>张瀚镭</v>
      </c>
      <c r="K1372" s="40">
        <f>VLOOKUP(J1372,辅助信息!H:I,2,FALSE)</f>
        <v>15884666220</v>
      </c>
      <c r="L1372" s="111" t="str">
        <f>VLOOKUP(B1372,辅助信息!E:J,6,FALSE)</f>
        <v>现场禁止使用氢能源挂车！优先威钢发货,我方卸车,新老国标钢厂不加价可直发，因陕钢多次出现磅差，项目拒绝使用</v>
      </c>
      <c r="M1372" s="93">
        <v>45782</v>
      </c>
      <c r="O1372" s="64">
        <f ca="1" t="shared" si="65"/>
        <v>0</v>
      </c>
      <c r="P1372" s="64">
        <f ca="1" t="shared" si="66"/>
        <v>189</v>
      </c>
      <c r="Q1372" s="29" t="str">
        <f>VLOOKUP(B1372,辅助信息!E:M,9,FALSE)</f>
        <v>ZTWM-CDGS-XS-2024-0030-华西集采-简州大道</v>
      </c>
      <c r="R1372" s="120" t="str">
        <f>_xlfn._xlws.FILTER(辅助信息!D:D,辅助信息!E:E=B1372)</f>
        <v>华西简阳西城嘉苑</v>
      </c>
    </row>
    <row r="1373" hidden="1" spans="2:18">
      <c r="B1373" s="40" t="s">
        <v>81</v>
      </c>
      <c r="C1373" s="72">
        <v>45780</v>
      </c>
      <c r="D1373" s="40" t="str">
        <f>VLOOKUP(B1373,辅助信息!E:K,7,FALSE)</f>
        <v>JWDDCD2025060900080</v>
      </c>
      <c r="E1373" s="40" t="str">
        <f>VLOOKUP(F1373,辅助信息!A:B,2,FALSE)</f>
        <v>螺纹钢</v>
      </c>
      <c r="F1373" s="40" t="s">
        <v>30</v>
      </c>
      <c r="G1373" s="36">
        <v>2</v>
      </c>
      <c r="H1373" s="36" t="str">
        <f>_xlfn.XLOOKUP(C1373&amp;F1373&amp;I1373&amp;J1373,'[1]2025年已发货'!$F:$F&amp;'[1]2025年已发货'!$C:$C&amp;'[1]2025年已发货'!$G:$G&amp;'[1]2025年已发货'!$H:$H,'[1]2025年已发货'!$E:$E,"未发货")</f>
        <v>未发货</v>
      </c>
      <c r="I1373" s="40" t="str">
        <f>VLOOKUP(B1373,辅助信息!E:I,3,FALSE)</f>
        <v>（华西简阳西城嘉苑）四川省成都市简阳市简城街道高屋村</v>
      </c>
      <c r="J1373" s="40" t="str">
        <f>VLOOKUP(B1373,辅助信息!E:I,4,FALSE)</f>
        <v>张瀚镭</v>
      </c>
      <c r="K1373" s="40">
        <f>VLOOKUP(J1373,辅助信息!H:I,2,FALSE)</f>
        <v>15884666220</v>
      </c>
      <c r="L1373" s="111" t="str">
        <f>VLOOKUP(B1373,辅助信息!E:J,6,FALSE)</f>
        <v>现场禁止使用氢能源挂车！优先威钢发货,我方卸车,新老国标钢厂不加价可直发，因陕钢多次出现磅差，项目拒绝使用</v>
      </c>
      <c r="M1373" s="93">
        <v>45782</v>
      </c>
      <c r="O1373" s="64">
        <f ca="1" t="shared" si="65"/>
        <v>0</v>
      </c>
      <c r="P1373" s="64">
        <f ca="1" t="shared" si="66"/>
        <v>189</v>
      </c>
      <c r="Q1373" s="29" t="str">
        <f>VLOOKUP(B1373,辅助信息!E:M,9,FALSE)</f>
        <v>ZTWM-CDGS-XS-2024-0030-华西集采-简州大道</v>
      </c>
      <c r="R1373" s="120" t="str">
        <f>_xlfn._xlws.FILTER(辅助信息!D:D,辅助信息!E:E=B1373)</f>
        <v>华西简阳西城嘉苑</v>
      </c>
    </row>
    <row r="1374" hidden="1" spans="2:18">
      <c r="B1374" s="40" t="s">
        <v>81</v>
      </c>
      <c r="C1374" s="72">
        <v>45780</v>
      </c>
      <c r="D1374" s="40" t="str">
        <f>VLOOKUP(B1374,辅助信息!E:K,7,FALSE)</f>
        <v>JWDDCD2025060900080</v>
      </c>
      <c r="E1374" s="40" t="str">
        <f>VLOOKUP(F1374,辅助信息!A:B,2,FALSE)</f>
        <v>螺纹钢</v>
      </c>
      <c r="F1374" s="40" t="s">
        <v>33</v>
      </c>
      <c r="G1374" s="36">
        <v>10</v>
      </c>
      <c r="H1374" s="36">
        <f>_xlfn.XLOOKUP(C1374&amp;F1374&amp;I1374&amp;J1374,'[1]2025年已发货'!$F:$F&amp;'[1]2025年已发货'!$C:$C&amp;'[1]2025年已发货'!$G:$G&amp;'[1]2025年已发货'!$H:$H,'[1]2025年已发货'!$E:$E,"未发货")</f>
        <v>9</v>
      </c>
      <c r="I1374" s="40" t="str">
        <f>VLOOKUP(B1374,辅助信息!E:I,3,FALSE)</f>
        <v>（华西简阳西城嘉苑）四川省成都市简阳市简城街道高屋村</v>
      </c>
      <c r="J1374" s="40" t="str">
        <f>VLOOKUP(B1374,辅助信息!E:I,4,FALSE)</f>
        <v>张瀚镭</v>
      </c>
      <c r="K1374" s="40">
        <f>VLOOKUP(J1374,辅助信息!H:I,2,FALSE)</f>
        <v>15884666220</v>
      </c>
      <c r="L1374" s="111" t="str">
        <f>VLOOKUP(B1374,辅助信息!E:J,6,FALSE)</f>
        <v>现场禁止使用氢能源挂车！优先威钢发货,我方卸车,新老国标钢厂不加价可直发，因陕钢多次出现磅差，项目拒绝使用</v>
      </c>
      <c r="M1374" s="93">
        <v>45782</v>
      </c>
      <c r="O1374" s="64">
        <f ca="1" t="shared" si="65"/>
        <v>0</v>
      </c>
      <c r="P1374" s="64">
        <f ca="1" t="shared" si="66"/>
        <v>189</v>
      </c>
      <c r="Q1374" s="29" t="str">
        <f>VLOOKUP(B1374,辅助信息!E:M,9,FALSE)</f>
        <v>ZTWM-CDGS-XS-2024-0030-华西集采-简州大道</v>
      </c>
      <c r="R1374" s="120" t="str">
        <f>_xlfn._xlws.FILTER(辅助信息!D:D,辅助信息!E:E=B1374)</f>
        <v>华西简阳西城嘉苑</v>
      </c>
    </row>
    <row r="1375" hidden="1" spans="2:18">
      <c r="B1375" s="40" t="s">
        <v>81</v>
      </c>
      <c r="C1375" s="72">
        <v>45780</v>
      </c>
      <c r="D1375" s="40" t="str">
        <f>VLOOKUP(B1375,辅助信息!E:K,7,FALSE)</f>
        <v>JWDDCD2025060900080</v>
      </c>
      <c r="E1375" s="40" t="str">
        <f>VLOOKUP(F1375,辅助信息!A:B,2,FALSE)</f>
        <v>螺纹钢</v>
      </c>
      <c r="F1375" s="40" t="s">
        <v>28</v>
      </c>
      <c r="G1375" s="36">
        <v>6</v>
      </c>
      <c r="H1375" s="36">
        <f>_xlfn.XLOOKUP(C1375&amp;F1375&amp;I1375&amp;J1375,'[1]2025年已发货'!$F:$F&amp;'[1]2025年已发货'!$C:$C&amp;'[1]2025年已发货'!$G:$G&amp;'[1]2025年已发货'!$H:$H,'[1]2025年已发货'!$E:$E,"未发货")</f>
        <v>6</v>
      </c>
      <c r="I1375" s="40" t="str">
        <f>VLOOKUP(B1375,辅助信息!E:I,3,FALSE)</f>
        <v>（华西简阳西城嘉苑）四川省成都市简阳市简城街道高屋村</v>
      </c>
      <c r="J1375" s="40" t="str">
        <f>VLOOKUP(B1375,辅助信息!E:I,4,FALSE)</f>
        <v>张瀚镭</v>
      </c>
      <c r="K1375" s="40">
        <f>VLOOKUP(J1375,辅助信息!H:I,2,FALSE)</f>
        <v>15884666220</v>
      </c>
      <c r="L1375" s="111" t="str">
        <f>VLOOKUP(B1375,辅助信息!E:J,6,FALSE)</f>
        <v>现场禁止使用氢能源挂车！优先威钢发货,我方卸车,新老国标钢厂不加价可直发，因陕钢多次出现磅差，项目拒绝使用</v>
      </c>
      <c r="M1375" s="93">
        <v>45782</v>
      </c>
      <c r="O1375" s="64">
        <f ca="1" t="shared" si="65"/>
        <v>0</v>
      </c>
      <c r="P1375" s="64">
        <f ca="1" t="shared" si="66"/>
        <v>189</v>
      </c>
      <c r="Q1375" s="29" t="str">
        <f>VLOOKUP(B1375,辅助信息!E:M,9,FALSE)</f>
        <v>ZTWM-CDGS-XS-2024-0030-华西集采-简州大道</v>
      </c>
      <c r="R1375" s="120" t="str">
        <f>_xlfn._xlws.FILTER(辅助信息!D:D,辅助信息!E:E=B1375)</f>
        <v>华西简阳西城嘉苑</v>
      </c>
    </row>
    <row r="1376" hidden="1" spans="2:18">
      <c r="B1376" s="40" t="s">
        <v>81</v>
      </c>
      <c r="C1376" s="72">
        <v>45780</v>
      </c>
      <c r="D1376" s="40" t="str">
        <f>VLOOKUP(B1376,辅助信息!E:K,7,FALSE)</f>
        <v>JWDDCD2025060900080</v>
      </c>
      <c r="E1376" s="40" t="str">
        <f>VLOOKUP(F1376,辅助信息!A:B,2,FALSE)</f>
        <v>螺纹钢</v>
      </c>
      <c r="F1376" s="40" t="s">
        <v>18</v>
      </c>
      <c r="G1376" s="36">
        <v>13</v>
      </c>
      <c r="H1376" s="36" t="str">
        <f>_xlfn.XLOOKUP(C1376&amp;F1376&amp;I1376&amp;J1376,'[1]2025年已发货'!$F:$F&amp;'[1]2025年已发货'!$C:$C&amp;'[1]2025年已发货'!$G:$G&amp;'[1]2025年已发货'!$H:$H,'[1]2025年已发货'!$E:$E,"未发货")</f>
        <v>未发货</v>
      </c>
      <c r="I1376" s="40" t="str">
        <f>VLOOKUP(B1376,辅助信息!E:I,3,FALSE)</f>
        <v>（华西简阳西城嘉苑）四川省成都市简阳市简城街道高屋村</v>
      </c>
      <c r="J1376" s="40" t="str">
        <f>VLOOKUP(B1376,辅助信息!E:I,4,FALSE)</f>
        <v>张瀚镭</v>
      </c>
      <c r="K1376" s="40">
        <f>VLOOKUP(J1376,辅助信息!H:I,2,FALSE)</f>
        <v>15884666220</v>
      </c>
      <c r="L1376" s="111" t="str">
        <f>VLOOKUP(B1376,辅助信息!E:J,6,FALSE)</f>
        <v>现场禁止使用氢能源挂车！优先威钢发货,我方卸车,新老国标钢厂不加价可直发，因陕钢多次出现磅差，项目拒绝使用</v>
      </c>
      <c r="M1376" s="93">
        <v>45782</v>
      </c>
      <c r="O1376" s="64">
        <f ca="1" t="shared" si="65"/>
        <v>0</v>
      </c>
      <c r="P1376" s="64">
        <f ca="1" t="shared" si="66"/>
        <v>189</v>
      </c>
      <c r="Q1376" s="29" t="str">
        <f>VLOOKUP(B1376,辅助信息!E:M,9,FALSE)</f>
        <v>ZTWM-CDGS-XS-2024-0030-华西集采-简州大道</v>
      </c>
      <c r="R1376" s="120" t="str">
        <f>_xlfn._xlws.FILTER(辅助信息!D:D,辅助信息!E:E=B1376)</f>
        <v>华西简阳西城嘉苑</v>
      </c>
    </row>
    <row r="1377" hidden="1" spans="2:18">
      <c r="B1377" s="40" t="s">
        <v>106</v>
      </c>
      <c r="C1377" s="72">
        <v>45782</v>
      </c>
      <c r="D1377" s="40" t="str">
        <f>VLOOKUP(B1377,辅助信息!E:K,7,FALSE)</f>
        <v>JWDDCD2024101600133</v>
      </c>
      <c r="E1377" s="40" t="str">
        <f>VLOOKUP(F1377,辅助信息!A:B,2,FALSE)</f>
        <v>盘螺</v>
      </c>
      <c r="F1377" s="40" t="s">
        <v>49</v>
      </c>
      <c r="G1377" s="36">
        <v>15</v>
      </c>
      <c r="H1377" s="36" t="str">
        <f>_xlfn.XLOOKUP(C1377&amp;F1377&amp;I1377&amp;J1377,'[1]2025年已发货'!$F:$F&amp;'[1]2025年已发货'!$C:$C&amp;'[1]2025年已发货'!$G:$G&amp;'[1]2025年已发货'!$H:$H,'[1]2025年已发货'!$E:$E,"未发货")</f>
        <v>未发货</v>
      </c>
      <c r="I1377" s="40" t="str">
        <f>VLOOKUP(B1377,辅助信息!E:I,3,FALSE)</f>
        <v>（五冶钢构宜宾高县月江镇建设项目）  四川省宜宾市高县月江镇刚记超市斜对面(还阳组团沪碳二期项目)</v>
      </c>
      <c r="J1377" s="40" t="str">
        <f>VLOOKUP(B1377,辅助信息!E:I,4,FALSE)</f>
        <v>张朝亮</v>
      </c>
      <c r="K1377" s="40">
        <f>VLOOKUP(J1377,辅助信息!H:I,2,FALSE)</f>
        <v>15228205853</v>
      </c>
      <c r="L1377" s="111" t="str">
        <f>VLOOKUP(B1377,辅助信息!E:J,6,FALSE)</f>
        <v>提前联系到场规格</v>
      </c>
      <c r="M1377" s="93">
        <v>45780</v>
      </c>
      <c r="O1377" s="64">
        <f ca="1" t="shared" si="65"/>
        <v>0</v>
      </c>
      <c r="P1377" s="64">
        <f ca="1" t="shared" si="66"/>
        <v>191</v>
      </c>
      <c r="Q1377" s="29" t="str">
        <f>VLOOKUP(B1377,辅助信息!E:M,9,FALSE)</f>
        <v>ZTWM-CDGS-XS-2024-0169-中冶西部钢构-宜宾市南溪区幸福路东路,高县月江镇建设项目</v>
      </c>
      <c r="R1377" s="120" t="str">
        <f>_xlfn._xlws.FILTER(辅助信息!D:D,辅助信息!E:E=B1377)</f>
        <v>五冶钢构-宜宾市南溪区高县月江镇建设项目</v>
      </c>
    </row>
    <row r="1378" hidden="1" spans="2:18">
      <c r="B1378" s="40" t="s">
        <v>106</v>
      </c>
      <c r="C1378" s="72">
        <v>45782</v>
      </c>
      <c r="D1378" s="40" t="str">
        <f>VLOOKUP(B1378,辅助信息!E:K,7,FALSE)</f>
        <v>JWDDCD2024101600133</v>
      </c>
      <c r="E1378" s="40" t="str">
        <f>VLOOKUP(F1378,辅助信息!A:B,2,FALSE)</f>
        <v>盘螺</v>
      </c>
      <c r="F1378" s="40" t="s">
        <v>40</v>
      </c>
      <c r="G1378" s="36">
        <v>20</v>
      </c>
      <c r="H1378" s="36" t="str">
        <f>_xlfn.XLOOKUP(C1378&amp;F1378&amp;I1378&amp;J1378,'[1]2025年已发货'!$F:$F&amp;'[1]2025年已发货'!$C:$C&amp;'[1]2025年已发货'!$G:$G&amp;'[1]2025年已发货'!$H:$H,'[1]2025年已发货'!$E:$E,"未发货")</f>
        <v>未发货</v>
      </c>
      <c r="I1378" s="40" t="str">
        <f>VLOOKUP(B1378,辅助信息!E:I,3,FALSE)</f>
        <v>（五冶钢构宜宾高县月江镇建设项目）  四川省宜宾市高县月江镇刚记超市斜对面(还阳组团沪碳二期项目)</v>
      </c>
      <c r="J1378" s="40" t="str">
        <f>VLOOKUP(B1378,辅助信息!E:I,4,FALSE)</f>
        <v>张朝亮</v>
      </c>
      <c r="K1378" s="40">
        <f>VLOOKUP(J1378,辅助信息!H:I,2,FALSE)</f>
        <v>15228205853</v>
      </c>
      <c r="L1378" s="111" t="str">
        <f>VLOOKUP(B1378,辅助信息!E:J,6,FALSE)</f>
        <v>提前联系到场规格</v>
      </c>
      <c r="M1378" s="93">
        <v>45780</v>
      </c>
      <c r="O1378" s="64">
        <f ca="1" t="shared" si="65"/>
        <v>0</v>
      </c>
      <c r="P1378" s="64">
        <f ca="1" t="shared" si="66"/>
        <v>191</v>
      </c>
      <c r="Q1378" s="29" t="str">
        <f>VLOOKUP(B1378,辅助信息!E:M,9,FALSE)</f>
        <v>ZTWM-CDGS-XS-2024-0169-中冶西部钢构-宜宾市南溪区幸福路东路,高县月江镇建设项目</v>
      </c>
      <c r="R1378" s="120" t="str">
        <f>_xlfn._xlws.FILTER(辅助信息!D:D,辅助信息!E:E=B1378)</f>
        <v>五冶钢构-宜宾市南溪区高县月江镇建设项目</v>
      </c>
    </row>
    <row r="1379" hidden="1" spans="2:18">
      <c r="B1379" s="40" t="s">
        <v>81</v>
      </c>
      <c r="C1379" s="72">
        <v>45783</v>
      </c>
      <c r="D1379" s="40" t="str">
        <f>VLOOKUP(B1379,辅助信息!E:K,7,FALSE)</f>
        <v>JWDDCD2025060900080</v>
      </c>
      <c r="E1379" s="40" t="str">
        <f>VLOOKUP(F1379,辅助信息!A:B,2,FALSE)</f>
        <v>盘螺</v>
      </c>
      <c r="F1379" s="40" t="s">
        <v>26</v>
      </c>
      <c r="G1379" s="36">
        <v>2</v>
      </c>
      <c r="H1379" s="36" t="str">
        <f>_xlfn.XLOOKUP(C1379&amp;F1379&amp;I1379&amp;J1379,'[1]2025年已发货'!$F:$F&amp;'[1]2025年已发货'!$C:$C&amp;'[1]2025年已发货'!$G:$G&amp;'[1]2025年已发货'!$H:$H,'[1]2025年已发货'!$E:$E,"未发货")</f>
        <v>未发货</v>
      </c>
      <c r="I1379" s="40" t="str">
        <f>VLOOKUP(B1379,辅助信息!E:I,3,FALSE)</f>
        <v>（华西简阳西城嘉苑）四川省成都市简阳市简城街道高屋村</v>
      </c>
      <c r="J1379" s="40" t="str">
        <f>VLOOKUP(B1379,辅助信息!E:I,4,FALSE)</f>
        <v>张瀚镭</v>
      </c>
      <c r="K1379" s="40">
        <f>VLOOKUP(J1379,辅助信息!H:I,2,FALSE)</f>
        <v>15884666220</v>
      </c>
      <c r="L1379" s="111" t="str">
        <f>VLOOKUP(B1379,辅助信息!E:J,6,FALSE)</f>
        <v>现场禁止使用氢能源挂车！优先威钢发货,我方卸车,新老国标钢厂不加价可直发，因陕钢多次出现磅差，项目拒绝使用</v>
      </c>
      <c r="M1379" s="93">
        <v>45784</v>
      </c>
      <c r="O1379" s="64">
        <f ca="1" t="shared" ref="O1379:O1407" si="67">IF(OR(M1379="",N1379&lt;&gt;""),"",MAX(M1379-TODAY(),0))</f>
        <v>0</v>
      </c>
      <c r="P1379" s="64">
        <f ca="1" t="shared" ref="P1379:P1407" si="68">IF(M1379="","",IF(N1379&lt;&gt;"",MAX(N1379-M1379,0),IF(TODAY()&gt;M1379,TODAY()-M1379,0)))</f>
        <v>187</v>
      </c>
      <c r="Q1379" s="29" t="str">
        <f>VLOOKUP(B1379,辅助信息!E:M,9,FALSE)</f>
        <v>ZTWM-CDGS-XS-2024-0030-华西集采-简州大道</v>
      </c>
      <c r="R1379" s="120" t="str">
        <f>_xlfn._xlws.FILTER(辅助信息!D:D,辅助信息!E:E=B1379)</f>
        <v>华西简阳西城嘉苑</v>
      </c>
    </row>
    <row r="1380" hidden="1" spans="2:18">
      <c r="B1380" s="40" t="s">
        <v>81</v>
      </c>
      <c r="C1380" s="72">
        <v>45783</v>
      </c>
      <c r="D1380" s="40" t="str">
        <f>VLOOKUP(B1380,辅助信息!E:K,7,FALSE)</f>
        <v>JWDDCD2025060900080</v>
      </c>
      <c r="E1380" s="40" t="str">
        <f>VLOOKUP(F1380,辅助信息!A:B,2,FALSE)</f>
        <v>螺纹钢</v>
      </c>
      <c r="F1380" s="40" t="s">
        <v>19</v>
      </c>
      <c r="G1380" s="36">
        <v>1</v>
      </c>
      <c r="H1380" s="36" t="str">
        <f>_xlfn.XLOOKUP(C1380&amp;F1380&amp;I1380&amp;J1380,'[1]2025年已发货'!$F:$F&amp;'[1]2025年已发货'!$C:$C&amp;'[1]2025年已发货'!$G:$G&amp;'[1]2025年已发货'!$H:$H,'[1]2025年已发货'!$E:$E,"未发货")</f>
        <v>未发货</v>
      </c>
      <c r="I1380" s="40" t="str">
        <f>VLOOKUP(B1380,辅助信息!E:I,3,FALSE)</f>
        <v>（华西简阳西城嘉苑）四川省成都市简阳市简城街道高屋村</v>
      </c>
      <c r="J1380" s="40" t="str">
        <f>VLOOKUP(B1380,辅助信息!E:I,4,FALSE)</f>
        <v>张瀚镭</v>
      </c>
      <c r="K1380" s="40">
        <f>VLOOKUP(J1380,辅助信息!H:I,2,FALSE)</f>
        <v>15884666220</v>
      </c>
      <c r="L1380" s="111" t="str">
        <f>VLOOKUP(B1380,辅助信息!E:J,6,FALSE)</f>
        <v>现场禁止使用氢能源挂车！优先威钢发货,我方卸车,新老国标钢厂不加价可直发，因陕钢多次出现磅差，项目拒绝使用</v>
      </c>
      <c r="M1380" s="93">
        <v>45784</v>
      </c>
      <c r="O1380" s="64">
        <f ca="1" t="shared" si="67"/>
        <v>0</v>
      </c>
      <c r="P1380" s="64">
        <f ca="1" t="shared" si="68"/>
        <v>187</v>
      </c>
      <c r="Q1380" s="29" t="str">
        <f>VLOOKUP(B1380,辅助信息!E:M,9,FALSE)</f>
        <v>ZTWM-CDGS-XS-2024-0030-华西集采-简州大道</v>
      </c>
      <c r="R1380" s="120" t="str">
        <f>_xlfn._xlws.FILTER(辅助信息!D:D,辅助信息!E:E=B1380)</f>
        <v>华西简阳西城嘉苑</v>
      </c>
    </row>
    <row r="1381" hidden="1" spans="2:18">
      <c r="B1381" s="40" t="s">
        <v>81</v>
      </c>
      <c r="C1381" s="72">
        <v>45783</v>
      </c>
      <c r="D1381" s="40" t="str">
        <f>VLOOKUP(B1381,辅助信息!E:K,7,FALSE)</f>
        <v>JWDDCD2025060900080</v>
      </c>
      <c r="E1381" s="40" t="str">
        <f>VLOOKUP(F1381,辅助信息!A:B,2,FALSE)</f>
        <v>螺纹钢</v>
      </c>
      <c r="F1381" s="40" t="s">
        <v>30</v>
      </c>
      <c r="G1381" s="36">
        <v>67</v>
      </c>
      <c r="H1381" s="36" t="str">
        <f>_xlfn.XLOOKUP(C1381&amp;F1381&amp;I1381&amp;J1381,'[1]2025年已发货'!$F:$F&amp;'[1]2025年已发货'!$C:$C&amp;'[1]2025年已发货'!$G:$G&amp;'[1]2025年已发货'!$H:$H,'[1]2025年已发货'!$E:$E,"未发货")</f>
        <v>未发货</v>
      </c>
      <c r="I1381" s="40" t="str">
        <f>VLOOKUP(B1381,辅助信息!E:I,3,FALSE)</f>
        <v>（华西简阳西城嘉苑）四川省成都市简阳市简城街道高屋村</v>
      </c>
      <c r="J1381" s="40" t="str">
        <f>VLOOKUP(B1381,辅助信息!E:I,4,FALSE)</f>
        <v>张瀚镭</v>
      </c>
      <c r="K1381" s="40">
        <f>VLOOKUP(J1381,辅助信息!H:I,2,FALSE)</f>
        <v>15884666220</v>
      </c>
      <c r="L1381" s="111" t="str">
        <f>VLOOKUP(B1381,辅助信息!E:J,6,FALSE)</f>
        <v>现场禁止使用氢能源挂车！优先威钢发货,我方卸车,新老国标钢厂不加价可直发，因陕钢多次出现磅差，项目拒绝使用</v>
      </c>
      <c r="M1381" s="93">
        <v>45784</v>
      </c>
      <c r="O1381" s="64">
        <f ca="1" t="shared" si="67"/>
        <v>0</v>
      </c>
      <c r="P1381" s="64">
        <f ca="1" t="shared" si="68"/>
        <v>187</v>
      </c>
      <c r="Q1381" s="29" t="str">
        <f>VLOOKUP(B1381,辅助信息!E:M,9,FALSE)</f>
        <v>ZTWM-CDGS-XS-2024-0030-华西集采-简州大道</v>
      </c>
      <c r="R1381" s="120" t="str">
        <f>_xlfn._xlws.FILTER(辅助信息!D:D,辅助信息!E:E=B1381)</f>
        <v>华西简阳西城嘉苑</v>
      </c>
    </row>
    <row r="1382" hidden="1" spans="2:18">
      <c r="B1382" s="40" t="s">
        <v>81</v>
      </c>
      <c r="C1382" s="72">
        <v>45783</v>
      </c>
      <c r="D1382" s="40" t="str">
        <f>VLOOKUP(B1382,辅助信息!E:K,7,FALSE)</f>
        <v>JWDDCD2025060900080</v>
      </c>
      <c r="E1382" s="40" t="str">
        <f>VLOOKUP(F1382,辅助信息!A:B,2,FALSE)</f>
        <v>螺纹钢</v>
      </c>
      <c r="F1382" s="40" t="s">
        <v>58</v>
      </c>
      <c r="G1382" s="36">
        <v>10</v>
      </c>
      <c r="H1382" s="36" t="str">
        <f>_xlfn.XLOOKUP(C1382&amp;F1382&amp;I1382&amp;J1382,'[1]2025年已发货'!$F:$F&amp;'[1]2025年已发货'!$C:$C&amp;'[1]2025年已发货'!$G:$G&amp;'[1]2025年已发货'!$H:$H,'[1]2025年已发货'!$E:$E,"未发货")</f>
        <v>未发货</v>
      </c>
      <c r="I1382" s="40" t="str">
        <f>VLOOKUP(B1382,辅助信息!E:I,3,FALSE)</f>
        <v>（华西简阳西城嘉苑）四川省成都市简阳市简城街道高屋村</v>
      </c>
      <c r="J1382" s="40" t="str">
        <f>VLOOKUP(B1382,辅助信息!E:I,4,FALSE)</f>
        <v>张瀚镭</v>
      </c>
      <c r="K1382" s="40">
        <f>VLOOKUP(J1382,辅助信息!H:I,2,FALSE)</f>
        <v>15884666220</v>
      </c>
      <c r="L1382" s="111" t="str">
        <f>VLOOKUP(B1382,辅助信息!E:J,6,FALSE)</f>
        <v>现场禁止使用氢能源挂车！优先威钢发货,我方卸车,新老国标钢厂不加价可直发，因陕钢多次出现磅差，项目拒绝使用</v>
      </c>
      <c r="M1382" s="93">
        <v>45784</v>
      </c>
      <c r="O1382" s="64">
        <f ca="1" t="shared" si="67"/>
        <v>0</v>
      </c>
      <c r="P1382" s="64">
        <f ca="1" t="shared" si="68"/>
        <v>187</v>
      </c>
      <c r="Q1382" s="29" t="str">
        <f>VLOOKUP(B1382,辅助信息!E:M,9,FALSE)</f>
        <v>ZTWM-CDGS-XS-2024-0030-华西集采-简州大道</v>
      </c>
      <c r="R1382" s="120" t="str">
        <f>_xlfn._xlws.FILTER(辅助信息!D:D,辅助信息!E:E=B1382)</f>
        <v>华西简阳西城嘉苑</v>
      </c>
    </row>
    <row r="1383" hidden="1" spans="2:18">
      <c r="B1383" s="40" t="s">
        <v>81</v>
      </c>
      <c r="C1383" s="72">
        <v>45783</v>
      </c>
      <c r="D1383" s="40" t="str">
        <f>VLOOKUP(B1383,辅助信息!E:K,7,FALSE)</f>
        <v>JWDDCD2025060900080</v>
      </c>
      <c r="E1383" s="40" t="str">
        <f>VLOOKUP(F1383,辅助信息!A:B,2,FALSE)</f>
        <v>螺纹钢</v>
      </c>
      <c r="F1383" s="40" t="s">
        <v>46</v>
      </c>
      <c r="G1383" s="36">
        <v>6</v>
      </c>
      <c r="H1383" s="36" t="str">
        <f>_xlfn.XLOOKUP(C1383&amp;F1383&amp;I1383&amp;J1383,'[1]2025年已发货'!$F:$F&amp;'[1]2025年已发货'!$C:$C&amp;'[1]2025年已发货'!$G:$G&amp;'[1]2025年已发货'!$H:$H,'[1]2025年已发货'!$E:$E,"未发货")</f>
        <v>未发货</v>
      </c>
      <c r="I1383" s="40" t="str">
        <f>VLOOKUP(B1383,辅助信息!E:I,3,FALSE)</f>
        <v>（华西简阳西城嘉苑）四川省成都市简阳市简城街道高屋村</v>
      </c>
      <c r="J1383" s="40" t="str">
        <f>VLOOKUP(B1383,辅助信息!E:I,4,FALSE)</f>
        <v>张瀚镭</v>
      </c>
      <c r="K1383" s="40">
        <f>VLOOKUP(J1383,辅助信息!H:I,2,FALSE)</f>
        <v>15884666220</v>
      </c>
      <c r="L1383" s="111" t="str">
        <f>VLOOKUP(B1383,辅助信息!E:J,6,FALSE)</f>
        <v>现场禁止使用氢能源挂车！优先威钢发货,我方卸车,新老国标钢厂不加价可直发，因陕钢多次出现磅差，项目拒绝使用</v>
      </c>
      <c r="M1383" s="93">
        <v>45784</v>
      </c>
      <c r="O1383" s="64">
        <f ca="1" t="shared" si="67"/>
        <v>0</v>
      </c>
      <c r="P1383" s="64">
        <f ca="1" t="shared" si="68"/>
        <v>187</v>
      </c>
      <c r="Q1383" s="29" t="str">
        <f>VLOOKUP(B1383,辅助信息!E:M,9,FALSE)</f>
        <v>ZTWM-CDGS-XS-2024-0030-华西集采-简州大道</v>
      </c>
      <c r="R1383" s="120" t="str">
        <f>_xlfn._xlws.FILTER(辅助信息!D:D,辅助信息!E:E=B1383)</f>
        <v>华西简阳西城嘉苑</v>
      </c>
    </row>
    <row r="1384" hidden="1" spans="2:18">
      <c r="B1384" s="40" t="s">
        <v>81</v>
      </c>
      <c r="C1384" s="72">
        <v>45783</v>
      </c>
      <c r="D1384" s="40" t="str">
        <f>VLOOKUP(B1384,辅助信息!E:K,7,FALSE)</f>
        <v>JWDDCD2025060900080</v>
      </c>
      <c r="E1384" s="40" t="str">
        <f>VLOOKUP(F1384,辅助信息!A:B,2,FALSE)</f>
        <v>螺纹钢</v>
      </c>
      <c r="F1384" s="40" t="s">
        <v>22</v>
      </c>
      <c r="G1384" s="36">
        <v>13</v>
      </c>
      <c r="H1384" s="36" t="str">
        <f>_xlfn.XLOOKUP(C1384&amp;F1384&amp;I1384&amp;J1384,'[1]2025年已发货'!$F:$F&amp;'[1]2025年已发货'!$C:$C&amp;'[1]2025年已发货'!$G:$G&amp;'[1]2025年已发货'!$H:$H,'[1]2025年已发货'!$E:$E,"未发货")</f>
        <v>未发货</v>
      </c>
      <c r="I1384" s="40" t="str">
        <f>VLOOKUP(B1384,辅助信息!E:I,3,FALSE)</f>
        <v>（华西简阳西城嘉苑）四川省成都市简阳市简城街道高屋村</v>
      </c>
      <c r="J1384" s="40" t="str">
        <f>VLOOKUP(B1384,辅助信息!E:I,4,FALSE)</f>
        <v>张瀚镭</v>
      </c>
      <c r="K1384" s="40">
        <f>VLOOKUP(J1384,辅助信息!H:I,2,FALSE)</f>
        <v>15884666220</v>
      </c>
      <c r="L1384" s="111" t="str">
        <f>VLOOKUP(B1384,辅助信息!E:J,6,FALSE)</f>
        <v>现场禁止使用氢能源挂车！优先威钢发货,我方卸车,新老国标钢厂不加价可直发，因陕钢多次出现磅差，项目拒绝使用</v>
      </c>
      <c r="M1384" s="93">
        <v>45784</v>
      </c>
      <c r="O1384" s="64">
        <f ca="1" t="shared" si="67"/>
        <v>0</v>
      </c>
      <c r="P1384" s="64">
        <f ca="1" t="shared" si="68"/>
        <v>187</v>
      </c>
      <c r="Q1384" s="29" t="str">
        <f>VLOOKUP(B1384,辅助信息!E:M,9,FALSE)</f>
        <v>ZTWM-CDGS-XS-2024-0030-华西集采-简州大道</v>
      </c>
      <c r="R1384" s="120" t="str">
        <f>_xlfn._xlws.FILTER(辅助信息!D:D,辅助信息!E:E=B1384)</f>
        <v>华西简阳西城嘉苑</v>
      </c>
    </row>
    <row r="1385" hidden="1" spans="2:18">
      <c r="B1385" s="40" t="s">
        <v>81</v>
      </c>
      <c r="C1385" s="72">
        <v>45783</v>
      </c>
      <c r="D1385" s="40" t="str">
        <f>VLOOKUP(B1385,辅助信息!E:K,7,FALSE)</f>
        <v>JWDDCD2025060900080</v>
      </c>
      <c r="E1385" s="40" t="str">
        <f>VLOOKUP(F1385,辅助信息!A:B,2,FALSE)</f>
        <v>盘螺</v>
      </c>
      <c r="F1385" s="40" t="s">
        <v>26</v>
      </c>
      <c r="G1385" s="36">
        <v>3</v>
      </c>
      <c r="H1385" s="36" t="str">
        <f>_xlfn.XLOOKUP(C1385&amp;F1385&amp;I1385&amp;J1385,'[1]2025年已发货'!$F:$F&amp;'[1]2025年已发货'!$C:$C&amp;'[1]2025年已发货'!$G:$G&amp;'[1]2025年已发货'!$H:$H,'[1]2025年已发货'!$E:$E,"未发货")</f>
        <v>未发货</v>
      </c>
      <c r="I1385" s="40" t="str">
        <f>VLOOKUP(B1385,辅助信息!E:I,3,FALSE)</f>
        <v>（华西简阳西城嘉苑）四川省成都市简阳市简城街道高屋村</v>
      </c>
      <c r="J1385" s="40" t="str">
        <f>VLOOKUP(B1385,辅助信息!E:I,4,FALSE)</f>
        <v>张瀚镭</v>
      </c>
      <c r="K1385" s="40">
        <f>VLOOKUP(J1385,辅助信息!H:I,2,FALSE)</f>
        <v>15884666220</v>
      </c>
      <c r="L1385" s="111" t="str">
        <f>VLOOKUP(B1385,辅助信息!E:J,6,FALSE)</f>
        <v>现场禁止使用氢能源挂车！优先威钢发货,我方卸车,新老国标钢厂不加价可直发，因陕钢多次出现磅差，项目拒绝使用</v>
      </c>
      <c r="M1385" s="93">
        <v>45784</v>
      </c>
      <c r="O1385" s="64">
        <f ca="1" t="shared" si="67"/>
        <v>0</v>
      </c>
      <c r="P1385" s="64">
        <f ca="1" t="shared" si="68"/>
        <v>187</v>
      </c>
      <c r="Q1385" s="29" t="str">
        <f>VLOOKUP(B1385,辅助信息!E:M,9,FALSE)</f>
        <v>ZTWM-CDGS-XS-2024-0030-华西集采-简州大道</v>
      </c>
      <c r="R1385" s="120" t="str">
        <f>_xlfn._xlws.FILTER(辅助信息!D:D,辅助信息!E:E=B1385)</f>
        <v>华西简阳西城嘉苑</v>
      </c>
    </row>
    <row r="1386" hidden="1" spans="2:18">
      <c r="B1386" s="40" t="s">
        <v>81</v>
      </c>
      <c r="C1386" s="72">
        <v>45783</v>
      </c>
      <c r="D1386" s="40" t="str">
        <f>VLOOKUP(B1386,辅助信息!E:K,7,FALSE)</f>
        <v>JWDDCD2025060900080</v>
      </c>
      <c r="E1386" s="40" t="str">
        <f>VLOOKUP(F1386,辅助信息!A:B,2,FALSE)</f>
        <v>螺纹钢</v>
      </c>
      <c r="F1386" s="40" t="s">
        <v>19</v>
      </c>
      <c r="G1386" s="36">
        <v>71</v>
      </c>
      <c r="H1386" s="36" t="str">
        <f>_xlfn.XLOOKUP(C1386&amp;F1386&amp;I1386&amp;J1386,'[1]2025年已发货'!$F:$F&amp;'[1]2025年已发货'!$C:$C&amp;'[1]2025年已发货'!$G:$G&amp;'[1]2025年已发货'!$H:$H,'[1]2025年已发货'!$E:$E,"未发货")</f>
        <v>未发货</v>
      </c>
      <c r="I1386" s="40" t="str">
        <f>VLOOKUP(B1386,辅助信息!E:I,3,FALSE)</f>
        <v>（华西简阳西城嘉苑）四川省成都市简阳市简城街道高屋村</v>
      </c>
      <c r="J1386" s="40" t="str">
        <f>VLOOKUP(B1386,辅助信息!E:I,4,FALSE)</f>
        <v>张瀚镭</v>
      </c>
      <c r="K1386" s="40">
        <f>VLOOKUP(J1386,辅助信息!H:I,2,FALSE)</f>
        <v>15884666220</v>
      </c>
      <c r="L1386" s="111" t="str">
        <f>VLOOKUP(B1386,辅助信息!E:J,6,FALSE)</f>
        <v>现场禁止使用氢能源挂车！优先威钢发货,我方卸车,新老国标钢厂不加价可直发，因陕钢多次出现磅差，项目拒绝使用</v>
      </c>
      <c r="M1386" s="93">
        <v>45784</v>
      </c>
      <c r="O1386" s="64">
        <f ca="1" t="shared" si="67"/>
        <v>0</v>
      </c>
      <c r="P1386" s="64">
        <f ca="1" t="shared" si="68"/>
        <v>187</v>
      </c>
      <c r="Q1386" s="29" t="str">
        <f>VLOOKUP(B1386,辅助信息!E:M,9,FALSE)</f>
        <v>ZTWM-CDGS-XS-2024-0030-华西集采-简州大道</v>
      </c>
      <c r="R1386" s="120" t="str">
        <f>_xlfn._xlws.FILTER(辅助信息!D:D,辅助信息!E:E=B1386)</f>
        <v>华西简阳西城嘉苑</v>
      </c>
    </row>
    <row r="1387" hidden="1" spans="2:18">
      <c r="B1387" s="40" t="s">
        <v>81</v>
      </c>
      <c r="C1387" s="72">
        <v>45783</v>
      </c>
      <c r="D1387" s="40" t="str">
        <f>VLOOKUP(B1387,辅助信息!E:K,7,FALSE)</f>
        <v>JWDDCD2025060900080</v>
      </c>
      <c r="E1387" s="40" t="str">
        <f>VLOOKUP(F1387,辅助信息!A:B,2,FALSE)</f>
        <v>螺纹钢</v>
      </c>
      <c r="F1387" s="40" t="s">
        <v>32</v>
      </c>
      <c r="G1387" s="36">
        <v>17</v>
      </c>
      <c r="H1387" s="36" t="str">
        <f>_xlfn.XLOOKUP(C1387&amp;F1387&amp;I1387&amp;J1387,'[1]2025年已发货'!$F:$F&amp;'[1]2025年已发货'!$C:$C&amp;'[1]2025年已发货'!$G:$G&amp;'[1]2025年已发货'!$H:$H,'[1]2025年已发货'!$E:$E,"未发货")</f>
        <v>未发货</v>
      </c>
      <c r="I1387" s="40" t="str">
        <f>VLOOKUP(B1387,辅助信息!E:I,3,FALSE)</f>
        <v>（华西简阳西城嘉苑）四川省成都市简阳市简城街道高屋村</v>
      </c>
      <c r="J1387" s="40" t="str">
        <f>VLOOKUP(B1387,辅助信息!E:I,4,FALSE)</f>
        <v>张瀚镭</v>
      </c>
      <c r="K1387" s="40">
        <f>VLOOKUP(J1387,辅助信息!H:I,2,FALSE)</f>
        <v>15884666220</v>
      </c>
      <c r="L1387" s="111" t="str">
        <f>VLOOKUP(B1387,辅助信息!E:J,6,FALSE)</f>
        <v>现场禁止使用氢能源挂车！优先威钢发货,我方卸车,新老国标钢厂不加价可直发，因陕钢多次出现磅差，项目拒绝使用</v>
      </c>
      <c r="M1387" s="93">
        <v>45784</v>
      </c>
      <c r="O1387" s="64">
        <f ca="1" t="shared" si="67"/>
        <v>0</v>
      </c>
      <c r="P1387" s="64">
        <f ca="1" t="shared" si="68"/>
        <v>187</v>
      </c>
      <c r="Q1387" s="29" t="str">
        <f>VLOOKUP(B1387,辅助信息!E:M,9,FALSE)</f>
        <v>ZTWM-CDGS-XS-2024-0030-华西集采-简州大道</v>
      </c>
      <c r="R1387" s="120" t="str">
        <f>_xlfn._xlws.FILTER(辅助信息!D:D,辅助信息!E:E=B1387)</f>
        <v>华西简阳西城嘉苑</v>
      </c>
    </row>
    <row r="1388" hidden="1" spans="2:18">
      <c r="B1388" s="40" t="s">
        <v>81</v>
      </c>
      <c r="C1388" s="72">
        <v>45783</v>
      </c>
      <c r="D1388" s="40" t="str">
        <f>VLOOKUP(B1388,辅助信息!E:K,7,FALSE)</f>
        <v>JWDDCD2025060900080</v>
      </c>
      <c r="E1388" s="40" t="str">
        <f>VLOOKUP(F1388,辅助信息!A:B,2,FALSE)</f>
        <v>螺纹钢</v>
      </c>
      <c r="F1388" s="40" t="s">
        <v>30</v>
      </c>
      <c r="G1388" s="36">
        <v>3</v>
      </c>
      <c r="H1388" s="36" t="str">
        <f>_xlfn.XLOOKUP(C1388&amp;F1388&amp;I1388&amp;J1388,'[1]2025年已发货'!$F:$F&amp;'[1]2025年已发货'!$C:$C&amp;'[1]2025年已发货'!$G:$G&amp;'[1]2025年已发货'!$H:$H,'[1]2025年已发货'!$E:$E,"未发货")</f>
        <v>未发货</v>
      </c>
      <c r="I1388" s="40" t="str">
        <f>VLOOKUP(B1388,辅助信息!E:I,3,FALSE)</f>
        <v>（华西简阳西城嘉苑）四川省成都市简阳市简城街道高屋村</v>
      </c>
      <c r="J1388" s="40" t="str">
        <f>VLOOKUP(B1388,辅助信息!E:I,4,FALSE)</f>
        <v>张瀚镭</v>
      </c>
      <c r="K1388" s="40">
        <f>VLOOKUP(J1388,辅助信息!H:I,2,FALSE)</f>
        <v>15884666220</v>
      </c>
      <c r="L1388" s="111" t="str">
        <f>VLOOKUP(B1388,辅助信息!E:J,6,FALSE)</f>
        <v>现场禁止使用氢能源挂车！优先威钢发货,我方卸车,新老国标钢厂不加价可直发，因陕钢多次出现磅差，项目拒绝使用</v>
      </c>
      <c r="M1388" s="93">
        <v>45784</v>
      </c>
      <c r="O1388" s="64">
        <f ca="1" t="shared" si="67"/>
        <v>0</v>
      </c>
      <c r="P1388" s="64">
        <f ca="1" t="shared" si="68"/>
        <v>187</v>
      </c>
      <c r="Q1388" s="29" t="str">
        <f>VLOOKUP(B1388,辅助信息!E:M,9,FALSE)</f>
        <v>ZTWM-CDGS-XS-2024-0030-华西集采-简州大道</v>
      </c>
      <c r="R1388" s="120" t="str">
        <f>_xlfn._xlws.FILTER(辅助信息!D:D,辅助信息!E:E=B1388)</f>
        <v>华西简阳西城嘉苑</v>
      </c>
    </row>
    <row r="1389" hidden="1" spans="2:18">
      <c r="B1389" s="40" t="s">
        <v>81</v>
      </c>
      <c r="C1389" s="72">
        <v>45783</v>
      </c>
      <c r="D1389" s="40" t="str">
        <f>VLOOKUP(B1389,辅助信息!E:K,7,FALSE)</f>
        <v>JWDDCD2025060900080</v>
      </c>
      <c r="E1389" s="40" t="str">
        <f>VLOOKUP(F1389,辅助信息!A:B,2,FALSE)</f>
        <v>螺纹钢</v>
      </c>
      <c r="F1389" s="40" t="s">
        <v>33</v>
      </c>
      <c r="G1389" s="36">
        <v>3</v>
      </c>
      <c r="H1389" s="36" t="str">
        <f>_xlfn.XLOOKUP(C1389&amp;F1389&amp;I1389&amp;J1389,'[1]2025年已发货'!$F:$F&amp;'[1]2025年已发货'!$C:$C&amp;'[1]2025年已发货'!$G:$G&amp;'[1]2025年已发货'!$H:$H,'[1]2025年已发货'!$E:$E,"未发货")</f>
        <v>未发货</v>
      </c>
      <c r="I1389" s="40" t="str">
        <f>VLOOKUP(B1389,辅助信息!E:I,3,FALSE)</f>
        <v>（华西简阳西城嘉苑）四川省成都市简阳市简城街道高屋村</v>
      </c>
      <c r="J1389" s="40" t="str">
        <f>VLOOKUP(B1389,辅助信息!E:I,4,FALSE)</f>
        <v>张瀚镭</v>
      </c>
      <c r="K1389" s="40">
        <f>VLOOKUP(J1389,辅助信息!H:I,2,FALSE)</f>
        <v>15884666220</v>
      </c>
      <c r="L1389" s="111" t="str">
        <f>VLOOKUP(B1389,辅助信息!E:J,6,FALSE)</f>
        <v>现场禁止使用氢能源挂车！优先威钢发货,我方卸车,新老国标钢厂不加价可直发，因陕钢多次出现磅差，项目拒绝使用</v>
      </c>
      <c r="M1389" s="93">
        <v>45784</v>
      </c>
      <c r="O1389" s="64">
        <f ca="1" t="shared" si="67"/>
        <v>0</v>
      </c>
      <c r="P1389" s="64">
        <f ca="1" t="shared" si="68"/>
        <v>187</v>
      </c>
      <c r="Q1389" s="29" t="str">
        <f>VLOOKUP(B1389,辅助信息!E:M,9,FALSE)</f>
        <v>ZTWM-CDGS-XS-2024-0030-华西集采-简州大道</v>
      </c>
      <c r="R1389" s="120" t="str">
        <f>_xlfn._xlws.FILTER(辅助信息!D:D,辅助信息!E:E=B1389)</f>
        <v>华西简阳西城嘉苑</v>
      </c>
    </row>
    <row r="1390" hidden="1" spans="2:18">
      <c r="B1390" s="40" t="s">
        <v>148</v>
      </c>
      <c r="C1390" s="72">
        <v>45783</v>
      </c>
      <c r="D1390" s="40" t="str">
        <f>VLOOKUP(B1390,辅助信息!E:K,7,FALSE)</f>
        <v>JWDDCD2025050800080</v>
      </c>
      <c r="E1390" s="40" t="str">
        <f>VLOOKUP(F1390,辅助信息!A:B,2,FALSE)</f>
        <v>螺纹钢</v>
      </c>
      <c r="F1390" s="40" t="s">
        <v>30</v>
      </c>
      <c r="G1390" s="36">
        <v>20</v>
      </c>
      <c r="H1390" s="36">
        <f>_xlfn.XLOOKUP(C1390&amp;F1390&amp;I1390&amp;J1390,'[1]2025年已发货'!$F:$F&amp;'[1]2025年已发货'!$C:$C&amp;'[1]2025年已发货'!$G:$G&amp;'[1]2025年已发货'!$H:$H,'[1]2025年已发货'!$E:$E,"未发货")</f>
        <v>20</v>
      </c>
      <c r="I1390" s="40" t="str">
        <f>VLOOKUP(B1390,辅助信息!E:I,3,FALSE)</f>
        <v>(宜宾兴港三江新区长江工业园建设项目-3#8#土建)宜宾市翠屏区宜宾汽车零部件配套产业基地(纬五路南)</v>
      </c>
      <c r="J1390" s="40" t="str">
        <f>VLOOKUP(B1390,辅助信息!E:I,4,FALSE)</f>
        <v>严石林</v>
      </c>
      <c r="K1390" s="40">
        <f>VLOOKUP(J1390,辅助信息!H:I,2,FALSE)</f>
        <v>15924731822</v>
      </c>
      <c r="L1390" s="111" t="str">
        <f>VLOOKUP(B1390,辅助信息!E:J,6,FALSE)</f>
        <v>装货前联系收货人核实到场规格，货物最下面用方木垫下方便卸货</v>
      </c>
      <c r="M1390" s="93">
        <v>45784</v>
      </c>
      <c r="O1390" s="64">
        <f ca="1" t="shared" si="67"/>
        <v>0</v>
      </c>
      <c r="P1390" s="64">
        <f ca="1" t="shared" si="68"/>
        <v>187</v>
      </c>
      <c r="Q1390" s="29" t="str">
        <f>VLOOKUP(B1390,辅助信息!E:M,9,FALSE)</f>
        <v>ZTWM-CDGS-XS-2025-0059-宜宾兴港建材-宜宾冷链项目</v>
      </c>
      <c r="R1390" s="120" t="str">
        <f>_xlfn._xlws.FILTER(辅助信息!D:D,辅助信息!E:E=B1390)</f>
        <v>宜宾兴港三江新区长江工业园建设项目</v>
      </c>
    </row>
    <row r="1391" hidden="1" spans="2:18">
      <c r="B1391" s="40" t="s">
        <v>148</v>
      </c>
      <c r="C1391" s="72">
        <v>45783</v>
      </c>
      <c r="D1391" s="40" t="str">
        <f>VLOOKUP(B1391,辅助信息!E:K,7,FALSE)</f>
        <v>JWDDCD2025050800080</v>
      </c>
      <c r="E1391" s="40" t="str">
        <f>VLOOKUP(F1391,辅助信息!A:B,2,FALSE)</f>
        <v>螺纹钢</v>
      </c>
      <c r="F1391" s="40" t="s">
        <v>141</v>
      </c>
      <c r="G1391" s="36">
        <v>15</v>
      </c>
      <c r="H1391" s="36">
        <f>_xlfn.XLOOKUP(C1391&amp;F1391&amp;I1391&amp;J1391,'[1]2025年已发货'!$F:$F&amp;'[1]2025年已发货'!$C:$C&amp;'[1]2025年已发货'!$G:$G&amp;'[1]2025年已发货'!$H:$H,'[1]2025年已发货'!$E:$E,"未发货")</f>
        <v>15</v>
      </c>
      <c r="I1391" s="40" t="str">
        <f>VLOOKUP(B1391,辅助信息!E:I,3,FALSE)</f>
        <v>(宜宾兴港三江新区长江工业园建设项目-3#8#土建)宜宾市翠屏区宜宾汽车零部件配套产业基地(纬五路南)</v>
      </c>
      <c r="J1391" s="40" t="str">
        <f>VLOOKUP(B1391,辅助信息!E:I,4,FALSE)</f>
        <v>严石林</v>
      </c>
      <c r="K1391" s="40">
        <f>VLOOKUP(J1391,辅助信息!H:I,2,FALSE)</f>
        <v>15924731822</v>
      </c>
      <c r="L1391" s="111" t="str">
        <f>VLOOKUP(B1391,辅助信息!E:J,6,FALSE)</f>
        <v>装货前联系收货人核实到场规格，货物最下面用方木垫下方便卸货</v>
      </c>
      <c r="M1391" s="93">
        <v>45784</v>
      </c>
      <c r="O1391" s="64">
        <f ca="1" t="shared" si="67"/>
        <v>0</v>
      </c>
      <c r="P1391" s="64">
        <f ca="1" t="shared" si="68"/>
        <v>187</v>
      </c>
      <c r="Q1391" s="29" t="str">
        <f>VLOOKUP(B1391,辅助信息!E:M,9,FALSE)</f>
        <v>ZTWM-CDGS-XS-2025-0059-宜宾兴港建材-宜宾冷链项目</v>
      </c>
      <c r="R1391" s="120" t="str">
        <f>_xlfn._xlws.FILTER(辅助信息!D:D,辅助信息!E:E=B1391)</f>
        <v>宜宾兴港三江新区长江工业园建设项目</v>
      </c>
    </row>
    <row r="1392" hidden="1" spans="2:18">
      <c r="B1392" s="40" t="s">
        <v>92</v>
      </c>
      <c r="C1392" s="72">
        <v>45783</v>
      </c>
      <c r="D1392" s="40" t="str">
        <f>VLOOKUP(B1392,辅助信息!E:K,7,FALSE)</f>
        <v>JWDDCD2025051800046</v>
      </c>
      <c r="E1392" s="40" t="str">
        <f>VLOOKUP(F1392,辅助信息!A:B,2,FALSE)</f>
        <v>盘螺</v>
      </c>
      <c r="F1392" s="40" t="s">
        <v>40</v>
      </c>
      <c r="G1392" s="36">
        <v>10</v>
      </c>
      <c r="H1392" s="36">
        <f>_xlfn.XLOOKUP(C1392&amp;F1392&amp;I1392&amp;J1392,'[1]2025年已发货'!$F:$F&amp;'[1]2025年已发货'!$C:$C&amp;'[1]2025年已发货'!$G:$G&amp;'[1]2025年已发货'!$H:$H,'[1]2025年已发货'!$E:$E,"未发货")</f>
        <v>10</v>
      </c>
      <c r="I1392" s="40" t="str">
        <f>VLOOKUP(B1392,辅助信息!E:I,3,FALSE)</f>
        <v>（华西萌海科创农业生态谷）成都市简阳市白金山水库</v>
      </c>
      <c r="J1392" s="40" t="str">
        <f>VLOOKUP(B1392,辅助信息!E:I,4,FALSE)</f>
        <v>石清国</v>
      </c>
      <c r="K1392" s="40">
        <f>VLOOKUP(J1392,辅助信息!H:I,2,FALSE)</f>
        <v>13458642015</v>
      </c>
      <c r="L1392" s="111" t="str">
        <f>VLOOKUP(B1392,辅助信息!E:J,6,FALSE)</f>
        <v>优先威钢,我方卸车,新老国标钢厂不加价可直发</v>
      </c>
      <c r="M1392" s="93">
        <v>45784</v>
      </c>
      <c r="O1392" s="64">
        <f ca="1" t="shared" si="67"/>
        <v>0</v>
      </c>
      <c r="P1392" s="64">
        <f ca="1" t="shared" si="68"/>
        <v>187</v>
      </c>
      <c r="Q1392" s="29" t="str">
        <f>VLOOKUP(B1392,辅助信息!E:M,9,FALSE)</f>
        <v>ZTWM-CDGS-XS-2024-0092-华西-萌海科创农业生态谷</v>
      </c>
      <c r="R1392" s="120" t="str">
        <f>_xlfn._xlws.FILTER(辅助信息!D:D,辅助信息!E:E=B1392)</f>
        <v>华西萌海-科创农业生态谷</v>
      </c>
    </row>
    <row r="1393" hidden="1" spans="2:18">
      <c r="B1393" s="40" t="s">
        <v>92</v>
      </c>
      <c r="C1393" s="72">
        <v>45783</v>
      </c>
      <c r="D1393" s="40" t="str">
        <f>VLOOKUP(B1393,辅助信息!E:K,7,FALSE)</f>
        <v>JWDDCD2025051800046</v>
      </c>
      <c r="E1393" s="40" t="str">
        <f>VLOOKUP(F1393,辅助信息!A:B,2,FALSE)</f>
        <v>盘螺</v>
      </c>
      <c r="F1393" s="40" t="s">
        <v>26</v>
      </c>
      <c r="G1393" s="36">
        <v>10</v>
      </c>
      <c r="H1393" s="36">
        <f>_xlfn.XLOOKUP(C1393&amp;F1393&amp;I1393&amp;J1393,'[1]2025年已发货'!$F:$F&amp;'[1]2025年已发货'!$C:$C&amp;'[1]2025年已发货'!$G:$G&amp;'[1]2025年已发货'!$H:$H,'[1]2025年已发货'!$E:$E,"未发货")</f>
        <v>10</v>
      </c>
      <c r="I1393" s="40" t="str">
        <f>VLOOKUP(B1393,辅助信息!E:I,3,FALSE)</f>
        <v>（华西萌海科创农业生态谷）成都市简阳市白金山水库</v>
      </c>
      <c r="J1393" s="40" t="str">
        <f>VLOOKUP(B1393,辅助信息!E:I,4,FALSE)</f>
        <v>石清国</v>
      </c>
      <c r="K1393" s="40">
        <f>VLOOKUP(J1393,辅助信息!H:I,2,FALSE)</f>
        <v>13458642015</v>
      </c>
      <c r="L1393" s="111" t="str">
        <f>VLOOKUP(B1393,辅助信息!E:J,6,FALSE)</f>
        <v>优先威钢,我方卸车,新老国标钢厂不加价可直发</v>
      </c>
      <c r="M1393" s="93">
        <v>45784</v>
      </c>
      <c r="O1393" s="64">
        <f ca="1" t="shared" si="67"/>
        <v>0</v>
      </c>
      <c r="P1393" s="64">
        <f ca="1" t="shared" si="68"/>
        <v>187</v>
      </c>
      <c r="Q1393" s="29" t="str">
        <f>VLOOKUP(B1393,辅助信息!E:M,9,FALSE)</f>
        <v>ZTWM-CDGS-XS-2024-0092-华西-萌海科创农业生态谷</v>
      </c>
      <c r="R1393" s="120" t="str">
        <f>_xlfn._xlws.FILTER(辅助信息!D:D,辅助信息!E:E=B1393)</f>
        <v>华西萌海-科创农业生态谷</v>
      </c>
    </row>
    <row r="1394" hidden="1" spans="2:18">
      <c r="B1394" s="40" t="s">
        <v>92</v>
      </c>
      <c r="C1394" s="72">
        <v>45783</v>
      </c>
      <c r="D1394" s="40" t="str">
        <f>VLOOKUP(B1394,辅助信息!E:K,7,FALSE)</f>
        <v>JWDDCD2025051800046</v>
      </c>
      <c r="E1394" s="40" t="str">
        <f>VLOOKUP(F1394,辅助信息!A:B,2,FALSE)</f>
        <v>螺纹钢</v>
      </c>
      <c r="F1394" s="40" t="s">
        <v>27</v>
      </c>
      <c r="G1394" s="36">
        <v>8</v>
      </c>
      <c r="H1394" s="36">
        <f>_xlfn.XLOOKUP(C1394&amp;F1394&amp;I1394&amp;J1394,'[1]2025年已发货'!$F:$F&amp;'[1]2025年已发货'!$C:$C&amp;'[1]2025年已发货'!$G:$G&amp;'[1]2025年已发货'!$H:$H,'[1]2025年已发货'!$E:$E,"未发货")</f>
        <v>8</v>
      </c>
      <c r="I1394" s="40" t="str">
        <f>VLOOKUP(B1394,辅助信息!E:I,3,FALSE)</f>
        <v>（华西萌海科创农业生态谷）成都市简阳市白金山水库</v>
      </c>
      <c r="J1394" s="40" t="str">
        <f>VLOOKUP(B1394,辅助信息!E:I,4,FALSE)</f>
        <v>石清国</v>
      </c>
      <c r="K1394" s="40">
        <f>VLOOKUP(J1394,辅助信息!H:I,2,FALSE)</f>
        <v>13458642015</v>
      </c>
      <c r="L1394" s="111" t="str">
        <f>VLOOKUP(B1394,辅助信息!E:J,6,FALSE)</f>
        <v>优先威钢,我方卸车,新老国标钢厂不加价可直发</v>
      </c>
      <c r="M1394" s="93">
        <v>45784</v>
      </c>
      <c r="O1394" s="64">
        <f ca="1" t="shared" si="67"/>
        <v>0</v>
      </c>
      <c r="P1394" s="64">
        <f ca="1" t="shared" si="68"/>
        <v>187</v>
      </c>
      <c r="Q1394" s="29" t="str">
        <f>VLOOKUP(B1394,辅助信息!E:M,9,FALSE)</f>
        <v>ZTWM-CDGS-XS-2024-0092-华西-萌海科创农业生态谷</v>
      </c>
      <c r="R1394" s="120" t="str">
        <f>_xlfn._xlws.FILTER(辅助信息!D:D,辅助信息!E:E=B1394)</f>
        <v>华西萌海-科创农业生态谷</v>
      </c>
    </row>
    <row r="1395" hidden="1" spans="2:18">
      <c r="B1395" s="40" t="s">
        <v>92</v>
      </c>
      <c r="C1395" s="72">
        <v>45783</v>
      </c>
      <c r="D1395" s="40" t="str">
        <f>VLOOKUP(B1395,辅助信息!E:K,7,FALSE)</f>
        <v>JWDDCD2025051800046</v>
      </c>
      <c r="E1395" s="40" t="str">
        <f>VLOOKUP(F1395,辅助信息!A:B,2,FALSE)</f>
        <v>螺纹钢</v>
      </c>
      <c r="F1395" s="40" t="s">
        <v>66</v>
      </c>
      <c r="G1395" s="36">
        <v>3</v>
      </c>
      <c r="H1395" s="36">
        <f>_xlfn.XLOOKUP(C1395&amp;F1395&amp;I1395&amp;J1395,'[1]2025年已发货'!$F:$F&amp;'[1]2025年已发货'!$C:$C&amp;'[1]2025年已发货'!$G:$G&amp;'[1]2025年已发货'!$H:$H,'[1]2025年已发货'!$E:$E,"未发货")</f>
        <v>3</v>
      </c>
      <c r="I1395" s="40" t="str">
        <f>VLOOKUP(B1395,辅助信息!E:I,3,FALSE)</f>
        <v>（华西萌海科创农业生态谷）成都市简阳市白金山水库</v>
      </c>
      <c r="J1395" s="40" t="str">
        <f>VLOOKUP(B1395,辅助信息!E:I,4,FALSE)</f>
        <v>石清国</v>
      </c>
      <c r="K1395" s="40">
        <f>VLOOKUP(J1395,辅助信息!H:I,2,FALSE)</f>
        <v>13458642015</v>
      </c>
      <c r="L1395" s="111" t="str">
        <f>VLOOKUP(B1395,辅助信息!E:J,6,FALSE)</f>
        <v>优先威钢,我方卸车,新老国标钢厂不加价可直发</v>
      </c>
      <c r="M1395" s="93">
        <v>45784</v>
      </c>
      <c r="O1395" s="64">
        <f ca="1" t="shared" si="67"/>
        <v>0</v>
      </c>
      <c r="P1395" s="64">
        <f ca="1" t="shared" si="68"/>
        <v>187</v>
      </c>
      <c r="Q1395" s="29" t="str">
        <f>VLOOKUP(B1395,辅助信息!E:M,9,FALSE)</f>
        <v>ZTWM-CDGS-XS-2024-0092-华西-萌海科创农业生态谷</v>
      </c>
      <c r="R1395" s="120" t="str">
        <f>_xlfn._xlws.FILTER(辅助信息!D:D,辅助信息!E:E=B1395)</f>
        <v>华西萌海-科创农业生态谷</v>
      </c>
    </row>
    <row r="1396" hidden="1" spans="2:18">
      <c r="B1396" s="40" t="s">
        <v>92</v>
      </c>
      <c r="C1396" s="72">
        <v>45783</v>
      </c>
      <c r="D1396" s="40" t="str">
        <f>VLOOKUP(B1396,辅助信息!E:K,7,FALSE)</f>
        <v>JWDDCD2025051800046</v>
      </c>
      <c r="E1396" s="40" t="str">
        <f>VLOOKUP(F1396,辅助信息!A:B,2,FALSE)</f>
        <v>螺纹钢</v>
      </c>
      <c r="F1396" s="40" t="s">
        <v>82</v>
      </c>
      <c r="G1396" s="36">
        <v>3</v>
      </c>
      <c r="H1396" s="36">
        <f>_xlfn.XLOOKUP(C1396&amp;F1396&amp;I1396&amp;J1396,'[1]2025年已发货'!$F:$F&amp;'[1]2025年已发货'!$C:$C&amp;'[1]2025年已发货'!$G:$G&amp;'[1]2025年已发货'!$H:$H,'[1]2025年已发货'!$E:$E,"未发货")</f>
        <v>3</v>
      </c>
      <c r="I1396" s="40" t="str">
        <f>VLOOKUP(B1396,辅助信息!E:I,3,FALSE)</f>
        <v>（华西萌海科创农业生态谷）成都市简阳市白金山水库</v>
      </c>
      <c r="J1396" s="40" t="str">
        <f>VLOOKUP(B1396,辅助信息!E:I,4,FALSE)</f>
        <v>石清国</v>
      </c>
      <c r="K1396" s="40">
        <f>VLOOKUP(J1396,辅助信息!H:I,2,FALSE)</f>
        <v>13458642015</v>
      </c>
      <c r="L1396" s="111" t="str">
        <f>VLOOKUP(B1396,辅助信息!E:J,6,FALSE)</f>
        <v>优先威钢,我方卸车,新老国标钢厂不加价可直发</v>
      </c>
      <c r="M1396" s="93">
        <v>45784</v>
      </c>
      <c r="O1396" s="64">
        <f ca="1" t="shared" si="67"/>
        <v>0</v>
      </c>
      <c r="P1396" s="64">
        <f ca="1" t="shared" si="68"/>
        <v>187</v>
      </c>
      <c r="Q1396" s="29" t="str">
        <f>VLOOKUP(B1396,辅助信息!E:M,9,FALSE)</f>
        <v>ZTWM-CDGS-XS-2024-0092-华西-萌海科创农业生态谷</v>
      </c>
      <c r="R1396" s="120" t="str">
        <f>_xlfn._xlws.FILTER(辅助信息!D:D,辅助信息!E:E=B1396)</f>
        <v>华西萌海-科创农业生态谷</v>
      </c>
    </row>
    <row r="1397" hidden="1" spans="2:18">
      <c r="B1397" s="40" t="s">
        <v>92</v>
      </c>
      <c r="C1397" s="72">
        <v>45783</v>
      </c>
      <c r="D1397" s="40" t="str">
        <f>VLOOKUP(B1397,辅助信息!E:K,7,FALSE)</f>
        <v>JWDDCD2025051800046</v>
      </c>
      <c r="E1397" s="40" t="str">
        <f>VLOOKUP(F1397,辅助信息!A:B,2,FALSE)</f>
        <v>螺纹钢</v>
      </c>
      <c r="F1397" s="40" t="s">
        <v>58</v>
      </c>
      <c r="G1397" s="36">
        <v>3</v>
      </c>
      <c r="H1397" s="36">
        <f>_xlfn.XLOOKUP(C1397&amp;F1397&amp;I1397&amp;J1397,'[1]2025年已发货'!$F:$F&amp;'[1]2025年已发货'!$C:$C&amp;'[1]2025年已发货'!$G:$G&amp;'[1]2025年已发货'!$H:$H,'[1]2025年已发货'!$E:$E,"未发货")</f>
        <v>3</v>
      </c>
      <c r="I1397" s="40" t="str">
        <f>VLOOKUP(B1397,辅助信息!E:I,3,FALSE)</f>
        <v>（华西萌海科创农业生态谷）成都市简阳市白金山水库</v>
      </c>
      <c r="J1397" s="40" t="str">
        <f>VLOOKUP(B1397,辅助信息!E:I,4,FALSE)</f>
        <v>石清国</v>
      </c>
      <c r="K1397" s="40">
        <f>VLOOKUP(J1397,辅助信息!H:I,2,FALSE)</f>
        <v>13458642015</v>
      </c>
      <c r="L1397" s="111" t="str">
        <f>VLOOKUP(B1397,辅助信息!E:J,6,FALSE)</f>
        <v>优先威钢,我方卸车,新老国标钢厂不加价可直发</v>
      </c>
      <c r="M1397" s="93">
        <v>45784</v>
      </c>
      <c r="O1397" s="64">
        <f ca="1" t="shared" si="67"/>
        <v>0</v>
      </c>
      <c r="P1397" s="64">
        <f ca="1" t="shared" si="68"/>
        <v>187</v>
      </c>
      <c r="Q1397" s="29" t="str">
        <f>VLOOKUP(B1397,辅助信息!E:M,9,FALSE)</f>
        <v>ZTWM-CDGS-XS-2024-0092-华西-萌海科创农业生态谷</v>
      </c>
      <c r="R1397" s="120" t="str">
        <f>_xlfn._xlws.FILTER(辅助信息!D:D,辅助信息!E:E=B1397)</f>
        <v>华西萌海-科创农业生态谷</v>
      </c>
    </row>
    <row r="1398" hidden="1" spans="2:18">
      <c r="B1398" s="40" t="s">
        <v>147</v>
      </c>
      <c r="C1398" s="72">
        <v>45783</v>
      </c>
      <c r="D1398" s="40" t="str">
        <f>VLOOKUP(B1398,辅助信息!E:K,7,FALSE)</f>
        <v>JWDDCD2025052800131</v>
      </c>
      <c r="E1398" s="40" t="str">
        <f>VLOOKUP(F1398,辅助信息!A:B,2,FALSE)</f>
        <v>高线</v>
      </c>
      <c r="F1398" s="40" t="s">
        <v>57</v>
      </c>
      <c r="G1398" s="36">
        <v>7.5</v>
      </c>
      <c r="H1398" s="36" t="str">
        <f>_xlfn.XLOOKUP(C1398&amp;F1398&amp;I1398&amp;J1398,'[1]2025年已发货'!$F:$F&amp;'[1]2025年已发货'!$C:$C&amp;'[1]2025年已发货'!$G:$G&amp;'[1]2025年已发货'!$H:$H,'[1]2025年已发货'!$E:$E,"未发货")</f>
        <v>未发货</v>
      </c>
      <c r="I1398" s="40" t="str">
        <f>VLOOKUP(B1398,辅助信息!E:I,3,FALSE)</f>
        <v>（商投建工达州中医药科技园-4工区-11号楼）达州市通川区达州中医药职业学院犀牛大道北段</v>
      </c>
      <c r="J1398" s="40" t="str">
        <f>VLOOKUP(B1398,辅助信息!E:I,4,FALSE)</f>
        <v>张扬</v>
      </c>
      <c r="K1398" s="40">
        <f>VLOOKUP(J1398,辅助信息!H:I,2,FALSE)</f>
        <v>18381904567</v>
      </c>
      <c r="L1398" s="111" t="str">
        <f>VLOOKUP(B1398,辅助信息!E:J,6,FALSE)</f>
        <v>控制炉批号！多了现场不收！,优先安排达钢,提前联系到场规格及数量</v>
      </c>
      <c r="M1398" s="93">
        <v>45784</v>
      </c>
      <c r="O1398" s="64">
        <f ca="1" t="shared" si="67"/>
        <v>0</v>
      </c>
      <c r="P1398" s="64">
        <f ca="1" t="shared" si="68"/>
        <v>187</v>
      </c>
      <c r="Q1398" s="29" t="str">
        <f>VLOOKUP(B1398,辅助信息!E:M,9,FALSE)</f>
        <v>ZTWM-CDGS-XS-2024-0134-商投建工达州中医药科技成果示范园项目</v>
      </c>
      <c r="R1398" s="120" t="str">
        <f>_xlfn._xlws.FILTER(辅助信息!D:D,辅助信息!E:E=B1398)</f>
        <v>商投建工达州中医药科技园</v>
      </c>
    </row>
    <row r="1399" hidden="1" spans="2:18">
      <c r="B1399" s="40" t="s">
        <v>147</v>
      </c>
      <c r="C1399" s="72">
        <v>45783</v>
      </c>
      <c r="D1399" s="40" t="str">
        <f>VLOOKUP(B1399,辅助信息!E:K,7,FALSE)</f>
        <v>JWDDCD2025052800131</v>
      </c>
      <c r="E1399" s="40" t="str">
        <f>VLOOKUP(F1399,辅助信息!A:B,2,FALSE)</f>
        <v>盘螺</v>
      </c>
      <c r="F1399" s="40" t="s">
        <v>41</v>
      </c>
      <c r="G1399" s="36">
        <v>37.5</v>
      </c>
      <c r="H1399" s="36" t="str">
        <f>_xlfn.XLOOKUP(C1399&amp;F1399&amp;I1399&amp;J1399,'[1]2025年已发货'!$F:$F&amp;'[1]2025年已发货'!$C:$C&amp;'[1]2025年已发货'!$G:$G&amp;'[1]2025年已发货'!$H:$H,'[1]2025年已发货'!$E:$E,"未发货")</f>
        <v>未发货</v>
      </c>
      <c r="I1399" s="40" t="str">
        <f>VLOOKUP(B1399,辅助信息!E:I,3,FALSE)</f>
        <v>（商投建工达州中医药科技园-4工区-11号楼）达州市通川区达州中医药职业学院犀牛大道北段</v>
      </c>
      <c r="J1399" s="40" t="str">
        <f>VLOOKUP(B1399,辅助信息!E:I,4,FALSE)</f>
        <v>张扬</v>
      </c>
      <c r="K1399" s="40">
        <f>VLOOKUP(J1399,辅助信息!H:I,2,FALSE)</f>
        <v>18381904567</v>
      </c>
      <c r="L1399" s="111" t="str">
        <f>VLOOKUP(B1399,辅助信息!E:J,6,FALSE)</f>
        <v>控制炉批号！多了现场不收！,优先安排达钢,提前联系到场规格及数量</v>
      </c>
      <c r="M1399" s="93">
        <v>45784</v>
      </c>
      <c r="O1399" s="64">
        <f ca="1" t="shared" si="67"/>
        <v>0</v>
      </c>
      <c r="P1399" s="64">
        <f ca="1" t="shared" si="68"/>
        <v>187</v>
      </c>
      <c r="Q1399" s="29" t="str">
        <f>VLOOKUP(B1399,辅助信息!E:M,9,FALSE)</f>
        <v>ZTWM-CDGS-XS-2024-0134-商投建工达州中医药科技成果示范园项目</v>
      </c>
      <c r="R1399" s="120" t="str">
        <f>_xlfn._xlws.FILTER(辅助信息!D:D,辅助信息!E:E=B1399)</f>
        <v>商投建工达州中医药科技园</v>
      </c>
    </row>
    <row r="1400" hidden="1" spans="2:18">
      <c r="B1400" s="40" t="s">
        <v>147</v>
      </c>
      <c r="C1400" s="72">
        <v>45783</v>
      </c>
      <c r="D1400" s="40" t="str">
        <f>VLOOKUP(B1400,辅助信息!E:K,7,FALSE)</f>
        <v>JWDDCD2025052800131</v>
      </c>
      <c r="E1400" s="40" t="str">
        <f>VLOOKUP(F1400,辅助信息!A:B,2,FALSE)</f>
        <v>螺纹钢</v>
      </c>
      <c r="F1400" s="40" t="s">
        <v>30</v>
      </c>
      <c r="G1400" s="36">
        <v>7</v>
      </c>
      <c r="H1400" s="36" t="str">
        <f>_xlfn.XLOOKUP(C1400&amp;F1400&amp;I1400&amp;J1400,'[1]2025年已发货'!$F:$F&amp;'[1]2025年已发货'!$C:$C&amp;'[1]2025年已发货'!$G:$G&amp;'[1]2025年已发货'!$H:$H,'[1]2025年已发货'!$E:$E,"未发货")</f>
        <v>未发货</v>
      </c>
      <c r="I1400" s="40" t="str">
        <f>VLOOKUP(B1400,辅助信息!E:I,3,FALSE)</f>
        <v>（商投建工达州中医药科技园-4工区-11号楼）达州市通川区达州中医药职业学院犀牛大道北段</v>
      </c>
      <c r="J1400" s="40" t="str">
        <f>VLOOKUP(B1400,辅助信息!E:I,4,FALSE)</f>
        <v>张扬</v>
      </c>
      <c r="K1400" s="40">
        <f>VLOOKUP(J1400,辅助信息!H:I,2,FALSE)</f>
        <v>18381904567</v>
      </c>
      <c r="L1400" s="111" t="str">
        <f>VLOOKUP(B1400,辅助信息!E:J,6,FALSE)</f>
        <v>控制炉批号！多了现场不收！,优先安排达钢,提前联系到场规格及数量</v>
      </c>
      <c r="M1400" s="93">
        <v>45784</v>
      </c>
      <c r="O1400" s="64">
        <f ca="1" t="shared" si="67"/>
        <v>0</v>
      </c>
      <c r="P1400" s="64">
        <f ca="1" t="shared" si="68"/>
        <v>187</v>
      </c>
      <c r="Q1400" s="29" t="str">
        <f>VLOOKUP(B1400,辅助信息!E:M,9,FALSE)</f>
        <v>ZTWM-CDGS-XS-2024-0134-商投建工达州中医药科技成果示范园项目</v>
      </c>
      <c r="R1400" s="120" t="str">
        <f>_xlfn._xlws.FILTER(辅助信息!D:D,辅助信息!E:E=B1400)</f>
        <v>商投建工达州中医药科技园</v>
      </c>
    </row>
    <row r="1401" hidden="1" spans="2:18">
      <c r="B1401" s="40" t="s">
        <v>147</v>
      </c>
      <c r="C1401" s="72">
        <v>45783</v>
      </c>
      <c r="D1401" s="40" t="str">
        <f>VLOOKUP(B1401,辅助信息!E:K,7,FALSE)</f>
        <v>JWDDCD2025052800131</v>
      </c>
      <c r="E1401" s="40" t="str">
        <f>VLOOKUP(F1401,辅助信息!A:B,2,FALSE)</f>
        <v>螺纹钢</v>
      </c>
      <c r="F1401" s="40" t="s">
        <v>18</v>
      </c>
      <c r="G1401" s="36">
        <v>18</v>
      </c>
      <c r="H1401" s="36" t="str">
        <f>_xlfn.XLOOKUP(C1401&amp;F1401&amp;I1401&amp;J1401,'[1]2025年已发货'!$F:$F&amp;'[1]2025年已发货'!$C:$C&amp;'[1]2025年已发货'!$G:$G&amp;'[1]2025年已发货'!$H:$H,'[1]2025年已发货'!$E:$E,"未发货")</f>
        <v>未发货</v>
      </c>
      <c r="I1401" s="40" t="str">
        <f>VLOOKUP(B1401,辅助信息!E:I,3,FALSE)</f>
        <v>（商投建工达州中医药科技园-4工区-11号楼）达州市通川区达州中医药职业学院犀牛大道北段</v>
      </c>
      <c r="J1401" s="40" t="str">
        <f>VLOOKUP(B1401,辅助信息!E:I,4,FALSE)</f>
        <v>张扬</v>
      </c>
      <c r="K1401" s="40">
        <f>VLOOKUP(J1401,辅助信息!H:I,2,FALSE)</f>
        <v>18381904567</v>
      </c>
      <c r="L1401" s="111" t="str">
        <f>VLOOKUP(B1401,辅助信息!E:J,6,FALSE)</f>
        <v>控制炉批号！多了现场不收！,优先安排达钢,提前联系到场规格及数量</v>
      </c>
      <c r="M1401" s="93">
        <v>45784</v>
      </c>
      <c r="O1401" s="64">
        <f ca="1" t="shared" si="67"/>
        <v>0</v>
      </c>
      <c r="P1401" s="64">
        <f ca="1" t="shared" si="68"/>
        <v>187</v>
      </c>
      <c r="Q1401" s="29" t="str">
        <f>VLOOKUP(B1401,辅助信息!E:M,9,FALSE)</f>
        <v>ZTWM-CDGS-XS-2024-0134-商投建工达州中医药科技成果示范园项目</v>
      </c>
      <c r="R1401" s="120" t="str">
        <f>_xlfn._xlws.FILTER(辅助信息!D:D,辅助信息!E:E=B1401)</f>
        <v>商投建工达州中医药科技园</v>
      </c>
    </row>
    <row r="1402" hidden="1" spans="2:18">
      <c r="B1402" s="40" t="s">
        <v>81</v>
      </c>
      <c r="C1402" s="72">
        <v>45785</v>
      </c>
      <c r="D1402" s="40" t="str">
        <f>VLOOKUP(B1402,辅助信息!E:K,7,FALSE)</f>
        <v>JWDDCD2025060900080</v>
      </c>
      <c r="E1402" s="40" t="str">
        <f>VLOOKUP(F1402,辅助信息!A:B,2,FALSE)</f>
        <v>螺纹钢</v>
      </c>
      <c r="F1402" s="40" t="s">
        <v>30</v>
      </c>
      <c r="G1402" s="36">
        <v>50</v>
      </c>
      <c r="H1402" s="36" t="str">
        <f>_xlfn.XLOOKUP(C1402&amp;F1402&amp;I1402&amp;J1402,'[1]2025年已发货'!$F:$F&amp;'[1]2025年已发货'!$C:$C&amp;'[1]2025年已发货'!$G:$G&amp;'[1]2025年已发货'!$H:$H,'[1]2025年已发货'!$E:$E,"未发货")</f>
        <v>未发货</v>
      </c>
      <c r="I1402" s="40" t="str">
        <f>VLOOKUP(B1402,辅助信息!E:I,3,FALSE)</f>
        <v>（华西简阳西城嘉苑）四川省成都市简阳市简城街道高屋村</v>
      </c>
      <c r="J1402" s="40" t="str">
        <f>VLOOKUP(B1402,辅助信息!E:I,4,FALSE)</f>
        <v>张瀚镭</v>
      </c>
      <c r="K1402" s="40">
        <f>VLOOKUP(J1402,辅助信息!H:I,2,FALSE)</f>
        <v>15884666220</v>
      </c>
      <c r="L1402" s="111" t="str">
        <f>VLOOKUP(B1402,辅助信息!E:J,6,FALSE)</f>
        <v>现场禁止使用氢能源挂车！优先威钢发货,我方卸车,新老国标钢厂不加价可直发，因陕钢多次出现磅差，项目拒绝使用</v>
      </c>
      <c r="M1402" s="93">
        <v>45784</v>
      </c>
      <c r="O1402" s="64">
        <f ca="1" t="shared" si="67"/>
        <v>0</v>
      </c>
      <c r="P1402" s="64">
        <f ca="1" t="shared" si="68"/>
        <v>187</v>
      </c>
      <c r="Q1402" s="29" t="str">
        <f>VLOOKUP(B1402,辅助信息!E:M,9,FALSE)</f>
        <v>ZTWM-CDGS-XS-2024-0030-华西集采-简州大道</v>
      </c>
      <c r="R1402" s="29" t="str">
        <f>_xlfn._xlws.FILTER(辅助信息!D:D,辅助信息!E:E=B1402)</f>
        <v>华西简阳西城嘉苑</v>
      </c>
    </row>
    <row r="1403" hidden="1" spans="2:18">
      <c r="B1403" s="40" t="s">
        <v>147</v>
      </c>
      <c r="C1403" s="72">
        <v>45785</v>
      </c>
      <c r="D1403" s="40" t="str">
        <f>VLOOKUP(B1403,辅助信息!E:K,7,FALSE)</f>
        <v>JWDDCD2025052800131</v>
      </c>
      <c r="E1403" s="40" t="str">
        <f>VLOOKUP(F1403,辅助信息!A:B,2,FALSE)</f>
        <v>高线</v>
      </c>
      <c r="F1403" s="40" t="s">
        <v>57</v>
      </c>
      <c r="G1403" s="36">
        <v>7.5</v>
      </c>
      <c r="H1403" s="36" t="str">
        <f>_xlfn.XLOOKUP(C1403&amp;F1403&amp;I1403&amp;J1403,'[1]2025年已发货'!$F:$F&amp;'[1]2025年已发货'!$C:$C&amp;'[1]2025年已发货'!$G:$G&amp;'[1]2025年已发货'!$H:$H,'[1]2025年已发货'!$E:$E,"未发货")</f>
        <v>未发货</v>
      </c>
      <c r="I1403" s="40" t="str">
        <f>VLOOKUP(B1403,辅助信息!E:I,3,FALSE)</f>
        <v>（商投建工达州中医药科技园-4工区-11号楼）达州市通川区达州中医药职业学院犀牛大道北段</v>
      </c>
      <c r="J1403" s="40" t="str">
        <f>VLOOKUP(B1403,辅助信息!E:I,4,FALSE)</f>
        <v>张扬</v>
      </c>
      <c r="K1403" s="40">
        <f>VLOOKUP(J1403,辅助信息!H:I,2,FALSE)</f>
        <v>18381904567</v>
      </c>
      <c r="L1403" s="111" t="str">
        <f>VLOOKUP(B1403,辅助信息!E:J,6,FALSE)</f>
        <v>控制炉批号！多了现场不收！,优先安排达钢,提前联系到场规格及数量</v>
      </c>
      <c r="M1403" s="93">
        <v>45784</v>
      </c>
      <c r="O1403" s="64">
        <f ca="1" t="shared" si="67"/>
        <v>0</v>
      </c>
      <c r="P1403" s="64">
        <f ca="1" t="shared" si="68"/>
        <v>187</v>
      </c>
      <c r="Q1403" s="29" t="str">
        <f>VLOOKUP(B1403,辅助信息!E:M,9,FALSE)</f>
        <v>ZTWM-CDGS-XS-2024-0134-商投建工达州中医药科技成果示范园项目</v>
      </c>
      <c r="R1403" s="29" t="str">
        <f>_xlfn._xlws.FILTER(辅助信息!D:D,辅助信息!E:E=B1403)</f>
        <v>商投建工达州中医药科技园</v>
      </c>
    </row>
    <row r="1404" hidden="1" spans="2:18">
      <c r="B1404" s="40" t="s">
        <v>147</v>
      </c>
      <c r="C1404" s="72">
        <v>45785</v>
      </c>
      <c r="D1404" s="40" t="str">
        <f>VLOOKUP(B1404,辅助信息!E:K,7,FALSE)</f>
        <v>JWDDCD2025052800131</v>
      </c>
      <c r="E1404" s="40" t="str">
        <f>VLOOKUP(F1404,辅助信息!A:B,2,FALSE)</f>
        <v>盘螺</v>
      </c>
      <c r="F1404" s="40" t="s">
        <v>41</v>
      </c>
      <c r="G1404" s="36">
        <v>37.5</v>
      </c>
      <c r="H1404" s="36">
        <f>_xlfn.XLOOKUP(C1404&amp;F1404&amp;I1404&amp;J1404,'[1]2025年已发货'!$F:$F&amp;'[1]2025年已发货'!$C:$C&amp;'[1]2025年已发货'!$G:$G&amp;'[1]2025年已发货'!$H:$H,'[1]2025年已发货'!$E:$E,"未发货")</f>
        <v>20</v>
      </c>
      <c r="I1404" s="40" t="str">
        <f>VLOOKUP(B1404,辅助信息!E:I,3,FALSE)</f>
        <v>（商投建工达州中医药科技园-4工区-11号楼）达州市通川区达州中医药职业学院犀牛大道北段</v>
      </c>
      <c r="J1404" s="40" t="str">
        <f>VLOOKUP(B1404,辅助信息!E:I,4,FALSE)</f>
        <v>张扬</v>
      </c>
      <c r="K1404" s="40">
        <f>VLOOKUP(J1404,辅助信息!H:I,2,FALSE)</f>
        <v>18381904567</v>
      </c>
      <c r="L1404" s="111" t="str">
        <f>VLOOKUP(B1404,辅助信息!E:J,6,FALSE)</f>
        <v>控制炉批号！多了现场不收！,优先安排达钢,提前联系到场规格及数量</v>
      </c>
      <c r="M1404" s="93">
        <v>45784</v>
      </c>
      <c r="O1404" s="64">
        <f ca="1" t="shared" si="67"/>
        <v>0</v>
      </c>
      <c r="P1404" s="64">
        <f ca="1" t="shared" si="68"/>
        <v>187</v>
      </c>
      <c r="Q1404" s="29" t="str">
        <f>VLOOKUP(B1404,辅助信息!E:M,9,FALSE)</f>
        <v>ZTWM-CDGS-XS-2024-0134-商投建工达州中医药科技成果示范园项目</v>
      </c>
      <c r="R1404" s="29" t="str">
        <f>_xlfn._xlws.FILTER(辅助信息!D:D,辅助信息!E:E=B1404)</f>
        <v>商投建工达州中医药科技园</v>
      </c>
    </row>
    <row r="1405" hidden="1" spans="2:18">
      <c r="B1405" s="40" t="s">
        <v>147</v>
      </c>
      <c r="C1405" s="72">
        <v>45785</v>
      </c>
      <c r="D1405" s="40" t="str">
        <f>VLOOKUP(B1405,辅助信息!E:K,7,FALSE)</f>
        <v>JWDDCD2025052800131</v>
      </c>
      <c r="E1405" s="40" t="str">
        <f>VLOOKUP(F1405,辅助信息!A:B,2,FALSE)</f>
        <v>螺纹钢</v>
      </c>
      <c r="F1405" s="40" t="s">
        <v>30</v>
      </c>
      <c r="G1405" s="36">
        <v>7</v>
      </c>
      <c r="H1405" s="36" t="str">
        <f>_xlfn.XLOOKUP(C1405&amp;F1405&amp;I1405&amp;J1405,'[1]2025年已发货'!$F:$F&amp;'[1]2025年已发货'!$C:$C&amp;'[1]2025年已发货'!$G:$G&amp;'[1]2025年已发货'!$H:$H,'[1]2025年已发货'!$E:$E,"未发货")</f>
        <v>未发货</v>
      </c>
      <c r="I1405" s="40" t="str">
        <f>VLOOKUP(B1405,辅助信息!E:I,3,FALSE)</f>
        <v>（商投建工达州中医药科技园-4工区-11号楼）达州市通川区达州中医药职业学院犀牛大道北段</v>
      </c>
      <c r="J1405" s="40" t="str">
        <f>VLOOKUP(B1405,辅助信息!E:I,4,FALSE)</f>
        <v>张扬</v>
      </c>
      <c r="K1405" s="40">
        <f>VLOOKUP(J1405,辅助信息!H:I,2,FALSE)</f>
        <v>18381904567</v>
      </c>
      <c r="L1405" s="111" t="str">
        <f>VLOOKUP(B1405,辅助信息!E:J,6,FALSE)</f>
        <v>控制炉批号！多了现场不收！,优先安排达钢,提前联系到场规格及数量</v>
      </c>
      <c r="M1405" s="93">
        <v>45784</v>
      </c>
      <c r="O1405" s="64">
        <f ca="1" t="shared" si="67"/>
        <v>0</v>
      </c>
      <c r="P1405" s="64">
        <f ca="1" t="shared" si="68"/>
        <v>187</v>
      </c>
      <c r="Q1405" s="29" t="str">
        <f>VLOOKUP(B1405,辅助信息!E:M,9,FALSE)</f>
        <v>ZTWM-CDGS-XS-2024-0134-商投建工达州中医药科技成果示范园项目</v>
      </c>
      <c r="R1405" s="29" t="str">
        <f>_xlfn._xlws.FILTER(辅助信息!D:D,辅助信息!E:E=B1405)</f>
        <v>商投建工达州中医药科技园</v>
      </c>
    </row>
    <row r="1406" hidden="1" spans="2:18">
      <c r="B1406" s="40" t="s">
        <v>147</v>
      </c>
      <c r="C1406" s="72">
        <v>45785</v>
      </c>
      <c r="D1406" s="40" t="str">
        <f>VLOOKUP(B1406,辅助信息!E:K,7,FALSE)</f>
        <v>JWDDCD2025052800131</v>
      </c>
      <c r="E1406" s="40" t="str">
        <f>VLOOKUP(F1406,辅助信息!A:B,2,FALSE)</f>
        <v>螺纹钢</v>
      </c>
      <c r="F1406" s="40" t="s">
        <v>130</v>
      </c>
      <c r="G1406" s="36">
        <v>35</v>
      </c>
      <c r="H1406" s="36">
        <f>_xlfn.XLOOKUP(C1406&amp;F1406&amp;I1406&amp;J1406,'[1]2025年已发货'!$F:$F&amp;'[1]2025年已发货'!$C:$C&amp;'[1]2025年已发货'!$G:$G&amp;'[1]2025年已发货'!$H:$H,'[1]2025年已发货'!$E:$E,"未发货")</f>
        <v>38</v>
      </c>
      <c r="I1406" s="40" t="str">
        <f>VLOOKUP(B1406,辅助信息!E:I,3,FALSE)</f>
        <v>（商投建工达州中医药科技园-4工区-11号楼）达州市通川区达州中医药职业学院犀牛大道北段</v>
      </c>
      <c r="J1406" s="40" t="str">
        <f>VLOOKUP(B1406,辅助信息!E:I,4,FALSE)</f>
        <v>张扬</v>
      </c>
      <c r="K1406" s="40">
        <f>VLOOKUP(J1406,辅助信息!H:I,2,FALSE)</f>
        <v>18381904567</v>
      </c>
      <c r="L1406" s="111" t="str">
        <f>VLOOKUP(B1406,辅助信息!E:J,6,FALSE)</f>
        <v>控制炉批号！多了现场不收！,优先安排达钢,提前联系到场规格及数量</v>
      </c>
      <c r="M1406" s="93">
        <v>45784</v>
      </c>
      <c r="O1406" s="64">
        <f ca="1" t="shared" si="67"/>
        <v>0</v>
      </c>
      <c r="P1406" s="64">
        <f ca="1" t="shared" si="68"/>
        <v>187</v>
      </c>
      <c r="Q1406" s="29" t="str">
        <f>VLOOKUP(B1406,辅助信息!E:M,9,FALSE)</f>
        <v>ZTWM-CDGS-XS-2024-0134-商投建工达州中医药科技成果示范园项目</v>
      </c>
      <c r="R1406" s="29" t="str">
        <f>_xlfn._xlws.FILTER(辅助信息!D:D,辅助信息!E:E=B1406)</f>
        <v>商投建工达州中医药科技园</v>
      </c>
    </row>
    <row r="1407" hidden="1" spans="2:18">
      <c r="B1407" s="40" t="s">
        <v>147</v>
      </c>
      <c r="C1407" s="72">
        <v>45785</v>
      </c>
      <c r="D1407" s="40" t="str">
        <f>VLOOKUP(B1407,辅助信息!E:K,7,FALSE)</f>
        <v>JWDDCD2025052800131</v>
      </c>
      <c r="E1407" s="40" t="str">
        <f>VLOOKUP(F1407,辅助信息!A:B,2,FALSE)</f>
        <v>螺纹钢</v>
      </c>
      <c r="F1407" s="40" t="s">
        <v>18</v>
      </c>
      <c r="G1407" s="36">
        <v>18</v>
      </c>
      <c r="H1407" s="36">
        <f>_xlfn.XLOOKUP(C1407&amp;F1407&amp;I1407&amp;J1407,'[1]2025年已发货'!$F:$F&amp;'[1]2025年已发货'!$C:$C&amp;'[1]2025年已发货'!$G:$G&amp;'[1]2025年已发货'!$H:$H,'[1]2025年已发货'!$E:$E,"未发货")</f>
        <v>18</v>
      </c>
      <c r="I1407" s="40" t="str">
        <f>VLOOKUP(B1407,辅助信息!E:I,3,FALSE)</f>
        <v>（商投建工达州中医药科技园-4工区-11号楼）达州市通川区达州中医药职业学院犀牛大道北段</v>
      </c>
      <c r="J1407" s="40" t="str">
        <f>VLOOKUP(B1407,辅助信息!E:I,4,FALSE)</f>
        <v>张扬</v>
      </c>
      <c r="K1407" s="40">
        <f>VLOOKUP(J1407,辅助信息!H:I,2,FALSE)</f>
        <v>18381904567</v>
      </c>
      <c r="L1407" s="111" t="str">
        <f>VLOOKUP(B1407,辅助信息!E:J,6,FALSE)</f>
        <v>控制炉批号！多了现场不收！,优先安排达钢,提前联系到场规格及数量</v>
      </c>
      <c r="M1407" s="93">
        <v>45784</v>
      </c>
      <c r="O1407" s="64">
        <f ca="1" t="shared" si="67"/>
        <v>0</v>
      </c>
      <c r="P1407" s="64">
        <f ca="1" t="shared" si="68"/>
        <v>187</v>
      </c>
      <c r="Q1407" s="29" t="str">
        <f>VLOOKUP(B1407,辅助信息!E:M,9,FALSE)</f>
        <v>ZTWM-CDGS-XS-2024-0134-商投建工达州中医药科技成果示范园项目</v>
      </c>
      <c r="R1407" s="29" t="str">
        <f>_xlfn._xlws.FILTER(辅助信息!D:D,辅助信息!E:E=B1407)</f>
        <v>商投建工达州中医药科技园</v>
      </c>
    </row>
    <row r="1408" hidden="1" spans="2:18">
      <c r="B1408" s="40" t="s">
        <v>106</v>
      </c>
      <c r="C1408" s="72">
        <v>45785</v>
      </c>
      <c r="D1408" s="40" t="str">
        <f>VLOOKUP(B1408,辅助信息!E:K,7,FALSE)</f>
        <v>JWDDCD2024101600133</v>
      </c>
      <c r="E1408" s="40" t="str">
        <f>VLOOKUP(F1408,辅助信息!A:B,2,FALSE)</f>
        <v>盘螺</v>
      </c>
      <c r="F1408" s="40" t="s">
        <v>40</v>
      </c>
      <c r="G1408" s="36">
        <v>57.5</v>
      </c>
      <c r="H1408" s="36" t="str">
        <f>_xlfn.XLOOKUP(C1408&amp;F1408&amp;I1408&amp;J1408,'[1]2025年已发货'!$F:$F&amp;'[1]2025年已发货'!$C:$C&amp;'[1]2025年已发货'!$G:$G&amp;'[1]2025年已发货'!$H:$H,'[1]2025年已发货'!$E:$E,"未发货")</f>
        <v>未发货</v>
      </c>
      <c r="I1408" s="40" t="str">
        <f>VLOOKUP(B1408,辅助信息!E:I,3,FALSE)</f>
        <v>（五冶钢构宜宾高县月江镇建设项目）  四川省宜宾市高县月江镇刚记超市斜对面(还阳组团沪碳二期项目)</v>
      </c>
      <c r="J1408" s="40" t="str">
        <f>VLOOKUP(B1408,辅助信息!E:I,4,FALSE)</f>
        <v>张朝亮</v>
      </c>
      <c r="K1408" s="40">
        <f>VLOOKUP(J1408,辅助信息!H:I,2,FALSE)</f>
        <v>15228205853</v>
      </c>
      <c r="L1408" s="111" t="str">
        <f>VLOOKUP(B1408,辅助信息!E:J,6,FALSE)</f>
        <v>提前联系到场规格</v>
      </c>
      <c r="M1408" s="93">
        <v>45785</v>
      </c>
      <c r="O1408" s="64">
        <f ca="1" t="shared" ref="O1408:O1413" si="69">IF(OR(M1408="",N1408&lt;&gt;""),"",MAX(M1408-TODAY(),0))</f>
        <v>0</v>
      </c>
      <c r="P1408" s="64">
        <f ca="1" t="shared" ref="P1408:P1486" si="70">IF(M1408="","",IF(N1408&lt;&gt;"",MAX(N1408-M1408,0),IF(TODAY()&gt;M1408,TODAY()-M1408,0)))</f>
        <v>186</v>
      </c>
      <c r="Q1408" s="29" t="str">
        <f>VLOOKUP(B1408,辅助信息!E:M,9,FALSE)</f>
        <v>ZTWM-CDGS-XS-2024-0169-中冶西部钢构-宜宾市南溪区幸福路东路,高县月江镇建设项目</v>
      </c>
      <c r="R1408" s="29" t="str">
        <f>_xlfn._xlws.FILTER(辅助信息!D:D,辅助信息!E:E=B1408)</f>
        <v>五冶钢构-宜宾市南溪区高县月江镇建设项目</v>
      </c>
    </row>
    <row r="1409" hidden="1" spans="2:18">
      <c r="B1409" s="40" t="s">
        <v>106</v>
      </c>
      <c r="C1409" s="72">
        <v>45785</v>
      </c>
      <c r="D1409" s="40" t="str">
        <f>VLOOKUP(B1409,辅助信息!E:K,7,FALSE)</f>
        <v>JWDDCD2024101600133</v>
      </c>
      <c r="E1409" s="40" t="str">
        <f>VLOOKUP(F1409,辅助信息!A:B,2,FALSE)</f>
        <v>螺纹钢</v>
      </c>
      <c r="F1409" s="40" t="s">
        <v>27</v>
      </c>
      <c r="G1409" s="36">
        <v>21</v>
      </c>
      <c r="H1409" s="36">
        <f>_xlfn.XLOOKUP(C1409&amp;F1409&amp;I1409&amp;J1409,'[1]2025年已发货'!$F:$F&amp;'[1]2025年已发货'!$C:$C&amp;'[1]2025年已发货'!$G:$G&amp;'[1]2025年已发货'!$H:$H,'[1]2025年已发货'!$E:$E,"未发货")</f>
        <v>12</v>
      </c>
      <c r="I1409" s="40" t="str">
        <f>VLOOKUP(B1409,辅助信息!E:I,3,FALSE)</f>
        <v>（五冶钢构宜宾高县月江镇建设项目）  四川省宜宾市高县月江镇刚记超市斜对面(还阳组团沪碳二期项目)</v>
      </c>
      <c r="J1409" s="40" t="str">
        <f>VLOOKUP(B1409,辅助信息!E:I,4,FALSE)</f>
        <v>张朝亮</v>
      </c>
      <c r="K1409" s="40">
        <f>VLOOKUP(J1409,辅助信息!H:I,2,FALSE)</f>
        <v>15228205853</v>
      </c>
      <c r="L1409" s="111" t="str">
        <f>VLOOKUP(B1409,辅助信息!E:J,6,FALSE)</f>
        <v>提前联系到场规格</v>
      </c>
      <c r="M1409" s="93">
        <v>45785</v>
      </c>
      <c r="O1409" s="64">
        <f ca="1" t="shared" si="69"/>
        <v>0</v>
      </c>
      <c r="P1409" s="64">
        <f ca="1" t="shared" si="70"/>
        <v>186</v>
      </c>
      <c r="Q1409" s="29" t="str">
        <f>VLOOKUP(B1409,辅助信息!E:M,9,FALSE)</f>
        <v>ZTWM-CDGS-XS-2024-0169-中冶西部钢构-宜宾市南溪区幸福路东路,高县月江镇建设项目</v>
      </c>
      <c r="R1409" s="29" t="str">
        <f>_xlfn._xlws.FILTER(辅助信息!D:D,辅助信息!E:E=B1409)</f>
        <v>五冶钢构-宜宾市南溪区高县月江镇建设项目</v>
      </c>
    </row>
    <row r="1410" hidden="1" spans="2:18">
      <c r="B1410" s="40" t="s">
        <v>106</v>
      </c>
      <c r="C1410" s="72">
        <v>45785</v>
      </c>
      <c r="D1410" s="40" t="str">
        <f>VLOOKUP(B1410,辅助信息!E:K,7,FALSE)</f>
        <v>JWDDCD2024101600133</v>
      </c>
      <c r="E1410" s="40" t="str">
        <f>VLOOKUP(F1410,辅助信息!A:B,2,FALSE)</f>
        <v>螺纹钢</v>
      </c>
      <c r="F1410" s="40" t="s">
        <v>19</v>
      </c>
      <c r="G1410" s="36">
        <v>21</v>
      </c>
      <c r="H1410" s="36">
        <f>_xlfn.XLOOKUP(C1410&amp;F1410&amp;I1410&amp;J1410,'[1]2025年已发货'!$F:$F&amp;'[1]2025年已发货'!$C:$C&amp;'[1]2025年已发货'!$G:$G&amp;'[1]2025年已发货'!$H:$H,'[1]2025年已发货'!$E:$E,"未发货")</f>
        <v>12</v>
      </c>
      <c r="I1410" s="40" t="str">
        <f>VLOOKUP(B1410,辅助信息!E:I,3,FALSE)</f>
        <v>（五冶钢构宜宾高县月江镇建设项目）  四川省宜宾市高县月江镇刚记超市斜对面(还阳组团沪碳二期项目)</v>
      </c>
      <c r="J1410" s="40" t="str">
        <f>VLOOKUP(B1410,辅助信息!E:I,4,FALSE)</f>
        <v>张朝亮</v>
      </c>
      <c r="K1410" s="40">
        <f>VLOOKUP(J1410,辅助信息!H:I,2,FALSE)</f>
        <v>15228205853</v>
      </c>
      <c r="L1410" s="111" t="str">
        <f>VLOOKUP(B1410,辅助信息!E:J,6,FALSE)</f>
        <v>提前联系到场规格</v>
      </c>
      <c r="M1410" s="93">
        <v>45785</v>
      </c>
      <c r="O1410" s="64">
        <f ca="1" t="shared" si="69"/>
        <v>0</v>
      </c>
      <c r="P1410" s="64">
        <f ca="1" t="shared" si="70"/>
        <v>186</v>
      </c>
      <c r="Q1410" s="29" t="str">
        <f>VLOOKUP(B1410,辅助信息!E:M,9,FALSE)</f>
        <v>ZTWM-CDGS-XS-2024-0169-中冶西部钢构-宜宾市南溪区幸福路东路,高县月江镇建设项目</v>
      </c>
      <c r="R1410" s="29" t="str">
        <f>_xlfn._xlws.FILTER(辅助信息!D:D,辅助信息!E:E=B1410)</f>
        <v>五冶钢构-宜宾市南溪区高县月江镇建设项目</v>
      </c>
    </row>
    <row r="1411" hidden="1" spans="2:18">
      <c r="B1411" s="40" t="s">
        <v>106</v>
      </c>
      <c r="C1411" s="72">
        <v>45785</v>
      </c>
      <c r="D1411" s="40" t="str">
        <f>VLOOKUP(B1411,辅助信息!E:K,7,FALSE)</f>
        <v>JWDDCD2024101600133</v>
      </c>
      <c r="E1411" s="40" t="str">
        <f>VLOOKUP(F1411,辅助信息!A:B,2,FALSE)</f>
        <v>螺纹钢</v>
      </c>
      <c r="F1411" s="40" t="s">
        <v>33</v>
      </c>
      <c r="G1411" s="36">
        <v>9</v>
      </c>
      <c r="H1411" s="36" t="str">
        <f>_xlfn.XLOOKUP(C1411&amp;F1411&amp;I1411&amp;J1411,'[1]2025年已发货'!$F:$F&amp;'[1]2025年已发货'!$C:$C&amp;'[1]2025年已发货'!$G:$G&amp;'[1]2025年已发货'!$H:$H,'[1]2025年已发货'!$E:$E,"未发货")</f>
        <v>未发货</v>
      </c>
      <c r="I1411" s="40" t="str">
        <f>VLOOKUP(B1411,辅助信息!E:I,3,FALSE)</f>
        <v>（五冶钢构宜宾高县月江镇建设项目）  四川省宜宾市高县月江镇刚记超市斜对面(还阳组团沪碳二期项目)</v>
      </c>
      <c r="J1411" s="40" t="str">
        <f>VLOOKUP(B1411,辅助信息!E:I,4,FALSE)</f>
        <v>张朝亮</v>
      </c>
      <c r="K1411" s="40">
        <f>VLOOKUP(J1411,辅助信息!H:I,2,FALSE)</f>
        <v>15228205853</v>
      </c>
      <c r="L1411" s="111" t="str">
        <f>VLOOKUP(B1411,辅助信息!E:J,6,FALSE)</f>
        <v>提前联系到场规格</v>
      </c>
      <c r="M1411" s="93">
        <v>45785</v>
      </c>
      <c r="O1411" s="64">
        <f ca="1" t="shared" si="69"/>
        <v>0</v>
      </c>
      <c r="P1411" s="64">
        <f ca="1" t="shared" si="70"/>
        <v>186</v>
      </c>
      <c r="Q1411" s="29" t="str">
        <f>VLOOKUP(B1411,辅助信息!E:M,9,FALSE)</f>
        <v>ZTWM-CDGS-XS-2024-0169-中冶西部钢构-宜宾市南溪区幸福路东路,高县月江镇建设项目</v>
      </c>
      <c r="R1411" s="29" t="str">
        <f>_xlfn._xlws.FILTER(辅助信息!D:D,辅助信息!E:E=B1411)</f>
        <v>五冶钢构-宜宾市南溪区高县月江镇建设项目</v>
      </c>
    </row>
    <row r="1412" hidden="1" spans="2:18">
      <c r="B1412" s="40" t="s">
        <v>106</v>
      </c>
      <c r="C1412" s="72">
        <v>45785</v>
      </c>
      <c r="D1412" s="40" t="str">
        <f>VLOOKUP(B1412,辅助信息!E:K,7,FALSE)</f>
        <v>JWDDCD2024101600133</v>
      </c>
      <c r="E1412" s="40" t="str">
        <f>VLOOKUP(F1412,辅助信息!A:B,2,FALSE)</f>
        <v>螺纹钢</v>
      </c>
      <c r="F1412" s="40" t="s">
        <v>28</v>
      </c>
      <c r="G1412" s="36">
        <v>21</v>
      </c>
      <c r="H1412" s="36" t="str">
        <f>_xlfn.XLOOKUP(C1412&amp;F1412&amp;I1412&amp;J1412,'[1]2025年已发货'!$F:$F&amp;'[1]2025年已发货'!$C:$C&amp;'[1]2025年已发货'!$G:$G&amp;'[1]2025年已发货'!$H:$H,'[1]2025年已发货'!$E:$E,"未发货")</f>
        <v>未发货</v>
      </c>
      <c r="I1412" s="40" t="str">
        <f>VLOOKUP(B1412,辅助信息!E:I,3,FALSE)</f>
        <v>（五冶钢构宜宾高县月江镇建设项目）  四川省宜宾市高县月江镇刚记超市斜对面(还阳组团沪碳二期项目)</v>
      </c>
      <c r="J1412" s="40" t="str">
        <f>VLOOKUP(B1412,辅助信息!E:I,4,FALSE)</f>
        <v>张朝亮</v>
      </c>
      <c r="K1412" s="40">
        <f>VLOOKUP(J1412,辅助信息!H:I,2,FALSE)</f>
        <v>15228205853</v>
      </c>
      <c r="L1412" s="111" t="str">
        <f>VLOOKUP(B1412,辅助信息!E:J,6,FALSE)</f>
        <v>提前联系到场规格</v>
      </c>
      <c r="M1412" s="93">
        <v>45785</v>
      </c>
      <c r="O1412" s="64">
        <f ca="1" t="shared" si="69"/>
        <v>0</v>
      </c>
      <c r="P1412" s="64">
        <f ca="1" t="shared" si="70"/>
        <v>186</v>
      </c>
      <c r="Q1412" s="29" t="str">
        <f>VLOOKUP(B1412,辅助信息!E:M,9,FALSE)</f>
        <v>ZTWM-CDGS-XS-2024-0169-中冶西部钢构-宜宾市南溪区幸福路东路,高县月江镇建设项目</v>
      </c>
      <c r="R1412" s="29" t="str">
        <f>_xlfn._xlws.FILTER(辅助信息!D:D,辅助信息!E:E=B1412)</f>
        <v>五冶钢构-宜宾市南溪区高县月江镇建设项目</v>
      </c>
    </row>
    <row r="1413" hidden="1" spans="2:18">
      <c r="B1413" s="40" t="s">
        <v>106</v>
      </c>
      <c r="C1413" s="72">
        <v>45785</v>
      </c>
      <c r="D1413" s="40" t="str">
        <f>VLOOKUP(B1413,辅助信息!E:K,7,FALSE)</f>
        <v>JWDDCD2024101600133</v>
      </c>
      <c r="E1413" s="40" t="str">
        <f>VLOOKUP(F1413,辅助信息!A:B,2,FALSE)</f>
        <v>螺纹钢</v>
      </c>
      <c r="F1413" s="40" t="s">
        <v>18</v>
      </c>
      <c r="G1413" s="36">
        <v>12</v>
      </c>
      <c r="H1413" s="36">
        <f>_xlfn.XLOOKUP(C1413&amp;F1413&amp;I1413&amp;J1413,'[1]2025年已发货'!$F:$F&amp;'[1]2025年已发货'!$C:$C&amp;'[1]2025年已发货'!$G:$G&amp;'[1]2025年已发货'!$H:$H,'[1]2025年已发货'!$E:$E,"未发货")</f>
        <v>12</v>
      </c>
      <c r="I1413" s="40" t="str">
        <f>VLOOKUP(B1413,辅助信息!E:I,3,FALSE)</f>
        <v>（五冶钢构宜宾高县月江镇建设项目）  四川省宜宾市高县月江镇刚记超市斜对面(还阳组团沪碳二期项目)</v>
      </c>
      <c r="J1413" s="40" t="str">
        <f>VLOOKUP(B1413,辅助信息!E:I,4,FALSE)</f>
        <v>张朝亮</v>
      </c>
      <c r="K1413" s="40">
        <f>VLOOKUP(J1413,辅助信息!H:I,2,FALSE)</f>
        <v>15228205853</v>
      </c>
      <c r="L1413" s="111" t="str">
        <f>VLOOKUP(B1413,辅助信息!E:J,6,FALSE)</f>
        <v>提前联系到场规格</v>
      </c>
      <c r="M1413" s="93">
        <v>45785</v>
      </c>
      <c r="O1413" s="64">
        <f ca="1" t="shared" si="69"/>
        <v>0</v>
      </c>
      <c r="P1413" s="64">
        <f ca="1" t="shared" si="70"/>
        <v>186</v>
      </c>
      <c r="Q1413" s="29" t="str">
        <f>VLOOKUP(B1413,辅助信息!E:M,9,FALSE)</f>
        <v>ZTWM-CDGS-XS-2024-0169-中冶西部钢构-宜宾市南溪区幸福路东路,高县月江镇建设项目</v>
      </c>
      <c r="R1413" s="29" t="str">
        <f>_xlfn._xlws.FILTER(辅助信息!D:D,辅助信息!E:E=B1413)</f>
        <v>五冶钢构-宜宾市南溪区高县月江镇建设项目</v>
      </c>
    </row>
    <row r="1414" hidden="1" spans="2:18">
      <c r="B1414" s="99" t="s">
        <v>127</v>
      </c>
      <c r="C1414" s="72">
        <v>45785</v>
      </c>
      <c r="D1414" s="40" t="str">
        <f>VLOOKUP(B1414,辅助信息!E:K,7,FALSE)</f>
        <v>JWDDCD2025051000019</v>
      </c>
      <c r="E1414" s="40" t="str">
        <f>VLOOKUP(F1414,辅助信息!A:B,2,FALSE)</f>
        <v>盘螺</v>
      </c>
      <c r="F1414" s="40" t="s">
        <v>49</v>
      </c>
      <c r="G1414" s="36">
        <v>12</v>
      </c>
      <c r="H1414" s="36" t="str">
        <f>_xlfn.XLOOKUP(C1414&amp;F1414&amp;I1414&amp;J1414,'[1]2025年已发货'!$F:$F&amp;'[1]2025年已发货'!$C:$C&amp;'[1]2025年已发货'!$G:$G&amp;'[1]2025年已发货'!$H:$H,'[1]2025年已发货'!$E:$E,"未发货")</f>
        <v>未发货</v>
      </c>
      <c r="I1414" s="40" t="str">
        <f>VLOOKUP(B1414,辅助信息!E:I,3,FALSE)</f>
        <v>(五冶钢构医学科学产业园建设项目房建三部-管网总坪)四川省南充市顺庆区搬罾街道学府大道二段</v>
      </c>
      <c r="J1414" s="40" t="str">
        <f>VLOOKUP(B1414,辅助信息!E:I,4,FALSE)</f>
        <v>郑林</v>
      </c>
      <c r="K1414" s="40">
        <f>VLOOKUP(J1414,辅助信息!H:I,2,FALSE)</f>
        <v>18349955455</v>
      </c>
      <c r="L1414" s="111" t="str">
        <f>VLOOKUP(B1414,辅助信息!E:J,6,FALSE)</f>
        <v>送货单：送货单位：南充思临新材料科技有限公司,收货单位：五冶集团川北(南充)建设有限公司,项目名称：南充医学科学产业园,送货车型13米,装货前联系收货人核实到场规格</v>
      </c>
      <c r="M1414" s="93">
        <v>45785</v>
      </c>
      <c r="O1414" s="64">
        <f ca="1" t="shared" ref="O1414:O1420" si="71">IF(OR(M1414="",N1414&lt;&gt;""),"",MAX(M1414-TODAY(),0))</f>
        <v>0</v>
      </c>
      <c r="P1414" s="64">
        <f ca="1" t="shared" si="70"/>
        <v>186</v>
      </c>
      <c r="Q1414" s="29" t="str">
        <f>VLOOKUP(B1414,辅助信息!E:M,9,FALSE)</f>
        <v>ZTWM-CDGS-XS-2024-0248-五冶钢构-南充市医学院项目</v>
      </c>
      <c r="R1414" s="29" t="str">
        <f>_xlfn._xlws.FILTER(辅助信息!D:D,辅助信息!E:E=B1414)</f>
        <v>五冶钢构南充医学科学产业园建设项目</v>
      </c>
    </row>
    <row r="1415" hidden="1" spans="2:18">
      <c r="B1415" s="99" t="s">
        <v>127</v>
      </c>
      <c r="C1415" s="72">
        <v>45785</v>
      </c>
      <c r="D1415" s="40" t="str">
        <f>VLOOKUP(B1415,辅助信息!E:K,7,FALSE)</f>
        <v>JWDDCD2025051000019</v>
      </c>
      <c r="E1415" s="40" t="str">
        <f>VLOOKUP(F1415,辅助信息!A:B,2,FALSE)</f>
        <v>盘螺</v>
      </c>
      <c r="F1415" s="40" t="s">
        <v>41</v>
      </c>
      <c r="G1415" s="36">
        <v>10</v>
      </c>
      <c r="H1415" s="36" t="str">
        <f>_xlfn.XLOOKUP(C1415&amp;F1415&amp;I1415&amp;J1415,'[1]2025年已发货'!$F:$F&amp;'[1]2025年已发货'!$C:$C&amp;'[1]2025年已发货'!$G:$G&amp;'[1]2025年已发货'!$H:$H,'[1]2025年已发货'!$E:$E,"未发货")</f>
        <v>未发货</v>
      </c>
      <c r="I1415" s="40" t="str">
        <f>VLOOKUP(B1415,辅助信息!E:I,3,FALSE)</f>
        <v>(五冶钢构医学科学产业园建设项目房建三部-管网总坪)四川省南充市顺庆区搬罾街道学府大道二段</v>
      </c>
      <c r="J1415" s="40" t="str">
        <f>VLOOKUP(B1415,辅助信息!E:I,4,FALSE)</f>
        <v>郑林</v>
      </c>
      <c r="K1415" s="40">
        <f>VLOOKUP(J1415,辅助信息!H:I,2,FALSE)</f>
        <v>18349955455</v>
      </c>
      <c r="L1415" s="111" t="str">
        <f>VLOOKUP(B1415,辅助信息!E:J,6,FALSE)</f>
        <v>送货单：送货单位：南充思临新材料科技有限公司,收货单位：五冶集团川北(南充)建设有限公司,项目名称：南充医学科学产业园,送货车型13米,装货前联系收货人核实到场规格</v>
      </c>
      <c r="M1415" s="93">
        <v>45785</v>
      </c>
      <c r="O1415" s="64">
        <f ca="1" t="shared" si="71"/>
        <v>0</v>
      </c>
      <c r="P1415" s="64">
        <f ca="1" t="shared" si="70"/>
        <v>186</v>
      </c>
      <c r="Q1415" s="29" t="str">
        <f>VLOOKUP(B1415,辅助信息!E:M,9,FALSE)</f>
        <v>ZTWM-CDGS-XS-2024-0248-五冶钢构-南充市医学院项目</v>
      </c>
      <c r="R1415" s="29" t="str">
        <f>_xlfn._xlws.FILTER(辅助信息!D:D,辅助信息!E:E=B1415)</f>
        <v>五冶钢构南充医学科学产业园建设项目</v>
      </c>
    </row>
    <row r="1416" hidden="1" spans="2:18">
      <c r="B1416" s="99" t="s">
        <v>127</v>
      </c>
      <c r="C1416" s="72">
        <v>45785</v>
      </c>
      <c r="D1416" s="40" t="str">
        <f>VLOOKUP(B1416,辅助信息!E:K,7,FALSE)</f>
        <v>JWDDCD2025051000019</v>
      </c>
      <c r="E1416" s="40" t="str">
        <f>VLOOKUP(F1416,辅助信息!A:B,2,FALSE)</f>
        <v>螺纹钢</v>
      </c>
      <c r="F1416" s="40" t="s">
        <v>27</v>
      </c>
      <c r="G1416" s="36">
        <v>13</v>
      </c>
      <c r="H1416" s="36" t="str">
        <f>_xlfn.XLOOKUP(C1416&amp;F1416&amp;I1416&amp;J1416,'[1]2025年已发货'!$F:$F&amp;'[1]2025年已发货'!$C:$C&amp;'[1]2025年已发货'!$G:$G&amp;'[1]2025年已发货'!$H:$H,'[1]2025年已发货'!$E:$E,"未发货")</f>
        <v>未发货</v>
      </c>
      <c r="I1416" s="40" t="str">
        <f>VLOOKUP(B1416,辅助信息!E:I,3,FALSE)</f>
        <v>(五冶钢构医学科学产业园建设项目房建三部-管网总坪)四川省南充市顺庆区搬罾街道学府大道二段</v>
      </c>
      <c r="J1416" s="40" t="str">
        <f>VLOOKUP(B1416,辅助信息!E:I,4,FALSE)</f>
        <v>郑林</v>
      </c>
      <c r="K1416" s="40">
        <f>VLOOKUP(J1416,辅助信息!H:I,2,FALSE)</f>
        <v>18349955455</v>
      </c>
      <c r="L1416" s="111" t="str">
        <f>VLOOKUP(B1416,辅助信息!E:J,6,FALSE)</f>
        <v>送货单：送货单位：南充思临新材料科技有限公司,收货单位：五冶集团川北(南充)建设有限公司,项目名称：南充医学科学产业园,送货车型13米,装货前联系收货人核实到场规格</v>
      </c>
      <c r="M1416" s="93">
        <v>45785</v>
      </c>
      <c r="O1416" s="64">
        <f ca="1" t="shared" si="71"/>
        <v>0</v>
      </c>
      <c r="P1416" s="64">
        <f ca="1" t="shared" si="70"/>
        <v>186</v>
      </c>
      <c r="Q1416" s="29" t="str">
        <f>VLOOKUP(B1416,辅助信息!E:M,9,FALSE)</f>
        <v>ZTWM-CDGS-XS-2024-0248-五冶钢构-南充市医学院项目</v>
      </c>
      <c r="R1416" s="29" t="str">
        <f>_xlfn._xlws.FILTER(辅助信息!D:D,辅助信息!E:E=B1416)</f>
        <v>五冶钢构南充医学科学产业园建设项目</v>
      </c>
    </row>
    <row r="1417" hidden="1" spans="2:18">
      <c r="B1417" s="99" t="s">
        <v>72</v>
      </c>
      <c r="C1417" s="72">
        <v>45785</v>
      </c>
      <c r="D1417" s="40" t="str">
        <f>VLOOKUP(B1417,辅助信息!E:K,7,FALSE)</f>
        <v>JWDDCD2025051000019</v>
      </c>
      <c r="E1417" s="40" t="str">
        <f>VLOOKUP(F1417,辅助信息!A:B,2,FALSE)</f>
        <v>盘螺</v>
      </c>
      <c r="F1417" s="40" t="s">
        <v>49</v>
      </c>
      <c r="G1417" s="36">
        <v>5</v>
      </c>
      <c r="H1417" s="36" t="str">
        <f>_xlfn.XLOOKUP(C1417&amp;F1417&amp;I1417&amp;J1417,'[1]2025年已发货'!$F:$F&amp;'[1]2025年已发货'!$C:$C&amp;'[1]2025年已发货'!$G:$G&amp;'[1]2025年已发货'!$H:$H,'[1]2025年已发货'!$E:$E,"未发货")</f>
        <v>未发货</v>
      </c>
      <c r="I1417" s="40" t="str">
        <f>VLOOKUP(B1417,辅助信息!E:I,3,FALSE)</f>
        <v>(五冶钢构医学科学产业园建设项目房建二部-网羽馆（6-5）)四川省南充市顺庆区搬罾街道学府大道二段</v>
      </c>
      <c r="J1417" s="40" t="str">
        <f>VLOOKUP(B1417,辅助信息!E:I,4,FALSE)</f>
        <v>安南</v>
      </c>
      <c r="K1417" s="40">
        <f>VLOOKUP(J1417,辅助信息!H:I,2,FALSE)</f>
        <v>19950525030</v>
      </c>
      <c r="L1417" s="111" t="str">
        <f>VLOOKUP(B1417,辅助信息!E:J,6,FALSE)</f>
        <v>送货单：送货单位：南充思临新材料科技有限公司,收货单位：五冶集团川北(南充)建设有限公司,项目名称：南充医学科学产业园,送货车型13米,装货前联系收货人核实到场规格</v>
      </c>
      <c r="M1417" s="93">
        <v>45785</v>
      </c>
      <c r="O1417" s="64">
        <f ca="1" t="shared" si="71"/>
        <v>0</v>
      </c>
      <c r="P1417" s="64">
        <f ca="1" t="shared" si="70"/>
        <v>186</v>
      </c>
      <c r="Q1417" s="29" t="str">
        <f>VLOOKUP(B1417,辅助信息!E:M,9,FALSE)</f>
        <v>ZTWM-CDGS-XS-2024-0248-五冶钢构-南充市医学院项目</v>
      </c>
      <c r="R1417" s="29" t="str">
        <f>_xlfn._xlws.FILTER(辅助信息!D:D,辅助信息!E:E=B1417)</f>
        <v>五冶钢构南充医学科学产业园建设项目</v>
      </c>
    </row>
    <row r="1418" hidden="1" spans="2:18">
      <c r="B1418" s="99" t="s">
        <v>72</v>
      </c>
      <c r="C1418" s="72">
        <v>45785</v>
      </c>
      <c r="D1418" s="40" t="str">
        <f>VLOOKUP(B1418,辅助信息!E:K,7,FALSE)</f>
        <v>JWDDCD2025051000019</v>
      </c>
      <c r="E1418" s="40" t="str">
        <f>VLOOKUP(F1418,辅助信息!A:B,2,FALSE)</f>
        <v>盘螺</v>
      </c>
      <c r="F1418" s="40" t="s">
        <v>40</v>
      </c>
      <c r="G1418" s="36">
        <v>2.5</v>
      </c>
      <c r="H1418" s="36" t="str">
        <f>_xlfn.XLOOKUP(C1418&amp;F1418&amp;I1418&amp;J1418,'[1]2025年已发货'!$F:$F&amp;'[1]2025年已发货'!$C:$C&amp;'[1]2025年已发货'!$G:$G&amp;'[1]2025年已发货'!$H:$H,'[1]2025年已发货'!$E:$E,"未发货")</f>
        <v>未发货</v>
      </c>
      <c r="I1418" s="40" t="str">
        <f>VLOOKUP(B1418,辅助信息!E:I,3,FALSE)</f>
        <v>(五冶钢构医学科学产业园建设项目房建二部-网羽馆（6-5）)四川省南充市顺庆区搬罾街道学府大道二段</v>
      </c>
      <c r="J1418" s="40" t="str">
        <f>VLOOKUP(B1418,辅助信息!E:I,4,FALSE)</f>
        <v>安南</v>
      </c>
      <c r="K1418" s="40">
        <f>VLOOKUP(J1418,辅助信息!H:I,2,FALSE)</f>
        <v>19950525030</v>
      </c>
      <c r="L1418" s="111" t="str">
        <f>VLOOKUP(B1418,辅助信息!E:J,6,FALSE)</f>
        <v>送货单：送货单位：南充思临新材料科技有限公司,收货单位：五冶集团川北(南充)建设有限公司,项目名称：南充医学科学产业园,送货车型13米,装货前联系收货人核实到场规格</v>
      </c>
      <c r="M1418" s="93">
        <v>45785</v>
      </c>
      <c r="O1418" s="64">
        <f ca="1" t="shared" si="71"/>
        <v>0</v>
      </c>
      <c r="P1418" s="64">
        <f ca="1" t="shared" si="70"/>
        <v>186</v>
      </c>
      <c r="Q1418" s="29" t="str">
        <f>VLOOKUP(B1418,辅助信息!E:M,9,FALSE)</f>
        <v>ZTWM-CDGS-XS-2024-0248-五冶钢构-南充市医学院项目</v>
      </c>
      <c r="R1418" s="29" t="str">
        <f>_xlfn._xlws.FILTER(辅助信息!D:D,辅助信息!E:E=B1418)</f>
        <v>五冶钢构南充医学科学产业园建设项目</v>
      </c>
    </row>
    <row r="1419" hidden="1" spans="2:18">
      <c r="B1419" s="99" t="s">
        <v>72</v>
      </c>
      <c r="C1419" s="72">
        <v>45785</v>
      </c>
      <c r="D1419" s="40" t="str">
        <f>VLOOKUP(B1419,辅助信息!E:K,7,FALSE)</f>
        <v>JWDDCD2025051000019</v>
      </c>
      <c r="E1419" s="40" t="str">
        <f>VLOOKUP(F1419,辅助信息!A:B,2,FALSE)</f>
        <v>螺纹钢</v>
      </c>
      <c r="F1419" s="40" t="s">
        <v>27</v>
      </c>
      <c r="G1419" s="36">
        <v>25</v>
      </c>
      <c r="H1419" s="36" t="str">
        <f>_xlfn.XLOOKUP(C1419&amp;F1419&amp;I1419&amp;J1419,'[1]2025年已发货'!$F:$F&amp;'[1]2025年已发货'!$C:$C&amp;'[1]2025年已发货'!$G:$G&amp;'[1]2025年已发货'!$H:$H,'[1]2025年已发货'!$E:$E,"未发货")</f>
        <v>未发货</v>
      </c>
      <c r="I1419" s="40" t="str">
        <f>VLOOKUP(B1419,辅助信息!E:I,3,FALSE)</f>
        <v>(五冶钢构医学科学产业园建设项目房建二部-网羽馆（6-5）)四川省南充市顺庆区搬罾街道学府大道二段</v>
      </c>
      <c r="J1419" s="40" t="str">
        <f>VLOOKUP(B1419,辅助信息!E:I,4,FALSE)</f>
        <v>安南</v>
      </c>
      <c r="K1419" s="40">
        <f>VLOOKUP(J1419,辅助信息!H:I,2,FALSE)</f>
        <v>19950525030</v>
      </c>
      <c r="L1419" s="111" t="str">
        <f>VLOOKUP(B1419,辅助信息!E:J,6,FALSE)</f>
        <v>送货单：送货单位：南充思临新材料科技有限公司,收货单位：五冶集团川北(南充)建设有限公司,项目名称：南充医学科学产业园,送货车型13米,装货前联系收货人核实到场规格</v>
      </c>
      <c r="M1419" s="93">
        <v>45785</v>
      </c>
      <c r="O1419" s="64">
        <f ca="1" t="shared" si="71"/>
        <v>0</v>
      </c>
      <c r="P1419" s="64">
        <f ca="1" t="shared" si="70"/>
        <v>186</v>
      </c>
      <c r="Q1419" s="29" t="str">
        <f>VLOOKUP(B1419,辅助信息!E:M,9,FALSE)</f>
        <v>ZTWM-CDGS-XS-2024-0248-五冶钢构-南充市医学院项目</v>
      </c>
      <c r="R1419" s="29" t="str">
        <f>_xlfn._xlws.FILTER(辅助信息!D:D,辅助信息!E:E=B1419)</f>
        <v>五冶钢构南充医学科学产业园建设项目</v>
      </c>
    </row>
    <row r="1420" hidden="1" spans="1:18">
      <c r="A1420" s="59" t="s">
        <v>100</v>
      </c>
      <c r="B1420" s="40" t="s">
        <v>135</v>
      </c>
      <c r="C1420" s="72">
        <v>45785</v>
      </c>
      <c r="D1420" s="40" t="str">
        <f>VLOOKUP(B1420,辅助信息!E:K,7,FALSE)</f>
        <v>JWDDCD2025050800080</v>
      </c>
      <c r="E1420" s="40" t="str">
        <f>VLOOKUP(F1420,辅助信息!A:B,2,FALSE)</f>
        <v>螺纹钢</v>
      </c>
      <c r="F1420" s="40" t="s">
        <v>130</v>
      </c>
      <c r="G1420" s="36">
        <v>70</v>
      </c>
      <c r="H1420" s="36" t="str">
        <f>_xlfn.XLOOKUP(C1420&amp;F1420&amp;I1420&amp;J1420,'[1]2025年已发货'!$F:$F&amp;'[1]2025年已发货'!$C:$C&amp;'[1]2025年已发货'!$G:$G&amp;'[1]2025年已发货'!$H:$H,'[1]2025年已发货'!$E:$E,"未发货")</f>
        <v>未发货</v>
      </c>
      <c r="I1420" s="40" t="str">
        <f>VLOOKUP(B1420,辅助信息!E:I,3,FALSE)</f>
        <v>(宜宾兴港三江新区长江工业园建设项目-M2-2#厂房)宜宾市翠屏区宜宾汽车零部件配套产业基地(纬五路南)</v>
      </c>
      <c r="J1420" s="40" t="str">
        <f>VLOOKUP(B1420,辅助信息!E:I,4,FALSE)</f>
        <v>李国享</v>
      </c>
      <c r="K1420" s="40">
        <f>VLOOKUP(J1420,辅助信息!H:I,2,FALSE)</f>
        <v>17713876279</v>
      </c>
      <c r="L1420" s="111" t="str">
        <f>VLOOKUP(B1420,辅助信息!E:J,6,FALSE)</f>
        <v>装货前联系收货人核实到场规格，货物最下面用方木垫下方便卸货</v>
      </c>
      <c r="M1420" s="93">
        <v>45785</v>
      </c>
      <c r="O1420" s="64">
        <f ca="1" t="shared" si="71"/>
        <v>0</v>
      </c>
      <c r="P1420" s="64">
        <f ca="1" t="shared" si="70"/>
        <v>186</v>
      </c>
      <c r="Q1420" s="29" t="str">
        <f>VLOOKUP(B1420,辅助信息!E:M,9,FALSE)</f>
        <v>ZTWM-CDGS-XS-2025-0059-宜宾兴港建材-宜宾冷链项目</v>
      </c>
      <c r="R1420" s="29" t="str">
        <f>_xlfn._xlws.FILTER(辅助信息!D:D,辅助信息!E:E=B1420)</f>
        <v>宜宾兴港三江新区长江工业园建设项目</v>
      </c>
    </row>
    <row r="1421" hidden="1" spans="2:18">
      <c r="B1421" s="40" t="s">
        <v>81</v>
      </c>
      <c r="C1421" s="72">
        <v>45785</v>
      </c>
      <c r="D1421" s="40" t="str">
        <f>VLOOKUP(B1421,辅助信息!E:K,7,FALSE)</f>
        <v>JWDDCD2025060900080</v>
      </c>
      <c r="E1421" s="40" t="str">
        <f>VLOOKUP(F1421,辅助信息!A:B,2,FALSE)</f>
        <v>高线</v>
      </c>
      <c r="F1421" s="40" t="s">
        <v>53</v>
      </c>
      <c r="G1421" s="36">
        <v>5</v>
      </c>
      <c r="H1421" s="36" t="str">
        <f>_xlfn.XLOOKUP(C1421&amp;F1421&amp;I1421&amp;J1421,'[1]2025年已发货'!$F:$F&amp;'[1]2025年已发货'!$C:$C&amp;'[1]2025年已发货'!$G:$G&amp;'[1]2025年已发货'!$H:$H,'[1]2025年已发货'!$E:$E,"未发货")</f>
        <v>未发货</v>
      </c>
      <c r="I1421" s="40" t="str">
        <f>VLOOKUP(B1421,辅助信息!E:I,3,FALSE)</f>
        <v>（华西简阳西城嘉苑）四川省成都市简阳市简城街道高屋村</v>
      </c>
      <c r="J1421" s="40" t="str">
        <f>VLOOKUP(B1421,辅助信息!E:I,4,FALSE)</f>
        <v>张瀚镭</v>
      </c>
      <c r="K1421" s="40">
        <f>VLOOKUP(J1421,辅助信息!H:I,2,FALSE)</f>
        <v>15884666220</v>
      </c>
      <c r="L1421" s="111" t="str">
        <f>VLOOKUP(B1421,辅助信息!E:J,6,FALSE)</f>
        <v>现场禁止使用氢能源挂车！优先威钢发货,我方卸车,新老国标钢厂不加价可直发，因陕钢多次出现磅差，项目拒绝使用</v>
      </c>
      <c r="M1421" s="93">
        <v>45787</v>
      </c>
      <c r="O1421" s="64">
        <f ca="1" t="shared" ref="O1421:O1484" si="72">IF(OR(M1421="",N1421&lt;&gt;""),"",MAX(M1421-TODAY(),0))</f>
        <v>0</v>
      </c>
      <c r="P1421" s="64">
        <f ca="1" t="shared" ref="P1421:P1435" si="73">IF(M1421="","",IF(N1421&lt;&gt;"",MAX(N1421-M1421,0),IF(TODAY()&gt;M1421,TODAY()-M1421,0)))</f>
        <v>184</v>
      </c>
      <c r="Q1421" s="29" t="str">
        <f>VLOOKUP(B1421,辅助信息!E:M,9,FALSE)</f>
        <v>ZTWM-CDGS-XS-2024-0030-华西集采-简州大道</v>
      </c>
      <c r="R1421" s="29" t="str">
        <f>_xlfn._xlws.FILTER(辅助信息!D:D,辅助信息!E:E=B1421)</f>
        <v>华西简阳西城嘉苑</v>
      </c>
    </row>
    <row r="1422" hidden="1" spans="2:18">
      <c r="B1422" s="40" t="s">
        <v>81</v>
      </c>
      <c r="C1422" s="72">
        <v>45785</v>
      </c>
      <c r="D1422" s="40" t="str">
        <f>VLOOKUP(B1422,辅助信息!E:K,7,FALSE)</f>
        <v>JWDDCD2025060900080</v>
      </c>
      <c r="E1422" s="40" t="str">
        <f>VLOOKUP(F1422,辅助信息!A:B,2,FALSE)</f>
        <v>盘螺</v>
      </c>
      <c r="F1422" s="40" t="s">
        <v>49</v>
      </c>
      <c r="G1422" s="36">
        <v>2</v>
      </c>
      <c r="H1422" s="36" t="str">
        <f>_xlfn.XLOOKUP(C1422&amp;F1422&amp;I1422&amp;J1422,'[1]2025年已发货'!$F:$F&amp;'[1]2025年已发货'!$C:$C&amp;'[1]2025年已发货'!$G:$G&amp;'[1]2025年已发货'!$H:$H,'[1]2025年已发货'!$E:$E,"未发货")</f>
        <v>未发货</v>
      </c>
      <c r="I1422" s="40" t="str">
        <f>VLOOKUP(B1422,辅助信息!E:I,3,FALSE)</f>
        <v>（华西简阳西城嘉苑）四川省成都市简阳市简城街道高屋村</v>
      </c>
      <c r="J1422" s="40" t="str">
        <f>VLOOKUP(B1422,辅助信息!E:I,4,FALSE)</f>
        <v>张瀚镭</v>
      </c>
      <c r="K1422" s="40">
        <f>VLOOKUP(J1422,辅助信息!H:I,2,FALSE)</f>
        <v>15884666220</v>
      </c>
      <c r="L1422" s="111" t="str">
        <f>VLOOKUP(B1422,辅助信息!E:J,6,FALSE)</f>
        <v>现场禁止使用氢能源挂车！优先威钢发货,我方卸车,新老国标钢厂不加价可直发，因陕钢多次出现磅差，项目拒绝使用</v>
      </c>
      <c r="M1422" s="93">
        <v>45787</v>
      </c>
      <c r="O1422" s="64">
        <f ca="1" t="shared" si="72"/>
        <v>0</v>
      </c>
      <c r="P1422" s="64">
        <f ca="1" t="shared" si="73"/>
        <v>184</v>
      </c>
      <c r="Q1422" s="29" t="str">
        <f>VLOOKUP(B1422,辅助信息!E:M,9,FALSE)</f>
        <v>ZTWM-CDGS-XS-2024-0030-华西集采-简州大道</v>
      </c>
      <c r="R1422" s="29" t="str">
        <f>_xlfn._xlws.FILTER(辅助信息!D:D,辅助信息!E:E=B1422)</f>
        <v>华西简阳西城嘉苑</v>
      </c>
    </row>
    <row r="1423" hidden="1" spans="2:18">
      <c r="B1423" s="40" t="s">
        <v>81</v>
      </c>
      <c r="C1423" s="72">
        <v>45785</v>
      </c>
      <c r="D1423" s="40" t="str">
        <f>VLOOKUP(B1423,辅助信息!E:K,7,FALSE)</f>
        <v>JWDDCD2025060900080</v>
      </c>
      <c r="E1423" s="40" t="str">
        <f>VLOOKUP(F1423,辅助信息!A:B,2,FALSE)</f>
        <v>盘螺</v>
      </c>
      <c r="F1423" s="40" t="s">
        <v>40</v>
      </c>
      <c r="G1423" s="36">
        <v>11</v>
      </c>
      <c r="H1423" s="36" t="str">
        <f>_xlfn.XLOOKUP(C1423&amp;F1423&amp;I1423&amp;J1423,'[1]2025年已发货'!$F:$F&amp;'[1]2025年已发货'!$C:$C&amp;'[1]2025年已发货'!$G:$G&amp;'[1]2025年已发货'!$H:$H,'[1]2025年已发货'!$E:$E,"未发货")</f>
        <v>未发货</v>
      </c>
      <c r="I1423" s="40" t="str">
        <f>VLOOKUP(B1423,辅助信息!E:I,3,FALSE)</f>
        <v>（华西简阳西城嘉苑）四川省成都市简阳市简城街道高屋村</v>
      </c>
      <c r="J1423" s="40" t="str">
        <f>VLOOKUP(B1423,辅助信息!E:I,4,FALSE)</f>
        <v>张瀚镭</v>
      </c>
      <c r="K1423" s="40">
        <f>VLOOKUP(J1423,辅助信息!H:I,2,FALSE)</f>
        <v>15884666220</v>
      </c>
      <c r="L1423" s="111" t="str">
        <f>VLOOKUP(B1423,辅助信息!E:J,6,FALSE)</f>
        <v>现场禁止使用氢能源挂车！优先威钢发货,我方卸车,新老国标钢厂不加价可直发，因陕钢多次出现磅差，项目拒绝使用</v>
      </c>
      <c r="M1423" s="93">
        <v>45787</v>
      </c>
      <c r="O1423" s="64">
        <f ca="1" t="shared" si="72"/>
        <v>0</v>
      </c>
      <c r="P1423" s="64">
        <f ca="1" t="shared" si="73"/>
        <v>184</v>
      </c>
      <c r="Q1423" s="29" t="str">
        <f>VLOOKUP(B1423,辅助信息!E:M,9,FALSE)</f>
        <v>ZTWM-CDGS-XS-2024-0030-华西集采-简州大道</v>
      </c>
      <c r="R1423" s="29" t="str">
        <f>_xlfn._xlws.FILTER(辅助信息!D:D,辅助信息!E:E=B1423)</f>
        <v>华西简阳西城嘉苑</v>
      </c>
    </row>
    <row r="1424" hidden="1" spans="2:18">
      <c r="B1424" s="40" t="s">
        <v>81</v>
      </c>
      <c r="C1424" s="72">
        <v>45785</v>
      </c>
      <c r="D1424" s="40" t="str">
        <f>VLOOKUP(B1424,辅助信息!E:K,7,FALSE)</f>
        <v>JWDDCD2025060900080</v>
      </c>
      <c r="E1424" s="40" t="str">
        <f>VLOOKUP(F1424,辅助信息!A:B,2,FALSE)</f>
        <v>盘螺</v>
      </c>
      <c r="F1424" s="40" t="s">
        <v>41</v>
      </c>
      <c r="G1424" s="36">
        <v>68</v>
      </c>
      <c r="H1424" s="36" t="str">
        <f>_xlfn.XLOOKUP(C1424&amp;F1424&amp;I1424&amp;J1424,'[1]2025年已发货'!$F:$F&amp;'[1]2025年已发货'!$C:$C&amp;'[1]2025年已发货'!$G:$G&amp;'[1]2025年已发货'!$H:$H,'[1]2025年已发货'!$E:$E,"未发货")</f>
        <v>未发货</v>
      </c>
      <c r="I1424" s="40" t="str">
        <f>VLOOKUP(B1424,辅助信息!E:I,3,FALSE)</f>
        <v>（华西简阳西城嘉苑）四川省成都市简阳市简城街道高屋村</v>
      </c>
      <c r="J1424" s="40" t="str">
        <f>VLOOKUP(B1424,辅助信息!E:I,4,FALSE)</f>
        <v>张瀚镭</v>
      </c>
      <c r="K1424" s="40">
        <f>VLOOKUP(J1424,辅助信息!H:I,2,FALSE)</f>
        <v>15884666220</v>
      </c>
      <c r="L1424" s="111" t="str">
        <f>VLOOKUP(B1424,辅助信息!E:J,6,FALSE)</f>
        <v>现场禁止使用氢能源挂车！优先威钢发货,我方卸车,新老国标钢厂不加价可直发，因陕钢多次出现磅差，项目拒绝使用</v>
      </c>
      <c r="M1424" s="93">
        <v>45787</v>
      </c>
      <c r="O1424" s="64">
        <f ca="1" t="shared" si="72"/>
        <v>0</v>
      </c>
      <c r="P1424" s="64">
        <f ca="1" t="shared" si="73"/>
        <v>184</v>
      </c>
      <c r="Q1424" s="29" t="str">
        <f>VLOOKUP(B1424,辅助信息!E:M,9,FALSE)</f>
        <v>ZTWM-CDGS-XS-2024-0030-华西集采-简州大道</v>
      </c>
      <c r="R1424" s="29" t="str">
        <f>_xlfn._xlws.FILTER(辅助信息!D:D,辅助信息!E:E=B1424)</f>
        <v>华西简阳西城嘉苑</v>
      </c>
    </row>
    <row r="1425" hidden="1" spans="2:18">
      <c r="B1425" s="40" t="s">
        <v>81</v>
      </c>
      <c r="C1425" s="72">
        <v>45785</v>
      </c>
      <c r="D1425" s="40" t="str">
        <f>VLOOKUP(B1425,辅助信息!E:K,7,FALSE)</f>
        <v>JWDDCD2025060900080</v>
      </c>
      <c r="E1425" s="40" t="str">
        <f>VLOOKUP(F1425,辅助信息!A:B,2,FALSE)</f>
        <v>盘螺</v>
      </c>
      <c r="F1425" s="40" t="s">
        <v>26</v>
      </c>
      <c r="G1425" s="36">
        <v>5</v>
      </c>
      <c r="H1425" s="36" t="str">
        <f>_xlfn.XLOOKUP(C1425&amp;F1425&amp;I1425&amp;J1425,'[1]2025年已发货'!$F:$F&amp;'[1]2025年已发货'!$C:$C&amp;'[1]2025年已发货'!$G:$G&amp;'[1]2025年已发货'!$H:$H,'[1]2025年已发货'!$E:$E,"未发货")</f>
        <v>未发货</v>
      </c>
      <c r="I1425" s="40" t="str">
        <f>VLOOKUP(B1425,辅助信息!E:I,3,FALSE)</f>
        <v>（华西简阳西城嘉苑）四川省成都市简阳市简城街道高屋村</v>
      </c>
      <c r="J1425" s="40" t="str">
        <f>VLOOKUP(B1425,辅助信息!E:I,4,FALSE)</f>
        <v>张瀚镭</v>
      </c>
      <c r="K1425" s="40">
        <f>VLOOKUP(J1425,辅助信息!H:I,2,FALSE)</f>
        <v>15884666220</v>
      </c>
      <c r="L1425" s="111" t="str">
        <f>VLOOKUP(B1425,辅助信息!E:J,6,FALSE)</f>
        <v>现场禁止使用氢能源挂车！优先威钢发货,我方卸车,新老国标钢厂不加价可直发，因陕钢多次出现磅差，项目拒绝使用</v>
      </c>
      <c r="M1425" s="93">
        <v>45787</v>
      </c>
      <c r="O1425" s="64">
        <f ca="1" t="shared" si="72"/>
        <v>0</v>
      </c>
      <c r="P1425" s="64">
        <f ca="1" t="shared" si="73"/>
        <v>184</v>
      </c>
      <c r="Q1425" s="29" t="str">
        <f>VLOOKUP(B1425,辅助信息!E:M,9,FALSE)</f>
        <v>ZTWM-CDGS-XS-2024-0030-华西集采-简州大道</v>
      </c>
      <c r="R1425" s="29" t="str">
        <f>_xlfn._xlws.FILTER(辅助信息!D:D,辅助信息!E:E=B1425)</f>
        <v>华西简阳西城嘉苑</v>
      </c>
    </row>
    <row r="1426" hidden="1" spans="2:18">
      <c r="B1426" s="40" t="s">
        <v>81</v>
      </c>
      <c r="C1426" s="72">
        <v>45785</v>
      </c>
      <c r="D1426" s="40" t="str">
        <f>VLOOKUP(B1426,辅助信息!E:K,7,FALSE)</f>
        <v>JWDDCD2025060900080</v>
      </c>
      <c r="E1426" s="40" t="str">
        <f>VLOOKUP(F1426,辅助信息!A:B,2,FALSE)</f>
        <v>螺纹钢</v>
      </c>
      <c r="F1426" s="40" t="s">
        <v>19</v>
      </c>
      <c r="G1426" s="36">
        <v>10.5</v>
      </c>
      <c r="H1426" s="36">
        <f>_xlfn.XLOOKUP(C1426&amp;F1426&amp;I1426&amp;J1426,'[1]2025年已发货'!$F:$F&amp;'[1]2025年已发货'!$C:$C&amp;'[1]2025年已发货'!$G:$G&amp;'[1]2025年已发货'!$H:$H,'[1]2025年已发货'!$E:$E,"未发货")</f>
        <v>9</v>
      </c>
      <c r="I1426" s="40" t="str">
        <f>VLOOKUP(B1426,辅助信息!E:I,3,FALSE)</f>
        <v>（华西简阳西城嘉苑）四川省成都市简阳市简城街道高屋村</v>
      </c>
      <c r="J1426" s="40" t="str">
        <f>VLOOKUP(B1426,辅助信息!E:I,4,FALSE)</f>
        <v>张瀚镭</v>
      </c>
      <c r="K1426" s="40">
        <f>VLOOKUP(J1426,辅助信息!H:I,2,FALSE)</f>
        <v>15884666220</v>
      </c>
      <c r="L1426" s="111" t="str">
        <f>VLOOKUP(B1426,辅助信息!E:J,6,FALSE)</f>
        <v>现场禁止使用氢能源挂车！优先威钢发货,我方卸车,新老国标钢厂不加价可直发，因陕钢多次出现磅差，项目拒绝使用</v>
      </c>
      <c r="M1426" s="93">
        <v>45787</v>
      </c>
      <c r="O1426" s="64">
        <f ca="1" t="shared" si="72"/>
        <v>0</v>
      </c>
      <c r="P1426" s="64">
        <f ca="1" t="shared" si="73"/>
        <v>184</v>
      </c>
      <c r="Q1426" s="29" t="str">
        <f>VLOOKUP(B1426,辅助信息!E:M,9,FALSE)</f>
        <v>ZTWM-CDGS-XS-2024-0030-华西集采-简州大道</v>
      </c>
      <c r="R1426" s="29" t="str">
        <f>_xlfn._xlws.FILTER(辅助信息!D:D,辅助信息!E:E=B1426)</f>
        <v>华西简阳西城嘉苑</v>
      </c>
    </row>
    <row r="1427" hidden="1" spans="2:18">
      <c r="B1427" s="40" t="s">
        <v>81</v>
      </c>
      <c r="C1427" s="72">
        <v>45785</v>
      </c>
      <c r="D1427" s="40" t="str">
        <f>VLOOKUP(B1427,辅助信息!E:K,7,FALSE)</f>
        <v>JWDDCD2025060900080</v>
      </c>
      <c r="E1427" s="40" t="str">
        <f>VLOOKUP(F1427,辅助信息!A:B,2,FALSE)</f>
        <v>螺纹钢</v>
      </c>
      <c r="F1427" s="40" t="s">
        <v>32</v>
      </c>
      <c r="G1427" s="36">
        <v>10.5</v>
      </c>
      <c r="H1427" s="36" t="str">
        <f>_xlfn.XLOOKUP(C1427&amp;F1427&amp;I1427&amp;J1427,'[1]2025年已发货'!$F:$F&amp;'[1]2025年已发货'!$C:$C&amp;'[1]2025年已发货'!$G:$G&amp;'[1]2025年已发货'!$H:$H,'[1]2025年已发货'!$E:$E,"未发货")</f>
        <v>未发货</v>
      </c>
      <c r="I1427" s="40" t="str">
        <f>VLOOKUP(B1427,辅助信息!E:I,3,FALSE)</f>
        <v>（华西简阳西城嘉苑）四川省成都市简阳市简城街道高屋村</v>
      </c>
      <c r="J1427" s="40" t="str">
        <f>VLOOKUP(B1427,辅助信息!E:I,4,FALSE)</f>
        <v>张瀚镭</v>
      </c>
      <c r="K1427" s="40">
        <f>VLOOKUP(J1427,辅助信息!H:I,2,FALSE)</f>
        <v>15884666220</v>
      </c>
      <c r="L1427" s="111" t="str">
        <f>VLOOKUP(B1427,辅助信息!E:J,6,FALSE)</f>
        <v>现场禁止使用氢能源挂车！优先威钢发货,我方卸车,新老国标钢厂不加价可直发，因陕钢多次出现磅差，项目拒绝使用</v>
      </c>
      <c r="M1427" s="93">
        <v>45787</v>
      </c>
      <c r="O1427" s="64">
        <f ca="1" t="shared" si="72"/>
        <v>0</v>
      </c>
      <c r="P1427" s="64">
        <f ca="1" t="shared" si="73"/>
        <v>184</v>
      </c>
      <c r="Q1427" s="29" t="str">
        <f>VLOOKUP(B1427,辅助信息!E:M,9,FALSE)</f>
        <v>ZTWM-CDGS-XS-2024-0030-华西集采-简州大道</v>
      </c>
      <c r="R1427" s="29" t="str">
        <f>_xlfn._xlws.FILTER(辅助信息!D:D,辅助信息!E:E=B1427)</f>
        <v>华西简阳西城嘉苑</v>
      </c>
    </row>
    <row r="1428" hidden="1" spans="2:18">
      <c r="B1428" s="40" t="s">
        <v>81</v>
      </c>
      <c r="C1428" s="72">
        <v>45785</v>
      </c>
      <c r="D1428" s="40" t="str">
        <f>VLOOKUP(B1428,辅助信息!E:K,7,FALSE)</f>
        <v>JWDDCD2025060900080</v>
      </c>
      <c r="E1428" s="40" t="str">
        <f>VLOOKUP(F1428,辅助信息!A:B,2,FALSE)</f>
        <v>螺纹钢</v>
      </c>
      <c r="F1428" s="40" t="s">
        <v>30</v>
      </c>
      <c r="G1428" s="36">
        <v>4.5</v>
      </c>
      <c r="H1428" s="36" t="str">
        <f>_xlfn.XLOOKUP(C1428&amp;F1428&amp;I1428&amp;J1428,'[1]2025年已发货'!$F:$F&amp;'[1]2025年已发货'!$C:$C&amp;'[1]2025年已发货'!$G:$G&amp;'[1]2025年已发货'!$H:$H,'[1]2025年已发货'!$E:$E,"未发货")</f>
        <v>未发货</v>
      </c>
      <c r="I1428" s="40" t="str">
        <f>VLOOKUP(B1428,辅助信息!E:I,3,FALSE)</f>
        <v>（华西简阳西城嘉苑）四川省成都市简阳市简城街道高屋村</v>
      </c>
      <c r="J1428" s="40" t="str">
        <f>VLOOKUP(B1428,辅助信息!E:I,4,FALSE)</f>
        <v>张瀚镭</v>
      </c>
      <c r="K1428" s="40">
        <f>VLOOKUP(J1428,辅助信息!H:I,2,FALSE)</f>
        <v>15884666220</v>
      </c>
      <c r="L1428" s="111" t="str">
        <f>VLOOKUP(B1428,辅助信息!E:J,6,FALSE)</f>
        <v>现场禁止使用氢能源挂车！优先威钢发货,我方卸车,新老国标钢厂不加价可直发，因陕钢多次出现磅差，项目拒绝使用</v>
      </c>
      <c r="M1428" s="93">
        <v>45787</v>
      </c>
      <c r="O1428" s="64">
        <f ca="1" t="shared" si="72"/>
        <v>0</v>
      </c>
      <c r="P1428" s="64">
        <f ca="1" t="shared" si="73"/>
        <v>184</v>
      </c>
      <c r="Q1428" s="29" t="str">
        <f>VLOOKUP(B1428,辅助信息!E:M,9,FALSE)</f>
        <v>ZTWM-CDGS-XS-2024-0030-华西集采-简州大道</v>
      </c>
      <c r="R1428" s="29" t="str">
        <f>_xlfn._xlws.FILTER(辅助信息!D:D,辅助信息!E:E=B1428)</f>
        <v>华西简阳西城嘉苑</v>
      </c>
    </row>
    <row r="1429" hidden="1" spans="2:18">
      <c r="B1429" s="40" t="s">
        <v>81</v>
      </c>
      <c r="C1429" s="72">
        <v>45785</v>
      </c>
      <c r="D1429" s="40" t="str">
        <f>VLOOKUP(B1429,辅助信息!E:K,7,FALSE)</f>
        <v>JWDDCD2025060900080</v>
      </c>
      <c r="E1429" s="40" t="str">
        <f>VLOOKUP(F1429,辅助信息!A:B,2,FALSE)</f>
        <v>螺纹钢</v>
      </c>
      <c r="F1429" s="40" t="s">
        <v>33</v>
      </c>
      <c r="G1429" s="36">
        <v>16</v>
      </c>
      <c r="H1429" s="36" t="str">
        <f>_xlfn.XLOOKUP(C1429&amp;F1429&amp;I1429&amp;J1429,'[1]2025年已发货'!$F:$F&amp;'[1]2025年已发货'!$C:$C&amp;'[1]2025年已发货'!$G:$G&amp;'[1]2025年已发货'!$H:$H,'[1]2025年已发货'!$E:$E,"未发货")</f>
        <v>未发货</v>
      </c>
      <c r="I1429" s="40" t="str">
        <f>VLOOKUP(B1429,辅助信息!E:I,3,FALSE)</f>
        <v>（华西简阳西城嘉苑）四川省成都市简阳市简城街道高屋村</v>
      </c>
      <c r="J1429" s="40" t="str">
        <f>VLOOKUP(B1429,辅助信息!E:I,4,FALSE)</f>
        <v>张瀚镭</v>
      </c>
      <c r="K1429" s="40">
        <f>VLOOKUP(J1429,辅助信息!H:I,2,FALSE)</f>
        <v>15884666220</v>
      </c>
      <c r="L1429" s="111" t="str">
        <f>VLOOKUP(B1429,辅助信息!E:J,6,FALSE)</f>
        <v>现场禁止使用氢能源挂车！优先威钢发货,我方卸车,新老国标钢厂不加价可直发，因陕钢多次出现磅差，项目拒绝使用</v>
      </c>
      <c r="M1429" s="93">
        <v>45787</v>
      </c>
      <c r="O1429" s="64">
        <f ca="1" t="shared" si="72"/>
        <v>0</v>
      </c>
      <c r="P1429" s="64">
        <f ca="1" t="shared" si="73"/>
        <v>184</v>
      </c>
      <c r="Q1429" s="29" t="str">
        <f>VLOOKUP(B1429,辅助信息!E:M,9,FALSE)</f>
        <v>ZTWM-CDGS-XS-2024-0030-华西集采-简州大道</v>
      </c>
      <c r="R1429" s="29" t="str">
        <f>_xlfn._xlws.FILTER(辅助信息!D:D,辅助信息!E:E=B1429)</f>
        <v>华西简阳西城嘉苑</v>
      </c>
    </row>
    <row r="1430" hidden="1" spans="2:18">
      <c r="B1430" s="40" t="s">
        <v>81</v>
      </c>
      <c r="C1430" s="72">
        <v>45785</v>
      </c>
      <c r="D1430" s="40" t="str">
        <f>VLOOKUP(B1430,辅助信息!E:K,7,FALSE)</f>
        <v>JWDDCD2025060900080</v>
      </c>
      <c r="E1430" s="40" t="str">
        <f>VLOOKUP(F1430,辅助信息!A:B,2,FALSE)</f>
        <v>螺纹钢</v>
      </c>
      <c r="F1430" s="40" t="s">
        <v>28</v>
      </c>
      <c r="G1430" s="36">
        <v>5</v>
      </c>
      <c r="H1430" s="36" t="str">
        <f>_xlfn.XLOOKUP(C1430&amp;F1430&amp;I1430&amp;J1430,'[1]2025年已发货'!$F:$F&amp;'[1]2025年已发货'!$C:$C&amp;'[1]2025年已发货'!$G:$G&amp;'[1]2025年已发货'!$H:$H,'[1]2025年已发货'!$E:$E,"未发货")</f>
        <v>未发货</v>
      </c>
      <c r="I1430" s="40" t="str">
        <f>VLOOKUP(B1430,辅助信息!E:I,3,FALSE)</f>
        <v>（华西简阳西城嘉苑）四川省成都市简阳市简城街道高屋村</v>
      </c>
      <c r="J1430" s="40" t="str">
        <f>VLOOKUP(B1430,辅助信息!E:I,4,FALSE)</f>
        <v>张瀚镭</v>
      </c>
      <c r="K1430" s="40">
        <f>VLOOKUP(J1430,辅助信息!H:I,2,FALSE)</f>
        <v>15884666220</v>
      </c>
      <c r="L1430" s="111" t="str">
        <f>VLOOKUP(B1430,辅助信息!E:J,6,FALSE)</f>
        <v>现场禁止使用氢能源挂车！优先威钢发货,我方卸车,新老国标钢厂不加价可直发，因陕钢多次出现磅差，项目拒绝使用</v>
      </c>
      <c r="M1430" s="93">
        <v>45787</v>
      </c>
      <c r="O1430" s="64">
        <f ca="1" t="shared" si="72"/>
        <v>0</v>
      </c>
      <c r="P1430" s="64">
        <f ca="1" t="shared" si="73"/>
        <v>184</v>
      </c>
      <c r="Q1430" s="29" t="str">
        <f>VLOOKUP(B1430,辅助信息!E:M,9,FALSE)</f>
        <v>ZTWM-CDGS-XS-2024-0030-华西集采-简州大道</v>
      </c>
      <c r="R1430" s="29" t="str">
        <f>_xlfn._xlws.FILTER(辅助信息!D:D,辅助信息!E:E=B1430)</f>
        <v>华西简阳西城嘉苑</v>
      </c>
    </row>
    <row r="1431" hidden="1" spans="2:18">
      <c r="B1431" s="40" t="s">
        <v>81</v>
      </c>
      <c r="C1431" s="72">
        <v>45785</v>
      </c>
      <c r="D1431" s="40" t="str">
        <f>VLOOKUP(B1431,辅助信息!E:K,7,FALSE)</f>
        <v>JWDDCD2025060900080</v>
      </c>
      <c r="E1431" s="40" t="str">
        <f>VLOOKUP(F1431,辅助信息!A:B,2,FALSE)</f>
        <v>螺纹钢</v>
      </c>
      <c r="F1431" s="40" t="s">
        <v>18</v>
      </c>
      <c r="G1431" s="36">
        <v>5</v>
      </c>
      <c r="H1431" s="36">
        <f>_xlfn.XLOOKUP(C1431&amp;F1431&amp;I1431&amp;J1431,'[1]2025年已发货'!$F:$F&amp;'[1]2025年已发货'!$C:$C&amp;'[1]2025年已发货'!$G:$G&amp;'[1]2025年已发货'!$H:$H,'[1]2025年已发货'!$E:$E,"未发货")</f>
        <v>6</v>
      </c>
      <c r="I1431" s="40" t="str">
        <f>VLOOKUP(B1431,辅助信息!E:I,3,FALSE)</f>
        <v>（华西简阳西城嘉苑）四川省成都市简阳市简城街道高屋村</v>
      </c>
      <c r="J1431" s="40" t="str">
        <f>VLOOKUP(B1431,辅助信息!E:I,4,FALSE)</f>
        <v>张瀚镭</v>
      </c>
      <c r="K1431" s="40">
        <f>VLOOKUP(J1431,辅助信息!H:I,2,FALSE)</f>
        <v>15884666220</v>
      </c>
      <c r="L1431" s="111" t="str">
        <f>VLOOKUP(B1431,辅助信息!E:J,6,FALSE)</f>
        <v>现场禁止使用氢能源挂车！优先威钢发货,我方卸车,新老国标钢厂不加价可直发，因陕钢多次出现磅差，项目拒绝使用</v>
      </c>
      <c r="M1431" s="93">
        <v>45787</v>
      </c>
      <c r="O1431" s="64">
        <f ca="1" t="shared" si="72"/>
        <v>0</v>
      </c>
      <c r="P1431" s="64">
        <f ca="1" t="shared" si="73"/>
        <v>184</v>
      </c>
      <c r="Q1431" s="29" t="str">
        <f>VLOOKUP(B1431,辅助信息!E:M,9,FALSE)</f>
        <v>ZTWM-CDGS-XS-2024-0030-华西集采-简州大道</v>
      </c>
      <c r="R1431" s="29" t="str">
        <f>_xlfn._xlws.FILTER(辅助信息!D:D,辅助信息!E:E=B1431)</f>
        <v>华西简阳西城嘉苑</v>
      </c>
    </row>
    <row r="1432" hidden="1" spans="2:18">
      <c r="B1432" s="40" t="s">
        <v>81</v>
      </c>
      <c r="C1432" s="72">
        <v>45785</v>
      </c>
      <c r="D1432" s="40" t="str">
        <f>VLOOKUP(B1432,辅助信息!E:K,7,FALSE)</f>
        <v>JWDDCD2025060900080</v>
      </c>
      <c r="E1432" s="40" t="str">
        <f>VLOOKUP(F1432,辅助信息!A:B,2,FALSE)</f>
        <v>螺纹钢</v>
      </c>
      <c r="F1432" s="40" t="s">
        <v>58</v>
      </c>
      <c r="G1432" s="36">
        <v>10</v>
      </c>
      <c r="H1432" s="36">
        <f>_xlfn.XLOOKUP(C1432&amp;F1432&amp;I1432&amp;J1432,'[1]2025年已发货'!$F:$F&amp;'[1]2025年已发货'!$C:$C&amp;'[1]2025年已发货'!$G:$G&amp;'[1]2025年已发货'!$H:$H,'[1]2025年已发货'!$E:$E,"未发货")</f>
        <v>9</v>
      </c>
      <c r="I1432" s="40" t="str">
        <f>VLOOKUP(B1432,辅助信息!E:I,3,FALSE)</f>
        <v>（华西简阳西城嘉苑）四川省成都市简阳市简城街道高屋村</v>
      </c>
      <c r="J1432" s="40" t="str">
        <f>VLOOKUP(B1432,辅助信息!E:I,4,FALSE)</f>
        <v>张瀚镭</v>
      </c>
      <c r="K1432" s="40">
        <f>VLOOKUP(J1432,辅助信息!H:I,2,FALSE)</f>
        <v>15884666220</v>
      </c>
      <c r="L1432" s="111" t="str">
        <f>VLOOKUP(B1432,辅助信息!E:J,6,FALSE)</f>
        <v>现场禁止使用氢能源挂车！优先威钢发货,我方卸车,新老国标钢厂不加价可直发，因陕钢多次出现磅差，项目拒绝使用</v>
      </c>
      <c r="M1432" s="93">
        <v>45787</v>
      </c>
      <c r="O1432" s="64">
        <f ca="1" t="shared" si="72"/>
        <v>0</v>
      </c>
      <c r="P1432" s="64">
        <f ca="1" t="shared" si="73"/>
        <v>184</v>
      </c>
      <c r="Q1432" s="29" t="str">
        <f>VLOOKUP(B1432,辅助信息!E:M,9,FALSE)</f>
        <v>ZTWM-CDGS-XS-2024-0030-华西集采-简州大道</v>
      </c>
      <c r="R1432" s="29" t="str">
        <f>_xlfn._xlws.FILTER(辅助信息!D:D,辅助信息!E:E=B1432)</f>
        <v>华西简阳西城嘉苑</v>
      </c>
    </row>
    <row r="1433" hidden="1" spans="2:18">
      <c r="B1433" s="40" t="s">
        <v>81</v>
      </c>
      <c r="C1433" s="72">
        <v>45785</v>
      </c>
      <c r="D1433" s="40" t="str">
        <f>VLOOKUP(B1433,辅助信息!E:K,7,FALSE)</f>
        <v>JWDDCD2025060900080</v>
      </c>
      <c r="E1433" s="40" t="str">
        <f>VLOOKUP(F1433,辅助信息!A:B,2,FALSE)</f>
        <v>螺纹钢</v>
      </c>
      <c r="F1433" s="40" t="s">
        <v>46</v>
      </c>
      <c r="G1433" s="36">
        <v>6</v>
      </c>
      <c r="H1433" s="36" t="str">
        <f>_xlfn.XLOOKUP(C1433&amp;F1433&amp;I1433&amp;J1433,'[1]2025年已发货'!$F:$F&amp;'[1]2025年已发货'!$C:$C&amp;'[1]2025年已发货'!$G:$G&amp;'[1]2025年已发货'!$H:$H,'[1]2025年已发货'!$E:$E,"未发货")</f>
        <v>未发货</v>
      </c>
      <c r="I1433" s="40" t="str">
        <f>VLOOKUP(B1433,辅助信息!E:I,3,FALSE)</f>
        <v>（华西简阳西城嘉苑）四川省成都市简阳市简城街道高屋村</v>
      </c>
      <c r="J1433" s="40" t="str">
        <f>VLOOKUP(B1433,辅助信息!E:I,4,FALSE)</f>
        <v>张瀚镭</v>
      </c>
      <c r="K1433" s="40">
        <f>VLOOKUP(J1433,辅助信息!H:I,2,FALSE)</f>
        <v>15884666220</v>
      </c>
      <c r="L1433" s="111" t="str">
        <f>VLOOKUP(B1433,辅助信息!E:J,6,FALSE)</f>
        <v>现场禁止使用氢能源挂车！优先威钢发货,我方卸车,新老国标钢厂不加价可直发，因陕钢多次出现磅差，项目拒绝使用</v>
      </c>
      <c r="M1433" s="93">
        <v>45787</v>
      </c>
      <c r="O1433" s="64">
        <f ca="1" t="shared" si="72"/>
        <v>0</v>
      </c>
      <c r="P1433" s="64">
        <f ca="1" t="shared" si="73"/>
        <v>184</v>
      </c>
      <c r="Q1433" s="29" t="str">
        <f>VLOOKUP(B1433,辅助信息!E:M,9,FALSE)</f>
        <v>ZTWM-CDGS-XS-2024-0030-华西集采-简州大道</v>
      </c>
      <c r="R1433" s="29" t="str">
        <f>_xlfn._xlws.FILTER(辅助信息!D:D,辅助信息!E:E=B1433)</f>
        <v>华西简阳西城嘉苑</v>
      </c>
    </row>
    <row r="1434" hidden="1" spans="2:18">
      <c r="B1434" s="40" t="s">
        <v>81</v>
      </c>
      <c r="C1434" s="72">
        <v>45785</v>
      </c>
      <c r="D1434" s="40" t="str">
        <f>VLOOKUP(B1434,辅助信息!E:K,7,FALSE)</f>
        <v>JWDDCD2025060900080</v>
      </c>
      <c r="E1434" s="40" t="str">
        <f>VLOOKUP(F1434,辅助信息!A:B,2,FALSE)</f>
        <v>螺纹钢</v>
      </c>
      <c r="F1434" s="40" t="s">
        <v>22</v>
      </c>
      <c r="G1434" s="36">
        <v>13</v>
      </c>
      <c r="H1434" s="36">
        <f>_xlfn.XLOOKUP(C1434&amp;F1434&amp;I1434&amp;J1434,'[1]2025年已发货'!$F:$F&amp;'[1]2025年已发货'!$C:$C&amp;'[1]2025年已发货'!$G:$G&amp;'[1]2025年已发货'!$H:$H,'[1]2025年已发货'!$E:$E,"未发货")</f>
        <v>12</v>
      </c>
      <c r="I1434" s="40" t="str">
        <f>VLOOKUP(B1434,辅助信息!E:I,3,FALSE)</f>
        <v>（华西简阳西城嘉苑）四川省成都市简阳市简城街道高屋村</v>
      </c>
      <c r="J1434" s="40" t="str">
        <f>VLOOKUP(B1434,辅助信息!E:I,4,FALSE)</f>
        <v>张瀚镭</v>
      </c>
      <c r="K1434" s="40">
        <f>VLOOKUP(J1434,辅助信息!H:I,2,FALSE)</f>
        <v>15884666220</v>
      </c>
      <c r="L1434" s="111" t="str">
        <f>VLOOKUP(B1434,辅助信息!E:J,6,FALSE)</f>
        <v>现场禁止使用氢能源挂车！优先威钢发货,我方卸车,新老国标钢厂不加价可直发，因陕钢多次出现磅差，项目拒绝使用</v>
      </c>
      <c r="M1434" s="93">
        <v>45787</v>
      </c>
      <c r="O1434" s="64">
        <f ca="1" t="shared" si="72"/>
        <v>0</v>
      </c>
      <c r="P1434" s="64">
        <f ca="1" t="shared" si="73"/>
        <v>184</v>
      </c>
      <c r="Q1434" s="29" t="str">
        <f>VLOOKUP(B1434,辅助信息!E:M,9,FALSE)</f>
        <v>ZTWM-CDGS-XS-2024-0030-华西集采-简州大道</v>
      </c>
      <c r="R1434" s="29" t="str">
        <f>_xlfn._xlws.FILTER(辅助信息!D:D,辅助信息!E:E=B1434)</f>
        <v>华西简阳西城嘉苑</v>
      </c>
    </row>
    <row r="1435" hidden="1" spans="2:18">
      <c r="B1435" s="40" t="s">
        <v>31</v>
      </c>
      <c r="C1435" s="72">
        <v>45785</v>
      </c>
      <c r="D1435" s="40" t="str">
        <f>VLOOKUP(B1435,辅助信息!E:K,7,FALSE)</f>
        <v>JWDDCD2024121000136</v>
      </c>
      <c r="E1435" s="40" t="str">
        <f>VLOOKUP(F1435,辅助信息!A:B,2,FALSE)</f>
        <v>螺纹钢</v>
      </c>
      <c r="F1435" s="40" t="s">
        <v>22</v>
      </c>
      <c r="G1435" s="36">
        <v>35</v>
      </c>
      <c r="H1435" s="36" t="str">
        <f>_xlfn.XLOOKUP(C1435&amp;F1435&amp;I1435&amp;J1435,'[1]2025年已发货'!$F:$F&amp;'[1]2025年已发货'!$C:$C&amp;'[1]2025年已发货'!$G:$G&amp;'[1]2025年已发货'!$H:$H,'[1]2025年已发货'!$E:$E,"未发货")</f>
        <v>未发货</v>
      </c>
      <c r="I1435" s="40" t="str">
        <f>VLOOKUP(B1435,辅助信息!E:I,3,FALSE)</f>
        <v>（四川商建-射洪城乡一体化项目）遂宁市射洪市忠新幼儿园北侧约220米新溪小区</v>
      </c>
      <c r="J1435" s="40" t="str">
        <f>VLOOKUP(B1435,辅助信息!E:I,4,FALSE)</f>
        <v>柏子刚</v>
      </c>
      <c r="K1435" s="40">
        <f>VLOOKUP(J1435,辅助信息!H:I,2,FALSE)</f>
        <v>15692885305</v>
      </c>
      <c r="L1435" s="111" t="str">
        <f>VLOOKUP(B1435,辅助信息!E:J,6,FALSE)</f>
        <v>提前联系到场规格及数量</v>
      </c>
      <c r="M1435" s="93">
        <v>45787</v>
      </c>
      <c r="O1435" s="64">
        <f ca="1" t="shared" si="72"/>
        <v>0</v>
      </c>
      <c r="P1435" s="64">
        <f ca="1" t="shared" si="73"/>
        <v>184</v>
      </c>
      <c r="Q1435" s="29" t="str">
        <f>VLOOKUP(B1435,辅助信息!E:M,9,FALSE)</f>
        <v>ZTWM-CDGS-XS-2024-0179-四川商投-射洪城乡一体化建设项目</v>
      </c>
      <c r="R1435" s="29" t="str">
        <f>_xlfn._xlws.FILTER(辅助信息!D:D,辅助信息!E:E=B1435)</f>
        <v>四川商建
射洪城乡一体化项目</v>
      </c>
    </row>
    <row r="1436" hidden="1" spans="2:18">
      <c r="B1436" s="40" t="s">
        <v>81</v>
      </c>
      <c r="C1436" s="72">
        <v>45786</v>
      </c>
      <c r="D1436" s="40" t="str">
        <f>VLOOKUP(B1436,辅助信息!E:K,7,FALSE)</f>
        <v>JWDDCD2025060900080</v>
      </c>
      <c r="E1436" s="40" t="str">
        <f>VLOOKUP(F1436,辅助信息!A:B,2,FALSE)</f>
        <v>螺纹钢</v>
      </c>
      <c r="F1436" s="40" t="s">
        <v>30</v>
      </c>
      <c r="G1436" s="36">
        <v>50</v>
      </c>
      <c r="H1436" s="36" t="str">
        <f>_xlfn.XLOOKUP(C1436&amp;F1436&amp;I1436&amp;J1436,'[1]2025年已发货'!$F:$F&amp;'[1]2025年已发货'!$C:$C&amp;'[1]2025年已发货'!$G:$G&amp;'[1]2025年已发货'!$H:$H,'[1]2025年已发货'!$E:$E,"未发货")</f>
        <v>未发货</v>
      </c>
      <c r="I1436" s="40" t="str">
        <f>VLOOKUP(B1436,辅助信息!E:I,3,FALSE)</f>
        <v>（华西简阳西城嘉苑）四川省成都市简阳市简城街道高屋村</v>
      </c>
      <c r="J1436" s="40" t="str">
        <f>VLOOKUP(B1436,辅助信息!E:I,4,FALSE)</f>
        <v>张瀚镭</v>
      </c>
      <c r="K1436" s="40">
        <f>VLOOKUP(J1436,辅助信息!H:I,2,FALSE)</f>
        <v>15884666220</v>
      </c>
      <c r="L1436" s="111" t="str">
        <f>VLOOKUP(B1436,辅助信息!E:J,6,FALSE)</f>
        <v>现场禁止使用氢能源挂车！优先威钢发货,我方卸车,新老国标钢厂不加价可直发，因陕钢多次出现磅差，项目拒绝使用</v>
      </c>
      <c r="M1436" s="93">
        <v>45784</v>
      </c>
      <c r="O1436" s="64">
        <f ca="1" t="shared" si="72"/>
        <v>0</v>
      </c>
      <c r="P1436" s="64">
        <f ca="1" t="shared" si="70"/>
        <v>187</v>
      </c>
      <c r="Q1436" s="29" t="str">
        <f>VLOOKUP(B1436,辅助信息!E:M,9,FALSE)</f>
        <v>ZTWM-CDGS-XS-2024-0030-华西集采-简州大道</v>
      </c>
      <c r="R1436" s="29" t="str">
        <f>_xlfn._xlws.FILTER(辅助信息!D:D,辅助信息!E:E=B1436)</f>
        <v>华西简阳西城嘉苑</v>
      </c>
    </row>
    <row r="1437" hidden="1" spans="2:18">
      <c r="B1437" s="40" t="s">
        <v>147</v>
      </c>
      <c r="C1437" s="72">
        <v>45786</v>
      </c>
      <c r="D1437" s="40" t="str">
        <f>VLOOKUP(B1437,辅助信息!E:K,7,FALSE)</f>
        <v>JWDDCD2025052800131</v>
      </c>
      <c r="E1437" s="40" t="str">
        <f>VLOOKUP(F1437,辅助信息!A:B,2,FALSE)</f>
        <v>高线</v>
      </c>
      <c r="F1437" s="40" t="s">
        <v>57</v>
      </c>
      <c r="G1437" s="36">
        <v>7.5</v>
      </c>
      <c r="H1437" s="36" t="str">
        <f>_xlfn.XLOOKUP(C1437&amp;F1437&amp;I1437&amp;J1437,'[1]2025年已发货'!$F:$F&amp;'[1]2025年已发货'!$C:$C&amp;'[1]2025年已发货'!$G:$G&amp;'[1]2025年已发货'!$H:$H,'[1]2025年已发货'!$E:$E,"未发货")</f>
        <v>未发货</v>
      </c>
      <c r="I1437" s="40" t="str">
        <f>VLOOKUP(B1437,辅助信息!E:I,3,FALSE)</f>
        <v>（商投建工达州中医药科技园-4工区-11号楼）达州市通川区达州中医药职业学院犀牛大道北段</v>
      </c>
      <c r="J1437" s="40" t="str">
        <f>VLOOKUP(B1437,辅助信息!E:I,4,FALSE)</f>
        <v>张扬</v>
      </c>
      <c r="K1437" s="40">
        <f>VLOOKUP(J1437,辅助信息!H:I,2,FALSE)</f>
        <v>18381904567</v>
      </c>
      <c r="L1437" s="111" t="str">
        <f>VLOOKUP(B1437,辅助信息!E:J,6,FALSE)</f>
        <v>控制炉批号！多了现场不收！,优先安排达钢,提前联系到场规格及数量</v>
      </c>
      <c r="M1437" s="93">
        <v>45784</v>
      </c>
      <c r="O1437" s="64">
        <f ca="1" t="shared" si="72"/>
        <v>0</v>
      </c>
      <c r="P1437" s="64">
        <f ca="1" t="shared" si="70"/>
        <v>187</v>
      </c>
      <c r="Q1437" s="29" t="str">
        <f>VLOOKUP(B1437,辅助信息!E:M,9,FALSE)</f>
        <v>ZTWM-CDGS-XS-2024-0134-商投建工达州中医药科技成果示范园项目</v>
      </c>
      <c r="R1437" s="29" t="str">
        <f>_xlfn._xlws.FILTER(辅助信息!D:D,辅助信息!E:E=B1437)</f>
        <v>商投建工达州中医药科技园</v>
      </c>
    </row>
    <row r="1438" hidden="1" spans="2:18">
      <c r="B1438" s="40" t="s">
        <v>147</v>
      </c>
      <c r="C1438" s="72">
        <v>45786</v>
      </c>
      <c r="D1438" s="40" t="str">
        <f>VLOOKUP(B1438,辅助信息!E:K,7,FALSE)</f>
        <v>JWDDCD2025052800131</v>
      </c>
      <c r="E1438" s="40" t="str">
        <f>VLOOKUP(F1438,辅助信息!A:B,2,FALSE)</f>
        <v>盘螺</v>
      </c>
      <c r="F1438" s="40" t="s">
        <v>41</v>
      </c>
      <c r="G1438" s="36">
        <v>17.5</v>
      </c>
      <c r="H1438" s="36">
        <f>_xlfn.XLOOKUP(C1438&amp;F1438&amp;I1438&amp;J1438,'[1]2025年已发货'!$F:$F&amp;'[1]2025年已发货'!$C:$C&amp;'[1]2025年已发货'!$G:$G&amp;'[1]2025年已发货'!$H:$H,'[1]2025年已发货'!$E:$E,"未发货")</f>
        <v>17.5</v>
      </c>
      <c r="I1438" s="40" t="str">
        <f>VLOOKUP(B1438,辅助信息!E:I,3,FALSE)</f>
        <v>（商投建工达州中医药科技园-4工区-11号楼）达州市通川区达州中医药职业学院犀牛大道北段</v>
      </c>
      <c r="J1438" s="40" t="str">
        <f>VLOOKUP(B1438,辅助信息!E:I,4,FALSE)</f>
        <v>张扬</v>
      </c>
      <c r="K1438" s="40">
        <f>VLOOKUP(J1438,辅助信息!H:I,2,FALSE)</f>
        <v>18381904567</v>
      </c>
      <c r="L1438" s="111" t="str">
        <f>VLOOKUP(B1438,辅助信息!E:J,6,FALSE)</f>
        <v>控制炉批号！多了现场不收！,优先安排达钢,提前联系到场规格及数量</v>
      </c>
      <c r="M1438" s="93">
        <v>45784</v>
      </c>
      <c r="O1438" s="64">
        <f ca="1" t="shared" si="72"/>
        <v>0</v>
      </c>
      <c r="P1438" s="64">
        <f ca="1" t="shared" si="70"/>
        <v>187</v>
      </c>
      <c r="Q1438" s="29" t="str">
        <f>VLOOKUP(B1438,辅助信息!E:M,9,FALSE)</f>
        <v>ZTWM-CDGS-XS-2024-0134-商投建工达州中医药科技成果示范园项目</v>
      </c>
      <c r="R1438" s="29" t="str">
        <f>_xlfn._xlws.FILTER(辅助信息!D:D,辅助信息!E:E=B1438)</f>
        <v>商投建工达州中医药科技园</v>
      </c>
    </row>
    <row r="1439" hidden="1" spans="2:18">
      <c r="B1439" s="40" t="s">
        <v>147</v>
      </c>
      <c r="C1439" s="72">
        <v>45786</v>
      </c>
      <c r="D1439" s="40" t="str">
        <f>VLOOKUP(B1439,辅助信息!E:K,7,FALSE)</f>
        <v>JWDDCD2025052800131</v>
      </c>
      <c r="E1439" s="40" t="str">
        <f>VLOOKUP(F1439,辅助信息!A:B,2,FALSE)</f>
        <v>螺纹钢</v>
      </c>
      <c r="F1439" s="40" t="s">
        <v>30</v>
      </c>
      <c r="G1439" s="36">
        <v>7</v>
      </c>
      <c r="H1439" s="36" t="str">
        <f>_xlfn.XLOOKUP(C1439&amp;F1439&amp;I1439&amp;J1439,'[1]2025年已发货'!$F:$F&amp;'[1]2025年已发货'!$C:$C&amp;'[1]2025年已发货'!$G:$G&amp;'[1]2025年已发货'!$H:$H,'[1]2025年已发货'!$E:$E,"未发货")</f>
        <v>未发货</v>
      </c>
      <c r="I1439" s="40" t="str">
        <f>VLOOKUP(B1439,辅助信息!E:I,3,FALSE)</f>
        <v>（商投建工达州中医药科技园-4工区-11号楼）达州市通川区达州中医药职业学院犀牛大道北段</v>
      </c>
      <c r="J1439" s="40" t="str">
        <f>VLOOKUP(B1439,辅助信息!E:I,4,FALSE)</f>
        <v>张扬</v>
      </c>
      <c r="K1439" s="40">
        <f>VLOOKUP(J1439,辅助信息!H:I,2,FALSE)</f>
        <v>18381904567</v>
      </c>
      <c r="L1439" s="111" t="str">
        <f>VLOOKUP(B1439,辅助信息!E:J,6,FALSE)</f>
        <v>控制炉批号！多了现场不收！,优先安排达钢,提前联系到场规格及数量</v>
      </c>
      <c r="M1439" s="93">
        <v>45784</v>
      </c>
      <c r="O1439" s="64">
        <f ca="1" t="shared" si="72"/>
        <v>0</v>
      </c>
      <c r="P1439" s="64">
        <f ca="1" t="shared" si="70"/>
        <v>187</v>
      </c>
      <c r="Q1439" s="29" t="str">
        <f>VLOOKUP(B1439,辅助信息!E:M,9,FALSE)</f>
        <v>ZTWM-CDGS-XS-2024-0134-商投建工达州中医药科技成果示范园项目</v>
      </c>
      <c r="R1439" s="29" t="str">
        <f>_xlfn._xlws.FILTER(辅助信息!D:D,辅助信息!E:E=B1439)</f>
        <v>商投建工达州中医药科技园</v>
      </c>
    </row>
    <row r="1440" hidden="1" spans="2:18">
      <c r="B1440" s="40" t="s">
        <v>106</v>
      </c>
      <c r="C1440" s="72">
        <v>45786</v>
      </c>
      <c r="D1440" s="40" t="str">
        <f>VLOOKUP(B1440,辅助信息!E:K,7,FALSE)</f>
        <v>JWDDCD2024101600133</v>
      </c>
      <c r="E1440" s="40" t="str">
        <f>VLOOKUP(F1440,辅助信息!A:B,2,FALSE)</f>
        <v>盘螺</v>
      </c>
      <c r="F1440" s="40" t="s">
        <v>40</v>
      </c>
      <c r="G1440" s="36">
        <v>57.5</v>
      </c>
      <c r="H1440" s="36" t="str">
        <f>_xlfn.XLOOKUP(C1440&amp;F1440&amp;I1440&amp;J1440,'[1]2025年已发货'!$F:$F&amp;'[1]2025年已发货'!$C:$C&amp;'[1]2025年已发货'!$G:$G&amp;'[1]2025年已发货'!$H:$H,'[1]2025年已发货'!$E:$E,"未发货")</f>
        <v>未发货</v>
      </c>
      <c r="I1440" s="40" t="str">
        <f>VLOOKUP(B1440,辅助信息!E:I,3,FALSE)</f>
        <v>（五冶钢构宜宾高县月江镇建设项目）  四川省宜宾市高县月江镇刚记超市斜对面(还阳组团沪碳二期项目)</v>
      </c>
      <c r="J1440" s="40" t="str">
        <f>VLOOKUP(B1440,辅助信息!E:I,4,FALSE)</f>
        <v>张朝亮</v>
      </c>
      <c r="K1440" s="40">
        <f>VLOOKUP(J1440,辅助信息!H:I,2,FALSE)</f>
        <v>15228205853</v>
      </c>
      <c r="L1440" s="111" t="str">
        <f>VLOOKUP(B1440,辅助信息!E:J,6,FALSE)</f>
        <v>提前联系到场规格</v>
      </c>
      <c r="M1440" s="93">
        <v>45785</v>
      </c>
      <c r="O1440" s="64">
        <f ca="1" t="shared" si="72"/>
        <v>0</v>
      </c>
      <c r="P1440" s="64">
        <f ca="1" t="shared" si="70"/>
        <v>186</v>
      </c>
      <c r="Q1440" s="29" t="str">
        <f>VLOOKUP(B1440,辅助信息!E:M,9,FALSE)</f>
        <v>ZTWM-CDGS-XS-2024-0169-中冶西部钢构-宜宾市南溪区幸福路东路,高县月江镇建设项目</v>
      </c>
      <c r="R1440" s="29" t="str">
        <f>_xlfn._xlws.FILTER(辅助信息!D:D,辅助信息!E:E=B1440)</f>
        <v>五冶钢构-宜宾市南溪区高县月江镇建设项目</v>
      </c>
    </row>
    <row r="1441" hidden="1" spans="2:18">
      <c r="B1441" s="40" t="s">
        <v>106</v>
      </c>
      <c r="C1441" s="72">
        <v>45786</v>
      </c>
      <c r="D1441" s="40" t="str">
        <f>VLOOKUP(B1441,辅助信息!E:K,7,FALSE)</f>
        <v>JWDDCD2024101600133</v>
      </c>
      <c r="E1441" s="40" t="str">
        <f>VLOOKUP(F1441,辅助信息!A:B,2,FALSE)</f>
        <v>螺纹钢</v>
      </c>
      <c r="F1441" s="40" t="s">
        <v>27</v>
      </c>
      <c r="G1441" s="36">
        <v>9</v>
      </c>
      <c r="H1441" s="36" t="str">
        <f>_xlfn.XLOOKUP(C1441&amp;F1441&amp;I1441&amp;J1441,'[1]2025年已发货'!$F:$F&amp;'[1]2025年已发货'!$C:$C&amp;'[1]2025年已发货'!$G:$G&amp;'[1]2025年已发货'!$H:$H,'[1]2025年已发货'!$E:$E,"未发货")</f>
        <v>未发货</v>
      </c>
      <c r="I1441" s="40" t="str">
        <f>VLOOKUP(B1441,辅助信息!E:I,3,FALSE)</f>
        <v>（五冶钢构宜宾高县月江镇建设项目）  四川省宜宾市高县月江镇刚记超市斜对面(还阳组团沪碳二期项目)</v>
      </c>
      <c r="J1441" s="40" t="str">
        <f>VLOOKUP(B1441,辅助信息!E:I,4,FALSE)</f>
        <v>张朝亮</v>
      </c>
      <c r="K1441" s="40">
        <f>VLOOKUP(J1441,辅助信息!H:I,2,FALSE)</f>
        <v>15228205853</v>
      </c>
      <c r="L1441" s="111" t="str">
        <f>VLOOKUP(B1441,辅助信息!E:J,6,FALSE)</f>
        <v>提前联系到场规格</v>
      </c>
      <c r="M1441" s="93">
        <v>45785</v>
      </c>
      <c r="O1441" s="64">
        <f ca="1" t="shared" si="72"/>
        <v>0</v>
      </c>
      <c r="P1441" s="64">
        <f ca="1" t="shared" si="70"/>
        <v>186</v>
      </c>
      <c r="Q1441" s="29" t="str">
        <f>VLOOKUP(B1441,辅助信息!E:M,9,FALSE)</f>
        <v>ZTWM-CDGS-XS-2024-0169-中冶西部钢构-宜宾市南溪区幸福路东路,高县月江镇建设项目</v>
      </c>
      <c r="R1441" s="29" t="str">
        <f>_xlfn._xlws.FILTER(辅助信息!D:D,辅助信息!E:E=B1441)</f>
        <v>五冶钢构-宜宾市南溪区高县月江镇建设项目</v>
      </c>
    </row>
    <row r="1442" hidden="1" spans="2:18">
      <c r="B1442" s="40" t="s">
        <v>106</v>
      </c>
      <c r="C1442" s="72">
        <v>45786</v>
      </c>
      <c r="D1442" s="40" t="str">
        <f>VLOOKUP(B1442,辅助信息!E:K,7,FALSE)</f>
        <v>JWDDCD2024101600133</v>
      </c>
      <c r="E1442" s="40" t="str">
        <f>VLOOKUP(F1442,辅助信息!A:B,2,FALSE)</f>
        <v>螺纹钢</v>
      </c>
      <c r="F1442" s="40" t="s">
        <v>19</v>
      </c>
      <c r="G1442" s="36">
        <v>9</v>
      </c>
      <c r="H1442" s="36" t="str">
        <f>_xlfn.XLOOKUP(C1442&amp;F1442&amp;I1442&amp;J1442,'[1]2025年已发货'!$F:$F&amp;'[1]2025年已发货'!$C:$C&amp;'[1]2025年已发货'!$G:$G&amp;'[1]2025年已发货'!$H:$H,'[1]2025年已发货'!$E:$E,"未发货")</f>
        <v>未发货</v>
      </c>
      <c r="I1442" s="40" t="str">
        <f>VLOOKUP(B1442,辅助信息!E:I,3,FALSE)</f>
        <v>（五冶钢构宜宾高县月江镇建设项目）  四川省宜宾市高县月江镇刚记超市斜对面(还阳组团沪碳二期项目)</v>
      </c>
      <c r="J1442" s="40" t="str">
        <f>VLOOKUP(B1442,辅助信息!E:I,4,FALSE)</f>
        <v>张朝亮</v>
      </c>
      <c r="K1442" s="40">
        <f>VLOOKUP(J1442,辅助信息!H:I,2,FALSE)</f>
        <v>15228205853</v>
      </c>
      <c r="L1442" s="111" t="str">
        <f>VLOOKUP(B1442,辅助信息!E:J,6,FALSE)</f>
        <v>提前联系到场规格</v>
      </c>
      <c r="M1442" s="93">
        <v>45785</v>
      </c>
      <c r="O1442" s="64">
        <f ca="1" t="shared" si="72"/>
        <v>0</v>
      </c>
      <c r="P1442" s="64">
        <f ca="1" t="shared" si="70"/>
        <v>186</v>
      </c>
      <c r="Q1442" s="29" t="str">
        <f>VLOOKUP(B1442,辅助信息!E:M,9,FALSE)</f>
        <v>ZTWM-CDGS-XS-2024-0169-中冶西部钢构-宜宾市南溪区幸福路东路,高县月江镇建设项目</v>
      </c>
      <c r="R1442" s="29" t="str">
        <f>_xlfn._xlws.FILTER(辅助信息!D:D,辅助信息!E:E=B1442)</f>
        <v>五冶钢构-宜宾市南溪区高县月江镇建设项目</v>
      </c>
    </row>
    <row r="1443" hidden="1" spans="2:18">
      <c r="B1443" s="40" t="s">
        <v>106</v>
      </c>
      <c r="C1443" s="72">
        <v>45786</v>
      </c>
      <c r="D1443" s="40" t="str">
        <f>VLOOKUP(B1443,辅助信息!E:K,7,FALSE)</f>
        <v>JWDDCD2024101600133</v>
      </c>
      <c r="E1443" s="40" t="str">
        <f>VLOOKUP(F1443,辅助信息!A:B,2,FALSE)</f>
        <v>螺纹钢</v>
      </c>
      <c r="F1443" s="40" t="s">
        <v>33</v>
      </c>
      <c r="G1443" s="36">
        <v>9</v>
      </c>
      <c r="H1443" s="36" t="str">
        <f>_xlfn.XLOOKUP(C1443&amp;F1443&amp;I1443&amp;J1443,'[1]2025年已发货'!$F:$F&amp;'[1]2025年已发货'!$C:$C&amp;'[1]2025年已发货'!$G:$G&amp;'[1]2025年已发货'!$H:$H,'[1]2025年已发货'!$E:$E,"未发货")</f>
        <v>未发货</v>
      </c>
      <c r="I1443" s="40" t="str">
        <f>VLOOKUP(B1443,辅助信息!E:I,3,FALSE)</f>
        <v>（五冶钢构宜宾高县月江镇建设项目）  四川省宜宾市高县月江镇刚记超市斜对面(还阳组团沪碳二期项目)</v>
      </c>
      <c r="J1443" s="40" t="str">
        <f>VLOOKUP(B1443,辅助信息!E:I,4,FALSE)</f>
        <v>张朝亮</v>
      </c>
      <c r="K1443" s="40">
        <f>VLOOKUP(J1443,辅助信息!H:I,2,FALSE)</f>
        <v>15228205853</v>
      </c>
      <c r="L1443" s="111" t="str">
        <f>VLOOKUP(B1443,辅助信息!E:J,6,FALSE)</f>
        <v>提前联系到场规格</v>
      </c>
      <c r="M1443" s="93">
        <v>45785</v>
      </c>
      <c r="O1443" s="64">
        <f ca="1" t="shared" si="72"/>
        <v>0</v>
      </c>
      <c r="P1443" s="64">
        <f ca="1" t="shared" si="70"/>
        <v>186</v>
      </c>
      <c r="Q1443" s="29" t="str">
        <f>VLOOKUP(B1443,辅助信息!E:M,9,FALSE)</f>
        <v>ZTWM-CDGS-XS-2024-0169-中冶西部钢构-宜宾市南溪区幸福路东路,高县月江镇建设项目</v>
      </c>
      <c r="R1443" s="29" t="str">
        <f>_xlfn._xlws.FILTER(辅助信息!D:D,辅助信息!E:E=B1443)</f>
        <v>五冶钢构-宜宾市南溪区高县月江镇建设项目</v>
      </c>
    </row>
    <row r="1444" hidden="1" spans="2:18">
      <c r="B1444" s="40" t="s">
        <v>106</v>
      </c>
      <c r="C1444" s="72">
        <v>45786</v>
      </c>
      <c r="D1444" s="40" t="str">
        <f>VLOOKUP(B1444,辅助信息!E:K,7,FALSE)</f>
        <v>JWDDCD2024101600133</v>
      </c>
      <c r="E1444" s="40" t="str">
        <f>VLOOKUP(F1444,辅助信息!A:B,2,FALSE)</f>
        <v>螺纹钢</v>
      </c>
      <c r="F1444" s="40" t="s">
        <v>28</v>
      </c>
      <c r="G1444" s="36">
        <v>21</v>
      </c>
      <c r="H1444" s="36" t="str">
        <f>_xlfn.XLOOKUP(C1444&amp;F1444&amp;I1444&amp;J1444,'[1]2025年已发货'!$F:$F&amp;'[1]2025年已发货'!$C:$C&amp;'[1]2025年已发货'!$G:$G&amp;'[1]2025年已发货'!$H:$H,'[1]2025年已发货'!$E:$E,"未发货")</f>
        <v>未发货</v>
      </c>
      <c r="I1444" s="40" t="str">
        <f>VLOOKUP(B1444,辅助信息!E:I,3,FALSE)</f>
        <v>（五冶钢构宜宾高县月江镇建设项目）  四川省宜宾市高县月江镇刚记超市斜对面(还阳组团沪碳二期项目)</v>
      </c>
      <c r="J1444" s="40" t="str">
        <f>VLOOKUP(B1444,辅助信息!E:I,4,FALSE)</f>
        <v>张朝亮</v>
      </c>
      <c r="K1444" s="40">
        <f>VLOOKUP(J1444,辅助信息!H:I,2,FALSE)</f>
        <v>15228205853</v>
      </c>
      <c r="L1444" s="111" t="str">
        <f>VLOOKUP(B1444,辅助信息!E:J,6,FALSE)</f>
        <v>提前联系到场规格</v>
      </c>
      <c r="M1444" s="93">
        <v>45785</v>
      </c>
      <c r="O1444" s="64">
        <f ca="1" t="shared" si="72"/>
        <v>0</v>
      </c>
      <c r="P1444" s="64">
        <f ca="1" t="shared" si="70"/>
        <v>186</v>
      </c>
      <c r="Q1444" s="29" t="str">
        <f>VLOOKUP(B1444,辅助信息!E:M,9,FALSE)</f>
        <v>ZTWM-CDGS-XS-2024-0169-中冶西部钢构-宜宾市南溪区幸福路东路,高县月江镇建设项目</v>
      </c>
      <c r="R1444" s="29" t="str">
        <f>_xlfn._xlws.FILTER(辅助信息!D:D,辅助信息!E:E=B1444)</f>
        <v>五冶钢构-宜宾市南溪区高县月江镇建设项目</v>
      </c>
    </row>
    <row r="1445" hidden="1" spans="2:18">
      <c r="B1445" s="40" t="s">
        <v>127</v>
      </c>
      <c r="C1445" s="72">
        <v>45786</v>
      </c>
      <c r="D1445" s="40" t="str">
        <f>VLOOKUP(B1445,辅助信息!E:K,7,FALSE)</f>
        <v>JWDDCD2025051000019</v>
      </c>
      <c r="E1445" s="40" t="str">
        <f>VLOOKUP(F1445,辅助信息!A:B,2,FALSE)</f>
        <v>盘螺</v>
      </c>
      <c r="F1445" s="40" t="s">
        <v>49</v>
      </c>
      <c r="G1445" s="36">
        <v>12</v>
      </c>
      <c r="H1445" s="36" t="str">
        <f>_xlfn.XLOOKUP(C1445&amp;F1445&amp;I1445&amp;J1445,'[1]2025年已发货'!$F:$F&amp;'[1]2025年已发货'!$C:$C&amp;'[1]2025年已发货'!$G:$G&amp;'[1]2025年已发货'!$H:$H,'[1]2025年已发货'!$E:$E,"未发货")</f>
        <v>未发货</v>
      </c>
      <c r="I1445" s="40" t="str">
        <f>VLOOKUP(B1445,辅助信息!E:I,3,FALSE)</f>
        <v>(五冶钢构医学科学产业园建设项目房建三部-管网总坪)四川省南充市顺庆区搬罾街道学府大道二段</v>
      </c>
      <c r="J1445" s="40" t="str">
        <f>VLOOKUP(B1445,辅助信息!E:I,4,FALSE)</f>
        <v>郑林</v>
      </c>
      <c r="K1445" s="40">
        <f>VLOOKUP(J1445,辅助信息!H:I,2,FALSE)</f>
        <v>18349955455</v>
      </c>
      <c r="L1445" s="111" t="str">
        <f>VLOOKUP(B1445,辅助信息!E:J,6,FALSE)</f>
        <v>送货单：送货单位：南充思临新材料科技有限公司,收货单位：五冶集团川北(南充)建设有限公司,项目名称：南充医学科学产业园,送货车型13米,装货前联系收货人核实到场规格</v>
      </c>
      <c r="M1445" s="93">
        <v>45785</v>
      </c>
      <c r="O1445" s="64">
        <f ca="1" t="shared" si="72"/>
        <v>0</v>
      </c>
      <c r="P1445" s="64">
        <f ca="1" t="shared" si="70"/>
        <v>186</v>
      </c>
      <c r="Q1445" s="29" t="str">
        <f>VLOOKUP(B1445,辅助信息!E:M,9,FALSE)</f>
        <v>ZTWM-CDGS-XS-2024-0248-五冶钢构-南充市医学院项目</v>
      </c>
      <c r="R1445" s="29" t="str">
        <f>_xlfn._xlws.FILTER(辅助信息!D:D,辅助信息!E:E=B1445)</f>
        <v>五冶钢构南充医学科学产业园建设项目</v>
      </c>
    </row>
    <row r="1446" hidden="1" spans="2:18">
      <c r="B1446" s="40" t="s">
        <v>127</v>
      </c>
      <c r="C1446" s="72">
        <v>45786</v>
      </c>
      <c r="D1446" s="40" t="str">
        <f>VLOOKUP(B1446,辅助信息!E:K,7,FALSE)</f>
        <v>JWDDCD2025051000019</v>
      </c>
      <c r="E1446" s="40" t="str">
        <f>VLOOKUP(F1446,辅助信息!A:B,2,FALSE)</f>
        <v>盘螺</v>
      </c>
      <c r="F1446" s="40" t="s">
        <v>41</v>
      </c>
      <c r="G1446" s="36">
        <v>10</v>
      </c>
      <c r="H1446" s="36" t="str">
        <f>_xlfn.XLOOKUP(C1446&amp;F1446&amp;I1446&amp;J1446,'[1]2025年已发货'!$F:$F&amp;'[1]2025年已发货'!$C:$C&amp;'[1]2025年已发货'!$G:$G&amp;'[1]2025年已发货'!$H:$H,'[1]2025年已发货'!$E:$E,"未发货")</f>
        <v>未发货</v>
      </c>
      <c r="I1446" s="40" t="str">
        <f>VLOOKUP(B1446,辅助信息!E:I,3,FALSE)</f>
        <v>(五冶钢构医学科学产业园建设项目房建三部-管网总坪)四川省南充市顺庆区搬罾街道学府大道二段</v>
      </c>
      <c r="J1446" s="40" t="str">
        <f>VLOOKUP(B1446,辅助信息!E:I,4,FALSE)</f>
        <v>郑林</v>
      </c>
      <c r="K1446" s="40">
        <f>VLOOKUP(J1446,辅助信息!H:I,2,FALSE)</f>
        <v>18349955455</v>
      </c>
      <c r="L1446" s="111" t="str">
        <f>VLOOKUP(B1446,辅助信息!E:J,6,FALSE)</f>
        <v>送货单：送货单位：南充思临新材料科技有限公司,收货单位：五冶集团川北(南充)建设有限公司,项目名称：南充医学科学产业园,送货车型13米,装货前联系收货人核实到场规格</v>
      </c>
      <c r="M1446" s="93">
        <v>45785</v>
      </c>
      <c r="O1446" s="64">
        <f ca="1" t="shared" si="72"/>
        <v>0</v>
      </c>
      <c r="P1446" s="64">
        <f ca="1" t="shared" si="70"/>
        <v>186</v>
      </c>
      <c r="Q1446" s="29" t="str">
        <f>VLOOKUP(B1446,辅助信息!E:M,9,FALSE)</f>
        <v>ZTWM-CDGS-XS-2024-0248-五冶钢构-南充市医学院项目</v>
      </c>
      <c r="R1446" s="29" t="str">
        <f>_xlfn._xlws.FILTER(辅助信息!D:D,辅助信息!E:E=B1446)</f>
        <v>五冶钢构南充医学科学产业园建设项目</v>
      </c>
    </row>
    <row r="1447" hidden="1" spans="2:18">
      <c r="B1447" s="40" t="s">
        <v>127</v>
      </c>
      <c r="C1447" s="72">
        <v>45786</v>
      </c>
      <c r="D1447" s="40" t="str">
        <f>VLOOKUP(B1447,辅助信息!E:K,7,FALSE)</f>
        <v>JWDDCD2025051000019</v>
      </c>
      <c r="E1447" s="40" t="str">
        <f>VLOOKUP(F1447,辅助信息!A:B,2,FALSE)</f>
        <v>螺纹钢</v>
      </c>
      <c r="F1447" s="40" t="s">
        <v>27</v>
      </c>
      <c r="G1447" s="36">
        <v>13</v>
      </c>
      <c r="H1447" s="36" t="str">
        <f>_xlfn.XLOOKUP(C1447&amp;F1447&amp;I1447&amp;J1447,'[1]2025年已发货'!$F:$F&amp;'[1]2025年已发货'!$C:$C&amp;'[1]2025年已发货'!$G:$G&amp;'[1]2025年已发货'!$H:$H,'[1]2025年已发货'!$E:$E,"未发货")</f>
        <v>未发货</v>
      </c>
      <c r="I1447" s="40" t="str">
        <f>VLOOKUP(B1447,辅助信息!E:I,3,FALSE)</f>
        <v>(五冶钢构医学科学产业园建设项目房建三部-管网总坪)四川省南充市顺庆区搬罾街道学府大道二段</v>
      </c>
      <c r="J1447" s="40" t="str">
        <f>VLOOKUP(B1447,辅助信息!E:I,4,FALSE)</f>
        <v>郑林</v>
      </c>
      <c r="K1447" s="40">
        <f>VLOOKUP(J1447,辅助信息!H:I,2,FALSE)</f>
        <v>18349955455</v>
      </c>
      <c r="L1447" s="111" t="str">
        <f>VLOOKUP(B1447,辅助信息!E:J,6,FALSE)</f>
        <v>送货单：送货单位：南充思临新材料科技有限公司,收货单位：五冶集团川北(南充)建设有限公司,项目名称：南充医学科学产业园,送货车型13米,装货前联系收货人核实到场规格</v>
      </c>
      <c r="M1447" s="93">
        <v>45785</v>
      </c>
      <c r="O1447" s="64">
        <f ca="1" t="shared" si="72"/>
        <v>0</v>
      </c>
      <c r="P1447" s="64">
        <f ca="1" t="shared" si="70"/>
        <v>186</v>
      </c>
      <c r="Q1447" s="29" t="str">
        <f>VLOOKUP(B1447,辅助信息!E:M,9,FALSE)</f>
        <v>ZTWM-CDGS-XS-2024-0248-五冶钢构-南充市医学院项目</v>
      </c>
      <c r="R1447" s="29" t="str">
        <f>_xlfn._xlws.FILTER(辅助信息!D:D,辅助信息!E:E=B1447)</f>
        <v>五冶钢构南充医学科学产业园建设项目</v>
      </c>
    </row>
    <row r="1448" hidden="1" spans="2:18">
      <c r="B1448" s="40" t="s">
        <v>72</v>
      </c>
      <c r="C1448" s="72">
        <v>45786</v>
      </c>
      <c r="D1448" s="40" t="str">
        <f>VLOOKUP(B1448,辅助信息!E:K,7,FALSE)</f>
        <v>JWDDCD2025051000019</v>
      </c>
      <c r="E1448" s="40" t="str">
        <f>VLOOKUP(F1448,辅助信息!A:B,2,FALSE)</f>
        <v>盘螺</v>
      </c>
      <c r="F1448" s="40" t="s">
        <v>49</v>
      </c>
      <c r="G1448" s="36">
        <v>5</v>
      </c>
      <c r="H1448" s="36" t="str">
        <f>_xlfn.XLOOKUP(C1448&amp;F1448&amp;I1448&amp;J1448,'[1]2025年已发货'!$F:$F&amp;'[1]2025年已发货'!$C:$C&amp;'[1]2025年已发货'!$G:$G&amp;'[1]2025年已发货'!$H:$H,'[1]2025年已发货'!$E:$E,"未发货")</f>
        <v>未发货</v>
      </c>
      <c r="I1448" s="40" t="str">
        <f>VLOOKUP(B1448,辅助信息!E:I,3,FALSE)</f>
        <v>(五冶钢构医学科学产业园建设项目房建二部-网羽馆（6-5）)四川省南充市顺庆区搬罾街道学府大道二段</v>
      </c>
      <c r="J1448" s="40" t="str">
        <f>VLOOKUP(B1448,辅助信息!E:I,4,FALSE)</f>
        <v>安南</v>
      </c>
      <c r="K1448" s="40">
        <f>VLOOKUP(J1448,辅助信息!H:I,2,FALSE)</f>
        <v>19950525030</v>
      </c>
      <c r="L1448" s="111" t="str">
        <f>VLOOKUP(B1448,辅助信息!E:J,6,FALSE)</f>
        <v>送货单：送货单位：南充思临新材料科技有限公司,收货单位：五冶集团川北(南充)建设有限公司,项目名称：南充医学科学产业园,送货车型13米,装货前联系收货人核实到场规格</v>
      </c>
      <c r="M1448" s="93">
        <v>45785</v>
      </c>
      <c r="O1448" s="64">
        <f ca="1" t="shared" si="72"/>
        <v>0</v>
      </c>
      <c r="P1448" s="64">
        <f ca="1" t="shared" si="70"/>
        <v>186</v>
      </c>
      <c r="Q1448" s="29" t="str">
        <f>VLOOKUP(B1448,辅助信息!E:M,9,FALSE)</f>
        <v>ZTWM-CDGS-XS-2024-0248-五冶钢构-南充市医学院项目</v>
      </c>
      <c r="R1448" s="29" t="str">
        <f>_xlfn._xlws.FILTER(辅助信息!D:D,辅助信息!E:E=B1448)</f>
        <v>五冶钢构南充医学科学产业园建设项目</v>
      </c>
    </row>
    <row r="1449" hidden="1" spans="2:18">
      <c r="B1449" s="40" t="s">
        <v>72</v>
      </c>
      <c r="C1449" s="72">
        <v>45786</v>
      </c>
      <c r="D1449" s="40" t="str">
        <f>VLOOKUP(B1449,辅助信息!E:K,7,FALSE)</f>
        <v>JWDDCD2025051000019</v>
      </c>
      <c r="E1449" s="40" t="str">
        <f>VLOOKUP(F1449,辅助信息!A:B,2,FALSE)</f>
        <v>盘螺</v>
      </c>
      <c r="F1449" s="40" t="s">
        <v>40</v>
      </c>
      <c r="G1449" s="36">
        <v>2.5</v>
      </c>
      <c r="H1449" s="36" t="str">
        <f>_xlfn.XLOOKUP(C1449&amp;F1449&amp;I1449&amp;J1449,'[1]2025年已发货'!$F:$F&amp;'[1]2025年已发货'!$C:$C&amp;'[1]2025年已发货'!$G:$G&amp;'[1]2025年已发货'!$H:$H,'[1]2025年已发货'!$E:$E,"未发货")</f>
        <v>未发货</v>
      </c>
      <c r="I1449" s="40" t="str">
        <f>VLOOKUP(B1449,辅助信息!E:I,3,FALSE)</f>
        <v>(五冶钢构医学科学产业园建设项目房建二部-网羽馆（6-5）)四川省南充市顺庆区搬罾街道学府大道二段</v>
      </c>
      <c r="J1449" s="40" t="str">
        <f>VLOOKUP(B1449,辅助信息!E:I,4,FALSE)</f>
        <v>安南</v>
      </c>
      <c r="K1449" s="40">
        <f>VLOOKUP(J1449,辅助信息!H:I,2,FALSE)</f>
        <v>19950525030</v>
      </c>
      <c r="L1449" s="111" t="str">
        <f>VLOOKUP(B1449,辅助信息!E:J,6,FALSE)</f>
        <v>送货单：送货单位：南充思临新材料科技有限公司,收货单位：五冶集团川北(南充)建设有限公司,项目名称：南充医学科学产业园,送货车型13米,装货前联系收货人核实到场规格</v>
      </c>
      <c r="M1449" s="93">
        <v>45785</v>
      </c>
      <c r="O1449" s="64">
        <f ca="1" t="shared" si="72"/>
        <v>0</v>
      </c>
      <c r="P1449" s="64">
        <f ca="1" t="shared" si="70"/>
        <v>186</v>
      </c>
      <c r="Q1449" s="29" t="str">
        <f>VLOOKUP(B1449,辅助信息!E:M,9,FALSE)</f>
        <v>ZTWM-CDGS-XS-2024-0248-五冶钢构-南充市医学院项目</v>
      </c>
      <c r="R1449" s="29" t="str">
        <f>_xlfn._xlws.FILTER(辅助信息!D:D,辅助信息!E:E=B1449)</f>
        <v>五冶钢构南充医学科学产业园建设项目</v>
      </c>
    </row>
    <row r="1450" hidden="1" spans="2:18">
      <c r="B1450" s="40" t="s">
        <v>72</v>
      </c>
      <c r="C1450" s="72">
        <v>45786</v>
      </c>
      <c r="D1450" s="40" t="str">
        <f>VLOOKUP(B1450,辅助信息!E:K,7,FALSE)</f>
        <v>JWDDCD2025051000019</v>
      </c>
      <c r="E1450" s="40" t="str">
        <f>VLOOKUP(F1450,辅助信息!A:B,2,FALSE)</f>
        <v>螺纹钢</v>
      </c>
      <c r="F1450" s="40" t="s">
        <v>27</v>
      </c>
      <c r="G1450" s="36">
        <v>25</v>
      </c>
      <c r="H1450" s="36" t="str">
        <f>_xlfn.XLOOKUP(C1450&amp;F1450&amp;I1450&amp;J1450,'[1]2025年已发货'!$F:$F&amp;'[1]2025年已发货'!$C:$C&amp;'[1]2025年已发货'!$G:$G&amp;'[1]2025年已发货'!$H:$H,'[1]2025年已发货'!$E:$E,"未发货")</f>
        <v>未发货</v>
      </c>
      <c r="I1450" s="40" t="str">
        <f>VLOOKUP(B1450,辅助信息!E:I,3,FALSE)</f>
        <v>(五冶钢构医学科学产业园建设项目房建二部-网羽馆（6-5）)四川省南充市顺庆区搬罾街道学府大道二段</v>
      </c>
      <c r="J1450" s="40" t="str">
        <f>VLOOKUP(B1450,辅助信息!E:I,4,FALSE)</f>
        <v>安南</v>
      </c>
      <c r="K1450" s="40">
        <f>VLOOKUP(J1450,辅助信息!H:I,2,FALSE)</f>
        <v>19950525030</v>
      </c>
      <c r="L1450" s="111" t="str">
        <f>VLOOKUP(B1450,辅助信息!E:J,6,FALSE)</f>
        <v>送货单：送货单位：南充思临新材料科技有限公司,收货单位：五冶集团川北(南充)建设有限公司,项目名称：南充医学科学产业园,送货车型13米,装货前联系收货人核实到场规格</v>
      </c>
      <c r="M1450" s="93">
        <v>45785</v>
      </c>
      <c r="O1450" s="64">
        <f ca="1" t="shared" si="72"/>
        <v>0</v>
      </c>
      <c r="P1450" s="64">
        <f ca="1" t="shared" si="70"/>
        <v>186</v>
      </c>
      <c r="Q1450" s="29" t="str">
        <f>VLOOKUP(B1450,辅助信息!E:M,9,FALSE)</f>
        <v>ZTWM-CDGS-XS-2024-0248-五冶钢构-南充市医学院项目</v>
      </c>
      <c r="R1450" s="29" t="str">
        <f>_xlfn._xlws.FILTER(辅助信息!D:D,辅助信息!E:E=B1450)</f>
        <v>五冶钢构南充医学科学产业园建设项目</v>
      </c>
    </row>
    <row r="1451" hidden="1" spans="1:18">
      <c r="A1451" s="73" t="s">
        <v>100</v>
      </c>
      <c r="B1451" s="40" t="s">
        <v>135</v>
      </c>
      <c r="C1451" s="72">
        <v>45786</v>
      </c>
      <c r="D1451" s="40" t="str">
        <f>VLOOKUP(B1451,辅助信息!E:K,7,FALSE)</f>
        <v>JWDDCD2025050800080</v>
      </c>
      <c r="E1451" s="40" t="str">
        <f>VLOOKUP(F1451,辅助信息!A:B,2,FALSE)</f>
        <v>螺纹钢</v>
      </c>
      <c r="F1451" s="40" t="s">
        <v>130</v>
      </c>
      <c r="G1451" s="36">
        <v>35</v>
      </c>
      <c r="H1451" s="36" t="str">
        <f>_xlfn.XLOOKUP(C1451&amp;F1451&amp;I1451&amp;J1451,'[1]2025年已发货'!$F:$F&amp;'[1]2025年已发货'!$C:$C&amp;'[1]2025年已发货'!$G:$G&amp;'[1]2025年已发货'!$H:$H,'[1]2025年已发货'!$E:$E,"未发货")</f>
        <v>未发货</v>
      </c>
      <c r="I1451" s="40" t="str">
        <f>VLOOKUP(B1451,辅助信息!E:I,3,FALSE)</f>
        <v>(宜宾兴港三江新区长江工业园建设项目-M2-2#厂房)宜宾市翠屏区宜宾汽车零部件配套产业基地(纬五路南)</v>
      </c>
      <c r="J1451" s="40" t="str">
        <f>VLOOKUP(B1451,辅助信息!E:I,4,FALSE)</f>
        <v>李国享</v>
      </c>
      <c r="K1451" s="40">
        <f>VLOOKUP(J1451,辅助信息!H:I,2,FALSE)</f>
        <v>17713876279</v>
      </c>
      <c r="L1451" s="111" t="str">
        <f>VLOOKUP(B1451,辅助信息!E:J,6,FALSE)</f>
        <v>装货前联系收货人核实到场规格，货物最下面用方木垫下方便卸货</v>
      </c>
      <c r="M1451" s="93">
        <v>45785</v>
      </c>
      <c r="O1451" s="64">
        <f ca="1" t="shared" si="72"/>
        <v>0</v>
      </c>
      <c r="P1451" s="64">
        <f ca="1" t="shared" si="70"/>
        <v>186</v>
      </c>
      <c r="Q1451" s="29" t="str">
        <f>VLOOKUP(B1451,辅助信息!E:M,9,FALSE)</f>
        <v>ZTWM-CDGS-XS-2025-0059-宜宾兴港建材-宜宾冷链项目</v>
      </c>
      <c r="R1451" s="29" t="str">
        <f>_xlfn._xlws.FILTER(辅助信息!D:D,辅助信息!E:E=B1451)</f>
        <v>宜宾兴港三江新区长江工业园建设项目</v>
      </c>
    </row>
    <row r="1452" hidden="1" spans="2:18">
      <c r="B1452" s="40" t="s">
        <v>81</v>
      </c>
      <c r="C1452" s="72">
        <v>45786</v>
      </c>
      <c r="D1452" s="40" t="str">
        <f>VLOOKUP(B1452,辅助信息!E:K,7,FALSE)</f>
        <v>JWDDCD2025060900080</v>
      </c>
      <c r="E1452" s="40" t="str">
        <f>VLOOKUP(F1452,辅助信息!A:B,2,FALSE)</f>
        <v>高线</v>
      </c>
      <c r="F1452" s="40" t="s">
        <v>53</v>
      </c>
      <c r="G1452" s="36">
        <v>5</v>
      </c>
      <c r="H1452" s="36" t="str">
        <f>_xlfn.XLOOKUP(C1452&amp;F1452&amp;I1452&amp;J1452,'[1]2025年已发货'!$F:$F&amp;'[1]2025年已发货'!$C:$C&amp;'[1]2025年已发货'!$G:$G&amp;'[1]2025年已发货'!$H:$H,'[1]2025年已发货'!$E:$E,"未发货")</f>
        <v>未发货</v>
      </c>
      <c r="I1452" s="40" t="str">
        <f>VLOOKUP(B1452,辅助信息!E:I,3,FALSE)</f>
        <v>（华西简阳西城嘉苑）四川省成都市简阳市简城街道高屋村</v>
      </c>
      <c r="J1452" s="40" t="str">
        <f>VLOOKUP(B1452,辅助信息!E:I,4,FALSE)</f>
        <v>张瀚镭</v>
      </c>
      <c r="K1452" s="40">
        <f>VLOOKUP(J1452,辅助信息!H:I,2,FALSE)</f>
        <v>15884666220</v>
      </c>
      <c r="L1452" s="111" t="str">
        <f>VLOOKUP(B1452,辅助信息!E:J,6,FALSE)</f>
        <v>现场禁止使用氢能源挂车！优先威钢发货,我方卸车,新老国标钢厂不加价可直发，因陕钢多次出现磅差，项目拒绝使用</v>
      </c>
      <c r="M1452" s="93">
        <v>45787</v>
      </c>
      <c r="O1452" s="64">
        <f ca="1" t="shared" si="72"/>
        <v>0</v>
      </c>
      <c r="P1452" s="64">
        <f ca="1" t="shared" si="70"/>
        <v>184</v>
      </c>
      <c r="Q1452" s="29" t="str">
        <f>VLOOKUP(B1452,辅助信息!E:M,9,FALSE)</f>
        <v>ZTWM-CDGS-XS-2024-0030-华西集采-简州大道</v>
      </c>
      <c r="R1452" s="29" t="str">
        <f>_xlfn._xlws.FILTER(辅助信息!D:D,辅助信息!E:E=B1452)</f>
        <v>华西简阳西城嘉苑</v>
      </c>
    </row>
    <row r="1453" hidden="1" spans="2:18">
      <c r="B1453" s="40" t="s">
        <v>81</v>
      </c>
      <c r="C1453" s="72">
        <v>45786</v>
      </c>
      <c r="D1453" s="40" t="str">
        <f>VLOOKUP(B1453,辅助信息!E:K,7,FALSE)</f>
        <v>JWDDCD2025060900080</v>
      </c>
      <c r="E1453" s="40" t="str">
        <f>VLOOKUP(F1453,辅助信息!A:B,2,FALSE)</f>
        <v>盘螺</v>
      </c>
      <c r="F1453" s="40" t="s">
        <v>49</v>
      </c>
      <c r="G1453" s="36">
        <v>2</v>
      </c>
      <c r="H1453" s="36" t="str">
        <f>_xlfn.XLOOKUP(C1453&amp;F1453&amp;I1453&amp;J1453,'[1]2025年已发货'!$F:$F&amp;'[1]2025年已发货'!$C:$C&amp;'[1]2025年已发货'!$G:$G&amp;'[1]2025年已发货'!$H:$H,'[1]2025年已发货'!$E:$E,"未发货")</f>
        <v>未发货</v>
      </c>
      <c r="I1453" s="40" t="str">
        <f>VLOOKUP(B1453,辅助信息!E:I,3,FALSE)</f>
        <v>（华西简阳西城嘉苑）四川省成都市简阳市简城街道高屋村</v>
      </c>
      <c r="J1453" s="40" t="str">
        <f>VLOOKUP(B1453,辅助信息!E:I,4,FALSE)</f>
        <v>张瀚镭</v>
      </c>
      <c r="K1453" s="40">
        <f>VLOOKUP(J1453,辅助信息!H:I,2,FALSE)</f>
        <v>15884666220</v>
      </c>
      <c r="L1453" s="111" t="str">
        <f>VLOOKUP(B1453,辅助信息!E:J,6,FALSE)</f>
        <v>现场禁止使用氢能源挂车！优先威钢发货,我方卸车,新老国标钢厂不加价可直发，因陕钢多次出现磅差，项目拒绝使用</v>
      </c>
      <c r="M1453" s="93">
        <v>45787</v>
      </c>
      <c r="O1453" s="64">
        <f ca="1" t="shared" si="72"/>
        <v>0</v>
      </c>
      <c r="P1453" s="64">
        <f ca="1" t="shared" si="70"/>
        <v>184</v>
      </c>
      <c r="Q1453" s="29" t="str">
        <f>VLOOKUP(B1453,辅助信息!E:M,9,FALSE)</f>
        <v>ZTWM-CDGS-XS-2024-0030-华西集采-简州大道</v>
      </c>
      <c r="R1453" s="29" t="str">
        <f>_xlfn._xlws.FILTER(辅助信息!D:D,辅助信息!E:E=B1453)</f>
        <v>华西简阳西城嘉苑</v>
      </c>
    </row>
    <row r="1454" hidden="1" spans="2:18">
      <c r="B1454" s="40" t="s">
        <v>81</v>
      </c>
      <c r="C1454" s="72">
        <v>45786</v>
      </c>
      <c r="D1454" s="40" t="str">
        <f>VLOOKUP(B1454,辅助信息!E:K,7,FALSE)</f>
        <v>JWDDCD2025060900080</v>
      </c>
      <c r="E1454" s="40" t="str">
        <f>VLOOKUP(F1454,辅助信息!A:B,2,FALSE)</f>
        <v>盘螺</v>
      </c>
      <c r="F1454" s="40" t="s">
        <v>40</v>
      </c>
      <c r="G1454" s="36">
        <v>11</v>
      </c>
      <c r="H1454" s="36" t="str">
        <f>_xlfn.XLOOKUP(C1454&amp;F1454&amp;I1454&amp;J1454,'[1]2025年已发货'!$F:$F&amp;'[1]2025年已发货'!$C:$C&amp;'[1]2025年已发货'!$G:$G&amp;'[1]2025年已发货'!$H:$H,'[1]2025年已发货'!$E:$E,"未发货")</f>
        <v>未发货</v>
      </c>
      <c r="I1454" s="40" t="str">
        <f>VLOOKUP(B1454,辅助信息!E:I,3,FALSE)</f>
        <v>（华西简阳西城嘉苑）四川省成都市简阳市简城街道高屋村</v>
      </c>
      <c r="J1454" s="40" t="str">
        <f>VLOOKUP(B1454,辅助信息!E:I,4,FALSE)</f>
        <v>张瀚镭</v>
      </c>
      <c r="K1454" s="40">
        <f>VLOOKUP(J1454,辅助信息!H:I,2,FALSE)</f>
        <v>15884666220</v>
      </c>
      <c r="L1454" s="111" t="str">
        <f>VLOOKUP(B1454,辅助信息!E:J,6,FALSE)</f>
        <v>现场禁止使用氢能源挂车！优先威钢发货,我方卸车,新老国标钢厂不加价可直发，因陕钢多次出现磅差，项目拒绝使用</v>
      </c>
      <c r="M1454" s="93">
        <v>45787</v>
      </c>
      <c r="O1454" s="64">
        <f ca="1" t="shared" si="72"/>
        <v>0</v>
      </c>
      <c r="P1454" s="64">
        <f ca="1" t="shared" si="70"/>
        <v>184</v>
      </c>
      <c r="Q1454" s="29" t="str">
        <f>VLOOKUP(B1454,辅助信息!E:M,9,FALSE)</f>
        <v>ZTWM-CDGS-XS-2024-0030-华西集采-简州大道</v>
      </c>
      <c r="R1454" s="29" t="str">
        <f>_xlfn._xlws.FILTER(辅助信息!D:D,辅助信息!E:E=B1454)</f>
        <v>华西简阳西城嘉苑</v>
      </c>
    </row>
    <row r="1455" hidden="1" spans="2:18">
      <c r="B1455" s="40" t="s">
        <v>81</v>
      </c>
      <c r="C1455" s="72">
        <v>45786</v>
      </c>
      <c r="D1455" s="40" t="str">
        <f>VLOOKUP(B1455,辅助信息!E:K,7,FALSE)</f>
        <v>JWDDCD2025060900080</v>
      </c>
      <c r="E1455" s="40" t="str">
        <f>VLOOKUP(F1455,辅助信息!A:B,2,FALSE)</f>
        <v>盘螺</v>
      </c>
      <c r="F1455" s="40" t="s">
        <v>41</v>
      </c>
      <c r="G1455" s="36">
        <v>68</v>
      </c>
      <c r="H1455" s="36" t="str">
        <f>_xlfn.XLOOKUP(C1455&amp;F1455&amp;I1455&amp;J1455,'[1]2025年已发货'!$F:$F&amp;'[1]2025年已发货'!$C:$C&amp;'[1]2025年已发货'!$G:$G&amp;'[1]2025年已发货'!$H:$H,'[1]2025年已发货'!$E:$E,"未发货")</f>
        <v>未发货</v>
      </c>
      <c r="I1455" s="40" t="str">
        <f>VLOOKUP(B1455,辅助信息!E:I,3,FALSE)</f>
        <v>（华西简阳西城嘉苑）四川省成都市简阳市简城街道高屋村</v>
      </c>
      <c r="J1455" s="40" t="str">
        <f>VLOOKUP(B1455,辅助信息!E:I,4,FALSE)</f>
        <v>张瀚镭</v>
      </c>
      <c r="K1455" s="40">
        <f>VLOOKUP(J1455,辅助信息!H:I,2,FALSE)</f>
        <v>15884666220</v>
      </c>
      <c r="L1455" s="111" t="str">
        <f>VLOOKUP(B1455,辅助信息!E:J,6,FALSE)</f>
        <v>现场禁止使用氢能源挂车！优先威钢发货,我方卸车,新老国标钢厂不加价可直发，因陕钢多次出现磅差，项目拒绝使用</v>
      </c>
      <c r="M1455" s="93">
        <v>45787</v>
      </c>
      <c r="O1455" s="64">
        <f ca="1" t="shared" si="72"/>
        <v>0</v>
      </c>
      <c r="P1455" s="64">
        <f ca="1" t="shared" si="70"/>
        <v>184</v>
      </c>
      <c r="Q1455" s="29" t="str">
        <f>VLOOKUP(B1455,辅助信息!E:M,9,FALSE)</f>
        <v>ZTWM-CDGS-XS-2024-0030-华西集采-简州大道</v>
      </c>
      <c r="R1455" s="29" t="str">
        <f>_xlfn._xlws.FILTER(辅助信息!D:D,辅助信息!E:E=B1455)</f>
        <v>华西简阳西城嘉苑</v>
      </c>
    </row>
    <row r="1456" hidden="1" spans="2:18">
      <c r="B1456" s="40" t="s">
        <v>81</v>
      </c>
      <c r="C1456" s="72">
        <v>45786</v>
      </c>
      <c r="D1456" s="40" t="str">
        <f>VLOOKUP(B1456,辅助信息!E:K,7,FALSE)</f>
        <v>JWDDCD2025060900080</v>
      </c>
      <c r="E1456" s="40" t="str">
        <f>VLOOKUP(F1456,辅助信息!A:B,2,FALSE)</f>
        <v>盘螺</v>
      </c>
      <c r="F1456" s="40" t="s">
        <v>26</v>
      </c>
      <c r="G1456" s="36">
        <v>5</v>
      </c>
      <c r="H1456" s="36" t="str">
        <f>_xlfn.XLOOKUP(C1456&amp;F1456&amp;I1456&amp;J1456,'[1]2025年已发货'!$F:$F&amp;'[1]2025年已发货'!$C:$C&amp;'[1]2025年已发货'!$G:$G&amp;'[1]2025年已发货'!$H:$H,'[1]2025年已发货'!$E:$E,"未发货")</f>
        <v>未发货</v>
      </c>
      <c r="I1456" s="40" t="str">
        <f>VLOOKUP(B1456,辅助信息!E:I,3,FALSE)</f>
        <v>（华西简阳西城嘉苑）四川省成都市简阳市简城街道高屋村</v>
      </c>
      <c r="J1456" s="40" t="str">
        <f>VLOOKUP(B1456,辅助信息!E:I,4,FALSE)</f>
        <v>张瀚镭</v>
      </c>
      <c r="K1456" s="40">
        <f>VLOOKUP(J1456,辅助信息!H:I,2,FALSE)</f>
        <v>15884666220</v>
      </c>
      <c r="L1456" s="111" t="str">
        <f>VLOOKUP(B1456,辅助信息!E:J,6,FALSE)</f>
        <v>现场禁止使用氢能源挂车！优先威钢发货,我方卸车,新老国标钢厂不加价可直发，因陕钢多次出现磅差，项目拒绝使用</v>
      </c>
      <c r="M1456" s="93">
        <v>45787</v>
      </c>
      <c r="O1456" s="64">
        <f ca="1" t="shared" si="72"/>
        <v>0</v>
      </c>
      <c r="P1456" s="64">
        <f ca="1" t="shared" si="70"/>
        <v>184</v>
      </c>
      <c r="Q1456" s="29" t="str">
        <f>VLOOKUP(B1456,辅助信息!E:M,9,FALSE)</f>
        <v>ZTWM-CDGS-XS-2024-0030-华西集采-简州大道</v>
      </c>
      <c r="R1456" s="29" t="str">
        <f>_xlfn._xlws.FILTER(辅助信息!D:D,辅助信息!E:E=B1456)</f>
        <v>华西简阳西城嘉苑</v>
      </c>
    </row>
    <row r="1457" hidden="1" spans="2:18">
      <c r="B1457" s="40" t="s">
        <v>81</v>
      </c>
      <c r="C1457" s="72">
        <v>45786</v>
      </c>
      <c r="D1457" s="40" t="str">
        <f>VLOOKUP(B1457,辅助信息!E:K,7,FALSE)</f>
        <v>JWDDCD2025060900080</v>
      </c>
      <c r="E1457" s="40" t="str">
        <f>VLOOKUP(F1457,辅助信息!A:B,2,FALSE)</f>
        <v>螺纹钢</v>
      </c>
      <c r="F1457" s="40" t="s">
        <v>32</v>
      </c>
      <c r="G1457" s="36">
        <v>10.5</v>
      </c>
      <c r="H1457" s="36" t="str">
        <f>_xlfn.XLOOKUP(C1457&amp;F1457&amp;I1457&amp;J1457,'[1]2025年已发货'!$F:$F&amp;'[1]2025年已发货'!$C:$C&amp;'[1]2025年已发货'!$G:$G&amp;'[1]2025年已发货'!$H:$H,'[1]2025年已发货'!$E:$E,"未发货")</f>
        <v>未发货</v>
      </c>
      <c r="I1457" s="40" t="str">
        <f>VLOOKUP(B1457,辅助信息!E:I,3,FALSE)</f>
        <v>（华西简阳西城嘉苑）四川省成都市简阳市简城街道高屋村</v>
      </c>
      <c r="J1457" s="40" t="str">
        <f>VLOOKUP(B1457,辅助信息!E:I,4,FALSE)</f>
        <v>张瀚镭</v>
      </c>
      <c r="K1457" s="40">
        <f>VLOOKUP(J1457,辅助信息!H:I,2,FALSE)</f>
        <v>15884666220</v>
      </c>
      <c r="L1457" s="111" t="str">
        <f>VLOOKUP(B1457,辅助信息!E:J,6,FALSE)</f>
        <v>现场禁止使用氢能源挂车！优先威钢发货,我方卸车,新老国标钢厂不加价可直发，因陕钢多次出现磅差，项目拒绝使用</v>
      </c>
      <c r="M1457" s="93">
        <v>45787</v>
      </c>
      <c r="O1457" s="64">
        <f ca="1" t="shared" si="72"/>
        <v>0</v>
      </c>
      <c r="P1457" s="64">
        <f ca="1" t="shared" si="70"/>
        <v>184</v>
      </c>
      <c r="Q1457" s="29" t="str">
        <f>VLOOKUP(B1457,辅助信息!E:M,9,FALSE)</f>
        <v>ZTWM-CDGS-XS-2024-0030-华西集采-简州大道</v>
      </c>
      <c r="R1457" s="29" t="str">
        <f>_xlfn._xlws.FILTER(辅助信息!D:D,辅助信息!E:E=B1457)</f>
        <v>华西简阳西城嘉苑</v>
      </c>
    </row>
    <row r="1458" hidden="1" spans="2:18">
      <c r="B1458" s="40" t="s">
        <v>81</v>
      </c>
      <c r="C1458" s="72">
        <v>45786</v>
      </c>
      <c r="D1458" s="40" t="str">
        <f>VLOOKUP(B1458,辅助信息!E:K,7,FALSE)</f>
        <v>JWDDCD2025060900080</v>
      </c>
      <c r="E1458" s="40" t="str">
        <f>VLOOKUP(F1458,辅助信息!A:B,2,FALSE)</f>
        <v>螺纹钢</v>
      </c>
      <c r="F1458" s="40" t="s">
        <v>30</v>
      </c>
      <c r="G1458" s="36">
        <v>4.5</v>
      </c>
      <c r="H1458" s="36" t="str">
        <f>_xlfn.XLOOKUP(C1458&amp;F1458&amp;I1458&amp;J1458,'[1]2025年已发货'!$F:$F&amp;'[1]2025年已发货'!$C:$C&amp;'[1]2025年已发货'!$G:$G&amp;'[1]2025年已发货'!$H:$H,'[1]2025年已发货'!$E:$E,"未发货")</f>
        <v>未发货</v>
      </c>
      <c r="I1458" s="40" t="str">
        <f>VLOOKUP(B1458,辅助信息!E:I,3,FALSE)</f>
        <v>（华西简阳西城嘉苑）四川省成都市简阳市简城街道高屋村</v>
      </c>
      <c r="J1458" s="40" t="str">
        <f>VLOOKUP(B1458,辅助信息!E:I,4,FALSE)</f>
        <v>张瀚镭</v>
      </c>
      <c r="K1458" s="40">
        <f>VLOOKUP(J1458,辅助信息!H:I,2,FALSE)</f>
        <v>15884666220</v>
      </c>
      <c r="L1458" s="111" t="str">
        <f>VLOOKUP(B1458,辅助信息!E:J,6,FALSE)</f>
        <v>现场禁止使用氢能源挂车！优先威钢发货,我方卸车,新老国标钢厂不加价可直发，因陕钢多次出现磅差，项目拒绝使用</v>
      </c>
      <c r="M1458" s="93">
        <v>45787</v>
      </c>
      <c r="O1458" s="64">
        <f ca="1" t="shared" si="72"/>
        <v>0</v>
      </c>
      <c r="P1458" s="64">
        <f ca="1" t="shared" si="70"/>
        <v>184</v>
      </c>
      <c r="Q1458" s="29" t="str">
        <f>VLOOKUP(B1458,辅助信息!E:M,9,FALSE)</f>
        <v>ZTWM-CDGS-XS-2024-0030-华西集采-简州大道</v>
      </c>
      <c r="R1458" s="29" t="str">
        <f>_xlfn._xlws.FILTER(辅助信息!D:D,辅助信息!E:E=B1458)</f>
        <v>华西简阳西城嘉苑</v>
      </c>
    </row>
    <row r="1459" hidden="1" spans="2:18">
      <c r="B1459" s="40" t="s">
        <v>81</v>
      </c>
      <c r="C1459" s="72">
        <v>45786</v>
      </c>
      <c r="D1459" s="40" t="str">
        <f>VLOOKUP(B1459,辅助信息!E:K,7,FALSE)</f>
        <v>JWDDCD2025060900080</v>
      </c>
      <c r="E1459" s="40" t="str">
        <f>VLOOKUP(F1459,辅助信息!A:B,2,FALSE)</f>
        <v>螺纹钢</v>
      </c>
      <c r="F1459" s="40" t="s">
        <v>33</v>
      </c>
      <c r="G1459" s="36">
        <v>16</v>
      </c>
      <c r="H1459" s="36" t="str">
        <f>_xlfn.XLOOKUP(C1459&amp;F1459&amp;I1459&amp;J1459,'[1]2025年已发货'!$F:$F&amp;'[1]2025年已发货'!$C:$C&amp;'[1]2025年已发货'!$G:$G&amp;'[1]2025年已发货'!$H:$H,'[1]2025年已发货'!$E:$E,"未发货")</f>
        <v>未发货</v>
      </c>
      <c r="I1459" s="40" t="str">
        <f>VLOOKUP(B1459,辅助信息!E:I,3,FALSE)</f>
        <v>（华西简阳西城嘉苑）四川省成都市简阳市简城街道高屋村</v>
      </c>
      <c r="J1459" s="40" t="str">
        <f>VLOOKUP(B1459,辅助信息!E:I,4,FALSE)</f>
        <v>张瀚镭</v>
      </c>
      <c r="K1459" s="40">
        <f>VLOOKUP(J1459,辅助信息!H:I,2,FALSE)</f>
        <v>15884666220</v>
      </c>
      <c r="L1459" s="111" t="str">
        <f>VLOOKUP(B1459,辅助信息!E:J,6,FALSE)</f>
        <v>现场禁止使用氢能源挂车！优先威钢发货,我方卸车,新老国标钢厂不加价可直发，因陕钢多次出现磅差，项目拒绝使用</v>
      </c>
      <c r="M1459" s="93">
        <v>45787</v>
      </c>
      <c r="O1459" s="64">
        <f ca="1" t="shared" si="72"/>
        <v>0</v>
      </c>
      <c r="P1459" s="64">
        <f ca="1" t="shared" si="70"/>
        <v>184</v>
      </c>
      <c r="Q1459" s="29" t="str">
        <f>VLOOKUP(B1459,辅助信息!E:M,9,FALSE)</f>
        <v>ZTWM-CDGS-XS-2024-0030-华西集采-简州大道</v>
      </c>
      <c r="R1459" s="29" t="str">
        <f>_xlfn._xlws.FILTER(辅助信息!D:D,辅助信息!E:E=B1459)</f>
        <v>华西简阳西城嘉苑</v>
      </c>
    </row>
    <row r="1460" hidden="1" spans="2:18">
      <c r="B1460" s="40" t="s">
        <v>81</v>
      </c>
      <c r="C1460" s="72">
        <v>45786</v>
      </c>
      <c r="D1460" s="40" t="str">
        <f>VLOOKUP(B1460,辅助信息!E:K,7,FALSE)</f>
        <v>JWDDCD2025060900080</v>
      </c>
      <c r="E1460" s="40" t="str">
        <f>VLOOKUP(F1460,辅助信息!A:B,2,FALSE)</f>
        <v>螺纹钢</v>
      </c>
      <c r="F1460" s="40" t="s">
        <v>28</v>
      </c>
      <c r="G1460" s="36">
        <v>5</v>
      </c>
      <c r="H1460" s="36" t="str">
        <f>_xlfn.XLOOKUP(C1460&amp;F1460&amp;I1460&amp;J1460,'[1]2025年已发货'!$F:$F&amp;'[1]2025年已发货'!$C:$C&amp;'[1]2025年已发货'!$G:$G&amp;'[1]2025年已发货'!$H:$H,'[1]2025年已发货'!$E:$E,"未发货")</f>
        <v>未发货</v>
      </c>
      <c r="I1460" s="40" t="str">
        <f>VLOOKUP(B1460,辅助信息!E:I,3,FALSE)</f>
        <v>（华西简阳西城嘉苑）四川省成都市简阳市简城街道高屋村</v>
      </c>
      <c r="J1460" s="40" t="str">
        <f>VLOOKUP(B1460,辅助信息!E:I,4,FALSE)</f>
        <v>张瀚镭</v>
      </c>
      <c r="K1460" s="40">
        <f>VLOOKUP(J1460,辅助信息!H:I,2,FALSE)</f>
        <v>15884666220</v>
      </c>
      <c r="L1460" s="111" t="str">
        <f>VLOOKUP(B1460,辅助信息!E:J,6,FALSE)</f>
        <v>现场禁止使用氢能源挂车！优先威钢发货,我方卸车,新老国标钢厂不加价可直发，因陕钢多次出现磅差，项目拒绝使用</v>
      </c>
      <c r="M1460" s="93">
        <v>45787</v>
      </c>
      <c r="O1460" s="64">
        <f ca="1" t="shared" si="72"/>
        <v>0</v>
      </c>
      <c r="P1460" s="64">
        <f ca="1" t="shared" si="70"/>
        <v>184</v>
      </c>
      <c r="Q1460" s="29" t="str">
        <f>VLOOKUP(B1460,辅助信息!E:M,9,FALSE)</f>
        <v>ZTWM-CDGS-XS-2024-0030-华西集采-简州大道</v>
      </c>
      <c r="R1460" s="29" t="str">
        <f>_xlfn._xlws.FILTER(辅助信息!D:D,辅助信息!E:E=B1460)</f>
        <v>华西简阳西城嘉苑</v>
      </c>
    </row>
    <row r="1461" hidden="1" spans="2:18">
      <c r="B1461" s="40" t="s">
        <v>81</v>
      </c>
      <c r="C1461" s="72">
        <v>45786</v>
      </c>
      <c r="D1461" s="40" t="str">
        <f>VLOOKUP(B1461,辅助信息!E:K,7,FALSE)</f>
        <v>JWDDCD2025060900080</v>
      </c>
      <c r="E1461" s="40" t="str">
        <f>VLOOKUP(F1461,辅助信息!A:B,2,FALSE)</f>
        <v>螺纹钢</v>
      </c>
      <c r="F1461" s="40" t="s">
        <v>46</v>
      </c>
      <c r="G1461" s="36">
        <v>6</v>
      </c>
      <c r="H1461" s="36" t="str">
        <f>_xlfn.XLOOKUP(C1461&amp;F1461&amp;I1461&amp;J1461,'[1]2025年已发货'!$F:$F&amp;'[1]2025年已发货'!$C:$C&amp;'[1]2025年已发货'!$G:$G&amp;'[1]2025年已发货'!$H:$H,'[1]2025年已发货'!$E:$E,"未发货")</f>
        <v>未发货</v>
      </c>
      <c r="I1461" s="40" t="str">
        <f>VLOOKUP(B1461,辅助信息!E:I,3,FALSE)</f>
        <v>（华西简阳西城嘉苑）四川省成都市简阳市简城街道高屋村</v>
      </c>
      <c r="J1461" s="40" t="str">
        <f>VLOOKUP(B1461,辅助信息!E:I,4,FALSE)</f>
        <v>张瀚镭</v>
      </c>
      <c r="K1461" s="40">
        <f>VLOOKUP(J1461,辅助信息!H:I,2,FALSE)</f>
        <v>15884666220</v>
      </c>
      <c r="L1461" s="111" t="str">
        <f>VLOOKUP(B1461,辅助信息!E:J,6,FALSE)</f>
        <v>现场禁止使用氢能源挂车！优先威钢发货,我方卸车,新老国标钢厂不加价可直发，因陕钢多次出现磅差，项目拒绝使用</v>
      </c>
      <c r="M1461" s="93">
        <v>45787</v>
      </c>
      <c r="O1461" s="64">
        <f ca="1" t="shared" si="72"/>
        <v>0</v>
      </c>
      <c r="P1461" s="64">
        <f ca="1" t="shared" si="70"/>
        <v>184</v>
      </c>
      <c r="Q1461" s="29" t="str">
        <f>VLOOKUP(B1461,辅助信息!E:M,9,FALSE)</f>
        <v>ZTWM-CDGS-XS-2024-0030-华西集采-简州大道</v>
      </c>
      <c r="R1461" s="29" t="str">
        <f>_xlfn._xlws.FILTER(辅助信息!D:D,辅助信息!E:E=B1461)</f>
        <v>华西简阳西城嘉苑</v>
      </c>
    </row>
    <row r="1462" hidden="1" spans="2:18">
      <c r="B1462" s="40" t="s">
        <v>31</v>
      </c>
      <c r="C1462" s="72">
        <v>45786</v>
      </c>
      <c r="D1462" s="40" t="str">
        <f>VLOOKUP(B1462,辅助信息!E:K,7,FALSE)</f>
        <v>JWDDCD2024121000136</v>
      </c>
      <c r="E1462" s="40" t="str">
        <f>VLOOKUP(F1462,辅助信息!A:B,2,FALSE)</f>
        <v>螺纹钢</v>
      </c>
      <c r="F1462" s="40" t="s">
        <v>22</v>
      </c>
      <c r="G1462" s="36">
        <v>35</v>
      </c>
      <c r="H1462" s="36">
        <f>_xlfn.XLOOKUP(C1462&amp;F1462&amp;I1462&amp;J1462,'[1]2025年已发货'!$F:$F&amp;'[1]2025年已发货'!$C:$C&amp;'[1]2025年已发货'!$G:$G&amp;'[1]2025年已发货'!$H:$H,'[1]2025年已发货'!$E:$E,"未发货")</f>
        <v>35</v>
      </c>
      <c r="I1462" s="40" t="str">
        <f>VLOOKUP(B1462,辅助信息!E:I,3,FALSE)</f>
        <v>（四川商建-射洪城乡一体化项目）遂宁市射洪市忠新幼儿园北侧约220米新溪小区</v>
      </c>
      <c r="J1462" s="40" t="str">
        <f>VLOOKUP(B1462,辅助信息!E:I,4,FALSE)</f>
        <v>柏子刚</v>
      </c>
      <c r="K1462" s="40">
        <f>VLOOKUP(J1462,辅助信息!H:I,2,FALSE)</f>
        <v>15692885305</v>
      </c>
      <c r="L1462" s="111" t="str">
        <f>VLOOKUP(B1462,辅助信息!E:J,6,FALSE)</f>
        <v>提前联系到场规格及数量</v>
      </c>
      <c r="M1462" s="93">
        <v>45787</v>
      </c>
      <c r="O1462" s="64">
        <f ca="1" t="shared" si="72"/>
        <v>0</v>
      </c>
      <c r="P1462" s="64">
        <f ca="1" t="shared" si="70"/>
        <v>184</v>
      </c>
      <c r="Q1462" s="29" t="str">
        <f>VLOOKUP(B1462,辅助信息!E:M,9,FALSE)</f>
        <v>ZTWM-CDGS-XS-2024-0179-四川商投-射洪城乡一体化建设项目</v>
      </c>
      <c r="R1462" s="29" t="str">
        <f>_xlfn._xlws.FILTER(辅助信息!D:D,辅助信息!E:E=B1462)</f>
        <v>四川商建
射洪城乡一体化项目</v>
      </c>
    </row>
    <row r="1463" hidden="1" spans="1:18">
      <c r="A1463" s="73" t="s">
        <v>149</v>
      </c>
      <c r="B1463" s="40" t="s">
        <v>68</v>
      </c>
      <c r="C1463" s="72">
        <v>45786</v>
      </c>
      <c r="D1463" s="40" t="str">
        <f>VLOOKUP(B1463,辅助信息!E:K,7,FALSE)</f>
        <v>JWDDCD2025052800131</v>
      </c>
      <c r="E1463" s="40" t="str">
        <f>VLOOKUP(F1463,辅助信息!A:B,2,FALSE)</f>
        <v>盘螺</v>
      </c>
      <c r="F1463" s="40" t="s">
        <v>40</v>
      </c>
      <c r="G1463" s="36">
        <v>8</v>
      </c>
      <c r="H1463" s="36">
        <f>_xlfn.XLOOKUP(C1463&amp;F1463&amp;I1463&amp;J1463,'[1]2025年已发货'!$F:$F&amp;'[1]2025年已发货'!$C:$C&amp;'[1]2025年已发货'!$G:$G&amp;'[1]2025年已发货'!$H:$H,'[1]2025年已发货'!$E:$E,"未发货")</f>
        <v>8</v>
      </c>
      <c r="I1463" s="40" t="str">
        <f>VLOOKUP(B1463,辅助信息!E:I,3,FALSE)</f>
        <v>（商投建工达州中医药科技园-2工区-景观桥）达州市通川区达州中医药职业学院犀牛大道北段</v>
      </c>
      <c r="J1463" s="40" t="str">
        <f>VLOOKUP(B1463,辅助信息!E:I,4,FALSE)</f>
        <v>李波</v>
      </c>
      <c r="K1463" s="40">
        <f>VLOOKUP(J1463,辅助信息!H:I,2,FALSE)</f>
        <v>18381899787</v>
      </c>
      <c r="L1463" s="111" t="str">
        <f>VLOOKUP(B1463,辅助信息!E:J,6,FALSE)</f>
        <v>控制炉批号！多了现场不收！,优先安排达钢,提前联系到场规格及数量</v>
      </c>
      <c r="M1463" s="93">
        <v>45787</v>
      </c>
      <c r="O1463" s="64">
        <f ca="1" t="shared" si="72"/>
        <v>0</v>
      </c>
      <c r="P1463" s="64">
        <f ca="1" t="shared" si="70"/>
        <v>184</v>
      </c>
      <c r="Q1463" s="29" t="str">
        <f>VLOOKUP(B1463,辅助信息!E:M,9,FALSE)</f>
        <v>ZTWM-CDGS-XS-2024-0134-商投建工达州中医药科技成果示范园项目</v>
      </c>
      <c r="R1463" s="29" t="str">
        <f>_xlfn._xlws.FILTER(辅助信息!D:D,辅助信息!E:E=B1463)</f>
        <v>商投建工达州中医药科技园</v>
      </c>
    </row>
    <row r="1464" hidden="1" spans="1:18">
      <c r="A1464" s="73"/>
      <c r="B1464" s="40" t="s">
        <v>68</v>
      </c>
      <c r="C1464" s="72">
        <v>45786</v>
      </c>
      <c r="D1464" s="40" t="str">
        <f>VLOOKUP(B1464,辅助信息!E:K,7,FALSE)</f>
        <v>JWDDCD2025052800131</v>
      </c>
      <c r="E1464" s="40" t="str">
        <f>VLOOKUP(F1464,辅助信息!A:B,2,FALSE)</f>
        <v>螺纹钢</v>
      </c>
      <c r="F1464" s="40" t="s">
        <v>27</v>
      </c>
      <c r="G1464" s="36">
        <v>3</v>
      </c>
      <c r="H1464" s="36">
        <f>_xlfn.XLOOKUP(C1464&amp;F1464&amp;I1464&amp;J1464,'[1]2025年已发货'!$F:$F&amp;'[1]2025年已发货'!$C:$C&amp;'[1]2025年已发货'!$G:$G&amp;'[1]2025年已发货'!$H:$H,'[1]2025年已发货'!$E:$E,"未发货")</f>
        <v>3</v>
      </c>
      <c r="I1464" s="40" t="str">
        <f>VLOOKUP(B1464,辅助信息!E:I,3,FALSE)</f>
        <v>（商投建工达州中医药科技园-2工区-景观桥）达州市通川区达州中医药职业学院犀牛大道北段</v>
      </c>
      <c r="J1464" s="40" t="str">
        <f>VLOOKUP(B1464,辅助信息!E:I,4,FALSE)</f>
        <v>李波</v>
      </c>
      <c r="K1464" s="40">
        <f>VLOOKUP(J1464,辅助信息!H:I,2,FALSE)</f>
        <v>18381899787</v>
      </c>
      <c r="L1464" s="111" t="str">
        <f>VLOOKUP(B1464,辅助信息!E:J,6,FALSE)</f>
        <v>控制炉批号！多了现场不收！,优先安排达钢,提前联系到场规格及数量</v>
      </c>
      <c r="M1464" s="93">
        <v>45787</v>
      </c>
      <c r="O1464" s="64">
        <f ca="1" t="shared" si="72"/>
        <v>0</v>
      </c>
      <c r="P1464" s="64">
        <f ca="1" t="shared" si="70"/>
        <v>184</v>
      </c>
      <c r="Q1464" s="29" t="str">
        <f>VLOOKUP(B1464,辅助信息!E:M,9,FALSE)</f>
        <v>ZTWM-CDGS-XS-2024-0134-商投建工达州中医药科技成果示范园项目</v>
      </c>
      <c r="R1464" s="29" t="str">
        <f>_xlfn._xlws.FILTER(辅助信息!D:D,辅助信息!E:E=B1464)</f>
        <v>商投建工达州中医药科技园</v>
      </c>
    </row>
    <row r="1465" hidden="1" spans="1:18">
      <c r="A1465" s="73"/>
      <c r="B1465" s="40" t="s">
        <v>68</v>
      </c>
      <c r="C1465" s="72">
        <v>45786</v>
      </c>
      <c r="D1465" s="40" t="str">
        <f>VLOOKUP(B1465,辅助信息!E:K,7,FALSE)</f>
        <v>JWDDCD2025052800131</v>
      </c>
      <c r="E1465" s="40" t="str">
        <f>VLOOKUP(F1465,辅助信息!A:B,2,FALSE)</f>
        <v>螺纹钢</v>
      </c>
      <c r="F1465" s="40" t="s">
        <v>19</v>
      </c>
      <c r="G1465" s="36">
        <v>10</v>
      </c>
      <c r="H1465" s="36">
        <f>_xlfn.XLOOKUP(C1465&amp;F1465&amp;I1465&amp;J1465,'[1]2025年已发货'!$F:$F&amp;'[1]2025年已发货'!$C:$C&amp;'[1]2025年已发货'!$G:$G&amp;'[1]2025年已发货'!$H:$H,'[1]2025年已发货'!$E:$E,"未发货")</f>
        <v>10</v>
      </c>
      <c r="I1465" s="40" t="str">
        <f>VLOOKUP(B1465,辅助信息!E:I,3,FALSE)</f>
        <v>（商投建工达州中医药科技园-2工区-景观桥）达州市通川区达州中医药职业学院犀牛大道北段</v>
      </c>
      <c r="J1465" s="40" t="str">
        <f>VLOOKUP(B1465,辅助信息!E:I,4,FALSE)</f>
        <v>李波</v>
      </c>
      <c r="K1465" s="40">
        <f>VLOOKUP(J1465,辅助信息!H:I,2,FALSE)</f>
        <v>18381899787</v>
      </c>
      <c r="L1465" s="111" t="str">
        <f>VLOOKUP(B1465,辅助信息!E:J,6,FALSE)</f>
        <v>控制炉批号！多了现场不收！,优先安排达钢,提前联系到场规格及数量</v>
      </c>
      <c r="M1465" s="93">
        <v>45787</v>
      </c>
      <c r="O1465" s="64">
        <f ca="1" t="shared" si="72"/>
        <v>0</v>
      </c>
      <c r="P1465" s="64">
        <f ca="1" t="shared" si="70"/>
        <v>184</v>
      </c>
      <c r="Q1465" s="29" t="str">
        <f>VLOOKUP(B1465,辅助信息!E:M,9,FALSE)</f>
        <v>ZTWM-CDGS-XS-2024-0134-商投建工达州中医药科技成果示范园项目</v>
      </c>
      <c r="R1465" s="29" t="str">
        <f>_xlfn._xlws.FILTER(辅助信息!D:D,辅助信息!E:E=B1465)</f>
        <v>商投建工达州中医药科技园</v>
      </c>
    </row>
    <row r="1466" hidden="1" spans="1:18">
      <c r="A1466" s="73"/>
      <c r="B1466" s="40" t="s">
        <v>68</v>
      </c>
      <c r="C1466" s="72">
        <v>45786</v>
      </c>
      <c r="D1466" s="40" t="str">
        <f>VLOOKUP(B1466,辅助信息!E:K,7,FALSE)</f>
        <v>JWDDCD2025052800131</v>
      </c>
      <c r="E1466" s="40" t="str">
        <f>VLOOKUP(F1466,辅助信息!A:B,2,FALSE)</f>
        <v>螺纹钢</v>
      </c>
      <c r="F1466" s="40" t="s">
        <v>33</v>
      </c>
      <c r="G1466" s="36">
        <v>60</v>
      </c>
      <c r="H1466" s="36">
        <f>_xlfn.XLOOKUP(C1466&amp;F1466&amp;I1466&amp;J1466,'[1]2025年已发货'!$F:$F&amp;'[1]2025年已发货'!$C:$C&amp;'[1]2025年已发货'!$G:$G&amp;'[1]2025年已发货'!$H:$H,'[1]2025年已发货'!$E:$E,"未发货")</f>
        <v>50</v>
      </c>
      <c r="I1466" s="40" t="str">
        <f>VLOOKUP(B1466,辅助信息!E:I,3,FALSE)</f>
        <v>（商投建工达州中医药科技园-2工区-景观桥）达州市通川区达州中医药职业学院犀牛大道北段</v>
      </c>
      <c r="J1466" s="40" t="str">
        <f>VLOOKUP(B1466,辅助信息!E:I,4,FALSE)</f>
        <v>李波</v>
      </c>
      <c r="K1466" s="40">
        <f>VLOOKUP(J1466,辅助信息!H:I,2,FALSE)</f>
        <v>18381899787</v>
      </c>
      <c r="L1466" s="111" t="str">
        <f>VLOOKUP(B1466,辅助信息!E:J,6,FALSE)</f>
        <v>控制炉批号！多了现场不收！,优先安排达钢,提前联系到场规格及数量</v>
      </c>
      <c r="M1466" s="93">
        <v>45787</v>
      </c>
      <c r="O1466" s="64">
        <f ca="1" t="shared" si="72"/>
        <v>0</v>
      </c>
      <c r="P1466" s="64">
        <f ca="1" t="shared" si="70"/>
        <v>184</v>
      </c>
      <c r="Q1466" s="29" t="str">
        <f>VLOOKUP(B1466,辅助信息!E:M,9,FALSE)</f>
        <v>ZTWM-CDGS-XS-2024-0134-商投建工达州中医药科技成果示范园项目</v>
      </c>
      <c r="R1466" s="29" t="str">
        <f>_xlfn._xlws.FILTER(辅助信息!D:D,辅助信息!E:E=B1466)</f>
        <v>商投建工达州中医药科技园</v>
      </c>
    </row>
    <row r="1467" hidden="1" spans="2:18">
      <c r="B1467" s="40" t="s">
        <v>56</v>
      </c>
      <c r="C1467" s="72">
        <v>45786</v>
      </c>
      <c r="D1467" s="40" t="str">
        <f>VLOOKUP(B1467,辅助信息!E:K,7,FALSE)</f>
        <v>JWDDCD2025052800131</v>
      </c>
      <c r="E1467" s="40" t="str">
        <f>VLOOKUP(F1467,辅助信息!A:B,2,FALSE)</f>
        <v>盘螺</v>
      </c>
      <c r="F1467" s="40" t="s">
        <v>40</v>
      </c>
      <c r="G1467" s="36">
        <v>45</v>
      </c>
      <c r="H1467" s="36">
        <f>_xlfn.XLOOKUP(C1467&amp;F1467&amp;I1467&amp;J1467,'[1]2025年已发货'!$F:$F&amp;'[1]2025年已发货'!$C:$C&amp;'[1]2025年已发货'!$G:$G&amp;'[1]2025年已发货'!$H:$H,'[1]2025年已发货'!$E:$E,"未发货")</f>
        <v>45</v>
      </c>
      <c r="I1467" s="40" t="str">
        <f>VLOOKUP(B1467,辅助信息!E:I,3,FALSE)</f>
        <v>（商投建工达州中医药科技园-4工区-7号楼）达州市通川区达州中医药职业学院犀牛大道北段</v>
      </c>
      <c r="J1467" s="40" t="str">
        <f>VLOOKUP(B1467,辅助信息!E:I,4,FALSE)</f>
        <v>张扬</v>
      </c>
      <c r="K1467" s="40">
        <f>VLOOKUP(J1467,辅助信息!H:I,2,FALSE)</f>
        <v>18381904567</v>
      </c>
      <c r="L1467" s="111" t="str">
        <f>VLOOKUP(B1467,辅助信息!E:J,6,FALSE)</f>
        <v>控制炉批号！多了现场不收！,优先安排达钢,提前联系到场规格及数量</v>
      </c>
      <c r="M1467" s="93">
        <v>45787</v>
      </c>
      <c r="O1467" s="64">
        <f ca="1" t="shared" si="72"/>
        <v>0</v>
      </c>
      <c r="P1467" s="64">
        <f ca="1" t="shared" si="70"/>
        <v>184</v>
      </c>
      <c r="Q1467" s="29" t="str">
        <f>VLOOKUP(B1467,辅助信息!E:M,9,FALSE)</f>
        <v>ZTWM-CDGS-XS-2024-0134-商投建工达州中医药科技成果示范园项目</v>
      </c>
      <c r="R1467" s="29" t="str">
        <f>_xlfn._xlws.FILTER(辅助信息!D:D,辅助信息!E:E=B1467)</f>
        <v>商投建工达州中医药科技园</v>
      </c>
    </row>
    <row r="1468" hidden="1" spans="2:18">
      <c r="B1468" s="40" t="s">
        <v>56</v>
      </c>
      <c r="C1468" s="72">
        <v>45786</v>
      </c>
      <c r="D1468" s="40" t="str">
        <f>VLOOKUP(B1468,辅助信息!E:K,7,FALSE)</f>
        <v>JWDDCD2025052800131</v>
      </c>
      <c r="E1468" s="40" t="str">
        <f>VLOOKUP(F1468,辅助信息!A:B,2,FALSE)</f>
        <v>螺纹钢</v>
      </c>
      <c r="F1468" s="40" t="s">
        <v>66</v>
      </c>
      <c r="G1468" s="36">
        <v>15</v>
      </c>
      <c r="H1468" s="36" t="str">
        <f>_xlfn.XLOOKUP(C1468&amp;F1468&amp;I1468&amp;J1468,'[1]2025年已发货'!$F:$F&amp;'[1]2025年已发货'!$C:$C&amp;'[1]2025年已发货'!$G:$G&amp;'[1]2025年已发货'!$H:$H,'[1]2025年已发货'!$E:$E,"未发货")</f>
        <v>未发货</v>
      </c>
      <c r="I1468" s="40" t="str">
        <f>VLOOKUP(B1468,辅助信息!E:I,3,FALSE)</f>
        <v>（商投建工达州中医药科技园-4工区-7号楼）达州市通川区达州中医药职业学院犀牛大道北段</v>
      </c>
      <c r="J1468" s="40" t="str">
        <f>VLOOKUP(B1468,辅助信息!E:I,4,FALSE)</f>
        <v>张扬</v>
      </c>
      <c r="K1468" s="40">
        <f>VLOOKUP(J1468,辅助信息!H:I,2,FALSE)</f>
        <v>18381904567</v>
      </c>
      <c r="L1468" s="111" t="str">
        <f>VLOOKUP(B1468,辅助信息!E:J,6,FALSE)</f>
        <v>控制炉批号！多了现场不收！,优先安排达钢,提前联系到场规格及数量</v>
      </c>
      <c r="M1468" s="93">
        <v>45787</v>
      </c>
      <c r="O1468" s="64">
        <f ca="1" t="shared" si="72"/>
        <v>0</v>
      </c>
      <c r="P1468" s="64">
        <f ca="1" t="shared" si="70"/>
        <v>184</v>
      </c>
      <c r="Q1468" s="29" t="str">
        <f>VLOOKUP(B1468,辅助信息!E:M,9,FALSE)</f>
        <v>ZTWM-CDGS-XS-2024-0134-商投建工达州中医药科技成果示范园项目</v>
      </c>
      <c r="R1468" s="29" t="str">
        <f>_xlfn._xlws.FILTER(辅助信息!D:D,辅助信息!E:E=B1468)</f>
        <v>商投建工达州中医药科技园</v>
      </c>
    </row>
    <row r="1469" hidden="1" spans="2:18">
      <c r="B1469" s="40" t="s">
        <v>56</v>
      </c>
      <c r="C1469" s="72">
        <v>45786</v>
      </c>
      <c r="D1469" s="40" t="str">
        <f>VLOOKUP(B1469,辅助信息!E:K,7,FALSE)</f>
        <v>JWDDCD2025052800131</v>
      </c>
      <c r="E1469" s="40" t="str">
        <f>VLOOKUP(F1469,辅助信息!A:B,2,FALSE)</f>
        <v>螺纹钢</v>
      </c>
      <c r="F1469" s="40" t="s">
        <v>22</v>
      </c>
      <c r="G1469" s="36">
        <v>21</v>
      </c>
      <c r="H1469" s="36" t="str">
        <f>_xlfn.XLOOKUP(C1469&amp;F1469&amp;I1469&amp;J1469,'[1]2025年已发货'!$F:$F&amp;'[1]2025年已发货'!$C:$C&amp;'[1]2025年已发货'!$G:$G&amp;'[1]2025年已发货'!$H:$H,'[1]2025年已发货'!$E:$E,"未发货")</f>
        <v>未发货</v>
      </c>
      <c r="I1469" s="40" t="str">
        <f>VLOOKUP(B1469,辅助信息!E:I,3,FALSE)</f>
        <v>（商投建工达州中医药科技园-4工区-7号楼）达州市通川区达州中医药职业学院犀牛大道北段</v>
      </c>
      <c r="J1469" s="40" t="str">
        <f>VLOOKUP(B1469,辅助信息!E:I,4,FALSE)</f>
        <v>张扬</v>
      </c>
      <c r="K1469" s="40">
        <f>VLOOKUP(J1469,辅助信息!H:I,2,FALSE)</f>
        <v>18381904567</v>
      </c>
      <c r="L1469" s="111" t="str">
        <f>VLOOKUP(B1469,辅助信息!E:J,6,FALSE)</f>
        <v>控制炉批号！多了现场不收！,优先安排达钢,提前联系到场规格及数量</v>
      </c>
      <c r="M1469" s="93">
        <v>45787</v>
      </c>
      <c r="O1469" s="64">
        <f ca="1" t="shared" si="72"/>
        <v>0</v>
      </c>
      <c r="P1469" s="64">
        <f ca="1" t="shared" si="70"/>
        <v>184</v>
      </c>
      <c r="Q1469" s="29" t="str">
        <f>VLOOKUP(B1469,辅助信息!E:M,9,FALSE)</f>
        <v>ZTWM-CDGS-XS-2024-0134-商投建工达州中医药科技成果示范园项目</v>
      </c>
      <c r="R1469" s="29" t="str">
        <f>_xlfn._xlws.FILTER(辅助信息!D:D,辅助信息!E:E=B1469)</f>
        <v>商投建工达州中医药科技园</v>
      </c>
    </row>
    <row r="1470" hidden="1" spans="2:18">
      <c r="B1470" s="40" t="s">
        <v>81</v>
      </c>
      <c r="C1470" s="72">
        <v>45786</v>
      </c>
      <c r="D1470" s="40" t="str">
        <f>VLOOKUP(B1470,辅助信息!E:K,7,FALSE)</f>
        <v>JWDDCD2025060900080</v>
      </c>
      <c r="E1470" s="40" t="str">
        <f>VLOOKUP(F1470,辅助信息!A:B,2,FALSE)</f>
        <v>高线</v>
      </c>
      <c r="F1470" s="40" t="s">
        <v>53</v>
      </c>
      <c r="G1470" s="36">
        <v>2</v>
      </c>
      <c r="H1470" s="36" t="str">
        <f>_xlfn.XLOOKUP(C1470&amp;F1470&amp;I1470&amp;J1470,'[1]2025年已发货'!$F:$F&amp;'[1]2025年已发货'!$C:$C&amp;'[1]2025年已发货'!$G:$G&amp;'[1]2025年已发货'!$H:$H,'[1]2025年已发货'!$E:$E,"未发货")</f>
        <v>未发货</v>
      </c>
      <c r="I1470" s="40" t="str">
        <f>VLOOKUP(B1470,辅助信息!E:I,3,FALSE)</f>
        <v>（华西简阳西城嘉苑）四川省成都市简阳市简城街道高屋村</v>
      </c>
      <c r="J1470" s="40" t="str">
        <f>VLOOKUP(B1470,辅助信息!E:I,4,FALSE)</f>
        <v>张瀚镭</v>
      </c>
      <c r="K1470" s="40">
        <f>VLOOKUP(J1470,辅助信息!H:I,2,FALSE)</f>
        <v>15884666220</v>
      </c>
      <c r="L1470" s="111" t="str">
        <f>VLOOKUP(B1470,辅助信息!E:J,6,FALSE)</f>
        <v>现场禁止使用氢能源挂车！优先威钢发货,我方卸车,新老国标钢厂不加价可直发，因陕钢多次出现磅差，项目拒绝使用</v>
      </c>
      <c r="M1470" s="93">
        <v>45787</v>
      </c>
      <c r="O1470" s="64">
        <f ca="1" t="shared" si="72"/>
        <v>0</v>
      </c>
      <c r="P1470" s="64">
        <f ca="1" t="shared" si="70"/>
        <v>184</v>
      </c>
      <c r="Q1470" s="29" t="str">
        <f>VLOOKUP(B1470,辅助信息!E:M,9,FALSE)</f>
        <v>ZTWM-CDGS-XS-2024-0030-华西集采-简州大道</v>
      </c>
      <c r="R1470" s="29" t="str">
        <f>_xlfn._xlws.FILTER(辅助信息!D:D,辅助信息!E:E=B1470)</f>
        <v>华西简阳西城嘉苑</v>
      </c>
    </row>
    <row r="1471" hidden="1" spans="2:18">
      <c r="B1471" s="40" t="s">
        <v>81</v>
      </c>
      <c r="C1471" s="72">
        <v>45786</v>
      </c>
      <c r="D1471" s="40" t="str">
        <f>VLOOKUP(B1471,辅助信息!E:K,7,FALSE)</f>
        <v>JWDDCD2025060900080</v>
      </c>
      <c r="E1471" s="40" t="str">
        <f>VLOOKUP(F1471,辅助信息!A:B,2,FALSE)</f>
        <v>盘螺</v>
      </c>
      <c r="F1471" s="40" t="s">
        <v>41</v>
      </c>
      <c r="G1471" s="36">
        <v>66.5</v>
      </c>
      <c r="H1471" s="36" t="str">
        <f>_xlfn.XLOOKUP(C1471&amp;F1471&amp;I1471&amp;J1471,'[1]2025年已发货'!$F:$F&amp;'[1]2025年已发货'!$C:$C&amp;'[1]2025年已发货'!$G:$G&amp;'[1]2025年已发货'!$H:$H,'[1]2025年已发货'!$E:$E,"未发货")</f>
        <v>未发货</v>
      </c>
      <c r="I1471" s="40" t="str">
        <f>VLOOKUP(B1471,辅助信息!E:I,3,FALSE)</f>
        <v>（华西简阳西城嘉苑）四川省成都市简阳市简城街道高屋村</v>
      </c>
      <c r="J1471" s="40" t="str">
        <f>VLOOKUP(B1471,辅助信息!E:I,4,FALSE)</f>
        <v>张瀚镭</v>
      </c>
      <c r="K1471" s="40">
        <f>VLOOKUP(J1471,辅助信息!H:I,2,FALSE)</f>
        <v>15884666220</v>
      </c>
      <c r="L1471" s="111" t="str">
        <f>VLOOKUP(B1471,辅助信息!E:J,6,FALSE)</f>
        <v>现场禁止使用氢能源挂车！优先威钢发货,我方卸车,新老国标钢厂不加价可直发，因陕钢多次出现磅差，项目拒绝使用</v>
      </c>
      <c r="M1471" s="93">
        <v>45787</v>
      </c>
      <c r="O1471" s="64">
        <f ca="1" t="shared" si="72"/>
        <v>0</v>
      </c>
      <c r="P1471" s="64">
        <f ca="1" t="shared" si="70"/>
        <v>184</v>
      </c>
      <c r="Q1471" s="29" t="str">
        <f>VLOOKUP(B1471,辅助信息!E:M,9,FALSE)</f>
        <v>ZTWM-CDGS-XS-2024-0030-华西集采-简州大道</v>
      </c>
      <c r="R1471" s="29" t="str">
        <f>_xlfn._xlws.FILTER(辅助信息!D:D,辅助信息!E:E=B1471)</f>
        <v>华西简阳西城嘉苑</v>
      </c>
    </row>
    <row r="1472" hidden="1" spans="2:18">
      <c r="B1472" s="40" t="s">
        <v>81</v>
      </c>
      <c r="C1472" s="72">
        <v>45786</v>
      </c>
      <c r="D1472" s="40" t="str">
        <f>VLOOKUP(B1472,辅助信息!E:K,7,FALSE)</f>
        <v>JWDDCD2025060900080</v>
      </c>
      <c r="E1472" s="40" t="str">
        <f>VLOOKUP(F1472,辅助信息!A:B,2,FALSE)</f>
        <v>盘螺</v>
      </c>
      <c r="F1472" s="40" t="s">
        <v>26</v>
      </c>
      <c r="G1472" s="36">
        <v>52</v>
      </c>
      <c r="H1472" s="36" t="str">
        <f>_xlfn.XLOOKUP(C1472&amp;F1472&amp;I1472&amp;J1472,'[1]2025年已发货'!$F:$F&amp;'[1]2025年已发货'!$C:$C&amp;'[1]2025年已发货'!$G:$G&amp;'[1]2025年已发货'!$H:$H,'[1]2025年已发货'!$E:$E,"未发货")</f>
        <v>未发货</v>
      </c>
      <c r="I1472" s="40" t="str">
        <f>VLOOKUP(B1472,辅助信息!E:I,3,FALSE)</f>
        <v>（华西简阳西城嘉苑）四川省成都市简阳市简城街道高屋村</v>
      </c>
      <c r="J1472" s="40" t="str">
        <f>VLOOKUP(B1472,辅助信息!E:I,4,FALSE)</f>
        <v>张瀚镭</v>
      </c>
      <c r="K1472" s="40">
        <f>VLOOKUP(J1472,辅助信息!H:I,2,FALSE)</f>
        <v>15884666220</v>
      </c>
      <c r="L1472" s="111" t="str">
        <f>VLOOKUP(B1472,辅助信息!E:J,6,FALSE)</f>
        <v>现场禁止使用氢能源挂车！优先威钢发货,我方卸车,新老国标钢厂不加价可直发，因陕钢多次出现磅差，项目拒绝使用</v>
      </c>
      <c r="M1472" s="93">
        <v>45787</v>
      </c>
      <c r="O1472" s="64">
        <f ca="1" t="shared" si="72"/>
        <v>0</v>
      </c>
      <c r="P1472" s="64">
        <f ca="1" t="shared" si="70"/>
        <v>184</v>
      </c>
      <c r="Q1472" s="29" t="str">
        <f>VLOOKUP(B1472,辅助信息!E:M,9,FALSE)</f>
        <v>ZTWM-CDGS-XS-2024-0030-华西集采-简州大道</v>
      </c>
      <c r="R1472" s="29" t="str">
        <f>_xlfn._xlws.FILTER(辅助信息!D:D,辅助信息!E:E=B1472)</f>
        <v>华西简阳西城嘉苑</v>
      </c>
    </row>
    <row r="1473" hidden="1" spans="2:18">
      <c r="B1473" s="40" t="s">
        <v>81</v>
      </c>
      <c r="C1473" s="72">
        <v>45786</v>
      </c>
      <c r="D1473" s="40" t="str">
        <f>VLOOKUP(B1473,辅助信息!E:K,7,FALSE)</f>
        <v>JWDDCD2025060900080</v>
      </c>
      <c r="E1473" s="40" t="str">
        <f>VLOOKUP(F1473,辅助信息!A:B,2,FALSE)</f>
        <v>螺纹钢</v>
      </c>
      <c r="F1473" s="40" t="s">
        <v>19</v>
      </c>
      <c r="G1473" s="36">
        <v>14</v>
      </c>
      <c r="H1473" s="36" t="str">
        <f>_xlfn.XLOOKUP(C1473&amp;F1473&amp;I1473&amp;J1473,'[1]2025年已发货'!$F:$F&amp;'[1]2025年已发货'!$C:$C&amp;'[1]2025年已发货'!$G:$G&amp;'[1]2025年已发货'!$H:$H,'[1]2025年已发货'!$E:$E,"未发货")</f>
        <v>未发货</v>
      </c>
      <c r="I1473" s="40" t="str">
        <f>VLOOKUP(B1473,辅助信息!E:I,3,FALSE)</f>
        <v>（华西简阳西城嘉苑）四川省成都市简阳市简城街道高屋村</v>
      </c>
      <c r="J1473" s="40" t="str">
        <f>VLOOKUP(B1473,辅助信息!E:I,4,FALSE)</f>
        <v>张瀚镭</v>
      </c>
      <c r="K1473" s="40">
        <f>VLOOKUP(J1473,辅助信息!H:I,2,FALSE)</f>
        <v>15884666220</v>
      </c>
      <c r="L1473" s="111" t="str">
        <f>VLOOKUP(B1473,辅助信息!E:J,6,FALSE)</f>
        <v>现场禁止使用氢能源挂车！优先威钢发货,我方卸车,新老国标钢厂不加价可直发，因陕钢多次出现磅差，项目拒绝使用</v>
      </c>
      <c r="M1473" s="93">
        <v>45787</v>
      </c>
      <c r="O1473" s="64">
        <f ca="1" t="shared" si="72"/>
        <v>0</v>
      </c>
      <c r="P1473" s="64">
        <f ca="1" t="shared" si="70"/>
        <v>184</v>
      </c>
      <c r="Q1473" s="29" t="str">
        <f>VLOOKUP(B1473,辅助信息!E:M,9,FALSE)</f>
        <v>ZTWM-CDGS-XS-2024-0030-华西集采-简州大道</v>
      </c>
      <c r="R1473" s="29" t="str">
        <f>_xlfn._xlws.FILTER(辅助信息!D:D,辅助信息!E:E=B1473)</f>
        <v>华西简阳西城嘉苑</v>
      </c>
    </row>
    <row r="1474" hidden="1" spans="2:18">
      <c r="B1474" s="40" t="s">
        <v>81</v>
      </c>
      <c r="C1474" s="72">
        <v>45786</v>
      </c>
      <c r="D1474" s="40" t="str">
        <f>VLOOKUP(B1474,辅助信息!E:K,7,FALSE)</f>
        <v>JWDDCD2025060900080</v>
      </c>
      <c r="E1474" s="40" t="str">
        <f>VLOOKUP(F1474,辅助信息!A:B,2,FALSE)</f>
        <v>螺纹钢</v>
      </c>
      <c r="F1474" s="40" t="s">
        <v>32</v>
      </c>
      <c r="G1474" s="36">
        <v>48</v>
      </c>
      <c r="H1474" s="36" t="str">
        <f>_xlfn.XLOOKUP(C1474&amp;F1474&amp;I1474&amp;J1474,'[1]2025年已发货'!$F:$F&amp;'[1]2025年已发货'!$C:$C&amp;'[1]2025年已发货'!$G:$G&amp;'[1]2025年已发货'!$H:$H,'[1]2025年已发货'!$E:$E,"未发货")</f>
        <v>未发货</v>
      </c>
      <c r="I1474" s="40" t="str">
        <f>VLOOKUP(B1474,辅助信息!E:I,3,FALSE)</f>
        <v>（华西简阳西城嘉苑）四川省成都市简阳市简城街道高屋村</v>
      </c>
      <c r="J1474" s="40" t="str">
        <f>VLOOKUP(B1474,辅助信息!E:I,4,FALSE)</f>
        <v>张瀚镭</v>
      </c>
      <c r="K1474" s="40">
        <f>VLOOKUP(J1474,辅助信息!H:I,2,FALSE)</f>
        <v>15884666220</v>
      </c>
      <c r="L1474" s="111" t="str">
        <f>VLOOKUP(B1474,辅助信息!E:J,6,FALSE)</f>
        <v>现场禁止使用氢能源挂车！优先威钢发货,我方卸车,新老国标钢厂不加价可直发，因陕钢多次出现磅差，项目拒绝使用</v>
      </c>
      <c r="M1474" s="93">
        <v>45787</v>
      </c>
      <c r="O1474" s="64">
        <f ca="1" t="shared" si="72"/>
        <v>0</v>
      </c>
      <c r="P1474" s="64">
        <f ca="1" t="shared" si="70"/>
        <v>184</v>
      </c>
      <c r="Q1474" s="29" t="str">
        <f>VLOOKUP(B1474,辅助信息!E:M,9,FALSE)</f>
        <v>ZTWM-CDGS-XS-2024-0030-华西集采-简州大道</v>
      </c>
      <c r="R1474" s="29" t="str">
        <f>_xlfn._xlws.FILTER(辅助信息!D:D,辅助信息!E:E=B1474)</f>
        <v>华西简阳西城嘉苑</v>
      </c>
    </row>
    <row r="1475" hidden="1" spans="2:18">
      <c r="B1475" s="40" t="s">
        <v>81</v>
      </c>
      <c r="C1475" s="72">
        <v>45786</v>
      </c>
      <c r="D1475" s="40" t="str">
        <f>VLOOKUP(B1475,辅助信息!E:K,7,FALSE)</f>
        <v>JWDDCD2025060900080</v>
      </c>
      <c r="E1475" s="40" t="str">
        <f>VLOOKUP(F1475,辅助信息!A:B,2,FALSE)</f>
        <v>螺纹钢</v>
      </c>
      <c r="F1475" s="40" t="s">
        <v>30</v>
      </c>
      <c r="G1475" s="36">
        <v>4.5</v>
      </c>
      <c r="H1475" s="36" t="str">
        <f>_xlfn.XLOOKUP(C1475&amp;F1475&amp;I1475&amp;J1475,'[1]2025年已发货'!$F:$F&amp;'[1]2025年已发货'!$C:$C&amp;'[1]2025年已发货'!$G:$G&amp;'[1]2025年已发货'!$H:$H,'[1]2025年已发货'!$E:$E,"未发货")</f>
        <v>未发货</v>
      </c>
      <c r="I1475" s="40" t="str">
        <f>VLOOKUP(B1475,辅助信息!E:I,3,FALSE)</f>
        <v>（华西简阳西城嘉苑）四川省成都市简阳市简城街道高屋村</v>
      </c>
      <c r="J1475" s="40" t="str">
        <f>VLOOKUP(B1475,辅助信息!E:I,4,FALSE)</f>
        <v>张瀚镭</v>
      </c>
      <c r="K1475" s="40">
        <f>VLOOKUP(J1475,辅助信息!H:I,2,FALSE)</f>
        <v>15884666220</v>
      </c>
      <c r="L1475" s="111" t="str">
        <f>VLOOKUP(B1475,辅助信息!E:J,6,FALSE)</f>
        <v>现场禁止使用氢能源挂车！优先威钢发货,我方卸车,新老国标钢厂不加价可直发，因陕钢多次出现磅差，项目拒绝使用</v>
      </c>
      <c r="M1475" s="93">
        <v>45787</v>
      </c>
      <c r="O1475" s="64">
        <f ca="1" t="shared" si="72"/>
        <v>0</v>
      </c>
      <c r="P1475" s="64">
        <f ca="1" t="shared" si="70"/>
        <v>184</v>
      </c>
      <c r="Q1475" s="29" t="str">
        <f>VLOOKUP(B1475,辅助信息!E:M,9,FALSE)</f>
        <v>ZTWM-CDGS-XS-2024-0030-华西集采-简州大道</v>
      </c>
      <c r="R1475" s="29" t="str">
        <f>_xlfn._xlws.FILTER(辅助信息!D:D,辅助信息!E:E=B1475)</f>
        <v>华西简阳西城嘉苑</v>
      </c>
    </row>
    <row r="1476" hidden="1" spans="2:18">
      <c r="B1476" s="40" t="s">
        <v>81</v>
      </c>
      <c r="C1476" s="72">
        <v>45786</v>
      </c>
      <c r="D1476" s="40" t="str">
        <f>VLOOKUP(B1476,辅助信息!E:K,7,FALSE)</f>
        <v>JWDDCD2025060900080</v>
      </c>
      <c r="E1476" s="40" t="str">
        <f>VLOOKUP(F1476,辅助信息!A:B,2,FALSE)</f>
        <v>螺纹钢</v>
      </c>
      <c r="F1476" s="40" t="s">
        <v>33</v>
      </c>
      <c r="G1476" s="36">
        <v>9.5</v>
      </c>
      <c r="H1476" s="36" t="str">
        <f>_xlfn.XLOOKUP(C1476&amp;F1476&amp;I1476&amp;J1476,'[1]2025年已发货'!$F:$F&amp;'[1]2025年已发货'!$C:$C&amp;'[1]2025年已发货'!$G:$G&amp;'[1]2025年已发货'!$H:$H,'[1]2025年已发货'!$E:$E,"未发货")</f>
        <v>未发货</v>
      </c>
      <c r="I1476" s="40" t="str">
        <f>VLOOKUP(B1476,辅助信息!E:I,3,FALSE)</f>
        <v>（华西简阳西城嘉苑）四川省成都市简阳市简城街道高屋村</v>
      </c>
      <c r="J1476" s="40" t="str">
        <f>VLOOKUP(B1476,辅助信息!E:I,4,FALSE)</f>
        <v>张瀚镭</v>
      </c>
      <c r="K1476" s="40">
        <f>VLOOKUP(J1476,辅助信息!H:I,2,FALSE)</f>
        <v>15884666220</v>
      </c>
      <c r="L1476" s="111" t="str">
        <f>VLOOKUP(B1476,辅助信息!E:J,6,FALSE)</f>
        <v>现场禁止使用氢能源挂车！优先威钢发货,我方卸车,新老国标钢厂不加价可直发，因陕钢多次出现磅差，项目拒绝使用</v>
      </c>
      <c r="M1476" s="93">
        <v>45787</v>
      </c>
      <c r="O1476" s="64">
        <f ca="1" t="shared" si="72"/>
        <v>0</v>
      </c>
      <c r="P1476" s="64">
        <f ca="1" t="shared" si="70"/>
        <v>184</v>
      </c>
      <c r="Q1476" s="29" t="str">
        <f>VLOOKUP(B1476,辅助信息!E:M,9,FALSE)</f>
        <v>ZTWM-CDGS-XS-2024-0030-华西集采-简州大道</v>
      </c>
      <c r="R1476" s="29" t="str">
        <f>_xlfn._xlws.FILTER(辅助信息!D:D,辅助信息!E:E=B1476)</f>
        <v>华西简阳西城嘉苑</v>
      </c>
    </row>
    <row r="1477" hidden="1" spans="2:18">
      <c r="B1477" s="40" t="s">
        <v>81</v>
      </c>
      <c r="C1477" s="72">
        <v>45786</v>
      </c>
      <c r="D1477" s="40" t="str">
        <f>VLOOKUP(B1477,辅助信息!E:K,7,FALSE)</f>
        <v>JWDDCD2025060900080</v>
      </c>
      <c r="E1477" s="40" t="str">
        <f>VLOOKUP(F1477,辅助信息!A:B,2,FALSE)</f>
        <v>螺纹钢</v>
      </c>
      <c r="F1477" s="40" t="s">
        <v>28</v>
      </c>
      <c r="G1477" s="36">
        <v>2</v>
      </c>
      <c r="H1477" s="36" t="str">
        <f>_xlfn.XLOOKUP(C1477&amp;F1477&amp;I1477&amp;J1477,'[1]2025年已发货'!$F:$F&amp;'[1]2025年已发货'!$C:$C&amp;'[1]2025年已发货'!$G:$G&amp;'[1]2025年已发货'!$H:$H,'[1]2025年已发货'!$E:$E,"未发货")</f>
        <v>未发货</v>
      </c>
      <c r="I1477" s="40" t="str">
        <f>VLOOKUP(B1477,辅助信息!E:I,3,FALSE)</f>
        <v>（华西简阳西城嘉苑）四川省成都市简阳市简城街道高屋村</v>
      </c>
      <c r="J1477" s="40" t="str">
        <f>VLOOKUP(B1477,辅助信息!E:I,4,FALSE)</f>
        <v>张瀚镭</v>
      </c>
      <c r="K1477" s="40">
        <f>VLOOKUP(J1477,辅助信息!H:I,2,FALSE)</f>
        <v>15884666220</v>
      </c>
      <c r="L1477" s="111" t="str">
        <f>VLOOKUP(B1477,辅助信息!E:J,6,FALSE)</f>
        <v>现场禁止使用氢能源挂车！优先威钢发货,我方卸车,新老国标钢厂不加价可直发，因陕钢多次出现磅差，项目拒绝使用</v>
      </c>
      <c r="M1477" s="93">
        <v>45787</v>
      </c>
      <c r="O1477" s="64">
        <f ca="1" t="shared" si="72"/>
        <v>0</v>
      </c>
      <c r="P1477" s="64">
        <f ca="1" t="shared" si="70"/>
        <v>184</v>
      </c>
      <c r="Q1477" s="29" t="str">
        <f>VLOOKUP(B1477,辅助信息!E:M,9,FALSE)</f>
        <v>ZTWM-CDGS-XS-2024-0030-华西集采-简州大道</v>
      </c>
      <c r="R1477" s="29" t="str">
        <f>_xlfn._xlws.FILTER(辅助信息!D:D,辅助信息!E:E=B1477)</f>
        <v>华西简阳西城嘉苑</v>
      </c>
    </row>
    <row r="1478" hidden="1" spans="2:18">
      <c r="B1478" s="40" t="s">
        <v>81</v>
      </c>
      <c r="C1478" s="72">
        <v>45786</v>
      </c>
      <c r="D1478" s="40" t="str">
        <f>VLOOKUP(B1478,辅助信息!E:K,7,FALSE)</f>
        <v>JWDDCD2025060900080</v>
      </c>
      <c r="E1478" s="40" t="str">
        <f>VLOOKUP(F1478,辅助信息!A:B,2,FALSE)</f>
        <v>螺纹钢</v>
      </c>
      <c r="F1478" s="40" t="s">
        <v>18</v>
      </c>
      <c r="G1478" s="36">
        <v>14.5</v>
      </c>
      <c r="H1478" s="36" t="str">
        <f>_xlfn.XLOOKUP(C1478&amp;F1478&amp;I1478&amp;J1478,'[1]2025年已发货'!$F:$F&amp;'[1]2025年已发货'!$C:$C&amp;'[1]2025年已发货'!$G:$G&amp;'[1]2025年已发货'!$H:$H,'[1]2025年已发货'!$E:$E,"未发货")</f>
        <v>未发货</v>
      </c>
      <c r="I1478" s="40" t="str">
        <f>VLOOKUP(B1478,辅助信息!E:I,3,FALSE)</f>
        <v>（华西简阳西城嘉苑）四川省成都市简阳市简城街道高屋村</v>
      </c>
      <c r="J1478" s="40" t="str">
        <f>VLOOKUP(B1478,辅助信息!E:I,4,FALSE)</f>
        <v>张瀚镭</v>
      </c>
      <c r="K1478" s="40">
        <f>VLOOKUP(J1478,辅助信息!H:I,2,FALSE)</f>
        <v>15884666220</v>
      </c>
      <c r="L1478" s="111" t="str">
        <f>VLOOKUP(B1478,辅助信息!E:J,6,FALSE)</f>
        <v>现场禁止使用氢能源挂车！优先威钢发货,我方卸车,新老国标钢厂不加价可直发，因陕钢多次出现磅差，项目拒绝使用</v>
      </c>
      <c r="M1478" s="93">
        <v>45787</v>
      </c>
      <c r="O1478" s="64">
        <f ca="1" t="shared" si="72"/>
        <v>0</v>
      </c>
      <c r="P1478" s="64">
        <f ca="1" t="shared" si="70"/>
        <v>184</v>
      </c>
      <c r="Q1478" s="29" t="str">
        <f>VLOOKUP(B1478,辅助信息!E:M,9,FALSE)</f>
        <v>ZTWM-CDGS-XS-2024-0030-华西集采-简州大道</v>
      </c>
      <c r="R1478" s="29" t="str">
        <f>_xlfn._xlws.FILTER(辅助信息!D:D,辅助信息!E:E=B1478)</f>
        <v>华西简阳西城嘉苑</v>
      </c>
    </row>
    <row r="1479" hidden="1" spans="2:18">
      <c r="B1479" s="40" t="s">
        <v>81</v>
      </c>
      <c r="C1479" s="72">
        <v>45786</v>
      </c>
      <c r="D1479" s="40" t="str">
        <f>VLOOKUP(B1479,辅助信息!E:K,7,FALSE)</f>
        <v>JWDDCD2025060900080</v>
      </c>
      <c r="E1479" s="40" t="str">
        <f>VLOOKUP(F1479,辅助信息!A:B,2,FALSE)</f>
        <v>盘螺</v>
      </c>
      <c r="F1479" s="40" t="s">
        <v>49</v>
      </c>
      <c r="G1479" s="36">
        <v>2</v>
      </c>
      <c r="H1479" s="36" t="str">
        <f>_xlfn.XLOOKUP(C1479&amp;F1479&amp;I1479&amp;J1479,'[1]2025年已发货'!$F:$F&amp;'[1]2025年已发货'!$C:$C&amp;'[1]2025年已发货'!$G:$G&amp;'[1]2025年已发货'!$H:$H,'[1]2025年已发货'!$E:$E,"未发货")</f>
        <v>未发货</v>
      </c>
      <c r="I1479" s="40" t="str">
        <f>VLOOKUP(B1479,辅助信息!E:I,3,FALSE)</f>
        <v>（华西简阳西城嘉苑）四川省成都市简阳市简城街道高屋村</v>
      </c>
      <c r="J1479" s="40" t="str">
        <f>VLOOKUP(B1479,辅助信息!E:I,4,FALSE)</f>
        <v>张瀚镭</v>
      </c>
      <c r="K1479" s="40">
        <f>VLOOKUP(J1479,辅助信息!H:I,2,FALSE)</f>
        <v>15884666220</v>
      </c>
      <c r="L1479" s="111" t="str">
        <f>VLOOKUP(B1479,辅助信息!E:J,6,FALSE)</f>
        <v>现场禁止使用氢能源挂车！优先威钢发货,我方卸车,新老国标钢厂不加价可直发，因陕钢多次出现磅差，项目拒绝使用</v>
      </c>
      <c r="M1479" s="93">
        <v>45787</v>
      </c>
      <c r="O1479" s="64">
        <f ca="1" t="shared" si="72"/>
        <v>0</v>
      </c>
      <c r="P1479" s="64">
        <f ca="1" t="shared" si="70"/>
        <v>184</v>
      </c>
      <c r="Q1479" s="29" t="str">
        <f>VLOOKUP(B1479,辅助信息!E:M,9,FALSE)</f>
        <v>ZTWM-CDGS-XS-2024-0030-华西集采-简州大道</v>
      </c>
      <c r="R1479" s="29" t="str">
        <f>_xlfn._xlws.FILTER(辅助信息!D:D,辅助信息!E:E=B1479)</f>
        <v>华西简阳西城嘉苑</v>
      </c>
    </row>
    <row r="1480" hidden="1" spans="2:18">
      <c r="B1480" s="40" t="s">
        <v>81</v>
      </c>
      <c r="C1480" s="72">
        <v>45786</v>
      </c>
      <c r="D1480" s="40" t="str">
        <f>VLOOKUP(B1480,辅助信息!E:K,7,FALSE)</f>
        <v>JWDDCD2025060900080</v>
      </c>
      <c r="E1480" s="40" t="str">
        <f>VLOOKUP(F1480,辅助信息!A:B,2,FALSE)</f>
        <v>盘螺</v>
      </c>
      <c r="F1480" s="40" t="s">
        <v>40</v>
      </c>
      <c r="G1480" s="36">
        <v>51</v>
      </c>
      <c r="H1480" s="36" t="str">
        <f>_xlfn.XLOOKUP(C1480&amp;F1480&amp;I1480&amp;J1480,'[1]2025年已发货'!$F:$F&amp;'[1]2025年已发货'!$C:$C&amp;'[1]2025年已发货'!$G:$G&amp;'[1]2025年已发货'!$H:$H,'[1]2025年已发货'!$E:$E,"未发货")</f>
        <v>未发货</v>
      </c>
      <c r="I1480" s="40" t="str">
        <f>VLOOKUP(B1480,辅助信息!E:I,3,FALSE)</f>
        <v>（华西简阳西城嘉苑）四川省成都市简阳市简城街道高屋村</v>
      </c>
      <c r="J1480" s="40" t="str">
        <f>VLOOKUP(B1480,辅助信息!E:I,4,FALSE)</f>
        <v>张瀚镭</v>
      </c>
      <c r="K1480" s="40">
        <f>VLOOKUP(J1480,辅助信息!H:I,2,FALSE)</f>
        <v>15884666220</v>
      </c>
      <c r="L1480" s="111" t="str">
        <f>VLOOKUP(B1480,辅助信息!E:J,6,FALSE)</f>
        <v>现场禁止使用氢能源挂车！优先威钢发货,我方卸车,新老国标钢厂不加价可直发，因陕钢多次出现磅差，项目拒绝使用</v>
      </c>
      <c r="M1480" s="93">
        <v>45787</v>
      </c>
      <c r="O1480" s="64">
        <f ca="1" t="shared" si="72"/>
        <v>0</v>
      </c>
      <c r="P1480" s="64">
        <f ca="1" t="shared" si="70"/>
        <v>184</v>
      </c>
      <c r="Q1480" s="29" t="str">
        <f>VLOOKUP(B1480,辅助信息!E:M,9,FALSE)</f>
        <v>ZTWM-CDGS-XS-2024-0030-华西集采-简州大道</v>
      </c>
      <c r="R1480" s="29" t="str">
        <f>_xlfn._xlws.FILTER(辅助信息!D:D,辅助信息!E:E=B1480)</f>
        <v>华西简阳西城嘉苑</v>
      </c>
    </row>
    <row r="1481" hidden="1" spans="2:18">
      <c r="B1481" s="40" t="s">
        <v>81</v>
      </c>
      <c r="C1481" s="72">
        <v>45786</v>
      </c>
      <c r="D1481" s="40" t="str">
        <f>VLOOKUP(B1481,辅助信息!E:K,7,FALSE)</f>
        <v>JWDDCD2025060900080</v>
      </c>
      <c r="E1481" s="40" t="str">
        <f>VLOOKUP(F1481,辅助信息!A:B,2,FALSE)</f>
        <v>螺纹钢</v>
      </c>
      <c r="F1481" s="40" t="s">
        <v>66</v>
      </c>
      <c r="G1481" s="36">
        <v>2.5</v>
      </c>
      <c r="H1481" s="36" t="str">
        <f>_xlfn.XLOOKUP(C1481&amp;F1481&amp;I1481&amp;J1481,'[1]2025年已发货'!$F:$F&amp;'[1]2025年已发货'!$C:$C&amp;'[1]2025年已发货'!$G:$G&amp;'[1]2025年已发货'!$H:$H,'[1]2025年已发货'!$E:$E,"未发货")</f>
        <v>未发货</v>
      </c>
      <c r="I1481" s="40" t="str">
        <f>VLOOKUP(B1481,辅助信息!E:I,3,FALSE)</f>
        <v>（华西简阳西城嘉苑）四川省成都市简阳市简城街道高屋村</v>
      </c>
      <c r="J1481" s="40" t="str">
        <f>VLOOKUP(B1481,辅助信息!E:I,4,FALSE)</f>
        <v>张瀚镭</v>
      </c>
      <c r="K1481" s="40">
        <f>VLOOKUP(J1481,辅助信息!H:I,2,FALSE)</f>
        <v>15884666220</v>
      </c>
      <c r="L1481" s="111" t="str">
        <f>VLOOKUP(B1481,辅助信息!E:J,6,FALSE)</f>
        <v>现场禁止使用氢能源挂车！优先威钢发货,我方卸车,新老国标钢厂不加价可直发，因陕钢多次出现磅差，项目拒绝使用</v>
      </c>
      <c r="M1481" s="93">
        <v>45787</v>
      </c>
      <c r="O1481" s="64">
        <f ca="1" t="shared" si="72"/>
        <v>0</v>
      </c>
      <c r="P1481" s="64">
        <f ca="1" t="shared" si="70"/>
        <v>184</v>
      </c>
      <c r="Q1481" s="29" t="str">
        <f>VLOOKUP(B1481,辅助信息!E:M,9,FALSE)</f>
        <v>ZTWM-CDGS-XS-2024-0030-华西集采-简州大道</v>
      </c>
      <c r="R1481" s="29" t="str">
        <f>_xlfn._xlws.FILTER(辅助信息!D:D,辅助信息!E:E=B1481)</f>
        <v>华西简阳西城嘉苑</v>
      </c>
    </row>
    <row r="1482" hidden="1" spans="2:18">
      <c r="B1482" s="40" t="s">
        <v>81</v>
      </c>
      <c r="C1482" s="72">
        <v>45786</v>
      </c>
      <c r="D1482" s="40" t="str">
        <f>VLOOKUP(B1482,辅助信息!E:K,7,FALSE)</f>
        <v>JWDDCD2025060900080</v>
      </c>
      <c r="E1482" s="40" t="str">
        <f>VLOOKUP(F1482,辅助信息!A:B,2,FALSE)</f>
        <v>螺纹钢</v>
      </c>
      <c r="F1482" s="40" t="s">
        <v>82</v>
      </c>
      <c r="G1482" s="36">
        <v>2.5</v>
      </c>
      <c r="H1482" s="36" t="str">
        <f>_xlfn.XLOOKUP(C1482&amp;F1482&amp;I1482&amp;J1482,'[1]2025年已发货'!$F:$F&amp;'[1]2025年已发货'!$C:$C&amp;'[1]2025年已发货'!$G:$G&amp;'[1]2025年已发货'!$H:$H,'[1]2025年已发货'!$E:$E,"未发货")</f>
        <v>未发货</v>
      </c>
      <c r="I1482" s="40" t="str">
        <f>VLOOKUP(B1482,辅助信息!E:I,3,FALSE)</f>
        <v>（华西简阳西城嘉苑）四川省成都市简阳市简城街道高屋村</v>
      </c>
      <c r="J1482" s="40" t="str">
        <f>VLOOKUP(B1482,辅助信息!E:I,4,FALSE)</f>
        <v>张瀚镭</v>
      </c>
      <c r="K1482" s="40">
        <f>VLOOKUP(J1482,辅助信息!H:I,2,FALSE)</f>
        <v>15884666220</v>
      </c>
      <c r="L1482" s="111" t="str">
        <f>VLOOKUP(B1482,辅助信息!E:J,6,FALSE)</f>
        <v>现场禁止使用氢能源挂车！优先威钢发货,我方卸车,新老国标钢厂不加价可直发，因陕钢多次出现磅差，项目拒绝使用</v>
      </c>
      <c r="M1482" s="93">
        <v>45787</v>
      </c>
      <c r="O1482" s="64">
        <f ca="1" t="shared" si="72"/>
        <v>0</v>
      </c>
      <c r="P1482" s="64">
        <f ca="1" t="shared" si="70"/>
        <v>184</v>
      </c>
      <c r="Q1482" s="29" t="str">
        <f>VLOOKUP(B1482,辅助信息!E:M,9,FALSE)</f>
        <v>ZTWM-CDGS-XS-2024-0030-华西集采-简州大道</v>
      </c>
      <c r="R1482" s="29" t="str">
        <f>_xlfn._xlws.FILTER(辅助信息!D:D,辅助信息!E:E=B1482)</f>
        <v>华西简阳西城嘉苑</v>
      </c>
    </row>
    <row r="1483" hidden="1" spans="2:18">
      <c r="B1483" s="40" t="s">
        <v>81</v>
      </c>
      <c r="C1483" s="72">
        <v>45786</v>
      </c>
      <c r="D1483" s="40" t="str">
        <f>VLOOKUP(B1483,辅助信息!E:K,7,FALSE)</f>
        <v>JWDDCD2025060900080</v>
      </c>
      <c r="E1483" s="40" t="str">
        <f>VLOOKUP(F1483,辅助信息!A:B,2,FALSE)</f>
        <v>螺纹钢</v>
      </c>
      <c r="F1483" s="40" t="s">
        <v>45</v>
      </c>
      <c r="G1483" s="36">
        <v>2.5</v>
      </c>
      <c r="H1483" s="36" t="str">
        <f>_xlfn.XLOOKUP(C1483&amp;F1483&amp;I1483&amp;J1483,'[1]2025年已发货'!$F:$F&amp;'[1]2025年已发货'!$C:$C&amp;'[1]2025年已发货'!$G:$G&amp;'[1]2025年已发货'!$H:$H,'[1]2025年已发货'!$E:$E,"未发货")</f>
        <v>未发货</v>
      </c>
      <c r="I1483" s="40" t="str">
        <f>VLOOKUP(B1483,辅助信息!E:I,3,FALSE)</f>
        <v>（华西简阳西城嘉苑）四川省成都市简阳市简城街道高屋村</v>
      </c>
      <c r="J1483" s="40" t="str">
        <f>VLOOKUP(B1483,辅助信息!E:I,4,FALSE)</f>
        <v>张瀚镭</v>
      </c>
      <c r="K1483" s="40">
        <f>VLOOKUP(J1483,辅助信息!H:I,2,FALSE)</f>
        <v>15884666220</v>
      </c>
      <c r="L1483" s="111" t="str">
        <f>VLOOKUP(B1483,辅助信息!E:J,6,FALSE)</f>
        <v>现场禁止使用氢能源挂车！优先威钢发货,我方卸车,新老国标钢厂不加价可直发，因陕钢多次出现磅差，项目拒绝使用</v>
      </c>
      <c r="M1483" s="93">
        <v>45787</v>
      </c>
      <c r="O1483" s="64">
        <f ca="1" t="shared" si="72"/>
        <v>0</v>
      </c>
      <c r="P1483" s="64">
        <f ca="1" t="shared" si="70"/>
        <v>184</v>
      </c>
      <c r="Q1483" s="29" t="str">
        <f>VLOOKUP(B1483,辅助信息!E:M,9,FALSE)</f>
        <v>ZTWM-CDGS-XS-2024-0030-华西集采-简州大道</v>
      </c>
      <c r="R1483" s="29" t="str">
        <f>_xlfn._xlws.FILTER(辅助信息!D:D,辅助信息!E:E=B1483)</f>
        <v>华西简阳西城嘉苑</v>
      </c>
    </row>
    <row r="1484" hidden="1" spans="2:18">
      <c r="B1484" s="40" t="s">
        <v>81</v>
      </c>
      <c r="C1484" s="72">
        <v>45786</v>
      </c>
      <c r="D1484" s="40" t="str">
        <f>VLOOKUP(B1484,辅助信息!E:K,7,FALSE)</f>
        <v>JWDDCD2025060900080</v>
      </c>
      <c r="E1484" s="40" t="str">
        <f>VLOOKUP(F1484,辅助信息!A:B,2,FALSE)</f>
        <v>螺纹钢</v>
      </c>
      <c r="F1484" s="40" t="s">
        <v>21</v>
      </c>
      <c r="G1484" s="36">
        <v>2.5</v>
      </c>
      <c r="H1484" s="36" t="str">
        <f>_xlfn.XLOOKUP(C1484&amp;F1484&amp;I1484&amp;J1484,'[1]2025年已发货'!$F:$F&amp;'[1]2025年已发货'!$C:$C&amp;'[1]2025年已发货'!$G:$G&amp;'[1]2025年已发货'!$H:$H,'[1]2025年已发货'!$E:$E,"未发货")</f>
        <v>未发货</v>
      </c>
      <c r="I1484" s="40" t="str">
        <f>VLOOKUP(B1484,辅助信息!E:I,3,FALSE)</f>
        <v>（华西简阳西城嘉苑）四川省成都市简阳市简城街道高屋村</v>
      </c>
      <c r="J1484" s="40" t="str">
        <f>VLOOKUP(B1484,辅助信息!E:I,4,FALSE)</f>
        <v>张瀚镭</v>
      </c>
      <c r="K1484" s="40">
        <f>VLOOKUP(J1484,辅助信息!H:I,2,FALSE)</f>
        <v>15884666220</v>
      </c>
      <c r="L1484" s="111" t="str">
        <f>VLOOKUP(B1484,辅助信息!E:J,6,FALSE)</f>
        <v>现场禁止使用氢能源挂车！优先威钢发货,我方卸车,新老国标钢厂不加价可直发，因陕钢多次出现磅差，项目拒绝使用</v>
      </c>
      <c r="M1484" s="93">
        <v>45787</v>
      </c>
      <c r="O1484" s="64">
        <f ca="1" t="shared" si="72"/>
        <v>0</v>
      </c>
      <c r="P1484" s="64">
        <f ca="1" t="shared" si="70"/>
        <v>184</v>
      </c>
      <c r="Q1484" s="29" t="str">
        <f>VLOOKUP(B1484,辅助信息!E:M,9,FALSE)</f>
        <v>ZTWM-CDGS-XS-2024-0030-华西集采-简州大道</v>
      </c>
      <c r="R1484" s="29" t="str">
        <f>_xlfn._xlws.FILTER(辅助信息!D:D,辅助信息!E:E=B1484)</f>
        <v>华西简阳西城嘉苑</v>
      </c>
    </row>
    <row r="1485" hidden="1" spans="2:18">
      <c r="B1485" s="40" t="s">
        <v>81</v>
      </c>
      <c r="C1485" s="72">
        <v>45786</v>
      </c>
      <c r="D1485" s="40" t="str">
        <f>VLOOKUP(B1485,辅助信息!E:K,7,FALSE)</f>
        <v>JWDDCD2025060900080</v>
      </c>
      <c r="E1485" s="40" t="str">
        <f>VLOOKUP(F1485,辅助信息!A:B,2,FALSE)</f>
        <v>螺纹钢</v>
      </c>
      <c r="F1485" s="40" t="s">
        <v>58</v>
      </c>
      <c r="G1485" s="36">
        <v>3.5</v>
      </c>
      <c r="H1485" s="36" t="str">
        <f>_xlfn.XLOOKUP(C1485&amp;F1485&amp;I1485&amp;J1485,'[1]2025年已发货'!$F:$F&amp;'[1]2025年已发货'!$C:$C&amp;'[1]2025年已发货'!$G:$G&amp;'[1]2025年已发货'!$H:$H,'[1]2025年已发货'!$E:$E,"未发货")</f>
        <v>未发货</v>
      </c>
      <c r="I1485" s="40" t="str">
        <f>VLOOKUP(B1485,辅助信息!E:I,3,FALSE)</f>
        <v>（华西简阳西城嘉苑）四川省成都市简阳市简城街道高屋村</v>
      </c>
      <c r="J1485" s="40" t="str">
        <f>VLOOKUP(B1485,辅助信息!E:I,4,FALSE)</f>
        <v>张瀚镭</v>
      </c>
      <c r="K1485" s="40">
        <f>VLOOKUP(J1485,辅助信息!H:I,2,FALSE)</f>
        <v>15884666220</v>
      </c>
      <c r="L1485" s="111" t="str">
        <f>VLOOKUP(B1485,辅助信息!E:J,6,FALSE)</f>
        <v>现场禁止使用氢能源挂车！优先威钢发货,我方卸车,新老国标钢厂不加价可直发，因陕钢多次出现磅差，项目拒绝使用</v>
      </c>
      <c r="M1485" s="93">
        <v>45787</v>
      </c>
      <c r="O1485" s="64">
        <f ca="1" t="shared" ref="O1485:O1502" si="74">IF(OR(M1485="",N1485&lt;&gt;""),"",MAX(M1485-TODAY(),0))</f>
        <v>0</v>
      </c>
      <c r="P1485" s="64">
        <f ca="1" t="shared" si="70"/>
        <v>184</v>
      </c>
      <c r="Q1485" s="29" t="str">
        <f>VLOOKUP(B1485,辅助信息!E:M,9,FALSE)</f>
        <v>ZTWM-CDGS-XS-2024-0030-华西集采-简州大道</v>
      </c>
      <c r="R1485" s="29" t="str">
        <f>_xlfn._xlws.FILTER(辅助信息!D:D,辅助信息!E:E=B1485)</f>
        <v>华西简阳西城嘉苑</v>
      </c>
    </row>
    <row r="1486" hidden="1" spans="2:18">
      <c r="B1486" s="40" t="s">
        <v>81</v>
      </c>
      <c r="C1486" s="72">
        <v>45786</v>
      </c>
      <c r="D1486" s="40" t="str">
        <f>VLOOKUP(B1486,辅助信息!E:K,7,FALSE)</f>
        <v>JWDDCD2025060900080</v>
      </c>
      <c r="E1486" s="40" t="str">
        <f>VLOOKUP(F1486,辅助信息!A:B,2,FALSE)</f>
        <v>螺纹钢</v>
      </c>
      <c r="F1486" s="40" t="s">
        <v>46</v>
      </c>
      <c r="G1486" s="36">
        <v>2.5</v>
      </c>
      <c r="H1486" s="36" t="str">
        <f>_xlfn.XLOOKUP(C1486&amp;F1486&amp;I1486&amp;J1486,'[1]2025年已发货'!$F:$F&amp;'[1]2025年已发货'!$C:$C&amp;'[1]2025年已发货'!$G:$G&amp;'[1]2025年已发货'!$H:$H,'[1]2025年已发货'!$E:$E,"未发货")</f>
        <v>未发货</v>
      </c>
      <c r="I1486" s="40" t="str">
        <f>VLOOKUP(B1486,辅助信息!E:I,3,FALSE)</f>
        <v>（华西简阳西城嘉苑）四川省成都市简阳市简城街道高屋村</v>
      </c>
      <c r="J1486" s="40" t="str">
        <f>VLOOKUP(B1486,辅助信息!E:I,4,FALSE)</f>
        <v>张瀚镭</v>
      </c>
      <c r="K1486" s="40">
        <f>VLOOKUP(J1486,辅助信息!H:I,2,FALSE)</f>
        <v>15884666220</v>
      </c>
      <c r="L1486" s="111" t="str">
        <f>VLOOKUP(B1486,辅助信息!E:J,6,FALSE)</f>
        <v>现场禁止使用氢能源挂车！优先威钢发货,我方卸车,新老国标钢厂不加价可直发，因陕钢多次出现磅差，项目拒绝使用</v>
      </c>
      <c r="M1486" s="93">
        <v>45787</v>
      </c>
      <c r="O1486" s="64">
        <f ca="1" t="shared" si="74"/>
        <v>0</v>
      </c>
      <c r="P1486" s="64">
        <f ca="1" t="shared" si="70"/>
        <v>184</v>
      </c>
      <c r="Q1486" s="29" t="str">
        <f>VLOOKUP(B1486,辅助信息!E:M,9,FALSE)</f>
        <v>ZTWM-CDGS-XS-2024-0030-华西集采-简州大道</v>
      </c>
      <c r="R1486" s="29" t="str">
        <f>_xlfn._xlws.FILTER(辅助信息!D:D,辅助信息!E:E=B1486)</f>
        <v>华西简阳西城嘉苑</v>
      </c>
    </row>
    <row r="1487" hidden="1" spans="2:18">
      <c r="B1487" s="40" t="s">
        <v>81</v>
      </c>
      <c r="C1487" s="72">
        <v>45786</v>
      </c>
      <c r="D1487" s="40" t="str">
        <f>VLOOKUP(B1487,辅助信息!E:K,7,FALSE)</f>
        <v>JWDDCD2025060900080</v>
      </c>
      <c r="E1487" s="40" t="str">
        <f>VLOOKUP(F1487,辅助信息!A:B,2,FALSE)</f>
        <v>螺纹钢</v>
      </c>
      <c r="F1487" s="40" t="s">
        <v>22</v>
      </c>
      <c r="G1487" s="36">
        <v>4.5</v>
      </c>
      <c r="H1487" s="36" t="str">
        <f>_xlfn.XLOOKUP(C1487&amp;F1487&amp;I1487&amp;J1487,'[1]2025年已发货'!$F:$F&amp;'[1]2025年已发货'!$C:$C&amp;'[1]2025年已发货'!$G:$G&amp;'[1]2025年已发货'!$H:$H,'[1]2025年已发货'!$E:$E,"未发货")</f>
        <v>未发货</v>
      </c>
      <c r="I1487" s="40" t="str">
        <f>VLOOKUP(B1487,辅助信息!E:I,3,FALSE)</f>
        <v>（华西简阳西城嘉苑）四川省成都市简阳市简城街道高屋村</v>
      </c>
      <c r="J1487" s="40" t="str">
        <f>VLOOKUP(B1487,辅助信息!E:I,4,FALSE)</f>
        <v>张瀚镭</v>
      </c>
      <c r="K1487" s="40">
        <f>VLOOKUP(J1487,辅助信息!H:I,2,FALSE)</f>
        <v>15884666220</v>
      </c>
      <c r="L1487" s="111" t="str">
        <f>VLOOKUP(B1487,辅助信息!E:J,6,FALSE)</f>
        <v>现场禁止使用氢能源挂车！优先威钢发货,我方卸车,新老国标钢厂不加价可直发，因陕钢多次出现磅差，项目拒绝使用</v>
      </c>
      <c r="M1487" s="93">
        <v>45787</v>
      </c>
      <c r="O1487" s="64">
        <f ca="1" t="shared" si="74"/>
        <v>0</v>
      </c>
      <c r="P1487" s="64">
        <f ca="1" t="shared" ref="P1487:P1519" si="75">IF(M1487="","",IF(N1487&lt;&gt;"",MAX(N1487-M1487,0),IF(TODAY()&gt;M1487,TODAY()-M1487,0)))</f>
        <v>184</v>
      </c>
      <c r="Q1487" s="29" t="str">
        <f>VLOOKUP(B1487,辅助信息!E:M,9,FALSE)</f>
        <v>ZTWM-CDGS-XS-2024-0030-华西集采-简州大道</v>
      </c>
      <c r="R1487" s="29" t="str">
        <f>_xlfn._xlws.FILTER(辅助信息!D:D,辅助信息!E:E=B1487)</f>
        <v>华西简阳西城嘉苑</v>
      </c>
    </row>
    <row r="1488" hidden="1" spans="2:18">
      <c r="B1488" s="40" t="s">
        <v>147</v>
      </c>
      <c r="C1488" s="72">
        <v>45787</v>
      </c>
      <c r="D1488" s="40" t="str">
        <f>VLOOKUP(B1488,辅助信息!E:K,7,FALSE)</f>
        <v>JWDDCD2025052800131</v>
      </c>
      <c r="E1488" s="40" t="str">
        <f>VLOOKUP(F1488,辅助信息!A:B,2,FALSE)</f>
        <v>高线</v>
      </c>
      <c r="F1488" s="40" t="s">
        <v>57</v>
      </c>
      <c r="G1488" s="36">
        <v>7.5</v>
      </c>
      <c r="H1488" s="36" t="str">
        <f>_xlfn.XLOOKUP(C1488&amp;F1488&amp;I1488&amp;J1488,'[1]2025年已发货'!$F:$F&amp;'[1]2025年已发货'!$C:$C&amp;'[1]2025年已发货'!$G:$G&amp;'[1]2025年已发货'!$H:$H,'[1]2025年已发货'!$E:$E,"未发货")</f>
        <v>未发货</v>
      </c>
      <c r="I1488" s="40" t="str">
        <f>VLOOKUP(B1488,辅助信息!E:I,3,FALSE)</f>
        <v>（商投建工达州中医药科技园-4工区-11号楼）达州市通川区达州中医药职业学院犀牛大道北段</v>
      </c>
      <c r="J1488" s="40" t="str">
        <f>VLOOKUP(B1488,辅助信息!E:I,4,FALSE)</f>
        <v>张扬</v>
      </c>
      <c r="K1488" s="40">
        <f>VLOOKUP(J1488,辅助信息!H:I,2,FALSE)</f>
        <v>18381904567</v>
      </c>
      <c r="L1488" s="111" t="str">
        <f>VLOOKUP(B1488,辅助信息!E:J,6,FALSE)</f>
        <v>控制炉批号！多了现场不收！,优先安排达钢,提前联系到场规格及数量</v>
      </c>
      <c r="M1488" s="93">
        <v>45784</v>
      </c>
      <c r="O1488" s="64">
        <f ca="1" t="shared" si="74"/>
        <v>0</v>
      </c>
      <c r="P1488" s="64">
        <f ca="1" t="shared" si="75"/>
        <v>187</v>
      </c>
      <c r="Q1488" s="29" t="str">
        <f>VLOOKUP(B1488,辅助信息!E:M,9,FALSE)</f>
        <v>ZTWM-CDGS-XS-2024-0134-商投建工达州中医药科技成果示范园项目</v>
      </c>
      <c r="R1488" s="29" t="str">
        <f>_xlfn._xlws.FILTER(辅助信息!D:D,辅助信息!E:E=B1488)</f>
        <v>商投建工达州中医药科技园</v>
      </c>
    </row>
    <row r="1489" hidden="1" spans="2:18">
      <c r="B1489" s="40" t="s">
        <v>147</v>
      </c>
      <c r="C1489" s="72">
        <v>45787</v>
      </c>
      <c r="D1489" s="40" t="str">
        <f>VLOOKUP(B1489,辅助信息!E:K,7,FALSE)</f>
        <v>JWDDCD2025052800131</v>
      </c>
      <c r="E1489" s="40" t="str">
        <f>VLOOKUP(F1489,辅助信息!A:B,2,FALSE)</f>
        <v>螺纹钢</v>
      </c>
      <c r="F1489" s="40" t="s">
        <v>30</v>
      </c>
      <c r="G1489" s="36">
        <v>7</v>
      </c>
      <c r="H1489" s="36" t="str">
        <f>_xlfn.XLOOKUP(C1489&amp;F1489&amp;I1489&amp;J1489,'[1]2025年已发货'!$F:$F&amp;'[1]2025年已发货'!$C:$C&amp;'[1]2025年已发货'!$G:$G&amp;'[1]2025年已发货'!$H:$H,'[1]2025年已发货'!$E:$E,"未发货")</f>
        <v>未发货</v>
      </c>
      <c r="I1489" s="40" t="str">
        <f>VLOOKUP(B1489,辅助信息!E:I,3,FALSE)</f>
        <v>（商投建工达州中医药科技园-4工区-11号楼）达州市通川区达州中医药职业学院犀牛大道北段</v>
      </c>
      <c r="J1489" s="40" t="str">
        <f>VLOOKUP(B1489,辅助信息!E:I,4,FALSE)</f>
        <v>张扬</v>
      </c>
      <c r="K1489" s="40">
        <f>VLOOKUP(J1489,辅助信息!H:I,2,FALSE)</f>
        <v>18381904567</v>
      </c>
      <c r="L1489" s="111" t="str">
        <f>VLOOKUP(B1489,辅助信息!E:J,6,FALSE)</f>
        <v>控制炉批号！多了现场不收！,优先安排达钢,提前联系到场规格及数量</v>
      </c>
      <c r="M1489" s="93">
        <v>45784</v>
      </c>
      <c r="O1489" s="64">
        <f ca="1" t="shared" si="74"/>
        <v>0</v>
      </c>
      <c r="P1489" s="64">
        <f ca="1" t="shared" si="75"/>
        <v>187</v>
      </c>
      <c r="Q1489" s="29" t="str">
        <f>VLOOKUP(B1489,辅助信息!E:M,9,FALSE)</f>
        <v>ZTWM-CDGS-XS-2024-0134-商投建工达州中医药科技成果示范园项目</v>
      </c>
      <c r="R1489" s="29" t="str">
        <f>_xlfn._xlws.FILTER(辅助信息!D:D,辅助信息!E:E=B1489)</f>
        <v>商投建工达州中医药科技园</v>
      </c>
    </row>
    <row r="1490" hidden="1" spans="1:18">
      <c r="A1490" s="84" t="s">
        <v>100</v>
      </c>
      <c r="B1490" s="40" t="s">
        <v>106</v>
      </c>
      <c r="C1490" s="72">
        <v>45787</v>
      </c>
      <c r="D1490" s="40" t="str">
        <f>VLOOKUP(B1490,辅助信息!E:K,7,FALSE)</f>
        <v>JWDDCD2024101600133</v>
      </c>
      <c r="E1490" s="40" t="str">
        <f>VLOOKUP(F1490,辅助信息!A:B,2,FALSE)</f>
        <v>盘螺</v>
      </c>
      <c r="F1490" s="40" t="s">
        <v>40</v>
      </c>
      <c r="G1490" s="36">
        <v>57.5</v>
      </c>
      <c r="H1490" s="36" t="str">
        <f>_xlfn.XLOOKUP(C1490&amp;F1490&amp;I1490&amp;J1490,'[1]2025年已发货'!$F:$F&amp;'[1]2025年已发货'!$C:$C&amp;'[1]2025年已发货'!$G:$G&amp;'[1]2025年已发货'!$H:$H,'[1]2025年已发货'!$E:$E,"未发货")</f>
        <v>未发货</v>
      </c>
      <c r="I1490" s="40" t="str">
        <f>VLOOKUP(B1490,辅助信息!E:I,3,FALSE)</f>
        <v>（五冶钢构宜宾高县月江镇建设项目）  四川省宜宾市高县月江镇刚记超市斜对面(还阳组团沪碳二期项目)</v>
      </c>
      <c r="J1490" s="40" t="str">
        <f>VLOOKUP(B1490,辅助信息!E:I,4,FALSE)</f>
        <v>张朝亮</v>
      </c>
      <c r="K1490" s="40">
        <f>VLOOKUP(J1490,辅助信息!H:I,2,FALSE)</f>
        <v>15228205853</v>
      </c>
      <c r="L1490" s="111" t="str">
        <f>VLOOKUP(B1490,辅助信息!E:J,6,FALSE)</f>
        <v>提前联系到场规格</v>
      </c>
      <c r="M1490" s="93">
        <v>45785</v>
      </c>
      <c r="O1490" s="64">
        <f ca="1" t="shared" si="74"/>
        <v>0</v>
      </c>
      <c r="P1490" s="64">
        <f ca="1" t="shared" si="75"/>
        <v>186</v>
      </c>
      <c r="Q1490" s="29" t="str">
        <f>VLOOKUP(B1490,辅助信息!E:M,9,FALSE)</f>
        <v>ZTWM-CDGS-XS-2024-0169-中冶西部钢构-宜宾市南溪区幸福路东路,高县月江镇建设项目</v>
      </c>
      <c r="R1490" s="29" t="str">
        <f>_xlfn._xlws.FILTER(辅助信息!D:D,辅助信息!E:E=B1490)</f>
        <v>五冶钢构-宜宾市南溪区高县月江镇建设项目</v>
      </c>
    </row>
    <row r="1491" hidden="1" spans="1:18">
      <c r="A1491" s="84"/>
      <c r="B1491" s="40" t="s">
        <v>106</v>
      </c>
      <c r="C1491" s="72">
        <v>45787</v>
      </c>
      <c r="D1491" s="40" t="str">
        <f>VLOOKUP(B1491,辅助信息!E:K,7,FALSE)</f>
        <v>JWDDCD2024101600133</v>
      </c>
      <c r="E1491" s="40" t="str">
        <f>VLOOKUP(F1491,辅助信息!A:B,2,FALSE)</f>
        <v>螺纹钢</v>
      </c>
      <c r="F1491" s="40" t="s">
        <v>27</v>
      </c>
      <c r="G1491" s="36">
        <v>9</v>
      </c>
      <c r="H1491" s="36" t="str">
        <f>_xlfn.XLOOKUP(C1491&amp;F1491&amp;I1491&amp;J1491,'[1]2025年已发货'!$F:$F&amp;'[1]2025年已发货'!$C:$C&amp;'[1]2025年已发货'!$G:$G&amp;'[1]2025年已发货'!$H:$H,'[1]2025年已发货'!$E:$E,"未发货")</f>
        <v>未发货</v>
      </c>
      <c r="I1491" s="40" t="str">
        <f>VLOOKUP(B1491,辅助信息!E:I,3,FALSE)</f>
        <v>（五冶钢构宜宾高县月江镇建设项目）  四川省宜宾市高县月江镇刚记超市斜对面(还阳组团沪碳二期项目)</v>
      </c>
      <c r="J1491" s="40" t="str">
        <f>VLOOKUP(B1491,辅助信息!E:I,4,FALSE)</f>
        <v>张朝亮</v>
      </c>
      <c r="K1491" s="40">
        <f>VLOOKUP(J1491,辅助信息!H:I,2,FALSE)</f>
        <v>15228205853</v>
      </c>
      <c r="L1491" s="111" t="str">
        <f>VLOOKUP(B1491,辅助信息!E:J,6,FALSE)</f>
        <v>提前联系到场规格</v>
      </c>
      <c r="M1491" s="93">
        <v>45785</v>
      </c>
      <c r="O1491" s="64">
        <f ca="1" t="shared" si="74"/>
        <v>0</v>
      </c>
      <c r="P1491" s="64">
        <f ca="1" t="shared" si="75"/>
        <v>186</v>
      </c>
      <c r="Q1491" s="29" t="str">
        <f>VLOOKUP(B1491,辅助信息!E:M,9,FALSE)</f>
        <v>ZTWM-CDGS-XS-2024-0169-中冶西部钢构-宜宾市南溪区幸福路东路,高县月江镇建设项目</v>
      </c>
      <c r="R1491" s="29" t="str">
        <f>_xlfn._xlws.FILTER(辅助信息!D:D,辅助信息!E:E=B1491)</f>
        <v>五冶钢构-宜宾市南溪区高县月江镇建设项目</v>
      </c>
    </row>
    <row r="1492" hidden="1" spans="1:18">
      <c r="A1492" s="84"/>
      <c r="B1492" s="40" t="s">
        <v>106</v>
      </c>
      <c r="C1492" s="72">
        <v>45787</v>
      </c>
      <c r="D1492" s="40" t="str">
        <f>VLOOKUP(B1492,辅助信息!E:K,7,FALSE)</f>
        <v>JWDDCD2024101600133</v>
      </c>
      <c r="E1492" s="40" t="str">
        <f>VLOOKUP(F1492,辅助信息!A:B,2,FALSE)</f>
        <v>螺纹钢</v>
      </c>
      <c r="F1492" s="40" t="s">
        <v>19</v>
      </c>
      <c r="G1492" s="36">
        <v>9</v>
      </c>
      <c r="H1492" s="36" t="str">
        <f>_xlfn.XLOOKUP(C1492&amp;F1492&amp;I1492&amp;J1492,'[1]2025年已发货'!$F:$F&amp;'[1]2025年已发货'!$C:$C&amp;'[1]2025年已发货'!$G:$G&amp;'[1]2025年已发货'!$H:$H,'[1]2025年已发货'!$E:$E,"未发货")</f>
        <v>未发货</v>
      </c>
      <c r="I1492" s="40" t="str">
        <f>VLOOKUP(B1492,辅助信息!E:I,3,FALSE)</f>
        <v>（五冶钢构宜宾高县月江镇建设项目）  四川省宜宾市高县月江镇刚记超市斜对面(还阳组团沪碳二期项目)</v>
      </c>
      <c r="J1492" s="40" t="str">
        <f>VLOOKUP(B1492,辅助信息!E:I,4,FALSE)</f>
        <v>张朝亮</v>
      </c>
      <c r="K1492" s="40">
        <f>VLOOKUP(J1492,辅助信息!H:I,2,FALSE)</f>
        <v>15228205853</v>
      </c>
      <c r="L1492" s="111" t="str">
        <f>VLOOKUP(B1492,辅助信息!E:J,6,FALSE)</f>
        <v>提前联系到场规格</v>
      </c>
      <c r="M1492" s="93">
        <v>45785</v>
      </c>
      <c r="O1492" s="64">
        <f ca="1" t="shared" si="74"/>
        <v>0</v>
      </c>
      <c r="P1492" s="64">
        <f ca="1" t="shared" si="75"/>
        <v>186</v>
      </c>
      <c r="Q1492" s="29" t="str">
        <f>VLOOKUP(B1492,辅助信息!E:M,9,FALSE)</f>
        <v>ZTWM-CDGS-XS-2024-0169-中冶西部钢构-宜宾市南溪区幸福路东路,高县月江镇建设项目</v>
      </c>
      <c r="R1492" s="29" t="str">
        <f>_xlfn._xlws.FILTER(辅助信息!D:D,辅助信息!E:E=B1492)</f>
        <v>五冶钢构-宜宾市南溪区高县月江镇建设项目</v>
      </c>
    </row>
    <row r="1493" hidden="1" spans="1:18">
      <c r="A1493" s="84"/>
      <c r="B1493" s="40" t="s">
        <v>106</v>
      </c>
      <c r="C1493" s="72">
        <v>45787</v>
      </c>
      <c r="D1493" s="40" t="str">
        <f>VLOOKUP(B1493,辅助信息!E:K,7,FALSE)</f>
        <v>JWDDCD2024101600133</v>
      </c>
      <c r="E1493" s="40" t="str">
        <f>VLOOKUP(F1493,辅助信息!A:B,2,FALSE)</f>
        <v>螺纹钢</v>
      </c>
      <c r="F1493" s="40" t="s">
        <v>33</v>
      </c>
      <c r="G1493" s="36">
        <v>9</v>
      </c>
      <c r="H1493" s="36" t="str">
        <f>_xlfn.XLOOKUP(C1493&amp;F1493&amp;I1493&amp;J1493,'[1]2025年已发货'!$F:$F&amp;'[1]2025年已发货'!$C:$C&amp;'[1]2025年已发货'!$G:$G&amp;'[1]2025年已发货'!$H:$H,'[1]2025年已发货'!$E:$E,"未发货")</f>
        <v>未发货</v>
      </c>
      <c r="I1493" s="40" t="str">
        <f>VLOOKUP(B1493,辅助信息!E:I,3,FALSE)</f>
        <v>（五冶钢构宜宾高县月江镇建设项目）  四川省宜宾市高县月江镇刚记超市斜对面(还阳组团沪碳二期项目)</v>
      </c>
      <c r="J1493" s="40" t="str">
        <f>VLOOKUP(B1493,辅助信息!E:I,4,FALSE)</f>
        <v>张朝亮</v>
      </c>
      <c r="K1493" s="40">
        <f>VLOOKUP(J1493,辅助信息!H:I,2,FALSE)</f>
        <v>15228205853</v>
      </c>
      <c r="L1493" s="111" t="str">
        <f>VLOOKUP(B1493,辅助信息!E:J,6,FALSE)</f>
        <v>提前联系到场规格</v>
      </c>
      <c r="M1493" s="93">
        <v>45785</v>
      </c>
      <c r="O1493" s="64">
        <f ca="1" t="shared" si="74"/>
        <v>0</v>
      </c>
      <c r="P1493" s="64">
        <f ca="1" t="shared" si="75"/>
        <v>186</v>
      </c>
      <c r="Q1493" s="29" t="str">
        <f>VLOOKUP(B1493,辅助信息!E:M,9,FALSE)</f>
        <v>ZTWM-CDGS-XS-2024-0169-中冶西部钢构-宜宾市南溪区幸福路东路,高县月江镇建设项目</v>
      </c>
      <c r="R1493" s="29" t="str">
        <f>_xlfn._xlws.FILTER(辅助信息!D:D,辅助信息!E:E=B1493)</f>
        <v>五冶钢构-宜宾市南溪区高县月江镇建设项目</v>
      </c>
    </row>
    <row r="1494" hidden="1" spans="1:18">
      <c r="A1494" s="84"/>
      <c r="B1494" s="40" t="s">
        <v>106</v>
      </c>
      <c r="C1494" s="72">
        <v>45787</v>
      </c>
      <c r="D1494" s="40" t="str">
        <f>VLOOKUP(B1494,辅助信息!E:K,7,FALSE)</f>
        <v>JWDDCD2024101600133</v>
      </c>
      <c r="E1494" s="40" t="str">
        <f>VLOOKUP(F1494,辅助信息!A:B,2,FALSE)</f>
        <v>螺纹钢</v>
      </c>
      <c r="F1494" s="40" t="s">
        <v>28</v>
      </c>
      <c r="G1494" s="36">
        <v>21</v>
      </c>
      <c r="H1494" s="36" t="str">
        <f>_xlfn.XLOOKUP(C1494&amp;F1494&amp;I1494&amp;J1494,'[1]2025年已发货'!$F:$F&amp;'[1]2025年已发货'!$C:$C&amp;'[1]2025年已发货'!$G:$G&amp;'[1]2025年已发货'!$H:$H,'[1]2025年已发货'!$E:$E,"未发货")</f>
        <v>未发货</v>
      </c>
      <c r="I1494" s="40" t="str">
        <f>VLOOKUP(B1494,辅助信息!E:I,3,FALSE)</f>
        <v>（五冶钢构宜宾高县月江镇建设项目）  四川省宜宾市高县月江镇刚记超市斜对面(还阳组团沪碳二期项目)</v>
      </c>
      <c r="J1494" s="40" t="str">
        <f>VLOOKUP(B1494,辅助信息!E:I,4,FALSE)</f>
        <v>张朝亮</v>
      </c>
      <c r="K1494" s="40">
        <f>VLOOKUP(J1494,辅助信息!H:I,2,FALSE)</f>
        <v>15228205853</v>
      </c>
      <c r="L1494" s="111" t="str">
        <f>VLOOKUP(B1494,辅助信息!E:J,6,FALSE)</f>
        <v>提前联系到场规格</v>
      </c>
      <c r="M1494" s="93">
        <v>45785</v>
      </c>
      <c r="O1494" s="64">
        <f ca="1" t="shared" si="74"/>
        <v>0</v>
      </c>
      <c r="P1494" s="64">
        <f ca="1" t="shared" si="75"/>
        <v>186</v>
      </c>
      <c r="Q1494" s="29" t="str">
        <f>VLOOKUP(B1494,辅助信息!E:M,9,FALSE)</f>
        <v>ZTWM-CDGS-XS-2024-0169-中冶西部钢构-宜宾市南溪区幸福路东路,高县月江镇建设项目</v>
      </c>
      <c r="R1494" s="29" t="str">
        <f>_xlfn._xlws.FILTER(辅助信息!D:D,辅助信息!E:E=B1494)</f>
        <v>五冶钢构-宜宾市南溪区高县月江镇建设项目</v>
      </c>
    </row>
    <row r="1495" hidden="1" spans="1:18">
      <c r="A1495" s="84" t="s">
        <v>100</v>
      </c>
      <c r="B1495" s="40" t="s">
        <v>127</v>
      </c>
      <c r="C1495" s="72">
        <v>45787</v>
      </c>
      <c r="D1495" s="40" t="str">
        <f>VLOOKUP(B1495,辅助信息!E:K,7,FALSE)</f>
        <v>JWDDCD2025051000019</v>
      </c>
      <c r="E1495" s="40" t="str">
        <f>VLOOKUP(F1495,辅助信息!A:B,2,FALSE)</f>
        <v>盘螺</v>
      </c>
      <c r="F1495" s="40" t="s">
        <v>49</v>
      </c>
      <c r="G1495" s="36">
        <v>12</v>
      </c>
      <c r="H1495" s="36">
        <f>_xlfn.XLOOKUP(C1495&amp;F1495&amp;I1495&amp;J1495,'[1]2025年已发货'!$F:$F&amp;'[1]2025年已发货'!$C:$C&amp;'[1]2025年已发货'!$G:$G&amp;'[1]2025年已发货'!$H:$H,'[1]2025年已发货'!$E:$E,"未发货")</f>
        <v>12</v>
      </c>
      <c r="I1495" s="40" t="str">
        <f>VLOOKUP(B1495,辅助信息!E:I,3,FALSE)</f>
        <v>(五冶钢构医学科学产业园建设项目房建三部-管网总坪)四川省南充市顺庆区搬罾街道学府大道二段</v>
      </c>
      <c r="J1495" s="40" t="str">
        <f>VLOOKUP(B1495,辅助信息!E:I,4,FALSE)</f>
        <v>郑林</v>
      </c>
      <c r="K1495" s="40">
        <f>VLOOKUP(J1495,辅助信息!H:I,2,FALSE)</f>
        <v>18349955455</v>
      </c>
      <c r="L1495" s="111" t="str">
        <f>VLOOKUP(B1495,辅助信息!E:J,6,FALSE)</f>
        <v>送货单：送货单位：南充思临新材料科技有限公司,收货单位：五冶集团川北(南充)建设有限公司,项目名称：南充医学科学产业园,送货车型13米,装货前联系收货人核实到场规格</v>
      </c>
      <c r="M1495" s="93">
        <v>45785</v>
      </c>
      <c r="O1495" s="64">
        <f ca="1" t="shared" si="74"/>
        <v>0</v>
      </c>
      <c r="P1495" s="64">
        <f ca="1" t="shared" si="75"/>
        <v>186</v>
      </c>
      <c r="Q1495" s="29" t="str">
        <f>VLOOKUP(B1495,辅助信息!E:M,9,FALSE)</f>
        <v>ZTWM-CDGS-XS-2024-0248-五冶钢构-南充市医学院项目</v>
      </c>
      <c r="R1495" s="29" t="str">
        <f>_xlfn._xlws.FILTER(辅助信息!D:D,辅助信息!E:E=B1495)</f>
        <v>五冶钢构南充医学科学产业园建设项目</v>
      </c>
    </row>
    <row r="1496" hidden="1" spans="1:18">
      <c r="A1496" s="84"/>
      <c r="B1496" s="40" t="s">
        <v>127</v>
      </c>
      <c r="C1496" s="72">
        <v>45787</v>
      </c>
      <c r="D1496" s="40" t="str">
        <f>VLOOKUP(B1496,辅助信息!E:K,7,FALSE)</f>
        <v>JWDDCD2025051000019</v>
      </c>
      <c r="E1496" s="40" t="str">
        <f>VLOOKUP(F1496,辅助信息!A:B,2,FALSE)</f>
        <v>盘螺</v>
      </c>
      <c r="F1496" s="40" t="s">
        <v>41</v>
      </c>
      <c r="G1496" s="36">
        <v>10</v>
      </c>
      <c r="H1496" s="36">
        <f>_xlfn.XLOOKUP(C1496&amp;F1496&amp;I1496&amp;J1496,'[1]2025年已发货'!$F:$F&amp;'[1]2025年已发货'!$C:$C&amp;'[1]2025年已发货'!$G:$G&amp;'[1]2025年已发货'!$H:$H,'[1]2025年已发货'!$E:$E,"未发货")</f>
        <v>10</v>
      </c>
      <c r="I1496" s="40" t="str">
        <f>VLOOKUP(B1496,辅助信息!E:I,3,FALSE)</f>
        <v>(五冶钢构医学科学产业园建设项目房建三部-管网总坪)四川省南充市顺庆区搬罾街道学府大道二段</v>
      </c>
      <c r="J1496" s="40" t="str">
        <f>VLOOKUP(B1496,辅助信息!E:I,4,FALSE)</f>
        <v>郑林</v>
      </c>
      <c r="K1496" s="40">
        <f>VLOOKUP(J1496,辅助信息!H:I,2,FALSE)</f>
        <v>18349955455</v>
      </c>
      <c r="L1496" s="111" t="str">
        <f>VLOOKUP(B1496,辅助信息!E:J,6,FALSE)</f>
        <v>送货单：送货单位：南充思临新材料科技有限公司,收货单位：五冶集团川北(南充)建设有限公司,项目名称：南充医学科学产业园,送货车型13米,装货前联系收货人核实到场规格</v>
      </c>
      <c r="M1496" s="93">
        <v>45785</v>
      </c>
      <c r="O1496" s="64">
        <f ca="1" t="shared" si="74"/>
        <v>0</v>
      </c>
      <c r="P1496" s="64">
        <f ca="1" t="shared" si="75"/>
        <v>186</v>
      </c>
      <c r="Q1496" s="29" t="str">
        <f>VLOOKUP(B1496,辅助信息!E:M,9,FALSE)</f>
        <v>ZTWM-CDGS-XS-2024-0248-五冶钢构-南充市医学院项目</v>
      </c>
      <c r="R1496" s="29" t="str">
        <f>_xlfn._xlws.FILTER(辅助信息!D:D,辅助信息!E:E=B1496)</f>
        <v>五冶钢构南充医学科学产业园建设项目</v>
      </c>
    </row>
    <row r="1497" hidden="1" spans="1:18">
      <c r="A1497" s="84"/>
      <c r="B1497" s="40" t="s">
        <v>127</v>
      </c>
      <c r="C1497" s="72">
        <v>45787</v>
      </c>
      <c r="D1497" s="40" t="str">
        <f>VLOOKUP(B1497,辅助信息!E:K,7,FALSE)</f>
        <v>JWDDCD2025051000019</v>
      </c>
      <c r="E1497" s="40" t="str">
        <f>VLOOKUP(F1497,辅助信息!A:B,2,FALSE)</f>
        <v>螺纹钢</v>
      </c>
      <c r="F1497" s="40" t="s">
        <v>27</v>
      </c>
      <c r="G1497" s="36">
        <v>13</v>
      </c>
      <c r="H1497" s="36">
        <f>_xlfn.XLOOKUP(C1497&amp;F1497&amp;I1497&amp;J1497,'[1]2025年已发货'!$F:$F&amp;'[1]2025年已发货'!$C:$C&amp;'[1]2025年已发货'!$G:$G&amp;'[1]2025年已发货'!$H:$H,'[1]2025年已发货'!$E:$E,"未发货")</f>
        <v>13</v>
      </c>
      <c r="I1497" s="40" t="str">
        <f>VLOOKUP(B1497,辅助信息!E:I,3,FALSE)</f>
        <v>(五冶钢构医学科学产业园建设项目房建三部-管网总坪)四川省南充市顺庆区搬罾街道学府大道二段</v>
      </c>
      <c r="J1497" s="40" t="str">
        <f>VLOOKUP(B1497,辅助信息!E:I,4,FALSE)</f>
        <v>郑林</v>
      </c>
      <c r="K1497" s="40">
        <f>VLOOKUP(J1497,辅助信息!H:I,2,FALSE)</f>
        <v>18349955455</v>
      </c>
      <c r="L1497" s="111" t="str">
        <f>VLOOKUP(B1497,辅助信息!E:J,6,FALSE)</f>
        <v>送货单：送货单位：南充思临新材料科技有限公司,收货单位：五冶集团川北(南充)建设有限公司,项目名称：南充医学科学产业园,送货车型13米,装货前联系收货人核实到场规格</v>
      </c>
      <c r="M1497" s="93">
        <v>45785</v>
      </c>
      <c r="O1497" s="64">
        <f ca="1" t="shared" si="74"/>
        <v>0</v>
      </c>
      <c r="P1497" s="64">
        <f ca="1" t="shared" si="75"/>
        <v>186</v>
      </c>
      <c r="Q1497" s="29" t="str">
        <f>VLOOKUP(B1497,辅助信息!E:M,9,FALSE)</f>
        <v>ZTWM-CDGS-XS-2024-0248-五冶钢构-南充市医学院项目</v>
      </c>
      <c r="R1497" s="29" t="str">
        <f>_xlfn._xlws.FILTER(辅助信息!D:D,辅助信息!E:E=B1497)</f>
        <v>五冶钢构南充医学科学产业园建设项目</v>
      </c>
    </row>
    <row r="1498" hidden="1" spans="1:18">
      <c r="A1498" s="84" t="s">
        <v>100</v>
      </c>
      <c r="B1498" s="40" t="s">
        <v>68</v>
      </c>
      <c r="C1498" s="72">
        <v>45787</v>
      </c>
      <c r="D1498" s="40" t="str">
        <f>VLOOKUP(B1498,辅助信息!E:K,7,FALSE)</f>
        <v>JWDDCD2025052800131</v>
      </c>
      <c r="E1498" s="40" t="str">
        <f>VLOOKUP(F1498,辅助信息!A:B,2,FALSE)</f>
        <v>盘螺</v>
      </c>
      <c r="F1498" s="40" t="s">
        <v>41</v>
      </c>
      <c r="G1498" s="36">
        <v>8</v>
      </c>
      <c r="H1498" s="36">
        <f>_xlfn.XLOOKUP(C1498&amp;F1498&amp;I1498&amp;J1498,'[1]2025年已发货'!$F:$F&amp;'[1]2025年已发货'!$C:$C&amp;'[1]2025年已发货'!$G:$G&amp;'[1]2025年已发货'!$H:$H,'[1]2025年已发货'!$E:$E,"未发货")</f>
        <v>8</v>
      </c>
      <c r="I1498" s="40" t="str">
        <f>VLOOKUP(B1498,辅助信息!E:I,3,FALSE)</f>
        <v>（商投建工达州中医药科技园-2工区-景观桥）达州市通川区达州中医药职业学院犀牛大道北段</v>
      </c>
      <c r="J1498" s="40" t="str">
        <f>VLOOKUP(B1498,辅助信息!E:I,4,FALSE)</f>
        <v>李波</v>
      </c>
      <c r="K1498" s="40">
        <f>VLOOKUP(J1498,辅助信息!H:I,2,FALSE)</f>
        <v>18381899787</v>
      </c>
      <c r="L1498" s="111" t="str">
        <f>VLOOKUP(B1498,辅助信息!E:J,6,FALSE)</f>
        <v>控制炉批号！多了现场不收！,优先安排达钢,提前联系到场规格及数量</v>
      </c>
      <c r="M1498" s="93">
        <v>45785</v>
      </c>
      <c r="O1498" s="64">
        <f ca="1" t="shared" si="74"/>
        <v>0</v>
      </c>
      <c r="P1498" s="64">
        <f ca="1" t="shared" si="75"/>
        <v>186</v>
      </c>
      <c r="Q1498" s="29" t="str">
        <f>VLOOKUP(B1498,辅助信息!E:M,9,FALSE)</f>
        <v>ZTWM-CDGS-XS-2024-0134-商投建工达州中医药科技成果示范园项目</v>
      </c>
      <c r="R1498" s="29" t="str">
        <f>_xlfn._xlws.FILTER(辅助信息!D:D,辅助信息!E:E=B1498)</f>
        <v>商投建工达州中医药科技园</v>
      </c>
    </row>
    <row r="1499" hidden="1" spans="1:18">
      <c r="A1499" s="84"/>
      <c r="B1499" s="40" t="s">
        <v>68</v>
      </c>
      <c r="C1499" s="72">
        <v>45787</v>
      </c>
      <c r="D1499" s="40" t="str">
        <f>VLOOKUP(B1499,辅助信息!E:K,7,FALSE)</f>
        <v>JWDDCD2025052800131</v>
      </c>
      <c r="E1499" s="40" t="str">
        <f>VLOOKUP(F1499,辅助信息!A:B,2,FALSE)</f>
        <v>螺纹钢</v>
      </c>
      <c r="F1499" s="40" t="s">
        <v>52</v>
      </c>
      <c r="G1499" s="36">
        <v>17</v>
      </c>
      <c r="H1499" s="36">
        <f>_xlfn.XLOOKUP(C1499&amp;F1499&amp;I1499&amp;J1499,'[1]2025年已发货'!$F:$F&amp;'[1]2025年已发货'!$C:$C&amp;'[1]2025年已发货'!$G:$G&amp;'[1]2025年已发货'!$H:$H,'[1]2025年已发货'!$E:$E,"未发货")</f>
        <v>17</v>
      </c>
      <c r="I1499" s="40" t="str">
        <f>VLOOKUP(B1499,辅助信息!E:I,3,FALSE)</f>
        <v>（商投建工达州中医药科技园-2工区-景观桥）达州市通川区达州中医药职业学院犀牛大道北段</v>
      </c>
      <c r="J1499" s="40" t="str">
        <f>VLOOKUP(B1499,辅助信息!E:I,4,FALSE)</f>
        <v>李波</v>
      </c>
      <c r="K1499" s="40">
        <f>VLOOKUP(J1499,辅助信息!H:I,2,FALSE)</f>
        <v>18381899787</v>
      </c>
      <c r="L1499" s="111" t="str">
        <f>VLOOKUP(B1499,辅助信息!E:J,6,FALSE)</f>
        <v>控制炉批号！多了现场不收！,优先安排达钢,提前联系到场规格及数量</v>
      </c>
      <c r="M1499" s="93">
        <v>45785</v>
      </c>
      <c r="O1499" s="64">
        <f ca="1" t="shared" si="74"/>
        <v>0</v>
      </c>
      <c r="P1499" s="64">
        <f ca="1" t="shared" si="75"/>
        <v>186</v>
      </c>
      <c r="Q1499" s="29" t="str">
        <f>VLOOKUP(B1499,辅助信息!E:M,9,FALSE)</f>
        <v>ZTWM-CDGS-XS-2024-0134-商投建工达州中医药科技成果示范园项目</v>
      </c>
      <c r="R1499" s="29" t="str">
        <f>_xlfn._xlws.FILTER(辅助信息!D:D,辅助信息!E:E=B1499)</f>
        <v>商投建工达州中医药科技园</v>
      </c>
    </row>
    <row r="1500" hidden="1" spans="1:18">
      <c r="A1500" s="84"/>
      <c r="B1500" s="40" t="s">
        <v>68</v>
      </c>
      <c r="C1500" s="72">
        <v>45787</v>
      </c>
      <c r="D1500" s="40" t="str">
        <f>VLOOKUP(B1500,辅助信息!E:K,7,FALSE)</f>
        <v>JWDDCD2025052800131</v>
      </c>
      <c r="E1500" s="40" t="str">
        <f>VLOOKUP(F1500,辅助信息!A:B,2,FALSE)</f>
        <v>螺纹钢</v>
      </c>
      <c r="F1500" s="40" t="s">
        <v>33</v>
      </c>
      <c r="G1500" s="36">
        <v>10</v>
      </c>
      <c r="H1500" s="36">
        <f>_xlfn.XLOOKUP(C1500&amp;F1500&amp;I1500&amp;J1500,'[1]2025年已发货'!$F:$F&amp;'[1]2025年已发货'!$C:$C&amp;'[1]2025年已发货'!$G:$G&amp;'[1]2025年已发货'!$H:$H,'[1]2025年已发货'!$E:$E,"未发货")</f>
        <v>10</v>
      </c>
      <c r="I1500" s="40" t="str">
        <f>VLOOKUP(B1500,辅助信息!E:I,3,FALSE)</f>
        <v>（商投建工达州中医药科技园-2工区-景观桥）达州市通川区达州中医药职业学院犀牛大道北段</v>
      </c>
      <c r="J1500" s="40" t="str">
        <f>VLOOKUP(B1500,辅助信息!E:I,4,FALSE)</f>
        <v>李波</v>
      </c>
      <c r="K1500" s="40">
        <f>VLOOKUP(J1500,辅助信息!H:I,2,FALSE)</f>
        <v>18381899787</v>
      </c>
      <c r="L1500" s="111" t="str">
        <f>VLOOKUP(B1500,辅助信息!E:J,6,FALSE)</f>
        <v>控制炉批号！多了现场不收！,优先安排达钢,提前联系到场规格及数量</v>
      </c>
      <c r="M1500" s="93">
        <v>45787</v>
      </c>
      <c r="O1500" s="64">
        <f ca="1" t="shared" si="74"/>
        <v>0</v>
      </c>
      <c r="P1500" s="64">
        <f ca="1" t="shared" si="75"/>
        <v>184</v>
      </c>
      <c r="Q1500" s="29" t="str">
        <f>VLOOKUP(B1500,辅助信息!E:M,9,FALSE)</f>
        <v>ZTWM-CDGS-XS-2024-0134-商投建工达州中医药科技成果示范园项目</v>
      </c>
      <c r="R1500" s="29" t="str">
        <f>_xlfn._xlws.FILTER(辅助信息!D:D,辅助信息!E:E=B1500)</f>
        <v>商投建工达州中医药科技园</v>
      </c>
    </row>
    <row r="1501" hidden="1" spans="2:18">
      <c r="B1501" s="40" t="s">
        <v>56</v>
      </c>
      <c r="C1501" s="72">
        <v>45787</v>
      </c>
      <c r="D1501" s="40" t="str">
        <f>VLOOKUP(B1501,辅助信息!E:K,7,FALSE)</f>
        <v>JWDDCD2025052800131</v>
      </c>
      <c r="E1501" s="40" t="str">
        <f>VLOOKUP(F1501,辅助信息!A:B,2,FALSE)</f>
        <v>螺纹钢</v>
      </c>
      <c r="F1501" s="40" t="s">
        <v>66</v>
      </c>
      <c r="G1501" s="36">
        <v>15</v>
      </c>
      <c r="H1501" s="36">
        <f>_xlfn.XLOOKUP(C1501&amp;F1501&amp;I1501&amp;J1501,'[1]2025年已发货'!$F:$F&amp;'[1]2025年已发货'!$C:$C&amp;'[1]2025年已发货'!$G:$G&amp;'[1]2025年已发货'!$H:$H,'[1]2025年已发货'!$E:$E,"未发货")</f>
        <v>20</v>
      </c>
      <c r="I1501" s="40" t="str">
        <f>VLOOKUP(B1501,辅助信息!E:I,3,FALSE)</f>
        <v>（商投建工达州中医药科技园-4工区-7号楼）达州市通川区达州中医药职业学院犀牛大道北段</v>
      </c>
      <c r="J1501" s="40" t="str">
        <f>VLOOKUP(B1501,辅助信息!E:I,4,FALSE)</f>
        <v>张扬</v>
      </c>
      <c r="K1501" s="40">
        <f>VLOOKUP(J1501,辅助信息!H:I,2,FALSE)</f>
        <v>18381904567</v>
      </c>
      <c r="L1501" s="111" t="str">
        <f>VLOOKUP(B1501,辅助信息!E:J,6,FALSE)</f>
        <v>控制炉批号！多了现场不收！,优先安排达钢,提前联系到场规格及数量</v>
      </c>
      <c r="M1501" s="93">
        <v>45787</v>
      </c>
      <c r="O1501" s="64">
        <f ca="1" t="shared" si="74"/>
        <v>0</v>
      </c>
      <c r="P1501" s="64">
        <f ca="1" t="shared" si="75"/>
        <v>184</v>
      </c>
      <c r="Q1501" s="29" t="str">
        <f>VLOOKUP(B1501,辅助信息!E:M,9,FALSE)</f>
        <v>ZTWM-CDGS-XS-2024-0134-商投建工达州中医药科技成果示范园项目</v>
      </c>
      <c r="R1501" s="29" t="str">
        <f>_xlfn._xlws.FILTER(辅助信息!D:D,辅助信息!E:E=B1501)</f>
        <v>商投建工达州中医药科技园</v>
      </c>
    </row>
    <row r="1502" hidden="1" spans="2:18">
      <c r="B1502" s="40" t="s">
        <v>56</v>
      </c>
      <c r="C1502" s="72">
        <v>45787</v>
      </c>
      <c r="D1502" s="40" t="str">
        <f>VLOOKUP(B1502,辅助信息!E:K,7,FALSE)</f>
        <v>JWDDCD2025052800131</v>
      </c>
      <c r="E1502" s="40" t="str">
        <f>VLOOKUP(F1502,辅助信息!A:B,2,FALSE)</f>
        <v>螺纹钢</v>
      </c>
      <c r="F1502" s="40" t="s">
        <v>22</v>
      </c>
      <c r="G1502" s="36">
        <v>21</v>
      </c>
      <c r="H1502" s="36">
        <f>_xlfn.XLOOKUP(C1502&amp;F1502&amp;I1502&amp;J1502,'[1]2025年已发货'!$F:$F&amp;'[1]2025年已发货'!$C:$C&amp;'[1]2025年已发货'!$G:$G&amp;'[1]2025年已发货'!$H:$H,'[1]2025年已发货'!$E:$E,"未发货")</f>
        <v>25</v>
      </c>
      <c r="I1502" s="40" t="str">
        <f>VLOOKUP(B1502,辅助信息!E:I,3,FALSE)</f>
        <v>（商投建工达州中医药科技园-4工区-7号楼）达州市通川区达州中医药职业学院犀牛大道北段</v>
      </c>
      <c r="J1502" s="40" t="str">
        <f>VLOOKUP(B1502,辅助信息!E:I,4,FALSE)</f>
        <v>张扬</v>
      </c>
      <c r="K1502" s="40">
        <f>VLOOKUP(J1502,辅助信息!H:I,2,FALSE)</f>
        <v>18381904567</v>
      </c>
      <c r="L1502" s="111" t="str">
        <f>VLOOKUP(B1502,辅助信息!E:J,6,FALSE)</f>
        <v>控制炉批号！多了现场不收！,优先安排达钢,提前联系到场规格及数量</v>
      </c>
      <c r="M1502" s="93">
        <v>45787</v>
      </c>
      <c r="O1502" s="64">
        <f ca="1" t="shared" si="74"/>
        <v>0</v>
      </c>
      <c r="P1502" s="64">
        <f ca="1" t="shared" si="75"/>
        <v>184</v>
      </c>
      <c r="Q1502" s="29" t="str">
        <f>VLOOKUP(B1502,辅助信息!E:M,9,FALSE)</f>
        <v>ZTWM-CDGS-XS-2024-0134-商投建工达州中医药科技成果示范园项目</v>
      </c>
      <c r="R1502" s="29" t="str">
        <f>_xlfn._xlws.FILTER(辅助信息!D:D,辅助信息!E:E=B1502)</f>
        <v>商投建工达州中医药科技园</v>
      </c>
    </row>
    <row r="1503" hidden="1" spans="1:18">
      <c r="A1503" s="84" t="s">
        <v>100</v>
      </c>
      <c r="B1503" s="40" t="s">
        <v>81</v>
      </c>
      <c r="C1503" s="72">
        <v>45787</v>
      </c>
      <c r="D1503" s="40" t="str">
        <f>VLOOKUP(B1503,辅助信息!E:K,7,FALSE)</f>
        <v>JWDDCD2025060900080</v>
      </c>
      <c r="E1503" s="40" t="str">
        <f>VLOOKUP(F1503,辅助信息!A:B,2,FALSE)</f>
        <v>高线</v>
      </c>
      <c r="F1503" s="40" t="s">
        <v>53</v>
      </c>
      <c r="G1503" s="36">
        <v>7</v>
      </c>
      <c r="H1503" s="36" t="str">
        <f>_xlfn.XLOOKUP(C1503&amp;F1503&amp;I1503&amp;J1503,'[1]2025年已发货'!$F:$F&amp;'[1]2025年已发货'!$C:$C&amp;'[1]2025年已发货'!$G:$G&amp;'[1]2025年已发货'!$H:$H,'[1]2025年已发货'!$E:$E,"未发货")</f>
        <v>未发货</v>
      </c>
      <c r="I1503" s="40" t="str">
        <f>VLOOKUP(B1503,辅助信息!E:I,3,FALSE)</f>
        <v>（华西简阳西城嘉苑）四川省成都市简阳市简城街道高屋村</v>
      </c>
      <c r="J1503" s="40" t="str">
        <f>VLOOKUP(B1503,辅助信息!E:I,4,FALSE)</f>
        <v>张瀚镭</v>
      </c>
      <c r="K1503" s="40">
        <f>VLOOKUP(J1503,辅助信息!H:I,2,FALSE)</f>
        <v>15884666220</v>
      </c>
      <c r="L1503" s="111" t="str">
        <f>VLOOKUP(B1503,辅助信息!E:J,6,FALSE)</f>
        <v>现场禁止使用氢能源挂车！优先威钢发货,我方卸车,新老国标钢厂不加价可直发，因陕钢多次出现磅差，项目拒绝使用</v>
      </c>
      <c r="M1503" s="93">
        <v>45787</v>
      </c>
      <c r="O1503" s="64">
        <f ca="1" t="shared" ref="O1503:O1521" si="76">IF(OR(M1503="",N1503&lt;&gt;""),"",MAX(M1503-TODAY(),0))</f>
        <v>0</v>
      </c>
      <c r="P1503" s="64">
        <f ca="1" t="shared" si="75"/>
        <v>184</v>
      </c>
      <c r="Q1503" s="29" t="str">
        <f>VLOOKUP(B1503,辅助信息!E:M,9,FALSE)</f>
        <v>ZTWM-CDGS-XS-2024-0030-华西集采-简州大道</v>
      </c>
      <c r="R1503" s="29" t="str">
        <f>_xlfn._xlws.FILTER(辅助信息!D:D,辅助信息!E:E=B1503)</f>
        <v>华西简阳西城嘉苑</v>
      </c>
    </row>
    <row r="1504" hidden="1" spans="1:18">
      <c r="A1504" s="84"/>
      <c r="B1504" s="40" t="s">
        <v>81</v>
      </c>
      <c r="C1504" s="72">
        <v>45787</v>
      </c>
      <c r="D1504" s="40" t="str">
        <f>VLOOKUP(B1504,辅助信息!E:K,7,FALSE)</f>
        <v>JWDDCD2025060900080</v>
      </c>
      <c r="E1504" s="40" t="str">
        <f>VLOOKUP(F1504,辅助信息!A:B,2,FALSE)</f>
        <v>盘螺</v>
      </c>
      <c r="F1504" s="40" t="s">
        <v>49</v>
      </c>
      <c r="G1504" s="36">
        <v>4</v>
      </c>
      <c r="H1504" s="36" t="str">
        <f>_xlfn.XLOOKUP(C1504&amp;F1504&amp;I1504&amp;J1504,'[1]2025年已发货'!$F:$F&amp;'[1]2025年已发货'!$C:$C&amp;'[1]2025年已发货'!$G:$G&amp;'[1]2025年已发货'!$H:$H,'[1]2025年已发货'!$E:$E,"未发货")</f>
        <v>未发货</v>
      </c>
      <c r="I1504" s="40" t="str">
        <f>VLOOKUP(B1504,辅助信息!E:I,3,FALSE)</f>
        <v>（华西简阳西城嘉苑）四川省成都市简阳市简城街道高屋村</v>
      </c>
      <c r="J1504" s="40" t="str">
        <f>VLOOKUP(B1504,辅助信息!E:I,4,FALSE)</f>
        <v>张瀚镭</v>
      </c>
      <c r="K1504" s="40">
        <f>VLOOKUP(J1504,辅助信息!H:I,2,FALSE)</f>
        <v>15884666220</v>
      </c>
      <c r="L1504" s="111" t="str">
        <f>VLOOKUP(B1504,辅助信息!E:J,6,FALSE)</f>
        <v>现场禁止使用氢能源挂车！优先威钢发货,我方卸车,新老国标钢厂不加价可直发，因陕钢多次出现磅差，项目拒绝使用</v>
      </c>
      <c r="M1504" s="93">
        <v>45788</v>
      </c>
      <c r="O1504" s="64">
        <f ca="1" t="shared" si="76"/>
        <v>0</v>
      </c>
      <c r="P1504" s="64">
        <f ca="1" t="shared" si="75"/>
        <v>183</v>
      </c>
      <c r="Q1504" s="29" t="str">
        <f>VLOOKUP(B1504,辅助信息!E:M,9,FALSE)</f>
        <v>ZTWM-CDGS-XS-2024-0030-华西集采-简州大道</v>
      </c>
      <c r="R1504" s="29" t="str">
        <f>_xlfn._xlws.FILTER(辅助信息!D:D,辅助信息!E:E=B1504)</f>
        <v>华西简阳西城嘉苑</v>
      </c>
    </row>
    <row r="1505" hidden="1" spans="1:18">
      <c r="A1505" s="84"/>
      <c r="B1505" s="40" t="s">
        <v>81</v>
      </c>
      <c r="C1505" s="72">
        <v>45787</v>
      </c>
      <c r="D1505" s="40" t="str">
        <f>VLOOKUP(B1505,辅助信息!E:K,7,FALSE)</f>
        <v>JWDDCD2025060900080</v>
      </c>
      <c r="E1505" s="40" t="str">
        <f>VLOOKUP(F1505,辅助信息!A:B,2,FALSE)</f>
        <v>盘螺</v>
      </c>
      <c r="F1505" s="40" t="s">
        <v>40</v>
      </c>
      <c r="G1505" s="36">
        <v>62</v>
      </c>
      <c r="H1505" s="36" t="str">
        <f>_xlfn.XLOOKUP(C1505&amp;F1505&amp;I1505&amp;J1505,'[1]2025年已发货'!$F:$F&amp;'[1]2025年已发货'!$C:$C&amp;'[1]2025年已发货'!$G:$G&amp;'[1]2025年已发货'!$H:$H,'[1]2025年已发货'!$E:$E,"未发货")</f>
        <v>未发货</v>
      </c>
      <c r="I1505" s="40" t="str">
        <f>VLOOKUP(B1505,辅助信息!E:I,3,FALSE)</f>
        <v>（华西简阳西城嘉苑）四川省成都市简阳市简城街道高屋村</v>
      </c>
      <c r="J1505" s="40" t="str">
        <f>VLOOKUP(B1505,辅助信息!E:I,4,FALSE)</f>
        <v>张瀚镭</v>
      </c>
      <c r="K1505" s="40">
        <f>VLOOKUP(J1505,辅助信息!H:I,2,FALSE)</f>
        <v>15884666220</v>
      </c>
      <c r="L1505" s="111" t="str">
        <f>VLOOKUP(B1505,辅助信息!E:J,6,FALSE)</f>
        <v>现场禁止使用氢能源挂车！优先威钢发货,我方卸车,新老国标钢厂不加价可直发，因陕钢多次出现磅差，项目拒绝使用</v>
      </c>
      <c r="M1505" s="93">
        <v>45788</v>
      </c>
      <c r="O1505" s="64">
        <f ca="1" t="shared" si="76"/>
        <v>0</v>
      </c>
      <c r="P1505" s="64">
        <f ca="1" t="shared" si="75"/>
        <v>183</v>
      </c>
      <c r="Q1505" s="29" t="str">
        <f>VLOOKUP(B1505,辅助信息!E:M,9,FALSE)</f>
        <v>ZTWM-CDGS-XS-2024-0030-华西集采-简州大道</v>
      </c>
      <c r="R1505" s="29" t="str">
        <f>_xlfn._xlws.FILTER(辅助信息!D:D,辅助信息!E:E=B1505)</f>
        <v>华西简阳西城嘉苑</v>
      </c>
    </row>
    <row r="1506" hidden="1" spans="1:18">
      <c r="A1506" s="84"/>
      <c r="B1506" s="40" t="s">
        <v>81</v>
      </c>
      <c r="C1506" s="72">
        <v>45787</v>
      </c>
      <c r="D1506" s="40" t="str">
        <f>VLOOKUP(B1506,辅助信息!E:K,7,FALSE)</f>
        <v>JWDDCD2025060900080</v>
      </c>
      <c r="E1506" s="40" t="str">
        <f>VLOOKUP(F1506,辅助信息!A:B,2,FALSE)</f>
        <v>盘螺</v>
      </c>
      <c r="F1506" s="40" t="s">
        <v>41</v>
      </c>
      <c r="G1506" s="36">
        <v>134.5</v>
      </c>
      <c r="H1506" s="36" t="str">
        <f>_xlfn.XLOOKUP(C1506&amp;F1506&amp;I1506&amp;J1506,'[1]2025年已发货'!$F:$F&amp;'[1]2025年已发货'!$C:$C&amp;'[1]2025年已发货'!$G:$G&amp;'[1]2025年已发货'!$H:$H,'[1]2025年已发货'!$E:$E,"未发货")</f>
        <v>未发货</v>
      </c>
      <c r="I1506" s="40" t="str">
        <f>VLOOKUP(B1506,辅助信息!E:I,3,FALSE)</f>
        <v>（华西简阳西城嘉苑）四川省成都市简阳市简城街道高屋村</v>
      </c>
      <c r="J1506" s="40" t="str">
        <f>VLOOKUP(B1506,辅助信息!E:I,4,FALSE)</f>
        <v>张瀚镭</v>
      </c>
      <c r="K1506" s="40">
        <f>VLOOKUP(J1506,辅助信息!H:I,2,FALSE)</f>
        <v>15884666220</v>
      </c>
      <c r="L1506" s="111" t="str">
        <f>VLOOKUP(B1506,辅助信息!E:J,6,FALSE)</f>
        <v>现场禁止使用氢能源挂车！优先威钢发货,我方卸车,新老国标钢厂不加价可直发，因陕钢多次出现磅差，项目拒绝使用</v>
      </c>
      <c r="M1506" s="93">
        <v>45787</v>
      </c>
      <c r="O1506" s="64">
        <f ca="1" t="shared" si="76"/>
        <v>0</v>
      </c>
      <c r="P1506" s="64">
        <f ca="1" t="shared" si="75"/>
        <v>184</v>
      </c>
      <c r="Q1506" s="29" t="str">
        <f>VLOOKUP(B1506,辅助信息!E:M,9,FALSE)</f>
        <v>ZTWM-CDGS-XS-2024-0030-华西集采-简州大道</v>
      </c>
      <c r="R1506" s="29" t="str">
        <f>_xlfn._xlws.FILTER(辅助信息!D:D,辅助信息!E:E=B1506)</f>
        <v>华西简阳西城嘉苑</v>
      </c>
    </row>
    <row r="1507" hidden="1" spans="1:18">
      <c r="A1507" s="84"/>
      <c r="B1507" s="40" t="s">
        <v>81</v>
      </c>
      <c r="C1507" s="72">
        <v>45787</v>
      </c>
      <c r="D1507" s="40" t="str">
        <f>VLOOKUP(B1507,辅助信息!E:K,7,FALSE)</f>
        <v>JWDDCD2025060900080</v>
      </c>
      <c r="E1507" s="40" t="str">
        <f>VLOOKUP(F1507,辅助信息!A:B,2,FALSE)</f>
        <v>盘螺</v>
      </c>
      <c r="F1507" s="40" t="s">
        <v>26</v>
      </c>
      <c r="G1507" s="36">
        <v>57</v>
      </c>
      <c r="H1507" s="36">
        <f>_xlfn.XLOOKUP(C1507&amp;F1507&amp;I1507&amp;J1507,'[1]2025年已发货'!$F:$F&amp;'[1]2025年已发货'!$C:$C&amp;'[1]2025年已发货'!$G:$G&amp;'[1]2025年已发货'!$H:$H,'[1]2025年已发货'!$E:$E,"未发货")</f>
        <v>57</v>
      </c>
      <c r="I1507" s="40" t="str">
        <f>VLOOKUP(B1507,辅助信息!E:I,3,FALSE)</f>
        <v>（华西简阳西城嘉苑）四川省成都市简阳市简城街道高屋村</v>
      </c>
      <c r="J1507" s="40" t="str">
        <f>VLOOKUP(B1507,辅助信息!E:I,4,FALSE)</f>
        <v>张瀚镭</v>
      </c>
      <c r="K1507" s="40">
        <f>VLOOKUP(J1507,辅助信息!H:I,2,FALSE)</f>
        <v>15884666220</v>
      </c>
      <c r="L1507" s="111" t="str">
        <f>VLOOKUP(B1507,辅助信息!E:J,6,FALSE)</f>
        <v>现场禁止使用氢能源挂车！优先威钢发货,我方卸车,新老国标钢厂不加价可直发，因陕钢多次出现磅差，项目拒绝使用</v>
      </c>
      <c r="M1507" s="93">
        <v>45787</v>
      </c>
      <c r="O1507" s="64">
        <f ca="1" t="shared" si="76"/>
        <v>0</v>
      </c>
      <c r="P1507" s="64">
        <f ca="1" t="shared" si="75"/>
        <v>184</v>
      </c>
      <c r="Q1507" s="29" t="str">
        <f>VLOOKUP(B1507,辅助信息!E:M,9,FALSE)</f>
        <v>ZTWM-CDGS-XS-2024-0030-华西集采-简州大道</v>
      </c>
      <c r="R1507" s="29" t="str">
        <f>_xlfn._xlws.FILTER(辅助信息!D:D,辅助信息!E:E=B1507)</f>
        <v>华西简阳西城嘉苑</v>
      </c>
    </row>
    <row r="1508" hidden="1" spans="1:18">
      <c r="A1508" s="84"/>
      <c r="B1508" s="40" t="s">
        <v>81</v>
      </c>
      <c r="C1508" s="72">
        <v>45787</v>
      </c>
      <c r="D1508" s="40" t="str">
        <f>VLOOKUP(B1508,辅助信息!E:K,7,FALSE)</f>
        <v>JWDDCD2025060900080</v>
      </c>
      <c r="E1508" s="40" t="str">
        <f>VLOOKUP(F1508,辅助信息!A:B,2,FALSE)</f>
        <v>螺纹钢</v>
      </c>
      <c r="F1508" s="40" t="s">
        <v>19</v>
      </c>
      <c r="G1508" s="36">
        <v>14</v>
      </c>
      <c r="H1508" s="36">
        <f>_xlfn.XLOOKUP(C1508&amp;F1508&amp;I1508&amp;J1508,'[1]2025年已发货'!$F:$F&amp;'[1]2025年已发货'!$C:$C&amp;'[1]2025年已发货'!$G:$G&amp;'[1]2025年已发货'!$H:$H,'[1]2025年已发货'!$E:$E,"未发货")</f>
        <v>14</v>
      </c>
      <c r="I1508" s="40" t="str">
        <f>VLOOKUP(B1508,辅助信息!E:I,3,FALSE)</f>
        <v>（华西简阳西城嘉苑）四川省成都市简阳市简城街道高屋村</v>
      </c>
      <c r="J1508" s="40" t="str">
        <f>VLOOKUP(B1508,辅助信息!E:I,4,FALSE)</f>
        <v>张瀚镭</v>
      </c>
      <c r="K1508" s="40">
        <f>VLOOKUP(J1508,辅助信息!H:I,2,FALSE)</f>
        <v>15884666220</v>
      </c>
      <c r="L1508" s="111" t="str">
        <f>VLOOKUP(B1508,辅助信息!E:J,6,FALSE)</f>
        <v>现场禁止使用氢能源挂车！优先威钢发货,我方卸车,新老国标钢厂不加价可直发，因陕钢多次出现磅差，项目拒绝使用</v>
      </c>
      <c r="M1508" s="93">
        <v>45787</v>
      </c>
      <c r="O1508" s="64">
        <f ca="1" t="shared" si="76"/>
        <v>0</v>
      </c>
      <c r="P1508" s="64">
        <f ca="1" t="shared" si="75"/>
        <v>184</v>
      </c>
      <c r="Q1508" s="29" t="str">
        <f>VLOOKUP(B1508,辅助信息!E:M,9,FALSE)</f>
        <v>ZTWM-CDGS-XS-2024-0030-华西集采-简州大道</v>
      </c>
      <c r="R1508" s="29" t="str">
        <f>_xlfn._xlws.FILTER(辅助信息!D:D,辅助信息!E:E=B1508)</f>
        <v>华西简阳西城嘉苑</v>
      </c>
    </row>
    <row r="1509" hidden="1" spans="1:18">
      <c r="A1509" s="84"/>
      <c r="B1509" s="40" t="s">
        <v>81</v>
      </c>
      <c r="C1509" s="72">
        <v>45787</v>
      </c>
      <c r="D1509" s="40" t="str">
        <f>VLOOKUP(B1509,辅助信息!E:K,7,FALSE)</f>
        <v>JWDDCD2025060900080</v>
      </c>
      <c r="E1509" s="40" t="str">
        <f>VLOOKUP(F1509,辅助信息!A:B,2,FALSE)</f>
        <v>螺纹钢</v>
      </c>
      <c r="F1509" s="40" t="s">
        <v>32</v>
      </c>
      <c r="G1509" s="36">
        <v>58.5</v>
      </c>
      <c r="H1509" s="36">
        <f>_xlfn.XLOOKUP(C1509&amp;F1509&amp;I1509&amp;J1509,'[1]2025年已发货'!$F:$F&amp;'[1]2025年已发货'!$C:$C&amp;'[1]2025年已发货'!$G:$G&amp;'[1]2025年已发货'!$H:$H,'[1]2025年已发货'!$E:$E,"未发货")</f>
        <v>57</v>
      </c>
      <c r="I1509" s="40" t="str">
        <f>VLOOKUP(B1509,辅助信息!E:I,3,FALSE)</f>
        <v>（华西简阳西城嘉苑）四川省成都市简阳市简城街道高屋村</v>
      </c>
      <c r="J1509" s="40" t="str">
        <f>VLOOKUP(B1509,辅助信息!E:I,4,FALSE)</f>
        <v>张瀚镭</v>
      </c>
      <c r="K1509" s="40">
        <f>VLOOKUP(J1509,辅助信息!H:I,2,FALSE)</f>
        <v>15884666220</v>
      </c>
      <c r="L1509" s="111" t="str">
        <f>VLOOKUP(B1509,辅助信息!E:J,6,FALSE)</f>
        <v>现场禁止使用氢能源挂车！优先威钢发货,我方卸车,新老国标钢厂不加价可直发，因陕钢多次出现磅差，项目拒绝使用</v>
      </c>
      <c r="M1509" s="93">
        <v>45787</v>
      </c>
      <c r="O1509" s="64">
        <f ca="1" t="shared" si="76"/>
        <v>0</v>
      </c>
      <c r="P1509" s="64">
        <f ca="1" t="shared" si="75"/>
        <v>184</v>
      </c>
      <c r="Q1509" s="29" t="str">
        <f>VLOOKUP(B1509,辅助信息!E:M,9,FALSE)</f>
        <v>ZTWM-CDGS-XS-2024-0030-华西集采-简州大道</v>
      </c>
      <c r="R1509" s="29" t="str">
        <f>_xlfn._xlws.FILTER(辅助信息!D:D,辅助信息!E:E=B1509)</f>
        <v>华西简阳西城嘉苑</v>
      </c>
    </row>
    <row r="1510" hidden="1" spans="1:18">
      <c r="A1510" s="84"/>
      <c r="B1510" s="40" t="s">
        <v>81</v>
      </c>
      <c r="C1510" s="72">
        <v>45787</v>
      </c>
      <c r="D1510" s="40" t="str">
        <f>VLOOKUP(B1510,辅助信息!E:K,7,FALSE)</f>
        <v>JWDDCD2025060900080</v>
      </c>
      <c r="E1510" s="40" t="str">
        <f>VLOOKUP(F1510,辅助信息!A:B,2,FALSE)</f>
        <v>螺纹钢</v>
      </c>
      <c r="F1510" s="40" t="s">
        <v>30</v>
      </c>
      <c r="G1510" s="36">
        <v>59</v>
      </c>
      <c r="H1510" s="36" t="str">
        <f>_xlfn.XLOOKUP(C1510&amp;F1510&amp;I1510&amp;J1510,'[1]2025年已发货'!$F:$F&amp;'[1]2025年已发货'!$C:$C&amp;'[1]2025年已发货'!$G:$G&amp;'[1]2025年已发货'!$H:$H,'[1]2025年已发货'!$E:$E,"未发货")</f>
        <v>未发货</v>
      </c>
      <c r="I1510" s="40" t="str">
        <f>VLOOKUP(B1510,辅助信息!E:I,3,FALSE)</f>
        <v>（华西简阳西城嘉苑）四川省成都市简阳市简城街道高屋村</v>
      </c>
      <c r="J1510" s="40" t="str">
        <f>VLOOKUP(B1510,辅助信息!E:I,4,FALSE)</f>
        <v>张瀚镭</v>
      </c>
      <c r="K1510" s="40">
        <f>VLOOKUP(J1510,辅助信息!H:I,2,FALSE)</f>
        <v>15884666220</v>
      </c>
      <c r="L1510" s="111" t="str">
        <f>VLOOKUP(B1510,辅助信息!E:J,6,FALSE)</f>
        <v>现场禁止使用氢能源挂车！优先威钢发货,我方卸车,新老国标钢厂不加价可直发，因陕钢多次出现磅差，项目拒绝使用</v>
      </c>
      <c r="M1510" s="93">
        <v>45787</v>
      </c>
      <c r="O1510" s="64">
        <f ca="1" t="shared" si="76"/>
        <v>0</v>
      </c>
      <c r="P1510" s="64">
        <f ca="1" t="shared" si="75"/>
        <v>184</v>
      </c>
      <c r="Q1510" s="29" t="str">
        <f>VLOOKUP(B1510,辅助信息!E:M,9,FALSE)</f>
        <v>ZTWM-CDGS-XS-2024-0030-华西集采-简州大道</v>
      </c>
      <c r="R1510" s="29" t="str">
        <f>_xlfn._xlws.FILTER(辅助信息!D:D,辅助信息!E:E=B1510)</f>
        <v>华西简阳西城嘉苑</v>
      </c>
    </row>
    <row r="1511" hidden="1" spans="1:18">
      <c r="A1511" s="84"/>
      <c r="B1511" s="40" t="s">
        <v>81</v>
      </c>
      <c r="C1511" s="72">
        <v>45787</v>
      </c>
      <c r="D1511" s="40" t="str">
        <f>VLOOKUP(B1511,辅助信息!E:K,7,FALSE)</f>
        <v>JWDDCD2025060900080</v>
      </c>
      <c r="E1511" s="40" t="str">
        <f>VLOOKUP(F1511,辅助信息!A:B,2,FALSE)</f>
        <v>螺纹钢</v>
      </c>
      <c r="F1511" s="40" t="s">
        <v>33</v>
      </c>
      <c r="G1511" s="36">
        <v>25.5</v>
      </c>
      <c r="H1511" s="36" t="str">
        <f>_xlfn.XLOOKUP(C1511&amp;F1511&amp;I1511&amp;J1511,'[1]2025年已发货'!$F:$F&amp;'[1]2025年已发货'!$C:$C&amp;'[1]2025年已发货'!$G:$G&amp;'[1]2025年已发货'!$H:$H,'[1]2025年已发货'!$E:$E,"未发货")</f>
        <v>未发货</v>
      </c>
      <c r="I1511" s="40" t="str">
        <f>VLOOKUP(B1511,辅助信息!E:I,3,FALSE)</f>
        <v>（华西简阳西城嘉苑）四川省成都市简阳市简城街道高屋村</v>
      </c>
      <c r="J1511" s="40" t="str">
        <f>VLOOKUP(B1511,辅助信息!E:I,4,FALSE)</f>
        <v>张瀚镭</v>
      </c>
      <c r="K1511" s="40">
        <f>VLOOKUP(J1511,辅助信息!H:I,2,FALSE)</f>
        <v>15884666220</v>
      </c>
      <c r="L1511" s="111" t="str">
        <f>VLOOKUP(B1511,辅助信息!E:J,6,FALSE)</f>
        <v>现场禁止使用氢能源挂车！优先威钢发货,我方卸车,新老国标钢厂不加价可直发，因陕钢多次出现磅差，项目拒绝使用</v>
      </c>
      <c r="M1511" s="93">
        <v>45787</v>
      </c>
      <c r="O1511" s="64">
        <f ca="1" t="shared" si="76"/>
        <v>0</v>
      </c>
      <c r="P1511" s="64">
        <f ca="1" t="shared" si="75"/>
        <v>184</v>
      </c>
      <c r="Q1511" s="29" t="str">
        <f>VLOOKUP(B1511,辅助信息!E:M,9,FALSE)</f>
        <v>ZTWM-CDGS-XS-2024-0030-华西集采-简州大道</v>
      </c>
      <c r="R1511" s="29" t="str">
        <f>_xlfn._xlws.FILTER(辅助信息!D:D,辅助信息!E:E=B1511)</f>
        <v>华西简阳西城嘉苑</v>
      </c>
    </row>
    <row r="1512" hidden="1" spans="1:18">
      <c r="A1512" s="84"/>
      <c r="B1512" s="40" t="s">
        <v>81</v>
      </c>
      <c r="C1512" s="72">
        <v>45787</v>
      </c>
      <c r="D1512" s="40" t="str">
        <f>VLOOKUP(B1512,辅助信息!E:K,7,FALSE)</f>
        <v>JWDDCD2025060900080</v>
      </c>
      <c r="E1512" s="40" t="str">
        <f>VLOOKUP(F1512,辅助信息!A:B,2,FALSE)</f>
        <v>螺纹钢</v>
      </c>
      <c r="F1512" s="40" t="s">
        <v>28</v>
      </c>
      <c r="G1512" s="36">
        <v>7</v>
      </c>
      <c r="H1512" s="36" t="str">
        <f>_xlfn.XLOOKUP(C1512&amp;F1512&amp;I1512&amp;J1512,'[1]2025年已发货'!$F:$F&amp;'[1]2025年已发货'!$C:$C&amp;'[1]2025年已发货'!$G:$G&amp;'[1]2025年已发货'!$H:$H,'[1]2025年已发货'!$E:$E,"未发货")</f>
        <v>未发货</v>
      </c>
      <c r="I1512" s="40" t="str">
        <f>VLOOKUP(B1512,辅助信息!E:I,3,FALSE)</f>
        <v>（华西简阳西城嘉苑）四川省成都市简阳市简城街道高屋村</v>
      </c>
      <c r="J1512" s="40" t="str">
        <f>VLOOKUP(B1512,辅助信息!E:I,4,FALSE)</f>
        <v>张瀚镭</v>
      </c>
      <c r="K1512" s="40">
        <f>VLOOKUP(J1512,辅助信息!H:I,2,FALSE)</f>
        <v>15884666220</v>
      </c>
      <c r="L1512" s="111" t="str">
        <f>VLOOKUP(B1512,辅助信息!E:J,6,FALSE)</f>
        <v>现场禁止使用氢能源挂车！优先威钢发货,我方卸车,新老国标钢厂不加价可直发，因陕钢多次出现磅差，项目拒绝使用</v>
      </c>
      <c r="M1512" s="93">
        <v>45787</v>
      </c>
      <c r="O1512" s="64">
        <f ca="1" t="shared" si="76"/>
        <v>0</v>
      </c>
      <c r="P1512" s="64">
        <f ca="1" t="shared" si="75"/>
        <v>184</v>
      </c>
      <c r="Q1512" s="29" t="str">
        <f>VLOOKUP(B1512,辅助信息!E:M,9,FALSE)</f>
        <v>ZTWM-CDGS-XS-2024-0030-华西集采-简州大道</v>
      </c>
      <c r="R1512" s="29" t="str">
        <f>_xlfn._xlws.FILTER(辅助信息!D:D,辅助信息!E:E=B1512)</f>
        <v>华西简阳西城嘉苑</v>
      </c>
    </row>
    <row r="1513" hidden="1" spans="1:18">
      <c r="A1513" s="84"/>
      <c r="B1513" s="40" t="s">
        <v>81</v>
      </c>
      <c r="C1513" s="72">
        <v>45787</v>
      </c>
      <c r="D1513" s="40" t="str">
        <f>VLOOKUP(B1513,辅助信息!E:K,7,FALSE)</f>
        <v>JWDDCD2025060900080</v>
      </c>
      <c r="E1513" s="40" t="str">
        <f>VLOOKUP(F1513,辅助信息!A:B,2,FALSE)</f>
        <v>螺纹钢</v>
      </c>
      <c r="F1513" s="40" t="s">
        <v>18</v>
      </c>
      <c r="G1513" s="36">
        <v>14.5</v>
      </c>
      <c r="H1513" s="36" t="str">
        <f>_xlfn.XLOOKUP(C1513&amp;F1513&amp;I1513&amp;J1513,'[1]2025年已发货'!$F:$F&amp;'[1]2025年已发货'!$C:$C&amp;'[1]2025年已发货'!$G:$G&amp;'[1]2025年已发货'!$H:$H,'[1]2025年已发货'!$E:$E,"未发货")</f>
        <v>未发货</v>
      </c>
      <c r="I1513" s="40" t="str">
        <f>VLOOKUP(B1513,辅助信息!E:I,3,FALSE)</f>
        <v>（华西简阳西城嘉苑）四川省成都市简阳市简城街道高屋村</v>
      </c>
      <c r="J1513" s="40" t="str">
        <f>VLOOKUP(B1513,辅助信息!E:I,4,FALSE)</f>
        <v>张瀚镭</v>
      </c>
      <c r="K1513" s="40">
        <f>VLOOKUP(J1513,辅助信息!H:I,2,FALSE)</f>
        <v>15884666220</v>
      </c>
      <c r="L1513" s="111" t="str">
        <f>VLOOKUP(B1513,辅助信息!E:J,6,FALSE)</f>
        <v>现场禁止使用氢能源挂车！优先威钢发货,我方卸车,新老国标钢厂不加价可直发，因陕钢多次出现磅差，项目拒绝使用</v>
      </c>
      <c r="M1513" s="93">
        <v>45787</v>
      </c>
      <c r="O1513" s="64">
        <f ca="1" t="shared" si="76"/>
        <v>0</v>
      </c>
      <c r="P1513" s="64">
        <f ca="1" t="shared" si="75"/>
        <v>184</v>
      </c>
      <c r="Q1513" s="29" t="str">
        <f>VLOOKUP(B1513,辅助信息!E:M,9,FALSE)</f>
        <v>ZTWM-CDGS-XS-2024-0030-华西集采-简州大道</v>
      </c>
      <c r="R1513" s="29" t="str">
        <f>_xlfn._xlws.FILTER(辅助信息!D:D,辅助信息!E:E=B1513)</f>
        <v>华西简阳西城嘉苑</v>
      </c>
    </row>
    <row r="1514" hidden="1" spans="1:18">
      <c r="A1514" s="84"/>
      <c r="B1514" s="40" t="s">
        <v>81</v>
      </c>
      <c r="C1514" s="72">
        <v>45787</v>
      </c>
      <c r="D1514" s="40" t="str">
        <f>VLOOKUP(B1514,辅助信息!E:K,7,FALSE)</f>
        <v>JWDDCD2025060900080</v>
      </c>
      <c r="E1514" s="40" t="str">
        <f>VLOOKUP(F1514,辅助信息!A:B,2,FALSE)</f>
        <v>螺纹钢</v>
      </c>
      <c r="F1514" s="40" t="s">
        <v>66</v>
      </c>
      <c r="G1514" s="36">
        <v>2.5</v>
      </c>
      <c r="H1514" s="36">
        <f>_xlfn.XLOOKUP(C1514&amp;F1514&amp;I1514&amp;J1514,'[1]2025年已发货'!$F:$F&amp;'[1]2025年已发货'!$C:$C&amp;'[1]2025年已发货'!$G:$G&amp;'[1]2025年已发货'!$H:$H,'[1]2025年已发货'!$E:$E,"未发货")</f>
        <v>3</v>
      </c>
      <c r="I1514" s="40" t="str">
        <f>VLOOKUP(B1514,辅助信息!E:I,3,FALSE)</f>
        <v>（华西简阳西城嘉苑）四川省成都市简阳市简城街道高屋村</v>
      </c>
      <c r="J1514" s="40" t="str">
        <f>VLOOKUP(B1514,辅助信息!E:I,4,FALSE)</f>
        <v>张瀚镭</v>
      </c>
      <c r="K1514" s="40">
        <f>VLOOKUP(J1514,辅助信息!H:I,2,FALSE)</f>
        <v>15884666220</v>
      </c>
      <c r="L1514" s="111" t="str">
        <f>VLOOKUP(B1514,辅助信息!E:J,6,FALSE)</f>
        <v>现场禁止使用氢能源挂车！优先威钢发货,我方卸车,新老国标钢厂不加价可直发，因陕钢多次出现磅差，项目拒绝使用</v>
      </c>
      <c r="M1514" s="93">
        <v>45788</v>
      </c>
      <c r="O1514" s="64">
        <f ca="1" t="shared" si="76"/>
        <v>0</v>
      </c>
      <c r="P1514" s="64">
        <f ca="1" t="shared" si="75"/>
        <v>183</v>
      </c>
      <c r="Q1514" s="29" t="str">
        <f>VLOOKUP(B1514,辅助信息!E:M,9,FALSE)</f>
        <v>ZTWM-CDGS-XS-2024-0030-华西集采-简州大道</v>
      </c>
      <c r="R1514" s="29" t="str">
        <f>_xlfn._xlws.FILTER(辅助信息!D:D,辅助信息!E:E=B1514)</f>
        <v>华西简阳西城嘉苑</v>
      </c>
    </row>
    <row r="1515" hidden="1" spans="1:18">
      <c r="A1515" s="84"/>
      <c r="B1515" s="40" t="s">
        <v>81</v>
      </c>
      <c r="C1515" s="72">
        <v>45787</v>
      </c>
      <c r="D1515" s="40" t="str">
        <f>VLOOKUP(B1515,辅助信息!E:K,7,FALSE)</f>
        <v>JWDDCD2025060900080</v>
      </c>
      <c r="E1515" s="40" t="str">
        <f>VLOOKUP(F1515,辅助信息!A:B,2,FALSE)</f>
        <v>螺纹钢</v>
      </c>
      <c r="F1515" s="40" t="s">
        <v>82</v>
      </c>
      <c r="G1515" s="36">
        <v>2.5</v>
      </c>
      <c r="H1515" s="36">
        <f>_xlfn.XLOOKUP(C1515&amp;F1515&amp;I1515&amp;J1515,'[1]2025年已发货'!$F:$F&amp;'[1]2025年已发货'!$C:$C&amp;'[1]2025年已发货'!$G:$G&amp;'[1]2025年已发货'!$H:$H,'[1]2025年已发货'!$E:$E,"未发货")</f>
        <v>3</v>
      </c>
      <c r="I1515" s="40" t="str">
        <f>VLOOKUP(B1515,辅助信息!E:I,3,FALSE)</f>
        <v>（华西简阳西城嘉苑）四川省成都市简阳市简城街道高屋村</v>
      </c>
      <c r="J1515" s="40" t="str">
        <f>VLOOKUP(B1515,辅助信息!E:I,4,FALSE)</f>
        <v>张瀚镭</v>
      </c>
      <c r="K1515" s="40">
        <f>VLOOKUP(J1515,辅助信息!H:I,2,FALSE)</f>
        <v>15884666220</v>
      </c>
      <c r="L1515" s="111" t="str">
        <f>VLOOKUP(B1515,辅助信息!E:J,6,FALSE)</f>
        <v>现场禁止使用氢能源挂车！优先威钢发货,我方卸车,新老国标钢厂不加价可直发，因陕钢多次出现磅差，项目拒绝使用</v>
      </c>
      <c r="M1515" s="93">
        <v>45788</v>
      </c>
      <c r="O1515" s="64">
        <f ca="1" t="shared" si="76"/>
        <v>0</v>
      </c>
      <c r="P1515" s="64">
        <f ca="1" t="shared" si="75"/>
        <v>183</v>
      </c>
      <c r="Q1515" s="29" t="str">
        <f>VLOOKUP(B1515,辅助信息!E:M,9,FALSE)</f>
        <v>ZTWM-CDGS-XS-2024-0030-华西集采-简州大道</v>
      </c>
      <c r="R1515" s="29" t="str">
        <f>_xlfn._xlws.FILTER(辅助信息!D:D,辅助信息!E:E=B1515)</f>
        <v>华西简阳西城嘉苑</v>
      </c>
    </row>
    <row r="1516" hidden="1" spans="1:18">
      <c r="A1516" s="84"/>
      <c r="B1516" s="40" t="s">
        <v>81</v>
      </c>
      <c r="C1516" s="72">
        <v>45787</v>
      </c>
      <c r="D1516" s="40" t="str">
        <f>VLOOKUP(B1516,辅助信息!E:K,7,FALSE)</f>
        <v>JWDDCD2025060900080</v>
      </c>
      <c r="E1516" s="40" t="str">
        <f>VLOOKUP(F1516,辅助信息!A:B,2,FALSE)</f>
        <v>螺纹钢</v>
      </c>
      <c r="F1516" s="40" t="s">
        <v>45</v>
      </c>
      <c r="G1516" s="36">
        <v>2.5</v>
      </c>
      <c r="H1516" s="36">
        <f>_xlfn.XLOOKUP(C1516&amp;F1516&amp;I1516&amp;J1516,'[1]2025年已发货'!$F:$F&amp;'[1]2025年已发货'!$C:$C&amp;'[1]2025年已发货'!$G:$G&amp;'[1]2025年已发货'!$H:$H,'[1]2025年已发货'!$E:$E,"未发货")</f>
        <v>3</v>
      </c>
      <c r="I1516" s="40" t="str">
        <f>VLOOKUP(B1516,辅助信息!E:I,3,FALSE)</f>
        <v>（华西简阳西城嘉苑）四川省成都市简阳市简城街道高屋村</v>
      </c>
      <c r="J1516" s="40" t="str">
        <f>VLOOKUP(B1516,辅助信息!E:I,4,FALSE)</f>
        <v>张瀚镭</v>
      </c>
      <c r="K1516" s="40">
        <f>VLOOKUP(J1516,辅助信息!H:I,2,FALSE)</f>
        <v>15884666220</v>
      </c>
      <c r="L1516" s="111" t="str">
        <f>VLOOKUP(B1516,辅助信息!E:J,6,FALSE)</f>
        <v>现场禁止使用氢能源挂车！优先威钢发货,我方卸车,新老国标钢厂不加价可直发，因陕钢多次出现磅差，项目拒绝使用</v>
      </c>
      <c r="M1516" s="93">
        <v>45788</v>
      </c>
      <c r="O1516" s="64">
        <f ca="1" t="shared" si="76"/>
        <v>0</v>
      </c>
      <c r="P1516" s="64">
        <f ca="1" t="shared" si="75"/>
        <v>183</v>
      </c>
      <c r="Q1516" s="29" t="str">
        <f>VLOOKUP(B1516,辅助信息!E:M,9,FALSE)</f>
        <v>ZTWM-CDGS-XS-2024-0030-华西集采-简州大道</v>
      </c>
      <c r="R1516" s="29" t="str">
        <f>_xlfn._xlws.FILTER(辅助信息!D:D,辅助信息!E:E=B1516)</f>
        <v>华西简阳西城嘉苑</v>
      </c>
    </row>
    <row r="1517" hidden="1" spans="1:18">
      <c r="A1517" s="84"/>
      <c r="B1517" s="40" t="s">
        <v>81</v>
      </c>
      <c r="C1517" s="72">
        <v>45787</v>
      </c>
      <c r="D1517" s="40" t="str">
        <f>VLOOKUP(B1517,辅助信息!E:K,7,FALSE)</f>
        <v>JWDDCD2025060900080</v>
      </c>
      <c r="E1517" s="40" t="str">
        <f>VLOOKUP(F1517,辅助信息!A:B,2,FALSE)</f>
        <v>螺纹钢</v>
      </c>
      <c r="F1517" s="40" t="s">
        <v>21</v>
      </c>
      <c r="G1517" s="36">
        <v>2.5</v>
      </c>
      <c r="H1517" s="36" t="str">
        <f>_xlfn.XLOOKUP(C1517&amp;F1517&amp;I1517&amp;J1517,'[1]2025年已发货'!$F:$F&amp;'[1]2025年已发货'!$C:$C&amp;'[1]2025年已发货'!$G:$G&amp;'[1]2025年已发货'!$H:$H,'[1]2025年已发货'!$E:$E,"未发货")</f>
        <v>未发货</v>
      </c>
      <c r="I1517" s="40" t="str">
        <f>VLOOKUP(B1517,辅助信息!E:I,3,FALSE)</f>
        <v>（华西简阳西城嘉苑）四川省成都市简阳市简城街道高屋村</v>
      </c>
      <c r="J1517" s="40" t="str">
        <f>VLOOKUP(B1517,辅助信息!E:I,4,FALSE)</f>
        <v>张瀚镭</v>
      </c>
      <c r="K1517" s="40">
        <f>VLOOKUP(J1517,辅助信息!H:I,2,FALSE)</f>
        <v>15884666220</v>
      </c>
      <c r="L1517" s="111" t="str">
        <f>VLOOKUP(B1517,辅助信息!E:J,6,FALSE)</f>
        <v>现场禁止使用氢能源挂车！优先威钢发货,我方卸车,新老国标钢厂不加价可直发，因陕钢多次出现磅差，项目拒绝使用</v>
      </c>
      <c r="M1517" s="93">
        <v>45788</v>
      </c>
      <c r="O1517" s="64">
        <f ca="1" t="shared" si="76"/>
        <v>0</v>
      </c>
      <c r="P1517" s="64">
        <f ca="1" t="shared" si="75"/>
        <v>183</v>
      </c>
      <c r="Q1517" s="29" t="str">
        <f>VLOOKUP(B1517,辅助信息!E:M,9,FALSE)</f>
        <v>ZTWM-CDGS-XS-2024-0030-华西集采-简州大道</v>
      </c>
      <c r="R1517" s="29" t="str">
        <f>_xlfn._xlws.FILTER(辅助信息!D:D,辅助信息!E:E=B1517)</f>
        <v>华西简阳西城嘉苑</v>
      </c>
    </row>
    <row r="1518" hidden="1" spans="1:18">
      <c r="A1518" s="84"/>
      <c r="B1518" s="40" t="s">
        <v>81</v>
      </c>
      <c r="C1518" s="72">
        <v>45787</v>
      </c>
      <c r="D1518" s="40" t="str">
        <f>VLOOKUP(B1518,辅助信息!E:K,7,FALSE)</f>
        <v>JWDDCD2025060900080</v>
      </c>
      <c r="E1518" s="40" t="str">
        <f>VLOOKUP(F1518,辅助信息!A:B,2,FALSE)</f>
        <v>螺纹钢</v>
      </c>
      <c r="F1518" s="40" t="s">
        <v>58</v>
      </c>
      <c r="G1518" s="36">
        <v>3.5</v>
      </c>
      <c r="H1518" s="36">
        <f>_xlfn.XLOOKUP(C1518&amp;F1518&amp;I1518&amp;J1518,'[1]2025年已发货'!$F:$F&amp;'[1]2025年已发货'!$C:$C&amp;'[1]2025年已发货'!$G:$G&amp;'[1]2025年已发货'!$H:$H,'[1]2025年已发货'!$E:$E,"未发货")</f>
        <v>3</v>
      </c>
      <c r="I1518" s="40" t="str">
        <f>VLOOKUP(B1518,辅助信息!E:I,3,FALSE)</f>
        <v>（华西简阳西城嘉苑）四川省成都市简阳市简城街道高屋村</v>
      </c>
      <c r="J1518" s="40" t="str">
        <f>VLOOKUP(B1518,辅助信息!E:I,4,FALSE)</f>
        <v>张瀚镭</v>
      </c>
      <c r="K1518" s="40">
        <f>VLOOKUP(J1518,辅助信息!H:I,2,FALSE)</f>
        <v>15884666220</v>
      </c>
      <c r="L1518" s="111" t="str">
        <f>VLOOKUP(B1518,辅助信息!E:J,6,FALSE)</f>
        <v>现场禁止使用氢能源挂车！优先威钢发货,我方卸车,新老国标钢厂不加价可直发，因陕钢多次出现磅差，项目拒绝使用</v>
      </c>
      <c r="M1518" s="93">
        <v>45788</v>
      </c>
      <c r="O1518" s="64">
        <f ca="1" t="shared" si="76"/>
        <v>0</v>
      </c>
      <c r="P1518" s="64">
        <f ca="1" t="shared" si="75"/>
        <v>183</v>
      </c>
      <c r="Q1518" s="29" t="str">
        <f>VLOOKUP(B1518,辅助信息!E:M,9,FALSE)</f>
        <v>ZTWM-CDGS-XS-2024-0030-华西集采-简州大道</v>
      </c>
      <c r="R1518" s="29" t="str">
        <f>_xlfn._xlws.FILTER(辅助信息!D:D,辅助信息!E:E=B1518)</f>
        <v>华西简阳西城嘉苑</v>
      </c>
    </row>
    <row r="1519" hidden="1" spans="1:18">
      <c r="A1519" s="84"/>
      <c r="B1519" s="40" t="s">
        <v>81</v>
      </c>
      <c r="C1519" s="72">
        <v>45787</v>
      </c>
      <c r="D1519" s="40" t="str">
        <f>VLOOKUP(B1519,辅助信息!E:K,7,FALSE)</f>
        <v>JWDDCD2025060900080</v>
      </c>
      <c r="E1519" s="40" t="str">
        <f>VLOOKUP(F1519,辅助信息!A:B,2,FALSE)</f>
        <v>螺纹钢</v>
      </c>
      <c r="F1519" s="40" t="s">
        <v>46</v>
      </c>
      <c r="G1519" s="36">
        <v>8.5</v>
      </c>
      <c r="H1519" s="36" t="str">
        <f>_xlfn.XLOOKUP(C1519&amp;F1519&amp;I1519&amp;J1519,'[1]2025年已发货'!$F:$F&amp;'[1]2025年已发货'!$C:$C&amp;'[1]2025年已发货'!$G:$G&amp;'[1]2025年已发货'!$H:$H,'[1]2025年已发货'!$E:$E,"未发货")</f>
        <v>未发货</v>
      </c>
      <c r="I1519" s="40" t="str">
        <f>VLOOKUP(B1519,辅助信息!E:I,3,FALSE)</f>
        <v>（华西简阳西城嘉苑）四川省成都市简阳市简城街道高屋村</v>
      </c>
      <c r="J1519" s="40" t="str">
        <f>VLOOKUP(B1519,辅助信息!E:I,4,FALSE)</f>
        <v>张瀚镭</v>
      </c>
      <c r="K1519" s="40">
        <f>VLOOKUP(J1519,辅助信息!H:I,2,FALSE)</f>
        <v>15884666220</v>
      </c>
      <c r="L1519" s="111" t="str">
        <f>VLOOKUP(B1519,辅助信息!E:J,6,FALSE)</f>
        <v>现场禁止使用氢能源挂车！优先威钢发货,我方卸车,新老国标钢厂不加价可直发，因陕钢多次出现磅差，项目拒绝使用</v>
      </c>
      <c r="M1519" s="93">
        <v>45788</v>
      </c>
      <c r="O1519" s="64">
        <f ca="1" t="shared" si="76"/>
        <v>0</v>
      </c>
      <c r="P1519" s="64">
        <f ca="1" t="shared" si="75"/>
        <v>183</v>
      </c>
      <c r="Q1519" s="29" t="str">
        <f>VLOOKUP(B1519,辅助信息!E:M,9,FALSE)</f>
        <v>ZTWM-CDGS-XS-2024-0030-华西集采-简州大道</v>
      </c>
      <c r="R1519" s="29" t="str">
        <f>_xlfn._xlws.FILTER(辅助信息!D:D,辅助信息!E:E=B1519)</f>
        <v>华西简阳西城嘉苑</v>
      </c>
    </row>
    <row r="1520" hidden="1" spans="1:18">
      <c r="A1520" s="84"/>
      <c r="B1520" s="40" t="s">
        <v>81</v>
      </c>
      <c r="C1520" s="72">
        <v>45787</v>
      </c>
      <c r="D1520" s="40" t="str">
        <f>VLOOKUP(B1520,辅助信息!E:K,7,FALSE)</f>
        <v>JWDDCD2025060900080</v>
      </c>
      <c r="E1520" s="40" t="str">
        <f>VLOOKUP(F1520,辅助信息!A:B,2,FALSE)</f>
        <v>螺纹钢</v>
      </c>
      <c r="F1520" s="40" t="s">
        <v>22</v>
      </c>
      <c r="G1520" s="36">
        <v>4.5</v>
      </c>
      <c r="H1520" s="36">
        <f>_xlfn.XLOOKUP(C1520&amp;F1520&amp;I1520&amp;J1520,'[1]2025年已发货'!$F:$F&amp;'[1]2025年已发货'!$C:$C&amp;'[1]2025年已发货'!$G:$G&amp;'[1]2025年已发货'!$H:$H,'[1]2025年已发货'!$E:$E,"未发货")</f>
        <v>3</v>
      </c>
      <c r="I1520" s="40" t="str">
        <f>VLOOKUP(B1520,辅助信息!E:I,3,FALSE)</f>
        <v>（华西简阳西城嘉苑）四川省成都市简阳市简城街道高屋村</v>
      </c>
      <c r="J1520" s="40" t="str">
        <f>VLOOKUP(B1520,辅助信息!E:I,4,FALSE)</f>
        <v>张瀚镭</v>
      </c>
      <c r="K1520" s="40">
        <f>VLOOKUP(J1520,辅助信息!H:I,2,FALSE)</f>
        <v>15884666220</v>
      </c>
      <c r="L1520" s="111" t="str">
        <f>VLOOKUP(B1520,辅助信息!E:J,6,FALSE)</f>
        <v>现场禁止使用氢能源挂车！优先威钢发货,我方卸车,新老国标钢厂不加价可直发，因陕钢多次出现磅差，项目拒绝使用</v>
      </c>
      <c r="M1520" s="93">
        <v>45788</v>
      </c>
      <c r="O1520" s="64">
        <f ca="1" t="shared" si="76"/>
        <v>0</v>
      </c>
      <c r="P1520" s="64">
        <f ca="1" t="shared" ref="P1520:P1570" si="77">IF(M1520="","",IF(N1520&lt;&gt;"",MAX(N1520-M1520,0),IF(TODAY()&gt;M1520,TODAY()-M1520,0)))</f>
        <v>183</v>
      </c>
      <c r="Q1520" s="29" t="str">
        <f>VLOOKUP(B1520,辅助信息!E:M,9,FALSE)</f>
        <v>ZTWM-CDGS-XS-2024-0030-华西集采-简州大道</v>
      </c>
      <c r="R1520" s="29" t="str">
        <f>_xlfn._xlws.FILTER(辅助信息!D:D,辅助信息!E:E=B1520)</f>
        <v>华西简阳西城嘉苑</v>
      </c>
    </row>
    <row r="1521" hidden="1" spans="1:18">
      <c r="A1521" s="84" t="s">
        <v>100</v>
      </c>
      <c r="B1521" s="40" t="s">
        <v>31</v>
      </c>
      <c r="C1521" s="72">
        <v>45787</v>
      </c>
      <c r="D1521" s="40" t="str">
        <f>VLOOKUP(B1521,辅助信息!E:K,7,FALSE)</f>
        <v>JWDDCD2024121000136</v>
      </c>
      <c r="E1521" s="40" t="str">
        <f>VLOOKUP(F1521,辅助信息!A:B,2,FALSE)</f>
        <v>盘螺</v>
      </c>
      <c r="F1521" s="40" t="s">
        <v>49</v>
      </c>
      <c r="G1521" s="36">
        <v>35</v>
      </c>
      <c r="H1521" s="36" t="str">
        <f>_xlfn.XLOOKUP(C1521&amp;F1521&amp;I1521&amp;J1521,'[1]2025年已发货'!$F:$F&amp;'[1]2025年已发货'!$C:$C&amp;'[1]2025年已发货'!$G:$G&amp;'[1]2025年已发货'!$H:$H,'[1]2025年已发货'!$E:$E,"未发货")</f>
        <v>未发货</v>
      </c>
      <c r="I1521" s="40" t="str">
        <f>VLOOKUP(B1521,辅助信息!E:I,3,FALSE)</f>
        <v>（四川商建-射洪城乡一体化项目）遂宁市射洪市忠新幼儿园北侧约220米新溪小区</v>
      </c>
      <c r="J1521" s="40" t="str">
        <f>VLOOKUP(B1521,辅助信息!E:I,4,FALSE)</f>
        <v>柏子刚</v>
      </c>
      <c r="K1521" s="40">
        <f>VLOOKUP(J1521,辅助信息!H:I,2,FALSE)</f>
        <v>15692885305</v>
      </c>
      <c r="L1521" s="111" t="str">
        <f>VLOOKUP(B1521,辅助信息!E:J,6,FALSE)</f>
        <v>提前联系到场规格及数量</v>
      </c>
      <c r="M1521" s="93">
        <v>45788</v>
      </c>
      <c r="O1521" s="64">
        <f ca="1" t="shared" si="76"/>
        <v>0</v>
      </c>
      <c r="P1521" s="64">
        <f ca="1" t="shared" si="77"/>
        <v>183</v>
      </c>
      <c r="Q1521" s="29" t="str">
        <f>VLOOKUP(B1521,辅助信息!E:M,9,FALSE)</f>
        <v>ZTWM-CDGS-XS-2024-0179-四川商投-射洪城乡一体化建设项目</v>
      </c>
      <c r="R1521" s="29" t="str">
        <f>_xlfn._xlws.FILTER(辅助信息!D:D,辅助信息!E:E=B1521)</f>
        <v>四川商建
射洪城乡一体化项目</v>
      </c>
    </row>
    <row r="1522" hidden="1" spans="2:18">
      <c r="B1522" s="40" t="s">
        <v>150</v>
      </c>
      <c r="C1522" s="72">
        <v>45787</v>
      </c>
      <c r="D1522" s="40" t="str">
        <f>VLOOKUP(B1522,辅助信息!E:K,7,FALSE)</f>
        <v>JWDDCD2025050800101</v>
      </c>
      <c r="E1522" s="40" t="str">
        <f>VLOOKUP(F1522,辅助信息!A:B,2,FALSE)</f>
        <v>螺纹钢</v>
      </c>
      <c r="F1522" s="40" t="s">
        <v>28</v>
      </c>
      <c r="G1522" s="36">
        <v>27</v>
      </c>
      <c r="H1522" s="36" t="str">
        <f>_xlfn.XLOOKUP(C1522&amp;F1522&amp;I1522&amp;J1522,'[1]2025年已发货'!$F:$F&amp;'[1]2025年已发货'!$C:$C&amp;'[1]2025年已发货'!$G:$G&amp;'[1]2025年已发货'!$H:$H,'[1]2025年已发货'!$E:$E,"未发货")</f>
        <v>未发货</v>
      </c>
      <c r="I1522" s="40" t="str">
        <f>VLOOKUP(B1522,辅助信息!E:I,3,FALSE)</f>
        <v>(中铁科研院宜宾泥溪项目)中铁科研院集团有限公司宜宾市泥溪东互通式立交下穿成贵客专铁路工程项目钢筋加工厂</v>
      </c>
      <c r="J1522" s="40" t="str">
        <f>VLOOKUP(B1522,辅助信息!E:I,4,FALSE)</f>
        <v>蔡鹏</v>
      </c>
      <c r="K1522" s="40">
        <f>VLOOKUP(J1522,辅助信息!H:I,2,FALSE)</f>
        <v>19130850820</v>
      </c>
      <c r="L1522" s="111" t="str">
        <f>VLOOKUP(B1522,辅助信息!E:J,6,FALSE)</f>
        <v>装货前联系收货人核实到场规格，货物最下面用方木垫下方便卸货</v>
      </c>
      <c r="M1522" s="93">
        <v>45792</v>
      </c>
      <c r="O1522" s="64">
        <f ca="1" t="shared" ref="O1522:O1570" si="78">IF(OR(M1522="",N1522&lt;&gt;""),"",MAX(M1522-TODAY(),0))</f>
        <v>0</v>
      </c>
      <c r="P1522" s="64">
        <f ca="1" t="shared" si="77"/>
        <v>179</v>
      </c>
      <c r="Q1522" s="29" t="str">
        <f>VLOOKUP(B1522,辅助信息!E:M,9,FALSE)</f>
        <v>ZTWM-CDGS-XS-2025-0050-中铁科研院-宜宾泥溪项目</v>
      </c>
      <c r="R1522" s="29" t="str">
        <f>_xlfn._xlws.FILTER(辅助信息!D:D,辅助信息!E:E=B1522)</f>
        <v>中铁科研院宜宾泥溪项目</v>
      </c>
    </row>
    <row r="1523" hidden="1" spans="2:18">
      <c r="B1523" s="40" t="s">
        <v>150</v>
      </c>
      <c r="C1523" s="72">
        <v>45787</v>
      </c>
      <c r="D1523" s="40" t="str">
        <f>VLOOKUP(B1523,辅助信息!E:K,7,FALSE)</f>
        <v>JWDDCD2025050800101</v>
      </c>
      <c r="E1523" s="40" t="str">
        <f>VLOOKUP(F1523,辅助信息!A:B,2,FALSE)</f>
        <v>螺纹钢</v>
      </c>
      <c r="F1523" s="40" t="s">
        <v>65</v>
      </c>
      <c r="G1523" s="36">
        <v>36</v>
      </c>
      <c r="H1523" s="36" t="str">
        <f>_xlfn.XLOOKUP(C1523&amp;F1523&amp;I1523&amp;J1523,'[1]2025年已发货'!$F:$F&amp;'[1]2025年已发货'!$C:$C&amp;'[1]2025年已发货'!$G:$G&amp;'[1]2025年已发货'!$H:$H,'[1]2025年已发货'!$E:$E,"未发货")</f>
        <v>未发货</v>
      </c>
      <c r="I1523" s="40" t="str">
        <f>VLOOKUP(B1523,辅助信息!E:I,3,FALSE)</f>
        <v>(中铁科研院宜宾泥溪项目)中铁科研院集团有限公司宜宾市泥溪东互通式立交下穿成贵客专铁路工程项目钢筋加工厂</v>
      </c>
      <c r="J1523" s="40" t="str">
        <f>VLOOKUP(B1523,辅助信息!E:I,4,FALSE)</f>
        <v>蔡鹏</v>
      </c>
      <c r="K1523" s="40">
        <f>VLOOKUP(J1523,辅助信息!H:I,2,FALSE)</f>
        <v>19130850820</v>
      </c>
      <c r="L1523" s="111" t="str">
        <f>VLOOKUP(B1523,辅助信息!E:J,6,FALSE)</f>
        <v>装货前联系收货人核实到场规格，货物最下面用方木垫下方便卸货</v>
      </c>
      <c r="M1523" s="93">
        <v>45792</v>
      </c>
      <c r="O1523" s="64">
        <f ca="1" t="shared" si="78"/>
        <v>0</v>
      </c>
      <c r="P1523" s="64">
        <f ca="1" t="shared" si="77"/>
        <v>179</v>
      </c>
      <c r="Q1523" s="29" t="str">
        <f>VLOOKUP(B1523,辅助信息!E:M,9,FALSE)</f>
        <v>ZTWM-CDGS-XS-2025-0050-中铁科研院-宜宾泥溪项目</v>
      </c>
      <c r="R1523" s="29" t="str">
        <f>_xlfn._xlws.FILTER(辅助信息!D:D,辅助信息!E:E=B1523)</f>
        <v>中铁科研院宜宾泥溪项目</v>
      </c>
    </row>
    <row r="1524" hidden="1" spans="2:18">
      <c r="B1524" s="40" t="s">
        <v>150</v>
      </c>
      <c r="C1524" s="72">
        <v>45787</v>
      </c>
      <c r="D1524" s="40" t="str">
        <f>VLOOKUP(B1524,辅助信息!E:K,7,FALSE)</f>
        <v>JWDDCD2025050800101</v>
      </c>
      <c r="E1524" s="40" t="str">
        <f>VLOOKUP(F1524,辅助信息!A:B,2,FALSE)</f>
        <v>螺纹钢</v>
      </c>
      <c r="F1524" s="40" t="s">
        <v>32</v>
      </c>
      <c r="G1524" s="36">
        <v>6</v>
      </c>
      <c r="H1524" s="36" t="str">
        <f>_xlfn.XLOOKUP(C1524&amp;F1524&amp;I1524&amp;J1524,'[1]2025年已发货'!$F:$F&amp;'[1]2025年已发货'!$C:$C&amp;'[1]2025年已发货'!$G:$G&amp;'[1]2025年已发货'!$H:$H,'[1]2025年已发货'!$E:$E,"未发货")</f>
        <v>未发货</v>
      </c>
      <c r="I1524" s="40" t="str">
        <f>VLOOKUP(B1524,辅助信息!E:I,3,FALSE)</f>
        <v>(中铁科研院宜宾泥溪项目)中铁科研院集团有限公司宜宾市泥溪东互通式立交下穿成贵客专铁路工程项目钢筋加工厂</v>
      </c>
      <c r="J1524" s="40" t="str">
        <f>VLOOKUP(B1524,辅助信息!E:I,4,FALSE)</f>
        <v>蔡鹏</v>
      </c>
      <c r="K1524" s="40">
        <f>VLOOKUP(J1524,辅助信息!H:I,2,FALSE)</f>
        <v>19130850820</v>
      </c>
      <c r="L1524" s="111" t="str">
        <f>VLOOKUP(B1524,辅助信息!E:J,6,FALSE)</f>
        <v>装货前联系收货人核实到场规格，货物最下面用方木垫下方便卸货</v>
      </c>
      <c r="M1524" s="93">
        <v>45792</v>
      </c>
      <c r="O1524" s="64">
        <f ca="1" t="shared" si="78"/>
        <v>0</v>
      </c>
      <c r="P1524" s="64">
        <f ca="1" t="shared" si="77"/>
        <v>179</v>
      </c>
      <c r="Q1524" s="29" t="str">
        <f>VLOOKUP(B1524,辅助信息!E:M,9,FALSE)</f>
        <v>ZTWM-CDGS-XS-2025-0050-中铁科研院-宜宾泥溪项目</v>
      </c>
      <c r="R1524" s="29" t="str">
        <f>_xlfn._xlws.FILTER(辅助信息!D:D,辅助信息!E:E=B1524)</f>
        <v>中铁科研院宜宾泥溪项目</v>
      </c>
    </row>
    <row r="1525" hidden="1" spans="2:18">
      <c r="B1525" s="40" t="s">
        <v>147</v>
      </c>
      <c r="C1525" s="72">
        <v>45788</v>
      </c>
      <c r="D1525" s="40" t="str">
        <f>VLOOKUP(B1525,辅助信息!E:K,7,FALSE)</f>
        <v>JWDDCD2025052800131</v>
      </c>
      <c r="E1525" s="40" t="str">
        <f>VLOOKUP(F1525,辅助信息!A:B,2,FALSE)</f>
        <v>高线</v>
      </c>
      <c r="F1525" s="40" t="s">
        <v>57</v>
      </c>
      <c r="G1525" s="36">
        <v>7.5</v>
      </c>
      <c r="H1525" s="36" t="str">
        <f>_xlfn.XLOOKUP(C1525&amp;F1525&amp;I1525&amp;J1525,'[1]2025年已发货'!$F:$F&amp;'[1]2025年已发货'!$C:$C&amp;'[1]2025年已发货'!$G:$G&amp;'[1]2025年已发货'!$H:$H,'[1]2025年已发货'!$E:$E,"未发货")</f>
        <v>未发货</v>
      </c>
      <c r="I1525" s="40" t="str">
        <f>VLOOKUP(B1525,辅助信息!E:I,3,FALSE)</f>
        <v>（商投建工达州中医药科技园-4工区-11号楼）达州市通川区达州中医药职业学院犀牛大道北段</v>
      </c>
      <c r="J1525" s="40" t="str">
        <f>VLOOKUP(B1525,辅助信息!E:I,4,FALSE)</f>
        <v>张扬</v>
      </c>
      <c r="K1525" s="40">
        <f>VLOOKUP(J1525,辅助信息!H:I,2,FALSE)</f>
        <v>18381904567</v>
      </c>
      <c r="L1525" s="111" t="str">
        <f>VLOOKUP(B1525,辅助信息!E:J,6,FALSE)</f>
        <v>控制炉批号！多了现场不收！,优先安排达钢,提前联系到场规格及数量</v>
      </c>
      <c r="M1525" s="93">
        <v>45784</v>
      </c>
      <c r="O1525" s="64">
        <f ca="1" t="shared" si="78"/>
        <v>0</v>
      </c>
      <c r="P1525" s="64">
        <f ca="1" t="shared" si="77"/>
        <v>187</v>
      </c>
      <c r="Q1525" s="29" t="str">
        <f>VLOOKUP(B1525,辅助信息!E:M,9,FALSE)</f>
        <v>ZTWM-CDGS-XS-2024-0134-商投建工达州中医药科技成果示范园项目</v>
      </c>
      <c r="R1525" s="29" t="str">
        <f>_xlfn._xlws.FILTER(辅助信息!D:D,辅助信息!E:E=B1525)</f>
        <v>商投建工达州中医药科技园</v>
      </c>
    </row>
    <row r="1526" hidden="1" spans="2:18">
      <c r="B1526" s="40" t="s">
        <v>147</v>
      </c>
      <c r="C1526" s="72">
        <v>45788</v>
      </c>
      <c r="D1526" s="40" t="str">
        <f>VLOOKUP(B1526,辅助信息!E:K,7,FALSE)</f>
        <v>JWDDCD2025052800131</v>
      </c>
      <c r="E1526" s="40" t="str">
        <f>VLOOKUP(F1526,辅助信息!A:B,2,FALSE)</f>
        <v>螺纹钢</v>
      </c>
      <c r="F1526" s="40" t="s">
        <v>30</v>
      </c>
      <c r="G1526" s="36">
        <v>7</v>
      </c>
      <c r="H1526" s="36" t="str">
        <f>_xlfn.XLOOKUP(C1526&amp;F1526&amp;I1526&amp;J1526,'[1]2025年已发货'!$F:$F&amp;'[1]2025年已发货'!$C:$C&amp;'[1]2025年已发货'!$G:$G&amp;'[1]2025年已发货'!$H:$H,'[1]2025年已发货'!$E:$E,"未发货")</f>
        <v>未发货</v>
      </c>
      <c r="I1526" s="40" t="str">
        <f>VLOOKUP(B1526,辅助信息!E:I,3,FALSE)</f>
        <v>（商投建工达州中医药科技园-4工区-11号楼）达州市通川区达州中医药职业学院犀牛大道北段</v>
      </c>
      <c r="J1526" s="40" t="str">
        <f>VLOOKUP(B1526,辅助信息!E:I,4,FALSE)</f>
        <v>张扬</v>
      </c>
      <c r="K1526" s="40">
        <f>VLOOKUP(J1526,辅助信息!H:I,2,FALSE)</f>
        <v>18381904567</v>
      </c>
      <c r="L1526" s="111" t="str">
        <f>VLOOKUP(B1526,辅助信息!E:J,6,FALSE)</f>
        <v>控制炉批号！多了现场不收！,优先安排达钢,提前联系到场规格及数量</v>
      </c>
      <c r="M1526" s="93">
        <v>45784</v>
      </c>
      <c r="O1526" s="64">
        <f ca="1" t="shared" si="78"/>
        <v>0</v>
      </c>
      <c r="P1526" s="64">
        <f ca="1" t="shared" si="77"/>
        <v>187</v>
      </c>
      <c r="Q1526" s="29" t="str">
        <f>VLOOKUP(B1526,辅助信息!E:M,9,FALSE)</f>
        <v>ZTWM-CDGS-XS-2024-0134-商投建工达州中医药科技成果示范园项目</v>
      </c>
      <c r="R1526" s="29" t="str">
        <f>_xlfn._xlws.FILTER(辅助信息!D:D,辅助信息!E:E=B1526)</f>
        <v>商投建工达州中医药科技园</v>
      </c>
    </row>
    <row r="1527" hidden="1" spans="1:18">
      <c r="A1527" s="59" t="s">
        <v>100</v>
      </c>
      <c r="B1527" s="40" t="s">
        <v>106</v>
      </c>
      <c r="C1527" s="72">
        <v>45788</v>
      </c>
      <c r="D1527" s="40" t="str">
        <f>VLOOKUP(B1527,辅助信息!E:K,7,FALSE)</f>
        <v>JWDDCD2024101600133</v>
      </c>
      <c r="E1527" s="40" t="str">
        <f>VLOOKUP(F1527,辅助信息!A:B,2,FALSE)</f>
        <v>盘螺</v>
      </c>
      <c r="F1527" s="40" t="s">
        <v>40</v>
      </c>
      <c r="G1527" s="36">
        <v>57.5</v>
      </c>
      <c r="H1527" s="36">
        <f>_xlfn.XLOOKUP(C1527&amp;F1527&amp;I1527&amp;J1527,'[1]2025年已发货'!$F:$F&amp;'[1]2025年已发货'!$C:$C&amp;'[1]2025年已发货'!$G:$G&amp;'[1]2025年已发货'!$H:$H,'[1]2025年已发货'!$E:$E,"未发货")</f>
        <v>35</v>
      </c>
      <c r="I1527" s="40" t="str">
        <f>VLOOKUP(B1527,辅助信息!E:I,3,FALSE)</f>
        <v>（五冶钢构宜宾高县月江镇建设项目）  四川省宜宾市高县月江镇刚记超市斜对面(还阳组团沪碳二期项目)</v>
      </c>
      <c r="J1527" s="40" t="str">
        <f>VLOOKUP(B1527,辅助信息!E:I,4,FALSE)</f>
        <v>张朝亮</v>
      </c>
      <c r="K1527" s="40">
        <f>VLOOKUP(J1527,辅助信息!H:I,2,FALSE)</f>
        <v>15228205853</v>
      </c>
      <c r="L1527" s="111" t="str">
        <f>VLOOKUP(B1527,辅助信息!E:J,6,FALSE)</f>
        <v>提前联系到场规格</v>
      </c>
      <c r="M1527" s="93">
        <v>45785</v>
      </c>
      <c r="O1527" s="64">
        <f ca="1" t="shared" si="78"/>
        <v>0</v>
      </c>
      <c r="P1527" s="64">
        <f ca="1" t="shared" si="77"/>
        <v>186</v>
      </c>
      <c r="Q1527" s="29" t="str">
        <f>VLOOKUP(B1527,辅助信息!E:M,9,FALSE)</f>
        <v>ZTWM-CDGS-XS-2024-0169-中冶西部钢构-宜宾市南溪区幸福路东路,高县月江镇建设项目</v>
      </c>
      <c r="R1527" s="29" t="str">
        <f>_xlfn._xlws.FILTER(辅助信息!D:D,辅助信息!E:E=B1527)</f>
        <v>五冶钢构-宜宾市南溪区高县月江镇建设项目</v>
      </c>
    </row>
    <row r="1528" hidden="1" spans="2:18">
      <c r="B1528" s="40" t="s">
        <v>106</v>
      </c>
      <c r="C1528" s="72">
        <v>45788</v>
      </c>
      <c r="D1528" s="40" t="str">
        <f>VLOOKUP(B1528,辅助信息!E:K,7,FALSE)</f>
        <v>JWDDCD2024101600133</v>
      </c>
      <c r="E1528" s="40" t="str">
        <f>VLOOKUP(F1528,辅助信息!A:B,2,FALSE)</f>
        <v>螺纹钢</v>
      </c>
      <c r="F1528" s="40" t="s">
        <v>27</v>
      </c>
      <c r="G1528" s="36">
        <v>9</v>
      </c>
      <c r="H1528" s="36">
        <f>_xlfn.XLOOKUP(C1528&amp;F1528&amp;I1528&amp;J1528,'[1]2025年已发货'!$F:$F&amp;'[1]2025年已发货'!$C:$C&amp;'[1]2025年已发货'!$G:$G&amp;'[1]2025年已发货'!$H:$H,'[1]2025年已发货'!$E:$E,"未发货")</f>
        <v>9</v>
      </c>
      <c r="I1528" s="40" t="str">
        <f>VLOOKUP(B1528,辅助信息!E:I,3,FALSE)</f>
        <v>（五冶钢构宜宾高县月江镇建设项目）  四川省宜宾市高县月江镇刚记超市斜对面(还阳组团沪碳二期项目)</v>
      </c>
      <c r="J1528" s="40" t="str">
        <f>VLOOKUP(B1528,辅助信息!E:I,4,FALSE)</f>
        <v>张朝亮</v>
      </c>
      <c r="K1528" s="40">
        <f>VLOOKUP(J1528,辅助信息!H:I,2,FALSE)</f>
        <v>15228205853</v>
      </c>
      <c r="L1528" s="111" t="str">
        <f>VLOOKUP(B1528,辅助信息!E:J,6,FALSE)</f>
        <v>提前联系到场规格</v>
      </c>
      <c r="M1528" s="93">
        <v>45785</v>
      </c>
      <c r="O1528" s="64">
        <f ca="1" t="shared" si="78"/>
        <v>0</v>
      </c>
      <c r="P1528" s="64">
        <f ca="1" t="shared" si="77"/>
        <v>186</v>
      </c>
      <c r="Q1528" s="29" t="str">
        <f>VLOOKUP(B1528,辅助信息!E:M,9,FALSE)</f>
        <v>ZTWM-CDGS-XS-2024-0169-中冶西部钢构-宜宾市南溪区幸福路东路,高县月江镇建设项目</v>
      </c>
      <c r="R1528" s="29" t="str">
        <f>_xlfn._xlws.FILTER(辅助信息!D:D,辅助信息!E:E=B1528)</f>
        <v>五冶钢构-宜宾市南溪区高县月江镇建设项目</v>
      </c>
    </row>
    <row r="1529" hidden="1" spans="2:18">
      <c r="B1529" s="40" t="s">
        <v>106</v>
      </c>
      <c r="C1529" s="72">
        <v>45788</v>
      </c>
      <c r="D1529" s="40" t="str">
        <f>VLOOKUP(B1529,辅助信息!E:K,7,FALSE)</f>
        <v>JWDDCD2024101600133</v>
      </c>
      <c r="E1529" s="40" t="str">
        <f>VLOOKUP(F1529,辅助信息!A:B,2,FALSE)</f>
        <v>螺纹钢</v>
      </c>
      <c r="F1529" s="40" t="s">
        <v>19</v>
      </c>
      <c r="G1529" s="36">
        <v>9</v>
      </c>
      <c r="H1529" s="36">
        <f>_xlfn.XLOOKUP(C1529&amp;F1529&amp;I1529&amp;J1529,'[1]2025年已发货'!$F:$F&amp;'[1]2025年已发货'!$C:$C&amp;'[1]2025年已发货'!$G:$G&amp;'[1]2025年已发货'!$H:$H,'[1]2025年已发货'!$E:$E,"未发货")</f>
        <v>9</v>
      </c>
      <c r="I1529" s="40" t="str">
        <f>VLOOKUP(B1529,辅助信息!E:I,3,FALSE)</f>
        <v>（五冶钢构宜宾高县月江镇建设项目）  四川省宜宾市高县月江镇刚记超市斜对面(还阳组团沪碳二期项目)</v>
      </c>
      <c r="J1529" s="40" t="str">
        <f>VLOOKUP(B1529,辅助信息!E:I,4,FALSE)</f>
        <v>张朝亮</v>
      </c>
      <c r="K1529" s="40">
        <f>VLOOKUP(J1529,辅助信息!H:I,2,FALSE)</f>
        <v>15228205853</v>
      </c>
      <c r="L1529" s="111" t="str">
        <f>VLOOKUP(B1529,辅助信息!E:J,6,FALSE)</f>
        <v>提前联系到场规格</v>
      </c>
      <c r="M1529" s="93">
        <v>45785</v>
      </c>
      <c r="O1529" s="64">
        <f ca="1" t="shared" si="78"/>
        <v>0</v>
      </c>
      <c r="P1529" s="64">
        <f ca="1" t="shared" si="77"/>
        <v>186</v>
      </c>
      <c r="Q1529" s="29" t="str">
        <f>VLOOKUP(B1529,辅助信息!E:M,9,FALSE)</f>
        <v>ZTWM-CDGS-XS-2024-0169-中冶西部钢构-宜宾市南溪区幸福路东路,高县月江镇建设项目</v>
      </c>
      <c r="R1529" s="29" t="str">
        <f>_xlfn._xlws.FILTER(辅助信息!D:D,辅助信息!E:E=B1529)</f>
        <v>五冶钢构-宜宾市南溪区高县月江镇建设项目</v>
      </c>
    </row>
    <row r="1530" hidden="1" spans="2:18">
      <c r="B1530" s="40" t="s">
        <v>106</v>
      </c>
      <c r="C1530" s="72">
        <v>45788</v>
      </c>
      <c r="D1530" s="40" t="str">
        <f>VLOOKUP(B1530,辅助信息!E:K,7,FALSE)</f>
        <v>JWDDCD2024101600133</v>
      </c>
      <c r="E1530" s="40" t="str">
        <f>VLOOKUP(F1530,辅助信息!A:B,2,FALSE)</f>
        <v>螺纹钢</v>
      </c>
      <c r="F1530" s="40" t="s">
        <v>33</v>
      </c>
      <c r="G1530" s="36">
        <v>9</v>
      </c>
      <c r="H1530" s="36" t="str">
        <f>_xlfn.XLOOKUP(C1530&amp;F1530&amp;I1530&amp;J1530,'[1]2025年已发货'!$F:$F&amp;'[1]2025年已发货'!$C:$C&amp;'[1]2025年已发货'!$G:$G&amp;'[1]2025年已发货'!$H:$H,'[1]2025年已发货'!$E:$E,"未发货")</f>
        <v>未发货</v>
      </c>
      <c r="I1530" s="40" t="str">
        <f>VLOOKUP(B1530,辅助信息!E:I,3,FALSE)</f>
        <v>（五冶钢构宜宾高县月江镇建设项目）  四川省宜宾市高县月江镇刚记超市斜对面(还阳组团沪碳二期项目)</v>
      </c>
      <c r="J1530" s="40" t="str">
        <f>VLOOKUP(B1530,辅助信息!E:I,4,FALSE)</f>
        <v>张朝亮</v>
      </c>
      <c r="K1530" s="40">
        <f>VLOOKUP(J1530,辅助信息!H:I,2,FALSE)</f>
        <v>15228205853</v>
      </c>
      <c r="L1530" s="111" t="str">
        <f>VLOOKUP(B1530,辅助信息!E:J,6,FALSE)</f>
        <v>提前联系到场规格</v>
      </c>
      <c r="M1530" s="93">
        <v>45785</v>
      </c>
      <c r="O1530" s="64">
        <f ca="1" t="shared" si="78"/>
        <v>0</v>
      </c>
      <c r="P1530" s="64">
        <f ca="1" t="shared" si="77"/>
        <v>186</v>
      </c>
      <c r="Q1530" s="29" t="str">
        <f>VLOOKUP(B1530,辅助信息!E:M,9,FALSE)</f>
        <v>ZTWM-CDGS-XS-2024-0169-中冶西部钢构-宜宾市南溪区幸福路东路,高县月江镇建设项目</v>
      </c>
      <c r="R1530" s="29" t="str">
        <f>_xlfn._xlws.FILTER(辅助信息!D:D,辅助信息!E:E=B1530)</f>
        <v>五冶钢构-宜宾市南溪区高县月江镇建设项目</v>
      </c>
    </row>
    <row r="1531" hidden="1" spans="2:18">
      <c r="B1531" s="40" t="s">
        <v>106</v>
      </c>
      <c r="C1531" s="72">
        <v>45788</v>
      </c>
      <c r="D1531" s="40" t="str">
        <f>VLOOKUP(B1531,辅助信息!E:K,7,FALSE)</f>
        <v>JWDDCD2024101600133</v>
      </c>
      <c r="E1531" s="40" t="str">
        <f>VLOOKUP(F1531,辅助信息!A:B,2,FALSE)</f>
        <v>螺纹钢</v>
      </c>
      <c r="F1531" s="40" t="s">
        <v>28</v>
      </c>
      <c r="G1531" s="36">
        <v>21</v>
      </c>
      <c r="H1531" s="36">
        <f>_xlfn.XLOOKUP(C1531&amp;F1531&amp;I1531&amp;J1531,'[1]2025年已发货'!$F:$F&amp;'[1]2025年已发货'!$C:$C&amp;'[1]2025年已发货'!$G:$G&amp;'[1]2025年已发货'!$H:$H,'[1]2025年已发货'!$E:$E,"未发货")</f>
        <v>18</v>
      </c>
      <c r="I1531" s="40" t="str">
        <f>VLOOKUP(B1531,辅助信息!E:I,3,FALSE)</f>
        <v>（五冶钢构宜宾高县月江镇建设项目）  四川省宜宾市高县月江镇刚记超市斜对面(还阳组团沪碳二期项目)</v>
      </c>
      <c r="J1531" s="40" t="str">
        <f>VLOOKUP(B1531,辅助信息!E:I,4,FALSE)</f>
        <v>张朝亮</v>
      </c>
      <c r="K1531" s="40">
        <f>VLOOKUP(J1531,辅助信息!H:I,2,FALSE)</f>
        <v>15228205853</v>
      </c>
      <c r="L1531" s="111" t="str">
        <f>VLOOKUP(B1531,辅助信息!E:J,6,FALSE)</f>
        <v>提前联系到场规格</v>
      </c>
      <c r="M1531" s="93">
        <v>45785</v>
      </c>
      <c r="O1531" s="64">
        <f ca="1" t="shared" si="78"/>
        <v>0</v>
      </c>
      <c r="P1531" s="64">
        <f ca="1" t="shared" si="77"/>
        <v>186</v>
      </c>
      <c r="Q1531" s="29" t="str">
        <f>VLOOKUP(B1531,辅助信息!E:M,9,FALSE)</f>
        <v>ZTWM-CDGS-XS-2024-0169-中冶西部钢构-宜宾市南溪区幸福路东路,高县月江镇建设项目</v>
      </c>
      <c r="R1531" s="29" t="str">
        <f>_xlfn._xlws.FILTER(辅助信息!D:D,辅助信息!E:E=B1531)</f>
        <v>五冶钢构-宜宾市南溪区高县月江镇建设项目</v>
      </c>
    </row>
    <row r="1532" hidden="1" spans="1:18">
      <c r="A1532" s="59" t="s">
        <v>100</v>
      </c>
      <c r="B1532" s="40" t="s">
        <v>81</v>
      </c>
      <c r="C1532" s="72">
        <v>45788</v>
      </c>
      <c r="D1532" s="40" t="str">
        <f>VLOOKUP(B1532,辅助信息!E:K,7,FALSE)</f>
        <v>JWDDCD2025060900080</v>
      </c>
      <c r="E1532" s="40" t="str">
        <f>VLOOKUP(F1532,辅助信息!A:B,2,FALSE)</f>
        <v>高线</v>
      </c>
      <c r="F1532" s="40" t="s">
        <v>53</v>
      </c>
      <c r="G1532" s="36">
        <v>7</v>
      </c>
      <c r="H1532" s="36" t="str">
        <f>_xlfn.XLOOKUP(C1532&amp;F1532&amp;I1532&amp;J1532,'[1]2025年已发货'!$F:$F&amp;'[1]2025年已发货'!$C:$C&amp;'[1]2025年已发货'!$G:$G&amp;'[1]2025年已发货'!$H:$H,'[1]2025年已发货'!$E:$E,"未发货")</f>
        <v>未发货</v>
      </c>
      <c r="I1532" s="40" t="str">
        <f>VLOOKUP(B1532,辅助信息!E:I,3,FALSE)</f>
        <v>（华西简阳西城嘉苑）四川省成都市简阳市简城街道高屋村</v>
      </c>
      <c r="J1532" s="40" t="str">
        <f>VLOOKUP(B1532,辅助信息!E:I,4,FALSE)</f>
        <v>张瀚镭</v>
      </c>
      <c r="K1532" s="40">
        <f>VLOOKUP(J1532,辅助信息!H:I,2,FALSE)</f>
        <v>15884666220</v>
      </c>
      <c r="L1532" s="111" t="str">
        <f>VLOOKUP(B1532,辅助信息!E:J,6,FALSE)</f>
        <v>现场禁止使用氢能源挂车！优先威钢发货,我方卸车,新老国标钢厂不加价可直发，因陕钢多次出现磅差，项目拒绝使用</v>
      </c>
      <c r="M1532" s="93">
        <v>45787</v>
      </c>
      <c r="O1532" s="64">
        <f ca="1" t="shared" si="78"/>
        <v>0</v>
      </c>
      <c r="P1532" s="64">
        <f ca="1" t="shared" si="77"/>
        <v>184</v>
      </c>
      <c r="Q1532" s="29" t="str">
        <f>VLOOKUP(B1532,辅助信息!E:M,9,FALSE)</f>
        <v>ZTWM-CDGS-XS-2024-0030-华西集采-简州大道</v>
      </c>
      <c r="R1532" s="29" t="str">
        <f>_xlfn._xlws.FILTER(辅助信息!D:D,辅助信息!E:E=B1532)</f>
        <v>华西简阳西城嘉苑</v>
      </c>
    </row>
    <row r="1533" hidden="1" spans="2:18">
      <c r="B1533" s="40" t="s">
        <v>81</v>
      </c>
      <c r="C1533" s="72">
        <v>45788</v>
      </c>
      <c r="D1533" s="40" t="str">
        <f>VLOOKUP(B1533,辅助信息!E:K,7,FALSE)</f>
        <v>JWDDCD2025060900080</v>
      </c>
      <c r="E1533" s="40" t="str">
        <f>VLOOKUP(F1533,辅助信息!A:B,2,FALSE)</f>
        <v>盘螺</v>
      </c>
      <c r="F1533" s="40" t="s">
        <v>49</v>
      </c>
      <c r="G1533" s="36">
        <v>4</v>
      </c>
      <c r="H1533" s="36" t="str">
        <f>_xlfn.XLOOKUP(C1533&amp;F1533&amp;I1533&amp;J1533,'[1]2025年已发货'!$F:$F&amp;'[1]2025年已发货'!$C:$C&amp;'[1]2025年已发货'!$G:$G&amp;'[1]2025年已发货'!$H:$H,'[1]2025年已发货'!$E:$E,"未发货")</f>
        <v>未发货</v>
      </c>
      <c r="I1533" s="40" t="str">
        <f>VLOOKUP(B1533,辅助信息!E:I,3,FALSE)</f>
        <v>（华西简阳西城嘉苑）四川省成都市简阳市简城街道高屋村</v>
      </c>
      <c r="J1533" s="40" t="str">
        <f>VLOOKUP(B1533,辅助信息!E:I,4,FALSE)</f>
        <v>张瀚镭</v>
      </c>
      <c r="K1533" s="40">
        <f>VLOOKUP(J1533,辅助信息!H:I,2,FALSE)</f>
        <v>15884666220</v>
      </c>
      <c r="L1533" s="111" t="str">
        <f>VLOOKUP(B1533,辅助信息!E:J,6,FALSE)</f>
        <v>现场禁止使用氢能源挂车！优先威钢发货,我方卸车,新老国标钢厂不加价可直发，因陕钢多次出现磅差，项目拒绝使用</v>
      </c>
      <c r="M1533" s="93">
        <v>45788</v>
      </c>
      <c r="O1533" s="64">
        <f ca="1" t="shared" si="78"/>
        <v>0</v>
      </c>
      <c r="P1533" s="64">
        <f ca="1" t="shared" si="77"/>
        <v>183</v>
      </c>
      <c r="Q1533" s="29" t="str">
        <f>VLOOKUP(B1533,辅助信息!E:M,9,FALSE)</f>
        <v>ZTWM-CDGS-XS-2024-0030-华西集采-简州大道</v>
      </c>
      <c r="R1533" s="29" t="str">
        <f>_xlfn._xlws.FILTER(辅助信息!D:D,辅助信息!E:E=B1533)</f>
        <v>华西简阳西城嘉苑</v>
      </c>
    </row>
    <row r="1534" hidden="1" spans="2:18">
      <c r="B1534" s="40" t="s">
        <v>81</v>
      </c>
      <c r="C1534" s="72">
        <v>45788</v>
      </c>
      <c r="D1534" s="40" t="str">
        <f>VLOOKUP(B1534,辅助信息!E:K,7,FALSE)</f>
        <v>JWDDCD2025060900080</v>
      </c>
      <c r="E1534" s="40" t="str">
        <f>VLOOKUP(F1534,辅助信息!A:B,2,FALSE)</f>
        <v>盘螺</v>
      </c>
      <c r="F1534" s="40" t="s">
        <v>40</v>
      </c>
      <c r="G1534" s="36">
        <v>62</v>
      </c>
      <c r="H1534" s="36" t="str">
        <f>_xlfn.XLOOKUP(C1534&amp;F1534&amp;I1534&amp;J1534,'[1]2025年已发货'!$F:$F&amp;'[1]2025年已发货'!$C:$C&amp;'[1]2025年已发货'!$G:$G&amp;'[1]2025年已发货'!$H:$H,'[1]2025年已发货'!$E:$E,"未发货")</f>
        <v>未发货</v>
      </c>
      <c r="I1534" s="40" t="str">
        <f>VLOOKUP(B1534,辅助信息!E:I,3,FALSE)</f>
        <v>（华西简阳西城嘉苑）四川省成都市简阳市简城街道高屋村</v>
      </c>
      <c r="J1534" s="40" t="str">
        <f>VLOOKUP(B1534,辅助信息!E:I,4,FALSE)</f>
        <v>张瀚镭</v>
      </c>
      <c r="K1534" s="40">
        <f>VLOOKUP(J1534,辅助信息!H:I,2,FALSE)</f>
        <v>15884666220</v>
      </c>
      <c r="L1534" s="111" t="str">
        <f>VLOOKUP(B1534,辅助信息!E:J,6,FALSE)</f>
        <v>现场禁止使用氢能源挂车！优先威钢发货,我方卸车,新老国标钢厂不加价可直发，因陕钢多次出现磅差，项目拒绝使用</v>
      </c>
      <c r="M1534" s="93">
        <v>45788</v>
      </c>
      <c r="O1534" s="64">
        <f ca="1" t="shared" si="78"/>
        <v>0</v>
      </c>
      <c r="P1534" s="64">
        <f ca="1" t="shared" si="77"/>
        <v>183</v>
      </c>
      <c r="Q1534" s="29" t="str">
        <f>VLOOKUP(B1534,辅助信息!E:M,9,FALSE)</f>
        <v>ZTWM-CDGS-XS-2024-0030-华西集采-简州大道</v>
      </c>
      <c r="R1534" s="29" t="str">
        <f>_xlfn._xlws.FILTER(辅助信息!D:D,辅助信息!E:E=B1534)</f>
        <v>华西简阳西城嘉苑</v>
      </c>
    </row>
    <row r="1535" hidden="1" spans="2:18">
      <c r="B1535" s="40" t="s">
        <v>81</v>
      </c>
      <c r="C1535" s="72">
        <v>45788</v>
      </c>
      <c r="D1535" s="40" t="str">
        <f>VLOOKUP(B1535,辅助信息!E:K,7,FALSE)</f>
        <v>JWDDCD2025060900080</v>
      </c>
      <c r="E1535" s="40" t="str">
        <f>VLOOKUP(F1535,辅助信息!A:B,2,FALSE)</f>
        <v>盘螺</v>
      </c>
      <c r="F1535" s="40" t="s">
        <v>41</v>
      </c>
      <c r="G1535" s="36">
        <v>134.5</v>
      </c>
      <c r="H1535" s="36" t="str">
        <f>_xlfn.XLOOKUP(C1535&amp;F1535&amp;I1535&amp;J1535,'[1]2025年已发货'!$F:$F&amp;'[1]2025年已发货'!$C:$C&amp;'[1]2025年已发货'!$G:$G&amp;'[1]2025年已发货'!$H:$H,'[1]2025年已发货'!$E:$E,"未发货")</f>
        <v>未发货</v>
      </c>
      <c r="I1535" s="40" t="str">
        <f>VLOOKUP(B1535,辅助信息!E:I,3,FALSE)</f>
        <v>（华西简阳西城嘉苑）四川省成都市简阳市简城街道高屋村</v>
      </c>
      <c r="J1535" s="40" t="str">
        <f>VLOOKUP(B1535,辅助信息!E:I,4,FALSE)</f>
        <v>张瀚镭</v>
      </c>
      <c r="K1535" s="40">
        <f>VLOOKUP(J1535,辅助信息!H:I,2,FALSE)</f>
        <v>15884666220</v>
      </c>
      <c r="L1535" s="111" t="str">
        <f>VLOOKUP(B1535,辅助信息!E:J,6,FALSE)</f>
        <v>现场禁止使用氢能源挂车！优先威钢发货,我方卸车,新老国标钢厂不加价可直发，因陕钢多次出现磅差，项目拒绝使用</v>
      </c>
      <c r="M1535" s="93">
        <v>45787</v>
      </c>
      <c r="O1535" s="64">
        <f ca="1" t="shared" si="78"/>
        <v>0</v>
      </c>
      <c r="P1535" s="64">
        <f ca="1" t="shared" si="77"/>
        <v>184</v>
      </c>
      <c r="Q1535" s="29" t="str">
        <f>VLOOKUP(B1535,辅助信息!E:M,9,FALSE)</f>
        <v>ZTWM-CDGS-XS-2024-0030-华西集采-简州大道</v>
      </c>
      <c r="R1535" s="29" t="str">
        <f>_xlfn._xlws.FILTER(辅助信息!D:D,辅助信息!E:E=B1535)</f>
        <v>华西简阳西城嘉苑</v>
      </c>
    </row>
    <row r="1536" hidden="1" spans="2:18">
      <c r="B1536" s="40" t="s">
        <v>81</v>
      </c>
      <c r="C1536" s="72">
        <v>45788</v>
      </c>
      <c r="D1536" s="40" t="str">
        <f>VLOOKUP(B1536,辅助信息!E:K,7,FALSE)</f>
        <v>JWDDCD2025060900080</v>
      </c>
      <c r="E1536" s="40" t="str">
        <f>VLOOKUP(F1536,辅助信息!A:B,2,FALSE)</f>
        <v>螺纹钢</v>
      </c>
      <c r="F1536" s="40" t="s">
        <v>30</v>
      </c>
      <c r="G1536" s="36">
        <v>59</v>
      </c>
      <c r="H1536" s="36" t="str">
        <f>_xlfn.XLOOKUP(C1536&amp;F1536&amp;I1536&amp;J1536,'[1]2025年已发货'!$F:$F&amp;'[1]2025年已发货'!$C:$C&amp;'[1]2025年已发货'!$G:$G&amp;'[1]2025年已发货'!$H:$H,'[1]2025年已发货'!$E:$E,"未发货")</f>
        <v>未发货</v>
      </c>
      <c r="I1536" s="40" t="str">
        <f>VLOOKUP(B1536,辅助信息!E:I,3,FALSE)</f>
        <v>（华西简阳西城嘉苑）四川省成都市简阳市简城街道高屋村</v>
      </c>
      <c r="J1536" s="40" t="str">
        <f>VLOOKUP(B1536,辅助信息!E:I,4,FALSE)</f>
        <v>张瀚镭</v>
      </c>
      <c r="K1536" s="40">
        <f>VLOOKUP(J1536,辅助信息!H:I,2,FALSE)</f>
        <v>15884666220</v>
      </c>
      <c r="L1536" s="111" t="str">
        <f>VLOOKUP(B1536,辅助信息!E:J,6,FALSE)</f>
        <v>现场禁止使用氢能源挂车！优先威钢发货,我方卸车,新老国标钢厂不加价可直发，因陕钢多次出现磅差，项目拒绝使用</v>
      </c>
      <c r="M1536" s="93">
        <v>45787</v>
      </c>
      <c r="O1536" s="64">
        <f ca="1" t="shared" si="78"/>
        <v>0</v>
      </c>
      <c r="P1536" s="64">
        <f ca="1" t="shared" si="77"/>
        <v>184</v>
      </c>
      <c r="Q1536" s="29" t="str">
        <f>VLOOKUP(B1536,辅助信息!E:M,9,FALSE)</f>
        <v>ZTWM-CDGS-XS-2024-0030-华西集采-简州大道</v>
      </c>
      <c r="R1536" s="29" t="str">
        <f>_xlfn._xlws.FILTER(辅助信息!D:D,辅助信息!E:E=B1536)</f>
        <v>华西简阳西城嘉苑</v>
      </c>
    </row>
    <row r="1537" hidden="1" spans="2:18">
      <c r="B1537" s="40" t="s">
        <v>81</v>
      </c>
      <c r="C1537" s="72">
        <v>45788</v>
      </c>
      <c r="D1537" s="40" t="str">
        <f>VLOOKUP(B1537,辅助信息!E:K,7,FALSE)</f>
        <v>JWDDCD2025060900080</v>
      </c>
      <c r="E1537" s="40" t="str">
        <f>VLOOKUP(F1537,辅助信息!A:B,2,FALSE)</f>
        <v>螺纹钢</v>
      </c>
      <c r="F1537" s="40" t="s">
        <v>33</v>
      </c>
      <c r="G1537" s="36">
        <v>25.5</v>
      </c>
      <c r="H1537" s="36" t="str">
        <f>_xlfn.XLOOKUP(C1537&amp;F1537&amp;I1537&amp;J1537,'[1]2025年已发货'!$F:$F&amp;'[1]2025年已发货'!$C:$C&amp;'[1]2025年已发货'!$G:$G&amp;'[1]2025年已发货'!$H:$H,'[1]2025年已发货'!$E:$E,"未发货")</f>
        <v>未发货</v>
      </c>
      <c r="I1537" s="40" t="str">
        <f>VLOOKUP(B1537,辅助信息!E:I,3,FALSE)</f>
        <v>（华西简阳西城嘉苑）四川省成都市简阳市简城街道高屋村</v>
      </c>
      <c r="J1537" s="40" t="str">
        <f>VLOOKUP(B1537,辅助信息!E:I,4,FALSE)</f>
        <v>张瀚镭</v>
      </c>
      <c r="K1537" s="40">
        <f>VLOOKUP(J1537,辅助信息!H:I,2,FALSE)</f>
        <v>15884666220</v>
      </c>
      <c r="L1537" s="111" t="str">
        <f>VLOOKUP(B1537,辅助信息!E:J,6,FALSE)</f>
        <v>现场禁止使用氢能源挂车！优先威钢发货,我方卸车,新老国标钢厂不加价可直发，因陕钢多次出现磅差，项目拒绝使用</v>
      </c>
      <c r="M1537" s="93">
        <v>45787</v>
      </c>
      <c r="O1537" s="64">
        <f ca="1" t="shared" si="78"/>
        <v>0</v>
      </c>
      <c r="P1537" s="64">
        <f ca="1" t="shared" si="77"/>
        <v>184</v>
      </c>
      <c r="Q1537" s="29" t="str">
        <f>VLOOKUP(B1537,辅助信息!E:M,9,FALSE)</f>
        <v>ZTWM-CDGS-XS-2024-0030-华西集采-简州大道</v>
      </c>
      <c r="R1537" s="29" t="str">
        <f>_xlfn._xlws.FILTER(辅助信息!D:D,辅助信息!E:E=B1537)</f>
        <v>华西简阳西城嘉苑</v>
      </c>
    </row>
    <row r="1538" hidden="1" spans="2:18">
      <c r="B1538" s="40" t="s">
        <v>81</v>
      </c>
      <c r="C1538" s="72">
        <v>45788</v>
      </c>
      <c r="D1538" s="40" t="str">
        <f>VLOOKUP(B1538,辅助信息!E:K,7,FALSE)</f>
        <v>JWDDCD2025060900080</v>
      </c>
      <c r="E1538" s="40" t="str">
        <f>VLOOKUP(F1538,辅助信息!A:B,2,FALSE)</f>
        <v>螺纹钢</v>
      </c>
      <c r="F1538" s="40" t="s">
        <v>28</v>
      </c>
      <c r="G1538" s="36">
        <v>7</v>
      </c>
      <c r="H1538" s="36" t="str">
        <f>_xlfn.XLOOKUP(C1538&amp;F1538&amp;I1538&amp;J1538,'[1]2025年已发货'!$F:$F&amp;'[1]2025年已发货'!$C:$C&amp;'[1]2025年已发货'!$G:$G&amp;'[1]2025年已发货'!$H:$H,'[1]2025年已发货'!$E:$E,"未发货")</f>
        <v>未发货</v>
      </c>
      <c r="I1538" s="40" t="str">
        <f>VLOOKUP(B1538,辅助信息!E:I,3,FALSE)</f>
        <v>（华西简阳西城嘉苑）四川省成都市简阳市简城街道高屋村</v>
      </c>
      <c r="J1538" s="40" t="str">
        <f>VLOOKUP(B1538,辅助信息!E:I,4,FALSE)</f>
        <v>张瀚镭</v>
      </c>
      <c r="K1538" s="40">
        <f>VLOOKUP(J1538,辅助信息!H:I,2,FALSE)</f>
        <v>15884666220</v>
      </c>
      <c r="L1538" s="111" t="str">
        <f>VLOOKUP(B1538,辅助信息!E:J,6,FALSE)</f>
        <v>现场禁止使用氢能源挂车！优先威钢发货,我方卸车,新老国标钢厂不加价可直发，因陕钢多次出现磅差，项目拒绝使用</v>
      </c>
      <c r="M1538" s="93">
        <v>45787</v>
      </c>
      <c r="O1538" s="64">
        <f ca="1" t="shared" si="78"/>
        <v>0</v>
      </c>
      <c r="P1538" s="64">
        <f ca="1" t="shared" si="77"/>
        <v>184</v>
      </c>
      <c r="Q1538" s="29" t="str">
        <f>VLOOKUP(B1538,辅助信息!E:M,9,FALSE)</f>
        <v>ZTWM-CDGS-XS-2024-0030-华西集采-简州大道</v>
      </c>
      <c r="R1538" s="29" t="str">
        <f>_xlfn._xlws.FILTER(辅助信息!D:D,辅助信息!E:E=B1538)</f>
        <v>华西简阳西城嘉苑</v>
      </c>
    </row>
    <row r="1539" hidden="1" spans="2:18">
      <c r="B1539" s="40" t="s">
        <v>81</v>
      </c>
      <c r="C1539" s="72">
        <v>45788</v>
      </c>
      <c r="D1539" s="40" t="str">
        <f>VLOOKUP(B1539,辅助信息!E:K,7,FALSE)</f>
        <v>JWDDCD2025060900080</v>
      </c>
      <c r="E1539" s="40" t="str">
        <f>VLOOKUP(F1539,辅助信息!A:B,2,FALSE)</f>
        <v>螺纹钢</v>
      </c>
      <c r="F1539" s="40" t="s">
        <v>18</v>
      </c>
      <c r="G1539" s="36">
        <v>14.5</v>
      </c>
      <c r="H1539" s="36" t="str">
        <f>_xlfn.XLOOKUP(C1539&amp;F1539&amp;I1539&amp;J1539,'[1]2025年已发货'!$F:$F&amp;'[1]2025年已发货'!$C:$C&amp;'[1]2025年已发货'!$G:$G&amp;'[1]2025年已发货'!$H:$H,'[1]2025年已发货'!$E:$E,"未发货")</f>
        <v>未发货</v>
      </c>
      <c r="I1539" s="40" t="str">
        <f>VLOOKUP(B1539,辅助信息!E:I,3,FALSE)</f>
        <v>（华西简阳西城嘉苑）四川省成都市简阳市简城街道高屋村</v>
      </c>
      <c r="J1539" s="40" t="str">
        <f>VLOOKUP(B1539,辅助信息!E:I,4,FALSE)</f>
        <v>张瀚镭</v>
      </c>
      <c r="K1539" s="40">
        <f>VLOOKUP(J1539,辅助信息!H:I,2,FALSE)</f>
        <v>15884666220</v>
      </c>
      <c r="L1539" s="111" t="str">
        <f>VLOOKUP(B1539,辅助信息!E:J,6,FALSE)</f>
        <v>现场禁止使用氢能源挂车！优先威钢发货,我方卸车,新老国标钢厂不加价可直发，因陕钢多次出现磅差，项目拒绝使用</v>
      </c>
      <c r="M1539" s="93">
        <v>45787</v>
      </c>
      <c r="O1539" s="64">
        <f ca="1" t="shared" si="78"/>
        <v>0</v>
      </c>
      <c r="P1539" s="64">
        <f ca="1" t="shared" si="77"/>
        <v>184</v>
      </c>
      <c r="Q1539" s="29" t="str">
        <f>VLOOKUP(B1539,辅助信息!E:M,9,FALSE)</f>
        <v>ZTWM-CDGS-XS-2024-0030-华西集采-简州大道</v>
      </c>
      <c r="R1539" s="29" t="str">
        <f>_xlfn._xlws.FILTER(辅助信息!D:D,辅助信息!E:E=B1539)</f>
        <v>华西简阳西城嘉苑</v>
      </c>
    </row>
    <row r="1540" hidden="1" spans="2:18">
      <c r="B1540" s="40" t="s">
        <v>81</v>
      </c>
      <c r="C1540" s="72">
        <v>45788</v>
      </c>
      <c r="D1540" s="40" t="str">
        <f>VLOOKUP(B1540,辅助信息!E:K,7,FALSE)</f>
        <v>JWDDCD2025060900080</v>
      </c>
      <c r="E1540" s="40" t="str">
        <f>VLOOKUP(F1540,辅助信息!A:B,2,FALSE)</f>
        <v>螺纹钢</v>
      </c>
      <c r="F1540" s="40" t="s">
        <v>21</v>
      </c>
      <c r="G1540" s="36">
        <v>2.5</v>
      </c>
      <c r="H1540" s="36" t="str">
        <f>_xlfn.XLOOKUP(C1540&amp;F1540&amp;I1540&amp;J1540,'[1]2025年已发货'!$F:$F&amp;'[1]2025年已发货'!$C:$C&amp;'[1]2025年已发货'!$G:$G&amp;'[1]2025年已发货'!$H:$H,'[1]2025年已发货'!$E:$E,"未发货")</f>
        <v>未发货</v>
      </c>
      <c r="I1540" s="40" t="str">
        <f>VLOOKUP(B1540,辅助信息!E:I,3,FALSE)</f>
        <v>（华西简阳西城嘉苑）四川省成都市简阳市简城街道高屋村</v>
      </c>
      <c r="J1540" s="40" t="str">
        <f>VLOOKUP(B1540,辅助信息!E:I,4,FALSE)</f>
        <v>张瀚镭</v>
      </c>
      <c r="K1540" s="40">
        <f>VLOOKUP(J1540,辅助信息!H:I,2,FALSE)</f>
        <v>15884666220</v>
      </c>
      <c r="L1540" s="111" t="str">
        <f>VLOOKUP(B1540,辅助信息!E:J,6,FALSE)</f>
        <v>现场禁止使用氢能源挂车！优先威钢发货,我方卸车,新老国标钢厂不加价可直发，因陕钢多次出现磅差，项目拒绝使用</v>
      </c>
      <c r="M1540" s="93">
        <v>45788</v>
      </c>
      <c r="O1540" s="64">
        <f ca="1" t="shared" si="78"/>
        <v>0</v>
      </c>
      <c r="P1540" s="64">
        <f ca="1" t="shared" si="77"/>
        <v>183</v>
      </c>
      <c r="Q1540" s="29" t="str">
        <f>VLOOKUP(B1540,辅助信息!E:M,9,FALSE)</f>
        <v>ZTWM-CDGS-XS-2024-0030-华西集采-简州大道</v>
      </c>
      <c r="R1540" s="29" t="str">
        <f>_xlfn._xlws.FILTER(辅助信息!D:D,辅助信息!E:E=B1540)</f>
        <v>华西简阳西城嘉苑</v>
      </c>
    </row>
    <row r="1541" hidden="1" spans="2:18">
      <c r="B1541" s="40" t="s">
        <v>81</v>
      </c>
      <c r="C1541" s="72">
        <v>45788</v>
      </c>
      <c r="D1541" s="40" t="str">
        <f>VLOOKUP(B1541,辅助信息!E:K,7,FALSE)</f>
        <v>JWDDCD2025060900080</v>
      </c>
      <c r="E1541" s="40" t="str">
        <f>VLOOKUP(F1541,辅助信息!A:B,2,FALSE)</f>
        <v>螺纹钢</v>
      </c>
      <c r="F1541" s="40" t="s">
        <v>46</v>
      </c>
      <c r="G1541" s="36">
        <v>8.5</v>
      </c>
      <c r="H1541" s="36" t="str">
        <f>_xlfn.XLOOKUP(C1541&amp;F1541&amp;I1541&amp;J1541,'[1]2025年已发货'!$F:$F&amp;'[1]2025年已发货'!$C:$C&amp;'[1]2025年已发货'!$G:$G&amp;'[1]2025年已发货'!$H:$H,'[1]2025年已发货'!$E:$E,"未发货")</f>
        <v>未发货</v>
      </c>
      <c r="I1541" s="40" t="str">
        <f>VLOOKUP(B1541,辅助信息!E:I,3,FALSE)</f>
        <v>（华西简阳西城嘉苑）四川省成都市简阳市简城街道高屋村</v>
      </c>
      <c r="J1541" s="40" t="str">
        <f>VLOOKUP(B1541,辅助信息!E:I,4,FALSE)</f>
        <v>张瀚镭</v>
      </c>
      <c r="K1541" s="40">
        <f>VLOOKUP(J1541,辅助信息!H:I,2,FALSE)</f>
        <v>15884666220</v>
      </c>
      <c r="L1541" s="111" t="str">
        <f>VLOOKUP(B1541,辅助信息!E:J,6,FALSE)</f>
        <v>现场禁止使用氢能源挂车！优先威钢发货,我方卸车,新老国标钢厂不加价可直发，因陕钢多次出现磅差，项目拒绝使用</v>
      </c>
      <c r="M1541" s="93">
        <v>45788</v>
      </c>
      <c r="O1541" s="64">
        <f ca="1" t="shared" si="78"/>
        <v>0</v>
      </c>
      <c r="P1541" s="64">
        <f ca="1" t="shared" si="77"/>
        <v>183</v>
      </c>
      <c r="Q1541" s="29" t="str">
        <f>VLOOKUP(B1541,辅助信息!E:M,9,FALSE)</f>
        <v>ZTWM-CDGS-XS-2024-0030-华西集采-简州大道</v>
      </c>
      <c r="R1541" s="29" t="str">
        <f>_xlfn._xlws.FILTER(辅助信息!D:D,辅助信息!E:E=B1541)</f>
        <v>华西简阳西城嘉苑</v>
      </c>
    </row>
    <row r="1542" hidden="1" spans="1:18">
      <c r="A1542" s="59" t="s">
        <v>100</v>
      </c>
      <c r="B1542" s="40" t="s">
        <v>31</v>
      </c>
      <c r="C1542" s="72">
        <v>45788</v>
      </c>
      <c r="D1542" s="40" t="str">
        <f>VLOOKUP(B1542,辅助信息!E:K,7,FALSE)</f>
        <v>JWDDCD2024121000136</v>
      </c>
      <c r="E1542" s="40" t="str">
        <f>VLOOKUP(F1542,辅助信息!A:B,2,FALSE)</f>
        <v>盘螺</v>
      </c>
      <c r="F1542" s="40" t="s">
        <v>49</v>
      </c>
      <c r="G1542" s="36">
        <v>35</v>
      </c>
      <c r="H1542" s="36">
        <f>_xlfn.XLOOKUP(C1542&amp;F1542&amp;I1542&amp;J1542,'[1]2025年已发货'!$F:$F&amp;'[1]2025年已发货'!$C:$C&amp;'[1]2025年已发货'!$G:$G&amp;'[1]2025年已发货'!$H:$H,'[1]2025年已发货'!$E:$E,"未发货")</f>
        <v>35</v>
      </c>
      <c r="I1542" s="40" t="str">
        <f>VLOOKUP(B1542,辅助信息!E:I,3,FALSE)</f>
        <v>（四川商建-射洪城乡一体化项目）遂宁市射洪市忠新幼儿园北侧约220米新溪小区</v>
      </c>
      <c r="J1542" s="40" t="str">
        <f>VLOOKUP(B1542,辅助信息!E:I,4,FALSE)</f>
        <v>柏子刚</v>
      </c>
      <c r="K1542" s="40">
        <f>VLOOKUP(J1542,辅助信息!H:I,2,FALSE)</f>
        <v>15692885305</v>
      </c>
      <c r="L1542" s="111" t="str">
        <f>VLOOKUP(B1542,辅助信息!E:J,6,FALSE)</f>
        <v>提前联系到场规格及数量</v>
      </c>
      <c r="M1542" s="93">
        <v>45788</v>
      </c>
      <c r="O1542" s="64">
        <f ca="1" t="shared" si="78"/>
        <v>0</v>
      </c>
      <c r="P1542" s="64">
        <f ca="1" t="shared" si="77"/>
        <v>183</v>
      </c>
      <c r="Q1542" s="29" t="str">
        <f>VLOOKUP(B1542,辅助信息!E:M,9,FALSE)</f>
        <v>ZTWM-CDGS-XS-2024-0179-四川商投-射洪城乡一体化建设项目</v>
      </c>
      <c r="R1542" s="29" t="str">
        <f>_xlfn._xlws.FILTER(辅助信息!D:D,辅助信息!E:E=B1542)</f>
        <v>四川商建
射洪城乡一体化项目</v>
      </c>
    </row>
    <row r="1543" hidden="1" spans="2:18">
      <c r="B1543" s="40" t="s">
        <v>150</v>
      </c>
      <c r="C1543" s="72">
        <v>45788</v>
      </c>
      <c r="D1543" s="40" t="str">
        <f>VLOOKUP(B1543,辅助信息!E:K,7,FALSE)</f>
        <v>JWDDCD2025050800101</v>
      </c>
      <c r="E1543" s="40" t="str">
        <f>VLOOKUP(F1543,辅助信息!A:B,2,FALSE)</f>
        <v>螺纹钢</v>
      </c>
      <c r="F1543" s="40" t="s">
        <v>28</v>
      </c>
      <c r="G1543" s="36">
        <v>27</v>
      </c>
      <c r="H1543" s="36" t="str">
        <f>_xlfn.XLOOKUP(C1543&amp;F1543&amp;I1543&amp;J1543,'[1]2025年已发货'!$F:$F&amp;'[1]2025年已发货'!$C:$C&amp;'[1]2025年已发货'!$G:$G&amp;'[1]2025年已发货'!$H:$H,'[1]2025年已发货'!$E:$E,"未发货")</f>
        <v>未发货</v>
      </c>
      <c r="I1543" s="40" t="str">
        <f>VLOOKUP(B1543,辅助信息!E:I,3,FALSE)</f>
        <v>(中铁科研院宜宾泥溪项目)中铁科研院集团有限公司宜宾市泥溪东互通式立交下穿成贵客专铁路工程项目钢筋加工厂</v>
      </c>
      <c r="J1543" s="40" t="str">
        <f>VLOOKUP(B1543,辅助信息!E:I,4,FALSE)</f>
        <v>蔡鹏</v>
      </c>
      <c r="K1543" s="40">
        <f>VLOOKUP(J1543,辅助信息!H:I,2,FALSE)</f>
        <v>19130850820</v>
      </c>
      <c r="L1543" s="111" t="str">
        <f>VLOOKUP(B1543,辅助信息!E:J,6,FALSE)</f>
        <v>装货前联系收货人核实到场规格，货物最下面用方木垫下方便卸货</v>
      </c>
      <c r="M1543" s="93">
        <v>45792</v>
      </c>
      <c r="O1543" s="64">
        <f ca="1" t="shared" si="78"/>
        <v>0</v>
      </c>
      <c r="P1543" s="64">
        <f ca="1" t="shared" si="77"/>
        <v>179</v>
      </c>
      <c r="Q1543" s="29" t="str">
        <f>VLOOKUP(B1543,辅助信息!E:M,9,FALSE)</f>
        <v>ZTWM-CDGS-XS-2025-0050-中铁科研院-宜宾泥溪项目</v>
      </c>
      <c r="R1543" s="29" t="str">
        <f>_xlfn._xlws.FILTER(辅助信息!D:D,辅助信息!E:E=B1543)</f>
        <v>中铁科研院宜宾泥溪项目</v>
      </c>
    </row>
    <row r="1544" hidden="1" spans="2:18">
      <c r="B1544" s="40" t="s">
        <v>150</v>
      </c>
      <c r="C1544" s="72">
        <v>45788</v>
      </c>
      <c r="D1544" s="40" t="str">
        <f>VLOOKUP(B1544,辅助信息!E:K,7,FALSE)</f>
        <v>JWDDCD2025050800101</v>
      </c>
      <c r="E1544" s="40" t="str">
        <f>VLOOKUP(F1544,辅助信息!A:B,2,FALSE)</f>
        <v>螺纹钢</v>
      </c>
      <c r="F1544" s="40" t="s">
        <v>65</v>
      </c>
      <c r="G1544" s="36">
        <v>36</v>
      </c>
      <c r="H1544" s="36" t="str">
        <f>_xlfn.XLOOKUP(C1544&amp;F1544&amp;I1544&amp;J1544,'[1]2025年已发货'!$F:$F&amp;'[1]2025年已发货'!$C:$C&amp;'[1]2025年已发货'!$G:$G&amp;'[1]2025年已发货'!$H:$H,'[1]2025年已发货'!$E:$E,"未发货")</f>
        <v>未发货</v>
      </c>
      <c r="I1544" s="40" t="str">
        <f>VLOOKUP(B1544,辅助信息!E:I,3,FALSE)</f>
        <v>(中铁科研院宜宾泥溪项目)中铁科研院集团有限公司宜宾市泥溪东互通式立交下穿成贵客专铁路工程项目钢筋加工厂</v>
      </c>
      <c r="J1544" s="40" t="str">
        <f>VLOOKUP(B1544,辅助信息!E:I,4,FALSE)</f>
        <v>蔡鹏</v>
      </c>
      <c r="K1544" s="40">
        <f>VLOOKUP(J1544,辅助信息!H:I,2,FALSE)</f>
        <v>19130850820</v>
      </c>
      <c r="L1544" s="111" t="str">
        <f>VLOOKUP(B1544,辅助信息!E:J,6,FALSE)</f>
        <v>装货前联系收货人核实到场规格，货物最下面用方木垫下方便卸货</v>
      </c>
      <c r="M1544" s="93">
        <v>45792</v>
      </c>
      <c r="O1544" s="64">
        <f ca="1" t="shared" si="78"/>
        <v>0</v>
      </c>
      <c r="P1544" s="64">
        <f ca="1" t="shared" si="77"/>
        <v>179</v>
      </c>
      <c r="Q1544" s="29" t="str">
        <f>VLOOKUP(B1544,辅助信息!E:M,9,FALSE)</f>
        <v>ZTWM-CDGS-XS-2025-0050-中铁科研院-宜宾泥溪项目</v>
      </c>
      <c r="R1544" s="29" t="str">
        <f>_xlfn._xlws.FILTER(辅助信息!D:D,辅助信息!E:E=B1544)</f>
        <v>中铁科研院宜宾泥溪项目</v>
      </c>
    </row>
    <row r="1545" hidden="1" spans="2:18">
      <c r="B1545" s="40" t="s">
        <v>150</v>
      </c>
      <c r="C1545" s="72">
        <v>45788</v>
      </c>
      <c r="D1545" s="40" t="str">
        <f>VLOOKUP(B1545,辅助信息!E:K,7,FALSE)</f>
        <v>JWDDCD2025050800101</v>
      </c>
      <c r="E1545" s="40" t="str">
        <f>VLOOKUP(F1545,辅助信息!A:B,2,FALSE)</f>
        <v>螺纹钢</v>
      </c>
      <c r="F1545" s="40" t="s">
        <v>32</v>
      </c>
      <c r="G1545" s="36">
        <v>6</v>
      </c>
      <c r="H1545" s="36" t="str">
        <f>_xlfn.XLOOKUP(C1545&amp;F1545&amp;I1545&amp;J1545,'[1]2025年已发货'!$F:$F&amp;'[1]2025年已发货'!$C:$C&amp;'[1]2025年已发货'!$G:$G&amp;'[1]2025年已发货'!$H:$H,'[1]2025年已发货'!$E:$E,"未发货")</f>
        <v>未发货</v>
      </c>
      <c r="I1545" s="40" t="str">
        <f>VLOOKUP(B1545,辅助信息!E:I,3,FALSE)</f>
        <v>(中铁科研院宜宾泥溪项目)中铁科研院集团有限公司宜宾市泥溪东互通式立交下穿成贵客专铁路工程项目钢筋加工厂</v>
      </c>
      <c r="J1545" s="40" t="str">
        <f>VLOOKUP(B1545,辅助信息!E:I,4,FALSE)</f>
        <v>蔡鹏</v>
      </c>
      <c r="K1545" s="40">
        <f>VLOOKUP(J1545,辅助信息!H:I,2,FALSE)</f>
        <v>19130850820</v>
      </c>
      <c r="L1545" s="111" t="str">
        <f>VLOOKUP(B1545,辅助信息!E:J,6,FALSE)</f>
        <v>装货前联系收货人核实到场规格，货物最下面用方木垫下方便卸货</v>
      </c>
      <c r="M1545" s="93">
        <v>45792</v>
      </c>
      <c r="O1545" s="64">
        <f ca="1" t="shared" si="78"/>
        <v>0</v>
      </c>
      <c r="P1545" s="64">
        <f ca="1" t="shared" si="77"/>
        <v>179</v>
      </c>
      <c r="Q1545" s="29" t="str">
        <f>VLOOKUP(B1545,辅助信息!E:M,9,FALSE)</f>
        <v>ZTWM-CDGS-XS-2025-0050-中铁科研院-宜宾泥溪项目</v>
      </c>
      <c r="R1545" s="29" t="str">
        <f>_xlfn._xlws.FILTER(辅助信息!D:D,辅助信息!E:E=B1545)</f>
        <v>中铁科研院宜宾泥溪项目</v>
      </c>
    </row>
    <row r="1546" hidden="1" spans="2:18">
      <c r="B1546" s="40" t="s">
        <v>147</v>
      </c>
      <c r="C1546" s="72">
        <v>45789</v>
      </c>
      <c r="D1546" s="40" t="str">
        <f>VLOOKUP(B1546,辅助信息!E:K,7,FALSE)</f>
        <v>JWDDCD2025052800131</v>
      </c>
      <c r="E1546" s="40" t="str">
        <f>VLOOKUP(F1546,辅助信息!A:B,2,FALSE)</f>
        <v>高线</v>
      </c>
      <c r="F1546" s="40" t="s">
        <v>57</v>
      </c>
      <c r="G1546" s="36">
        <v>7.5</v>
      </c>
      <c r="H1546" s="36" t="str">
        <f>_xlfn.XLOOKUP(C1546&amp;F1546&amp;I1546&amp;J1546,'[1]2025年已发货'!$F:$F&amp;'[1]2025年已发货'!$C:$C&amp;'[1]2025年已发货'!$G:$G&amp;'[1]2025年已发货'!$H:$H,'[1]2025年已发货'!$E:$E,"未发货")</f>
        <v>未发货</v>
      </c>
      <c r="I1546" s="40" t="str">
        <f>VLOOKUP(B1546,辅助信息!E:I,3,FALSE)</f>
        <v>（商投建工达州中医药科技园-4工区-11号楼）达州市通川区达州中医药职业学院犀牛大道北段</v>
      </c>
      <c r="J1546" s="40" t="str">
        <f>VLOOKUP(B1546,辅助信息!E:I,4,FALSE)</f>
        <v>张扬</v>
      </c>
      <c r="K1546" s="40">
        <f>VLOOKUP(J1546,辅助信息!H:I,2,FALSE)</f>
        <v>18381904567</v>
      </c>
      <c r="L1546" s="111" t="str">
        <f>VLOOKUP(B1546,辅助信息!E:J,6,FALSE)</f>
        <v>控制炉批号！多了现场不收！,优先安排达钢,提前联系到场规格及数量</v>
      </c>
      <c r="M1546" s="93">
        <v>45784</v>
      </c>
      <c r="O1546" s="64">
        <f ca="1" t="shared" si="78"/>
        <v>0</v>
      </c>
      <c r="P1546" s="64">
        <f ca="1" t="shared" si="77"/>
        <v>187</v>
      </c>
      <c r="Q1546" s="29" t="str">
        <f>VLOOKUP(B1546,辅助信息!E:M,9,FALSE)</f>
        <v>ZTWM-CDGS-XS-2024-0134-商投建工达州中医药科技成果示范园项目</v>
      </c>
      <c r="R1546" s="29" t="str">
        <f>_xlfn._xlws.FILTER(辅助信息!D:D,辅助信息!E:E=B1546)</f>
        <v>商投建工达州中医药科技园</v>
      </c>
    </row>
    <row r="1547" hidden="1" spans="2:18">
      <c r="B1547" s="40" t="s">
        <v>147</v>
      </c>
      <c r="C1547" s="72">
        <v>45789</v>
      </c>
      <c r="D1547" s="40" t="str">
        <f>VLOOKUP(B1547,辅助信息!E:K,7,FALSE)</f>
        <v>JWDDCD2025052800131</v>
      </c>
      <c r="E1547" s="40" t="str">
        <f>VLOOKUP(F1547,辅助信息!A:B,2,FALSE)</f>
        <v>螺纹钢</v>
      </c>
      <c r="F1547" s="40" t="s">
        <v>30</v>
      </c>
      <c r="G1547" s="36">
        <v>7</v>
      </c>
      <c r="H1547" s="36" t="str">
        <f>_xlfn.XLOOKUP(C1547&amp;F1547&amp;I1547&amp;J1547,'[1]2025年已发货'!$F:$F&amp;'[1]2025年已发货'!$C:$C&amp;'[1]2025年已发货'!$G:$G&amp;'[1]2025年已发货'!$H:$H,'[1]2025年已发货'!$E:$E,"未发货")</f>
        <v>未发货</v>
      </c>
      <c r="I1547" s="40" t="str">
        <f>VLOOKUP(B1547,辅助信息!E:I,3,FALSE)</f>
        <v>（商投建工达州中医药科技园-4工区-11号楼）达州市通川区达州中医药职业学院犀牛大道北段</v>
      </c>
      <c r="J1547" s="40" t="str">
        <f>VLOOKUP(B1547,辅助信息!E:I,4,FALSE)</f>
        <v>张扬</v>
      </c>
      <c r="K1547" s="40">
        <f>VLOOKUP(J1547,辅助信息!H:I,2,FALSE)</f>
        <v>18381904567</v>
      </c>
      <c r="L1547" s="111" t="str">
        <f>VLOOKUP(B1547,辅助信息!E:J,6,FALSE)</f>
        <v>控制炉批号！多了现场不收！,优先安排达钢,提前联系到场规格及数量</v>
      </c>
      <c r="M1547" s="93">
        <v>45784</v>
      </c>
      <c r="O1547" s="64">
        <f ca="1" t="shared" si="78"/>
        <v>0</v>
      </c>
      <c r="P1547" s="64">
        <f ca="1" t="shared" si="77"/>
        <v>187</v>
      </c>
      <c r="Q1547" s="29" t="str">
        <f>VLOOKUP(B1547,辅助信息!E:M,9,FALSE)</f>
        <v>ZTWM-CDGS-XS-2024-0134-商投建工达州中医药科技成果示范园项目</v>
      </c>
      <c r="R1547" s="29" t="str">
        <f>_xlfn._xlws.FILTER(辅助信息!D:D,辅助信息!E:E=B1547)</f>
        <v>商投建工达州中医药科技园</v>
      </c>
    </row>
    <row r="1548" hidden="1" spans="1:18">
      <c r="A1548" s="84" t="s">
        <v>100</v>
      </c>
      <c r="B1548" s="40" t="s">
        <v>106</v>
      </c>
      <c r="C1548" s="72">
        <v>45789</v>
      </c>
      <c r="D1548" s="40" t="str">
        <f>VLOOKUP(B1548,辅助信息!E:K,7,FALSE)</f>
        <v>JWDDCD2024101600133</v>
      </c>
      <c r="E1548" s="40" t="str">
        <f>VLOOKUP(F1548,辅助信息!A:B,2,FALSE)</f>
        <v>盘螺</v>
      </c>
      <c r="F1548" s="40" t="s">
        <v>40</v>
      </c>
      <c r="G1548" s="36">
        <v>22.5</v>
      </c>
      <c r="H1548" s="36">
        <f>_xlfn.XLOOKUP(C1548&amp;F1548&amp;I1548&amp;J1548,'[1]2025年已发货'!$F:$F&amp;'[1]2025年已发货'!$C:$C&amp;'[1]2025年已发货'!$G:$G&amp;'[1]2025年已发货'!$H:$H,'[1]2025年已发货'!$E:$E,"未发货")</f>
        <v>23</v>
      </c>
      <c r="I1548" s="40" t="str">
        <f>VLOOKUP(B1548,辅助信息!E:I,3,FALSE)</f>
        <v>（五冶钢构宜宾高县月江镇建设项目）  四川省宜宾市高县月江镇刚记超市斜对面(还阳组团沪碳二期项目)</v>
      </c>
      <c r="J1548" s="40" t="str">
        <f>VLOOKUP(B1548,辅助信息!E:I,4,FALSE)</f>
        <v>张朝亮</v>
      </c>
      <c r="K1548" s="40">
        <f>VLOOKUP(J1548,辅助信息!H:I,2,FALSE)</f>
        <v>15228205853</v>
      </c>
      <c r="L1548" s="111" t="str">
        <f>VLOOKUP(B1548,辅助信息!E:J,6,FALSE)</f>
        <v>提前联系到场规格</v>
      </c>
      <c r="M1548" s="93">
        <v>45785</v>
      </c>
      <c r="O1548" s="64">
        <f ca="1" t="shared" si="78"/>
        <v>0</v>
      </c>
      <c r="P1548" s="64">
        <f ca="1" t="shared" si="77"/>
        <v>186</v>
      </c>
      <c r="Q1548" s="29" t="str">
        <f>VLOOKUP(B1548,辅助信息!E:M,9,FALSE)</f>
        <v>ZTWM-CDGS-XS-2024-0169-中冶西部钢构-宜宾市南溪区幸福路东路,高县月江镇建设项目</v>
      </c>
      <c r="R1548" s="29" t="str">
        <f>_xlfn._xlws.FILTER(辅助信息!D:D,辅助信息!E:E=B1548)</f>
        <v>五冶钢构-宜宾市南溪区高县月江镇建设项目</v>
      </c>
    </row>
    <row r="1549" hidden="1" spans="1:18">
      <c r="A1549" s="84"/>
      <c r="B1549" s="40" t="s">
        <v>106</v>
      </c>
      <c r="C1549" s="72">
        <v>45789</v>
      </c>
      <c r="D1549" s="40" t="str">
        <f>VLOOKUP(B1549,辅助信息!E:K,7,FALSE)</f>
        <v>JWDDCD2024101600133</v>
      </c>
      <c r="E1549" s="40" t="str">
        <f>VLOOKUP(F1549,辅助信息!A:B,2,FALSE)</f>
        <v>螺纹钢</v>
      </c>
      <c r="F1549" s="40" t="s">
        <v>33</v>
      </c>
      <c r="G1549" s="36">
        <v>9</v>
      </c>
      <c r="H1549" s="36">
        <f>_xlfn.XLOOKUP(C1549&amp;F1549&amp;I1549&amp;J1549,'[1]2025年已发货'!$F:$F&amp;'[1]2025年已发货'!$C:$C&amp;'[1]2025年已发货'!$G:$G&amp;'[1]2025年已发货'!$H:$H,'[1]2025年已发货'!$E:$E,"未发货")</f>
        <v>9</v>
      </c>
      <c r="I1549" s="40" t="str">
        <f>VLOOKUP(B1549,辅助信息!E:I,3,FALSE)</f>
        <v>（五冶钢构宜宾高县月江镇建设项目）  四川省宜宾市高县月江镇刚记超市斜对面(还阳组团沪碳二期项目)</v>
      </c>
      <c r="J1549" s="40" t="str">
        <f>VLOOKUP(B1549,辅助信息!E:I,4,FALSE)</f>
        <v>张朝亮</v>
      </c>
      <c r="K1549" s="40">
        <f>VLOOKUP(J1549,辅助信息!H:I,2,FALSE)</f>
        <v>15228205853</v>
      </c>
      <c r="L1549" s="111" t="str">
        <f>VLOOKUP(B1549,辅助信息!E:J,6,FALSE)</f>
        <v>提前联系到场规格</v>
      </c>
      <c r="M1549" s="93">
        <v>45785</v>
      </c>
      <c r="O1549" s="64">
        <f ca="1" t="shared" si="78"/>
        <v>0</v>
      </c>
      <c r="P1549" s="64">
        <f ca="1" t="shared" si="77"/>
        <v>186</v>
      </c>
      <c r="Q1549" s="29" t="str">
        <f>VLOOKUP(B1549,辅助信息!E:M,9,FALSE)</f>
        <v>ZTWM-CDGS-XS-2024-0169-中冶西部钢构-宜宾市南溪区幸福路东路,高县月江镇建设项目</v>
      </c>
      <c r="R1549" s="29" t="str">
        <f>_xlfn._xlws.FILTER(辅助信息!D:D,辅助信息!E:E=B1549)</f>
        <v>五冶钢构-宜宾市南溪区高县月江镇建设项目</v>
      </c>
    </row>
    <row r="1550" hidden="1" spans="1:18">
      <c r="A1550" s="84"/>
      <c r="B1550" s="40" t="s">
        <v>106</v>
      </c>
      <c r="C1550" s="72">
        <v>45789</v>
      </c>
      <c r="D1550" s="40" t="str">
        <f>VLOOKUP(B1550,辅助信息!E:K,7,FALSE)</f>
        <v>JWDDCD2024101600133</v>
      </c>
      <c r="E1550" s="40" t="str">
        <f>VLOOKUP(F1550,辅助信息!A:B,2,FALSE)</f>
        <v>螺纹钢</v>
      </c>
      <c r="F1550" s="40" t="s">
        <v>28</v>
      </c>
      <c r="G1550" s="36">
        <v>3</v>
      </c>
      <c r="H1550" s="36">
        <f>_xlfn.XLOOKUP(C1550&amp;F1550&amp;I1550&amp;J1550,'[1]2025年已发货'!$F:$F&amp;'[1]2025年已发货'!$C:$C&amp;'[1]2025年已发货'!$G:$G&amp;'[1]2025年已发货'!$H:$H,'[1]2025年已发货'!$E:$E,"未发货")</f>
        <v>3</v>
      </c>
      <c r="I1550" s="40" t="str">
        <f>VLOOKUP(B1550,辅助信息!E:I,3,FALSE)</f>
        <v>（五冶钢构宜宾高县月江镇建设项目）  四川省宜宾市高县月江镇刚记超市斜对面(还阳组团沪碳二期项目)</v>
      </c>
      <c r="J1550" s="40" t="str">
        <f>VLOOKUP(B1550,辅助信息!E:I,4,FALSE)</f>
        <v>张朝亮</v>
      </c>
      <c r="K1550" s="40">
        <f>VLOOKUP(J1550,辅助信息!H:I,2,FALSE)</f>
        <v>15228205853</v>
      </c>
      <c r="L1550" s="111" t="str">
        <f>VLOOKUP(B1550,辅助信息!E:J,6,FALSE)</f>
        <v>提前联系到场规格</v>
      </c>
      <c r="M1550" s="93">
        <v>45785</v>
      </c>
      <c r="O1550" s="64">
        <f ca="1" t="shared" si="78"/>
        <v>0</v>
      </c>
      <c r="P1550" s="64">
        <f ca="1" t="shared" si="77"/>
        <v>186</v>
      </c>
      <c r="Q1550" s="29" t="str">
        <f>VLOOKUP(B1550,辅助信息!E:M,9,FALSE)</f>
        <v>ZTWM-CDGS-XS-2024-0169-中冶西部钢构-宜宾市南溪区幸福路东路,高县月江镇建设项目</v>
      </c>
      <c r="R1550" s="29" t="str">
        <f>_xlfn._xlws.FILTER(辅助信息!D:D,辅助信息!E:E=B1550)</f>
        <v>五冶钢构-宜宾市南溪区高县月江镇建设项目</v>
      </c>
    </row>
    <row r="1551" hidden="1" spans="1:18">
      <c r="A1551" s="84" t="s">
        <v>100</v>
      </c>
      <c r="B1551" s="40" t="s">
        <v>81</v>
      </c>
      <c r="C1551" s="72">
        <v>45789</v>
      </c>
      <c r="D1551" s="40" t="str">
        <f>VLOOKUP(B1551,辅助信息!E:K,7,FALSE)</f>
        <v>JWDDCD2025060900080</v>
      </c>
      <c r="E1551" s="40" t="str">
        <f>VLOOKUP(F1551,辅助信息!A:B,2,FALSE)</f>
        <v>高线</v>
      </c>
      <c r="F1551" s="40" t="s">
        <v>53</v>
      </c>
      <c r="G1551" s="36">
        <v>7</v>
      </c>
      <c r="H1551" s="36" t="str">
        <f>_xlfn.XLOOKUP(C1551&amp;F1551&amp;I1551&amp;J1551,'[1]2025年已发货'!$F:$F&amp;'[1]2025年已发货'!$C:$C&amp;'[1]2025年已发货'!$G:$G&amp;'[1]2025年已发货'!$H:$H,'[1]2025年已发货'!$E:$E,"未发货")</f>
        <v>未发货</v>
      </c>
      <c r="I1551" s="40" t="str">
        <f>VLOOKUP(B1551,辅助信息!E:I,3,FALSE)</f>
        <v>（华西简阳西城嘉苑）四川省成都市简阳市简城街道高屋村</v>
      </c>
      <c r="J1551" s="40" t="str">
        <f>VLOOKUP(B1551,辅助信息!E:I,4,FALSE)</f>
        <v>张瀚镭</v>
      </c>
      <c r="K1551" s="40">
        <f>VLOOKUP(J1551,辅助信息!H:I,2,FALSE)</f>
        <v>15884666220</v>
      </c>
      <c r="L1551" s="111" t="str">
        <f>VLOOKUP(B1551,辅助信息!E:J,6,FALSE)</f>
        <v>现场禁止使用氢能源挂车！优先威钢发货,我方卸车,新老国标钢厂不加价可直发，因陕钢多次出现磅差，项目拒绝使用</v>
      </c>
      <c r="M1551" s="93">
        <v>45787</v>
      </c>
      <c r="O1551" s="64">
        <f ca="1" t="shared" si="78"/>
        <v>0</v>
      </c>
      <c r="P1551" s="64">
        <f ca="1" t="shared" si="77"/>
        <v>184</v>
      </c>
      <c r="Q1551" s="29" t="str">
        <f>VLOOKUP(B1551,辅助信息!E:M,9,FALSE)</f>
        <v>ZTWM-CDGS-XS-2024-0030-华西集采-简州大道</v>
      </c>
      <c r="R1551" s="29" t="str">
        <f>_xlfn._xlws.FILTER(辅助信息!D:D,辅助信息!E:E=B1551)</f>
        <v>华西简阳西城嘉苑</v>
      </c>
    </row>
    <row r="1552" hidden="1" spans="1:18">
      <c r="A1552" s="84"/>
      <c r="B1552" s="40" t="s">
        <v>81</v>
      </c>
      <c r="C1552" s="72">
        <v>45789</v>
      </c>
      <c r="D1552" s="40" t="str">
        <f>VLOOKUP(B1552,辅助信息!E:K,7,FALSE)</f>
        <v>JWDDCD2025060900080</v>
      </c>
      <c r="E1552" s="40" t="str">
        <f>VLOOKUP(F1552,辅助信息!A:B,2,FALSE)</f>
        <v>盘螺</v>
      </c>
      <c r="F1552" s="40" t="s">
        <v>49</v>
      </c>
      <c r="G1552" s="36">
        <v>4</v>
      </c>
      <c r="H1552" s="36" t="str">
        <f>_xlfn.XLOOKUP(C1552&amp;F1552&amp;I1552&amp;J1552,'[1]2025年已发货'!$F:$F&amp;'[1]2025年已发货'!$C:$C&amp;'[1]2025年已发货'!$G:$G&amp;'[1]2025年已发货'!$H:$H,'[1]2025年已发货'!$E:$E,"未发货")</f>
        <v>未发货</v>
      </c>
      <c r="I1552" s="40" t="str">
        <f>VLOOKUP(B1552,辅助信息!E:I,3,FALSE)</f>
        <v>（华西简阳西城嘉苑）四川省成都市简阳市简城街道高屋村</v>
      </c>
      <c r="J1552" s="40" t="str">
        <f>VLOOKUP(B1552,辅助信息!E:I,4,FALSE)</f>
        <v>张瀚镭</v>
      </c>
      <c r="K1552" s="40">
        <f>VLOOKUP(J1552,辅助信息!H:I,2,FALSE)</f>
        <v>15884666220</v>
      </c>
      <c r="L1552" s="111" t="str">
        <f>VLOOKUP(B1552,辅助信息!E:J,6,FALSE)</f>
        <v>现场禁止使用氢能源挂车！优先威钢发货,我方卸车,新老国标钢厂不加价可直发，因陕钢多次出现磅差，项目拒绝使用</v>
      </c>
      <c r="M1552" s="93">
        <v>45788</v>
      </c>
      <c r="O1552" s="64">
        <f ca="1" t="shared" si="78"/>
        <v>0</v>
      </c>
      <c r="P1552" s="64">
        <f ca="1" t="shared" si="77"/>
        <v>183</v>
      </c>
      <c r="Q1552" s="29" t="str">
        <f>VLOOKUP(B1552,辅助信息!E:M,9,FALSE)</f>
        <v>ZTWM-CDGS-XS-2024-0030-华西集采-简州大道</v>
      </c>
      <c r="R1552" s="29" t="str">
        <f>_xlfn._xlws.FILTER(辅助信息!D:D,辅助信息!E:E=B1552)</f>
        <v>华西简阳西城嘉苑</v>
      </c>
    </row>
    <row r="1553" hidden="1" spans="1:18">
      <c r="A1553" s="84"/>
      <c r="B1553" s="40" t="s">
        <v>81</v>
      </c>
      <c r="C1553" s="72">
        <v>45789</v>
      </c>
      <c r="D1553" s="40" t="str">
        <f>VLOOKUP(B1553,辅助信息!E:K,7,FALSE)</f>
        <v>JWDDCD2025060900080</v>
      </c>
      <c r="E1553" s="40" t="str">
        <f>VLOOKUP(F1553,辅助信息!A:B,2,FALSE)</f>
        <v>盘螺</v>
      </c>
      <c r="F1553" s="40" t="s">
        <v>40</v>
      </c>
      <c r="G1553" s="36">
        <v>62</v>
      </c>
      <c r="H1553" s="36" t="str">
        <f>_xlfn.XLOOKUP(C1553&amp;F1553&amp;I1553&amp;J1553,'[1]2025年已发货'!$F:$F&amp;'[1]2025年已发货'!$C:$C&amp;'[1]2025年已发货'!$G:$G&amp;'[1]2025年已发货'!$H:$H,'[1]2025年已发货'!$E:$E,"未发货")</f>
        <v>未发货</v>
      </c>
      <c r="I1553" s="40" t="str">
        <f>VLOOKUP(B1553,辅助信息!E:I,3,FALSE)</f>
        <v>（华西简阳西城嘉苑）四川省成都市简阳市简城街道高屋村</v>
      </c>
      <c r="J1553" s="40" t="str">
        <f>VLOOKUP(B1553,辅助信息!E:I,4,FALSE)</f>
        <v>张瀚镭</v>
      </c>
      <c r="K1553" s="40">
        <f>VLOOKUP(J1553,辅助信息!H:I,2,FALSE)</f>
        <v>15884666220</v>
      </c>
      <c r="L1553" s="111" t="str">
        <f>VLOOKUP(B1553,辅助信息!E:J,6,FALSE)</f>
        <v>现场禁止使用氢能源挂车！优先威钢发货,我方卸车,新老国标钢厂不加价可直发，因陕钢多次出现磅差，项目拒绝使用</v>
      </c>
      <c r="M1553" s="93">
        <v>45788</v>
      </c>
      <c r="O1553" s="64">
        <f ca="1" t="shared" si="78"/>
        <v>0</v>
      </c>
      <c r="P1553" s="64">
        <f ca="1" t="shared" si="77"/>
        <v>183</v>
      </c>
      <c r="Q1553" s="29" t="str">
        <f>VLOOKUP(B1553,辅助信息!E:M,9,FALSE)</f>
        <v>ZTWM-CDGS-XS-2024-0030-华西集采-简州大道</v>
      </c>
      <c r="R1553" s="29" t="str">
        <f>_xlfn._xlws.FILTER(辅助信息!D:D,辅助信息!E:E=B1553)</f>
        <v>华西简阳西城嘉苑</v>
      </c>
    </row>
    <row r="1554" hidden="1" spans="1:18">
      <c r="A1554" s="84"/>
      <c r="B1554" s="40" t="s">
        <v>81</v>
      </c>
      <c r="C1554" s="72">
        <v>45789</v>
      </c>
      <c r="D1554" s="40" t="str">
        <f>VLOOKUP(B1554,辅助信息!E:K,7,FALSE)</f>
        <v>JWDDCD2025060900080</v>
      </c>
      <c r="E1554" s="40" t="str">
        <f>VLOOKUP(F1554,辅助信息!A:B,2,FALSE)</f>
        <v>盘螺</v>
      </c>
      <c r="F1554" s="40" t="s">
        <v>41</v>
      </c>
      <c r="G1554" s="36">
        <v>134.5</v>
      </c>
      <c r="H1554" s="36">
        <f>_xlfn.XLOOKUP(C1554&amp;F1554&amp;I1554&amp;J1554,'[1]2025年已发货'!$F:$F&amp;'[1]2025年已发货'!$C:$C&amp;'[1]2025年已发货'!$G:$G&amp;'[1]2025年已发货'!$H:$H,'[1]2025年已发货'!$E:$E,"未发货")</f>
        <v>35</v>
      </c>
      <c r="I1554" s="40" t="str">
        <f>VLOOKUP(B1554,辅助信息!E:I,3,FALSE)</f>
        <v>（华西简阳西城嘉苑）四川省成都市简阳市简城街道高屋村</v>
      </c>
      <c r="J1554" s="40" t="str">
        <f>VLOOKUP(B1554,辅助信息!E:I,4,FALSE)</f>
        <v>张瀚镭</v>
      </c>
      <c r="K1554" s="40">
        <f>VLOOKUP(J1554,辅助信息!H:I,2,FALSE)</f>
        <v>15884666220</v>
      </c>
      <c r="L1554" s="111" t="str">
        <f>VLOOKUP(B1554,辅助信息!E:J,6,FALSE)</f>
        <v>现场禁止使用氢能源挂车！优先威钢发货,我方卸车,新老国标钢厂不加价可直发，因陕钢多次出现磅差，项目拒绝使用</v>
      </c>
      <c r="M1554" s="93">
        <v>45787</v>
      </c>
      <c r="O1554" s="64">
        <f ca="1" t="shared" si="78"/>
        <v>0</v>
      </c>
      <c r="P1554" s="64">
        <f ca="1" t="shared" si="77"/>
        <v>184</v>
      </c>
      <c r="Q1554" s="29" t="str">
        <f>VLOOKUP(B1554,辅助信息!E:M,9,FALSE)</f>
        <v>ZTWM-CDGS-XS-2024-0030-华西集采-简州大道</v>
      </c>
      <c r="R1554" s="29" t="str">
        <f>_xlfn._xlws.FILTER(辅助信息!D:D,辅助信息!E:E=B1554)</f>
        <v>华西简阳西城嘉苑</v>
      </c>
    </row>
    <row r="1555" hidden="1" spans="1:18">
      <c r="A1555" s="84"/>
      <c r="B1555" s="40" t="s">
        <v>81</v>
      </c>
      <c r="C1555" s="72">
        <v>45789</v>
      </c>
      <c r="D1555" s="40" t="str">
        <f>VLOOKUP(B1555,辅助信息!E:K,7,FALSE)</f>
        <v>JWDDCD2025060900080</v>
      </c>
      <c r="E1555" s="40" t="str">
        <f>VLOOKUP(F1555,辅助信息!A:B,2,FALSE)</f>
        <v>螺纹钢</v>
      </c>
      <c r="F1555" s="40" t="s">
        <v>30</v>
      </c>
      <c r="G1555" s="36">
        <v>59</v>
      </c>
      <c r="H1555" s="36">
        <f>_xlfn.XLOOKUP(C1555&amp;F1555&amp;I1555&amp;J1555,'[1]2025年已发货'!$F:$F&amp;'[1]2025年已发货'!$C:$C&amp;'[1]2025年已发货'!$G:$G&amp;'[1]2025年已发货'!$H:$H,'[1]2025年已发货'!$E:$E,"未发货")</f>
        <v>12</v>
      </c>
      <c r="I1555" s="40" t="str">
        <f>VLOOKUP(B1555,辅助信息!E:I,3,FALSE)</f>
        <v>（华西简阳西城嘉苑）四川省成都市简阳市简城街道高屋村</v>
      </c>
      <c r="J1555" s="40" t="str">
        <f>VLOOKUP(B1555,辅助信息!E:I,4,FALSE)</f>
        <v>张瀚镭</v>
      </c>
      <c r="K1555" s="40">
        <f>VLOOKUP(J1555,辅助信息!H:I,2,FALSE)</f>
        <v>15884666220</v>
      </c>
      <c r="L1555" s="111" t="str">
        <f>VLOOKUP(B1555,辅助信息!E:J,6,FALSE)</f>
        <v>现场禁止使用氢能源挂车！优先威钢发货,我方卸车,新老国标钢厂不加价可直发，因陕钢多次出现磅差，项目拒绝使用</v>
      </c>
      <c r="M1555" s="93">
        <v>45787</v>
      </c>
      <c r="O1555" s="64">
        <f ca="1" t="shared" si="78"/>
        <v>0</v>
      </c>
      <c r="P1555" s="64">
        <f ca="1" t="shared" si="77"/>
        <v>184</v>
      </c>
      <c r="Q1555" s="29" t="str">
        <f>VLOOKUP(B1555,辅助信息!E:M,9,FALSE)</f>
        <v>ZTWM-CDGS-XS-2024-0030-华西集采-简州大道</v>
      </c>
      <c r="R1555" s="29" t="str">
        <f>_xlfn._xlws.FILTER(辅助信息!D:D,辅助信息!E:E=B1555)</f>
        <v>华西简阳西城嘉苑</v>
      </c>
    </row>
    <row r="1556" hidden="1" spans="1:18">
      <c r="A1556" s="84"/>
      <c r="B1556" s="40" t="s">
        <v>81</v>
      </c>
      <c r="C1556" s="72">
        <v>45789</v>
      </c>
      <c r="D1556" s="40" t="str">
        <f>VLOOKUP(B1556,辅助信息!E:K,7,FALSE)</f>
        <v>JWDDCD2025060900080</v>
      </c>
      <c r="E1556" s="40" t="str">
        <f>VLOOKUP(F1556,辅助信息!A:B,2,FALSE)</f>
        <v>螺纹钢</v>
      </c>
      <c r="F1556" s="40" t="s">
        <v>33</v>
      </c>
      <c r="G1556" s="36">
        <v>25.5</v>
      </c>
      <c r="H1556" s="36">
        <f>_xlfn.XLOOKUP(C1556&amp;F1556&amp;I1556&amp;J1556,'[1]2025年已发货'!$F:$F&amp;'[1]2025年已发货'!$C:$C&amp;'[1]2025年已发货'!$G:$G&amp;'[1]2025年已发货'!$H:$H,'[1]2025年已发货'!$E:$E,"未发货")</f>
        <v>25.5</v>
      </c>
      <c r="I1556" s="40" t="str">
        <f>VLOOKUP(B1556,辅助信息!E:I,3,FALSE)</f>
        <v>（华西简阳西城嘉苑）四川省成都市简阳市简城街道高屋村</v>
      </c>
      <c r="J1556" s="40" t="str">
        <f>VLOOKUP(B1556,辅助信息!E:I,4,FALSE)</f>
        <v>张瀚镭</v>
      </c>
      <c r="K1556" s="40">
        <f>VLOOKUP(J1556,辅助信息!H:I,2,FALSE)</f>
        <v>15884666220</v>
      </c>
      <c r="L1556" s="111" t="str">
        <f>VLOOKUP(B1556,辅助信息!E:J,6,FALSE)</f>
        <v>现场禁止使用氢能源挂车！优先威钢发货,我方卸车,新老国标钢厂不加价可直发，因陕钢多次出现磅差，项目拒绝使用</v>
      </c>
      <c r="M1556" s="93">
        <v>45787</v>
      </c>
      <c r="O1556" s="64">
        <f ca="1" t="shared" si="78"/>
        <v>0</v>
      </c>
      <c r="P1556" s="64">
        <f ca="1" t="shared" si="77"/>
        <v>184</v>
      </c>
      <c r="Q1556" s="29" t="str">
        <f>VLOOKUP(B1556,辅助信息!E:M,9,FALSE)</f>
        <v>ZTWM-CDGS-XS-2024-0030-华西集采-简州大道</v>
      </c>
      <c r="R1556" s="29" t="str">
        <f>_xlfn._xlws.FILTER(辅助信息!D:D,辅助信息!E:E=B1556)</f>
        <v>华西简阳西城嘉苑</v>
      </c>
    </row>
    <row r="1557" hidden="1" spans="1:18">
      <c r="A1557" s="84"/>
      <c r="B1557" s="40" t="s">
        <v>81</v>
      </c>
      <c r="C1557" s="72">
        <v>45789</v>
      </c>
      <c r="D1557" s="40" t="str">
        <f>VLOOKUP(B1557,辅助信息!E:K,7,FALSE)</f>
        <v>JWDDCD2025060900080</v>
      </c>
      <c r="E1557" s="40" t="str">
        <f>VLOOKUP(F1557,辅助信息!A:B,2,FALSE)</f>
        <v>螺纹钢</v>
      </c>
      <c r="F1557" s="40" t="s">
        <v>28</v>
      </c>
      <c r="G1557" s="36">
        <v>7</v>
      </c>
      <c r="H1557" s="36">
        <f>_xlfn.XLOOKUP(C1557&amp;F1557&amp;I1557&amp;J1557,'[1]2025年已发货'!$F:$F&amp;'[1]2025年已发货'!$C:$C&amp;'[1]2025年已发货'!$G:$G&amp;'[1]2025年已发货'!$H:$H,'[1]2025年已发货'!$E:$E,"未发货")</f>
        <v>7</v>
      </c>
      <c r="I1557" s="40" t="str">
        <f>VLOOKUP(B1557,辅助信息!E:I,3,FALSE)</f>
        <v>（华西简阳西城嘉苑）四川省成都市简阳市简城街道高屋村</v>
      </c>
      <c r="J1557" s="40" t="str">
        <f>VLOOKUP(B1557,辅助信息!E:I,4,FALSE)</f>
        <v>张瀚镭</v>
      </c>
      <c r="K1557" s="40">
        <f>VLOOKUP(J1557,辅助信息!H:I,2,FALSE)</f>
        <v>15884666220</v>
      </c>
      <c r="L1557" s="111" t="str">
        <f>VLOOKUP(B1557,辅助信息!E:J,6,FALSE)</f>
        <v>现场禁止使用氢能源挂车！优先威钢发货,我方卸车,新老国标钢厂不加价可直发，因陕钢多次出现磅差，项目拒绝使用</v>
      </c>
      <c r="M1557" s="93">
        <v>45787</v>
      </c>
      <c r="O1557" s="64">
        <f ca="1" t="shared" si="78"/>
        <v>0</v>
      </c>
      <c r="P1557" s="64">
        <f ca="1" t="shared" si="77"/>
        <v>184</v>
      </c>
      <c r="Q1557" s="29" t="str">
        <f>VLOOKUP(B1557,辅助信息!E:M,9,FALSE)</f>
        <v>ZTWM-CDGS-XS-2024-0030-华西集采-简州大道</v>
      </c>
      <c r="R1557" s="29" t="str">
        <f>_xlfn._xlws.FILTER(辅助信息!D:D,辅助信息!E:E=B1557)</f>
        <v>华西简阳西城嘉苑</v>
      </c>
    </row>
    <row r="1558" hidden="1" spans="1:18">
      <c r="A1558" s="84"/>
      <c r="B1558" s="40" t="s">
        <v>81</v>
      </c>
      <c r="C1558" s="72">
        <v>45789</v>
      </c>
      <c r="D1558" s="40" t="str">
        <f>VLOOKUP(B1558,辅助信息!E:K,7,FALSE)</f>
        <v>JWDDCD2025060900080</v>
      </c>
      <c r="E1558" s="40" t="str">
        <f>VLOOKUP(F1558,辅助信息!A:B,2,FALSE)</f>
        <v>螺纹钢</v>
      </c>
      <c r="F1558" s="40" t="s">
        <v>18</v>
      </c>
      <c r="G1558" s="36">
        <v>14.5</v>
      </c>
      <c r="H1558" s="36">
        <f>_xlfn.XLOOKUP(C1558&amp;F1558&amp;I1558&amp;J1558,'[1]2025年已发货'!$F:$F&amp;'[1]2025年已发货'!$C:$C&amp;'[1]2025年已发货'!$G:$G&amp;'[1]2025年已发货'!$H:$H,'[1]2025年已发货'!$E:$E,"未发货")</f>
        <v>14.5</v>
      </c>
      <c r="I1558" s="40" t="str">
        <f>VLOOKUP(B1558,辅助信息!E:I,3,FALSE)</f>
        <v>（华西简阳西城嘉苑）四川省成都市简阳市简城街道高屋村</v>
      </c>
      <c r="J1558" s="40" t="str">
        <f>VLOOKUP(B1558,辅助信息!E:I,4,FALSE)</f>
        <v>张瀚镭</v>
      </c>
      <c r="K1558" s="40">
        <f>VLOOKUP(J1558,辅助信息!H:I,2,FALSE)</f>
        <v>15884666220</v>
      </c>
      <c r="L1558" s="111" t="str">
        <f>VLOOKUP(B1558,辅助信息!E:J,6,FALSE)</f>
        <v>现场禁止使用氢能源挂车！优先威钢发货,我方卸车,新老国标钢厂不加价可直发，因陕钢多次出现磅差，项目拒绝使用</v>
      </c>
      <c r="M1558" s="93">
        <v>45787</v>
      </c>
      <c r="O1558" s="64">
        <f ca="1" t="shared" si="78"/>
        <v>0</v>
      </c>
      <c r="P1558" s="64">
        <f ca="1" t="shared" si="77"/>
        <v>184</v>
      </c>
      <c r="Q1558" s="29" t="str">
        <f>VLOOKUP(B1558,辅助信息!E:M,9,FALSE)</f>
        <v>ZTWM-CDGS-XS-2024-0030-华西集采-简州大道</v>
      </c>
      <c r="R1558" s="29" t="str">
        <f>_xlfn._xlws.FILTER(辅助信息!D:D,辅助信息!E:E=B1558)</f>
        <v>华西简阳西城嘉苑</v>
      </c>
    </row>
    <row r="1559" hidden="1" spans="1:18">
      <c r="A1559" s="84"/>
      <c r="B1559" s="40" t="s">
        <v>81</v>
      </c>
      <c r="C1559" s="72">
        <v>45789</v>
      </c>
      <c r="D1559" s="40" t="str">
        <f>VLOOKUP(B1559,辅助信息!E:K,7,FALSE)</f>
        <v>JWDDCD2025060900080</v>
      </c>
      <c r="E1559" s="40" t="str">
        <f>VLOOKUP(F1559,辅助信息!A:B,2,FALSE)</f>
        <v>螺纹钢</v>
      </c>
      <c r="F1559" s="40" t="s">
        <v>21</v>
      </c>
      <c r="G1559" s="36">
        <v>2.5</v>
      </c>
      <c r="H1559" s="36">
        <f>_xlfn.XLOOKUP(C1559&amp;F1559&amp;I1559&amp;J1559,'[1]2025年已发货'!$F:$F&amp;'[1]2025年已发货'!$C:$C&amp;'[1]2025年已发货'!$G:$G&amp;'[1]2025年已发货'!$H:$H,'[1]2025年已发货'!$E:$E,"未发货")</f>
        <v>2.5</v>
      </c>
      <c r="I1559" s="40" t="str">
        <f>VLOOKUP(B1559,辅助信息!E:I,3,FALSE)</f>
        <v>（华西简阳西城嘉苑）四川省成都市简阳市简城街道高屋村</v>
      </c>
      <c r="J1559" s="40" t="str">
        <f>VLOOKUP(B1559,辅助信息!E:I,4,FALSE)</f>
        <v>张瀚镭</v>
      </c>
      <c r="K1559" s="40">
        <f>VLOOKUP(J1559,辅助信息!H:I,2,FALSE)</f>
        <v>15884666220</v>
      </c>
      <c r="L1559" s="111" t="str">
        <f>VLOOKUP(B1559,辅助信息!E:J,6,FALSE)</f>
        <v>现场禁止使用氢能源挂车！优先威钢发货,我方卸车,新老国标钢厂不加价可直发，因陕钢多次出现磅差，项目拒绝使用</v>
      </c>
      <c r="M1559" s="93">
        <v>45788</v>
      </c>
      <c r="O1559" s="64">
        <f ca="1" t="shared" si="78"/>
        <v>0</v>
      </c>
      <c r="P1559" s="64">
        <f ca="1" t="shared" si="77"/>
        <v>183</v>
      </c>
      <c r="Q1559" s="29" t="str">
        <f>VLOOKUP(B1559,辅助信息!E:M,9,FALSE)</f>
        <v>ZTWM-CDGS-XS-2024-0030-华西集采-简州大道</v>
      </c>
      <c r="R1559" s="29" t="str">
        <f>_xlfn._xlws.FILTER(辅助信息!D:D,辅助信息!E:E=B1559)</f>
        <v>华西简阳西城嘉苑</v>
      </c>
    </row>
    <row r="1560" hidden="1" spans="1:18">
      <c r="A1560" s="84"/>
      <c r="B1560" s="40" t="s">
        <v>81</v>
      </c>
      <c r="C1560" s="72">
        <v>45789</v>
      </c>
      <c r="D1560" s="40" t="str">
        <f>VLOOKUP(B1560,辅助信息!E:K,7,FALSE)</f>
        <v>JWDDCD2025060900080</v>
      </c>
      <c r="E1560" s="40" t="str">
        <f>VLOOKUP(F1560,辅助信息!A:B,2,FALSE)</f>
        <v>螺纹钢</v>
      </c>
      <c r="F1560" s="40" t="s">
        <v>46</v>
      </c>
      <c r="G1560" s="36">
        <v>8.5</v>
      </c>
      <c r="H1560" s="36">
        <f>_xlfn.XLOOKUP(C1560&amp;F1560&amp;I1560&amp;J1560,'[1]2025年已发货'!$F:$F&amp;'[1]2025年已发货'!$C:$C&amp;'[1]2025年已发货'!$G:$G&amp;'[1]2025年已发货'!$H:$H,'[1]2025年已发货'!$E:$E,"未发货")</f>
        <v>8.5</v>
      </c>
      <c r="I1560" s="40" t="str">
        <f>VLOOKUP(B1560,辅助信息!E:I,3,FALSE)</f>
        <v>（华西简阳西城嘉苑）四川省成都市简阳市简城街道高屋村</v>
      </c>
      <c r="J1560" s="40" t="str">
        <f>VLOOKUP(B1560,辅助信息!E:I,4,FALSE)</f>
        <v>张瀚镭</v>
      </c>
      <c r="K1560" s="40">
        <f>VLOOKUP(J1560,辅助信息!H:I,2,FALSE)</f>
        <v>15884666220</v>
      </c>
      <c r="L1560" s="111" t="str">
        <f>VLOOKUP(B1560,辅助信息!E:J,6,FALSE)</f>
        <v>现场禁止使用氢能源挂车！优先威钢发货,我方卸车,新老国标钢厂不加价可直发，因陕钢多次出现磅差，项目拒绝使用</v>
      </c>
      <c r="M1560" s="93">
        <v>45788</v>
      </c>
      <c r="O1560" s="64">
        <f ca="1" t="shared" si="78"/>
        <v>0</v>
      </c>
      <c r="P1560" s="64">
        <f ca="1" t="shared" si="77"/>
        <v>183</v>
      </c>
      <c r="Q1560" s="29" t="str">
        <f>VLOOKUP(B1560,辅助信息!E:M,9,FALSE)</f>
        <v>ZTWM-CDGS-XS-2024-0030-华西集采-简州大道</v>
      </c>
      <c r="R1560" s="29" t="str">
        <f>_xlfn._xlws.FILTER(辅助信息!D:D,辅助信息!E:E=B1560)</f>
        <v>华西简阳西城嘉苑</v>
      </c>
    </row>
    <row r="1561" hidden="1" spans="2:18">
      <c r="B1561" s="40" t="s">
        <v>150</v>
      </c>
      <c r="C1561" s="72">
        <v>45789</v>
      </c>
      <c r="D1561" s="40" t="str">
        <f>VLOOKUP(B1561,辅助信息!E:K,7,FALSE)</f>
        <v>JWDDCD2025050800101</v>
      </c>
      <c r="E1561" s="40" t="str">
        <f>VLOOKUP(F1561,辅助信息!A:B,2,FALSE)</f>
        <v>螺纹钢</v>
      </c>
      <c r="F1561" s="40" t="s">
        <v>28</v>
      </c>
      <c r="G1561" s="36">
        <v>27</v>
      </c>
      <c r="H1561" s="36" t="str">
        <f>_xlfn.XLOOKUP(C1561&amp;F1561&amp;I1561&amp;J1561,'[1]2025年已发货'!$F:$F&amp;'[1]2025年已发货'!$C:$C&amp;'[1]2025年已发货'!$G:$G&amp;'[1]2025年已发货'!$H:$H,'[1]2025年已发货'!$E:$E,"未发货")</f>
        <v>未发货</v>
      </c>
      <c r="I1561" s="40" t="str">
        <f>VLOOKUP(B1561,辅助信息!E:I,3,FALSE)</f>
        <v>(中铁科研院宜宾泥溪项目)中铁科研院集团有限公司宜宾市泥溪东互通式立交下穿成贵客专铁路工程项目钢筋加工厂</v>
      </c>
      <c r="J1561" s="40" t="str">
        <f>VLOOKUP(B1561,辅助信息!E:I,4,FALSE)</f>
        <v>蔡鹏</v>
      </c>
      <c r="K1561" s="40">
        <f>VLOOKUP(J1561,辅助信息!H:I,2,FALSE)</f>
        <v>19130850820</v>
      </c>
      <c r="L1561" s="111" t="str">
        <f>VLOOKUP(B1561,辅助信息!E:J,6,FALSE)</f>
        <v>装货前联系收货人核实到场规格，货物最下面用方木垫下方便卸货</v>
      </c>
      <c r="M1561" s="93">
        <v>45792</v>
      </c>
      <c r="O1561" s="64">
        <f ca="1" t="shared" si="78"/>
        <v>0</v>
      </c>
      <c r="P1561" s="64">
        <f ca="1" t="shared" si="77"/>
        <v>179</v>
      </c>
      <c r="Q1561" s="29" t="str">
        <f>VLOOKUP(B1561,辅助信息!E:M,9,FALSE)</f>
        <v>ZTWM-CDGS-XS-2025-0050-中铁科研院-宜宾泥溪项目</v>
      </c>
      <c r="R1561" s="29" t="str">
        <f>_xlfn._xlws.FILTER(辅助信息!D:D,辅助信息!E:E=B1561)</f>
        <v>中铁科研院宜宾泥溪项目</v>
      </c>
    </row>
    <row r="1562" hidden="1" spans="2:18">
      <c r="B1562" s="40" t="s">
        <v>150</v>
      </c>
      <c r="C1562" s="72">
        <v>45789</v>
      </c>
      <c r="D1562" s="40" t="str">
        <f>VLOOKUP(B1562,辅助信息!E:K,7,FALSE)</f>
        <v>JWDDCD2025050800101</v>
      </c>
      <c r="E1562" s="40" t="str">
        <f>VLOOKUP(F1562,辅助信息!A:B,2,FALSE)</f>
        <v>螺纹钢</v>
      </c>
      <c r="F1562" s="40" t="s">
        <v>65</v>
      </c>
      <c r="G1562" s="36">
        <v>36</v>
      </c>
      <c r="H1562" s="36" t="str">
        <f>_xlfn.XLOOKUP(C1562&amp;F1562&amp;I1562&amp;J1562,'[1]2025年已发货'!$F:$F&amp;'[1]2025年已发货'!$C:$C&amp;'[1]2025年已发货'!$G:$G&amp;'[1]2025年已发货'!$H:$H,'[1]2025年已发货'!$E:$E,"未发货")</f>
        <v>未发货</v>
      </c>
      <c r="I1562" s="40" t="str">
        <f>VLOOKUP(B1562,辅助信息!E:I,3,FALSE)</f>
        <v>(中铁科研院宜宾泥溪项目)中铁科研院集团有限公司宜宾市泥溪东互通式立交下穿成贵客专铁路工程项目钢筋加工厂</v>
      </c>
      <c r="J1562" s="40" t="str">
        <f>VLOOKUP(B1562,辅助信息!E:I,4,FALSE)</f>
        <v>蔡鹏</v>
      </c>
      <c r="K1562" s="40">
        <f>VLOOKUP(J1562,辅助信息!H:I,2,FALSE)</f>
        <v>19130850820</v>
      </c>
      <c r="L1562" s="111" t="str">
        <f>VLOOKUP(B1562,辅助信息!E:J,6,FALSE)</f>
        <v>装货前联系收货人核实到场规格，货物最下面用方木垫下方便卸货</v>
      </c>
      <c r="M1562" s="93">
        <v>45792</v>
      </c>
      <c r="O1562" s="64">
        <f ca="1" t="shared" si="78"/>
        <v>0</v>
      </c>
      <c r="P1562" s="64">
        <f ca="1" t="shared" si="77"/>
        <v>179</v>
      </c>
      <c r="Q1562" s="29" t="str">
        <f>VLOOKUP(B1562,辅助信息!E:M,9,FALSE)</f>
        <v>ZTWM-CDGS-XS-2025-0050-中铁科研院-宜宾泥溪项目</v>
      </c>
      <c r="R1562" s="29" t="str">
        <f>_xlfn._xlws.FILTER(辅助信息!D:D,辅助信息!E:E=B1562)</f>
        <v>中铁科研院宜宾泥溪项目</v>
      </c>
    </row>
    <row r="1563" hidden="1" spans="2:18">
      <c r="B1563" s="40" t="s">
        <v>150</v>
      </c>
      <c r="C1563" s="72">
        <v>45789</v>
      </c>
      <c r="D1563" s="40" t="str">
        <f>VLOOKUP(B1563,辅助信息!E:K,7,FALSE)</f>
        <v>JWDDCD2025050800101</v>
      </c>
      <c r="E1563" s="40" t="str">
        <f>VLOOKUP(F1563,辅助信息!A:B,2,FALSE)</f>
        <v>螺纹钢</v>
      </c>
      <c r="F1563" s="40" t="s">
        <v>32</v>
      </c>
      <c r="G1563" s="36">
        <v>6</v>
      </c>
      <c r="H1563" s="36" t="str">
        <f>_xlfn.XLOOKUP(C1563&amp;F1563&amp;I1563&amp;J1563,'[1]2025年已发货'!$F:$F&amp;'[1]2025年已发货'!$C:$C&amp;'[1]2025年已发货'!$G:$G&amp;'[1]2025年已发货'!$H:$H,'[1]2025年已发货'!$E:$E,"未发货")</f>
        <v>未发货</v>
      </c>
      <c r="I1563" s="40" t="str">
        <f>VLOOKUP(B1563,辅助信息!E:I,3,FALSE)</f>
        <v>(中铁科研院宜宾泥溪项目)中铁科研院集团有限公司宜宾市泥溪东互通式立交下穿成贵客专铁路工程项目钢筋加工厂</v>
      </c>
      <c r="J1563" s="40" t="str">
        <f>VLOOKUP(B1563,辅助信息!E:I,4,FALSE)</f>
        <v>蔡鹏</v>
      </c>
      <c r="K1563" s="40">
        <f>VLOOKUP(J1563,辅助信息!H:I,2,FALSE)</f>
        <v>19130850820</v>
      </c>
      <c r="L1563" s="111" t="str">
        <f>VLOOKUP(B1563,辅助信息!E:J,6,FALSE)</f>
        <v>装货前联系收货人核实到场规格，货物最下面用方木垫下方便卸货</v>
      </c>
      <c r="M1563" s="93">
        <v>45792</v>
      </c>
      <c r="O1563" s="64">
        <f ca="1" t="shared" si="78"/>
        <v>0</v>
      </c>
      <c r="P1563" s="64">
        <f ca="1" t="shared" si="77"/>
        <v>179</v>
      </c>
      <c r="Q1563" s="29" t="str">
        <f>VLOOKUP(B1563,辅助信息!E:M,9,FALSE)</f>
        <v>ZTWM-CDGS-XS-2025-0050-中铁科研院-宜宾泥溪项目</v>
      </c>
      <c r="R1563" s="29" t="str">
        <f>_xlfn._xlws.FILTER(辅助信息!D:D,辅助信息!E:E=B1563)</f>
        <v>中铁科研院宜宾泥溪项目</v>
      </c>
    </row>
    <row r="1564" hidden="1" spans="2:18">
      <c r="B1564" s="40" t="s">
        <v>92</v>
      </c>
      <c r="C1564" s="72">
        <v>45793</v>
      </c>
      <c r="D1564" s="122" t="str">
        <f>VLOOKUP(B1564,辅助信息!E:K,7,FALSE)</f>
        <v>JWDDCD2025051800046</v>
      </c>
      <c r="E1564" s="122" t="str">
        <f>VLOOKUP(F1564,辅助信息!A:B,2,FALSE)</f>
        <v>盘螺</v>
      </c>
      <c r="F1564" s="40" t="s">
        <v>40</v>
      </c>
      <c r="G1564" s="36">
        <v>25</v>
      </c>
      <c r="H1564" s="123">
        <f>_xlfn.XLOOKUP(C1564&amp;F1564&amp;I1564&amp;J1564,'[1]2025年已发货'!$F:$F&amp;'[1]2025年已发货'!$C:$C&amp;'[1]2025年已发货'!$G:$G&amp;'[1]2025年已发货'!$H:$H,'[1]2025年已发货'!$E:$E,"未发货")</f>
        <v>25</v>
      </c>
      <c r="I1564" s="122" t="str">
        <f>VLOOKUP(B1564,辅助信息!E:I,3,FALSE)</f>
        <v>（华西萌海科创农业生态谷）成都市简阳市白金山水库</v>
      </c>
      <c r="J1564" s="122" t="str">
        <f>VLOOKUP(B1564,辅助信息!E:I,4,FALSE)</f>
        <v>石清国</v>
      </c>
      <c r="K1564" s="122">
        <f>VLOOKUP(J1564,辅助信息!H:I,2,FALSE)</f>
        <v>13458642015</v>
      </c>
      <c r="L1564" s="124" t="str">
        <f>VLOOKUP(B1564,辅助信息!E:J,6,FALSE)</f>
        <v>优先威钢,我方卸车,新老国标钢厂不加价可直发</v>
      </c>
      <c r="M1564" s="93">
        <v>45794</v>
      </c>
      <c r="O1564" s="64">
        <f ca="1" t="shared" si="78"/>
        <v>0</v>
      </c>
      <c r="P1564" s="64">
        <f ca="1" t="shared" si="77"/>
        <v>177</v>
      </c>
      <c r="Q1564" s="29" t="str">
        <f>VLOOKUP(B1564,辅助信息!E:M,9,FALSE)</f>
        <v>ZTWM-CDGS-XS-2024-0092-华西-萌海科创农业生态谷</v>
      </c>
      <c r="R1564" s="29" t="str">
        <f>_xlfn._xlws.FILTER(辅助信息!D:D,辅助信息!E:E=B1564)</f>
        <v>华西萌海-科创农业生态谷</v>
      </c>
    </row>
    <row r="1565" hidden="1" spans="2:18">
      <c r="B1565" s="40" t="s">
        <v>92</v>
      </c>
      <c r="C1565" s="72">
        <v>45793</v>
      </c>
      <c r="D1565" s="122" t="str">
        <f>VLOOKUP(B1565,辅助信息!E:K,7,FALSE)</f>
        <v>JWDDCD2025051800046</v>
      </c>
      <c r="E1565" s="122" t="str">
        <f>VLOOKUP(F1565,辅助信息!A:B,2,FALSE)</f>
        <v>盘螺</v>
      </c>
      <c r="F1565" s="40" t="s">
        <v>41</v>
      </c>
      <c r="G1565" s="36">
        <v>10</v>
      </c>
      <c r="H1565" s="123">
        <f>_xlfn.XLOOKUP(C1565&amp;F1565&amp;I1565&amp;J1565,'[1]2025年已发货'!$F:$F&amp;'[1]2025年已发货'!$C:$C&amp;'[1]2025年已发货'!$G:$G&amp;'[1]2025年已发货'!$H:$H,'[1]2025年已发货'!$E:$E,"未发货")</f>
        <v>10</v>
      </c>
      <c r="I1565" s="122" t="str">
        <f>VLOOKUP(B1565,辅助信息!E:I,3,FALSE)</f>
        <v>（华西萌海科创农业生态谷）成都市简阳市白金山水库</v>
      </c>
      <c r="J1565" s="122" t="str">
        <f>VLOOKUP(B1565,辅助信息!E:I,4,FALSE)</f>
        <v>石清国</v>
      </c>
      <c r="K1565" s="122">
        <f>VLOOKUP(J1565,辅助信息!H:I,2,FALSE)</f>
        <v>13458642015</v>
      </c>
      <c r="L1565" s="124" t="str">
        <f>VLOOKUP(B1565,辅助信息!E:J,6,FALSE)</f>
        <v>优先威钢,我方卸车,新老国标钢厂不加价可直发</v>
      </c>
      <c r="M1565" s="93">
        <v>45794</v>
      </c>
      <c r="O1565" s="64">
        <f ca="1" t="shared" si="78"/>
        <v>0</v>
      </c>
      <c r="P1565" s="64">
        <f ca="1" t="shared" si="77"/>
        <v>177</v>
      </c>
      <c r="Q1565" s="29" t="str">
        <f>VLOOKUP(B1565,辅助信息!E:M,9,FALSE)</f>
        <v>ZTWM-CDGS-XS-2024-0092-华西-萌海科创农业生态谷</v>
      </c>
      <c r="R1565" s="29" t="str">
        <f>_xlfn._xlws.FILTER(辅助信息!D:D,辅助信息!E:E=B1565)</f>
        <v>华西萌海-科创农业生态谷</v>
      </c>
    </row>
    <row r="1566" hidden="1" spans="2:18">
      <c r="B1566" s="40" t="s">
        <v>17</v>
      </c>
      <c r="C1566" s="72">
        <v>45793</v>
      </c>
      <c r="D1566" s="122" t="str">
        <f>VLOOKUP(B1566,辅助信息!E:K,7,FALSE)</f>
        <v>JWDDCD2024101600090</v>
      </c>
      <c r="E1566" s="122" t="str">
        <f>VLOOKUP(F1566,辅助信息!A:B,2,FALSE)</f>
        <v>盘螺</v>
      </c>
      <c r="F1566" s="40" t="s">
        <v>49</v>
      </c>
      <c r="G1566" s="36">
        <v>14</v>
      </c>
      <c r="H1566" s="123">
        <f>_xlfn.XLOOKUP(C1566&amp;F1566&amp;I1566&amp;J1566,'[1]2025年已发货'!$F:$F&amp;'[1]2025年已发货'!$C:$C&amp;'[1]2025年已发货'!$G:$G&amp;'[1]2025年已发货'!$H:$H,'[1]2025年已发货'!$E:$E,"未发货")</f>
        <v>14</v>
      </c>
      <c r="I1566" s="122" t="str">
        <f>VLOOKUP(B1566,辅助信息!E:I,3,FALSE)</f>
        <v>（达州市公共卫生临床医疗中心项目-一标-1号制作房）达州市通川区西外复兴镇公共卫生临床医疗中心项目</v>
      </c>
      <c r="J1566" s="122" t="str">
        <f>VLOOKUP(B1566,辅助信息!E:I,4,FALSE)</f>
        <v>潘建发</v>
      </c>
      <c r="K1566" s="122">
        <f>VLOOKUP(J1566,辅助信息!H:I,2,FALSE)</f>
        <v>13658059919</v>
      </c>
      <c r="L1566" s="124" t="str">
        <f>VLOOKUP(B1566,辅助信息!E:J,6,FALSE)</f>
        <v>提前联系到场规格,一天到场车辆不低于2车</v>
      </c>
      <c r="M1566" s="93">
        <v>45793</v>
      </c>
      <c r="O1566" s="64">
        <f ca="1" t="shared" si="78"/>
        <v>0</v>
      </c>
      <c r="P1566" s="64">
        <f ca="1" t="shared" si="77"/>
        <v>178</v>
      </c>
      <c r="Q1566" s="29" t="str">
        <f>VLOOKUP(B1566,辅助信息!E:M,9,FALSE)</f>
        <v>ZTWM-CDGS-XS-2024-0205-五冶钢构-达州市通川区西外复兴镇及临近片区建设项目</v>
      </c>
      <c r="R1566" s="29" t="str">
        <f>_xlfn._xlws.FILTER(辅助信息!D:D,辅助信息!E:E=B1566)</f>
        <v>五冶钢构达州市公共卫生临床医疗中心项目</v>
      </c>
    </row>
    <row r="1567" hidden="1" spans="2:18">
      <c r="B1567" s="40" t="s">
        <v>17</v>
      </c>
      <c r="C1567" s="72">
        <v>45793</v>
      </c>
      <c r="D1567" s="122" t="str">
        <f>VLOOKUP(B1567,辅助信息!E:K,7,FALSE)</f>
        <v>JWDDCD2024101600090</v>
      </c>
      <c r="E1567" s="122" t="str">
        <f>VLOOKUP(F1567,辅助信息!A:B,2,FALSE)</f>
        <v>盘螺</v>
      </c>
      <c r="F1567" s="40" t="s">
        <v>41</v>
      </c>
      <c r="G1567" s="36">
        <v>7</v>
      </c>
      <c r="H1567" s="123">
        <f>_xlfn.XLOOKUP(C1567&amp;F1567&amp;I1567&amp;J1567,'[1]2025年已发货'!$F:$F&amp;'[1]2025年已发货'!$C:$C&amp;'[1]2025年已发货'!$G:$G&amp;'[1]2025年已发货'!$H:$H,'[1]2025年已发货'!$E:$E,"未发货")</f>
        <v>7</v>
      </c>
      <c r="I1567" s="122" t="str">
        <f>VLOOKUP(B1567,辅助信息!E:I,3,FALSE)</f>
        <v>（达州市公共卫生临床医疗中心项目-一标-1号制作房）达州市通川区西外复兴镇公共卫生临床医疗中心项目</v>
      </c>
      <c r="J1567" s="122" t="str">
        <f>VLOOKUP(B1567,辅助信息!E:I,4,FALSE)</f>
        <v>潘建发</v>
      </c>
      <c r="K1567" s="122">
        <f>VLOOKUP(J1567,辅助信息!H:I,2,FALSE)</f>
        <v>13658059919</v>
      </c>
      <c r="L1567" s="124" t="str">
        <f>VLOOKUP(B1567,辅助信息!E:J,6,FALSE)</f>
        <v>提前联系到场规格,一天到场车辆不低于2车</v>
      </c>
      <c r="M1567" s="93">
        <v>45793</v>
      </c>
      <c r="O1567" s="64">
        <f ca="1" t="shared" si="78"/>
        <v>0</v>
      </c>
      <c r="P1567" s="64">
        <f ca="1" t="shared" si="77"/>
        <v>178</v>
      </c>
      <c r="Q1567" s="29" t="str">
        <f>VLOOKUP(B1567,辅助信息!E:M,9,FALSE)</f>
        <v>ZTWM-CDGS-XS-2024-0205-五冶钢构-达州市通川区西外复兴镇及临近片区建设项目</v>
      </c>
      <c r="R1567" s="29" t="str">
        <f>_xlfn._xlws.FILTER(辅助信息!D:D,辅助信息!E:E=B1567)</f>
        <v>五冶钢构达州市公共卫生临床医疗中心项目</v>
      </c>
    </row>
    <row r="1568" hidden="1" spans="2:18">
      <c r="B1568" s="40" t="s">
        <v>17</v>
      </c>
      <c r="C1568" s="72">
        <v>45793</v>
      </c>
      <c r="D1568" s="122" t="str">
        <f>VLOOKUP(B1568,辅助信息!E:K,7,FALSE)</f>
        <v>JWDDCD2024101600090</v>
      </c>
      <c r="E1568" s="122" t="str">
        <f>VLOOKUP(F1568,辅助信息!A:B,2,FALSE)</f>
        <v>螺纹钢</v>
      </c>
      <c r="F1568" s="40" t="s">
        <v>27</v>
      </c>
      <c r="G1568" s="36">
        <v>2</v>
      </c>
      <c r="H1568" s="123">
        <f>_xlfn.XLOOKUP(C1568&amp;F1568&amp;I1568&amp;J1568,'[1]2025年已发货'!$F:$F&amp;'[1]2025年已发货'!$C:$C&amp;'[1]2025年已发货'!$G:$G&amp;'[1]2025年已发货'!$H:$H,'[1]2025年已发货'!$E:$E,"未发货")</f>
        <v>2</v>
      </c>
      <c r="I1568" s="122" t="str">
        <f>VLOOKUP(B1568,辅助信息!E:I,3,FALSE)</f>
        <v>（达州市公共卫生临床医疗中心项目-一标-1号制作房）达州市通川区西外复兴镇公共卫生临床医疗中心项目</v>
      </c>
      <c r="J1568" s="122" t="str">
        <f>VLOOKUP(B1568,辅助信息!E:I,4,FALSE)</f>
        <v>潘建发</v>
      </c>
      <c r="K1568" s="122">
        <f>VLOOKUP(J1568,辅助信息!H:I,2,FALSE)</f>
        <v>13658059919</v>
      </c>
      <c r="L1568" s="124" t="str">
        <f>VLOOKUP(B1568,辅助信息!E:J,6,FALSE)</f>
        <v>提前联系到场规格,一天到场车辆不低于2车</v>
      </c>
      <c r="M1568" s="93">
        <v>45793</v>
      </c>
      <c r="O1568" s="64">
        <f ca="1" t="shared" si="78"/>
        <v>0</v>
      </c>
      <c r="P1568" s="64">
        <f ca="1" t="shared" si="77"/>
        <v>178</v>
      </c>
      <c r="Q1568" s="29" t="str">
        <f>VLOOKUP(B1568,辅助信息!E:M,9,FALSE)</f>
        <v>ZTWM-CDGS-XS-2024-0205-五冶钢构-达州市通川区西外复兴镇及临近片区建设项目</v>
      </c>
      <c r="R1568" s="29" t="str">
        <f>_xlfn._xlws.FILTER(辅助信息!D:D,辅助信息!E:E=B1568)</f>
        <v>五冶钢构达州市公共卫生临床医疗中心项目</v>
      </c>
    </row>
    <row r="1569" hidden="1" spans="2:18">
      <c r="B1569" s="40" t="s">
        <v>17</v>
      </c>
      <c r="C1569" s="72">
        <v>45793</v>
      </c>
      <c r="D1569" s="122" t="str">
        <f>VLOOKUP(B1569,辅助信息!E:K,7,FALSE)</f>
        <v>JWDDCD2024101600090</v>
      </c>
      <c r="E1569" s="122" t="str">
        <f>VLOOKUP(F1569,辅助信息!A:B,2,FALSE)</f>
        <v>螺纹钢</v>
      </c>
      <c r="F1569" s="40" t="s">
        <v>19</v>
      </c>
      <c r="G1569" s="36">
        <v>2</v>
      </c>
      <c r="H1569" s="123">
        <f>_xlfn.XLOOKUP(C1569&amp;F1569&amp;I1569&amp;J1569,'[1]2025年已发货'!$F:$F&amp;'[1]2025年已发货'!$C:$C&amp;'[1]2025年已发货'!$G:$G&amp;'[1]2025年已发货'!$H:$H,'[1]2025年已发货'!$E:$E,"未发货")</f>
        <v>2</v>
      </c>
      <c r="I1569" s="122" t="str">
        <f>VLOOKUP(B1569,辅助信息!E:I,3,FALSE)</f>
        <v>（达州市公共卫生临床医疗中心项目-一标-1号制作房）达州市通川区西外复兴镇公共卫生临床医疗中心项目</v>
      </c>
      <c r="J1569" s="122" t="str">
        <f>VLOOKUP(B1569,辅助信息!E:I,4,FALSE)</f>
        <v>潘建发</v>
      </c>
      <c r="K1569" s="122">
        <f>VLOOKUP(J1569,辅助信息!H:I,2,FALSE)</f>
        <v>13658059919</v>
      </c>
      <c r="L1569" s="124" t="str">
        <f>VLOOKUP(B1569,辅助信息!E:J,6,FALSE)</f>
        <v>提前联系到场规格,一天到场车辆不低于2车</v>
      </c>
      <c r="M1569" s="93">
        <v>45793</v>
      </c>
      <c r="O1569" s="64">
        <f ca="1" t="shared" si="78"/>
        <v>0</v>
      </c>
      <c r="P1569" s="64">
        <f ca="1" t="shared" si="77"/>
        <v>178</v>
      </c>
      <c r="Q1569" s="29" t="str">
        <f>VLOOKUP(B1569,辅助信息!E:M,9,FALSE)</f>
        <v>ZTWM-CDGS-XS-2024-0205-五冶钢构-达州市通川区西外复兴镇及临近片区建设项目</v>
      </c>
      <c r="R1569" s="29" t="str">
        <f>_xlfn._xlws.FILTER(辅助信息!D:D,辅助信息!E:E=B1569)</f>
        <v>五冶钢构达州市公共卫生临床医疗中心项目</v>
      </c>
    </row>
    <row r="1570" hidden="1" spans="2:18">
      <c r="B1570" s="40" t="s">
        <v>151</v>
      </c>
      <c r="C1570" s="72">
        <v>45793</v>
      </c>
      <c r="D1570" s="122" t="str">
        <f>VLOOKUP(B1570,辅助信息!E:K,7,FALSE)</f>
        <v>JWDDCD2025051000019</v>
      </c>
      <c r="E1570" s="122" t="str">
        <f>VLOOKUP(F1570,辅助信息!A:B,2,FALSE)</f>
        <v>螺纹钢</v>
      </c>
      <c r="F1570" s="40" t="s">
        <v>19</v>
      </c>
      <c r="G1570" s="36">
        <v>35</v>
      </c>
      <c r="H1570" s="123">
        <f>_xlfn.XLOOKUP(C1570&amp;F1570&amp;I1570&amp;J1570,'[1]2025年已发货'!$F:$F&amp;'[1]2025年已发货'!$C:$C&amp;'[1]2025年已发货'!$G:$G&amp;'[1]2025年已发货'!$H:$H,'[1]2025年已发货'!$E:$E,"未发货")</f>
        <v>35</v>
      </c>
      <c r="I1570" s="122" t="str">
        <f>VLOOKUP(B1570,辅助信息!E:I,3,FALSE)</f>
        <v>(五冶钢构医学科学产业园建设项目房建一部-四标（3-7）)四川省南充市顺庆区搬罾街道学府大道二段</v>
      </c>
      <c r="J1570" s="122" t="str">
        <f>VLOOKUP(B1570,辅助信息!E:I,4,FALSE)</f>
        <v>胡泽宇</v>
      </c>
      <c r="K1570" s="122">
        <f>VLOOKUP(J1570,辅助信息!H:I,2,FALSE)</f>
        <v>18141337338</v>
      </c>
      <c r="L1570" s="124" t="str">
        <f>VLOOKUP(B1570,辅助信息!E:J,6,FALSE)</f>
        <v>送货单：送货单位：南充思临新材料科技有限公司,收货单位：五冶集团川北(南充)建设有限公司,项目名称：南充医学科学产业园,送货车型13米,装货前联系收货人核实到场规格</v>
      </c>
      <c r="M1570" s="93">
        <v>45793</v>
      </c>
      <c r="O1570" s="64">
        <f ca="1" t="shared" ref="O1570:O1591" si="79">IF(OR(M1570="",N1570&lt;&gt;""),"",MAX(M1570-TODAY(),0))</f>
        <v>0</v>
      </c>
      <c r="P1570" s="64">
        <f ca="1" t="shared" ref="P1570:P1591" si="80">IF(M1570="","",IF(N1570&lt;&gt;"",MAX(N1570-M1570,0),IF(TODAY()&gt;M1570,TODAY()-M1570,0)))</f>
        <v>178</v>
      </c>
      <c r="Q1570" s="29" t="str">
        <f>VLOOKUP(B1570,辅助信息!E:M,9,FALSE)</f>
        <v>ZTWM-CDGS-XS-2024-0248-五冶钢构-南充市医学院项目</v>
      </c>
      <c r="R1570" s="29" t="str">
        <f>_xlfn._xlws.FILTER(辅助信息!D:D,辅助信息!E:E=B1570)</f>
        <v>五冶钢构南充医学科学产业园建设项目</v>
      </c>
    </row>
    <row r="1571" hidden="1" spans="2:18">
      <c r="B1571" s="40" t="s">
        <v>81</v>
      </c>
      <c r="C1571" s="72">
        <v>45793</v>
      </c>
      <c r="D1571" s="122" t="str">
        <f>VLOOKUP(B1571,辅助信息!E:K,7,FALSE)</f>
        <v>JWDDCD2025060900080</v>
      </c>
      <c r="E1571" s="122" t="str">
        <f>VLOOKUP(F1571,辅助信息!A:B,2,FALSE)</f>
        <v>盘螺</v>
      </c>
      <c r="F1571" s="40" t="s">
        <v>49</v>
      </c>
      <c r="G1571" s="36">
        <v>2.5</v>
      </c>
      <c r="H1571" s="123" t="str">
        <f>_xlfn.XLOOKUP(C1571&amp;F1571&amp;I1571&amp;J1571,'[1]2025年已发货'!$F:$F&amp;'[1]2025年已发货'!$C:$C&amp;'[1]2025年已发货'!$G:$G&amp;'[1]2025年已发货'!$H:$H,'[1]2025年已发货'!$E:$E,"未发货")</f>
        <v>未发货</v>
      </c>
      <c r="I1571" s="122" t="str">
        <f>VLOOKUP(B1571,辅助信息!E:I,3,FALSE)</f>
        <v>（华西简阳西城嘉苑）四川省成都市简阳市简城街道高屋村</v>
      </c>
      <c r="J1571" s="122" t="str">
        <f>VLOOKUP(B1571,辅助信息!E:I,4,FALSE)</f>
        <v>张瀚镭</v>
      </c>
      <c r="K1571" s="122">
        <f>VLOOKUP(J1571,辅助信息!H:I,2,FALSE)</f>
        <v>15884666220</v>
      </c>
      <c r="L1571" s="124" t="str">
        <f>VLOOKUP(B1571,辅助信息!E:J,6,FALSE)</f>
        <v>现场禁止使用氢能源挂车！优先威钢发货,我方卸车,新老国标钢厂不加价可直发，因陕钢多次出现磅差，项目拒绝使用</v>
      </c>
      <c r="M1571" s="93">
        <v>45797</v>
      </c>
      <c r="O1571" s="64">
        <f ca="1" t="shared" si="79"/>
        <v>0</v>
      </c>
      <c r="P1571" s="64">
        <f ca="1" t="shared" si="80"/>
        <v>174</v>
      </c>
      <c r="Q1571" s="29" t="str">
        <f>VLOOKUP(B1571,辅助信息!E:M,9,FALSE)</f>
        <v>ZTWM-CDGS-XS-2024-0030-华西集采-简州大道</v>
      </c>
      <c r="R1571" s="29" t="str">
        <f>_xlfn._xlws.FILTER(辅助信息!D:D,辅助信息!E:E=B1571)</f>
        <v>华西简阳西城嘉苑</v>
      </c>
    </row>
    <row r="1572" hidden="1" spans="2:18">
      <c r="B1572" s="40" t="s">
        <v>81</v>
      </c>
      <c r="C1572" s="72">
        <v>45793</v>
      </c>
      <c r="D1572" s="122" t="str">
        <f>VLOOKUP(B1572,辅助信息!E:K,7,FALSE)</f>
        <v>JWDDCD2025060900080</v>
      </c>
      <c r="E1572" s="122" t="str">
        <f>VLOOKUP(F1572,辅助信息!A:B,2,FALSE)</f>
        <v>盘螺</v>
      </c>
      <c r="F1572" s="40" t="s">
        <v>40</v>
      </c>
      <c r="G1572" s="36">
        <v>17</v>
      </c>
      <c r="H1572" s="123" t="str">
        <f>_xlfn.XLOOKUP(C1572&amp;F1572&amp;I1572&amp;J1572,'[1]2025年已发货'!$F:$F&amp;'[1]2025年已发货'!$C:$C&amp;'[1]2025年已发货'!$G:$G&amp;'[1]2025年已发货'!$H:$H,'[1]2025年已发货'!$E:$E,"未发货")</f>
        <v>未发货</v>
      </c>
      <c r="I1572" s="122" t="str">
        <f>VLOOKUP(B1572,辅助信息!E:I,3,FALSE)</f>
        <v>（华西简阳西城嘉苑）四川省成都市简阳市简城街道高屋村</v>
      </c>
      <c r="J1572" s="122" t="str">
        <f>VLOOKUP(B1572,辅助信息!E:I,4,FALSE)</f>
        <v>张瀚镭</v>
      </c>
      <c r="K1572" s="122">
        <f>VLOOKUP(J1572,辅助信息!H:I,2,FALSE)</f>
        <v>15884666220</v>
      </c>
      <c r="L1572" s="124" t="str">
        <f>VLOOKUP(B1572,辅助信息!E:J,6,FALSE)</f>
        <v>现场禁止使用氢能源挂车！优先威钢发货,我方卸车,新老国标钢厂不加价可直发，因陕钢多次出现磅差，项目拒绝使用</v>
      </c>
      <c r="M1572" s="93">
        <v>45797</v>
      </c>
      <c r="O1572" s="64">
        <f ca="1" t="shared" si="79"/>
        <v>0</v>
      </c>
      <c r="P1572" s="64">
        <f ca="1" t="shared" si="80"/>
        <v>174</v>
      </c>
      <c r="Q1572" s="29" t="str">
        <f>VLOOKUP(B1572,辅助信息!E:M,9,FALSE)</f>
        <v>ZTWM-CDGS-XS-2024-0030-华西集采-简州大道</v>
      </c>
      <c r="R1572" s="29" t="str">
        <f>_xlfn._xlws.FILTER(辅助信息!D:D,辅助信息!E:E=B1572)</f>
        <v>华西简阳西城嘉苑</v>
      </c>
    </row>
    <row r="1573" hidden="1" spans="2:18">
      <c r="B1573" s="40" t="s">
        <v>81</v>
      </c>
      <c r="C1573" s="72">
        <v>45793</v>
      </c>
      <c r="D1573" s="122" t="str">
        <f>VLOOKUP(B1573,辅助信息!E:K,7,FALSE)</f>
        <v>JWDDCD2025060900080</v>
      </c>
      <c r="E1573" s="122" t="str">
        <f>VLOOKUP(F1573,辅助信息!A:B,2,FALSE)</f>
        <v>盘螺</v>
      </c>
      <c r="F1573" s="40" t="s">
        <v>26</v>
      </c>
      <c r="G1573" s="36">
        <v>35</v>
      </c>
      <c r="H1573" s="123" t="str">
        <f>_xlfn.XLOOKUP(C1573&amp;F1573&amp;I1573&amp;J1573,'[1]2025年已发货'!$F:$F&amp;'[1]2025年已发货'!$C:$C&amp;'[1]2025年已发货'!$G:$G&amp;'[1]2025年已发货'!$H:$H,'[1]2025年已发货'!$E:$E,"未发货")</f>
        <v>未发货</v>
      </c>
      <c r="I1573" s="122" t="str">
        <f>VLOOKUP(B1573,辅助信息!E:I,3,FALSE)</f>
        <v>（华西简阳西城嘉苑）四川省成都市简阳市简城街道高屋村</v>
      </c>
      <c r="J1573" s="122" t="str">
        <f>VLOOKUP(B1573,辅助信息!E:I,4,FALSE)</f>
        <v>张瀚镭</v>
      </c>
      <c r="K1573" s="122">
        <f>VLOOKUP(J1573,辅助信息!H:I,2,FALSE)</f>
        <v>15884666220</v>
      </c>
      <c r="L1573" s="124" t="str">
        <f>VLOOKUP(B1573,辅助信息!E:J,6,FALSE)</f>
        <v>现场禁止使用氢能源挂车！优先威钢发货,我方卸车,新老国标钢厂不加价可直发，因陕钢多次出现磅差，项目拒绝使用</v>
      </c>
      <c r="M1573" s="93">
        <v>45797</v>
      </c>
      <c r="O1573" s="64">
        <f ca="1" t="shared" si="79"/>
        <v>0</v>
      </c>
      <c r="P1573" s="64">
        <f ca="1" t="shared" si="80"/>
        <v>174</v>
      </c>
      <c r="Q1573" s="29" t="str">
        <f>VLOOKUP(B1573,辅助信息!E:M,9,FALSE)</f>
        <v>ZTWM-CDGS-XS-2024-0030-华西集采-简州大道</v>
      </c>
      <c r="R1573" s="29" t="str">
        <f>_xlfn._xlws.FILTER(辅助信息!D:D,辅助信息!E:E=B1573)</f>
        <v>华西简阳西城嘉苑</v>
      </c>
    </row>
    <row r="1574" hidden="1" spans="2:18">
      <c r="B1574" s="40" t="s">
        <v>81</v>
      </c>
      <c r="C1574" s="72">
        <v>45793</v>
      </c>
      <c r="D1574" s="122" t="str">
        <f>VLOOKUP(B1574,辅助信息!E:K,7,FALSE)</f>
        <v>JWDDCD2025060900080</v>
      </c>
      <c r="E1574" s="122" t="str">
        <f>VLOOKUP(F1574,辅助信息!A:B,2,FALSE)</f>
        <v>螺纹钢</v>
      </c>
      <c r="F1574" s="40" t="s">
        <v>19</v>
      </c>
      <c r="G1574" s="36">
        <v>7</v>
      </c>
      <c r="H1574" s="123">
        <f>_xlfn.XLOOKUP(C1574&amp;F1574&amp;I1574&amp;J1574,'[1]2025年已发货'!$F:$F&amp;'[1]2025年已发货'!$C:$C&amp;'[1]2025年已发货'!$G:$G&amp;'[1]2025年已发货'!$H:$H,'[1]2025年已发货'!$E:$E,"未发货")</f>
        <v>6</v>
      </c>
      <c r="I1574" s="122" t="str">
        <f>VLOOKUP(B1574,辅助信息!E:I,3,FALSE)</f>
        <v>（华西简阳西城嘉苑）四川省成都市简阳市简城街道高屋村</v>
      </c>
      <c r="J1574" s="122" t="str">
        <f>VLOOKUP(B1574,辅助信息!E:I,4,FALSE)</f>
        <v>张瀚镭</v>
      </c>
      <c r="K1574" s="122">
        <f>VLOOKUP(J1574,辅助信息!H:I,2,FALSE)</f>
        <v>15884666220</v>
      </c>
      <c r="L1574" s="124" t="str">
        <f>VLOOKUP(B1574,辅助信息!E:J,6,FALSE)</f>
        <v>现场禁止使用氢能源挂车！优先威钢发货,我方卸车,新老国标钢厂不加价可直发，因陕钢多次出现磅差，项目拒绝使用</v>
      </c>
      <c r="M1574" s="93">
        <v>45797</v>
      </c>
      <c r="O1574" s="64">
        <f ca="1" t="shared" si="79"/>
        <v>0</v>
      </c>
      <c r="P1574" s="64">
        <f ca="1" t="shared" si="80"/>
        <v>174</v>
      </c>
      <c r="Q1574" s="29" t="str">
        <f>VLOOKUP(B1574,辅助信息!E:M,9,FALSE)</f>
        <v>ZTWM-CDGS-XS-2024-0030-华西集采-简州大道</v>
      </c>
      <c r="R1574" s="29" t="str">
        <f>_xlfn._xlws.FILTER(辅助信息!D:D,辅助信息!E:E=B1574)</f>
        <v>华西简阳西城嘉苑</v>
      </c>
    </row>
    <row r="1575" hidden="1" spans="2:18">
      <c r="B1575" s="40" t="s">
        <v>81</v>
      </c>
      <c r="C1575" s="72">
        <v>45793</v>
      </c>
      <c r="D1575" s="122" t="str">
        <f>VLOOKUP(B1575,辅助信息!E:K,7,FALSE)</f>
        <v>JWDDCD2025060900080</v>
      </c>
      <c r="E1575" s="122" t="str">
        <f>VLOOKUP(F1575,辅助信息!A:B,2,FALSE)</f>
        <v>螺纹钢</v>
      </c>
      <c r="F1575" s="40" t="s">
        <v>32</v>
      </c>
      <c r="G1575" s="36">
        <v>18</v>
      </c>
      <c r="H1575" s="123">
        <f>_xlfn.XLOOKUP(C1575&amp;F1575&amp;I1575&amp;J1575,'[1]2025年已发货'!$F:$F&amp;'[1]2025年已发货'!$C:$C&amp;'[1]2025年已发货'!$G:$G&amp;'[1]2025年已发货'!$H:$H,'[1]2025年已发货'!$E:$E,"未发货")</f>
        <v>15</v>
      </c>
      <c r="I1575" s="122" t="str">
        <f>VLOOKUP(B1575,辅助信息!E:I,3,FALSE)</f>
        <v>（华西简阳西城嘉苑）四川省成都市简阳市简城街道高屋村</v>
      </c>
      <c r="J1575" s="122" t="str">
        <f>VLOOKUP(B1575,辅助信息!E:I,4,FALSE)</f>
        <v>张瀚镭</v>
      </c>
      <c r="K1575" s="122">
        <f>VLOOKUP(J1575,辅助信息!H:I,2,FALSE)</f>
        <v>15884666220</v>
      </c>
      <c r="L1575" s="124" t="str">
        <f>VLOOKUP(B1575,辅助信息!E:J,6,FALSE)</f>
        <v>现场禁止使用氢能源挂车！优先威钢发货,我方卸车,新老国标钢厂不加价可直发，因陕钢多次出现磅差，项目拒绝使用</v>
      </c>
      <c r="M1575" s="93">
        <v>45797</v>
      </c>
      <c r="O1575" s="64">
        <f ca="1" t="shared" si="79"/>
        <v>0</v>
      </c>
      <c r="P1575" s="64">
        <f ca="1" t="shared" si="80"/>
        <v>174</v>
      </c>
      <c r="Q1575" s="29" t="str">
        <f>VLOOKUP(B1575,辅助信息!E:M,9,FALSE)</f>
        <v>ZTWM-CDGS-XS-2024-0030-华西集采-简州大道</v>
      </c>
      <c r="R1575" s="29" t="str">
        <f>_xlfn._xlws.FILTER(辅助信息!D:D,辅助信息!E:E=B1575)</f>
        <v>华西简阳西城嘉苑</v>
      </c>
    </row>
    <row r="1576" hidden="1" spans="2:18">
      <c r="B1576" s="40" t="s">
        <v>81</v>
      </c>
      <c r="C1576" s="72">
        <v>45793</v>
      </c>
      <c r="D1576" s="122" t="str">
        <f>VLOOKUP(B1576,辅助信息!E:K,7,FALSE)</f>
        <v>JWDDCD2025060900080</v>
      </c>
      <c r="E1576" s="122" t="str">
        <f>VLOOKUP(F1576,辅助信息!A:B,2,FALSE)</f>
        <v>螺纹钢</v>
      </c>
      <c r="F1576" s="40" t="s">
        <v>30</v>
      </c>
      <c r="G1576" s="36">
        <v>9</v>
      </c>
      <c r="H1576" s="123">
        <f>_xlfn.XLOOKUP(C1576&amp;F1576&amp;I1576&amp;J1576,'[1]2025年已发货'!$F:$F&amp;'[1]2025年已发货'!$C:$C&amp;'[1]2025年已发货'!$G:$G&amp;'[1]2025年已发货'!$H:$H,'[1]2025年已发货'!$E:$E,"未发货")</f>
        <v>9</v>
      </c>
      <c r="I1576" s="122" t="str">
        <f>VLOOKUP(B1576,辅助信息!E:I,3,FALSE)</f>
        <v>（华西简阳西城嘉苑）四川省成都市简阳市简城街道高屋村</v>
      </c>
      <c r="J1576" s="122" t="str">
        <f>VLOOKUP(B1576,辅助信息!E:I,4,FALSE)</f>
        <v>张瀚镭</v>
      </c>
      <c r="K1576" s="122">
        <f>VLOOKUP(J1576,辅助信息!H:I,2,FALSE)</f>
        <v>15884666220</v>
      </c>
      <c r="L1576" s="124" t="str">
        <f>VLOOKUP(B1576,辅助信息!E:J,6,FALSE)</f>
        <v>现场禁止使用氢能源挂车！优先威钢发货,我方卸车,新老国标钢厂不加价可直发，因陕钢多次出现磅差，项目拒绝使用</v>
      </c>
      <c r="M1576" s="93">
        <v>45797</v>
      </c>
      <c r="O1576" s="64">
        <f ca="1" t="shared" si="79"/>
        <v>0</v>
      </c>
      <c r="P1576" s="64">
        <f ca="1" t="shared" si="80"/>
        <v>174</v>
      </c>
      <c r="Q1576" s="29" t="str">
        <f>VLOOKUP(B1576,辅助信息!E:M,9,FALSE)</f>
        <v>ZTWM-CDGS-XS-2024-0030-华西集采-简州大道</v>
      </c>
      <c r="R1576" s="29" t="str">
        <f>_xlfn._xlws.FILTER(辅助信息!D:D,辅助信息!E:E=B1576)</f>
        <v>华西简阳西城嘉苑</v>
      </c>
    </row>
    <row r="1577" hidden="1" spans="2:18">
      <c r="B1577" s="40" t="s">
        <v>81</v>
      </c>
      <c r="C1577" s="72">
        <v>45793</v>
      </c>
      <c r="D1577" s="122" t="str">
        <f>VLOOKUP(B1577,辅助信息!E:K,7,FALSE)</f>
        <v>JWDDCD2025060900080</v>
      </c>
      <c r="E1577" s="122" t="str">
        <f>VLOOKUP(F1577,辅助信息!A:B,2,FALSE)</f>
        <v>螺纹钢</v>
      </c>
      <c r="F1577" s="40" t="s">
        <v>33</v>
      </c>
      <c r="G1577" s="36">
        <v>7</v>
      </c>
      <c r="H1577" s="123">
        <f>_xlfn.XLOOKUP(C1577&amp;F1577&amp;I1577&amp;J1577,'[1]2025年已发货'!$F:$F&amp;'[1]2025年已发货'!$C:$C&amp;'[1]2025年已发货'!$G:$G&amp;'[1]2025年已发货'!$H:$H,'[1]2025年已发货'!$E:$E,"未发货")</f>
        <v>6</v>
      </c>
      <c r="I1577" s="122" t="str">
        <f>VLOOKUP(B1577,辅助信息!E:I,3,FALSE)</f>
        <v>（华西简阳西城嘉苑）四川省成都市简阳市简城街道高屋村</v>
      </c>
      <c r="J1577" s="122" t="str">
        <f>VLOOKUP(B1577,辅助信息!E:I,4,FALSE)</f>
        <v>张瀚镭</v>
      </c>
      <c r="K1577" s="122">
        <f>VLOOKUP(J1577,辅助信息!H:I,2,FALSE)</f>
        <v>15884666220</v>
      </c>
      <c r="L1577" s="124" t="str">
        <f>VLOOKUP(B1577,辅助信息!E:J,6,FALSE)</f>
        <v>现场禁止使用氢能源挂车！优先威钢发货,我方卸车,新老国标钢厂不加价可直发，因陕钢多次出现磅差，项目拒绝使用</v>
      </c>
      <c r="M1577" s="93">
        <v>45797</v>
      </c>
      <c r="O1577" s="64">
        <f ca="1" t="shared" si="79"/>
        <v>0</v>
      </c>
      <c r="P1577" s="64">
        <f ca="1" t="shared" si="80"/>
        <v>174</v>
      </c>
      <c r="Q1577" s="29" t="str">
        <f>VLOOKUP(B1577,辅助信息!E:M,9,FALSE)</f>
        <v>ZTWM-CDGS-XS-2024-0030-华西集采-简州大道</v>
      </c>
      <c r="R1577" s="29" t="str">
        <f>_xlfn._xlws.FILTER(辅助信息!D:D,辅助信息!E:E=B1577)</f>
        <v>华西简阳西城嘉苑</v>
      </c>
    </row>
    <row r="1578" hidden="1" spans="2:18">
      <c r="B1578" s="40" t="s">
        <v>81</v>
      </c>
      <c r="C1578" s="72">
        <v>45793</v>
      </c>
      <c r="D1578" s="122" t="str">
        <f>VLOOKUP(B1578,辅助信息!E:K,7,FALSE)</f>
        <v>JWDDCD2025060900080</v>
      </c>
      <c r="E1578" s="122" t="str">
        <f>VLOOKUP(F1578,辅助信息!A:B,2,FALSE)</f>
        <v>螺纹钢</v>
      </c>
      <c r="F1578" s="40" t="s">
        <v>28</v>
      </c>
      <c r="G1578" s="36">
        <v>2.5</v>
      </c>
      <c r="H1578" s="123">
        <f>_xlfn.XLOOKUP(C1578&amp;F1578&amp;I1578&amp;J1578,'[1]2025年已发货'!$F:$F&amp;'[1]2025年已发货'!$C:$C&amp;'[1]2025年已发货'!$G:$G&amp;'[1]2025年已发货'!$H:$H,'[1]2025年已发货'!$E:$E,"未发货")</f>
        <v>3</v>
      </c>
      <c r="I1578" s="122" t="str">
        <f>VLOOKUP(B1578,辅助信息!E:I,3,FALSE)</f>
        <v>（华西简阳西城嘉苑）四川省成都市简阳市简城街道高屋村</v>
      </c>
      <c r="J1578" s="122" t="str">
        <f>VLOOKUP(B1578,辅助信息!E:I,4,FALSE)</f>
        <v>张瀚镭</v>
      </c>
      <c r="K1578" s="122">
        <f>VLOOKUP(J1578,辅助信息!H:I,2,FALSE)</f>
        <v>15884666220</v>
      </c>
      <c r="L1578" s="124" t="str">
        <f>VLOOKUP(B1578,辅助信息!E:J,6,FALSE)</f>
        <v>现场禁止使用氢能源挂车！优先威钢发货,我方卸车,新老国标钢厂不加价可直发，因陕钢多次出现磅差，项目拒绝使用</v>
      </c>
      <c r="M1578" s="93">
        <v>45797</v>
      </c>
      <c r="O1578" s="64">
        <f ca="1" t="shared" si="79"/>
        <v>0</v>
      </c>
      <c r="P1578" s="64">
        <f ca="1" t="shared" si="80"/>
        <v>174</v>
      </c>
      <c r="Q1578" s="29" t="str">
        <f>VLOOKUP(B1578,辅助信息!E:M,9,FALSE)</f>
        <v>ZTWM-CDGS-XS-2024-0030-华西集采-简州大道</v>
      </c>
      <c r="R1578" s="29" t="str">
        <f>_xlfn._xlws.FILTER(辅助信息!D:D,辅助信息!E:E=B1578)</f>
        <v>华西简阳西城嘉苑</v>
      </c>
    </row>
    <row r="1579" hidden="1" spans="2:18">
      <c r="B1579" s="40" t="s">
        <v>81</v>
      </c>
      <c r="C1579" s="72">
        <v>45793</v>
      </c>
      <c r="D1579" s="122" t="str">
        <f>VLOOKUP(B1579,辅助信息!E:K,7,FALSE)</f>
        <v>JWDDCD2025060900080</v>
      </c>
      <c r="E1579" s="122" t="str">
        <f>VLOOKUP(F1579,辅助信息!A:B,2,FALSE)</f>
        <v>螺纹钢</v>
      </c>
      <c r="F1579" s="40" t="s">
        <v>18</v>
      </c>
      <c r="G1579" s="36">
        <v>2.5</v>
      </c>
      <c r="H1579" s="123">
        <f>_xlfn.XLOOKUP(C1579&amp;F1579&amp;I1579&amp;J1579,'[1]2025年已发货'!$F:$F&amp;'[1]2025年已发货'!$C:$C&amp;'[1]2025年已发货'!$G:$G&amp;'[1]2025年已发货'!$H:$H,'[1]2025年已发货'!$E:$E,"未发货")</f>
        <v>3</v>
      </c>
      <c r="I1579" s="122" t="str">
        <f>VLOOKUP(B1579,辅助信息!E:I,3,FALSE)</f>
        <v>（华西简阳西城嘉苑）四川省成都市简阳市简城街道高屋村</v>
      </c>
      <c r="J1579" s="122" t="str">
        <f>VLOOKUP(B1579,辅助信息!E:I,4,FALSE)</f>
        <v>张瀚镭</v>
      </c>
      <c r="K1579" s="122">
        <f>VLOOKUP(J1579,辅助信息!H:I,2,FALSE)</f>
        <v>15884666220</v>
      </c>
      <c r="L1579" s="124" t="str">
        <f>VLOOKUP(B1579,辅助信息!E:J,6,FALSE)</f>
        <v>现场禁止使用氢能源挂车！优先威钢发货,我方卸车,新老国标钢厂不加价可直发，因陕钢多次出现磅差，项目拒绝使用</v>
      </c>
      <c r="M1579" s="93">
        <v>45797</v>
      </c>
      <c r="O1579" s="64">
        <f ca="1" t="shared" si="79"/>
        <v>0</v>
      </c>
      <c r="P1579" s="64">
        <f ca="1" t="shared" si="80"/>
        <v>174</v>
      </c>
      <c r="Q1579" s="29" t="str">
        <f>VLOOKUP(B1579,辅助信息!E:M,9,FALSE)</f>
        <v>ZTWM-CDGS-XS-2024-0030-华西集采-简州大道</v>
      </c>
      <c r="R1579" s="29" t="str">
        <f>_xlfn._xlws.FILTER(辅助信息!D:D,辅助信息!E:E=B1579)</f>
        <v>华西简阳西城嘉苑</v>
      </c>
    </row>
    <row r="1580" hidden="1" spans="2:18">
      <c r="B1580" s="40" t="s">
        <v>81</v>
      </c>
      <c r="C1580" s="72">
        <v>45793</v>
      </c>
      <c r="D1580" s="122" t="str">
        <f>VLOOKUP(B1580,辅助信息!E:K,7,FALSE)</f>
        <v>JWDDCD2025060900080</v>
      </c>
      <c r="E1580" s="122" t="str">
        <f>VLOOKUP(F1580,辅助信息!A:B,2,FALSE)</f>
        <v>螺纹钢</v>
      </c>
      <c r="F1580" s="40" t="s">
        <v>66</v>
      </c>
      <c r="G1580" s="36">
        <v>2.5</v>
      </c>
      <c r="H1580" s="123">
        <f>_xlfn.XLOOKUP(C1580&amp;F1580&amp;I1580&amp;J1580,'[1]2025年已发货'!$F:$F&amp;'[1]2025年已发货'!$C:$C&amp;'[1]2025年已发货'!$G:$G&amp;'[1]2025年已发货'!$H:$H,'[1]2025年已发货'!$E:$E,"未发货")</f>
        <v>3</v>
      </c>
      <c r="I1580" s="122" t="str">
        <f>VLOOKUP(B1580,辅助信息!E:I,3,FALSE)</f>
        <v>（华西简阳西城嘉苑）四川省成都市简阳市简城街道高屋村</v>
      </c>
      <c r="J1580" s="122" t="str">
        <f>VLOOKUP(B1580,辅助信息!E:I,4,FALSE)</f>
        <v>张瀚镭</v>
      </c>
      <c r="K1580" s="122">
        <f>VLOOKUP(J1580,辅助信息!H:I,2,FALSE)</f>
        <v>15884666220</v>
      </c>
      <c r="L1580" s="124" t="str">
        <f>VLOOKUP(B1580,辅助信息!E:J,6,FALSE)</f>
        <v>现场禁止使用氢能源挂车！优先威钢发货,我方卸车,新老国标钢厂不加价可直发，因陕钢多次出现磅差，项目拒绝使用</v>
      </c>
      <c r="M1580" s="93">
        <v>45797</v>
      </c>
      <c r="O1580" s="64">
        <f ca="1" t="shared" si="79"/>
        <v>0</v>
      </c>
      <c r="P1580" s="64">
        <f ca="1" t="shared" si="80"/>
        <v>174</v>
      </c>
      <c r="Q1580" s="29" t="str">
        <f>VLOOKUP(B1580,辅助信息!E:M,9,FALSE)</f>
        <v>ZTWM-CDGS-XS-2024-0030-华西集采-简州大道</v>
      </c>
      <c r="R1580" s="29" t="str">
        <f>_xlfn._xlws.FILTER(辅助信息!D:D,辅助信息!E:E=B1580)</f>
        <v>华西简阳西城嘉苑</v>
      </c>
    </row>
    <row r="1581" hidden="1" spans="2:18">
      <c r="B1581" s="40" t="s">
        <v>81</v>
      </c>
      <c r="C1581" s="72">
        <v>45793</v>
      </c>
      <c r="D1581" s="122" t="str">
        <f>VLOOKUP(B1581,辅助信息!E:K,7,FALSE)</f>
        <v>JWDDCD2025060900080</v>
      </c>
      <c r="E1581" s="122" t="str">
        <f>VLOOKUP(F1581,辅助信息!A:B,2,FALSE)</f>
        <v>螺纹钢</v>
      </c>
      <c r="F1581" s="40" t="s">
        <v>82</v>
      </c>
      <c r="G1581" s="36">
        <v>2.5</v>
      </c>
      <c r="H1581" s="123">
        <f>_xlfn.XLOOKUP(C1581&amp;F1581&amp;I1581&amp;J1581,'[1]2025年已发货'!$F:$F&amp;'[1]2025年已发货'!$C:$C&amp;'[1]2025年已发货'!$G:$G&amp;'[1]2025年已发货'!$H:$H,'[1]2025年已发货'!$E:$E,"未发货")</f>
        <v>3</v>
      </c>
      <c r="I1581" s="122" t="str">
        <f>VLOOKUP(B1581,辅助信息!E:I,3,FALSE)</f>
        <v>（华西简阳西城嘉苑）四川省成都市简阳市简城街道高屋村</v>
      </c>
      <c r="J1581" s="122" t="str">
        <f>VLOOKUP(B1581,辅助信息!E:I,4,FALSE)</f>
        <v>张瀚镭</v>
      </c>
      <c r="K1581" s="122">
        <f>VLOOKUP(J1581,辅助信息!H:I,2,FALSE)</f>
        <v>15884666220</v>
      </c>
      <c r="L1581" s="124" t="str">
        <f>VLOOKUP(B1581,辅助信息!E:J,6,FALSE)</f>
        <v>现场禁止使用氢能源挂车！优先威钢发货,我方卸车,新老国标钢厂不加价可直发，因陕钢多次出现磅差，项目拒绝使用</v>
      </c>
      <c r="M1581" s="93">
        <v>45797</v>
      </c>
      <c r="O1581" s="64">
        <f ca="1" t="shared" si="79"/>
        <v>0</v>
      </c>
      <c r="P1581" s="64">
        <f ca="1" t="shared" si="80"/>
        <v>174</v>
      </c>
      <c r="Q1581" s="29" t="str">
        <f>VLOOKUP(B1581,辅助信息!E:M,9,FALSE)</f>
        <v>ZTWM-CDGS-XS-2024-0030-华西集采-简州大道</v>
      </c>
      <c r="R1581" s="29" t="str">
        <f>_xlfn._xlws.FILTER(辅助信息!D:D,辅助信息!E:E=B1581)</f>
        <v>华西简阳西城嘉苑</v>
      </c>
    </row>
    <row r="1582" hidden="1" spans="2:18">
      <c r="B1582" s="40" t="s">
        <v>81</v>
      </c>
      <c r="C1582" s="72">
        <v>45793</v>
      </c>
      <c r="D1582" s="122" t="str">
        <f>VLOOKUP(B1582,辅助信息!E:K,7,FALSE)</f>
        <v>JWDDCD2025060900080</v>
      </c>
      <c r="E1582" s="122" t="str">
        <f>VLOOKUP(F1582,辅助信息!A:B,2,FALSE)</f>
        <v>螺纹钢</v>
      </c>
      <c r="F1582" s="40" t="s">
        <v>45</v>
      </c>
      <c r="G1582" s="36">
        <v>2.5</v>
      </c>
      <c r="H1582" s="123">
        <f>_xlfn.XLOOKUP(C1582&amp;F1582&amp;I1582&amp;J1582,'[1]2025年已发货'!$F:$F&amp;'[1]2025年已发货'!$C:$C&amp;'[1]2025年已发货'!$G:$G&amp;'[1]2025年已发货'!$H:$H,'[1]2025年已发货'!$E:$E,"未发货")</f>
        <v>3</v>
      </c>
      <c r="I1582" s="122" t="str">
        <f>VLOOKUP(B1582,辅助信息!E:I,3,FALSE)</f>
        <v>（华西简阳西城嘉苑）四川省成都市简阳市简城街道高屋村</v>
      </c>
      <c r="J1582" s="122" t="str">
        <f>VLOOKUP(B1582,辅助信息!E:I,4,FALSE)</f>
        <v>张瀚镭</v>
      </c>
      <c r="K1582" s="122">
        <f>VLOOKUP(J1582,辅助信息!H:I,2,FALSE)</f>
        <v>15884666220</v>
      </c>
      <c r="L1582" s="124" t="str">
        <f>VLOOKUP(B1582,辅助信息!E:J,6,FALSE)</f>
        <v>现场禁止使用氢能源挂车！优先威钢发货,我方卸车,新老国标钢厂不加价可直发，因陕钢多次出现磅差，项目拒绝使用</v>
      </c>
      <c r="M1582" s="93">
        <v>45797</v>
      </c>
      <c r="O1582" s="64">
        <f ca="1" t="shared" si="79"/>
        <v>0</v>
      </c>
      <c r="P1582" s="64">
        <f ca="1" t="shared" si="80"/>
        <v>174</v>
      </c>
      <c r="Q1582" s="29" t="str">
        <f>VLOOKUP(B1582,辅助信息!E:M,9,FALSE)</f>
        <v>ZTWM-CDGS-XS-2024-0030-华西集采-简州大道</v>
      </c>
      <c r="R1582" s="29" t="str">
        <f>_xlfn._xlws.FILTER(辅助信息!D:D,辅助信息!E:E=B1582)</f>
        <v>华西简阳西城嘉苑</v>
      </c>
    </row>
    <row r="1583" hidden="1" spans="2:18">
      <c r="B1583" s="40" t="s">
        <v>81</v>
      </c>
      <c r="C1583" s="72">
        <v>45793</v>
      </c>
      <c r="D1583" s="122" t="str">
        <f>VLOOKUP(B1583,辅助信息!E:K,7,FALSE)</f>
        <v>JWDDCD2025060900080</v>
      </c>
      <c r="E1583" s="122" t="str">
        <f>VLOOKUP(F1583,辅助信息!A:B,2,FALSE)</f>
        <v>螺纹钢</v>
      </c>
      <c r="F1583" s="40" t="s">
        <v>21</v>
      </c>
      <c r="G1583" s="36">
        <v>2.5</v>
      </c>
      <c r="H1583" s="123">
        <f>_xlfn.XLOOKUP(C1583&amp;F1583&amp;I1583&amp;J1583,'[1]2025年已发货'!$F:$F&amp;'[1]2025年已发货'!$C:$C&amp;'[1]2025年已发货'!$G:$G&amp;'[1]2025年已发货'!$H:$H,'[1]2025年已发货'!$E:$E,"未发货")</f>
        <v>3</v>
      </c>
      <c r="I1583" s="122" t="str">
        <f>VLOOKUP(B1583,辅助信息!E:I,3,FALSE)</f>
        <v>（华西简阳西城嘉苑）四川省成都市简阳市简城街道高屋村</v>
      </c>
      <c r="J1583" s="122" t="str">
        <f>VLOOKUP(B1583,辅助信息!E:I,4,FALSE)</f>
        <v>张瀚镭</v>
      </c>
      <c r="K1583" s="122">
        <f>VLOOKUP(J1583,辅助信息!H:I,2,FALSE)</f>
        <v>15884666220</v>
      </c>
      <c r="L1583" s="124" t="str">
        <f>VLOOKUP(B1583,辅助信息!E:J,6,FALSE)</f>
        <v>现场禁止使用氢能源挂车！优先威钢发货,我方卸车,新老国标钢厂不加价可直发，因陕钢多次出现磅差，项目拒绝使用</v>
      </c>
      <c r="M1583" s="93">
        <v>45797</v>
      </c>
      <c r="O1583" s="64">
        <f ca="1" t="shared" si="79"/>
        <v>0</v>
      </c>
      <c r="P1583" s="64">
        <f ca="1" t="shared" si="80"/>
        <v>174</v>
      </c>
      <c r="Q1583" s="29" t="str">
        <f>VLOOKUP(B1583,辅助信息!E:M,9,FALSE)</f>
        <v>ZTWM-CDGS-XS-2024-0030-华西集采-简州大道</v>
      </c>
      <c r="R1583" s="29" t="str">
        <f>_xlfn._xlws.FILTER(辅助信息!D:D,辅助信息!E:E=B1583)</f>
        <v>华西简阳西城嘉苑</v>
      </c>
    </row>
    <row r="1584" hidden="1" spans="2:18">
      <c r="B1584" s="40" t="s">
        <v>81</v>
      </c>
      <c r="C1584" s="72">
        <v>45793</v>
      </c>
      <c r="D1584" s="122" t="str">
        <f>VLOOKUP(B1584,辅助信息!E:K,7,FALSE)</f>
        <v>JWDDCD2025060900080</v>
      </c>
      <c r="E1584" s="122" t="str">
        <f>VLOOKUP(F1584,辅助信息!A:B,2,FALSE)</f>
        <v>螺纹钢</v>
      </c>
      <c r="F1584" s="40" t="s">
        <v>58</v>
      </c>
      <c r="G1584" s="36">
        <v>5</v>
      </c>
      <c r="H1584" s="123">
        <f>_xlfn.XLOOKUP(C1584&amp;F1584&amp;I1584&amp;J1584,'[1]2025年已发货'!$F:$F&amp;'[1]2025年已发货'!$C:$C&amp;'[1]2025年已发货'!$G:$G&amp;'[1]2025年已发货'!$H:$H,'[1]2025年已发货'!$E:$E,"未发货")</f>
        <v>6</v>
      </c>
      <c r="I1584" s="122" t="str">
        <f>VLOOKUP(B1584,辅助信息!E:I,3,FALSE)</f>
        <v>（华西简阳西城嘉苑）四川省成都市简阳市简城街道高屋村</v>
      </c>
      <c r="J1584" s="122" t="str">
        <f>VLOOKUP(B1584,辅助信息!E:I,4,FALSE)</f>
        <v>张瀚镭</v>
      </c>
      <c r="K1584" s="122">
        <f>VLOOKUP(J1584,辅助信息!H:I,2,FALSE)</f>
        <v>15884666220</v>
      </c>
      <c r="L1584" s="124" t="str">
        <f>VLOOKUP(B1584,辅助信息!E:J,6,FALSE)</f>
        <v>现场禁止使用氢能源挂车！优先威钢发货,我方卸车,新老国标钢厂不加价可直发，因陕钢多次出现磅差，项目拒绝使用</v>
      </c>
      <c r="M1584" s="93">
        <v>45797</v>
      </c>
      <c r="O1584" s="64">
        <f ca="1" t="shared" si="79"/>
        <v>0</v>
      </c>
      <c r="P1584" s="64">
        <f ca="1" t="shared" si="80"/>
        <v>174</v>
      </c>
      <c r="Q1584" s="29" t="str">
        <f>VLOOKUP(B1584,辅助信息!E:M,9,FALSE)</f>
        <v>ZTWM-CDGS-XS-2024-0030-华西集采-简州大道</v>
      </c>
      <c r="R1584" s="29" t="str">
        <f>_xlfn._xlws.FILTER(辅助信息!D:D,辅助信息!E:E=B1584)</f>
        <v>华西简阳西城嘉苑</v>
      </c>
    </row>
    <row r="1585" hidden="1" spans="2:18">
      <c r="B1585" s="40" t="s">
        <v>81</v>
      </c>
      <c r="C1585" s="72">
        <v>45793</v>
      </c>
      <c r="D1585" s="122" t="str">
        <f>VLOOKUP(B1585,辅助信息!E:K,7,FALSE)</f>
        <v>JWDDCD2025060900080</v>
      </c>
      <c r="E1585" s="122" t="str">
        <f>VLOOKUP(F1585,辅助信息!A:B,2,FALSE)</f>
        <v>螺纹钢</v>
      </c>
      <c r="F1585" s="40" t="s">
        <v>46</v>
      </c>
      <c r="G1585" s="36">
        <v>2.5</v>
      </c>
      <c r="H1585" s="123">
        <f>_xlfn.XLOOKUP(C1585&amp;F1585&amp;I1585&amp;J1585,'[1]2025年已发货'!$F:$F&amp;'[1]2025年已发货'!$C:$C&amp;'[1]2025年已发货'!$G:$G&amp;'[1]2025年已发货'!$H:$H,'[1]2025年已发货'!$E:$E,"未发货")</f>
        <v>3</v>
      </c>
      <c r="I1585" s="122" t="str">
        <f>VLOOKUP(B1585,辅助信息!E:I,3,FALSE)</f>
        <v>（华西简阳西城嘉苑）四川省成都市简阳市简城街道高屋村</v>
      </c>
      <c r="J1585" s="122" t="str">
        <f>VLOOKUP(B1585,辅助信息!E:I,4,FALSE)</f>
        <v>张瀚镭</v>
      </c>
      <c r="K1585" s="122">
        <f>VLOOKUP(J1585,辅助信息!H:I,2,FALSE)</f>
        <v>15884666220</v>
      </c>
      <c r="L1585" s="124" t="str">
        <f>VLOOKUP(B1585,辅助信息!E:J,6,FALSE)</f>
        <v>现场禁止使用氢能源挂车！优先威钢发货,我方卸车,新老国标钢厂不加价可直发，因陕钢多次出现磅差，项目拒绝使用</v>
      </c>
      <c r="M1585" s="93">
        <v>45797</v>
      </c>
      <c r="O1585" s="64">
        <f ca="1" t="shared" si="79"/>
        <v>0</v>
      </c>
      <c r="P1585" s="64">
        <f ca="1" t="shared" si="80"/>
        <v>174</v>
      </c>
      <c r="Q1585" s="29" t="str">
        <f>VLOOKUP(B1585,辅助信息!E:M,9,FALSE)</f>
        <v>ZTWM-CDGS-XS-2024-0030-华西集采-简州大道</v>
      </c>
      <c r="R1585" s="29" t="str">
        <f>_xlfn._xlws.FILTER(辅助信息!D:D,辅助信息!E:E=B1585)</f>
        <v>华西简阳西城嘉苑</v>
      </c>
    </row>
    <row r="1586" hidden="1" spans="2:18">
      <c r="B1586" s="40" t="s">
        <v>81</v>
      </c>
      <c r="C1586" s="72">
        <v>45793</v>
      </c>
      <c r="D1586" s="122" t="str">
        <f>VLOOKUP(B1586,辅助信息!E:K,7,FALSE)</f>
        <v>JWDDCD2025060900080</v>
      </c>
      <c r="E1586" s="122" t="str">
        <f>VLOOKUP(F1586,辅助信息!A:B,2,FALSE)</f>
        <v>螺纹钢</v>
      </c>
      <c r="F1586" s="40" t="s">
        <v>22</v>
      </c>
      <c r="G1586" s="36">
        <v>7</v>
      </c>
      <c r="H1586" s="123">
        <f>_xlfn.XLOOKUP(C1586&amp;F1586&amp;I1586&amp;J1586,'[1]2025年已发货'!$F:$F&amp;'[1]2025年已发货'!$C:$C&amp;'[1]2025年已发货'!$G:$G&amp;'[1]2025年已发货'!$H:$H,'[1]2025年已发货'!$E:$E,"未发货")</f>
        <v>9</v>
      </c>
      <c r="I1586" s="122" t="str">
        <f>VLOOKUP(B1586,辅助信息!E:I,3,FALSE)</f>
        <v>（华西简阳西城嘉苑）四川省成都市简阳市简城街道高屋村</v>
      </c>
      <c r="J1586" s="122" t="str">
        <f>VLOOKUP(B1586,辅助信息!E:I,4,FALSE)</f>
        <v>张瀚镭</v>
      </c>
      <c r="K1586" s="122">
        <f>VLOOKUP(J1586,辅助信息!H:I,2,FALSE)</f>
        <v>15884666220</v>
      </c>
      <c r="L1586" s="124" t="str">
        <f>VLOOKUP(B1586,辅助信息!E:J,6,FALSE)</f>
        <v>现场禁止使用氢能源挂车！优先威钢发货,我方卸车,新老国标钢厂不加价可直发，因陕钢多次出现磅差，项目拒绝使用</v>
      </c>
      <c r="M1586" s="93">
        <v>45797</v>
      </c>
      <c r="O1586" s="64">
        <f ca="1" t="shared" si="79"/>
        <v>0</v>
      </c>
      <c r="P1586" s="64">
        <f ca="1" t="shared" si="80"/>
        <v>174</v>
      </c>
      <c r="Q1586" s="29" t="str">
        <f>VLOOKUP(B1586,辅助信息!E:M,9,FALSE)</f>
        <v>ZTWM-CDGS-XS-2024-0030-华西集采-简州大道</v>
      </c>
      <c r="R1586" s="29" t="str">
        <f>_xlfn._xlws.FILTER(辅助信息!D:D,辅助信息!E:E=B1586)</f>
        <v>华西简阳西城嘉苑</v>
      </c>
    </row>
    <row r="1587" hidden="1" spans="2:18">
      <c r="B1587" s="40" t="s">
        <v>152</v>
      </c>
      <c r="C1587" s="72">
        <v>45793</v>
      </c>
      <c r="D1587" s="122" t="e">
        <f>VLOOKUP(B1587,辅助信息!E:K,7,FALSE)</f>
        <v>#N/A</v>
      </c>
      <c r="E1587" s="122" t="str">
        <f>VLOOKUP(F1587,辅助信息!A:B,2,FALSE)</f>
        <v>高线</v>
      </c>
      <c r="F1587" s="40" t="s">
        <v>51</v>
      </c>
      <c r="G1587" s="36">
        <v>35</v>
      </c>
      <c r="H1587" s="123" t="e">
        <f>_xlfn.XLOOKUP(C1587&amp;F1587&amp;I1587&amp;J1587,'[1]2025年已发货'!$F:$F&amp;'[1]2025年已发货'!$C:$C&amp;'[1]2025年已发货'!$G:$G&amp;'[1]2025年已发货'!$H:$H,'[1]2025年已发货'!$E:$E,"未发货")</f>
        <v>#N/A</v>
      </c>
      <c r="I1587" s="122" t="e">
        <f>VLOOKUP(B1587,辅助信息!E:I,3,FALSE)</f>
        <v>#N/A</v>
      </c>
      <c r="J1587" s="122" t="e">
        <f>VLOOKUP(B1587,辅助信息!E:I,4,FALSE)</f>
        <v>#N/A</v>
      </c>
      <c r="K1587" s="122" t="e">
        <f>VLOOKUP(J1587,辅助信息!H:I,2,FALSE)</f>
        <v>#N/A</v>
      </c>
      <c r="L1587" s="124" t="e">
        <f>VLOOKUP(B1587,辅助信息!E:J,6,FALSE)</f>
        <v>#N/A</v>
      </c>
      <c r="M1587" s="93">
        <v>45797</v>
      </c>
      <c r="O1587" s="64">
        <f ca="1" t="shared" si="79"/>
        <v>0</v>
      </c>
      <c r="P1587" s="64">
        <f ca="1" t="shared" si="80"/>
        <v>174</v>
      </c>
      <c r="Q1587" s="29" t="e">
        <f>VLOOKUP(B1587,辅助信息!E:M,9,FALSE)</f>
        <v>#N/A</v>
      </c>
      <c r="R1587" s="29" vm="1" t="e">
        <f>_xlfn._xlws.FILTER(辅助信息!D:D,辅助信息!E:E=B1587)</f>
        <v>#VALUE!</v>
      </c>
    </row>
    <row r="1588" hidden="1" spans="2:18">
      <c r="B1588" s="40" t="s">
        <v>152</v>
      </c>
      <c r="C1588" s="72">
        <v>45793</v>
      </c>
      <c r="D1588" s="122" t="e">
        <f>VLOOKUP(B1588,辅助信息!E:K,7,FALSE)</f>
        <v>#N/A</v>
      </c>
      <c r="E1588" s="122" t="str">
        <f>VLOOKUP(F1588,辅助信息!A:B,2,FALSE)</f>
        <v>螺纹钢</v>
      </c>
      <c r="F1588" s="40" t="s">
        <v>28</v>
      </c>
      <c r="G1588" s="36">
        <v>105</v>
      </c>
      <c r="H1588" s="123" t="e">
        <f>_xlfn.XLOOKUP(C1588&amp;F1588&amp;I1588&amp;J1588,'[1]2025年已发货'!$F:$F&amp;'[1]2025年已发货'!$C:$C&amp;'[1]2025年已发货'!$G:$G&amp;'[1]2025年已发货'!$H:$H,'[1]2025年已发货'!$E:$E,"未发货")</f>
        <v>#N/A</v>
      </c>
      <c r="I1588" s="122" t="e">
        <f>VLOOKUP(B1588,辅助信息!E:I,3,FALSE)</f>
        <v>#N/A</v>
      </c>
      <c r="J1588" s="122" t="e">
        <f>VLOOKUP(B1588,辅助信息!E:I,4,FALSE)</f>
        <v>#N/A</v>
      </c>
      <c r="K1588" s="122" t="e">
        <f>VLOOKUP(J1588,辅助信息!H:I,2,FALSE)</f>
        <v>#N/A</v>
      </c>
      <c r="L1588" s="124" t="e">
        <f>VLOOKUP(B1588,辅助信息!E:J,6,FALSE)</f>
        <v>#N/A</v>
      </c>
      <c r="M1588" s="93">
        <v>45797</v>
      </c>
      <c r="O1588" s="64">
        <f ca="1" t="shared" si="79"/>
        <v>0</v>
      </c>
      <c r="P1588" s="64">
        <f ca="1" t="shared" si="80"/>
        <v>174</v>
      </c>
      <c r="Q1588" s="29" t="e">
        <f>VLOOKUP(B1588,辅助信息!E:M,9,FALSE)</f>
        <v>#N/A</v>
      </c>
      <c r="R1588" s="29" vm="1" t="e">
        <f>_xlfn._xlws.FILTER(辅助信息!D:D,辅助信息!E:E=B1588)</f>
        <v>#VALUE!</v>
      </c>
    </row>
    <row r="1589" hidden="1" spans="2:18">
      <c r="B1589" s="40" t="s">
        <v>81</v>
      </c>
      <c r="C1589" s="72">
        <v>45796</v>
      </c>
      <c r="D1589" s="122" t="str">
        <f>VLOOKUP(B1589,辅助信息!E:K,7,FALSE)</f>
        <v>JWDDCD2025060900080</v>
      </c>
      <c r="E1589" s="122" t="str">
        <f>VLOOKUP(F1589,辅助信息!A:B,2,FALSE)</f>
        <v>盘螺</v>
      </c>
      <c r="F1589" s="40" t="s">
        <v>49</v>
      </c>
      <c r="G1589" s="36">
        <v>7.5</v>
      </c>
      <c r="H1589" s="123" t="str">
        <f>_xlfn.XLOOKUP(C1589&amp;F1589&amp;I1589&amp;J1589,'[1]2025年已发货'!$F:$F&amp;'[1]2025年已发货'!$C:$C&amp;'[1]2025年已发货'!$G:$G&amp;'[1]2025年已发货'!$H:$H,'[1]2025年已发货'!$E:$E,"未发货")</f>
        <v>未发货</v>
      </c>
      <c r="I1589" s="122" t="str">
        <f>VLOOKUP(B1589,辅助信息!E:I,3,FALSE)</f>
        <v>（华西简阳西城嘉苑）四川省成都市简阳市简城街道高屋村</v>
      </c>
      <c r="J1589" s="122" t="str">
        <f>VLOOKUP(B1589,辅助信息!E:I,4,FALSE)</f>
        <v>张瀚镭</v>
      </c>
      <c r="K1589" s="122">
        <f>VLOOKUP(J1589,辅助信息!H:I,2,FALSE)</f>
        <v>15884666220</v>
      </c>
      <c r="L1589" s="124" t="str">
        <f>VLOOKUP(B1589,辅助信息!E:J,6,FALSE)</f>
        <v>现场禁止使用氢能源挂车！优先威钢发货,我方卸车,新老国标钢厂不加价可直发，因陕钢多次出现磅差，项目拒绝使用</v>
      </c>
      <c r="M1589" s="93">
        <v>45800</v>
      </c>
      <c r="O1589" s="64">
        <f ca="1" t="shared" si="79"/>
        <v>0</v>
      </c>
      <c r="P1589" s="64">
        <f ca="1" t="shared" si="80"/>
        <v>171</v>
      </c>
      <c r="Q1589" s="29" t="str">
        <f>VLOOKUP(B1589,辅助信息!E:M,9,FALSE)</f>
        <v>ZTWM-CDGS-XS-2024-0030-华西集采-简州大道</v>
      </c>
      <c r="R1589" s="29" t="str">
        <f>_xlfn._xlws.FILTER(辅助信息!D:D,辅助信息!E:E=B1589)</f>
        <v>华西简阳西城嘉苑</v>
      </c>
    </row>
    <row r="1590" hidden="1" spans="2:18">
      <c r="B1590" s="40" t="s">
        <v>81</v>
      </c>
      <c r="C1590" s="72">
        <v>45796</v>
      </c>
      <c r="D1590" s="122" t="str">
        <f>VLOOKUP(B1590,辅助信息!E:K,7,FALSE)</f>
        <v>JWDDCD2025060900080</v>
      </c>
      <c r="E1590" s="122" t="str">
        <f>VLOOKUP(F1590,辅助信息!A:B,2,FALSE)</f>
        <v>盘螺</v>
      </c>
      <c r="F1590" s="40" t="s">
        <v>40</v>
      </c>
      <c r="G1590" s="36">
        <v>27.5</v>
      </c>
      <c r="H1590" s="123">
        <f>_xlfn.XLOOKUP(C1590&amp;F1590&amp;I1590&amp;J1590,'[1]2025年已发货'!$F:$F&amp;'[1]2025年已发货'!$C:$C&amp;'[1]2025年已发货'!$G:$G&amp;'[1]2025年已发货'!$H:$H,'[1]2025年已发货'!$E:$E,"未发货")</f>
        <v>30</v>
      </c>
      <c r="I1590" s="122" t="str">
        <f>VLOOKUP(B1590,辅助信息!E:I,3,FALSE)</f>
        <v>（华西简阳西城嘉苑）四川省成都市简阳市简城街道高屋村</v>
      </c>
      <c r="J1590" s="122" t="str">
        <f>VLOOKUP(B1590,辅助信息!E:I,4,FALSE)</f>
        <v>张瀚镭</v>
      </c>
      <c r="K1590" s="122">
        <f>VLOOKUP(J1590,辅助信息!H:I,2,FALSE)</f>
        <v>15884666220</v>
      </c>
      <c r="L1590" s="124" t="str">
        <f>VLOOKUP(B1590,辅助信息!E:J,6,FALSE)</f>
        <v>现场禁止使用氢能源挂车！优先威钢发货,我方卸车,新老国标钢厂不加价可直发，因陕钢多次出现磅差，项目拒绝使用</v>
      </c>
      <c r="M1590" s="93">
        <v>45800</v>
      </c>
      <c r="O1590" s="64">
        <f ca="1" t="shared" ref="O1590:O1601" si="81">IF(OR(M1590="",N1590&lt;&gt;""),"",MAX(M1590-TODAY(),0))</f>
        <v>0</v>
      </c>
      <c r="P1590" s="64">
        <f ca="1" t="shared" ref="P1590:P1601" si="82">IF(M1590="","",IF(N1590&lt;&gt;"",MAX(N1590-M1590,0),IF(TODAY()&gt;M1590,TODAY()-M1590,0)))</f>
        <v>171</v>
      </c>
      <c r="Q1590" s="29" t="str">
        <f>VLOOKUP(B1590,辅助信息!E:M,9,FALSE)</f>
        <v>ZTWM-CDGS-XS-2024-0030-华西集采-简州大道</v>
      </c>
      <c r="R1590" s="29" t="str">
        <f>_xlfn._xlws.FILTER(辅助信息!D:D,辅助信息!E:E=B1590)</f>
        <v>华西简阳西城嘉苑</v>
      </c>
    </row>
    <row r="1591" hidden="1" spans="2:18">
      <c r="B1591" s="40" t="s">
        <v>81</v>
      </c>
      <c r="C1591" s="72">
        <v>45796</v>
      </c>
      <c r="D1591" s="122" t="str">
        <f>VLOOKUP(B1591,辅助信息!E:K,7,FALSE)</f>
        <v>JWDDCD2025060900080</v>
      </c>
      <c r="E1591" s="122" t="str">
        <f>VLOOKUP(F1591,辅助信息!A:B,2,FALSE)</f>
        <v>盘螺</v>
      </c>
      <c r="F1591" s="40" t="s">
        <v>41</v>
      </c>
      <c r="G1591" s="36">
        <v>51</v>
      </c>
      <c r="H1591" s="123">
        <f>_xlfn.XLOOKUP(C1591&amp;F1591&amp;I1591&amp;J1591,'[1]2025年已发货'!$F:$F&amp;'[1]2025年已发货'!$C:$C&amp;'[1]2025年已发货'!$G:$G&amp;'[1]2025年已发货'!$H:$H,'[1]2025年已发货'!$E:$E,"未发货")</f>
        <v>40</v>
      </c>
      <c r="I1591" s="122" t="str">
        <f>VLOOKUP(B1591,辅助信息!E:I,3,FALSE)</f>
        <v>（华西简阳西城嘉苑）四川省成都市简阳市简城街道高屋村</v>
      </c>
      <c r="J1591" s="122" t="str">
        <f>VLOOKUP(B1591,辅助信息!E:I,4,FALSE)</f>
        <v>张瀚镭</v>
      </c>
      <c r="K1591" s="122">
        <f>VLOOKUP(J1591,辅助信息!H:I,2,FALSE)</f>
        <v>15884666220</v>
      </c>
      <c r="L1591" s="124" t="str">
        <f>VLOOKUP(B1591,辅助信息!E:J,6,FALSE)</f>
        <v>现场禁止使用氢能源挂车！优先威钢发货,我方卸车,新老国标钢厂不加价可直发，因陕钢多次出现磅差，项目拒绝使用</v>
      </c>
      <c r="M1591" s="93">
        <v>45800</v>
      </c>
      <c r="O1591" s="64">
        <f ca="1" t="shared" si="81"/>
        <v>0</v>
      </c>
      <c r="P1591" s="64">
        <f ca="1" t="shared" si="82"/>
        <v>171</v>
      </c>
      <c r="Q1591" s="29" t="str">
        <f>VLOOKUP(B1591,辅助信息!E:M,9,FALSE)</f>
        <v>ZTWM-CDGS-XS-2024-0030-华西集采-简州大道</v>
      </c>
      <c r="R1591" s="29" t="str">
        <f>_xlfn._xlws.FILTER(辅助信息!D:D,辅助信息!E:E=B1591)</f>
        <v>华西简阳西城嘉苑</v>
      </c>
    </row>
    <row r="1592" hidden="1" spans="2:18">
      <c r="B1592" s="40" t="s">
        <v>81</v>
      </c>
      <c r="C1592" s="72">
        <v>45796</v>
      </c>
      <c r="D1592" s="122" t="str">
        <f>VLOOKUP(B1592,辅助信息!E:K,7,FALSE)</f>
        <v>JWDDCD2025060900080</v>
      </c>
      <c r="E1592" s="122" t="str">
        <f>VLOOKUP(F1592,辅助信息!A:B,2,FALSE)</f>
        <v>盘螺</v>
      </c>
      <c r="F1592" s="40" t="s">
        <v>26</v>
      </c>
      <c r="G1592" s="36">
        <v>64</v>
      </c>
      <c r="H1592" s="123">
        <f>_xlfn.XLOOKUP(C1592&amp;F1592&amp;I1592&amp;J1592,'[1]2025年已发货'!$F:$F&amp;'[1]2025年已发货'!$C:$C&amp;'[1]2025年已发货'!$G:$G&amp;'[1]2025年已发货'!$H:$H,'[1]2025年已发货'!$E:$E,"未发货")</f>
        <v>35</v>
      </c>
      <c r="I1592" s="122" t="str">
        <f>VLOOKUP(B1592,辅助信息!E:I,3,FALSE)</f>
        <v>（华西简阳西城嘉苑）四川省成都市简阳市简城街道高屋村</v>
      </c>
      <c r="J1592" s="122" t="str">
        <f>VLOOKUP(B1592,辅助信息!E:I,4,FALSE)</f>
        <v>张瀚镭</v>
      </c>
      <c r="K1592" s="122">
        <f>VLOOKUP(J1592,辅助信息!H:I,2,FALSE)</f>
        <v>15884666220</v>
      </c>
      <c r="L1592" s="124" t="str">
        <f>VLOOKUP(B1592,辅助信息!E:J,6,FALSE)</f>
        <v>现场禁止使用氢能源挂车！优先威钢发货,我方卸车,新老国标钢厂不加价可直发，因陕钢多次出现磅差，项目拒绝使用</v>
      </c>
      <c r="M1592" s="93">
        <v>45800</v>
      </c>
      <c r="O1592" s="64">
        <f ca="1" t="shared" si="81"/>
        <v>0</v>
      </c>
      <c r="P1592" s="64">
        <f ca="1" t="shared" si="82"/>
        <v>171</v>
      </c>
      <c r="Q1592" s="29" t="str">
        <f>VLOOKUP(B1592,辅助信息!E:M,9,FALSE)</f>
        <v>ZTWM-CDGS-XS-2024-0030-华西集采-简州大道</v>
      </c>
      <c r="R1592" s="29" t="str">
        <f>_xlfn._xlws.FILTER(辅助信息!D:D,辅助信息!E:E=B1592)</f>
        <v>华西简阳西城嘉苑</v>
      </c>
    </row>
    <row r="1593" hidden="1" spans="2:18">
      <c r="B1593" s="40" t="s">
        <v>81</v>
      </c>
      <c r="C1593" s="72">
        <v>45796</v>
      </c>
      <c r="D1593" s="122" t="str">
        <f>VLOOKUP(B1593,辅助信息!E:K,7,FALSE)</f>
        <v>JWDDCD2025060900080</v>
      </c>
      <c r="E1593" s="122" t="str">
        <f>VLOOKUP(F1593,辅助信息!A:B,2,FALSE)</f>
        <v>螺纹钢</v>
      </c>
      <c r="F1593" s="40" t="s">
        <v>19</v>
      </c>
      <c r="G1593" s="36">
        <v>5.5</v>
      </c>
      <c r="H1593" s="123">
        <f>_xlfn.XLOOKUP(C1593&amp;F1593&amp;I1593&amp;J1593,'[1]2025年已发货'!$F:$F&amp;'[1]2025年已发货'!$C:$C&amp;'[1]2025年已发货'!$G:$G&amp;'[1]2025年已发货'!$H:$H,'[1]2025年已发货'!$E:$E,"未发货")</f>
        <v>6</v>
      </c>
      <c r="I1593" s="122" t="str">
        <f>VLOOKUP(B1593,辅助信息!E:I,3,FALSE)</f>
        <v>（华西简阳西城嘉苑）四川省成都市简阳市简城街道高屋村</v>
      </c>
      <c r="J1593" s="122" t="str">
        <f>VLOOKUP(B1593,辅助信息!E:I,4,FALSE)</f>
        <v>张瀚镭</v>
      </c>
      <c r="K1593" s="122">
        <f>VLOOKUP(J1593,辅助信息!H:I,2,FALSE)</f>
        <v>15884666220</v>
      </c>
      <c r="L1593" s="124" t="str">
        <f>VLOOKUP(B1593,辅助信息!E:J,6,FALSE)</f>
        <v>现场禁止使用氢能源挂车！优先威钢发货,我方卸车,新老国标钢厂不加价可直发，因陕钢多次出现磅差，项目拒绝使用</v>
      </c>
      <c r="M1593" s="93">
        <v>45800</v>
      </c>
      <c r="O1593" s="64">
        <f ca="1" t="shared" si="81"/>
        <v>0</v>
      </c>
      <c r="P1593" s="64">
        <f ca="1" t="shared" si="82"/>
        <v>171</v>
      </c>
      <c r="Q1593" s="29" t="str">
        <f>VLOOKUP(B1593,辅助信息!E:M,9,FALSE)</f>
        <v>ZTWM-CDGS-XS-2024-0030-华西集采-简州大道</v>
      </c>
      <c r="R1593" s="29" t="str">
        <f>_xlfn._xlws.FILTER(辅助信息!D:D,辅助信息!E:E=B1593)</f>
        <v>华西简阳西城嘉苑</v>
      </c>
    </row>
    <row r="1594" hidden="1" spans="2:18">
      <c r="B1594" s="40" t="s">
        <v>81</v>
      </c>
      <c r="C1594" s="72">
        <v>45796</v>
      </c>
      <c r="D1594" s="122" t="str">
        <f>VLOOKUP(B1594,辅助信息!E:K,7,FALSE)</f>
        <v>JWDDCD2025060900080</v>
      </c>
      <c r="E1594" s="122" t="str">
        <f>VLOOKUP(F1594,辅助信息!A:B,2,FALSE)</f>
        <v>螺纹钢</v>
      </c>
      <c r="F1594" s="40" t="s">
        <v>32</v>
      </c>
      <c r="G1594" s="36">
        <v>8</v>
      </c>
      <c r="H1594" s="123">
        <f>_xlfn.XLOOKUP(C1594&amp;F1594&amp;I1594&amp;J1594,'[1]2025年已发货'!$F:$F&amp;'[1]2025年已发货'!$C:$C&amp;'[1]2025年已发货'!$G:$G&amp;'[1]2025年已发货'!$H:$H,'[1]2025年已发货'!$E:$E,"未发货")</f>
        <v>9</v>
      </c>
      <c r="I1594" s="122" t="str">
        <f>VLOOKUP(B1594,辅助信息!E:I,3,FALSE)</f>
        <v>（华西简阳西城嘉苑）四川省成都市简阳市简城街道高屋村</v>
      </c>
      <c r="J1594" s="122" t="str">
        <f>VLOOKUP(B1594,辅助信息!E:I,4,FALSE)</f>
        <v>张瀚镭</v>
      </c>
      <c r="K1594" s="122">
        <f>VLOOKUP(J1594,辅助信息!H:I,2,FALSE)</f>
        <v>15884666220</v>
      </c>
      <c r="L1594" s="124" t="str">
        <f>VLOOKUP(B1594,辅助信息!E:J,6,FALSE)</f>
        <v>现场禁止使用氢能源挂车！优先威钢发货,我方卸车,新老国标钢厂不加价可直发，因陕钢多次出现磅差，项目拒绝使用</v>
      </c>
      <c r="M1594" s="93">
        <v>45800</v>
      </c>
      <c r="O1594" s="64">
        <f ca="1" t="shared" si="81"/>
        <v>0</v>
      </c>
      <c r="P1594" s="64">
        <f ca="1" t="shared" si="82"/>
        <v>171</v>
      </c>
      <c r="Q1594" s="29" t="str">
        <f>VLOOKUP(B1594,辅助信息!E:M,9,FALSE)</f>
        <v>ZTWM-CDGS-XS-2024-0030-华西集采-简州大道</v>
      </c>
      <c r="R1594" s="29" t="str">
        <f>_xlfn._xlws.FILTER(辅助信息!D:D,辅助信息!E:E=B1594)</f>
        <v>华西简阳西城嘉苑</v>
      </c>
    </row>
    <row r="1595" hidden="1" spans="2:18">
      <c r="B1595" s="40" t="s">
        <v>81</v>
      </c>
      <c r="C1595" s="72">
        <v>45796</v>
      </c>
      <c r="D1595" s="122" t="str">
        <f>VLOOKUP(B1595,辅助信息!E:K,7,FALSE)</f>
        <v>JWDDCD2025060900080</v>
      </c>
      <c r="E1595" s="122" t="str">
        <f>VLOOKUP(F1595,辅助信息!A:B,2,FALSE)</f>
        <v>螺纹钢</v>
      </c>
      <c r="F1595" s="40" t="s">
        <v>30</v>
      </c>
      <c r="G1595" s="36">
        <v>13.5</v>
      </c>
      <c r="H1595" s="123">
        <f>_xlfn.XLOOKUP(C1595&amp;F1595&amp;I1595&amp;J1595,'[1]2025年已发货'!$F:$F&amp;'[1]2025年已发货'!$C:$C&amp;'[1]2025年已发货'!$G:$G&amp;'[1]2025年已发货'!$H:$H,'[1]2025年已发货'!$E:$E,"未发货")</f>
        <v>6</v>
      </c>
      <c r="I1595" s="122" t="str">
        <f>VLOOKUP(B1595,辅助信息!E:I,3,FALSE)</f>
        <v>（华西简阳西城嘉苑）四川省成都市简阳市简城街道高屋村</v>
      </c>
      <c r="J1595" s="122" t="str">
        <f>VLOOKUP(B1595,辅助信息!E:I,4,FALSE)</f>
        <v>张瀚镭</v>
      </c>
      <c r="K1595" s="122">
        <f>VLOOKUP(J1595,辅助信息!H:I,2,FALSE)</f>
        <v>15884666220</v>
      </c>
      <c r="L1595" s="124" t="str">
        <f>VLOOKUP(B1595,辅助信息!E:J,6,FALSE)</f>
        <v>现场禁止使用氢能源挂车！优先威钢发货,我方卸车,新老国标钢厂不加价可直发，因陕钢多次出现磅差，项目拒绝使用</v>
      </c>
      <c r="M1595" s="93">
        <v>45800</v>
      </c>
      <c r="O1595" s="64">
        <f ca="1" t="shared" si="81"/>
        <v>0</v>
      </c>
      <c r="P1595" s="64">
        <f ca="1" t="shared" si="82"/>
        <v>171</v>
      </c>
      <c r="Q1595" s="29" t="str">
        <f>VLOOKUP(B1595,辅助信息!E:M,9,FALSE)</f>
        <v>ZTWM-CDGS-XS-2024-0030-华西集采-简州大道</v>
      </c>
      <c r="R1595" s="29" t="str">
        <f>_xlfn._xlws.FILTER(辅助信息!D:D,辅助信息!E:E=B1595)</f>
        <v>华西简阳西城嘉苑</v>
      </c>
    </row>
    <row r="1596" hidden="1" spans="2:18">
      <c r="B1596" s="40" t="s">
        <v>81</v>
      </c>
      <c r="C1596" s="72">
        <v>45796</v>
      </c>
      <c r="D1596" s="122" t="str">
        <f>VLOOKUP(B1596,辅助信息!E:K,7,FALSE)</f>
        <v>JWDDCD2025060900080</v>
      </c>
      <c r="E1596" s="122" t="str">
        <f>VLOOKUP(F1596,辅助信息!A:B,2,FALSE)</f>
        <v>螺纹钢</v>
      </c>
      <c r="F1596" s="40" t="s">
        <v>33</v>
      </c>
      <c r="G1596" s="36">
        <v>20</v>
      </c>
      <c r="H1596" s="123">
        <f>_xlfn.XLOOKUP(C1596&amp;F1596&amp;I1596&amp;J1596,'[1]2025年已发货'!$F:$F&amp;'[1]2025年已发货'!$C:$C&amp;'[1]2025年已发货'!$G:$G&amp;'[1]2025年已发货'!$H:$H,'[1]2025年已发货'!$E:$E,"未发货")</f>
        <v>6</v>
      </c>
      <c r="I1596" s="122" t="str">
        <f>VLOOKUP(B1596,辅助信息!E:I,3,FALSE)</f>
        <v>（华西简阳西城嘉苑）四川省成都市简阳市简城街道高屋村</v>
      </c>
      <c r="J1596" s="122" t="str">
        <f>VLOOKUP(B1596,辅助信息!E:I,4,FALSE)</f>
        <v>张瀚镭</v>
      </c>
      <c r="K1596" s="122">
        <f>VLOOKUP(J1596,辅助信息!H:I,2,FALSE)</f>
        <v>15884666220</v>
      </c>
      <c r="L1596" s="124" t="str">
        <f>VLOOKUP(B1596,辅助信息!E:J,6,FALSE)</f>
        <v>现场禁止使用氢能源挂车！优先威钢发货,我方卸车,新老国标钢厂不加价可直发，因陕钢多次出现磅差，项目拒绝使用</v>
      </c>
      <c r="M1596" s="93">
        <v>45800</v>
      </c>
      <c r="O1596" s="64">
        <f ca="1" t="shared" si="81"/>
        <v>0</v>
      </c>
      <c r="P1596" s="64">
        <f ca="1" t="shared" si="82"/>
        <v>171</v>
      </c>
      <c r="Q1596" s="29" t="str">
        <f>VLOOKUP(B1596,辅助信息!E:M,9,FALSE)</f>
        <v>ZTWM-CDGS-XS-2024-0030-华西集采-简州大道</v>
      </c>
      <c r="R1596" s="29" t="str">
        <f>_xlfn._xlws.FILTER(辅助信息!D:D,辅助信息!E:E=B1596)</f>
        <v>华西简阳西城嘉苑</v>
      </c>
    </row>
    <row r="1597" hidden="1" spans="2:18">
      <c r="B1597" s="40" t="s">
        <v>81</v>
      </c>
      <c r="C1597" s="72">
        <v>45796</v>
      </c>
      <c r="D1597" s="122" t="str">
        <f>VLOOKUP(B1597,辅助信息!E:K,7,FALSE)</f>
        <v>JWDDCD2025060900080</v>
      </c>
      <c r="E1597" s="122" t="str">
        <f>VLOOKUP(F1597,辅助信息!A:B,2,FALSE)</f>
        <v>螺纹钢</v>
      </c>
      <c r="F1597" s="40" t="s">
        <v>28</v>
      </c>
      <c r="G1597" s="36">
        <v>2.7</v>
      </c>
      <c r="H1597" s="123">
        <f>_xlfn.XLOOKUP(C1597&amp;F1597&amp;I1597&amp;J1597,'[1]2025年已发货'!$F:$F&amp;'[1]2025年已发货'!$C:$C&amp;'[1]2025年已发货'!$G:$G&amp;'[1]2025年已发货'!$H:$H,'[1]2025年已发货'!$E:$E,"未发货")</f>
        <v>3</v>
      </c>
      <c r="I1597" s="122" t="str">
        <f>VLOOKUP(B1597,辅助信息!E:I,3,FALSE)</f>
        <v>（华西简阳西城嘉苑）四川省成都市简阳市简城街道高屋村</v>
      </c>
      <c r="J1597" s="122" t="str">
        <f>VLOOKUP(B1597,辅助信息!E:I,4,FALSE)</f>
        <v>张瀚镭</v>
      </c>
      <c r="K1597" s="122">
        <f>VLOOKUP(J1597,辅助信息!H:I,2,FALSE)</f>
        <v>15884666220</v>
      </c>
      <c r="L1597" s="124" t="str">
        <f>VLOOKUP(B1597,辅助信息!E:J,6,FALSE)</f>
        <v>现场禁止使用氢能源挂车！优先威钢发货,我方卸车,新老国标钢厂不加价可直发，因陕钢多次出现磅差，项目拒绝使用</v>
      </c>
      <c r="M1597" s="93">
        <v>45800</v>
      </c>
      <c r="O1597" s="64">
        <f ca="1" t="shared" si="81"/>
        <v>0</v>
      </c>
      <c r="P1597" s="64">
        <f ca="1" t="shared" si="82"/>
        <v>171</v>
      </c>
      <c r="Q1597" s="29" t="str">
        <f>VLOOKUP(B1597,辅助信息!E:M,9,FALSE)</f>
        <v>ZTWM-CDGS-XS-2024-0030-华西集采-简州大道</v>
      </c>
      <c r="R1597" s="29" t="str">
        <f>_xlfn._xlws.FILTER(辅助信息!D:D,辅助信息!E:E=B1597)</f>
        <v>华西简阳西城嘉苑</v>
      </c>
    </row>
    <row r="1598" hidden="1" spans="2:18">
      <c r="B1598" s="40" t="s">
        <v>81</v>
      </c>
      <c r="C1598" s="72">
        <v>45796</v>
      </c>
      <c r="D1598" s="122" t="str">
        <f>VLOOKUP(B1598,辅助信息!E:K,7,FALSE)</f>
        <v>JWDDCD2025060900080</v>
      </c>
      <c r="E1598" s="122" t="str">
        <f>VLOOKUP(F1598,辅助信息!A:B,2,FALSE)</f>
        <v>螺纹钢</v>
      </c>
      <c r="F1598" s="40" t="s">
        <v>18</v>
      </c>
      <c r="G1598" s="36">
        <v>7.5</v>
      </c>
      <c r="H1598" s="123">
        <f>_xlfn.XLOOKUP(C1598&amp;F1598&amp;I1598&amp;J1598,'[1]2025年已发货'!$F:$F&amp;'[1]2025年已发货'!$C:$C&amp;'[1]2025年已发货'!$G:$G&amp;'[1]2025年已发货'!$H:$H,'[1]2025年已发货'!$E:$E,"未发货")</f>
        <v>6</v>
      </c>
      <c r="I1598" s="122" t="str">
        <f>VLOOKUP(B1598,辅助信息!E:I,3,FALSE)</f>
        <v>（华西简阳西城嘉苑）四川省成都市简阳市简城街道高屋村</v>
      </c>
      <c r="J1598" s="122" t="str">
        <f>VLOOKUP(B1598,辅助信息!E:I,4,FALSE)</f>
        <v>张瀚镭</v>
      </c>
      <c r="K1598" s="122">
        <f>VLOOKUP(J1598,辅助信息!H:I,2,FALSE)</f>
        <v>15884666220</v>
      </c>
      <c r="L1598" s="124" t="str">
        <f>VLOOKUP(B1598,辅助信息!E:J,6,FALSE)</f>
        <v>现场禁止使用氢能源挂车！优先威钢发货,我方卸车,新老国标钢厂不加价可直发，因陕钢多次出现磅差，项目拒绝使用</v>
      </c>
      <c r="M1598" s="93">
        <v>45800</v>
      </c>
      <c r="O1598" s="64">
        <f ca="1" t="shared" si="81"/>
        <v>0</v>
      </c>
      <c r="P1598" s="64">
        <f ca="1" t="shared" si="82"/>
        <v>171</v>
      </c>
      <c r="Q1598" s="29" t="str">
        <f>VLOOKUP(B1598,辅助信息!E:M,9,FALSE)</f>
        <v>ZTWM-CDGS-XS-2024-0030-华西集采-简州大道</v>
      </c>
      <c r="R1598" s="29" t="str">
        <f>_xlfn._xlws.FILTER(辅助信息!D:D,辅助信息!E:E=B1598)</f>
        <v>华西简阳西城嘉苑</v>
      </c>
    </row>
    <row r="1599" hidden="1" spans="2:18">
      <c r="B1599" s="40" t="s">
        <v>153</v>
      </c>
      <c r="C1599" s="72">
        <v>45796</v>
      </c>
      <c r="D1599" s="122" t="str">
        <f>VLOOKUP(B1599,辅助信息!E:K,7,FALSE)</f>
        <v>JWDDCD2025050800080</v>
      </c>
      <c r="E1599" s="122" t="str">
        <f>VLOOKUP(F1599,辅助信息!A:B,2,FALSE)</f>
        <v>螺纹钢</v>
      </c>
      <c r="F1599" s="40" t="s">
        <v>27</v>
      </c>
      <c r="G1599" s="36">
        <v>15</v>
      </c>
      <c r="H1599" s="123" t="str">
        <f>_xlfn.XLOOKUP(C1599&amp;F1599&amp;I1599&amp;J1599,'[1]2025年已发货'!$F:$F&amp;'[1]2025年已发货'!$C:$C&amp;'[1]2025年已发货'!$G:$G&amp;'[1]2025年已发货'!$H:$H,'[1]2025年已发货'!$E:$E,"未发货")</f>
        <v>未发货</v>
      </c>
      <c r="I1599" s="122" t="str">
        <f>VLOOKUP(B1599,辅助信息!E:I,3,FALSE)</f>
        <v>(宜宾兴港三江新区长江工业园建设项目-M2-4#厂房)宜宾市翠屏区宜宾汽车零部件配套产业基地(纬五路南)</v>
      </c>
      <c r="J1599" s="122" t="str">
        <f>VLOOKUP(B1599,辅助信息!E:I,4,FALSE)</f>
        <v>李国享</v>
      </c>
      <c r="K1599" s="122">
        <f>VLOOKUP(J1599,辅助信息!H:I,2,FALSE)</f>
        <v>17713876279</v>
      </c>
      <c r="L1599" s="124" t="str">
        <f>VLOOKUP(B1599,辅助信息!E:J,6,FALSE)</f>
        <v>装货前联系收货人核实到场规格，货物最下面用方木垫下方便卸货</v>
      </c>
      <c r="M1599" s="93">
        <v>45797</v>
      </c>
      <c r="O1599" s="64">
        <f ca="1" t="shared" si="81"/>
        <v>0</v>
      </c>
      <c r="P1599" s="64">
        <f ca="1" t="shared" si="82"/>
        <v>174</v>
      </c>
      <c r="Q1599" s="29" t="str">
        <f>VLOOKUP(B1599,辅助信息!E:M,9,FALSE)</f>
        <v>ZTWM-CDGS-XS-2025-0059-宜宾兴港建材-宜宾冷链项目</v>
      </c>
      <c r="R1599" s="29" t="str">
        <f>_xlfn._xlws.FILTER(辅助信息!D:D,辅助信息!E:E=B1599)</f>
        <v>宜宾兴港三江新区长江工业园建设项目</v>
      </c>
    </row>
    <row r="1600" hidden="1" spans="2:18">
      <c r="B1600" s="40" t="s">
        <v>135</v>
      </c>
      <c r="C1600" s="72">
        <v>45796</v>
      </c>
      <c r="D1600" s="122" t="str">
        <f>VLOOKUP(B1600,辅助信息!E:K,7,FALSE)</f>
        <v>JWDDCD2025050800080</v>
      </c>
      <c r="E1600" s="122" t="str">
        <f>VLOOKUP(F1600,辅助信息!A:B,2,FALSE)</f>
        <v>螺纹钢</v>
      </c>
      <c r="F1600" s="40" t="s">
        <v>130</v>
      </c>
      <c r="G1600" s="36">
        <v>40</v>
      </c>
      <c r="H1600" s="123" t="str">
        <f>_xlfn.XLOOKUP(C1600&amp;F1600&amp;I1600&amp;J1600,'[1]2025年已发货'!$F:$F&amp;'[1]2025年已发货'!$C:$C&amp;'[1]2025年已发货'!$G:$G&amp;'[1]2025年已发货'!$H:$H,'[1]2025年已发货'!$E:$E,"未发货")</f>
        <v>未发货</v>
      </c>
      <c r="I1600" s="122" t="str">
        <f>VLOOKUP(B1600,辅助信息!E:I,3,FALSE)</f>
        <v>(宜宾兴港三江新区长江工业园建设项目-M2-2#厂房)宜宾市翠屏区宜宾汽车零部件配套产业基地(纬五路南)</v>
      </c>
      <c r="J1600" s="122" t="str">
        <f>VLOOKUP(B1600,辅助信息!E:I,4,FALSE)</f>
        <v>李国享</v>
      </c>
      <c r="K1600" s="122">
        <f>VLOOKUP(J1600,辅助信息!H:I,2,FALSE)</f>
        <v>17713876279</v>
      </c>
      <c r="L1600" s="124" t="str">
        <f>VLOOKUP(B1600,辅助信息!E:J,6,FALSE)</f>
        <v>装货前联系收货人核实到场规格，货物最下面用方木垫下方便卸货</v>
      </c>
      <c r="M1600" s="93">
        <v>45797</v>
      </c>
      <c r="O1600" s="64">
        <f ca="1" t="shared" si="81"/>
        <v>0</v>
      </c>
      <c r="P1600" s="64">
        <f ca="1" t="shared" si="82"/>
        <v>174</v>
      </c>
      <c r="Q1600" s="29" t="str">
        <f>VLOOKUP(B1600,辅助信息!E:M,9,FALSE)</f>
        <v>ZTWM-CDGS-XS-2025-0059-宜宾兴港建材-宜宾冷链项目</v>
      </c>
      <c r="R1600" s="29" t="str">
        <f>_xlfn._xlws.FILTER(辅助信息!D:D,辅助信息!E:E=B1600)</f>
        <v>宜宾兴港三江新区长江工业园建设项目</v>
      </c>
    </row>
    <row r="1601" hidden="1" spans="2:18">
      <c r="B1601" s="40" t="s">
        <v>154</v>
      </c>
      <c r="C1601" s="72">
        <v>45796</v>
      </c>
      <c r="D1601" s="122" t="str">
        <f>VLOOKUP(B1601,辅助信息!E:K,7,FALSE)</f>
        <v>JWDDCD2025050800080</v>
      </c>
      <c r="E1601" s="122" t="str">
        <f>VLOOKUP(F1601,辅助信息!A:B,2,FALSE)</f>
        <v>螺纹钢</v>
      </c>
      <c r="F1601" s="40" t="s">
        <v>133</v>
      </c>
      <c r="G1601" s="36">
        <v>60</v>
      </c>
      <c r="H1601" s="123" t="str">
        <f>_xlfn.XLOOKUP(C1601&amp;F1601&amp;I1601&amp;J1601,'[1]2025年已发货'!$F:$F&amp;'[1]2025年已发货'!$C:$C&amp;'[1]2025年已发货'!$G:$G&amp;'[1]2025年已发货'!$H:$H,'[1]2025年已发货'!$E:$E,"未发货")</f>
        <v>未发货</v>
      </c>
      <c r="I1601" s="122" t="str">
        <f>VLOOKUP(B1601,辅助信息!E:I,3,FALSE)</f>
        <v>(宜宾兴港三江新区长江工业园建设项目-M2-5#厂房)宜宾市翠屏区宜宾汽车零部件配套产业基地(纬五路南)</v>
      </c>
      <c r="J1601" s="122" t="str">
        <f>VLOOKUP(B1601,辅助信息!E:I,4,FALSE)</f>
        <v>李国享</v>
      </c>
      <c r="K1601" s="122">
        <f>VLOOKUP(J1601,辅助信息!H:I,2,FALSE)</f>
        <v>17713876279</v>
      </c>
      <c r="L1601" s="124" t="str">
        <f>VLOOKUP(B1601,辅助信息!E:J,6,FALSE)</f>
        <v>装货前联系收货人核实到场规格，货物最下面用方木垫下方便卸货</v>
      </c>
      <c r="M1601" s="93">
        <v>45797</v>
      </c>
      <c r="O1601" s="64">
        <f ca="1" t="shared" ref="O1601:O1613" si="83">IF(OR(M1601="",N1601&lt;&gt;""),"",MAX(M1601-TODAY(),0))</f>
        <v>0</v>
      </c>
      <c r="P1601" s="64">
        <f ca="1" t="shared" ref="P1601:P1613" si="84">IF(M1601="","",IF(N1601&lt;&gt;"",MAX(N1601-M1601,0),IF(TODAY()&gt;M1601,TODAY()-M1601,0)))</f>
        <v>174</v>
      </c>
      <c r="Q1601" s="29" t="str">
        <f>VLOOKUP(B1601,辅助信息!E:M,9,FALSE)</f>
        <v>ZTWM-CDGS-XS-2025-0059-宜宾兴港建材-宜宾冷链项目</v>
      </c>
      <c r="R1601" s="29" t="str">
        <f>_xlfn._xlws.FILTER(辅助信息!D:D,辅助信息!E:E=B1601)</f>
        <v>宜宾兴港三江新区长江工业园建设项目</v>
      </c>
    </row>
    <row r="1602" hidden="1" spans="2:18">
      <c r="B1602" s="40" t="s">
        <v>150</v>
      </c>
      <c r="C1602" s="72">
        <v>45798</v>
      </c>
      <c r="D1602" s="122" t="str">
        <f>VLOOKUP(B1602,辅助信息!E:K,7,FALSE)</f>
        <v>JWDDCD2025050800101</v>
      </c>
      <c r="E1602" s="122" t="str">
        <f>VLOOKUP(F1602,辅助信息!A:B,2,FALSE)</f>
        <v>盘螺</v>
      </c>
      <c r="F1602" s="40" t="s">
        <v>26</v>
      </c>
      <c r="G1602" s="36">
        <v>15</v>
      </c>
      <c r="H1602" s="123">
        <v>15</v>
      </c>
      <c r="I1602" s="122" t="str">
        <f>VLOOKUP(B1602,辅助信息!E:I,3,FALSE)</f>
        <v>(中铁科研院宜宾泥溪项目)中铁科研院集团有限公司宜宾市泥溪东互通式立交下穿成贵客专铁路工程项目钢筋加工厂</v>
      </c>
      <c r="J1602" s="122" t="str">
        <f>VLOOKUP(B1602,辅助信息!E:I,4,FALSE)</f>
        <v>蔡鹏</v>
      </c>
      <c r="K1602" s="122">
        <f>VLOOKUP(J1602,辅助信息!H:I,2,FALSE)</f>
        <v>19130850820</v>
      </c>
      <c r="L1602" s="124" t="str">
        <f>VLOOKUP(B1602,辅助信息!E:J,6,FALSE)</f>
        <v>装货前联系收货人核实到场规格，货物最下面用方木垫下方便卸货</v>
      </c>
      <c r="M1602" s="93">
        <v>45800</v>
      </c>
      <c r="O1602" s="64">
        <f ca="1" t="shared" si="83"/>
        <v>0</v>
      </c>
      <c r="P1602" s="64">
        <f ca="1" t="shared" si="84"/>
        <v>171</v>
      </c>
      <c r="Q1602" s="29" t="str">
        <f>VLOOKUP(B1602,辅助信息!E:M,9,FALSE)</f>
        <v>ZTWM-CDGS-XS-2025-0050-中铁科研院-宜宾泥溪项目</v>
      </c>
      <c r="R1602" s="29" t="str">
        <f>_xlfn._xlws.FILTER(辅助信息!D:D,辅助信息!E:E=B1602)</f>
        <v>中铁科研院宜宾泥溪项目</v>
      </c>
    </row>
    <row r="1603" hidden="1" spans="2:18">
      <c r="B1603" s="40" t="s">
        <v>150</v>
      </c>
      <c r="C1603" s="72">
        <v>45798</v>
      </c>
      <c r="D1603" s="122" t="str">
        <f>VLOOKUP(B1603,辅助信息!E:K,7,FALSE)</f>
        <v>JWDDCD2025050800101</v>
      </c>
      <c r="E1603" s="122" t="str">
        <f>VLOOKUP(F1603,辅助信息!A:B,2,FALSE)</f>
        <v>螺纹钢</v>
      </c>
      <c r="F1603" s="40" t="s">
        <v>18</v>
      </c>
      <c r="G1603" s="36">
        <v>12</v>
      </c>
      <c r="H1603" s="123">
        <v>12</v>
      </c>
      <c r="I1603" s="122" t="str">
        <f>VLOOKUP(B1603,辅助信息!E:I,3,FALSE)</f>
        <v>(中铁科研院宜宾泥溪项目)中铁科研院集团有限公司宜宾市泥溪东互通式立交下穿成贵客专铁路工程项目钢筋加工厂</v>
      </c>
      <c r="J1603" s="122" t="str">
        <f>VLOOKUP(B1603,辅助信息!E:I,4,FALSE)</f>
        <v>蔡鹏</v>
      </c>
      <c r="K1603" s="122">
        <f>VLOOKUP(J1603,辅助信息!H:I,2,FALSE)</f>
        <v>19130850820</v>
      </c>
      <c r="L1603" s="124" t="str">
        <f>VLOOKUP(B1603,辅助信息!E:J,6,FALSE)</f>
        <v>装货前联系收货人核实到场规格，货物最下面用方木垫下方便卸货</v>
      </c>
      <c r="M1603" s="93">
        <v>45800</v>
      </c>
      <c r="O1603" s="64">
        <f ca="1" t="shared" si="83"/>
        <v>0</v>
      </c>
      <c r="P1603" s="64">
        <f ca="1" t="shared" si="84"/>
        <v>171</v>
      </c>
      <c r="Q1603" s="29" t="str">
        <f>VLOOKUP(B1603,辅助信息!E:M,9,FALSE)</f>
        <v>ZTWM-CDGS-XS-2025-0050-中铁科研院-宜宾泥溪项目</v>
      </c>
      <c r="R1603" s="29" t="str">
        <f>_xlfn._xlws.FILTER(辅助信息!D:D,辅助信息!E:E=B1603)</f>
        <v>中铁科研院宜宾泥溪项目</v>
      </c>
    </row>
    <row r="1604" hidden="1" spans="2:18">
      <c r="B1604" s="40" t="s">
        <v>150</v>
      </c>
      <c r="C1604" s="72">
        <v>45798</v>
      </c>
      <c r="D1604" s="122" t="str">
        <f>VLOOKUP(B1604,辅助信息!E:K,7,FALSE)</f>
        <v>JWDDCD2025050800101</v>
      </c>
      <c r="E1604" s="122" t="str">
        <f>VLOOKUP(F1604,辅助信息!A:B,2,FALSE)</f>
        <v>螺纹钢</v>
      </c>
      <c r="F1604" s="40" t="s">
        <v>65</v>
      </c>
      <c r="G1604" s="36">
        <v>6</v>
      </c>
      <c r="H1604" s="123">
        <v>6</v>
      </c>
      <c r="I1604" s="122" t="str">
        <f>VLOOKUP(B1604,辅助信息!E:I,3,FALSE)</f>
        <v>(中铁科研院宜宾泥溪项目)中铁科研院集团有限公司宜宾市泥溪东互通式立交下穿成贵客专铁路工程项目钢筋加工厂</v>
      </c>
      <c r="J1604" s="122" t="str">
        <f>VLOOKUP(B1604,辅助信息!E:I,4,FALSE)</f>
        <v>蔡鹏</v>
      </c>
      <c r="K1604" s="122">
        <f>VLOOKUP(J1604,辅助信息!H:I,2,FALSE)</f>
        <v>19130850820</v>
      </c>
      <c r="L1604" s="124" t="str">
        <f>VLOOKUP(B1604,辅助信息!E:J,6,FALSE)</f>
        <v>装货前联系收货人核实到场规格，货物最下面用方木垫下方便卸货</v>
      </c>
      <c r="M1604" s="93">
        <v>45800</v>
      </c>
      <c r="O1604" s="64">
        <f ca="1" t="shared" si="83"/>
        <v>0</v>
      </c>
      <c r="P1604" s="64">
        <f ca="1" t="shared" si="84"/>
        <v>171</v>
      </c>
      <c r="Q1604" s="29" t="str">
        <f>VLOOKUP(B1604,辅助信息!E:M,9,FALSE)</f>
        <v>ZTWM-CDGS-XS-2025-0050-中铁科研院-宜宾泥溪项目</v>
      </c>
      <c r="R1604" s="29" t="str">
        <f>_xlfn._xlws.FILTER(辅助信息!D:D,辅助信息!E:E=B1604)</f>
        <v>中铁科研院宜宾泥溪项目</v>
      </c>
    </row>
    <row r="1605" hidden="1" spans="2:18">
      <c r="B1605" s="122" t="s">
        <v>81</v>
      </c>
      <c r="C1605" s="72">
        <v>45798</v>
      </c>
      <c r="D1605" s="122" t="str">
        <f>VLOOKUP(B1605,辅助信息!E:K,7,FALSE)</f>
        <v>JWDDCD2025060900080</v>
      </c>
      <c r="E1605" s="122" t="str">
        <f>VLOOKUP(F1605,辅助信息!A:B,2,FALSE)</f>
        <v>盘螺</v>
      </c>
      <c r="F1605" s="122" t="s">
        <v>49</v>
      </c>
      <c r="G1605" s="123">
        <v>7.5</v>
      </c>
      <c r="H1605" s="123" t="str">
        <f>_xlfn.XLOOKUP(C1605&amp;F1605&amp;I1605&amp;J1605,'[1]2025年已发货'!$F:$F&amp;'[1]2025年已发货'!$C:$C&amp;'[1]2025年已发货'!$G:$G&amp;'[1]2025年已发货'!$H:$H,'[1]2025年已发货'!$E:$E,"未发货")</f>
        <v>未发货</v>
      </c>
      <c r="I1605" s="122" t="str">
        <f>VLOOKUP(B1605,辅助信息!E:I,3,FALSE)</f>
        <v>（华西简阳西城嘉苑）四川省成都市简阳市简城街道高屋村</v>
      </c>
      <c r="J1605" s="122" t="str">
        <f>VLOOKUP(B1605,辅助信息!E:I,4,FALSE)</f>
        <v>张瀚镭</v>
      </c>
      <c r="K1605" s="122">
        <f>VLOOKUP(J1605,辅助信息!H:I,2,FALSE)</f>
        <v>15884666220</v>
      </c>
      <c r="L1605" s="124" t="str">
        <f>VLOOKUP(B1605,辅助信息!E:J,6,FALSE)</f>
        <v>现场禁止使用氢能源挂车！优先威钢发货,我方卸车,新老国标钢厂不加价可直发，因陕钢多次出现磅差，项目拒绝使用</v>
      </c>
      <c r="M1605" s="93">
        <v>45800</v>
      </c>
      <c r="O1605" s="64">
        <f ca="1" t="shared" si="83"/>
        <v>0</v>
      </c>
      <c r="P1605" s="64">
        <f ca="1" t="shared" si="84"/>
        <v>171</v>
      </c>
      <c r="Q1605" s="29" t="str">
        <f>VLOOKUP(B1605,辅助信息!E:M,9,FALSE)</f>
        <v>ZTWM-CDGS-XS-2024-0030-华西集采-简州大道</v>
      </c>
      <c r="R1605" s="29" t="str">
        <f>_xlfn._xlws.FILTER(辅助信息!D:D,辅助信息!E:E=B1605)</f>
        <v>华西简阳西城嘉苑</v>
      </c>
    </row>
    <row r="1606" hidden="1" spans="2:18">
      <c r="B1606" s="122" t="s">
        <v>81</v>
      </c>
      <c r="C1606" s="72">
        <v>45798</v>
      </c>
      <c r="D1606" s="122" t="str">
        <f>VLOOKUP(B1606,辅助信息!E:K,7,FALSE)</f>
        <v>JWDDCD2025060900080</v>
      </c>
      <c r="E1606" s="122" t="str">
        <f>VLOOKUP(F1606,辅助信息!A:B,2,FALSE)</f>
        <v>盘螺</v>
      </c>
      <c r="F1606" s="122" t="s">
        <v>41</v>
      </c>
      <c r="G1606" s="123">
        <v>10</v>
      </c>
      <c r="H1606" s="123"/>
      <c r="I1606" s="122" t="str">
        <f>VLOOKUP(B1606,辅助信息!E:I,3,FALSE)</f>
        <v>（华西简阳西城嘉苑）四川省成都市简阳市简城街道高屋村</v>
      </c>
      <c r="J1606" s="122" t="str">
        <f>VLOOKUP(B1606,辅助信息!E:I,4,FALSE)</f>
        <v>张瀚镭</v>
      </c>
      <c r="K1606" s="122">
        <f>VLOOKUP(J1606,辅助信息!H:I,2,FALSE)</f>
        <v>15884666220</v>
      </c>
      <c r="L1606" s="124" t="str">
        <f>VLOOKUP(B1606,辅助信息!E:J,6,FALSE)</f>
        <v>现场禁止使用氢能源挂车！优先威钢发货,我方卸车,新老国标钢厂不加价可直发，因陕钢多次出现磅差，项目拒绝使用</v>
      </c>
      <c r="M1606" s="93">
        <v>45800</v>
      </c>
      <c r="O1606" s="64">
        <f ca="1" t="shared" si="83"/>
        <v>0</v>
      </c>
      <c r="P1606" s="64">
        <f ca="1" t="shared" si="84"/>
        <v>171</v>
      </c>
      <c r="Q1606" s="29" t="str">
        <f>VLOOKUP(B1606,辅助信息!E:M,9,FALSE)</f>
        <v>ZTWM-CDGS-XS-2024-0030-华西集采-简州大道</v>
      </c>
      <c r="R1606" s="29" t="str">
        <f>_xlfn._xlws.FILTER(辅助信息!D:D,辅助信息!E:E=B1606)</f>
        <v>华西简阳西城嘉苑</v>
      </c>
    </row>
    <row r="1607" hidden="1" spans="2:18">
      <c r="B1607" s="122" t="s">
        <v>81</v>
      </c>
      <c r="C1607" s="72">
        <v>45798</v>
      </c>
      <c r="D1607" s="122" t="str">
        <f>VLOOKUP(B1607,辅助信息!E:K,7,FALSE)</f>
        <v>JWDDCD2025060900080</v>
      </c>
      <c r="E1607" s="122" t="str">
        <f>VLOOKUP(F1607,辅助信息!A:B,2,FALSE)</f>
        <v>盘螺</v>
      </c>
      <c r="F1607" s="122" t="s">
        <v>26</v>
      </c>
      <c r="G1607" s="123">
        <v>29</v>
      </c>
      <c r="H1607" s="123">
        <f>_xlfn.XLOOKUP(C1607&amp;F1607&amp;I1607&amp;J1607,'[1]2025年已发货'!$F:$F&amp;'[1]2025年已发货'!$C:$C&amp;'[1]2025年已发货'!$G:$G&amp;'[1]2025年已发货'!$H:$H,'[1]2025年已发货'!$E:$E,"未发货")</f>
        <v>25</v>
      </c>
      <c r="I1607" s="122" t="str">
        <f>VLOOKUP(B1607,辅助信息!E:I,3,FALSE)</f>
        <v>（华西简阳西城嘉苑）四川省成都市简阳市简城街道高屋村</v>
      </c>
      <c r="J1607" s="122" t="str">
        <f>VLOOKUP(B1607,辅助信息!E:I,4,FALSE)</f>
        <v>张瀚镭</v>
      </c>
      <c r="K1607" s="122">
        <f>VLOOKUP(J1607,辅助信息!H:I,2,FALSE)</f>
        <v>15884666220</v>
      </c>
      <c r="L1607" s="124" t="str">
        <f>VLOOKUP(B1607,辅助信息!E:J,6,FALSE)</f>
        <v>现场禁止使用氢能源挂车！优先威钢发货,我方卸车,新老国标钢厂不加价可直发，因陕钢多次出现磅差，项目拒绝使用</v>
      </c>
      <c r="M1607" s="93">
        <v>45800</v>
      </c>
      <c r="O1607" s="64">
        <f ca="1" t="shared" si="83"/>
        <v>0</v>
      </c>
      <c r="P1607" s="64">
        <f ca="1" t="shared" si="84"/>
        <v>171</v>
      </c>
      <c r="Q1607" s="29" t="str">
        <f>VLOOKUP(B1607,辅助信息!E:M,9,FALSE)</f>
        <v>ZTWM-CDGS-XS-2024-0030-华西集采-简州大道</v>
      </c>
      <c r="R1607" s="29" t="str">
        <f>_xlfn._xlws.FILTER(辅助信息!D:D,辅助信息!E:E=B1607)</f>
        <v>华西简阳西城嘉苑</v>
      </c>
    </row>
    <row r="1608" hidden="1" spans="2:18">
      <c r="B1608" s="122" t="s">
        <v>81</v>
      </c>
      <c r="C1608" s="72">
        <v>45798</v>
      </c>
      <c r="D1608" s="122" t="str">
        <f>VLOOKUP(B1608,辅助信息!E:K,7,FALSE)</f>
        <v>JWDDCD2025060900080</v>
      </c>
      <c r="E1608" s="122" t="str">
        <f>VLOOKUP(F1608,辅助信息!A:B,2,FALSE)</f>
        <v>螺纹钢</v>
      </c>
      <c r="F1608" s="122" t="s">
        <v>30</v>
      </c>
      <c r="G1608" s="123">
        <v>13.5</v>
      </c>
      <c r="H1608" s="123" t="str">
        <f>_xlfn.XLOOKUP(C1608&amp;F1608&amp;I1608&amp;J1608,'[1]2025年已发货'!$F:$F&amp;'[1]2025年已发货'!$C:$C&amp;'[1]2025年已发货'!$G:$G&amp;'[1]2025年已发货'!$H:$H,'[1]2025年已发货'!$E:$E,"未发货")</f>
        <v>未发货</v>
      </c>
      <c r="I1608" s="122" t="str">
        <f>VLOOKUP(B1608,辅助信息!E:I,3,FALSE)</f>
        <v>（华西简阳西城嘉苑）四川省成都市简阳市简城街道高屋村</v>
      </c>
      <c r="J1608" s="122" t="str">
        <f>VLOOKUP(B1608,辅助信息!E:I,4,FALSE)</f>
        <v>张瀚镭</v>
      </c>
      <c r="K1608" s="122">
        <f>VLOOKUP(J1608,辅助信息!H:I,2,FALSE)</f>
        <v>15884666220</v>
      </c>
      <c r="L1608" s="124" t="str">
        <f>VLOOKUP(B1608,辅助信息!E:J,6,FALSE)</f>
        <v>现场禁止使用氢能源挂车！优先威钢发货,我方卸车,新老国标钢厂不加价可直发，因陕钢多次出现磅差，项目拒绝使用</v>
      </c>
      <c r="M1608" s="93">
        <v>45800</v>
      </c>
      <c r="O1608" s="64">
        <f ca="1" t="shared" si="83"/>
        <v>0</v>
      </c>
      <c r="P1608" s="64">
        <f ca="1" t="shared" si="84"/>
        <v>171</v>
      </c>
      <c r="Q1608" s="29" t="str">
        <f>VLOOKUP(B1608,辅助信息!E:M,9,FALSE)</f>
        <v>ZTWM-CDGS-XS-2024-0030-华西集采-简州大道</v>
      </c>
      <c r="R1608" s="29" t="str">
        <f>_xlfn._xlws.FILTER(辅助信息!D:D,辅助信息!E:E=B1608)</f>
        <v>华西简阳西城嘉苑</v>
      </c>
    </row>
    <row r="1609" hidden="1" spans="2:18">
      <c r="B1609" s="122" t="s">
        <v>81</v>
      </c>
      <c r="C1609" s="72">
        <v>45798</v>
      </c>
      <c r="D1609" s="122" t="str">
        <f>VLOOKUP(B1609,辅助信息!E:K,7,FALSE)</f>
        <v>JWDDCD2025060900080</v>
      </c>
      <c r="E1609" s="122" t="str">
        <f>VLOOKUP(F1609,辅助信息!A:B,2,FALSE)</f>
        <v>螺纹钢</v>
      </c>
      <c r="F1609" s="122" t="s">
        <v>33</v>
      </c>
      <c r="G1609" s="123">
        <v>14</v>
      </c>
      <c r="H1609" s="123">
        <v>12</v>
      </c>
      <c r="I1609" s="122" t="str">
        <f>VLOOKUP(B1609,辅助信息!E:I,3,FALSE)</f>
        <v>（华西简阳西城嘉苑）四川省成都市简阳市简城街道高屋村</v>
      </c>
      <c r="J1609" s="122" t="str">
        <f>VLOOKUP(B1609,辅助信息!E:I,4,FALSE)</f>
        <v>张瀚镭</v>
      </c>
      <c r="K1609" s="122">
        <f>VLOOKUP(J1609,辅助信息!H:I,2,FALSE)</f>
        <v>15884666220</v>
      </c>
      <c r="L1609" s="124" t="str">
        <f>VLOOKUP(B1609,辅助信息!E:J,6,FALSE)</f>
        <v>现场禁止使用氢能源挂车！优先威钢发货,我方卸车,新老国标钢厂不加价可直发，因陕钢多次出现磅差，项目拒绝使用</v>
      </c>
      <c r="M1609" s="93">
        <v>45800</v>
      </c>
      <c r="O1609" s="64">
        <f ca="1" t="shared" si="83"/>
        <v>0</v>
      </c>
      <c r="P1609" s="64">
        <f ca="1" t="shared" si="84"/>
        <v>171</v>
      </c>
      <c r="Q1609" s="29" t="str">
        <f>VLOOKUP(B1609,辅助信息!E:M,9,FALSE)</f>
        <v>ZTWM-CDGS-XS-2024-0030-华西集采-简州大道</v>
      </c>
      <c r="R1609" s="29" t="str">
        <f>_xlfn._xlws.FILTER(辅助信息!D:D,辅助信息!E:E=B1609)</f>
        <v>华西简阳西城嘉苑</v>
      </c>
    </row>
    <row r="1610" hidden="1" spans="2:17">
      <c r="B1610" s="40" t="s">
        <v>147</v>
      </c>
      <c r="C1610" s="72">
        <v>45798</v>
      </c>
      <c r="D1610" s="122" t="str">
        <f>VLOOKUP(B1610,辅助信息!E:K,7,FALSE)</f>
        <v>JWDDCD2025052800131</v>
      </c>
      <c r="E1610" s="122" t="str">
        <f>VLOOKUP(F1610,辅助信息!A:B,2,FALSE)</f>
        <v>高线</v>
      </c>
      <c r="F1610" s="40" t="s">
        <v>57</v>
      </c>
      <c r="G1610" s="36">
        <v>13</v>
      </c>
      <c r="H1610" s="123" t="str">
        <f>_xlfn.XLOOKUP(C1610&amp;F1610&amp;I1610&amp;J1610,'[1]2025年已发货'!$F:$F&amp;'[1]2025年已发货'!$C:$C&amp;'[1]2025年已发货'!$G:$G&amp;'[1]2025年已发货'!$H:$H,'[1]2025年已发货'!$E:$E,"未发货")</f>
        <v>未发货</v>
      </c>
      <c r="I1610" s="122" t="str">
        <f>VLOOKUP(B1610,辅助信息!E:I,3,FALSE)</f>
        <v>（商投建工达州中医药科技园-4工区-11号楼）达州市通川区达州中医药职业学院犀牛大道北段</v>
      </c>
      <c r="J1610" s="122" t="str">
        <f>VLOOKUP(B1610,辅助信息!E:I,4,FALSE)</f>
        <v>张扬</v>
      </c>
      <c r="K1610" s="122">
        <f>VLOOKUP(J1610,辅助信息!H:I,2,FALSE)</f>
        <v>18381904567</v>
      </c>
      <c r="L1610" s="124" t="str">
        <f>VLOOKUP(B1610,辅助信息!E:J,6,FALSE)</f>
        <v>控制炉批号！多了现场不收！,优先安排达钢,提前联系到场规格及数量</v>
      </c>
      <c r="M1610" s="93">
        <v>45799</v>
      </c>
      <c r="O1610" s="64">
        <f ca="1" t="shared" si="83"/>
        <v>0</v>
      </c>
      <c r="P1610" s="64">
        <f ca="1" t="shared" si="84"/>
        <v>172</v>
      </c>
      <c r="Q1610" s="29" t="str">
        <f>VLOOKUP(B1610,辅助信息!E:M,9,FALSE)</f>
        <v>ZTWM-CDGS-XS-2024-0134-商投建工达州中医药科技成果示范园项目</v>
      </c>
    </row>
    <row r="1611" hidden="1" spans="2:17">
      <c r="B1611" s="40" t="s">
        <v>147</v>
      </c>
      <c r="C1611" s="72">
        <v>45798</v>
      </c>
      <c r="D1611" s="122" t="str">
        <f>VLOOKUP(B1611,辅助信息!E:K,7,FALSE)</f>
        <v>JWDDCD2025052800131</v>
      </c>
      <c r="E1611" s="122" t="str">
        <f>VLOOKUP(F1611,辅助信息!A:B,2,FALSE)</f>
        <v>盘螺</v>
      </c>
      <c r="F1611" s="40" t="s">
        <v>49</v>
      </c>
      <c r="G1611" s="36">
        <v>6</v>
      </c>
      <c r="H1611" s="123" t="str">
        <f>_xlfn.XLOOKUP(C1611&amp;F1611&amp;I1611&amp;J1611,'[1]2025年已发货'!$F:$F&amp;'[1]2025年已发货'!$C:$C&amp;'[1]2025年已发货'!$G:$G&amp;'[1]2025年已发货'!$H:$H,'[1]2025年已发货'!$E:$E,"未发货")</f>
        <v>未发货</v>
      </c>
      <c r="I1611" s="122" t="str">
        <f>VLOOKUP(B1611,辅助信息!E:I,3,FALSE)</f>
        <v>（商投建工达州中医药科技园-4工区-11号楼）达州市通川区达州中医药职业学院犀牛大道北段</v>
      </c>
      <c r="J1611" s="122" t="str">
        <f>VLOOKUP(B1611,辅助信息!E:I,4,FALSE)</f>
        <v>张扬</v>
      </c>
      <c r="K1611" s="122">
        <f>VLOOKUP(J1611,辅助信息!H:I,2,FALSE)</f>
        <v>18381904567</v>
      </c>
      <c r="L1611" s="124" t="str">
        <f>VLOOKUP(B1611,辅助信息!E:J,6,FALSE)</f>
        <v>控制炉批号！多了现场不收！,优先安排达钢,提前联系到场规格及数量</v>
      </c>
      <c r="M1611" s="93">
        <v>45799</v>
      </c>
      <c r="O1611" s="64">
        <f ca="1" t="shared" si="83"/>
        <v>0</v>
      </c>
      <c r="P1611" s="64">
        <f ca="1" t="shared" si="84"/>
        <v>172</v>
      </c>
      <c r="Q1611" s="29" t="str">
        <f>VLOOKUP(B1611,辅助信息!E:M,9,FALSE)</f>
        <v>ZTWM-CDGS-XS-2024-0134-商投建工达州中医药科技成果示范园项目</v>
      </c>
    </row>
    <row r="1612" hidden="1" spans="2:17">
      <c r="B1612" s="40" t="s">
        <v>147</v>
      </c>
      <c r="C1612" s="72">
        <v>45798</v>
      </c>
      <c r="D1612" s="122" t="str">
        <f>VLOOKUP(B1612,辅助信息!E:K,7,FALSE)</f>
        <v>JWDDCD2025052800131</v>
      </c>
      <c r="E1612" s="122" t="str">
        <f>VLOOKUP(F1612,辅助信息!A:B,2,FALSE)</f>
        <v>螺纹钢</v>
      </c>
      <c r="F1612" s="40" t="s">
        <v>32</v>
      </c>
      <c r="G1612" s="36">
        <v>6</v>
      </c>
      <c r="H1612" s="123" t="str">
        <f>_xlfn.XLOOKUP(C1612&amp;F1612&amp;I1612&amp;J1612,'[1]2025年已发货'!$F:$F&amp;'[1]2025年已发货'!$C:$C&amp;'[1]2025年已发货'!$G:$G&amp;'[1]2025年已发货'!$H:$H,'[1]2025年已发货'!$E:$E,"未发货")</f>
        <v>未发货</v>
      </c>
      <c r="I1612" s="122" t="str">
        <f>VLOOKUP(B1612,辅助信息!E:I,3,FALSE)</f>
        <v>（商投建工达州中医药科技园-4工区-11号楼）达州市通川区达州中医药职业学院犀牛大道北段</v>
      </c>
      <c r="J1612" s="122" t="str">
        <f>VLOOKUP(B1612,辅助信息!E:I,4,FALSE)</f>
        <v>张扬</v>
      </c>
      <c r="K1612" s="122">
        <f>VLOOKUP(J1612,辅助信息!H:I,2,FALSE)</f>
        <v>18381904567</v>
      </c>
      <c r="L1612" s="124" t="str">
        <f>VLOOKUP(B1612,辅助信息!E:J,6,FALSE)</f>
        <v>控制炉批号！多了现场不收！,优先安排达钢,提前联系到场规格及数量</v>
      </c>
      <c r="M1612" s="93">
        <v>45799</v>
      </c>
      <c r="O1612" s="64">
        <f ca="1" t="shared" si="83"/>
        <v>0</v>
      </c>
      <c r="P1612" s="64">
        <f ca="1" t="shared" si="84"/>
        <v>172</v>
      </c>
      <c r="Q1612" s="29" t="str">
        <f>VLOOKUP(B1612,辅助信息!E:M,9,FALSE)</f>
        <v>ZTWM-CDGS-XS-2024-0134-商投建工达州中医药科技成果示范园项目</v>
      </c>
    </row>
    <row r="1613" hidden="1" spans="2:17">
      <c r="B1613" s="40" t="s">
        <v>147</v>
      </c>
      <c r="C1613" s="72">
        <v>45798</v>
      </c>
      <c r="D1613" s="122" t="str">
        <f>VLOOKUP(B1613,辅助信息!E:K,7,FALSE)</f>
        <v>JWDDCD2025052800131</v>
      </c>
      <c r="E1613" s="122" t="str">
        <f>VLOOKUP(F1613,辅助信息!A:B,2,FALSE)</f>
        <v>螺纹钢</v>
      </c>
      <c r="F1613" s="40" t="s">
        <v>18</v>
      </c>
      <c r="G1613" s="36">
        <v>9</v>
      </c>
      <c r="H1613" s="123" t="str">
        <f>_xlfn.XLOOKUP(C1613&amp;F1613&amp;I1613&amp;J1613,'[1]2025年已发货'!$F:$F&amp;'[1]2025年已发货'!$C:$C&amp;'[1]2025年已发货'!$G:$G&amp;'[1]2025年已发货'!$H:$H,'[1]2025年已发货'!$E:$E,"未发货")</f>
        <v>未发货</v>
      </c>
      <c r="I1613" s="122" t="str">
        <f>VLOOKUP(B1613,辅助信息!E:I,3,FALSE)</f>
        <v>（商投建工达州中医药科技园-4工区-11号楼）达州市通川区达州中医药职业学院犀牛大道北段</v>
      </c>
      <c r="J1613" s="122" t="str">
        <f>VLOOKUP(B1613,辅助信息!E:I,4,FALSE)</f>
        <v>张扬</v>
      </c>
      <c r="K1613" s="122">
        <f>VLOOKUP(J1613,辅助信息!H:I,2,FALSE)</f>
        <v>18381904567</v>
      </c>
      <c r="L1613" s="124" t="str">
        <f>VLOOKUP(B1613,辅助信息!E:J,6,FALSE)</f>
        <v>控制炉批号！多了现场不收！,优先安排达钢,提前联系到场规格及数量</v>
      </c>
      <c r="M1613" s="93">
        <v>45799</v>
      </c>
      <c r="O1613" s="64">
        <f ca="1" t="shared" si="83"/>
        <v>0</v>
      </c>
      <c r="P1613" s="64">
        <f ca="1" t="shared" si="84"/>
        <v>172</v>
      </c>
      <c r="Q1613" s="29" t="str">
        <f>VLOOKUP(B1613,辅助信息!E:M,9,FALSE)</f>
        <v>ZTWM-CDGS-XS-2024-0134-商投建工达州中医药科技成果示范园项目</v>
      </c>
    </row>
    <row r="1614" hidden="1" spans="2:17">
      <c r="B1614" s="40" t="s">
        <v>81</v>
      </c>
      <c r="C1614" s="72">
        <v>45798</v>
      </c>
      <c r="D1614" s="122" t="str">
        <f>VLOOKUP(B1614,辅助信息!E:K,7,FALSE)</f>
        <v>JWDDCD2025060900080</v>
      </c>
      <c r="E1614" s="122" t="str">
        <f>VLOOKUP(F1614,辅助信息!A:B,2,FALSE)</f>
        <v>盘螺</v>
      </c>
      <c r="F1614" s="40" t="s">
        <v>49</v>
      </c>
      <c r="G1614" s="36">
        <v>3</v>
      </c>
      <c r="H1614" s="123" t="str">
        <f>_xlfn.XLOOKUP(C1614&amp;F1614&amp;I1614&amp;J1614,'[1]2025年已发货'!$F:$F&amp;'[1]2025年已发货'!$C:$C&amp;'[1]2025年已发货'!$G:$G&amp;'[1]2025年已发货'!$H:$H,'[1]2025年已发货'!$E:$E,"未发货")</f>
        <v>未发货</v>
      </c>
      <c r="I1614" s="122" t="str">
        <f>VLOOKUP(B1614,辅助信息!E:I,3,FALSE)</f>
        <v>（华西简阳西城嘉苑）四川省成都市简阳市简城街道高屋村</v>
      </c>
      <c r="J1614" s="122" t="str">
        <f>VLOOKUP(B1614,辅助信息!E:I,4,FALSE)</f>
        <v>张瀚镭</v>
      </c>
      <c r="K1614" s="122">
        <f>VLOOKUP(J1614,辅助信息!H:I,2,FALSE)</f>
        <v>15884666220</v>
      </c>
      <c r="L1614" s="124" t="str">
        <f>VLOOKUP(B1614,辅助信息!E:J,6,FALSE)</f>
        <v>现场禁止使用氢能源挂车！优先威钢发货,我方卸车,新老国标钢厂不加价可直发，因陕钢多次出现磅差，项目拒绝使用</v>
      </c>
      <c r="M1614" s="93">
        <v>45799</v>
      </c>
      <c r="O1614" s="64">
        <f ca="1" t="shared" ref="O1614:O1635" si="85">IF(OR(M1614="",N1614&lt;&gt;""),"",MAX(M1614-TODAY(),0))</f>
        <v>0</v>
      </c>
      <c r="P1614" s="64">
        <f ca="1" t="shared" ref="P1614:P1635" si="86">IF(M1614="","",IF(N1614&lt;&gt;"",MAX(N1614-M1614,0),IF(TODAY()&gt;M1614,TODAY()-M1614,0)))</f>
        <v>172</v>
      </c>
      <c r="Q1614" s="29" t="str">
        <f>VLOOKUP(B1614,辅助信息!E:M,9,FALSE)</f>
        <v>ZTWM-CDGS-XS-2024-0030-华西集采-简州大道</v>
      </c>
    </row>
    <row r="1615" hidden="1" spans="2:17">
      <c r="B1615" s="40" t="s">
        <v>81</v>
      </c>
      <c r="C1615" s="72">
        <v>45798</v>
      </c>
      <c r="D1615" s="122" t="str">
        <f>VLOOKUP(B1615,辅助信息!E:K,7,FALSE)</f>
        <v>JWDDCD2025060900080</v>
      </c>
      <c r="E1615" s="122" t="str">
        <f>VLOOKUP(F1615,辅助信息!A:B,2,FALSE)</f>
        <v>盘螺</v>
      </c>
      <c r="F1615" s="40" t="s">
        <v>40</v>
      </c>
      <c r="G1615" s="36">
        <v>14</v>
      </c>
      <c r="H1615" s="123">
        <f>_xlfn.XLOOKUP(C1615&amp;F1615&amp;I1615&amp;J1615,'[1]2025年已发货'!$F:$F&amp;'[1]2025年已发货'!$C:$C&amp;'[1]2025年已发货'!$G:$G&amp;'[1]2025年已发货'!$H:$H,'[1]2025年已发货'!$E:$E,"未发货")</f>
        <v>15</v>
      </c>
      <c r="I1615" s="122" t="str">
        <f>VLOOKUP(B1615,辅助信息!E:I,3,FALSE)</f>
        <v>（华西简阳西城嘉苑）四川省成都市简阳市简城街道高屋村</v>
      </c>
      <c r="J1615" s="122" t="str">
        <f>VLOOKUP(B1615,辅助信息!E:I,4,FALSE)</f>
        <v>张瀚镭</v>
      </c>
      <c r="K1615" s="122">
        <f>VLOOKUP(J1615,辅助信息!H:I,2,FALSE)</f>
        <v>15884666220</v>
      </c>
      <c r="L1615" s="124" t="str">
        <f>VLOOKUP(B1615,辅助信息!E:J,6,FALSE)</f>
        <v>现场禁止使用氢能源挂车！优先威钢发货,我方卸车,新老国标钢厂不加价可直发，因陕钢多次出现磅差，项目拒绝使用</v>
      </c>
      <c r="M1615" s="93">
        <v>45799</v>
      </c>
      <c r="O1615" s="64">
        <f ca="1" t="shared" si="85"/>
        <v>0</v>
      </c>
      <c r="P1615" s="64">
        <f ca="1" t="shared" si="86"/>
        <v>172</v>
      </c>
      <c r="Q1615" s="29" t="str">
        <f>VLOOKUP(B1615,辅助信息!E:M,9,FALSE)</f>
        <v>ZTWM-CDGS-XS-2024-0030-华西集采-简州大道</v>
      </c>
    </row>
    <row r="1616" hidden="1" spans="2:17">
      <c r="B1616" s="40" t="s">
        <v>81</v>
      </c>
      <c r="C1616" s="72">
        <v>45798</v>
      </c>
      <c r="D1616" s="122" t="str">
        <f>VLOOKUP(B1616,辅助信息!E:K,7,FALSE)</f>
        <v>JWDDCD2025060900080</v>
      </c>
      <c r="E1616" s="122" t="str">
        <f>VLOOKUP(F1616,辅助信息!A:B,2,FALSE)</f>
        <v>盘螺</v>
      </c>
      <c r="F1616" s="40" t="s">
        <v>41</v>
      </c>
      <c r="G1616" s="36">
        <v>30</v>
      </c>
      <c r="H1616" s="123">
        <f>_xlfn.XLOOKUP(C1616&amp;F1616&amp;I1616&amp;J1616,'[1]2025年已发货'!$F:$F&amp;'[1]2025年已发货'!$C:$C&amp;'[1]2025年已发货'!$G:$G&amp;'[1]2025年已发货'!$H:$H,'[1]2025年已发货'!$E:$E,"未发货")</f>
        <v>30</v>
      </c>
      <c r="I1616" s="122" t="str">
        <f>VLOOKUP(B1616,辅助信息!E:I,3,FALSE)</f>
        <v>（华西简阳西城嘉苑）四川省成都市简阳市简城街道高屋村</v>
      </c>
      <c r="J1616" s="122" t="str">
        <f>VLOOKUP(B1616,辅助信息!E:I,4,FALSE)</f>
        <v>张瀚镭</v>
      </c>
      <c r="K1616" s="122">
        <f>VLOOKUP(J1616,辅助信息!H:I,2,FALSE)</f>
        <v>15884666220</v>
      </c>
      <c r="L1616" s="124" t="str">
        <f>VLOOKUP(B1616,辅助信息!E:J,6,FALSE)</f>
        <v>现场禁止使用氢能源挂车！优先威钢发货,我方卸车,新老国标钢厂不加价可直发，因陕钢多次出现磅差，项目拒绝使用</v>
      </c>
      <c r="M1616" s="93">
        <v>45799</v>
      </c>
      <c r="O1616" s="64">
        <f ca="1" t="shared" si="85"/>
        <v>0</v>
      </c>
      <c r="P1616" s="64">
        <f ca="1" t="shared" si="86"/>
        <v>172</v>
      </c>
      <c r="Q1616" s="29" t="str">
        <f>VLOOKUP(B1616,辅助信息!E:M,9,FALSE)</f>
        <v>ZTWM-CDGS-XS-2024-0030-华西集采-简州大道</v>
      </c>
    </row>
    <row r="1617" hidden="1" spans="2:17">
      <c r="B1617" s="40" t="s">
        <v>81</v>
      </c>
      <c r="C1617" s="72">
        <v>45798</v>
      </c>
      <c r="D1617" s="122" t="str">
        <f>VLOOKUP(B1617,辅助信息!E:K,7,FALSE)</f>
        <v>JWDDCD2025060900080</v>
      </c>
      <c r="E1617" s="122" t="str">
        <f>VLOOKUP(F1617,辅助信息!A:B,2,FALSE)</f>
        <v>盘螺</v>
      </c>
      <c r="F1617" s="40" t="s">
        <v>26</v>
      </c>
      <c r="G1617" s="36">
        <v>30</v>
      </c>
      <c r="H1617" s="123"/>
      <c r="I1617" s="122" t="str">
        <f>VLOOKUP(B1617,辅助信息!E:I,3,FALSE)</f>
        <v>（华西简阳西城嘉苑）四川省成都市简阳市简城街道高屋村</v>
      </c>
      <c r="J1617" s="122" t="str">
        <f>VLOOKUP(B1617,辅助信息!E:I,4,FALSE)</f>
        <v>张瀚镭</v>
      </c>
      <c r="K1617" s="122">
        <f>VLOOKUP(J1617,辅助信息!H:I,2,FALSE)</f>
        <v>15884666220</v>
      </c>
      <c r="L1617" s="124" t="str">
        <f>VLOOKUP(B1617,辅助信息!E:J,6,FALSE)</f>
        <v>现场禁止使用氢能源挂车！优先威钢发货,我方卸车,新老国标钢厂不加价可直发，因陕钢多次出现磅差，项目拒绝使用</v>
      </c>
      <c r="M1617" s="93">
        <v>45799</v>
      </c>
      <c r="O1617" s="64">
        <f ca="1" t="shared" si="85"/>
        <v>0</v>
      </c>
      <c r="P1617" s="64">
        <f ca="1" t="shared" si="86"/>
        <v>172</v>
      </c>
      <c r="Q1617" s="29" t="str">
        <f>VLOOKUP(B1617,辅助信息!E:M,9,FALSE)</f>
        <v>ZTWM-CDGS-XS-2024-0030-华西集采-简州大道</v>
      </c>
    </row>
    <row r="1618" hidden="1" spans="2:17">
      <c r="B1618" s="40" t="s">
        <v>81</v>
      </c>
      <c r="C1618" s="72">
        <v>45798</v>
      </c>
      <c r="D1618" s="122" t="str">
        <f>VLOOKUP(B1618,辅助信息!E:K,7,FALSE)</f>
        <v>JWDDCD2025060900080</v>
      </c>
      <c r="E1618" s="122" t="str">
        <f>VLOOKUP(F1618,辅助信息!A:B,2,FALSE)</f>
        <v>螺纹钢</v>
      </c>
      <c r="F1618" s="40" t="s">
        <v>32</v>
      </c>
      <c r="G1618" s="36">
        <v>5</v>
      </c>
      <c r="H1618" s="123">
        <f>_xlfn.XLOOKUP(C1618&amp;F1618&amp;I1618&amp;J1618,'[1]2025年已发货'!$F:$F&amp;'[1]2025年已发货'!$C:$C&amp;'[1]2025年已发货'!$G:$G&amp;'[1]2025年已发货'!$H:$H,'[1]2025年已发货'!$E:$E,"未发货")</f>
        <v>6</v>
      </c>
      <c r="I1618" s="122" t="str">
        <f>VLOOKUP(B1618,辅助信息!E:I,3,FALSE)</f>
        <v>（华西简阳西城嘉苑）四川省成都市简阳市简城街道高屋村</v>
      </c>
      <c r="J1618" s="122" t="str">
        <f>VLOOKUP(B1618,辅助信息!E:I,4,FALSE)</f>
        <v>张瀚镭</v>
      </c>
      <c r="K1618" s="122">
        <f>VLOOKUP(J1618,辅助信息!H:I,2,FALSE)</f>
        <v>15884666220</v>
      </c>
      <c r="L1618" s="124" t="str">
        <f>VLOOKUP(B1618,辅助信息!E:J,6,FALSE)</f>
        <v>现场禁止使用氢能源挂车！优先威钢发货,我方卸车,新老国标钢厂不加价可直发，因陕钢多次出现磅差，项目拒绝使用</v>
      </c>
      <c r="M1618" s="93">
        <v>45799</v>
      </c>
      <c r="O1618" s="64">
        <f ca="1" t="shared" si="85"/>
        <v>0</v>
      </c>
      <c r="P1618" s="64">
        <f ca="1" t="shared" si="86"/>
        <v>172</v>
      </c>
      <c r="Q1618" s="29" t="str">
        <f>VLOOKUP(B1618,辅助信息!E:M,9,FALSE)</f>
        <v>ZTWM-CDGS-XS-2024-0030-华西集采-简州大道</v>
      </c>
    </row>
    <row r="1619" hidden="1" spans="2:17">
      <c r="B1619" s="40" t="s">
        <v>81</v>
      </c>
      <c r="C1619" s="72">
        <v>45798</v>
      </c>
      <c r="D1619" s="122" t="str">
        <f>VLOOKUP(B1619,辅助信息!E:K,7,FALSE)</f>
        <v>JWDDCD2025060900080</v>
      </c>
      <c r="E1619" s="122" t="str">
        <f>VLOOKUP(F1619,辅助信息!A:B,2,FALSE)</f>
        <v>螺纹钢</v>
      </c>
      <c r="F1619" s="40" t="s">
        <v>30</v>
      </c>
      <c r="G1619" s="36">
        <v>20</v>
      </c>
      <c r="H1619" s="123" t="str">
        <f>_xlfn.XLOOKUP(C1619&amp;F1619&amp;I1619&amp;J1619,'[1]2025年已发货'!$F:$F&amp;'[1]2025年已发货'!$C:$C&amp;'[1]2025年已发货'!$G:$G&amp;'[1]2025年已发货'!$H:$H,'[1]2025年已发货'!$E:$E,"未发货")</f>
        <v>未发货</v>
      </c>
      <c r="I1619" s="122" t="str">
        <f>VLOOKUP(B1619,辅助信息!E:I,3,FALSE)</f>
        <v>（华西简阳西城嘉苑）四川省成都市简阳市简城街道高屋村</v>
      </c>
      <c r="J1619" s="122" t="str">
        <f>VLOOKUP(B1619,辅助信息!E:I,4,FALSE)</f>
        <v>张瀚镭</v>
      </c>
      <c r="K1619" s="122">
        <f>VLOOKUP(J1619,辅助信息!H:I,2,FALSE)</f>
        <v>15884666220</v>
      </c>
      <c r="L1619" s="124" t="str">
        <f>VLOOKUP(B1619,辅助信息!E:J,6,FALSE)</f>
        <v>现场禁止使用氢能源挂车！优先威钢发货,我方卸车,新老国标钢厂不加价可直发，因陕钢多次出现磅差，项目拒绝使用</v>
      </c>
      <c r="M1619" s="93">
        <v>45799</v>
      </c>
      <c r="O1619" s="64">
        <f ca="1" t="shared" si="85"/>
        <v>0</v>
      </c>
      <c r="P1619" s="64">
        <f ca="1" t="shared" si="86"/>
        <v>172</v>
      </c>
      <c r="Q1619" s="29" t="str">
        <f>VLOOKUP(B1619,辅助信息!E:M,9,FALSE)</f>
        <v>ZTWM-CDGS-XS-2024-0030-华西集采-简州大道</v>
      </c>
    </row>
    <row r="1620" hidden="1" spans="2:17">
      <c r="B1620" s="40" t="s">
        <v>81</v>
      </c>
      <c r="C1620" s="72">
        <v>45798</v>
      </c>
      <c r="D1620" s="122" t="str">
        <f>VLOOKUP(B1620,辅助信息!E:K,7,FALSE)</f>
        <v>JWDDCD2025060900080</v>
      </c>
      <c r="E1620" s="122" t="str">
        <f>VLOOKUP(F1620,辅助信息!A:B,2,FALSE)</f>
        <v>螺纹钢</v>
      </c>
      <c r="F1620" s="40" t="s">
        <v>33</v>
      </c>
      <c r="G1620" s="36">
        <v>12</v>
      </c>
      <c r="H1620" s="123">
        <v>12</v>
      </c>
      <c r="I1620" s="122" t="str">
        <f>VLOOKUP(B1620,辅助信息!E:I,3,FALSE)</f>
        <v>（华西简阳西城嘉苑）四川省成都市简阳市简城街道高屋村</v>
      </c>
      <c r="J1620" s="122" t="str">
        <f>VLOOKUP(B1620,辅助信息!E:I,4,FALSE)</f>
        <v>张瀚镭</v>
      </c>
      <c r="K1620" s="122">
        <f>VLOOKUP(J1620,辅助信息!H:I,2,FALSE)</f>
        <v>15884666220</v>
      </c>
      <c r="L1620" s="124" t="str">
        <f>VLOOKUP(B1620,辅助信息!E:J,6,FALSE)</f>
        <v>现场禁止使用氢能源挂车！优先威钢发货,我方卸车,新老国标钢厂不加价可直发，因陕钢多次出现磅差，项目拒绝使用</v>
      </c>
      <c r="M1620" s="93">
        <v>45799</v>
      </c>
      <c r="O1620" s="64">
        <f ca="1" t="shared" si="85"/>
        <v>0</v>
      </c>
      <c r="P1620" s="64">
        <f ca="1" t="shared" si="86"/>
        <v>172</v>
      </c>
      <c r="Q1620" s="29" t="str">
        <f>VLOOKUP(B1620,辅助信息!E:M,9,FALSE)</f>
        <v>ZTWM-CDGS-XS-2024-0030-华西集采-简州大道</v>
      </c>
    </row>
    <row r="1621" hidden="1" spans="2:17">
      <c r="B1621" s="40" t="s">
        <v>81</v>
      </c>
      <c r="C1621" s="72">
        <v>45798</v>
      </c>
      <c r="D1621" s="122" t="str">
        <f>VLOOKUP(B1621,辅助信息!E:K,7,FALSE)</f>
        <v>JWDDCD2025060900080</v>
      </c>
      <c r="E1621" s="122" t="str">
        <f>VLOOKUP(F1621,辅助信息!A:B,2,FALSE)</f>
        <v>螺纹钢</v>
      </c>
      <c r="F1621" s="40" t="s">
        <v>28</v>
      </c>
      <c r="G1621" s="36">
        <v>3</v>
      </c>
      <c r="H1621" s="123">
        <f>_xlfn.XLOOKUP(C1621&amp;F1621&amp;I1621&amp;J1621,'[1]2025年已发货'!$F:$F&amp;'[1]2025年已发货'!$C:$C&amp;'[1]2025年已发货'!$G:$G&amp;'[1]2025年已发货'!$H:$H,'[1]2025年已发货'!$E:$E,"未发货")</f>
        <v>3</v>
      </c>
      <c r="I1621" s="122" t="str">
        <f>VLOOKUP(B1621,辅助信息!E:I,3,FALSE)</f>
        <v>（华西简阳西城嘉苑）四川省成都市简阳市简城街道高屋村</v>
      </c>
      <c r="J1621" s="122" t="str">
        <f>VLOOKUP(B1621,辅助信息!E:I,4,FALSE)</f>
        <v>张瀚镭</v>
      </c>
      <c r="K1621" s="122">
        <f>VLOOKUP(J1621,辅助信息!H:I,2,FALSE)</f>
        <v>15884666220</v>
      </c>
      <c r="L1621" s="124" t="str">
        <f>VLOOKUP(B1621,辅助信息!E:J,6,FALSE)</f>
        <v>现场禁止使用氢能源挂车！优先威钢发货,我方卸车,新老国标钢厂不加价可直发，因陕钢多次出现磅差，项目拒绝使用</v>
      </c>
      <c r="M1621" s="93">
        <v>45799</v>
      </c>
      <c r="O1621" s="64">
        <f ca="1" t="shared" si="85"/>
        <v>0</v>
      </c>
      <c r="P1621" s="64">
        <f ca="1" t="shared" si="86"/>
        <v>172</v>
      </c>
      <c r="Q1621" s="29" t="str">
        <f>VLOOKUP(B1621,辅助信息!E:M,9,FALSE)</f>
        <v>ZTWM-CDGS-XS-2024-0030-华西集采-简州大道</v>
      </c>
    </row>
    <row r="1622" hidden="1" spans="2:17">
      <c r="B1622" s="40" t="s">
        <v>81</v>
      </c>
      <c r="C1622" s="72">
        <v>45798</v>
      </c>
      <c r="D1622" s="122" t="str">
        <f>VLOOKUP(B1622,辅助信息!E:K,7,FALSE)</f>
        <v>JWDDCD2025060900080</v>
      </c>
      <c r="E1622" s="122" t="str">
        <f>VLOOKUP(F1622,辅助信息!A:B,2,FALSE)</f>
        <v>螺纹钢</v>
      </c>
      <c r="F1622" s="40" t="s">
        <v>18</v>
      </c>
      <c r="G1622" s="36">
        <v>3</v>
      </c>
      <c r="H1622" s="123">
        <f>_xlfn.XLOOKUP(C1622&amp;F1622&amp;I1622&amp;J1622,'[1]2025年已发货'!$F:$F&amp;'[1]2025年已发货'!$C:$C&amp;'[1]2025年已发货'!$G:$G&amp;'[1]2025年已发货'!$H:$H,'[1]2025年已发货'!$E:$E,"未发货")</f>
        <v>3</v>
      </c>
      <c r="I1622" s="122" t="str">
        <f>VLOOKUP(B1622,辅助信息!E:I,3,FALSE)</f>
        <v>（华西简阳西城嘉苑）四川省成都市简阳市简城街道高屋村</v>
      </c>
      <c r="J1622" s="122" t="str">
        <f>VLOOKUP(B1622,辅助信息!E:I,4,FALSE)</f>
        <v>张瀚镭</v>
      </c>
      <c r="K1622" s="122">
        <f>VLOOKUP(J1622,辅助信息!H:I,2,FALSE)</f>
        <v>15884666220</v>
      </c>
      <c r="L1622" s="124" t="str">
        <f>VLOOKUP(B1622,辅助信息!E:J,6,FALSE)</f>
        <v>现场禁止使用氢能源挂车！优先威钢发货,我方卸车,新老国标钢厂不加价可直发，因陕钢多次出现磅差，项目拒绝使用</v>
      </c>
      <c r="M1622" s="93">
        <v>45799</v>
      </c>
      <c r="O1622" s="64">
        <f ca="1" t="shared" si="85"/>
        <v>0</v>
      </c>
      <c r="P1622" s="64">
        <f ca="1" t="shared" si="86"/>
        <v>172</v>
      </c>
      <c r="Q1622" s="29" t="str">
        <f>VLOOKUP(B1622,辅助信息!E:M,9,FALSE)</f>
        <v>ZTWM-CDGS-XS-2024-0030-华西集采-简州大道</v>
      </c>
    </row>
    <row r="1623" hidden="1" spans="2:17">
      <c r="B1623" s="40" t="s">
        <v>155</v>
      </c>
      <c r="C1623" s="72">
        <v>45798</v>
      </c>
      <c r="D1623" s="122" t="str">
        <f>VLOOKUP(B1623,辅助信息!E:K,7,FALSE)</f>
        <v>JWDDCD2024101600133</v>
      </c>
      <c r="E1623" s="122" t="str">
        <f>VLOOKUP(F1623,辅助信息!A:B,2,FALSE)</f>
        <v>高线</v>
      </c>
      <c r="F1623" s="40" t="s">
        <v>51</v>
      </c>
      <c r="G1623" s="36">
        <v>2.5</v>
      </c>
      <c r="H1623" s="123">
        <f>_xlfn.XLOOKUP(C1623&amp;F1623&amp;I1623&amp;J1623,'[1]2025年已发货'!$F:$F&amp;'[1]2025年已发货'!$C:$C&amp;'[1]2025年已发货'!$G:$G&amp;'[1]2025年已发货'!$H:$H,'[1]2025年已发货'!$E:$E,"未发货")</f>
        <v>2.5</v>
      </c>
      <c r="I1623" s="122" t="str">
        <f>VLOOKUP(B1623,辅助信息!E:I,3,FALSE)</f>
        <v>(五冶钢构宜宾高县月江镇建设项目-308亩平场项目)宜宾市高县月江镇三转湾(308亩平场项目)</v>
      </c>
      <c r="J1623" s="122" t="str">
        <f>VLOOKUP(B1623,辅助信息!E:I,4,FALSE)</f>
        <v>张朝亮</v>
      </c>
      <c r="K1623" s="122">
        <f>VLOOKUP(J1623,辅助信息!H:I,2,FALSE)</f>
        <v>15228205853</v>
      </c>
      <c r="L1623" s="124" t="str">
        <f>VLOOKUP(B1623,辅助信息!E:J,6,FALSE)</f>
        <v>提前联系到场规格</v>
      </c>
      <c r="M1623" s="93">
        <v>45799</v>
      </c>
      <c r="O1623" s="64">
        <f ca="1" t="shared" si="85"/>
        <v>0</v>
      </c>
      <c r="P1623" s="64">
        <f ca="1" t="shared" si="86"/>
        <v>172</v>
      </c>
      <c r="Q1623" s="29" t="str">
        <f>VLOOKUP(B1623,辅助信息!E:M,9,FALSE)</f>
        <v>ZTWM-CDGS-XS-2024-0169-中冶西部钢构-宜宾市南溪区幸福路东路,高县月江镇建设项目</v>
      </c>
    </row>
    <row r="1624" hidden="1" spans="2:17">
      <c r="B1624" s="40" t="s">
        <v>155</v>
      </c>
      <c r="C1624" s="72">
        <v>45798</v>
      </c>
      <c r="D1624" s="122" t="str">
        <f>VLOOKUP(B1624,辅助信息!E:K,7,FALSE)</f>
        <v>JWDDCD2024101600133</v>
      </c>
      <c r="E1624" s="122" t="str">
        <f>VLOOKUP(F1624,辅助信息!A:B,2,FALSE)</f>
        <v>盘螺</v>
      </c>
      <c r="F1624" s="40" t="s">
        <v>26</v>
      </c>
      <c r="G1624" s="36">
        <v>7</v>
      </c>
      <c r="H1624" s="123">
        <f>_xlfn.XLOOKUP(C1624&amp;F1624&amp;I1624&amp;J1624,'[1]2025年已发货'!$F:$F&amp;'[1]2025年已发货'!$C:$C&amp;'[1]2025年已发货'!$G:$G&amp;'[1]2025年已发货'!$H:$H,'[1]2025年已发货'!$E:$E,"未发货")</f>
        <v>7</v>
      </c>
      <c r="I1624" s="122" t="str">
        <f>VLOOKUP(B1624,辅助信息!E:I,3,FALSE)</f>
        <v>(五冶钢构宜宾高县月江镇建设项目-308亩平场项目)宜宾市高县月江镇三转湾(308亩平场项目)</v>
      </c>
      <c r="J1624" s="122" t="str">
        <f>VLOOKUP(B1624,辅助信息!E:I,4,FALSE)</f>
        <v>张朝亮</v>
      </c>
      <c r="K1624" s="122">
        <f>VLOOKUP(J1624,辅助信息!H:I,2,FALSE)</f>
        <v>15228205853</v>
      </c>
      <c r="L1624" s="124" t="str">
        <f>VLOOKUP(B1624,辅助信息!E:J,6,FALSE)</f>
        <v>提前联系到场规格</v>
      </c>
      <c r="M1624" s="93">
        <v>45799</v>
      </c>
      <c r="O1624" s="64">
        <f ca="1" t="shared" si="85"/>
        <v>0</v>
      </c>
      <c r="P1624" s="64">
        <f ca="1" t="shared" si="86"/>
        <v>172</v>
      </c>
      <c r="Q1624" s="29" t="str">
        <f>VLOOKUP(B1624,辅助信息!E:M,9,FALSE)</f>
        <v>ZTWM-CDGS-XS-2024-0169-中冶西部钢构-宜宾市南溪区幸福路东路,高县月江镇建设项目</v>
      </c>
    </row>
    <row r="1625" hidden="1" spans="2:17">
      <c r="B1625" s="40" t="s">
        <v>155</v>
      </c>
      <c r="C1625" s="72">
        <v>45798</v>
      </c>
      <c r="D1625" s="122" t="str">
        <f>VLOOKUP(B1625,辅助信息!E:K,7,FALSE)</f>
        <v>JWDDCD2024101600133</v>
      </c>
      <c r="E1625" s="122" t="str">
        <f>VLOOKUP(F1625,辅助信息!A:B,2,FALSE)</f>
        <v>螺纹钢</v>
      </c>
      <c r="F1625" s="40" t="s">
        <v>18</v>
      </c>
      <c r="G1625" s="36">
        <v>24</v>
      </c>
      <c r="H1625" s="123">
        <f>_xlfn.XLOOKUP(C1625&amp;F1625&amp;I1625&amp;J1625,'[1]2025年已发货'!$F:$F&amp;'[1]2025年已发货'!$C:$C&amp;'[1]2025年已发货'!$G:$G&amp;'[1]2025年已发货'!$H:$H,'[1]2025年已发货'!$E:$E,"未发货")</f>
        <v>24</v>
      </c>
      <c r="I1625" s="122" t="str">
        <f>VLOOKUP(B1625,辅助信息!E:I,3,FALSE)</f>
        <v>(五冶钢构宜宾高县月江镇建设项目-308亩平场项目)宜宾市高县月江镇三转湾(308亩平场项目)</v>
      </c>
      <c r="J1625" s="122" t="str">
        <f>VLOOKUP(B1625,辅助信息!E:I,4,FALSE)</f>
        <v>张朝亮</v>
      </c>
      <c r="K1625" s="122">
        <f>VLOOKUP(J1625,辅助信息!H:I,2,FALSE)</f>
        <v>15228205853</v>
      </c>
      <c r="L1625" s="124" t="str">
        <f>VLOOKUP(B1625,辅助信息!E:J,6,FALSE)</f>
        <v>提前联系到场规格</v>
      </c>
      <c r="M1625" s="93">
        <v>45799</v>
      </c>
      <c r="O1625" s="64">
        <f ca="1" t="shared" si="85"/>
        <v>0</v>
      </c>
      <c r="P1625" s="64">
        <f ca="1" t="shared" si="86"/>
        <v>172</v>
      </c>
      <c r="Q1625" s="29" t="str">
        <f>VLOOKUP(B1625,辅助信息!E:M,9,FALSE)</f>
        <v>ZTWM-CDGS-XS-2024-0169-中冶西部钢构-宜宾市南溪区幸福路东路,高县月江镇建设项目</v>
      </c>
    </row>
    <row r="1626" hidden="1" spans="2:17">
      <c r="B1626" s="122" t="s">
        <v>147</v>
      </c>
      <c r="C1626" s="72">
        <v>45800</v>
      </c>
      <c r="D1626" s="122" t="str">
        <f>VLOOKUP(B1626,辅助信息!E:K,7,FALSE)</f>
        <v>JWDDCD2025052800131</v>
      </c>
      <c r="E1626" s="122" t="str">
        <f>VLOOKUP(F1626,辅助信息!A:B,2,FALSE)</f>
        <v>高线</v>
      </c>
      <c r="F1626" s="122" t="s">
        <v>57</v>
      </c>
      <c r="G1626" s="123">
        <v>13</v>
      </c>
      <c r="H1626" s="123">
        <f>_xlfn.XLOOKUP(C1626&amp;F1626&amp;I1626&amp;J1626,'[1]2025年已发货'!$F:$F&amp;'[1]2025年已发货'!$C:$C&amp;'[1]2025年已发货'!$G:$G&amp;'[1]2025年已发货'!$H:$H,'[1]2025年已发货'!$E:$E,"未发货")</f>
        <v>13</v>
      </c>
      <c r="I1626" s="122" t="str">
        <f>VLOOKUP(B1626,辅助信息!E:I,3,FALSE)</f>
        <v>（商投建工达州中医药科技园-4工区-11号楼）达州市通川区达州中医药职业学院犀牛大道北段</v>
      </c>
      <c r="J1626" s="122" t="str">
        <f>VLOOKUP(B1626,辅助信息!E:I,4,FALSE)</f>
        <v>张扬</v>
      </c>
      <c r="K1626" s="122">
        <f>VLOOKUP(J1626,辅助信息!H:I,2,FALSE)</f>
        <v>18381904567</v>
      </c>
      <c r="L1626" s="124" t="str">
        <f>VLOOKUP(B1626,辅助信息!E:J,6,FALSE)</f>
        <v>控制炉批号！多了现场不收！,优先安排达钢,提前联系到场规格及数量</v>
      </c>
      <c r="M1626" s="93">
        <v>45799</v>
      </c>
      <c r="O1626" s="64">
        <f ca="1" t="shared" si="85"/>
        <v>0</v>
      </c>
      <c r="P1626" s="64">
        <f ca="1" t="shared" si="86"/>
        <v>172</v>
      </c>
      <c r="Q1626" s="29" t="str">
        <f>VLOOKUP(B1626,辅助信息!E:M,9,FALSE)</f>
        <v>ZTWM-CDGS-XS-2024-0134-商投建工达州中医药科技成果示范园项目</v>
      </c>
    </row>
    <row r="1627" hidden="1" spans="2:17">
      <c r="B1627" s="122" t="s">
        <v>147</v>
      </c>
      <c r="C1627" s="72">
        <v>45800</v>
      </c>
      <c r="D1627" s="122" t="str">
        <f>VLOOKUP(B1627,辅助信息!E:K,7,FALSE)</f>
        <v>JWDDCD2025052800131</v>
      </c>
      <c r="E1627" s="122" t="str">
        <f>VLOOKUP(F1627,辅助信息!A:B,2,FALSE)</f>
        <v>盘螺</v>
      </c>
      <c r="F1627" s="122" t="s">
        <v>49</v>
      </c>
      <c r="G1627" s="123">
        <v>6</v>
      </c>
      <c r="H1627" s="123">
        <f>_xlfn.XLOOKUP(C1627&amp;F1627&amp;I1627&amp;J1627,'[1]2025年已发货'!$F:$F&amp;'[1]2025年已发货'!$C:$C&amp;'[1]2025年已发货'!$G:$G&amp;'[1]2025年已发货'!$H:$H,'[1]2025年已发货'!$E:$E,"未发货")</f>
        <v>6</v>
      </c>
      <c r="I1627" s="122" t="str">
        <f>VLOOKUP(B1627,辅助信息!E:I,3,FALSE)</f>
        <v>（商投建工达州中医药科技园-4工区-11号楼）达州市通川区达州中医药职业学院犀牛大道北段</v>
      </c>
      <c r="J1627" s="122" t="str">
        <f>VLOOKUP(B1627,辅助信息!E:I,4,FALSE)</f>
        <v>张扬</v>
      </c>
      <c r="K1627" s="122">
        <f>VLOOKUP(J1627,辅助信息!H:I,2,FALSE)</f>
        <v>18381904567</v>
      </c>
      <c r="L1627" s="124" t="str">
        <f>VLOOKUP(B1627,辅助信息!E:J,6,FALSE)</f>
        <v>控制炉批号！多了现场不收！,优先安排达钢,提前联系到场规格及数量</v>
      </c>
      <c r="M1627" s="93">
        <v>45799</v>
      </c>
      <c r="O1627" s="64">
        <f ca="1" t="shared" si="85"/>
        <v>0</v>
      </c>
      <c r="P1627" s="64">
        <f ca="1" t="shared" si="86"/>
        <v>172</v>
      </c>
      <c r="Q1627" s="29" t="str">
        <f>VLOOKUP(B1627,辅助信息!E:M,9,FALSE)</f>
        <v>ZTWM-CDGS-XS-2024-0134-商投建工达州中医药科技成果示范园项目</v>
      </c>
    </row>
    <row r="1628" hidden="1" spans="2:17">
      <c r="B1628" s="122" t="s">
        <v>147</v>
      </c>
      <c r="C1628" s="72">
        <v>45800</v>
      </c>
      <c r="D1628" s="122" t="str">
        <f>VLOOKUP(B1628,辅助信息!E:K,7,FALSE)</f>
        <v>JWDDCD2025052800131</v>
      </c>
      <c r="E1628" s="122" t="str">
        <f>VLOOKUP(F1628,辅助信息!A:B,2,FALSE)</f>
        <v>螺纹钢</v>
      </c>
      <c r="F1628" s="122" t="s">
        <v>32</v>
      </c>
      <c r="G1628" s="123">
        <v>6</v>
      </c>
      <c r="H1628" s="123">
        <f>_xlfn.XLOOKUP(C1628&amp;F1628&amp;I1628&amp;J1628,'[1]2025年已发货'!$F:$F&amp;'[1]2025年已发货'!$C:$C&amp;'[1]2025年已发货'!$G:$G&amp;'[1]2025年已发货'!$H:$H,'[1]2025年已发货'!$E:$E,"未发货")</f>
        <v>6</v>
      </c>
      <c r="I1628" s="122" t="str">
        <f>VLOOKUP(B1628,辅助信息!E:I,3,FALSE)</f>
        <v>（商投建工达州中医药科技园-4工区-11号楼）达州市通川区达州中医药职业学院犀牛大道北段</v>
      </c>
      <c r="J1628" s="122" t="str">
        <f>VLOOKUP(B1628,辅助信息!E:I,4,FALSE)</f>
        <v>张扬</v>
      </c>
      <c r="K1628" s="122">
        <f>VLOOKUP(J1628,辅助信息!H:I,2,FALSE)</f>
        <v>18381904567</v>
      </c>
      <c r="L1628" s="124" t="str">
        <f>VLOOKUP(B1628,辅助信息!E:J,6,FALSE)</f>
        <v>控制炉批号！多了现场不收！,优先安排达钢,提前联系到场规格及数量</v>
      </c>
      <c r="M1628" s="93">
        <v>45799</v>
      </c>
      <c r="O1628" s="64">
        <f ca="1" t="shared" si="85"/>
        <v>0</v>
      </c>
      <c r="P1628" s="64">
        <f ca="1" t="shared" si="86"/>
        <v>172</v>
      </c>
      <c r="Q1628" s="29" t="str">
        <f>VLOOKUP(B1628,辅助信息!E:M,9,FALSE)</f>
        <v>ZTWM-CDGS-XS-2024-0134-商投建工达州中医药科技成果示范园项目</v>
      </c>
    </row>
    <row r="1629" hidden="1" spans="2:17">
      <c r="B1629" s="122" t="s">
        <v>147</v>
      </c>
      <c r="C1629" s="72">
        <v>45800</v>
      </c>
      <c r="D1629" s="122" t="str">
        <f>VLOOKUP(B1629,辅助信息!E:K,7,FALSE)</f>
        <v>JWDDCD2025052800131</v>
      </c>
      <c r="E1629" s="122" t="str">
        <f>VLOOKUP(F1629,辅助信息!A:B,2,FALSE)</f>
        <v>螺纹钢</v>
      </c>
      <c r="F1629" s="122" t="s">
        <v>18</v>
      </c>
      <c r="G1629" s="123">
        <v>9</v>
      </c>
      <c r="H1629" s="123">
        <f>_xlfn.XLOOKUP(C1629&amp;F1629&amp;I1629&amp;J1629,'[1]2025年已发货'!$F:$F&amp;'[1]2025年已发货'!$C:$C&amp;'[1]2025年已发货'!$G:$G&amp;'[1]2025年已发货'!$H:$H,'[1]2025年已发货'!$E:$E,"未发货")</f>
        <v>9</v>
      </c>
      <c r="I1629" s="122" t="str">
        <f>VLOOKUP(B1629,辅助信息!E:I,3,FALSE)</f>
        <v>（商投建工达州中医药科技园-4工区-11号楼）达州市通川区达州中医药职业学院犀牛大道北段</v>
      </c>
      <c r="J1629" s="122" t="str">
        <f>VLOOKUP(B1629,辅助信息!E:I,4,FALSE)</f>
        <v>张扬</v>
      </c>
      <c r="K1629" s="122">
        <f>VLOOKUP(J1629,辅助信息!H:I,2,FALSE)</f>
        <v>18381904567</v>
      </c>
      <c r="L1629" s="124" t="str">
        <f>VLOOKUP(B1629,辅助信息!E:J,6,FALSE)</f>
        <v>控制炉批号！多了现场不收！,优先安排达钢,提前联系到场规格及数量</v>
      </c>
      <c r="M1629" s="93">
        <v>45799</v>
      </c>
      <c r="O1629" s="64">
        <f ca="1" t="shared" si="85"/>
        <v>0</v>
      </c>
      <c r="P1629" s="64">
        <f ca="1" t="shared" si="86"/>
        <v>172</v>
      </c>
      <c r="Q1629" s="29" t="str">
        <f>VLOOKUP(B1629,辅助信息!E:M,9,FALSE)</f>
        <v>ZTWM-CDGS-XS-2024-0134-商投建工达州中医药科技成果示范园项目</v>
      </c>
    </row>
    <row r="1630" hidden="1" spans="2:18">
      <c r="B1630" s="40" t="s">
        <v>127</v>
      </c>
      <c r="C1630" s="72">
        <v>45800</v>
      </c>
      <c r="D1630" s="122" t="str">
        <f>VLOOKUP(B1630,辅助信息!E:K,7,FALSE)</f>
        <v>JWDDCD2025051000019</v>
      </c>
      <c r="E1630" s="122" t="str">
        <f>VLOOKUP(F1630,辅助信息!A:B,2,FALSE)</f>
        <v>盘螺</v>
      </c>
      <c r="F1630" s="40" t="s">
        <v>49</v>
      </c>
      <c r="G1630" s="36">
        <v>35</v>
      </c>
      <c r="H1630" s="123">
        <f>_xlfn.XLOOKUP(C1630&amp;F1630&amp;I1630&amp;J1630,'[1]2025年已发货'!$F:$F&amp;'[1]2025年已发货'!$C:$C&amp;'[1]2025年已发货'!$G:$G&amp;'[1]2025年已发货'!$H:$H,'[1]2025年已发货'!$E:$E,"未发货")</f>
        <v>35</v>
      </c>
      <c r="I1630" s="122" t="str">
        <f>VLOOKUP(B1630,辅助信息!E:I,3,FALSE)</f>
        <v>(五冶钢构医学科学产业园建设项目房建三部-管网总坪)四川省南充市顺庆区搬罾街道学府大道二段</v>
      </c>
      <c r="J1630" s="122" t="str">
        <f>VLOOKUP(B1630,辅助信息!E:I,4,FALSE)</f>
        <v>郑林</v>
      </c>
      <c r="K1630" s="122">
        <f>VLOOKUP(J1630,辅助信息!H:I,2,FALSE)</f>
        <v>18349955455</v>
      </c>
      <c r="L1630" s="124" t="str">
        <f>VLOOKUP(B1630,辅助信息!E:J,6,FALSE)</f>
        <v>送货单：送货单位：南充思临新材料科技有限公司,收货单位：五冶集团川北(南充)建设有限公司,项目名称：南充医学科学产业园,送货车型13米,装货前联系收货人核实到场规格</v>
      </c>
      <c r="M1630" s="93">
        <v>45803</v>
      </c>
      <c r="O1630" s="64">
        <f ca="1" t="shared" si="85"/>
        <v>0</v>
      </c>
      <c r="P1630" s="64">
        <f ca="1" t="shared" si="86"/>
        <v>168</v>
      </c>
      <c r="Q1630" s="29" t="str">
        <f>VLOOKUP(B1630,辅助信息!E:M,9,FALSE)</f>
        <v>ZTWM-CDGS-XS-2024-0248-五冶钢构-南充市医学院项目</v>
      </c>
      <c r="R1630" s="29" t="str">
        <f>_xlfn._xlws.FILTER(辅助信息!D:D,辅助信息!E:E=B1630)</f>
        <v>五冶钢构南充医学科学产业园建设项目</v>
      </c>
    </row>
    <row r="1631" hidden="1" spans="2:18">
      <c r="B1631" s="40" t="s">
        <v>156</v>
      </c>
      <c r="C1631" s="72">
        <v>45800</v>
      </c>
      <c r="D1631" s="122" t="e">
        <f>VLOOKUP(B1631,辅助信息!E:K,7,FALSE)</f>
        <v>#N/A</v>
      </c>
      <c r="E1631" s="122" t="str">
        <f>VLOOKUP(F1631,辅助信息!A:B,2,FALSE)</f>
        <v>螺纹钢</v>
      </c>
      <c r="F1631" s="40" t="s">
        <v>27</v>
      </c>
      <c r="G1631" s="36">
        <v>25</v>
      </c>
      <c r="H1631" s="123" t="e">
        <f>_xlfn.XLOOKUP(C1631&amp;F1631&amp;I1631&amp;J1631,'[1]2025年已发货'!$F:$F&amp;'[1]2025年已发货'!$C:$C&amp;'[1]2025年已发货'!$G:$G&amp;'[1]2025年已发货'!$H:$H,'[1]2025年已发货'!$E:$E,"未发货")</f>
        <v>#N/A</v>
      </c>
      <c r="I1631" s="122" t="e">
        <f>VLOOKUP(B1631,辅助信息!E:I,3,FALSE)</f>
        <v>#N/A</v>
      </c>
      <c r="J1631" s="122" t="e">
        <f>VLOOKUP(B1631,辅助信息!E:I,4,FALSE)</f>
        <v>#N/A</v>
      </c>
      <c r="K1631" s="122" t="e">
        <f>VLOOKUP(J1631,辅助信息!H:I,2,FALSE)</f>
        <v>#N/A</v>
      </c>
      <c r="L1631" s="124" t="e">
        <f>VLOOKUP(B1631,辅助信息!E:J,6,FALSE)</f>
        <v>#N/A</v>
      </c>
      <c r="M1631" s="93">
        <v>45803</v>
      </c>
      <c r="O1631" s="64">
        <f ca="1" t="shared" si="85"/>
        <v>0</v>
      </c>
      <c r="P1631" s="64">
        <f ca="1" t="shared" si="86"/>
        <v>168</v>
      </c>
      <c r="Q1631" s="29" t="e">
        <f>VLOOKUP(B1631,辅助信息!E:M,9,FALSE)</f>
        <v>#N/A</v>
      </c>
      <c r="R1631" s="29" vm="1" t="e">
        <f>_xlfn._xlws.FILTER(辅助信息!D:D,辅助信息!E:E=B1631)</f>
        <v>#VALUE!</v>
      </c>
    </row>
    <row r="1632" hidden="1" spans="2:18">
      <c r="B1632" s="40" t="s">
        <v>156</v>
      </c>
      <c r="C1632" s="72">
        <v>45800</v>
      </c>
      <c r="D1632" s="122" t="e">
        <f>VLOOKUP(B1632,辅助信息!E:K,7,FALSE)</f>
        <v>#N/A</v>
      </c>
      <c r="E1632" s="122" t="str">
        <f>VLOOKUP(F1632,辅助信息!A:B,2,FALSE)</f>
        <v>螺纹钢</v>
      </c>
      <c r="F1632" s="40" t="s">
        <v>32</v>
      </c>
      <c r="G1632" s="36">
        <v>42</v>
      </c>
      <c r="H1632" s="123" t="e">
        <f>_xlfn.XLOOKUP(C1632&amp;F1632&amp;I1632&amp;J1632,'[1]2025年已发货'!$F:$F&amp;'[1]2025年已发货'!$C:$C&amp;'[1]2025年已发货'!$G:$G&amp;'[1]2025年已发货'!$H:$H,'[1]2025年已发货'!$E:$E,"未发货")</f>
        <v>#N/A</v>
      </c>
      <c r="I1632" s="122" t="e">
        <f>VLOOKUP(B1632,辅助信息!E:I,3,FALSE)</f>
        <v>#N/A</v>
      </c>
      <c r="J1632" s="122" t="e">
        <f>VLOOKUP(B1632,辅助信息!E:I,4,FALSE)</f>
        <v>#N/A</v>
      </c>
      <c r="K1632" s="122" t="e">
        <f>VLOOKUP(J1632,辅助信息!H:I,2,FALSE)</f>
        <v>#N/A</v>
      </c>
      <c r="L1632" s="124" t="e">
        <f>VLOOKUP(B1632,辅助信息!E:J,6,FALSE)</f>
        <v>#N/A</v>
      </c>
      <c r="M1632" s="93">
        <v>45803</v>
      </c>
      <c r="O1632" s="64">
        <f ca="1" t="shared" si="85"/>
        <v>0</v>
      </c>
      <c r="P1632" s="64">
        <f ca="1" t="shared" si="86"/>
        <v>168</v>
      </c>
      <c r="Q1632" s="29" t="e">
        <f>VLOOKUP(B1632,辅助信息!E:M,9,FALSE)</f>
        <v>#N/A</v>
      </c>
      <c r="R1632" s="29" vm="1" t="e">
        <f>_xlfn._xlws.FILTER(辅助信息!D:D,辅助信息!E:E=B1632)</f>
        <v>#VALUE!</v>
      </c>
    </row>
    <row r="1633" hidden="1" spans="2:18">
      <c r="B1633" s="40" t="s">
        <v>156</v>
      </c>
      <c r="C1633" s="72">
        <v>45800</v>
      </c>
      <c r="D1633" s="122" t="e">
        <f>VLOOKUP(B1633,辅助信息!E:K,7,FALSE)</f>
        <v>#N/A</v>
      </c>
      <c r="E1633" s="122" t="str">
        <f>VLOOKUP(F1633,辅助信息!A:B,2,FALSE)</f>
        <v>螺纹钢</v>
      </c>
      <c r="F1633" s="40" t="s">
        <v>33</v>
      </c>
      <c r="G1633" s="36">
        <v>80</v>
      </c>
      <c r="H1633" s="123" t="e">
        <f>_xlfn.XLOOKUP(C1633&amp;F1633&amp;I1633&amp;J1633,'[1]2025年已发货'!$F:$F&amp;'[1]2025年已发货'!$C:$C&amp;'[1]2025年已发货'!$G:$G&amp;'[1]2025年已发货'!$H:$H,'[1]2025年已发货'!$E:$E,"未发货")</f>
        <v>#N/A</v>
      </c>
      <c r="I1633" s="122" t="e">
        <f>VLOOKUP(B1633,辅助信息!E:I,3,FALSE)</f>
        <v>#N/A</v>
      </c>
      <c r="J1633" s="122" t="e">
        <f>VLOOKUP(B1633,辅助信息!E:I,4,FALSE)</f>
        <v>#N/A</v>
      </c>
      <c r="K1633" s="122" t="e">
        <f>VLOOKUP(J1633,辅助信息!H:I,2,FALSE)</f>
        <v>#N/A</v>
      </c>
      <c r="L1633" s="124" t="e">
        <f>VLOOKUP(B1633,辅助信息!E:J,6,FALSE)</f>
        <v>#N/A</v>
      </c>
      <c r="M1633" s="93">
        <v>45803</v>
      </c>
      <c r="O1633" s="64">
        <f ca="1" t="shared" si="85"/>
        <v>0</v>
      </c>
      <c r="P1633" s="64">
        <f ca="1" t="shared" si="86"/>
        <v>168</v>
      </c>
      <c r="Q1633" s="29" t="e">
        <f>VLOOKUP(B1633,辅助信息!E:M,9,FALSE)</f>
        <v>#N/A</v>
      </c>
      <c r="R1633" s="29" vm="1" t="e">
        <f>_xlfn._xlws.FILTER(辅助信息!D:D,辅助信息!E:E=B1633)</f>
        <v>#VALUE!</v>
      </c>
    </row>
    <row r="1634" hidden="1" spans="2:18">
      <c r="B1634" s="40" t="s">
        <v>156</v>
      </c>
      <c r="C1634" s="72">
        <v>45800</v>
      </c>
      <c r="D1634" s="122" t="e">
        <f>VLOOKUP(B1634,辅助信息!E:K,7,FALSE)</f>
        <v>#N/A</v>
      </c>
      <c r="E1634" s="122" t="str">
        <f>VLOOKUP(F1634,辅助信息!A:B,2,FALSE)</f>
        <v>螺纹钢</v>
      </c>
      <c r="F1634" s="40" t="s">
        <v>28</v>
      </c>
      <c r="G1634" s="36">
        <v>34</v>
      </c>
      <c r="H1634" s="123" t="e">
        <f>_xlfn.XLOOKUP(C1634&amp;F1634&amp;I1634&amp;J1634,'[1]2025年已发货'!$F:$F&amp;'[1]2025年已发货'!$C:$C&amp;'[1]2025年已发货'!$G:$G&amp;'[1]2025年已发货'!$H:$H,'[1]2025年已发货'!$E:$E,"未发货")</f>
        <v>#N/A</v>
      </c>
      <c r="I1634" s="122" t="e">
        <f>VLOOKUP(B1634,辅助信息!E:I,3,FALSE)</f>
        <v>#N/A</v>
      </c>
      <c r="J1634" s="122" t="e">
        <f>VLOOKUP(B1634,辅助信息!E:I,4,FALSE)</f>
        <v>#N/A</v>
      </c>
      <c r="K1634" s="122" t="e">
        <f>VLOOKUP(J1634,辅助信息!H:I,2,FALSE)</f>
        <v>#N/A</v>
      </c>
      <c r="L1634" s="124" t="e">
        <f>VLOOKUP(B1634,辅助信息!E:J,6,FALSE)</f>
        <v>#N/A</v>
      </c>
      <c r="M1634" s="93">
        <v>45803</v>
      </c>
      <c r="O1634" s="64">
        <f ca="1" t="shared" si="85"/>
        <v>0</v>
      </c>
      <c r="P1634" s="64">
        <f ca="1" t="shared" si="86"/>
        <v>168</v>
      </c>
      <c r="Q1634" s="29" t="e">
        <f>VLOOKUP(B1634,辅助信息!E:M,9,FALSE)</f>
        <v>#N/A</v>
      </c>
      <c r="R1634" s="29" vm="1" t="e">
        <f>_xlfn._xlws.FILTER(辅助信息!D:D,辅助信息!E:E=B1634)</f>
        <v>#VALUE!</v>
      </c>
    </row>
    <row r="1635" hidden="1" spans="2:18">
      <c r="B1635" s="40" t="s">
        <v>156</v>
      </c>
      <c r="C1635" s="72">
        <v>45800</v>
      </c>
      <c r="D1635" s="122" t="e">
        <f>VLOOKUP(B1635,辅助信息!E:K,7,FALSE)</f>
        <v>#N/A</v>
      </c>
      <c r="E1635" s="122" t="str">
        <f>VLOOKUP(F1635,辅助信息!A:B,2,FALSE)</f>
        <v>螺纹钢</v>
      </c>
      <c r="F1635" s="40" t="s">
        <v>65</v>
      </c>
      <c r="G1635" s="36">
        <v>445</v>
      </c>
      <c r="H1635" s="123" t="e">
        <f>_xlfn.XLOOKUP(C1635&amp;F1635&amp;I1635&amp;J1635,'[1]2025年已发货'!$F:$F&amp;'[1]2025年已发货'!$C:$C&amp;'[1]2025年已发货'!$G:$G&amp;'[1]2025年已发货'!$H:$H,'[1]2025年已发货'!$E:$E,"未发货")</f>
        <v>#N/A</v>
      </c>
      <c r="I1635" s="122" t="e">
        <f>VLOOKUP(B1635,辅助信息!E:I,3,FALSE)</f>
        <v>#N/A</v>
      </c>
      <c r="J1635" s="122" t="e">
        <f>VLOOKUP(B1635,辅助信息!E:I,4,FALSE)</f>
        <v>#N/A</v>
      </c>
      <c r="K1635" s="122" t="e">
        <f>VLOOKUP(J1635,辅助信息!H:I,2,FALSE)</f>
        <v>#N/A</v>
      </c>
      <c r="L1635" s="124" t="e">
        <f>VLOOKUP(B1635,辅助信息!E:J,6,FALSE)</f>
        <v>#N/A</v>
      </c>
      <c r="M1635" s="93">
        <v>45803</v>
      </c>
      <c r="O1635" s="64">
        <f ca="1" t="shared" si="85"/>
        <v>0</v>
      </c>
      <c r="P1635" s="64">
        <f ca="1" t="shared" si="86"/>
        <v>168</v>
      </c>
      <c r="Q1635" s="29" t="e">
        <f>VLOOKUP(B1635,辅助信息!E:M,9,FALSE)</f>
        <v>#N/A</v>
      </c>
      <c r="R1635" s="29" vm="1" t="e">
        <f>_xlfn._xlws.FILTER(辅助信息!D:D,辅助信息!E:E=B1635)</f>
        <v>#VALUE!</v>
      </c>
    </row>
    <row r="1636" hidden="1" spans="2:18">
      <c r="B1636" s="40" t="s">
        <v>56</v>
      </c>
      <c r="C1636" s="72">
        <v>45803</v>
      </c>
      <c r="D1636" s="122" t="str">
        <f>VLOOKUP(B1636,辅助信息!E:K,7,FALSE)</f>
        <v>JWDDCD2025052800131</v>
      </c>
      <c r="E1636" s="122" t="str">
        <f>VLOOKUP(F1636,辅助信息!A:B,2,FALSE)</f>
        <v>盘螺</v>
      </c>
      <c r="F1636" s="40" t="s">
        <v>49</v>
      </c>
      <c r="G1636" s="36">
        <v>12</v>
      </c>
      <c r="H1636" s="123" t="str">
        <f>_xlfn.XLOOKUP(C1636&amp;F1636&amp;I1636&amp;J1636,'[1]2025年已发货'!$F:$F&amp;'[1]2025年已发货'!$C:$C&amp;'[1]2025年已发货'!$G:$G&amp;'[1]2025年已发货'!$H:$H,'[1]2025年已发货'!$E:$E,"未发货")</f>
        <v>未发货</v>
      </c>
      <c r="I1636" s="122" t="str">
        <f>VLOOKUP(B1636,辅助信息!E:I,3,FALSE)</f>
        <v>（商投建工达州中医药科技园-4工区-7号楼）达州市通川区达州中医药职业学院犀牛大道北段</v>
      </c>
      <c r="J1636" s="122" t="str">
        <f>VLOOKUP(B1636,辅助信息!E:I,4,FALSE)</f>
        <v>张扬</v>
      </c>
      <c r="K1636" s="122">
        <f>VLOOKUP(J1636,辅助信息!H:I,2,FALSE)</f>
        <v>18381904567</v>
      </c>
      <c r="L1636" s="124" t="str">
        <f>VLOOKUP(B1636,辅助信息!E:J,6,FALSE)</f>
        <v>控制炉批号！多了现场不收！,优先安排达钢,提前联系到场规格及数量</v>
      </c>
      <c r="M1636" s="93">
        <v>45805</v>
      </c>
      <c r="O1636" s="64">
        <f ca="1" t="shared" ref="O1636:O1654" si="87">IF(OR(M1636="",N1636&lt;&gt;""),"",MAX(M1636-TODAY(),0))</f>
        <v>0</v>
      </c>
      <c r="P1636" s="64">
        <f ca="1" t="shared" ref="P1636:P1654" si="88">IF(M1636="","",IF(N1636&lt;&gt;"",MAX(N1636-M1636,0),IF(TODAY()&gt;M1636,TODAY()-M1636,0)))</f>
        <v>166</v>
      </c>
      <c r="Q1636" s="29" t="str">
        <f>VLOOKUP(B1636,辅助信息!E:M,9,FALSE)</f>
        <v>ZTWM-CDGS-XS-2024-0134-商投建工达州中医药科技成果示范园项目</v>
      </c>
      <c r="R1636" s="29" t="str">
        <f>_xlfn._xlws.FILTER(辅助信息!D:D,辅助信息!E:E=B1636)</f>
        <v>商投建工达州中医药科技园</v>
      </c>
    </row>
    <row r="1637" hidden="1" spans="2:18">
      <c r="B1637" s="40" t="s">
        <v>56</v>
      </c>
      <c r="C1637" s="72">
        <v>45803</v>
      </c>
      <c r="D1637" s="122" t="str">
        <f>VLOOKUP(B1637,辅助信息!E:K,7,FALSE)</f>
        <v>JWDDCD2025052800131</v>
      </c>
      <c r="E1637" s="122" t="str">
        <f>VLOOKUP(F1637,辅助信息!A:B,2,FALSE)</f>
        <v>盘螺</v>
      </c>
      <c r="F1637" s="40" t="s">
        <v>40</v>
      </c>
      <c r="G1637" s="36">
        <v>24</v>
      </c>
      <c r="H1637" s="123" t="str">
        <f>_xlfn.XLOOKUP(C1637&amp;F1637&amp;I1637&amp;J1637,'[1]2025年已发货'!$F:$F&amp;'[1]2025年已发货'!$C:$C&amp;'[1]2025年已发货'!$G:$G&amp;'[1]2025年已发货'!$H:$H,'[1]2025年已发货'!$E:$E,"未发货")</f>
        <v>未发货</v>
      </c>
      <c r="I1637" s="122" t="str">
        <f>VLOOKUP(B1637,辅助信息!E:I,3,FALSE)</f>
        <v>（商投建工达州中医药科技园-4工区-7号楼）达州市通川区达州中医药职业学院犀牛大道北段</v>
      </c>
      <c r="J1637" s="122" t="str">
        <f>VLOOKUP(B1637,辅助信息!E:I,4,FALSE)</f>
        <v>张扬</v>
      </c>
      <c r="K1637" s="122">
        <f>VLOOKUP(J1637,辅助信息!H:I,2,FALSE)</f>
        <v>18381904567</v>
      </c>
      <c r="L1637" s="124" t="str">
        <f>VLOOKUP(B1637,辅助信息!E:J,6,FALSE)</f>
        <v>控制炉批号！多了现场不收！,优先安排达钢,提前联系到场规格及数量</v>
      </c>
      <c r="M1637" s="93">
        <v>45805</v>
      </c>
      <c r="O1637" s="64">
        <f ca="1" t="shared" si="87"/>
        <v>0</v>
      </c>
      <c r="P1637" s="64">
        <f ca="1" t="shared" si="88"/>
        <v>166</v>
      </c>
      <c r="Q1637" s="29" t="str">
        <f>VLOOKUP(B1637,辅助信息!E:M,9,FALSE)</f>
        <v>ZTWM-CDGS-XS-2024-0134-商投建工达州中医药科技成果示范园项目</v>
      </c>
      <c r="R1637" s="29" t="str">
        <f>_xlfn._xlws.FILTER(辅助信息!D:D,辅助信息!E:E=B1637)</f>
        <v>商投建工达州中医药科技园</v>
      </c>
    </row>
    <row r="1638" hidden="1" spans="2:18">
      <c r="B1638" s="40" t="s">
        <v>106</v>
      </c>
      <c r="C1638" s="72">
        <v>45803</v>
      </c>
      <c r="D1638" s="122" t="str">
        <f>VLOOKUP(B1638,辅助信息!E:K,7,FALSE)</f>
        <v>JWDDCD2024101600133</v>
      </c>
      <c r="E1638" s="122" t="str">
        <f>VLOOKUP(F1638,辅助信息!A:B,2,FALSE)</f>
        <v>螺纹钢</v>
      </c>
      <c r="F1638" s="40" t="s">
        <v>27</v>
      </c>
      <c r="G1638" s="36">
        <v>9</v>
      </c>
      <c r="H1638" s="123">
        <f>_xlfn.XLOOKUP(C1638&amp;F1638&amp;I1638&amp;J1638,'[1]2025年已发货'!$F:$F&amp;'[1]2025年已发货'!$C:$C&amp;'[1]2025年已发货'!$G:$G&amp;'[1]2025年已发货'!$H:$H,'[1]2025年已发货'!$E:$E,"未发货")</f>
        <v>9</v>
      </c>
      <c r="I1638" s="122" t="str">
        <f>VLOOKUP(B1638,辅助信息!E:I,3,FALSE)</f>
        <v>（五冶钢构宜宾高县月江镇建设项目）  四川省宜宾市高县月江镇刚记超市斜对面(还阳组团沪碳二期项目)</v>
      </c>
      <c r="J1638" s="122" t="str">
        <f>VLOOKUP(B1638,辅助信息!E:I,4,FALSE)</f>
        <v>张朝亮</v>
      </c>
      <c r="K1638" s="122">
        <f>VLOOKUP(J1638,辅助信息!H:I,2,FALSE)</f>
        <v>15228205853</v>
      </c>
      <c r="L1638" s="124" t="str">
        <f>VLOOKUP(B1638,辅助信息!E:J,6,FALSE)</f>
        <v>提前联系到场规格</v>
      </c>
      <c r="M1638" s="93">
        <v>45804</v>
      </c>
      <c r="O1638" s="64">
        <f ca="1" t="shared" si="87"/>
        <v>0</v>
      </c>
      <c r="P1638" s="64">
        <f ca="1" t="shared" si="88"/>
        <v>167</v>
      </c>
      <c r="Q1638" s="29" t="str">
        <f>VLOOKUP(B1638,辅助信息!E:M,9,FALSE)</f>
        <v>ZTWM-CDGS-XS-2024-0169-中冶西部钢构-宜宾市南溪区幸福路东路,高县月江镇建设项目</v>
      </c>
      <c r="R1638" s="29" t="str">
        <f>_xlfn._xlws.FILTER(辅助信息!D:D,辅助信息!E:E=B1638)</f>
        <v>五冶钢构-宜宾市南溪区高县月江镇建设项目</v>
      </c>
    </row>
    <row r="1639" hidden="1" spans="2:18">
      <c r="B1639" s="40" t="s">
        <v>106</v>
      </c>
      <c r="C1639" s="72">
        <v>45803</v>
      </c>
      <c r="D1639" s="122" t="str">
        <f>VLOOKUP(B1639,辅助信息!E:K,7,FALSE)</f>
        <v>JWDDCD2024101600133</v>
      </c>
      <c r="E1639" s="122" t="str">
        <f>VLOOKUP(F1639,辅助信息!A:B,2,FALSE)</f>
        <v>螺纹钢</v>
      </c>
      <c r="F1639" s="40" t="s">
        <v>19</v>
      </c>
      <c r="G1639" s="36">
        <v>9</v>
      </c>
      <c r="H1639" s="123">
        <f>_xlfn.XLOOKUP(C1639&amp;F1639&amp;I1639&amp;J1639,'[1]2025年已发货'!$F:$F&amp;'[1]2025年已发货'!$C:$C&amp;'[1]2025年已发货'!$G:$G&amp;'[1]2025年已发货'!$H:$H,'[1]2025年已发货'!$E:$E,"未发货")</f>
        <v>9</v>
      </c>
      <c r="I1639" s="122" t="str">
        <f>VLOOKUP(B1639,辅助信息!E:I,3,FALSE)</f>
        <v>（五冶钢构宜宾高县月江镇建设项目）  四川省宜宾市高县月江镇刚记超市斜对面(还阳组团沪碳二期项目)</v>
      </c>
      <c r="J1639" s="122" t="str">
        <f>VLOOKUP(B1639,辅助信息!E:I,4,FALSE)</f>
        <v>张朝亮</v>
      </c>
      <c r="K1639" s="122">
        <f>VLOOKUP(J1639,辅助信息!H:I,2,FALSE)</f>
        <v>15228205853</v>
      </c>
      <c r="L1639" s="124" t="str">
        <f>VLOOKUP(B1639,辅助信息!E:J,6,FALSE)</f>
        <v>提前联系到场规格</v>
      </c>
      <c r="M1639" s="93">
        <v>45804</v>
      </c>
      <c r="O1639" s="64">
        <f ca="1" t="shared" si="87"/>
        <v>0</v>
      </c>
      <c r="P1639" s="64">
        <f ca="1" t="shared" si="88"/>
        <v>167</v>
      </c>
      <c r="Q1639" s="29" t="str">
        <f>VLOOKUP(B1639,辅助信息!E:M,9,FALSE)</f>
        <v>ZTWM-CDGS-XS-2024-0169-中冶西部钢构-宜宾市南溪区幸福路东路,高县月江镇建设项目</v>
      </c>
      <c r="R1639" s="29" t="str">
        <f>_xlfn._xlws.FILTER(辅助信息!D:D,辅助信息!E:E=B1639)</f>
        <v>五冶钢构-宜宾市南溪区高县月江镇建设项目</v>
      </c>
    </row>
    <row r="1640" hidden="1" spans="2:18">
      <c r="B1640" s="40" t="s">
        <v>106</v>
      </c>
      <c r="C1640" s="72">
        <v>45803</v>
      </c>
      <c r="D1640" s="122" t="str">
        <f>VLOOKUP(B1640,辅助信息!E:K,7,FALSE)</f>
        <v>JWDDCD2024101600133</v>
      </c>
      <c r="E1640" s="122" t="str">
        <f>VLOOKUP(F1640,辅助信息!A:B,2,FALSE)</f>
        <v>螺纹钢</v>
      </c>
      <c r="F1640" s="40" t="s">
        <v>32</v>
      </c>
      <c r="G1640" s="36">
        <v>12</v>
      </c>
      <c r="H1640" s="123">
        <f>_xlfn.XLOOKUP(C1640&amp;F1640&amp;I1640&amp;J1640,'[1]2025年已发货'!$F:$F&amp;'[1]2025年已发货'!$C:$C&amp;'[1]2025年已发货'!$G:$G&amp;'[1]2025年已发货'!$H:$H,'[1]2025年已发货'!$E:$E,"未发货")</f>
        <v>12</v>
      </c>
      <c r="I1640" s="122" t="str">
        <f>VLOOKUP(B1640,辅助信息!E:I,3,FALSE)</f>
        <v>（五冶钢构宜宾高县月江镇建设项目）  四川省宜宾市高县月江镇刚记超市斜对面(还阳组团沪碳二期项目)</v>
      </c>
      <c r="J1640" s="122" t="str">
        <f>VLOOKUP(B1640,辅助信息!E:I,4,FALSE)</f>
        <v>张朝亮</v>
      </c>
      <c r="K1640" s="122">
        <f>VLOOKUP(J1640,辅助信息!H:I,2,FALSE)</f>
        <v>15228205853</v>
      </c>
      <c r="L1640" s="124" t="str">
        <f>VLOOKUP(B1640,辅助信息!E:J,6,FALSE)</f>
        <v>提前联系到场规格</v>
      </c>
      <c r="M1640" s="93">
        <v>45804</v>
      </c>
      <c r="O1640" s="64">
        <f ca="1" t="shared" si="87"/>
        <v>0</v>
      </c>
      <c r="P1640" s="64">
        <f ca="1" t="shared" si="88"/>
        <v>167</v>
      </c>
      <c r="Q1640" s="29" t="str">
        <f>VLOOKUP(B1640,辅助信息!E:M,9,FALSE)</f>
        <v>ZTWM-CDGS-XS-2024-0169-中冶西部钢构-宜宾市南溪区幸福路东路,高县月江镇建设项目</v>
      </c>
      <c r="R1640" s="29" t="str">
        <f>_xlfn._xlws.FILTER(辅助信息!D:D,辅助信息!E:E=B1640)</f>
        <v>五冶钢构-宜宾市南溪区高县月江镇建设项目</v>
      </c>
    </row>
    <row r="1641" hidden="1" spans="2:18">
      <c r="B1641" s="40" t="s">
        <v>106</v>
      </c>
      <c r="C1641" s="72">
        <v>45803</v>
      </c>
      <c r="D1641" s="122" t="str">
        <f>VLOOKUP(B1641,辅助信息!E:K,7,FALSE)</f>
        <v>JWDDCD2024101600133</v>
      </c>
      <c r="E1641" s="122" t="str">
        <f>VLOOKUP(F1641,辅助信息!A:B,2,FALSE)</f>
        <v>螺纹钢</v>
      </c>
      <c r="F1641" s="40" t="s">
        <v>30</v>
      </c>
      <c r="G1641" s="36">
        <v>24</v>
      </c>
      <c r="H1641" s="123">
        <f>_xlfn.XLOOKUP(C1641&amp;F1641&amp;I1641&amp;J1641,'[1]2025年已发货'!$F:$F&amp;'[1]2025年已发货'!$C:$C&amp;'[1]2025年已发货'!$G:$G&amp;'[1]2025年已发货'!$H:$H,'[1]2025年已发货'!$E:$E,"未发货")</f>
        <v>24</v>
      </c>
      <c r="I1641" s="122" t="str">
        <f>VLOOKUP(B1641,辅助信息!E:I,3,FALSE)</f>
        <v>（五冶钢构宜宾高县月江镇建设项目）  四川省宜宾市高县月江镇刚记超市斜对面(还阳组团沪碳二期项目)</v>
      </c>
      <c r="J1641" s="122" t="str">
        <f>VLOOKUP(B1641,辅助信息!E:I,4,FALSE)</f>
        <v>张朝亮</v>
      </c>
      <c r="K1641" s="122">
        <f>VLOOKUP(J1641,辅助信息!H:I,2,FALSE)</f>
        <v>15228205853</v>
      </c>
      <c r="L1641" s="124" t="str">
        <f>VLOOKUP(B1641,辅助信息!E:J,6,FALSE)</f>
        <v>提前联系到场规格</v>
      </c>
      <c r="M1641" s="93">
        <v>45804</v>
      </c>
      <c r="O1641" s="64">
        <f ca="1" t="shared" si="87"/>
        <v>0</v>
      </c>
      <c r="P1641" s="64">
        <f ca="1" t="shared" si="88"/>
        <v>167</v>
      </c>
      <c r="Q1641" s="29" t="str">
        <f>VLOOKUP(B1641,辅助信息!E:M,9,FALSE)</f>
        <v>ZTWM-CDGS-XS-2024-0169-中冶西部钢构-宜宾市南溪区幸福路东路,高县月江镇建设项目</v>
      </c>
      <c r="R1641" s="29" t="str">
        <f>_xlfn._xlws.FILTER(辅助信息!D:D,辅助信息!E:E=B1641)</f>
        <v>五冶钢构-宜宾市南溪区高县月江镇建设项目</v>
      </c>
    </row>
    <row r="1642" hidden="1" spans="2:18">
      <c r="B1642" s="40" t="s">
        <v>106</v>
      </c>
      <c r="C1642" s="72">
        <v>45803</v>
      </c>
      <c r="D1642" s="122" t="str">
        <f>VLOOKUP(B1642,辅助信息!E:K,7,FALSE)</f>
        <v>JWDDCD2024101600133</v>
      </c>
      <c r="E1642" s="122" t="str">
        <f>VLOOKUP(F1642,辅助信息!A:B,2,FALSE)</f>
        <v>螺纹钢</v>
      </c>
      <c r="F1642" s="40" t="s">
        <v>28</v>
      </c>
      <c r="G1642" s="36">
        <v>12</v>
      </c>
      <c r="H1642" s="123">
        <f>_xlfn.XLOOKUP(C1642&amp;F1642&amp;I1642&amp;J1642,'[1]2025年已发货'!$F:$F&amp;'[1]2025年已发货'!$C:$C&amp;'[1]2025年已发货'!$G:$G&amp;'[1]2025年已发货'!$H:$H,'[1]2025年已发货'!$E:$E,"未发货")</f>
        <v>12</v>
      </c>
      <c r="I1642" s="122" t="str">
        <f>VLOOKUP(B1642,辅助信息!E:I,3,FALSE)</f>
        <v>（五冶钢构宜宾高县月江镇建设项目）  四川省宜宾市高县月江镇刚记超市斜对面(还阳组团沪碳二期项目)</v>
      </c>
      <c r="J1642" s="122" t="str">
        <f>VLOOKUP(B1642,辅助信息!E:I,4,FALSE)</f>
        <v>张朝亮</v>
      </c>
      <c r="K1642" s="122">
        <f>VLOOKUP(J1642,辅助信息!H:I,2,FALSE)</f>
        <v>15228205853</v>
      </c>
      <c r="L1642" s="124" t="str">
        <f>VLOOKUP(B1642,辅助信息!E:J,6,FALSE)</f>
        <v>提前联系到场规格</v>
      </c>
      <c r="M1642" s="93">
        <v>45804</v>
      </c>
      <c r="O1642" s="64">
        <f ca="1" t="shared" si="87"/>
        <v>0</v>
      </c>
      <c r="P1642" s="64">
        <f ca="1" t="shared" si="88"/>
        <v>167</v>
      </c>
      <c r="Q1642" s="29" t="str">
        <f>VLOOKUP(B1642,辅助信息!E:M,9,FALSE)</f>
        <v>ZTWM-CDGS-XS-2024-0169-中冶西部钢构-宜宾市南溪区幸福路东路,高县月江镇建设项目</v>
      </c>
      <c r="R1642" s="29" t="str">
        <f>_xlfn._xlws.FILTER(辅助信息!D:D,辅助信息!E:E=B1642)</f>
        <v>五冶钢构-宜宾市南溪区高县月江镇建设项目</v>
      </c>
    </row>
    <row r="1643" hidden="1" spans="2:18">
      <c r="B1643" s="40" t="s">
        <v>106</v>
      </c>
      <c r="C1643" s="72">
        <v>45803</v>
      </c>
      <c r="D1643" s="122" t="str">
        <f>VLOOKUP(B1643,辅助信息!E:K,7,FALSE)</f>
        <v>JWDDCD2024101600133</v>
      </c>
      <c r="E1643" s="122" t="str">
        <f>VLOOKUP(F1643,辅助信息!A:B,2,FALSE)</f>
        <v>螺纹钢</v>
      </c>
      <c r="F1643" s="40" t="s">
        <v>18</v>
      </c>
      <c r="G1643" s="36">
        <v>6</v>
      </c>
      <c r="H1643" s="123">
        <f>_xlfn.XLOOKUP(C1643&amp;F1643&amp;I1643&amp;J1643,'[1]2025年已发货'!$F:$F&amp;'[1]2025年已发货'!$C:$C&amp;'[1]2025年已发货'!$G:$G&amp;'[1]2025年已发货'!$H:$H,'[1]2025年已发货'!$E:$E,"未发货")</f>
        <v>6</v>
      </c>
      <c r="I1643" s="122" t="str">
        <f>VLOOKUP(B1643,辅助信息!E:I,3,FALSE)</f>
        <v>（五冶钢构宜宾高县月江镇建设项目）  四川省宜宾市高县月江镇刚记超市斜对面(还阳组团沪碳二期项目)</v>
      </c>
      <c r="J1643" s="122" t="str">
        <f>VLOOKUP(B1643,辅助信息!E:I,4,FALSE)</f>
        <v>张朝亮</v>
      </c>
      <c r="K1643" s="122">
        <f>VLOOKUP(J1643,辅助信息!H:I,2,FALSE)</f>
        <v>15228205853</v>
      </c>
      <c r="L1643" s="124" t="str">
        <f>VLOOKUP(B1643,辅助信息!E:J,6,FALSE)</f>
        <v>提前联系到场规格</v>
      </c>
      <c r="M1643" s="93">
        <v>45804</v>
      </c>
      <c r="O1643" s="64">
        <f ca="1" t="shared" si="87"/>
        <v>0</v>
      </c>
      <c r="P1643" s="64">
        <f ca="1" t="shared" si="88"/>
        <v>167</v>
      </c>
      <c r="Q1643" s="29" t="str">
        <f>VLOOKUP(B1643,辅助信息!E:M,9,FALSE)</f>
        <v>ZTWM-CDGS-XS-2024-0169-中冶西部钢构-宜宾市南溪区幸福路东路,高县月江镇建设项目</v>
      </c>
      <c r="R1643" s="29" t="str">
        <f>_xlfn._xlws.FILTER(辅助信息!D:D,辅助信息!E:E=B1643)</f>
        <v>五冶钢构-宜宾市南溪区高县月江镇建设项目</v>
      </c>
    </row>
    <row r="1644" hidden="1" spans="1:18">
      <c r="A1644" s="94" t="s">
        <v>157</v>
      </c>
      <c r="B1644" s="125" t="s">
        <v>158</v>
      </c>
      <c r="C1644" s="72">
        <v>45803</v>
      </c>
      <c r="D1644" s="122" t="str">
        <f>VLOOKUP(B1644,辅助信息!E:K,7,FALSE)</f>
        <v>JWDDCD2025051800044</v>
      </c>
      <c r="E1644" s="122" t="str">
        <f>VLOOKUP(F1644,辅助信息!A:B,2,FALSE)</f>
        <v>高线</v>
      </c>
      <c r="F1644" s="40" t="s">
        <v>53</v>
      </c>
      <c r="G1644" s="36">
        <v>17</v>
      </c>
      <c r="H1644" s="123" t="str">
        <f>_xlfn.XLOOKUP(C1644&amp;F1644&amp;I1644&amp;J1644,'[1]2025年已发货'!$F:$F&amp;'[1]2025年已发货'!$C:$C&amp;'[1]2025年已发货'!$G:$G&amp;'[1]2025年已发货'!$H:$H,'[1]2025年已发货'!$E:$E,"未发货")</f>
        <v>未发货</v>
      </c>
      <c r="I1644" s="122" t="str">
        <f>VLOOKUP(B1644,辅助信息!E:I,3,FALSE)</f>
        <v>(五冶建设龙泉芙蓉花语项目-2地块)龙泉驿区北川路双堰塘钓鱼东100米(北川路)</v>
      </c>
      <c r="J1644" s="122" t="str">
        <f>VLOOKUP(B1644,辅助信息!E:I,4,FALSE)</f>
        <v>白燕军</v>
      </c>
      <c r="K1644" s="122">
        <f>VLOOKUP(J1644,辅助信息!H:I,2,FALSE)</f>
        <v>15982002377</v>
      </c>
      <c r="L1644" s="124" t="str">
        <f>VLOOKUP(B1644,辅助信息!E:J,6,FALSE)</f>
        <v>联系实际收货人（白燕军15982002377）五冶建设送货单,4份材质书,锈货不收，项目名称：中冶成勘-成都安置房项目，装货前联系收货人核实到场规格,没提前告知进场规格现场不给予接收</v>
      </c>
      <c r="M1644" s="93">
        <v>45803</v>
      </c>
      <c r="O1644" s="64">
        <f ca="1" t="shared" si="87"/>
        <v>0</v>
      </c>
      <c r="P1644" s="64">
        <f ca="1" t="shared" si="88"/>
        <v>168</v>
      </c>
      <c r="Q1644" s="29" t="str">
        <f>VLOOKUP(B1644,辅助信息!E:M,9,FALSE)</f>
        <v>ZTWM-CDGS-XS-2025-0073-五冶天府-成都怡心湖片区及龙泉驿医院等项目</v>
      </c>
      <c r="R1644" s="29" t="str">
        <f>_xlfn._xlws.FILTER(辅助信息!D:D,辅助信息!E:E=B1644)</f>
        <v>五冶建设龙泉芙蓉花语项目</v>
      </c>
    </row>
    <row r="1645" hidden="1" spans="1:18">
      <c r="A1645" s="94"/>
      <c r="B1645" s="125" t="s">
        <v>158</v>
      </c>
      <c r="C1645" s="72">
        <v>45803</v>
      </c>
      <c r="D1645" s="122" t="str">
        <f>VLOOKUP(B1645,辅助信息!E:K,7,FALSE)</f>
        <v>JWDDCD2025051800044</v>
      </c>
      <c r="E1645" s="122" t="str">
        <f>VLOOKUP(F1645,辅助信息!A:B,2,FALSE)</f>
        <v>螺纹钢</v>
      </c>
      <c r="F1645" s="40" t="s">
        <v>32</v>
      </c>
      <c r="G1645" s="36">
        <v>10</v>
      </c>
      <c r="H1645" s="123" t="str">
        <f>_xlfn.XLOOKUP(C1645&amp;F1645&amp;I1645&amp;J1645,'[1]2025年已发货'!$F:$F&amp;'[1]2025年已发货'!$C:$C&amp;'[1]2025年已发货'!$G:$G&amp;'[1]2025年已发货'!$H:$H,'[1]2025年已发货'!$E:$E,"未发货")</f>
        <v>未发货</v>
      </c>
      <c r="I1645" s="122" t="str">
        <f>VLOOKUP(B1645,辅助信息!E:I,3,FALSE)</f>
        <v>(五冶建设龙泉芙蓉花语项目-2地块)龙泉驿区北川路双堰塘钓鱼东100米(北川路)</v>
      </c>
      <c r="J1645" s="122" t="str">
        <f>VLOOKUP(B1645,辅助信息!E:I,4,FALSE)</f>
        <v>白燕军</v>
      </c>
      <c r="K1645" s="122">
        <f>VLOOKUP(J1645,辅助信息!H:I,2,FALSE)</f>
        <v>15982002377</v>
      </c>
      <c r="L1645" s="124" t="str">
        <f>VLOOKUP(B1645,辅助信息!E:J,6,FALSE)</f>
        <v>联系实际收货人（白燕军15982002377）五冶建设送货单,4份材质书,锈货不收，项目名称：中冶成勘-成都安置房项目，装货前联系收货人核实到场规格,没提前告知进场规格现场不给予接收</v>
      </c>
      <c r="M1645" s="93">
        <v>45803</v>
      </c>
      <c r="O1645" s="64">
        <f ca="1" t="shared" si="87"/>
        <v>0</v>
      </c>
      <c r="P1645" s="64">
        <f ca="1" t="shared" si="88"/>
        <v>168</v>
      </c>
      <c r="Q1645" s="29" t="str">
        <f>VLOOKUP(B1645,辅助信息!E:M,9,FALSE)</f>
        <v>ZTWM-CDGS-XS-2025-0073-五冶天府-成都怡心湖片区及龙泉驿医院等项目</v>
      </c>
      <c r="R1645" s="29" t="str">
        <f>_xlfn._xlws.FILTER(辅助信息!D:D,辅助信息!E:E=B1645)</f>
        <v>五冶建设龙泉芙蓉花语项目</v>
      </c>
    </row>
    <row r="1646" hidden="1" spans="2:18">
      <c r="B1646" s="40" t="s">
        <v>31</v>
      </c>
      <c r="C1646" s="72">
        <v>45803</v>
      </c>
      <c r="D1646" s="122" t="str">
        <f>VLOOKUP(B1646,辅助信息!E:K,7,FALSE)</f>
        <v>JWDDCD2024121000136</v>
      </c>
      <c r="E1646" s="122" t="str">
        <f>VLOOKUP(F1646,辅助信息!A:B,2,FALSE)</f>
        <v>高线</v>
      </c>
      <c r="F1646" s="40" t="s">
        <v>57</v>
      </c>
      <c r="G1646" s="36">
        <v>2.5</v>
      </c>
      <c r="H1646" s="123">
        <f>_xlfn.XLOOKUP(C1646&amp;F1646&amp;I1646&amp;J1646,'[1]2025年已发货'!$F:$F&amp;'[1]2025年已发货'!$C:$C&amp;'[1]2025年已发货'!$G:$G&amp;'[1]2025年已发货'!$H:$H,'[1]2025年已发货'!$E:$E,"未发货")</f>
        <v>2.5</v>
      </c>
      <c r="I1646" s="122" t="str">
        <f>VLOOKUP(B1646,辅助信息!E:I,3,FALSE)</f>
        <v>（四川商建-射洪城乡一体化项目）遂宁市射洪市忠新幼儿园北侧约220米新溪小区</v>
      </c>
      <c r="J1646" s="122" t="str">
        <f>VLOOKUP(B1646,辅助信息!E:I,4,FALSE)</f>
        <v>柏子刚</v>
      </c>
      <c r="K1646" s="122">
        <f>VLOOKUP(J1646,辅助信息!H:I,2,FALSE)</f>
        <v>15692885305</v>
      </c>
      <c r="L1646" s="124" t="str">
        <f>VLOOKUP(B1646,辅助信息!E:J,6,FALSE)</f>
        <v>提前联系到场规格及数量</v>
      </c>
      <c r="M1646" s="93">
        <v>45804</v>
      </c>
      <c r="O1646" s="64">
        <f ca="1" t="shared" si="87"/>
        <v>0</v>
      </c>
      <c r="P1646" s="64">
        <f ca="1" t="shared" si="88"/>
        <v>167</v>
      </c>
      <c r="Q1646" s="29" t="str">
        <f>VLOOKUP(B1646,辅助信息!E:M,9,FALSE)</f>
        <v>ZTWM-CDGS-XS-2024-0179-四川商投-射洪城乡一体化建设项目</v>
      </c>
      <c r="R1646" s="29" t="str">
        <f>_xlfn._xlws.FILTER(辅助信息!D:D,辅助信息!E:E=B1646)</f>
        <v>四川商建
射洪城乡一体化项目</v>
      </c>
    </row>
    <row r="1647" hidden="1" spans="2:18">
      <c r="B1647" s="40" t="s">
        <v>31</v>
      </c>
      <c r="C1647" s="72">
        <v>45803</v>
      </c>
      <c r="D1647" s="122" t="str">
        <f>VLOOKUP(B1647,辅助信息!E:K,7,FALSE)</f>
        <v>JWDDCD2024121000136</v>
      </c>
      <c r="E1647" s="122" t="str">
        <f>VLOOKUP(F1647,辅助信息!A:B,2,FALSE)</f>
        <v>高线</v>
      </c>
      <c r="F1647" s="40" t="s">
        <v>53</v>
      </c>
      <c r="G1647" s="36">
        <v>7.5</v>
      </c>
      <c r="H1647" s="123">
        <f>_xlfn.XLOOKUP(C1647&amp;F1647&amp;I1647&amp;J1647,'[1]2025年已发货'!$F:$F&amp;'[1]2025年已发货'!$C:$C&amp;'[1]2025年已发货'!$G:$G&amp;'[1]2025年已发货'!$H:$H,'[1]2025年已发货'!$E:$E,"未发货")</f>
        <v>7.5</v>
      </c>
      <c r="I1647" s="122" t="str">
        <f>VLOOKUP(B1647,辅助信息!E:I,3,FALSE)</f>
        <v>（四川商建-射洪城乡一体化项目）遂宁市射洪市忠新幼儿园北侧约220米新溪小区</v>
      </c>
      <c r="J1647" s="122" t="str">
        <f>VLOOKUP(B1647,辅助信息!E:I,4,FALSE)</f>
        <v>柏子刚</v>
      </c>
      <c r="K1647" s="122">
        <f>VLOOKUP(J1647,辅助信息!H:I,2,FALSE)</f>
        <v>15692885305</v>
      </c>
      <c r="L1647" s="124" t="str">
        <f>VLOOKUP(B1647,辅助信息!E:J,6,FALSE)</f>
        <v>提前联系到场规格及数量</v>
      </c>
      <c r="M1647" s="93">
        <v>45804</v>
      </c>
      <c r="O1647" s="64">
        <f ca="1" t="shared" si="87"/>
        <v>0</v>
      </c>
      <c r="P1647" s="64">
        <f ca="1" t="shared" si="88"/>
        <v>167</v>
      </c>
      <c r="Q1647" s="29" t="str">
        <f>VLOOKUP(B1647,辅助信息!E:M,9,FALSE)</f>
        <v>ZTWM-CDGS-XS-2024-0179-四川商投-射洪城乡一体化建设项目</v>
      </c>
      <c r="R1647" s="29" t="str">
        <f>_xlfn._xlws.FILTER(辅助信息!D:D,辅助信息!E:E=B1647)</f>
        <v>四川商建
射洪城乡一体化项目</v>
      </c>
    </row>
    <row r="1648" hidden="1" spans="2:18">
      <c r="B1648" s="40" t="s">
        <v>31</v>
      </c>
      <c r="C1648" s="72">
        <v>45803</v>
      </c>
      <c r="D1648" s="122" t="str">
        <f>VLOOKUP(B1648,辅助信息!E:K,7,FALSE)</f>
        <v>JWDDCD2024121000136</v>
      </c>
      <c r="E1648" s="122" t="str">
        <f>VLOOKUP(F1648,辅助信息!A:B,2,FALSE)</f>
        <v>高线</v>
      </c>
      <c r="F1648" s="40" t="s">
        <v>51</v>
      </c>
      <c r="G1648" s="36">
        <v>7.5</v>
      </c>
      <c r="H1648" s="123">
        <f>_xlfn.XLOOKUP(C1648&amp;F1648&amp;I1648&amp;J1648,'[1]2025年已发货'!$F:$F&amp;'[1]2025年已发货'!$C:$C&amp;'[1]2025年已发货'!$G:$G&amp;'[1]2025年已发货'!$H:$H,'[1]2025年已发货'!$E:$E,"未发货")</f>
        <v>7.5</v>
      </c>
      <c r="I1648" s="122" t="str">
        <f>VLOOKUP(B1648,辅助信息!E:I,3,FALSE)</f>
        <v>（四川商建-射洪城乡一体化项目）遂宁市射洪市忠新幼儿园北侧约220米新溪小区</v>
      </c>
      <c r="J1648" s="122" t="str">
        <f>VLOOKUP(B1648,辅助信息!E:I,4,FALSE)</f>
        <v>柏子刚</v>
      </c>
      <c r="K1648" s="122">
        <f>VLOOKUP(J1648,辅助信息!H:I,2,FALSE)</f>
        <v>15692885305</v>
      </c>
      <c r="L1648" s="124" t="str">
        <f>VLOOKUP(B1648,辅助信息!E:J,6,FALSE)</f>
        <v>提前联系到场规格及数量</v>
      </c>
      <c r="M1648" s="93">
        <v>45804</v>
      </c>
      <c r="O1648" s="64">
        <f ca="1" t="shared" si="87"/>
        <v>0</v>
      </c>
      <c r="P1648" s="64">
        <f ca="1" t="shared" si="88"/>
        <v>167</v>
      </c>
      <c r="Q1648" s="29" t="str">
        <f>VLOOKUP(B1648,辅助信息!E:M,9,FALSE)</f>
        <v>ZTWM-CDGS-XS-2024-0179-四川商投-射洪城乡一体化建设项目</v>
      </c>
      <c r="R1648" s="29" t="str">
        <f>_xlfn._xlws.FILTER(辅助信息!D:D,辅助信息!E:E=B1648)</f>
        <v>四川商建
射洪城乡一体化项目</v>
      </c>
    </row>
    <row r="1649" hidden="1" spans="2:18">
      <c r="B1649" s="40" t="s">
        <v>31</v>
      </c>
      <c r="C1649" s="72">
        <v>45803</v>
      </c>
      <c r="D1649" s="122" t="str">
        <f>VLOOKUP(B1649,辅助信息!E:K,7,FALSE)</f>
        <v>JWDDCD2024121000136</v>
      </c>
      <c r="E1649" s="122" t="str">
        <f>VLOOKUP(F1649,辅助信息!A:B,2,FALSE)</f>
        <v>盘螺</v>
      </c>
      <c r="F1649" s="40" t="s">
        <v>49</v>
      </c>
      <c r="G1649" s="36">
        <v>18</v>
      </c>
      <c r="H1649" s="123">
        <f>_xlfn.XLOOKUP(C1649&amp;F1649&amp;I1649&amp;J1649,'[1]2025年已发货'!$F:$F&amp;'[1]2025年已发货'!$C:$C&amp;'[1]2025年已发货'!$G:$G&amp;'[1]2025年已发货'!$H:$H,'[1]2025年已发货'!$E:$E,"未发货")</f>
        <v>18</v>
      </c>
      <c r="I1649" s="122" t="str">
        <f>VLOOKUP(B1649,辅助信息!E:I,3,FALSE)</f>
        <v>（四川商建-射洪城乡一体化项目）遂宁市射洪市忠新幼儿园北侧约220米新溪小区</v>
      </c>
      <c r="J1649" s="122" t="str">
        <f>VLOOKUP(B1649,辅助信息!E:I,4,FALSE)</f>
        <v>柏子刚</v>
      </c>
      <c r="K1649" s="122">
        <f>VLOOKUP(J1649,辅助信息!H:I,2,FALSE)</f>
        <v>15692885305</v>
      </c>
      <c r="L1649" s="124" t="str">
        <f>VLOOKUP(B1649,辅助信息!E:J,6,FALSE)</f>
        <v>提前联系到场规格及数量</v>
      </c>
      <c r="M1649" s="93">
        <v>45804</v>
      </c>
      <c r="O1649" s="64">
        <f ca="1" t="shared" si="87"/>
        <v>0</v>
      </c>
      <c r="P1649" s="64">
        <f ca="1" t="shared" si="88"/>
        <v>167</v>
      </c>
      <c r="Q1649" s="29" t="str">
        <f>VLOOKUP(B1649,辅助信息!E:M,9,FALSE)</f>
        <v>ZTWM-CDGS-XS-2024-0179-四川商投-射洪城乡一体化建设项目</v>
      </c>
      <c r="R1649" s="29" t="str">
        <f>_xlfn._xlws.FILTER(辅助信息!D:D,辅助信息!E:E=B1649)</f>
        <v>四川商建
射洪城乡一体化项目</v>
      </c>
    </row>
    <row r="1650" hidden="1" spans="2:17">
      <c r="B1650" s="40" t="s">
        <v>81</v>
      </c>
      <c r="C1650" s="72">
        <v>45803</v>
      </c>
      <c r="D1650" s="122" t="str">
        <f>VLOOKUP(B1650,辅助信息!E:K,7,FALSE)</f>
        <v>JWDDCD2025060900080</v>
      </c>
      <c r="E1650" s="122" t="str">
        <f>VLOOKUP(F1650,辅助信息!A:B,2,FALSE)</f>
        <v>盘螺</v>
      </c>
      <c r="F1650" s="40" t="s">
        <v>49</v>
      </c>
      <c r="G1650" s="36">
        <v>10</v>
      </c>
      <c r="H1650" s="123">
        <f>_xlfn.XLOOKUP(C1650&amp;F1650&amp;I1650&amp;J1650,'[1]2025年已发货'!$F:$F&amp;'[1]2025年已发货'!$C:$C&amp;'[1]2025年已发货'!$G:$G&amp;'[1]2025年已发货'!$H:$H,'[1]2025年已发货'!$E:$E,"未发货")</f>
        <v>10</v>
      </c>
      <c r="I1650" s="122" t="str">
        <f>VLOOKUP(B1650,辅助信息!E:I,3,FALSE)</f>
        <v>（华西简阳西城嘉苑）四川省成都市简阳市简城街道高屋村</v>
      </c>
      <c r="J1650" s="122" t="str">
        <f>VLOOKUP(B1650,辅助信息!E:I,4,FALSE)</f>
        <v>张瀚镭</v>
      </c>
      <c r="K1650" s="122">
        <f>VLOOKUP(J1650,辅助信息!H:I,2,FALSE)</f>
        <v>15884666220</v>
      </c>
      <c r="L1650" s="124" t="str">
        <f>VLOOKUP(B1650,辅助信息!E:J,6,FALSE)</f>
        <v>现场禁止使用氢能源挂车！优先威钢发货,我方卸车,新老国标钢厂不加价可直发，因陕钢多次出现磅差，项目拒绝使用</v>
      </c>
      <c r="M1650" s="93">
        <v>45799</v>
      </c>
      <c r="O1650" s="64">
        <f ca="1" t="shared" si="87"/>
        <v>0</v>
      </c>
      <c r="P1650" s="64">
        <f ca="1" t="shared" si="88"/>
        <v>172</v>
      </c>
      <c r="Q1650" s="29" t="str">
        <f>VLOOKUP(B1650,辅助信息!E:M,9,FALSE)</f>
        <v>ZTWM-CDGS-XS-2024-0030-华西集采-简州大道</v>
      </c>
    </row>
    <row r="1651" hidden="1" spans="2:18">
      <c r="B1651" s="40" t="s">
        <v>81</v>
      </c>
      <c r="C1651" s="72">
        <v>45803</v>
      </c>
      <c r="D1651" s="122" t="str">
        <f>VLOOKUP(B1651,辅助信息!E:K,7,FALSE)</f>
        <v>JWDDCD2025060900080</v>
      </c>
      <c r="E1651" s="122" t="str">
        <f>VLOOKUP(F1651,辅助信息!A:B,2,FALSE)</f>
        <v>螺纹钢</v>
      </c>
      <c r="F1651" s="40" t="s">
        <v>30</v>
      </c>
      <c r="G1651" s="36">
        <v>25</v>
      </c>
      <c r="H1651" s="123">
        <f>_xlfn.XLOOKUP(C1651&amp;F1651&amp;I1651&amp;J1651,'[1]2025年已发货'!$F:$F&amp;'[1]2025年已发货'!$C:$C&amp;'[1]2025年已发货'!$G:$G&amp;'[1]2025年已发货'!$H:$H,'[1]2025年已发货'!$E:$E,"未发货")</f>
        <v>25</v>
      </c>
      <c r="I1651" s="122" t="str">
        <f>VLOOKUP(B1651,辅助信息!E:I,3,FALSE)</f>
        <v>（华西简阳西城嘉苑）四川省成都市简阳市简城街道高屋村</v>
      </c>
      <c r="J1651" s="122" t="str">
        <f>VLOOKUP(B1651,辅助信息!E:I,4,FALSE)</f>
        <v>张瀚镭</v>
      </c>
      <c r="K1651" s="122">
        <f>VLOOKUP(J1651,辅助信息!H:I,2,FALSE)</f>
        <v>15884666220</v>
      </c>
      <c r="L1651" s="124" t="str">
        <f>VLOOKUP(B1651,辅助信息!E:J,6,FALSE)</f>
        <v>现场禁止使用氢能源挂车！优先威钢发货,我方卸车,新老国标钢厂不加价可直发，因陕钢多次出现磅差，项目拒绝使用</v>
      </c>
      <c r="M1651" s="93">
        <v>45807</v>
      </c>
      <c r="O1651" s="64">
        <f ca="1" t="shared" si="87"/>
        <v>0</v>
      </c>
      <c r="P1651" s="64">
        <f ca="1" t="shared" si="88"/>
        <v>164</v>
      </c>
      <c r="Q1651" s="29" t="str">
        <f>VLOOKUP(B1651,辅助信息!E:M,9,FALSE)</f>
        <v>ZTWM-CDGS-XS-2024-0030-华西集采-简州大道</v>
      </c>
      <c r="R1651" s="29" t="str">
        <f>_xlfn._xlws.FILTER(辅助信息!D:D,辅助信息!E:E=B1651)</f>
        <v>华西简阳西城嘉苑</v>
      </c>
    </row>
    <row r="1652" hidden="1" spans="2:18">
      <c r="B1652" s="40" t="s">
        <v>44</v>
      </c>
      <c r="C1652" s="72">
        <v>45803</v>
      </c>
      <c r="D1652" s="122" t="str">
        <f>VLOOKUP(B1652,辅助信息!E:K,7,FALSE)</f>
        <v>JWDDCD2025060600053</v>
      </c>
      <c r="E1652" s="122" t="str">
        <f>VLOOKUP(F1652,辅助信息!A:B,2,FALSE)</f>
        <v>盘螺</v>
      </c>
      <c r="F1652" s="40" t="s">
        <v>49</v>
      </c>
      <c r="G1652" s="36">
        <v>17.5</v>
      </c>
      <c r="H1652" s="123">
        <f>_xlfn.XLOOKUP(C1652&amp;F1652&amp;I1652&amp;J1652,'[1]2025年已发货'!$F:$F&amp;'[1]2025年已发货'!$C:$C&amp;'[1]2025年已发货'!$G:$G&amp;'[1]2025年已发货'!$H:$H,'[1]2025年已发货'!$E:$E,"未发货")</f>
        <v>17.5</v>
      </c>
      <c r="I1652" s="122" t="str">
        <f>VLOOKUP(B1652,辅助信息!E:I,3,FALSE)</f>
        <v>（华西酒城南）成都市武侯区火车南站西路8号酒城南项目</v>
      </c>
      <c r="J1652" s="122" t="str">
        <f>VLOOKUP(B1652,辅助信息!E:I,4,FALSE)</f>
        <v>龙耀宇</v>
      </c>
      <c r="K1652" s="122">
        <f>VLOOKUP(J1652,辅助信息!H:I,2,FALSE)</f>
        <v>18384145895</v>
      </c>
      <c r="L1652" s="124" t="str">
        <f>VLOOKUP(B1652,辅助信息!E:J,6,FALSE)</f>
        <v>对方卸车</v>
      </c>
      <c r="M1652" s="93">
        <v>45804</v>
      </c>
      <c r="O1652" s="64">
        <f ca="1" t="shared" si="87"/>
        <v>0</v>
      </c>
      <c r="P1652" s="64">
        <f ca="1" t="shared" si="88"/>
        <v>167</v>
      </c>
      <c r="Q1652" s="29" t="str">
        <f>VLOOKUP(B1652,辅助信息!E:M,9,FALSE)</f>
        <v>ZTWM-CDGS-XS-2024-0189-华西集采-酒城南项目</v>
      </c>
      <c r="R1652" s="29" t="str">
        <f>_xlfn._xlws.FILTER(辅助信息!D:D,辅助信息!E:E=B1652)</f>
        <v>华西酒城南</v>
      </c>
    </row>
    <row r="1653" hidden="1" spans="2:18">
      <c r="B1653" s="40" t="s">
        <v>44</v>
      </c>
      <c r="C1653" s="72">
        <v>45803</v>
      </c>
      <c r="D1653" s="122" t="str">
        <f>VLOOKUP(B1653,辅助信息!E:K,7,FALSE)</f>
        <v>JWDDCD2025060600053</v>
      </c>
      <c r="E1653" s="122" t="str">
        <f>VLOOKUP(F1653,辅助信息!A:B,2,FALSE)</f>
        <v>盘螺</v>
      </c>
      <c r="F1653" s="40" t="s">
        <v>41</v>
      </c>
      <c r="G1653" s="36">
        <v>2.5</v>
      </c>
      <c r="H1653" s="123">
        <f>_xlfn.XLOOKUP(C1653&amp;F1653&amp;I1653&amp;J1653,'[1]2025年已发货'!$F:$F&amp;'[1]2025年已发货'!$C:$C&amp;'[1]2025年已发货'!$G:$G&amp;'[1]2025年已发货'!$H:$H,'[1]2025年已发货'!$E:$E,"未发货")</f>
        <v>2.5</v>
      </c>
      <c r="I1653" s="122" t="str">
        <f>VLOOKUP(B1653,辅助信息!E:I,3,FALSE)</f>
        <v>（华西酒城南）成都市武侯区火车南站西路8号酒城南项目</v>
      </c>
      <c r="J1653" s="122" t="str">
        <f>VLOOKUP(B1653,辅助信息!E:I,4,FALSE)</f>
        <v>龙耀宇</v>
      </c>
      <c r="K1653" s="122">
        <f>VLOOKUP(J1653,辅助信息!H:I,2,FALSE)</f>
        <v>18384145895</v>
      </c>
      <c r="L1653" s="124" t="str">
        <f>VLOOKUP(B1653,辅助信息!E:J,6,FALSE)</f>
        <v>对方卸车</v>
      </c>
      <c r="M1653" s="93">
        <v>45804</v>
      </c>
      <c r="O1653" s="64">
        <f ca="1" t="shared" si="87"/>
        <v>0</v>
      </c>
      <c r="P1653" s="64">
        <f ca="1" t="shared" si="88"/>
        <v>167</v>
      </c>
      <c r="Q1653" s="29" t="str">
        <f>VLOOKUP(B1653,辅助信息!E:M,9,FALSE)</f>
        <v>ZTWM-CDGS-XS-2024-0189-华西集采-酒城南项目</v>
      </c>
      <c r="R1653" s="29" t="str">
        <f>_xlfn._xlws.FILTER(辅助信息!D:D,辅助信息!E:E=B1653)</f>
        <v>华西酒城南</v>
      </c>
    </row>
    <row r="1654" hidden="1" spans="2:18">
      <c r="B1654" s="40" t="s">
        <v>44</v>
      </c>
      <c r="C1654" s="72">
        <v>45803</v>
      </c>
      <c r="D1654" s="122" t="str">
        <f>VLOOKUP(B1654,辅助信息!E:K,7,FALSE)</f>
        <v>JWDDCD2025060600053</v>
      </c>
      <c r="E1654" s="122" t="str">
        <f>VLOOKUP(F1654,辅助信息!A:B,2,FALSE)</f>
        <v>盘螺</v>
      </c>
      <c r="F1654" s="40" t="s">
        <v>26</v>
      </c>
      <c r="G1654" s="36">
        <v>15</v>
      </c>
      <c r="H1654" s="123">
        <f>_xlfn.XLOOKUP(C1654&amp;F1654&amp;I1654&amp;J1654,'[1]2025年已发货'!$F:$F&amp;'[1]2025年已发货'!$C:$C&amp;'[1]2025年已发货'!$G:$G&amp;'[1]2025年已发货'!$H:$H,'[1]2025年已发货'!$E:$E,"未发货")</f>
        <v>15</v>
      </c>
      <c r="I1654" s="122" t="str">
        <f>VLOOKUP(B1654,辅助信息!E:I,3,FALSE)</f>
        <v>（华西酒城南）成都市武侯区火车南站西路8号酒城南项目</v>
      </c>
      <c r="J1654" s="122" t="str">
        <f>VLOOKUP(B1654,辅助信息!E:I,4,FALSE)</f>
        <v>龙耀宇</v>
      </c>
      <c r="K1654" s="122">
        <f>VLOOKUP(J1654,辅助信息!H:I,2,FALSE)</f>
        <v>18384145895</v>
      </c>
      <c r="L1654" s="124" t="str">
        <f>VLOOKUP(B1654,辅助信息!E:J,6,FALSE)</f>
        <v>对方卸车</v>
      </c>
      <c r="M1654" s="93">
        <v>45804</v>
      </c>
      <c r="O1654" s="64">
        <f ca="1" t="shared" si="87"/>
        <v>0</v>
      </c>
      <c r="P1654" s="64">
        <f ca="1" t="shared" si="88"/>
        <v>167</v>
      </c>
      <c r="Q1654" s="29" t="str">
        <f>VLOOKUP(B1654,辅助信息!E:M,9,FALSE)</f>
        <v>ZTWM-CDGS-XS-2024-0189-华西集采-酒城南项目</v>
      </c>
      <c r="R1654" s="29" t="str">
        <f>_xlfn._xlws.FILTER(辅助信息!D:D,辅助信息!E:E=B1654)</f>
        <v>华西酒城南</v>
      </c>
    </row>
    <row r="1655" hidden="1" spans="2:18">
      <c r="B1655" s="40" t="s">
        <v>151</v>
      </c>
      <c r="C1655" s="72">
        <v>45803</v>
      </c>
      <c r="D1655" s="122" t="str">
        <f>VLOOKUP(B1655,辅助信息!E:K,7,FALSE)</f>
        <v>JWDDCD2025051000019</v>
      </c>
      <c r="E1655" s="122" t="str">
        <f>VLOOKUP(F1655,辅助信息!A:B,2,FALSE)</f>
        <v>螺纹钢</v>
      </c>
      <c r="F1655" s="40" t="s">
        <v>27</v>
      </c>
      <c r="G1655" s="36">
        <v>3</v>
      </c>
      <c r="H1655" s="123">
        <f>_xlfn.XLOOKUP(C1655&amp;F1655&amp;I1655&amp;J1655,'[1]2025年已发货'!$F:$F&amp;'[1]2025年已发货'!$C:$C&amp;'[1]2025年已发货'!$G:$G&amp;'[1]2025年已发货'!$H:$H,'[1]2025年已发货'!$E:$E,"未发货")</f>
        <v>3</v>
      </c>
      <c r="I1655" s="122" t="str">
        <f>VLOOKUP(B1655,辅助信息!E:I,3,FALSE)</f>
        <v>(五冶钢构医学科学产业园建设项目房建一部-四标（3-7）)四川省南充市顺庆区搬罾街道学府大道二段</v>
      </c>
      <c r="J1655" s="122" t="str">
        <f>VLOOKUP(B1655,辅助信息!E:I,4,FALSE)</f>
        <v>胡泽宇</v>
      </c>
      <c r="K1655" s="122">
        <f>VLOOKUP(J1655,辅助信息!H:I,2,FALSE)</f>
        <v>18141337338</v>
      </c>
      <c r="L1655" s="124" t="str">
        <f>VLOOKUP(B1655,辅助信息!E:J,6,FALSE)</f>
        <v>送货单：送货单位：南充思临新材料科技有限公司,收货单位：五冶集团川北(南充)建设有限公司,项目名称：南充医学科学产业园,送货车型13米,装货前联系收货人核实到场规格</v>
      </c>
      <c r="M1655" s="93">
        <v>45804</v>
      </c>
      <c r="O1655" s="64">
        <f ca="1" t="shared" ref="O1655:O1664" si="89">IF(OR(M1655="",N1655&lt;&gt;""),"",MAX(M1655-TODAY(),0))</f>
        <v>0</v>
      </c>
      <c r="P1655" s="64">
        <f ca="1" t="shared" ref="P1655:P1664" si="90">IF(M1655="","",IF(N1655&lt;&gt;"",MAX(N1655-M1655,0),IF(TODAY()&gt;M1655,TODAY()-M1655,0)))</f>
        <v>167</v>
      </c>
      <c r="Q1655" s="29" t="str">
        <f>VLOOKUP(B1655,辅助信息!E:M,9,FALSE)</f>
        <v>ZTWM-CDGS-XS-2024-0248-五冶钢构-南充市医学院项目</v>
      </c>
      <c r="R1655" s="29" t="str">
        <f>_xlfn._xlws.FILTER(辅助信息!D:D,辅助信息!E:E=B1655)</f>
        <v>五冶钢构南充医学科学产业园建设项目</v>
      </c>
    </row>
    <row r="1656" hidden="1" spans="2:18">
      <c r="B1656" s="40" t="s">
        <v>151</v>
      </c>
      <c r="C1656" s="72">
        <v>45803</v>
      </c>
      <c r="D1656" s="122" t="str">
        <f>VLOOKUP(B1656,辅助信息!E:K,7,FALSE)</f>
        <v>JWDDCD2025051000019</v>
      </c>
      <c r="E1656" s="122" t="str">
        <f>VLOOKUP(F1656,辅助信息!A:B,2,FALSE)</f>
        <v>螺纹钢</v>
      </c>
      <c r="F1656" s="40" t="s">
        <v>19</v>
      </c>
      <c r="G1656" s="36">
        <v>30</v>
      </c>
      <c r="H1656" s="123">
        <f>_xlfn.XLOOKUP(C1656&amp;F1656&amp;I1656&amp;J1656,'[1]2025年已发货'!$F:$F&amp;'[1]2025年已发货'!$C:$C&amp;'[1]2025年已发货'!$G:$G&amp;'[1]2025年已发货'!$H:$H,'[1]2025年已发货'!$E:$E,"未发货")</f>
        <v>30</v>
      </c>
      <c r="I1656" s="122" t="str">
        <f>VLOOKUP(B1656,辅助信息!E:I,3,FALSE)</f>
        <v>(五冶钢构医学科学产业园建设项目房建一部-四标（3-7）)四川省南充市顺庆区搬罾街道学府大道二段</v>
      </c>
      <c r="J1656" s="122" t="str">
        <f>VLOOKUP(B1656,辅助信息!E:I,4,FALSE)</f>
        <v>胡泽宇</v>
      </c>
      <c r="K1656" s="122">
        <f>VLOOKUP(J1656,辅助信息!H:I,2,FALSE)</f>
        <v>18141337338</v>
      </c>
      <c r="L1656" s="124" t="str">
        <f>VLOOKUP(B1656,辅助信息!E:J,6,FALSE)</f>
        <v>送货单：送货单位：南充思临新材料科技有限公司,收货单位：五冶集团川北(南充)建设有限公司,项目名称：南充医学科学产业园,送货车型13米,装货前联系收货人核实到场规格</v>
      </c>
      <c r="M1656" s="93">
        <v>45804</v>
      </c>
      <c r="O1656" s="64">
        <f ca="1" t="shared" si="89"/>
        <v>0</v>
      </c>
      <c r="P1656" s="64">
        <f ca="1" t="shared" si="90"/>
        <v>167</v>
      </c>
      <c r="Q1656" s="29" t="str">
        <f>VLOOKUP(B1656,辅助信息!E:M,9,FALSE)</f>
        <v>ZTWM-CDGS-XS-2024-0248-五冶钢构-南充市医学院项目</v>
      </c>
      <c r="R1656" s="29" t="str">
        <f>_xlfn._xlws.FILTER(辅助信息!D:D,辅助信息!E:E=B1656)</f>
        <v>五冶钢构南充医学科学产业园建设项目</v>
      </c>
    </row>
    <row r="1657" hidden="1" spans="2:18">
      <c r="B1657" s="40" t="s">
        <v>151</v>
      </c>
      <c r="C1657" s="72">
        <v>45803</v>
      </c>
      <c r="D1657" s="122" t="str">
        <f>VLOOKUP(B1657,辅助信息!E:K,7,FALSE)</f>
        <v>JWDDCD2025051000019</v>
      </c>
      <c r="E1657" s="122" t="str">
        <f>VLOOKUP(F1657,辅助信息!A:B,2,FALSE)</f>
        <v>螺纹钢</v>
      </c>
      <c r="F1657" s="40" t="s">
        <v>32</v>
      </c>
      <c r="G1657" s="36">
        <v>3</v>
      </c>
      <c r="H1657" s="123">
        <f>_xlfn.XLOOKUP(C1657&amp;F1657&amp;I1657&amp;J1657,'[1]2025年已发货'!$F:$F&amp;'[1]2025年已发货'!$C:$C&amp;'[1]2025年已发货'!$G:$G&amp;'[1]2025年已发货'!$H:$H,'[1]2025年已发货'!$E:$E,"未发货")</f>
        <v>3</v>
      </c>
      <c r="I1657" s="122" t="str">
        <f>VLOOKUP(B1657,辅助信息!E:I,3,FALSE)</f>
        <v>(五冶钢构医学科学产业园建设项目房建一部-四标（3-7）)四川省南充市顺庆区搬罾街道学府大道二段</v>
      </c>
      <c r="J1657" s="122" t="str">
        <f>VLOOKUP(B1657,辅助信息!E:I,4,FALSE)</f>
        <v>胡泽宇</v>
      </c>
      <c r="K1657" s="122">
        <f>VLOOKUP(J1657,辅助信息!H:I,2,FALSE)</f>
        <v>18141337338</v>
      </c>
      <c r="L1657" s="124" t="str">
        <f>VLOOKUP(B1657,辅助信息!E:J,6,FALSE)</f>
        <v>送货单：送货单位：南充思临新材料科技有限公司,收货单位：五冶集团川北(南充)建设有限公司,项目名称：南充医学科学产业园,送货车型13米,装货前联系收货人核实到场规格</v>
      </c>
      <c r="M1657" s="93">
        <v>45804</v>
      </c>
      <c r="O1657" s="64">
        <f ca="1" t="shared" si="89"/>
        <v>0</v>
      </c>
      <c r="P1657" s="64">
        <f ca="1" t="shared" si="90"/>
        <v>167</v>
      </c>
      <c r="Q1657" s="29" t="str">
        <f>VLOOKUP(B1657,辅助信息!E:M,9,FALSE)</f>
        <v>ZTWM-CDGS-XS-2024-0248-五冶钢构-南充市医学院项目</v>
      </c>
      <c r="R1657" s="29" t="str">
        <f>_xlfn._xlws.FILTER(辅助信息!D:D,辅助信息!E:E=B1657)</f>
        <v>五冶钢构南充医学科学产业园建设项目</v>
      </c>
    </row>
    <row r="1658" hidden="1" spans="2:18">
      <c r="B1658" s="40" t="s">
        <v>159</v>
      </c>
      <c r="C1658" s="72">
        <v>45803</v>
      </c>
      <c r="D1658" s="122" t="str">
        <f>VLOOKUP(B1658,辅助信息!E:K,7,FALSE)</f>
        <v>JWDDCD2025052800131</v>
      </c>
      <c r="E1658" s="122" t="str">
        <f>VLOOKUP(F1658,辅助信息!A:B,2,FALSE)</f>
        <v>螺纹钢</v>
      </c>
      <c r="F1658" s="40" t="s">
        <v>66</v>
      </c>
      <c r="G1658" s="36">
        <v>9</v>
      </c>
      <c r="H1658" s="123" t="str">
        <f>_xlfn.XLOOKUP(C1658&amp;F1658&amp;I1658&amp;J1658,'[1]2025年已发货'!$F:$F&amp;'[1]2025年已发货'!$C:$C&amp;'[1]2025年已发货'!$G:$G&amp;'[1]2025年已发货'!$H:$H,'[1]2025年已发货'!$E:$E,"未发货")</f>
        <v>未发货</v>
      </c>
      <c r="I1658" s="122" t="str">
        <f>VLOOKUP(B1658,辅助信息!E:I,3,FALSE)</f>
        <v>（商投建工达州中医药科技园-3工区）达州市通川区达州中医药职业学院犀牛大道北段</v>
      </c>
      <c r="J1658" s="122" t="str">
        <f>VLOOKUP(B1658,辅助信息!E:I,4,FALSE)</f>
        <v>程黄刚</v>
      </c>
      <c r="K1658" s="122">
        <f>VLOOKUP(J1658,辅助信息!H:I,2,FALSE)</f>
        <v>15108211617</v>
      </c>
      <c r="L1658" s="124" t="str">
        <f>VLOOKUP(B1658,辅助信息!E:J,6,FALSE)</f>
        <v>控制炉批号！多了现场不收！,优先安排达钢,提前联系到场规格及数量</v>
      </c>
      <c r="M1658" s="93">
        <v>45806</v>
      </c>
      <c r="O1658" s="64">
        <f ca="1" t="shared" si="89"/>
        <v>0</v>
      </c>
      <c r="P1658" s="64">
        <f ca="1" t="shared" si="90"/>
        <v>165</v>
      </c>
      <c r="Q1658" s="29" t="str">
        <f>VLOOKUP(B1658,辅助信息!E:M,9,FALSE)</f>
        <v>ZTWM-CDGS-XS-2024-0134-商投建工达州中医药科技成果示范园项目</v>
      </c>
      <c r="R1658" s="29" t="str">
        <f>_xlfn._xlws.FILTER(辅助信息!D:D,辅助信息!E:E=B1658)</f>
        <v>商投建工达州中医药科技园</v>
      </c>
    </row>
    <row r="1659" hidden="1" spans="2:18">
      <c r="B1659" s="40" t="s">
        <v>159</v>
      </c>
      <c r="C1659" s="72">
        <v>45803</v>
      </c>
      <c r="D1659" s="122" t="str">
        <f>VLOOKUP(B1659,辅助信息!E:K,7,FALSE)</f>
        <v>JWDDCD2025052800131</v>
      </c>
      <c r="E1659" s="122" t="str">
        <f>VLOOKUP(F1659,辅助信息!A:B,2,FALSE)</f>
        <v>螺纹钢</v>
      </c>
      <c r="F1659" s="40" t="s">
        <v>82</v>
      </c>
      <c r="G1659" s="36">
        <v>6</v>
      </c>
      <c r="H1659" s="123" t="str">
        <f>_xlfn.XLOOKUP(C1659&amp;F1659&amp;I1659&amp;J1659,'[1]2025年已发货'!$F:$F&amp;'[1]2025年已发货'!$C:$C&amp;'[1]2025年已发货'!$G:$G&amp;'[1]2025年已发货'!$H:$H,'[1]2025年已发货'!$E:$E,"未发货")</f>
        <v>未发货</v>
      </c>
      <c r="I1659" s="122" t="str">
        <f>VLOOKUP(B1659,辅助信息!E:I,3,FALSE)</f>
        <v>（商投建工达州中医药科技园-3工区）达州市通川区达州中医药职业学院犀牛大道北段</v>
      </c>
      <c r="J1659" s="122" t="str">
        <f>VLOOKUP(B1659,辅助信息!E:I,4,FALSE)</f>
        <v>程黄刚</v>
      </c>
      <c r="K1659" s="122">
        <f>VLOOKUP(J1659,辅助信息!H:I,2,FALSE)</f>
        <v>15108211617</v>
      </c>
      <c r="L1659" s="124" t="str">
        <f>VLOOKUP(B1659,辅助信息!E:J,6,FALSE)</f>
        <v>控制炉批号！多了现场不收！,优先安排达钢,提前联系到场规格及数量</v>
      </c>
      <c r="M1659" s="93">
        <v>45806</v>
      </c>
      <c r="O1659" s="64">
        <f ca="1" t="shared" si="89"/>
        <v>0</v>
      </c>
      <c r="P1659" s="64">
        <f ca="1" t="shared" si="90"/>
        <v>165</v>
      </c>
      <c r="Q1659" s="29" t="str">
        <f>VLOOKUP(B1659,辅助信息!E:M,9,FALSE)</f>
        <v>ZTWM-CDGS-XS-2024-0134-商投建工达州中医药科技成果示范园项目</v>
      </c>
      <c r="R1659" s="29" t="str">
        <f>_xlfn._xlws.FILTER(辅助信息!D:D,辅助信息!E:E=B1659)</f>
        <v>商投建工达州中医药科技园</v>
      </c>
    </row>
    <row r="1660" hidden="1" spans="2:18">
      <c r="B1660" s="40" t="s">
        <v>159</v>
      </c>
      <c r="C1660" s="72">
        <v>45803</v>
      </c>
      <c r="D1660" s="122" t="str">
        <f>VLOOKUP(B1660,辅助信息!E:K,7,FALSE)</f>
        <v>JWDDCD2025052800131</v>
      </c>
      <c r="E1660" s="122" t="str">
        <f>VLOOKUP(F1660,辅助信息!A:B,2,FALSE)</f>
        <v>螺纹钢</v>
      </c>
      <c r="F1660" s="40" t="s">
        <v>45</v>
      </c>
      <c r="G1660" s="36">
        <v>6</v>
      </c>
      <c r="H1660" s="123" t="str">
        <f>_xlfn.XLOOKUP(C1660&amp;F1660&amp;I1660&amp;J1660,'[1]2025年已发货'!$F:$F&amp;'[1]2025年已发货'!$C:$C&amp;'[1]2025年已发货'!$G:$G&amp;'[1]2025年已发货'!$H:$H,'[1]2025年已发货'!$E:$E,"未发货")</f>
        <v>未发货</v>
      </c>
      <c r="I1660" s="122" t="str">
        <f>VLOOKUP(B1660,辅助信息!E:I,3,FALSE)</f>
        <v>（商投建工达州中医药科技园-3工区）达州市通川区达州中医药职业学院犀牛大道北段</v>
      </c>
      <c r="J1660" s="122" t="str">
        <f>VLOOKUP(B1660,辅助信息!E:I,4,FALSE)</f>
        <v>程黄刚</v>
      </c>
      <c r="K1660" s="122">
        <f>VLOOKUP(J1660,辅助信息!H:I,2,FALSE)</f>
        <v>15108211617</v>
      </c>
      <c r="L1660" s="124" t="str">
        <f>VLOOKUP(B1660,辅助信息!E:J,6,FALSE)</f>
        <v>控制炉批号！多了现场不收！,优先安排达钢,提前联系到场规格及数量</v>
      </c>
      <c r="M1660" s="93">
        <v>45806</v>
      </c>
      <c r="O1660" s="64">
        <f ca="1" t="shared" si="89"/>
        <v>0</v>
      </c>
      <c r="P1660" s="64">
        <f ca="1" t="shared" si="90"/>
        <v>165</v>
      </c>
      <c r="Q1660" s="29" t="str">
        <f>VLOOKUP(B1660,辅助信息!E:M,9,FALSE)</f>
        <v>ZTWM-CDGS-XS-2024-0134-商投建工达州中医药科技成果示范园项目</v>
      </c>
      <c r="R1660" s="29" t="str">
        <f>_xlfn._xlws.FILTER(辅助信息!D:D,辅助信息!E:E=B1660)</f>
        <v>商投建工达州中医药科技园</v>
      </c>
    </row>
    <row r="1661" hidden="1" spans="2:18">
      <c r="B1661" s="40" t="s">
        <v>159</v>
      </c>
      <c r="C1661" s="72">
        <v>45803</v>
      </c>
      <c r="D1661" s="122" t="str">
        <f>VLOOKUP(B1661,辅助信息!E:K,7,FALSE)</f>
        <v>JWDDCD2025052800131</v>
      </c>
      <c r="E1661" s="122" t="str">
        <f>VLOOKUP(F1661,辅助信息!A:B,2,FALSE)</f>
        <v>螺纹钢</v>
      </c>
      <c r="F1661" s="40" t="s">
        <v>21</v>
      </c>
      <c r="G1661" s="36">
        <v>6</v>
      </c>
      <c r="H1661" s="123" t="str">
        <f>_xlfn.XLOOKUP(C1661&amp;F1661&amp;I1661&amp;J1661,'[1]2025年已发货'!$F:$F&amp;'[1]2025年已发货'!$C:$C&amp;'[1]2025年已发货'!$G:$G&amp;'[1]2025年已发货'!$H:$H,'[1]2025年已发货'!$E:$E,"未发货")</f>
        <v>未发货</v>
      </c>
      <c r="I1661" s="122" t="str">
        <f>VLOOKUP(B1661,辅助信息!E:I,3,FALSE)</f>
        <v>（商投建工达州中医药科技园-3工区）达州市通川区达州中医药职业学院犀牛大道北段</v>
      </c>
      <c r="J1661" s="122" t="str">
        <f>VLOOKUP(B1661,辅助信息!E:I,4,FALSE)</f>
        <v>程黄刚</v>
      </c>
      <c r="K1661" s="122">
        <f>VLOOKUP(J1661,辅助信息!H:I,2,FALSE)</f>
        <v>15108211617</v>
      </c>
      <c r="L1661" s="124" t="str">
        <f>VLOOKUP(B1661,辅助信息!E:J,6,FALSE)</f>
        <v>控制炉批号！多了现场不收！,优先安排达钢,提前联系到场规格及数量</v>
      </c>
      <c r="M1661" s="93">
        <v>45806</v>
      </c>
      <c r="O1661" s="64">
        <f ca="1" t="shared" si="89"/>
        <v>0</v>
      </c>
      <c r="P1661" s="64">
        <f ca="1" t="shared" si="90"/>
        <v>165</v>
      </c>
      <c r="Q1661" s="29" t="str">
        <f>VLOOKUP(B1661,辅助信息!E:M,9,FALSE)</f>
        <v>ZTWM-CDGS-XS-2024-0134-商投建工达州中医药科技成果示范园项目</v>
      </c>
      <c r="R1661" s="29" t="str">
        <f>_xlfn._xlws.FILTER(辅助信息!D:D,辅助信息!E:E=B1661)</f>
        <v>商投建工达州中医药科技园</v>
      </c>
    </row>
    <row r="1662" hidden="1" spans="2:18">
      <c r="B1662" s="40" t="s">
        <v>159</v>
      </c>
      <c r="C1662" s="72">
        <v>45803</v>
      </c>
      <c r="D1662" s="122" t="str">
        <f>VLOOKUP(B1662,辅助信息!E:K,7,FALSE)</f>
        <v>JWDDCD2025052800131</v>
      </c>
      <c r="E1662" s="122" t="str">
        <f>VLOOKUP(F1662,辅助信息!A:B,2,FALSE)</f>
        <v>螺纹钢</v>
      </c>
      <c r="F1662" s="40" t="s">
        <v>58</v>
      </c>
      <c r="G1662" s="36">
        <v>9</v>
      </c>
      <c r="H1662" s="123" t="str">
        <f>_xlfn.XLOOKUP(C1662&amp;F1662&amp;I1662&amp;J1662,'[1]2025年已发货'!$F:$F&amp;'[1]2025年已发货'!$C:$C&amp;'[1]2025年已发货'!$G:$G&amp;'[1]2025年已发货'!$H:$H,'[1]2025年已发货'!$E:$E,"未发货")</f>
        <v>未发货</v>
      </c>
      <c r="I1662" s="122" t="str">
        <f>VLOOKUP(B1662,辅助信息!E:I,3,FALSE)</f>
        <v>（商投建工达州中医药科技园-3工区）达州市通川区达州中医药职业学院犀牛大道北段</v>
      </c>
      <c r="J1662" s="122" t="str">
        <f>VLOOKUP(B1662,辅助信息!E:I,4,FALSE)</f>
        <v>程黄刚</v>
      </c>
      <c r="K1662" s="122">
        <f>VLOOKUP(J1662,辅助信息!H:I,2,FALSE)</f>
        <v>15108211617</v>
      </c>
      <c r="L1662" s="124" t="str">
        <f>VLOOKUP(B1662,辅助信息!E:J,6,FALSE)</f>
        <v>控制炉批号！多了现场不收！,优先安排达钢,提前联系到场规格及数量</v>
      </c>
      <c r="M1662" s="93">
        <v>45806</v>
      </c>
      <c r="O1662" s="64">
        <f ca="1" t="shared" si="89"/>
        <v>0</v>
      </c>
      <c r="P1662" s="64">
        <f ca="1" t="shared" si="90"/>
        <v>165</v>
      </c>
      <c r="Q1662" s="29" t="str">
        <f>VLOOKUP(B1662,辅助信息!E:M,9,FALSE)</f>
        <v>ZTWM-CDGS-XS-2024-0134-商投建工达州中医药科技成果示范园项目</v>
      </c>
      <c r="R1662" s="29" t="str">
        <f>_xlfn._xlws.FILTER(辅助信息!D:D,辅助信息!E:E=B1662)</f>
        <v>商投建工达州中医药科技园</v>
      </c>
    </row>
    <row r="1663" hidden="1" spans="2:18">
      <c r="B1663" s="40" t="s">
        <v>159</v>
      </c>
      <c r="C1663" s="72">
        <v>45803</v>
      </c>
      <c r="D1663" s="122" t="str">
        <f>VLOOKUP(B1663,辅助信息!E:K,7,FALSE)</f>
        <v>JWDDCD2025052800131</v>
      </c>
      <c r="E1663" s="122" t="str">
        <f>VLOOKUP(F1663,辅助信息!A:B,2,FALSE)</f>
        <v>螺纹钢</v>
      </c>
      <c r="F1663" s="40" t="s">
        <v>46</v>
      </c>
      <c r="G1663" s="36">
        <v>9</v>
      </c>
      <c r="H1663" s="123" t="str">
        <f>_xlfn.XLOOKUP(C1663&amp;F1663&amp;I1663&amp;J1663,'[1]2025年已发货'!$F:$F&amp;'[1]2025年已发货'!$C:$C&amp;'[1]2025年已发货'!$G:$G&amp;'[1]2025年已发货'!$H:$H,'[1]2025年已发货'!$E:$E,"未发货")</f>
        <v>未发货</v>
      </c>
      <c r="I1663" s="122" t="str">
        <f>VLOOKUP(B1663,辅助信息!E:I,3,FALSE)</f>
        <v>（商投建工达州中医药科技园-3工区）达州市通川区达州中医药职业学院犀牛大道北段</v>
      </c>
      <c r="J1663" s="122" t="str">
        <f>VLOOKUP(B1663,辅助信息!E:I,4,FALSE)</f>
        <v>程黄刚</v>
      </c>
      <c r="K1663" s="122">
        <f>VLOOKUP(J1663,辅助信息!H:I,2,FALSE)</f>
        <v>15108211617</v>
      </c>
      <c r="L1663" s="124" t="str">
        <f>VLOOKUP(B1663,辅助信息!E:J,6,FALSE)</f>
        <v>控制炉批号！多了现场不收！,优先安排达钢,提前联系到场规格及数量</v>
      </c>
      <c r="M1663" s="93">
        <v>45806</v>
      </c>
      <c r="O1663" s="64">
        <f ca="1" t="shared" si="89"/>
        <v>0</v>
      </c>
      <c r="P1663" s="64">
        <f ca="1" t="shared" si="90"/>
        <v>165</v>
      </c>
      <c r="Q1663" s="29" t="str">
        <f>VLOOKUP(B1663,辅助信息!E:M,9,FALSE)</f>
        <v>ZTWM-CDGS-XS-2024-0134-商投建工达州中医药科技成果示范园项目</v>
      </c>
      <c r="R1663" s="29" t="str">
        <f>_xlfn._xlws.FILTER(辅助信息!D:D,辅助信息!E:E=B1663)</f>
        <v>商投建工达州中医药科技园</v>
      </c>
    </row>
    <row r="1664" hidden="1" spans="2:18">
      <c r="B1664" s="40" t="s">
        <v>159</v>
      </c>
      <c r="C1664" s="72">
        <v>45803</v>
      </c>
      <c r="D1664" s="122" t="str">
        <f>VLOOKUP(B1664,辅助信息!E:K,7,FALSE)</f>
        <v>JWDDCD2025052800131</v>
      </c>
      <c r="E1664" s="122" t="str">
        <f>VLOOKUP(F1664,辅助信息!A:B,2,FALSE)</f>
        <v>螺纹钢</v>
      </c>
      <c r="F1664" s="40" t="s">
        <v>22</v>
      </c>
      <c r="G1664" s="36">
        <v>27</v>
      </c>
      <c r="H1664" s="123" t="str">
        <f>_xlfn.XLOOKUP(C1664&amp;F1664&amp;I1664&amp;J1664,'[1]2025年已发货'!$F:$F&amp;'[1]2025年已发货'!$C:$C&amp;'[1]2025年已发货'!$G:$G&amp;'[1]2025年已发货'!$H:$H,'[1]2025年已发货'!$E:$E,"未发货")</f>
        <v>未发货</v>
      </c>
      <c r="I1664" s="122" t="str">
        <f>VLOOKUP(B1664,辅助信息!E:I,3,FALSE)</f>
        <v>（商投建工达州中医药科技园-3工区）达州市通川区达州中医药职业学院犀牛大道北段</v>
      </c>
      <c r="J1664" s="122" t="str">
        <f>VLOOKUP(B1664,辅助信息!E:I,4,FALSE)</f>
        <v>程黄刚</v>
      </c>
      <c r="K1664" s="122">
        <f>VLOOKUP(J1664,辅助信息!H:I,2,FALSE)</f>
        <v>15108211617</v>
      </c>
      <c r="L1664" s="124" t="str">
        <f>VLOOKUP(B1664,辅助信息!E:J,6,FALSE)</f>
        <v>控制炉批号！多了现场不收！,优先安排达钢,提前联系到场规格及数量</v>
      </c>
      <c r="M1664" s="93">
        <v>45806</v>
      </c>
      <c r="O1664" s="64">
        <f ca="1" t="shared" si="89"/>
        <v>0</v>
      </c>
      <c r="P1664" s="64">
        <f ca="1" t="shared" si="90"/>
        <v>165</v>
      </c>
      <c r="Q1664" s="29" t="str">
        <f>VLOOKUP(B1664,辅助信息!E:M,9,FALSE)</f>
        <v>ZTWM-CDGS-XS-2024-0134-商投建工达州中医药科技成果示范园项目</v>
      </c>
      <c r="R1664" s="29" t="str">
        <f>_xlfn._xlws.FILTER(辅助信息!D:D,辅助信息!E:E=B1664)</f>
        <v>商投建工达州中医药科技园</v>
      </c>
    </row>
    <row r="1665" hidden="1" spans="2:18">
      <c r="B1665" s="40" t="s">
        <v>92</v>
      </c>
      <c r="C1665" s="72">
        <v>45806</v>
      </c>
      <c r="D1665" s="122" t="str">
        <f>VLOOKUP(B1665,辅助信息!E:K,7,FALSE)</f>
        <v>JWDDCD2025051800046</v>
      </c>
      <c r="E1665" s="122" t="str">
        <f>VLOOKUP(F1665,辅助信息!A:B,2,FALSE)</f>
        <v>盘螺</v>
      </c>
      <c r="F1665" s="40" t="s">
        <v>40</v>
      </c>
      <c r="G1665" s="36">
        <v>12</v>
      </c>
      <c r="H1665" s="123">
        <f>_xlfn.XLOOKUP(C1665&amp;F1665&amp;I1665&amp;J1665,'[1]2025年已发货'!$F:$F&amp;'[1]2025年已发货'!$C:$C&amp;'[1]2025年已发货'!$G:$G&amp;'[1]2025年已发货'!$H:$H,'[1]2025年已发货'!$E:$E,"未发货")</f>
        <v>12</v>
      </c>
      <c r="I1665" s="122" t="str">
        <f>VLOOKUP(B1665,辅助信息!E:I,3,FALSE)</f>
        <v>（华西萌海科创农业生态谷）成都市简阳市白金山水库</v>
      </c>
      <c r="J1665" s="122" t="str">
        <f>VLOOKUP(B1665,辅助信息!E:I,4,FALSE)</f>
        <v>石清国</v>
      </c>
      <c r="K1665" s="122">
        <f>VLOOKUP(J1665,辅助信息!H:I,2,FALSE)</f>
        <v>13458642015</v>
      </c>
      <c r="L1665" s="124" t="str">
        <f>VLOOKUP(B1665,辅助信息!E:J,6,FALSE)</f>
        <v>优先威钢,我方卸车,新老国标钢厂不加价可直发</v>
      </c>
      <c r="M1665" s="93">
        <v>45807</v>
      </c>
      <c r="O1665" s="64">
        <f ca="1" t="shared" ref="O1665:O1685" si="91">IF(OR(M1665="",N1665&lt;&gt;""),"",MAX(M1665-TODAY(),0))</f>
        <v>0</v>
      </c>
      <c r="P1665" s="64">
        <f ca="1" t="shared" ref="P1665:P1685" si="92">IF(M1665="","",IF(N1665&lt;&gt;"",MAX(N1665-M1665,0),IF(TODAY()&gt;M1665,TODAY()-M1665,0)))</f>
        <v>164</v>
      </c>
      <c r="Q1665" s="29" t="str">
        <f>VLOOKUP(B1665,辅助信息!E:M,9,FALSE)</f>
        <v>ZTWM-CDGS-XS-2024-0092-华西-萌海科创农业生态谷</v>
      </c>
      <c r="R1665" s="29" t="str">
        <f>_xlfn._xlws.FILTER(辅助信息!D:D,辅助信息!E:E=B1665)</f>
        <v>华西萌海-科创农业生态谷</v>
      </c>
    </row>
    <row r="1666" hidden="1" spans="2:18">
      <c r="B1666" s="40" t="s">
        <v>92</v>
      </c>
      <c r="C1666" s="72">
        <v>45806</v>
      </c>
      <c r="D1666" s="122" t="str">
        <f>VLOOKUP(B1666,辅助信息!E:K,7,FALSE)</f>
        <v>JWDDCD2025051800046</v>
      </c>
      <c r="E1666" s="122" t="str">
        <f>VLOOKUP(F1666,辅助信息!A:B,2,FALSE)</f>
        <v>盘螺</v>
      </c>
      <c r="F1666" s="40" t="s">
        <v>41</v>
      </c>
      <c r="G1666" s="36">
        <v>15</v>
      </c>
      <c r="H1666" s="123">
        <f>_xlfn.XLOOKUP(C1666&amp;F1666&amp;I1666&amp;J1666,'[1]2025年已发货'!$F:$F&amp;'[1]2025年已发货'!$C:$C&amp;'[1]2025年已发货'!$G:$G&amp;'[1]2025年已发货'!$H:$H,'[1]2025年已发货'!$E:$E,"未发货")</f>
        <v>15</v>
      </c>
      <c r="I1666" s="122" t="str">
        <f>VLOOKUP(B1666,辅助信息!E:I,3,FALSE)</f>
        <v>（华西萌海科创农业生态谷）成都市简阳市白金山水库</v>
      </c>
      <c r="J1666" s="122" t="str">
        <f>VLOOKUP(B1666,辅助信息!E:I,4,FALSE)</f>
        <v>石清国</v>
      </c>
      <c r="K1666" s="122">
        <f>VLOOKUP(J1666,辅助信息!H:I,2,FALSE)</f>
        <v>13458642015</v>
      </c>
      <c r="L1666" s="124" t="str">
        <f>VLOOKUP(B1666,辅助信息!E:J,6,FALSE)</f>
        <v>优先威钢,我方卸车,新老国标钢厂不加价可直发</v>
      </c>
      <c r="M1666" s="93">
        <v>45807</v>
      </c>
      <c r="O1666" s="64">
        <f ca="1" t="shared" si="91"/>
        <v>0</v>
      </c>
      <c r="P1666" s="64">
        <f ca="1" t="shared" si="92"/>
        <v>164</v>
      </c>
      <c r="Q1666" s="29" t="str">
        <f>VLOOKUP(B1666,辅助信息!E:M,9,FALSE)</f>
        <v>ZTWM-CDGS-XS-2024-0092-华西-萌海科创农业生态谷</v>
      </c>
      <c r="R1666" s="29" t="str">
        <f>_xlfn._xlws.FILTER(辅助信息!D:D,辅助信息!E:E=B1666)</f>
        <v>华西萌海-科创农业生态谷</v>
      </c>
    </row>
    <row r="1667" hidden="1" spans="2:18">
      <c r="B1667" s="40" t="s">
        <v>92</v>
      </c>
      <c r="C1667" s="72">
        <v>45806</v>
      </c>
      <c r="D1667" s="122" t="str">
        <f>VLOOKUP(B1667,辅助信息!E:K,7,FALSE)</f>
        <v>JWDDCD2025051800046</v>
      </c>
      <c r="E1667" s="122" t="str">
        <f>VLOOKUP(F1667,辅助信息!A:B,2,FALSE)</f>
        <v>螺纹钢</v>
      </c>
      <c r="F1667" s="40" t="s">
        <v>27</v>
      </c>
      <c r="G1667" s="36">
        <v>5</v>
      </c>
      <c r="H1667" s="123">
        <f>_xlfn.XLOOKUP(C1667&amp;F1667&amp;I1667&amp;J1667,'[1]2025年已发货'!$F:$F&amp;'[1]2025年已发货'!$C:$C&amp;'[1]2025年已发货'!$G:$G&amp;'[1]2025年已发货'!$H:$H,'[1]2025年已发货'!$E:$E,"未发货")</f>
        <v>5</v>
      </c>
      <c r="I1667" s="122" t="str">
        <f>VLOOKUP(B1667,辅助信息!E:I,3,FALSE)</f>
        <v>（华西萌海科创农业生态谷）成都市简阳市白金山水库</v>
      </c>
      <c r="J1667" s="122" t="str">
        <f>VLOOKUP(B1667,辅助信息!E:I,4,FALSE)</f>
        <v>石清国</v>
      </c>
      <c r="K1667" s="122">
        <f>VLOOKUP(J1667,辅助信息!H:I,2,FALSE)</f>
        <v>13458642015</v>
      </c>
      <c r="L1667" s="124" t="str">
        <f>VLOOKUP(B1667,辅助信息!E:J,6,FALSE)</f>
        <v>优先威钢,我方卸车,新老国标钢厂不加价可直发</v>
      </c>
      <c r="M1667" s="93">
        <v>45807</v>
      </c>
      <c r="O1667" s="64">
        <f ca="1" t="shared" si="91"/>
        <v>0</v>
      </c>
      <c r="P1667" s="64">
        <f ca="1" t="shared" si="92"/>
        <v>164</v>
      </c>
      <c r="Q1667" s="29" t="str">
        <f>VLOOKUP(B1667,辅助信息!E:M,9,FALSE)</f>
        <v>ZTWM-CDGS-XS-2024-0092-华西-萌海科创农业生态谷</v>
      </c>
      <c r="R1667" s="29" t="str">
        <f>_xlfn._xlws.FILTER(辅助信息!D:D,辅助信息!E:E=B1667)</f>
        <v>华西萌海-科创农业生态谷</v>
      </c>
    </row>
    <row r="1668" hidden="1" spans="2:18">
      <c r="B1668" s="40" t="s">
        <v>92</v>
      </c>
      <c r="C1668" s="72">
        <v>45806</v>
      </c>
      <c r="D1668" s="122" t="str">
        <f>VLOOKUP(B1668,辅助信息!E:K,7,FALSE)</f>
        <v>JWDDCD2025051800046</v>
      </c>
      <c r="E1668" s="122" t="str">
        <f>VLOOKUP(F1668,辅助信息!A:B,2,FALSE)</f>
        <v>螺纹钢</v>
      </c>
      <c r="F1668" s="40" t="s">
        <v>19</v>
      </c>
      <c r="G1668" s="36">
        <v>3</v>
      </c>
      <c r="H1668" s="123">
        <f>_xlfn.XLOOKUP(C1668&amp;F1668&amp;I1668&amp;J1668,'[1]2025年已发货'!$F:$F&amp;'[1]2025年已发货'!$C:$C&amp;'[1]2025年已发货'!$G:$G&amp;'[1]2025年已发货'!$H:$H,'[1]2025年已发货'!$E:$E,"未发货")</f>
        <v>3</v>
      </c>
      <c r="I1668" s="122" t="str">
        <f>VLOOKUP(B1668,辅助信息!E:I,3,FALSE)</f>
        <v>（华西萌海科创农业生态谷）成都市简阳市白金山水库</v>
      </c>
      <c r="J1668" s="122" t="str">
        <f>VLOOKUP(B1668,辅助信息!E:I,4,FALSE)</f>
        <v>石清国</v>
      </c>
      <c r="K1668" s="122">
        <f>VLOOKUP(J1668,辅助信息!H:I,2,FALSE)</f>
        <v>13458642015</v>
      </c>
      <c r="L1668" s="124" t="str">
        <f>VLOOKUP(B1668,辅助信息!E:J,6,FALSE)</f>
        <v>优先威钢,我方卸车,新老国标钢厂不加价可直发</v>
      </c>
      <c r="M1668" s="93">
        <v>45807</v>
      </c>
      <c r="O1668" s="64">
        <f ca="1" t="shared" si="91"/>
        <v>0</v>
      </c>
      <c r="P1668" s="64">
        <f ca="1" t="shared" si="92"/>
        <v>164</v>
      </c>
      <c r="Q1668" s="29" t="str">
        <f>VLOOKUP(B1668,辅助信息!E:M,9,FALSE)</f>
        <v>ZTWM-CDGS-XS-2024-0092-华西-萌海科创农业生态谷</v>
      </c>
      <c r="R1668" s="29" t="str">
        <f>_xlfn._xlws.FILTER(辅助信息!D:D,辅助信息!E:E=B1668)</f>
        <v>华西萌海-科创农业生态谷</v>
      </c>
    </row>
    <row r="1669" hidden="1" spans="2:18">
      <c r="B1669" s="40" t="s">
        <v>92</v>
      </c>
      <c r="C1669" s="72">
        <v>45806</v>
      </c>
      <c r="D1669" s="122" t="str">
        <f>VLOOKUP(B1669,辅助信息!E:K,7,FALSE)</f>
        <v>JWDDCD2025051800046</v>
      </c>
      <c r="E1669" s="122" t="str">
        <f>VLOOKUP(F1669,辅助信息!A:B,2,FALSE)</f>
        <v>螺纹钢</v>
      </c>
      <c r="F1669" s="40" t="s">
        <v>82</v>
      </c>
      <c r="G1669" s="36">
        <v>3</v>
      </c>
      <c r="H1669" s="123">
        <f>_xlfn.XLOOKUP(C1669&amp;F1669&amp;I1669&amp;J1669,'[1]2025年已发货'!$F:$F&amp;'[1]2025年已发货'!$C:$C&amp;'[1]2025年已发货'!$G:$G&amp;'[1]2025年已发货'!$H:$H,'[1]2025年已发货'!$E:$E,"未发货")</f>
        <v>3</v>
      </c>
      <c r="I1669" s="122" t="str">
        <f>VLOOKUP(B1669,辅助信息!E:I,3,FALSE)</f>
        <v>（华西萌海科创农业生态谷）成都市简阳市白金山水库</v>
      </c>
      <c r="J1669" s="122" t="str">
        <f>VLOOKUP(B1669,辅助信息!E:I,4,FALSE)</f>
        <v>石清国</v>
      </c>
      <c r="K1669" s="122">
        <f>VLOOKUP(J1669,辅助信息!H:I,2,FALSE)</f>
        <v>13458642015</v>
      </c>
      <c r="L1669" s="124" t="str">
        <f>VLOOKUP(B1669,辅助信息!E:J,6,FALSE)</f>
        <v>优先威钢,我方卸车,新老国标钢厂不加价可直发</v>
      </c>
      <c r="M1669" s="93">
        <v>45807</v>
      </c>
      <c r="O1669" s="64">
        <f ca="1" t="shared" si="91"/>
        <v>0</v>
      </c>
      <c r="P1669" s="64">
        <f ca="1" t="shared" si="92"/>
        <v>164</v>
      </c>
      <c r="Q1669" s="29" t="str">
        <f>VLOOKUP(B1669,辅助信息!E:M,9,FALSE)</f>
        <v>ZTWM-CDGS-XS-2024-0092-华西-萌海科创农业生态谷</v>
      </c>
      <c r="R1669" s="29" t="str">
        <f>_xlfn._xlws.FILTER(辅助信息!D:D,辅助信息!E:E=B1669)</f>
        <v>华西萌海-科创农业生态谷</v>
      </c>
    </row>
    <row r="1670" hidden="1" spans="2:18">
      <c r="B1670" s="40" t="s">
        <v>92</v>
      </c>
      <c r="C1670" s="72">
        <v>45806</v>
      </c>
      <c r="D1670" s="122" t="str">
        <f>VLOOKUP(B1670,辅助信息!E:K,7,FALSE)</f>
        <v>JWDDCD2025051800046</v>
      </c>
      <c r="E1670" s="122" t="str">
        <f>VLOOKUP(F1670,辅助信息!A:B,2,FALSE)</f>
        <v>螺纹钢</v>
      </c>
      <c r="F1670" s="40" t="s">
        <v>45</v>
      </c>
      <c r="G1670" s="36">
        <v>3</v>
      </c>
      <c r="H1670" s="123">
        <f>_xlfn.XLOOKUP(C1670&amp;F1670&amp;I1670&amp;J1670,'[1]2025年已发货'!$F:$F&amp;'[1]2025年已发货'!$C:$C&amp;'[1]2025年已发货'!$G:$G&amp;'[1]2025年已发货'!$H:$H,'[1]2025年已发货'!$E:$E,"未发货")</f>
        <v>3</v>
      </c>
      <c r="I1670" s="122" t="str">
        <f>VLOOKUP(B1670,辅助信息!E:I,3,FALSE)</f>
        <v>（华西萌海科创农业生态谷）成都市简阳市白金山水库</v>
      </c>
      <c r="J1670" s="122" t="str">
        <f>VLOOKUP(B1670,辅助信息!E:I,4,FALSE)</f>
        <v>石清国</v>
      </c>
      <c r="K1670" s="122">
        <f>VLOOKUP(J1670,辅助信息!H:I,2,FALSE)</f>
        <v>13458642015</v>
      </c>
      <c r="L1670" s="124" t="str">
        <f>VLOOKUP(B1670,辅助信息!E:J,6,FALSE)</f>
        <v>优先威钢,我方卸车,新老国标钢厂不加价可直发</v>
      </c>
      <c r="M1670" s="93">
        <v>45807</v>
      </c>
      <c r="O1670" s="64">
        <f ca="1" t="shared" si="91"/>
        <v>0</v>
      </c>
      <c r="P1670" s="64">
        <f ca="1" t="shared" si="92"/>
        <v>164</v>
      </c>
      <c r="Q1670" s="29" t="str">
        <f>VLOOKUP(B1670,辅助信息!E:M,9,FALSE)</f>
        <v>ZTWM-CDGS-XS-2024-0092-华西-萌海科创农业生态谷</v>
      </c>
      <c r="R1670" s="29" t="str">
        <f>_xlfn._xlws.FILTER(辅助信息!D:D,辅助信息!E:E=B1670)</f>
        <v>华西萌海-科创农业生态谷</v>
      </c>
    </row>
    <row r="1671" hidden="1" spans="2:18">
      <c r="B1671" s="40" t="s">
        <v>92</v>
      </c>
      <c r="C1671" s="72">
        <v>45806</v>
      </c>
      <c r="D1671" s="122" t="str">
        <f>VLOOKUP(B1671,辅助信息!E:K,7,FALSE)</f>
        <v>JWDDCD2025051800046</v>
      </c>
      <c r="E1671" s="122" t="str">
        <f>VLOOKUP(F1671,辅助信息!A:B,2,FALSE)</f>
        <v>螺纹钢</v>
      </c>
      <c r="F1671" s="40" t="s">
        <v>58</v>
      </c>
      <c r="G1671" s="36">
        <v>3</v>
      </c>
      <c r="H1671" s="123">
        <f>_xlfn.XLOOKUP(C1671&amp;F1671&amp;I1671&amp;J1671,'[1]2025年已发货'!$F:$F&amp;'[1]2025年已发货'!$C:$C&amp;'[1]2025年已发货'!$G:$G&amp;'[1]2025年已发货'!$H:$H,'[1]2025年已发货'!$E:$E,"未发货")</f>
        <v>3</v>
      </c>
      <c r="I1671" s="122" t="str">
        <f>VLOOKUP(B1671,辅助信息!E:I,3,FALSE)</f>
        <v>（华西萌海科创农业生态谷）成都市简阳市白金山水库</v>
      </c>
      <c r="J1671" s="122" t="str">
        <f>VLOOKUP(B1671,辅助信息!E:I,4,FALSE)</f>
        <v>石清国</v>
      </c>
      <c r="K1671" s="122">
        <f>VLOOKUP(J1671,辅助信息!H:I,2,FALSE)</f>
        <v>13458642015</v>
      </c>
      <c r="L1671" s="124" t="str">
        <f>VLOOKUP(B1671,辅助信息!E:J,6,FALSE)</f>
        <v>优先威钢,我方卸车,新老国标钢厂不加价可直发</v>
      </c>
      <c r="M1671" s="93">
        <v>45807</v>
      </c>
      <c r="O1671" s="64">
        <f ca="1" t="shared" si="91"/>
        <v>0</v>
      </c>
      <c r="P1671" s="64">
        <f ca="1" t="shared" si="92"/>
        <v>164</v>
      </c>
      <c r="Q1671" s="29" t="str">
        <f>VLOOKUP(B1671,辅助信息!E:M,9,FALSE)</f>
        <v>ZTWM-CDGS-XS-2024-0092-华西-萌海科创农业生态谷</v>
      </c>
      <c r="R1671" s="29" t="str">
        <f>_xlfn._xlws.FILTER(辅助信息!D:D,辅助信息!E:E=B1671)</f>
        <v>华西萌海-科创农业生态谷</v>
      </c>
    </row>
    <row r="1672" hidden="1" spans="2:18">
      <c r="B1672" s="40" t="s">
        <v>92</v>
      </c>
      <c r="C1672" s="72">
        <v>45806</v>
      </c>
      <c r="D1672" s="122" t="str">
        <f>VLOOKUP(B1672,辅助信息!E:K,7,FALSE)</f>
        <v>JWDDCD2025051800046</v>
      </c>
      <c r="E1672" s="122" t="str">
        <f>VLOOKUP(F1672,辅助信息!A:B,2,FALSE)</f>
        <v>螺纹钢</v>
      </c>
      <c r="F1672" s="40" t="s">
        <v>22</v>
      </c>
      <c r="G1672" s="36">
        <v>26</v>
      </c>
      <c r="H1672" s="123">
        <f>_xlfn.XLOOKUP(C1672&amp;F1672&amp;I1672&amp;J1672,'[1]2025年已发货'!$F:$F&amp;'[1]2025年已发货'!$C:$C&amp;'[1]2025年已发货'!$G:$G&amp;'[1]2025年已发货'!$H:$H,'[1]2025年已发货'!$E:$E,"未发货")</f>
        <v>26</v>
      </c>
      <c r="I1672" s="122" t="str">
        <f>VLOOKUP(B1672,辅助信息!E:I,3,FALSE)</f>
        <v>（华西萌海科创农业生态谷）成都市简阳市白金山水库</v>
      </c>
      <c r="J1672" s="122" t="str">
        <f>VLOOKUP(B1672,辅助信息!E:I,4,FALSE)</f>
        <v>石清国</v>
      </c>
      <c r="K1672" s="122">
        <f>VLOOKUP(J1672,辅助信息!H:I,2,FALSE)</f>
        <v>13458642015</v>
      </c>
      <c r="L1672" s="124" t="str">
        <f>VLOOKUP(B1672,辅助信息!E:J,6,FALSE)</f>
        <v>优先威钢,我方卸车,新老国标钢厂不加价可直发</v>
      </c>
      <c r="M1672" s="93">
        <v>45807</v>
      </c>
      <c r="O1672" s="64">
        <f ca="1" t="shared" si="91"/>
        <v>0</v>
      </c>
      <c r="P1672" s="64">
        <f ca="1" t="shared" si="92"/>
        <v>164</v>
      </c>
      <c r="Q1672" s="29" t="str">
        <f>VLOOKUP(B1672,辅助信息!E:M,9,FALSE)</f>
        <v>ZTWM-CDGS-XS-2024-0092-华西-萌海科创农业生态谷</v>
      </c>
      <c r="R1672" s="29" t="str">
        <f>_xlfn._xlws.FILTER(辅助信息!D:D,辅助信息!E:E=B1672)</f>
        <v>华西萌海-科创农业生态谷</v>
      </c>
    </row>
    <row r="1673" hidden="1" spans="2:18">
      <c r="B1673" s="40" t="s">
        <v>56</v>
      </c>
      <c r="C1673" s="72">
        <v>45806</v>
      </c>
      <c r="D1673" s="122" t="str">
        <f>VLOOKUP(B1673,辅助信息!E:K,7,FALSE)</f>
        <v>JWDDCD2025052800131</v>
      </c>
      <c r="E1673" s="122" t="str">
        <f>VLOOKUP(F1673,辅助信息!A:B,2,FALSE)</f>
        <v>螺纹钢</v>
      </c>
      <c r="F1673" s="40" t="s">
        <v>66</v>
      </c>
      <c r="G1673" s="36">
        <v>6</v>
      </c>
      <c r="H1673" s="123">
        <f>_xlfn.XLOOKUP(C1673&amp;F1673&amp;I1673&amp;J1673,'[1]2025年已发货'!$F:$F&amp;'[1]2025年已发货'!$C:$C&amp;'[1]2025年已发货'!$G:$G&amp;'[1]2025年已发货'!$H:$H,'[1]2025年已发货'!$E:$E,"未发货")</f>
        <v>6</v>
      </c>
      <c r="I1673" s="122" t="str">
        <f>VLOOKUP(B1673,辅助信息!E:I,3,FALSE)</f>
        <v>（商投建工达州中医药科技园-4工区-7号楼）达州市通川区达州中医药职业学院犀牛大道北段</v>
      </c>
      <c r="J1673" s="122" t="str">
        <f>VLOOKUP(B1673,辅助信息!E:I,4,FALSE)</f>
        <v>张扬</v>
      </c>
      <c r="K1673" s="122">
        <f>VLOOKUP(J1673,辅助信息!H:I,2,FALSE)</f>
        <v>18381904567</v>
      </c>
      <c r="L1673" s="124" t="str">
        <f>VLOOKUP(B1673,辅助信息!E:J,6,FALSE)</f>
        <v>控制炉批号！多了现场不收！,优先安排达钢,提前联系到场规格及数量</v>
      </c>
      <c r="M1673" s="93">
        <v>45807</v>
      </c>
      <c r="O1673" s="64">
        <f ca="1" t="shared" si="91"/>
        <v>0</v>
      </c>
      <c r="P1673" s="64">
        <f ca="1" t="shared" si="92"/>
        <v>164</v>
      </c>
      <c r="Q1673" s="29" t="str">
        <f>VLOOKUP(B1673,辅助信息!E:M,9,FALSE)</f>
        <v>ZTWM-CDGS-XS-2024-0134-商投建工达州中医药科技成果示范园项目</v>
      </c>
      <c r="R1673" s="29" t="str">
        <f>_xlfn._xlws.FILTER(辅助信息!D:D,辅助信息!E:E=B1673)</f>
        <v>商投建工达州中医药科技园</v>
      </c>
    </row>
    <row r="1674" hidden="1" spans="2:18">
      <c r="B1674" s="40" t="s">
        <v>56</v>
      </c>
      <c r="C1674" s="72">
        <v>45806</v>
      </c>
      <c r="D1674" s="122" t="str">
        <f>VLOOKUP(B1674,辅助信息!E:K,7,FALSE)</f>
        <v>JWDDCD2025052800131</v>
      </c>
      <c r="E1674" s="122" t="str">
        <f>VLOOKUP(F1674,辅助信息!A:B,2,FALSE)</f>
        <v>螺纹钢</v>
      </c>
      <c r="F1674" s="40" t="s">
        <v>45</v>
      </c>
      <c r="G1674" s="36">
        <v>9</v>
      </c>
      <c r="H1674" s="123">
        <f>_xlfn.XLOOKUP(C1674&amp;F1674&amp;I1674&amp;J1674,'[1]2025年已发货'!$F:$F&amp;'[1]2025年已发货'!$C:$C&amp;'[1]2025年已发货'!$G:$G&amp;'[1]2025年已发货'!$H:$H,'[1]2025年已发货'!$E:$E,"未发货")</f>
        <v>9</v>
      </c>
      <c r="I1674" s="122" t="str">
        <f>VLOOKUP(B1674,辅助信息!E:I,3,FALSE)</f>
        <v>（商投建工达州中医药科技园-4工区-7号楼）达州市通川区达州中医药职业学院犀牛大道北段</v>
      </c>
      <c r="J1674" s="122" t="str">
        <f>VLOOKUP(B1674,辅助信息!E:I,4,FALSE)</f>
        <v>张扬</v>
      </c>
      <c r="K1674" s="122">
        <f>VLOOKUP(J1674,辅助信息!H:I,2,FALSE)</f>
        <v>18381904567</v>
      </c>
      <c r="L1674" s="124" t="str">
        <f>VLOOKUP(B1674,辅助信息!E:J,6,FALSE)</f>
        <v>控制炉批号！多了现场不收！,优先安排达钢,提前联系到场规格及数量</v>
      </c>
      <c r="M1674" s="93">
        <v>45807</v>
      </c>
      <c r="O1674" s="64">
        <f ca="1" t="shared" si="91"/>
        <v>0</v>
      </c>
      <c r="P1674" s="64">
        <f ca="1" t="shared" si="92"/>
        <v>164</v>
      </c>
      <c r="Q1674" s="29" t="str">
        <f>VLOOKUP(B1674,辅助信息!E:M,9,FALSE)</f>
        <v>ZTWM-CDGS-XS-2024-0134-商投建工达州中医药科技成果示范园项目</v>
      </c>
      <c r="R1674" s="29" t="str">
        <f>_xlfn._xlws.FILTER(辅助信息!D:D,辅助信息!E:E=B1674)</f>
        <v>商投建工达州中医药科技园</v>
      </c>
    </row>
    <row r="1675" hidden="1" spans="2:18">
      <c r="B1675" s="40" t="s">
        <v>56</v>
      </c>
      <c r="C1675" s="72">
        <v>45806</v>
      </c>
      <c r="D1675" s="122" t="str">
        <f>VLOOKUP(B1675,辅助信息!E:K,7,FALSE)</f>
        <v>JWDDCD2025052800131</v>
      </c>
      <c r="E1675" s="122" t="str">
        <f>VLOOKUP(F1675,辅助信息!A:B,2,FALSE)</f>
        <v>螺纹钢</v>
      </c>
      <c r="F1675" s="40" t="s">
        <v>58</v>
      </c>
      <c r="G1675" s="36">
        <v>12</v>
      </c>
      <c r="H1675" s="123">
        <f>_xlfn.XLOOKUP(C1675&amp;F1675&amp;I1675&amp;J1675,'[1]2025年已发货'!$F:$F&amp;'[1]2025年已发货'!$C:$C&amp;'[1]2025年已发货'!$G:$G&amp;'[1]2025年已发货'!$H:$H,'[1]2025年已发货'!$E:$E,"未发货")</f>
        <v>12</v>
      </c>
      <c r="I1675" s="122" t="str">
        <f>VLOOKUP(B1675,辅助信息!E:I,3,FALSE)</f>
        <v>（商投建工达州中医药科技园-4工区-7号楼）达州市通川区达州中医药职业学院犀牛大道北段</v>
      </c>
      <c r="J1675" s="122" t="str">
        <f>VLOOKUP(B1675,辅助信息!E:I,4,FALSE)</f>
        <v>张扬</v>
      </c>
      <c r="K1675" s="122">
        <f>VLOOKUP(J1675,辅助信息!H:I,2,FALSE)</f>
        <v>18381904567</v>
      </c>
      <c r="L1675" s="124" t="str">
        <f>VLOOKUP(B1675,辅助信息!E:J,6,FALSE)</f>
        <v>控制炉批号！多了现场不收！,优先安排达钢,提前联系到场规格及数量</v>
      </c>
      <c r="M1675" s="93">
        <v>45807</v>
      </c>
      <c r="O1675" s="64">
        <f ca="1" t="shared" si="91"/>
        <v>0</v>
      </c>
      <c r="P1675" s="64">
        <f ca="1" t="shared" si="92"/>
        <v>164</v>
      </c>
      <c r="Q1675" s="29" t="str">
        <f>VLOOKUP(B1675,辅助信息!E:M,9,FALSE)</f>
        <v>ZTWM-CDGS-XS-2024-0134-商投建工达州中医药科技成果示范园项目</v>
      </c>
      <c r="R1675" s="29" t="str">
        <f>_xlfn._xlws.FILTER(辅助信息!D:D,辅助信息!E:E=B1675)</f>
        <v>商投建工达州中医药科技园</v>
      </c>
    </row>
    <row r="1676" hidden="1" spans="2:18">
      <c r="B1676" s="40" t="s">
        <v>56</v>
      </c>
      <c r="C1676" s="72">
        <v>45806</v>
      </c>
      <c r="D1676" s="122" t="str">
        <f>VLOOKUP(B1676,辅助信息!E:K,7,FALSE)</f>
        <v>JWDDCD2025052800131</v>
      </c>
      <c r="E1676" s="122" t="str">
        <f>VLOOKUP(F1676,辅助信息!A:B,2,FALSE)</f>
        <v>螺纹钢</v>
      </c>
      <c r="F1676" s="40" t="s">
        <v>22</v>
      </c>
      <c r="G1676" s="36">
        <v>9</v>
      </c>
      <c r="H1676" s="123">
        <f>_xlfn.XLOOKUP(C1676&amp;F1676&amp;I1676&amp;J1676,'[1]2025年已发货'!$F:$F&amp;'[1]2025年已发货'!$C:$C&amp;'[1]2025年已发货'!$G:$G&amp;'[1]2025年已发货'!$H:$H,'[1]2025年已发货'!$E:$E,"未发货")</f>
        <v>9</v>
      </c>
      <c r="I1676" s="122" t="str">
        <f>VLOOKUP(B1676,辅助信息!E:I,3,FALSE)</f>
        <v>（商投建工达州中医药科技园-4工区-7号楼）达州市通川区达州中医药职业学院犀牛大道北段</v>
      </c>
      <c r="J1676" s="122" t="str">
        <f>VLOOKUP(B1676,辅助信息!E:I,4,FALSE)</f>
        <v>张扬</v>
      </c>
      <c r="K1676" s="122">
        <f>VLOOKUP(J1676,辅助信息!H:I,2,FALSE)</f>
        <v>18381904567</v>
      </c>
      <c r="L1676" s="124" t="str">
        <f>VLOOKUP(B1676,辅助信息!E:J,6,FALSE)</f>
        <v>控制炉批号！多了现场不收！,优先安排达钢,提前联系到场规格及数量</v>
      </c>
      <c r="M1676" s="93">
        <v>45807</v>
      </c>
      <c r="O1676" s="64">
        <f ca="1" t="shared" si="91"/>
        <v>0</v>
      </c>
      <c r="P1676" s="64">
        <f ca="1" t="shared" si="92"/>
        <v>164</v>
      </c>
      <c r="Q1676" s="29" t="str">
        <f>VLOOKUP(B1676,辅助信息!E:M,9,FALSE)</f>
        <v>ZTWM-CDGS-XS-2024-0134-商投建工达州中医药科技成果示范园项目</v>
      </c>
      <c r="R1676" s="29" t="str">
        <f>_xlfn._xlws.FILTER(辅助信息!D:D,辅助信息!E:E=B1676)</f>
        <v>商投建工达州中医药科技园</v>
      </c>
    </row>
    <row r="1677" hidden="1" spans="2:17">
      <c r="B1677" s="122" t="s">
        <v>81</v>
      </c>
      <c r="C1677" s="72">
        <v>45806</v>
      </c>
      <c r="D1677" s="122" t="str">
        <f>VLOOKUP(B1677,辅助信息!E:K,7,FALSE)</f>
        <v>JWDDCD2025060900080</v>
      </c>
      <c r="E1677" s="122" t="str">
        <f>VLOOKUP(F1677,辅助信息!A:B,2,FALSE)</f>
        <v>盘螺</v>
      </c>
      <c r="F1677" s="122" t="s">
        <v>49</v>
      </c>
      <c r="G1677" s="123">
        <v>3</v>
      </c>
      <c r="H1677" s="123">
        <f>_xlfn.XLOOKUP(C1677&amp;F1677&amp;I1677&amp;J1677,'[1]2025年已发货'!$F:$F&amp;'[1]2025年已发货'!$C:$C&amp;'[1]2025年已发货'!$G:$G&amp;'[1]2025年已发货'!$H:$H,'[1]2025年已发货'!$E:$E,"未发货")</f>
        <v>2</v>
      </c>
      <c r="I1677" s="122" t="str">
        <f>VLOOKUP(B1677,辅助信息!E:I,3,FALSE)</f>
        <v>（华西简阳西城嘉苑）四川省成都市简阳市简城街道高屋村</v>
      </c>
      <c r="J1677" s="122" t="str">
        <f>VLOOKUP(B1677,辅助信息!E:I,4,FALSE)</f>
        <v>张瀚镭</v>
      </c>
      <c r="K1677" s="122">
        <f>VLOOKUP(J1677,辅助信息!H:I,2,FALSE)</f>
        <v>15884666220</v>
      </c>
      <c r="L1677" s="124" t="str">
        <f>VLOOKUP(B1677,辅助信息!E:J,6,FALSE)</f>
        <v>现场禁止使用氢能源挂车！优先威钢发货,我方卸车,新老国标钢厂不加价可直发，因陕钢多次出现磅差，项目拒绝使用</v>
      </c>
      <c r="M1677" s="93">
        <v>45807</v>
      </c>
      <c r="O1677" s="64">
        <f ca="1" t="shared" si="91"/>
        <v>0</v>
      </c>
      <c r="P1677" s="64">
        <f ca="1" t="shared" si="92"/>
        <v>164</v>
      </c>
      <c r="Q1677" s="29" t="str">
        <f>VLOOKUP(B1677,辅助信息!E:M,9,FALSE)</f>
        <v>ZTWM-CDGS-XS-2024-0030-华西集采-简州大道</v>
      </c>
    </row>
    <row r="1678" hidden="1" spans="2:17">
      <c r="B1678" s="122" t="s">
        <v>81</v>
      </c>
      <c r="C1678" s="72">
        <v>45806</v>
      </c>
      <c r="D1678" s="122" t="str">
        <f>VLOOKUP(B1678,辅助信息!E:K,7,FALSE)</f>
        <v>JWDDCD2025060900080</v>
      </c>
      <c r="E1678" s="122" t="str">
        <f>VLOOKUP(F1678,辅助信息!A:B,2,FALSE)</f>
        <v>盘螺</v>
      </c>
      <c r="F1678" s="122" t="s">
        <v>40</v>
      </c>
      <c r="G1678" s="123">
        <v>14</v>
      </c>
      <c r="H1678" s="123">
        <f>_xlfn.XLOOKUP(C1678&amp;F1678&amp;I1678&amp;J1678,'[1]2025年已发货'!$F:$F&amp;'[1]2025年已发货'!$C:$C&amp;'[1]2025年已发货'!$G:$G&amp;'[1]2025年已发货'!$H:$H,'[1]2025年已发货'!$E:$E,"未发货")</f>
        <v>15</v>
      </c>
      <c r="I1678" s="122" t="str">
        <f>VLOOKUP(B1678,辅助信息!E:I,3,FALSE)</f>
        <v>（华西简阳西城嘉苑）四川省成都市简阳市简城街道高屋村</v>
      </c>
      <c r="J1678" s="122" t="str">
        <f>VLOOKUP(B1678,辅助信息!E:I,4,FALSE)</f>
        <v>张瀚镭</v>
      </c>
      <c r="K1678" s="122">
        <f>VLOOKUP(J1678,辅助信息!H:I,2,FALSE)</f>
        <v>15884666220</v>
      </c>
      <c r="L1678" s="124" t="str">
        <f>VLOOKUP(B1678,辅助信息!E:J,6,FALSE)</f>
        <v>现场禁止使用氢能源挂车！优先威钢发货,我方卸车,新老国标钢厂不加价可直发，因陕钢多次出现磅差，项目拒绝使用</v>
      </c>
      <c r="M1678" s="93">
        <v>45807</v>
      </c>
      <c r="O1678" s="64">
        <f ca="1" t="shared" si="91"/>
        <v>0</v>
      </c>
      <c r="P1678" s="64">
        <f ca="1" t="shared" si="92"/>
        <v>164</v>
      </c>
      <c r="Q1678" s="29" t="str">
        <f>VLOOKUP(B1678,辅助信息!E:M,9,FALSE)</f>
        <v>ZTWM-CDGS-XS-2024-0030-华西集采-简州大道</v>
      </c>
    </row>
    <row r="1679" hidden="1" spans="2:17">
      <c r="B1679" s="122" t="s">
        <v>81</v>
      </c>
      <c r="C1679" s="72">
        <v>45806</v>
      </c>
      <c r="D1679" s="122" t="str">
        <f>VLOOKUP(B1679,辅助信息!E:K,7,FALSE)</f>
        <v>JWDDCD2025060900080</v>
      </c>
      <c r="E1679" s="122" t="str">
        <f>VLOOKUP(F1679,辅助信息!A:B,2,FALSE)</f>
        <v>盘螺</v>
      </c>
      <c r="F1679" s="122" t="s">
        <v>41</v>
      </c>
      <c r="G1679" s="123">
        <v>30</v>
      </c>
      <c r="H1679" s="123">
        <f>_xlfn.XLOOKUP(C1679&amp;F1679&amp;I1679&amp;J1679,'[1]2025年已发货'!$F:$F&amp;'[1]2025年已发货'!$C:$C&amp;'[1]2025年已发货'!$G:$G&amp;'[1]2025年已发货'!$H:$H,'[1]2025年已发货'!$E:$E,"未发货")</f>
        <v>30</v>
      </c>
      <c r="I1679" s="122" t="str">
        <f>VLOOKUP(B1679,辅助信息!E:I,3,FALSE)</f>
        <v>（华西简阳西城嘉苑）四川省成都市简阳市简城街道高屋村</v>
      </c>
      <c r="J1679" s="122" t="str">
        <f>VLOOKUP(B1679,辅助信息!E:I,4,FALSE)</f>
        <v>张瀚镭</v>
      </c>
      <c r="K1679" s="122">
        <f>VLOOKUP(J1679,辅助信息!H:I,2,FALSE)</f>
        <v>15884666220</v>
      </c>
      <c r="L1679" s="124" t="str">
        <f>VLOOKUP(B1679,辅助信息!E:J,6,FALSE)</f>
        <v>现场禁止使用氢能源挂车！优先威钢发货,我方卸车,新老国标钢厂不加价可直发，因陕钢多次出现磅差，项目拒绝使用</v>
      </c>
      <c r="M1679" s="93">
        <v>45807</v>
      </c>
      <c r="O1679" s="64">
        <f ca="1" t="shared" si="91"/>
        <v>0</v>
      </c>
      <c r="P1679" s="64">
        <f ca="1" t="shared" si="92"/>
        <v>164</v>
      </c>
      <c r="Q1679" s="29" t="str">
        <f>VLOOKUP(B1679,辅助信息!E:M,9,FALSE)</f>
        <v>ZTWM-CDGS-XS-2024-0030-华西集采-简州大道</v>
      </c>
    </row>
    <row r="1680" hidden="1" spans="2:17">
      <c r="B1680" s="122" t="s">
        <v>81</v>
      </c>
      <c r="C1680" s="72">
        <v>45806</v>
      </c>
      <c r="D1680" s="122" t="str">
        <f>VLOOKUP(B1680,辅助信息!E:K,7,FALSE)</f>
        <v>JWDDCD2025060900080</v>
      </c>
      <c r="E1680" s="122" t="str">
        <f>VLOOKUP(F1680,辅助信息!A:B,2,FALSE)</f>
        <v>盘螺</v>
      </c>
      <c r="F1680" s="122" t="s">
        <v>26</v>
      </c>
      <c r="G1680" s="123">
        <v>30</v>
      </c>
      <c r="H1680" s="123">
        <f>_xlfn.XLOOKUP(C1680&amp;F1680&amp;I1680&amp;J1680,'[1]2025年已发货'!$F:$F&amp;'[1]2025年已发货'!$C:$C&amp;'[1]2025年已发货'!$G:$G&amp;'[1]2025年已发货'!$H:$H,'[1]2025年已发货'!$E:$E,"未发货")</f>
        <v>30</v>
      </c>
      <c r="I1680" s="122" t="str">
        <f>VLOOKUP(B1680,辅助信息!E:I,3,FALSE)</f>
        <v>（华西简阳西城嘉苑）四川省成都市简阳市简城街道高屋村</v>
      </c>
      <c r="J1680" s="122" t="str">
        <f>VLOOKUP(B1680,辅助信息!E:I,4,FALSE)</f>
        <v>张瀚镭</v>
      </c>
      <c r="K1680" s="122">
        <f>VLOOKUP(J1680,辅助信息!H:I,2,FALSE)</f>
        <v>15884666220</v>
      </c>
      <c r="L1680" s="124" t="str">
        <f>VLOOKUP(B1680,辅助信息!E:J,6,FALSE)</f>
        <v>现场禁止使用氢能源挂车！优先威钢发货,我方卸车,新老国标钢厂不加价可直发，因陕钢多次出现磅差，项目拒绝使用</v>
      </c>
      <c r="M1680" s="93">
        <v>45807</v>
      </c>
      <c r="O1680" s="64">
        <f ca="1" t="shared" si="91"/>
        <v>0</v>
      </c>
      <c r="P1680" s="64">
        <f ca="1" t="shared" si="92"/>
        <v>164</v>
      </c>
      <c r="Q1680" s="29" t="str">
        <f>VLOOKUP(B1680,辅助信息!E:M,9,FALSE)</f>
        <v>ZTWM-CDGS-XS-2024-0030-华西集采-简州大道</v>
      </c>
    </row>
    <row r="1681" hidden="1" spans="2:17">
      <c r="B1681" s="122" t="s">
        <v>81</v>
      </c>
      <c r="C1681" s="72">
        <v>45806</v>
      </c>
      <c r="D1681" s="122" t="str">
        <f>VLOOKUP(B1681,辅助信息!E:K,7,FALSE)</f>
        <v>JWDDCD2025060900080</v>
      </c>
      <c r="E1681" s="122" t="str">
        <f>VLOOKUP(F1681,辅助信息!A:B,2,FALSE)</f>
        <v>螺纹钢</v>
      </c>
      <c r="F1681" s="122" t="s">
        <v>32</v>
      </c>
      <c r="G1681" s="123">
        <v>5</v>
      </c>
      <c r="H1681" s="123">
        <f>_xlfn.XLOOKUP(C1681&amp;F1681&amp;I1681&amp;J1681,'[1]2025年已发货'!$F:$F&amp;'[1]2025年已发货'!$C:$C&amp;'[1]2025年已发货'!$G:$G&amp;'[1]2025年已发货'!$H:$H,'[1]2025年已发货'!$E:$E,"未发货")</f>
        <v>6</v>
      </c>
      <c r="I1681" s="122" t="str">
        <f>VLOOKUP(B1681,辅助信息!E:I,3,FALSE)</f>
        <v>（华西简阳西城嘉苑）四川省成都市简阳市简城街道高屋村</v>
      </c>
      <c r="J1681" s="122" t="str">
        <f>VLOOKUP(B1681,辅助信息!E:I,4,FALSE)</f>
        <v>张瀚镭</v>
      </c>
      <c r="K1681" s="122">
        <f>VLOOKUP(J1681,辅助信息!H:I,2,FALSE)</f>
        <v>15884666220</v>
      </c>
      <c r="L1681" s="124" t="str">
        <f>VLOOKUP(B1681,辅助信息!E:J,6,FALSE)</f>
        <v>现场禁止使用氢能源挂车！优先威钢发货,我方卸车,新老国标钢厂不加价可直发，因陕钢多次出现磅差，项目拒绝使用</v>
      </c>
      <c r="M1681" s="93">
        <v>45807</v>
      </c>
      <c r="O1681" s="64">
        <f ca="1" t="shared" si="91"/>
        <v>0</v>
      </c>
      <c r="P1681" s="64">
        <f ca="1" t="shared" si="92"/>
        <v>164</v>
      </c>
      <c r="Q1681" s="29" t="str">
        <f>VLOOKUP(B1681,辅助信息!E:M,9,FALSE)</f>
        <v>ZTWM-CDGS-XS-2024-0030-华西集采-简州大道</v>
      </c>
    </row>
    <row r="1682" hidden="1" spans="2:17">
      <c r="B1682" s="122" t="s">
        <v>81</v>
      </c>
      <c r="C1682" s="72">
        <v>45806</v>
      </c>
      <c r="D1682" s="122" t="str">
        <f>VLOOKUP(B1682,辅助信息!E:K,7,FALSE)</f>
        <v>JWDDCD2025060900080</v>
      </c>
      <c r="E1682" s="122" t="str">
        <f>VLOOKUP(F1682,辅助信息!A:B,2,FALSE)</f>
        <v>螺纹钢</v>
      </c>
      <c r="F1682" s="122" t="s">
        <v>30</v>
      </c>
      <c r="G1682" s="123">
        <v>20</v>
      </c>
      <c r="H1682" s="123">
        <f>_xlfn.XLOOKUP(C1682&amp;F1682&amp;I1682&amp;J1682,'[1]2025年已发货'!$F:$F&amp;'[1]2025年已发货'!$C:$C&amp;'[1]2025年已发货'!$G:$G&amp;'[1]2025年已发货'!$H:$H,'[1]2025年已发货'!$E:$E,"未发货")</f>
        <v>21</v>
      </c>
      <c r="I1682" s="122" t="str">
        <f>VLOOKUP(B1682,辅助信息!E:I,3,FALSE)</f>
        <v>（华西简阳西城嘉苑）四川省成都市简阳市简城街道高屋村</v>
      </c>
      <c r="J1682" s="122" t="str">
        <f>VLOOKUP(B1682,辅助信息!E:I,4,FALSE)</f>
        <v>张瀚镭</v>
      </c>
      <c r="K1682" s="122">
        <f>VLOOKUP(J1682,辅助信息!H:I,2,FALSE)</f>
        <v>15884666220</v>
      </c>
      <c r="L1682" s="124" t="str">
        <f>VLOOKUP(B1682,辅助信息!E:J,6,FALSE)</f>
        <v>现场禁止使用氢能源挂车！优先威钢发货,我方卸车,新老国标钢厂不加价可直发，因陕钢多次出现磅差，项目拒绝使用</v>
      </c>
      <c r="M1682" s="93">
        <v>45807</v>
      </c>
      <c r="O1682" s="64">
        <f ca="1" t="shared" si="91"/>
        <v>0</v>
      </c>
      <c r="P1682" s="64">
        <f ca="1" t="shared" si="92"/>
        <v>164</v>
      </c>
      <c r="Q1682" s="29" t="str">
        <f>VLOOKUP(B1682,辅助信息!E:M,9,FALSE)</f>
        <v>ZTWM-CDGS-XS-2024-0030-华西集采-简州大道</v>
      </c>
    </row>
    <row r="1683" hidden="1" spans="2:17">
      <c r="B1683" s="122" t="s">
        <v>81</v>
      </c>
      <c r="C1683" s="72">
        <v>45806</v>
      </c>
      <c r="D1683" s="122" t="str">
        <f>VLOOKUP(B1683,辅助信息!E:K,7,FALSE)</f>
        <v>JWDDCD2025060900080</v>
      </c>
      <c r="E1683" s="122" t="str">
        <f>VLOOKUP(F1683,辅助信息!A:B,2,FALSE)</f>
        <v>螺纹钢</v>
      </c>
      <c r="F1683" s="122" t="s">
        <v>33</v>
      </c>
      <c r="G1683" s="123">
        <v>32</v>
      </c>
      <c r="H1683" s="123">
        <f>_xlfn.XLOOKUP(C1683&amp;F1683&amp;I1683&amp;J1683,'[1]2025年已发货'!$F:$F&amp;'[1]2025年已发货'!$C:$C&amp;'[1]2025年已发货'!$G:$G&amp;'[1]2025年已发货'!$H:$H,'[1]2025年已发货'!$E:$E,"未发货")</f>
        <v>33</v>
      </c>
      <c r="I1683" s="122" t="str">
        <f>VLOOKUP(B1683,辅助信息!E:I,3,FALSE)</f>
        <v>（华西简阳西城嘉苑）四川省成都市简阳市简城街道高屋村</v>
      </c>
      <c r="J1683" s="122" t="str">
        <f>VLOOKUP(B1683,辅助信息!E:I,4,FALSE)</f>
        <v>张瀚镭</v>
      </c>
      <c r="K1683" s="122">
        <f>VLOOKUP(J1683,辅助信息!H:I,2,FALSE)</f>
        <v>15884666220</v>
      </c>
      <c r="L1683" s="124" t="str">
        <f>VLOOKUP(B1683,辅助信息!E:J,6,FALSE)</f>
        <v>现场禁止使用氢能源挂车！优先威钢发货,我方卸车,新老国标钢厂不加价可直发，因陕钢多次出现磅差，项目拒绝使用</v>
      </c>
      <c r="M1683" s="93">
        <v>45807</v>
      </c>
      <c r="O1683" s="64">
        <f ca="1" t="shared" si="91"/>
        <v>0</v>
      </c>
      <c r="P1683" s="64">
        <f ca="1" t="shared" si="92"/>
        <v>164</v>
      </c>
      <c r="Q1683" s="29" t="str">
        <f>VLOOKUP(B1683,辅助信息!E:M,9,FALSE)</f>
        <v>ZTWM-CDGS-XS-2024-0030-华西集采-简州大道</v>
      </c>
    </row>
    <row r="1684" hidden="1" spans="2:17">
      <c r="B1684" s="122" t="s">
        <v>81</v>
      </c>
      <c r="C1684" s="72">
        <v>45806</v>
      </c>
      <c r="D1684" s="122" t="str">
        <f>VLOOKUP(B1684,辅助信息!E:K,7,FALSE)</f>
        <v>JWDDCD2025060900080</v>
      </c>
      <c r="E1684" s="122" t="str">
        <f>VLOOKUP(F1684,辅助信息!A:B,2,FALSE)</f>
        <v>螺纹钢</v>
      </c>
      <c r="F1684" s="122" t="s">
        <v>28</v>
      </c>
      <c r="G1684" s="123">
        <v>3</v>
      </c>
      <c r="H1684" s="123">
        <f>_xlfn.XLOOKUP(C1684&amp;F1684&amp;I1684&amp;J1684,'[1]2025年已发货'!$F:$F&amp;'[1]2025年已发货'!$C:$C&amp;'[1]2025年已发货'!$G:$G&amp;'[1]2025年已发货'!$H:$H,'[1]2025年已发货'!$E:$E,"未发货")</f>
        <v>3</v>
      </c>
      <c r="I1684" s="122" t="str">
        <f>VLOOKUP(B1684,辅助信息!E:I,3,FALSE)</f>
        <v>（华西简阳西城嘉苑）四川省成都市简阳市简城街道高屋村</v>
      </c>
      <c r="J1684" s="122" t="str">
        <f>VLOOKUP(B1684,辅助信息!E:I,4,FALSE)</f>
        <v>张瀚镭</v>
      </c>
      <c r="K1684" s="122">
        <f>VLOOKUP(J1684,辅助信息!H:I,2,FALSE)</f>
        <v>15884666220</v>
      </c>
      <c r="L1684" s="124" t="str">
        <f>VLOOKUP(B1684,辅助信息!E:J,6,FALSE)</f>
        <v>现场禁止使用氢能源挂车！优先威钢发货,我方卸车,新老国标钢厂不加价可直发，因陕钢多次出现磅差，项目拒绝使用</v>
      </c>
      <c r="M1684" s="93">
        <v>45807</v>
      </c>
      <c r="O1684" s="64">
        <f ca="1" t="shared" si="91"/>
        <v>0</v>
      </c>
      <c r="P1684" s="64">
        <f ca="1" t="shared" si="92"/>
        <v>164</v>
      </c>
      <c r="Q1684" s="29" t="str">
        <f>VLOOKUP(B1684,辅助信息!E:M,9,FALSE)</f>
        <v>ZTWM-CDGS-XS-2024-0030-华西集采-简州大道</v>
      </c>
    </row>
    <row r="1685" hidden="1" spans="2:17">
      <c r="B1685" s="122" t="s">
        <v>81</v>
      </c>
      <c r="C1685" s="72">
        <v>45806</v>
      </c>
      <c r="D1685" s="122" t="str">
        <f>VLOOKUP(B1685,辅助信息!E:K,7,FALSE)</f>
        <v>JWDDCD2025060900080</v>
      </c>
      <c r="E1685" s="122" t="str">
        <f>VLOOKUP(F1685,辅助信息!A:B,2,FALSE)</f>
        <v>螺纹钢</v>
      </c>
      <c r="F1685" s="122" t="s">
        <v>18</v>
      </c>
      <c r="G1685" s="123">
        <v>3</v>
      </c>
      <c r="H1685" s="123">
        <f>_xlfn.XLOOKUP(C1685&amp;F1685&amp;I1685&amp;J1685,'[1]2025年已发货'!$F:$F&amp;'[1]2025年已发货'!$C:$C&amp;'[1]2025年已发货'!$G:$G&amp;'[1]2025年已发货'!$H:$H,'[1]2025年已发货'!$E:$E,"未发货")</f>
        <v>3</v>
      </c>
      <c r="I1685" s="122" t="str">
        <f>VLOOKUP(B1685,辅助信息!E:I,3,FALSE)</f>
        <v>（华西简阳西城嘉苑）四川省成都市简阳市简城街道高屋村</v>
      </c>
      <c r="J1685" s="122" t="str">
        <f>VLOOKUP(B1685,辅助信息!E:I,4,FALSE)</f>
        <v>张瀚镭</v>
      </c>
      <c r="K1685" s="122">
        <f>VLOOKUP(J1685,辅助信息!H:I,2,FALSE)</f>
        <v>15884666220</v>
      </c>
      <c r="L1685" s="124" t="str">
        <f>VLOOKUP(B1685,辅助信息!E:J,6,FALSE)</f>
        <v>现场禁止使用氢能源挂车！优先威钢发货,我方卸车,新老国标钢厂不加价可直发，因陕钢多次出现磅差，项目拒绝使用</v>
      </c>
      <c r="M1685" s="93">
        <v>45807</v>
      </c>
      <c r="O1685" s="64">
        <f ca="1" t="shared" si="91"/>
        <v>0</v>
      </c>
      <c r="P1685" s="64">
        <f ca="1" t="shared" si="92"/>
        <v>164</v>
      </c>
      <c r="Q1685" s="29" t="str">
        <f>VLOOKUP(B1685,辅助信息!E:M,9,FALSE)</f>
        <v>ZTWM-CDGS-XS-2024-0030-华西集采-简州大道</v>
      </c>
    </row>
    <row r="1686" hidden="1" spans="2:18">
      <c r="B1686" s="40" t="s">
        <v>31</v>
      </c>
      <c r="C1686" s="72">
        <v>45810</v>
      </c>
      <c r="D1686" s="122" t="str">
        <f>VLOOKUP(B1686,辅助信息!E:K,7,FALSE)</f>
        <v>JWDDCD2024121000136</v>
      </c>
      <c r="E1686" s="122" t="str">
        <f>VLOOKUP(F1686,辅助信息!A:B,2,FALSE)</f>
        <v>盘螺</v>
      </c>
      <c r="F1686" s="40" t="s">
        <v>49</v>
      </c>
      <c r="G1686" s="36">
        <v>15</v>
      </c>
      <c r="H1686" s="123">
        <f>_xlfn.XLOOKUP(C1686&amp;F1686&amp;I1686&amp;J1686,'[1]2025年已发货'!$F:$F&amp;'[1]2025年已发货'!$C:$C&amp;'[1]2025年已发货'!$G:$G&amp;'[1]2025年已发货'!$H:$H,'[1]2025年已发货'!$E:$E,"未发货")</f>
        <v>15</v>
      </c>
      <c r="I1686" s="122" t="str">
        <f>VLOOKUP(B1686,辅助信息!E:I,3,FALSE)</f>
        <v>（四川商建-射洪城乡一体化项目）遂宁市射洪市忠新幼儿园北侧约220米新溪小区</v>
      </c>
      <c r="J1686" s="122" t="str">
        <f>VLOOKUP(B1686,辅助信息!E:I,4,FALSE)</f>
        <v>柏子刚</v>
      </c>
      <c r="K1686" s="122">
        <f>VLOOKUP(J1686,辅助信息!H:I,2,FALSE)</f>
        <v>15692885305</v>
      </c>
      <c r="L1686" s="124" t="str">
        <f>VLOOKUP(B1686,辅助信息!E:J,6,FALSE)</f>
        <v>提前联系到场规格及数量</v>
      </c>
      <c r="M1686" s="93">
        <v>45813</v>
      </c>
      <c r="O1686" s="64">
        <f ca="1" t="shared" ref="O1686:O1711" si="93">IF(OR(M1686="",N1686&lt;&gt;""),"",MAX(M1686-TODAY(),0))</f>
        <v>0</v>
      </c>
      <c r="P1686" s="64">
        <f ca="1" t="shared" ref="P1686:P1711" si="94">IF(M1686="","",IF(N1686&lt;&gt;"",MAX(N1686-M1686,0),IF(TODAY()&gt;M1686,TODAY()-M1686,0)))</f>
        <v>158</v>
      </c>
      <c r="Q1686" s="29" t="str">
        <f>VLOOKUP(B1686,辅助信息!E:M,9,FALSE)</f>
        <v>ZTWM-CDGS-XS-2024-0179-四川商投-射洪城乡一体化建设项目</v>
      </c>
      <c r="R1686" s="29" t="str">
        <f>_xlfn._xlws.FILTER(辅助信息!D:D,辅助信息!E:E=B1686)</f>
        <v>四川商建
射洪城乡一体化项目</v>
      </c>
    </row>
    <row r="1687" hidden="1" spans="2:18">
      <c r="B1687" s="40" t="s">
        <v>31</v>
      </c>
      <c r="C1687" s="72">
        <v>45810</v>
      </c>
      <c r="D1687" s="122" t="str">
        <f>VLOOKUP(B1687,辅助信息!E:K,7,FALSE)</f>
        <v>JWDDCD2024121000136</v>
      </c>
      <c r="E1687" s="122" t="str">
        <f>VLOOKUP(F1687,辅助信息!A:B,2,FALSE)</f>
        <v>螺纹钢</v>
      </c>
      <c r="F1687" s="40" t="s">
        <v>66</v>
      </c>
      <c r="G1687" s="36">
        <v>6</v>
      </c>
      <c r="H1687" s="123">
        <f>_xlfn.XLOOKUP(C1687&amp;F1687&amp;I1687&amp;J1687,'[1]2025年已发货'!$F:$F&amp;'[1]2025年已发货'!$C:$C&amp;'[1]2025年已发货'!$G:$G&amp;'[1]2025年已发货'!$H:$H,'[1]2025年已发货'!$E:$E,"未发货")</f>
        <v>6</v>
      </c>
      <c r="I1687" s="122" t="str">
        <f>VLOOKUP(B1687,辅助信息!E:I,3,FALSE)</f>
        <v>（四川商建-射洪城乡一体化项目）遂宁市射洪市忠新幼儿园北侧约220米新溪小区</v>
      </c>
      <c r="J1687" s="122" t="str">
        <f>VLOOKUP(B1687,辅助信息!E:I,4,FALSE)</f>
        <v>柏子刚</v>
      </c>
      <c r="K1687" s="122">
        <f>VLOOKUP(J1687,辅助信息!H:I,2,FALSE)</f>
        <v>15692885305</v>
      </c>
      <c r="L1687" s="124" t="str">
        <f>VLOOKUP(B1687,辅助信息!E:J,6,FALSE)</f>
        <v>提前联系到场规格及数量</v>
      </c>
      <c r="M1687" s="93">
        <v>45813</v>
      </c>
      <c r="O1687" s="64">
        <f ca="1" t="shared" si="93"/>
        <v>0</v>
      </c>
      <c r="P1687" s="64">
        <f ca="1" t="shared" si="94"/>
        <v>158</v>
      </c>
      <c r="Q1687" s="29" t="str">
        <f>VLOOKUP(B1687,辅助信息!E:M,9,FALSE)</f>
        <v>ZTWM-CDGS-XS-2024-0179-四川商投-射洪城乡一体化建设项目</v>
      </c>
      <c r="R1687" s="29" t="str">
        <f>_xlfn._xlws.FILTER(辅助信息!D:D,辅助信息!E:E=B1687)</f>
        <v>四川商建
射洪城乡一体化项目</v>
      </c>
    </row>
    <row r="1688" hidden="1" spans="2:18">
      <c r="B1688" s="40" t="s">
        <v>31</v>
      </c>
      <c r="C1688" s="72">
        <v>45810</v>
      </c>
      <c r="D1688" s="122" t="str">
        <f>VLOOKUP(B1688,辅助信息!E:K,7,FALSE)</f>
        <v>JWDDCD2024121000136</v>
      </c>
      <c r="E1688" s="122" t="str">
        <f>VLOOKUP(F1688,辅助信息!A:B,2,FALSE)</f>
        <v>螺纹钢</v>
      </c>
      <c r="F1688" s="40" t="s">
        <v>46</v>
      </c>
      <c r="G1688" s="36">
        <v>9</v>
      </c>
      <c r="H1688" s="123">
        <f>_xlfn.XLOOKUP(C1688&amp;F1688&amp;I1688&amp;J1688,'[1]2025年已发货'!$F:$F&amp;'[1]2025年已发货'!$C:$C&amp;'[1]2025年已发货'!$G:$G&amp;'[1]2025年已发货'!$H:$H,'[1]2025年已发货'!$E:$E,"未发货")</f>
        <v>9</v>
      </c>
      <c r="I1688" s="122" t="str">
        <f>VLOOKUP(B1688,辅助信息!E:I,3,FALSE)</f>
        <v>（四川商建-射洪城乡一体化项目）遂宁市射洪市忠新幼儿园北侧约220米新溪小区</v>
      </c>
      <c r="J1688" s="122" t="str">
        <f>VLOOKUP(B1688,辅助信息!E:I,4,FALSE)</f>
        <v>柏子刚</v>
      </c>
      <c r="K1688" s="122">
        <f>VLOOKUP(J1688,辅助信息!H:I,2,FALSE)</f>
        <v>15692885305</v>
      </c>
      <c r="L1688" s="124" t="str">
        <f>VLOOKUP(B1688,辅助信息!E:J,6,FALSE)</f>
        <v>提前联系到场规格及数量</v>
      </c>
      <c r="M1688" s="93">
        <v>45813</v>
      </c>
      <c r="O1688" s="64">
        <f ca="1" t="shared" si="93"/>
        <v>0</v>
      </c>
      <c r="P1688" s="64">
        <f ca="1" t="shared" si="94"/>
        <v>158</v>
      </c>
      <c r="Q1688" s="29" t="str">
        <f>VLOOKUP(B1688,辅助信息!E:M,9,FALSE)</f>
        <v>ZTWM-CDGS-XS-2024-0179-四川商投-射洪城乡一体化建设项目</v>
      </c>
      <c r="R1688" s="29" t="str">
        <f>_xlfn._xlws.FILTER(辅助信息!D:D,辅助信息!E:E=B1688)</f>
        <v>四川商建
射洪城乡一体化项目</v>
      </c>
    </row>
    <row r="1689" hidden="1" spans="2:18">
      <c r="B1689" s="40" t="s">
        <v>31</v>
      </c>
      <c r="C1689" s="72">
        <v>45810</v>
      </c>
      <c r="D1689" s="122" t="str">
        <f>VLOOKUP(B1689,辅助信息!E:K,7,FALSE)</f>
        <v>JWDDCD2024121000136</v>
      </c>
      <c r="E1689" s="122" t="str">
        <f>VLOOKUP(F1689,辅助信息!A:B,2,FALSE)</f>
        <v>螺纹钢</v>
      </c>
      <c r="F1689" s="40" t="s">
        <v>22</v>
      </c>
      <c r="G1689" s="36">
        <v>40</v>
      </c>
      <c r="H1689" s="123">
        <f>_xlfn.XLOOKUP(C1689&amp;F1689&amp;I1689&amp;J1689,'[1]2025年已发货'!$F:$F&amp;'[1]2025年已发货'!$C:$C&amp;'[1]2025年已发货'!$G:$G&amp;'[1]2025年已发货'!$H:$H,'[1]2025年已发货'!$E:$E,"未发货")</f>
        <v>40</v>
      </c>
      <c r="I1689" s="122" t="str">
        <f>VLOOKUP(B1689,辅助信息!E:I,3,FALSE)</f>
        <v>（四川商建-射洪城乡一体化项目）遂宁市射洪市忠新幼儿园北侧约220米新溪小区</v>
      </c>
      <c r="J1689" s="122" t="str">
        <f>VLOOKUP(B1689,辅助信息!E:I,4,FALSE)</f>
        <v>柏子刚</v>
      </c>
      <c r="K1689" s="122">
        <f>VLOOKUP(J1689,辅助信息!H:I,2,FALSE)</f>
        <v>15692885305</v>
      </c>
      <c r="L1689" s="124" t="str">
        <f>VLOOKUP(B1689,辅助信息!E:J,6,FALSE)</f>
        <v>提前联系到场规格及数量</v>
      </c>
      <c r="M1689" s="93">
        <v>45813</v>
      </c>
      <c r="O1689" s="64">
        <f ca="1" t="shared" si="93"/>
        <v>0</v>
      </c>
      <c r="P1689" s="64">
        <f ca="1" t="shared" si="94"/>
        <v>158</v>
      </c>
      <c r="Q1689" s="29" t="str">
        <f>VLOOKUP(B1689,辅助信息!E:M,9,FALSE)</f>
        <v>ZTWM-CDGS-XS-2024-0179-四川商投-射洪城乡一体化建设项目</v>
      </c>
      <c r="R1689" s="29" t="str">
        <f>_xlfn._xlws.FILTER(辅助信息!D:D,辅助信息!E:E=B1689)</f>
        <v>四川商建
射洪城乡一体化项目</v>
      </c>
    </row>
    <row r="1690" hidden="1" spans="2:18">
      <c r="B1690" s="40" t="s">
        <v>81</v>
      </c>
      <c r="C1690" s="72">
        <v>45810</v>
      </c>
      <c r="D1690" s="122" t="str">
        <f>VLOOKUP(B1690,辅助信息!E:K,7,FALSE)</f>
        <v>JWDDCD2025060900080</v>
      </c>
      <c r="E1690" s="122" t="str">
        <f>VLOOKUP(F1690,辅助信息!A:B,2,FALSE)</f>
        <v>高线</v>
      </c>
      <c r="F1690" s="40" t="s">
        <v>53</v>
      </c>
      <c r="G1690" s="36">
        <v>2</v>
      </c>
      <c r="H1690" s="123" t="str">
        <f>_xlfn.XLOOKUP(C1690&amp;F1690&amp;I1690&amp;J1690,'[1]2025年已发货'!$F:$F&amp;'[1]2025年已发货'!$C:$C&amp;'[1]2025年已发货'!$G:$G&amp;'[1]2025年已发货'!$H:$H,'[1]2025年已发货'!$E:$E,"未发货")</f>
        <v>未发货</v>
      </c>
      <c r="I1690" s="122" t="str">
        <f>VLOOKUP(B1690,辅助信息!E:I,3,FALSE)</f>
        <v>（华西简阳西城嘉苑）四川省成都市简阳市简城街道高屋村</v>
      </c>
      <c r="J1690" s="122" t="str">
        <f>VLOOKUP(B1690,辅助信息!E:I,4,FALSE)</f>
        <v>张瀚镭</v>
      </c>
      <c r="K1690" s="122">
        <f>VLOOKUP(J1690,辅助信息!H:I,2,FALSE)</f>
        <v>15884666220</v>
      </c>
      <c r="L1690" s="124" t="str">
        <f>VLOOKUP(B1690,辅助信息!E:J,6,FALSE)</f>
        <v>现场禁止使用氢能源挂车！优先威钢发货,我方卸车,新老国标钢厂不加价可直发，因陕钢多次出现磅差，项目拒绝使用</v>
      </c>
      <c r="M1690" s="93">
        <v>45811</v>
      </c>
      <c r="O1690" s="64">
        <f ca="1" t="shared" si="93"/>
        <v>0</v>
      </c>
      <c r="P1690" s="64">
        <f ca="1" t="shared" si="94"/>
        <v>160</v>
      </c>
      <c r="Q1690" s="29" t="str">
        <f>VLOOKUP(B1690,辅助信息!E:M,9,FALSE)</f>
        <v>ZTWM-CDGS-XS-2024-0030-华西集采-简州大道</v>
      </c>
      <c r="R1690" s="29" t="str">
        <f>_xlfn._xlws.FILTER(辅助信息!D:D,辅助信息!E:E=B1690)</f>
        <v>华西简阳西城嘉苑</v>
      </c>
    </row>
    <row r="1691" hidden="1" spans="2:18">
      <c r="B1691" s="40" t="s">
        <v>81</v>
      </c>
      <c r="C1691" s="72">
        <v>45810</v>
      </c>
      <c r="D1691" s="122" t="str">
        <f>VLOOKUP(B1691,辅助信息!E:K,7,FALSE)</f>
        <v>JWDDCD2025060900080</v>
      </c>
      <c r="E1691" s="122" t="str">
        <f>VLOOKUP(F1691,辅助信息!A:B,2,FALSE)</f>
        <v>盘螺</v>
      </c>
      <c r="F1691" s="40" t="s">
        <v>49</v>
      </c>
      <c r="G1691" s="36">
        <v>4.5</v>
      </c>
      <c r="H1691" s="123" t="str">
        <f>_xlfn.XLOOKUP(C1691&amp;F1691&amp;I1691&amp;J1691,'[1]2025年已发货'!$F:$F&amp;'[1]2025年已发货'!$C:$C&amp;'[1]2025年已发货'!$G:$G&amp;'[1]2025年已发货'!$H:$H,'[1]2025年已发货'!$E:$E,"未发货")</f>
        <v>未发货</v>
      </c>
      <c r="I1691" s="122" t="str">
        <f>VLOOKUP(B1691,辅助信息!E:I,3,FALSE)</f>
        <v>（华西简阳西城嘉苑）四川省成都市简阳市简城街道高屋村</v>
      </c>
      <c r="J1691" s="122" t="str">
        <f>VLOOKUP(B1691,辅助信息!E:I,4,FALSE)</f>
        <v>张瀚镭</v>
      </c>
      <c r="K1691" s="122">
        <f>VLOOKUP(J1691,辅助信息!H:I,2,FALSE)</f>
        <v>15884666220</v>
      </c>
      <c r="L1691" s="124" t="str">
        <f>VLOOKUP(B1691,辅助信息!E:J,6,FALSE)</f>
        <v>现场禁止使用氢能源挂车！优先威钢发货,我方卸车,新老国标钢厂不加价可直发，因陕钢多次出现磅差，项目拒绝使用</v>
      </c>
      <c r="M1691" s="93">
        <v>45811</v>
      </c>
      <c r="O1691" s="64">
        <f ca="1" t="shared" si="93"/>
        <v>0</v>
      </c>
      <c r="P1691" s="64">
        <f ca="1" t="shared" si="94"/>
        <v>160</v>
      </c>
      <c r="Q1691" s="29" t="str">
        <f>VLOOKUP(B1691,辅助信息!E:M,9,FALSE)</f>
        <v>ZTWM-CDGS-XS-2024-0030-华西集采-简州大道</v>
      </c>
      <c r="R1691" s="29" t="str">
        <f>_xlfn._xlws.FILTER(辅助信息!D:D,辅助信息!E:E=B1691)</f>
        <v>华西简阳西城嘉苑</v>
      </c>
    </row>
    <row r="1692" hidden="1" spans="2:18">
      <c r="B1692" s="40" t="s">
        <v>81</v>
      </c>
      <c r="C1692" s="72">
        <v>45810</v>
      </c>
      <c r="D1692" s="122" t="str">
        <f>VLOOKUP(B1692,辅助信息!E:K,7,FALSE)</f>
        <v>JWDDCD2025060900080</v>
      </c>
      <c r="E1692" s="122" t="str">
        <f>VLOOKUP(F1692,辅助信息!A:B,2,FALSE)</f>
        <v>盘螺</v>
      </c>
      <c r="F1692" s="40" t="s">
        <v>40</v>
      </c>
      <c r="G1692" s="36">
        <v>11</v>
      </c>
      <c r="H1692" s="123">
        <f>_xlfn.XLOOKUP(C1692&amp;F1692&amp;I1692&amp;J1692,'[1]2025年已发货'!$F:$F&amp;'[1]2025年已发货'!$C:$C&amp;'[1]2025年已发货'!$G:$G&amp;'[1]2025年已发货'!$H:$H,'[1]2025年已发货'!$E:$E,"未发货")</f>
        <v>11</v>
      </c>
      <c r="I1692" s="122" t="str">
        <f>VLOOKUP(B1692,辅助信息!E:I,3,FALSE)</f>
        <v>（华西简阳西城嘉苑）四川省成都市简阳市简城街道高屋村</v>
      </c>
      <c r="J1692" s="122" t="str">
        <f>VLOOKUP(B1692,辅助信息!E:I,4,FALSE)</f>
        <v>张瀚镭</v>
      </c>
      <c r="K1692" s="122">
        <f>VLOOKUP(J1692,辅助信息!H:I,2,FALSE)</f>
        <v>15884666220</v>
      </c>
      <c r="L1692" s="124" t="str">
        <f>VLOOKUP(B1692,辅助信息!E:J,6,FALSE)</f>
        <v>现场禁止使用氢能源挂车！优先威钢发货,我方卸车,新老国标钢厂不加价可直发，因陕钢多次出现磅差，项目拒绝使用</v>
      </c>
      <c r="M1692" s="93">
        <v>45811</v>
      </c>
      <c r="O1692" s="64">
        <f ca="1" t="shared" si="93"/>
        <v>0</v>
      </c>
      <c r="P1692" s="64">
        <f ca="1" t="shared" si="94"/>
        <v>160</v>
      </c>
      <c r="Q1692" s="29" t="str">
        <f>VLOOKUP(B1692,辅助信息!E:M,9,FALSE)</f>
        <v>ZTWM-CDGS-XS-2024-0030-华西集采-简州大道</v>
      </c>
      <c r="R1692" s="29" t="str">
        <f>_xlfn._xlws.FILTER(辅助信息!D:D,辅助信息!E:E=B1692)</f>
        <v>华西简阳西城嘉苑</v>
      </c>
    </row>
    <row r="1693" hidden="1" spans="2:18">
      <c r="B1693" s="40" t="s">
        <v>81</v>
      </c>
      <c r="C1693" s="72">
        <v>45810</v>
      </c>
      <c r="D1693" s="122" t="str">
        <f>VLOOKUP(B1693,辅助信息!E:K,7,FALSE)</f>
        <v>JWDDCD2025060900080</v>
      </c>
      <c r="E1693" s="122" t="str">
        <f>VLOOKUP(F1693,辅助信息!A:B,2,FALSE)</f>
        <v>盘螺</v>
      </c>
      <c r="F1693" s="40" t="s">
        <v>41</v>
      </c>
      <c r="G1693" s="36">
        <v>72</v>
      </c>
      <c r="H1693" s="123">
        <f>_xlfn.XLOOKUP(C1693&amp;F1693&amp;I1693&amp;J1693,'[1]2025年已发货'!$F:$F&amp;'[1]2025年已发货'!$C:$C&amp;'[1]2025年已发货'!$G:$G&amp;'[1]2025年已发货'!$H:$H,'[1]2025年已发货'!$E:$E,"未发货")</f>
        <v>24</v>
      </c>
      <c r="I1693" s="122" t="str">
        <f>VLOOKUP(B1693,辅助信息!E:I,3,FALSE)</f>
        <v>（华西简阳西城嘉苑）四川省成都市简阳市简城街道高屋村</v>
      </c>
      <c r="J1693" s="122" t="str">
        <f>VLOOKUP(B1693,辅助信息!E:I,4,FALSE)</f>
        <v>张瀚镭</v>
      </c>
      <c r="K1693" s="122">
        <f>VLOOKUP(J1693,辅助信息!H:I,2,FALSE)</f>
        <v>15884666220</v>
      </c>
      <c r="L1693" s="124" t="str">
        <f>VLOOKUP(B1693,辅助信息!E:J,6,FALSE)</f>
        <v>现场禁止使用氢能源挂车！优先威钢发货,我方卸车,新老国标钢厂不加价可直发，因陕钢多次出现磅差，项目拒绝使用</v>
      </c>
      <c r="M1693" s="93">
        <v>45811</v>
      </c>
      <c r="O1693" s="64">
        <f ca="1" t="shared" si="93"/>
        <v>0</v>
      </c>
      <c r="P1693" s="64">
        <f ca="1" t="shared" si="94"/>
        <v>160</v>
      </c>
      <c r="Q1693" s="29" t="str">
        <f>VLOOKUP(B1693,辅助信息!E:M,9,FALSE)</f>
        <v>ZTWM-CDGS-XS-2024-0030-华西集采-简州大道</v>
      </c>
      <c r="R1693" s="29" t="str">
        <f>_xlfn._xlws.FILTER(辅助信息!D:D,辅助信息!E:E=B1693)</f>
        <v>华西简阳西城嘉苑</v>
      </c>
    </row>
    <row r="1694" hidden="1" spans="2:18">
      <c r="B1694" s="40" t="s">
        <v>81</v>
      </c>
      <c r="C1694" s="72">
        <v>45810</v>
      </c>
      <c r="D1694" s="122" t="str">
        <f>VLOOKUP(B1694,辅助信息!E:K,7,FALSE)</f>
        <v>JWDDCD2025060900080</v>
      </c>
      <c r="E1694" s="122" t="str">
        <f>VLOOKUP(F1694,辅助信息!A:B,2,FALSE)</f>
        <v>盘螺</v>
      </c>
      <c r="F1694" s="40" t="s">
        <v>26</v>
      </c>
      <c r="G1694" s="36">
        <v>51</v>
      </c>
      <c r="H1694" s="123">
        <f>_xlfn.XLOOKUP(C1694&amp;F1694&amp;I1694&amp;J1694,'[1]2025年已发货'!$F:$F&amp;'[1]2025年已发货'!$C:$C&amp;'[1]2025年已发货'!$G:$G&amp;'[1]2025年已发货'!$H:$H,'[1]2025年已发货'!$E:$E,"未发货")</f>
        <v>35</v>
      </c>
      <c r="I1694" s="122" t="str">
        <f>VLOOKUP(B1694,辅助信息!E:I,3,FALSE)</f>
        <v>（华西简阳西城嘉苑）四川省成都市简阳市简城街道高屋村</v>
      </c>
      <c r="J1694" s="122" t="str">
        <f>VLOOKUP(B1694,辅助信息!E:I,4,FALSE)</f>
        <v>张瀚镭</v>
      </c>
      <c r="K1694" s="122">
        <f>VLOOKUP(J1694,辅助信息!H:I,2,FALSE)</f>
        <v>15884666220</v>
      </c>
      <c r="L1694" s="124" t="str">
        <f>VLOOKUP(B1694,辅助信息!E:J,6,FALSE)</f>
        <v>现场禁止使用氢能源挂车！优先威钢发货,我方卸车,新老国标钢厂不加价可直发，因陕钢多次出现磅差，项目拒绝使用</v>
      </c>
      <c r="M1694" s="93">
        <v>45811</v>
      </c>
      <c r="O1694" s="64">
        <f ca="1" t="shared" si="93"/>
        <v>0</v>
      </c>
      <c r="P1694" s="64">
        <f ca="1" t="shared" si="94"/>
        <v>160</v>
      </c>
      <c r="Q1694" s="29" t="str">
        <f>VLOOKUP(B1694,辅助信息!E:M,9,FALSE)</f>
        <v>ZTWM-CDGS-XS-2024-0030-华西集采-简州大道</v>
      </c>
      <c r="R1694" s="29" t="str">
        <f>_xlfn._xlws.FILTER(辅助信息!D:D,辅助信息!E:E=B1694)</f>
        <v>华西简阳西城嘉苑</v>
      </c>
    </row>
    <row r="1695" hidden="1" spans="2:18">
      <c r="B1695" s="40" t="s">
        <v>81</v>
      </c>
      <c r="C1695" s="72">
        <v>45810</v>
      </c>
      <c r="D1695" s="122" t="str">
        <f>VLOOKUP(B1695,辅助信息!E:K,7,FALSE)</f>
        <v>JWDDCD2025060900080</v>
      </c>
      <c r="E1695" s="122" t="str">
        <f>VLOOKUP(F1695,辅助信息!A:B,2,FALSE)</f>
        <v>螺纹钢</v>
      </c>
      <c r="F1695" s="40" t="s">
        <v>19</v>
      </c>
      <c r="G1695" s="36">
        <v>17</v>
      </c>
      <c r="H1695" s="123">
        <f>_xlfn.XLOOKUP(C1695&amp;F1695&amp;I1695&amp;J1695,'[1]2025年已发货'!$F:$F&amp;'[1]2025年已发货'!$C:$C&amp;'[1]2025年已发货'!$G:$G&amp;'[1]2025年已发货'!$H:$H,'[1]2025年已发货'!$E:$E,"未发货")</f>
        <v>17</v>
      </c>
      <c r="I1695" s="122" t="str">
        <f>VLOOKUP(B1695,辅助信息!E:I,3,FALSE)</f>
        <v>（华西简阳西城嘉苑）四川省成都市简阳市简城街道高屋村</v>
      </c>
      <c r="J1695" s="122" t="str">
        <f>VLOOKUP(B1695,辅助信息!E:I,4,FALSE)</f>
        <v>张瀚镭</v>
      </c>
      <c r="K1695" s="122">
        <f>VLOOKUP(J1695,辅助信息!H:I,2,FALSE)</f>
        <v>15884666220</v>
      </c>
      <c r="L1695" s="124" t="str">
        <f>VLOOKUP(B1695,辅助信息!E:J,6,FALSE)</f>
        <v>现场禁止使用氢能源挂车！优先威钢发货,我方卸车,新老国标钢厂不加价可直发，因陕钢多次出现磅差，项目拒绝使用</v>
      </c>
      <c r="M1695" s="93">
        <v>45811</v>
      </c>
      <c r="O1695" s="64">
        <f ca="1" t="shared" si="93"/>
        <v>0</v>
      </c>
      <c r="P1695" s="64">
        <f ca="1" t="shared" si="94"/>
        <v>160</v>
      </c>
      <c r="Q1695" s="29" t="str">
        <f>VLOOKUP(B1695,辅助信息!E:M,9,FALSE)</f>
        <v>ZTWM-CDGS-XS-2024-0030-华西集采-简州大道</v>
      </c>
      <c r="R1695" s="29" t="str">
        <f>_xlfn._xlws.FILTER(辅助信息!D:D,辅助信息!E:E=B1695)</f>
        <v>华西简阳西城嘉苑</v>
      </c>
    </row>
    <row r="1696" hidden="1" spans="2:18">
      <c r="B1696" s="40" t="s">
        <v>81</v>
      </c>
      <c r="C1696" s="72">
        <v>45810</v>
      </c>
      <c r="D1696" s="122" t="str">
        <f>VLOOKUP(B1696,辅助信息!E:K,7,FALSE)</f>
        <v>JWDDCD2025060900080</v>
      </c>
      <c r="E1696" s="122" t="str">
        <f>VLOOKUP(F1696,辅助信息!A:B,2,FALSE)</f>
        <v>螺纹钢</v>
      </c>
      <c r="F1696" s="40" t="s">
        <v>32</v>
      </c>
      <c r="G1696" s="36">
        <v>68</v>
      </c>
      <c r="H1696" s="123">
        <f>_xlfn.XLOOKUP(C1696&amp;F1696&amp;I1696&amp;J1696,'[1]2025年已发货'!$F:$F&amp;'[1]2025年已发货'!$C:$C&amp;'[1]2025年已发货'!$G:$G&amp;'[1]2025年已发货'!$H:$H,'[1]2025年已发货'!$E:$E,"未发货")</f>
        <v>68</v>
      </c>
      <c r="I1696" s="122" t="str">
        <f>VLOOKUP(B1696,辅助信息!E:I,3,FALSE)</f>
        <v>（华西简阳西城嘉苑）四川省成都市简阳市简城街道高屋村</v>
      </c>
      <c r="J1696" s="122" t="str">
        <f>VLOOKUP(B1696,辅助信息!E:I,4,FALSE)</f>
        <v>张瀚镭</v>
      </c>
      <c r="K1696" s="122">
        <f>VLOOKUP(J1696,辅助信息!H:I,2,FALSE)</f>
        <v>15884666220</v>
      </c>
      <c r="L1696" s="124" t="str">
        <f>VLOOKUP(B1696,辅助信息!E:J,6,FALSE)</f>
        <v>现场禁止使用氢能源挂车！优先威钢发货,我方卸车,新老国标钢厂不加价可直发，因陕钢多次出现磅差，项目拒绝使用</v>
      </c>
      <c r="M1696" s="93">
        <v>45811</v>
      </c>
      <c r="O1696" s="64">
        <f ca="1" t="shared" si="93"/>
        <v>0</v>
      </c>
      <c r="P1696" s="64">
        <f ca="1" t="shared" si="94"/>
        <v>160</v>
      </c>
      <c r="Q1696" s="29" t="str">
        <f>VLOOKUP(B1696,辅助信息!E:M,9,FALSE)</f>
        <v>ZTWM-CDGS-XS-2024-0030-华西集采-简州大道</v>
      </c>
      <c r="R1696" s="29" t="str">
        <f>_xlfn._xlws.FILTER(辅助信息!D:D,辅助信息!E:E=B1696)</f>
        <v>华西简阳西城嘉苑</v>
      </c>
    </row>
    <row r="1697" hidden="1" spans="2:18">
      <c r="B1697" s="40" t="s">
        <v>81</v>
      </c>
      <c r="C1697" s="72">
        <v>45810</v>
      </c>
      <c r="D1697" s="122" t="str">
        <f>VLOOKUP(B1697,辅助信息!E:K,7,FALSE)</f>
        <v>JWDDCD2025060900080</v>
      </c>
      <c r="E1697" s="122" t="str">
        <f>VLOOKUP(F1697,辅助信息!A:B,2,FALSE)</f>
        <v>螺纹钢</v>
      </c>
      <c r="F1697" s="40" t="s">
        <v>30</v>
      </c>
      <c r="G1697" s="36">
        <v>20</v>
      </c>
      <c r="H1697" s="123">
        <f>_xlfn.XLOOKUP(C1697&amp;F1697&amp;I1697&amp;J1697,'[1]2025年已发货'!$F:$F&amp;'[1]2025年已发货'!$C:$C&amp;'[1]2025年已发货'!$G:$G&amp;'[1]2025年已发货'!$H:$H,'[1]2025年已发货'!$E:$E,"未发货")</f>
        <v>20</v>
      </c>
      <c r="I1697" s="122" t="str">
        <f>VLOOKUP(B1697,辅助信息!E:I,3,FALSE)</f>
        <v>（华西简阳西城嘉苑）四川省成都市简阳市简城街道高屋村</v>
      </c>
      <c r="J1697" s="122" t="str">
        <f>VLOOKUP(B1697,辅助信息!E:I,4,FALSE)</f>
        <v>张瀚镭</v>
      </c>
      <c r="K1697" s="122">
        <f>VLOOKUP(J1697,辅助信息!H:I,2,FALSE)</f>
        <v>15884666220</v>
      </c>
      <c r="L1697" s="124" t="str">
        <f>VLOOKUP(B1697,辅助信息!E:J,6,FALSE)</f>
        <v>现场禁止使用氢能源挂车！优先威钢发货,我方卸车,新老国标钢厂不加价可直发，因陕钢多次出现磅差，项目拒绝使用</v>
      </c>
      <c r="M1697" s="93">
        <v>45811</v>
      </c>
      <c r="O1697" s="64">
        <f ca="1" t="shared" si="93"/>
        <v>0</v>
      </c>
      <c r="P1697" s="64">
        <f ca="1" t="shared" si="94"/>
        <v>160</v>
      </c>
      <c r="Q1697" s="29" t="str">
        <f>VLOOKUP(B1697,辅助信息!E:M,9,FALSE)</f>
        <v>ZTWM-CDGS-XS-2024-0030-华西集采-简州大道</v>
      </c>
      <c r="R1697" s="29" t="str">
        <f>_xlfn._xlws.FILTER(辅助信息!D:D,辅助信息!E:E=B1697)</f>
        <v>华西简阳西城嘉苑</v>
      </c>
    </row>
    <row r="1698" hidden="1" spans="2:18">
      <c r="B1698" s="40" t="s">
        <v>81</v>
      </c>
      <c r="C1698" s="72">
        <v>45810</v>
      </c>
      <c r="D1698" s="122" t="str">
        <f>VLOOKUP(B1698,辅助信息!E:K,7,FALSE)</f>
        <v>JWDDCD2025060900080</v>
      </c>
      <c r="E1698" s="122" t="str">
        <f>VLOOKUP(F1698,辅助信息!A:B,2,FALSE)</f>
        <v>螺纹钢</v>
      </c>
      <c r="F1698" s="40" t="s">
        <v>33</v>
      </c>
      <c r="G1698" s="36">
        <v>94</v>
      </c>
      <c r="H1698" s="123">
        <f>_xlfn.XLOOKUP(C1698&amp;F1698&amp;I1698&amp;J1698,'[1]2025年已发货'!$F:$F&amp;'[1]2025年已发货'!$C:$C&amp;'[1]2025年已发货'!$G:$G&amp;'[1]2025年已发货'!$H:$H,'[1]2025年已发货'!$E:$E,"未发货")</f>
        <v>94</v>
      </c>
      <c r="I1698" s="122" t="str">
        <f>VLOOKUP(B1698,辅助信息!E:I,3,FALSE)</f>
        <v>（华西简阳西城嘉苑）四川省成都市简阳市简城街道高屋村</v>
      </c>
      <c r="J1698" s="122" t="str">
        <f>VLOOKUP(B1698,辅助信息!E:I,4,FALSE)</f>
        <v>张瀚镭</v>
      </c>
      <c r="K1698" s="122">
        <f>VLOOKUP(J1698,辅助信息!H:I,2,FALSE)</f>
        <v>15884666220</v>
      </c>
      <c r="L1698" s="124" t="str">
        <f>VLOOKUP(B1698,辅助信息!E:J,6,FALSE)</f>
        <v>现场禁止使用氢能源挂车！优先威钢发货,我方卸车,新老国标钢厂不加价可直发，因陕钢多次出现磅差，项目拒绝使用</v>
      </c>
      <c r="M1698" s="93">
        <v>45811</v>
      </c>
      <c r="O1698" s="64">
        <f ca="1" t="shared" si="93"/>
        <v>0</v>
      </c>
      <c r="P1698" s="64">
        <f ca="1" t="shared" si="94"/>
        <v>160</v>
      </c>
      <c r="Q1698" s="29" t="str">
        <f>VLOOKUP(B1698,辅助信息!E:M,9,FALSE)</f>
        <v>ZTWM-CDGS-XS-2024-0030-华西集采-简州大道</v>
      </c>
      <c r="R1698" s="29" t="str">
        <f>_xlfn._xlws.FILTER(辅助信息!D:D,辅助信息!E:E=B1698)</f>
        <v>华西简阳西城嘉苑</v>
      </c>
    </row>
    <row r="1699" hidden="1" spans="2:18">
      <c r="B1699" s="40" t="s">
        <v>81</v>
      </c>
      <c r="C1699" s="72">
        <v>45810</v>
      </c>
      <c r="D1699" s="122" t="str">
        <f>VLOOKUP(B1699,辅助信息!E:K,7,FALSE)</f>
        <v>JWDDCD2025060900080</v>
      </c>
      <c r="E1699" s="122" t="str">
        <f>VLOOKUP(F1699,辅助信息!A:B,2,FALSE)</f>
        <v>螺纹钢</v>
      </c>
      <c r="F1699" s="40" t="s">
        <v>28</v>
      </c>
      <c r="G1699" s="36">
        <v>12</v>
      </c>
      <c r="H1699" s="123">
        <f>_xlfn.XLOOKUP(C1699&amp;F1699&amp;I1699&amp;J1699,'[1]2025年已发货'!$F:$F&amp;'[1]2025年已发货'!$C:$C&amp;'[1]2025年已发货'!$G:$G&amp;'[1]2025年已发货'!$H:$H,'[1]2025年已发货'!$E:$E,"未发货")</f>
        <v>12</v>
      </c>
      <c r="I1699" s="122" t="str">
        <f>VLOOKUP(B1699,辅助信息!E:I,3,FALSE)</f>
        <v>（华西简阳西城嘉苑）四川省成都市简阳市简城街道高屋村</v>
      </c>
      <c r="J1699" s="122" t="str">
        <f>VLOOKUP(B1699,辅助信息!E:I,4,FALSE)</f>
        <v>张瀚镭</v>
      </c>
      <c r="K1699" s="122">
        <f>VLOOKUP(J1699,辅助信息!H:I,2,FALSE)</f>
        <v>15884666220</v>
      </c>
      <c r="L1699" s="124" t="str">
        <f>VLOOKUP(B1699,辅助信息!E:J,6,FALSE)</f>
        <v>现场禁止使用氢能源挂车！优先威钢发货,我方卸车,新老国标钢厂不加价可直发，因陕钢多次出现磅差，项目拒绝使用</v>
      </c>
      <c r="M1699" s="93">
        <v>45811</v>
      </c>
      <c r="O1699" s="64">
        <f ca="1" t="shared" si="93"/>
        <v>0</v>
      </c>
      <c r="P1699" s="64">
        <f ca="1" t="shared" si="94"/>
        <v>160</v>
      </c>
      <c r="Q1699" s="29" t="str">
        <f>VLOOKUP(B1699,辅助信息!E:M,9,FALSE)</f>
        <v>ZTWM-CDGS-XS-2024-0030-华西集采-简州大道</v>
      </c>
      <c r="R1699" s="29" t="str">
        <f>_xlfn._xlws.FILTER(辅助信息!D:D,辅助信息!E:E=B1699)</f>
        <v>华西简阳西城嘉苑</v>
      </c>
    </row>
    <row r="1700" hidden="1" spans="2:18">
      <c r="B1700" s="85" t="s">
        <v>81</v>
      </c>
      <c r="C1700" s="86">
        <v>45810</v>
      </c>
      <c r="D1700" s="126" t="str">
        <f>VLOOKUP(B1700,辅助信息!E:K,7,FALSE)</f>
        <v>JWDDCD2025060900080</v>
      </c>
      <c r="E1700" s="126" t="str">
        <f>VLOOKUP(F1700,辅助信息!A:B,2,FALSE)</f>
        <v>螺纹钢</v>
      </c>
      <c r="F1700" s="85" t="s">
        <v>18</v>
      </c>
      <c r="G1700" s="87">
        <v>36</v>
      </c>
      <c r="H1700" s="127">
        <f>_xlfn.XLOOKUP(C1700&amp;F1700&amp;I1700&amp;J1700,'[1]2025年已发货'!$F:$F&amp;'[1]2025年已发货'!$C:$C&amp;'[1]2025年已发货'!$G:$G&amp;'[1]2025年已发货'!$H:$H,'[1]2025年已发货'!$E:$E,"未发货")</f>
        <v>36</v>
      </c>
      <c r="I1700" s="126" t="str">
        <f>VLOOKUP(B1700,辅助信息!E:I,3,FALSE)</f>
        <v>（华西简阳西城嘉苑）四川省成都市简阳市简城街道高屋村</v>
      </c>
      <c r="J1700" s="126" t="str">
        <f>VLOOKUP(B1700,辅助信息!E:I,4,FALSE)</f>
        <v>张瀚镭</v>
      </c>
      <c r="K1700" s="126">
        <f>VLOOKUP(J1700,辅助信息!H:I,2,FALSE)</f>
        <v>15884666220</v>
      </c>
      <c r="L1700" s="128" t="str">
        <f>VLOOKUP(B1700,辅助信息!E:J,6,FALSE)</f>
        <v>现场禁止使用氢能源挂车！优先威钢发货,我方卸车,新老国标钢厂不加价可直发，因陕钢多次出现磅差，项目拒绝使用</v>
      </c>
      <c r="M1700" s="93">
        <v>45811</v>
      </c>
      <c r="O1700" s="64">
        <f ca="1" t="shared" si="93"/>
        <v>0</v>
      </c>
      <c r="P1700" s="64">
        <f ca="1" t="shared" si="94"/>
        <v>160</v>
      </c>
      <c r="Q1700" s="29" t="str">
        <f>VLOOKUP(B1700,辅助信息!E:M,9,FALSE)</f>
        <v>ZTWM-CDGS-XS-2024-0030-华西集采-简州大道</v>
      </c>
      <c r="R1700" s="29" t="str">
        <f>_xlfn._xlws.FILTER(辅助信息!D:D,辅助信息!E:E=B1700)</f>
        <v>华西简阳西城嘉苑</v>
      </c>
    </row>
    <row r="1701" hidden="1" spans="2:18">
      <c r="B1701" s="122" t="s">
        <v>81</v>
      </c>
      <c r="C1701" s="72">
        <v>45811</v>
      </c>
      <c r="D1701" s="122" t="str">
        <f>VLOOKUP(B1701,辅助信息!E:K,7,FALSE)</f>
        <v>JWDDCD2025060900080</v>
      </c>
      <c r="E1701" s="122" t="str">
        <f>VLOOKUP(F1701,辅助信息!A:B,2,FALSE)</f>
        <v>高线</v>
      </c>
      <c r="F1701" s="122" t="s">
        <v>53</v>
      </c>
      <c r="G1701" s="123">
        <v>2</v>
      </c>
      <c r="H1701" s="123" t="str">
        <f>_xlfn.XLOOKUP(C1701&amp;F1701&amp;I1701&amp;J1701,'[1]2025年已发货'!$F:$F&amp;'[1]2025年已发货'!$C:$C&amp;'[1]2025年已发货'!$G:$G&amp;'[1]2025年已发货'!$H:$H,'[1]2025年已发货'!$E:$E,"未发货")</f>
        <v>未发货</v>
      </c>
      <c r="I1701" s="122" t="str">
        <f>VLOOKUP(B1701,辅助信息!E:I,3,FALSE)</f>
        <v>（华西简阳西城嘉苑）四川省成都市简阳市简城街道高屋村</v>
      </c>
      <c r="J1701" s="122" t="str">
        <f>VLOOKUP(B1701,辅助信息!E:I,4,FALSE)</f>
        <v>张瀚镭</v>
      </c>
      <c r="K1701" s="122">
        <f>VLOOKUP(J1701,辅助信息!H:I,2,FALSE)</f>
        <v>15884666220</v>
      </c>
      <c r="L1701" s="124" t="str">
        <f>VLOOKUP(B1701,辅助信息!E:J,6,FALSE)</f>
        <v>现场禁止使用氢能源挂车！优先威钢发货,我方卸车,新老国标钢厂不加价可直发，因陕钢多次出现磅差，项目拒绝使用</v>
      </c>
      <c r="M1701" s="106">
        <v>45812</v>
      </c>
      <c r="O1701" s="64">
        <f ca="1" t="shared" si="93"/>
        <v>0</v>
      </c>
      <c r="P1701" s="64">
        <f ca="1" t="shared" si="94"/>
        <v>159</v>
      </c>
      <c r="Q1701" s="29" t="str">
        <f>VLOOKUP(B1701,辅助信息!E:M,9,FALSE)</f>
        <v>ZTWM-CDGS-XS-2024-0030-华西集采-简州大道</v>
      </c>
      <c r="R1701" s="29" t="str">
        <f>_xlfn._xlws.FILTER(辅助信息!D:D,辅助信息!E:E=B1701)</f>
        <v>华西简阳西城嘉苑</v>
      </c>
    </row>
    <row r="1702" hidden="1" spans="2:18">
      <c r="B1702" s="122" t="s">
        <v>81</v>
      </c>
      <c r="C1702" s="72">
        <v>45811</v>
      </c>
      <c r="D1702" s="122" t="str">
        <f>VLOOKUP(B1702,辅助信息!E:K,7,FALSE)</f>
        <v>JWDDCD2025060900080</v>
      </c>
      <c r="E1702" s="122" t="str">
        <f>VLOOKUP(F1702,辅助信息!A:B,2,FALSE)</f>
        <v>盘螺</v>
      </c>
      <c r="F1702" s="122" t="s">
        <v>49</v>
      </c>
      <c r="G1702" s="123">
        <v>4.5</v>
      </c>
      <c r="H1702" s="123" t="str">
        <f>_xlfn.XLOOKUP(C1702&amp;F1702&amp;I1702&amp;J1702,'[1]2025年已发货'!$F:$F&amp;'[1]2025年已发货'!$C:$C&amp;'[1]2025年已发货'!$G:$G&amp;'[1]2025年已发货'!$H:$H,'[1]2025年已发货'!$E:$E,"未发货")</f>
        <v>未发货</v>
      </c>
      <c r="I1702" s="122" t="str">
        <f>VLOOKUP(B1702,辅助信息!E:I,3,FALSE)</f>
        <v>（华西简阳西城嘉苑）四川省成都市简阳市简城街道高屋村</v>
      </c>
      <c r="J1702" s="122" t="str">
        <f>VLOOKUP(B1702,辅助信息!E:I,4,FALSE)</f>
        <v>张瀚镭</v>
      </c>
      <c r="K1702" s="122">
        <f>VLOOKUP(J1702,辅助信息!H:I,2,FALSE)</f>
        <v>15884666220</v>
      </c>
      <c r="L1702" s="124" t="str">
        <f>VLOOKUP(B1702,辅助信息!E:J,6,FALSE)</f>
        <v>现场禁止使用氢能源挂车！优先威钢发货,我方卸车,新老国标钢厂不加价可直发，因陕钢多次出现磅差，项目拒绝使用</v>
      </c>
      <c r="M1702" s="106">
        <v>45812</v>
      </c>
      <c r="O1702" s="64">
        <f ca="1" t="shared" si="93"/>
        <v>0</v>
      </c>
      <c r="P1702" s="64">
        <f ca="1" t="shared" si="94"/>
        <v>159</v>
      </c>
      <c r="Q1702" s="29" t="str">
        <f>VLOOKUP(B1702,辅助信息!E:M,9,FALSE)</f>
        <v>ZTWM-CDGS-XS-2024-0030-华西集采-简州大道</v>
      </c>
      <c r="R1702" s="29" t="str">
        <f>_xlfn._xlws.FILTER(辅助信息!D:D,辅助信息!E:E=B1702)</f>
        <v>华西简阳西城嘉苑</v>
      </c>
    </row>
    <row r="1703" hidden="1" spans="2:18">
      <c r="B1703" s="122" t="s">
        <v>81</v>
      </c>
      <c r="C1703" s="72">
        <v>45811</v>
      </c>
      <c r="D1703" s="122" t="str">
        <f>VLOOKUP(B1703,辅助信息!E:K,7,FALSE)</f>
        <v>JWDDCD2025060900080</v>
      </c>
      <c r="E1703" s="122" t="str">
        <f>VLOOKUP(F1703,辅助信息!A:B,2,FALSE)</f>
        <v>盘螺</v>
      </c>
      <c r="F1703" s="122" t="s">
        <v>41</v>
      </c>
      <c r="G1703" s="123">
        <f>72-24</f>
        <v>48</v>
      </c>
      <c r="H1703" s="123">
        <f>_xlfn.XLOOKUP(C1703&amp;F1703&amp;I1703&amp;J1703,'[1]2025年已发货'!$F:$F&amp;'[1]2025年已发货'!$C:$C&amp;'[1]2025年已发货'!$G:$G&amp;'[1]2025年已发货'!$H:$H,'[1]2025年已发货'!$E:$E,"未发货")</f>
        <v>39</v>
      </c>
      <c r="I1703" s="122" t="str">
        <f>VLOOKUP(B1703,辅助信息!E:I,3,FALSE)</f>
        <v>（华西简阳西城嘉苑）四川省成都市简阳市简城街道高屋村</v>
      </c>
      <c r="J1703" s="122" t="str">
        <f>VLOOKUP(B1703,辅助信息!E:I,4,FALSE)</f>
        <v>张瀚镭</v>
      </c>
      <c r="K1703" s="122">
        <f>VLOOKUP(J1703,辅助信息!H:I,2,FALSE)</f>
        <v>15884666220</v>
      </c>
      <c r="L1703" s="124" t="str">
        <f>VLOOKUP(B1703,辅助信息!E:J,6,FALSE)</f>
        <v>现场禁止使用氢能源挂车！优先威钢发货,我方卸车,新老国标钢厂不加价可直发，因陕钢多次出现磅差，项目拒绝使用</v>
      </c>
      <c r="M1703" s="106">
        <v>45812</v>
      </c>
      <c r="O1703" s="64">
        <f ca="1" t="shared" si="93"/>
        <v>0</v>
      </c>
      <c r="P1703" s="64">
        <f ca="1" t="shared" si="94"/>
        <v>159</v>
      </c>
      <c r="Q1703" s="29" t="str">
        <f>VLOOKUP(B1703,辅助信息!E:M,9,FALSE)</f>
        <v>ZTWM-CDGS-XS-2024-0030-华西集采-简州大道</v>
      </c>
      <c r="R1703" s="29" t="str">
        <f>_xlfn._xlws.FILTER(辅助信息!D:D,辅助信息!E:E=B1703)</f>
        <v>华西简阳西城嘉苑</v>
      </c>
    </row>
    <row r="1704" hidden="1" spans="2:18">
      <c r="B1704" s="122" t="s">
        <v>81</v>
      </c>
      <c r="C1704" s="72">
        <v>45811</v>
      </c>
      <c r="D1704" s="122" t="str">
        <f>VLOOKUP(B1704,辅助信息!E:K,7,FALSE)</f>
        <v>JWDDCD2025060900080</v>
      </c>
      <c r="E1704" s="122" t="str">
        <f>VLOOKUP(F1704,辅助信息!A:B,2,FALSE)</f>
        <v>螺纹钢</v>
      </c>
      <c r="F1704" s="40" t="s">
        <v>58</v>
      </c>
      <c r="G1704" s="36">
        <v>9</v>
      </c>
      <c r="H1704" s="123">
        <f>_xlfn.XLOOKUP(C1704&amp;F1704&amp;I1704&amp;J1704,'[1]2025年已发货'!$F:$F&amp;'[1]2025年已发货'!$C:$C&amp;'[1]2025年已发货'!$G:$G&amp;'[1]2025年已发货'!$H:$H,'[1]2025年已发货'!$E:$E,"未发货")</f>
        <v>9</v>
      </c>
      <c r="I1704" s="122" t="str">
        <f>VLOOKUP(B1704,辅助信息!E:I,3,FALSE)</f>
        <v>（华西简阳西城嘉苑）四川省成都市简阳市简城街道高屋村</v>
      </c>
      <c r="J1704" s="122" t="str">
        <f>VLOOKUP(B1704,辅助信息!E:I,4,FALSE)</f>
        <v>张瀚镭</v>
      </c>
      <c r="K1704" s="122">
        <f>VLOOKUP(J1704,辅助信息!H:I,2,FALSE)</f>
        <v>15884666220</v>
      </c>
      <c r="L1704" s="124" t="str">
        <f>VLOOKUP(B1704,辅助信息!E:J,6,FALSE)</f>
        <v>现场禁止使用氢能源挂车！优先威钢发货,我方卸车,新老国标钢厂不加价可直发，因陕钢多次出现磅差，项目拒绝使用</v>
      </c>
      <c r="M1704" s="106">
        <v>45812</v>
      </c>
      <c r="O1704" s="64">
        <f ca="1" t="shared" ref="O1704:O1729" si="95">IF(OR(M1704="",N1704&lt;&gt;""),"",MAX(M1704-TODAY(),0))</f>
        <v>0</v>
      </c>
      <c r="P1704" s="64">
        <f ca="1" t="shared" ref="P1704:P1729" si="96">IF(M1704="","",IF(N1704&lt;&gt;"",MAX(N1704-M1704,0),IF(TODAY()&gt;M1704,TODAY()-M1704,0)))</f>
        <v>159</v>
      </c>
      <c r="Q1704" s="29" t="str">
        <f>VLOOKUP(B1704,辅助信息!E:M,9,FALSE)</f>
        <v>ZTWM-CDGS-XS-2024-0030-华西集采-简州大道</v>
      </c>
      <c r="R1704" s="29" t="str">
        <f>_xlfn._xlws.FILTER(辅助信息!D:D,辅助信息!E:E=B1704)</f>
        <v>华西简阳西城嘉苑</v>
      </c>
    </row>
    <row r="1705" hidden="1" spans="2:18">
      <c r="B1705" s="122" t="s">
        <v>81</v>
      </c>
      <c r="C1705" s="72">
        <v>45811</v>
      </c>
      <c r="D1705" s="122" t="str">
        <f>VLOOKUP(B1705,辅助信息!E:K,7,FALSE)</f>
        <v>JWDDCD2025060900080</v>
      </c>
      <c r="E1705" s="122" t="str">
        <f>VLOOKUP(F1705,辅助信息!A:B,2,FALSE)</f>
        <v>螺纹钢</v>
      </c>
      <c r="F1705" s="40" t="s">
        <v>46</v>
      </c>
      <c r="G1705" s="36">
        <v>5</v>
      </c>
      <c r="H1705" s="123" t="str">
        <f>_xlfn.XLOOKUP(C1705&amp;F1705&amp;I1705&amp;J1705,'[1]2025年已发货'!$F:$F&amp;'[1]2025年已发货'!$C:$C&amp;'[1]2025年已发货'!$G:$G&amp;'[1]2025年已发货'!$H:$H,'[1]2025年已发货'!$E:$E,"未发货")</f>
        <v>未发货</v>
      </c>
      <c r="I1705" s="122" t="str">
        <f>VLOOKUP(B1705,辅助信息!E:I,3,FALSE)</f>
        <v>（华西简阳西城嘉苑）四川省成都市简阳市简城街道高屋村</v>
      </c>
      <c r="J1705" s="122" t="str">
        <f>VLOOKUP(B1705,辅助信息!E:I,4,FALSE)</f>
        <v>张瀚镭</v>
      </c>
      <c r="K1705" s="122">
        <f>VLOOKUP(J1705,辅助信息!H:I,2,FALSE)</f>
        <v>15884666220</v>
      </c>
      <c r="L1705" s="124" t="str">
        <f>VLOOKUP(B1705,辅助信息!E:J,6,FALSE)</f>
        <v>现场禁止使用氢能源挂车！优先威钢发货,我方卸车,新老国标钢厂不加价可直发，因陕钢多次出现磅差，项目拒绝使用</v>
      </c>
      <c r="M1705" s="106">
        <v>45812</v>
      </c>
      <c r="O1705" s="64">
        <f ca="1" t="shared" si="95"/>
        <v>0</v>
      </c>
      <c r="P1705" s="64">
        <f ca="1" t="shared" si="96"/>
        <v>159</v>
      </c>
      <c r="Q1705" s="29" t="str">
        <f>VLOOKUP(B1705,辅助信息!E:M,9,FALSE)</f>
        <v>ZTWM-CDGS-XS-2024-0030-华西集采-简州大道</v>
      </c>
      <c r="R1705" s="29" t="str">
        <f>_xlfn._xlws.FILTER(辅助信息!D:D,辅助信息!E:E=B1705)</f>
        <v>华西简阳西城嘉苑</v>
      </c>
    </row>
    <row r="1706" hidden="1" spans="2:18">
      <c r="B1706" s="122" t="s">
        <v>81</v>
      </c>
      <c r="C1706" s="72">
        <v>45811</v>
      </c>
      <c r="D1706" s="122" t="str">
        <f>VLOOKUP(B1706,辅助信息!E:K,7,FALSE)</f>
        <v>JWDDCD2025060900080</v>
      </c>
      <c r="E1706" s="122" t="str">
        <f>VLOOKUP(F1706,辅助信息!A:B,2,FALSE)</f>
        <v>螺纹钢</v>
      </c>
      <c r="F1706" s="40" t="s">
        <v>22</v>
      </c>
      <c r="G1706" s="36">
        <v>24</v>
      </c>
      <c r="H1706" s="123">
        <f>_xlfn.XLOOKUP(C1706&amp;F1706&amp;I1706&amp;J1706,'[1]2025年已发货'!$F:$F&amp;'[1]2025年已发货'!$C:$C&amp;'[1]2025年已发货'!$G:$G&amp;'[1]2025年已发货'!$H:$H,'[1]2025年已发货'!$E:$E,"未发货")</f>
        <v>24</v>
      </c>
      <c r="I1706" s="122" t="str">
        <f>VLOOKUP(B1706,辅助信息!E:I,3,FALSE)</f>
        <v>（华西简阳西城嘉苑）四川省成都市简阳市简城街道高屋村</v>
      </c>
      <c r="J1706" s="122" t="str">
        <f>VLOOKUP(B1706,辅助信息!E:I,4,FALSE)</f>
        <v>张瀚镭</v>
      </c>
      <c r="K1706" s="122">
        <f>VLOOKUP(J1706,辅助信息!H:I,2,FALSE)</f>
        <v>15884666220</v>
      </c>
      <c r="L1706" s="124" t="str">
        <f>VLOOKUP(B1706,辅助信息!E:J,6,FALSE)</f>
        <v>现场禁止使用氢能源挂车！优先威钢发货,我方卸车,新老国标钢厂不加价可直发，因陕钢多次出现磅差，项目拒绝使用</v>
      </c>
      <c r="M1706" s="106">
        <v>45812</v>
      </c>
      <c r="O1706" s="64">
        <f ca="1" t="shared" si="95"/>
        <v>0</v>
      </c>
      <c r="P1706" s="64">
        <f ca="1" t="shared" si="96"/>
        <v>159</v>
      </c>
      <c r="Q1706" s="29" t="str">
        <f>VLOOKUP(B1706,辅助信息!E:M,9,FALSE)</f>
        <v>ZTWM-CDGS-XS-2024-0030-华西集采-简州大道</v>
      </c>
      <c r="R1706" s="29" t="str">
        <f>_xlfn._xlws.FILTER(辅助信息!D:D,辅助信息!E:E=B1706)</f>
        <v>华西简阳西城嘉苑</v>
      </c>
    </row>
    <row r="1707" hidden="1" spans="2:18">
      <c r="B1707" s="122" t="s">
        <v>81</v>
      </c>
      <c r="C1707" s="72">
        <v>45812</v>
      </c>
      <c r="D1707" s="122" t="str">
        <f>VLOOKUP(B1707,辅助信息!E:K,7,FALSE)</f>
        <v>JWDDCD2025060900080</v>
      </c>
      <c r="E1707" s="122" t="str">
        <f>VLOOKUP(F1707,辅助信息!A:B,2,FALSE)</f>
        <v>高线</v>
      </c>
      <c r="F1707" s="122" t="s">
        <v>53</v>
      </c>
      <c r="G1707" s="123">
        <v>2</v>
      </c>
      <c r="H1707" s="123" t="str">
        <f>_xlfn.XLOOKUP(C1707&amp;F1707&amp;I1707&amp;J1707,'[1]2025年已发货'!$F:$F&amp;'[1]2025年已发货'!$C:$C&amp;'[1]2025年已发货'!$G:$G&amp;'[1]2025年已发货'!$H:$H,'[1]2025年已发货'!$E:$E,"未发货")</f>
        <v>未发货</v>
      </c>
      <c r="I1707" s="122" t="str">
        <f>VLOOKUP(B1707,辅助信息!E:I,3,FALSE)</f>
        <v>（华西简阳西城嘉苑）四川省成都市简阳市简城街道高屋村</v>
      </c>
      <c r="J1707" s="122" t="str">
        <f>VLOOKUP(B1707,辅助信息!E:I,4,FALSE)</f>
        <v>张瀚镭</v>
      </c>
      <c r="K1707" s="122">
        <f>VLOOKUP(J1707,辅助信息!H:I,2,FALSE)</f>
        <v>15884666220</v>
      </c>
      <c r="L1707" s="124" t="str">
        <f>VLOOKUP(B1707,辅助信息!E:J,6,FALSE)</f>
        <v>现场禁止使用氢能源挂车！优先威钢发货,我方卸车,新老国标钢厂不加价可直发，因陕钢多次出现磅差，项目拒绝使用</v>
      </c>
      <c r="M1707" s="106">
        <v>45813</v>
      </c>
      <c r="O1707" s="64">
        <f ca="1" t="shared" si="95"/>
        <v>0</v>
      </c>
      <c r="P1707" s="64">
        <f ca="1" t="shared" si="96"/>
        <v>158</v>
      </c>
      <c r="Q1707" s="29" t="str">
        <f>VLOOKUP(B1707,辅助信息!E:M,9,FALSE)</f>
        <v>ZTWM-CDGS-XS-2024-0030-华西集采-简州大道</v>
      </c>
      <c r="R1707" s="29" t="str">
        <f>_xlfn._xlws.FILTER(辅助信息!D:D,辅助信息!E:E=B1707)</f>
        <v>华西简阳西城嘉苑</v>
      </c>
    </row>
    <row r="1708" hidden="1" spans="2:18">
      <c r="B1708" s="122" t="s">
        <v>81</v>
      </c>
      <c r="C1708" s="72">
        <v>45812</v>
      </c>
      <c r="D1708" s="122" t="str">
        <f>VLOOKUP(B1708,辅助信息!E:K,7,FALSE)</f>
        <v>JWDDCD2025060900080</v>
      </c>
      <c r="E1708" s="122" t="str">
        <f>VLOOKUP(F1708,辅助信息!A:B,2,FALSE)</f>
        <v>盘螺</v>
      </c>
      <c r="F1708" s="122" t="s">
        <v>49</v>
      </c>
      <c r="G1708" s="123">
        <v>7.5</v>
      </c>
      <c r="H1708" s="123" t="str">
        <f>_xlfn.XLOOKUP(C1708&amp;F1708&amp;I1708&amp;J1708,'[1]2025年已发货'!$F:$F&amp;'[1]2025年已发货'!$C:$C&amp;'[1]2025年已发货'!$G:$G&amp;'[1]2025年已发货'!$H:$H,'[1]2025年已发货'!$E:$E,"未发货")</f>
        <v>未发货</v>
      </c>
      <c r="I1708" s="122" t="str">
        <f>VLOOKUP(B1708,辅助信息!E:I,3,FALSE)</f>
        <v>（华西简阳西城嘉苑）四川省成都市简阳市简城街道高屋村</v>
      </c>
      <c r="J1708" s="122" t="str">
        <f>VLOOKUP(B1708,辅助信息!E:I,4,FALSE)</f>
        <v>张瀚镭</v>
      </c>
      <c r="K1708" s="122">
        <f>VLOOKUP(J1708,辅助信息!H:I,2,FALSE)</f>
        <v>15884666220</v>
      </c>
      <c r="L1708" s="124" t="str">
        <f>VLOOKUP(B1708,辅助信息!E:J,6,FALSE)</f>
        <v>现场禁止使用氢能源挂车！优先威钢发货,我方卸车,新老国标钢厂不加价可直发，因陕钢多次出现磅差，项目拒绝使用</v>
      </c>
      <c r="M1708" s="106">
        <v>45813</v>
      </c>
      <c r="O1708" s="64">
        <f ca="1" t="shared" si="95"/>
        <v>0</v>
      </c>
      <c r="P1708" s="64">
        <f ca="1" t="shared" si="96"/>
        <v>158</v>
      </c>
      <c r="Q1708" s="29" t="str">
        <f>VLOOKUP(B1708,辅助信息!E:M,9,FALSE)</f>
        <v>ZTWM-CDGS-XS-2024-0030-华西集采-简州大道</v>
      </c>
      <c r="R1708" s="29" t="str">
        <f>_xlfn._xlws.FILTER(辅助信息!D:D,辅助信息!E:E=B1708)</f>
        <v>华西简阳西城嘉苑</v>
      </c>
    </row>
    <row r="1709" hidden="1" spans="2:18">
      <c r="B1709" s="122" t="s">
        <v>81</v>
      </c>
      <c r="C1709" s="72">
        <v>45812</v>
      </c>
      <c r="D1709" s="122" t="str">
        <f>VLOOKUP(B1709,辅助信息!E:K,7,FALSE)</f>
        <v>JWDDCD2025060900080</v>
      </c>
      <c r="E1709" s="122" t="str">
        <f>VLOOKUP(F1709,辅助信息!A:B,2,FALSE)</f>
        <v>盘螺</v>
      </c>
      <c r="F1709" s="122" t="s">
        <v>40</v>
      </c>
      <c r="G1709" s="123">
        <v>3</v>
      </c>
      <c r="H1709" s="123">
        <f>_xlfn.XLOOKUP(C1709&amp;F1709&amp;I1709&amp;J1709,'[1]2025年已发货'!$F:$F&amp;'[1]2025年已发货'!$C:$C&amp;'[1]2025年已发货'!$G:$G&amp;'[1]2025年已发货'!$H:$H,'[1]2025年已发货'!$E:$E,"未发货")</f>
        <v>2.5</v>
      </c>
      <c r="I1709" s="122" t="str">
        <f>VLOOKUP(B1709,辅助信息!E:I,3,FALSE)</f>
        <v>（华西简阳西城嘉苑）四川省成都市简阳市简城街道高屋村</v>
      </c>
      <c r="J1709" s="122" t="str">
        <f>VLOOKUP(B1709,辅助信息!E:I,4,FALSE)</f>
        <v>张瀚镭</v>
      </c>
      <c r="K1709" s="122">
        <f>VLOOKUP(J1709,辅助信息!H:I,2,FALSE)</f>
        <v>15884666220</v>
      </c>
      <c r="L1709" s="124" t="str">
        <f>VLOOKUP(B1709,辅助信息!E:J,6,FALSE)</f>
        <v>现场禁止使用氢能源挂车！优先威钢发货,我方卸车,新老国标钢厂不加价可直发，因陕钢多次出现磅差，项目拒绝使用</v>
      </c>
      <c r="M1709" s="106">
        <v>45813</v>
      </c>
      <c r="O1709" s="64">
        <f ca="1" t="shared" si="95"/>
        <v>0</v>
      </c>
      <c r="P1709" s="64">
        <f ca="1" t="shared" si="96"/>
        <v>158</v>
      </c>
      <c r="Q1709" s="29" t="str">
        <f>VLOOKUP(B1709,辅助信息!E:M,9,FALSE)</f>
        <v>ZTWM-CDGS-XS-2024-0030-华西集采-简州大道</v>
      </c>
      <c r="R1709" s="29" t="str">
        <f>_xlfn._xlws.FILTER(辅助信息!D:D,辅助信息!E:E=B1709)</f>
        <v>华西简阳西城嘉苑</v>
      </c>
    </row>
    <row r="1710" hidden="1" spans="2:18">
      <c r="B1710" s="122" t="s">
        <v>81</v>
      </c>
      <c r="C1710" s="72">
        <v>45812</v>
      </c>
      <c r="D1710" s="122" t="str">
        <f>VLOOKUP(B1710,辅助信息!E:K,7,FALSE)</f>
        <v>JWDDCD2025060900080</v>
      </c>
      <c r="E1710" s="122" t="str">
        <f>VLOOKUP(F1710,辅助信息!A:B,2,FALSE)</f>
        <v>盘螺</v>
      </c>
      <c r="F1710" s="122" t="s">
        <v>41</v>
      </c>
      <c r="G1710" s="123">
        <v>12</v>
      </c>
      <c r="H1710" s="123">
        <f>_xlfn.XLOOKUP(C1710&amp;F1710&amp;I1710&amp;J1710,'[1]2025年已发货'!$F:$F&amp;'[1]2025年已发货'!$C:$C&amp;'[1]2025年已发货'!$G:$G&amp;'[1]2025年已发货'!$H:$H,'[1]2025年已发货'!$E:$E,"未发货")</f>
        <v>12</v>
      </c>
      <c r="I1710" s="122" t="str">
        <f>VLOOKUP(B1710,辅助信息!E:I,3,FALSE)</f>
        <v>（华西简阳西城嘉苑）四川省成都市简阳市简城街道高屋村</v>
      </c>
      <c r="J1710" s="122" t="str">
        <f>VLOOKUP(B1710,辅助信息!E:I,4,FALSE)</f>
        <v>张瀚镭</v>
      </c>
      <c r="K1710" s="122">
        <f>VLOOKUP(J1710,辅助信息!H:I,2,FALSE)</f>
        <v>15884666220</v>
      </c>
      <c r="L1710" s="124" t="str">
        <f>VLOOKUP(B1710,辅助信息!E:J,6,FALSE)</f>
        <v>现场禁止使用氢能源挂车！优先威钢发货,我方卸车,新老国标钢厂不加价可直发，因陕钢多次出现磅差，项目拒绝使用</v>
      </c>
      <c r="M1710" s="106">
        <v>45813</v>
      </c>
      <c r="O1710" s="64">
        <f ca="1" t="shared" si="95"/>
        <v>0</v>
      </c>
      <c r="P1710" s="64">
        <f ca="1" t="shared" si="96"/>
        <v>158</v>
      </c>
      <c r="Q1710" s="29" t="str">
        <f>VLOOKUP(B1710,辅助信息!E:M,9,FALSE)</f>
        <v>ZTWM-CDGS-XS-2024-0030-华西集采-简州大道</v>
      </c>
      <c r="R1710" s="29" t="str">
        <f>_xlfn._xlws.FILTER(辅助信息!D:D,辅助信息!E:E=B1710)</f>
        <v>华西简阳西城嘉苑</v>
      </c>
    </row>
    <row r="1711" hidden="1" spans="2:18">
      <c r="B1711" s="122" t="s">
        <v>81</v>
      </c>
      <c r="C1711" s="72">
        <v>45812</v>
      </c>
      <c r="D1711" s="122" t="str">
        <f>VLOOKUP(B1711,辅助信息!E:K,7,FALSE)</f>
        <v>JWDDCD2025060900080</v>
      </c>
      <c r="E1711" s="122" t="str">
        <f>VLOOKUP(F1711,辅助信息!A:B,2,FALSE)</f>
        <v>盘螺</v>
      </c>
      <c r="F1711" s="122" t="s">
        <v>26</v>
      </c>
      <c r="G1711" s="123">
        <v>8</v>
      </c>
      <c r="H1711" s="123">
        <f>_xlfn.XLOOKUP(C1711&amp;F1711&amp;I1711&amp;J1711,'[1]2025年已发货'!$F:$F&amp;'[1]2025年已发货'!$C:$C&amp;'[1]2025年已发货'!$G:$G&amp;'[1]2025年已发货'!$H:$H,'[1]2025年已发货'!$E:$E,"未发货")</f>
        <v>7</v>
      </c>
      <c r="I1711" s="122" t="str">
        <f>VLOOKUP(B1711,辅助信息!E:I,3,FALSE)</f>
        <v>（华西简阳西城嘉苑）四川省成都市简阳市简城街道高屋村</v>
      </c>
      <c r="J1711" s="122" t="str">
        <f>VLOOKUP(B1711,辅助信息!E:I,4,FALSE)</f>
        <v>张瀚镭</v>
      </c>
      <c r="K1711" s="122">
        <f>VLOOKUP(J1711,辅助信息!H:I,2,FALSE)</f>
        <v>15884666220</v>
      </c>
      <c r="L1711" s="124" t="str">
        <f>VLOOKUP(B1711,辅助信息!E:J,6,FALSE)</f>
        <v>现场禁止使用氢能源挂车！优先威钢发货,我方卸车,新老国标钢厂不加价可直发，因陕钢多次出现磅差，项目拒绝使用</v>
      </c>
      <c r="M1711" s="106">
        <v>45813</v>
      </c>
      <c r="O1711" s="64">
        <f ca="1" t="shared" si="95"/>
        <v>0</v>
      </c>
      <c r="P1711" s="64">
        <f ca="1" t="shared" si="96"/>
        <v>158</v>
      </c>
      <c r="Q1711" s="29" t="str">
        <f>VLOOKUP(B1711,辅助信息!E:M,9,FALSE)</f>
        <v>ZTWM-CDGS-XS-2024-0030-华西集采-简州大道</v>
      </c>
      <c r="R1711" s="29" t="str">
        <f>_xlfn._xlws.FILTER(辅助信息!D:D,辅助信息!E:E=B1711)</f>
        <v>华西简阳西城嘉苑</v>
      </c>
    </row>
    <row r="1712" hidden="1" spans="2:18">
      <c r="B1712" s="122" t="s">
        <v>81</v>
      </c>
      <c r="C1712" s="72">
        <v>45812</v>
      </c>
      <c r="D1712" s="122" t="str">
        <f>VLOOKUP(B1712,辅助信息!E:K,7,FALSE)</f>
        <v>JWDDCD2025060900080</v>
      </c>
      <c r="E1712" s="122" t="str">
        <f>VLOOKUP(F1712,辅助信息!A:B,2,FALSE)</f>
        <v>螺纹钢</v>
      </c>
      <c r="F1712" s="122" t="s">
        <v>19</v>
      </c>
      <c r="G1712" s="123">
        <v>72</v>
      </c>
      <c r="H1712" s="123">
        <v>62</v>
      </c>
      <c r="I1712" s="122" t="str">
        <f>VLOOKUP(B1712,辅助信息!E:I,3,FALSE)</f>
        <v>（华西简阳西城嘉苑）四川省成都市简阳市简城街道高屋村</v>
      </c>
      <c r="J1712" s="122" t="str">
        <f>VLOOKUP(B1712,辅助信息!E:I,4,FALSE)</f>
        <v>张瀚镭</v>
      </c>
      <c r="K1712" s="122">
        <f>VLOOKUP(J1712,辅助信息!H:I,2,FALSE)</f>
        <v>15884666220</v>
      </c>
      <c r="L1712" s="124" t="str">
        <f>VLOOKUP(B1712,辅助信息!E:J,6,FALSE)</f>
        <v>现场禁止使用氢能源挂车！优先威钢发货,我方卸车,新老国标钢厂不加价可直发，因陕钢多次出现磅差，项目拒绝使用</v>
      </c>
      <c r="M1712" s="106">
        <v>45813</v>
      </c>
      <c r="O1712" s="64">
        <f ca="1" t="shared" si="95"/>
        <v>0</v>
      </c>
      <c r="P1712" s="64">
        <f ca="1" t="shared" si="96"/>
        <v>158</v>
      </c>
      <c r="Q1712" s="29" t="str">
        <f>VLOOKUP(B1712,辅助信息!E:M,9,FALSE)</f>
        <v>ZTWM-CDGS-XS-2024-0030-华西集采-简州大道</v>
      </c>
      <c r="R1712" s="29" t="str">
        <f>_xlfn._xlws.FILTER(辅助信息!D:D,辅助信息!E:E=B1712)</f>
        <v>华西简阳西城嘉苑</v>
      </c>
    </row>
    <row r="1713" hidden="1" spans="2:18">
      <c r="B1713" s="122" t="s">
        <v>81</v>
      </c>
      <c r="C1713" s="72">
        <v>45812</v>
      </c>
      <c r="D1713" s="122" t="str">
        <f>VLOOKUP(B1713,辅助信息!E:K,7,FALSE)</f>
        <v>JWDDCD2025060900080</v>
      </c>
      <c r="E1713" s="122" t="str">
        <f>VLOOKUP(F1713,辅助信息!A:B,2,FALSE)</f>
        <v>螺纹钢</v>
      </c>
      <c r="F1713" s="122" t="s">
        <v>32</v>
      </c>
      <c r="G1713" s="123">
        <v>12</v>
      </c>
      <c r="H1713" s="123">
        <f>_xlfn.XLOOKUP(C1713&amp;F1713&amp;I1713&amp;J1713,'[1]2025年已发货'!$F:$F&amp;'[1]2025年已发货'!$C:$C&amp;'[1]2025年已发货'!$G:$G&amp;'[1]2025年已发货'!$H:$H,'[1]2025年已发货'!$E:$E,"未发货")</f>
        <v>12</v>
      </c>
      <c r="I1713" s="122" t="str">
        <f>VLOOKUP(B1713,辅助信息!E:I,3,FALSE)</f>
        <v>（华西简阳西城嘉苑）四川省成都市简阳市简城街道高屋村</v>
      </c>
      <c r="J1713" s="122" t="str">
        <f>VLOOKUP(B1713,辅助信息!E:I,4,FALSE)</f>
        <v>张瀚镭</v>
      </c>
      <c r="K1713" s="122">
        <f>VLOOKUP(J1713,辅助信息!H:I,2,FALSE)</f>
        <v>15884666220</v>
      </c>
      <c r="L1713" s="124" t="str">
        <f>VLOOKUP(B1713,辅助信息!E:J,6,FALSE)</f>
        <v>现场禁止使用氢能源挂车！优先威钢发货,我方卸车,新老国标钢厂不加价可直发，因陕钢多次出现磅差，项目拒绝使用</v>
      </c>
      <c r="M1713" s="106">
        <v>45813</v>
      </c>
      <c r="O1713" s="64">
        <f ca="1" t="shared" si="95"/>
        <v>0</v>
      </c>
      <c r="P1713" s="64">
        <f ca="1" t="shared" si="96"/>
        <v>158</v>
      </c>
      <c r="Q1713" s="29" t="str">
        <f>VLOOKUP(B1713,辅助信息!E:M,9,FALSE)</f>
        <v>ZTWM-CDGS-XS-2024-0030-华西集采-简州大道</v>
      </c>
      <c r="R1713" s="29" t="str">
        <f>_xlfn._xlws.FILTER(辅助信息!D:D,辅助信息!E:E=B1713)</f>
        <v>华西简阳西城嘉苑</v>
      </c>
    </row>
    <row r="1714" hidden="1" spans="2:18">
      <c r="B1714" s="122" t="s">
        <v>81</v>
      </c>
      <c r="C1714" s="72">
        <v>45812</v>
      </c>
      <c r="D1714" s="122" t="str">
        <f>VLOOKUP(B1714,辅助信息!E:K,7,FALSE)</f>
        <v>JWDDCD2025060900080</v>
      </c>
      <c r="E1714" s="122" t="str">
        <f>VLOOKUP(F1714,辅助信息!A:B,2,FALSE)</f>
        <v>螺纹钢</v>
      </c>
      <c r="F1714" s="122" t="s">
        <v>30</v>
      </c>
      <c r="G1714" s="123">
        <v>7</v>
      </c>
      <c r="H1714" s="123">
        <f>_xlfn.XLOOKUP(C1714&amp;F1714&amp;I1714&amp;J1714,'[1]2025年已发货'!$F:$F&amp;'[1]2025年已发货'!$C:$C&amp;'[1]2025年已发货'!$G:$G&amp;'[1]2025年已发货'!$H:$H,'[1]2025年已发货'!$E:$E,"未发货")</f>
        <v>6</v>
      </c>
      <c r="I1714" s="122" t="str">
        <f>VLOOKUP(B1714,辅助信息!E:I,3,FALSE)</f>
        <v>（华西简阳西城嘉苑）四川省成都市简阳市简城街道高屋村</v>
      </c>
      <c r="J1714" s="122" t="str">
        <f>VLOOKUP(B1714,辅助信息!E:I,4,FALSE)</f>
        <v>张瀚镭</v>
      </c>
      <c r="K1714" s="122">
        <f>VLOOKUP(J1714,辅助信息!H:I,2,FALSE)</f>
        <v>15884666220</v>
      </c>
      <c r="L1714" s="124" t="str">
        <f>VLOOKUP(B1714,辅助信息!E:J,6,FALSE)</f>
        <v>现场禁止使用氢能源挂车！优先威钢发货,我方卸车,新老国标钢厂不加价可直发，因陕钢多次出现磅差，项目拒绝使用</v>
      </c>
      <c r="M1714" s="106">
        <v>45813</v>
      </c>
      <c r="O1714" s="64">
        <f ca="1" t="shared" si="95"/>
        <v>0</v>
      </c>
      <c r="P1714" s="64">
        <f ca="1" t="shared" si="96"/>
        <v>158</v>
      </c>
      <c r="Q1714" s="29" t="str">
        <f>VLOOKUP(B1714,辅助信息!E:M,9,FALSE)</f>
        <v>ZTWM-CDGS-XS-2024-0030-华西集采-简州大道</v>
      </c>
      <c r="R1714" s="29" t="str">
        <f>_xlfn._xlws.FILTER(辅助信息!D:D,辅助信息!E:E=B1714)</f>
        <v>华西简阳西城嘉苑</v>
      </c>
    </row>
    <row r="1715" hidden="1" spans="2:18">
      <c r="B1715" s="122" t="s">
        <v>81</v>
      </c>
      <c r="C1715" s="72">
        <v>45812</v>
      </c>
      <c r="D1715" s="122" t="str">
        <f>VLOOKUP(B1715,辅助信息!E:K,7,FALSE)</f>
        <v>JWDDCD2025060900080</v>
      </c>
      <c r="E1715" s="122" t="str">
        <f>VLOOKUP(F1715,辅助信息!A:B,2,FALSE)</f>
        <v>螺纹钢</v>
      </c>
      <c r="F1715" s="122" t="s">
        <v>33</v>
      </c>
      <c r="G1715" s="123">
        <v>18</v>
      </c>
      <c r="H1715" s="123">
        <f>_xlfn.XLOOKUP(C1715&amp;F1715&amp;I1715&amp;J1715,'[1]2025年已发货'!$F:$F&amp;'[1]2025年已发货'!$C:$C&amp;'[1]2025年已发货'!$G:$G&amp;'[1]2025年已发货'!$H:$H,'[1]2025年已发货'!$E:$E,"未发货")</f>
        <v>18</v>
      </c>
      <c r="I1715" s="122" t="str">
        <f>VLOOKUP(B1715,辅助信息!E:I,3,FALSE)</f>
        <v>（华西简阳西城嘉苑）四川省成都市简阳市简城街道高屋村</v>
      </c>
      <c r="J1715" s="122" t="str">
        <f>VLOOKUP(B1715,辅助信息!E:I,4,FALSE)</f>
        <v>张瀚镭</v>
      </c>
      <c r="K1715" s="122">
        <f>VLOOKUP(J1715,辅助信息!H:I,2,FALSE)</f>
        <v>15884666220</v>
      </c>
      <c r="L1715" s="124" t="str">
        <f>VLOOKUP(B1715,辅助信息!E:J,6,FALSE)</f>
        <v>现场禁止使用氢能源挂车！优先威钢发货,我方卸车,新老国标钢厂不加价可直发，因陕钢多次出现磅差，项目拒绝使用</v>
      </c>
      <c r="M1715" s="106">
        <v>45813</v>
      </c>
      <c r="O1715" s="64">
        <f ca="1" t="shared" si="95"/>
        <v>0</v>
      </c>
      <c r="P1715" s="64">
        <f ca="1" t="shared" si="96"/>
        <v>158</v>
      </c>
      <c r="Q1715" s="29" t="str">
        <f>VLOOKUP(B1715,辅助信息!E:M,9,FALSE)</f>
        <v>ZTWM-CDGS-XS-2024-0030-华西集采-简州大道</v>
      </c>
      <c r="R1715" s="29" t="str">
        <f>_xlfn._xlws.FILTER(辅助信息!D:D,辅助信息!E:E=B1715)</f>
        <v>华西简阳西城嘉苑</v>
      </c>
    </row>
    <row r="1716" hidden="1" spans="2:18">
      <c r="B1716" s="122" t="s">
        <v>81</v>
      </c>
      <c r="C1716" s="72">
        <v>45812</v>
      </c>
      <c r="D1716" s="122" t="str">
        <f>VLOOKUP(B1716,辅助信息!E:K,7,FALSE)</f>
        <v>JWDDCD2025060900080</v>
      </c>
      <c r="E1716" s="122" t="str">
        <f>VLOOKUP(F1716,辅助信息!A:B,2,FALSE)</f>
        <v>螺纹钢</v>
      </c>
      <c r="F1716" s="122" t="s">
        <v>28</v>
      </c>
      <c r="G1716" s="123">
        <v>8</v>
      </c>
      <c r="H1716" s="123">
        <f>_xlfn.XLOOKUP(C1716&amp;F1716&amp;I1716&amp;J1716,'[1]2025年已发货'!$F:$F&amp;'[1]2025年已发货'!$C:$C&amp;'[1]2025年已发货'!$G:$G&amp;'[1]2025年已发货'!$H:$H,'[1]2025年已发货'!$E:$E,"未发货")</f>
        <v>8</v>
      </c>
      <c r="I1716" s="122" t="str">
        <f>VLOOKUP(B1716,辅助信息!E:I,3,FALSE)</f>
        <v>（华西简阳西城嘉苑）四川省成都市简阳市简城街道高屋村</v>
      </c>
      <c r="J1716" s="122" t="str">
        <f>VLOOKUP(B1716,辅助信息!E:I,4,FALSE)</f>
        <v>张瀚镭</v>
      </c>
      <c r="K1716" s="122">
        <f>VLOOKUP(J1716,辅助信息!H:I,2,FALSE)</f>
        <v>15884666220</v>
      </c>
      <c r="L1716" s="124" t="str">
        <f>VLOOKUP(B1716,辅助信息!E:J,6,FALSE)</f>
        <v>现场禁止使用氢能源挂车！优先威钢发货,我方卸车,新老国标钢厂不加价可直发，因陕钢多次出现磅差，项目拒绝使用</v>
      </c>
      <c r="M1716" s="106">
        <v>45813</v>
      </c>
      <c r="O1716" s="64">
        <f ca="1" t="shared" si="95"/>
        <v>0</v>
      </c>
      <c r="P1716" s="64">
        <f ca="1" t="shared" si="96"/>
        <v>158</v>
      </c>
      <c r="Q1716" s="29" t="str">
        <f>VLOOKUP(B1716,辅助信息!E:M,9,FALSE)</f>
        <v>ZTWM-CDGS-XS-2024-0030-华西集采-简州大道</v>
      </c>
      <c r="R1716" s="29" t="str">
        <f>_xlfn._xlws.FILTER(辅助信息!D:D,辅助信息!E:E=B1716)</f>
        <v>华西简阳西城嘉苑</v>
      </c>
    </row>
    <row r="1717" hidden="1" spans="2:18">
      <c r="B1717" s="122" t="s">
        <v>81</v>
      </c>
      <c r="C1717" s="72">
        <v>45812</v>
      </c>
      <c r="D1717" s="122" t="str">
        <f>VLOOKUP(B1717,辅助信息!E:K,7,FALSE)</f>
        <v>JWDDCD2025060900080</v>
      </c>
      <c r="E1717" s="122" t="str">
        <f>VLOOKUP(F1717,辅助信息!A:B,2,FALSE)</f>
        <v>螺纹钢</v>
      </c>
      <c r="F1717" s="122" t="s">
        <v>18</v>
      </c>
      <c r="G1717" s="123">
        <v>13</v>
      </c>
      <c r="H1717" s="123">
        <f>_xlfn.XLOOKUP(C1717&amp;F1717&amp;I1717&amp;J1717,'[1]2025年已发货'!$F:$F&amp;'[1]2025年已发货'!$C:$C&amp;'[1]2025年已发货'!$G:$G&amp;'[1]2025年已发货'!$H:$H,'[1]2025年已发货'!$E:$E,"未发货")</f>
        <v>12</v>
      </c>
      <c r="I1717" s="122" t="str">
        <f>VLOOKUP(B1717,辅助信息!E:I,3,FALSE)</f>
        <v>（华西简阳西城嘉苑）四川省成都市简阳市简城街道高屋村</v>
      </c>
      <c r="J1717" s="122" t="str">
        <f>VLOOKUP(B1717,辅助信息!E:I,4,FALSE)</f>
        <v>张瀚镭</v>
      </c>
      <c r="K1717" s="122">
        <f>VLOOKUP(J1717,辅助信息!H:I,2,FALSE)</f>
        <v>15884666220</v>
      </c>
      <c r="L1717" s="124" t="str">
        <f>VLOOKUP(B1717,辅助信息!E:J,6,FALSE)</f>
        <v>现场禁止使用氢能源挂车！优先威钢发货,我方卸车,新老国标钢厂不加价可直发，因陕钢多次出现磅差，项目拒绝使用</v>
      </c>
      <c r="M1717" s="106">
        <v>45813</v>
      </c>
      <c r="O1717" s="64">
        <f ca="1" t="shared" si="95"/>
        <v>0</v>
      </c>
      <c r="P1717" s="64">
        <f ca="1" t="shared" si="96"/>
        <v>158</v>
      </c>
      <c r="Q1717" s="29" t="str">
        <f>VLOOKUP(B1717,辅助信息!E:M,9,FALSE)</f>
        <v>ZTWM-CDGS-XS-2024-0030-华西集采-简州大道</v>
      </c>
      <c r="R1717" s="29" t="str">
        <f>_xlfn._xlws.FILTER(辅助信息!D:D,辅助信息!E:E=B1717)</f>
        <v>华西简阳西城嘉苑</v>
      </c>
    </row>
    <row r="1718" hidden="1" spans="2:18">
      <c r="B1718" s="122" t="s">
        <v>81</v>
      </c>
      <c r="C1718" s="72">
        <v>45812</v>
      </c>
      <c r="D1718" s="122" t="str">
        <f>VLOOKUP(B1718,辅助信息!E:K,7,FALSE)</f>
        <v>JWDDCD2025060900080</v>
      </c>
      <c r="E1718" s="122" t="str">
        <f>VLOOKUP(F1718,辅助信息!A:B,2,FALSE)</f>
        <v>螺纹钢</v>
      </c>
      <c r="F1718" s="122" t="s">
        <v>46</v>
      </c>
      <c r="G1718" s="123">
        <v>5</v>
      </c>
      <c r="H1718" s="123">
        <f>_xlfn.XLOOKUP(C1718&amp;F1718&amp;I1718&amp;J1718,'[1]2025年已发货'!$F:$F&amp;'[1]2025年已发货'!$C:$C&amp;'[1]2025年已发货'!$G:$G&amp;'[1]2025年已发货'!$H:$H,'[1]2025年已发货'!$E:$E,"未发货")</f>
        <v>5</v>
      </c>
      <c r="I1718" s="122" t="str">
        <f>VLOOKUP(B1718,辅助信息!E:I,3,FALSE)</f>
        <v>（华西简阳西城嘉苑）四川省成都市简阳市简城街道高屋村</v>
      </c>
      <c r="J1718" s="122" t="str">
        <f>VLOOKUP(B1718,辅助信息!E:I,4,FALSE)</f>
        <v>张瀚镭</v>
      </c>
      <c r="K1718" s="122">
        <f>VLOOKUP(J1718,辅助信息!H:I,2,FALSE)</f>
        <v>15884666220</v>
      </c>
      <c r="L1718" s="124" t="str">
        <f>VLOOKUP(B1718,辅助信息!E:J,6,FALSE)</f>
        <v>现场禁止使用氢能源挂车！优先威钢发货,我方卸车,新老国标钢厂不加价可直发，因陕钢多次出现磅差，项目拒绝使用</v>
      </c>
      <c r="M1718" s="106">
        <v>45813</v>
      </c>
      <c r="O1718" s="64">
        <f ca="1" t="shared" si="95"/>
        <v>0</v>
      </c>
      <c r="P1718" s="64">
        <f ca="1" t="shared" si="96"/>
        <v>158</v>
      </c>
      <c r="Q1718" s="29" t="str">
        <f>VLOOKUP(B1718,辅助信息!E:M,9,FALSE)</f>
        <v>ZTWM-CDGS-XS-2024-0030-华西集采-简州大道</v>
      </c>
      <c r="R1718" s="29" t="str">
        <f>_xlfn._xlws.FILTER(辅助信息!D:D,辅助信息!E:E=B1718)</f>
        <v>华西简阳西城嘉苑</v>
      </c>
    </row>
    <row r="1719" hidden="1" spans="2:18">
      <c r="B1719" s="40" t="s">
        <v>159</v>
      </c>
      <c r="C1719" s="72">
        <v>45812</v>
      </c>
      <c r="D1719" s="122" t="str">
        <f>VLOOKUP(B1719,辅助信息!E:K,7,FALSE)</f>
        <v>JWDDCD2025052800131</v>
      </c>
      <c r="E1719" s="122" t="str">
        <f>VLOOKUP(F1719,辅助信息!A:B,2,FALSE)</f>
        <v>高线</v>
      </c>
      <c r="F1719" s="40" t="s">
        <v>57</v>
      </c>
      <c r="G1719" s="123">
        <v>17.5</v>
      </c>
      <c r="H1719" s="123" t="str">
        <f>_xlfn.XLOOKUP(C1719&amp;F1719&amp;I1719&amp;J1719,'[1]2025年已发货'!$F:$F&amp;'[1]2025年已发货'!$C:$C&amp;'[1]2025年已发货'!$G:$G&amp;'[1]2025年已发货'!$H:$H,'[1]2025年已发货'!$E:$E,"未发货")</f>
        <v>未发货</v>
      </c>
      <c r="I1719" s="122" t="str">
        <f>VLOOKUP(B1719,辅助信息!E:I,3,FALSE)</f>
        <v>（商投建工达州中医药科技园-3工区）达州市通川区达州中医药职业学院犀牛大道北段</v>
      </c>
      <c r="J1719" s="122" t="str">
        <f>VLOOKUP(B1719,辅助信息!E:I,4,FALSE)</f>
        <v>程黄刚</v>
      </c>
      <c r="K1719" s="122">
        <f>VLOOKUP(J1719,辅助信息!H:I,2,FALSE)</f>
        <v>15108211617</v>
      </c>
      <c r="L1719" s="124" t="str">
        <f>VLOOKUP(B1719,辅助信息!E:J,6,FALSE)</f>
        <v>控制炉批号！多了现场不收！,优先安排达钢,提前联系到场规格及数量</v>
      </c>
      <c r="M1719" s="106">
        <v>45813</v>
      </c>
      <c r="O1719" s="64">
        <f ca="1" t="shared" si="95"/>
        <v>0</v>
      </c>
      <c r="P1719" s="64">
        <f ca="1" t="shared" si="96"/>
        <v>158</v>
      </c>
      <c r="Q1719" s="29" t="str">
        <f>VLOOKUP(B1719,辅助信息!E:M,9,FALSE)</f>
        <v>ZTWM-CDGS-XS-2024-0134-商投建工达州中医药科技成果示范园项目</v>
      </c>
      <c r="R1719" s="29" t="str">
        <f>_xlfn._xlws.FILTER(辅助信息!D:D,辅助信息!E:E=B1719)</f>
        <v>商投建工达州中医药科技园</v>
      </c>
    </row>
    <row r="1720" hidden="1" spans="2:18">
      <c r="B1720" s="40" t="s">
        <v>159</v>
      </c>
      <c r="C1720" s="72">
        <v>45812</v>
      </c>
      <c r="D1720" s="122" t="str">
        <f>VLOOKUP(B1720,辅助信息!E:K,7,FALSE)</f>
        <v>JWDDCD2025052800131</v>
      </c>
      <c r="E1720" s="122" t="str">
        <f>VLOOKUP(F1720,辅助信息!A:B,2,FALSE)</f>
        <v>盘螺</v>
      </c>
      <c r="F1720" s="40" t="s">
        <v>40</v>
      </c>
      <c r="G1720" s="123">
        <v>17.5</v>
      </c>
      <c r="H1720" s="123">
        <f>_xlfn.XLOOKUP(C1720&amp;F1720&amp;I1720&amp;J1720,'[1]2025年已发货'!$F:$F&amp;'[1]2025年已发货'!$C:$C&amp;'[1]2025年已发货'!$G:$G&amp;'[1]2025年已发货'!$H:$H,'[1]2025年已发货'!$E:$E,"未发货")</f>
        <v>17</v>
      </c>
      <c r="I1720" s="122" t="str">
        <f>VLOOKUP(B1720,辅助信息!E:I,3,FALSE)</f>
        <v>（商投建工达州中医药科技园-3工区）达州市通川区达州中医药职业学院犀牛大道北段</v>
      </c>
      <c r="J1720" s="122" t="str">
        <f>VLOOKUP(B1720,辅助信息!E:I,4,FALSE)</f>
        <v>程黄刚</v>
      </c>
      <c r="K1720" s="122">
        <f>VLOOKUP(J1720,辅助信息!H:I,2,FALSE)</f>
        <v>15108211617</v>
      </c>
      <c r="L1720" s="124" t="str">
        <f>VLOOKUP(B1720,辅助信息!E:J,6,FALSE)</f>
        <v>控制炉批号！多了现场不收！,优先安排达钢,提前联系到场规格及数量</v>
      </c>
      <c r="M1720" s="106">
        <v>45813</v>
      </c>
      <c r="O1720" s="64">
        <f ca="1" t="shared" si="95"/>
        <v>0</v>
      </c>
      <c r="P1720" s="64">
        <f ca="1" t="shared" si="96"/>
        <v>158</v>
      </c>
      <c r="Q1720" s="29" t="str">
        <f>VLOOKUP(B1720,辅助信息!E:M,9,FALSE)</f>
        <v>ZTWM-CDGS-XS-2024-0134-商投建工达州中医药科技成果示范园项目</v>
      </c>
      <c r="R1720" s="29" t="str">
        <f>_xlfn._xlws.FILTER(辅助信息!D:D,辅助信息!E:E=B1720)</f>
        <v>商投建工达州中医药科技园</v>
      </c>
    </row>
    <row r="1721" hidden="1" spans="2:18">
      <c r="B1721" s="40" t="s">
        <v>159</v>
      </c>
      <c r="C1721" s="72">
        <v>45812</v>
      </c>
      <c r="D1721" s="122" t="str">
        <f>VLOOKUP(B1721,辅助信息!E:K,7,FALSE)</f>
        <v>JWDDCD2025052800131</v>
      </c>
      <c r="E1721" s="122" t="str">
        <f>VLOOKUP(F1721,辅助信息!A:B,2,FALSE)</f>
        <v>盘螺</v>
      </c>
      <c r="F1721" s="40" t="s">
        <v>41</v>
      </c>
      <c r="G1721" s="123">
        <v>25</v>
      </c>
      <c r="H1721" s="123">
        <f>_xlfn.XLOOKUP(C1721&amp;F1721&amp;I1721&amp;J1721,'[1]2025年已发货'!$F:$F&amp;'[1]2025年已发货'!$C:$C&amp;'[1]2025年已发货'!$G:$G&amp;'[1]2025年已发货'!$H:$H,'[1]2025年已发货'!$E:$E,"未发货")</f>
        <v>25</v>
      </c>
      <c r="I1721" s="122" t="str">
        <f>VLOOKUP(B1721,辅助信息!E:I,3,FALSE)</f>
        <v>（商投建工达州中医药科技园-3工区）达州市通川区达州中医药职业学院犀牛大道北段</v>
      </c>
      <c r="J1721" s="122" t="str">
        <f>VLOOKUP(B1721,辅助信息!E:I,4,FALSE)</f>
        <v>程黄刚</v>
      </c>
      <c r="K1721" s="122">
        <f>VLOOKUP(J1721,辅助信息!H:I,2,FALSE)</f>
        <v>15108211617</v>
      </c>
      <c r="L1721" s="124" t="str">
        <f>VLOOKUP(B1721,辅助信息!E:J,6,FALSE)</f>
        <v>控制炉批号！多了现场不收！,优先安排达钢,提前联系到场规格及数量</v>
      </c>
      <c r="M1721" s="106">
        <v>45813</v>
      </c>
      <c r="O1721" s="64">
        <f ca="1" t="shared" si="95"/>
        <v>0</v>
      </c>
      <c r="P1721" s="64">
        <f ca="1" t="shared" si="96"/>
        <v>158</v>
      </c>
      <c r="Q1721" s="29" t="str">
        <f>VLOOKUP(B1721,辅助信息!E:M,9,FALSE)</f>
        <v>ZTWM-CDGS-XS-2024-0134-商投建工达州中医药科技成果示范园项目</v>
      </c>
      <c r="R1721" s="29" t="str">
        <f>_xlfn._xlws.FILTER(辅助信息!D:D,辅助信息!E:E=B1721)</f>
        <v>商投建工达州中医药科技园</v>
      </c>
    </row>
    <row r="1722" hidden="1" spans="2:18">
      <c r="B1722" s="40" t="s">
        <v>159</v>
      </c>
      <c r="C1722" s="72">
        <v>45812</v>
      </c>
      <c r="D1722" s="122" t="str">
        <f>VLOOKUP(B1722,辅助信息!E:K,7,FALSE)</f>
        <v>JWDDCD2025052800131</v>
      </c>
      <c r="E1722" s="122" t="str">
        <f>VLOOKUP(F1722,辅助信息!A:B,2,FALSE)</f>
        <v>螺纹钢</v>
      </c>
      <c r="F1722" s="40" t="s">
        <v>30</v>
      </c>
      <c r="G1722" s="123">
        <v>6</v>
      </c>
      <c r="H1722" s="123">
        <f>_xlfn.XLOOKUP(C1722&amp;F1722&amp;I1722&amp;J1722,'[1]2025年已发货'!$F:$F&amp;'[1]2025年已发货'!$C:$C&amp;'[1]2025年已发货'!$G:$G&amp;'[1]2025年已发货'!$H:$H,'[1]2025年已发货'!$E:$E,"未发货")</f>
        <v>6</v>
      </c>
      <c r="I1722" s="122" t="str">
        <f>VLOOKUP(B1722,辅助信息!E:I,3,FALSE)</f>
        <v>（商投建工达州中医药科技园-3工区）达州市通川区达州中医药职业学院犀牛大道北段</v>
      </c>
      <c r="J1722" s="122" t="str">
        <f>VLOOKUP(B1722,辅助信息!E:I,4,FALSE)</f>
        <v>程黄刚</v>
      </c>
      <c r="K1722" s="122">
        <f>VLOOKUP(J1722,辅助信息!H:I,2,FALSE)</f>
        <v>15108211617</v>
      </c>
      <c r="L1722" s="124" t="str">
        <f>VLOOKUP(B1722,辅助信息!E:J,6,FALSE)</f>
        <v>控制炉批号！多了现场不收！,优先安排达钢,提前联系到场规格及数量</v>
      </c>
      <c r="M1722" s="106">
        <v>45813</v>
      </c>
      <c r="O1722" s="64">
        <f ca="1" t="shared" si="95"/>
        <v>0</v>
      </c>
      <c r="P1722" s="64">
        <f ca="1" t="shared" si="96"/>
        <v>158</v>
      </c>
      <c r="Q1722" s="29" t="str">
        <f>VLOOKUP(B1722,辅助信息!E:M,9,FALSE)</f>
        <v>ZTWM-CDGS-XS-2024-0134-商投建工达州中医药科技成果示范园项目</v>
      </c>
      <c r="R1722" s="29" t="str">
        <f>_xlfn._xlws.FILTER(辅助信息!D:D,辅助信息!E:E=B1722)</f>
        <v>商投建工达州中医药科技园</v>
      </c>
    </row>
    <row r="1723" hidden="1" spans="2:18">
      <c r="B1723" s="40" t="s">
        <v>159</v>
      </c>
      <c r="C1723" s="72">
        <v>45812</v>
      </c>
      <c r="D1723" s="122" t="str">
        <f>VLOOKUP(B1723,辅助信息!E:K,7,FALSE)</f>
        <v>JWDDCD2025052800131</v>
      </c>
      <c r="E1723" s="122" t="str">
        <f>VLOOKUP(F1723,辅助信息!A:B,2,FALSE)</f>
        <v>螺纹钢</v>
      </c>
      <c r="F1723" s="40" t="s">
        <v>66</v>
      </c>
      <c r="G1723" s="123">
        <v>6</v>
      </c>
      <c r="H1723" s="123" t="str">
        <f>_xlfn.XLOOKUP(C1723&amp;F1723&amp;I1723&amp;J1723,'[1]2025年已发货'!$F:$F&amp;'[1]2025年已发货'!$C:$C&amp;'[1]2025年已发货'!$G:$G&amp;'[1]2025年已发货'!$H:$H,'[1]2025年已发货'!$E:$E,"未发货")</f>
        <v>未发货</v>
      </c>
      <c r="I1723" s="122" t="str">
        <f>VLOOKUP(B1723,辅助信息!E:I,3,FALSE)</f>
        <v>（商投建工达州中医药科技园-3工区）达州市通川区达州中医药职业学院犀牛大道北段</v>
      </c>
      <c r="J1723" s="122" t="str">
        <f>VLOOKUP(B1723,辅助信息!E:I,4,FALSE)</f>
        <v>程黄刚</v>
      </c>
      <c r="K1723" s="122">
        <f>VLOOKUP(J1723,辅助信息!H:I,2,FALSE)</f>
        <v>15108211617</v>
      </c>
      <c r="L1723" s="124" t="str">
        <f>VLOOKUP(B1723,辅助信息!E:J,6,FALSE)</f>
        <v>控制炉批号！多了现场不收！,优先安排达钢,提前联系到场规格及数量</v>
      </c>
      <c r="M1723" s="106">
        <v>45813</v>
      </c>
      <c r="O1723" s="64">
        <f ca="1" t="shared" si="95"/>
        <v>0</v>
      </c>
      <c r="P1723" s="64">
        <f ca="1" t="shared" si="96"/>
        <v>158</v>
      </c>
      <c r="Q1723" s="29" t="str">
        <f>VLOOKUP(B1723,辅助信息!E:M,9,FALSE)</f>
        <v>ZTWM-CDGS-XS-2024-0134-商投建工达州中医药科技成果示范园项目</v>
      </c>
      <c r="R1723" s="29" t="str">
        <f>_xlfn._xlws.FILTER(辅助信息!D:D,辅助信息!E:E=B1723)</f>
        <v>商投建工达州中医药科技园</v>
      </c>
    </row>
    <row r="1724" hidden="1" spans="2:18">
      <c r="B1724" s="40" t="s">
        <v>159</v>
      </c>
      <c r="C1724" s="72">
        <v>45812</v>
      </c>
      <c r="D1724" s="122" t="str">
        <f>VLOOKUP(B1724,辅助信息!E:K,7,FALSE)</f>
        <v>JWDDCD2025052800131</v>
      </c>
      <c r="E1724" s="122" t="str">
        <f>VLOOKUP(F1724,辅助信息!A:B,2,FALSE)</f>
        <v>螺纹钢</v>
      </c>
      <c r="F1724" s="40" t="s">
        <v>82</v>
      </c>
      <c r="G1724" s="123">
        <v>3</v>
      </c>
      <c r="H1724" s="123" t="str">
        <f>_xlfn.XLOOKUP(C1724&amp;F1724&amp;I1724&amp;J1724,'[1]2025年已发货'!$F:$F&amp;'[1]2025年已发货'!$C:$C&amp;'[1]2025年已发货'!$G:$G&amp;'[1]2025年已发货'!$H:$H,'[1]2025年已发货'!$E:$E,"未发货")</f>
        <v>未发货</v>
      </c>
      <c r="I1724" s="122" t="str">
        <f>VLOOKUP(B1724,辅助信息!E:I,3,FALSE)</f>
        <v>（商投建工达州中医药科技园-3工区）达州市通川区达州中医药职业学院犀牛大道北段</v>
      </c>
      <c r="J1724" s="122" t="str">
        <f>VLOOKUP(B1724,辅助信息!E:I,4,FALSE)</f>
        <v>程黄刚</v>
      </c>
      <c r="K1724" s="122">
        <f>VLOOKUP(J1724,辅助信息!H:I,2,FALSE)</f>
        <v>15108211617</v>
      </c>
      <c r="L1724" s="124" t="str">
        <f>VLOOKUP(B1724,辅助信息!E:J,6,FALSE)</f>
        <v>控制炉批号！多了现场不收！,优先安排达钢,提前联系到场规格及数量</v>
      </c>
      <c r="M1724" s="106">
        <v>45813</v>
      </c>
      <c r="O1724" s="64">
        <f ca="1" t="shared" si="95"/>
        <v>0</v>
      </c>
      <c r="P1724" s="64">
        <f ca="1" t="shared" si="96"/>
        <v>158</v>
      </c>
      <c r="Q1724" s="29" t="str">
        <f>VLOOKUP(B1724,辅助信息!E:M,9,FALSE)</f>
        <v>ZTWM-CDGS-XS-2024-0134-商投建工达州中医药科技成果示范园项目</v>
      </c>
      <c r="R1724" s="29" t="str">
        <f>_xlfn._xlws.FILTER(辅助信息!D:D,辅助信息!E:E=B1724)</f>
        <v>商投建工达州中医药科技园</v>
      </c>
    </row>
    <row r="1725" hidden="1" spans="2:18">
      <c r="B1725" s="40" t="s">
        <v>159</v>
      </c>
      <c r="C1725" s="72">
        <v>45812</v>
      </c>
      <c r="D1725" s="122" t="str">
        <f>VLOOKUP(B1725,辅助信息!E:K,7,FALSE)</f>
        <v>JWDDCD2025052800131</v>
      </c>
      <c r="E1725" s="122" t="str">
        <f>VLOOKUP(F1725,辅助信息!A:B,2,FALSE)</f>
        <v>螺纹钢</v>
      </c>
      <c r="F1725" s="40" t="s">
        <v>45</v>
      </c>
      <c r="G1725" s="123">
        <v>6</v>
      </c>
      <c r="H1725" s="123" t="str">
        <f>_xlfn.XLOOKUP(C1725&amp;F1725&amp;I1725&amp;J1725,'[1]2025年已发货'!$F:$F&amp;'[1]2025年已发货'!$C:$C&amp;'[1]2025年已发货'!$G:$G&amp;'[1]2025年已发货'!$H:$H,'[1]2025年已发货'!$E:$E,"未发货")</f>
        <v>未发货</v>
      </c>
      <c r="I1725" s="122" t="str">
        <f>VLOOKUP(B1725,辅助信息!E:I,3,FALSE)</f>
        <v>（商投建工达州中医药科技园-3工区）达州市通川区达州中医药职业学院犀牛大道北段</v>
      </c>
      <c r="J1725" s="122" t="str">
        <f>VLOOKUP(B1725,辅助信息!E:I,4,FALSE)</f>
        <v>程黄刚</v>
      </c>
      <c r="K1725" s="122">
        <f>VLOOKUP(J1725,辅助信息!H:I,2,FALSE)</f>
        <v>15108211617</v>
      </c>
      <c r="L1725" s="124" t="str">
        <f>VLOOKUP(B1725,辅助信息!E:J,6,FALSE)</f>
        <v>控制炉批号！多了现场不收！,优先安排达钢,提前联系到场规格及数量</v>
      </c>
      <c r="M1725" s="106">
        <v>45813</v>
      </c>
      <c r="O1725" s="64">
        <f ca="1" t="shared" si="95"/>
        <v>0</v>
      </c>
      <c r="P1725" s="64">
        <f ca="1" t="shared" si="96"/>
        <v>158</v>
      </c>
      <c r="Q1725" s="29" t="str">
        <f>VLOOKUP(B1725,辅助信息!E:M,9,FALSE)</f>
        <v>ZTWM-CDGS-XS-2024-0134-商投建工达州中医药科技成果示范园项目</v>
      </c>
      <c r="R1725" s="29" t="str">
        <f>_xlfn._xlws.FILTER(辅助信息!D:D,辅助信息!E:E=B1725)</f>
        <v>商投建工达州中医药科技园</v>
      </c>
    </row>
    <row r="1726" hidden="1" spans="2:18">
      <c r="B1726" s="40" t="s">
        <v>159</v>
      </c>
      <c r="C1726" s="72">
        <v>45812</v>
      </c>
      <c r="D1726" s="122" t="str">
        <f>VLOOKUP(B1726,辅助信息!E:K,7,FALSE)</f>
        <v>JWDDCD2025052800131</v>
      </c>
      <c r="E1726" s="122" t="str">
        <f>VLOOKUP(F1726,辅助信息!A:B,2,FALSE)</f>
        <v>螺纹钢</v>
      </c>
      <c r="F1726" s="40" t="s">
        <v>21</v>
      </c>
      <c r="G1726" s="123">
        <v>9</v>
      </c>
      <c r="H1726" s="123" t="str">
        <f>_xlfn.XLOOKUP(C1726&amp;F1726&amp;I1726&amp;J1726,'[1]2025年已发货'!$F:$F&amp;'[1]2025年已发货'!$C:$C&amp;'[1]2025年已发货'!$G:$G&amp;'[1]2025年已发货'!$H:$H,'[1]2025年已发货'!$E:$E,"未发货")</f>
        <v>未发货</v>
      </c>
      <c r="I1726" s="122" t="str">
        <f>VLOOKUP(B1726,辅助信息!E:I,3,FALSE)</f>
        <v>（商投建工达州中医药科技园-3工区）达州市通川区达州中医药职业学院犀牛大道北段</v>
      </c>
      <c r="J1726" s="122" t="str">
        <f>VLOOKUP(B1726,辅助信息!E:I,4,FALSE)</f>
        <v>程黄刚</v>
      </c>
      <c r="K1726" s="122">
        <f>VLOOKUP(J1726,辅助信息!H:I,2,FALSE)</f>
        <v>15108211617</v>
      </c>
      <c r="L1726" s="124" t="str">
        <f>VLOOKUP(B1726,辅助信息!E:J,6,FALSE)</f>
        <v>控制炉批号！多了现场不收！,优先安排达钢,提前联系到场规格及数量</v>
      </c>
      <c r="M1726" s="106">
        <v>45813</v>
      </c>
      <c r="O1726" s="64">
        <f ca="1" t="shared" si="95"/>
        <v>0</v>
      </c>
      <c r="P1726" s="64">
        <f ca="1" t="shared" si="96"/>
        <v>158</v>
      </c>
      <c r="Q1726" s="29" t="str">
        <f>VLOOKUP(B1726,辅助信息!E:M,9,FALSE)</f>
        <v>ZTWM-CDGS-XS-2024-0134-商投建工达州中医药科技成果示范园项目</v>
      </c>
      <c r="R1726" s="29" t="str">
        <f>_xlfn._xlws.FILTER(辅助信息!D:D,辅助信息!E:E=B1726)</f>
        <v>商投建工达州中医药科技园</v>
      </c>
    </row>
    <row r="1727" hidden="1" spans="2:18">
      <c r="B1727" s="40" t="s">
        <v>159</v>
      </c>
      <c r="C1727" s="72">
        <v>45812</v>
      </c>
      <c r="D1727" s="122" t="str">
        <f>VLOOKUP(B1727,辅助信息!E:K,7,FALSE)</f>
        <v>JWDDCD2025052800131</v>
      </c>
      <c r="E1727" s="122" t="str">
        <f>VLOOKUP(F1727,辅助信息!A:B,2,FALSE)</f>
        <v>螺纹钢</v>
      </c>
      <c r="F1727" s="40" t="s">
        <v>58</v>
      </c>
      <c r="G1727" s="123">
        <v>18</v>
      </c>
      <c r="H1727" s="123">
        <f>_xlfn.XLOOKUP(C1727&amp;F1727&amp;I1727&amp;J1727,'[1]2025年已发货'!$F:$F&amp;'[1]2025年已发货'!$C:$C&amp;'[1]2025年已发货'!$G:$G&amp;'[1]2025年已发货'!$H:$H,'[1]2025年已发货'!$E:$E,"未发货")</f>
        <v>13</v>
      </c>
      <c r="I1727" s="122" t="str">
        <f>VLOOKUP(B1727,辅助信息!E:I,3,FALSE)</f>
        <v>（商投建工达州中医药科技园-3工区）达州市通川区达州中医药职业学院犀牛大道北段</v>
      </c>
      <c r="J1727" s="122" t="str">
        <f>VLOOKUP(B1727,辅助信息!E:I,4,FALSE)</f>
        <v>程黄刚</v>
      </c>
      <c r="K1727" s="122">
        <f>VLOOKUP(J1727,辅助信息!H:I,2,FALSE)</f>
        <v>15108211617</v>
      </c>
      <c r="L1727" s="124" t="str">
        <f>VLOOKUP(B1727,辅助信息!E:J,6,FALSE)</f>
        <v>控制炉批号！多了现场不收！,优先安排达钢,提前联系到场规格及数量</v>
      </c>
      <c r="M1727" s="106">
        <v>45813</v>
      </c>
      <c r="O1727" s="64">
        <f ca="1" t="shared" si="95"/>
        <v>0</v>
      </c>
      <c r="P1727" s="64">
        <f ca="1" t="shared" si="96"/>
        <v>158</v>
      </c>
      <c r="Q1727" s="29" t="str">
        <f>VLOOKUP(B1727,辅助信息!E:M,9,FALSE)</f>
        <v>ZTWM-CDGS-XS-2024-0134-商投建工达州中医药科技成果示范园项目</v>
      </c>
      <c r="R1727" s="29" t="str">
        <f>_xlfn._xlws.FILTER(辅助信息!D:D,辅助信息!E:E=B1727)</f>
        <v>商投建工达州中医药科技园</v>
      </c>
    </row>
    <row r="1728" hidden="1" spans="2:18">
      <c r="B1728" s="40" t="s">
        <v>159</v>
      </c>
      <c r="C1728" s="72">
        <v>45812</v>
      </c>
      <c r="D1728" s="122" t="str">
        <f>VLOOKUP(B1728,辅助信息!E:K,7,FALSE)</f>
        <v>JWDDCD2025052800131</v>
      </c>
      <c r="E1728" s="122" t="str">
        <f>VLOOKUP(F1728,辅助信息!A:B,2,FALSE)</f>
        <v>螺纹钢</v>
      </c>
      <c r="F1728" s="40" t="s">
        <v>46</v>
      </c>
      <c r="G1728" s="123">
        <v>30</v>
      </c>
      <c r="H1728" s="123">
        <f>_xlfn.XLOOKUP(C1728&amp;F1728&amp;I1728&amp;J1728,'[1]2025年已发货'!$F:$F&amp;'[1]2025年已发货'!$C:$C&amp;'[1]2025年已发货'!$G:$G&amp;'[1]2025年已发货'!$H:$H,'[1]2025年已发货'!$E:$E,"未发货")</f>
        <v>22</v>
      </c>
      <c r="I1728" s="122" t="str">
        <f>VLOOKUP(B1728,辅助信息!E:I,3,FALSE)</f>
        <v>（商投建工达州中医药科技园-3工区）达州市通川区达州中医药职业学院犀牛大道北段</v>
      </c>
      <c r="J1728" s="122" t="str">
        <f>VLOOKUP(B1728,辅助信息!E:I,4,FALSE)</f>
        <v>程黄刚</v>
      </c>
      <c r="K1728" s="122">
        <f>VLOOKUP(J1728,辅助信息!H:I,2,FALSE)</f>
        <v>15108211617</v>
      </c>
      <c r="L1728" s="124" t="str">
        <f>VLOOKUP(B1728,辅助信息!E:J,6,FALSE)</f>
        <v>控制炉批号！多了现场不收！,优先安排达钢,提前联系到场规格及数量</v>
      </c>
      <c r="M1728" s="106">
        <v>45813</v>
      </c>
      <c r="O1728" s="64">
        <f ca="1" t="shared" si="95"/>
        <v>0</v>
      </c>
      <c r="P1728" s="64">
        <f ca="1" t="shared" si="96"/>
        <v>158</v>
      </c>
      <c r="Q1728" s="29" t="str">
        <f>VLOOKUP(B1728,辅助信息!E:M,9,FALSE)</f>
        <v>ZTWM-CDGS-XS-2024-0134-商投建工达州中医药科技成果示范园项目</v>
      </c>
      <c r="R1728" s="29" t="str">
        <f>_xlfn._xlws.FILTER(辅助信息!D:D,辅助信息!E:E=B1728)</f>
        <v>商投建工达州中医药科技园</v>
      </c>
    </row>
    <row r="1729" hidden="1" spans="2:18">
      <c r="B1729" s="40" t="s">
        <v>159</v>
      </c>
      <c r="C1729" s="72">
        <v>45812</v>
      </c>
      <c r="D1729" s="122" t="str">
        <f>VLOOKUP(B1729,辅助信息!E:K,7,FALSE)</f>
        <v>JWDDCD2025052800131</v>
      </c>
      <c r="E1729" s="122" t="str">
        <f>VLOOKUP(F1729,辅助信息!A:B,2,FALSE)</f>
        <v>螺纹钢</v>
      </c>
      <c r="F1729" s="40" t="s">
        <v>22</v>
      </c>
      <c r="G1729" s="123">
        <v>9</v>
      </c>
      <c r="H1729" s="123" t="str">
        <f>_xlfn.XLOOKUP(C1729&amp;F1729&amp;I1729&amp;J1729,'[1]2025年已发货'!$F:$F&amp;'[1]2025年已发货'!$C:$C&amp;'[1]2025年已发货'!$G:$G&amp;'[1]2025年已发货'!$H:$H,'[1]2025年已发货'!$E:$E,"未发货")</f>
        <v>未发货</v>
      </c>
      <c r="I1729" s="122" t="str">
        <f>VLOOKUP(B1729,辅助信息!E:I,3,FALSE)</f>
        <v>（商投建工达州中医药科技园-3工区）达州市通川区达州中医药职业学院犀牛大道北段</v>
      </c>
      <c r="J1729" s="122" t="str">
        <f>VLOOKUP(B1729,辅助信息!E:I,4,FALSE)</f>
        <v>程黄刚</v>
      </c>
      <c r="K1729" s="122">
        <f>VLOOKUP(J1729,辅助信息!H:I,2,FALSE)</f>
        <v>15108211617</v>
      </c>
      <c r="L1729" s="124" t="str">
        <f>VLOOKUP(B1729,辅助信息!E:J,6,FALSE)</f>
        <v>控制炉批号！多了现场不收！,优先安排达钢,提前联系到场规格及数量</v>
      </c>
      <c r="M1729" s="106">
        <v>45813</v>
      </c>
      <c r="O1729" s="64">
        <f ca="1" t="shared" si="95"/>
        <v>0</v>
      </c>
      <c r="P1729" s="64">
        <f ca="1" t="shared" si="96"/>
        <v>158</v>
      </c>
      <c r="Q1729" s="29" t="str">
        <f>VLOOKUP(B1729,辅助信息!E:M,9,FALSE)</f>
        <v>ZTWM-CDGS-XS-2024-0134-商投建工达州中医药科技成果示范园项目</v>
      </c>
      <c r="R1729" s="29" t="str">
        <f>_xlfn._xlws.FILTER(辅助信息!D:D,辅助信息!E:E=B1729)</f>
        <v>商投建工达州中医药科技园</v>
      </c>
    </row>
    <row r="1730" hidden="1" spans="2:18">
      <c r="B1730" s="40" t="s">
        <v>160</v>
      </c>
      <c r="C1730" s="72">
        <v>45812</v>
      </c>
      <c r="D1730" s="122" t="str">
        <f>VLOOKUP(B1730,辅助信息!E:K,7,FALSE)</f>
        <v>JWDDCD2025071500024</v>
      </c>
      <c r="E1730" s="122" t="str">
        <f>VLOOKUP(F1730,辅助信息!A:B,2,FALSE)</f>
        <v>盘螺</v>
      </c>
      <c r="F1730" s="40" t="s">
        <v>49</v>
      </c>
      <c r="G1730" s="36">
        <v>2</v>
      </c>
      <c r="H1730" s="123" t="str">
        <f>_xlfn.XLOOKUP(C1730&amp;F1730&amp;I1730&amp;J1730,'[1]2025年已发货'!$F:$F&amp;'[1]2025年已发货'!$C:$C&amp;'[1]2025年已发货'!$G:$G&amp;'[1]2025年已发货'!$H:$H,'[1]2025年已发货'!$E:$E,"未发货")</f>
        <v>未发货</v>
      </c>
      <c r="I1730" s="122" t="str">
        <f>VLOOKUP(B1730,辅助信息!E:I,3,FALSE)</f>
        <v>(中铁三局集团西渝高铁康渝段站房四标工程)重庆市九龙坡区华祥支路与华祥路交叉口重庆建工重庆西站TOD项目部</v>
      </c>
      <c r="J1730" s="122" t="str">
        <f>VLOOKUP(B1730,辅助信息!E:I,4,FALSE)</f>
        <v>卢庆江</v>
      </c>
      <c r="K1730" s="122">
        <f>VLOOKUP(J1730,辅助信息!H:I,2,FALSE)</f>
        <v>18883488177</v>
      </c>
      <c r="L1730" s="124" t="str">
        <f>VLOOKUP(B1730,辅助信息!E:J,6,FALSE)</f>
        <v>炉批号尽可能不要多</v>
      </c>
      <c r="M1730" s="106">
        <v>45813</v>
      </c>
      <c r="O1730" s="64">
        <f ca="1" t="shared" ref="O1730:O1752" si="97">IF(OR(M1730="",N1730&lt;&gt;""),"",MAX(M1730-TODAY(),0))</f>
        <v>0</v>
      </c>
      <c r="P1730" s="64">
        <f ca="1" t="shared" ref="P1730:P1752" si="98">IF(M1730="","",IF(N1730&lt;&gt;"",MAX(N1730-M1730,0),IF(TODAY()&gt;M1730,TODAY()-M1730,0)))</f>
        <v>158</v>
      </c>
      <c r="Q1730" s="29" t="str">
        <f>VLOOKUP(B1730,辅助信息!E:M,9,FALSE)</f>
        <v>ZTWM-CDGS-XS-2025-0029-中铁三局集团有限公司-西渝高铁康渝段站房四标项目</v>
      </c>
      <c r="R1730" s="29" t="str">
        <f>_xlfn._xlws.FILTER(辅助信息!D:D,辅助信息!E:E=B1730)</f>
        <v>中铁三局集团西渝高铁康渝段站房四标工程</v>
      </c>
    </row>
    <row r="1731" hidden="1" spans="2:18">
      <c r="B1731" s="40" t="s">
        <v>160</v>
      </c>
      <c r="C1731" s="72">
        <v>45812</v>
      </c>
      <c r="D1731" s="122" t="str">
        <f>VLOOKUP(B1731,辅助信息!E:K,7,FALSE)</f>
        <v>JWDDCD2025071500024</v>
      </c>
      <c r="E1731" s="122" t="str">
        <f>VLOOKUP(F1731,辅助信息!A:B,2,FALSE)</f>
        <v>盘螺</v>
      </c>
      <c r="F1731" s="40" t="s">
        <v>40</v>
      </c>
      <c r="G1731" s="36">
        <v>6</v>
      </c>
      <c r="H1731" s="123" t="str">
        <f>_xlfn.XLOOKUP(C1731&amp;F1731&amp;I1731&amp;J1731,'[1]2025年已发货'!$F:$F&amp;'[1]2025年已发货'!$C:$C&amp;'[1]2025年已发货'!$G:$G&amp;'[1]2025年已发货'!$H:$H,'[1]2025年已发货'!$E:$E,"未发货")</f>
        <v>未发货</v>
      </c>
      <c r="I1731" s="122" t="str">
        <f>VLOOKUP(B1731,辅助信息!E:I,3,FALSE)</f>
        <v>(中铁三局集团西渝高铁康渝段站房四标工程)重庆市九龙坡区华祥支路与华祥路交叉口重庆建工重庆西站TOD项目部</v>
      </c>
      <c r="J1731" s="122" t="str">
        <f>VLOOKUP(B1731,辅助信息!E:I,4,FALSE)</f>
        <v>卢庆江</v>
      </c>
      <c r="K1731" s="122">
        <f>VLOOKUP(J1731,辅助信息!H:I,2,FALSE)</f>
        <v>18883488177</v>
      </c>
      <c r="L1731" s="124" t="str">
        <f>VLOOKUP(B1731,辅助信息!E:J,6,FALSE)</f>
        <v>炉批号尽可能不要多</v>
      </c>
      <c r="M1731" s="106">
        <v>45813</v>
      </c>
      <c r="O1731" s="64">
        <f ca="1" t="shared" si="97"/>
        <v>0</v>
      </c>
      <c r="P1731" s="64">
        <f ca="1" t="shared" si="98"/>
        <v>158</v>
      </c>
      <c r="Q1731" s="29" t="str">
        <f>VLOOKUP(B1731,辅助信息!E:M,9,FALSE)</f>
        <v>ZTWM-CDGS-XS-2025-0029-中铁三局集团有限公司-西渝高铁康渝段站房四标项目</v>
      </c>
      <c r="R1731" s="29" t="str">
        <f>_xlfn._xlws.FILTER(辅助信息!D:D,辅助信息!E:E=B1731)</f>
        <v>中铁三局集团西渝高铁康渝段站房四标工程</v>
      </c>
    </row>
    <row r="1732" hidden="1" spans="2:18">
      <c r="B1732" s="40" t="s">
        <v>160</v>
      </c>
      <c r="C1732" s="72">
        <v>45812</v>
      </c>
      <c r="D1732" s="122" t="str">
        <f>VLOOKUP(B1732,辅助信息!E:K,7,FALSE)</f>
        <v>JWDDCD2025071500024</v>
      </c>
      <c r="E1732" s="122" t="str">
        <f>VLOOKUP(F1732,辅助信息!A:B,2,FALSE)</f>
        <v>盘螺</v>
      </c>
      <c r="F1732" s="40" t="s">
        <v>41</v>
      </c>
      <c r="G1732" s="36">
        <v>6</v>
      </c>
      <c r="H1732" s="123" t="str">
        <f>_xlfn.XLOOKUP(C1732&amp;F1732&amp;I1732&amp;J1732,'[1]2025年已发货'!$F:$F&amp;'[1]2025年已发货'!$C:$C&amp;'[1]2025年已发货'!$G:$G&amp;'[1]2025年已发货'!$H:$H,'[1]2025年已发货'!$E:$E,"未发货")</f>
        <v>未发货</v>
      </c>
      <c r="I1732" s="122" t="str">
        <f>VLOOKUP(B1732,辅助信息!E:I,3,FALSE)</f>
        <v>(中铁三局集团西渝高铁康渝段站房四标工程)重庆市九龙坡区华祥支路与华祥路交叉口重庆建工重庆西站TOD项目部</v>
      </c>
      <c r="J1732" s="122" t="str">
        <f>VLOOKUP(B1732,辅助信息!E:I,4,FALSE)</f>
        <v>卢庆江</v>
      </c>
      <c r="K1732" s="122">
        <f>VLOOKUP(J1732,辅助信息!H:I,2,FALSE)</f>
        <v>18883488177</v>
      </c>
      <c r="L1732" s="124" t="str">
        <f>VLOOKUP(B1732,辅助信息!E:J,6,FALSE)</f>
        <v>炉批号尽可能不要多</v>
      </c>
      <c r="M1732" s="106">
        <v>45813</v>
      </c>
      <c r="O1732" s="64">
        <f ca="1" t="shared" si="97"/>
        <v>0</v>
      </c>
      <c r="P1732" s="64">
        <f ca="1" t="shared" si="98"/>
        <v>158</v>
      </c>
      <c r="Q1732" s="29" t="str">
        <f>VLOOKUP(B1732,辅助信息!E:M,9,FALSE)</f>
        <v>ZTWM-CDGS-XS-2025-0029-中铁三局集团有限公司-西渝高铁康渝段站房四标项目</v>
      </c>
      <c r="R1732" s="29" t="str">
        <f>_xlfn._xlws.FILTER(辅助信息!D:D,辅助信息!E:E=B1732)</f>
        <v>中铁三局集团西渝高铁康渝段站房四标工程</v>
      </c>
    </row>
    <row r="1733" hidden="1" spans="2:18">
      <c r="B1733" s="40" t="s">
        <v>160</v>
      </c>
      <c r="C1733" s="72">
        <v>45812</v>
      </c>
      <c r="D1733" s="122" t="str">
        <f>VLOOKUP(B1733,辅助信息!E:K,7,FALSE)</f>
        <v>JWDDCD2025071500024</v>
      </c>
      <c r="E1733" s="122" t="str">
        <f>VLOOKUP(F1733,辅助信息!A:B,2,FALSE)</f>
        <v>螺纹钢</v>
      </c>
      <c r="F1733" s="40" t="s">
        <v>27</v>
      </c>
      <c r="G1733" s="36">
        <v>19</v>
      </c>
      <c r="H1733" s="123" t="str">
        <f>_xlfn.XLOOKUP(C1733&amp;F1733&amp;I1733&amp;J1733,'[1]2025年已发货'!$F:$F&amp;'[1]2025年已发货'!$C:$C&amp;'[1]2025年已发货'!$G:$G&amp;'[1]2025年已发货'!$H:$H,'[1]2025年已发货'!$E:$E,"未发货")</f>
        <v>未发货</v>
      </c>
      <c r="I1733" s="122" t="str">
        <f>VLOOKUP(B1733,辅助信息!E:I,3,FALSE)</f>
        <v>(中铁三局集团西渝高铁康渝段站房四标工程)重庆市九龙坡区华祥支路与华祥路交叉口重庆建工重庆西站TOD项目部</v>
      </c>
      <c r="J1733" s="122" t="str">
        <f>VLOOKUP(B1733,辅助信息!E:I,4,FALSE)</f>
        <v>卢庆江</v>
      </c>
      <c r="K1733" s="122">
        <f>VLOOKUP(J1733,辅助信息!H:I,2,FALSE)</f>
        <v>18883488177</v>
      </c>
      <c r="L1733" s="124" t="str">
        <f>VLOOKUP(B1733,辅助信息!E:J,6,FALSE)</f>
        <v>炉批号尽可能不要多</v>
      </c>
      <c r="M1733" s="106">
        <v>45813</v>
      </c>
      <c r="O1733" s="64">
        <f ca="1" t="shared" si="97"/>
        <v>0</v>
      </c>
      <c r="P1733" s="64">
        <f ca="1" t="shared" si="98"/>
        <v>158</v>
      </c>
      <c r="Q1733" s="29" t="str">
        <f>VLOOKUP(B1733,辅助信息!E:M,9,FALSE)</f>
        <v>ZTWM-CDGS-XS-2025-0029-中铁三局集团有限公司-西渝高铁康渝段站房四标项目</v>
      </c>
      <c r="R1733" s="29" t="str">
        <f>_xlfn._xlws.FILTER(辅助信息!D:D,辅助信息!E:E=B1733)</f>
        <v>中铁三局集团西渝高铁康渝段站房四标工程</v>
      </c>
    </row>
    <row r="1734" hidden="1" spans="2:18">
      <c r="B1734" s="40" t="s">
        <v>160</v>
      </c>
      <c r="C1734" s="72">
        <v>45812</v>
      </c>
      <c r="D1734" s="122" t="str">
        <f>VLOOKUP(B1734,辅助信息!E:K,7,FALSE)</f>
        <v>JWDDCD2025071500024</v>
      </c>
      <c r="E1734" s="122" t="str">
        <f>VLOOKUP(F1734,辅助信息!A:B,2,FALSE)</f>
        <v>螺纹钢</v>
      </c>
      <c r="F1734" s="40" t="s">
        <v>19</v>
      </c>
      <c r="G1734" s="36">
        <v>8</v>
      </c>
      <c r="H1734" s="123" t="str">
        <f>_xlfn.XLOOKUP(C1734&amp;F1734&amp;I1734&amp;J1734,'[1]2025年已发货'!$F:$F&amp;'[1]2025年已发货'!$C:$C&amp;'[1]2025年已发货'!$G:$G&amp;'[1]2025年已发货'!$H:$H,'[1]2025年已发货'!$E:$E,"未发货")</f>
        <v>未发货</v>
      </c>
      <c r="I1734" s="122" t="str">
        <f>VLOOKUP(B1734,辅助信息!E:I,3,FALSE)</f>
        <v>(中铁三局集团西渝高铁康渝段站房四标工程)重庆市九龙坡区华祥支路与华祥路交叉口重庆建工重庆西站TOD项目部</v>
      </c>
      <c r="J1734" s="122" t="str">
        <f>VLOOKUP(B1734,辅助信息!E:I,4,FALSE)</f>
        <v>卢庆江</v>
      </c>
      <c r="K1734" s="122">
        <f>VLOOKUP(J1734,辅助信息!H:I,2,FALSE)</f>
        <v>18883488177</v>
      </c>
      <c r="L1734" s="124" t="str">
        <f>VLOOKUP(B1734,辅助信息!E:J,6,FALSE)</f>
        <v>炉批号尽可能不要多</v>
      </c>
      <c r="M1734" s="106">
        <v>45813</v>
      </c>
      <c r="O1734" s="64">
        <f ca="1" t="shared" si="97"/>
        <v>0</v>
      </c>
      <c r="P1734" s="64">
        <f ca="1" t="shared" si="98"/>
        <v>158</v>
      </c>
      <c r="Q1734" s="29" t="str">
        <f>VLOOKUP(B1734,辅助信息!E:M,9,FALSE)</f>
        <v>ZTWM-CDGS-XS-2025-0029-中铁三局集团有限公司-西渝高铁康渝段站房四标项目</v>
      </c>
      <c r="R1734" s="29" t="str">
        <f>_xlfn._xlws.FILTER(辅助信息!D:D,辅助信息!E:E=B1734)</f>
        <v>中铁三局集团西渝高铁康渝段站房四标工程</v>
      </c>
    </row>
    <row r="1735" hidden="1" spans="2:18">
      <c r="B1735" s="40" t="s">
        <v>160</v>
      </c>
      <c r="C1735" s="72">
        <v>45812</v>
      </c>
      <c r="D1735" s="122" t="str">
        <f>VLOOKUP(B1735,辅助信息!E:K,7,FALSE)</f>
        <v>JWDDCD2025071500024</v>
      </c>
      <c r="E1735" s="122" t="str">
        <f>VLOOKUP(F1735,辅助信息!A:B,2,FALSE)</f>
        <v>螺纹钢</v>
      </c>
      <c r="F1735" s="40" t="s">
        <v>32</v>
      </c>
      <c r="G1735" s="36">
        <v>4</v>
      </c>
      <c r="H1735" s="123" t="str">
        <f>_xlfn.XLOOKUP(C1735&amp;F1735&amp;I1735&amp;J1735,'[1]2025年已发货'!$F:$F&amp;'[1]2025年已发货'!$C:$C&amp;'[1]2025年已发货'!$G:$G&amp;'[1]2025年已发货'!$H:$H,'[1]2025年已发货'!$E:$E,"未发货")</f>
        <v>未发货</v>
      </c>
      <c r="I1735" s="122" t="str">
        <f>VLOOKUP(B1735,辅助信息!E:I,3,FALSE)</f>
        <v>(中铁三局集团西渝高铁康渝段站房四标工程)重庆市九龙坡区华祥支路与华祥路交叉口重庆建工重庆西站TOD项目部</v>
      </c>
      <c r="J1735" s="122" t="str">
        <f>VLOOKUP(B1735,辅助信息!E:I,4,FALSE)</f>
        <v>卢庆江</v>
      </c>
      <c r="K1735" s="122">
        <f>VLOOKUP(J1735,辅助信息!H:I,2,FALSE)</f>
        <v>18883488177</v>
      </c>
      <c r="L1735" s="124" t="str">
        <f>VLOOKUP(B1735,辅助信息!E:J,6,FALSE)</f>
        <v>炉批号尽可能不要多</v>
      </c>
      <c r="M1735" s="106">
        <v>45813</v>
      </c>
      <c r="O1735" s="64">
        <f ca="1" t="shared" si="97"/>
        <v>0</v>
      </c>
      <c r="P1735" s="64">
        <f ca="1" t="shared" si="98"/>
        <v>158</v>
      </c>
      <c r="Q1735" s="29" t="str">
        <f>VLOOKUP(B1735,辅助信息!E:M,9,FALSE)</f>
        <v>ZTWM-CDGS-XS-2025-0029-中铁三局集团有限公司-西渝高铁康渝段站房四标项目</v>
      </c>
      <c r="R1735" s="29" t="str">
        <f>_xlfn._xlws.FILTER(辅助信息!D:D,辅助信息!E:E=B1735)</f>
        <v>中铁三局集团西渝高铁康渝段站房四标工程</v>
      </c>
    </row>
    <row r="1736" hidden="1" spans="2:18">
      <c r="B1736" s="40" t="s">
        <v>160</v>
      </c>
      <c r="C1736" s="72">
        <v>45812</v>
      </c>
      <c r="D1736" s="122" t="str">
        <f>VLOOKUP(B1736,辅助信息!E:K,7,FALSE)</f>
        <v>JWDDCD2025071500024</v>
      </c>
      <c r="E1736" s="122" t="str">
        <f>VLOOKUP(F1736,辅助信息!A:B,2,FALSE)</f>
        <v>螺纹钢</v>
      </c>
      <c r="F1736" s="40" t="s">
        <v>30</v>
      </c>
      <c r="G1736" s="36">
        <v>8</v>
      </c>
      <c r="H1736" s="123" t="str">
        <f>_xlfn.XLOOKUP(C1736&amp;F1736&amp;I1736&amp;J1736,'[1]2025年已发货'!$F:$F&amp;'[1]2025年已发货'!$C:$C&amp;'[1]2025年已发货'!$G:$G&amp;'[1]2025年已发货'!$H:$H,'[1]2025年已发货'!$E:$E,"未发货")</f>
        <v>未发货</v>
      </c>
      <c r="I1736" s="122" t="str">
        <f>VLOOKUP(B1736,辅助信息!E:I,3,FALSE)</f>
        <v>(中铁三局集团西渝高铁康渝段站房四标工程)重庆市九龙坡区华祥支路与华祥路交叉口重庆建工重庆西站TOD项目部</v>
      </c>
      <c r="J1736" s="122" t="str">
        <f>VLOOKUP(B1736,辅助信息!E:I,4,FALSE)</f>
        <v>卢庆江</v>
      </c>
      <c r="K1736" s="122">
        <f>VLOOKUP(J1736,辅助信息!H:I,2,FALSE)</f>
        <v>18883488177</v>
      </c>
      <c r="L1736" s="124" t="str">
        <f>VLOOKUP(B1736,辅助信息!E:J,6,FALSE)</f>
        <v>炉批号尽可能不要多</v>
      </c>
      <c r="M1736" s="106">
        <v>45813</v>
      </c>
      <c r="O1736" s="64">
        <f ca="1" t="shared" si="97"/>
        <v>0</v>
      </c>
      <c r="P1736" s="64">
        <f ca="1" t="shared" si="98"/>
        <v>158</v>
      </c>
      <c r="Q1736" s="29" t="str">
        <f>VLOOKUP(B1736,辅助信息!E:M,9,FALSE)</f>
        <v>ZTWM-CDGS-XS-2025-0029-中铁三局集团有限公司-西渝高铁康渝段站房四标项目</v>
      </c>
      <c r="R1736" s="29" t="str">
        <f>_xlfn._xlws.FILTER(辅助信息!D:D,辅助信息!E:E=B1736)</f>
        <v>中铁三局集团西渝高铁康渝段站房四标工程</v>
      </c>
    </row>
    <row r="1737" hidden="1" spans="2:18">
      <c r="B1737" s="40" t="s">
        <v>160</v>
      </c>
      <c r="C1737" s="72">
        <v>45812</v>
      </c>
      <c r="D1737" s="122" t="str">
        <f>VLOOKUP(B1737,辅助信息!E:K,7,FALSE)</f>
        <v>JWDDCD2025071500024</v>
      </c>
      <c r="E1737" s="122" t="str">
        <f>VLOOKUP(F1737,辅助信息!A:B,2,FALSE)</f>
        <v>螺纹钢</v>
      </c>
      <c r="F1737" s="40" t="s">
        <v>33</v>
      </c>
      <c r="G1737" s="36">
        <v>14</v>
      </c>
      <c r="H1737" s="123" t="str">
        <f>_xlfn.XLOOKUP(C1737&amp;F1737&amp;I1737&amp;J1737,'[1]2025年已发货'!$F:$F&amp;'[1]2025年已发货'!$C:$C&amp;'[1]2025年已发货'!$G:$G&amp;'[1]2025年已发货'!$H:$H,'[1]2025年已发货'!$E:$E,"未发货")</f>
        <v>未发货</v>
      </c>
      <c r="I1737" s="122" t="str">
        <f>VLOOKUP(B1737,辅助信息!E:I,3,FALSE)</f>
        <v>(中铁三局集团西渝高铁康渝段站房四标工程)重庆市九龙坡区华祥支路与华祥路交叉口重庆建工重庆西站TOD项目部</v>
      </c>
      <c r="J1737" s="122" t="str">
        <f>VLOOKUP(B1737,辅助信息!E:I,4,FALSE)</f>
        <v>卢庆江</v>
      </c>
      <c r="K1737" s="122">
        <f>VLOOKUP(J1737,辅助信息!H:I,2,FALSE)</f>
        <v>18883488177</v>
      </c>
      <c r="L1737" s="124" t="str">
        <f>VLOOKUP(B1737,辅助信息!E:J,6,FALSE)</f>
        <v>炉批号尽可能不要多</v>
      </c>
      <c r="M1737" s="106">
        <v>45813</v>
      </c>
      <c r="O1737" s="64">
        <f ca="1" t="shared" si="97"/>
        <v>0</v>
      </c>
      <c r="P1737" s="64">
        <f ca="1" t="shared" si="98"/>
        <v>158</v>
      </c>
      <c r="Q1737" s="29" t="str">
        <f>VLOOKUP(B1737,辅助信息!E:M,9,FALSE)</f>
        <v>ZTWM-CDGS-XS-2025-0029-中铁三局集团有限公司-西渝高铁康渝段站房四标项目</v>
      </c>
      <c r="R1737" s="29" t="str">
        <f>_xlfn._xlws.FILTER(辅助信息!D:D,辅助信息!E:E=B1737)</f>
        <v>中铁三局集团西渝高铁康渝段站房四标工程</v>
      </c>
    </row>
    <row r="1738" hidden="1" spans="2:18">
      <c r="B1738" s="40" t="s">
        <v>160</v>
      </c>
      <c r="C1738" s="72">
        <v>45812</v>
      </c>
      <c r="D1738" s="122" t="str">
        <f>VLOOKUP(B1738,辅助信息!E:K,7,FALSE)</f>
        <v>JWDDCD2025071500024</v>
      </c>
      <c r="E1738" s="122" t="str">
        <f>VLOOKUP(F1738,辅助信息!A:B,2,FALSE)</f>
        <v>螺纹钢</v>
      </c>
      <c r="F1738" s="40" t="s">
        <v>28</v>
      </c>
      <c r="G1738" s="36">
        <v>27</v>
      </c>
      <c r="H1738" s="123" t="str">
        <f>_xlfn.XLOOKUP(C1738&amp;F1738&amp;I1738&amp;J1738,'[1]2025年已发货'!$F:$F&amp;'[1]2025年已发货'!$C:$C&amp;'[1]2025年已发货'!$G:$G&amp;'[1]2025年已发货'!$H:$H,'[1]2025年已发货'!$E:$E,"未发货")</f>
        <v>未发货</v>
      </c>
      <c r="I1738" s="122" t="str">
        <f>VLOOKUP(B1738,辅助信息!E:I,3,FALSE)</f>
        <v>(中铁三局集团西渝高铁康渝段站房四标工程)重庆市九龙坡区华祥支路与华祥路交叉口重庆建工重庆西站TOD项目部</v>
      </c>
      <c r="J1738" s="122" t="str">
        <f>VLOOKUP(B1738,辅助信息!E:I,4,FALSE)</f>
        <v>卢庆江</v>
      </c>
      <c r="K1738" s="122">
        <f>VLOOKUP(J1738,辅助信息!H:I,2,FALSE)</f>
        <v>18883488177</v>
      </c>
      <c r="L1738" s="124" t="str">
        <f>VLOOKUP(B1738,辅助信息!E:J,6,FALSE)</f>
        <v>炉批号尽可能不要多</v>
      </c>
      <c r="M1738" s="106">
        <v>45813</v>
      </c>
      <c r="O1738" s="64">
        <f ca="1" t="shared" si="97"/>
        <v>0</v>
      </c>
      <c r="P1738" s="64">
        <f ca="1" t="shared" si="98"/>
        <v>158</v>
      </c>
      <c r="Q1738" s="29" t="str">
        <f>VLOOKUP(B1738,辅助信息!E:M,9,FALSE)</f>
        <v>ZTWM-CDGS-XS-2025-0029-中铁三局集团有限公司-西渝高铁康渝段站房四标项目</v>
      </c>
      <c r="R1738" s="29" t="str">
        <f>_xlfn._xlws.FILTER(辅助信息!D:D,辅助信息!E:E=B1738)</f>
        <v>中铁三局集团西渝高铁康渝段站房四标工程</v>
      </c>
    </row>
    <row r="1739" hidden="1" spans="2:18">
      <c r="B1739" s="40" t="s">
        <v>160</v>
      </c>
      <c r="C1739" s="72">
        <v>45812</v>
      </c>
      <c r="D1739" s="122" t="str">
        <f>VLOOKUP(B1739,辅助信息!E:K,7,FALSE)</f>
        <v>JWDDCD2025071500024</v>
      </c>
      <c r="E1739" s="122" t="str">
        <f>VLOOKUP(F1739,辅助信息!A:B,2,FALSE)</f>
        <v>螺纹钢</v>
      </c>
      <c r="F1739" s="40" t="s">
        <v>18</v>
      </c>
      <c r="G1739" s="36">
        <v>7</v>
      </c>
      <c r="H1739" s="123" t="str">
        <f>_xlfn.XLOOKUP(C1739&amp;F1739&amp;I1739&amp;J1739,'[1]2025年已发货'!$F:$F&amp;'[1]2025年已发货'!$C:$C&amp;'[1]2025年已发货'!$G:$G&amp;'[1]2025年已发货'!$H:$H,'[1]2025年已发货'!$E:$E,"未发货")</f>
        <v>未发货</v>
      </c>
      <c r="I1739" s="122" t="str">
        <f>VLOOKUP(B1739,辅助信息!E:I,3,FALSE)</f>
        <v>(中铁三局集团西渝高铁康渝段站房四标工程)重庆市九龙坡区华祥支路与华祥路交叉口重庆建工重庆西站TOD项目部</v>
      </c>
      <c r="J1739" s="122" t="str">
        <f>VLOOKUP(B1739,辅助信息!E:I,4,FALSE)</f>
        <v>卢庆江</v>
      </c>
      <c r="K1739" s="122">
        <f>VLOOKUP(J1739,辅助信息!H:I,2,FALSE)</f>
        <v>18883488177</v>
      </c>
      <c r="L1739" s="124" t="str">
        <f>VLOOKUP(B1739,辅助信息!E:J,6,FALSE)</f>
        <v>炉批号尽可能不要多</v>
      </c>
      <c r="M1739" s="106">
        <v>45813</v>
      </c>
      <c r="O1739" s="64">
        <f ca="1" t="shared" si="97"/>
        <v>0</v>
      </c>
      <c r="P1739" s="64">
        <f ca="1" t="shared" si="98"/>
        <v>158</v>
      </c>
      <c r="Q1739" s="29" t="str">
        <f>VLOOKUP(B1739,辅助信息!E:M,9,FALSE)</f>
        <v>ZTWM-CDGS-XS-2025-0029-中铁三局集团有限公司-西渝高铁康渝段站房四标项目</v>
      </c>
      <c r="R1739" s="29" t="str">
        <f>_xlfn._xlws.FILTER(辅助信息!D:D,辅助信息!E:E=B1739)</f>
        <v>中铁三局集团西渝高铁康渝段站房四标工程</v>
      </c>
    </row>
    <row r="1740" hidden="1" spans="2:18">
      <c r="B1740" s="40" t="s">
        <v>160</v>
      </c>
      <c r="C1740" s="72">
        <v>45812</v>
      </c>
      <c r="D1740" s="122" t="str">
        <f>VLOOKUP(B1740,辅助信息!E:K,7,FALSE)</f>
        <v>JWDDCD2025071500024</v>
      </c>
      <c r="E1740" s="122" t="str">
        <f>VLOOKUP(F1740,辅助信息!A:B,2,FALSE)</f>
        <v>螺纹钢</v>
      </c>
      <c r="F1740" s="40" t="s">
        <v>65</v>
      </c>
      <c r="G1740" s="36">
        <v>4</v>
      </c>
      <c r="H1740" s="123" t="str">
        <f>_xlfn.XLOOKUP(C1740&amp;F1740&amp;I1740&amp;J1740,'[1]2025年已发货'!$F:$F&amp;'[1]2025年已发货'!$C:$C&amp;'[1]2025年已发货'!$G:$G&amp;'[1]2025年已发货'!$H:$H,'[1]2025年已发货'!$E:$E,"未发货")</f>
        <v>未发货</v>
      </c>
      <c r="I1740" s="122" t="str">
        <f>VLOOKUP(B1740,辅助信息!E:I,3,FALSE)</f>
        <v>(中铁三局集团西渝高铁康渝段站房四标工程)重庆市九龙坡区华祥支路与华祥路交叉口重庆建工重庆西站TOD项目部</v>
      </c>
      <c r="J1740" s="122" t="str">
        <f>VLOOKUP(B1740,辅助信息!E:I,4,FALSE)</f>
        <v>卢庆江</v>
      </c>
      <c r="K1740" s="122">
        <f>VLOOKUP(J1740,辅助信息!H:I,2,FALSE)</f>
        <v>18883488177</v>
      </c>
      <c r="L1740" s="124" t="str">
        <f>VLOOKUP(B1740,辅助信息!E:J,6,FALSE)</f>
        <v>炉批号尽可能不要多</v>
      </c>
      <c r="M1740" s="106">
        <v>45813</v>
      </c>
      <c r="O1740" s="64">
        <f ca="1" t="shared" si="97"/>
        <v>0</v>
      </c>
      <c r="P1740" s="64">
        <f ca="1" t="shared" si="98"/>
        <v>158</v>
      </c>
      <c r="Q1740" s="29" t="str">
        <f>VLOOKUP(B1740,辅助信息!E:M,9,FALSE)</f>
        <v>ZTWM-CDGS-XS-2025-0029-中铁三局集团有限公司-西渝高铁康渝段站房四标项目</v>
      </c>
      <c r="R1740" s="29" t="str">
        <f>_xlfn._xlws.FILTER(辅助信息!D:D,辅助信息!E:E=B1740)</f>
        <v>中铁三局集团西渝高铁康渝段站房四标工程</v>
      </c>
    </row>
    <row r="1741" hidden="1" spans="2:18">
      <c r="B1741" s="122" t="s">
        <v>81</v>
      </c>
      <c r="C1741" s="72">
        <v>45813</v>
      </c>
      <c r="D1741" s="122" t="str">
        <f>VLOOKUP(B1741,辅助信息!E:K,7,FALSE)</f>
        <v>JWDDCD2025060900080</v>
      </c>
      <c r="E1741" s="122" t="str">
        <f>VLOOKUP(F1741,辅助信息!A:B,2,FALSE)</f>
        <v>高线</v>
      </c>
      <c r="F1741" s="122" t="s">
        <v>53</v>
      </c>
      <c r="G1741" s="123">
        <v>2</v>
      </c>
      <c r="H1741" s="123" t="str">
        <f>_xlfn.XLOOKUP(C1741&amp;F1741&amp;I1741&amp;J1741,'[1]2025年已发货'!$F:$F&amp;'[1]2025年已发货'!$C:$C&amp;'[1]2025年已发货'!$G:$G&amp;'[1]2025年已发货'!$H:$H,'[1]2025年已发货'!$E:$E,"未发货")</f>
        <v>未发货</v>
      </c>
      <c r="I1741" s="122" t="str">
        <f>VLOOKUP(B1741,辅助信息!E:I,3,FALSE)</f>
        <v>（华西简阳西城嘉苑）四川省成都市简阳市简城街道高屋村</v>
      </c>
      <c r="J1741" s="122" t="str">
        <f>VLOOKUP(B1741,辅助信息!E:I,4,FALSE)</f>
        <v>张瀚镭</v>
      </c>
      <c r="K1741" s="122">
        <f>VLOOKUP(J1741,辅助信息!H:I,2,FALSE)</f>
        <v>15884666220</v>
      </c>
      <c r="L1741" s="129" t="str">
        <f>VLOOKUP(B1741,辅助信息!E:J,6,FALSE)</f>
        <v>现场禁止使用氢能源挂车！优先威钢发货,我方卸车,新老国标钢厂不加价可直发，因陕钢多次出现磅差，项目拒绝使用</v>
      </c>
      <c r="M1741" s="93">
        <v>45813</v>
      </c>
      <c r="O1741" s="64">
        <f ca="1" t="shared" si="97"/>
        <v>0</v>
      </c>
      <c r="P1741" s="64">
        <f ca="1" t="shared" si="98"/>
        <v>158</v>
      </c>
      <c r="Q1741" s="29" t="str">
        <f>VLOOKUP(B1741,辅助信息!E:M,9,FALSE)</f>
        <v>ZTWM-CDGS-XS-2024-0030-华西集采-简州大道</v>
      </c>
      <c r="R1741" s="29" t="str">
        <f>_xlfn._xlws.FILTER(辅助信息!D:D,辅助信息!E:E=B1741)</f>
        <v>华西简阳西城嘉苑</v>
      </c>
    </row>
    <row r="1742" hidden="1" spans="2:18">
      <c r="B1742" s="122" t="s">
        <v>81</v>
      </c>
      <c r="C1742" s="72">
        <v>45813</v>
      </c>
      <c r="D1742" s="122" t="str">
        <f>VLOOKUP(B1742,辅助信息!E:K,7,FALSE)</f>
        <v>JWDDCD2025060900080</v>
      </c>
      <c r="E1742" s="122" t="str">
        <f>VLOOKUP(F1742,辅助信息!A:B,2,FALSE)</f>
        <v>盘螺</v>
      </c>
      <c r="F1742" s="122" t="s">
        <v>49</v>
      </c>
      <c r="G1742" s="123">
        <v>7.5</v>
      </c>
      <c r="H1742" s="123" t="str">
        <f>_xlfn.XLOOKUP(C1742&amp;F1742&amp;I1742&amp;J1742,'[1]2025年已发货'!$F:$F&amp;'[1]2025年已发货'!$C:$C&amp;'[1]2025年已发货'!$G:$G&amp;'[1]2025年已发货'!$H:$H,'[1]2025年已发货'!$E:$E,"未发货")</f>
        <v>未发货</v>
      </c>
      <c r="I1742" s="122" t="str">
        <f>VLOOKUP(B1742,辅助信息!E:I,3,FALSE)</f>
        <v>（华西简阳西城嘉苑）四川省成都市简阳市简城街道高屋村</v>
      </c>
      <c r="J1742" s="122" t="str">
        <f>VLOOKUP(B1742,辅助信息!E:I,4,FALSE)</f>
        <v>张瀚镭</v>
      </c>
      <c r="K1742" s="122">
        <f>VLOOKUP(J1742,辅助信息!H:I,2,FALSE)</f>
        <v>15884666220</v>
      </c>
      <c r="L1742" s="129" t="str">
        <f>VLOOKUP(B1742,辅助信息!E:J,6,FALSE)</f>
        <v>现场禁止使用氢能源挂车！优先威钢发货,我方卸车,新老国标钢厂不加价可直发，因陕钢多次出现磅差，项目拒绝使用</v>
      </c>
      <c r="M1742" s="93">
        <v>45813</v>
      </c>
      <c r="O1742" s="64">
        <f ca="1" t="shared" si="97"/>
        <v>0</v>
      </c>
      <c r="P1742" s="64">
        <f ca="1" t="shared" si="98"/>
        <v>158</v>
      </c>
      <c r="Q1742" s="29" t="str">
        <f>VLOOKUP(B1742,辅助信息!E:M,9,FALSE)</f>
        <v>ZTWM-CDGS-XS-2024-0030-华西集采-简州大道</v>
      </c>
      <c r="R1742" s="29" t="str">
        <f>_xlfn._xlws.FILTER(辅助信息!D:D,辅助信息!E:E=B1742)</f>
        <v>华西简阳西城嘉苑</v>
      </c>
    </row>
    <row r="1743" hidden="1" spans="2:18">
      <c r="B1743" s="122" t="s">
        <v>81</v>
      </c>
      <c r="C1743" s="72">
        <v>45813</v>
      </c>
      <c r="D1743" s="122" t="str">
        <f>VLOOKUP(B1743,辅助信息!E:K,7,FALSE)</f>
        <v>JWDDCD2025060900080</v>
      </c>
      <c r="E1743" s="122" t="str">
        <f>VLOOKUP(F1743,辅助信息!A:B,2,FALSE)</f>
        <v>螺纹钢</v>
      </c>
      <c r="F1743" s="122" t="s">
        <v>19</v>
      </c>
      <c r="G1743" s="123">
        <v>10</v>
      </c>
      <c r="H1743" s="123" t="str">
        <f>_xlfn.XLOOKUP(C1743&amp;F1743&amp;I1743&amp;J1743,'[1]2025年已发货'!$F:$F&amp;'[1]2025年已发货'!$C:$C&amp;'[1]2025年已发货'!$G:$G&amp;'[1]2025年已发货'!$H:$H,'[1]2025年已发货'!$E:$E,"未发货")</f>
        <v>未发货</v>
      </c>
      <c r="I1743" s="122" t="str">
        <f>VLOOKUP(B1743,辅助信息!E:I,3,FALSE)</f>
        <v>（华西简阳西城嘉苑）四川省成都市简阳市简城街道高屋村</v>
      </c>
      <c r="J1743" s="122" t="str">
        <f>VLOOKUP(B1743,辅助信息!E:I,4,FALSE)</f>
        <v>张瀚镭</v>
      </c>
      <c r="K1743" s="122">
        <f>VLOOKUP(J1743,辅助信息!H:I,2,FALSE)</f>
        <v>15884666220</v>
      </c>
      <c r="L1743" s="129" t="str">
        <f>VLOOKUP(B1743,辅助信息!E:J,6,FALSE)</f>
        <v>现场禁止使用氢能源挂车！优先威钢发货,我方卸车,新老国标钢厂不加价可直发，因陕钢多次出现磅差，项目拒绝使用</v>
      </c>
      <c r="M1743" s="93">
        <v>45813</v>
      </c>
      <c r="O1743" s="64">
        <f ca="1" t="shared" si="97"/>
        <v>0</v>
      </c>
      <c r="P1743" s="64">
        <f ca="1" t="shared" si="98"/>
        <v>158</v>
      </c>
      <c r="Q1743" s="29" t="str">
        <f>VLOOKUP(B1743,辅助信息!E:M,9,FALSE)</f>
        <v>ZTWM-CDGS-XS-2024-0030-华西集采-简州大道</v>
      </c>
      <c r="R1743" s="29" t="str">
        <f>_xlfn._xlws.FILTER(辅助信息!D:D,辅助信息!E:E=B1743)</f>
        <v>华西简阳西城嘉苑</v>
      </c>
    </row>
    <row r="1744" hidden="1" spans="2:18">
      <c r="B1744" s="122" t="s">
        <v>47</v>
      </c>
      <c r="C1744" s="72">
        <v>45813</v>
      </c>
      <c r="D1744" s="122" t="str">
        <f>VLOOKUP(B1744,辅助信息!E:K,7,FALSE)</f>
        <v>JWDDCD2025052800131</v>
      </c>
      <c r="E1744" s="122" t="str">
        <f>VLOOKUP(F1744,辅助信息!A:B,2,FALSE)</f>
        <v>高线</v>
      </c>
      <c r="F1744" s="122" t="s">
        <v>57</v>
      </c>
      <c r="G1744" s="123">
        <v>17.5</v>
      </c>
      <c r="H1744" s="123">
        <f>_xlfn.XLOOKUP(C1744&amp;F1744&amp;I1744&amp;J1744,'[1]2025年已发货'!$F:$F&amp;'[1]2025年已发货'!$C:$C&amp;'[1]2025年已发货'!$G:$G&amp;'[1]2025年已发货'!$H:$H,'[1]2025年已发货'!$E:$E,"未发货")</f>
        <v>17.5</v>
      </c>
      <c r="I1744" s="122" t="str">
        <f>VLOOKUP(B1744,辅助信息!E:I,3,FALSE)</f>
        <v>（商投建工达州中医药科技园-1工区）达州市通川区达州中医药职业学院犀牛大道北段</v>
      </c>
      <c r="J1744" s="122" t="str">
        <f>VLOOKUP(B1744,辅助信息!E:I,4,FALSE)</f>
        <v>程黄刚</v>
      </c>
      <c r="K1744" s="122">
        <f>VLOOKUP(J1744,辅助信息!H:I,2,FALSE)</f>
        <v>15108211617</v>
      </c>
      <c r="L1744" s="129" t="str">
        <f>VLOOKUP(B1744,辅助信息!E:J,6,FALSE)</f>
        <v>控制炉批号！多了现场不收！,优先安排达钢,提前联系到场规格及数量</v>
      </c>
      <c r="M1744" s="93">
        <v>45813</v>
      </c>
      <c r="O1744" s="64">
        <f ca="1" t="shared" si="97"/>
        <v>0</v>
      </c>
      <c r="P1744" s="64">
        <f ca="1" t="shared" si="98"/>
        <v>158</v>
      </c>
      <c r="Q1744" s="29" t="str">
        <f>VLOOKUP(B1744,辅助信息!E:M,9,FALSE)</f>
        <v>ZTWM-CDGS-XS-2024-0134-商投建工达州中医药科技成果示范园项目</v>
      </c>
      <c r="R1744" s="29" t="str">
        <f>_xlfn._xlws.FILTER(辅助信息!D:D,辅助信息!E:E=B1744)</f>
        <v>商投建工达州中医药科技园</v>
      </c>
    </row>
    <row r="1745" hidden="1" spans="2:18">
      <c r="B1745" s="122" t="s">
        <v>47</v>
      </c>
      <c r="C1745" s="72">
        <v>45813</v>
      </c>
      <c r="D1745" s="122" t="str">
        <f>VLOOKUP(B1745,辅助信息!E:K,7,FALSE)</f>
        <v>JWDDCD2025052800131</v>
      </c>
      <c r="E1745" s="122" t="str">
        <f>VLOOKUP(F1745,辅助信息!A:B,2,FALSE)</f>
        <v>螺纹钢</v>
      </c>
      <c r="F1745" s="122" t="s">
        <v>66</v>
      </c>
      <c r="G1745" s="123">
        <f>6+6</f>
        <v>12</v>
      </c>
      <c r="H1745" s="123">
        <f>_xlfn.XLOOKUP(C1745&amp;F1745&amp;I1745&amp;J1745,'[1]2025年已发货'!$F:$F&amp;'[1]2025年已发货'!$C:$C&amp;'[1]2025年已发货'!$G:$G&amp;'[1]2025年已发货'!$H:$H,'[1]2025年已发货'!$E:$E,"未发货")</f>
        <v>12</v>
      </c>
      <c r="I1745" s="122" t="str">
        <f>VLOOKUP(B1745,辅助信息!E:I,3,FALSE)</f>
        <v>（商投建工达州中医药科技园-1工区）达州市通川区达州中医药职业学院犀牛大道北段</v>
      </c>
      <c r="J1745" s="122" t="str">
        <f>VLOOKUP(B1745,辅助信息!E:I,4,FALSE)</f>
        <v>程黄刚</v>
      </c>
      <c r="K1745" s="122">
        <f>VLOOKUP(J1745,辅助信息!H:I,2,FALSE)</f>
        <v>15108211617</v>
      </c>
      <c r="L1745" s="129" t="str">
        <f>VLOOKUP(B1745,辅助信息!E:J,6,FALSE)</f>
        <v>控制炉批号！多了现场不收！,优先安排达钢,提前联系到场规格及数量</v>
      </c>
      <c r="M1745" s="93">
        <v>45813</v>
      </c>
      <c r="O1745" s="64">
        <f ca="1" t="shared" si="97"/>
        <v>0</v>
      </c>
      <c r="P1745" s="64">
        <f ca="1" t="shared" si="98"/>
        <v>158</v>
      </c>
      <c r="Q1745" s="29" t="str">
        <f>VLOOKUP(B1745,辅助信息!E:M,9,FALSE)</f>
        <v>ZTWM-CDGS-XS-2024-0134-商投建工达州中医药科技成果示范园项目</v>
      </c>
      <c r="R1745" s="29" t="str">
        <f>_xlfn._xlws.FILTER(辅助信息!D:D,辅助信息!E:E=B1745)</f>
        <v>商投建工达州中医药科技园</v>
      </c>
    </row>
    <row r="1746" hidden="1" spans="2:18">
      <c r="B1746" s="122" t="s">
        <v>47</v>
      </c>
      <c r="C1746" s="72">
        <v>45813</v>
      </c>
      <c r="D1746" s="122" t="str">
        <f>VLOOKUP(B1746,辅助信息!E:K,7,FALSE)</f>
        <v>JWDDCD2025052800131</v>
      </c>
      <c r="E1746" s="122" t="str">
        <f>VLOOKUP(F1746,辅助信息!A:B,2,FALSE)</f>
        <v>螺纹钢</v>
      </c>
      <c r="F1746" s="122" t="s">
        <v>82</v>
      </c>
      <c r="G1746" s="123">
        <f>3+6</f>
        <v>9</v>
      </c>
      <c r="H1746" s="123">
        <f>_xlfn.XLOOKUP(C1746&amp;F1746&amp;I1746&amp;J1746,'[1]2025年已发货'!$F:$F&amp;'[1]2025年已发货'!$C:$C&amp;'[1]2025年已发货'!$G:$G&amp;'[1]2025年已发货'!$H:$H,'[1]2025年已发货'!$E:$E,"未发货")</f>
        <v>9</v>
      </c>
      <c r="I1746" s="122" t="str">
        <f>VLOOKUP(B1746,辅助信息!E:I,3,FALSE)</f>
        <v>（商投建工达州中医药科技园-1工区）达州市通川区达州中医药职业学院犀牛大道北段</v>
      </c>
      <c r="J1746" s="122" t="str">
        <f>VLOOKUP(B1746,辅助信息!E:I,4,FALSE)</f>
        <v>程黄刚</v>
      </c>
      <c r="K1746" s="122">
        <f>VLOOKUP(J1746,辅助信息!H:I,2,FALSE)</f>
        <v>15108211617</v>
      </c>
      <c r="L1746" s="129" t="str">
        <f>VLOOKUP(B1746,辅助信息!E:J,6,FALSE)</f>
        <v>控制炉批号！多了现场不收！,优先安排达钢,提前联系到场规格及数量</v>
      </c>
      <c r="M1746" s="93">
        <v>45813</v>
      </c>
      <c r="O1746" s="64">
        <f ca="1" t="shared" si="97"/>
        <v>0</v>
      </c>
      <c r="P1746" s="64">
        <f ca="1" t="shared" si="98"/>
        <v>158</v>
      </c>
      <c r="Q1746" s="29" t="str">
        <f>VLOOKUP(B1746,辅助信息!E:M,9,FALSE)</f>
        <v>ZTWM-CDGS-XS-2024-0134-商投建工达州中医药科技成果示范园项目</v>
      </c>
      <c r="R1746" s="29" t="str">
        <f>_xlfn._xlws.FILTER(辅助信息!D:D,辅助信息!E:E=B1746)</f>
        <v>商投建工达州中医药科技园</v>
      </c>
    </row>
    <row r="1747" hidden="1" spans="2:18">
      <c r="B1747" s="122" t="s">
        <v>47</v>
      </c>
      <c r="C1747" s="72">
        <v>45813</v>
      </c>
      <c r="D1747" s="122" t="str">
        <f>VLOOKUP(B1747,辅助信息!E:K,7,FALSE)</f>
        <v>JWDDCD2025052800131</v>
      </c>
      <c r="E1747" s="122" t="str">
        <f>VLOOKUP(F1747,辅助信息!A:B,2,FALSE)</f>
        <v>螺纹钢</v>
      </c>
      <c r="F1747" s="122" t="s">
        <v>45</v>
      </c>
      <c r="G1747" s="123">
        <f>6+6</f>
        <v>12</v>
      </c>
      <c r="H1747" s="123">
        <f>_xlfn.XLOOKUP(C1747&amp;F1747&amp;I1747&amp;J1747,'[1]2025年已发货'!$F:$F&amp;'[1]2025年已发货'!$C:$C&amp;'[1]2025年已发货'!$G:$G&amp;'[1]2025年已发货'!$H:$H,'[1]2025年已发货'!$E:$E,"未发货")</f>
        <v>8</v>
      </c>
      <c r="I1747" s="122" t="str">
        <f>VLOOKUP(B1747,辅助信息!E:I,3,FALSE)</f>
        <v>（商投建工达州中医药科技园-1工区）达州市通川区达州中医药职业学院犀牛大道北段</v>
      </c>
      <c r="J1747" s="122" t="str">
        <f>VLOOKUP(B1747,辅助信息!E:I,4,FALSE)</f>
        <v>程黄刚</v>
      </c>
      <c r="K1747" s="122">
        <f>VLOOKUP(J1747,辅助信息!H:I,2,FALSE)</f>
        <v>15108211617</v>
      </c>
      <c r="L1747" s="129" t="str">
        <f>VLOOKUP(B1747,辅助信息!E:J,6,FALSE)</f>
        <v>控制炉批号！多了现场不收！,优先安排达钢,提前联系到场规格及数量</v>
      </c>
      <c r="M1747" s="93">
        <v>45813</v>
      </c>
      <c r="O1747" s="64">
        <f ca="1" t="shared" si="97"/>
        <v>0</v>
      </c>
      <c r="P1747" s="64">
        <f ca="1" t="shared" si="98"/>
        <v>158</v>
      </c>
      <c r="Q1747" s="29" t="str">
        <f>VLOOKUP(B1747,辅助信息!E:M,9,FALSE)</f>
        <v>ZTWM-CDGS-XS-2024-0134-商投建工达州中医药科技成果示范园项目</v>
      </c>
      <c r="R1747" s="29" t="str">
        <f>_xlfn._xlws.FILTER(辅助信息!D:D,辅助信息!E:E=B1747)</f>
        <v>商投建工达州中医药科技园</v>
      </c>
    </row>
    <row r="1748" hidden="1" spans="2:18">
      <c r="B1748" s="122" t="s">
        <v>47</v>
      </c>
      <c r="C1748" s="72">
        <v>45813</v>
      </c>
      <c r="D1748" s="122" t="str">
        <f>VLOOKUP(B1748,辅助信息!E:K,7,FALSE)</f>
        <v>JWDDCD2025052800131</v>
      </c>
      <c r="E1748" s="122" t="str">
        <f>VLOOKUP(F1748,辅助信息!A:B,2,FALSE)</f>
        <v>螺纹钢</v>
      </c>
      <c r="F1748" s="122" t="s">
        <v>21</v>
      </c>
      <c r="G1748" s="123">
        <f>9+6</f>
        <v>15</v>
      </c>
      <c r="H1748" s="123">
        <f>_xlfn.XLOOKUP(C1748&amp;F1748&amp;I1748&amp;J1748,'[1]2025年已发货'!$F:$F&amp;'[1]2025年已发货'!$C:$C&amp;'[1]2025年已发货'!$G:$G&amp;'[1]2025年已发货'!$H:$H,'[1]2025年已发货'!$E:$E,"未发货")</f>
        <v>8</v>
      </c>
      <c r="I1748" s="122" t="str">
        <f>VLOOKUP(B1748,辅助信息!E:I,3,FALSE)</f>
        <v>（商投建工达州中医药科技园-1工区）达州市通川区达州中医药职业学院犀牛大道北段</v>
      </c>
      <c r="J1748" s="122" t="str">
        <f>VLOOKUP(B1748,辅助信息!E:I,4,FALSE)</f>
        <v>程黄刚</v>
      </c>
      <c r="K1748" s="122">
        <f>VLOOKUP(J1748,辅助信息!H:I,2,FALSE)</f>
        <v>15108211617</v>
      </c>
      <c r="L1748" s="129" t="str">
        <f>VLOOKUP(B1748,辅助信息!E:J,6,FALSE)</f>
        <v>控制炉批号！多了现场不收！,优先安排达钢,提前联系到场规格及数量</v>
      </c>
      <c r="M1748" s="93">
        <v>45813</v>
      </c>
      <c r="O1748" s="64">
        <f ca="1" t="shared" si="97"/>
        <v>0</v>
      </c>
      <c r="P1748" s="64">
        <f ca="1" t="shared" si="98"/>
        <v>158</v>
      </c>
      <c r="Q1748" s="29" t="str">
        <f>VLOOKUP(B1748,辅助信息!E:M,9,FALSE)</f>
        <v>ZTWM-CDGS-XS-2024-0134-商投建工达州中医药科技成果示范园项目</v>
      </c>
      <c r="R1748" s="29" t="str">
        <f>_xlfn._xlws.FILTER(辅助信息!D:D,辅助信息!E:E=B1748)</f>
        <v>商投建工达州中医药科技园</v>
      </c>
    </row>
    <row r="1749" hidden="1" spans="2:18">
      <c r="B1749" s="122" t="s">
        <v>47</v>
      </c>
      <c r="C1749" s="72">
        <v>45813</v>
      </c>
      <c r="D1749" s="122" t="str">
        <f>VLOOKUP(B1749,辅助信息!E:K,7,FALSE)</f>
        <v>JWDDCD2025052800131</v>
      </c>
      <c r="E1749" s="122" t="str">
        <f>VLOOKUP(F1749,辅助信息!A:B,2,FALSE)</f>
        <v>螺纹钢</v>
      </c>
      <c r="F1749" s="122" t="s">
        <v>58</v>
      </c>
      <c r="G1749" s="123">
        <f>5+6</f>
        <v>11</v>
      </c>
      <c r="H1749" s="123">
        <f>_xlfn.XLOOKUP(C1749&amp;F1749&amp;I1749&amp;J1749,'[1]2025年已发货'!$F:$F&amp;'[1]2025年已发货'!$C:$C&amp;'[1]2025年已发货'!$G:$G&amp;'[1]2025年已发货'!$H:$H,'[1]2025年已发货'!$E:$E,"未发货")</f>
        <v>8</v>
      </c>
      <c r="I1749" s="122" t="str">
        <f>VLOOKUP(B1749,辅助信息!E:I,3,FALSE)</f>
        <v>（商投建工达州中医药科技园-1工区）达州市通川区达州中医药职业学院犀牛大道北段</v>
      </c>
      <c r="J1749" s="122" t="str">
        <f>VLOOKUP(B1749,辅助信息!E:I,4,FALSE)</f>
        <v>程黄刚</v>
      </c>
      <c r="K1749" s="122">
        <f>VLOOKUP(J1749,辅助信息!H:I,2,FALSE)</f>
        <v>15108211617</v>
      </c>
      <c r="L1749" s="129" t="str">
        <f>VLOOKUP(B1749,辅助信息!E:J,6,FALSE)</f>
        <v>控制炉批号！多了现场不收！,优先安排达钢,提前联系到场规格及数量</v>
      </c>
      <c r="M1749" s="93">
        <v>45813</v>
      </c>
      <c r="O1749" s="64">
        <f ca="1" t="shared" si="97"/>
        <v>0</v>
      </c>
      <c r="P1749" s="64">
        <f ca="1" t="shared" si="98"/>
        <v>158</v>
      </c>
      <c r="Q1749" s="29" t="str">
        <f>VLOOKUP(B1749,辅助信息!E:M,9,FALSE)</f>
        <v>ZTWM-CDGS-XS-2024-0134-商投建工达州中医药科技成果示范园项目</v>
      </c>
      <c r="R1749" s="29" t="str">
        <f>_xlfn._xlws.FILTER(辅助信息!D:D,辅助信息!E:E=B1749)</f>
        <v>商投建工达州中医药科技园</v>
      </c>
    </row>
    <row r="1750" hidden="1" spans="2:18">
      <c r="B1750" s="122" t="s">
        <v>47</v>
      </c>
      <c r="C1750" s="72">
        <v>45813</v>
      </c>
      <c r="D1750" s="122" t="str">
        <f>VLOOKUP(B1750,辅助信息!E:K,7,FALSE)</f>
        <v>JWDDCD2025052800131</v>
      </c>
      <c r="E1750" s="122" t="str">
        <f>VLOOKUP(F1750,辅助信息!A:B,2,FALSE)</f>
        <v>螺纹钢</v>
      </c>
      <c r="F1750" s="122" t="s">
        <v>46</v>
      </c>
      <c r="G1750" s="123">
        <f>8+6</f>
        <v>14</v>
      </c>
      <c r="H1750" s="123">
        <f>_xlfn.XLOOKUP(C1750&amp;F1750&amp;I1750&amp;J1750,'[1]2025年已发货'!$F:$F&amp;'[1]2025年已发货'!$C:$C&amp;'[1]2025年已发货'!$G:$G&amp;'[1]2025年已发货'!$H:$H,'[1]2025年已发货'!$E:$E,"未发货")</f>
        <v>10</v>
      </c>
      <c r="I1750" s="122" t="str">
        <f>VLOOKUP(B1750,辅助信息!E:I,3,FALSE)</f>
        <v>（商投建工达州中医药科技园-1工区）达州市通川区达州中医药职业学院犀牛大道北段</v>
      </c>
      <c r="J1750" s="122" t="str">
        <f>VLOOKUP(B1750,辅助信息!E:I,4,FALSE)</f>
        <v>程黄刚</v>
      </c>
      <c r="K1750" s="122">
        <f>VLOOKUP(J1750,辅助信息!H:I,2,FALSE)</f>
        <v>15108211617</v>
      </c>
      <c r="L1750" s="129" t="str">
        <f>VLOOKUP(B1750,辅助信息!E:J,6,FALSE)</f>
        <v>控制炉批号！多了现场不收！,优先安排达钢,提前联系到场规格及数量</v>
      </c>
      <c r="M1750" s="93">
        <v>45813</v>
      </c>
      <c r="O1750" s="64">
        <f ca="1" t="shared" si="97"/>
        <v>0</v>
      </c>
      <c r="P1750" s="64">
        <f ca="1" t="shared" si="98"/>
        <v>158</v>
      </c>
      <c r="Q1750" s="29" t="str">
        <f>VLOOKUP(B1750,辅助信息!E:M,9,FALSE)</f>
        <v>ZTWM-CDGS-XS-2024-0134-商投建工达州中医药科技成果示范园项目</v>
      </c>
      <c r="R1750" s="29" t="str">
        <f>_xlfn._xlws.FILTER(辅助信息!D:D,辅助信息!E:E=B1750)</f>
        <v>商投建工达州中医药科技园</v>
      </c>
    </row>
    <row r="1751" hidden="1" spans="2:18">
      <c r="B1751" s="122" t="s">
        <v>47</v>
      </c>
      <c r="C1751" s="72">
        <v>45813</v>
      </c>
      <c r="D1751" s="122" t="str">
        <f>VLOOKUP(B1751,辅助信息!E:K,7,FALSE)</f>
        <v>JWDDCD2025052800131</v>
      </c>
      <c r="E1751" s="122" t="str">
        <f>VLOOKUP(F1751,辅助信息!A:B,2,FALSE)</f>
        <v>螺纹钢</v>
      </c>
      <c r="F1751" s="122" t="s">
        <v>22</v>
      </c>
      <c r="G1751" s="123">
        <f>9+6</f>
        <v>15</v>
      </c>
      <c r="H1751" s="123">
        <f>_xlfn.XLOOKUP(C1751&amp;F1751&amp;I1751&amp;J1751,'[1]2025年已发货'!$F:$F&amp;'[1]2025年已发货'!$C:$C&amp;'[1]2025年已发货'!$G:$G&amp;'[1]2025年已发货'!$H:$H,'[1]2025年已发货'!$E:$E,"未发货")</f>
        <v>15</v>
      </c>
      <c r="I1751" s="122" t="str">
        <f>VLOOKUP(B1751,辅助信息!E:I,3,FALSE)</f>
        <v>（商投建工达州中医药科技园-1工区）达州市通川区达州中医药职业学院犀牛大道北段</v>
      </c>
      <c r="J1751" s="122" t="str">
        <f>VLOOKUP(B1751,辅助信息!E:I,4,FALSE)</f>
        <v>程黄刚</v>
      </c>
      <c r="K1751" s="122">
        <f>VLOOKUP(J1751,辅助信息!H:I,2,FALSE)</f>
        <v>15108211617</v>
      </c>
      <c r="L1751" s="129" t="str">
        <f>VLOOKUP(B1751,辅助信息!E:J,6,FALSE)</f>
        <v>控制炉批号！多了现场不收！,优先安排达钢,提前联系到场规格及数量</v>
      </c>
      <c r="M1751" s="93">
        <v>45813</v>
      </c>
      <c r="O1751" s="64">
        <f ca="1" t="shared" si="97"/>
        <v>0</v>
      </c>
      <c r="P1751" s="64">
        <f ca="1" t="shared" si="98"/>
        <v>158</v>
      </c>
      <c r="Q1751" s="29" t="str">
        <f>VLOOKUP(B1751,辅助信息!E:M,9,FALSE)</f>
        <v>ZTWM-CDGS-XS-2024-0134-商投建工达州中医药科技成果示范园项目</v>
      </c>
      <c r="R1751" s="29" t="str">
        <f>_xlfn._xlws.FILTER(辅助信息!D:D,辅助信息!E:E=B1751)</f>
        <v>商投建工达州中医药科技园</v>
      </c>
    </row>
    <row r="1752" hidden="1" spans="2:18">
      <c r="B1752" s="122" t="s">
        <v>47</v>
      </c>
      <c r="C1752" s="72">
        <v>45813</v>
      </c>
      <c r="D1752" s="122" t="str">
        <f>VLOOKUP(B1752,辅助信息!E:K,7,FALSE)</f>
        <v>JWDDCD2025052800131</v>
      </c>
      <c r="E1752" s="122" t="str">
        <f>VLOOKUP(F1752,辅助信息!A:B,2,FALSE)</f>
        <v>螺纹钢</v>
      </c>
      <c r="F1752" s="40" t="s">
        <v>19</v>
      </c>
      <c r="G1752" s="36">
        <v>56</v>
      </c>
      <c r="H1752" s="123">
        <f>_xlfn.XLOOKUP(C1752&amp;F1752&amp;I1752&amp;J1752,'[1]2025年已发货'!$F:$F&amp;'[1]2025年已发货'!$C:$C&amp;'[1]2025年已发货'!$G:$G&amp;'[1]2025年已发货'!$H:$H,'[1]2025年已发货'!$E:$E,"未发货")</f>
        <v>35</v>
      </c>
      <c r="I1752" s="122" t="str">
        <f>VLOOKUP(B1752,辅助信息!E:I,3,FALSE)</f>
        <v>（商投建工达州中医药科技园-1工区）达州市通川区达州中医药职业学院犀牛大道北段</v>
      </c>
      <c r="J1752" s="122" t="str">
        <f>VLOOKUP(B1752,辅助信息!E:I,4,FALSE)</f>
        <v>程黄刚</v>
      </c>
      <c r="K1752" s="122">
        <f>VLOOKUP(J1752,辅助信息!H:I,2,FALSE)</f>
        <v>15108211617</v>
      </c>
      <c r="L1752" s="129" t="str">
        <f>VLOOKUP(B1752,辅助信息!E:J,6,FALSE)</f>
        <v>控制炉批号！多了现场不收！,优先安排达钢,提前联系到场规格及数量</v>
      </c>
      <c r="M1752" s="93">
        <v>45813</v>
      </c>
      <c r="O1752" s="64">
        <f ca="1" t="shared" si="97"/>
        <v>0</v>
      </c>
      <c r="P1752" s="64">
        <f ca="1" t="shared" si="98"/>
        <v>158</v>
      </c>
      <c r="Q1752" s="29" t="str">
        <f>VLOOKUP(B1752,辅助信息!E:M,9,FALSE)</f>
        <v>ZTWM-CDGS-XS-2024-0134-商投建工达州中医药科技成果示范园项目</v>
      </c>
      <c r="R1752" s="29" t="str">
        <f>_xlfn._xlws.FILTER(辅助信息!D:D,辅助信息!E:E=B1752)</f>
        <v>商投建工达州中医药科技园</v>
      </c>
    </row>
    <row r="1753" hidden="1" spans="2:18">
      <c r="B1753" s="40" t="s">
        <v>92</v>
      </c>
      <c r="C1753" s="72">
        <v>45819</v>
      </c>
      <c r="D1753" s="122" t="str">
        <f>VLOOKUP(B1753,辅助信息!E:K,7,FALSE)</f>
        <v>JWDDCD2025051800046</v>
      </c>
      <c r="E1753" s="122" t="str">
        <f>VLOOKUP(F1753,辅助信息!A:B,2,FALSE)</f>
        <v>盘螺</v>
      </c>
      <c r="F1753" s="40" t="s">
        <v>49</v>
      </c>
      <c r="G1753" s="36">
        <v>4</v>
      </c>
      <c r="H1753" s="123">
        <v>4</v>
      </c>
      <c r="I1753" s="122" t="str">
        <f>VLOOKUP(B1753,辅助信息!E:I,3,FALSE)</f>
        <v>（华西萌海科创农业生态谷）成都市简阳市白金山水库</v>
      </c>
      <c r="J1753" s="122" t="str">
        <f>VLOOKUP(B1753,辅助信息!E:I,4,FALSE)</f>
        <v>石清国</v>
      </c>
      <c r="K1753" s="122">
        <f>VLOOKUP(J1753,辅助信息!H:I,2,FALSE)</f>
        <v>13458642015</v>
      </c>
      <c r="L1753" s="129" t="str">
        <f>VLOOKUP(B1753,辅助信息!E:J,6,FALSE)</f>
        <v>优先威钢,我方卸车,新老国标钢厂不加价可直发</v>
      </c>
      <c r="M1753" s="93">
        <v>45820</v>
      </c>
      <c r="O1753" s="64">
        <f ca="1" t="shared" ref="O1753:O1762" si="99">IF(OR(M1753="",N1753&lt;&gt;""),"",MAX(M1753-TODAY(),0))</f>
        <v>0</v>
      </c>
      <c r="P1753" s="64">
        <f ca="1" t="shared" ref="P1753:P1762" si="100">IF(M1753="","",IF(N1753&lt;&gt;"",MAX(N1753-M1753,0),IF(TODAY()&gt;M1753,TODAY()-M1753,0)))</f>
        <v>151</v>
      </c>
      <c r="Q1753" s="29" t="str">
        <f>VLOOKUP(B1753,辅助信息!E:M,9,FALSE)</f>
        <v>ZTWM-CDGS-XS-2024-0092-华西-萌海科创农业生态谷</v>
      </c>
      <c r="R1753" s="29" t="str">
        <f>_xlfn._xlws.FILTER(辅助信息!D:D,辅助信息!E:E=B1753)</f>
        <v>华西萌海-科创农业生态谷</v>
      </c>
    </row>
    <row r="1754" hidden="1" spans="2:18">
      <c r="B1754" s="40" t="s">
        <v>92</v>
      </c>
      <c r="C1754" s="72">
        <v>45819</v>
      </c>
      <c r="D1754" s="122" t="str">
        <f>VLOOKUP(B1754,辅助信息!E:K,7,FALSE)</f>
        <v>JWDDCD2025051800046</v>
      </c>
      <c r="E1754" s="122" t="str">
        <f>VLOOKUP(F1754,辅助信息!A:B,2,FALSE)</f>
        <v>盘螺</v>
      </c>
      <c r="F1754" s="40" t="s">
        <v>40</v>
      </c>
      <c r="G1754" s="36">
        <v>32</v>
      </c>
      <c r="H1754" s="123">
        <v>32</v>
      </c>
      <c r="I1754" s="122" t="str">
        <f>VLOOKUP(B1754,辅助信息!E:I,3,FALSE)</f>
        <v>（华西萌海科创农业生态谷）成都市简阳市白金山水库</v>
      </c>
      <c r="J1754" s="122" t="str">
        <f>VLOOKUP(B1754,辅助信息!E:I,4,FALSE)</f>
        <v>石清国</v>
      </c>
      <c r="K1754" s="122">
        <f>VLOOKUP(J1754,辅助信息!H:I,2,FALSE)</f>
        <v>13458642015</v>
      </c>
      <c r="L1754" s="129" t="str">
        <f>VLOOKUP(B1754,辅助信息!E:J,6,FALSE)</f>
        <v>优先威钢,我方卸车,新老国标钢厂不加价可直发</v>
      </c>
      <c r="M1754" s="93">
        <v>45820</v>
      </c>
      <c r="O1754" s="64">
        <f ca="1" t="shared" si="99"/>
        <v>0</v>
      </c>
      <c r="P1754" s="64">
        <f ca="1" t="shared" si="100"/>
        <v>151</v>
      </c>
      <c r="Q1754" s="29" t="str">
        <f>VLOOKUP(B1754,辅助信息!E:M,9,FALSE)</f>
        <v>ZTWM-CDGS-XS-2024-0092-华西-萌海科创农业生态谷</v>
      </c>
      <c r="R1754" s="29" t="str">
        <f>_xlfn._xlws.FILTER(辅助信息!D:D,辅助信息!E:E=B1754)</f>
        <v>华西萌海-科创农业生态谷</v>
      </c>
    </row>
    <row r="1755" hidden="1" spans="2:18">
      <c r="B1755" s="40" t="s">
        <v>92</v>
      </c>
      <c r="C1755" s="72">
        <v>45819</v>
      </c>
      <c r="D1755" s="122" t="str">
        <f>VLOOKUP(B1755,辅助信息!E:K,7,FALSE)</f>
        <v>JWDDCD2025051800046</v>
      </c>
      <c r="E1755" s="122" t="str">
        <f>VLOOKUP(F1755,辅助信息!A:B,2,FALSE)</f>
        <v>盘螺</v>
      </c>
      <c r="F1755" s="40" t="s">
        <v>41</v>
      </c>
      <c r="G1755" s="36">
        <v>16</v>
      </c>
      <c r="H1755" s="123">
        <v>16</v>
      </c>
      <c r="I1755" s="122" t="str">
        <f>VLOOKUP(B1755,辅助信息!E:I,3,FALSE)</f>
        <v>（华西萌海科创农业生态谷）成都市简阳市白金山水库</v>
      </c>
      <c r="J1755" s="122" t="str">
        <f>VLOOKUP(B1755,辅助信息!E:I,4,FALSE)</f>
        <v>石清国</v>
      </c>
      <c r="K1755" s="122">
        <f>VLOOKUP(J1755,辅助信息!H:I,2,FALSE)</f>
        <v>13458642015</v>
      </c>
      <c r="L1755" s="129" t="str">
        <f>VLOOKUP(B1755,辅助信息!E:J,6,FALSE)</f>
        <v>优先威钢,我方卸车,新老国标钢厂不加价可直发</v>
      </c>
      <c r="M1755" s="93">
        <v>45820</v>
      </c>
      <c r="O1755" s="64">
        <f ca="1" t="shared" si="99"/>
        <v>0</v>
      </c>
      <c r="P1755" s="64">
        <f ca="1" t="shared" si="100"/>
        <v>151</v>
      </c>
      <c r="Q1755" s="29" t="str">
        <f>VLOOKUP(B1755,辅助信息!E:M,9,FALSE)</f>
        <v>ZTWM-CDGS-XS-2024-0092-华西-萌海科创农业生态谷</v>
      </c>
      <c r="R1755" s="29" t="str">
        <f>_xlfn._xlws.FILTER(辅助信息!D:D,辅助信息!E:E=B1755)</f>
        <v>华西萌海-科创农业生态谷</v>
      </c>
    </row>
    <row r="1756" hidden="1" spans="2:18">
      <c r="B1756" s="40" t="s">
        <v>92</v>
      </c>
      <c r="C1756" s="72">
        <v>45819</v>
      </c>
      <c r="D1756" s="122" t="str">
        <f>VLOOKUP(B1756,辅助信息!E:K,7,FALSE)</f>
        <v>JWDDCD2025051800046</v>
      </c>
      <c r="E1756" s="122" t="str">
        <f>VLOOKUP(F1756,辅助信息!A:B,2,FALSE)</f>
        <v>螺纹钢</v>
      </c>
      <c r="F1756" s="40" t="s">
        <v>27</v>
      </c>
      <c r="G1756" s="36">
        <v>10</v>
      </c>
      <c r="H1756" s="123">
        <v>10</v>
      </c>
      <c r="I1756" s="122" t="str">
        <f>VLOOKUP(B1756,辅助信息!E:I,3,FALSE)</f>
        <v>（华西萌海科创农业生态谷）成都市简阳市白金山水库</v>
      </c>
      <c r="J1756" s="122" t="str">
        <f>VLOOKUP(B1756,辅助信息!E:I,4,FALSE)</f>
        <v>石清国</v>
      </c>
      <c r="K1756" s="122">
        <f>VLOOKUP(J1756,辅助信息!H:I,2,FALSE)</f>
        <v>13458642015</v>
      </c>
      <c r="L1756" s="129" t="str">
        <f>VLOOKUP(B1756,辅助信息!E:J,6,FALSE)</f>
        <v>优先威钢,我方卸车,新老国标钢厂不加价可直发</v>
      </c>
      <c r="M1756" s="93">
        <v>45820</v>
      </c>
      <c r="O1756" s="64">
        <f ca="1" t="shared" si="99"/>
        <v>0</v>
      </c>
      <c r="P1756" s="64">
        <f ca="1" t="shared" si="100"/>
        <v>151</v>
      </c>
      <c r="Q1756" s="29" t="str">
        <f>VLOOKUP(B1756,辅助信息!E:M,9,FALSE)</f>
        <v>ZTWM-CDGS-XS-2024-0092-华西-萌海科创农业生态谷</v>
      </c>
      <c r="R1756" s="29" t="str">
        <f>_xlfn._xlws.FILTER(辅助信息!D:D,辅助信息!E:E=B1756)</f>
        <v>华西萌海-科创农业生态谷</v>
      </c>
    </row>
    <row r="1757" hidden="1" spans="2:18">
      <c r="B1757" s="40" t="s">
        <v>92</v>
      </c>
      <c r="C1757" s="72">
        <v>45819</v>
      </c>
      <c r="D1757" s="122" t="str">
        <f>VLOOKUP(B1757,辅助信息!E:K,7,FALSE)</f>
        <v>JWDDCD2025051800046</v>
      </c>
      <c r="E1757" s="122" t="str">
        <f>VLOOKUP(F1757,辅助信息!A:B,2,FALSE)</f>
        <v>螺纹钢</v>
      </c>
      <c r="F1757" s="40" t="s">
        <v>19</v>
      </c>
      <c r="G1757" s="36">
        <v>6</v>
      </c>
      <c r="H1757" s="123">
        <v>6</v>
      </c>
      <c r="I1757" s="122" t="str">
        <f>VLOOKUP(B1757,辅助信息!E:I,3,FALSE)</f>
        <v>（华西萌海科创农业生态谷）成都市简阳市白金山水库</v>
      </c>
      <c r="J1757" s="122" t="str">
        <f>VLOOKUP(B1757,辅助信息!E:I,4,FALSE)</f>
        <v>石清国</v>
      </c>
      <c r="K1757" s="122">
        <f>VLOOKUP(J1757,辅助信息!H:I,2,FALSE)</f>
        <v>13458642015</v>
      </c>
      <c r="L1757" s="129" t="str">
        <f>VLOOKUP(B1757,辅助信息!E:J,6,FALSE)</f>
        <v>优先威钢,我方卸车,新老国标钢厂不加价可直发</v>
      </c>
      <c r="M1757" s="93">
        <v>45820</v>
      </c>
      <c r="O1757" s="64">
        <f ca="1" t="shared" si="99"/>
        <v>0</v>
      </c>
      <c r="P1757" s="64">
        <f ca="1" t="shared" si="100"/>
        <v>151</v>
      </c>
      <c r="Q1757" s="29" t="str">
        <f>VLOOKUP(B1757,辅助信息!E:M,9,FALSE)</f>
        <v>ZTWM-CDGS-XS-2024-0092-华西-萌海科创农业生态谷</v>
      </c>
      <c r="R1757" s="29" t="str">
        <f>_xlfn._xlws.FILTER(辅助信息!D:D,辅助信息!E:E=B1757)</f>
        <v>华西萌海-科创农业生态谷</v>
      </c>
    </row>
    <row r="1758" hidden="1" spans="2:18">
      <c r="B1758" s="40" t="s">
        <v>92</v>
      </c>
      <c r="C1758" s="72">
        <v>45819</v>
      </c>
      <c r="D1758" s="122" t="str">
        <f>VLOOKUP(B1758,辅助信息!E:K,7,FALSE)</f>
        <v>JWDDCD2025051800046</v>
      </c>
      <c r="E1758" s="122" t="str">
        <f>VLOOKUP(F1758,辅助信息!A:B,2,FALSE)</f>
        <v>螺纹钢</v>
      </c>
      <c r="F1758" s="40" t="s">
        <v>65</v>
      </c>
      <c r="G1758" s="36">
        <v>3</v>
      </c>
      <c r="H1758" s="123">
        <v>3</v>
      </c>
      <c r="I1758" s="122" t="str">
        <f>VLOOKUP(B1758,辅助信息!E:I,3,FALSE)</f>
        <v>（华西萌海科创农业生态谷）成都市简阳市白金山水库</v>
      </c>
      <c r="J1758" s="122" t="str">
        <f>VLOOKUP(B1758,辅助信息!E:I,4,FALSE)</f>
        <v>石清国</v>
      </c>
      <c r="K1758" s="122">
        <f>VLOOKUP(J1758,辅助信息!H:I,2,FALSE)</f>
        <v>13458642015</v>
      </c>
      <c r="L1758" s="129" t="str">
        <f>VLOOKUP(B1758,辅助信息!E:J,6,FALSE)</f>
        <v>优先威钢,我方卸车,新老国标钢厂不加价可直发</v>
      </c>
      <c r="M1758" s="93">
        <v>45820</v>
      </c>
      <c r="O1758" s="64">
        <f ca="1" t="shared" si="99"/>
        <v>0</v>
      </c>
      <c r="P1758" s="64">
        <f ca="1" t="shared" si="100"/>
        <v>151</v>
      </c>
      <c r="Q1758" s="29" t="str">
        <f>VLOOKUP(B1758,辅助信息!E:M,9,FALSE)</f>
        <v>ZTWM-CDGS-XS-2024-0092-华西-萌海科创农业生态谷</v>
      </c>
      <c r="R1758" s="29" t="str">
        <f>_xlfn._xlws.FILTER(辅助信息!D:D,辅助信息!E:E=B1758)</f>
        <v>华西萌海-科创农业生态谷</v>
      </c>
    </row>
    <row r="1759" hidden="1" spans="2:18">
      <c r="B1759" s="40" t="s">
        <v>81</v>
      </c>
      <c r="C1759" s="72">
        <v>45819</v>
      </c>
      <c r="D1759" s="122" t="str">
        <f>VLOOKUP(B1759,辅助信息!E:K,7,FALSE)</f>
        <v>JWDDCD2025060900080</v>
      </c>
      <c r="E1759" s="122" t="str">
        <f>VLOOKUP(F1759,辅助信息!A:B,2,FALSE)</f>
        <v>盘螺</v>
      </c>
      <c r="F1759" s="40" t="s">
        <v>40</v>
      </c>
      <c r="G1759" s="36">
        <v>5</v>
      </c>
      <c r="H1759" s="123" t="str">
        <f>_xlfn.XLOOKUP(C1759&amp;F1759&amp;I1759&amp;J1759,'[1]2025年已发货'!$F:$F&amp;'[1]2025年已发货'!$C:$C&amp;'[1]2025年已发货'!$G:$G&amp;'[1]2025年已发货'!$H:$H,'[1]2025年已发货'!$E:$E,"未发货")</f>
        <v>未发货</v>
      </c>
      <c r="I1759" s="122" t="str">
        <f>VLOOKUP(B1759,辅助信息!E:I,3,FALSE)</f>
        <v>（华西简阳西城嘉苑）四川省成都市简阳市简城街道高屋村</v>
      </c>
      <c r="J1759" s="122" t="str">
        <f>VLOOKUP(B1759,辅助信息!E:I,4,FALSE)</f>
        <v>张瀚镭</v>
      </c>
      <c r="K1759" s="122">
        <f>VLOOKUP(J1759,辅助信息!H:I,2,FALSE)</f>
        <v>15884666220</v>
      </c>
      <c r="L1759" s="129" t="str">
        <f>VLOOKUP(B1759,辅助信息!E:J,6,FALSE)</f>
        <v>现场禁止使用氢能源挂车！优先威钢发货,我方卸车,新老国标钢厂不加价可直发，因陕钢多次出现磅差，项目拒绝使用</v>
      </c>
      <c r="M1759" s="93">
        <v>45819</v>
      </c>
      <c r="O1759" s="64">
        <f ca="1" t="shared" si="99"/>
        <v>0</v>
      </c>
      <c r="P1759" s="64">
        <f ca="1" t="shared" si="100"/>
        <v>152</v>
      </c>
      <c r="Q1759" s="29" t="str">
        <f>VLOOKUP(B1759,辅助信息!E:M,9,FALSE)</f>
        <v>ZTWM-CDGS-XS-2024-0030-华西集采-简州大道</v>
      </c>
      <c r="R1759" s="29" t="str">
        <f>_xlfn._xlws.FILTER(辅助信息!D:D,辅助信息!E:E=B1759)</f>
        <v>华西简阳西城嘉苑</v>
      </c>
    </row>
    <row r="1760" hidden="1" spans="2:18">
      <c r="B1760" s="40" t="s">
        <v>81</v>
      </c>
      <c r="C1760" s="72">
        <v>45819</v>
      </c>
      <c r="D1760" s="122" t="str">
        <f>VLOOKUP(B1760,辅助信息!E:K,7,FALSE)</f>
        <v>JWDDCD2025060900080</v>
      </c>
      <c r="E1760" s="122" t="str">
        <f>VLOOKUP(F1760,辅助信息!A:B,2,FALSE)</f>
        <v>盘螺</v>
      </c>
      <c r="F1760" s="40" t="s">
        <v>41</v>
      </c>
      <c r="G1760" s="36">
        <v>14</v>
      </c>
      <c r="H1760" s="123" t="str">
        <f>_xlfn.XLOOKUP(C1760&amp;F1760&amp;I1760&amp;J1760,'[1]2025年已发货'!$F:$F&amp;'[1]2025年已发货'!$C:$C&amp;'[1]2025年已发货'!$G:$G&amp;'[1]2025年已发货'!$H:$H,'[1]2025年已发货'!$E:$E,"未发货")</f>
        <v>未发货</v>
      </c>
      <c r="I1760" s="122" t="str">
        <f>VLOOKUP(B1760,辅助信息!E:I,3,FALSE)</f>
        <v>（华西简阳西城嘉苑）四川省成都市简阳市简城街道高屋村</v>
      </c>
      <c r="J1760" s="122" t="str">
        <f>VLOOKUP(B1760,辅助信息!E:I,4,FALSE)</f>
        <v>张瀚镭</v>
      </c>
      <c r="K1760" s="122">
        <f>VLOOKUP(J1760,辅助信息!H:I,2,FALSE)</f>
        <v>15884666220</v>
      </c>
      <c r="L1760" s="129" t="str">
        <f>VLOOKUP(B1760,辅助信息!E:J,6,FALSE)</f>
        <v>现场禁止使用氢能源挂车！优先威钢发货,我方卸车,新老国标钢厂不加价可直发，因陕钢多次出现磅差，项目拒绝使用</v>
      </c>
      <c r="M1760" s="93">
        <v>45819</v>
      </c>
      <c r="O1760" s="64">
        <f ca="1" t="shared" si="99"/>
        <v>0</v>
      </c>
      <c r="P1760" s="64">
        <f ca="1" t="shared" si="100"/>
        <v>152</v>
      </c>
      <c r="Q1760" s="29" t="str">
        <f>VLOOKUP(B1760,辅助信息!E:M,9,FALSE)</f>
        <v>ZTWM-CDGS-XS-2024-0030-华西集采-简州大道</v>
      </c>
      <c r="R1760" s="29" t="str">
        <f>_xlfn._xlws.FILTER(辅助信息!D:D,辅助信息!E:E=B1760)</f>
        <v>华西简阳西城嘉苑</v>
      </c>
    </row>
    <row r="1761" hidden="1" spans="2:18">
      <c r="B1761" s="40" t="s">
        <v>81</v>
      </c>
      <c r="C1761" s="72">
        <v>45819</v>
      </c>
      <c r="D1761" s="122" t="str">
        <f>VLOOKUP(B1761,辅助信息!E:K,7,FALSE)</f>
        <v>JWDDCD2025060900080</v>
      </c>
      <c r="E1761" s="122" t="str">
        <f>VLOOKUP(F1761,辅助信息!A:B,2,FALSE)</f>
        <v>盘螺</v>
      </c>
      <c r="F1761" s="40" t="s">
        <v>26</v>
      </c>
      <c r="G1761" s="36">
        <v>33</v>
      </c>
      <c r="H1761" s="123">
        <f>_xlfn.XLOOKUP(C1761&amp;F1761&amp;I1761&amp;J1761,'[1]2025年已发货'!$F:$F&amp;'[1]2025年已发货'!$C:$C&amp;'[1]2025年已发货'!$G:$G&amp;'[1]2025年已发货'!$H:$H,'[1]2025年已发货'!$E:$E,"未发货")</f>
        <v>30</v>
      </c>
      <c r="I1761" s="122" t="str">
        <f>VLOOKUP(B1761,辅助信息!E:I,3,FALSE)</f>
        <v>（华西简阳西城嘉苑）四川省成都市简阳市简城街道高屋村</v>
      </c>
      <c r="J1761" s="122" t="str">
        <f>VLOOKUP(B1761,辅助信息!E:I,4,FALSE)</f>
        <v>张瀚镭</v>
      </c>
      <c r="K1761" s="122">
        <f>VLOOKUP(J1761,辅助信息!H:I,2,FALSE)</f>
        <v>15884666220</v>
      </c>
      <c r="L1761" s="129" t="str">
        <f>VLOOKUP(B1761,辅助信息!E:J,6,FALSE)</f>
        <v>现场禁止使用氢能源挂车！优先威钢发货,我方卸车,新老国标钢厂不加价可直发，因陕钢多次出现磅差，项目拒绝使用</v>
      </c>
      <c r="M1761" s="93">
        <v>45819</v>
      </c>
      <c r="O1761" s="64">
        <f ca="1" t="shared" si="99"/>
        <v>0</v>
      </c>
      <c r="P1761" s="64">
        <f ca="1" t="shared" si="100"/>
        <v>152</v>
      </c>
      <c r="Q1761" s="29" t="str">
        <f>VLOOKUP(B1761,辅助信息!E:M,9,FALSE)</f>
        <v>ZTWM-CDGS-XS-2024-0030-华西集采-简州大道</v>
      </c>
      <c r="R1761" s="29" t="str">
        <f>_xlfn._xlws.FILTER(辅助信息!D:D,辅助信息!E:E=B1761)</f>
        <v>华西简阳西城嘉苑</v>
      </c>
    </row>
    <row r="1762" hidden="1" spans="2:18">
      <c r="B1762" s="40" t="s">
        <v>81</v>
      </c>
      <c r="C1762" s="72">
        <v>45819</v>
      </c>
      <c r="D1762" s="122" t="str">
        <f>VLOOKUP(B1762,辅助信息!E:K,7,FALSE)</f>
        <v>JWDDCD2025060900080</v>
      </c>
      <c r="E1762" s="122" t="str">
        <f>VLOOKUP(F1762,辅助信息!A:B,2,FALSE)</f>
        <v>螺纹钢</v>
      </c>
      <c r="F1762" s="40" t="s">
        <v>32</v>
      </c>
      <c r="G1762" s="36">
        <v>22</v>
      </c>
      <c r="H1762" s="123">
        <f>_xlfn.XLOOKUP(C1762&amp;F1762&amp;I1762&amp;J1762,'[1]2025年已发货'!$F:$F&amp;'[1]2025年已发货'!$C:$C&amp;'[1]2025年已发货'!$G:$G&amp;'[1]2025年已发货'!$H:$H,'[1]2025年已发货'!$E:$E,"未发货")</f>
        <v>5</v>
      </c>
      <c r="I1762" s="122" t="str">
        <f>VLOOKUP(B1762,辅助信息!E:I,3,FALSE)</f>
        <v>（华西简阳西城嘉苑）四川省成都市简阳市简城街道高屋村</v>
      </c>
      <c r="J1762" s="122" t="str">
        <f>VLOOKUP(B1762,辅助信息!E:I,4,FALSE)</f>
        <v>张瀚镭</v>
      </c>
      <c r="K1762" s="122">
        <f>VLOOKUP(J1762,辅助信息!H:I,2,FALSE)</f>
        <v>15884666220</v>
      </c>
      <c r="L1762" s="129" t="str">
        <f>VLOOKUP(B1762,辅助信息!E:J,6,FALSE)</f>
        <v>现场禁止使用氢能源挂车！优先威钢发货,我方卸车,新老国标钢厂不加价可直发，因陕钢多次出现磅差，项目拒绝使用</v>
      </c>
      <c r="M1762" s="93">
        <v>45819</v>
      </c>
      <c r="O1762" s="64">
        <f ca="1" t="shared" si="99"/>
        <v>0</v>
      </c>
      <c r="P1762" s="64">
        <f ca="1" t="shared" si="100"/>
        <v>152</v>
      </c>
      <c r="Q1762" s="29" t="str">
        <f>VLOOKUP(B1762,辅助信息!E:M,9,FALSE)</f>
        <v>ZTWM-CDGS-XS-2024-0030-华西集采-简州大道</v>
      </c>
      <c r="R1762" s="29" t="str">
        <f>_xlfn._xlws.FILTER(辅助信息!D:D,辅助信息!E:E=B1762)</f>
        <v>华西简阳西城嘉苑</v>
      </c>
    </row>
    <row r="1763" hidden="1" spans="2:18">
      <c r="B1763" s="40" t="s">
        <v>161</v>
      </c>
      <c r="C1763" s="72">
        <v>45819</v>
      </c>
      <c r="D1763" s="122" t="str">
        <f>VLOOKUP(B1763,辅助信息!E:K,7,FALSE)</f>
        <v>JWDD2025071500089</v>
      </c>
      <c r="E1763" s="122" t="str">
        <f>VLOOKUP(F1763,辅助信息!A:B,2,FALSE)</f>
        <v>盘螺</v>
      </c>
      <c r="F1763" s="40" t="s">
        <v>41</v>
      </c>
      <c r="G1763" s="36">
        <v>16</v>
      </c>
      <c r="H1763" s="123" t="str">
        <f>_xlfn.XLOOKUP(C1763&amp;F1763&amp;I1763&amp;J1763,'[1]2025年已发货'!$F:$F&amp;'[1]2025年已发货'!$C:$C&amp;'[1]2025年已发货'!$G:$G&amp;'[1]2025年已发货'!$H:$H,'[1]2025年已发货'!$E:$E,"未发货")</f>
        <v>未发货</v>
      </c>
      <c r="I1763" s="122" t="str">
        <f>VLOOKUP(B1763,辅助信息!E:I,3,FALSE)</f>
        <v>(宜宾兴港三江新区长江工业园保障性租赁住房建设项目-1标)四川省宜宾市翠屏区永善路南段宜宾市三江新区长江工业园区</v>
      </c>
      <c r="J1763" s="122" t="str">
        <f>VLOOKUP(B1763,辅助信息!E:I,4,FALSE)</f>
        <v>赵元虎</v>
      </c>
      <c r="K1763" s="122">
        <f>VLOOKUP(J1763,辅助信息!H:I,2,FALSE)</f>
        <v>13684167136</v>
      </c>
      <c r="L1763" s="129" t="str">
        <f>VLOOKUP(B1763,辅助信息!E:J,6,FALSE)</f>
        <v>现场要求调度统一联系指定收货人，不单独发司机位置。锈货不收，装货前联系收货人核实到场规格,没提前告知进场规格现场不给予接收</v>
      </c>
      <c r="M1763" s="93">
        <v>45819</v>
      </c>
      <c r="O1763" s="64">
        <f ca="1" t="shared" ref="O1763:O1783" si="101">IF(OR(M1763="",N1763&lt;&gt;""),"",MAX(M1763-TODAY(),0))</f>
        <v>0</v>
      </c>
      <c r="P1763" s="64">
        <f ca="1" t="shared" ref="P1763:P1783" si="102">IF(M1763="","",IF(N1763&lt;&gt;"",MAX(N1763-M1763,0),IF(TODAY()&gt;M1763,TODAY()-M1763,0)))</f>
        <v>152</v>
      </c>
      <c r="Q1763" s="29" t="str">
        <f>VLOOKUP(B1763,辅助信息!E:M,9,FALSE)</f>
        <v>ZTWM-CDYXGS-XS-2025-0014-宜宾兴港建材-三江新区长江工业园片区保障性租赁住房建设项目</v>
      </c>
      <c r="R1763" s="29" t="str">
        <f>_xlfn._xlws.FILTER(辅助信息!D:D,辅助信息!E:E=B1763)</f>
        <v>宜宾兴港三江新区长江工业园建设项目</v>
      </c>
    </row>
    <row r="1764" hidden="1" spans="2:18">
      <c r="B1764" s="40" t="s">
        <v>161</v>
      </c>
      <c r="C1764" s="72">
        <v>45819</v>
      </c>
      <c r="D1764" s="122" t="str">
        <f>VLOOKUP(B1764,辅助信息!E:K,7,FALSE)</f>
        <v>JWDD2025071500089</v>
      </c>
      <c r="E1764" s="122" t="str">
        <f>VLOOKUP(F1764,辅助信息!A:B,2,FALSE)</f>
        <v>盘螺</v>
      </c>
      <c r="F1764" s="40" t="s">
        <v>26</v>
      </c>
      <c r="G1764" s="36">
        <v>9</v>
      </c>
      <c r="H1764" s="123" t="str">
        <f>_xlfn.XLOOKUP(C1764&amp;F1764&amp;I1764&amp;J1764,'[1]2025年已发货'!$F:$F&amp;'[1]2025年已发货'!$C:$C&amp;'[1]2025年已发货'!$G:$G&amp;'[1]2025年已发货'!$H:$H,'[1]2025年已发货'!$E:$E,"未发货")</f>
        <v>未发货</v>
      </c>
      <c r="I1764" s="122" t="str">
        <f>VLOOKUP(B1764,辅助信息!E:I,3,FALSE)</f>
        <v>(宜宾兴港三江新区长江工业园保障性租赁住房建设项目-1标)四川省宜宾市翠屏区永善路南段宜宾市三江新区长江工业园区</v>
      </c>
      <c r="J1764" s="122" t="str">
        <f>VLOOKUP(B1764,辅助信息!E:I,4,FALSE)</f>
        <v>赵元虎</v>
      </c>
      <c r="K1764" s="122">
        <f>VLOOKUP(J1764,辅助信息!H:I,2,FALSE)</f>
        <v>13684167136</v>
      </c>
      <c r="L1764" s="129" t="str">
        <f>VLOOKUP(B1764,辅助信息!E:J,6,FALSE)</f>
        <v>现场要求调度统一联系指定收货人，不单独发司机位置。锈货不收，装货前联系收货人核实到场规格,没提前告知进场规格现场不给予接收</v>
      </c>
      <c r="M1764" s="93">
        <v>45819</v>
      </c>
      <c r="O1764" s="64">
        <f ca="1" t="shared" si="101"/>
        <v>0</v>
      </c>
      <c r="P1764" s="64">
        <f ca="1" t="shared" si="102"/>
        <v>152</v>
      </c>
      <c r="Q1764" s="29" t="str">
        <f>VLOOKUP(B1764,辅助信息!E:M,9,FALSE)</f>
        <v>ZTWM-CDYXGS-XS-2025-0014-宜宾兴港建材-三江新区长江工业园片区保障性租赁住房建设项目</v>
      </c>
      <c r="R1764" s="29" t="str">
        <f>_xlfn._xlws.FILTER(辅助信息!D:D,辅助信息!E:E=B1764)</f>
        <v>宜宾兴港三江新区长江工业园建设项目</v>
      </c>
    </row>
    <row r="1765" hidden="1" spans="2:18">
      <c r="B1765" s="40" t="s">
        <v>161</v>
      </c>
      <c r="C1765" s="72">
        <v>45819</v>
      </c>
      <c r="D1765" s="122" t="str">
        <f>VLOOKUP(B1765,辅助信息!E:K,7,FALSE)</f>
        <v>JWDD2025071500089</v>
      </c>
      <c r="E1765" s="122" t="str">
        <f>VLOOKUP(F1765,辅助信息!A:B,2,FALSE)</f>
        <v>螺纹钢</v>
      </c>
      <c r="F1765" s="40" t="s">
        <v>19</v>
      </c>
      <c r="G1765" s="36">
        <v>4</v>
      </c>
      <c r="H1765" s="123" t="str">
        <f>_xlfn.XLOOKUP(C1765&amp;F1765&amp;I1765&amp;J1765,'[1]2025年已发货'!$F:$F&amp;'[1]2025年已发货'!$C:$C&amp;'[1]2025年已发货'!$G:$G&amp;'[1]2025年已发货'!$H:$H,'[1]2025年已发货'!$E:$E,"未发货")</f>
        <v>未发货</v>
      </c>
      <c r="I1765" s="122" t="str">
        <f>VLOOKUP(B1765,辅助信息!E:I,3,FALSE)</f>
        <v>(宜宾兴港三江新区长江工业园保障性租赁住房建设项目-1标)四川省宜宾市翠屏区永善路南段宜宾市三江新区长江工业园区</v>
      </c>
      <c r="J1765" s="122" t="str">
        <f>VLOOKUP(B1765,辅助信息!E:I,4,FALSE)</f>
        <v>赵元虎</v>
      </c>
      <c r="K1765" s="122">
        <f>VLOOKUP(J1765,辅助信息!H:I,2,FALSE)</f>
        <v>13684167136</v>
      </c>
      <c r="L1765" s="129" t="str">
        <f>VLOOKUP(B1765,辅助信息!E:J,6,FALSE)</f>
        <v>现场要求调度统一联系指定收货人，不单独发司机位置。锈货不收，装货前联系收货人核实到场规格,没提前告知进场规格现场不给予接收</v>
      </c>
      <c r="M1765" s="93">
        <v>45819</v>
      </c>
      <c r="O1765" s="64">
        <f ca="1" t="shared" si="101"/>
        <v>0</v>
      </c>
      <c r="P1765" s="64">
        <f ca="1" t="shared" si="102"/>
        <v>152</v>
      </c>
      <c r="Q1765" s="29" t="str">
        <f>VLOOKUP(B1765,辅助信息!E:M,9,FALSE)</f>
        <v>ZTWM-CDYXGS-XS-2025-0014-宜宾兴港建材-三江新区长江工业园片区保障性租赁住房建设项目</v>
      </c>
      <c r="R1765" s="29" t="str">
        <f>_xlfn._xlws.FILTER(辅助信息!D:D,辅助信息!E:E=B1765)</f>
        <v>宜宾兴港三江新区长江工业园建设项目</v>
      </c>
    </row>
    <row r="1766" hidden="1" spans="2:18">
      <c r="B1766" s="40" t="s">
        <v>161</v>
      </c>
      <c r="C1766" s="72">
        <v>45819</v>
      </c>
      <c r="D1766" s="122" t="str">
        <f>VLOOKUP(B1766,辅助信息!E:K,7,FALSE)</f>
        <v>JWDD2025071500089</v>
      </c>
      <c r="E1766" s="122" t="str">
        <f>VLOOKUP(F1766,辅助信息!A:B,2,FALSE)</f>
        <v>螺纹钢</v>
      </c>
      <c r="F1766" s="40" t="s">
        <v>30</v>
      </c>
      <c r="G1766" s="36">
        <v>90</v>
      </c>
      <c r="H1766" s="123" t="str">
        <f>_xlfn.XLOOKUP(C1766&amp;F1766&amp;I1766&amp;J1766,'[1]2025年已发货'!$F:$F&amp;'[1]2025年已发货'!$C:$C&amp;'[1]2025年已发货'!$G:$G&amp;'[1]2025年已发货'!$H:$H,'[1]2025年已发货'!$E:$E,"未发货")</f>
        <v>未发货</v>
      </c>
      <c r="I1766" s="122" t="str">
        <f>VLOOKUP(B1766,辅助信息!E:I,3,FALSE)</f>
        <v>(宜宾兴港三江新区长江工业园保障性租赁住房建设项目-1标)四川省宜宾市翠屏区永善路南段宜宾市三江新区长江工业园区</v>
      </c>
      <c r="J1766" s="122" t="str">
        <f>VLOOKUP(B1766,辅助信息!E:I,4,FALSE)</f>
        <v>赵元虎</v>
      </c>
      <c r="K1766" s="122">
        <f>VLOOKUP(J1766,辅助信息!H:I,2,FALSE)</f>
        <v>13684167136</v>
      </c>
      <c r="L1766" s="129" t="str">
        <f>VLOOKUP(B1766,辅助信息!E:J,6,FALSE)</f>
        <v>现场要求调度统一联系指定收货人，不单独发司机位置。锈货不收，装货前联系收货人核实到场规格,没提前告知进场规格现场不给予接收</v>
      </c>
      <c r="M1766" s="93">
        <v>45819</v>
      </c>
      <c r="O1766" s="64">
        <f ca="1" t="shared" si="101"/>
        <v>0</v>
      </c>
      <c r="P1766" s="64">
        <f ca="1" t="shared" si="102"/>
        <v>152</v>
      </c>
      <c r="Q1766" s="29" t="str">
        <f>VLOOKUP(B1766,辅助信息!E:M,9,FALSE)</f>
        <v>ZTWM-CDYXGS-XS-2025-0014-宜宾兴港建材-三江新区长江工业园片区保障性租赁住房建设项目</v>
      </c>
      <c r="R1766" s="29" t="str">
        <f>_xlfn._xlws.FILTER(辅助信息!D:D,辅助信息!E:E=B1766)</f>
        <v>宜宾兴港三江新区长江工业园建设项目</v>
      </c>
    </row>
    <row r="1767" hidden="1" spans="2:18">
      <c r="B1767" s="40" t="s">
        <v>162</v>
      </c>
      <c r="C1767" s="72">
        <v>45819</v>
      </c>
      <c r="D1767" s="122" t="str">
        <f>VLOOKUP(B1767,辅助信息!E:K,7,FALSE)</f>
        <v>JWDD2025071500089</v>
      </c>
      <c r="E1767" s="122" t="str">
        <f>VLOOKUP(F1767,辅助信息!A:B,2,FALSE)</f>
        <v>盘螺</v>
      </c>
      <c r="F1767" s="40" t="s">
        <v>41</v>
      </c>
      <c r="G1767" s="36">
        <v>30</v>
      </c>
      <c r="H1767" s="123" t="str">
        <f>_xlfn.XLOOKUP(C1767&amp;F1767&amp;I1767&amp;J1767,'[1]2025年已发货'!$F:$F&amp;'[1]2025年已发货'!$C:$C&amp;'[1]2025年已发货'!$G:$G&amp;'[1]2025年已发货'!$H:$H,'[1]2025年已发货'!$E:$E,"未发货")</f>
        <v>未发货</v>
      </c>
      <c r="I1767" s="122" t="str">
        <f>VLOOKUP(B1767,辅助信息!E:I,3,FALSE)</f>
        <v>(宜宾兴港三江新区长江工业园保障性租赁住房建设项目-2标)四川省宜宾市翠屏区永善路南段宜宾市三江新区长江工业园区</v>
      </c>
      <c r="J1767" s="122" t="str">
        <f>VLOOKUP(B1767,辅助信息!E:I,4,FALSE)</f>
        <v>赵元虎</v>
      </c>
      <c r="K1767" s="122">
        <f>VLOOKUP(J1767,辅助信息!H:I,2,FALSE)</f>
        <v>13684167136</v>
      </c>
      <c r="L1767" s="129" t="str">
        <f>VLOOKUP(B1767,辅助信息!E:J,6,FALSE)</f>
        <v>现场要求调度统一联系指定收货人，不单独发司机位置。锈货不收，装货前联系收货人核实到场规格,没提前告知进场规格现场不给予接收</v>
      </c>
      <c r="M1767" s="93">
        <v>45819</v>
      </c>
      <c r="O1767" s="64">
        <f ca="1" t="shared" si="101"/>
        <v>0</v>
      </c>
      <c r="P1767" s="64">
        <f ca="1" t="shared" si="102"/>
        <v>152</v>
      </c>
      <c r="Q1767" s="29" t="str">
        <f>VLOOKUP(B1767,辅助信息!E:M,9,FALSE)</f>
        <v>ZTWM-CDYXGS-XS-2025-0014-宜宾兴港建材-三江新区长江工业园片区保障性租赁住房建设项目</v>
      </c>
      <c r="R1767" s="29" t="str">
        <f>_xlfn._xlws.FILTER(辅助信息!D:D,辅助信息!E:E=B1767)</f>
        <v>宜宾兴港三江新区长江工业园建设项目</v>
      </c>
    </row>
    <row r="1768" hidden="1" spans="2:18">
      <c r="B1768" s="40" t="s">
        <v>162</v>
      </c>
      <c r="C1768" s="72">
        <v>45819</v>
      </c>
      <c r="D1768" s="122" t="str">
        <f>VLOOKUP(B1768,辅助信息!E:K,7,FALSE)</f>
        <v>JWDD2025071500089</v>
      </c>
      <c r="E1768" s="122" t="str">
        <f>VLOOKUP(F1768,辅助信息!A:B,2,FALSE)</f>
        <v>盘螺</v>
      </c>
      <c r="F1768" s="40" t="s">
        <v>26</v>
      </c>
      <c r="G1768" s="36">
        <v>10</v>
      </c>
      <c r="H1768" s="123" t="str">
        <f>_xlfn.XLOOKUP(C1768&amp;F1768&amp;I1768&amp;J1768,'[1]2025年已发货'!$F:$F&amp;'[1]2025年已发货'!$C:$C&amp;'[1]2025年已发货'!$G:$G&amp;'[1]2025年已发货'!$H:$H,'[1]2025年已发货'!$E:$E,"未发货")</f>
        <v>未发货</v>
      </c>
      <c r="I1768" s="122" t="str">
        <f>VLOOKUP(B1768,辅助信息!E:I,3,FALSE)</f>
        <v>(宜宾兴港三江新区长江工业园保障性租赁住房建设项目-2标)四川省宜宾市翠屏区永善路南段宜宾市三江新区长江工业园区</v>
      </c>
      <c r="J1768" s="122" t="str">
        <f>VLOOKUP(B1768,辅助信息!E:I,4,FALSE)</f>
        <v>赵元虎</v>
      </c>
      <c r="K1768" s="122">
        <f>VLOOKUP(J1768,辅助信息!H:I,2,FALSE)</f>
        <v>13684167136</v>
      </c>
      <c r="L1768" s="129" t="str">
        <f>VLOOKUP(B1768,辅助信息!E:J,6,FALSE)</f>
        <v>现场要求调度统一联系指定收货人，不单独发司机位置。锈货不收，装货前联系收货人核实到场规格,没提前告知进场规格现场不给予接收</v>
      </c>
      <c r="M1768" s="93">
        <v>45819</v>
      </c>
      <c r="O1768" s="64">
        <f ca="1" t="shared" si="101"/>
        <v>0</v>
      </c>
      <c r="P1768" s="64">
        <f ca="1" t="shared" si="102"/>
        <v>152</v>
      </c>
      <c r="Q1768" s="29" t="str">
        <f>VLOOKUP(B1768,辅助信息!E:M,9,FALSE)</f>
        <v>ZTWM-CDYXGS-XS-2025-0014-宜宾兴港建材-三江新区长江工业园片区保障性租赁住房建设项目</v>
      </c>
      <c r="R1768" s="29" t="str">
        <f>_xlfn._xlws.FILTER(辅助信息!D:D,辅助信息!E:E=B1768)</f>
        <v>宜宾兴港三江新区长江工业园建设项目</v>
      </c>
    </row>
    <row r="1769" hidden="1" spans="2:18">
      <c r="B1769" s="85" t="s">
        <v>162</v>
      </c>
      <c r="C1769" s="86">
        <v>45819</v>
      </c>
      <c r="D1769" s="126" t="str">
        <f>VLOOKUP(B1769,辅助信息!E:K,7,FALSE)</f>
        <v>JWDD2025071500089</v>
      </c>
      <c r="E1769" s="126" t="str">
        <f>VLOOKUP(F1769,辅助信息!A:B,2,FALSE)</f>
        <v>螺纹钢</v>
      </c>
      <c r="F1769" s="85" t="s">
        <v>30</v>
      </c>
      <c r="G1769" s="87">
        <v>60</v>
      </c>
      <c r="H1769" s="127" t="str">
        <f>_xlfn.XLOOKUP(C1769&amp;F1769&amp;I1769&amp;J1769,'[1]2025年已发货'!$F:$F&amp;'[1]2025年已发货'!$C:$C&amp;'[1]2025年已发货'!$G:$G&amp;'[1]2025年已发货'!$H:$H,'[1]2025年已发货'!$E:$E,"未发货")</f>
        <v>未发货</v>
      </c>
      <c r="I1769" s="126" t="str">
        <f>VLOOKUP(B1769,辅助信息!E:I,3,FALSE)</f>
        <v>(宜宾兴港三江新区长江工业园保障性租赁住房建设项目-2标)四川省宜宾市翠屏区永善路南段宜宾市三江新区长江工业园区</v>
      </c>
      <c r="J1769" s="126" t="str">
        <f>VLOOKUP(B1769,辅助信息!E:I,4,FALSE)</f>
        <v>赵元虎</v>
      </c>
      <c r="K1769" s="126">
        <f>VLOOKUP(J1769,辅助信息!H:I,2,FALSE)</f>
        <v>13684167136</v>
      </c>
      <c r="L1769" s="129" t="str">
        <f>VLOOKUP(B1769,辅助信息!E:J,6,FALSE)</f>
        <v>现场要求调度统一联系指定收货人，不单独发司机位置。锈货不收，装货前联系收货人核实到场规格,没提前告知进场规格现场不给予接收</v>
      </c>
      <c r="M1769" s="93">
        <v>45819</v>
      </c>
      <c r="O1769" s="64">
        <f ca="1" t="shared" si="101"/>
        <v>0</v>
      </c>
      <c r="P1769" s="64">
        <f ca="1" t="shared" si="102"/>
        <v>152</v>
      </c>
      <c r="Q1769" s="29" t="str">
        <f>VLOOKUP(B1769,辅助信息!E:M,9,FALSE)</f>
        <v>ZTWM-CDYXGS-XS-2025-0014-宜宾兴港建材-三江新区长江工业园片区保障性租赁住房建设项目</v>
      </c>
      <c r="R1769" s="29" t="str">
        <f>_xlfn._xlws.FILTER(辅助信息!D:D,辅助信息!E:E=B1769)</f>
        <v>宜宾兴港三江新区长江工业园建设项目</v>
      </c>
    </row>
    <row r="1770" hidden="1" spans="2:18">
      <c r="B1770" s="122" t="s">
        <v>81</v>
      </c>
      <c r="C1770" s="72">
        <v>45820</v>
      </c>
      <c r="D1770" s="122" t="str">
        <f>VLOOKUP(B1770,辅助信息!E:K,7,FALSE)</f>
        <v>JWDDCD2025060900080</v>
      </c>
      <c r="E1770" s="122" t="str">
        <f>VLOOKUP(F1770,辅助信息!A:B,2,FALSE)</f>
        <v>盘螺</v>
      </c>
      <c r="F1770" s="122" t="s">
        <v>40</v>
      </c>
      <c r="G1770" s="123">
        <v>5</v>
      </c>
      <c r="H1770" s="123">
        <v>5</v>
      </c>
      <c r="I1770" s="122" t="str">
        <f>VLOOKUP(B1770,辅助信息!E:I,3,FALSE)</f>
        <v>（华西简阳西城嘉苑）四川省成都市简阳市简城街道高屋村</v>
      </c>
      <c r="J1770" s="122" t="str">
        <f>VLOOKUP(B1770,辅助信息!E:I,4,FALSE)</f>
        <v>张瀚镭</v>
      </c>
      <c r="K1770" s="122">
        <f>VLOOKUP(J1770,辅助信息!H:I,2,FALSE)</f>
        <v>15884666220</v>
      </c>
      <c r="L1770" s="124" t="str">
        <f>VLOOKUP(B1770,辅助信息!E:J,6,FALSE)</f>
        <v>现场禁止使用氢能源挂车！优先威钢发货,我方卸车,新老国标钢厂不加价可直发，因陕钢多次出现磅差，项目拒绝使用</v>
      </c>
      <c r="M1770" s="93">
        <v>45819</v>
      </c>
      <c r="O1770" s="64">
        <f ca="1" t="shared" si="101"/>
        <v>0</v>
      </c>
      <c r="P1770" s="64">
        <f ca="1" t="shared" si="102"/>
        <v>152</v>
      </c>
      <c r="Q1770" s="29" t="str">
        <f>VLOOKUP(B1770,辅助信息!E:M,9,FALSE)</f>
        <v>ZTWM-CDGS-XS-2024-0030-华西集采-简州大道</v>
      </c>
      <c r="R1770" s="29" t="str">
        <f>_xlfn._xlws.FILTER(辅助信息!D:D,辅助信息!E:E=B1770)</f>
        <v>华西简阳西城嘉苑</v>
      </c>
    </row>
    <row r="1771" hidden="1" spans="2:18">
      <c r="B1771" s="122" t="s">
        <v>81</v>
      </c>
      <c r="C1771" s="72">
        <v>45820</v>
      </c>
      <c r="D1771" s="122" t="str">
        <f>VLOOKUP(B1771,辅助信息!E:K,7,FALSE)</f>
        <v>JWDDCD2025060900080</v>
      </c>
      <c r="E1771" s="122" t="str">
        <f>VLOOKUP(F1771,辅助信息!A:B,2,FALSE)</f>
        <v>盘螺</v>
      </c>
      <c r="F1771" s="122" t="s">
        <v>41</v>
      </c>
      <c r="G1771" s="123">
        <v>14</v>
      </c>
      <c r="H1771" s="123">
        <v>15</v>
      </c>
      <c r="I1771" s="122" t="str">
        <f>VLOOKUP(B1771,辅助信息!E:I,3,FALSE)</f>
        <v>（华西简阳西城嘉苑）四川省成都市简阳市简城街道高屋村</v>
      </c>
      <c r="J1771" s="122" t="str">
        <f>VLOOKUP(B1771,辅助信息!E:I,4,FALSE)</f>
        <v>张瀚镭</v>
      </c>
      <c r="K1771" s="122">
        <f>VLOOKUP(J1771,辅助信息!H:I,2,FALSE)</f>
        <v>15884666220</v>
      </c>
      <c r="L1771" s="124" t="str">
        <f>VLOOKUP(B1771,辅助信息!E:J,6,FALSE)</f>
        <v>现场禁止使用氢能源挂车！优先威钢发货,我方卸车,新老国标钢厂不加价可直发，因陕钢多次出现磅差，项目拒绝使用</v>
      </c>
      <c r="M1771" s="93">
        <v>45819</v>
      </c>
      <c r="O1771" s="64">
        <f ca="1" t="shared" si="101"/>
        <v>0</v>
      </c>
      <c r="P1771" s="64">
        <f ca="1" t="shared" si="102"/>
        <v>152</v>
      </c>
      <c r="Q1771" s="29" t="str">
        <f>VLOOKUP(B1771,辅助信息!E:M,9,FALSE)</f>
        <v>ZTWM-CDGS-XS-2024-0030-华西集采-简州大道</v>
      </c>
      <c r="R1771" s="29" t="str">
        <f>_xlfn._xlws.FILTER(辅助信息!D:D,辅助信息!E:E=B1771)</f>
        <v>华西简阳西城嘉苑</v>
      </c>
    </row>
    <row r="1772" hidden="1" spans="2:18">
      <c r="B1772" s="122" t="s">
        <v>81</v>
      </c>
      <c r="C1772" s="72">
        <v>45820</v>
      </c>
      <c r="D1772" s="122" t="str">
        <f>VLOOKUP(B1772,辅助信息!E:K,7,FALSE)</f>
        <v>JWDDCD2025060900080</v>
      </c>
      <c r="E1772" s="122" t="str">
        <f>VLOOKUP(F1772,辅助信息!A:B,2,FALSE)</f>
        <v>盘螺</v>
      </c>
      <c r="F1772" s="122" t="s">
        <v>26</v>
      </c>
      <c r="G1772" s="123">
        <v>3</v>
      </c>
      <c r="H1772" s="123">
        <v>2.5</v>
      </c>
      <c r="I1772" s="122" t="str">
        <f>VLOOKUP(B1772,辅助信息!E:I,3,FALSE)</f>
        <v>（华西简阳西城嘉苑）四川省成都市简阳市简城街道高屋村</v>
      </c>
      <c r="J1772" s="122" t="str">
        <f>VLOOKUP(B1772,辅助信息!E:I,4,FALSE)</f>
        <v>张瀚镭</v>
      </c>
      <c r="K1772" s="122">
        <f>VLOOKUP(J1772,辅助信息!H:I,2,FALSE)</f>
        <v>15884666220</v>
      </c>
      <c r="L1772" s="124" t="str">
        <f>VLOOKUP(B1772,辅助信息!E:J,6,FALSE)</f>
        <v>现场禁止使用氢能源挂车！优先威钢发货,我方卸车,新老国标钢厂不加价可直发，因陕钢多次出现磅差，项目拒绝使用</v>
      </c>
      <c r="M1772" s="93">
        <v>45819</v>
      </c>
      <c r="O1772" s="64">
        <f ca="1" t="shared" si="101"/>
        <v>0</v>
      </c>
      <c r="P1772" s="64">
        <f ca="1" t="shared" si="102"/>
        <v>152</v>
      </c>
      <c r="Q1772" s="29" t="str">
        <f>VLOOKUP(B1772,辅助信息!E:M,9,FALSE)</f>
        <v>ZTWM-CDGS-XS-2024-0030-华西集采-简州大道</v>
      </c>
      <c r="R1772" s="29" t="str">
        <f>_xlfn._xlws.FILTER(辅助信息!D:D,辅助信息!E:E=B1772)</f>
        <v>华西简阳西城嘉苑</v>
      </c>
    </row>
    <row r="1773" hidden="1" spans="2:18">
      <c r="B1773" s="122" t="s">
        <v>81</v>
      </c>
      <c r="C1773" s="72">
        <v>45820</v>
      </c>
      <c r="D1773" s="122" t="str">
        <f>VLOOKUP(B1773,辅助信息!E:K,7,FALSE)</f>
        <v>JWDDCD2025060900080</v>
      </c>
      <c r="E1773" s="122" t="str">
        <f>VLOOKUP(F1773,辅助信息!A:B,2,FALSE)</f>
        <v>螺纹钢</v>
      </c>
      <c r="F1773" s="122" t="s">
        <v>32</v>
      </c>
      <c r="G1773" s="123">
        <f>22-5</f>
        <v>17</v>
      </c>
      <c r="H1773" s="123">
        <v>15</v>
      </c>
      <c r="I1773" s="122" t="str">
        <f>VLOOKUP(B1773,辅助信息!E:I,3,FALSE)</f>
        <v>（华西简阳西城嘉苑）四川省成都市简阳市简城街道高屋村</v>
      </c>
      <c r="J1773" s="122" t="str">
        <f>VLOOKUP(B1773,辅助信息!E:I,4,FALSE)</f>
        <v>张瀚镭</v>
      </c>
      <c r="K1773" s="122">
        <f>VLOOKUP(J1773,辅助信息!H:I,2,FALSE)</f>
        <v>15884666220</v>
      </c>
      <c r="L1773" s="124" t="str">
        <f>VLOOKUP(B1773,辅助信息!E:J,6,FALSE)</f>
        <v>现场禁止使用氢能源挂车！优先威钢发货,我方卸车,新老国标钢厂不加价可直发，因陕钢多次出现磅差，项目拒绝使用</v>
      </c>
      <c r="M1773" s="93">
        <v>45819</v>
      </c>
      <c r="O1773" s="64">
        <f ca="1" t="shared" si="101"/>
        <v>0</v>
      </c>
      <c r="P1773" s="64">
        <f ca="1" t="shared" si="102"/>
        <v>152</v>
      </c>
      <c r="Q1773" s="29" t="str">
        <f>VLOOKUP(B1773,辅助信息!E:M,9,FALSE)</f>
        <v>ZTWM-CDGS-XS-2024-0030-华西集采-简州大道</v>
      </c>
      <c r="R1773" s="29" t="str">
        <f>_xlfn._xlws.FILTER(辅助信息!D:D,辅助信息!E:E=B1773)</f>
        <v>华西简阳西城嘉苑</v>
      </c>
    </row>
    <row r="1774" hidden="1" spans="2:18">
      <c r="B1774" s="122" t="s">
        <v>161</v>
      </c>
      <c r="C1774" s="72">
        <v>45820</v>
      </c>
      <c r="D1774" s="122" t="str">
        <f>VLOOKUP(B1774,辅助信息!E:K,7,FALSE)</f>
        <v>JWDD2025071500089</v>
      </c>
      <c r="E1774" s="122" t="str">
        <f>VLOOKUP(F1774,辅助信息!A:B,2,FALSE)</f>
        <v>盘螺</v>
      </c>
      <c r="F1774" s="122" t="s">
        <v>41</v>
      </c>
      <c r="G1774" s="123">
        <v>16</v>
      </c>
      <c r="H1774" s="123" t="str">
        <f>_xlfn.XLOOKUP(C1774&amp;F1774&amp;I1774&amp;J1774,'[1]2025年已发货'!$F:$F&amp;'[1]2025年已发货'!$C:$C&amp;'[1]2025年已发货'!$G:$G&amp;'[1]2025年已发货'!$H:$H,'[1]2025年已发货'!$E:$E,"未发货")</f>
        <v>未发货</v>
      </c>
      <c r="I1774" s="122" t="str">
        <f>VLOOKUP(B1774,辅助信息!E:I,3,FALSE)</f>
        <v>(宜宾兴港三江新区长江工业园保障性租赁住房建设项目-1标)四川省宜宾市翠屏区永善路南段宜宾市三江新区长江工业园区</v>
      </c>
      <c r="J1774" s="122" t="str">
        <f>VLOOKUP(B1774,辅助信息!E:I,4,FALSE)</f>
        <v>赵元虎</v>
      </c>
      <c r="K1774" s="122">
        <f>VLOOKUP(J1774,辅助信息!H:I,2,FALSE)</f>
        <v>13684167136</v>
      </c>
      <c r="L1774" s="124" t="str">
        <f>VLOOKUP(B1774,辅助信息!E:J,6,FALSE)</f>
        <v>现场要求调度统一联系指定收货人，不单独发司机位置。锈货不收，装货前联系收货人核实到场规格,没提前告知进场规格现场不给予接收</v>
      </c>
      <c r="M1774" s="93">
        <v>45819</v>
      </c>
      <c r="O1774" s="64">
        <f ca="1" t="shared" si="101"/>
        <v>0</v>
      </c>
      <c r="P1774" s="64">
        <f ca="1" t="shared" si="102"/>
        <v>152</v>
      </c>
      <c r="Q1774" s="29" t="str">
        <f>VLOOKUP(B1774,辅助信息!E:M,9,FALSE)</f>
        <v>ZTWM-CDYXGS-XS-2025-0014-宜宾兴港建材-三江新区长江工业园片区保障性租赁住房建设项目</v>
      </c>
      <c r="R1774" s="29" t="str">
        <f>_xlfn._xlws.FILTER(辅助信息!D:D,辅助信息!E:E=B1774)</f>
        <v>宜宾兴港三江新区长江工业园建设项目</v>
      </c>
    </row>
    <row r="1775" hidden="1" spans="2:18">
      <c r="B1775" s="122" t="s">
        <v>161</v>
      </c>
      <c r="C1775" s="72">
        <v>45820</v>
      </c>
      <c r="D1775" s="122" t="str">
        <f>VLOOKUP(B1775,辅助信息!E:K,7,FALSE)</f>
        <v>JWDD2025071500089</v>
      </c>
      <c r="E1775" s="122" t="str">
        <f>VLOOKUP(F1775,辅助信息!A:B,2,FALSE)</f>
        <v>盘螺</v>
      </c>
      <c r="F1775" s="122" t="s">
        <v>26</v>
      </c>
      <c r="G1775" s="123">
        <v>9</v>
      </c>
      <c r="H1775" s="123" t="str">
        <f>_xlfn.XLOOKUP(C1775&amp;F1775&amp;I1775&amp;J1775,'[1]2025年已发货'!$F:$F&amp;'[1]2025年已发货'!$C:$C&amp;'[1]2025年已发货'!$G:$G&amp;'[1]2025年已发货'!$H:$H,'[1]2025年已发货'!$E:$E,"未发货")</f>
        <v>未发货</v>
      </c>
      <c r="I1775" s="122" t="str">
        <f>VLOOKUP(B1775,辅助信息!E:I,3,FALSE)</f>
        <v>(宜宾兴港三江新区长江工业园保障性租赁住房建设项目-1标)四川省宜宾市翠屏区永善路南段宜宾市三江新区长江工业园区</v>
      </c>
      <c r="J1775" s="122" t="str">
        <f>VLOOKUP(B1775,辅助信息!E:I,4,FALSE)</f>
        <v>赵元虎</v>
      </c>
      <c r="K1775" s="122">
        <f>VLOOKUP(J1775,辅助信息!H:I,2,FALSE)</f>
        <v>13684167136</v>
      </c>
      <c r="L1775" s="124" t="str">
        <f>VLOOKUP(B1775,辅助信息!E:J,6,FALSE)</f>
        <v>现场要求调度统一联系指定收货人，不单独发司机位置。锈货不收，装货前联系收货人核实到场规格,没提前告知进场规格现场不给予接收</v>
      </c>
      <c r="M1775" s="93">
        <v>45819</v>
      </c>
      <c r="O1775" s="64">
        <f ca="1" t="shared" si="101"/>
        <v>0</v>
      </c>
      <c r="P1775" s="64">
        <f ca="1" t="shared" si="102"/>
        <v>152</v>
      </c>
      <c r="Q1775" s="29" t="str">
        <f>VLOOKUP(B1775,辅助信息!E:M,9,FALSE)</f>
        <v>ZTWM-CDYXGS-XS-2025-0014-宜宾兴港建材-三江新区长江工业园片区保障性租赁住房建设项目</v>
      </c>
      <c r="R1775" s="29" t="str">
        <f>_xlfn._xlws.FILTER(辅助信息!D:D,辅助信息!E:E=B1775)</f>
        <v>宜宾兴港三江新区长江工业园建设项目</v>
      </c>
    </row>
    <row r="1776" hidden="1" spans="2:18">
      <c r="B1776" s="122" t="s">
        <v>161</v>
      </c>
      <c r="C1776" s="72">
        <v>45820</v>
      </c>
      <c r="D1776" s="122" t="str">
        <f>VLOOKUP(B1776,辅助信息!E:K,7,FALSE)</f>
        <v>JWDD2025071500089</v>
      </c>
      <c r="E1776" s="122" t="str">
        <f>VLOOKUP(F1776,辅助信息!A:B,2,FALSE)</f>
        <v>螺纹钢</v>
      </c>
      <c r="F1776" s="122" t="s">
        <v>19</v>
      </c>
      <c r="G1776" s="123">
        <v>4</v>
      </c>
      <c r="H1776" s="123" t="str">
        <f>_xlfn.XLOOKUP(C1776&amp;F1776&amp;I1776&amp;J1776,'[1]2025年已发货'!$F:$F&amp;'[1]2025年已发货'!$C:$C&amp;'[1]2025年已发货'!$G:$G&amp;'[1]2025年已发货'!$H:$H,'[1]2025年已发货'!$E:$E,"未发货")</f>
        <v>未发货</v>
      </c>
      <c r="I1776" s="122" t="str">
        <f>VLOOKUP(B1776,辅助信息!E:I,3,FALSE)</f>
        <v>(宜宾兴港三江新区长江工业园保障性租赁住房建设项目-1标)四川省宜宾市翠屏区永善路南段宜宾市三江新区长江工业园区</v>
      </c>
      <c r="J1776" s="122" t="str">
        <f>VLOOKUP(B1776,辅助信息!E:I,4,FALSE)</f>
        <v>赵元虎</v>
      </c>
      <c r="K1776" s="122">
        <f>VLOOKUP(J1776,辅助信息!H:I,2,FALSE)</f>
        <v>13684167136</v>
      </c>
      <c r="L1776" s="124" t="str">
        <f>VLOOKUP(B1776,辅助信息!E:J,6,FALSE)</f>
        <v>现场要求调度统一联系指定收货人，不单独发司机位置。锈货不收，装货前联系收货人核实到场规格,没提前告知进场规格现场不给予接收</v>
      </c>
      <c r="M1776" s="93">
        <v>45819</v>
      </c>
      <c r="O1776" s="64">
        <f ca="1" t="shared" si="101"/>
        <v>0</v>
      </c>
      <c r="P1776" s="64">
        <f ca="1" t="shared" si="102"/>
        <v>152</v>
      </c>
      <c r="Q1776" s="29" t="str">
        <f>VLOOKUP(B1776,辅助信息!E:M,9,FALSE)</f>
        <v>ZTWM-CDYXGS-XS-2025-0014-宜宾兴港建材-三江新区长江工业园片区保障性租赁住房建设项目</v>
      </c>
      <c r="R1776" s="29" t="str">
        <f>_xlfn._xlws.FILTER(辅助信息!D:D,辅助信息!E:E=B1776)</f>
        <v>宜宾兴港三江新区长江工业园建设项目</v>
      </c>
    </row>
    <row r="1777" hidden="1" spans="2:18">
      <c r="B1777" s="122" t="s">
        <v>161</v>
      </c>
      <c r="C1777" s="72">
        <v>45820</v>
      </c>
      <c r="D1777" s="122" t="str">
        <f>VLOOKUP(B1777,辅助信息!E:K,7,FALSE)</f>
        <v>JWDD2025071500089</v>
      </c>
      <c r="E1777" s="122" t="str">
        <f>VLOOKUP(F1777,辅助信息!A:B,2,FALSE)</f>
        <v>螺纹钢</v>
      </c>
      <c r="F1777" s="122" t="s">
        <v>30</v>
      </c>
      <c r="G1777" s="123">
        <v>90</v>
      </c>
      <c r="H1777" s="123" t="str">
        <f>_xlfn.XLOOKUP(C1777&amp;F1777&amp;I1777&amp;J1777,'[1]2025年已发货'!$F:$F&amp;'[1]2025年已发货'!$C:$C&amp;'[1]2025年已发货'!$G:$G&amp;'[1]2025年已发货'!$H:$H,'[1]2025年已发货'!$E:$E,"未发货")</f>
        <v>未发货</v>
      </c>
      <c r="I1777" s="122" t="str">
        <f>VLOOKUP(B1777,辅助信息!E:I,3,FALSE)</f>
        <v>(宜宾兴港三江新区长江工业园保障性租赁住房建设项目-1标)四川省宜宾市翠屏区永善路南段宜宾市三江新区长江工业园区</v>
      </c>
      <c r="J1777" s="122" t="str">
        <f>VLOOKUP(B1777,辅助信息!E:I,4,FALSE)</f>
        <v>赵元虎</v>
      </c>
      <c r="K1777" s="122">
        <f>VLOOKUP(J1777,辅助信息!H:I,2,FALSE)</f>
        <v>13684167136</v>
      </c>
      <c r="L1777" s="124" t="str">
        <f>VLOOKUP(B1777,辅助信息!E:J,6,FALSE)</f>
        <v>现场要求调度统一联系指定收货人，不单独发司机位置。锈货不收，装货前联系收货人核实到场规格,没提前告知进场规格现场不给予接收</v>
      </c>
      <c r="M1777" s="93">
        <v>45819</v>
      </c>
      <c r="O1777" s="64">
        <f ca="1" t="shared" si="101"/>
        <v>0</v>
      </c>
      <c r="P1777" s="64">
        <f ca="1" t="shared" si="102"/>
        <v>152</v>
      </c>
      <c r="Q1777" s="29" t="str">
        <f>VLOOKUP(B1777,辅助信息!E:M,9,FALSE)</f>
        <v>ZTWM-CDYXGS-XS-2025-0014-宜宾兴港建材-三江新区长江工业园片区保障性租赁住房建设项目</v>
      </c>
      <c r="R1777" s="29" t="str">
        <f>_xlfn._xlws.FILTER(辅助信息!D:D,辅助信息!E:E=B1777)</f>
        <v>宜宾兴港三江新区长江工业园建设项目</v>
      </c>
    </row>
    <row r="1778" hidden="1" spans="2:18">
      <c r="B1778" s="122" t="s">
        <v>162</v>
      </c>
      <c r="C1778" s="72">
        <v>45820</v>
      </c>
      <c r="D1778" s="122" t="str">
        <f>VLOOKUP(B1778,辅助信息!E:K,7,FALSE)</f>
        <v>JWDD2025071500089</v>
      </c>
      <c r="E1778" s="122" t="str">
        <f>VLOOKUP(F1778,辅助信息!A:B,2,FALSE)</f>
        <v>盘螺</v>
      </c>
      <c r="F1778" s="122" t="s">
        <v>41</v>
      </c>
      <c r="G1778" s="123">
        <v>30</v>
      </c>
      <c r="H1778" s="123" t="str">
        <f>_xlfn.XLOOKUP(C1778&amp;F1778&amp;I1778&amp;J1778,'[1]2025年已发货'!$F:$F&amp;'[1]2025年已发货'!$C:$C&amp;'[1]2025年已发货'!$G:$G&amp;'[1]2025年已发货'!$H:$H,'[1]2025年已发货'!$E:$E,"未发货")</f>
        <v>未发货</v>
      </c>
      <c r="I1778" s="122" t="str">
        <f>VLOOKUP(B1778,辅助信息!E:I,3,FALSE)</f>
        <v>(宜宾兴港三江新区长江工业园保障性租赁住房建设项目-2标)四川省宜宾市翠屏区永善路南段宜宾市三江新区长江工业园区</v>
      </c>
      <c r="J1778" s="122" t="str">
        <f>VLOOKUP(B1778,辅助信息!E:I,4,FALSE)</f>
        <v>赵元虎</v>
      </c>
      <c r="K1778" s="122">
        <f>VLOOKUP(J1778,辅助信息!H:I,2,FALSE)</f>
        <v>13684167136</v>
      </c>
      <c r="L1778" s="124" t="str">
        <f>VLOOKUP(B1778,辅助信息!E:J,6,FALSE)</f>
        <v>现场要求调度统一联系指定收货人，不单独发司机位置。锈货不收，装货前联系收货人核实到场规格,没提前告知进场规格现场不给予接收</v>
      </c>
      <c r="M1778" s="93">
        <v>45819</v>
      </c>
      <c r="O1778" s="64">
        <f ca="1" t="shared" si="101"/>
        <v>0</v>
      </c>
      <c r="P1778" s="64">
        <f ca="1" t="shared" si="102"/>
        <v>152</v>
      </c>
      <c r="Q1778" s="29" t="str">
        <f>VLOOKUP(B1778,辅助信息!E:M,9,FALSE)</f>
        <v>ZTWM-CDYXGS-XS-2025-0014-宜宾兴港建材-三江新区长江工业园片区保障性租赁住房建设项目</v>
      </c>
      <c r="R1778" s="29" t="str">
        <f>_xlfn._xlws.FILTER(辅助信息!D:D,辅助信息!E:E=B1778)</f>
        <v>宜宾兴港三江新区长江工业园建设项目</v>
      </c>
    </row>
    <row r="1779" hidden="1" spans="2:18">
      <c r="B1779" s="122" t="s">
        <v>162</v>
      </c>
      <c r="C1779" s="72">
        <v>45820</v>
      </c>
      <c r="D1779" s="122" t="str">
        <f>VLOOKUP(B1779,辅助信息!E:K,7,FALSE)</f>
        <v>JWDD2025071500089</v>
      </c>
      <c r="E1779" s="122" t="str">
        <f>VLOOKUP(F1779,辅助信息!A:B,2,FALSE)</f>
        <v>盘螺</v>
      </c>
      <c r="F1779" s="122" t="s">
        <v>26</v>
      </c>
      <c r="G1779" s="123">
        <v>10</v>
      </c>
      <c r="H1779" s="123" t="str">
        <f>_xlfn.XLOOKUP(C1779&amp;F1779&amp;I1779&amp;J1779,'[1]2025年已发货'!$F:$F&amp;'[1]2025年已发货'!$C:$C&amp;'[1]2025年已发货'!$G:$G&amp;'[1]2025年已发货'!$H:$H,'[1]2025年已发货'!$E:$E,"未发货")</f>
        <v>未发货</v>
      </c>
      <c r="I1779" s="122" t="str">
        <f>VLOOKUP(B1779,辅助信息!E:I,3,FALSE)</f>
        <v>(宜宾兴港三江新区长江工业园保障性租赁住房建设项目-2标)四川省宜宾市翠屏区永善路南段宜宾市三江新区长江工业园区</v>
      </c>
      <c r="J1779" s="122" t="str">
        <f>VLOOKUP(B1779,辅助信息!E:I,4,FALSE)</f>
        <v>赵元虎</v>
      </c>
      <c r="K1779" s="122">
        <f>VLOOKUP(J1779,辅助信息!H:I,2,FALSE)</f>
        <v>13684167136</v>
      </c>
      <c r="L1779" s="124" t="str">
        <f>VLOOKUP(B1779,辅助信息!E:J,6,FALSE)</f>
        <v>现场要求调度统一联系指定收货人，不单独发司机位置。锈货不收，装货前联系收货人核实到场规格,没提前告知进场规格现场不给予接收</v>
      </c>
      <c r="M1779" s="93">
        <v>45819</v>
      </c>
      <c r="O1779" s="64">
        <f ca="1" t="shared" si="101"/>
        <v>0</v>
      </c>
      <c r="P1779" s="64">
        <f ca="1" t="shared" si="102"/>
        <v>152</v>
      </c>
      <c r="Q1779" s="29" t="str">
        <f>VLOOKUP(B1779,辅助信息!E:M,9,FALSE)</f>
        <v>ZTWM-CDYXGS-XS-2025-0014-宜宾兴港建材-三江新区长江工业园片区保障性租赁住房建设项目</v>
      </c>
      <c r="R1779" s="29" t="str">
        <f>_xlfn._xlws.FILTER(辅助信息!D:D,辅助信息!E:E=B1779)</f>
        <v>宜宾兴港三江新区长江工业园建设项目</v>
      </c>
    </row>
    <row r="1780" hidden="1" spans="2:18">
      <c r="B1780" s="122" t="s">
        <v>162</v>
      </c>
      <c r="C1780" s="72">
        <v>45820</v>
      </c>
      <c r="D1780" s="122" t="str">
        <f>VLOOKUP(B1780,辅助信息!E:K,7,FALSE)</f>
        <v>JWDD2025071500089</v>
      </c>
      <c r="E1780" s="122" t="str">
        <f>VLOOKUP(F1780,辅助信息!A:B,2,FALSE)</f>
        <v>螺纹钢</v>
      </c>
      <c r="F1780" s="122" t="s">
        <v>30</v>
      </c>
      <c r="G1780" s="123">
        <v>60</v>
      </c>
      <c r="H1780" s="123" t="str">
        <f>_xlfn.XLOOKUP(C1780&amp;F1780&amp;I1780&amp;J1780,'[1]2025年已发货'!$F:$F&amp;'[1]2025年已发货'!$C:$C&amp;'[1]2025年已发货'!$G:$G&amp;'[1]2025年已发货'!$H:$H,'[1]2025年已发货'!$E:$E,"未发货")</f>
        <v>未发货</v>
      </c>
      <c r="I1780" s="122" t="str">
        <f>VLOOKUP(B1780,辅助信息!E:I,3,FALSE)</f>
        <v>(宜宾兴港三江新区长江工业园保障性租赁住房建设项目-2标)四川省宜宾市翠屏区永善路南段宜宾市三江新区长江工业园区</v>
      </c>
      <c r="J1780" s="122" t="str">
        <f>VLOOKUP(B1780,辅助信息!E:I,4,FALSE)</f>
        <v>赵元虎</v>
      </c>
      <c r="K1780" s="122">
        <f>VLOOKUP(J1780,辅助信息!H:I,2,FALSE)</f>
        <v>13684167136</v>
      </c>
      <c r="L1780" s="124" t="str">
        <f>VLOOKUP(B1780,辅助信息!E:J,6,FALSE)</f>
        <v>现场要求调度统一联系指定收货人，不单独发司机位置。锈货不收，装货前联系收货人核实到场规格,没提前告知进场规格现场不给予接收</v>
      </c>
      <c r="M1780" s="93">
        <v>45819</v>
      </c>
      <c r="O1780" s="64">
        <f ca="1" t="shared" si="101"/>
        <v>0</v>
      </c>
      <c r="P1780" s="64">
        <f ca="1" t="shared" si="102"/>
        <v>152</v>
      </c>
      <c r="Q1780" s="29" t="str">
        <f>VLOOKUP(B1780,辅助信息!E:M,9,FALSE)</f>
        <v>ZTWM-CDYXGS-XS-2025-0014-宜宾兴港建材-三江新区长江工业园片区保障性租赁住房建设项目</v>
      </c>
      <c r="R1780" s="29" t="str">
        <f>_xlfn._xlws.FILTER(辅助信息!D:D,辅助信息!E:E=B1780)</f>
        <v>宜宾兴港三江新区长江工业园建设项目</v>
      </c>
    </row>
    <row r="1781" hidden="1" spans="2:18">
      <c r="B1781" s="40" t="s">
        <v>150</v>
      </c>
      <c r="C1781" s="72">
        <v>45820</v>
      </c>
      <c r="D1781" s="122" t="str">
        <f>VLOOKUP(B1781,辅助信息!E:K,7,FALSE)</f>
        <v>JWDDCD2025050800101</v>
      </c>
      <c r="E1781" s="122" t="str">
        <f>VLOOKUP(F1781,辅助信息!A:B,2,FALSE)</f>
        <v>盘螺</v>
      </c>
      <c r="F1781" s="40" t="s">
        <v>41</v>
      </c>
      <c r="G1781" s="36">
        <v>5</v>
      </c>
      <c r="H1781" s="123">
        <f>_xlfn.XLOOKUP(C1781&amp;F1781&amp;I1781&amp;J1781,'[1]2025年已发货'!$F:$F&amp;'[1]2025年已发货'!$C:$C&amp;'[1]2025年已发货'!$G:$G&amp;'[1]2025年已发货'!$H:$H,'[1]2025年已发货'!$E:$E,"未发货")</f>
        <v>5</v>
      </c>
      <c r="I1781" s="122" t="str">
        <f>VLOOKUP(B1781,辅助信息!E:I,3,FALSE)</f>
        <v>(中铁科研院宜宾泥溪项目)中铁科研院集团有限公司宜宾市泥溪东互通式立交下穿成贵客专铁路工程项目钢筋加工厂</v>
      </c>
      <c r="J1781" s="122" t="str">
        <f>VLOOKUP(B1781,辅助信息!E:I,4,FALSE)</f>
        <v>蔡鹏</v>
      </c>
      <c r="K1781" s="122">
        <f>VLOOKUP(J1781,辅助信息!H:I,2,FALSE)</f>
        <v>19130850820</v>
      </c>
      <c r="L1781" s="124" t="str">
        <f>VLOOKUP(B1781,辅助信息!E:J,6,FALSE)</f>
        <v>装货前联系收货人核实到场规格，货物最下面用方木垫下方便卸货</v>
      </c>
      <c r="M1781" s="93">
        <v>45822</v>
      </c>
      <c r="O1781" s="64">
        <f ca="1" t="shared" si="101"/>
        <v>0</v>
      </c>
      <c r="P1781" s="64">
        <f ca="1" t="shared" si="102"/>
        <v>149</v>
      </c>
      <c r="Q1781" s="29" t="str">
        <f>VLOOKUP(B1781,辅助信息!E:M,9,FALSE)</f>
        <v>ZTWM-CDGS-XS-2025-0050-中铁科研院-宜宾泥溪项目</v>
      </c>
      <c r="R1781" s="29" t="str">
        <f>_xlfn._xlws.FILTER(辅助信息!D:D,辅助信息!E:E=B1781)</f>
        <v>中铁科研院宜宾泥溪项目</v>
      </c>
    </row>
    <row r="1782" hidden="1" spans="2:18">
      <c r="B1782" s="40" t="s">
        <v>150</v>
      </c>
      <c r="C1782" s="72">
        <v>45820</v>
      </c>
      <c r="D1782" s="122" t="str">
        <f>VLOOKUP(B1782,辅助信息!E:K,7,FALSE)</f>
        <v>JWDDCD2025050800101</v>
      </c>
      <c r="E1782" s="122" t="str">
        <f>VLOOKUP(F1782,辅助信息!A:B,2,FALSE)</f>
        <v>盘螺</v>
      </c>
      <c r="F1782" s="40" t="s">
        <v>26</v>
      </c>
      <c r="G1782" s="36">
        <v>25</v>
      </c>
      <c r="H1782" s="123">
        <f>_xlfn.XLOOKUP(C1782&amp;F1782&amp;I1782&amp;J1782,'[1]2025年已发货'!$F:$F&amp;'[1]2025年已发货'!$C:$C&amp;'[1]2025年已发货'!$G:$G&amp;'[1]2025年已发货'!$H:$H,'[1]2025年已发货'!$E:$E,"未发货")</f>
        <v>25</v>
      </c>
      <c r="I1782" s="122" t="str">
        <f>VLOOKUP(B1782,辅助信息!E:I,3,FALSE)</f>
        <v>(中铁科研院宜宾泥溪项目)中铁科研院集团有限公司宜宾市泥溪东互通式立交下穿成贵客专铁路工程项目钢筋加工厂</v>
      </c>
      <c r="J1782" s="122" t="str">
        <f>VLOOKUP(B1782,辅助信息!E:I,4,FALSE)</f>
        <v>蔡鹏</v>
      </c>
      <c r="K1782" s="122">
        <f>VLOOKUP(J1782,辅助信息!H:I,2,FALSE)</f>
        <v>19130850820</v>
      </c>
      <c r="L1782" s="124" t="str">
        <f>VLOOKUP(B1782,辅助信息!E:J,6,FALSE)</f>
        <v>装货前联系收货人核实到场规格，货物最下面用方木垫下方便卸货</v>
      </c>
      <c r="M1782" s="93">
        <v>45822</v>
      </c>
      <c r="O1782" s="64">
        <f ca="1" t="shared" si="101"/>
        <v>0</v>
      </c>
      <c r="P1782" s="64">
        <f ca="1" t="shared" si="102"/>
        <v>149</v>
      </c>
      <c r="Q1782" s="29" t="str">
        <f>VLOOKUP(B1782,辅助信息!E:M,9,FALSE)</f>
        <v>ZTWM-CDGS-XS-2025-0050-中铁科研院-宜宾泥溪项目</v>
      </c>
      <c r="R1782" s="29" t="str">
        <f>_xlfn._xlws.FILTER(辅助信息!D:D,辅助信息!E:E=B1782)</f>
        <v>中铁科研院宜宾泥溪项目</v>
      </c>
    </row>
    <row r="1783" hidden="1" spans="2:18">
      <c r="B1783" s="40" t="s">
        <v>150</v>
      </c>
      <c r="C1783" s="72">
        <v>45820</v>
      </c>
      <c r="D1783" s="122" t="str">
        <f>VLOOKUP(B1783,辅助信息!E:K,7,FALSE)</f>
        <v>JWDDCD2025050800101</v>
      </c>
      <c r="E1783" s="122" t="str">
        <f>VLOOKUP(F1783,辅助信息!A:B,2,FALSE)</f>
        <v>螺纹钢</v>
      </c>
      <c r="F1783" s="40" t="s">
        <v>65</v>
      </c>
      <c r="G1783" s="36">
        <v>6</v>
      </c>
      <c r="H1783" s="123">
        <f>_xlfn.XLOOKUP(C1783&amp;F1783&amp;I1783&amp;J1783,'[1]2025年已发货'!$F:$F&amp;'[1]2025年已发货'!$C:$C&amp;'[1]2025年已发货'!$G:$G&amp;'[1]2025年已发货'!$H:$H,'[1]2025年已发货'!$E:$E,"未发货")</f>
        <v>6</v>
      </c>
      <c r="I1783" s="122" t="str">
        <f>VLOOKUP(B1783,辅助信息!E:I,3,FALSE)</f>
        <v>(中铁科研院宜宾泥溪项目)中铁科研院集团有限公司宜宾市泥溪东互通式立交下穿成贵客专铁路工程项目钢筋加工厂</v>
      </c>
      <c r="J1783" s="122" t="str">
        <f>VLOOKUP(B1783,辅助信息!E:I,4,FALSE)</f>
        <v>蔡鹏</v>
      </c>
      <c r="K1783" s="122">
        <f>VLOOKUP(J1783,辅助信息!H:I,2,FALSE)</f>
        <v>19130850820</v>
      </c>
      <c r="L1783" s="124" t="str">
        <f>VLOOKUP(B1783,辅助信息!E:J,6,FALSE)</f>
        <v>装货前联系收货人核实到场规格，货物最下面用方木垫下方便卸货</v>
      </c>
      <c r="M1783" s="93">
        <v>45822</v>
      </c>
      <c r="O1783" s="64">
        <f ca="1" t="shared" si="101"/>
        <v>0</v>
      </c>
      <c r="P1783" s="64">
        <f ca="1" t="shared" si="102"/>
        <v>149</v>
      </c>
      <c r="Q1783" s="29" t="str">
        <f>VLOOKUP(B1783,辅助信息!E:M,9,FALSE)</f>
        <v>ZTWM-CDGS-XS-2025-0050-中铁科研院-宜宾泥溪项目</v>
      </c>
      <c r="R1783" s="29" t="str">
        <f>_xlfn._xlws.FILTER(辅助信息!D:D,辅助信息!E:E=B1783)</f>
        <v>中铁科研院宜宾泥溪项目</v>
      </c>
    </row>
    <row r="1784" hidden="1" spans="2:18">
      <c r="B1784" s="40" t="s">
        <v>147</v>
      </c>
      <c r="C1784" s="72">
        <v>45820</v>
      </c>
      <c r="D1784" s="122" t="str">
        <f>VLOOKUP(B1784,辅助信息!E:K,7,FALSE)</f>
        <v>JWDDCD2025052800131</v>
      </c>
      <c r="E1784" s="122" t="str">
        <f>VLOOKUP(F1784,辅助信息!A:B,2,FALSE)</f>
        <v>高线</v>
      </c>
      <c r="F1784" s="40" t="s">
        <v>57</v>
      </c>
      <c r="G1784" s="36">
        <v>9</v>
      </c>
      <c r="H1784" s="123" t="str">
        <f>_xlfn.XLOOKUP(C1784&amp;F1784&amp;I1784&amp;J1784,'[1]2025年已发货'!$F:$F&amp;'[1]2025年已发货'!$C:$C&amp;'[1]2025年已发货'!$G:$G&amp;'[1]2025年已发货'!$H:$H,'[1]2025年已发货'!$E:$E,"未发货")</f>
        <v>未发货</v>
      </c>
      <c r="I1784" s="122" t="str">
        <f>VLOOKUP(B1784,辅助信息!E:I,3,FALSE)</f>
        <v>（商投建工达州中医药科技园-4工区-11号楼）达州市通川区达州中医药职业学院犀牛大道北段</v>
      </c>
      <c r="J1784" s="122" t="str">
        <f>VLOOKUP(B1784,辅助信息!E:I,4,FALSE)</f>
        <v>张扬</v>
      </c>
      <c r="K1784" s="122">
        <f>VLOOKUP(J1784,辅助信息!H:I,2,FALSE)</f>
        <v>18381904567</v>
      </c>
      <c r="L1784" s="124" t="str">
        <f>VLOOKUP(B1784,辅助信息!E:J,6,FALSE)</f>
        <v>控制炉批号！多了现场不收！,优先安排达钢,提前联系到场规格及数量</v>
      </c>
      <c r="M1784" s="93">
        <v>45822</v>
      </c>
      <c r="O1784" s="64">
        <f ca="1" t="shared" ref="O1784:O1790" si="103">IF(OR(M1784="",N1784&lt;&gt;""),"",MAX(M1784-TODAY(),0))</f>
        <v>0</v>
      </c>
      <c r="P1784" s="64">
        <f ca="1" t="shared" ref="P1784:P1790" si="104">IF(M1784="","",IF(N1784&lt;&gt;"",MAX(N1784-M1784,0),IF(TODAY()&gt;M1784,TODAY()-M1784,0)))</f>
        <v>149</v>
      </c>
      <c r="Q1784" s="29" t="str">
        <f>VLOOKUP(B1784,辅助信息!E:M,9,FALSE)</f>
        <v>ZTWM-CDGS-XS-2024-0134-商投建工达州中医药科技成果示范园项目</v>
      </c>
      <c r="R1784" s="29" t="str">
        <f>_xlfn._xlws.FILTER(辅助信息!D:D,辅助信息!E:E=B1784)</f>
        <v>商投建工达州中医药科技园</v>
      </c>
    </row>
    <row r="1785" hidden="1" spans="2:18">
      <c r="B1785" s="40" t="s">
        <v>147</v>
      </c>
      <c r="C1785" s="72">
        <v>45820</v>
      </c>
      <c r="D1785" s="122" t="str">
        <f>VLOOKUP(B1785,辅助信息!E:K,7,FALSE)</f>
        <v>JWDDCD2025052800131</v>
      </c>
      <c r="E1785" s="122" t="str">
        <f>VLOOKUP(F1785,辅助信息!A:B,2,FALSE)</f>
        <v>螺纹钢</v>
      </c>
      <c r="F1785" s="40" t="s">
        <v>27</v>
      </c>
      <c r="G1785" s="36">
        <v>6</v>
      </c>
      <c r="H1785" s="123">
        <f>_xlfn.XLOOKUP(C1785&amp;F1785&amp;I1785&amp;J1785,'[1]2025年已发货'!$F:$F&amp;'[1]2025年已发货'!$C:$C&amp;'[1]2025年已发货'!$G:$G&amp;'[1]2025年已发货'!$H:$H,'[1]2025年已发货'!$E:$E,"未发货")</f>
        <v>6</v>
      </c>
      <c r="I1785" s="122" t="str">
        <f>VLOOKUP(B1785,辅助信息!E:I,3,FALSE)</f>
        <v>（商投建工达州中医药科技园-4工区-11号楼）达州市通川区达州中医药职业学院犀牛大道北段</v>
      </c>
      <c r="J1785" s="122" t="str">
        <f>VLOOKUP(B1785,辅助信息!E:I,4,FALSE)</f>
        <v>张扬</v>
      </c>
      <c r="K1785" s="122">
        <f>VLOOKUP(J1785,辅助信息!H:I,2,FALSE)</f>
        <v>18381904567</v>
      </c>
      <c r="L1785" s="124" t="str">
        <f>VLOOKUP(B1785,辅助信息!E:J,6,FALSE)</f>
        <v>控制炉批号！多了现场不收！,优先安排达钢,提前联系到场规格及数量</v>
      </c>
      <c r="M1785" s="93">
        <v>45822</v>
      </c>
      <c r="O1785" s="64">
        <f ca="1" t="shared" si="103"/>
        <v>0</v>
      </c>
      <c r="P1785" s="64">
        <f ca="1" t="shared" si="104"/>
        <v>149</v>
      </c>
      <c r="Q1785" s="29" t="str">
        <f>VLOOKUP(B1785,辅助信息!E:M,9,FALSE)</f>
        <v>ZTWM-CDGS-XS-2024-0134-商投建工达州中医药科技成果示范园项目</v>
      </c>
      <c r="R1785" s="29" t="str">
        <f>_xlfn._xlws.FILTER(辅助信息!D:D,辅助信息!E:E=B1785)</f>
        <v>商投建工达州中医药科技园</v>
      </c>
    </row>
    <row r="1786" hidden="1" spans="2:18">
      <c r="B1786" s="40" t="s">
        <v>147</v>
      </c>
      <c r="C1786" s="72">
        <v>45820</v>
      </c>
      <c r="D1786" s="122" t="str">
        <f>VLOOKUP(B1786,辅助信息!E:K,7,FALSE)</f>
        <v>JWDDCD2025052800131</v>
      </c>
      <c r="E1786" s="122" t="str">
        <f>VLOOKUP(F1786,辅助信息!A:B,2,FALSE)</f>
        <v>螺纹钢</v>
      </c>
      <c r="F1786" s="40" t="s">
        <v>32</v>
      </c>
      <c r="G1786" s="36">
        <v>12</v>
      </c>
      <c r="H1786" s="123" t="str">
        <f>_xlfn.XLOOKUP(C1786&amp;F1786&amp;I1786&amp;J1786,'[1]2025年已发货'!$F:$F&amp;'[1]2025年已发货'!$C:$C&amp;'[1]2025年已发货'!$G:$G&amp;'[1]2025年已发货'!$H:$H,'[1]2025年已发货'!$E:$E,"未发货")</f>
        <v>未发货</v>
      </c>
      <c r="I1786" s="122" t="str">
        <f>VLOOKUP(B1786,辅助信息!E:I,3,FALSE)</f>
        <v>（商投建工达州中医药科技园-4工区-11号楼）达州市通川区达州中医药职业学院犀牛大道北段</v>
      </c>
      <c r="J1786" s="122" t="str">
        <f>VLOOKUP(B1786,辅助信息!E:I,4,FALSE)</f>
        <v>张扬</v>
      </c>
      <c r="K1786" s="122">
        <f>VLOOKUP(J1786,辅助信息!H:I,2,FALSE)</f>
        <v>18381904567</v>
      </c>
      <c r="L1786" s="124" t="str">
        <f>VLOOKUP(B1786,辅助信息!E:J,6,FALSE)</f>
        <v>控制炉批号！多了现场不收！,优先安排达钢,提前联系到场规格及数量</v>
      </c>
      <c r="M1786" s="93">
        <v>45822</v>
      </c>
      <c r="O1786" s="64">
        <f ca="1" t="shared" si="103"/>
        <v>0</v>
      </c>
      <c r="P1786" s="64">
        <f ca="1" t="shared" si="104"/>
        <v>149</v>
      </c>
      <c r="Q1786" s="29" t="str">
        <f>VLOOKUP(B1786,辅助信息!E:M,9,FALSE)</f>
        <v>ZTWM-CDGS-XS-2024-0134-商投建工达州中医药科技成果示范园项目</v>
      </c>
      <c r="R1786" s="29" t="str">
        <f>_xlfn._xlws.FILTER(辅助信息!D:D,辅助信息!E:E=B1786)</f>
        <v>商投建工达州中医药科技园</v>
      </c>
    </row>
    <row r="1787" hidden="1" spans="2:18">
      <c r="B1787" s="40" t="s">
        <v>147</v>
      </c>
      <c r="C1787" s="72">
        <v>45820</v>
      </c>
      <c r="D1787" s="122" t="str">
        <f>VLOOKUP(B1787,辅助信息!E:K,7,FALSE)</f>
        <v>JWDDCD2025052800131</v>
      </c>
      <c r="E1787" s="122" t="str">
        <f>VLOOKUP(F1787,辅助信息!A:B,2,FALSE)</f>
        <v>螺纹钢</v>
      </c>
      <c r="F1787" s="40" t="s">
        <v>30</v>
      </c>
      <c r="G1787" s="36">
        <v>3</v>
      </c>
      <c r="H1787" s="123" t="str">
        <f>_xlfn.XLOOKUP(C1787&amp;F1787&amp;I1787&amp;J1787,'[1]2025年已发货'!$F:$F&amp;'[1]2025年已发货'!$C:$C&amp;'[1]2025年已发货'!$G:$G&amp;'[1]2025年已发货'!$H:$H,'[1]2025年已发货'!$E:$E,"未发货")</f>
        <v>未发货</v>
      </c>
      <c r="I1787" s="122" t="str">
        <f>VLOOKUP(B1787,辅助信息!E:I,3,FALSE)</f>
        <v>（商投建工达州中医药科技园-4工区-11号楼）达州市通川区达州中医药职业学院犀牛大道北段</v>
      </c>
      <c r="J1787" s="122" t="str">
        <f>VLOOKUP(B1787,辅助信息!E:I,4,FALSE)</f>
        <v>张扬</v>
      </c>
      <c r="K1787" s="122">
        <f>VLOOKUP(J1787,辅助信息!H:I,2,FALSE)</f>
        <v>18381904567</v>
      </c>
      <c r="L1787" s="124" t="str">
        <f>VLOOKUP(B1787,辅助信息!E:J,6,FALSE)</f>
        <v>控制炉批号！多了现场不收！,优先安排达钢,提前联系到场规格及数量</v>
      </c>
      <c r="M1787" s="93">
        <v>45822</v>
      </c>
      <c r="O1787" s="64">
        <f ca="1" t="shared" si="103"/>
        <v>0</v>
      </c>
      <c r="P1787" s="64">
        <f ca="1" t="shared" si="104"/>
        <v>149</v>
      </c>
      <c r="Q1787" s="29" t="str">
        <f>VLOOKUP(B1787,辅助信息!E:M,9,FALSE)</f>
        <v>ZTWM-CDGS-XS-2024-0134-商投建工达州中医药科技成果示范园项目</v>
      </c>
      <c r="R1787" s="29" t="str">
        <f>_xlfn._xlws.FILTER(辅助信息!D:D,辅助信息!E:E=B1787)</f>
        <v>商投建工达州中医药科技园</v>
      </c>
    </row>
    <row r="1788" hidden="1" spans="2:18">
      <c r="B1788" s="40" t="s">
        <v>147</v>
      </c>
      <c r="C1788" s="72">
        <v>45820</v>
      </c>
      <c r="D1788" s="122" t="str">
        <f>VLOOKUP(B1788,辅助信息!E:K,7,FALSE)</f>
        <v>JWDDCD2025052800131</v>
      </c>
      <c r="E1788" s="122" t="str">
        <f>VLOOKUP(F1788,辅助信息!A:B,2,FALSE)</f>
        <v>螺纹钢</v>
      </c>
      <c r="F1788" s="40" t="s">
        <v>33</v>
      </c>
      <c r="G1788" s="36">
        <v>27</v>
      </c>
      <c r="H1788" s="123">
        <f>_xlfn.XLOOKUP(C1788&amp;F1788&amp;I1788&amp;J1788,'[1]2025年已发货'!$F:$F&amp;'[1]2025年已发货'!$C:$C&amp;'[1]2025年已发货'!$G:$G&amp;'[1]2025年已发货'!$H:$H,'[1]2025年已发货'!$E:$E,"未发货")</f>
        <v>27</v>
      </c>
      <c r="I1788" s="122" t="str">
        <f>VLOOKUP(B1788,辅助信息!E:I,3,FALSE)</f>
        <v>（商投建工达州中医药科技园-4工区-11号楼）达州市通川区达州中医药职业学院犀牛大道北段</v>
      </c>
      <c r="J1788" s="122" t="str">
        <f>VLOOKUP(B1788,辅助信息!E:I,4,FALSE)</f>
        <v>张扬</v>
      </c>
      <c r="K1788" s="122">
        <f>VLOOKUP(J1788,辅助信息!H:I,2,FALSE)</f>
        <v>18381904567</v>
      </c>
      <c r="L1788" s="124" t="str">
        <f>VLOOKUP(B1788,辅助信息!E:J,6,FALSE)</f>
        <v>控制炉批号！多了现场不收！,优先安排达钢,提前联系到场规格及数量</v>
      </c>
      <c r="M1788" s="93">
        <v>45822</v>
      </c>
      <c r="O1788" s="64">
        <f ca="1" t="shared" si="103"/>
        <v>0</v>
      </c>
      <c r="P1788" s="64">
        <f ca="1" t="shared" si="104"/>
        <v>149</v>
      </c>
      <c r="Q1788" s="29" t="str">
        <f>VLOOKUP(B1788,辅助信息!E:M,9,FALSE)</f>
        <v>ZTWM-CDGS-XS-2024-0134-商投建工达州中医药科技成果示范园项目</v>
      </c>
      <c r="R1788" s="29" t="str">
        <f>_xlfn._xlws.FILTER(辅助信息!D:D,辅助信息!E:E=B1788)</f>
        <v>商投建工达州中医药科技园</v>
      </c>
    </row>
    <row r="1789" hidden="1" spans="2:18">
      <c r="B1789" s="40" t="s">
        <v>147</v>
      </c>
      <c r="C1789" s="72">
        <v>45820</v>
      </c>
      <c r="D1789" s="122" t="str">
        <f>VLOOKUP(B1789,辅助信息!E:K,7,FALSE)</f>
        <v>JWDDCD2025052800131</v>
      </c>
      <c r="E1789" s="122" t="str">
        <f>VLOOKUP(F1789,辅助信息!A:B,2,FALSE)</f>
        <v>螺纹钢</v>
      </c>
      <c r="F1789" s="40" t="s">
        <v>28</v>
      </c>
      <c r="G1789" s="36">
        <v>30</v>
      </c>
      <c r="H1789" s="123">
        <f>_xlfn.XLOOKUP(C1789&amp;F1789&amp;I1789&amp;J1789,'[1]2025年已发货'!$F:$F&amp;'[1]2025年已发货'!$C:$C&amp;'[1]2025年已发货'!$G:$G&amp;'[1]2025年已发货'!$H:$H,'[1]2025年已发货'!$E:$E,"未发货")</f>
        <v>27</v>
      </c>
      <c r="I1789" s="122" t="str">
        <f>VLOOKUP(B1789,辅助信息!E:I,3,FALSE)</f>
        <v>（商投建工达州中医药科技园-4工区-11号楼）达州市通川区达州中医药职业学院犀牛大道北段</v>
      </c>
      <c r="J1789" s="122" t="str">
        <f>VLOOKUP(B1789,辅助信息!E:I,4,FALSE)</f>
        <v>张扬</v>
      </c>
      <c r="K1789" s="122">
        <f>VLOOKUP(J1789,辅助信息!H:I,2,FALSE)</f>
        <v>18381904567</v>
      </c>
      <c r="L1789" s="124" t="str">
        <f>VLOOKUP(B1789,辅助信息!E:J,6,FALSE)</f>
        <v>控制炉批号！多了现场不收！,优先安排达钢,提前联系到场规格及数量</v>
      </c>
      <c r="M1789" s="93">
        <v>45822</v>
      </c>
      <c r="O1789" s="64">
        <f ca="1" t="shared" si="103"/>
        <v>0</v>
      </c>
      <c r="P1789" s="64">
        <f ca="1" t="shared" si="104"/>
        <v>149</v>
      </c>
      <c r="Q1789" s="29" t="str">
        <f>VLOOKUP(B1789,辅助信息!E:M,9,FALSE)</f>
        <v>ZTWM-CDGS-XS-2024-0134-商投建工达州中医药科技成果示范园项目</v>
      </c>
      <c r="R1789" s="29" t="str">
        <f>_xlfn._xlws.FILTER(辅助信息!D:D,辅助信息!E:E=B1789)</f>
        <v>商投建工达州中医药科技园</v>
      </c>
    </row>
    <row r="1790" hidden="1" spans="2:18">
      <c r="B1790" s="40" t="s">
        <v>147</v>
      </c>
      <c r="C1790" s="72">
        <v>45820</v>
      </c>
      <c r="D1790" s="122" t="str">
        <f>VLOOKUP(B1790,辅助信息!E:K,7,FALSE)</f>
        <v>JWDDCD2025052800131</v>
      </c>
      <c r="E1790" s="122" t="str">
        <f>VLOOKUP(F1790,辅助信息!A:B,2,FALSE)</f>
        <v>螺纹钢</v>
      </c>
      <c r="F1790" s="40" t="s">
        <v>18</v>
      </c>
      <c r="G1790" s="36">
        <v>15</v>
      </c>
      <c r="H1790" s="123" t="str">
        <f>_xlfn.XLOOKUP(C1790&amp;F1790&amp;I1790&amp;J1790,'[1]2025年已发货'!$F:$F&amp;'[1]2025年已发货'!$C:$C&amp;'[1]2025年已发货'!$G:$G&amp;'[1]2025年已发货'!$H:$H,'[1]2025年已发货'!$E:$E,"未发货")</f>
        <v>未发货</v>
      </c>
      <c r="I1790" s="122" t="str">
        <f>VLOOKUP(B1790,辅助信息!E:I,3,FALSE)</f>
        <v>（商投建工达州中医药科技园-4工区-11号楼）达州市通川区达州中医药职业学院犀牛大道北段</v>
      </c>
      <c r="J1790" s="122" t="str">
        <f>VLOOKUP(B1790,辅助信息!E:I,4,FALSE)</f>
        <v>张扬</v>
      </c>
      <c r="K1790" s="122">
        <f>VLOOKUP(J1790,辅助信息!H:I,2,FALSE)</f>
        <v>18381904567</v>
      </c>
      <c r="L1790" s="124" t="str">
        <f>VLOOKUP(B1790,辅助信息!E:J,6,FALSE)</f>
        <v>控制炉批号！多了现场不收！,优先安排达钢,提前联系到场规格及数量</v>
      </c>
      <c r="M1790" s="93">
        <v>45822</v>
      </c>
      <c r="O1790" s="64">
        <f ca="1" t="shared" si="103"/>
        <v>0</v>
      </c>
      <c r="P1790" s="64">
        <f ca="1" t="shared" si="104"/>
        <v>149</v>
      </c>
      <c r="Q1790" s="29" t="str">
        <f>VLOOKUP(B1790,辅助信息!E:M,9,FALSE)</f>
        <v>ZTWM-CDGS-XS-2024-0134-商投建工达州中医药科技成果示范园项目</v>
      </c>
      <c r="R1790" s="29" t="str">
        <f>_xlfn._xlws.FILTER(辅助信息!D:D,辅助信息!E:E=B1790)</f>
        <v>商投建工达州中医药科技园</v>
      </c>
    </row>
    <row r="1791" hidden="1" spans="2:17">
      <c r="B1791" s="40" t="s">
        <v>163</v>
      </c>
      <c r="C1791" s="72">
        <v>45820</v>
      </c>
      <c r="D1791" s="122" t="str">
        <f>VLOOKUP(B1791,辅助信息!E:K,7,FALSE)</f>
        <v>JWDDCD2025052800131</v>
      </c>
      <c r="E1791" s="122" t="str">
        <f>VLOOKUP(F1791,辅助信息!A:B,2,FALSE)</f>
        <v>盘螺</v>
      </c>
      <c r="F1791" s="40" t="s">
        <v>40</v>
      </c>
      <c r="G1791" s="36">
        <v>18</v>
      </c>
      <c r="H1791" s="123" t="str">
        <f>_xlfn.XLOOKUP(C1791&amp;F1791&amp;I1791&amp;J1791,'[1]2025年已发货'!$F:$F&amp;'[1]2025年已发货'!$C:$C&amp;'[1]2025年已发货'!$G:$G&amp;'[1]2025年已发货'!$H:$H,'[1]2025年已发货'!$E:$E,"未发货")</f>
        <v>未发货</v>
      </c>
      <c r="I1791" s="122" t="str">
        <f>VLOOKUP(B1791,辅助信息!E:I,3,FALSE)</f>
        <v>（商投建工达州中医药科技园-4工区-9号楼）达州市通川区达州中医药职业学院犀牛大道北段</v>
      </c>
      <c r="J1791" s="122" t="str">
        <f>VLOOKUP(B1791,辅助信息!E:I,4,FALSE)</f>
        <v>张扬</v>
      </c>
      <c r="K1791" s="122">
        <f>VLOOKUP(J1791,辅助信息!H:I,2,FALSE)</f>
        <v>18381904567</v>
      </c>
      <c r="L1791" s="124" t="str">
        <f>VLOOKUP(B1791,辅助信息!E:J,6,FALSE)</f>
        <v>控制炉批号！多了现场不收！,优先安排达钢,提前联系到场规格及数量</v>
      </c>
      <c r="M1791" s="93">
        <v>45822</v>
      </c>
      <c r="O1791" s="64">
        <f ca="1" t="shared" ref="O1791:O1798" si="105">IF(OR(M1791="",N1791&lt;&gt;""),"",MAX(M1791-TODAY(),0))</f>
        <v>0</v>
      </c>
      <c r="P1791" s="64">
        <f ca="1" t="shared" ref="P1791:P1798" si="106">IF(M1791="","",IF(N1791&lt;&gt;"",MAX(N1791-M1791,0),IF(TODAY()&gt;M1791,TODAY()-M1791,0)))</f>
        <v>149</v>
      </c>
      <c r="Q1791" s="29" t="str">
        <f>VLOOKUP(B1791,辅助信息!E:M,9,FALSE)</f>
        <v>ZTWM-CDGS-XS-2024-0134-商投建工达州中医药科技成果示范园项目</v>
      </c>
    </row>
    <row r="1792" hidden="1" spans="2:17">
      <c r="B1792" s="40" t="s">
        <v>163</v>
      </c>
      <c r="C1792" s="72">
        <v>45820</v>
      </c>
      <c r="D1792" s="122" t="str">
        <f>VLOOKUP(B1792,辅助信息!E:K,7,FALSE)</f>
        <v>JWDDCD2025052800131</v>
      </c>
      <c r="E1792" s="122" t="str">
        <f>VLOOKUP(F1792,辅助信息!A:B,2,FALSE)</f>
        <v>盘螺</v>
      </c>
      <c r="F1792" s="40" t="s">
        <v>41</v>
      </c>
      <c r="G1792" s="36">
        <v>12</v>
      </c>
      <c r="H1792" s="123">
        <f>_xlfn.XLOOKUP(C1792&amp;F1792&amp;I1792&amp;J1792,'[1]2025年已发货'!$F:$F&amp;'[1]2025年已发货'!$C:$C&amp;'[1]2025年已发货'!$G:$G&amp;'[1]2025年已发货'!$H:$H,'[1]2025年已发货'!$E:$E,"未发货")</f>
        <v>12</v>
      </c>
      <c r="I1792" s="122" t="str">
        <f>VLOOKUP(B1792,辅助信息!E:I,3,FALSE)</f>
        <v>（商投建工达州中医药科技园-4工区-9号楼）达州市通川区达州中医药职业学院犀牛大道北段</v>
      </c>
      <c r="J1792" s="122" t="str">
        <f>VLOOKUP(B1792,辅助信息!E:I,4,FALSE)</f>
        <v>张扬</v>
      </c>
      <c r="K1792" s="122">
        <f>VLOOKUP(J1792,辅助信息!H:I,2,FALSE)</f>
        <v>18381904567</v>
      </c>
      <c r="L1792" s="124" t="str">
        <f>VLOOKUP(B1792,辅助信息!E:J,6,FALSE)</f>
        <v>控制炉批号！多了现场不收！,优先安排达钢,提前联系到场规格及数量</v>
      </c>
      <c r="M1792" s="93">
        <v>45822</v>
      </c>
      <c r="O1792" s="64">
        <f ca="1" t="shared" si="105"/>
        <v>0</v>
      </c>
      <c r="P1792" s="64">
        <f ca="1" t="shared" si="106"/>
        <v>149</v>
      </c>
      <c r="Q1792" s="29" t="str">
        <f>VLOOKUP(B1792,辅助信息!E:M,9,FALSE)</f>
        <v>ZTWM-CDGS-XS-2024-0134-商投建工达州中医药科技成果示范园项目</v>
      </c>
    </row>
    <row r="1793" hidden="1" spans="2:17">
      <c r="B1793" s="40" t="s">
        <v>163</v>
      </c>
      <c r="C1793" s="72">
        <v>45820</v>
      </c>
      <c r="D1793" s="122" t="str">
        <f>VLOOKUP(B1793,辅助信息!E:K,7,FALSE)</f>
        <v>JWDDCD2025052800131</v>
      </c>
      <c r="E1793" s="122" t="str">
        <f>VLOOKUP(F1793,辅助信息!A:B,2,FALSE)</f>
        <v>螺纹钢</v>
      </c>
      <c r="F1793" s="40" t="s">
        <v>27</v>
      </c>
      <c r="G1793" s="36">
        <v>6</v>
      </c>
      <c r="H1793" s="123">
        <f>_xlfn.XLOOKUP(C1793&amp;F1793&amp;I1793&amp;J1793,'[1]2025年已发货'!$F:$F&amp;'[1]2025年已发货'!$C:$C&amp;'[1]2025年已发货'!$G:$G&amp;'[1]2025年已发货'!$H:$H,'[1]2025年已发货'!$E:$E,"未发货")</f>
        <v>6</v>
      </c>
      <c r="I1793" s="122" t="str">
        <f>VLOOKUP(B1793,辅助信息!E:I,3,FALSE)</f>
        <v>（商投建工达州中医药科技园-4工区-9号楼）达州市通川区达州中医药职业学院犀牛大道北段</v>
      </c>
      <c r="J1793" s="122" t="str">
        <f>VLOOKUP(B1793,辅助信息!E:I,4,FALSE)</f>
        <v>张扬</v>
      </c>
      <c r="K1793" s="122">
        <f>VLOOKUP(J1793,辅助信息!H:I,2,FALSE)</f>
        <v>18381904567</v>
      </c>
      <c r="L1793" s="124" t="str">
        <f>VLOOKUP(B1793,辅助信息!E:J,6,FALSE)</f>
        <v>控制炉批号！多了现场不收！,优先安排达钢,提前联系到场规格及数量</v>
      </c>
      <c r="M1793" s="93">
        <v>45822</v>
      </c>
      <c r="O1793" s="64">
        <f ca="1" t="shared" si="105"/>
        <v>0</v>
      </c>
      <c r="P1793" s="64">
        <f ca="1" t="shared" si="106"/>
        <v>149</v>
      </c>
      <c r="Q1793" s="29" t="str">
        <f>VLOOKUP(B1793,辅助信息!E:M,9,FALSE)</f>
        <v>ZTWM-CDGS-XS-2024-0134-商投建工达州中医药科技成果示范园项目</v>
      </c>
    </row>
    <row r="1794" hidden="1" spans="2:17">
      <c r="B1794" s="40" t="s">
        <v>163</v>
      </c>
      <c r="C1794" s="72">
        <v>45820</v>
      </c>
      <c r="D1794" s="122" t="str">
        <f>VLOOKUP(B1794,辅助信息!E:K,7,FALSE)</f>
        <v>JWDDCD2025052800131</v>
      </c>
      <c r="E1794" s="122" t="str">
        <f>VLOOKUP(F1794,辅助信息!A:B,2,FALSE)</f>
        <v>螺纹钢</v>
      </c>
      <c r="F1794" s="40" t="s">
        <v>32</v>
      </c>
      <c r="G1794" s="36">
        <v>6</v>
      </c>
      <c r="H1794" s="123" t="str">
        <f>_xlfn.XLOOKUP(C1794&amp;F1794&amp;I1794&amp;J1794,'[1]2025年已发货'!$F:$F&amp;'[1]2025年已发货'!$C:$C&amp;'[1]2025年已发货'!$G:$G&amp;'[1]2025年已发货'!$H:$H,'[1]2025年已发货'!$E:$E,"未发货")</f>
        <v>未发货</v>
      </c>
      <c r="I1794" s="122" t="str">
        <f>VLOOKUP(B1794,辅助信息!E:I,3,FALSE)</f>
        <v>（商投建工达州中医药科技园-4工区-9号楼）达州市通川区达州中医药职业学院犀牛大道北段</v>
      </c>
      <c r="J1794" s="122" t="str">
        <f>VLOOKUP(B1794,辅助信息!E:I,4,FALSE)</f>
        <v>张扬</v>
      </c>
      <c r="K1794" s="122">
        <f>VLOOKUP(J1794,辅助信息!H:I,2,FALSE)</f>
        <v>18381904567</v>
      </c>
      <c r="L1794" s="124" t="str">
        <f>VLOOKUP(B1794,辅助信息!E:J,6,FALSE)</f>
        <v>控制炉批号！多了现场不收！,优先安排达钢,提前联系到场规格及数量</v>
      </c>
      <c r="M1794" s="93">
        <v>45822</v>
      </c>
      <c r="O1794" s="64">
        <f ca="1" t="shared" si="105"/>
        <v>0</v>
      </c>
      <c r="P1794" s="64">
        <f ca="1" t="shared" si="106"/>
        <v>149</v>
      </c>
      <c r="Q1794" s="29" t="str">
        <f>VLOOKUP(B1794,辅助信息!E:M,9,FALSE)</f>
        <v>ZTWM-CDGS-XS-2024-0134-商投建工达州中医药科技成果示范园项目</v>
      </c>
    </row>
    <row r="1795" hidden="1" spans="2:17">
      <c r="B1795" s="40" t="s">
        <v>163</v>
      </c>
      <c r="C1795" s="72">
        <v>45820</v>
      </c>
      <c r="D1795" s="122" t="str">
        <f>VLOOKUP(B1795,辅助信息!E:K,7,FALSE)</f>
        <v>JWDDCD2025052800131</v>
      </c>
      <c r="E1795" s="122" t="str">
        <f>VLOOKUP(F1795,辅助信息!A:B,2,FALSE)</f>
        <v>螺纹钢</v>
      </c>
      <c r="F1795" s="40" t="s">
        <v>30</v>
      </c>
      <c r="G1795" s="36">
        <v>6</v>
      </c>
      <c r="H1795" s="123" t="str">
        <f>_xlfn.XLOOKUP(C1795&amp;F1795&amp;I1795&amp;J1795,'[1]2025年已发货'!$F:$F&amp;'[1]2025年已发货'!$C:$C&amp;'[1]2025年已发货'!$G:$G&amp;'[1]2025年已发货'!$H:$H,'[1]2025年已发货'!$E:$E,"未发货")</f>
        <v>未发货</v>
      </c>
      <c r="I1795" s="122" t="str">
        <f>VLOOKUP(B1795,辅助信息!E:I,3,FALSE)</f>
        <v>（商投建工达州中医药科技园-4工区-9号楼）达州市通川区达州中医药职业学院犀牛大道北段</v>
      </c>
      <c r="J1795" s="122" t="str">
        <f>VLOOKUP(B1795,辅助信息!E:I,4,FALSE)</f>
        <v>张扬</v>
      </c>
      <c r="K1795" s="122">
        <f>VLOOKUP(J1795,辅助信息!H:I,2,FALSE)</f>
        <v>18381904567</v>
      </c>
      <c r="L1795" s="124" t="str">
        <f>VLOOKUP(B1795,辅助信息!E:J,6,FALSE)</f>
        <v>控制炉批号！多了现场不收！,优先安排达钢,提前联系到场规格及数量</v>
      </c>
      <c r="M1795" s="93">
        <v>45822</v>
      </c>
      <c r="O1795" s="64">
        <f ca="1" t="shared" si="105"/>
        <v>0</v>
      </c>
      <c r="P1795" s="64">
        <f ca="1" t="shared" si="106"/>
        <v>149</v>
      </c>
      <c r="Q1795" s="29" t="str">
        <f>VLOOKUP(B1795,辅助信息!E:M,9,FALSE)</f>
        <v>ZTWM-CDGS-XS-2024-0134-商投建工达州中医药科技成果示范园项目</v>
      </c>
    </row>
    <row r="1796" hidden="1" spans="2:17">
      <c r="B1796" s="40" t="s">
        <v>163</v>
      </c>
      <c r="C1796" s="72">
        <v>45820</v>
      </c>
      <c r="D1796" s="122" t="str">
        <f>VLOOKUP(B1796,辅助信息!E:K,7,FALSE)</f>
        <v>JWDDCD2025052800131</v>
      </c>
      <c r="E1796" s="122" t="str">
        <f>VLOOKUP(F1796,辅助信息!A:B,2,FALSE)</f>
        <v>螺纹钢</v>
      </c>
      <c r="F1796" s="40" t="s">
        <v>33</v>
      </c>
      <c r="G1796" s="36">
        <v>39</v>
      </c>
      <c r="H1796" s="123">
        <f>_xlfn.XLOOKUP(C1796&amp;F1796&amp;I1796&amp;J1796,'[1]2025年已发货'!$F:$F&amp;'[1]2025年已发货'!$C:$C&amp;'[1]2025年已发货'!$G:$G&amp;'[1]2025年已发货'!$H:$H,'[1]2025年已发货'!$E:$E,"未发货")</f>
        <v>39</v>
      </c>
      <c r="I1796" s="122" t="str">
        <f>VLOOKUP(B1796,辅助信息!E:I,3,FALSE)</f>
        <v>（商投建工达州中医药科技园-4工区-9号楼）达州市通川区达州中医药职业学院犀牛大道北段</v>
      </c>
      <c r="J1796" s="122" t="str">
        <f>VLOOKUP(B1796,辅助信息!E:I,4,FALSE)</f>
        <v>张扬</v>
      </c>
      <c r="K1796" s="122">
        <f>VLOOKUP(J1796,辅助信息!H:I,2,FALSE)</f>
        <v>18381904567</v>
      </c>
      <c r="L1796" s="124" t="str">
        <f>VLOOKUP(B1796,辅助信息!E:J,6,FALSE)</f>
        <v>控制炉批号！多了现场不收！,优先安排达钢,提前联系到场规格及数量</v>
      </c>
      <c r="M1796" s="93">
        <v>45822</v>
      </c>
      <c r="O1796" s="64">
        <f ca="1" t="shared" si="105"/>
        <v>0</v>
      </c>
      <c r="P1796" s="64">
        <f ca="1" t="shared" si="106"/>
        <v>149</v>
      </c>
      <c r="Q1796" s="29" t="str">
        <f>VLOOKUP(B1796,辅助信息!E:M,9,FALSE)</f>
        <v>ZTWM-CDGS-XS-2024-0134-商投建工达州中医药科技成果示范园项目</v>
      </c>
    </row>
    <row r="1797" hidden="1" spans="2:17">
      <c r="B1797" s="40" t="s">
        <v>163</v>
      </c>
      <c r="C1797" s="72">
        <v>45820</v>
      </c>
      <c r="D1797" s="122" t="str">
        <f>VLOOKUP(B1797,辅助信息!E:K,7,FALSE)</f>
        <v>JWDDCD2025052800131</v>
      </c>
      <c r="E1797" s="122" t="str">
        <f>VLOOKUP(F1797,辅助信息!A:B,2,FALSE)</f>
        <v>螺纹钢</v>
      </c>
      <c r="F1797" s="40" t="s">
        <v>28</v>
      </c>
      <c r="G1797" s="36">
        <v>24</v>
      </c>
      <c r="H1797" s="123">
        <f>_xlfn.XLOOKUP(C1797&amp;F1797&amp;I1797&amp;J1797,'[1]2025年已发货'!$F:$F&amp;'[1]2025年已发货'!$C:$C&amp;'[1]2025年已发货'!$G:$G&amp;'[1]2025年已发货'!$H:$H,'[1]2025年已发货'!$E:$E,"未发货")</f>
        <v>24</v>
      </c>
      <c r="I1797" s="122" t="str">
        <f>VLOOKUP(B1797,辅助信息!E:I,3,FALSE)</f>
        <v>（商投建工达州中医药科技园-4工区-9号楼）达州市通川区达州中医药职业学院犀牛大道北段</v>
      </c>
      <c r="J1797" s="122" t="str">
        <f>VLOOKUP(B1797,辅助信息!E:I,4,FALSE)</f>
        <v>张扬</v>
      </c>
      <c r="K1797" s="122">
        <f>VLOOKUP(J1797,辅助信息!H:I,2,FALSE)</f>
        <v>18381904567</v>
      </c>
      <c r="L1797" s="124" t="str">
        <f>VLOOKUP(B1797,辅助信息!E:J,6,FALSE)</f>
        <v>控制炉批号！多了现场不收！,优先安排达钢,提前联系到场规格及数量</v>
      </c>
      <c r="M1797" s="93">
        <v>45822</v>
      </c>
      <c r="O1797" s="64">
        <f ca="1" t="shared" si="105"/>
        <v>0</v>
      </c>
      <c r="P1797" s="64">
        <f ca="1" t="shared" si="106"/>
        <v>149</v>
      </c>
      <c r="Q1797" s="29" t="str">
        <f>VLOOKUP(B1797,辅助信息!E:M,9,FALSE)</f>
        <v>ZTWM-CDGS-XS-2024-0134-商投建工达州中医药科技成果示范园项目</v>
      </c>
    </row>
    <row r="1798" hidden="1" spans="2:17">
      <c r="B1798" s="40" t="s">
        <v>163</v>
      </c>
      <c r="C1798" s="72">
        <v>45820</v>
      </c>
      <c r="D1798" s="122" t="str">
        <f>VLOOKUP(B1798,辅助信息!E:K,7,FALSE)</f>
        <v>JWDDCD2025052800131</v>
      </c>
      <c r="E1798" s="122" t="str">
        <f>VLOOKUP(F1798,辅助信息!A:B,2,FALSE)</f>
        <v>螺纹钢</v>
      </c>
      <c r="F1798" s="40" t="s">
        <v>18</v>
      </c>
      <c r="G1798" s="36">
        <v>21</v>
      </c>
      <c r="H1798" s="123">
        <f>_xlfn.XLOOKUP(C1798&amp;F1798&amp;I1798&amp;J1798,'[1]2025年已发货'!$F:$F&amp;'[1]2025年已发货'!$C:$C&amp;'[1]2025年已发货'!$G:$G&amp;'[1]2025年已发货'!$H:$H,'[1]2025年已发货'!$E:$E,"未发货")</f>
        <v>21</v>
      </c>
      <c r="I1798" s="122" t="str">
        <f>VLOOKUP(B1798,辅助信息!E:I,3,FALSE)</f>
        <v>（商投建工达州中医药科技园-4工区-9号楼）达州市通川区达州中医药职业学院犀牛大道北段</v>
      </c>
      <c r="J1798" s="122" t="str">
        <f>VLOOKUP(B1798,辅助信息!E:I,4,FALSE)</f>
        <v>张扬</v>
      </c>
      <c r="K1798" s="122">
        <f>VLOOKUP(J1798,辅助信息!H:I,2,FALSE)</f>
        <v>18381904567</v>
      </c>
      <c r="L1798" s="124" t="str">
        <f>VLOOKUP(B1798,辅助信息!E:J,6,FALSE)</f>
        <v>控制炉批号！多了现场不收！,优先安排达钢,提前联系到场规格及数量</v>
      </c>
      <c r="M1798" s="93">
        <v>45822</v>
      </c>
      <c r="O1798" s="64">
        <f ca="1" t="shared" si="105"/>
        <v>0</v>
      </c>
      <c r="P1798" s="64">
        <f ca="1" t="shared" si="106"/>
        <v>149</v>
      </c>
      <c r="Q1798" s="29" t="str">
        <f>VLOOKUP(B1798,辅助信息!E:M,9,FALSE)</f>
        <v>ZTWM-CDGS-XS-2024-0134-商投建工达州中医药科技成果示范园项目</v>
      </c>
    </row>
    <row r="1799" hidden="1" spans="1:17">
      <c r="A1799" s="84" t="s">
        <v>164</v>
      </c>
      <c r="B1799" s="40" t="s">
        <v>81</v>
      </c>
      <c r="C1799" s="72">
        <v>45820</v>
      </c>
      <c r="D1799" s="122" t="str">
        <f>VLOOKUP(B1799,辅助信息!E:K,7,FALSE)</f>
        <v>JWDDCD2025060900080</v>
      </c>
      <c r="E1799" s="122" t="str">
        <f>VLOOKUP(F1799,辅助信息!A:B,2,FALSE)</f>
        <v>盘螺</v>
      </c>
      <c r="F1799" s="40" t="s">
        <v>40</v>
      </c>
      <c r="G1799" s="36">
        <v>19</v>
      </c>
      <c r="H1799" s="123"/>
      <c r="I1799" s="122" t="str">
        <f>VLOOKUP(B1799,辅助信息!E:I,3,FALSE)</f>
        <v>（华西简阳西城嘉苑）四川省成都市简阳市简城街道高屋村</v>
      </c>
      <c r="J1799" s="122" t="str">
        <f>VLOOKUP(B1799,辅助信息!E:I,4,FALSE)</f>
        <v>张瀚镭</v>
      </c>
      <c r="K1799" s="122">
        <f>VLOOKUP(J1799,辅助信息!H:I,2,FALSE)</f>
        <v>15884666220</v>
      </c>
      <c r="L1799" s="124" t="str">
        <f>VLOOKUP(B1799,辅助信息!E:J,6,FALSE)</f>
        <v>现场禁止使用氢能源挂车！优先威钢发货,我方卸车,新老国标钢厂不加价可直发，因陕钢多次出现磅差，项目拒绝使用</v>
      </c>
      <c r="M1799" s="93">
        <v>45822</v>
      </c>
      <c r="O1799" s="64">
        <f ca="1" t="shared" ref="O1799:O1811" si="107">IF(OR(M1799="",N1799&lt;&gt;""),"",MAX(M1799-TODAY(),0))</f>
        <v>0</v>
      </c>
      <c r="P1799" s="64">
        <f ca="1" t="shared" ref="P1799:P1811" si="108">IF(M1799="","",IF(N1799&lt;&gt;"",MAX(N1799-M1799,0),IF(TODAY()&gt;M1799,TODAY()-M1799,0)))</f>
        <v>149</v>
      </c>
      <c r="Q1799" s="29" t="str">
        <f>VLOOKUP(B1799,辅助信息!E:M,9,FALSE)</f>
        <v>ZTWM-CDGS-XS-2024-0030-华西集采-简州大道</v>
      </c>
    </row>
    <row r="1800" hidden="1" spans="1:17">
      <c r="A1800" s="84"/>
      <c r="B1800" s="40" t="s">
        <v>81</v>
      </c>
      <c r="C1800" s="72">
        <v>45820</v>
      </c>
      <c r="D1800" s="122" t="str">
        <f>VLOOKUP(B1800,辅助信息!E:K,7,FALSE)</f>
        <v>JWDDCD2025060900080</v>
      </c>
      <c r="E1800" s="122" t="str">
        <f>VLOOKUP(F1800,辅助信息!A:B,2,FALSE)</f>
        <v>盘螺</v>
      </c>
      <c r="F1800" s="40" t="s">
        <v>41</v>
      </c>
      <c r="G1800" s="36">
        <v>185</v>
      </c>
      <c r="H1800" s="123"/>
      <c r="I1800" s="122" t="str">
        <f>VLOOKUP(B1800,辅助信息!E:I,3,FALSE)</f>
        <v>（华西简阳西城嘉苑）四川省成都市简阳市简城街道高屋村</v>
      </c>
      <c r="J1800" s="122" t="str">
        <f>VLOOKUP(B1800,辅助信息!E:I,4,FALSE)</f>
        <v>张瀚镭</v>
      </c>
      <c r="K1800" s="122">
        <f>VLOOKUP(J1800,辅助信息!H:I,2,FALSE)</f>
        <v>15884666220</v>
      </c>
      <c r="L1800" s="124" t="str">
        <f>VLOOKUP(B1800,辅助信息!E:J,6,FALSE)</f>
        <v>现场禁止使用氢能源挂车！优先威钢发货,我方卸车,新老国标钢厂不加价可直发，因陕钢多次出现磅差，项目拒绝使用</v>
      </c>
      <c r="M1800" s="93">
        <v>45822</v>
      </c>
      <c r="O1800" s="64">
        <f ca="1" t="shared" si="107"/>
        <v>0</v>
      </c>
      <c r="P1800" s="64">
        <f ca="1" t="shared" si="108"/>
        <v>149</v>
      </c>
      <c r="Q1800" s="29" t="str">
        <f>VLOOKUP(B1800,辅助信息!E:M,9,FALSE)</f>
        <v>ZTWM-CDGS-XS-2024-0030-华西集采-简州大道</v>
      </c>
    </row>
    <row r="1801" hidden="1" spans="1:17">
      <c r="A1801" s="84"/>
      <c r="B1801" s="40" t="s">
        <v>81</v>
      </c>
      <c r="C1801" s="72">
        <v>45820</v>
      </c>
      <c r="D1801" s="122" t="str">
        <f>VLOOKUP(B1801,辅助信息!E:K,7,FALSE)</f>
        <v>JWDDCD2025060900080</v>
      </c>
      <c r="E1801" s="122" t="str">
        <f>VLOOKUP(F1801,辅助信息!A:B,2,FALSE)</f>
        <v>盘螺</v>
      </c>
      <c r="F1801" s="40" t="s">
        <v>26</v>
      </c>
      <c r="G1801" s="36">
        <v>53</v>
      </c>
      <c r="H1801" s="123">
        <v>36</v>
      </c>
      <c r="I1801" s="122" t="str">
        <f>VLOOKUP(B1801,辅助信息!E:I,3,FALSE)</f>
        <v>（华西简阳西城嘉苑）四川省成都市简阳市简城街道高屋村</v>
      </c>
      <c r="J1801" s="122" t="str">
        <f>VLOOKUP(B1801,辅助信息!E:I,4,FALSE)</f>
        <v>张瀚镭</v>
      </c>
      <c r="K1801" s="122">
        <f>VLOOKUP(J1801,辅助信息!H:I,2,FALSE)</f>
        <v>15884666220</v>
      </c>
      <c r="L1801" s="124" t="str">
        <f>VLOOKUP(B1801,辅助信息!E:J,6,FALSE)</f>
        <v>现场禁止使用氢能源挂车！优先威钢发货,我方卸车,新老国标钢厂不加价可直发，因陕钢多次出现磅差，项目拒绝使用</v>
      </c>
      <c r="M1801" s="93">
        <v>45822</v>
      </c>
      <c r="O1801" s="64">
        <f ca="1" t="shared" si="107"/>
        <v>0</v>
      </c>
      <c r="P1801" s="64">
        <f ca="1" t="shared" si="108"/>
        <v>149</v>
      </c>
      <c r="Q1801" s="29" t="str">
        <f>VLOOKUP(B1801,辅助信息!E:M,9,FALSE)</f>
        <v>ZTWM-CDGS-XS-2024-0030-华西集采-简州大道</v>
      </c>
    </row>
    <row r="1802" hidden="1" spans="2:17">
      <c r="B1802" s="40" t="s">
        <v>81</v>
      </c>
      <c r="C1802" s="72">
        <v>45820</v>
      </c>
      <c r="D1802" s="122" t="str">
        <f>VLOOKUP(B1802,辅助信息!E:K,7,FALSE)</f>
        <v>JWDDCD2025060900080</v>
      </c>
      <c r="E1802" s="122" t="str">
        <f>VLOOKUP(F1802,辅助信息!A:B,2,FALSE)</f>
        <v>螺纹钢</v>
      </c>
      <c r="F1802" s="40" t="s">
        <v>19</v>
      </c>
      <c r="G1802" s="36">
        <v>8</v>
      </c>
      <c r="H1802" s="123">
        <v>8</v>
      </c>
      <c r="I1802" s="122" t="str">
        <f>VLOOKUP(B1802,辅助信息!E:I,3,FALSE)</f>
        <v>（华西简阳西城嘉苑）四川省成都市简阳市简城街道高屋村</v>
      </c>
      <c r="J1802" s="122" t="str">
        <f>VLOOKUP(B1802,辅助信息!E:I,4,FALSE)</f>
        <v>张瀚镭</v>
      </c>
      <c r="K1802" s="122">
        <f>VLOOKUP(J1802,辅助信息!H:I,2,FALSE)</f>
        <v>15884666220</v>
      </c>
      <c r="L1802" s="124" t="str">
        <f>VLOOKUP(B1802,辅助信息!E:J,6,FALSE)</f>
        <v>现场禁止使用氢能源挂车！优先威钢发货,我方卸车,新老国标钢厂不加价可直发，因陕钢多次出现磅差，项目拒绝使用</v>
      </c>
      <c r="M1802" s="93">
        <v>45822</v>
      </c>
      <c r="O1802" s="64">
        <f ca="1" t="shared" si="107"/>
        <v>0</v>
      </c>
      <c r="P1802" s="64">
        <f ca="1" t="shared" si="108"/>
        <v>149</v>
      </c>
      <c r="Q1802" s="29" t="str">
        <f>VLOOKUP(B1802,辅助信息!E:M,9,FALSE)</f>
        <v>ZTWM-CDGS-XS-2024-0030-华西集采-简州大道</v>
      </c>
    </row>
    <row r="1803" hidden="1" spans="2:17">
      <c r="B1803" s="40" t="s">
        <v>81</v>
      </c>
      <c r="C1803" s="72">
        <v>45820</v>
      </c>
      <c r="D1803" s="122" t="str">
        <f>VLOOKUP(B1803,辅助信息!E:K,7,FALSE)</f>
        <v>JWDDCD2025060900080</v>
      </c>
      <c r="E1803" s="122" t="str">
        <f>VLOOKUP(F1803,辅助信息!A:B,2,FALSE)</f>
        <v>螺纹钢</v>
      </c>
      <c r="F1803" s="40" t="s">
        <v>32</v>
      </c>
      <c r="G1803" s="36">
        <v>10</v>
      </c>
      <c r="H1803" s="123">
        <v>10</v>
      </c>
      <c r="I1803" s="122" t="str">
        <f>VLOOKUP(B1803,辅助信息!E:I,3,FALSE)</f>
        <v>（华西简阳西城嘉苑）四川省成都市简阳市简城街道高屋村</v>
      </c>
      <c r="J1803" s="122" t="str">
        <f>VLOOKUP(B1803,辅助信息!E:I,4,FALSE)</f>
        <v>张瀚镭</v>
      </c>
      <c r="K1803" s="122">
        <f>VLOOKUP(J1803,辅助信息!H:I,2,FALSE)</f>
        <v>15884666220</v>
      </c>
      <c r="L1803" s="124" t="str">
        <f>VLOOKUP(B1803,辅助信息!E:J,6,FALSE)</f>
        <v>现场禁止使用氢能源挂车！优先威钢发货,我方卸车,新老国标钢厂不加价可直发，因陕钢多次出现磅差，项目拒绝使用</v>
      </c>
      <c r="M1803" s="93">
        <v>45822</v>
      </c>
      <c r="O1803" s="64">
        <f ca="1" t="shared" si="107"/>
        <v>0</v>
      </c>
      <c r="P1803" s="64">
        <f ca="1" t="shared" si="108"/>
        <v>149</v>
      </c>
      <c r="Q1803" s="29" t="str">
        <f>VLOOKUP(B1803,辅助信息!E:M,9,FALSE)</f>
        <v>ZTWM-CDGS-XS-2024-0030-华西集采-简州大道</v>
      </c>
    </row>
    <row r="1804" hidden="1" spans="2:17">
      <c r="B1804" s="40" t="s">
        <v>81</v>
      </c>
      <c r="C1804" s="72">
        <v>45820</v>
      </c>
      <c r="D1804" s="122" t="str">
        <f>VLOOKUP(B1804,辅助信息!E:K,7,FALSE)</f>
        <v>JWDDCD2025060900080</v>
      </c>
      <c r="E1804" s="122" t="str">
        <f>VLOOKUP(F1804,辅助信息!A:B,2,FALSE)</f>
        <v>螺纹钢</v>
      </c>
      <c r="F1804" s="40" t="s">
        <v>30</v>
      </c>
      <c r="G1804" s="36">
        <v>5</v>
      </c>
      <c r="H1804" s="123">
        <v>5</v>
      </c>
      <c r="I1804" s="122" t="str">
        <f>VLOOKUP(B1804,辅助信息!E:I,3,FALSE)</f>
        <v>（华西简阳西城嘉苑）四川省成都市简阳市简城街道高屋村</v>
      </c>
      <c r="J1804" s="122" t="str">
        <f>VLOOKUP(B1804,辅助信息!E:I,4,FALSE)</f>
        <v>张瀚镭</v>
      </c>
      <c r="K1804" s="122">
        <f>VLOOKUP(J1804,辅助信息!H:I,2,FALSE)</f>
        <v>15884666220</v>
      </c>
      <c r="L1804" s="124" t="str">
        <f>VLOOKUP(B1804,辅助信息!E:J,6,FALSE)</f>
        <v>现场禁止使用氢能源挂车！优先威钢发货,我方卸车,新老国标钢厂不加价可直发，因陕钢多次出现磅差，项目拒绝使用</v>
      </c>
      <c r="M1804" s="93">
        <v>45822</v>
      </c>
      <c r="O1804" s="64">
        <f ca="1" t="shared" si="107"/>
        <v>0</v>
      </c>
      <c r="P1804" s="64">
        <f ca="1" t="shared" si="108"/>
        <v>149</v>
      </c>
      <c r="Q1804" s="29" t="str">
        <f>VLOOKUP(B1804,辅助信息!E:M,9,FALSE)</f>
        <v>ZTWM-CDGS-XS-2024-0030-华西集采-简州大道</v>
      </c>
    </row>
    <row r="1805" hidden="1" spans="2:17">
      <c r="B1805" s="40" t="s">
        <v>81</v>
      </c>
      <c r="C1805" s="72">
        <v>45820</v>
      </c>
      <c r="D1805" s="122" t="str">
        <f>VLOOKUP(B1805,辅助信息!E:K,7,FALSE)</f>
        <v>JWDDCD2025060900080</v>
      </c>
      <c r="E1805" s="122" t="str">
        <f>VLOOKUP(F1805,辅助信息!A:B,2,FALSE)</f>
        <v>螺纹钢</v>
      </c>
      <c r="F1805" s="40" t="s">
        <v>33</v>
      </c>
      <c r="G1805" s="36">
        <v>5</v>
      </c>
      <c r="H1805" s="123">
        <v>5</v>
      </c>
      <c r="I1805" s="122" t="str">
        <f>VLOOKUP(B1805,辅助信息!E:I,3,FALSE)</f>
        <v>（华西简阳西城嘉苑）四川省成都市简阳市简城街道高屋村</v>
      </c>
      <c r="J1805" s="122" t="str">
        <f>VLOOKUP(B1805,辅助信息!E:I,4,FALSE)</f>
        <v>张瀚镭</v>
      </c>
      <c r="K1805" s="122">
        <f>VLOOKUP(J1805,辅助信息!H:I,2,FALSE)</f>
        <v>15884666220</v>
      </c>
      <c r="L1805" s="124" t="str">
        <f>VLOOKUP(B1805,辅助信息!E:J,6,FALSE)</f>
        <v>现场禁止使用氢能源挂车！优先威钢发货,我方卸车,新老国标钢厂不加价可直发，因陕钢多次出现磅差，项目拒绝使用</v>
      </c>
      <c r="M1805" s="93">
        <v>45822</v>
      </c>
      <c r="O1805" s="64">
        <f ca="1" t="shared" si="107"/>
        <v>0</v>
      </c>
      <c r="P1805" s="64">
        <f ca="1" t="shared" si="108"/>
        <v>149</v>
      </c>
      <c r="Q1805" s="29" t="str">
        <f>VLOOKUP(B1805,辅助信息!E:M,9,FALSE)</f>
        <v>ZTWM-CDGS-XS-2024-0030-华西集采-简州大道</v>
      </c>
    </row>
    <row r="1806" hidden="1" spans="1:17">
      <c r="A1806" s="84" t="s">
        <v>165</v>
      </c>
      <c r="B1806" s="40" t="s">
        <v>81</v>
      </c>
      <c r="C1806" s="72">
        <v>45820</v>
      </c>
      <c r="D1806" s="122" t="str">
        <f>VLOOKUP(B1806,辅助信息!E:K,7,FALSE)</f>
        <v>JWDDCD2025060900080</v>
      </c>
      <c r="E1806" s="122" t="str">
        <f>VLOOKUP(F1806,辅助信息!A:B,2,FALSE)</f>
        <v>螺纹钢</v>
      </c>
      <c r="F1806" s="40" t="s">
        <v>45</v>
      </c>
      <c r="G1806" s="36">
        <v>7.5</v>
      </c>
      <c r="H1806" s="123">
        <v>7.5</v>
      </c>
      <c r="I1806" s="122" t="str">
        <f>VLOOKUP(B1806,辅助信息!E:I,3,FALSE)</f>
        <v>（华西简阳西城嘉苑）四川省成都市简阳市简城街道高屋村</v>
      </c>
      <c r="J1806" s="122" t="str">
        <f>VLOOKUP(B1806,辅助信息!E:I,4,FALSE)</f>
        <v>张瀚镭</v>
      </c>
      <c r="K1806" s="122">
        <f>VLOOKUP(J1806,辅助信息!H:I,2,FALSE)</f>
        <v>15884666220</v>
      </c>
      <c r="L1806" s="124" t="str">
        <f>VLOOKUP(B1806,辅助信息!E:J,6,FALSE)</f>
        <v>现场禁止使用氢能源挂车！优先威钢发货,我方卸车,新老国标钢厂不加价可直发，因陕钢多次出现磅差，项目拒绝使用</v>
      </c>
      <c r="M1806" s="93">
        <v>45822</v>
      </c>
      <c r="O1806" s="64">
        <f ca="1" t="shared" si="107"/>
        <v>0</v>
      </c>
      <c r="P1806" s="64">
        <f ca="1" t="shared" si="108"/>
        <v>149</v>
      </c>
      <c r="Q1806" s="29" t="str">
        <f>VLOOKUP(B1806,辅助信息!E:M,9,FALSE)</f>
        <v>ZTWM-CDGS-XS-2024-0030-华西集采-简州大道</v>
      </c>
    </row>
    <row r="1807" hidden="1" spans="1:17">
      <c r="A1807" s="84"/>
      <c r="B1807" s="40" t="s">
        <v>81</v>
      </c>
      <c r="C1807" s="72">
        <v>45820</v>
      </c>
      <c r="D1807" s="122" t="str">
        <f>VLOOKUP(B1807,辅助信息!E:K,7,FALSE)</f>
        <v>JWDDCD2025060900080</v>
      </c>
      <c r="E1807" s="122" t="str">
        <f>VLOOKUP(F1807,辅助信息!A:B,2,FALSE)</f>
        <v>螺纹钢</v>
      </c>
      <c r="F1807" s="40" t="s">
        <v>21</v>
      </c>
      <c r="G1807" s="36">
        <v>2.5</v>
      </c>
      <c r="H1807" s="123">
        <v>2.5</v>
      </c>
      <c r="I1807" s="122" t="str">
        <f>VLOOKUP(B1807,辅助信息!E:I,3,FALSE)</f>
        <v>（华西简阳西城嘉苑）四川省成都市简阳市简城街道高屋村</v>
      </c>
      <c r="J1807" s="122" t="str">
        <f>VLOOKUP(B1807,辅助信息!E:I,4,FALSE)</f>
        <v>张瀚镭</v>
      </c>
      <c r="K1807" s="122">
        <f>VLOOKUP(J1807,辅助信息!H:I,2,FALSE)</f>
        <v>15884666220</v>
      </c>
      <c r="L1807" s="124" t="str">
        <f>VLOOKUP(B1807,辅助信息!E:J,6,FALSE)</f>
        <v>现场禁止使用氢能源挂车！优先威钢发货,我方卸车,新老国标钢厂不加价可直发，因陕钢多次出现磅差，项目拒绝使用</v>
      </c>
      <c r="M1807" s="93">
        <v>45822</v>
      </c>
      <c r="O1807" s="64">
        <f ca="1" t="shared" si="107"/>
        <v>0</v>
      </c>
      <c r="P1807" s="64">
        <f ca="1" t="shared" si="108"/>
        <v>149</v>
      </c>
      <c r="Q1807" s="29" t="str">
        <f>VLOOKUP(B1807,辅助信息!E:M,9,FALSE)</f>
        <v>ZTWM-CDGS-XS-2024-0030-华西集采-简州大道</v>
      </c>
    </row>
    <row r="1808" hidden="1" spans="1:17">
      <c r="A1808" s="84"/>
      <c r="B1808" s="40" t="s">
        <v>81</v>
      </c>
      <c r="C1808" s="72">
        <v>45820</v>
      </c>
      <c r="D1808" s="122" t="str">
        <f>VLOOKUP(B1808,辅助信息!E:K,7,FALSE)</f>
        <v>JWDDCD2025060900080</v>
      </c>
      <c r="E1808" s="122" t="str">
        <f>VLOOKUP(F1808,辅助信息!A:B,2,FALSE)</f>
        <v>螺纹钢</v>
      </c>
      <c r="F1808" s="40" t="s">
        <v>58</v>
      </c>
      <c r="G1808" s="36">
        <v>13.5</v>
      </c>
      <c r="H1808" s="123">
        <v>13.5</v>
      </c>
      <c r="I1808" s="122" t="str">
        <f>VLOOKUP(B1808,辅助信息!E:I,3,FALSE)</f>
        <v>（华西简阳西城嘉苑）四川省成都市简阳市简城街道高屋村</v>
      </c>
      <c r="J1808" s="122" t="str">
        <f>VLOOKUP(B1808,辅助信息!E:I,4,FALSE)</f>
        <v>张瀚镭</v>
      </c>
      <c r="K1808" s="122">
        <f>VLOOKUP(J1808,辅助信息!H:I,2,FALSE)</f>
        <v>15884666220</v>
      </c>
      <c r="L1808" s="124" t="str">
        <f>VLOOKUP(B1808,辅助信息!E:J,6,FALSE)</f>
        <v>现场禁止使用氢能源挂车！优先威钢发货,我方卸车,新老国标钢厂不加价可直发，因陕钢多次出现磅差，项目拒绝使用</v>
      </c>
      <c r="M1808" s="93">
        <v>45822</v>
      </c>
      <c r="O1808" s="64">
        <f ca="1" t="shared" si="107"/>
        <v>0</v>
      </c>
      <c r="P1808" s="64">
        <f ca="1" t="shared" si="108"/>
        <v>149</v>
      </c>
      <c r="Q1808" s="29" t="str">
        <f>VLOOKUP(B1808,辅助信息!E:M,9,FALSE)</f>
        <v>ZTWM-CDGS-XS-2024-0030-华西集采-简州大道</v>
      </c>
    </row>
    <row r="1809" hidden="1" spans="1:17">
      <c r="A1809" s="84"/>
      <c r="B1809" s="40" t="s">
        <v>81</v>
      </c>
      <c r="C1809" s="72">
        <v>45820</v>
      </c>
      <c r="D1809" s="122" t="str">
        <f>VLOOKUP(B1809,辅助信息!E:K,7,FALSE)</f>
        <v>JWDDCD2025060900080</v>
      </c>
      <c r="E1809" s="122" t="str">
        <f>VLOOKUP(F1809,辅助信息!A:B,2,FALSE)</f>
        <v>螺纹钢</v>
      </c>
      <c r="F1809" s="40" t="s">
        <v>46</v>
      </c>
      <c r="G1809" s="36">
        <v>2.5</v>
      </c>
      <c r="H1809" s="123">
        <v>2.5</v>
      </c>
      <c r="I1809" s="122" t="str">
        <f>VLOOKUP(B1809,辅助信息!E:I,3,FALSE)</f>
        <v>（华西简阳西城嘉苑）四川省成都市简阳市简城街道高屋村</v>
      </c>
      <c r="J1809" s="122" t="str">
        <f>VLOOKUP(B1809,辅助信息!E:I,4,FALSE)</f>
        <v>张瀚镭</v>
      </c>
      <c r="K1809" s="122">
        <f>VLOOKUP(J1809,辅助信息!H:I,2,FALSE)</f>
        <v>15884666220</v>
      </c>
      <c r="L1809" s="124" t="str">
        <f>VLOOKUP(B1809,辅助信息!E:J,6,FALSE)</f>
        <v>现场禁止使用氢能源挂车！优先威钢发货,我方卸车,新老国标钢厂不加价可直发，因陕钢多次出现磅差，项目拒绝使用</v>
      </c>
      <c r="M1809" s="93">
        <v>45822</v>
      </c>
      <c r="O1809" s="64">
        <f ca="1" t="shared" si="107"/>
        <v>0</v>
      </c>
      <c r="P1809" s="64">
        <f ca="1" t="shared" si="108"/>
        <v>149</v>
      </c>
      <c r="Q1809" s="29" t="str">
        <f>VLOOKUP(B1809,辅助信息!E:M,9,FALSE)</f>
        <v>ZTWM-CDGS-XS-2024-0030-华西集采-简州大道</v>
      </c>
    </row>
    <row r="1810" hidden="1" spans="1:17">
      <c r="A1810" s="84"/>
      <c r="B1810" s="40" t="s">
        <v>81</v>
      </c>
      <c r="C1810" s="72">
        <v>45820</v>
      </c>
      <c r="D1810" s="122" t="str">
        <f>VLOOKUP(B1810,辅助信息!E:K,7,FALSE)</f>
        <v>JWDDCD2025060900080</v>
      </c>
      <c r="E1810" s="122" t="str">
        <f>VLOOKUP(F1810,辅助信息!A:B,2,FALSE)</f>
        <v>螺纹钢</v>
      </c>
      <c r="F1810" s="40" t="s">
        <v>22</v>
      </c>
      <c r="G1810" s="36">
        <v>16.5</v>
      </c>
      <c r="H1810" s="123">
        <v>16.5</v>
      </c>
      <c r="I1810" s="122" t="str">
        <f>VLOOKUP(B1810,辅助信息!E:I,3,FALSE)</f>
        <v>（华西简阳西城嘉苑）四川省成都市简阳市简城街道高屋村</v>
      </c>
      <c r="J1810" s="122" t="str">
        <f>VLOOKUP(B1810,辅助信息!E:I,4,FALSE)</f>
        <v>张瀚镭</v>
      </c>
      <c r="K1810" s="122">
        <f>VLOOKUP(J1810,辅助信息!H:I,2,FALSE)</f>
        <v>15884666220</v>
      </c>
      <c r="L1810" s="124" t="str">
        <f>VLOOKUP(B1810,辅助信息!E:J,6,FALSE)</f>
        <v>现场禁止使用氢能源挂车！优先威钢发货,我方卸车,新老国标钢厂不加价可直发，因陕钢多次出现磅差，项目拒绝使用</v>
      </c>
      <c r="M1810" s="93">
        <v>45822</v>
      </c>
      <c r="O1810" s="64">
        <f ca="1" t="shared" si="107"/>
        <v>0</v>
      </c>
      <c r="P1810" s="64">
        <f ca="1" t="shared" si="108"/>
        <v>149</v>
      </c>
      <c r="Q1810" s="29" t="str">
        <f>VLOOKUP(B1810,辅助信息!E:M,9,FALSE)</f>
        <v>ZTWM-CDGS-XS-2024-0030-华西集采-简州大道</v>
      </c>
    </row>
    <row r="1811" hidden="1" spans="1:18">
      <c r="A1811" s="73" t="s">
        <v>100</v>
      </c>
      <c r="B1811" s="40" t="s">
        <v>106</v>
      </c>
      <c r="C1811" s="72">
        <v>45821</v>
      </c>
      <c r="D1811" s="122" t="str">
        <f>VLOOKUP(B1811,辅助信息!E:K,7,FALSE)</f>
        <v>JWDDCD2024101600133</v>
      </c>
      <c r="E1811" s="122" t="str">
        <f>VLOOKUP(F1811,辅助信息!A:B,2,FALSE)</f>
        <v>盘螺</v>
      </c>
      <c r="F1811" s="40" t="s">
        <v>40</v>
      </c>
      <c r="G1811" s="36">
        <v>35</v>
      </c>
      <c r="H1811" s="123">
        <f>_xlfn.XLOOKUP(C1811&amp;F1811&amp;I1811&amp;J1811,'[1]2025年已发货'!$F:$F&amp;'[1]2025年已发货'!$C:$C&amp;'[1]2025年已发货'!$G:$G&amp;'[1]2025年已发货'!$H:$H,'[1]2025年已发货'!$E:$E,"未发货")</f>
        <v>35</v>
      </c>
      <c r="I1811" s="122" t="str">
        <f>VLOOKUP(B1811,辅助信息!E:I,3,FALSE)</f>
        <v>（五冶钢构宜宾高县月江镇建设项目）  四川省宜宾市高县月江镇刚记超市斜对面(还阳组团沪碳二期项目)</v>
      </c>
      <c r="J1811" s="122" t="str">
        <f>VLOOKUP(B1811,辅助信息!E:I,4,FALSE)</f>
        <v>张朝亮</v>
      </c>
      <c r="K1811" s="122">
        <f>VLOOKUP(J1811,辅助信息!H:I,2,FALSE)</f>
        <v>15228205853</v>
      </c>
      <c r="L1811" s="124" t="str">
        <f>VLOOKUP(B1811,辅助信息!E:J,6,FALSE)</f>
        <v>提前联系到场规格</v>
      </c>
      <c r="M1811" s="93">
        <v>45819</v>
      </c>
      <c r="O1811" s="64">
        <f ca="1" t="shared" si="107"/>
        <v>0</v>
      </c>
      <c r="P1811" s="64">
        <f ca="1" t="shared" si="108"/>
        <v>152</v>
      </c>
      <c r="Q1811" s="29" t="str">
        <f>VLOOKUP(B1811,辅助信息!E:M,9,FALSE)</f>
        <v>ZTWM-CDGS-XS-2024-0169-中冶西部钢构-宜宾市南溪区幸福路东路,高县月江镇建设项目</v>
      </c>
      <c r="R1811" s="29" t="str">
        <f>_xlfn._xlws.FILTER(辅助信息!D:D,辅助信息!E:E=B1811)</f>
        <v>五冶钢构-宜宾市南溪区高县月江镇建设项目</v>
      </c>
    </row>
    <row r="1812" hidden="1" spans="2:18">
      <c r="B1812" s="122" t="s">
        <v>161</v>
      </c>
      <c r="C1812" s="72">
        <v>45821</v>
      </c>
      <c r="D1812" s="122" t="str">
        <f>VLOOKUP(B1812,辅助信息!E:K,7,FALSE)</f>
        <v>JWDD2025071500089</v>
      </c>
      <c r="E1812" s="122" t="str">
        <f>VLOOKUP(F1812,辅助信息!A:B,2,FALSE)</f>
        <v>盘螺</v>
      </c>
      <c r="F1812" s="122" t="s">
        <v>41</v>
      </c>
      <c r="G1812" s="123">
        <v>16</v>
      </c>
      <c r="H1812" s="123" t="str">
        <f>_xlfn.XLOOKUP(C1812&amp;F1812&amp;I1812&amp;J1812,'[1]2025年已发货'!$F:$F&amp;'[1]2025年已发货'!$C:$C&amp;'[1]2025年已发货'!$G:$G&amp;'[1]2025年已发货'!$H:$H,'[1]2025年已发货'!$E:$E,"未发货")</f>
        <v>未发货</v>
      </c>
      <c r="I1812" s="122" t="str">
        <f>VLOOKUP(B1812,辅助信息!E:I,3,FALSE)</f>
        <v>(宜宾兴港三江新区长江工业园保障性租赁住房建设项目-1标)四川省宜宾市翠屏区永善路南段宜宾市三江新区长江工业园区</v>
      </c>
      <c r="J1812" s="122" t="str">
        <f>VLOOKUP(B1812,辅助信息!E:I,4,FALSE)</f>
        <v>赵元虎</v>
      </c>
      <c r="K1812" s="122">
        <f>VLOOKUP(J1812,辅助信息!H:I,2,FALSE)</f>
        <v>13684167136</v>
      </c>
      <c r="L1812" s="124" t="str">
        <f>VLOOKUP(B1812,辅助信息!E:J,6,FALSE)</f>
        <v>现场要求调度统一联系指定收货人，不单独发司机位置。锈货不收，装货前联系收货人核实到场规格,没提前告知进场规格现场不给予接收</v>
      </c>
      <c r="M1812" s="93">
        <v>45819</v>
      </c>
      <c r="O1812" s="64">
        <f ca="1" t="shared" ref="O1812:O1833" si="109">IF(OR(M1812="",N1812&lt;&gt;""),"",MAX(M1812-TODAY(),0))</f>
        <v>0</v>
      </c>
      <c r="P1812" s="64">
        <f ca="1" t="shared" ref="P1812:P1833" si="110">IF(M1812="","",IF(N1812&lt;&gt;"",MAX(N1812-M1812,0),IF(TODAY()&gt;M1812,TODAY()-M1812,0)))</f>
        <v>152</v>
      </c>
      <c r="Q1812" s="29" t="str">
        <f>VLOOKUP(B1812,辅助信息!E:M,9,FALSE)</f>
        <v>ZTWM-CDYXGS-XS-2025-0014-宜宾兴港建材-三江新区长江工业园片区保障性租赁住房建设项目</v>
      </c>
      <c r="R1812" s="29" t="str">
        <f>_xlfn._xlws.FILTER(辅助信息!D:D,辅助信息!E:E=B1812)</f>
        <v>宜宾兴港三江新区长江工业园建设项目</v>
      </c>
    </row>
    <row r="1813" hidden="1" spans="2:18">
      <c r="B1813" s="122" t="s">
        <v>161</v>
      </c>
      <c r="C1813" s="72">
        <v>45821</v>
      </c>
      <c r="D1813" s="122" t="str">
        <f>VLOOKUP(B1813,辅助信息!E:K,7,FALSE)</f>
        <v>JWDD2025071500089</v>
      </c>
      <c r="E1813" s="122" t="str">
        <f>VLOOKUP(F1813,辅助信息!A:B,2,FALSE)</f>
        <v>盘螺</v>
      </c>
      <c r="F1813" s="122" t="s">
        <v>26</v>
      </c>
      <c r="G1813" s="123">
        <v>9</v>
      </c>
      <c r="H1813" s="123" t="str">
        <f>_xlfn.XLOOKUP(C1813&amp;F1813&amp;I1813&amp;J1813,'[1]2025年已发货'!$F:$F&amp;'[1]2025年已发货'!$C:$C&amp;'[1]2025年已发货'!$G:$G&amp;'[1]2025年已发货'!$H:$H,'[1]2025年已发货'!$E:$E,"未发货")</f>
        <v>未发货</v>
      </c>
      <c r="I1813" s="122" t="str">
        <f>VLOOKUP(B1813,辅助信息!E:I,3,FALSE)</f>
        <v>(宜宾兴港三江新区长江工业园保障性租赁住房建设项目-1标)四川省宜宾市翠屏区永善路南段宜宾市三江新区长江工业园区</v>
      </c>
      <c r="J1813" s="122" t="str">
        <f>VLOOKUP(B1813,辅助信息!E:I,4,FALSE)</f>
        <v>赵元虎</v>
      </c>
      <c r="K1813" s="122">
        <f>VLOOKUP(J1813,辅助信息!H:I,2,FALSE)</f>
        <v>13684167136</v>
      </c>
      <c r="L1813" s="124" t="str">
        <f>VLOOKUP(B1813,辅助信息!E:J,6,FALSE)</f>
        <v>现场要求调度统一联系指定收货人，不单独发司机位置。锈货不收，装货前联系收货人核实到场规格,没提前告知进场规格现场不给予接收</v>
      </c>
      <c r="M1813" s="93">
        <v>45819</v>
      </c>
      <c r="O1813" s="64">
        <f ca="1" t="shared" si="109"/>
        <v>0</v>
      </c>
      <c r="P1813" s="64">
        <f ca="1" t="shared" si="110"/>
        <v>152</v>
      </c>
      <c r="Q1813" s="29" t="str">
        <f>VLOOKUP(B1813,辅助信息!E:M,9,FALSE)</f>
        <v>ZTWM-CDYXGS-XS-2025-0014-宜宾兴港建材-三江新区长江工业园片区保障性租赁住房建设项目</v>
      </c>
      <c r="R1813" s="29" t="str">
        <f>_xlfn._xlws.FILTER(辅助信息!D:D,辅助信息!E:E=B1813)</f>
        <v>宜宾兴港三江新区长江工业园建设项目</v>
      </c>
    </row>
    <row r="1814" hidden="1" spans="2:18">
      <c r="B1814" s="122" t="s">
        <v>161</v>
      </c>
      <c r="C1814" s="72">
        <v>45821</v>
      </c>
      <c r="D1814" s="122" t="str">
        <f>VLOOKUP(B1814,辅助信息!E:K,7,FALSE)</f>
        <v>JWDD2025071500089</v>
      </c>
      <c r="E1814" s="122" t="str">
        <f>VLOOKUP(F1814,辅助信息!A:B,2,FALSE)</f>
        <v>螺纹钢</v>
      </c>
      <c r="F1814" s="122" t="s">
        <v>19</v>
      </c>
      <c r="G1814" s="123">
        <v>4</v>
      </c>
      <c r="H1814" s="123" t="str">
        <f>_xlfn.XLOOKUP(C1814&amp;F1814&amp;I1814&amp;J1814,'[1]2025年已发货'!$F:$F&amp;'[1]2025年已发货'!$C:$C&amp;'[1]2025年已发货'!$G:$G&amp;'[1]2025年已发货'!$H:$H,'[1]2025年已发货'!$E:$E,"未发货")</f>
        <v>未发货</v>
      </c>
      <c r="I1814" s="122" t="str">
        <f>VLOOKUP(B1814,辅助信息!E:I,3,FALSE)</f>
        <v>(宜宾兴港三江新区长江工业园保障性租赁住房建设项目-1标)四川省宜宾市翠屏区永善路南段宜宾市三江新区长江工业园区</v>
      </c>
      <c r="J1814" s="122" t="str">
        <f>VLOOKUP(B1814,辅助信息!E:I,4,FALSE)</f>
        <v>赵元虎</v>
      </c>
      <c r="K1814" s="122">
        <f>VLOOKUP(J1814,辅助信息!H:I,2,FALSE)</f>
        <v>13684167136</v>
      </c>
      <c r="L1814" s="124" t="str">
        <f>VLOOKUP(B1814,辅助信息!E:J,6,FALSE)</f>
        <v>现场要求调度统一联系指定收货人，不单独发司机位置。锈货不收，装货前联系收货人核实到场规格,没提前告知进场规格现场不给予接收</v>
      </c>
      <c r="M1814" s="93">
        <v>45819</v>
      </c>
      <c r="O1814" s="64">
        <f ca="1" t="shared" si="109"/>
        <v>0</v>
      </c>
      <c r="P1814" s="64">
        <f ca="1" t="shared" si="110"/>
        <v>152</v>
      </c>
      <c r="Q1814" s="29" t="str">
        <f>VLOOKUP(B1814,辅助信息!E:M,9,FALSE)</f>
        <v>ZTWM-CDYXGS-XS-2025-0014-宜宾兴港建材-三江新区长江工业园片区保障性租赁住房建设项目</v>
      </c>
      <c r="R1814" s="29" t="str">
        <f>_xlfn._xlws.FILTER(辅助信息!D:D,辅助信息!E:E=B1814)</f>
        <v>宜宾兴港三江新区长江工业园建设项目</v>
      </c>
    </row>
    <row r="1815" hidden="1" spans="2:18">
      <c r="B1815" s="122" t="s">
        <v>161</v>
      </c>
      <c r="C1815" s="72">
        <v>45821</v>
      </c>
      <c r="D1815" s="122" t="str">
        <f>VLOOKUP(B1815,辅助信息!E:K,7,FALSE)</f>
        <v>JWDD2025071500089</v>
      </c>
      <c r="E1815" s="122" t="str">
        <f>VLOOKUP(F1815,辅助信息!A:B,2,FALSE)</f>
        <v>螺纹钢</v>
      </c>
      <c r="F1815" s="122" t="s">
        <v>30</v>
      </c>
      <c r="G1815" s="123">
        <v>90</v>
      </c>
      <c r="H1815" s="123">
        <v>80</v>
      </c>
      <c r="I1815" s="122" t="str">
        <f>VLOOKUP(B1815,辅助信息!E:I,3,FALSE)</f>
        <v>(宜宾兴港三江新区长江工业园保障性租赁住房建设项目-1标)四川省宜宾市翠屏区永善路南段宜宾市三江新区长江工业园区</v>
      </c>
      <c r="J1815" s="122" t="str">
        <f>VLOOKUP(B1815,辅助信息!E:I,4,FALSE)</f>
        <v>赵元虎</v>
      </c>
      <c r="K1815" s="122">
        <f>VLOOKUP(J1815,辅助信息!H:I,2,FALSE)</f>
        <v>13684167136</v>
      </c>
      <c r="L1815" s="124" t="str">
        <f>VLOOKUP(B1815,辅助信息!E:J,6,FALSE)</f>
        <v>现场要求调度统一联系指定收货人，不单独发司机位置。锈货不收，装货前联系收货人核实到场规格,没提前告知进场规格现场不给予接收</v>
      </c>
      <c r="M1815" s="93">
        <v>45819</v>
      </c>
      <c r="O1815" s="64">
        <f ca="1" t="shared" si="109"/>
        <v>0</v>
      </c>
      <c r="P1815" s="64">
        <f ca="1" t="shared" si="110"/>
        <v>152</v>
      </c>
      <c r="Q1815" s="29" t="str">
        <f>VLOOKUP(B1815,辅助信息!E:M,9,FALSE)</f>
        <v>ZTWM-CDYXGS-XS-2025-0014-宜宾兴港建材-三江新区长江工业园片区保障性租赁住房建设项目</v>
      </c>
      <c r="R1815" s="29" t="str">
        <f>_xlfn._xlws.FILTER(辅助信息!D:D,辅助信息!E:E=B1815)</f>
        <v>宜宾兴港三江新区长江工业园建设项目</v>
      </c>
    </row>
    <row r="1816" hidden="1" spans="2:18">
      <c r="B1816" s="122" t="s">
        <v>162</v>
      </c>
      <c r="C1816" s="72">
        <v>45821</v>
      </c>
      <c r="D1816" s="122" t="str">
        <f>VLOOKUP(B1816,辅助信息!E:K,7,FALSE)</f>
        <v>JWDD2025071500089</v>
      </c>
      <c r="E1816" s="122" t="str">
        <f>VLOOKUP(F1816,辅助信息!A:B,2,FALSE)</f>
        <v>盘螺</v>
      </c>
      <c r="F1816" s="122" t="s">
        <v>41</v>
      </c>
      <c r="G1816" s="123">
        <v>10</v>
      </c>
      <c r="H1816" s="123" t="str">
        <f>_xlfn.XLOOKUP(C1816&amp;F1816&amp;I1816&amp;J1816,'[1]2025年已发货'!$F:$F&amp;'[1]2025年已发货'!$C:$C&amp;'[1]2025年已发货'!$G:$G&amp;'[1]2025年已发货'!$H:$H,'[1]2025年已发货'!$E:$E,"未发货")</f>
        <v>未发货</v>
      </c>
      <c r="I1816" s="122" t="str">
        <f>VLOOKUP(B1816,辅助信息!E:I,3,FALSE)</f>
        <v>(宜宾兴港三江新区长江工业园保障性租赁住房建设项目-2标)四川省宜宾市翠屏区永善路南段宜宾市三江新区长江工业园区</v>
      </c>
      <c r="J1816" s="122" t="str">
        <f>VLOOKUP(B1816,辅助信息!E:I,4,FALSE)</f>
        <v>赵元虎</v>
      </c>
      <c r="K1816" s="122">
        <f>VLOOKUP(J1816,辅助信息!H:I,2,FALSE)</f>
        <v>13684167136</v>
      </c>
      <c r="L1816" s="124" t="str">
        <f>VLOOKUP(B1816,辅助信息!E:J,6,FALSE)</f>
        <v>现场要求调度统一联系指定收货人，不单独发司机位置。锈货不收，装货前联系收货人核实到场规格,没提前告知进场规格现场不给予接收</v>
      </c>
      <c r="M1816" s="93">
        <v>45819</v>
      </c>
      <c r="O1816" s="64">
        <f ca="1" t="shared" si="109"/>
        <v>0</v>
      </c>
      <c r="P1816" s="64">
        <f ca="1" t="shared" si="110"/>
        <v>152</v>
      </c>
      <c r="Q1816" s="29" t="str">
        <f>VLOOKUP(B1816,辅助信息!E:M,9,FALSE)</f>
        <v>ZTWM-CDYXGS-XS-2025-0014-宜宾兴港建材-三江新区长江工业园片区保障性租赁住房建设项目</v>
      </c>
      <c r="R1816" s="29" t="str">
        <f>_xlfn._xlws.FILTER(辅助信息!D:D,辅助信息!E:E=B1816)</f>
        <v>宜宾兴港三江新区长江工业园建设项目</v>
      </c>
    </row>
    <row r="1817" hidden="1" spans="2:18">
      <c r="B1817" s="122" t="s">
        <v>162</v>
      </c>
      <c r="C1817" s="72">
        <v>45821</v>
      </c>
      <c r="D1817" s="122" t="str">
        <f>VLOOKUP(B1817,辅助信息!E:K,7,FALSE)</f>
        <v>JWDD2025071500089</v>
      </c>
      <c r="E1817" s="122" t="str">
        <f>VLOOKUP(F1817,辅助信息!A:B,2,FALSE)</f>
        <v>盘螺</v>
      </c>
      <c r="F1817" s="122" t="s">
        <v>26</v>
      </c>
      <c r="G1817" s="123">
        <v>10</v>
      </c>
      <c r="H1817" s="123" t="str">
        <f>_xlfn.XLOOKUP(C1817&amp;F1817&amp;I1817&amp;J1817,'[1]2025年已发货'!$F:$F&amp;'[1]2025年已发货'!$C:$C&amp;'[1]2025年已发货'!$G:$G&amp;'[1]2025年已发货'!$H:$H,'[1]2025年已发货'!$E:$E,"未发货")</f>
        <v>未发货</v>
      </c>
      <c r="I1817" s="122" t="str">
        <f>VLOOKUP(B1817,辅助信息!E:I,3,FALSE)</f>
        <v>(宜宾兴港三江新区长江工业园保障性租赁住房建设项目-2标)四川省宜宾市翠屏区永善路南段宜宾市三江新区长江工业园区</v>
      </c>
      <c r="J1817" s="122" t="str">
        <f>VLOOKUP(B1817,辅助信息!E:I,4,FALSE)</f>
        <v>赵元虎</v>
      </c>
      <c r="K1817" s="122">
        <f>VLOOKUP(J1817,辅助信息!H:I,2,FALSE)</f>
        <v>13684167136</v>
      </c>
      <c r="L1817" s="124" t="str">
        <f>VLOOKUP(B1817,辅助信息!E:J,6,FALSE)</f>
        <v>现场要求调度统一联系指定收货人，不单独发司机位置。锈货不收，装货前联系收货人核实到场规格,没提前告知进场规格现场不给予接收</v>
      </c>
      <c r="M1817" s="93">
        <v>45819</v>
      </c>
      <c r="O1817" s="64">
        <f ca="1" t="shared" si="109"/>
        <v>0</v>
      </c>
      <c r="P1817" s="64">
        <f ca="1" t="shared" si="110"/>
        <v>152</v>
      </c>
      <c r="Q1817" s="29" t="str">
        <f>VLOOKUP(B1817,辅助信息!E:M,9,FALSE)</f>
        <v>ZTWM-CDYXGS-XS-2025-0014-宜宾兴港建材-三江新区长江工业园片区保障性租赁住房建设项目</v>
      </c>
      <c r="R1817" s="29" t="str">
        <f>_xlfn._xlws.FILTER(辅助信息!D:D,辅助信息!E:E=B1817)</f>
        <v>宜宾兴港三江新区长江工业园建设项目</v>
      </c>
    </row>
    <row r="1818" hidden="1" spans="2:18">
      <c r="B1818" s="122" t="s">
        <v>162</v>
      </c>
      <c r="C1818" s="72">
        <v>45821</v>
      </c>
      <c r="D1818" s="122" t="str">
        <f>VLOOKUP(B1818,辅助信息!E:K,7,FALSE)</f>
        <v>JWDD2025071500089</v>
      </c>
      <c r="E1818" s="122" t="str">
        <f>VLOOKUP(F1818,辅助信息!A:B,2,FALSE)</f>
        <v>螺纹钢</v>
      </c>
      <c r="F1818" s="122" t="s">
        <v>30</v>
      </c>
      <c r="G1818" s="123">
        <v>70</v>
      </c>
      <c r="H1818" s="123">
        <v>0</v>
      </c>
      <c r="I1818" s="122" t="str">
        <f>VLOOKUP(B1818,辅助信息!E:I,3,FALSE)</f>
        <v>(宜宾兴港三江新区长江工业园保障性租赁住房建设项目-2标)四川省宜宾市翠屏区永善路南段宜宾市三江新区长江工业园区</v>
      </c>
      <c r="J1818" s="122" t="str">
        <f>VLOOKUP(B1818,辅助信息!E:I,4,FALSE)</f>
        <v>赵元虎</v>
      </c>
      <c r="K1818" s="122">
        <f>VLOOKUP(J1818,辅助信息!H:I,2,FALSE)</f>
        <v>13684167136</v>
      </c>
      <c r="L1818" s="124" t="str">
        <f>VLOOKUP(B1818,辅助信息!E:J,6,FALSE)</f>
        <v>现场要求调度统一联系指定收货人，不单独发司机位置。锈货不收，装货前联系收货人核实到场规格,没提前告知进场规格现场不给予接收</v>
      </c>
      <c r="M1818" s="93">
        <v>45819</v>
      </c>
      <c r="O1818" s="64">
        <f ca="1" t="shared" si="109"/>
        <v>0</v>
      </c>
      <c r="P1818" s="64">
        <f ca="1" t="shared" si="110"/>
        <v>152</v>
      </c>
      <c r="Q1818" s="29" t="str">
        <f>VLOOKUP(B1818,辅助信息!E:M,9,FALSE)</f>
        <v>ZTWM-CDYXGS-XS-2025-0014-宜宾兴港建材-三江新区长江工业园片区保障性租赁住房建设项目</v>
      </c>
      <c r="R1818" s="29" t="str">
        <f>_xlfn._xlws.FILTER(辅助信息!D:D,辅助信息!E:E=B1818)</f>
        <v>宜宾兴港三江新区长江工业园建设项目</v>
      </c>
    </row>
    <row r="1819" hidden="1" spans="2:18">
      <c r="B1819" s="122" t="s">
        <v>147</v>
      </c>
      <c r="C1819" s="72">
        <v>45821</v>
      </c>
      <c r="D1819" s="122" t="str">
        <f>VLOOKUP(B1819,辅助信息!E:K,7,FALSE)</f>
        <v>JWDDCD2025052800131</v>
      </c>
      <c r="E1819" s="122" t="str">
        <f>VLOOKUP(F1819,辅助信息!A:B,2,FALSE)</f>
        <v>高线</v>
      </c>
      <c r="F1819" s="122" t="s">
        <v>57</v>
      </c>
      <c r="G1819" s="123">
        <v>9</v>
      </c>
      <c r="H1819" s="123" t="str">
        <f>_xlfn.XLOOKUP(C1819&amp;F1819&amp;I1819&amp;J1819,'[1]2025年已发货'!$F:$F&amp;'[1]2025年已发货'!$C:$C&amp;'[1]2025年已发货'!$G:$G&amp;'[1]2025年已发货'!$H:$H,'[1]2025年已发货'!$E:$E,"未发货")</f>
        <v>未发货</v>
      </c>
      <c r="I1819" s="122" t="str">
        <f>VLOOKUP(B1819,辅助信息!E:I,3,FALSE)</f>
        <v>（商投建工达州中医药科技园-4工区-11号楼）达州市通川区达州中医药职业学院犀牛大道北段</v>
      </c>
      <c r="J1819" s="122" t="str">
        <f>VLOOKUP(B1819,辅助信息!E:I,4,FALSE)</f>
        <v>张扬</v>
      </c>
      <c r="K1819" s="122">
        <f>VLOOKUP(J1819,辅助信息!H:I,2,FALSE)</f>
        <v>18381904567</v>
      </c>
      <c r="L1819" s="124" t="str">
        <f>VLOOKUP(B1819,辅助信息!E:J,6,FALSE)</f>
        <v>控制炉批号！多了现场不收！,优先安排达钢,提前联系到场规格及数量</v>
      </c>
      <c r="M1819" s="93">
        <v>45822</v>
      </c>
      <c r="O1819" s="64">
        <f ca="1" t="shared" si="109"/>
        <v>0</v>
      </c>
      <c r="P1819" s="64">
        <f ca="1" t="shared" si="110"/>
        <v>149</v>
      </c>
      <c r="Q1819" s="29" t="str">
        <f>VLOOKUP(B1819,辅助信息!E:M,9,FALSE)</f>
        <v>ZTWM-CDGS-XS-2024-0134-商投建工达州中医药科技成果示范园项目</v>
      </c>
      <c r="R1819" s="29" t="str">
        <f>_xlfn._xlws.FILTER(辅助信息!D:D,辅助信息!E:E=B1819)</f>
        <v>商投建工达州中医药科技园</v>
      </c>
    </row>
    <row r="1820" hidden="1" spans="2:18">
      <c r="B1820" s="122" t="s">
        <v>147</v>
      </c>
      <c r="C1820" s="72">
        <v>45821</v>
      </c>
      <c r="D1820" s="122" t="str">
        <f>VLOOKUP(B1820,辅助信息!E:K,7,FALSE)</f>
        <v>JWDDCD2025052800131</v>
      </c>
      <c r="E1820" s="122" t="str">
        <f>VLOOKUP(F1820,辅助信息!A:B,2,FALSE)</f>
        <v>螺纹钢</v>
      </c>
      <c r="F1820" s="122" t="s">
        <v>32</v>
      </c>
      <c r="G1820" s="123">
        <v>12</v>
      </c>
      <c r="H1820" s="123" t="str">
        <f>_xlfn.XLOOKUP(C1820&amp;F1820&amp;I1820&amp;J1820,'[1]2025年已发货'!$F:$F&amp;'[1]2025年已发货'!$C:$C&amp;'[1]2025年已发货'!$G:$G&amp;'[1]2025年已发货'!$H:$H,'[1]2025年已发货'!$E:$E,"未发货")</f>
        <v>未发货</v>
      </c>
      <c r="I1820" s="122" t="str">
        <f>VLOOKUP(B1820,辅助信息!E:I,3,FALSE)</f>
        <v>（商投建工达州中医药科技园-4工区-11号楼）达州市通川区达州中医药职业学院犀牛大道北段</v>
      </c>
      <c r="J1820" s="122" t="str">
        <f>VLOOKUP(B1820,辅助信息!E:I,4,FALSE)</f>
        <v>张扬</v>
      </c>
      <c r="K1820" s="122">
        <f>VLOOKUP(J1820,辅助信息!H:I,2,FALSE)</f>
        <v>18381904567</v>
      </c>
      <c r="L1820" s="124" t="str">
        <f>VLOOKUP(B1820,辅助信息!E:J,6,FALSE)</f>
        <v>控制炉批号！多了现场不收！,优先安排达钢,提前联系到场规格及数量</v>
      </c>
      <c r="M1820" s="93">
        <v>45822</v>
      </c>
      <c r="O1820" s="64">
        <f ca="1" t="shared" si="109"/>
        <v>0</v>
      </c>
      <c r="P1820" s="64">
        <f ca="1" t="shared" si="110"/>
        <v>149</v>
      </c>
      <c r="Q1820" s="29" t="str">
        <f>VLOOKUP(B1820,辅助信息!E:M,9,FALSE)</f>
        <v>ZTWM-CDGS-XS-2024-0134-商投建工达州中医药科技成果示范园项目</v>
      </c>
      <c r="R1820" s="29" t="str">
        <f>_xlfn._xlws.FILTER(辅助信息!D:D,辅助信息!E:E=B1820)</f>
        <v>商投建工达州中医药科技园</v>
      </c>
    </row>
    <row r="1821" hidden="1" spans="2:18">
      <c r="B1821" s="122" t="s">
        <v>147</v>
      </c>
      <c r="C1821" s="72">
        <v>45821</v>
      </c>
      <c r="D1821" s="122" t="str">
        <f>VLOOKUP(B1821,辅助信息!E:K,7,FALSE)</f>
        <v>JWDDCD2025052800131</v>
      </c>
      <c r="E1821" s="122" t="str">
        <f>VLOOKUP(F1821,辅助信息!A:B,2,FALSE)</f>
        <v>螺纹钢</v>
      </c>
      <c r="F1821" s="122" t="s">
        <v>30</v>
      </c>
      <c r="G1821" s="123">
        <v>3</v>
      </c>
      <c r="H1821" s="123" t="str">
        <f>_xlfn.XLOOKUP(C1821&amp;F1821&amp;I1821&amp;J1821,'[1]2025年已发货'!$F:$F&amp;'[1]2025年已发货'!$C:$C&amp;'[1]2025年已发货'!$G:$G&amp;'[1]2025年已发货'!$H:$H,'[1]2025年已发货'!$E:$E,"未发货")</f>
        <v>未发货</v>
      </c>
      <c r="I1821" s="122" t="str">
        <f>VLOOKUP(B1821,辅助信息!E:I,3,FALSE)</f>
        <v>（商投建工达州中医药科技园-4工区-11号楼）达州市通川区达州中医药职业学院犀牛大道北段</v>
      </c>
      <c r="J1821" s="122" t="str">
        <f>VLOOKUP(B1821,辅助信息!E:I,4,FALSE)</f>
        <v>张扬</v>
      </c>
      <c r="K1821" s="122">
        <f>VLOOKUP(J1821,辅助信息!H:I,2,FALSE)</f>
        <v>18381904567</v>
      </c>
      <c r="L1821" s="124" t="str">
        <f>VLOOKUP(B1821,辅助信息!E:J,6,FALSE)</f>
        <v>控制炉批号！多了现场不收！,优先安排达钢,提前联系到场规格及数量</v>
      </c>
      <c r="M1821" s="93">
        <v>45822</v>
      </c>
      <c r="O1821" s="64">
        <f ca="1" t="shared" si="109"/>
        <v>0</v>
      </c>
      <c r="P1821" s="64">
        <f ca="1" t="shared" si="110"/>
        <v>149</v>
      </c>
      <c r="Q1821" s="29" t="str">
        <f>VLOOKUP(B1821,辅助信息!E:M,9,FALSE)</f>
        <v>ZTWM-CDGS-XS-2024-0134-商投建工达州中医药科技成果示范园项目</v>
      </c>
      <c r="R1821" s="29" t="str">
        <f>_xlfn._xlws.FILTER(辅助信息!D:D,辅助信息!E:E=B1821)</f>
        <v>商投建工达州中医药科技园</v>
      </c>
    </row>
    <row r="1822" hidden="1" spans="2:18">
      <c r="B1822" s="122" t="s">
        <v>147</v>
      </c>
      <c r="C1822" s="72">
        <v>45821</v>
      </c>
      <c r="D1822" s="122" t="str">
        <f>VLOOKUP(B1822,辅助信息!E:K,7,FALSE)</f>
        <v>JWDDCD2025052800131</v>
      </c>
      <c r="E1822" s="122" t="str">
        <f>VLOOKUP(F1822,辅助信息!A:B,2,FALSE)</f>
        <v>螺纹钢</v>
      </c>
      <c r="F1822" s="122" t="s">
        <v>28</v>
      </c>
      <c r="G1822" s="123">
        <v>3</v>
      </c>
      <c r="H1822" s="123" t="str">
        <f>_xlfn.XLOOKUP(C1822&amp;F1822&amp;I1822&amp;J1822,'[1]2025年已发货'!$F:$F&amp;'[1]2025年已发货'!$C:$C&amp;'[1]2025年已发货'!$G:$G&amp;'[1]2025年已发货'!$H:$H,'[1]2025年已发货'!$E:$E,"未发货")</f>
        <v>未发货</v>
      </c>
      <c r="I1822" s="122" t="str">
        <f>VLOOKUP(B1822,辅助信息!E:I,3,FALSE)</f>
        <v>（商投建工达州中医药科技园-4工区-11号楼）达州市通川区达州中医药职业学院犀牛大道北段</v>
      </c>
      <c r="J1822" s="122" t="str">
        <f>VLOOKUP(B1822,辅助信息!E:I,4,FALSE)</f>
        <v>张扬</v>
      </c>
      <c r="K1822" s="122">
        <f>VLOOKUP(J1822,辅助信息!H:I,2,FALSE)</f>
        <v>18381904567</v>
      </c>
      <c r="L1822" s="124" t="str">
        <f>VLOOKUP(B1822,辅助信息!E:J,6,FALSE)</f>
        <v>控制炉批号！多了现场不收！,优先安排达钢,提前联系到场规格及数量</v>
      </c>
      <c r="M1822" s="93">
        <v>45822</v>
      </c>
      <c r="O1822" s="64">
        <f ca="1" t="shared" si="109"/>
        <v>0</v>
      </c>
      <c r="P1822" s="64">
        <f ca="1" t="shared" si="110"/>
        <v>149</v>
      </c>
      <c r="Q1822" s="29" t="str">
        <f>VLOOKUP(B1822,辅助信息!E:M,9,FALSE)</f>
        <v>ZTWM-CDGS-XS-2024-0134-商投建工达州中医药科技成果示范园项目</v>
      </c>
      <c r="R1822" s="29" t="str">
        <f>_xlfn._xlws.FILTER(辅助信息!D:D,辅助信息!E:E=B1822)</f>
        <v>商投建工达州中医药科技园</v>
      </c>
    </row>
    <row r="1823" hidden="1" spans="2:18">
      <c r="B1823" s="122" t="s">
        <v>147</v>
      </c>
      <c r="C1823" s="72">
        <v>45821</v>
      </c>
      <c r="D1823" s="122" t="str">
        <f>VLOOKUP(B1823,辅助信息!E:K,7,FALSE)</f>
        <v>JWDDCD2025052800131</v>
      </c>
      <c r="E1823" s="122" t="str">
        <f>VLOOKUP(F1823,辅助信息!A:B,2,FALSE)</f>
        <v>螺纹钢</v>
      </c>
      <c r="F1823" s="122" t="s">
        <v>18</v>
      </c>
      <c r="G1823" s="123">
        <v>15</v>
      </c>
      <c r="H1823" s="123" t="str">
        <f>_xlfn.XLOOKUP(C1823&amp;F1823&amp;I1823&amp;J1823,'[1]2025年已发货'!$F:$F&amp;'[1]2025年已发货'!$C:$C&amp;'[1]2025年已发货'!$G:$G&amp;'[1]2025年已发货'!$H:$H,'[1]2025年已发货'!$E:$E,"未发货")</f>
        <v>未发货</v>
      </c>
      <c r="I1823" s="122" t="str">
        <f>VLOOKUP(B1823,辅助信息!E:I,3,FALSE)</f>
        <v>（商投建工达州中医药科技园-4工区-11号楼）达州市通川区达州中医药职业学院犀牛大道北段</v>
      </c>
      <c r="J1823" s="122" t="str">
        <f>VLOOKUP(B1823,辅助信息!E:I,4,FALSE)</f>
        <v>张扬</v>
      </c>
      <c r="K1823" s="122">
        <f>VLOOKUP(J1823,辅助信息!H:I,2,FALSE)</f>
        <v>18381904567</v>
      </c>
      <c r="L1823" s="124" t="str">
        <f>VLOOKUP(B1823,辅助信息!E:J,6,FALSE)</f>
        <v>控制炉批号！多了现场不收！,优先安排达钢,提前联系到场规格及数量</v>
      </c>
      <c r="M1823" s="93">
        <v>45822</v>
      </c>
      <c r="O1823" s="64">
        <f ca="1" t="shared" si="109"/>
        <v>0</v>
      </c>
      <c r="P1823" s="64">
        <f ca="1" t="shared" si="110"/>
        <v>149</v>
      </c>
      <c r="Q1823" s="29" t="str">
        <f>VLOOKUP(B1823,辅助信息!E:M,9,FALSE)</f>
        <v>ZTWM-CDGS-XS-2024-0134-商投建工达州中医药科技成果示范园项目</v>
      </c>
      <c r="R1823" s="29" t="str">
        <f>_xlfn._xlws.FILTER(辅助信息!D:D,辅助信息!E:E=B1823)</f>
        <v>商投建工达州中医药科技园</v>
      </c>
    </row>
    <row r="1824" hidden="1" spans="2:17">
      <c r="B1824" s="122" t="s">
        <v>163</v>
      </c>
      <c r="C1824" s="72">
        <v>45821</v>
      </c>
      <c r="D1824" s="122" t="str">
        <f>VLOOKUP(B1824,辅助信息!E:K,7,FALSE)</f>
        <v>JWDDCD2025052800131</v>
      </c>
      <c r="E1824" s="122" t="str">
        <f>VLOOKUP(F1824,辅助信息!A:B,2,FALSE)</f>
        <v>盘螺</v>
      </c>
      <c r="F1824" s="122" t="s">
        <v>40</v>
      </c>
      <c r="G1824" s="123">
        <v>18</v>
      </c>
      <c r="H1824" s="123" t="str">
        <f>_xlfn.XLOOKUP(C1824&amp;F1824&amp;I1824&amp;J1824,'[1]2025年已发货'!$F:$F&amp;'[1]2025年已发货'!$C:$C&amp;'[1]2025年已发货'!$G:$G&amp;'[1]2025年已发货'!$H:$H,'[1]2025年已发货'!$E:$E,"未发货")</f>
        <v>未发货</v>
      </c>
      <c r="I1824" s="122" t="str">
        <f>VLOOKUP(B1824,辅助信息!E:I,3,FALSE)</f>
        <v>（商投建工达州中医药科技园-4工区-9号楼）达州市通川区达州中医药职业学院犀牛大道北段</v>
      </c>
      <c r="J1824" s="122" t="str">
        <f>VLOOKUP(B1824,辅助信息!E:I,4,FALSE)</f>
        <v>张扬</v>
      </c>
      <c r="K1824" s="122">
        <f>VLOOKUP(J1824,辅助信息!H:I,2,FALSE)</f>
        <v>18381904567</v>
      </c>
      <c r="L1824" s="124" t="str">
        <f>VLOOKUP(B1824,辅助信息!E:J,6,FALSE)</f>
        <v>控制炉批号！多了现场不收！,优先安排达钢,提前联系到场规格及数量</v>
      </c>
      <c r="M1824" s="93">
        <v>45822</v>
      </c>
      <c r="O1824" s="64">
        <f ca="1" t="shared" si="109"/>
        <v>0</v>
      </c>
      <c r="P1824" s="64">
        <f ca="1" t="shared" si="110"/>
        <v>149</v>
      </c>
      <c r="Q1824" s="29" t="str">
        <f>VLOOKUP(B1824,辅助信息!E:M,9,FALSE)</f>
        <v>ZTWM-CDGS-XS-2024-0134-商投建工达州中医药科技成果示范园项目</v>
      </c>
    </row>
    <row r="1825" hidden="1" spans="2:17">
      <c r="B1825" s="122" t="s">
        <v>163</v>
      </c>
      <c r="C1825" s="72">
        <v>45821</v>
      </c>
      <c r="D1825" s="122" t="str">
        <f>VLOOKUP(B1825,辅助信息!E:K,7,FALSE)</f>
        <v>JWDDCD2025052800131</v>
      </c>
      <c r="E1825" s="122" t="str">
        <f>VLOOKUP(F1825,辅助信息!A:B,2,FALSE)</f>
        <v>螺纹钢</v>
      </c>
      <c r="F1825" s="122" t="s">
        <v>32</v>
      </c>
      <c r="G1825" s="123">
        <v>6</v>
      </c>
      <c r="H1825" s="123" t="str">
        <f>_xlfn.XLOOKUP(C1825&amp;F1825&amp;I1825&amp;J1825,'[1]2025年已发货'!$F:$F&amp;'[1]2025年已发货'!$C:$C&amp;'[1]2025年已发货'!$G:$G&amp;'[1]2025年已发货'!$H:$H,'[1]2025年已发货'!$E:$E,"未发货")</f>
        <v>未发货</v>
      </c>
      <c r="I1825" s="122" t="str">
        <f>VLOOKUP(B1825,辅助信息!E:I,3,FALSE)</f>
        <v>（商投建工达州中医药科技园-4工区-9号楼）达州市通川区达州中医药职业学院犀牛大道北段</v>
      </c>
      <c r="J1825" s="122" t="str">
        <f>VLOOKUP(B1825,辅助信息!E:I,4,FALSE)</f>
        <v>张扬</v>
      </c>
      <c r="K1825" s="122">
        <f>VLOOKUP(J1825,辅助信息!H:I,2,FALSE)</f>
        <v>18381904567</v>
      </c>
      <c r="L1825" s="124" t="str">
        <f>VLOOKUP(B1825,辅助信息!E:J,6,FALSE)</f>
        <v>控制炉批号！多了现场不收！,优先安排达钢,提前联系到场规格及数量</v>
      </c>
      <c r="M1825" s="93">
        <v>45822</v>
      </c>
      <c r="O1825" s="64">
        <f ca="1" t="shared" si="109"/>
        <v>0</v>
      </c>
      <c r="P1825" s="64">
        <f ca="1" t="shared" si="110"/>
        <v>149</v>
      </c>
      <c r="Q1825" s="29" t="str">
        <f>VLOOKUP(B1825,辅助信息!E:M,9,FALSE)</f>
        <v>ZTWM-CDGS-XS-2024-0134-商投建工达州中医药科技成果示范园项目</v>
      </c>
    </row>
    <row r="1826" hidden="1" spans="2:17">
      <c r="B1826" s="122" t="s">
        <v>163</v>
      </c>
      <c r="C1826" s="72">
        <v>45821</v>
      </c>
      <c r="D1826" s="122" t="str">
        <f>VLOOKUP(B1826,辅助信息!E:K,7,FALSE)</f>
        <v>JWDDCD2025052800131</v>
      </c>
      <c r="E1826" s="122" t="str">
        <f>VLOOKUP(F1826,辅助信息!A:B,2,FALSE)</f>
        <v>螺纹钢</v>
      </c>
      <c r="F1826" s="122" t="s">
        <v>30</v>
      </c>
      <c r="G1826" s="123">
        <v>6</v>
      </c>
      <c r="H1826" s="123" t="str">
        <f>_xlfn.XLOOKUP(C1826&amp;F1826&amp;I1826&amp;J1826,'[1]2025年已发货'!$F:$F&amp;'[1]2025年已发货'!$C:$C&amp;'[1]2025年已发货'!$G:$G&amp;'[1]2025年已发货'!$H:$H,'[1]2025年已发货'!$E:$E,"未发货")</f>
        <v>未发货</v>
      </c>
      <c r="I1826" s="122" t="str">
        <f>VLOOKUP(B1826,辅助信息!E:I,3,FALSE)</f>
        <v>（商投建工达州中医药科技园-4工区-9号楼）达州市通川区达州中医药职业学院犀牛大道北段</v>
      </c>
      <c r="J1826" s="122" t="str">
        <f>VLOOKUP(B1826,辅助信息!E:I,4,FALSE)</f>
        <v>张扬</v>
      </c>
      <c r="K1826" s="122">
        <f>VLOOKUP(J1826,辅助信息!H:I,2,FALSE)</f>
        <v>18381904567</v>
      </c>
      <c r="L1826" s="124" t="str">
        <f>VLOOKUP(B1826,辅助信息!E:J,6,FALSE)</f>
        <v>控制炉批号！多了现场不收！,优先安排达钢,提前联系到场规格及数量</v>
      </c>
      <c r="M1826" s="93">
        <v>45822</v>
      </c>
      <c r="O1826" s="64">
        <f ca="1" t="shared" si="109"/>
        <v>0</v>
      </c>
      <c r="P1826" s="64">
        <f ca="1" t="shared" si="110"/>
        <v>149</v>
      </c>
      <c r="Q1826" s="29" t="str">
        <f>VLOOKUP(B1826,辅助信息!E:M,9,FALSE)</f>
        <v>ZTWM-CDGS-XS-2024-0134-商投建工达州中医药科技成果示范园项目</v>
      </c>
    </row>
    <row r="1827" hidden="1" spans="1:17">
      <c r="A1827" s="130" t="s">
        <v>164</v>
      </c>
      <c r="B1827" s="122" t="s">
        <v>81</v>
      </c>
      <c r="C1827" s="72">
        <v>45821</v>
      </c>
      <c r="D1827" s="122" t="str">
        <f>VLOOKUP(B1827,辅助信息!E:K,7,FALSE)</f>
        <v>JWDDCD2025060900080</v>
      </c>
      <c r="E1827" s="122" t="str">
        <f>VLOOKUP(F1827,辅助信息!A:B,2,FALSE)</f>
        <v>盘螺</v>
      </c>
      <c r="F1827" s="122" t="s">
        <v>40</v>
      </c>
      <c r="G1827" s="123">
        <v>19</v>
      </c>
      <c r="H1827" s="123">
        <f>_xlfn.XLOOKUP(C1827&amp;F1827&amp;I1827&amp;J1827,'[1]2025年已发货'!$F:$F&amp;'[1]2025年已发货'!$C:$C&amp;'[1]2025年已发货'!$G:$G&amp;'[1]2025年已发货'!$H:$H,'[1]2025年已发货'!$E:$E,"未发货")</f>
        <v>20</v>
      </c>
      <c r="I1827" s="122" t="str">
        <f>VLOOKUP(B1827,辅助信息!E:I,3,FALSE)</f>
        <v>（华西简阳西城嘉苑）四川省成都市简阳市简城街道高屋村</v>
      </c>
      <c r="J1827" s="122" t="str">
        <f>VLOOKUP(B1827,辅助信息!E:I,4,FALSE)</f>
        <v>张瀚镭</v>
      </c>
      <c r="K1827" s="122">
        <f>VLOOKUP(J1827,辅助信息!H:I,2,FALSE)</f>
        <v>15884666220</v>
      </c>
      <c r="L1827" s="124" t="str">
        <f>VLOOKUP(B1827,辅助信息!E:J,6,FALSE)</f>
        <v>现场禁止使用氢能源挂车！优先威钢发货,我方卸车,新老国标钢厂不加价可直发，因陕钢多次出现磅差，项目拒绝使用</v>
      </c>
      <c r="M1827" s="93">
        <v>45822</v>
      </c>
      <c r="O1827" s="64">
        <f ca="1" t="shared" si="109"/>
        <v>0</v>
      </c>
      <c r="P1827" s="64">
        <f ca="1" t="shared" si="110"/>
        <v>149</v>
      </c>
      <c r="Q1827" s="29" t="str">
        <f>VLOOKUP(B1827,辅助信息!E:M,9,FALSE)</f>
        <v>ZTWM-CDGS-XS-2024-0030-华西集采-简州大道</v>
      </c>
    </row>
    <row r="1828" hidden="1" spans="1:17">
      <c r="A1828" s="130"/>
      <c r="B1828" s="122" t="s">
        <v>81</v>
      </c>
      <c r="C1828" s="72">
        <v>45821</v>
      </c>
      <c r="D1828" s="122" t="str">
        <f>VLOOKUP(B1828,辅助信息!E:K,7,FALSE)</f>
        <v>JWDDCD2025060900080</v>
      </c>
      <c r="E1828" s="122" t="str">
        <f>VLOOKUP(F1828,辅助信息!A:B,2,FALSE)</f>
        <v>盘螺</v>
      </c>
      <c r="F1828" s="122" t="s">
        <v>41</v>
      </c>
      <c r="G1828" s="123">
        <v>185</v>
      </c>
      <c r="H1828" s="123">
        <f>_xlfn.XLOOKUP(C1828&amp;F1828&amp;I1828&amp;J1828,'[1]2025年已发货'!$F:$F&amp;'[1]2025年已发货'!$C:$C&amp;'[1]2025年已发货'!$G:$G&amp;'[1]2025年已发货'!$H:$H,'[1]2025年已发货'!$E:$E,"未发货")</f>
        <v>140</v>
      </c>
      <c r="I1828" s="122" t="str">
        <f>VLOOKUP(B1828,辅助信息!E:I,3,FALSE)</f>
        <v>（华西简阳西城嘉苑）四川省成都市简阳市简城街道高屋村</v>
      </c>
      <c r="J1828" s="122" t="str">
        <f>VLOOKUP(B1828,辅助信息!E:I,4,FALSE)</f>
        <v>张瀚镭</v>
      </c>
      <c r="K1828" s="122">
        <f>VLOOKUP(J1828,辅助信息!H:I,2,FALSE)</f>
        <v>15884666220</v>
      </c>
      <c r="L1828" s="124" t="str">
        <f>VLOOKUP(B1828,辅助信息!E:J,6,FALSE)</f>
        <v>现场禁止使用氢能源挂车！优先威钢发货,我方卸车,新老国标钢厂不加价可直发，因陕钢多次出现磅差，项目拒绝使用</v>
      </c>
      <c r="M1828" s="93">
        <v>45822</v>
      </c>
      <c r="O1828" s="64">
        <f ca="1" t="shared" si="109"/>
        <v>0</v>
      </c>
      <c r="P1828" s="64">
        <f ca="1" t="shared" si="110"/>
        <v>149</v>
      </c>
      <c r="Q1828" s="29" t="str">
        <f>VLOOKUP(B1828,辅助信息!E:M,9,FALSE)</f>
        <v>ZTWM-CDGS-XS-2024-0030-华西集采-简州大道</v>
      </c>
    </row>
    <row r="1829" hidden="1" spans="1:17">
      <c r="A1829" s="130"/>
      <c r="B1829" s="122" t="s">
        <v>81</v>
      </c>
      <c r="C1829" s="72">
        <v>45821</v>
      </c>
      <c r="D1829" s="122" t="str">
        <f>VLOOKUP(B1829,辅助信息!E:K,7,FALSE)</f>
        <v>JWDDCD2025060900080</v>
      </c>
      <c r="E1829" s="122" t="str">
        <f>VLOOKUP(F1829,辅助信息!A:B,2,FALSE)</f>
        <v>盘螺</v>
      </c>
      <c r="F1829" s="122" t="s">
        <v>26</v>
      </c>
      <c r="G1829" s="123">
        <f>53-36</f>
        <v>17</v>
      </c>
      <c r="H1829" s="123" t="str">
        <f>_xlfn.XLOOKUP(C1829&amp;F1829&amp;I1829&amp;J1829,'[1]2025年已发货'!$F:$F&amp;'[1]2025年已发货'!$C:$C&amp;'[1]2025年已发货'!$G:$G&amp;'[1]2025年已发货'!$H:$H,'[1]2025年已发货'!$E:$E,"未发货")</f>
        <v>未发货</v>
      </c>
      <c r="I1829" s="122" t="str">
        <f>VLOOKUP(B1829,辅助信息!E:I,3,FALSE)</f>
        <v>（华西简阳西城嘉苑）四川省成都市简阳市简城街道高屋村</v>
      </c>
      <c r="J1829" s="122" t="str">
        <f>VLOOKUP(B1829,辅助信息!E:I,4,FALSE)</f>
        <v>张瀚镭</v>
      </c>
      <c r="K1829" s="122">
        <f>VLOOKUP(J1829,辅助信息!H:I,2,FALSE)</f>
        <v>15884666220</v>
      </c>
      <c r="L1829" s="124" t="str">
        <f>VLOOKUP(B1829,辅助信息!E:J,6,FALSE)</f>
        <v>现场禁止使用氢能源挂车！优先威钢发货,我方卸车,新老国标钢厂不加价可直发，因陕钢多次出现磅差，项目拒绝使用</v>
      </c>
      <c r="M1829" s="93">
        <v>45822</v>
      </c>
      <c r="O1829" s="64">
        <f ca="1" t="shared" si="109"/>
        <v>0</v>
      </c>
      <c r="P1829" s="64">
        <f ca="1" t="shared" si="110"/>
        <v>149</v>
      </c>
      <c r="Q1829" s="29" t="str">
        <f>VLOOKUP(B1829,辅助信息!E:M,9,FALSE)</f>
        <v>ZTWM-CDGS-XS-2024-0030-华西集采-简州大道</v>
      </c>
    </row>
    <row r="1830" hidden="1" spans="2:18">
      <c r="B1830" s="122" t="s">
        <v>162</v>
      </c>
      <c r="C1830" s="72">
        <v>45824</v>
      </c>
      <c r="D1830" s="122" t="str">
        <f>VLOOKUP(B1830,辅助信息!E:K,7,FALSE)</f>
        <v>JWDD2025071500089</v>
      </c>
      <c r="E1830" s="122" t="str">
        <f>VLOOKUP(F1830,辅助信息!A:B,2,FALSE)</f>
        <v>盘螺</v>
      </c>
      <c r="F1830" s="122" t="s">
        <v>41</v>
      </c>
      <c r="G1830" s="123">
        <v>10</v>
      </c>
      <c r="H1830" s="123" t="str">
        <f>_xlfn.XLOOKUP(C1830&amp;F1830&amp;I1830&amp;J1830,'[1]2025年已发货'!$F:$F&amp;'[1]2025年已发货'!$C:$C&amp;'[1]2025年已发货'!$G:$G&amp;'[1]2025年已发货'!$H:$H,'[1]2025年已发货'!$E:$E,"未发货")</f>
        <v>未发货</v>
      </c>
      <c r="I1830" s="122" t="str">
        <f>VLOOKUP(B1830,辅助信息!E:I,3,FALSE)</f>
        <v>(宜宾兴港三江新区长江工业园保障性租赁住房建设项目-2标)四川省宜宾市翠屏区永善路南段宜宾市三江新区长江工业园区</v>
      </c>
      <c r="J1830" s="122" t="str">
        <f>VLOOKUP(B1830,辅助信息!E:I,4,FALSE)</f>
        <v>赵元虎</v>
      </c>
      <c r="K1830" s="122">
        <f>VLOOKUP(J1830,辅助信息!H:I,2,FALSE)</f>
        <v>13684167136</v>
      </c>
      <c r="L1830" s="124" t="str">
        <f>VLOOKUP(B1830,辅助信息!E:J,6,FALSE)</f>
        <v>现场要求调度统一联系指定收货人，不单独发司机位置。锈货不收，装货前联系收货人核实到场规格,没提前告知进场规格现场不给予接收</v>
      </c>
      <c r="M1830" s="93">
        <v>45819</v>
      </c>
      <c r="O1830" s="64">
        <f ca="1" t="shared" si="109"/>
        <v>0</v>
      </c>
      <c r="P1830" s="64">
        <f ca="1" t="shared" si="110"/>
        <v>152</v>
      </c>
      <c r="Q1830" s="29" t="str">
        <f>VLOOKUP(B1830,辅助信息!E:M,9,FALSE)</f>
        <v>ZTWM-CDYXGS-XS-2025-0014-宜宾兴港建材-三江新区长江工业园片区保障性租赁住房建设项目</v>
      </c>
      <c r="R1830" s="29" t="str">
        <f>_xlfn._xlws.FILTER(辅助信息!D:D,辅助信息!E:E=B1830)</f>
        <v>宜宾兴港三江新区长江工业园建设项目</v>
      </c>
    </row>
    <row r="1831" hidden="1" spans="2:18">
      <c r="B1831" s="122" t="s">
        <v>162</v>
      </c>
      <c r="C1831" s="72">
        <v>45824</v>
      </c>
      <c r="D1831" s="122" t="str">
        <f>VLOOKUP(B1831,辅助信息!E:K,7,FALSE)</f>
        <v>JWDD2025071500089</v>
      </c>
      <c r="E1831" s="122" t="str">
        <f>VLOOKUP(F1831,辅助信息!A:B,2,FALSE)</f>
        <v>螺纹钢</v>
      </c>
      <c r="F1831" s="122" t="s">
        <v>30</v>
      </c>
      <c r="G1831" s="123">
        <v>70</v>
      </c>
      <c r="H1831" s="123" t="str">
        <f>_xlfn.XLOOKUP(C1831&amp;F1831&amp;I1831&amp;J1831,'[1]2025年已发货'!$F:$F&amp;'[1]2025年已发货'!$C:$C&amp;'[1]2025年已发货'!$G:$G&amp;'[1]2025年已发货'!$H:$H,'[1]2025年已发货'!$E:$E,"未发货")</f>
        <v>未发货</v>
      </c>
      <c r="I1831" s="122" t="str">
        <f>VLOOKUP(B1831,辅助信息!E:I,3,FALSE)</f>
        <v>(宜宾兴港三江新区长江工业园保障性租赁住房建设项目-2标)四川省宜宾市翠屏区永善路南段宜宾市三江新区长江工业园区</v>
      </c>
      <c r="J1831" s="122" t="str">
        <f>VLOOKUP(B1831,辅助信息!E:I,4,FALSE)</f>
        <v>赵元虎</v>
      </c>
      <c r="K1831" s="122">
        <f>VLOOKUP(J1831,辅助信息!H:I,2,FALSE)</f>
        <v>13684167136</v>
      </c>
      <c r="L1831" s="124" t="str">
        <f>VLOOKUP(B1831,辅助信息!E:J,6,FALSE)</f>
        <v>现场要求调度统一联系指定收货人，不单独发司机位置。锈货不收，装货前联系收货人核实到场规格,没提前告知进场规格现场不给予接收</v>
      </c>
      <c r="M1831" s="93">
        <v>45819</v>
      </c>
      <c r="O1831" s="64">
        <f ca="1" t="shared" si="109"/>
        <v>0</v>
      </c>
      <c r="P1831" s="64">
        <f ca="1" t="shared" si="110"/>
        <v>152</v>
      </c>
      <c r="Q1831" s="29" t="str">
        <f>VLOOKUP(B1831,辅助信息!E:M,9,FALSE)</f>
        <v>ZTWM-CDYXGS-XS-2025-0014-宜宾兴港建材-三江新区长江工业园片区保障性租赁住房建设项目</v>
      </c>
      <c r="R1831" s="29" t="str">
        <f>_xlfn._xlws.FILTER(辅助信息!D:D,辅助信息!E:E=B1831)</f>
        <v>宜宾兴港三江新区长江工业园建设项目</v>
      </c>
    </row>
    <row r="1832" hidden="1" spans="1:18">
      <c r="A1832" s="131"/>
      <c r="B1832" s="122" t="s">
        <v>81</v>
      </c>
      <c r="C1832" s="72">
        <v>45824</v>
      </c>
      <c r="D1832" s="122" t="str">
        <f>VLOOKUP(B1832,辅助信息!E:K,7,FALSE)</f>
        <v>JWDDCD2025060900080</v>
      </c>
      <c r="E1832" s="122" t="str">
        <f>VLOOKUP(F1832,辅助信息!A:B,2,FALSE)</f>
        <v>盘螺</v>
      </c>
      <c r="F1832" s="122" t="s">
        <v>41</v>
      </c>
      <c r="G1832" s="123">
        <v>53</v>
      </c>
      <c r="H1832" s="123">
        <f>_xlfn.XLOOKUP(C1832&amp;F1832&amp;I1832&amp;J1832,'[1]2025年已发货'!$F:$F&amp;'[1]2025年已发货'!$C:$C&amp;'[1]2025年已发货'!$G:$G&amp;'[1]2025年已发货'!$H:$H,'[1]2025年已发货'!$E:$E,"未发货")</f>
        <v>52.5</v>
      </c>
      <c r="I1832" s="122" t="str">
        <f>VLOOKUP(B1832,辅助信息!E:I,3,FALSE)</f>
        <v>（华西简阳西城嘉苑）四川省成都市简阳市简城街道高屋村</v>
      </c>
      <c r="J1832" s="122" t="str">
        <f>VLOOKUP(B1832,辅助信息!E:I,4,FALSE)</f>
        <v>张瀚镭</v>
      </c>
      <c r="K1832" s="122">
        <f>VLOOKUP(J1832,辅助信息!H:I,2,FALSE)</f>
        <v>15884666220</v>
      </c>
      <c r="L1832" s="124" t="str">
        <f>VLOOKUP(B1832,辅助信息!E:J,6,FALSE)</f>
        <v>现场禁止使用氢能源挂车！优先威钢发货,我方卸车,新老国标钢厂不加价可直发，因陕钢多次出现磅差，项目拒绝使用</v>
      </c>
      <c r="M1832" s="93">
        <v>45822</v>
      </c>
      <c r="O1832" s="64">
        <f ca="1" t="shared" si="109"/>
        <v>0</v>
      </c>
      <c r="P1832" s="64">
        <f ca="1" t="shared" si="110"/>
        <v>149</v>
      </c>
      <c r="Q1832" s="29" t="str">
        <f>VLOOKUP(B1832,辅助信息!E:M,9,FALSE)</f>
        <v>ZTWM-CDGS-XS-2024-0030-华西集采-简州大道</v>
      </c>
      <c r="R1832" s="29" t="str">
        <f>_xlfn._xlws.FILTER(辅助信息!D:D,辅助信息!E:E=B1832)</f>
        <v>华西简阳西城嘉苑</v>
      </c>
    </row>
    <row r="1833" hidden="1" spans="1:18">
      <c r="A1833" s="131"/>
      <c r="B1833" s="122" t="s">
        <v>81</v>
      </c>
      <c r="C1833" s="72">
        <v>45824</v>
      </c>
      <c r="D1833" s="122" t="str">
        <f>VLOOKUP(B1833,辅助信息!E:K,7,FALSE)</f>
        <v>JWDDCD2025060900080</v>
      </c>
      <c r="E1833" s="122" t="str">
        <f>VLOOKUP(F1833,辅助信息!A:B,2,FALSE)</f>
        <v>盘螺</v>
      </c>
      <c r="F1833" s="122" t="s">
        <v>26</v>
      </c>
      <c r="G1833" s="123">
        <f>53-36</f>
        <v>17</v>
      </c>
      <c r="H1833" s="123">
        <f>_xlfn.XLOOKUP(C1833&amp;F1833&amp;I1833&amp;J1833,'[1]2025年已发货'!$F:$F&amp;'[1]2025年已发货'!$C:$C&amp;'[1]2025年已发货'!$G:$G&amp;'[1]2025年已发货'!$H:$H,'[1]2025年已发货'!$E:$E,"未发货")</f>
        <v>17.5</v>
      </c>
      <c r="I1833" s="122" t="str">
        <f>VLOOKUP(B1833,辅助信息!E:I,3,FALSE)</f>
        <v>（华西简阳西城嘉苑）四川省成都市简阳市简城街道高屋村</v>
      </c>
      <c r="J1833" s="122" t="str">
        <f>VLOOKUP(B1833,辅助信息!E:I,4,FALSE)</f>
        <v>张瀚镭</v>
      </c>
      <c r="K1833" s="122">
        <f>VLOOKUP(J1833,辅助信息!H:I,2,FALSE)</f>
        <v>15884666220</v>
      </c>
      <c r="L1833" s="124" t="str">
        <f>VLOOKUP(B1833,辅助信息!E:J,6,FALSE)</f>
        <v>现场禁止使用氢能源挂车！优先威钢发货,我方卸车,新老国标钢厂不加价可直发，因陕钢多次出现磅差，项目拒绝使用</v>
      </c>
      <c r="M1833" s="93">
        <v>45822</v>
      </c>
      <c r="O1833" s="64">
        <f ca="1" t="shared" si="109"/>
        <v>0</v>
      </c>
      <c r="P1833" s="64">
        <f ca="1" t="shared" si="110"/>
        <v>149</v>
      </c>
      <c r="Q1833" s="29" t="str">
        <f>VLOOKUP(B1833,辅助信息!E:M,9,FALSE)</f>
        <v>ZTWM-CDGS-XS-2024-0030-华西集采-简州大道</v>
      </c>
      <c r="R1833" s="29" t="str">
        <f>_xlfn._xlws.FILTER(辅助信息!D:D,辅助信息!E:E=B1833)</f>
        <v>华西简阳西城嘉苑</v>
      </c>
    </row>
    <row r="1834" hidden="1" spans="1:18">
      <c r="A1834" s="84" t="s">
        <v>166</v>
      </c>
      <c r="B1834" s="40" t="s">
        <v>167</v>
      </c>
      <c r="C1834" s="72">
        <v>45824</v>
      </c>
      <c r="D1834" s="122" t="str">
        <f>VLOOKUP(B1834,辅助信息!E:K,7,FALSE)</f>
        <v>JWDDCD2025102100473</v>
      </c>
      <c r="E1834" s="122" t="str">
        <f>VLOOKUP(F1834,辅助信息!A:B,2,FALSE)</f>
        <v>盘螺</v>
      </c>
      <c r="F1834" s="40" t="s">
        <v>40</v>
      </c>
      <c r="G1834" s="36">
        <v>5</v>
      </c>
      <c r="H1834" s="123" t="str">
        <f>_xlfn.XLOOKUP(C1834&amp;F1834&amp;I1834&amp;J1834,'[1]2025年已发货'!$F:$F&amp;'[1]2025年已发货'!$C:$C&amp;'[1]2025年已发货'!$G:$G&amp;'[1]2025年已发货'!$H:$H,'[1]2025年已发货'!$E:$E,"未发货")</f>
        <v>未发货</v>
      </c>
      <c r="I1834" s="122" t="str">
        <f>VLOOKUP(B1834,辅助信息!E:I,3,FALSE)</f>
        <v>(五冶建设扩建艺体中学二期工程)四川省成都市双流区光荣路成都艺体中学南200米</v>
      </c>
      <c r="J1834" s="122" t="str">
        <f>VLOOKUP(B1834,辅助信息!E:I,4,FALSE)</f>
        <v>谢序强</v>
      </c>
      <c r="K1834" s="122">
        <f>VLOOKUP(J1834,辅助信息!H:I,2,FALSE)</f>
        <v>13458588232</v>
      </c>
      <c r="L1834" s="124" t="str">
        <f>VLOOKUP(B1834,辅助信息!E:J,6,FALSE)</f>
        <v>联系实际收货人（谢序强13458588232）五冶建设送货单,一式6份材质书,锈货不收，项目名称：扩建艺体中学二期工程，装货前联系收货人核实到场规格,没提前告知进场规格现场不给予接收</v>
      </c>
      <c r="M1834" s="93">
        <v>45828</v>
      </c>
      <c r="O1834" s="64">
        <f ca="1" t="shared" ref="O1834:O1855" si="111">IF(OR(M1834="",N1834&lt;&gt;""),"",MAX(M1834-TODAY(),0))</f>
        <v>0</v>
      </c>
      <c r="P1834" s="64">
        <f ca="1" t="shared" ref="P1834:P1855" si="112">IF(M1834="","",IF(N1834&lt;&gt;"",MAX(N1834-M1834,0),IF(TODAY()&gt;M1834,TODAY()-M1834,0)))</f>
        <v>143</v>
      </c>
      <c r="Q1834" s="29" t="str">
        <f>VLOOKUP(B1834,辅助信息!E:M,9,FALSE)</f>
        <v>ZTWM-CDGS-XS-2025-0073-五冶天府-成都怡心湖片区及龙泉驿医院等项目</v>
      </c>
      <c r="R1834" s="29" t="str">
        <f>_xlfn._xlws.FILTER(辅助信息!D:D,辅助信息!E:E=B1834)</f>
        <v>五冶建设扩建艺体中学二期工程</v>
      </c>
    </row>
    <row r="1835" hidden="1" spans="1:18">
      <c r="A1835" s="84"/>
      <c r="B1835" s="40" t="s">
        <v>167</v>
      </c>
      <c r="C1835" s="72">
        <v>45824</v>
      </c>
      <c r="D1835" s="122" t="str">
        <f>VLOOKUP(B1835,辅助信息!E:K,7,FALSE)</f>
        <v>JWDDCD2025102100473</v>
      </c>
      <c r="E1835" s="122" t="str">
        <f>VLOOKUP(F1835,辅助信息!A:B,2,FALSE)</f>
        <v>盘螺</v>
      </c>
      <c r="F1835" s="40" t="s">
        <v>41</v>
      </c>
      <c r="G1835" s="36">
        <v>5</v>
      </c>
      <c r="H1835" s="123" t="str">
        <f>_xlfn.XLOOKUP(C1835&amp;F1835&amp;I1835&amp;J1835,'[1]2025年已发货'!$F:$F&amp;'[1]2025年已发货'!$C:$C&amp;'[1]2025年已发货'!$G:$G&amp;'[1]2025年已发货'!$H:$H,'[1]2025年已发货'!$E:$E,"未发货")</f>
        <v>未发货</v>
      </c>
      <c r="I1835" s="122" t="str">
        <f>VLOOKUP(B1835,辅助信息!E:I,3,FALSE)</f>
        <v>(五冶建设扩建艺体中学二期工程)四川省成都市双流区光荣路成都艺体中学南200米</v>
      </c>
      <c r="J1835" s="122" t="str">
        <f>VLOOKUP(B1835,辅助信息!E:I,4,FALSE)</f>
        <v>谢序强</v>
      </c>
      <c r="K1835" s="122">
        <f>VLOOKUP(J1835,辅助信息!H:I,2,FALSE)</f>
        <v>13458588232</v>
      </c>
      <c r="L1835" s="124" t="str">
        <f>VLOOKUP(B1835,辅助信息!E:J,6,FALSE)</f>
        <v>联系实际收货人（谢序强13458588232）五冶建设送货单,一式6份材质书,锈货不收，项目名称：扩建艺体中学二期工程，装货前联系收货人核实到场规格,没提前告知进场规格现场不给予接收</v>
      </c>
      <c r="M1835" s="93">
        <v>45828</v>
      </c>
      <c r="O1835" s="64">
        <f ca="1" t="shared" si="111"/>
        <v>0</v>
      </c>
      <c r="P1835" s="64">
        <f ca="1" t="shared" si="112"/>
        <v>143</v>
      </c>
      <c r="Q1835" s="29" t="str">
        <f>VLOOKUP(B1835,辅助信息!E:M,9,FALSE)</f>
        <v>ZTWM-CDGS-XS-2025-0073-五冶天府-成都怡心湖片区及龙泉驿医院等项目</v>
      </c>
      <c r="R1835" s="29" t="str">
        <f>_xlfn._xlws.FILTER(辅助信息!D:D,辅助信息!E:E=B1835)</f>
        <v>五冶建设扩建艺体中学二期工程</v>
      </c>
    </row>
    <row r="1836" hidden="1" spans="1:18">
      <c r="A1836" s="84"/>
      <c r="B1836" s="40" t="s">
        <v>167</v>
      </c>
      <c r="C1836" s="72">
        <v>45824</v>
      </c>
      <c r="D1836" s="122" t="str">
        <f>VLOOKUP(B1836,辅助信息!E:K,7,FALSE)</f>
        <v>JWDDCD2025102100473</v>
      </c>
      <c r="E1836" s="122" t="str">
        <f>VLOOKUP(F1836,辅助信息!A:B,2,FALSE)</f>
        <v>螺纹钢</v>
      </c>
      <c r="F1836" s="40" t="s">
        <v>27</v>
      </c>
      <c r="G1836" s="36">
        <v>6</v>
      </c>
      <c r="H1836" s="123" t="str">
        <f>_xlfn.XLOOKUP(C1836&amp;F1836&amp;I1836&amp;J1836,'[1]2025年已发货'!$F:$F&amp;'[1]2025年已发货'!$C:$C&amp;'[1]2025年已发货'!$G:$G&amp;'[1]2025年已发货'!$H:$H,'[1]2025年已发货'!$E:$E,"未发货")</f>
        <v>未发货</v>
      </c>
      <c r="I1836" s="122" t="str">
        <f>VLOOKUP(B1836,辅助信息!E:I,3,FALSE)</f>
        <v>(五冶建设扩建艺体中学二期工程)四川省成都市双流区光荣路成都艺体中学南200米</v>
      </c>
      <c r="J1836" s="122" t="str">
        <f>VLOOKUP(B1836,辅助信息!E:I,4,FALSE)</f>
        <v>谢序强</v>
      </c>
      <c r="K1836" s="122">
        <f>VLOOKUP(J1836,辅助信息!H:I,2,FALSE)</f>
        <v>13458588232</v>
      </c>
      <c r="L1836" s="124" t="str">
        <f>VLOOKUP(B1836,辅助信息!E:J,6,FALSE)</f>
        <v>联系实际收货人（谢序强13458588232）五冶建设送货单,一式6份材质书,锈货不收，项目名称：扩建艺体中学二期工程，装货前联系收货人核实到场规格,没提前告知进场规格现场不给予接收</v>
      </c>
      <c r="M1836" s="93">
        <v>45828</v>
      </c>
      <c r="O1836" s="64">
        <f ca="1" t="shared" si="111"/>
        <v>0</v>
      </c>
      <c r="P1836" s="64">
        <f ca="1" t="shared" si="112"/>
        <v>143</v>
      </c>
      <c r="Q1836" s="29" t="str">
        <f>VLOOKUP(B1836,辅助信息!E:M,9,FALSE)</f>
        <v>ZTWM-CDGS-XS-2025-0073-五冶天府-成都怡心湖片区及龙泉驿医院等项目</v>
      </c>
      <c r="R1836" s="29" t="str">
        <f>_xlfn._xlws.FILTER(辅助信息!D:D,辅助信息!E:E=B1836)</f>
        <v>五冶建设扩建艺体中学二期工程</v>
      </c>
    </row>
    <row r="1837" hidden="1" spans="1:18">
      <c r="A1837" s="84"/>
      <c r="B1837" s="40" t="s">
        <v>167</v>
      </c>
      <c r="C1837" s="72">
        <v>45824</v>
      </c>
      <c r="D1837" s="122" t="str">
        <f>VLOOKUP(B1837,辅助信息!E:K,7,FALSE)</f>
        <v>JWDDCD2025102100473</v>
      </c>
      <c r="E1837" s="122" t="str">
        <f>VLOOKUP(F1837,辅助信息!A:B,2,FALSE)</f>
        <v>螺纹钢</v>
      </c>
      <c r="F1837" s="40" t="s">
        <v>19</v>
      </c>
      <c r="G1837" s="36">
        <v>6</v>
      </c>
      <c r="H1837" s="123" t="str">
        <f>_xlfn.XLOOKUP(C1837&amp;F1837&amp;I1837&amp;J1837,'[1]2025年已发货'!$F:$F&amp;'[1]2025年已发货'!$C:$C&amp;'[1]2025年已发货'!$G:$G&amp;'[1]2025年已发货'!$H:$H,'[1]2025年已发货'!$E:$E,"未发货")</f>
        <v>未发货</v>
      </c>
      <c r="I1837" s="122" t="str">
        <f>VLOOKUP(B1837,辅助信息!E:I,3,FALSE)</f>
        <v>(五冶建设扩建艺体中学二期工程)四川省成都市双流区光荣路成都艺体中学南200米</v>
      </c>
      <c r="J1837" s="122" t="str">
        <f>VLOOKUP(B1837,辅助信息!E:I,4,FALSE)</f>
        <v>谢序强</v>
      </c>
      <c r="K1837" s="122">
        <f>VLOOKUP(J1837,辅助信息!H:I,2,FALSE)</f>
        <v>13458588232</v>
      </c>
      <c r="L1837" s="124" t="str">
        <f>VLOOKUP(B1837,辅助信息!E:J,6,FALSE)</f>
        <v>联系实际收货人（谢序强13458588232）五冶建设送货单,一式6份材质书,锈货不收，项目名称：扩建艺体中学二期工程，装货前联系收货人核实到场规格,没提前告知进场规格现场不给予接收</v>
      </c>
      <c r="M1837" s="93">
        <v>45828</v>
      </c>
      <c r="O1837" s="64">
        <f ca="1" t="shared" si="111"/>
        <v>0</v>
      </c>
      <c r="P1837" s="64">
        <f ca="1" t="shared" si="112"/>
        <v>143</v>
      </c>
      <c r="Q1837" s="29" t="str">
        <f>VLOOKUP(B1837,辅助信息!E:M,9,FALSE)</f>
        <v>ZTWM-CDGS-XS-2025-0073-五冶天府-成都怡心湖片区及龙泉驿医院等项目</v>
      </c>
      <c r="R1837" s="29" t="str">
        <f>_xlfn._xlws.FILTER(辅助信息!D:D,辅助信息!E:E=B1837)</f>
        <v>五冶建设扩建艺体中学二期工程</v>
      </c>
    </row>
    <row r="1838" hidden="1" spans="1:18">
      <c r="A1838" s="84"/>
      <c r="B1838" s="40" t="s">
        <v>167</v>
      </c>
      <c r="C1838" s="72">
        <v>45824</v>
      </c>
      <c r="D1838" s="122" t="str">
        <f>VLOOKUP(B1838,辅助信息!E:K,7,FALSE)</f>
        <v>JWDDCD2025102100473</v>
      </c>
      <c r="E1838" s="122" t="str">
        <f>VLOOKUP(F1838,辅助信息!A:B,2,FALSE)</f>
        <v>螺纹钢</v>
      </c>
      <c r="F1838" s="40" t="s">
        <v>32</v>
      </c>
      <c r="G1838" s="36">
        <v>6</v>
      </c>
      <c r="H1838" s="123" t="str">
        <f>_xlfn.XLOOKUP(C1838&amp;F1838&amp;I1838&amp;J1838,'[1]2025年已发货'!$F:$F&amp;'[1]2025年已发货'!$C:$C&amp;'[1]2025年已发货'!$G:$G&amp;'[1]2025年已发货'!$H:$H,'[1]2025年已发货'!$E:$E,"未发货")</f>
        <v>未发货</v>
      </c>
      <c r="I1838" s="122" t="str">
        <f>VLOOKUP(B1838,辅助信息!E:I,3,FALSE)</f>
        <v>(五冶建设扩建艺体中学二期工程)四川省成都市双流区光荣路成都艺体中学南200米</v>
      </c>
      <c r="J1838" s="122" t="str">
        <f>VLOOKUP(B1838,辅助信息!E:I,4,FALSE)</f>
        <v>谢序强</v>
      </c>
      <c r="K1838" s="122">
        <f>VLOOKUP(J1838,辅助信息!H:I,2,FALSE)</f>
        <v>13458588232</v>
      </c>
      <c r="L1838" s="124" t="str">
        <f>VLOOKUP(B1838,辅助信息!E:J,6,FALSE)</f>
        <v>联系实际收货人（谢序强13458588232）五冶建设送货单,一式6份材质书,锈货不收，项目名称：扩建艺体中学二期工程，装货前联系收货人核实到场规格,没提前告知进场规格现场不给予接收</v>
      </c>
      <c r="M1838" s="93">
        <v>45828</v>
      </c>
      <c r="O1838" s="64">
        <f ca="1" t="shared" si="111"/>
        <v>0</v>
      </c>
      <c r="P1838" s="64">
        <f ca="1" t="shared" si="112"/>
        <v>143</v>
      </c>
      <c r="Q1838" s="29" t="str">
        <f>VLOOKUP(B1838,辅助信息!E:M,9,FALSE)</f>
        <v>ZTWM-CDGS-XS-2025-0073-五冶天府-成都怡心湖片区及龙泉驿医院等项目</v>
      </c>
      <c r="R1838" s="29" t="str">
        <f>_xlfn._xlws.FILTER(辅助信息!D:D,辅助信息!E:E=B1838)</f>
        <v>五冶建设扩建艺体中学二期工程</v>
      </c>
    </row>
    <row r="1839" hidden="1" spans="1:18">
      <c r="A1839" s="84"/>
      <c r="B1839" s="40" t="s">
        <v>167</v>
      </c>
      <c r="C1839" s="72">
        <v>45824</v>
      </c>
      <c r="D1839" s="122" t="str">
        <f>VLOOKUP(B1839,辅助信息!E:K,7,FALSE)</f>
        <v>JWDDCD2025102100473</v>
      </c>
      <c r="E1839" s="122" t="str">
        <f>VLOOKUP(F1839,辅助信息!A:B,2,FALSE)</f>
        <v>螺纹钢</v>
      </c>
      <c r="F1839" s="40" t="s">
        <v>30</v>
      </c>
      <c r="G1839" s="36">
        <v>6</v>
      </c>
      <c r="H1839" s="123" t="str">
        <f>_xlfn.XLOOKUP(C1839&amp;F1839&amp;I1839&amp;J1839,'[1]2025年已发货'!$F:$F&amp;'[1]2025年已发货'!$C:$C&amp;'[1]2025年已发货'!$G:$G&amp;'[1]2025年已发货'!$H:$H,'[1]2025年已发货'!$E:$E,"未发货")</f>
        <v>未发货</v>
      </c>
      <c r="I1839" s="122" t="str">
        <f>VLOOKUP(B1839,辅助信息!E:I,3,FALSE)</f>
        <v>(五冶建设扩建艺体中学二期工程)四川省成都市双流区光荣路成都艺体中学南200米</v>
      </c>
      <c r="J1839" s="122" t="str">
        <f>VLOOKUP(B1839,辅助信息!E:I,4,FALSE)</f>
        <v>谢序强</v>
      </c>
      <c r="K1839" s="122">
        <f>VLOOKUP(J1839,辅助信息!H:I,2,FALSE)</f>
        <v>13458588232</v>
      </c>
      <c r="L1839" s="124" t="str">
        <f>VLOOKUP(B1839,辅助信息!E:J,6,FALSE)</f>
        <v>联系实际收货人（谢序强13458588232）五冶建设送货单,一式6份材质书,锈货不收，项目名称：扩建艺体中学二期工程，装货前联系收货人核实到场规格,没提前告知进场规格现场不给予接收</v>
      </c>
      <c r="M1839" s="93">
        <v>45828</v>
      </c>
      <c r="O1839" s="64">
        <f ca="1" t="shared" si="111"/>
        <v>0</v>
      </c>
      <c r="P1839" s="64">
        <f ca="1" t="shared" si="112"/>
        <v>143</v>
      </c>
      <c r="Q1839" s="29" t="str">
        <f>VLOOKUP(B1839,辅助信息!E:M,9,FALSE)</f>
        <v>ZTWM-CDGS-XS-2025-0073-五冶天府-成都怡心湖片区及龙泉驿医院等项目</v>
      </c>
      <c r="R1839" s="29" t="str">
        <f>_xlfn._xlws.FILTER(辅助信息!D:D,辅助信息!E:E=B1839)</f>
        <v>五冶建设扩建艺体中学二期工程</v>
      </c>
    </row>
    <row r="1840" hidden="1" spans="1:18">
      <c r="A1840" s="84"/>
      <c r="B1840" s="40" t="s">
        <v>167</v>
      </c>
      <c r="C1840" s="72">
        <v>45824</v>
      </c>
      <c r="D1840" s="122" t="str">
        <f>VLOOKUP(B1840,辅助信息!E:K,7,FALSE)</f>
        <v>JWDDCD2025102100473</v>
      </c>
      <c r="E1840" s="122" t="str">
        <f>VLOOKUP(F1840,辅助信息!A:B,2,FALSE)</f>
        <v>螺纹钢</v>
      </c>
      <c r="F1840" s="40" t="s">
        <v>33</v>
      </c>
      <c r="G1840" s="36">
        <v>6</v>
      </c>
      <c r="H1840" s="123" t="str">
        <f>_xlfn.XLOOKUP(C1840&amp;F1840&amp;I1840&amp;J1840,'[1]2025年已发货'!$F:$F&amp;'[1]2025年已发货'!$C:$C&amp;'[1]2025年已发货'!$G:$G&amp;'[1]2025年已发货'!$H:$H,'[1]2025年已发货'!$E:$E,"未发货")</f>
        <v>未发货</v>
      </c>
      <c r="I1840" s="122" t="str">
        <f>VLOOKUP(B1840,辅助信息!E:I,3,FALSE)</f>
        <v>(五冶建设扩建艺体中学二期工程)四川省成都市双流区光荣路成都艺体中学南200米</v>
      </c>
      <c r="J1840" s="122" t="str">
        <f>VLOOKUP(B1840,辅助信息!E:I,4,FALSE)</f>
        <v>谢序强</v>
      </c>
      <c r="K1840" s="122">
        <f>VLOOKUP(J1840,辅助信息!H:I,2,FALSE)</f>
        <v>13458588232</v>
      </c>
      <c r="L1840" s="124" t="str">
        <f>VLOOKUP(B1840,辅助信息!E:J,6,FALSE)</f>
        <v>联系实际收货人（谢序强13458588232）五冶建设送货单,一式6份材质书,锈货不收，项目名称：扩建艺体中学二期工程，装货前联系收货人核实到场规格,没提前告知进场规格现场不给予接收</v>
      </c>
      <c r="M1840" s="93">
        <v>45828</v>
      </c>
      <c r="O1840" s="64">
        <f ca="1" t="shared" si="111"/>
        <v>0</v>
      </c>
      <c r="P1840" s="64">
        <f ca="1" t="shared" si="112"/>
        <v>143</v>
      </c>
      <c r="Q1840" s="29" t="str">
        <f>VLOOKUP(B1840,辅助信息!E:M,9,FALSE)</f>
        <v>ZTWM-CDGS-XS-2025-0073-五冶天府-成都怡心湖片区及龙泉驿医院等项目</v>
      </c>
      <c r="R1840" s="29" t="str">
        <f>_xlfn._xlws.FILTER(辅助信息!D:D,辅助信息!E:E=B1840)</f>
        <v>五冶建设扩建艺体中学二期工程</v>
      </c>
    </row>
    <row r="1841" hidden="1" spans="1:18">
      <c r="A1841" s="84"/>
      <c r="B1841" s="40" t="s">
        <v>167</v>
      </c>
      <c r="C1841" s="72">
        <v>45824</v>
      </c>
      <c r="D1841" s="122" t="str">
        <f>VLOOKUP(B1841,辅助信息!E:K,7,FALSE)</f>
        <v>JWDDCD2025102100473</v>
      </c>
      <c r="E1841" s="122" t="str">
        <f>VLOOKUP(F1841,辅助信息!A:B,2,FALSE)</f>
        <v>螺纹钢</v>
      </c>
      <c r="F1841" s="40" t="s">
        <v>28</v>
      </c>
      <c r="G1841" s="36">
        <v>6</v>
      </c>
      <c r="H1841" s="123" t="str">
        <f>_xlfn.XLOOKUP(C1841&amp;F1841&amp;I1841&amp;J1841,'[1]2025年已发货'!$F:$F&amp;'[1]2025年已发货'!$C:$C&amp;'[1]2025年已发货'!$G:$G&amp;'[1]2025年已发货'!$H:$H,'[1]2025年已发货'!$E:$E,"未发货")</f>
        <v>未发货</v>
      </c>
      <c r="I1841" s="122" t="str">
        <f>VLOOKUP(B1841,辅助信息!E:I,3,FALSE)</f>
        <v>(五冶建设扩建艺体中学二期工程)四川省成都市双流区光荣路成都艺体中学南200米</v>
      </c>
      <c r="J1841" s="122" t="str">
        <f>VLOOKUP(B1841,辅助信息!E:I,4,FALSE)</f>
        <v>谢序强</v>
      </c>
      <c r="K1841" s="122">
        <f>VLOOKUP(J1841,辅助信息!H:I,2,FALSE)</f>
        <v>13458588232</v>
      </c>
      <c r="L1841" s="124" t="str">
        <f>VLOOKUP(B1841,辅助信息!E:J,6,FALSE)</f>
        <v>联系实际收货人（谢序强13458588232）五冶建设送货单,一式6份材质书,锈货不收，项目名称：扩建艺体中学二期工程，装货前联系收货人核实到场规格,没提前告知进场规格现场不给予接收</v>
      </c>
      <c r="M1841" s="93">
        <v>45828</v>
      </c>
      <c r="O1841" s="64">
        <f ca="1" t="shared" si="111"/>
        <v>0</v>
      </c>
      <c r="P1841" s="64">
        <f ca="1" t="shared" si="112"/>
        <v>143</v>
      </c>
      <c r="Q1841" s="29" t="str">
        <f>VLOOKUP(B1841,辅助信息!E:M,9,FALSE)</f>
        <v>ZTWM-CDGS-XS-2025-0073-五冶天府-成都怡心湖片区及龙泉驿医院等项目</v>
      </c>
      <c r="R1841" s="29" t="str">
        <f>_xlfn._xlws.FILTER(辅助信息!D:D,辅助信息!E:E=B1841)</f>
        <v>五冶建设扩建艺体中学二期工程</v>
      </c>
    </row>
    <row r="1842" hidden="1" spans="1:18">
      <c r="A1842" s="84"/>
      <c r="B1842" s="40" t="s">
        <v>167</v>
      </c>
      <c r="C1842" s="72">
        <v>45824</v>
      </c>
      <c r="D1842" s="122" t="str">
        <f>VLOOKUP(B1842,辅助信息!E:K,7,FALSE)</f>
        <v>JWDDCD2025102100473</v>
      </c>
      <c r="E1842" s="122" t="str">
        <f>VLOOKUP(F1842,辅助信息!A:B,2,FALSE)</f>
        <v>螺纹钢</v>
      </c>
      <c r="F1842" s="40" t="s">
        <v>18</v>
      </c>
      <c r="G1842" s="36">
        <v>23</v>
      </c>
      <c r="H1842" s="123" t="str">
        <f>_xlfn.XLOOKUP(C1842&amp;F1842&amp;I1842&amp;J1842,'[1]2025年已发货'!$F:$F&amp;'[1]2025年已发货'!$C:$C&amp;'[1]2025年已发货'!$G:$G&amp;'[1]2025年已发货'!$H:$H,'[1]2025年已发货'!$E:$E,"未发货")</f>
        <v>未发货</v>
      </c>
      <c r="I1842" s="122" t="str">
        <f>VLOOKUP(B1842,辅助信息!E:I,3,FALSE)</f>
        <v>(五冶建设扩建艺体中学二期工程)四川省成都市双流区光荣路成都艺体中学南200米</v>
      </c>
      <c r="J1842" s="122" t="str">
        <f>VLOOKUP(B1842,辅助信息!E:I,4,FALSE)</f>
        <v>谢序强</v>
      </c>
      <c r="K1842" s="122">
        <f>VLOOKUP(J1842,辅助信息!H:I,2,FALSE)</f>
        <v>13458588232</v>
      </c>
      <c r="L1842" s="124" t="str">
        <f>VLOOKUP(B1842,辅助信息!E:J,6,FALSE)</f>
        <v>联系实际收货人（谢序强13458588232）五冶建设送货单,一式6份材质书,锈货不收，项目名称：扩建艺体中学二期工程，装货前联系收货人核实到场规格,没提前告知进场规格现场不给予接收</v>
      </c>
      <c r="M1842" s="93">
        <v>45828</v>
      </c>
      <c r="O1842" s="64">
        <f ca="1" t="shared" si="111"/>
        <v>0</v>
      </c>
      <c r="P1842" s="64">
        <f ca="1" t="shared" si="112"/>
        <v>143</v>
      </c>
      <c r="Q1842" s="29" t="str">
        <f>VLOOKUP(B1842,辅助信息!E:M,9,FALSE)</f>
        <v>ZTWM-CDGS-XS-2025-0073-五冶天府-成都怡心湖片区及龙泉驿医院等项目</v>
      </c>
      <c r="R1842" s="29" t="str">
        <f>_xlfn._xlws.FILTER(辅助信息!D:D,辅助信息!E:E=B1842)</f>
        <v>五冶建设扩建艺体中学二期工程</v>
      </c>
    </row>
    <row r="1843" hidden="1" spans="1:18">
      <c r="A1843" s="84" t="s">
        <v>168</v>
      </c>
      <c r="B1843" s="40" t="s">
        <v>169</v>
      </c>
      <c r="C1843" s="72">
        <v>45824</v>
      </c>
      <c r="D1843" s="122" t="str">
        <f>VLOOKUP(B1843,辅助信息!E:K,7,FALSE)</f>
        <v>JWDDCD2025051800044</v>
      </c>
      <c r="E1843" s="122" t="str">
        <f>VLOOKUP(F1843,辅助信息!A:B,2,FALSE)</f>
        <v>高线</v>
      </c>
      <c r="F1843" s="40" t="s">
        <v>51</v>
      </c>
      <c r="G1843" s="36">
        <v>35</v>
      </c>
      <c r="H1843" s="123" t="str">
        <f>_xlfn.XLOOKUP(C1843&amp;F1843&amp;I1843&amp;J1843,'[1]2025年已发货'!$F:$F&amp;'[1]2025年已发货'!$C:$C&amp;'[1]2025年已发货'!$G:$G&amp;'[1]2025年已发货'!$H:$H,'[1]2025年已发货'!$E:$E,"未发货")</f>
        <v>未发货</v>
      </c>
      <c r="I1843" s="122" t="str">
        <f>VLOOKUP(B1843,辅助信息!E:I,3,FALSE)</f>
        <v>(五冶建设龙泉芙蓉花语项目-1,3地块)龙泉驿区北川路双堰塘钓鱼东100米(北川路)</v>
      </c>
      <c r="J1843" s="122" t="str">
        <f>VLOOKUP(B1843,辅助信息!E:I,4,FALSE)</f>
        <v>祝斯阳</v>
      </c>
      <c r="K1843" s="122">
        <f>VLOOKUP(J1843,辅助信息!H:I,2,FALSE)</f>
        <v>15583590797</v>
      </c>
      <c r="L1843" s="124" t="str">
        <f>VLOOKUP(B1843,辅助信息!E:J,6,FALSE)</f>
        <v>联系实际收货人（祝斯阳15583590797）项目拒绝威钢发货！！！五冶建设送货单,6份材质书,锈货不收，项目名称：中冶成勘-成都安置房项目，装货前联系收货人核实到场规格,没提前告知进场规格现场不给予接收</v>
      </c>
      <c r="M1843" s="93">
        <v>45828</v>
      </c>
      <c r="O1843" s="64">
        <f ca="1" t="shared" si="111"/>
        <v>0</v>
      </c>
      <c r="P1843" s="64">
        <f ca="1" t="shared" si="112"/>
        <v>143</v>
      </c>
      <c r="Q1843" s="29" t="str">
        <f>VLOOKUP(B1843,辅助信息!E:M,9,FALSE)</f>
        <v>ZTWM-CDGS-XS-2025-0073-五冶天府-成都怡心湖片区及龙泉驿医院等项目</v>
      </c>
      <c r="R1843" s="29" t="str">
        <f>_xlfn._xlws.FILTER(辅助信息!D:D,辅助信息!E:E=B1843)</f>
        <v>五冶建设龙泉芙蓉花语项目</v>
      </c>
    </row>
    <row r="1844" hidden="1" spans="1:18">
      <c r="A1844" s="84"/>
      <c r="B1844" s="40" t="s">
        <v>169</v>
      </c>
      <c r="C1844" s="72">
        <v>45824</v>
      </c>
      <c r="D1844" s="122" t="str">
        <f>VLOOKUP(B1844,辅助信息!E:K,7,FALSE)</f>
        <v>JWDDCD2025051800044</v>
      </c>
      <c r="E1844" s="122" t="str">
        <f>VLOOKUP(F1844,辅助信息!A:B,2,FALSE)</f>
        <v>螺纹钢</v>
      </c>
      <c r="F1844" s="40" t="s">
        <v>28</v>
      </c>
      <c r="G1844" s="36">
        <v>70</v>
      </c>
      <c r="H1844" s="123" t="str">
        <f>_xlfn.XLOOKUP(C1844&amp;F1844&amp;I1844&amp;J1844,'[1]2025年已发货'!$F:$F&amp;'[1]2025年已发货'!$C:$C&amp;'[1]2025年已发货'!$G:$G&amp;'[1]2025年已发货'!$H:$H,'[1]2025年已发货'!$E:$E,"未发货")</f>
        <v>未发货</v>
      </c>
      <c r="I1844" s="122" t="str">
        <f>VLOOKUP(B1844,辅助信息!E:I,3,FALSE)</f>
        <v>(五冶建设龙泉芙蓉花语项目-1,3地块)龙泉驿区北川路双堰塘钓鱼东100米(北川路)</v>
      </c>
      <c r="J1844" s="122" t="str">
        <f>VLOOKUP(B1844,辅助信息!E:I,4,FALSE)</f>
        <v>祝斯阳</v>
      </c>
      <c r="K1844" s="122">
        <f>VLOOKUP(J1844,辅助信息!H:I,2,FALSE)</f>
        <v>15583590797</v>
      </c>
      <c r="L1844" s="124" t="str">
        <f>VLOOKUP(B1844,辅助信息!E:J,6,FALSE)</f>
        <v>联系实际收货人（祝斯阳15583590797）项目拒绝威钢发货！！！五冶建设送货单,6份材质书,锈货不收，项目名称：中冶成勘-成都安置房项目，装货前联系收货人核实到场规格,没提前告知进场规格现场不给予接收</v>
      </c>
      <c r="M1844" s="93">
        <v>45828</v>
      </c>
      <c r="O1844" s="64">
        <f ca="1" t="shared" si="111"/>
        <v>0</v>
      </c>
      <c r="P1844" s="64">
        <f ca="1" t="shared" si="112"/>
        <v>143</v>
      </c>
      <c r="Q1844" s="29" t="str">
        <f>VLOOKUP(B1844,辅助信息!E:M,9,FALSE)</f>
        <v>ZTWM-CDGS-XS-2025-0073-五冶天府-成都怡心湖片区及龙泉驿医院等项目</v>
      </c>
      <c r="R1844" s="29" t="str">
        <f>_xlfn._xlws.FILTER(辅助信息!D:D,辅助信息!E:E=B1844)</f>
        <v>五冶建设龙泉芙蓉花语项目</v>
      </c>
    </row>
    <row r="1845" hidden="1" spans="2:18">
      <c r="B1845" s="122" t="s">
        <v>162</v>
      </c>
      <c r="C1845" s="72">
        <v>45825</v>
      </c>
      <c r="D1845" s="122" t="str">
        <f>VLOOKUP(B1845,辅助信息!E:K,7,FALSE)</f>
        <v>JWDD2025071500089</v>
      </c>
      <c r="E1845" s="122" t="str">
        <f>VLOOKUP(F1845,辅助信息!A:B,2,FALSE)</f>
        <v>盘螺</v>
      </c>
      <c r="F1845" s="122" t="s">
        <v>41</v>
      </c>
      <c r="G1845" s="123">
        <v>10</v>
      </c>
      <c r="H1845" s="132" t="s">
        <v>170</v>
      </c>
      <c r="I1845" s="122" t="str">
        <f>VLOOKUP(B1845,辅助信息!E:I,3,FALSE)</f>
        <v>(宜宾兴港三江新区长江工业园保障性租赁住房建设项目-2标)四川省宜宾市翠屏区永善路南段宜宾市三江新区长江工业园区</v>
      </c>
      <c r="J1845" s="122" t="str">
        <f>VLOOKUP(B1845,辅助信息!E:I,4,FALSE)</f>
        <v>赵元虎</v>
      </c>
      <c r="K1845" s="122">
        <f>VLOOKUP(J1845,辅助信息!H:I,2,FALSE)</f>
        <v>13684167136</v>
      </c>
      <c r="L1845" s="124" t="str">
        <f>VLOOKUP(B1845,辅助信息!E:J,6,FALSE)</f>
        <v>现场要求调度统一联系指定收货人，不单独发司机位置。锈货不收，装货前联系收货人核实到场规格,没提前告知进场规格现场不给予接收</v>
      </c>
      <c r="M1845" s="93">
        <v>45819</v>
      </c>
      <c r="O1845" s="64">
        <f ca="1" t="shared" si="111"/>
        <v>0</v>
      </c>
      <c r="P1845" s="64">
        <f ca="1" t="shared" si="112"/>
        <v>152</v>
      </c>
      <c r="Q1845" s="29" t="str">
        <f>VLOOKUP(B1845,辅助信息!E:M,9,FALSE)</f>
        <v>ZTWM-CDYXGS-XS-2025-0014-宜宾兴港建材-三江新区长江工业园片区保障性租赁住房建设项目</v>
      </c>
      <c r="R1845" s="29" t="str">
        <f>_xlfn._xlws.FILTER(辅助信息!D:D,辅助信息!E:E=B1845)</f>
        <v>宜宾兴港三江新区长江工业园建设项目</v>
      </c>
    </row>
    <row r="1846" hidden="1" spans="2:18">
      <c r="B1846" s="122" t="s">
        <v>162</v>
      </c>
      <c r="C1846" s="72">
        <v>45825</v>
      </c>
      <c r="D1846" s="122" t="str">
        <f>VLOOKUP(B1846,辅助信息!E:K,7,FALSE)</f>
        <v>JWDD2025071500089</v>
      </c>
      <c r="E1846" s="122" t="str">
        <f>VLOOKUP(F1846,辅助信息!A:B,2,FALSE)</f>
        <v>螺纹钢</v>
      </c>
      <c r="F1846" s="122" t="s">
        <v>30</v>
      </c>
      <c r="G1846" s="123">
        <v>25</v>
      </c>
      <c r="H1846" s="132" t="s">
        <v>170</v>
      </c>
      <c r="I1846" s="122" t="str">
        <f>VLOOKUP(B1846,辅助信息!E:I,3,FALSE)</f>
        <v>(宜宾兴港三江新区长江工业园保障性租赁住房建设项目-2标)四川省宜宾市翠屏区永善路南段宜宾市三江新区长江工业园区</v>
      </c>
      <c r="J1846" s="122" t="str">
        <f>VLOOKUP(B1846,辅助信息!E:I,4,FALSE)</f>
        <v>赵元虎</v>
      </c>
      <c r="K1846" s="122">
        <f>VLOOKUP(J1846,辅助信息!H:I,2,FALSE)</f>
        <v>13684167136</v>
      </c>
      <c r="L1846" s="124" t="str">
        <f>VLOOKUP(B1846,辅助信息!E:J,6,FALSE)</f>
        <v>现场要求调度统一联系指定收货人，不单独发司机位置。锈货不收，装货前联系收货人核实到场规格,没提前告知进场规格现场不给予接收</v>
      </c>
      <c r="M1846" s="93">
        <v>45819</v>
      </c>
      <c r="O1846" s="64">
        <f ca="1" t="shared" si="111"/>
        <v>0</v>
      </c>
      <c r="P1846" s="64">
        <f ca="1" t="shared" si="112"/>
        <v>152</v>
      </c>
      <c r="Q1846" s="29" t="str">
        <f>VLOOKUP(B1846,辅助信息!E:M,9,FALSE)</f>
        <v>ZTWM-CDYXGS-XS-2025-0014-宜宾兴港建材-三江新区长江工业园片区保障性租赁住房建设项目</v>
      </c>
      <c r="R1846" s="29" t="str">
        <f>_xlfn._xlws.FILTER(辅助信息!D:D,辅助信息!E:E=B1846)</f>
        <v>宜宾兴港三江新区长江工业园建设项目</v>
      </c>
    </row>
    <row r="1847" hidden="1" spans="1:18">
      <c r="A1847" s="130" t="s">
        <v>166</v>
      </c>
      <c r="B1847" s="122" t="s">
        <v>167</v>
      </c>
      <c r="C1847" s="72">
        <v>45825</v>
      </c>
      <c r="D1847" s="122" t="str">
        <f>VLOOKUP(B1847,辅助信息!E:K,7,FALSE)</f>
        <v>JWDDCD2025102100473</v>
      </c>
      <c r="E1847" s="122" t="str">
        <f>VLOOKUP(F1847,辅助信息!A:B,2,FALSE)</f>
        <v>盘螺</v>
      </c>
      <c r="F1847" s="133" t="s">
        <v>40</v>
      </c>
      <c r="G1847" s="123">
        <v>4</v>
      </c>
      <c r="H1847" s="123" t="str">
        <f>_xlfn.XLOOKUP(C1847&amp;F1847&amp;I1847&amp;J1847,'[1]2025年已发货'!$F:$F&amp;'[1]2025年已发货'!$C:$C&amp;'[1]2025年已发货'!$G:$G&amp;'[1]2025年已发货'!$H:$H,'[1]2025年已发货'!$E:$E,"未发货")</f>
        <v>未发货</v>
      </c>
      <c r="I1847" s="122" t="str">
        <f>VLOOKUP(B1847,辅助信息!E:I,3,FALSE)</f>
        <v>(五冶建设扩建艺体中学二期工程)四川省成都市双流区光荣路成都艺体中学南200米</v>
      </c>
      <c r="J1847" s="122" t="str">
        <f>VLOOKUP(B1847,辅助信息!E:I,4,FALSE)</f>
        <v>谢序强</v>
      </c>
      <c r="K1847" s="122">
        <f>VLOOKUP(J1847,辅助信息!H:I,2,FALSE)</f>
        <v>13458588232</v>
      </c>
      <c r="L1847" s="124" t="str">
        <f>VLOOKUP(B1847,辅助信息!E:J,6,FALSE)</f>
        <v>联系实际收货人（谢序强13458588232）五冶建设送货单,一式6份材质书,锈货不收，项目名称：扩建艺体中学二期工程，装货前联系收货人核实到场规格,没提前告知进场规格现场不给予接收</v>
      </c>
      <c r="M1847" s="93">
        <v>45828</v>
      </c>
      <c r="O1847" s="64">
        <f ca="1" t="shared" si="111"/>
        <v>0</v>
      </c>
      <c r="P1847" s="64">
        <f ca="1" t="shared" si="112"/>
        <v>143</v>
      </c>
      <c r="Q1847" s="29" t="str">
        <f>VLOOKUP(B1847,辅助信息!E:M,9,FALSE)</f>
        <v>ZTWM-CDGS-XS-2025-0073-五冶天府-成都怡心湖片区及龙泉驿医院等项目</v>
      </c>
      <c r="R1847" s="29" t="str">
        <f>_xlfn._xlws.FILTER(辅助信息!D:D,辅助信息!E:E=B1847)</f>
        <v>五冶建设扩建艺体中学二期工程</v>
      </c>
    </row>
    <row r="1848" hidden="1" spans="1:18">
      <c r="A1848" s="130"/>
      <c r="B1848" s="122" t="s">
        <v>167</v>
      </c>
      <c r="C1848" s="72">
        <v>45825</v>
      </c>
      <c r="D1848" s="122" t="str">
        <f>VLOOKUP(B1848,辅助信息!E:K,7,FALSE)</f>
        <v>JWDDCD2025102100473</v>
      </c>
      <c r="E1848" s="122" t="str">
        <f>VLOOKUP(F1848,辅助信息!A:B,2,FALSE)</f>
        <v>盘螺</v>
      </c>
      <c r="F1848" s="133" t="s">
        <v>41</v>
      </c>
      <c r="G1848" s="123">
        <v>4</v>
      </c>
      <c r="H1848" s="123" t="str">
        <f>_xlfn.XLOOKUP(C1848&amp;F1848&amp;I1848&amp;J1848,'[1]2025年已发货'!$F:$F&amp;'[1]2025年已发货'!$C:$C&amp;'[1]2025年已发货'!$G:$G&amp;'[1]2025年已发货'!$H:$H,'[1]2025年已发货'!$E:$E,"未发货")</f>
        <v>未发货</v>
      </c>
      <c r="I1848" s="122" t="str">
        <f>VLOOKUP(B1848,辅助信息!E:I,3,FALSE)</f>
        <v>(五冶建设扩建艺体中学二期工程)四川省成都市双流区光荣路成都艺体中学南200米</v>
      </c>
      <c r="J1848" s="122" t="str">
        <f>VLOOKUP(B1848,辅助信息!E:I,4,FALSE)</f>
        <v>谢序强</v>
      </c>
      <c r="K1848" s="122">
        <f>VLOOKUP(J1848,辅助信息!H:I,2,FALSE)</f>
        <v>13458588232</v>
      </c>
      <c r="L1848" s="124" t="str">
        <f>VLOOKUP(B1848,辅助信息!E:J,6,FALSE)</f>
        <v>联系实际收货人（谢序强13458588232）五冶建设送货单,一式6份材质书,锈货不收，项目名称：扩建艺体中学二期工程，装货前联系收货人核实到场规格,没提前告知进场规格现场不给予接收</v>
      </c>
      <c r="M1848" s="93">
        <v>45828</v>
      </c>
      <c r="O1848" s="64">
        <f ca="1" t="shared" si="111"/>
        <v>0</v>
      </c>
      <c r="P1848" s="64">
        <f ca="1" t="shared" si="112"/>
        <v>143</v>
      </c>
      <c r="Q1848" s="29" t="str">
        <f>VLOOKUP(B1848,辅助信息!E:M,9,FALSE)</f>
        <v>ZTWM-CDGS-XS-2025-0073-五冶天府-成都怡心湖片区及龙泉驿医院等项目</v>
      </c>
      <c r="R1848" s="29" t="str">
        <f>_xlfn._xlws.FILTER(辅助信息!D:D,辅助信息!E:E=B1848)</f>
        <v>五冶建设扩建艺体中学二期工程</v>
      </c>
    </row>
    <row r="1849" hidden="1" spans="1:18">
      <c r="A1849" s="130"/>
      <c r="B1849" s="122" t="s">
        <v>167</v>
      </c>
      <c r="C1849" s="72">
        <v>45825</v>
      </c>
      <c r="D1849" s="122" t="str">
        <f>VLOOKUP(B1849,辅助信息!E:K,7,FALSE)</f>
        <v>JWDDCD2025102100473</v>
      </c>
      <c r="E1849" s="122" t="str">
        <f>VLOOKUP(F1849,辅助信息!A:B,2,FALSE)</f>
        <v>螺纹钢</v>
      </c>
      <c r="F1849" s="133" t="s">
        <v>27</v>
      </c>
      <c r="G1849" s="123">
        <v>5</v>
      </c>
      <c r="H1849" s="123" t="str">
        <f>_xlfn.XLOOKUP(C1849&amp;F1849&amp;I1849&amp;J1849,'[1]2025年已发货'!$F:$F&amp;'[1]2025年已发货'!$C:$C&amp;'[1]2025年已发货'!$G:$G&amp;'[1]2025年已发货'!$H:$H,'[1]2025年已发货'!$E:$E,"未发货")</f>
        <v>未发货</v>
      </c>
      <c r="I1849" s="122" t="str">
        <f>VLOOKUP(B1849,辅助信息!E:I,3,FALSE)</f>
        <v>(五冶建设扩建艺体中学二期工程)四川省成都市双流区光荣路成都艺体中学南200米</v>
      </c>
      <c r="J1849" s="122" t="str">
        <f>VLOOKUP(B1849,辅助信息!E:I,4,FALSE)</f>
        <v>谢序强</v>
      </c>
      <c r="K1849" s="122">
        <f>VLOOKUP(J1849,辅助信息!H:I,2,FALSE)</f>
        <v>13458588232</v>
      </c>
      <c r="L1849" s="124" t="str">
        <f>VLOOKUP(B1849,辅助信息!E:J,6,FALSE)</f>
        <v>联系实际收货人（谢序强13458588232）五冶建设送货单,一式6份材质书,锈货不收，项目名称：扩建艺体中学二期工程，装货前联系收货人核实到场规格,没提前告知进场规格现场不给予接收</v>
      </c>
      <c r="M1849" s="93">
        <v>45828</v>
      </c>
      <c r="O1849" s="64">
        <f ca="1" t="shared" si="111"/>
        <v>0</v>
      </c>
      <c r="P1849" s="64">
        <f ca="1" t="shared" si="112"/>
        <v>143</v>
      </c>
      <c r="Q1849" s="29" t="str">
        <f>VLOOKUP(B1849,辅助信息!E:M,9,FALSE)</f>
        <v>ZTWM-CDGS-XS-2025-0073-五冶天府-成都怡心湖片区及龙泉驿医院等项目</v>
      </c>
      <c r="R1849" s="29" t="str">
        <f>_xlfn._xlws.FILTER(辅助信息!D:D,辅助信息!E:E=B1849)</f>
        <v>五冶建设扩建艺体中学二期工程</v>
      </c>
    </row>
    <row r="1850" hidden="1" spans="1:18">
      <c r="A1850" s="130"/>
      <c r="B1850" s="122" t="s">
        <v>167</v>
      </c>
      <c r="C1850" s="72">
        <v>45825</v>
      </c>
      <c r="D1850" s="122" t="str">
        <f>VLOOKUP(B1850,辅助信息!E:K,7,FALSE)</f>
        <v>JWDDCD2025102100473</v>
      </c>
      <c r="E1850" s="122" t="str">
        <f>VLOOKUP(F1850,辅助信息!A:B,2,FALSE)</f>
        <v>螺纹钢</v>
      </c>
      <c r="F1850" s="133" t="s">
        <v>19</v>
      </c>
      <c r="G1850" s="123">
        <v>5</v>
      </c>
      <c r="H1850" s="123" t="str">
        <f>_xlfn.XLOOKUP(C1850&amp;F1850&amp;I1850&amp;J1850,'[1]2025年已发货'!$F:$F&amp;'[1]2025年已发货'!$C:$C&amp;'[1]2025年已发货'!$G:$G&amp;'[1]2025年已发货'!$H:$H,'[1]2025年已发货'!$E:$E,"未发货")</f>
        <v>未发货</v>
      </c>
      <c r="I1850" s="122" t="str">
        <f>VLOOKUP(B1850,辅助信息!E:I,3,FALSE)</f>
        <v>(五冶建设扩建艺体中学二期工程)四川省成都市双流区光荣路成都艺体中学南200米</v>
      </c>
      <c r="J1850" s="122" t="str">
        <f>VLOOKUP(B1850,辅助信息!E:I,4,FALSE)</f>
        <v>谢序强</v>
      </c>
      <c r="K1850" s="122">
        <f>VLOOKUP(J1850,辅助信息!H:I,2,FALSE)</f>
        <v>13458588232</v>
      </c>
      <c r="L1850" s="124" t="str">
        <f>VLOOKUP(B1850,辅助信息!E:J,6,FALSE)</f>
        <v>联系实际收货人（谢序强13458588232）五冶建设送货单,一式6份材质书,锈货不收，项目名称：扩建艺体中学二期工程，装货前联系收货人核实到场规格,没提前告知进场规格现场不给予接收</v>
      </c>
      <c r="M1850" s="93">
        <v>45828</v>
      </c>
      <c r="O1850" s="64">
        <f ca="1" t="shared" si="111"/>
        <v>0</v>
      </c>
      <c r="P1850" s="64">
        <f ca="1" t="shared" si="112"/>
        <v>143</v>
      </c>
      <c r="Q1850" s="29" t="str">
        <f>VLOOKUP(B1850,辅助信息!E:M,9,FALSE)</f>
        <v>ZTWM-CDGS-XS-2025-0073-五冶天府-成都怡心湖片区及龙泉驿医院等项目</v>
      </c>
      <c r="R1850" s="29" t="str">
        <f>_xlfn._xlws.FILTER(辅助信息!D:D,辅助信息!E:E=B1850)</f>
        <v>五冶建设扩建艺体中学二期工程</v>
      </c>
    </row>
    <row r="1851" hidden="1" spans="1:18">
      <c r="A1851" s="130"/>
      <c r="B1851" s="122" t="s">
        <v>167</v>
      </c>
      <c r="C1851" s="72">
        <v>45825</v>
      </c>
      <c r="D1851" s="122" t="str">
        <f>VLOOKUP(B1851,辅助信息!E:K,7,FALSE)</f>
        <v>JWDDCD2025102100473</v>
      </c>
      <c r="E1851" s="122" t="str">
        <f>VLOOKUP(F1851,辅助信息!A:B,2,FALSE)</f>
        <v>螺纹钢</v>
      </c>
      <c r="F1851" s="133" t="s">
        <v>32</v>
      </c>
      <c r="G1851" s="123">
        <v>5</v>
      </c>
      <c r="H1851" s="123" t="str">
        <f>_xlfn.XLOOKUP(C1851&amp;F1851&amp;I1851&amp;J1851,'[1]2025年已发货'!$F:$F&amp;'[1]2025年已发货'!$C:$C&amp;'[1]2025年已发货'!$G:$G&amp;'[1]2025年已发货'!$H:$H,'[1]2025年已发货'!$E:$E,"未发货")</f>
        <v>未发货</v>
      </c>
      <c r="I1851" s="122" t="str">
        <f>VLOOKUP(B1851,辅助信息!E:I,3,FALSE)</f>
        <v>(五冶建设扩建艺体中学二期工程)四川省成都市双流区光荣路成都艺体中学南200米</v>
      </c>
      <c r="J1851" s="122" t="str">
        <f>VLOOKUP(B1851,辅助信息!E:I,4,FALSE)</f>
        <v>谢序强</v>
      </c>
      <c r="K1851" s="122">
        <f>VLOOKUP(J1851,辅助信息!H:I,2,FALSE)</f>
        <v>13458588232</v>
      </c>
      <c r="L1851" s="124" t="str">
        <f>VLOOKUP(B1851,辅助信息!E:J,6,FALSE)</f>
        <v>联系实际收货人（谢序强13458588232）五冶建设送货单,一式6份材质书,锈货不收，项目名称：扩建艺体中学二期工程，装货前联系收货人核实到场规格,没提前告知进场规格现场不给予接收</v>
      </c>
      <c r="M1851" s="93">
        <v>45828</v>
      </c>
      <c r="O1851" s="64">
        <f ca="1" t="shared" si="111"/>
        <v>0</v>
      </c>
      <c r="P1851" s="64">
        <f ca="1" t="shared" si="112"/>
        <v>143</v>
      </c>
      <c r="Q1851" s="29" t="str">
        <f>VLOOKUP(B1851,辅助信息!E:M,9,FALSE)</f>
        <v>ZTWM-CDGS-XS-2025-0073-五冶天府-成都怡心湖片区及龙泉驿医院等项目</v>
      </c>
      <c r="R1851" s="29" t="str">
        <f>_xlfn._xlws.FILTER(辅助信息!D:D,辅助信息!E:E=B1851)</f>
        <v>五冶建设扩建艺体中学二期工程</v>
      </c>
    </row>
    <row r="1852" hidden="1" spans="1:18">
      <c r="A1852" s="130"/>
      <c r="B1852" s="122" t="s">
        <v>167</v>
      </c>
      <c r="C1852" s="72">
        <v>45825</v>
      </c>
      <c r="D1852" s="122" t="str">
        <f>VLOOKUP(B1852,辅助信息!E:K,7,FALSE)</f>
        <v>JWDDCD2025102100473</v>
      </c>
      <c r="E1852" s="122" t="str">
        <f>VLOOKUP(F1852,辅助信息!A:B,2,FALSE)</f>
        <v>螺纹钢</v>
      </c>
      <c r="F1852" s="122" t="s">
        <v>30</v>
      </c>
      <c r="G1852" s="123">
        <v>9</v>
      </c>
      <c r="H1852" s="123" t="str">
        <f>_xlfn.XLOOKUP(C1852&amp;F1852&amp;I1852&amp;J1852,'[1]2025年已发货'!$F:$F&amp;'[1]2025年已发货'!$C:$C&amp;'[1]2025年已发货'!$G:$G&amp;'[1]2025年已发货'!$H:$H,'[1]2025年已发货'!$E:$E,"未发货")</f>
        <v>未发货</v>
      </c>
      <c r="I1852" s="122" t="str">
        <f>VLOOKUP(B1852,辅助信息!E:I,3,FALSE)</f>
        <v>(五冶建设扩建艺体中学二期工程)四川省成都市双流区光荣路成都艺体中学南200米</v>
      </c>
      <c r="J1852" s="122" t="str">
        <f>VLOOKUP(B1852,辅助信息!E:I,4,FALSE)</f>
        <v>谢序强</v>
      </c>
      <c r="K1852" s="122">
        <f>VLOOKUP(J1852,辅助信息!H:I,2,FALSE)</f>
        <v>13458588232</v>
      </c>
      <c r="L1852" s="124" t="str">
        <f>VLOOKUP(B1852,辅助信息!E:J,6,FALSE)</f>
        <v>联系实际收货人（谢序强13458588232）五冶建设送货单,一式6份材质书,锈货不收，项目名称：扩建艺体中学二期工程，装货前联系收货人核实到场规格,没提前告知进场规格现场不给予接收</v>
      </c>
      <c r="M1852" s="93">
        <v>45828</v>
      </c>
      <c r="O1852" s="64">
        <f ca="1" t="shared" si="111"/>
        <v>0</v>
      </c>
      <c r="P1852" s="64">
        <f ca="1" t="shared" si="112"/>
        <v>143</v>
      </c>
      <c r="Q1852" s="29" t="str">
        <f>VLOOKUP(B1852,辅助信息!E:M,9,FALSE)</f>
        <v>ZTWM-CDGS-XS-2025-0073-五冶天府-成都怡心湖片区及龙泉驿医院等项目</v>
      </c>
      <c r="R1852" s="29" t="str">
        <f>_xlfn._xlws.FILTER(辅助信息!D:D,辅助信息!E:E=B1852)</f>
        <v>五冶建设扩建艺体中学二期工程</v>
      </c>
    </row>
    <row r="1853" hidden="1" spans="1:18">
      <c r="A1853" s="130"/>
      <c r="B1853" s="122" t="s">
        <v>167</v>
      </c>
      <c r="C1853" s="72">
        <v>45825</v>
      </c>
      <c r="D1853" s="122" t="str">
        <f>VLOOKUP(B1853,辅助信息!E:K,7,FALSE)</f>
        <v>JWDDCD2025102100473</v>
      </c>
      <c r="E1853" s="122" t="str">
        <f>VLOOKUP(F1853,辅助信息!A:B,2,FALSE)</f>
        <v>螺纹钢</v>
      </c>
      <c r="F1853" s="133" t="s">
        <v>33</v>
      </c>
      <c r="G1853" s="123">
        <v>5</v>
      </c>
      <c r="H1853" s="123" t="str">
        <f>_xlfn.XLOOKUP(C1853&amp;F1853&amp;I1853&amp;J1853,'[1]2025年已发货'!$F:$F&amp;'[1]2025年已发货'!$C:$C&amp;'[1]2025年已发货'!$G:$G&amp;'[1]2025年已发货'!$H:$H,'[1]2025年已发货'!$E:$E,"未发货")</f>
        <v>未发货</v>
      </c>
      <c r="I1853" s="122" t="str">
        <f>VLOOKUP(B1853,辅助信息!E:I,3,FALSE)</f>
        <v>(五冶建设扩建艺体中学二期工程)四川省成都市双流区光荣路成都艺体中学南200米</v>
      </c>
      <c r="J1853" s="122" t="str">
        <f>VLOOKUP(B1853,辅助信息!E:I,4,FALSE)</f>
        <v>谢序强</v>
      </c>
      <c r="K1853" s="122">
        <f>VLOOKUP(J1853,辅助信息!H:I,2,FALSE)</f>
        <v>13458588232</v>
      </c>
      <c r="L1853" s="124" t="str">
        <f>VLOOKUP(B1853,辅助信息!E:J,6,FALSE)</f>
        <v>联系实际收货人（谢序强13458588232）五冶建设送货单,一式6份材质书,锈货不收，项目名称：扩建艺体中学二期工程，装货前联系收货人核实到场规格,没提前告知进场规格现场不给予接收</v>
      </c>
      <c r="M1853" s="93">
        <v>45828</v>
      </c>
      <c r="O1853" s="64">
        <f ca="1" t="shared" si="111"/>
        <v>0</v>
      </c>
      <c r="P1853" s="64">
        <f ca="1" t="shared" si="112"/>
        <v>143</v>
      </c>
      <c r="Q1853" s="29" t="str">
        <f>VLOOKUP(B1853,辅助信息!E:M,9,FALSE)</f>
        <v>ZTWM-CDGS-XS-2025-0073-五冶天府-成都怡心湖片区及龙泉驿医院等项目</v>
      </c>
      <c r="R1853" s="29" t="str">
        <f>_xlfn._xlws.FILTER(辅助信息!D:D,辅助信息!E:E=B1853)</f>
        <v>五冶建设扩建艺体中学二期工程</v>
      </c>
    </row>
    <row r="1854" hidden="1" spans="1:18">
      <c r="A1854" s="130"/>
      <c r="B1854" s="122" t="s">
        <v>167</v>
      </c>
      <c r="C1854" s="72">
        <v>45825</v>
      </c>
      <c r="D1854" s="122" t="str">
        <f>VLOOKUP(B1854,辅助信息!E:K,7,FALSE)</f>
        <v>JWDDCD2025102100473</v>
      </c>
      <c r="E1854" s="122" t="str">
        <f>VLOOKUP(F1854,辅助信息!A:B,2,FALSE)</f>
        <v>螺纹钢</v>
      </c>
      <c r="F1854" s="133" t="s">
        <v>28</v>
      </c>
      <c r="G1854" s="123">
        <v>5</v>
      </c>
      <c r="H1854" s="123" t="str">
        <f>_xlfn.XLOOKUP(C1854&amp;F1854&amp;I1854&amp;J1854,'[1]2025年已发货'!$F:$F&amp;'[1]2025年已发货'!$C:$C&amp;'[1]2025年已发货'!$G:$G&amp;'[1]2025年已发货'!$H:$H,'[1]2025年已发货'!$E:$E,"未发货")</f>
        <v>未发货</v>
      </c>
      <c r="I1854" s="122" t="str">
        <f>VLOOKUP(B1854,辅助信息!E:I,3,FALSE)</f>
        <v>(五冶建设扩建艺体中学二期工程)四川省成都市双流区光荣路成都艺体中学南200米</v>
      </c>
      <c r="J1854" s="122" t="str">
        <f>VLOOKUP(B1854,辅助信息!E:I,4,FALSE)</f>
        <v>谢序强</v>
      </c>
      <c r="K1854" s="122">
        <f>VLOOKUP(J1854,辅助信息!H:I,2,FALSE)</f>
        <v>13458588232</v>
      </c>
      <c r="L1854" s="124" t="str">
        <f>VLOOKUP(B1854,辅助信息!E:J,6,FALSE)</f>
        <v>联系实际收货人（谢序强13458588232）五冶建设送货单,一式6份材质书,锈货不收，项目名称：扩建艺体中学二期工程，装货前联系收货人核实到场规格,没提前告知进场规格现场不给予接收</v>
      </c>
      <c r="M1854" s="93">
        <v>45828</v>
      </c>
      <c r="O1854" s="64">
        <f ca="1" t="shared" si="111"/>
        <v>0</v>
      </c>
      <c r="P1854" s="64">
        <f ca="1" t="shared" si="112"/>
        <v>143</v>
      </c>
      <c r="Q1854" s="29" t="str">
        <f>VLOOKUP(B1854,辅助信息!E:M,9,FALSE)</f>
        <v>ZTWM-CDGS-XS-2025-0073-五冶天府-成都怡心湖片区及龙泉驿医院等项目</v>
      </c>
      <c r="R1854" s="29" t="str">
        <f>_xlfn._xlws.FILTER(辅助信息!D:D,辅助信息!E:E=B1854)</f>
        <v>五冶建设扩建艺体中学二期工程</v>
      </c>
    </row>
    <row r="1855" hidden="1" spans="1:18">
      <c r="A1855" s="130"/>
      <c r="B1855" s="122" t="s">
        <v>167</v>
      </c>
      <c r="C1855" s="72">
        <v>45825</v>
      </c>
      <c r="D1855" s="122" t="str">
        <f>VLOOKUP(B1855,辅助信息!E:K,7,FALSE)</f>
        <v>JWDDCD2025102100473</v>
      </c>
      <c r="E1855" s="122" t="str">
        <f>VLOOKUP(F1855,辅助信息!A:B,2,FALSE)</f>
        <v>螺纹钢</v>
      </c>
      <c r="F1855" s="122" t="s">
        <v>18</v>
      </c>
      <c r="G1855" s="123">
        <v>26</v>
      </c>
      <c r="H1855" s="123" t="str">
        <f>_xlfn.XLOOKUP(C1855&amp;F1855&amp;I1855&amp;J1855,'[1]2025年已发货'!$F:$F&amp;'[1]2025年已发货'!$C:$C&amp;'[1]2025年已发货'!$G:$G&amp;'[1]2025年已发货'!$H:$H,'[1]2025年已发货'!$E:$E,"未发货")</f>
        <v>未发货</v>
      </c>
      <c r="I1855" s="122" t="str">
        <f>VLOOKUP(B1855,辅助信息!E:I,3,FALSE)</f>
        <v>(五冶建设扩建艺体中学二期工程)四川省成都市双流区光荣路成都艺体中学南200米</v>
      </c>
      <c r="J1855" s="122" t="str">
        <f>VLOOKUP(B1855,辅助信息!E:I,4,FALSE)</f>
        <v>谢序强</v>
      </c>
      <c r="K1855" s="122">
        <f>VLOOKUP(J1855,辅助信息!H:I,2,FALSE)</f>
        <v>13458588232</v>
      </c>
      <c r="L1855" s="124" t="str">
        <f>VLOOKUP(B1855,辅助信息!E:J,6,FALSE)</f>
        <v>联系实际收货人（谢序强13458588232）五冶建设送货单,一式6份材质书,锈货不收，项目名称：扩建艺体中学二期工程，装货前联系收货人核实到场规格,没提前告知进场规格现场不给予接收</v>
      </c>
      <c r="M1855" s="93">
        <v>45828</v>
      </c>
      <c r="O1855" s="64">
        <f ca="1" t="shared" si="111"/>
        <v>0</v>
      </c>
      <c r="P1855" s="64">
        <f ca="1" t="shared" si="112"/>
        <v>143</v>
      </c>
      <c r="Q1855" s="29" t="str">
        <f>VLOOKUP(B1855,辅助信息!E:M,9,FALSE)</f>
        <v>ZTWM-CDGS-XS-2025-0073-五冶天府-成都怡心湖片区及龙泉驿医院等项目</v>
      </c>
      <c r="R1855" s="29" t="str">
        <f>_xlfn._xlws.FILTER(辅助信息!D:D,辅助信息!E:E=B1855)</f>
        <v>五冶建设扩建艺体中学二期工程</v>
      </c>
    </row>
    <row r="1856" hidden="1" spans="2:18">
      <c r="B1856" s="40" t="s">
        <v>92</v>
      </c>
      <c r="C1856" s="72">
        <v>45825</v>
      </c>
      <c r="D1856" s="122" t="str">
        <f>VLOOKUP(B1856,辅助信息!E:K,7,FALSE)</f>
        <v>JWDDCD2025051800046</v>
      </c>
      <c r="E1856" s="122" t="str">
        <f>VLOOKUP(F1856,辅助信息!A:B,2,FALSE)</f>
        <v>盘螺</v>
      </c>
      <c r="F1856" s="40" t="s">
        <v>40</v>
      </c>
      <c r="G1856" s="36">
        <v>34</v>
      </c>
      <c r="H1856" s="123" t="str">
        <f>_xlfn.XLOOKUP(C1856&amp;F1856&amp;I1856&amp;J1856,'[1]2025年已发货'!$F:$F&amp;'[1]2025年已发货'!$C:$C&amp;'[1]2025年已发货'!$G:$G&amp;'[1]2025年已发货'!$H:$H,'[1]2025年已发货'!$E:$E,"未发货")</f>
        <v>未发货</v>
      </c>
      <c r="I1856" s="122" t="str">
        <f>VLOOKUP(B1856,辅助信息!E:I,3,FALSE)</f>
        <v>（华西萌海科创农业生态谷）成都市简阳市白金山水库</v>
      </c>
      <c r="J1856" s="122" t="str">
        <f>VLOOKUP(B1856,辅助信息!E:I,4,FALSE)</f>
        <v>石清国</v>
      </c>
      <c r="K1856" s="122">
        <f>VLOOKUP(J1856,辅助信息!H:I,2,FALSE)</f>
        <v>13458642015</v>
      </c>
      <c r="L1856" s="124" t="str">
        <f>VLOOKUP(B1856,辅助信息!E:J,6,FALSE)</f>
        <v>优先威钢,我方卸车,新老国标钢厂不加价可直发</v>
      </c>
      <c r="M1856" s="93">
        <v>45828</v>
      </c>
      <c r="O1856" s="64">
        <f ca="1" t="shared" ref="O1856:O1880" si="113">IF(OR(M1856="",N1856&lt;&gt;""),"",MAX(M1856-TODAY(),0))</f>
        <v>0</v>
      </c>
      <c r="P1856" s="64">
        <f ca="1" t="shared" ref="P1856:P1880" si="114">IF(M1856="","",IF(N1856&lt;&gt;"",MAX(N1856-M1856,0),IF(TODAY()&gt;M1856,TODAY()-M1856,0)))</f>
        <v>143</v>
      </c>
      <c r="Q1856" s="29" t="str">
        <f>VLOOKUP(B1856,辅助信息!E:M,9,FALSE)</f>
        <v>ZTWM-CDGS-XS-2024-0092-华西-萌海科创农业生态谷</v>
      </c>
      <c r="R1856" s="29" t="str">
        <f>_xlfn._xlws.FILTER(辅助信息!D:D,辅助信息!E:E=B1856)</f>
        <v>华西萌海-科创农业生态谷</v>
      </c>
    </row>
    <row r="1857" hidden="1" spans="2:18">
      <c r="B1857" s="40" t="s">
        <v>92</v>
      </c>
      <c r="C1857" s="72">
        <v>45825</v>
      </c>
      <c r="D1857" s="122" t="str">
        <f>VLOOKUP(B1857,辅助信息!E:K,7,FALSE)</f>
        <v>JWDDCD2025051800046</v>
      </c>
      <c r="E1857" s="122" t="str">
        <f>VLOOKUP(F1857,辅助信息!A:B,2,FALSE)</f>
        <v>盘螺</v>
      </c>
      <c r="F1857" s="40" t="s">
        <v>41</v>
      </c>
      <c r="G1857" s="36">
        <v>10</v>
      </c>
      <c r="H1857" s="123" t="str">
        <f>_xlfn.XLOOKUP(C1857&amp;F1857&amp;I1857&amp;J1857,'[1]2025年已发货'!$F:$F&amp;'[1]2025年已发货'!$C:$C&amp;'[1]2025年已发货'!$G:$G&amp;'[1]2025年已发货'!$H:$H,'[1]2025年已发货'!$E:$E,"未发货")</f>
        <v>未发货</v>
      </c>
      <c r="I1857" s="122" t="str">
        <f>VLOOKUP(B1857,辅助信息!E:I,3,FALSE)</f>
        <v>（华西萌海科创农业生态谷）成都市简阳市白金山水库</v>
      </c>
      <c r="J1857" s="122" t="str">
        <f>VLOOKUP(B1857,辅助信息!E:I,4,FALSE)</f>
        <v>石清国</v>
      </c>
      <c r="K1857" s="122">
        <f>VLOOKUP(J1857,辅助信息!H:I,2,FALSE)</f>
        <v>13458642015</v>
      </c>
      <c r="L1857" s="124" t="str">
        <f>VLOOKUP(B1857,辅助信息!E:J,6,FALSE)</f>
        <v>优先威钢,我方卸车,新老国标钢厂不加价可直发</v>
      </c>
      <c r="M1857" s="93">
        <v>45828</v>
      </c>
      <c r="O1857" s="64">
        <f ca="1" t="shared" si="113"/>
        <v>0</v>
      </c>
      <c r="P1857" s="64">
        <f ca="1" t="shared" si="114"/>
        <v>143</v>
      </c>
      <c r="Q1857" s="29" t="str">
        <f>VLOOKUP(B1857,辅助信息!E:M,9,FALSE)</f>
        <v>ZTWM-CDGS-XS-2024-0092-华西-萌海科创农业生态谷</v>
      </c>
      <c r="R1857" s="29" t="str">
        <f>_xlfn._xlws.FILTER(辅助信息!D:D,辅助信息!E:E=B1857)</f>
        <v>华西萌海-科创农业生态谷</v>
      </c>
    </row>
    <row r="1858" hidden="1" spans="2:18">
      <c r="B1858" s="40" t="s">
        <v>92</v>
      </c>
      <c r="C1858" s="72">
        <v>45825</v>
      </c>
      <c r="D1858" s="122" t="str">
        <f>VLOOKUP(B1858,辅助信息!E:K,7,FALSE)</f>
        <v>JWDDCD2025051800046</v>
      </c>
      <c r="E1858" s="122" t="str">
        <f>VLOOKUP(F1858,辅助信息!A:B,2,FALSE)</f>
        <v>盘螺</v>
      </c>
      <c r="F1858" s="40" t="s">
        <v>26</v>
      </c>
      <c r="G1858" s="36">
        <v>6</v>
      </c>
      <c r="H1858" s="123" t="str">
        <f>_xlfn.XLOOKUP(C1858&amp;F1858&amp;I1858&amp;J1858,'[1]2025年已发货'!$F:$F&amp;'[1]2025年已发货'!$C:$C&amp;'[1]2025年已发货'!$G:$G&amp;'[1]2025年已发货'!$H:$H,'[1]2025年已发货'!$E:$E,"未发货")</f>
        <v>未发货</v>
      </c>
      <c r="I1858" s="122" t="str">
        <f>VLOOKUP(B1858,辅助信息!E:I,3,FALSE)</f>
        <v>（华西萌海科创农业生态谷）成都市简阳市白金山水库</v>
      </c>
      <c r="J1858" s="122" t="str">
        <f>VLOOKUP(B1858,辅助信息!E:I,4,FALSE)</f>
        <v>石清国</v>
      </c>
      <c r="K1858" s="122">
        <f>VLOOKUP(J1858,辅助信息!H:I,2,FALSE)</f>
        <v>13458642015</v>
      </c>
      <c r="L1858" s="124" t="str">
        <f>VLOOKUP(B1858,辅助信息!E:J,6,FALSE)</f>
        <v>优先威钢,我方卸车,新老国标钢厂不加价可直发</v>
      </c>
      <c r="M1858" s="93">
        <v>45828</v>
      </c>
      <c r="O1858" s="64">
        <f ca="1" t="shared" si="113"/>
        <v>0</v>
      </c>
      <c r="P1858" s="64">
        <f ca="1" t="shared" si="114"/>
        <v>143</v>
      </c>
      <c r="Q1858" s="29" t="str">
        <f>VLOOKUP(B1858,辅助信息!E:M,9,FALSE)</f>
        <v>ZTWM-CDGS-XS-2024-0092-华西-萌海科创农业生态谷</v>
      </c>
      <c r="R1858" s="29" t="str">
        <f>_xlfn._xlws.FILTER(辅助信息!D:D,辅助信息!E:E=B1858)</f>
        <v>华西萌海-科创农业生态谷</v>
      </c>
    </row>
    <row r="1859" hidden="1" spans="2:18">
      <c r="B1859" s="40" t="s">
        <v>92</v>
      </c>
      <c r="C1859" s="72">
        <v>45825</v>
      </c>
      <c r="D1859" s="122" t="str">
        <f>VLOOKUP(B1859,辅助信息!E:K,7,FALSE)</f>
        <v>JWDDCD2025051800046</v>
      </c>
      <c r="E1859" s="122" t="str">
        <f>VLOOKUP(F1859,辅助信息!A:B,2,FALSE)</f>
        <v>螺纹钢</v>
      </c>
      <c r="F1859" s="40" t="s">
        <v>27</v>
      </c>
      <c r="G1859" s="36">
        <v>10</v>
      </c>
      <c r="H1859" s="123" t="str">
        <f>_xlfn.XLOOKUP(C1859&amp;F1859&amp;I1859&amp;J1859,'[1]2025年已发货'!$F:$F&amp;'[1]2025年已发货'!$C:$C&amp;'[1]2025年已发货'!$G:$G&amp;'[1]2025年已发货'!$H:$H,'[1]2025年已发货'!$E:$E,"未发货")</f>
        <v>未发货</v>
      </c>
      <c r="I1859" s="122" t="str">
        <f>VLOOKUP(B1859,辅助信息!E:I,3,FALSE)</f>
        <v>（华西萌海科创农业生态谷）成都市简阳市白金山水库</v>
      </c>
      <c r="J1859" s="122" t="str">
        <f>VLOOKUP(B1859,辅助信息!E:I,4,FALSE)</f>
        <v>石清国</v>
      </c>
      <c r="K1859" s="122">
        <f>VLOOKUP(J1859,辅助信息!H:I,2,FALSE)</f>
        <v>13458642015</v>
      </c>
      <c r="L1859" s="124" t="str">
        <f>VLOOKUP(B1859,辅助信息!E:J,6,FALSE)</f>
        <v>优先威钢,我方卸车,新老国标钢厂不加价可直发</v>
      </c>
      <c r="M1859" s="93">
        <v>45828</v>
      </c>
      <c r="O1859" s="64">
        <f ca="1" t="shared" si="113"/>
        <v>0</v>
      </c>
      <c r="P1859" s="64">
        <f ca="1" t="shared" si="114"/>
        <v>143</v>
      </c>
      <c r="Q1859" s="29" t="str">
        <f>VLOOKUP(B1859,辅助信息!E:M,9,FALSE)</f>
        <v>ZTWM-CDGS-XS-2024-0092-华西-萌海科创农业生态谷</v>
      </c>
      <c r="R1859" s="29" t="str">
        <f>_xlfn._xlws.FILTER(辅助信息!D:D,辅助信息!E:E=B1859)</f>
        <v>华西萌海-科创农业生态谷</v>
      </c>
    </row>
    <row r="1860" hidden="1" spans="2:18">
      <c r="B1860" s="40" t="s">
        <v>92</v>
      </c>
      <c r="C1860" s="72">
        <v>45825</v>
      </c>
      <c r="D1860" s="122" t="str">
        <f>VLOOKUP(B1860,辅助信息!E:K,7,FALSE)</f>
        <v>JWDDCD2025051800046</v>
      </c>
      <c r="E1860" s="122" t="str">
        <f>VLOOKUP(F1860,辅助信息!A:B,2,FALSE)</f>
        <v>螺纹钢</v>
      </c>
      <c r="F1860" s="40" t="s">
        <v>19</v>
      </c>
      <c r="G1860" s="36">
        <v>3</v>
      </c>
      <c r="H1860" s="123" t="str">
        <f>_xlfn.XLOOKUP(C1860&amp;F1860&amp;I1860&amp;J1860,'[1]2025年已发货'!$F:$F&amp;'[1]2025年已发货'!$C:$C&amp;'[1]2025年已发货'!$G:$G&amp;'[1]2025年已发货'!$H:$H,'[1]2025年已发货'!$E:$E,"未发货")</f>
        <v>未发货</v>
      </c>
      <c r="I1860" s="122" t="str">
        <f>VLOOKUP(B1860,辅助信息!E:I,3,FALSE)</f>
        <v>（华西萌海科创农业生态谷）成都市简阳市白金山水库</v>
      </c>
      <c r="J1860" s="122" t="str">
        <f>VLOOKUP(B1860,辅助信息!E:I,4,FALSE)</f>
        <v>石清国</v>
      </c>
      <c r="K1860" s="122">
        <f>VLOOKUP(J1860,辅助信息!H:I,2,FALSE)</f>
        <v>13458642015</v>
      </c>
      <c r="L1860" s="124" t="str">
        <f>VLOOKUP(B1860,辅助信息!E:J,6,FALSE)</f>
        <v>优先威钢,我方卸车,新老国标钢厂不加价可直发</v>
      </c>
      <c r="M1860" s="93">
        <v>45828</v>
      </c>
      <c r="O1860" s="64">
        <f ca="1" t="shared" si="113"/>
        <v>0</v>
      </c>
      <c r="P1860" s="64">
        <f ca="1" t="shared" si="114"/>
        <v>143</v>
      </c>
      <c r="Q1860" s="29" t="str">
        <f>VLOOKUP(B1860,辅助信息!E:M,9,FALSE)</f>
        <v>ZTWM-CDGS-XS-2024-0092-华西-萌海科创农业生态谷</v>
      </c>
      <c r="R1860" s="29" t="str">
        <f>_xlfn._xlws.FILTER(辅助信息!D:D,辅助信息!E:E=B1860)</f>
        <v>华西萌海-科创农业生态谷</v>
      </c>
    </row>
    <row r="1861" hidden="1" spans="2:18">
      <c r="B1861" s="40" t="s">
        <v>92</v>
      </c>
      <c r="C1861" s="72">
        <v>45825</v>
      </c>
      <c r="D1861" s="122" t="str">
        <f>VLOOKUP(B1861,辅助信息!E:K,7,FALSE)</f>
        <v>JWDDCD2025051800046</v>
      </c>
      <c r="E1861" s="122" t="str">
        <f>VLOOKUP(F1861,辅助信息!A:B,2,FALSE)</f>
        <v>螺纹钢</v>
      </c>
      <c r="F1861" s="40" t="s">
        <v>32</v>
      </c>
      <c r="G1861" s="36">
        <v>3</v>
      </c>
      <c r="H1861" s="123" t="str">
        <f>_xlfn.XLOOKUP(C1861&amp;F1861&amp;I1861&amp;J1861,'[1]2025年已发货'!$F:$F&amp;'[1]2025年已发货'!$C:$C&amp;'[1]2025年已发货'!$G:$G&amp;'[1]2025年已发货'!$H:$H,'[1]2025年已发货'!$E:$E,"未发货")</f>
        <v>未发货</v>
      </c>
      <c r="I1861" s="122" t="str">
        <f>VLOOKUP(B1861,辅助信息!E:I,3,FALSE)</f>
        <v>（华西萌海科创农业生态谷）成都市简阳市白金山水库</v>
      </c>
      <c r="J1861" s="122" t="str">
        <f>VLOOKUP(B1861,辅助信息!E:I,4,FALSE)</f>
        <v>石清国</v>
      </c>
      <c r="K1861" s="122">
        <f>VLOOKUP(J1861,辅助信息!H:I,2,FALSE)</f>
        <v>13458642015</v>
      </c>
      <c r="L1861" s="124" t="str">
        <f>VLOOKUP(B1861,辅助信息!E:J,6,FALSE)</f>
        <v>优先威钢,我方卸车,新老国标钢厂不加价可直发</v>
      </c>
      <c r="M1861" s="93">
        <v>45828</v>
      </c>
      <c r="O1861" s="64">
        <f ca="1" t="shared" si="113"/>
        <v>0</v>
      </c>
      <c r="P1861" s="64">
        <f ca="1" t="shared" si="114"/>
        <v>143</v>
      </c>
      <c r="Q1861" s="29" t="str">
        <f>VLOOKUP(B1861,辅助信息!E:M,9,FALSE)</f>
        <v>ZTWM-CDGS-XS-2024-0092-华西-萌海科创农业生态谷</v>
      </c>
      <c r="R1861" s="29" t="str">
        <f>_xlfn._xlws.FILTER(辅助信息!D:D,辅助信息!E:E=B1861)</f>
        <v>华西萌海-科创农业生态谷</v>
      </c>
    </row>
    <row r="1862" hidden="1" spans="2:18">
      <c r="B1862" s="40" t="s">
        <v>92</v>
      </c>
      <c r="C1862" s="72">
        <v>45825</v>
      </c>
      <c r="D1862" s="122" t="str">
        <f>VLOOKUP(B1862,辅助信息!E:K,7,FALSE)</f>
        <v>JWDDCD2025051800046</v>
      </c>
      <c r="E1862" s="122" t="str">
        <f>VLOOKUP(F1862,辅助信息!A:B,2,FALSE)</f>
        <v>螺纹钢</v>
      </c>
      <c r="F1862" s="40" t="s">
        <v>33</v>
      </c>
      <c r="G1862" s="36">
        <v>3</v>
      </c>
      <c r="H1862" s="123" t="str">
        <f>_xlfn.XLOOKUP(C1862&amp;F1862&amp;I1862&amp;J1862,'[1]2025年已发货'!$F:$F&amp;'[1]2025年已发货'!$C:$C&amp;'[1]2025年已发货'!$G:$G&amp;'[1]2025年已发货'!$H:$H,'[1]2025年已发货'!$E:$E,"未发货")</f>
        <v>未发货</v>
      </c>
      <c r="I1862" s="122" t="str">
        <f>VLOOKUP(B1862,辅助信息!E:I,3,FALSE)</f>
        <v>（华西萌海科创农业生态谷）成都市简阳市白金山水库</v>
      </c>
      <c r="J1862" s="122" t="str">
        <f>VLOOKUP(B1862,辅助信息!E:I,4,FALSE)</f>
        <v>石清国</v>
      </c>
      <c r="K1862" s="122">
        <f>VLOOKUP(J1862,辅助信息!H:I,2,FALSE)</f>
        <v>13458642015</v>
      </c>
      <c r="L1862" s="124" t="str">
        <f>VLOOKUP(B1862,辅助信息!E:J,6,FALSE)</f>
        <v>优先威钢,我方卸车,新老国标钢厂不加价可直发</v>
      </c>
      <c r="M1862" s="93">
        <v>45828</v>
      </c>
      <c r="O1862" s="64">
        <f ca="1" t="shared" si="113"/>
        <v>0</v>
      </c>
      <c r="P1862" s="64">
        <f ca="1" t="shared" si="114"/>
        <v>143</v>
      </c>
      <c r="Q1862" s="29" t="str">
        <f>VLOOKUP(B1862,辅助信息!E:M,9,FALSE)</f>
        <v>ZTWM-CDGS-XS-2024-0092-华西-萌海科创农业生态谷</v>
      </c>
      <c r="R1862" s="29" t="str">
        <f>_xlfn._xlws.FILTER(辅助信息!D:D,辅助信息!E:E=B1862)</f>
        <v>华西萌海-科创农业生态谷</v>
      </c>
    </row>
    <row r="1863" hidden="1" spans="2:18">
      <c r="B1863" s="40" t="s">
        <v>92</v>
      </c>
      <c r="C1863" s="72">
        <v>45825</v>
      </c>
      <c r="D1863" s="122" t="str">
        <f>VLOOKUP(B1863,辅助信息!E:K,7,FALSE)</f>
        <v>JWDDCD2025051800046</v>
      </c>
      <c r="E1863" s="122" t="str">
        <f>VLOOKUP(F1863,辅助信息!A:B,2,FALSE)</f>
        <v>螺纹钢</v>
      </c>
      <c r="F1863" s="40" t="s">
        <v>28</v>
      </c>
      <c r="G1863" s="36">
        <v>3</v>
      </c>
      <c r="H1863" s="123" t="str">
        <f>_xlfn.XLOOKUP(C1863&amp;F1863&amp;I1863&amp;J1863,'[1]2025年已发货'!$F:$F&amp;'[1]2025年已发货'!$C:$C&amp;'[1]2025年已发货'!$G:$G&amp;'[1]2025年已发货'!$H:$H,'[1]2025年已发货'!$E:$E,"未发货")</f>
        <v>未发货</v>
      </c>
      <c r="I1863" s="122" t="str">
        <f>VLOOKUP(B1863,辅助信息!E:I,3,FALSE)</f>
        <v>（华西萌海科创农业生态谷）成都市简阳市白金山水库</v>
      </c>
      <c r="J1863" s="122" t="str">
        <f>VLOOKUP(B1863,辅助信息!E:I,4,FALSE)</f>
        <v>石清国</v>
      </c>
      <c r="K1863" s="122">
        <f>VLOOKUP(J1863,辅助信息!H:I,2,FALSE)</f>
        <v>13458642015</v>
      </c>
      <c r="L1863" s="124" t="str">
        <f>VLOOKUP(B1863,辅助信息!E:J,6,FALSE)</f>
        <v>优先威钢,我方卸车,新老国标钢厂不加价可直发</v>
      </c>
      <c r="M1863" s="93">
        <v>45828</v>
      </c>
      <c r="O1863" s="64">
        <f ca="1" t="shared" si="113"/>
        <v>0</v>
      </c>
      <c r="P1863" s="64">
        <f ca="1" t="shared" si="114"/>
        <v>143</v>
      </c>
      <c r="Q1863" s="29" t="str">
        <f>VLOOKUP(B1863,辅助信息!E:M,9,FALSE)</f>
        <v>ZTWM-CDGS-XS-2024-0092-华西-萌海科创农业生态谷</v>
      </c>
      <c r="R1863" s="29" t="str">
        <f>_xlfn._xlws.FILTER(辅助信息!D:D,辅助信息!E:E=B1863)</f>
        <v>华西萌海-科创农业生态谷</v>
      </c>
    </row>
    <row r="1864" hidden="1" spans="2:18">
      <c r="B1864" s="40" t="s">
        <v>92</v>
      </c>
      <c r="C1864" s="72">
        <v>45825</v>
      </c>
      <c r="D1864" s="122" t="str">
        <f>VLOOKUP(B1864,辅助信息!E:K,7,FALSE)</f>
        <v>JWDDCD2025051800046</v>
      </c>
      <c r="E1864" s="122" t="str">
        <f>VLOOKUP(F1864,辅助信息!A:B,2,FALSE)</f>
        <v>螺纹钢</v>
      </c>
      <c r="F1864" s="40" t="s">
        <v>65</v>
      </c>
      <c r="G1864" s="36">
        <v>3</v>
      </c>
      <c r="H1864" s="123" t="str">
        <f>_xlfn.XLOOKUP(C1864&amp;F1864&amp;I1864&amp;J1864,'[1]2025年已发货'!$F:$F&amp;'[1]2025年已发货'!$C:$C&amp;'[1]2025年已发货'!$G:$G&amp;'[1]2025年已发货'!$H:$H,'[1]2025年已发货'!$E:$E,"未发货")</f>
        <v>未发货</v>
      </c>
      <c r="I1864" s="122" t="str">
        <f>VLOOKUP(B1864,辅助信息!E:I,3,FALSE)</f>
        <v>（华西萌海科创农业生态谷）成都市简阳市白金山水库</v>
      </c>
      <c r="J1864" s="122" t="str">
        <f>VLOOKUP(B1864,辅助信息!E:I,4,FALSE)</f>
        <v>石清国</v>
      </c>
      <c r="K1864" s="122">
        <f>VLOOKUP(J1864,辅助信息!H:I,2,FALSE)</f>
        <v>13458642015</v>
      </c>
      <c r="L1864" s="124" t="str">
        <f>VLOOKUP(B1864,辅助信息!E:J,6,FALSE)</f>
        <v>优先威钢,我方卸车,新老国标钢厂不加价可直发</v>
      </c>
      <c r="M1864" s="93">
        <v>45828</v>
      </c>
      <c r="O1864" s="64">
        <f ca="1" t="shared" si="113"/>
        <v>0</v>
      </c>
      <c r="P1864" s="64">
        <f ca="1" t="shared" si="114"/>
        <v>143</v>
      </c>
      <c r="Q1864" s="29" t="str">
        <f>VLOOKUP(B1864,辅助信息!E:M,9,FALSE)</f>
        <v>ZTWM-CDGS-XS-2024-0092-华西-萌海科创农业生态谷</v>
      </c>
      <c r="R1864" s="29" t="str">
        <f>_xlfn._xlws.FILTER(辅助信息!D:D,辅助信息!E:E=B1864)</f>
        <v>华西萌海-科创农业生态谷</v>
      </c>
    </row>
    <row r="1865" hidden="1" spans="2:18">
      <c r="B1865" s="40" t="s">
        <v>92</v>
      </c>
      <c r="C1865" s="72">
        <v>45825</v>
      </c>
      <c r="D1865" s="122" t="str">
        <f>VLOOKUP(B1865,辅助信息!E:K,7,FALSE)</f>
        <v>JWDDCD2025051800046</v>
      </c>
      <c r="E1865" s="122" t="str">
        <f>VLOOKUP(F1865,辅助信息!A:B,2,FALSE)</f>
        <v>螺纹钢</v>
      </c>
      <c r="F1865" s="40" t="s">
        <v>58</v>
      </c>
      <c r="G1865" s="36">
        <v>5</v>
      </c>
      <c r="H1865" s="123" t="str">
        <f>_xlfn.XLOOKUP(C1865&amp;F1865&amp;I1865&amp;J1865,'[1]2025年已发货'!$F:$F&amp;'[1]2025年已发货'!$C:$C&amp;'[1]2025年已发货'!$G:$G&amp;'[1]2025年已发货'!$H:$H,'[1]2025年已发货'!$E:$E,"未发货")</f>
        <v>未发货</v>
      </c>
      <c r="I1865" s="122" t="str">
        <f>VLOOKUP(B1865,辅助信息!E:I,3,FALSE)</f>
        <v>（华西萌海科创农业生态谷）成都市简阳市白金山水库</v>
      </c>
      <c r="J1865" s="122" t="str">
        <f>VLOOKUP(B1865,辅助信息!E:I,4,FALSE)</f>
        <v>石清国</v>
      </c>
      <c r="K1865" s="122">
        <f>VLOOKUP(J1865,辅助信息!H:I,2,FALSE)</f>
        <v>13458642015</v>
      </c>
      <c r="L1865" s="124" t="str">
        <f>VLOOKUP(B1865,辅助信息!E:J,6,FALSE)</f>
        <v>优先威钢,我方卸车,新老国标钢厂不加价可直发</v>
      </c>
      <c r="M1865" s="93">
        <v>45828</v>
      </c>
      <c r="O1865" s="64">
        <f ca="1" t="shared" si="113"/>
        <v>0</v>
      </c>
      <c r="P1865" s="64">
        <f ca="1" t="shared" si="114"/>
        <v>143</v>
      </c>
      <c r="Q1865" s="29" t="str">
        <f>VLOOKUP(B1865,辅助信息!E:M,9,FALSE)</f>
        <v>ZTWM-CDGS-XS-2024-0092-华西-萌海科创农业生态谷</v>
      </c>
      <c r="R1865" s="29" t="str">
        <f>_xlfn._xlws.FILTER(辅助信息!D:D,辅助信息!E:E=B1865)</f>
        <v>华西萌海-科创农业生态谷</v>
      </c>
    </row>
    <row r="1866" hidden="1" spans="2:18">
      <c r="B1866" s="40" t="s">
        <v>92</v>
      </c>
      <c r="C1866" s="72">
        <v>45825</v>
      </c>
      <c r="D1866" s="122" t="str">
        <f>VLOOKUP(B1866,辅助信息!E:K,7,FALSE)</f>
        <v>JWDDCD2025051800046</v>
      </c>
      <c r="E1866" s="122" t="str">
        <f>VLOOKUP(F1866,辅助信息!A:B,2,FALSE)</f>
        <v>螺纹钢</v>
      </c>
      <c r="F1866" s="40" t="s">
        <v>46</v>
      </c>
      <c r="G1866" s="36">
        <v>5</v>
      </c>
      <c r="H1866" s="123" t="str">
        <f>_xlfn.XLOOKUP(C1866&amp;F1866&amp;I1866&amp;J1866,'[1]2025年已发货'!$F:$F&amp;'[1]2025年已发货'!$C:$C&amp;'[1]2025年已发货'!$G:$G&amp;'[1]2025年已发货'!$H:$H,'[1]2025年已发货'!$E:$E,"未发货")</f>
        <v>未发货</v>
      </c>
      <c r="I1866" s="122" t="str">
        <f>VLOOKUP(B1866,辅助信息!E:I,3,FALSE)</f>
        <v>（华西萌海科创农业生态谷）成都市简阳市白金山水库</v>
      </c>
      <c r="J1866" s="122" t="str">
        <f>VLOOKUP(B1866,辅助信息!E:I,4,FALSE)</f>
        <v>石清国</v>
      </c>
      <c r="K1866" s="122">
        <f>VLOOKUP(J1866,辅助信息!H:I,2,FALSE)</f>
        <v>13458642015</v>
      </c>
      <c r="L1866" s="124" t="str">
        <f>VLOOKUP(B1866,辅助信息!E:J,6,FALSE)</f>
        <v>优先威钢,我方卸车,新老国标钢厂不加价可直发</v>
      </c>
      <c r="M1866" s="93">
        <v>45828</v>
      </c>
      <c r="O1866" s="64">
        <f ca="1" t="shared" si="113"/>
        <v>0</v>
      </c>
      <c r="P1866" s="64">
        <f ca="1" t="shared" si="114"/>
        <v>143</v>
      </c>
      <c r="Q1866" s="29" t="str">
        <f>VLOOKUP(B1866,辅助信息!E:M,9,FALSE)</f>
        <v>ZTWM-CDGS-XS-2024-0092-华西-萌海科创农业生态谷</v>
      </c>
      <c r="R1866" s="29" t="str">
        <f>_xlfn._xlws.FILTER(辅助信息!D:D,辅助信息!E:E=B1866)</f>
        <v>华西萌海-科创农业生态谷</v>
      </c>
    </row>
    <row r="1867" hidden="1" spans="2:18">
      <c r="B1867" s="40" t="s">
        <v>92</v>
      </c>
      <c r="C1867" s="72">
        <v>45825</v>
      </c>
      <c r="D1867" s="122" t="str">
        <f>VLOOKUP(B1867,辅助信息!E:K,7,FALSE)</f>
        <v>JWDDCD2025051800046</v>
      </c>
      <c r="E1867" s="122" t="str">
        <f>VLOOKUP(F1867,辅助信息!A:B,2,FALSE)</f>
        <v>螺纹钢</v>
      </c>
      <c r="F1867" s="40" t="s">
        <v>22</v>
      </c>
      <c r="G1867" s="36">
        <v>20</v>
      </c>
      <c r="H1867" s="123" t="str">
        <f>_xlfn.XLOOKUP(C1867&amp;F1867&amp;I1867&amp;J1867,'[1]2025年已发货'!$F:$F&amp;'[1]2025年已发货'!$C:$C&amp;'[1]2025年已发货'!$G:$G&amp;'[1]2025年已发货'!$H:$H,'[1]2025年已发货'!$E:$E,"未发货")</f>
        <v>未发货</v>
      </c>
      <c r="I1867" s="122" t="str">
        <f>VLOOKUP(B1867,辅助信息!E:I,3,FALSE)</f>
        <v>（华西萌海科创农业生态谷）成都市简阳市白金山水库</v>
      </c>
      <c r="J1867" s="122" t="str">
        <f>VLOOKUP(B1867,辅助信息!E:I,4,FALSE)</f>
        <v>石清国</v>
      </c>
      <c r="K1867" s="122">
        <f>VLOOKUP(J1867,辅助信息!H:I,2,FALSE)</f>
        <v>13458642015</v>
      </c>
      <c r="L1867" s="124" t="str">
        <f>VLOOKUP(B1867,辅助信息!E:J,6,FALSE)</f>
        <v>优先威钢,我方卸车,新老国标钢厂不加价可直发</v>
      </c>
      <c r="M1867" s="93">
        <v>45828</v>
      </c>
      <c r="O1867" s="64">
        <f ca="1" t="shared" si="113"/>
        <v>0</v>
      </c>
      <c r="P1867" s="64">
        <f ca="1" t="shared" si="114"/>
        <v>143</v>
      </c>
      <c r="Q1867" s="29" t="str">
        <f>VLOOKUP(B1867,辅助信息!E:M,9,FALSE)</f>
        <v>ZTWM-CDGS-XS-2024-0092-华西-萌海科创农业生态谷</v>
      </c>
      <c r="R1867" s="29" t="str">
        <f>_xlfn._xlws.FILTER(辅助信息!D:D,辅助信息!E:E=B1867)</f>
        <v>华西萌海-科创农业生态谷</v>
      </c>
    </row>
    <row r="1868" hidden="1" spans="2:18">
      <c r="B1868" s="40" t="s">
        <v>162</v>
      </c>
      <c r="C1868" s="72">
        <v>45825</v>
      </c>
      <c r="D1868" s="122" t="str">
        <f>VLOOKUP(B1868,辅助信息!E:K,7,FALSE)</f>
        <v>JWDD2025071500089</v>
      </c>
      <c r="E1868" s="122" t="str">
        <f>VLOOKUP(F1868,辅助信息!A:B,2,FALSE)</f>
        <v>高线</v>
      </c>
      <c r="F1868" s="40" t="s">
        <v>53</v>
      </c>
      <c r="G1868" s="36">
        <v>32</v>
      </c>
      <c r="H1868" s="123" t="str">
        <f>_xlfn.XLOOKUP(C1868&amp;F1868&amp;I1868&amp;J1868,'[1]2025年已发货'!$F:$F&amp;'[1]2025年已发货'!$C:$C&amp;'[1]2025年已发货'!$G:$G&amp;'[1]2025年已发货'!$H:$H,'[1]2025年已发货'!$E:$E,"未发货")</f>
        <v>未发货</v>
      </c>
      <c r="I1868" s="122" t="str">
        <f>VLOOKUP(B1868,辅助信息!E:I,3,FALSE)</f>
        <v>(宜宾兴港三江新区长江工业园保障性租赁住房建设项目-2标)四川省宜宾市翠屏区永善路南段宜宾市三江新区长江工业园区</v>
      </c>
      <c r="J1868" s="122" t="str">
        <f>VLOOKUP(B1868,辅助信息!E:I,4,FALSE)</f>
        <v>赵元虎</v>
      </c>
      <c r="K1868" s="122">
        <f>VLOOKUP(J1868,辅助信息!H:I,2,FALSE)</f>
        <v>13684167136</v>
      </c>
      <c r="L1868" s="124" t="str">
        <f>VLOOKUP(B1868,辅助信息!E:J,6,FALSE)</f>
        <v>现场要求调度统一联系指定收货人，不单独发司机位置。锈货不收，装货前联系收货人核实到场规格,没提前告知进场规格现场不给予接收</v>
      </c>
      <c r="M1868" s="93">
        <v>45828</v>
      </c>
      <c r="O1868" s="64">
        <f ca="1" t="shared" si="113"/>
        <v>0</v>
      </c>
      <c r="P1868" s="64">
        <f ca="1" t="shared" si="114"/>
        <v>143</v>
      </c>
      <c r="Q1868" s="29" t="str">
        <f>VLOOKUP(B1868,辅助信息!E:M,9,FALSE)</f>
        <v>ZTWM-CDYXGS-XS-2025-0014-宜宾兴港建材-三江新区长江工业园片区保障性租赁住房建设项目</v>
      </c>
      <c r="R1868" s="29" t="str">
        <f>_xlfn._xlws.FILTER(辅助信息!D:D,辅助信息!E:E=B1868)</f>
        <v>宜宾兴港三江新区长江工业园建设项目</v>
      </c>
    </row>
    <row r="1869" hidden="1" spans="2:18">
      <c r="B1869" s="40" t="s">
        <v>162</v>
      </c>
      <c r="C1869" s="72">
        <v>45825</v>
      </c>
      <c r="D1869" s="122" t="str">
        <f>VLOOKUP(B1869,辅助信息!E:K,7,FALSE)</f>
        <v>JWDD2025071500089</v>
      </c>
      <c r="E1869" s="122" t="str">
        <f>VLOOKUP(F1869,辅助信息!A:B,2,FALSE)</f>
        <v>螺纹钢</v>
      </c>
      <c r="F1869" s="40" t="s">
        <v>32</v>
      </c>
      <c r="G1869" s="36">
        <v>2.5</v>
      </c>
      <c r="H1869" s="123" t="str">
        <f>_xlfn.XLOOKUP(C1869&amp;F1869&amp;I1869&amp;J1869,'[1]2025年已发货'!$F:$F&amp;'[1]2025年已发货'!$C:$C&amp;'[1]2025年已发货'!$G:$G&amp;'[1]2025年已发货'!$H:$H,'[1]2025年已发货'!$E:$E,"未发货")</f>
        <v>未发货</v>
      </c>
      <c r="I1869" s="122" t="str">
        <f>VLOOKUP(B1869,辅助信息!E:I,3,FALSE)</f>
        <v>(宜宾兴港三江新区长江工业园保障性租赁住房建设项目-2标)四川省宜宾市翠屏区永善路南段宜宾市三江新区长江工业园区</v>
      </c>
      <c r="J1869" s="122" t="str">
        <f>VLOOKUP(B1869,辅助信息!E:I,4,FALSE)</f>
        <v>赵元虎</v>
      </c>
      <c r="K1869" s="122">
        <f>VLOOKUP(J1869,辅助信息!H:I,2,FALSE)</f>
        <v>13684167136</v>
      </c>
      <c r="L1869" s="124" t="str">
        <f>VLOOKUP(B1869,辅助信息!E:J,6,FALSE)</f>
        <v>现场要求调度统一联系指定收货人，不单独发司机位置。锈货不收，装货前联系收货人核实到场规格,没提前告知进场规格现场不给予接收</v>
      </c>
      <c r="M1869" s="93">
        <v>45828</v>
      </c>
      <c r="O1869" s="64">
        <f ca="1" t="shared" si="113"/>
        <v>0</v>
      </c>
      <c r="P1869" s="64">
        <f ca="1" t="shared" si="114"/>
        <v>143</v>
      </c>
      <c r="Q1869" s="29" t="str">
        <f>VLOOKUP(B1869,辅助信息!E:M,9,FALSE)</f>
        <v>ZTWM-CDYXGS-XS-2025-0014-宜宾兴港建材-三江新区长江工业园片区保障性租赁住房建设项目</v>
      </c>
      <c r="R1869" s="29" t="str">
        <f>_xlfn._xlws.FILTER(辅助信息!D:D,辅助信息!E:E=B1869)</f>
        <v>宜宾兴港三江新区长江工业园建设项目</v>
      </c>
    </row>
    <row r="1870" hidden="1" spans="2:18">
      <c r="B1870" s="40" t="s">
        <v>162</v>
      </c>
      <c r="C1870" s="72">
        <v>45825</v>
      </c>
      <c r="D1870" s="122" t="str">
        <f>VLOOKUP(B1870,辅助信息!E:K,7,FALSE)</f>
        <v>JWDD2025071500089</v>
      </c>
      <c r="E1870" s="122" t="str">
        <f>VLOOKUP(F1870,辅助信息!A:B,2,FALSE)</f>
        <v>螺纹钢</v>
      </c>
      <c r="F1870" s="40" t="s">
        <v>30</v>
      </c>
      <c r="G1870" s="36">
        <f>16+19.5</f>
        <v>35.5</v>
      </c>
      <c r="H1870" s="123" t="str">
        <f>_xlfn.XLOOKUP(C1870&amp;F1870&amp;I1870&amp;J1870,'[1]2025年已发货'!$F:$F&amp;'[1]2025年已发货'!$C:$C&amp;'[1]2025年已发货'!$G:$G&amp;'[1]2025年已发货'!$H:$H,'[1]2025年已发货'!$E:$E,"未发货")</f>
        <v>未发货</v>
      </c>
      <c r="I1870" s="122" t="str">
        <f>VLOOKUP(B1870,辅助信息!E:I,3,FALSE)</f>
        <v>(宜宾兴港三江新区长江工业园保障性租赁住房建设项目-2标)四川省宜宾市翠屏区永善路南段宜宾市三江新区长江工业园区</v>
      </c>
      <c r="J1870" s="122" t="str">
        <f>VLOOKUP(B1870,辅助信息!E:I,4,FALSE)</f>
        <v>赵元虎</v>
      </c>
      <c r="K1870" s="122">
        <f>VLOOKUP(J1870,辅助信息!H:I,2,FALSE)</f>
        <v>13684167136</v>
      </c>
      <c r="L1870" s="124" t="str">
        <f>VLOOKUP(B1870,辅助信息!E:J,6,FALSE)</f>
        <v>现场要求调度统一联系指定收货人，不单独发司机位置。锈货不收，装货前联系收货人核实到场规格,没提前告知进场规格现场不给予接收</v>
      </c>
      <c r="M1870" s="93">
        <v>45828</v>
      </c>
      <c r="O1870" s="64">
        <f ca="1" t="shared" si="113"/>
        <v>0</v>
      </c>
      <c r="P1870" s="64">
        <f ca="1" t="shared" si="114"/>
        <v>143</v>
      </c>
      <c r="Q1870" s="29" t="str">
        <f>VLOOKUP(B1870,辅助信息!E:M,9,FALSE)</f>
        <v>ZTWM-CDYXGS-XS-2025-0014-宜宾兴港建材-三江新区长江工业园片区保障性租赁住房建设项目</v>
      </c>
      <c r="R1870" s="29" t="str">
        <f>_xlfn._xlws.FILTER(辅助信息!D:D,辅助信息!E:E=B1870)</f>
        <v>宜宾兴港三江新区长江工业园建设项目</v>
      </c>
    </row>
    <row r="1871" hidden="1" spans="2:18">
      <c r="B1871" s="40" t="s">
        <v>171</v>
      </c>
      <c r="C1871" s="72">
        <v>45826</v>
      </c>
      <c r="D1871" s="122" t="str">
        <f>VLOOKUP(B1871,辅助信息!E:K,7,FALSE)</f>
        <v>JWDDCD2024101600133</v>
      </c>
      <c r="E1871" s="122" t="str">
        <f>VLOOKUP(F1871,辅助信息!A:B,2,FALSE)</f>
        <v>盘螺</v>
      </c>
      <c r="F1871" s="40" t="s">
        <v>49</v>
      </c>
      <c r="G1871" s="36">
        <v>2.5</v>
      </c>
      <c r="H1871" s="123">
        <f>_xlfn.XLOOKUP(C1871&amp;F1871&amp;I1871&amp;J1871,'[1]2025年已发货'!$F:$F&amp;'[1]2025年已发货'!$C:$C&amp;'[1]2025年已发货'!$G:$G&amp;'[1]2025年已发货'!$H:$H,'[1]2025年已发货'!$E:$E,"未发货")</f>
        <v>2.5</v>
      </c>
      <c r="I1871" s="122" t="str">
        <f>VLOOKUP(B1871,辅助信息!E:I,3,FALSE)</f>
        <v>(五冶钢构宜宾南溪区项目土建4标)四川省宜宾市高县高县庆符镇鹅卵新农村高县广久大道(庆符厂房项目)</v>
      </c>
      <c r="J1871" s="122" t="str">
        <f>VLOOKUP(B1871,辅助信息!E:I,4,FALSE)</f>
        <v>张朝亮</v>
      </c>
      <c r="K1871" s="122">
        <f>VLOOKUP(J1871,辅助信息!H:I,2,FALSE)</f>
        <v>15228205853</v>
      </c>
      <c r="L1871" s="124" t="str">
        <f>VLOOKUP(B1871,辅助信息!E:J,6,FALSE)</f>
        <v>提前联系到场规格</v>
      </c>
      <c r="M1871" s="93">
        <v>45827</v>
      </c>
      <c r="O1871" s="64">
        <f ca="1" t="shared" si="113"/>
        <v>0</v>
      </c>
      <c r="P1871" s="64">
        <f ca="1" t="shared" si="114"/>
        <v>144</v>
      </c>
      <c r="Q1871" s="29" t="str">
        <f>VLOOKUP(B1871,辅助信息!E:M,9,FALSE)</f>
        <v>ZTWM-CDGS-XS-2024-0169-中冶西部钢构-宜宾市南溪区幸福路东路,高县月江镇建设项目</v>
      </c>
      <c r="R1871" s="29" t="str">
        <f>_xlfn._xlws.FILTER(辅助信息!D:D,辅助信息!E:E=B1871)</f>
        <v>五冶钢构-宜宾市南溪区高县月江镇建设项目</v>
      </c>
    </row>
    <row r="1872" hidden="1" spans="2:18">
      <c r="B1872" s="40" t="s">
        <v>171</v>
      </c>
      <c r="C1872" s="72">
        <v>45826</v>
      </c>
      <c r="D1872" s="122" t="str">
        <f>VLOOKUP(B1872,辅助信息!E:K,7,FALSE)</f>
        <v>JWDDCD2024101600133</v>
      </c>
      <c r="E1872" s="122" t="str">
        <f>VLOOKUP(F1872,辅助信息!A:B,2,FALSE)</f>
        <v>盘螺</v>
      </c>
      <c r="F1872" s="40" t="s">
        <v>40</v>
      </c>
      <c r="G1872" s="36">
        <v>2.5</v>
      </c>
      <c r="H1872" s="123">
        <f>_xlfn.XLOOKUP(C1872&amp;F1872&amp;I1872&amp;J1872,'[1]2025年已发货'!$F:$F&amp;'[1]2025年已发货'!$C:$C&amp;'[1]2025年已发货'!$G:$G&amp;'[1]2025年已发货'!$H:$H,'[1]2025年已发货'!$E:$E,"未发货")</f>
        <v>2.5</v>
      </c>
      <c r="I1872" s="122" t="str">
        <f>VLOOKUP(B1872,辅助信息!E:I,3,FALSE)</f>
        <v>(五冶钢构宜宾南溪区项目土建4标)四川省宜宾市高县高县庆符镇鹅卵新农村高县广久大道(庆符厂房项目)</v>
      </c>
      <c r="J1872" s="122" t="str">
        <f>VLOOKUP(B1872,辅助信息!E:I,4,FALSE)</f>
        <v>张朝亮</v>
      </c>
      <c r="K1872" s="122">
        <f>VLOOKUP(J1872,辅助信息!H:I,2,FALSE)</f>
        <v>15228205853</v>
      </c>
      <c r="L1872" s="124" t="str">
        <f>VLOOKUP(B1872,辅助信息!E:J,6,FALSE)</f>
        <v>提前联系到场规格</v>
      </c>
      <c r="M1872" s="93">
        <v>45827</v>
      </c>
      <c r="O1872" s="64">
        <f ca="1" t="shared" si="113"/>
        <v>0</v>
      </c>
      <c r="P1872" s="64">
        <f ca="1" t="shared" si="114"/>
        <v>144</v>
      </c>
      <c r="Q1872" s="29" t="str">
        <f>VLOOKUP(B1872,辅助信息!E:M,9,FALSE)</f>
        <v>ZTWM-CDGS-XS-2024-0169-中冶西部钢构-宜宾市南溪区幸福路东路,高县月江镇建设项目</v>
      </c>
      <c r="R1872" s="29" t="str">
        <f>_xlfn._xlws.FILTER(辅助信息!D:D,辅助信息!E:E=B1872)</f>
        <v>五冶钢构-宜宾市南溪区高县月江镇建设项目</v>
      </c>
    </row>
    <row r="1873" hidden="1" spans="2:18">
      <c r="B1873" s="40" t="s">
        <v>171</v>
      </c>
      <c r="C1873" s="72">
        <v>45826</v>
      </c>
      <c r="D1873" s="122" t="str">
        <f>VLOOKUP(B1873,辅助信息!E:K,7,FALSE)</f>
        <v>JWDDCD2024101600133</v>
      </c>
      <c r="E1873" s="122" t="str">
        <f>VLOOKUP(F1873,辅助信息!A:B,2,FALSE)</f>
        <v>盘螺</v>
      </c>
      <c r="F1873" s="40" t="s">
        <v>41</v>
      </c>
      <c r="G1873" s="36">
        <v>2.5</v>
      </c>
      <c r="H1873" s="123">
        <f>_xlfn.XLOOKUP(C1873&amp;F1873&amp;I1873&amp;J1873,'[1]2025年已发货'!$F:$F&amp;'[1]2025年已发货'!$C:$C&amp;'[1]2025年已发货'!$G:$G&amp;'[1]2025年已发货'!$H:$H,'[1]2025年已发货'!$E:$E,"未发货")</f>
        <v>2.5</v>
      </c>
      <c r="I1873" s="122" t="str">
        <f>VLOOKUP(B1873,辅助信息!E:I,3,FALSE)</f>
        <v>(五冶钢构宜宾南溪区项目土建4标)四川省宜宾市高县高县庆符镇鹅卵新农村高县广久大道(庆符厂房项目)</v>
      </c>
      <c r="J1873" s="122" t="str">
        <f>VLOOKUP(B1873,辅助信息!E:I,4,FALSE)</f>
        <v>张朝亮</v>
      </c>
      <c r="K1873" s="122">
        <f>VLOOKUP(J1873,辅助信息!H:I,2,FALSE)</f>
        <v>15228205853</v>
      </c>
      <c r="L1873" s="124" t="str">
        <f>VLOOKUP(B1873,辅助信息!E:J,6,FALSE)</f>
        <v>提前联系到场规格</v>
      </c>
      <c r="M1873" s="93">
        <v>45827</v>
      </c>
      <c r="O1873" s="64">
        <f ca="1" t="shared" si="113"/>
        <v>0</v>
      </c>
      <c r="P1873" s="64">
        <f ca="1" t="shared" si="114"/>
        <v>144</v>
      </c>
      <c r="Q1873" s="29" t="str">
        <f>VLOOKUP(B1873,辅助信息!E:M,9,FALSE)</f>
        <v>ZTWM-CDGS-XS-2024-0169-中冶西部钢构-宜宾市南溪区幸福路东路,高县月江镇建设项目</v>
      </c>
      <c r="R1873" s="29" t="str">
        <f>_xlfn._xlws.FILTER(辅助信息!D:D,辅助信息!E:E=B1873)</f>
        <v>五冶钢构-宜宾市南溪区高县月江镇建设项目</v>
      </c>
    </row>
    <row r="1874" hidden="1" spans="2:18">
      <c r="B1874" s="40" t="s">
        <v>171</v>
      </c>
      <c r="C1874" s="72">
        <v>45826</v>
      </c>
      <c r="D1874" s="122" t="str">
        <f>VLOOKUP(B1874,辅助信息!E:K,7,FALSE)</f>
        <v>JWDDCD2024101600133</v>
      </c>
      <c r="E1874" s="122" t="str">
        <f>VLOOKUP(F1874,辅助信息!A:B,2,FALSE)</f>
        <v>螺纹钢</v>
      </c>
      <c r="F1874" s="40" t="s">
        <v>27</v>
      </c>
      <c r="G1874" s="36">
        <v>3</v>
      </c>
      <c r="H1874" s="123">
        <f>_xlfn.XLOOKUP(C1874&amp;F1874&amp;I1874&amp;J1874,'[1]2025年已发货'!$F:$F&amp;'[1]2025年已发货'!$C:$C&amp;'[1]2025年已发货'!$G:$G&amp;'[1]2025年已发货'!$H:$H,'[1]2025年已发货'!$E:$E,"未发货")</f>
        <v>3</v>
      </c>
      <c r="I1874" s="122" t="str">
        <f>VLOOKUP(B1874,辅助信息!E:I,3,FALSE)</f>
        <v>(五冶钢构宜宾南溪区项目土建4标)四川省宜宾市高县高县庆符镇鹅卵新农村高县广久大道(庆符厂房项目)</v>
      </c>
      <c r="J1874" s="122" t="str">
        <f>VLOOKUP(B1874,辅助信息!E:I,4,FALSE)</f>
        <v>张朝亮</v>
      </c>
      <c r="K1874" s="122">
        <f>VLOOKUP(J1874,辅助信息!H:I,2,FALSE)</f>
        <v>15228205853</v>
      </c>
      <c r="L1874" s="124" t="str">
        <f>VLOOKUP(B1874,辅助信息!E:J,6,FALSE)</f>
        <v>提前联系到场规格</v>
      </c>
      <c r="M1874" s="93">
        <v>45827</v>
      </c>
      <c r="O1874" s="64">
        <f ca="1" t="shared" si="113"/>
        <v>0</v>
      </c>
      <c r="P1874" s="64">
        <f ca="1" t="shared" si="114"/>
        <v>144</v>
      </c>
      <c r="Q1874" s="29" t="str">
        <f>VLOOKUP(B1874,辅助信息!E:M,9,FALSE)</f>
        <v>ZTWM-CDGS-XS-2024-0169-中冶西部钢构-宜宾市南溪区幸福路东路,高县月江镇建设项目</v>
      </c>
      <c r="R1874" s="29" t="str">
        <f>_xlfn._xlws.FILTER(辅助信息!D:D,辅助信息!E:E=B1874)</f>
        <v>五冶钢构-宜宾市南溪区高县月江镇建设项目</v>
      </c>
    </row>
    <row r="1875" hidden="1" spans="2:18">
      <c r="B1875" s="40" t="s">
        <v>171</v>
      </c>
      <c r="C1875" s="72">
        <v>45826</v>
      </c>
      <c r="D1875" s="122" t="str">
        <f>VLOOKUP(B1875,辅助信息!E:K,7,FALSE)</f>
        <v>JWDDCD2024101600133</v>
      </c>
      <c r="E1875" s="122" t="str">
        <f>VLOOKUP(F1875,辅助信息!A:B,2,FALSE)</f>
        <v>螺纹钢</v>
      </c>
      <c r="F1875" s="40" t="s">
        <v>19</v>
      </c>
      <c r="G1875" s="36">
        <v>6</v>
      </c>
      <c r="H1875" s="123">
        <f>_xlfn.XLOOKUP(C1875&amp;F1875&amp;I1875&amp;J1875,'[1]2025年已发货'!$F:$F&amp;'[1]2025年已发货'!$C:$C&amp;'[1]2025年已发货'!$G:$G&amp;'[1]2025年已发货'!$H:$H,'[1]2025年已发货'!$E:$E,"未发货")</f>
        <v>6</v>
      </c>
      <c r="I1875" s="122" t="str">
        <f>VLOOKUP(B1875,辅助信息!E:I,3,FALSE)</f>
        <v>(五冶钢构宜宾南溪区项目土建4标)四川省宜宾市高县高县庆符镇鹅卵新农村高县广久大道(庆符厂房项目)</v>
      </c>
      <c r="J1875" s="122" t="str">
        <f>VLOOKUP(B1875,辅助信息!E:I,4,FALSE)</f>
        <v>张朝亮</v>
      </c>
      <c r="K1875" s="122">
        <f>VLOOKUP(J1875,辅助信息!H:I,2,FALSE)</f>
        <v>15228205853</v>
      </c>
      <c r="L1875" s="124" t="str">
        <f>VLOOKUP(B1875,辅助信息!E:J,6,FALSE)</f>
        <v>提前联系到场规格</v>
      </c>
      <c r="M1875" s="93">
        <v>45827</v>
      </c>
      <c r="O1875" s="64">
        <f ca="1" t="shared" si="113"/>
        <v>0</v>
      </c>
      <c r="P1875" s="64">
        <f ca="1" t="shared" si="114"/>
        <v>144</v>
      </c>
      <c r="Q1875" s="29" t="str">
        <f>VLOOKUP(B1875,辅助信息!E:M,9,FALSE)</f>
        <v>ZTWM-CDGS-XS-2024-0169-中冶西部钢构-宜宾市南溪区幸福路东路,高县月江镇建设项目</v>
      </c>
      <c r="R1875" s="29" t="str">
        <f>_xlfn._xlws.FILTER(辅助信息!D:D,辅助信息!E:E=B1875)</f>
        <v>五冶钢构-宜宾市南溪区高县月江镇建设项目</v>
      </c>
    </row>
    <row r="1876" hidden="1" spans="2:18">
      <c r="B1876" s="40" t="s">
        <v>171</v>
      </c>
      <c r="C1876" s="72">
        <v>45826</v>
      </c>
      <c r="D1876" s="122" t="str">
        <f>VLOOKUP(B1876,辅助信息!E:K,7,FALSE)</f>
        <v>JWDDCD2024101600133</v>
      </c>
      <c r="E1876" s="122" t="str">
        <f>VLOOKUP(F1876,辅助信息!A:B,2,FALSE)</f>
        <v>螺纹钢</v>
      </c>
      <c r="F1876" s="40" t="s">
        <v>32</v>
      </c>
      <c r="G1876" s="36">
        <v>3</v>
      </c>
      <c r="H1876" s="123">
        <f>_xlfn.XLOOKUP(C1876&amp;F1876&amp;I1876&amp;J1876,'[1]2025年已发货'!$F:$F&amp;'[1]2025年已发货'!$C:$C&amp;'[1]2025年已发货'!$G:$G&amp;'[1]2025年已发货'!$H:$H,'[1]2025年已发货'!$E:$E,"未发货")</f>
        <v>3</v>
      </c>
      <c r="I1876" s="122" t="str">
        <f>VLOOKUP(B1876,辅助信息!E:I,3,FALSE)</f>
        <v>(五冶钢构宜宾南溪区项目土建4标)四川省宜宾市高县高县庆符镇鹅卵新农村高县广久大道(庆符厂房项目)</v>
      </c>
      <c r="J1876" s="122" t="str">
        <f>VLOOKUP(B1876,辅助信息!E:I,4,FALSE)</f>
        <v>张朝亮</v>
      </c>
      <c r="K1876" s="122">
        <f>VLOOKUP(J1876,辅助信息!H:I,2,FALSE)</f>
        <v>15228205853</v>
      </c>
      <c r="L1876" s="124" t="str">
        <f>VLOOKUP(B1876,辅助信息!E:J,6,FALSE)</f>
        <v>提前联系到场规格</v>
      </c>
      <c r="M1876" s="93">
        <v>45827</v>
      </c>
      <c r="O1876" s="64">
        <f ca="1" t="shared" si="113"/>
        <v>0</v>
      </c>
      <c r="P1876" s="64">
        <f ca="1" t="shared" si="114"/>
        <v>144</v>
      </c>
      <c r="Q1876" s="29" t="str">
        <f>VLOOKUP(B1876,辅助信息!E:M,9,FALSE)</f>
        <v>ZTWM-CDGS-XS-2024-0169-中冶西部钢构-宜宾市南溪区幸福路东路,高县月江镇建设项目</v>
      </c>
      <c r="R1876" s="29" t="str">
        <f>_xlfn._xlws.FILTER(辅助信息!D:D,辅助信息!E:E=B1876)</f>
        <v>五冶钢构-宜宾市南溪区高县月江镇建设项目</v>
      </c>
    </row>
    <row r="1877" hidden="1" spans="2:18">
      <c r="B1877" s="40" t="s">
        <v>171</v>
      </c>
      <c r="C1877" s="72">
        <v>45826</v>
      </c>
      <c r="D1877" s="122" t="str">
        <f>VLOOKUP(B1877,辅助信息!E:K,7,FALSE)</f>
        <v>JWDDCD2024101600133</v>
      </c>
      <c r="E1877" s="122" t="str">
        <f>VLOOKUP(F1877,辅助信息!A:B,2,FALSE)</f>
        <v>螺纹钢</v>
      </c>
      <c r="F1877" s="40" t="s">
        <v>30</v>
      </c>
      <c r="G1877" s="36">
        <v>3</v>
      </c>
      <c r="H1877" s="123">
        <f>_xlfn.XLOOKUP(C1877&amp;F1877&amp;I1877&amp;J1877,'[1]2025年已发货'!$F:$F&amp;'[1]2025年已发货'!$C:$C&amp;'[1]2025年已发货'!$G:$G&amp;'[1]2025年已发货'!$H:$H,'[1]2025年已发货'!$E:$E,"未发货")</f>
        <v>3</v>
      </c>
      <c r="I1877" s="122" t="str">
        <f>VLOOKUP(B1877,辅助信息!E:I,3,FALSE)</f>
        <v>(五冶钢构宜宾南溪区项目土建4标)四川省宜宾市高县高县庆符镇鹅卵新农村高县广久大道(庆符厂房项目)</v>
      </c>
      <c r="J1877" s="122" t="str">
        <f>VLOOKUP(B1877,辅助信息!E:I,4,FALSE)</f>
        <v>张朝亮</v>
      </c>
      <c r="K1877" s="122">
        <f>VLOOKUP(J1877,辅助信息!H:I,2,FALSE)</f>
        <v>15228205853</v>
      </c>
      <c r="L1877" s="124" t="str">
        <f>VLOOKUP(B1877,辅助信息!E:J,6,FALSE)</f>
        <v>提前联系到场规格</v>
      </c>
      <c r="M1877" s="93">
        <v>45827</v>
      </c>
      <c r="O1877" s="64">
        <f ca="1" t="shared" si="113"/>
        <v>0</v>
      </c>
      <c r="P1877" s="64">
        <f ca="1" t="shared" si="114"/>
        <v>144</v>
      </c>
      <c r="Q1877" s="29" t="str">
        <f>VLOOKUP(B1877,辅助信息!E:M,9,FALSE)</f>
        <v>ZTWM-CDGS-XS-2024-0169-中冶西部钢构-宜宾市南溪区幸福路东路,高县月江镇建设项目</v>
      </c>
      <c r="R1877" s="29" t="str">
        <f>_xlfn._xlws.FILTER(辅助信息!D:D,辅助信息!E:E=B1877)</f>
        <v>五冶钢构-宜宾市南溪区高县月江镇建设项目</v>
      </c>
    </row>
    <row r="1878" hidden="1" spans="2:18">
      <c r="B1878" s="40" t="s">
        <v>171</v>
      </c>
      <c r="C1878" s="72">
        <v>45826</v>
      </c>
      <c r="D1878" s="122" t="str">
        <f>VLOOKUP(B1878,辅助信息!E:K,7,FALSE)</f>
        <v>JWDDCD2024101600133</v>
      </c>
      <c r="E1878" s="122" t="str">
        <f>VLOOKUP(F1878,辅助信息!A:B,2,FALSE)</f>
        <v>螺纹钢</v>
      </c>
      <c r="F1878" s="40" t="s">
        <v>33</v>
      </c>
      <c r="G1878" s="36">
        <v>3</v>
      </c>
      <c r="H1878" s="123">
        <f>_xlfn.XLOOKUP(C1878&amp;F1878&amp;I1878&amp;J1878,'[1]2025年已发货'!$F:$F&amp;'[1]2025年已发货'!$C:$C&amp;'[1]2025年已发货'!$G:$G&amp;'[1]2025年已发货'!$H:$H,'[1]2025年已发货'!$E:$E,"未发货")</f>
        <v>3</v>
      </c>
      <c r="I1878" s="122" t="str">
        <f>VLOOKUP(B1878,辅助信息!E:I,3,FALSE)</f>
        <v>(五冶钢构宜宾南溪区项目土建4标)四川省宜宾市高县高县庆符镇鹅卵新农村高县广久大道(庆符厂房项目)</v>
      </c>
      <c r="J1878" s="122" t="str">
        <f>VLOOKUP(B1878,辅助信息!E:I,4,FALSE)</f>
        <v>张朝亮</v>
      </c>
      <c r="K1878" s="122">
        <f>VLOOKUP(J1878,辅助信息!H:I,2,FALSE)</f>
        <v>15228205853</v>
      </c>
      <c r="L1878" s="124" t="str">
        <f>VLOOKUP(B1878,辅助信息!E:J,6,FALSE)</f>
        <v>提前联系到场规格</v>
      </c>
      <c r="M1878" s="93">
        <v>45827</v>
      </c>
      <c r="O1878" s="64">
        <f ca="1" t="shared" si="113"/>
        <v>0</v>
      </c>
      <c r="P1878" s="64">
        <f ca="1" t="shared" si="114"/>
        <v>144</v>
      </c>
      <c r="Q1878" s="29" t="str">
        <f>VLOOKUP(B1878,辅助信息!E:M,9,FALSE)</f>
        <v>ZTWM-CDGS-XS-2024-0169-中冶西部钢构-宜宾市南溪区幸福路东路,高县月江镇建设项目</v>
      </c>
      <c r="R1878" s="29" t="str">
        <f>_xlfn._xlws.FILTER(辅助信息!D:D,辅助信息!E:E=B1878)</f>
        <v>五冶钢构-宜宾市南溪区高县月江镇建设项目</v>
      </c>
    </row>
    <row r="1879" hidden="1" spans="2:18">
      <c r="B1879" s="40" t="s">
        <v>171</v>
      </c>
      <c r="C1879" s="72">
        <v>45826</v>
      </c>
      <c r="D1879" s="122" t="str">
        <f>VLOOKUP(B1879,辅助信息!E:K,7,FALSE)</f>
        <v>JWDDCD2024101600133</v>
      </c>
      <c r="E1879" s="122" t="str">
        <f>VLOOKUP(F1879,辅助信息!A:B,2,FALSE)</f>
        <v>螺纹钢</v>
      </c>
      <c r="F1879" s="40" t="s">
        <v>28</v>
      </c>
      <c r="G1879" s="36">
        <v>3</v>
      </c>
      <c r="H1879" s="123">
        <f>_xlfn.XLOOKUP(C1879&amp;F1879&amp;I1879&amp;J1879,'[1]2025年已发货'!$F:$F&amp;'[1]2025年已发货'!$C:$C&amp;'[1]2025年已发货'!$G:$G&amp;'[1]2025年已发货'!$H:$H,'[1]2025年已发货'!$E:$E,"未发货")</f>
        <v>3</v>
      </c>
      <c r="I1879" s="122" t="str">
        <f>VLOOKUP(B1879,辅助信息!E:I,3,FALSE)</f>
        <v>(五冶钢构宜宾南溪区项目土建4标)四川省宜宾市高县高县庆符镇鹅卵新农村高县广久大道(庆符厂房项目)</v>
      </c>
      <c r="J1879" s="122" t="str">
        <f>VLOOKUP(B1879,辅助信息!E:I,4,FALSE)</f>
        <v>张朝亮</v>
      </c>
      <c r="K1879" s="122">
        <f>VLOOKUP(J1879,辅助信息!H:I,2,FALSE)</f>
        <v>15228205853</v>
      </c>
      <c r="L1879" s="124" t="str">
        <f>VLOOKUP(B1879,辅助信息!E:J,6,FALSE)</f>
        <v>提前联系到场规格</v>
      </c>
      <c r="M1879" s="93">
        <v>45827</v>
      </c>
      <c r="O1879" s="64">
        <f ca="1" t="shared" si="113"/>
        <v>0</v>
      </c>
      <c r="P1879" s="64">
        <f ca="1" t="shared" si="114"/>
        <v>144</v>
      </c>
      <c r="Q1879" s="29" t="str">
        <f>VLOOKUP(B1879,辅助信息!E:M,9,FALSE)</f>
        <v>ZTWM-CDGS-XS-2024-0169-中冶西部钢构-宜宾市南溪区幸福路东路,高县月江镇建设项目</v>
      </c>
      <c r="R1879" s="29" t="str">
        <f>_xlfn._xlws.FILTER(辅助信息!D:D,辅助信息!E:E=B1879)</f>
        <v>五冶钢构-宜宾市南溪区高县月江镇建设项目</v>
      </c>
    </row>
    <row r="1880" hidden="1" spans="2:18">
      <c r="B1880" s="40" t="s">
        <v>171</v>
      </c>
      <c r="C1880" s="72">
        <v>45826</v>
      </c>
      <c r="D1880" s="122" t="str">
        <f>VLOOKUP(B1880,辅助信息!E:K,7,FALSE)</f>
        <v>JWDDCD2024101600133</v>
      </c>
      <c r="E1880" s="122" t="str">
        <f>VLOOKUP(F1880,辅助信息!A:B,2,FALSE)</f>
        <v>螺纹钢</v>
      </c>
      <c r="F1880" s="40" t="s">
        <v>18</v>
      </c>
      <c r="G1880" s="36">
        <v>6</v>
      </c>
      <c r="H1880" s="123">
        <f>_xlfn.XLOOKUP(C1880&amp;F1880&amp;I1880&amp;J1880,'[1]2025年已发货'!$F:$F&amp;'[1]2025年已发货'!$C:$C&amp;'[1]2025年已发货'!$G:$G&amp;'[1]2025年已发货'!$H:$H,'[1]2025年已发货'!$E:$E,"未发货")</f>
        <v>6</v>
      </c>
      <c r="I1880" s="122" t="str">
        <f>VLOOKUP(B1880,辅助信息!E:I,3,FALSE)</f>
        <v>(五冶钢构宜宾南溪区项目土建4标)四川省宜宾市高县高县庆符镇鹅卵新农村高县广久大道(庆符厂房项目)</v>
      </c>
      <c r="J1880" s="122" t="str">
        <f>VLOOKUP(B1880,辅助信息!E:I,4,FALSE)</f>
        <v>张朝亮</v>
      </c>
      <c r="K1880" s="122">
        <f>VLOOKUP(J1880,辅助信息!H:I,2,FALSE)</f>
        <v>15228205853</v>
      </c>
      <c r="L1880" s="124" t="str">
        <f>VLOOKUP(B1880,辅助信息!E:J,6,FALSE)</f>
        <v>提前联系到场规格</v>
      </c>
      <c r="M1880" s="93">
        <v>45827</v>
      </c>
      <c r="O1880" s="64">
        <f ca="1" t="shared" si="113"/>
        <v>0</v>
      </c>
      <c r="P1880" s="64">
        <f ca="1" t="shared" si="114"/>
        <v>144</v>
      </c>
      <c r="Q1880" s="29" t="str">
        <f>VLOOKUP(B1880,辅助信息!E:M,9,FALSE)</f>
        <v>ZTWM-CDGS-XS-2024-0169-中冶西部钢构-宜宾市南溪区幸福路东路,高县月江镇建设项目</v>
      </c>
      <c r="R1880" s="29" t="str">
        <f>_xlfn._xlws.FILTER(辅助信息!D:D,辅助信息!E:E=B1880)</f>
        <v>五冶钢构-宜宾市南溪区高县月江镇建设项目</v>
      </c>
    </row>
    <row r="1881" hidden="1" spans="2:18">
      <c r="B1881" s="40" t="s">
        <v>92</v>
      </c>
      <c r="C1881" s="72">
        <v>45826</v>
      </c>
      <c r="D1881" s="122" t="str">
        <f>VLOOKUP(B1881,辅助信息!E:K,7,FALSE)</f>
        <v>JWDDCD2025051800046</v>
      </c>
      <c r="E1881" s="122" t="str">
        <f>VLOOKUP(F1881,辅助信息!A:B,2,FALSE)</f>
        <v>盘螺</v>
      </c>
      <c r="F1881" s="40" t="s">
        <v>40</v>
      </c>
      <c r="G1881" s="36">
        <f>34-7.5</f>
        <v>26.5</v>
      </c>
      <c r="H1881" s="123" t="str">
        <f>_xlfn.XLOOKUP(C1881&amp;F1881&amp;I1881&amp;J1881,'[1]2025年已发货'!$F:$F&amp;'[1]2025年已发货'!$C:$C&amp;'[1]2025年已发货'!$G:$G&amp;'[1]2025年已发货'!$H:$H,'[1]2025年已发货'!$E:$E,"未发货")</f>
        <v>未发货</v>
      </c>
      <c r="I1881" s="122" t="str">
        <f>VLOOKUP(B1881,辅助信息!E:I,3,FALSE)</f>
        <v>（华西萌海科创农业生态谷）成都市简阳市白金山水库</v>
      </c>
      <c r="J1881" s="122" t="str">
        <f>VLOOKUP(B1881,辅助信息!E:I,4,FALSE)</f>
        <v>石清国</v>
      </c>
      <c r="K1881" s="122">
        <f>VLOOKUP(J1881,辅助信息!H:I,2,FALSE)</f>
        <v>13458642015</v>
      </c>
      <c r="L1881" s="124" t="str">
        <f>VLOOKUP(B1881,辅助信息!E:J,6,FALSE)</f>
        <v>优先威钢,我方卸车,新老国标钢厂不加价可直发</v>
      </c>
      <c r="M1881" s="93">
        <v>45828</v>
      </c>
      <c r="O1881" s="64">
        <f ca="1" t="shared" ref="O1881:O1890" si="115">IF(OR(M1881="",N1881&lt;&gt;""),"",MAX(M1881-TODAY(),0))</f>
        <v>0</v>
      </c>
      <c r="P1881" s="64">
        <f ca="1" t="shared" ref="P1881:P1890" si="116">IF(M1881="","",IF(N1881&lt;&gt;"",MAX(N1881-M1881,0),IF(TODAY()&gt;M1881,TODAY()-M1881,0)))</f>
        <v>143</v>
      </c>
      <c r="Q1881" s="29" t="str">
        <f>VLOOKUP(B1881,辅助信息!E:M,9,FALSE)</f>
        <v>ZTWM-CDGS-XS-2024-0092-华西-萌海科创农业生态谷</v>
      </c>
      <c r="R1881" s="29" t="str">
        <f>_xlfn._xlws.FILTER(辅助信息!D:D,辅助信息!E:E=B1881)</f>
        <v>华西萌海-科创农业生态谷</v>
      </c>
    </row>
    <row r="1882" hidden="1" spans="2:18">
      <c r="B1882" s="40" t="s">
        <v>92</v>
      </c>
      <c r="C1882" s="72">
        <v>45826</v>
      </c>
      <c r="D1882" s="122" t="str">
        <f>VLOOKUP(B1882,辅助信息!E:K,7,FALSE)</f>
        <v>JWDDCD2025051800046</v>
      </c>
      <c r="E1882" s="122" t="str">
        <f>VLOOKUP(F1882,辅助信息!A:B,2,FALSE)</f>
        <v>盘螺</v>
      </c>
      <c r="F1882" s="40" t="s">
        <v>41</v>
      </c>
      <c r="G1882" s="36">
        <v>10</v>
      </c>
      <c r="H1882" s="123" t="str">
        <f>_xlfn.XLOOKUP(C1882&amp;F1882&amp;I1882&amp;J1882,'[1]2025年已发货'!$F:$F&amp;'[1]2025年已发货'!$C:$C&amp;'[1]2025年已发货'!$G:$G&amp;'[1]2025年已发货'!$H:$H,'[1]2025年已发货'!$E:$E,"未发货")</f>
        <v>未发货</v>
      </c>
      <c r="I1882" s="122" t="str">
        <f>VLOOKUP(B1882,辅助信息!E:I,3,FALSE)</f>
        <v>（华西萌海科创农业生态谷）成都市简阳市白金山水库</v>
      </c>
      <c r="J1882" s="122" t="str">
        <f>VLOOKUP(B1882,辅助信息!E:I,4,FALSE)</f>
        <v>石清国</v>
      </c>
      <c r="K1882" s="122">
        <f>VLOOKUP(J1882,辅助信息!H:I,2,FALSE)</f>
        <v>13458642015</v>
      </c>
      <c r="L1882" s="124" t="str">
        <f>VLOOKUP(B1882,辅助信息!E:J,6,FALSE)</f>
        <v>优先威钢,我方卸车,新老国标钢厂不加价可直发</v>
      </c>
      <c r="M1882" s="93">
        <v>45828</v>
      </c>
      <c r="O1882" s="64">
        <f ca="1" t="shared" si="115"/>
        <v>0</v>
      </c>
      <c r="P1882" s="64">
        <f ca="1" t="shared" si="116"/>
        <v>143</v>
      </c>
      <c r="Q1882" s="29" t="str">
        <f>VLOOKUP(B1882,辅助信息!E:M,9,FALSE)</f>
        <v>ZTWM-CDGS-XS-2024-0092-华西-萌海科创农业生态谷</v>
      </c>
      <c r="R1882" s="29" t="str">
        <f>_xlfn._xlws.FILTER(辅助信息!D:D,辅助信息!E:E=B1882)</f>
        <v>华西萌海-科创农业生态谷</v>
      </c>
    </row>
    <row r="1883" hidden="1" spans="1:18">
      <c r="A1883" s="84" t="s">
        <v>172</v>
      </c>
      <c r="B1883" s="122" t="s">
        <v>147</v>
      </c>
      <c r="C1883" s="72">
        <v>45826</v>
      </c>
      <c r="D1883" s="122" t="str">
        <f>VLOOKUP(B1883,辅助信息!E:K,7,FALSE)</f>
        <v>JWDDCD2025052800131</v>
      </c>
      <c r="E1883" s="122" t="str">
        <f>VLOOKUP(F1883,辅助信息!A:B,2,FALSE)</f>
        <v>高线</v>
      </c>
      <c r="F1883" s="122" t="s">
        <v>57</v>
      </c>
      <c r="G1883" s="123">
        <v>9</v>
      </c>
      <c r="H1883" s="123" t="str">
        <f>_xlfn.XLOOKUP(C1883&amp;F1883&amp;I1883&amp;J1883,'[1]2025年已发货'!$F:$F&amp;'[1]2025年已发货'!$C:$C&amp;'[1]2025年已发货'!$G:$G&amp;'[1]2025年已发货'!$H:$H,'[1]2025年已发货'!$E:$E,"未发货")</f>
        <v>未发货</v>
      </c>
      <c r="I1883" s="122" t="str">
        <f>VLOOKUP(B1883,辅助信息!E:I,3,FALSE)</f>
        <v>（商投建工达州中医药科技园-4工区-11号楼）达州市通川区达州中医药职业学院犀牛大道北段</v>
      </c>
      <c r="J1883" s="122" t="str">
        <f>VLOOKUP(B1883,辅助信息!E:I,4,FALSE)</f>
        <v>张扬</v>
      </c>
      <c r="K1883" s="122">
        <f>VLOOKUP(J1883,辅助信息!H:I,2,FALSE)</f>
        <v>18381904567</v>
      </c>
      <c r="L1883" s="124" t="str">
        <f>VLOOKUP(B1883,辅助信息!E:J,6,FALSE)</f>
        <v>控制炉批号！多了现场不收！,优先安排达钢,提前联系到场规格及数量</v>
      </c>
      <c r="M1883" s="93">
        <v>45828</v>
      </c>
      <c r="O1883" s="64">
        <f ca="1" t="shared" si="115"/>
        <v>0</v>
      </c>
      <c r="P1883" s="64">
        <f ca="1" t="shared" si="116"/>
        <v>143</v>
      </c>
      <c r="Q1883" s="29" t="str">
        <f>VLOOKUP(B1883,辅助信息!E:M,9,FALSE)</f>
        <v>ZTWM-CDGS-XS-2024-0134-商投建工达州中医药科技成果示范园项目</v>
      </c>
      <c r="R1883" s="29" t="str">
        <f>_xlfn._xlws.FILTER(辅助信息!D:D,辅助信息!E:E=B1883)</f>
        <v>商投建工达州中医药科技园</v>
      </c>
    </row>
    <row r="1884" hidden="1" spans="1:18">
      <c r="A1884" s="84"/>
      <c r="B1884" s="122" t="s">
        <v>147</v>
      </c>
      <c r="C1884" s="72">
        <v>45826</v>
      </c>
      <c r="D1884" s="122" t="str">
        <f>VLOOKUP(B1884,辅助信息!E:K,7,FALSE)</f>
        <v>JWDDCD2025052800131</v>
      </c>
      <c r="E1884" s="122" t="str">
        <f>VLOOKUP(F1884,辅助信息!A:B,2,FALSE)</f>
        <v>螺纹钢</v>
      </c>
      <c r="F1884" s="122" t="s">
        <v>32</v>
      </c>
      <c r="G1884" s="123">
        <v>12</v>
      </c>
      <c r="H1884" s="123" t="str">
        <f>_xlfn.XLOOKUP(C1884&amp;F1884&amp;I1884&amp;J1884,'[1]2025年已发货'!$F:$F&amp;'[1]2025年已发货'!$C:$C&amp;'[1]2025年已发货'!$G:$G&amp;'[1]2025年已发货'!$H:$H,'[1]2025年已发货'!$E:$E,"未发货")</f>
        <v>未发货</v>
      </c>
      <c r="I1884" s="122" t="str">
        <f>VLOOKUP(B1884,辅助信息!E:I,3,FALSE)</f>
        <v>（商投建工达州中医药科技园-4工区-11号楼）达州市通川区达州中医药职业学院犀牛大道北段</v>
      </c>
      <c r="J1884" s="122" t="str">
        <f>VLOOKUP(B1884,辅助信息!E:I,4,FALSE)</f>
        <v>张扬</v>
      </c>
      <c r="K1884" s="122">
        <f>VLOOKUP(J1884,辅助信息!H:I,2,FALSE)</f>
        <v>18381904567</v>
      </c>
      <c r="L1884" s="124" t="str">
        <f>VLOOKUP(B1884,辅助信息!E:J,6,FALSE)</f>
        <v>控制炉批号！多了现场不收！,优先安排达钢,提前联系到场规格及数量</v>
      </c>
      <c r="M1884" s="93">
        <v>45828</v>
      </c>
      <c r="O1884" s="64">
        <f ca="1" t="shared" si="115"/>
        <v>0</v>
      </c>
      <c r="P1884" s="64">
        <f ca="1" t="shared" si="116"/>
        <v>143</v>
      </c>
      <c r="Q1884" s="29" t="str">
        <f>VLOOKUP(B1884,辅助信息!E:M,9,FALSE)</f>
        <v>ZTWM-CDGS-XS-2024-0134-商投建工达州中医药科技成果示范园项目</v>
      </c>
      <c r="R1884" s="29" t="str">
        <f>_xlfn._xlws.FILTER(辅助信息!D:D,辅助信息!E:E=B1884)</f>
        <v>商投建工达州中医药科技园</v>
      </c>
    </row>
    <row r="1885" hidden="1" spans="1:18">
      <c r="A1885" s="84"/>
      <c r="B1885" s="122" t="s">
        <v>147</v>
      </c>
      <c r="C1885" s="72">
        <v>45826</v>
      </c>
      <c r="D1885" s="122" t="str">
        <f>VLOOKUP(B1885,辅助信息!E:K,7,FALSE)</f>
        <v>JWDDCD2025052800131</v>
      </c>
      <c r="E1885" s="122" t="str">
        <f>VLOOKUP(F1885,辅助信息!A:B,2,FALSE)</f>
        <v>螺纹钢</v>
      </c>
      <c r="F1885" s="122" t="s">
        <v>30</v>
      </c>
      <c r="G1885" s="123">
        <v>3</v>
      </c>
      <c r="H1885" s="123" t="str">
        <f>_xlfn.XLOOKUP(C1885&amp;F1885&amp;I1885&amp;J1885,'[1]2025年已发货'!$F:$F&amp;'[1]2025年已发货'!$C:$C&amp;'[1]2025年已发货'!$G:$G&amp;'[1]2025年已发货'!$H:$H,'[1]2025年已发货'!$E:$E,"未发货")</f>
        <v>未发货</v>
      </c>
      <c r="I1885" s="122" t="str">
        <f>VLOOKUP(B1885,辅助信息!E:I,3,FALSE)</f>
        <v>（商投建工达州中医药科技园-4工区-11号楼）达州市通川区达州中医药职业学院犀牛大道北段</v>
      </c>
      <c r="J1885" s="122" t="str">
        <f>VLOOKUP(B1885,辅助信息!E:I,4,FALSE)</f>
        <v>张扬</v>
      </c>
      <c r="K1885" s="122">
        <f>VLOOKUP(J1885,辅助信息!H:I,2,FALSE)</f>
        <v>18381904567</v>
      </c>
      <c r="L1885" s="124" t="str">
        <f>VLOOKUP(B1885,辅助信息!E:J,6,FALSE)</f>
        <v>控制炉批号！多了现场不收！,优先安排达钢,提前联系到场规格及数量</v>
      </c>
      <c r="M1885" s="93">
        <v>45828</v>
      </c>
      <c r="O1885" s="64">
        <f ca="1" t="shared" si="115"/>
        <v>0</v>
      </c>
      <c r="P1885" s="64">
        <f ca="1" t="shared" si="116"/>
        <v>143</v>
      </c>
      <c r="Q1885" s="29" t="str">
        <f>VLOOKUP(B1885,辅助信息!E:M,9,FALSE)</f>
        <v>ZTWM-CDGS-XS-2024-0134-商投建工达州中医药科技成果示范园项目</v>
      </c>
      <c r="R1885" s="29" t="str">
        <f>_xlfn._xlws.FILTER(辅助信息!D:D,辅助信息!E:E=B1885)</f>
        <v>商投建工达州中医药科技园</v>
      </c>
    </row>
    <row r="1886" hidden="1" spans="1:18">
      <c r="A1886" s="84"/>
      <c r="B1886" s="122" t="s">
        <v>147</v>
      </c>
      <c r="C1886" s="72">
        <v>45826</v>
      </c>
      <c r="D1886" s="122" t="str">
        <f>VLOOKUP(B1886,辅助信息!E:K,7,FALSE)</f>
        <v>JWDDCD2025052800131</v>
      </c>
      <c r="E1886" s="122" t="str">
        <f>VLOOKUP(F1886,辅助信息!A:B,2,FALSE)</f>
        <v>螺纹钢</v>
      </c>
      <c r="F1886" s="122" t="s">
        <v>28</v>
      </c>
      <c r="G1886" s="123">
        <v>3</v>
      </c>
      <c r="H1886" s="123" t="str">
        <f>_xlfn.XLOOKUP(C1886&amp;F1886&amp;I1886&amp;J1886,'[1]2025年已发货'!$F:$F&amp;'[1]2025年已发货'!$C:$C&amp;'[1]2025年已发货'!$G:$G&amp;'[1]2025年已发货'!$H:$H,'[1]2025年已发货'!$E:$E,"未发货")</f>
        <v>未发货</v>
      </c>
      <c r="I1886" s="122" t="str">
        <f>VLOOKUP(B1886,辅助信息!E:I,3,FALSE)</f>
        <v>（商投建工达州中医药科技园-4工区-11号楼）达州市通川区达州中医药职业学院犀牛大道北段</v>
      </c>
      <c r="J1886" s="122" t="str">
        <f>VLOOKUP(B1886,辅助信息!E:I,4,FALSE)</f>
        <v>张扬</v>
      </c>
      <c r="K1886" s="122">
        <f>VLOOKUP(J1886,辅助信息!H:I,2,FALSE)</f>
        <v>18381904567</v>
      </c>
      <c r="L1886" s="124" t="str">
        <f>VLOOKUP(B1886,辅助信息!E:J,6,FALSE)</f>
        <v>控制炉批号！多了现场不收！,优先安排达钢,提前联系到场规格及数量</v>
      </c>
      <c r="M1886" s="93">
        <v>45828</v>
      </c>
      <c r="O1886" s="64">
        <f ca="1" t="shared" si="115"/>
        <v>0</v>
      </c>
      <c r="P1886" s="64">
        <f ca="1" t="shared" si="116"/>
        <v>143</v>
      </c>
      <c r="Q1886" s="29" t="str">
        <f>VLOOKUP(B1886,辅助信息!E:M,9,FALSE)</f>
        <v>ZTWM-CDGS-XS-2024-0134-商投建工达州中医药科技成果示范园项目</v>
      </c>
      <c r="R1886" s="29" t="str">
        <f>_xlfn._xlws.FILTER(辅助信息!D:D,辅助信息!E:E=B1886)</f>
        <v>商投建工达州中医药科技园</v>
      </c>
    </row>
    <row r="1887" hidden="1" spans="1:18">
      <c r="A1887" s="84"/>
      <c r="B1887" s="122" t="s">
        <v>147</v>
      </c>
      <c r="C1887" s="72">
        <v>45826</v>
      </c>
      <c r="D1887" s="122" t="str">
        <f>VLOOKUP(B1887,辅助信息!E:K,7,FALSE)</f>
        <v>JWDDCD2025052800131</v>
      </c>
      <c r="E1887" s="122" t="str">
        <f>VLOOKUP(F1887,辅助信息!A:B,2,FALSE)</f>
        <v>螺纹钢</v>
      </c>
      <c r="F1887" s="122" t="s">
        <v>18</v>
      </c>
      <c r="G1887" s="123">
        <v>15</v>
      </c>
      <c r="H1887" s="123" t="str">
        <f>_xlfn.XLOOKUP(C1887&amp;F1887&amp;I1887&amp;J1887,'[1]2025年已发货'!$F:$F&amp;'[1]2025年已发货'!$C:$C&amp;'[1]2025年已发货'!$G:$G&amp;'[1]2025年已发货'!$H:$H,'[1]2025年已发货'!$E:$E,"未发货")</f>
        <v>未发货</v>
      </c>
      <c r="I1887" s="122" t="str">
        <f>VLOOKUP(B1887,辅助信息!E:I,3,FALSE)</f>
        <v>（商投建工达州中医药科技园-4工区-11号楼）达州市通川区达州中医药职业学院犀牛大道北段</v>
      </c>
      <c r="J1887" s="122" t="str">
        <f>VLOOKUP(B1887,辅助信息!E:I,4,FALSE)</f>
        <v>张扬</v>
      </c>
      <c r="K1887" s="122">
        <f>VLOOKUP(J1887,辅助信息!H:I,2,FALSE)</f>
        <v>18381904567</v>
      </c>
      <c r="L1887" s="124" t="str">
        <f>VLOOKUP(B1887,辅助信息!E:J,6,FALSE)</f>
        <v>控制炉批号！多了现场不收！,优先安排达钢,提前联系到场规格及数量</v>
      </c>
      <c r="M1887" s="93">
        <v>45828</v>
      </c>
      <c r="O1887" s="64">
        <f ca="1" t="shared" si="115"/>
        <v>0</v>
      </c>
      <c r="P1887" s="64">
        <f ca="1" t="shared" si="116"/>
        <v>143</v>
      </c>
      <c r="Q1887" s="29" t="str">
        <f>VLOOKUP(B1887,辅助信息!E:M,9,FALSE)</f>
        <v>ZTWM-CDGS-XS-2024-0134-商投建工达州中医药科技成果示范园项目</v>
      </c>
      <c r="R1887" s="29" t="str">
        <f>_xlfn._xlws.FILTER(辅助信息!D:D,辅助信息!E:E=B1887)</f>
        <v>商投建工达州中医药科技园</v>
      </c>
    </row>
    <row r="1888" hidden="1" spans="1:18">
      <c r="A1888" s="84" t="s">
        <v>173</v>
      </c>
      <c r="B1888" s="122" t="s">
        <v>163</v>
      </c>
      <c r="C1888" s="72">
        <v>45826</v>
      </c>
      <c r="D1888" s="122" t="str">
        <f>VLOOKUP(B1888,辅助信息!E:K,7,FALSE)</f>
        <v>JWDDCD2025052800131</v>
      </c>
      <c r="E1888" s="122" t="str">
        <f>VLOOKUP(F1888,辅助信息!A:B,2,FALSE)</f>
        <v>盘螺</v>
      </c>
      <c r="F1888" s="122" t="s">
        <v>40</v>
      </c>
      <c r="G1888" s="123">
        <v>18</v>
      </c>
      <c r="H1888" s="123" t="str">
        <f>_xlfn.XLOOKUP(C1888&amp;F1888&amp;I1888&amp;J1888,'[1]2025年已发货'!$F:$F&amp;'[1]2025年已发货'!$C:$C&amp;'[1]2025年已发货'!$G:$G&amp;'[1]2025年已发货'!$H:$H,'[1]2025年已发货'!$E:$E,"未发货")</f>
        <v>未发货</v>
      </c>
      <c r="I1888" s="122" t="str">
        <f>VLOOKUP(B1888,辅助信息!E:I,3,FALSE)</f>
        <v>（商投建工达州中医药科技园-4工区-9号楼）达州市通川区达州中医药职业学院犀牛大道北段</v>
      </c>
      <c r="J1888" s="122" t="str">
        <f>VLOOKUP(B1888,辅助信息!E:I,4,FALSE)</f>
        <v>张扬</v>
      </c>
      <c r="K1888" s="122">
        <f>VLOOKUP(J1888,辅助信息!H:I,2,FALSE)</f>
        <v>18381904567</v>
      </c>
      <c r="L1888" s="124" t="str">
        <f>VLOOKUP(B1888,辅助信息!E:J,6,FALSE)</f>
        <v>控制炉批号！多了现场不收！,优先安排达钢,提前联系到场规格及数量</v>
      </c>
      <c r="M1888" s="93">
        <v>45828</v>
      </c>
      <c r="O1888" s="64">
        <f ca="1" t="shared" ref="O1888:O1908" si="117">IF(OR(M1888="",N1888&lt;&gt;""),"",MAX(M1888-TODAY(),0))</f>
        <v>0</v>
      </c>
      <c r="P1888" s="64">
        <f ca="1" t="shared" ref="P1888:P1908" si="118">IF(M1888="","",IF(N1888&lt;&gt;"",MAX(N1888-M1888,0),IF(TODAY()&gt;M1888,TODAY()-M1888,0)))</f>
        <v>143</v>
      </c>
      <c r="Q1888" s="29" t="str">
        <f>VLOOKUP(B1888,辅助信息!E:M,9,FALSE)</f>
        <v>ZTWM-CDGS-XS-2024-0134-商投建工达州中医药科技成果示范园项目</v>
      </c>
      <c r="R1888" s="29" t="str">
        <f>_xlfn._xlws.FILTER(辅助信息!D:D,辅助信息!E:E=B1888)</f>
        <v>商投建工达州中医药科技园</v>
      </c>
    </row>
    <row r="1889" hidden="1" spans="1:18">
      <c r="A1889" s="84"/>
      <c r="B1889" s="122" t="s">
        <v>163</v>
      </c>
      <c r="C1889" s="72">
        <v>45826</v>
      </c>
      <c r="D1889" s="122" t="str">
        <f>VLOOKUP(B1889,辅助信息!E:K,7,FALSE)</f>
        <v>JWDDCD2025052800131</v>
      </c>
      <c r="E1889" s="122" t="str">
        <f>VLOOKUP(F1889,辅助信息!A:B,2,FALSE)</f>
        <v>螺纹钢</v>
      </c>
      <c r="F1889" s="122" t="s">
        <v>32</v>
      </c>
      <c r="G1889" s="123">
        <v>6</v>
      </c>
      <c r="H1889" s="123" t="str">
        <f>_xlfn.XLOOKUP(C1889&amp;F1889&amp;I1889&amp;J1889,'[1]2025年已发货'!$F:$F&amp;'[1]2025年已发货'!$C:$C&amp;'[1]2025年已发货'!$G:$G&amp;'[1]2025年已发货'!$H:$H,'[1]2025年已发货'!$E:$E,"未发货")</f>
        <v>未发货</v>
      </c>
      <c r="I1889" s="122" t="str">
        <f>VLOOKUP(B1889,辅助信息!E:I,3,FALSE)</f>
        <v>（商投建工达州中医药科技园-4工区-9号楼）达州市通川区达州中医药职业学院犀牛大道北段</v>
      </c>
      <c r="J1889" s="122" t="str">
        <f>VLOOKUP(B1889,辅助信息!E:I,4,FALSE)</f>
        <v>张扬</v>
      </c>
      <c r="K1889" s="122">
        <f>VLOOKUP(J1889,辅助信息!H:I,2,FALSE)</f>
        <v>18381904567</v>
      </c>
      <c r="L1889" s="124" t="str">
        <f>VLOOKUP(B1889,辅助信息!E:J,6,FALSE)</f>
        <v>控制炉批号！多了现场不收！,优先安排达钢,提前联系到场规格及数量</v>
      </c>
      <c r="M1889" s="93">
        <v>45828</v>
      </c>
      <c r="O1889" s="64">
        <f ca="1" t="shared" si="117"/>
        <v>0</v>
      </c>
      <c r="P1889" s="64">
        <f ca="1" t="shared" si="118"/>
        <v>143</v>
      </c>
      <c r="Q1889" s="29" t="str">
        <f>VLOOKUP(B1889,辅助信息!E:M,9,FALSE)</f>
        <v>ZTWM-CDGS-XS-2024-0134-商投建工达州中医药科技成果示范园项目</v>
      </c>
      <c r="R1889" s="29" t="str">
        <f>_xlfn._xlws.FILTER(辅助信息!D:D,辅助信息!E:E=B1889)</f>
        <v>商投建工达州中医药科技园</v>
      </c>
    </row>
    <row r="1890" hidden="1" spans="1:18">
      <c r="A1890" s="84"/>
      <c r="B1890" s="122" t="s">
        <v>163</v>
      </c>
      <c r="C1890" s="72">
        <v>45826</v>
      </c>
      <c r="D1890" s="122" t="str">
        <f>VLOOKUP(B1890,辅助信息!E:K,7,FALSE)</f>
        <v>JWDDCD2025052800131</v>
      </c>
      <c r="E1890" s="122" t="str">
        <f>VLOOKUP(F1890,辅助信息!A:B,2,FALSE)</f>
        <v>螺纹钢</v>
      </c>
      <c r="F1890" s="122" t="s">
        <v>30</v>
      </c>
      <c r="G1890" s="123">
        <f>6+9</f>
        <v>15</v>
      </c>
      <c r="H1890" s="123" t="str">
        <f>_xlfn.XLOOKUP(C1890&amp;F1890&amp;I1890&amp;J1890,'[1]2025年已发货'!$F:$F&amp;'[1]2025年已发货'!$C:$C&amp;'[1]2025年已发货'!$G:$G&amp;'[1]2025年已发货'!$H:$H,'[1]2025年已发货'!$E:$E,"未发货")</f>
        <v>未发货</v>
      </c>
      <c r="I1890" s="122" t="str">
        <f>VLOOKUP(B1890,辅助信息!E:I,3,FALSE)</f>
        <v>（商投建工达州中医药科技园-4工区-9号楼）达州市通川区达州中医药职业学院犀牛大道北段</v>
      </c>
      <c r="J1890" s="122" t="str">
        <f>VLOOKUP(B1890,辅助信息!E:I,4,FALSE)</f>
        <v>张扬</v>
      </c>
      <c r="K1890" s="122">
        <f>VLOOKUP(J1890,辅助信息!H:I,2,FALSE)</f>
        <v>18381904567</v>
      </c>
      <c r="L1890" s="124" t="str">
        <f>VLOOKUP(B1890,辅助信息!E:J,6,FALSE)</f>
        <v>控制炉批号！多了现场不收！,优先安排达钢,提前联系到场规格及数量</v>
      </c>
      <c r="M1890" s="93">
        <v>45828</v>
      </c>
      <c r="O1890" s="64">
        <f ca="1" t="shared" si="117"/>
        <v>0</v>
      </c>
      <c r="P1890" s="64">
        <f ca="1" t="shared" si="118"/>
        <v>143</v>
      </c>
      <c r="Q1890" s="29" t="str">
        <f>VLOOKUP(B1890,辅助信息!E:M,9,FALSE)</f>
        <v>ZTWM-CDGS-XS-2024-0134-商投建工达州中医药科技成果示范园项目</v>
      </c>
      <c r="R1890" s="29" t="str">
        <f>_xlfn._xlws.FILTER(辅助信息!D:D,辅助信息!E:E=B1890)</f>
        <v>商投建工达州中医药科技园</v>
      </c>
    </row>
    <row r="1891" hidden="1" spans="2:18">
      <c r="B1891" s="40" t="s">
        <v>81</v>
      </c>
      <c r="C1891" s="72">
        <v>45826</v>
      </c>
      <c r="D1891" s="122" t="str">
        <f>VLOOKUP(B1891,辅助信息!E:K,7,FALSE)</f>
        <v>JWDDCD2025060900080</v>
      </c>
      <c r="E1891" s="122" t="str">
        <f>VLOOKUP(F1891,辅助信息!A:B,2,FALSE)</f>
        <v>盘螺</v>
      </c>
      <c r="F1891" s="40" t="s">
        <v>40</v>
      </c>
      <c r="G1891" s="36">
        <v>5</v>
      </c>
      <c r="H1891" s="123" t="str">
        <f>_xlfn.XLOOKUP(C1891&amp;F1891&amp;I1891&amp;J1891,'[1]2025年已发货'!$F:$F&amp;'[1]2025年已发货'!$C:$C&amp;'[1]2025年已发货'!$G:$G&amp;'[1]2025年已发货'!$H:$H,'[1]2025年已发货'!$E:$E,"未发货")</f>
        <v>未发货</v>
      </c>
      <c r="I1891" s="122" t="str">
        <f>VLOOKUP(B1891,辅助信息!E:I,3,FALSE)</f>
        <v>（华西简阳西城嘉苑）四川省成都市简阳市简城街道高屋村</v>
      </c>
      <c r="J1891" s="122" t="str">
        <f>VLOOKUP(B1891,辅助信息!E:I,4,FALSE)</f>
        <v>张瀚镭</v>
      </c>
      <c r="K1891" s="122">
        <f>VLOOKUP(J1891,辅助信息!H:I,2,FALSE)</f>
        <v>15884666220</v>
      </c>
      <c r="L1891" s="124" t="str">
        <f>VLOOKUP(B1891,辅助信息!E:J,6,FALSE)</f>
        <v>现场禁止使用氢能源挂车！优先威钢发货,我方卸车,新老国标钢厂不加价可直发，因陕钢多次出现磅差，项目拒绝使用</v>
      </c>
      <c r="M1891" s="93">
        <v>45828</v>
      </c>
      <c r="O1891" s="64">
        <f ca="1" t="shared" si="117"/>
        <v>0</v>
      </c>
      <c r="P1891" s="64">
        <f ca="1" t="shared" si="118"/>
        <v>143</v>
      </c>
      <c r="Q1891" s="29" t="str">
        <f>VLOOKUP(B1891,辅助信息!E:M,9,FALSE)</f>
        <v>ZTWM-CDGS-XS-2024-0030-华西集采-简州大道</v>
      </c>
      <c r="R1891" s="29" t="str">
        <f>_xlfn._xlws.FILTER(辅助信息!D:D,辅助信息!E:E=B1891)</f>
        <v>华西简阳西城嘉苑</v>
      </c>
    </row>
    <row r="1892" hidden="1" spans="2:18">
      <c r="B1892" s="40" t="s">
        <v>81</v>
      </c>
      <c r="C1892" s="72">
        <v>45826</v>
      </c>
      <c r="D1892" s="122" t="str">
        <f>VLOOKUP(B1892,辅助信息!E:K,7,FALSE)</f>
        <v>JWDDCD2025060900080</v>
      </c>
      <c r="E1892" s="122" t="str">
        <f>VLOOKUP(F1892,辅助信息!A:B,2,FALSE)</f>
        <v>螺纹钢</v>
      </c>
      <c r="F1892" s="40" t="s">
        <v>19</v>
      </c>
      <c r="G1892" s="36">
        <v>66</v>
      </c>
      <c r="H1892" s="123" t="str">
        <f>_xlfn.XLOOKUP(C1892&amp;F1892&amp;I1892&amp;J1892,'[1]2025年已发货'!$F:$F&amp;'[1]2025年已发货'!$C:$C&amp;'[1]2025年已发货'!$G:$G&amp;'[1]2025年已发货'!$H:$H,'[1]2025年已发货'!$E:$E,"未发货")</f>
        <v>未发货</v>
      </c>
      <c r="I1892" s="122" t="str">
        <f>VLOOKUP(B1892,辅助信息!E:I,3,FALSE)</f>
        <v>（华西简阳西城嘉苑）四川省成都市简阳市简城街道高屋村</v>
      </c>
      <c r="J1892" s="122" t="str">
        <f>VLOOKUP(B1892,辅助信息!E:I,4,FALSE)</f>
        <v>张瀚镭</v>
      </c>
      <c r="K1892" s="122">
        <f>VLOOKUP(J1892,辅助信息!H:I,2,FALSE)</f>
        <v>15884666220</v>
      </c>
      <c r="L1892" s="124" t="str">
        <f>VLOOKUP(B1892,辅助信息!E:J,6,FALSE)</f>
        <v>现场禁止使用氢能源挂车！优先威钢发货,我方卸车,新老国标钢厂不加价可直发，因陕钢多次出现磅差，项目拒绝使用</v>
      </c>
      <c r="M1892" s="93">
        <v>45828</v>
      </c>
      <c r="O1892" s="64">
        <f ca="1" t="shared" si="117"/>
        <v>0</v>
      </c>
      <c r="P1892" s="64">
        <f ca="1" t="shared" si="118"/>
        <v>143</v>
      </c>
      <c r="Q1892" s="29" t="str">
        <f>VLOOKUP(B1892,辅助信息!E:M,9,FALSE)</f>
        <v>ZTWM-CDGS-XS-2024-0030-华西集采-简州大道</v>
      </c>
      <c r="R1892" s="29" t="str">
        <f>_xlfn._xlws.FILTER(辅助信息!D:D,辅助信息!E:E=B1892)</f>
        <v>华西简阳西城嘉苑</v>
      </c>
    </row>
    <row r="1893" hidden="1" spans="2:18">
      <c r="B1893" s="40" t="s">
        <v>81</v>
      </c>
      <c r="C1893" s="72">
        <v>45826</v>
      </c>
      <c r="D1893" s="122" t="str">
        <f>VLOOKUP(B1893,辅助信息!E:K,7,FALSE)</f>
        <v>JWDDCD2025060900080</v>
      </c>
      <c r="E1893" s="122" t="str">
        <f>VLOOKUP(F1893,辅助信息!A:B,2,FALSE)</f>
        <v>螺纹钢</v>
      </c>
      <c r="F1893" s="40" t="s">
        <v>32</v>
      </c>
      <c r="G1893" s="36">
        <v>3</v>
      </c>
      <c r="H1893" s="123" t="str">
        <f>_xlfn.XLOOKUP(C1893&amp;F1893&amp;I1893&amp;J1893,'[1]2025年已发货'!$F:$F&amp;'[1]2025年已发货'!$C:$C&amp;'[1]2025年已发货'!$G:$G&amp;'[1]2025年已发货'!$H:$H,'[1]2025年已发货'!$E:$E,"未发货")</f>
        <v>未发货</v>
      </c>
      <c r="I1893" s="122" t="str">
        <f>VLOOKUP(B1893,辅助信息!E:I,3,FALSE)</f>
        <v>（华西简阳西城嘉苑）四川省成都市简阳市简城街道高屋村</v>
      </c>
      <c r="J1893" s="122" t="str">
        <f>VLOOKUP(B1893,辅助信息!E:I,4,FALSE)</f>
        <v>张瀚镭</v>
      </c>
      <c r="K1893" s="122">
        <f>VLOOKUP(J1893,辅助信息!H:I,2,FALSE)</f>
        <v>15884666220</v>
      </c>
      <c r="L1893" s="124" t="str">
        <f>VLOOKUP(B1893,辅助信息!E:J,6,FALSE)</f>
        <v>现场禁止使用氢能源挂车！优先威钢发货,我方卸车,新老国标钢厂不加价可直发，因陕钢多次出现磅差，项目拒绝使用</v>
      </c>
      <c r="M1893" s="93">
        <v>45828</v>
      </c>
      <c r="O1893" s="64">
        <f ca="1" t="shared" si="117"/>
        <v>0</v>
      </c>
      <c r="P1893" s="64">
        <f ca="1" t="shared" si="118"/>
        <v>143</v>
      </c>
      <c r="Q1893" s="29" t="str">
        <f>VLOOKUP(B1893,辅助信息!E:M,9,FALSE)</f>
        <v>ZTWM-CDGS-XS-2024-0030-华西集采-简州大道</v>
      </c>
      <c r="R1893" s="29" t="str">
        <f>_xlfn._xlws.FILTER(辅助信息!D:D,辅助信息!E:E=B1893)</f>
        <v>华西简阳西城嘉苑</v>
      </c>
    </row>
    <row r="1894" hidden="1" spans="2:18">
      <c r="B1894" s="40" t="s">
        <v>81</v>
      </c>
      <c r="C1894" s="72">
        <v>45826</v>
      </c>
      <c r="D1894" s="122" t="str">
        <f>VLOOKUP(B1894,辅助信息!E:K,7,FALSE)</f>
        <v>JWDDCD2025060900080</v>
      </c>
      <c r="E1894" s="122" t="str">
        <f>VLOOKUP(F1894,辅助信息!A:B,2,FALSE)</f>
        <v>螺纹钢</v>
      </c>
      <c r="F1894" s="40" t="s">
        <v>30</v>
      </c>
      <c r="G1894" s="36">
        <v>3</v>
      </c>
      <c r="H1894" s="123" t="str">
        <f>_xlfn.XLOOKUP(C1894&amp;F1894&amp;I1894&amp;J1894,'[1]2025年已发货'!$F:$F&amp;'[1]2025年已发货'!$C:$C&amp;'[1]2025年已发货'!$G:$G&amp;'[1]2025年已发货'!$H:$H,'[1]2025年已发货'!$E:$E,"未发货")</f>
        <v>未发货</v>
      </c>
      <c r="I1894" s="122" t="str">
        <f>VLOOKUP(B1894,辅助信息!E:I,3,FALSE)</f>
        <v>（华西简阳西城嘉苑）四川省成都市简阳市简城街道高屋村</v>
      </c>
      <c r="J1894" s="122" t="str">
        <f>VLOOKUP(B1894,辅助信息!E:I,4,FALSE)</f>
        <v>张瀚镭</v>
      </c>
      <c r="K1894" s="122">
        <f>VLOOKUP(J1894,辅助信息!H:I,2,FALSE)</f>
        <v>15884666220</v>
      </c>
      <c r="L1894" s="124" t="str">
        <f>VLOOKUP(B1894,辅助信息!E:J,6,FALSE)</f>
        <v>现场禁止使用氢能源挂车！优先威钢发货,我方卸车,新老国标钢厂不加价可直发，因陕钢多次出现磅差，项目拒绝使用</v>
      </c>
      <c r="M1894" s="93">
        <v>45828</v>
      </c>
      <c r="O1894" s="64">
        <f ca="1" t="shared" si="117"/>
        <v>0</v>
      </c>
      <c r="P1894" s="64">
        <f ca="1" t="shared" si="118"/>
        <v>143</v>
      </c>
      <c r="Q1894" s="29" t="str">
        <f>VLOOKUP(B1894,辅助信息!E:M,9,FALSE)</f>
        <v>ZTWM-CDGS-XS-2024-0030-华西集采-简州大道</v>
      </c>
      <c r="R1894" s="29" t="str">
        <f>_xlfn._xlws.FILTER(辅助信息!D:D,辅助信息!E:E=B1894)</f>
        <v>华西简阳西城嘉苑</v>
      </c>
    </row>
    <row r="1895" hidden="1" spans="2:18">
      <c r="B1895" s="40" t="s">
        <v>81</v>
      </c>
      <c r="C1895" s="72">
        <v>45826</v>
      </c>
      <c r="D1895" s="122" t="str">
        <f>VLOOKUP(B1895,辅助信息!E:K,7,FALSE)</f>
        <v>JWDDCD2025060900080</v>
      </c>
      <c r="E1895" s="122" t="str">
        <f>VLOOKUP(F1895,辅助信息!A:B,2,FALSE)</f>
        <v>螺纹钢</v>
      </c>
      <c r="F1895" s="40" t="s">
        <v>33</v>
      </c>
      <c r="G1895" s="36">
        <v>21</v>
      </c>
      <c r="H1895" s="123" t="str">
        <f>_xlfn.XLOOKUP(C1895&amp;F1895&amp;I1895&amp;J1895,'[1]2025年已发货'!$F:$F&amp;'[1]2025年已发货'!$C:$C&amp;'[1]2025年已发货'!$G:$G&amp;'[1]2025年已发货'!$H:$H,'[1]2025年已发货'!$E:$E,"未发货")</f>
        <v>未发货</v>
      </c>
      <c r="I1895" s="122" t="str">
        <f>VLOOKUP(B1895,辅助信息!E:I,3,FALSE)</f>
        <v>（华西简阳西城嘉苑）四川省成都市简阳市简城街道高屋村</v>
      </c>
      <c r="J1895" s="122" t="str">
        <f>VLOOKUP(B1895,辅助信息!E:I,4,FALSE)</f>
        <v>张瀚镭</v>
      </c>
      <c r="K1895" s="122">
        <f>VLOOKUP(J1895,辅助信息!H:I,2,FALSE)</f>
        <v>15884666220</v>
      </c>
      <c r="L1895" s="124" t="str">
        <f>VLOOKUP(B1895,辅助信息!E:J,6,FALSE)</f>
        <v>现场禁止使用氢能源挂车！优先威钢发货,我方卸车,新老国标钢厂不加价可直发，因陕钢多次出现磅差，项目拒绝使用</v>
      </c>
      <c r="M1895" s="93">
        <v>45828</v>
      </c>
      <c r="O1895" s="64">
        <f ca="1" t="shared" si="117"/>
        <v>0</v>
      </c>
      <c r="P1895" s="64">
        <f ca="1" t="shared" si="118"/>
        <v>143</v>
      </c>
      <c r="Q1895" s="29" t="str">
        <f>VLOOKUP(B1895,辅助信息!E:M,9,FALSE)</f>
        <v>ZTWM-CDGS-XS-2024-0030-华西集采-简州大道</v>
      </c>
      <c r="R1895" s="29" t="str">
        <f>_xlfn._xlws.FILTER(辅助信息!D:D,辅助信息!E:E=B1895)</f>
        <v>华西简阳西城嘉苑</v>
      </c>
    </row>
    <row r="1896" hidden="1" spans="2:18">
      <c r="B1896" s="40" t="s">
        <v>81</v>
      </c>
      <c r="C1896" s="72">
        <v>45826</v>
      </c>
      <c r="D1896" s="122" t="str">
        <f>VLOOKUP(B1896,辅助信息!E:K,7,FALSE)</f>
        <v>JWDDCD2025060900080</v>
      </c>
      <c r="E1896" s="122" t="str">
        <f>VLOOKUP(F1896,辅助信息!A:B,2,FALSE)</f>
        <v>螺纹钢</v>
      </c>
      <c r="F1896" s="40" t="s">
        <v>28</v>
      </c>
      <c r="G1896" s="36">
        <v>3</v>
      </c>
      <c r="H1896" s="123" t="str">
        <f>_xlfn.XLOOKUP(C1896&amp;F1896&amp;I1896&amp;J1896,'[1]2025年已发货'!$F:$F&amp;'[1]2025年已发货'!$C:$C&amp;'[1]2025年已发货'!$G:$G&amp;'[1]2025年已发货'!$H:$H,'[1]2025年已发货'!$E:$E,"未发货")</f>
        <v>未发货</v>
      </c>
      <c r="I1896" s="122" t="str">
        <f>VLOOKUP(B1896,辅助信息!E:I,3,FALSE)</f>
        <v>（华西简阳西城嘉苑）四川省成都市简阳市简城街道高屋村</v>
      </c>
      <c r="J1896" s="122" t="str">
        <f>VLOOKUP(B1896,辅助信息!E:I,4,FALSE)</f>
        <v>张瀚镭</v>
      </c>
      <c r="K1896" s="122">
        <f>VLOOKUP(J1896,辅助信息!H:I,2,FALSE)</f>
        <v>15884666220</v>
      </c>
      <c r="L1896" s="124" t="str">
        <f>VLOOKUP(B1896,辅助信息!E:J,6,FALSE)</f>
        <v>现场禁止使用氢能源挂车！优先威钢发货,我方卸车,新老国标钢厂不加价可直发，因陕钢多次出现磅差，项目拒绝使用</v>
      </c>
      <c r="M1896" s="93">
        <v>45828</v>
      </c>
      <c r="O1896" s="64">
        <f ca="1" t="shared" si="117"/>
        <v>0</v>
      </c>
      <c r="P1896" s="64">
        <f ca="1" t="shared" si="118"/>
        <v>143</v>
      </c>
      <c r="Q1896" s="29" t="str">
        <f>VLOOKUP(B1896,辅助信息!E:M,9,FALSE)</f>
        <v>ZTWM-CDGS-XS-2024-0030-华西集采-简州大道</v>
      </c>
      <c r="R1896" s="29" t="str">
        <f>_xlfn._xlws.FILTER(辅助信息!D:D,辅助信息!E:E=B1896)</f>
        <v>华西简阳西城嘉苑</v>
      </c>
    </row>
    <row r="1897" hidden="1" spans="2:18">
      <c r="B1897" s="85" t="s">
        <v>81</v>
      </c>
      <c r="C1897" s="86">
        <v>45826</v>
      </c>
      <c r="D1897" s="126" t="str">
        <f>VLOOKUP(B1897,辅助信息!E:K,7,FALSE)</f>
        <v>JWDDCD2025060900080</v>
      </c>
      <c r="E1897" s="126" t="str">
        <f>VLOOKUP(F1897,辅助信息!A:B,2,FALSE)</f>
        <v>螺纹钢</v>
      </c>
      <c r="F1897" s="85" t="s">
        <v>18</v>
      </c>
      <c r="G1897" s="87">
        <v>5</v>
      </c>
      <c r="H1897" s="127" t="str">
        <f>_xlfn.XLOOKUP(C1897&amp;F1897&amp;I1897&amp;J1897,'[1]2025年已发货'!$F:$F&amp;'[1]2025年已发货'!$C:$C&amp;'[1]2025年已发货'!$G:$G&amp;'[1]2025年已发货'!$H:$H,'[1]2025年已发货'!$E:$E,"未发货")</f>
        <v>未发货</v>
      </c>
      <c r="I1897" s="122" t="str">
        <f>VLOOKUP(B1897,辅助信息!E:I,3,FALSE)</f>
        <v>（华西简阳西城嘉苑）四川省成都市简阳市简城街道高屋村</v>
      </c>
      <c r="J1897" s="122" t="str">
        <f>VLOOKUP(B1897,辅助信息!E:I,4,FALSE)</f>
        <v>张瀚镭</v>
      </c>
      <c r="K1897" s="122">
        <f>VLOOKUP(J1897,辅助信息!H:I,2,FALSE)</f>
        <v>15884666220</v>
      </c>
      <c r="L1897" s="124" t="str">
        <f>VLOOKUP(B1897,辅助信息!E:J,6,FALSE)</f>
        <v>现场禁止使用氢能源挂车！优先威钢发货,我方卸车,新老国标钢厂不加价可直发，因陕钢多次出现磅差，项目拒绝使用</v>
      </c>
      <c r="M1897" s="93">
        <v>45828</v>
      </c>
      <c r="O1897" s="64">
        <f ca="1" t="shared" si="117"/>
        <v>0</v>
      </c>
      <c r="P1897" s="64">
        <f ca="1" t="shared" si="118"/>
        <v>143</v>
      </c>
      <c r="Q1897" s="29" t="str">
        <f>VLOOKUP(B1897,辅助信息!E:M,9,FALSE)</f>
        <v>ZTWM-CDGS-XS-2024-0030-华西集采-简州大道</v>
      </c>
      <c r="R1897" s="29" t="str">
        <f>_xlfn._xlws.FILTER(辅助信息!D:D,辅助信息!E:E=B1897)</f>
        <v>华西简阳西城嘉苑</v>
      </c>
    </row>
    <row r="1898" hidden="1" spans="1:18">
      <c r="A1898" s="79" t="s">
        <v>174</v>
      </c>
      <c r="B1898" s="40" t="s">
        <v>31</v>
      </c>
      <c r="C1898" s="72">
        <v>45827</v>
      </c>
      <c r="D1898" s="122" t="str">
        <f>VLOOKUP(B1898,辅助信息!E:K,7,FALSE)</f>
        <v>JWDDCD2024121000136</v>
      </c>
      <c r="E1898" s="122" t="str">
        <f>VLOOKUP(F1898,辅助信息!A:B,2,FALSE)</f>
        <v>螺纹钢</v>
      </c>
      <c r="F1898" s="40" t="s">
        <v>18</v>
      </c>
      <c r="G1898" s="36">
        <v>12</v>
      </c>
      <c r="H1898" s="123">
        <f>_xlfn.XLOOKUP(C1898&amp;F1898&amp;I1898&amp;J1898,'[1]2025年已发货'!$F:$F&amp;'[1]2025年已发货'!$C:$C&amp;'[1]2025年已发货'!$G:$G&amp;'[1]2025年已发货'!$H:$H,'[1]2025年已发货'!$E:$E,"未发货")</f>
        <v>12</v>
      </c>
      <c r="I1898" s="122" t="str">
        <f>VLOOKUP(B1898,辅助信息!E:I,3,FALSE)</f>
        <v>（四川商建-射洪城乡一体化项目）遂宁市射洪市忠新幼儿园北侧约220米新溪小区</v>
      </c>
      <c r="J1898" s="122" t="str">
        <f>VLOOKUP(B1898,辅助信息!E:I,4,FALSE)</f>
        <v>柏子刚</v>
      </c>
      <c r="K1898" s="122">
        <f>VLOOKUP(J1898,辅助信息!H:I,2,FALSE)</f>
        <v>15692885305</v>
      </c>
      <c r="L1898" s="124" t="str">
        <f>VLOOKUP(B1898,辅助信息!E:J,6,FALSE)</f>
        <v>提前联系到场规格及数量</v>
      </c>
      <c r="M1898" s="93">
        <v>45828</v>
      </c>
      <c r="O1898" s="64">
        <f ca="1" t="shared" si="117"/>
        <v>0</v>
      </c>
      <c r="P1898" s="64">
        <f ca="1" t="shared" si="118"/>
        <v>143</v>
      </c>
      <c r="Q1898" s="29" t="str">
        <f>VLOOKUP(B1898,辅助信息!E:M,9,FALSE)</f>
        <v>ZTWM-CDGS-XS-2024-0179-四川商投-射洪城乡一体化建设项目</v>
      </c>
      <c r="R1898" s="29" t="str">
        <f>_xlfn._xlws.FILTER(辅助信息!D:D,辅助信息!E:E=B1898)</f>
        <v>四川商建
射洪城乡一体化项目</v>
      </c>
    </row>
    <row r="1899" hidden="1" spans="1:18">
      <c r="A1899" s="79"/>
      <c r="B1899" s="40" t="s">
        <v>31</v>
      </c>
      <c r="C1899" s="72">
        <v>45827</v>
      </c>
      <c r="D1899" s="122" t="str">
        <f>VLOOKUP(B1899,辅助信息!E:K,7,FALSE)</f>
        <v>JWDDCD2024121000136</v>
      </c>
      <c r="E1899" s="122" t="str">
        <f>VLOOKUP(F1899,辅助信息!A:B,2,FALSE)</f>
        <v>螺纹钢</v>
      </c>
      <c r="F1899" s="40" t="s">
        <v>22</v>
      </c>
      <c r="G1899" s="36">
        <v>23</v>
      </c>
      <c r="H1899" s="123">
        <f>_xlfn.XLOOKUP(C1899&amp;F1899&amp;I1899&amp;J1899,'[1]2025年已发货'!$F:$F&amp;'[1]2025年已发货'!$C:$C&amp;'[1]2025年已发货'!$G:$G&amp;'[1]2025年已发货'!$H:$H,'[1]2025年已发货'!$E:$E,"未发货")</f>
        <v>23</v>
      </c>
      <c r="I1899" s="122" t="str">
        <f>VLOOKUP(B1899,辅助信息!E:I,3,FALSE)</f>
        <v>（四川商建-射洪城乡一体化项目）遂宁市射洪市忠新幼儿园北侧约220米新溪小区</v>
      </c>
      <c r="J1899" s="122" t="str">
        <f>VLOOKUP(B1899,辅助信息!E:I,4,FALSE)</f>
        <v>柏子刚</v>
      </c>
      <c r="K1899" s="122">
        <f>VLOOKUP(J1899,辅助信息!H:I,2,FALSE)</f>
        <v>15692885305</v>
      </c>
      <c r="L1899" s="124" t="str">
        <f>VLOOKUP(B1899,辅助信息!E:J,6,FALSE)</f>
        <v>提前联系到场规格及数量</v>
      </c>
      <c r="M1899" s="93">
        <v>45828</v>
      </c>
      <c r="O1899" s="64">
        <f ca="1" t="shared" si="117"/>
        <v>0</v>
      </c>
      <c r="P1899" s="64">
        <f ca="1" t="shared" si="118"/>
        <v>143</v>
      </c>
      <c r="Q1899" s="29" t="str">
        <f>VLOOKUP(B1899,辅助信息!E:M,9,FALSE)</f>
        <v>ZTWM-CDGS-XS-2024-0179-四川商投-射洪城乡一体化建设项目</v>
      </c>
      <c r="R1899" s="29" t="str">
        <f>_xlfn._xlws.FILTER(辅助信息!D:D,辅助信息!E:E=B1899)</f>
        <v>四川商建
射洪城乡一体化项目</v>
      </c>
    </row>
    <row r="1900" hidden="1" spans="1:18">
      <c r="A1900" s="134" t="s">
        <v>172</v>
      </c>
      <c r="B1900" s="122" t="s">
        <v>147</v>
      </c>
      <c r="C1900" s="72">
        <v>45827</v>
      </c>
      <c r="D1900" s="122" t="str">
        <f>VLOOKUP(B1900,辅助信息!E:K,7,FALSE)</f>
        <v>JWDDCD2025052800131</v>
      </c>
      <c r="E1900" s="122" t="str">
        <f>VLOOKUP(F1900,辅助信息!A:B,2,FALSE)</f>
        <v>高线</v>
      </c>
      <c r="F1900" s="122" t="s">
        <v>57</v>
      </c>
      <c r="G1900" s="123">
        <v>9</v>
      </c>
      <c r="H1900" s="123" t="str">
        <f>_xlfn.XLOOKUP(C1900&amp;F1900&amp;I1900&amp;J1900,'[1]2025年已发货'!$F:$F&amp;'[1]2025年已发货'!$C:$C&amp;'[1]2025年已发货'!$G:$G&amp;'[1]2025年已发货'!$H:$H,'[1]2025年已发货'!$E:$E,"未发货")</f>
        <v>未发货</v>
      </c>
      <c r="I1900" s="122" t="str">
        <f>VLOOKUP(B1900,辅助信息!E:I,3,FALSE)</f>
        <v>（商投建工达州中医药科技园-4工区-11号楼）达州市通川区达州中医药职业学院犀牛大道北段</v>
      </c>
      <c r="J1900" s="122" t="str">
        <f>VLOOKUP(B1900,辅助信息!E:I,4,FALSE)</f>
        <v>张扬</v>
      </c>
      <c r="K1900" s="122">
        <f>VLOOKUP(J1900,辅助信息!H:I,2,FALSE)</f>
        <v>18381904567</v>
      </c>
      <c r="L1900" s="124" t="str">
        <f>VLOOKUP(B1900,辅助信息!E:J,6,FALSE)</f>
        <v>控制炉批号！多了现场不收！,优先安排达钢,提前联系到场规格及数量</v>
      </c>
      <c r="M1900" s="93">
        <v>45828</v>
      </c>
      <c r="O1900" s="64">
        <f ca="1" t="shared" si="117"/>
        <v>0</v>
      </c>
      <c r="P1900" s="64">
        <f ca="1" t="shared" si="118"/>
        <v>143</v>
      </c>
      <c r="Q1900" s="29" t="str">
        <f>VLOOKUP(B1900,辅助信息!E:M,9,FALSE)</f>
        <v>ZTWM-CDGS-XS-2024-0134-商投建工达州中医药科技成果示范园项目</v>
      </c>
      <c r="R1900" s="29" t="str">
        <f>_xlfn._xlws.FILTER(辅助信息!D:D,辅助信息!E:E=B1900)</f>
        <v>商投建工达州中医药科技园</v>
      </c>
    </row>
    <row r="1901" hidden="1" spans="1:18">
      <c r="A1901" s="134"/>
      <c r="B1901" s="122" t="s">
        <v>147</v>
      </c>
      <c r="C1901" s="72">
        <v>45827</v>
      </c>
      <c r="D1901" s="122" t="str">
        <f>VLOOKUP(B1901,辅助信息!E:K,7,FALSE)</f>
        <v>JWDDCD2025052800131</v>
      </c>
      <c r="E1901" s="122" t="str">
        <f>VLOOKUP(F1901,辅助信息!A:B,2,FALSE)</f>
        <v>螺纹钢</v>
      </c>
      <c r="F1901" s="122" t="s">
        <v>32</v>
      </c>
      <c r="G1901" s="123">
        <v>12</v>
      </c>
      <c r="H1901" s="123">
        <f>_xlfn.XLOOKUP(C1901&amp;F1901&amp;I1901&amp;J1901,'[1]2025年已发货'!$F:$F&amp;'[1]2025年已发货'!$C:$C&amp;'[1]2025年已发货'!$G:$G&amp;'[1]2025年已发货'!$H:$H,'[1]2025年已发货'!$E:$E,"未发货")</f>
        <v>12</v>
      </c>
      <c r="I1901" s="122" t="str">
        <f>VLOOKUP(B1901,辅助信息!E:I,3,FALSE)</f>
        <v>（商投建工达州中医药科技园-4工区-11号楼）达州市通川区达州中医药职业学院犀牛大道北段</v>
      </c>
      <c r="J1901" s="122" t="str">
        <f>VLOOKUP(B1901,辅助信息!E:I,4,FALSE)</f>
        <v>张扬</v>
      </c>
      <c r="K1901" s="122">
        <f>VLOOKUP(J1901,辅助信息!H:I,2,FALSE)</f>
        <v>18381904567</v>
      </c>
      <c r="L1901" s="124" t="str">
        <f>VLOOKUP(B1901,辅助信息!E:J,6,FALSE)</f>
        <v>控制炉批号！多了现场不收！,优先安排达钢,提前联系到场规格及数量</v>
      </c>
      <c r="M1901" s="93">
        <v>45828</v>
      </c>
      <c r="O1901" s="64">
        <f ca="1" t="shared" si="117"/>
        <v>0</v>
      </c>
      <c r="P1901" s="64">
        <f ca="1" t="shared" si="118"/>
        <v>143</v>
      </c>
      <c r="Q1901" s="29" t="str">
        <f>VLOOKUP(B1901,辅助信息!E:M,9,FALSE)</f>
        <v>ZTWM-CDGS-XS-2024-0134-商投建工达州中医药科技成果示范园项目</v>
      </c>
      <c r="R1901" s="29" t="str">
        <f>_xlfn._xlws.FILTER(辅助信息!D:D,辅助信息!E:E=B1901)</f>
        <v>商投建工达州中医药科技园</v>
      </c>
    </row>
    <row r="1902" hidden="1" spans="1:18">
      <c r="A1902" s="134"/>
      <c r="B1902" s="122" t="s">
        <v>147</v>
      </c>
      <c r="C1902" s="72">
        <v>45827</v>
      </c>
      <c r="D1902" s="122" t="str">
        <f>VLOOKUP(B1902,辅助信息!E:K,7,FALSE)</f>
        <v>JWDDCD2025052800131</v>
      </c>
      <c r="E1902" s="122" t="str">
        <f>VLOOKUP(F1902,辅助信息!A:B,2,FALSE)</f>
        <v>螺纹钢</v>
      </c>
      <c r="F1902" s="122" t="s">
        <v>30</v>
      </c>
      <c r="G1902" s="123">
        <v>3</v>
      </c>
      <c r="H1902" s="123" t="str">
        <f>_xlfn.XLOOKUP(C1902&amp;F1902&amp;I1902&amp;J1902,'[1]2025年已发货'!$F:$F&amp;'[1]2025年已发货'!$C:$C&amp;'[1]2025年已发货'!$G:$G&amp;'[1]2025年已发货'!$H:$H,'[1]2025年已发货'!$E:$E,"未发货")</f>
        <v>未发货</v>
      </c>
      <c r="I1902" s="122" t="str">
        <f>VLOOKUP(B1902,辅助信息!E:I,3,FALSE)</f>
        <v>（商投建工达州中医药科技园-4工区-11号楼）达州市通川区达州中医药职业学院犀牛大道北段</v>
      </c>
      <c r="J1902" s="122" t="str">
        <f>VLOOKUP(B1902,辅助信息!E:I,4,FALSE)</f>
        <v>张扬</v>
      </c>
      <c r="K1902" s="122">
        <f>VLOOKUP(J1902,辅助信息!H:I,2,FALSE)</f>
        <v>18381904567</v>
      </c>
      <c r="L1902" s="124" t="str">
        <f>VLOOKUP(B1902,辅助信息!E:J,6,FALSE)</f>
        <v>控制炉批号！多了现场不收！,优先安排达钢,提前联系到场规格及数量</v>
      </c>
      <c r="M1902" s="93">
        <v>45828</v>
      </c>
      <c r="O1902" s="64">
        <f ca="1" t="shared" si="117"/>
        <v>0</v>
      </c>
      <c r="P1902" s="64">
        <f ca="1" t="shared" si="118"/>
        <v>143</v>
      </c>
      <c r="Q1902" s="29" t="str">
        <f>VLOOKUP(B1902,辅助信息!E:M,9,FALSE)</f>
        <v>ZTWM-CDGS-XS-2024-0134-商投建工达州中医药科技成果示范园项目</v>
      </c>
      <c r="R1902" s="29" t="str">
        <f>_xlfn._xlws.FILTER(辅助信息!D:D,辅助信息!E:E=B1902)</f>
        <v>商投建工达州中医药科技园</v>
      </c>
    </row>
    <row r="1903" hidden="1" spans="1:18">
      <c r="A1903" s="134"/>
      <c r="B1903" s="122" t="s">
        <v>147</v>
      </c>
      <c r="C1903" s="72">
        <v>45827</v>
      </c>
      <c r="D1903" s="122" t="str">
        <f>VLOOKUP(B1903,辅助信息!E:K,7,FALSE)</f>
        <v>JWDDCD2025052800131</v>
      </c>
      <c r="E1903" s="122" t="str">
        <f>VLOOKUP(F1903,辅助信息!A:B,2,FALSE)</f>
        <v>螺纹钢</v>
      </c>
      <c r="F1903" s="122" t="s">
        <v>28</v>
      </c>
      <c r="G1903" s="123">
        <v>3</v>
      </c>
      <c r="H1903" s="123">
        <f>_xlfn.XLOOKUP(C1903&amp;F1903&amp;I1903&amp;J1903,'[1]2025年已发货'!$F:$F&amp;'[1]2025年已发货'!$C:$C&amp;'[1]2025年已发货'!$G:$G&amp;'[1]2025年已发货'!$H:$H,'[1]2025年已发货'!$E:$E,"未发货")</f>
        <v>3</v>
      </c>
      <c r="I1903" s="122" t="str">
        <f>VLOOKUP(B1903,辅助信息!E:I,3,FALSE)</f>
        <v>（商投建工达州中医药科技园-4工区-11号楼）达州市通川区达州中医药职业学院犀牛大道北段</v>
      </c>
      <c r="J1903" s="122" t="str">
        <f>VLOOKUP(B1903,辅助信息!E:I,4,FALSE)</f>
        <v>张扬</v>
      </c>
      <c r="K1903" s="122">
        <f>VLOOKUP(J1903,辅助信息!H:I,2,FALSE)</f>
        <v>18381904567</v>
      </c>
      <c r="L1903" s="124" t="str">
        <f>VLOOKUP(B1903,辅助信息!E:J,6,FALSE)</f>
        <v>控制炉批号！多了现场不收！,优先安排达钢,提前联系到场规格及数量</v>
      </c>
      <c r="M1903" s="93">
        <v>45828</v>
      </c>
      <c r="O1903" s="64">
        <f ca="1" t="shared" ref="O1903:O1918" si="119">IF(OR(M1903="",N1903&lt;&gt;""),"",MAX(M1903-TODAY(),0))</f>
        <v>0</v>
      </c>
      <c r="P1903" s="64">
        <f ca="1" t="shared" ref="P1903:P1918" si="120">IF(M1903="","",IF(N1903&lt;&gt;"",MAX(N1903-M1903,0),IF(TODAY()&gt;M1903,TODAY()-M1903,0)))</f>
        <v>143</v>
      </c>
      <c r="Q1903" s="29" t="str">
        <f>VLOOKUP(B1903,辅助信息!E:M,9,FALSE)</f>
        <v>ZTWM-CDGS-XS-2024-0134-商投建工达州中医药科技成果示范园项目</v>
      </c>
      <c r="R1903" s="29" t="str">
        <f>_xlfn._xlws.FILTER(辅助信息!D:D,辅助信息!E:E=B1903)</f>
        <v>商投建工达州中医药科技园</v>
      </c>
    </row>
    <row r="1904" hidden="1" spans="1:18">
      <c r="A1904" s="134"/>
      <c r="B1904" s="122" t="s">
        <v>147</v>
      </c>
      <c r="C1904" s="72">
        <v>45827</v>
      </c>
      <c r="D1904" s="122" t="str">
        <f>VLOOKUP(B1904,辅助信息!E:K,7,FALSE)</f>
        <v>JWDDCD2025052800131</v>
      </c>
      <c r="E1904" s="122" t="str">
        <f>VLOOKUP(F1904,辅助信息!A:B,2,FALSE)</f>
        <v>螺纹钢</v>
      </c>
      <c r="F1904" s="122" t="s">
        <v>18</v>
      </c>
      <c r="G1904" s="123">
        <v>15</v>
      </c>
      <c r="H1904" s="123">
        <f>_xlfn.XLOOKUP(C1904&amp;F1904&amp;I1904&amp;J1904,'[1]2025年已发货'!$F:$F&amp;'[1]2025年已发货'!$C:$C&amp;'[1]2025年已发货'!$G:$G&amp;'[1]2025年已发货'!$H:$H,'[1]2025年已发货'!$E:$E,"未发货")</f>
        <v>15</v>
      </c>
      <c r="I1904" s="122" t="str">
        <f>VLOOKUP(B1904,辅助信息!E:I,3,FALSE)</f>
        <v>（商投建工达州中医药科技园-4工区-11号楼）达州市通川区达州中医药职业学院犀牛大道北段</v>
      </c>
      <c r="J1904" s="122" t="str">
        <f>VLOOKUP(B1904,辅助信息!E:I,4,FALSE)</f>
        <v>张扬</v>
      </c>
      <c r="K1904" s="122">
        <f>VLOOKUP(J1904,辅助信息!H:I,2,FALSE)</f>
        <v>18381904567</v>
      </c>
      <c r="L1904" s="124" t="str">
        <f>VLOOKUP(B1904,辅助信息!E:J,6,FALSE)</f>
        <v>控制炉批号！多了现场不收！,优先安排达钢,提前联系到场规格及数量</v>
      </c>
      <c r="M1904" s="93">
        <v>45828</v>
      </c>
      <c r="O1904" s="64">
        <f ca="1" t="shared" si="119"/>
        <v>0</v>
      </c>
      <c r="P1904" s="64">
        <f ca="1" t="shared" si="120"/>
        <v>143</v>
      </c>
      <c r="Q1904" s="29" t="str">
        <f>VLOOKUP(B1904,辅助信息!E:M,9,FALSE)</f>
        <v>ZTWM-CDGS-XS-2024-0134-商投建工达州中医药科技成果示范园项目</v>
      </c>
      <c r="R1904" s="29" t="str">
        <f>_xlfn._xlws.FILTER(辅助信息!D:D,辅助信息!E:E=B1904)</f>
        <v>商投建工达州中医药科技园</v>
      </c>
    </row>
    <row r="1905" hidden="1" spans="1:18">
      <c r="A1905" s="134" t="s">
        <v>173</v>
      </c>
      <c r="B1905" s="122" t="s">
        <v>163</v>
      </c>
      <c r="C1905" s="72">
        <v>45827</v>
      </c>
      <c r="D1905" s="122" t="str">
        <f>VLOOKUP(B1905,辅助信息!E:K,7,FALSE)</f>
        <v>JWDDCD2025052800131</v>
      </c>
      <c r="E1905" s="122" t="str">
        <f>VLOOKUP(F1905,辅助信息!A:B,2,FALSE)</f>
        <v>盘螺</v>
      </c>
      <c r="F1905" s="122" t="s">
        <v>40</v>
      </c>
      <c r="G1905" s="123">
        <v>18</v>
      </c>
      <c r="H1905" s="123">
        <f>_xlfn.XLOOKUP(C1905&amp;F1905&amp;I1905&amp;J1905,'[1]2025年已发货'!$F:$F&amp;'[1]2025年已发货'!$C:$C&amp;'[1]2025年已发货'!$G:$G&amp;'[1]2025年已发货'!$H:$H,'[1]2025年已发货'!$E:$E,"未发货")</f>
        <v>18</v>
      </c>
      <c r="I1905" s="122" t="str">
        <f>VLOOKUP(B1905,辅助信息!E:I,3,FALSE)</f>
        <v>（商投建工达州中医药科技园-4工区-9号楼）达州市通川区达州中医药职业学院犀牛大道北段</v>
      </c>
      <c r="J1905" s="122" t="str">
        <f>VLOOKUP(B1905,辅助信息!E:I,4,FALSE)</f>
        <v>张扬</v>
      </c>
      <c r="K1905" s="122">
        <f>VLOOKUP(J1905,辅助信息!H:I,2,FALSE)</f>
        <v>18381904567</v>
      </c>
      <c r="L1905" s="124" t="str">
        <f>VLOOKUP(B1905,辅助信息!E:J,6,FALSE)</f>
        <v>控制炉批号！多了现场不收！,优先安排达钢,提前联系到场规格及数量</v>
      </c>
      <c r="M1905" s="93">
        <v>45828</v>
      </c>
      <c r="O1905" s="64">
        <f ca="1" t="shared" si="119"/>
        <v>0</v>
      </c>
      <c r="P1905" s="64">
        <f ca="1" t="shared" si="120"/>
        <v>143</v>
      </c>
      <c r="Q1905" s="29" t="str">
        <f>VLOOKUP(B1905,辅助信息!E:M,9,FALSE)</f>
        <v>ZTWM-CDGS-XS-2024-0134-商投建工达州中医药科技成果示范园项目</v>
      </c>
      <c r="R1905" s="29" t="str">
        <f>_xlfn._xlws.FILTER(辅助信息!D:D,辅助信息!E:E=B1905)</f>
        <v>商投建工达州中医药科技园</v>
      </c>
    </row>
    <row r="1906" hidden="1" spans="1:18">
      <c r="A1906" s="134"/>
      <c r="B1906" s="122" t="s">
        <v>163</v>
      </c>
      <c r="C1906" s="72">
        <v>45827</v>
      </c>
      <c r="D1906" s="122" t="str">
        <f>VLOOKUP(B1906,辅助信息!E:K,7,FALSE)</f>
        <v>JWDDCD2025052800131</v>
      </c>
      <c r="E1906" s="122" t="str">
        <f>VLOOKUP(F1906,辅助信息!A:B,2,FALSE)</f>
        <v>螺纹钢</v>
      </c>
      <c r="F1906" s="122" t="s">
        <v>32</v>
      </c>
      <c r="G1906" s="123">
        <v>6</v>
      </c>
      <c r="H1906" s="123">
        <f>_xlfn.XLOOKUP(C1906&amp;F1906&amp;I1906&amp;J1906,'[1]2025年已发货'!$F:$F&amp;'[1]2025年已发货'!$C:$C&amp;'[1]2025年已发货'!$G:$G&amp;'[1]2025年已发货'!$H:$H,'[1]2025年已发货'!$E:$E,"未发货")</f>
        <v>6</v>
      </c>
      <c r="I1906" s="122" t="str">
        <f>VLOOKUP(B1906,辅助信息!E:I,3,FALSE)</f>
        <v>（商投建工达州中医药科技园-4工区-9号楼）达州市通川区达州中医药职业学院犀牛大道北段</v>
      </c>
      <c r="J1906" s="122" t="str">
        <f>VLOOKUP(B1906,辅助信息!E:I,4,FALSE)</f>
        <v>张扬</v>
      </c>
      <c r="K1906" s="122">
        <f>VLOOKUP(J1906,辅助信息!H:I,2,FALSE)</f>
        <v>18381904567</v>
      </c>
      <c r="L1906" s="124" t="str">
        <f>VLOOKUP(B1906,辅助信息!E:J,6,FALSE)</f>
        <v>控制炉批号！多了现场不收！,优先安排达钢,提前联系到场规格及数量</v>
      </c>
      <c r="M1906" s="93">
        <v>45828</v>
      </c>
      <c r="O1906" s="64">
        <f ca="1" t="shared" si="119"/>
        <v>0</v>
      </c>
      <c r="P1906" s="64">
        <f ca="1" t="shared" si="120"/>
        <v>143</v>
      </c>
      <c r="Q1906" s="29" t="str">
        <f>VLOOKUP(B1906,辅助信息!E:M,9,FALSE)</f>
        <v>ZTWM-CDGS-XS-2024-0134-商投建工达州中医药科技成果示范园项目</v>
      </c>
      <c r="R1906" s="29" t="str">
        <f>_xlfn._xlws.FILTER(辅助信息!D:D,辅助信息!E:E=B1906)</f>
        <v>商投建工达州中医药科技园</v>
      </c>
    </row>
    <row r="1907" hidden="1" spans="1:18">
      <c r="A1907" s="134"/>
      <c r="B1907" s="122" t="s">
        <v>163</v>
      </c>
      <c r="C1907" s="72">
        <v>45827</v>
      </c>
      <c r="D1907" s="122" t="str">
        <f>VLOOKUP(B1907,辅助信息!E:K,7,FALSE)</f>
        <v>JWDDCD2025052800131</v>
      </c>
      <c r="E1907" s="122" t="str">
        <f>VLOOKUP(F1907,辅助信息!A:B,2,FALSE)</f>
        <v>螺纹钢</v>
      </c>
      <c r="F1907" s="122" t="s">
        <v>30</v>
      </c>
      <c r="G1907" s="123">
        <f>6+9</f>
        <v>15</v>
      </c>
      <c r="H1907" s="123" t="str">
        <f>_xlfn.XLOOKUP(C1907&amp;F1907&amp;I1907&amp;J1907,'[1]2025年已发货'!$F:$F&amp;'[1]2025年已发货'!$C:$C&amp;'[1]2025年已发货'!$G:$G&amp;'[1]2025年已发货'!$H:$H,'[1]2025年已发货'!$E:$E,"未发货")</f>
        <v>未发货</v>
      </c>
      <c r="I1907" s="122" t="str">
        <f>VLOOKUP(B1907,辅助信息!E:I,3,FALSE)</f>
        <v>（商投建工达州中医药科技园-4工区-9号楼）达州市通川区达州中医药职业学院犀牛大道北段</v>
      </c>
      <c r="J1907" s="122" t="str">
        <f>VLOOKUP(B1907,辅助信息!E:I,4,FALSE)</f>
        <v>张扬</v>
      </c>
      <c r="K1907" s="122">
        <f>VLOOKUP(J1907,辅助信息!H:I,2,FALSE)</f>
        <v>18381904567</v>
      </c>
      <c r="L1907" s="124" t="str">
        <f>VLOOKUP(B1907,辅助信息!E:J,6,FALSE)</f>
        <v>控制炉批号！多了现场不收！,优先安排达钢,提前联系到场规格及数量</v>
      </c>
      <c r="M1907" s="93">
        <v>45828</v>
      </c>
      <c r="O1907" s="64">
        <f ca="1" t="shared" si="119"/>
        <v>0</v>
      </c>
      <c r="P1907" s="64">
        <f ca="1" t="shared" si="120"/>
        <v>143</v>
      </c>
      <c r="Q1907" s="29" t="str">
        <f>VLOOKUP(B1907,辅助信息!E:M,9,FALSE)</f>
        <v>ZTWM-CDGS-XS-2024-0134-商投建工达州中医药科技成果示范园项目</v>
      </c>
      <c r="R1907" s="29" t="str">
        <f>_xlfn._xlws.FILTER(辅助信息!D:D,辅助信息!E:E=B1907)</f>
        <v>商投建工达州中医药科技园</v>
      </c>
    </row>
    <row r="1908" hidden="1" spans="2:18">
      <c r="B1908" s="40" t="s">
        <v>92</v>
      </c>
      <c r="C1908" s="72">
        <v>45828</v>
      </c>
      <c r="D1908" s="122" t="str">
        <f>VLOOKUP(B1908,辅助信息!E:K,7,FALSE)</f>
        <v>JWDDCD2025051800046</v>
      </c>
      <c r="E1908" s="122" t="str">
        <f>VLOOKUP(F1908,辅助信息!A:B,2,FALSE)</f>
        <v>盘螺</v>
      </c>
      <c r="F1908" s="40" t="s">
        <v>40</v>
      </c>
      <c r="G1908" s="36">
        <v>7.5</v>
      </c>
      <c r="H1908" s="123">
        <f>_xlfn.XLOOKUP(C1908&amp;F1908&amp;I1908&amp;J1908,'[1]2025年已发货'!$F:$F&amp;'[1]2025年已发货'!$C:$C&amp;'[1]2025年已发货'!$G:$G&amp;'[1]2025年已发货'!$H:$H,'[1]2025年已发货'!$E:$E,"未发货")</f>
        <v>7.5</v>
      </c>
      <c r="I1908" s="122" t="str">
        <f>VLOOKUP(B1908,辅助信息!E:I,3,FALSE)</f>
        <v>（华西萌海科创农业生态谷）成都市简阳市白金山水库</v>
      </c>
      <c r="J1908" s="122" t="str">
        <f>VLOOKUP(B1908,辅助信息!E:I,4,FALSE)</f>
        <v>石清国</v>
      </c>
      <c r="K1908" s="122">
        <f>VLOOKUP(J1908,辅助信息!H:I,2,FALSE)</f>
        <v>13458642015</v>
      </c>
      <c r="L1908" s="135" t="str">
        <f>VLOOKUP(B1908,辅助信息!E:J,6,FALSE)</f>
        <v>优先威钢,我方卸车,新老国标钢厂不加价可直发</v>
      </c>
      <c r="M1908" s="93">
        <v>45829</v>
      </c>
      <c r="O1908" s="64">
        <f ca="1" t="shared" si="119"/>
        <v>0</v>
      </c>
      <c r="P1908" s="64">
        <f ca="1" t="shared" si="120"/>
        <v>142</v>
      </c>
      <c r="Q1908" s="29" t="str">
        <f>VLOOKUP(B1908,辅助信息!E:M,9,FALSE)</f>
        <v>ZTWM-CDGS-XS-2024-0092-华西-萌海科创农业生态谷</v>
      </c>
      <c r="R1908" s="29" t="str">
        <f>_xlfn._xlws.FILTER(辅助信息!D:D,辅助信息!E:E=B1908)</f>
        <v>华西萌海-科创农业生态谷</v>
      </c>
    </row>
    <row r="1909" hidden="1" spans="2:18">
      <c r="B1909" s="40" t="s">
        <v>92</v>
      </c>
      <c r="C1909" s="72">
        <v>45828</v>
      </c>
      <c r="D1909" s="122" t="str">
        <f>VLOOKUP(B1909,辅助信息!E:K,7,FALSE)</f>
        <v>JWDDCD2025051800046</v>
      </c>
      <c r="E1909" s="122" t="str">
        <f>VLOOKUP(F1909,辅助信息!A:B,2,FALSE)</f>
        <v>盘螺</v>
      </c>
      <c r="F1909" s="40" t="s">
        <v>26</v>
      </c>
      <c r="G1909" s="36">
        <v>5</v>
      </c>
      <c r="H1909" s="123">
        <f>_xlfn.XLOOKUP(C1909&amp;F1909&amp;I1909&amp;J1909,'[1]2025年已发货'!$F:$F&amp;'[1]2025年已发货'!$C:$C&amp;'[1]2025年已发货'!$G:$G&amp;'[1]2025年已发货'!$H:$H,'[1]2025年已发货'!$E:$E,"未发货")</f>
        <v>5</v>
      </c>
      <c r="I1909" s="122" t="str">
        <f>VLOOKUP(B1909,辅助信息!E:I,3,FALSE)</f>
        <v>（华西萌海科创农业生态谷）成都市简阳市白金山水库</v>
      </c>
      <c r="J1909" s="122" t="str">
        <f>VLOOKUP(B1909,辅助信息!E:I,4,FALSE)</f>
        <v>石清国</v>
      </c>
      <c r="K1909" s="122">
        <f>VLOOKUP(J1909,辅助信息!H:I,2,FALSE)</f>
        <v>13458642015</v>
      </c>
      <c r="L1909" s="135" t="str">
        <f>VLOOKUP(B1909,辅助信息!E:J,6,FALSE)</f>
        <v>优先威钢,我方卸车,新老国标钢厂不加价可直发</v>
      </c>
      <c r="M1909" s="93">
        <v>45829</v>
      </c>
      <c r="O1909" s="64">
        <f ca="1" t="shared" si="119"/>
        <v>0</v>
      </c>
      <c r="P1909" s="64">
        <f ca="1" t="shared" si="120"/>
        <v>142</v>
      </c>
      <c r="Q1909" s="29" t="str">
        <f>VLOOKUP(B1909,辅助信息!E:M,9,FALSE)</f>
        <v>ZTWM-CDGS-XS-2024-0092-华西-萌海科创农业生态谷</v>
      </c>
      <c r="R1909" s="29" t="str">
        <f>_xlfn._xlws.FILTER(辅助信息!D:D,辅助信息!E:E=B1909)</f>
        <v>华西萌海-科创农业生态谷</v>
      </c>
    </row>
    <row r="1910" hidden="1" spans="2:18">
      <c r="B1910" s="40" t="s">
        <v>92</v>
      </c>
      <c r="C1910" s="72">
        <v>45828</v>
      </c>
      <c r="D1910" s="122" t="str">
        <f>VLOOKUP(B1910,辅助信息!E:K,7,FALSE)</f>
        <v>JWDDCD2025051800046</v>
      </c>
      <c r="E1910" s="122" t="str">
        <f>VLOOKUP(F1910,辅助信息!A:B,2,FALSE)</f>
        <v>螺纹钢</v>
      </c>
      <c r="F1910" s="40" t="s">
        <v>27</v>
      </c>
      <c r="G1910" s="36">
        <v>9</v>
      </c>
      <c r="H1910" s="123">
        <f>_xlfn.XLOOKUP(C1910&amp;F1910&amp;I1910&amp;J1910,'[1]2025年已发货'!$F:$F&amp;'[1]2025年已发货'!$C:$C&amp;'[1]2025年已发货'!$G:$G&amp;'[1]2025年已发货'!$H:$H,'[1]2025年已发货'!$E:$E,"未发货")</f>
        <v>9</v>
      </c>
      <c r="I1910" s="122" t="str">
        <f>VLOOKUP(B1910,辅助信息!E:I,3,FALSE)</f>
        <v>（华西萌海科创农业生态谷）成都市简阳市白金山水库</v>
      </c>
      <c r="J1910" s="122" t="str">
        <f>VLOOKUP(B1910,辅助信息!E:I,4,FALSE)</f>
        <v>石清国</v>
      </c>
      <c r="K1910" s="122">
        <f>VLOOKUP(J1910,辅助信息!H:I,2,FALSE)</f>
        <v>13458642015</v>
      </c>
      <c r="L1910" s="135" t="str">
        <f>VLOOKUP(B1910,辅助信息!E:J,6,FALSE)</f>
        <v>优先威钢,我方卸车,新老国标钢厂不加价可直发</v>
      </c>
      <c r="M1910" s="93">
        <v>45829</v>
      </c>
      <c r="O1910" s="64">
        <f ca="1" t="shared" si="119"/>
        <v>0</v>
      </c>
      <c r="P1910" s="64">
        <f ca="1" t="shared" si="120"/>
        <v>142</v>
      </c>
      <c r="Q1910" s="29" t="str">
        <f>VLOOKUP(B1910,辅助信息!E:M,9,FALSE)</f>
        <v>ZTWM-CDGS-XS-2024-0092-华西-萌海科创农业生态谷</v>
      </c>
      <c r="R1910" s="29" t="str">
        <f>_xlfn._xlws.FILTER(辅助信息!D:D,辅助信息!E:E=B1910)</f>
        <v>华西萌海-科创农业生态谷</v>
      </c>
    </row>
    <row r="1911" hidden="1" spans="2:18">
      <c r="B1911" s="40" t="s">
        <v>92</v>
      </c>
      <c r="C1911" s="72">
        <v>45828</v>
      </c>
      <c r="D1911" s="122" t="str">
        <f>VLOOKUP(B1911,辅助信息!E:K,7,FALSE)</f>
        <v>JWDDCD2025051800046</v>
      </c>
      <c r="E1911" s="122" t="str">
        <f>VLOOKUP(F1911,辅助信息!A:B,2,FALSE)</f>
        <v>螺纹钢</v>
      </c>
      <c r="F1911" s="40" t="s">
        <v>19</v>
      </c>
      <c r="G1911" s="36">
        <v>3</v>
      </c>
      <c r="H1911" s="123">
        <f>_xlfn.XLOOKUP(C1911&amp;F1911&amp;I1911&amp;J1911,'[1]2025年已发货'!$F:$F&amp;'[1]2025年已发货'!$C:$C&amp;'[1]2025年已发货'!$G:$G&amp;'[1]2025年已发货'!$H:$H,'[1]2025年已发货'!$E:$E,"未发货")</f>
        <v>3</v>
      </c>
      <c r="I1911" s="122" t="str">
        <f>VLOOKUP(B1911,辅助信息!E:I,3,FALSE)</f>
        <v>（华西萌海科创农业生态谷）成都市简阳市白金山水库</v>
      </c>
      <c r="J1911" s="122" t="str">
        <f>VLOOKUP(B1911,辅助信息!E:I,4,FALSE)</f>
        <v>石清国</v>
      </c>
      <c r="K1911" s="122">
        <f>VLOOKUP(J1911,辅助信息!H:I,2,FALSE)</f>
        <v>13458642015</v>
      </c>
      <c r="L1911" s="135" t="str">
        <f>VLOOKUP(B1911,辅助信息!E:J,6,FALSE)</f>
        <v>优先威钢,我方卸车,新老国标钢厂不加价可直发</v>
      </c>
      <c r="M1911" s="93">
        <v>45829</v>
      </c>
      <c r="O1911" s="64">
        <f ca="1" t="shared" si="119"/>
        <v>0</v>
      </c>
      <c r="P1911" s="64">
        <f ca="1" t="shared" si="120"/>
        <v>142</v>
      </c>
      <c r="Q1911" s="29" t="str">
        <f>VLOOKUP(B1911,辅助信息!E:M,9,FALSE)</f>
        <v>ZTWM-CDGS-XS-2024-0092-华西-萌海科创农业生态谷</v>
      </c>
      <c r="R1911" s="29" t="str">
        <f>_xlfn._xlws.FILTER(辅助信息!D:D,辅助信息!E:E=B1911)</f>
        <v>华西萌海-科创农业生态谷</v>
      </c>
    </row>
    <row r="1912" hidden="1" spans="2:18">
      <c r="B1912" s="40" t="s">
        <v>92</v>
      </c>
      <c r="C1912" s="72">
        <v>45828</v>
      </c>
      <c r="D1912" s="122" t="str">
        <f>VLOOKUP(B1912,辅助信息!E:K,7,FALSE)</f>
        <v>JWDDCD2025051800046</v>
      </c>
      <c r="E1912" s="122" t="str">
        <f>VLOOKUP(F1912,辅助信息!A:B,2,FALSE)</f>
        <v>螺纹钢</v>
      </c>
      <c r="F1912" s="40" t="s">
        <v>32</v>
      </c>
      <c r="G1912" s="36">
        <v>3</v>
      </c>
      <c r="H1912" s="123">
        <f>_xlfn.XLOOKUP(C1912&amp;F1912&amp;I1912&amp;J1912,'[1]2025年已发货'!$F:$F&amp;'[1]2025年已发货'!$C:$C&amp;'[1]2025年已发货'!$G:$G&amp;'[1]2025年已发货'!$H:$H,'[1]2025年已发货'!$E:$E,"未发货")</f>
        <v>3</v>
      </c>
      <c r="I1912" s="122" t="str">
        <f>VLOOKUP(B1912,辅助信息!E:I,3,FALSE)</f>
        <v>（华西萌海科创农业生态谷）成都市简阳市白金山水库</v>
      </c>
      <c r="J1912" s="122" t="str">
        <f>VLOOKUP(B1912,辅助信息!E:I,4,FALSE)</f>
        <v>石清国</v>
      </c>
      <c r="K1912" s="122">
        <f>VLOOKUP(J1912,辅助信息!H:I,2,FALSE)</f>
        <v>13458642015</v>
      </c>
      <c r="L1912" s="135" t="str">
        <f>VLOOKUP(B1912,辅助信息!E:J,6,FALSE)</f>
        <v>优先威钢,我方卸车,新老国标钢厂不加价可直发</v>
      </c>
      <c r="M1912" s="93">
        <v>45829</v>
      </c>
      <c r="O1912" s="64">
        <f ca="1" t="shared" si="119"/>
        <v>0</v>
      </c>
      <c r="P1912" s="64">
        <f ca="1" t="shared" si="120"/>
        <v>142</v>
      </c>
      <c r="Q1912" s="29" t="str">
        <f>VLOOKUP(B1912,辅助信息!E:M,9,FALSE)</f>
        <v>ZTWM-CDGS-XS-2024-0092-华西-萌海科创农业生态谷</v>
      </c>
      <c r="R1912" s="29" t="str">
        <f>_xlfn._xlws.FILTER(辅助信息!D:D,辅助信息!E:E=B1912)</f>
        <v>华西萌海-科创农业生态谷</v>
      </c>
    </row>
    <row r="1913" hidden="1" spans="2:18">
      <c r="B1913" s="40" t="s">
        <v>92</v>
      </c>
      <c r="C1913" s="72">
        <v>45828</v>
      </c>
      <c r="D1913" s="122" t="str">
        <f>VLOOKUP(B1913,辅助信息!E:K,7,FALSE)</f>
        <v>JWDDCD2025051800046</v>
      </c>
      <c r="E1913" s="122" t="str">
        <f>VLOOKUP(F1913,辅助信息!A:B,2,FALSE)</f>
        <v>螺纹钢</v>
      </c>
      <c r="F1913" s="40" t="s">
        <v>33</v>
      </c>
      <c r="G1913" s="36">
        <v>3</v>
      </c>
      <c r="H1913" s="123">
        <f>_xlfn.XLOOKUP(C1913&amp;F1913&amp;I1913&amp;J1913,'[1]2025年已发货'!$F:$F&amp;'[1]2025年已发货'!$C:$C&amp;'[1]2025年已发货'!$G:$G&amp;'[1]2025年已发货'!$H:$H,'[1]2025年已发货'!$E:$E,"未发货")</f>
        <v>3</v>
      </c>
      <c r="I1913" s="122" t="str">
        <f>VLOOKUP(B1913,辅助信息!E:I,3,FALSE)</f>
        <v>（华西萌海科创农业生态谷）成都市简阳市白金山水库</v>
      </c>
      <c r="J1913" s="122" t="str">
        <f>VLOOKUP(B1913,辅助信息!E:I,4,FALSE)</f>
        <v>石清国</v>
      </c>
      <c r="K1913" s="122">
        <f>VLOOKUP(J1913,辅助信息!H:I,2,FALSE)</f>
        <v>13458642015</v>
      </c>
      <c r="L1913" s="135" t="str">
        <f>VLOOKUP(B1913,辅助信息!E:J,6,FALSE)</f>
        <v>优先威钢,我方卸车,新老国标钢厂不加价可直发</v>
      </c>
      <c r="M1913" s="93">
        <v>45829</v>
      </c>
      <c r="O1913" s="64">
        <f ca="1" t="shared" si="119"/>
        <v>0</v>
      </c>
      <c r="P1913" s="64">
        <f ca="1" t="shared" si="120"/>
        <v>142</v>
      </c>
      <c r="Q1913" s="29" t="str">
        <f>VLOOKUP(B1913,辅助信息!E:M,9,FALSE)</f>
        <v>ZTWM-CDGS-XS-2024-0092-华西-萌海科创农业生态谷</v>
      </c>
      <c r="R1913" s="29" t="str">
        <f>_xlfn._xlws.FILTER(辅助信息!D:D,辅助信息!E:E=B1913)</f>
        <v>华西萌海-科创农业生态谷</v>
      </c>
    </row>
    <row r="1914" hidden="1" spans="2:18">
      <c r="B1914" s="40" t="s">
        <v>92</v>
      </c>
      <c r="C1914" s="72">
        <v>45828</v>
      </c>
      <c r="D1914" s="122" t="str">
        <f>VLOOKUP(B1914,辅助信息!E:K,7,FALSE)</f>
        <v>JWDDCD2025051800046</v>
      </c>
      <c r="E1914" s="122" t="str">
        <f>VLOOKUP(F1914,辅助信息!A:B,2,FALSE)</f>
        <v>螺纹钢</v>
      </c>
      <c r="F1914" s="40" t="s">
        <v>28</v>
      </c>
      <c r="G1914" s="36">
        <v>3</v>
      </c>
      <c r="H1914" s="123">
        <f>_xlfn.XLOOKUP(C1914&amp;F1914&amp;I1914&amp;J1914,'[1]2025年已发货'!$F:$F&amp;'[1]2025年已发货'!$C:$C&amp;'[1]2025年已发货'!$G:$G&amp;'[1]2025年已发货'!$H:$H,'[1]2025年已发货'!$E:$E,"未发货")</f>
        <v>3</v>
      </c>
      <c r="I1914" s="122" t="str">
        <f>VLOOKUP(B1914,辅助信息!E:I,3,FALSE)</f>
        <v>（华西萌海科创农业生态谷）成都市简阳市白金山水库</v>
      </c>
      <c r="J1914" s="122" t="str">
        <f>VLOOKUP(B1914,辅助信息!E:I,4,FALSE)</f>
        <v>石清国</v>
      </c>
      <c r="K1914" s="122">
        <f>VLOOKUP(J1914,辅助信息!H:I,2,FALSE)</f>
        <v>13458642015</v>
      </c>
      <c r="L1914" s="135" t="str">
        <f>VLOOKUP(B1914,辅助信息!E:J,6,FALSE)</f>
        <v>优先威钢,我方卸车,新老国标钢厂不加价可直发</v>
      </c>
      <c r="M1914" s="93">
        <v>45829</v>
      </c>
      <c r="O1914" s="64">
        <f ca="1" t="shared" si="119"/>
        <v>0</v>
      </c>
      <c r="P1914" s="64">
        <f ca="1" t="shared" si="120"/>
        <v>142</v>
      </c>
      <c r="Q1914" s="29" t="str">
        <f>VLOOKUP(B1914,辅助信息!E:M,9,FALSE)</f>
        <v>ZTWM-CDGS-XS-2024-0092-华西-萌海科创农业生态谷</v>
      </c>
      <c r="R1914" s="29" t="str">
        <f>_xlfn._xlws.FILTER(辅助信息!D:D,辅助信息!E:E=B1914)</f>
        <v>华西萌海-科创农业生态谷</v>
      </c>
    </row>
    <row r="1915" hidden="1" spans="2:18">
      <c r="B1915" s="40" t="s">
        <v>92</v>
      </c>
      <c r="C1915" s="72">
        <v>45828</v>
      </c>
      <c r="D1915" s="122" t="str">
        <f>VLOOKUP(B1915,辅助信息!E:K,7,FALSE)</f>
        <v>JWDDCD2025051800046</v>
      </c>
      <c r="E1915" s="122" t="str">
        <f>VLOOKUP(F1915,辅助信息!A:B,2,FALSE)</f>
        <v>螺纹钢</v>
      </c>
      <c r="F1915" s="40" t="s">
        <v>65</v>
      </c>
      <c r="G1915" s="36">
        <v>3</v>
      </c>
      <c r="H1915" s="123">
        <f>_xlfn.XLOOKUP(C1915&amp;F1915&amp;I1915&amp;J1915,'[1]2025年已发货'!$F:$F&amp;'[1]2025年已发货'!$C:$C&amp;'[1]2025年已发货'!$G:$G&amp;'[1]2025年已发货'!$H:$H,'[1]2025年已发货'!$E:$E,"未发货")</f>
        <v>3</v>
      </c>
      <c r="I1915" s="122" t="str">
        <f>VLOOKUP(B1915,辅助信息!E:I,3,FALSE)</f>
        <v>（华西萌海科创农业生态谷）成都市简阳市白金山水库</v>
      </c>
      <c r="J1915" s="122" t="str">
        <f>VLOOKUP(B1915,辅助信息!E:I,4,FALSE)</f>
        <v>石清国</v>
      </c>
      <c r="K1915" s="122">
        <f>VLOOKUP(J1915,辅助信息!H:I,2,FALSE)</f>
        <v>13458642015</v>
      </c>
      <c r="L1915" s="135" t="str">
        <f>VLOOKUP(B1915,辅助信息!E:J,6,FALSE)</f>
        <v>优先威钢,我方卸车,新老国标钢厂不加价可直发</v>
      </c>
      <c r="M1915" s="93">
        <v>45829</v>
      </c>
      <c r="O1915" s="64">
        <f ca="1" t="shared" si="119"/>
        <v>0</v>
      </c>
      <c r="P1915" s="64">
        <f ca="1" t="shared" si="120"/>
        <v>142</v>
      </c>
      <c r="Q1915" s="29" t="str">
        <f>VLOOKUP(B1915,辅助信息!E:M,9,FALSE)</f>
        <v>ZTWM-CDGS-XS-2024-0092-华西-萌海科创农业生态谷</v>
      </c>
      <c r="R1915" s="29" t="str">
        <f>_xlfn._xlws.FILTER(辅助信息!D:D,辅助信息!E:E=B1915)</f>
        <v>华西萌海-科创农业生态谷</v>
      </c>
    </row>
    <row r="1916" hidden="1" spans="2:18">
      <c r="B1916" s="40" t="s">
        <v>92</v>
      </c>
      <c r="C1916" s="72">
        <v>45828</v>
      </c>
      <c r="D1916" s="122" t="str">
        <f>VLOOKUP(B1916,辅助信息!E:K,7,FALSE)</f>
        <v>JWDDCD2025051800046</v>
      </c>
      <c r="E1916" s="122" t="str">
        <f>VLOOKUP(F1916,辅助信息!A:B,2,FALSE)</f>
        <v>螺纹钢</v>
      </c>
      <c r="F1916" s="40" t="s">
        <v>58</v>
      </c>
      <c r="G1916" s="36">
        <v>6</v>
      </c>
      <c r="H1916" s="123">
        <f>_xlfn.XLOOKUP(C1916&amp;F1916&amp;I1916&amp;J1916,'[1]2025年已发货'!$F:$F&amp;'[1]2025年已发货'!$C:$C&amp;'[1]2025年已发货'!$G:$G&amp;'[1]2025年已发货'!$H:$H,'[1]2025年已发货'!$E:$E,"未发货")</f>
        <v>6</v>
      </c>
      <c r="I1916" s="122" t="str">
        <f>VLOOKUP(B1916,辅助信息!E:I,3,FALSE)</f>
        <v>（华西萌海科创农业生态谷）成都市简阳市白金山水库</v>
      </c>
      <c r="J1916" s="122" t="str">
        <f>VLOOKUP(B1916,辅助信息!E:I,4,FALSE)</f>
        <v>石清国</v>
      </c>
      <c r="K1916" s="122">
        <f>VLOOKUP(J1916,辅助信息!H:I,2,FALSE)</f>
        <v>13458642015</v>
      </c>
      <c r="L1916" s="135" t="str">
        <f>VLOOKUP(B1916,辅助信息!E:J,6,FALSE)</f>
        <v>优先威钢,我方卸车,新老国标钢厂不加价可直发</v>
      </c>
      <c r="M1916" s="93">
        <v>45829</v>
      </c>
      <c r="O1916" s="64">
        <f ca="1" t="shared" si="119"/>
        <v>0</v>
      </c>
      <c r="P1916" s="64">
        <f ca="1" t="shared" si="120"/>
        <v>142</v>
      </c>
      <c r="Q1916" s="29" t="str">
        <f>VLOOKUP(B1916,辅助信息!E:M,9,FALSE)</f>
        <v>ZTWM-CDGS-XS-2024-0092-华西-萌海科创农业生态谷</v>
      </c>
      <c r="R1916" s="29" t="str">
        <f>_xlfn._xlws.FILTER(辅助信息!D:D,辅助信息!E:E=B1916)</f>
        <v>华西萌海-科创农业生态谷</v>
      </c>
    </row>
    <row r="1917" hidden="1" spans="2:18">
      <c r="B1917" s="40" t="s">
        <v>92</v>
      </c>
      <c r="C1917" s="72">
        <v>45828</v>
      </c>
      <c r="D1917" s="122" t="str">
        <f>VLOOKUP(B1917,辅助信息!E:K,7,FALSE)</f>
        <v>JWDDCD2025051800046</v>
      </c>
      <c r="E1917" s="122" t="str">
        <f>VLOOKUP(F1917,辅助信息!A:B,2,FALSE)</f>
        <v>螺纹钢</v>
      </c>
      <c r="F1917" s="40" t="s">
        <v>46</v>
      </c>
      <c r="G1917" s="36">
        <v>6</v>
      </c>
      <c r="H1917" s="123">
        <f>_xlfn.XLOOKUP(C1917&amp;F1917&amp;I1917&amp;J1917,'[1]2025年已发货'!$F:$F&amp;'[1]2025年已发货'!$C:$C&amp;'[1]2025年已发货'!$G:$G&amp;'[1]2025年已发货'!$H:$H,'[1]2025年已发货'!$E:$E,"未发货")</f>
        <v>6</v>
      </c>
      <c r="I1917" s="122" t="str">
        <f>VLOOKUP(B1917,辅助信息!E:I,3,FALSE)</f>
        <v>（华西萌海科创农业生态谷）成都市简阳市白金山水库</v>
      </c>
      <c r="J1917" s="122" t="str">
        <f>VLOOKUP(B1917,辅助信息!E:I,4,FALSE)</f>
        <v>石清国</v>
      </c>
      <c r="K1917" s="122">
        <f>VLOOKUP(J1917,辅助信息!H:I,2,FALSE)</f>
        <v>13458642015</v>
      </c>
      <c r="L1917" s="135" t="str">
        <f>VLOOKUP(B1917,辅助信息!E:J,6,FALSE)</f>
        <v>优先威钢,我方卸车,新老国标钢厂不加价可直发</v>
      </c>
      <c r="M1917" s="93">
        <v>45829</v>
      </c>
      <c r="O1917" s="64">
        <f ca="1" t="shared" si="119"/>
        <v>0</v>
      </c>
      <c r="P1917" s="64">
        <f ca="1" t="shared" si="120"/>
        <v>142</v>
      </c>
      <c r="Q1917" s="29" t="str">
        <f>VLOOKUP(B1917,辅助信息!E:M,9,FALSE)</f>
        <v>ZTWM-CDGS-XS-2024-0092-华西-萌海科创农业生态谷</v>
      </c>
      <c r="R1917" s="29" t="str">
        <f>_xlfn._xlws.FILTER(辅助信息!D:D,辅助信息!E:E=B1917)</f>
        <v>华西萌海-科创农业生态谷</v>
      </c>
    </row>
    <row r="1918" hidden="1" spans="2:18">
      <c r="B1918" s="40" t="s">
        <v>92</v>
      </c>
      <c r="C1918" s="72">
        <v>45828</v>
      </c>
      <c r="D1918" s="122" t="str">
        <f>VLOOKUP(B1918,辅助信息!E:K,7,FALSE)</f>
        <v>JWDDCD2025051800046</v>
      </c>
      <c r="E1918" s="122" t="str">
        <f>VLOOKUP(F1918,辅助信息!A:B,2,FALSE)</f>
        <v>螺纹钢</v>
      </c>
      <c r="F1918" s="40" t="s">
        <v>22</v>
      </c>
      <c r="G1918" s="36">
        <v>21</v>
      </c>
      <c r="H1918" s="123">
        <f>_xlfn.XLOOKUP(C1918&amp;F1918&amp;I1918&amp;J1918,'[1]2025年已发货'!$F:$F&amp;'[1]2025年已发货'!$C:$C&amp;'[1]2025年已发货'!$G:$G&amp;'[1]2025年已发货'!$H:$H,'[1]2025年已发货'!$E:$E,"未发货")</f>
        <v>21</v>
      </c>
      <c r="I1918" s="122" t="str">
        <f>VLOOKUP(B1918,辅助信息!E:I,3,FALSE)</f>
        <v>（华西萌海科创农业生态谷）成都市简阳市白金山水库</v>
      </c>
      <c r="J1918" s="122" t="str">
        <f>VLOOKUP(B1918,辅助信息!E:I,4,FALSE)</f>
        <v>石清国</v>
      </c>
      <c r="K1918" s="122">
        <f>VLOOKUP(J1918,辅助信息!H:I,2,FALSE)</f>
        <v>13458642015</v>
      </c>
      <c r="L1918" s="135" t="str">
        <f>VLOOKUP(B1918,辅助信息!E:J,6,FALSE)</f>
        <v>优先威钢,我方卸车,新老国标钢厂不加价可直发</v>
      </c>
      <c r="M1918" s="93">
        <v>45829</v>
      </c>
      <c r="O1918" s="64">
        <f ca="1" t="shared" si="119"/>
        <v>0</v>
      </c>
      <c r="P1918" s="64">
        <f ca="1" t="shared" si="120"/>
        <v>142</v>
      </c>
      <c r="Q1918" s="29" t="str">
        <f>VLOOKUP(B1918,辅助信息!E:M,9,FALSE)</f>
        <v>ZTWM-CDGS-XS-2024-0092-华西-萌海科创农业生态谷</v>
      </c>
      <c r="R1918" s="29" t="str">
        <f>_xlfn._xlws.FILTER(辅助信息!D:D,辅助信息!E:E=B1918)</f>
        <v>华西萌海-科创农业生态谷</v>
      </c>
    </row>
    <row r="1919" hidden="1" spans="2:18">
      <c r="B1919" s="40" t="s">
        <v>81</v>
      </c>
      <c r="C1919" s="72">
        <v>45828</v>
      </c>
      <c r="D1919" s="122" t="str">
        <f>VLOOKUP(B1919,辅助信息!E:K,7,FALSE)</f>
        <v>JWDDCD2025060900080</v>
      </c>
      <c r="E1919" s="122" t="str">
        <f>VLOOKUP(F1919,辅助信息!A:B,2,FALSE)</f>
        <v>盘螺</v>
      </c>
      <c r="F1919" s="40" t="s">
        <v>40</v>
      </c>
      <c r="G1919" s="36">
        <v>5</v>
      </c>
      <c r="H1919" s="123">
        <f>_xlfn.XLOOKUP(C1919&amp;F1919&amp;I1919&amp;J1919,'[1]2025年已发货'!$F:$F&amp;'[1]2025年已发货'!$C:$C&amp;'[1]2025年已发货'!$G:$G&amp;'[1]2025年已发货'!$H:$H,'[1]2025年已发货'!$E:$E,"未发货")</f>
        <v>5</v>
      </c>
      <c r="I1919" s="122" t="str">
        <f>VLOOKUP(B1919,辅助信息!E:I,3,FALSE)</f>
        <v>（华西简阳西城嘉苑）四川省成都市简阳市简城街道高屋村</v>
      </c>
      <c r="J1919" s="122" t="str">
        <f>VLOOKUP(B1919,辅助信息!E:I,4,FALSE)</f>
        <v>张瀚镭</v>
      </c>
      <c r="K1919" s="122">
        <f>VLOOKUP(J1919,辅助信息!H:I,2,FALSE)</f>
        <v>15884666220</v>
      </c>
      <c r="L1919" s="135" t="str">
        <f>VLOOKUP(B1919,辅助信息!E:J,6,FALSE)</f>
        <v>现场禁止使用氢能源挂车！优先威钢发货,我方卸车,新老国标钢厂不加价可直发，因陕钢多次出现磅差，项目拒绝使用</v>
      </c>
      <c r="M1919" s="93">
        <v>45829</v>
      </c>
      <c r="O1919" s="64">
        <f ca="1" t="shared" ref="O1919:O1925" si="121">IF(OR(M1919="",N1919&lt;&gt;""),"",MAX(M1919-TODAY(),0))</f>
        <v>0</v>
      </c>
      <c r="P1919" s="64">
        <f ca="1" t="shared" ref="P1919:P1925" si="122">IF(M1919="","",IF(N1919&lt;&gt;"",MAX(N1919-M1919,0),IF(TODAY()&gt;M1919,TODAY()-M1919,0)))</f>
        <v>142</v>
      </c>
      <c r="Q1919" s="29" t="str">
        <f>VLOOKUP(B1919,辅助信息!E:M,9,FALSE)</f>
        <v>ZTWM-CDGS-XS-2024-0030-华西集采-简州大道</v>
      </c>
      <c r="R1919" s="29" t="str">
        <f>_xlfn._xlws.FILTER(辅助信息!D:D,辅助信息!E:E=B1919)</f>
        <v>华西简阳西城嘉苑</v>
      </c>
    </row>
    <row r="1920" hidden="1" spans="2:18">
      <c r="B1920" s="40" t="s">
        <v>81</v>
      </c>
      <c r="C1920" s="72">
        <v>45828</v>
      </c>
      <c r="D1920" s="122" t="str">
        <f>VLOOKUP(B1920,辅助信息!E:K,7,FALSE)</f>
        <v>JWDDCD2025060900080</v>
      </c>
      <c r="E1920" s="122" t="str">
        <f>VLOOKUP(F1920,辅助信息!A:B,2,FALSE)</f>
        <v>螺纹钢</v>
      </c>
      <c r="F1920" s="40" t="s">
        <v>19</v>
      </c>
      <c r="G1920" s="36">
        <v>66</v>
      </c>
      <c r="H1920" s="123">
        <f>_xlfn.XLOOKUP(C1920&amp;F1920&amp;I1920&amp;J1920,'[1]2025年已发货'!$F:$F&amp;'[1]2025年已发货'!$C:$C&amp;'[1]2025年已发货'!$G:$G&amp;'[1]2025年已发货'!$H:$H,'[1]2025年已发货'!$E:$E,"未发货")</f>
        <v>66</v>
      </c>
      <c r="I1920" s="122" t="str">
        <f>VLOOKUP(B1920,辅助信息!E:I,3,FALSE)</f>
        <v>（华西简阳西城嘉苑）四川省成都市简阳市简城街道高屋村</v>
      </c>
      <c r="J1920" s="122" t="str">
        <f>VLOOKUP(B1920,辅助信息!E:I,4,FALSE)</f>
        <v>张瀚镭</v>
      </c>
      <c r="K1920" s="122">
        <f>VLOOKUP(J1920,辅助信息!H:I,2,FALSE)</f>
        <v>15884666220</v>
      </c>
      <c r="L1920" s="135" t="str">
        <f>VLOOKUP(B1920,辅助信息!E:J,6,FALSE)</f>
        <v>现场禁止使用氢能源挂车！优先威钢发货,我方卸车,新老国标钢厂不加价可直发，因陕钢多次出现磅差，项目拒绝使用</v>
      </c>
      <c r="M1920" s="93">
        <v>45829</v>
      </c>
      <c r="O1920" s="64">
        <f ca="1" t="shared" si="121"/>
        <v>0</v>
      </c>
      <c r="P1920" s="64">
        <f ca="1" t="shared" si="122"/>
        <v>142</v>
      </c>
      <c r="Q1920" s="29" t="str">
        <f>VLOOKUP(B1920,辅助信息!E:M,9,FALSE)</f>
        <v>ZTWM-CDGS-XS-2024-0030-华西集采-简州大道</v>
      </c>
      <c r="R1920" s="29" t="str">
        <f>_xlfn._xlws.FILTER(辅助信息!D:D,辅助信息!E:E=B1920)</f>
        <v>华西简阳西城嘉苑</v>
      </c>
    </row>
    <row r="1921" hidden="1" spans="2:18">
      <c r="B1921" s="40" t="s">
        <v>81</v>
      </c>
      <c r="C1921" s="72">
        <v>45828</v>
      </c>
      <c r="D1921" s="122" t="str">
        <f>VLOOKUP(B1921,辅助信息!E:K,7,FALSE)</f>
        <v>JWDDCD2025060900080</v>
      </c>
      <c r="E1921" s="122" t="str">
        <f>VLOOKUP(F1921,辅助信息!A:B,2,FALSE)</f>
        <v>螺纹钢</v>
      </c>
      <c r="F1921" s="40" t="s">
        <v>32</v>
      </c>
      <c r="G1921" s="36">
        <v>3</v>
      </c>
      <c r="H1921" s="123">
        <f>_xlfn.XLOOKUP(C1921&amp;F1921&amp;I1921&amp;J1921,'[1]2025年已发货'!$F:$F&amp;'[1]2025年已发货'!$C:$C&amp;'[1]2025年已发货'!$G:$G&amp;'[1]2025年已发货'!$H:$H,'[1]2025年已发货'!$E:$E,"未发货")</f>
        <v>3</v>
      </c>
      <c r="I1921" s="122" t="str">
        <f>VLOOKUP(B1921,辅助信息!E:I,3,FALSE)</f>
        <v>（华西简阳西城嘉苑）四川省成都市简阳市简城街道高屋村</v>
      </c>
      <c r="J1921" s="122" t="str">
        <f>VLOOKUP(B1921,辅助信息!E:I,4,FALSE)</f>
        <v>张瀚镭</v>
      </c>
      <c r="K1921" s="122">
        <f>VLOOKUP(J1921,辅助信息!H:I,2,FALSE)</f>
        <v>15884666220</v>
      </c>
      <c r="L1921" s="135" t="str">
        <f>VLOOKUP(B1921,辅助信息!E:J,6,FALSE)</f>
        <v>现场禁止使用氢能源挂车！优先威钢发货,我方卸车,新老国标钢厂不加价可直发，因陕钢多次出现磅差，项目拒绝使用</v>
      </c>
      <c r="M1921" s="93">
        <v>45829</v>
      </c>
      <c r="O1921" s="64">
        <f ca="1" t="shared" si="121"/>
        <v>0</v>
      </c>
      <c r="P1921" s="64">
        <f ca="1" t="shared" si="122"/>
        <v>142</v>
      </c>
      <c r="Q1921" s="29" t="str">
        <f>VLOOKUP(B1921,辅助信息!E:M,9,FALSE)</f>
        <v>ZTWM-CDGS-XS-2024-0030-华西集采-简州大道</v>
      </c>
      <c r="R1921" s="29" t="str">
        <f>_xlfn._xlws.FILTER(辅助信息!D:D,辅助信息!E:E=B1921)</f>
        <v>华西简阳西城嘉苑</v>
      </c>
    </row>
    <row r="1922" hidden="1" spans="2:18">
      <c r="B1922" s="40" t="s">
        <v>81</v>
      </c>
      <c r="C1922" s="72">
        <v>45828</v>
      </c>
      <c r="D1922" s="122" t="str">
        <f>VLOOKUP(B1922,辅助信息!E:K,7,FALSE)</f>
        <v>JWDDCD2025060900080</v>
      </c>
      <c r="E1922" s="122" t="str">
        <f>VLOOKUP(F1922,辅助信息!A:B,2,FALSE)</f>
        <v>螺纹钢</v>
      </c>
      <c r="F1922" s="40" t="s">
        <v>30</v>
      </c>
      <c r="G1922" s="36">
        <v>3</v>
      </c>
      <c r="H1922" s="123">
        <f>_xlfn.XLOOKUP(C1922&amp;F1922&amp;I1922&amp;J1922,'[1]2025年已发货'!$F:$F&amp;'[1]2025年已发货'!$C:$C&amp;'[1]2025年已发货'!$G:$G&amp;'[1]2025年已发货'!$H:$H,'[1]2025年已发货'!$E:$E,"未发货")</f>
        <v>3</v>
      </c>
      <c r="I1922" s="122" t="str">
        <f>VLOOKUP(B1922,辅助信息!E:I,3,FALSE)</f>
        <v>（华西简阳西城嘉苑）四川省成都市简阳市简城街道高屋村</v>
      </c>
      <c r="J1922" s="122" t="str">
        <f>VLOOKUP(B1922,辅助信息!E:I,4,FALSE)</f>
        <v>张瀚镭</v>
      </c>
      <c r="K1922" s="122">
        <f>VLOOKUP(J1922,辅助信息!H:I,2,FALSE)</f>
        <v>15884666220</v>
      </c>
      <c r="L1922" s="135" t="str">
        <f>VLOOKUP(B1922,辅助信息!E:J,6,FALSE)</f>
        <v>现场禁止使用氢能源挂车！优先威钢发货,我方卸车,新老国标钢厂不加价可直发，因陕钢多次出现磅差，项目拒绝使用</v>
      </c>
      <c r="M1922" s="93">
        <v>45829</v>
      </c>
      <c r="O1922" s="64">
        <f ca="1" t="shared" si="121"/>
        <v>0</v>
      </c>
      <c r="P1922" s="64">
        <f ca="1" t="shared" si="122"/>
        <v>142</v>
      </c>
      <c r="Q1922" s="29" t="str">
        <f>VLOOKUP(B1922,辅助信息!E:M,9,FALSE)</f>
        <v>ZTWM-CDGS-XS-2024-0030-华西集采-简州大道</v>
      </c>
      <c r="R1922" s="29" t="str">
        <f>_xlfn._xlws.FILTER(辅助信息!D:D,辅助信息!E:E=B1922)</f>
        <v>华西简阳西城嘉苑</v>
      </c>
    </row>
    <row r="1923" hidden="1" spans="2:18">
      <c r="B1923" s="40" t="s">
        <v>81</v>
      </c>
      <c r="C1923" s="72">
        <v>45828</v>
      </c>
      <c r="D1923" s="122" t="str">
        <f>VLOOKUP(B1923,辅助信息!E:K,7,FALSE)</f>
        <v>JWDDCD2025060900080</v>
      </c>
      <c r="E1923" s="122" t="str">
        <f>VLOOKUP(F1923,辅助信息!A:B,2,FALSE)</f>
        <v>螺纹钢</v>
      </c>
      <c r="F1923" s="40" t="s">
        <v>33</v>
      </c>
      <c r="G1923" s="36">
        <v>21</v>
      </c>
      <c r="H1923" s="123">
        <f>_xlfn.XLOOKUP(C1923&amp;F1923&amp;I1923&amp;J1923,'[1]2025年已发货'!$F:$F&amp;'[1]2025年已发货'!$C:$C&amp;'[1]2025年已发货'!$G:$G&amp;'[1]2025年已发货'!$H:$H,'[1]2025年已发货'!$E:$E,"未发货")</f>
        <v>21</v>
      </c>
      <c r="I1923" s="122" t="str">
        <f>VLOOKUP(B1923,辅助信息!E:I,3,FALSE)</f>
        <v>（华西简阳西城嘉苑）四川省成都市简阳市简城街道高屋村</v>
      </c>
      <c r="J1923" s="122" t="str">
        <f>VLOOKUP(B1923,辅助信息!E:I,4,FALSE)</f>
        <v>张瀚镭</v>
      </c>
      <c r="K1923" s="122">
        <f>VLOOKUP(J1923,辅助信息!H:I,2,FALSE)</f>
        <v>15884666220</v>
      </c>
      <c r="L1923" s="135" t="str">
        <f>VLOOKUP(B1923,辅助信息!E:J,6,FALSE)</f>
        <v>现场禁止使用氢能源挂车！优先威钢发货,我方卸车,新老国标钢厂不加价可直发，因陕钢多次出现磅差，项目拒绝使用</v>
      </c>
      <c r="M1923" s="93">
        <v>45829</v>
      </c>
      <c r="O1923" s="64">
        <f ca="1" t="shared" si="121"/>
        <v>0</v>
      </c>
      <c r="P1923" s="64">
        <f ca="1" t="shared" si="122"/>
        <v>142</v>
      </c>
      <c r="Q1923" s="29" t="str">
        <f>VLOOKUP(B1923,辅助信息!E:M,9,FALSE)</f>
        <v>ZTWM-CDGS-XS-2024-0030-华西集采-简州大道</v>
      </c>
      <c r="R1923" s="29" t="str">
        <f>_xlfn._xlws.FILTER(辅助信息!D:D,辅助信息!E:E=B1923)</f>
        <v>华西简阳西城嘉苑</v>
      </c>
    </row>
    <row r="1924" hidden="1" spans="2:18">
      <c r="B1924" s="40" t="s">
        <v>81</v>
      </c>
      <c r="C1924" s="72">
        <v>45828</v>
      </c>
      <c r="D1924" s="122" t="str">
        <f>VLOOKUP(B1924,辅助信息!E:K,7,FALSE)</f>
        <v>JWDDCD2025060900080</v>
      </c>
      <c r="E1924" s="122" t="str">
        <f>VLOOKUP(F1924,辅助信息!A:B,2,FALSE)</f>
        <v>螺纹钢</v>
      </c>
      <c r="F1924" s="40" t="s">
        <v>28</v>
      </c>
      <c r="G1924" s="36">
        <v>3</v>
      </c>
      <c r="H1924" s="123">
        <f>_xlfn.XLOOKUP(C1924&amp;F1924&amp;I1924&amp;J1924,'[1]2025年已发货'!$F:$F&amp;'[1]2025年已发货'!$C:$C&amp;'[1]2025年已发货'!$G:$G&amp;'[1]2025年已发货'!$H:$H,'[1]2025年已发货'!$E:$E,"未发货")</f>
        <v>3</v>
      </c>
      <c r="I1924" s="122" t="str">
        <f>VLOOKUP(B1924,辅助信息!E:I,3,FALSE)</f>
        <v>（华西简阳西城嘉苑）四川省成都市简阳市简城街道高屋村</v>
      </c>
      <c r="J1924" s="122" t="str">
        <f>VLOOKUP(B1924,辅助信息!E:I,4,FALSE)</f>
        <v>张瀚镭</v>
      </c>
      <c r="K1924" s="122">
        <f>VLOOKUP(J1924,辅助信息!H:I,2,FALSE)</f>
        <v>15884666220</v>
      </c>
      <c r="L1924" s="135" t="str">
        <f>VLOOKUP(B1924,辅助信息!E:J,6,FALSE)</f>
        <v>现场禁止使用氢能源挂车！优先威钢发货,我方卸车,新老国标钢厂不加价可直发，因陕钢多次出现磅差，项目拒绝使用</v>
      </c>
      <c r="M1924" s="93">
        <v>45829</v>
      </c>
      <c r="O1924" s="64">
        <f ca="1" t="shared" si="121"/>
        <v>0</v>
      </c>
      <c r="P1924" s="64">
        <f ca="1" t="shared" si="122"/>
        <v>142</v>
      </c>
      <c r="Q1924" s="29" t="str">
        <f>VLOOKUP(B1924,辅助信息!E:M,9,FALSE)</f>
        <v>ZTWM-CDGS-XS-2024-0030-华西集采-简州大道</v>
      </c>
      <c r="R1924" s="29" t="str">
        <f>_xlfn._xlws.FILTER(辅助信息!D:D,辅助信息!E:E=B1924)</f>
        <v>华西简阳西城嘉苑</v>
      </c>
    </row>
    <row r="1925" hidden="1" spans="2:18">
      <c r="B1925" s="40" t="s">
        <v>81</v>
      </c>
      <c r="C1925" s="72">
        <v>45828</v>
      </c>
      <c r="D1925" s="122" t="str">
        <f>VLOOKUP(B1925,辅助信息!E:K,7,FALSE)</f>
        <v>JWDDCD2025060900080</v>
      </c>
      <c r="E1925" s="122" t="str">
        <f>VLOOKUP(F1925,辅助信息!A:B,2,FALSE)</f>
        <v>螺纹钢</v>
      </c>
      <c r="F1925" s="40" t="s">
        <v>18</v>
      </c>
      <c r="G1925" s="36">
        <v>5</v>
      </c>
      <c r="H1925" s="123">
        <f>_xlfn.XLOOKUP(C1925&amp;F1925&amp;I1925&amp;J1925,'[1]2025年已发货'!$F:$F&amp;'[1]2025年已发货'!$C:$C&amp;'[1]2025年已发货'!$G:$G&amp;'[1]2025年已发货'!$H:$H,'[1]2025年已发货'!$E:$E,"未发货")</f>
        <v>5</v>
      </c>
      <c r="I1925" s="122" t="str">
        <f>VLOOKUP(B1925,辅助信息!E:I,3,FALSE)</f>
        <v>（华西简阳西城嘉苑）四川省成都市简阳市简城街道高屋村</v>
      </c>
      <c r="J1925" s="122" t="str">
        <f>VLOOKUP(B1925,辅助信息!E:I,4,FALSE)</f>
        <v>张瀚镭</v>
      </c>
      <c r="K1925" s="122">
        <f>VLOOKUP(J1925,辅助信息!H:I,2,FALSE)</f>
        <v>15884666220</v>
      </c>
      <c r="L1925" s="135" t="str">
        <f>VLOOKUP(B1925,辅助信息!E:J,6,FALSE)</f>
        <v>现场禁止使用氢能源挂车！优先威钢发货,我方卸车,新老国标钢厂不加价可直发，因陕钢多次出现磅差，项目拒绝使用</v>
      </c>
      <c r="M1925" s="93">
        <v>45829</v>
      </c>
      <c r="O1925" s="64">
        <f ca="1" t="shared" si="121"/>
        <v>0</v>
      </c>
      <c r="P1925" s="64">
        <f ca="1" t="shared" si="122"/>
        <v>142</v>
      </c>
      <c r="Q1925" s="29" t="str">
        <f>VLOOKUP(B1925,辅助信息!E:M,9,FALSE)</f>
        <v>ZTWM-CDGS-XS-2024-0030-华西集采-简州大道</v>
      </c>
      <c r="R1925" s="29" t="str">
        <f>_xlfn._xlws.FILTER(辅助信息!D:D,辅助信息!E:E=B1925)</f>
        <v>华西简阳西城嘉苑</v>
      </c>
    </row>
    <row r="1926" hidden="1" spans="1:18">
      <c r="A1926" s="73" t="s">
        <v>175</v>
      </c>
      <c r="B1926" s="40" t="s">
        <v>81</v>
      </c>
      <c r="C1926" s="72">
        <v>45830</v>
      </c>
      <c r="D1926" s="122" t="str">
        <f>VLOOKUP(B1926,辅助信息!E:K,7,FALSE)</f>
        <v>JWDDCD2025060900080</v>
      </c>
      <c r="E1926" s="122" t="str">
        <f>VLOOKUP(F1926,辅助信息!A:B,2,FALSE)</f>
        <v>盘螺</v>
      </c>
      <c r="F1926" s="40" t="s">
        <v>49</v>
      </c>
      <c r="G1926" s="36">
        <v>2.5</v>
      </c>
      <c r="H1926" s="123">
        <f>_xlfn.XLOOKUP(C1926&amp;F1926&amp;I1926&amp;J1926,'[1]2025年已发货'!$F:$F&amp;'[1]2025年已发货'!$C:$C&amp;'[1]2025年已发货'!$G:$G&amp;'[1]2025年已发货'!$H:$H,'[1]2025年已发货'!$E:$E,"未发货")</f>
        <v>2.5</v>
      </c>
      <c r="I1926" s="122" t="str">
        <f>VLOOKUP(B1926,辅助信息!E:I,3,FALSE)</f>
        <v>（华西简阳西城嘉苑）四川省成都市简阳市简城街道高屋村</v>
      </c>
      <c r="J1926" s="122" t="str">
        <f>VLOOKUP(B1926,辅助信息!E:I,4,FALSE)</f>
        <v>张瀚镭</v>
      </c>
      <c r="K1926" s="122">
        <f>VLOOKUP(J1926,辅助信息!H:I,2,FALSE)</f>
        <v>15884666220</v>
      </c>
      <c r="L1926" s="135" t="str">
        <f>VLOOKUP(B1926,辅助信息!E:J,6,FALSE)</f>
        <v>现场禁止使用氢能源挂车！优先威钢发货,我方卸车,新老国标钢厂不加价可直发，因陕钢多次出现磅差，项目拒绝使用</v>
      </c>
      <c r="M1926" s="93">
        <v>45831</v>
      </c>
      <c r="O1926" s="64">
        <f ca="1" t="shared" ref="O1926:O1940" si="123">IF(OR(M1926="",N1926&lt;&gt;""),"",MAX(M1926-TODAY(),0))</f>
        <v>0</v>
      </c>
      <c r="P1926" s="64">
        <f ca="1" t="shared" ref="P1926:P1940" si="124">IF(M1926="","",IF(N1926&lt;&gt;"",MAX(N1926-M1926,0),IF(TODAY()&gt;M1926,TODAY()-M1926,0)))</f>
        <v>140</v>
      </c>
      <c r="Q1926" s="29" t="str">
        <f>VLOOKUP(B1926,辅助信息!E:M,9,FALSE)</f>
        <v>ZTWM-CDGS-XS-2024-0030-华西集采-简州大道</v>
      </c>
      <c r="R1926" s="29" t="str">
        <f>_xlfn._xlws.FILTER(辅助信息!D:D,辅助信息!E:E=B1926)</f>
        <v>华西简阳西城嘉苑</v>
      </c>
    </row>
    <row r="1927" hidden="1" spans="1:18">
      <c r="A1927" s="73"/>
      <c r="B1927" s="40" t="s">
        <v>81</v>
      </c>
      <c r="C1927" s="72">
        <v>45830</v>
      </c>
      <c r="D1927" s="122" t="str">
        <f>VLOOKUP(B1927,辅助信息!E:K,7,FALSE)</f>
        <v>JWDDCD2025060900080</v>
      </c>
      <c r="E1927" s="122" t="str">
        <f>VLOOKUP(F1927,辅助信息!A:B,2,FALSE)</f>
        <v>盘螺</v>
      </c>
      <c r="F1927" s="40" t="s">
        <v>40</v>
      </c>
      <c r="G1927" s="36">
        <v>27</v>
      </c>
      <c r="H1927" s="123">
        <f>_xlfn.XLOOKUP(C1927&amp;F1927&amp;I1927&amp;J1927,'[1]2025年已发货'!$F:$F&amp;'[1]2025年已发货'!$C:$C&amp;'[1]2025年已发货'!$G:$G&amp;'[1]2025年已发货'!$H:$H,'[1]2025年已发货'!$E:$E,"未发货")</f>
        <v>27</v>
      </c>
      <c r="I1927" s="122" t="str">
        <f>VLOOKUP(B1927,辅助信息!E:I,3,FALSE)</f>
        <v>（华西简阳西城嘉苑）四川省成都市简阳市简城街道高屋村</v>
      </c>
      <c r="J1927" s="122" t="str">
        <f>VLOOKUP(B1927,辅助信息!E:I,4,FALSE)</f>
        <v>张瀚镭</v>
      </c>
      <c r="K1927" s="122">
        <f>VLOOKUP(J1927,辅助信息!H:I,2,FALSE)</f>
        <v>15884666220</v>
      </c>
      <c r="L1927" s="135" t="str">
        <f>VLOOKUP(B1927,辅助信息!E:J,6,FALSE)</f>
        <v>现场禁止使用氢能源挂车！优先威钢发货,我方卸车,新老国标钢厂不加价可直发，因陕钢多次出现磅差，项目拒绝使用</v>
      </c>
      <c r="M1927" s="93">
        <v>45831</v>
      </c>
      <c r="O1927" s="64">
        <f ca="1" t="shared" si="123"/>
        <v>0</v>
      </c>
      <c r="P1927" s="64">
        <f ca="1" t="shared" si="124"/>
        <v>140</v>
      </c>
      <c r="Q1927" s="29" t="str">
        <f>VLOOKUP(B1927,辅助信息!E:M,9,FALSE)</f>
        <v>ZTWM-CDGS-XS-2024-0030-华西集采-简州大道</v>
      </c>
      <c r="R1927" s="29" t="str">
        <f>_xlfn._xlws.FILTER(辅助信息!D:D,辅助信息!E:E=B1927)</f>
        <v>华西简阳西城嘉苑</v>
      </c>
    </row>
    <row r="1928" hidden="1" spans="1:18">
      <c r="A1928" s="73"/>
      <c r="B1928" s="40" t="s">
        <v>81</v>
      </c>
      <c r="C1928" s="72">
        <v>45830</v>
      </c>
      <c r="D1928" s="122" t="str">
        <f>VLOOKUP(B1928,辅助信息!E:K,7,FALSE)</f>
        <v>JWDDCD2025060900080</v>
      </c>
      <c r="E1928" s="122" t="str">
        <f>VLOOKUP(F1928,辅助信息!A:B,2,FALSE)</f>
        <v>盘螺</v>
      </c>
      <c r="F1928" s="40" t="s">
        <v>41</v>
      </c>
      <c r="G1928" s="36">
        <v>44</v>
      </c>
      <c r="H1928" s="123">
        <f>_xlfn.XLOOKUP(C1928&amp;F1928&amp;I1928&amp;J1928,'[1]2025年已发货'!$F:$F&amp;'[1]2025年已发货'!$C:$C&amp;'[1]2025年已发货'!$G:$G&amp;'[1]2025年已发货'!$H:$H,'[1]2025年已发货'!$E:$E,"未发货")</f>
        <v>46</v>
      </c>
      <c r="I1928" s="122" t="str">
        <f>VLOOKUP(B1928,辅助信息!E:I,3,FALSE)</f>
        <v>（华西简阳西城嘉苑）四川省成都市简阳市简城街道高屋村</v>
      </c>
      <c r="J1928" s="122" t="str">
        <f>VLOOKUP(B1928,辅助信息!E:I,4,FALSE)</f>
        <v>张瀚镭</v>
      </c>
      <c r="K1928" s="122">
        <f>VLOOKUP(J1928,辅助信息!H:I,2,FALSE)</f>
        <v>15884666220</v>
      </c>
      <c r="L1928" s="135" t="str">
        <f>VLOOKUP(B1928,辅助信息!E:J,6,FALSE)</f>
        <v>现场禁止使用氢能源挂车！优先威钢发货,我方卸车,新老国标钢厂不加价可直发，因陕钢多次出现磅差，项目拒绝使用</v>
      </c>
      <c r="M1928" s="93">
        <v>45831</v>
      </c>
      <c r="O1928" s="64">
        <f ca="1" t="shared" si="123"/>
        <v>0</v>
      </c>
      <c r="P1928" s="64">
        <f ca="1" t="shared" si="124"/>
        <v>140</v>
      </c>
      <c r="Q1928" s="29" t="str">
        <f>VLOOKUP(B1928,辅助信息!E:M,9,FALSE)</f>
        <v>ZTWM-CDGS-XS-2024-0030-华西集采-简州大道</v>
      </c>
      <c r="R1928" s="29" t="str">
        <f>_xlfn._xlws.FILTER(辅助信息!D:D,辅助信息!E:E=B1928)</f>
        <v>华西简阳西城嘉苑</v>
      </c>
    </row>
    <row r="1929" hidden="1" spans="1:18">
      <c r="A1929" s="73"/>
      <c r="B1929" s="40" t="s">
        <v>81</v>
      </c>
      <c r="C1929" s="72">
        <v>45830</v>
      </c>
      <c r="D1929" s="122" t="str">
        <f>VLOOKUP(B1929,辅助信息!E:K,7,FALSE)</f>
        <v>JWDDCD2025060900080</v>
      </c>
      <c r="E1929" s="122" t="str">
        <f>VLOOKUP(F1929,辅助信息!A:B,2,FALSE)</f>
        <v>盘螺</v>
      </c>
      <c r="F1929" s="40" t="s">
        <v>26</v>
      </c>
      <c r="G1929" s="36">
        <v>27</v>
      </c>
      <c r="H1929" s="123" t="str">
        <f>_xlfn.XLOOKUP(C1929&amp;F1929&amp;I1929&amp;J1929,'[1]2025年已发货'!$F:$F&amp;'[1]2025年已发货'!$C:$C&amp;'[1]2025年已发货'!$G:$G&amp;'[1]2025年已发货'!$H:$H,'[1]2025年已发货'!$E:$E,"未发货")</f>
        <v>未发货</v>
      </c>
      <c r="I1929" s="122" t="str">
        <f>VLOOKUP(B1929,辅助信息!E:I,3,FALSE)</f>
        <v>（华西简阳西城嘉苑）四川省成都市简阳市简城街道高屋村</v>
      </c>
      <c r="J1929" s="122" t="str">
        <f>VLOOKUP(B1929,辅助信息!E:I,4,FALSE)</f>
        <v>张瀚镭</v>
      </c>
      <c r="K1929" s="122">
        <f>VLOOKUP(J1929,辅助信息!H:I,2,FALSE)</f>
        <v>15884666220</v>
      </c>
      <c r="L1929" s="135" t="str">
        <f>VLOOKUP(B1929,辅助信息!E:J,6,FALSE)</f>
        <v>现场禁止使用氢能源挂车！优先威钢发货,我方卸车,新老国标钢厂不加价可直发，因陕钢多次出现磅差，项目拒绝使用</v>
      </c>
      <c r="M1929" s="93">
        <v>45831</v>
      </c>
      <c r="O1929" s="64">
        <f ca="1" t="shared" si="123"/>
        <v>0</v>
      </c>
      <c r="P1929" s="64">
        <f ca="1" t="shared" si="124"/>
        <v>140</v>
      </c>
      <c r="Q1929" s="29" t="str">
        <f>VLOOKUP(B1929,辅助信息!E:M,9,FALSE)</f>
        <v>ZTWM-CDGS-XS-2024-0030-华西集采-简州大道</v>
      </c>
      <c r="R1929" s="29" t="str">
        <f>_xlfn._xlws.FILTER(辅助信息!D:D,辅助信息!E:E=B1929)</f>
        <v>华西简阳西城嘉苑</v>
      </c>
    </row>
    <row r="1930" hidden="1" spans="1:18">
      <c r="A1930" s="73"/>
      <c r="B1930" s="40" t="s">
        <v>81</v>
      </c>
      <c r="C1930" s="72">
        <v>45830</v>
      </c>
      <c r="D1930" s="122" t="str">
        <f>VLOOKUP(B1930,辅助信息!E:K,7,FALSE)</f>
        <v>JWDDCD2025060900080</v>
      </c>
      <c r="E1930" s="122" t="str">
        <f>VLOOKUP(F1930,辅助信息!A:B,2,FALSE)</f>
        <v>螺纹钢</v>
      </c>
      <c r="F1930" s="40" t="s">
        <v>19</v>
      </c>
      <c r="G1930" s="36">
        <v>30</v>
      </c>
      <c r="H1930" s="123">
        <f>_xlfn.XLOOKUP(C1930&amp;F1930&amp;I1930&amp;J1930,'[1]2025年已发货'!$F:$F&amp;'[1]2025年已发货'!$C:$C&amp;'[1]2025年已发货'!$G:$G&amp;'[1]2025年已发货'!$H:$H,'[1]2025年已发货'!$E:$E,"未发货")</f>
        <v>30</v>
      </c>
      <c r="I1930" s="122" t="str">
        <f>VLOOKUP(B1930,辅助信息!E:I,3,FALSE)</f>
        <v>（华西简阳西城嘉苑）四川省成都市简阳市简城街道高屋村</v>
      </c>
      <c r="J1930" s="122" t="str">
        <f>VLOOKUP(B1930,辅助信息!E:I,4,FALSE)</f>
        <v>张瀚镭</v>
      </c>
      <c r="K1930" s="122">
        <f>VLOOKUP(J1930,辅助信息!H:I,2,FALSE)</f>
        <v>15884666220</v>
      </c>
      <c r="L1930" s="135" t="str">
        <f>VLOOKUP(B1930,辅助信息!E:J,6,FALSE)</f>
        <v>现场禁止使用氢能源挂车！优先威钢发货,我方卸车,新老国标钢厂不加价可直发，因陕钢多次出现磅差，项目拒绝使用</v>
      </c>
      <c r="M1930" s="93">
        <v>45831</v>
      </c>
      <c r="O1930" s="64">
        <f ca="1" t="shared" si="123"/>
        <v>0</v>
      </c>
      <c r="P1930" s="64">
        <f ca="1" t="shared" si="124"/>
        <v>140</v>
      </c>
      <c r="Q1930" s="29" t="str">
        <f>VLOOKUP(B1930,辅助信息!E:M,9,FALSE)</f>
        <v>ZTWM-CDGS-XS-2024-0030-华西集采-简州大道</v>
      </c>
      <c r="R1930" s="29" t="str">
        <f>_xlfn._xlws.FILTER(辅助信息!D:D,辅助信息!E:E=B1930)</f>
        <v>华西简阳西城嘉苑</v>
      </c>
    </row>
    <row r="1931" hidden="1" spans="1:18">
      <c r="A1931" s="73"/>
      <c r="B1931" s="40" t="s">
        <v>81</v>
      </c>
      <c r="C1931" s="72">
        <v>45830</v>
      </c>
      <c r="D1931" s="122" t="str">
        <f>VLOOKUP(B1931,辅助信息!E:K,7,FALSE)</f>
        <v>JWDDCD2025060900080</v>
      </c>
      <c r="E1931" s="122" t="str">
        <f>VLOOKUP(F1931,辅助信息!A:B,2,FALSE)</f>
        <v>螺纹钢</v>
      </c>
      <c r="F1931" s="40" t="s">
        <v>32</v>
      </c>
      <c r="G1931" s="36">
        <v>52</v>
      </c>
      <c r="H1931" s="123">
        <f>_xlfn.XLOOKUP(C1931&amp;F1931&amp;I1931&amp;J1931,'[1]2025年已发货'!$F:$F&amp;'[1]2025年已发货'!$C:$C&amp;'[1]2025年已发货'!$G:$G&amp;'[1]2025年已发货'!$H:$H,'[1]2025年已发货'!$E:$E,"未发货")</f>
        <v>30</v>
      </c>
      <c r="I1931" s="122" t="str">
        <f>VLOOKUP(B1931,辅助信息!E:I,3,FALSE)</f>
        <v>（华西简阳西城嘉苑）四川省成都市简阳市简城街道高屋村</v>
      </c>
      <c r="J1931" s="122" t="str">
        <f>VLOOKUP(B1931,辅助信息!E:I,4,FALSE)</f>
        <v>张瀚镭</v>
      </c>
      <c r="K1931" s="122">
        <f>VLOOKUP(J1931,辅助信息!H:I,2,FALSE)</f>
        <v>15884666220</v>
      </c>
      <c r="L1931" s="135" t="str">
        <f>VLOOKUP(B1931,辅助信息!E:J,6,FALSE)</f>
        <v>现场禁止使用氢能源挂车！优先威钢发货,我方卸车,新老国标钢厂不加价可直发，因陕钢多次出现磅差，项目拒绝使用</v>
      </c>
      <c r="M1931" s="93">
        <v>45831</v>
      </c>
      <c r="O1931" s="64">
        <f ca="1" t="shared" si="123"/>
        <v>0</v>
      </c>
      <c r="P1931" s="64">
        <f ca="1" t="shared" si="124"/>
        <v>140</v>
      </c>
      <c r="Q1931" s="29" t="str">
        <f>VLOOKUP(B1931,辅助信息!E:M,9,FALSE)</f>
        <v>ZTWM-CDGS-XS-2024-0030-华西集采-简州大道</v>
      </c>
      <c r="R1931" s="29" t="str">
        <f>_xlfn._xlws.FILTER(辅助信息!D:D,辅助信息!E:E=B1931)</f>
        <v>华西简阳西城嘉苑</v>
      </c>
    </row>
    <row r="1932" hidden="1" spans="1:18">
      <c r="A1932" s="73"/>
      <c r="B1932" s="40" t="s">
        <v>81</v>
      </c>
      <c r="C1932" s="72">
        <v>45830</v>
      </c>
      <c r="D1932" s="122" t="str">
        <f>VLOOKUP(B1932,辅助信息!E:K,7,FALSE)</f>
        <v>JWDDCD2025060900080</v>
      </c>
      <c r="E1932" s="122" t="str">
        <f>VLOOKUP(F1932,辅助信息!A:B,2,FALSE)</f>
        <v>螺纹钢</v>
      </c>
      <c r="F1932" s="40" t="s">
        <v>30</v>
      </c>
      <c r="G1932" s="36">
        <v>2.5</v>
      </c>
      <c r="H1932" s="123">
        <f>_xlfn.XLOOKUP(C1932&amp;F1932&amp;I1932&amp;J1932,'[1]2025年已发货'!$F:$F&amp;'[1]2025年已发货'!$C:$C&amp;'[1]2025年已发货'!$G:$G&amp;'[1]2025年已发货'!$H:$H,'[1]2025年已发货'!$E:$E,"未发货")</f>
        <v>3</v>
      </c>
      <c r="I1932" s="122" t="str">
        <f>VLOOKUP(B1932,辅助信息!E:I,3,FALSE)</f>
        <v>（华西简阳西城嘉苑）四川省成都市简阳市简城街道高屋村</v>
      </c>
      <c r="J1932" s="122" t="str">
        <f>VLOOKUP(B1932,辅助信息!E:I,4,FALSE)</f>
        <v>张瀚镭</v>
      </c>
      <c r="K1932" s="122">
        <f>VLOOKUP(J1932,辅助信息!H:I,2,FALSE)</f>
        <v>15884666220</v>
      </c>
      <c r="L1932" s="135" t="str">
        <f>VLOOKUP(B1932,辅助信息!E:J,6,FALSE)</f>
        <v>现场禁止使用氢能源挂车！优先威钢发货,我方卸车,新老国标钢厂不加价可直发，因陕钢多次出现磅差，项目拒绝使用</v>
      </c>
      <c r="M1932" s="93">
        <v>45831</v>
      </c>
      <c r="O1932" s="64">
        <f ca="1" t="shared" si="123"/>
        <v>0</v>
      </c>
      <c r="P1932" s="64">
        <f ca="1" t="shared" si="124"/>
        <v>140</v>
      </c>
      <c r="Q1932" s="29" t="str">
        <f>VLOOKUP(B1932,辅助信息!E:M,9,FALSE)</f>
        <v>ZTWM-CDGS-XS-2024-0030-华西集采-简州大道</v>
      </c>
      <c r="R1932" s="29" t="str">
        <f>_xlfn._xlws.FILTER(辅助信息!D:D,辅助信息!E:E=B1932)</f>
        <v>华西简阳西城嘉苑</v>
      </c>
    </row>
    <row r="1933" hidden="1" spans="1:18">
      <c r="A1933" s="73"/>
      <c r="B1933" s="40" t="s">
        <v>81</v>
      </c>
      <c r="C1933" s="72">
        <v>45830</v>
      </c>
      <c r="D1933" s="122" t="str">
        <f>VLOOKUP(B1933,辅助信息!E:K,7,FALSE)</f>
        <v>JWDDCD2025060900080</v>
      </c>
      <c r="E1933" s="122" t="str">
        <f>VLOOKUP(F1933,辅助信息!A:B,2,FALSE)</f>
        <v>螺纹钢</v>
      </c>
      <c r="F1933" s="40" t="s">
        <v>33</v>
      </c>
      <c r="G1933" s="36">
        <v>30</v>
      </c>
      <c r="H1933" s="123" t="str">
        <f>_xlfn.XLOOKUP(C1933&amp;F1933&amp;I1933&amp;J1933,'[1]2025年已发货'!$F:$F&amp;'[1]2025年已发货'!$C:$C&amp;'[1]2025年已发货'!$G:$G&amp;'[1]2025年已发货'!$H:$H,'[1]2025年已发货'!$E:$E,"未发货")</f>
        <v>未发货</v>
      </c>
      <c r="I1933" s="122" t="str">
        <f>VLOOKUP(B1933,辅助信息!E:I,3,FALSE)</f>
        <v>（华西简阳西城嘉苑）四川省成都市简阳市简城街道高屋村</v>
      </c>
      <c r="J1933" s="122" t="str">
        <f>VLOOKUP(B1933,辅助信息!E:I,4,FALSE)</f>
        <v>张瀚镭</v>
      </c>
      <c r="K1933" s="122">
        <f>VLOOKUP(J1933,辅助信息!H:I,2,FALSE)</f>
        <v>15884666220</v>
      </c>
      <c r="L1933" s="135" t="str">
        <f>VLOOKUP(B1933,辅助信息!E:J,6,FALSE)</f>
        <v>现场禁止使用氢能源挂车！优先威钢发货,我方卸车,新老国标钢厂不加价可直发，因陕钢多次出现磅差，项目拒绝使用</v>
      </c>
      <c r="M1933" s="93">
        <v>45831</v>
      </c>
      <c r="O1933" s="64">
        <f ca="1" t="shared" si="123"/>
        <v>0</v>
      </c>
      <c r="P1933" s="64">
        <f ca="1" t="shared" si="124"/>
        <v>140</v>
      </c>
      <c r="Q1933" s="29" t="str">
        <f>VLOOKUP(B1933,辅助信息!E:M,9,FALSE)</f>
        <v>ZTWM-CDGS-XS-2024-0030-华西集采-简州大道</v>
      </c>
      <c r="R1933" s="29" t="str">
        <f>_xlfn._xlws.FILTER(辅助信息!D:D,辅助信息!E:E=B1933)</f>
        <v>华西简阳西城嘉苑</v>
      </c>
    </row>
    <row r="1934" hidden="1" spans="1:18">
      <c r="A1934" s="73"/>
      <c r="B1934" s="40" t="s">
        <v>81</v>
      </c>
      <c r="C1934" s="72">
        <v>45830</v>
      </c>
      <c r="D1934" s="122" t="str">
        <f>VLOOKUP(B1934,辅助信息!E:K,7,FALSE)</f>
        <v>JWDDCD2025060900080</v>
      </c>
      <c r="E1934" s="122" t="str">
        <f>VLOOKUP(F1934,辅助信息!A:B,2,FALSE)</f>
        <v>螺纹钢</v>
      </c>
      <c r="F1934" s="40" t="s">
        <v>28</v>
      </c>
      <c r="G1934" s="36">
        <v>5</v>
      </c>
      <c r="H1934" s="123">
        <f>_xlfn.XLOOKUP(C1934&amp;F1934&amp;I1934&amp;J1934,'[1]2025年已发货'!$F:$F&amp;'[1]2025年已发货'!$C:$C&amp;'[1]2025年已发货'!$G:$G&amp;'[1]2025年已发货'!$H:$H,'[1]2025年已发货'!$E:$E,"未发货")</f>
        <v>6</v>
      </c>
      <c r="I1934" s="122" t="str">
        <f>VLOOKUP(B1934,辅助信息!E:I,3,FALSE)</f>
        <v>（华西简阳西城嘉苑）四川省成都市简阳市简城街道高屋村</v>
      </c>
      <c r="J1934" s="122" t="str">
        <f>VLOOKUP(B1934,辅助信息!E:I,4,FALSE)</f>
        <v>张瀚镭</v>
      </c>
      <c r="K1934" s="122">
        <f>VLOOKUP(J1934,辅助信息!H:I,2,FALSE)</f>
        <v>15884666220</v>
      </c>
      <c r="L1934" s="135" t="str">
        <f>VLOOKUP(B1934,辅助信息!E:J,6,FALSE)</f>
        <v>现场禁止使用氢能源挂车！优先威钢发货,我方卸车,新老国标钢厂不加价可直发，因陕钢多次出现磅差，项目拒绝使用</v>
      </c>
      <c r="M1934" s="93">
        <v>45831</v>
      </c>
      <c r="O1934" s="64">
        <f ca="1" t="shared" si="123"/>
        <v>0</v>
      </c>
      <c r="P1934" s="64">
        <f ca="1" t="shared" si="124"/>
        <v>140</v>
      </c>
      <c r="Q1934" s="29" t="str">
        <f>VLOOKUP(B1934,辅助信息!E:M,9,FALSE)</f>
        <v>ZTWM-CDGS-XS-2024-0030-华西集采-简州大道</v>
      </c>
      <c r="R1934" s="29" t="str">
        <f>_xlfn._xlws.FILTER(辅助信息!D:D,辅助信息!E:E=B1934)</f>
        <v>华西简阳西城嘉苑</v>
      </c>
    </row>
    <row r="1935" hidden="1" spans="1:18">
      <c r="A1935" s="73"/>
      <c r="B1935" s="40" t="s">
        <v>81</v>
      </c>
      <c r="C1935" s="72">
        <v>45830</v>
      </c>
      <c r="D1935" s="122" t="str">
        <f>VLOOKUP(B1935,辅助信息!E:K,7,FALSE)</f>
        <v>JWDDCD2025060900080</v>
      </c>
      <c r="E1935" s="122" t="str">
        <f>VLOOKUP(F1935,辅助信息!A:B,2,FALSE)</f>
        <v>螺纹钢</v>
      </c>
      <c r="F1935" s="40" t="s">
        <v>18</v>
      </c>
      <c r="G1935" s="36">
        <v>6</v>
      </c>
      <c r="H1935" s="123" t="str">
        <f>_xlfn.XLOOKUP(C1935&amp;F1935&amp;I1935&amp;J1935,'[1]2025年已发货'!$F:$F&amp;'[1]2025年已发货'!$C:$C&amp;'[1]2025年已发货'!$G:$G&amp;'[1]2025年已发货'!$H:$H,'[1]2025年已发货'!$E:$E,"未发货")</f>
        <v>未发货</v>
      </c>
      <c r="I1935" s="122" t="str">
        <f>VLOOKUP(B1935,辅助信息!E:I,3,FALSE)</f>
        <v>（华西简阳西城嘉苑）四川省成都市简阳市简城街道高屋村</v>
      </c>
      <c r="J1935" s="122" t="str">
        <f>VLOOKUP(B1935,辅助信息!E:I,4,FALSE)</f>
        <v>张瀚镭</v>
      </c>
      <c r="K1935" s="122">
        <f>VLOOKUP(J1935,辅助信息!H:I,2,FALSE)</f>
        <v>15884666220</v>
      </c>
      <c r="L1935" s="135" t="str">
        <f>VLOOKUP(B1935,辅助信息!E:J,6,FALSE)</f>
        <v>现场禁止使用氢能源挂车！优先威钢发货,我方卸车,新老国标钢厂不加价可直发，因陕钢多次出现磅差，项目拒绝使用</v>
      </c>
      <c r="M1935" s="93">
        <v>45831</v>
      </c>
      <c r="O1935" s="64">
        <f ca="1" t="shared" si="123"/>
        <v>0</v>
      </c>
      <c r="P1935" s="64">
        <f ca="1" t="shared" si="124"/>
        <v>140</v>
      </c>
      <c r="Q1935" s="29" t="str">
        <f>VLOOKUP(B1935,辅助信息!E:M,9,FALSE)</f>
        <v>ZTWM-CDGS-XS-2024-0030-华西集采-简州大道</v>
      </c>
      <c r="R1935" s="29" t="str">
        <f>_xlfn._xlws.FILTER(辅助信息!D:D,辅助信息!E:E=B1935)</f>
        <v>华西简阳西城嘉苑</v>
      </c>
    </row>
    <row r="1936" hidden="1" spans="2:18">
      <c r="B1936" s="40" t="s">
        <v>47</v>
      </c>
      <c r="C1936" s="72">
        <v>45828</v>
      </c>
      <c r="D1936" s="122" t="str">
        <f>VLOOKUP(B1936,辅助信息!E:K,7,FALSE)</f>
        <v>JWDDCD2025052800131</v>
      </c>
      <c r="E1936" s="122" t="str">
        <f>VLOOKUP(F1936,辅助信息!A:B,2,FALSE)</f>
        <v>盘螺</v>
      </c>
      <c r="F1936" s="40" t="s">
        <v>40</v>
      </c>
      <c r="G1936" s="36">
        <v>23</v>
      </c>
      <c r="H1936" s="123">
        <f>_xlfn.XLOOKUP(C1936&amp;F1936&amp;I1936&amp;J1936,'[1]2025年已发货'!$F:$F&amp;'[1]2025年已发货'!$C:$C&amp;'[1]2025年已发货'!$G:$G&amp;'[1]2025年已发货'!$H:$H,'[1]2025年已发货'!$E:$E,"未发货")</f>
        <v>23</v>
      </c>
      <c r="I1936" s="122" t="str">
        <f>VLOOKUP(B1936,辅助信息!E:I,3,FALSE)</f>
        <v>（商投建工达州中医药科技园-1工区）达州市通川区达州中医药职业学院犀牛大道北段</v>
      </c>
      <c r="J1936" s="122" t="str">
        <f>VLOOKUP(B1936,辅助信息!E:I,4,FALSE)</f>
        <v>程黄刚</v>
      </c>
      <c r="K1936" s="122">
        <f>VLOOKUP(J1936,辅助信息!H:I,2,FALSE)</f>
        <v>15108211617</v>
      </c>
      <c r="L1936" s="135" t="str">
        <f>VLOOKUP(B1936,辅助信息!E:J,6,FALSE)</f>
        <v>控制炉批号！多了现场不收！,优先安排达钢,提前联系到场规格及数量</v>
      </c>
      <c r="M1936" s="93">
        <v>45830</v>
      </c>
      <c r="O1936" s="64">
        <f ca="1" t="shared" si="123"/>
        <v>0</v>
      </c>
      <c r="P1936" s="64">
        <f ca="1" t="shared" si="124"/>
        <v>141</v>
      </c>
      <c r="Q1936" s="29" t="str">
        <f>VLOOKUP(B1936,辅助信息!E:M,9,FALSE)</f>
        <v>ZTWM-CDGS-XS-2024-0134-商投建工达州中医药科技成果示范园项目</v>
      </c>
      <c r="R1936" s="29" t="str">
        <f>_xlfn._xlws.FILTER(辅助信息!D:D,辅助信息!E:E=B1936)</f>
        <v>商投建工达州中医药科技园</v>
      </c>
    </row>
    <row r="1937" hidden="1" spans="2:18">
      <c r="B1937" s="40" t="s">
        <v>47</v>
      </c>
      <c r="C1937" s="72">
        <v>45828</v>
      </c>
      <c r="D1937" s="122" t="str">
        <f>VLOOKUP(B1937,辅助信息!E:K,7,FALSE)</f>
        <v>JWDDCD2025052800131</v>
      </c>
      <c r="E1937" s="122" t="str">
        <f>VLOOKUP(F1937,辅助信息!A:B,2,FALSE)</f>
        <v>盘螺</v>
      </c>
      <c r="F1937" s="40" t="s">
        <v>41</v>
      </c>
      <c r="G1937" s="36">
        <v>15</v>
      </c>
      <c r="H1937" s="123">
        <f>_xlfn.XLOOKUP(C1937&amp;F1937&amp;I1937&amp;J1937,'[1]2025年已发货'!$F:$F&amp;'[1]2025年已发货'!$C:$C&amp;'[1]2025年已发货'!$G:$G&amp;'[1]2025年已发货'!$H:$H,'[1]2025年已发货'!$E:$E,"未发货")</f>
        <v>15</v>
      </c>
      <c r="I1937" s="122" t="str">
        <f>VLOOKUP(B1937,辅助信息!E:I,3,FALSE)</f>
        <v>（商投建工达州中医药科技园-1工区）达州市通川区达州中医药职业学院犀牛大道北段</v>
      </c>
      <c r="J1937" s="122" t="str">
        <f>VLOOKUP(B1937,辅助信息!E:I,4,FALSE)</f>
        <v>程黄刚</v>
      </c>
      <c r="K1937" s="122">
        <f>VLOOKUP(J1937,辅助信息!H:I,2,FALSE)</f>
        <v>15108211617</v>
      </c>
      <c r="L1937" s="135" t="str">
        <f>VLOOKUP(B1937,辅助信息!E:J,6,FALSE)</f>
        <v>控制炉批号！多了现场不收！,优先安排达钢,提前联系到场规格及数量</v>
      </c>
      <c r="M1937" s="93">
        <v>45830</v>
      </c>
      <c r="O1937" s="64">
        <f ca="1" t="shared" si="123"/>
        <v>0</v>
      </c>
      <c r="P1937" s="64">
        <f ca="1" t="shared" si="124"/>
        <v>141</v>
      </c>
      <c r="Q1937" s="29" t="str">
        <f>VLOOKUP(B1937,辅助信息!E:M,9,FALSE)</f>
        <v>ZTWM-CDGS-XS-2024-0134-商投建工达州中医药科技成果示范园项目</v>
      </c>
      <c r="R1937" s="29" t="str">
        <f>_xlfn._xlws.FILTER(辅助信息!D:D,辅助信息!E:E=B1937)</f>
        <v>商投建工达州中医药科技园</v>
      </c>
    </row>
    <row r="1938" hidden="1" spans="2:18">
      <c r="B1938" s="40" t="s">
        <v>47</v>
      </c>
      <c r="C1938" s="72">
        <v>45828</v>
      </c>
      <c r="D1938" s="122" t="str">
        <f>VLOOKUP(B1938,辅助信息!E:K,7,FALSE)</f>
        <v>JWDDCD2025052800131</v>
      </c>
      <c r="E1938" s="122" t="str">
        <f>VLOOKUP(F1938,辅助信息!A:B,2,FALSE)</f>
        <v>螺纹钢</v>
      </c>
      <c r="F1938" s="40" t="s">
        <v>30</v>
      </c>
      <c r="G1938" s="36">
        <v>12</v>
      </c>
      <c r="H1938" s="123">
        <f>_xlfn.XLOOKUP(C1938&amp;F1938&amp;I1938&amp;J1938,'[1]2025年已发货'!$F:$F&amp;'[1]2025年已发货'!$C:$C&amp;'[1]2025年已发货'!$G:$G&amp;'[1]2025年已发货'!$H:$H,'[1]2025年已发货'!$E:$E,"未发货")</f>
        <v>12</v>
      </c>
      <c r="I1938" s="122" t="str">
        <f>VLOOKUP(B1938,辅助信息!E:I,3,FALSE)</f>
        <v>（商投建工达州中医药科技园-1工区）达州市通川区达州中医药职业学院犀牛大道北段</v>
      </c>
      <c r="J1938" s="122" t="str">
        <f>VLOOKUP(B1938,辅助信息!E:I,4,FALSE)</f>
        <v>程黄刚</v>
      </c>
      <c r="K1938" s="122">
        <f>VLOOKUP(J1938,辅助信息!H:I,2,FALSE)</f>
        <v>15108211617</v>
      </c>
      <c r="L1938" s="135" t="str">
        <f>VLOOKUP(B1938,辅助信息!E:J,6,FALSE)</f>
        <v>控制炉批号！多了现场不收！,优先安排达钢,提前联系到场规格及数量</v>
      </c>
      <c r="M1938" s="93">
        <v>45830</v>
      </c>
      <c r="O1938" s="64">
        <f ca="1" t="shared" si="123"/>
        <v>0</v>
      </c>
      <c r="P1938" s="64">
        <f ca="1" t="shared" si="124"/>
        <v>141</v>
      </c>
      <c r="Q1938" s="29" t="str">
        <f>VLOOKUP(B1938,辅助信息!E:M,9,FALSE)</f>
        <v>ZTWM-CDGS-XS-2024-0134-商投建工达州中医药科技成果示范园项目</v>
      </c>
      <c r="R1938" s="29" t="str">
        <f>_xlfn._xlws.FILTER(辅助信息!D:D,辅助信息!E:E=B1938)</f>
        <v>商投建工达州中医药科技园</v>
      </c>
    </row>
    <row r="1939" hidden="1" spans="2:18">
      <c r="B1939" s="40" t="s">
        <v>47</v>
      </c>
      <c r="C1939" s="72">
        <v>45828</v>
      </c>
      <c r="D1939" s="122" t="str">
        <f>VLOOKUP(B1939,辅助信息!E:K,7,FALSE)</f>
        <v>JWDDCD2025052800131</v>
      </c>
      <c r="E1939" s="122" t="str">
        <f>VLOOKUP(F1939,辅助信息!A:B,2,FALSE)</f>
        <v>螺纹钢</v>
      </c>
      <c r="F1939" s="40" t="s">
        <v>33</v>
      </c>
      <c r="G1939" s="36">
        <v>6</v>
      </c>
      <c r="H1939" s="123">
        <f>_xlfn.XLOOKUP(C1939&amp;F1939&amp;I1939&amp;J1939,'[1]2025年已发货'!$F:$F&amp;'[1]2025年已发货'!$C:$C&amp;'[1]2025年已发货'!$G:$G&amp;'[1]2025年已发货'!$H:$H,'[1]2025年已发货'!$E:$E,"未发货")</f>
        <v>6</v>
      </c>
      <c r="I1939" s="122" t="str">
        <f>VLOOKUP(B1939,辅助信息!E:I,3,FALSE)</f>
        <v>（商投建工达州中医药科技园-1工区）达州市通川区达州中医药职业学院犀牛大道北段</v>
      </c>
      <c r="J1939" s="122" t="str">
        <f>VLOOKUP(B1939,辅助信息!E:I,4,FALSE)</f>
        <v>程黄刚</v>
      </c>
      <c r="K1939" s="122">
        <f>VLOOKUP(J1939,辅助信息!H:I,2,FALSE)</f>
        <v>15108211617</v>
      </c>
      <c r="L1939" s="135" t="str">
        <f>VLOOKUP(B1939,辅助信息!E:J,6,FALSE)</f>
        <v>控制炉批号！多了现场不收！,优先安排达钢,提前联系到场规格及数量</v>
      </c>
      <c r="M1939" s="93">
        <v>45830</v>
      </c>
      <c r="O1939" s="64">
        <f ca="1" t="shared" si="123"/>
        <v>0</v>
      </c>
      <c r="P1939" s="64">
        <f ca="1" t="shared" si="124"/>
        <v>141</v>
      </c>
      <c r="Q1939" s="29" t="str">
        <f>VLOOKUP(B1939,辅助信息!E:M,9,FALSE)</f>
        <v>ZTWM-CDGS-XS-2024-0134-商投建工达州中医药科技成果示范园项目</v>
      </c>
      <c r="R1939" s="29" t="str">
        <f>_xlfn._xlws.FILTER(辅助信息!D:D,辅助信息!E:E=B1939)</f>
        <v>商投建工达州中医药科技园</v>
      </c>
    </row>
    <row r="1940" hidden="1" spans="2:18">
      <c r="B1940" s="40" t="s">
        <v>56</v>
      </c>
      <c r="C1940" s="72">
        <v>45830</v>
      </c>
      <c r="D1940" s="122" t="str">
        <f>VLOOKUP(B1940,辅助信息!E:K,7,FALSE)</f>
        <v>JWDDCD2025052800131</v>
      </c>
      <c r="E1940" s="122" t="str">
        <f>VLOOKUP(F1940,辅助信息!A:B,2,FALSE)</f>
        <v>盘螺</v>
      </c>
      <c r="F1940" s="40" t="s">
        <v>40</v>
      </c>
      <c r="G1940" s="36">
        <v>35</v>
      </c>
      <c r="H1940" s="123">
        <f>_xlfn.XLOOKUP(C1940&amp;F1940&amp;I1940&amp;J1940,'[1]2025年已发货'!$F:$F&amp;'[1]2025年已发货'!$C:$C&amp;'[1]2025年已发货'!$G:$G&amp;'[1]2025年已发货'!$H:$H,'[1]2025年已发货'!$E:$E,"未发货")</f>
        <v>35</v>
      </c>
      <c r="I1940" s="122" t="str">
        <f>VLOOKUP(B1940,辅助信息!E:I,3,FALSE)</f>
        <v>（商投建工达州中医药科技园-4工区-7号楼）达州市通川区达州中医药职业学院犀牛大道北段</v>
      </c>
      <c r="J1940" s="122" t="str">
        <f>VLOOKUP(B1940,辅助信息!E:I,4,FALSE)</f>
        <v>张扬</v>
      </c>
      <c r="K1940" s="122">
        <f>VLOOKUP(J1940,辅助信息!H:I,2,FALSE)</f>
        <v>18381904567</v>
      </c>
      <c r="L1940" s="135" t="str">
        <f>VLOOKUP(B1940,辅助信息!E:J,6,FALSE)</f>
        <v>控制炉批号！多了现场不收！,优先安排达钢,提前联系到场规格及数量</v>
      </c>
      <c r="M1940" s="93">
        <v>45831</v>
      </c>
      <c r="O1940" s="64">
        <f ca="1" t="shared" si="123"/>
        <v>0</v>
      </c>
      <c r="P1940" s="64">
        <f ca="1" t="shared" si="124"/>
        <v>140</v>
      </c>
      <c r="Q1940" s="29" t="str">
        <f>VLOOKUP(B1940,辅助信息!E:M,9,FALSE)</f>
        <v>ZTWM-CDGS-XS-2024-0134-商投建工达州中医药科技成果示范园项目</v>
      </c>
      <c r="R1940" s="29" t="str">
        <f>_xlfn._xlws.FILTER(辅助信息!D:D,辅助信息!E:E=B1940)</f>
        <v>商投建工达州中医药科技园</v>
      </c>
    </row>
    <row r="1941" hidden="1" spans="2:18">
      <c r="B1941" s="40" t="s">
        <v>31</v>
      </c>
      <c r="C1941" s="72">
        <v>45830</v>
      </c>
      <c r="D1941" s="122" t="str">
        <f>VLOOKUP(B1941,辅助信息!E:K,7,FALSE)</f>
        <v>JWDDCD2024121000136</v>
      </c>
      <c r="E1941" s="122" t="str">
        <f>VLOOKUP(F1941,辅助信息!A:B,2,FALSE)</f>
        <v>螺纹钢</v>
      </c>
      <c r="F1941" s="40" t="s">
        <v>58</v>
      </c>
      <c r="G1941" s="36">
        <v>8</v>
      </c>
      <c r="H1941" s="123">
        <f>_xlfn.XLOOKUP(C1941&amp;F1941&amp;I1941&amp;J1941,'[1]2025年已发货'!$F:$F&amp;'[1]2025年已发货'!$C:$C&amp;'[1]2025年已发货'!$G:$G&amp;'[1]2025年已发货'!$H:$H,'[1]2025年已发货'!$E:$E,"未发货")</f>
        <v>8</v>
      </c>
      <c r="I1941" s="122" t="str">
        <f>VLOOKUP(B1941,辅助信息!E:I,3,FALSE)</f>
        <v>（四川商建-射洪城乡一体化项目）遂宁市射洪市忠新幼儿园北侧约220米新溪小区</v>
      </c>
      <c r="J1941" s="122" t="str">
        <f>VLOOKUP(B1941,辅助信息!E:I,4,FALSE)</f>
        <v>柏子刚</v>
      </c>
      <c r="K1941" s="122">
        <f>VLOOKUP(J1941,辅助信息!H:I,2,FALSE)</f>
        <v>15692885305</v>
      </c>
      <c r="L1941" s="135" t="str">
        <f>VLOOKUP(B1941,辅助信息!E:J,6,FALSE)</f>
        <v>提前联系到场规格及数量</v>
      </c>
      <c r="M1941" s="93">
        <v>45831</v>
      </c>
      <c r="O1941" s="64">
        <f ca="1" t="shared" ref="O1941:O1953" si="125">IF(OR(M1941="",N1941&lt;&gt;""),"",MAX(M1941-TODAY(),0))</f>
        <v>0</v>
      </c>
      <c r="P1941" s="64">
        <f ca="1" t="shared" ref="P1941:P1953" si="126">IF(M1941="","",IF(N1941&lt;&gt;"",MAX(N1941-M1941,0),IF(TODAY()&gt;M1941,TODAY()-M1941,0)))</f>
        <v>140</v>
      </c>
      <c r="Q1941" s="29" t="str">
        <f>VLOOKUP(B1941,辅助信息!E:M,9,FALSE)</f>
        <v>ZTWM-CDGS-XS-2024-0179-四川商投-射洪城乡一体化建设项目</v>
      </c>
      <c r="R1941" s="29" t="str">
        <f>_xlfn._xlws.FILTER(辅助信息!D:D,辅助信息!E:E=B1941)</f>
        <v>四川商建
射洪城乡一体化项目</v>
      </c>
    </row>
    <row r="1942" hidden="1" spans="2:18">
      <c r="B1942" s="40" t="s">
        <v>31</v>
      </c>
      <c r="C1942" s="72">
        <v>45830</v>
      </c>
      <c r="D1942" s="122" t="str">
        <f>VLOOKUP(B1942,辅助信息!E:K,7,FALSE)</f>
        <v>JWDDCD2024121000136</v>
      </c>
      <c r="E1942" s="122" t="str">
        <f>VLOOKUP(F1942,辅助信息!A:B,2,FALSE)</f>
        <v>螺纹钢</v>
      </c>
      <c r="F1942" s="40" t="s">
        <v>46</v>
      </c>
      <c r="G1942" s="36">
        <v>5</v>
      </c>
      <c r="H1942" s="123">
        <f>_xlfn.XLOOKUP(C1942&amp;F1942&amp;I1942&amp;J1942,'[1]2025年已发货'!$F:$F&amp;'[1]2025年已发货'!$C:$C&amp;'[1]2025年已发货'!$G:$G&amp;'[1]2025年已发货'!$H:$H,'[1]2025年已发货'!$E:$E,"未发货")</f>
        <v>5</v>
      </c>
      <c r="I1942" s="122" t="str">
        <f>VLOOKUP(B1942,辅助信息!E:I,3,FALSE)</f>
        <v>（四川商建-射洪城乡一体化项目）遂宁市射洪市忠新幼儿园北侧约220米新溪小区</v>
      </c>
      <c r="J1942" s="122" t="str">
        <f>VLOOKUP(B1942,辅助信息!E:I,4,FALSE)</f>
        <v>柏子刚</v>
      </c>
      <c r="K1942" s="122">
        <f>VLOOKUP(J1942,辅助信息!H:I,2,FALSE)</f>
        <v>15692885305</v>
      </c>
      <c r="L1942" s="135" t="str">
        <f>VLOOKUP(B1942,辅助信息!E:J,6,FALSE)</f>
        <v>提前联系到场规格及数量</v>
      </c>
      <c r="M1942" s="93">
        <v>45831</v>
      </c>
      <c r="O1942" s="64">
        <f ca="1" t="shared" si="125"/>
        <v>0</v>
      </c>
      <c r="P1942" s="64">
        <f ca="1" t="shared" si="126"/>
        <v>140</v>
      </c>
      <c r="Q1942" s="29" t="str">
        <f>VLOOKUP(B1942,辅助信息!E:M,9,FALSE)</f>
        <v>ZTWM-CDGS-XS-2024-0179-四川商投-射洪城乡一体化建设项目</v>
      </c>
      <c r="R1942" s="29" t="str">
        <f>_xlfn._xlws.FILTER(辅助信息!D:D,辅助信息!E:E=B1942)</f>
        <v>四川商建
射洪城乡一体化项目</v>
      </c>
    </row>
    <row r="1943" hidden="1" spans="2:18">
      <c r="B1943" s="40" t="s">
        <v>31</v>
      </c>
      <c r="C1943" s="72">
        <v>45830</v>
      </c>
      <c r="D1943" s="122" t="str">
        <f>VLOOKUP(B1943,辅助信息!E:K,7,FALSE)</f>
        <v>JWDDCD2024121000136</v>
      </c>
      <c r="E1943" s="122" t="str">
        <f>VLOOKUP(F1943,辅助信息!A:B,2,FALSE)</f>
        <v>螺纹钢</v>
      </c>
      <c r="F1943" s="40" t="s">
        <v>22</v>
      </c>
      <c r="G1943" s="36">
        <v>22</v>
      </c>
      <c r="H1943" s="123">
        <f>_xlfn.XLOOKUP(C1943&amp;F1943&amp;I1943&amp;J1943,'[1]2025年已发货'!$F:$F&amp;'[1]2025年已发货'!$C:$C&amp;'[1]2025年已发货'!$G:$G&amp;'[1]2025年已发货'!$H:$H,'[1]2025年已发货'!$E:$E,"未发货")</f>
        <v>22</v>
      </c>
      <c r="I1943" s="122" t="str">
        <f>VLOOKUP(B1943,辅助信息!E:I,3,FALSE)</f>
        <v>（四川商建-射洪城乡一体化项目）遂宁市射洪市忠新幼儿园北侧约220米新溪小区</v>
      </c>
      <c r="J1943" s="122" t="str">
        <f>VLOOKUP(B1943,辅助信息!E:I,4,FALSE)</f>
        <v>柏子刚</v>
      </c>
      <c r="K1943" s="122">
        <f>VLOOKUP(J1943,辅助信息!H:I,2,FALSE)</f>
        <v>15692885305</v>
      </c>
      <c r="L1943" s="135" t="str">
        <f>VLOOKUP(B1943,辅助信息!E:J,6,FALSE)</f>
        <v>提前联系到场规格及数量</v>
      </c>
      <c r="M1943" s="93">
        <v>45831</v>
      </c>
      <c r="O1943" s="64">
        <f ca="1" t="shared" si="125"/>
        <v>0</v>
      </c>
      <c r="P1943" s="64">
        <f ca="1" t="shared" si="126"/>
        <v>140</v>
      </c>
      <c r="Q1943" s="29" t="str">
        <f>VLOOKUP(B1943,辅助信息!E:M,9,FALSE)</f>
        <v>ZTWM-CDGS-XS-2024-0179-四川商投-射洪城乡一体化建设项目</v>
      </c>
      <c r="R1943" s="29" t="str">
        <f>_xlfn._xlws.FILTER(辅助信息!D:D,辅助信息!E:E=B1943)</f>
        <v>四川商建
射洪城乡一体化项目</v>
      </c>
    </row>
    <row r="1944" hidden="1" spans="2:17">
      <c r="B1944" s="40" t="s">
        <v>176</v>
      </c>
      <c r="C1944" s="72">
        <v>45832</v>
      </c>
      <c r="D1944" s="122" t="str">
        <f>VLOOKUP(B1944,辅助信息!E:K,7,FALSE)</f>
        <v>JWDDCD2025062200016</v>
      </c>
      <c r="E1944" s="122" t="str">
        <f>VLOOKUP(F1944,辅助信息!A:B,2,FALSE)</f>
        <v>高线</v>
      </c>
      <c r="F1944" s="40" t="s">
        <v>53</v>
      </c>
      <c r="G1944" s="36">
        <v>2.5</v>
      </c>
      <c r="H1944" s="123" t="str">
        <f>_xlfn.XLOOKUP(C1944&amp;F1944&amp;I1944&amp;J1944,'[1]2025年已发货'!$F:$F&amp;'[1]2025年已发货'!$C:$C&amp;'[1]2025年已发货'!$G:$G&amp;'[1]2025年已发货'!$H:$H,'[1]2025年已发货'!$E:$E,"未发货")</f>
        <v>未发货</v>
      </c>
      <c r="I1944" s="122" t="str">
        <f>VLOOKUP(B1944,辅助信息!E:I,3,FALSE)</f>
        <v>(武汉电气化局成达万高铁强电项目-渠县)四川省达州市渠县渠北镇雷家湾渠县北站旁</v>
      </c>
      <c r="J1944" s="122" t="str">
        <f>VLOOKUP(B1944,辅助信息!E:I,4,FALSE)</f>
        <v>刘频</v>
      </c>
      <c r="K1944" s="122">
        <f>VLOOKUP(J1944,辅助信息!H:I,2,FALSE)</f>
        <v>18779627939</v>
      </c>
      <c r="L1944" s="135" t="str">
        <f>VLOOKUP(B1944,辅助信息!E:J,6,FALSE)</f>
        <v>锈货不收！！下雨天钢筋没盖篷布不收！！，装货前联系收货人核实到场规格,没提前告知进场规格现场不给予接收</v>
      </c>
      <c r="M1944" s="93">
        <v>45831</v>
      </c>
      <c r="O1944" s="64">
        <f ca="1" t="shared" si="125"/>
        <v>0</v>
      </c>
      <c r="P1944" s="64">
        <f ca="1" t="shared" si="126"/>
        <v>140</v>
      </c>
      <c r="Q1944" s="29" t="str">
        <f>VLOOKUP(B1944,辅助信息!E:M,9,FALSE)</f>
        <v>ZTWM-CDGS-XS-2025-0033-中铁武汉电气化局集团有限公司成达万高速铁路强电工程项目</v>
      </c>
    </row>
    <row r="1945" hidden="1" spans="2:17">
      <c r="B1945" s="40" t="s">
        <v>176</v>
      </c>
      <c r="C1945" s="72">
        <v>45832</v>
      </c>
      <c r="D1945" s="122" t="str">
        <f>VLOOKUP(B1945,辅助信息!E:K,7,FALSE)</f>
        <v>JWDDCD2025062200016</v>
      </c>
      <c r="E1945" s="122" t="str">
        <f>VLOOKUP(F1945,辅助信息!A:B,2,FALSE)</f>
        <v>盘螺</v>
      </c>
      <c r="F1945" s="40" t="s">
        <v>40</v>
      </c>
      <c r="G1945" s="36">
        <v>5</v>
      </c>
      <c r="H1945" s="123">
        <f>_xlfn.XLOOKUP(C1945&amp;F1945&amp;I1945&amp;J1945,'[1]2025年已发货'!$F:$F&amp;'[1]2025年已发货'!$C:$C&amp;'[1]2025年已发货'!$G:$G&amp;'[1]2025年已发货'!$H:$H,'[1]2025年已发货'!$E:$E,"未发货")</f>
        <v>5</v>
      </c>
      <c r="I1945" s="122" t="str">
        <f>VLOOKUP(B1945,辅助信息!E:I,3,FALSE)</f>
        <v>(武汉电气化局成达万高铁强电项目-渠县)四川省达州市渠县渠北镇雷家湾渠县北站旁</v>
      </c>
      <c r="J1945" s="122" t="str">
        <f>VLOOKUP(B1945,辅助信息!E:I,4,FALSE)</f>
        <v>刘频</v>
      </c>
      <c r="K1945" s="122">
        <f>VLOOKUP(J1945,辅助信息!H:I,2,FALSE)</f>
        <v>18779627939</v>
      </c>
      <c r="L1945" s="135" t="str">
        <f>VLOOKUP(B1945,辅助信息!E:J,6,FALSE)</f>
        <v>锈货不收！！下雨天钢筋没盖篷布不收！！，装货前联系收货人核实到场规格,没提前告知进场规格现场不给予接收</v>
      </c>
      <c r="M1945" s="93">
        <v>45831</v>
      </c>
      <c r="O1945" s="64">
        <f ca="1" t="shared" si="125"/>
        <v>0</v>
      </c>
      <c r="P1945" s="64">
        <f ca="1" t="shared" si="126"/>
        <v>140</v>
      </c>
      <c r="Q1945" s="29" t="str">
        <f>VLOOKUP(B1945,辅助信息!E:M,9,FALSE)</f>
        <v>ZTWM-CDGS-XS-2025-0033-中铁武汉电气化局集团有限公司成达万高速铁路强电工程项目</v>
      </c>
    </row>
    <row r="1946" hidden="1" spans="2:17">
      <c r="B1946" s="40" t="s">
        <v>176</v>
      </c>
      <c r="C1946" s="72">
        <v>45832</v>
      </c>
      <c r="D1946" s="122" t="str">
        <f>VLOOKUP(B1946,辅助信息!E:K,7,FALSE)</f>
        <v>JWDDCD2025062200016</v>
      </c>
      <c r="E1946" s="122" t="str">
        <f>VLOOKUP(F1946,辅助信息!A:B,2,FALSE)</f>
        <v>盘螺</v>
      </c>
      <c r="F1946" s="40" t="s">
        <v>41</v>
      </c>
      <c r="G1946" s="36">
        <v>5</v>
      </c>
      <c r="H1946" s="123">
        <f>_xlfn.XLOOKUP(C1946&amp;F1946&amp;I1946&amp;J1946,'[1]2025年已发货'!$F:$F&amp;'[1]2025年已发货'!$C:$C&amp;'[1]2025年已发货'!$G:$G&amp;'[1]2025年已发货'!$H:$H,'[1]2025年已发货'!$E:$E,"未发货")</f>
        <v>5</v>
      </c>
      <c r="I1946" s="122" t="str">
        <f>VLOOKUP(B1946,辅助信息!E:I,3,FALSE)</f>
        <v>(武汉电气化局成达万高铁强电项目-渠县)四川省达州市渠县渠北镇雷家湾渠县北站旁</v>
      </c>
      <c r="J1946" s="122" t="str">
        <f>VLOOKUP(B1946,辅助信息!E:I,4,FALSE)</f>
        <v>刘频</v>
      </c>
      <c r="K1946" s="122">
        <f>VLOOKUP(J1946,辅助信息!H:I,2,FALSE)</f>
        <v>18779627939</v>
      </c>
      <c r="L1946" s="135" t="str">
        <f>VLOOKUP(B1946,辅助信息!E:J,6,FALSE)</f>
        <v>锈货不收！！下雨天钢筋没盖篷布不收！！，装货前联系收货人核实到场规格,没提前告知进场规格现场不给予接收</v>
      </c>
      <c r="M1946" s="93">
        <v>45831</v>
      </c>
      <c r="O1946" s="64">
        <f ca="1" t="shared" si="125"/>
        <v>0</v>
      </c>
      <c r="P1946" s="64">
        <f ca="1" t="shared" si="126"/>
        <v>140</v>
      </c>
      <c r="Q1946" s="29" t="str">
        <f>VLOOKUP(B1946,辅助信息!E:M,9,FALSE)</f>
        <v>ZTWM-CDGS-XS-2025-0033-中铁武汉电气化局集团有限公司成达万高速铁路强电工程项目</v>
      </c>
    </row>
    <row r="1947" hidden="1" spans="2:17">
      <c r="B1947" s="40" t="s">
        <v>176</v>
      </c>
      <c r="C1947" s="72">
        <v>45832</v>
      </c>
      <c r="D1947" s="122" t="str">
        <f>VLOOKUP(B1947,辅助信息!E:K,7,FALSE)</f>
        <v>JWDDCD2025062200016</v>
      </c>
      <c r="E1947" s="122" t="str">
        <f>VLOOKUP(F1947,辅助信息!A:B,2,FALSE)</f>
        <v>螺纹钢</v>
      </c>
      <c r="F1947" s="40" t="s">
        <v>111</v>
      </c>
      <c r="G1947" s="36">
        <v>15</v>
      </c>
      <c r="H1947" s="123">
        <f>_xlfn.XLOOKUP(C1947&amp;F1947&amp;I1947&amp;J1947,'[1]2025年已发货'!$F:$F&amp;'[1]2025年已发货'!$C:$C&amp;'[1]2025年已发货'!$G:$G&amp;'[1]2025年已发货'!$H:$H,'[1]2025年已发货'!$E:$E,"未发货")</f>
        <v>10</v>
      </c>
      <c r="I1947" s="122" t="str">
        <f>VLOOKUP(B1947,辅助信息!E:I,3,FALSE)</f>
        <v>(武汉电气化局成达万高铁强电项目-渠县)四川省达州市渠县渠北镇雷家湾渠县北站旁</v>
      </c>
      <c r="J1947" s="122" t="str">
        <f>VLOOKUP(B1947,辅助信息!E:I,4,FALSE)</f>
        <v>刘频</v>
      </c>
      <c r="K1947" s="122">
        <f>VLOOKUP(J1947,辅助信息!H:I,2,FALSE)</f>
        <v>18779627939</v>
      </c>
      <c r="L1947" s="135" t="str">
        <f>VLOOKUP(B1947,辅助信息!E:J,6,FALSE)</f>
        <v>锈货不收！！下雨天钢筋没盖篷布不收！！，装货前联系收货人核实到场规格,没提前告知进场规格现场不给予接收</v>
      </c>
      <c r="M1947" s="93">
        <v>45831</v>
      </c>
      <c r="O1947" s="64">
        <f ca="1" t="shared" si="125"/>
        <v>0</v>
      </c>
      <c r="P1947" s="64">
        <f ca="1" t="shared" si="126"/>
        <v>140</v>
      </c>
      <c r="Q1947" s="29" t="str">
        <f>VLOOKUP(B1947,辅助信息!E:M,9,FALSE)</f>
        <v>ZTWM-CDGS-XS-2025-0033-中铁武汉电气化局集团有限公司成达万高速铁路强电工程项目</v>
      </c>
    </row>
    <row r="1948" hidden="1" spans="2:17">
      <c r="B1948" s="40" t="s">
        <v>176</v>
      </c>
      <c r="C1948" s="72">
        <v>45832</v>
      </c>
      <c r="D1948" s="122" t="str">
        <f>VLOOKUP(B1948,辅助信息!E:K,7,FALSE)</f>
        <v>JWDDCD2025062200016</v>
      </c>
      <c r="E1948" s="122" t="str">
        <f>VLOOKUP(F1948,辅助信息!A:B,2,FALSE)</f>
        <v>螺纹钢</v>
      </c>
      <c r="F1948" s="40" t="s">
        <v>76</v>
      </c>
      <c r="G1948" s="36">
        <f>3*8</f>
        <v>24</v>
      </c>
      <c r="H1948" s="123">
        <f>_xlfn.XLOOKUP(C1948&amp;F1948&amp;I1948&amp;J1948,'[1]2025年已发货'!$F:$F&amp;'[1]2025年已发货'!$C:$C&amp;'[1]2025年已发货'!$G:$G&amp;'[1]2025年已发货'!$H:$H,'[1]2025年已发货'!$E:$E,"未发货")</f>
        <v>5</v>
      </c>
      <c r="I1948" s="122" t="str">
        <f>VLOOKUP(B1948,辅助信息!E:I,3,FALSE)</f>
        <v>(武汉电气化局成达万高铁强电项目-渠县)四川省达州市渠县渠北镇雷家湾渠县北站旁</v>
      </c>
      <c r="J1948" s="122" t="str">
        <f>VLOOKUP(B1948,辅助信息!E:I,4,FALSE)</f>
        <v>刘频</v>
      </c>
      <c r="K1948" s="122">
        <f>VLOOKUP(J1948,辅助信息!H:I,2,FALSE)</f>
        <v>18779627939</v>
      </c>
      <c r="L1948" s="135" t="str">
        <f>VLOOKUP(B1948,辅助信息!E:J,6,FALSE)</f>
        <v>锈货不收！！下雨天钢筋没盖篷布不收！！，装货前联系收货人核实到场规格,没提前告知进场规格现场不给予接收</v>
      </c>
      <c r="M1948" s="93">
        <v>45831</v>
      </c>
      <c r="O1948" s="64">
        <f ca="1" t="shared" si="125"/>
        <v>0</v>
      </c>
      <c r="P1948" s="64">
        <f ca="1" t="shared" si="126"/>
        <v>140</v>
      </c>
      <c r="Q1948" s="29" t="str">
        <f>VLOOKUP(B1948,辅助信息!E:M,9,FALSE)</f>
        <v>ZTWM-CDGS-XS-2025-0033-中铁武汉电气化局集团有限公司成达万高速铁路强电工程项目</v>
      </c>
    </row>
    <row r="1949" hidden="1" spans="2:17">
      <c r="B1949" s="40" t="s">
        <v>176</v>
      </c>
      <c r="C1949" s="72">
        <v>45832</v>
      </c>
      <c r="D1949" s="122" t="str">
        <f>VLOOKUP(B1949,辅助信息!E:K,7,FALSE)</f>
        <v>JWDDCD2025062200016</v>
      </c>
      <c r="E1949" s="122" t="str">
        <f>VLOOKUP(F1949,辅助信息!A:B,2,FALSE)</f>
        <v>螺纹钢</v>
      </c>
      <c r="F1949" s="40" t="s">
        <v>90</v>
      </c>
      <c r="G1949" s="36">
        <v>15</v>
      </c>
      <c r="H1949" s="123">
        <f>_xlfn.XLOOKUP(C1949&amp;F1949&amp;I1949&amp;J1949,'[1]2025年已发货'!$F:$F&amp;'[1]2025年已发货'!$C:$C&amp;'[1]2025年已发货'!$G:$G&amp;'[1]2025年已发货'!$H:$H,'[1]2025年已发货'!$E:$E,"未发货")</f>
        <v>15</v>
      </c>
      <c r="I1949" s="122" t="str">
        <f>VLOOKUP(B1949,辅助信息!E:I,3,FALSE)</f>
        <v>(武汉电气化局成达万高铁强电项目-渠县)四川省达州市渠县渠北镇雷家湾渠县北站旁</v>
      </c>
      <c r="J1949" s="122" t="str">
        <f>VLOOKUP(B1949,辅助信息!E:I,4,FALSE)</f>
        <v>刘频</v>
      </c>
      <c r="K1949" s="122">
        <f>VLOOKUP(J1949,辅助信息!H:I,2,FALSE)</f>
        <v>18779627939</v>
      </c>
      <c r="L1949" s="135" t="str">
        <f>VLOOKUP(B1949,辅助信息!E:J,6,FALSE)</f>
        <v>锈货不收！！下雨天钢筋没盖篷布不收！！，装货前联系收货人核实到场规格,没提前告知进场规格现场不给予接收</v>
      </c>
      <c r="M1949" s="93">
        <v>45831</v>
      </c>
      <c r="O1949" s="64">
        <f ca="1" t="shared" si="125"/>
        <v>0</v>
      </c>
      <c r="P1949" s="64">
        <f ca="1" t="shared" si="126"/>
        <v>140</v>
      </c>
      <c r="Q1949" s="29" t="str">
        <f>VLOOKUP(B1949,辅助信息!E:M,9,FALSE)</f>
        <v>ZTWM-CDGS-XS-2025-0033-中铁武汉电气化局集团有限公司成达万高速铁路强电工程项目</v>
      </c>
    </row>
    <row r="1950" hidden="1" spans="2:17">
      <c r="B1950" s="40" t="s">
        <v>176</v>
      </c>
      <c r="C1950" s="72">
        <v>45832</v>
      </c>
      <c r="D1950" s="122" t="str">
        <f>VLOOKUP(B1950,辅助信息!E:K,7,FALSE)</f>
        <v>JWDDCD2025062200016</v>
      </c>
      <c r="E1950" s="122" t="str">
        <f>VLOOKUP(F1950,辅助信息!A:B,2,FALSE)</f>
        <v>螺纹钢</v>
      </c>
      <c r="F1950" s="40" t="s">
        <v>130</v>
      </c>
      <c r="G1950" s="36">
        <f>3*8</f>
        <v>24</v>
      </c>
      <c r="H1950" s="123">
        <f>_xlfn.XLOOKUP(C1950&amp;F1950&amp;I1950&amp;J1950,'[1]2025年已发货'!$F:$F&amp;'[1]2025年已发货'!$C:$C&amp;'[1]2025年已发货'!$G:$G&amp;'[1]2025年已发货'!$H:$H,'[1]2025年已发货'!$E:$E,"未发货")</f>
        <v>25</v>
      </c>
      <c r="I1950" s="122" t="str">
        <f>VLOOKUP(B1950,辅助信息!E:I,3,FALSE)</f>
        <v>(武汉电气化局成达万高铁强电项目-渠县)四川省达州市渠县渠北镇雷家湾渠县北站旁</v>
      </c>
      <c r="J1950" s="122" t="str">
        <f>VLOOKUP(B1950,辅助信息!E:I,4,FALSE)</f>
        <v>刘频</v>
      </c>
      <c r="K1950" s="122">
        <f>VLOOKUP(J1950,辅助信息!H:I,2,FALSE)</f>
        <v>18779627939</v>
      </c>
      <c r="L1950" s="135" t="str">
        <f>VLOOKUP(B1950,辅助信息!E:J,6,FALSE)</f>
        <v>锈货不收！！下雨天钢筋没盖篷布不收！！，装货前联系收货人核实到场规格,没提前告知进场规格现场不给予接收</v>
      </c>
      <c r="M1950" s="93">
        <v>45831</v>
      </c>
      <c r="O1950" s="64">
        <f ca="1" t="shared" si="125"/>
        <v>0</v>
      </c>
      <c r="P1950" s="64">
        <f ca="1" t="shared" si="126"/>
        <v>140</v>
      </c>
      <c r="Q1950" s="29" t="str">
        <f>VLOOKUP(B1950,辅助信息!E:M,9,FALSE)</f>
        <v>ZTWM-CDGS-XS-2025-0033-中铁武汉电气化局集团有限公司成达万高速铁路强电工程项目</v>
      </c>
    </row>
    <row r="1951" hidden="1" spans="2:17">
      <c r="B1951" s="40" t="s">
        <v>176</v>
      </c>
      <c r="C1951" s="72">
        <v>45832</v>
      </c>
      <c r="D1951" s="122" t="str">
        <f>VLOOKUP(B1951,辅助信息!E:K,7,FALSE)</f>
        <v>JWDDCD2025062200016</v>
      </c>
      <c r="E1951" s="122" t="str">
        <f>VLOOKUP(F1951,辅助信息!A:B,2,FALSE)</f>
        <v>螺纹钢</v>
      </c>
      <c r="F1951" s="40" t="s">
        <v>138</v>
      </c>
      <c r="G1951" s="36">
        <v>12</v>
      </c>
      <c r="H1951" s="123">
        <f>_xlfn.XLOOKUP(C1951&amp;F1951&amp;I1951&amp;J1951,'[1]2025年已发货'!$F:$F&amp;'[1]2025年已发货'!$C:$C&amp;'[1]2025年已发货'!$G:$G&amp;'[1]2025年已发货'!$H:$H,'[1]2025年已发货'!$E:$E,"未发货")</f>
        <v>12.5</v>
      </c>
      <c r="I1951" s="122" t="str">
        <f>VLOOKUP(B1951,辅助信息!E:I,3,FALSE)</f>
        <v>(武汉电气化局成达万高铁强电项目-渠县)四川省达州市渠县渠北镇雷家湾渠县北站旁</v>
      </c>
      <c r="J1951" s="122" t="str">
        <f>VLOOKUP(B1951,辅助信息!E:I,4,FALSE)</f>
        <v>刘频</v>
      </c>
      <c r="K1951" s="122">
        <f>VLOOKUP(J1951,辅助信息!H:I,2,FALSE)</f>
        <v>18779627939</v>
      </c>
      <c r="L1951" s="135" t="str">
        <f>VLOOKUP(B1951,辅助信息!E:J,6,FALSE)</f>
        <v>锈货不收！！下雨天钢筋没盖篷布不收！！，装货前联系收货人核实到场规格,没提前告知进场规格现场不给予接收</v>
      </c>
      <c r="M1951" s="93">
        <v>45831</v>
      </c>
      <c r="O1951" s="64">
        <f ca="1" t="shared" ref="O1951:O1968" si="127">IF(OR(M1951="",N1951&lt;&gt;""),"",MAX(M1951-TODAY(),0))</f>
        <v>0</v>
      </c>
      <c r="P1951" s="64">
        <f ca="1" t="shared" ref="P1951:P1968" si="128">IF(M1951="","",IF(N1951&lt;&gt;"",MAX(N1951-M1951,0),IF(TODAY()&gt;M1951,TODAY()-M1951,0)))</f>
        <v>140</v>
      </c>
      <c r="Q1951" s="29" t="str">
        <f>VLOOKUP(B1951,辅助信息!E:M,9,FALSE)</f>
        <v>ZTWM-CDGS-XS-2025-0033-中铁武汉电气化局集团有限公司成达万高速铁路强电工程项目</v>
      </c>
    </row>
    <row r="1952" hidden="1" spans="2:17">
      <c r="B1952" s="40" t="s">
        <v>176</v>
      </c>
      <c r="C1952" s="72">
        <v>45832</v>
      </c>
      <c r="D1952" s="122" t="str">
        <f>VLOOKUP(B1952,辅助信息!E:K,7,FALSE)</f>
        <v>JWDDCD2025062200016</v>
      </c>
      <c r="E1952" s="122" t="str">
        <f>VLOOKUP(F1952,辅助信息!A:B,2,FALSE)</f>
        <v>螺纹钢</v>
      </c>
      <c r="F1952" s="40" t="s">
        <v>133</v>
      </c>
      <c r="G1952" s="36">
        <v>3</v>
      </c>
      <c r="H1952" s="123">
        <f>_xlfn.XLOOKUP(C1952&amp;F1952&amp;I1952&amp;J1952,'[1]2025年已发货'!$F:$F&amp;'[1]2025年已发货'!$C:$C&amp;'[1]2025年已发货'!$G:$G&amp;'[1]2025年已发货'!$H:$H,'[1]2025年已发货'!$E:$E,"未发货")</f>
        <v>2.5</v>
      </c>
      <c r="I1952" s="122" t="str">
        <f>VLOOKUP(B1952,辅助信息!E:I,3,FALSE)</f>
        <v>(武汉电气化局成达万高铁强电项目-渠县)四川省达州市渠县渠北镇雷家湾渠县北站旁</v>
      </c>
      <c r="J1952" s="122" t="str">
        <f>VLOOKUP(B1952,辅助信息!E:I,4,FALSE)</f>
        <v>刘频</v>
      </c>
      <c r="K1952" s="122">
        <f>VLOOKUP(J1952,辅助信息!H:I,2,FALSE)</f>
        <v>18779627939</v>
      </c>
      <c r="L1952" s="135" t="str">
        <f>VLOOKUP(B1952,辅助信息!E:J,6,FALSE)</f>
        <v>锈货不收！！下雨天钢筋没盖篷布不收！！，装货前联系收货人核实到场规格,没提前告知进场规格现场不给予接收</v>
      </c>
      <c r="M1952" s="93">
        <v>45831</v>
      </c>
      <c r="O1952" s="64">
        <f ca="1" t="shared" si="127"/>
        <v>0</v>
      </c>
      <c r="P1952" s="64">
        <f ca="1" t="shared" si="128"/>
        <v>140</v>
      </c>
      <c r="Q1952" s="29" t="str">
        <f>VLOOKUP(B1952,辅助信息!E:M,9,FALSE)</f>
        <v>ZTWM-CDGS-XS-2025-0033-中铁武汉电气化局集团有限公司成达万高速铁路强电工程项目</v>
      </c>
    </row>
    <row r="1953" hidden="1" spans="2:17">
      <c r="B1953" s="40" t="s">
        <v>176</v>
      </c>
      <c r="C1953" s="72">
        <v>45832</v>
      </c>
      <c r="D1953" s="122" t="str">
        <f>VLOOKUP(B1953,辅助信息!E:K,7,FALSE)</f>
        <v>JWDDCD2025062200016</v>
      </c>
      <c r="E1953" s="122" t="str">
        <f>VLOOKUP(F1953,辅助信息!A:B,2,FALSE)</f>
        <v>螺纹钢</v>
      </c>
      <c r="F1953" s="40" t="s">
        <v>91</v>
      </c>
      <c r="G1953" s="36">
        <v>18</v>
      </c>
      <c r="H1953" s="123">
        <f>_xlfn.XLOOKUP(C1953&amp;F1953&amp;I1953&amp;J1953,'[1]2025年已发货'!$F:$F&amp;'[1]2025年已发货'!$C:$C&amp;'[1]2025年已发货'!$G:$G&amp;'[1]2025年已发货'!$H:$H,'[1]2025年已发货'!$E:$E,"未发货")</f>
        <v>17.5</v>
      </c>
      <c r="I1953" s="122" t="str">
        <f>VLOOKUP(B1953,辅助信息!E:I,3,FALSE)</f>
        <v>(武汉电气化局成达万高铁强电项目-渠县)四川省达州市渠县渠北镇雷家湾渠县北站旁</v>
      </c>
      <c r="J1953" s="122" t="str">
        <f>VLOOKUP(B1953,辅助信息!E:I,4,FALSE)</f>
        <v>刘频</v>
      </c>
      <c r="K1953" s="122">
        <f>VLOOKUP(J1953,辅助信息!H:I,2,FALSE)</f>
        <v>18779627939</v>
      </c>
      <c r="L1953" s="135" t="str">
        <f>VLOOKUP(B1953,辅助信息!E:J,6,FALSE)</f>
        <v>锈货不收！！下雨天钢筋没盖篷布不收！！，装货前联系收货人核实到场规格,没提前告知进场规格现场不给予接收</v>
      </c>
      <c r="M1953" s="93">
        <v>45831</v>
      </c>
      <c r="O1953" s="64">
        <f ca="1" t="shared" si="127"/>
        <v>0</v>
      </c>
      <c r="P1953" s="64">
        <f ca="1" t="shared" si="128"/>
        <v>140</v>
      </c>
      <c r="Q1953" s="29" t="str">
        <f>VLOOKUP(B1953,辅助信息!E:M,9,FALSE)</f>
        <v>ZTWM-CDGS-XS-2025-0033-中铁武汉电气化局集团有限公司成达万高速铁路强电工程项目</v>
      </c>
    </row>
    <row r="1954" hidden="1" spans="2:17">
      <c r="B1954" s="40" t="s">
        <v>177</v>
      </c>
      <c r="C1954" s="72">
        <v>45832</v>
      </c>
      <c r="D1954" s="122" t="str">
        <f>VLOOKUP(B1954,辅助信息!E:K,7,FALSE)</f>
        <v>JWDDCD2025062200016</v>
      </c>
      <c r="E1954" s="122" t="str">
        <f>VLOOKUP(F1954,辅助信息!A:B,2,FALSE)</f>
        <v>高线</v>
      </c>
      <c r="F1954" s="40" t="s">
        <v>57</v>
      </c>
      <c r="G1954" s="36">
        <v>2.5</v>
      </c>
      <c r="H1954" s="123">
        <f>_xlfn.XLOOKUP(C1954&amp;F1954&amp;I1954&amp;J1954,'[1]2025年已发货'!$F:$F&amp;'[1]2025年已发货'!$C:$C&amp;'[1]2025年已发货'!$G:$G&amp;'[1]2025年已发货'!$H:$H,'[1]2025年已发货'!$E:$E,"未发货")</f>
        <v>2.5</v>
      </c>
      <c r="I1954" s="122" t="str">
        <f>VLOOKUP(B1954,辅助信息!E:I,3,FALSE)</f>
        <v>(武汉电气化局成达万高铁强电项目-南充营山)四川省南充市营山县保真路景阳名城南50米(保真路东)</v>
      </c>
      <c r="J1954" s="122" t="str">
        <f>VLOOKUP(B1954,辅助信息!E:I,4,FALSE)</f>
        <v>周开亮</v>
      </c>
      <c r="K1954" s="122">
        <f>VLOOKUP(J1954,辅助信息!H:I,2,FALSE)</f>
        <v>18381485052</v>
      </c>
      <c r="L1954" s="135" t="str">
        <f>VLOOKUP(B1954,辅助信息!E:J,6,FALSE)</f>
        <v>锈货不收！！下雨天钢筋没盖篷布不收！！，装货前联系收货人核实到场规格,没提前告知进场规格现场不给予接收</v>
      </c>
      <c r="M1954" s="93">
        <v>45831</v>
      </c>
      <c r="O1954" s="64">
        <f ca="1" t="shared" si="127"/>
        <v>0</v>
      </c>
      <c r="P1954" s="64">
        <f ca="1" t="shared" si="128"/>
        <v>140</v>
      </c>
      <c r="Q1954" s="29" t="str">
        <f>VLOOKUP(B1954,辅助信息!E:M,9,FALSE)</f>
        <v>ZTWM-CDGS-XS-2025-0033-中铁武汉电气化局集团有限公司成达万高速铁路强电工程项目</v>
      </c>
    </row>
    <row r="1955" hidden="1" spans="2:17">
      <c r="B1955" s="40" t="s">
        <v>177</v>
      </c>
      <c r="C1955" s="72">
        <v>45832</v>
      </c>
      <c r="D1955" s="122" t="str">
        <f>VLOOKUP(B1955,辅助信息!E:K,7,FALSE)</f>
        <v>JWDDCD2025062200016</v>
      </c>
      <c r="E1955" s="122" t="str">
        <f>VLOOKUP(F1955,辅助信息!A:B,2,FALSE)</f>
        <v>盘螺</v>
      </c>
      <c r="F1955" s="40" t="s">
        <v>40</v>
      </c>
      <c r="G1955" s="36">
        <v>5</v>
      </c>
      <c r="H1955" s="123">
        <f>_xlfn.XLOOKUP(C1955&amp;F1955&amp;I1955&amp;J1955,'[1]2025年已发货'!$F:$F&amp;'[1]2025年已发货'!$C:$C&amp;'[1]2025年已发货'!$G:$G&amp;'[1]2025年已发货'!$H:$H,'[1]2025年已发货'!$E:$E,"未发货")</f>
        <v>5</v>
      </c>
      <c r="I1955" s="122" t="str">
        <f>VLOOKUP(B1955,辅助信息!E:I,3,FALSE)</f>
        <v>(武汉电气化局成达万高铁强电项目-南充营山)四川省南充市营山县保真路景阳名城南50米(保真路东)</v>
      </c>
      <c r="J1955" s="122" t="str">
        <f>VLOOKUP(B1955,辅助信息!E:I,4,FALSE)</f>
        <v>周开亮</v>
      </c>
      <c r="K1955" s="122">
        <f>VLOOKUP(J1955,辅助信息!H:I,2,FALSE)</f>
        <v>18381485052</v>
      </c>
      <c r="L1955" s="135" t="str">
        <f>VLOOKUP(B1955,辅助信息!E:J,6,FALSE)</f>
        <v>锈货不收！！下雨天钢筋没盖篷布不收！！，装货前联系收货人核实到场规格,没提前告知进场规格现场不给予接收</v>
      </c>
      <c r="M1955" s="93">
        <v>45831</v>
      </c>
      <c r="O1955" s="64">
        <f ca="1" t="shared" si="127"/>
        <v>0</v>
      </c>
      <c r="P1955" s="64">
        <f ca="1" t="shared" si="128"/>
        <v>140</v>
      </c>
      <c r="Q1955" s="29" t="str">
        <f>VLOOKUP(B1955,辅助信息!E:M,9,FALSE)</f>
        <v>ZTWM-CDGS-XS-2025-0033-中铁武汉电气化局集团有限公司成达万高速铁路强电工程项目</v>
      </c>
    </row>
    <row r="1956" hidden="1" spans="2:17">
      <c r="B1956" s="40" t="s">
        <v>177</v>
      </c>
      <c r="C1956" s="72">
        <v>45832</v>
      </c>
      <c r="D1956" s="122" t="str">
        <f>VLOOKUP(B1956,辅助信息!E:K,7,FALSE)</f>
        <v>JWDDCD2025062200016</v>
      </c>
      <c r="E1956" s="122" t="str">
        <f>VLOOKUP(F1956,辅助信息!A:B,2,FALSE)</f>
        <v>盘螺</v>
      </c>
      <c r="F1956" s="40" t="s">
        <v>41</v>
      </c>
      <c r="G1956" s="36">
        <v>5</v>
      </c>
      <c r="H1956" s="123">
        <f>_xlfn.XLOOKUP(C1956&amp;F1956&amp;I1956&amp;J1956,'[1]2025年已发货'!$F:$F&amp;'[1]2025年已发货'!$C:$C&amp;'[1]2025年已发货'!$G:$G&amp;'[1]2025年已发货'!$H:$H,'[1]2025年已发货'!$E:$E,"未发货")</f>
        <v>5</v>
      </c>
      <c r="I1956" s="122" t="str">
        <f>VLOOKUP(B1956,辅助信息!E:I,3,FALSE)</f>
        <v>(武汉电气化局成达万高铁强电项目-南充营山)四川省南充市营山县保真路景阳名城南50米(保真路东)</v>
      </c>
      <c r="J1956" s="122" t="str">
        <f>VLOOKUP(B1956,辅助信息!E:I,4,FALSE)</f>
        <v>周开亮</v>
      </c>
      <c r="K1956" s="122">
        <f>VLOOKUP(J1956,辅助信息!H:I,2,FALSE)</f>
        <v>18381485052</v>
      </c>
      <c r="L1956" s="135" t="str">
        <f>VLOOKUP(B1956,辅助信息!E:J,6,FALSE)</f>
        <v>锈货不收！！下雨天钢筋没盖篷布不收！！，装货前联系收货人核实到场规格,没提前告知进场规格现场不给予接收</v>
      </c>
      <c r="M1956" s="93">
        <v>45831</v>
      </c>
      <c r="O1956" s="64">
        <f ca="1" t="shared" si="127"/>
        <v>0</v>
      </c>
      <c r="P1956" s="64">
        <f ca="1" t="shared" si="128"/>
        <v>140</v>
      </c>
      <c r="Q1956" s="29" t="str">
        <f>VLOOKUP(B1956,辅助信息!E:M,9,FALSE)</f>
        <v>ZTWM-CDGS-XS-2025-0033-中铁武汉电气化局集团有限公司成达万高速铁路强电工程项目</v>
      </c>
    </row>
    <row r="1957" hidden="1" spans="2:17">
      <c r="B1957" s="40" t="s">
        <v>177</v>
      </c>
      <c r="C1957" s="72">
        <v>45832</v>
      </c>
      <c r="D1957" s="122" t="str">
        <f>VLOOKUP(B1957,辅助信息!E:K,7,FALSE)</f>
        <v>JWDDCD2025062200016</v>
      </c>
      <c r="E1957" s="122" t="str">
        <f>VLOOKUP(F1957,辅助信息!A:B,2,FALSE)</f>
        <v>螺纹钢</v>
      </c>
      <c r="F1957" s="40" t="s">
        <v>27</v>
      </c>
      <c r="G1957" s="36">
        <v>3</v>
      </c>
      <c r="H1957" s="123">
        <f>_xlfn.XLOOKUP(C1957&amp;F1957&amp;I1957&amp;J1957,'[1]2025年已发货'!$F:$F&amp;'[1]2025年已发货'!$C:$C&amp;'[1]2025年已发货'!$G:$G&amp;'[1]2025年已发货'!$H:$H,'[1]2025年已发货'!$E:$E,"未发货")</f>
        <v>3</v>
      </c>
      <c r="I1957" s="122" t="str">
        <f>VLOOKUP(B1957,辅助信息!E:I,3,FALSE)</f>
        <v>(武汉电气化局成达万高铁强电项目-南充营山)四川省南充市营山县保真路景阳名城南50米(保真路东)</v>
      </c>
      <c r="J1957" s="122" t="str">
        <f>VLOOKUP(B1957,辅助信息!E:I,4,FALSE)</f>
        <v>周开亮</v>
      </c>
      <c r="K1957" s="122">
        <f>VLOOKUP(J1957,辅助信息!H:I,2,FALSE)</f>
        <v>18381485052</v>
      </c>
      <c r="L1957" s="135" t="str">
        <f>VLOOKUP(B1957,辅助信息!E:J,6,FALSE)</f>
        <v>锈货不收！！下雨天钢筋没盖篷布不收！！，装货前联系收货人核实到场规格,没提前告知进场规格现场不给予接收</v>
      </c>
      <c r="M1957" s="93">
        <v>45831</v>
      </c>
      <c r="O1957" s="64">
        <f ca="1" t="shared" si="127"/>
        <v>0</v>
      </c>
      <c r="P1957" s="64">
        <f ca="1" t="shared" si="128"/>
        <v>140</v>
      </c>
      <c r="Q1957" s="29" t="str">
        <f>VLOOKUP(B1957,辅助信息!E:M,9,FALSE)</f>
        <v>ZTWM-CDGS-XS-2025-0033-中铁武汉电气化局集团有限公司成达万高速铁路强电工程项目</v>
      </c>
    </row>
    <row r="1958" hidden="1" spans="2:17">
      <c r="B1958" s="40" t="s">
        <v>177</v>
      </c>
      <c r="C1958" s="72">
        <v>45832</v>
      </c>
      <c r="D1958" s="122" t="str">
        <f>VLOOKUP(B1958,辅助信息!E:K,7,FALSE)</f>
        <v>JWDDCD2025062200016</v>
      </c>
      <c r="E1958" s="122" t="str">
        <f>VLOOKUP(F1958,辅助信息!A:B,2,FALSE)</f>
        <v>螺纹钢</v>
      </c>
      <c r="F1958" s="40" t="s">
        <v>19</v>
      </c>
      <c r="G1958" s="36">
        <v>12</v>
      </c>
      <c r="H1958" s="123">
        <f>_xlfn.XLOOKUP(C1958&amp;F1958&amp;I1958&amp;J1958,'[1]2025年已发货'!$F:$F&amp;'[1]2025年已发货'!$C:$C&amp;'[1]2025年已发货'!$G:$G&amp;'[1]2025年已发货'!$H:$H,'[1]2025年已发货'!$E:$E,"未发货")</f>
        <v>12</v>
      </c>
      <c r="I1958" s="122" t="str">
        <f>VLOOKUP(B1958,辅助信息!E:I,3,FALSE)</f>
        <v>(武汉电气化局成达万高铁强电项目-南充营山)四川省南充市营山县保真路景阳名城南50米(保真路东)</v>
      </c>
      <c r="J1958" s="122" t="str">
        <f>VLOOKUP(B1958,辅助信息!E:I,4,FALSE)</f>
        <v>周开亮</v>
      </c>
      <c r="K1958" s="122">
        <f>VLOOKUP(J1958,辅助信息!H:I,2,FALSE)</f>
        <v>18381485052</v>
      </c>
      <c r="L1958" s="135" t="str">
        <f>VLOOKUP(B1958,辅助信息!E:J,6,FALSE)</f>
        <v>锈货不收！！下雨天钢筋没盖篷布不收！！，装货前联系收货人核实到场规格,没提前告知进场规格现场不给予接收</v>
      </c>
      <c r="M1958" s="93">
        <v>45831</v>
      </c>
      <c r="O1958" s="64">
        <f ca="1" t="shared" si="127"/>
        <v>0</v>
      </c>
      <c r="P1958" s="64">
        <f ca="1" t="shared" si="128"/>
        <v>140</v>
      </c>
      <c r="Q1958" s="29" t="str">
        <f>VLOOKUP(B1958,辅助信息!E:M,9,FALSE)</f>
        <v>ZTWM-CDGS-XS-2025-0033-中铁武汉电气化局集团有限公司成达万高速铁路强电工程项目</v>
      </c>
    </row>
    <row r="1959" hidden="1" spans="2:17">
      <c r="B1959" s="40" t="s">
        <v>177</v>
      </c>
      <c r="C1959" s="72">
        <v>45832</v>
      </c>
      <c r="D1959" s="122" t="str">
        <f>VLOOKUP(B1959,辅助信息!E:K,7,FALSE)</f>
        <v>JWDDCD2025062200016</v>
      </c>
      <c r="E1959" s="122" t="str">
        <f>VLOOKUP(F1959,辅助信息!A:B,2,FALSE)</f>
        <v>螺纹钢</v>
      </c>
      <c r="F1959" s="40" t="s">
        <v>32</v>
      </c>
      <c r="G1959" s="36">
        <v>15</v>
      </c>
      <c r="H1959" s="123">
        <f>_xlfn.XLOOKUP(C1959&amp;F1959&amp;I1959&amp;J1959,'[1]2025年已发货'!$F:$F&amp;'[1]2025年已发货'!$C:$C&amp;'[1]2025年已发货'!$G:$G&amp;'[1]2025年已发货'!$H:$H,'[1]2025年已发货'!$E:$E,"未发货")</f>
        <v>15</v>
      </c>
      <c r="I1959" s="122" t="str">
        <f>VLOOKUP(B1959,辅助信息!E:I,3,FALSE)</f>
        <v>(武汉电气化局成达万高铁强电项目-南充营山)四川省南充市营山县保真路景阳名城南50米(保真路东)</v>
      </c>
      <c r="J1959" s="122" t="str">
        <f>VLOOKUP(B1959,辅助信息!E:I,4,FALSE)</f>
        <v>周开亮</v>
      </c>
      <c r="K1959" s="122">
        <f>VLOOKUP(J1959,辅助信息!H:I,2,FALSE)</f>
        <v>18381485052</v>
      </c>
      <c r="L1959" s="135" t="str">
        <f>VLOOKUP(B1959,辅助信息!E:J,6,FALSE)</f>
        <v>锈货不收！！下雨天钢筋没盖篷布不收！！，装货前联系收货人核实到场规格,没提前告知进场规格现场不给予接收</v>
      </c>
      <c r="M1959" s="93">
        <v>45831</v>
      </c>
      <c r="O1959" s="64">
        <f ca="1" t="shared" si="127"/>
        <v>0</v>
      </c>
      <c r="P1959" s="64">
        <f ca="1" t="shared" si="128"/>
        <v>140</v>
      </c>
      <c r="Q1959" s="29" t="str">
        <f>VLOOKUP(B1959,辅助信息!E:M,9,FALSE)</f>
        <v>ZTWM-CDGS-XS-2025-0033-中铁武汉电气化局集团有限公司成达万高速铁路强电工程项目</v>
      </c>
    </row>
    <row r="1960" hidden="1" spans="2:17">
      <c r="B1960" s="40" t="s">
        <v>177</v>
      </c>
      <c r="C1960" s="72">
        <v>45832</v>
      </c>
      <c r="D1960" s="122" t="str">
        <f>VLOOKUP(B1960,辅助信息!E:K,7,FALSE)</f>
        <v>JWDDCD2025062200016</v>
      </c>
      <c r="E1960" s="122" t="str">
        <f>VLOOKUP(F1960,辅助信息!A:B,2,FALSE)</f>
        <v>螺纹钢</v>
      </c>
      <c r="F1960" s="40" t="s">
        <v>33</v>
      </c>
      <c r="G1960" s="36">
        <v>9</v>
      </c>
      <c r="H1960" s="123">
        <f>_xlfn.XLOOKUP(C1960&amp;F1960&amp;I1960&amp;J1960,'[1]2025年已发货'!$F:$F&amp;'[1]2025年已发货'!$C:$C&amp;'[1]2025年已发货'!$G:$G&amp;'[1]2025年已发货'!$H:$H,'[1]2025年已发货'!$E:$E,"未发货")</f>
        <v>9</v>
      </c>
      <c r="I1960" s="122" t="str">
        <f>VLOOKUP(B1960,辅助信息!E:I,3,FALSE)</f>
        <v>(武汉电气化局成达万高铁强电项目-南充营山)四川省南充市营山县保真路景阳名城南50米(保真路东)</v>
      </c>
      <c r="J1960" s="122" t="str">
        <f>VLOOKUP(B1960,辅助信息!E:I,4,FALSE)</f>
        <v>周开亮</v>
      </c>
      <c r="K1960" s="122">
        <f>VLOOKUP(J1960,辅助信息!H:I,2,FALSE)</f>
        <v>18381485052</v>
      </c>
      <c r="L1960" s="135" t="str">
        <f>VLOOKUP(B1960,辅助信息!E:J,6,FALSE)</f>
        <v>锈货不收！！下雨天钢筋没盖篷布不收！！，装货前联系收货人核实到场规格,没提前告知进场规格现场不给予接收</v>
      </c>
      <c r="M1960" s="93">
        <v>45831</v>
      </c>
      <c r="O1960" s="64">
        <f ca="1" t="shared" si="127"/>
        <v>0</v>
      </c>
      <c r="P1960" s="64">
        <f ca="1" t="shared" si="128"/>
        <v>140</v>
      </c>
      <c r="Q1960" s="29" t="str">
        <f>VLOOKUP(B1960,辅助信息!E:M,9,FALSE)</f>
        <v>ZTWM-CDGS-XS-2025-0033-中铁武汉电气化局集团有限公司成达万高速铁路强电工程项目</v>
      </c>
    </row>
    <row r="1961" hidden="1" spans="2:17">
      <c r="B1961" s="40" t="s">
        <v>177</v>
      </c>
      <c r="C1961" s="72">
        <v>45832</v>
      </c>
      <c r="D1961" s="122" t="str">
        <f>VLOOKUP(B1961,辅助信息!E:K,7,FALSE)</f>
        <v>JWDDCD2025062200016</v>
      </c>
      <c r="E1961" s="122" t="str">
        <f>VLOOKUP(F1961,辅助信息!A:B,2,FALSE)</f>
        <v>螺纹钢</v>
      </c>
      <c r="F1961" s="40" t="s">
        <v>130</v>
      </c>
      <c r="G1961" s="36">
        <f>3*17</f>
        <v>51</v>
      </c>
      <c r="H1961" s="123">
        <f>_xlfn.XLOOKUP(C1961&amp;F1961&amp;I1961&amp;J1961,'[1]2025年已发货'!$F:$F&amp;'[1]2025年已发货'!$C:$C&amp;'[1]2025年已发货'!$G:$G&amp;'[1]2025年已发货'!$H:$H,'[1]2025年已发货'!$E:$E,"未发货")</f>
        <v>51</v>
      </c>
      <c r="I1961" s="122" t="str">
        <f>VLOOKUP(B1961,辅助信息!E:I,3,FALSE)</f>
        <v>(武汉电气化局成达万高铁强电项目-南充营山)四川省南充市营山县保真路景阳名城南50米(保真路东)</v>
      </c>
      <c r="J1961" s="122" t="str">
        <f>VLOOKUP(B1961,辅助信息!E:I,4,FALSE)</f>
        <v>周开亮</v>
      </c>
      <c r="K1961" s="122">
        <f>VLOOKUP(J1961,辅助信息!H:I,2,FALSE)</f>
        <v>18381485052</v>
      </c>
      <c r="L1961" s="135" t="str">
        <f>VLOOKUP(B1961,辅助信息!E:J,6,FALSE)</f>
        <v>锈货不收！！下雨天钢筋没盖篷布不收！！，装货前联系收货人核实到场规格,没提前告知进场规格现场不给予接收</v>
      </c>
      <c r="M1961" s="93">
        <v>45831</v>
      </c>
      <c r="O1961" s="64">
        <f ca="1" t="shared" si="127"/>
        <v>0</v>
      </c>
      <c r="P1961" s="64">
        <f ca="1" t="shared" si="128"/>
        <v>140</v>
      </c>
      <c r="Q1961" s="29" t="str">
        <f>VLOOKUP(B1961,辅助信息!E:M,9,FALSE)</f>
        <v>ZTWM-CDGS-XS-2025-0033-中铁武汉电气化局集团有限公司成达万高速铁路强电工程项目</v>
      </c>
    </row>
    <row r="1962" hidden="1" spans="1:17">
      <c r="A1962" s="131"/>
      <c r="B1962" s="122" t="s">
        <v>81</v>
      </c>
      <c r="C1962" s="72">
        <v>45831</v>
      </c>
      <c r="D1962" s="122" t="str">
        <f>VLOOKUP(B1962,辅助信息!E:K,7,FALSE)</f>
        <v>JWDDCD2025060900080</v>
      </c>
      <c r="E1962" s="122" t="str">
        <f>VLOOKUP(F1962,辅助信息!A:B,2,FALSE)</f>
        <v>盘螺</v>
      </c>
      <c r="F1962" s="122" t="s">
        <v>26</v>
      </c>
      <c r="G1962" s="123">
        <v>27</v>
      </c>
      <c r="H1962" s="123">
        <f>_xlfn.XLOOKUP(C1962&amp;F1962&amp;I1962&amp;J1962,'[1]2025年已发货'!$F:$F&amp;'[1]2025年已发货'!$C:$C&amp;'[1]2025年已发货'!$G:$G&amp;'[1]2025年已发货'!$H:$H,'[1]2025年已发货'!$E:$E,"未发货")</f>
        <v>27</v>
      </c>
      <c r="I1962" s="122" t="str">
        <f>VLOOKUP(B1962,辅助信息!E:I,3,FALSE)</f>
        <v>（华西简阳西城嘉苑）四川省成都市简阳市简城街道高屋村</v>
      </c>
      <c r="J1962" s="122" t="str">
        <f>VLOOKUP(B1962,辅助信息!E:I,4,FALSE)</f>
        <v>张瀚镭</v>
      </c>
      <c r="K1962" s="122">
        <f>VLOOKUP(J1962,辅助信息!H:I,2,FALSE)</f>
        <v>15884666220</v>
      </c>
      <c r="L1962" s="124" t="str">
        <f>VLOOKUP(B1962,辅助信息!E:J,6,FALSE)</f>
        <v>现场禁止使用氢能源挂车！优先威钢发货,我方卸车,新老国标钢厂不加价可直发，因陕钢多次出现磅差，项目拒绝使用</v>
      </c>
      <c r="M1962" s="93">
        <v>45831</v>
      </c>
      <c r="O1962" s="64">
        <f ca="1" t="shared" si="127"/>
        <v>0</v>
      </c>
      <c r="P1962" s="64">
        <f ca="1" t="shared" si="128"/>
        <v>140</v>
      </c>
      <c r="Q1962" s="29" t="str">
        <f>VLOOKUP(B1962,辅助信息!E:M,9,FALSE)</f>
        <v>ZTWM-CDGS-XS-2024-0030-华西集采-简州大道</v>
      </c>
    </row>
    <row r="1963" hidden="1" spans="1:17">
      <c r="A1963" s="131"/>
      <c r="B1963" s="122" t="s">
        <v>81</v>
      </c>
      <c r="C1963" s="72">
        <v>45831</v>
      </c>
      <c r="D1963" s="122" t="str">
        <f>VLOOKUP(B1963,辅助信息!E:K,7,FALSE)</f>
        <v>JWDDCD2025060900080</v>
      </c>
      <c r="E1963" s="122" t="str">
        <f>VLOOKUP(F1963,辅助信息!A:B,2,FALSE)</f>
        <v>螺纹钢</v>
      </c>
      <c r="F1963" s="122" t="s">
        <v>32</v>
      </c>
      <c r="G1963" s="123">
        <v>22</v>
      </c>
      <c r="H1963" s="123">
        <f>_xlfn.XLOOKUP(C1963&amp;F1963&amp;I1963&amp;J1963,'[1]2025年已发货'!$F:$F&amp;'[1]2025年已发货'!$C:$C&amp;'[1]2025年已发货'!$G:$G&amp;'[1]2025年已发货'!$H:$H,'[1]2025年已发货'!$E:$E,"未发货")</f>
        <v>18</v>
      </c>
      <c r="I1963" s="122" t="str">
        <f>VLOOKUP(B1963,辅助信息!E:I,3,FALSE)</f>
        <v>（华西简阳西城嘉苑）四川省成都市简阳市简城街道高屋村</v>
      </c>
      <c r="J1963" s="122" t="str">
        <f>VLOOKUP(B1963,辅助信息!E:I,4,FALSE)</f>
        <v>张瀚镭</v>
      </c>
      <c r="K1963" s="122">
        <f>VLOOKUP(J1963,辅助信息!H:I,2,FALSE)</f>
        <v>15884666220</v>
      </c>
      <c r="L1963" s="124" t="str">
        <f>VLOOKUP(B1963,辅助信息!E:J,6,FALSE)</f>
        <v>现场禁止使用氢能源挂车！优先威钢发货,我方卸车,新老国标钢厂不加价可直发，因陕钢多次出现磅差，项目拒绝使用</v>
      </c>
      <c r="M1963" s="93">
        <v>45831</v>
      </c>
      <c r="O1963" s="64">
        <f ca="1" t="shared" si="127"/>
        <v>0</v>
      </c>
      <c r="P1963" s="64">
        <f ca="1" t="shared" si="128"/>
        <v>140</v>
      </c>
      <c r="Q1963" s="29" t="str">
        <f>VLOOKUP(B1963,辅助信息!E:M,9,FALSE)</f>
        <v>ZTWM-CDGS-XS-2024-0030-华西集采-简州大道</v>
      </c>
    </row>
    <row r="1964" hidden="1" spans="1:17">
      <c r="A1964" s="131"/>
      <c r="B1964" s="122" t="s">
        <v>81</v>
      </c>
      <c r="C1964" s="72">
        <v>45831</v>
      </c>
      <c r="D1964" s="122" t="str">
        <f>VLOOKUP(B1964,辅助信息!E:K,7,FALSE)</f>
        <v>JWDDCD2025060900080</v>
      </c>
      <c r="E1964" s="122" t="str">
        <f>VLOOKUP(F1964,辅助信息!A:B,2,FALSE)</f>
        <v>螺纹钢</v>
      </c>
      <c r="F1964" s="122" t="s">
        <v>33</v>
      </c>
      <c r="G1964" s="123">
        <v>30</v>
      </c>
      <c r="H1964" s="123">
        <f>_xlfn.XLOOKUP(C1964&amp;F1964&amp;I1964&amp;J1964,'[1]2025年已发货'!$F:$F&amp;'[1]2025年已发货'!$C:$C&amp;'[1]2025年已发货'!$G:$G&amp;'[1]2025年已发货'!$H:$H,'[1]2025年已发货'!$E:$E,"未发货")</f>
        <v>21</v>
      </c>
      <c r="I1964" s="122" t="str">
        <f>VLOOKUP(B1964,辅助信息!E:I,3,FALSE)</f>
        <v>（华西简阳西城嘉苑）四川省成都市简阳市简城街道高屋村</v>
      </c>
      <c r="J1964" s="122" t="str">
        <f>VLOOKUP(B1964,辅助信息!E:I,4,FALSE)</f>
        <v>张瀚镭</v>
      </c>
      <c r="K1964" s="122">
        <f>VLOOKUP(J1964,辅助信息!H:I,2,FALSE)</f>
        <v>15884666220</v>
      </c>
      <c r="L1964" s="124" t="str">
        <f>VLOOKUP(B1964,辅助信息!E:J,6,FALSE)</f>
        <v>现场禁止使用氢能源挂车！优先威钢发货,我方卸车,新老国标钢厂不加价可直发，因陕钢多次出现磅差，项目拒绝使用</v>
      </c>
      <c r="M1964" s="93">
        <v>45831</v>
      </c>
      <c r="O1964" s="64">
        <f ca="1" t="shared" si="127"/>
        <v>0</v>
      </c>
      <c r="P1964" s="64">
        <f ca="1" t="shared" si="128"/>
        <v>140</v>
      </c>
      <c r="Q1964" s="29" t="str">
        <f>VLOOKUP(B1964,辅助信息!E:M,9,FALSE)</f>
        <v>ZTWM-CDGS-XS-2024-0030-华西集采-简州大道</v>
      </c>
    </row>
    <row r="1965" hidden="1" spans="1:17">
      <c r="A1965" s="131"/>
      <c r="B1965" s="122" t="s">
        <v>81</v>
      </c>
      <c r="C1965" s="72">
        <v>45831</v>
      </c>
      <c r="D1965" s="122" t="str">
        <f>VLOOKUP(B1965,辅助信息!E:K,7,FALSE)</f>
        <v>JWDDCD2025060900080</v>
      </c>
      <c r="E1965" s="122" t="str">
        <f>VLOOKUP(F1965,辅助信息!A:B,2,FALSE)</f>
        <v>螺纹钢</v>
      </c>
      <c r="F1965" s="122" t="s">
        <v>18</v>
      </c>
      <c r="G1965" s="123">
        <v>6</v>
      </c>
      <c r="H1965" s="123">
        <f>_xlfn.XLOOKUP(C1965&amp;F1965&amp;I1965&amp;J1965,'[1]2025年已发货'!$F:$F&amp;'[1]2025年已发货'!$C:$C&amp;'[1]2025年已发货'!$G:$G&amp;'[1]2025年已发货'!$H:$H,'[1]2025年已发货'!$E:$E,"未发货")</f>
        <v>6</v>
      </c>
      <c r="I1965" s="122" t="str">
        <f>VLOOKUP(B1965,辅助信息!E:I,3,FALSE)</f>
        <v>（华西简阳西城嘉苑）四川省成都市简阳市简城街道高屋村</v>
      </c>
      <c r="J1965" s="122" t="str">
        <f>VLOOKUP(B1965,辅助信息!E:I,4,FALSE)</f>
        <v>张瀚镭</v>
      </c>
      <c r="K1965" s="122">
        <f>VLOOKUP(J1965,辅助信息!H:I,2,FALSE)</f>
        <v>15884666220</v>
      </c>
      <c r="L1965" s="124" t="str">
        <f>VLOOKUP(B1965,辅助信息!E:J,6,FALSE)</f>
        <v>现场禁止使用氢能源挂车！优先威钢发货,我方卸车,新老国标钢厂不加价可直发，因陕钢多次出现磅差，项目拒绝使用</v>
      </c>
      <c r="M1965" s="93">
        <v>45831</v>
      </c>
      <c r="O1965" s="64">
        <f ca="1" t="shared" si="127"/>
        <v>0</v>
      </c>
      <c r="P1965" s="64">
        <f ca="1" t="shared" si="128"/>
        <v>140</v>
      </c>
      <c r="Q1965" s="29" t="str">
        <f>VLOOKUP(B1965,辅助信息!E:M,9,FALSE)</f>
        <v>ZTWM-CDGS-XS-2024-0030-华西集采-简州大道</v>
      </c>
    </row>
    <row r="1966" hidden="1" spans="1:17">
      <c r="A1966" s="59" t="s">
        <v>178</v>
      </c>
      <c r="B1966" s="40" t="s">
        <v>44</v>
      </c>
      <c r="C1966" s="72">
        <v>45831</v>
      </c>
      <c r="D1966" s="122" t="str">
        <f>VLOOKUP(B1966,辅助信息!E:K,7,FALSE)</f>
        <v>JWDDCD2025060600053</v>
      </c>
      <c r="E1966" s="122" t="str">
        <f>VLOOKUP(F1966,辅助信息!A:B,2,FALSE)</f>
        <v>盘螺</v>
      </c>
      <c r="F1966" s="40" t="s">
        <v>26</v>
      </c>
      <c r="G1966" s="36">
        <v>20</v>
      </c>
      <c r="H1966" s="123">
        <f>_xlfn.XLOOKUP(C1966&amp;F1966&amp;I1966&amp;J1966,'[1]2025年已发货'!$F:$F&amp;'[1]2025年已发货'!$C:$C&amp;'[1]2025年已发货'!$G:$G&amp;'[1]2025年已发货'!$H:$H,'[1]2025年已发货'!$E:$E,"未发货")</f>
        <v>20</v>
      </c>
      <c r="I1966" s="122" t="str">
        <f>VLOOKUP(B1966,辅助信息!E:I,3,FALSE)</f>
        <v>（华西酒城南）成都市武侯区火车南站西路8号酒城南项目</v>
      </c>
      <c r="J1966" s="122" t="str">
        <f>VLOOKUP(B1966,辅助信息!E:I,4,FALSE)</f>
        <v>龙耀宇</v>
      </c>
      <c r="K1966" s="122">
        <f>VLOOKUP(J1966,辅助信息!H:I,2,FALSE)</f>
        <v>18384145895</v>
      </c>
      <c r="L1966" s="124" t="str">
        <f>VLOOKUP(B1966,辅助信息!E:J,6,FALSE)</f>
        <v>对方卸车</v>
      </c>
      <c r="M1966" s="93">
        <v>45831</v>
      </c>
      <c r="O1966" s="64">
        <f ca="1" t="shared" si="127"/>
        <v>0</v>
      </c>
      <c r="P1966" s="64">
        <f ca="1" t="shared" si="128"/>
        <v>140</v>
      </c>
      <c r="Q1966" s="29" t="str">
        <f>VLOOKUP(B1966,辅助信息!E:M,9,FALSE)</f>
        <v>ZTWM-CDGS-XS-2024-0189-华西集采-酒城南项目</v>
      </c>
    </row>
    <row r="1967" hidden="1" spans="1:18">
      <c r="A1967" s="59" t="s">
        <v>178</v>
      </c>
      <c r="B1967" s="40" t="s">
        <v>151</v>
      </c>
      <c r="C1967" s="72">
        <v>45834</v>
      </c>
      <c r="D1967" s="122" t="str">
        <f>VLOOKUP(B1967,辅助信息!E:K,7,FALSE)</f>
        <v>JWDDCD2025051000019</v>
      </c>
      <c r="E1967" s="122" t="str">
        <f>VLOOKUP(F1967,辅助信息!A:B,2,FALSE)</f>
        <v>螺纹钢</v>
      </c>
      <c r="F1967" s="40" t="s">
        <v>27</v>
      </c>
      <c r="G1967" s="36">
        <v>6</v>
      </c>
      <c r="H1967" s="123">
        <f>_xlfn.XLOOKUP(C1967&amp;F1967&amp;I1967&amp;J1967,'[1]2025年已发货'!$F:$F&amp;'[1]2025年已发货'!$C:$C&amp;'[1]2025年已发货'!$G:$G&amp;'[1]2025年已发货'!$H:$H,'[1]2025年已发货'!$E:$E,"未发货")</f>
        <v>6</v>
      </c>
      <c r="I1967" s="122" t="str">
        <f>VLOOKUP(B1967,辅助信息!E:I,3,FALSE)</f>
        <v>(五冶钢构医学科学产业园建设项目房建一部-四标（3-7）)四川省南充市顺庆区搬罾街道学府大道二段</v>
      </c>
      <c r="J1967" s="122" t="str">
        <f>VLOOKUP(B1967,辅助信息!E:I,4,FALSE)</f>
        <v>胡泽宇</v>
      </c>
      <c r="K1967" s="122">
        <f>VLOOKUP(J1967,辅助信息!H:I,2,FALSE)</f>
        <v>18141337338</v>
      </c>
      <c r="L1967" s="124" t="str">
        <f>VLOOKUP(B1967,辅助信息!E:J,6,FALSE)</f>
        <v>送货单：送货单位：南充思临新材料科技有限公司,收货单位：五冶集团川北(南充)建设有限公司,项目名称：南充医学科学产业园,送货车型13米,装货前联系收货人核实到场规格</v>
      </c>
      <c r="M1967" s="93">
        <v>45835</v>
      </c>
      <c r="O1967" s="64">
        <f ca="1" t="shared" si="127"/>
        <v>0</v>
      </c>
      <c r="P1967" s="64">
        <f ca="1" t="shared" si="128"/>
        <v>136</v>
      </c>
      <c r="Q1967" s="29" t="str">
        <f>VLOOKUP(B1967,辅助信息!E:M,9,FALSE)</f>
        <v>ZTWM-CDGS-XS-2024-0248-五冶钢构-南充市医学院项目</v>
      </c>
      <c r="R1967" s="29" t="str">
        <f>_xlfn._xlws.FILTER(辅助信息!D:D,辅助信息!E:E=B1967)</f>
        <v>五冶钢构南充医学科学产业园建设项目</v>
      </c>
    </row>
    <row r="1968" hidden="1" spans="2:18">
      <c r="B1968" s="40" t="s">
        <v>151</v>
      </c>
      <c r="C1968" s="72">
        <v>45834</v>
      </c>
      <c r="D1968" s="122" t="str">
        <f>VLOOKUP(B1968,辅助信息!E:K,7,FALSE)</f>
        <v>JWDDCD2025051000019</v>
      </c>
      <c r="E1968" s="122" t="str">
        <f>VLOOKUP(F1968,辅助信息!A:B,2,FALSE)</f>
        <v>螺纹钢</v>
      </c>
      <c r="F1968" s="40" t="s">
        <v>19</v>
      </c>
      <c r="G1968" s="36">
        <v>21</v>
      </c>
      <c r="H1968" s="123">
        <f>_xlfn.XLOOKUP(C1968&amp;F1968&amp;I1968&amp;J1968,'[1]2025年已发货'!$F:$F&amp;'[1]2025年已发货'!$C:$C&amp;'[1]2025年已发货'!$G:$G&amp;'[1]2025年已发货'!$H:$H,'[1]2025年已发货'!$E:$E,"未发货")</f>
        <v>21</v>
      </c>
      <c r="I1968" s="122" t="str">
        <f>VLOOKUP(B1968,辅助信息!E:I,3,FALSE)</f>
        <v>(五冶钢构医学科学产业园建设项目房建一部-四标（3-7）)四川省南充市顺庆区搬罾街道学府大道二段</v>
      </c>
      <c r="J1968" s="122" t="str">
        <f>VLOOKUP(B1968,辅助信息!E:I,4,FALSE)</f>
        <v>胡泽宇</v>
      </c>
      <c r="K1968" s="122">
        <f>VLOOKUP(J1968,辅助信息!H:I,2,FALSE)</f>
        <v>18141337338</v>
      </c>
      <c r="L1968" s="124" t="str">
        <f>VLOOKUP(B1968,辅助信息!E:J,6,FALSE)</f>
        <v>送货单：送货单位：南充思临新材料科技有限公司,收货单位：五冶集团川北(南充)建设有限公司,项目名称：南充医学科学产业园,送货车型13米,装货前联系收货人核实到场规格</v>
      </c>
      <c r="M1968" s="93">
        <v>45835</v>
      </c>
      <c r="O1968" s="64">
        <f ca="1" t="shared" si="127"/>
        <v>0</v>
      </c>
      <c r="P1968" s="64">
        <f ca="1" t="shared" si="128"/>
        <v>136</v>
      </c>
      <c r="Q1968" s="29" t="str">
        <f>VLOOKUP(B1968,辅助信息!E:M,9,FALSE)</f>
        <v>ZTWM-CDGS-XS-2024-0248-五冶钢构-南充市医学院项目</v>
      </c>
      <c r="R1968" s="29" t="str">
        <f>_xlfn._xlws.FILTER(辅助信息!D:D,辅助信息!E:E=B1968)</f>
        <v>五冶钢构南充医学科学产业园建设项目</v>
      </c>
    </row>
    <row r="1969" hidden="1" spans="2:18">
      <c r="B1969" s="40" t="s">
        <v>179</v>
      </c>
      <c r="C1969" s="72">
        <v>45834</v>
      </c>
      <c r="D1969" s="122" t="str">
        <f>VLOOKUP(B1969,辅助信息!E:K,7,FALSE)</f>
        <v>JWDDCD2025052800131</v>
      </c>
      <c r="E1969" s="122" t="str">
        <f>VLOOKUP(F1969,辅助信息!A:B,2,FALSE)</f>
        <v>螺纹钢</v>
      </c>
      <c r="F1969" s="40" t="s">
        <v>66</v>
      </c>
      <c r="G1969" s="36">
        <v>9</v>
      </c>
      <c r="H1969" s="123">
        <f>_xlfn.XLOOKUP(C1969&amp;F1969&amp;I1969&amp;J1969,'[1]2025年已发货'!$F:$F&amp;'[1]2025年已发货'!$C:$C&amp;'[1]2025年已发货'!$G:$G&amp;'[1]2025年已发货'!$H:$H,'[1]2025年已发货'!$E:$E,"未发货")</f>
        <v>9</v>
      </c>
      <c r="I1969" s="122" t="str">
        <f>VLOOKUP(B1969,辅助信息!E:I,3,FALSE)</f>
        <v>（商投建工达州中医药科技园-4工区-3号楼）达州市通川区达州中医药职业学院犀牛大道北段</v>
      </c>
      <c r="J1969" s="122" t="str">
        <f>VLOOKUP(B1969,辅助信息!E:I,4,FALSE)</f>
        <v>张扬</v>
      </c>
      <c r="K1969" s="122">
        <f>VLOOKUP(J1969,辅助信息!H:I,2,FALSE)</f>
        <v>18381904567</v>
      </c>
      <c r="L1969" s="124" t="str">
        <f>VLOOKUP(B1969,辅助信息!E:J,6,FALSE)</f>
        <v>控制炉批号！多了现场不收！,优先安排达钢,提前联系到场规格及数量</v>
      </c>
      <c r="M1969" s="93">
        <v>45835</v>
      </c>
      <c r="O1969" s="64">
        <f ca="1" t="shared" ref="O1969:O1977" si="129">IF(OR(M1969="",N1969&lt;&gt;""),"",MAX(M1969-TODAY(),0))</f>
        <v>0</v>
      </c>
      <c r="P1969" s="64">
        <f ca="1" t="shared" ref="P1969:P1977" si="130">IF(M1969="","",IF(N1969&lt;&gt;"",MAX(N1969-M1969,0),IF(TODAY()&gt;M1969,TODAY()-M1969,0)))</f>
        <v>136</v>
      </c>
      <c r="Q1969" s="29" t="str">
        <f>VLOOKUP(B1969,辅助信息!E:M,9,FALSE)</f>
        <v>ZTWM-CDGS-XS-2024-0134-商投建工达州中医药科技成果示范园项目</v>
      </c>
      <c r="R1969" s="29" t="str">
        <f>_xlfn._xlws.FILTER(辅助信息!D:D,辅助信息!E:E=B1969)</f>
        <v>商投建工达州中医药科技园</v>
      </c>
    </row>
    <row r="1970" hidden="1" spans="2:18">
      <c r="B1970" s="40" t="s">
        <v>179</v>
      </c>
      <c r="C1970" s="72">
        <v>45834</v>
      </c>
      <c r="D1970" s="122" t="str">
        <f>VLOOKUP(B1970,辅助信息!E:K,7,FALSE)</f>
        <v>JWDDCD2025052800131</v>
      </c>
      <c r="E1970" s="122" t="str">
        <f>VLOOKUP(F1970,辅助信息!A:B,2,FALSE)</f>
        <v>螺纹钢</v>
      </c>
      <c r="F1970" s="40" t="s">
        <v>58</v>
      </c>
      <c r="G1970" s="36">
        <v>12</v>
      </c>
      <c r="H1970" s="123">
        <f>_xlfn.XLOOKUP(C1970&amp;F1970&amp;I1970&amp;J1970,'[1]2025年已发货'!$F:$F&amp;'[1]2025年已发货'!$C:$C&amp;'[1]2025年已发货'!$G:$G&amp;'[1]2025年已发货'!$H:$H,'[1]2025年已发货'!$E:$E,"未发货")</f>
        <v>12</v>
      </c>
      <c r="I1970" s="122" t="str">
        <f>VLOOKUP(B1970,辅助信息!E:I,3,FALSE)</f>
        <v>（商投建工达州中医药科技园-4工区-3号楼）达州市通川区达州中医药职业学院犀牛大道北段</v>
      </c>
      <c r="J1970" s="122" t="str">
        <f>VLOOKUP(B1970,辅助信息!E:I,4,FALSE)</f>
        <v>张扬</v>
      </c>
      <c r="K1970" s="122">
        <f>VLOOKUP(J1970,辅助信息!H:I,2,FALSE)</f>
        <v>18381904567</v>
      </c>
      <c r="L1970" s="124" t="str">
        <f>VLOOKUP(B1970,辅助信息!E:J,6,FALSE)</f>
        <v>控制炉批号！多了现场不收！,优先安排达钢,提前联系到场规格及数量</v>
      </c>
      <c r="M1970" s="93">
        <v>45835</v>
      </c>
      <c r="O1970" s="64">
        <f ca="1" t="shared" si="129"/>
        <v>0</v>
      </c>
      <c r="P1970" s="64">
        <f ca="1" t="shared" si="130"/>
        <v>136</v>
      </c>
      <c r="Q1970" s="29" t="str">
        <f>VLOOKUP(B1970,辅助信息!E:M,9,FALSE)</f>
        <v>ZTWM-CDGS-XS-2024-0134-商投建工达州中医药科技成果示范园项目</v>
      </c>
      <c r="R1970" s="29" t="str">
        <f>_xlfn._xlws.FILTER(辅助信息!D:D,辅助信息!E:E=B1970)</f>
        <v>商投建工达州中医药科技园</v>
      </c>
    </row>
    <row r="1971" hidden="1" spans="2:18">
      <c r="B1971" s="40" t="s">
        <v>179</v>
      </c>
      <c r="C1971" s="72">
        <v>45834</v>
      </c>
      <c r="D1971" s="122" t="str">
        <f>VLOOKUP(B1971,辅助信息!E:K,7,FALSE)</f>
        <v>JWDDCD2025052800131</v>
      </c>
      <c r="E1971" s="122" t="str">
        <f>VLOOKUP(F1971,辅助信息!A:B,2,FALSE)</f>
        <v>螺纹钢</v>
      </c>
      <c r="F1971" s="40" t="s">
        <v>22</v>
      </c>
      <c r="G1971" s="36">
        <v>24</v>
      </c>
      <c r="H1971" s="123" t="str">
        <f>_xlfn.XLOOKUP(C1971&amp;F1971&amp;I1971&amp;J1971,'[1]2025年已发货'!$F:$F&amp;'[1]2025年已发货'!$C:$C&amp;'[1]2025年已发货'!$G:$G&amp;'[1]2025年已发货'!$H:$H,'[1]2025年已发货'!$E:$E,"未发货")</f>
        <v>未发货</v>
      </c>
      <c r="I1971" s="122" t="str">
        <f>VLOOKUP(B1971,辅助信息!E:I,3,FALSE)</f>
        <v>（商投建工达州中医药科技园-4工区-3号楼）达州市通川区达州中医药职业学院犀牛大道北段</v>
      </c>
      <c r="J1971" s="122" t="str">
        <f>VLOOKUP(B1971,辅助信息!E:I,4,FALSE)</f>
        <v>张扬</v>
      </c>
      <c r="K1971" s="122">
        <f>VLOOKUP(J1971,辅助信息!H:I,2,FALSE)</f>
        <v>18381904567</v>
      </c>
      <c r="L1971" s="124" t="str">
        <f>VLOOKUP(B1971,辅助信息!E:J,6,FALSE)</f>
        <v>控制炉批号！多了现场不收！,优先安排达钢,提前联系到场规格及数量</v>
      </c>
      <c r="M1971" s="93">
        <v>45835</v>
      </c>
      <c r="O1971" s="64">
        <f ca="1" t="shared" si="129"/>
        <v>0</v>
      </c>
      <c r="P1971" s="64">
        <f ca="1" t="shared" si="130"/>
        <v>136</v>
      </c>
      <c r="Q1971" s="29" t="str">
        <f>VLOOKUP(B1971,辅助信息!E:M,9,FALSE)</f>
        <v>ZTWM-CDGS-XS-2024-0134-商投建工达州中医药科技成果示范园项目</v>
      </c>
      <c r="R1971" s="29" t="str">
        <f>_xlfn._xlws.FILTER(辅助信息!D:D,辅助信息!E:E=B1971)</f>
        <v>商投建工达州中医药科技园</v>
      </c>
    </row>
    <row r="1972" hidden="1" spans="2:18">
      <c r="B1972" s="40" t="s">
        <v>180</v>
      </c>
      <c r="C1972" s="72">
        <v>45834</v>
      </c>
      <c r="D1972" s="122" t="str">
        <f>VLOOKUP(B1972,辅助信息!E:K,7,FALSE)</f>
        <v>JWDDCD2025052800131</v>
      </c>
      <c r="E1972" s="122" t="str">
        <f>VLOOKUP(F1972,辅助信息!A:B,2,FALSE)</f>
        <v>螺纹钢</v>
      </c>
      <c r="F1972" s="40" t="s">
        <v>66</v>
      </c>
      <c r="G1972" s="36">
        <v>6</v>
      </c>
      <c r="H1972" s="123">
        <f>_xlfn.XLOOKUP(C1972&amp;F1972&amp;I1972&amp;J1972,'[1]2025年已发货'!$F:$F&amp;'[1]2025年已发货'!$C:$C&amp;'[1]2025年已发货'!$G:$G&amp;'[1]2025年已发货'!$H:$H,'[1]2025年已发货'!$E:$E,"未发货")</f>
        <v>6</v>
      </c>
      <c r="I1972" s="122" t="str">
        <f>VLOOKUP(B1972,辅助信息!E:I,3,FALSE)</f>
        <v>（商投建工达州中医药科技园-4工区-8号楼）达州市通川区达州中医药职业学院犀牛大道北段</v>
      </c>
      <c r="J1972" s="122" t="str">
        <f>VLOOKUP(B1972,辅助信息!E:I,4,FALSE)</f>
        <v>张扬</v>
      </c>
      <c r="K1972" s="122">
        <f>VLOOKUP(J1972,辅助信息!H:I,2,FALSE)</f>
        <v>18381904567</v>
      </c>
      <c r="L1972" s="124" t="str">
        <f>VLOOKUP(B1972,辅助信息!E:J,6,FALSE)</f>
        <v>控制炉批号！多了现场不收！,优先安排达钢,提前联系到场规格及数量</v>
      </c>
      <c r="M1972" s="93">
        <v>45835</v>
      </c>
      <c r="O1972" s="64">
        <f ca="1" t="shared" si="129"/>
        <v>0</v>
      </c>
      <c r="P1972" s="64">
        <f ca="1" t="shared" si="130"/>
        <v>136</v>
      </c>
      <c r="Q1972" s="29" t="str">
        <f>VLOOKUP(B1972,辅助信息!E:M,9,FALSE)</f>
        <v>ZTWM-CDGS-XS-2024-0134-商投建工达州中医药科技成果示范园项目</v>
      </c>
      <c r="R1972" s="29" t="str">
        <f>_xlfn._xlws.FILTER(辅助信息!D:D,辅助信息!E:E=B1972)</f>
        <v>商投建工达州中医药科技园</v>
      </c>
    </row>
    <row r="1973" hidden="1" spans="2:18">
      <c r="B1973" s="40" t="s">
        <v>180</v>
      </c>
      <c r="C1973" s="72">
        <v>45834</v>
      </c>
      <c r="D1973" s="122" t="str">
        <f>VLOOKUP(B1973,辅助信息!E:K,7,FALSE)</f>
        <v>JWDDCD2025052800131</v>
      </c>
      <c r="E1973" s="122" t="str">
        <f>VLOOKUP(F1973,辅助信息!A:B,2,FALSE)</f>
        <v>螺纹钢</v>
      </c>
      <c r="F1973" s="40" t="s">
        <v>45</v>
      </c>
      <c r="G1973" s="36">
        <v>6</v>
      </c>
      <c r="H1973" s="123">
        <f>_xlfn.XLOOKUP(C1973&amp;F1973&amp;I1973&amp;J1973,'[1]2025年已发货'!$F:$F&amp;'[1]2025年已发货'!$C:$C&amp;'[1]2025年已发货'!$G:$G&amp;'[1]2025年已发货'!$H:$H,'[1]2025年已发货'!$E:$E,"未发货")</f>
        <v>6</v>
      </c>
      <c r="I1973" s="122" t="str">
        <f>VLOOKUP(B1973,辅助信息!E:I,3,FALSE)</f>
        <v>（商投建工达州中医药科技园-4工区-8号楼）达州市通川区达州中医药职业学院犀牛大道北段</v>
      </c>
      <c r="J1973" s="122" t="str">
        <f>VLOOKUP(B1973,辅助信息!E:I,4,FALSE)</f>
        <v>张扬</v>
      </c>
      <c r="K1973" s="122">
        <f>VLOOKUP(J1973,辅助信息!H:I,2,FALSE)</f>
        <v>18381904567</v>
      </c>
      <c r="L1973" s="124" t="str">
        <f>VLOOKUP(B1973,辅助信息!E:J,6,FALSE)</f>
        <v>控制炉批号！多了现场不收！,优先安排达钢,提前联系到场规格及数量</v>
      </c>
      <c r="M1973" s="93">
        <v>45835</v>
      </c>
      <c r="O1973" s="64">
        <f ca="1" t="shared" si="129"/>
        <v>0</v>
      </c>
      <c r="P1973" s="64">
        <f ca="1" t="shared" si="130"/>
        <v>136</v>
      </c>
      <c r="Q1973" s="29" t="str">
        <f>VLOOKUP(B1973,辅助信息!E:M,9,FALSE)</f>
        <v>ZTWM-CDGS-XS-2024-0134-商投建工达州中医药科技成果示范园项目</v>
      </c>
      <c r="R1973" s="29" t="str">
        <f>_xlfn._xlws.FILTER(辅助信息!D:D,辅助信息!E:E=B1973)</f>
        <v>商投建工达州中医药科技园</v>
      </c>
    </row>
    <row r="1974" hidden="1" spans="2:18">
      <c r="B1974" s="40" t="s">
        <v>180</v>
      </c>
      <c r="C1974" s="72">
        <v>45834</v>
      </c>
      <c r="D1974" s="122" t="str">
        <f>VLOOKUP(B1974,辅助信息!E:K,7,FALSE)</f>
        <v>JWDDCD2025052800131</v>
      </c>
      <c r="E1974" s="122" t="str">
        <f>VLOOKUP(F1974,辅助信息!A:B,2,FALSE)</f>
        <v>螺纹钢</v>
      </c>
      <c r="F1974" s="40" t="s">
        <v>21</v>
      </c>
      <c r="G1974" s="36">
        <v>6</v>
      </c>
      <c r="H1974" s="123" t="str">
        <f>_xlfn.XLOOKUP(C1974&amp;F1974&amp;I1974&amp;J1974,'[1]2025年已发货'!$F:$F&amp;'[1]2025年已发货'!$C:$C&amp;'[1]2025年已发货'!$G:$G&amp;'[1]2025年已发货'!$H:$H,'[1]2025年已发货'!$E:$E,"未发货")</f>
        <v>未发货</v>
      </c>
      <c r="I1974" s="122" t="str">
        <f>VLOOKUP(B1974,辅助信息!E:I,3,FALSE)</f>
        <v>（商投建工达州中医药科技园-4工区-8号楼）达州市通川区达州中医药职业学院犀牛大道北段</v>
      </c>
      <c r="J1974" s="122" t="str">
        <f>VLOOKUP(B1974,辅助信息!E:I,4,FALSE)</f>
        <v>张扬</v>
      </c>
      <c r="K1974" s="122">
        <f>VLOOKUP(J1974,辅助信息!H:I,2,FALSE)</f>
        <v>18381904567</v>
      </c>
      <c r="L1974" s="124" t="str">
        <f>VLOOKUP(B1974,辅助信息!E:J,6,FALSE)</f>
        <v>控制炉批号！多了现场不收！,优先安排达钢,提前联系到场规格及数量</v>
      </c>
      <c r="M1974" s="93">
        <v>45835</v>
      </c>
      <c r="O1974" s="64">
        <f ca="1" t="shared" si="129"/>
        <v>0</v>
      </c>
      <c r="P1974" s="64">
        <f ca="1" t="shared" si="130"/>
        <v>136</v>
      </c>
      <c r="Q1974" s="29" t="str">
        <f>VLOOKUP(B1974,辅助信息!E:M,9,FALSE)</f>
        <v>ZTWM-CDGS-XS-2024-0134-商投建工达州中医药科技成果示范园项目</v>
      </c>
      <c r="R1974" s="29" t="str">
        <f>_xlfn._xlws.FILTER(辅助信息!D:D,辅助信息!E:E=B1974)</f>
        <v>商投建工达州中医药科技园</v>
      </c>
    </row>
    <row r="1975" hidden="1" spans="2:18">
      <c r="B1975" s="40" t="s">
        <v>180</v>
      </c>
      <c r="C1975" s="72">
        <v>45834</v>
      </c>
      <c r="D1975" s="122" t="str">
        <f>VLOOKUP(B1975,辅助信息!E:K,7,FALSE)</f>
        <v>JWDDCD2025052800131</v>
      </c>
      <c r="E1975" s="122" t="str">
        <f>VLOOKUP(F1975,辅助信息!A:B,2,FALSE)</f>
        <v>螺纹钢</v>
      </c>
      <c r="F1975" s="40" t="s">
        <v>58</v>
      </c>
      <c r="G1975" s="36">
        <v>24</v>
      </c>
      <c r="H1975" s="123">
        <f>_xlfn.XLOOKUP(C1975&amp;F1975&amp;I1975&amp;J1975,'[1]2025年已发货'!$F:$F&amp;'[1]2025年已发货'!$C:$C&amp;'[1]2025年已发货'!$G:$G&amp;'[1]2025年已发货'!$H:$H,'[1]2025年已发货'!$E:$E,"未发货")</f>
        <v>24</v>
      </c>
      <c r="I1975" s="122" t="str">
        <f>VLOOKUP(B1975,辅助信息!E:I,3,FALSE)</f>
        <v>（商投建工达州中医药科技园-4工区-8号楼）达州市通川区达州中医药职业学院犀牛大道北段</v>
      </c>
      <c r="J1975" s="122" t="str">
        <f>VLOOKUP(B1975,辅助信息!E:I,4,FALSE)</f>
        <v>张扬</v>
      </c>
      <c r="K1975" s="122">
        <f>VLOOKUP(J1975,辅助信息!H:I,2,FALSE)</f>
        <v>18381904567</v>
      </c>
      <c r="L1975" s="124" t="str">
        <f>VLOOKUP(B1975,辅助信息!E:J,6,FALSE)</f>
        <v>控制炉批号！多了现场不收！,优先安排达钢,提前联系到场规格及数量</v>
      </c>
      <c r="M1975" s="93">
        <v>45835</v>
      </c>
      <c r="O1975" s="64">
        <f ca="1" t="shared" si="129"/>
        <v>0</v>
      </c>
      <c r="P1975" s="64">
        <f ca="1" t="shared" si="130"/>
        <v>136</v>
      </c>
      <c r="Q1975" s="29" t="str">
        <f>VLOOKUP(B1975,辅助信息!E:M,9,FALSE)</f>
        <v>ZTWM-CDGS-XS-2024-0134-商投建工达州中医药科技成果示范园项目</v>
      </c>
      <c r="R1975" s="29" t="str">
        <f>_xlfn._xlws.FILTER(辅助信息!D:D,辅助信息!E:E=B1975)</f>
        <v>商投建工达州中医药科技园</v>
      </c>
    </row>
    <row r="1976" hidden="1" spans="2:18">
      <c r="B1976" s="40" t="s">
        <v>180</v>
      </c>
      <c r="C1976" s="72">
        <v>45834</v>
      </c>
      <c r="D1976" s="122" t="str">
        <f>VLOOKUP(B1976,辅助信息!E:K,7,FALSE)</f>
        <v>JWDDCD2025052800131</v>
      </c>
      <c r="E1976" s="122" t="str">
        <f>VLOOKUP(F1976,辅助信息!A:B,2,FALSE)</f>
        <v>螺纹钢</v>
      </c>
      <c r="F1976" s="40" t="s">
        <v>46</v>
      </c>
      <c r="G1976" s="36">
        <v>24</v>
      </c>
      <c r="H1976" s="123" t="str">
        <f>_xlfn.XLOOKUP(C1976&amp;F1976&amp;I1976&amp;J1976,'[1]2025年已发货'!$F:$F&amp;'[1]2025年已发货'!$C:$C&amp;'[1]2025年已发货'!$G:$G&amp;'[1]2025年已发货'!$H:$H,'[1]2025年已发货'!$E:$E,"未发货")</f>
        <v>未发货</v>
      </c>
      <c r="I1976" s="122" t="str">
        <f>VLOOKUP(B1976,辅助信息!E:I,3,FALSE)</f>
        <v>（商投建工达州中医药科技园-4工区-8号楼）达州市通川区达州中医药职业学院犀牛大道北段</v>
      </c>
      <c r="J1976" s="122" t="str">
        <f>VLOOKUP(B1976,辅助信息!E:I,4,FALSE)</f>
        <v>张扬</v>
      </c>
      <c r="K1976" s="122">
        <f>VLOOKUP(J1976,辅助信息!H:I,2,FALSE)</f>
        <v>18381904567</v>
      </c>
      <c r="L1976" s="124" t="str">
        <f>VLOOKUP(B1976,辅助信息!E:J,6,FALSE)</f>
        <v>控制炉批号！多了现场不收！,优先安排达钢,提前联系到场规格及数量</v>
      </c>
      <c r="M1976" s="93">
        <v>45835</v>
      </c>
      <c r="O1976" s="64">
        <f ca="1" t="shared" si="129"/>
        <v>0</v>
      </c>
      <c r="P1976" s="64">
        <f ca="1" t="shared" si="130"/>
        <v>136</v>
      </c>
      <c r="Q1976" s="29" t="str">
        <f>VLOOKUP(B1976,辅助信息!E:M,9,FALSE)</f>
        <v>ZTWM-CDGS-XS-2024-0134-商投建工达州中医药科技成果示范园项目</v>
      </c>
      <c r="R1976" s="29" t="str">
        <f>_xlfn._xlws.FILTER(辅助信息!D:D,辅助信息!E:E=B1976)</f>
        <v>商投建工达州中医药科技园</v>
      </c>
    </row>
    <row r="1977" hidden="1" spans="2:18">
      <c r="B1977" s="40" t="s">
        <v>180</v>
      </c>
      <c r="C1977" s="72">
        <v>45834</v>
      </c>
      <c r="D1977" s="122" t="str">
        <f>VLOOKUP(B1977,辅助信息!E:K,7,FALSE)</f>
        <v>JWDDCD2025052800131</v>
      </c>
      <c r="E1977" s="122" t="str">
        <f>VLOOKUP(F1977,辅助信息!A:B,2,FALSE)</f>
        <v>螺纹钢</v>
      </c>
      <c r="F1977" s="40" t="s">
        <v>22</v>
      </c>
      <c r="G1977" s="36">
        <v>24</v>
      </c>
      <c r="H1977" s="123" t="str">
        <f>_xlfn.XLOOKUP(C1977&amp;F1977&amp;I1977&amp;J1977,'[1]2025年已发货'!$F:$F&amp;'[1]2025年已发货'!$C:$C&amp;'[1]2025年已发货'!$G:$G&amp;'[1]2025年已发货'!$H:$H,'[1]2025年已发货'!$E:$E,"未发货")</f>
        <v>未发货</v>
      </c>
      <c r="I1977" s="122" t="str">
        <f>VLOOKUP(B1977,辅助信息!E:I,3,FALSE)</f>
        <v>（商投建工达州中医药科技园-4工区-8号楼）达州市通川区达州中医药职业学院犀牛大道北段</v>
      </c>
      <c r="J1977" s="122" t="str">
        <f>VLOOKUP(B1977,辅助信息!E:I,4,FALSE)</f>
        <v>张扬</v>
      </c>
      <c r="K1977" s="122">
        <f>VLOOKUP(J1977,辅助信息!H:I,2,FALSE)</f>
        <v>18381904567</v>
      </c>
      <c r="L1977" s="124" t="str">
        <f>VLOOKUP(B1977,辅助信息!E:J,6,FALSE)</f>
        <v>控制炉批号！多了现场不收！,优先安排达钢,提前联系到场规格及数量</v>
      </c>
      <c r="M1977" s="93">
        <v>45835</v>
      </c>
      <c r="O1977" s="64">
        <f ca="1" t="shared" si="129"/>
        <v>0</v>
      </c>
      <c r="P1977" s="64">
        <f ca="1" t="shared" si="130"/>
        <v>136</v>
      </c>
      <c r="Q1977" s="29" t="str">
        <f>VLOOKUP(B1977,辅助信息!E:M,9,FALSE)</f>
        <v>ZTWM-CDGS-XS-2024-0134-商投建工达州中医药科技成果示范园项目</v>
      </c>
      <c r="R1977" s="29" t="str">
        <f>_xlfn._xlws.FILTER(辅助信息!D:D,辅助信息!E:E=B1977)</f>
        <v>商投建工达州中医药科技园</v>
      </c>
    </row>
    <row r="1978" hidden="1" spans="2:18">
      <c r="B1978" s="40" t="s">
        <v>47</v>
      </c>
      <c r="C1978" s="72">
        <v>45834</v>
      </c>
      <c r="D1978" s="122" t="str">
        <f>VLOOKUP(B1978,辅助信息!E:K,7,FALSE)</f>
        <v>JWDDCD2025052800131</v>
      </c>
      <c r="E1978" s="122" t="str">
        <f>VLOOKUP(F1978,辅助信息!A:B,2,FALSE)</f>
        <v>螺纹钢</v>
      </c>
      <c r="F1978" s="40" t="s">
        <v>21</v>
      </c>
      <c r="G1978" s="36">
        <v>12</v>
      </c>
      <c r="H1978" s="123" t="str">
        <f>_xlfn.XLOOKUP(C1978&amp;F1978&amp;I1978&amp;J1978,'[1]2025年已发货'!$F:$F&amp;'[1]2025年已发货'!$C:$C&amp;'[1]2025年已发货'!$G:$G&amp;'[1]2025年已发货'!$H:$H,'[1]2025年已发货'!$E:$E,"未发货")</f>
        <v>未发货</v>
      </c>
      <c r="I1978" s="122" t="str">
        <f>VLOOKUP(B1978,辅助信息!E:I,3,FALSE)</f>
        <v>（商投建工达州中医药科技园-1工区）达州市通川区达州中医药职业学院犀牛大道北段</v>
      </c>
      <c r="J1978" s="122" t="str">
        <f>VLOOKUP(B1978,辅助信息!E:I,4,FALSE)</f>
        <v>程黄刚</v>
      </c>
      <c r="K1978" s="122">
        <f>VLOOKUP(J1978,辅助信息!H:I,2,FALSE)</f>
        <v>15108211617</v>
      </c>
      <c r="L1978" s="124" t="str">
        <f>VLOOKUP(B1978,辅助信息!E:J,6,FALSE)</f>
        <v>控制炉批号！多了现场不收！,优先安排达钢,提前联系到场规格及数量</v>
      </c>
      <c r="M1978" s="93">
        <v>45835</v>
      </c>
      <c r="O1978" s="64">
        <f ca="1" t="shared" ref="O1978:O1989" si="131">IF(OR(M1978="",N1978&lt;&gt;""),"",MAX(M1978-TODAY(),0))</f>
        <v>0</v>
      </c>
      <c r="P1978" s="64">
        <f ca="1" t="shared" ref="P1978:P1989" si="132">IF(M1978="","",IF(N1978&lt;&gt;"",MAX(N1978-M1978,0),IF(TODAY()&gt;M1978,TODAY()-M1978,0)))</f>
        <v>136</v>
      </c>
      <c r="Q1978" s="29" t="str">
        <f>VLOOKUP(B1978,辅助信息!E:M,9,FALSE)</f>
        <v>ZTWM-CDGS-XS-2024-0134-商投建工达州中医药科技成果示范园项目</v>
      </c>
      <c r="R1978" s="29" t="str">
        <f>_xlfn._xlws.FILTER(辅助信息!D:D,辅助信息!E:E=B1978)</f>
        <v>商投建工达州中医药科技园</v>
      </c>
    </row>
    <row r="1979" hidden="1" spans="2:18">
      <c r="B1979" s="40" t="s">
        <v>47</v>
      </c>
      <c r="C1979" s="72">
        <v>45834</v>
      </c>
      <c r="D1979" s="122" t="str">
        <f>VLOOKUP(B1979,辅助信息!E:K,7,FALSE)</f>
        <v>JWDDCD2025052800131</v>
      </c>
      <c r="E1979" s="122" t="str">
        <f>VLOOKUP(F1979,辅助信息!A:B,2,FALSE)</f>
        <v>螺纹钢</v>
      </c>
      <c r="F1979" s="40" t="s">
        <v>58</v>
      </c>
      <c r="G1979" s="36">
        <v>6</v>
      </c>
      <c r="H1979" s="123" t="str">
        <f>_xlfn.XLOOKUP(C1979&amp;F1979&amp;I1979&amp;J1979,'[1]2025年已发货'!$F:$F&amp;'[1]2025年已发货'!$C:$C&amp;'[1]2025年已发货'!$G:$G&amp;'[1]2025年已发货'!$H:$H,'[1]2025年已发货'!$E:$E,"未发货")</f>
        <v>未发货</v>
      </c>
      <c r="I1979" s="122" t="str">
        <f>VLOOKUP(B1979,辅助信息!E:I,3,FALSE)</f>
        <v>（商投建工达州中医药科技园-1工区）达州市通川区达州中医药职业学院犀牛大道北段</v>
      </c>
      <c r="J1979" s="122" t="str">
        <f>VLOOKUP(B1979,辅助信息!E:I,4,FALSE)</f>
        <v>程黄刚</v>
      </c>
      <c r="K1979" s="122">
        <f>VLOOKUP(J1979,辅助信息!H:I,2,FALSE)</f>
        <v>15108211617</v>
      </c>
      <c r="L1979" s="124" t="str">
        <f>VLOOKUP(B1979,辅助信息!E:J,6,FALSE)</f>
        <v>控制炉批号！多了现场不收！,优先安排达钢,提前联系到场规格及数量</v>
      </c>
      <c r="M1979" s="93">
        <v>45835</v>
      </c>
      <c r="O1979" s="64">
        <f ca="1" t="shared" si="131"/>
        <v>0</v>
      </c>
      <c r="P1979" s="64">
        <f ca="1" t="shared" si="132"/>
        <v>136</v>
      </c>
      <c r="Q1979" s="29" t="str">
        <f>VLOOKUP(B1979,辅助信息!E:M,9,FALSE)</f>
        <v>ZTWM-CDGS-XS-2024-0134-商投建工达州中医药科技成果示范园项目</v>
      </c>
      <c r="R1979" s="29" t="str">
        <f>_xlfn._xlws.FILTER(辅助信息!D:D,辅助信息!E:E=B1979)</f>
        <v>商投建工达州中医药科技园</v>
      </c>
    </row>
    <row r="1980" hidden="1" spans="2:18">
      <c r="B1980" s="40" t="s">
        <v>47</v>
      </c>
      <c r="C1980" s="72">
        <v>45834</v>
      </c>
      <c r="D1980" s="122" t="str">
        <f>VLOOKUP(B1980,辅助信息!E:K,7,FALSE)</f>
        <v>JWDDCD2025052800131</v>
      </c>
      <c r="E1980" s="122" t="str">
        <f>VLOOKUP(F1980,辅助信息!A:B,2,FALSE)</f>
        <v>盘螺</v>
      </c>
      <c r="F1980" s="40" t="s">
        <v>49</v>
      </c>
      <c r="G1980" s="36">
        <v>3</v>
      </c>
      <c r="H1980" s="123" t="str">
        <f>_xlfn.XLOOKUP(C1980&amp;F1980&amp;I1980&amp;J1980,'[1]2025年已发货'!$F:$F&amp;'[1]2025年已发货'!$C:$C&amp;'[1]2025年已发货'!$G:$G&amp;'[1]2025年已发货'!$H:$H,'[1]2025年已发货'!$E:$E,"未发货")</f>
        <v>未发货</v>
      </c>
      <c r="I1980" s="122" t="str">
        <f>VLOOKUP(B1980,辅助信息!E:I,3,FALSE)</f>
        <v>（商投建工达州中医药科技园-1工区）达州市通川区达州中医药职业学院犀牛大道北段</v>
      </c>
      <c r="J1980" s="122" t="str">
        <f>VLOOKUP(B1980,辅助信息!E:I,4,FALSE)</f>
        <v>程黄刚</v>
      </c>
      <c r="K1980" s="122">
        <f>VLOOKUP(J1980,辅助信息!H:I,2,FALSE)</f>
        <v>15108211617</v>
      </c>
      <c r="L1980" s="124" t="str">
        <f>VLOOKUP(B1980,辅助信息!E:J,6,FALSE)</f>
        <v>控制炉批号！多了现场不收！,优先安排达钢,提前联系到场规格及数量</v>
      </c>
      <c r="M1980" s="93">
        <v>45835</v>
      </c>
      <c r="O1980" s="64">
        <f ca="1" t="shared" si="131"/>
        <v>0</v>
      </c>
      <c r="P1980" s="64">
        <f ca="1" t="shared" si="132"/>
        <v>136</v>
      </c>
      <c r="Q1980" s="29" t="str">
        <f>VLOOKUP(B1980,辅助信息!E:M,9,FALSE)</f>
        <v>ZTWM-CDGS-XS-2024-0134-商投建工达州中医药科技成果示范园项目</v>
      </c>
      <c r="R1980" s="29" t="str">
        <f>_xlfn._xlws.FILTER(辅助信息!D:D,辅助信息!E:E=B1980)</f>
        <v>商投建工达州中医药科技园</v>
      </c>
    </row>
    <row r="1981" hidden="1" spans="2:18">
      <c r="B1981" s="40" t="s">
        <v>47</v>
      </c>
      <c r="C1981" s="72">
        <v>45834</v>
      </c>
      <c r="D1981" s="122" t="str">
        <f>VLOOKUP(B1981,辅助信息!E:K,7,FALSE)</f>
        <v>JWDDCD2025052800131</v>
      </c>
      <c r="E1981" s="122" t="str">
        <f>VLOOKUP(F1981,辅助信息!A:B,2,FALSE)</f>
        <v>螺纹钢</v>
      </c>
      <c r="F1981" s="40" t="s">
        <v>27</v>
      </c>
      <c r="G1981" s="36">
        <v>12</v>
      </c>
      <c r="H1981" s="123" t="str">
        <f>_xlfn.XLOOKUP(C1981&amp;F1981&amp;I1981&amp;J1981,'[1]2025年已发货'!$F:$F&amp;'[1]2025年已发货'!$C:$C&amp;'[1]2025年已发货'!$G:$G&amp;'[1]2025年已发货'!$H:$H,'[1]2025年已发货'!$E:$E,"未发货")</f>
        <v>未发货</v>
      </c>
      <c r="I1981" s="122" t="str">
        <f>VLOOKUP(B1981,辅助信息!E:I,3,FALSE)</f>
        <v>（商投建工达州中医药科技园-1工区）达州市通川区达州中医药职业学院犀牛大道北段</v>
      </c>
      <c r="J1981" s="122" t="str">
        <f>VLOOKUP(B1981,辅助信息!E:I,4,FALSE)</f>
        <v>程黄刚</v>
      </c>
      <c r="K1981" s="122">
        <f>VLOOKUP(J1981,辅助信息!H:I,2,FALSE)</f>
        <v>15108211617</v>
      </c>
      <c r="L1981" s="124" t="str">
        <f>VLOOKUP(B1981,辅助信息!E:J,6,FALSE)</f>
        <v>控制炉批号！多了现场不收！,优先安排达钢,提前联系到场规格及数量</v>
      </c>
      <c r="M1981" s="93">
        <v>45835</v>
      </c>
      <c r="O1981" s="64">
        <f ca="1" t="shared" si="131"/>
        <v>0</v>
      </c>
      <c r="P1981" s="64">
        <f ca="1" t="shared" si="132"/>
        <v>136</v>
      </c>
      <c r="Q1981" s="29" t="str">
        <f>VLOOKUP(B1981,辅助信息!E:M,9,FALSE)</f>
        <v>ZTWM-CDGS-XS-2024-0134-商投建工达州中医药科技成果示范园项目</v>
      </c>
      <c r="R1981" s="29" t="str">
        <f>_xlfn._xlws.FILTER(辅助信息!D:D,辅助信息!E:E=B1981)</f>
        <v>商投建工达州中医药科技园</v>
      </c>
    </row>
    <row r="1982" hidden="1" spans="2:18">
      <c r="B1982" s="40" t="s">
        <v>47</v>
      </c>
      <c r="C1982" s="72">
        <v>45834</v>
      </c>
      <c r="D1982" s="122" t="str">
        <f>VLOOKUP(B1982,辅助信息!E:K,7,FALSE)</f>
        <v>JWDDCD2025052800131</v>
      </c>
      <c r="E1982" s="122" t="str">
        <f>VLOOKUP(F1982,辅助信息!A:B,2,FALSE)</f>
        <v>螺纹钢</v>
      </c>
      <c r="F1982" s="40" t="s">
        <v>19</v>
      </c>
      <c r="G1982" s="36">
        <v>3</v>
      </c>
      <c r="H1982" s="123" t="str">
        <f>_xlfn.XLOOKUP(C1982&amp;F1982&amp;I1982&amp;J1982,'[1]2025年已发货'!$F:$F&amp;'[1]2025年已发货'!$C:$C&amp;'[1]2025年已发货'!$G:$G&amp;'[1]2025年已发货'!$H:$H,'[1]2025年已发货'!$E:$E,"未发货")</f>
        <v>未发货</v>
      </c>
      <c r="I1982" s="122" t="str">
        <f>VLOOKUP(B1982,辅助信息!E:I,3,FALSE)</f>
        <v>（商投建工达州中医药科技园-1工区）达州市通川区达州中医药职业学院犀牛大道北段</v>
      </c>
      <c r="J1982" s="122" t="str">
        <f>VLOOKUP(B1982,辅助信息!E:I,4,FALSE)</f>
        <v>程黄刚</v>
      </c>
      <c r="K1982" s="122">
        <f>VLOOKUP(J1982,辅助信息!H:I,2,FALSE)</f>
        <v>15108211617</v>
      </c>
      <c r="L1982" s="124" t="str">
        <f>VLOOKUP(B1982,辅助信息!E:J,6,FALSE)</f>
        <v>控制炉批号！多了现场不收！,优先安排达钢,提前联系到场规格及数量</v>
      </c>
      <c r="M1982" s="93">
        <v>45835</v>
      </c>
      <c r="O1982" s="64">
        <f ca="1" t="shared" si="131"/>
        <v>0</v>
      </c>
      <c r="P1982" s="64">
        <f ca="1" t="shared" si="132"/>
        <v>136</v>
      </c>
      <c r="Q1982" s="29" t="str">
        <f>VLOOKUP(B1982,辅助信息!E:M,9,FALSE)</f>
        <v>ZTWM-CDGS-XS-2024-0134-商投建工达州中医药科技成果示范园项目</v>
      </c>
      <c r="R1982" s="29" t="str">
        <f>_xlfn._xlws.FILTER(辅助信息!D:D,辅助信息!E:E=B1982)</f>
        <v>商投建工达州中医药科技园</v>
      </c>
    </row>
    <row r="1983" hidden="1" spans="2:18">
      <c r="B1983" s="40" t="s">
        <v>47</v>
      </c>
      <c r="C1983" s="72">
        <v>45834</v>
      </c>
      <c r="D1983" s="122" t="str">
        <f>VLOOKUP(B1983,辅助信息!E:K,7,FALSE)</f>
        <v>JWDDCD2025052800131</v>
      </c>
      <c r="E1983" s="122" t="str">
        <f>VLOOKUP(F1983,辅助信息!A:B,2,FALSE)</f>
        <v>螺纹钢</v>
      </c>
      <c r="F1983" s="40" t="s">
        <v>32</v>
      </c>
      <c r="G1983" s="36">
        <v>12</v>
      </c>
      <c r="H1983" s="123" t="str">
        <f>_xlfn.XLOOKUP(C1983&amp;F1983&amp;I1983&amp;J1983,'[1]2025年已发货'!$F:$F&amp;'[1]2025年已发货'!$C:$C&amp;'[1]2025年已发货'!$G:$G&amp;'[1]2025年已发货'!$H:$H,'[1]2025年已发货'!$E:$E,"未发货")</f>
        <v>未发货</v>
      </c>
      <c r="I1983" s="122" t="str">
        <f>VLOOKUP(B1983,辅助信息!E:I,3,FALSE)</f>
        <v>（商投建工达州中医药科技园-1工区）达州市通川区达州中医药职业学院犀牛大道北段</v>
      </c>
      <c r="J1983" s="122" t="str">
        <f>VLOOKUP(B1983,辅助信息!E:I,4,FALSE)</f>
        <v>程黄刚</v>
      </c>
      <c r="K1983" s="122">
        <f>VLOOKUP(J1983,辅助信息!H:I,2,FALSE)</f>
        <v>15108211617</v>
      </c>
      <c r="L1983" s="124" t="str">
        <f>VLOOKUP(B1983,辅助信息!E:J,6,FALSE)</f>
        <v>控制炉批号！多了现场不收！,优先安排达钢,提前联系到场规格及数量</v>
      </c>
      <c r="M1983" s="93">
        <v>45835</v>
      </c>
      <c r="O1983" s="64">
        <f ca="1" t="shared" si="131"/>
        <v>0</v>
      </c>
      <c r="P1983" s="64">
        <f ca="1" t="shared" si="132"/>
        <v>136</v>
      </c>
      <c r="Q1983" s="29" t="str">
        <f>VLOOKUP(B1983,辅助信息!E:M,9,FALSE)</f>
        <v>ZTWM-CDGS-XS-2024-0134-商投建工达州中医药科技成果示范园项目</v>
      </c>
      <c r="R1983" s="29" t="str">
        <f>_xlfn._xlws.FILTER(辅助信息!D:D,辅助信息!E:E=B1983)</f>
        <v>商投建工达州中医药科技园</v>
      </c>
    </row>
    <row r="1984" hidden="1" spans="2:18">
      <c r="B1984" s="40" t="s">
        <v>47</v>
      </c>
      <c r="C1984" s="72">
        <v>45834</v>
      </c>
      <c r="D1984" s="122" t="str">
        <f>VLOOKUP(B1984,辅助信息!E:K,7,FALSE)</f>
        <v>JWDDCD2025052800131</v>
      </c>
      <c r="E1984" s="122" t="str">
        <f>VLOOKUP(F1984,辅助信息!A:B,2,FALSE)</f>
        <v>螺纹钢</v>
      </c>
      <c r="F1984" s="40" t="s">
        <v>45</v>
      </c>
      <c r="G1984" s="36">
        <v>3</v>
      </c>
      <c r="H1984" s="123" t="str">
        <f>_xlfn.XLOOKUP(C1984&amp;F1984&amp;I1984&amp;J1984,'[1]2025年已发货'!$F:$F&amp;'[1]2025年已发货'!$C:$C&amp;'[1]2025年已发货'!$G:$G&amp;'[1]2025年已发货'!$H:$H,'[1]2025年已发货'!$E:$E,"未发货")</f>
        <v>未发货</v>
      </c>
      <c r="I1984" s="122" t="str">
        <f>VLOOKUP(B1984,辅助信息!E:I,3,FALSE)</f>
        <v>（商投建工达州中医药科技园-1工区）达州市通川区达州中医药职业学院犀牛大道北段</v>
      </c>
      <c r="J1984" s="122" t="str">
        <f>VLOOKUP(B1984,辅助信息!E:I,4,FALSE)</f>
        <v>程黄刚</v>
      </c>
      <c r="K1984" s="122">
        <f>VLOOKUP(J1984,辅助信息!H:I,2,FALSE)</f>
        <v>15108211617</v>
      </c>
      <c r="L1984" s="124" t="str">
        <f>VLOOKUP(B1984,辅助信息!E:J,6,FALSE)</f>
        <v>控制炉批号！多了现场不收！,优先安排达钢,提前联系到场规格及数量</v>
      </c>
      <c r="M1984" s="93">
        <v>45835</v>
      </c>
      <c r="O1984" s="64">
        <f ca="1" t="shared" si="131"/>
        <v>0</v>
      </c>
      <c r="P1984" s="64">
        <f ca="1" t="shared" si="132"/>
        <v>136</v>
      </c>
      <c r="Q1984" s="29" t="str">
        <f>VLOOKUP(B1984,辅助信息!E:M,9,FALSE)</f>
        <v>ZTWM-CDGS-XS-2024-0134-商投建工达州中医药科技成果示范园项目</v>
      </c>
      <c r="R1984" s="29" t="str">
        <f>_xlfn._xlws.FILTER(辅助信息!D:D,辅助信息!E:E=B1984)</f>
        <v>商投建工达州中医药科技园</v>
      </c>
    </row>
    <row r="1985" hidden="1" spans="2:18">
      <c r="B1985" s="40" t="s">
        <v>47</v>
      </c>
      <c r="C1985" s="72">
        <v>45834</v>
      </c>
      <c r="D1985" s="122" t="str">
        <f>VLOOKUP(B1985,辅助信息!E:K,7,FALSE)</f>
        <v>JWDDCD2025052800131</v>
      </c>
      <c r="E1985" s="122" t="str">
        <f>VLOOKUP(F1985,辅助信息!A:B,2,FALSE)</f>
        <v>螺纹钢</v>
      </c>
      <c r="F1985" s="40" t="s">
        <v>46</v>
      </c>
      <c r="G1985" s="36">
        <v>18</v>
      </c>
      <c r="H1985" s="123" t="str">
        <f>_xlfn.XLOOKUP(C1985&amp;F1985&amp;I1985&amp;J1985,'[1]2025年已发货'!$F:$F&amp;'[1]2025年已发货'!$C:$C&amp;'[1]2025年已发货'!$G:$G&amp;'[1]2025年已发货'!$H:$H,'[1]2025年已发货'!$E:$E,"未发货")</f>
        <v>未发货</v>
      </c>
      <c r="I1985" s="122" t="str">
        <f>VLOOKUP(B1985,辅助信息!E:I,3,FALSE)</f>
        <v>（商投建工达州中医药科技园-1工区）达州市通川区达州中医药职业学院犀牛大道北段</v>
      </c>
      <c r="J1985" s="122" t="str">
        <f>VLOOKUP(B1985,辅助信息!E:I,4,FALSE)</f>
        <v>程黄刚</v>
      </c>
      <c r="K1985" s="122">
        <f>VLOOKUP(J1985,辅助信息!H:I,2,FALSE)</f>
        <v>15108211617</v>
      </c>
      <c r="L1985" s="124" t="str">
        <f>VLOOKUP(B1985,辅助信息!E:J,6,FALSE)</f>
        <v>控制炉批号！多了现场不收！,优先安排达钢,提前联系到场规格及数量</v>
      </c>
      <c r="M1985" s="93">
        <v>45835</v>
      </c>
      <c r="O1985" s="64">
        <f ca="1" t="shared" si="131"/>
        <v>0</v>
      </c>
      <c r="P1985" s="64">
        <f ca="1" t="shared" si="132"/>
        <v>136</v>
      </c>
      <c r="Q1985" s="29" t="str">
        <f>VLOOKUP(B1985,辅助信息!E:M,9,FALSE)</f>
        <v>ZTWM-CDGS-XS-2024-0134-商投建工达州中医药科技成果示范园项目</v>
      </c>
      <c r="R1985" s="29" t="str">
        <f>_xlfn._xlws.FILTER(辅助信息!D:D,辅助信息!E:E=B1985)</f>
        <v>商投建工达州中医药科技园</v>
      </c>
    </row>
    <row r="1986" hidden="1" spans="2:18">
      <c r="B1986" s="40" t="s">
        <v>47</v>
      </c>
      <c r="C1986" s="72">
        <v>45834</v>
      </c>
      <c r="D1986" s="122" t="str">
        <f>VLOOKUP(B1986,辅助信息!E:K,7,FALSE)</f>
        <v>JWDDCD2025052800131</v>
      </c>
      <c r="E1986" s="122" t="str">
        <f>VLOOKUP(F1986,辅助信息!A:B,2,FALSE)</f>
        <v>螺纹钢</v>
      </c>
      <c r="F1986" s="40" t="s">
        <v>22</v>
      </c>
      <c r="G1986" s="36">
        <v>9</v>
      </c>
      <c r="H1986" s="123" t="str">
        <f>_xlfn.XLOOKUP(C1986&amp;F1986&amp;I1986&amp;J1986,'[1]2025年已发货'!$F:$F&amp;'[1]2025年已发货'!$C:$C&amp;'[1]2025年已发货'!$G:$G&amp;'[1]2025年已发货'!$H:$H,'[1]2025年已发货'!$E:$E,"未发货")</f>
        <v>未发货</v>
      </c>
      <c r="I1986" s="122" t="str">
        <f>VLOOKUP(B1986,辅助信息!E:I,3,FALSE)</f>
        <v>（商投建工达州中医药科技园-1工区）达州市通川区达州中医药职业学院犀牛大道北段</v>
      </c>
      <c r="J1986" s="122" t="str">
        <f>VLOOKUP(B1986,辅助信息!E:I,4,FALSE)</f>
        <v>程黄刚</v>
      </c>
      <c r="K1986" s="122">
        <f>VLOOKUP(J1986,辅助信息!H:I,2,FALSE)</f>
        <v>15108211617</v>
      </c>
      <c r="L1986" s="124" t="str">
        <f>VLOOKUP(B1986,辅助信息!E:J,6,FALSE)</f>
        <v>控制炉批号！多了现场不收！,优先安排达钢,提前联系到场规格及数量</v>
      </c>
      <c r="M1986" s="93">
        <v>45835</v>
      </c>
      <c r="O1986" s="64">
        <f ca="1" t="shared" si="131"/>
        <v>0</v>
      </c>
      <c r="P1986" s="64">
        <f ca="1" t="shared" si="132"/>
        <v>136</v>
      </c>
      <c r="Q1986" s="29" t="str">
        <f>VLOOKUP(B1986,辅助信息!E:M,9,FALSE)</f>
        <v>ZTWM-CDGS-XS-2024-0134-商投建工达州中医药科技成果示范园项目</v>
      </c>
      <c r="R1986" s="29" t="str">
        <f>_xlfn._xlws.FILTER(辅助信息!D:D,辅助信息!E:E=B1986)</f>
        <v>商投建工达州中医药科技园</v>
      </c>
    </row>
    <row r="1987" hidden="1" spans="2:18">
      <c r="B1987" s="122" t="s">
        <v>176</v>
      </c>
      <c r="C1987" s="72">
        <v>45834</v>
      </c>
      <c r="D1987" s="122" t="str">
        <f>VLOOKUP(B1987,辅助信息!E:K,7,FALSE)</f>
        <v>JWDDCD2025062200016</v>
      </c>
      <c r="E1987" s="122" t="str">
        <f>VLOOKUP(F1987,辅助信息!A:B,2,FALSE)</f>
        <v>高线</v>
      </c>
      <c r="F1987" s="122" t="s">
        <v>53</v>
      </c>
      <c r="G1987" s="123">
        <v>2.5</v>
      </c>
      <c r="H1987" s="123" t="str">
        <f>_xlfn.XLOOKUP(C1987&amp;F1987&amp;I1987&amp;J1987,'[1]2025年已发货'!$F:$F&amp;'[1]2025年已发货'!$C:$C&amp;'[1]2025年已发货'!$G:$G&amp;'[1]2025年已发货'!$H:$H,'[1]2025年已发货'!$E:$E,"未发货")</f>
        <v>未发货</v>
      </c>
      <c r="I1987" s="122" t="str">
        <f>VLOOKUP(B1987,辅助信息!E:I,3,FALSE)</f>
        <v>(武汉电气化局成达万高铁强电项目-渠县)四川省达州市渠县渠北镇雷家湾渠县北站旁</v>
      </c>
      <c r="J1987" s="122" t="str">
        <f>VLOOKUP(B1987,辅助信息!E:I,4,FALSE)</f>
        <v>刘频</v>
      </c>
      <c r="K1987" s="122">
        <f>VLOOKUP(J1987,辅助信息!H:I,2,FALSE)</f>
        <v>18779627939</v>
      </c>
      <c r="L1987" s="124" t="str">
        <f>VLOOKUP(B1987,辅助信息!E:J,6,FALSE)</f>
        <v>锈货不收！！下雨天钢筋没盖篷布不收！！，装货前联系收货人核实到场规格,没提前告知进场规格现场不给予接收</v>
      </c>
      <c r="M1987" s="93">
        <v>45831</v>
      </c>
      <c r="O1987" s="64">
        <f ca="1" t="shared" si="131"/>
        <v>0</v>
      </c>
      <c r="P1987" s="64">
        <f ca="1" t="shared" si="132"/>
        <v>140</v>
      </c>
      <c r="Q1987" s="29" t="str">
        <f>VLOOKUP(B1987,辅助信息!E:M,9,FALSE)</f>
        <v>ZTWM-CDGS-XS-2025-0033-中铁武汉电气化局集团有限公司成达万高速铁路强电工程项目</v>
      </c>
      <c r="R1987" s="29" t="str">
        <f>_xlfn._xlws.FILTER(辅助信息!D:D,辅助信息!E:E=B1987)</f>
        <v>武汉电气化局成达万高铁强电项目</v>
      </c>
    </row>
    <row r="1988" hidden="1" spans="2:18">
      <c r="B1988" s="122" t="s">
        <v>176</v>
      </c>
      <c r="C1988" s="72">
        <v>45834</v>
      </c>
      <c r="D1988" s="122" t="str">
        <f>VLOOKUP(B1988,辅助信息!E:K,7,FALSE)</f>
        <v>JWDDCD2025062200016</v>
      </c>
      <c r="E1988" s="122" t="str">
        <f>VLOOKUP(F1988,辅助信息!A:B,2,FALSE)</f>
        <v>螺纹钢</v>
      </c>
      <c r="F1988" s="122" t="s">
        <v>111</v>
      </c>
      <c r="G1988" s="123">
        <v>5</v>
      </c>
      <c r="H1988" s="123" t="str">
        <f>_xlfn.XLOOKUP(C1988&amp;F1988&amp;I1988&amp;J1988,'[1]2025年已发货'!$F:$F&amp;'[1]2025年已发货'!$C:$C&amp;'[1]2025年已发货'!$G:$G&amp;'[1]2025年已发货'!$H:$H,'[1]2025年已发货'!$E:$E,"未发货")</f>
        <v>未发货</v>
      </c>
      <c r="I1988" s="122" t="str">
        <f>VLOOKUP(B1988,辅助信息!E:I,3,FALSE)</f>
        <v>(武汉电气化局成达万高铁强电项目-渠县)四川省达州市渠县渠北镇雷家湾渠县北站旁</v>
      </c>
      <c r="J1988" s="122" t="str">
        <f>VLOOKUP(B1988,辅助信息!E:I,4,FALSE)</f>
        <v>刘频</v>
      </c>
      <c r="K1988" s="122">
        <f>VLOOKUP(J1988,辅助信息!H:I,2,FALSE)</f>
        <v>18779627939</v>
      </c>
      <c r="L1988" s="124" t="str">
        <f>VLOOKUP(B1988,辅助信息!E:J,6,FALSE)</f>
        <v>锈货不收！！下雨天钢筋没盖篷布不收！！，装货前联系收货人核实到场规格,没提前告知进场规格现场不给予接收</v>
      </c>
      <c r="M1988" s="93">
        <v>45831</v>
      </c>
      <c r="O1988" s="64">
        <f ca="1" t="shared" si="131"/>
        <v>0</v>
      </c>
      <c r="P1988" s="64">
        <f ca="1" t="shared" si="132"/>
        <v>140</v>
      </c>
      <c r="Q1988" s="29" t="str">
        <f>VLOOKUP(B1988,辅助信息!E:M,9,FALSE)</f>
        <v>ZTWM-CDGS-XS-2025-0033-中铁武汉电气化局集团有限公司成达万高速铁路强电工程项目</v>
      </c>
      <c r="R1988" s="29" t="str">
        <f>_xlfn._xlws.FILTER(辅助信息!D:D,辅助信息!E:E=B1988)</f>
        <v>武汉电气化局成达万高铁强电项目</v>
      </c>
    </row>
    <row r="1989" hidden="1" spans="2:18">
      <c r="B1989" s="122" t="s">
        <v>176</v>
      </c>
      <c r="C1989" s="72">
        <v>45834</v>
      </c>
      <c r="D1989" s="122" t="str">
        <f>VLOOKUP(B1989,辅助信息!E:K,7,FALSE)</f>
        <v>JWDDCD2025062200016</v>
      </c>
      <c r="E1989" s="122" t="str">
        <f>VLOOKUP(F1989,辅助信息!A:B,2,FALSE)</f>
        <v>螺纹钢</v>
      </c>
      <c r="F1989" s="122" t="s">
        <v>76</v>
      </c>
      <c r="G1989" s="123">
        <f>24-5</f>
        <v>19</v>
      </c>
      <c r="H1989" s="123" t="str">
        <f>_xlfn.XLOOKUP(C1989&amp;F1989&amp;I1989&amp;J1989,'[1]2025年已发货'!$F:$F&amp;'[1]2025年已发货'!$C:$C&amp;'[1]2025年已发货'!$G:$G&amp;'[1]2025年已发货'!$H:$H,'[1]2025年已发货'!$E:$E,"未发货")</f>
        <v>未发货</v>
      </c>
      <c r="I1989" s="122" t="str">
        <f>VLOOKUP(B1989,辅助信息!E:I,3,FALSE)</f>
        <v>(武汉电气化局成达万高铁强电项目-渠县)四川省达州市渠县渠北镇雷家湾渠县北站旁</v>
      </c>
      <c r="J1989" s="122" t="str">
        <f>VLOOKUP(B1989,辅助信息!E:I,4,FALSE)</f>
        <v>刘频</v>
      </c>
      <c r="K1989" s="122">
        <f>VLOOKUP(J1989,辅助信息!H:I,2,FALSE)</f>
        <v>18779627939</v>
      </c>
      <c r="L1989" s="124" t="str">
        <f>VLOOKUP(B1989,辅助信息!E:J,6,FALSE)</f>
        <v>锈货不收！！下雨天钢筋没盖篷布不收！！，装货前联系收货人核实到场规格,没提前告知进场规格现场不给予接收</v>
      </c>
      <c r="M1989" s="93">
        <v>45831</v>
      </c>
      <c r="O1989" s="64">
        <f ca="1" t="shared" si="131"/>
        <v>0</v>
      </c>
      <c r="P1989" s="64">
        <f ca="1" t="shared" si="132"/>
        <v>140</v>
      </c>
      <c r="Q1989" s="29" t="str">
        <f>VLOOKUP(B1989,辅助信息!E:M,9,FALSE)</f>
        <v>ZTWM-CDGS-XS-2025-0033-中铁武汉电气化局集团有限公司成达万高速铁路强电工程项目</v>
      </c>
      <c r="R1989" s="29" t="str">
        <f>_xlfn._xlws.FILTER(辅助信息!D:D,辅助信息!E:E=B1989)</f>
        <v>武汉电气化局成达万高铁强电项目</v>
      </c>
    </row>
    <row r="1990" hidden="1" spans="2:18">
      <c r="B1990" s="40" t="s">
        <v>167</v>
      </c>
      <c r="C1990" s="72">
        <v>45834</v>
      </c>
      <c r="D1990" s="122" t="str">
        <f>VLOOKUP(B1990,辅助信息!E:K,7,FALSE)</f>
        <v>JWDDCD2025102100473</v>
      </c>
      <c r="E1990" s="122" t="str">
        <f>VLOOKUP(F1990,辅助信息!A:B,2,FALSE)</f>
        <v>高线</v>
      </c>
      <c r="F1990" s="40" t="s">
        <v>53</v>
      </c>
      <c r="G1990" s="36">
        <v>2.5</v>
      </c>
      <c r="H1990" s="123">
        <f>_xlfn.XLOOKUP(C1990&amp;F1990&amp;I1990&amp;J1990,'[1]2025年已发货'!$F:$F&amp;'[1]2025年已发货'!$C:$C&amp;'[1]2025年已发货'!$G:$G&amp;'[1]2025年已发货'!$H:$H,'[1]2025年已发货'!$E:$E,"未发货")</f>
        <v>2.5</v>
      </c>
      <c r="I1990" s="122" t="str">
        <f>VLOOKUP(B1990,辅助信息!E:I,3,FALSE)</f>
        <v>(五冶建设扩建艺体中学二期工程)四川省成都市双流区光荣路成都艺体中学南200米</v>
      </c>
      <c r="J1990" s="122" t="str">
        <f>VLOOKUP(B1990,辅助信息!E:I,4,FALSE)</f>
        <v>谢序强</v>
      </c>
      <c r="K1990" s="122">
        <f>VLOOKUP(J1990,辅助信息!H:I,2,FALSE)</f>
        <v>13458588232</v>
      </c>
      <c r="L1990" s="124" t="str">
        <f>VLOOKUP(B1990,辅助信息!E:J,6,FALSE)</f>
        <v>联系实际收货人（谢序强13458588232）五冶建设送货单,一式6份材质书,锈货不收，项目名称：扩建艺体中学二期工程，装货前联系收货人核实到场规格,没提前告知进场规格现场不给予接收</v>
      </c>
      <c r="M1990" s="93">
        <v>45831</v>
      </c>
      <c r="O1990" s="64">
        <f ca="1" t="shared" ref="O1990:O2032" si="133">IF(OR(M1990="",N1990&lt;&gt;""),"",MAX(M1990-TODAY(),0))</f>
        <v>0</v>
      </c>
      <c r="P1990" s="64">
        <f ca="1" t="shared" ref="P1990:P2032" si="134">IF(M1990="","",IF(N1990&lt;&gt;"",MAX(N1990-M1990,0),IF(TODAY()&gt;M1990,TODAY()-M1990,0)))</f>
        <v>140</v>
      </c>
      <c r="Q1990" s="29" t="str">
        <f>VLOOKUP(B1990,辅助信息!E:M,9,FALSE)</f>
        <v>ZTWM-CDGS-XS-2025-0073-五冶天府-成都怡心湖片区及龙泉驿医院等项目</v>
      </c>
      <c r="R1990" s="29" t="str">
        <f>_xlfn._xlws.FILTER(辅助信息!D:D,辅助信息!E:E=B1990)</f>
        <v>五冶建设扩建艺体中学二期工程</v>
      </c>
    </row>
    <row r="1991" hidden="1" spans="2:18">
      <c r="B1991" s="40" t="s">
        <v>167</v>
      </c>
      <c r="C1991" s="72">
        <v>45834</v>
      </c>
      <c r="D1991" s="122" t="str">
        <f>VLOOKUP(B1991,辅助信息!E:K,7,FALSE)</f>
        <v>JWDDCD2025102100473</v>
      </c>
      <c r="E1991" s="122" t="str">
        <f>VLOOKUP(F1991,辅助信息!A:B,2,FALSE)</f>
        <v>高线</v>
      </c>
      <c r="F1991" s="40" t="s">
        <v>51</v>
      </c>
      <c r="G1991" s="36">
        <v>2.5</v>
      </c>
      <c r="H1991" s="123">
        <f>_xlfn.XLOOKUP(C1991&amp;F1991&amp;I1991&amp;J1991,'[1]2025年已发货'!$F:$F&amp;'[1]2025年已发货'!$C:$C&amp;'[1]2025年已发货'!$G:$G&amp;'[1]2025年已发货'!$H:$H,'[1]2025年已发货'!$E:$E,"未发货")</f>
        <v>2.5</v>
      </c>
      <c r="I1991" s="122" t="str">
        <f>VLOOKUP(B1991,辅助信息!E:I,3,FALSE)</f>
        <v>(五冶建设扩建艺体中学二期工程)四川省成都市双流区光荣路成都艺体中学南200米</v>
      </c>
      <c r="J1991" s="122" t="str">
        <f>VLOOKUP(B1991,辅助信息!E:I,4,FALSE)</f>
        <v>谢序强</v>
      </c>
      <c r="K1991" s="122">
        <f>VLOOKUP(J1991,辅助信息!H:I,2,FALSE)</f>
        <v>13458588232</v>
      </c>
      <c r="L1991" s="124" t="str">
        <f>VLOOKUP(B1991,辅助信息!E:J,6,FALSE)</f>
        <v>联系实际收货人（谢序强13458588232）五冶建设送货单,一式6份材质书,锈货不收，项目名称：扩建艺体中学二期工程，装货前联系收货人核实到场规格,没提前告知进场规格现场不给予接收</v>
      </c>
      <c r="M1991" s="93">
        <v>45831</v>
      </c>
      <c r="O1991" s="64">
        <f ca="1" t="shared" si="133"/>
        <v>0</v>
      </c>
      <c r="P1991" s="64">
        <f ca="1" t="shared" si="134"/>
        <v>140</v>
      </c>
      <c r="Q1991" s="29" t="str">
        <f>VLOOKUP(B1991,辅助信息!E:M,9,FALSE)</f>
        <v>ZTWM-CDGS-XS-2025-0073-五冶天府-成都怡心湖片区及龙泉驿医院等项目</v>
      </c>
      <c r="R1991" s="29" t="str">
        <f>_xlfn._xlws.FILTER(辅助信息!D:D,辅助信息!E:E=B1991)</f>
        <v>五冶建设扩建艺体中学二期工程</v>
      </c>
    </row>
    <row r="1992" hidden="1" spans="2:18">
      <c r="B1992" s="40" t="s">
        <v>167</v>
      </c>
      <c r="C1992" s="72">
        <v>45834</v>
      </c>
      <c r="D1992" s="122" t="str">
        <f>VLOOKUP(B1992,辅助信息!E:K,7,FALSE)</f>
        <v>JWDDCD2025102100473</v>
      </c>
      <c r="E1992" s="122" t="str">
        <f>VLOOKUP(F1992,辅助信息!A:B,2,FALSE)</f>
        <v>盘螺</v>
      </c>
      <c r="F1992" s="40" t="s">
        <v>49</v>
      </c>
      <c r="G1992" s="36">
        <v>2.5</v>
      </c>
      <c r="H1992" s="123">
        <f>_xlfn.XLOOKUP(C1992&amp;F1992&amp;I1992&amp;J1992,'[1]2025年已发货'!$F:$F&amp;'[1]2025年已发货'!$C:$C&amp;'[1]2025年已发货'!$G:$G&amp;'[1]2025年已发货'!$H:$H,'[1]2025年已发货'!$E:$E,"未发货")</f>
        <v>2.5</v>
      </c>
      <c r="I1992" s="122" t="str">
        <f>VLOOKUP(B1992,辅助信息!E:I,3,FALSE)</f>
        <v>(五冶建设扩建艺体中学二期工程)四川省成都市双流区光荣路成都艺体中学南200米</v>
      </c>
      <c r="J1992" s="122" t="str">
        <f>VLOOKUP(B1992,辅助信息!E:I,4,FALSE)</f>
        <v>谢序强</v>
      </c>
      <c r="K1992" s="122">
        <f>VLOOKUP(J1992,辅助信息!H:I,2,FALSE)</f>
        <v>13458588232</v>
      </c>
      <c r="L1992" s="124" t="str">
        <f>VLOOKUP(B1992,辅助信息!E:J,6,FALSE)</f>
        <v>联系实际收货人（谢序强13458588232）五冶建设送货单,一式6份材质书,锈货不收，项目名称：扩建艺体中学二期工程，装货前联系收货人核实到场规格,没提前告知进场规格现场不给予接收</v>
      </c>
      <c r="M1992" s="93">
        <v>45831</v>
      </c>
      <c r="O1992" s="64">
        <f ca="1" t="shared" si="133"/>
        <v>0</v>
      </c>
      <c r="P1992" s="64">
        <f ca="1" t="shared" si="134"/>
        <v>140</v>
      </c>
      <c r="Q1992" s="29" t="str">
        <f>VLOOKUP(B1992,辅助信息!E:M,9,FALSE)</f>
        <v>ZTWM-CDGS-XS-2025-0073-五冶天府-成都怡心湖片区及龙泉驿医院等项目</v>
      </c>
      <c r="R1992" s="29" t="str">
        <f>_xlfn._xlws.FILTER(辅助信息!D:D,辅助信息!E:E=B1992)</f>
        <v>五冶建设扩建艺体中学二期工程</v>
      </c>
    </row>
    <row r="1993" hidden="1" spans="2:18">
      <c r="B1993" s="40" t="s">
        <v>167</v>
      </c>
      <c r="C1993" s="72">
        <v>45834</v>
      </c>
      <c r="D1993" s="122" t="str">
        <f>VLOOKUP(B1993,辅助信息!E:K,7,FALSE)</f>
        <v>JWDDCD2025102100473</v>
      </c>
      <c r="E1993" s="122" t="str">
        <f>VLOOKUP(F1993,辅助信息!A:B,2,FALSE)</f>
        <v>盘螺</v>
      </c>
      <c r="F1993" s="40" t="s">
        <v>40</v>
      </c>
      <c r="G1993" s="36">
        <v>5</v>
      </c>
      <c r="H1993" s="123" t="str">
        <f>_xlfn.XLOOKUP(C1993&amp;F1993&amp;I1993&amp;J1993,'[1]2025年已发货'!$F:$F&amp;'[1]2025年已发货'!$C:$C&amp;'[1]2025年已发货'!$G:$G&amp;'[1]2025年已发货'!$H:$H,'[1]2025年已发货'!$E:$E,"未发货")</f>
        <v>未发货</v>
      </c>
      <c r="I1993" s="122" t="str">
        <f>VLOOKUP(B1993,辅助信息!E:I,3,FALSE)</f>
        <v>(五冶建设扩建艺体中学二期工程)四川省成都市双流区光荣路成都艺体中学南200米</v>
      </c>
      <c r="J1993" s="122" t="str">
        <f>VLOOKUP(B1993,辅助信息!E:I,4,FALSE)</f>
        <v>谢序强</v>
      </c>
      <c r="K1993" s="122">
        <f>VLOOKUP(J1993,辅助信息!H:I,2,FALSE)</f>
        <v>13458588232</v>
      </c>
      <c r="L1993" s="124" t="str">
        <f>VLOOKUP(B1993,辅助信息!E:J,6,FALSE)</f>
        <v>联系实际收货人（谢序强13458588232）五冶建设送货单,一式6份材质书,锈货不收，项目名称：扩建艺体中学二期工程，装货前联系收货人核实到场规格,没提前告知进场规格现场不给予接收</v>
      </c>
      <c r="M1993" s="93">
        <v>45831</v>
      </c>
      <c r="O1993" s="64">
        <f ca="1" t="shared" si="133"/>
        <v>0</v>
      </c>
      <c r="P1993" s="64">
        <f ca="1" t="shared" si="134"/>
        <v>140</v>
      </c>
      <c r="Q1993" s="29" t="str">
        <f>VLOOKUP(B1993,辅助信息!E:M,9,FALSE)</f>
        <v>ZTWM-CDGS-XS-2025-0073-五冶天府-成都怡心湖片区及龙泉驿医院等项目</v>
      </c>
      <c r="R1993" s="29" t="str">
        <f>_xlfn._xlws.FILTER(辅助信息!D:D,辅助信息!E:E=B1993)</f>
        <v>五冶建设扩建艺体中学二期工程</v>
      </c>
    </row>
    <row r="1994" hidden="1" spans="2:18">
      <c r="B1994" s="40" t="s">
        <v>167</v>
      </c>
      <c r="C1994" s="72">
        <v>45834</v>
      </c>
      <c r="D1994" s="122" t="str">
        <f>VLOOKUP(B1994,辅助信息!E:K,7,FALSE)</f>
        <v>JWDDCD2025102100473</v>
      </c>
      <c r="E1994" s="122" t="str">
        <f>VLOOKUP(F1994,辅助信息!A:B,2,FALSE)</f>
        <v>盘螺</v>
      </c>
      <c r="F1994" s="40" t="s">
        <v>41</v>
      </c>
      <c r="G1994" s="36">
        <v>10</v>
      </c>
      <c r="H1994" s="123" t="str">
        <f>_xlfn.XLOOKUP(C1994&amp;F1994&amp;I1994&amp;J1994,'[1]2025年已发货'!$F:$F&amp;'[1]2025年已发货'!$C:$C&amp;'[1]2025年已发货'!$G:$G&amp;'[1]2025年已发货'!$H:$H,'[1]2025年已发货'!$E:$E,"未发货")</f>
        <v>未发货</v>
      </c>
      <c r="I1994" s="122" t="str">
        <f>VLOOKUP(B1994,辅助信息!E:I,3,FALSE)</f>
        <v>(五冶建设扩建艺体中学二期工程)四川省成都市双流区光荣路成都艺体中学南200米</v>
      </c>
      <c r="J1994" s="122" t="str">
        <f>VLOOKUP(B1994,辅助信息!E:I,4,FALSE)</f>
        <v>谢序强</v>
      </c>
      <c r="K1994" s="122">
        <f>VLOOKUP(J1994,辅助信息!H:I,2,FALSE)</f>
        <v>13458588232</v>
      </c>
      <c r="L1994" s="124" t="str">
        <f>VLOOKUP(B1994,辅助信息!E:J,6,FALSE)</f>
        <v>联系实际收货人（谢序强13458588232）五冶建设送货单,一式6份材质书,锈货不收，项目名称：扩建艺体中学二期工程，装货前联系收货人核实到场规格,没提前告知进场规格现场不给予接收</v>
      </c>
      <c r="M1994" s="93">
        <v>45831</v>
      </c>
      <c r="O1994" s="64">
        <f ca="1" t="shared" si="133"/>
        <v>0</v>
      </c>
      <c r="P1994" s="64">
        <f ca="1" t="shared" si="134"/>
        <v>140</v>
      </c>
      <c r="Q1994" s="29" t="str">
        <f>VLOOKUP(B1994,辅助信息!E:M,9,FALSE)</f>
        <v>ZTWM-CDGS-XS-2025-0073-五冶天府-成都怡心湖片区及龙泉驿医院等项目</v>
      </c>
      <c r="R1994" s="29" t="str">
        <f>_xlfn._xlws.FILTER(辅助信息!D:D,辅助信息!E:E=B1994)</f>
        <v>五冶建设扩建艺体中学二期工程</v>
      </c>
    </row>
    <row r="1995" hidden="1" spans="2:18">
      <c r="B1995" s="40" t="s">
        <v>167</v>
      </c>
      <c r="C1995" s="72">
        <v>45834</v>
      </c>
      <c r="D1995" s="122" t="str">
        <f>VLOOKUP(B1995,辅助信息!E:K,7,FALSE)</f>
        <v>JWDDCD2025102100473</v>
      </c>
      <c r="E1995" s="122" t="str">
        <f>VLOOKUP(F1995,辅助信息!A:B,2,FALSE)</f>
        <v>螺纹钢</v>
      </c>
      <c r="F1995" s="40" t="s">
        <v>27</v>
      </c>
      <c r="G1995" s="36">
        <v>30</v>
      </c>
      <c r="H1995" s="123">
        <v>28</v>
      </c>
      <c r="I1995" s="122" t="str">
        <f>VLOOKUP(B1995,辅助信息!E:I,3,FALSE)</f>
        <v>(五冶建设扩建艺体中学二期工程)四川省成都市双流区光荣路成都艺体中学南200米</v>
      </c>
      <c r="J1995" s="122" t="str">
        <f>VLOOKUP(B1995,辅助信息!E:I,4,FALSE)</f>
        <v>谢序强</v>
      </c>
      <c r="K1995" s="122">
        <f>VLOOKUP(J1995,辅助信息!H:I,2,FALSE)</f>
        <v>13458588232</v>
      </c>
      <c r="L1995" s="124" t="str">
        <f>VLOOKUP(B1995,辅助信息!E:J,6,FALSE)</f>
        <v>联系实际收货人（谢序强13458588232）五冶建设送货单,一式6份材质书,锈货不收，项目名称：扩建艺体中学二期工程，装货前联系收货人核实到场规格,没提前告知进场规格现场不给予接收</v>
      </c>
      <c r="M1995" s="93">
        <v>45831</v>
      </c>
      <c r="O1995" s="64">
        <f ca="1" t="shared" si="133"/>
        <v>0</v>
      </c>
      <c r="P1995" s="64">
        <f ca="1" t="shared" si="134"/>
        <v>140</v>
      </c>
      <c r="Q1995" s="29" t="str">
        <f>VLOOKUP(B1995,辅助信息!E:M,9,FALSE)</f>
        <v>ZTWM-CDGS-XS-2025-0073-五冶天府-成都怡心湖片区及龙泉驿医院等项目</v>
      </c>
      <c r="R1995" s="29" t="str">
        <f>_xlfn._xlws.FILTER(辅助信息!D:D,辅助信息!E:E=B1995)</f>
        <v>五冶建设扩建艺体中学二期工程</v>
      </c>
    </row>
    <row r="1996" hidden="1" spans="2:18">
      <c r="B1996" s="40" t="s">
        <v>167</v>
      </c>
      <c r="C1996" s="72">
        <v>45834</v>
      </c>
      <c r="D1996" s="122" t="str">
        <f>VLOOKUP(B1996,辅助信息!E:K,7,FALSE)</f>
        <v>JWDDCD2025102100473</v>
      </c>
      <c r="E1996" s="122" t="str">
        <f>VLOOKUP(F1996,辅助信息!A:B,2,FALSE)</f>
        <v>螺纹钢</v>
      </c>
      <c r="F1996" s="40" t="s">
        <v>19</v>
      </c>
      <c r="G1996" s="36">
        <v>33</v>
      </c>
      <c r="H1996" s="123" t="str">
        <f>_xlfn.XLOOKUP(C1996&amp;F1996&amp;I1996&amp;J1996,'[1]2025年已发货'!$F:$F&amp;'[1]2025年已发货'!$C:$C&amp;'[1]2025年已发货'!$G:$G&amp;'[1]2025年已发货'!$H:$H,'[1]2025年已发货'!$E:$E,"未发货")</f>
        <v>未发货</v>
      </c>
      <c r="I1996" s="122" t="str">
        <f>VLOOKUP(B1996,辅助信息!E:I,3,FALSE)</f>
        <v>(五冶建设扩建艺体中学二期工程)四川省成都市双流区光荣路成都艺体中学南200米</v>
      </c>
      <c r="J1996" s="122" t="str">
        <f>VLOOKUP(B1996,辅助信息!E:I,4,FALSE)</f>
        <v>谢序强</v>
      </c>
      <c r="K1996" s="122">
        <f>VLOOKUP(J1996,辅助信息!H:I,2,FALSE)</f>
        <v>13458588232</v>
      </c>
      <c r="L1996" s="124" t="str">
        <f>VLOOKUP(B1996,辅助信息!E:J,6,FALSE)</f>
        <v>联系实际收货人（谢序强13458588232）五冶建设送货单,一式6份材质书,锈货不收，项目名称：扩建艺体中学二期工程，装货前联系收货人核实到场规格,没提前告知进场规格现场不给予接收</v>
      </c>
      <c r="M1996" s="93">
        <v>45831</v>
      </c>
      <c r="O1996" s="64">
        <f ca="1" t="shared" si="133"/>
        <v>0</v>
      </c>
      <c r="P1996" s="64">
        <f ca="1" t="shared" si="134"/>
        <v>140</v>
      </c>
      <c r="Q1996" s="29" t="str">
        <f>VLOOKUP(B1996,辅助信息!E:M,9,FALSE)</f>
        <v>ZTWM-CDGS-XS-2025-0073-五冶天府-成都怡心湖片区及龙泉驿医院等项目</v>
      </c>
      <c r="R1996" s="29" t="str">
        <f>_xlfn._xlws.FILTER(辅助信息!D:D,辅助信息!E:E=B1996)</f>
        <v>五冶建设扩建艺体中学二期工程</v>
      </c>
    </row>
    <row r="1997" hidden="1" spans="2:18">
      <c r="B1997" s="40" t="s">
        <v>167</v>
      </c>
      <c r="C1997" s="72">
        <v>45834</v>
      </c>
      <c r="D1997" s="122" t="str">
        <f>VLOOKUP(B1997,辅助信息!E:K,7,FALSE)</f>
        <v>JWDDCD2025102100473</v>
      </c>
      <c r="E1997" s="122" t="str">
        <f>VLOOKUP(F1997,辅助信息!A:B,2,FALSE)</f>
        <v>螺纹钢</v>
      </c>
      <c r="F1997" s="40" t="s">
        <v>32</v>
      </c>
      <c r="G1997" s="36">
        <v>24</v>
      </c>
      <c r="H1997" s="123" t="str">
        <f>_xlfn.XLOOKUP(C1997&amp;F1997&amp;I1997&amp;J1997,'[1]2025年已发货'!$F:$F&amp;'[1]2025年已发货'!$C:$C&amp;'[1]2025年已发货'!$G:$G&amp;'[1]2025年已发货'!$H:$H,'[1]2025年已发货'!$E:$E,"未发货")</f>
        <v>未发货</v>
      </c>
      <c r="I1997" s="122" t="str">
        <f>VLOOKUP(B1997,辅助信息!E:I,3,FALSE)</f>
        <v>(五冶建设扩建艺体中学二期工程)四川省成都市双流区光荣路成都艺体中学南200米</v>
      </c>
      <c r="J1997" s="122" t="str">
        <f>VLOOKUP(B1997,辅助信息!E:I,4,FALSE)</f>
        <v>谢序强</v>
      </c>
      <c r="K1997" s="122">
        <f>VLOOKUP(J1997,辅助信息!H:I,2,FALSE)</f>
        <v>13458588232</v>
      </c>
      <c r="L1997" s="124" t="str">
        <f>VLOOKUP(B1997,辅助信息!E:J,6,FALSE)</f>
        <v>联系实际收货人（谢序强13458588232）五冶建设送货单,一式6份材质书,锈货不收，项目名称：扩建艺体中学二期工程，装货前联系收货人核实到场规格,没提前告知进场规格现场不给予接收</v>
      </c>
      <c r="M1997" s="93">
        <v>45831</v>
      </c>
      <c r="O1997" s="64">
        <f ca="1" t="shared" si="133"/>
        <v>0</v>
      </c>
      <c r="P1997" s="64">
        <f ca="1" t="shared" si="134"/>
        <v>140</v>
      </c>
      <c r="Q1997" s="29" t="str">
        <f>VLOOKUP(B1997,辅助信息!E:M,9,FALSE)</f>
        <v>ZTWM-CDGS-XS-2025-0073-五冶天府-成都怡心湖片区及龙泉驿医院等项目</v>
      </c>
      <c r="R1997" s="29" t="str">
        <f>_xlfn._xlws.FILTER(辅助信息!D:D,辅助信息!E:E=B1997)</f>
        <v>五冶建设扩建艺体中学二期工程</v>
      </c>
    </row>
    <row r="1998" hidden="1" spans="2:18">
      <c r="B1998" s="40" t="s">
        <v>167</v>
      </c>
      <c r="C1998" s="72">
        <v>45834</v>
      </c>
      <c r="D1998" s="122" t="str">
        <f>VLOOKUP(B1998,辅助信息!E:K,7,FALSE)</f>
        <v>JWDDCD2025102100473</v>
      </c>
      <c r="E1998" s="122" t="str">
        <f>VLOOKUP(F1998,辅助信息!A:B,2,FALSE)</f>
        <v>螺纹钢</v>
      </c>
      <c r="F1998" s="40" t="s">
        <v>30</v>
      </c>
      <c r="G1998" s="36">
        <v>21</v>
      </c>
      <c r="H1998" s="123">
        <f>_xlfn.XLOOKUP(C1998&amp;F1998&amp;I1998&amp;J1998,'[1]2025年已发货'!$F:$F&amp;'[1]2025年已发货'!$C:$C&amp;'[1]2025年已发货'!$G:$G&amp;'[1]2025年已发货'!$H:$H,'[1]2025年已发货'!$E:$E,"未发货")</f>
        <v>15</v>
      </c>
      <c r="I1998" s="122" t="str">
        <f>VLOOKUP(B1998,辅助信息!E:I,3,FALSE)</f>
        <v>(五冶建设扩建艺体中学二期工程)四川省成都市双流区光荣路成都艺体中学南200米</v>
      </c>
      <c r="J1998" s="122" t="str">
        <f>VLOOKUP(B1998,辅助信息!E:I,4,FALSE)</f>
        <v>谢序强</v>
      </c>
      <c r="K1998" s="122">
        <f>VLOOKUP(J1998,辅助信息!H:I,2,FALSE)</f>
        <v>13458588232</v>
      </c>
      <c r="L1998" s="124" t="str">
        <f>VLOOKUP(B1998,辅助信息!E:J,6,FALSE)</f>
        <v>联系实际收货人（谢序强13458588232）五冶建设送货单,一式6份材质书,锈货不收，项目名称：扩建艺体中学二期工程，装货前联系收货人核实到场规格,没提前告知进场规格现场不给予接收</v>
      </c>
      <c r="M1998" s="93">
        <v>45831</v>
      </c>
      <c r="O1998" s="64">
        <f ca="1" t="shared" si="133"/>
        <v>0</v>
      </c>
      <c r="P1998" s="64">
        <f ca="1" t="shared" si="134"/>
        <v>140</v>
      </c>
      <c r="Q1998" s="29" t="str">
        <f>VLOOKUP(B1998,辅助信息!E:M,9,FALSE)</f>
        <v>ZTWM-CDGS-XS-2025-0073-五冶天府-成都怡心湖片区及龙泉驿医院等项目</v>
      </c>
      <c r="R1998" s="29" t="str">
        <f>_xlfn._xlws.FILTER(辅助信息!D:D,辅助信息!E:E=B1998)</f>
        <v>五冶建设扩建艺体中学二期工程</v>
      </c>
    </row>
    <row r="1999" hidden="1" spans="2:18">
      <c r="B1999" s="40" t="s">
        <v>167</v>
      </c>
      <c r="C1999" s="72">
        <v>45834</v>
      </c>
      <c r="D1999" s="122" t="str">
        <f>VLOOKUP(B1999,辅助信息!E:K,7,FALSE)</f>
        <v>JWDDCD2025102100473</v>
      </c>
      <c r="E1999" s="122" t="str">
        <f>VLOOKUP(F1999,辅助信息!A:B,2,FALSE)</f>
        <v>螺纹钢</v>
      </c>
      <c r="F1999" s="40" t="s">
        <v>33</v>
      </c>
      <c r="G1999" s="36">
        <v>15</v>
      </c>
      <c r="H1999" s="123" t="str">
        <f>_xlfn.XLOOKUP(C1999&amp;F1999&amp;I1999&amp;J1999,'[1]2025年已发货'!$F:$F&amp;'[1]2025年已发货'!$C:$C&amp;'[1]2025年已发货'!$G:$G&amp;'[1]2025年已发货'!$H:$H,'[1]2025年已发货'!$E:$E,"未发货")</f>
        <v>未发货</v>
      </c>
      <c r="I1999" s="122" t="str">
        <f>VLOOKUP(B1999,辅助信息!E:I,3,FALSE)</f>
        <v>(五冶建设扩建艺体中学二期工程)四川省成都市双流区光荣路成都艺体中学南200米</v>
      </c>
      <c r="J1999" s="122" t="str">
        <f>VLOOKUP(B1999,辅助信息!E:I,4,FALSE)</f>
        <v>谢序强</v>
      </c>
      <c r="K1999" s="122">
        <f>VLOOKUP(J1999,辅助信息!H:I,2,FALSE)</f>
        <v>13458588232</v>
      </c>
      <c r="L1999" s="124" t="str">
        <f>VLOOKUP(B1999,辅助信息!E:J,6,FALSE)</f>
        <v>联系实际收货人（谢序强13458588232）五冶建设送货单,一式6份材质书,锈货不收，项目名称：扩建艺体中学二期工程，装货前联系收货人核实到场规格,没提前告知进场规格现场不给予接收</v>
      </c>
      <c r="M1999" s="93">
        <v>45831</v>
      </c>
      <c r="O1999" s="64">
        <f ca="1" t="shared" si="133"/>
        <v>0</v>
      </c>
      <c r="P1999" s="64">
        <f ca="1" t="shared" si="134"/>
        <v>140</v>
      </c>
      <c r="Q1999" s="29" t="str">
        <f>VLOOKUP(B1999,辅助信息!E:M,9,FALSE)</f>
        <v>ZTWM-CDGS-XS-2025-0073-五冶天府-成都怡心湖片区及龙泉驿医院等项目</v>
      </c>
      <c r="R1999" s="29" t="str">
        <f>_xlfn._xlws.FILTER(辅助信息!D:D,辅助信息!E:E=B1999)</f>
        <v>五冶建设扩建艺体中学二期工程</v>
      </c>
    </row>
    <row r="2000" hidden="1" spans="2:18">
      <c r="B2000" s="40" t="s">
        <v>167</v>
      </c>
      <c r="C2000" s="72">
        <v>45834</v>
      </c>
      <c r="D2000" s="122" t="str">
        <f>VLOOKUP(B2000,辅助信息!E:K,7,FALSE)</f>
        <v>JWDDCD2025102100473</v>
      </c>
      <c r="E2000" s="122" t="str">
        <f>VLOOKUP(F2000,辅助信息!A:B,2,FALSE)</f>
        <v>螺纹钢</v>
      </c>
      <c r="F2000" s="40" t="s">
        <v>28</v>
      </c>
      <c r="G2000" s="36">
        <v>15</v>
      </c>
      <c r="H2000" s="123" t="str">
        <f>_xlfn.XLOOKUP(C2000&amp;F2000&amp;I2000&amp;J2000,'[1]2025年已发货'!$F:$F&amp;'[1]2025年已发货'!$C:$C&amp;'[1]2025年已发货'!$G:$G&amp;'[1]2025年已发货'!$H:$H,'[1]2025年已发货'!$E:$E,"未发货")</f>
        <v>未发货</v>
      </c>
      <c r="I2000" s="122" t="str">
        <f>VLOOKUP(B2000,辅助信息!E:I,3,FALSE)</f>
        <v>(五冶建设扩建艺体中学二期工程)四川省成都市双流区光荣路成都艺体中学南200米</v>
      </c>
      <c r="J2000" s="122" t="str">
        <f>VLOOKUP(B2000,辅助信息!E:I,4,FALSE)</f>
        <v>谢序强</v>
      </c>
      <c r="K2000" s="122">
        <f>VLOOKUP(J2000,辅助信息!H:I,2,FALSE)</f>
        <v>13458588232</v>
      </c>
      <c r="L2000" s="124" t="str">
        <f>VLOOKUP(B2000,辅助信息!E:J,6,FALSE)</f>
        <v>联系实际收货人（谢序强13458588232）五冶建设送货单,一式6份材质书,锈货不收，项目名称：扩建艺体中学二期工程，装货前联系收货人核实到场规格,没提前告知进场规格现场不给予接收</v>
      </c>
      <c r="M2000" s="93">
        <v>45831</v>
      </c>
      <c r="O2000" s="64">
        <f ca="1" t="shared" si="133"/>
        <v>0</v>
      </c>
      <c r="P2000" s="64">
        <f ca="1" t="shared" si="134"/>
        <v>140</v>
      </c>
      <c r="Q2000" s="29" t="str">
        <f>VLOOKUP(B2000,辅助信息!E:M,9,FALSE)</f>
        <v>ZTWM-CDGS-XS-2025-0073-五冶天府-成都怡心湖片区及龙泉驿医院等项目</v>
      </c>
      <c r="R2000" s="29" t="str">
        <f>_xlfn._xlws.FILTER(辅助信息!D:D,辅助信息!E:E=B2000)</f>
        <v>五冶建设扩建艺体中学二期工程</v>
      </c>
    </row>
    <row r="2001" hidden="1" spans="2:18">
      <c r="B2001" s="40" t="s">
        <v>167</v>
      </c>
      <c r="C2001" s="72">
        <v>45834</v>
      </c>
      <c r="D2001" s="122" t="str">
        <f>VLOOKUP(B2001,辅助信息!E:K,7,FALSE)</f>
        <v>JWDDCD2025102100473</v>
      </c>
      <c r="E2001" s="122" t="str">
        <f>VLOOKUP(F2001,辅助信息!A:B,2,FALSE)</f>
        <v>螺纹钢</v>
      </c>
      <c r="F2001" s="40" t="s">
        <v>18</v>
      </c>
      <c r="G2001" s="36">
        <v>9</v>
      </c>
      <c r="H2001" s="123">
        <f>_xlfn.XLOOKUP(C2001&amp;F2001&amp;I2001&amp;J2001,'[1]2025年已发货'!$F:$F&amp;'[1]2025年已发货'!$C:$C&amp;'[1]2025年已发货'!$G:$G&amp;'[1]2025年已发货'!$H:$H,'[1]2025年已发货'!$E:$E,"未发货")</f>
        <v>9</v>
      </c>
      <c r="I2001" s="122" t="str">
        <f>VLOOKUP(B2001,辅助信息!E:I,3,FALSE)</f>
        <v>(五冶建设扩建艺体中学二期工程)四川省成都市双流区光荣路成都艺体中学南200米</v>
      </c>
      <c r="J2001" s="122" t="str">
        <f>VLOOKUP(B2001,辅助信息!E:I,4,FALSE)</f>
        <v>谢序强</v>
      </c>
      <c r="K2001" s="122">
        <f>VLOOKUP(J2001,辅助信息!H:I,2,FALSE)</f>
        <v>13458588232</v>
      </c>
      <c r="L2001" s="124" t="str">
        <f>VLOOKUP(B2001,辅助信息!E:J,6,FALSE)</f>
        <v>联系实际收货人（谢序强13458588232）五冶建设送货单,一式6份材质书,锈货不收，项目名称：扩建艺体中学二期工程，装货前联系收货人核实到场规格,没提前告知进场规格现场不给予接收</v>
      </c>
      <c r="M2001" s="93">
        <v>45831</v>
      </c>
      <c r="O2001" s="64">
        <f ca="1" t="shared" si="133"/>
        <v>0</v>
      </c>
      <c r="P2001" s="64">
        <f ca="1" t="shared" si="134"/>
        <v>140</v>
      </c>
      <c r="Q2001" s="29" t="str">
        <f>VLOOKUP(B2001,辅助信息!E:M,9,FALSE)</f>
        <v>ZTWM-CDGS-XS-2025-0073-五冶天府-成都怡心湖片区及龙泉驿医院等项目</v>
      </c>
      <c r="R2001" s="29" t="str">
        <f>_xlfn._xlws.FILTER(辅助信息!D:D,辅助信息!E:E=B2001)</f>
        <v>五冶建设扩建艺体中学二期工程</v>
      </c>
    </row>
    <row r="2002" hidden="1" spans="2:18">
      <c r="B2002" s="40" t="s">
        <v>167</v>
      </c>
      <c r="C2002" s="72">
        <v>45834</v>
      </c>
      <c r="D2002" s="122" t="str">
        <f>VLOOKUP(B2002,辅助信息!E:K,7,FALSE)</f>
        <v>JWDDCD2025102100473</v>
      </c>
      <c r="E2002" s="122" t="str">
        <f>VLOOKUP(F2002,辅助信息!A:B,2,FALSE)</f>
        <v>螺纹钢</v>
      </c>
      <c r="F2002" s="40" t="s">
        <v>82</v>
      </c>
      <c r="G2002" s="36">
        <v>6</v>
      </c>
      <c r="H2002" s="123">
        <f>_xlfn.XLOOKUP(C2002&amp;F2002&amp;I2002&amp;J2002,'[1]2025年已发货'!$F:$F&amp;'[1]2025年已发货'!$C:$C&amp;'[1]2025年已发货'!$G:$G&amp;'[1]2025年已发货'!$H:$H,'[1]2025年已发货'!$E:$E,"未发货")</f>
        <v>6</v>
      </c>
      <c r="I2002" s="122" t="str">
        <f>VLOOKUP(B2002,辅助信息!E:I,3,FALSE)</f>
        <v>(五冶建设扩建艺体中学二期工程)四川省成都市双流区光荣路成都艺体中学南200米</v>
      </c>
      <c r="J2002" s="122" t="str">
        <f>VLOOKUP(B2002,辅助信息!E:I,4,FALSE)</f>
        <v>谢序强</v>
      </c>
      <c r="K2002" s="122">
        <f>VLOOKUP(J2002,辅助信息!H:I,2,FALSE)</f>
        <v>13458588232</v>
      </c>
      <c r="L2002" s="124" t="str">
        <f>VLOOKUP(B2002,辅助信息!E:J,6,FALSE)</f>
        <v>联系实际收货人（谢序强13458588232）五冶建设送货单,一式6份材质书,锈货不收，项目名称：扩建艺体中学二期工程，装货前联系收货人核实到场规格,没提前告知进场规格现场不给予接收</v>
      </c>
      <c r="M2002" s="93">
        <v>45831</v>
      </c>
      <c r="O2002" s="64">
        <f ca="1" t="shared" si="133"/>
        <v>0</v>
      </c>
      <c r="P2002" s="64">
        <f ca="1" t="shared" si="134"/>
        <v>140</v>
      </c>
      <c r="Q2002" s="29" t="str">
        <f>VLOOKUP(B2002,辅助信息!E:M,9,FALSE)</f>
        <v>ZTWM-CDGS-XS-2025-0073-五冶天府-成都怡心湖片区及龙泉驿医院等项目</v>
      </c>
      <c r="R2002" s="29" t="str">
        <f>_xlfn._xlws.FILTER(辅助信息!D:D,辅助信息!E:E=B2002)</f>
        <v>五冶建设扩建艺体中学二期工程</v>
      </c>
    </row>
    <row r="2003" hidden="1" spans="2:18">
      <c r="B2003" s="40" t="s">
        <v>167</v>
      </c>
      <c r="C2003" s="72">
        <v>45834</v>
      </c>
      <c r="D2003" s="122" t="str">
        <f>VLOOKUP(B2003,辅助信息!E:K,7,FALSE)</f>
        <v>JWDDCD2025102100473</v>
      </c>
      <c r="E2003" s="122" t="str">
        <f>VLOOKUP(F2003,辅助信息!A:B,2,FALSE)</f>
        <v>螺纹钢</v>
      </c>
      <c r="F2003" s="40" t="s">
        <v>45</v>
      </c>
      <c r="G2003" s="36">
        <v>6</v>
      </c>
      <c r="H2003" s="123">
        <f>_xlfn.XLOOKUP(C2003&amp;F2003&amp;I2003&amp;J2003,'[1]2025年已发货'!$F:$F&amp;'[1]2025年已发货'!$C:$C&amp;'[1]2025年已发货'!$G:$G&amp;'[1]2025年已发货'!$H:$H,'[1]2025年已发货'!$E:$E,"未发货")</f>
        <v>6</v>
      </c>
      <c r="I2003" s="122" t="str">
        <f>VLOOKUP(B2003,辅助信息!E:I,3,FALSE)</f>
        <v>(五冶建设扩建艺体中学二期工程)四川省成都市双流区光荣路成都艺体中学南200米</v>
      </c>
      <c r="J2003" s="122" t="str">
        <f>VLOOKUP(B2003,辅助信息!E:I,4,FALSE)</f>
        <v>谢序强</v>
      </c>
      <c r="K2003" s="122">
        <f>VLOOKUP(J2003,辅助信息!H:I,2,FALSE)</f>
        <v>13458588232</v>
      </c>
      <c r="L2003" s="124" t="str">
        <f>VLOOKUP(B2003,辅助信息!E:J,6,FALSE)</f>
        <v>联系实际收货人（谢序强13458588232）五冶建设送货单,一式6份材质书,锈货不收，项目名称：扩建艺体中学二期工程，装货前联系收货人核实到场规格,没提前告知进场规格现场不给予接收</v>
      </c>
      <c r="M2003" s="93">
        <v>45831</v>
      </c>
      <c r="O2003" s="64">
        <f ca="1" t="shared" si="133"/>
        <v>0</v>
      </c>
      <c r="P2003" s="64">
        <f ca="1" t="shared" si="134"/>
        <v>140</v>
      </c>
      <c r="Q2003" s="29" t="str">
        <f>VLOOKUP(B2003,辅助信息!E:M,9,FALSE)</f>
        <v>ZTWM-CDGS-XS-2025-0073-五冶天府-成都怡心湖片区及龙泉驿医院等项目</v>
      </c>
      <c r="R2003" s="29" t="str">
        <f>_xlfn._xlws.FILTER(辅助信息!D:D,辅助信息!E:E=B2003)</f>
        <v>五冶建设扩建艺体中学二期工程</v>
      </c>
    </row>
    <row r="2004" hidden="1" spans="2:18">
      <c r="B2004" s="40" t="s">
        <v>167</v>
      </c>
      <c r="C2004" s="72">
        <v>45834</v>
      </c>
      <c r="D2004" s="122" t="str">
        <f>VLOOKUP(B2004,辅助信息!E:K,7,FALSE)</f>
        <v>JWDDCD2025102100473</v>
      </c>
      <c r="E2004" s="122" t="str">
        <f>VLOOKUP(F2004,辅助信息!A:B,2,FALSE)</f>
        <v>螺纹钢</v>
      </c>
      <c r="F2004" s="40" t="s">
        <v>21</v>
      </c>
      <c r="G2004" s="36">
        <v>6</v>
      </c>
      <c r="H2004" s="123">
        <f>_xlfn.XLOOKUP(C2004&amp;F2004&amp;I2004&amp;J2004,'[1]2025年已发货'!$F:$F&amp;'[1]2025年已发货'!$C:$C&amp;'[1]2025年已发货'!$G:$G&amp;'[1]2025年已发货'!$H:$H,'[1]2025年已发货'!$E:$E,"未发货")</f>
        <v>6</v>
      </c>
      <c r="I2004" s="122" t="str">
        <f>VLOOKUP(B2004,辅助信息!E:I,3,FALSE)</f>
        <v>(五冶建设扩建艺体中学二期工程)四川省成都市双流区光荣路成都艺体中学南200米</v>
      </c>
      <c r="J2004" s="122" t="str">
        <f>VLOOKUP(B2004,辅助信息!E:I,4,FALSE)</f>
        <v>谢序强</v>
      </c>
      <c r="K2004" s="122">
        <f>VLOOKUP(J2004,辅助信息!H:I,2,FALSE)</f>
        <v>13458588232</v>
      </c>
      <c r="L2004" s="124" t="str">
        <f>VLOOKUP(B2004,辅助信息!E:J,6,FALSE)</f>
        <v>联系实际收货人（谢序强13458588232）五冶建设送货单,一式6份材质书,锈货不收，项目名称：扩建艺体中学二期工程，装货前联系收货人核实到场规格,没提前告知进场规格现场不给予接收</v>
      </c>
      <c r="M2004" s="93">
        <v>45831</v>
      </c>
      <c r="O2004" s="64">
        <f ca="1" t="shared" si="133"/>
        <v>0</v>
      </c>
      <c r="P2004" s="64">
        <f ca="1" t="shared" si="134"/>
        <v>140</v>
      </c>
      <c r="Q2004" s="29" t="str">
        <f>VLOOKUP(B2004,辅助信息!E:M,9,FALSE)</f>
        <v>ZTWM-CDGS-XS-2025-0073-五冶天府-成都怡心湖片区及龙泉驿医院等项目</v>
      </c>
      <c r="R2004" s="29" t="str">
        <f>_xlfn._xlws.FILTER(辅助信息!D:D,辅助信息!E:E=B2004)</f>
        <v>五冶建设扩建艺体中学二期工程</v>
      </c>
    </row>
    <row r="2005" hidden="1" spans="2:18">
      <c r="B2005" s="40" t="s">
        <v>167</v>
      </c>
      <c r="C2005" s="72">
        <v>45834</v>
      </c>
      <c r="D2005" s="122" t="str">
        <f>VLOOKUP(B2005,辅助信息!E:K,7,FALSE)</f>
        <v>JWDDCD2025102100473</v>
      </c>
      <c r="E2005" s="122" t="str">
        <f>VLOOKUP(F2005,辅助信息!A:B,2,FALSE)</f>
        <v>螺纹钢</v>
      </c>
      <c r="F2005" s="40" t="s">
        <v>58</v>
      </c>
      <c r="G2005" s="36">
        <v>6</v>
      </c>
      <c r="H2005" s="123">
        <f>_xlfn.XLOOKUP(C2005&amp;F2005&amp;I2005&amp;J2005,'[1]2025年已发货'!$F:$F&amp;'[1]2025年已发货'!$C:$C&amp;'[1]2025年已发货'!$G:$G&amp;'[1]2025年已发货'!$H:$H,'[1]2025年已发货'!$E:$E,"未发货")</f>
        <v>6</v>
      </c>
      <c r="I2005" s="122" t="str">
        <f>VLOOKUP(B2005,辅助信息!E:I,3,FALSE)</f>
        <v>(五冶建设扩建艺体中学二期工程)四川省成都市双流区光荣路成都艺体中学南200米</v>
      </c>
      <c r="J2005" s="122" t="str">
        <f>VLOOKUP(B2005,辅助信息!E:I,4,FALSE)</f>
        <v>谢序强</v>
      </c>
      <c r="K2005" s="122">
        <f>VLOOKUP(J2005,辅助信息!H:I,2,FALSE)</f>
        <v>13458588232</v>
      </c>
      <c r="L2005" s="124" t="str">
        <f>VLOOKUP(B2005,辅助信息!E:J,6,FALSE)</f>
        <v>联系实际收货人（谢序强13458588232）五冶建设送货单,一式6份材质书,锈货不收，项目名称：扩建艺体中学二期工程，装货前联系收货人核实到场规格,没提前告知进场规格现场不给予接收</v>
      </c>
      <c r="M2005" s="93">
        <v>45831</v>
      </c>
      <c r="O2005" s="64">
        <f ca="1" t="shared" si="133"/>
        <v>0</v>
      </c>
      <c r="P2005" s="64">
        <f ca="1" t="shared" si="134"/>
        <v>140</v>
      </c>
      <c r="Q2005" s="29" t="str">
        <f>VLOOKUP(B2005,辅助信息!E:M,9,FALSE)</f>
        <v>ZTWM-CDGS-XS-2025-0073-五冶天府-成都怡心湖片区及龙泉驿医院等项目</v>
      </c>
      <c r="R2005" s="29" t="str">
        <f>_xlfn._xlws.FILTER(辅助信息!D:D,辅助信息!E:E=B2005)</f>
        <v>五冶建设扩建艺体中学二期工程</v>
      </c>
    </row>
    <row r="2006" hidden="1" spans="2:18">
      <c r="B2006" s="40" t="s">
        <v>167</v>
      </c>
      <c r="C2006" s="72">
        <v>45834</v>
      </c>
      <c r="D2006" s="122" t="str">
        <f>VLOOKUP(B2006,辅助信息!E:K,7,FALSE)</f>
        <v>JWDDCD2025102100473</v>
      </c>
      <c r="E2006" s="122" t="str">
        <f>VLOOKUP(F2006,辅助信息!A:B,2,FALSE)</f>
        <v>螺纹钢</v>
      </c>
      <c r="F2006" s="40" t="s">
        <v>46</v>
      </c>
      <c r="G2006" s="36">
        <v>6</v>
      </c>
      <c r="H2006" s="123">
        <f>_xlfn.XLOOKUP(C2006&amp;F2006&amp;I2006&amp;J2006,'[1]2025年已发货'!$F:$F&amp;'[1]2025年已发货'!$C:$C&amp;'[1]2025年已发货'!$G:$G&amp;'[1]2025年已发货'!$H:$H,'[1]2025年已发货'!$E:$E,"未发货")</f>
        <v>6</v>
      </c>
      <c r="I2006" s="122" t="str">
        <f>VLOOKUP(B2006,辅助信息!E:I,3,FALSE)</f>
        <v>(五冶建设扩建艺体中学二期工程)四川省成都市双流区光荣路成都艺体中学南200米</v>
      </c>
      <c r="J2006" s="122" t="str">
        <f>VLOOKUP(B2006,辅助信息!E:I,4,FALSE)</f>
        <v>谢序强</v>
      </c>
      <c r="K2006" s="122">
        <f>VLOOKUP(J2006,辅助信息!H:I,2,FALSE)</f>
        <v>13458588232</v>
      </c>
      <c r="L2006" s="124" t="str">
        <f>VLOOKUP(B2006,辅助信息!E:J,6,FALSE)</f>
        <v>联系实际收货人（谢序强13458588232）五冶建设送货单,一式6份材质书,锈货不收，项目名称：扩建艺体中学二期工程，装货前联系收货人核实到场规格,没提前告知进场规格现场不给予接收</v>
      </c>
      <c r="M2006" s="93">
        <v>45831</v>
      </c>
      <c r="O2006" s="64">
        <f ca="1" t="shared" si="133"/>
        <v>0</v>
      </c>
      <c r="P2006" s="64">
        <f ca="1" t="shared" si="134"/>
        <v>140</v>
      </c>
      <c r="Q2006" s="29" t="str">
        <f>VLOOKUP(B2006,辅助信息!E:M,9,FALSE)</f>
        <v>ZTWM-CDGS-XS-2025-0073-五冶天府-成都怡心湖片区及龙泉驿医院等项目</v>
      </c>
      <c r="R2006" s="29" t="str">
        <f>_xlfn._xlws.FILTER(辅助信息!D:D,辅助信息!E:E=B2006)</f>
        <v>五冶建设扩建艺体中学二期工程</v>
      </c>
    </row>
    <row r="2007" hidden="1" spans="2:18">
      <c r="B2007" s="40" t="s">
        <v>167</v>
      </c>
      <c r="C2007" s="72">
        <v>45834</v>
      </c>
      <c r="D2007" s="122" t="str">
        <f>VLOOKUP(B2007,辅助信息!E:K,7,FALSE)</f>
        <v>JWDDCD2025102100473</v>
      </c>
      <c r="E2007" s="122" t="str">
        <f>VLOOKUP(F2007,辅助信息!A:B,2,FALSE)</f>
        <v>螺纹钢</v>
      </c>
      <c r="F2007" s="40" t="s">
        <v>22</v>
      </c>
      <c r="G2007" s="36">
        <v>9</v>
      </c>
      <c r="H2007" s="123">
        <f>_xlfn.XLOOKUP(C2007&amp;F2007&amp;I2007&amp;J2007,'[1]2025年已发货'!$F:$F&amp;'[1]2025年已发货'!$C:$C&amp;'[1]2025年已发货'!$G:$G&amp;'[1]2025年已发货'!$H:$H,'[1]2025年已发货'!$E:$E,"未发货")</f>
        <v>9</v>
      </c>
      <c r="I2007" s="122" t="str">
        <f>VLOOKUP(B2007,辅助信息!E:I,3,FALSE)</f>
        <v>(五冶建设扩建艺体中学二期工程)四川省成都市双流区光荣路成都艺体中学南200米</v>
      </c>
      <c r="J2007" s="122" t="str">
        <f>VLOOKUP(B2007,辅助信息!E:I,4,FALSE)</f>
        <v>谢序强</v>
      </c>
      <c r="K2007" s="122">
        <f>VLOOKUP(J2007,辅助信息!H:I,2,FALSE)</f>
        <v>13458588232</v>
      </c>
      <c r="L2007" s="124" t="str">
        <f>VLOOKUP(B2007,辅助信息!E:J,6,FALSE)</f>
        <v>联系实际收货人（谢序强13458588232）五冶建设送货单,一式6份材质书,锈货不收，项目名称：扩建艺体中学二期工程，装货前联系收货人核实到场规格,没提前告知进场规格现场不给予接收</v>
      </c>
      <c r="M2007" s="93">
        <v>45831</v>
      </c>
      <c r="O2007" s="64">
        <f ca="1" t="shared" si="133"/>
        <v>0</v>
      </c>
      <c r="P2007" s="64">
        <f ca="1" t="shared" si="134"/>
        <v>140</v>
      </c>
      <c r="Q2007" s="29" t="str">
        <f>VLOOKUP(B2007,辅助信息!E:M,9,FALSE)</f>
        <v>ZTWM-CDGS-XS-2025-0073-五冶天府-成都怡心湖片区及龙泉驿医院等项目</v>
      </c>
      <c r="R2007" s="29" t="str">
        <f>_xlfn._xlws.FILTER(辅助信息!D:D,辅助信息!E:E=B2007)</f>
        <v>五冶建设扩建艺体中学二期工程</v>
      </c>
    </row>
    <row r="2008" hidden="1" spans="2:18">
      <c r="B2008" s="40" t="s">
        <v>167</v>
      </c>
      <c r="C2008" s="72">
        <v>45834</v>
      </c>
      <c r="D2008" s="122" t="str">
        <f>VLOOKUP(B2008,辅助信息!E:K,7,FALSE)</f>
        <v>JWDDCD2025102100473</v>
      </c>
      <c r="E2008" s="122" t="str">
        <f>VLOOKUP(F2008,辅助信息!A:B,2,FALSE)</f>
        <v>螺纹钢</v>
      </c>
      <c r="F2008" s="40" t="s">
        <v>181</v>
      </c>
      <c r="G2008" s="36">
        <v>3</v>
      </c>
      <c r="H2008" s="123">
        <f>_xlfn.XLOOKUP(C2008&amp;F2008&amp;I2008&amp;J2008,'[1]2025年已发货'!$F:$F&amp;'[1]2025年已发货'!$C:$C&amp;'[1]2025年已发货'!$G:$G&amp;'[1]2025年已发货'!$H:$H,'[1]2025年已发货'!$E:$E,"未发货")</f>
        <v>3</v>
      </c>
      <c r="I2008" s="122" t="str">
        <f>VLOOKUP(B2008,辅助信息!E:I,3,FALSE)</f>
        <v>(五冶建设扩建艺体中学二期工程)四川省成都市双流区光荣路成都艺体中学南200米</v>
      </c>
      <c r="J2008" s="122" t="str">
        <f>VLOOKUP(B2008,辅助信息!E:I,4,FALSE)</f>
        <v>谢序强</v>
      </c>
      <c r="K2008" s="122">
        <f>VLOOKUP(J2008,辅助信息!H:I,2,FALSE)</f>
        <v>13458588232</v>
      </c>
      <c r="L2008" s="124" t="str">
        <f>VLOOKUP(B2008,辅助信息!E:J,6,FALSE)</f>
        <v>联系实际收货人（谢序强13458588232）五冶建设送货单,一式6份材质书,锈货不收，项目名称：扩建艺体中学二期工程，装货前联系收货人核实到场规格,没提前告知进场规格现场不给予接收</v>
      </c>
      <c r="M2008" s="93">
        <v>45831</v>
      </c>
      <c r="O2008" s="64">
        <f ca="1" t="shared" si="133"/>
        <v>0</v>
      </c>
      <c r="P2008" s="64">
        <f ca="1" t="shared" si="134"/>
        <v>140</v>
      </c>
      <c r="Q2008" s="29" t="str">
        <f>VLOOKUP(B2008,辅助信息!E:M,9,FALSE)</f>
        <v>ZTWM-CDGS-XS-2025-0073-五冶天府-成都怡心湖片区及龙泉驿医院等项目</v>
      </c>
      <c r="R2008" s="29" t="str">
        <f>_xlfn._xlws.FILTER(辅助信息!D:D,辅助信息!E:E=B2008)</f>
        <v>五冶建设扩建艺体中学二期工程</v>
      </c>
    </row>
    <row r="2009" hidden="1" spans="2:18">
      <c r="B2009" s="40" t="s">
        <v>167</v>
      </c>
      <c r="C2009" s="72">
        <v>45834</v>
      </c>
      <c r="D2009" s="122" t="str">
        <f>VLOOKUP(B2009,辅助信息!E:K,7,FALSE)</f>
        <v>JWDDCD2025102100473</v>
      </c>
      <c r="E2009" s="122" t="str">
        <f>VLOOKUP(F2009,辅助信息!A:B,2,FALSE)</f>
        <v>螺纹钢</v>
      </c>
      <c r="F2009" s="40" t="s">
        <v>182</v>
      </c>
      <c r="G2009" s="36">
        <v>3</v>
      </c>
      <c r="H2009" s="123">
        <f>_xlfn.XLOOKUP(C2009&amp;F2009&amp;I2009&amp;J2009,'[1]2025年已发货'!$F:$F&amp;'[1]2025年已发货'!$C:$C&amp;'[1]2025年已发货'!$G:$G&amp;'[1]2025年已发货'!$H:$H,'[1]2025年已发货'!$E:$E,"未发货")</f>
        <v>3</v>
      </c>
      <c r="I2009" s="122" t="str">
        <f>VLOOKUP(B2009,辅助信息!E:I,3,FALSE)</f>
        <v>(五冶建设扩建艺体中学二期工程)四川省成都市双流区光荣路成都艺体中学南200米</v>
      </c>
      <c r="J2009" s="122" t="str">
        <f>VLOOKUP(B2009,辅助信息!E:I,4,FALSE)</f>
        <v>谢序强</v>
      </c>
      <c r="K2009" s="122">
        <f>VLOOKUP(J2009,辅助信息!H:I,2,FALSE)</f>
        <v>13458588232</v>
      </c>
      <c r="L2009" s="124" t="str">
        <f>VLOOKUP(B2009,辅助信息!E:J,6,FALSE)</f>
        <v>联系实际收货人（谢序强13458588232）五冶建设送货单,一式6份材质书,锈货不收，项目名称：扩建艺体中学二期工程，装货前联系收货人核实到场规格,没提前告知进场规格现场不给予接收</v>
      </c>
      <c r="M2009" s="93">
        <v>45831</v>
      </c>
      <c r="O2009" s="64">
        <f ca="1" t="shared" si="133"/>
        <v>0</v>
      </c>
      <c r="P2009" s="64">
        <f ca="1" t="shared" si="134"/>
        <v>140</v>
      </c>
      <c r="Q2009" s="29" t="str">
        <f>VLOOKUP(B2009,辅助信息!E:M,9,FALSE)</f>
        <v>ZTWM-CDGS-XS-2025-0073-五冶天府-成都怡心湖片区及龙泉驿医院等项目</v>
      </c>
      <c r="R2009" s="29" t="str">
        <f>_xlfn._xlws.FILTER(辅助信息!D:D,辅助信息!E:E=B2009)</f>
        <v>五冶建设扩建艺体中学二期工程</v>
      </c>
    </row>
    <row r="2010" hidden="1" spans="2:18">
      <c r="B2010" s="122" t="s">
        <v>179</v>
      </c>
      <c r="C2010" s="72">
        <v>45835</v>
      </c>
      <c r="D2010" s="122" t="str">
        <f>VLOOKUP(B2010,辅助信息!E:K,7,FALSE)</f>
        <v>JWDDCD2025052800131</v>
      </c>
      <c r="E2010" s="122" t="str">
        <f>VLOOKUP(F2010,辅助信息!A:B,2,FALSE)</f>
        <v>螺纹钢</v>
      </c>
      <c r="F2010" s="122" t="s">
        <v>22</v>
      </c>
      <c r="G2010" s="123">
        <v>24</v>
      </c>
      <c r="H2010" s="136">
        <f>_xlfn.XLOOKUP(C2010&amp;F2010&amp;I2010&amp;J2010,'[1]2025年已发货'!$F:$F&amp;'[1]2025年已发货'!$C:$C&amp;'[1]2025年已发货'!$G:$G&amp;'[1]2025年已发货'!$H:$H,'[1]2025年已发货'!$E:$E,"未发货")</f>
        <v>10</v>
      </c>
      <c r="I2010" s="122" t="str">
        <f>VLOOKUP(B2010,辅助信息!E:I,3,FALSE)</f>
        <v>（商投建工达州中医药科技园-4工区-3号楼）达州市通川区达州中医药职业学院犀牛大道北段</v>
      </c>
      <c r="J2010" s="122" t="str">
        <f>VLOOKUP(B2010,辅助信息!E:I,4,FALSE)</f>
        <v>张扬</v>
      </c>
      <c r="K2010" s="122">
        <f>VLOOKUP(J2010,辅助信息!H:I,2,FALSE)</f>
        <v>18381904567</v>
      </c>
      <c r="L2010" s="124" t="str">
        <f>VLOOKUP(B2010,辅助信息!E:J,6,FALSE)</f>
        <v>控制炉批号！多了现场不收！,优先安排达钢,提前联系到场规格及数量</v>
      </c>
      <c r="M2010" s="93">
        <v>45835</v>
      </c>
      <c r="O2010" s="64">
        <f ca="1" t="shared" si="133"/>
        <v>0</v>
      </c>
      <c r="P2010" s="64">
        <f ca="1" t="shared" si="134"/>
        <v>136</v>
      </c>
      <c r="Q2010" s="29" t="str">
        <f>VLOOKUP(B2010,辅助信息!E:M,9,FALSE)</f>
        <v>ZTWM-CDGS-XS-2024-0134-商投建工达州中医药科技成果示范园项目</v>
      </c>
      <c r="R2010" s="29" t="str">
        <f>_xlfn._xlws.FILTER(辅助信息!D:D,辅助信息!E:E=B2010)</f>
        <v>商投建工达州中医药科技园</v>
      </c>
    </row>
    <row r="2011" hidden="1" spans="2:18">
      <c r="B2011" s="122" t="s">
        <v>180</v>
      </c>
      <c r="C2011" s="72">
        <v>45835</v>
      </c>
      <c r="D2011" s="122" t="str">
        <f>VLOOKUP(B2011,辅助信息!E:K,7,FALSE)</f>
        <v>JWDDCD2025052800131</v>
      </c>
      <c r="E2011" s="122" t="str">
        <f>VLOOKUP(F2011,辅助信息!A:B,2,FALSE)</f>
        <v>螺纹钢</v>
      </c>
      <c r="F2011" s="122" t="s">
        <v>21</v>
      </c>
      <c r="G2011" s="123">
        <v>6</v>
      </c>
      <c r="H2011" s="136">
        <f>_xlfn.XLOOKUP(C2011&amp;F2011&amp;I2011&amp;J2011,'[1]2025年已发货'!$F:$F&amp;'[1]2025年已发货'!$C:$C&amp;'[1]2025年已发货'!$G:$G&amp;'[1]2025年已发货'!$H:$H,'[1]2025年已发货'!$E:$E,"未发货")</f>
        <v>3</v>
      </c>
      <c r="I2011" s="122" t="str">
        <f>VLOOKUP(B2011,辅助信息!E:I,3,FALSE)</f>
        <v>（商投建工达州中医药科技园-4工区-8号楼）达州市通川区达州中医药职业学院犀牛大道北段</v>
      </c>
      <c r="J2011" s="122" t="str">
        <f>VLOOKUP(B2011,辅助信息!E:I,4,FALSE)</f>
        <v>张扬</v>
      </c>
      <c r="K2011" s="122">
        <f>VLOOKUP(J2011,辅助信息!H:I,2,FALSE)</f>
        <v>18381904567</v>
      </c>
      <c r="L2011" s="124" t="str">
        <f>VLOOKUP(B2011,辅助信息!E:J,6,FALSE)</f>
        <v>控制炉批号！多了现场不收！,优先安排达钢,提前联系到场规格及数量</v>
      </c>
      <c r="M2011" s="93">
        <v>45835</v>
      </c>
      <c r="O2011" s="64">
        <f ca="1" t="shared" si="133"/>
        <v>0</v>
      </c>
      <c r="P2011" s="64">
        <f ca="1" t="shared" si="134"/>
        <v>136</v>
      </c>
      <c r="Q2011" s="29" t="str">
        <f>VLOOKUP(B2011,辅助信息!E:M,9,FALSE)</f>
        <v>ZTWM-CDGS-XS-2024-0134-商投建工达州中医药科技成果示范园项目</v>
      </c>
      <c r="R2011" s="29" t="str">
        <f>_xlfn._xlws.FILTER(辅助信息!D:D,辅助信息!E:E=B2011)</f>
        <v>商投建工达州中医药科技园</v>
      </c>
    </row>
    <row r="2012" hidden="1" spans="2:18">
      <c r="B2012" s="122" t="s">
        <v>180</v>
      </c>
      <c r="C2012" s="72">
        <v>45835</v>
      </c>
      <c r="D2012" s="122" t="str">
        <f>VLOOKUP(B2012,辅助信息!E:K,7,FALSE)</f>
        <v>JWDDCD2025052800131</v>
      </c>
      <c r="E2012" s="122" t="str">
        <f>VLOOKUP(F2012,辅助信息!A:B,2,FALSE)</f>
        <v>螺纹钢</v>
      </c>
      <c r="F2012" s="122" t="s">
        <v>46</v>
      </c>
      <c r="G2012" s="123">
        <v>24</v>
      </c>
      <c r="H2012" s="136">
        <f>_xlfn.XLOOKUP(C2012&amp;F2012&amp;I2012&amp;J2012,'[1]2025年已发货'!$F:$F&amp;'[1]2025年已发货'!$C:$C&amp;'[1]2025年已发货'!$G:$G&amp;'[1]2025年已发货'!$H:$H,'[1]2025年已发货'!$E:$E,"未发货")</f>
        <v>10</v>
      </c>
      <c r="I2012" s="122" t="str">
        <f>VLOOKUP(B2012,辅助信息!E:I,3,FALSE)</f>
        <v>（商投建工达州中医药科技园-4工区-8号楼）达州市通川区达州中医药职业学院犀牛大道北段</v>
      </c>
      <c r="J2012" s="122" t="str">
        <f>VLOOKUP(B2012,辅助信息!E:I,4,FALSE)</f>
        <v>张扬</v>
      </c>
      <c r="K2012" s="122">
        <f>VLOOKUP(J2012,辅助信息!H:I,2,FALSE)</f>
        <v>18381904567</v>
      </c>
      <c r="L2012" s="124" t="str">
        <f>VLOOKUP(B2012,辅助信息!E:J,6,FALSE)</f>
        <v>控制炉批号！多了现场不收！,优先安排达钢,提前联系到场规格及数量</v>
      </c>
      <c r="M2012" s="93">
        <v>45835</v>
      </c>
      <c r="O2012" s="64">
        <f ca="1" t="shared" si="133"/>
        <v>0</v>
      </c>
      <c r="P2012" s="64">
        <f ca="1" t="shared" si="134"/>
        <v>136</v>
      </c>
      <c r="Q2012" s="29" t="str">
        <f>VLOOKUP(B2012,辅助信息!E:M,9,FALSE)</f>
        <v>ZTWM-CDGS-XS-2024-0134-商投建工达州中医药科技成果示范园项目</v>
      </c>
      <c r="R2012" s="29" t="str">
        <f>_xlfn._xlws.FILTER(辅助信息!D:D,辅助信息!E:E=B2012)</f>
        <v>商投建工达州中医药科技园</v>
      </c>
    </row>
    <row r="2013" hidden="1" spans="2:18">
      <c r="B2013" s="122" t="s">
        <v>180</v>
      </c>
      <c r="C2013" s="72">
        <v>45835</v>
      </c>
      <c r="D2013" s="122" t="str">
        <f>VLOOKUP(B2013,辅助信息!E:K,7,FALSE)</f>
        <v>JWDDCD2025052800131</v>
      </c>
      <c r="E2013" s="122" t="str">
        <f>VLOOKUP(F2013,辅助信息!A:B,2,FALSE)</f>
        <v>螺纹钢</v>
      </c>
      <c r="F2013" s="122" t="s">
        <v>22</v>
      </c>
      <c r="G2013" s="123">
        <v>24</v>
      </c>
      <c r="H2013" s="136">
        <f>_xlfn.XLOOKUP(C2013&amp;F2013&amp;I2013&amp;J2013,'[1]2025年已发货'!$F:$F&amp;'[1]2025年已发货'!$C:$C&amp;'[1]2025年已发货'!$G:$G&amp;'[1]2025年已发货'!$H:$H,'[1]2025年已发货'!$E:$E,"未发货")</f>
        <v>10</v>
      </c>
      <c r="I2013" s="122" t="str">
        <f>VLOOKUP(B2013,辅助信息!E:I,3,FALSE)</f>
        <v>（商投建工达州中医药科技园-4工区-8号楼）达州市通川区达州中医药职业学院犀牛大道北段</v>
      </c>
      <c r="J2013" s="122" t="str">
        <f>VLOOKUP(B2013,辅助信息!E:I,4,FALSE)</f>
        <v>张扬</v>
      </c>
      <c r="K2013" s="122">
        <f>VLOOKUP(J2013,辅助信息!H:I,2,FALSE)</f>
        <v>18381904567</v>
      </c>
      <c r="L2013" s="124" t="str">
        <f>VLOOKUP(B2013,辅助信息!E:J,6,FALSE)</f>
        <v>控制炉批号！多了现场不收！,优先安排达钢,提前联系到场规格及数量</v>
      </c>
      <c r="M2013" s="93">
        <v>45835</v>
      </c>
      <c r="O2013" s="64">
        <f ca="1" t="shared" si="133"/>
        <v>0</v>
      </c>
      <c r="P2013" s="64">
        <f ca="1" t="shared" si="134"/>
        <v>136</v>
      </c>
      <c r="Q2013" s="29" t="str">
        <f>VLOOKUP(B2013,辅助信息!E:M,9,FALSE)</f>
        <v>ZTWM-CDGS-XS-2024-0134-商投建工达州中医药科技成果示范园项目</v>
      </c>
      <c r="R2013" s="29" t="str">
        <f>_xlfn._xlws.FILTER(辅助信息!D:D,辅助信息!E:E=B2013)</f>
        <v>商投建工达州中医药科技园</v>
      </c>
    </row>
    <row r="2014" hidden="1" spans="2:18">
      <c r="B2014" s="122" t="s">
        <v>47</v>
      </c>
      <c r="C2014" s="72">
        <v>45835</v>
      </c>
      <c r="D2014" s="122" t="str">
        <f>VLOOKUP(B2014,辅助信息!E:K,7,FALSE)</f>
        <v>JWDDCD2025052800131</v>
      </c>
      <c r="E2014" s="122" t="str">
        <f>VLOOKUP(F2014,辅助信息!A:B,2,FALSE)</f>
        <v>螺纹钢</v>
      </c>
      <c r="F2014" s="122" t="s">
        <v>21</v>
      </c>
      <c r="G2014" s="123">
        <v>12</v>
      </c>
      <c r="H2014" s="136">
        <f>_xlfn.XLOOKUP(C2014&amp;F2014&amp;I2014&amp;J2014,'[1]2025年已发货'!$F:$F&amp;'[1]2025年已发货'!$C:$C&amp;'[1]2025年已发货'!$G:$G&amp;'[1]2025年已发货'!$H:$H,'[1]2025年已发货'!$E:$E,"未发货")</f>
        <v>5</v>
      </c>
      <c r="I2014" s="122" t="str">
        <f>VLOOKUP(B2014,辅助信息!E:I,3,FALSE)</f>
        <v>（商投建工达州中医药科技园-1工区）达州市通川区达州中医药职业学院犀牛大道北段</v>
      </c>
      <c r="J2014" s="122" t="str">
        <f>VLOOKUP(B2014,辅助信息!E:I,4,FALSE)</f>
        <v>程黄刚</v>
      </c>
      <c r="K2014" s="122">
        <f>VLOOKUP(J2014,辅助信息!H:I,2,FALSE)</f>
        <v>15108211617</v>
      </c>
      <c r="L2014" s="124" t="str">
        <f>VLOOKUP(B2014,辅助信息!E:J,6,FALSE)</f>
        <v>控制炉批号！多了现场不收！,优先安排达钢,提前联系到场规格及数量</v>
      </c>
      <c r="M2014" s="93">
        <v>45835</v>
      </c>
      <c r="O2014" s="64">
        <f ca="1" t="shared" si="133"/>
        <v>0</v>
      </c>
      <c r="P2014" s="64">
        <f ca="1" t="shared" si="134"/>
        <v>136</v>
      </c>
      <c r="Q2014" s="29" t="str">
        <f>VLOOKUP(B2014,辅助信息!E:M,9,FALSE)</f>
        <v>ZTWM-CDGS-XS-2024-0134-商投建工达州中医药科技成果示范园项目</v>
      </c>
      <c r="R2014" s="29" t="str">
        <f>_xlfn._xlws.FILTER(辅助信息!D:D,辅助信息!E:E=B2014)</f>
        <v>商投建工达州中医药科技园</v>
      </c>
    </row>
    <row r="2015" hidden="1" spans="2:18">
      <c r="B2015" s="122" t="s">
        <v>47</v>
      </c>
      <c r="C2015" s="72">
        <v>45835</v>
      </c>
      <c r="D2015" s="122" t="str">
        <f>VLOOKUP(B2015,辅助信息!E:K,7,FALSE)</f>
        <v>JWDDCD2025052800131</v>
      </c>
      <c r="E2015" s="122" t="str">
        <f>VLOOKUP(F2015,辅助信息!A:B,2,FALSE)</f>
        <v>螺纹钢</v>
      </c>
      <c r="F2015" s="122" t="s">
        <v>58</v>
      </c>
      <c r="G2015" s="123">
        <v>6</v>
      </c>
      <c r="H2015" s="136">
        <f>_xlfn.XLOOKUP(C2015&amp;F2015&amp;I2015&amp;J2015,'[1]2025年已发货'!$F:$F&amp;'[1]2025年已发货'!$C:$C&amp;'[1]2025年已发货'!$G:$G&amp;'[1]2025年已发货'!$H:$H,'[1]2025年已发货'!$E:$E,"未发货")</f>
        <v>5</v>
      </c>
      <c r="I2015" s="122" t="str">
        <f>VLOOKUP(B2015,辅助信息!E:I,3,FALSE)</f>
        <v>（商投建工达州中医药科技园-1工区）达州市通川区达州中医药职业学院犀牛大道北段</v>
      </c>
      <c r="J2015" s="122" t="str">
        <f>VLOOKUP(B2015,辅助信息!E:I,4,FALSE)</f>
        <v>程黄刚</v>
      </c>
      <c r="K2015" s="122">
        <f>VLOOKUP(J2015,辅助信息!H:I,2,FALSE)</f>
        <v>15108211617</v>
      </c>
      <c r="L2015" s="124" t="str">
        <f>VLOOKUP(B2015,辅助信息!E:J,6,FALSE)</f>
        <v>控制炉批号！多了现场不收！,优先安排达钢,提前联系到场规格及数量</v>
      </c>
      <c r="M2015" s="93">
        <v>45835</v>
      </c>
      <c r="O2015" s="64">
        <f ca="1" t="shared" si="133"/>
        <v>0</v>
      </c>
      <c r="P2015" s="64">
        <f ca="1" t="shared" si="134"/>
        <v>136</v>
      </c>
      <c r="Q2015" s="29" t="str">
        <f>VLOOKUP(B2015,辅助信息!E:M,9,FALSE)</f>
        <v>ZTWM-CDGS-XS-2024-0134-商投建工达州中医药科技成果示范园项目</v>
      </c>
      <c r="R2015" s="29" t="str">
        <f>_xlfn._xlws.FILTER(辅助信息!D:D,辅助信息!E:E=B2015)</f>
        <v>商投建工达州中医药科技园</v>
      </c>
    </row>
    <row r="2016" hidden="1" spans="2:18">
      <c r="B2016" s="122" t="s">
        <v>47</v>
      </c>
      <c r="C2016" s="72">
        <v>45835</v>
      </c>
      <c r="D2016" s="122" t="str">
        <f>VLOOKUP(B2016,辅助信息!E:K,7,FALSE)</f>
        <v>JWDDCD2025052800131</v>
      </c>
      <c r="E2016" s="122" t="str">
        <f>VLOOKUP(F2016,辅助信息!A:B,2,FALSE)</f>
        <v>盘螺</v>
      </c>
      <c r="F2016" s="122" t="s">
        <v>49</v>
      </c>
      <c r="G2016" s="123">
        <v>3</v>
      </c>
      <c r="H2016" s="136">
        <f>_xlfn.XLOOKUP(C2016&amp;F2016&amp;I2016&amp;J2016,'[1]2025年已发货'!$F:$F&amp;'[1]2025年已发货'!$C:$C&amp;'[1]2025年已发货'!$G:$G&amp;'[1]2025年已发货'!$H:$H,'[1]2025年已发货'!$E:$E,"未发货")</f>
        <v>3</v>
      </c>
      <c r="I2016" s="122" t="str">
        <f>VLOOKUP(B2016,辅助信息!E:I,3,FALSE)</f>
        <v>（商投建工达州中医药科技园-1工区）达州市通川区达州中医药职业学院犀牛大道北段</v>
      </c>
      <c r="J2016" s="122" t="str">
        <f>VLOOKUP(B2016,辅助信息!E:I,4,FALSE)</f>
        <v>程黄刚</v>
      </c>
      <c r="K2016" s="122">
        <f>VLOOKUP(J2016,辅助信息!H:I,2,FALSE)</f>
        <v>15108211617</v>
      </c>
      <c r="L2016" s="124" t="str">
        <f>VLOOKUP(B2016,辅助信息!E:J,6,FALSE)</f>
        <v>控制炉批号！多了现场不收！,优先安排达钢,提前联系到场规格及数量</v>
      </c>
      <c r="M2016" s="93">
        <v>45835</v>
      </c>
      <c r="O2016" s="64">
        <f ca="1" t="shared" si="133"/>
        <v>0</v>
      </c>
      <c r="P2016" s="64">
        <f ca="1" t="shared" si="134"/>
        <v>136</v>
      </c>
      <c r="Q2016" s="29" t="str">
        <f>VLOOKUP(B2016,辅助信息!E:M,9,FALSE)</f>
        <v>ZTWM-CDGS-XS-2024-0134-商投建工达州中医药科技成果示范园项目</v>
      </c>
      <c r="R2016" s="29" t="str">
        <f>_xlfn._xlws.FILTER(辅助信息!D:D,辅助信息!E:E=B2016)</f>
        <v>商投建工达州中医药科技园</v>
      </c>
    </row>
    <row r="2017" hidden="1" spans="2:18">
      <c r="B2017" s="122" t="s">
        <v>47</v>
      </c>
      <c r="C2017" s="72">
        <v>45835</v>
      </c>
      <c r="D2017" s="122" t="str">
        <f>VLOOKUP(B2017,辅助信息!E:K,7,FALSE)</f>
        <v>JWDDCD2025052800131</v>
      </c>
      <c r="E2017" s="122" t="str">
        <f>VLOOKUP(F2017,辅助信息!A:B,2,FALSE)</f>
        <v>螺纹钢</v>
      </c>
      <c r="F2017" s="122" t="s">
        <v>27</v>
      </c>
      <c r="G2017" s="123">
        <v>12</v>
      </c>
      <c r="H2017" s="136">
        <f>_xlfn.XLOOKUP(C2017&amp;F2017&amp;I2017&amp;J2017,'[1]2025年已发货'!$F:$F&amp;'[1]2025年已发货'!$C:$C&amp;'[1]2025年已发货'!$G:$G&amp;'[1]2025年已发货'!$H:$H,'[1]2025年已发货'!$E:$E,"未发货")</f>
        <v>12</v>
      </c>
      <c r="I2017" s="122" t="str">
        <f>VLOOKUP(B2017,辅助信息!E:I,3,FALSE)</f>
        <v>（商投建工达州中医药科技园-1工区）达州市通川区达州中医药职业学院犀牛大道北段</v>
      </c>
      <c r="J2017" s="122" t="str">
        <f>VLOOKUP(B2017,辅助信息!E:I,4,FALSE)</f>
        <v>程黄刚</v>
      </c>
      <c r="K2017" s="122">
        <f>VLOOKUP(J2017,辅助信息!H:I,2,FALSE)</f>
        <v>15108211617</v>
      </c>
      <c r="L2017" s="124" t="str">
        <f>VLOOKUP(B2017,辅助信息!E:J,6,FALSE)</f>
        <v>控制炉批号！多了现场不收！,优先安排达钢,提前联系到场规格及数量</v>
      </c>
      <c r="M2017" s="93">
        <v>45835</v>
      </c>
      <c r="O2017" s="64">
        <f ca="1" t="shared" si="133"/>
        <v>0</v>
      </c>
      <c r="P2017" s="64">
        <f ca="1" t="shared" si="134"/>
        <v>136</v>
      </c>
      <c r="Q2017" s="29" t="str">
        <f>VLOOKUP(B2017,辅助信息!E:M,9,FALSE)</f>
        <v>ZTWM-CDGS-XS-2024-0134-商投建工达州中医药科技成果示范园项目</v>
      </c>
      <c r="R2017" s="29" t="str">
        <f>_xlfn._xlws.FILTER(辅助信息!D:D,辅助信息!E:E=B2017)</f>
        <v>商投建工达州中医药科技园</v>
      </c>
    </row>
    <row r="2018" hidden="1" spans="2:18">
      <c r="B2018" s="122" t="s">
        <v>47</v>
      </c>
      <c r="C2018" s="72">
        <v>45835</v>
      </c>
      <c r="D2018" s="122" t="str">
        <f>VLOOKUP(B2018,辅助信息!E:K,7,FALSE)</f>
        <v>JWDDCD2025052800131</v>
      </c>
      <c r="E2018" s="122" t="str">
        <f>VLOOKUP(F2018,辅助信息!A:B,2,FALSE)</f>
        <v>螺纹钢</v>
      </c>
      <c r="F2018" s="122" t="s">
        <v>19</v>
      </c>
      <c r="G2018" s="123">
        <v>3</v>
      </c>
      <c r="H2018" s="136">
        <f>_xlfn.XLOOKUP(C2018&amp;F2018&amp;I2018&amp;J2018,'[1]2025年已发货'!$F:$F&amp;'[1]2025年已发货'!$C:$C&amp;'[1]2025年已发货'!$G:$G&amp;'[1]2025年已发货'!$H:$H,'[1]2025年已发货'!$E:$E,"未发货")</f>
        <v>3</v>
      </c>
      <c r="I2018" s="122" t="str">
        <f>VLOOKUP(B2018,辅助信息!E:I,3,FALSE)</f>
        <v>（商投建工达州中医药科技园-1工区）达州市通川区达州中医药职业学院犀牛大道北段</v>
      </c>
      <c r="J2018" s="122" t="str">
        <f>VLOOKUP(B2018,辅助信息!E:I,4,FALSE)</f>
        <v>程黄刚</v>
      </c>
      <c r="K2018" s="122">
        <f>VLOOKUP(J2018,辅助信息!H:I,2,FALSE)</f>
        <v>15108211617</v>
      </c>
      <c r="L2018" s="124" t="str">
        <f>VLOOKUP(B2018,辅助信息!E:J,6,FALSE)</f>
        <v>控制炉批号！多了现场不收！,优先安排达钢,提前联系到场规格及数量</v>
      </c>
      <c r="M2018" s="93">
        <v>45835</v>
      </c>
      <c r="O2018" s="64">
        <f ca="1" t="shared" si="133"/>
        <v>0</v>
      </c>
      <c r="P2018" s="64">
        <f ca="1" t="shared" si="134"/>
        <v>136</v>
      </c>
      <c r="Q2018" s="29" t="str">
        <f>VLOOKUP(B2018,辅助信息!E:M,9,FALSE)</f>
        <v>ZTWM-CDGS-XS-2024-0134-商投建工达州中医药科技成果示范园项目</v>
      </c>
      <c r="R2018" s="29" t="str">
        <f>_xlfn._xlws.FILTER(辅助信息!D:D,辅助信息!E:E=B2018)</f>
        <v>商投建工达州中医药科技园</v>
      </c>
    </row>
    <row r="2019" hidden="1" spans="2:18">
      <c r="B2019" s="122" t="s">
        <v>47</v>
      </c>
      <c r="C2019" s="72">
        <v>45835</v>
      </c>
      <c r="D2019" s="122" t="str">
        <f>VLOOKUP(B2019,辅助信息!E:K,7,FALSE)</f>
        <v>JWDDCD2025052800131</v>
      </c>
      <c r="E2019" s="122" t="str">
        <f>VLOOKUP(F2019,辅助信息!A:B,2,FALSE)</f>
        <v>螺纹钢</v>
      </c>
      <c r="F2019" s="122" t="s">
        <v>32</v>
      </c>
      <c r="G2019" s="123">
        <v>12</v>
      </c>
      <c r="H2019" s="136">
        <f>_xlfn.XLOOKUP(C2019&amp;F2019&amp;I2019&amp;J2019,'[1]2025年已发货'!$F:$F&amp;'[1]2025年已发货'!$C:$C&amp;'[1]2025年已发货'!$G:$G&amp;'[1]2025年已发货'!$H:$H,'[1]2025年已发货'!$E:$E,"未发货")</f>
        <v>12</v>
      </c>
      <c r="I2019" s="122" t="str">
        <f>VLOOKUP(B2019,辅助信息!E:I,3,FALSE)</f>
        <v>（商投建工达州中医药科技园-1工区）达州市通川区达州中医药职业学院犀牛大道北段</v>
      </c>
      <c r="J2019" s="122" t="str">
        <f>VLOOKUP(B2019,辅助信息!E:I,4,FALSE)</f>
        <v>程黄刚</v>
      </c>
      <c r="K2019" s="122">
        <f>VLOOKUP(J2019,辅助信息!H:I,2,FALSE)</f>
        <v>15108211617</v>
      </c>
      <c r="L2019" s="124" t="str">
        <f>VLOOKUP(B2019,辅助信息!E:J,6,FALSE)</f>
        <v>控制炉批号！多了现场不收！,优先安排达钢,提前联系到场规格及数量</v>
      </c>
      <c r="M2019" s="93">
        <v>45835</v>
      </c>
      <c r="O2019" s="64">
        <f ca="1" t="shared" si="133"/>
        <v>0</v>
      </c>
      <c r="P2019" s="64">
        <f ca="1" t="shared" si="134"/>
        <v>136</v>
      </c>
      <c r="Q2019" s="29" t="str">
        <f>VLOOKUP(B2019,辅助信息!E:M,9,FALSE)</f>
        <v>ZTWM-CDGS-XS-2024-0134-商投建工达州中医药科技成果示范园项目</v>
      </c>
      <c r="R2019" s="29" t="str">
        <f>_xlfn._xlws.FILTER(辅助信息!D:D,辅助信息!E:E=B2019)</f>
        <v>商投建工达州中医药科技园</v>
      </c>
    </row>
    <row r="2020" hidden="1" spans="2:18">
      <c r="B2020" s="122" t="s">
        <v>47</v>
      </c>
      <c r="C2020" s="72">
        <v>45835</v>
      </c>
      <c r="D2020" s="122" t="str">
        <f>VLOOKUP(B2020,辅助信息!E:K,7,FALSE)</f>
        <v>JWDDCD2025052800131</v>
      </c>
      <c r="E2020" s="122" t="str">
        <f>VLOOKUP(F2020,辅助信息!A:B,2,FALSE)</f>
        <v>螺纹钢</v>
      </c>
      <c r="F2020" s="122" t="s">
        <v>45</v>
      </c>
      <c r="G2020" s="123">
        <v>3</v>
      </c>
      <c r="H2020" s="136">
        <f>_xlfn.XLOOKUP(C2020&amp;F2020&amp;I2020&amp;J2020,'[1]2025年已发货'!$F:$F&amp;'[1]2025年已发货'!$C:$C&amp;'[1]2025年已发货'!$G:$G&amp;'[1]2025年已发货'!$H:$H,'[1]2025年已发货'!$E:$E,"未发货")</f>
        <v>3</v>
      </c>
      <c r="I2020" s="122" t="str">
        <f>VLOOKUP(B2020,辅助信息!E:I,3,FALSE)</f>
        <v>（商投建工达州中医药科技园-1工区）达州市通川区达州中医药职业学院犀牛大道北段</v>
      </c>
      <c r="J2020" s="122" t="str">
        <f>VLOOKUP(B2020,辅助信息!E:I,4,FALSE)</f>
        <v>程黄刚</v>
      </c>
      <c r="K2020" s="122">
        <f>VLOOKUP(J2020,辅助信息!H:I,2,FALSE)</f>
        <v>15108211617</v>
      </c>
      <c r="L2020" s="124" t="str">
        <f>VLOOKUP(B2020,辅助信息!E:J,6,FALSE)</f>
        <v>控制炉批号！多了现场不收！,优先安排达钢,提前联系到场规格及数量</v>
      </c>
      <c r="M2020" s="93">
        <v>45835</v>
      </c>
      <c r="O2020" s="64">
        <f ca="1" t="shared" si="133"/>
        <v>0</v>
      </c>
      <c r="P2020" s="64">
        <f ca="1" t="shared" si="134"/>
        <v>136</v>
      </c>
      <c r="Q2020" s="29" t="str">
        <f>VLOOKUP(B2020,辅助信息!E:M,9,FALSE)</f>
        <v>ZTWM-CDGS-XS-2024-0134-商投建工达州中医药科技成果示范园项目</v>
      </c>
      <c r="R2020" s="29" t="str">
        <f>_xlfn._xlws.FILTER(辅助信息!D:D,辅助信息!E:E=B2020)</f>
        <v>商投建工达州中医药科技园</v>
      </c>
    </row>
    <row r="2021" hidden="1" spans="2:18">
      <c r="B2021" s="122" t="s">
        <v>47</v>
      </c>
      <c r="C2021" s="72">
        <v>45835</v>
      </c>
      <c r="D2021" s="122" t="str">
        <f>VLOOKUP(B2021,辅助信息!E:K,7,FALSE)</f>
        <v>JWDDCD2025052800131</v>
      </c>
      <c r="E2021" s="122" t="str">
        <f>VLOOKUP(F2021,辅助信息!A:B,2,FALSE)</f>
        <v>螺纹钢</v>
      </c>
      <c r="F2021" s="122" t="s">
        <v>46</v>
      </c>
      <c r="G2021" s="123">
        <v>18</v>
      </c>
      <c r="H2021" s="136">
        <f>_xlfn.XLOOKUP(C2021&amp;F2021&amp;I2021&amp;J2021,'[1]2025年已发货'!$F:$F&amp;'[1]2025年已发货'!$C:$C&amp;'[1]2025年已发货'!$G:$G&amp;'[1]2025年已发货'!$H:$H,'[1]2025年已发货'!$E:$E,"未发货")</f>
        <v>15</v>
      </c>
      <c r="I2021" s="122" t="str">
        <f>VLOOKUP(B2021,辅助信息!E:I,3,FALSE)</f>
        <v>（商投建工达州中医药科技园-1工区）达州市通川区达州中医药职业学院犀牛大道北段</v>
      </c>
      <c r="J2021" s="122" t="str">
        <f>VLOOKUP(B2021,辅助信息!E:I,4,FALSE)</f>
        <v>程黄刚</v>
      </c>
      <c r="K2021" s="122">
        <f>VLOOKUP(J2021,辅助信息!H:I,2,FALSE)</f>
        <v>15108211617</v>
      </c>
      <c r="L2021" s="124" t="str">
        <f>VLOOKUP(B2021,辅助信息!E:J,6,FALSE)</f>
        <v>控制炉批号！多了现场不收！,优先安排达钢,提前联系到场规格及数量</v>
      </c>
      <c r="M2021" s="93">
        <v>45835</v>
      </c>
      <c r="O2021" s="64">
        <f ca="1" t="shared" si="133"/>
        <v>0</v>
      </c>
      <c r="P2021" s="64">
        <f ca="1" t="shared" si="134"/>
        <v>136</v>
      </c>
      <c r="Q2021" s="29" t="str">
        <f>VLOOKUP(B2021,辅助信息!E:M,9,FALSE)</f>
        <v>ZTWM-CDGS-XS-2024-0134-商投建工达州中医药科技成果示范园项目</v>
      </c>
      <c r="R2021" s="29" t="str">
        <f>_xlfn._xlws.FILTER(辅助信息!D:D,辅助信息!E:E=B2021)</f>
        <v>商投建工达州中医药科技园</v>
      </c>
    </row>
    <row r="2022" hidden="1" spans="2:18">
      <c r="B2022" s="122" t="s">
        <v>47</v>
      </c>
      <c r="C2022" s="72">
        <v>45835</v>
      </c>
      <c r="D2022" s="122" t="str">
        <f>VLOOKUP(B2022,辅助信息!E:K,7,FALSE)</f>
        <v>JWDDCD2025052800131</v>
      </c>
      <c r="E2022" s="122" t="str">
        <f>VLOOKUP(F2022,辅助信息!A:B,2,FALSE)</f>
        <v>螺纹钢</v>
      </c>
      <c r="F2022" s="122" t="s">
        <v>22</v>
      </c>
      <c r="G2022" s="123">
        <v>9</v>
      </c>
      <c r="H2022" s="136">
        <f>_xlfn.XLOOKUP(C2022&amp;F2022&amp;I2022&amp;J2022,'[1]2025年已发货'!$F:$F&amp;'[1]2025年已发货'!$C:$C&amp;'[1]2025年已发货'!$G:$G&amp;'[1]2025年已发货'!$H:$H,'[1]2025年已发货'!$E:$E,"未发货")</f>
        <v>5</v>
      </c>
      <c r="I2022" s="122" t="str">
        <f>VLOOKUP(B2022,辅助信息!E:I,3,FALSE)</f>
        <v>（商投建工达州中医药科技园-1工区）达州市通川区达州中医药职业学院犀牛大道北段</v>
      </c>
      <c r="J2022" s="122" t="str">
        <f>VLOOKUP(B2022,辅助信息!E:I,4,FALSE)</f>
        <v>程黄刚</v>
      </c>
      <c r="K2022" s="122">
        <f>VLOOKUP(J2022,辅助信息!H:I,2,FALSE)</f>
        <v>15108211617</v>
      </c>
      <c r="L2022" s="124" t="str">
        <f>VLOOKUP(B2022,辅助信息!E:J,6,FALSE)</f>
        <v>控制炉批号！多了现场不收！,优先安排达钢,提前联系到场规格及数量</v>
      </c>
      <c r="M2022" s="93">
        <v>45835</v>
      </c>
      <c r="O2022" s="64">
        <f ca="1" t="shared" si="133"/>
        <v>0</v>
      </c>
      <c r="P2022" s="64">
        <f ca="1" t="shared" si="134"/>
        <v>136</v>
      </c>
      <c r="Q2022" s="29" t="str">
        <f>VLOOKUP(B2022,辅助信息!E:M,9,FALSE)</f>
        <v>ZTWM-CDGS-XS-2024-0134-商投建工达州中医药科技成果示范园项目</v>
      </c>
      <c r="R2022" s="29" t="str">
        <f>_xlfn._xlws.FILTER(辅助信息!D:D,辅助信息!E:E=B2022)</f>
        <v>商投建工达州中医药科技园</v>
      </c>
    </row>
    <row r="2023" hidden="1" spans="2:18">
      <c r="B2023" s="122" t="s">
        <v>167</v>
      </c>
      <c r="C2023" s="72">
        <v>45835</v>
      </c>
      <c r="D2023" s="122" t="str">
        <f>VLOOKUP(B2023,辅助信息!E:K,7,FALSE)</f>
        <v>JWDDCD2025102100473</v>
      </c>
      <c r="E2023" s="122" t="str">
        <f>VLOOKUP(F2023,辅助信息!A:B,2,FALSE)</f>
        <v>盘螺</v>
      </c>
      <c r="F2023" s="122" t="s">
        <v>40</v>
      </c>
      <c r="G2023" s="123">
        <v>5</v>
      </c>
      <c r="H2023" s="136">
        <f>_xlfn.XLOOKUP(C2023&amp;F2023&amp;I2023&amp;J2023,'[1]2025年已发货'!$F:$F&amp;'[1]2025年已发货'!$C:$C&amp;'[1]2025年已发货'!$G:$G&amp;'[1]2025年已发货'!$H:$H,'[1]2025年已发货'!$E:$E,"未发货")</f>
        <v>5</v>
      </c>
      <c r="I2023" s="122" t="str">
        <f>VLOOKUP(B2023,辅助信息!E:I,3,FALSE)</f>
        <v>(五冶建设扩建艺体中学二期工程)四川省成都市双流区光荣路成都艺体中学南200米</v>
      </c>
      <c r="J2023" s="122" t="str">
        <f>VLOOKUP(B2023,辅助信息!E:I,4,FALSE)</f>
        <v>谢序强</v>
      </c>
      <c r="K2023" s="122">
        <f>VLOOKUP(J2023,辅助信息!H:I,2,FALSE)</f>
        <v>13458588232</v>
      </c>
      <c r="L2023" s="124" t="str">
        <f>VLOOKUP(B2023,辅助信息!E:J,6,FALSE)</f>
        <v>联系实际收货人（谢序强13458588232）五冶建设送货单,一式6份材质书,锈货不收，项目名称：扩建艺体中学二期工程，装货前联系收货人核实到场规格,没提前告知进场规格现场不给予接收</v>
      </c>
      <c r="M2023" s="93">
        <v>45835</v>
      </c>
      <c r="O2023" s="64">
        <f ca="1" t="shared" ref="O2023:O2042" si="135">IF(OR(M2023="",N2023&lt;&gt;""),"",MAX(M2023-TODAY(),0))</f>
        <v>0</v>
      </c>
      <c r="P2023" s="64">
        <f ca="1" t="shared" ref="P2023:P2042" si="136">IF(M2023="","",IF(N2023&lt;&gt;"",MAX(N2023-M2023,0),IF(TODAY()&gt;M2023,TODAY()-M2023,0)))</f>
        <v>136</v>
      </c>
      <c r="Q2023" s="29" t="str">
        <f>VLOOKUP(B2023,辅助信息!E:M,9,FALSE)</f>
        <v>ZTWM-CDGS-XS-2025-0073-五冶天府-成都怡心湖片区及龙泉驿医院等项目</v>
      </c>
      <c r="R2023" s="29" t="str">
        <f>_xlfn._xlws.FILTER(辅助信息!D:D,辅助信息!E:E=B2023)</f>
        <v>五冶建设扩建艺体中学二期工程</v>
      </c>
    </row>
    <row r="2024" hidden="1" spans="2:18">
      <c r="B2024" s="122" t="s">
        <v>167</v>
      </c>
      <c r="C2024" s="72">
        <v>45835</v>
      </c>
      <c r="D2024" s="122" t="str">
        <f>VLOOKUP(B2024,辅助信息!E:K,7,FALSE)</f>
        <v>JWDDCD2025102100473</v>
      </c>
      <c r="E2024" s="122" t="str">
        <f>VLOOKUP(F2024,辅助信息!A:B,2,FALSE)</f>
        <v>盘螺</v>
      </c>
      <c r="F2024" s="122" t="s">
        <v>41</v>
      </c>
      <c r="G2024" s="123">
        <v>10</v>
      </c>
      <c r="H2024" s="136">
        <f>_xlfn.XLOOKUP(C2024&amp;F2024&amp;I2024&amp;J2024,'[1]2025年已发货'!$F:$F&amp;'[1]2025年已发货'!$C:$C&amp;'[1]2025年已发货'!$G:$G&amp;'[1]2025年已发货'!$H:$H,'[1]2025年已发货'!$E:$E,"未发货")</f>
        <v>10</v>
      </c>
      <c r="I2024" s="122" t="str">
        <f>VLOOKUP(B2024,辅助信息!E:I,3,FALSE)</f>
        <v>(五冶建设扩建艺体中学二期工程)四川省成都市双流区光荣路成都艺体中学南200米</v>
      </c>
      <c r="J2024" s="122" t="str">
        <f>VLOOKUP(B2024,辅助信息!E:I,4,FALSE)</f>
        <v>谢序强</v>
      </c>
      <c r="K2024" s="122">
        <f>VLOOKUP(J2024,辅助信息!H:I,2,FALSE)</f>
        <v>13458588232</v>
      </c>
      <c r="L2024" s="124" t="str">
        <f>VLOOKUP(B2024,辅助信息!E:J,6,FALSE)</f>
        <v>联系实际收货人（谢序强13458588232）五冶建设送货单,一式6份材质书,锈货不收，项目名称：扩建艺体中学二期工程，装货前联系收货人核实到场规格,没提前告知进场规格现场不给予接收</v>
      </c>
      <c r="M2024" s="93">
        <v>45835</v>
      </c>
      <c r="O2024" s="64">
        <f ca="1" t="shared" si="135"/>
        <v>0</v>
      </c>
      <c r="P2024" s="64">
        <f ca="1" t="shared" si="136"/>
        <v>136</v>
      </c>
      <c r="Q2024" s="29" t="str">
        <f>VLOOKUP(B2024,辅助信息!E:M,9,FALSE)</f>
        <v>ZTWM-CDGS-XS-2025-0073-五冶天府-成都怡心湖片区及龙泉驿医院等项目</v>
      </c>
      <c r="R2024" s="29" t="str">
        <f>_xlfn._xlws.FILTER(辅助信息!D:D,辅助信息!E:E=B2024)</f>
        <v>五冶建设扩建艺体中学二期工程</v>
      </c>
    </row>
    <row r="2025" hidden="1" spans="2:18">
      <c r="B2025" s="122" t="s">
        <v>167</v>
      </c>
      <c r="C2025" s="72">
        <v>45835</v>
      </c>
      <c r="D2025" s="122" t="str">
        <f>VLOOKUP(B2025,辅助信息!E:K,7,FALSE)</f>
        <v>JWDDCD2025102100473</v>
      </c>
      <c r="E2025" s="122" t="str">
        <f>VLOOKUP(F2025,辅助信息!A:B,2,FALSE)</f>
        <v>螺纹钢</v>
      </c>
      <c r="F2025" s="122" t="s">
        <v>19</v>
      </c>
      <c r="G2025" s="123">
        <v>33</v>
      </c>
      <c r="H2025" s="136">
        <f>_xlfn.XLOOKUP(C2025&amp;F2025&amp;I2025&amp;J2025,'[1]2025年已发货'!$F:$F&amp;'[1]2025年已发货'!$C:$C&amp;'[1]2025年已发货'!$G:$G&amp;'[1]2025年已发货'!$H:$H,'[1]2025年已发货'!$E:$E,"未发货")</f>
        <v>28</v>
      </c>
      <c r="I2025" s="122" t="str">
        <f>VLOOKUP(B2025,辅助信息!E:I,3,FALSE)</f>
        <v>(五冶建设扩建艺体中学二期工程)四川省成都市双流区光荣路成都艺体中学南200米</v>
      </c>
      <c r="J2025" s="122" t="str">
        <f>VLOOKUP(B2025,辅助信息!E:I,4,FALSE)</f>
        <v>谢序强</v>
      </c>
      <c r="K2025" s="122">
        <f>VLOOKUP(J2025,辅助信息!H:I,2,FALSE)</f>
        <v>13458588232</v>
      </c>
      <c r="L2025" s="124" t="str">
        <f>VLOOKUP(B2025,辅助信息!E:J,6,FALSE)</f>
        <v>联系实际收货人（谢序强13458588232）五冶建设送货单,一式6份材质书,锈货不收，项目名称：扩建艺体中学二期工程，装货前联系收货人核实到场规格,没提前告知进场规格现场不给予接收</v>
      </c>
      <c r="M2025" s="93">
        <v>45835</v>
      </c>
      <c r="O2025" s="64">
        <f ca="1" t="shared" si="135"/>
        <v>0</v>
      </c>
      <c r="P2025" s="64">
        <f ca="1" t="shared" si="136"/>
        <v>136</v>
      </c>
      <c r="Q2025" s="29" t="str">
        <f>VLOOKUP(B2025,辅助信息!E:M,9,FALSE)</f>
        <v>ZTWM-CDGS-XS-2025-0073-五冶天府-成都怡心湖片区及龙泉驿医院等项目</v>
      </c>
      <c r="R2025" s="29" t="str">
        <f>_xlfn._xlws.FILTER(辅助信息!D:D,辅助信息!E:E=B2025)</f>
        <v>五冶建设扩建艺体中学二期工程</v>
      </c>
    </row>
    <row r="2026" hidden="1" spans="2:18">
      <c r="B2026" s="122" t="s">
        <v>167</v>
      </c>
      <c r="C2026" s="72">
        <v>45835</v>
      </c>
      <c r="D2026" s="122" t="str">
        <f>VLOOKUP(B2026,辅助信息!E:K,7,FALSE)</f>
        <v>JWDDCD2025102100473</v>
      </c>
      <c r="E2026" s="122" t="str">
        <f>VLOOKUP(F2026,辅助信息!A:B,2,FALSE)</f>
        <v>螺纹钢</v>
      </c>
      <c r="F2026" s="122" t="s">
        <v>32</v>
      </c>
      <c r="G2026" s="123">
        <v>24</v>
      </c>
      <c r="H2026" s="136">
        <f>_xlfn.XLOOKUP(C2026&amp;F2026&amp;I2026&amp;J2026,'[1]2025年已发货'!$F:$F&amp;'[1]2025年已发货'!$C:$C&amp;'[1]2025年已发货'!$G:$G&amp;'[1]2025年已发货'!$H:$H,'[1]2025年已发货'!$E:$E,"未发货")</f>
        <v>24</v>
      </c>
      <c r="I2026" s="122" t="str">
        <f>VLOOKUP(B2026,辅助信息!E:I,3,FALSE)</f>
        <v>(五冶建设扩建艺体中学二期工程)四川省成都市双流区光荣路成都艺体中学南200米</v>
      </c>
      <c r="J2026" s="122" t="str">
        <f>VLOOKUP(B2026,辅助信息!E:I,4,FALSE)</f>
        <v>谢序强</v>
      </c>
      <c r="K2026" s="122">
        <f>VLOOKUP(J2026,辅助信息!H:I,2,FALSE)</f>
        <v>13458588232</v>
      </c>
      <c r="L2026" s="124" t="str">
        <f>VLOOKUP(B2026,辅助信息!E:J,6,FALSE)</f>
        <v>联系实际收货人（谢序强13458588232）五冶建设送货单,一式6份材质书,锈货不收，项目名称：扩建艺体中学二期工程，装货前联系收货人核实到场规格,没提前告知进场规格现场不给予接收</v>
      </c>
      <c r="M2026" s="93">
        <v>45835</v>
      </c>
      <c r="O2026" s="64">
        <f ca="1" t="shared" si="135"/>
        <v>0</v>
      </c>
      <c r="P2026" s="64">
        <f ca="1" t="shared" si="136"/>
        <v>136</v>
      </c>
      <c r="Q2026" s="29" t="str">
        <f>VLOOKUP(B2026,辅助信息!E:M,9,FALSE)</f>
        <v>ZTWM-CDGS-XS-2025-0073-五冶天府-成都怡心湖片区及龙泉驿医院等项目</v>
      </c>
      <c r="R2026" s="29" t="str">
        <f>_xlfn._xlws.FILTER(辅助信息!D:D,辅助信息!E:E=B2026)</f>
        <v>五冶建设扩建艺体中学二期工程</v>
      </c>
    </row>
    <row r="2027" hidden="1" spans="2:18">
      <c r="B2027" s="122" t="s">
        <v>167</v>
      </c>
      <c r="C2027" s="72">
        <v>45835</v>
      </c>
      <c r="D2027" s="122" t="str">
        <f>VLOOKUP(B2027,辅助信息!E:K,7,FALSE)</f>
        <v>JWDDCD2025102100473</v>
      </c>
      <c r="E2027" s="122" t="str">
        <f>VLOOKUP(F2027,辅助信息!A:B,2,FALSE)</f>
        <v>螺纹钢</v>
      </c>
      <c r="F2027" s="122" t="s">
        <v>30</v>
      </c>
      <c r="G2027" s="123">
        <v>6</v>
      </c>
      <c r="H2027" s="136">
        <f>_xlfn.XLOOKUP(C2027&amp;F2027&amp;I2027&amp;J2027,'[1]2025年已发货'!$F:$F&amp;'[1]2025年已发货'!$C:$C&amp;'[1]2025年已发货'!$G:$G&amp;'[1]2025年已发货'!$H:$H,'[1]2025年已发货'!$E:$E,"未发货")</f>
        <v>6</v>
      </c>
      <c r="I2027" s="122" t="str">
        <f>VLOOKUP(B2027,辅助信息!E:I,3,FALSE)</f>
        <v>(五冶建设扩建艺体中学二期工程)四川省成都市双流区光荣路成都艺体中学南200米</v>
      </c>
      <c r="J2027" s="122" t="str">
        <f>VLOOKUP(B2027,辅助信息!E:I,4,FALSE)</f>
        <v>谢序强</v>
      </c>
      <c r="K2027" s="122">
        <f>VLOOKUP(J2027,辅助信息!H:I,2,FALSE)</f>
        <v>13458588232</v>
      </c>
      <c r="L2027" s="124" t="str">
        <f>VLOOKUP(B2027,辅助信息!E:J,6,FALSE)</f>
        <v>联系实际收货人（谢序强13458588232）五冶建设送货单,一式6份材质书,锈货不收，项目名称：扩建艺体中学二期工程，装货前联系收货人核实到场规格,没提前告知进场规格现场不给予接收</v>
      </c>
      <c r="M2027" s="93">
        <v>45835</v>
      </c>
      <c r="O2027" s="64">
        <f ca="1" t="shared" si="135"/>
        <v>0</v>
      </c>
      <c r="P2027" s="64">
        <f ca="1" t="shared" si="136"/>
        <v>136</v>
      </c>
      <c r="Q2027" s="29" t="str">
        <f>VLOOKUP(B2027,辅助信息!E:M,9,FALSE)</f>
        <v>ZTWM-CDGS-XS-2025-0073-五冶天府-成都怡心湖片区及龙泉驿医院等项目</v>
      </c>
      <c r="R2027" s="29" t="str">
        <f>_xlfn._xlws.FILTER(辅助信息!D:D,辅助信息!E:E=B2027)</f>
        <v>五冶建设扩建艺体中学二期工程</v>
      </c>
    </row>
    <row r="2028" hidden="1" spans="2:18">
      <c r="B2028" s="122" t="s">
        <v>167</v>
      </c>
      <c r="C2028" s="72">
        <v>45835</v>
      </c>
      <c r="D2028" s="122" t="str">
        <f>VLOOKUP(B2028,辅助信息!E:K,7,FALSE)</f>
        <v>JWDDCD2025102100473</v>
      </c>
      <c r="E2028" s="122" t="str">
        <f>VLOOKUP(F2028,辅助信息!A:B,2,FALSE)</f>
        <v>螺纹钢</v>
      </c>
      <c r="F2028" s="122" t="s">
        <v>33</v>
      </c>
      <c r="G2028" s="123">
        <v>15</v>
      </c>
      <c r="H2028" s="136">
        <f>_xlfn.XLOOKUP(C2028&amp;F2028&amp;I2028&amp;J2028,'[1]2025年已发货'!$F:$F&amp;'[1]2025年已发货'!$C:$C&amp;'[1]2025年已发货'!$G:$G&amp;'[1]2025年已发货'!$H:$H,'[1]2025年已发货'!$E:$E,"未发货")</f>
        <v>15</v>
      </c>
      <c r="I2028" s="122" t="str">
        <f>VLOOKUP(B2028,辅助信息!E:I,3,FALSE)</f>
        <v>(五冶建设扩建艺体中学二期工程)四川省成都市双流区光荣路成都艺体中学南200米</v>
      </c>
      <c r="J2028" s="122" t="str">
        <f>VLOOKUP(B2028,辅助信息!E:I,4,FALSE)</f>
        <v>谢序强</v>
      </c>
      <c r="K2028" s="122">
        <f>VLOOKUP(J2028,辅助信息!H:I,2,FALSE)</f>
        <v>13458588232</v>
      </c>
      <c r="L2028" s="124" t="str">
        <f>VLOOKUP(B2028,辅助信息!E:J,6,FALSE)</f>
        <v>联系实际收货人（谢序强13458588232）五冶建设送货单,一式6份材质书,锈货不收，项目名称：扩建艺体中学二期工程，装货前联系收货人核实到场规格,没提前告知进场规格现场不给予接收</v>
      </c>
      <c r="M2028" s="93">
        <v>45835</v>
      </c>
      <c r="O2028" s="64">
        <f ca="1" t="shared" si="135"/>
        <v>0</v>
      </c>
      <c r="P2028" s="64">
        <f ca="1" t="shared" si="136"/>
        <v>136</v>
      </c>
      <c r="Q2028" s="29" t="str">
        <f>VLOOKUP(B2028,辅助信息!E:M,9,FALSE)</f>
        <v>ZTWM-CDGS-XS-2025-0073-五冶天府-成都怡心湖片区及龙泉驿医院等项目</v>
      </c>
      <c r="R2028" s="29" t="str">
        <f>_xlfn._xlws.FILTER(辅助信息!D:D,辅助信息!E:E=B2028)</f>
        <v>五冶建设扩建艺体中学二期工程</v>
      </c>
    </row>
    <row r="2029" hidden="1" spans="2:18">
      <c r="B2029" s="122" t="s">
        <v>167</v>
      </c>
      <c r="C2029" s="72">
        <v>45835</v>
      </c>
      <c r="D2029" s="122" t="str">
        <f>VLOOKUP(B2029,辅助信息!E:K,7,FALSE)</f>
        <v>JWDDCD2025102100473</v>
      </c>
      <c r="E2029" s="122" t="str">
        <f>VLOOKUP(F2029,辅助信息!A:B,2,FALSE)</f>
        <v>螺纹钢</v>
      </c>
      <c r="F2029" s="122" t="s">
        <v>28</v>
      </c>
      <c r="G2029" s="123">
        <v>15</v>
      </c>
      <c r="H2029" s="136">
        <f>_xlfn.XLOOKUP(C2029&amp;F2029&amp;I2029&amp;J2029,'[1]2025年已发货'!$F:$F&amp;'[1]2025年已发货'!$C:$C&amp;'[1]2025年已发货'!$G:$G&amp;'[1]2025年已发货'!$H:$H,'[1]2025年已发货'!$E:$E,"未发货")</f>
        <v>15</v>
      </c>
      <c r="I2029" s="122" t="str">
        <f>VLOOKUP(B2029,辅助信息!E:I,3,FALSE)</f>
        <v>(五冶建设扩建艺体中学二期工程)四川省成都市双流区光荣路成都艺体中学南200米</v>
      </c>
      <c r="J2029" s="122" t="str">
        <f>VLOOKUP(B2029,辅助信息!E:I,4,FALSE)</f>
        <v>谢序强</v>
      </c>
      <c r="K2029" s="122">
        <f>VLOOKUP(J2029,辅助信息!H:I,2,FALSE)</f>
        <v>13458588232</v>
      </c>
      <c r="L2029" s="124" t="str">
        <f>VLOOKUP(B2029,辅助信息!E:J,6,FALSE)</f>
        <v>联系实际收货人（谢序强13458588232）五冶建设送货单,一式6份材质书,锈货不收，项目名称：扩建艺体中学二期工程，装货前联系收货人核实到场规格,没提前告知进场规格现场不给予接收</v>
      </c>
      <c r="M2029" s="93">
        <v>45835</v>
      </c>
      <c r="O2029" s="64">
        <f ca="1" t="shared" si="135"/>
        <v>0</v>
      </c>
      <c r="P2029" s="64">
        <f ca="1" t="shared" si="136"/>
        <v>136</v>
      </c>
      <c r="Q2029" s="29" t="str">
        <f>VLOOKUP(B2029,辅助信息!E:M,9,FALSE)</f>
        <v>ZTWM-CDGS-XS-2025-0073-五冶天府-成都怡心湖片区及龙泉驿医院等项目</v>
      </c>
      <c r="R2029" s="29" t="str">
        <f>_xlfn._xlws.FILTER(辅助信息!D:D,辅助信息!E:E=B2029)</f>
        <v>五冶建设扩建艺体中学二期工程</v>
      </c>
    </row>
    <row r="2030" hidden="1" spans="1:18">
      <c r="A2030" s="73" t="s">
        <v>183</v>
      </c>
      <c r="B2030" s="40" t="s">
        <v>81</v>
      </c>
      <c r="C2030" s="72">
        <v>45835</v>
      </c>
      <c r="D2030" s="122" t="str">
        <f>VLOOKUP(B2030,辅助信息!E:K,7,FALSE)</f>
        <v>JWDDCD2025060900080</v>
      </c>
      <c r="E2030" s="122" t="str">
        <f>VLOOKUP(F2030,辅助信息!A:B,2,FALSE)</f>
        <v>盘螺</v>
      </c>
      <c r="F2030" s="40" t="s">
        <v>40</v>
      </c>
      <c r="G2030" s="36">
        <v>13</v>
      </c>
      <c r="H2030" s="136">
        <f>_xlfn.XLOOKUP(C2030&amp;F2030&amp;I2030&amp;J2030,'[1]2025年已发货'!$F:$F&amp;'[1]2025年已发货'!$C:$C&amp;'[1]2025年已发货'!$G:$G&amp;'[1]2025年已发货'!$H:$H,'[1]2025年已发货'!$E:$E,"未发货")</f>
        <v>13</v>
      </c>
      <c r="I2030" s="122" t="str">
        <f>VLOOKUP(B2030,辅助信息!E:I,3,FALSE)</f>
        <v>（华西简阳西城嘉苑）四川省成都市简阳市简城街道高屋村</v>
      </c>
      <c r="J2030" s="122" t="str">
        <f>VLOOKUP(B2030,辅助信息!E:I,4,FALSE)</f>
        <v>张瀚镭</v>
      </c>
      <c r="K2030" s="122">
        <f>VLOOKUP(J2030,辅助信息!H:I,2,FALSE)</f>
        <v>15884666220</v>
      </c>
      <c r="L2030" s="124" t="str">
        <f>VLOOKUP(B2030,辅助信息!E:J,6,FALSE)</f>
        <v>现场禁止使用氢能源挂车！优先威钢发货,我方卸车,新老国标钢厂不加价可直发，因陕钢多次出现磅差，项目拒绝使用</v>
      </c>
      <c r="M2030" s="93">
        <v>45835</v>
      </c>
      <c r="O2030" s="64">
        <f ca="1" t="shared" si="135"/>
        <v>0</v>
      </c>
      <c r="P2030" s="64">
        <f ca="1" t="shared" si="136"/>
        <v>136</v>
      </c>
      <c r="Q2030" s="29" t="str">
        <f>VLOOKUP(B2030,辅助信息!E:M,9,FALSE)</f>
        <v>ZTWM-CDGS-XS-2024-0030-华西集采-简州大道</v>
      </c>
      <c r="R2030" s="29" t="str">
        <f>_xlfn._xlws.FILTER(辅助信息!D:D,辅助信息!E:E=B2030)</f>
        <v>华西简阳西城嘉苑</v>
      </c>
    </row>
    <row r="2031" hidden="1" spans="1:18">
      <c r="A2031" s="73"/>
      <c r="B2031" s="40" t="s">
        <v>81</v>
      </c>
      <c r="C2031" s="72">
        <v>45835</v>
      </c>
      <c r="D2031" s="122" t="str">
        <f>VLOOKUP(B2031,辅助信息!E:K,7,FALSE)</f>
        <v>JWDDCD2025060900080</v>
      </c>
      <c r="E2031" s="122" t="str">
        <f>VLOOKUP(F2031,辅助信息!A:B,2,FALSE)</f>
        <v>盘螺</v>
      </c>
      <c r="F2031" s="40" t="s">
        <v>41</v>
      </c>
      <c r="G2031" s="36">
        <v>13</v>
      </c>
      <c r="H2031" s="136">
        <f>_xlfn.XLOOKUP(C2031&amp;F2031&amp;I2031&amp;J2031,'[1]2025年已发货'!$F:$F&amp;'[1]2025年已发货'!$C:$C&amp;'[1]2025年已发货'!$G:$G&amp;'[1]2025年已发货'!$H:$H,'[1]2025年已发货'!$E:$E,"未发货")</f>
        <v>14</v>
      </c>
      <c r="I2031" s="122" t="str">
        <f>VLOOKUP(B2031,辅助信息!E:I,3,FALSE)</f>
        <v>（华西简阳西城嘉苑）四川省成都市简阳市简城街道高屋村</v>
      </c>
      <c r="J2031" s="122" t="str">
        <f>VLOOKUP(B2031,辅助信息!E:I,4,FALSE)</f>
        <v>张瀚镭</v>
      </c>
      <c r="K2031" s="122">
        <f>VLOOKUP(J2031,辅助信息!H:I,2,FALSE)</f>
        <v>15884666220</v>
      </c>
      <c r="L2031" s="124" t="str">
        <f>VLOOKUP(B2031,辅助信息!E:J,6,FALSE)</f>
        <v>现场禁止使用氢能源挂车！优先威钢发货,我方卸车,新老国标钢厂不加价可直发，因陕钢多次出现磅差，项目拒绝使用</v>
      </c>
      <c r="M2031" s="93">
        <v>45835</v>
      </c>
      <c r="O2031" s="64">
        <f ca="1" t="shared" si="135"/>
        <v>0</v>
      </c>
      <c r="P2031" s="64">
        <f ca="1" t="shared" si="136"/>
        <v>136</v>
      </c>
      <c r="Q2031" s="29" t="str">
        <f>VLOOKUP(B2031,辅助信息!E:M,9,FALSE)</f>
        <v>ZTWM-CDGS-XS-2024-0030-华西集采-简州大道</v>
      </c>
      <c r="R2031" s="29" t="str">
        <f>_xlfn._xlws.FILTER(辅助信息!D:D,辅助信息!E:E=B2031)</f>
        <v>华西简阳西城嘉苑</v>
      </c>
    </row>
    <row r="2032" hidden="1" spans="1:18">
      <c r="A2032" s="73"/>
      <c r="B2032" s="40" t="s">
        <v>81</v>
      </c>
      <c r="C2032" s="72">
        <v>45835</v>
      </c>
      <c r="D2032" s="122" t="str">
        <f>VLOOKUP(B2032,辅助信息!E:K,7,FALSE)</f>
        <v>JWDDCD2025060900080</v>
      </c>
      <c r="E2032" s="122" t="str">
        <f>VLOOKUP(F2032,辅助信息!A:B,2,FALSE)</f>
        <v>盘螺</v>
      </c>
      <c r="F2032" s="40" t="s">
        <v>26</v>
      </c>
      <c r="G2032" s="36">
        <v>3</v>
      </c>
      <c r="H2032" s="136">
        <f>_xlfn.XLOOKUP(C2032&amp;F2032&amp;I2032&amp;J2032,'[1]2025年已发货'!$F:$F&amp;'[1]2025年已发货'!$C:$C&amp;'[1]2025年已发货'!$G:$G&amp;'[1]2025年已发货'!$H:$H,'[1]2025年已发货'!$E:$E,"未发货")</f>
        <v>3</v>
      </c>
      <c r="I2032" s="122" t="str">
        <f>VLOOKUP(B2032,辅助信息!E:I,3,FALSE)</f>
        <v>（华西简阳西城嘉苑）四川省成都市简阳市简城街道高屋村</v>
      </c>
      <c r="J2032" s="122" t="str">
        <f>VLOOKUP(B2032,辅助信息!E:I,4,FALSE)</f>
        <v>张瀚镭</v>
      </c>
      <c r="K2032" s="122">
        <f>VLOOKUP(J2032,辅助信息!H:I,2,FALSE)</f>
        <v>15884666220</v>
      </c>
      <c r="L2032" s="124" t="str">
        <f>VLOOKUP(B2032,辅助信息!E:J,6,FALSE)</f>
        <v>现场禁止使用氢能源挂车！优先威钢发货,我方卸车,新老国标钢厂不加价可直发，因陕钢多次出现磅差，项目拒绝使用</v>
      </c>
      <c r="M2032" s="93">
        <v>45835</v>
      </c>
      <c r="O2032" s="64">
        <f ca="1" t="shared" si="135"/>
        <v>0</v>
      </c>
      <c r="P2032" s="64">
        <f ca="1" t="shared" si="136"/>
        <v>136</v>
      </c>
      <c r="Q2032" s="29" t="str">
        <f>VLOOKUP(B2032,辅助信息!E:M,9,FALSE)</f>
        <v>ZTWM-CDGS-XS-2024-0030-华西集采-简州大道</v>
      </c>
      <c r="R2032" s="29" t="str">
        <f>_xlfn._xlws.FILTER(辅助信息!D:D,辅助信息!E:E=B2032)</f>
        <v>华西简阳西城嘉苑</v>
      </c>
    </row>
    <row r="2033" hidden="1" spans="1:18">
      <c r="A2033" s="73"/>
      <c r="B2033" s="40" t="s">
        <v>81</v>
      </c>
      <c r="C2033" s="72">
        <v>45835</v>
      </c>
      <c r="D2033" s="122" t="str">
        <f>VLOOKUP(B2033,辅助信息!E:K,7,FALSE)</f>
        <v>JWDDCD2025060900080</v>
      </c>
      <c r="E2033" s="122" t="str">
        <f>VLOOKUP(F2033,辅助信息!A:B,2,FALSE)</f>
        <v>螺纹钢</v>
      </c>
      <c r="F2033" s="40" t="s">
        <v>19</v>
      </c>
      <c r="G2033" s="36">
        <v>6</v>
      </c>
      <c r="H2033" s="136">
        <f>_xlfn.XLOOKUP(C2033&amp;F2033&amp;I2033&amp;J2033,'[1]2025年已发货'!$F:$F&amp;'[1]2025年已发货'!$C:$C&amp;'[1]2025年已发货'!$G:$G&amp;'[1]2025年已发货'!$H:$H,'[1]2025年已发货'!$E:$E,"未发货")</f>
        <v>6</v>
      </c>
      <c r="I2033" s="122" t="str">
        <f>VLOOKUP(B2033,辅助信息!E:I,3,FALSE)</f>
        <v>（华西简阳西城嘉苑）四川省成都市简阳市简城街道高屋村</v>
      </c>
      <c r="J2033" s="122" t="str">
        <f>VLOOKUP(B2033,辅助信息!E:I,4,FALSE)</f>
        <v>张瀚镭</v>
      </c>
      <c r="K2033" s="122">
        <f>VLOOKUP(J2033,辅助信息!H:I,2,FALSE)</f>
        <v>15884666220</v>
      </c>
      <c r="L2033" s="124" t="str">
        <f>VLOOKUP(B2033,辅助信息!E:J,6,FALSE)</f>
        <v>现场禁止使用氢能源挂车！优先威钢发货,我方卸车,新老国标钢厂不加价可直发，因陕钢多次出现磅差，项目拒绝使用</v>
      </c>
      <c r="M2033" s="93">
        <v>45835</v>
      </c>
      <c r="O2033" s="64">
        <f ca="1" t="shared" si="135"/>
        <v>0</v>
      </c>
      <c r="P2033" s="64">
        <f ca="1" t="shared" si="136"/>
        <v>136</v>
      </c>
      <c r="Q2033" s="29" t="str">
        <f>VLOOKUP(B2033,辅助信息!E:M,9,FALSE)</f>
        <v>ZTWM-CDGS-XS-2024-0030-华西集采-简州大道</v>
      </c>
      <c r="R2033" s="29" t="str">
        <f>_xlfn._xlws.FILTER(辅助信息!D:D,辅助信息!E:E=B2033)</f>
        <v>华西简阳西城嘉苑</v>
      </c>
    </row>
    <row r="2034" hidden="1" spans="1:18">
      <c r="A2034" s="73"/>
      <c r="B2034" s="40" t="s">
        <v>81</v>
      </c>
      <c r="C2034" s="72">
        <v>45835</v>
      </c>
      <c r="D2034" s="122" t="str">
        <f>VLOOKUP(B2034,辅助信息!E:K,7,FALSE)</f>
        <v>JWDDCD2025060900080</v>
      </c>
      <c r="E2034" s="122" t="str">
        <f>VLOOKUP(F2034,辅助信息!A:B,2,FALSE)</f>
        <v>螺纹钢</v>
      </c>
      <c r="F2034" s="40" t="s">
        <v>32</v>
      </c>
      <c r="G2034" s="36">
        <v>6</v>
      </c>
      <c r="H2034" s="136">
        <f>_xlfn.XLOOKUP(C2034&amp;F2034&amp;I2034&amp;J2034,'[1]2025年已发货'!$F:$F&amp;'[1]2025年已发货'!$C:$C&amp;'[1]2025年已发货'!$G:$G&amp;'[1]2025年已发货'!$H:$H,'[1]2025年已发货'!$E:$E,"未发货")</f>
        <v>6</v>
      </c>
      <c r="I2034" s="122" t="str">
        <f>VLOOKUP(B2034,辅助信息!E:I,3,FALSE)</f>
        <v>（华西简阳西城嘉苑）四川省成都市简阳市简城街道高屋村</v>
      </c>
      <c r="J2034" s="122" t="str">
        <f>VLOOKUP(B2034,辅助信息!E:I,4,FALSE)</f>
        <v>张瀚镭</v>
      </c>
      <c r="K2034" s="122">
        <f>VLOOKUP(J2034,辅助信息!H:I,2,FALSE)</f>
        <v>15884666220</v>
      </c>
      <c r="L2034" s="124" t="str">
        <f>VLOOKUP(B2034,辅助信息!E:J,6,FALSE)</f>
        <v>现场禁止使用氢能源挂车！优先威钢发货,我方卸车,新老国标钢厂不加价可直发，因陕钢多次出现磅差，项目拒绝使用</v>
      </c>
      <c r="M2034" s="93">
        <v>45835</v>
      </c>
      <c r="O2034" s="64">
        <f ca="1" t="shared" si="135"/>
        <v>0</v>
      </c>
      <c r="P2034" s="64">
        <f ca="1" t="shared" si="136"/>
        <v>136</v>
      </c>
      <c r="Q2034" s="29" t="str">
        <f>VLOOKUP(B2034,辅助信息!E:M,9,FALSE)</f>
        <v>ZTWM-CDGS-XS-2024-0030-华西集采-简州大道</v>
      </c>
      <c r="R2034" s="29" t="str">
        <f>_xlfn._xlws.FILTER(辅助信息!D:D,辅助信息!E:E=B2034)</f>
        <v>华西简阳西城嘉苑</v>
      </c>
    </row>
    <row r="2035" hidden="1" spans="1:18">
      <c r="A2035" s="73"/>
      <c r="B2035" s="40" t="s">
        <v>81</v>
      </c>
      <c r="C2035" s="72">
        <v>45835</v>
      </c>
      <c r="D2035" s="122" t="str">
        <f>VLOOKUP(B2035,辅助信息!E:K,7,FALSE)</f>
        <v>JWDDCD2025060900080</v>
      </c>
      <c r="E2035" s="122" t="str">
        <f>VLOOKUP(F2035,辅助信息!A:B,2,FALSE)</f>
        <v>螺纹钢</v>
      </c>
      <c r="F2035" s="40" t="s">
        <v>30</v>
      </c>
      <c r="G2035" s="36">
        <v>6</v>
      </c>
      <c r="H2035" s="136">
        <f>_xlfn.XLOOKUP(C2035&amp;F2035&amp;I2035&amp;J2035,'[1]2025年已发货'!$F:$F&amp;'[1]2025年已发货'!$C:$C&amp;'[1]2025年已发货'!$G:$G&amp;'[1]2025年已发货'!$H:$H,'[1]2025年已发货'!$E:$E,"未发货")</f>
        <v>6</v>
      </c>
      <c r="I2035" s="122" t="str">
        <f>VLOOKUP(B2035,辅助信息!E:I,3,FALSE)</f>
        <v>（华西简阳西城嘉苑）四川省成都市简阳市简城街道高屋村</v>
      </c>
      <c r="J2035" s="122" t="str">
        <f>VLOOKUP(B2035,辅助信息!E:I,4,FALSE)</f>
        <v>张瀚镭</v>
      </c>
      <c r="K2035" s="122">
        <f>VLOOKUP(J2035,辅助信息!H:I,2,FALSE)</f>
        <v>15884666220</v>
      </c>
      <c r="L2035" s="124" t="str">
        <f>VLOOKUP(B2035,辅助信息!E:J,6,FALSE)</f>
        <v>现场禁止使用氢能源挂车！优先威钢发货,我方卸车,新老国标钢厂不加价可直发，因陕钢多次出现磅差，项目拒绝使用</v>
      </c>
      <c r="M2035" s="93">
        <v>45835</v>
      </c>
      <c r="O2035" s="64">
        <f ca="1" t="shared" si="135"/>
        <v>0</v>
      </c>
      <c r="P2035" s="64">
        <f ca="1" t="shared" si="136"/>
        <v>136</v>
      </c>
      <c r="Q2035" s="29" t="str">
        <f>VLOOKUP(B2035,辅助信息!E:M,9,FALSE)</f>
        <v>ZTWM-CDGS-XS-2024-0030-华西集采-简州大道</v>
      </c>
      <c r="R2035" s="29" t="str">
        <f>_xlfn._xlws.FILTER(辅助信息!D:D,辅助信息!E:E=B2035)</f>
        <v>华西简阳西城嘉苑</v>
      </c>
    </row>
    <row r="2036" hidden="1" spans="1:18">
      <c r="A2036" s="73"/>
      <c r="B2036" s="40" t="s">
        <v>81</v>
      </c>
      <c r="C2036" s="72">
        <v>45835</v>
      </c>
      <c r="D2036" s="122" t="str">
        <f>VLOOKUP(B2036,辅助信息!E:K,7,FALSE)</f>
        <v>JWDDCD2025060900080</v>
      </c>
      <c r="E2036" s="122" t="str">
        <f>VLOOKUP(F2036,辅助信息!A:B,2,FALSE)</f>
        <v>螺纹钢</v>
      </c>
      <c r="F2036" s="40" t="s">
        <v>33</v>
      </c>
      <c r="G2036" s="36">
        <v>3</v>
      </c>
      <c r="H2036" s="136">
        <f>_xlfn.XLOOKUP(C2036&amp;F2036&amp;I2036&amp;J2036,'[1]2025年已发货'!$F:$F&amp;'[1]2025年已发货'!$C:$C&amp;'[1]2025年已发货'!$G:$G&amp;'[1]2025年已发货'!$H:$H,'[1]2025年已发货'!$E:$E,"未发货")</f>
        <v>3</v>
      </c>
      <c r="I2036" s="122" t="str">
        <f>VLOOKUP(B2036,辅助信息!E:I,3,FALSE)</f>
        <v>（华西简阳西城嘉苑）四川省成都市简阳市简城街道高屋村</v>
      </c>
      <c r="J2036" s="122" t="str">
        <f>VLOOKUP(B2036,辅助信息!E:I,4,FALSE)</f>
        <v>张瀚镭</v>
      </c>
      <c r="K2036" s="122">
        <f>VLOOKUP(J2036,辅助信息!H:I,2,FALSE)</f>
        <v>15884666220</v>
      </c>
      <c r="L2036" s="124" t="str">
        <f>VLOOKUP(B2036,辅助信息!E:J,6,FALSE)</f>
        <v>现场禁止使用氢能源挂车！优先威钢发货,我方卸车,新老国标钢厂不加价可直发，因陕钢多次出现磅差，项目拒绝使用</v>
      </c>
      <c r="M2036" s="93">
        <v>45835</v>
      </c>
      <c r="O2036" s="64">
        <f ca="1" t="shared" si="135"/>
        <v>0</v>
      </c>
      <c r="P2036" s="64">
        <f ca="1" t="shared" si="136"/>
        <v>136</v>
      </c>
      <c r="Q2036" s="29" t="str">
        <f>VLOOKUP(B2036,辅助信息!E:M,9,FALSE)</f>
        <v>ZTWM-CDGS-XS-2024-0030-华西集采-简州大道</v>
      </c>
      <c r="R2036" s="29" t="str">
        <f>_xlfn._xlws.FILTER(辅助信息!D:D,辅助信息!E:E=B2036)</f>
        <v>华西简阳西城嘉苑</v>
      </c>
    </row>
    <row r="2037" hidden="1" spans="1:18">
      <c r="A2037" s="73"/>
      <c r="B2037" s="40" t="s">
        <v>81</v>
      </c>
      <c r="C2037" s="72">
        <v>45835</v>
      </c>
      <c r="D2037" s="122" t="str">
        <f>VLOOKUP(B2037,辅助信息!E:K,7,FALSE)</f>
        <v>JWDDCD2025060900080</v>
      </c>
      <c r="E2037" s="122" t="str">
        <f>VLOOKUP(F2037,辅助信息!A:B,2,FALSE)</f>
        <v>螺纹钢</v>
      </c>
      <c r="F2037" s="40" t="s">
        <v>58</v>
      </c>
      <c r="G2037" s="36">
        <v>10</v>
      </c>
      <c r="H2037" s="136">
        <f>_xlfn.XLOOKUP(C2037&amp;F2037&amp;I2037&amp;J2037,'[1]2025年已发货'!$F:$F&amp;'[1]2025年已发货'!$C:$C&amp;'[1]2025年已发货'!$G:$G&amp;'[1]2025年已发货'!$H:$H,'[1]2025年已发货'!$E:$E,"未发货")</f>
        <v>10</v>
      </c>
      <c r="I2037" s="122" t="str">
        <f>VLOOKUP(B2037,辅助信息!E:I,3,FALSE)</f>
        <v>（华西简阳西城嘉苑）四川省成都市简阳市简城街道高屋村</v>
      </c>
      <c r="J2037" s="122" t="str">
        <f>VLOOKUP(B2037,辅助信息!E:I,4,FALSE)</f>
        <v>张瀚镭</v>
      </c>
      <c r="K2037" s="122">
        <f>VLOOKUP(J2037,辅助信息!H:I,2,FALSE)</f>
        <v>15884666220</v>
      </c>
      <c r="L2037" s="124" t="str">
        <f>VLOOKUP(B2037,辅助信息!E:J,6,FALSE)</f>
        <v>现场禁止使用氢能源挂车！优先威钢发货,我方卸车,新老国标钢厂不加价可直发，因陕钢多次出现磅差，项目拒绝使用</v>
      </c>
      <c r="M2037" s="93">
        <v>45835</v>
      </c>
      <c r="O2037" s="64">
        <f ca="1" t="shared" si="135"/>
        <v>0</v>
      </c>
      <c r="P2037" s="64">
        <f ca="1" t="shared" si="136"/>
        <v>136</v>
      </c>
      <c r="Q2037" s="29" t="str">
        <f>VLOOKUP(B2037,辅助信息!E:M,9,FALSE)</f>
        <v>ZTWM-CDGS-XS-2024-0030-华西集采-简州大道</v>
      </c>
      <c r="R2037" s="29" t="str">
        <f>_xlfn._xlws.FILTER(辅助信息!D:D,辅助信息!E:E=B2037)</f>
        <v>华西简阳西城嘉苑</v>
      </c>
    </row>
    <row r="2038" hidden="1" spans="1:18">
      <c r="A2038" s="73"/>
      <c r="B2038" s="40" t="s">
        <v>81</v>
      </c>
      <c r="C2038" s="72">
        <v>45835</v>
      </c>
      <c r="D2038" s="122" t="str">
        <f>VLOOKUP(B2038,辅助信息!E:K,7,FALSE)</f>
        <v>JWDDCD2025060900080</v>
      </c>
      <c r="E2038" s="122" t="str">
        <f>VLOOKUP(F2038,辅助信息!A:B,2,FALSE)</f>
        <v>螺纹钢</v>
      </c>
      <c r="F2038" s="40" t="s">
        <v>46</v>
      </c>
      <c r="G2038" s="36">
        <v>6</v>
      </c>
      <c r="H2038" s="136">
        <f>_xlfn.XLOOKUP(C2038&amp;F2038&amp;I2038&amp;J2038,'[1]2025年已发货'!$F:$F&amp;'[1]2025年已发货'!$C:$C&amp;'[1]2025年已发货'!$G:$G&amp;'[1]2025年已发货'!$H:$H,'[1]2025年已发货'!$E:$E,"未发货")</f>
        <v>6</v>
      </c>
      <c r="I2038" s="122" t="str">
        <f>VLOOKUP(B2038,辅助信息!E:I,3,FALSE)</f>
        <v>（华西简阳西城嘉苑）四川省成都市简阳市简城街道高屋村</v>
      </c>
      <c r="J2038" s="122" t="str">
        <f>VLOOKUP(B2038,辅助信息!E:I,4,FALSE)</f>
        <v>张瀚镭</v>
      </c>
      <c r="K2038" s="122">
        <f>VLOOKUP(J2038,辅助信息!H:I,2,FALSE)</f>
        <v>15884666220</v>
      </c>
      <c r="L2038" s="124" t="str">
        <f>VLOOKUP(B2038,辅助信息!E:J,6,FALSE)</f>
        <v>现场禁止使用氢能源挂车！优先威钢发货,我方卸车,新老国标钢厂不加价可直发，因陕钢多次出现磅差，项目拒绝使用</v>
      </c>
      <c r="M2038" s="93">
        <v>45835</v>
      </c>
      <c r="O2038" s="64">
        <f ca="1" t="shared" si="135"/>
        <v>0</v>
      </c>
      <c r="P2038" s="64">
        <f ca="1" t="shared" si="136"/>
        <v>136</v>
      </c>
      <c r="Q2038" s="29" t="str">
        <f>VLOOKUP(B2038,辅助信息!E:M,9,FALSE)</f>
        <v>ZTWM-CDGS-XS-2024-0030-华西集采-简州大道</v>
      </c>
      <c r="R2038" s="29" t="str">
        <f>_xlfn._xlws.FILTER(辅助信息!D:D,辅助信息!E:E=B2038)</f>
        <v>华西简阳西城嘉苑</v>
      </c>
    </row>
    <row r="2039" hidden="1" spans="1:18">
      <c r="A2039" s="73"/>
      <c r="B2039" s="40" t="s">
        <v>81</v>
      </c>
      <c r="C2039" s="72">
        <v>45835</v>
      </c>
      <c r="D2039" s="122" t="str">
        <f>VLOOKUP(B2039,辅助信息!E:K,7,FALSE)</f>
        <v>JWDDCD2025060900080</v>
      </c>
      <c r="E2039" s="122" t="str">
        <f>VLOOKUP(F2039,辅助信息!A:B,2,FALSE)</f>
        <v>螺纹钢</v>
      </c>
      <c r="F2039" s="40" t="s">
        <v>22</v>
      </c>
      <c r="G2039" s="36">
        <v>40</v>
      </c>
      <c r="H2039" s="136">
        <v>39</v>
      </c>
      <c r="I2039" s="122" t="str">
        <f>VLOOKUP(B2039,辅助信息!E:I,3,FALSE)</f>
        <v>（华西简阳西城嘉苑）四川省成都市简阳市简城街道高屋村</v>
      </c>
      <c r="J2039" s="122" t="str">
        <f>VLOOKUP(B2039,辅助信息!E:I,4,FALSE)</f>
        <v>张瀚镭</v>
      </c>
      <c r="K2039" s="122">
        <f>VLOOKUP(J2039,辅助信息!H:I,2,FALSE)</f>
        <v>15884666220</v>
      </c>
      <c r="L2039" s="124" t="str">
        <f>VLOOKUP(B2039,辅助信息!E:J,6,FALSE)</f>
        <v>现场禁止使用氢能源挂车！优先威钢发货,我方卸车,新老国标钢厂不加价可直发，因陕钢多次出现磅差，项目拒绝使用</v>
      </c>
      <c r="M2039" s="93">
        <v>45835</v>
      </c>
      <c r="O2039" s="64">
        <f ca="1" t="shared" si="135"/>
        <v>0</v>
      </c>
      <c r="P2039" s="64">
        <f ca="1" t="shared" si="136"/>
        <v>136</v>
      </c>
      <c r="Q2039" s="29" t="str">
        <f>VLOOKUP(B2039,辅助信息!E:M,9,FALSE)</f>
        <v>ZTWM-CDGS-XS-2024-0030-华西集采-简州大道</v>
      </c>
      <c r="R2039" s="29" t="str">
        <f>_xlfn._xlws.FILTER(辅助信息!D:D,辅助信息!E:E=B2039)</f>
        <v>华西简阳西城嘉苑</v>
      </c>
    </row>
    <row r="2040" hidden="1" spans="2:18">
      <c r="B2040" s="40" t="s">
        <v>159</v>
      </c>
      <c r="C2040" s="72">
        <v>45835</v>
      </c>
      <c r="D2040" s="122" t="str">
        <f>VLOOKUP(B2040,辅助信息!E:K,7,FALSE)</f>
        <v>JWDDCD2025052800131</v>
      </c>
      <c r="E2040" s="122" t="str">
        <f>VLOOKUP(F2040,辅助信息!A:B,2,FALSE)</f>
        <v>盘螺</v>
      </c>
      <c r="F2040" s="40" t="s">
        <v>40</v>
      </c>
      <c r="G2040" s="36">
        <v>20</v>
      </c>
      <c r="H2040" s="136">
        <f>_xlfn.XLOOKUP(C2040&amp;F2040&amp;I2040&amp;J2040,'[1]2025年已发货'!$F:$F&amp;'[1]2025年已发货'!$C:$C&amp;'[1]2025年已发货'!$G:$G&amp;'[1]2025年已发货'!$H:$H,'[1]2025年已发货'!$E:$E,"未发货")</f>
        <v>20</v>
      </c>
      <c r="I2040" s="122" t="str">
        <f>VLOOKUP(B2040,辅助信息!E:I,3,FALSE)</f>
        <v>（商投建工达州中医药科技园-3工区）达州市通川区达州中医药职业学院犀牛大道北段</v>
      </c>
      <c r="J2040" s="122" t="str">
        <f>VLOOKUP(B2040,辅助信息!E:I,4,FALSE)</f>
        <v>程黄刚</v>
      </c>
      <c r="K2040" s="122">
        <f>VLOOKUP(J2040,辅助信息!H:I,2,FALSE)</f>
        <v>15108211617</v>
      </c>
      <c r="L2040" s="124" t="str">
        <f>VLOOKUP(B2040,辅助信息!E:J,6,FALSE)</f>
        <v>控制炉批号！多了现场不收！,优先安排达钢,提前联系到场规格及数量</v>
      </c>
      <c r="M2040" s="93">
        <v>45835</v>
      </c>
      <c r="O2040" s="64">
        <f ca="1" t="shared" si="135"/>
        <v>0</v>
      </c>
      <c r="P2040" s="64">
        <f ca="1" t="shared" si="136"/>
        <v>136</v>
      </c>
      <c r="Q2040" s="29" t="str">
        <f>VLOOKUP(B2040,辅助信息!E:M,9,FALSE)</f>
        <v>ZTWM-CDGS-XS-2024-0134-商投建工达州中医药科技成果示范园项目</v>
      </c>
      <c r="R2040" s="29" t="str">
        <f>_xlfn._xlws.FILTER(辅助信息!D:D,辅助信息!E:E=B2040)</f>
        <v>商投建工达州中医药科技园</v>
      </c>
    </row>
    <row r="2041" hidden="1" spans="2:18">
      <c r="B2041" s="40" t="s">
        <v>159</v>
      </c>
      <c r="C2041" s="72">
        <v>45835</v>
      </c>
      <c r="D2041" s="122" t="str">
        <f>VLOOKUP(B2041,辅助信息!E:K,7,FALSE)</f>
        <v>JWDDCD2025052800131</v>
      </c>
      <c r="E2041" s="122" t="str">
        <f>VLOOKUP(F2041,辅助信息!A:B,2,FALSE)</f>
        <v>盘螺</v>
      </c>
      <c r="F2041" s="40" t="s">
        <v>41</v>
      </c>
      <c r="G2041" s="36">
        <v>33</v>
      </c>
      <c r="H2041" s="136">
        <f>_xlfn.XLOOKUP(C2041&amp;F2041&amp;I2041&amp;J2041,'[1]2025年已发货'!$F:$F&amp;'[1]2025年已发货'!$C:$C&amp;'[1]2025年已发货'!$G:$G&amp;'[1]2025年已发货'!$H:$H,'[1]2025年已发货'!$E:$E,"未发货")</f>
        <v>33</v>
      </c>
      <c r="I2041" s="122" t="str">
        <f>VLOOKUP(B2041,辅助信息!E:I,3,FALSE)</f>
        <v>（商投建工达州中医药科技园-3工区）达州市通川区达州中医药职业学院犀牛大道北段</v>
      </c>
      <c r="J2041" s="122" t="str">
        <f>VLOOKUP(B2041,辅助信息!E:I,4,FALSE)</f>
        <v>程黄刚</v>
      </c>
      <c r="K2041" s="122">
        <f>VLOOKUP(J2041,辅助信息!H:I,2,FALSE)</f>
        <v>15108211617</v>
      </c>
      <c r="L2041" s="124" t="str">
        <f>VLOOKUP(B2041,辅助信息!E:J,6,FALSE)</f>
        <v>控制炉批号！多了现场不收！,优先安排达钢,提前联系到场规格及数量</v>
      </c>
      <c r="M2041" s="93">
        <v>45835</v>
      </c>
      <c r="O2041" s="64">
        <f ca="1" t="shared" si="135"/>
        <v>0</v>
      </c>
      <c r="P2041" s="64">
        <f ca="1" t="shared" si="136"/>
        <v>136</v>
      </c>
      <c r="Q2041" s="29" t="str">
        <f>VLOOKUP(B2041,辅助信息!E:M,9,FALSE)</f>
        <v>ZTWM-CDGS-XS-2024-0134-商投建工达州中医药科技成果示范园项目</v>
      </c>
      <c r="R2041" s="29" t="str">
        <f>_xlfn._xlws.FILTER(辅助信息!D:D,辅助信息!E:E=B2041)</f>
        <v>商投建工达州中医药科技园</v>
      </c>
    </row>
    <row r="2042" hidden="1" spans="2:18">
      <c r="B2042" s="40" t="s">
        <v>159</v>
      </c>
      <c r="C2042" s="72">
        <v>45835</v>
      </c>
      <c r="D2042" s="122" t="str">
        <f>VLOOKUP(B2042,辅助信息!E:K,7,FALSE)</f>
        <v>JWDDCD2025052800131</v>
      </c>
      <c r="E2042" s="122" t="str">
        <f>VLOOKUP(F2042,辅助信息!A:B,2,FALSE)</f>
        <v>螺纹钢</v>
      </c>
      <c r="F2042" s="40" t="s">
        <v>19</v>
      </c>
      <c r="G2042" s="36">
        <v>46</v>
      </c>
      <c r="H2042" s="136">
        <f>_xlfn.XLOOKUP(C2042&amp;F2042&amp;I2042&amp;J2042,'[1]2025年已发货'!$F:$F&amp;'[1]2025年已发货'!$C:$C&amp;'[1]2025年已发货'!$G:$G&amp;'[1]2025年已发货'!$H:$H,'[1]2025年已发货'!$E:$E,"未发货")</f>
        <v>28</v>
      </c>
      <c r="I2042" s="122" t="str">
        <f>VLOOKUP(B2042,辅助信息!E:I,3,FALSE)</f>
        <v>（商投建工达州中医药科技园-3工区）达州市通川区达州中医药职业学院犀牛大道北段</v>
      </c>
      <c r="J2042" s="122" t="str">
        <f>VLOOKUP(B2042,辅助信息!E:I,4,FALSE)</f>
        <v>程黄刚</v>
      </c>
      <c r="K2042" s="122">
        <f>VLOOKUP(J2042,辅助信息!H:I,2,FALSE)</f>
        <v>15108211617</v>
      </c>
      <c r="L2042" s="124" t="str">
        <f>VLOOKUP(B2042,辅助信息!E:J,6,FALSE)</f>
        <v>控制炉批号！多了现场不收！,优先安排达钢,提前联系到场规格及数量</v>
      </c>
      <c r="M2042" s="93">
        <v>45835</v>
      </c>
      <c r="O2042" s="64">
        <f ca="1" t="shared" si="135"/>
        <v>0</v>
      </c>
      <c r="P2042" s="64">
        <f ca="1" t="shared" si="136"/>
        <v>136</v>
      </c>
      <c r="Q2042" s="29" t="str">
        <f>VLOOKUP(B2042,辅助信息!E:M,9,FALSE)</f>
        <v>ZTWM-CDGS-XS-2024-0134-商投建工达州中医药科技成果示范园项目</v>
      </c>
      <c r="R2042" s="29" t="str">
        <f>_xlfn._xlws.FILTER(辅助信息!D:D,辅助信息!E:E=B2042)</f>
        <v>商投建工达州中医药科技园</v>
      </c>
    </row>
    <row r="2043" hidden="1" spans="2:18">
      <c r="B2043" s="40" t="s">
        <v>176</v>
      </c>
      <c r="C2043" s="72">
        <v>45839</v>
      </c>
      <c r="D2043" s="122" t="str">
        <f>VLOOKUP(B2043,辅助信息!E:K,7,FALSE)</f>
        <v>JWDDCD2025062200016</v>
      </c>
      <c r="E2043" s="122" t="str">
        <f>VLOOKUP(F2043,辅助信息!A:B,2,FALSE)</f>
        <v>高线</v>
      </c>
      <c r="F2043" s="40" t="s">
        <v>57</v>
      </c>
      <c r="G2043" s="36">
        <v>2.5</v>
      </c>
      <c r="H2043" s="136" t="str">
        <f>_xlfn.XLOOKUP(C2043&amp;F2043&amp;I2043&amp;J2043,'[1]2025年已发货'!$F:$F&amp;'[1]2025年已发货'!$C:$C&amp;'[1]2025年已发货'!$G:$G&amp;'[1]2025年已发货'!$H:$H,'[1]2025年已发货'!$E:$E,"未发货")</f>
        <v>未发货</v>
      </c>
      <c r="I2043" s="122" t="str">
        <f>VLOOKUP(B2043,辅助信息!E:I,3,FALSE)</f>
        <v>(武汉电气化局成达万高铁强电项目-渠县)四川省达州市渠县渠北镇雷家湾渠县北站旁</v>
      </c>
      <c r="J2043" s="122" t="str">
        <f>VLOOKUP(B2043,辅助信息!E:I,4,FALSE)</f>
        <v>刘频</v>
      </c>
      <c r="K2043" s="122">
        <f>VLOOKUP(J2043,辅助信息!H:I,2,FALSE)</f>
        <v>18779627939</v>
      </c>
      <c r="L2043" s="124" t="str">
        <f>VLOOKUP(B2043,辅助信息!E:J,6,FALSE)</f>
        <v>锈货不收！！下雨天钢筋没盖篷布不收！！，装货前联系收货人核实到场规格,没提前告知进场规格现场不给予接收</v>
      </c>
      <c r="M2043" s="93">
        <v>45838</v>
      </c>
      <c r="O2043" s="64">
        <f ca="1" t="shared" ref="O2043:O2057" si="137">IF(OR(M2043="",N2043&lt;&gt;""),"",MAX(M2043-TODAY(),0))</f>
        <v>0</v>
      </c>
      <c r="P2043" s="64">
        <f ca="1" t="shared" ref="P2043:P2057" si="138">IF(M2043="","",IF(N2043&lt;&gt;"",MAX(N2043-M2043,0),IF(TODAY()&gt;M2043,TODAY()-M2043,0)))</f>
        <v>133</v>
      </c>
      <c r="Q2043" s="29" t="str">
        <f>VLOOKUP(B2043,辅助信息!E:M,9,FALSE)</f>
        <v>ZTWM-CDGS-XS-2025-0033-中铁武汉电气化局集团有限公司成达万高速铁路强电工程项目</v>
      </c>
      <c r="R2043" s="29" t="str">
        <f>_xlfn._xlws.FILTER(辅助信息!D:D,辅助信息!E:E=B2043)</f>
        <v>武汉电气化局成达万高铁强电项目</v>
      </c>
    </row>
    <row r="2044" hidden="1" spans="2:18">
      <c r="B2044" s="40" t="s">
        <v>176</v>
      </c>
      <c r="C2044" s="72">
        <v>45839</v>
      </c>
      <c r="D2044" s="122" t="str">
        <f>VLOOKUP(B2044,辅助信息!E:K,7,FALSE)</f>
        <v>JWDDCD2025062200016</v>
      </c>
      <c r="E2044" s="122" t="str">
        <f>VLOOKUP(F2044,辅助信息!A:B,2,FALSE)</f>
        <v>盘螺</v>
      </c>
      <c r="F2044" s="40" t="s">
        <v>40</v>
      </c>
      <c r="G2044" s="36">
        <v>5</v>
      </c>
      <c r="H2044" s="136" t="str">
        <f>_xlfn.XLOOKUP(C2044&amp;F2044&amp;I2044&amp;J2044,'[1]2025年已发货'!$F:$F&amp;'[1]2025年已发货'!$C:$C&amp;'[1]2025年已发货'!$G:$G&amp;'[1]2025年已发货'!$H:$H,'[1]2025年已发货'!$E:$E,"未发货")</f>
        <v>未发货</v>
      </c>
      <c r="I2044" s="122" t="str">
        <f>VLOOKUP(B2044,辅助信息!E:I,3,FALSE)</f>
        <v>(武汉电气化局成达万高铁强电项目-渠县)四川省达州市渠县渠北镇雷家湾渠县北站旁</v>
      </c>
      <c r="J2044" s="122" t="str">
        <f>VLOOKUP(B2044,辅助信息!E:I,4,FALSE)</f>
        <v>刘频</v>
      </c>
      <c r="K2044" s="122">
        <f>VLOOKUP(J2044,辅助信息!H:I,2,FALSE)</f>
        <v>18779627939</v>
      </c>
      <c r="L2044" s="124" t="str">
        <f>VLOOKUP(B2044,辅助信息!E:J,6,FALSE)</f>
        <v>锈货不收！！下雨天钢筋没盖篷布不收！！，装货前联系收货人核实到场规格,没提前告知进场规格现场不给予接收</v>
      </c>
      <c r="M2044" s="93">
        <v>45838</v>
      </c>
      <c r="O2044" s="64">
        <f ca="1" t="shared" si="137"/>
        <v>0</v>
      </c>
      <c r="P2044" s="64">
        <f ca="1" t="shared" si="138"/>
        <v>133</v>
      </c>
      <c r="Q2044" s="29" t="str">
        <f>VLOOKUP(B2044,辅助信息!E:M,9,FALSE)</f>
        <v>ZTWM-CDGS-XS-2025-0033-中铁武汉电气化局集团有限公司成达万高速铁路强电工程项目</v>
      </c>
      <c r="R2044" s="29" t="str">
        <f>_xlfn._xlws.FILTER(辅助信息!D:D,辅助信息!E:E=B2044)</f>
        <v>武汉电气化局成达万高铁强电项目</v>
      </c>
    </row>
    <row r="2045" hidden="1" spans="2:18">
      <c r="B2045" s="40" t="s">
        <v>176</v>
      </c>
      <c r="C2045" s="72">
        <v>45839</v>
      </c>
      <c r="D2045" s="122" t="str">
        <f>VLOOKUP(B2045,辅助信息!E:K,7,FALSE)</f>
        <v>JWDDCD2025062200016</v>
      </c>
      <c r="E2045" s="122" t="str">
        <f>VLOOKUP(F2045,辅助信息!A:B,2,FALSE)</f>
        <v>螺纹钢</v>
      </c>
      <c r="F2045" s="40" t="s">
        <v>111</v>
      </c>
      <c r="G2045" s="36">
        <v>5</v>
      </c>
      <c r="H2045" s="136" t="str">
        <f>_xlfn.XLOOKUP(C2045&amp;F2045&amp;I2045&amp;J2045,'[1]2025年已发货'!$F:$F&amp;'[1]2025年已发货'!$C:$C&amp;'[1]2025年已发货'!$G:$G&amp;'[1]2025年已发货'!$H:$H,'[1]2025年已发货'!$E:$E,"未发货")</f>
        <v>未发货</v>
      </c>
      <c r="I2045" s="122" t="str">
        <f>VLOOKUP(B2045,辅助信息!E:I,3,FALSE)</f>
        <v>(武汉电气化局成达万高铁强电项目-渠县)四川省达州市渠县渠北镇雷家湾渠县北站旁</v>
      </c>
      <c r="J2045" s="122" t="str">
        <f>VLOOKUP(B2045,辅助信息!E:I,4,FALSE)</f>
        <v>刘频</v>
      </c>
      <c r="K2045" s="122">
        <f>VLOOKUP(J2045,辅助信息!H:I,2,FALSE)</f>
        <v>18779627939</v>
      </c>
      <c r="L2045" s="124" t="str">
        <f>VLOOKUP(B2045,辅助信息!E:J,6,FALSE)</f>
        <v>锈货不收！！下雨天钢筋没盖篷布不收！！，装货前联系收货人核实到场规格,没提前告知进场规格现场不给予接收</v>
      </c>
      <c r="M2045" s="93">
        <v>45838</v>
      </c>
      <c r="O2045" s="64">
        <f ca="1" t="shared" si="137"/>
        <v>0</v>
      </c>
      <c r="P2045" s="64">
        <f ca="1" t="shared" si="138"/>
        <v>133</v>
      </c>
      <c r="Q2045" s="29" t="str">
        <f>VLOOKUP(B2045,辅助信息!E:M,9,FALSE)</f>
        <v>ZTWM-CDGS-XS-2025-0033-中铁武汉电气化局集团有限公司成达万高速铁路强电工程项目</v>
      </c>
      <c r="R2045" s="29" t="str">
        <f>_xlfn._xlws.FILTER(辅助信息!D:D,辅助信息!E:E=B2045)</f>
        <v>武汉电气化局成达万高铁强电项目</v>
      </c>
    </row>
    <row r="2046" hidden="1" spans="2:18">
      <c r="B2046" s="40" t="s">
        <v>176</v>
      </c>
      <c r="C2046" s="72">
        <v>45839</v>
      </c>
      <c r="D2046" s="122" t="str">
        <f>VLOOKUP(B2046,辅助信息!E:K,7,FALSE)</f>
        <v>JWDDCD2025062200016</v>
      </c>
      <c r="E2046" s="122" t="str">
        <f>VLOOKUP(F2046,辅助信息!A:B,2,FALSE)</f>
        <v>螺纹钢</v>
      </c>
      <c r="F2046" s="40" t="s">
        <v>76</v>
      </c>
      <c r="G2046" s="36">
        <v>20</v>
      </c>
      <c r="H2046" s="136" t="str">
        <f>_xlfn.XLOOKUP(C2046&amp;F2046&amp;I2046&amp;J2046,'[1]2025年已发货'!$F:$F&amp;'[1]2025年已发货'!$C:$C&amp;'[1]2025年已发货'!$G:$G&amp;'[1]2025年已发货'!$H:$H,'[1]2025年已发货'!$E:$E,"未发货")</f>
        <v>未发货</v>
      </c>
      <c r="I2046" s="122" t="str">
        <f>VLOOKUP(B2046,辅助信息!E:I,3,FALSE)</f>
        <v>(武汉电气化局成达万高铁强电项目-渠县)四川省达州市渠县渠北镇雷家湾渠县北站旁</v>
      </c>
      <c r="J2046" s="122" t="str">
        <f>VLOOKUP(B2046,辅助信息!E:I,4,FALSE)</f>
        <v>刘频</v>
      </c>
      <c r="K2046" s="122">
        <f>VLOOKUP(J2046,辅助信息!H:I,2,FALSE)</f>
        <v>18779627939</v>
      </c>
      <c r="L2046" s="124" t="str">
        <f>VLOOKUP(B2046,辅助信息!E:J,6,FALSE)</f>
        <v>锈货不收！！下雨天钢筋没盖篷布不收！！，装货前联系收货人核实到场规格,没提前告知进场规格现场不给予接收</v>
      </c>
      <c r="M2046" s="93">
        <v>45838</v>
      </c>
      <c r="O2046" s="64">
        <f ca="1" t="shared" si="137"/>
        <v>0</v>
      </c>
      <c r="P2046" s="64">
        <f ca="1" t="shared" si="138"/>
        <v>133</v>
      </c>
      <c r="Q2046" s="29" t="str">
        <f>VLOOKUP(B2046,辅助信息!E:M,9,FALSE)</f>
        <v>ZTWM-CDGS-XS-2025-0033-中铁武汉电气化局集团有限公司成达万高速铁路强电工程项目</v>
      </c>
      <c r="R2046" s="29" t="str">
        <f>_xlfn._xlws.FILTER(辅助信息!D:D,辅助信息!E:E=B2046)</f>
        <v>武汉电气化局成达万高铁强电项目</v>
      </c>
    </row>
    <row r="2047" hidden="1" spans="2:18">
      <c r="B2047" s="40" t="s">
        <v>162</v>
      </c>
      <c r="C2047" s="72">
        <v>45836</v>
      </c>
      <c r="D2047" s="122" t="str">
        <f>VLOOKUP(B2047,辅助信息!E:K,7,FALSE)</f>
        <v>JWDD2025071500089</v>
      </c>
      <c r="E2047" s="122" t="str">
        <f>VLOOKUP(F2047,辅助信息!A:B,2,FALSE)</f>
        <v>盘螺</v>
      </c>
      <c r="F2047" s="40" t="s">
        <v>41</v>
      </c>
      <c r="G2047" s="36">
        <v>5</v>
      </c>
      <c r="H2047" s="136" t="str">
        <f>_xlfn.XLOOKUP(C2047&amp;F2047&amp;I2047&amp;J2047,'[1]2025年已发货'!$F:$F&amp;'[1]2025年已发货'!$C:$C&amp;'[1]2025年已发货'!$G:$G&amp;'[1]2025年已发货'!$H:$H,'[1]2025年已发货'!$E:$E,"未发货")</f>
        <v>未发货</v>
      </c>
      <c r="I2047" s="122" t="str">
        <f>VLOOKUP(B2047,辅助信息!E:I,3,FALSE)</f>
        <v>(宜宾兴港三江新区长江工业园保障性租赁住房建设项目-2标)四川省宜宾市翠屏区永善路南段宜宾市三江新区长江工业园区</v>
      </c>
      <c r="J2047" s="122" t="str">
        <f>VLOOKUP(B2047,辅助信息!E:I,4,FALSE)</f>
        <v>赵元虎</v>
      </c>
      <c r="K2047" s="122">
        <f>VLOOKUP(J2047,辅助信息!H:I,2,FALSE)</f>
        <v>13684167136</v>
      </c>
      <c r="L2047" s="124" t="str">
        <f>VLOOKUP(B2047,辅助信息!E:J,6,FALSE)</f>
        <v>现场要求调度统一联系指定收货人，不单独发司机位置。锈货不收，装货前联系收货人核实到场规格,没提前告知进场规格现场不给予接收</v>
      </c>
      <c r="M2047" s="93">
        <v>45838</v>
      </c>
      <c r="O2047" s="64">
        <f ca="1" t="shared" si="137"/>
        <v>0</v>
      </c>
      <c r="P2047" s="64">
        <f ca="1" t="shared" si="138"/>
        <v>133</v>
      </c>
      <c r="Q2047" s="29" t="str">
        <f>VLOOKUP(B2047,辅助信息!E:M,9,FALSE)</f>
        <v>ZTWM-CDYXGS-XS-2025-0014-宜宾兴港建材-三江新区长江工业园片区保障性租赁住房建设项目</v>
      </c>
      <c r="R2047" s="29" t="str">
        <f>_xlfn._xlws.FILTER(辅助信息!D:D,辅助信息!E:E=B2047)</f>
        <v>宜宾兴港三江新区长江工业园建设项目</v>
      </c>
    </row>
    <row r="2048" hidden="1" spans="2:18">
      <c r="B2048" s="40" t="s">
        <v>162</v>
      </c>
      <c r="C2048" s="72">
        <v>45836</v>
      </c>
      <c r="D2048" s="122" t="str">
        <f>VLOOKUP(B2048,辅助信息!E:K,7,FALSE)</f>
        <v>JWDD2025071500089</v>
      </c>
      <c r="E2048" s="122" t="str">
        <f>VLOOKUP(F2048,辅助信息!A:B,2,FALSE)</f>
        <v>盘螺</v>
      </c>
      <c r="F2048" s="40" t="s">
        <v>26</v>
      </c>
      <c r="G2048" s="36">
        <v>35</v>
      </c>
      <c r="H2048" s="136" t="str">
        <f>_xlfn.XLOOKUP(C2048&amp;F2048&amp;I2048&amp;J2048,'[1]2025年已发货'!$F:$F&amp;'[1]2025年已发货'!$C:$C&amp;'[1]2025年已发货'!$G:$G&amp;'[1]2025年已发货'!$H:$H,'[1]2025年已发货'!$E:$E,"未发货")</f>
        <v>未发货</v>
      </c>
      <c r="I2048" s="122" t="str">
        <f>VLOOKUP(B2048,辅助信息!E:I,3,FALSE)</f>
        <v>(宜宾兴港三江新区长江工业园保障性租赁住房建设项目-2标)四川省宜宾市翠屏区永善路南段宜宾市三江新区长江工业园区</v>
      </c>
      <c r="J2048" s="122" t="str">
        <f>VLOOKUP(B2048,辅助信息!E:I,4,FALSE)</f>
        <v>赵元虎</v>
      </c>
      <c r="K2048" s="122">
        <f>VLOOKUP(J2048,辅助信息!H:I,2,FALSE)</f>
        <v>13684167136</v>
      </c>
      <c r="L2048" s="124" t="str">
        <f>VLOOKUP(B2048,辅助信息!E:J,6,FALSE)</f>
        <v>现场要求调度统一联系指定收货人，不单独发司机位置。锈货不收，装货前联系收货人核实到场规格,没提前告知进场规格现场不给予接收</v>
      </c>
      <c r="M2048" s="93">
        <v>45838</v>
      </c>
      <c r="O2048" s="64">
        <f ca="1" t="shared" si="137"/>
        <v>0</v>
      </c>
      <c r="P2048" s="64">
        <f ca="1" t="shared" si="138"/>
        <v>133</v>
      </c>
      <c r="Q2048" s="29" t="str">
        <f>VLOOKUP(B2048,辅助信息!E:M,9,FALSE)</f>
        <v>ZTWM-CDYXGS-XS-2025-0014-宜宾兴港建材-三江新区长江工业园片区保障性租赁住房建设项目</v>
      </c>
      <c r="R2048" s="29" t="str">
        <f>_xlfn._xlws.FILTER(辅助信息!D:D,辅助信息!E:E=B2048)</f>
        <v>宜宾兴港三江新区长江工业园建设项目</v>
      </c>
    </row>
    <row r="2049" hidden="1" spans="2:18">
      <c r="B2049" s="40" t="s">
        <v>162</v>
      </c>
      <c r="C2049" s="72">
        <v>45836</v>
      </c>
      <c r="D2049" s="122" t="str">
        <f>VLOOKUP(B2049,辅助信息!E:K,7,FALSE)</f>
        <v>JWDD2025071500089</v>
      </c>
      <c r="E2049" s="122" t="str">
        <f>VLOOKUP(F2049,辅助信息!A:B,2,FALSE)</f>
        <v>螺纹钢</v>
      </c>
      <c r="F2049" s="40" t="s">
        <v>19</v>
      </c>
      <c r="G2049" s="36">
        <v>3</v>
      </c>
      <c r="H2049" s="136" t="str">
        <f>_xlfn.XLOOKUP(C2049&amp;F2049&amp;I2049&amp;J2049,'[1]2025年已发货'!$F:$F&amp;'[1]2025年已发货'!$C:$C&amp;'[1]2025年已发货'!$G:$G&amp;'[1]2025年已发货'!$H:$H,'[1]2025年已发货'!$E:$E,"未发货")</f>
        <v>未发货</v>
      </c>
      <c r="I2049" s="122" t="str">
        <f>VLOOKUP(B2049,辅助信息!E:I,3,FALSE)</f>
        <v>(宜宾兴港三江新区长江工业园保障性租赁住房建设项目-2标)四川省宜宾市翠屏区永善路南段宜宾市三江新区长江工业园区</v>
      </c>
      <c r="J2049" s="122" t="str">
        <f>VLOOKUP(B2049,辅助信息!E:I,4,FALSE)</f>
        <v>赵元虎</v>
      </c>
      <c r="K2049" s="122">
        <f>VLOOKUP(J2049,辅助信息!H:I,2,FALSE)</f>
        <v>13684167136</v>
      </c>
      <c r="L2049" s="124" t="str">
        <f>VLOOKUP(B2049,辅助信息!E:J,6,FALSE)</f>
        <v>现场要求调度统一联系指定收货人，不单独发司机位置。锈货不收，装货前联系收货人核实到场规格,没提前告知进场规格现场不给予接收</v>
      </c>
      <c r="M2049" s="93">
        <v>45838</v>
      </c>
      <c r="O2049" s="64">
        <f ca="1" t="shared" si="137"/>
        <v>0</v>
      </c>
      <c r="P2049" s="64">
        <f ca="1" t="shared" si="138"/>
        <v>133</v>
      </c>
      <c r="Q2049" s="29" t="str">
        <f>VLOOKUP(B2049,辅助信息!E:M,9,FALSE)</f>
        <v>ZTWM-CDYXGS-XS-2025-0014-宜宾兴港建材-三江新区长江工业园片区保障性租赁住房建设项目</v>
      </c>
      <c r="R2049" s="29" t="str">
        <f>_xlfn._xlws.FILTER(辅助信息!D:D,辅助信息!E:E=B2049)</f>
        <v>宜宾兴港三江新区长江工业园建设项目</v>
      </c>
    </row>
    <row r="2050" hidden="1" spans="2:18">
      <c r="B2050" s="40" t="s">
        <v>162</v>
      </c>
      <c r="C2050" s="72">
        <v>45836</v>
      </c>
      <c r="D2050" s="122" t="str">
        <f>VLOOKUP(B2050,辅助信息!E:K,7,FALSE)</f>
        <v>JWDD2025071500089</v>
      </c>
      <c r="E2050" s="122" t="str">
        <f>VLOOKUP(F2050,辅助信息!A:B,2,FALSE)</f>
        <v>螺纹钢</v>
      </c>
      <c r="F2050" s="40" t="s">
        <v>32</v>
      </c>
      <c r="G2050" s="36">
        <v>3</v>
      </c>
      <c r="H2050" s="136" t="str">
        <f>_xlfn.XLOOKUP(C2050&amp;F2050&amp;I2050&amp;J2050,'[1]2025年已发货'!$F:$F&amp;'[1]2025年已发货'!$C:$C&amp;'[1]2025年已发货'!$G:$G&amp;'[1]2025年已发货'!$H:$H,'[1]2025年已发货'!$E:$E,"未发货")</f>
        <v>未发货</v>
      </c>
      <c r="I2050" s="122" t="str">
        <f>VLOOKUP(B2050,辅助信息!E:I,3,FALSE)</f>
        <v>(宜宾兴港三江新区长江工业园保障性租赁住房建设项目-2标)四川省宜宾市翠屏区永善路南段宜宾市三江新区长江工业园区</v>
      </c>
      <c r="J2050" s="122" t="str">
        <f>VLOOKUP(B2050,辅助信息!E:I,4,FALSE)</f>
        <v>赵元虎</v>
      </c>
      <c r="K2050" s="122">
        <f>VLOOKUP(J2050,辅助信息!H:I,2,FALSE)</f>
        <v>13684167136</v>
      </c>
      <c r="L2050" s="124" t="str">
        <f>VLOOKUP(B2050,辅助信息!E:J,6,FALSE)</f>
        <v>现场要求调度统一联系指定收货人，不单独发司机位置。锈货不收，装货前联系收货人核实到场规格,没提前告知进场规格现场不给予接收</v>
      </c>
      <c r="M2050" s="93">
        <v>45838</v>
      </c>
      <c r="O2050" s="64">
        <f ca="1" t="shared" si="137"/>
        <v>0</v>
      </c>
      <c r="P2050" s="64">
        <f ca="1" t="shared" si="138"/>
        <v>133</v>
      </c>
      <c r="Q2050" s="29" t="str">
        <f>VLOOKUP(B2050,辅助信息!E:M,9,FALSE)</f>
        <v>ZTWM-CDYXGS-XS-2025-0014-宜宾兴港建材-三江新区长江工业园片区保障性租赁住房建设项目</v>
      </c>
      <c r="R2050" s="29" t="str">
        <f>_xlfn._xlws.FILTER(辅助信息!D:D,辅助信息!E:E=B2050)</f>
        <v>宜宾兴港三江新区长江工业园建设项目</v>
      </c>
    </row>
    <row r="2051" hidden="1" spans="2:18">
      <c r="B2051" s="40" t="s">
        <v>162</v>
      </c>
      <c r="C2051" s="72">
        <v>45836</v>
      </c>
      <c r="D2051" s="122" t="str">
        <f>VLOOKUP(B2051,辅助信息!E:K,7,FALSE)</f>
        <v>JWDD2025071500089</v>
      </c>
      <c r="E2051" s="122" t="str">
        <f>VLOOKUP(F2051,辅助信息!A:B,2,FALSE)</f>
        <v>螺纹钢</v>
      </c>
      <c r="F2051" s="40" t="s">
        <v>30</v>
      </c>
      <c r="G2051" s="36">
        <v>60</v>
      </c>
      <c r="H2051" s="136" t="str">
        <f>_xlfn.XLOOKUP(C2051&amp;F2051&amp;I2051&amp;J2051,'[1]2025年已发货'!$F:$F&amp;'[1]2025年已发货'!$C:$C&amp;'[1]2025年已发货'!$G:$G&amp;'[1]2025年已发货'!$H:$H,'[1]2025年已发货'!$E:$E,"未发货")</f>
        <v>未发货</v>
      </c>
      <c r="I2051" s="122" t="str">
        <f>VLOOKUP(B2051,辅助信息!E:I,3,FALSE)</f>
        <v>(宜宾兴港三江新区长江工业园保障性租赁住房建设项目-2标)四川省宜宾市翠屏区永善路南段宜宾市三江新区长江工业园区</v>
      </c>
      <c r="J2051" s="122" t="str">
        <f>VLOOKUP(B2051,辅助信息!E:I,4,FALSE)</f>
        <v>赵元虎</v>
      </c>
      <c r="K2051" s="122">
        <f>VLOOKUP(J2051,辅助信息!H:I,2,FALSE)</f>
        <v>13684167136</v>
      </c>
      <c r="L2051" s="124" t="str">
        <f>VLOOKUP(B2051,辅助信息!E:J,6,FALSE)</f>
        <v>现场要求调度统一联系指定收货人，不单独发司机位置。锈货不收，装货前联系收货人核实到场规格,没提前告知进场规格现场不给予接收</v>
      </c>
      <c r="M2051" s="93">
        <v>45838</v>
      </c>
      <c r="O2051" s="64">
        <f ca="1" t="shared" si="137"/>
        <v>0</v>
      </c>
      <c r="P2051" s="64">
        <f ca="1" t="shared" si="138"/>
        <v>133</v>
      </c>
      <c r="Q2051" s="29" t="str">
        <f>VLOOKUP(B2051,辅助信息!E:M,9,FALSE)</f>
        <v>ZTWM-CDYXGS-XS-2025-0014-宜宾兴港建材-三江新区长江工业园片区保障性租赁住房建设项目</v>
      </c>
      <c r="R2051" s="29" t="str">
        <f>_xlfn._xlws.FILTER(辅助信息!D:D,辅助信息!E:E=B2051)</f>
        <v>宜宾兴港三江新区长江工业园建设项目</v>
      </c>
    </row>
    <row r="2052" hidden="1" spans="2:18">
      <c r="B2052" s="40" t="s">
        <v>184</v>
      </c>
      <c r="C2052" s="72">
        <v>45836</v>
      </c>
      <c r="D2052" s="122" t="e">
        <f>VLOOKUP(B2052,辅助信息!E:K,7,FALSE)</f>
        <v>#N/A</v>
      </c>
      <c r="E2052" s="122" t="str">
        <f>VLOOKUP(F2052,辅助信息!A:B,2,FALSE)</f>
        <v>高线</v>
      </c>
      <c r="F2052" s="40" t="s">
        <v>53</v>
      </c>
      <c r="G2052" s="36">
        <v>32</v>
      </c>
      <c r="H2052" s="136" t="e">
        <f>_xlfn.XLOOKUP(C2052&amp;F2052&amp;I2052&amp;J2052,'[1]2025年已发货'!$F:$F&amp;'[1]2025年已发货'!$C:$C&amp;'[1]2025年已发货'!$G:$G&amp;'[1]2025年已发货'!$H:$H,'[1]2025年已发货'!$E:$E,"未发货")</f>
        <v>#N/A</v>
      </c>
      <c r="I2052" s="122" t="e">
        <f>VLOOKUP(B2052,辅助信息!E:I,3,FALSE)</f>
        <v>#N/A</v>
      </c>
      <c r="J2052" s="122" t="e">
        <f>VLOOKUP(B2052,辅助信息!E:I,4,FALSE)</f>
        <v>#N/A</v>
      </c>
      <c r="K2052" s="122" t="e">
        <f>VLOOKUP(J2052,辅助信息!H:I,2,FALSE)</f>
        <v>#N/A</v>
      </c>
      <c r="L2052" s="124" t="e">
        <f>VLOOKUP(B2052,辅助信息!E:J,6,FALSE)</f>
        <v>#N/A</v>
      </c>
      <c r="M2052" s="93" t="s">
        <v>185</v>
      </c>
      <c r="O2052" s="64" t="e">
        <f ca="1" t="shared" si="137"/>
        <v>#VALUE!</v>
      </c>
      <c r="P2052" s="64">
        <f ca="1" t="shared" si="138"/>
        <v>0</v>
      </c>
      <c r="Q2052" s="29" t="e">
        <f>VLOOKUP(B2052,辅助信息!E:M,9,FALSE)</f>
        <v>#N/A</v>
      </c>
      <c r="R2052" s="29" vm="1" t="e">
        <f>_xlfn._xlws.FILTER(辅助信息!D:D,辅助信息!E:E=B2052)</f>
        <v>#VALUE!</v>
      </c>
    </row>
    <row r="2053" hidden="1" spans="1:18">
      <c r="A2053" s="121"/>
      <c r="B2053" s="40" t="s">
        <v>147</v>
      </c>
      <c r="C2053" s="72">
        <v>45839</v>
      </c>
      <c r="D2053" s="122" t="str">
        <f>VLOOKUP(B2053,辅助信息!E:K,7,FALSE)</f>
        <v>JWDDCD2025052800131</v>
      </c>
      <c r="E2053" s="122" t="str">
        <f>VLOOKUP(F2053,辅助信息!A:B,2,FALSE)</f>
        <v>高线</v>
      </c>
      <c r="F2053" s="40" t="s">
        <v>57</v>
      </c>
      <c r="G2053" s="36">
        <v>9</v>
      </c>
      <c r="H2053" s="136" t="str">
        <f>_xlfn.XLOOKUP(C2053&amp;F2053&amp;I2053&amp;J2053,'[1]2025年已发货'!$F:$F&amp;'[1]2025年已发货'!$C:$C&amp;'[1]2025年已发货'!$G:$G&amp;'[1]2025年已发货'!$H:$H,'[1]2025年已发货'!$E:$E,"未发货")</f>
        <v>未发货</v>
      </c>
      <c r="I2053" s="122" t="str">
        <f>VLOOKUP(B2053,辅助信息!E:I,3,FALSE)</f>
        <v>（商投建工达州中医药科技园-4工区-11号楼）达州市通川区达州中医药职业学院犀牛大道北段</v>
      </c>
      <c r="J2053" s="122" t="str">
        <f>VLOOKUP(B2053,辅助信息!E:I,4,FALSE)</f>
        <v>张扬</v>
      </c>
      <c r="K2053" s="122">
        <f>VLOOKUP(J2053,辅助信息!H:I,2,FALSE)</f>
        <v>18381904567</v>
      </c>
      <c r="L2053" s="124" t="str">
        <f>VLOOKUP(B2053,辅助信息!E:J,6,FALSE)</f>
        <v>控制炉批号！多了现场不收！,优先安排达钢,提前联系到场规格及数量</v>
      </c>
      <c r="M2053" s="93">
        <v>45838</v>
      </c>
      <c r="O2053" s="64">
        <f ca="1" t="shared" si="137"/>
        <v>0</v>
      </c>
      <c r="P2053" s="64">
        <f ca="1" t="shared" si="138"/>
        <v>133</v>
      </c>
      <c r="Q2053" s="29" t="str">
        <f>VLOOKUP(B2053,辅助信息!E:M,9,FALSE)</f>
        <v>ZTWM-CDGS-XS-2024-0134-商投建工达州中医药科技成果示范园项目</v>
      </c>
      <c r="R2053" s="29" t="str">
        <f>_xlfn._xlws.FILTER(辅助信息!D:D,辅助信息!E:E=B2053)</f>
        <v>商投建工达州中医药科技园</v>
      </c>
    </row>
    <row r="2054" hidden="1" spans="1:18">
      <c r="A2054" s="121"/>
      <c r="B2054" s="40" t="s">
        <v>147</v>
      </c>
      <c r="C2054" s="72">
        <v>45839</v>
      </c>
      <c r="D2054" s="122" t="str">
        <f>VLOOKUP(B2054,辅助信息!E:K,7,FALSE)</f>
        <v>JWDDCD2025052800131</v>
      </c>
      <c r="E2054" s="122" t="str">
        <f>VLOOKUP(F2054,辅助信息!A:B,2,FALSE)</f>
        <v>螺纹钢</v>
      </c>
      <c r="F2054" s="40" t="s">
        <v>21</v>
      </c>
      <c r="G2054" s="36">
        <v>7</v>
      </c>
      <c r="H2054" s="136" t="str">
        <f>_xlfn.XLOOKUP(C2054&amp;F2054&amp;I2054&amp;J2054,'[1]2025年已发货'!$F:$F&amp;'[1]2025年已发货'!$C:$C&amp;'[1]2025年已发货'!$G:$G&amp;'[1]2025年已发货'!$H:$H,'[1]2025年已发货'!$E:$E,"未发货")</f>
        <v>未发货</v>
      </c>
      <c r="I2054" s="122" t="str">
        <f>VLOOKUP(B2054,辅助信息!E:I,3,FALSE)</f>
        <v>（商投建工达州中医药科技园-4工区-11号楼）达州市通川区达州中医药职业学院犀牛大道北段</v>
      </c>
      <c r="J2054" s="122" t="str">
        <f>VLOOKUP(B2054,辅助信息!E:I,4,FALSE)</f>
        <v>张扬</v>
      </c>
      <c r="K2054" s="122">
        <f>VLOOKUP(J2054,辅助信息!H:I,2,FALSE)</f>
        <v>18381904567</v>
      </c>
      <c r="L2054" s="124" t="str">
        <f>VLOOKUP(B2054,辅助信息!E:J,6,FALSE)</f>
        <v>控制炉批号！多了现场不收！,优先安排达钢,提前联系到场规格及数量</v>
      </c>
      <c r="M2054" s="93">
        <v>45838</v>
      </c>
      <c r="O2054" s="64">
        <f ca="1" t="shared" si="137"/>
        <v>0</v>
      </c>
      <c r="P2054" s="64">
        <f ca="1" t="shared" si="138"/>
        <v>133</v>
      </c>
      <c r="Q2054" s="29" t="str">
        <f>VLOOKUP(B2054,辅助信息!E:M,9,FALSE)</f>
        <v>ZTWM-CDGS-XS-2024-0134-商投建工达州中医药科技成果示范园项目</v>
      </c>
      <c r="R2054" s="29" t="str">
        <f>_xlfn._xlws.FILTER(辅助信息!D:D,辅助信息!E:E=B2054)</f>
        <v>商投建工达州中医药科技园</v>
      </c>
    </row>
    <row r="2055" hidden="1" spans="1:18">
      <c r="A2055" s="121"/>
      <c r="B2055" s="40" t="s">
        <v>147</v>
      </c>
      <c r="C2055" s="72">
        <v>45839</v>
      </c>
      <c r="D2055" s="122" t="str">
        <f>VLOOKUP(B2055,辅助信息!E:K,7,FALSE)</f>
        <v>JWDDCD2025052800131</v>
      </c>
      <c r="E2055" s="122" t="str">
        <f>VLOOKUP(F2055,辅助信息!A:B,2,FALSE)</f>
        <v>螺纹钢</v>
      </c>
      <c r="F2055" s="40" t="s">
        <v>46</v>
      </c>
      <c r="G2055" s="36">
        <v>3</v>
      </c>
      <c r="H2055" s="136" t="str">
        <f>_xlfn.XLOOKUP(C2055&amp;F2055&amp;I2055&amp;J2055,'[1]2025年已发货'!$F:$F&amp;'[1]2025年已发货'!$C:$C&amp;'[1]2025年已发货'!$G:$G&amp;'[1]2025年已发货'!$H:$H,'[1]2025年已发货'!$E:$E,"未发货")</f>
        <v>未发货</v>
      </c>
      <c r="I2055" s="122" t="str">
        <f>VLOOKUP(B2055,辅助信息!E:I,3,FALSE)</f>
        <v>（商投建工达州中医药科技园-4工区-11号楼）达州市通川区达州中医药职业学院犀牛大道北段</v>
      </c>
      <c r="J2055" s="122" t="str">
        <f>VLOOKUP(B2055,辅助信息!E:I,4,FALSE)</f>
        <v>张扬</v>
      </c>
      <c r="K2055" s="122">
        <f>VLOOKUP(J2055,辅助信息!H:I,2,FALSE)</f>
        <v>18381904567</v>
      </c>
      <c r="L2055" s="124" t="str">
        <f>VLOOKUP(B2055,辅助信息!E:J,6,FALSE)</f>
        <v>控制炉批号！多了现场不收！,优先安排达钢,提前联系到场规格及数量</v>
      </c>
      <c r="M2055" s="93">
        <v>45838</v>
      </c>
      <c r="O2055" s="64">
        <f ca="1" t="shared" si="137"/>
        <v>0</v>
      </c>
      <c r="P2055" s="64">
        <f ca="1" t="shared" si="138"/>
        <v>133</v>
      </c>
      <c r="Q2055" s="29" t="str">
        <f>VLOOKUP(B2055,辅助信息!E:M,9,FALSE)</f>
        <v>ZTWM-CDGS-XS-2024-0134-商投建工达州中医药科技成果示范园项目</v>
      </c>
      <c r="R2055" s="29" t="str">
        <f>_xlfn._xlws.FILTER(辅助信息!D:D,辅助信息!E:E=B2055)</f>
        <v>商投建工达州中医药科技园</v>
      </c>
    </row>
    <row r="2056" hidden="1" spans="1:18">
      <c r="A2056" s="121"/>
      <c r="B2056" s="40" t="s">
        <v>147</v>
      </c>
      <c r="C2056" s="72">
        <v>45839</v>
      </c>
      <c r="D2056" s="122" t="str">
        <f>VLOOKUP(B2056,辅助信息!E:K,7,FALSE)</f>
        <v>JWDDCD2025052800131</v>
      </c>
      <c r="E2056" s="122" t="str">
        <f>VLOOKUP(F2056,辅助信息!A:B,2,FALSE)</f>
        <v>螺纹钢</v>
      </c>
      <c r="F2056" s="40" t="s">
        <v>22</v>
      </c>
      <c r="G2056" s="36">
        <v>9</v>
      </c>
      <c r="H2056" s="136" t="str">
        <f>_xlfn.XLOOKUP(C2056&amp;F2056&amp;I2056&amp;J2056,'[1]2025年已发货'!$F:$F&amp;'[1]2025年已发货'!$C:$C&amp;'[1]2025年已发货'!$G:$G&amp;'[1]2025年已发货'!$H:$H,'[1]2025年已发货'!$E:$E,"未发货")</f>
        <v>未发货</v>
      </c>
      <c r="I2056" s="122" t="str">
        <f>VLOOKUP(B2056,辅助信息!E:I,3,FALSE)</f>
        <v>（商投建工达州中医药科技园-4工区-11号楼）达州市通川区达州中医药职业学院犀牛大道北段</v>
      </c>
      <c r="J2056" s="122" t="str">
        <f>VLOOKUP(B2056,辅助信息!E:I,4,FALSE)</f>
        <v>张扬</v>
      </c>
      <c r="K2056" s="122">
        <f>VLOOKUP(J2056,辅助信息!H:I,2,FALSE)</f>
        <v>18381904567</v>
      </c>
      <c r="L2056" s="124" t="str">
        <f>VLOOKUP(B2056,辅助信息!E:J,6,FALSE)</f>
        <v>控制炉批号！多了现场不收！,优先安排达钢,提前联系到场规格及数量</v>
      </c>
      <c r="M2056" s="93">
        <v>45838</v>
      </c>
      <c r="O2056" s="64">
        <f ca="1" t="shared" si="137"/>
        <v>0</v>
      </c>
      <c r="P2056" s="64">
        <f ca="1" t="shared" si="138"/>
        <v>133</v>
      </c>
      <c r="Q2056" s="29" t="str">
        <f>VLOOKUP(B2056,辅助信息!E:M,9,FALSE)</f>
        <v>ZTWM-CDGS-XS-2024-0134-商投建工达州中医药科技成果示范园项目</v>
      </c>
      <c r="R2056" s="29" t="str">
        <f>_xlfn._xlws.FILTER(辅助信息!D:D,辅助信息!E:E=B2056)</f>
        <v>商投建工达州中医药科技园</v>
      </c>
    </row>
    <row r="2057" hidden="1" spans="1:18">
      <c r="A2057" s="121"/>
      <c r="B2057" s="40" t="s">
        <v>147</v>
      </c>
      <c r="C2057" s="72">
        <v>45839</v>
      </c>
      <c r="D2057" s="122" t="str">
        <f>VLOOKUP(B2057,辅助信息!E:K,7,FALSE)</f>
        <v>JWDDCD2025052800131</v>
      </c>
      <c r="E2057" s="122" t="str">
        <f>VLOOKUP(F2057,辅助信息!A:B,2,FALSE)</f>
        <v>螺纹钢</v>
      </c>
      <c r="F2057" s="40" t="s">
        <v>45</v>
      </c>
      <c r="G2057" s="36">
        <v>6</v>
      </c>
      <c r="H2057" s="136" t="str">
        <f>_xlfn.XLOOKUP(C2057&amp;F2057&amp;I2057&amp;J2057,'[1]2025年已发货'!$F:$F&amp;'[1]2025年已发货'!$C:$C&amp;'[1]2025年已发货'!$G:$G&amp;'[1]2025年已发货'!$H:$H,'[1]2025年已发货'!$E:$E,"未发货")</f>
        <v>未发货</v>
      </c>
      <c r="I2057" s="122" t="str">
        <f>VLOOKUP(B2057,辅助信息!E:I,3,FALSE)</f>
        <v>（商投建工达州中医药科技园-4工区-11号楼）达州市通川区达州中医药职业学院犀牛大道北段</v>
      </c>
      <c r="J2057" s="122" t="str">
        <f>VLOOKUP(B2057,辅助信息!E:I,4,FALSE)</f>
        <v>张扬</v>
      </c>
      <c r="K2057" s="122">
        <f>VLOOKUP(J2057,辅助信息!H:I,2,FALSE)</f>
        <v>18381904567</v>
      </c>
      <c r="L2057" s="124" t="str">
        <f>VLOOKUP(B2057,辅助信息!E:J,6,FALSE)</f>
        <v>控制炉批号！多了现场不收！,优先安排达钢,提前联系到场规格及数量</v>
      </c>
      <c r="M2057" s="93">
        <v>45838</v>
      </c>
      <c r="O2057" s="64">
        <f ca="1" t="shared" si="137"/>
        <v>0</v>
      </c>
      <c r="P2057" s="64">
        <f ca="1" t="shared" si="138"/>
        <v>133</v>
      </c>
      <c r="Q2057" s="29" t="str">
        <f>VLOOKUP(B2057,辅助信息!E:M,9,FALSE)</f>
        <v>ZTWM-CDGS-XS-2024-0134-商投建工达州中医药科技成果示范园项目</v>
      </c>
      <c r="R2057" s="29" t="str">
        <f>_xlfn._xlws.FILTER(辅助信息!D:D,辅助信息!E:E=B2057)</f>
        <v>商投建工达州中医药科技园</v>
      </c>
    </row>
    <row r="2058" hidden="1" spans="2:18">
      <c r="B2058" s="40" t="s">
        <v>106</v>
      </c>
      <c r="C2058" s="72">
        <v>45839</v>
      </c>
      <c r="D2058" s="122" t="str">
        <f>VLOOKUP(B2058,辅助信息!E:K,7,FALSE)</f>
        <v>JWDDCD2024101600133</v>
      </c>
      <c r="E2058" s="122" t="str">
        <f>VLOOKUP(F2058,辅助信息!A:B,2,FALSE)</f>
        <v>盘螺</v>
      </c>
      <c r="F2058" s="40" t="s">
        <v>49</v>
      </c>
      <c r="G2058" s="36">
        <v>5</v>
      </c>
      <c r="H2058" s="136">
        <f>_xlfn.XLOOKUP(C2058&amp;F2058&amp;I2058&amp;J2058,'[1]2025年已发货'!$F:$F&amp;'[1]2025年已发货'!$C:$C&amp;'[1]2025年已发货'!$G:$G&amp;'[1]2025年已发货'!$H:$H,'[1]2025年已发货'!$E:$E,"未发货")</f>
        <v>5</v>
      </c>
      <c r="I2058" s="122" t="str">
        <f>VLOOKUP(B2058,辅助信息!E:I,3,FALSE)</f>
        <v>（五冶钢构宜宾高县月江镇建设项目）  四川省宜宾市高县月江镇刚记超市斜对面(还阳组团沪碳二期项目)</v>
      </c>
      <c r="J2058" s="122" t="str">
        <f>VLOOKUP(B2058,辅助信息!E:I,4,FALSE)</f>
        <v>张朝亮</v>
      </c>
      <c r="K2058" s="122">
        <f>VLOOKUP(J2058,辅助信息!H:I,2,FALSE)</f>
        <v>15228205853</v>
      </c>
      <c r="L2058" s="124" t="str">
        <f>VLOOKUP(B2058,辅助信息!E:J,6,FALSE)</f>
        <v>提前联系到场规格</v>
      </c>
      <c r="M2058" s="93">
        <v>45838</v>
      </c>
      <c r="O2058" s="64">
        <f ca="1" t="shared" ref="O2058:O2067" si="139">IF(OR(M2058="",N2058&lt;&gt;""),"",MAX(M2058-TODAY(),0))</f>
        <v>0</v>
      </c>
      <c r="P2058" s="64">
        <f ca="1" t="shared" ref="P2058:P2067" si="140">IF(M2058="","",IF(N2058&lt;&gt;"",MAX(N2058-M2058,0),IF(TODAY()&gt;M2058,TODAY()-M2058,0)))</f>
        <v>133</v>
      </c>
      <c r="Q2058" s="29" t="str">
        <f>VLOOKUP(B2058,辅助信息!E:M,9,FALSE)</f>
        <v>ZTWM-CDGS-XS-2024-0169-中冶西部钢构-宜宾市南溪区幸福路东路,高县月江镇建设项目</v>
      </c>
      <c r="R2058" s="29" t="str">
        <f>_xlfn._xlws.FILTER(辅助信息!D:D,辅助信息!E:E=B2058)</f>
        <v>五冶钢构-宜宾市南溪区高县月江镇建设项目</v>
      </c>
    </row>
    <row r="2059" hidden="1" spans="2:18">
      <c r="B2059" s="40" t="s">
        <v>106</v>
      </c>
      <c r="C2059" s="72">
        <v>45839</v>
      </c>
      <c r="D2059" s="122" t="str">
        <f>VLOOKUP(B2059,辅助信息!E:K,7,FALSE)</f>
        <v>JWDDCD2024101600133</v>
      </c>
      <c r="E2059" s="122" t="str">
        <f>VLOOKUP(F2059,辅助信息!A:B,2,FALSE)</f>
        <v>盘螺</v>
      </c>
      <c r="F2059" s="40" t="s">
        <v>40</v>
      </c>
      <c r="G2059" s="36">
        <v>20</v>
      </c>
      <c r="H2059" s="136">
        <f>_xlfn.XLOOKUP(C2059&amp;F2059&amp;I2059&amp;J2059,'[1]2025年已发货'!$F:$F&amp;'[1]2025年已发货'!$C:$C&amp;'[1]2025年已发货'!$G:$G&amp;'[1]2025年已发货'!$H:$H,'[1]2025年已发货'!$E:$E,"未发货")</f>
        <v>20</v>
      </c>
      <c r="I2059" s="122" t="str">
        <f>VLOOKUP(B2059,辅助信息!E:I,3,FALSE)</f>
        <v>（五冶钢构宜宾高县月江镇建设项目）  四川省宜宾市高县月江镇刚记超市斜对面(还阳组团沪碳二期项目)</v>
      </c>
      <c r="J2059" s="122" t="str">
        <f>VLOOKUP(B2059,辅助信息!E:I,4,FALSE)</f>
        <v>张朝亮</v>
      </c>
      <c r="K2059" s="122">
        <f>VLOOKUP(J2059,辅助信息!H:I,2,FALSE)</f>
        <v>15228205853</v>
      </c>
      <c r="L2059" s="124" t="str">
        <f>VLOOKUP(B2059,辅助信息!E:J,6,FALSE)</f>
        <v>提前联系到场规格</v>
      </c>
      <c r="M2059" s="93">
        <v>45838</v>
      </c>
      <c r="O2059" s="64">
        <f ca="1" t="shared" si="139"/>
        <v>0</v>
      </c>
      <c r="P2059" s="64">
        <f ca="1" t="shared" si="140"/>
        <v>133</v>
      </c>
      <c r="Q2059" s="29" t="str">
        <f>VLOOKUP(B2059,辅助信息!E:M,9,FALSE)</f>
        <v>ZTWM-CDGS-XS-2024-0169-中冶西部钢构-宜宾市南溪区幸福路东路,高县月江镇建设项目</v>
      </c>
      <c r="R2059" s="29" t="str">
        <f>_xlfn._xlws.FILTER(辅助信息!D:D,辅助信息!E:E=B2059)</f>
        <v>五冶钢构-宜宾市南溪区高县月江镇建设项目</v>
      </c>
    </row>
    <row r="2060" hidden="1" spans="2:18">
      <c r="B2060" s="40" t="s">
        <v>106</v>
      </c>
      <c r="C2060" s="72">
        <v>45839</v>
      </c>
      <c r="D2060" s="122" t="str">
        <f>VLOOKUP(B2060,辅助信息!E:K,7,FALSE)</f>
        <v>JWDDCD2024101600133</v>
      </c>
      <c r="E2060" s="122" t="str">
        <f>VLOOKUP(F2060,辅助信息!A:B,2,FALSE)</f>
        <v>盘螺</v>
      </c>
      <c r="F2060" s="40" t="s">
        <v>41</v>
      </c>
      <c r="G2060" s="36">
        <v>10</v>
      </c>
      <c r="H2060" s="136">
        <f>_xlfn.XLOOKUP(C2060&amp;F2060&amp;I2060&amp;J2060,'[1]2025年已发货'!$F:$F&amp;'[1]2025年已发货'!$C:$C&amp;'[1]2025年已发货'!$G:$G&amp;'[1]2025年已发货'!$H:$H,'[1]2025年已发货'!$E:$E,"未发货")</f>
        <v>10</v>
      </c>
      <c r="I2060" s="122" t="str">
        <f>VLOOKUP(B2060,辅助信息!E:I,3,FALSE)</f>
        <v>（五冶钢构宜宾高县月江镇建设项目）  四川省宜宾市高县月江镇刚记超市斜对面(还阳组团沪碳二期项目)</v>
      </c>
      <c r="J2060" s="122" t="str">
        <f>VLOOKUP(B2060,辅助信息!E:I,4,FALSE)</f>
        <v>张朝亮</v>
      </c>
      <c r="K2060" s="122">
        <f>VLOOKUP(J2060,辅助信息!H:I,2,FALSE)</f>
        <v>15228205853</v>
      </c>
      <c r="L2060" s="124" t="str">
        <f>VLOOKUP(B2060,辅助信息!E:J,6,FALSE)</f>
        <v>提前联系到场规格</v>
      </c>
      <c r="M2060" s="93">
        <v>45838</v>
      </c>
      <c r="O2060" s="64">
        <f ca="1" t="shared" si="139"/>
        <v>0</v>
      </c>
      <c r="P2060" s="64">
        <f ca="1" t="shared" si="140"/>
        <v>133</v>
      </c>
      <c r="Q2060" s="29" t="str">
        <f>VLOOKUP(B2060,辅助信息!E:M,9,FALSE)</f>
        <v>ZTWM-CDGS-XS-2024-0169-中冶西部钢构-宜宾市南溪区幸福路东路,高县月江镇建设项目</v>
      </c>
      <c r="R2060" s="29" t="str">
        <f>_xlfn._xlws.FILTER(辅助信息!D:D,辅助信息!E:E=B2060)</f>
        <v>五冶钢构-宜宾市南溪区高县月江镇建设项目</v>
      </c>
    </row>
    <row r="2061" hidden="1" spans="2:18">
      <c r="B2061" s="40" t="s">
        <v>106</v>
      </c>
      <c r="C2061" s="72">
        <v>45839</v>
      </c>
      <c r="D2061" s="122" t="str">
        <f>VLOOKUP(B2061,辅助信息!E:K,7,FALSE)</f>
        <v>JWDDCD2024101600133</v>
      </c>
      <c r="E2061" s="122" t="str">
        <f>VLOOKUP(F2061,辅助信息!A:B,2,FALSE)</f>
        <v>螺纹钢</v>
      </c>
      <c r="F2061" s="40" t="s">
        <v>27</v>
      </c>
      <c r="G2061" s="36">
        <v>27</v>
      </c>
      <c r="H2061" s="136">
        <f>_xlfn.XLOOKUP(C2061&amp;F2061&amp;I2061&amp;J2061,'[1]2025年已发货'!$F:$F&amp;'[1]2025年已发货'!$C:$C&amp;'[1]2025年已发货'!$G:$G&amp;'[1]2025年已发货'!$H:$H,'[1]2025年已发货'!$E:$E,"未发货")</f>
        <v>27</v>
      </c>
      <c r="I2061" s="122" t="str">
        <f>VLOOKUP(B2061,辅助信息!E:I,3,FALSE)</f>
        <v>（五冶钢构宜宾高县月江镇建设项目）  四川省宜宾市高县月江镇刚记超市斜对面(还阳组团沪碳二期项目)</v>
      </c>
      <c r="J2061" s="122" t="str">
        <f>VLOOKUP(B2061,辅助信息!E:I,4,FALSE)</f>
        <v>张朝亮</v>
      </c>
      <c r="K2061" s="122">
        <f>VLOOKUP(J2061,辅助信息!H:I,2,FALSE)</f>
        <v>15228205853</v>
      </c>
      <c r="L2061" s="124" t="str">
        <f>VLOOKUP(B2061,辅助信息!E:J,6,FALSE)</f>
        <v>提前联系到场规格</v>
      </c>
      <c r="M2061" s="93">
        <v>45838</v>
      </c>
      <c r="O2061" s="64">
        <f ca="1" t="shared" si="139"/>
        <v>0</v>
      </c>
      <c r="P2061" s="64">
        <f ca="1" t="shared" si="140"/>
        <v>133</v>
      </c>
      <c r="Q2061" s="29" t="str">
        <f>VLOOKUP(B2061,辅助信息!E:M,9,FALSE)</f>
        <v>ZTWM-CDGS-XS-2024-0169-中冶西部钢构-宜宾市南溪区幸福路东路,高县月江镇建设项目</v>
      </c>
      <c r="R2061" s="29" t="str">
        <f>_xlfn._xlws.FILTER(辅助信息!D:D,辅助信息!E:E=B2061)</f>
        <v>五冶钢构-宜宾市南溪区高县月江镇建设项目</v>
      </c>
    </row>
    <row r="2062" hidden="1" spans="2:18">
      <c r="B2062" s="40" t="s">
        <v>106</v>
      </c>
      <c r="C2062" s="72">
        <v>45839</v>
      </c>
      <c r="D2062" s="122" t="str">
        <f>VLOOKUP(B2062,辅助信息!E:K,7,FALSE)</f>
        <v>JWDDCD2024101600133</v>
      </c>
      <c r="E2062" s="122" t="str">
        <f>VLOOKUP(F2062,辅助信息!A:B,2,FALSE)</f>
        <v>螺纹钢</v>
      </c>
      <c r="F2062" s="40" t="s">
        <v>19</v>
      </c>
      <c r="G2062" s="36">
        <v>33</v>
      </c>
      <c r="H2062" s="136">
        <f>_xlfn.XLOOKUP(C2062&amp;F2062&amp;I2062&amp;J2062,'[1]2025年已发货'!$F:$F&amp;'[1]2025年已发货'!$C:$C&amp;'[1]2025年已发货'!$G:$G&amp;'[1]2025年已发货'!$H:$H,'[1]2025年已发货'!$E:$E,"未发货")</f>
        <v>33</v>
      </c>
      <c r="I2062" s="122" t="str">
        <f>VLOOKUP(B2062,辅助信息!E:I,3,FALSE)</f>
        <v>（五冶钢构宜宾高县月江镇建设项目）  四川省宜宾市高县月江镇刚记超市斜对面(还阳组团沪碳二期项目)</v>
      </c>
      <c r="J2062" s="122" t="str">
        <f>VLOOKUP(B2062,辅助信息!E:I,4,FALSE)</f>
        <v>张朝亮</v>
      </c>
      <c r="K2062" s="122">
        <f>VLOOKUP(J2062,辅助信息!H:I,2,FALSE)</f>
        <v>15228205853</v>
      </c>
      <c r="L2062" s="124" t="str">
        <f>VLOOKUP(B2062,辅助信息!E:J,6,FALSE)</f>
        <v>提前联系到场规格</v>
      </c>
      <c r="M2062" s="93">
        <v>45838</v>
      </c>
      <c r="O2062" s="64">
        <f ca="1" t="shared" si="139"/>
        <v>0</v>
      </c>
      <c r="P2062" s="64">
        <f ca="1" t="shared" si="140"/>
        <v>133</v>
      </c>
      <c r="Q2062" s="29" t="str">
        <f>VLOOKUP(B2062,辅助信息!E:M,9,FALSE)</f>
        <v>ZTWM-CDGS-XS-2024-0169-中冶西部钢构-宜宾市南溪区幸福路东路,高县月江镇建设项目</v>
      </c>
      <c r="R2062" s="29" t="str">
        <f>_xlfn._xlws.FILTER(辅助信息!D:D,辅助信息!E:E=B2062)</f>
        <v>五冶钢构-宜宾市南溪区高县月江镇建设项目</v>
      </c>
    </row>
    <row r="2063" hidden="1" spans="2:18">
      <c r="B2063" s="40" t="s">
        <v>106</v>
      </c>
      <c r="C2063" s="72">
        <v>45839</v>
      </c>
      <c r="D2063" s="122" t="str">
        <f>VLOOKUP(B2063,辅助信息!E:K,7,FALSE)</f>
        <v>JWDDCD2024101600133</v>
      </c>
      <c r="E2063" s="122" t="str">
        <f>VLOOKUP(F2063,辅助信息!A:B,2,FALSE)</f>
        <v>螺纹钢</v>
      </c>
      <c r="F2063" s="40" t="s">
        <v>32</v>
      </c>
      <c r="G2063" s="36">
        <v>6</v>
      </c>
      <c r="H2063" s="136">
        <f>_xlfn.XLOOKUP(C2063&amp;F2063&amp;I2063&amp;J2063,'[1]2025年已发货'!$F:$F&amp;'[1]2025年已发货'!$C:$C&amp;'[1]2025年已发货'!$G:$G&amp;'[1]2025年已发货'!$H:$H,'[1]2025年已发货'!$E:$E,"未发货")</f>
        <v>6</v>
      </c>
      <c r="I2063" s="122" t="str">
        <f>VLOOKUP(B2063,辅助信息!E:I,3,FALSE)</f>
        <v>（五冶钢构宜宾高县月江镇建设项目）  四川省宜宾市高县月江镇刚记超市斜对面(还阳组团沪碳二期项目)</v>
      </c>
      <c r="J2063" s="122" t="str">
        <f>VLOOKUP(B2063,辅助信息!E:I,4,FALSE)</f>
        <v>张朝亮</v>
      </c>
      <c r="K2063" s="122">
        <f>VLOOKUP(J2063,辅助信息!H:I,2,FALSE)</f>
        <v>15228205853</v>
      </c>
      <c r="L2063" s="124" t="str">
        <f>VLOOKUP(B2063,辅助信息!E:J,6,FALSE)</f>
        <v>提前联系到场规格</v>
      </c>
      <c r="M2063" s="93">
        <v>45838</v>
      </c>
      <c r="O2063" s="64">
        <f ca="1" t="shared" si="139"/>
        <v>0</v>
      </c>
      <c r="P2063" s="64">
        <f ca="1" t="shared" si="140"/>
        <v>133</v>
      </c>
      <c r="Q2063" s="29" t="str">
        <f>VLOOKUP(B2063,辅助信息!E:M,9,FALSE)</f>
        <v>ZTWM-CDGS-XS-2024-0169-中冶西部钢构-宜宾市南溪区幸福路东路,高县月江镇建设项目</v>
      </c>
      <c r="R2063" s="29" t="str">
        <f>_xlfn._xlws.FILTER(辅助信息!D:D,辅助信息!E:E=B2063)</f>
        <v>五冶钢构-宜宾市南溪区高县月江镇建设项目</v>
      </c>
    </row>
    <row r="2064" hidden="1" spans="2:18">
      <c r="B2064" s="40" t="s">
        <v>106</v>
      </c>
      <c r="C2064" s="72">
        <v>45839</v>
      </c>
      <c r="D2064" s="122" t="str">
        <f>VLOOKUP(B2064,辅助信息!E:K,7,FALSE)</f>
        <v>JWDDCD2024101600133</v>
      </c>
      <c r="E2064" s="122" t="str">
        <f>VLOOKUP(F2064,辅助信息!A:B,2,FALSE)</f>
        <v>螺纹钢</v>
      </c>
      <c r="F2064" s="40" t="s">
        <v>30</v>
      </c>
      <c r="G2064" s="36">
        <v>3</v>
      </c>
      <c r="H2064" s="136">
        <f>_xlfn.XLOOKUP(C2064&amp;F2064&amp;I2064&amp;J2064,'[1]2025年已发货'!$F:$F&amp;'[1]2025年已发货'!$C:$C&amp;'[1]2025年已发货'!$G:$G&amp;'[1]2025年已发货'!$H:$H,'[1]2025年已发货'!$E:$E,"未发货")</f>
        <v>3</v>
      </c>
      <c r="I2064" s="122" t="str">
        <f>VLOOKUP(B2064,辅助信息!E:I,3,FALSE)</f>
        <v>（五冶钢构宜宾高县月江镇建设项目）  四川省宜宾市高县月江镇刚记超市斜对面(还阳组团沪碳二期项目)</v>
      </c>
      <c r="J2064" s="122" t="str">
        <f>VLOOKUP(B2064,辅助信息!E:I,4,FALSE)</f>
        <v>张朝亮</v>
      </c>
      <c r="K2064" s="122">
        <f>VLOOKUP(J2064,辅助信息!H:I,2,FALSE)</f>
        <v>15228205853</v>
      </c>
      <c r="L2064" s="124" t="str">
        <f>VLOOKUP(B2064,辅助信息!E:J,6,FALSE)</f>
        <v>提前联系到场规格</v>
      </c>
      <c r="M2064" s="93">
        <v>45838</v>
      </c>
      <c r="O2064" s="64">
        <f ca="1" t="shared" si="139"/>
        <v>0</v>
      </c>
      <c r="P2064" s="64">
        <f ca="1" t="shared" si="140"/>
        <v>133</v>
      </c>
      <c r="Q2064" s="29" t="str">
        <f>VLOOKUP(B2064,辅助信息!E:M,9,FALSE)</f>
        <v>ZTWM-CDGS-XS-2024-0169-中冶西部钢构-宜宾市南溪区幸福路东路,高县月江镇建设项目</v>
      </c>
      <c r="R2064" s="29" t="str">
        <f>_xlfn._xlws.FILTER(辅助信息!D:D,辅助信息!E:E=B2064)</f>
        <v>五冶钢构-宜宾市南溪区高县月江镇建设项目</v>
      </c>
    </row>
    <row r="2065" hidden="1" spans="2:18">
      <c r="B2065" s="40" t="s">
        <v>106</v>
      </c>
      <c r="C2065" s="72">
        <v>45839</v>
      </c>
      <c r="D2065" s="122" t="str">
        <f>VLOOKUP(B2065,辅助信息!E:K,7,FALSE)</f>
        <v>JWDDCD2024101600133</v>
      </c>
      <c r="E2065" s="122" t="str">
        <f>VLOOKUP(F2065,辅助信息!A:B,2,FALSE)</f>
        <v>螺纹钢</v>
      </c>
      <c r="F2065" s="40" t="s">
        <v>33</v>
      </c>
      <c r="G2065" s="36">
        <v>9</v>
      </c>
      <c r="H2065" s="136">
        <f>_xlfn.XLOOKUP(C2065&amp;F2065&amp;I2065&amp;J2065,'[1]2025年已发货'!$F:$F&amp;'[1]2025年已发货'!$C:$C&amp;'[1]2025年已发货'!$G:$G&amp;'[1]2025年已发货'!$H:$H,'[1]2025年已发货'!$E:$E,"未发货")</f>
        <v>9</v>
      </c>
      <c r="I2065" s="122" t="str">
        <f>VLOOKUP(B2065,辅助信息!E:I,3,FALSE)</f>
        <v>（五冶钢构宜宾高县月江镇建设项目）  四川省宜宾市高县月江镇刚记超市斜对面(还阳组团沪碳二期项目)</v>
      </c>
      <c r="J2065" s="122" t="str">
        <f>VLOOKUP(B2065,辅助信息!E:I,4,FALSE)</f>
        <v>张朝亮</v>
      </c>
      <c r="K2065" s="122">
        <f>VLOOKUP(J2065,辅助信息!H:I,2,FALSE)</f>
        <v>15228205853</v>
      </c>
      <c r="L2065" s="124" t="str">
        <f>VLOOKUP(B2065,辅助信息!E:J,6,FALSE)</f>
        <v>提前联系到场规格</v>
      </c>
      <c r="M2065" s="93">
        <v>45838</v>
      </c>
      <c r="O2065" s="64">
        <f ca="1" t="shared" si="139"/>
        <v>0</v>
      </c>
      <c r="P2065" s="64">
        <f ca="1" t="shared" si="140"/>
        <v>133</v>
      </c>
      <c r="Q2065" s="29" t="str">
        <f>VLOOKUP(B2065,辅助信息!E:M,9,FALSE)</f>
        <v>ZTWM-CDGS-XS-2024-0169-中冶西部钢构-宜宾市南溪区幸福路东路,高县月江镇建设项目</v>
      </c>
      <c r="R2065" s="29" t="str">
        <f>_xlfn._xlws.FILTER(辅助信息!D:D,辅助信息!E:E=B2065)</f>
        <v>五冶钢构-宜宾市南溪区高县月江镇建设项目</v>
      </c>
    </row>
    <row r="2066" hidden="1" spans="2:18">
      <c r="B2066" s="40" t="s">
        <v>106</v>
      </c>
      <c r="C2066" s="72">
        <v>45839</v>
      </c>
      <c r="D2066" s="122" t="str">
        <f>VLOOKUP(B2066,辅助信息!E:K,7,FALSE)</f>
        <v>JWDDCD2024101600133</v>
      </c>
      <c r="E2066" s="122" t="str">
        <f>VLOOKUP(F2066,辅助信息!A:B,2,FALSE)</f>
        <v>螺纹钢</v>
      </c>
      <c r="F2066" s="40" t="s">
        <v>28</v>
      </c>
      <c r="G2066" s="36">
        <v>27</v>
      </c>
      <c r="H2066" s="136">
        <f>_xlfn.XLOOKUP(C2066&amp;F2066&amp;I2066&amp;J2066,'[1]2025年已发货'!$F:$F&amp;'[1]2025年已发货'!$C:$C&amp;'[1]2025年已发货'!$G:$G&amp;'[1]2025年已发货'!$H:$H,'[1]2025年已发货'!$E:$E,"未发货")</f>
        <v>27</v>
      </c>
      <c r="I2066" s="122" t="str">
        <f>VLOOKUP(B2066,辅助信息!E:I,3,FALSE)</f>
        <v>（五冶钢构宜宾高县月江镇建设项目）  四川省宜宾市高县月江镇刚记超市斜对面(还阳组团沪碳二期项目)</v>
      </c>
      <c r="J2066" s="122" t="str">
        <f>VLOOKUP(B2066,辅助信息!E:I,4,FALSE)</f>
        <v>张朝亮</v>
      </c>
      <c r="K2066" s="122">
        <f>VLOOKUP(J2066,辅助信息!H:I,2,FALSE)</f>
        <v>15228205853</v>
      </c>
      <c r="L2066" s="124" t="str">
        <f>VLOOKUP(B2066,辅助信息!E:J,6,FALSE)</f>
        <v>提前联系到场规格</v>
      </c>
      <c r="M2066" s="93">
        <v>45838</v>
      </c>
      <c r="O2066" s="64">
        <f ca="1" t="shared" si="139"/>
        <v>0</v>
      </c>
      <c r="P2066" s="64">
        <f ca="1" t="shared" si="140"/>
        <v>133</v>
      </c>
      <c r="Q2066" s="29" t="str">
        <f>VLOOKUP(B2066,辅助信息!E:M,9,FALSE)</f>
        <v>ZTWM-CDGS-XS-2024-0169-中冶西部钢构-宜宾市南溪区幸福路东路,高县月江镇建设项目</v>
      </c>
      <c r="R2066" s="29" t="str">
        <f>_xlfn._xlws.FILTER(辅助信息!D:D,辅助信息!E:E=B2066)</f>
        <v>五冶钢构-宜宾市南溪区高县月江镇建设项目</v>
      </c>
    </row>
    <row r="2067" hidden="1" spans="2:18">
      <c r="B2067" s="40" t="s">
        <v>106</v>
      </c>
      <c r="C2067" s="72">
        <v>45839</v>
      </c>
      <c r="D2067" s="122" t="str">
        <f>VLOOKUP(B2067,辅助信息!E:K,7,FALSE)</f>
        <v>JWDDCD2024101600133</v>
      </c>
      <c r="E2067" s="122" t="str">
        <f>VLOOKUP(F2067,辅助信息!A:B,2,FALSE)</f>
        <v>螺纹钢</v>
      </c>
      <c r="F2067" s="40" t="s">
        <v>18</v>
      </c>
      <c r="G2067" s="36">
        <v>36</v>
      </c>
      <c r="H2067" s="136">
        <f>_xlfn.XLOOKUP(C2067&amp;F2067&amp;I2067&amp;J2067,'[1]2025年已发货'!$F:$F&amp;'[1]2025年已发货'!$C:$C&amp;'[1]2025年已发货'!$G:$G&amp;'[1]2025年已发货'!$H:$H,'[1]2025年已发货'!$E:$E,"未发货")</f>
        <v>36</v>
      </c>
      <c r="I2067" s="122" t="str">
        <f>VLOOKUP(B2067,辅助信息!E:I,3,FALSE)</f>
        <v>（五冶钢构宜宾高县月江镇建设项目）  四川省宜宾市高县月江镇刚记超市斜对面(还阳组团沪碳二期项目)</v>
      </c>
      <c r="J2067" s="122" t="str">
        <f>VLOOKUP(B2067,辅助信息!E:I,4,FALSE)</f>
        <v>张朝亮</v>
      </c>
      <c r="K2067" s="122">
        <f>VLOOKUP(J2067,辅助信息!H:I,2,FALSE)</f>
        <v>15228205853</v>
      </c>
      <c r="L2067" s="124" t="str">
        <f>VLOOKUP(B2067,辅助信息!E:J,6,FALSE)</f>
        <v>提前联系到场规格</v>
      </c>
      <c r="M2067" s="93">
        <v>45838</v>
      </c>
      <c r="O2067" s="64">
        <f ca="1" t="shared" ref="O2067:O2112" si="141">IF(OR(M2067="",N2067&lt;&gt;""),"",MAX(M2067-TODAY(),0))</f>
        <v>0</v>
      </c>
      <c r="P2067" s="64">
        <f ca="1" t="shared" ref="P2067:P2112" si="142">IF(M2067="","",IF(N2067&lt;&gt;"",MAX(N2067-M2067,0),IF(TODAY()&gt;M2067,TODAY()-M2067,0)))</f>
        <v>133</v>
      </c>
      <c r="Q2067" s="29" t="str">
        <f>VLOOKUP(B2067,辅助信息!E:M,9,FALSE)</f>
        <v>ZTWM-CDGS-XS-2024-0169-中冶西部钢构-宜宾市南溪区幸福路东路,高县月江镇建设项目</v>
      </c>
      <c r="R2067" s="29" t="str">
        <f>_xlfn._xlws.FILTER(辅助信息!D:D,辅助信息!E:E=B2067)</f>
        <v>五冶钢构-宜宾市南溪区高县月江镇建设项目</v>
      </c>
    </row>
    <row r="2068" hidden="1" spans="2:18">
      <c r="B2068" s="40" t="s">
        <v>186</v>
      </c>
      <c r="C2068" s="72">
        <v>45839</v>
      </c>
      <c r="D2068" s="122" t="str">
        <f>VLOOKUP(B2068,辅助信息!E:K,7,FALSE)</f>
        <v>JWDDCD2025072900123</v>
      </c>
      <c r="E2068" s="122" t="str">
        <f>VLOOKUP(F2068,辅助信息!A:B,2,FALSE)</f>
        <v>盘螺</v>
      </c>
      <c r="F2068" s="40" t="s">
        <v>49</v>
      </c>
      <c r="G2068" s="36">
        <v>2.5</v>
      </c>
      <c r="H2068" s="136" t="str">
        <f>_xlfn.XLOOKUP(C2068&amp;F2068&amp;I2068&amp;J2068,'[1]2025年已发货'!$F:$F&amp;'[1]2025年已发货'!$C:$C&amp;'[1]2025年已发货'!$G:$G&amp;'[1]2025年已发货'!$H:$H,'[1]2025年已发货'!$E:$E,"未发货")</f>
        <v>未发货</v>
      </c>
      <c r="I2068" s="122" t="str">
        <f>VLOOKUP(B2068,辅助信息!E:I,3,FALSE)</f>
        <v>(乐山市校地共建产教融合基地建设项目二标段)四川省乐山市市中区苏稽镇</v>
      </c>
      <c r="J2068" s="122" t="str">
        <f>VLOOKUP(B2068,辅助信息!E:I,4,FALSE)</f>
        <v>彭江涛</v>
      </c>
      <c r="K2068" s="122">
        <f>VLOOKUP(J2068,辅助信息!H:I,2,FALSE)</f>
        <v>13990276572</v>
      </c>
      <c r="L2068" s="124" t="str">
        <f>VLOOKUP(B2068,辅助信息!E:J,6,FALSE)</f>
        <v>联系实际收货人（彭江涛13990276572）现场要求炉批号控制2个以下，超2个不给予签收。提前联系到场规格及数量</v>
      </c>
      <c r="M2068" s="93">
        <v>45838</v>
      </c>
      <c r="O2068" s="64">
        <f ca="1" t="shared" si="141"/>
        <v>0</v>
      </c>
      <c r="P2068" s="64">
        <f ca="1" t="shared" si="142"/>
        <v>133</v>
      </c>
      <c r="Q2068" s="29" t="str">
        <f>VLOOKUP(B2068,辅助信息!E:M,9,FALSE)</f>
        <v>ZTWM-CDGS-XS-2025-0126-四川机司-乐山市校地共建产教融合基地配套设施项目施工二标段钢筋采购合同</v>
      </c>
      <c r="R2068" s="29" t="str">
        <f>_xlfn._xlws.FILTER(辅助信息!D:D,辅助信息!E:E=B2068)</f>
        <v>乐山市校地共建产教融合基地建设项目</v>
      </c>
    </row>
    <row r="2069" hidden="1" spans="2:18">
      <c r="B2069" s="40" t="s">
        <v>186</v>
      </c>
      <c r="C2069" s="72">
        <v>45839</v>
      </c>
      <c r="D2069" s="122" t="str">
        <f>VLOOKUP(B2069,辅助信息!E:K,7,FALSE)</f>
        <v>JWDDCD2025072900123</v>
      </c>
      <c r="E2069" s="122" t="str">
        <f>VLOOKUP(F2069,辅助信息!A:B,2,FALSE)</f>
        <v>盘螺</v>
      </c>
      <c r="F2069" s="40" t="s">
        <v>40</v>
      </c>
      <c r="G2069" s="36">
        <v>12.5</v>
      </c>
      <c r="H2069" s="136" t="str">
        <f>_xlfn.XLOOKUP(C2069&amp;F2069&amp;I2069&amp;J2069,'[1]2025年已发货'!$F:$F&amp;'[1]2025年已发货'!$C:$C&amp;'[1]2025年已发货'!$G:$G&amp;'[1]2025年已发货'!$H:$H,'[1]2025年已发货'!$E:$E,"未发货")</f>
        <v>未发货</v>
      </c>
      <c r="I2069" s="122" t="str">
        <f>VLOOKUP(B2069,辅助信息!E:I,3,FALSE)</f>
        <v>(乐山市校地共建产教融合基地建设项目二标段)四川省乐山市市中区苏稽镇</v>
      </c>
      <c r="J2069" s="122" t="str">
        <f>VLOOKUP(B2069,辅助信息!E:I,4,FALSE)</f>
        <v>彭江涛</v>
      </c>
      <c r="K2069" s="122">
        <f>VLOOKUP(J2069,辅助信息!H:I,2,FALSE)</f>
        <v>13990276572</v>
      </c>
      <c r="L2069" s="124" t="str">
        <f>VLOOKUP(B2069,辅助信息!E:J,6,FALSE)</f>
        <v>联系实际收货人（彭江涛13990276572）现场要求炉批号控制2个以下，超2个不给予签收。提前联系到场规格及数量</v>
      </c>
      <c r="M2069" s="93">
        <v>45838</v>
      </c>
      <c r="O2069" s="64">
        <f ca="1" t="shared" si="141"/>
        <v>0</v>
      </c>
      <c r="P2069" s="64">
        <f ca="1" t="shared" si="142"/>
        <v>133</v>
      </c>
      <c r="Q2069" s="29" t="str">
        <f>VLOOKUP(B2069,辅助信息!E:M,9,FALSE)</f>
        <v>ZTWM-CDGS-XS-2025-0126-四川机司-乐山市校地共建产教融合基地配套设施项目施工二标段钢筋采购合同</v>
      </c>
      <c r="R2069" s="29" t="str">
        <f>_xlfn._xlws.FILTER(辅助信息!D:D,辅助信息!E:E=B2069)</f>
        <v>乐山市校地共建产教融合基地建设项目</v>
      </c>
    </row>
    <row r="2070" hidden="1" spans="2:18">
      <c r="B2070" s="40" t="s">
        <v>186</v>
      </c>
      <c r="C2070" s="72">
        <v>45839</v>
      </c>
      <c r="D2070" s="122" t="str">
        <f>VLOOKUP(B2070,辅助信息!E:K,7,FALSE)</f>
        <v>JWDDCD2025072900123</v>
      </c>
      <c r="E2070" s="122" t="str">
        <f>VLOOKUP(F2070,辅助信息!A:B,2,FALSE)</f>
        <v>盘螺</v>
      </c>
      <c r="F2070" s="40" t="s">
        <v>41</v>
      </c>
      <c r="G2070" s="36">
        <v>15</v>
      </c>
      <c r="H2070" s="136" t="str">
        <f>_xlfn.XLOOKUP(C2070&amp;F2070&amp;I2070&amp;J2070,'[1]2025年已发货'!$F:$F&amp;'[1]2025年已发货'!$C:$C&amp;'[1]2025年已发货'!$G:$G&amp;'[1]2025年已发货'!$H:$H,'[1]2025年已发货'!$E:$E,"未发货")</f>
        <v>未发货</v>
      </c>
      <c r="I2070" s="122" t="str">
        <f>VLOOKUP(B2070,辅助信息!E:I,3,FALSE)</f>
        <v>(乐山市校地共建产教融合基地建设项目二标段)四川省乐山市市中区苏稽镇</v>
      </c>
      <c r="J2070" s="122" t="str">
        <f>VLOOKUP(B2070,辅助信息!E:I,4,FALSE)</f>
        <v>彭江涛</v>
      </c>
      <c r="K2070" s="122">
        <f>VLOOKUP(J2070,辅助信息!H:I,2,FALSE)</f>
        <v>13990276572</v>
      </c>
      <c r="L2070" s="124" t="str">
        <f>VLOOKUP(B2070,辅助信息!E:J,6,FALSE)</f>
        <v>联系实际收货人（彭江涛13990276572）现场要求炉批号控制2个以下，超2个不给予签收。提前联系到场规格及数量</v>
      </c>
      <c r="M2070" s="93">
        <v>45838</v>
      </c>
      <c r="O2070" s="64">
        <f ca="1" t="shared" si="141"/>
        <v>0</v>
      </c>
      <c r="P2070" s="64">
        <f ca="1" t="shared" si="142"/>
        <v>133</v>
      </c>
      <c r="Q2070" s="29" t="str">
        <f>VLOOKUP(B2070,辅助信息!E:M,9,FALSE)</f>
        <v>ZTWM-CDGS-XS-2025-0126-四川机司-乐山市校地共建产教融合基地配套设施项目施工二标段钢筋采购合同</v>
      </c>
      <c r="R2070" s="29" t="str">
        <f>_xlfn._xlws.FILTER(辅助信息!D:D,辅助信息!E:E=B2070)</f>
        <v>乐山市校地共建产教融合基地建设项目</v>
      </c>
    </row>
    <row r="2071" hidden="1" spans="2:18">
      <c r="B2071" s="40" t="s">
        <v>186</v>
      </c>
      <c r="C2071" s="72">
        <v>45839</v>
      </c>
      <c r="D2071" s="122" t="str">
        <f>VLOOKUP(B2071,辅助信息!E:K,7,FALSE)</f>
        <v>JWDDCD2025072900123</v>
      </c>
      <c r="E2071" s="122" t="str">
        <f>VLOOKUP(F2071,辅助信息!A:B,2,FALSE)</f>
        <v>螺纹钢</v>
      </c>
      <c r="F2071" s="40" t="s">
        <v>66</v>
      </c>
      <c r="G2071" s="36">
        <v>12</v>
      </c>
      <c r="H2071" s="136" t="str">
        <f>_xlfn.XLOOKUP(C2071&amp;F2071&amp;I2071&amp;J2071,'[1]2025年已发货'!$F:$F&amp;'[1]2025年已发货'!$C:$C&amp;'[1]2025年已发货'!$G:$G&amp;'[1]2025年已发货'!$H:$H,'[1]2025年已发货'!$E:$E,"未发货")</f>
        <v>未发货</v>
      </c>
      <c r="I2071" s="122" t="str">
        <f>VLOOKUP(B2071,辅助信息!E:I,3,FALSE)</f>
        <v>(乐山市校地共建产教融合基地建设项目二标段)四川省乐山市市中区苏稽镇</v>
      </c>
      <c r="J2071" s="122" t="str">
        <f>VLOOKUP(B2071,辅助信息!E:I,4,FALSE)</f>
        <v>彭江涛</v>
      </c>
      <c r="K2071" s="122">
        <f>VLOOKUP(J2071,辅助信息!H:I,2,FALSE)</f>
        <v>13990276572</v>
      </c>
      <c r="L2071" s="124" t="str">
        <f>VLOOKUP(B2071,辅助信息!E:J,6,FALSE)</f>
        <v>联系实际收货人（彭江涛13990276572）现场要求炉批号控制2个以下，超2个不给予签收。提前联系到场规格及数量</v>
      </c>
      <c r="M2071" s="93">
        <v>45838</v>
      </c>
      <c r="O2071" s="64">
        <f ca="1" t="shared" si="141"/>
        <v>0</v>
      </c>
      <c r="P2071" s="64">
        <f ca="1" t="shared" si="142"/>
        <v>133</v>
      </c>
      <c r="Q2071" s="29" t="str">
        <f>VLOOKUP(B2071,辅助信息!E:M,9,FALSE)</f>
        <v>ZTWM-CDGS-XS-2025-0126-四川机司-乐山市校地共建产教融合基地配套设施项目施工二标段钢筋采购合同</v>
      </c>
      <c r="R2071" s="29" t="str">
        <f>_xlfn._xlws.FILTER(辅助信息!D:D,辅助信息!E:E=B2071)</f>
        <v>乐山市校地共建产教融合基地建设项目</v>
      </c>
    </row>
    <row r="2072" hidden="1" spans="2:18">
      <c r="B2072" s="40" t="s">
        <v>186</v>
      </c>
      <c r="C2072" s="72">
        <v>45839</v>
      </c>
      <c r="D2072" s="122" t="str">
        <f>VLOOKUP(B2072,辅助信息!E:K,7,FALSE)</f>
        <v>JWDDCD2025072900123</v>
      </c>
      <c r="E2072" s="122" t="str">
        <f>VLOOKUP(F2072,辅助信息!A:B,2,FALSE)</f>
        <v>螺纹钢</v>
      </c>
      <c r="F2072" s="40" t="s">
        <v>82</v>
      </c>
      <c r="G2072" s="36">
        <v>3</v>
      </c>
      <c r="H2072" s="136" t="str">
        <f>_xlfn.XLOOKUP(C2072&amp;F2072&amp;I2072&amp;J2072,'[1]2025年已发货'!$F:$F&amp;'[1]2025年已发货'!$C:$C&amp;'[1]2025年已发货'!$G:$G&amp;'[1]2025年已发货'!$H:$H,'[1]2025年已发货'!$E:$E,"未发货")</f>
        <v>未发货</v>
      </c>
      <c r="I2072" s="122" t="str">
        <f>VLOOKUP(B2072,辅助信息!E:I,3,FALSE)</f>
        <v>(乐山市校地共建产教融合基地建设项目二标段)四川省乐山市市中区苏稽镇</v>
      </c>
      <c r="J2072" s="122" t="str">
        <f>VLOOKUP(B2072,辅助信息!E:I,4,FALSE)</f>
        <v>彭江涛</v>
      </c>
      <c r="K2072" s="122">
        <f>VLOOKUP(J2072,辅助信息!H:I,2,FALSE)</f>
        <v>13990276572</v>
      </c>
      <c r="L2072" s="124" t="str">
        <f>VLOOKUP(B2072,辅助信息!E:J,6,FALSE)</f>
        <v>联系实际收货人（彭江涛13990276572）现场要求炉批号控制2个以下，超2个不给予签收。提前联系到场规格及数量</v>
      </c>
      <c r="M2072" s="93">
        <v>45838</v>
      </c>
      <c r="O2072" s="64">
        <f ca="1" t="shared" si="141"/>
        <v>0</v>
      </c>
      <c r="P2072" s="64">
        <f ca="1" t="shared" si="142"/>
        <v>133</v>
      </c>
      <c r="Q2072" s="29" t="str">
        <f>VLOOKUP(B2072,辅助信息!E:M,9,FALSE)</f>
        <v>ZTWM-CDGS-XS-2025-0126-四川机司-乐山市校地共建产教融合基地配套设施项目施工二标段钢筋采购合同</v>
      </c>
      <c r="R2072" s="29" t="str">
        <f>_xlfn._xlws.FILTER(辅助信息!D:D,辅助信息!E:E=B2072)</f>
        <v>乐山市校地共建产教融合基地建设项目</v>
      </c>
    </row>
    <row r="2073" hidden="1" spans="2:18">
      <c r="B2073" s="40" t="s">
        <v>186</v>
      </c>
      <c r="C2073" s="72">
        <v>45839</v>
      </c>
      <c r="D2073" s="122" t="str">
        <f>VLOOKUP(B2073,辅助信息!E:K,7,FALSE)</f>
        <v>JWDDCD2025072900123</v>
      </c>
      <c r="E2073" s="122" t="str">
        <f>VLOOKUP(F2073,辅助信息!A:B,2,FALSE)</f>
        <v>螺纹钢</v>
      </c>
      <c r="F2073" s="40" t="s">
        <v>45</v>
      </c>
      <c r="G2073" s="36">
        <v>3</v>
      </c>
      <c r="H2073" s="136" t="str">
        <f>_xlfn.XLOOKUP(C2073&amp;F2073&amp;I2073&amp;J2073,'[1]2025年已发货'!$F:$F&amp;'[1]2025年已发货'!$C:$C&amp;'[1]2025年已发货'!$G:$G&amp;'[1]2025年已发货'!$H:$H,'[1]2025年已发货'!$E:$E,"未发货")</f>
        <v>未发货</v>
      </c>
      <c r="I2073" s="122" t="str">
        <f>VLOOKUP(B2073,辅助信息!E:I,3,FALSE)</f>
        <v>(乐山市校地共建产教融合基地建设项目二标段)四川省乐山市市中区苏稽镇</v>
      </c>
      <c r="J2073" s="122" t="str">
        <f>VLOOKUP(B2073,辅助信息!E:I,4,FALSE)</f>
        <v>彭江涛</v>
      </c>
      <c r="K2073" s="122">
        <f>VLOOKUP(J2073,辅助信息!H:I,2,FALSE)</f>
        <v>13990276572</v>
      </c>
      <c r="L2073" s="124" t="str">
        <f>VLOOKUP(B2073,辅助信息!E:J,6,FALSE)</f>
        <v>联系实际收货人（彭江涛13990276572）现场要求炉批号控制2个以下，超2个不给予签收。提前联系到场规格及数量</v>
      </c>
      <c r="M2073" s="93">
        <v>45838</v>
      </c>
      <c r="O2073" s="64">
        <f ca="1" t="shared" si="141"/>
        <v>0</v>
      </c>
      <c r="P2073" s="64">
        <f ca="1" t="shared" si="142"/>
        <v>133</v>
      </c>
      <c r="Q2073" s="29" t="str">
        <f>VLOOKUP(B2073,辅助信息!E:M,9,FALSE)</f>
        <v>ZTWM-CDGS-XS-2025-0126-四川机司-乐山市校地共建产教融合基地配套设施项目施工二标段钢筋采购合同</v>
      </c>
      <c r="R2073" s="29" t="str">
        <f>_xlfn._xlws.FILTER(辅助信息!D:D,辅助信息!E:E=B2073)</f>
        <v>乐山市校地共建产教融合基地建设项目</v>
      </c>
    </row>
    <row r="2074" hidden="1" spans="2:18">
      <c r="B2074" s="40" t="s">
        <v>186</v>
      </c>
      <c r="C2074" s="72">
        <v>45839</v>
      </c>
      <c r="D2074" s="122" t="str">
        <f>VLOOKUP(B2074,辅助信息!E:K,7,FALSE)</f>
        <v>JWDDCD2025072900123</v>
      </c>
      <c r="E2074" s="122" t="str">
        <f>VLOOKUP(F2074,辅助信息!A:B,2,FALSE)</f>
        <v>螺纹钢</v>
      </c>
      <c r="F2074" s="40" t="s">
        <v>21</v>
      </c>
      <c r="G2074" s="36">
        <v>3</v>
      </c>
      <c r="H2074" s="136" t="str">
        <f>_xlfn.XLOOKUP(C2074&amp;F2074&amp;I2074&amp;J2074,'[1]2025年已发货'!$F:$F&amp;'[1]2025年已发货'!$C:$C&amp;'[1]2025年已发货'!$G:$G&amp;'[1]2025年已发货'!$H:$H,'[1]2025年已发货'!$E:$E,"未发货")</f>
        <v>未发货</v>
      </c>
      <c r="I2074" s="122" t="str">
        <f>VLOOKUP(B2074,辅助信息!E:I,3,FALSE)</f>
        <v>(乐山市校地共建产教融合基地建设项目二标段)四川省乐山市市中区苏稽镇</v>
      </c>
      <c r="J2074" s="122" t="str">
        <f>VLOOKUP(B2074,辅助信息!E:I,4,FALSE)</f>
        <v>彭江涛</v>
      </c>
      <c r="K2074" s="122">
        <f>VLOOKUP(J2074,辅助信息!H:I,2,FALSE)</f>
        <v>13990276572</v>
      </c>
      <c r="L2074" s="124" t="str">
        <f>VLOOKUP(B2074,辅助信息!E:J,6,FALSE)</f>
        <v>联系实际收货人（彭江涛13990276572）现场要求炉批号控制2个以下，超2个不给予签收。提前联系到场规格及数量</v>
      </c>
      <c r="M2074" s="93">
        <v>45838</v>
      </c>
      <c r="O2074" s="64">
        <f ca="1" t="shared" si="141"/>
        <v>0</v>
      </c>
      <c r="P2074" s="64">
        <f ca="1" t="shared" si="142"/>
        <v>133</v>
      </c>
      <c r="Q2074" s="29" t="str">
        <f>VLOOKUP(B2074,辅助信息!E:M,9,FALSE)</f>
        <v>ZTWM-CDGS-XS-2025-0126-四川机司-乐山市校地共建产教融合基地配套设施项目施工二标段钢筋采购合同</v>
      </c>
      <c r="R2074" s="29" t="str">
        <f>_xlfn._xlws.FILTER(辅助信息!D:D,辅助信息!E:E=B2074)</f>
        <v>乐山市校地共建产教融合基地建设项目</v>
      </c>
    </row>
    <row r="2075" hidden="1" spans="2:18">
      <c r="B2075" s="40" t="s">
        <v>186</v>
      </c>
      <c r="C2075" s="72">
        <v>45839</v>
      </c>
      <c r="D2075" s="122" t="str">
        <f>VLOOKUP(B2075,辅助信息!E:K,7,FALSE)</f>
        <v>JWDDCD2025072900123</v>
      </c>
      <c r="E2075" s="122" t="str">
        <f>VLOOKUP(F2075,辅助信息!A:B,2,FALSE)</f>
        <v>螺纹钢</v>
      </c>
      <c r="F2075" s="40" t="s">
        <v>58</v>
      </c>
      <c r="G2075" s="36">
        <v>3</v>
      </c>
      <c r="H2075" s="136" t="str">
        <f>_xlfn.XLOOKUP(C2075&amp;F2075&amp;I2075&amp;J2075,'[1]2025年已发货'!$F:$F&amp;'[1]2025年已发货'!$C:$C&amp;'[1]2025年已发货'!$G:$G&amp;'[1]2025年已发货'!$H:$H,'[1]2025年已发货'!$E:$E,"未发货")</f>
        <v>未发货</v>
      </c>
      <c r="I2075" s="122" t="str">
        <f>VLOOKUP(B2075,辅助信息!E:I,3,FALSE)</f>
        <v>(乐山市校地共建产教融合基地建设项目二标段)四川省乐山市市中区苏稽镇</v>
      </c>
      <c r="J2075" s="122" t="str">
        <f>VLOOKUP(B2075,辅助信息!E:I,4,FALSE)</f>
        <v>彭江涛</v>
      </c>
      <c r="K2075" s="122">
        <f>VLOOKUP(J2075,辅助信息!H:I,2,FALSE)</f>
        <v>13990276572</v>
      </c>
      <c r="L2075" s="124" t="str">
        <f>VLOOKUP(B2075,辅助信息!E:J,6,FALSE)</f>
        <v>联系实际收货人（彭江涛13990276572）现场要求炉批号控制2个以下，超2个不给予签收。提前联系到场规格及数量</v>
      </c>
      <c r="M2075" s="93">
        <v>45838</v>
      </c>
      <c r="O2075" s="64">
        <f ca="1" t="shared" si="141"/>
        <v>0</v>
      </c>
      <c r="P2075" s="64">
        <f ca="1" t="shared" si="142"/>
        <v>133</v>
      </c>
      <c r="Q2075" s="29" t="str">
        <f>VLOOKUP(B2075,辅助信息!E:M,9,FALSE)</f>
        <v>ZTWM-CDGS-XS-2025-0126-四川机司-乐山市校地共建产教融合基地配套设施项目施工二标段钢筋采购合同</v>
      </c>
      <c r="R2075" s="29" t="str">
        <f>_xlfn._xlws.FILTER(辅助信息!D:D,辅助信息!E:E=B2075)</f>
        <v>乐山市校地共建产教融合基地建设项目</v>
      </c>
    </row>
    <row r="2076" hidden="1" spans="2:18">
      <c r="B2076" s="40" t="s">
        <v>186</v>
      </c>
      <c r="C2076" s="72">
        <v>45839</v>
      </c>
      <c r="D2076" s="122" t="str">
        <f>VLOOKUP(B2076,辅助信息!E:K,7,FALSE)</f>
        <v>JWDDCD2025072900123</v>
      </c>
      <c r="E2076" s="122" t="str">
        <f>VLOOKUP(F2076,辅助信息!A:B,2,FALSE)</f>
        <v>螺纹钢</v>
      </c>
      <c r="F2076" s="40" t="s">
        <v>46</v>
      </c>
      <c r="G2076" s="36">
        <v>3</v>
      </c>
      <c r="H2076" s="136" t="str">
        <f>_xlfn.XLOOKUP(C2076&amp;F2076&amp;I2076&amp;J2076,'[1]2025年已发货'!$F:$F&amp;'[1]2025年已发货'!$C:$C&amp;'[1]2025年已发货'!$G:$G&amp;'[1]2025年已发货'!$H:$H,'[1]2025年已发货'!$E:$E,"未发货")</f>
        <v>未发货</v>
      </c>
      <c r="I2076" s="122" t="str">
        <f>VLOOKUP(B2076,辅助信息!E:I,3,FALSE)</f>
        <v>(乐山市校地共建产教融合基地建设项目二标段)四川省乐山市市中区苏稽镇</v>
      </c>
      <c r="J2076" s="122" t="str">
        <f>VLOOKUP(B2076,辅助信息!E:I,4,FALSE)</f>
        <v>彭江涛</v>
      </c>
      <c r="K2076" s="122">
        <f>VLOOKUP(J2076,辅助信息!H:I,2,FALSE)</f>
        <v>13990276572</v>
      </c>
      <c r="L2076" s="124" t="str">
        <f>VLOOKUP(B2076,辅助信息!E:J,6,FALSE)</f>
        <v>联系实际收货人（彭江涛13990276572）现场要求炉批号控制2个以下，超2个不给予签收。提前联系到场规格及数量</v>
      </c>
      <c r="M2076" s="93">
        <v>45838</v>
      </c>
      <c r="O2076" s="64">
        <f ca="1" t="shared" si="141"/>
        <v>0</v>
      </c>
      <c r="P2076" s="64">
        <f ca="1" t="shared" si="142"/>
        <v>133</v>
      </c>
      <c r="Q2076" s="29" t="str">
        <f>VLOOKUP(B2076,辅助信息!E:M,9,FALSE)</f>
        <v>ZTWM-CDGS-XS-2025-0126-四川机司-乐山市校地共建产教融合基地配套设施项目施工二标段钢筋采购合同</v>
      </c>
      <c r="R2076" s="29" t="str">
        <f>_xlfn._xlws.FILTER(辅助信息!D:D,辅助信息!E:E=B2076)</f>
        <v>乐山市校地共建产教融合基地建设项目</v>
      </c>
    </row>
    <row r="2077" hidden="1" spans="2:18">
      <c r="B2077" s="40" t="s">
        <v>186</v>
      </c>
      <c r="C2077" s="72">
        <v>45839</v>
      </c>
      <c r="D2077" s="122" t="str">
        <f>VLOOKUP(B2077,辅助信息!E:K,7,FALSE)</f>
        <v>JWDDCD2025072900123</v>
      </c>
      <c r="E2077" s="122" t="str">
        <f>VLOOKUP(F2077,辅助信息!A:B,2,FALSE)</f>
        <v>螺纹钢</v>
      </c>
      <c r="F2077" s="40" t="s">
        <v>22</v>
      </c>
      <c r="G2077" s="36">
        <v>27</v>
      </c>
      <c r="H2077" s="136" t="str">
        <f>_xlfn.XLOOKUP(C2077&amp;F2077&amp;I2077&amp;J2077,'[1]2025年已发货'!$F:$F&amp;'[1]2025年已发货'!$C:$C&amp;'[1]2025年已发货'!$G:$G&amp;'[1]2025年已发货'!$H:$H,'[1]2025年已发货'!$E:$E,"未发货")</f>
        <v>未发货</v>
      </c>
      <c r="I2077" s="122" t="str">
        <f>VLOOKUP(B2077,辅助信息!E:I,3,FALSE)</f>
        <v>(乐山市校地共建产教融合基地建设项目二标段)四川省乐山市市中区苏稽镇</v>
      </c>
      <c r="J2077" s="122" t="str">
        <f>VLOOKUP(B2077,辅助信息!E:I,4,FALSE)</f>
        <v>彭江涛</v>
      </c>
      <c r="K2077" s="122">
        <f>VLOOKUP(J2077,辅助信息!H:I,2,FALSE)</f>
        <v>13990276572</v>
      </c>
      <c r="L2077" s="124" t="str">
        <f>VLOOKUP(B2077,辅助信息!E:J,6,FALSE)</f>
        <v>联系实际收货人（彭江涛13990276572）现场要求炉批号控制2个以下，超2个不给予签收。提前联系到场规格及数量</v>
      </c>
      <c r="M2077" s="93">
        <v>45838</v>
      </c>
      <c r="O2077" s="64">
        <f ca="1" t="shared" si="141"/>
        <v>0</v>
      </c>
      <c r="P2077" s="64">
        <f ca="1" t="shared" si="142"/>
        <v>133</v>
      </c>
      <c r="Q2077" s="29" t="str">
        <f>VLOOKUP(B2077,辅助信息!E:M,9,FALSE)</f>
        <v>ZTWM-CDGS-XS-2025-0126-四川机司-乐山市校地共建产教融合基地配套设施项目施工二标段钢筋采购合同</v>
      </c>
      <c r="R2077" s="29" t="str">
        <f>_xlfn._xlws.FILTER(辅助信息!D:D,辅助信息!E:E=B2077)</f>
        <v>乐山市校地共建产教融合基地建设项目</v>
      </c>
    </row>
    <row r="2078" hidden="1" spans="2:18">
      <c r="B2078" s="40" t="s">
        <v>186</v>
      </c>
      <c r="C2078" s="72">
        <v>45839</v>
      </c>
      <c r="D2078" s="122" t="str">
        <f>VLOOKUP(B2078,辅助信息!E:K,7,FALSE)</f>
        <v>JWDDCD2025072900123</v>
      </c>
      <c r="E2078" s="122" t="str">
        <f>VLOOKUP(F2078,辅助信息!A:B,2,FALSE)</f>
        <v>螺纹钢</v>
      </c>
      <c r="F2078" s="40" t="s">
        <v>181</v>
      </c>
      <c r="G2078" s="36">
        <v>3</v>
      </c>
      <c r="H2078" s="136" t="str">
        <f>_xlfn.XLOOKUP(C2078&amp;F2078&amp;I2078&amp;J2078,'[1]2025年已发货'!$F:$F&amp;'[1]2025年已发货'!$C:$C&amp;'[1]2025年已发货'!$G:$G&amp;'[1]2025年已发货'!$H:$H,'[1]2025年已发货'!$E:$E,"未发货")</f>
        <v>未发货</v>
      </c>
      <c r="I2078" s="122" t="str">
        <f>VLOOKUP(B2078,辅助信息!E:I,3,FALSE)</f>
        <v>(乐山市校地共建产教融合基地建设项目二标段)四川省乐山市市中区苏稽镇</v>
      </c>
      <c r="J2078" s="122" t="str">
        <f>VLOOKUP(B2078,辅助信息!E:I,4,FALSE)</f>
        <v>彭江涛</v>
      </c>
      <c r="K2078" s="122">
        <f>VLOOKUP(J2078,辅助信息!H:I,2,FALSE)</f>
        <v>13990276572</v>
      </c>
      <c r="L2078" s="124" t="str">
        <f>VLOOKUP(B2078,辅助信息!E:J,6,FALSE)</f>
        <v>联系实际收货人（彭江涛13990276572）现场要求炉批号控制2个以下，超2个不给予签收。提前联系到场规格及数量</v>
      </c>
      <c r="M2078" s="93">
        <v>45838</v>
      </c>
      <c r="O2078" s="64">
        <f ca="1" t="shared" si="141"/>
        <v>0</v>
      </c>
      <c r="P2078" s="64">
        <f ca="1" t="shared" si="142"/>
        <v>133</v>
      </c>
      <c r="Q2078" s="29" t="str">
        <f>VLOOKUP(B2078,辅助信息!E:M,9,FALSE)</f>
        <v>ZTWM-CDGS-XS-2025-0126-四川机司-乐山市校地共建产教融合基地配套设施项目施工二标段钢筋采购合同</v>
      </c>
      <c r="R2078" s="29" t="str">
        <f>_xlfn._xlws.FILTER(辅助信息!D:D,辅助信息!E:E=B2078)</f>
        <v>乐山市校地共建产教融合基地建设项目</v>
      </c>
    </row>
    <row r="2079" hidden="1" spans="2:18">
      <c r="B2079" s="40" t="s">
        <v>186</v>
      </c>
      <c r="C2079" s="72">
        <v>45839</v>
      </c>
      <c r="D2079" s="122" t="str">
        <f>VLOOKUP(B2079,辅助信息!E:K,7,FALSE)</f>
        <v>JWDDCD2025072900123</v>
      </c>
      <c r="E2079" s="122" t="str">
        <f>VLOOKUP(F2079,辅助信息!A:B,2,FALSE)</f>
        <v>螺纹钢</v>
      </c>
      <c r="F2079" s="40" t="s">
        <v>182</v>
      </c>
      <c r="G2079" s="36">
        <v>3</v>
      </c>
      <c r="H2079" s="136" t="str">
        <f>_xlfn.XLOOKUP(C2079&amp;F2079&amp;I2079&amp;J2079,'[1]2025年已发货'!$F:$F&amp;'[1]2025年已发货'!$C:$C&amp;'[1]2025年已发货'!$G:$G&amp;'[1]2025年已发货'!$H:$H,'[1]2025年已发货'!$E:$E,"未发货")</f>
        <v>未发货</v>
      </c>
      <c r="I2079" s="122" t="str">
        <f>VLOOKUP(B2079,辅助信息!E:I,3,FALSE)</f>
        <v>(乐山市校地共建产教融合基地建设项目二标段)四川省乐山市市中区苏稽镇</v>
      </c>
      <c r="J2079" s="122" t="str">
        <f>VLOOKUP(B2079,辅助信息!E:I,4,FALSE)</f>
        <v>彭江涛</v>
      </c>
      <c r="K2079" s="122">
        <f>VLOOKUP(J2079,辅助信息!H:I,2,FALSE)</f>
        <v>13990276572</v>
      </c>
      <c r="L2079" s="124" t="str">
        <f>VLOOKUP(B2079,辅助信息!E:J,6,FALSE)</f>
        <v>联系实际收货人（彭江涛13990276572）现场要求炉批号控制2个以下，超2个不给予签收。提前联系到场规格及数量</v>
      </c>
      <c r="M2079" s="93">
        <v>45838</v>
      </c>
      <c r="O2079" s="64">
        <f ca="1" t="shared" si="141"/>
        <v>0</v>
      </c>
      <c r="P2079" s="64">
        <f ca="1" t="shared" si="142"/>
        <v>133</v>
      </c>
      <c r="Q2079" s="29" t="str">
        <f>VLOOKUP(B2079,辅助信息!E:M,9,FALSE)</f>
        <v>ZTWM-CDGS-XS-2025-0126-四川机司-乐山市校地共建产教融合基地配套设施项目施工二标段钢筋采购合同</v>
      </c>
      <c r="R2079" s="29" t="str">
        <f>_xlfn._xlws.FILTER(辅助信息!D:D,辅助信息!E:E=B2079)</f>
        <v>乐山市校地共建产教融合基地建设项目</v>
      </c>
    </row>
    <row r="2080" hidden="1" spans="2:18">
      <c r="B2080" s="40" t="s">
        <v>31</v>
      </c>
      <c r="C2080" s="72">
        <v>45839</v>
      </c>
      <c r="D2080" s="122" t="str">
        <f>VLOOKUP(B2080,辅助信息!E:K,7,FALSE)</f>
        <v>JWDDCD2024121000136</v>
      </c>
      <c r="E2080" s="122" t="str">
        <f>VLOOKUP(F2080,辅助信息!A:B,2,FALSE)</f>
        <v>高线</v>
      </c>
      <c r="F2080" s="40" t="s">
        <v>53</v>
      </c>
      <c r="G2080" s="36">
        <v>2.5</v>
      </c>
      <c r="H2080" s="136">
        <f>_xlfn.XLOOKUP(C2080&amp;F2080&amp;I2080&amp;J2080,'[1]2025年已发货'!$F:$F&amp;'[1]2025年已发货'!$C:$C&amp;'[1]2025年已发货'!$G:$G&amp;'[1]2025年已发货'!$H:$H,'[1]2025年已发货'!$E:$E,"未发货")</f>
        <v>2.5</v>
      </c>
      <c r="I2080" s="122" t="str">
        <f>VLOOKUP(B2080,辅助信息!E:I,3,FALSE)</f>
        <v>（四川商建-射洪城乡一体化项目）遂宁市射洪市忠新幼儿园北侧约220米新溪小区</v>
      </c>
      <c r="J2080" s="122" t="str">
        <f>VLOOKUP(B2080,辅助信息!E:I,4,FALSE)</f>
        <v>柏子刚</v>
      </c>
      <c r="K2080" s="122">
        <f>VLOOKUP(J2080,辅助信息!H:I,2,FALSE)</f>
        <v>15692885305</v>
      </c>
      <c r="L2080" s="124" t="str">
        <f>VLOOKUP(B2080,辅助信息!E:J,6,FALSE)</f>
        <v>提前联系到场规格及数量</v>
      </c>
      <c r="M2080" s="93">
        <v>45838</v>
      </c>
      <c r="O2080" s="64">
        <f ca="1" t="shared" si="141"/>
        <v>0</v>
      </c>
      <c r="P2080" s="64">
        <f ca="1" t="shared" si="142"/>
        <v>133</v>
      </c>
      <c r="Q2080" s="29" t="str">
        <f>VLOOKUP(B2080,辅助信息!E:M,9,FALSE)</f>
        <v>ZTWM-CDGS-XS-2024-0179-四川商投-射洪城乡一体化建设项目</v>
      </c>
      <c r="R2080" s="29" t="str">
        <f>_xlfn._xlws.FILTER(辅助信息!D:D,辅助信息!E:E=B2080)</f>
        <v>四川商建
射洪城乡一体化项目</v>
      </c>
    </row>
    <row r="2081" hidden="1" spans="2:18">
      <c r="B2081" s="40" t="s">
        <v>31</v>
      </c>
      <c r="C2081" s="72">
        <v>45839</v>
      </c>
      <c r="D2081" s="122" t="str">
        <f>VLOOKUP(B2081,辅助信息!E:K,7,FALSE)</f>
        <v>JWDDCD2024121000136</v>
      </c>
      <c r="E2081" s="122" t="str">
        <f>VLOOKUP(F2081,辅助信息!A:B,2,FALSE)</f>
        <v>螺纹钢</v>
      </c>
      <c r="F2081" s="40" t="s">
        <v>66</v>
      </c>
      <c r="G2081" s="36">
        <v>3</v>
      </c>
      <c r="H2081" s="136">
        <f>_xlfn.XLOOKUP(C2081&amp;F2081&amp;I2081&amp;J2081,'[1]2025年已发货'!$F:$F&amp;'[1]2025年已发货'!$C:$C&amp;'[1]2025年已发货'!$G:$G&amp;'[1]2025年已发货'!$H:$H,'[1]2025年已发货'!$E:$E,"未发货")</f>
        <v>3</v>
      </c>
      <c r="I2081" s="122" t="str">
        <f>VLOOKUP(B2081,辅助信息!E:I,3,FALSE)</f>
        <v>（四川商建-射洪城乡一体化项目）遂宁市射洪市忠新幼儿园北侧约220米新溪小区</v>
      </c>
      <c r="J2081" s="122" t="str">
        <f>VLOOKUP(B2081,辅助信息!E:I,4,FALSE)</f>
        <v>柏子刚</v>
      </c>
      <c r="K2081" s="122">
        <f>VLOOKUP(J2081,辅助信息!H:I,2,FALSE)</f>
        <v>15692885305</v>
      </c>
      <c r="L2081" s="124" t="str">
        <f>VLOOKUP(B2081,辅助信息!E:J,6,FALSE)</f>
        <v>提前联系到场规格及数量</v>
      </c>
      <c r="M2081" s="93">
        <v>45838</v>
      </c>
      <c r="O2081" s="64">
        <f ca="1" t="shared" si="141"/>
        <v>0</v>
      </c>
      <c r="P2081" s="64">
        <f ca="1" t="shared" si="142"/>
        <v>133</v>
      </c>
      <c r="Q2081" s="29" t="str">
        <f>VLOOKUP(B2081,辅助信息!E:M,9,FALSE)</f>
        <v>ZTWM-CDGS-XS-2024-0179-四川商投-射洪城乡一体化建设项目</v>
      </c>
      <c r="R2081" s="29" t="str">
        <f>_xlfn._xlws.FILTER(辅助信息!D:D,辅助信息!E:E=B2081)</f>
        <v>四川商建
射洪城乡一体化项目</v>
      </c>
    </row>
    <row r="2082" hidden="1" spans="2:18">
      <c r="B2082" s="40" t="s">
        <v>31</v>
      </c>
      <c r="C2082" s="72">
        <v>45839</v>
      </c>
      <c r="D2082" s="122" t="str">
        <f>VLOOKUP(B2082,辅助信息!E:K,7,FALSE)</f>
        <v>JWDDCD2024121000136</v>
      </c>
      <c r="E2082" s="122" t="str">
        <f>VLOOKUP(F2082,辅助信息!A:B,2,FALSE)</f>
        <v>螺纹钢</v>
      </c>
      <c r="F2082" s="40" t="s">
        <v>45</v>
      </c>
      <c r="G2082" s="36">
        <v>3</v>
      </c>
      <c r="H2082" s="136">
        <f>_xlfn.XLOOKUP(C2082&amp;F2082&amp;I2082&amp;J2082,'[1]2025年已发货'!$F:$F&amp;'[1]2025年已发货'!$C:$C&amp;'[1]2025年已发货'!$G:$G&amp;'[1]2025年已发货'!$H:$H,'[1]2025年已发货'!$E:$E,"未发货")</f>
        <v>3</v>
      </c>
      <c r="I2082" s="122" t="str">
        <f>VLOOKUP(B2082,辅助信息!E:I,3,FALSE)</f>
        <v>（四川商建-射洪城乡一体化项目）遂宁市射洪市忠新幼儿园北侧约220米新溪小区</v>
      </c>
      <c r="J2082" s="122" t="str">
        <f>VLOOKUP(B2082,辅助信息!E:I,4,FALSE)</f>
        <v>柏子刚</v>
      </c>
      <c r="K2082" s="122">
        <f>VLOOKUP(J2082,辅助信息!H:I,2,FALSE)</f>
        <v>15692885305</v>
      </c>
      <c r="L2082" s="124" t="str">
        <f>VLOOKUP(B2082,辅助信息!E:J,6,FALSE)</f>
        <v>提前联系到场规格及数量</v>
      </c>
      <c r="M2082" s="93">
        <v>45838</v>
      </c>
      <c r="O2082" s="64">
        <f ca="1" t="shared" si="141"/>
        <v>0</v>
      </c>
      <c r="P2082" s="64">
        <f ca="1" t="shared" si="142"/>
        <v>133</v>
      </c>
      <c r="Q2082" s="29" t="str">
        <f>VLOOKUP(B2082,辅助信息!E:M,9,FALSE)</f>
        <v>ZTWM-CDGS-XS-2024-0179-四川商投-射洪城乡一体化建设项目</v>
      </c>
      <c r="R2082" s="29" t="str">
        <f>_xlfn._xlws.FILTER(辅助信息!D:D,辅助信息!E:E=B2082)</f>
        <v>四川商建
射洪城乡一体化项目</v>
      </c>
    </row>
    <row r="2083" hidden="1" spans="2:18">
      <c r="B2083" s="40" t="s">
        <v>31</v>
      </c>
      <c r="C2083" s="72">
        <v>45839</v>
      </c>
      <c r="D2083" s="122" t="str">
        <f>VLOOKUP(B2083,辅助信息!E:K,7,FALSE)</f>
        <v>JWDDCD2024121000136</v>
      </c>
      <c r="E2083" s="122" t="str">
        <f>VLOOKUP(F2083,辅助信息!A:B,2,FALSE)</f>
        <v>螺纹钢</v>
      </c>
      <c r="F2083" s="40" t="s">
        <v>21</v>
      </c>
      <c r="G2083" s="36">
        <v>3</v>
      </c>
      <c r="H2083" s="136">
        <f>_xlfn.XLOOKUP(C2083&amp;F2083&amp;I2083&amp;J2083,'[1]2025年已发货'!$F:$F&amp;'[1]2025年已发货'!$C:$C&amp;'[1]2025年已发货'!$G:$G&amp;'[1]2025年已发货'!$H:$H,'[1]2025年已发货'!$E:$E,"未发货")</f>
        <v>3</v>
      </c>
      <c r="I2083" s="122" t="str">
        <f>VLOOKUP(B2083,辅助信息!E:I,3,FALSE)</f>
        <v>（四川商建-射洪城乡一体化项目）遂宁市射洪市忠新幼儿园北侧约220米新溪小区</v>
      </c>
      <c r="J2083" s="122" t="str">
        <f>VLOOKUP(B2083,辅助信息!E:I,4,FALSE)</f>
        <v>柏子刚</v>
      </c>
      <c r="K2083" s="122">
        <f>VLOOKUP(J2083,辅助信息!H:I,2,FALSE)</f>
        <v>15692885305</v>
      </c>
      <c r="L2083" s="124" t="str">
        <f>VLOOKUP(B2083,辅助信息!E:J,6,FALSE)</f>
        <v>提前联系到场规格及数量</v>
      </c>
      <c r="M2083" s="93">
        <v>45838</v>
      </c>
      <c r="O2083" s="64">
        <f ca="1" t="shared" si="141"/>
        <v>0</v>
      </c>
      <c r="P2083" s="64">
        <f ca="1" t="shared" si="142"/>
        <v>133</v>
      </c>
      <c r="Q2083" s="29" t="str">
        <f>VLOOKUP(B2083,辅助信息!E:M,9,FALSE)</f>
        <v>ZTWM-CDGS-XS-2024-0179-四川商投-射洪城乡一体化建设项目</v>
      </c>
      <c r="R2083" s="29" t="str">
        <f>_xlfn._xlws.FILTER(辅助信息!D:D,辅助信息!E:E=B2083)</f>
        <v>四川商建
射洪城乡一体化项目</v>
      </c>
    </row>
    <row r="2084" hidden="1" spans="2:18">
      <c r="B2084" s="40" t="s">
        <v>31</v>
      </c>
      <c r="C2084" s="72">
        <v>45839</v>
      </c>
      <c r="D2084" s="122" t="str">
        <f>VLOOKUP(B2084,辅助信息!E:K,7,FALSE)</f>
        <v>JWDDCD2024121000136</v>
      </c>
      <c r="E2084" s="122" t="str">
        <f>VLOOKUP(F2084,辅助信息!A:B,2,FALSE)</f>
        <v>螺纹钢</v>
      </c>
      <c r="F2084" s="40" t="s">
        <v>58</v>
      </c>
      <c r="G2084" s="36">
        <v>6</v>
      </c>
      <c r="H2084" s="136">
        <f>_xlfn.XLOOKUP(C2084&amp;F2084&amp;I2084&amp;J2084,'[1]2025年已发货'!$F:$F&amp;'[1]2025年已发货'!$C:$C&amp;'[1]2025年已发货'!$G:$G&amp;'[1]2025年已发货'!$H:$H,'[1]2025年已发货'!$E:$E,"未发货")</f>
        <v>6</v>
      </c>
      <c r="I2084" s="122" t="str">
        <f>VLOOKUP(B2084,辅助信息!E:I,3,FALSE)</f>
        <v>（四川商建-射洪城乡一体化项目）遂宁市射洪市忠新幼儿园北侧约220米新溪小区</v>
      </c>
      <c r="J2084" s="122" t="str">
        <f>VLOOKUP(B2084,辅助信息!E:I,4,FALSE)</f>
        <v>柏子刚</v>
      </c>
      <c r="K2084" s="122">
        <f>VLOOKUP(J2084,辅助信息!H:I,2,FALSE)</f>
        <v>15692885305</v>
      </c>
      <c r="L2084" s="124" t="str">
        <f>VLOOKUP(B2084,辅助信息!E:J,6,FALSE)</f>
        <v>提前联系到场规格及数量</v>
      </c>
      <c r="M2084" s="93">
        <v>45838</v>
      </c>
      <c r="O2084" s="64">
        <f ca="1" t="shared" si="141"/>
        <v>0</v>
      </c>
      <c r="P2084" s="64">
        <f ca="1" t="shared" si="142"/>
        <v>133</v>
      </c>
      <c r="Q2084" s="29" t="str">
        <f>VLOOKUP(B2084,辅助信息!E:M,9,FALSE)</f>
        <v>ZTWM-CDGS-XS-2024-0179-四川商投-射洪城乡一体化建设项目</v>
      </c>
      <c r="R2084" s="29" t="str">
        <f>_xlfn._xlws.FILTER(辅助信息!D:D,辅助信息!E:E=B2084)</f>
        <v>四川商建
射洪城乡一体化项目</v>
      </c>
    </row>
    <row r="2085" hidden="1" spans="2:18">
      <c r="B2085" s="40" t="s">
        <v>31</v>
      </c>
      <c r="C2085" s="72">
        <v>45839</v>
      </c>
      <c r="D2085" s="122" t="str">
        <f>VLOOKUP(B2085,辅助信息!E:K,7,FALSE)</f>
        <v>JWDDCD2024121000136</v>
      </c>
      <c r="E2085" s="122" t="str">
        <f>VLOOKUP(F2085,辅助信息!A:B,2,FALSE)</f>
        <v>螺纹钢</v>
      </c>
      <c r="F2085" s="40" t="s">
        <v>46</v>
      </c>
      <c r="G2085" s="36">
        <v>12</v>
      </c>
      <c r="H2085" s="136">
        <f>_xlfn.XLOOKUP(C2085&amp;F2085&amp;I2085&amp;J2085,'[1]2025年已发货'!$F:$F&amp;'[1]2025年已发货'!$C:$C&amp;'[1]2025年已发货'!$G:$G&amp;'[1]2025年已发货'!$H:$H,'[1]2025年已发货'!$E:$E,"未发货")</f>
        <v>12</v>
      </c>
      <c r="I2085" s="122" t="str">
        <f>VLOOKUP(B2085,辅助信息!E:I,3,FALSE)</f>
        <v>（四川商建-射洪城乡一体化项目）遂宁市射洪市忠新幼儿园北侧约220米新溪小区</v>
      </c>
      <c r="J2085" s="122" t="str">
        <f>VLOOKUP(B2085,辅助信息!E:I,4,FALSE)</f>
        <v>柏子刚</v>
      </c>
      <c r="K2085" s="122">
        <f>VLOOKUP(J2085,辅助信息!H:I,2,FALSE)</f>
        <v>15692885305</v>
      </c>
      <c r="L2085" s="124" t="str">
        <f>VLOOKUP(B2085,辅助信息!E:J,6,FALSE)</f>
        <v>提前联系到场规格及数量</v>
      </c>
      <c r="M2085" s="93">
        <v>45838</v>
      </c>
      <c r="O2085" s="64">
        <f ca="1" t="shared" si="141"/>
        <v>0</v>
      </c>
      <c r="P2085" s="64">
        <f ca="1" t="shared" si="142"/>
        <v>133</v>
      </c>
      <c r="Q2085" s="29" t="str">
        <f>VLOOKUP(B2085,辅助信息!E:M,9,FALSE)</f>
        <v>ZTWM-CDGS-XS-2024-0179-四川商投-射洪城乡一体化建设项目</v>
      </c>
      <c r="R2085" s="29" t="str">
        <f>_xlfn._xlws.FILTER(辅助信息!D:D,辅助信息!E:E=B2085)</f>
        <v>四川商建
射洪城乡一体化项目</v>
      </c>
    </row>
    <row r="2086" hidden="1" spans="2:18">
      <c r="B2086" s="40" t="s">
        <v>31</v>
      </c>
      <c r="C2086" s="72">
        <v>45839</v>
      </c>
      <c r="D2086" s="122" t="str">
        <f>VLOOKUP(B2086,辅助信息!E:K,7,FALSE)</f>
        <v>JWDDCD2024121000136</v>
      </c>
      <c r="E2086" s="122" t="str">
        <f>VLOOKUP(F2086,辅助信息!A:B,2,FALSE)</f>
        <v>螺纹钢</v>
      </c>
      <c r="F2086" s="40" t="s">
        <v>22</v>
      </c>
      <c r="G2086" s="36">
        <v>40.5</v>
      </c>
      <c r="H2086" s="136">
        <f>_xlfn.XLOOKUP(C2086&amp;F2086&amp;I2086&amp;J2086,'[1]2025年已发货'!$F:$F&amp;'[1]2025年已发货'!$C:$C&amp;'[1]2025年已发货'!$G:$G&amp;'[1]2025年已发货'!$H:$H,'[1]2025年已发货'!$E:$E,"未发货")</f>
        <v>39</v>
      </c>
      <c r="I2086" s="122" t="str">
        <f>VLOOKUP(B2086,辅助信息!E:I,3,FALSE)</f>
        <v>（四川商建-射洪城乡一体化项目）遂宁市射洪市忠新幼儿园北侧约220米新溪小区</v>
      </c>
      <c r="J2086" s="122" t="str">
        <f>VLOOKUP(B2086,辅助信息!E:I,4,FALSE)</f>
        <v>柏子刚</v>
      </c>
      <c r="K2086" s="122">
        <f>VLOOKUP(J2086,辅助信息!H:I,2,FALSE)</f>
        <v>15692885305</v>
      </c>
      <c r="L2086" s="124" t="str">
        <f>VLOOKUP(B2086,辅助信息!E:J,6,FALSE)</f>
        <v>提前联系到场规格及数量</v>
      </c>
      <c r="M2086" s="93">
        <v>45838</v>
      </c>
      <c r="O2086" s="64">
        <f ca="1" t="shared" si="141"/>
        <v>0</v>
      </c>
      <c r="P2086" s="64">
        <f ca="1" t="shared" si="142"/>
        <v>133</v>
      </c>
      <c r="Q2086" s="29" t="str">
        <f>VLOOKUP(B2086,辅助信息!E:M,9,FALSE)</f>
        <v>ZTWM-CDGS-XS-2024-0179-四川商投-射洪城乡一体化建设项目</v>
      </c>
      <c r="R2086" s="29" t="str">
        <f>_xlfn._xlws.FILTER(辅助信息!D:D,辅助信息!E:E=B2086)</f>
        <v>四川商建
射洪城乡一体化项目</v>
      </c>
    </row>
    <row r="2087" hidden="1" spans="2:18">
      <c r="B2087" s="122" t="s">
        <v>176</v>
      </c>
      <c r="C2087" s="72">
        <v>45842</v>
      </c>
      <c r="D2087" s="122" t="str">
        <f>VLOOKUP(B2087,辅助信息!E:K,7,FALSE)</f>
        <v>JWDDCD2025062200016</v>
      </c>
      <c r="E2087" s="122" t="str">
        <f>VLOOKUP(F2087,辅助信息!A:B,2,FALSE)</f>
        <v>高线</v>
      </c>
      <c r="F2087" s="122" t="s">
        <v>57</v>
      </c>
      <c r="G2087" s="123">
        <v>2.5</v>
      </c>
      <c r="H2087" s="136" t="str">
        <f>_xlfn.XLOOKUP(C2087&amp;F2087&amp;I2087&amp;J2087,'[1]2025年已发货'!$F:$F&amp;'[1]2025年已发货'!$C:$C&amp;'[1]2025年已发货'!$G:$G&amp;'[1]2025年已发货'!$H:$H,'[1]2025年已发货'!$E:$E,"未发货")</f>
        <v>未发货</v>
      </c>
      <c r="I2087" s="122" t="str">
        <f>VLOOKUP(B2087,辅助信息!E:I,3,FALSE)</f>
        <v>(武汉电气化局成达万高铁强电项目-渠县)四川省达州市渠县渠北镇雷家湾渠县北站旁</v>
      </c>
      <c r="J2087" s="122" t="str">
        <f>VLOOKUP(B2087,辅助信息!E:I,4,FALSE)</f>
        <v>刘频</v>
      </c>
      <c r="K2087" s="122">
        <f>VLOOKUP(J2087,辅助信息!H:I,2,FALSE)</f>
        <v>18779627939</v>
      </c>
      <c r="L2087" s="124" t="str">
        <f>VLOOKUP(B2087,辅助信息!E:J,6,FALSE)</f>
        <v>锈货不收！！下雨天钢筋没盖篷布不收！！，装货前联系收货人核实到场规格,没提前告知进场规格现场不给予接收</v>
      </c>
      <c r="M2087" s="93">
        <v>45841</v>
      </c>
      <c r="O2087" s="64">
        <f ca="1" t="shared" si="141"/>
        <v>0</v>
      </c>
      <c r="P2087" s="64">
        <f ca="1" t="shared" si="142"/>
        <v>130</v>
      </c>
      <c r="Q2087" s="29" t="str">
        <f>VLOOKUP(B2087,辅助信息!E:M,9,FALSE)</f>
        <v>ZTWM-CDGS-XS-2025-0033-中铁武汉电气化局集团有限公司成达万高速铁路强电工程项目</v>
      </c>
      <c r="R2087" s="29" t="str">
        <f>_xlfn._xlws.FILTER(辅助信息!D:D,辅助信息!E:E=B2087)</f>
        <v>武汉电气化局成达万高铁强电项目</v>
      </c>
    </row>
    <row r="2088" hidden="1" spans="2:18">
      <c r="B2088" s="122" t="s">
        <v>176</v>
      </c>
      <c r="C2088" s="72">
        <v>45842</v>
      </c>
      <c r="D2088" s="122" t="str">
        <f>VLOOKUP(B2088,辅助信息!E:K,7,FALSE)</f>
        <v>JWDDCD2025062200016</v>
      </c>
      <c r="E2088" s="122" t="str">
        <f>VLOOKUP(F2088,辅助信息!A:B,2,FALSE)</f>
        <v>盘螺</v>
      </c>
      <c r="F2088" s="122" t="s">
        <v>40</v>
      </c>
      <c r="G2088" s="123">
        <v>5</v>
      </c>
      <c r="H2088" s="136" t="str">
        <f>_xlfn.XLOOKUP(C2088&amp;F2088&amp;I2088&amp;J2088,'[1]2025年已发货'!$F:$F&amp;'[1]2025年已发货'!$C:$C&amp;'[1]2025年已发货'!$G:$G&amp;'[1]2025年已发货'!$H:$H,'[1]2025年已发货'!$E:$E,"未发货")</f>
        <v>未发货</v>
      </c>
      <c r="I2088" s="122" t="str">
        <f>VLOOKUP(B2088,辅助信息!E:I,3,FALSE)</f>
        <v>(武汉电气化局成达万高铁强电项目-渠县)四川省达州市渠县渠北镇雷家湾渠县北站旁</v>
      </c>
      <c r="J2088" s="122" t="str">
        <f>VLOOKUP(B2088,辅助信息!E:I,4,FALSE)</f>
        <v>刘频</v>
      </c>
      <c r="K2088" s="122">
        <f>VLOOKUP(J2088,辅助信息!H:I,2,FALSE)</f>
        <v>18779627939</v>
      </c>
      <c r="L2088" s="124" t="str">
        <f>VLOOKUP(B2088,辅助信息!E:J,6,FALSE)</f>
        <v>锈货不收！！下雨天钢筋没盖篷布不收！！，装货前联系收货人核实到场规格,没提前告知进场规格现场不给予接收</v>
      </c>
      <c r="M2088" s="93">
        <v>45841</v>
      </c>
      <c r="O2088" s="64">
        <f ca="1" t="shared" si="141"/>
        <v>0</v>
      </c>
      <c r="P2088" s="64">
        <f ca="1" t="shared" si="142"/>
        <v>130</v>
      </c>
      <c r="Q2088" s="29" t="str">
        <f>VLOOKUP(B2088,辅助信息!E:M,9,FALSE)</f>
        <v>ZTWM-CDGS-XS-2025-0033-中铁武汉电气化局集团有限公司成达万高速铁路强电工程项目</v>
      </c>
      <c r="R2088" s="29" t="str">
        <f>_xlfn._xlws.FILTER(辅助信息!D:D,辅助信息!E:E=B2088)</f>
        <v>武汉电气化局成达万高铁强电项目</v>
      </c>
    </row>
    <row r="2089" hidden="1" spans="2:18">
      <c r="B2089" s="122" t="s">
        <v>176</v>
      </c>
      <c r="C2089" s="72">
        <v>45842</v>
      </c>
      <c r="D2089" s="122" t="str">
        <f>VLOOKUP(B2089,辅助信息!E:K,7,FALSE)</f>
        <v>JWDDCD2025062200016</v>
      </c>
      <c r="E2089" s="122" t="str">
        <f>VLOOKUP(F2089,辅助信息!A:B,2,FALSE)</f>
        <v>螺纹钢</v>
      </c>
      <c r="F2089" s="122" t="s">
        <v>111</v>
      </c>
      <c r="G2089" s="123">
        <v>5</v>
      </c>
      <c r="H2089" s="136" t="str">
        <f>_xlfn.XLOOKUP(C2089&amp;F2089&amp;I2089&amp;J2089,'[1]2025年已发货'!$F:$F&amp;'[1]2025年已发货'!$C:$C&amp;'[1]2025年已发货'!$G:$G&amp;'[1]2025年已发货'!$H:$H,'[1]2025年已发货'!$E:$E,"未发货")</f>
        <v>未发货</v>
      </c>
      <c r="I2089" s="122" t="str">
        <f>VLOOKUP(B2089,辅助信息!E:I,3,FALSE)</f>
        <v>(武汉电气化局成达万高铁强电项目-渠县)四川省达州市渠县渠北镇雷家湾渠县北站旁</v>
      </c>
      <c r="J2089" s="122" t="str">
        <f>VLOOKUP(B2089,辅助信息!E:I,4,FALSE)</f>
        <v>刘频</v>
      </c>
      <c r="K2089" s="122">
        <f>VLOOKUP(J2089,辅助信息!H:I,2,FALSE)</f>
        <v>18779627939</v>
      </c>
      <c r="L2089" s="124" t="str">
        <f>VLOOKUP(B2089,辅助信息!E:J,6,FALSE)</f>
        <v>锈货不收！！下雨天钢筋没盖篷布不收！！，装货前联系收货人核实到场规格,没提前告知进场规格现场不给予接收</v>
      </c>
      <c r="M2089" s="93">
        <v>45841</v>
      </c>
      <c r="O2089" s="64">
        <f ca="1" t="shared" si="141"/>
        <v>0</v>
      </c>
      <c r="P2089" s="64">
        <f ca="1" t="shared" si="142"/>
        <v>130</v>
      </c>
      <c r="Q2089" s="29" t="str">
        <f>VLOOKUP(B2089,辅助信息!E:M,9,FALSE)</f>
        <v>ZTWM-CDGS-XS-2025-0033-中铁武汉电气化局集团有限公司成达万高速铁路强电工程项目</v>
      </c>
      <c r="R2089" s="29" t="str">
        <f>_xlfn._xlws.FILTER(辅助信息!D:D,辅助信息!E:E=B2089)</f>
        <v>武汉电气化局成达万高铁强电项目</v>
      </c>
    </row>
    <row r="2090" hidden="1" spans="2:18">
      <c r="B2090" s="122" t="s">
        <v>176</v>
      </c>
      <c r="C2090" s="72">
        <v>45842</v>
      </c>
      <c r="D2090" s="122" t="str">
        <f>VLOOKUP(B2090,辅助信息!E:K,7,FALSE)</f>
        <v>JWDDCD2025062200016</v>
      </c>
      <c r="E2090" s="122" t="str">
        <f>VLOOKUP(F2090,辅助信息!A:B,2,FALSE)</f>
        <v>螺纹钢</v>
      </c>
      <c r="F2090" s="122" t="s">
        <v>76</v>
      </c>
      <c r="G2090" s="123">
        <v>20</v>
      </c>
      <c r="H2090" s="136" t="str">
        <f>_xlfn.XLOOKUP(C2090&amp;F2090&amp;I2090&amp;J2090,'[1]2025年已发货'!$F:$F&amp;'[1]2025年已发货'!$C:$C&amp;'[1]2025年已发货'!$G:$G&amp;'[1]2025年已发货'!$H:$H,'[1]2025年已发货'!$E:$E,"未发货")</f>
        <v>未发货</v>
      </c>
      <c r="I2090" s="122" t="str">
        <f>VLOOKUP(B2090,辅助信息!E:I,3,FALSE)</f>
        <v>(武汉电气化局成达万高铁强电项目-渠县)四川省达州市渠县渠北镇雷家湾渠县北站旁</v>
      </c>
      <c r="J2090" s="122" t="str">
        <f>VLOOKUP(B2090,辅助信息!E:I,4,FALSE)</f>
        <v>刘频</v>
      </c>
      <c r="K2090" s="122">
        <f>VLOOKUP(J2090,辅助信息!H:I,2,FALSE)</f>
        <v>18779627939</v>
      </c>
      <c r="L2090" s="124" t="str">
        <f>VLOOKUP(B2090,辅助信息!E:J,6,FALSE)</f>
        <v>锈货不收！！下雨天钢筋没盖篷布不收！！，装货前联系收货人核实到场规格,没提前告知进场规格现场不给予接收</v>
      </c>
      <c r="M2090" s="93">
        <v>45841</v>
      </c>
      <c r="O2090" s="64">
        <f ca="1" t="shared" si="141"/>
        <v>0</v>
      </c>
      <c r="P2090" s="64">
        <f ca="1" t="shared" si="142"/>
        <v>130</v>
      </c>
      <c r="Q2090" s="29" t="str">
        <f>VLOOKUP(B2090,辅助信息!E:M,9,FALSE)</f>
        <v>ZTWM-CDGS-XS-2025-0033-中铁武汉电气化局集团有限公司成达万高速铁路强电工程项目</v>
      </c>
      <c r="R2090" s="29" t="str">
        <f>_xlfn._xlws.FILTER(辅助信息!D:D,辅助信息!E:E=B2090)</f>
        <v>武汉电气化局成达万高铁强电项目</v>
      </c>
    </row>
    <row r="2091" hidden="1" spans="2:18">
      <c r="B2091" s="40" t="s">
        <v>147</v>
      </c>
      <c r="C2091" s="72">
        <v>45842</v>
      </c>
      <c r="D2091" s="122" t="str">
        <f>VLOOKUP(B2091,辅助信息!E:K,7,FALSE)</f>
        <v>JWDDCD2025052800131</v>
      </c>
      <c r="E2091" s="122" t="str">
        <f>VLOOKUP(F2091,辅助信息!A:B,2,FALSE)</f>
        <v>螺纹钢</v>
      </c>
      <c r="F2091" s="40" t="s">
        <v>21</v>
      </c>
      <c r="G2091" s="36">
        <v>6</v>
      </c>
      <c r="H2091" s="136" t="str">
        <f>_xlfn.XLOOKUP(C2091&amp;F2091&amp;I2091&amp;J2091,'[1]2025年已发货'!$F:$F&amp;'[1]2025年已发货'!$C:$C&amp;'[1]2025年已发货'!$G:$G&amp;'[1]2025年已发货'!$H:$H,'[1]2025年已发货'!$E:$E,"未发货")</f>
        <v>未发货</v>
      </c>
      <c r="I2091" s="122" t="str">
        <f>VLOOKUP(B2091,辅助信息!E:I,3,FALSE)</f>
        <v>（商投建工达州中医药科技园-4工区-11号楼）达州市通川区达州中医药职业学院犀牛大道北段</v>
      </c>
      <c r="J2091" s="122" t="str">
        <f>VLOOKUP(B2091,辅助信息!E:I,4,FALSE)</f>
        <v>张扬</v>
      </c>
      <c r="K2091" s="122">
        <f>VLOOKUP(J2091,辅助信息!H:I,2,FALSE)</f>
        <v>18381904567</v>
      </c>
      <c r="L2091" s="124" t="str">
        <f>VLOOKUP(B2091,辅助信息!E:J,6,FALSE)</f>
        <v>控制炉批号！多了现场不收！,优先安排达钢,提前联系到场规格及数量</v>
      </c>
      <c r="M2091" s="93">
        <v>45842</v>
      </c>
      <c r="O2091" s="64">
        <f ca="1" t="shared" si="141"/>
        <v>0</v>
      </c>
      <c r="P2091" s="64">
        <f ca="1" t="shared" si="142"/>
        <v>129</v>
      </c>
      <c r="Q2091" s="29" t="str">
        <f>VLOOKUP(B2091,辅助信息!E:M,9,FALSE)</f>
        <v>ZTWM-CDGS-XS-2024-0134-商投建工达州中医药科技成果示范园项目</v>
      </c>
      <c r="R2091" s="29" t="str">
        <f>_xlfn._xlws.FILTER(辅助信息!D:D,辅助信息!E:E=B2091)</f>
        <v>商投建工达州中医药科技园</v>
      </c>
    </row>
    <row r="2092" hidden="1" spans="2:18">
      <c r="B2092" s="40" t="s">
        <v>147</v>
      </c>
      <c r="C2092" s="72">
        <v>45842</v>
      </c>
      <c r="D2092" s="122" t="str">
        <f>VLOOKUP(B2092,辅助信息!E:K,7,FALSE)</f>
        <v>JWDDCD2025052800131</v>
      </c>
      <c r="E2092" s="122" t="str">
        <f>VLOOKUP(F2092,辅助信息!A:B,2,FALSE)</f>
        <v>螺纹钢</v>
      </c>
      <c r="F2092" s="40" t="s">
        <v>58</v>
      </c>
      <c r="G2092" s="36">
        <v>6</v>
      </c>
      <c r="H2092" s="136" t="str">
        <f>_xlfn.XLOOKUP(C2092&amp;F2092&amp;I2092&amp;J2092,'[1]2025年已发货'!$F:$F&amp;'[1]2025年已发货'!$C:$C&amp;'[1]2025年已发货'!$G:$G&amp;'[1]2025年已发货'!$H:$H,'[1]2025年已发货'!$E:$E,"未发货")</f>
        <v>未发货</v>
      </c>
      <c r="I2092" s="122" t="str">
        <f>VLOOKUP(B2092,辅助信息!E:I,3,FALSE)</f>
        <v>（商投建工达州中医药科技园-4工区-11号楼）达州市通川区达州中医药职业学院犀牛大道北段</v>
      </c>
      <c r="J2092" s="122" t="str">
        <f>VLOOKUP(B2092,辅助信息!E:I,4,FALSE)</f>
        <v>张扬</v>
      </c>
      <c r="K2092" s="122">
        <f>VLOOKUP(J2092,辅助信息!H:I,2,FALSE)</f>
        <v>18381904567</v>
      </c>
      <c r="L2092" s="124" t="str">
        <f>VLOOKUP(B2092,辅助信息!E:J,6,FALSE)</f>
        <v>控制炉批号！多了现场不收！,优先安排达钢,提前联系到场规格及数量</v>
      </c>
      <c r="M2092" s="93">
        <v>45842</v>
      </c>
      <c r="O2092" s="64">
        <f ca="1" t="shared" si="141"/>
        <v>0</v>
      </c>
      <c r="P2092" s="64">
        <f ca="1" t="shared" si="142"/>
        <v>129</v>
      </c>
      <c r="Q2092" s="29" t="str">
        <f>VLOOKUP(B2092,辅助信息!E:M,9,FALSE)</f>
        <v>ZTWM-CDGS-XS-2024-0134-商投建工达州中医药科技成果示范园项目</v>
      </c>
      <c r="R2092" s="29" t="str">
        <f>_xlfn._xlws.FILTER(辅助信息!D:D,辅助信息!E:E=B2092)</f>
        <v>商投建工达州中医药科技园</v>
      </c>
    </row>
    <row r="2093" hidden="1" spans="2:18">
      <c r="B2093" s="40" t="s">
        <v>147</v>
      </c>
      <c r="C2093" s="72">
        <v>45842</v>
      </c>
      <c r="D2093" s="122" t="str">
        <f>VLOOKUP(B2093,辅助信息!E:K,7,FALSE)</f>
        <v>JWDDCD2025052800131</v>
      </c>
      <c r="E2093" s="122" t="str">
        <f>VLOOKUP(F2093,辅助信息!A:B,2,FALSE)</f>
        <v>螺纹钢</v>
      </c>
      <c r="F2093" s="40" t="s">
        <v>46</v>
      </c>
      <c r="G2093" s="36">
        <v>15</v>
      </c>
      <c r="H2093" s="136" t="str">
        <f>_xlfn.XLOOKUP(C2093&amp;F2093&amp;I2093&amp;J2093,'[1]2025年已发货'!$F:$F&amp;'[1]2025年已发货'!$C:$C&amp;'[1]2025年已发货'!$G:$G&amp;'[1]2025年已发货'!$H:$H,'[1]2025年已发货'!$E:$E,"未发货")</f>
        <v>未发货</v>
      </c>
      <c r="I2093" s="122" t="str">
        <f>VLOOKUP(B2093,辅助信息!E:I,3,FALSE)</f>
        <v>（商投建工达州中医药科技园-4工区-11号楼）达州市通川区达州中医药职业学院犀牛大道北段</v>
      </c>
      <c r="J2093" s="122" t="str">
        <f>VLOOKUP(B2093,辅助信息!E:I,4,FALSE)</f>
        <v>张扬</v>
      </c>
      <c r="K2093" s="122">
        <f>VLOOKUP(J2093,辅助信息!H:I,2,FALSE)</f>
        <v>18381904567</v>
      </c>
      <c r="L2093" s="124" t="str">
        <f>VLOOKUP(B2093,辅助信息!E:J,6,FALSE)</f>
        <v>控制炉批号！多了现场不收！,优先安排达钢,提前联系到场规格及数量</v>
      </c>
      <c r="M2093" s="93">
        <v>45842</v>
      </c>
      <c r="O2093" s="64">
        <f ca="1" t="shared" si="141"/>
        <v>0</v>
      </c>
      <c r="P2093" s="64">
        <f ca="1" t="shared" si="142"/>
        <v>129</v>
      </c>
      <c r="Q2093" s="29" t="str">
        <f>VLOOKUP(B2093,辅助信息!E:M,9,FALSE)</f>
        <v>ZTWM-CDGS-XS-2024-0134-商投建工达州中医药科技成果示范园项目</v>
      </c>
      <c r="R2093" s="29" t="str">
        <f>_xlfn._xlws.FILTER(辅助信息!D:D,辅助信息!E:E=B2093)</f>
        <v>商投建工达州中医药科技园</v>
      </c>
    </row>
    <row r="2094" hidden="1" spans="2:18">
      <c r="B2094" s="40" t="s">
        <v>147</v>
      </c>
      <c r="C2094" s="72">
        <v>45842</v>
      </c>
      <c r="D2094" s="122" t="str">
        <f>VLOOKUP(B2094,辅助信息!E:K,7,FALSE)</f>
        <v>JWDDCD2025052800131</v>
      </c>
      <c r="E2094" s="122" t="str">
        <f>VLOOKUP(F2094,辅助信息!A:B,2,FALSE)</f>
        <v>螺纹钢</v>
      </c>
      <c r="F2094" s="40" t="s">
        <v>22</v>
      </c>
      <c r="G2094" s="36">
        <v>9</v>
      </c>
      <c r="H2094" s="136" t="str">
        <f>_xlfn.XLOOKUP(C2094&amp;F2094&amp;I2094&amp;J2094,'[1]2025年已发货'!$F:$F&amp;'[1]2025年已发货'!$C:$C&amp;'[1]2025年已发货'!$G:$G&amp;'[1]2025年已发货'!$H:$H,'[1]2025年已发货'!$E:$E,"未发货")</f>
        <v>未发货</v>
      </c>
      <c r="I2094" s="122" t="str">
        <f>VLOOKUP(B2094,辅助信息!E:I,3,FALSE)</f>
        <v>（商投建工达州中医药科技园-4工区-11号楼）达州市通川区达州中医药职业学院犀牛大道北段</v>
      </c>
      <c r="J2094" s="122" t="str">
        <f>VLOOKUP(B2094,辅助信息!E:I,4,FALSE)</f>
        <v>张扬</v>
      </c>
      <c r="K2094" s="122">
        <f>VLOOKUP(J2094,辅助信息!H:I,2,FALSE)</f>
        <v>18381904567</v>
      </c>
      <c r="L2094" s="124" t="str">
        <f>VLOOKUP(B2094,辅助信息!E:J,6,FALSE)</f>
        <v>控制炉批号！多了现场不收！,优先安排达钢,提前联系到场规格及数量</v>
      </c>
      <c r="M2094" s="93">
        <v>45842</v>
      </c>
      <c r="O2094" s="64">
        <f ca="1" t="shared" si="141"/>
        <v>0</v>
      </c>
      <c r="P2094" s="64">
        <f ca="1" t="shared" si="142"/>
        <v>129</v>
      </c>
      <c r="Q2094" s="29" t="str">
        <f>VLOOKUP(B2094,辅助信息!E:M,9,FALSE)</f>
        <v>ZTWM-CDGS-XS-2024-0134-商投建工达州中医药科技成果示范园项目</v>
      </c>
      <c r="R2094" s="29" t="str">
        <f>_xlfn._xlws.FILTER(辅助信息!D:D,辅助信息!E:E=B2094)</f>
        <v>商投建工达州中医药科技园</v>
      </c>
    </row>
    <row r="2095" hidden="1" spans="2:18">
      <c r="B2095" s="40" t="s">
        <v>81</v>
      </c>
      <c r="C2095" s="72">
        <v>45842</v>
      </c>
      <c r="D2095" s="122" t="str">
        <f>VLOOKUP(B2095,辅助信息!E:K,7,FALSE)</f>
        <v>JWDDCD2025060900080</v>
      </c>
      <c r="E2095" s="122" t="str">
        <f>VLOOKUP(F2095,辅助信息!A:B,2,FALSE)</f>
        <v>盘螺</v>
      </c>
      <c r="F2095" s="40" t="s">
        <v>49</v>
      </c>
      <c r="G2095" s="36">
        <v>5</v>
      </c>
      <c r="H2095" s="136">
        <f>_xlfn.XLOOKUP(C2095&amp;F2095&amp;I2095&amp;J2095,'[1]2025年已发货'!$F:$F&amp;'[1]2025年已发货'!$C:$C&amp;'[1]2025年已发货'!$G:$G&amp;'[1]2025年已发货'!$H:$H,'[1]2025年已发货'!$E:$E,"未发货")</f>
        <v>5</v>
      </c>
      <c r="I2095" s="122" t="str">
        <f>VLOOKUP(B2095,辅助信息!E:I,3,FALSE)</f>
        <v>（华西简阳西城嘉苑）四川省成都市简阳市简城街道高屋村</v>
      </c>
      <c r="J2095" s="122" t="str">
        <f>VLOOKUP(B2095,辅助信息!E:I,4,FALSE)</f>
        <v>张瀚镭</v>
      </c>
      <c r="K2095" s="122">
        <f>VLOOKUP(J2095,辅助信息!H:I,2,FALSE)</f>
        <v>15884666220</v>
      </c>
      <c r="L2095" s="124" t="str">
        <f>VLOOKUP(B2095,辅助信息!E:J,6,FALSE)</f>
        <v>现场禁止使用氢能源挂车！优先威钢发货,我方卸车,新老国标钢厂不加价可直发，因陕钢多次出现磅差，项目拒绝使用</v>
      </c>
      <c r="M2095" s="93">
        <v>45845</v>
      </c>
      <c r="O2095" s="64">
        <f ca="1" t="shared" ref="O2095:O2120" si="143">IF(OR(M2095="",N2095&lt;&gt;""),"",MAX(M2095-TODAY(),0))</f>
        <v>0</v>
      </c>
      <c r="P2095" s="64">
        <f ca="1" t="shared" ref="P2095:P2120" si="144">IF(M2095="","",IF(N2095&lt;&gt;"",MAX(N2095-M2095,0),IF(TODAY()&gt;M2095,TODAY()-M2095,0)))</f>
        <v>126</v>
      </c>
      <c r="Q2095" s="29" t="str">
        <f>VLOOKUP(B2095,辅助信息!E:M,9,FALSE)</f>
        <v>ZTWM-CDGS-XS-2024-0030-华西集采-简州大道</v>
      </c>
      <c r="R2095" s="29" t="str">
        <f>_xlfn._xlws.FILTER(辅助信息!D:D,辅助信息!E:E=B2095)</f>
        <v>华西简阳西城嘉苑</v>
      </c>
    </row>
    <row r="2096" hidden="1" spans="2:18">
      <c r="B2096" s="40" t="s">
        <v>81</v>
      </c>
      <c r="C2096" s="72">
        <v>45842</v>
      </c>
      <c r="D2096" s="122" t="str">
        <f>VLOOKUP(B2096,辅助信息!E:K,7,FALSE)</f>
        <v>JWDDCD2025060900080</v>
      </c>
      <c r="E2096" s="122" t="str">
        <f>VLOOKUP(F2096,辅助信息!A:B,2,FALSE)</f>
        <v>盘螺</v>
      </c>
      <c r="F2096" s="40" t="s">
        <v>40</v>
      </c>
      <c r="G2096" s="36">
        <v>46</v>
      </c>
      <c r="H2096" s="136">
        <f>_xlfn.XLOOKUP(C2096&amp;F2096&amp;I2096&amp;J2096,'[1]2025年已发货'!$F:$F&amp;'[1]2025年已发货'!$C:$C&amp;'[1]2025年已发货'!$G:$G&amp;'[1]2025年已发货'!$H:$H,'[1]2025年已发货'!$E:$E,"未发货")</f>
        <v>30</v>
      </c>
      <c r="I2096" s="122" t="str">
        <f>VLOOKUP(B2096,辅助信息!E:I,3,FALSE)</f>
        <v>（华西简阳西城嘉苑）四川省成都市简阳市简城街道高屋村</v>
      </c>
      <c r="J2096" s="122" t="str">
        <f>VLOOKUP(B2096,辅助信息!E:I,4,FALSE)</f>
        <v>张瀚镭</v>
      </c>
      <c r="K2096" s="122">
        <f>VLOOKUP(J2096,辅助信息!H:I,2,FALSE)</f>
        <v>15884666220</v>
      </c>
      <c r="L2096" s="124" t="str">
        <f>VLOOKUP(B2096,辅助信息!E:J,6,FALSE)</f>
        <v>现场禁止使用氢能源挂车！优先威钢发货,我方卸车,新老国标钢厂不加价可直发，因陕钢多次出现磅差，项目拒绝使用</v>
      </c>
      <c r="M2096" s="93">
        <v>45845</v>
      </c>
      <c r="O2096" s="64">
        <f ca="1" t="shared" si="143"/>
        <v>0</v>
      </c>
      <c r="P2096" s="64">
        <f ca="1" t="shared" si="144"/>
        <v>126</v>
      </c>
      <c r="Q2096" s="29" t="str">
        <f>VLOOKUP(B2096,辅助信息!E:M,9,FALSE)</f>
        <v>ZTWM-CDGS-XS-2024-0030-华西集采-简州大道</v>
      </c>
      <c r="R2096" s="29" t="str">
        <f>_xlfn._xlws.FILTER(辅助信息!D:D,辅助信息!E:E=B2096)</f>
        <v>华西简阳西城嘉苑</v>
      </c>
    </row>
    <row r="2097" hidden="1" spans="2:18">
      <c r="B2097" s="40" t="s">
        <v>81</v>
      </c>
      <c r="C2097" s="72">
        <v>45842</v>
      </c>
      <c r="D2097" s="122" t="str">
        <f>VLOOKUP(B2097,辅助信息!E:K,7,FALSE)</f>
        <v>JWDDCD2025060900080</v>
      </c>
      <c r="E2097" s="122" t="str">
        <f>VLOOKUP(F2097,辅助信息!A:B,2,FALSE)</f>
        <v>盘螺</v>
      </c>
      <c r="F2097" s="40" t="s">
        <v>26</v>
      </c>
      <c r="G2097" s="36">
        <v>15</v>
      </c>
      <c r="H2097" s="136" t="str">
        <f>_xlfn.XLOOKUP(C2097&amp;F2097&amp;I2097&amp;J2097,'[1]2025年已发货'!$F:$F&amp;'[1]2025年已发货'!$C:$C&amp;'[1]2025年已发货'!$G:$G&amp;'[1]2025年已发货'!$H:$H,'[1]2025年已发货'!$E:$E,"未发货")</f>
        <v>未发货</v>
      </c>
      <c r="I2097" s="122" t="str">
        <f>VLOOKUP(B2097,辅助信息!E:I,3,FALSE)</f>
        <v>（华西简阳西城嘉苑）四川省成都市简阳市简城街道高屋村</v>
      </c>
      <c r="J2097" s="122" t="str">
        <f>VLOOKUP(B2097,辅助信息!E:I,4,FALSE)</f>
        <v>张瀚镭</v>
      </c>
      <c r="K2097" s="122">
        <f>VLOOKUP(J2097,辅助信息!H:I,2,FALSE)</f>
        <v>15884666220</v>
      </c>
      <c r="L2097" s="124" t="str">
        <f>VLOOKUP(B2097,辅助信息!E:J,6,FALSE)</f>
        <v>现场禁止使用氢能源挂车！优先威钢发货,我方卸车,新老国标钢厂不加价可直发，因陕钢多次出现磅差，项目拒绝使用</v>
      </c>
      <c r="M2097" s="93">
        <v>45845</v>
      </c>
      <c r="O2097" s="64">
        <f ca="1" t="shared" si="143"/>
        <v>0</v>
      </c>
      <c r="P2097" s="64">
        <f ca="1" t="shared" si="144"/>
        <v>126</v>
      </c>
      <c r="Q2097" s="29" t="str">
        <f>VLOOKUP(B2097,辅助信息!E:M,9,FALSE)</f>
        <v>ZTWM-CDGS-XS-2024-0030-华西集采-简州大道</v>
      </c>
      <c r="R2097" s="29" t="str">
        <f>_xlfn._xlws.FILTER(辅助信息!D:D,辅助信息!E:E=B2097)</f>
        <v>华西简阳西城嘉苑</v>
      </c>
    </row>
    <row r="2098" hidden="1" spans="2:18">
      <c r="B2098" s="40" t="s">
        <v>81</v>
      </c>
      <c r="C2098" s="72">
        <v>45842</v>
      </c>
      <c r="D2098" s="122" t="str">
        <f>VLOOKUP(B2098,辅助信息!E:K,7,FALSE)</f>
        <v>JWDDCD2025060900080</v>
      </c>
      <c r="E2098" s="122" t="str">
        <f>VLOOKUP(F2098,辅助信息!A:B,2,FALSE)</f>
        <v>螺纹钢</v>
      </c>
      <c r="F2098" s="40" t="s">
        <v>19</v>
      </c>
      <c r="G2098" s="36">
        <v>5.5</v>
      </c>
      <c r="H2098" s="136">
        <f>_xlfn.XLOOKUP(C2098&amp;F2098&amp;I2098&amp;J2098,'[1]2025年已发货'!$F:$F&amp;'[1]2025年已发货'!$C:$C&amp;'[1]2025年已发货'!$G:$G&amp;'[1]2025年已发货'!$H:$H,'[1]2025年已发货'!$E:$E,"未发货")</f>
        <v>5.5</v>
      </c>
      <c r="I2098" s="122" t="str">
        <f>VLOOKUP(B2098,辅助信息!E:I,3,FALSE)</f>
        <v>（华西简阳西城嘉苑）四川省成都市简阳市简城街道高屋村</v>
      </c>
      <c r="J2098" s="122" t="str">
        <f>VLOOKUP(B2098,辅助信息!E:I,4,FALSE)</f>
        <v>张瀚镭</v>
      </c>
      <c r="K2098" s="122">
        <f>VLOOKUP(J2098,辅助信息!H:I,2,FALSE)</f>
        <v>15884666220</v>
      </c>
      <c r="L2098" s="124" t="str">
        <f>VLOOKUP(B2098,辅助信息!E:J,6,FALSE)</f>
        <v>现场禁止使用氢能源挂车！优先威钢发货,我方卸车,新老国标钢厂不加价可直发，因陕钢多次出现磅差，项目拒绝使用</v>
      </c>
      <c r="M2098" s="93">
        <v>45845</v>
      </c>
      <c r="O2098" s="64">
        <f ca="1" t="shared" si="143"/>
        <v>0</v>
      </c>
      <c r="P2098" s="64">
        <f ca="1" t="shared" si="144"/>
        <v>126</v>
      </c>
      <c r="Q2098" s="29" t="str">
        <f>VLOOKUP(B2098,辅助信息!E:M,9,FALSE)</f>
        <v>ZTWM-CDGS-XS-2024-0030-华西集采-简州大道</v>
      </c>
      <c r="R2098" s="29" t="str">
        <f>_xlfn._xlws.FILTER(辅助信息!D:D,辅助信息!E:E=B2098)</f>
        <v>华西简阳西城嘉苑</v>
      </c>
    </row>
    <row r="2099" hidden="1" spans="2:18">
      <c r="B2099" s="40" t="s">
        <v>81</v>
      </c>
      <c r="C2099" s="72">
        <v>45842</v>
      </c>
      <c r="D2099" s="122" t="str">
        <f>VLOOKUP(B2099,辅助信息!E:K,7,FALSE)</f>
        <v>JWDDCD2025060900080</v>
      </c>
      <c r="E2099" s="122" t="str">
        <f>VLOOKUP(F2099,辅助信息!A:B,2,FALSE)</f>
        <v>螺纹钢</v>
      </c>
      <c r="F2099" s="40" t="s">
        <v>32</v>
      </c>
      <c r="G2099" s="36">
        <v>7</v>
      </c>
      <c r="H2099" s="136">
        <f>_xlfn.XLOOKUP(C2099&amp;F2099&amp;I2099&amp;J2099,'[1]2025年已发货'!$F:$F&amp;'[1]2025年已发货'!$C:$C&amp;'[1]2025年已发货'!$G:$G&amp;'[1]2025年已发货'!$H:$H,'[1]2025年已发货'!$E:$E,"未发货")</f>
        <v>7</v>
      </c>
      <c r="I2099" s="122" t="str">
        <f>VLOOKUP(B2099,辅助信息!E:I,3,FALSE)</f>
        <v>（华西简阳西城嘉苑）四川省成都市简阳市简城街道高屋村</v>
      </c>
      <c r="J2099" s="122" t="str">
        <f>VLOOKUP(B2099,辅助信息!E:I,4,FALSE)</f>
        <v>张瀚镭</v>
      </c>
      <c r="K2099" s="122">
        <f>VLOOKUP(J2099,辅助信息!H:I,2,FALSE)</f>
        <v>15884666220</v>
      </c>
      <c r="L2099" s="124" t="str">
        <f>VLOOKUP(B2099,辅助信息!E:J,6,FALSE)</f>
        <v>现场禁止使用氢能源挂车！优先威钢发货,我方卸车,新老国标钢厂不加价可直发，因陕钢多次出现磅差，项目拒绝使用</v>
      </c>
      <c r="M2099" s="93">
        <v>45845</v>
      </c>
      <c r="O2099" s="64">
        <f ca="1" t="shared" si="143"/>
        <v>0</v>
      </c>
      <c r="P2099" s="64">
        <f ca="1" t="shared" si="144"/>
        <v>126</v>
      </c>
      <c r="Q2099" s="29" t="str">
        <f>VLOOKUP(B2099,辅助信息!E:M,9,FALSE)</f>
        <v>ZTWM-CDGS-XS-2024-0030-华西集采-简州大道</v>
      </c>
      <c r="R2099" s="29" t="str">
        <f>_xlfn._xlws.FILTER(辅助信息!D:D,辅助信息!E:E=B2099)</f>
        <v>华西简阳西城嘉苑</v>
      </c>
    </row>
    <row r="2100" hidden="1" spans="2:18">
      <c r="B2100" s="40" t="s">
        <v>81</v>
      </c>
      <c r="C2100" s="72">
        <v>45842</v>
      </c>
      <c r="D2100" s="122" t="str">
        <f>VLOOKUP(B2100,辅助信息!E:K,7,FALSE)</f>
        <v>JWDDCD2025060900080</v>
      </c>
      <c r="E2100" s="122" t="str">
        <f>VLOOKUP(F2100,辅助信息!A:B,2,FALSE)</f>
        <v>螺纹钢</v>
      </c>
      <c r="F2100" s="40" t="s">
        <v>30</v>
      </c>
      <c r="G2100" s="36">
        <v>5.5</v>
      </c>
      <c r="H2100" s="136" t="str">
        <f>_xlfn.XLOOKUP(C2100&amp;F2100&amp;I2100&amp;J2100,'[1]2025年已发货'!$F:$F&amp;'[1]2025年已发货'!$C:$C&amp;'[1]2025年已发货'!$G:$G&amp;'[1]2025年已发货'!$H:$H,'[1]2025年已发货'!$E:$E,"未发货")</f>
        <v>未发货</v>
      </c>
      <c r="I2100" s="122" t="str">
        <f>VLOOKUP(B2100,辅助信息!E:I,3,FALSE)</f>
        <v>（华西简阳西城嘉苑）四川省成都市简阳市简城街道高屋村</v>
      </c>
      <c r="J2100" s="122" t="str">
        <f>VLOOKUP(B2100,辅助信息!E:I,4,FALSE)</f>
        <v>张瀚镭</v>
      </c>
      <c r="K2100" s="122">
        <f>VLOOKUP(J2100,辅助信息!H:I,2,FALSE)</f>
        <v>15884666220</v>
      </c>
      <c r="L2100" s="124" t="str">
        <f>VLOOKUP(B2100,辅助信息!E:J,6,FALSE)</f>
        <v>现场禁止使用氢能源挂车！优先威钢发货,我方卸车,新老国标钢厂不加价可直发，因陕钢多次出现磅差，项目拒绝使用</v>
      </c>
      <c r="M2100" s="93">
        <v>45845</v>
      </c>
      <c r="O2100" s="64">
        <f ca="1" t="shared" si="143"/>
        <v>0</v>
      </c>
      <c r="P2100" s="64">
        <f ca="1" t="shared" si="144"/>
        <v>126</v>
      </c>
      <c r="Q2100" s="29" t="str">
        <f>VLOOKUP(B2100,辅助信息!E:M,9,FALSE)</f>
        <v>ZTWM-CDGS-XS-2024-0030-华西集采-简州大道</v>
      </c>
      <c r="R2100" s="29" t="str">
        <f>_xlfn._xlws.FILTER(辅助信息!D:D,辅助信息!E:E=B2100)</f>
        <v>华西简阳西城嘉苑</v>
      </c>
    </row>
    <row r="2101" hidden="1" spans="2:18">
      <c r="B2101" s="40" t="s">
        <v>81</v>
      </c>
      <c r="C2101" s="72">
        <v>45842</v>
      </c>
      <c r="D2101" s="122" t="str">
        <f>VLOOKUP(B2101,辅助信息!E:K,7,FALSE)</f>
        <v>JWDDCD2025060900080</v>
      </c>
      <c r="E2101" s="122" t="str">
        <f>VLOOKUP(F2101,辅助信息!A:B,2,FALSE)</f>
        <v>螺纹钢</v>
      </c>
      <c r="F2101" s="40" t="s">
        <v>33</v>
      </c>
      <c r="G2101" s="36">
        <v>15</v>
      </c>
      <c r="H2101" s="136">
        <f>_xlfn.XLOOKUP(C2101&amp;F2101&amp;I2101&amp;J2101,'[1]2025年已发货'!$F:$F&amp;'[1]2025年已发货'!$C:$C&amp;'[1]2025年已发货'!$G:$G&amp;'[1]2025年已发货'!$H:$H,'[1]2025年已发货'!$E:$E,"未发货")</f>
        <v>15</v>
      </c>
      <c r="I2101" s="122" t="str">
        <f>VLOOKUP(B2101,辅助信息!E:I,3,FALSE)</f>
        <v>（华西简阳西城嘉苑）四川省成都市简阳市简城街道高屋村</v>
      </c>
      <c r="J2101" s="122" t="str">
        <f>VLOOKUP(B2101,辅助信息!E:I,4,FALSE)</f>
        <v>张瀚镭</v>
      </c>
      <c r="K2101" s="122">
        <f>VLOOKUP(J2101,辅助信息!H:I,2,FALSE)</f>
        <v>15884666220</v>
      </c>
      <c r="L2101" s="124" t="str">
        <f>VLOOKUP(B2101,辅助信息!E:J,6,FALSE)</f>
        <v>现场禁止使用氢能源挂车！优先威钢发货,我方卸车,新老国标钢厂不加价可直发，因陕钢多次出现磅差，项目拒绝使用</v>
      </c>
      <c r="M2101" s="93">
        <v>45845</v>
      </c>
      <c r="O2101" s="64">
        <f ca="1" t="shared" si="143"/>
        <v>0</v>
      </c>
      <c r="P2101" s="64">
        <f ca="1" t="shared" si="144"/>
        <v>126</v>
      </c>
      <c r="Q2101" s="29" t="str">
        <f>VLOOKUP(B2101,辅助信息!E:M,9,FALSE)</f>
        <v>ZTWM-CDGS-XS-2024-0030-华西集采-简州大道</v>
      </c>
      <c r="R2101" s="29" t="str">
        <f>_xlfn._xlws.FILTER(辅助信息!D:D,辅助信息!E:E=B2101)</f>
        <v>华西简阳西城嘉苑</v>
      </c>
    </row>
    <row r="2102" hidden="1" spans="2:18">
      <c r="B2102" s="40" t="s">
        <v>81</v>
      </c>
      <c r="C2102" s="72">
        <v>45842</v>
      </c>
      <c r="D2102" s="122" t="str">
        <f>VLOOKUP(B2102,辅助信息!E:K,7,FALSE)</f>
        <v>JWDDCD2025060900080</v>
      </c>
      <c r="E2102" s="122" t="str">
        <f>VLOOKUP(F2102,辅助信息!A:B,2,FALSE)</f>
        <v>螺纹钢</v>
      </c>
      <c r="F2102" s="40" t="s">
        <v>18</v>
      </c>
      <c r="G2102" s="36">
        <v>7.5</v>
      </c>
      <c r="H2102" s="136">
        <f>_xlfn.XLOOKUP(C2102&amp;F2102&amp;I2102&amp;J2102,'[1]2025年已发货'!$F:$F&amp;'[1]2025年已发货'!$C:$C&amp;'[1]2025年已发货'!$G:$G&amp;'[1]2025年已发货'!$H:$H,'[1]2025年已发货'!$E:$E,"未发货")</f>
        <v>7.5</v>
      </c>
      <c r="I2102" s="122" t="str">
        <f>VLOOKUP(B2102,辅助信息!E:I,3,FALSE)</f>
        <v>（华西简阳西城嘉苑）四川省成都市简阳市简城街道高屋村</v>
      </c>
      <c r="J2102" s="122" t="str">
        <f>VLOOKUP(B2102,辅助信息!E:I,4,FALSE)</f>
        <v>张瀚镭</v>
      </c>
      <c r="K2102" s="122">
        <f>VLOOKUP(J2102,辅助信息!H:I,2,FALSE)</f>
        <v>15884666220</v>
      </c>
      <c r="L2102" s="124" t="str">
        <f>VLOOKUP(B2102,辅助信息!E:J,6,FALSE)</f>
        <v>现场禁止使用氢能源挂车！优先威钢发货,我方卸车,新老国标钢厂不加价可直发，因陕钢多次出现磅差，项目拒绝使用</v>
      </c>
      <c r="M2102" s="93">
        <v>45845</v>
      </c>
      <c r="O2102" s="64">
        <f ca="1" t="shared" si="143"/>
        <v>0</v>
      </c>
      <c r="P2102" s="64">
        <f ca="1" t="shared" si="144"/>
        <v>126</v>
      </c>
      <c r="Q2102" s="29" t="str">
        <f>VLOOKUP(B2102,辅助信息!E:M,9,FALSE)</f>
        <v>ZTWM-CDGS-XS-2024-0030-华西集采-简州大道</v>
      </c>
      <c r="R2102" s="29" t="str">
        <f>_xlfn._xlws.FILTER(辅助信息!D:D,辅助信息!E:E=B2102)</f>
        <v>华西简阳西城嘉苑</v>
      </c>
    </row>
    <row r="2103" hidden="1" spans="2:18">
      <c r="B2103" s="40" t="s">
        <v>187</v>
      </c>
      <c r="C2103" s="72">
        <v>45842</v>
      </c>
      <c r="D2103" s="122" t="str">
        <f>VLOOKUP(B2103,辅助信息!E:K,7,FALSE)</f>
        <v>JWDDCD2025072900121</v>
      </c>
      <c r="E2103" s="122" t="str">
        <f>VLOOKUP(F2103,辅助信息!A:B,2,FALSE)</f>
        <v>盘螺</v>
      </c>
      <c r="F2103" s="40" t="s">
        <v>40</v>
      </c>
      <c r="G2103" s="36">
        <v>3</v>
      </c>
      <c r="H2103" s="136" t="str">
        <f>_xlfn.XLOOKUP(C2103&amp;F2103&amp;I2103&amp;J2103,'[1]2025年已发货'!$F:$F&amp;'[1]2025年已发货'!$C:$C&amp;'[1]2025年已发货'!$G:$G&amp;'[1]2025年已发货'!$H:$H,'[1]2025年已发货'!$E:$E,"未发货")</f>
        <v>未发货</v>
      </c>
      <c r="I2103" s="122" t="str">
        <f>VLOOKUP(B2103,辅助信息!E:I,3,FALSE)</f>
        <v>(乐山市校地共建产教融合基地建设项目一标段)四川省乐山市市中区苏稽镇周山嘴</v>
      </c>
      <c r="J2103" s="122" t="str">
        <f>VLOOKUP(B2103,辅助信息!E:I,4,FALSE)</f>
        <v>范增云</v>
      </c>
      <c r="K2103" s="122">
        <f>VLOOKUP(J2103,辅助信息!H:I,2,FALSE)</f>
        <v>13668153241</v>
      </c>
      <c r="L2103" s="124" t="str">
        <f>VLOOKUP(B2103,辅助信息!E:J,6,FALSE)</f>
        <v>联系实际收货人（范增云13668153241）现场要求炉批号控制2个以下，超2个不给予签收。提前联系到场规格及数量</v>
      </c>
      <c r="M2103" s="93">
        <v>45843</v>
      </c>
      <c r="O2103" s="64">
        <f ca="1" t="shared" si="143"/>
        <v>0</v>
      </c>
      <c r="P2103" s="64">
        <f ca="1" t="shared" si="144"/>
        <v>128</v>
      </c>
      <c r="Q2103" s="29" t="str">
        <f>VLOOKUP(B2103,辅助信息!E:M,9,FALSE)</f>
        <v>ZTWM-CDGS-XS-2025-0125-四川机司-乐山市校地共建产教融合基地配套设施项目施工一标段钢筋采购合同</v>
      </c>
      <c r="R2103" s="29" t="str">
        <f>_xlfn._xlws.FILTER(辅助信息!D:D,辅助信息!E:E=B2103)</f>
        <v>乐山市校地共建产教融合基地建设项目</v>
      </c>
    </row>
    <row r="2104" hidden="1" spans="2:18">
      <c r="B2104" s="40" t="s">
        <v>187</v>
      </c>
      <c r="C2104" s="72">
        <v>45842</v>
      </c>
      <c r="D2104" s="122" t="str">
        <f>VLOOKUP(B2104,辅助信息!E:K,7,FALSE)</f>
        <v>JWDDCD2025072900121</v>
      </c>
      <c r="E2104" s="122" t="str">
        <f>VLOOKUP(F2104,辅助信息!A:B,2,FALSE)</f>
        <v>螺纹钢</v>
      </c>
      <c r="F2104" s="40" t="s">
        <v>32</v>
      </c>
      <c r="G2104" s="36">
        <v>5</v>
      </c>
      <c r="H2104" s="136" t="str">
        <f>_xlfn.XLOOKUP(C2104&amp;F2104&amp;I2104&amp;J2104,'[1]2025年已发货'!$F:$F&amp;'[1]2025年已发货'!$C:$C&amp;'[1]2025年已发货'!$G:$G&amp;'[1]2025年已发货'!$H:$H,'[1]2025年已发货'!$E:$E,"未发货")</f>
        <v>未发货</v>
      </c>
      <c r="I2104" s="122" t="str">
        <f>VLOOKUP(B2104,辅助信息!E:I,3,FALSE)</f>
        <v>(乐山市校地共建产教融合基地建设项目一标段)四川省乐山市市中区苏稽镇周山嘴</v>
      </c>
      <c r="J2104" s="122" t="str">
        <f>VLOOKUP(B2104,辅助信息!E:I,4,FALSE)</f>
        <v>范增云</v>
      </c>
      <c r="K2104" s="122">
        <f>VLOOKUP(J2104,辅助信息!H:I,2,FALSE)</f>
        <v>13668153241</v>
      </c>
      <c r="L2104" s="124" t="str">
        <f>VLOOKUP(B2104,辅助信息!E:J,6,FALSE)</f>
        <v>联系实际收货人（范增云13668153241）现场要求炉批号控制2个以下，超2个不给予签收。提前联系到场规格及数量</v>
      </c>
      <c r="M2104" s="93">
        <v>45843</v>
      </c>
      <c r="O2104" s="64">
        <f ca="1" t="shared" si="143"/>
        <v>0</v>
      </c>
      <c r="P2104" s="64">
        <f ca="1" t="shared" si="144"/>
        <v>128</v>
      </c>
      <c r="Q2104" s="29" t="str">
        <f>VLOOKUP(B2104,辅助信息!E:M,9,FALSE)</f>
        <v>ZTWM-CDGS-XS-2025-0125-四川机司-乐山市校地共建产教融合基地配套设施项目施工一标段钢筋采购合同</v>
      </c>
      <c r="R2104" s="29" t="str">
        <f>_xlfn._xlws.FILTER(辅助信息!D:D,辅助信息!E:E=B2104)</f>
        <v>乐山市校地共建产教融合基地建设项目</v>
      </c>
    </row>
    <row r="2105" hidden="1" spans="2:18">
      <c r="B2105" s="40" t="s">
        <v>187</v>
      </c>
      <c r="C2105" s="72">
        <v>45842</v>
      </c>
      <c r="D2105" s="122" t="str">
        <f>VLOOKUP(B2105,辅助信息!E:K,7,FALSE)</f>
        <v>JWDDCD2025072900121</v>
      </c>
      <c r="E2105" s="122" t="str">
        <f>VLOOKUP(F2105,辅助信息!A:B,2,FALSE)</f>
        <v>螺纹钢</v>
      </c>
      <c r="F2105" s="40" t="s">
        <v>30</v>
      </c>
      <c r="G2105" s="36">
        <v>3</v>
      </c>
      <c r="H2105" s="136" t="str">
        <f>_xlfn.XLOOKUP(C2105&amp;F2105&amp;I2105&amp;J2105,'[1]2025年已发货'!$F:$F&amp;'[1]2025年已发货'!$C:$C&amp;'[1]2025年已发货'!$G:$G&amp;'[1]2025年已发货'!$H:$H,'[1]2025年已发货'!$E:$E,"未发货")</f>
        <v>未发货</v>
      </c>
      <c r="I2105" s="122" t="str">
        <f>VLOOKUP(B2105,辅助信息!E:I,3,FALSE)</f>
        <v>(乐山市校地共建产教融合基地建设项目一标段)四川省乐山市市中区苏稽镇周山嘴</v>
      </c>
      <c r="J2105" s="122" t="str">
        <f>VLOOKUP(B2105,辅助信息!E:I,4,FALSE)</f>
        <v>范增云</v>
      </c>
      <c r="K2105" s="122">
        <f>VLOOKUP(J2105,辅助信息!H:I,2,FALSE)</f>
        <v>13668153241</v>
      </c>
      <c r="L2105" s="124" t="str">
        <f>VLOOKUP(B2105,辅助信息!E:J,6,FALSE)</f>
        <v>联系实际收货人（范增云13668153241）现场要求炉批号控制2个以下，超2个不给予签收。提前联系到场规格及数量</v>
      </c>
      <c r="M2105" s="93">
        <v>45843</v>
      </c>
      <c r="O2105" s="64">
        <f ca="1" t="shared" si="143"/>
        <v>0</v>
      </c>
      <c r="P2105" s="64">
        <f ca="1" t="shared" si="144"/>
        <v>128</v>
      </c>
      <c r="Q2105" s="29" t="str">
        <f>VLOOKUP(B2105,辅助信息!E:M,9,FALSE)</f>
        <v>ZTWM-CDGS-XS-2025-0125-四川机司-乐山市校地共建产教融合基地配套设施项目施工一标段钢筋采购合同</v>
      </c>
      <c r="R2105" s="29" t="str">
        <f>_xlfn._xlws.FILTER(辅助信息!D:D,辅助信息!E:E=B2105)</f>
        <v>乐山市校地共建产教融合基地建设项目</v>
      </c>
    </row>
    <row r="2106" hidden="1" spans="2:18">
      <c r="B2106" s="40" t="s">
        <v>187</v>
      </c>
      <c r="C2106" s="72">
        <v>45842</v>
      </c>
      <c r="D2106" s="122" t="str">
        <f>VLOOKUP(B2106,辅助信息!E:K,7,FALSE)</f>
        <v>JWDDCD2025072900121</v>
      </c>
      <c r="E2106" s="122" t="str">
        <f>VLOOKUP(F2106,辅助信息!A:B,2,FALSE)</f>
        <v>螺纹钢</v>
      </c>
      <c r="F2106" s="40" t="s">
        <v>33</v>
      </c>
      <c r="G2106" s="36">
        <v>3</v>
      </c>
      <c r="H2106" s="136" t="str">
        <f>_xlfn.XLOOKUP(C2106&amp;F2106&amp;I2106&amp;J2106,'[1]2025年已发货'!$F:$F&amp;'[1]2025年已发货'!$C:$C&amp;'[1]2025年已发货'!$G:$G&amp;'[1]2025年已发货'!$H:$H,'[1]2025年已发货'!$E:$E,"未发货")</f>
        <v>未发货</v>
      </c>
      <c r="I2106" s="122" t="str">
        <f>VLOOKUP(B2106,辅助信息!E:I,3,FALSE)</f>
        <v>(乐山市校地共建产教融合基地建设项目一标段)四川省乐山市市中区苏稽镇周山嘴</v>
      </c>
      <c r="J2106" s="122" t="str">
        <f>VLOOKUP(B2106,辅助信息!E:I,4,FALSE)</f>
        <v>范增云</v>
      </c>
      <c r="K2106" s="122">
        <f>VLOOKUP(J2106,辅助信息!H:I,2,FALSE)</f>
        <v>13668153241</v>
      </c>
      <c r="L2106" s="124" t="str">
        <f>VLOOKUP(B2106,辅助信息!E:J,6,FALSE)</f>
        <v>联系实际收货人（范增云13668153241）现场要求炉批号控制2个以下，超2个不给予签收。提前联系到场规格及数量</v>
      </c>
      <c r="M2106" s="93">
        <v>45843</v>
      </c>
      <c r="O2106" s="64">
        <f ca="1" t="shared" si="143"/>
        <v>0</v>
      </c>
      <c r="P2106" s="64">
        <f ca="1" t="shared" si="144"/>
        <v>128</v>
      </c>
      <c r="Q2106" s="29" t="str">
        <f>VLOOKUP(B2106,辅助信息!E:M,9,FALSE)</f>
        <v>ZTWM-CDGS-XS-2025-0125-四川机司-乐山市校地共建产教融合基地配套设施项目施工一标段钢筋采购合同</v>
      </c>
      <c r="R2106" s="29" t="str">
        <f>_xlfn._xlws.FILTER(辅助信息!D:D,辅助信息!E:E=B2106)</f>
        <v>乐山市校地共建产教融合基地建设项目</v>
      </c>
    </row>
    <row r="2107" hidden="1" spans="2:18">
      <c r="B2107" s="40" t="s">
        <v>187</v>
      </c>
      <c r="C2107" s="72">
        <v>45842</v>
      </c>
      <c r="D2107" s="122" t="str">
        <f>VLOOKUP(B2107,辅助信息!E:K,7,FALSE)</f>
        <v>JWDDCD2025072900121</v>
      </c>
      <c r="E2107" s="122" t="str">
        <f>VLOOKUP(F2107,辅助信息!A:B,2,FALSE)</f>
        <v>螺纹钢</v>
      </c>
      <c r="F2107" s="40" t="s">
        <v>28</v>
      </c>
      <c r="G2107" s="36">
        <v>3</v>
      </c>
      <c r="H2107" s="136" t="str">
        <f>_xlfn.XLOOKUP(C2107&amp;F2107&amp;I2107&amp;J2107,'[1]2025年已发货'!$F:$F&amp;'[1]2025年已发货'!$C:$C&amp;'[1]2025年已发货'!$G:$G&amp;'[1]2025年已发货'!$H:$H,'[1]2025年已发货'!$E:$E,"未发货")</f>
        <v>未发货</v>
      </c>
      <c r="I2107" s="122" t="str">
        <f>VLOOKUP(B2107,辅助信息!E:I,3,FALSE)</f>
        <v>(乐山市校地共建产教融合基地建设项目一标段)四川省乐山市市中区苏稽镇周山嘴</v>
      </c>
      <c r="J2107" s="122" t="str">
        <f>VLOOKUP(B2107,辅助信息!E:I,4,FALSE)</f>
        <v>范增云</v>
      </c>
      <c r="K2107" s="122">
        <f>VLOOKUP(J2107,辅助信息!H:I,2,FALSE)</f>
        <v>13668153241</v>
      </c>
      <c r="L2107" s="124" t="str">
        <f>VLOOKUP(B2107,辅助信息!E:J,6,FALSE)</f>
        <v>联系实际收货人（范增云13668153241）现场要求炉批号控制2个以下，超2个不给予签收。提前联系到场规格及数量</v>
      </c>
      <c r="M2107" s="93">
        <v>45843</v>
      </c>
      <c r="O2107" s="64">
        <f ca="1" t="shared" si="143"/>
        <v>0</v>
      </c>
      <c r="P2107" s="64">
        <f ca="1" t="shared" si="144"/>
        <v>128</v>
      </c>
      <c r="Q2107" s="29" t="str">
        <f>VLOOKUP(B2107,辅助信息!E:M,9,FALSE)</f>
        <v>ZTWM-CDGS-XS-2025-0125-四川机司-乐山市校地共建产教融合基地配套设施项目施工一标段钢筋采购合同</v>
      </c>
      <c r="R2107" s="29" t="str">
        <f>_xlfn._xlws.FILTER(辅助信息!D:D,辅助信息!E:E=B2107)</f>
        <v>乐山市校地共建产教融合基地建设项目</v>
      </c>
    </row>
    <row r="2108" hidden="1" spans="2:18">
      <c r="B2108" s="40" t="s">
        <v>187</v>
      </c>
      <c r="C2108" s="72">
        <v>45842</v>
      </c>
      <c r="D2108" s="122" t="str">
        <f>VLOOKUP(B2108,辅助信息!E:K,7,FALSE)</f>
        <v>JWDDCD2025072900121</v>
      </c>
      <c r="E2108" s="122" t="str">
        <f>VLOOKUP(F2108,辅助信息!A:B,2,FALSE)</f>
        <v>螺纹钢</v>
      </c>
      <c r="F2108" s="40" t="s">
        <v>18</v>
      </c>
      <c r="G2108" s="36">
        <v>18</v>
      </c>
      <c r="H2108" s="136" t="str">
        <f>_xlfn.XLOOKUP(C2108&amp;F2108&amp;I2108&amp;J2108,'[1]2025年已发货'!$F:$F&amp;'[1]2025年已发货'!$C:$C&amp;'[1]2025年已发货'!$G:$G&amp;'[1]2025年已发货'!$H:$H,'[1]2025年已发货'!$E:$E,"未发货")</f>
        <v>未发货</v>
      </c>
      <c r="I2108" s="122" t="str">
        <f>VLOOKUP(B2108,辅助信息!E:I,3,FALSE)</f>
        <v>(乐山市校地共建产教融合基地建设项目一标段)四川省乐山市市中区苏稽镇周山嘴</v>
      </c>
      <c r="J2108" s="122" t="str">
        <f>VLOOKUP(B2108,辅助信息!E:I,4,FALSE)</f>
        <v>范增云</v>
      </c>
      <c r="K2108" s="122">
        <f>VLOOKUP(J2108,辅助信息!H:I,2,FALSE)</f>
        <v>13668153241</v>
      </c>
      <c r="L2108" s="124" t="str">
        <f>VLOOKUP(B2108,辅助信息!E:J,6,FALSE)</f>
        <v>联系实际收货人（范增云13668153241）现场要求炉批号控制2个以下，超2个不给予签收。提前联系到场规格及数量</v>
      </c>
      <c r="M2108" s="93">
        <v>45843</v>
      </c>
      <c r="O2108" s="64">
        <f ca="1" t="shared" si="143"/>
        <v>0</v>
      </c>
      <c r="P2108" s="64">
        <f ca="1" t="shared" si="144"/>
        <v>128</v>
      </c>
      <c r="Q2108" s="29" t="str">
        <f>VLOOKUP(B2108,辅助信息!E:M,9,FALSE)</f>
        <v>ZTWM-CDGS-XS-2025-0125-四川机司-乐山市校地共建产教融合基地配套设施项目施工一标段钢筋采购合同</v>
      </c>
      <c r="R2108" s="29" t="str">
        <f>_xlfn._xlws.FILTER(辅助信息!D:D,辅助信息!E:E=B2108)</f>
        <v>乐山市校地共建产教融合基地建设项目</v>
      </c>
    </row>
    <row r="2109" hidden="1" spans="2:18">
      <c r="B2109" s="122" t="s">
        <v>176</v>
      </c>
      <c r="C2109" s="72">
        <v>45845</v>
      </c>
      <c r="D2109" s="122" t="str">
        <f>VLOOKUP(B2109,辅助信息!E:K,7,FALSE)</f>
        <v>JWDDCD2025062200016</v>
      </c>
      <c r="E2109" s="122" t="str">
        <f>VLOOKUP(F2109,辅助信息!A:B,2,FALSE)</f>
        <v>高线</v>
      </c>
      <c r="F2109" s="122" t="s">
        <v>57</v>
      </c>
      <c r="G2109" s="123">
        <v>5</v>
      </c>
      <c r="H2109" s="136" t="str">
        <f>_xlfn.XLOOKUP(C2109&amp;F2109&amp;I2109&amp;J2109,'[1]2025年已发货'!$F:$F&amp;'[1]2025年已发货'!$C:$C&amp;'[1]2025年已发货'!$G:$G&amp;'[1]2025年已发货'!$H:$H,'[1]2025年已发货'!$E:$E,"未发货")</f>
        <v>未发货</v>
      </c>
      <c r="I2109" s="122" t="str">
        <f>VLOOKUP(B2109,辅助信息!E:I,3,FALSE)</f>
        <v>(武汉电气化局成达万高铁强电项目-渠县)四川省达州市渠县渠北镇雷家湾渠县北站旁</v>
      </c>
      <c r="J2109" s="122" t="str">
        <f>VLOOKUP(B2109,辅助信息!E:I,4,FALSE)</f>
        <v>刘频</v>
      </c>
      <c r="K2109" s="122">
        <f>VLOOKUP(J2109,辅助信息!H:I,2,FALSE)</f>
        <v>18779627939</v>
      </c>
      <c r="L2109" s="124" t="str">
        <f>VLOOKUP(B2109,辅助信息!E:J,6,FALSE)</f>
        <v>锈货不收！！下雨天钢筋没盖篷布不收！！，装货前联系收货人核实到场规格,没提前告知进场规格现场不给予接收</v>
      </c>
      <c r="M2109" s="93">
        <v>45845</v>
      </c>
      <c r="O2109" s="64">
        <f ca="1" t="shared" si="143"/>
        <v>0</v>
      </c>
      <c r="P2109" s="64">
        <f ca="1" t="shared" si="144"/>
        <v>126</v>
      </c>
      <c r="Q2109" s="29" t="str">
        <f>VLOOKUP(B2109,辅助信息!E:M,9,FALSE)</f>
        <v>ZTWM-CDGS-XS-2025-0033-中铁武汉电气化局集团有限公司成达万高速铁路强电工程项目</v>
      </c>
      <c r="R2109" s="29" t="str">
        <f>_xlfn._xlws.FILTER(辅助信息!D:D,辅助信息!E:E=B2109)</f>
        <v>武汉电气化局成达万高铁强电项目</v>
      </c>
    </row>
    <row r="2110" hidden="1" spans="2:18">
      <c r="B2110" s="122" t="s">
        <v>176</v>
      </c>
      <c r="C2110" s="72">
        <v>45845</v>
      </c>
      <c r="D2110" s="122" t="str">
        <f>VLOOKUP(B2110,辅助信息!E:K,7,FALSE)</f>
        <v>JWDDCD2025062200016</v>
      </c>
      <c r="E2110" s="122" t="str">
        <f>VLOOKUP(F2110,辅助信息!A:B,2,FALSE)</f>
        <v>盘螺</v>
      </c>
      <c r="F2110" s="122" t="s">
        <v>40</v>
      </c>
      <c r="G2110" s="123">
        <v>35</v>
      </c>
      <c r="H2110" s="136">
        <f>_xlfn.XLOOKUP(C2110&amp;F2110&amp;I2110&amp;J2110,'[1]2025年已发货'!$F:$F&amp;'[1]2025年已发货'!$C:$C&amp;'[1]2025年已发货'!$G:$G&amp;'[1]2025年已发货'!$H:$H,'[1]2025年已发货'!$E:$E,"未发货")</f>
        <v>36</v>
      </c>
      <c r="I2110" s="122" t="str">
        <f>VLOOKUP(B2110,辅助信息!E:I,3,FALSE)</f>
        <v>(武汉电气化局成达万高铁强电项目-渠县)四川省达州市渠县渠北镇雷家湾渠县北站旁</v>
      </c>
      <c r="J2110" s="122" t="str">
        <f>VLOOKUP(B2110,辅助信息!E:I,4,FALSE)</f>
        <v>刘频</v>
      </c>
      <c r="K2110" s="122">
        <f>VLOOKUP(J2110,辅助信息!H:I,2,FALSE)</f>
        <v>18779627939</v>
      </c>
      <c r="L2110" s="124" t="str">
        <f>VLOOKUP(B2110,辅助信息!E:J,6,FALSE)</f>
        <v>锈货不收！！下雨天钢筋没盖篷布不收！！，装货前联系收货人核实到场规格,没提前告知进场规格现场不给予接收</v>
      </c>
      <c r="M2110" s="93">
        <v>45845</v>
      </c>
      <c r="O2110" s="64">
        <f ca="1" t="shared" si="143"/>
        <v>0</v>
      </c>
      <c r="P2110" s="64">
        <f ca="1" t="shared" si="144"/>
        <v>126</v>
      </c>
      <c r="Q2110" s="29" t="str">
        <f>VLOOKUP(B2110,辅助信息!E:M,9,FALSE)</f>
        <v>ZTWM-CDGS-XS-2025-0033-中铁武汉电气化局集团有限公司成达万高速铁路强电工程项目</v>
      </c>
      <c r="R2110" s="29" t="str">
        <f>_xlfn._xlws.FILTER(辅助信息!D:D,辅助信息!E:E=B2110)</f>
        <v>武汉电气化局成达万高铁强电项目</v>
      </c>
    </row>
    <row r="2111" hidden="1" spans="2:18">
      <c r="B2111" s="122" t="s">
        <v>176</v>
      </c>
      <c r="C2111" s="72">
        <v>45845</v>
      </c>
      <c r="D2111" s="122" t="str">
        <f>VLOOKUP(B2111,辅助信息!E:K,7,FALSE)</f>
        <v>JWDDCD2025062200016</v>
      </c>
      <c r="E2111" s="122" t="str">
        <f>VLOOKUP(F2111,辅助信息!A:B,2,FALSE)</f>
        <v>盘螺</v>
      </c>
      <c r="F2111" s="122" t="s">
        <v>41</v>
      </c>
      <c r="G2111" s="123">
        <v>30</v>
      </c>
      <c r="H2111" s="136">
        <f>_xlfn.XLOOKUP(C2111&amp;F2111&amp;I2111&amp;J2111,'[1]2025年已发货'!$F:$F&amp;'[1]2025年已发货'!$C:$C&amp;'[1]2025年已发货'!$G:$G&amp;'[1]2025年已发货'!$H:$H,'[1]2025年已发货'!$E:$E,"未发货")</f>
        <v>30</v>
      </c>
      <c r="I2111" s="122" t="str">
        <f>VLOOKUP(B2111,辅助信息!E:I,3,FALSE)</f>
        <v>(武汉电气化局成达万高铁强电项目-渠县)四川省达州市渠县渠北镇雷家湾渠县北站旁</v>
      </c>
      <c r="J2111" s="122" t="str">
        <f>VLOOKUP(B2111,辅助信息!E:I,4,FALSE)</f>
        <v>刘频</v>
      </c>
      <c r="K2111" s="122">
        <f>VLOOKUP(J2111,辅助信息!H:I,2,FALSE)</f>
        <v>18779627939</v>
      </c>
      <c r="L2111" s="124" t="str">
        <f>VLOOKUP(B2111,辅助信息!E:J,6,FALSE)</f>
        <v>锈货不收！！下雨天钢筋没盖篷布不收！！，装货前联系收货人核实到场规格,没提前告知进场规格现场不给予接收</v>
      </c>
      <c r="M2111" s="93">
        <v>45845</v>
      </c>
      <c r="O2111" s="64">
        <f ca="1" t="shared" si="143"/>
        <v>0</v>
      </c>
      <c r="P2111" s="64">
        <f ca="1" t="shared" si="144"/>
        <v>126</v>
      </c>
      <c r="Q2111" s="29" t="str">
        <f>VLOOKUP(B2111,辅助信息!E:M,9,FALSE)</f>
        <v>ZTWM-CDGS-XS-2025-0033-中铁武汉电气化局集团有限公司成达万高速铁路强电工程项目</v>
      </c>
      <c r="R2111" s="29" t="str">
        <f>_xlfn._xlws.FILTER(辅助信息!D:D,辅助信息!E:E=B2111)</f>
        <v>武汉电气化局成达万高铁强电项目</v>
      </c>
    </row>
    <row r="2112" hidden="1" spans="2:18">
      <c r="B2112" s="122" t="s">
        <v>176</v>
      </c>
      <c r="C2112" s="72">
        <v>45845</v>
      </c>
      <c r="D2112" s="122" t="str">
        <f>VLOOKUP(B2112,辅助信息!E:K,7,FALSE)</f>
        <v>JWDDCD2025062200016</v>
      </c>
      <c r="E2112" s="122" t="str">
        <f>VLOOKUP(F2112,辅助信息!A:B,2,FALSE)</f>
        <v>螺纹钢</v>
      </c>
      <c r="F2112" s="122" t="s">
        <v>27</v>
      </c>
      <c r="G2112" s="123">
        <v>47</v>
      </c>
      <c r="H2112" s="136">
        <f>_xlfn.XLOOKUP(C2112&amp;F2112&amp;I2112&amp;J2112,'[1]2025年已发货'!$F:$F&amp;'[1]2025年已发货'!$C:$C&amp;'[1]2025年已发货'!$G:$G&amp;'[1]2025年已发货'!$H:$H,'[1]2025年已发货'!$E:$E,"未发货")</f>
        <v>24</v>
      </c>
      <c r="I2112" s="122" t="str">
        <f>VLOOKUP(B2112,辅助信息!E:I,3,FALSE)</f>
        <v>(武汉电气化局成达万高铁强电项目-渠县)四川省达州市渠县渠北镇雷家湾渠县北站旁</v>
      </c>
      <c r="J2112" s="122" t="str">
        <f>VLOOKUP(B2112,辅助信息!E:I,4,FALSE)</f>
        <v>刘频</v>
      </c>
      <c r="K2112" s="122">
        <f>VLOOKUP(J2112,辅助信息!H:I,2,FALSE)</f>
        <v>18779627939</v>
      </c>
      <c r="L2112" s="124" t="str">
        <f>VLOOKUP(B2112,辅助信息!E:J,6,FALSE)</f>
        <v>锈货不收！！下雨天钢筋没盖篷布不收！！，装货前联系收货人核实到场规格,没提前告知进场规格现场不给予接收</v>
      </c>
      <c r="M2112" s="93">
        <v>45845</v>
      </c>
      <c r="O2112" s="64">
        <f ca="1" t="shared" si="143"/>
        <v>0</v>
      </c>
      <c r="P2112" s="64">
        <f ca="1" t="shared" si="144"/>
        <v>126</v>
      </c>
      <c r="Q2112" s="29" t="str">
        <f>VLOOKUP(B2112,辅助信息!E:M,9,FALSE)</f>
        <v>ZTWM-CDGS-XS-2025-0033-中铁武汉电气化局集团有限公司成达万高速铁路强电工程项目</v>
      </c>
      <c r="R2112" s="29" t="str">
        <f>_xlfn._xlws.FILTER(辅助信息!D:D,辅助信息!E:E=B2112)</f>
        <v>武汉电气化局成达万高铁强电项目</v>
      </c>
    </row>
    <row r="2113" hidden="1" spans="2:18">
      <c r="B2113" s="122" t="s">
        <v>176</v>
      </c>
      <c r="C2113" s="72">
        <v>45845</v>
      </c>
      <c r="D2113" s="122" t="str">
        <f>VLOOKUP(B2113,辅助信息!E:K,7,FALSE)</f>
        <v>JWDDCD2025062200016</v>
      </c>
      <c r="E2113" s="122" t="str">
        <f>VLOOKUP(F2113,辅助信息!A:B,2,FALSE)</f>
        <v>螺纹钢</v>
      </c>
      <c r="F2113" s="122" t="s">
        <v>19</v>
      </c>
      <c r="G2113" s="123">
        <v>25</v>
      </c>
      <c r="H2113" s="136">
        <f>_xlfn.XLOOKUP(C2113&amp;F2113&amp;I2113&amp;J2113,'[1]2025年已发货'!$F:$F&amp;'[1]2025年已发货'!$C:$C&amp;'[1]2025年已发货'!$G:$G&amp;'[1]2025年已发货'!$H:$H,'[1]2025年已发货'!$E:$E,"未发货")</f>
        <v>24</v>
      </c>
      <c r="I2113" s="122" t="str">
        <f>VLOOKUP(B2113,辅助信息!E:I,3,FALSE)</f>
        <v>(武汉电气化局成达万高铁强电项目-渠县)四川省达州市渠县渠北镇雷家湾渠县北站旁</v>
      </c>
      <c r="J2113" s="122" t="str">
        <f>VLOOKUP(B2113,辅助信息!E:I,4,FALSE)</f>
        <v>刘频</v>
      </c>
      <c r="K2113" s="122">
        <f>VLOOKUP(J2113,辅助信息!H:I,2,FALSE)</f>
        <v>18779627939</v>
      </c>
      <c r="L2113" s="124" t="str">
        <f>VLOOKUP(B2113,辅助信息!E:J,6,FALSE)</f>
        <v>锈货不收！！下雨天钢筋没盖篷布不收！！，装货前联系收货人核实到场规格,没提前告知进场规格现场不给予接收</v>
      </c>
      <c r="M2113" s="93">
        <v>45845</v>
      </c>
      <c r="O2113" s="64">
        <f ca="1" t="shared" si="143"/>
        <v>0</v>
      </c>
      <c r="P2113" s="64">
        <f ca="1" t="shared" si="144"/>
        <v>126</v>
      </c>
      <c r="Q2113" s="29" t="str">
        <f>VLOOKUP(B2113,辅助信息!E:M,9,FALSE)</f>
        <v>ZTWM-CDGS-XS-2025-0033-中铁武汉电气化局集团有限公司成达万高速铁路强电工程项目</v>
      </c>
      <c r="R2113" s="29" t="str">
        <f>_xlfn._xlws.FILTER(辅助信息!D:D,辅助信息!E:E=B2113)</f>
        <v>武汉电气化局成达万高铁强电项目</v>
      </c>
    </row>
    <row r="2114" hidden="1" spans="2:18">
      <c r="B2114" s="122" t="s">
        <v>176</v>
      </c>
      <c r="C2114" s="72">
        <v>45845</v>
      </c>
      <c r="D2114" s="122" t="str">
        <f>VLOOKUP(B2114,辅助信息!E:K,7,FALSE)</f>
        <v>JWDDCD2025062200016</v>
      </c>
      <c r="E2114" s="122" t="str">
        <f>VLOOKUP(F2114,辅助信息!A:B,2,FALSE)</f>
        <v>螺纹钢</v>
      </c>
      <c r="F2114" s="122" t="s">
        <v>32</v>
      </c>
      <c r="G2114" s="123">
        <v>6</v>
      </c>
      <c r="H2114" s="136">
        <f>_xlfn.XLOOKUP(C2114&amp;F2114&amp;I2114&amp;J2114,'[1]2025年已发货'!$F:$F&amp;'[1]2025年已发货'!$C:$C&amp;'[1]2025年已发货'!$G:$G&amp;'[1]2025年已发货'!$H:$H,'[1]2025年已发货'!$E:$E,"未发货")</f>
        <v>6</v>
      </c>
      <c r="I2114" s="122" t="str">
        <f>VLOOKUP(B2114,辅助信息!E:I,3,FALSE)</f>
        <v>(武汉电气化局成达万高铁强电项目-渠县)四川省达州市渠县渠北镇雷家湾渠县北站旁</v>
      </c>
      <c r="J2114" s="122" t="str">
        <f>VLOOKUP(B2114,辅助信息!E:I,4,FALSE)</f>
        <v>刘频</v>
      </c>
      <c r="K2114" s="122">
        <f>VLOOKUP(J2114,辅助信息!H:I,2,FALSE)</f>
        <v>18779627939</v>
      </c>
      <c r="L2114" s="124" t="str">
        <f>VLOOKUP(B2114,辅助信息!E:J,6,FALSE)</f>
        <v>锈货不收！！下雨天钢筋没盖篷布不收！！，装货前联系收货人核实到场规格,没提前告知进场规格现场不给予接收</v>
      </c>
      <c r="M2114" s="93">
        <v>45845</v>
      </c>
      <c r="O2114" s="64">
        <f ca="1" t="shared" si="143"/>
        <v>0</v>
      </c>
      <c r="P2114" s="64">
        <f ca="1" t="shared" si="144"/>
        <v>126</v>
      </c>
      <c r="Q2114" s="29" t="str">
        <f>VLOOKUP(B2114,辅助信息!E:M,9,FALSE)</f>
        <v>ZTWM-CDGS-XS-2025-0033-中铁武汉电气化局集团有限公司成达万高速铁路强电工程项目</v>
      </c>
      <c r="R2114" s="29" t="str">
        <f>_xlfn._xlws.FILTER(辅助信息!D:D,辅助信息!E:E=B2114)</f>
        <v>武汉电气化局成达万高铁强电项目</v>
      </c>
    </row>
    <row r="2115" hidden="1" spans="2:18">
      <c r="B2115" s="122" t="s">
        <v>176</v>
      </c>
      <c r="C2115" s="72">
        <v>45845</v>
      </c>
      <c r="D2115" s="122" t="str">
        <f>VLOOKUP(B2115,辅助信息!E:K,7,FALSE)</f>
        <v>JWDDCD2025062200016</v>
      </c>
      <c r="E2115" s="122" t="str">
        <f>VLOOKUP(F2115,辅助信息!A:B,2,FALSE)</f>
        <v>螺纹钢</v>
      </c>
      <c r="F2115" s="122" t="s">
        <v>30</v>
      </c>
      <c r="G2115" s="123">
        <v>38</v>
      </c>
      <c r="H2115" s="136">
        <f>_xlfn.XLOOKUP(C2115&amp;F2115&amp;I2115&amp;J2115,'[1]2025年已发货'!$F:$F&amp;'[1]2025年已发货'!$C:$C&amp;'[1]2025年已发货'!$G:$G&amp;'[1]2025年已发货'!$H:$H,'[1]2025年已发货'!$E:$E,"未发货")</f>
        <v>36</v>
      </c>
      <c r="I2115" s="122" t="str">
        <f>VLOOKUP(B2115,辅助信息!E:I,3,FALSE)</f>
        <v>(武汉电气化局成达万高铁强电项目-渠县)四川省达州市渠县渠北镇雷家湾渠县北站旁</v>
      </c>
      <c r="J2115" s="122" t="str">
        <f>VLOOKUP(B2115,辅助信息!E:I,4,FALSE)</f>
        <v>刘频</v>
      </c>
      <c r="K2115" s="122">
        <f>VLOOKUP(J2115,辅助信息!H:I,2,FALSE)</f>
        <v>18779627939</v>
      </c>
      <c r="L2115" s="124" t="str">
        <f>VLOOKUP(B2115,辅助信息!E:J,6,FALSE)</f>
        <v>锈货不收！！下雨天钢筋没盖篷布不收！！，装货前联系收货人核实到场规格,没提前告知进场规格现场不给予接收</v>
      </c>
      <c r="M2115" s="93">
        <v>45845</v>
      </c>
      <c r="O2115" s="64">
        <f ca="1" t="shared" si="143"/>
        <v>0</v>
      </c>
      <c r="P2115" s="64">
        <f ca="1" t="shared" si="144"/>
        <v>126</v>
      </c>
      <c r="Q2115" s="29" t="str">
        <f>VLOOKUP(B2115,辅助信息!E:M,9,FALSE)</f>
        <v>ZTWM-CDGS-XS-2025-0033-中铁武汉电气化局集团有限公司成达万高速铁路强电工程项目</v>
      </c>
      <c r="R2115" s="29" t="str">
        <f>_xlfn._xlws.FILTER(辅助信息!D:D,辅助信息!E:E=B2115)</f>
        <v>武汉电气化局成达万高铁强电项目</v>
      </c>
    </row>
    <row r="2116" hidden="1" spans="2:18">
      <c r="B2116" s="122" t="s">
        <v>176</v>
      </c>
      <c r="C2116" s="72">
        <v>45845</v>
      </c>
      <c r="D2116" s="122" t="str">
        <f>VLOOKUP(B2116,辅助信息!E:K,7,FALSE)</f>
        <v>JWDDCD2025062200016</v>
      </c>
      <c r="E2116" s="122" t="str">
        <f>VLOOKUP(F2116,辅助信息!A:B,2,FALSE)</f>
        <v>螺纹钢</v>
      </c>
      <c r="F2116" s="122" t="s">
        <v>33</v>
      </c>
      <c r="G2116" s="123">
        <v>34</v>
      </c>
      <c r="H2116" s="136">
        <f>_xlfn.XLOOKUP(C2116&amp;F2116&amp;I2116&amp;J2116,'[1]2025年已发货'!$F:$F&amp;'[1]2025年已发货'!$C:$C&amp;'[1]2025年已发货'!$G:$G&amp;'[1]2025年已发货'!$H:$H,'[1]2025年已发货'!$E:$E,"未发货")</f>
        <v>33</v>
      </c>
      <c r="I2116" s="122" t="str">
        <f>VLOOKUP(B2116,辅助信息!E:I,3,FALSE)</f>
        <v>(武汉电气化局成达万高铁强电项目-渠县)四川省达州市渠县渠北镇雷家湾渠县北站旁</v>
      </c>
      <c r="J2116" s="122" t="str">
        <f>VLOOKUP(B2116,辅助信息!E:I,4,FALSE)</f>
        <v>刘频</v>
      </c>
      <c r="K2116" s="122">
        <f>VLOOKUP(J2116,辅助信息!H:I,2,FALSE)</f>
        <v>18779627939</v>
      </c>
      <c r="L2116" s="124" t="str">
        <f>VLOOKUP(B2116,辅助信息!E:J,6,FALSE)</f>
        <v>锈货不收！！下雨天钢筋没盖篷布不收！！，装货前联系收货人核实到场规格,没提前告知进场规格现场不给予接收</v>
      </c>
      <c r="M2116" s="93">
        <v>45845</v>
      </c>
      <c r="O2116" s="64">
        <f ca="1" t="shared" si="143"/>
        <v>0</v>
      </c>
      <c r="P2116" s="64">
        <f ca="1" t="shared" si="144"/>
        <v>126</v>
      </c>
      <c r="Q2116" s="29" t="str">
        <f>VLOOKUP(B2116,辅助信息!E:M,9,FALSE)</f>
        <v>ZTWM-CDGS-XS-2025-0033-中铁武汉电气化局集团有限公司成达万高速铁路强电工程项目</v>
      </c>
      <c r="R2116" s="29" t="str">
        <f>_xlfn._xlws.FILTER(辅助信息!D:D,辅助信息!E:E=B2116)</f>
        <v>武汉电气化局成达万高铁强电项目</v>
      </c>
    </row>
    <row r="2117" hidden="1" spans="2:18">
      <c r="B2117" s="122" t="s">
        <v>176</v>
      </c>
      <c r="C2117" s="72">
        <v>45845</v>
      </c>
      <c r="D2117" s="122" t="str">
        <f>VLOOKUP(B2117,辅助信息!E:K,7,FALSE)</f>
        <v>JWDDCD2025062200016</v>
      </c>
      <c r="E2117" s="122" t="str">
        <f>VLOOKUP(F2117,辅助信息!A:B,2,FALSE)</f>
        <v>螺纹钢</v>
      </c>
      <c r="F2117" s="122" t="s">
        <v>28</v>
      </c>
      <c r="G2117" s="123">
        <v>7</v>
      </c>
      <c r="H2117" s="136">
        <f>_xlfn.XLOOKUP(C2117&amp;F2117&amp;I2117&amp;J2117,'[1]2025年已发货'!$F:$F&amp;'[1]2025年已发货'!$C:$C&amp;'[1]2025年已发货'!$G:$G&amp;'[1]2025年已发货'!$H:$H,'[1]2025年已发货'!$E:$E,"未发货")</f>
        <v>3</v>
      </c>
      <c r="I2117" s="122" t="str">
        <f>VLOOKUP(B2117,辅助信息!E:I,3,FALSE)</f>
        <v>(武汉电气化局成达万高铁强电项目-渠县)四川省达州市渠县渠北镇雷家湾渠县北站旁</v>
      </c>
      <c r="J2117" s="122" t="str">
        <f>VLOOKUP(B2117,辅助信息!E:I,4,FALSE)</f>
        <v>刘频</v>
      </c>
      <c r="K2117" s="122">
        <f>VLOOKUP(J2117,辅助信息!H:I,2,FALSE)</f>
        <v>18779627939</v>
      </c>
      <c r="L2117" s="124" t="str">
        <f>VLOOKUP(B2117,辅助信息!E:J,6,FALSE)</f>
        <v>锈货不收！！下雨天钢筋没盖篷布不收！！，装货前联系收货人核实到场规格,没提前告知进场规格现场不给予接收</v>
      </c>
      <c r="M2117" s="93">
        <v>45845</v>
      </c>
      <c r="O2117" s="64">
        <f ca="1" t="shared" si="143"/>
        <v>0</v>
      </c>
      <c r="P2117" s="64">
        <f ca="1" t="shared" si="144"/>
        <v>126</v>
      </c>
      <c r="Q2117" s="29" t="str">
        <f>VLOOKUP(B2117,辅助信息!E:M,9,FALSE)</f>
        <v>ZTWM-CDGS-XS-2025-0033-中铁武汉电气化局集团有限公司成达万高速铁路强电工程项目</v>
      </c>
      <c r="R2117" s="29" t="str">
        <f>_xlfn._xlws.FILTER(辅助信息!D:D,辅助信息!E:E=B2117)</f>
        <v>武汉电气化局成达万高铁强电项目</v>
      </c>
    </row>
    <row r="2118" hidden="1" spans="2:18">
      <c r="B2118" s="122" t="s">
        <v>176</v>
      </c>
      <c r="C2118" s="72">
        <v>45845</v>
      </c>
      <c r="D2118" s="122" t="str">
        <f>VLOOKUP(B2118,辅助信息!E:K,7,FALSE)</f>
        <v>JWDDCD2025062200016</v>
      </c>
      <c r="E2118" s="122" t="str">
        <f>VLOOKUP(F2118,辅助信息!A:B,2,FALSE)</f>
        <v>螺纹钢</v>
      </c>
      <c r="F2118" s="122" t="s">
        <v>18</v>
      </c>
      <c r="G2118" s="123">
        <v>38</v>
      </c>
      <c r="H2118" s="136" t="str">
        <f>_xlfn.XLOOKUP(C2118&amp;F2118&amp;I2118&amp;J2118,'[1]2025年已发货'!$F:$F&amp;'[1]2025年已发货'!$C:$C&amp;'[1]2025年已发货'!$G:$G&amp;'[1]2025年已发货'!$H:$H,'[1]2025年已发货'!$E:$E,"未发货")</f>
        <v>未发货</v>
      </c>
      <c r="I2118" s="122" t="str">
        <f>VLOOKUP(B2118,辅助信息!E:I,3,FALSE)</f>
        <v>(武汉电气化局成达万高铁强电项目-渠县)四川省达州市渠县渠北镇雷家湾渠县北站旁</v>
      </c>
      <c r="J2118" s="122" t="str">
        <f>VLOOKUP(B2118,辅助信息!E:I,4,FALSE)</f>
        <v>刘频</v>
      </c>
      <c r="K2118" s="122">
        <f>VLOOKUP(J2118,辅助信息!H:I,2,FALSE)</f>
        <v>18779627939</v>
      </c>
      <c r="L2118" s="124" t="str">
        <f>VLOOKUP(B2118,辅助信息!E:J,6,FALSE)</f>
        <v>锈货不收！！下雨天钢筋没盖篷布不收！！，装货前联系收货人核实到场规格,没提前告知进场规格现场不给予接收</v>
      </c>
      <c r="M2118" s="93">
        <v>45845</v>
      </c>
      <c r="O2118" s="64">
        <f ca="1" t="shared" si="143"/>
        <v>0</v>
      </c>
      <c r="P2118" s="64">
        <f ca="1" t="shared" si="144"/>
        <v>126</v>
      </c>
      <c r="Q2118" s="29" t="str">
        <f>VLOOKUP(B2118,辅助信息!E:M,9,FALSE)</f>
        <v>ZTWM-CDGS-XS-2025-0033-中铁武汉电气化局集团有限公司成达万高速铁路强电工程项目</v>
      </c>
      <c r="R2118" s="29" t="str">
        <f>_xlfn._xlws.FILTER(辅助信息!D:D,辅助信息!E:E=B2118)</f>
        <v>武汉电气化局成达万高铁强电项目</v>
      </c>
    </row>
    <row r="2119" hidden="1" spans="2:18">
      <c r="B2119" s="122" t="s">
        <v>176</v>
      </c>
      <c r="C2119" s="72">
        <v>45845</v>
      </c>
      <c r="D2119" s="122" t="str">
        <f>VLOOKUP(B2119,辅助信息!E:K,7,FALSE)</f>
        <v>JWDDCD2025062200016</v>
      </c>
      <c r="E2119" s="122" t="str">
        <f>VLOOKUP(F2119,辅助信息!A:B,2,FALSE)</f>
        <v>螺纹钢</v>
      </c>
      <c r="F2119" s="122" t="s">
        <v>111</v>
      </c>
      <c r="G2119" s="123">
        <v>5</v>
      </c>
      <c r="H2119" s="136">
        <f>_xlfn.XLOOKUP(C2119&amp;F2119&amp;I2119&amp;J2119,'[1]2025年已发货'!$F:$F&amp;'[1]2025年已发货'!$C:$C&amp;'[1]2025年已发货'!$G:$G&amp;'[1]2025年已发货'!$H:$H,'[1]2025年已发货'!$E:$E,"未发货")</f>
        <v>6</v>
      </c>
      <c r="I2119" s="122" t="str">
        <f>VLOOKUP(B2119,辅助信息!E:I,3,FALSE)</f>
        <v>(武汉电气化局成达万高铁强电项目-渠县)四川省达州市渠县渠北镇雷家湾渠县北站旁</v>
      </c>
      <c r="J2119" s="122" t="str">
        <f>VLOOKUP(B2119,辅助信息!E:I,4,FALSE)</f>
        <v>刘频</v>
      </c>
      <c r="K2119" s="122">
        <f>VLOOKUP(J2119,辅助信息!H:I,2,FALSE)</f>
        <v>18779627939</v>
      </c>
      <c r="L2119" s="124" t="str">
        <f>VLOOKUP(B2119,辅助信息!E:J,6,FALSE)</f>
        <v>锈货不收！！下雨天钢筋没盖篷布不收！！，装货前联系收货人核实到场规格,没提前告知进场规格现场不给予接收</v>
      </c>
      <c r="M2119" s="93">
        <v>45845</v>
      </c>
      <c r="O2119" s="64">
        <f ca="1" t="shared" si="143"/>
        <v>0</v>
      </c>
      <c r="P2119" s="64">
        <f ca="1" t="shared" si="144"/>
        <v>126</v>
      </c>
      <c r="Q2119" s="29" t="str">
        <f>VLOOKUP(B2119,辅助信息!E:M,9,FALSE)</f>
        <v>ZTWM-CDGS-XS-2025-0033-中铁武汉电气化局集团有限公司成达万高速铁路强电工程项目</v>
      </c>
      <c r="R2119" s="29" t="str">
        <f>_xlfn._xlws.FILTER(辅助信息!D:D,辅助信息!E:E=B2119)</f>
        <v>武汉电气化局成达万高铁强电项目</v>
      </c>
    </row>
    <row r="2120" hidden="1" spans="2:18">
      <c r="B2120" s="122" t="s">
        <v>176</v>
      </c>
      <c r="C2120" s="72">
        <v>45845</v>
      </c>
      <c r="D2120" s="122" t="str">
        <f>VLOOKUP(B2120,辅助信息!E:K,7,FALSE)</f>
        <v>JWDDCD2025062200016</v>
      </c>
      <c r="E2120" s="122" t="str">
        <f>VLOOKUP(F2120,辅助信息!A:B,2,FALSE)</f>
        <v>螺纹钢</v>
      </c>
      <c r="F2120" s="122" t="s">
        <v>76</v>
      </c>
      <c r="G2120" s="123">
        <v>20</v>
      </c>
      <c r="H2120" s="136">
        <f>_xlfn.XLOOKUP(C2120&amp;F2120&amp;I2120&amp;J2120,'[1]2025年已发货'!$F:$F&amp;'[1]2025年已发货'!$C:$C&amp;'[1]2025年已发货'!$G:$G&amp;'[1]2025年已发货'!$H:$H,'[1]2025年已发货'!$E:$E,"未发货")</f>
        <v>18</v>
      </c>
      <c r="I2120" s="122" t="str">
        <f>VLOOKUP(B2120,辅助信息!E:I,3,FALSE)</f>
        <v>(武汉电气化局成达万高铁强电项目-渠县)四川省达州市渠县渠北镇雷家湾渠县北站旁</v>
      </c>
      <c r="J2120" s="122" t="str">
        <f>VLOOKUP(B2120,辅助信息!E:I,4,FALSE)</f>
        <v>刘频</v>
      </c>
      <c r="K2120" s="122">
        <f>VLOOKUP(J2120,辅助信息!H:I,2,FALSE)</f>
        <v>18779627939</v>
      </c>
      <c r="L2120" s="124" t="str">
        <f>VLOOKUP(B2120,辅助信息!E:J,6,FALSE)</f>
        <v>锈货不收！！下雨天钢筋没盖篷布不收！！，装货前联系收货人核实到场规格,没提前告知进场规格现场不给予接收</v>
      </c>
      <c r="M2120" s="93">
        <v>45845</v>
      </c>
      <c r="O2120" s="64">
        <f ca="1" t="shared" si="143"/>
        <v>0</v>
      </c>
      <c r="P2120" s="64">
        <f ca="1" t="shared" si="144"/>
        <v>126</v>
      </c>
      <c r="Q2120" s="29" t="str">
        <f>VLOOKUP(B2120,辅助信息!E:M,9,FALSE)</f>
        <v>ZTWM-CDGS-XS-2025-0033-中铁武汉电气化局集团有限公司成达万高速铁路强电工程项目</v>
      </c>
      <c r="R2120" s="29" t="str">
        <f>_xlfn._xlws.FILTER(辅助信息!D:D,辅助信息!E:E=B2120)</f>
        <v>武汉电气化局成达万高铁强电项目</v>
      </c>
    </row>
    <row r="2121" hidden="1" spans="2:18">
      <c r="B2121" s="122" t="s">
        <v>188</v>
      </c>
      <c r="C2121" s="72">
        <v>45845</v>
      </c>
      <c r="D2121" s="122" t="str">
        <f>VLOOKUP(B2121,辅助信息!E:K,7,FALSE)</f>
        <v>JWDDCD2025062200016</v>
      </c>
      <c r="E2121" s="122" t="str">
        <f>VLOOKUP(F2121,辅助信息!A:B,2,FALSE)</f>
        <v>盘螺</v>
      </c>
      <c r="F2121" s="122" t="s">
        <v>40</v>
      </c>
      <c r="G2121" s="123">
        <v>2.5</v>
      </c>
      <c r="H2121" s="136">
        <f>_xlfn.XLOOKUP(C2121&amp;F2121&amp;I2121&amp;J2121,'[1]2025年已发货'!$F:$F&amp;'[1]2025年已发货'!$C:$C&amp;'[1]2025年已发货'!$G:$G&amp;'[1]2025年已发货'!$H:$H,'[1]2025年已发货'!$E:$E,"未发货")</f>
        <v>2.5</v>
      </c>
      <c r="I2121" s="122" t="str">
        <f>VLOOKUP(B2121,辅助信息!E:I,3,FALSE)</f>
        <v>(武汉电气化局成达万高铁强电项目-达州主城区)四川省达州市达川区斌郎街道四川省达州市达川区洞洞湾256米</v>
      </c>
      <c r="J2121" s="122" t="str">
        <f>VLOOKUP(B2121,辅助信息!E:I,4,FALSE)</f>
        <v>余凡</v>
      </c>
      <c r="K2121" s="122">
        <f>VLOOKUP(J2121,辅助信息!H:I,2,FALSE)</f>
        <v>18228076992</v>
      </c>
      <c r="L2121" s="124" t="str">
        <f>VLOOKUP(B2121,辅助信息!E:J,6,FALSE)</f>
        <v>锈货不收！！下雨天钢筋没盖篷布不收！！，装货前联系收货人核实到场规格,没提前告知进场规格现场不给予接收</v>
      </c>
      <c r="M2121" s="93">
        <v>45845</v>
      </c>
      <c r="O2121" s="64">
        <f ca="1" t="shared" ref="O2121:O2142" si="145">IF(OR(M2121="",N2121&lt;&gt;""),"",MAX(M2121-TODAY(),0))</f>
        <v>0</v>
      </c>
      <c r="P2121" s="64">
        <f ca="1" t="shared" ref="P2121:P2142" si="146">IF(M2121="","",IF(N2121&lt;&gt;"",MAX(N2121-M2121,0),IF(TODAY()&gt;M2121,TODAY()-M2121,0)))</f>
        <v>126</v>
      </c>
      <c r="Q2121" s="29" t="str">
        <f>VLOOKUP(B2121,辅助信息!E:M,9,FALSE)</f>
        <v>ZTWM-CDGS-XS-2025-0033-中铁武汉电气化局集团有限公司成达万高速铁路强电工程项目</v>
      </c>
      <c r="R2121" s="29" t="str">
        <f>_xlfn._xlws.FILTER(辅助信息!D:D,辅助信息!E:E=B2121)</f>
        <v>武汉电气化局成达万高铁强电项目</v>
      </c>
    </row>
    <row r="2122" hidden="1" spans="2:18">
      <c r="B2122" s="122" t="s">
        <v>188</v>
      </c>
      <c r="C2122" s="72">
        <v>45845</v>
      </c>
      <c r="D2122" s="122" t="str">
        <f>VLOOKUP(B2122,辅助信息!E:K,7,FALSE)</f>
        <v>JWDDCD2025062200016</v>
      </c>
      <c r="E2122" s="122" t="str">
        <f>VLOOKUP(F2122,辅助信息!A:B,2,FALSE)</f>
        <v>盘螺</v>
      </c>
      <c r="F2122" s="122" t="s">
        <v>41</v>
      </c>
      <c r="G2122" s="123">
        <v>2.5</v>
      </c>
      <c r="H2122" s="136">
        <f>_xlfn.XLOOKUP(C2122&amp;F2122&amp;I2122&amp;J2122,'[1]2025年已发货'!$F:$F&amp;'[1]2025年已发货'!$C:$C&amp;'[1]2025年已发货'!$G:$G&amp;'[1]2025年已发货'!$H:$H,'[1]2025年已发货'!$E:$E,"未发货")</f>
        <v>2.5</v>
      </c>
      <c r="I2122" s="122" t="str">
        <f>VLOOKUP(B2122,辅助信息!E:I,3,FALSE)</f>
        <v>(武汉电气化局成达万高铁强电项目-达州主城区)四川省达州市达川区斌郎街道四川省达州市达川区洞洞湾256米</v>
      </c>
      <c r="J2122" s="122" t="str">
        <f>VLOOKUP(B2122,辅助信息!E:I,4,FALSE)</f>
        <v>余凡</v>
      </c>
      <c r="K2122" s="122">
        <f>VLOOKUP(J2122,辅助信息!H:I,2,FALSE)</f>
        <v>18228076992</v>
      </c>
      <c r="L2122" s="124" t="str">
        <f>VLOOKUP(B2122,辅助信息!E:J,6,FALSE)</f>
        <v>锈货不收！！下雨天钢筋没盖篷布不收！！，装货前联系收货人核实到场规格,没提前告知进场规格现场不给予接收</v>
      </c>
      <c r="M2122" s="93">
        <v>45845</v>
      </c>
      <c r="O2122" s="64">
        <f ca="1" t="shared" si="145"/>
        <v>0</v>
      </c>
      <c r="P2122" s="64">
        <f ca="1" t="shared" si="146"/>
        <v>126</v>
      </c>
      <c r="Q2122" s="29" t="str">
        <f>VLOOKUP(B2122,辅助信息!E:M,9,FALSE)</f>
        <v>ZTWM-CDGS-XS-2025-0033-中铁武汉电气化局集团有限公司成达万高速铁路强电工程项目</v>
      </c>
      <c r="R2122" s="29" t="str">
        <f>_xlfn._xlws.FILTER(辅助信息!D:D,辅助信息!E:E=B2122)</f>
        <v>武汉电气化局成达万高铁强电项目</v>
      </c>
    </row>
    <row r="2123" hidden="1" spans="2:18">
      <c r="B2123" s="122" t="s">
        <v>188</v>
      </c>
      <c r="C2123" s="72">
        <v>45845</v>
      </c>
      <c r="D2123" s="122" t="str">
        <f>VLOOKUP(B2123,辅助信息!E:K,7,FALSE)</f>
        <v>JWDDCD2025062200016</v>
      </c>
      <c r="E2123" s="122" t="str">
        <f>VLOOKUP(F2123,辅助信息!A:B,2,FALSE)</f>
        <v>螺纹钢</v>
      </c>
      <c r="F2123" s="122" t="s">
        <v>27</v>
      </c>
      <c r="G2123" s="123">
        <v>9</v>
      </c>
      <c r="H2123" s="136">
        <f>_xlfn.XLOOKUP(C2123&amp;F2123&amp;I2123&amp;J2123,'[1]2025年已发货'!$F:$F&amp;'[1]2025年已发货'!$C:$C&amp;'[1]2025年已发货'!$G:$G&amp;'[1]2025年已发货'!$H:$H,'[1]2025年已发货'!$E:$E,"未发货")</f>
        <v>9</v>
      </c>
      <c r="I2123" s="122" t="str">
        <f>VLOOKUP(B2123,辅助信息!E:I,3,FALSE)</f>
        <v>(武汉电气化局成达万高铁强电项目-达州主城区)四川省达州市达川区斌郎街道四川省达州市达川区洞洞湾256米</v>
      </c>
      <c r="J2123" s="122" t="str">
        <f>VLOOKUP(B2123,辅助信息!E:I,4,FALSE)</f>
        <v>余凡</v>
      </c>
      <c r="K2123" s="122">
        <f>VLOOKUP(J2123,辅助信息!H:I,2,FALSE)</f>
        <v>18228076992</v>
      </c>
      <c r="L2123" s="124" t="str">
        <f>VLOOKUP(B2123,辅助信息!E:J,6,FALSE)</f>
        <v>锈货不收！！下雨天钢筋没盖篷布不收！！，装货前联系收货人核实到场规格,没提前告知进场规格现场不给予接收</v>
      </c>
      <c r="M2123" s="93">
        <v>45845</v>
      </c>
      <c r="O2123" s="64">
        <f ca="1" t="shared" si="145"/>
        <v>0</v>
      </c>
      <c r="P2123" s="64">
        <f ca="1" t="shared" si="146"/>
        <v>126</v>
      </c>
      <c r="Q2123" s="29" t="str">
        <f>VLOOKUP(B2123,辅助信息!E:M,9,FALSE)</f>
        <v>ZTWM-CDGS-XS-2025-0033-中铁武汉电气化局集团有限公司成达万高速铁路强电工程项目</v>
      </c>
      <c r="R2123" s="29" t="str">
        <f>_xlfn._xlws.FILTER(辅助信息!D:D,辅助信息!E:E=B2123)</f>
        <v>武汉电气化局成达万高铁强电项目</v>
      </c>
    </row>
    <row r="2124" hidden="1" spans="2:18">
      <c r="B2124" s="122" t="s">
        <v>188</v>
      </c>
      <c r="C2124" s="72">
        <v>45845</v>
      </c>
      <c r="D2124" s="122" t="str">
        <f>VLOOKUP(B2124,辅助信息!E:K,7,FALSE)</f>
        <v>JWDDCD2025062200016</v>
      </c>
      <c r="E2124" s="122" t="str">
        <f>VLOOKUP(F2124,辅助信息!A:B,2,FALSE)</f>
        <v>螺纹钢</v>
      </c>
      <c r="F2124" s="122" t="s">
        <v>19</v>
      </c>
      <c r="G2124" s="123">
        <v>15</v>
      </c>
      <c r="H2124" s="136">
        <f>_xlfn.XLOOKUP(C2124&amp;F2124&amp;I2124&amp;J2124,'[1]2025年已发货'!$F:$F&amp;'[1]2025年已发货'!$C:$C&amp;'[1]2025年已发货'!$G:$G&amp;'[1]2025年已发货'!$H:$H,'[1]2025年已发货'!$E:$E,"未发货")</f>
        <v>15</v>
      </c>
      <c r="I2124" s="122" t="str">
        <f>VLOOKUP(B2124,辅助信息!E:I,3,FALSE)</f>
        <v>(武汉电气化局成达万高铁强电项目-达州主城区)四川省达州市达川区斌郎街道四川省达州市达川区洞洞湾256米</v>
      </c>
      <c r="J2124" s="122" t="str">
        <f>VLOOKUP(B2124,辅助信息!E:I,4,FALSE)</f>
        <v>余凡</v>
      </c>
      <c r="K2124" s="122">
        <f>VLOOKUP(J2124,辅助信息!H:I,2,FALSE)</f>
        <v>18228076992</v>
      </c>
      <c r="L2124" s="124" t="str">
        <f>VLOOKUP(B2124,辅助信息!E:J,6,FALSE)</f>
        <v>锈货不收！！下雨天钢筋没盖篷布不收！！，装货前联系收货人核实到场规格,没提前告知进场规格现场不给予接收</v>
      </c>
      <c r="M2124" s="93">
        <v>45845</v>
      </c>
      <c r="O2124" s="64">
        <f ca="1" t="shared" si="145"/>
        <v>0</v>
      </c>
      <c r="P2124" s="64">
        <f ca="1" t="shared" si="146"/>
        <v>126</v>
      </c>
      <c r="Q2124" s="29" t="str">
        <f>VLOOKUP(B2124,辅助信息!E:M,9,FALSE)</f>
        <v>ZTWM-CDGS-XS-2025-0033-中铁武汉电气化局集团有限公司成达万高速铁路强电工程项目</v>
      </c>
      <c r="R2124" s="29" t="str">
        <f>_xlfn._xlws.FILTER(辅助信息!D:D,辅助信息!E:E=B2124)</f>
        <v>武汉电气化局成达万高铁强电项目</v>
      </c>
    </row>
    <row r="2125" hidden="1" spans="2:18">
      <c r="B2125" s="122" t="s">
        <v>188</v>
      </c>
      <c r="C2125" s="72">
        <v>45845</v>
      </c>
      <c r="D2125" s="122" t="str">
        <f>VLOOKUP(B2125,辅助信息!E:K,7,FALSE)</f>
        <v>JWDDCD2025062200016</v>
      </c>
      <c r="E2125" s="122" t="str">
        <f>VLOOKUP(F2125,辅助信息!A:B,2,FALSE)</f>
        <v>螺纹钢</v>
      </c>
      <c r="F2125" s="122" t="s">
        <v>32</v>
      </c>
      <c r="G2125" s="123">
        <v>15</v>
      </c>
      <c r="H2125" s="136">
        <f>_xlfn.XLOOKUP(C2125&amp;F2125&amp;I2125&amp;J2125,'[1]2025年已发货'!$F:$F&amp;'[1]2025年已发货'!$C:$C&amp;'[1]2025年已发货'!$G:$G&amp;'[1]2025年已发货'!$H:$H,'[1]2025年已发货'!$E:$E,"未发货")</f>
        <v>15</v>
      </c>
      <c r="I2125" s="122" t="str">
        <f>VLOOKUP(B2125,辅助信息!E:I,3,FALSE)</f>
        <v>(武汉电气化局成达万高铁强电项目-达州主城区)四川省达州市达川区斌郎街道四川省达州市达川区洞洞湾256米</v>
      </c>
      <c r="J2125" s="122" t="str">
        <f>VLOOKUP(B2125,辅助信息!E:I,4,FALSE)</f>
        <v>余凡</v>
      </c>
      <c r="K2125" s="122">
        <f>VLOOKUP(J2125,辅助信息!H:I,2,FALSE)</f>
        <v>18228076992</v>
      </c>
      <c r="L2125" s="124" t="str">
        <f>VLOOKUP(B2125,辅助信息!E:J,6,FALSE)</f>
        <v>锈货不收！！下雨天钢筋没盖篷布不收！！，装货前联系收货人核实到场规格,没提前告知进场规格现场不给予接收</v>
      </c>
      <c r="M2125" s="93">
        <v>45845</v>
      </c>
      <c r="O2125" s="64">
        <f ca="1" t="shared" si="145"/>
        <v>0</v>
      </c>
      <c r="P2125" s="64">
        <f ca="1" t="shared" si="146"/>
        <v>126</v>
      </c>
      <c r="Q2125" s="29" t="str">
        <f>VLOOKUP(B2125,辅助信息!E:M,9,FALSE)</f>
        <v>ZTWM-CDGS-XS-2025-0033-中铁武汉电气化局集团有限公司成达万高速铁路强电工程项目</v>
      </c>
      <c r="R2125" s="29" t="str">
        <f>_xlfn._xlws.FILTER(辅助信息!D:D,辅助信息!E:E=B2125)</f>
        <v>武汉电气化局成达万高铁强电项目</v>
      </c>
    </row>
    <row r="2126" hidden="1" spans="2:18">
      <c r="B2126" s="122" t="s">
        <v>188</v>
      </c>
      <c r="C2126" s="72">
        <v>45845</v>
      </c>
      <c r="D2126" s="122" t="str">
        <f>VLOOKUP(B2126,辅助信息!E:K,7,FALSE)</f>
        <v>JWDDCD2025062200016</v>
      </c>
      <c r="E2126" s="122" t="str">
        <f>VLOOKUP(F2126,辅助信息!A:B,2,FALSE)</f>
        <v>螺纹钢</v>
      </c>
      <c r="F2126" s="122" t="s">
        <v>30</v>
      </c>
      <c r="G2126" s="123">
        <v>46</v>
      </c>
      <c r="H2126" s="136">
        <f>_xlfn.XLOOKUP(C2126&amp;F2126&amp;I2126&amp;J2126,'[1]2025年已发货'!$F:$F&amp;'[1]2025年已发货'!$C:$C&amp;'[1]2025年已发货'!$G:$G&amp;'[1]2025年已发货'!$H:$H,'[1]2025年已发货'!$E:$E,"未发货")</f>
        <v>45</v>
      </c>
      <c r="I2126" s="122" t="str">
        <f>VLOOKUP(B2126,辅助信息!E:I,3,FALSE)</f>
        <v>(武汉电气化局成达万高铁强电项目-达州主城区)四川省达州市达川区斌郎街道四川省达州市达川区洞洞湾256米</v>
      </c>
      <c r="J2126" s="122" t="str">
        <f>VLOOKUP(B2126,辅助信息!E:I,4,FALSE)</f>
        <v>余凡</v>
      </c>
      <c r="K2126" s="122">
        <f>VLOOKUP(J2126,辅助信息!H:I,2,FALSE)</f>
        <v>18228076992</v>
      </c>
      <c r="L2126" s="124" t="str">
        <f>VLOOKUP(B2126,辅助信息!E:J,6,FALSE)</f>
        <v>锈货不收！！下雨天钢筋没盖篷布不收！！，装货前联系收货人核实到场规格,没提前告知进场规格现场不给予接收</v>
      </c>
      <c r="M2126" s="93">
        <v>45845</v>
      </c>
      <c r="O2126" s="64">
        <f ca="1" t="shared" si="145"/>
        <v>0</v>
      </c>
      <c r="P2126" s="64">
        <f ca="1" t="shared" si="146"/>
        <v>126</v>
      </c>
      <c r="Q2126" s="29" t="str">
        <f>VLOOKUP(B2126,辅助信息!E:M,9,FALSE)</f>
        <v>ZTWM-CDGS-XS-2025-0033-中铁武汉电气化局集团有限公司成达万高速铁路强电工程项目</v>
      </c>
      <c r="R2126" s="29" t="str">
        <f>_xlfn._xlws.FILTER(辅助信息!D:D,辅助信息!E:E=B2126)</f>
        <v>武汉电气化局成达万高铁强电项目</v>
      </c>
    </row>
    <row r="2127" hidden="1" spans="2:18">
      <c r="B2127" s="122" t="s">
        <v>188</v>
      </c>
      <c r="C2127" s="72">
        <v>45845</v>
      </c>
      <c r="D2127" s="122" t="str">
        <f>VLOOKUP(B2127,辅助信息!E:K,7,FALSE)</f>
        <v>JWDDCD2025062200016</v>
      </c>
      <c r="E2127" s="122" t="str">
        <f>VLOOKUP(F2127,辅助信息!A:B,2,FALSE)</f>
        <v>螺纹钢</v>
      </c>
      <c r="F2127" s="122" t="s">
        <v>33</v>
      </c>
      <c r="G2127" s="123">
        <v>15</v>
      </c>
      <c r="H2127" s="136">
        <f>_xlfn.XLOOKUP(C2127&amp;F2127&amp;I2127&amp;J2127,'[1]2025年已发货'!$F:$F&amp;'[1]2025年已发货'!$C:$C&amp;'[1]2025年已发货'!$G:$G&amp;'[1]2025年已发货'!$H:$H,'[1]2025年已发货'!$E:$E,"未发货")</f>
        <v>15</v>
      </c>
      <c r="I2127" s="122" t="str">
        <f>VLOOKUP(B2127,辅助信息!E:I,3,FALSE)</f>
        <v>(武汉电气化局成达万高铁强电项目-达州主城区)四川省达州市达川区斌郎街道四川省达州市达川区洞洞湾256米</v>
      </c>
      <c r="J2127" s="122" t="str">
        <f>VLOOKUP(B2127,辅助信息!E:I,4,FALSE)</f>
        <v>余凡</v>
      </c>
      <c r="K2127" s="122">
        <f>VLOOKUP(J2127,辅助信息!H:I,2,FALSE)</f>
        <v>18228076992</v>
      </c>
      <c r="L2127" s="124" t="str">
        <f>VLOOKUP(B2127,辅助信息!E:J,6,FALSE)</f>
        <v>锈货不收！！下雨天钢筋没盖篷布不收！！，装货前联系收货人核实到场规格,没提前告知进场规格现场不给予接收</v>
      </c>
      <c r="M2127" s="93">
        <v>45845</v>
      </c>
      <c r="O2127" s="64">
        <f ca="1" t="shared" si="145"/>
        <v>0</v>
      </c>
      <c r="P2127" s="64">
        <f ca="1" t="shared" si="146"/>
        <v>126</v>
      </c>
      <c r="Q2127" s="29" t="str">
        <f>VLOOKUP(B2127,辅助信息!E:M,9,FALSE)</f>
        <v>ZTWM-CDGS-XS-2025-0033-中铁武汉电气化局集团有限公司成达万高速铁路强电工程项目</v>
      </c>
      <c r="R2127" s="29" t="str">
        <f>_xlfn._xlws.FILTER(辅助信息!D:D,辅助信息!E:E=B2127)</f>
        <v>武汉电气化局成达万高铁强电项目</v>
      </c>
    </row>
    <row r="2128" hidden="1" spans="2:18">
      <c r="B2128" s="122" t="s">
        <v>188</v>
      </c>
      <c r="C2128" s="72">
        <v>45845</v>
      </c>
      <c r="D2128" s="122" t="str">
        <f>VLOOKUP(B2128,辅助信息!E:K,7,FALSE)</f>
        <v>JWDDCD2025062200016</v>
      </c>
      <c r="E2128" s="122" t="str">
        <f>VLOOKUP(F2128,辅助信息!A:B,2,FALSE)</f>
        <v>螺纹钢</v>
      </c>
      <c r="F2128" s="122" t="s">
        <v>18</v>
      </c>
      <c r="G2128" s="123">
        <v>6</v>
      </c>
      <c r="H2128" s="136" t="str">
        <f>_xlfn.XLOOKUP(C2128&amp;F2128&amp;I2128&amp;J2128,'[1]2025年已发货'!$F:$F&amp;'[1]2025年已发货'!$C:$C&amp;'[1]2025年已发货'!$G:$G&amp;'[1]2025年已发货'!$H:$H,'[1]2025年已发货'!$E:$E,"未发货")</f>
        <v>未发货</v>
      </c>
      <c r="I2128" s="122" t="str">
        <f>VLOOKUP(B2128,辅助信息!E:I,3,FALSE)</f>
        <v>(武汉电气化局成达万高铁强电项目-达州主城区)四川省达州市达川区斌郎街道四川省达州市达川区洞洞湾256米</v>
      </c>
      <c r="J2128" s="122" t="str">
        <f>VLOOKUP(B2128,辅助信息!E:I,4,FALSE)</f>
        <v>余凡</v>
      </c>
      <c r="K2128" s="122">
        <f>VLOOKUP(J2128,辅助信息!H:I,2,FALSE)</f>
        <v>18228076992</v>
      </c>
      <c r="L2128" s="124" t="str">
        <f>VLOOKUP(B2128,辅助信息!E:J,6,FALSE)</f>
        <v>锈货不收！！下雨天钢筋没盖篷布不收！！，装货前联系收货人核实到场规格,没提前告知进场规格现场不给予接收</v>
      </c>
      <c r="M2128" s="93">
        <v>45845</v>
      </c>
      <c r="O2128" s="64">
        <f ca="1" t="shared" si="145"/>
        <v>0</v>
      </c>
      <c r="P2128" s="64">
        <f ca="1" t="shared" si="146"/>
        <v>126</v>
      </c>
      <c r="Q2128" s="29" t="str">
        <f>VLOOKUP(B2128,辅助信息!E:M,9,FALSE)</f>
        <v>ZTWM-CDGS-XS-2025-0033-中铁武汉电气化局集团有限公司成达万高速铁路强电工程项目</v>
      </c>
      <c r="R2128" s="29" t="str">
        <f>_xlfn._xlws.FILTER(辅助信息!D:D,辅助信息!E:E=B2128)</f>
        <v>武汉电气化局成达万高铁强电项目</v>
      </c>
    </row>
    <row r="2129" hidden="1" spans="2:18">
      <c r="B2129" s="122" t="s">
        <v>147</v>
      </c>
      <c r="C2129" s="72">
        <v>45845</v>
      </c>
      <c r="D2129" s="122" t="str">
        <f>VLOOKUP(B2129,辅助信息!E:K,7,FALSE)</f>
        <v>JWDDCD2025052800131</v>
      </c>
      <c r="E2129" s="122" t="str">
        <f>VLOOKUP(F2129,辅助信息!A:B,2,FALSE)</f>
        <v>螺纹钢</v>
      </c>
      <c r="F2129" s="122" t="s">
        <v>21</v>
      </c>
      <c r="G2129" s="123">
        <v>6</v>
      </c>
      <c r="H2129" s="136" t="str">
        <f>_xlfn.XLOOKUP(C2129&amp;F2129&amp;I2129&amp;J2129,'[1]2025年已发货'!$F:$F&amp;'[1]2025年已发货'!$C:$C&amp;'[1]2025年已发货'!$G:$G&amp;'[1]2025年已发货'!$H:$H,'[1]2025年已发货'!$E:$E,"未发货")</f>
        <v>未发货</v>
      </c>
      <c r="I2129" s="122" t="str">
        <f>VLOOKUP(B2129,辅助信息!E:I,3,FALSE)</f>
        <v>（商投建工达州中医药科技园-4工区-11号楼）达州市通川区达州中医药职业学院犀牛大道北段</v>
      </c>
      <c r="J2129" s="122" t="str">
        <f>VLOOKUP(B2129,辅助信息!E:I,4,FALSE)</f>
        <v>张扬</v>
      </c>
      <c r="K2129" s="122">
        <f>VLOOKUP(J2129,辅助信息!H:I,2,FALSE)</f>
        <v>18381904567</v>
      </c>
      <c r="L2129" s="124" t="str">
        <f>VLOOKUP(B2129,辅助信息!E:J,6,FALSE)</f>
        <v>控制炉批号！多了现场不收！,优先安排达钢,提前联系到场规格及数量</v>
      </c>
      <c r="M2129" s="93">
        <v>45845</v>
      </c>
      <c r="O2129" s="64">
        <f ca="1" t="shared" si="145"/>
        <v>0</v>
      </c>
      <c r="P2129" s="64">
        <f ca="1" t="shared" si="146"/>
        <v>126</v>
      </c>
      <c r="Q2129" s="29" t="str">
        <f>VLOOKUP(B2129,辅助信息!E:M,9,FALSE)</f>
        <v>ZTWM-CDGS-XS-2024-0134-商投建工达州中医药科技成果示范园项目</v>
      </c>
      <c r="R2129" s="29" t="str">
        <f>_xlfn._xlws.FILTER(辅助信息!D:D,辅助信息!E:E=B2129)</f>
        <v>商投建工达州中医药科技园</v>
      </c>
    </row>
    <row r="2130" hidden="1" spans="2:18">
      <c r="B2130" s="122" t="s">
        <v>147</v>
      </c>
      <c r="C2130" s="72">
        <v>45845</v>
      </c>
      <c r="D2130" s="122" t="str">
        <f>VLOOKUP(B2130,辅助信息!E:K,7,FALSE)</f>
        <v>JWDDCD2025052800131</v>
      </c>
      <c r="E2130" s="122" t="str">
        <f>VLOOKUP(F2130,辅助信息!A:B,2,FALSE)</f>
        <v>螺纹钢</v>
      </c>
      <c r="F2130" s="122" t="s">
        <v>58</v>
      </c>
      <c r="G2130" s="123">
        <v>6</v>
      </c>
      <c r="H2130" s="136" t="str">
        <f>_xlfn.XLOOKUP(C2130&amp;F2130&amp;I2130&amp;J2130,'[1]2025年已发货'!$F:$F&amp;'[1]2025年已发货'!$C:$C&amp;'[1]2025年已发货'!$G:$G&amp;'[1]2025年已发货'!$H:$H,'[1]2025年已发货'!$E:$E,"未发货")</f>
        <v>未发货</v>
      </c>
      <c r="I2130" s="122" t="str">
        <f>VLOOKUP(B2130,辅助信息!E:I,3,FALSE)</f>
        <v>（商投建工达州中医药科技园-4工区-11号楼）达州市通川区达州中医药职业学院犀牛大道北段</v>
      </c>
      <c r="J2130" s="122" t="str">
        <f>VLOOKUP(B2130,辅助信息!E:I,4,FALSE)</f>
        <v>张扬</v>
      </c>
      <c r="K2130" s="122">
        <f>VLOOKUP(J2130,辅助信息!H:I,2,FALSE)</f>
        <v>18381904567</v>
      </c>
      <c r="L2130" s="124" t="str">
        <f>VLOOKUP(B2130,辅助信息!E:J,6,FALSE)</f>
        <v>控制炉批号！多了现场不收！,优先安排达钢,提前联系到场规格及数量</v>
      </c>
      <c r="M2130" s="93">
        <v>45845</v>
      </c>
      <c r="O2130" s="64">
        <f ca="1" t="shared" si="145"/>
        <v>0</v>
      </c>
      <c r="P2130" s="64">
        <f ca="1" t="shared" si="146"/>
        <v>126</v>
      </c>
      <c r="Q2130" s="29" t="str">
        <f>VLOOKUP(B2130,辅助信息!E:M,9,FALSE)</f>
        <v>ZTWM-CDGS-XS-2024-0134-商投建工达州中医药科技成果示范园项目</v>
      </c>
      <c r="R2130" s="29" t="str">
        <f>_xlfn._xlws.FILTER(辅助信息!D:D,辅助信息!E:E=B2130)</f>
        <v>商投建工达州中医药科技园</v>
      </c>
    </row>
    <row r="2131" hidden="1" spans="2:18">
      <c r="B2131" s="122" t="s">
        <v>147</v>
      </c>
      <c r="C2131" s="72">
        <v>45845</v>
      </c>
      <c r="D2131" s="122" t="str">
        <f>VLOOKUP(B2131,辅助信息!E:K,7,FALSE)</f>
        <v>JWDDCD2025052800131</v>
      </c>
      <c r="E2131" s="122" t="str">
        <f>VLOOKUP(F2131,辅助信息!A:B,2,FALSE)</f>
        <v>螺纹钢</v>
      </c>
      <c r="F2131" s="122" t="s">
        <v>46</v>
      </c>
      <c r="G2131" s="123">
        <v>15</v>
      </c>
      <c r="H2131" s="136" t="str">
        <f>_xlfn.XLOOKUP(C2131&amp;F2131&amp;I2131&amp;J2131,'[1]2025年已发货'!$F:$F&amp;'[1]2025年已发货'!$C:$C&amp;'[1]2025年已发货'!$G:$G&amp;'[1]2025年已发货'!$H:$H,'[1]2025年已发货'!$E:$E,"未发货")</f>
        <v>未发货</v>
      </c>
      <c r="I2131" s="122" t="str">
        <f>VLOOKUP(B2131,辅助信息!E:I,3,FALSE)</f>
        <v>（商投建工达州中医药科技园-4工区-11号楼）达州市通川区达州中医药职业学院犀牛大道北段</v>
      </c>
      <c r="J2131" s="122" t="str">
        <f>VLOOKUP(B2131,辅助信息!E:I,4,FALSE)</f>
        <v>张扬</v>
      </c>
      <c r="K2131" s="122">
        <f>VLOOKUP(J2131,辅助信息!H:I,2,FALSE)</f>
        <v>18381904567</v>
      </c>
      <c r="L2131" s="124" t="str">
        <f>VLOOKUP(B2131,辅助信息!E:J,6,FALSE)</f>
        <v>控制炉批号！多了现场不收！,优先安排达钢,提前联系到场规格及数量</v>
      </c>
      <c r="M2131" s="93">
        <v>45845</v>
      </c>
      <c r="O2131" s="64">
        <f ca="1" t="shared" si="145"/>
        <v>0</v>
      </c>
      <c r="P2131" s="64">
        <f ca="1" t="shared" si="146"/>
        <v>126</v>
      </c>
      <c r="Q2131" s="29" t="str">
        <f>VLOOKUP(B2131,辅助信息!E:M,9,FALSE)</f>
        <v>ZTWM-CDGS-XS-2024-0134-商投建工达州中医药科技成果示范园项目</v>
      </c>
      <c r="R2131" s="29" t="str">
        <f>_xlfn._xlws.FILTER(辅助信息!D:D,辅助信息!E:E=B2131)</f>
        <v>商投建工达州中医药科技园</v>
      </c>
    </row>
    <row r="2132" hidden="1" spans="2:18">
      <c r="B2132" s="122" t="s">
        <v>147</v>
      </c>
      <c r="C2132" s="72">
        <v>45845</v>
      </c>
      <c r="D2132" s="122" t="str">
        <f>VLOOKUP(B2132,辅助信息!E:K,7,FALSE)</f>
        <v>JWDDCD2025052800131</v>
      </c>
      <c r="E2132" s="122" t="str">
        <f>VLOOKUP(F2132,辅助信息!A:B,2,FALSE)</f>
        <v>螺纹钢</v>
      </c>
      <c r="F2132" s="122" t="s">
        <v>22</v>
      </c>
      <c r="G2132" s="123">
        <v>9</v>
      </c>
      <c r="H2132" s="136" t="str">
        <f>_xlfn.XLOOKUP(C2132&amp;F2132&amp;I2132&amp;J2132,'[1]2025年已发货'!$F:$F&amp;'[1]2025年已发货'!$C:$C&amp;'[1]2025年已发货'!$G:$G&amp;'[1]2025年已发货'!$H:$H,'[1]2025年已发货'!$E:$E,"未发货")</f>
        <v>未发货</v>
      </c>
      <c r="I2132" s="122" t="str">
        <f>VLOOKUP(B2132,辅助信息!E:I,3,FALSE)</f>
        <v>（商投建工达州中医药科技园-4工区-11号楼）达州市通川区达州中医药职业学院犀牛大道北段</v>
      </c>
      <c r="J2132" s="122" t="str">
        <f>VLOOKUP(B2132,辅助信息!E:I,4,FALSE)</f>
        <v>张扬</v>
      </c>
      <c r="K2132" s="122">
        <f>VLOOKUP(J2132,辅助信息!H:I,2,FALSE)</f>
        <v>18381904567</v>
      </c>
      <c r="L2132" s="124" t="str">
        <f>VLOOKUP(B2132,辅助信息!E:J,6,FALSE)</f>
        <v>控制炉批号！多了现场不收！,优先安排达钢,提前联系到场规格及数量</v>
      </c>
      <c r="M2132" s="93">
        <v>45845</v>
      </c>
      <c r="O2132" s="64">
        <f ca="1" t="shared" si="145"/>
        <v>0</v>
      </c>
      <c r="P2132" s="64">
        <f ca="1" t="shared" si="146"/>
        <v>126</v>
      </c>
      <c r="Q2132" s="29" t="str">
        <f>VLOOKUP(B2132,辅助信息!E:M,9,FALSE)</f>
        <v>ZTWM-CDGS-XS-2024-0134-商投建工达州中医药科技成果示范园项目</v>
      </c>
      <c r="R2132" s="29" t="str">
        <f>_xlfn._xlws.FILTER(辅助信息!D:D,辅助信息!E:E=B2132)</f>
        <v>商投建工达州中医药科技园</v>
      </c>
    </row>
    <row r="2133" hidden="1" spans="2:18">
      <c r="B2133" s="122" t="s">
        <v>81</v>
      </c>
      <c r="C2133" s="72">
        <v>45845</v>
      </c>
      <c r="D2133" s="122" t="str">
        <f>VLOOKUP(B2133,辅助信息!E:K,7,FALSE)</f>
        <v>JWDDCD2025060900080</v>
      </c>
      <c r="E2133" s="122" t="str">
        <f>VLOOKUP(F2133,辅助信息!A:B,2,FALSE)</f>
        <v>盘螺</v>
      </c>
      <c r="F2133" s="122" t="s">
        <v>40</v>
      </c>
      <c r="G2133" s="123">
        <v>16</v>
      </c>
      <c r="H2133" s="136">
        <f>_xlfn.XLOOKUP(C2133&amp;F2133&amp;I2133&amp;J2133,'[1]2025年已发货'!$F:$F&amp;'[1]2025年已发货'!$C:$C&amp;'[1]2025年已发货'!$G:$G&amp;'[1]2025年已发货'!$H:$H,'[1]2025年已发货'!$E:$E,"未发货")</f>
        <v>15</v>
      </c>
      <c r="I2133" s="122" t="str">
        <f>VLOOKUP(B2133,辅助信息!E:I,3,FALSE)</f>
        <v>（华西简阳西城嘉苑）四川省成都市简阳市简城街道高屋村</v>
      </c>
      <c r="J2133" s="122" t="str">
        <f>VLOOKUP(B2133,辅助信息!E:I,4,FALSE)</f>
        <v>张瀚镭</v>
      </c>
      <c r="K2133" s="122">
        <f>VLOOKUP(J2133,辅助信息!H:I,2,FALSE)</f>
        <v>15884666220</v>
      </c>
      <c r="L2133" s="124" t="str">
        <f>VLOOKUP(B2133,辅助信息!E:J,6,FALSE)</f>
        <v>现场禁止使用氢能源挂车！优先威钢发货,我方卸车,新老国标钢厂不加价可直发，因陕钢多次出现磅差，项目拒绝使用</v>
      </c>
      <c r="M2133" s="93">
        <v>45845</v>
      </c>
      <c r="O2133" s="64">
        <f ca="1" t="shared" si="145"/>
        <v>0</v>
      </c>
      <c r="P2133" s="64">
        <f ca="1" t="shared" si="146"/>
        <v>126</v>
      </c>
      <c r="Q2133" s="29" t="str">
        <f>VLOOKUP(B2133,辅助信息!E:M,9,FALSE)</f>
        <v>ZTWM-CDGS-XS-2024-0030-华西集采-简州大道</v>
      </c>
      <c r="R2133" s="29" t="str">
        <f>_xlfn._xlws.FILTER(辅助信息!D:D,辅助信息!E:E=B2133)</f>
        <v>华西简阳西城嘉苑</v>
      </c>
    </row>
    <row r="2134" hidden="1" spans="2:18">
      <c r="B2134" s="122" t="s">
        <v>81</v>
      </c>
      <c r="C2134" s="72">
        <v>45845</v>
      </c>
      <c r="D2134" s="122" t="str">
        <f>VLOOKUP(B2134,辅助信息!E:K,7,FALSE)</f>
        <v>JWDDCD2025060900080</v>
      </c>
      <c r="E2134" s="122" t="str">
        <f>VLOOKUP(F2134,辅助信息!A:B,2,FALSE)</f>
        <v>盘螺</v>
      </c>
      <c r="F2134" s="122" t="s">
        <v>26</v>
      </c>
      <c r="G2134" s="123">
        <v>15</v>
      </c>
      <c r="H2134" s="136">
        <f>_xlfn.XLOOKUP(C2134&amp;F2134&amp;I2134&amp;J2134,'[1]2025年已发货'!$F:$F&amp;'[1]2025年已发货'!$C:$C&amp;'[1]2025年已发货'!$G:$G&amp;'[1]2025年已发货'!$H:$H,'[1]2025年已发货'!$E:$E,"未发货")</f>
        <v>15</v>
      </c>
      <c r="I2134" s="122" t="str">
        <f>VLOOKUP(B2134,辅助信息!E:I,3,FALSE)</f>
        <v>（华西简阳西城嘉苑）四川省成都市简阳市简城街道高屋村</v>
      </c>
      <c r="J2134" s="122" t="str">
        <f>VLOOKUP(B2134,辅助信息!E:I,4,FALSE)</f>
        <v>张瀚镭</v>
      </c>
      <c r="K2134" s="122">
        <f>VLOOKUP(J2134,辅助信息!H:I,2,FALSE)</f>
        <v>15884666220</v>
      </c>
      <c r="L2134" s="124" t="str">
        <f>VLOOKUP(B2134,辅助信息!E:J,6,FALSE)</f>
        <v>现场禁止使用氢能源挂车！优先威钢发货,我方卸车,新老国标钢厂不加价可直发，因陕钢多次出现磅差，项目拒绝使用</v>
      </c>
      <c r="M2134" s="93">
        <v>45845</v>
      </c>
      <c r="O2134" s="64">
        <f ca="1" t="shared" si="145"/>
        <v>0</v>
      </c>
      <c r="P2134" s="64">
        <f ca="1" t="shared" si="146"/>
        <v>126</v>
      </c>
      <c r="Q2134" s="29" t="str">
        <f>VLOOKUP(B2134,辅助信息!E:M,9,FALSE)</f>
        <v>ZTWM-CDGS-XS-2024-0030-华西集采-简州大道</v>
      </c>
      <c r="R2134" s="29" t="str">
        <f>_xlfn._xlws.FILTER(辅助信息!D:D,辅助信息!E:E=B2134)</f>
        <v>华西简阳西城嘉苑</v>
      </c>
    </row>
    <row r="2135" hidden="1" spans="2:18">
      <c r="B2135" s="122" t="s">
        <v>81</v>
      </c>
      <c r="C2135" s="72">
        <v>45845</v>
      </c>
      <c r="D2135" s="122" t="str">
        <f>VLOOKUP(B2135,辅助信息!E:K,7,FALSE)</f>
        <v>JWDDCD2025060900080</v>
      </c>
      <c r="E2135" s="122" t="str">
        <f>VLOOKUP(F2135,辅助信息!A:B,2,FALSE)</f>
        <v>螺纹钢</v>
      </c>
      <c r="F2135" s="122" t="s">
        <v>30</v>
      </c>
      <c r="G2135" s="123">
        <v>5.5</v>
      </c>
      <c r="H2135" s="136">
        <f>_xlfn.XLOOKUP(C2135&amp;F2135&amp;I2135&amp;J2135,'[1]2025年已发货'!$F:$F&amp;'[1]2025年已发货'!$C:$C&amp;'[1]2025年已发货'!$G:$G&amp;'[1]2025年已发货'!$H:$H,'[1]2025年已发货'!$E:$E,"未发货")</f>
        <v>6</v>
      </c>
      <c r="I2135" s="122" t="str">
        <f>VLOOKUP(B2135,辅助信息!E:I,3,FALSE)</f>
        <v>（华西简阳西城嘉苑）四川省成都市简阳市简城街道高屋村</v>
      </c>
      <c r="J2135" s="122" t="str">
        <f>VLOOKUP(B2135,辅助信息!E:I,4,FALSE)</f>
        <v>张瀚镭</v>
      </c>
      <c r="K2135" s="122">
        <f>VLOOKUP(J2135,辅助信息!H:I,2,FALSE)</f>
        <v>15884666220</v>
      </c>
      <c r="L2135" s="124" t="str">
        <f>VLOOKUP(B2135,辅助信息!E:J,6,FALSE)</f>
        <v>现场禁止使用氢能源挂车！优先威钢发货,我方卸车,新老国标钢厂不加价可直发，因陕钢多次出现磅差，项目拒绝使用</v>
      </c>
      <c r="M2135" s="93">
        <v>45845</v>
      </c>
      <c r="O2135" s="64">
        <f ca="1" t="shared" si="145"/>
        <v>0</v>
      </c>
      <c r="P2135" s="64">
        <f ca="1" t="shared" si="146"/>
        <v>126</v>
      </c>
      <c r="Q2135" s="29" t="str">
        <f>VLOOKUP(B2135,辅助信息!E:M,9,FALSE)</f>
        <v>ZTWM-CDGS-XS-2024-0030-华西集采-简州大道</v>
      </c>
      <c r="R2135" s="29" t="str">
        <f>_xlfn._xlws.FILTER(辅助信息!D:D,辅助信息!E:E=B2135)</f>
        <v>华西简阳西城嘉苑</v>
      </c>
    </row>
    <row r="2136" hidden="1" spans="2:18">
      <c r="B2136" s="40" t="s">
        <v>159</v>
      </c>
      <c r="C2136" s="72">
        <v>45845</v>
      </c>
      <c r="D2136" s="122" t="str">
        <f>VLOOKUP(B2136,辅助信息!E:K,7,FALSE)</f>
        <v>JWDDCD2025052800131</v>
      </c>
      <c r="E2136" s="122" t="str">
        <f>VLOOKUP(F2136,辅助信息!A:B,2,FALSE)</f>
        <v>螺纹钢</v>
      </c>
      <c r="F2136" s="40" t="s">
        <v>66</v>
      </c>
      <c r="G2136" s="36">
        <v>6</v>
      </c>
      <c r="H2136" s="136" t="str">
        <f>_xlfn.XLOOKUP(C2136&amp;F2136&amp;I2136&amp;J2136,'[1]2025年已发货'!$F:$F&amp;'[1]2025年已发货'!$C:$C&amp;'[1]2025年已发货'!$G:$G&amp;'[1]2025年已发货'!$H:$H,'[1]2025年已发货'!$E:$E,"未发货")</f>
        <v>未发货</v>
      </c>
      <c r="I2136" s="122" t="str">
        <f>VLOOKUP(B2136,辅助信息!E:I,3,FALSE)</f>
        <v>（商投建工达州中医药科技园-3工区）达州市通川区达州中医药职业学院犀牛大道北段</v>
      </c>
      <c r="J2136" s="122" t="str">
        <f>VLOOKUP(B2136,辅助信息!E:I,4,FALSE)</f>
        <v>程黄刚</v>
      </c>
      <c r="K2136" s="122">
        <f>VLOOKUP(J2136,辅助信息!H:I,2,FALSE)</f>
        <v>15108211617</v>
      </c>
      <c r="L2136" s="124" t="str">
        <f>VLOOKUP(B2136,辅助信息!E:J,6,FALSE)</f>
        <v>控制炉批号！多了现场不收！,优先安排达钢,提前联系到场规格及数量</v>
      </c>
      <c r="M2136" s="93">
        <v>45845</v>
      </c>
      <c r="O2136" s="64">
        <f ca="1" t="shared" si="145"/>
        <v>0</v>
      </c>
      <c r="P2136" s="64">
        <f ca="1" t="shared" si="146"/>
        <v>126</v>
      </c>
      <c r="Q2136" s="29" t="str">
        <f>VLOOKUP(B2136,辅助信息!E:M,9,FALSE)</f>
        <v>ZTWM-CDGS-XS-2024-0134-商投建工达州中医药科技成果示范园项目</v>
      </c>
      <c r="R2136" s="29" t="str">
        <f>_xlfn._xlws.FILTER(辅助信息!D:D,辅助信息!E:E=B2136)</f>
        <v>商投建工达州中医药科技园</v>
      </c>
    </row>
    <row r="2137" hidden="1" spans="2:18">
      <c r="B2137" s="40" t="s">
        <v>159</v>
      </c>
      <c r="C2137" s="72">
        <v>45845</v>
      </c>
      <c r="D2137" s="122" t="str">
        <f>VLOOKUP(B2137,辅助信息!E:K,7,FALSE)</f>
        <v>JWDDCD2025052800131</v>
      </c>
      <c r="E2137" s="122" t="str">
        <f>VLOOKUP(F2137,辅助信息!A:B,2,FALSE)</f>
        <v>螺纹钢</v>
      </c>
      <c r="F2137" s="40" t="s">
        <v>45</v>
      </c>
      <c r="G2137" s="36">
        <v>6</v>
      </c>
      <c r="H2137" s="136" t="str">
        <f>_xlfn.XLOOKUP(C2137&amp;F2137&amp;I2137&amp;J2137,'[1]2025年已发货'!$F:$F&amp;'[1]2025年已发货'!$C:$C&amp;'[1]2025年已发货'!$G:$G&amp;'[1]2025年已发货'!$H:$H,'[1]2025年已发货'!$E:$E,"未发货")</f>
        <v>未发货</v>
      </c>
      <c r="I2137" s="122" t="str">
        <f>VLOOKUP(B2137,辅助信息!E:I,3,FALSE)</f>
        <v>（商投建工达州中医药科技园-3工区）达州市通川区达州中医药职业学院犀牛大道北段</v>
      </c>
      <c r="J2137" s="122" t="str">
        <f>VLOOKUP(B2137,辅助信息!E:I,4,FALSE)</f>
        <v>程黄刚</v>
      </c>
      <c r="K2137" s="122">
        <f>VLOOKUP(J2137,辅助信息!H:I,2,FALSE)</f>
        <v>15108211617</v>
      </c>
      <c r="L2137" s="124" t="str">
        <f>VLOOKUP(B2137,辅助信息!E:J,6,FALSE)</f>
        <v>控制炉批号！多了现场不收！,优先安排达钢,提前联系到场规格及数量</v>
      </c>
      <c r="M2137" s="93">
        <v>45845</v>
      </c>
      <c r="O2137" s="64">
        <f ca="1" t="shared" si="145"/>
        <v>0</v>
      </c>
      <c r="P2137" s="64">
        <f ca="1" t="shared" si="146"/>
        <v>126</v>
      </c>
      <c r="Q2137" s="29" t="str">
        <f>VLOOKUP(B2137,辅助信息!E:M,9,FALSE)</f>
        <v>ZTWM-CDGS-XS-2024-0134-商投建工达州中医药科技成果示范园项目</v>
      </c>
      <c r="R2137" s="29" t="str">
        <f>_xlfn._xlws.FILTER(辅助信息!D:D,辅助信息!E:E=B2137)</f>
        <v>商投建工达州中医药科技园</v>
      </c>
    </row>
    <row r="2138" hidden="1" spans="2:18">
      <c r="B2138" s="40" t="s">
        <v>159</v>
      </c>
      <c r="C2138" s="72">
        <v>45845</v>
      </c>
      <c r="D2138" s="122" t="str">
        <f>VLOOKUP(B2138,辅助信息!E:K,7,FALSE)</f>
        <v>JWDDCD2025052800131</v>
      </c>
      <c r="E2138" s="122" t="str">
        <f>VLOOKUP(F2138,辅助信息!A:B,2,FALSE)</f>
        <v>螺纹钢</v>
      </c>
      <c r="F2138" s="40" t="s">
        <v>21</v>
      </c>
      <c r="G2138" s="36">
        <v>6</v>
      </c>
      <c r="H2138" s="136" t="str">
        <f>_xlfn.XLOOKUP(C2138&amp;F2138&amp;I2138&amp;J2138,'[1]2025年已发货'!$F:$F&amp;'[1]2025年已发货'!$C:$C&amp;'[1]2025年已发货'!$G:$G&amp;'[1]2025年已发货'!$H:$H,'[1]2025年已发货'!$E:$E,"未发货")</f>
        <v>未发货</v>
      </c>
      <c r="I2138" s="122" t="str">
        <f>VLOOKUP(B2138,辅助信息!E:I,3,FALSE)</f>
        <v>（商投建工达州中医药科技园-3工区）达州市通川区达州中医药职业学院犀牛大道北段</v>
      </c>
      <c r="J2138" s="122" t="str">
        <f>VLOOKUP(B2138,辅助信息!E:I,4,FALSE)</f>
        <v>程黄刚</v>
      </c>
      <c r="K2138" s="122">
        <f>VLOOKUP(J2138,辅助信息!H:I,2,FALSE)</f>
        <v>15108211617</v>
      </c>
      <c r="L2138" s="124" t="str">
        <f>VLOOKUP(B2138,辅助信息!E:J,6,FALSE)</f>
        <v>控制炉批号！多了现场不收！,优先安排达钢,提前联系到场规格及数量</v>
      </c>
      <c r="M2138" s="93">
        <v>45845</v>
      </c>
      <c r="O2138" s="64">
        <f ca="1" t="shared" si="145"/>
        <v>0</v>
      </c>
      <c r="P2138" s="64">
        <f ca="1" t="shared" si="146"/>
        <v>126</v>
      </c>
      <c r="Q2138" s="29" t="str">
        <f>VLOOKUP(B2138,辅助信息!E:M,9,FALSE)</f>
        <v>ZTWM-CDGS-XS-2024-0134-商投建工达州中医药科技成果示范园项目</v>
      </c>
      <c r="R2138" s="29" t="str">
        <f>_xlfn._xlws.FILTER(辅助信息!D:D,辅助信息!E:E=B2138)</f>
        <v>商投建工达州中医药科技园</v>
      </c>
    </row>
    <row r="2139" hidden="1" spans="2:18">
      <c r="B2139" s="40" t="s">
        <v>159</v>
      </c>
      <c r="C2139" s="72">
        <v>45845</v>
      </c>
      <c r="D2139" s="122" t="str">
        <f>VLOOKUP(B2139,辅助信息!E:K,7,FALSE)</f>
        <v>JWDDCD2025052800131</v>
      </c>
      <c r="E2139" s="122" t="str">
        <f>VLOOKUP(F2139,辅助信息!A:B,2,FALSE)</f>
        <v>螺纹钢</v>
      </c>
      <c r="F2139" s="40" t="s">
        <v>46</v>
      </c>
      <c r="G2139" s="36">
        <v>12</v>
      </c>
      <c r="H2139" s="136" t="str">
        <f>_xlfn.XLOOKUP(C2139&amp;F2139&amp;I2139&amp;J2139,'[1]2025年已发货'!$F:$F&amp;'[1]2025年已发货'!$C:$C&amp;'[1]2025年已发货'!$G:$G&amp;'[1]2025年已发货'!$H:$H,'[1]2025年已发货'!$E:$E,"未发货")</f>
        <v>未发货</v>
      </c>
      <c r="I2139" s="122" t="str">
        <f>VLOOKUP(B2139,辅助信息!E:I,3,FALSE)</f>
        <v>（商投建工达州中医药科技园-3工区）达州市通川区达州中医药职业学院犀牛大道北段</v>
      </c>
      <c r="J2139" s="122" t="str">
        <f>VLOOKUP(B2139,辅助信息!E:I,4,FALSE)</f>
        <v>程黄刚</v>
      </c>
      <c r="K2139" s="122">
        <f>VLOOKUP(J2139,辅助信息!H:I,2,FALSE)</f>
        <v>15108211617</v>
      </c>
      <c r="L2139" s="124" t="str">
        <f>VLOOKUP(B2139,辅助信息!E:J,6,FALSE)</f>
        <v>控制炉批号！多了现场不收！,优先安排达钢,提前联系到场规格及数量</v>
      </c>
      <c r="M2139" s="93">
        <v>45845</v>
      </c>
      <c r="O2139" s="64">
        <f ca="1" t="shared" si="145"/>
        <v>0</v>
      </c>
      <c r="P2139" s="64">
        <f ca="1" t="shared" si="146"/>
        <v>126</v>
      </c>
      <c r="Q2139" s="29" t="str">
        <f>VLOOKUP(B2139,辅助信息!E:M,9,FALSE)</f>
        <v>ZTWM-CDGS-XS-2024-0134-商投建工达州中医药科技成果示范园项目</v>
      </c>
      <c r="R2139" s="29" t="str">
        <f>_xlfn._xlws.FILTER(辅助信息!D:D,辅助信息!E:E=B2139)</f>
        <v>商投建工达州中医药科技园</v>
      </c>
    </row>
    <row r="2140" hidden="1" spans="2:18">
      <c r="B2140" s="40" t="s">
        <v>156</v>
      </c>
      <c r="C2140" s="72">
        <v>45845</v>
      </c>
      <c r="D2140" s="122" t="e">
        <f>VLOOKUP(B2140,辅助信息!E:K,7,FALSE)</f>
        <v>#N/A</v>
      </c>
      <c r="E2140" s="122" t="str">
        <f>VLOOKUP(F2140,辅助信息!A:B,2,FALSE)</f>
        <v>盘螺</v>
      </c>
      <c r="F2140" s="40" t="s">
        <v>40</v>
      </c>
      <c r="G2140" s="36">
        <v>3</v>
      </c>
      <c r="H2140" s="136" t="e">
        <f>_xlfn.XLOOKUP(C2140&amp;F2140&amp;I2140&amp;J2140,'[1]2025年已发货'!$F:$F&amp;'[1]2025年已发货'!$C:$C&amp;'[1]2025年已发货'!$G:$G&amp;'[1]2025年已发货'!$H:$H,'[1]2025年已发货'!$E:$E,"未发货")</f>
        <v>#N/A</v>
      </c>
      <c r="I2140" s="122" t="e">
        <f>VLOOKUP(B2140,辅助信息!E:I,3,FALSE)</f>
        <v>#N/A</v>
      </c>
      <c r="J2140" s="122" t="e">
        <f>VLOOKUP(B2140,辅助信息!E:I,4,FALSE)</f>
        <v>#N/A</v>
      </c>
      <c r="K2140" s="122" t="e">
        <f>VLOOKUP(J2140,辅助信息!H:I,2,FALSE)</f>
        <v>#N/A</v>
      </c>
      <c r="L2140" s="124" t="e">
        <f>VLOOKUP(B2140,辅助信息!E:J,6,FALSE)</f>
        <v>#N/A</v>
      </c>
      <c r="M2140" s="93">
        <v>45845</v>
      </c>
      <c r="O2140" s="64">
        <f ca="1" t="shared" si="145"/>
        <v>0</v>
      </c>
      <c r="P2140" s="64">
        <f ca="1" t="shared" si="146"/>
        <v>126</v>
      </c>
      <c r="Q2140" s="29" t="e">
        <f>VLOOKUP(B2140,辅助信息!E:M,9,FALSE)</f>
        <v>#N/A</v>
      </c>
      <c r="R2140" s="29" vm="1" t="e">
        <f>_xlfn._xlws.FILTER(辅助信息!D:D,辅助信息!E:E=B2140)</f>
        <v>#VALUE!</v>
      </c>
    </row>
    <row r="2141" hidden="1" spans="2:18">
      <c r="B2141" s="40" t="s">
        <v>156</v>
      </c>
      <c r="C2141" s="72">
        <v>45845</v>
      </c>
      <c r="D2141" s="122" t="e">
        <f>VLOOKUP(B2141,辅助信息!E:K,7,FALSE)</f>
        <v>#N/A</v>
      </c>
      <c r="E2141" s="122" t="str">
        <f>VLOOKUP(F2141,辅助信息!A:B,2,FALSE)</f>
        <v>螺纹钢</v>
      </c>
      <c r="F2141" s="40" t="s">
        <v>19</v>
      </c>
      <c r="G2141" s="36">
        <v>16</v>
      </c>
      <c r="H2141" s="136" t="e">
        <f>_xlfn.XLOOKUP(C2141&amp;F2141&amp;I2141&amp;J2141,'[1]2025年已发货'!$F:$F&amp;'[1]2025年已发货'!$C:$C&amp;'[1]2025年已发货'!$G:$G&amp;'[1]2025年已发货'!$H:$H,'[1]2025年已发货'!$E:$E,"未发货")</f>
        <v>#N/A</v>
      </c>
      <c r="I2141" s="122" t="e">
        <f>VLOOKUP(B2141,辅助信息!E:I,3,FALSE)</f>
        <v>#N/A</v>
      </c>
      <c r="J2141" s="122" t="e">
        <f>VLOOKUP(B2141,辅助信息!E:I,4,FALSE)</f>
        <v>#N/A</v>
      </c>
      <c r="K2141" s="122" t="e">
        <f>VLOOKUP(J2141,辅助信息!H:I,2,FALSE)</f>
        <v>#N/A</v>
      </c>
      <c r="L2141" s="124" t="e">
        <f>VLOOKUP(B2141,辅助信息!E:J,6,FALSE)</f>
        <v>#N/A</v>
      </c>
      <c r="M2141" s="93">
        <v>45845</v>
      </c>
      <c r="O2141" s="64">
        <f ca="1" t="shared" si="145"/>
        <v>0</v>
      </c>
      <c r="P2141" s="64">
        <f ca="1" t="shared" si="146"/>
        <v>126</v>
      </c>
      <c r="Q2141" s="29" t="e">
        <f>VLOOKUP(B2141,辅助信息!E:M,9,FALSE)</f>
        <v>#N/A</v>
      </c>
      <c r="R2141" s="29" vm="1" t="e">
        <f>_xlfn._xlws.FILTER(辅助信息!D:D,辅助信息!E:E=B2141)</f>
        <v>#VALUE!</v>
      </c>
    </row>
    <row r="2142" hidden="1" spans="2:18">
      <c r="B2142" s="40" t="s">
        <v>156</v>
      </c>
      <c r="C2142" s="72">
        <v>45845</v>
      </c>
      <c r="D2142" s="122" t="e">
        <f>VLOOKUP(B2142,辅助信息!E:K,7,FALSE)</f>
        <v>#N/A</v>
      </c>
      <c r="E2142" s="122" t="str">
        <f>VLOOKUP(F2142,辅助信息!A:B,2,FALSE)</f>
        <v>螺纹钢</v>
      </c>
      <c r="F2142" s="40" t="s">
        <v>30</v>
      </c>
      <c r="G2142" s="36">
        <v>24</v>
      </c>
      <c r="H2142" s="136" t="e">
        <f>_xlfn.XLOOKUP(C2142&amp;F2142&amp;I2142&amp;J2142,'[1]2025年已发货'!$F:$F&amp;'[1]2025年已发货'!$C:$C&amp;'[1]2025年已发货'!$G:$G&amp;'[1]2025年已发货'!$H:$H,'[1]2025年已发货'!$E:$E,"未发货")</f>
        <v>#N/A</v>
      </c>
      <c r="I2142" s="122" t="e">
        <f>VLOOKUP(B2142,辅助信息!E:I,3,FALSE)</f>
        <v>#N/A</v>
      </c>
      <c r="J2142" s="122" t="e">
        <f>VLOOKUP(B2142,辅助信息!E:I,4,FALSE)</f>
        <v>#N/A</v>
      </c>
      <c r="K2142" s="122" t="e">
        <f>VLOOKUP(J2142,辅助信息!H:I,2,FALSE)</f>
        <v>#N/A</v>
      </c>
      <c r="L2142" s="124" t="e">
        <f>VLOOKUP(B2142,辅助信息!E:J,6,FALSE)</f>
        <v>#N/A</v>
      </c>
      <c r="M2142" s="93">
        <v>45845</v>
      </c>
      <c r="O2142" s="64">
        <f ca="1" t="shared" si="145"/>
        <v>0</v>
      </c>
      <c r="P2142" s="64">
        <f ca="1" t="shared" si="146"/>
        <v>126</v>
      </c>
      <c r="Q2142" s="29" t="e">
        <f>VLOOKUP(B2142,辅助信息!E:M,9,FALSE)</f>
        <v>#N/A</v>
      </c>
      <c r="R2142" s="29" vm="1" t="e">
        <f>_xlfn._xlws.FILTER(辅助信息!D:D,辅助信息!E:E=B2142)</f>
        <v>#VALUE!</v>
      </c>
    </row>
    <row r="2143" hidden="1" spans="1:12">
      <c r="A2143" s="73" t="s">
        <v>189</v>
      </c>
      <c r="B2143" s="40" t="s">
        <v>180</v>
      </c>
      <c r="C2143" s="72">
        <v>45845</v>
      </c>
      <c r="D2143" s="122" t="str">
        <f>VLOOKUP(B2143,辅助信息!E:K,7,FALSE)</f>
        <v>JWDDCD2025052800131</v>
      </c>
      <c r="E2143" s="122" t="str">
        <f>VLOOKUP(F2143,辅助信息!A:B,2,FALSE)</f>
        <v>盘螺</v>
      </c>
      <c r="F2143" s="40" t="s">
        <v>49</v>
      </c>
      <c r="G2143" s="36">
        <v>6</v>
      </c>
      <c r="H2143" s="136" t="str">
        <f>_xlfn.XLOOKUP(C2143&amp;F2143&amp;I2143&amp;J2143,'[1]2025年已发货'!$F:$F&amp;'[1]2025年已发货'!$C:$C&amp;'[1]2025年已发货'!$G:$G&amp;'[1]2025年已发货'!$H:$H,'[1]2025年已发货'!$E:$E,"未发货")</f>
        <v>未发货</v>
      </c>
      <c r="I2143" s="122" t="str">
        <f>VLOOKUP(B2143,辅助信息!E:I,3,FALSE)</f>
        <v>（商投建工达州中医药科技园-4工区-8号楼）达州市通川区达州中医药职业学院犀牛大道北段</v>
      </c>
      <c r="J2143" s="122" t="str">
        <f>VLOOKUP(B2143,辅助信息!E:I,4,FALSE)</f>
        <v>张扬</v>
      </c>
      <c r="K2143" s="122">
        <f>VLOOKUP(J2143,辅助信息!H:I,2,FALSE)</f>
        <v>18381904567</v>
      </c>
      <c r="L2143" s="124" t="str">
        <f>VLOOKUP(B2143,辅助信息!E:J,6,FALSE)</f>
        <v>控制炉批号！多了现场不收！,优先安排达钢,提前联系到场规格及数量</v>
      </c>
    </row>
    <row r="2144" hidden="1" spans="1:12">
      <c r="A2144" s="73"/>
      <c r="B2144" s="40" t="s">
        <v>180</v>
      </c>
      <c r="C2144" s="72">
        <v>45845</v>
      </c>
      <c r="D2144" s="122" t="str">
        <f>VLOOKUP(B2144,辅助信息!E:K,7,FALSE)</f>
        <v>JWDDCD2025052800131</v>
      </c>
      <c r="E2144" s="122" t="str">
        <f>VLOOKUP(F2144,辅助信息!A:B,2,FALSE)</f>
        <v>盘螺</v>
      </c>
      <c r="F2144" s="40" t="s">
        <v>40</v>
      </c>
      <c r="G2144" s="36">
        <v>21</v>
      </c>
      <c r="H2144" s="136" t="str">
        <f>_xlfn.XLOOKUP(C2144&amp;F2144&amp;I2144&amp;J2144,'[1]2025年已发货'!$F:$F&amp;'[1]2025年已发货'!$C:$C&amp;'[1]2025年已发货'!$G:$G&amp;'[1]2025年已发货'!$H:$H,'[1]2025年已发货'!$E:$E,"未发货")</f>
        <v>未发货</v>
      </c>
      <c r="I2144" s="122" t="str">
        <f>VLOOKUP(B2144,辅助信息!E:I,3,FALSE)</f>
        <v>（商投建工达州中医药科技园-4工区-8号楼）达州市通川区达州中医药职业学院犀牛大道北段</v>
      </c>
      <c r="J2144" s="122" t="str">
        <f>VLOOKUP(B2144,辅助信息!E:I,4,FALSE)</f>
        <v>张扬</v>
      </c>
      <c r="K2144" s="122">
        <f>VLOOKUP(J2144,辅助信息!H:I,2,FALSE)</f>
        <v>18381904567</v>
      </c>
      <c r="L2144" s="124" t="str">
        <f>VLOOKUP(B2144,辅助信息!E:J,6,FALSE)</f>
        <v>控制炉批号！多了现场不收！,优先安排达钢,提前联系到场规格及数量</v>
      </c>
    </row>
    <row r="2145" hidden="1" spans="1:12">
      <c r="A2145" s="73"/>
      <c r="B2145" s="40" t="s">
        <v>180</v>
      </c>
      <c r="C2145" s="72">
        <v>45845</v>
      </c>
      <c r="D2145" s="122" t="str">
        <f>VLOOKUP(B2145,辅助信息!E:K,7,FALSE)</f>
        <v>JWDDCD2025052800131</v>
      </c>
      <c r="E2145" s="122" t="str">
        <f>VLOOKUP(F2145,辅助信息!A:B,2,FALSE)</f>
        <v>盘螺</v>
      </c>
      <c r="F2145" s="40" t="s">
        <v>41</v>
      </c>
      <c r="G2145" s="36">
        <v>15</v>
      </c>
      <c r="H2145" s="136" t="str">
        <f>_xlfn.XLOOKUP(C2145&amp;F2145&amp;I2145&amp;J2145,'[1]2025年已发货'!$F:$F&amp;'[1]2025年已发货'!$C:$C&amp;'[1]2025年已发货'!$G:$G&amp;'[1]2025年已发货'!$H:$H,'[1]2025年已发货'!$E:$E,"未发货")</f>
        <v>未发货</v>
      </c>
      <c r="I2145" s="122" t="str">
        <f>VLOOKUP(B2145,辅助信息!E:I,3,FALSE)</f>
        <v>（商投建工达州中医药科技园-4工区-8号楼）达州市通川区达州中医药职业学院犀牛大道北段</v>
      </c>
      <c r="J2145" s="122" t="str">
        <f>VLOOKUP(B2145,辅助信息!E:I,4,FALSE)</f>
        <v>张扬</v>
      </c>
      <c r="K2145" s="122">
        <f>VLOOKUP(J2145,辅助信息!H:I,2,FALSE)</f>
        <v>18381904567</v>
      </c>
      <c r="L2145" s="124" t="str">
        <f>VLOOKUP(B2145,辅助信息!E:J,6,FALSE)</f>
        <v>控制炉批号！多了现场不收！,优先安排达钢,提前联系到场规格及数量</v>
      </c>
    </row>
    <row r="2146" hidden="1" spans="1:12">
      <c r="A2146" s="73"/>
      <c r="B2146" s="40" t="s">
        <v>69</v>
      </c>
      <c r="C2146" s="72">
        <v>45845</v>
      </c>
      <c r="D2146" s="122" t="str">
        <f>VLOOKUP(B2146,辅助信息!E:K,7,FALSE)</f>
        <v>JWDDCD2025052800131</v>
      </c>
      <c r="E2146" s="122" t="str">
        <f>VLOOKUP(F2146,辅助信息!A:B,2,FALSE)</f>
        <v>螺纹钢</v>
      </c>
      <c r="F2146" s="40" t="s">
        <v>19</v>
      </c>
      <c r="G2146" s="36">
        <v>3</v>
      </c>
      <c r="H2146" s="136" t="str">
        <f>_xlfn.XLOOKUP(C2146&amp;F2146&amp;I2146&amp;J2146,'[1]2025年已发货'!$F:$F&amp;'[1]2025年已发货'!$C:$C&amp;'[1]2025年已发货'!$G:$G&amp;'[1]2025年已发货'!$H:$H,'[1]2025年已发货'!$E:$E,"未发货")</f>
        <v>未发货</v>
      </c>
      <c r="I2146" s="122" t="str">
        <f>VLOOKUP(B2146,辅助信息!E:I,3,FALSE)</f>
        <v>（商投建工达州中医药科技园-4工区-2号楼）达州市通川区达州中医药职业学院犀牛大道北段</v>
      </c>
      <c r="J2146" s="122" t="str">
        <f>VLOOKUP(B2146,辅助信息!E:I,4,FALSE)</f>
        <v>张扬</v>
      </c>
      <c r="K2146" s="122">
        <f>VLOOKUP(J2146,辅助信息!H:I,2,FALSE)</f>
        <v>18381904567</v>
      </c>
      <c r="L2146" s="124" t="str">
        <f>VLOOKUP(B2146,辅助信息!E:J,6,FALSE)</f>
        <v>控制炉批号！多了现场不收！,优先安排达钢,提前联系到场规格及数量</v>
      </c>
    </row>
    <row r="2147" hidden="1" spans="2:18">
      <c r="B2147" s="122" t="s">
        <v>176</v>
      </c>
      <c r="C2147" s="72">
        <v>45847</v>
      </c>
      <c r="D2147" s="122" t="str">
        <f>VLOOKUP(B2147,辅助信息!E:K,7,FALSE)</f>
        <v>JWDDCD2025062200016</v>
      </c>
      <c r="E2147" s="122" t="str">
        <f>VLOOKUP(F2147,辅助信息!A:B,2,FALSE)</f>
        <v>高线</v>
      </c>
      <c r="F2147" s="122" t="s">
        <v>57</v>
      </c>
      <c r="G2147" s="123">
        <v>5</v>
      </c>
      <c r="H2147" s="136" t="str">
        <f>_xlfn.XLOOKUP(C2147&amp;F2147&amp;I2147&amp;J2147,'[1]2025年已发货'!$F:$F&amp;'[1]2025年已发货'!$C:$C&amp;'[1]2025年已发货'!$G:$G&amp;'[1]2025年已发货'!$H:$H,'[1]2025年已发货'!$E:$E,"未发货")</f>
        <v>未发货</v>
      </c>
      <c r="I2147" s="122" t="str">
        <f>VLOOKUP(B2147,辅助信息!E:I,3,FALSE)</f>
        <v>(武汉电气化局成达万高铁强电项目-渠县)四川省达州市渠县渠北镇雷家湾渠县北站旁</v>
      </c>
      <c r="J2147" s="122" t="str">
        <f>VLOOKUP(B2147,辅助信息!E:I,4,FALSE)</f>
        <v>刘频</v>
      </c>
      <c r="K2147" s="122">
        <f>VLOOKUP(J2147,辅助信息!H:I,2,FALSE)</f>
        <v>18779627939</v>
      </c>
      <c r="L2147" s="124" t="str">
        <f>VLOOKUP(B2147,辅助信息!E:J,6,FALSE)</f>
        <v>锈货不收！！下雨天钢筋没盖篷布不收！！，装货前联系收货人核实到场规格,没提前告知进场规格现场不给予接收</v>
      </c>
      <c r="M2147" s="93">
        <v>45845</v>
      </c>
      <c r="O2147" s="64">
        <f ca="1" t="shared" ref="O2147:O2210" si="147">IF(OR(M2147="",N2147&lt;&gt;""),"",MAX(M2147-TODAY(),0))</f>
        <v>0</v>
      </c>
      <c r="P2147" s="64">
        <f ca="1" t="shared" ref="P2147:P2210" si="148">IF(M2147="","",IF(N2147&lt;&gt;"",MAX(N2147-M2147,0),IF(TODAY()&gt;M2147,TODAY()-M2147,0)))</f>
        <v>126</v>
      </c>
      <c r="Q2147" s="29" t="str">
        <f>VLOOKUP(B2147,辅助信息!E:M,9,FALSE)</f>
        <v>ZTWM-CDGS-XS-2025-0033-中铁武汉电气化局集团有限公司成达万高速铁路强电工程项目</v>
      </c>
      <c r="R2147" s="29" t="str">
        <f>_xlfn._xlws.FILTER(辅助信息!D:D,辅助信息!E:E=B2147)</f>
        <v>武汉电气化局成达万高铁强电项目</v>
      </c>
    </row>
    <row r="2148" hidden="1" spans="2:18">
      <c r="B2148" s="122" t="s">
        <v>176</v>
      </c>
      <c r="C2148" s="72">
        <v>45847</v>
      </c>
      <c r="D2148" s="122" t="str">
        <f>VLOOKUP(B2148,辅助信息!E:K,7,FALSE)</f>
        <v>JWDDCD2025062200016</v>
      </c>
      <c r="E2148" s="122" t="str">
        <f>VLOOKUP(F2148,辅助信息!A:B,2,FALSE)</f>
        <v>螺纹钢</v>
      </c>
      <c r="F2148" s="122" t="s">
        <v>27</v>
      </c>
      <c r="G2148" s="123">
        <f>47-24</f>
        <v>23</v>
      </c>
      <c r="H2148" s="136" t="str">
        <f>_xlfn.XLOOKUP(C2148&amp;F2148&amp;I2148&amp;J2148,'[1]2025年已发货'!$F:$F&amp;'[1]2025年已发货'!$C:$C&amp;'[1]2025年已发货'!$G:$G&amp;'[1]2025年已发货'!$H:$H,'[1]2025年已发货'!$E:$E,"未发货")</f>
        <v>未发货</v>
      </c>
      <c r="I2148" s="122" t="str">
        <f>VLOOKUP(B2148,辅助信息!E:I,3,FALSE)</f>
        <v>(武汉电气化局成达万高铁强电项目-渠县)四川省达州市渠县渠北镇雷家湾渠县北站旁</v>
      </c>
      <c r="J2148" s="122" t="str">
        <f>VLOOKUP(B2148,辅助信息!E:I,4,FALSE)</f>
        <v>刘频</v>
      </c>
      <c r="K2148" s="122">
        <f>VLOOKUP(J2148,辅助信息!H:I,2,FALSE)</f>
        <v>18779627939</v>
      </c>
      <c r="L2148" s="124" t="str">
        <f>VLOOKUP(B2148,辅助信息!E:J,6,FALSE)</f>
        <v>锈货不收！！下雨天钢筋没盖篷布不收！！，装货前联系收货人核实到场规格,没提前告知进场规格现场不给予接收</v>
      </c>
      <c r="M2148" s="93">
        <v>45845</v>
      </c>
      <c r="O2148" s="64">
        <f ca="1" t="shared" si="147"/>
        <v>0</v>
      </c>
      <c r="P2148" s="64">
        <f ca="1" t="shared" si="148"/>
        <v>126</v>
      </c>
      <c r="Q2148" s="29" t="str">
        <f>VLOOKUP(B2148,辅助信息!E:M,9,FALSE)</f>
        <v>ZTWM-CDGS-XS-2025-0033-中铁武汉电气化局集团有限公司成达万高速铁路强电工程项目</v>
      </c>
      <c r="R2148" s="29" t="str">
        <f>_xlfn._xlws.FILTER(辅助信息!D:D,辅助信息!E:E=B2148)</f>
        <v>武汉电气化局成达万高铁强电项目</v>
      </c>
    </row>
    <row r="2149" hidden="1" spans="2:18">
      <c r="B2149" s="122" t="s">
        <v>176</v>
      </c>
      <c r="C2149" s="72">
        <v>45847</v>
      </c>
      <c r="D2149" s="122" t="str">
        <f>VLOOKUP(B2149,辅助信息!E:K,7,FALSE)</f>
        <v>JWDDCD2025062200016</v>
      </c>
      <c r="E2149" s="122" t="str">
        <f>VLOOKUP(F2149,辅助信息!A:B,2,FALSE)</f>
        <v>螺纹钢</v>
      </c>
      <c r="F2149" s="122" t="s">
        <v>18</v>
      </c>
      <c r="G2149" s="123">
        <v>38</v>
      </c>
      <c r="H2149" s="136" t="str">
        <f>_xlfn.XLOOKUP(C2149&amp;F2149&amp;I2149&amp;J2149,'[1]2025年已发货'!$F:$F&amp;'[1]2025年已发货'!$C:$C&amp;'[1]2025年已发货'!$G:$G&amp;'[1]2025年已发货'!$H:$H,'[1]2025年已发货'!$E:$E,"未发货")</f>
        <v>未发货</v>
      </c>
      <c r="I2149" s="122" t="str">
        <f>VLOOKUP(B2149,辅助信息!E:I,3,FALSE)</f>
        <v>(武汉电气化局成达万高铁强电项目-渠县)四川省达州市渠县渠北镇雷家湾渠县北站旁</v>
      </c>
      <c r="J2149" s="122" t="str">
        <f>VLOOKUP(B2149,辅助信息!E:I,4,FALSE)</f>
        <v>刘频</v>
      </c>
      <c r="K2149" s="122">
        <f>VLOOKUP(J2149,辅助信息!H:I,2,FALSE)</f>
        <v>18779627939</v>
      </c>
      <c r="L2149" s="124" t="str">
        <f>VLOOKUP(B2149,辅助信息!E:J,6,FALSE)</f>
        <v>锈货不收！！下雨天钢筋没盖篷布不收！！，装货前联系收货人核实到场规格,没提前告知进场规格现场不给予接收</v>
      </c>
      <c r="M2149" s="93">
        <v>45845</v>
      </c>
      <c r="O2149" s="64">
        <f ca="1" t="shared" si="147"/>
        <v>0</v>
      </c>
      <c r="P2149" s="64">
        <f ca="1" t="shared" si="148"/>
        <v>126</v>
      </c>
      <c r="Q2149" s="29" t="str">
        <f>VLOOKUP(B2149,辅助信息!E:M,9,FALSE)</f>
        <v>ZTWM-CDGS-XS-2025-0033-中铁武汉电气化局集团有限公司成达万高速铁路强电工程项目</v>
      </c>
      <c r="R2149" s="29" t="str">
        <f>_xlfn._xlws.FILTER(辅助信息!D:D,辅助信息!E:E=B2149)</f>
        <v>武汉电气化局成达万高铁强电项目</v>
      </c>
    </row>
    <row r="2150" hidden="1" spans="2:18">
      <c r="B2150" s="122" t="s">
        <v>188</v>
      </c>
      <c r="C2150" s="72">
        <v>45847</v>
      </c>
      <c r="D2150" s="122" t="str">
        <f>VLOOKUP(B2150,辅助信息!E:K,7,FALSE)</f>
        <v>JWDDCD2025062200016</v>
      </c>
      <c r="E2150" s="122" t="str">
        <f>VLOOKUP(F2150,辅助信息!A:B,2,FALSE)</f>
        <v>螺纹钢</v>
      </c>
      <c r="F2150" s="122" t="s">
        <v>18</v>
      </c>
      <c r="G2150" s="123">
        <v>6</v>
      </c>
      <c r="H2150" s="136" t="str">
        <f>_xlfn.XLOOKUP(C2150&amp;F2150&amp;I2150&amp;J2150,'[1]2025年已发货'!$F:$F&amp;'[1]2025年已发货'!$C:$C&amp;'[1]2025年已发货'!$G:$G&amp;'[1]2025年已发货'!$H:$H,'[1]2025年已发货'!$E:$E,"未发货")</f>
        <v>未发货</v>
      </c>
      <c r="I2150" s="122" t="str">
        <f>VLOOKUP(B2150,辅助信息!E:I,3,FALSE)</f>
        <v>(武汉电气化局成达万高铁强电项目-达州主城区)四川省达州市达川区斌郎街道四川省达州市达川区洞洞湾256米</v>
      </c>
      <c r="J2150" s="122" t="str">
        <f>VLOOKUP(B2150,辅助信息!E:I,4,FALSE)</f>
        <v>余凡</v>
      </c>
      <c r="K2150" s="122">
        <f>VLOOKUP(J2150,辅助信息!H:I,2,FALSE)</f>
        <v>18228076992</v>
      </c>
      <c r="L2150" s="124" t="str">
        <f>VLOOKUP(B2150,辅助信息!E:J,6,FALSE)</f>
        <v>锈货不收！！下雨天钢筋没盖篷布不收！！，装货前联系收货人核实到场规格,没提前告知进场规格现场不给予接收</v>
      </c>
      <c r="M2150" s="93">
        <v>45845</v>
      </c>
      <c r="O2150" s="64">
        <f ca="1" t="shared" si="147"/>
        <v>0</v>
      </c>
      <c r="P2150" s="64">
        <f ca="1" t="shared" si="148"/>
        <v>126</v>
      </c>
      <c r="Q2150" s="29" t="str">
        <f>VLOOKUP(B2150,辅助信息!E:M,9,FALSE)</f>
        <v>ZTWM-CDGS-XS-2025-0033-中铁武汉电气化局集团有限公司成达万高速铁路强电工程项目</v>
      </c>
      <c r="R2150" s="29" t="str">
        <f>_xlfn._xlws.FILTER(辅助信息!D:D,辅助信息!E:E=B2150)</f>
        <v>武汉电气化局成达万高铁强电项目</v>
      </c>
    </row>
    <row r="2151" hidden="1" spans="2:18">
      <c r="B2151" s="122" t="s">
        <v>147</v>
      </c>
      <c r="C2151" s="72">
        <v>45847</v>
      </c>
      <c r="D2151" s="122" t="str">
        <f>VLOOKUP(B2151,辅助信息!E:K,7,FALSE)</f>
        <v>JWDDCD2025052800131</v>
      </c>
      <c r="E2151" s="122" t="str">
        <f>VLOOKUP(F2151,辅助信息!A:B,2,FALSE)</f>
        <v>螺纹钢</v>
      </c>
      <c r="F2151" s="122" t="s">
        <v>21</v>
      </c>
      <c r="G2151" s="123">
        <v>6</v>
      </c>
      <c r="H2151" s="136" t="str">
        <f>_xlfn.XLOOKUP(C2151&amp;F2151&amp;I2151&amp;J2151,'[1]2025年已发货'!$F:$F&amp;'[1]2025年已发货'!$C:$C&amp;'[1]2025年已发货'!$G:$G&amp;'[1]2025年已发货'!$H:$H,'[1]2025年已发货'!$E:$E,"未发货")</f>
        <v>未发货</v>
      </c>
      <c r="I2151" s="122" t="str">
        <f>VLOOKUP(B2151,辅助信息!E:I,3,FALSE)</f>
        <v>（商投建工达州中医药科技园-4工区-11号楼）达州市通川区达州中医药职业学院犀牛大道北段</v>
      </c>
      <c r="J2151" s="122" t="str">
        <f>VLOOKUP(B2151,辅助信息!E:I,4,FALSE)</f>
        <v>张扬</v>
      </c>
      <c r="K2151" s="122">
        <f>VLOOKUP(J2151,辅助信息!H:I,2,FALSE)</f>
        <v>18381904567</v>
      </c>
      <c r="L2151" s="124" t="str">
        <f>VLOOKUP(B2151,辅助信息!E:J,6,FALSE)</f>
        <v>控制炉批号！多了现场不收！,优先安排达钢,提前联系到场规格及数量</v>
      </c>
      <c r="M2151" s="93">
        <v>45845</v>
      </c>
      <c r="O2151" s="64">
        <f ca="1" t="shared" si="147"/>
        <v>0</v>
      </c>
      <c r="P2151" s="64">
        <f ca="1" t="shared" si="148"/>
        <v>126</v>
      </c>
      <c r="Q2151" s="29" t="str">
        <f>VLOOKUP(B2151,辅助信息!E:M,9,FALSE)</f>
        <v>ZTWM-CDGS-XS-2024-0134-商投建工达州中医药科技成果示范园项目</v>
      </c>
      <c r="R2151" s="29" t="str">
        <f>_xlfn._xlws.FILTER(辅助信息!D:D,辅助信息!E:E=B2151)</f>
        <v>商投建工达州中医药科技园</v>
      </c>
    </row>
    <row r="2152" hidden="1" spans="2:18">
      <c r="B2152" s="122" t="s">
        <v>147</v>
      </c>
      <c r="C2152" s="72">
        <v>45847</v>
      </c>
      <c r="D2152" s="122" t="str">
        <f>VLOOKUP(B2152,辅助信息!E:K,7,FALSE)</f>
        <v>JWDDCD2025052800131</v>
      </c>
      <c r="E2152" s="122" t="str">
        <f>VLOOKUP(F2152,辅助信息!A:B,2,FALSE)</f>
        <v>螺纹钢</v>
      </c>
      <c r="F2152" s="122" t="s">
        <v>58</v>
      </c>
      <c r="G2152" s="123">
        <v>6</v>
      </c>
      <c r="H2152" s="136" t="str">
        <f>_xlfn.XLOOKUP(C2152&amp;F2152&amp;I2152&amp;J2152,'[1]2025年已发货'!$F:$F&amp;'[1]2025年已发货'!$C:$C&amp;'[1]2025年已发货'!$G:$G&amp;'[1]2025年已发货'!$H:$H,'[1]2025年已发货'!$E:$E,"未发货")</f>
        <v>未发货</v>
      </c>
      <c r="I2152" s="122" t="str">
        <f>VLOOKUP(B2152,辅助信息!E:I,3,FALSE)</f>
        <v>（商投建工达州中医药科技园-4工区-11号楼）达州市通川区达州中医药职业学院犀牛大道北段</v>
      </c>
      <c r="J2152" s="122" t="str">
        <f>VLOOKUP(B2152,辅助信息!E:I,4,FALSE)</f>
        <v>张扬</v>
      </c>
      <c r="K2152" s="122">
        <f>VLOOKUP(J2152,辅助信息!H:I,2,FALSE)</f>
        <v>18381904567</v>
      </c>
      <c r="L2152" s="124" t="str">
        <f>VLOOKUP(B2152,辅助信息!E:J,6,FALSE)</f>
        <v>控制炉批号！多了现场不收！,优先安排达钢,提前联系到场规格及数量</v>
      </c>
      <c r="M2152" s="93">
        <v>45845</v>
      </c>
      <c r="O2152" s="64">
        <f ca="1" t="shared" si="147"/>
        <v>0</v>
      </c>
      <c r="P2152" s="64">
        <f ca="1" t="shared" si="148"/>
        <v>126</v>
      </c>
      <c r="Q2152" s="29" t="str">
        <f>VLOOKUP(B2152,辅助信息!E:M,9,FALSE)</f>
        <v>ZTWM-CDGS-XS-2024-0134-商投建工达州中医药科技成果示范园项目</v>
      </c>
      <c r="R2152" s="29" t="str">
        <f>_xlfn._xlws.FILTER(辅助信息!D:D,辅助信息!E:E=B2152)</f>
        <v>商投建工达州中医药科技园</v>
      </c>
    </row>
    <row r="2153" hidden="1" spans="2:18">
      <c r="B2153" s="122" t="s">
        <v>147</v>
      </c>
      <c r="C2153" s="72">
        <v>45847</v>
      </c>
      <c r="D2153" s="122" t="str">
        <f>VLOOKUP(B2153,辅助信息!E:K,7,FALSE)</f>
        <v>JWDDCD2025052800131</v>
      </c>
      <c r="E2153" s="122" t="str">
        <f>VLOOKUP(F2153,辅助信息!A:B,2,FALSE)</f>
        <v>螺纹钢</v>
      </c>
      <c r="F2153" s="122" t="s">
        <v>46</v>
      </c>
      <c r="G2153" s="123">
        <v>15</v>
      </c>
      <c r="H2153" s="136" t="str">
        <f>_xlfn.XLOOKUP(C2153&amp;F2153&amp;I2153&amp;J2153,'[1]2025年已发货'!$F:$F&amp;'[1]2025年已发货'!$C:$C&amp;'[1]2025年已发货'!$G:$G&amp;'[1]2025年已发货'!$H:$H,'[1]2025年已发货'!$E:$E,"未发货")</f>
        <v>未发货</v>
      </c>
      <c r="I2153" s="122" t="str">
        <f>VLOOKUP(B2153,辅助信息!E:I,3,FALSE)</f>
        <v>（商投建工达州中医药科技园-4工区-11号楼）达州市通川区达州中医药职业学院犀牛大道北段</v>
      </c>
      <c r="J2153" s="122" t="str">
        <f>VLOOKUP(B2153,辅助信息!E:I,4,FALSE)</f>
        <v>张扬</v>
      </c>
      <c r="K2153" s="122">
        <f>VLOOKUP(J2153,辅助信息!H:I,2,FALSE)</f>
        <v>18381904567</v>
      </c>
      <c r="L2153" s="124" t="str">
        <f>VLOOKUP(B2153,辅助信息!E:J,6,FALSE)</f>
        <v>控制炉批号！多了现场不收！,优先安排达钢,提前联系到场规格及数量</v>
      </c>
      <c r="M2153" s="93">
        <v>45845</v>
      </c>
      <c r="O2153" s="64">
        <f ca="1" t="shared" si="147"/>
        <v>0</v>
      </c>
      <c r="P2153" s="64">
        <f ca="1" t="shared" si="148"/>
        <v>126</v>
      </c>
      <c r="Q2153" s="29" t="str">
        <f>VLOOKUP(B2153,辅助信息!E:M,9,FALSE)</f>
        <v>ZTWM-CDGS-XS-2024-0134-商投建工达州中医药科技成果示范园项目</v>
      </c>
      <c r="R2153" s="29" t="str">
        <f>_xlfn._xlws.FILTER(辅助信息!D:D,辅助信息!E:E=B2153)</f>
        <v>商投建工达州中医药科技园</v>
      </c>
    </row>
    <row r="2154" hidden="1" spans="2:18">
      <c r="B2154" s="122" t="s">
        <v>147</v>
      </c>
      <c r="C2154" s="72">
        <v>45847</v>
      </c>
      <c r="D2154" s="122" t="str">
        <f>VLOOKUP(B2154,辅助信息!E:K,7,FALSE)</f>
        <v>JWDDCD2025052800131</v>
      </c>
      <c r="E2154" s="122" t="str">
        <f>VLOOKUP(F2154,辅助信息!A:B,2,FALSE)</f>
        <v>螺纹钢</v>
      </c>
      <c r="F2154" s="122" t="s">
        <v>22</v>
      </c>
      <c r="G2154" s="123">
        <v>9</v>
      </c>
      <c r="H2154" s="136" t="str">
        <f>_xlfn.XLOOKUP(C2154&amp;F2154&amp;I2154&amp;J2154,'[1]2025年已发货'!$F:$F&amp;'[1]2025年已发货'!$C:$C&amp;'[1]2025年已发货'!$G:$G&amp;'[1]2025年已发货'!$H:$H,'[1]2025年已发货'!$E:$E,"未发货")</f>
        <v>未发货</v>
      </c>
      <c r="I2154" s="122" t="str">
        <f>VLOOKUP(B2154,辅助信息!E:I,3,FALSE)</f>
        <v>（商投建工达州中医药科技园-4工区-11号楼）达州市通川区达州中医药职业学院犀牛大道北段</v>
      </c>
      <c r="J2154" s="122" t="str">
        <f>VLOOKUP(B2154,辅助信息!E:I,4,FALSE)</f>
        <v>张扬</v>
      </c>
      <c r="K2154" s="122">
        <f>VLOOKUP(J2154,辅助信息!H:I,2,FALSE)</f>
        <v>18381904567</v>
      </c>
      <c r="L2154" s="124" t="str">
        <f>VLOOKUP(B2154,辅助信息!E:J,6,FALSE)</f>
        <v>控制炉批号！多了现场不收！,优先安排达钢,提前联系到场规格及数量</v>
      </c>
      <c r="M2154" s="93">
        <v>45845</v>
      </c>
      <c r="O2154" s="64">
        <f ca="1" t="shared" si="147"/>
        <v>0</v>
      </c>
      <c r="P2154" s="64">
        <f ca="1" t="shared" si="148"/>
        <v>126</v>
      </c>
      <c r="Q2154" s="29" t="str">
        <f>VLOOKUP(B2154,辅助信息!E:M,9,FALSE)</f>
        <v>ZTWM-CDGS-XS-2024-0134-商投建工达州中医药科技成果示范园项目</v>
      </c>
      <c r="R2154" s="29" t="str">
        <f>_xlfn._xlws.FILTER(辅助信息!D:D,辅助信息!E:E=B2154)</f>
        <v>商投建工达州中医药科技园</v>
      </c>
    </row>
    <row r="2155" hidden="1" spans="2:18">
      <c r="B2155" s="122" t="s">
        <v>159</v>
      </c>
      <c r="C2155" s="72">
        <v>45847</v>
      </c>
      <c r="D2155" s="122" t="str">
        <f>VLOOKUP(B2155,辅助信息!E:K,7,FALSE)</f>
        <v>JWDDCD2025052800131</v>
      </c>
      <c r="E2155" s="122" t="str">
        <f>VLOOKUP(F2155,辅助信息!A:B,2,FALSE)</f>
        <v>螺纹钢</v>
      </c>
      <c r="F2155" s="122" t="s">
        <v>66</v>
      </c>
      <c r="G2155" s="123">
        <v>6</v>
      </c>
      <c r="H2155" s="136" t="str">
        <f>_xlfn.XLOOKUP(C2155&amp;F2155&amp;I2155&amp;J2155,'[1]2025年已发货'!$F:$F&amp;'[1]2025年已发货'!$C:$C&amp;'[1]2025年已发货'!$G:$G&amp;'[1]2025年已发货'!$H:$H,'[1]2025年已发货'!$E:$E,"未发货")</f>
        <v>未发货</v>
      </c>
      <c r="I2155" s="122" t="str">
        <f>VLOOKUP(B2155,辅助信息!E:I,3,FALSE)</f>
        <v>（商投建工达州中医药科技园-3工区）达州市通川区达州中医药职业学院犀牛大道北段</v>
      </c>
      <c r="J2155" s="122" t="str">
        <f>VLOOKUP(B2155,辅助信息!E:I,4,FALSE)</f>
        <v>程黄刚</v>
      </c>
      <c r="K2155" s="122">
        <f>VLOOKUP(J2155,辅助信息!H:I,2,FALSE)</f>
        <v>15108211617</v>
      </c>
      <c r="L2155" s="124" t="str">
        <f>VLOOKUP(B2155,辅助信息!E:J,6,FALSE)</f>
        <v>控制炉批号！多了现场不收！,优先安排达钢,提前联系到场规格及数量</v>
      </c>
      <c r="M2155" s="93">
        <v>45845</v>
      </c>
      <c r="O2155" s="64">
        <f ca="1" t="shared" si="147"/>
        <v>0</v>
      </c>
      <c r="P2155" s="64">
        <f ca="1" t="shared" si="148"/>
        <v>126</v>
      </c>
      <c r="Q2155" s="29" t="str">
        <f>VLOOKUP(B2155,辅助信息!E:M,9,FALSE)</f>
        <v>ZTWM-CDGS-XS-2024-0134-商投建工达州中医药科技成果示范园项目</v>
      </c>
      <c r="R2155" s="29" t="str">
        <f>_xlfn._xlws.FILTER(辅助信息!D:D,辅助信息!E:E=B2155)</f>
        <v>商投建工达州中医药科技园</v>
      </c>
    </row>
    <row r="2156" hidden="1" spans="2:18">
      <c r="B2156" s="122" t="s">
        <v>159</v>
      </c>
      <c r="C2156" s="72">
        <v>45847</v>
      </c>
      <c r="D2156" s="122" t="str">
        <f>VLOOKUP(B2156,辅助信息!E:K,7,FALSE)</f>
        <v>JWDDCD2025052800131</v>
      </c>
      <c r="E2156" s="122" t="str">
        <f>VLOOKUP(F2156,辅助信息!A:B,2,FALSE)</f>
        <v>螺纹钢</v>
      </c>
      <c r="F2156" s="122" t="s">
        <v>45</v>
      </c>
      <c r="G2156" s="123">
        <v>6</v>
      </c>
      <c r="H2156" s="136" t="str">
        <f>_xlfn.XLOOKUP(C2156&amp;F2156&amp;I2156&amp;J2156,'[1]2025年已发货'!$F:$F&amp;'[1]2025年已发货'!$C:$C&amp;'[1]2025年已发货'!$G:$G&amp;'[1]2025年已发货'!$H:$H,'[1]2025年已发货'!$E:$E,"未发货")</f>
        <v>未发货</v>
      </c>
      <c r="I2156" s="122" t="str">
        <f>VLOOKUP(B2156,辅助信息!E:I,3,FALSE)</f>
        <v>（商投建工达州中医药科技园-3工区）达州市通川区达州中医药职业学院犀牛大道北段</v>
      </c>
      <c r="J2156" s="122" t="str">
        <f>VLOOKUP(B2156,辅助信息!E:I,4,FALSE)</f>
        <v>程黄刚</v>
      </c>
      <c r="K2156" s="122">
        <f>VLOOKUP(J2156,辅助信息!H:I,2,FALSE)</f>
        <v>15108211617</v>
      </c>
      <c r="L2156" s="124" t="str">
        <f>VLOOKUP(B2156,辅助信息!E:J,6,FALSE)</f>
        <v>控制炉批号！多了现场不收！,优先安排达钢,提前联系到场规格及数量</v>
      </c>
      <c r="M2156" s="93">
        <v>45845</v>
      </c>
      <c r="O2156" s="64">
        <f ca="1" t="shared" si="147"/>
        <v>0</v>
      </c>
      <c r="P2156" s="64">
        <f ca="1" t="shared" si="148"/>
        <v>126</v>
      </c>
      <c r="Q2156" s="29" t="str">
        <f>VLOOKUP(B2156,辅助信息!E:M,9,FALSE)</f>
        <v>ZTWM-CDGS-XS-2024-0134-商投建工达州中医药科技成果示范园项目</v>
      </c>
      <c r="R2156" s="29" t="str">
        <f>_xlfn._xlws.FILTER(辅助信息!D:D,辅助信息!E:E=B2156)</f>
        <v>商投建工达州中医药科技园</v>
      </c>
    </row>
    <row r="2157" hidden="1" spans="2:18">
      <c r="B2157" s="122" t="s">
        <v>159</v>
      </c>
      <c r="C2157" s="72">
        <v>45847</v>
      </c>
      <c r="D2157" s="122" t="str">
        <f>VLOOKUP(B2157,辅助信息!E:K,7,FALSE)</f>
        <v>JWDDCD2025052800131</v>
      </c>
      <c r="E2157" s="122" t="str">
        <f>VLOOKUP(F2157,辅助信息!A:B,2,FALSE)</f>
        <v>螺纹钢</v>
      </c>
      <c r="F2157" s="122" t="s">
        <v>21</v>
      </c>
      <c r="G2157" s="123">
        <v>6</v>
      </c>
      <c r="H2157" s="136" t="str">
        <f>_xlfn.XLOOKUP(C2157&amp;F2157&amp;I2157&amp;J2157,'[1]2025年已发货'!$F:$F&amp;'[1]2025年已发货'!$C:$C&amp;'[1]2025年已发货'!$G:$G&amp;'[1]2025年已发货'!$H:$H,'[1]2025年已发货'!$E:$E,"未发货")</f>
        <v>未发货</v>
      </c>
      <c r="I2157" s="122" t="str">
        <f>VLOOKUP(B2157,辅助信息!E:I,3,FALSE)</f>
        <v>（商投建工达州中医药科技园-3工区）达州市通川区达州中医药职业学院犀牛大道北段</v>
      </c>
      <c r="J2157" s="122" t="str">
        <f>VLOOKUP(B2157,辅助信息!E:I,4,FALSE)</f>
        <v>程黄刚</v>
      </c>
      <c r="K2157" s="122">
        <f>VLOOKUP(J2157,辅助信息!H:I,2,FALSE)</f>
        <v>15108211617</v>
      </c>
      <c r="L2157" s="124" t="str">
        <f>VLOOKUP(B2157,辅助信息!E:J,6,FALSE)</f>
        <v>控制炉批号！多了现场不收！,优先安排达钢,提前联系到场规格及数量</v>
      </c>
      <c r="M2157" s="93">
        <v>45845</v>
      </c>
      <c r="O2157" s="64">
        <f ca="1" t="shared" si="147"/>
        <v>0</v>
      </c>
      <c r="P2157" s="64">
        <f ca="1" t="shared" si="148"/>
        <v>126</v>
      </c>
      <c r="Q2157" s="29" t="str">
        <f>VLOOKUP(B2157,辅助信息!E:M,9,FALSE)</f>
        <v>ZTWM-CDGS-XS-2024-0134-商投建工达州中医药科技成果示范园项目</v>
      </c>
      <c r="R2157" s="29" t="str">
        <f>_xlfn._xlws.FILTER(辅助信息!D:D,辅助信息!E:E=B2157)</f>
        <v>商投建工达州中医药科技园</v>
      </c>
    </row>
    <row r="2158" hidden="1" spans="2:18">
      <c r="B2158" s="122" t="s">
        <v>159</v>
      </c>
      <c r="C2158" s="72">
        <v>45847</v>
      </c>
      <c r="D2158" s="122" t="str">
        <f>VLOOKUP(B2158,辅助信息!E:K,7,FALSE)</f>
        <v>JWDDCD2025052800131</v>
      </c>
      <c r="E2158" s="122" t="str">
        <f>VLOOKUP(F2158,辅助信息!A:B,2,FALSE)</f>
        <v>螺纹钢</v>
      </c>
      <c r="F2158" s="122" t="s">
        <v>46</v>
      </c>
      <c r="G2158" s="123">
        <v>12</v>
      </c>
      <c r="H2158" s="136" t="str">
        <f>_xlfn.XLOOKUP(C2158&amp;F2158&amp;I2158&amp;J2158,'[1]2025年已发货'!$F:$F&amp;'[1]2025年已发货'!$C:$C&amp;'[1]2025年已发货'!$G:$G&amp;'[1]2025年已发货'!$H:$H,'[1]2025年已发货'!$E:$E,"未发货")</f>
        <v>未发货</v>
      </c>
      <c r="I2158" s="122" t="str">
        <f>VLOOKUP(B2158,辅助信息!E:I,3,FALSE)</f>
        <v>（商投建工达州中医药科技园-3工区）达州市通川区达州中医药职业学院犀牛大道北段</v>
      </c>
      <c r="J2158" s="122" t="str">
        <f>VLOOKUP(B2158,辅助信息!E:I,4,FALSE)</f>
        <v>程黄刚</v>
      </c>
      <c r="K2158" s="122">
        <f>VLOOKUP(J2158,辅助信息!H:I,2,FALSE)</f>
        <v>15108211617</v>
      </c>
      <c r="L2158" s="124" t="str">
        <f>VLOOKUP(B2158,辅助信息!E:J,6,FALSE)</f>
        <v>控制炉批号！多了现场不收！,优先安排达钢,提前联系到场规格及数量</v>
      </c>
      <c r="M2158" s="93">
        <v>45845</v>
      </c>
      <c r="O2158" s="64">
        <f ca="1" t="shared" si="147"/>
        <v>0</v>
      </c>
      <c r="P2158" s="64">
        <f ca="1" t="shared" si="148"/>
        <v>126</v>
      </c>
      <c r="Q2158" s="29" t="str">
        <f>VLOOKUP(B2158,辅助信息!E:M,9,FALSE)</f>
        <v>ZTWM-CDGS-XS-2024-0134-商投建工达州中医药科技成果示范园项目</v>
      </c>
      <c r="R2158" s="29" t="str">
        <f>_xlfn._xlws.FILTER(辅助信息!D:D,辅助信息!E:E=B2158)</f>
        <v>商投建工达州中医药科技园</v>
      </c>
    </row>
    <row r="2159" hidden="1" spans="2:18">
      <c r="B2159" s="122" t="s">
        <v>156</v>
      </c>
      <c r="C2159" s="72">
        <v>45847</v>
      </c>
      <c r="D2159" s="122" t="e">
        <f>VLOOKUP(B2159,辅助信息!E:K,7,FALSE)</f>
        <v>#N/A</v>
      </c>
      <c r="E2159" s="122" t="str">
        <f>VLOOKUP(F2159,辅助信息!A:B,2,FALSE)</f>
        <v>盘螺</v>
      </c>
      <c r="F2159" s="122" t="s">
        <v>40</v>
      </c>
      <c r="G2159" s="123">
        <v>3</v>
      </c>
      <c r="H2159" s="136" t="e">
        <f>_xlfn.XLOOKUP(C2159&amp;F2159&amp;I2159&amp;J2159,'[1]2025年已发货'!$F:$F&amp;'[1]2025年已发货'!$C:$C&amp;'[1]2025年已发货'!$G:$G&amp;'[1]2025年已发货'!$H:$H,'[1]2025年已发货'!$E:$E,"未发货")</f>
        <v>#N/A</v>
      </c>
      <c r="I2159" s="122" t="e">
        <f>VLOOKUP(B2159,辅助信息!E:I,3,FALSE)</f>
        <v>#N/A</v>
      </c>
      <c r="J2159" s="122" t="e">
        <f>VLOOKUP(B2159,辅助信息!E:I,4,FALSE)</f>
        <v>#N/A</v>
      </c>
      <c r="K2159" s="122" t="e">
        <f>VLOOKUP(J2159,辅助信息!H:I,2,FALSE)</f>
        <v>#N/A</v>
      </c>
      <c r="L2159" s="124" t="e">
        <f>VLOOKUP(B2159,辅助信息!E:J,6,FALSE)</f>
        <v>#N/A</v>
      </c>
      <c r="M2159" s="93">
        <v>45845</v>
      </c>
      <c r="O2159" s="64">
        <f ca="1" t="shared" si="147"/>
        <v>0</v>
      </c>
      <c r="P2159" s="64">
        <f ca="1" t="shared" si="148"/>
        <v>126</v>
      </c>
      <c r="Q2159" s="29" t="e">
        <f>VLOOKUP(B2159,辅助信息!E:M,9,FALSE)</f>
        <v>#N/A</v>
      </c>
      <c r="R2159" s="29" vm="1" t="e">
        <f>_xlfn._xlws.FILTER(辅助信息!D:D,辅助信息!E:E=B2159)</f>
        <v>#VALUE!</v>
      </c>
    </row>
    <row r="2160" hidden="1" spans="2:18">
      <c r="B2160" s="122" t="s">
        <v>156</v>
      </c>
      <c r="C2160" s="72">
        <v>45847</v>
      </c>
      <c r="D2160" s="122" t="e">
        <f>VLOOKUP(B2160,辅助信息!E:K,7,FALSE)</f>
        <v>#N/A</v>
      </c>
      <c r="E2160" s="122" t="str">
        <f>VLOOKUP(F2160,辅助信息!A:B,2,FALSE)</f>
        <v>螺纹钢</v>
      </c>
      <c r="F2160" s="122" t="s">
        <v>19</v>
      </c>
      <c r="G2160" s="123">
        <v>16</v>
      </c>
      <c r="H2160" s="136" t="e">
        <f>_xlfn.XLOOKUP(C2160&amp;F2160&amp;I2160&amp;J2160,'[1]2025年已发货'!$F:$F&amp;'[1]2025年已发货'!$C:$C&amp;'[1]2025年已发货'!$G:$G&amp;'[1]2025年已发货'!$H:$H,'[1]2025年已发货'!$E:$E,"未发货")</f>
        <v>#N/A</v>
      </c>
      <c r="I2160" s="122" t="e">
        <f>VLOOKUP(B2160,辅助信息!E:I,3,FALSE)</f>
        <v>#N/A</v>
      </c>
      <c r="J2160" s="122" t="e">
        <f>VLOOKUP(B2160,辅助信息!E:I,4,FALSE)</f>
        <v>#N/A</v>
      </c>
      <c r="K2160" s="122" t="e">
        <f>VLOOKUP(J2160,辅助信息!H:I,2,FALSE)</f>
        <v>#N/A</v>
      </c>
      <c r="L2160" s="124" t="e">
        <f>VLOOKUP(B2160,辅助信息!E:J,6,FALSE)</f>
        <v>#N/A</v>
      </c>
      <c r="M2160" s="93">
        <v>45845</v>
      </c>
      <c r="O2160" s="64">
        <f ca="1" t="shared" si="147"/>
        <v>0</v>
      </c>
      <c r="P2160" s="64">
        <f ca="1" t="shared" si="148"/>
        <v>126</v>
      </c>
      <c r="Q2160" s="29" t="e">
        <f>VLOOKUP(B2160,辅助信息!E:M,9,FALSE)</f>
        <v>#N/A</v>
      </c>
      <c r="R2160" s="29" vm="1" t="e">
        <f>_xlfn._xlws.FILTER(辅助信息!D:D,辅助信息!E:E=B2160)</f>
        <v>#VALUE!</v>
      </c>
    </row>
    <row r="2161" hidden="1" spans="2:18">
      <c r="B2161" s="122" t="s">
        <v>156</v>
      </c>
      <c r="C2161" s="72">
        <v>45847</v>
      </c>
      <c r="D2161" s="122" t="e">
        <f>VLOOKUP(B2161,辅助信息!E:K,7,FALSE)</f>
        <v>#N/A</v>
      </c>
      <c r="E2161" s="122" t="str">
        <f>VLOOKUP(F2161,辅助信息!A:B,2,FALSE)</f>
        <v>螺纹钢</v>
      </c>
      <c r="F2161" s="122" t="s">
        <v>30</v>
      </c>
      <c r="G2161" s="123">
        <v>24</v>
      </c>
      <c r="H2161" s="136" t="e">
        <f>_xlfn.XLOOKUP(C2161&amp;F2161&amp;I2161&amp;J2161,'[1]2025年已发货'!$F:$F&amp;'[1]2025年已发货'!$C:$C&amp;'[1]2025年已发货'!$G:$G&amp;'[1]2025年已发货'!$H:$H,'[1]2025年已发货'!$E:$E,"未发货")</f>
        <v>#N/A</v>
      </c>
      <c r="I2161" s="122" t="e">
        <f>VLOOKUP(B2161,辅助信息!E:I,3,FALSE)</f>
        <v>#N/A</v>
      </c>
      <c r="J2161" s="122" t="e">
        <f>VLOOKUP(B2161,辅助信息!E:I,4,FALSE)</f>
        <v>#N/A</v>
      </c>
      <c r="K2161" s="122" t="e">
        <f>VLOOKUP(J2161,辅助信息!H:I,2,FALSE)</f>
        <v>#N/A</v>
      </c>
      <c r="L2161" s="124" t="e">
        <f>VLOOKUP(B2161,辅助信息!E:J,6,FALSE)</f>
        <v>#N/A</v>
      </c>
      <c r="M2161" s="93">
        <v>45845</v>
      </c>
      <c r="O2161" s="64">
        <f ca="1" t="shared" si="147"/>
        <v>0</v>
      </c>
      <c r="P2161" s="64">
        <f ca="1" t="shared" si="148"/>
        <v>126</v>
      </c>
      <c r="Q2161" s="29" t="e">
        <f>VLOOKUP(B2161,辅助信息!E:M,9,FALSE)</f>
        <v>#N/A</v>
      </c>
      <c r="R2161" s="29" vm="1" t="e">
        <f>_xlfn._xlws.FILTER(辅助信息!D:D,辅助信息!E:E=B2161)</f>
        <v>#VALUE!</v>
      </c>
    </row>
    <row r="2162" hidden="1" spans="1:18">
      <c r="A2162" s="130" t="s">
        <v>189</v>
      </c>
      <c r="B2162" s="133" t="s">
        <v>180</v>
      </c>
      <c r="C2162" s="72">
        <v>45847</v>
      </c>
      <c r="D2162" s="122" t="str">
        <f>VLOOKUP(B2162,辅助信息!E:K,7,FALSE)</f>
        <v>JWDDCD2025052800131</v>
      </c>
      <c r="E2162" s="122" t="str">
        <f>VLOOKUP(F2162,辅助信息!A:B,2,FALSE)</f>
        <v>盘螺</v>
      </c>
      <c r="F2162" s="122" t="s">
        <v>49</v>
      </c>
      <c r="G2162" s="123">
        <v>6</v>
      </c>
      <c r="H2162" s="136">
        <f>_xlfn.XLOOKUP(C2162&amp;F2162&amp;I2162&amp;J2162,'[1]2025年已发货'!$F:$F&amp;'[1]2025年已发货'!$C:$C&amp;'[1]2025年已发货'!$G:$G&amp;'[1]2025年已发货'!$H:$H,'[1]2025年已发货'!$E:$E,"未发货")</f>
        <v>6</v>
      </c>
      <c r="I2162" s="122" t="str">
        <f>VLOOKUP(B2162,辅助信息!E:I,3,FALSE)</f>
        <v>（商投建工达州中医药科技园-4工区-8号楼）达州市通川区达州中医药职业学院犀牛大道北段</v>
      </c>
      <c r="J2162" s="122" t="str">
        <f>VLOOKUP(B2162,辅助信息!E:I,4,FALSE)</f>
        <v>张扬</v>
      </c>
      <c r="K2162" s="122">
        <f>VLOOKUP(J2162,辅助信息!H:I,2,FALSE)</f>
        <v>18381904567</v>
      </c>
      <c r="L2162" s="124" t="str">
        <f>VLOOKUP(B2162,辅助信息!E:J,6,FALSE)</f>
        <v>控制炉批号！多了现场不收！,优先安排达钢,提前联系到场规格及数量</v>
      </c>
      <c r="M2162" s="93">
        <v>45845</v>
      </c>
      <c r="O2162" s="64">
        <f ca="1" t="shared" si="147"/>
        <v>0</v>
      </c>
      <c r="P2162" s="64">
        <f ca="1" t="shared" si="148"/>
        <v>126</v>
      </c>
      <c r="Q2162" s="29" t="str">
        <f>VLOOKUP(B2162,辅助信息!E:M,9,FALSE)</f>
        <v>ZTWM-CDGS-XS-2024-0134-商投建工达州中医药科技成果示范园项目</v>
      </c>
      <c r="R2162" s="29" t="str">
        <f>_xlfn._xlws.FILTER(辅助信息!D:D,辅助信息!E:E=B2162)</f>
        <v>商投建工达州中医药科技园</v>
      </c>
    </row>
    <row r="2163" hidden="1" spans="1:18">
      <c r="A2163" s="130"/>
      <c r="B2163" s="133" t="s">
        <v>180</v>
      </c>
      <c r="C2163" s="72">
        <v>45847</v>
      </c>
      <c r="D2163" s="122" t="str">
        <f>VLOOKUP(B2163,辅助信息!E:K,7,FALSE)</f>
        <v>JWDDCD2025052800131</v>
      </c>
      <c r="E2163" s="122" t="str">
        <f>VLOOKUP(F2163,辅助信息!A:B,2,FALSE)</f>
        <v>盘螺</v>
      </c>
      <c r="F2163" s="122" t="s">
        <v>40</v>
      </c>
      <c r="G2163" s="123">
        <v>21</v>
      </c>
      <c r="H2163" s="136">
        <f>_xlfn.XLOOKUP(C2163&amp;F2163&amp;I2163&amp;J2163,'[1]2025年已发货'!$F:$F&amp;'[1]2025年已发货'!$C:$C&amp;'[1]2025年已发货'!$G:$G&amp;'[1]2025年已发货'!$H:$H,'[1]2025年已发货'!$E:$E,"未发货")</f>
        <v>21</v>
      </c>
      <c r="I2163" s="122" t="str">
        <f>VLOOKUP(B2163,辅助信息!E:I,3,FALSE)</f>
        <v>（商投建工达州中医药科技园-4工区-8号楼）达州市通川区达州中医药职业学院犀牛大道北段</v>
      </c>
      <c r="J2163" s="122" t="str">
        <f>VLOOKUP(B2163,辅助信息!E:I,4,FALSE)</f>
        <v>张扬</v>
      </c>
      <c r="K2163" s="122">
        <f>VLOOKUP(J2163,辅助信息!H:I,2,FALSE)</f>
        <v>18381904567</v>
      </c>
      <c r="L2163" s="124" t="str">
        <f>VLOOKUP(B2163,辅助信息!E:J,6,FALSE)</f>
        <v>控制炉批号！多了现场不收！,优先安排达钢,提前联系到场规格及数量</v>
      </c>
      <c r="M2163" s="93">
        <v>45845</v>
      </c>
      <c r="O2163" s="64">
        <f ca="1" t="shared" si="147"/>
        <v>0</v>
      </c>
      <c r="P2163" s="64">
        <f ca="1" t="shared" si="148"/>
        <v>126</v>
      </c>
      <c r="Q2163" s="29" t="str">
        <f>VLOOKUP(B2163,辅助信息!E:M,9,FALSE)</f>
        <v>ZTWM-CDGS-XS-2024-0134-商投建工达州中医药科技成果示范园项目</v>
      </c>
      <c r="R2163" s="29" t="str">
        <f>_xlfn._xlws.FILTER(辅助信息!D:D,辅助信息!E:E=B2163)</f>
        <v>商投建工达州中医药科技园</v>
      </c>
    </row>
    <row r="2164" hidden="1" spans="1:18">
      <c r="A2164" s="130"/>
      <c r="B2164" s="133" t="s">
        <v>180</v>
      </c>
      <c r="C2164" s="72">
        <v>45847</v>
      </c>
      <c r="D2164" s="122" t="str">
        <f>VLOOKUP(B2164,辅助信息!E:K,7,FALSE)</f>
        <v>JWDDCD2025052800131</v>
      </c>
      <c r="E2164" s="122" t="str">
        <f>VLOOKUP(F2164,辅助信息!A:B,2,FALSE)</f>
        <v>盘螺</v>
      </c>
      <c r="F2164" s="122" t="s">
        <v>41</v>
      </c>
      <c r="G2164" s="123">
        <v>15</v>
      </c>
      <c r="H2164" s="136">
        <f>_xlfn.XLOOKUP(C2164&amp;F2164&amp;I2164&amp;J2164,'[1]2025年已发货'!$F:$F&amp;'[1]2025年已发货'!$C:$C&amp;'[1]2025年已发货'!$G:$G&amp;'[1]2025年已发货'!$H:$H,'[1]2025年已发货'!$E:$E,"未发货")</f>
        <v>15</v>
      </c>
      <c r="I2164" s="122" t="str">
        <f>VLOOKUP(B2164,辅助信息!E:I,3,FALSE)</f>
        <v>（商投建工达州中医药科技园-4工区-8号楼）达州市通川区达州中医药职业学院犀牛大道北段</v>
      </c>
      <c r="J2164" s="122" t="str">
        <f>VLOOKUP(B2164,辅助信息!E:I,4,FALSE)</f>
        <v>张扬</v>
      </c>
      <c r="K2164" s="122">
        <f>VLOOKUP(J2164,辅助信息!H:I,2,FALSE)</f>
        <v>18381904567</v>
      </c>
      <c r="L2164" s="124" t="str">
        <f>VLOOKUP(B2164,辅助信息!E:J,6,FALSE)</f>
        <v>控制炉批号！多了现场不收！,优先安排达钢,提前联系到场规格及数量</v>
      </c>
      <c r="M2164" s="93">
        <v>45845</v>
      </c>
      <c r="O2164" s="64">
        <f ca="1" t="shared" si="147"/>
        <v>0</v>
      </c>
      <c r="P2164" s="64">
        <f ca="1" t="shared" si="148"/>
        <v>126</v>
      </c>
      <c r="Q2164" s="29" t="str">
        <f>VLOOKUP(B2164,辅助信息!E:M,9,FALSE)</f>
        <v>ZTWM-CDGS-XS-2024-0134-商投建工达州中医药科技成果示范园项目</v>
      </c>
      <c r="R2164" s="29" t="str">
        <f>_xlfn._xlws.FILTER(辅助信息!D:D,辅助信息!E:E=B2164)</f>
        <v>商投建工达州中医药科技园</v>
      </c>
    </row>
    <row r="2165" hidden="1" spans="1:18">
      <c r="A2165" s="130"/>
      <c r="B2165" s="133" t="s">
        <v>69</v>
      </c>
      <c r="C2165" s="72">
        <v>45847</v>
      </c>
      <c r="D2165" s="122" t="str">
        <f>VLOOKUP(B2165,辅助信息!E:K,7,FALSE)</f>
        <v>JWDDCD2025052800131</v>
      </c>
      <c r="E2165" s="122" t="str">
        <f>VLOOKUP(F2165,辅助信息!A:B,2,FALSE)</f>
        <v>螺纹钢</v>
      </c>
      <c r="F2165" s="122" t="s">
        <v>19</v>
      </c>
      <c r="G2165" s="123">
        <v>3</v>
      </c>
      <c r="H2165" s="136">
        <f>_xlfn.XLOOKUP(C2165&amp;F2165&amp;I2165&amp;J2165,'[1]2025年已发货'!$F:$F&amp;'[1]2025年已发货'!$C:$C&amp;'[1]2025年已发货'!$G:$G&amp;'[1]2025年已发货'!$H:$H,'[1]2025年已发货'!$E:$E,"未发货")</f>
        <v>3</v>
      </c>
      <c r="I2165" s="122" t="str">
        <f>VLOOKUP(B2165,辅助信息!E:I,3,FALSE)</f>
        <v>（商投建工达州中医药科技园-4工区-2号楼）达州市通川区达州中医药职业学院犀牛大道北段</v>
      </c>
      <c r="J2165" s="122" t="str">
        <f>VLOOKUP(B2165,辅助信息!E:I,4,FALSE)</f>
        <v>张扬</v>
      </c>
      <c r="K2165" s="122">
        <f>VLOOKUP(J2165,辅助信息!H:I,2,FALSE)</f>
        <v>18381904567</v>
      </c>
      <c r="L2165" s="124" t="str">
        <f>VLOOKUP(B2165,辅助信息!E:J,6,FALSE)</f>
        <v>控制炉批号！多了现场不收！,优先安排达钢,提前联系到场规格及数量</v>
      </c>
      <c r="M2165" s="93">
        <v>45845</v>
      </c>
      <c r="O2165" s="64">
        <f ca="1" t="shared" si="147"/>
        <v>0</v>
      </c>
      <c r="P2165" s="64">
        <f ca="1" t="shared" si="148"/>
        <v>126</v>
      </c>
      <c r="Q2165" s="29" t="str">
        <f>VLOOKUP(B2165,辅助信息!E:M,9,FALSE)</f>
        <v>ZTWM-CDGS-XS-2024-0134-商投建工达州中医药科技成果示范园项目</v>
      </c>
      <c r="R2165" s="29" t="str">
        <f>_xlfn._xlws.FILTER(辅助信息!D:D,辅助信息!E:E=B2165)</f>
        <v>商投建工达州中医药科技园</v>
      </c>
    </row>
    <row r="2166" hidden="1" spans="2:18">
      <c r="B2166" s="40" t="s">
        <v>81</v>
      </c>
      <c r="C2166" s="72">
        <v>45847</v>
      </c>
      <c r="D2166" s="122" t="str">
        <f>VLOOKUP(B2166,辅助信息!E:K,7,FALSE)</f>
        <v>JWDDCD2025060900080</v>
      </c>
      <c r="E2166" s="122" t="str">
        <f>VLOOKUP(F2166,辅助信息!A:B,2,FALSE)</f>
        <v>螺纹钢</v>
      </c>
      <c r="F2166" s="40" t="s">
        <v>66</v>
      </c>
      <c r="G2166" s="36">
        <v>2.5</v>
      </c>
      <c r="H2166" s="136" t="str">
        <f>_xlfn.XLOOKUP(C2166&amp;F2166&amp;I2166&amp;J2166,'[1]2025年已发货'!$F:$F&amp;'[1]2025年已发货'!$C:$C&amp;'[1]2025年已发货'!$G:$G&amp;'[1]2025年已发货'!$H:$H,'[1]2025年已发货'!$E:$E,"未发货")</f>
        <v>未发货</v>
      </c>
      <c r="I2166" s="122" t="str">
        <f>VLOOKUP(B2166,辅助信息!E:I,3,FALSE)</f>
        <v>（华西简阳西城嘉苑）四川省成都市简阳市简城街道高屋村</v>
      </c>
      <c r="J2166" s="122" t="str">
        <f>VLOOKUP(B2166,辅助信息!E:I,4,FALSE)</f>
        <v>张瀚镭</v>
      </c>
      <c r="K2166" s="122">
        <f>VLOOKUP(J2166,辅助信息!H:I,2,FALSE)</f>
        <v>15884666220</v>
      </c>
      <c r="L2166" s="124" t="str">
        <f>VLOOKUP(B2166,辅助信息!E:J,6,FALSE)</f>
        <v>现场禁止使用氢能源挂车！优先威钢发货,我方卸车,新老国标钢厂不加价可直发，因陕钢多次出现磅差，项目拒绝使用</v>
      </c>
      <c r="M2166" s="93">
        <v>45847</v>
      </c>
      <c r="O2166" s="64">
        <f ca="1" t="shared" si="147"/>
        <v>0</v>
      </c>
      <c r="P2166" s="64">
        <f ca="1" t="shared" si="148"/>
        <v>124</v>
      </c>
      <c r="Q2166" s="29" t="str">
        <f>VLOOKUP(B2166,辅助信息!E:M,9,FALSE)</f>
        <v>ZTWM-CDGS-XS-2024-0030-华西集采-简州大道</v>
      </c>
      <c r="R2166" s="29" t="str">
        <f>_xlfn._xlws.FILTER(辅助信息!D:D,辅助信息!E:E=B2166)</f>
        <v>华西简阳西城嘉苑</v>
      </c>
    </row>
    <row r="2167" hidden="1" spans="2:18">
      <c r="B2167" s="40" t="s">
        <v>186</v>
      </c>
      <c r="C2167" s="72">
        <v>45847</v>
      </c>
      <c r="D2167" s="122" t="str">
        <f>VLOOKUP(B2167,辅助信息!E:K,7,FALSE)</f>
        <v>JWDDCD2025072900123</v>
      </c>
      <c r="E2167" s="122" t="str">
        <f>VLOOKUP(F2167,辅助信息!A:B,2,FALSE)</f>
        <v>螺纹钢</v>
      </c>
      <c r="F2167" s="40" t="s">
        <v>22</v>
      </c>
      <c r="G2167" s="36">
        <v>17</v>
      </c>
      <c r="H2167" s="136" t="str">
        <f>_xlfn.XLOOKUP(C2167&amp;F2167&amp;I2167&amp;J2167,'[1]2025年已发货'!$F:$F&amp;'[1]2025年已发货'!$C:$C&amp;'[1]2025年已发货'!$G:$G&amp;'[1]2025年已发货'!$H:$H,'[1]2025年已发货'!$E:$E,"未发货")</f>
        <v>未发货</v>
      </c>
      <c r="I2167" s="122" t="str">
        <f>VLOOKUP(B2167,辅助信息!E:I,3,FALSE)</f>
        <v>(乐山市校地共建产教融合基地建设项目二标段)四川省乐山市市中区苏稽镇</v>
      </c>
      <c r="J2167" s="122" t="str">
        <f>VLOOKUP(B2167,辅助信息!E:I,4,FALSE)</f>
        <v>彭江涛</v>
      </c>
      <c r="K2167" s="122">
        <f>VLOOKUP(J2167,辅助信息!H:I,2,FALSE)</f>
        <v>13990276572</v>
      </c>
      <c r="L2167" s="124" t="str">
        <f>VLOOKUP(B2167,辅助信息!E:J,6,FALSE)</f>
        <v>联系实际收货人（彭江涛13990276572）现场要求炉批号控制2个以下，超2个不给予签收。提前联系到场规格及数量</v>
      </c>
      <c r="M2167" s="93">
        <v>45847</v>
      </c>
      <c r="O2167" s="64">
        <f ca="1" t="shared" si="147"/>
        <v>0</v>
      </c>
      <c r="P2167" s="64">
        <f ca="1" t="shared" si="148"/>
        <v>124</v>
      </c>
      <c r="Q2167" s="29" t="str">
        <f>VLOOKUP(B2167,辅助信息!E:M,9,FALSE)</f>
        <v>ZTWM-CDGS-XS-2025-0126-四川机司-乐山市校地共建产教融合基地配套设施项目施工二标段钢筋采购合同</v>
      </c>
      <c r="R2167" s="29" t="str">
        <f>_xlfn._xlws.FILTER(辅助信息!D:D,辅助信息!E:E=B2167)</f>
        <v>乐山市校地共建产教融合基地建设项目</v>
      </c>
    </row>
    <row r="2168" hidden="1" spans="2:18">
      <c r="B2168" s="40" t="s">
        <v>92</v>
      </c>
      <c r="C2168" s="72">
        <v>45847</v>
      </c>
      <c r="D2168" s="122" t="str">
        <f>VLOOKUP(B2168,辅助信息!E:K,7,FALSE)</f>
        <v>JWDDCD2025051800046</v>
      </c>
      <c r="E2168" s="122" t="str">
        <f>VLOOKUP(F2168,辅助信息!A:B,2,FALSE)</f>
        <v>螺纹钢</v>
      </c>
      <c r="F2168" s="40" t="s">
        <v>30</v>
      </c>
      <c r="G2168" s="36">
        <v>3</v>
      </c>
      <c r="H2168" s="136">
        <f>_xlfn.XLOOKUP(C2168&amp;F2168&amp;I2168&amp;J2168,'[1]2025年已发货'!$F:$F&amp;'[1]2025年已发货'!$C:$C&amp;'[1]2025年已发货'!$G:$G&amp;'[1]2025年已发货'!$H:$H,'[1]2025年已发货'!$E:$E,"未发货")</f>
        <v>3</v>
      </c>
      <c r="I2168" s="122" t="str">
        <f>VLOOKUP(B2168,辅助信息!E:I,3,FALSE)</f>
        <v>（华西萌海科创农业生态谷）成都市简阳市白金山水库</v>
      </c>
      <c r="J2168" s="122" t="str">
        <f>VLOOKUP(B2168,辅助信息!E:I,4,FALSE)</f>
        <v>石清国</v>
      </c>
      <c r="K2168" s="122">
        <f>VLOOKUP(J2168,辅助信息!H:I,2,FALSE)</f>
        <v>13458642015</v>
      </c>
      <c r="L2168" s="124" t="str">
        <f>VLOOKUP(B2168,辅助信息!E:J,6,FALSE)</f>
        <v>优先威钢,我方卸车,新老国标钢厂不加价可直发</v>
      </c>
      <c r="M2168" s="93">
        <v>45847</v>
      </c>
      <c r="O2168" s="64">
        <f ca="1" t="shared" si="147"/>
        <v>0</v>
      </c>
      <c r="P2168" s="64">
        <f ca="1" t="shared" si="148"/>
        <v>124</v>
      </c>
      <c r="Q2168" s="29" t="str">
        <f>VLOOKUP(B2168,辅助信息!E:M,9,FALSE)</f>
        <v>ZTWM-CDGS-XS-2024-0092-华西-萌海科创农业生态谷</v>
      </c>
      <c r="R2168" s="29" t="str">
        <f>_xlfn._xlws.FILTER(辅助信息!D:D,辅助信息!E:E=B2168)</f>
        <v>华西萌海-科创农业生态谷</v>
      </c>
    </row>
    <row r="2169" hidden="1" spans="2:18">
      <c r="B2169" s="40" t="s">
        <v>92</v>
      </c>
      <c r="C2169" s="72">
        <v>45847</v>
      </c>
      <c r="D2169" s="122" t="str">
        <f>VLOOKUP(B2169,辅助信息!E:K,7,FALSE)</f>
        <v>JWDDCD2025051800046</v>
      </c>
      <c r="E2169" s="122" t="str">
        <f>VLOOKUP(F2169,辅助信息!A:B,2,FALSE)</f>
        <v>螺纹钢</v>
      </c>
      <c r="F2169" s="40" t="s">
        <v>46</v>
      </c>
      <c r="G2169" s="36">
        <v>10</v>
      </c>
      <c r="H2169" s="136">
        <f>_xlfn.XLOOKUP(C2169&amp;F2169&amp;I2169&amp;J2169,'[1]2025年已发货'!$F:$F&amp;'[1]2025年已发货'!$C:$C&amp;'[1]2025年已发货'!$G:$G&amp;'[1]2025年已发货'!$H:$H,'[1]2025年已发货'!$E:$E,"未发货")</f>
        <v>10</v>
      </c>
      <c r="I2169" s="40" t="str">
        <f>VLOOKUP(B2169,辅助信息!E:I,3,FALSE)</f>
        <v>（华西萌海科创农业生态谷）成都市简阳市白金山水库</v>
      </c>
      <c r="J2169" s="40" t="str">
        <f>VLOOKUP(B2169,辅助信息!E:I,4,FALSE)</f>
        <v>石清国</v>
      </c>
      <c r="K2169" s="40">
        <f>VLOOKUP(J2169,辅助信息!H:I,2,FALSE)</f>
        <v>13458642015</v>
      </c>
      <c r="L2169" s="111" t="str">
        <f>VLOOKUP(B2169,辅助信息!E:J,6,FALSE)</f>
        <v>优先威钢,我方卸车,新老国标钢厂不加价可直发</v>
      </c>
      <c r="M2169" s="93">
        <v>45847</v>
      </c>
      <c r="O2169" s="64">
        <f ca="1" t="shared" si="147"/>
        <v>0</v>
      </c>
      <c r="P2169" s="64">
        <f ca="1" t="shared" si="148"/>
        <v>124</v>
      </c>
      <c r="Q2169" s="29" t="str">
        <f>VLOOKUP(B2169,辅助信息!E:M,9,FALSE)</f>
        <v>ZTWM-CDGS-XS-2024-0092-华西-萌海科创农业生态谷</v>
      </c>
      <c r="R2169" s="29" t="str">
        <f>_xlfn._xlws.FILTER(辅助信息!D:D,辅助信息!E:E=B2169)</f>
        <v>华西萌海-科创农业生态谷</v>
      </c>
    </row>
    <row r="2170" hidden="1" spans="2:18">
      <c r="B2170" s="40" t="s">
        <v>92</v>
      </c>
      <c r="C2170" s="72">
        <v>45847</v>
      </c>
      <c r="D2170" s="122" t="str">
        <f>VLOOKUP(B2170,辅助信息!E:K,7,FALSE)</f>
        <v>JWDDCD2025051800046</v>
      </c>
      <c r="E2170" s="122" t="str">
        <f>VLOOKUP(F2170,辅助信息!A:B,2,FALSE)</f>
        <v>螺纹钢</v>
      </c>
      <c r="F2170" s="40" t="s">
        <v>22</v>
      </c>
      <c r="G2170" s="36">
        <v>27</v>
      </c>
      <c r="H2170" s="136">
        <f>_xlfn.XLOOKUP(C2170&amp;F2170&amp;I2170&amp;J2170,'[1]2025年已发货'!$F:$F&amp;'[1]2025年已发货'!$C:$C&amp;'[1]2025年已发货'!$G:$G&amp;'[1]2025年已发货'!$H:$H,'[1]2025年已发货'!$E:$E,"未发货")</f>
        <v>27</v>
      </c>
      <c r="I2170" s="40" t="str">
        <f>VLOOKUP(B2170,辅助信息!E:I,3,FALSE)</f>
        <v>（华西萌海科创农业生态谷）成都市简阳市白金山水库</v>
      </c>
      <c r="J2170" s="40" t="str">
        <f>VLOOKUP(B2170,辅助信息!E:I,4,FALSE)</f>
        <v>石清国</v>
      </c>
      <c r="K2170" s="40">
        <f>VLOOKUP(J2170,辅助信息!H:I,2,FALSE)</f>
        <v>13458642015</v>
      </c>
      <c r="L2170" s="111" t="str">
        <f>VLOOKUP(B2170,辅助信息!E:J,6,FALSE)</f>
        <v>优先威钢,我方卸车,新老国标钢厂不加价可直发</v>
      </c>
      <c r="M2170" s="93">
        <v>45847</v>
      </c>
      <c r="O2170" s="64">
        <f ca="1" t="shared" si="147"/>
        <v>0</v>
      </c>
      <c r="P2170" s="64">
        <f ca="1" t="shared" si="148"/>
        <v>124</v>
      </c>
      <c r="Q2170" s="29" t="str">
        <f>VLOOKUP(B2170,辅助信息!E:M,9,FALSE)</f>
        <v>ZTWM-CDGS-XS-2024-0092-华西-萌海科创农业生态谷</v>
      </c>
      <c r="R2170" s="29" t="str">
        <f>_xlfn._xlws.FILTER(辅助信息!D:D,辅助信息!E:E=B2170)</f>
        <v>华西萌海-科创农业生态谷</v>
      </c>
    </row>
    <row r="2171" hidden="1" spans="2:18">
      <c r="B2171" s="40" t="s">
        <v>167</v>
      </c>
      <c r="C2171" s="72">
        <v>45847</v>
      </c>
      <c r="D2171" s="40" t="str">
        <f>VLOOKUP(B2171,辅助信息!E:K,7,FALSE)</f>
        <v>JWDDCD2025102100473</v>
      </c>
      <c r="E2171" s="40" t="str">
        <f>VLOOKUP(F2171,辅助信息!A:B,2,FALSE)</f>
        <v>螺纹钢</v>
      </c>
      <c r="F2171" s="40" t="s">
        <v>32</v>
      </c>
      <c r="G2171" s="36">
        <v>5</v>
      </c>
      <c r="H2171" s="136">
        <f>_xlfn.XLOOKUP(C2171&amp;F2171&amp;I2171&amp;J2171,'[1]2025年已发货'!$F:$F&amp;'[1]2025年已发货'!$C:$C&amp;'[1]2025年已发货'!$G:$G&amp;'[1]2025年已发货'!$H:$H,'[1]2025年已发货'!$E:$E,"未发货")</f>
        <v>5</v>
      </c>
      <c r="I2171" s="40" t="str">
        <f>VLOOKUP(B2171,辅助信息!E:I,3,FALSE)</f>
        <v>(五冶建设扩建艺体中学二期工程)四川省成都市双流区光荣路成都艺体中学南200米</v>
      </c>
      <c r="J2171" s="40" t="str">
        <f>VLOOKUP(B2171,辅助信息!E:I,4,FALSE)</f>
        <v>谢序强</v>
      </c>
      <c r="K2171" s="40">
        <f>VLOOKUP(J2171,辅助信息!H:I,2,FALSE)</f>
        <v>13458588232</v>
      </c>
      <c r="L2171" s="111" t="str">
        <f>VLOOKUP(B2171,辅助信息!E:J,6,FALSE)</f>
        <v>联系实际收货人（谢序强13458588232）五冶建设送货单,一式6份材质书,锈货不收，项目名称：扩建艺体中学二期工程，装货前联系收货人核实到场规格,没提前告知进场规格现场不给予接收</v>
      </c>
      <c r="M2171" s="93">
        <v>45847</v>
      </c>
      <c r="O2171" s="64">
        <f ca="1" t="shared" si="147"/>
        <v>0</v>
      </c>
      <c r="P2171" s="64">
        <f ca="1" t="shared" si="148"/>
        <v>124</v>
      </c>
      <c r="Q2171" s="29" t="str">
        <f>VLOOKUP(B2171,辅助信息!E:M,9,FALSE)</f>
        <v>ZTWM-CDGS-XS-2025-0073-五冶天府-成都怡心湖片区及龙泉驿医院等项目</v>
      </c>
      <c r="R2171" s="29" t="str">
        <f>_xlfn._xlws.FILTER(辅助信息!D:D,辅助信息!E:E=B2171)</f>
        <v>五冶建设扩建艺体中学二期工程</v>
      </c>
    </row>
    <row r="2172" hidden="1" spans="2:18">
      <c r="B2172" s="40" t="s">
        <v>167</v>
      </c>
      <c r="C2172" s="72">
        <v>45847</v>
      </c>
      <c r="D2172" s="40" t="str">
        <f>VLOOKUP(B2172,辅助信息!E:K,7,FALSE)</f>
        <v>JWDDCD2025102100473</v>
      </c>
      <c r="E2172" s="40" t="str">
        <f>VLOOKUP(F2172,辅助信息!A:B,2,FALSE)</f>
        <v>螺纹钢</v>
      </c>
      <c r="F2172" s="40" t="s">
        <v>30</v>
      </c>
      <c r="G2172" s="36">
        <v>25</v>
      </c>
      <c r="H2172" s="136">
        <f>_xlfn.XLOOKUP(C2172&amp;F2172&amp;I2172&amp;J2172,'[1]2025年已发货'!$F:$F&amp;'[1]2025年已发货'!$C:$C&amp;'[1]2025年已发货'!$G:$G&amp;'[1]2025年已发货'!$H:$H,'[1]2025年已发货'!$E:$E,"未发货")</f>
        <v>25</v>
      </c>
      <c r="I2172" s="40" t="str">
        <f>VLOOKUP(B2172,辅助信息!E:I,3,FALSE)</f>
        <v>(五冶建设扩建艺体中学二期工程)四川省成都市双流区光荣路成都艺体中学南200米</v>
      </c>
      <c r="J2172" s="40" t="str">
        <f>VLOOKUP(B2172,辅助信息!E:I,4,FALSE)</f>
        <v>谢序强</v>
      </c>
      <c r="K2172" s="40">
        <f>VLOOKUP(J2172,辅助信息!H:I,2,FALSE)</f>
        <v>13458588232</v>
      </c>
      <c r="L2172" s="111" t="str">
        <f>VLOOKUP(B2172,辅助信息!E:J,6,FALSE)</f>
        <v>联系实际收货人（谢序强13458588232）五冶建设送货单,一式6份材质书,锈货不收，项目名称：扩建艺体中学二期工程，装货前联系收货人核实到场规格,没提前告知进场规格现场不给予接收</v>
      </c>
      <c r="M2172" s="93">
        <v>45847</v>
      </c>
      <c r="O2172" s="64">
        <f ca="1" t="shared" si="147"/>
        <v>0</v>
      </c>
      <c r="P2172" s="64">
        <f ca="1" t="shared" si="148"/>
        <v>124</v>
      </c>
      <c r="Q2172" s="29" t="str">
        <f>VLOOKUP(B2172,辅助信息!E:M,9,FALSE)</f>
        <v>ZTWM-CDGS-XS-2025-0073-五冶天府-成都怡心湖片区及龙泉驿医院等项目</v>
      </c>
      <c r="R2172" s="29" t="str">
        <f>_xlfn._xlws.FILTER(辅助信息!D:D,辅助信息!E:E=B2172)</f>
        <v>五冶建设扩建艺体中学二期工程</v>
      </c>
    </row>
    <row r="2173" hidden="1" spans="2:18">
      <c r="B2173" s="40" t="s">
        <v>167</v>
      </c>
      <c r="C2173" s="72">
        <v>45847</v>
      </c>
      <c r="D2173" s="40" t="str">
        <f>VLOOKUP(B2173,辅助信息!E:K,7,FALSE)</f>
        <v>JWDDCD2025102100473</v>
      </c>
      <c r="E2173" s="40" t="str">
        <f>VLOOKUP(F2173,辅助信息!A:B,2,FALSE)</f>
        <v>螺纹钢</v>
      </c>
      <c r="F2173" s="40" t="s">
        <v>33</v>
      </c>
      <c r="G2173" s="36">
        <v>5</v>
      </c>
      <c r="H2173" s="136">
        <f>_xlfn.XLOOKUP(C2173&amp;F2173&amp;I2173&amp;J2173,'[1]2025年已发货'!$F:$F&amp;'[1]2025年已发货'!$C:$C&amp;'[1]2025年已发货'!$G:$G&amp;'[1]2025年已发货'!$H:$H,'[1]2025年已发货'!$E:$E,"未发货")</f>
        <v>5</v>
      </c>
      <c r="I2173" s="40" t="str">
        <f>VLOOKUP(B2173,辅助信息!E:I,3,FALSE)</f>
        <v>(五冶建设扩建艺体中学二期工程)四川省成都市双流区光荣路成都艺体中学南200米</v>
      </c>
      <c r="J2173" s="40" t="str">
        <f>VLOOKUP(B2173,辅助信息!E:I,4,FALSE)</f>
        <v>谢序强</v>
      </c>
      <c r="K2173" s="40">
        <f>VLOOKUP(J2173,辅助信息!H:I,2,FALSE)</f>
        <v>13458588232</v>
      </c>
      <c r="L2173" s="111" t="str">
        <f>VLOOKUP(B2173,辅助信息!E:J,6,FALSE)</f>
        <v>联系实际收货人（谢序强13458588232）五冶建设送货单,一式6份材质书,锈货不收，项目名称：扩建艺体中学二期工程，装货前联系收货人核实到场规格,没提前告知进场规格现场不给予接收</v>
      </c>
      <c r="M2173" s="93">
        <v>45847</v>
      </c>
      <c r="O2173" s="64">
        <f ca="1" t="shared" si="147"/>
        <v>0</v>
      </c>
      <c r="P2173" s="64">
        <f ca="1" t="shared" si="148"/>
        <v>124</v>
      </c>
      <c r="Q2173" s="29" t="str">
        <f>VLOOKUP(B2173,辅助信息!E:M,9,FALSE)</f>
        <v>ZTWM-CDGS-XS-2025-0073-五冶天府-成都怡心湖片区及龙泉驿医院等项目</v>
      </c>
      <c r="R2173" s="29" t="str">
        <f>_xlfn._xlws.FILTER(辅助信息!D:D,辅助信息!E:E=B2173)</f>
        <v>五冶建设扩建艺体中学二期工程</v>
      </c>
    </row>
    <row r="2174" hidden="1" spans="2:18">
      <c r="B2174" s="122" t="s">
        <v>147</v>
      </c>
      <c r="C2174" s="72">
        <v>45849</v>
      </c>
      <c r="D2174" s="122" t="str">
        <f>VLOOKUP(B2174,辅助信息!E:K,7,FALSE)</f>
        <v>JWDDCD2025052800131</v>
      </c>
      <c r="E2174" s="122" t="str">
        <f>VLOOKUP(F2174,辅助信息!A:B,2,FALSE)</f>
        <v>螺纹钢</v>
      </c>
      <c r="F2174" s="122" t="s">
        <v>21</v>
      </c>
      <c r="G2174" s="123">
        <v>6</v>
      </c>
      <c r="H2174" s="136" t="str">
        <f>_xlfn.XLOOKUP(C2174&amp;F2174&amp;I2174&amp;J2174,'[1]2025年已发货'!$F:$F&amp;'[1]2025年已发货'!$C:$C&amp;'[1]2025年已发货'!$G:$G&amp;'[1]2025年已发货'!$H:$H,'[1]2025年已发货'!$E:$E,"未发货")</f>
        <v>未发货</v>
      </c>
      <c r="I2174" s="122" t="str">
        <f>VLOOKUP(B2174,辅助信息!E:I,3,FALSE)</f>
        <v>（商投建工达州中医药科技园-4工区-11号楼）达州市通川区达州中医药职业学院犀牛大道北段</v>
      </c>
      <c r="J2174" s="122" t="str">
        <f>VLOOKUP(B2174,辅助信息!E:I,4,FALSE)</f>
        <v>张扬</v>
      </c>
      <c r="K2174" s="122">
        <f>VLOOKUP(J2174,辅助信息!H:I,2,FALSE)</f>
        <v>18381904567</v>
      </c>
      <c r="L2174" s="124" t="str">
        <f>VLOOKUP(B2174,辅助信息!E:J,6,FALSE)</f>
        <v>控制炉批号！多了现场不收！,优先安排达钢,提前联系到场规格及数量</v>
      </c>
      <c r="M2174" s="93">
        <v>45845</v>
      </c>
      <c r="O2174" s="64">
        <f ca="1" t="shared" si="147"/>
        <v>0</v>
      </c>
      <c r="P2174" s="64">
        <f ca="1" t="shared" si="148"/>
        <v>126</v>
      </c>
      <c r="Q2174" s="29" t="str">
        <f>VLOOKUP(B2174,辅助信息!E:M,9,FALSE)</f>
        <v>ZTWM-CDGS-XS-2024-0134-商投建工达州中医药科技成果示范园项目</v>
      </c>
      <c r="R2174" s="29" t="str">
        <f>_xlfn._xlws.FILTER(辅助信息!D:D,辅助信息!E:E=B2174)</f>
        <v>商投建工达州中医药科技园</v>
      </c>
    </row>
    <row r="2175" hidden="1" spans="2:18">
      <c r="B2175" s="122" t="s">
        <v>147</v>
      </c>
      <c r="C2175" s="72">
        <v>45849</v>
      </c>
      <c r="D2175" s="122" t="str">
        <f>VLOOKUP(B2175,辅助信息!E:K,7,FALSE)</f>
        <v>JWDDCD2025052800131</v>
      </c>
      <c r="E2175" s="122" t="str">
        <f>VLOOKUP(F2175,辅助信息!A:B,2,FALSE)</f>
        <v>螺纹钢</v>
      </c>
      <c r="F2175" s="122" t="s">
        <v>58</v>
      </c>
      <c r="G2175" s="123">
        <v>6</v>
      </c>
      <c r="H2175" s="136" t="str">
        <f>_xlfn.XLOOKUP(C2175&amp;F2175&amp;I2175&amp;J2175,'[1]2025年已发货'!$F:$F&amp;'[1]2025年已发货'!$C:$C&amp;'[1]2025年已发货'!$G:$G&amp;'[1]2025年已发货'!$H:$H,'[1]2025年已发货'!$E:$E,"未发货")</f>
        <v>未发货</v>
      </c>
      <c r="I2175" s="122" t="str">
        <f>VLOOKUP(B2175,辅助信息!E:I,3,FALSE)</f>
        <v>（商投建工达州中医药科技园-4工区-11号楼）达州市通川区达州中医药职业学院犀牛大道北段</v>
      </c>
      <c r="J2175" s="122" t="str">
        <f>VLOOKUP(B2175,辅助信息!E:I,4,FALSE)</f>
        <v>张扬</v>
      </c>
      <c r="K2175" s="122">
        <f>VLOOKUP(J2175,辅助信息!H:I,2,FALSE)</f>
        <v>18381904567</v>
      </c>
      <c r="L2175" s="124" t="str">
        <f>VLOOKUP(B2175,辅助信息!E:J,6,FALSE)</f>
        <v>控制炉批号！多了现场不收！,优先安排达钢,提前联系到场规格及数量</v>
      </c>
      <c r="M2175" s="93">
        <v>45845</v>
      </c>
      <c r="O2175" s="64">
        <f ca="1" t="shared" si="147"/>
        <v>0</v>
      </c>
      <c r="P2175" s="64">
        <f ca="1" t="shared" si="148"/>
        <v>126</v>
      </c>
      <c r="Q2175" s="29" t="str">
        <f>VLOOKUP(B2175,辅助信息!E:M,9,FALSE)</f>
        <v>ZTWM-CDGS-XS-2024-0134-商投建工达州中医药科技成果示范园项目</v>
      </c>
      <c r="R2175" s="29" t="str">
        <f>_xlfn._xlws.FILTER(辅助信息!D:D,辅助信息!E:E=B2175)</f>
        <v>商投建工达州中医药科技园</v>
      </c>
    </row>
    <row r="2176" hidden="1" spans="2:18">
      <c r="B2176" s="122" t="s">
        <v>147</v>
      </c>
      <c r="C2176" s="72">
        <v>45849</v>
      </c>
      <c r="D2176" s="122" t="str">
        <f>VLOOKUP(B2176,辅助信息!E:K,7,FALSE)</f>
        <v>JWDDCD2025052800131</v>
      </c>
      <c r="E2176" s="122" t="str">
        <f>VLOOKUP(F2176,辅助信息!A:B,2,FALSE)</f>
        <v>螺纹钢</v>
      </c>
      <c r="F2176" s="122" t="s">
        <v>46</v>
      </c>
      <c r="G2176" s="123">
        <v>15</v>
      </c>
      <c r="H2176" s="136" t="str">
        <f>_xlfn.XLOOKUP(C2176&amp;F2176&amp;I2176&amp;J2176,'[1]2025年已发货'!$F:$F&amp;'[1]2025年已发货'!$C:$C&amp;'[1]2025年已发货'!$G:$G&amp;'[1]2025年已发货'!$H:$H,'[1]2025年已发货'!$E:$E,"未发货")</f>
        <v>未发货</v>
      </c>
      <c r="I2176" s="122" t="str">
        <f>VLOOKUP(B2176,辅助信息!E:I,3,FALSE)</f>
        <v>（商投建工达州中医药科技园-4工区-11号楼）达州市通川区达州中医药职业学院犀牛大道北段</v>
      </c>
      <c r="J2176" s="122" t="str">
        <f>VLOOKUP(B2176,辅助信息!E:I,4,FALSE)</f>
        <v>张扬</v>
      </c>
      <c r="K2176" s="122">
        <f>VLOOKUP(J2176,辅助信息!H:I,2,FALSE)</f>
        <v>18381904567</v>
      </c>
      <c r="L2176" s="124" t="str">
        <f>VLOOKUP(B2176,辅助信息!E:J,6,FALSE)</f>
        <v>控制炉批号！多了现场不收！,优先安排达钢,提前联系到场规格及数量</v>
      </c>
      <c r="M2176" s="93">
        <v>45845</v>
      </c>
      <c r="O2176" s="64">
        <f ca="1" t="shared" si="147"/>
        <v>0</v>
      </c>
      <c r="P2176" s="64">
        <f ca="1" t="shared" si="148"/>
        <v>126</v>
      </c>
      <c r="Q2176" s="29" t="str">
        <f>VLOOKUP(B2176,辅助信息!E:M,9,FALSE)</f>
        <v>ZTWM-CDGS-XS-2024-0134-商投建工达州中医药科技成果示范园项目</v>
      </c>
      <c r="R2176" s="29" t="str">
        <f>_xlfn._xlws.FILTER(辅助信息!D:D,辅助信息!E:E=B2176)</f>
        <v>商投建工达州中医药科技园</v>
      </c>
    </row>
    <row r="2177" hidden="1" spans="2:18">
      <c r="B2177" s="122" t="s">
        <v>147</v>
      </c>
      <c r="C2177" s="72">
        <v>45849</v>
      </c>
      <c r="D2177" s="122" t="str">
        <f>VLOOKUP(B2177,辅助信息!E:K,7,FALSE)</f>
        <v>JWDDCD2025052800131</v>
      </c>
      <c r="E2177" s="122" t="str">
        <f>VLOOKUP(F2177,辅助信息!A:B,2,FALSE)</f>
        <v>螺纹钢</v>
      </c>
      <c r="F2177" s="122" t="s">
        <v>22</v>
      </c>
      <c r="G2177" s="123">
        <v>9</v>
      </c>
      <c r="H2177" s="136" t="str">
        <f>_xlfn.XLOOKUP(C2177&amp;F2177&amp;I2177&amp;J2177,'[1]2025年已发货'!$F:$F&amp;'[1]2025年已发货'!$C:$C&amp;'[1]2025年已发货'!$G:$G&amp;'[1]2025年已发货'!$H:$H,'[1]2025年已发货'!$E:$E,"未发货")</f>
        <v>未发货</v>
      </c>
      <c r="I2177" s="122" t="str">
        <f>VLOOKUP(B2177,辅助信息!E:I,3,FALSE)</f>
        <v>（商投建工达州中医药科技园-4工区-11号楼）达州市通川区达州中医药职业学院犀牛大道北段</v>
      </c>
      <c r="J2177" s="122" t="str">
        <f>VLOOKUP(B2177,辅助信息!E:I,4,FALSE)</f>
        <v>张扬</v>
      </c>
      <c r="K2177" s="122">
        <f>VLOOKUP(J2177,辅助信息!H:I,2,FALSE)</f>
        <v>18381904567</v>
      </c>
      <c r="L2177" s="124" t="str">
        <f>VLOOKUP(B2177,辅助信息!E:J,6,FALSE)</f>
        <v>控制炉批号！多了现场不收！,优先安排达钢,提前联系到场规格及数量</v>
      </c>
      <c r="M2177" s="93">
        <v>45845</v>
      </c>
      <c r="O2177" s="64">
        <f ca="1" t="shared" si="147"/>
        <v>0</v>
      </c>
      <c r="P2177" s="64">
        <f ca="1" t="shared" si="148"/>
        <v>126</v>
      </c>
      <c r="Q2177" s="29" t="str">
        <f>VLOOKUP(B2177,辅助信息!E:M,9,FALSE)</f>
        <v>ZTWM-CDGS-XS-2024-0134-商投建工达州中医药科技成果示范园项目</v>
      </c>
      <c r="R2177" s="29" t="str">
        <f>_xlfn._xlws.FILTER(辅助信息!D:D,辅助信息!E:E=B2177)</f>
        <v>商投建工达州中医药科技园</v>
      </c>
    </row>
    <row r="2178" hidden="1" spans="2:18">
      <c r="B2178" s="122" t="s">
        <v>159</v>
      </c>
      <c r="C2178" s="72">
        <v>45849</v>
      </c>
      <c r="D2178" s="122" t="str">
        <f>VLOOKUP(B2178,辅助信息!E:K,7,FALSE)</f>
        <v>JWDDCD2025052800131</v>
      </c>
      <c r="E2178" s="122" t="str">
        <f>VLOOKUP(F2178,辅助信息!A:B,2,FALSE)</f>
        <v>螺纹钢</v>
      </c>
      <c r="F2178" s="122" t="s">
        <v>66</v>
      </c>
      <c r="G2178" s="123">
        <v>6</v>
      </c>
      <c r="H2178" s="136" t="str">
        <f>_xlfn.XLOOKUP(C2178&amp;F2178&amp;I2178&amp;J2178,'[1]2025年已发货'!$F:$F&amp;'[1]2025年已发货'!$C:$C&amp;'[1]2025年已发货'!$G:$G&amp;'[1]2025年已发货'!$H:$H,'[1]2025年已发货'!$E:$E,"未发货")</f>
        <v>未发货</v>
      </c>
      <c r="I2178" s="122" t="str">
        <f>VLOOKUP(B2178,辅助信息!E:I,3,FALSE)</f>
        <v>（商投建工达州中医药科技园-3工区）达州市通川区达州中医药职业学院犀牛大道北段</v>
      </c>
      <c r="J2178" s="122" t="str">
        <f>VLOOKUP(B2178,辅助信息!E:I,4,FALSE)</f>
        <v>程黄刚</v>
      </c>
      <c r="K2178" s="122">
        <f>VLOOKUP(J2178,辅助信息!H:I,2,FALSE)</f>
        <v>15108211617</v>
      </c>
      <c r="L2178" s="124" t="str">
        <f>VLOOKUP(B2178,辅助信息!E:J,6,FALSE)</f>
        <v>控制炉批号！多了现场不收！,优先安排达钢,提前联系到场规格及数量</v>
      </c>
      <c r="M2178" s="93">
        <v>45845</v>
      </c>
      <c r="O2178" s="64">
        <f ca="1" t="shared" si="147"/>
        <v>0</v>
      </c>
      <c r="P2178" s="64">
        <f ca="1" t="shared" si="148"/>
        <v>126</v>
      </c>
      <c r="Q2178" s="29" t="str">
        <f>VLOOKUP(B2178,辅助信息!E:M,9,FALSE)</f>
        <v>ZTWM-CDGS-XS-2024-0134-商投建工达州中医药科技成果示范园项目</v>
      </c>
      <c r="R2178" s="29" t="str">
        <f>_xlfn._xlws.FILTER(辅助信息!D:D,辅助信息!E:E=B2178)</f>
        <v>商投建工达州中医药科技园</v>
      </c>
    </row>
    <row r="2179" hidden="1" spans="2:18">
      <c r="B2179" s="122" t="s">
        <v>159</v>
      </c>
      <c r="C2179" s="72">
        <v>45849</v>
      </c>
      <c r="D2179" s="122" t="str">
        <f>VLOOKUP(B2179,辅助信息!E:K,7,FALSE)</f>
        <v>JWDDCD2025052800131</v>
      </c>
      <c r="E2179" s="122" t="str">
        <f>VLOOKUP(F2179,辅助信息!A:B,2,FALSE)</f>
        <v>螺纹钢</v>
      </c>
      <c r="F2179" s="122" t="s">
        <v>45</v>
      </c>
      <c r="G2179" s="123">
        <v>6</v>
      </c>
      <c r="H2179" s="136" t="str">
        <f>_xlfn.XLOOKUP(C2179&amp;F2179&amp;I2179&amp;J2179,'[1]2025年已发货'!$F:$F&amp;'[1]2025年已发货'!$C:$C&amp;'[1]2025年已发货'!$G:$G&amp;'[1]2025年已发货'!$H:$H,'[1]2025年已发货'!$E:$E,"未发货")</f>
        <v>未发货</v>
      </c>
      <c r="I2179" s="122" t="str">
        <f>VLOOKUP(B2179,辅助信息!E:I,3,FALSE)</f>
        <v>（商投建工达州中医药科技园-3工区）达州市通川区达州中医药职业学院犀牛大道北段</v>
      </c>
      <c r="J2179" s="122" t="str">
        <f>VLOOKUP(B2179,辅助信息!E:I,4,FALSE)</f>
        <v>程黄刚</v>
      </c>
      <c r="K2179" s="122">
        <f>VLOOKUP(J2179,辅助信息!H:I,2,FALSE)</f>
        <v>15108211617</v>
      </c>
      <c r="L2179" s="124" t="str">
        <f>VLOOKUP(B2179,辅助信息!E:J,6,FALSE)</f>
        <v>控制炉批号！多了现场不收！,优先安排达钢,提前联系到场规格及数量</v>
      </c>
      <c r="M2179" s="93">
        <v>45845</v>
      </c>
      <c r="O2179" s="64">
        <f ca="1" t="shared" si="147"/>
        <v>0</v>
      </c>
      <c r="P2179" s="64">
        <f ca="1" t="shared" si="148"/>
        <v>126</v>
      </c>
      <c r="Q2179" s="29" t="str">
        <f>VLOOKUP(B2179,辅助信息!E:M,9,FALSE)</f>
        <v>ZTWM-CDGS-XS-2024-0134-商投建工达州中医药科技成果示范园项目</v>
      </c>
      <c r="R2179" s="29" t="str">
        <f>_xlfn._xlws.FILTER(辅助信息!D:D,辅助信息!E:E=B2179)</f>
        <v>商投建工达州中医药科技园</v>
      </c>
    </row>
    <row r="2180" hidden="1" spans="2:18">
      <c r="B2180" s="122" t="s">
        <v>159</v>
      </c>
      <c r="C2180" s="72">
        <v>45849</v>
      </c>
      <c r="D2180" s="122" t="str">
        <f>VLOOKUP(B2180,辅助信息!E:K,7,FALSE)</f>
        <v>JWDDCD2025052800131</v>
      </c>
      <c r="E2180" s="122" t="str">
        <f>VLOOKUP(F2180,辅助信息!A:B,2,FALSE)</f>
        <v>螺纹钢</v>
      </c>
      <c r="F2180" s="122" t="s">
        <v>21</v>
      </c>
      <c r="G2180" s="123">
        <v>6</v>
      </c>
      <c r="H2180" s="136" t="str">
        <f>_xlfn.XLOOKUP(C2180&amp;F2180&amp;I2180&amp;J2180,'[1]2025年已发货'!$F:$F&amp;'[1]2025年已发货'!$C:$C&amp;'[1]2025年已发货'!$G:$G&amp;'[1]2025年已发货'!$H:$H,'[1]2025年已发货'!$E:$E,"未发货")</f>
        <v>未发货</v>
      </c>
      <c r="I2180" s="122" t="str">
        <f>VLOOKUP(B2180,辅助信息!E:I,3,FALSE)</f>
        <v>（商投建工达州中医药科技园-3工区）达州市通川区达州中医药职业学院犀牛大道北段</v>
      </c>
      <c r="J2180" s="122" t="str">
        <f>VLOOKUP(B2180,辅助信息!E:I,4,FALSE)</f>
        <v>程黄刚</v>
      </c>
      <c r="K2180" s="122">
        <f>VLOOKUP(J2180,辅助信息!H:I,2,FALSE)</f>
        <v>15108211617</v>
      </c>
      <c r="L2180" s="124" t="str">
        <f>VLOOKUP(B2180,辅助信息!E:J,6,FALSE)</f>
        <v>控制炉批号！多了现场不收！,优先安排达钢,提前联系到场规格及数量</v>
      </c>
      <c r="M2180" s="93">
        <v>45845</v>
      </c>
      <c r="O2180" s="64">
        <f ca="1" t="shared" si="147"/>
        <v>0</v>
      </c>
      <c r="P2180" s="64">
        <f ca="1" t="shared" si="148"/>
        <v>126</v>
      </c>
      <c r="Q2180" s="29" t="str">
        <f>VLOOKUP(B2180,辅助信息!E:M,9,FALSE)</f>
        <v>ZTWM-CDGS-XS-2024-0134-商投建工达州中医药科技成果示范园项目</v>
      </c>
      <c r="R2180" s="29" t="str">
        <f>_xlfn._xlws.FILTER(辅助信息!D:D,辅助信息!E:E=B2180)</f>
        <v>商投建工达州中医药科技园</v>
      </c>
    </row>
    <row r="2181" hidden="1" spans="2:18">
      <c r="B2181" s="122" t="s">
        <v>159</v>
      </c>
      <c r="C2181" s="72">
        <v>45849</v>
      </c>
      <c r="D2181" s="122" t="str">
        <f>VLOOKUP(B2181,辅助信息!E:K,7,FALSE)</f>
        <v>JWDDCD2025052800131</v>
      </c>
      <c r="E2181" s="122" t="str">
        <f>VLOOKUP(F2181,辅助信息!A:B,2,FALSE)</f>
        <v>螺纹钢</v>
      </c>
      <c r="F2181" s="122" t="s">
        <v>46</v>
      </c>
      <c r="G2181" s="123">
        <v>12</v>
      </c>
      <c r="H2181" s="136" t="str">
        <f>_xlfn.XLOOKUP(C2181&amp;F2181&amp;I2181&amp;J2181,'[1]2025年已发货'!$F:$F&amp;'[1]2025年已发货'!$C:$C&amp;'[1]2025年已发货'!$G:$G&amp;'[1]2025年已发货'!$H:$H,'[1]2025年已发货'!$E:$E,"未发货")</f>
        <v>未发货</v>
      </c>
      <c r="I2181" s="122" t="str">
        <f>VLOOKUP(B2181,辅助信息!E:I,3,FALSE)</f>
        <v>（商投建工达州中医药科技园-3工区）达州市通川区达州中医药职业学院犀牛大道北段</v>
      </c>
      <c r="J2181" s="122" t="str">
        <f>VLOOKUP(B2181,辅助信息!E:I,4,FALSE)</f>
        <v>程黄刚</v>
      </c>
      <c r="K2181" s="122">
        <f>VLOOKUP(J2181,辅助信息!H:I,2,FALSE)</f>
        <v>15108211617</v>
      </c>
      <c r="L2181" s="124" t="str">
        <f>VLOOKUP(B2181,辅助信息!E:J,6,FALSE)</f>
        <v>控制炉批号！多了现场不收！,优先安排达钢,提前联系到场规格及数量</v>
      </c>
      <c r="M2181" s="93">
        <v>45845</v>
      </c>
      <c r="O2181" s="64">
        <f ca="1" t="shared" si="147"/>
        <v>0</v>
      </c>
      <c r="P2181" s="64">
        <f ca="1" t="shared" si="148"/>
        <v>126</v>
      </c>
      <c r="Q2181" s="29" t="str">
        <f>VLOOKUP(B2181,辅助信息!E:M,9,FALSE)</f>
        <v>ZTWM-CDGS-XS-2024-0134-商投建工达州中医药科技成果示范园项目</v>
      </c>
      <c r="R2181" s="29" t="str">
        <f>_xlfn._xlws.FILTER(辅助信息!D:D,辅助信息!E:E=B2181)</f>
        <v>商投建工达州中医药科技园</v>
      </c>
    </row>
    <row r="2182" hidden="1" spans="2:18">
      <c r="B2182" s="122" t="s">
        <v>81</v>
      </c>
      <c r="C2182" s="72">
        <v>45849</v>
      </c>
      <c r="D2182" s="122" t="str">
        <f>VLOOKUP(B2182,辅助信息!E:K,7,FALSE)</f>
        <v>JWDDCD2025060900080</v>
      </c>
      <c r="E2182" s="122" t="str">
        <f>VLOOKUP(F2182,辅助信息!A:B,2,FALSE)</f>
        <v>螺纹钢</v>
      </c>
      <c r="F2182" s="122" t="s">
        <v>66</v>
      </c>
      <c r="G2182" s="123">
        <v>2.5</v>
      </c>
      <c r="H2182" s="136" t="str">
        <f>_xlfn.XLOOKUP(C2182&amp;F2182&amp;I2182&amp;J2182,'[1]2025年已发货'!$F:$F&amp;'[1]2025年已发货'!$C:$C&amp;'[1]2025年已发货'!$G:$G&amp;'[1]2025年已发货'!$H:$H,'[1]2025年已发货'!$E:$E,"未发货")</f>
        <v>未发货</v>
      </c>
      <c r="I2182" s="122" t="str">
        <f>VLOOKUP(B2182,辅助信息!E:I,3,FALSE)</f>
        <v>（华西简阳西城嘉苑）四川省成都市简阳市简城街道高屋村</v>
      </c>
      <c r="J2182" s="122" t="str">
        <f>VLOOKUP(B2182,辅助信息!E:I,4,FALSE)</f>
        <v>张瀚镭</v>
      </c>
      <c r="K2182" s="122">
        <f>VLOOKUP(J2182,辅助信息!H:I,2,FALSE)</f>
        <v>15884666220</v>
      </c>
      <c r="L2182" s="124" t="str">
        <f>VLOOKUP(B2182,辅助信息!E:J,6,FALSE)</f>
        <v>现场禁止使用氢能源挂车！优先威钢发货,我方卸车,新老国标钢厂不加价可直发，因陕钢多次出现磅差，项目拒绝使用</v>
      </c>
      <c r="M2182" s="93">
        <v>45847</v>
      </c>
      <c r="O2182" s="64">
        <f ca="1" t="shared" si="147"/>
        <v>0</v>
      </c>
      <c r="P2182" s="64">
        <f ca="1" t="shared" si="148"/>
        <v>124</v>
      </c>
      <c r="Q2182" s="29" t="str">
        <f>VLOOKUP(B2182,辅助信息!E:M,9,FALSE)</f>
        <v>ZTWM-CDGS-XS-2024-0030-华西集采-简州大道</v>
      </c>
      <c r="R2182" s="29" t="str">
        <f>_xlfn._xlws.FILTER(辅助信息!D:D,辅助信息!E:E=B2182)</f>
        <v>华西简阳西城嘉苑</v>
      </c>
    </row>
    <row r="2183" hidden="1" spans="2:18">
      <c r="B2183" s="122" t="s">
        <v>186</v>
      </c>
      <c r="C2183" s="72">
        <v>45849</v>
      </c>
      <c r="D2183" s="122" t="str">
        <f>VLOOKUP(B2183,辅助信息!E:K,7,FALSE)</f>
        <v>JWDDCD2025072900123</v>
      </c>
      <c r="E2183" s="122" t="str">
        <f>VLOOKUP(F2183,辅助信息!A:B,2,FALSE)</f>
        <v>螺纹钢</v>
      </c>
      <c r="F2183" s="122" t="s">
        <v>22</v>
      </c>
      <c r="G2183" s="123">
        <v>17</v>
      </c>
      <c r="H2183" s="136" t="str">
        <f>_xlfn.XLOOKUP(C2183&amp;F2183&amp;I2183&amp;J2183,'[1]2025年已发货'!$F:$F&amp;'[1]2025年已发货'!$C:$C&amp;'[1]2025年已发货'!$G:$G&amp;'[1]2025年已发货'!$H:$H,'[1]2025年已发货'!$E:$E,"未发货")</f>
        <v>未发货</v>
      </c>
      <c r="I2183" s="122" t="str">
        <f>VLOOKUP(B2183,辅助信息!E:I,3,FALSE)</f>
        <v>(乐山市校地共建产教融合基地建设项目二标段)四川省乐山市市中区苏稽镇</v>
      </c>
      <c r="J2183" s="122" t="str">
        <f>VLOOKUP(B2183,辅助信息!E:I,4,FALSE)</f>
        <v>彭江涛</v>
      </c>
      <c r="K2183" s="122">
        <f>VLOOKUP(J2183,辅助信息!H:I,2,FALSE)</f>
        <v>13990276572</v>
      </c>
      <c r="L2183" s="124" t="str">
        <f>VLOOKUP(B2183,辅助信息!E:J,6,FALSE)</f>
        <v>联系实际收货人（彭江涛13990276572）现场要求炉批号控制2个以下，超2个不给予签收。提前联系到场规格及数量</v>
      </c>
      <c r="M2183" s="93">
        <v>45847</v>
      </c>
      <c r="O2183" s="64">
        <f ca="1" t="shared" si="147"/>
        <v>0</v>
      </c>
      <c r="P2183" s="64">
        <f ca="1" t="shared" si="148"/>
        <v>124</v>
      </c>
      <c r="Q2183" s="29" t="str">
        <f>VLOOKUP(B2183,辅助信息!E:M,9,FALSE)</f>
        <v>ZTWM-CDGS-XS-2025-0126-四川机司-乐山市校地共建产教融合基地配套设施项目施工二标段钢筋采购合同</v>
      </c>
      <c r="R2183" s="29" t="str">
        <f>_xlfn._xlws.FILTER(辅助信息!D:D,辅助信息!E:E=B2183)</f>
        <v>乐山市校地共建产教融合基地建设项目</v>
      </c>
    </row>
    <row r="2184" hidden="1" spans="2:18">
      <c r="B2184" s="40" t="s">
        <v>47</v>
      </c>
      <c r="C2184" s="72">
        <v>45849</v>
      </c>
      <c r="D2184" s="40" t="str">
        <f>VLOOKUP(B2184,辅助信息!E:K,7,FALSE)</f>
        <v>JWDDCD2025052800131</v>
      </c>
      <c r="E2184" s="40" t="str">
        <f>VLOOKUP(F2184,辅助信息!A:B,2,FALSE)</f>
        <v>盘螺</v>
      </c>
      <c r="F2184" s="40" t="s">
        <v>49</v>
      </c>
      <c r="G2184" s="36">
        <v>6</v>
      </c>
      <c r="H2184" s="136">
        <f>_xlfn.XLOOKUP(C2184&amp;F2184&amp;I2184&amp;J2184,'[1]2025年已发货'!$F:$F&amp;'[1]2025年已发货'!$C:$C&amp;'[1]2025年已发货'!$G:$G&amp;'[1]2025年已发货'!$H:$H,'[1]2025年已发货'!$E:$E,"未发货")</f>
        <v>6</v>
      </c>
      <c r="I2184" s="40" t="str">
        <f>VLOOKUP(B2184,辅助信息!E:I,3,FALSE)</f>
        <v>（商投建工达州中医药科技园-1工区）达州市通川区达州中医药职业学院犀牛大道北段</v>
      </c>
      <c r="J2184" s="40" t="str">
        <f>VLOOKUP(B2184,辅助信息!E:I,4,FALSE)</f>
        <v>程黄刚</v>
      </c>
      <c r="K2184" s="40">
        <f>VLOOKUP(J2184,辅助信息!H:I,2,FALSE)</f>
        <v>15108211617</v>
      </c>
      <c r="L2184" s="111" t="str">
        <f>VLOOKUP(B2184,辅助信息!E:J,6,FALSE)</f>
        <v>控制炉批号！多了现场不收！,优先安排达钢,提前联系到场规格及数量</v>
      </c>
      <c r="M2184" s="93">
        <v>45849</v>
      </c>
      <c r="O2184" s="64">
        <f ca="1" t="shared" si="147"/>
        <v>0</v>
      </c>
      <c r="P2184" s="64">
        <f ca="1" t="shared" si="148"/>
        <v>122</v>
      </c>
      <c r="Q2184" s="29" t="str">
        <f>VLOOKUP(B2184,辅助信息!E:M,9,FALSE)</f>
        <v>ZTWM-CDGS-XS-2024-0134-商投建工达州中医药科技成果示范园项目</v>
      </c>
      <c r="R2184" s="29" t="str">
        <f>_xlfn._xlws.FILTER(辅助信息!D:D,辅助信息!E:E=B2184)</f>
        <v>商投建工达州中医药科技园</v>
      </c>
    </row>
    <row r="2185" hidden="1" spans="2:18">
      <c r="B2185" s="40" t="s">
        <v>47</v>
      </c>
      <c r="C2185" s="72">
        <v>45849</v>
      </c>
      <c r="D2185" s="40" t="str">
        <f>VLOOKUP(B2185,辅助信息!E:K,7,FALSE)</f>
        <v>JWDDCD2025052800131</v>
      </c>
      <c r="E2185" s="40" t="str">
        <f>VLOOKUP(F2185,辅助信息!A:B,2,FALSE)</f>
        <v>盘螺</v>
      </c>
      <c r="F2185" s="40" t="s">
        <v>40</v>
      </c>
      <c r="G2185" s="36">
        <v>15</v>
      </c>
      <c r="H2185" s="136">
        <f>_xlfn.XLOOKUP(C2185&amp;F2185&amp;I2185&amp;J2185,'[1]2025年已发货'!$F:$F&amp;'[1]2025年已发货'!$C:$C&amp;'[1]2025年已发货'!$G:$G&amp;'[1]2025年已发货'!$H:$H,'[1]2025年已发货'!$E:$E,"未发货")</f>
        <v>15</v>
      </c>
      <c r="I2185" s="40" t="str">
        <f>VLOOKUP(B2185,辅助信息!E:I,3,FALSE)</f>
        <v>（商投建工达州中医药科技园-1工区）达州市通川区达州中医药职业学院犀牛大道北段</v>
      </c>
      <c r="J2185" s="40" t="str">
        <f>VLOOKUP(B2185,辅助信息!E:I,4,FALSE)</f>
        <v>程黄刚</v>
      </c>
      <c r="K2185" s="40">
        <f>VLOOKUP(J2185,辅助信息!H:I,2,FALSE)</f>
        <v>15108211617</v>
      </c>
      <c r="L2185" s="111" t="str">
        <f>VLOOKUP(B2185,辅助信息!E:J,6,FALSE)</f>
        <v>控制炉批号！多了现场不收！,优先安排达钢,提前联系到场规格及数量</v>
      </c>
      <c r="M2185" s="93">
        <v>45849</v>
      </c>
      <c r="O2185" s="64">
        <f ca="1" t="shared" si="147"/>
        <v>0</v>
      </c>
      <c r="P2185" s="64">
        <f ca="1" t="shared" si="148"/>
        <v>122</v>
      </c>
      <c r="Q2185" s="29" t="str">
        <f>VLOOKUP(B2185,辅助信息!E:M,9,FALSE)</f>
        <v>ZTWM-CDGS-XS-2024-0134-商投建工达州中医药科技成果示范园项目</v>
      </c>
      <c r="R2185" s="29" t="str">
        <f>_xlfn._xlws.FILTER(辅助信息!D:D,辅助信息!E:E=B2185)</f>
        <v>商投建工达州中医药科技园</v>
      </c>
    </row>
    <row r="2186" hidden="1" spans="2:18">
      <c r="B2186" s="40" t="s">
        <v>47</v>
      </c>
      <c r="C2186" s="72">
        <v>45849</v>
      </c>
      <c r="D2186" s="40" t="str">
        <f>VLOOKUP(B2186,辅助信息!E:K,7,FALSE)</f>
        <v>JWDDCD2025052800131</v>
      </c>
      <c r="E2186" s="40" t="str">
        <f>VLOOKUP(F2186,辅助信息!A:B,2,FALSE)</f>
        <v>盘螺</v>
      </c>
      <c r="F2186" s="40" t="s">
        <v>41</v>
      </c>
      <c r="G2186" s="36">
        <v>24</v>
      </c>
      <c r="H2186" s="136">
        <f>_xlfn.XLOOKUP(C2186&amp;F2186&amp;I2186&amp;J2186,'[1]2025年已发货'!$F:$F&amp;'[1]2025年已发货'!$C:$C&amp;'[1]2025年已发货'!$G:$G&amp;'[1]2025年已发货'!$H:$H,'[1]2025年已发货'!$E:$E,"未发货")</f>
        <v>24</v>
      </c>
      <c r="I2186" s="40" t="str">
        <f>VLOOKUP(B2186,辅助信息!E:I,3,FALSE)</f>
        <v>（商投建工达州中医药科技园-1工区）达州市通川区达州中医药职业学院犀牛大道北段</v>
      </c>
      <c r="J2186" s="40" t="str">
        <f>VLOOKUP(B2186,辅助信息!E:I,4,FALSE)</f>
        <v>程黄刚</v>
      </c>
      <c r="K2186" s="40">
        <f>VLOOKUP(J2186,辅助信息!H:I,2,FALSE)</f>
        <v>15108211617</v>
      </c>
      <c r="L2186" s="111" t="str">
        <f>VLOOKUP(B2186,辅助信息!E:J,6,FALSE)</f>
        <v>控制炉批号！多了现场不收！,优先安排达钢,提前联系到场规格及数量</v>
      </c>
      <c r="M2186" s="93">
        <v>45849</v>
      </c>
      <c r="O2186" s="64">
        <f ca="1" t="shared" si="147"/>
        <v>0</v>
      </c>
      <c r="P2186" s="64">
        <f ca="1" t="shared" si="148"/>
        <v>122</v>
      </c>
      <c r="Q2186" s="29" t="str">
        <f>VLOOKUP(B2186,辅助信息!E:M,9,FALSE)</f>
        <v>ZTWM-CDGS-XS-2024-0134-商投建工达州中医药科技成果示范园项目</v>
      </c>
      <c r="R2186" s="29" t="str">
        <f>_xlfn._xlws.FILTER(辅助信息!D:D,辅助信息!E:E=B2186)</f>
        <v>商投建工达州中医药科技园</v>
      </c>
    </row>
    <row r="2187" hidden="1" spans="2:18">
      <c r="B2187" s="40" t="s">
        <v>47</v>
      </c>
      <c r="C2187" s="72">
        <v>45849</v>
      </c>
      <c r="D2187" s="40" t="str">
        <f>VLOOKUP(B2187,辅助信息!E:K,7,FALSE)</f>
        <v>JWDDCD2025052800131</v>
      </c>
      <c r="E2187" s="40" t="str">
        <f>VLOOKUP(F2187,辅助信息!A:B,2,FALSE)</f>
        <v>螺纹钢</v>
      </c>
      <c r="F2187" s="40" t="s">
        <v>27</v>
      </c>
      <c r="G2187" s="36">
        <v>9</v>
      </c>
      <c r="H2187" s="136">
        <f>_xlfn.XLOOKUP(C2187&amp;F2187&amp;I2187&amp;J2187,'[1]2025年已发货'!$F:$F&amp;'[1]2025年已发货'!$C:$C&amp;'[1]2025年已发货'!$G:$G&amp;'[1]2025年已发货'!$H:$H,'[1]2025年已发货'!$E:$E,"未发货")</f>
        <v>9</v>
      </c>
      <c r="I2187" s="40" t="str">
        <f>VLOOKUP(B2187,辅助信息!E:I,3,FALSE)</f>
        <v>（商投建工达州中医药科技园-1工区）达州市通川区达州中医药职业学院犀牛大道北段</v>
      </c>
      <c r="J2187" s="40" t="str">
        <f>VLOOKUP(B2187,辅助信息!E:I,4,FALSE)</f>
        <v>程黄刚</v>
      </c>
      <c r="K2187" s="40">
        <f>VLOOKUP(J2187,辅助信息!H:I,2,FALSE)</f>
        <v>15108211617</v>
      </c>
      <c r="L2187" s="111" t="str">
        <f>VLOOKUP(B2187,辅助信息!E:J,6,FALSE)</f>
        <v>控制炉批号！多了现场不收！,优先安排达钢,提前联系到场规格及数量</v>
      </c>
      <c r="M2187" s="93">
        <v>45849</v>
      </c>
      <c r="O2187" s="64">
        <f ca="1" t="shared" si="147"/>
        <v>0</v>
      </c>
      <c r="P2187" s="64">
        <f ca="1" t="shared" si="148"/>
        <v>122</v>
      </c>
      <c r="Q2187" s="29" t="str">
        <f>VLOOKUP(B2187,辅助信息!E:M,9,FALSE)</f>
        <v>ZTWM-CDGS-XS-2024-0134-商投建工达州中医药科技成果示范园项目</v>
      </c>
      <c r="R2187" s="29" t="str">
        <f>_xlfn._xlws.FILTER(辅助信息!D:D,辅助信息!E:E=B2187)</f>
        <v>商投建工达州中医药科技园</v>
      </c>
    </row>
    <row r="2188" hidden="1" spans="1:18">
      <c r="A2188" s="84" t="s">
        <v>190</v>
      </c>
      <c r="B2188" s="40" t="s">
        <v>31</v>
      </c>
      <c r="C2188" s="72">
        <v>45849</v>
      </c>
      <c r="D2188" s="40" t="str">
        <f>VLOOKUP(B2188,辅助信息!E:K,7,FALSE)</f>
        <v>JWDDCD2024121000136</v>
      </c>
      <c r="E2188" s="40" t="str">
        <f>VLOOKUP(F2188,辅助信息!A:B,2,FALSE)</f>
        <v>螺纹钢</v>
      </c>
      <c r="F2188" s="40" t="s">
        <v>22</v>
      </c>
      <c r="G2188" s="36">
        <v>35</v>
      </c>
      <c r="H2188" s="136">
        <f>_xlfn.XLOOKUP(C2188&amp;F2188&amp;I2188&amp;J2188,'[1]2025年已发货'!$F:$F&amp;'[1]2025年已发货'!$C:$C&amp;'[1]2025年已发货'!$G:$G&amp;'[1]2025年已发货'!$H:$H,'[1]2025年已发货'!$E:$E,"未发货")</f>
        <v>35</v>
      </c>
      <c r="I2188" s="40" t="str">
        <f>VLOOKUP(B2188,辅助信息!E:I,3,FALSE)</f>
        <v>（四川商建-射洪城乡一体化项目）遂宁市射洪市忠新幼儿园北侧约220米新溪小区</v>
      </c>
      <c r="J2188" s="40" t="str">
        <f>VLOOKUP(B2188,辅助信息!E:I,4,FALSE)</f>
        <v>柏子刚</v>
      </c>
      <c r="K2188" s="40">
        <f>VLOOKUP(J2188,辅助信息!H:I,2,FALSE)</f>
        <v>15692885305</v>
      </c>
      <c r="L2188" s="111" t="str">
        <f>VLOOKUP(B2188,辅助信息!E:J,6,FALSE)</f>
        <v>提前联系到场规格及数量</v>
      </c>
      <c r="M2188" s="93">
        <v>45849</v>
      </c>
      <c r="O2188" s="64">
        <f ca="1" t="shared" si="147"/>
        <v>0</v>
      </c>
      <c r="P2188" s="64">
        <f ca="1" t="shared" si="148"/>
        <v>122</v>
      </c>
      <c r="Q2188" s="29" t="str">
        <f>VLOOKUP(B2188,辅助信息!E:M,9,FALSE)</f>
        <v>ZTWM-CDGS-XS-2024-0179-四川商投-射洪城乡一体化建设项目</v>
      </c>
      <c r="R2188" s="29" t="str">
        <f>_xlfn._xlws.FILTER(辅助信息!D:D,辅助信息!E:E=B2188)</f>
        <v>四川商建
射洪城乡一体化项目</v>
      </c>
    </row>
    <row r="2189" hidden="1" spans="2:18">
      <c r="B2189" s="40" t="s">
        <v>171</v>
      </c>
      <c r="C2189" s="72">
        <v>45849</v>
      </c>
      <c r="D2189" s="40" t="str">
        <f>VLOOKUP(B2189,辅助信息!E:K,7,FALSE)</f>
        <v>JWDDCD2024101600133</v>
      </c>
      <c r="E2189" s="40" t="str">
        <f>VLOOKUP(F2189,辅助信息!A:B,2,FALSE)</f>
        <v>盘螺</v>
      </c>
      <c r="F2189" s="40" t="s">
        <v>40</v>
      </c>
      <c r="G2189" s="36">
        <v>20</v>
      </c>
      <c r="H2189" s="136">
        <f>_xlfn.XLOOKUP(C2189&amp;F2189&amp;I2189&amp;J2189,'[1]2025年已发货'!$F:$F&amp;'[1]2025年已发货'!$C:$C&amp;'[1]2025年已发货'!$G:$G&amp;'[1]2025年已发货'!$H:$H,'[1]2025年已发货'!$E:$E,"未发货")</f>
        <v>20</v>
      </c>
      <c r="I2189" s="40" t="str">
        <f>VLOOKUP(B2189,辅助信息!E:I,3,FALSE)</f>
        <v>(五冶钢构宜宾南溪区项目土建4标)四川省宜宾市高县高县庆符镇鹅卵新农村高县广久大道(庆符厂房项目)</v>
      </c>
      <c r="J2189" s="40" t="str">
        <f>VLOOKUP(B2189,辅助信息!E:I,4,FALSE)</f>
        <v>张朝亮</v>
      </c>
      <c r="K2189" s="40">
        <f>VLOOKUP(J2189,辅助信息!H:I,2,FALSE)</f>
        <v>15228205853</v>
      </c>
      <c r="L2189" s="111" t="str">
        <f>VLOOKUP(B2189,辅助信息!E:J,6,FALSE)</f>
        <v>提前联系到场规格</v>
      </c>
      <c r="M2189" s="93">
        <v>45849</v>
      </c>
      <c r="O2189" s="64">
        <f ca="1" t="shared" si="147"/>
        <v>0</v>
      </c>
      <c r="P2189" s="64">
        <f ca="1" t="shared" si="148"/>
        <v>122</v>
      </c>
      <c r="Q2189" s="29" t="str">
        <f>VLOOKUP(B2189,辅助信息!E:M,9,FALSE)</f>
        <v>ZTWM-CDGS-XS-2024-0169-中冶西部钢构-宜宾市南溪区幸福路东路,高县月江镇建设项目</v>
      </c>
      <c r="R2189" s="29" t="str">
        <f>_xlfn._xlws.FILTER(辅助信息!D:D,辅助信息!E:E=B2189)</f>
        <v>五冶钢构-宜宾市南溪区高县月江镇建设项目</v>
      </c>
    </row>
    <row r="2190" hidden="1" spans="2:18">
      <c r="B2190" s="40" t="s">
        <v>171</v>
      </c>
      <c r="C2190" s="72">
        <v>45849</v>
      </c>
      <c r="D2190" s="40" t="str">
        <f>VLOOKUP(B2190,辅助信息!E:K,7,FALSE)</f>
        <v>JWDDCD2024101600133</v>
      </c>
      <c r="E2190" s="40" t="str">
        <f>VLOOKUP(F2190,辅助信息!A:B,2,FALSE)</f>
        <v>盘螺</v>
      </c>
      <c r="F2190" s="40" t="s">
        <v>41</v>
      </c>
      <c r="G2190" s="36">
        <v>11</v>
      </c>
      <c r="H2190" s="136">
        <f>_xlfn.XLOOKUP(C2190&amp;F2190&amp;I2190&amp;J2190,'[1]2025年已发货'!$F:$F&amp;'[1]2025年已发货'!$C:$C&amp;'[1]2025年已发货'!$G:$G&amp;'[1]2025年已发货'!$H:$H,'[1]2025年已发货'!$E:$E,"未发货")</f>
        <v>11</v>
      </c>
      <c r="I2190" s="40" t="str">
        <f>VLOOKUP(B2190,辅助信息!E:I,3,FALSE)</f>
        <v>(五冶钢构宜宾南溪区项目土建4标)四川省宜宾市高县高县庆符镇鹅卵新农村高县广久大道(庆符厂房项目)</v>
      </c>
      <c r="J2190" s="40" t="str">
        <f>VLOOKUP(B2190,辅助信息!E:I,4,FALSE)</f>
        <v>张朝亮</v>
      </c>
      <c r="K2190" s="40">
        <f>VLOOKUP(J2190,辅助信息!H:I,2,FALSE)</f>
        <v>15228205853</v>
      </c>
      <c r="L2190" s="111" t="str">
        <f>VLOOKUP(B2190,辅助信息!E:J,6,FALSE)</f>
        <v>提前联系到场规格</v>
      </c>
      <c r="M2190" s="93">
        <v>45849</v>
      </c>
      <c r="O2190" s="64">
        <f ca="1" t="shared" si="147"/>
        <v>0</v>
      </c>
      <c r="P2190" s="64">
        <f ca="1" t="shared" si="148"/>
        <v>122</v>
      </c>
      <c r="Q2190" s="29" t="str">
        <f>VLOOKUP(B2190,辅助信息!E:M,9,FALSE)</f>
        <v>ZTWM-CDGS-XS-2024-0169-中冶西部钢构-宜宾市南溪区幸福路东路,高县月江镇建设项目</v>
      </c>
      <c r="R2190" s="29" t="str">
        <f>_xlfn._xlws.FILTER(辅助信息!D:D,辅助信息!E:E=B2190)</f>
        <v>五冶钢构-宜宾市南溪区高县月江镇建设项目</v>
      </c>
    </row>
    <row r="2191" hidden="1" spans="2:18">
      <c r="B2191" s="40" t="s">
        <v>171</v>
      </c>
      <c r="C2191" s="72">
        <v>45849</v>
      </c>
      <c r="D2191" s="40" t="str">
        <f>VLOOKUP(B2191,辅助信息!E:K,7,FALSE)</f>
        <v>JWDDCD2024101600133</v>
      </c>
      <c r="E2191" s="40" t="str">
        <f>VLOOKUP(F2191,辅助信息!A:B,2,FALSE)</f>
        <v>螺纹钢</v>
      </c>
      <c r="F2191" s="40" t="s">
        <v>18</v>
      </c>
      <c r="G2191" s="36">
        <v>3</v>
      </c>
      <c r="H2191" s="136">
        <f>_xlfn.XLOOKUP(C2191&amp;F2191&amp;I2191&amp;J2191,'[1]2025年已发货'!$F:$F&amp;'[1]2025年已发货'!$C:$C&amp;'[1]2025年已发货'!$G:$G&amp;'[1]2025年已发货'!$H:$H,'[1]2025年已发货'!$E:$E,"未发货")</f>
        <v>3</v>
      </c>
      <c r="I2191" s="40" t="str">
        <f>VLOOKUP(B2191,辅助信息!E:I,3,FALSE)</f>
        <v>(五冶钢构宜宾南溪区项目土建4标)四川省宜宾市高县高县庆符镇鹅卵新农村高县广久大道(庆符厂房项目)</v>
      </c>
      <c r="J2191" s="40" t="str">
        <f>VLOOKUP(B2191,辅助信息!E:I,4,FALSE)</f>
        <v>张朝亮</v>
      </c>
      <c r="K2191" s="40">
        <f>VLOOKUP(J2191,辅助信息!H:I,2,FALSE)</f>
        <v>15228205853</v>
      </c>
      <c r="L2191" s="111" t="str">
        <f>VLOOKUP(B2191,辅助信息!E:J,6,FALSE)</f>
        <v>提前联系到场规格</v>
      </c>
      <c r="M2191" s="93">
        <v>45849</v>
      </c>
      <c r="O2191" s="64">
        <f ca="1" t="shared" si="147"/>
        <v>0</v>
      </c>
      <c r="P2191" s="64">
        <f ca="1" t="shared" si="148"/>
        <v>122</v>
      </c>
      <c r="Q2191" s="29" t="str">
        <f>VLOOKUP(B2191,辅助信息!E:M,9,FALSE)</f>
        <v>ZTWM-CDGS-XS-2024-0169-中冶西部钢构-宜宾市南溪区幸福路东路,高县月江镇建设项目</v>
      </c>
      <c r="R2191" s="29" t="str">
        <f>_xlfn._xlws.FILTER(辅助信息!D:D,辅助信息!E:E=B2191)</f>
        <v>五冶钢构-宜宾市南溪区高县月江镇建设项目</v>
      </c>
    </row>
    <row r="2192" hidden="1" spans="2:18">
      <c r="B2192" s="122" t="s">
        <v>147</v>
      </c>
      <c r="C2192" s="72">
        <v>45850</v>
      </c>
      <c r="D2192" s="122" t="str">
        <f>VLOOKUP(B2192,辅助信息!E:K,7,FALSE)</f>
        <v>JWDDCD2025052800131</v>
      </c>
      <c r="E2192" s="122" t="str">
        <f>VLOOKUP(F2192,辅助信息!A:B,2,FALSE)</f>
        <v>螺纹钢</v>
      </c>
      <c r="F2192" s="122" t="s">
        <v>21</v>
      </c>
      <c r="G2192" s="123">
        <v>6</v>
      </c>
      <c r="H2192" s="136" t="str">
        <f>_xlfn.XLOOKUP(C2192&amp;F2192&amp;I2192&amp;J2192,'[1]2025年已发货'!$F:$F&amp;'[1]2025年已发货'!$C:$C&amp;'[1]2025年已发货'!$G:$G&amp;'[1]2025年已发货'!$H:$H,'[1]2025年已发货'!$E:$E,"未发货")</f>
        <v>未发货</v>
      </c>
      <c r="I2192" s="122" t="str">
        <f>VLOOKUP(B2192,辅助信息!E:I,3,FALSE)</f>
        <v>（商投建工达州中医药科技园-4工区-11号楼）达州市通川区达州中医药职业学院犀牛大道北段</v>
      </c>
      <c r="J2192" s="122" t="str">
        <f>VLOOKUP(B2192,辅助信息!E:I,4,FALSE)</f>
        <v>张扬</v>
      </c>
      <c r="K2192" s="122">
        <f>VLOOKUP(J2192,辅助信息!H:I,2,FALSE)</f>
        <v>18381904567</v>
      </c>
      <c r="L2192" s="124" t="str">
        <f>VLOOKUP(B2192,辅助信息!E:J,6,FALSE)</f>
        <v>控制炉批号！多了现场不收！,优先安排达钢,提前联系到场规格及数量</v>
      </c>
      <c r="M2192" s="93">
        <v>45845</v>
      </c>
      <c r="O2192" s="64">
        <f ca="1" t="shared" si="147"/>
        <v>0</v>
      </c>
      <c r="P2192" s="64">
        <f ca="1" t="shared" si="148"/>
        <v>126</v>
      </c>
      <c r="Q2192" s="29" t="str">
        <f>VLOOKUP(B2192,辅助信息!E:M,9,FALSE)</f>
        <v>ZTWM-CDGS-XS-2024-0134-商投建工达州中医药科技成果示范园项目</v>
      </c>
      <c r="R2192" s="29" t="str">
        <f>_xlfn._xlws.FILTER(辅助信息!D:D,辅助信息!E:E=B2192)</f>
        <v>商投建工达州中医药科技园</v>
      </c>
    </row>
    <row r="2193" hidden="1" spans="2:18">
      <c r="B2193" s="122" t="s">
        <v>147</v>
      </c>
      <c r="C2193" s="72">
        <v>45850</v>
      </c>
      <c r="D2193" s="122" t="str">
        <f>VLOOKUP(B2193,辅助信息!E:K,7,FALSE)</f>
        <v>JWDDCD2025052800131</v>
      </c>
      <c r="E2193" s="122" t="str">
        <f>VLOOKUP(F2193,辅助信息!A:B,2,FALSE)</f>
        <v>螺纹钢</v>
      </c>
      <c r="F2193" s="122" t="s">
        <v>58</v>
      </c>
      <c r="G2193" s="123">
        <v>6</v>
      </c>
      <c r="H2193" s="136" t="str">
        <f>_xlfn.XLOOKUP(C2193&amp;F2193&amp;I2193&amp;J2193,'[1]2025年已发货'!$F:$F&amp;'[1]2025年已发货'!$C:$C&amp;'[1]2025年已发货'!$G:$G&amp;'[1]2025年已发货'!$H:$H,'[1]2025年已发货'!$E:$E,"未发货")</f>
        <v>未发货</v>
      </c>
      <c r="I2193" s="122" t="str">
        <f>VLOOKUP(B2193,辅助信息!E:I,3,FALSE)</f>
        <v>（商投建工达州中医药科技园-4工区-11号楼）达州市通川区达州中医药职业学院犀牛大道北段</v>
      </c>
      <c r="J2193" s="122" t="str">
        <f>VLOOKUP(B2193,辅助信息!E:I,4,FALSE)</f>
        <v>张扬</v>
      </c>
      <c r="K2193" s="122">
        <f>VLOOKUP(J2193,辅助信息!H:I,2,FALSE)</f>
        <v>18381904567</v>
      </c>
      <c r="L2193" s="124" t="str">
        <f>VLOOKUP(B2193,辅助信息!E:J,6,FALSE)</f>
        <v>控制炉批号！多了现场不收！,优先安排达钢,提前联系到场规格及数量</v>
      </c>
      <c r="M2193" s="93">
        <v>45845</v>
      </c>
      <c r="O2193" s="64">
        <f ca="1" t="shared" si="147"/>
        <v>0</v>
      </c>
      <c r="P2193" s="64">
        <f ca="1" t="shared" si="148"/>
        <v>126</v>
      </c>
      <c r="Q2193" s="29" t="str">
        <f>VLOOKUP(B2193,辅助信息!E:M,9,FALSE)</f>
        <v>ZTWM-CDGS-XS-2024-0134-商投建工达州中医药科技成果示范园项目</v>
      </c>
      <c r="R2193" s="29" t="str">
        <f>_xlfn._xlws.FILTER(辅助信息!D:D,辅助信息!E:E=B2193)</f>
        <v>商投建工达州中医药科技园</v>
      </c>
    </row>
    <row r="2194" hidden="1" spans="2:18">
      <c r="B2194" s="122" t="s">
        <v>147</v>
      </c>
      <c r="C2194" s="72">
        <v>45850</v>
      </c>
      <c r="D2194" s="122" t="str">
        <f>VLOOKUP(B2194,辅助信息!E:K,7,FALSE)</f>
        <v>JWDDCD2025052800131</v>
      </c>
      <c r="E2194" s="122" t="str">
        <f>VLOOKUP(F2194,辅助信息!A:B,2,FALSE)</f>
        <v>螺纹钢</v>
      </c>
      <c r="F2194" s="122" t="s">
        <v>46</v>
      </c>
      <c r="G2194" s="123">
        <v>15</v>
      </c>
      <c r="H2194" s="136" t="str">
        <f>_xlfn.XLOOKUP(C2194&amp;F2194&amp;I2194&amp;J2194,'[1]2025年已发货'!$F:$F&amp;'[1]2025年已发货'!$C:$C&amp;'[1]2025年已发货'!$G:$G&amp;'[1]2025年已发货'!$H:$H,'[1]2025年已发货'!$E:$E,"未发货")</f>
        <v>未发货</v>
      </c>
      <c r="I2194" s="122" t="str">
        <f>VLOOKUP(B2194,辅助信息!E:I,3,FALSE)</f>
        <v>（商投建工达州中医药科技园-4工区-11号楼）达州市通川区达州中医药职业学院犀牛大道北段</v>
      </c>
      <c r="J2194" s="122" t="str">
        <f>VLOOKUP(B2194,辅助信息!E:I,4,FALSE)</f>
        <v>张扬</v>
      </c>
      <c r="K2194" s="122">
        <f>VLOOKUP(J2194,辅助信息!H:I,2,FALSE)</f>
        <v>18381904567</v>
      </c>
      <c r="L2194" s="124" t="str">
        <f>VLOOKUP(B2194,辅助信息!E:J,6,FALSE)</f>
        <v>控制炉批号！多了现场不收！,优先安排达钢,提前联系到场规格及数量</v>
      </c>
      <c r="M2194" s="93">
        <v>45845</v>
      </c>
      <c r="O2194" s="64">
        <f ca="1" t="shared" si="147"/>
        <v>0</v>
      </c>
      <c r="P2194" s="64">
        <f ca="1" t="shared" si="148"/>
        <v>126</v>
      </c>
      <c r="Q2194" s="29" t="str">
        <f>VLOOKUP(B2194,辅助信息!E:M,9,FALSE)</f>
        <v>ZTWM-CDGS-XS-2024-0134-商投建工达州中医药科技成果示范园项目</v>
      </c>
      <c r="R2194" s="29" t="str">
        <f>_xlfn._xlws.FILTER(辅助信息!D:D,辅助信息!E:E=B2194)</f>
        <v>商投建工达州中医药科技园</v>
      </c>
    </row>
    <row r="2195" hidden="1" spans="2:18">
      <c r="B2195" s="122" t="s">
        <v>147</v>
      </c>
      <c r="C2195" s="72">
        <v>45850</v>
      </c>
      <c r="D2195" s="122" t="str">
        <f>VLOOKUP(B2195,辅助信息!E:K,7,FALSE)</f>
        <v>JWDDCD2025052800131</v>
      </c>
      <c r="E2195" s="122" t="str">
        <f>VLOOKUP(F2195,辅助信息!A:B,2,FALSE)</f>
        <v>螺纹钢</v>
      </c>
      <c r="F2195" s="122" t="s">
        <v>22</v>
      </c>
      <c r="G2195" s="123">
        <v>9</v>
      </c>
      <c r="H2195" s="136" t="str">
        <f>_xlfn.XLOOKUP(C2195&amp;F2195&amp;I2195&amp;J2195,'[1]2025年已发货'!$F:$F&amp;'[1]2025年已发货'!$C:$C&amp;'[1]2025年已发货'!$G:$G&amp;'[1]2025年已发货'!$H:$H,'[1]2025年已发货'!$E:$E,"未发货")</f>
        <v>未发货</v>
      </c>
      <c r="I2195" s="122" t="str">
        <f>VLOOKUP(B2195,辅助信息!E:I,3,FALSE)</f>
        <v>（商投建工达州中医药科技园-4工区-11号楼）达州市通川区达州中医药职业学院犀牛大道北段</v>
      </c>
      <c r="J2195" s="122" t="str">
        <f>VLOOKUP(B2195,辅助信息!E:I,4,FALSE)</f>
        <v>张扬</v>
      </c>
      <c r="K2195" s="122">
        <f>VLOOKUP(J2195,辅助信息!H:I,2,FALSE)</f>
        <v>18381904567</v>
      </c>
      <c r="L2195" s="124" t="str">
        <f>VLOOKUP(B2195,辅助信息!E:J,6,FALSE)</f>
        <v>控制炉批号！多了现场不收！,优先安排达钢,提前联系到场规格及数量</v>
      </c>
      <c r="M2195" s="93">
        <v>45845</v>
      </c>
      <c r="O2195" s="64">
        <f ca="1" t="shared" si="147"/>
        <v>0</v>
      </c>
      <c r="P2195" s="64">
        <f ca="1" t="shared" si="148"/>
        <v>126</v>
      </c>
      <c r="Q2195" s="29" t="str">
        <f>VLOOKUP(B2195,辅助信息!E:M,9,FALSE)</f>
        <v>ZTWM-CDGS-XS-2024-0134-商投建工达州中医药科技成果示范园项目</v>
      </c>
      <c r="R2195" s="29" t="str">
        <f>_xlfn._xlws.FILTER(辅助信息!D:D,辅助信息!E:E=B2195)</f>
        <v>商投建工达州中医药科技园</v>
      </c>
    </row>
    <row r="2196" hidden="1" spans="2:18">
      <c r="B2196" s="122" t="s">
        <v>159</v>
      </c>
      <c r="C2196" s="72">
        <v>45850</v>
      </c>
      <c r="D2196" s="122" t="str">
        <f>VLOOKUP(B2196,辅助信息!E:K,7,FALSE)</f>
        <v>JWDDCD2025052800131</v>
      </c>
      <c r="E2196" s="122" t="str">
        <f>VLOOKUP(F2196,辅助信息!A:B,2,FALSE)</f>
        <v>螺纹钢</v>
      </c>
      <c r="F2196" s="122" t="s">
        <v>66</v>
      </c>
      <c r="G2196" s="123">
        <v>6</v>
      </c>
      <c r="H2196" s="136" t="str">
        <f>_xlfn.XLOOKUP(C2196&amp;F2196&amp;I2196&amp;J2196,'[1]2025年已发货'!$F:$F&amp;'[1]2025年已发货'!$C:$C&amp;'[1]2025年已发货'!$G:$G&amp;'[1]2025年已发货'!$H:$H,'[1]2025年已发货'!$E:$E,"未发货")</f>
        <v>未发货</v>
      </c>
      <c r="I2196" s="122" t="str">
        <f>VLOOKUP(B2196,辅助信息!E:I,3,FALSE)</f>
        <v>（商投建工达州中医药科技园-3工区）达州市通川区达州中医药职业学院犀牛大道北段</v>
      </c>
      <c r="J2196" s="122" t="str">
        <f>VLOOKUP(B2196,辅助信息!E:I,4,FALSE)</f>
        <v>程黄刚</v>
      </c>
      <c r="K2196" s="122">
        <f>VLOOKUP(J2196,辅助信息!H:I,2,FALSE)</f>
        <v>15108211617</v>
      </c>
      <c r="L2196" s="124" t="str">
        <f>VLOOKUP(B2196,辅助信息!E:J,6,FALSE)</f>
        <v>控制炉批号！多了现场不收！,优先安排达钢,提前联系到场规格及数量</v>
      </c>
      <c r="M2196" s="93">
        <v>45845</v>
      </c>
      <c r="O2196" s="64">
        <f ca="1" t="shared" si="147"/>
        <v>0</v>
      </c>
      <c r="P2196" s="64">
        <f ca="1" t="shared" si="148"/>
        <v>126</v>
      </c>
      <c r="Q2196" s="29" t="str">
        <f>VLOOKUP(B2196,辅助信息!E:M,9,FALSE)</f>
        <v>ZTWM-CDGS-XS-2024-0134-商投建工达州中医药科技成果示范园项目</v>
      </c>
      <c r="R2196" s="29" t="str">
        <f>_xlfn._xlws.FILTER(辅助信息!D:D,辅助信息!E:E=B2196)</f>
        <v>商投建工达州中医药科技园</v>
      </c>
    </row>
    <row r="2197" hidden="1" spans="2:18">
      <c r="B2197" s="122" t="s">
        <v>159</v>
      </c>
      <c r="C2197" s="72">
        <v>45850</v>
      </c>
      <c r="D2197" s="122" t="str">
        <f>VLOOKUP(B2197,辅助信息!E:K,7,FALSE)</f>
        <v>JWDDCD2025052800131</v>
      </c>
      <c r="E2197" s="122" t="str">
        <f>VLOOKUP(F2197,辅助信息!A:B,2,FALSE)</f>
        <v>螺纹钢</v>
      </c>
      <c r="F2197" s="122" t="s">
        <v>45</v>
      </c>
      <c r="G2197" s="123">
        <v>6</v>
      </c>
      <c r="H2197" s="136" t="str">
        <f>_xlfn.XLOOKUP(C2197&amp;F2197&amp;I2197&amp;J2197,'[1]2025年已发货'!$F:$F&amp;'[1]2025年已发货'!$C:$C&amp;'[1]2025年已发货'!$G:$G&amp;'[1]2025年已发货'!$H:$H,'[1]2025年已发货'!$E:$E,"未发货")</f>
        <v>未发货</v>
      </c>
      <c r="I2197" s="122" t="str">
        <f>VLOOKUP(B2197,辅助信息!E:I,3,FALSE)</f>
        <v>（商投建工达州中医药科技园-3工区）达州市通川区达州中医药职业学院犀牛大道北段</v>
      </c>
      <c r="J2197" s="122" t="str">
        <f>VLOOKUP(B2197,辅助信息!E:I,4,FALSE)</f>
        <v>程黄刚</v>
      </c>
      <c r="K2197" s="122">
        <f>VLOOKUP(J2197,辅助信息!H:I,2,FALSE)</f>
        <v>15108211617</v>
      </c>
      <c r="L2197" s="124" t="str">
        <f>VLOOKUP(B2197,辅助信息!E:J,6,FALSE)</f>
        <v>控制炉批号！多了现场不收！,优先安排达钢,提前联系到场规格及数量</v>
      </c>
      <c r="M2197" s="93">
        <v>45845</v>
      </c>
      <c r="O2197" s="64">
        <f ca="1" t="shared" si="147"/>
        <v>0</v>
      </c>
      <c r="P2197" s="64">
        <f ca="1" t="shared" si="148"/>
        <v>126</v>
      </c>
      <c r="Q2197" s="29" t="str">
        <f>VLOOKUP(B2197,辅助信息!E:M,9,FALSE)</f>
        <v>ZTWM-CDGS-XS-2024-0134-商投建工达州中医药科技成果示范园项目</v>
      </c>
      <c r="R2197" s="29" t="str">
        <f>_xlfn._xlws.FILTER(辅助信息!D:D,辅助信息!E:E=B2197)</f>
        <v>商投建工达州中医药科技园</v>
      </c>
    </row>
    <row r="2198" hidden="1" spans="2:18">
      <c r="B2198" s="122" t="s">
        <v>159</v>
      </c>
      <c r="C2198" s="72">
        <v>45850</v>
      </c>
      <c r="D2198" s="122" t="str">
        <f>VLOOKUP(B2198,辅助信息!E:K,7,FALSE)</f>
        <v>JWDDCD2025052800131</v>
      </c>
      <c r="E2198" s="122" t="str">
        <f>VLOOKUP(F2198,辅助信息!A:B,2,FALSE)</f>
        <v>螺纹钢</v>
      </c>
      <c r="F2198" s="122" t="s">
        <v>21</v>
      </c>
      <c r="G2198" s="123">
        <v>6</v>
      </c>
      <c r="H2198" s="136" t="str">
        <f>_xlfn.XLOOKUP(C2198&amp;F2198&amp;I2198&amp;J2198,'[1]2025年已发货'!$F:$F&amp;'[1]2025年已发货'!$C:$C&amp;'[1]2025年已发货'!$G:$G&amp;'[1]2025年已发货'!$H:$H,'[1]2025年已发货'!$E:$E,"未发货")</f>
        <v>未发货</v>
      </c>
      <c r="I2198" s="122" t="str">
        <f>VLOOKUP(B2198,辅助信息!E:I,3,FALSE)</f>
        <v>（商投建工达州中医药科技园-3工区）达州市通川区达州中医药职业学院犀牛大道北段</v>
      </c>
      <c r="J2198" s="122" t="str">
        <f>VLOOKUP(B2198,辅助信息!E:I,4,FALSE)</f>
        <v>程黄刚</v>
      </c>
      <c r="K2198" s="122">
        <f>VLOOKUP(J2198,辅助信息!H:I,2,FALSE)</f>
        <v>15108211617</v>
      </c>
      <c r="L2198" s="124" t="str">
        <f>VLOOKUP(B2198,辅助信息!E:J,6,FALSE)</f>
        <v>控制炉批号！多了现场不收！,优先安排达钢,提前联系到场规格及数量</v>
      </c>
      <c r="M2198" s="93">
        <v>45845</v>
      </c>
      <c r="O2198" s="64">
        <f ca="1" t="shared" si="147"/>
        <v>0</v>
      </c>
      <c r="P2198" s="64">
        <f ca="1" t="shared" si="148"/>
        <v>126</v>
      </c>
      <c r="Q2198" s="29" t="str">
        <f>VLOOKUP(B2198,辅助信息!E:M,9,FALSE)</f>
        <v>ZTWM-CDGS-XS-2024-0134-商投建工达州中医药科技成果示范园项目</v>
      </c>
      <c r="R2198" s="29" t="str">
        <f>_xlfn._xlws.FILTER(辅助信息!D:D,辅助信息!E:E=B2198)</f>
        <v>商投建工达州中医药科技园</v>
      </c>
    </row>
    <row r="2199" hidden="1" spans="2:18">
      <c r="B2199" s="122" t="s">
        <v>159</v>
      </c>
      <c r="C2199" s="72">
        <v>45850</v>
      </c>
      <c r="D2199" s="122" t="str">
        <f>VLOOKUP(B2199,辅助信息!E:K,7,FALSE)</f>
        <v>JWDDCD2025052800131</v>
      </c>
      <c r="E2199" s="122" t="str">
        <f>VLOOKUP(F2199,辅助信息!A:B,2,FALSE)</f>
        <v>螺纹钢</v>
      </c>
      <c r="F2199" s="122" t="s">
        <v>46</v>
      </c>
      <c r="G2199" s="123">
        <v>12</v>
      </c>
      <c r="H2199" s="136" t="str">
        <f>_xlfn.XLOOKUP(C2199&amp;F2199&amp;I2199&amp;J2199,'[1]2025年已发货'!$F:$F&amp;'[1]2025年已发货'!$C:$C&amp;'[1]2025年已发货'!$G:$G&amp;'[1]2025年已发货'!$H:$H,'[1]2025年已发货'!$E:$E,"未发货")</f>
        <v>未发货</v>
      </c>
      <c r="I2199" s="122" t="str">
        <f>VLOOKUP(B2199,辅助信息!E:I,3,FALSE)</f>
        <v>（商投建工达州中医药科技园-3工区）达州市通川区达州中医药职业学院犀牛大道北段</v>
      </c>
      <c r="J2199" s="122" t="str">
        <f>VLOOKUP(B2199,辅助信息!E:I,4,FALSE)</f>
        <v>程黄刚</v>
      </c>
      <c r="K2199" s="122">
        <f>VLOOKUP(J2199,辅助信息!H:I,2,FALSE)</f>
        <v>15108211617</v>
      </c>
      <c r="L2199" s="124" t="str">
        <f>VLOOKUP(B2199,辅助信息!E:J,6,FALSE)</f>
        <v>控制炉批号！多了现场不收！,优先安排达钢,提前联系到场规格及数量</v>
      </c>
      <c r="M2199" s="93">
        <v>45845</v>
      </c>
      <c r="O2199" s="64">
        <f ca="1" t="shared" si="147"/>
        <v>0</v>
      </c>
      <c r="P2199" s="64">
        <f ca="1" t="shared" si="148"/>
        <v>126</v>
      </c>
      <c r="Q2199" s="29" t="str">
        <f>VLOOKUP(B2199,辅助信息!E:M,9,FALSE)</f>
        <v>ZTWM-CDGS-XS-2024-0134-商投建工达州中医药科技成果示范园项目</v>
      </c>
      <c r="R2199" s="29" t="str">
        <f>_xlfn._xlws.FILTER(辅助信息!D:D,辅助信息!E:E=B2199)</f>
        <v>商投建工达州中医药科技园</v>
      </c>
    </row>
    <row r="2200" hidden="1" spans="2:18">
      <c r="B2200" s="122" t="s">
        <v>81</v>
      </c>
      <c r="C2200" s="72">
        <v>45850</v>
      </c>
      <c r="D2200" s="122" t="str">
        <f>VLOOKUP(B2200,辅助信息!E:K,7,FALSE)</f>
        <v>JWDDCD2025060900080</v>
      </c>
      <c r="E2200" s="122" t="str">
        <f>VLOOKUP(F2200,辅助信息!A:B,2,FALSE)</f>
        <v>螺纹钢</v>
      </c>
      <c r="F2200" s="122" t="s">
        <v>66</v>
      </c>
      <c r="G2200" s="123">
        <v>2.5</v>
      </c>
      <c r="H2200" s="136" t="str">
        <f>_xlfn.XLOOKUP(C2200&amp;F2200&amp;I2200&amp;J2200,'[1]2025年已发货'!$F:$F&amp;'[1]2025年已发货'!$C:$C&amp;'[1]2025年已发货'!$G:$G&amp;'[1]2025年已发货'!$H:$H,'[1]2025年已发货'!$E:$E,"未发货")</f>
        <v>未发货</v>
      </c>
      <c r="I2200" s="122" t="str">
        <f>VLOOKUP(B2200,辅助信息!E:I,3,FALSE)</f>
        <v>（华西简阳西城嘉苑）四川省成都市简阳市简城街道高屋村</v>
      </c>
      <c r="J2200" s="122" t="str">
        <f>VLOOKUP(B2200,辅助信息!E:I,4,FALSE)</f>
        <v>张瀚镭</v>
      </c>
      <c r="K2200" s="122">
        <f>VLOOKUP(J2200,辅助信息!H:I,2,FALSE)</f>
        <v>15884666220</v>
      </c>
      <c r="L2200" s="124" t="str">
        <f>VLOOKUP(B2200,辅助信息!E:J,6,FALSE)</f>
        <v>现场禁止使用氢能源挂车！优先威钢发货,我方卸车,新老国标钢厂不加价可直发，因陕钢多次出现磅差，项目拒绝使用</v>
      </c>
      <c r="M2200" s="93">
        <v>45847</v>
      </c>
      <c r="O2200" s="64">
        <f ca="1" t="shared" si="147"/>
        <v>0</v>
      </c>
      <c r="P2200" s="64">
        <f ca="1" t="shared" si="148"/>
        <v>124</v>
      </c>
      <c r="Q2200" s="29" t="str">
        <f>VLOOKUP(B2200,辅助信息!E:M,9,FALSE)</f>
        <v>ZTWM-CDGS-XS-2024-0030-华西集采-简州大道</v>
      </c>
      <c r="R2200" s="29" t="str">
        <f>_xlfn._xlws.FILTER(辅助信息!D:D,辅助信息!E:E=B2200)</f>
        <v>华西简阳西城嘉苑</v>
      </c>
    </row>
    <row r="2201" hidden="1" spans="2:18">
      <c r="B2201" s="40" t="s">
        <v>186</v>
      </c>
      <c r="C2201" s="72">
        <v>45850</v>
      </c>
      <c r="D2201" s="40" t="str">
        <f>VLOOKUP(B2201,辅助信息!E:K,7,FALSE)</f>
        <v>JWDDCD2025072900123</v>
      </c>
      <c r="E2201" s="40" t="str">
        <f>VLOOKUP(F2201,辅助信息!A:B,2,FALSE)</f>
        <v>高线</v>
      </c>
      <c r="F2201" s="40" t="s">
        <v>57</v>
      </c>
      <c r="G2201" s="36">
        <v>3</v>
      </c>
      <c r="H2201" s="136" t="str">
        <f>_xlfn.XLOOKUP(C2201&amp;F2201&amp;I2201&amp;J2201,'[1]2025年已发货'!$F:$F&amp;'[1]2025年已发货'!$C:$C&amp;'[1]2025年已发货'!$G:$G&amp;'[1]2025年已发货'!$H:$H,'[1]2025年已发货'!$E:$E,"未发货")</f>
        <v>未发货</v>
      </c>
      <c r="I2201" s="40" t="str">
        <f>VLOOKUP(B2201,辅助信息!E:I,3,FALSE)</f>
        <v>(乐山市校地共建产教融合基地建设项目二标段)四川省乐山市市中区苏稽镇</v>
      </c>
      <c r="J2201" s="40" t="str">
        <f>VLOOKUP(B2201,辅助信息!E:I,4,FALSE)</f>
        <v>彭江涛</v>
      </c>
      <c r="K2201" s="40">
        <f>VLOOKUP(J2201,辅助信息!H:I,2,FALSE)</f>
        <v>13990276572</v>
      </c>
      <c r="L2201" s="111" t="str">
        <f>VLOOKUP(B2201,辅助信息!E:J,6,FALSE)</f>
        <v>联系实际收货人（彭江涛13990276572）现场要求炉批号控制2个以下，超2个不给予签收。提前联系到场规格及数量</v>
      </c>
      <c r="M2201" s="93">
        <v>45851</v>
      </c>
      <c r="O2201" s="64">
        <f ca="1" t="shared" si="147"/>
        <v>0</v>
      </c>
      <c r="P2201" s="64">
        <f ca="1" t="shared" si="148"/>
        <v>120</v>
      </c>
      <c r="Q2201" s="29" t="str">
        <f>VLOOKUP(B2201,辅助信息!E:M,9,FALSE)</f>
        <v>ZTWM-CDGS-XS-2025-0126-四川机司-乐山市校地共建产教融合基地配套设施项目施工二标段钢筋采购合同</v>
      </c>
      <c r="R2201" s="29" t="str">
        <f>_xlfn._xlws.FILTER(辅助信息!D:D,辅助信息!E:E=B2201)</f>
        <v>乐山市校地共建产教融合基地建设项目</v>
      </c>
    </row>
    <row r="2202" hidden="1" spans="2:18">
      <c r="B2202" s="40" t="s">
        <v>186</v>
      </c>
      <c r="C2202" s="72">
        <v>45850</v>
      </c>
      <c r="D2202" s="40" t="str">
        <f>VLOOKUP(B2202,辅助信息!E:K,7,FALSE)</f>
        <v>JWDDCD2025072900123</v>
      </c>
      <c r="E2202" s="40" t="str">
        <f>VLOOKUP(F2202,辅助信息!A:B,2,FALSE)</f>
        <v>高线</v>
      </c>
      <c r="F2202" s="40" t="s">
        <v>53</v>
      </c>
      <c r="G2202" s="36">
        <v>3</v>
      </c>
      <c r="H2202" s="136" t="str">
        <f>_xlfn.XLOOKUP(C2202&amp;F2202&amp;I2202&amp;J2202,'[1]2025年已发货'!$F:$F&amp;'[1]2025年已发货'!$C:$C&amp;'[1]2025年已发货'!$G:$G&amp;'[1]2025年已发货'!$H:$H,'[1]2025年已发货'!$E:$E,"未发货")</f>
        <v>未发货</v>
      </c>
      <c r="I2202" s="40" t="str">
        <f>VLOOKUP(B2202,辅助信息!E:I,3,FALSE)</f>
        <v>(乐山市校地共建产教融合基地建设项目二标段)四川省乐山市市中区苏稽镇</v>
      </c>
      <c r="J2202" s="40" t="str">
        <f>VLOOKUP(B2202,辅助信息!E:I,4,FALSE)</f>
        <v>彭江涛</v>
      </c>
      <c r="K2202" s="40">
        <f>VLOOKUP(J2202,辅助信息!H:I,2,FALSE)</f>
        <v>13990276572</v>
      </c>
      <c r="L2202" s="111" t="str">
        <f>VLOOKUP(B2202,辅助信息!E:J,6,FALSE)</f>
        <v>联系实际收货人（彭江涛13990276572）现场要求炉批号控制2个以下，超2个不给予签收。提前联系到场规格及数量</v>
      </c>
      <c r="M2202" s="93">
        <v>45851</v>
      </c>
      <c r="O2202" s="64">
        <f ca="1" t="shared" si="147"/>
        <v>0</v>
      </c>
      <c r="P2202" s="64">
        <f ca="1" t="shared" si="148"/>
        <v>120</v>
      </c>
      <c r="Q2202" s="29" t="str">
        <f>VLOOKUP(B2202,辅助信息!E:M,9,FALSE)</f>
        <v>ZTWM-CDGS-XS-2025-0126-四川机司-乐山市校地共建产教融合基地配套设施项目施工二标段钢筋采购合同</v>
      </c>
      <c r="R2202" s="29" t="str">
        <f>_xlfn._xlws.FILTER(辅助信息!D:D,辅助信息!E:E=B2202)</f>
        <v>乐山市校地共建产教融合基地建设项目</v>
      </c>
    </row>
    <row r="2203" hidden="1" spans="2:18">
      <c r="B2203" s="40" t="s">
        <v>186</v>
      </c>
      <c r="C2203" s="72">
        <v>45850</v>
      </c>
      <c r="D2203" s="40" t="str">
        <f>VLOOKUP(B2203,辅助信息!E:K,7,FALSE)</f>
        <v>JWDDCD2025072900123</v>
      </c>
      <c r="E2203" s="40" t="str">
        <f>VLOOKUP(F2203,辅助信息!A:B,2,FALSE)</f>
        <v>盘螺</v>
      </c>
      <c r="F2203" s="40" t="s">
        <v>40</v>
      </c>
      <c r="G2203" s="36">
        <v>12</v>
      </c>
      <c r="H2203" s="136" t="str">
        <f>_xlfn.XLOOKUP(C2203&amp;F2203&amp;I2203&amp;J2203,'[1]2025年已发货'!$F:$F&amp;'[1]2025年已发货'!$C:$C&amp;'[1]2025年已发货'!$G:$G&amp;'[1]2025年已发货'!$H:$H,'[1]2025年已发货'!$E:$E,"未发货")</f>
        <v>未发货</v>
      </c>
      <c r="I2203" s="40" t="str">
        <f>VLOOKUP(B2203,辅助信息!E:I,3,FALSE)</f>
        <v>(乐山市校地共建产教融合基地建设项目二标段)四川省乐山市市中区苏稽镇</v>
      </c>
      <c r="J2203" s="40" t="str">
        <f>VLOOKUP(B2203,辅助信息!E:I,4,FALSE)</f>
        <v>彭江涛</v>
      </c>
      <c r="K2203" s="40">
        <f>VLOOKUP(J2203,辅助信息!H:I,2,FALSE)</f>
        <v>13990276572</v>
      </c>
      <c r="L2203" s="111" t="str">
        <f>VLOOKUP(B2203,辅助信息!E:J,6,FALSE)</f>
        <v>联系实际收货人（彭江涛13990276572）现场要求炉批号控制2个以下，超2个不给予签收。提前联系到场规格及数量</v>
      </c>
      <c r="M2203" s="93">
        <v>45851</v>
      </c>
      <c r="O2203" s="64">
        <f ca="1" t="shared" si="147"/>
        <v>0</v>
      </c>
      <c r="P2203" s="64">
        <f ca="1" t="shared" si="148"/>
        <v>120</v>
      </c>
      <c r="Q2203" s="29" t="str">
        <f>VLOOKUP(B2203,辅助信息!E:M,9,FALSE)</f>
        <v>ZTWM-CDGS-XS-2025-0126-四川机司-乐山市校地共建产教融合基地配套设施项目施工二标段钢筋采购合同</v>
      </c>
      <c r="R2203" s="29" t="str">
        <f>_xlfn._xlws.FILTER(辅助信息!D:D,辅助信息!E:E=B2203)</f>
        <v>乐山市校地共建产教融合基地建设项目</v>
      </c>
    </row>
    <row r="2204" hidden="1" spans="2:18">
      <c r="B2204" s="40" t="s">
        <v>186</v>
      </c>
      <c r="C2204" s="72">
        <v>45850</v>
      </c>
      <c r="D2204" s="40" t="str">
        <f>VLOOKUP(B2204,辅助信息!E:K,7,FALSE)</f>
        <v>JWDDCD2025072900123</v>
      </c>
      <c r="E2204" s="40" t="str">
        <f>VLOOKUP(F2204,辅助信息!A:B,2,FALSE)</f>
        <v>盘螺</v>
      </c>
      <c r="F2204" s="40" t="s">
        <v>41</v>
      </c>
      <c r="G2204" s="36">
        <v>8</v>
      </c>
      <c r="H2204" s="136" t="str">
        <f>_xlfn.XLOOKUP(C2204&amp;F2204&amp;I2204&amp;J2204,'[1]2025年已发货'!$F:$F&amp;'[1]2025年已发货'!$C:$C&amp;'[1]2025年已发货'!$G:$G&amp;'[1]2025年已发货'!$H:$H,'[1]2025年已发货'!$E:$E,"未发货")</f>
        <v>未发货</v>
      </c>
      <c r="I2204" s="40" t="str">
        <f>VLOOKUP(B2204,辅助信息!E:I,3,FALSE)</f>
        <v>(乐山市校地共建产教融合基地建设项目二标段)四川省乐山市市中区苏稽镇</v>
      </c>
      <c r="J2204" s="40" t="str">
        <f>VLOOKUP(B2204,辅助信息!E:I,4,FALSE)</f>
        <v>彭江涛</v>
      </c>
      <c r="K2204" s="40">
        <f>VLOOKUP(J2204,辅助信息!H:I,2,FALSE)</f>
        <v>13990276572</v>
      </c>
      <c r="L2204" s="111" t="str">
        <f>VLOOKUP(B2204,辅助信息!E:J,6,FALSE)</f>
        <v>联系实际收货人（彭江涛13990276572）现场要求炉批号控制2个以下，超2个不给予签收。提前联系到场规格及数量</v>
      </c>
      <c r="M2204" s="93">
        <v>45851</v>
      </c>
      <c r="O2204" s="64">
        <f ca="1" t="shared" si="147"/>
        <v>0</v>
      </c>
      <c r="P2204" s="64">
        <f ca="1" t="shared" si="148"/>
        <v>120</v>
      </c>
      <c r="Q2204" s="29" t="str">
        <f>VLOOKUP(B2204,辅助信息!E:M,9,FALSE)</f>
        <v>ZTWM-CDGS-XS-2025-0126-四川机司-乐山市校地共建产教融合基地配套设施项目施工二标段钢筋采购合同</v>
      </c>
      <c r="R2204" s="29" t="str">
        <f>_xlfn._xlws.FILTER(辅助信息!D:D,辅助信息!E:E=B2204)</f>
        <v>乐山市校地共建产教融合基地建设项目</v>
      </c>
    </row>
    <row r="2205" hidden="1" spans="2:18">
      <c r="B2205" s="40" t="s">
        <v>186</v>
      </c>
      <c r="C2205" s="72">
        <v>45850</v>
      </c>
      <c r="D2205" s="40" t="str">
        <f>VLOOKUP(B2205,辅助信息!E:K,7,FALSE)</f>
        <v>JWDDCD2025072900123</v>
      </c>
      <c r="E2205" s="40" t="str">
        <f>VLOOKUP(F2205,辅助信息!A:B,2,FALSE)</f>
        <v>盘螺</v>
      </c>
      <c r="F2205" s="40" t="s">
        <v>26</v>
      </c>
      <c r="G2205" s="36">
        <v>6</v>
      </c>
      <c r="H2205" s="136" t="str">
        <f>_xlfn.XLOOKUP(C2205&amp;F2205&amp;I2205&amp;J2205,'[1]2025年已发货'!$F:$F&amp;'[1]2025年已发货'!$C:$C&amp;'[1]2025年已发货'!$G:$G&amp;'[1]2025年已发货'!$H:$H,'[1]2025年已发货'!$E:$E,"未发货")</f>
        <v>未发货</v>
      </c>
      <c r="I2205" s="40" t="str">
        <f>VLOOKUP(B2205,辅助信息!E:I,3,FALSE)</f>
        <v>(乐山市校地共建产教融合基地建设项目二标段)四川省乐山市市中区苏稽镇</v>
      </c>
      <c r="J2205" s="40" t="str">
        <f>VLOOKUP(B2205,辅助信息!E:I,4,FALSE)</f>
        <v>彭江涛</v>
      </c>
      <c r="K2205" s="40">
        <f>VLOOKUP(J2205,辅助信息!H:I,2,FALSE)</f>
        <v>13990276572</v>
      </c>
      <c r="L2205" s="111" t="str">
        <f>VLOOKUP(B2205,辅助信息!E:J,6,FALSE)</f>
        <v>联系实际收货人（彭江涛13990276572）现场要求炉批号控制2个以下，超2个不给予签收。提前联系到场规格及数量</v>
      </c>
      <c r="M2205" s="93">
        <v>45851</v>
      </c>
      <c r="O2205" s="64">
        <f ca="1" t="shared" si="147"/>
        <v>0</v>
      </c>
      <c r="P2205" s="64">
        <f ca="1" t="shared" si="148"/>
        <v>120</v>
      </c>
      <c r="Q2205" s="29" t="str">
        <f>VLOOKUP(B2205,辅助信息!E:M,9,FALSE)</f>
        <v>ZTWM-CDGS-XS-2025-0126-四川机司-乐山市校地共建产教融合基地配套设施项目施工二标段钢筋采购合同</v>
      </c>
      <c r="R2205" s="29" t="str">
        <f>_xlfn._xlws.FILTER(辅助信息!D:D,辅助信息!E:E=B2205)</f>
        <v>乐山市校地共建产教融合基地建设项目</v>
      </c>
    </row>
    <row r="2206" hidden="1" spans="2:18">
      <c r="B2206" s="40" t="s">
        <v>186</v>
      </c>
      <c r="C2206" s="72">
        <v>45850</v>
      </c>
      <c r="D2206" s="40" t="str">
        <f>VLOOKUP(B2206,辅助信息!E:K,7,FALSE)</f>
        <v>JWDDCD2025072900123</v>
      </c>
      <c r="E2206" s="40" t="str">
        <f>VLOOKUP(F2206,辅助信息!A:B,2,FALSE)</f>
        <v>螺纹钢</v>
      </c>
      <c r="F2206" s="40" t="s">
        <v>32</v>
      </c>
      <c r="G2206" s="36">
        <v>3</v>
      </c>
      <c r="H2206" s="136" t="str">
        <f>_xlfn.XLOOKUP(C2206&amp;F2206&amp;I2206&amp;J2206,'[1]2025年已发货'!$F:$F&amp;'[1]2025年已发货'!$C:$C&amp;'[1]2025年已发货'!$G:$G&amp;'[1]2025年已发货'!$H:$H,'[1]2025年已发货'!$E:$E,"未发货")</f>
        <v>未发货</v>
      </c>
      <c r="I2206" s="40" t="str">
        <f>VLOOKUP(B2206,辅助信息!E:I,3,FALSE)</f>
        <v>(乐山市校地共建产教融合基地建设项目二标段)四川省乐山市市中区苏稽镇</v>
      </c>
      <c r="J2206" s="40" t="str">
        <f>VLOOKUP(B2206,辅助信息!E:I,4,FALSE)</f>
        <v>彭江涛</v>
      </c>
      <c r="K2206" s="40">
        <f>VLOOKUP(J2206,辅助信息!H:I,2,FALSE)</f>
        <v>13990276572</v>
      </c>
      <c r="L2206" s="111" t="str">
        <f>VLOOKUP(B2206,辅助信息!E:J,6,FALSE)</f>
        <v>联系实际收货人（彭江涛13990276572）现场要求炉批号控制2个以下，超2个不给予签收。提前联系到场规格及数量</v>
      </c>
      <c r="M2206" s="93">
        <v>45851</v>
      </c>
      <c r="O2206" s="64">
        <f ca="1" t="shared" si="147"/>
        <v>0</v>
      </c>
      <c r="P2206" s="64">
        <f ca="1" t="shared" si="148"/>
        <v>120</v>
      </c>
      <c r="Q2206" s="29" t="str">
        <f>VLOOKUP(B2206,辅助信息!E:M,9,FALSE)</f>
        <v>ZTWM-CDGS-XS-2025-0126-四川机司-乐山市校地共建产教融合基地配套设施项目施工二标段钢筋采购合同</v>
      </c>
      <c r="R2206" s="29" t="str">
        <f>_xlfn._xlws.FILTER(辅助信息!D:D,辅助信息!E:E=B2206)</f>
        <v>乐山市校地共建产教融合基地建设项目</v>
      </c>
    </row>
    <row r="2207" hidden="1" spans="2:18">
      <c r="B2207" s="40" t="s">
        <v>186</v>
      </c>
      <c r="C2207" s="72">
        <v>45850</v>
      </c>
      <c r="D2207" s="40" t="str">
        <f>VLOOKUP(B2207,辅助信息!E:K,7,FALSE)</f>
        <v>JWDDCD2025072900123</v>
      </c>
      <c r="E2207" s="40" t="str">
        <f>VLOOKUP(F2207,辅助信息!A:B,2,FALSE)</f>
        <v>螺纹钢</v>
      </c>
      <c r="F2207" s="40" t="s">
        <v>30</v>
      </c>
      <c r="G2207" s="36">
        <f>21-7</f>
        <v>14</v>
      </c>
      <c r="H2207" s="136" t="str">
        <f>_xlfn.XLOOKUP(C2207&amp;F2207&amp;I2207&amp;J2207,'[1]2025年已发货'!$F:$F&amp;'[1]2025年已发货'!$C:$C&amp;'[1]2025年已发货'!$G:$G&amp;'[1]2025年已发货'!$H:$H,'[1]2025年已发货'!$E:$E,"未发货")</f>
        <v>未发货</v>
      </c>
      <c r="I2207" s="40" t="str">
        <f>VLOOKUP(B2207,辅助信息!E:I,3,FALSE)</f>
        <v>(乐山市校地共建产教融合基地建设项目二标段)四川省乐山市市中区苏稽镇</v>
      </c>
      <c r="J2207" s="40" t="str">
        <f>VLOOKUP(B2207,辅助信息!E:I,4,FALSE)</f>
        <v>彭江涛</v>
      </c>
      <c r="K2207" s="40">
        <f>VLOOKUP(J2207,辅助信息!H:I,2,FALSE)</f>
        <v>13990276572</v>
      </c>
      <c r="L2207" s="111" t="str">
        <f>VLOOKUP(B2207,辅助信息!E:J,6,FALSE)</f>
        <v>联系实际收货人（彭江涛13990276572）现场要求炉批号控制2个以下，超2个不给予签收。提前联系到场规格及数量</v>
      </c>
      <c r="M2207" s="93">
        <v>45851</v>
      </c>
      <c r="O2207" s="64">
        <f ca="1" t="shared" si="147"/>
        <v>0</v>
      </c>
      <c r="P2207" s="64">
        <f ca="1" t="shared" si="148"/>
        <v>120</v>
      </c>
      <c r="Q2207" s="29" t="str">
        <f>VLOOKUP(B2207,辅助信息!E:M,9,FALSE)</f>
        <v>ZTWM-CDGS-XS-2025-0126-四川机司-乐山市校地共建产教融合基地配套设施项目施工二标段钢筋采购合同</v>
      </c>
      <c r="R2207" s="29" t="str">
        <f>_xlfn._xlws.FILTER(辅助信息!D:D,辅助信息!E:E=B2207)</f>
        <v>乐山市校地共建产教融合基地建设项目</v>
      </c>
    </row>
    <row r="2208" hidden="1" spans="2:18">
      <c r="B2208" s="40" t="s">
        <v>186</v>
      </c>
      <c r="C2208" s="72">
        <v>45850</v>
      </c>
      <c r="D2208" s="40" t="str">
        <f>VLOOKUP(B2208,辅助信息!E:K,7,FALSE)</f>
        <v>JWDDCD2025072900123</v>
      </c>
      <c r="E2208" s="40" t="str">
        <f>VLOOKUP(F2208,辅助信息!A:B,2,FALSE)</f>
        <v>螺纹钢</v>
      </c>
      <c r="F2208" s="40" t="s">
        <v>45</v>
      </c>
      <c r="G2208" s="36">
        <v>4</v>
      </c>
      <c r="H2208" s="136" t="str">
        <f>_xlfn.XLOOKUP(C2208&amp;F2208&amp;I2208&amp;J2208,'[1]2025年已发货'!$F:$F&amp;'[1]2025年已发货'!$C:$C&amp;'[1]2025年已发货'!$G:$G&amp;'[1]2025年已发货'!$H:$H,'[1]2025年已发货'!$E:$E,"未发货")</f>
        <v>未发货</v>
      </c>
      <c r="I2208" s="40" t="str">
        <f>VLOOKUP(B2208,辅助信息!E:I,3,FALSE)</f>
        <v>(乐山市校地共建产教融合基地建设项目二标段)四川省乐山市市中区苏稽镇</v>
      </c>
      <c r="J2208" s="40" t="str">
        <f>VLOOKUP(B2208,辅助信息!E:I,4,FALSE)</f>
        <v>彭江涛</v>
      </c>
      <c r="K2208" s="40">
        <f>VLOOKUP(J2208,辅助信息!H:I,2,FALSE)</f>
        <v>13990276572</v>
      </c>
      <c r="L2208" s="111" t="str">
        <f>VLOOKUP(B2208,辅助信息!E:J,6,FALSE)</f>
        <v>联系实际收货人（彭江涛13990276572）现场要求炉批号控制2个以下，超2个不给予签收。提前联系到场规格及数量</v>
      </c>
      <c r="M2208" s="93">
        <v>45851</v>
      </c>
      <c r="O2208" s="64">
        <f ca="1" t="shared" si="147"/>
        <v>0</v>
      </c>
      <c r="P2208" s="64">
        <f ca="1" t="shared" si="148"/>
        <v>120</v>
      </c>
      <c r="Q2208" s="29" t="str">
        <f>VLOOKUP(B2208,辅助信息!E:M,9,FALSE)</f>
        <v>ZTWM-CDGS-XS-2025-0126-四川机司-乐山市校地共建产教融合基地配套设施项目施工二标段钢筋采购合同</v>
      </c>
      <c r="R2208" s="29" t="str">
        <f>_xlfn._xlws.FILTER(辅助信息!D:D,辅助信息!E:E=B2208)</f>
        <v>乐山市校地共建产教融合基地建设项目</v>
      </c>
    </row>
    <row r="2209" hidden="1" spans="2:18">
      <c r="B2209" s="40" t="s">
        <v>186</v>
      </c>
      <c r="C2209" s="72">
        <v>45850</v>
      </c>
      <c r="D2209" s="40" t="str">
        <f>VLOOKUP(B2209,辅助信息!E:K,7,FALSE)</f>
        <v>JWDDCD2025072900123</v>
      </c>
      <c r="E2209" s="40" t="str">
        <f>VLOOKUP(F2209,辅助信息!A:B,2,FALSE)</f>
        <v>螺纹钢</v>
      </c>
      <c r="F2209" s="40" t="s">
        <v>21</v>
      </c>
      <c r="G2209" s="36">
        <v>7</v>
      </c>
      <c r="H2209" s="136" t="str">
        <f>_xlfn.XLOOKUP(C2209&amp;F2209&amp;I2209&amp;J2209,'[1]2025年已发货'!$F:$F&amp;'[1]2025年已发货'!$C:$C&amp;'[1]2025年已发货'!$G:$G&amp;'[1]2025年已发货'!$H:$H,'[1]2025年已发货'!$E:$E,"未发货")</f>
        <v>未发货</v>
      </c>
      <c r="I2209" s="40" t="str">
        <f>VLOOKUP(B2209,辅助信息!E:I,3,FALSE)</f>
        <v>(乐山市校地共建产教融合基地建设项目二标段)四川省乐山市市中区苏稽镇</v>
      </c>
      <c r="J2209" s="40" t="str">
        <f>VLOOKUP(B2209,辅助信息!E:I,4,FALSE)</f>
        <v>彭江涛</v>
      </c>
      <c r="K2209" s="40">
        <f>VLOOKUP(J2209,辅助信息!H:I,2,FALSE)</f>
        <v>13990276572</v>
      </c>
      <c r="L2209" s="111" t="str">
        <f>VLOOKUP(B2209,辅助信息!E:J,6,FALSE)</f>
        <v>联系实际收货人（彭江涛13990276572）现场要求炉批号控制2个以下，超2个不给予签收。提前联系到场规格及数量</v>
      </c>
      <c r="M2209" s="93">
        <v>45851</v>
      </c>
      <c r="O2209" s="64">
        <f ca="1" t="shared" si="147"/>
        <v>0</v>
      </c>
      <c r="P2209" s="64">
        <f ca="1" t="shared" si="148"/>
        <v>120</v>
      </c>
      <c r="Q2209" s="29" t="str">
        <f>VLOOKUP(B2209,辅助信息!E:M,9,FALSE)</f>
        <v>ZTWM-CDGS-XS-2025-0126-四川机司-乐山市校地共建产教融合基地配套设施项目施工二标段钢筋采购合同</v>
      </c>
      <c r="R2209" s="29" t="str">
        <f>_xlfn._xlws.FILTER(辅助信息!D:D,辅助信息!E:E=B2209)</f>
        <v>乐山市校地共建产教融合基地建设项目</v>
      </c>
    </row>
    <row r="2210" hidden="1" spans="2:18">
      <c r="B2210" s="40" t="s">
        <v>186</v>
      </c>
      <c r="C2210" s="72">
        <v>45850</v>
      </c>
      <c r="D2210" s="40" t="str">
        <f>VLOOKUP(B2210,辅助信息!E:K,7,FALSE)</f>
        <v>JWDDCD2025072900123</v>
      </c>
      <c r="E2210" s="40" t="str">
        <f>VLOOKUP(F2210,辅助信息!A:B,2,FALSE)</f>
        <v>螺纹钢</v>
      </c>
      <c r="F2210" s="40" t="s">
        <v>58</v>
      </c>
      <c r="G2210" s="36">
        <v>5</v>
      </c>
      <c r="H2210" s="136" t="str">
        <f>_xlfn.XLOOKUP(C2210&amp;F2210&amp;I2210&amp;J2210,'[1]2025年已发货'!$F:$F&amp;'[1]2025年已发货'!$C:$C&amp;'[1]2025年已发货'!$G:$G&amp;'[1]2025年已发货'!$H:$H,'[1]2025年已发货'!$E:$E,"未发货")</f>
        <v>未发货</v>
      </c>
      <c r="I2210" s="40" t="str">
        <f>VLOOKUP(B2210,辅助信息!E:I,3,FALSE)</f>
        <v>(乐山市校地共建产教融合基地建设项目二标段)四川省乐山市市中区苏稽镇</v>
      </c>
      <c r="J2210" s="40" t="str">
        <f>VLOOKUP(B2210,辅助信息!E:I,4,FALSE)</f>
        <v>彭江涛</v>
      </c>
      <c r="K2210" s="40">
        <f>VLOOKUP(J2210,辅助信息!H:I,2,FALSE)</f>
        <v>13990276572</v>
      </c>
      <c r="L2210" s="111" t="str">
        <f>VLOOKUP(B2210,辅助信息!E:J,6,FALSE)</f>
        <v>联系实际收货人（彭江涛13990276572）现场要求炉批号控制2个以下，超2个不给予签收。提前联系到场规格及数量</v>
      </c>
      <c r="M2210" s="93">
        <v>45851</v>
      </c>
      <c r="O2210" s="64">
        <f ca="1" t="shared" si="147"/>
        <v>0</v>
      </c>
      <c r="P2210" s="64">
        <f ca="1" t="shared" si="148"/>
        <v>120</v>
      </c>
      <c r="Q2210" s="29" t="str">
        <f>VLOOKUP(B2210,辅助信息!E:M,9,FALSE)</f>
        <v>ZTWM-CDGS-XS-2025-0126-四川机司-乐山市校地共建产教融合基地配套设施项目施工二标段钢筋采购合同</v>
      </c>
      <c r="R2210" s="29" t="str">
        <f>_xlfn._xlws.FILTER(辅助信息!D:D,辅助信息!E:E=B2210)</f>
        <v>乐山市校地共建产教融合基地建设项目</v>
      </c>
    </row>
    <row r="2211" hidden="1" spans="2:18">
      <c r="B2211" s="40" t="s">
        <v>186</v>
      </c>
      <c r="C2211" s="72">
        <v>45850</v>
      </c>
      <c r="D2211" s="40" t="str">
        <f>VLOOKUP(B2211,辅助信息!E:K,7,FALSE)</f>
        <v>JWDDCD2025072900123</v>
      </c>
      <c r="E2211" s="40" t="str">
        <f>VLOOKUP(F2211,辅助信息!A:B,2,FALSE)</f>
        <v>螺纹钢</v>
      </c>
      <c r="F2211" s="40" t="s">
        <v>46</v>
      </c>
      <c r="G2211" s="36">
        <v>12</v>
      </c>
      <c r="H2211" s="136" t="str">
        <f>_xlfn.XLOOKUP(C2211&amp;F2211&amp;I2211&amp;J2211,'[1]2025年已发货'!$F:$F&amp;'[1]2025年已发货'!$C:$C&amp;'[1]2025年已发货'!$G:$G&amp;'[1]2025年已发货'!$H:$H,'[1]2025年已发货'!$E:$E,"未发货")</f>
        <v>未发货</v>
      </c>
      <c r="I2211" s="40" t="str">
        <f>VLOOKUP(B2211,辅助信息!E:I,3,FALSE)</f>
        <v>(乐山市校地共建产教融合基地建设项目二标段)四川省乐山市市中区苏稽镇</v>
      </c>
      <c r="J2211" s="40" t="str">
        <f>VLOOKUP(B2211,辅助信息!E:I,4,FALSE)</f>
        <v>彭江涛</v>
      </c>
      <c r="K2211" s="40">
        <f>VLOOKUP(J2211,辅助信息!H:I,2,FALSE)</f>
        <v>13990276572</v>
      </c>
      <c r="L2211" s="111" t="str">
        <f>VLOOKUP(B2211,辅助信息!E:J,6,FALSE)</f>
        <v>联系实际收货人（彭江涛13990276572）现场要求炉批号控制2个以下，超2个不给予签收。提前联系到场规格及数量</v>
      </c>
      <c r="M2211" s="93">
        <v>45851</v>
      </c>
      <c r="O2211" s="64">
        <f ca="1" t="shared" ref="O2211:O2274" si="149">IF(OR(M2211="",N2211&lt;&gt;""),"",MAX(M2211-TODAY(),0))</f>
        <v>0</v>
      </c>
      <c r="P2211" s="64">
        <f ca="1" t="shared" ref="P2211:P2274" si="150">IF(M2211="","",IF(N2211&lt;&gt;"",MAX(N2211-M2211,0),IF(TODAY()&gt;M2211,TODAY()-M2211,0)))</f>
        <v>120</v>
      </c>
      <c r="Q2211" s="29" t="str">
        <f>VLOOKUP(B2211,辅助信息!E:M,9,FALSE)</f>
        <v>ZTWM-CDGS-XS-2025-0126-四川机司-乐山市校地共建产教融合基地配套设施项目施工二标段钢筋采购合同</v>
      </c>
      <c r="R2211" s="29" t="str">
        <f>_xlfn._xlws.FILTER(辅助信息!D:D,辅助信息!E:E=B2211)</f>
        <v>乐山市校地共建产教融合基地建设项目</v>
      </c>
    </row>
    <row r="2212" hidden="1" spans="2:18">
      <c r="B2212" s="40" t="s">
        <v>186</v>
      </c>
      <c r="C2212" s="72">
        <v>45850</v>
      </c>
      <c r="D2212" s="40" t="str">
        <f>VLOOKUP(B2212,辅助信息!E:K,7,FALSE)</f>
        <v>JWDDCD2025072900123</v>
      </c>
      <c r="E2212" s="40" t="str">
        <f>VLOOKUP(F2212,辅助信息!A:B,2,FALSE)</f>
        <v>螺纹钢</v>
      </c>
      <c r="F2212" s="40" t="s">
        <v>22</v>
      </c>
      <c r="G2212" s="36">
        <f>29-17</f>
        <v>12</v>
      </c>
      <c r="H2212" s="136" t="str">
        <f>_xlfn.XLOOKUP(C2212&amp;F2212&amp;I2212&amp;J2212,'[1]2025年已发货'!$F:$F&amp;'[1]2025年已发货'!$C:$C&amp;'[1]2025年已发货'!$G:$G&amp;'[1]2025年已发货'!$H:$H,'[1]2025年已发货'!$E:$E,"未发货")</f>
        <v>未发货</v>
      </c>
      <c r="I2212" s="40" t="str">
        <f>VLOOKUP(B2212,辅助信息!E:I,3,FALSE)</f>
        <v>(乐山市校地共建产教融合基地建设项目二标段)四川省乐山市市中区苏稽镇</v>
      </c>
      <c r="J2212" s="40" t="str">
        <f>VLOOKUP(B2212,辅助信息!E:I,4,FALSE)</f>
        <v>彭江涛</v>
      </c>
      <c r="K2212" s="40">
        <f>VLOOKUP(J2212,辅助信息!H:I,2,FALSE)</f>
        <v>13990276572</v>
      </c>
      <c r="L2212" s="111" t="str">
        <f>VLOOKUP(B2212,辅助信息!E:J,6,FALSE)</f>
        <v>联系实际收货人（彭江涛13990276572）现场要求炉批号控制2个以下，超2个不给予签收。提前联系到场规格及数量</v>
      </c>
      <c r="M2212" s="93">
        <v>45851</v>
      </c>
      <c r="O2212" s="64">
        <f ca="1" t="shared" si="149"/>
        <v>0</v>
      </c>
      <c r="P2212" s="64">
        <f ca="1" t="shared" si="150"/>
        <v>120</v>
      </c>
      <c r="Q2212" s="29" t="str">
        <f>VLOOKUP(B2212,辅助信息!E:M,9,FALSE)</f>
        <v>ZTWM-CDGS-XS-2025-0126-四川机司-乐山市校地共建产教融合基地配套设施项目施工二标段钢筋采购合同</v>
      </c>
      <c r="R2212" s="29" t="str">
        <f>_xlfn._xlws.FILTER(辅助信息!D:D,辅助信息!E:E=B2212)</f>
        <v>乐山市校地共建产教融合基地建设项目</v>
      </c>
    </row>
    <row r="2213" hidden="1" spans="2:18">
      <c r="B2213" s="40" t="s">
        <v>186</v>
      </c>
      <c r="C2213" s="72">
        <v>45850</v>
      </c>
      <c r="D2213" s="40" t="str">
        <f>VLOOKUP(B2213,辅助信息!E:K,7,FALSE)</f>
        <v>JWDDCD2025072900123</v>
      </c>
      <c r="E2213" s="40" t="str">
        <f>VLOOKUP(F2213,辅助信息!A:B,2,FALSE)</f>
        <v>螺纹钢</v>
      </c>
      <c r="F2213" s="40" t="s">
        <v>181</v>
      </c>
      <c r="G2213" s="36">
        <v>8</v>
      </c>
      <c r="H2213" s="136" t="str">
        <f>_xlfn.XLOOKUP(C2213&amp;F2213&amp;I2213&amp;J2213,'[1]2025年已发货'!$F:$F&amp;'[1]2025年已发货'!$C:$C&amp;'[1]2025年已发货'!$G:$G&amp;'[1]2025年已发货'!$H:$H,'[1]2025年已发货'!$E:$E,"未发货")</f>
        <v>未发货</v>
      </c>
      <c r="I2213" s="40" t="str">
        <f>VLOOKUP(B2213,辅助信息!E:I,3,FALSE)</f>
        <v>(乐山市校地共建产教融合基地建设项目二标段)四川省乐山市市中区苏稽镇</v>
      </c>
      <c r="J2213" s="40" t="str">
        <f>VLOOKUP(B2213,辅助信息!E:I,4,FALSE)</f>
        <v>彭江涛</v>
      </c>
      <c r="K2213" s="40">
        <f>VLOOKUP(J2213,辅助信息!H:I,2,FALSE)</f>
        <v>13990276572</v>
      </c>
      <c r="L2213" s="111" t="str">
        <f>VLOOKUP(B2213,辅助信息!E:J,6,FALSE)</f>
        <v>联系实际收货人（彭江涛13990276572）现场要求炉批号控制2个以下，超2个不给予签收。提前联系到场规格及数量</v>
      </c>
      <c r="M2213" s="93">
        <v>45851</v>
      </c>
      <c r="O2213" s="64">
        <f ca="1" t="shared" si="149"/>
        <v>0</v>
      </c>
      <c r="P2213" s="64">
        <f ca="1" t="shared" si="150"/>
        <v>120</v>
      </c>
      <c r="Q2213" s="29" t="str">
        <f>VLOOKUP(B2213,辅助信息!E:M,9,FALSE)</f>
        <v>ZTWM-CDGS-XS-2025-0126-四川机司-乐山市校地共建产教融合基地配套设施项目施工二标段钢筋采购合同</v>
      </c>
      <c r="R2213" s="29" t="str">
        <f>_xlfn._xlws.FILTER(辅助信息!D:D,辅助信息!E:E=B2213)</f>
        <v>乐山市校地共建产教融合基地建设项目</v>
      </c>
    </row>
    <row r="2214" hidden="1" spans="2:18">
      <c r="B2214" s="40" t="s">
        <v>186</v>
      </c>
      <c r="C2214" s="72">
        <v>45850</v>
      </c>
      <c r="D2214" s="40" t="str">
        <f>VLOOKUP(B2214,辅助信息!E:K,7,FALSE)</f>
        <v>JWDDCD2025072900123</v>
      </c>
      <c r="E2214" s="40" t="str">
        <f>VLOOKUP(F2214,辅助信息!A:B,2,FALSE)</f>
        <v>螺纹钢</v>
      </c>
      <c r="F2214" s="40" t="s">
        <v>182</v>
      </c>
      <c r="G2214" s="36">
        <v>7</v>
      </c>
      <c r="H2214" s="136" t="str">
        <f>_xlfn.XLOOKUP(C2214&amp;F2214&amp;I2214&amp;J2214,'[1]2025年已发货'!$F:$F&amp;'[1]2025年已发货'!$C:$C&amp;'[1]2025年已发货'!$G:$G&amp;'[1]2025年已发货'!$H:$H,'[1]2025年已发货'!$E:$E,"未发货")</f>
        <v>未发货</v>
      </c>
      <c r="I2214" s="40" t="str">
        <f>VLOOKUP(B2214,辅助信息!E:I,3,FALSE)</f>
        <v>(乐山市校地共建产教融合基地建设项目二标段)四川省乐山市市中区苏稽镇</v>
      </c>
      <c r="J2214" s="40" t="str">
        <f>VLOOKUP(B2214,辅助信息!E:I,4,FALSE)</f>
        <v>彭江涛</v>
      </c>
      <c r="K2214" s="40">
        <f>VLOOKUP(J2214,辅助信息!H:I,2,FALSE)</f>
        <v>13990276572</v>
      </c>
      <c r="L2214" s="111" t="str">
        <f>VLOOKUP(B2214,辅助信息!E:J,6,FALSE)</f>
        <v>联系实际收货人（彭江涛13990276572）现场要求炉批号控制2个以下，超2个不给予签收。提前联系到场规格及数量</v>
      </c>
      <c r="M2214" s="93">
        <v>45851</v>
      </c>
      <c r="O2214" s="64">
        <f ca="1" t="shared" si="149"/>
        <v>0</v>
      </c>
      <c r="P2214" s="64">
        <f ca="1" t="shared" si="150"/>
        <v>120</v>
      </c>
      <c r="Q2214" s="29" t="str">
        <f>VLOOKUP(B2214,辅助信息!E:M,9,FALSE)</f>
        <v>ZTWM-CDGS-XS-2025-0126-四川机司-乐山市校地共建产教融合基地配套设施项目施工二标段钢筋采购合同</v>
      </c>
      <c r="R2214" s="29" t="str">
        <f>_xlfn._xlws.FILTER(辅助信息!D:D,辅助信息!E:E=B2214)</f>
        <v>乐山市校地共建产教融合基地建设项目</v>
      </c>
    </row>
    <row r="2215" hidden="1" spans="2:18">
      <c r="B2215" s="40" t="s">
        <v>171</v>
      </c>
      <c r="C2215" s="72">
        <v>45850</v>
      </c>
      <c r="D2215" s="40" t="str">
        <f>VLOOKUP(B2215,辅助信息!E:K,7,FALSE)</f>
        <v>JWDDCD2024101600133</v>
      </c>
      <c r="E2215" s="40" t="str">
        <f>VLOOKUP(F2215,辅助信息!A:B,2,FALSE)</f>
        <v>螺纹钢</v>
      </c>
      <c r="F2215" s="40" t="s">
        <v>76</v>
      </c>
      <c r="G2215" s="36">
        <v>6</v>
      </c>
      <c r="H2215" s="136">
        <f>_xlfn.XLOOKUP(C2215&amp;F2215&amp;I2215&amp;J2215,'[1]2025年已发货'!$F:$F&amp;'[1]2025年已发货'!$C:$C&amp;'[1]2025年已发货'!$G:$G&amp;'[1]2025年已发货'!$H:$H,'[1]2025年已发货'!$E:$E,"未发货")</f>
        <v>6</v>
      </c>
      <c r="I2215" s="40" t="str">
        <f>VLOOKUP(B2215,辅助信息!E:I,3,FALSE)</f>
        <v>(五冶钢构宜宾南溪区项目土建4标)四川省宜宾市高县高县庆符镇鹅卵新农村高县广久大道(庆符厂房项目)</v>
      </c>
      <c r="J2215" s="40" t="str">
        <f>VLOOKUP(B2215,辅助信息!E:I,4,FALSE)</f>
        <v>张朝亮</v>
      </c>
      <c r="K2215" s="40">
        <f>VLOOKUP(J2215,辅助信息!H:I,2,FALSE)</f>
        <v>15228205853</v>
      </c>
      <c r="L2215" s="111" t="str">
        <f>VLOOKUP(B2215,辅助信息!E:J,6,FALSE)</f>
        <v>提前联系到场规格</v>
      </c>
      <c r="M2215" s="93">
        <v>45851</v>
      </c>
      <c r="O2215" s="64">
        <f ca="1" t="shared" si="149"/>
        <v>0</v>
      </c>
      <c r="P2215" s="64">
        <f ca="1" t="shared" si="150"/>
        <v>120</v>
      </c>
      <c r="Q2215" s="29" t="str">
        <f>VLOOKUP(B2215,辅助信息!E:M,9,FALSE)</f>
        <v>ZTWM-CDGS-XS-2024-0169-中冶西部钢构-宜宾市南溪区幸福路东路,高县月江镇建设项目</v>
      </c>
      <c r="R2215" s="29" t="str">
        <f>_xlfn._xlws.FILTER(辅助信息!D:D,辅助信息!E:E=B2215)</f>
        <v>五冶钢构-宜宾市南溪区高县月江镇建设项目</v>
      </c>
    </row>
    <row r="2216" hidden="1" spans="2:18">
      <c r="B2216" s="40" t="s">
        <v>171</v>
      </c>
      <c r="C2216" s="72">
        <v>45850</v>
      </c>
      <c r="D2216" s="40" t="str">
        <f>VLOOKUP(B2216,辅助信息!E:K,7,FALSE)</f>
        <v>JWDDCD2024101600133</v>
      </c>
      <c r="E2216" s="40" t="str">
        <f>VLOOKUP(F2216,辅助信息!A:B,2,FALSE)</f>
        <v>螺纹钢</v>
      </c>
      <c r="F2216" s="40" t="s">
        <v>90</v>
      </c>
      <c r="G2216" s="36">
        <v>3</v>
      </c>
      <c r="H2216" s="136">
        <f>_xlfn.XLOOKUP(C2216&amp;F2216&amp;I2216&amp;J2216,'[1]2025年已发货'!$F:$F&amp;'[1]2025年已发货'!$C:$C&amp;'[1]2025年已发货'!$G:$G&amp;'[1]2025年已发货'!$H:$H,'[1]2025年已发货'!$E:$E,"未发货")</f>
        <v>3</v>
      </c>
      <c r="I2216" s="40" t="str">
        <f>VLOOKUP(B2216,辅助信息!E:I,3,FALSE)</f>
        <v>(五冶钢构宜宾南溪区项目土建4标)四川省宜宾市高县高县庆符镇鹅卵新农村高县广久大道(庆符厂房项目)</v>
      </c>
      <c r="J2216" s="40" t="str">
        <f>VLOOKUP(B2216,辅助信息!E:I,4,FALSE)</f>
        <v>张朝亮</v>
      </c>
      <c r="K2216" s="40">
        <f>VLOOKUP(J2216,辅助信息!H:I,2,FALSE)</f>
        <v>15228205853</v>
      </c>
      <c r="L2216" s="111" t="str">
        <f>VLOOKUP(B2216,辅助信息!E:J,6,FALSE)</f>
        <v>提前联系到场规格</v>
      </c>
      <c r="M2216" s="93">
        <v>45851</v>
      </c>
      <c r="O2216" s="64">
        <f ca="1" t="shared" si="149"/>
        <v>0</v>
      </c>
      <c r="P2216" s="64">
        <f ca="1" t="shared" si="150"/>
        <v>120</v>
      </c>
      <c r="Q2216" s="29" t="str">
        <f>VLOOKUP(B2216,辅助信息!E:M,9,FALSE)</f>
        <v>ZTWM-CDGS-XS-2024-0169-中冶西部钢构-宜宾市南溪区幸福路东路,高县月江镇建设项目</v>
      </c>
      <c r="R2216" s="29" t="str">
        <f>_xlfn._xlws.FILTER(辅助信息!D:D,辅助信息!E:E=B2216)</f>
        <v>五冶钢构-宜宾市南溪区高县月江镇建设项目</v>
      </c>
    </row>
    <row r="2217" hidden="1" spans="2:18">
      <c r="B2217" s="40" t="s">
        <v>171</v>
      </c>
      <c r="C2217" s="72">
        <v>45850</v>
      </c>
      <c r="D2217" s="40" t="str">
        <f>VLOOKUP(B2217,辅助信息!E:K,7,FALSE)</f>
        <v>JWDDCD2024101600133</v>
      </c>
      <c r="E2217" s="40" t="str">
        <f>VLOOKUP(F2217,辅助信息!A:B,2,FALSE)</f>
        <v>螺纹钢</v>
      </c>
      <c r="F2217" s="40" t="s">
        <v>138</v>
      </c>
      <c r="G2217" s="36">
        <v>3</v>
      </c>
      <c r="H2217" s="136">
        <f>_xlfn.XLOOKUP(C2217&amp;F2217&amp;I2217&amp;J2217,'[1]2025年已发货'!$F:$F&amp;'[1]2025年已发货'!$C:$C&amp;'[1]2025年已发货'!$G:$G&amp;'[1]2025年已发货'!$H:$H,'[1]2025年已发货'!$E:$E,"未发货")</f>
        <v>3</v>
      </c>
      <c r="I2217" s="40" t="str">
        <f>VLOOKUP(B2217,辅助信息!E:I,3,FALSE)</f>
        <v>(五冶钢构宜宾南溪区项目土建4标)四川省宜宾市高县高县庆符镇鹅卵新农村高县广久大道(庆符厂房项目)</v>
      </c>
      <c r="J2217" s="40" t="str">
        <f>VLOOKUP(B2217,辅助信息!E:I,4,FALSE)</f>
        <v>张朝亮</v>
      </c>
      <c r="K2217" s="40">
        <f>VLOOKUP(J2217,辅助信息!H:I,2,FALSE)</f>
        <v>15228205853</v>
      </c>
      <c r="L2217" s="111" t="str">
        <f>VLOOKUP(B2217,辅助信息!E:J,6,FALSE)</f>
        <v>提前联系到场规格</v>
      </c>
      <c r="M2217" s="93">
        <v>45851</v>
      </c>
      <c r="O2217" s="64">
        <f ca="1" t="shared" si="149"/>
        <v>0</v>
      </c>
      <c r="P2217" s="64">
        <f ca="1" t="shared" si="150"/>
        <v>120</v>
      </c>
      <c r="Q2217" s="29" t="str">
        <f>VLOOKUP(B2217,辅助信息!E:M,9,FALSE)</f>
        <v>ZTWM-CDGS-XS-2024-0169-中冶西部钢构-宜宾市南溪区幸福路东路,高县月江镇建设项目</v>
      </c>
      <c r="R2217" s="29" t="str">
        <f>_xlfn._xlws.FILTER(辅助信息!D:D,辅助信息!E:E=B2217)</f>
        <v>五冶钢构-宜宾市南溪区高县月江镇建设项目</v>
      </c>
    </row>
    <row r="2218" hidden="1" spans="2:18">
      <c r="B2218" s="40" t="s">
        <v>171</v>
      </c>
      <c r="C2218" s="72">
        <v>45850</v>
      </c>
      <c r="D2218" s="40" t="str">
        <f>VLOOKUP(B2218,辅助信息!E:K,7,FALSE)</f>
        <v>JWDDCD2024101600133</v>
      </c>
      <c r="E2218" s="40" t="str">
        <f>VLOOKUP(F2218,辅助信息!A:B,2,FALSE)</f>
        <v>螺纹钢</v>
      </c>
      <c r="F2218" s="40" t="s">
        <v>133</v>
      </c>
      <c r="G2218" s="36">
        <v>3</v>
      </c>
      <c r="H2218" s="136">
        <f>_xlfn.XLOOKUP(C2218&amp;F2218&amp;I2218&amp;J2218,'[1]2025年已发货'!$F:$F&amp;'[1]2025年已发货'!$C:$C&amp;'[1]2025年已发货'!$G:$G&amp;'[1]2025年已发货'!$H:$H,'[1]2025年已发货'!$E:$E,"未发货")</f>
        <v>3</v>
      </c>
      <c r="I2218" s="40" t="str">
        <f>VLOOKUP(B2218,辅助信息!E:I,3,FALSE)</f>
        <v>(五冶钢构宜宾南溪区项目土建4标)四川省宜宾市高县高县庆符镇鹅卵新农村高县广久大道(庆符厂房项目)</v>
      </c>
      <c r="J2218" s="40" t="str">
        <f>VLOOKUP(B2218,辅助信息!E:I,4,FALSE)</f>
        <v>张朝亮</v>
      </c>
      <c r="K2218" s="40">
        <f>VLOOKUP(J2218,辅助信息!H:I,2,FALSE)</f>
        <v>15228205853</v>
      </c>
      <c r="L2218" s="111" t="str">
        <f>VLOOKUP(B2218,辅助信息!E:J,6,FALSE)</f>
        <v>提前联系到场规格</v>
      </c>
      <c r="M2218" s="93">
        <v>45851</v>
      </c>
      <c r="O2218" s="64">
        <f ca="1" t="shared" si="149"/>
        <v>0</v>
      </c>
      <c r="P2218" s="64">
        <f ca="1" t="shared" si="150"/>
        <v>120</v>
      </c>
      <c r="Q2218" s="29" t="str">
        <f>VLOOKUP(B2218,辅助信息!E:M,9,FALSE)</f>
        <v>ZTWM-CDGS-XS-2024-0169-中冶西部钢构-宜宾市南溪区幸福路东路,高县月江镇建设项目</v>
      </c>
      <c r="R2218" s="29" t="str">
        <f>_xlfn._xlws.FILTER(辅助信息!D:D,辅助信息!E:E=B2218)</f>
        <v>五冶钢构-宜宾市南溪区高县月江镇建设项目</v>
      </c>
    </row>
    <row r="2219" hidden="1" spans="2:18">
      <c r="B2219" s="40" t="s">
        <v>171</v>
      </c>
      <c r="C2219" s="72">
        <v>45850</v>
      </c>
      <c r="D2219" s="40" t="str">
        <f>VLOOKUP(B2219,辅助信息!E:K,7,FALSE)</f>
        <v>JWDDCD2024101600133</v>
      </c>
      <c r="E2219" s="40" t="str">
        <f>VLOOKUP(F2219,辅助信息!A:B,2,FALSE)</f>
        <v>螺纹钢</v>
      </c>
      <c r="F2219" s="40" t="s">
        <v>91</v>
      </c>
      <c r="G2219" s="36">
        <v>21</v>
      </c>
      <c r="H2219" s="136">
        <f>_xlfn.XLOOKUP(C2219&amp;F2219&amp;I2219&amp;J2219,'[1]2025年已发货'!$F:$F&amp;'[1]2025年已发货'!$C:$C&amp;'[1]2025年已发货'!$G:$G&amp;'[1]2025年已发货'!$H:$H,'[1]2025年已发货'!$E:$E,"未发货")</f>
        <v>21</v>
      </c>
      <c r="I2219" s="40" t="str">
        <f>VLOOKUP(B2219,辅助信息!E:I,3,FALSE)</f>
        <v>(五冶钢构宜宾南溪区项目土建4标)四川省宜宾市高县高县庆符镇鹅卵新农村高县广久大道(庆符厂房项目)</v>
      </c>
      <c r="J2219" s="40" t="str">
        <f>VLOOKUP(B2219,辅助信息!E:I,4,FALSE)</f>
        <v>张朝亮</v>
      </c>
      <c r="K2219" s="40">
        <f>VLOOKUP(J2219,辅助信息!H:I,2,FALSE)</f>
        <v>15228205853</v>
      </c>
      <c r="L2219" s="111" t="str">
        <f>VLOOKUP(B2219,辅助信息!E:J,6,FALSE)</f>
        <v>提前联系到场规格</v>
      </c>
      <c r="M2219" s="93">
        <v>45851</v>
      </c>
      <c r="O2219" s="64">
        <f ca="1" t="shared" si="149"/>
        <v>0</v>
      </c>
      <c r="P2219" s="64">
        <f ca="1" t="shared" si="150"/>
        <v>120</v>
      </c>
      <c r="Q2219" s="29" t="str">
        <f>VLOOKUP(B2219,辅助信息!E:M,9,FALSE)</f>
        <v>ZTWM-CDGS-XS-2024-0169-中冶西部钢构-宜宾市南溪区幸福路东路,高县月江镇建设项目</v>
      </c>
      <c r="R2219" s="29" t="str">
        <f>_xlfn._xlws.FILTER(辅助信息!D:D,辅助信息!E:E=B2219)</f>
        <v>五冶钢构-宜宾市南溪区高县月江镇建设项目</v>
      </c>
    </row>
    <row r="2220" hidden="1" spans="2:18">
      <c r="B2220" s="40" t="s">
        <v>180</v>
      </c>
      <c r="C2220" s="72">
        <v>45853</v>
      </c>
      <c r="D2220" s="40" t="str">
        <f>VLOOKUP(B2220,辅助信息!E:K,7,FALSE)</f>
        <v>JWDDCD2025052800131</v>
      </c>
      <c r="E2220" s="40" t="str">
        <f>VLOOKUP(F2220,辅助信息!A:B,2,FALSE)</f>
        <v>螺纹钢</v>
      </c>
      <c r="F2220" s="40" t="s">
        <v>66</v>
      </c>
      <c r="G2220" s="36">
        <v>12</v>
      </c>
      <c r="H2220" s="136">
        <f>_xlfn.XLOOKUP(C2220&amp;F2220&amp;I2220&amp;J2220,'[1]2025年已发货'!$F:$F&amp;'[1]2025年已发货'!$C:$C&amp;'[1]2025年已发货'!$G:$G&amp;'[1]2025年已发货'!$H:$H,'[1]2025年已发货'!$E:$E,"未发货")</f>
        <v>12</v>
      </c>
      <c r="I2220" s="40" t="str">
        <f>VLOOKUP(B2220,辅助信息!E:I,3,FALSE)</f>
        <v>（商投建工达州中医药科技园-4工区-8号楼）达州市通川区达州中医药职业学院犀牛大道北段</v>
      </c>
      <c r="J2220" s="40" t="str">
        <f>VLOOKUP(B2220,辅助信息!E:I,4,FALSE)</f>
        <v>张扬</v>
      </c>
      <c r="K2220" s="40">
        <f>VLOOKUP(J2220,辅助信息!H:I,2,FALSE)</f>
        <v>18381904567</v>
      </c>
      <c r="L2220" s="111" t="str">
        <f>VLOOKUP(B2220,辅助信息!E:J,6,FALSE)</f>
        <v>控制炉批号！多了现场不收！,优先安排达钢,提前联系到场规格及数量</v>
      </c>
      <c r="M2220" s="93">
        <v>45853</v>
      </c>
      <c r="O2220" s="64">
        <f ca="1" t="shared" si="149"/>
        <v>0</v>
      </c>
      <c r="P2220" s="64">
        <f ca="1" t="shared" si="150"/>
        <v>118</v>
      </c>
      <c r="Q2220" s="29" t="str">
        <f>VLOOKUP(B2220,辅助信息!E:M,9,FALSE)</f>
        <v>ZTWM-CDGS-XS-2024-0134-商投建工达州中医药科技成果示范园项目</v>
      </c>
      <c r="R2220" s="29" t="str">
        <f>_xlfn._xlws.FILTER(辅助信息!D:D,辅助信息!E:E=B2220)</f>
        <v>商投建工达州中医药科技园</v>
      </c>
    </row>
    <row r="2221" hidden="1" spans="2:18">
      <c r="B2221" s="40" t="s">
        <v>180</v>
      </c>
      <c r="C2221" s="72">
        <v>45853</v>
      </c>
      <c r="D2221" s="40" t="str">
        <f>VLOOKUP(B2221,辅助信息!E:K,7,FALSE)</f>
        <v>JWDDCD2025052800131</v>
      </c>
      <c r="E2221" s="40" t="str">
        <f>VLOOKUP(F2221,辅助信息!A:B,2,FALSE)</f>
        <v>螺纹钢</v>
      </c>
      <c r="F2221" s="40" t="s">
        <v>45</v>
      </c>
      <c r="G2221" s="36">
        <v>6</v>
      </c>
      <c r="H2221" s="136">
        <f>_xlfn.XLOOKUP(C2221&amp;F2221&amp;I2221&amp;J2221,'[1]2025年已发货'!$F:$F&amp;'[1]2025年已发货'!$C:$C&amp;'[1]2025年已发货'!$G:$G&amp;'[1]2025年已发货'!$H:$H,'[1]2025年已发货'!$E:$E,"未发货")</f>
        <v>6</v>
      </c>
      <c r="I2221" s="40" t="str">
        <f>VLOOKUP(B2221,辅助信息!E:I,3,FALSE)</f>
        <v>（商投建工达州中医药科技园-4工区-8号楼）达州市通川区达州中医药职业学院犀牛大道北段</v>
      </c>
      <c r="J2221" s="40" t="str">
        <f>VLOOKUP(B2221,辅助信息!E:I,4,FALSE)</f>
        <v>张扬</v>
      </c>
      <c r="K2221" s="40">
        <f>VLOOKUP(J2221,辅助信息!H:I,2,FALSE)</f>
        <v>18381904567</v>
      </c>
      <c r="L2221" s="111" t="str">
        <f>VLOOKUP(B2221,辅助信息!E:J,6,FALSE)</f>
        <v>控制炉批号！多了现场不收！,优先安排达钢,提前联系到场规格及数量</v>
      </c>
      <c r="M2221" s="93">
        <v>45853</v>
      </c>
      <c r="O2221" s="64">
        <f ca="1" t="shared" si="149"/>
        <v>0</v>
      </c>
      <c r="P2221" s="64">
        <f ca="1" t="shared" si="150"/>
        <v>118</v>
      </c>
      <c r="Q2221" s="29" t="str">
        <f>VLOOKUP(B2221,辅助信息!E:M,9,FALSE)</f>
        <v>ZTWM-CDGS-XS-2024-0134-商投建工达州中医药科技成果示范园项目</v>
      </c>
      <c r="R2221" s="29" t="str">
        <f>_xlfn._xlws.FILTER(辅助信息!D:D,辅助信息!E:E=B2221)</f>
        <v>商投建工达州中医药科技园</v>
      </c>
    </row>
    <row r="2222" hidden="1" spans="2:18">
      <c r="B2222" s="40" t="s">
        <v>180</v>
      </c>
      <c r="C2222" s="72">
        <v>45853</v>
      </c>
      <c r="D2222" s="40" t="str">
        <f>VLOOKUP(B2222,辅助信息!E:K,7,FALSE)</f>
        <v>JWDDCD2025052800131</v>
      </c>
      <c r="E2222" s="40" t="str">
        <f>VLOOKUP(F2222,辅助信息!A:B,2,FALSE)</f>
        <v>螺纹钢</v>
      </c>
      <c r="F2222" s="40" t="s">
        <v>21</v>
      </c>
      <c r="G2222" s="36">
        <v>6</v>
      </c>
      <c r="H2222" s="136" t="str">
        <f>_xlfn.XLOOKUP(C2222&amp;F2222&amp;I2222&amp;J2222,'[1]2025年已发货'!$F:$F&amp;'[1]2025年已发货'!$C:$C&amp;'[1]2025年已发货'!$G:$G&amp;'[1]2025年已发货'!$H:$H,'[1]2025年已发货'!$E:$E,"未发货")</f>
        <v>未发货</v>
      </c>
      <c r="I2222" s="40" t="str">
        <f>VLOOKUP(B2222,辅助信息!E:I,3,FALSE)</f>
        <v>（商投建工达州中医药科技园-4工区-8号楼）达州市通川区达州中医药职业学院犀牛大道北段</v>
      </c>
      <c r="J2222" s="40" t="str">
        <f>VLOOKUP(B2222,辅助信息!E:I,4,FALSE)</f>
        <v>张扬</v>
      </c>
      <c r="K2222" s="40">
        <f>VLOOKUP(J2222,辅助信息!H:I,2,FALSE)</f>
        <v>18381904567</v>
      </c>
      <c r="L2222" s="111" t="str">
        <f>VLOOKUP(B2222,辅助信息!E:J,6,FALSE)</f>
        <v>控制炉批号！多了现场不收！,优先安排达钢,提前联系到场规格及数量</v>
      </c>
      <c r="M2222" s="93">
        <v>45853</v>
      </c>
      <c r="O2222" s="64">
        <f ca="1" t="shared" si="149"/>
        <v>0</v>
      </c>
      <c r="P2222" s="64">
        <f ca="1" t="shared" si="150"/>
        <v>118</v>
      </c>
      <c r="Q2222" s="29" t="str">
        <f>VLOOKUP(B2222,辅助信息!E:M,9,FALSE)</f>
        <v>ZTWM-CDGS-XS-2024-0134-商投建工达州中医药科技成果示范园项目</v>
      </c>
      <c r="R2222" s="29" t="str">
        <f>_xlfn._xlws.FILTER(辅助信息!D:D,辅助信息!E:E=B2222)</f>
        <v>商投建工达州中医药科技园</v>
      </c>
    </row>
    <row r="2223" hidden="1" spans="2:18">
      <c r="B2223" s="40" t="s">
        <v>180</v>
      </c>
      <c r="C2223" s="72">
        <v>45853</v>
      </c>
      <c r="D2223" s="40" t="str">
        <f>VLOOKUP(B2223,辅助信息!E:K,7,FALSE)</f>
        <v>JWDDCD2025052800131</v>
      </c>
      <c r="E2223" s="40" t="str">
        <f>VLOOKUP(F2223,辅助信息!A:B,2,FALSE)</f>
        <v>螺纹钢</v>
      </c>
      <c r="F2223" s="40" t="s">
        <v>58</v>
      </c>
      <c r="G2223" s="36">
        <v>12</v>
      </c>
      <c r="H2223" s="136">
        <f>_xlfn.XLOOKUP(C2223&amp;F2223&amp;I2223&amp;J2223,'[1]2025年已发货'!$F:$F&amp;'[1]2025年已发货'!$C:$C&amp;'[1]2025年已发货'!$G:$G&amp;'[1]2025年已发货'!$H:$H,'[1]2025年已发货'!$E:$E,"未发货")</f>
        <v>12</v>
      </c>
      <c r="I2223" s="40" t="str">
        <f>VLOOKUP(B2223,辅助信息!E:I,3,FALSE)</f>
        <v>（商投建工达州中医药科技园-4工区-8号楼）达州市通川区达州中医药职业学院犀牛大道北段</v>
      </c>
      <c r="J2223" s="40" t="str">
        <f>VLOOKUP(B2223,辅助信息!E:I,4,FALSE)</f>
        <v>张扬</v>
      </c>
      <c r="K2223" s="40">
        <f>VLOOKUP(J2223,辅助信息!H:I,2,FALSE)</f>
        <v>18381904567</v>
      </c>
      <c r="L2223" s="111" t="str">
        <f>VLOOKUP(B2223,辅助信息!E:J,6,FALSE)</f>
        <v>控制炉批号！多了现场不收！,优先安排达钢,提前联系到场规格及数量</v>
      </c>
      <c r="M2223" s="93">
        <v>45853</v>
      </c>
      <c r="O2223" s="64">
        <f ca="1" t="shared" si="149"/>
        <v>0</v>
      </c>
      <c r="P2223" s="64">
        <f ca="1" t="shared" si="150"/>
        <v>118</v>
      </c>
      <c r="Q2223" s="29" t="str">
        <f>VLOOKUP(B2223,辅助信息!E:M,9,FALSE)</f>
        <v>ZTWM-CDGS-XS-2024-0134-商投建工达州中医药科技成果示范园项目</v>
      </c>
      <c r="R2223" s="29" t="str">
        <f>_xlfn._xlws.FILTER(辅助信息!D:D,辅助信息!E:E=B2223)</f>
        <v>商投建工达州中医药科技园</v>
      </c>
    </row>
    <row r="2224" hidden="1" spans="2:18">
      <c r="B2224" s="40" t="s">
        <v>180</v>
      </c>
      <c r="C2224" s="72">
        <v>45853</v>
      </c>
      <c r="D2224" s="40" t="str">
        <f>VLOOKUP(B2224,辅助信息!E:K,7,FALSE)</f>
        <v>JWDDCD2025052800131</v>
      </c>
      <c r="E2224" s="40" t="str">
        <f>VLOOKUP(F2224,辅助信息!A:B,2,FALSE)</f>
        <v>螺纹钢</v>
      </c>
      <c r="F2224" s="40" t="s">
        <v>22</v>
      </c>
      <c r="G2224" s="36">
        <v>21</v>
      </c>
      <c r="H2224" s="136">
        <f>_xlfn.XLOOKUP(C2224&amp;F2224&amp;I2224&amp;J2224,'[1]2025年已发货'!$F:$F&amp;'[1]2025年已发货'!$C:$C&amp;'[1]2025年已发货'!$G:$G&amp;'[1]2025年已发货'!$H:$H,'[1]2025年已发货'!$E:$E,"未发货")</f>
        <v>21</v>
      </c>
      <c r="I2224" s="40" t="str">
        <f>VLOOKUP(B2224,辅助信息!E:I,3,FALSE)</f>
        <v>（商投建工达州中医药科技园-4工区-8号楼）达州市通川区达州中医药职业学院犀牛大道北段</v>
      </c>
      <c r="J2224" s="40" t="str">
        <f>VLOOKUP(B2224,辅助信息!E:I,4,FALSE)</f>
        <v>张扬</v>
      </c>
      <c r="K2224" s="40">
        <f>VLOOKUP(J2224,辅助信息!H:I,2,FALSE)</f>
        <v>18381904567</v>
      </c>
      <c r="L2224" s="111" t="str">
        <f>VLOOKUP(B2224,辅助信息!E:J,6,FALSE)</f>
        <v>控制炉批号！多了现场不收！,优先安排达钢,提前联系到场规格及数量</v>
      </c>
      <c r="M2224" s="93">
        <v>45853</v>
      </c>
      <c r="O2224" s="64">
        <f ca="1" t="shared" si="149"/>
        <v>0</v>
      </c>
      <c r="P2224" s="64">
        <f ca="1" t="shared" si="150"/>
        <v>118</v>
      </c>
      <c r="Q2224" s="29" t="str">
        <f>VLOOKUP(B2224,辅助信息!E:M,9,FALSE)</f>
        <v>ZTWM-CDGS-XS-2024-0134-商投建工达州中医药科技成果示范园项目</v>
      </c>
      <c r="R2224" s="29" t="str">
        <f>_xlfn._xlws.FILTER(辅助信息!D:D,辅助信息!E:E=B2224)</f>
        <v>商投建工达州中医药科技园</v>
      </c>
    </row>
    <row r="2225" hidden="1" spans="2:18">
      <c r="B2225" s="40" t="s">
        <v>147</v>
      </c>
      <c r="C2225" s="72">
        <v>45853</v>
      </c>
      <c r="D2225" s="40" t="str">
        <f>VLOOKUP(B2225,辅助信息!E:K,7,FALSE)</f>
        <v>JWDDCD2025052800131</v>
      </c>
      <c r="E2225" s="40" t="str">
        <f>VLOOKUP(F2225,辅助信息!A:B,2,FALSE)</f>
        <v>盘螺</v>
      </c>
      <c r="F2225" s="40" t="s">
        <v>40</v>
      </c>
      <c r="G2225" s="36">
        <v>15</v>
      </c>
      <c r="H2225" s="136">
        <f>_xlfn.XLOOKUP(C2225&amp;F2225&amp;I2225&amp;J2225,'[1]2025年已发货'!$F:$F&amp;'[1]2025年已发货'!$C:$C&amp;'[1]2025年已发货'!$G:$G&amp;'[1]2025年已发货'!$H:$H,'[1]2025年已发货'!$E:$E,"未发货")</f>
        <v>15</v>
      </c>
      <c r="I2225" s="40" t="str">
        <f>VLOOKUP(B2225,辅助信息!E:I,3,FALSE)</f>
        <v>（商投建工达州中医药科技园-4工区-11号楼）达州市通川区达州中医药职业学院犀牛大道北段</v>
      </c>
      <c r="J2225" s="40" t="str">
        <f>VLOOKUP(B2225,辅助信息!E:I,4,FALSE)</f>
        <v>张扬</v>
      </c>
      <c r="K2225" s="40">
        <f>VLOOKUP(J2225,辅助信息!H:I,2,FALSE)</f>
        <v>18381904567</v>
      </c>
      <c r="L2225" s="111" t="str">
        <f>VLOOKUP(B2225,辅助信息!E:J,6,FALSE)</f>
        <v>控制炉批号！多了现场不收！,优先安排达钢,提前联系到场规格及数量</v>
      </c>
      <c r="M2225" s="93">
        <v>45853</v>
      </c>
      <c r="O2225" s="64">
        <f ca="1" t="shared" si="149"/>
        <v>0</v>
      </c>
      <c r="P2225" s="64">
        <f ca="1" t="shared" si="150"/>
        <v>118</v>
      </c>
      <c r="Q2225" s="29" t="str">
        <f>VLOOKUP(B2225,辅助信息!E:M,9,FALSE)</f>
        <v>ZTWM-CDGS-XS-2024-0134-商投建工达州中医药科技成果示范园项目</v>
      </c>
      <c r="R2225" s="29" t="str">
        <f>_xlfn._xlws.FILTER(辅助信息!D:D,辅助信息!E:E=B2225)</f>
        <v>商投建工达州中医药科技园</v>
      </c>
    </row>
    <row r="2226" hidden="1" spans="2:18">
      <c r="B2226" s="40" t="s">
        <v>147</v>
      </c>
      <c r="C2226" s="72">
        <v>45853</v>
      </c>
      <c r="D2226" s="40" t="str">
        <f>VLOOKUP(B2226,辅助信息!E:K,7,FALSE)</f>
        <v>JWDDCD2025052800131</v>
      </c>
      <c r="E2226" s="40" t="str">
        <f>VLOOKUP(F2226,辅助信息!A:B,2,FALSE)</f>
        <v>盘螺</v>
      </c>
      <c r="F2226" s="40" t="s">
        <v>41</v>
      </c>
      <c r="G2226" s="36">
        <v>5</v>
      </c>
      <c r="H2226" s="136">
        <f>_xlfn.XLOOKUP(C2226&amp;F2226&amp;I2226&amp;J2226,'[1]2025年已发货'!$F:$F&amp;'[1]2025年已发货'!$C:$C&amp;'[1]2025年已发货'!$G:$G&amp;'[1]2025年已发货'!$H:$H,'[1]2025年已发货'!$E:$E,"未发货")</f>
        <v>5</v>
      </c>
      <c r="I2226" s="40" t="str">
        <f>VLOOKUP(B2226,辅助信息!E:I,3,FALSE)</f>
        <v>（商投建工达州中医药科技园-4工区-11号楼）达州市通川区达州中医药职业学院犀牛大道北段</v>
      </c>
      <c r="J2226" s="40" t="str">
        <f>VLOOKUP(B2226,辅助信息!E:I,4,FALSE)</f>
        <v>张扬</v>
      </c>
      <c r="K2226" s="40">
        <f>VLOOKUP(J2226,辅助信息!H:I,2,FALSE)</f>
        <v>18381904567</v>
      </c>
      <c r="L2226" s="111" t="str">
        <f>VLOOKUP(B2226,辅助信息!E:J,6,FALSE)</f>
        <v>控制炉批号！多了现场不收！,优先安排达钢,提前联系到场规格及数量</v>
      </c>
      <c r="M2226" s="93"/>
      <c r="O2226" s="64" t="str">
        <f ca="1" t="shared" si="149"/>
        <v/>
      </c>
      <c r="P2226" s="64" t="str">
        <f ca="1" t="shared" si="150"/>
        <v/>
      </c>
      <c r="Q2226" s="29" t="str">
        <f>VLOOKUP(B2226,辅助信息!E:M,9,FALSE)</f>
        <v>ZTWM-CDGS-XS-2024-0134-商投建工达州中医药科技成果示范园项目</v>
      </c>
      <c r="R2226" s="29" t="str">
        <f>_xlfn._xlws.FILTER(辅助信息!D:D,辅助信息!E:E=B2226)</f>
        <v>商投建工达州中医药科技园</v>
      </c>
    </row>
    <row r="2227" hidden="1" spans="2:18">
      <c r="B2227" s="40" t="s">
        <v>147</v>
      </c>
      <c r="C2227" s="72">
        <v>45853</v>
      </c>
      <c r="D2227" s="40" t="str">
        <f>VLOOKUP(B2227,辅助信息!E:K,7,FALSE)</f>
        <v>JWDDCD2025052800131</v>
      </c>
      <c r="E2227" s="40" t="str">
        <f>VLOOKUP(F2227,辅助信息!A:B,2,FALSE)</f>
        <v>螺纹钢</v>
      </c>
      <c r="F2227" s="40" t="s">
        <v>30</v>
      </c>
      <c r="G2227" s="36">
        <v>9</v>
      </c>
      <c r="H2227" s="136" t="str">
        <f>_xlfn.XLOOKUP(C2227&amp;F2227&amp;I2227&amp;J2227,'[1]2025年已发货'!$F:$F&amp;'[1]2025年已发货'!$C:$C&amp;'[1]2025年已发货'!$G:$G&amp;'[1]2025年已发货'!$H:$H,'[1]2025年已发货'!$E:$E,"未发货")</f>
        <v>未发货</v>
      </c>
      <c r="I2227" s="40" t="str">
        <f>VLOOKUP(B2227,辅助信息!E:I,3,FALSE)</f>
        <v>（商投建工达州中医药科技园-4工区-11号楼）达州市通川区达州中医药职业学院犀牛大道北段</v>
      </c>
      <c r="J2227" s="40" t="str">
        <f>VLOOKUP(B2227,辅助信息!E:I,4,FALSE)</f>
        <v>张扬</v>
      </c>
      <c r="K2227" s="40">
        <f>VLOOKUP(J2227,辅助信息!H:I,2,FALSE)</f>
        <v>18381904567</v>
      </c>
      <c r="L2227" s="111" t="str">
        <f>VLOOKUP(B2227,辅助信息!E:J,6,FALSE)</f>
        <v>控制炉批号！多了现场不收！,优先安排达钢,提前联系到场规格及数量</v>
      </c>
      <c r="M2227" s="93">
        <v>45853</v>
      </c>
      <c r="O2227" s="64">
        <f ca="1" t="shared" si="149"/>
        <v>0</v>
      </c>
      <c r="P2227" s="64">
        <f ca="1" t="shared" si="150"/>
        <v>118</v>
      </c>
      <c r="Q2227" s="29" t="str">
        <f>VLOOKUP(B2227,辅助信息!E:M,9,FALSE)</f>
        <v>ZTWM-CDGS-XS-2024-0134-商投建工达州中医药科技成果示范园项目</v>
      </c>
      <c r="R2227" s="29" t="str">
        <f>_xlfn._xlws.FILTER(辅助信息!D:D,辅助信息!E:E=B2227)</f>
        <v>商投建工达州中医药科技园</v>
      </c>
    </row>
    <row r="2228" hidden="1" spans="2:18">
      <c r="B2228" s="40" t="s">
        <v>147</v>
      </c>
      <c r="C2228" s="72">
        <v>45853</v>
      </c>
      <c r="D2228" s="40" t="str">
        <f>VLOOKUP(B2228,辅助信息!E:K,7,FALSE)</f>
        <v>JWDDCD2025052800131</v>
      </c>
      <c r="E2228" s="40" t="str">
        <f>VLOOKUP(F2228,辅助信息!A:B,2,FALSE)</f>
        <v>螺纹钢</v>
      </c>
      <c r="F2228" s="40" t="s">
        <v>33</v>
      </c>
      <c r="G2228" s="36">
        <v>3</v>
      </c>
      <c r="H2228" s="136">
        <f>_xlfn.XLOOKUP(C2228&amp;F2228&amp;I2228&amp;J2228,'[1]2025年已发货'!$F:$F&amp;'[1]2025年已发货'!$C:$C&amp;'[1]2025年已发货'!$G:$G&amp;'[1]2025年已发货'!$H:$H,'[1]2025年已发货'!$E:$E,"未发货")</f>
        <v>3</v>
      </c>
      <c r="I2228" s="40" t="str">
        <f>VLOOKUP(B2228,辅助信息!E:I,3,FALSE)</f>
        <v>（商投建工达州中医药科技园-4工区-11号楼）达州市通川区达州中医药职业学院犀牛大道北段</v>
      </c>
      <c r="J2228" s="40" t="str">
        <f>VLOOKUP(B2228,辅助信息!E:I,4,FALSE)</f>
        <v>张扬</v>
      </c>
      <c r="K2228" s="40">
        <f>VLOOKUP(J2228,辅助信息!H:I,2,FALSE)</f>
        <v>18381904567</v>
      </c>
      <c r="L2228" s="111" t="str">
        <f>VLOOKUP(B2228,辅助信息!E:J,6,FALSE)</f>
        <v>控制炉批号！多了现场不收！,优先安排达钢,提前联系到场规格及数量</v>
      </c>
      <c r="M2228" s="93">
        <v>45853</v>
      </c>
      <c r="O2228" s="64">
        <f ca="1" t="shared" si="149"/>
        <v>0</v>
      </c>
      <c r="P2228" s="64">
        <f ca="1" t="shared" si="150"/>
        <v>118</v>
      </c>
      <c r="Q2228" s="29" t="str">
        <f>VLOOKUP(B2228,辅助信息!E:M,9,FALSE)</f>
        <v>ZTWM-CDGS-XS-2024-0134-商投建工达州中医药科技成果示范园项目</v>
      </c>
      <c r="R2228" s="29" t="str">
        <f>_xlfn._xlws.FILTER(辅助信息!D:D,辅助信息!E:E=B2228)</f>
        <v>商投建工达州中医药科技园</v>
      </c>
    </row>
    <row r="2229" hidden="1" spans="2:18">
      <c r="B2229" s="40" t="s">
        <v>147</v>
      </c>
      <c r="C2229" s="72">
        <v>45853</v>
      </c>
      <c r="D2229" s="40" t="str">
        <f>VLOOKUP(B2229,辅助信息!E:K,7,FALSE)</f>
        <v>JWDDCD2025052800131</v>
      </c>
      <c r="E2229" s="40" t="str">
        <f>VLOOKUP(F2229,辅助信息!A:B,2,FALSE)</f>
        <v>螺纹钢</v>
      </c>
      <c r="F2229" s="40" t="s">
        <v>18</v>
      </c>
      <c r="G2229" s="36">
        <v>12</v>
      </c>
      <c r="H2229" s="136">
        <f>_xlfn.XLOOKUP(C2229&amp;F2229&amp;I2229&amp;J2229,'[1]2025年已发货'!$F:$F&amp;'[1]2025年已发货'!$C:$C&amp;'[1]2025年已发货'!$G:$G&amp;'[1]2025年已发货'!$H:$H,'[1]2025年已发货'!$E:$E,"未发货")</f>
        <v>12</v>
      </c>
      <c r="I2229" s="40" t="str">
        <f>VLOOKUP(B2229,辅助信息!E:I,3,FALSE)</f>
        <v>（商投建工达州中医药科技园-4工区-11号楼）达州市通川区达州中医药职业学院犀牛大道北段</v>
      </c>
      <c r="J2229" s="40" t="str">
        <f>VLOOKUP(B2229,辅助信息!E:I,4,FALSE)</f>
        <v>张扬</v>
      </c>
      <c r="K2229" s="40">
        <f>VLOOKUP(J2229,辅助信息!H:I,2,FALSE)</f>
        <v>18381904567</v>
      </c>
      <c r="L2229" s="111" t="str">
        <f>VLOOKUP(B2229,辅助信息!E:J,6,FALSE)</f>
        <v>控制炉批号！多了现场不收！,优先安排达钢,提前联系到场规格及数量</v>
      </c>
      <c r="M2229" s="93">
        <v>45853</v>
      </c>
      <c r="O2229" s="64">
        <f ca="1" t="shared" si="149"/>
        <v>0</v>
      </c>
      <c r="P2229" s="64">
        <f ca="1" t="shared" si="150"/>
        <v>118</v>
      </c>
      <c r="Q2229" s="29" t="str">
        <f>VLOOKUP(B2229,辅助信息!E:M,9,FALSE)</f>
        <v>ZTWM-CDGS-XS-2024-0134-商投建工达州中医药科技成果示范园项目</v>
      </c>
      <c r="R2229" s="29" t="str">
        <f>_xlfn._xlws.FILTER(辅助信息!D:D,辅助信息!E:E=B2229)</f>
        <v>商投建工达州中医药科技园</v>
      </c>
    </row>
    <row r="2230" hidden="1" spans="1:18">
      <c r="A2230" s="73" t="s">
        <v>191</v>
      </c>
      <c r="B2230" s="137" t="s">
        <v>156</v>
      </c>
      <c r="C2230" s="72">
        <v>45853</v>
      </c>
      <c r="D2230" s="40" t="e">
        <f>VLOOKUP(B2230,辅助信息!E:K,7,FALSE)</f>
        <v>#N/A</v>
      </c>
      <c r="E2230" s="40" t="str">
        <f>VLOOKUP(F2230,辅助信息!A:B,2,FALSE)</f>
        <v>螺纹钢</v>
      </c>
      <c r="F2230" s="40" t="s">
        <v>27</v>
      </c>
      <c r="G2230" s="36">
        <v>3</v>
      </c>
      <c r="H2230" s="136" t="e">
        <f>_xlfn.XLOOKUP(C2230&amp;F2230&amp;I2230&amp;J2230,'[1]2025年已发货'!$F:$F&amp;'[1]2025年已发货'!$C:$C&amp;'[1]2025年已发货'!$G:$G&amp;'[1]2025年已发货'!$H:$H,'[1]2025年已发货'!$E:$E,"未发货")</f>
        <v>#N/A</v>
      </c>
      <c r="I2230" s="40" t="e">
        <f>VLOOKUP(B2230,辅助信息!E:I,3,FALSE)</f>
        <v>#N/A</v>
      </c>
      <c r="J2230" s="40" t="e">
        <f>VLOOKUP(B2230,辅助信息!E:I,4,FALSE)</f>
        <v>#N/A</v>
      </c>
      <c r="K2230" s="40" t="e">
        <f>VLOOKUP(J2230,辅助信息!H:I,2,FALSE)</f>
        <v>#N/A</v>
      </c>
      <c r="L2230" s="111" t="e">
        <f>VLOOKUP(B2230,辅助信息!E:J,6,FALSE)</f>
        <v>#N/A</v>
      </c>
      <c r="M2230" s="93">
        <v>45855</v>
      </c>
      <c r="O2230" s="64">
        <f ca="1" t="shared" si="149"/>
        <v>0</v>
      </c>
      <c r="P2230" s="64">
        <f ca="1" t="shared" si="150"/>
        <v>116</v>
      </c>
      <c r="Q2230" s="29" t="e">
        <f>VLOOKUP(B2230,辅助信息!E:M,9,FALSE)</f>
        <v>#N/A</v>
      </c>
      <c r="R2230" s="29" vm="1" t="e">
        <f>_xlfn._xlws.FILTER(辅助信息!D:D,辅助信息!E:E=B2230)</f>
        <v>#VALUE!</v>
      </c>
    </row>
    <row r="2231" hidden="1" spans="1:18">
      <c r="A2231" s="73"/>
      <c r="B2231" s="137" t="s">
        <v>156</v>
      </c>
      <c r="C2231" s="72">
        <v>45853</v>
      </c>
      <c r="D2231" s="40" t="e">
        <f>VLOOKUP(B2231,辅助信息!E:K,7,FALSE)</f>
        <v>#N/A</v>
      </c>
      <c r="E2231" s="40" t="str">
        <f>VLOOKUP(F2231,辅助信息!A:B,2,FALSE)</f>
        <v>螺纹钢</v>
      </c>
      <c r="F2231" s="40" t="s">
        <v>19</v>
      </c>
      <c r="G2231" s="36">
        <v>8</v>
      </c>
      <c r="H2231" s="136" t="e">
        <f>_xlfn.XLOOKUP(C2231&amp;F2231&amp;I2231&amp;J2231,'[1]2025年已发货'!$F:$F&amp;'[1]2025年已发货'!$C:$C&amp;'[1]2025年已发货'!$G:$G&amp;'[1]2025年已发货'!$H:$H,'[1]2025年已发货'!$E:$E,"未发货")</f>
        <v>#N/A</v>
      </c>
      <c r="I2231" s="40" t="e">
        <f>VLOOKUP(B2231,辅助信息!E:I,3,FALSE)</f>
        <v>#N/A</v>
      </c>
      <c r="J2231" s="40" t="e">
        <f>VLOOKUP(B2231,辅助信息!E:I,4,FALSE)</f>
        <v>#N/A</v>
      </c>
      <c r="K2231" s="40" t="e">
        <f>VLOOKUP(J2231,辅助信息!H:I,2,FALSE)</f>
        <v>#N/A</v>
      </c>
      <c r="L2231" s="111" t="e">
        <f>VLOOKUP(B2231,辅助信息!E:J,6,FALSE)</f>
        <v>#N/A</v>
      </c>
      <c r="M2231" s="93">
        <v>45855</v>
      </c>
      <c r="O2231" s="64">
        <f ca="1" t="shared" si="149"/>
        <v>0</v>
      </c>
      <c r="P2231" s="64">
        <f ca="1" t="shared" si="150"/>
        <v>116</v>
      </c>
      <c r="Q2231" s="29" t="e">
        <f>VLOOKUP(B2231,辅助信息!E:M,9,FALSE)</f>
        <v>#N/A</v>
      </c>
      <c r="R2231" s="29" vm="1" t="e">
        <f>_xlfn._xlws.FILTER(辅助信息!D:D,辅助信息!E:E=B2231)</f>
        <v>#VALUE!</v>
      </c>
    </row>
    <row r="2232" hidden="1" spans="1:18">
      <c r="A2232" s="73"/>
      <c r="B2232" s="137" t="s">
        <v>156</v>
      </c>
      <c r="C2232" s="72">
        <v>45853</v>
      </c>
      <c r="D2232" s="40" t="e">
        <f>VLOOKUP(B2232,辅助信息!E:K,7,FALSE)</f>
        <v>#N/A</v>
      </c>
      <c r="E2232" s="40" t="str">
        <f>VLOOKUP(F2232,辅助信息!A:B,2,FALSE)</f>
        <v>螺纹钢</v>
      </c>
      <c r="F2232" s="40" t="s">
        <v>30</v>
      </c>
      <c r="G2232" s="36">
        <v>17</v>
      </c>
      <c r="H2232" s="136" t="e">
        <f>_xlfn.XLOOKUP(C2232&amp;F2232&amp;I2232&amp;J2232,'[1]2025年已发货'!$F:$F&amp;'[1]2025年已发货'!$C:$C&amp;'[1]2025年已发货'!$G:$G&amp;'[1]2025年已发货'!$H:$H,'[1]2025年已发货'!$E:$E,"未发货")</f>
        <v>#N/A</v>
      </c>
      <c r="I2232" s="40" t="e">
        <f>VLOOKUP(B2232,辅助信息!E:I,3,FALSE)</f>
        <v>#N/A</v>
      </c>
      <c r="J2232" s="40" t="e">
        <f>VLOOKUP(B2232,辅助信息!E:I,4,FALSE)</f>
        <v>#N/A</v>
      </c>
      <c r="K2232" s="40" t="e">
        <f>VLOOKUP(J2232,辅助信息!H:I,2,FALSE)</f>
        <v>#N/A</v>
      </c>
      <c r="L2232" s="111" t="e">
        <f>VLOOKUP(B2232,辅助信息!E:J,6,FALSE)</f>
        <v>#N/A</v>
      </c>
      <c r="M2232" s="93">
        <v>45855</v>
      </c>
      <c r="O2232" s="64">
        <f ca="1" t="shared" si="149"/>
        <v>0</v>
      </c>
      <c r="P2232" s="64">
        <f ca="1" t="shared" si="150"/>
        <v>116</v>
      </c>
      <c r="Q2232" s="29" t="e">
        <f>VLOOKUP(B2232,辅助信息!E:M,9,FALSE)</f>
        <v>#N/A</v>
      </c>
      <c r="R2232" s="29" vm="1" t="e">
        <f>_xlfn._xlws.FILTER(辅助信息!D:D,辅助信息!E:E=B2232)</f>
        <v>#VALUE!</v>
      </c>
    </row>
    <row r="2233" hidden="1" spans="1:18">
      <c r="A2233" s="73"/>
      <c r="B2233" s="137" t="s">
        <v>156</v>
      </c>
      <c r="C2233" s="72">
        <v>45853</v>
      </c>
      <c r="D2233" s="40" t="e">
        <f>VLOOKUP(B2233,辅助信息!E:K,7,FALSE)</f>
        <v>#N/A</v>
      </c>
      <c r="E2233" s="40" t="str">
        <f>VLOOKUP(F2233,辅助信息!A:B,2,FALSE)</f>
        <v>螺纹钢</v>
      </c>
      <c r="F2233" s="40" t="s">
        <v>18</v>
      </c>
      <c r="G2233" s="36">
        <v>8</v>
      </c>
      <c r="H2233" s="136" t="e">
        <f>_xlfn.XLOOKUP(C2233&amp;F2233&amp;I2233&amp;J2233,'[1]2025年已发货'!$F:$F&amp;'[1]2025年已发货'!$C:$C&amp;'[1]2025年已发货'!$G:$G&amp;'[1]2025年已发货'!$H:$H,'[1]2025年已发货'!$E:$E,"未发货")</f>
        <v>#N/A</v>
      </c>
      <c r="I2233" s="40" t="e">
        <f>VLOOKUP(B2233,辅助信息!E:I,3,FALSE)</f>
        <v>#N/A</v>
      </c>
      <c r="J2233" s="40" t="e">
        <f>VLOOKUP(B2233,辅助信息!E:I,4,FALSE)</f>
        <v>#N/A</v>
      </c>
      <c r="K2233" s="40" t="e">
        <f>VLOOKUP(J2233,辅助信息!H:I,2,FALSE)</f>
        <v>#N/A</v>
      </c>
      <c r="L2233" s="111" t="e">
        <f>VLOOKUP(B2233,辅助信息!E:J,6,FALSE)</f>
        <v>#N/A</v>
      </c>
      <c r="M2233" s="93">
        <v>45855</v>
      </c>
      <c r="O2233" s="64">
        <f ca="1" t="shared" si="149"/>
        <v>0</v>
      </c>
      <c r="P2233" s="64">
        <f ca="1" t="shared" si="150"/>
        <v>116</v>
      </c>
      <c r="Q2233" s="29" t="e">
        <f>VLOOKUP(B2233,辅助信息!E:M,9,FALSE)</f>
        <v>#N/A</v>
      </c>
      <c r="R2233" s="29" vm="1" t="e">
        <f>_xlfn._xlws.FILTER(辅助信息!D:D,辅助信息!E:E=B2233)</f>
        <v>#VALUE!</v>
      </c>
    </row>
    <row r="2234" hidden="1" spans="2:18">
      <c r="B2234" s="138" t="s">
        <v>47</v>
      </c>
      <c r="C2234" s="72">
        <v>45853</v>
      </c>
      <c r="D2234" s="122" t="str">
        <f>VLOOKUP(B2234,辅助信息!E:K,7,FALSE)</f>
        <v>JWDDCD2025052800131</v>
      </c>
      <c r="E2234" s="122" t="str">
        <f>VLOOKUP(F2234,辅助信息!A:B,2,FALSE)</f>
        <v>螺纹钢</v>
      </c>
      <c r="F2234" s="122" t="s">
        <v>66</v>
      </c>
      <c r="G2234" s="123">
        <v>6</v>
      </c>
      <c r="H2234" s="136" t="str">
        <f>_xlfn.XLOOKUP(C2234&amp;F2234&amp;I2234&amp;J2234,'[1]2025年已发货'!$F:$F&amp;'[1]2025年已发货'!$C:$C&amp;'[1]2025年已发货'!$G:$G&amp;'[1]2025年已发货'!$H:$H,'[1]2025年已发货'!$E:$E,"未发货")</f>
        <v>未发货</v>
      </c>
      <c r="I2234" s="122" t="str">
        <f>VLOOKUP(B2234,辅助信息!E:I,3,FALSE)</f>
        <v>（商投建工达州中医药科技园-1工区）达州市通川区达州中医药职业学院犀牛大道北段</v>
      </c>
      <c r="J2234" s="122" t="str">
        <f>VLOOKUP(B2234,辅助信息!E:I,4,FALSE)</f>
        <v>程黄刚</v>
      </c>
      <c r="K2234" s="122">
        <f>VLOOKUP(J2234,辅助信息!H:I,2,FALSE)</f>
        <v>15108211617</v>
      </c>
      <c r="L2234" s="124" t="str">
        <f>VLOOKUP(B2234,辅助信息!E:J,6,FALSE)</f>
        <v>控制炉批号！多了现场不收！,优先安排达钢,提前联系到场规格及数量</v>
      </c>
      <c r="M2234" s="93">
        <v>45855</v>
      </c>
      <c r="O2234" s="64">
        <f ca="1" t="shared" si="149"/>
        <v>0</v>
      </c>
      <c r="P2234" s="64">
        <f ca="1" t="shared" si="150"/>
        <v>116</v>
      </c>
      <c r="Q2234" s="29" t="str">
        <f>VLOOKUP(B2234,辅助信息!E:M,9,FALSE)</f>
        <v>ZTWM-CDGS-XS-2024-0134-商投建工达州中医药科技成果示范园项目</v>
      </c>
      <c r="R2234" s="29" t="str">
        <f>_xlfn._xlws.FILTER(辅助信息!D:D,辅助信息!E:E=B2234)</f>
        <v>商投建工达州中医药科技园</v>
      </c>
    </row>
    <row r="2235" hidden="1" spans="2:18">
      <c r="B2235" s="138" t="s">
        <v>47</v>
      </c>
      <c r="C2235" s="72">
        <v>45853</v>
      </c>
      <c r="D2235" s="122" t="str">
        <f>VLOOKUP(B2235,辅助信息!E:K,7,FALSE)</f>
        <v>JWDDCD2025052800131</v>
      </c>
      <c r="E2235" s="122" t="str">
        <f>VLOOKUP(F2235,辅助信息!A:B,2,FALSE)</f>
        <v>螺纹钢</v>
      </c>
      <c r="F2235" s="122" t="s">
        <v>45</v>
      </c>
      <c r="G2235" s="123">
        <v>6</v>
      </c>
      <c r="H2235" s="136" t="str">
        <f>_xlfn.XLOOKUP(C2235&amp;F2235&amp;I2235&amp;J2235,'[1]2025年已发货'!$F:$F&amp;'[1]2025年已发货'!$C:$C&amp;'[1]2025年已发货'!$G:$G&amp;'[1]2025年已发货'!$H:$H,'[1]2025年已发货'!$E:$E,"未发货")</f>
        <v>未发货</v>
      </c>
      <c r="I2235" s="122" t="str">
        <f>VLOOKUP(B2235,辅助信息!E:I,3,FALSE)</f>
        <v>（商投建工达州中医药科技园-1工区）达州市通川区达州中医药职业学院犀牛大道北段</v>
      </c>
      <c r="J2235" s="122" t="str">
        <f>VLOOKUP(B2235,辅助信息!E:I,4,FALSE)</f>
        <v>程黄刚</v>
      </c>
      <c r="K2235" s="122">
        <f>VLOOKUP(J2235,辅助信息!H:I,2,FALSE)</f>
        <v>15108211617</v>
      </c>
      <c r="L2235" s="124" t="str">
        <f>VLOOKUP(B2235,辅助信息!E:J,6,FALSE)</f>
        <v>控制炉批号！多了现场不收！,优先安排达钢,提前联系到场规格及数量</v>
      </c>
      <c r="M2235" s="93">
        <v>45855</v>
      </c>
      <c r="O2235" s="64">
        <f ca="1" t="shared" si="149"/>
        <v>0</v>
      </c>
      <c r="P2235" s="64">
        <f ca="1" t="shared" si="150"/>
        <v>116</v>
      </c>
      <c r="Q2235" s="29" t="str">
        <f>VLOOKUP(B2235,辅助信息!E:M,9,FALSE)</f>
        <v>ZTWM-CDGS-XS-2024-0134-商投建工达州中医药科技成果示范园项目</v>
      </c>
      <c r="R2235" s="29" t="str">
        <f>_xlfn._xlws.FILTER(辅助信息!D:D,辅助信息!E:E=B2235)</f>
        <v>商投建工达州中医药科技园</v>
      </c>
    </row>
    <row r="2236" hidden="1" spans="2:18">
      <c r="B2236" s="138" t="s">
        <v>47</v>
      </c>
      <c r="C2236" s="72">
        <v>45853</v>
      </c>
      <c r="D2236" s="122" t="str">
        <f>VLOOKUP(B2236,辅助信息!E:K,7,FALSE)</f>
        <v>JWDDCD2025052800131</v>
      </c>
      <c r="E2236" s="122" t="str">
        <f>VLOOKUP(F2236,辅助信息!A:B,2,FALSE)</f>
        <v>螺纹钢</v>
      </c>
      <c r="F2236" s="122" t="s">
        <v>21</v>
      </c>
      <c r="G2236" s="123">
        <v>6</v>
      </c>
      <c r="H2236" s="136" t="str">
        <f>_xlfn.XLOOKUP(C2236&amp;F2236&amp;I2236&amp;J2236,'[1]2025年已发货'!$F:$F&amp;'[1]2025年已发货'!$C:$C&amp;'[1]2025年已发货'!$G:$G&amp;'[1]2025年已发货'!$H:$H,'[1]2025年已发货'!$E:$E,"未发货")</f>
        <v>未发货</v>
      </c>
      <c r="I2236" s="122" t="str">
        <f>VLOOKUP(B2236,辅助信息!E:I,3,FALSE)</f>
        <v>（商投建工达州中医药科技园-1工区）达州市通川区达州中医药职业学院犀牛大道北段</v>
      </c>
      <c r="J2236" s="122" t="str">
        <f>VLOOKUP(B2236,辅助信息!E:I,4,FALSE)</f>
        <v>程黄刚</v>
      </c>
      <c r="K2236" s="122">
        <f>VLOOKUP(J2236,辅助信息!H:I,2,FALSE)</f>
        <v>15108211617</v>
      </c>
      <c r="L2236" s="124" t="str">
        <f>VLOOKUP(B2236,辅助信息!E:J,6,FALSE)</f>
        <v>控制炉批号！多了现场不收！,优先安排达钢,提前联系到场规格及数量</v>
      </c>
      <c r="M2236" s="93">
        <v>45855</v>
      </c>
      <c r="O2236" s="64">
        <f ca="1" t="shared" si="149"/>
        <v>0</v>
      </c>
      <c r="P2236" s="64">
        <f ca="1" t="shared" si="150"/>
        <v>116</v>
      </c>
      <c r="Q2236" s="29" t="str">
        <f>VLOOKUP(B2236,辅助信息!E:M,9,FALSE)</f>
        <v>ZTWM-CDGS-XS-2024-0134-商投建工达州中医药科技成果示范园项目</v>
      </c>
      <c r="R2236" s="29" t="str">
        <f>_xlfn._xlws.FILTER(辅助信息!D:D,辅助信息!E:E=B2236)</f>
        <v>商投建工达州中医药科技园</v>
      </c>
    </row>
    <row r="2237" hidden="1" spans="2:18">
      <c r="B2237" s="138" t="s">
        <v>47</v>
      </c>
      <c r="C2237" s="72">
        <v>45853</v>
      </c>
      <c r="D2237" s="122" t="str">
        <f>VLOOKUP(B2237,辅助信息!E:K,7,FALSE)</f>
        <v>JWDDCD2025052800131</v>
      </c>
      <c r="E2237" s="122" t="str">
        <f>VLOOKUP(F2237,辅助信息!A:B,2,FALSE)</f>
        <v>螺纹钢</v>
      </c>
      <c r="F2237" s="122" t="s">
        <v>46</v>
      </c>
      <c r="G2237" s="123">
        <v>17</v>
      </c>
      <c r="H2237" s="136" t="str">
        <f>_xlfn.XLOOKUP(C2237&amp;F2237&amp;I2237&amp;J2237,'[1]2025年已发货'!$F:$F&amp;'[1]2025年已发货'!$C:$C&amp;'[1]2025年已发货'!$G:$G&amp;'[1]2025年已发货'!$H:$H,'[1]2025年已发货'!$E:$E,"未发货")</f>
        <v>未发货</v>
      </c>
      <c r="I2237" s="122" t="str">
        <f>VLOOKUP(B2237,辅助信息!E:I,3,FALSE)</f>
        <v>（商投建工达州中医药科技园-1工区）达州市通川区达州中医药职业学院犀牛大道北段</v>
      </c>
      <c r="J2237" s="122" t="str">
        <f>VLOOKUP(B2237,辅助信息!E:I,4,FALSE)</f>
        <v>程黄刚</v>
      </c>
      <c r="K2237" s="122">
        <f>VLOOKUP(J2237,辅助信息!H:I,2,FALSE)</f>
        <v>15108211617</v>
      </c>
      <c r="L2237" s="124" t="str">
        <f>VLOOKUP(B2237,辅助信息!E:J,6,FALSE)</f>
        <v>控制炉批号！多了现场不收！,优先安排达钢,提前联系到场规格及数量</v>
      </c>
      <c r="M2237" s="93">
        <v>45855</v>
      </c>
      <c r="O2237" s="64">
        <f ca="1" t="shared" si="149"/>
        <v>0</v>
      </c>
      <c r="P2237" s="64">
        <f ca="1" t="shared" si="150"/>
        <v>116</v>
      </c>
      <c r="Q2237" s="29" t="str">
        <f>VLOOKUP(B2237,辅助信息!E:M,9,FALSE)</f>
        <v>ZTWM-CDGS-XS-2024-0134-商投建工达州中医药科技成果示范园项目</v>
      </c>
      <c r="R2237" s="29" t="str">
        <f>_xlfn._xlws.FILTER(辅助信息!D:D,辅助信息!E:E=B2237)</f>
        <v>商投建工达州中医药科技园</v>
      </c>
    </row>
    <row r="2238" hidden="1" spans="2:18">
      <c r="B2238" s="40" t="s">
        <v>192</v>
      </c>
      <c r="C2238" s="72">
        <v>45853</v>
      </c>
      <c r="D2238" s="40" t="str">
        <f>VLOOKUP(B2238,辅助信息!E:K,7,FALSE)</f>
        <v>JWDDCD2025102100475</v>
      </c>
      <c r="E2238" s="40" t="str">
        <f>VLOOKUP(F2238,辅助信息!A:B,2,FALSE)</f>
        <v>盘螺</v>
      </c>
      <c r="F2238" s="40" t="s">
        <v>40</v>
      </c>
      <c r="G2238" s="36">
        <v>5</v>
      </c>
      <c r="H2238" s="136" t="str">
        <f>_xlfn.XLOOKUP(C2238&amp;F2238&amp;I2238&amp;J2238,'[1]2025年已发货'!$F:$F&amp;'[1]2025年已发货'!$C:$C&amp;'[1]2025年已发货'!$G:$G&amp;'[1]2025年已发货'!$H:$H,'[1]2025年已发货'!$E:$E,"未发货")</f>
        <v>未发货</v>
      </c>
      <c r="I2238" s="40" t="str">
        <f>VLOOKUP(B2238,辅助信息!E:I,3,FALSE)</f>
        <v>(五冶建设成都国际铁路港多式联项目)四川省成都市青白江区桂平大道成都中远海运陆港多式联运有限公司</v>
      </c>
      <c r="J2238" s="40" t="str">
        <f>VLOOKUP(B2238,辅助信息!E:I,4,FALSE)</f>
        <v>黄勇杰</v>
      </c>
      <c r="K2238" s="40">
        <f>VLOOKUP(J2238,辅助信息!H:I,2,FALSE)</f>
        <v>13880580196</v>
      </c>
      <c r="L2238" s="111" t="str">
        <f>VLOOKUP(B2238,辅助信息!E:J,6,FALSE)</f>
        <v>联系实际收货人（黄勇杰13880580196）项目只能用威钢发货！！！18直条可以用宝武鄂钢，五冶建设送货单,6份材质书,锈货不收，装货前联系收货人核实到场规格,没提前告知进场规格现场不给予接收</v>
      </c>
      <c r="M2238" s="93">
        <v>45855</v>
      </c>
      <c r="O2238" s="64">
        <f ca="1" t="shared" si="149"/>
        <v>0</v>
      </c>
      <c r="P2238" s="64">
        <f ca="1" t="shared" si="150"/>
        <v>116</v>
      </c>
      <c r="Q2238" s="29" t="str">
        <f>VLOOKUP(B2238,辅助信息!E:M,9,FALSE)</f>
        <v>ZTWM-CDGS-XS-2025-0073-五冶天府-成都怡心湖片区及龙泉驿医院等项目</v>
      </c>
      <c r="R2238" s="29" t="str">
        <f>_xlfn._xlws.FILTER(辅助信息!D:D,辅助信息!E:E=B2238)</f>
        <v>五冶建设成都国际铁路港多式联项目</v>
      </c>
    </row>
    <row r="2239" hidden="1" spans="2:18">
      <c r="B2239" s="40" t="s">
        <v>192</v>
      </c>
      <c r="C2239" s="72">
        <v>45853</v>
      </c>
      <c r="D2239" s="40" t="str">
        <f>VLOOKUP(B2239,辅助信息!E:K,7,FALSE)</f>
        <v>JWDDCD2025102100475</v>
      </c>
      <c r="E2239" s="40" t="str">
        <f>VLOOKUP(F2239,辅助信息!A:B,2,FALSE)</f>
        <v>盘螺</v>
      </c>
      <c r="F2239" s="40" t="s">
        <v>41</v>
      </c>
      <c r="G2239" s="36">
        <v>25</v>
      </c>
      <c r="H2239" s="136" t="str">
        <f>_xlfn.XLOOKUP(C2239&amp;F2239&amp;I2239&amp;J2239,'[1]2025年已发货'!$F:$F&amp;'[1]2025年已发货'!$C:$C&amp;'[1]2025年已发货'!$G:$G&amp;'[1]2025年已发货'!$H:$H,'[1]2025年已发货'!$E:$E,"未发货")</f>
        <v>未发货</v>
      </c>
      <c r="I2239" s="40" t="str">
        <f>VLOOKUP(B2239,辅助信息!E:I,3,FALSE)</f>
        <v>(五冶建设成都国际铁路港多式联项目)四川省成都市青白江区桂平大道成都中远海运陆港多式联运有限公司</v>
      </c>
      <c r="J2239" s="40" t="str">
        <f>VLOOKUP(B2239,辅助信息!E:I,4,FALSE)</f>
        <v>黄勇杰</v>
      </c>
      <c r="K2239" s="40">
        <f>VLOOKUP(J2239,辅助信息!H:I,2,FALSE)</f>
        <v>13880580196</v>
      </c>
      <c r="L2239" s="111" t="str">
        <f>VLOOKUP(B2239,辅助信息!E:J,6,FALSE)</f>
        <v>联系实际收货人（黄勇杰13880580196）项目只能用威钢发货！！！18直条可以用宝武鄂钢，五冶建设送货单,6份材质书,锈货不收，装货前联系收货人核实到场规格,没提前告知进场规格现场不给予接收</v>
      </c>
      <c r="M2239" s="93">
        <v>45855</v>
      </c>
      <c r="O2239" s="64">
        <f ca="1" t="shared" si="149"/>
        <v>0</v>
      </c>
      <c r="P2239" s="64">
        <f ca="1" t="shared" si="150"/>
        <v>116</v>
      </c>
      <c r="Q2239" s="29" t="str">
        <f>VLOOKUP(B2239,辅助信息!E:M,9,FALSE)</f>
        <v>ZTWM-CDGS-XS-2025-0073-五冶天府-成都怡心湖片区及龙泉驿医院等项目</v>
      </c>
      <c r="R2239" s="29" t="str">
        <f>_xlfn._xlws.FILTER(辅助信息!D:D,辅助信息!E:E=B2239)</f>
        <v>五冶建设成都国际铁路港多式联项目</v>
      </c>
    </row>
    <row r="2240" hidden="1" spans="2:18">
      <c r="B2240" s="40" t="s">
        <v>192</v>
      </c>
      <c r="C2240" s="72">
        <v>45853</v>
      </c>
      <c r="D2240" s="40" t="str">
        <f>VLOOKUP(B2240,辅助信息!E:K,7,FALSE)</f>
        <v>JWDDCD2025102100475</v>
      </c>
      <c r="E2240" s="40" t="str">
        <f>VLOOKUP(F2240,辅助信息!A:B,2,FALSE)</f>
        <v>螺纹钢</v>
      </c>
      <c r="F2240" s="40" t="s">
        <v>27</v>
      </c>
      <c r="G2240" s="36">
        <v>6</v>
      </c>
      <c r="H2240" s="136" t="str">
        <f>_xlfn.XLOOKUP(C2240&amp;F2240&amp;I2240&amp;J2240,'[1]2025年已发货'!$F:$F&amp;'[1]2025年已发货'!$C:$C&amp;'[1]2025年已发货'!$G:$G&amp;'[1]2025年已发货'!$H:$H,'[1]2025年已发货'!$E:$E,"未发货")</f>
        <v>未发货</v>
      </c>
      <c r="I2240" s="40" t="str">
        <f>VLOOKUP(B2240,辅助信息!E:I,3,FALSE)</f>
        <v>(五冶建设成都国际铁路港多式联项目)四川省成都市青白江区桂平大道成都中远海运陆港多式联运有限公司</v>
      </c>
      <c r="J2240" s="40" t="str">
        <f>VLOOKUP(B2240,辅助信息!E:I,4,FALSE)</f>
        <v>黄勇杰</v>
      </c>
      <c r="K2240" s="40">
        <f>VLOOKUP(J2240,辅助信息!H:I,2,FALSE)</f>
        <v>13880580196</v>
      </c>
      <c r="L2240" s="111" t="str">
        <f>VLOOKUP(B2240,辅助信息!E:J,6,FALSE)</f>
        <v>联系实际收货人（黄勇杰13880580196）项目只能用威钢发货！！！18直条可以用宝武鄂钢，五冶建设送货单,6份材质书,锈货不收，装货前联系收货人核实到场规格,没提前告知进场规格现场不给予接收</v>
      </c>
      <c r="M2240" s="93">
        <v>45855</v>
      </c>
      <c r="O2240" s="64">
        <f ca="1" t="shared" si="149"/>
        <v>0</v>
      </c>
      <c r="P2240" s="64">
        <f ca="1" t="shared" si="150"/>
        <v>116</v>
      </c>
      <c r="Q2240" s="29" t="str">
        <f>VLOOKUP(B2240,辅助信息!E:M,9,FALSE)</f>
        <v>ZTWM-CDGS-XS-2025-0073-五冶天府-成都怡心湖片区及龙泉驿医院等项目</v>
      </c>
      <c r="R2240" s="29" t="str">
        <f>_xlfn._xlws.FILTER(辅助信息!D:D,辅助信息!E:E=B2240)</f>
        <v>五冶建设成都国际铁路港多式联项目</v>
      </c>
    </row>
    <row r="2241" hidden="1" spans="2:18">
      <c r="B2241" s="40" t="s">
        <v>192</v>
      </c>
      <c r="C2241" s="72">
        <v>45853</v>
      </c>
      <c r="D2241" s="40" t="str">
        <f>VLOOKUP(B2241,辅助信息!E:K,7,FALSE)</f>
        <v>JWDDCD2025102100475</v>
      </c>
      <c r="E2241" s="40" t="str">
        <f>VLOOKUP(F2241,辅助信息!A:B,2,FALSE)</f>
        <v>螺纹钢</v>
      </c>
      <c r="F2241" s="40" t="s">
        <v>19</v>
      </c>
      <c r="G2241" s="36">
        <v>9</v>
      </c>
      <c r="H2241" s="136" t="str">
        <f>_xlfn.XLOOKUP(C2241&amp;F2241&amp;I2241&amp;J2241,'[1]2025年已发货'!$F:$F&amp;'[1]2025年已发货'!$C:$C&amp;'[1]2025年已发货'!$G:$G&amp;'[1]2025年已发货'!$H:$H,'[1]2025年已发货'!$E:$E,"未发货")</f>
        <v>未发货</v>
      </c>
      <c r="I2241" s="40" t="str">
        <f>VLOOKUP(B2241,辅助信息!E:I,3,FALSE)</f>
        <v>(五冶建设成都国际铁路港多式联项目)四川省成都市青白江区桂平大道成都中远海运陆港多式联运有限公司</v>
      </c>
      <c r="J2241" s="40" t="str">
        <f>VLOOKUP(B2241,辅助信息!E:I,4,FALSE)</f>
        <v>黄勇杰</v>
      </c>
      <c r="K2241" s="40">
        <f>VLOOKUP(J2241,辅助信息!H:I,2,FALSE)</f>
        <v>13880580196</v>
      </c>
      <c r="L2241" s="111" t="str">
        <f>VLOOKUP(B2241,辅助信息!E:J,6,FALSE)</f>
        <v>联系实际收货人（黄勇杰13880580196）项目只能用威钢发货！！！18直条可以用宝武鄂钢，五冶建设送货单,6份材质书,锈货不收，装货前联系收货人核实到场规格,没提前告知进场规格现场不给予接收</v>
      </c>
      <c r="M2241" s="93">
        <v>45855</v>
      </c>
      <c r="O2241" s="64">
        <f ca="1" t="shared" si="149"/>
        <v>0</v>
      </c>
      <c r="P2241" s="64">
        <f ca="1" t="shared" si="150"/>
        <v>116</v>
      </c>
      <c r="Q2241" s="29" t="str">
        <f>VLOOKUP(B2241,辅助信息!E:M,9,FALSE)</f>
        <v>ZTWM-CDGS-XS-2025-0073-五冶天府-成都怡心湖片区及龙泉驿医院等项目</v>
      </c>
      <c r="R2241" s="29" t="str">
        <f>_xlfn._xlws.FILTER(辅助信息!D:D,辅助信息!E:E=B2241)</f>
        <v>五冶建设成都国际铁路港多式联项目</v>
      </c>
    </row>
    <row r="2242" hidden="1" spans="2:18">
      <c r="B2242" s="40" t="s">
        <v>192</v>
      </c>
      <c r="C2242" s="72">
        <v>45853</v>
      </c>
      <c r="D2242" s="40" t="str">
        <f>VLOOKUP(B2242,辅助信息!E:K,7,FALSE)</f>
        <v>JWDDCD2025102100475</v>
      </c>
      <c r="E2242" s="40" t="str">
        <f>VLOOKUP(F2242,辅助信息!A:B,2,FALSE)</f>
        <v>螺纹钢</v>
      </c>
      <c r="F2242" s="40" t="s">
        <v>32</v>
      </c>
      <c r="G2242" s="36">
        <v>6</v>
      </c>
      <c r="H2242" s="136" t="str">
        <f>_xlfn.XLOOKUP(C2242&amp;F2242&amp;I2242&amp;J2242,'[1]2025年已发货'!$F:$F&amp;'[1]2025年已发货'!$C:$C&amp;'[1]2025年已发货'!$G:$G&amp;'[1]2025年已发货'!$H:$H,'[1]2025年已发货'!$E:$E,"未发货")</f>
        <v>未发货</v>
      </c>
      <c r="I2242" s="40" t="str">
        <f>VLOOKUP(B2242,辅助信息!E:I,3,FALSE)</f>
        <v>(五冶建设成都国际铁路港多式联项目)四川省成都市青白江区桂平大道成都中远海运陆港多式联运有限公司</v>
      </c>
      <c r="J2242" s="40" t="str">
        <f>VLOOKUP(B2242,辅助信息!E:I,4,FALSE)</f>
        <v>黄勇杰</v>
      </c>
      <c r="K2242" s="40">
        <f>VLOOKUP(J2242,辅助信息!H:I,2,FALSE)</f>
        <v>13880580196</v>
      </c>
      <c r="L2242" s="111" t="str">
        <f>VLOOKUP(B2242,辅助信息!E:J,6,FALSE)</f>
        <v>联系实际收货人（黄勇杰13880580196）项目只能用威钢发货！！！18直条可以用宝武鄂钢，五冶建设送货单,6份材质书,锈货不收，装货前联系收货人核实到场规格,没提前告知进场规格现场不给予接收</v>
      </c>
      <c r="M2242" s="93">
        <v>45855</v>
      </c>
      <c r="O2242" s="64">
        <f ca="1" t="shared" si="149"/>
        <v>0</v>
      </c>
      <c r="P2242" s="64">
        <f ca="1" t="shared" si="150"/>
        <v>116</v>
      </c>
      <c r="Q2242" s="29" t="str">
        <f>VLOOKUP(B2242,辅助信息!E:M,9,FALSE)</f>
        <v>ZTWM-CDGS-XS-2025-0073-五冶天府-成都怡心湖片区及龙泉驿医院等项目</v>
      </c>
      <c r="R2242" s="29" t="str">
        <f>_xlfn._xlws.FILTER(辅助信息!D:D,辅助信息!E:E=B2242)</f>
        <v>五冶建设成都国际铁路港多式联项目</v>
      </c>
    </row>
    <row r="2243" hidden="1" spans="2:18">
      <c r="B2243" s="40" t="s">
        <v>192</v>
      </c>
      <c r="C2243" s="72">
        <v>45853</v>
      </c>
      <c r="D2243" s="40" t="str">
        <f>VLOOKUP(B2243,辅助信息!E:K,7,FALSE)</f>
        <v>JWDDCD2025102100475</v>
      </c>
      <c r="E2243" s="40" t="str">
        <f>VLOOKUP(F2243,辅助信息!A:B,2,FALSE)</f>
        <v>螺纹钢</v>
      </c>
      <c r="F2243" s="40" t="s">
        <v>30</v>
      </c>
      <c r="G2243" s="36">
        <v>6</v>
      </c>
      <c r="H2243" s="136" t="str">
        <f>_xlfn.XLOOKUP(C2243&amp;F2243&amp;I2243&amp;J2243,'[1]2025年已发货'!$F:$F&amp;'[1]2025年已发货'!$C:$C&amp;'[1]2025年已发货'!$G:$G&amp;'[1]2025年已发货'!$H:$H,'[1]2025年已发货'!$E:$E,"未发货")</f>
        <v>未发货</v>
      </c>
      <c r="I2243" s="40" t="str">
        <f>VLOOKUP(B2243,辅助信息!E:I,3,FALSE)</f>
        <v>(五冶建设成都国际铁路港多式联项目)四川省成都市青白江区桂平大道成都中远海运陆港多式联运有限公司</v>
      </c>
      <c r="J2243" s="40" t="str">
        <f>VLOOKUP(B2243,辅助信息!E:I,4,FALSE)</f>
        <v>黄勇杰</v>
      </c>
      <c r="K2243" s="40">
        <f>VLOOKUP(J2243,辅助信息!H:I,2,FALSE)</f>
        <v>13880580196</v>
      </c>
      <c r="L2243" s="111" t="str">
        <f>VLOOKUP(B2243,辅助信息!E:J,6,FALSE)</f>
        <v>联系实际收货人（黄勇杰13880580196）项目只能用威钢发货！！！18直条可以用宝武鄂钢，五冶建设送货单,6份材质书,锈货不收，装货前联系收货人核实到场规格,没提前告知进场规格现场不给予接收</v>
      </c>
      <c r="M2243" s="93">
        <v>45855</v>
      </c>
      <c r="O2243" s="64">
        <f ca="1" t="shared" si="149"/>
        <v>0</v>
      </c>
      <c r="P2243" s="64">
        <f ca="1" t="shared" si="150"/>
        <v>116</v>
      </c>
      <c r="Q2243" s="29" t="str">
        <f>VLOOKUP(B2243,辅助信息!E:M,9,FALSE)</f>
        <v>ZTWM-CDGS-XS-2025-0073-五冶天府-成都怡心湖片区及龙泉驿医院等项目</v>
      </c>
      <c r="R2243" s="29" t="str">
        <f>_xlfn._xlws.FILTER(辅助信息!D:D,辅助信息!E:E=B2243)</f>
        <v>五冶建设成都国际铁路港多式联项目</v>
      </c>
    </row>
    <row r="2244" hidden="1" spans="2:18">
      <c r="B2244" s="40" t="s">
        <v>192</v>
      </c>
      <c r="C2244" s="72">
        <v>45853</v>
      </c>
      <c r="D2244" s="40" t="str">
        <f>VLOOKUP(B2244,辅助信息!E:K,7,FALSE)</f>
        <v>JWDDCD2025102100475</v>
      </c>
      <c r="E2244" s="40" t="str">
        <f>VLOOKUP(F2244,辅助信息!A:B,2,FALSE)</f>
        <v>螺纹钢</v>
      </c>
      <c r="F2244" s="40" t="s">
        <v>33</v>
      </c>
      <c r="G2244" s="36">
        <v>3</v>
      </c>
      <c r="H2244" s="136" t="str">
        <f>_xlfn.XLOOKUP(C2244&amp;F2244&amp;I2244&amp;J2244,'[1]2025年已发货'!$F:$F&amp;'[1]2025年已发货'!$C:$C&amp;'[1]2025年已发货'!$G:$G&amp;'[1]2025年已发货'!$H:$H,'[1]2025年已发货'!$E:$E,"未发货")</f>
        <v>未发货</v>
      </c>
      <c r="I2244" s="40" t="str">
        <f>VLOOKUP(B2244,辅助信息!E:I,3,FALSE)</f>
        <v>(五冶建设成都国际铁路港多式联项目)四川省成都市青白江区桂平大道成都中远海运陆港多式联运有限公司</v>
      </c>
      <c r="J2244" s="40" t="str">
        <f>VLOOKUP(B2244,辅助信息!E:I,4,FALSE)</f>
        <v>黄勇杰</v>
      </c>
      <c r="K2244" s="40">
        <f>VLOOKUP(J2244,辅助信息!H:I,2,FALSE)</f>
        <v>13880580196</v>
      </c>
      <c r="L2244" s="111" t="str">
        <f>VLOOKUP(B2244,辅助信息!E:J,6,FALSE)</f>
        <v>联系实际收货人（黄勇杰13880580196）项目只能用威钢发货！！！18直条可以用宝武鄂钢，五冶建设送货单,6份材质书,锈货不收，装货前联系收货人核实到场规格,没提前告知进场规格现场不给予接收</v>
      </c>
      <c r="M2244" s="93">
        <v>45855</v>
      </c>
      <c r="O2244" s="64">
        <f ca="1" t="shared" si="149"/>
        <v>0</v>
      </c>
      <c r="P2244" s="64">
        <f ca="1" t="shared" si="150"/>
        <v>116</v>
      </c>
      <c r="Q2244" s="29" t="str">
        <f>VLOOKUP(B2244,辅助信息!E:M,9,FALSE)</f>
        <v>ZTWM-CDGS-XS-2025-0073-五冶天府-成都怡心湖片区及龙泉驿医院等项目</v>
      </c>
      <c r="R2244" s="29" t="str">
        <f>_xlfn._xlws.FILTER(辅助信息!D:D,辅助信息!E:E=B2244)</f>
        <v>五冶建设成都国际铁路港多式联项目</v>
      </c>
    </row>
    <row r="2245" hidden="1" spans="2:18">
      <c r="B2245" s="40" t="s">
        <v>192</v>
      </c>
      <c r="C2245" s="72">
        <v>45853</v>
      </c>
      <c r="D2245" s="40" t="str">
        <f>VLOOKUP(B2245,辅助信息!E:K,7,FALSE)</f>
        <v>JWDDCD2025102100475</v>
      </c>
      <c r="E2245" s="40" t="str">
        <f>VLOOKUP(F2245,辅助信息!A:B,2,FALSE)</f>
        <v>螺纹钢</v>
      </c>
      <c r="F2245" s="40" t="s">
        <v>28</v>
      </c>
      <c r="G2245" s="36">
        <v>6</v>
      </c>
      <c r="H2245" s="136" t="str">
        <f>_xlfn.XLOOKUP(C2245&amp;F2245&amp;I2245&amp;J2245,'[1]2025年已发货'!$F:$F&amp;'[1]2025年已发货'!$C:$C&amp;'[1]2025年已发货'!$G:$G&amp;'[1]2025年已发货'!$H:$H,'[1]2025年已发货'!$E:$E,"未发货")</f>
        <v>未发货</v>
      </c>
      <c r="I2245" s="40" t="str">
        <f>VLOOKUP(B2245,辅助信息!E:I,3,FALSE)</f>
        <v>(五冶建设成都国际铁路港多式联项目)四川省成都市青白江区桂平大道成都中远海运陆港多式联运有限公司</v>
      </c>
      <c r="J2245" s="40" t="str">
        <f>VLOOKUP(B2245,辅助信息!E:I,4,FALSE)</f>
        <v>黄勇杰</v>
      </c>
      <c r="K2245" s="40">
        <f>VLOOKUP(J2245,辅助信息!H:I,2,FALSE)</f>
        <v>13880580196</v>
      </c>
      <c r="L2245" s="111" t="str">
        <f>VLOOKUP(B2245,辅助信息!E:J,6,FALSE)</f>
        <v>联系实际收货人（黄勇杰13880580196）项目只能用威钢发货！！！18直条可以用宝武鄂钢，五冶建设送货单,6份材质书,锈货不收，装货前联系收货人核实到场规格,没提前告知进场规格现场不给予接收</v>
      </c>
      <c r="M2245" s="93">
        <v>45855</v>
      </c>
      <c r="O2245" s="64">
        <f ca="1" t="shared" si="149"/>
        <v>0</v>
      </c>
      <c r="P2245" s="64">
        <f ca="1" t="shared" si="150"/>
        <v>116</v>
      </c>
      <c r="Q2245" s="29" t="str">
        <f>VLOOKUP(B2245,辅助信息!E:M,9,FALSE)</f>
        <v>ZTWM-CDGS-XS-2025-0073-五冶天府-成都怡心湖片区及龙泉驿医院等项目</v>
      </c>
      <c r="R2245" s="29" t="str">
        <f>_xlfn._xlws.FILTER(辅助信息!D:D,辅助信息!E:E=B2245)</f>
        <v>五冶建设成都国际铁路港多式联项目</v>
      </c>
    </row>
    <row r="2246" hidden="1" spans="2:18">
      <c r="B2246" s="40" t="s">
        <v>180</v>
      </c>
      <c r="C2246" s="72">
        <v>45854</v>
      </c>
      <c r="D2246" s="40" t="str">
        <f>VLOOKUP(B2246,辅助信息!E:K,7,FALSE)</f>
        <v>JWDDCD2025052800131</v>
      </c>
      <c r="E2246" s="40" t="str">
        <f>VLOOKUP(F2246,辅助信息!A:B,2,FALSE)</f>
        <v>盘螺</v>
      </c>
      <c r="F2246" s="40" t="s">
        <v>40</v>
      </c>
      <c r="G2246" s="36">
        <v>8</v>
      </c>
      <c r="H2246" s="136" t="str">
        <f>_xlfn.XLOOKUP(C2246&amp;F2246&amp;I2246&amp;J2246,'[1]2025年已发货'!$F:$F&amp;'[1]2025年已发货'!$C:$C&amp;'[1]2025年已发货'!$G:$G&amp;'[1]2025年已发货'!$H:$H,'[1]2025年已发货'!$E:$E,"未发货")</f>
        <v>未发货</v>
      </c>
      <c r="I2246" s="40" t="str">
        <f>VLOOKUP(B2246,辅助信息!E:I,3,FALSE)</f>
        <v>（商投建工达州中医药科技园-4工区-8号楼）达州市通川区达州中医药职业学院犀牛大道北段</v>
      </c>
      <c r="J2246" s="40" t="str">
        <f>VLOOKUP(B2246,辅助信息!E:I,4,FALSE)</f>
        <v>张扬</v>
      </c>
      <c r="K2246" s="40">
        <f>VLOOKUP(J2246,辅助信息!H:I,2,FALSE)</f>
        <v>18381904567</v>
      </c>
      <c r="L2246" s="111" t="str">
        <f>VLOOKUP(B2246,辅助信息!E:J,6,FALSE)</f>
        <v>控制炉批号！多了现场不收！,优先安排达钢,提前联系到场规格及数量</v>
      </c>
      <c r="M2246" s="93"/>
      <c r="O2246" s="64" t="str">
        <f ca="1" t="shared" si="149"/>
        <v/>
      </c>
      <c r="P2246" s="64" t="str">
        <f ca="1" t="shared" si="150"/>
        <v/>
      </c>
      <c r="Q2246" s="29" t="str">
        <f>VLOOKUP(B2246,辅助信息!E:M,9,FALSE)</f>
        <v>ZTWM-CDGS-XS-2024-0134-商投建工达州中医药科技成果示范园项目</v>
      </c>
      <c r="R2246" s="29" t="str">
        <f>_xlfn._xlws.FILTER(辅助信息!D:D,辅助信息!E:E=B2246)</f>
        <v>商投建工达州中医药科技园</v>
      </c>
    </row>
    <row r="2247" hidden="1" spans="2:18">
      <c r="B2247" s="122" t="s">
        <v>180</v>
      </c>
      <c r="C2247" s="72">
        <v>45854</v>
      </c>
      <c r="D2247" s="122" t="str">
        <f>VLOOKUP(B2247,辅助信息!E:K,7,FALSE)</f>
        <v>JWDDCD2025052800131</v>
      </c>
      <c r="E2247" s="122" t="str">
        <f>VLOOKUP(F2247,辅助信息!A:B,2,FALSE)</f>
        <v>螺纹钢</v>
      </c>
      <c r="F2247" s="122" t="s">
        <v>30</v>
      </c>
      <c r="G2247" s="123">
        <v>12</v>
      </c>
      <c r="H2247" s="136" t="str">
        <f>_xlfn.XLOOKUP(C2247&amp;F2247&amp;I2247&amp;J2247,'[1]2025年已发货'!$F:$F&amp;'[1]2025年已发货'!$C:$C&amp;'[1]2025年已发货'!$G:$G&amp;'[1]2025年已发货'!$H:$H,'[1]2025年已发货'!$E:$E,"未发货")</f>
        <v>未发货</v>
      </c>
      <c r="I2247" s="122" t="str">
        <f>VLOOKUP(B2247,辅助信息!E:I,3,FALSE)</f>
        <v>（商投建工达州中医药科技园-4工区-8号楼）达州市通川区达州中医药职业学院犀牛大道北段</v>
      </c>
      <c r="J2247" s="122" t="str">
        <f>VLOOKUP(B2247,辅助信息!E:I,4,FALSE)</f>
        <v>张扬</v>
      </c>
      <c r="K2247" s="122">
        <f>VLOOKUP(J2247,辅助信息!H:I,2,FALSE)</f>
        <v>18381904567</v>
      </c>
      <c r="L2247" s="124" t="str">
        <f>VLOOKUP(B2247,辅助信息!E:J,6,FALSE)</f>
        <v>控制炉批号！多了现场不收！,优先安排达钢,提前联系到场规格及数量</v>
      </c>
      <c r="M2247" s="93"/>
      <c r="O2247" s="64" t="str">
        <f ca="1" t="shared" si="149"/>
        <v/>
      </c>
      <c r="P2247" s="64" t="str">
        <f ca="1" t="shared" si="150"/>
        <v/>
      </c>
      <c r="Q2247" s="29" t="str">
        <f>VLOOKUP(B2247,辅助信息!E:M,9,FALSE)</f>
        <v>ZTWM-CDGS-XS-2024-0134-商投建工达州中医药科技成果示范园项目</v>
      </c>
      <c r="R2247" s="29" t="str">
        <f>_xlfn._xlws.FILTER(辅助信息!D:D,辅助信息!E:E=B2247)</f>
        <v>商投建工达州中医药科技园</v>
      </c>
    </row>
    <row r="2248" hidden="1" spans="2:18">
      <c r="B2248" s="122" t="s">
        <v>180</v>
      </c>
      <c r="C2248" s="72">
        <v>45854</v>
      </c>
      <c r="D2248" s="122" t="str">
        <f>VLOOKUP(B2248,辅助信息!E:K,7,FALSE)</f>
        <v>JWDDCD2025052800131</v>
      </c>
      <c r="E2248" s="122" t="str">
        <f>VLOOKUP(F2248,辅助信息!A:B,2,FALSE)</f>
        <v>螺纹钢</v>
      </c>
      <c r="F2248" s="122" t="s">
        <v>28</v>
      </c>
      <c r="G2248" s="123">
        <v>6</v>
      </c>
      <c r="H2248" s="136" t="str">
        <f>_xlfn.XLOOKUP(C2248&amp;F2248&amp;I2248&amp;J2248,'[1]2025年已发货'!$F:$F&amp;'[1]2025年已发货'!$C:$C&amp;'[1]2025年已发货'!$G:$G&amp;'[1]2025年已发货'!$H:$H,'[1]2025年已发货'!$E:$E,"未发货")</f>
        <v>未发货</v>
      </c>
      <c r="I2248" s="122" t="str">
        <f>VLOOKUP(B2248,辅助信息!E:I,3,FALSE)</f>
        <v>（商投建工达州中医药科技园-4工区-8号楼）达州市通川区达州中医药职业学院犀牛大道北段</v>
      </c>
      <c r="J2248" s="122" t="str">
        <f>VLOOKUP(B2248,辅助信息!E:I,4,FALSE)</f>
        <v>张扬</v>
      </c>
      <c r="K2248" s="122">
        <f>VLOOKUP(J2248,辅助信息!H:I,2,FALSE)</f>
        <v>18381904567</v>
      </c>
      <c r="L2248" s="124" t="str">
        <f>VLOOKUP(B2248,辅助信息!E:J,6,FALSE)</f>
        <v>控制炉批号！多了现场不收！,优先安排达钢,提前联系到场规格及数量</v>
      </c>
      <c r="M2248" s="93"/>
      <c r="O2248" s="64" t="str">
        <f ca="1" t="shared" si="149"/>
        <v/>
      </c>
      <c r="P2248" s="64" t="str">
        <f ca="1" t="shared" si="150"/>
        <v/>
      </c>
      <c r="Q2248" s="29" t="str">
        <f>VLOOKUP(B2248,辅助信息!E:M,9,FALSE)</f>
        <v>ZTWM-CDGS-XS-2024-0134-商投建工达州中医药科技成果示范园项目</v>
      </c>
      <c r="R2248" s="29" t="str">
        <f>_xlfn._xlws.FILTER(辅助信息!D:D,辅助信息!E:E=B2248)</f>
        <v>商投建工达州中医药科技园</v>
      </c>
    </row>
    <row r="2249" hidden="1" spans="2:18">
      <c r="B2249" s="122" t="s">
        <v>180</v>
      </c>
      <c r="C2249" s="72">
        <v>45854</v>
      </c>
      <c r="D2249" s="122" t="str">
        <f>VLOOKUP(B2249,辅助信息!E:K,7,FALSE)</f>
        <v>JWDDCD2025052800131</v>
      </c>
      <c r="E2249" s="122" t="str">
        <f>VLOOKUP(F2249,辅助信息!A:B,2,FALSE)</f>
        <v>螺纹钢</v>
      </c>
      <c r="F2249" s="122" t="s">
        <v>18</v>
      </c>
      <c r="G2249" s="123">
        <v>15</v>
      </c>
      <c r="H2249" s="136" t="str">
        <f>_xlfn.XLOOKUP(C2249&amp;F2249&amp;I2249&amp;J2249,'[1]2025年已发货'!$F:$F&amp;'[1]2025年已发货'!$C:$C&amp;'[1]2025年已发货'!$G:$G&amp;'[1]2025年已发货'!$H:$H,'[1]2025年已发货'!$E:$E,"未发货")</f>
        <v>未发货</v>
      </c>
      <c r="I2249" s="122" t="str">
        <f>VLOOKUP(B2249,辅助信息!E:I,3,FALSE)</f>
        <v>（商投建工达州中医药科技园-4工区-8号楼）达州市通川区达州中医药职业学院犀牛大道北段</v>
      </c>
      <c r="J2249" s="122" t="str">
        <f>VLOOKUP(B2249,辅助信息!E:I,4,FALSE)</f>
        <v>张扬</v>
      </c>
      <c r="K2249" s="122">
        <f>VLOOKUP(J2249,辅助信息!H:I,2,FALSE)</f>
        <v>18381904567</v>
      </c>
      <c r="L2249" s="124" t="str">
        <f>VLOOKUP(B2249,辅助信息!E:J,6,FALSE)</f>
        <v>控制炉批号！多了现场不收！,优先安排达钢,提前联系到场规格及数量</v>
      </c>
      <c r="M2249" s="93"/>
      <c r="O2249" s="64" t="str">
        <f ca="1" t="shared" si="149"/>
        <v/>
      </c>
      <c r="P2249" s="64" t="str">
        <f ca="1" t="shared" si="150"/>
        <v/>
      </c>
      <c r="Q2249" s="29" t="str">
        <f>VLOOKUP(B2249,辅助信息!E:M,9,FALSE)</f>
        <v>ZTWM-CDGS-XS-2024-0134-商投建工达州中医药科技成果示范园项目</v>
      </c>
      <c r="R2249" s="29" t="str">
        <f>_xlfn._xlws.FILTER(辅助信息!D:D,辅助信息!E:E=B2249)</f>
        <v>商投建工达州中医药科技园</v>
      </c>
    </row>
    <row r="2250" hidden="1" spans="2:18">
      <c r="B2250" s="122" t="s">
        <v>180</v>
      </c>
      <c r="C2250" s="72">
        <v>45854</v>
      </c>
      <c r="D2250" s="122" t="str">
        <f>VLOOKUP(B2250,辅助信息!E:K,7,FALSE)</f>
        <v>JWDDCD2025052800131</v>
      </c>
      <c r="E2250" s="122" t="str">
        <f>VLOOKUP(F2250,辅助信息!A:B,2,FALSE)</f>
        <v>螺纹钢</v>
      </c>
      <c r="F2250" s="122" t="s">
        <v>21</v>
      </c>
      <c r="G2250" s="123">
        <v>6</v>
      </c>
      <c r="H2250" s="136" t="str">
        <f>_xlfn.XLOOKUP(C2250&amp;F2250&amp;I2250&amp;J2250,'[1]2025年已发货'!$F:$F&amp;'[1]2025年已发货'!$C:$C&amp;'[1]2025年已发货'!$G:$G&amp;'[1]2025年已发货'!$H:$H,'[1]2025年已发货'!$E:$E,"未发货")</f>
        <v>未发货</v>
      </c>
      <c r="I2250" s="122" t="str">
        <f>VLOOKUP(B2250,辅助信息!E:I,3,FALSE)</f>
        <v>（商投建工达州中医药科技园-4工区-8号楼）达州市通川区达州中医药职业学院犀牛大道北段</v>
      </c>
      <c r="J2250" s="122" t="str">
        <f>VLOOKUP(B2250,辅助信息!E:I,4,FALSE)</f>
        <v>张扬</v>
      </c>
      <c r="K2250" s="122">
        <f>VLOOKUP(J2250,辅助信息!H:I,2,FALSE)</f>
        <v>18381904567</v>
      </c>
      <c r="L2250" s="124" t="str">
        <f>VLOOKUP(B2250,辅助信息!E:J,6,FALSE)</f>
        <v>控制炉批号！多了现场不收！,优先安排达钢,提前联系到场规格及数量</v>
      </c>
      <c r="M2250" s="93">
        <v>45853</v>
      </c>
      <c r="O2250" s="64">
        <f ca="1" t="shared" si="149"/>
        <v>0</v>
      </c>
      <c r="P2250" s="64">
        <f ca="1" t="shared" si="150"/>
        <v>118</v>
      </c>
      <c r="Q2250" s="29" t="str">
        <f>VLOOKUP(B2250,辅助信息!E:M,9,FALSE)</f>
        <v>ZTWM-CDGS-XS-2024-0134-商投建工达州中医药科技成果示范园项目</v>
      </c>
      <c r="R2250" s="29" t="str">
        <f>_xlfn._xlws.FILTER(辅助信息!D:D,辅助信息!E:E=B2250)</f>
        <v>商投建工达州中医药科技园</v>
      </c>
    </row>
    <row r="2251" hidden="1" spans="2:18">
      <c r="B2251" s="122" t="s">
        <v>147</v>
      </c>
      <c r="C2251" s="72">
        <v>45854</v>
      </c>
      <c r="D2251" s="122" t="str">
        <f>VLOOKUP(B2251,辅助信息!E:K,7,FALSE)</f>
        <v>JWDDCD2025052800131</v>
      </c>
      <c r="E2251" s="122" t="str">
        <f>VLOOKUP(F2251,辅助信息!A:B,2,FALSE)</f>
        <v>螺纹钢</v>
      </c>
      <c r="F2251" s="122" t="s">
        <v>30</v>
      </c>
      <c r="G2251" s="123">
        <v>9</v>
      </c>
      <c r="H2251" s="136" t="str">
        <f>_xlfn.XLOOKUP(C2251&amp;F2251&amp;I2251&amp;J2251,'[1]2025年已发货'!$F:$F&amp;'[1]2025年已发货'!$C:$C&amp;'[1]2025年已发货'!$G:$G&amp;'[1]2025年已发货'!$H:$H,'[1]2025年已发货'!$E:$E,"未发货")</f>
        <v>未发货</v>
      </c>
      <c r="I2251" s="122" t="str">
        <f>VLOOKUP(B2251,辅助信息!E:I,3,FALSE)</f>
        <v>（商投建工达州中医药科技园-4工区-11号楼）达州市通川区达州中医药职业学院犀牛大道北段</v>
      </c>
      <c r="J2251" s="122" t="str">
        <f>VLOOKUP(B2251,辅助信息!E:I,4,FALSE)</f>
        <v>张扬</v>
      </c>
      <c r="K2251" s="122">
        <f>VLOOKUP(J2251,辅助信息!H:I,2,FALSE)</f>
        <v>18381904567</v>
      </c>
      <c r="L2251" s="124" t="str">
        <f>VLOOKUP(B2251,辅助信息!E:J,6,FALSE)</f>
        <v>控制炉批号！多了现场不收！,优先安排达钢,提前联系到场规格及数量</v>
      </c>
      <c r="M2251" s="93">
        <v>45853</v>
      </c>
      <c r="O2251" s="64">
        <f ca="1" t="shared" si="149"/>
        <v>0</v>
      </c>
      <c r="P2251" s="64">
        <f ca="1" t="shared" si="150"/>
        <v>118</v>
      </c>
      <c r="Q2251" s="29" t="str">
        <f>VLOOKUP(B2251,辅助信息!E:M,9,FALSE)</f>
        <v>ZTWM-CDGS-XS-2024-0134-商投建工达州中医药科技成果示范园项目</v>
      </c>
      <c r="R2251" s="29" t="str">
        <f>_xlfn._xlws.FILTER(辅助信息!D:D,辅助信息!E:E=B2251)</f>
        <v>商投建工达州中医药科技园</v>
      </c>
    </row>
    <row r="2252" hidden="1" spans="1:18">
      <c r="A2252" s="131" t="s">
        <v>191</v>
      </c>
      <c r="B2252" s="122" t="s">
        <v>156</v>
      </c>
      <c r="C2252" s="72">
        <v>45854</v>
      </c>
      <c r="D2252" s="122" t="e">
        <f>VLOOKUP(B2252,辅助信息!E:K,7,FALSE)</f>
        <v>#N/A</v>
      </c>
      <c r="E2252" s="122" t="str">
        <f>VLOOKUP(F2252,辅助信息!A:B,2,FALSE)</f>
        <v>螺纹钢</v>
      </c>
      <c r="F2252" s="122" t="s">
        <v>27</v>
      </c>
      <c r="G2252" s="123">
        <v>3</v>
      </c>
      <c r="H2252" s="136" t="e">
        <f>_xlfn.XLOOKUP(C2252&amp;F2252&amp;I2252&amp;J2252,'[1]2025年已发货'!$F:$F&amp;'[1]2025年已发货'!$C:$C&amp;'[1]2025年已发货'!$G:$G&amp;'[1]2025年已发货'!$H:$H,'[1]2025年已发货'!$E:$E,"未发货")</f>
        <v>#N/A</v>
      </c>
      <c r="I2252" s="122" t="e">
        <f>VLOOKUP(B2252,辅助信息!E:I,3,FALSE)</f>
        <v>#N/A</v>
      </c>
      <c r="J2252" s="122" t="e">
        <f>VLOOKUP(B2252,辅助信息!E:I,4,FALSE)</f>
        <v>#N/A</v>
      </c>
      <c r="K2252" s="122" t="e">
        <f>VLOOKUP(J2252,辅助信息!H:I,2,FALSE)</f>
        <v>#N/A</v>
      </c>
      <c r="L2252" s="124" t="e">
        <f>VLOOKUP(B2252,辅助信息!E:J,6,FALSE)</f>
        <v>#N/A</v>
      </c>
      <c r="M2252" s="93">
        <v>45855</v>
      </c>
      <c r="O2252" s="64">
        <f ca="1" t="shared" si="149"/>
        <v>0</v>
      </c>
      <c r="P2252" s="64">
        <f ca="1" t="shared" si="150"/>
        <v>116</v>
      </c>
      <c r="Q2252" s="29" t="e">
        <f>VLOOKUP(B2252,辅助信息!E:M,9,FALSE)</f>
        <v>#N/A</v>
      </c>
      <c r="R2252" s="29" vm="1" t="e">
        <f>_xlfn._xlws.FILTER(辅助信息!D:D,辅助信息!E:E=B2252)</f>
        <v>#VALUE!</v>
      </c>
    </row>
    <row r="2253" hidden="1" spans="1:18">
      <c r="A2253" s="131"/>
      <c r="B2253" s="122" t="s">
        <v>156</v>
      </c>
      <c r="C2253" s="72">
        <v>45854</v>
      </c>
      <c r="D2253" s="122" t="e">
        <f>VLOOKUP(B2253,辅助信息!E:K,7,FALSE)</f>
        <v>#N/A</v>
      </c>
      <c r="E2253" s="122" t="str">
        <f>VLOOKUP(F2253,辅助信息!A:B,2,FALSE)</f>
        <v>螺纹钢</v>
      </c>
      <c r="F2253" s="122" t="s">
        <v>19</v>
      </c>
      <c r="G2253" s="123">
        <v>8</v>
      </c>
      <c r="H2253" s="136" t="e">
        <f>_xlfn.XLOOKUP(C2253&amp;F2253&amp;I2253&amp;J2253,'[1]2025年已发货'!$F:$F&amp;'[1]2025年已发货'!$C:$C&amp;'[1]2025年已发货'!$G:$G&amp;'[1]2025年已发货'!$H:$H,'[1]2025年已发货'!$E:$E,"未发货")</f>
        <v>#N/A</v>
      </c>
      <c r="I2253" s="122" t="e">
        <f>VLOOKUP(B2253,辅助信息!E:I,3,FALSE)</f>
        <v>#N/A</v>
      </c>
      <c r="J2253" s="122" t="e">
        <f>VLOOKUP(B2253,辅助信息!E:I,4,FALSE)</f>
        <v>#N/A</v>
      </c>
      <c r="K2253" s="122" t="e">
        <f>VLOOKUP(J2253,辅助信息!H:I,2,FALSE)</f>
        <v>#N/A</v>
      </c>
      <c r="L2253" s="124" t="e">
        <f>VLOOKUP(B2253,辅助信息!E:J,6,FALSE)</f>
        <v>#N/A</v>
      </c>
      <c r="M2253" s="93">
        <v>45855</v>
      </c>
      <c r="O2253" s="64">
        <f ca="1" t="shared" si="149"/>
        <v>0</v>
      </c>
      <c r="P2253" s="64">
        <f ca="1" t="shared" si="150"/>
        <v>116</v>
      </c>
      <c r="Q2253" s="29" t="e">
        <f>VLOOKUP(B2253,辅助信息!E:M,9,FALSE)</f>
        <v>#N/A</v>
      </c>
      <c r="R2253" s="29" vm="1" t="e">
        <f>_xlfn._xlws.FILTER(辅助信息!D:D,辅助信息!E:E=B2253)</f>
        <v>#VALUE!</v>
      </c>
    </row>
    <row r="2254" hidden="1" spans="1:18">
      <c r="A2254" s="131"/>
      <c r="B2254" s="122" t="s">
        <v>156</v>
      </c>
      <c r="C2254" s="72">
        <v>45854</v>
      </c>
      <c r="D2254" s="122" t="e">
        <f>VLOOKUP(B2254,辅助信息!E:K,7,FALSE)</f>
        <v>#N/A</v>
      </c>
      <c r="E2254" s="122" t="str">
        <f>VLOOKUP(F2254,辅助信息!A:B,2,FALSE)</f>
        <v>螺纹钢</v>
      </c>
      <c r="F2254" s="122" t="s">
        <v>30</v>
      </c>
      <c r="G2254" s="123">
        <v>17</v>
      </c>
      <c r="H2254" s="136" t="e">
        <f>_xlfn.XLOOKUP(C2254&amp;F2254&amp;I2254&amp;J2254,'[1]2025年已发货'!$F:$F&amp;'[1]2025年已发货'!$C:$C&amp;'[1]2025年已发货'!$G:$G&amp;'[1]2025年已发货'!$H:$H,'[1]2025年已发货'!$E:$E,"未发货")</f>
        <v>#N/A</v>
      </c>
      <c r="I2254" s="122" t="e">
        <f>VLOOKUP(B2254,辅助信息!E:I,3,FALSE)</f>
        <v>#N/A</v>
      </c>
      <c r="J2254" s="122" t="e">
        <f>VLOOKUP(B2254,辅助信息!E:I,4,FALSE)</f>
        <v>#N/A</v>
      </c>
      <c r="K2254" s="122" t="e">
        <f>VLOOKUP(J2254,辅助信息!H:I,2,FALSE)</f>
        <v>#N/A</v>
      </c>
      <c r="L2254" s="124" t="e">
        <f>VLOOKUP(B2254,辅助信息!E:J,6,FALSE)</f>
        <v>#N/A</v>
      </c>
      <c r="M2254" s="93">
        <v>45855</v>
      </c>
      <c r="O2254" s="64">
        <f ca="1" t="shared" si="149"/>
        <v>0</v>
      </c>
      <c r="P2254" s="64">
        <f ca="1" t="shared" si="150"/>
        <v>116</v>
      </c>
      <c r="Q2254" s="29" t="e">
        <f>VLOOKUP(B2254,辅助信息!E:M,9,FALSE)</f>
        <v>#N/A</v>
      </c>
      <c r="R2254" s="29" vm="1" t="e">
        <f>_xlfn._xlws.FILTER(辅助信息!D:D,辅助信息!E:E=B2254)</f>
        <v>#VALUE!</v>
      </c>
    </row>
    <row r="2255" hidden="1" spans="1:18">
      <c r="A2255" s="131"/>
      <c r="B2255" s="122" t="s">
        <v>156</v>
      </c>
      <c r="C2255" s="72">
        <v>45854</v>
      </c>
      <c r="D2255" s="122" t="e">
        <f>VLOOKUP(B2255,辅助信息!E:K,7,FALSE)</f>
        <v>#N/A</v>
      </c>
      <c r="E2255" s="122" t="str">
        <f>VLOOKUP(F2255,辅助信息!A:B,2,FALSE)</f>
        <v>螺纹钢</v>
      </c>
      <c r="F2255" s="122" t="s">
        <v>18</v>
      </c>
      <c r="G2255" s="123">
        <v>8</v>
      </c>
      <c r="H2255" s="136" t="e">
        <f>_xlfn.XLOOKUP(C2255&amp;F2255&amp;I2255&amp;J2255,'[1]2025年已发货'!$F:$F&amp;'[1]2025年已发货'!$C:$C&amp;'[1]2025年已发货'!$G:$G&amp;'[1]2025年已发货'!$H:$H,'[1]2025年已发货'!$E:$E,"未发货")</f>
        <v>#N/A</v>
      </c>
      <c r="I2255" s="122" t="e">
        <f>VLOOKUP(B2255,辅助信息!E:I,3,FALSE)</f>
        <v>#N/A</v>
      </c>
      <c r="J2255" s="122" t="e">
        <f>VLOOKUP(B2255,辅助信息!E:I,4,FALSE)</f>
        <v>#N/A</v>
      </c>
      <c r="K2255" s="122" t="e">
        <f>VLOOKUP(J2255,辅助信息!H:I,2,FALSE)</f>
        <v>#N/A</v>
      </c>
      <c r="L2255" s="124" t="e">
        <f>VLOOKUP(B2255,辅助信息!E:J,6,FALSE)</f>
        <v>#N/A</v>
      </c>
      <c r="M2255" s="93">
        <v>45855</v>
      </c>
      <c r="O2255" s="64">
        <f ca="1" t="shared" si="149"/>
        <v>0</v>
      </c>
      <c r="P2255" s="64">
        <f ca="1" t="shared" si="150"/>
        <v>116</v>
      </c>
      <c r="Q2255" s="29" t="e">
        <f>VLOOKUP(B2255,辅助信息!E:M,9,FALSE)</f>
        <v>#N/A</v>
      </c>
      <c r="R2255" s="29" vm="1" t="e">
        <f>_xlfn._xlws.FILTER(辅助信息!D:D,辅助信息!E:E=B2255)</f>
        <v>#VALUE!</v>
      </c>
    </row>
    <row r="2256" hidden="1" spans="2:18">
      <c r="B2256" s="122" t="s">
        <v>47</v>
      </c>
      <c r="C2256" s="72">
        <v>45854</v>
      </c>
      <c r="D2256" s="122" t="str">
        <f>VLOOKUP(B2256,辅助信息!E:K,7,FALSE)</f>
        <v>JWDDCD2025052800131</v>
      </c>
      <c r="E2256" s="122" t="str">
        <f>VLOOKUP(F2256,辅助信息!A:B,2,FALSE)</f>
        <v>螺纹钢</v>
      </c>
      <c r="F2256" s="122" t="s">
        <v>66</v>
      </c>
      <c r="G2256" s="123">
        <v>6</v>
      </c>
      <c r="H2256" s="136" t="str">
        <f>_xlfn.XLOOKUP(C2256&amp;F2256&amp;I2256&amp;J2256,'[1]2025年已发货'!$F:$F&amp;'[1]2025年已发货'!$C:$C&amp;'[1]2025年已发货'!$G:$G&amp;'[1]2025年已发货'!$H:$H,'[1]2025年已发货'!$E:$E,"未发货")</f>
        <v>未发货</v>
      </c>
      <c r="I2256" s="122" t="str">
        <f>VLOOKUP(B2256,辅助信息!E:I,3,FALSE)</f>
        <v>（商投建工达州中医药科技园-1工区）达州市通川区达州中医药职业学院犀牛大道北段</v>
      </c>
      <c r="J2256" s="122" t="str">
        <f>VLOOKUP(B2256,辅助信息!E:I,4,FALSE)</f>
        <v>程黄刚</v>
      </c>
      <c r="K2256" s="122">
        <f>VLOOKUP(J2256,辅助信息!H:I,2,FALSE)</f>
        <v>15108211617</v>
      </c>
      <c r="L2256" s="124" t="str">
        <f>VLOOKUP(B2256,辅助信息!E:J,6,FALSE)</f>
        <v>控制炉批号！多了现场不收！,优先安排达钢,提前联系到场规格及数量</v>
      </c>
      <c r="M2256" s="93">
        <v>45855</v>
      </c>
      <c r="O2256" s="64">
        <f ca="1" t="shared" si="149"/>
        <v>0</v>
      </c>
      <c r="P2256" s="64">
        <f ca="1" t="shared" si="150"/>
        <v>116</v>
      </c>
      <c r="Q2256" s="29" t="str">
        <f>VLOOKUP(B2256,辅助信息!E:M,9,FALSE)</f>
        <v>ZTWM-CDGS-XS-2024-0134-商投建工达州中医药科技成果示范园项目</v>
      </c>
      <c r="R2256" s="29" t="str">
        <f>_xlfn._xlws.FILTER(辅助信息!D:D,辅助信息!E:E=B2256)</f>
        <v>商投建工达州中医药科技园</v>
      </c>
    </row>
    <row r="2257" hidden="1" spans="2:18">
      <c r="B2257" s="122" t="s">
        <v>47</v>
      </c>
      <c r="C2257" s="72">
        <v>45854</v>
      </c>
      <c r="D2257" s="122" t="str">
        <f>VLOOKUP(B2257,辅助信息!E:K,7,FALSE)</f>
        <v>JWDDCD2025052800131</v>
      </c>
      <c r="E2257" s="122" t="str">
        <f>VLOOKUP(F2257,辅助信息!A:B,2,FALSE)</f>
        <v>螺纹钢</v>
      </c>
      <c r="F2257" s="122" t="s">
        <v>45</v>
      </c>
      <c r="G2257" s="123">
        <v>6</v>
      </c>
      <c r="H2257" s="136" t="str">
        <f>_xlfn.XLOOKUP(C2257&amp;F2257&amp;I2257&amp;J2257,'[1]2025年已发货'!$F:$F&amp;'[1]2025年已发货'!$C:$C&amp;'[1]2025年已发货'!$G:$G&amp;'[1]2025年已发货'!$H:$H,'[1]2025年已发货'!$E:$E,"未发货")</f>
        <v>未发货</v>
      </c>
      <c r="I2257" s="122" t="str">
        <f>VLOOKUP(B2257,辅助信息!E:I,3,FALSE)</f>
        <v>（商投建工达州中医药科技园-1工区）达州市通川区达州中医药职业学院犀牛大道北段</v>
      </c>
      <c r="J2257" s="122" t="str">
        <f>VLOOKUP(B2257,辅助信息!E:I,4,FALSE)</f>
        <v>程黄刚</v>
      </c>
      <c r="K2257" s="122">
        <f>VLOOKUP(J2257,辅助信息!H:I,2,FALSE)</f>
        <v>15108211617</v>
      </c>
      <c r="L2257" s="124" t="str">
        <f>VLOOKUP(B2257,辅助信息!E:J,6,FALSE)</f>
        <v>控制炉批号！多了现场不收！,优先安排达钢,提前联系到场规格及数量</v>
      </c>
      <c r="M2257" s="93">
        <v>45855</v>
      </c>
      <c r="O2257" s="64">
        <f ca="1" t="shared" si="149"/>
        <v>0</v>
      </c>
      <c r="P2257" s="64">
        <f ca="1" t="shared" si="150"/>
        <v>116</v>
      </c>
      <c r="Q2257" s="29" t="str">
        <f>VLOOKUP(B2257,辅助信息!E:M,9,FALSE)</f>
        <v>ZTWM-CDGS-XS-2024-0134-商投建工达州中医药科技成果示范园项目</v>
      </c>
      <c r="R2257" s="29" t="str">
        <f>_xlfn._xlws.FILTER(辅助信息!D:D,辅助信息!E:E=B2257)</f>
        <v>商投建工达州中医药科技园</v>
      </c>
    </row>
    <row r="2258" hidden="1" spans="2:18">
      <c r="B2258" s="122" t="s">
        <v>47</v>
      </c>
      <c r="C2258" s="72">
        <v>45854</v>
      </c>
      <c r="D2258" s="122" t="str">
        <f>VLOOKUP(B2258,辅助信息!E:K,7,FALSE)</f>
        <v>JWDDCD2025052800131</v>
      </c>
      <c r="E2258" s="122" t="str">
        <f>VLOOKUP(F2258,辅助信息!A:B,2,FALSE)</f>
        <v>螺纹钢</v>
      </c>
      <c r="F2258" s="122" t="s">
        <v>21</v>
      </c>
      <c r="G2258" s="123">
        <v>6</v>
      </c>
      <c r="H2258" s="136" t="str">
        <f>_xlfn.XLOOKUP(C2258&amp;F2258&amp;I2258&amp;J2258,'[1]2025年已发货'!$F:$F&amp;'[1]2025年已发货'!$C:$C&amp;'[1]2025年已发货'!$G:$G&amp;'[1]2025年已发货'!$H:$H,'[1]2025年已发货'!$E:$E,"未发货")</f>
        <v>未发货</v>
      </c>
      <c r="I2258" s="122" t="str">
        <f>VLOOKUP(B2258,辅助信息!E:I,3,FALSE)</f>
        <v>（商投建工达州中医药科技园-1工区）达州市通川区达州中医药职业学院犀牛大道北段</v>
      </c>
      <c r="J2258" s="122" t="str">
        <f>VLOOKUP(B2258,辅助信息!E:I,4,FALSE)</f>
        <v>程黄刚</v>
      </c>
      <c r="K2258" s="122">
        <f>VLOOKUP(J2258,辅助信息!H:I,2,FALSE)</f>
        <v>15108211617</v>
      </c>
      <c r="L2258" s="124" t="str">
        <f>VLOOKUP(B2258,辅助信息!E:J,6,FALSE)</f>
        <v>控制炉批号！多了现场不收！,优先安排达钢,提前联系到场规格及数量</v>
      </c>
      <c r="M2258" s="93">
        <v>45855</v>
      </c>
      <c r="O2258" s="64">
        <f ca="1" t="shared" si="149"/>
        <v>0</v>
      </c>
      <c r="P2258" s="64">
        <f ca="1" t="shared" si="150"/>
        <v>116</v>
      </c>
      <c r="Q2258" s="29" t="str">
        <f>VLOOKUP(B2258,辅助信息!E:M,9,FALSE)</f>
        <v>ZTWM-CDGS-XS-2024-0134-商投建工达州中医药科技成果示范园项目</v>
      </c>
      <c r="R2258" s="29" t="str">
        <f>_xlfn._xlws.FILTER(辅助信息!D:D,辅助信息!E:E=B2258)</f>
        <v>商投建工达州中医药科技园</v>
      </c>
    </row>
    <row r="2259" hidden="1" spans="2:18">
      <c r="B2259" s="122" t="s">
        <v>47</v>
      </c>
      <c r="C2259" s="72">
        <v>45854</v>
      </c>
      <c r="D2259" s="122" t="str">
        <f>VLOOKUP(B2259,辅助信息!E:K,7,FALSE)</f>
        <v>JWDDCD2025052800131</v>
      </c>
      <c r="E2259" s="122" t="str">
        <f>VLOOKUP(F2259,辅助信息!A:B,2,FALSE)</f>
        <v>螺纹钢</v>
      </c>
      <c r="F2259" s="122" t="s">
        <v>46</v>
      </c>
      <c r="G2259" s="123">
        <v>17</v>
      </c>
      <c r="H2259" s="136" t="str">
        <f>_xlfn.XLOOKUP(C2259&amp;F2259&amp;I2259&amp;J2259,'[1]2025年已发货'!$F:$F&amp;'[1]2025年已发货'!$C:$C&amp;'[1]2025年已发货'!$G:$G&amp;'[1]2025年已发货'!$H:$H,'[1]2025年已发货'!$E:$E,"未发货")</f>
        <v>未发货</v>
      </c>
      <c r="I2259" s="122" t="str">
        <f>VLOOKUP(B2259,辅助信息!E:I,3,FALSE)</f>
        <v>（商投建工达州中医药科技园-1工区）达州市通川区达州中医药职业学院犀牛大道北段</v>
      </c>
      <c r="J2259" s="122" t="str">
        <f>VLOOKUP(B2259,辅助信息!E:I,4,FALSE)</f>
        <v>程黄刚</v>
      </c>
      <c r="K2259" s="122">
        <f>VLOOKUP(J2259,辅助信息!H:I,2,FALSE)</f>
        <v>15108211617</v>
      </c>
      <c r="L2259" s="124" t="str">
        <f>VLOOKUP(B2259,辅助信息!E:J,6,FALSE)</f>
        <v>控制炉批号！多了现场不收！,优先安排达钢,提前联系到场规格及数量</v>
      </c>
      <c r="M2259" s="93">
        <v>45855</v>
      </c>
      <c r="O2259" s="64">
        <f ca="1" t="shared" si="149"/>
        <v>0</v>
      </c>
      <c r="P2259" s="64">
        <f ca="1" t="shared" si="150"/>
        <v>116</v>
      </c>
      <c r="Q2259" s="29" t="str">
        <f>VLOOKUP(B2259,辅助信息!E:M,9,FALSE)</f>
        <v>ZTWM-CDGS-XS-2024-0134-商投建工达州中医药科技成果示范园项目</v>
      </c>
      <c r="R2259" s="29" t="str">
        <f>_xlfn._xlws.FILTER(辅助信息!D:D,辅助信息!E:E=B2259)</f>
        <v>商投建工达州中医药科技园</v>
      </c>
    </row>
    <row r="2260" hidden="1" spans="2:18">
      <c r="B2260" s="40" t="s">
        <v>187</v>
      </c>
      <c r="C2260" s="72">
        <v>45854</v>
      </c>
      <c r="D2260" s="40" t="str">
        <f>VLOOKUP(B2260,辅助信息!E:K,7,FALSE)</f>
        <v>JWDDCD2025072900121</v>
      </c>
      <c r="E2260" s="40" t="str">
        <f>VLOOKUP(F2260,辅助信息!A:B,2,FALSE)</f>
        <v>盘螺</v>
      </c>
      <c r="F2260" s="40" t="s">
        <v>40</v>
      </c>
      <c r="G2260" s="36">
        <v>3</v>
      </c>
      <c r="H2260" s="136">
        <f>_xlfn.XLOOKUP(C2260&amp;F2260&amp;I2260&amp;J2260,'[1]2025年已发货'!$F:$F&amp;'[1]2025年已发货'!$C:$C&amp;'[1]2025年已发货'!$G:$G&amp;'[1]2025年已发货'!$H:$H,'[1]2025年已发货'!$E:$E,"未发货")</f>
        <v>3</v>
      </c>
      <c r="I2260" s="40" t="str">
        <f>VLOOKUP(B2260,辅助信息!E:I,3,FALSE)</f>
        <v>(乐山市校地共建产教融合基地建设项目一标段)四川省乐山市市中区苏稽镇周山嘴</v>
      </c>
      <c r="J2260" s="40" t="str">
        <f>VLOOKUP(B2260,辅助信息!E:I,4,FALSE)</f>
        <v>范增云</v>
      </c>
      <c r="K2260" s="40">
        <f>VLOOKUP(J2260,辅助信息!H:I,2,FALSE)</f>
        <v>13668153241</v>
      </c>
      <c r="L2260" s="111" t="str">
        <f>VLOOKUP(B2260,辅助信息!E:J,6,FALSE)</f>
        <v>联系实际收货人（范增云13668153241）现场要求炉批号控制2个以下，超2个不给予签收。提前联系到场规格及数量</v>
      </c>
      <c r="M2260" s="93">
        <v>45855</v>
      </c>
      <c r="O2260" s="64">
        <f ca="1" t="shared" si="149"/>
        <v>0</v>
      </c>
      <c r="P2260" s="64">
        <f ca="1" t="shared" si="150"/>
        <v>116</v>
      </c>
      <c r="Q2260" s="29" t="str">
        <f>VLOOKUP(B2260,辅助信息!E:M,9,FALSE)</f>
        <v>ZTWM-CDGS-XS-2025-0125-四川机司-乐山市校地共建产教融合基地配套设施项目施工一标段钢筋采购合同</v>
      </c>
      <c r="R2260" s="29" t="str">
        <f>_xlfn._xlws.FILTER(辅助信息!D:D,辅助信息!E:E=B2260)</f>
        <v>乐山市校地共建产教融合基地建设项目</v>
      </c>
    </row>
    <row r="2261" hidden="1" spans="2:18">
      <c r="B2261" s="40" t="s">
        <v>187</v>
      </c>
      <c r="C2261" s="72">
        <v>45854</v>
      </c>
      <c r="D2261" s="40" t="str">
        <f>VLOOKUP(B2261,辅助信息!E:K,7,FALSE)</f>
        <v>JWDDCD2025072900121</v>
      </c>
      <c r="E2261" s="40" t="str">
        <f>VLOOKUP(F2261,辅助信息!A:B,2,FALSE)</f>
        <v>螺纹钢</v>
      </c>
      <c r="F2261" s="40" t="s">
        <v>32</v>
      </c>
      <c r="G2261" s="36">
        <v>5</v>
      </c>
      <c r="H2261" s="136">
        <f>_xlfn.XLOOKUP(C2261&amp;F2261&amp;I2261&amp;J2261,'[1]2025年已发货'!$F:$F&amp;'[1]2025年已发货'!$C:$C&amp;'[1]2025年已发货'!$G:$G&amp;'[1]2025年已发货'!$H:$H,'[1]2025年已发货'!$E:$E,"未发货")</f>
        <v>5</v>
      </c>
      <c r="I2261" s="40" t="str">
        <f>VLOOKUP(B2261,辅助信息!E:I,3,FALSE)</f>
        <v>(乐山市校地共建产教融合基地建设项目一标段)四川省乐山市市中区苏稽镇周山嘴</v>
      </c>
      <c r="J2261" s="40" t="str">
        <f>VLOOKUP(B2261,辅助信息!E:I,4,FALSE)</f>
        <v>范增云</v>
      </c>
      <c r="K2261" s="40">
        <f>VLOOKUP(J2261,辅助信息!H:I,2,FALSE)</f>
        <v>13668153241</v>
      </c>
      <c r="L2261" s="111" t="str">
        <f>VLOOKUP(B2261,辅助信息!E:J,6,FALSE)</f>
        <v>联系实际收货人（范增云13668153241）现场要求炉批号控制2个以下，超2个不给予签收。提前联系到场规格及数量</v>
      </c>
      <c r="M2261" s="93">
        <v>45855</v>
      </c>
      <c r="O2261" s="64">
        <f ca="1" t="shared" si="149"/>
        <v>0</v>
      </c>
      <c r="P2261" s="64">
        <f ca="1" t="shared" si="150"/>
        <v>116</v>
      </c>
      <c r="Q2261" s="29" t="str">
        <f>VLOOKUP(B2261,辅助信息!E:M,9,FALSE)</f>
        <v>ZTWM-CDGS-XS-2025-0125-四川机司-乐山市校地共建产教融合基地配套设施项目施工一标段钢筋采购合同</v>
      </c>
      <c r="R2261" s="29" t="str">
        <f>_xlfn._xlws.FILTER(辅助信息!D:D,辅助信息!E:E=B2261)</f>
        <v>乐山市校地共建产教融合基地建设项目</v>
      </c>
    </row>
    <row r="2262" hidden="1" spans="2:18">
      <c r="B2262" s="40" t="s">
        <v>187</v>
      </c>
      <c r="C2262" s="72">
        <v>45854</v>
      </c>
      <c r="D2262" s="40" t="str">
        <f>VLOOKUP(B2262,辅助信息!E:K,7,FALSE)</f>
        <v>JWDDCD2025072900121</v>
      </c>
      <c r="E2262" s="40" t="str">
        <f>VLOOKUP(F2262,辅助信息!A:B,2,FALSE)</f>
        <v>螺纹钢</v>
      </c>
      <c r="F2262" s="40" t="s">
        <v>30</v>
      </c>
      <c r="G2262" s="36">
        <v>3</v>
      </c>
      <c r="H2262" s="136">
        <f>_xlfn.XLOOKUP(C2262&amp;F2262&amp;I2262&amp;J2262,'[1]2025年已发货'!$F:$F&amp;'[1]2025年已发货'!$C:$C&amp;'[1]2025年已发货'!$G:$G&amp;'[1]2025年已发货'!$H:$H,'[1]2025年已发货'!$E:$E,"未发货")</f>
        <v>3</v>
      </c>
      <c r="I2262" s="40" t="str">
        <f>VLOOKUP(B2262,辅助信息!E:I,3,FALSE)</f>
        <v>(乐山市校地共建产教融合基地建设项目一标段)四川省乐山市市中区苏稽镇周山嘴</v>
      </c>
      <c r="J2262" s="40" t="str">
        <f>VLOOKUP(B2262,辅助信息!E:I,4,FALSE)</f>
        <v>范增云</v>
      </c>
      <c r="K2262" s="40">
        <f>VLOOKUP(J2262,辅助信息!H:I,2,FALSE)</f>
        <v>13668153241</v>
      </c>
      <c r="L2262" s="111" t="str">
        <f>VLOOKUP(B2262,辅助信息!E:J,6,FALSE)</f>
        <v>联系实际收货人（范增云13668153241）现场要求炉批号控制2个以下，超2个不给予签收。提前联系到场规格及数量</v>
      </c>
      <c r="M2262" s="93">
        <v>45855</v>
      </c>
      <c r="O2262" s="64">
        <f ca="1" t="shared" si="149"/>
        <v>0</v>
      </c>
      <c r="P2262" s="64">
        <f ca="1" t="shared" si="150"/>
        <v>116</v>
      </c>
      <c r="Q2262" s="29" t="str">
        <f>VLOOKUP(B2262,辅助信息!E:M,9,FALSE)</f>
        <v>ZTWM-CDGS-XS-2025-0125-四川机司-乐山市校地共建产教融合基地配套设施项目施工一标段钢筋采购合同</v>
      </c>
      <c r="R2262" s="29" t="str">
        <f>_xlfn._xlws.FILTER(辅助信息!D:D,辅助信息!E:E=B2262)</f>
        <v>乐山市校地共建产教融合基地建设项目</v>
      </c>
    </row>
    <row r="2263" hidden="1" spans="2:18">
      <c r="B2263" s="40" t="s">
        <v>187</v>
      </c>
      <c r="C2263" s="72">
        <v>45854</v>
      </c>
      <c r="D2263" s="40" t="str">
        <f>VLOOKUP(B2263,辅助信息!E:K,7,FALSE)</f>
        <v>JWDDCD2025072900121</v>
      </c>
      <c r="E2263" s="40" t="str">
        <f>VLOOKUP(F2263,辅助信息!A:B,2,FALSE)</f>
        <v>螺纹钢</v>
      </c>
      <c r="F2263" s="40" t="s">
        <v>33</v>
      </c>
      <c r="G2263" s="36">
        <v>3</v>
      </c>
      <c r="H2263" s="136">
        <f>_xlfn.XLOOKUP(C2263&amp;F2263&amp;I2263&amp;J2263,'[1]2025年已发货'!$F:$F&amp;'[1]2025年已发货'!$C:$C&amp;'[1]2025年已发货'!$G:$G&amp;'[1]2025年已发货'!$H:$H,'[1]2025年已发货'!$E:$E,"未发货")</f>
        <v>3</v>
      </c>
      <c r="I2263" s="40" t="str">
        <f>VLOOKUP(B2263,辅助信息!E:I,3,FALSE)</f>
        <v>(乐山市校地共建产教融合基地建设项目一标段)四川省乐山市市中区苏稽镇周山嘴</v>
      </c>
      <c r="J2263" s="40" t="str">
        <f>VLOOKUP(B2263,辅助信息!E:I,4,FALSE)</f>
        <v>范增云</v>
      </c>
      <c r="K2263" s="40">
        <f>VLOOKUP(J2263,辅助信息!H:I,2,FALSE)</f>
        <v>13668153241</v>
      </c>
      <c r="L2263" s="111" t="str">
        <f>VLOOKUP(B2263,辅助信息!E:J,6,FALSE)</f>
        <v>联系实际收货人（范增云13668153241）现场要求炉批号控制2个以下，超2个不给予签收。提前联系到场规格及数量</v>
      </c>
      <c r="M2263" s="93">
        <v>45855</v>
      </c>
      <c r="O2263" s="64">
        <f ca="1" t="shared" si="149"/>
        <v>0</v>
      </c>
      <c r="P2263" s="64">
        <f ca="1" t="shared" si="150"/>
        <v>116</v>
      </c>
      <c r="Q2263" s="29" t="str">
        <f>VLOOKUP(B2263,辅助信息!E:M,9,FALSE)</f>
        <v>ZTWM-CDGS-XS-2025-0125-四川机司-乐山市校地共建产教融合基地配套设施项目施工一标段钢筋采购合同</v>
      </c>
      <c r="R2263" s="29" t="str">
        <f>_xlfn._xlws.FILTER(辅助信息!D:D,辅助信息!E:E=B2263)</f>
        <v>乐山市校地共建产教融合基地建设项目</v>
      </c>
    </row>
    <row r="2264" hidden="1" spans="2:18">
      <c r="B2264" s="40" t="s">
        <v>187</v>
      </c>
      <c r="C2264" s="72">
        <v>45854</v>
      </c>
      <c r="D2264" s="40" t="str">
        <f>VLOOKUP(B2264,辅助信息!E:K,7,FALSE)</f>
        <v>JWDDCD2025072900121</v>
      </c>
      <c r="E2264" s="40" t="str">
        <f>VLOOKUP(F2264,辅助信息!A:B,2,FALSE)</f>
        <v>螺纹钢</v>
      </c>
      <c r="F2264" s="40" t="s">
        <v>28</v>
      </c>
      <c r="G2264" s="36">
        <v>3</v>
      </c>
      <c r="H2264" s="136">
        <f>_xlfn.XLOOKUP(C2264&amp;F2264&amp;I2264&amp;J2264,'[1]2025年已发货'!$F:$F&amp;'[1]2025年已发货'!$C:$C&amp;'[1]2025年已发货'!$G:$G&amp;'[1]2025年已发货'!$H:$H,'[1]2025年已发货'!$E:$E,"未发货")</f>
        <v>3</v>
      </c>
      <c r="I2264" s="40" t="str">
        <f>VLOOKUP(B2264,辅助信息!E:I,3,FALSE)</f>
        <v>(乐山市校地共建产教融合基地建设项目一标段)四川省乐山市市中区苏稽镇周山嘴</v>
      </c>
      <c r="J2264" s="40" t="str">
        <f>VLOOKUP(B2264,辅助信息!E:I,4,FALSE)</f>
        <v>范增云</v>
      </c>
      <c r="K2264" s="40">
        <f>VLOOKUP(J2264,辅助信息!H:I,2,FALSE)</f>
        <v>13668153241</v>
      </c>
      <c r="L2264" s="111" t="str">
        <f>VLOOKUP(B2264,辅助信息!E:J,6,FALSE)</f>
        <v>联系实际收货人（范增云13668153241）现场要求炉批号控制2个以下，超2个不给予签收。提前联系到场规格及数量</v>
      </c>
      <c r="M2264" s="93">
        <v>45855</v>
      </c>
      <c r="O2264" s="64">
        <f ca="1" t="shared" si="149"/>
        <v>0</v>
      </c>
      <c r="P2264" s="64">
        <f ca="1" t="shared" si="150"/>
        <v>116</v>
      </c>
      <c r="Q2264" s="29" t="str">
        <f>VLOOKUP(B2264,辅助信息!E:M,9,FALSE)</f>
        <v>ZTWM-CDGS-XS-2025-0125-四川机司-乐山市校地共建产教融合基地配套设施项目施工一标段钢筋采购合同</v>
      </c>
      <c r="R2264" s="29" t="str">
        <f>_xlfn._xlws.FILTER(辅助信息!D:D,辅助信息!E:E=B2264)</f>
        <v>乐山市校地共建产教融合基地建设项目</v>
      </c>
    </row>
    <row r="2265" hidden="1" spans="2:18">
      <c r="B2265" s="40" t="s">
        <v>187</v>
      </c>
      <c r="C2265" s="72">
        <v>45854</v>
      </c>
      <c r="D2265" s="40" t="str">
        <f>VLOOKUP(B2265,辅助信息!E:K,7,FALSE)</f>
        <v>JWDDCD2025072900121</v>
      </c>
      <c r="E2265" s="40" t="str">
        <f>VLOOKUP(F2265,辅助信息!A:B,2,FALSE)</f>
        <v>螺纹钢</v>
      </c>
      <c r="F2265" s="40" t="s">
        <v>18</v>
      </c>
      <c r="G2265" s="36">
        <v>18</v>
      </c>
      <c r="H2265" s="136">
        <f>_xlfn.XLOOKUP(C2265&amp;F2265&amp;I2265&amp;J2265,'[1]2025年已发货'!$F:$F&amp;'[1]2025年已发货'!$C:$C&amp;'[1]2025年已发货'!$G:$G&amp;'[1]2025年已发货'!$H:$H,'[1]2025年已发货'!$E:$E,"未发货")</f>
        <v>18</v>
      </c>
      <c r="I2265" s="40" t="str">
        <f>VLOOKUP(B2265,辅助信息!E:I,3,FALSE)</f>
        <v>(乐山市校地共建产教融合基地建设项目一标段)四川省乐山市市中区苏稽镇周山嘴</v>
      </c>
      <c r="J2265" s="40" t="str">
        <f>VLOOKUP(B2265,辅助信息!E:I,4,FALSE)</f>
        <v>范增云</v>
      </c>
      <c r="K2265" s="40">
        <f>VLOOKUP(J2265,辅助信息!H:I,2,FALSE)</f>
        <v>13668153241</v>
      </c>
      <c r="L2265" s="111" t="str">
        <f>VLOOKUP(B2265,辅助信息!E:J,6,FALSE)</f>
        <v>联系实际收货人（范增云13668153241）现场要求炉批号控制2个以下，超2个不给予签收。提前联系到场规格及数量</v>
      </c>
      <c r="M2265" s="93">
        <v>45855</v>
      </c>
      <c r="O2265" s="64">
        <f ca="1" t="shared" si="149"/>
        <v>0</v>
      </c>
      <c r="P2265" s="64">
        <f ca="1" t="shared" si="150"/>
        <v>116</v>
      </c>
      <c r="Q2265" s="29" t="str">
        <f>VLOOKUP(B2265,辅助信息!E:M,9,FALSE)</f>
        <v>ZTWM-CDGS-XS-2025-0125-四川机司-乐山市校地共建产教融合基地配套设施项目施工一标段钢筋采购合同</v>
      </c>
      <c r="R2265" s="29" t="str">
        <f>_xlfn._xlws.FILTER(辅助信息!D:D,辅助信息!E:E=B2265)</f>
        <v>乐山市校地共建产教融合基地建设项目</v>
      </c>
    </row>
    <row r="2266" hidden="1" spans="2:18">
      <c r="B2266" s="40" t="s">
        <v>162</v>
      </c>
      <c r="C2266" s="72">
        <v>45854</v>
      </c>
      <c r="D2266" s="40" t="str">
        <f>VLOOKUP(B2266,辅助信息!E:K,7,FALSE)</f>
        <v>JWDD2025071500089</v>
      </c>
      <c r="E2266" s="40" t="str">
        <f>VLOOKUP(F2266,辅助信息!A:B,2,FALSE)</f>
        <v>螺纹钢</v>
      </c>
      <c r="F2266" s="40" t="s">
        <v>30</v>
      </c>
      <c r="G2266" s="36">
        <v>35</v>
      </c>
      <c r="H2266" s="136" t="str">
        <f>_xlfn.XLOOKUP(C2266&amp;F2266&amp;I2266&amp;J2266,'[1]2025年已发货'!$F:$F&amp;'[1]2025年已发货'!$C:$C&amp;'[1]2025年已发货'!$G:$G&amp;'[1]2025年已发货'!$H:$H,'[1]2025年已发货'!$E:$E,"未发货")</f>
        <v>未发货</v>
      </c>
      <c r="I2266" s="40" t="str">
        <f>VLOOKUP(B2266,辅助信息!E:I,3,FALSE)</f>
        <v>(宜宾兴港三江新区长江工业园保障性租赁住房建设项目-2标)四川省宜宾市翠屏区永善路南段宜宾市三江新区长江工业园区</v>
      </c>
      <c r="J2266" s="40" t="str">
        <f>VLOOKUP(B2266,辅助信息!E:I,4,FALSE)</f>
        <v>赵元虎</v>
      </c>
      <c r="K2266" s="40">
        <f>VLOOKUP(J2266,辅助信息!H:I,2,FALSE)</f>
        <v>13684167136</v>
      </c>
      <c r="L2266" s="111" t="str">
        <f>VLOOKUP(B2266,辅助信息!E:J,6,FALSE)</f>
        <v>现场要求调度统一联系指定收货人，不单独发司机位置。锈货不收，装货前联系收货人核实到场规格,没提前告知进场规格现场不给予接收</v>
      </c>
      <c r="O2266" s="64" t="str">
        <f ca="1" t="shared" si="149"/>
        <v/>
      </c>
      <c r="P2266" s="64" t="str">
        <f ca="1" t="shared" si="150"/>
        <v/>
      </c>
      <c r="Q2266" s="29" t="str">
        <f>VLOOKUP(B2266,辅助信息!E:M,9,FALSE)</f>
        <v>ZTWM-CDYXGS-XS-2025-0014-宜宾兴港建材-三江新区长江工业园片区保障性租赁住房建设项目</v>
      </c>
      <c r="R2266" s="29" t="str">
        <f>_xlfn._xlws.FILTER(辅助信息!D:D,辅助信息!E:E=B2266)</f>
        <v>宜宾兴港三江新区长江工业园建设项目</v>
      </c>
    </row>
    <row r="2267" hidden="1" spans="1:18">
      <c r="A2267" s="139" t="s">
        <v>193</v>
      </c>
      <c r="B2267" s="40" t="s">
        <v>161</v>
      </c>
      <c r="C2267" s="72">
        <v>45854</v>
      </c>
      <c r="D2267" s="40" t="str">
        <f>VLOOKUP(B2267,辅助信息!E:K,7,FALSE)</f>
        <v>JWDD2025071500089</v>
      </c>
      <c r="E2267" s="40" t="str">
        <f>VLOOKUP(F2267,辅助信息!A:B,2,FALSE)</f>
        <v>盘螺</v>
      </c>
      <c r="F2267" s="40" t="s">
        <v>26</v>
      </c>
      <c r="G2267" s="36">
        <v>20</v>
      </c>
      <c r="H2267" s="136" t="str">
        <f>_xlfn.XLOOKUP(C2267&amp;F2267&amp;I2267&amp;J2267,'[1]2025年已发货'!$F:$F&amp;'[1]2025年已发货'!$C:$C&amp;'[1]2025年已发货'!$G:$G&amp;'[1]2025年已发货'!$H:$H,'[1]2025年已发货'!$E:$E,"未发货")</f>
        <v>未发货</v>
      </c>
      <c r="I2267" s="40" t="str">
        <f>VLOOKUP(B2267,辅助信息!E:I,3,FALSE)</f>
        <v>(宜宾兴港三江新区长江工业园保障性租赁住房建设项目-1标)四川省宜宾市翠屏区永善路南段宜宾市三江新区长江工业园区</v>
      </c>
      <c r="J2267" s="40" t="str">
        <f>VLOOKUP(B2267,辅助信息!E:I,4,FALSE)</f>
        <v>赵元虎</v>
      </c>
      <c r="K2267" s="40">
        <f>VLOOKUP(J2267,辅助信息!H:I,2,FALSE)</f>
        <v>13684167136</v>
      </c>
      <c r="L2267" s="111" t="str">
        <f>VLOOKUP(B2267,辅助信息!E:J,6,FALSE)</f>
        <v>现场要求调度统一联系指定收货人，不单独发司机位置。锈货不收，装货前联系收货人核实到场规格,没提前告知进场规格现场不给予接收</v>
      </c>
      <c r="O2267" s="64" t="str">
        <f ca="1" t="shared" si="149"/>
        <v/>
      </c>
      <c r="P2267" s="64" t="str">
        <f ca="1" t="shared" si="150"/>
        <v/>
      </c>
      <c r="Q2267" s="29" t="str">
        <f>VLOOKUP(B2267,辅助信息!E:M,9,FALSE)</f>
        <v>ZTWM-CDYXGS-XS-2025-0014-宜宾兴港建材-三江新区长江工业园片区保障性租赁住房建设项目</v>
      </c>
      <c r="R2267" s="29" t="str">
        <f>_xlfn._xlws.FILTER(辅助信息!D:D,辅助信息!E:E=B2267)</f>
        <v>宜宾兴港三江新区长江工业园建设项目</v>
      </c>
    </row>
    <row r="2268" hidden="1" spans="1:18">
      <c r="A2268" s="139"/>
      <c r="B2268" s="40" t="s">
        <v>161</v>
      </c>
      <c r="C2268" s="72">
        <v>45854</v>
      </c>
      <c r="D2268" s="40" t="str">
        <f>VLOOKUP(B2268,辅助信息!E:K,7,FALSE)</f>
        <v>JWDD2025071500089</v>
      </c>
      <c r="E2268" s="40" t="str">
        <f>VLOOKUP(F2268,辅助信息!A:B,2,FALSE)</f>
        <v>螺纹钢</v>
      </c>
      <c r="F2268" s="40" t="s">
        <v>32</v>
      </c>
      <c r="G2268" s="36">
        <v>3</v>
      </c>
      <c r="H2268" s="136" t="str">
        <f>_xlfn.XLOOKUP(C2268&amp;F2268&amp;I2268&amp;J2268,'[1]2025年已发货'!$F:$F&amp;'[1]2025年已发货'!$C:$C&amp;'[1]2025年已发货'!$G:$G&amp;'[1]2025年已发货'!$H:$H,'[1]2025年已发货'!$E:$E,"未发货")</f>
        <v>未发货</v>
      </c>
      <c r="I2268" s="40" t="str">
        <f>VLOOKUP(B2268,辅助信息!E:I,3,FALSE)</f>
        <v>(宜宾兴港三江新区长江工业园保障性租赁住房建设项目-1标)四川省宜宾市翠屏区永善路南段宜宾市三江新区长江工业园区</v>
      </c>
      <c r="J2268" s="40" t="str">
        <f>VLOOKUP(B2268,辅助信息!E:I,4,FALSE)</f>
        <v>赵元虎</v>
      </c>
      <c r="K2268" s="40">
        <f>VLOOKUP(J2268,辅助信息!H:I,2,FALSE)</f>
        <v>13684167136</v>
      </c>
      <c r="L2268" s="111" t="str">
        <f>VLOOKUP(B2268,辅助信息!E:J,6,FALSE)</f>
        <v>现场要求调度统一联系指定收货人，不单独发司机位置。锈货不收，装货前联系收货人核实到场规格,没提前告知进场规格现场不给予接收</v>
      </c>
      <c r="O2268" s="64" t="str">
        <f ca="1" t="shared" si="149"/>
        <v/>
      </c>
      <c r="P2268" s="64" t="str">
        <f ca="1" t="shared" si="150"/>
        <v/>
      </c>
      <c r="Q2268" s="29" t="str">
        <f>VLOOKUP(B2268,辅助信息!E:M,9,FALSE)</f>
        <v>ZTWM-CDYXGS-XS-2025-0014-宜宾兴港建材-三江新区长江工业园片区保障性租赁住房建设项目</v>
      </c>
      <c r="R2268" s="29" t="str">
        <f>_xlfn._xlws.FILTER(辅助信息!D:D,辅助信息!E:E=B2268)</f>
        <v>宜宾兴港三江新区长江工业园建设项目</v>
      </c>
    </row>
    <row r="2269" hidden="1" spans="1:18">
      <c r="A2269" s="139"/>
      <c r="B2269" s="40" t="s">
        <v>194</v>
      </c>
      <c r="C2269" s="72">
        <v>45854</v>
      </c>
      <c r="D2269" s="40" t="str">
        <f>VLOOKUP(B2269,辅助信息!E:K,7,FALSE)</f>
        <v>JWDD2025071500089</v>
      </c>
      <c r="E2269" s="40" t="str">
        <f>VLOOKUP(F2269,辅助信息!A:B,2,FALSE)</f>
        <v>螺纹钢</v>
      </c>
      <c r="F2269" s="40" t="s">
        <v>18</v>
      </c>
      <c r="G2269" s="36">
        <v>12</v>
      </c>
      <c r="H2269" s="136" t="str">
        <f>_xlfn.XLOOKUP(C2269&amp;F2269&amp;I2269&amp;J2269,'[1]2025年已发货'!$F:$F&amp;'[1]2025年已发货'!$C:$C&amp;'[1]2025年已发货'!$G:$G&amp;'[1]2025年已发货'!$H:$H,'[1]2025年已发货'!$E:$E,"未发货")</f>
        <v>未发货</v>
      </c>
      <c r="I2269" s="40" t="str">
        <f>VLOOKUP(B2269,辅助信息!E:I,3,FALSE)</f>
        <v>(宜宾兴港三江新区长江工业园保障性租赁住房建设项目-土建)四川省宜宾市翠屏区永善路南段宜宾市三江新区长江工业园区</v>
      </c>
      <c r="J2269" s="40" t="str">
        <f>VLOOKUP(B2269,辅助信息!E:I,4,FALSE)</f>
        <v>赵元虎</v>
      </c>
      <c r="K2269" s="40">
        <f>VLOOKUP(J2269,辅助信息!H:I,2,FALSE)</f>
        <v>13684167136</v>
      </c>
      <c r="L2269" s="111" t="str">
        <f>VLOOKUP(B2269,辅助信息!E:J,6,FALSE)</f>
        <v>现场要求调度统一联系指定收货人，不单独发司机位置。锈货不收，装货前联系收货人核实到场规格,没提前告知进场规格现场不给予接收</v>
      </c>
      <c r="O2269" s="64" t="str">
        <f ca="1" t="shared" si="149"/>
        <v/>
      </c>
      <c r="P2269" s="64" t="str">
        <f ca="1" t="shared" si="150"/>
        <v/>
      </c>
      <c r="Q2269" s="29" t="str">
        <f>VLOOKUP(B2269,辅助信息!E:M,9,FALSE)</f>
        <v>ZTWM-CDYXGS-XS-2025-0014-宜宾兴港建材-三江新区长江工业园片区保障性租赁住房建设项目</v>
      </c>
      <c r="R2269" s="29" t="str">
        <f>_xlfn._xlws.FILTER(辅助信息!D:D,辅助信息!E:E=B2269)</f>
        <v>宜宾兴港三江新区长江工业园建设项目</v>
      </c>
    </row>
    <row r="2270" hidden="1" spans="2:18">
      <c r="B2270" s="40" t="s">
        <v>192</v>
      </c>
      <c r="C2270" s="72">
        <v>45854</v>
      </c>
      <c r="D2270" s="40" t="str">
        <f>VLOOKUP(B2270,辅助信息!E:K,7,FALSE)</f>
        <v>JWDDCD2025102100475</v>
      </c>
      <c r="E2270" s="40" t="str">
        <f>VLOOKUP(F2270,辅助信息!A:B,2,FALSE)</f>
        <v>盘螺</v>
      </c>
      <c r="F2270" s="40" t="s">
        <v>40</v>
      </c>
      <c r="G2270" s="36">
        <v>5</v>
      </c>
      <c r="H2270" s="136">
        <f>_xlfn.XLOOKUP(C2270&amp;F2270&amp;I2270&amp;J2270,'[1]2025年已发货'!$F:$F&amp;'[1]2025年已发货'!$C:$C&amp;'[1]2025年已发货'!$G:$G&amp;'[1]2025年已发货'!$H:$H,'[1]2025年已发货'!$E:$E,"未发货")</f>
        <v>5</v>
      </c>
      <c r="I2270" s="40" t="str">
        <f>VLOOKUP(B2270,辅助信息!E:I,3,FALSE)</f>
        <v>(五冶建设成都国际铁路港多式联项目)四川省成都市青白江区桂平大道成都中远海运陆港多式联运有限公司</v>
      </c>
      <c r="J2270" s="40" t="str">
        <f>VLOOKUP(B2270,辅助信息!E:I,4,FALSE)</f>
        <v>黄勇杰</v>
      </c>
      <c r="K2270" s="40">
        <f>VLOOKUP(J2270,辅助信息!H:I,2,FALSE)</f>
        <v>13880580196</v>
      </c>
      <c r="L2270" s="111" t="str">
        <f>VLOOKUP(B2270,辅助信息!E:J,6,FALSE)</f>
        <v>联系实际收货人（黄勇杰13880580196）项目只能用威钢发货！！！18直条可以用宝武鄂钢，五冶建设送货单,6份材质书,锈货不收，装货前联系收货人核实到场规格,没提前告知进场规格现场不给予接收</v>
      </c>
      <c r="M2270" s="93">
        <v>45855</v>
      </c>
      <c r="O2270" s="64">
        <f ca="1" t="shared" si="149"/>
        <v>0</v>
      </c>
      <c r="P2270" s="64">
        <f ca="1" t="shared" si="150"/>
        <v>116</v>
      </c>
      <c r="Q2270" s="29" t="str">
        <f>VLOOKUP(B2270,辅助信息!E:M,9,FALSE)</f>
        <v>ZTWM-CDGS-XS-2025-0073-五冶天府-成都怡心湖片区及龙泉驿医院等项目</v>
      </c>
      <c r="R2270" s="29" t="str">
        <f>_xlfn._xlws.FILTER(辅助信息!D:D,辅助信息!E:E=B2270)</f>
        <v>五冶建设成都国际铁路港多式联项目</v>
      </c>
    </row>
    <row r="2271" hidden="1" spans="2:18">
      <c r="B2271" s="40" t="s">
        <v>192</v>
      </c>
      <c r="C2271" s="72">
        <v>45854</v>
      </c>
      <c r="D2271" s="40" t="str">
        <f>VLOOKUP(B2271,辅助信息!E:K,7,FALSE)</f>
        <v>JWDDCD2025102100475</v>
      </c>
      <c r="E2271" s="40" t="str">
        <f>VLOOKUP(F2271,辅助信息!A:B,2,FALSE)</f>
        <v>盘螺</v>
      </c>
      <c r="F2271" s="40" t="s">
        <v>41</v>
      </c>
      <c r="G2271" s="36">
        <v>30</v>
      </c>
      <c r="H2271" s="136">
        <f>_xlfn.XLOOKUP(C2271&amp;F2271&amp;I2271&amp;J2271,'[1]2025年已发货'!$F:$F&amp;'[1]2025年已发货'!$C:$C&amp;'[1]2025年已发货'!$G:$G&amp;'[1]2025年已发货'!$H:$H,'[1]2025年已发货'!$E:$E,"未发货")</f>
        <v>30</v>
      </c>
      <c r="I2271" s="40" t="str">
        <f>VLOOKUP(B2271,辅助信息!E:I,3,FALSE)</f>
        <v>(五冶建设成都国际铁路港多式联项目)四川省成都市青白江区桂平大道成都中远海运陆港多式联运有限公司</v>
      </c>
      <c r="J2271" s="40" t="str">
        <f>VLOOKUP(B2271,辅助信息!E:I,4,FALSE)</f>
        <v>黄勇杰</v>
      </c>
      <c r="K2271" s="40">
        <f>VLOOKUP(J2271,辅助信息!H:I,2,FALSE)</f>
        <v>13880580196</v>
      </c>
      <c r="L2271" s="111" t="str">
        <f>VLOOKUP(B2271,辅助信息!E:J,6,FALSE)</f>
        <v>联系实际收货人（黄勇杰13880580196）项目只能用威钢发货！！！18直条可以用宝武鄂钢，五冶建设送货单,6份材质书,锈货不收，装货前联系收货人核实到场规格,没提前告知进场规格现场不给予接收</v>
      </c>
      <c r="M2271" s="93">
        <v>45855</v>
      </c>
      <c r="O2271" s="64">
        <f ca="1" t="shared" si="149"/>
        <v>0</v>
      </c>
      <c r="P2271" s="64">
        <f ca="1" t="shared" si="150"/>
        <v>116</v>
      </c>
      <c r="Q2271" s="29" t="str">
        <f>VLOOKUP(B2271,辅助信息!E:M,9,FALSE)</f>
        <v>ZTWM-CDGS-XS-2025-0073-五冶天府-成都怡心湖片区及龙泉驿医院等项目</v>
      </c>
      <c r="R2271" s="29" t="str">
        <f>_xlfn._xlws.FILTER(辅助信息!D:D,辅助信息!E:E=B2271)</f>
        <v>五冶建设成都国际铁路港多式联项目</v>
      </c>
    </row>
    <row r="2272" hidden="1" spans="2:18">
      <c r="B2272" s="40" t="s">
        <v>192</v>
      </c>
      <c r="C2272" s="72">
        <v>45854</v>
      </c>
      <c r="D2272" s="40" t="str">
        <f>VLOOKUP(B2272,辅助信息!E:K,7,FALSE)</f>
        <v>JWDDCD2025102100475</v>
      </c>
      <c r="E2272" s="40" t="str">
        <f>VLOOKUP(F2272,辅助信息!A:B,2,FALSE)</f>
        <v>螺纹钢</v>
      </c>
      <c r="F2272" s="40" t="s">
        <v>27</v>
      </c>
      <c r="G2272" s="36">
        <v>6</v>
      </c>
      <c r="H2272" s="136">
        <f>_xlfn.XLOOKUP(C2272&amp;F2272&amp;I2272&amp;J2272,'[1]2025年已发货'!$F:$F&amp;'[1]2025年已发货'!$C:$C&amp;'[1]2025年已发货'!$G:$G&amp;'[1]2025年已发货'!$H:$H,'[1]2025年已发货'!$E:$E,"未发货")</f>
        <v>6</v>
      </c>
      <c r="I2272" s="40" t="str">
        <f>VLOOKUP(B2272,辅助信息!E:I,3,FALSE)</f>
        <v>(五冶建设成都国际铁路港多式联项目)四川省成都市青白江区桂平大道成都中远海运陆港多式联运有限公司</v>
      </c>
      <c r="J2272" s="40" t="str">
        <f>VLOOKUP(B2272,辅助信息!E:I,4,FALSE)</f>
        <v>黄勇杰</v>
      </c>
      <c r="K2272" s="40">
        <f>VLOOKUP(J2272,辅助信息!H:I,2,FALSE)</f>
        <v>13880580196</v>
      </c>
      <c r="L2272" s="111" t="str">
        <f>VLOOKUP(B2272,辅助信息!E:J,6,FALSE)</f>
        <v>联系实际收货人（黄勇杰13880580196）项目只能用威钢发货！！！18直条可以用宝武鄂钢，五冶建设送货单,6份材质书,锈货不收，装货前联系收货人核实到场规格,没提前告知进场规格现场不给予接收</v>
      </c>
      <c r="M2272" s="93">
        <v>45855</v>
      </c>
      <c r="O2272" s="64">
        <f ca="1" t="shared" si="149"/>
        <v>0</v>
      </c>
      <c r="P2272" s="64">
        <f ca="1" t="shared" si="150"/>
        <v>116</v>
      </c>
      <c r="Q2272" s="29" t="str">
        <f>VLOOKUP(B2272,辅助信息!E:M,9,FALSE)</f>
        <v>ZTWM-CDGS-XS-2025-0073-五冶天府-成都怡心湖片区及龙泉驿医院等项目</v>
      </c>
      <c r="R2272" s="29" t="str">
        <f>_xlfn._xlws.FILTER(辅助信息!D:D,辅助信息!E:E=B2272)</f>
        <v>五冶建设成都国际铁路港多式联项目</v>
      </c>
    </row>
    <row r="2273" hidden="1" spans="2:18">
      <c r="B2273" s="40" t="s">
        <v>192</v>
      </c>
      <c r="C2273" s="72">
        <v>45854</v>
      </c>
      <c r="D2273" s="40" t="str">
        <f>VLOOKUP(B2273,辅助信息!E:K,7,FALSE)</f>
        <v>JWDDCD2025102100475</v>
      </c>
      <c r="E2273" s="40" t="str">
        <f>VLOOKUP(F2273,辅助信息!A:B,2,FALSE)</f>
        <v>螺纹钢</v>
      </c>
      <c r="F2273" s="40" t="s">
        <v>19</v>
      </c>
      <c r="G2273" s="36">
        <v>9</v>
      </c>
      <c r="H2273" s="136">
        <f>_xlfn.XLOOKUP(C2273&amp;F2273&amp;I2273&amp;J2273,'[1]2025年已发货'!$F:$F&amp;'[1]2025年已发货'!$C:$C&amp;'[1]2025年已发货'!$G:$G&amp;'[1]2025年已发货'!$H:$H,'[1]2025年已发货'!$E:$E,"未发货")</f>
        <v>9</v>
      </c>
      <c r="I2273" s="40" t="str">
        <f>VLOOKUP(B2273,辅助信息!E:I,3,FALSE)</f>
        <v>(五冶建设成都国际铁路港多式联项目)四川省成都市青白江区桂平大道成都中远海运陆港多式联运有限公司</v>
      </c>
      <c r="J2273" s="40" t="str">
        <f>VLOOKUP(B2273,辅助信息!E:I,4,FALSE)</f>
        <v>黄勇杰</v>
      </c>
      <c r="K2273" s="40">
        <f>VLOOKUP(J2273,辅助信息!H:I,2,FALSE)</f>
        <v>13880580196</v>
      </c>
      <c r="L2273" s="111" t="str">
        <f>VLOOKUP(B2273,辅助信息!E:J,6,FALSE)</f>
        <v>联系实际收货人（黄勇杰13880580196）项目只能用威钢发货！！！18直条可以用宝武鄂钢，五冶建设送货单,6份材质书,锈货不收，装货前联系收货人核实到场规格,没提前告知进场规格现场不给予接收</v>
      </c>
      <c r="M2273" s="93">
        <v>45855</v>
      </c>
      <c r="O2273" s="64">
        <f ca="1" t="shared" si="149"/>
        <v>0</v>
      </c>
      <c r="P2273" s="64">
        <f ca="1" t="shared" si="150"/>
        <v>116</v>
      </c>
      <c r="Q2273" s="29" t="str">
        <f>VLOOKUP(B2273,辅助信息!E:M,9,FALSE)</f>
        <v>ZTWM-CDGS-XS-2025-0073-五冶天府-成都怡心湖片区及龙泉驿医院等项目</v>
      </c>
      <c r="R2273" s="29" t="str">
        <f>_xlfn._xlws.FILTER(辅助信息!D:D,辅助信息!E:E=B2273)</f>
        <v>五冶建设成都国际铁路港多式联项目</v>
      </c>
    </row>
    <row r="2274" hidden="1" spans="2:18">
      <c r="B2274" s="40" t="s">
        <v>192</v>
      </c>
      <c r="C2274" s="72">
        <v>45854</v>
      </c>
      <c r="D2274" s="40" t="str">
        <f>VLOOKUP(B2274,辅助信息!E:K,7,FALSE)</f>
        <v>JWDDCD2025102100475</v>
      </c>
      <c r="E2274" s="40" t="str">
        <f>VLOOKUP(F2274,辅助信息!A:B,2,FALSE)</f>
        <v>螺纹钢</v>
      </c>
      <c r="F2274" s="40" t="s">
        <v>32</v>
      </c>
      <c r="G2274" s="36">
        <v>6</v>
      </c>
      <c r="H2274" s="136">
        <f>_xlfn.XLOOKUP(C2274&amp;F2274&amp;I2274&amp;J2274,'[1]2025年已发货'!$F:$F&amp;'[1]2025年已发货'!$C:$C&amp;'[1]2025年已发货'!$G:$G&amp;'[1]2025年已发货'!$H:$H,'[1]2025年已发货'!$E:$E,"未发货")</f>
        <v>6</v>
      </c>
      <c r="I2274" s="40" t="str">
        <f>VLOOKUP(B2274,辅助信息!E:I,3,FALSE)</f>
        <v>(五冶建设成都国际铁路港多式联项目)四川省成都市青白江区桂平大道成都中远海运陆港多式联运有限公司</v>
      </c>
      <c r="J2274" s="40" t="str">
        <f>VLOOKUP(B2274,辅助信息!E:I,4,FALSE)</f>
        <v>黄勇杰</v>
      </c>
      <c r="K2274" s="40">
        <f>VLOOKUP(J2274,辅助信息!H:I,2,FALSE)</f>
        <v>13880580196</v>
      </c>
      <c r="L2274" s="111" t="str">
        <f>VLOOKUP(B2274,辅助信息!E:J,6,FALSE)</f>
        <v>联系实际收货人（黄勇杰13880580196）项目只能用威钢发货！！！18直条可以用宝武鄂钢，五冶建设送货单,6份材质书,锈货不收，装货前联系收货人核实到场规格,没提前告知进场规格现场不给予接收</v>
      </c>
      <c r="M2274" s="93">
        <v>45855</v>
      </c>
      <c r="O2274" s="64">
        <f ca="1" t="shared" si="149"/>
        <v>0</v>
      </c>
      <c r="P2274" s="64">
        <f ca="1" t="shared" si="150"/>
        <v>116</v>
      </c>
      <c r="Q2274" s="29" t="str">
        <f>VLOOKUP(B2274,辅助信息!E:M,9,FALSE)</f>
        <v>ZTWM-CDGS-XS-2025-0073-五冶天府-成都怡心湖片区及龙泉驿医院等项目</v>
      </c>
      <c r="R2274" s="29" t="str">
        <f>_xlfn._xlws.FILTER(辅助信息!D:D,辅助信息!E:E=B2274)</f>
        <v>五冶建设成都国际铁路港多式联项目</v>
      </c>
    </row>
    <row r="2275" hidden="1" spans="2:18">
      <c r="B2275" s="40" t="s">
        <v>192</v>
      </c>
      <c r="C2275" s="72">
        <v>45854</v>
      </c>
      <c r="D2275" s="40" t="str">
        <f>VLOOKUP(B2275,辅助信息!E:K,7,FALSE)</f>
        <v>JWDDCD2025102100475</v>
      </c>
      <c r="E2275" s="40" t="str">
        <f>VLOOKUP(F2275,辅助信息!A:B,2,FALSE)</f>
        <v>螺纹钢</v>
      </c>
      <c r="F2275" s="40" t="s">
        <v>30</v>
      </c>
      <c r="G2275" s="36">
        <v>6</v>
      </c>
      <c r="H2275" s="136">
        <f>_xlfn.XLOOKUP(C2275&amp;F2275&amp;I2275&amp;J2275,'[1]2025年已发货'!$F:$F&amp;'[1]2025年已发货'!$C:$C&amp;'[1]2025年已发货'!$G:$G&amp;'[1]2025年已发货'!$H:$H,'[1]2025年已发货'!$E:$E,"未发货")</f>
        <v>6</v>
      </c>
      <c r="I2275" s="40" t="str">
        <f>VLOOKUP(B2275,辅助信息!E:I,3,FALSE)</f>
        <v>(五冶建设成都国际铁路港多式联项目)四川省成都市青白江区桂平大道成都中远海运陆港多式联运有限公司</v>
      </c>
      <c r="J2275" s="40" t="str">
        <f>VLOOKUP(B2275,辅助信息!E:I,4,FALSE)</f>
        <v>黄勇杰</v>
      </c>
      <c r="K2275" s="40">
        <f>VLOOKUP(J2275,辅助信息!H:I,2,FALSE)</f>
        <v>13880580196</v>
      </c>
      <c r="L2275" s="111" t="str">
        <f>VLOOKUP(B2275,辅助信息!E:J,6,FALSE)</f>
        <v>联系实际收货人（黄勇杰13880580196）项目只能用威钢发货！！！18直条可以用宝武鄂钢，五冶建设送货单,6份材质书,锈货不收，装货前联系收货人核实到场规格,没提前告知进场规格现场不给予接收</v>
      </c>
      <c r="M2275" s="93">
        <v>45855</v>
      </c>
      <c r="O2275" s="64">
        <f ca="1" t="shared" ref="O2275:O2332" si="151">IF(OR(M2275="",N2275&lt;&gt;""),"",MAX(M2275-TODAY(),0))</f>
        <v>0</v>
      </c>
      <c r="P2275" s="64">
        <f ca="1" t="shared" ref="P2275:P2332" si="152">IF(M2275="","",IF(N2275&lt;&gt;"",MAX(N2275-M2275,0),IF(TODAY()&gt;M2275,TODAY()-M2275,0)))</f>
        <v>116</v>
      </c>
      <c r="Q2275" s="29" t="str">
        <f>VLOOKUP(B2275,辅助信息!E:M,9,FALSE)</f>
        <v>ZTWM-CDGS-XS-2025-0073-五冶天府-成都怡心湖片区及龙泉驿医院等项目</v>
      </c>
      <c r="R2275" s="29" t="str">
        <f>_xlfn._xlws.FILTER(辅助信息!D:D,辅助信息!E:E=B2275)</f>
        <v>五冶建设成都国际铁路港多式联项目</v>
      </c>
    </row>
    <row r="2276" hidden="1" spans="2:18">
      <c r="B2276" s="40" t="s">
        <v>192</v>
      </c>
      <c r="C2276" s="72">
        <v>45854</v>
      </c>
      <c r="D2276" s="40" t="str">
        <f>VLOOKUP(B2276,辅助信息!E:K,7,FALSE)</f>
        <v>JWDDCD2025102100475</v>
      </c>
      <c r="E2276" s="40" t="str">
        <f>VLOOKUP(F2276,辅助信息!A:B,2,FALSE)</f>
        <v>螺纹钢</v>
      </c>
      <c r="F2276" s="40" t="s">
        <v>33</v>
      </c>
      <c r="G2276" s="36">
        <v>3</v>
      </c>
      <c r="H2276" s="136">
        <f>_xlfn.XLOOKUP(C2276&amp;F2276&amp;I2276&amp;J2276,'[1]2025年已发货'!$F:$F&amp;'[1]2025年已发货'!$C:$C&amp;'[1]2025年已发货'!$G:$G&amp;'[1]2025年已发货'!$H:$H,'[1]2025年已发货'!$E:$E,"未发货")</f>
        <v>3</v>
      </c>
      <c r="I2276" s="40" t="str">
        <f>VLOOKUP(B2276,辅助信息!E:I,3,FALSE)</f>
        <v>(五冶建设成都国际铁路港多式联项目)四川省成都市青白江区桂平大道成都中远海运陆港多式联运有限公司</v>
      </c>
      <c r="J2276" s="40" t="str">
        <f>VLOOKUP(B2276,辅助信息!E:I,4,FALSE)</f>
        <v>黄勇杰</v>
      </c>
      <c r="K2276" s="40">
        <f>VLOOKUP(J2276,辅助信息!H:I,2,FALSE)</f>
        <v>13880580196</v>
      </c>
      <c r="L2276" s="111" t="str">
        <f>VLOOKUP(B2276,辅助信息!E:J,6,FALSE)</f>
        <v>联系实际收货人（黄勇杰13880580196）项目只能用威钢发货！！！18直条可以用宝武鄂钢，五冶建设送货单,6份材质书,锈货不收，装货前联系收货人核实到场规格,没提前告知进场规格现场不给予接收</v>
      </c>
      <c r="M2276" s="93">
        <v>45855</v>
      </c>
      <c r="O2276" s="64">
        <f ca="1" t="shared" si="151"/>
        <v>0</v>
      </c>
      <c r="P2276" s="64">
        <f ca="1" t="shared" si="152"/>
        <v>116</v>
      </c>
      <c r="Q2276" s="29" t="str">
        <f>VLOOKUP(B2276,辅助信息!E:M,9,FALSE)</f>
        <v>ZTWM-CDGS-XS-2025-0073-五冶天府-成都怡心湖片区及龙泉驿医院等项目</v>
      </c>
      <c r="R2276" s="29" t="str">
        <f>_xlfn._xlws.FILTER(辅助信息!D:D,辅助信息!E:E=B2276)</f>
        <v>五冶建设成都国际铁路港多式联项目</v>
      </c>
    </row>
    <row r="2277" hidden="1" spans="2:18">
      <c r="B2277" s="40" t="s">
        <v>192</v>
      </c>
      <c r="C2277" s="72">
        <v>45854</v>
      </c>
      <c r="D2277" s="40" t="str">
        <f>VLOOKUP(B2277,辅助信息!E:K,7,FALSE)</f>
        <v>JWDDCD2025102100475</v>
      </c>
      <c r="E2277" s="40" t="str">
        <f>VLOOKUP(F2277,辅助信息!A:B,2,FALSE)</f>
        <v>螺纹钢</v>
      </c>
      <c r="F2277" s="40" t="s">
        <v>28</v>
      </c>
      <c r="G2277" s="36">
        <v>6</v>
      </c>
      <c r="H2277" s="136">
        <f>_xlfn.XLOOKUP(C2277&amp;F2277&amp;I2277&amp;J2277,'[1]2025年已发货'!$F:$F&amp;'[1]2025年已发货'!$C:$C&amp;'[1]2025年已发货'!$G:$G&amp;'[1]2025年已发货'!$H:$H,'[1]2025年已发货'!$E:$E,"未发货")</f>
        <v>6</v>
      </c>
      <c r="I2277" s="40" t="str">
        <f>VLOOKUP(B2277,辅助信息!E:I,3,FALSE)</f>
        <v>(五冶建设成都国际铁路港多式联项目)四川省成都市青白江区桂平大道成都中远海运陆港多式联运有限公司</v>
      </c>
      <c r="J2277" s="40" t="str">
        <f>VLOOKUP(B2277,辅助信息!E:I,4,FALSE)</f>
        <v>黄勇杰</v>
      </c>
      <c r="K2277" s="40">
        <f>VLOOKUP(J2277,辅助信息!H:I,2,FALSE)</f>
        <v>13880580196</v>
      </c>
      <c r="L2277" s="111" t="str">
        <f>VLOOKUP(B2277,辅助信息!E:J,6,FALSE)</f>
        <v>联系实际收货人（黄勇杰13880580196）项目只能用威钢发货！！！18直条可以用宝武鄂钢，五冶建设送货单,6份材质书,锈货不收，装货前联系收货人核实到场规格,没提前告知进场规格现场不给予接收</v>
      </c>
      <c r="M2277" s="93">
        <v>45855</v>
      </c>
      <c r="O2277" s="64">
        <f ca="1" t="shared" si="151"/>
        <v>0</v>
      </c>
      <c r="P2277" s="64">
        <f ca="1" t="shared" si="152"/>
        <v>116</v>
      </c>
      <c r="Q2277" s="29" t="str">
        <f>VLOOKUP(B2277,辅助信息!E:M,9,FALSE)</f>
        <v>ZTWM-CDGS-XS-2025-0073-五冶天府-成都怡心湖片区及龙泉驿医院等项目</v>
      </c>
      <c r="R2277" s="29" t="str">
        <f>_xlfn._xlws.FILTER(辅助信息!D:D,辅助信息!E:E=B2277)</f>
        <v>五冶建设成都国际铁路港多式联项目</v>
      </c>
    </row>
    <row r="2278" hidden="1" spans="1:18">
      <c r="A2278" s="59" t="s">
        <v>195</v>
      </c>
      <c r="B2278" s="122" t="s">
        <v>180</v>
      </c>
      <c r="C2278" s="72">
        <v>45855</v>
      </c>
      <c r="D2278" s="122" t="str">
        <f>VLOOKUP(B2278,辅助信息!E:K,7,FALSE)</f>
        <v>JWDDCD2025052800131</v>
      </c>
      <c r="E2278" s="122" t="str">
        <f>VLOOKUP(F2278,辅助信息!A:B,2,FALSE)</f>
        <v>盘螺</v>
      </c>
      <c r="F2278" s="122" t="s">
        <v>40</v>
      </c>
      <c r="G2278" s="123">
        <v>8</v>
      </c>
      <c r="H2278" s="136">
        <f>_xlfn.XLOOKUP(C2278&amp;F2278&amp;I2278&amp;J2278,'[1]2025年已发货'!$F:$F&amp;'[1]2025年已发货'!$C:$C&amp;'[1]2025年已发货'!$G:$G&amp;'[1]2025年已发货'!$H:$H,'[1]2025年已发货'!$E:$E,"未发货")</f>
        <v>8</v>
      </c>
      <c r="I2278" s="122" t="str">
        <f>VLOOKUP(B2278,辅助信息!E:I,3,FALSE)</f>
        <v>（商投建工达州中医药科技园-4工区-8号楼）达州市通川区达州中医药职业学院犀牛大道北段</v>
      </c>
      <c r="J2278" s="122" t="str">
        <f>VLOOKUP(B2278,辅助信息!E:I,4,FALSE)</f>
        <v>张扬</v>
      </c>
      <c r="K2278" s="122">
        <f>VLOOKUP(J2278,辅助信息!H:I,2,FALSE)</f>
        <v>18381904567</v>
      </c>
      <c r="L2278" s="124" t="str">
        <f>VLOOKUP(B2278,辅助信息!E:J,6,FALSE)</f>
        <v>控制炉批号！多了现场不收！,优先安排达钢,提前联系到场规格及数量</v>
      </c>
      <c r="M2278" s="93"/>
      <c r="O2278" s="64" t="str">
        <f ca="1" t="shared" si="151"/>
        <v/>
      </c>
      <c r="P2278" s="64" t="str">
        <f ca="1" t="shared" si="152"/>
        <v/>
      </c>
      <c r="Q2278" s="29" t="str">
        <f>VLOOKUP(B2278,辅助信息!E:M,9,FALSE)</f>
        <v>ZTWM-CDGS-XS-2024-0134-商投建工达州中医药科技成果示范园项目</v>
      </c>
      <c r="R2278" s="29" t="str">
        <f>_xlfn._xlws.FILTER(辅助信息!D:D,辅助信息!E:E=B2278)</f>
        <v>商投建工达州中医药科技园</v>
      </c>
    </row>
    <row r="2279" hidden="1" spans="2:18">
      <c r="B2279" s="122" t="s">
        <v>180</v>
      </c>
      <c r="C2279" s="72">
        <v>45855</v>
      </c>
      <c r="D2279" s="122" t="str">
        <f>VLOOKUP(B2279,辅助信息!E:K,7,FALSE)</f>
        <v>JWDDCD2025052800131</v>
      </c>
      <c r="E2279" s="122" t="str">
        <f>VLOOKUP(F2279,辅助信息!A:B,2,FALSE)</f>
        <v>螺纹钢</v>
      </c>
      <c r="F2279" s="122" t="s">
        <v>30</v>
      </c>
      <c r="G2279" s="123">
        <v>12</v>
      </c>
      <c r="H2279" s="136">
        <f>_xlfn.XLOOKUP(C2279&amp;F2279&amp;I2279&amp;J2279,'[1]2025年已发货'!$F:$F&amp;'[1]2025年已发货'!$C:$C&amp;'[1]2025年已发货'!$G:$G&amp;'[1]2025年已发货'!$H:$H,'[1]2025年已发货'!$E:$E,"未发货")</f>
        <v>6</v>
      </c>
      <c r="I2279" s="122" t="str">
        <f>VLOOKUP(B2279,辅助信息!E:I,3,FALSE)</f>
        <v>（商投建工达州中医药科技园-4工区-8号楼）达州市通川区达州中医药职业学院犀牛大道北段</v>
      </c>
      <c r="J2279" s="122" t="str">
        <f>VLOOKUP(B2279,辅助信息!E:I,4,FALSE)</f>
        <v>张扬</v>
      </c>
      <c r="K2279" s="122">
        <f>VLOOKUP(J2279,辅助信息!H:I,2,FALSE)</f>
        <v>18381904567</v>
      </c>
      <c r="L2279" s="124" t="str">
        <f>VLOOKUP(B2279,辅助信息!E:J,6,FALSE)</f>
        <v>控制炉批号！多了现场不收！,优先安排达钢,提前联系到场规格及数量</v>
      </c>
      <c r="M2279" s="93"/>
      <c r="O2279" s="64" t="str">
        <f ca="1" t="shared" si="151"/>
        <v/>
      </c>
      <c r="P2279" s="64" t="str">
        <f ca="1" t="shared" si="152"/>
        <v/>
      </c>
      <c r="Q2279" s="29" t="str">
        <f>VLOOKUP(B2279,辅助信息!E:M,9,FALSE)</f>
        <v>ZTWM-CDGS-XS-2024-0134-商投建工达州中医药科技成果示范园项目</v>
      </c>
      <c r="R2279" s="29" t="str">
        <f>_xlfn._xlws.FILTER(辅助信息!D:D,辅助信息!E:E=B2279)</f>
        <v>商投建工达州中医药科技园</v>
      </c>
    </row>
    <row r="2280" hidden="1" spans="2:18">
      <c r="B2280" s="122" t="s">
        <v>180</v>
      </c>
      <c r="C2280" s="72">
        <v>45855</v>
      </c>
      <c r="D2280" s="122" t="str">
        <f>VLOOKUP(B2280,辅助信息!E:K,7,FALSE)</f>
        <v>JWDDCD2025052800131</v>
      </c>
      <c r="E2280" s="122" t="str">
        <f>VLOOKUP(F2280,辅助信息!A:B,2,FALSE)</f>
        <v>螺纹钢</v>
      </c>
      <c r="F2280" s="122" t="s">
        <v>28</v>
      </c>
      <c r="G2280" s="123">
        <v>6</v>
      </c>
      <c r="H2280" s="136">
        <f>_xlfn.XLOOKUP(C2280&amp;F2280&amp;I2280&amp;J2280,'[1]2025年已发货'!$F:$F&amp;'[1]2025年已发货'!$C:$C&amp;'[1]2025年已发货'!$G:$G&amp;'[1]2025年已发货'!$H:$H,'[1]2025年已发货'!$E:$E,"未发货")</f>
        <v>6</v>
      </c>
      <c r="I2280" s="122" t="str">
        <f>VLOOKUP(B2280,辅助信息!E:I,3,FALSE)</f>
        <v>（商投建工达州中医药科技园-4工区-8号楼）达州市通川区达州中医药职业学院犀牛大道北段</v>
      </c>
      <c r="J2280" s="122" t="str">
        <f>VLOOKUP(B2280,辅助信息!E:I,4,FALSE)</f>
        <v>张扬</v>
      </c>
      <c r="K2280" s="122">
        <f>VLOOKUP(J2280,辅助信息!H:I,2,FALSE)</f>
        <v>18381904567</v>
      </c>
      <c r="L2280" s="124" t="str">
        <f>VLOOKUP(B2280,辅助信息!E:J,6,FALSE)</f>
        <v>控制炉批号！多了现场不收！,优先安排达钢,提前联系到场规格及数量</v>
      </c>
      <c r="M2280" s="93"/>
      <c r="O2280" s="64" t="str">
        <f ca="1" t="shared" si="151"/>
        <v/>
      </c>
      <c r="P2280" s="64" t="str">
        <f ca="1" t="shared" si="152"/>
        <v/>
      </c>
      <c r="Q2280" s="29" t="str">
        <f>VLOOKUP(B2280,辅助信息!E:M,9,FALSE)</f>
        <v>ZTWM-CDGS-XS-2024-0134-商投建工达州中医药科技成果示范园项目</v>
      </c>
      <c r="R2280" s="29" t="str">
        <f>_xlfn._xlws.FILTER(辅助信息!D:D,辅助信息!E:E=B2280)</f>
        <v>商投建工达州中医药科技园</v>
      </c>
    </row>
    <row r="2281" hidden="1" spans="2:18">
      <c r="B2281" s="122" t="s">
        <v>180</v>
      </c>
      <c r="C2281" s="72">
        <v>45855</v>
      </c>
      <c r="D2281" s="122" t="str">
        <f>VLOOKUP(B2281,辅助信息!E:K,7,FALSE)</f>
        <v>JWDDCD2025052800131</v>
      </c>
      <c r="E2281" s="122" t="str">
        <f>VLOOKUP(F2281,辅助信息!A:B,2,FALSE)</f>
        <v>螺纹钢</v>
      </c>
      <c r="F2281" s="122" t="s">
        <v>18</v>
      </c>
      <c r="G2281" s="123">
        <v>15</v>
      </c>
      <c r="H2281" s="136">
        <f>_xlfn.XLOOKUP(C2281&amp;F2281&amp;I2281&amp;J2281,'[1]2025年已发货'!$F:$F&amp;'[1]2025年已发货'!$C:$C&amp;'[1]2025年已发货'!$G:$G&amp;'[1]2025年已发货'!$H:$H,'[1]2025年已发货'!$E:$E,"未发货")</f>
        <v>15</v>
      </c>
      <c r="I2281" s="122" t="str">
        <f>VLOOKUP(B2281,辅助信息!E:I,3,FALSE)</f>
        <v>（商投建工达州中医药科技园-4工区-8号楼）达州市通川区达州中医药职业学院犀牛大道北段</v>
      </c>
      <c r="J2281" s="122" t="str">
        <f>VLOOKUP(B2281,辅助信息!E:I,4,FALSE)</f>
        <v>张扬</v>
      </c>
      <c r="K2281" s="122">
        <f>VLOOKUP(J2281,辅助信息!H:I,2,FALSE)</f>
        <v>18381904567</v>
      </c>
      <c r="L2281" s="124" t="str">
        <f>VLOOKUP(B2281,辅助信息!E:J,6,FALSE)</f>
        <v>控制炉批号！多了现场不收！,优先安排达钢,提前联系到场规格及数量</v>
      </c>
      <c r="M2281" s="93"/>
      <c r="O2281" s="64" t="str">
        <f ca="1" t="shared" si="151"/>
        <v/>
      </c>
      <c r="P2281" s="64" t="str">
        <f ca="1" t="shared" si="152"/>
        <v/>
      </c>
      <c r="Q2281" s="29" t="str">
        <f>VLOOKUP(B2281,辅助信息!E:M,9,FALSE)</f>
        <v>ZTWM-CDGS-XS-2024-0134-商投建工达州中医药科技成果示范园项目</v>
      </c>
      <c r="R2281" s="29" t="str">
        <f>_xlfn._xlws.FILTER(辅助信息!D:D,辅助信息!E:E=B2281)</f>
        <v>商投建工达州中医药科技园</v>
      </c>
    </row>
    <row r="2282" hidden="1" spans="2:18">
      <c r="B2282" s="122" t="s">
        <v>180</v>
      </c>
      <c r="C2282" s="72">
        <v>45855</v>
      </c>
      <c r="D2282" s="122" t="str">
        <f>VLOOKUP(B2282,辅助信息!E:K,7,FALSE)</f>
        <v>JWDDCD2025052800131</v>
      </c>
      <c r="E2282" s="122" t="str">
        <f>VLOOKUP(F2282,辅助信息!A:B,2,FALSE)</f>
        <v>螺纹钢</v>
      </c>
      <c r="F2282" s="122" t="s">
        <v>21</v>
      </c>
      <c r="G2282" s="123">
        <v>6</v>
      </c>
      <c r="H2282" s="136" t="str">
        <f>_xlfn.XLOOKUP(C2282&amp;F2282&amp;I2282&amp;J2282,'[1]2025年已发货'!$F:$F&amp;'[1]2025年已发货'!$C:$C&amp;'[1]2025年已发货'!$G:$G&amp;'[1]2025年已发货'!$H:$H,'[1]2025年已发货'!$E:$E,"未发货")</f>
        <v>未发货</v>
      </c>
      <c r="I2282" s="122" t="str">
        <f>VLOOKUP(B2282,辅助信息!E:I,3,FALSE)</f>
        <v>（商投建工达州中医药科技园-4工区-8号楼）达州市通川区达州中医药职业学院犀牛大道北段</v>
      </c>
      <c r="J2282" s="122" t="str">
        <f>VLOOKUP(B2282,辅助信息!E:I,4,FALSE)</f>
        <v>张扬</v>
      </c>
      <c r="K2282" s="122">
        <f>VLOOKUP(J2282,辅助信息!H:I,2,FALSE)</f>
        <v>18381904567</v>
      </c>
      <c r="L2282" s="124" t="str">
        <f>VLOOKUP(B2282,辅助信息!E:J,6,FALSE)</f>
        <v>控制炉批号！多了现场不收！,优先安排达钢,提前联系到场规格及数量</v>
      </c>
      <c r="M2282" s="93">
        <v>45853</v>
      </c>
      <c r="O2282" s="64">
        <f ca="1" t="shared" si="151"/>
        <v>0</v>
      </c>
      <c r="P2282" s="64">
        <f ca="1" t="shared" si="152"/>
        <v>118</v>
      </c>
      <c r="Q2282" s="29" t="str">
        <f>VLOOKUP(B2282,辅助信息!E:M,9,FALSE)</f>
        <v>ZTWM-CDGS-XS-2024-0134-商投建工达州中医药科技成果示范园项目</v>
      </c>
      <c r="R2282" s="29" t="str">
        <f>_xlfn._xlws.FILTER(辅助信息!D:D,辅助信息!E:E=B2282)</f>
        <v>商投建工达州中医药科技园</v>
      </c>
    </row>
    <row r="2283" hidden="1" spans="2:18">
      <c r="B2283" s="122" t="s">
        <v>147</v>
      </c>
      <c r="C2283" s="72">
        <v>45855</v>
      </c>
      <c r="D2283" s="122" t="str">
        <f>VLOOKUP(B2283,辅助信息!E:K,7,FALSE)</f>
        <v>JWDDCD2025052800131</v>
      </c>
      <c r="E2283" s="122" t="str">
        <f>VLOOKUP(F2283,辅助信息!A:B,2,FALSE)</f>
        <v>螺纹钢</v>
      </c>
      <c r="F2283" s="122" t="s">
        <v>30</v>
      </c>
      <c r="G2283" s="123">
        <v>9</v>
      </c>
      <c r="H2283" s="136" t="str">
        <f>_xlfn.XLOOKUP(C2283&amp;F2283&amp;I2283&amp;J2283,'[1]2025年已发货'!$F:$F&amp;'[1]2025年已发货'!$C:$C&amp;'[1]2025年已发货'!$G:$G&amp;'[1]2025年已发货'!$H:$H,'[1]2025年已发货'!$E:$E,"未发货")</f>
        <v>未发货</v>
      </c>
      <c r="I2283" s="122" t="str">
        <f>VLOOKUP(B2283,辅助信息!E:I,3,FALSE)</f>
        <v>（商投建工达州中医药科技园-4工区-11号楼）达州市通川区达州中医药职业学院犀牛大道北段</v>
      </c>
      <c r="J2283" s="122" t="str">
        <f>VLOOKUP(B2283,辅助信息!E:I,4,FALSE)</f>
        <v>张扬</v>
      </c>
      <c r="K2283" s="122">
        <f>VLOOKUP(J2283,辅助信息!H:I,2,FALSE)</f>
        <v>18381904567</v>
      </c>
      <c r="L2283" s="124" t="str">
        <f>VLOOKUP(B2283,辅助信息!E:J,6,FALSE)</f>
        <v>控制炉批号！多了现场不收！,优先安排达钢,提前联系到场规格及数量</v>
      </c>
      <c r="M2283" s="93">
        <v>45853</v>
      </c>
      <c r="O2283" s="64">
        <f ca="1" t="shared" si="151"/>
        <v>0</v>
      </c>
      <c r="P2283" s="64">
        <f ca="1" t="shared" si="152"/>
        <v>118</v>
      </c>
      <c r="Q2283" s="29" t="str">
        <f>VLOOKUP(B2283,辅助信息!E:M,9,FALSE)</f>
        <v>ZTWM-CDGS-XS-2024-0134-商投建工达州中医药科技成果示范园项目</v>
      </c>
      <c r="R2283" s="29" t="str">
        <f>_xlfn._xlws.FILTER(辅助信息!D:D,辅助信息!E:E=B2283)</f>
        <v>商投建工达州中医药科技园</v>
      </c>
    </row>
    <row r="2284" hidden="1" spans="1:18">
      <c r="A2284" s="131" t="s">
        <v>191</v>
      </c>
      <c r="B2284" s="122" t="s">
        <v>156</v>
      </c>
      <c r="C2284" s="72">
        <v>45855</v>
      </c>
      <c r="D2284" s="122" t="e">
        <f>VLOOKUP(B2284,辅助信息!E:K,7,FALSE)</f>
        <v>#N/A</v>
      </c>
      <c r="E2284" s="122" t="str">
        <f>VLOOKUP(F2284,辅助信息!A:B,2,FALSE)</f>
        <v>螺纹钢</v>
      </c>
      <c r="F2284" s="122" t="s">
        <v>27</v>
      </c>
      <c r="G2284" s="123">
        <v>3</v>
      </c>
      <c r="H2284" s="136" t="e">
        <f>_xlfn.XLOOKUP(C2284&amp;F2284&amp;I2284&amp;J2284,'[1]2025年已发货'!$F:$F&amp;'[1]2025年已发货'!$C:$C&amp;'[1]2025年已发货'!$G:$G&amp;'[1]2025年已发货'!$H:$H,'[1]2025年已发货'!$E:$E,"未发货")</f>
        <v>#N/A</v>
      </c>
      <c r="I2284" s="122" t="e">
        <f>VLOOKUP(B2284,辅助信息!E:I,3,FALSE)</f>
        <v>#N/A</v>
      </c>
      <c r="J2284" s="122" t="e">
        <f>VLOOKUP(B2284,辅助信息!E:I,4,FALSE)</f>
        <v>#N/A</v>
      </c>
      <c r="K2284" s="122" t="e">
        <f>VLOOKUP(J2284,辅助信息!H:I,2,FALSE)</f>
        <v>#N/A</v>
      </c>
      <c r="L2284" s="124" t="e">
        <f>VLOOKUP(B2284,辅助信息!E:J,6,FALSE)</f>
        <v>#N/A</v>
      </c>
      <c r="M2284" s="93">
        <v>45855</v>
      </c>
      <c r="O2284" s="64">
        <f ca="1" t="shared" si="151"/>
        <v>0</v>
      </c>
      <c r="P2284" s="64">
        <f ca="1" t="shared" si="152"/>
        <v>116</v>
      </c>
      <c r="Q2284" s="29" t="e">
        <f>VLOOKUP(B2284,辅助信息!E:M,9,FALSE)</f>
        <v>#N/A</v>
      </c>
      <c r="R2284" s="29" vm="1" t="e">
        <f>_xlfn._xlws.FILTER(辅助信息!D:D,辅助信息!E:E=B2284)</f>
        <v>#VALUE!</v>
      </c>
    </row>
    <row r="2285" hidden="1" spans="1:18">
      <c r="A2285" s="131"/>
      <c r="B2285" s="122" t="s">
        <v>156</v>
      </c>
      <c r="C2285" s="72">
        <v>45855</v>
      </c>
      <c r="D2285" s="122" t="e">
        <f>VLOOKUP(B2285,辅助信息!E:K,7,FALSE)</f>
        <v>#N/A</v>
      </c>
      <c r="E2285" s="122" t="str">
        <f>VLOOKUP(F2285,辅助信息!A:B,2,FALSE)</f>
        <v>螺纹钢</v>
      </c>
      <c r="F2285" s="122" t="s">
        <v>19</v>
      </c>
      <c r="G2285" s="123">
        <v>8</v>
      </c>
      <c r="H2285" s="136" t="e">
        <f>_xlfn.XLOOKUP(C2285&amp;F2285&amp;I2285&amp;J2285,'[1]2025年已发货'!$F:$F&amp;'[1]2025年已发货'!$C:$C&amp;'[1]2025年已发货'!$G:$G&amp;'[1]2025年已发货'!$H:$H,'[1]2025年已发货'!$E:$E,"未发货")</f>
        <v>#N/A</v>
      </c>
      <c r="I2285" s="122" t="e">
        <f>VLOOKUP(B2285,辅助信息!E:I,3,FALSE)</f>
        <v>#N/A</v>
      </c>
      <c r="J2285" s="122" t="e">
        <f>VLOOKUP(B2285,辅助信息!E:I,4,FALSE)</f>
        <v>#N/A</v>
      </c>
      <c r="K2285" s="122" t="e">
        <f>VLOOKUP(J2285,辅助信息!H:I,2,FALSE)</f>
        <v>#N/A</v>
      </c>
      <c r="L2285" s="124" t="e">
        <f>VLOOKUP(B2285,辅助信息!E:J,6,FALSE)</f>
        <v>#N/A</v>
      </c>
      <c r="M2285" s="93">
        <v>45855</v>
      </c>
      <c r="O2285" s="64">
        <f ca="1" t="shared" si="151"/>
        <v>0</v>
      </c>
      <c r="P2285" s="64">
        <f ca="1" t="shared" si="152"/>
        <v>116</v>
      </c>
      <c r="Q2285" s="29" t="e">
        <f>VLOOKUP(B2285,辅助信息!E:M,9,FALSE)</f>
        <v>#N/A</v>
      </c>
      <c r="R2285" s="29" vm="1" t="e">
        <f>_xlfn._xlws.FILTER(辅助信息!D:D,辅助信息!E:E=B2285)</f>
        <v>#VALUE!</v>
      </c>
    </row>
    <row r="2286" hidden="1" spans="1:18">
      <c r="A2286" s="131"/>
      <c r="B2286" s="122" t="s">
        <v>156</v>
      </c>
      <c r="C2286" s="72">
        <v>45855</v>
      </c>
      <c r="D2286" s="122" t="e">
        <f>VLOOKUP(B2286,辅助信息!E:K,7,FALSE)</f>
        <v>#N/A</v>
      </c>
      <c r="E2286" s="122" t="str">
        <f>VLOOKUP(F2286,辅助信息!A:B,2,FALSE)</f>
        <v>螺纹钢</v>
      </c>
      <c r="F2286" s="122" t="s">
        <v>30</v>
      </c>
      <c r="G2286" s="123">
        <v>17</v>
      </c>
      <c r="H2286" s="136" t="e">
        <f>_xlfn.XLOOKUP(C2286&amp;F2286&amp;I2286&amp;J2286,'[1]2025年已发货'!$F:$F&amp;'[1]2025年已发货'!$C:$C&amp;'[1]2025年已发货'!$G:$G&amp;'[1]2025年已发货'!$H:$H,'[1]2025年已发货'!$E:$E,"未发货")</f>
        <v>#N/A</v>
      </c>
      <c r="I2286" s="122" t="e">
        <f>VLOOKUP(B2286,辅助信息!E:I,3,FALSE)</f>
        <v>#N/A</v>
      </c>
      <c r="J2286" s="122" t="e">
        <f>VLOOKUP(B2286,辅助信息!E:I,4,FALSE)</f>
        <v>#N/A</v>
      </c>
      <c r="K2286" s="122" t="e">
        <f>VLOOKUP(J2286,辅助信息!H:I,2,FALSE)</f>
        <v>#N/A</v>
      </c>
      <c r="L2286" s="124" t="e">
        <f>VLOOKUP(B2286,辅助信息!E:J,6,FALSE)</f>
        <v>#N/A</v>
      </c>
      <c r="M2286" s="93">
        <v>45855</v>
      </c>
      <c r="O2286" s="64">
        <f ca="1" t="shared" si="151"/>
        <v>0</v>
      </c>
      <c r="P2286" s="64">
        <f ca="1" t="shared" si="152"/>
        <v>116</v>
      </c>
      <c r="Q2286" s="29" t="e">
        <f>VLOOKUP(B2286,辅助信息!E:M,9,FALSE)</f>
        <v>#N/A</v>
      </c>
      <c r="R2286" s="29" vm="1" t="e">
        <f>_xlfn._xlws.FILTER(辅助信息!D:D,辅助信息!E:E=B2286)</f>
        <v>#VALUE!</v>
      </c>
    </row>
    <row r="2287" hidden="1" spans="1:18">
      <c r="A2287" s="131"/>
      <c r="B2287" s="122" t="s">
        <v>156</v>
      </c>
      <c r="C2287" s="72">
        <v>45855</v>
      </c>
      <c r="D2287" s="122" t="e">
        <f>VLOOKUP(B2287,辅助信息!E:K,7,FALSE)</f>
        <v>#N/A</v>
      </c>
      <c r="E2287" s="122" t="str">
        <f>VLOOKUP(F2287,辅助信息!A:B,2,FALSE)</f>
        <v>螺纹钢</v>
      </c>
      <c r="F2287" s="122" t="s">
        <v>18</v>
      </c>
      <c r="G2287" s="123">
        <v>8</v>
      </c>
      <c r="H2287" s="136" t="e">
        <f>_xlfn.XLOOKUP(C2287&amp;F2287&amp;I2287&amp;J2287,'[1]2025年已发货'!$F:$F&amp;'[1]2025年已发货'!$C:$C&amp;'[1]2025年已发货'!$G:$G&amp;'[1]2025年已发货'!$H:$H,'[1]2025年已发货'!$E:$E,"未发货")</f>
        <v>#N/A</v>
      </c>
      <c r="I2287" s="122" t="e">
        <f>VLOOKUP(B2287,辅助信息!E:I,3,FALSE)</f>
        <v>#N/A</v>
      </c>
      <c r="J2287" s="122" t="e">
        <f>VLOOKUP(B2287,辅助信息!E:I,4,FALSE)</f>
        <v>#N/A</v>
      </c>
      <c r="K2287" s="122" t="e">
        <f>VLOOKUP(J2287,辅助信息!H:I,2,FALSE)</f>
        <v>#N/A</v>
      </c>
      <c r="L2287" s="124" t="e">
        <f>VLOOKUP(B2287,辅助信息!E:J,6,FALSE)</f>
        <v>#N/A</v>
      </c>
      <c r="M2287" s="93">
        <v>45855</v>
      </c>
      <c r="O2287" s="64">
        <f ca="1" t="shared" si="151"/>
        <v>0</v>
      </c>
      <c r="P2287" s="64">
        <f ca="1" t="shared" si="152"/>
        <v>116</v>
      </c>
      <c r="Q2287" s="29" t="e">
        <f>VLOOKUP(B2287,辅助信息!E:M,9,FALSE)</f>
        <v>#N/A</v>
      </c>
      <c r="R2287" s="29" vm="1" t="e">
        <f>_xlfn._xlws.FILTER(辅助信息!D:D,辅助信息!E:E=B2287)</f>
        <v>#VALUE!</v>
      </c>
    </row>
    <row r="2288" hidden="1" spans="2:18">
      <c r="B2288" s="122" t="s">
        <v>47</v>
      </c>
      <c r="C2288" s="72">
        <v>45855</v>
      </c>
      <c r="D2288" s="122" t="str">
        <f>VLOOKUP(B2288,辅助信息!E:K,7,FALSE)</f>
        <v>JWDDCD2025052800131</v>
      </c>
      <c r="E2288" s="122" t="str">
        <f>VLOOKUP(F2288,辅助信息!A:B,2,FALSE)</f>
        <v>螺纹钢</v>
      </c>
      <c r="F2288" s="122" t="s">
        <v>66</v>
      </c>
      <c r="G2288" s="123">
        <v>6</v>
      </c>
      <c r="H2288" s="136">
        <f>_xlfn.XLOOKUP(C2288&amp;F2288&amp;I2288&amp;J2288,'[1]2025年已发货'!$F:$F&amp;'[1]2025年已发货'!$C:$C&amp;'[1]2025年已发货'!$G:$G&amp;'[1]2025年已发货'!$H:$H,'[1]2025年已发货'!$E:$E,"未发货")</f>
        <v>6</v>
      </c>
      <c r="I2288" s="122" t="str">
        <f>VLOOKUP(B2288,辅助信息!E:I,3,FALSE)</f>
        <v>（商投建工达州中医药科技园-1工区）达州市通川区达州中医药职业学院犀牛大道北段</v>
      </c>
      <c r="J2288" s="122" t="str">
        <f>VLOOKUP(B2288,辅助信息!E:I,4,FALSE)</f>
        <v>程黄刚</v>
      </c>
      <c r="K2288" s="122">
        <f>VLOOKUP(J2288,辅助信息!H:I,2,FALSE)</f>
        <v>15108211617</v>
      </c>
      <c r="L2288" s="124" t="str">
        <f>VLOOKUP(B2288,辅助信息!E:J,6,FALSE)</f>
        <v>控制炉批号！多了现场不收！,优先安排达钢,提前联系到场规格及数量</v>
      </c>
      <c r="M2288" s="93">
        <v>45855</v>
      </c>
      <c r="O2288" s="64">
        <f ca="1" t="shared" si="151"/>
        <v>0</v>
      </c>
      <c r="P2288" s="64">
        <f ca="1" t="shared" si="152"/>
        <v>116</v>
      </c>
      <c r="Q2288" s="29" t="str">
        <f>VLOOKUP(B2288,辅助信息!E:M,9,FALSE)</f>
        <v>ZTWM-CDGS-XS-2024-0134-商投建工达州中医药科技成果示范园项目</v>
      </c>
      <c r="R2288" s="29" t="str">
        <f>_xlfn._xlws.FILTER(辅助信息!D:D,辅助信息!E:E=B2288)</f>
        <v>商投建工达州中医药科技园</v>
      </c>
    </row>
    <row r="2289" hidden="1" spans="2:18">
      <c r="B2289" s="122" t="s">
        <v>47</v>
      </c>
      <c r="C2289" s="72">
        <v>45855</v>
      </c>
      <c r="D2289" s="122" t="str">
        <f>VLOOKUP(B2289,辅助信息!E:K,7,FALSE)</f>
        <v>JWDDCD2025052800131</v>
      </c>
      <c r="E2289" s="122" t="str">
        <f>VLOOKUP(F2289,辅助信息!A:B,2,FALSE)</f>
        <v>螺纹钢</v>
      </c>
      <c r="F2289" s="122" t="s">
        <v>45</v>
      </c>
      <c r="G2289" s="123">
        <v>6</v>
      </c>
      <c r="H2289" s="136">
        <f>_xlfn.XLOOKUP(C2289&amp;F2289&amp;I2289&amp;J2289,'[1]2025年已发货'!$F:$F&amp;'[1]2025年已发货'!$C:$C&amp;'[1]2025年已发货'!$G:$G&amp;'[1]2025年已发货'!$H:$H,'[1]2025年已发货'!$E:$E,"未发货")</f>
        <v>6</v>
      </c>
      <c r="I2289" s="122" t="str">
        <f>VLOOKUP(B2289,辅助信息!E:I,3,FALSE)</f>
        <v>（商投建工达州中医药科技园-1工区）达州市通川区达州中医药职业学院犀牛大道北段</v>
      </c>
      <c r="J2289" s="122" t="str">
        <f>VLOOKUP(B2289,辅助信息!E:I,4,FALSE)</f>
        <v>程黄刚</v>
      </c>
      <c r="K2289" s="122">
        <f>VLOOKUP(J2289,辅助信息!H:I,2,FALSE)</f>
        <v>15108211617</v>
      </c>
      <c r="L2289" s="124" t="str">
        <f>VLOOKUP(B2289,辅助信息!E:J,6,FALSE)</f>
        <v>控制炉批号！多了现场不收！,优先安排达钢,提前联系到场规格及数量</v>
      </c>
      <c r="M2289" s="93">
        <v>45855</v>
      </c>
      <c r="O2289" s="64">
        <f ca="1" t="shared" si="151"/>
        <v>0</v>
      </c>
      <c r="P2289" s="64">
        <f ca="1" t="shared" si="152"/>
        <v>116</v>
      </c>
      <c r="Q2289" s="29" t="str">
        <f>VLOOKUP(B2289,辅助信息!E:M,9,FALSE)</f>
        <v>ZTWM-CDGS-XS-2024-0134-商投建工达州中医药科技成果示范园项目</v>
      </c>
      <c r="R2289" s="29" t="str">
        <f>_xlfn._xlws.FILTER(辅助信息!D:D,辅助信息!E:E=B2289)</f>
        <v>商投建工达州中医药科技园</v>
      </c>
    </row>
    <row r="2290" hidden="1" spans="2:18">
      <c r="B2290" s="122" t="s">
        <v>47</v>
      </c>
      <c r="C2290" s="72">
        <v>45855</v>
      </c>
      <c r="D2290" s="122" t="str">
        <f>VLOOKUP(B2290,辅助信息!E:K,7,FALSE)</f>
        <v>JWDDCD2025052800131</v>
      </c>
      <c r="E2290" s="122" t="str">
        <f>VLOOKUP(F2290,辅助信息!A:B,2,FALSE)</f>
        <v>螺纹钢</v>
      </c>
      <c r="F2290" s="122" t="s">
        <v>21</v>
      </c>
      <c r="G2290" s="123">
        <v>6</v>
      </c>
      <c r="H2290" s="136">
        <f>_xlfn.XLOOKUP(C2290&amp;F2290&amp;I2290&amp;J2290,'[1]2025年已发货'!$F:$F&amp;'[1]2025年已发货'!$C:$C&amp;'[1]2025年已发货'!$G:$G&amp;'[1]2025年已发货'!$H:$H,'[1]2025年已发货'!$E:$E,"未发货")</f>
        <v>6</v>
      </c>
      <c r="I2290" s="122" t="str">
        <f>VLOOKUP(B2290,辅助信息!E:I,3,FALSE)</f>
        <v>（商投建工达州中医药科技园-1工区）达州市通川区达州中医药职业学院犀牛大道北段</v>
      </c>
      <c r="J2290" s="122" t="str">
        <f>VLOOKUP(B2290,辅助信息!E:I,4,FALSE)</f>
        <v>程黄刚</v>
      </c>
      <c r="K2290" s="122">
        <f>VLOOKUP(J2290,辅助信息!H:I,2,FALSE)</f>
        <v>15108211617</v>
      </c>
      <c r="L2290" s="124" t="str">
        <f>VLOOKUP(B2290,辅助信息!E:J,6,FALSE)</f>
        <v>控制炉批号！多了现场不收！,优先安排达钢,提前联系到场规格及数量</v>
      </c>
      <c r="M2290" s="93">
        <v>45855</v>
      </c>
      <c r="O2290" s="64">
        <f ca="1" t="shared" si="151"/>
        <v>0</v>
      </c>
      <c r="P2290" s="64">
        <f ca="1" t="shared" si="152"/>
        <v>116</v>
      </c>
      <c r="Q2290" s="29" t="str">
        <f>VLOOKUP(B2290,辅助信息!E:M,9,FALSE)</f>
        <v>ZTWM-CDGS-XS-2024-0134-商投建工达州中医药科技成果示范园项目</v>
      </c>
      <c r="R2290" s="29" t="str">
        <f>_xlfn._xlws.FILTER(辅助信息!D:D,辅助信息!E:E=B2290)</f>
        <v>商投建工达州中医药科技园</v>
      </c>
    </row>
    <row r="2291" hidden="1" spans="2:18">
      <c r="B2291" s="122" t="s">
        <v>47</v>
      </c>
      <c r="C2291" s="72">
        <v>45855</v>
      </c>
      <c r="D2291" s="122" t="str">
        <f>VLOOKUP(B2291,辅助信息!E:K,7,FALSE)</f>
        <v>JWDDCD2025052800131</v>
      </c>
      <c r="E2291" s="122" t="str">
        <f>VLOOKUP(F2291,辅助信息!A:B,2,FALSE)</f>
        <v>螺纹钢</v>
      </c>
      <c r="F2291" s="122" t="s">
        <v>46</v>
      </c>
      <c r="G2291" s="123">
        <v>17</v>
      </c>
      <c r="H2291" s="136">
        <f>_xlfn.XLOOKUP(C2291&amp;F2291&amp;I2291&amp;J2291,'[1]2025年已发货'!$F:$F&amp;'[1]2025年已发货'!$C:$C&amp;'[1]2025年已发货'!$G:$G&amp;'[1]2025年已发货'!$H:$H,'[1]2025年已发货'!$E:$E,"未发货")</f>
        <v>17</v>
      </c>
      <c r="I2291" s="122" t="str">
        <f>VLOOKUP(B2291,辅助信息!E:I,3,FALSE)</f>
        <v>（商投建工达州中医药科技园-1工区）达州市通川区达州中医药职业学院犀牛大道北段</v>
      </c>
      <c r="J2291" s="122" t="str">
        <f>VLOOKUP(B2291,辅助信息!E:I,4,FALSE)</f>
        <v>程黄刚</v>
      </c>
      <c r="K2291" s="122">
        <f>VLOOKUP(J2291,辅助信息!H:I,2,FALSE)</f>
        <v>15108211617</v>
      </c>
      <c r="L2291" s="124" t="str">
        <f>VLOOKUP(B2291,辅助信息!E:J,6,FALSE)</f>
        <v>控制炉批号！多了现场不收！,优先安排达钢,提前联系到场规格及数量</v>
      </c>
      <c r="M2291" s="93">
        <v>45855</v>
      </c>
      <c r="O2291" s="64">
        <f ca="1" t="shared" si="151"/>
        <v>0</v>
      </c>
      <c r="P2291" s="64">
        <f ca="1" t="shared" si="152"/>
        <v>116</v>
      </c>
      <c r="Q2291" s="29" t="str">
        <f>VLOOKUP(B2291,辅助信息!E:M,9,FALSE)</f>
        <v>ZTWM-CDGS-XS-2024-0134-商投建工达州中医药科技成果示范园项目</v>
      </c>
      <c r="R2291" s="29" t="str">
        <f>_xlfn._xlws.FILTER(辅助信息!D:D,辅助信息!E:E=B2291)</f>
        <v>商投建工达州中医药科技园</v>
      </c>
    </row>
    <row r="2292" hidden="1" spans="2:18">
      <c r="B2292" s="122" t="s">
        <v>162</v>
      </c>
      <c r="C2292" s="72">
        <v>45854</v>
      </c>
      <c r="D2292" s="122" t="str">
        <f>VLOOKUP(B2292,辅助信息!E:K,7,FALSE)</f>
        <v>JWDD2025071500089</v>
      </c>
      <c r="E2292" s="122" t="str">
        <f>VLOOKUP(F2292,辅助信息!A:B,2,FALSE)</f>
        <v>螺纹钢</v>
      </c>
      <c r="F2292" s="122" t="s">
        <v>30</v>
      </c>
      <c r="G2292" s="123">
        <v>35</v>
      </c>
      <c r="H2292" s="136" t="str">
        <f>_xlfn.XLOOKUP(C2292&amp;F2292&amp;I2292&amp;J2292,'[1]2025年已发货'!$F:$F&amp;'[1]2025年已发货'!$C:$C&amp;'[1]2025年已发货'!$G:$G&amp;'[1]2025年已发货'!$H:$H,'[1]2025年已发货'!$E:$E,"未发货")</f>
        <v>未发货</v>
      </c>
      <c r="I2292" s="122" t="str">
        <f>VLOOKUP(B2292,辅助信息!E:I,3,FALSE)</f>
        <v>(宜宾兴港三江新区长江工业园保障性租赁住房建设项目-2标)四川省宜宾市翠屏区永善路南段宜宾市三江新区长江工业园区</v>
      </c>
      <c r="J2292" s="122" t="str">
        <f>VLOOKUP(B2292,辅助信息!E:I,4,FALSE)</f>
        <v>赵元虎</v>
      </c>
      <c r="K2292" s="122">
        <f>VLOOKUP(J2292,辅助信息!H:I,2,FALSE)</f>
        <v>13684167136</v>
      </c>
      <c r="L2292" s="124" t="str">
        <f>VLOOKUP(B2292,辅助信息!E:J,6,FALSE)</f>
        <v>现场要求调度统一联系指定收货人，不单独发司机位置。锈货不收，装货前联系收货人核实到场规格,没提前告知进场规格现场不给予接收</v>
      </c>
      <c r="O2292" s="64" t="str">
        <f ca="1" t="shared" si="151"/>
        <v/>
      </c>
      <c r="P2292" s="64" t="str">
        <f ca="1" t="shared" si="152"/>
        <v/>
      </c>
      <c r="Q2292" s="29" t="str">
        <f>VLOOKUP(B2292,辅助信息!E:M,9,FALSE)</f>
        <v>ZTWM-CDYXGS-XS-2025-0014-宜宾兴港建材-三江新区长江工业园片区保障性租赁住房建设项目</v>
      </c>
      <c r="R2292" s="29" t="str">
        <f>_xlfn._xlws.FILTER(辅助信息!D:D,辅助信息!E:E=B2292)</f>
        <v>宜宾兴港三江新区长江工业园建设项目</v>
      </c>
    </row>
    <row r="2293" hidden="1" spans="2:18">
      <c r="B2293" s="40" t="s">
        <v>194</v>
      </c>
      <c r="C2293" s="72">
        <v>45855</v>
      </c>
      <c r="D2293" s="40" t="str">
        <f>VLOOKUP(B2293,辅助信息!E:K,7,FALSE)</f>
        <v>JWDD2025071500089</v>
      </c>
      <c r="E2293" s="40" t="str">
        <f>VLOOKUP(F2293,辅助信息!A:B,2,FALSE)</f>
        <v>盘螺</v>
      </c>
      <c r="F2293" s="40" t="s">
        <v>41</v>
      </c>
      <c r="G2293" s="36">
        <v>8</v>
      </c>
      <c r="H2293" s="136" t="str">
        <f>_xlfn.XLOOKUP(C2293&amp;F2293&amp;I2293&amp;J2293,'[1]2025年已发货'!$F:$F&amp;'[1]2025年已发货'!$C:$C&amp;'[1]2025年已发货'!$G:$G&amp;'[1]2025年已发货'!$H:$H,'[1]2025年已发货'!$E:$E,"未发货")</f>
        <v>未发货</v>
      </c>
      <c r="I2293" s="40" t="str">
        <f>VLOOKUP(B2293,辅助信息!E:I,3,FALSE)</f>
        <v>(宜宾兴港三江新区长江工业园保障性租赁住房建设项目-土建)四川省宜宾市翠屏区永善路南段宜宾市三江新区长江工业园区</v>
      </c>
      <c r="J2293" s="40" t="str">
        <f>VLOOKUP(B2293,辅助信息!E:I,4,FALSE)</f>
        <v>赵元虎</v>
      </c>
      <c r="K2293" s="40">
        <f>VLOOKUP(J2293,辅助信息!H:I,2,FALSE)</f>
        <v>13684167136</v>
      </c>
      <c r="L2293" s="111" t="str">
        <f>VLOOKUP(B2293,辅助信息!E:J,6,FALSE)</f>
        <v>现场要求调度统一联系指定收货人，不单独发司机位置。锈货不收，装货前联系收货人核实到场规格,没提前告知进场规格现场不给予接收</v>
      </c>
      <c r="M2293" s="93">
        <v>45860</v>
      </c>
      <c r="O2293" s="64">
        <f ca="1" t="shared" si="151"/>
        <v>0</v>
      </c>
      <c r="P2293" s="64">
        <f ca="1" t="shared" si="152"/>
        <v>111</v>
      </c>
      <c r="Q2293" s="29" t="str">
        <f>VLOOKUP(B2293,辅助信息!E:M,9,FALSE)</f>
        <v>ZTWM-CDYXGS-XS-2025-0014-宜宾兴港建材-三江新区长江工业园片区保障性租赁住房建设项目</v>
      </c>
      <c r="R2293" s="29" t="str">
        <f>_xlfn._xlws.FILTER(辅助信息!D:D,辅助信息!E:E=B2293)</f>
        <v>宜宾兴港三江新区长江工业园建设项目</v>
      </c>
    </row>
    <row r="2294" hidden="1" spans="2:18">
      <c r="B2294" s="40" t="s">
        <v>194</v>
      </c>
      <c r="C2294" s="72">
        <v>45855</v>
      </c>
      <c r="D2294" s="40" t="str">
        <f>VLOOKUP(B2294,辅助信息!E:K,7,FALSE)</f>
        <v>JWDD2025071500089</v>
      </c>
      <c r="E2294" s="40" t="str">
        <f>VLOOKUP(F2294,辅助信息!A:B,2,FALSE)</f>
        <v>螺纹钢</v>
      </c>
      <c r="F2294" s="40" t="s">
        <v>27</v>
      </c>
      <c r="G2294" s="36">
        <v>10</v>
      </c>
      <c r="H2294" s="136" t="str">
        <f>_xlfn.XLOOKUP(C2294&amp;F2294&amp;I2294&amp;J2294,'[1]2025年已发货'!$F:$F&amp;'[1]2025年已发货'!$C:$C&amp;'[1]2025年已发货'!$G:$G&amp;'[1]2025年已发货'!$H:$H,'[1]2025年已发货'!$E:$E,"未发货")</f>
        <v>未发货</v>
      </c>
      <c r="I2294" s="40" t="str">
        <f>VLOOKUP(B2294,辅助信息!E:I,3,FALSE)</f>
        <v>(宜宾兴港三江新区长江工业园保障性租赁住房建设项目-土建)四川省宜宾市翠屏区永善路南段宜宾市三江新区长江工业园区</v>
      </c>
      <c r="J2294" s="40" t="str">
        <f>VLOOKUP(B2294,辅助信息!E:I,4,FALSE)</f>
        <v>赵元虎</v>
      </c>
      <c r="K2294" s="40">
        <f>VLOOKUP(J2294,辅助信息!H:I,2,FALSE)</f>
        <v>13684167136</v>
      </c>
      <c r="L2294" s="111" t="str">
        <f>VLOOKUP(B2294,辅助信息!E:J,6,FALSE)</f>
        <v>现场要求调度统一联系指定收货人，不单独发司机位置。锈货不收，装货前联系收货人核实到场规格,没提前告知进场规格现场不给予接收</v>
      </c>
      <c r="M2294" s="93">
        <v>45860</v>
      </c>
      <c r="O2294" s="64">
        <f ca="1" t="shared" si="151"/>
        <v>0</v>
      </c>
      <c r="P2294" s="64">
        <f ca="1" t="shared" si="152"/>
        <v>111</v>
      </c>
      <c r="Q2294" s="29" t="str">
        <f>VLOOKUP(B2294,辅助信息!E:M,9,FALSE)</f>
        <v>ZTWM-CDYXGS-XS-2025-0014-宜宾兴港建材-三江新区长江工业园片区保障性租赁住房建设项目</v>
      </c>
      <c r="R2294" s="29" t="str">
        <f>_xlfn._xlws.FILTER(辅助信息!D:D,辅助信息!E:E=B2294)</f>
        <v>宜宾兴港三江新区长江工业园建设项目</v>
      </c>
    </row>
    <row r="2295" hidden="1" spans="2:18">
      <c r="B2295" s="40" t="s">
        <v>194</v>
      </c>
      <c r="C2295" s="72">
        <v>45855</v>
      </c>
      <c r="D2295" s="40" t="str">
        <f>VLOOKUP(B2295,辅助信息!E:K,7,FALSE)</f>
        <v>JWDD2025071500089</v>
      </c>
      <c r="E2295" s="40" t="str">
        <f>VLOOKUP(F2295,辅助信息!A:B,2,FALSE)</f>
        <v>螺纹钢</v>
      </c>
      <c r="F2295" s="40" t="s">
        <v>19</v>
      </c>
      <c r="G2295" s="36">
        <v>50</v>
      </c>
      <c r="H2295" s="136" t="str">
        <f>_xlfn.XLOOKUP(C2295&amp;F2295&amp;I2295&amp;J2295,'[1]2025年已发货'!$F:$F&amp;'[1]2025年已发货'!$C:$C&amp;'[1]2025年已发货'!$G:$G&amp;'[1]2025年已发货'!$H:$H,'[1]2025年已发货'!$E:$E,"未发货")</f>
        <v>未发货</v>
      </c>
      <c r="I2295" s="40" t="str">
        <f>VLOOKUP(B2295,辅助信息!E:I,3,FALSE)</f>
        <v>(宜宾兴港三江新区长江工业园保障性租赁住房建设项目-土建)四川省宜宾市翠屏区永善路南段宜宾市三江新区长江工业园区</v>
      </c>
      <c r="J2295" s="40" t="str">
        <f>VLOOKUP(B2295,辅助信息!E:I,4,FALSE)</f>
        <v>赵元虎</v>
      </c>
      <c r="K2295" s="40">
        <f>VLOOKUP(J2295,辅助信息!H:I,2,FALSE)</f>
        <v>13684167136</v>
      </c>
      <c r="L2295" s="111" t="str">
        <f>VLOOKUP(B2295,辅助信息!E:J,6,FALSE)</f>
        <v>现场要求调度统一联系指定收货人，不单独发司机位置。锈货不收，装货前联系收货人核实到场规格,没提前告知进场规格现场不给予接收</v>
      </c>
      <c r="M2295" s="93">
        <v>45860</v>
      </c>
      <c r="O2295" s="64">
        <f ca="1" t="shared" si="151"/>
        <v>0</v>
      </c>
      <c r="P2295" s="64">
        <f ca="1" t="shared" si="152"/>
        <v>111</v>
      </c>
      <c r="Q2295" s="29" t="str">
        <f>VLOOKUP(B2295,辅助信息!E:M,9,FALSE)</f>
        <v>ZTWM-CDYXGS-XS-2025-0014-宜宾兴港建材-三江新区长江工业园片区保障性租赁住房建设项目</v>
      </c>
      <c r="R2295" s="29" t="str">
        <f>_xlfn._xlws.FILTER(辅助信息!D:D,辅助信息!E:E=B2295)</f>
        <v>宜宾兴港三江新区长江工业园建设项目</v>
      </c>
    </row>
    <row r="2296" hidden="1" spans="2:18">
      <c r="B2296" s="40" t="s">
        <v>194</v>
      </c>
      <c r="C2296" s="72">
        <v>45855</v>
      </c>
      <c r="D2296" s="40" t="str">
        <f>VLOOKUP(B2296,辅助信息!E:K,7,FALSE)</f>
        <v>JWDD2025071500089</v>
      </c>
      <c r="E2296" s="40" t="str">
        <f>VLOOKUP(F2296,辅助信息!A:B,2,FALSE)</f>
        <v>螺纹钢</v>
      </c>
      <c r="F2296" s="40" t="s">
        <v>32</v>
      </c>
      <c r="G2296" s="36">
        <v>50</v>
      </c>
      <c r="H2296" s="136" t="str">
        <f>_xlfn.XLOOKUP(C2296&amp;F2296&amp;I2296&amp;J2296,'[1]2025年已发货'!$F:$F&amp;'[1]2025年已发货'!$C:$C&amp;'[1]2025年已发货'!$G:$G&amp;'[1]2025年已发货'!$H:$H,'[1]2025年已发货'!$E:$E,"未发货")</f>
        <v>未发货</v>
      </c>
      <c r="I2296" s="40" t="str">
        <f>VLOOKUP(B2296,辅助信息!E:I,3,FALSE)</f>
        <v>(宜宾兴港三江新区长江工业园保障性租赁住房建设项目-土建)四川省宜宾市翠屏区永善路南段宜宾市三江新区长江工业园区</v>
      </c>
      <c r="J2296" s="40" t="str">
        <f>VLOOKUP(B2296,辅助信息!E:I,4,FALSE)</f>
        <v>赵元虎</v>
      </c>
      <c r="K2296" s="40">
        <f>VLOOKUP(J2296,辅助信息!H:I,2,FALSE)</f>
        <v>13684167136</v>
      </c>
      <c r="L2296" s="111" t="str">
        <f>VLOOKUP(B2296,辅助信息!E:J,6,FALSE)</f>
        <v>现场要求调度统一联系指定收货人，不单独发司机位置。锈货不收，装货前联系收货人核实到场规格,没提前告知进场规格现场不给予接收</v>
      </c>
      <c r="M2296" s="93">
        <v>45860</v>
      </c>
      <c r="O2296" s="64">
        <f ca="1" t="shared" si="151"/>
        <v>0</v>
      </c>
      <c r="P2296" s="64">
        <f ca="1" t="shared" si="152"/>
        <v>111</v>
      </c>
      <c r="Q2296" s="29" t="str">
        <f>VLOOKUP(B2296,辅助信息!E:M,9,FALSE)</f>
        <v>ZTWM-CDYXGS-XS-2025-0014-宜宾兴港建材-三江新区长江工业园片区保障性租赁住房建设项目</v>
      </c>
      <c r="R2296" s="29" t="str">
        <f>_xlfn._xlws.FILTER(辅助信息!D:D,辅助信息!E:E=B2296)</f>
        <v>宜宾兴港三江新区长江工业园建设项目</v>
      </c>
    </row>
    <row r="2297" hidden="1" spans="2:18">
      <c r="B2297" s="40" t="s">
        <v>194</v>
      </c>
      <c r="C2297" s="72">
        <v>45855</v>
      </c>
      <c r="D2297" s="40" t="str">
        <f>VLOOKUP(B2297,辅助信息!E:K,7,FALSE)</f>
        <v>JWDD2025071500089</v>
      </c>
      <c r="E2297" s="40" t="str">
        <f>VLOOKUP(F2297,辅助信息!A:B,2,FALSE)</f>
        <v>螺纹钢</v>
      </c>
      <c r="F2297" s="40" t="s">
        <v>30</v>
      </c>
      <c r="G2297" s="36">
        <v>25</v>
      </c>
      <c r="H2297" s="136" t="str">
        <f>_xlfn.XLOOKUP(C2297&amp;F2297&amp;I2297&amp;J2297,'[1]2025年已发货'!$F:$F&amp;'[1]2025年已发货'!$C:$C&amp;'[1]2025年已发货'!$G:$G&amp;'[1]2025年已发货'!$H:$H,'[1]2025年已发货'!$E:$E,"未发货")</f>
        <v>未发货</v>
      </c>
      <c r="I2297" s="40" t="str">
        <f>VLOOKUP(B2297,辅助信息!E:I,3,FALSE)</f>
        <v>(宜宾兴港三江新区长江工业园保障性租赁住房建设项目-土建)四川省宜宾市翠屏区永善路南段宜宾市三江新区长江工业园区</v>
      </c>
      <c r="J2297" s="40" t="str">
        <f>VLOOKUP(B2297,辅助信息!E:I,4,FALSE)</f>
        <v>赵元虎</v>
      </c>
      <c r="K2297" s="40">
        <f>VLOOKUP(J2297,辅助信息!H:I,2,FALSE)</f>
        <v>13684167136</v>
      </c>
      <c r="L2297" s="111" t="str">
        <f>VLOOKUP(B2297,辅助信息!E:J,6,FALSE)</f>
        <v>现场要求调度统一联系指定收货人，不单独发司机位置。锈货不收，装货前联系收货人核实到场规格,没提前告知进场规格现场不给予接收</v>
      </c>
      <c r="M2297" s="93">
        <v>45860</v>
      </c>
      <c r="O2297" s="64">
        <f ca="1" t="shared" si="151"/>
        <v>0</v>
      </c>
      <c r="P2297" s="64">
        <f ca="1" t="shared" si="152"/>
        <v>111</v>
      </c>
      <c r="Q2297" s="29" t="str">
        <f>VLOOKUP(B2297,辅助信息!E:M,9,FALSE)</f>
        <v>ZTWM-CDYXGS-XS-2025-0014-宜宾兴港建材-三江新区长江工业园片区保障性租赁住房建设项目</v>
      </c>
      <c r="R2297" s="29" t="str">
        <f>_xlfn._xlws.FILTER(辅助信息!D:D,辅助信息!E:E=B2297)</f>
        <v>宜宾兴港三江新区长江工业园建设项目</v>
      </c>
    </row>
    <row r="2298" hidden="1" spans="2:18">
      <c r="B2298" s="40" t="s">
        <v>194</v>
      </c>
      <c r="C2298" s="72">
        <v>45855</v>
      </c>
      <c r="D2298" s="40" t="str">
        <f>VLOOKUP(B2298,辅助信息!E:K,7,FALSE)</f>
        <v>JWDD2025071500089</v>
      </c>
      <c r="E2298" s="40" t="str">
        <f>VLOOKUP(F2298,辅助信息!A:B,2,FALSE)</f>
        <v>螺纹钢</v>
      </c>
      <c r="F2298" s="40" t="s">
        <v>28</v>
      </c>
      <c r="G2298" s="36">
        <v>6</v>
      </c>
      <c r="H2298" s="136" t="str">
        <f>_xlfn.XLOOKUP(C2298&amp;F2298&amp;I2298&amp;J2298,'[1]2025年已发货'!$F:$F&amp;'[1]2025年已发货'!$C:$C&amp;'[1]2025年已发货'!$G:$G&amp;'[1]2025年已发货'!$H:$H,'[1]2025年已发货'!$E:$E,"未发货")</f>
        <v>未发货</v>
      </c>
      <c r="I2298" s="40" t="str">
        <f>VLOOKUP(B2298,辅助信息!E:I,3,FALSE)</f>
        <v>(宜宾兴港三江新区长江工业园保障性租赁住房建设项目-土建)四川省宜宾市翠屏区永善路南段宜宾市三江新区长江工业园区</v>
      </c>
      <c r="J2298" s="40" t="str">
        <f>VLOOKUP(B2298,辅助信息!E:I,4,FALSE)</f>
        <v>赵元虎</v>
      </c>
      <c r="K2298" s="40">
        <f>VLOOKUP(J2298,辅助信息!H:I,2,FALSE)</f>
        <v>13684167136</v>
      </c>
      <c r="L2298" s="111" t="str">
        <f>VLOOKUP(B2298,辅助信息!E:J,6,FALSE)</f>
        <v>现场要求调度统一联系指定收货人，不单独发司机位置。锈货不收，装货前联系收货人核实到场规格,没提前告知进场规格现场不给予接收</v>
      </c>
      <c r="M2298" s="93">
        <v>45860</v>
      </c>
      <c r="O2298" s="64">
        <f ca="1" t="shared" si="151"/>
        <v>0</v>
      </c>
      <c r="P2298" s="64">
        <f ca="1" t="shared" si="152"/>
        <v>111</v>
      </c>
      <c r="Q2298" s="29" t="str">
        <f>VLOOKUP(B2298,辅助信息!E:M,9,FALSE)</f>
        <v>ZTWM-CDYXGS-XS-2025-0014-宜宾兴港建材-三江新区长江工业园片区保障性租赁住房建设项目</v>
      </c>
      <c r="R2298" s="29" t="str">
        <f>_xlfn._xlws.FILTER(辅助信息!D:D,辅助信息!E:E=B2298)</f>
        <v>宜宾兴港三江新区长江工业园建设项目</v>
      </c>
    </row>
    <row r="2299" hidden="1" spans="2:18">
      <c r="B2299" s="40" t="s">
        <v>194</v>
      </c>
      <c r="C2299" s="72">
        <v>45855</v>
      </c>
      <c r="D2299" s="40" t="str">
        <f>VLOOKUP(B2299,辅助信息!E:K,7,FALSE)</f>
        <v>JWDD2025071500089</v>
      </c>
      <c r="E2299" s="40" t="str">
        <f>VLOOKUP(F2299,辅助信息!A:B,2,FALSE)</f>
        <v>螺纹钢</v>
      </c>
      <c r="F2299" s="40" t="s">
        <v>18</v>
      </c>
      <c r="G2299" s="36">
        <v>38</v>
      </c>
      <c r="H2299" s="136" t="str">
        <f>_xlfn.XLOOKUP(C2299&amp;F2299&amp;I2299&amp;J2299,'[1]2025年已发货'!$F:$F&amp;'[1]2025年已发货'!$C:$C&amp;'[1]2025年已发货'!$G:$G&amp;'[1]2025年已发货'!$H:$H,'[1]2025年已发货'!$E:$E,"未发货")</f>
        <v>未发货</v>
      </c>
      <c r="I2299" s="40" t="str">
        <f>VLOOKUP(B2299,辅助信息!E:I,3,FALSE)</f>
        <v>(宜宾兴港三江新区长江工业园保障性租赁住房建设项目-土建)四川省宜宾市翠屏区永善路南段宜宾市三江新区长江工业园区</v>
      </c>
      <c r="J2299" s="40" t="str">
        <f>VLOOKUP(B2299,辅助信息!E:I,4,FALSE)</f>
        <v>赵元虎</v>
      </c>
      <c r="K2299" s="40">
        <f>VLOOKUP(J2299,辅助信息!H:I,2,FALSE)</f>
        <v>13684167136</v>
      </c>
      <c r="L2299" s="111" t="str">
        <f>VLOOKUP(B2299,辅助信息!E:J,6,FALSE)</f>
        <v>现场要求调度统一联系指定收货人，不单独发司机位置。锈货不收，装货前联系收货人核实到场规格,没提前告知进场规格现场不给予接收</v>
      </c>
      <c r="M2299" s="93">
        <v>45860</v>
      </c>
      <c r="O2299" s="64">
        <f ca="1" t="shared" si="151"/>
        <v>0</v>
      </c>
      <c r="P2299" s="64">
        <f ca="1" t="shared" si="152"/>
        <v>111</v>
      </c>
      <c r="Q2299" s="29" t="str">
        <f>VLOOKUP(B2299,辅助信息!E:M,9,FALSE)</f>
        <v>ZTWM-CDYXGS-XS-2025-0014-宜宾兴港建材-三江新区长江工业园片区保障性租赁住房建设项目</v>
      </c>
      <c r="R2299" s="29" t="str">
        <f>_xlfn._xlws.FILTER(辅助信息!D:D,辅助信息!E:E=B2299)</f>
        <v>宜宾兴港三江新区长江工业园建设项目</v>
      </c>
    </row>
    <row r="2300" hidden="1" spans="2:18">
      <c r="B2300" s="40" t="s">
        <v>167</v>
      </c>
      <c r="C2300" s="72">
        <v>45856</v>
      </c>
      <c r="D2300" s="40" t="str">
        <f>VLOOKUP(B2300,辅助信息!E:K,7,FALSE)</f>
        <v>JWDDCD2025102100473</v>
      </c>
      <c r="E2300" s="40" t="str">
        <f>VLOOKUP(F2300,辅助信息!A:B,2,FALSE)</f>
        <v>螺纹钢</v>
      </c>
      <c r="F2300" s="40" t="s">
        <v>19</v>
      </c>
      <c r="G2300" s="36">
        <v>12</v>
      </c>
      <c r="H2300" s="136">
        <f>_xlfn.XLOOKUP(C2300&amp;F2300&amp;I2300&amp;J2300,'[1]2025年已发货'!$F:$F&amp;'[1]2025年已发货'!$C:$C&amp;'[1]2025年已发货'!$G:$G&amp;'[1]2025年已发货'!$H:$H,'[1]2025年已发货'!$E:$E,"未发货")</f>
        <v>12</v>
      </c>
      <c r="I2300" s="40" t="str">
        <f>VLOOKUP(B2300,辅助信息!E:I,3,FALSE)</f>
        <v>(五冶建设扩建艺体中学二期工程)四川省成都市双流区光荣路成都艺体中学南200米</v>
      </c>
      <c r="J2300" s="40" t="str">
        <f>VLOOKUP(B2300,辅助信息!E:I,4,FALSE)</f>
        <v>谢序强</v>
      </c>
      <c r="K2300" s="40">
        <f>VLOOKUP(J2300,辅助信息!H:I,2,FALSE)</f>
        <v>13458588232</v>
      </c>
      <c r="L2300" s="111" t="str">
        <f>VLOOKUP(B2300,辅助信息!E:J,6,FALSE)</f>
        <v>联系实际收货人（谢序强13458588232）五冶建设送货单,一式6份材质书,锈货不收，项目名称：扩建艺体中学二期工程，装货前联系收货人核实到场规格,没提前告知进场规格现场不给予接收</v>
      </c>
      <c r="M2300" s="93">
        <v>45860</v>
      </c>
      <c r="O2300" s="64">
        <f ca="1" t="shared" si="151"/>
        <v>0</v>
      </c>
      <c r="P2300" s="64">
        <f ca="1" t="shared" si="152"/>
        <v>111</v>
      </c>
      <c r="Q2300" s="29" t="str">
        <f>VLOOKUP(B2300,辅助信息!E:M,9,FALSE)</f>
        <v>ZTWM-CDGS-XS-2025-0073-五冶天府-成都怡心湖片区及龙泉驿医院等项目</v>
      </c>
      <c r="R2300" s="29" t="str">
        <f>_xlfn._xlws.FILTER(辅助信息!D:D,辅助信息!E:E=B2300)</f>
        <v>五冶建设扩建艺体中学二期工程</v>
      </c>
    </row>
    <row r="2301" hidden="1" spans="2:18">
      <c r="B2301" s="40" t="s">
        <v>167</v>
      </c>
      <c r="C2301" s="72">
        <v>45856</v>
      </c>
      <c r="D2301" s="40" t="str">
        <f>VLOOKUP(B2301,辅助信息!E:K,7,FALSE)</f>
        <v>JWDDCD2025102100473</v>
      </c>
      <c r="E2301" s="40" t="str">
        <f>VLOOKUP(F2301,辅助信息!A:B,2,FALSE)</f>
        <v>螺纹钢</v>
      </c>
      <c r="F2301" s="40" t="s">
        <v>32</v>
      </c>
      <c r="G2301" s="36">
        <v>40</v>
      </c>
      <c r="H2301" s="136">
        <f>_xlfn.XLOOKUP(C2301&amp;F2301&amp;I2301&amp;J2301,'[1]2025年已发货'!$F:$F&amp;'[1]2025年已发货'!$C:$C&amp;'[1]2025年已发货'!$G:$G&amp;'[1]2025年已发货'!$H:$H,'[1]2025年已发货'!$E:$E,"未发货")</f>
        <v>40</v>
      </c>
      <c r="I2301" s="40" t="str">
        <f>VLOOKUP(B2301,辅助信息!E:I,3,FALSE)</f>
        <v>(五冶建设扩建艺体中学二期工程)四川省成都市双流区光荣路成都艺体中学南200米</v>
      </c>
      <c r="J2301" s="40" t="str">
        <f>VLOOKUP(B2301,辅助信息!E:I,4,FALSE)</f>
        <v>谢序强</v>
      </c>
      <c r="K2301" s="40">
        <f>VLOOKUP(J2301,辅助信息!H:I,2,FALSE)</f>
        <v>13458588232</v>
      </c>
      <c r="L2301" s="111" t="str">
        <f>VLOOKUP(B2301,辅助信息!E:J,6,FALSE)</f>
        <v>联系实际收货人（谢序强13458588232）五冶建设送货单,一式6份材质书,锈货不收，项目名称：扩建艺体中学二期工程，装货前联系收货人核实到场规格,没提前告知进场规格现场不给予接收</v>
      </c>
      <c r="M2301" s="93">
        <v>45860</v>
      </c>
      <c r="O2301" s="64">
        <f ca="1" t="shared" si="151"/>
        <v>0</v>
      </c>
      <c r="P2301" s="64">
        <f ca="1" t="shared" si="152"/>
        <v>111</v>
      </c>
      <c r="Q2301" s="29" t="str">
        <f>VLOOKUP(B2301,辅助信息!E:M,9,FALSE)</f>
        <v>ZTWM-CDGS-XS-2025-0073-五冶天府-成都怡心湖片区及龙泉驿医院等项目</v>
      </c>
      <c r="R2301" s="29" t="str">
        <f>_xlfn._xlws.FILTER(辅助信息!D:D,辅助信息!E:E=B2301)</f>
        <v>五冶建设扩建艺体中学二期工程</v>
      </c>
    </row>
    <row r="2302" hidden="1" spans="2:18">
      <c r="B2302" s="40" t="s">
        <v>167</v>
      </c>
      <c r="C2302" s="72">
        <v>45856</v>
      </c>
      <c r="D2302" s="40" t="str">
        <f>VLOOKUP(B2302,辅助信息!E:K,7,FALSE)</f>
        <v>JWDDCD2025102100473</v>
      </c>
      <c r="E2302" s="40" t="str">
        <f>VLOOKUP(F2302,辅助信息!A:B,2,FALSE)</f>
        <v>螺纹钢</v>
      </c>
      <c r="F2302" s="40" t="s">
        <v>30</v>
      </c>
      <c r="G2302" s="36">
        <f>205-70</f>
        <v>135</v>
      </c>
      <c r="H2302" s="136">
        <f>_xlfn.XLOOKUP(C2302&amp;F2302&amp;I2302&amp;J2302,'[1]2025年已发货'!$F:$F&amp;'[1]2025年已发货'!$C:$C&amp;'[1]2025年已发货'!$G:$G&amp;'[1]2025年已发货'!$H:$H,'[1]2025年已发货'!$E:$E,"未发货")</f>
        <v>70</v>
      </c>
      <c r="I2302" s="40" t="str">
        <f>VLOOKUP(B2302,辅助信息!E:I,3,FALSE)</f>
        <v>(五冶建设扩建艺体中学二期工程)四川省成都市双流区光荣路成都艺体中学南200米</v>
      </c>
      <c r="J2302" s="40" t="str">
        <f>VLOOKUP(B2302,辅助信息!E:I,4,FALSE)</f>
        <v>谢序强</v>
      </c>
      <c r="K2302" s="40">
        <f>VLOOKUP(J2302,辅助信息!H:I,2,FALSE)</f>
        <v>13458588232</v>
      </c>
      <c r="L2302" s="111" t="str">
        <f>VLOOKUP(B2302,辅助信息!E:J,6,FALSE)</f>
        <v>联系实际收货人（谢序强13458588232）五冶建设送货单,一式6份材质书,锈货不收，项目名称：扩建艺体中学二期工程，装货前联系收货人核实到场规格,没提前告知进场规格现场不给予接收</v>
      </c>
      <c r="M2302" s="93">
        <v>45860</v>
      </c>
      <c r="O2302" s="64">
        <f ca="1" t="shared" si="151"/>
        <v>0</v>
      </c>
      <c r="P2302" s="64">
        <f ca="1" t="shared" si="152"/>
        <v>111</v>
      </c>
      <c r="Q2302" s="29" t="str">
        <f>VLOOKUP(B2302,辅助信息!E:M,9,FALSE)</f>
        <v>ZTWM-CDGS-XS-2025-0073-五冶天府-成都怡心湖片区及龙泉驿医院等项目</v>
      </c>
      <c r="R2302" s="29" t="str">
        <f>_xlfn._xlws.FILTER(辅助信息!D:D,辅助信息!E:E=B2302)</f>
        <v>五冶建设扩建艺体中学二期工程</v>
      </c>
    </row>
    <row r="2303" hidden="1" spans="2:18">
      <c r="B2303" s="40" t="s">
        <v>167</v>
      </c>
      <c r="C2303" s="72">
        <v>45856</v>
      </c>
      <c r="D2303" s="40" t="str">
        <f>VLOOKUP(B2303,辅助信息!E:K,7,FALSE)</f>
        <v>JWDDCD2025102100473</v>
      </c>
      <c r="E2303" s="40" t="str">
        <f>VLOOKUP(F2303,辅助信息!A:B,2,FALSE)</f>
        <v>螺纹钢</v>
      </c>
      <c r="F2303" s="40" t="s">
        <v>28</v>
      </c>
      <c r="G2303" s="36">
        <v>21</v>
      </c>
      <c r="H2303" s="136">
        <f>_xlfn.XLOOKUP(C2303&amp;F2303&amp;I2303&amp;J2303,'[1]2025年已发货'!$F:$F&amp;'[1]2025年已发货'!$C:$C&amp;'[1]2025年已发货'!$G:$G&amp;'[1]2025年已发货'!$H:$H,'[1]2025年已发货'!$E:$E,"未发货")</f>
        <v>21</v>
      </c>
      <c r="I2303" s="40" t="str">
        <f>VLOOKUP(B2303,辅助信息!E:I,3,FALSE)</f>
        <v>(五冶建设扩建艺体中学二期工程)四川省成都市双流区光荣路成都艺体中学南200米</v>
      </c>
      <c r="J2303" s="40" t="str">
        <f>VLOOKUP(B2303,辅助信息!E:I,4,FALSE)</f>
        <v>谢序强</v>
      </c>
      <c r="K2303" s="40">
        <f>VLOOKUP(J2303,辅助信息!H:I,2,FALSE)</f>
        <v>13458588232</v>
      </c>
      <c r="L2303" s="111" t="str">
        <f>VLOOKUP(B2303,辅助信息!E:J,6,FALSE)</f>
        <v>联系实际收货人（谢序强13458588232）五冶建设送货单,一式6份材质书,锈货不收，项目名称：扩建艺体中学二期工程，装货前联系收货人核实到场规格,没提前告知进场规格现场不给予接收</v>
      </c>
      <c r="M2303" s="93">
        <v>45860</v>
      </c>
      <c r="O2303" s="64">
        <f ca="1" t="shared" si="151"/>
        <v>0</v>
      </c>
      <c r="P2303" s="64">
        <f ca="1" t="shared" si="152"/>
        <v>111</v>
      </c>
      <c r="Q2303" s="29" t="str">
        <f>VLOOKUP(B2303,辅助信息!E:M,9,FALSE)</f>
        <v>ZTWM-CDGS-XS-2025-0073-五冶天府-成都怡心湖片区及龙泉驿医院等项目</v>
      </c>
      <c r="R2303" s="29" t="str">
        <f>_xlfn._xlws.FILTER(辅助信息!D:D,辅助信息!E:E=B2303)</f>
        <v>五冶建设扩建艺体中学二期工程</v>
      </c>
    </row>
    <row r="2304" hidden="1" spans="2:18">
      <c r="B2304" s="40" t="s">
        <v>31</v>
      </c>
      <c r="C2304" s="72">
        <v>45856</v>
      </c>
      <c r="D2304" s="40" t="str">
        <f>VLOOKUP(B2304,辅助信息!E:K,7,FALSE)</f>
        <v>JWDDCD2024121000136</v>
      </c>
      <c r="E2304" s="40" t="str">
        <f>VLOOKUP(F2304,辅助信息!A:B,2,FALSE)</f>
        <v>盘螺</v>
      </c>
      <c r="F2304" s="40" t="s">
        <v>49</v>
      </c>
      <c r="G2304" s="36">
        <v>26</v>
      </c>
      <c r="H2304" s="136">
        <f>_xlfn.XLOOKUP(C2304&amp;F2304&amp;I2304&amp;J2304,'[1]2025年已发货'!$F:$F&amp;'[1]2025年已发货'!$C:$C&amp;'[1]2025年已发货'!$G:$G&amp;'[1]2025年已发货'!$H:$H,'[1]2025年已发货'!$E:$E,"未发货")</f>
        <v>26</v>
      </c>
      <c r="I2304" s="40" t="str">
        <f>VLOOKUP(B2304,辅助信息!E:I,3,FALSE)</f>
        <v>（四川商建-射洪城乡一体化项目）遂宁市射洪市忠新幼儿园北侧约220米新溪小区</v>
      </c>
      <c r="J2304" s="40" t="str">
        <f>VLOOKUP(B2304,辅助信息!E:I,4,FALSE)</f>
        <v>柏子刚</v>
      </c>
      <c r="K2304" s="40">
        <f>VLOOKUP(J2304,辅助信息!H:I,2,FALSE)</f>
        <v>15692885305</v>
      </c>
      <c r="L2304" s="111" t="str">
        <f>VLOOKUP(B2304,辅助信息!E:J,6,FALSE)</f>
        <v>提前联系到场规格及数量</v>
      </c>
      <c r="M2304" s="93">
        <v>45860</v>
      </c>
      <c r="O2304" s="64">
        <f ca="1" t="shared" si="151"/>
        <v>0</v>
      </c>
      <c r="P2304" s="64">
        <f ca="1" t="shared" si="152"/>
        <v>111</v>
      </c>
      <c r="Q2304" s="29" t="str">
        <f>VLOOKUP(B2304,辅助信息!E:M,9,FALSE)</f>
        <v>ZTWM-CDGS-XS-2024-0179-四川商投-射洪城乡一体化建设项目</v>
      </c>
      <c r="R2304" s="29" t="str">
        <f>_xlfn._xlws.FILTER(辅助信息!D:D,辅助信息!E:E=B2304)</f>
        <v>四川商建
射洪城乡一体化项目</v>
      </c>
    </row>
    <row r="2305" hidden="1" spans="2:18">
      <c r="B2305" s="40" t="s">
        <v>31</v>
      </c>
      <c r="C2305" s="72">
        <v>45856</v>
      </c>
      <c r="D2305" s="40" t="str">
        <f>VLOOKUP(B2305,辅助信息!E:K,7,FALSE)</f>
        <v>JWDDCD2024121000136</v>
      </c>
      <c r="E2305" s="40" t="str">
        <f>VLOOKUP(F2305,辅助信息!A:B,2,FALSE)</f>
        <v>螺纹钢</v>
      </c>
      <c r="F2305" s="40" t="s">
        <v>18</v>
      </c>
      <c r="G2305" s="36">
        <v>9</v>
      </c>
      <c r="H2305" s="136">
        <f>_xlfn.XLOOKUP(C2305&amp;F2305&amp;I2305&amp;J2305,'[1]2025年已发货'!$F:$F&amp;'[1]2025年已发货'!$C:$C&amp;'[1]2025年已发货'!$G:$G&amp;'[1]2025年已发货'!$H:$H,'[1]2025年已发货'!$E:$E,"未发货")</f>
        <v>9</v>
      </c>
      <c r="I2305" s="40" t="str">
        <f>VLOOKUP(B2305,辅助信息!E:I,3,FALSE)</f>
        <v>（四川商建-射洪城乡一体化项目）遂宁市射洪市忠新幼儿园北侧约220米新溪小区</v>
      </c>
      <c r="J2305" s="40" t="str">
        <f>VLOOKUP(B2305,辅助信息!E:I,4,FALSE)</f>
        <v>柏子刚</v>
      </c>
      <c r="K2305" s="40">
        <f>VLOOKUP(J2305,辅助信息!H:I,2,FALSE)</f>
        <v>15692885305</v>
      </c>
      <c r="L2305" s="111" t="str">
        <f>VLOOKUP(B2305,辅助信息!E:J,6,FALSE)</f>
        <v>提前联系到场规格及数量</v>
      </c>
      <c r="M2305" s="93">
        <v>45860</v>
      </c>
      <c r="O2305" s="64">
        <f ca="1" t="shared" si="151"/>
        <v>0</v>
      </c>
      <c r="P2305" s="64">
        <f ca="1" t="shared" si="152"/>
        <v>111</v>
      </c>
      <c r="Q2305" s="29" t="str">
        <f>VLOOKUP(B2305,辅助信息!E:M,9,FALSE)</f>
        <v>ZTWM-CDGS-XS-2024-0179-四川商投-射洪城乡一体化建设项目</v>
      </c>
      <c r="R2305" s="29" t="str">
        <f>_xlfn._xlws.FILTER(辅助信息!D:D,辅助信息!E:E=B2305)</f>
        <v>四川商建
射洪城乡一体化项目</v>
      </c>
    </row>
    <row r="2306" hidden="1" spans="2:18">
      <c r="B2306" s="40" t="s">
        <v>196</v>
      </c>
      <c r="C2306" s="72">
        <v>45857</v>
      </c>
      <c r="D2306" s="40" t="str">
        <f>VLOOKUP(B2306,辅助信息!E:K,7,FALSE)</f>
        <v>JWDDCD2025102100476</v>
      </c>
      <c r="E2306" s="40" t="str">
        <f>VLOOKUP(F2306,辅助信息!A:B,2,FALSE)</f>
        <v>盘螺</v>
      </c>
      <c r="F2306" s="40" t="s">
        <v>49</v>
      </c>
      <c r="G2306" s="36">
        <v>2.5</v>
      </c>
      <c r="H2306" s="136">
        <v>2.5</v>
      </c>
      <c r="I2306" s="40" t="str">
        <f>VLOOKUP(B2306,辅助信息!E:I,3,FALSE)</f>
        <v>(五冶建设师大附中外语校新建教学楼工程)四川省成都市成华区大观堰2号(四川师范大学附属中学外国语学校)</v>
      </c>
      <c r="J2306" s="40" t="str">
        <f>VLOOKUP(B2306,辅助信息!E:I,4,FALSE)</f>
        <v>蔡浩</v>
      </c>
      <c r="K2306" s="40">
        <f>VLOOKUP(J2306,辅助信息!H:I,2,FALSE)</f>
        <v>13980880820</v>
      </c>
      <c r="L2306" s="111" t="str">
        <f>VLOOKUP(B2306,辅助信息!E:J,6,FALSE)</f>
        <v>联系实际收货人（蔡浩13980880820）五冶建设送货单,6份材质书（司机拍照资料份数，该项目经常掉材质书和吊牌谎话连篇）,锈货不收，装货前联系收货人核实到场规格,没提前告知进场规格现场不给予接收</v>
      </c>
      <c r="M2306" s="93">
        <v>45860</v>
      </c>
      <c r="O2306" s="64">
        <f ca="1" t="shared" si="151"/>
        <v>0</v>
      </c>
      <c r="P2306" s="64">
        <f ca="1" t="shared" si="152"/>
        <v>111</v>
      </c>
      <c r="Q2306" s="29" t="str">
        <f>VLOOKUP(B2306,辅助信息!E:M,9,FALSE)</f>
        <v>ZTWM-CDGS-XS-2025-0073-五冶天府-成都怡心湖片区及龙泉驿医院等项目</v>
      </c>
      <c r="R2306" s="29" t="str">
        <f>_xlfn._xlws.FILTER(辅助信息!D:D,辅助信息!E:E=B2306)</f>
        <v>五冶建设师大附中外语校新建教学楼工程</v>
      </c>
    </row>
    <row r="2307" hidden="1" spans="2:18">
      <c r="B2307" s="40" t="s">
        <v>196</v>
      </c>
      <c r="C2307" s="72">
        <v>45857</v>
      </c>
      <c r="D2307" s="40" t="str">
        <f>VLOOKUP(B2307,辅助信息!E:K,7,FALSE)</f>
        <v>JWDDCD2025102100476</v>
      </c>
      <c r="E2307" s="40" t="str">
        <f>VLOOKUP(F2307,辅助信息!A:B,2,FALSE)</f>
        <v>盘螺</v>
      </c>
      <c r="F2307" s="40" t="s">
        <v>40</v>
      </c>
      <c r="G2307" s="36">
        <v>5</v>
      </c>
      <c r="H2307" s="136">
        <v>5</v>
      </c>
      <c r="I2307" s="40" t="str">
        <f>VLOOKUP(B2307,辅助信息!E:I,3,FALSE)</f>
        <v>(五冶建设师大附中外语校新建教学楼工程)四川省成都市成华区大观堰2号(四川师范大学附属中学外国语学校)</v>
      </c>
      <c r="J2307" s="40" t="str">
        <f>VLOOKUP(B2307,辅助信息!E:I,4,FALSE)</f>
        <v>蔡浩</v>
      </c>
      <c r="K2307" s="40">
        <f>VLOOKUP(J2307,辅助信息!H:I,2,FALSE)</f>
        <v>13980880820</v>
      </c>
      <c r="L2307" s="111" t="str">
        <f>VLOOKUP(B2307,辅助信息!E:J,6,FALSE)</f>
        <v>联系实际收货人（蔡浩13980880820）五冶建设送货单,6份材质书（司机拍照资料份数，该项目经常掉材质书和吊牌谎话连篇）,锈货不收，装货前联系收货人核实到场规格,没提前告知进场规格现场不给予接收</v>
      </c>
      <c r="M2307" s="93">
        <v>45860</v>
      </c>
      <c r="O2307" s="64">
        <f ca="1" t="shared" si="151"/>
        <v>0</v>
      </c>
      <c r="P2307" s="64">
        <f ca="1" t="shared" si="152"/>
        <v>111</v>
      </c>
      <c r="Q2307" s="29" t="str">
        <f>VLOOKUP(B2307,辅助信息!E:M,9,FALSE)</f>
        <v>ZTWM-CDGS-XS-2025-0073-五冶天府-成都怡心湖片区及龙泉驿医院等项目</v>
      </c>
      <c r="R2307" s="29" t="str">
        <f>_xlfn._xlws.FILTER(辅助信息!D:D,辅助信息!E:E=B2307)</f>
        <v>五冶建设师大附中外语校新建教学楼工程</v>
      </c>
    </row>
    <row r="2308" hidden="1" spans="2:18">
      <c r="B2308" s="40" t="s">
        <v>196</v>
      </c>
      <c r="C2308" s="72">
        <v>45857</v>
      </c>
      <c r="D2308" s="40" t="str">
        <f>VLOOKUP(B2308,辅助信息!E:K,7,FALSE)</f>
        <v>JWDDCD2025102100476</v>
      </c>
      <c r="E2308" s="40" t="str">
        <f>VLOOKUP(F2308,辅助信息!A:B,2,FALSE)</f>
        <v>盘螺</v>
      </c>
      <c r="F2308" s="40" t="s">
        <v>41</v>
      </c>
      <c r="G2308" s="36">
        <v>2.5</v>
      </c>
      <c r="H2308" s="136">
        <v>2.5</v>
      </c>
      <c r="I2308" s="40" t="str">
        <f>VLOOKUP(B2308,辅助信息!E:I,3,FALSE)</f>
        <v>(五冶建设师大附中外语校新建教学楼工程)四川省成都市成华区大观堰2号(四川师范大学附属中学外国语学校)</v>
      </c>
      <c r="J2308" s="40" t="str">
        <f>VLOOKUP(B2308,辅助信息!E:I,4,FALSE)</f>
        <v>蔡浩</v>
      </c>
      <c r="K2308" s="40">
        <f>VLOOKUP(J2308,辅助信息!H:I,2,FALSE)</f>
        <v>13980880820</v>
      </c>
      <c r="L2308" s="111" t="str">
        <f>VLOOKUP(B2308,辅助信息!E:J,6,FALSE)</f>
        <v>联系实际收货人（蔡浩13980880820）五冶建设送货单,6份材质书（司机拍照资料份数，该项目经常掉材质书和吊牌谎话连篇）,锈货不收，装货前联系收货人核实到场规格,没提前告知进场规格现场不给予接收</v>
      </c>
      <c r="M2308" s="93">
        <v>45860</v>
      </c>
      <c r="O2308" s="64">
        <f ca="1" t="shared" si="151"/>
        <v>0</v>
      </c>
      <c r="P2308" s="64">
        <f ca="1" t="shared" si="152"/>
        <v>111</v>
      </c>
      <c r="Q2308" s="29" t="str">
        <f>VLOOKUP(B2308,辅助信息!E:M,9,FALSE)</f>
        <v>ZTWM-CDGS-XS-2025-0073-五冶天府-成都怡心湖片区及龙泉驿医院等项目</v>
      </c>
      <c r="R2308" s="29" t="str">
        <f>_xlfn._xlws.FILTER(辅助信息!D:D,辅助信息!E:E=B2308)</f>
        <v>五冶建设师大附中外语校新建教学楼工程</v>
      </c>
    </row>
    <row r="2309" hidden="1" spans="2:18">
      <c r="B2309" s="40" t="s">
        <v>196</v>
      </c>
      <c r="C2309" s="72">
        <v>45857</v>
      </c>
      <c r="D2309" s="40" t="str">
        <f>VLOOKUP(B2309,辅助信息!E:K,7,FALSE)</f>
        <v>JWDDCD2025102100476</v>
      </c>
      <c r="E2309" s="40" t="str">
        <f>VLOOKUP(F2309,辅助信息!A:B,2,FALSE)</f>
        <v>螺纹钢</v>
      </c>
      <c r="F2309" s="40" t="s">
        <v>27</v>
      </c>
      <c r="G2309" s="36">
        <v>40</v>
      </c>
      <c r="H2309" s="136">
        <v>40</v>
      </c>
      <c r="I2309" s="40" t="str">
        <f>VLOOKUP(B2309,辅助信息!E:I,3,FALSE)</f>
        <v>(五冶建设师大附中外语校新建教学楼工程)四川省成都市成华区大观堰2号(四川师范大学附属中学外国语学校)</v>
      </c>
      <c r="J2309" s="40" t="str">
        <f>VLOOKUP(B2309,辅助信息!E:I,4,FALSE)</f>
        <v>蔡浩</v>
      </c>
      <c r="K2309" s="40">
        <f>VLOOKUP(J2309,辅助信息!H:I,2,FALSE)</f>
        <v>13980880820</v>
      </c>
      <c r="L2309" s="111" t="str">
        <f>VLOOKUP(B2309,辅助信息!E:J,6,FALSE)</f>
        <v>联系实际收货人（蔡浩13980880820）五冶建设送货单,6份材质书（司机拍照资料份数，该项目经常掉材质书和吊牌谎话连篇）,锈货不收，装货前联系收货人核实到场规格,没提前告知进场规格现场不给予接收</v>
      </c>
      <c r="M2309" s="93">
        <v>45860</v>
      </c>
      <c r="O2309" s="64">
        <f ca="1" t="shared" si="151"/>
        <v>0</v>
      </c>
      <c r="P2309" s="64">
        <f ca="1" t="shared" si="152"/>
        <v>111</v>
      </c>
      <c r="Q2309" s="29" t="str">
        <f>VLOOKUP(B2309,辅助信息!E:M,9,FALSE)</f>
        <v>ZTWM-CDGS-XS-2025-0073-五冶天府-成都怡心湖片区及龙泉驿医院等项目</v>
      </c>
      <c r="R2309" s="29" t="str">
        <f>_xlfn._xlws.FILTER(辅助信息!D:D,辅助信息!E:E=B2309)</f>
        <v>五冶建设师大附中外语校新建教学楼工程</v>
      </c>
    </row>
    <row r="2310" hidden="1" spans="2:18">
      <c r="B2310" s="40" t="s">
        <v>196</v>
      </c>
      <c r="C2310" s="72">
        <v>45857</v>
      </c>
      <c r="D2310" s="40" t="str">
        <f>VLOOKUP(B2310,辅助信息!E:K,7,FALSE)</f>
        <v>JWDDCD2025102100476</v>
      </c>
      <c r="E2310" s="40" t="str">
        <f>VLOOKUP(F2310,辅助信息!A:B,2,FALSE)</f>
        <v>螺纹钢</v>
      </c>
      <c r="F2310" s="40" t="s">
        <v>19</v>
      </c>
      <c r="G2310" s="36">
        <v>70</v>
      </c>
      <c r="H2310" s="136">
        <v>70</v>
      </c>
      <c r="I2310" s="40" t="str">
        <f>VLOOKUP(B2310,辅助信息!E:I,3,FALSE)</f>
        <v>(五冶建设师大附中外语校新建教学楼工程)四川省成都市成华区大观堰2号(四川师范大学附属中学外国语学校)</v>
      </c>
      <c r="J2310" s="40" t="str">
        <f>VLOOKUP(B2310,辅助信息!E:I,4,FALSE)</f>
        <v>蔡浩</v>
      </c>
      <c r="K2310" s="40">
        <f>VLOOKUP(J2310,辅助信息!H:I,2,FALSE)</f>
        <v>13980880820</v>
      </c>
      <c r="L2310" s="111" t="str">
        <f>VLOOKUP(B2310,辅助信息!E:J,6,FALSE)</f>
        <v>联系实际收货人（蔡浩13980880820）五冶建设送货单,6份材质书（司机拍照资料份数，该项目经常掉材质书和吊牌谎话连篇）,锈货不收，装货前联系收货人核实到场规格,没提前告知进场规格现场不给予接收</v>
      </c>
      <c r="M2310" s="93">
        <v>45860</v>
      </c>
      <c r="O2310" s="64">
        <f ca="1" t="shared" si="151"/>
        <v>0</v>
      </c>
      <c r="P2310" s="64">
        <f ca="1" t="shared" si="152"/>
        <v>111</v>
      </c>
      <c r="Q2310" s="29" t="str">
        <f>VLOOKUP(B2310,辅助信息!E:M,9,FALSE)</f>
        <v>ZTWM-CDGS-XS-2025-0073-五冶天府-成都怡心湖片区及龙泉驿医院等项目</v>
      </c>
      <c r="R2310" s="29" t="str">
        <f>_xlfn._xlws.FILTER(辅助信息!D:D,辅助信息!E:E=B2310)</f>
        <v>五冶建设师大附中外语校新建教学楼工程</v>
      </c>
    </row>
    <row r="2311" hidden="1" spans="2:18">
      <c r="B2311" s="40" t="s">
        <v>196</v>
      </c>
      <c r="C2311" s="72">
        <v>45857</v>
      </c>
      <c r="D2311" s="40" t="str">
        <f>VLOOKUP(B2311,辅助信息!E:K,7,FALSE)</f>
        <v>JWDDCD2025102100476</v>
      </c>
      <c r="E2311" s="40" t="str">
        <f>VLOOKUP(F2311,辅助信息!A:B,2,FALSE)</f>
        <v>螺纹钢</v>
      </c>
      <c r="F2311" s="40" t="s">
        <v>32</v>
      </c>
      <c r="G2311" s="36">
        <v>15</v>
      </c>
      <c r="H2311" s="136">
        <v>15</v>
      </c>
      <c r="I2311" s="40" t="str">
        <f>VLOOKUP(B2311,辅助信息!E:I,3,FALSE)</f>
        <v>(五冶建设师大附中外语校新建教学楼工程)四川省成都市成华区大观堰2号(四川师范大学附属中学外国语学校)</v>
      </c>
      <c r="J2311" s="40" t="str">
        <f>VLOOKUP(B2311,辅助信息!E:I,4,FALSE)</f>
        <v>蔡浩</v>
      </c>
      <c r="K2311" s="40">
        <f>VLOOKUP(J2311,辅助信息!H:I,2,FALSE)</f>
        <v>13980880820</v>
      </c>
      <c r="L2311" s="111" t="str">
        <f>VLOOKUP(B2311,辅助信息!E:J,6,FALSE)</f>
        <v>联系实际收货人（蔡浩13980880820）五冶建设送货单,6份材质书（司机拍照资料份数，该项目经常掉材质书和吊牌谎话连篇）,锈货不收，装货前联系收货人核实到场规格,没提前告知进场规格现场不给予接收</v>
      </c>
      <c r="M2311" s="93">
        <v>45860</v>
      </c>
      <c r="O2311" s="64">
        <f ca="1" t="shared" si="151"/>
        <v>0</v>
      </c>
      <c r="P2311" s="64">
        <f ca="1" t="shared" si="152"/>
        <v>111</v>
      </c>
      <c r="Q2311" s="29" t="str">
        <f>VLOOKUP(B2311,辅助信息!E:M,9,FALSE)</f>
        <v>ZTWM-CDGS-XS-2025-0073-五冶天府-成都怡心湖片区及龙泉驿医院等项目</v>
      </c>
      <c r="R2311" s="29" t="str">
        <f>_xlfn._xlws.FILTER(辅助信息!D:D,辅助信息!E:E=B2311)</f>
        <v>五冶建设师大附中外语校新建教学楼工程</v>
      </c>
    </row>
    <row r="2312" hidden="1" spans="2:18">
      <c r="B2312" s="40" t="s">
        <v>196</v>
      </c>
      <c r="C2312" s="72">
        <v>45857</v>
      </c>
      <c r="D2312" s="40" t="str">
        <f>VLOOKUP(B2312,辅助信息!E:K,7,FALSE)</f>
        <v>JWDDCD2025102100476</v>
      </c>
      <c r="E2312" s="40" t="str">
        <f>VLOOKUP(F2312,辅助信息!A:B,2,FALSE)</f>
        <v>螺纹钢</v>
      </c>
      <c r="F2312" s="40" t="s">
        <v>30</v>
      </c>
      <c r="G2312" s="36">
        <v>30</v>
      </c>
      <c r="H2312" s="136">
        <v>30</v>
      </c>
      <c r="I2312" s="40" t="str">
        <f>VLOOKUP(B2312,辅助信息!E:I,3,FALSE)</f>
        <v>(五冶建设师大附中外语校新建教学楼工程)四川省成都市成华区大观堰2号(四川师范大学附属中学外国语学校)</v>
      </c>
      <c r="J2312" s="40" t="str">
        <f>VLOOKUP(B2312,辅助信息!E:I,4,FALSE)</f>
        <v>蔡浩</v>
      </c>
      <c r="K2312" s="40">
        <f>VLOOKUP(J2312,辅助信息!H:I,2,FALSE)</f>
        <v>13980880820</v>
      </c>
      <c r="L2312" s="111" t="str">
        <f>VLOOKUP(B2312,辅助信息!E:J,6,FALSE)</f>
        <v>联系实际收货人（蔡浩13980880820）五冶建设送货单,6份材质书（司机拍照资料份数，该项目经常掉材质书和吊牌谎话连篇）,锈货不收，装货前联系收货人核实到场规格,没提前告知进场规格现场不给予接收</v>
      </c>
      <c r="M2312" s="93">
        <v>45860</v>
      </c>
      <c r="O2312" s="64">
        <f ca="1" t="shared" si="151"/>
        <v>0</v>
      </c>
      <c r="P2312" s="64">
        <f ca="1" t="shared" si="152"/>
        <v>111</v>
      </c>
      <c r="Q2312" s="29" t="str">
        <f>VLOOKUP(B2312,辅助信息!E:M,9,FALSE)</f>
        <v>ZTWM-CDGS-XS-2025-0073-五冶天府-成都怡心湖片区及龙泉驿医院等项目</v>
      </c>
      <c r="R2312" s="29" t="str">
        <f>_xlfn._xlws.FILTER(辅助信息!D:D,辅助信息!E:E=B2312)</f>
        <v>五冶建设师大附中外语校新建教学楼工程</v>
      </c>
    </row>
    <row r="2313" hidden="1" spans="2:18">
      <c r="B2313" s="40" t="s">
        <v>196</v>
      </c>
      <c r="C2313" s="72">
        <v>45857</v>
      </c>
      <c r="D2313" s="40" t="str">
        <f>VLOOKUP(B2313,辅助信息!E:K,7,FALSE)</f>
        <v>JWDDCD2025102100476</v>
      </c>
      <c r="E2313" s="40" t="str">
        <f>VLOOKUP(F2313,辅助信息!A:B,2,FALSE)</f>
        <v>螺纹钢</v>
      </c>
      <c r="F2313" s="40" t="s">
        <v>33</v>
      </c>
      <c r="G2313" s="36">
        <v>10</v>
      </c>
      <c r="H2313" s="136">
        <v>10</v>
      </c>
      <c r="I2313" s="40" t="str">
        <f>VLOOKUP(B2313,辅助信息!E:I,3,FALSE)</f>
        <v>(五冶建设师大附中外语校新建教学楼工程)四川省成都市成华区大观堰2号(四川师范大学附属中学外国语学校)</v>
      </c>
      <c r="J2313" s="40" t="str">
        <f>VLOOKUP(B2313,辅助信息!E:I,4,FALSE)</f>
        <v>蔡浩</v>
      </c>
      <c r="K2313" s="40">
        <f>VLOOKUP(J2313,辅助信息!H:I,2,FALSE)</f>
        <v>13980880820</v>
      </c>
      <c r="L2313" s="111" t="str">
        <f>VLOOKUP(B2313,辅助信息!E:J,6,FALSE)</f>
        <v>联系实际收货人（蔡浩13980880820）五冶建设送货单,6份材质书（司机拍照资料份数，该项目经常掉材质书和吊牌谎话连篇）,锈货不收，装货前联系收货人核实到场规格,没提前告知进场规格现场不给予接收</v>
      </c>
      <c r="M2313" s="93">
        <v>45860</v>
      </c>
      <c r="O2313" s="64">
        <f ca="1" t="shared" si="151"/>
        <v>0</v>
      </c>
      <c r="P2313" s="64">
        <f ca="1" t="shared" si="152"/>
        <v>111</v>
      </c>
      <c r="Q2313" s="29" t="str">
        <f>VLOOKUP(B2313,辅助信息!E:M,9,FALSE)</f>
        <v>ZTWM-CDGS-XS-2025-0073-五冶天府-成都怡心湖片区及龙泉驿医院等项目</v>
      </c>
      <c r="R2313" s="29" t="str">
        <f>_xlfn._xlws.FILTER(辅助信息!D:D,辅助信息!E:E=B2313)</f>
        <v>五冶建设师大附中外语校新建教学楼工程</v>
      </c>
    </row>
    <row r="2314" hidden="1" spans="2:18">
      <c r="B2314" s="40" t="s">
        <v>196</v>
      </c>
      <c r="C2314" s="72">
        <v>45857</v>
      </c>
      <c r="D2314" s="40" t="str">
        <f>VLOOKUP(B2314,辅助信息!E:K,7,FALSE)</f>
        <v>JWDDCD2025102100476</v>
      </c>
      <c r="E2314" s="40" t="str">
        <f>VLOOKUP(F2314,辅助信息!A:B,2,FALSE)</f>
        <v>螺纹钢</v>
      </c>
      <c r="F2314" s="40" t="s">
        <v>28</v>
      </c>
      <c r="G2314" s="36">
        <v>10</v>
      </c>
      <c r="H2314" s="136">
        <v>10</v>
      </c>
      <c r="I2314" s="40" t="str">
        <f>VLOOKUP(B2314,辅助信息!E:I,3,FALSE)</f>
        <v>(五冶建设师大附中外语校新建教学楼工程)四川省成都市成华区大观堰2号(四川师范大学附属中学外国语学校)</v>
      </c>
      <c r="J2314" s="40" t="str">
        <f>VLOOKUP(B2314,辅助信息!E:I,4,FALSE)</f>
        <v>蔡浩</v>
      </c>
      <c r="K2314" s="40">
        <f>VLOOKUP(J2314,辅助信息!H:I,2,FALSE)</f>
        <v>13980880820</v>
      </c>
      <c r="L2314" s="111" t="str">
        <f>VLOOKUP(B2314,辅助信息!E:J,6,FALSE)</f>
        <v>联系实际收货人（蔡浩13980880820）五冶建设送货单,6份材质书（司机拍照资料份数，该项目经常掉材质书和吊牌谎话连篇）,锈货不收，装货前联系收货人核实到场规格,没提前告知进场规格现场不给予接收</v>
      </c>
      <c r="M2314" s="93">
        <v>45860</v>
      </c>
      <c r="O2314" s="64">
        <f ca="1" t="shared" si="151"/>
        <v>0</v>
      </c>
      <c r="P2314" s="64">
        <f ca="1" t="shared" si="152"/>
        <v>111</v>
      </c>
      <c r="Q2314" s="29" t="str">
        <f>VLOOKUP(B2314,辅助信息!E:M,9,FALSE)</f>
        <v>ZTWM-CDGS-XS-2025-0073-五冶天府-成都怡心湖片区及龙泉驿医院等项目</v>
      </c>
      <c r="R2314" s="29" t="str">
        <f>_xlfn._xlws.FILTER(辅助信息!D:D,辅助信息!E:E=B2314)</f>
        <v>五冶建设师大附中外语校新建教学楼工程</v>
      </c>
    </row>
    <row r="2315" hidden="1" spans="2:18">
      <c r="B2315" s="40" t="s">
        <v>196</v>
      </c>
      <c r="C2315" s="72">
        <v>45857</v>
      </c>
      <c r="D2315" s="40" t="str">
        <f>VLOOKUP(B2315,辅助信息!E:K,7,FALSE)</f>
        <v>JWDDCD2025102100476</v>
      </c>
      <c r="E2315" s="40" t="str">
        <f>VLOOKUP(F2315,辅助信息!A:B,2,FALSE)</f>
        <v>螺纹钢</v>
      </c>
      <c r="F2315" s="40" t="s">
        <v>18</v>
      </c>
      <c r="G2315" s="36">
        <v>20</v>
      </c>
      <c r="H2315" s="136">
        <v>20</v>
      </c>
      <c r="I2315" s="40" t="str">
        <f>VLOOKUP(B2315,辅助信息!E:I,3,FALSE)</f>
        <v>(五冶建设师大附中外语校新建教学楼工程)四川省成都市成华区大观堰2号(四川师范大学附属中学外国语学校)</v>
      </c>
      <c r="J2315" s="40" t="str">
        <f>VLOOKUP(B2315,辅助信息!E:I,4,FALSE)</f>
        <v>蔡浩</v>
      </c>
      <c r="K2315" s="40">
        <f>VLOOKUP(J2315,辅助信息!H:I,2,FALSE)</f>
        <v>13980880820</v>
      </c>
      <c r="L2315" s="111" t="str">
        <f>VLOOKUP(B2315,辅助信息!E:J,6,FALSE)</f>
        <v>联系实际收货人（蔡浩13980880820）五冶建设送货单,6份材质书（司机拍照资料份数，该项目经常掉材质书和吊牌谎话连篇）,锈货不收，装货前联系收货人核实到场规格,没提前告知进场规格现场不给予接收</v>
      </c>
      <c r="M2315" s="93">
        <v>45860</v>
      </c>
      <c r="O2315" s="64">
        <f ca="1" t="shared" si="151"/>
        <v>0</v>
      </c>
      <c r="P2315" s="64">
        <f ca="1" t="shared" si="152"/>
        <v>111</v>
      </c>
      <c r="Q2315" s="29" t="str">
        <f>VLOOKUP(B2315,辅助信息!E:M,9,FALSE)</f>
        <v>ZTWM-CDGS-XS-2025-0073-五冶天府-成都怡心湖片区及龙泉驿医院等项目</v>
      </c>
      <c r="R2315" s="29" t="str">
        <f>_xlfn._xlws.FILTER(辅助信息!D:D,辅助信息!E:E=B2315)</f>
        <v>五冶建设师大附中外语校新建教学楼工程</v>
      </c>
    </row>
    <row r="2316" hidden="1" spans="2:18">
      <c r="B2316" s="40" t="s">
        <v>196</v>
      </c>
      <c r="C2316" s="72">
        <v>45857</v>
      </c>
      <c r="D2316" s="40" t="str">
        <f>VLOOKUP(B2316,辅助信息!E:K,7,FALSE)</f>
        <v>JWDDCD2025102100476</v>
      </c>
      <c r="E2316" s="40" t="str">
        <f>VLOOKUP(F2316,辅助信息!A:B,2,FALSE)</f>
        <v>螺纹钢</v>
      </c>
      <c r="F2316" s="40" t="s">
        <v>65</v>
      </c>
      <c r="G2316" s="36">
        <v>12.5</v>
      </c>
      <c r="H2316" s="136">
        <v>12.5</v>
      </c>
      <c r="I2316" s="40" t="str">
        <f>VLOOKUP(B2316,辅助信息!E:I,3,FALSE)</f>
        <v>(五冶建设师大附中外语校新建教学楼工程)四川省成都市成华区大观堰2号(四川师范大学附属中学外国语学校)</v>
      </c>
      <c r="J2316" s="40" t="str">
        <f>VLOOKUP(B2316,辅助信息!E:I,4,FALSE)</f>
        <v>蔡浩</v>
      </c>
      <c r="K2316" s="40">
        <f>VLOOKUP(J2316,辅助信息!H:I,2,FALSE)</f>
        <v>13980880820</v>
      </c>
      <c r="L2316" s="111" t="str">
        <f>VLOOKUP(B2316,辅助信息!E:J,6,FALSE)</f>
        <v>联系实际收货人（蔡浩13980880820）五冶建设送货单,6份材质书（司机拍照资料份数，该项目经常掉材质书和吊牌谎话连篇）,锈货不收，装货前联系收货人核实到场规格,没提前告知进场规格现场不给予接收</v>
      </c>
      <c r="M2316" s="93">
        <v>45860</v>
      </c>
      <c r="O2316" s="64">
        <f ca="1" t="shared" si="151"/>
        <v>0</v>
      </c>
      <c r="P2316" s="64">
        <f ca="1" t="shared" si="152"/>
        <v>111</v>
      </c>
      <c r="Q2316" s="29" t="str">
        <f>VLOOKUP(B2316,辅助信息!E:M,9,FALSE)</f>
        <v>ZTWM-CDGS-XS-2025-0073-五冶天府-成都怡心湖片区及龙泉驿医院等项目</v>
      </c>
      <c r="R2316" s="29" t="str">
        <f>_xlfn._xlws.FILTER(辅助信息!D:D,辅助信息!E:E=B2316)</f>
        <v>五冶建设师大附中外语校新建教学楼工程</v>
      </c>
    </row>
    <row r="2317" hidden="1" spans="2:18">
      <c r="B2317" s="40" t="s">
        <v>196</v>
      </c>
      <c r="C2317" s="72">
        <v>45857</v>
      </c>
      <c r="D2317" s="40" t="str">
        <f>VLOOKUP(B2317,辅助信息!E:K,7,FALSE)</f>
        <v>JWDDCD2025102100476</v>
      </c>
      <c r="E2317" s="40" t="str">
        <f>VLOOKUP(F2317,辅助信息!A:B,2,FALSE)</f>
        <v>螺纹钢</v>
      </c>
      <c r="F2317" s="40" t="s">
        <v>45</v>
      </c>
      <c r="G2317" s="36">
        <v>2.5</v>
      </c>
      <c r="H2317" s="136">
        <v>2.5</v>
      </c>
      <c r="I2317" s="40" t="str">
        <f>VLOOKUP(B2317,辅助信息!E:I,3,FALSE)</f>
        <v>(五冶建设师大附中外语校新建教学楼工程)四川省成都市成华区大观堰2号(四川师范大学附属中学外国语学校)</v>
      </c>
      <c r="J2317" s="40" t="str">
        <f>VLOOKUP(B2317,辅助信息!E:I,4,FALSE)</f>
        <v>蔡浩</v>
      </c>
      <c r="K2317" s="40">
        <f>VLOOKUP(J2317,辅助信息!H:I,2,FALSE)</f>
        <v>13980880820</v>
      </c>
      <c r="L2317" s="111" t="str">
        <f>VLOOKUP(B2317,辅助信息!E:J,6,FALSE)</f>
        <v>联系实际收货人（蔡浩13980880820）五冶建设送货单,6份材质书（司机拍照资料份数，该项目经常掉材质书和吊牌谎话连篇）,锈货不收，装货前联系收货人核实到场规格,没提前告知进场规格现场不给予接收</v>
      </c>
      <c r="M2317" s="93">
        <v>45860</v>
      </c>
      <c r="O2317" s="64">
        <f ca="1" t="shared" si="151"/>
        <v>0</v>
      </c>
      <c r="P2317" s="64">
        <f ca="1" t="shared" si="152"/>
        <v>111</v>
      </c>
      <c r="Q2317" s="29" t="str">
        <f>VLOOKUP(B2317,辅助信息!E:M,9,FALSE)</f>
        <v>ZTWM-CDGS-XS-2025-0073-五冶天府-成都怡心湖片区及龙泉驿医院等项目</v>
      </c>
      <c r="R2317" s="29" t="str">
        <f>_xlfn._xlws.FILTER(辅助信息!D:D,辅助信息!E:E=B2317)</f>
        <v>五冶建设师大附中外语校新建教学楼工程</v>
      </c>
    </row>
    <row r="2318" hidden="1" spans="2:18">
      <c r="B2318" s="40" t="s">
        <v>196</v>
      </c>
      <c r="C2318" s="72">
        <v>45857</v>
      </c>
      <c r="D2318" s="40" t="str">
        <f>VLOOKUP(B2318,辅助信息!E:K,7,FALSE)</f>
        <v>JWDDCD2025102100476</v>
      </c>
      <c r="E2318" s="40" t="str">
        <f>VLOOKUP(F2318,辅助信息!A:B,2,FALSE)</f>
        <v>螺纹钢</v>
      </c>
      <c r="F2318" s="40" t="s">
        <v>21</v>
      </c>
      <c r="G2318" s="36">
        <v>2.5</v>
      </c>
      <c r="H2318" s="136">
        <v>2.5</v>
      </c>
      <c r="I2318" s="40" t="str">
        <f>VLOOKUP(B2318,辅助信息!E:I,3,FALSE)</f>
        <v>(五冶建设师大附中外语校新建教学楼工程)四川省成都市成华区大观堰2号(四川师范大学附属中学外国语学校)</v>
      </c>
      <c r="J2318" s="40" t="str">
        <f>VLOOKUP(B2318,辅助信息!E:I,4,FALSE)</f>
        <v>蔡浩</v>
      </c>
      <c r="K2318" s="40">
        <f>VLOOKUP(J2318,辅助信息!H:I,2,FALSE)</f>
        <v>13980880820</v>
      </c>
      <c r="L2318" s="111" t="str">
        <f>VLOOKUP(B2318,辅助信息!E:J,6,FALSE)</f>
        <v>联系实际收货人（蔡浩13980880820）五冶建设送货单,6份材质书（司机拍照资料份数，该项目经常掉材质书和吊牌谎话连篇）,锈货不收，装货前联系收货人核实到场规格,没提前告知进场规格现场不给予接收</v>
      </c>
      <c r="M2318" s="93">
        <v>45860</v>
      </c>
      <c r="O2318" s="64">
        <f ca="1" t="shared" si="151"/>
        <v>0</v>
      </c>
      <c r="P2318" s="64">
        <f ca="1" t="shared" si="152"/>
        <v>111</v>
      </c>
      <c r="Q2318" s="29" t="str">
        <f>VLOOKUP(B2318,辅助信息!E:M,9,FALSE)</f>
        <v>ZTWM-CDGS-XS-2025-0073-五冶天府-成都怡心湖片区及龙泉驿医院等项目</v>
      </c>
      <c r="R2318" s="29" t="str">
        <f>_xlfn._xlws.FILTER(辅助信息!D:D,辅助信息!E:E=B2318)</f>
        <v>五冶建设师大附中外语校新建教学楼工程</v>
      </c>
    </row>
    <row r="2319" hidden="1" spans="2:18">
      <c r="B2319" s="40" t="s">
        <v>196</v>
      </c>
      <c r="C2319" s="72">
        <v>45857</v>
      </c>
      <c r="D2319" s="40" t="str">
        <f>VLOOKUP(B2319,辅助信息!E:K,7,FALSE)</f>
        <v>JWDDCD2025102100476</v>
      </c>
      <c r="E2319" s="40" t="str">
        <f>VLOOKUP(F2319,辅助信息!A:B,2,FALSE)</f>
        <v>螺纹钢</v>
      </c>
      <c r="F2319" s="40" t="s">
        <v>58</v>
      </c>
      <c r="G2319" s="36">
        <v>2.5</v>
      </c>
      <c r="H2319" s="136">
        <v>2.5</v>
      </c>
      <c r="I2319" s="40" t="str">
        <f>VLOOKUP(B2319,辅助信息!E:I,3,FALSE)</f>
        <v>(五冶建设师大附中外语校新建教学楼工程)四川省成都市成华区大观堰2号(四川师范大学附属中学外国语学校)</v>
      </c>
      <c r="J2319" s="40" t="str">
        <f>VLOOKUP(B2319,辅助信息!E:I,4,FALSE)</f>
        <v>蔡浩</v>
      </c>
      <c r="K2319" s="40">
        <f>VLOOKUP(J2319,辅助信息!H:I,2,FALSE)</f>
        <v>13980880820</v>
      </c>
      <c r="L2319" s="111" t="str">
        <f>VLOOKUP(B2319,辅助信息!E:J,6,FALSE)</f>
        <v>联系实际收货人（蔡浩13980880820）五冶建设送货单,6份材质书（司机拍照资料份数，该项目经常掉材质书和吊牌谎话连篇）,锈货不收，装货前联系收货人核实到场规格,没提前告知进场规格现场不给予接收</v>
      </c>
      <c r="M2319" s="93">
        <v>45860</v>
      </c>
      <c r="O2319" s="64">
        <f ca="1" t="shared" si="151"/>
        <v>0</v>
      </c>
      <c r="P2319" s="64">
        <f ca="1" t="shared" si="152"/>
        <v>111</v>
      </c>
      <c r="Q2319" s="29" t="str">
        <f>VLOOKUP(B2319,辅助信息!E:M,9,FALSE)</f>
        <v>ZTWM-CDGS-XS-2025-0073-五冶天府-成都怡心湖片区及龙泉驿医院等项目</v>
      </c>
      <c r="R2319" s="29" t="str">
        <f>_xlfn._xlws.FILTER(辅助信息!D:D,辅助信息!E:E=B2319)</f>
        <v>五冶建设师大附中外语校新建教学楼工程</v>
      </c>
    </row>
    <row r="2320" hidden="1" spans="2:18">
      <c r="B2320" s="40" t="s">
        <v>196</v>
      </c>
      <c r="C2320" s="72">
        <v>45857</v>
      </c>
      <c r="D2320" s="40" t="str">
        <f>VLOOKUP(B2320,辅助信息!E:K,7,FALSE)</f>
        <v>JWDDCD2025102100476</v>
      </c>
      <c r="E2320" s="40" t="str">
        <f>VLOOKUP(F2320,辅助信息!A:B,2,FALSE)</f>
        <v>螺纹钢</v>
      </c>
      <c r="F2320" s="40" t="s">
        <v>46</v>
      </c>
      <c r="G2320" s="36">
        <v>2.5</v>
      </c>
      <c r="H2320" s="136">
        <v>2.5</v>
      </c>
      <c r="I2320" s="40" t="str">
        <f>VLOOKUP(B2320,辅助信息!E:I,3,FALSE)</f>
        <v>(五冶建设师大附中外语校新建教学楼工程)四川省成都市成华区大观堰2号(四川师范大学附属中学外国语学校)</v>
      </c>
      <c r="J2320" s="40" t="str">
        <f>VLOOKUP(B2320,辅助信息!E:I,4,FALSE)</f>
        <v>蔡浩</v>
      </c>
      <c r="K2320" s="40">
        <f>VLOOKUP(J2320,辅助信息!H:I,2,FALSE)</f>
        <v>13980880820</v>
      </c>
      <c r="L2320" s="111" t="str">
        <f>VLOOKUP(B2320,辅助信息!E:J,6,FALSE)</f>
        <v>联系实际收货人（蔡浩13980880820）五冶建设送货单,6份材质书（司机拍照资料份数，该项目经常掉材质书和吊牌谎话连篇）,锈货不收，装货前联系收货人核实到场规格,没提前告知进场规格现场不给予接收</v>
      </c>
      <c r="M2320" s="93">
        <v>45860</v>
      </c>
      <c r="O2320" s="64">
        <f ca="1" t="shared" si="151"/>
        <v>0</v>
      </c>
      <c r="P2320" s="64">
        <f ca="1" t="shared" si="152"/>
        <v>111</v>
      </c>
      <c r="Q2320" s="29" t="str">
        <f>VLOOKUP(B2320,辅助信息!E:M,9,FALSE)</f>
        <v>ZTWM-CDGS-XS-2025-0073-五冶天府-成都怡心湖片区及龙泉驿医院等项目</v>
      </c>
      <c r="R2320" s="29" t="str">
        <f>_xlfn._xlws.FILTER(辅助信息!D:D,辅助信息!E:E=B2320)</f>
        <v>五冶建设师大附中外语校新建教学楼工程</v>
      </c>
    </row>
    <row r="2321" hidden="1" spans="2:18">
      <c r="B2321" s="40" t="s">
        <v>196</v>
      </c>
      <c r="C2321" s="72">
        <v>45857</v>
      </c>
      <c r="D2321" s="40" t="str">
        <f>VLOOKUP(B2321,辅助信息!E:K,7,FALSE)</f>
        <v>JWDDCD2025102100476</v>
      </c>
      <c r="E2321" s="40" t="str">
        <f>VLOOKUP(F2321,辅助信息!A:B,2,FALSE)</f>
        <v>螺纹钢</v>
      </c>
      <c r="F2321" s="40" t="s">
        <v>22</v>
      </c>
      <c r="G2321" s="36">
        <v>10</v>
      </c>
      <c r="H2321" s="136">
        <v>10</v>
      </c>
      <c r="I2321" s="40" t="str">
        <f>VLOOKUP(B2321,辅助信息!E:I,3,FALSE)</f>
        <v>(五冶建设师大附中外语校新建教学楼工程)四川省成都市成华区大观堰2号(四川师范大学附属中学外国语学校)</v>
      </c>
      <c r="J2321" s="40" t="str">
        <f>VLOOKUP(B2321,辅助信息!E:I,4,FALSE)</f>
        <v>蔡浩</v>
      </c>
      <c r="K2321" s="40">
        <f>VLOOKUP(J2321,辅助信息!H:I,2,FALSE)</f>
        <v>13980880820</v>
      </c>
      <c r="L2321" s="111" t="str">
        <f>VLOOKUP(B2321,辅助信息!E:J,6,FALSE)</f>
        <v>联系实际收货人（蔡浩13980880820）五冶建设送货单,6份材质书（司机拍照资料份数，该项目经常掉材质书和吊牌谎话连篇）,锈货不收，装货前联系收货人核实到场规格,没提前告知进场规格现场不给予接收</v>
      </c>
      <c r="M2321" s="93">
        <v>45860</v>
      </c>
      <c r="O2321" s="64">
        <f ca="1" t="shared" si="151"/>
        <v>0</v>
      </c>
      <c r="P2321" s="64">
        <f ca="1" t="shared" si="152"/>
        <v>111</v>
      </c>
      <c r="Q2321" s="29" t="str">
        <f>VLOOKUP(B2321,辅助信息!E:M,9,FALSE)</f>
        <v>ZTWM-CDGS-XS-2025-0073-五冶天府-成都怡心湖片区及龙泉驿医院等项目</v>
      </c>
      <c r="R2321" s="29" t="str">
        <f>_xlfn._xlws.FILTER(辅助信息!D:D,辅助信息!E:E=B2321)</f>
        <v>五冶建设师大附中外语校新建教学楼工程</v>
      </c>
    </row>
    <row r="2322" hidden="1" spans="2:18">
      <c r="B2322" s="40" t="s">
        <v>196</v>
      </c>
      <c r="C2322" s="72">
        <v>45857</v>
      </c>
      <c r="D2322" s="40" t="str">
        <f>VLOOKUP(B2322,辅助信息!E:K,7,FALSE)</f>
        <v>JWDDCD2025102100476</v>
      </c>
      <c r="E2322" s="40" t="str">
        <f>VLOOKUP(F2322,辅助信息!A:B,2,FALSE)</f>
        <v>螺纹钢</v>
      </c>
      <c r="F2322" s="40" t="s">
        <v>181</v>
      </c>
      <c r="G2322" s="36">
        <v>12.5</v>
      </c>
      <c r="H2322" s="136">
        <v>12.5</v>
      </c>
      <c r="I2322" s="40" t="str">
        <f>VLOOKUP(B2322,辅助信息!E:I,3,FALSE)</f>
        <v>(五冶建设师大附中外语校新建教学楼工程)四川省成都市成华区大观堰2号(四川师范大学附属中学外国语学校)</v>
      </c>
      <c r="J2322" s="40" t="str">
        <f>VLOOKUP(B2322,辅助信息!E:I,4,FALSE)</f>
        <v>蔡浩</v>
      </c>
      <c r="K2322" s="40">
        <f>VLOOKUP(J2322,辅助信息!H:I,2,FALSE)</f>
        <v>13980880820</v>
      </c>
      <c r="L2322" s="111" t="str">
        <f>VLOOKUP(B2322,辅助信息!E:J,6,FALSE)</f>
        <v>联系实际收货人（蔡浩13980880820）五冶建设送货单,6份材质书（司机拍照资料份数，该项目经常掉材质书和吊牌谎话连篇）,锈货不收，装货前联系收货人核实到场规格,没提前告知进场规格现场不给予接收</v>
      </c>
      <c r="M2322" s="93">
        <v>45860</v>
      </c>
      <c r="O2322" s="64">
        <f ca="1" t="shared" si="151"/>
        <v>0</v>
      </c>
      <c r="P2322" s="64">
        <f ca="1" t="shared" si="152"/>
        <v>111</v>
      </c>
      <c r="Q2322" s="29" t="str">
        <f>VLOOKUP(B2322,辅助信息!E:M,9,FALSE)</f>
        <v>ZTWM-CDGS-XS-2025-0073-五冶天府-成都怡心湖片区及龙泉驿医院等项目</v>
      </c>
      <c r="R2322" s="29" t="str">
        <f>_xlfn._xlws.FILTER(辅助信息!D:D,辅助信息!E:E=B2322)</f>
        <v>五冶建设师大附中外语校新建教学楼工程</v>
      </c>
    </row>
    <row r="2323" hidden="1" spans="2:18">
      <c r="B2323" s="40" t="s">
        <v>196</v>
      </c>
      <c r="C2323" s="72">
        <v>45857</v>
      </c>
      <c r="D2323" s="40" t="str">
        <f>VLOOKUP(B2323,辅助信息!E:K,7,FALSE)</f>
        <v>JWDDCD2025102100476</v>
      </c>
      <c r="E2323" s="40" t="str">
        <f>VLOOKUP(F2323,辅助信息!A:B,2,FALSE)</f>
        <v>螺纹钢</v>
      </c>
      <c r="F2323" s="40" t="s">
        <v>182</v>
      </c>
      <c r="G2323" s="36">
        <v>15</v>
      </c>
      <c r="H2323" s="136">
        <v>15</v>
      </c>
      <c r="I2323" s="40" t="str">
        <f>VLOOKUP(B2323,辅助信息!E:I,3,FALSE)</f>
        <v>(五冶建设师大附中外语校新建教学楼工程)四川省成都市成华区大观堰2号(四川师范大学附属中学外国语学校)</v>
      </c>
      <c r="J2323" s="40" t="str">
        <f>VLOOKUP(B2323,辅助信息!E:I,4,FALSE)</f>
        <v>蔡浩</v>
      </c>
      <c r="K2323" s="40">
        <f>VLOOKUP(J2323,辅助信息!H:I,2,FALSE)</f>
        <v>13980880820</v>
      </c>
      <c r="L2323" s="111" t="str">
        <f>VLOOKUP(B2323,辅助信息!E:J,6,FALSE)</f>
        <v>联系实际收货人（蔡浩13980880820）五冶建设送货单,6份材质书（司机拍照资料份数，该项目经常掉材质书和吊牌谎话连篇）,锈货不收，装货前联系收货人核实到场规格,没提前告知进场规格现场不给予接收</v>
      </c>
      <c r="M2323" s="93">
        <v>45860</v>
      </c>
      <c r="O2323" s="64">
        <f ca="1" t="shared" si="151"/>
        <v>0</v>
      </c>
      <c r="P2323" s="64">
        <f ca="1" t="shared" si="152"/>
        <v>111</v>
      </c>
      <c r="Q2323" s="29" t="str">
        <f>VLOOKUP(B2323,辅助信息!E:M,9,FALSE)</f>
        <v>ZTWM-CDGS-XS-2025-0073-五冶天府-成都怡心湖片区及龙泉驿医院等项目</v>
      </c>
      <c r="R2323" s="29" t="str">
        <f>_xlfn._xlws.FILTER(辅助信息!D:D,辅助信息!E:E=B2323)</f>
        <v>五冶建设师大附中外语校新建教学楼工程</v>
      </c>
    </row>
    <row r="2324" hidden="1" spans="2:18">
      <c r="B2324" s="99" t="s">
        <v>186</v>
      </c>
      <c r="C2324" s="72">
        <v>45857</v>
      </c>
      <c r="D2324" s="40" t="str">
        <f>VLOOKUP(B2324,辅助信息!E:K,7,FALSE)</f>
        <v>JWDDCD2025072900123</v>
      </c>
      <c r="E2324" s="40" t="str">
        <f>VLOOKUP(F2324,辅助信息!A:B,2,FALSE)</f>
        <v>螺纹钢</v>
      </c>
      <c r="F2324" s="40" t="s">
        <v>197</v>
      </c>
      <c r="G2324" s="36">
        <v>5</v>
      </c>
      <c r="H2324" s="136" t="str">
        <f>_xlfn.XLOOKUP(C2324&amp;F2324&amp;I2324&amp;J2324,'[1]2025年已发货'!$F:$F&amp;'[1]2025年已发货'!$C:$C&amp;'[1]2025年已发货'!$G:$G&amp;'[1]2025年已发货'!$H:$H,'[1]2025年已发货'!$E:$E,"未发货")</f>
        <v>未发货</v>
      </c>
      <c r="I2324" s="40" t="str">
        <f>VLOOKUP(B2324,辅助信息!E:I,3,FALSE)</f>
        <v>(乐山市校地共建产教融合基地建设项目二标段)四川省乐山市市中区苏稽镇</v>
      </c>
      <c r="J2324" s="40" t="str">
        <f>VLOOKUP(B2324,辅助信息!E:I,4,FALSE)</f>
        <v>彭江涛</v>
      </c>
      <c r="K2324" s="40">
        <f>VLOOKUP(J2324,辅助信息!H:I,2,FALSE)</f>
        <v>13990276572</v>
      </c>
      <c r="L2324" s="111" t="str">
        <f>VLOOKUP(B2324,辅助信息!E:J,6,FALSE)</f>
        <v>联系实际收货人（彭江涛13990276572）现场要求炉批号控制2个以下，超2个不给予签收。提前联系到场规格及数量</v>
      </c>
      <c r="M2324" s="93">
        <v>45860</v>
      </c>
      <c r="O2324" s="64">
        <f ca="1" t="shared" si="151"/>
        <v>0</v>
      </c>
      <c r="P2324" s="64">
        <f ca="1" t="shared" si="152"/>
        <v>111</v>
      </c>
      <c r="Q2324" s="29" t="str">
        <f>VLOOKUP(B2324,辅助信息!E:M,9,FALSE)</f>
        <v>ZTWM-CDGS-XS-2025-0126-四川机司-乐山市校地共建产教融合基地配套设施项目施工二标段钢筋采购合同</v>
      </c>
      <c r="R2324" s="29" t="str">
        <f>_xlfn._xlws.FILTER(辅助信息!D:D,辅助信息!E:E=B2324)</f>
        <v>乐山市校地共建产教融合基地建设项目</v>
      </c>
    </row>
    <row r="2325" hidden="1" spans="2:18">
      <c r="B2325" s="99" t="s">
        <v>186</v>
      </c>
      <c r="C2325" s="72">
        <v>45857</v>
      </c>
      <c r="D2325" s="40" t="str">
        <f>VLOOKUP(B2325,辅助信息!E:K,7,FALSE)</f>
        <v>JWDDCD2025072900123</v>
      </c>
      <c r="E2325" s="40" t="str">
        <f>VLOOKUP(F2325,辅助信息!A:B,2,FALSE)</f>
        <v>螺纹钢</v>
      </c>
      <c r="F2325" s="40" t="s">
        <v>198</v>
      </c>
      <c r="G2325" s="36">
        <v>12</v>
      </c>
      <c r="H2325" s="136" t="str">
        <f>_xlfn.XLOOKUP(C2325&amp;F2325&amp;I2325&amp;J2325,'[1]2025年已发货'!$F:$F&amp;'[1]2025年已发货'!$C:$C&amp;'[1]2025年已发货'!$G:$G&amp;'[1]2025年已发货'!$H:$H,'[1]2025年已发货'!$E:$E,"未发货")</f>
        <v>未发货</v>
      </c>
      <c r="I2325" s="40" t="str">
        <f>VLOOKUP(B2325,辅助信息!E:I,3,FALSE)</f>
        <v>(乐山市校地共建产教融合基地建设项目二标段)四川省乐山市市中区苏稽镇</v>
      </c>
      <c r="J2325" s="40" t="str">
        <f>VLOOKUP(B2325,辅助信息!E:I,4,FALSE)</f>
        <v>彭江涛</v>
      </c>
      <c r="K2325" s="40">
        <f>VLOOKUP(J2325,辅助信息!H:I,2,FALSE)</f>
        <v>13990276572</v>
      </c>
      <c r="L2325" s="111" t="str">
        <f>VLOOKUP(B2325,辅助信息!E:J,6,FALSE)</f>
        <v>联系实际收货人（彭江涛13990276572）现场要求炉批号控制2个以下，超2个不给予签收。提前联系到场规格及数量</v>
      </c>
      <c r="M2325" s="93">
        <v>45860</v>
      </c>
      <c r="O2325" s="64">
        <f ca="1" t="shared" si="151"/>
        <v>0</v>
      </c>
      <c r="P2325" s="64">
        <f ca="1" t="shared" si="152"/>
        <v>111</v>
      </c>
      <c r="Q2325" s="29" t="str">
        <f>VLOOKUP(B2325,辅助信息!E:M,9,FALSE)</f>
        <v>ZTWM-CDGS-XS-2025-0126-四川机司-乐山市校地共建产教融合基地配套设施项目施工二标段钢筋采购合同</v>
      </c>
      <c r="R2325" s="29" t="str">
        <f>_xlfn._xlws.FILTER(辅助信息!D:D,辅助信息!E:E=B2325)</f>
        <v>乐山市校地共建产教融合基地建设项目</v>
      </c>
    </row>
    <row r="2326" hidden="1" spans="2:18">
      <c r="B2326" s="99" t="s">
        <v>186</v>
      </c>
      <c r="C2326" s="72">
        <v>45857</v>
      </c>
      <c r="D2326" s="40" t="str">
        <f>VLOOKUP(B2326,辅助信息!E:K,7,FALSE)</f>
        <v>JWDDCD2025072900123</v>
      </c>
      <c r="E2326" s="40" t="str">
        <f>VLOOKUP(F2326,辅助信息!A:B,2,FALSE)</f>
        <v>螺纹钢</v>
      </c>
      <c r="F2326" s="40" t="s">
        <v>199</v>
      </c>
      <c r="G2326" s="36">
        <v>10</v>
      </c>
      <c r="H2326" s="136" t="str">
        <f>_xlfn.XLOOKUP(C2326&amp;F2326&amp;I2326&amp;J2326,'[1]2025年已发货'!$F:$F&amp;'[1]2025年已发货'!$C:$C&amp;'[1]2025年已发货'!$G:$G&amp;'[1]2025年已发货'!$H:$H,'[1]2025年已发货'!$E:$E,"未发货")</f>
        <v>未发货</v>
      </c>
      <c r="I2326" s="40" t="str">
        <f>VLOOKUP(B2326,辅助信息!E:I,3,FALSE)</f>
        <v>(乐山市校地共建产教融合基地建设项目二标段)四川省乐山市市中区苏稽镇</v>
      </c>
      <c r="J2326" s="40" t="str">
        <f>VLOOKUP(B2326,辅助信息!E:I,4,FALSE)</f>
        <v>彭江涛</v>
      </c>
      <c r="K2326" s="40">
        <f>VLOOKUP(J2326,辅助信息!H:I,2,FALSE)</f>
        <v>13990276572</v>
      </c>
      <c r="L2326" s="111" t="str">
        <f>VLOOKUP(B2326,辅助信息!E:J,6,FALSE)</f>
        <v>联系实际收货人（彭江涛13990276572）现场要求炉批号控制2个以下，超2个不给予签收。提前联系到场规格及数量</v>
      </c>
      <c r="M2326" s="93">
        <v>45860</v>
      </c>
      <c r="O2326" s="64">
        <f ca="1" t="shared" si="151"/>
        <v>0</v>
      </c>
      <c r="P2326" s="64">
        <f ca="1" t="shared" si="152"/>
        <v>111</v>
      </c>
      <c r="Q2326" s="29" t="str">
        <f>VLOOKUP(B2326,辅助信息!E:M,9,FALSE)</f>
        <v>ZTWM-CDGS-XS-2025-0126-四川机司-乐山市校地共建产教融合基地配套设施项目施工二标段钢筋采购合同</v>
      </c>
      <c r="R2326" s="29" t="str">
        <f>_xlfn._xlws.FILTER(辅助信息!D:D,辅助信息!E:E=B2326)</f>
        <v>乐山市校地共建产教融合基地建设项目</v>
      </c>
    </row>
    <row r="2327" hidden="1" spans="2:18">
      <c r="B2327" s="99" t="s">
        <v>186</v>
      </c>
      <c r="C2327" s="72">
        <v>45857</v>
      </c>
      <c r="D2327" s="40" t="str">
        <f>VLOOKUP(B2327,辅助信息!E:K,7,FALSE)</f>
        <v>JWDDCD2025072900123</v>
      </c>
      <c r="E2327" s="40" t="str">
        <f>VLOOKUP(F2327,辅助信息!A:B,2,FALSE)</f>
        <v>螺纹钢</v>
      </c>
      <c r="F2327" s="40" t="s">
        <v>141</v>
      </c>
      <c r="G2327" s="36">
        <v>17</v>
      </c>
      <c r="H2327" s="136" t="str">
        <f>_xlfn.XLOOKUP(C2327&amp;F2327&amp;I2327&amp;J2327,'[1]2025年已发货'!$F:$F&amp;'[1]2025年已发货'!$C:$C&amp;'[1]2025年已发货'!$G:$G&amp;'[1]2025年已发货'!$H:$H,'[1]2025年已发货'!$E:$E,"未发货")</f>
        <v>未发货</v>
      </c>
      <c r="I2327" s="40" t="str">
        <f>VLOOKUP(B2327,辅助信息!E:I,3,FALSE)</f>
        <v>(乐山市校地共建产教融合基地建设项目二标段)四川省乐山市市中区苏稽镇</v>
      </c>
      <c r="J2327" s="40" t="str">
        <f>VLOOKUP(B2327,辅助信息!E:I,4,FALSE)</f>
        <v>彭江涛</v>
      </c>
      <c r="K2327" s="40">
        <f>VLOOKUP(J2327,辅助信息!H:I,2,FALSE)</f>
        <v>13990276572</v>
      </c>
      <c r="L2327" s="111" t="str">
        <f>VLOOKUP(B2327,辅助信息!E:J,6,FALSE)</f>
        <v>联系实际收货人（彭江涛13990276572）现场要求炉批号控制2个以下，超2个不给予签收。提前联系到场规格及数量</v>
      </c>
      <c r="M2327" s="93">
        <v>45860</v>
      </c>
      <c r="O2327" s="64">
        <f ca="1" t="shared" si="151"/>
        <v>0</v>
      </c>
      <c r="P2327" s="64">
        <f ca="1" t="shared" si="152"/>
        <v>111</v>
      </c>
      <c r="Q2327" s="29" t="str">
        <f>VLOOKUP(B2327,辅助信息!E:M,9,FALSE)</f>
        <v>ZTWM-CDGS-XS-2025-0126-四川机司-乐山市校地共建产教融合基地配套设施项目施工二标段钢筋采购合同</v>
      </c>
      <c r="R2327" s="29" t="str">
        <f>_xlfn._xlws.FILTER(辅助信息!D:D,辅助信息!E:E=B2327)</f>
        <v>乐山市校地共建产教融合基地建设项目</v>
      </c>
    </row>
    <row r="2328" hidden="1" spans="2:18">
      <c r="B2328" s="99" t="s">
        <v>186</v>
      </c>
      <c r="C2328" s="72">
        <v>45857</v>
      </c>
      <c r="D2328" s="40" t="str">
        <f>VLOOKUP(B2328,辅助信息!E:K,7,FALSE)</f>
        <v>JWDDCD2025072900123</v>
      </c>
      <c r="E2328" s="40" t="str">
        <f>VLOOKUP(F2328,辅助信息!A:B,2,FALSE)</f>
        <v>螺纹钢</v>
      </c>
      <c r="F2328" s="40" t="s">
        <v>142</v>
      </c>
      <c r="G2328" s="36">
        <v>12</v>
      </c>
      <c r="H2328" s="136" t="str">
        <f>_xlfn.XLOOKUP(C2328&amp;F2328&amp;I2328&amp;J2328,'[1]2025年已发货'!$F:$F&amp;'[1]2025年已发货'!$C:$C&amp;'[1]2025年已发货'!$G:$G&amp;'[1]2025年已发货'!$H:$H,'[1]2025年已发货'!$E:$E,"未发货")</f>
        <v>未发货</v>
      </c>
      <c r="I2328" s="40" t="str">
        <f>VLOOKUP(B2328,辅助信息!E:I,3,FALSE)</f>
        <v>(乐山市校地共建产教融合基地建设项目二标段)四川省乐山市市中区苏稽镇</v>
      </c>
      <c r="J2328" s="40" t="str">
        <f>VLOOKUP(B2328,辅助信息!E:I,4,FALSE)</f>
        <v>彭江涛</v>
      </c>
      <c r="K2328" s="40">
        <f>VLOOKUP(J2328,辅助信息!H:I,2,FALSE)</f>
        <v>13990276572</v>
      </c>
      <c r="L2328" s="111" t="str">
        <f>VLOOKUP(B2328,辅助信息!E:J,6,FALSE)</f>
        <v>联系实际收货人（彭江涛13990276572）现场要求炉批号控制2个以下，超2个不给予签收。提前联系到场规格及数量</v>
      </c>
      <c r="M2328" s="93">
        <v>45860</v>
      </c>
      <c r="O2328" s="64">
        <f ca="1" t="shared" si="151"/>
        <v>0</v>
      </c>
      <c r="P2328" s="64">
        <f ca="1" t="shared" si="152"/>
        <v>111</v>
      </c>
      <c r="Q2328" s="29" t="str">
        <f>VLOOKUP(B2328,辅助信息!E:M,9,FALSE)</f>
        <v>ZTWM-CDGS-XS-2025-0126-四川机司-乐山市校地共建产教融合基地配套设施项目施工二标段钢筋采购合同</v>
      </c>
      <c r="R2328" s="29" t="str">
        <f>_xlfn._xlws.FILTER(辅助信息!D:D,辅助信息!E:E=B2328)</f>
        <v>乐山市校地共建产教融合基地建设项目</v>
      </c>
    </row>
    <row r="2329" hidden="1" spans="2:18">
      <c r="B2329" s="99" t="s">
        <v>186</v>
      </c>
      <c r="C2329" s="72">
        <v>45857</v>
      </c>
      <c r="D2329" s="40" t="str">
        <f>VLOOKUP(B2329,辅助信息!E:K,7,FALSE)</f>
        <v>JWDDCD2025072900123</v>
      </c>
      <c r="E2329" s="40" t="str">
        <f>VLOOKUP(F2329,辅助信息!A:B,2,FALSE)</f>
        <v>螺纹钢</v>
      </c>
      <c r="F2329" s="40" t="s">
        <v>200</v>
      </c>
      <c r="G2329" s="36">
        <v>6</v>
      </c>
      <c r="H2329" s="136" t="str">
        <f>_xlfn.XLOOKUP(C2329&amp;F2329&amp;I2329&amp;J2329,'[1]2025年已发货'!$F:$F&amp;'[1]2025年已发货'!$C:$C&amp;'[1]2025年已发货'!$G:$G&amp;'[1]2025年已发货'!$H:$H,'[1]2025年已发货'!$E:$E,"未发货")</f>
        <v>未发货</v>
      </c>
      <c r="I2329" s="40" t="str">
        <f>VLOOKUP(B2329,辅助信息!E:I,3,FALSE)</f>
        <v>(乐山市校地共建产教融合基地建设项目二标段)四川省乐山市市中区苏稽镇</v>
      </c>
      <c r="J2329" s="40" t="str">
        <f>VLOOKUP(B2329,辅助信息!E:I,4,FALSE)</f>
        <v>彭江涛</v>
      </c>
      <c r="K2329" s="40">
        <f>VLOOKUP(J2329,辅助信息!H:I,2,FALSE)</f>
        <v>13990276572</v>
      </c>
      <c r="L2329" s="111" t="str">
        <f>VLOOKUP(B2329,辅助信息!E:J,6,FALSE)</f>
        <v>联系实际收货人（彭江涛13990276572）现场要求炉批号控制2个以下，超2个不给予签收。提前联系到场规格及数量</v>
      </c>
      <c r="M2329" s="93">
        <v>45860</v>
      </c>
      <c r="O2329" s="64">
        <f ca="1" t="shared" si="151"/>
        <v>0</v>
      </c>
      <c r="P2329" s="64">
        <f ca="1" t="shared" si="152"/>
        <v>111</v>
      </c>
      <c r="Q2329" s="29" t="str">
        <f>VLOOKUP(B2329,辅助信息!E:M,9,FALSE)</f>
        <v>ZTWM-CDGS-XS-2025-0126-四川机司-乐山市校地共建产教融合基地配套设施项目施工二标段钢筋采购合同</v>
      </c>
      <c r="R2329" s="29" t="str">
        <f>_xlfn._xlws.FILTER(辅助信息!D:D,辅助信息!E:E=B2329)</f>
        <v>乐山市校地共建产教融合基地建设项目</v>
      </c>
    </row>
    <row r="2330" hidden="1" spans="2:18">
      <c r="B2330" s="99" t="s">
        <v>186</v>
      </c>
      <c r="C2330" s="72">
        <v>45857</v>
      </c>
      <c r="D2330" s="40" t="str">
        <f>VLOOKUP(B2330,辅助信息!E:K,7,FALSE)</f>
        <v>JWDDCD2025072900123</v>
      </c>
      <c r="E2330" s="40" t="str">
        <f>VLOOKUP(F2330,辅助信息!A:B,2,FALSE)</f>
        <v>螺纹钢</v>
      </c>
      <c r="F2330" s="40" t="s">
        <v>201</v>
      </c>
      <c r="G2330" s="36">
        <v>7</v>
      </c>
      <c r="H2330" s="136" t="str">
        <f>_xlfn.XLOOKUP(C2330&amp;F2330&amp;I2330&amp;J2330,'[1]2025年已发货'!$F:$F&amp;'[1]2025年已发货'!$C:$C&amp;'[1]2025年已发货'!$G:$G&amp;'[1]2025年已发货'!$H:$H,'[1]2025年已发货'!$E:$E,"未发货")</f>
        <v>未发货</v>
      </c>
      <c r="I2330" s="40" t="str">
        <f>VLOOKUP(B2330,辅助信息!E:I,3,FALSE)</f>
        <v>(乐山市校地共建产教融合基地建设项目二标段)四川省乐山市市中区苏稽镇</v>
      </c>
      <c r="J2330" s="40" t="str">
        <f>VLOOKUP(B2330,辅助信息!E:I,4,FALSE)</f>
        <v>彭江涛</v>
      </c>
      <c r="K2330" s="40">
        <f>VLOOKUP(J2330,辅助信息!H:I,2,FALSE)</f>
        <v>13990276572</v>
      </c>
      <c r="L2330" s="111" t="str">
        <f>VLOOKUP(B2330,辅助信息!E:J,6,FALSE)</f>
        <v>联系实际收货人（彭江涛13990276572）现场要求炉批号控制2个以下，超2个不给予签收。提前联系到场规格及数量</v>
      </c>
      <c r="M2330" s="93">
        <v>45860</v>
      </c>
      <c r="O2330" s="64">
        <f ca="1" t="shared" si="151"/>
        <v>0</v>
      </c>
      <c r="P2330" s="64">
        <f ca="1" t="shared" si="152"/>
        <v>111</v>
      </c>
      <c r="Q2330" s="29" t="str">
        <f>VLOOKUP(B2330,辅助信息!E:M,9,FALSE)</f>
        <v>ZTWM-CDGS-XS-2025-0126-四川机司-乐山市校地共建产教融合基地配套设施项目施工二标段钢筋采购合同</v>
      </c>
      <c r="R2330" s="29" t="str">
        <f>_xlfn._xlws.FILTER(辅助信息!D:D,辅助信息!E:E=B2330)</f>
        <v>乐山市校地共建产教融合基地建设项目</v>
      </c>
    </row>
    <row r="2331" hidden="1" spans="1:18">
      <c r="A2331" s="73" t="s">
        <v>100</v>
      </c>
      <c r="B2331" s="99" t="s">
        <v>147</v>
      </c>
      <c r="C2331" s="72">
        <v>45857</v>
      </c>
      <c r="D2331" s="40" t="str">
        <f>VLOOKUP(B2331,辅助信息!E:K,7,FALSE)</f>
        <v>JWDDCD2025052800131</v>
      </c>
      <c r="E2331" s="40" t="str">
        <f>VLOOKUP(F2331,辅助信息!A:B,2,FALSE)</f>
        <v>盘螺</v>
      </c>
      <c r="F2331" s="40" t="s">
        <v>40</v>
      </c>
      <c r="G2331" s="36">
        <v>15</v>
      </c>
      <c r="H2331" s="136">
        <f>_xlfn.XLOOKUP(C2331&amp;F2331&amp;I2331&amp;J2331,'[1]2025年已发货'!$F:$F&amp;'[1]2025年已发货'!$C:$C&amp;'[1]2025年已发货'!$G:$G&amp;'[1]2025年已发货'!$H:$H,'[1]2025年已发货'!$E:$E,"未发货")</f>
        <v>15</v>
      </c>
      <c r="I2331" s="40" t="str">
        <f>VLOOKUP(B2331,辅助信息!E:I,3,FALSE)</f>
        <v>（商投建工达州中医药科技园-4工区-11号楼）达州市通川区达州中医药职业学院犀牛大道北段</v>
      </c>
      <c r="J2331" s="40" t="str">
        <f>VLOOKUP(B2331,辅助信息!E:I,4,FALSE)</f>
        <v>张扬</v>
      </c>
      <c r="K2331" s="40">
        <f>VLOOKUP(J2331,辅助信息!H:I,2,FALSE)</f>
        <v>18381904567</v>
      </c>
      <c r="L2331" s="111" t="str">
        <f>VLOOKUP(B2331,辅助信息!E:J,6,FALSE)</f>
        <v>控制炉批号！多了现场不收！,优先安排达钢,提前联系到场规格及数量</v>
      </c>
      <c r="M2331" s="93">
        <v>45860</v>
      </c>
      <c r="O2331" s="64">
        <f ca="1" t="shared" si="151"/>
        <v>0</v>
      </c>
      <c r="P2331" s="64">
        <f ca="1" t="shared" si="152"/>
        <v>111</v>
      </c>
      <c r="Q2331" s="29" t="str">
        <f>VLOOKUP(B2331,辅助信息!E:M,9,FALSE)</f>
        <v>ZTWM-CDGS-XS-2024-0134-商投建工达州中医药科技成果示范园项目</v>
      </c>
      <c r="R2331" s="29" t="str">
        <f>_xlfn._xlws.FILTER(辅助信息!D:D,辅助信息!E:E=B2331)</f>
        <v>商投建工达州中医药科技园</v>
      </c>
    </row>
    <row r="2332" hidden="1" spans="1:18">
      <c r="A2332" s="73"/>
      <c r="B2332" s="99" t="s">
        <v>147</v>
      </c>
      <c r="C2332" s="72">
        <v>45857</v>
      </c>
      <c r="D2332" s="40" t="str">
        <f>VLOOKUP(B2332,辅助信息!E:K,7,FALSE)</f>
        <v>JWDDCD2025052800131</v>
      </c>
      <c r="E2332" s="40" t="str">
        <f>VLOOKUP(F2332,辅助信息!A:B,2,FALSE)</f>
        <v>螺纹钢</v>
      </c>
      <c r="F2332" s="40" t="s">
        <v>30</v>
      </c>
      <c r="G2332" s="36">
        <v>30</v>
      </c>
      <c r="H2332" s="136">
        <f>_xlfn.XLOOKUP(C2332&amp;F2332&amp;I2332&amp;J2332,'[1]2025年已发货'!$F:$F&amp;'[1]2025年已发货'!$C:$C&amp;'[1]2025年已发货'!$G:$G&amp;'[1]2025年已发货'!$H:$H,'[1]2025年已发货'!$E:$E,"未发货")</f>
        <v>30</v>
      </c>
      <c r="I2332" s="40" t="str">
        <f>VLOOKUP(B2332,辅助信息!E:I,3,FALSE)</f>
        <v>（商投建工达州中医药科技园-4工区-11号楼）达州市通川区达州中医药职业学院犀牛大道北段</v>
      </c>
      <c r="J2332" s="40" t="str">
        <f>VLOOKUP(B2332,辅助信息!E:I,4,FALSE)</f>
        <v>张扬</v>
      </c>
      <c r="K2332" s="40">
        <f>VLOOKUP(J2332,辅助信息!H:I,2,FALSE)</f>
        <v>18381904567</v>
      </c>
      <c r="L2332" s="111" t="str">
        <f>VLOOKUP(B2332,辅助信息!E:J,6,FALSE)</f>
        <v>控制炉批号！多了现场不收！,优先安排达钢,提前联系到场规格及数量</v>
      </c>
      <c r="M2332" s="93">
        <v>45860</v>
      </c>
      <c r="O2332" s="64">
        <f ca="1" t="shared" si="151"/>
        <v>0</v>
      </c>
      <c r="P2332" s="64">
        <f ca="1" t="shared" si="152"/>
        <v>111</v>
      </c>
      <c r="Q2332" s="29" t="str">
        <f>VLOOKUP(B2332,辅助信息!E:M,9,FALSE)</f>
        <v>ZTWM-CDGS-XS-2024-0134-商投建工达州中医药科技成果示范园项目</v>
      </c>
      <c r="R2332" s="29" t="str">
        <f>_xlfn._xlws.FILTER(辅助信息!D:D,辅助信息!E:E=B2332)</f>
        <v>商投建工达州中医药科技园</v>
      </c>
    </row>
    <row r="2333" hidden="1" spans="2:18">
      <c r="B2333" s="99" t="s">
        <v>147</v>
      </c>
      <c r="C2333" s="72">
        <v>45857</v>
      </c>
      <c r="D2333" s="40" t="str">
        <f>VLOOKUP(B2333,辅助信息!E:K,7,FALSE)</f>
        <v>JWDDCD2025052800131</v>
      </c>
      <c r="E2333" s="40" t="str">
        <f>VLOOKUP(F2333,辅助信息!A:B,2,FALSE)</f>
        <v>螺纹钢</v>
      </c>
      <c r="F2333" s="40" t="s">
        <v>21</v>
      </c>
      <c r="G2333" s="36">
        <v>12</v>
      </c>
      <c r="H2333" s="136">
        <f>_xlfn.XLOOKUP(C2333&amp;F2333&amp;I2333&amp;J2333,'[1]2025年已发货'!$F:$F&amp;'[1]2025年已发货'!$C:$C&amp;'[1]2025年已发货'!$G:$G&amp;'[1]2025年已发货'!$H:$H,'[1]2025年已发货'!$E:$E,"未发货")</f>
        <v>10</v>
      </c>
      <c r="I2333" s="40" t="str">
        <f>VLOOKUP(B2333,辅助信息!E:I,3,FALSE)</f>
        <v>（商投建工达州中医药科技园-4工区-11号楼）达州市通川区达州中医药职业学院犀牛大道北段</v>
      </c>
      <c r="J2333" s="40" t="str">
        <f>VLOOKUP(B2333,辅助信息!E:I,4,FALSE)</f>
        <v>张扬</v>
      </c>
      <c r="K2333" s="40">
        <f>VLOOKUP(J2333,辅助信息!H:I,2,FALSE)</f>
        <v>18381904567</v>
      </c>
      <c r="L2333" s="111" t="str">
        <f>VLOOKUP(B2333,辅助信息!E:J,6,FALSE)</f>
        <v>控制炉批号！多了现场不收！,优先安排达钢,提前联系到场规格及数量</v>
      </c>
      <c r="M2333" s="93">
        <v>45860</v>
      </c>
      <c r="O2333" s="64">
        <f ca="1" t="shared" ref="O2333:O2396" si="153">IF(OR(M2333="",N2333&lt;&gt;""),"",MAX(M2333-TODAY(),0))</f>
        <v>0</v>
      </c>
      <c r="P2333" s="64">
        <f ca="1" t="shared" ref="P2333:P2396" si="154">IF(M2333="","",IF(N2333&lt;&gt;"",MAX(N2333-M2333,0),IF(TODAY()&gt;M2333,TODAY()-M2333,0)))</f>
        <v>111</v>
      </c>
      <c r="Q2333" s="29" t="str">
        <f>VLOOKUP(B2333,辅助信息!E:M,9,FALSE)</f>
        <v>ZTWM-CDGS-XS-2024-0134-商投建工达州中医药科技成果示范园项目</v>
      </c>
      <c r="R2333" s="29" t="str">
        <f>_xlfn._xlws.FILTER(辅助信息!D:D,辅助信息!E:E=B2333)</f>
        <v>商投建工达州中医药科技园</v>
      </c>
    </row>
    <row r="2334" hidden="1" spans="2:18">
      <c r="B2334" s="99" t="s">
        <v>147</v>
      </c>
      <c r="C2334" s="72">
        <v>45857</v>
      </c>
      <c r="D2334" s="40" t="str">
        <f>VLOOKUP(B2334,辅助信息!E:K,7,FALSE)</f>
        <v>JWDDCD2025052800131</v>
      </c>
      <c r="E2334" s="40" t="str">
        <f>VLOOKUP(F2334,辅助信息!A:B,2,FALSE)</f>
        <v>螺纹钢</v>
      </c>
      <c r="F2334" s="40" t="s">
        <v>58</v>
      </c>
      <c r="G2334" s="36">
        <v>9</v>
      </c>
      <c r="H2334" s="136">
        <f>_xlfn.XLOOKUP(C2334&amp;F2334&amp;I2334&amp;J2334,'[1]2025年已发货'!$F:$F&amp;'[1]2025年已发货'!$C:$C&amp;'[1]2025年已发货'!$G:$G&amp;'[1]2025年已发货'!$H:$H,'[1]2025年已发货'!$E:$E,"未发货")</f>
        <v>7.5</v>
      </c>
      <c r="I2334" s="40" t="str">
        <f>VLOOKUP(B2334,辅助信息!E:I,3,FALSE)</f>
        <v>（商投建工达州中医药科技园-4工区-11号楼）达州市通川区达州中医药职业学院犀牛大道北段</v>
      </c>
      <c r="J2334" s="40" t="str">
        <f>VLOOKUP(B2334,辅助信息!E:I,4,FALSE)</f>
        <v>张扬</v>
      </c>
      <c r="K2334" s="40">
        <f>VLOOKUP(J2334,辅助信息!H:I,2,FALSE)</f>
        <v>18381904567</v>
      </c>
      <c r="L2334" s="111" t="str">
        <f>VLOOKUP(B2334,辅助信息!E:J,6,FALSE)</f>
        <v>控制炉批号！多了现场不收！,优先安排达钢,提前联系到场规格及数量</v>
      </c>
      <c r="M2334" s="93">
        <v>45860</v>
      </c>
      <c r="O2334" s="64">
        <f ca="1" t="shared" si="153"/>
        <v>0</v>
      </c>
      <c r="P2334" s="64">
        <f ca="1" t="shared" si="154"/>
        <v>111</v>
      </c>
      <c r="Q2334" s="29" t="str">
        <f>VLOOKUP(B2334,辅助信息!E:M,9,FALSE)</f>
        <v>ZTWM-CDGS-XS-2024-0134-商投建工达州中医药科技成果示范园项目</v>
      </c>
      <c r="R2334" s="29" t="str">
        <f>_xlfn._xlws.FILTER(辅助信息!D:D,辅助信息!E:E=B2334)</f>
        <v>商投建工达州中医药科技园</v>
      </c>
    </row>
    <row r="2335" hidden="1" spans="2:18">
      <c r="B2335" s="99" t="s">
        <v>147</v>
      </c>
      <c r="C2335" s="72">
        <v>45857</v>
      </c>
      <c r="D2335" s="40" t="str">
        <f>VLOOKUP(B2335,辅助信息!E:K,7,FALSE)</f>
        <v>JWDDCD2025052800131</v>
      </c>
      <c r="E2335" s="40" t="str">
        <f>VLOOKUP(F2335,辅助信息!A:B,2,FALSE)</f>
        <v>螺纹钢</v>
      </c>
      <c r="F2335" s="40" t="s">
        <v>46</v>
      </c>
      <c r="G2335" s="36">
        <v>9</v>
      </c>
      <c r="H2335" s="136">
        <f>_xlfn.XLOOKUP(C2335&amp;F2335&amp;I2335&amp;J2335,'[1]2025年已发货'!$F:$F&amp;'[1]2025年已发货'!$C:$C&amp;'[1]2025年已发货'!$G:$G&amp;'[1]2025年已发货'!$H:$H,'[1]2025年已发货'!$E:$E,"未发货")</f>
        <v>7.5</v>
      </c>
      <c r="I2335" s="40" t="str">
        <f>VLOOKUP(B2335,辅助信息!E:I,3,FALSE)</f>
        <v>（商投建工达州中医药科技园-4工区-11号楼）达州市通川区达州中医药职业学院犀牛大道北段</v>
      </c>
      <c r="J2335" s="40" t="str">
        <f>VLOOKUP(B2335,辅助信息!E:I,4,FALSE)</f>
        <v>张扬</v>
      </c>
      <c r="K2335" s="40">
        <f>VLOOKUP(J2335,辅助信息!H:I,2,FALSE)</f>
        <v>18381904567</v>
      </c>
      <c r="L2335" s="111" t="str">
        <f>VLOOKUP(B2335,辅助信息!E:J,6,FALSE)</f>
        <v>控制炉批号！多了现场不收！,优先安排达钢,提前联系到场规格及数量</v>
      </c>
      <c r="M2335" s="93">
        <v>45860</v>
      </c>
      <c r="O2335" s="64">
        <f ca="1" t="shared" si="153"/>
        <v>0</v>
      </c>
      <c r="P2335" s="64">
        <f ca="1" t="shared" si="154"/>
        <v>111</v>
      </c>
      <c r="Q2335" s="29" t="str">
        <f>VLOOKUP(B2335,辅助信息!E:M,9,FALSE)</f>
        <v>ZTWM-CDGS-XS-2024-0134-商投建工达州中医药科技成果示范园项目</v>
      </c>
      <c r="R2335" s="29" t="str">
        <f>_xlfn._xlws.FILTER(辅助信息!D:D,辅助信息!E:E=B2335)</f>
        <v>商投建工达州中医药科技园</v>
      </c>
    </row>
    <row r="2336" hidden="1" spans="2:18">
      <c r="B2336" s="99" t="s">
        <v>147</v>
      </c>
      <c r="C2336" s="72">
        <v>45857</v>
      </c>
      <c r="D2336" s="40" t="str">
        <f>VLOOKUP(B2336,辅助信息!E:K,7,FALSE)</f>
        <v>JWDDCD2025052800131</v>
      </c>
      <c r="E2336" s="40" t="str">
        <f>VLOOKUP(F2336,辅助信息!A:B,2,FALSE)</f>
        <v>螺纹钢</v>
      </c>
      <c r="F2336" s="40" t="s">
        <v>22</v>
      </c>
      <c r="G2336" s="36">
        <v>12</v>
      </c>
      <c r="H2336" s="136">
        <f>_xlfn.XLOOKUP(C2336&amp;F2336&amp;I2336&amp;J2336,'[1]2025年已发货'!$F:$F&amp;'[1]2025年已发货'!$C:$C&amp;'[1]2025年已发货'!$G:$G&amp;'[1]2025年已发货'!$H:$H,'[1]2025年已发货'!$E:$E,"未发货")</f>
        <v>10</v>
      </c>
      <c r="I2336" s="40" t="str">
        <f>VLOOKUP(B2336,辅助信息!E:I,3,FALSE)</f>
        <v>（商投建工达州中医药科技园-4工区-11号楼）达州市通川区达州中医药职业学院犀牛大道北段</v>
      </c>
      <c r="J2336" s="40" t="str">
        <f>VLOOKUP(B2336,辅助信息!E:I,4,FALSE)</f>
        <v>张扬</v>
      </c>
      <c r="K2336" s="40">
        <f>VLOOKUP(J2336,辅助信息!H:I,2,FALSE)</f>
        <v>18381904567</v>
      </c>
      <c r="L2336" s="111" t="str">
        <f>VLOOKUP(B2336,辅助信息!E:J,6,FALSE)</f>
        <v>控制炉批号！多了现场不收！,优先安排达钢,提前联系到场规格及数量</v>
      </c>
      <c r="M2336" s="93">
        <v>45860</v>
      </c>
      <c r="O2336" s="64">
        <f ca="1" t="shared" si="153"/>
        <v>0</v>
      </c>
      <c r="P2336" s="64">
        <f ca="1" t="shared" si="154"/>
        <v>111</v>
      </c>
      <c r="Q2336" s="29" t="str">
        <f>VLOOKUP(B2336,辅助信息!E:M,9,FALSE)</f>
        <v>ZTWM-CDGS-XS-2024-0134-商投建工达州中医药科技成果示范园项目</v>
      </c>
      <c r="R2336" s="29" t="str">
        <f>_xlfn._xlws.FILTER(辅助信息!D:D,辅助信息!E:E=B2336)</f>
        <v>商投建工达州中医药科技园</v>
      </c>
    </row>
    <row r="2337" hidden="1" spans="2:18">
      <c r="B2337" s="99" t="s">
        <v>167</v>
      </c>
      <c r="C2337" s="72">
        <v>45857</v>
      </c>
      <c r="D2337" s="40" t="str">
        <f>VLOOKUP(B2337,辅助信息!E:K,7,FALSE)</f>
        <v>JWDDCD2025102100473</v>
      </c>
      <c r="E2337" s="40" t="str">
        <f>VLOOKUP(F2337,辅助信息!A:B,2,FALSE)</f>
        <v>螺纹钢</v>
      </c>
      <c r="F2337" s="40" t="s">
        <v>30</v>
      </c>
      <c r="G2337" s="36">
        <f>205-70</f>
        <v>135</v>
      </c>
      <c r="H2337" s="136" t="str">
        <f>_xlfn.XLOOKUP(C2337&amp;F2337&amp;I2337&amp;J2337,'[1]2025年已发货'!$F:$F&amp;'[1]2025年已发货'!$C:$C&amp;'[1]2025年已发货'!$G:$G&amp;'[1]2025年已发货'!$H:$H,'[1]2025年已发货'!$E:$E,"未发货")</f>
        <v>未发货</v>
      </c>
      <c r="I2337" s="40" t="str">
        <f>VLOOKUP(B2337,辅助信息!E:I,3,FALSE)</f>
        <v>(五冶建设扩建艺体中学二期工程)四川省成都市双流区光荣路成都艺体中学南200米</v>
      </c>
      <c r="J2337" s="40" t="str">
        <f>VLOOKUP(B2337,辅助信息!E:I,4,FALSE)</f>
        <v>谢序强</v>
      </c>
      <c r="K2337" s="40">
        <f>VLOOKUP(J2337,辅助信息!H:I,2,FALSE)</f>
        <v>13458588232</v>
      </c>
      <c r="L2337" s="111" t="str">
        <f>VLOOKUP(B2337,辅助信息!E:J,6,FALSE)</f>
        <v>联系实际收货人（谢序强13458588232）五冶建设送货单,一式6份材质书,锈货不收，项目名称：扩建艺体中学二期工程，装货前联系收货人核实到场规格,没提前告知进场规格现场不给予接收</v>
      </c>
      <c r="M2337" s="93">
        <v>45860</v>
      </c>
      <c r="O2337" s="64">
        <f ca="1" t="shared" si="153"/>
        <v>0</v>
      </c>
      <c r="P2337" s="64">
        <f ca="1" t="shared" si="154"/>
        <v>111</v>
      </c>
      <c r="Q2337" s="29" t="str">
        <f>VLOOKUP(B2337,辅助信息!E:M,9,FALSE)</f>
        <v>ZTWM-CDGS-XS-2025-0073-五冶天府-成都怡心湖片区及龙泉驿医院等项目</v>
      </c>
      <c r="R2337" s="29" t="str">
        <f>_xlfn._xlws.FILTER(辅助信息!D:D,辅助信息!E:E=B2337)</f>
        <v>五冶建设扩建艺体中学二期工程</v>
      </c>
    </row>
    <row r="2338" hidden="1" spans="2:18">
      <c r="B2338" s="99" t="s">
        <v>167</v>
      </c>
      <c r="C2338" s="72">
        <v>45859</v>
      </c>
      <c r="D2338" s="40" t="str">
        <f>VLOOKUP(B2338,辅助信息!E:K,7,FALSE)</f>
        <v>JWDDCD2025102100473</v>
      </c>
      <c r="E2338" s="40" t="str">
        <f>VLOOKUP(F2338,辅助信息!A:B,2,FALSE)</f>
        <v>螺纹钢</v>
      </c>
      <c r="F2338" s="40" t="s">
        <v>30</v>
      </c>
      <c r="G2338" s="36">
        <f>205-70</f>
        <v>135</v>
      </c>
      <c r="H2338" s="136">
        <f>_xlfn.XLOOKUP(C2338&amp;F2338&amp;I2338&amp;J2338,'[1]2025年已发货'!$F:$F&amp;'[1]2025年已发货'!$C:$C&amp;'[1]2025年已发货'!$G:$G&amp;'[1]2025年已发货'!$H:$H,'[1]2025年已发货'!$E:$E,"未发货")</f>
        <v>70</v>
      </c>
      <c r="I2338" s="40" t="str">
        <f>VLOOKUP(B2338,辅助信息!E:I,3,FALSE)</f>
        <v>(五冶建设扩建艺体中学二期工程)四川省成都市双流区光荣路成都艺体中学南200米</v>
      </c>
      <c r="J2338" s="40" t="str">
        <f>VLOOKUP(B2338,辅助信息!E:I,4,FALSE)</f>
        <v>谢序强</v>
      </c>
      <c r="K2338" s="40">
        <f>VLOOKUP(J2338,辅助信息!H:I,2,FALSE)</f>
        <v>13458588232</v>
      </c>
      <c r="L2338" s="111" t="str">
        <f>VLOOKUP(B2338,辅助信息!E:J,6,FALSE)</f>
        <v>联系实际收货人（谢序强13458588232）五冶建设送货单,一式6份材质书,锈货不收，项目名称：扩建艺体中学二期工程，装货前联系收货人核实到场规格,没提前告知进场规格现场不给予接收</v>
      </c>
      <c r="M2338" s="93">
        <v>45860</v>
      </c>
      <c r="O2338" s="64">
        <f ca="1" t="shared" si="153"/>
        <v>0</v>
      </c>
      <c r="P2338" s="64">
        <f ca="1" t="shared" si="154"/>
        <v>111</v>
      </c>
      <c r="Q2338" s="29" t="str">
        <f>VLOOKUP(B2338,辅助信息!E:M,9,FALSE)</f>
        <v>ZTWM-CDGS-XS-2025-0073-五冶天府-成都怡心湖片区及龙泉驿医院等项目</v>
      </c>
      <c r="R2338" s="29" t="str">
        <f>_xlfn._xlws.FILTER(辅助信息!D:D,辅助信息!E:E=B2338)</f>
        <v>五冶建设扩建艺体中学二期工程</v>
      </c>
    </row>
    <row r="2339" hidden="1" spans="2:18">
      <c r="B2339" s="40" t="s">
        <v>92</v>
      </c>
      <c r="C2339" s="72">
        <v>45859</v>
      </c>
      <c r="D2339" s="40" t="str">
        <f>VLOOKUP(B2339,辅助信息!E:K,7,FALSE)</f>
        <v>JWDDCD2025051800046</v>
      </c>
      <c r="E2339" s="40" t="str">
        <f>VLOOKUP(F2339,辅助信息!A:B,2,FALSE)</f>
        <v>盘螺</v>
      </c>
      <c r="F2339" s="40" t="s">
        <v>40</v>
      </c>
      <c r="G2339" s="36">
        <v>5</v>
      </c>
      <c r="H2339" s="136">
        <f>_xlfn.XLOOKUP(C2339&amp;F2339&amp;I2339&amp;J2339,'[1]2025年已发货'!$F:$F&amp;'[1]2025年已发货'!$C:$C&amp;'[1]2025年已发货'!$G:$G&amp;'[1]2025年已发货'!$H:$H,'[1]2025年已发货'!$E:$E,"未发货")</f>
        <v>5</v>
      </c>
      <c r="I2339" s="40" t="str">
        <f>VLOOKUP(B2339,辅助信息!E:I,3,FALSE)</f>
        <v>（华西萌海科创农业生态谷）成都市简阳市白金山水库</v>
      </c>
      <c r="J2339" s="40" t="str">
        <f>VLOOKUP(B2339,辅助信息!E:I,4,FALSE)</f>
        <v>石清国</v>
      </c>
      <c r="K2339" s="40">
        <f>VLOOKUP(J2339,辅助信息!H:I,2,FALSE)</f>
        <v>13458642015</v>
      </c>
      <c r="L2339" s="111" t="str">
        <f>VLOOKUP(B2339,辅助信息!E:J,6,FALSE)</f>
        <v>优先威钢,我方卸车,新老国标钢厂不加价可直发</v>
      </c>
      <c r="M2339" s="93">
        <v>45860</v>
      </c>
      <c r="O2339" s="64">
        <f ca="1" t="shared" si="153"/>
        <v>0</v>
      </c>
      <c r="P2339" s="64">
        <f ca="1" t="shared" si="154"/>
        <v>111</v>
      </c>
      <c r="Q2339" s="29" t="str">
        <f>VLOOKUP(B2339,辅助信息!E:M,9,FALSE)</f>
        <v>ZTWM-CDGS-XS-2024-0092-华西-萌海科创农业生态谷</v>
      </c>
      <c r="R2339" s="29" t="str">
        <f>_xlfn._xlws.FILTER(辅助信息!D:D,辅助信息!E:E=B2339)</f>
        <v>华西萌海-科创农业生态谷</v>
      </c>
    </row>
    <row r="2340" hidden="1" spans="2:18">
      <c r="B2340" s="40" t="s">
        <v>92</v>
      </c>
      <c r="C2340" s="72">
        <v>45859</v>
      </c>
      <c r="D2340" s="40" t="str">
        <f>VLOOKUP(B2340,辅助信息!E:K,7,FALSE)</f>
        <v>JWDDCD2025051800046</v>
      </c>
      <c r="E2340" s="40" t="str">
        <f>VLOOKUP(F2340,辅助信息!A:B,2,FALSE)</f>
        <v>螺纹钢</v>
      </c>
      <c r="F2340" s="40" t="s">
        <v>27</v>
      </c>
      <c r="G2340" s="36">
        <v>5</v>
      </c>
      <c r="H2340" s="136">
        <f>_xlfn.XLOOKUP(C2340&amp;F2340&amp;I2340&amp;J2340,'[1]2025年已发货'!$F:$F&amp;'[1]2025年已发货'!$C:$C&amp;'[1]2025年已发货'!$G:$G&amp;'[1]2025年已发货'!$H:$H,'[1]2025年已发货'!$E:$E,"未发货")</f>
        <v>5</v>
      </c>
      <c r="I2340" s="40" t="str">
        <f>VLOOKUP(B2340,辅助信息!E:I,3,FALSE)</f>
        <v>（华西萌海科创农业生态谷）成都市简阳市白金山水库</v>
      </c>
      <c r="J2340" s="40" t="str">
        <f>VLOOKUP(B2340,辅助信息!E:I,4,FALSE)</f>
        <v>石清国</v>
      </c>
      <c r="K2340" s="40">
        <f>VLOOKUP(J2340,辅助信息!H:I,2,FALSE)</f>
        <v>13458642015</v>
      </c>
      <c r="L2340" s="111" t="str">
        <f>VLOOKUP(B2340,辅助信息!E:J,6,FALSE)</f>
        <v>优先威钢,我方卸车,新老国标钢厂不加价可直发</v>
      </c>
      <c r="M2340" s="93">
        <v>45860</v>
      </c>
      <c r="O2340" s="64">
        <f ca="1" t="shared" si="153"/>
        <v>0</v>
      </c>
      <c r="P2340" s="64">
        <f ca="1" t="shared" si="154"/>
        <v>111</v>
      </c>
      <c r="Q2340" s="29" t="str">
        <f>VLOOKUP(B2340,辅助信息!E:M,9,FALSE)</f>
        <v>ZTWM-CDGS-XS-2024-0092-华西-萌海科创农业生态谷</v>
      </c>
      <c r="R2340" s="29" t="str">
        <f>_xlfn._xlws.FILTER(辅助信息!D:D,辅助信息!E:E=B2340)</f>
        <v>华西萌海-科创农业生态谷</v>
      </c>
    </row>
    <row r="2341" hidden="1" spans="2:18">
      <c r="B2341" s="40" t="s">
        <v>92</v>
      </c>
      <c r="C2341" s="72">
        <v>45859</v>
      </c>
      <c r="D2341" s="40" t="str">
        <f>VLOOKUP(B2341,辅助信息!E:K,7,FALSE)</f>
        <v>JWDDCD2025051800046</v>
      </c>
      <c r="E2341" s="40" t="str">
        <f>VLOOKUP(F2341,辅助信息!A:B,2,FALSE)</f>
        <v>螺纹钢</v>
      </c>
      <c r="F2341" s="40" t="s">
        <v>33</v>
      </c>
      <c r="G2341" s="36">
        <v>5</v>
      </c>
      <c r="H2341" s="136">
        <f>_xlfn.XLOOKUP(C2341&amp;F2341&amp;I2341&amp;J2341,'[1]2025年已发货'!$F:$F&amp;'[1]2025年已发货'!$C:$C&amp;'[1]2025年已发货'!$G:$G&amp;'[1]2025年已发货'!$H:$H,'[1]2025年已发货'!$E:$E,"未发货")</f>
        <v>5</v>
      </c>
      <c r="I2341" s="40" t="str">
        <f>VLOOKUP(B2341,辅助信息!E:I,3,FALSE)</f>
        <v>（华西萌海科创农业生态谷）成都市简阳市白金山水库</v>
      </c>
      <c r="J2341" s="40" t="str">
        <f>VLOOKUP(B2341,辅助信息!E:I,4,FALSE)</f>
        <v>石清国</v>
      </c>
      <c r="K2341" s="40">
        <f>VLOOKUP(J2341,辅助信息!H:I,2,FALSE)</f>
        <v>13458642015</v>
      </c>
      <c r="L2341" s="111" t="str">
        <f>VLOOKUP(B2341,辅助信息!E:J,6,FALSE)</f>
        <v>优先威钢,我方卸车,新老国标钢厂不加价可直发</v>
      </c>
      <c r="M2341" s="93">
        <v>45860</v>
      </c>
      <c r="O2341" s="64">
        <f ca="1" t="shared" si="153"/>
        <v>0</v>
      </c>
      <c r="P2341" s="64">
        <f ca="1" t="shared" si="154"/>
        <v>111</v>
      </c>
      <c r="Q2341" s="29" t="str">
        <f>VLOOKUP(B2341,辅助信息!E:M,9,FALSE)</f>
        <v>ZTWM-CDGS-XS-2024-0092-华西-萌海科创农业生态谷</v>
      </c>
      <c r="R2341" s="29" t="str">
        <f>_xlfn._xlws.FILTER(辅助信息!D:D,辅助信息!E:E=B2341)</f>
        <v>华西萌海-科创农业生态谷</v>
      </c>
    </row>
    <row r="2342" hidden="1" spans="2:18">
      <c r="B2342" s="40" t="s">
        <v>92</v>
      </c>
      <c r="C2342" s="72">
        <v>45859</v>
      </c>
      <c r="D2342" s="40" t="str">
        <f>VLOOKUP(B2342,辅助信息!E:K,7,FALSE)</f>
        <v>JWDDCD2025051800046</v>
      </c>
      <c r="E2342" s="40" t="str">
        <f>VLOOKUP(F2342,辅助信息!A:B,2,FALSE)</f>
        <v>螺纹钢</v>
      </c>
      <c r="F2342" s="40" t="s">
        <v>22</v>
      </c>
      <c r="G2342" s="36">
        <v>20</v>
      </c>
      <c r="H2342" s="136">
        <f>_xlfn.XLOOKUP(C2342&amp;F2342&amp;I2342&amp;J2342,'[1]2025年已发货'!$F:$F&amp;'[1]2025年已发货'!$C:$C&amp;'[1]2025年已发货'!$G:$G&amp;'[1]2025年已发货'!$H:$H,'[1]2025年已发货'!$E:$E,"未发货")</f>
        <v>20</v>
      </c>
      <c r="I2342" s="40" t="str">
        <f>VLOOKUP(B2342,辅助信息!E:I,3,FALSE)</f>
        <v>（华西萌海科创农业生态谷）成都市简阳市白金山水库</v>
      </c>
      <c r="J2342" s="40" t="str">
        <f>VLOOKUP(B2342,辅助信息!E:I,4,FALSE)</f>
        <v>石清国</v>
      </c>
      <c r="K2342" s="40">
        <f>VLOOKUP(J2342,辅助信息!H:I,2,FALSE)</f>
        <v>13458642015</v>
      </c>
      <c r="L2342" s="111" t="str">
        <f>VLOOKUP(B2342,辅助信息!E:J,6,FALSE)</f>
        <v>优先威钢,我方卸车,新老国标钢厂不加价可直发</v>
      </c>
      <c r="M2342" s="93">
        <v>45860</v>
      </c>
      <c r="O2342" s="64">
        <f ca="1" t="shared" si="153"/>
        <v>0</v>
      </c>
      <c r="P2342" s="64">
        <f ca="1" t="shared" si="154"/>
        <v>111</v>
      </c>
      <c r="Q2342" s="29" t="str">
        <f>VLOOKUP(B2342,辅助信息!E:M,9,FALSE)</f>
        <v>ZTWM-CDGS-XS-2024-0092-华西-萌海科创农业生态谷</v>
      </c>
      <c r="R2342" s="29" t="str">
        <f>_xlfn._xlws.FILTER(辅助信息!D:D,辅助信息!E:E=B2342)</f>
        <v>华西萌海-科创农业生态谷</v>
      </c>
    </row>
    <row r="2343" hidden="1" spans="2:18">
      <c r="B2343" s="40" t="s">
        <v>106</v>
      </c>
      <c r="C2343" s="72">
        <v>45859</v>
      </c>
      <c r="D2343" s="40" t="str">
        <f>VLOOKUP(B2343,辅助信息!E:K,7,FALSE)</f>
        <v>JWDDCD2024101600133</v>
      </c>
      <c r="E2343" s="40" t="str">
        <f>VLOOKUP(F2343,辅助信息!A:B,2,FALSE)</f>
        <v>盘螺</v>
      </c>
      <c r="F2343" s="40" t="s">
        <v>40</v>
      </c>
      <c r="G2343" s="36">
        <v>10</v>
      </c>
      <c r="H2343" s="136">
        <f>_xlfn.XLOOKUP(C2343&amp;F2343&amp;I2343&amp;J2343,'[1]2025年已发货'!$F:$F&amp;'[1]2025年已发货'!$C:$C&amp;'[1]2025年已发货'!$G:$G&amp;'[1]2025年已发货'!$H:$H,'[1]2025年已发货'!$E:$E,"未发货")</f>
        <v>10</v>
      </c>
      <c r="I2343" s="40" t="str">
        <f>VLOOKUP(B2343,辅助信息!E:I,3,FALSE)</f>
        <v>（五冶钢构宜宾高县月江镇建设项目）  四川省宜宾市高县月江镇刚记超市斜对面(还阳组团沪碳二期项目)</v>
      </c>
      <c r="J2343" s="40" t="str">
        <f>VLOOKUP(B2343,辅助信息!E:I,4,FALSE)</f>
        <v>张朝亮</v>
      </c>
      <c r="K2343" s="40">
        <f>VLOOKUP(J2343,辅助信息!H:I,2,FALSE)</f>
        <v>15228205853</v>
      </c>
      <c r="L2343" s="111" t="str">
        <f>VLOOKUP(B2343,辅助信息!E:J,6,FALSE)</f>
        <v>提前联系到场规格</v>
      </c>
      <c r="M2343" s="93">
        <v>45860</v>
      </c>
      <c r="O2343" s="64">
        <f ca="1" t="shared" si="153"/>
        <v>0</v>
      </c>
      <c r="P2343" s="64">
        <f ca="1" t="shared" si="154"/>
        <v>111</v>
      </c>
      <c r="Q2343" s="29" t="str">
        <f>VLOOKUP(B2343,辅助信息!E:M,9,FALSE)</f>
        <v>ZTWM-CDGS-XS-2024-0169-中冶西部钢构-宜宾市南溪区幸福路东路,高县月江镇建设项目</v>
      </c>
      <c r="R2343" s="29" t="str">
        <f>_xlfn._xlws.FILTER(辅助信息!D:D,辅助信息!E:E=B2343)</f>
        <v>五冶钢构-宜宾市南溪区高县月江镇建设项目</v>
      </c>
    </row>
    <row r="2344" hidden="1" spans="2:18">
      <c r="B2344" s="40" t="s">
        <v>106</v>
      </c>
      <c r="C2344" s="72">
        <v>45859</v>
      </c>
      <c r="D2344" s="40" t="str">
        <f>VLOOKUP(B2344,辅助信息!E:K,7,FALSE)</f>
        <v>JWDDCD2024101600133</v>
      </c>
      <c r="E2344" s="40" t="str">
        <f>VLOOKUP(F2344,辅助信息!A:B,2,FALSE)</f>
        <v>盘螺</v>
      </c>
      <c r="F2344" s="40" t="s">
        <v>41</v>
      </c>
      <c r="G2344" s="36">
        <v>25</v>
      </c>
      <c r="H2344" s="136">
        <f>_xlfn.XLOOKUP(C2344&amp;F2344&amp;I2344&amp;J2344,'[1]2025年已发货'!$F:$F&amp;'[1]2025年已发货'!$C:$C&amp;'[1]2025年已发货'!$G:$G&amp;'[1]2025年已发货'!$H:$H,'[1]2025年已发货'!$E:$E,"未发货")</f>
        <v>25</v>
      </c>
      <c r="I2344" s="40" t="str">
        <f>VLOOKUP(B2344,辅助信息!E:I,3,FALSE)</f>
        <v>（五冶钢构宜宾高县月江镇建设项目）  四川省宜宾市高县月江镇刚记超市斜对面(还阳组团沪碳二期项目)</v>
      </c>
      <c r="J2344" s="40" t="str">
        <f>VLOOKUP(B2344,辅助信息!E:I,4,FALSE)</f>
        <v>张朝亮</v>
      </c>
      <c r="K2344" s="40">
        <f>VLOOKUP(J2344,辅助信息!H:I,2,FALSE)</f>
        <v>15228205853</v>
      </c>
      <c r="L2344" s="111" t="str">
        <f>VLOOKUP(B2344,辅助信息!E:J,6,FALSE)</f>
        <v>提前联系到场规格</v>
      </c>
      <c r="M2344" s="93">
        <v>45860</v>
      </c>
      <c r="O2344" s="64">
        <f ca="1" t="shared" si="153"/>
        <v>0</v>
      </c>
      <c r="P2344" s="64">
        <f ca="1" t="shared" si="154"/>
        <v>111</v>
      </c>
      <c r="Q2344" s="29" t="str">
        <f>VLOOKUP(B2344,辅助信息!E:M,9,FALSE)</f>
        <v>ZTWM-CDGS-XS-2024-0169-中冶西部钢构-宜宾市南溪区幸福路东路,高县月江镇建设项目</v>
      </c>
      <c r="R2344" s="29" t="str">
        <f>_xlfn._xlws.FILTER(辅助信息!D:D,辅助信息!E:E=B2344)</f>
        <v>五冶钢构-宜宾市南溪区高县月江镇建设项目</v>
      </c>
    </row>
    <row r="2345" hidden="1" spans="2:18">
      <c r="B2345" s="40" t="s">
        <v>106</v>
      </c>
      <c r="C2345" s="72">
        <v>45859</v>
      </c>
      <c r="D2345" s="40" t="str">
        <f>VLOOKUP(B2345,辅助信息!E:K,7,FALSE)</f>
        <v>JWDDCD2024101600133</v>
      </c>
      <c r="E2345" s="40" t="str">
        <f>VLOOKUP(F2345,辅助信息!A:B,2,FALSE)</f>
        <v>螺纹钢</v>
      </c>
      <c r="F2345" s="40" t="s">
        <v>27</v>
      </c>
      <c r="G2345" s="36">
        <v>9</v>
      </c>
      <c r="H2345" s="136">
        <f>_xlfn.XLOOKUP(C2345&amp;F2345&amp;I2345&amp;J2345,'[1]2025年已发货'!$F:$F&amp;'[1]2025年已发货'!$C:$C&amp;'[1]2025年已发货'!$G:$G&amp;'[1]2025年已发货'!$H:$H,'[1]2025年已发货'!$E:$E,"未发货")</f>
        <v>9</v>
      </c>
      <c r="I2345" s="40" t="str">
        <f>VLOOKUP(B2345,辅助信息!E:I,3,FALSE)</f>
        <v>（五冶钢构宜宾高县月江镇建设项目）  四川省宜宾市高县月江镇刚记超市斜对面(还阳组团沪碳二期项目)</v>
      </c>
      <c r="J2345" s="40" t="str">
        <f>VLOOKUP(B2345,辅助信息!E:I,4,FALSE)</f>
        <v>张朝亮</v>
      </c>
      <c r="K2345" s="40">
        <f>VLOOKUP(J2345,辅助信息!H:I,2,FALSE)</f>
        <v>15228205853</v>
      </c>
      <c r="L2345" s="111" t="str">
        <f>VLOOKUP(B2345,辅助信息!E:J,6,FALSE)</f>
        <v>提前联系到场规格</v>
      </c>
      <c r="M2345" s="93">
        <v>45860</v>
      </c>
      <c r="O2345" s="64">
        <f ca="1" t="shared" si="153"/>
        <v>0</v>
      </c>
      <c r="P2345" s="64">
        <f ca="1" t="shared" si="154"/>
        <v>111</v>
      </c>
      <c r="Q2345" s="29" t="str">
        <f>VLOOKUP(B2345,辅助信息!E:M,9,FALSE)</f>
        <v>ZTWM-CDGS-XS-2024-0169-中冶西部钢构-宜宾市南溪区幸福路东路,高县月江镇建设项目</v>
      </c>
      <c r="R2345" s="29" t="str">
        <f>_xlfn._xlws.FILTER(辅助信息!D:D,辅助信息!E:E=B2345)</f>
        <v>五冶钢构-宜宾市南溪区高县月江镇建设项目</v>
      </c>
    </row>
    <row r="2346" hidden="1" spans="2:18">
      <c r="B2346" s="40" t="s">
        <v>106</v>
      </c>
      <c r="C2346" s="72">
        <v>45859</v>
      </c>
      <c r="D2346" s="40" t="str">
        <f>VLOOKUP(B2346,辅助信息!E:K,7,FALSE)</f>
        <v>JWDDCD2024101600133</v>
      </c>
      <c r="E2346" s="40" t="str">
        <f>VLOOKUP(F2346,辅助信息!A:B,2,FALSE)</f>
        <v>螺纹钢</v>
      </c>
      <c r="F2346" s="40" t="s">
        <v>19</v>
      </c>
      <c r="G2346" s="36">
        <v>9</v>
      </c>
      <c r="H2346" s="136">
        <f>_xlfn.XLOOKUP(C2346&amp;F2346&amp;I2346&amp;J2346,'[1]2025年已发货'!$F:$F&amp;'[1]2025年已发货'!$C:$C&amp;'[1]2025年已发货'!$G:$G&amp;'[1]2025年已发货'!$H:$H,'[1]2025年已发货'!$E:$E,"未发货")</f>
        <v>9</v>
      </c>
      <c r="I2346" s="40" t="str">
        <f>VLOOKUP(B2346,辅助信息!E:I,3,FALSE)</f>
        <v>（五冶钢构宜宾高县月江镇建设项目）  四川省宜宾市高县月江镇刚记超市斜对面(还阳组团沪碳二期项目)</v>
      </c>
      <c r="J2346" s="40" t="str">
        <f>VLOOKUP(B2346,辅助信息!E:I,4,FALSE)</f>
        <v>张朝亮</v>
      </c>
      <c r="K2346" s="40">
        <f>VLOOKUP(J2346,辅助信息!H:I,2,FALSE)</f>
        <v>15228205853</v>
      </c>
      <c r="L2346" s="111" t="str">
        <f>VLOOKUP(B2346,辅助信息!E:J,6,FALSE)</f>
        <v>提前联系到场规格</v>
      </c>
      <c r="M2346" s="93">
        <v>45860</v>
      </c>
      <c r="O2346" s="64">
        <f ca="1" t="shared" si="153"/>
        <v>0</v>
      </c>
      <c r="P2346" s="64">
        <f ca="1" t="shared" si="154"/>
        <v>111</v>
      </c>
      <c r="Q2346" s="29" t="str">
        <f>VLOOKUP(B2346,辅助信息!E:M,9,FALSE)</f>
        <v>ZTWM-CDGS-XS-2024-0169-中冶西部钢构-宜宾市南溪区幸福路东路,高县月江镇建设项目</v>
      </c>
      <c r="R2346" s="29" t="str">
        <f>_xlfn._xlws.FILTER(辅助信息!D:D,辅助信息!E:E=B2346)</f>
        <v>五冶钢构-宜宾市南溪区高县月江镇建设项目</v>
      </c>
    </row>
    <row r="2347" hidden="1" spans="2:18">
      <c r="B2347" s="40" t="s">
        <v>106</v>
      </c>
      <c r="C2347" s="72">
        <v>45859</v>
      </c>
      <c r="D2347" s="40" t="str">
        <f>VLOOKUP(B2347,辅助信息!E:K,7,FALSE)</f>
        <v>JWDDCD2024101600133</v>
      </c>
      <c r="E2347" s="40" t="str">
        <f>VLOOKUP(F2347,辅助信息!A:B,2,FALSE)</f>
        <v>螺纹钢</v>
      </c>
      <c r="F2347" s="40" t="s">
        <v>32</v>
      </c>
      <c r="G2347" s="36">
        <v>9</v>
      </c>
      <c r="H2347" s="136">
        <f>_xlfn.XLOOKUP(C2347&amp;F2347&amp;I2347&amp;J2347,'[1]2025年已发货'!$F:$F&amp;'[1]2025年已发货'!$C:$C&amp;'[1]2025年已发货'!$G:$G&amp;'[1]2025年已发货'!$H:$H,'[1]2025年已发货'!$E:$E,"未发货")</f>
        <v>9</v>
      </c>
      <c r="I2347" s="40" t="str">
        <f>VLOOKUP(B2347,辅助信息!E:I,3,FALSE)</f>
        <v>（五冶钢构宜宾高县月江镇建设项目）  四川省宜宾市高县月江镇刚记超市斜对面(还阳组团沪碳二期项目)</v>
      </c>
      <c r="J2347" s="40" t="str">
        <f>VLOOKUP(B2347,辅助信息!E:I,4,FALSE)</f>
        <v>张朝亮</v>
      </c>
      <c r="K2347" s="40">
        <f>VLOOKUP(J2347,辅助信息!H:I,2,FALSE)</f>
        <v>15228205853</v>
      </c>
      <c r="L2347" s="111" t="str">
        <f>VLOOKUP(B2347,辅助信息!E:J,6,FALSE)</f>
        <v>提前联系到场规格</v>
      </c>
      <c r="M2347" s="93">
        <v>45860</v>
      </c>
      <c r="O2347" s="64">
        <f ca="1" t="shared" si="153"/>
        <v>0</v>
      </c>
      <c r="P2347" s="64">
        <f ca="1" t="shared" si="154"/>
        <v>111</v>
      </c>
      <c r="Q2347" s="29" t="str">
        <f>VLOOKUP(B2347,辅助信息!E:M,9,FALSE)</f>
        <v>ZTWM-CDGS-XS-2024-0169-中冶西部钢构-宜宾市南溪区幸福路东路,高县月江镇建设项目</v>
      </c>
      <c r="R2347" s="29" t="str">
        <f>_xlfn._xlws.FILTER(辅助信息!D:D,辅助信息!E:E=B2347)</f>
        <v>五冶钢构-宜宾市南溪区高县月江镇建设项目</v>
      </c>
    </row>
    <row r="2348" hidden="1" spans="2:18">
      <c r="B2348" s="40" t="s">
        <v>106</v>
      </c>
      <c r="C2348" s="72">
        <v>45859</v>
      </c>
      <c r="D2348" s="40" t="str">
        <f>VLOOKUP(B2348,辅助信息!E:K,7,FALSE)</f>
        <v>JWDDCD2024101600133</v>
      </c>
      <c r="E2348" s="40" t="str">
        <f>VLOOKUP(F2348,辅助信息!A:B,2,FALSE)</f>
        <v>螺纹钢</v>
      </c>
      <c r="F2348" s="40" t="s">
        <v>33</v>
      </c>
      <c r="G2348" s="36">
        <v>9</v>
      </c>
      <c r="H2348" s="136">
        <f>_xlfn.XLOOKUP(C2348&amp;F2348&amp;I2348&amp;J2348,'[1]2025年已发货'!$F:$F&amp;'[1]2025年已发货'!$C:$C&amp;'[1]2025年已发货'!$G:$G&amp;'[1]2025年已发货'!$H:$H,'[1]2025年已发货'!$E:$E,"未发货")</f>
        <v>9</v>
      </c>
      <c r="I2348" s="40" t="str">
        <f>VLOOKUP(B2348,辅助信息!E:I,3,FALSE)</f>
        <v>（五冶钢构宜宾高县月江镇建设项目）  四川省宜宾市高县月江镇刚记超市斜对面(还阳组团沪碳二期项目)</v>
      </c>
      <c r="J2348" s="40" t="str">
        <f>VLOOKUP(B2348,辅助信息!E:I,4,FALSE)</f>
        <v>张朝亮</v>
      </c>
      <c r="K2348" s="40">
        <f>VLOOKUP(J2348,辅助信息!H:I,2,FALSE)</f>
        <v>15228205853</v>
      </c>
      <c r="L2348" s="111" t="str">
        <f>VLOOKUP(B2348,辅助信息!E:J,6,FALSE)</f>
        <v>提前联系到场规格</v>
      </c>
      <c r="M2348" s="93">
        <v>45860</v>
      </c>
      <c r="O2348" s="64">
        <f ca="1" t="shared" si="153"/>
        <v>0</v>
      </c>
      <c r="P2348" s="64">
        <f ca="1" t="shared" si="154"/>
        <v>111</v>
      </c>
      <c r="Q2348" s="29" t="str">
        <f>VLOOKUP(B2348,辅助信息!E:M,9,FALSE)</f>
        <v>ZTWM-CDGS-XS-2024-0169-中冶西部钢构-宜宾市南溪区幸福路东路,高县月江镇建设项目</v>
      </c>
      <c r="R2348" s="29" t="str">
        <f>_xlfn._xlws.FILTER(辅助信息!D:D,辅助信息!E:E=B2348)</f>
        <v>五冶钢构-宜宾市南溪区高县月江镇建设项目</v>
      </c>
    </row>
    <row r="2349" hidden="1" spans="2:18">
      <c r="B2349" s="40" t="s">
        <v>167</v>
      </c>
      <c r="C2349" s="72">
        <v>45860</v>
      </c>
      <c r="D2349" s="40" t="str">
        <f>VLOOKUP(B2349,辅助信息!E:K,7,FALSE)</f>
        <v>JWDDCD2025102100473</v>
      </c>
      <c r="E2349" s="40" t="str">
        <f>VLOOKUP(F2349,辅助信息!A:B,2,FALSE)</f>
        <v>螺纹钢</v>
      </c>
      <c r="F2349" s="40" t="s">
        <v>30</v>
      </c>
      <c r="G2349" s="36">
        <v>70</v>
      </c>
      <c r="H2349" s="136">
        <f>_xlfn.XLOOKUP(C2349&amp;F2349&amp;I2349&amp;J2349,'[1]2025年已发货'!$F:$F&amp;'[1]2025年已发货'!$C:$C&amp;'[1]2025年已发货'!$G:$G&amp;'[1]2025年已发货'!$H:$H,'[1]2025年已发货'!$E:$E,"未发货")</f>
        <v>70</v>
      </c>
      <c r="I2349" s="40" t="str">
        <f>VLOOKUP(B2349,辅助信息!E:I,3,FALSE)</f>
        <v>(五冶建设扩建艺体中学二期工程)四川省成都市双流区光荣路成都艺体中学南200米</v>
      </c>
      <c r="J2349" s="40" t="str">
        <f>VLOOKUP(B2349,辅助信息!E:I,4,FALSE)</f>
        <v>谢序强</v>
      </c>
      <c r="K2349" s="40">
        <f>VLOOKUP(J2349,辅助信息!H:I,2,FALSE)</f>
        <v>13458588232</v>
      </c>
      <c r="L2349" s="111" t="str">
        <f>VLOOKUP(B2349,辅助信息!E:J,6,FALSE)</f>
        <v>联系实际收货人（谢序强13458588232）五冶建设送货单,一式6份材质书,锈货不收，项目名称：扩建艺体中学二期工程，装货前联系收货人核实到场规格,没提前告知进场规格现场不给予接收</v>
      </c>
      <c r="M2349" s="93">
        <v>45860</v>
      </c>
      <c r="O2349" s="64">
        <f ca="1" t="shared" si="153"/>
        <v>0</v>
      </c>
      <c r="P2349" s="64">
        <f ca="1" t="shared" si="154"/>
        <v>111</v>
      </c>
      <c r="Q2349" s="29" t="str">
        <f>VLOOKUP(B2349,辅助信息!E:M,9,FALSE)</f>
        <v>ZTWM-CDGS-XS-2025-0073-五冶天府-成都怡心湖片区及龙泉驿医院等项目</v>
      </c>
      <c r="R2349" s="29" t="str">
        <f>_xlfn._xlws.FILTER(辅助信息!D:D,辅助信息!E:E=B2349)</f>
        <v>五冶建设扩建艺体中学二期工程</v>
      </c>
    </row>
    <row r="2350" hidden="1" spans="2:18">
      <c r="B2350" s="40" t="s">
        <v>167</v>
      </c>
      <c r="C2350" s="72">
        <v>45860</v>
      </c>
      <c r="D2350" s="40" t="str">
        <f>VLOOKUP(B2350,辅助信息!E:K,7,FALSE)</f>
        <v>JWDDCD2025102100473</v>
      </c>
      <c r="E2350" s="40" t="str">
        <f>VLOOKUP(F2350,辅助信息!A:B,2,FALSE)</f>
        <v>盘螺</v>
      </c>
      <c r="F2350" s="40" t="s">
        <v>40</v>
      </c>
      <c r="G2350" s="36">
        <v>14</v>
      </c>
      <c r="H2350" s="136">
        <f>_xlfn.XLOOKUP(C2350&amp;F2350&amp;I2350&amp;J2350,'[1]2025年已发货'!$F:$F&amp;'[1]2025年已发货'!$C:$C&amp;'[1]2025年已发货'!$G:$G&amp;'[1]2025年已发货'!$H:$H,'[1]2025年已发货'!$E:$E,"未发货")</f>
        <v>14</v>
      </c>
      <c r="I2350" s="40" t="str">
        <f>VLOOKUP(B2350,辅助信息!E:I,3,FALSE)</f>
        <v>(五冶建设扩建艺体中学二期工程)四川省成都市双流区光荣路成都艺体中学南200米</v>
      </c>
      <c r="J2350" s="40" t="str">
        <f>VLOOKUP(B2350,辅助信息!E:I,4,FALSE)</f>
        <v>谢序强</v>
      </c>
      <c r="K2350" s="40">
        <f>VLOOKUP(J2350,辅助信息!H:I,2,FALSE)</f>
        <v>13458588232</v>
      </c>
      <c r="L2350" s="111" t="str">
        <f>VLOOKUP(B2350,辅助信息!E:J,6,FALSE)</f>
        <v>联系实际收货人（谢序强13458588232）五冶建设送货单,一式6份材质书,锈货不收，项目名称：扩建艺体中学二期工程，装货前联系收货人核实到场规格,没提前告知进场规格现场不给予接收</v>
      </c>
      <c r="M2350" s="93">
        <v>45861</v>
      </c>
      <c r="O2350" s="64">
        <f ca="1" t="shared" si="153"/>
        <v>0</v>
      </c>
      <c r="P2350" s="64">
        <f ca="1" t="shared" si="154"/>
        <v>110</v>
      </c>
      <c r="Q2350" s="29" t="str">
        <f>VLOOKUP(B2350,辅助信息!E:M,9,FALSE)</f>
        <v>ZTWM-CDGS-XS-2025-0073-五冶天府-成都怡心湖片区及龙泉驿医院等项目</v>
      </c>
      <c r="R2350" s="29" t="str">
        <f>_xlfn._xlws.FILTER(辅助信息!D:D,辅助信息!E:E=B2350)</f>
        <v>五冶建设扩建艺体中学二期工程</v>
      </c>
    </row>
    <row r="2351" hidden="1" spans="2:18">
      <c r="B2351" s="40" t="s">
        <v>167</v>
      </c>
      <c r="C2351" s="72">
        <v>45860</v>
      </c>
      <c r="D2351" s="40" t="str">
        <f>VLOOKUP(B2351,辅助信息!E:K,7,FALSE)</f>
        <v>JWDDCD2025102100473</v>
      </c>
      <c r="E2351" s="40" t="str">
        <f>VLOOKUP(F2351,辅助信息!A:B,2,FALSE)</f>
        <v>盘螺</v>
      </c>
      <c r="F2351" s="40" t="s">
        <v>41</v>
      </c>
      <c r="G2351" s="36">
        <v>21</v>
      </c>
      <c r="H2351" s="136">
        <f>_xlfn.XLOOKUP(C2351&amp;F2351&amp;I2351&amp;J2351,'[1]2025年已发货'!$F:$F&amp;'[1]2025年已发货'!$C:$C&amp;'[1]2025年已发货'!$G:$G&amp;'[1]2025年已发货'!$H:$H,'[1]2025年已发货'!$E:$E,"未发货")</f>
        <v>21</v>
      </c>
      <c r="I2351" s="40" t="str">
        <f>VLOOKUP(B2351,辅助信息!E:I,3,FALSE)</f>
        <v>(五冶建设扩建艺体中学二期工程)四川省成都市双流区光荣路成都艺体中学南200米</v>
      </c>
      <c r="J2351" s="40" t="str">
        <f>VLOOKUP(B2351,辅助信息!E:I,4,FALSE)</f>
        <v>谢序强</v>
      </c>
      <c r="K2351" s="40">
        <f>VLOOKUP(J2351,辅助信息!H:I,2,FALSE)</f>
        <v>13458588232</v>
      </c>
      <c r="L2351" s="111" t="str">
        <f>VLOOKUP(B2351,辅助信息!E:J,6,FALSE)</f>
        <v>联系实际收货人（谢序强13458588232）五冶建设送货单,一式6份材质书,锈货不收，项目名称：扩建艺体中学二期工程，装货前联系收货人核实到场规格,没提前告知进场规格现场不给予接收</v>
      </c>
      <c r="M2351" s="93">
        <v>45861</v>
      </c>
      <c r="O2351" s="64">
        <f ca="1" t="shared" si="153"/>
        <v>0</v>
      </c>
      <c r="P2351" s="64">
        <f ca="1" t="shared" si="154"/>
        <v>110</v>
      </c>
      <c r="Q2351" s="29" t="str">
        <f>VLOOKUP(B2351,辅助信息!E:M,9,FALSE)</f>
        <v>ZTWM-CDGS-XS-2025-0073-五冶天府-成都怡心湖片区及龙泉驿医院等项目</v>
      </c>
      <c r="R2351" s="29" t="str">
        <f>_xlfn._xlws.FILTER(辅助信息!D:D,辅助信息!E:E=B2351)</f>
        <v>五冶建设扩建艺体中学二期工程</v>
      </c>
    </row>
    <row r="2352" hidden="1" spans="2:18">
      <c r="B2352" s="40" t="s">
        <v>180</v>
      </c>
      <c r="C2352" s="72">
        <v>45860</v>
      </c>
      <c r="D2352" s="40" t="str">
        <f>VLOOKUP(B2352,辅助信息!E:K,7,FALSE)</f>
        <v>JWDDCD2025052800131</v>
      </c>
      <c r="E2352" s="40" t="str">
        <f>VLOOKUP(F2352,辅助信息!A:B,2,FALSE)</f>
        <v>螺纹钢</v>
      </c>
      <c r="F2352" s="40" t="s">
        <v>45</v>
      </c>
      <c r="G2352" s="36">
        <v>6</v>
      </c>
      <c r="H2352" s="136">
        <f>_xlfn.XLOOKUP(C2352&amp;F2352&amp;I2352&amp;J2352,'[1]2025年已发货'!$F:$F&amp;'[1]2025年已发货'!$C:$C&amp;'[1]2025年已发货'!$G:$G&amp;'[1]2025年已发货'!$H:$H,'[1]2025年已发货'!$E:$E,"未发货")</f>
        <v>6</v>
      </c>
      <c r="I2352" s="40" t="str">
        <f>VLOOKUP(B2352,辅助信息!E:I,3,FALSE)</f>
        <v>（商投建工达州中医药科技园-4工区-8号楼）达州市通川区达州中医药职业学院犀牛大道北段</v>
      </c>
      <c r="J2352" s="40" t="str">
        <f>VLOOKUP(B2352,辅助信息!E:I,4,FALSE)</f>
        <v>张扬</v>
      </c>
      <c r="K2352" s="40">
        <f>VLOOKUP(J2352,辅助信息!H:I,2,FALSE)</f>
        <v>18381904567</v>
      </c>
      <c r="L2352" s="111" t="str">
        <f>VLOOKUP(B2352,辅助信息!E:J,6,FALSE)</f>
        <v>控制炉批号！多了现场不收！,优先安排达钢,提前联系到场规格及数量</v>
      </c>
      <c r="M2352" s="93">
        <v>45861</v>
      </c>
      <c r="O2352" s="64">
        <f ca="1" t="shared" si="153"/>
        <v>0</v>
      </c>
      <c r="P2352" s="64">
        <f ca="1" t="shared" si="154"/>
        <v>110</v>
      </c>
      <c r="Q2352" s="29" t="str">
        <f>VLOOKUP(B2352,辅助信息!E:M,9,FALSE)</f>
        <v>ZTWM-CDGS-XS-2024-0134-商投建工达州中医药科技成果示范园项目</v>
      </c>
      <c r="R2352" s="29" t="str">
        <f>_xlfn._xlws.FILTER(辅助信息!D:D,辅助信息!E:E=B2352)</f>
        <v>商投建工达州中医药科技园</v>
      </c>
    </row>
    <row r="2353" hidden="1" spans="2:18">
      <c r="B2353" s="40" t="s">
        <v>180</v>
      </c>
      <c r="C2353" s="72">
        <v>45860</v>
      </c>
      <c r="D2353" s="40" t="str">
        <f>VLOOKUP(B2353,辅助信息!E:K,7,FALSE)</f>
        <v>JWDDCD2025052800131</v>
      </c>
      <c r="E2353" s="40" t="str">
        <f>VLOOKUP(F2353,辅助信息!A:B,2,FALSE)</f>
        <v>螺纹钢</v>
      </c>
      <c r="F2353" s="40" t="s">
        <v>21</v>
      </c>
      <c r="G2353" s="36">
        <v>20</v>
      </c>
      <c r="H2353" s="136">
        <f>_xlfn.XLOOKUP(C2353&amp;F2353&amp;I2353&amp;J2353,'[1]2025年已发货'!$F:$F&amp;'[1]2025年已发货'!$C:$C&amp;'[1]2025年已发货'!$G:$G&amp;'[1]2025年已发货'!$H:$H,'[1]2025年已发货'!$E:$E,"未发货")</f>
        <v>20</v>
      </c>
      <c r="I2353" s="40" t="str">
        <f>VLOOKUP(B2353,辅助信息!E:I,3,FALSE)</f>
        <v>（商投建工达州中医药科技园-4工区-8号楼）达州市通川区达州中医药职业学院犀牛大道北段</v>
      </c>
      <c r="J2353" s="40" t="str">
        <f>VLOOKUP(B2353,辅助信息!E:I,4,FALSE)</f>
        <v>张扬</v>
      </c>
      <c r="K2353" s="40">
        <f>VLOOKUP(J2353,辅助信息!H:I,2,FALSE)</f>
        <v>18381904567</v>
      </c>
      <c r="L2353" s="111" t="str">
        <f>VLOOKUP(B2353,辅助信息!E:J,6,FALSE)</f>
        <v>控制炉批号！多了现场不收！,优先安排达钢,提前联系到场规格及数量</v>
      </c>
      <c r="M2353" s="93">
        <v>45861</v>
      </c>
      <c r="O2353" s="64">
        <f ca="1" t="shared" si="153"/>
        <v>0</v>
      </c>
      <c r="P2353" s="64">
        <f ca="1" t="shared" si="154"/>
        <v>110</v>
      </c>
      <c r="Q2353" s="29" t="str">
        <f>VLOOKUP(B2353,辅助信息!E:M,9,FALSE)</f>
        <v>ZTWM-CDGS-XS-2024-0134-商投建工达州中医药科技成果示范园项目</v>
      </c>
      <c r="R2353" s="29" t="str">
        <f>_xlfn._xlws.FILTER(辅助信息!D:D,辅助信息!E:E=B2353)</f>
        <v>商投建工达州中医药科技园</v>
      </c>
    </row>
    <row r="2354" hidden="1" spans="2:18">
      <c r="B2354" s="40" t="s">
        <v>180</v>
      </c>
      <c r="C2354" s="72">
        <v>45860</v>
      </c>
      <c r="D2354" s="40" t="str">
        <f>VLOOKUP(B2354,辅助信息!E:K,7,FALSE)</f>
        <v>JWDDCD2025052800131</v>
      </c>
      <c r="E2354" s="40" t="str">
        <f>VLOOKUP(F2354,辅助信息!A:B,2,FALSE)</f>
        <v>螺纹钢</v>
      </c>
      <c r="F2354" s="40" t="s">
        <v>58</v>
      </c>
      <c r="G2354" s="36">
        <v>10</v>
      </c>
      <c r="H2354" s="136">
        <f>_xlfn.XLOOKUP(C2354&amp;F2354&amp;I2354&amp;J2354,'[1]2025年已发货'!$F:$F&amp;'[1]2025年已发货'!$C:$C&amp;'[1]2025年已发货'!$G:$G&amp;'[1]2025年已发货'!$H:$H,'[1]2025年已发货'!$E:$E,"未发货")</f>
        <v>10</v>
      </c>
      <c r="I2354" s="40" t="str">
        <f>VLOOKUP(B2354,辅助信息!E:I,3,FALSE)</f>
        <v>（商投建工达州中医药科技园-4工区-8号楼）达州市通川区达州中医药职业学院犀牛大道北段</v>
      </c>
      <c r="J2354" s="40" t="str">
        <f>VLOOKUP(B2354,辅助信息!E:I,4,FALSE)</f>
        <v>张扬</v>
      </c>
      <c r="K2354" s="40">
        <f>VLOOKUP(J2354,辅助信息!H:I,2,FALSE)</f>
        <v>18381904567</v>
      </c>
      <c r="L2354" s="111" t="str">
        <f>VLOOKUP(B2354,辅助信息!E:J,6,FALSE)</f>
        <v>控制炉批号！多了现场不收！,优先安排达钢,提前联系到场规格及数量</v>
      </c>
      <c r="M2354" s="93">
        <v>45861</v>
      </c>
      <c r="O2354" s="64">
        <f ca="1" t="shared" si="153"/>
        <v>0</v>
      </c>
      <c r="P2354" s="64">
        <f ca="1" t="shared" si="154"/>
        <v>110</v>
      </c>
      <c r="Q2354" s="29" t="str">
        <f>VLOOKUP(B2354,辅助信息!E:M,9,FALSE)</f>
        <v>ZTWM-CDGS-XS-2024-0134-商投建工达州中医药科技成果示范园项目</v>
      </c>
      <c r="R2354" s="29" t="str">
        <f>_xlfn._xlws.FILTER(辅助信息!D:D,辅助信息!E:E=B2354)</f>
        <v>商投建工达州中医药科技园</v>
      </c>
    </row>
    <row r="2355" hidden="1" spans="2:18">
      <c r="B2355" s="40" t="s">
        <v>161</v>
      </c>
      <c r="C2355" s="72">
        <v>45860</v>
      </c>
      <c r="D2355" s="40" t="str">
        <f>VLOOKUP(B2355,辅助信息!E:K,7,FALSE)</f>
        <v>JWDD2025071500089</v>
      </c>
      <c r="E2355" s="40" t="str">
        <f>VLOOKUP(F2355,辅助信息!A:B,2,FALSE)</f>
        <v>螺纹钢</v>
      </c>
      <c r="F2355" s="40" t="s">
        <v>32</v>
      </c>
      <c r="G2355" s="36">
        <v>10</v>
      </c>
      <c r="H2355" s="136" t="str">
        <f>_xlfn.XLOOKUP(C2355&amp;F2355&amp;I2355&amp;J2355,'[1]2025年已发货'!$F:$F&amp;'[1]2025年已发货'!$C:$C&amp;'[1]2025年已发货'!$G:$G&amp;'[1]2025年已发货'!$H:$H,'[1]2025年已发货'!$E:$E,"未发货")</f>
        <v>未发货</v>
      </c>
      <c r="I2355" s="40" t="str">
        <f>VLOOKUP(B2355,辅助信息!E:I,3,FALSE)</f>
        <v>(宜宾兴港三江新区长江工业园保障性租赁住房建设项目-1标)四川省宜宾市翠屏区永善路南段宜宾市三江新区长江工业园区</v>
      </c>
      <c r="J2355" s="40" t="str">
        <f>VLOOKUP(B2355,辅助信息!E:I,4,FALSE)</f>
        <v>赵元虎</v>
      </c>
      <c r="K2355" s="40">
        <f>VLOOKUP(J2355,辅助信息!H:I,2,FALSE)</f>
        <v>13684167136</v>
      </c>
      <c r="L2355" s="111" t="str">
        <f>VLOOKUP(B2355,辅助信息!E:J,6,FALSE)</f>
        <v>现场要求调度统一联系指定收货人，不单独发司机位置。锈货不收，装货前联系收货人核实到场规格,没提前告知进场规格现场不给予接收</v>
      </c>
      <c r="M2355" s="93">
        <v>45861</v>
      </c>
      <c r="O2355" s="64">
        <f ca="1" t="shared" si="153"/>
        <v>0</v>
      </c>
      <c r="P2355" s="64">
        <f ca="1" t="shared" si="154"/>
        <v>110</v>
      </c>
      <c r="Q2355" s="29" t="str">
        <f>VLOOKUP(B2355,辅助信息!E:M,9,FALSE)</f>
        <v>ZTWM-CDYXGS-XS-2025-0014-宜宾兴港建材-三江新区长江工业园片区保障性租赁住房建设项目</v>
      </c>
      <c r="R2355" s="29" t="str">
        <f>_xlfn._xlws.FILTER(辅助信息!D:D,辅助信息!E:E=B2355)</f>
        <v>宜宾兴港三江新区长江工业园建设项目</v>
      </c>
    </row>
    <row r="2356" hidden="1" spans="2:18">
      <c r="B2356" s="40" t="s">
        <v>161</v>
      </c>
      <c r="C2356" s="72">
        <v>45860</v>
      </c>
      <c r="D2356" s="40" t="str">
        <f>VLOOKUP(B2356,辅助信息!E:K,7,FALSE)</f>
        <v>JWDD2025071500089</v>
      </c>
      <c r="E2356" s="40" t="str">
        <f>VLOOKUP(F2356,辅助信息!A:B,2,FALSE)</f>
        <v>螺纹钢</v>
      </c>
      <c r="F2356" s="40" t="s">
        <v>30</v>
      </c>
      <c r="G2356" s="36">
        <v>25</v>
      </c>
      <c r="H2356" s="136" t="str">
        <f>_xlfn.XLOOKUP(C2356&amp;F2356&amp;I2356&amp;J2356,'[1]2025年已发货'!$F:$F&amp;'[1]2025年已发货'!$C:$C&amp;'[1]2025年已发货'!$G:$G&amp;'[1]2025年已发货'!$H:$H,'[1]2025年已发货'!$E:$E,"未发货")</f>
        <v>未发货</v>
      </c>
      <c r="I2356" s="40" t="str">
        <f>VLOOKUP(B2356,辅助信息!E:I,3,FALSE)</f>
        <v>(宜宾兴港三江新区长江工业园保障性租赁住房建设项目-1标)四川省宜宾市翠屏区永善路南段宜宾市三江新区长江工业园区</v>
      </c>
      <c r="J2356" s="40" t="str">
        <f>VLOOKUP(B2356,辅助信息!E:I,4,FALSE)</f>
        <v>赵元虎</v>
      </c>
      <c r="K2356" s="40">
        <f>VLOOKUP(J2356,辅助信息!H:I,2,FALSE)</f>
        <v>13684167136</v>
      </c>
      <c r="L2356" s="111" t="str">
        <f>VLOOKUP(B2356,辅助信息!E:J,6,FALSE)</f>
        <v>现场要求调度统一联系指定收货人，不单独发司机位置。锈货不收，装货前联系收货人核实到场规格,没提前告知进场规格现场不给予接收</v>
      </c>
      <c r="M2356" s="93">
        <v>45861</v>
      </c>
      <c r="O2356" s="64">
        <f ca="1" t="shared" si="153"/>
        <v>0</v>
      </c>
      <c r="P2356" s="64">
        <f ca="1" t="shared" si="154"/>
        <v>110</v>
      </c>
      <c r="Q2356" s="29" t="str">
        <f>VLOOKUP(B2356,辅助信息!E:M,9,FALSE)</f>
        <v>ZTWM-CDYXGS-XS-2025-0014-宜宾兴港建材-三江新区长江工业园片区保障性租赁住房建设项目</v>
      </c>
      <c r="R2356" s="29" t="str">
        <f>_xlfn._xlws.FILTER(辅助信息!D:D,辅助信息!E:E=B2356)</f>
        <v>宜宾兴港三江新区长江工业园建设项目</v>
      </c>
    </row>
    <row r="2357" hidden="1" spans="2:18">
      <c r="B2357" s="40" t="s">
        <v>161</v>
      </c>
      <c r="C2357" s="72">
        <v>45860</v>
      </c>
      <c r="D2357" s="40" t="str">
        <f>VLOOKUP(B2357,辅助信息!E:K,7,FALSE)</f>
        <v>JWDD2025071500089</v>
      </c>
      <c r="E2357" s="40" t="str">
        <f>VLOOKUP(F2357,辅助信息!A:B,2,FALSE)</f>
        <v>螺纹钢</v>
      </c>
      <c r="F2357" s="40" t="s">
        <v>18</v>
      </c>
      <c r="G2357" s="36">
        <v>15</v>
      </c>
      <c r="H2357" s="136" t="str">
        <f>_xlfn.XLOOKUP(C2357&amp;F2357&amp;I2357&amp;J2357,'[1]2025年已发货'!$F:$F&amp;'[1]2025年已发货'!$C:$C&amp;'[1]2025年已发货'!$G:$G&amp;'[1]2025年已发货'!$H:$H,'[1]2025年已发货'!$E:$E,"未发货")</f>
        <v>未发货</v>
      </c>
      <c r="I2357" s="40" t="str">
        <f>VLOOKUP(B2357,辅助信息!E:I,3,FALSE)</f>
        <v>(宜宾兴港三江新区长江工业园保障性租赁住房建设项目-1标)四川省宜宾市翠屏区永善路南段宜宾市三江新区长江工业园区</v>
      </c>
      <c r="J2357" s="40" t="str">
        <f>VLOOKUP(B2357,辅助信息!E:I,4,FALSE)</f>
        <v>赵元虎</v>
      </c>
      <c r="K2357" s="40">
        <f>VLOOKUP(J2357,辅助信息!H:I,2,FALSE)</f>
        <v>13684167136</v>
      </c>
      <c r="L2357" s="111" t="str">
        <f>VLOOKUP(B2357,辅助信息!E:J,6,FALSE)</f>
        <v>现场要求调度统一联系指定收货人，不单独发司机位置。锈货不收，装货前联系收货人核实到场规格,没提前告知进场规格现场不给予接收</v>
      </c>
      <c r="M2357" s="93">
        <v>45861</v>
      </c>
      <c r="O2357" s="64">
        <f ca="1" t="shared" si="153"/>
        <v>0</v>
      </c>
      <c r="P2357" s="64">
        <f ca="1" t="shared" si="154"/>
        <v>110</v>
      </c>
      <c r="Q2357" s="29" t="str">
        <f>VLOOKUP(B2357,辅助信息!E:M,9,FALSE)</f>
        <v>ZTWM-CDYXGS-XS-2025-0014-宜宾兴港建材-三江新区长江工业园片区保障性租赁住房建设项目</v>
      </c>
      <c r="R2357" s="29" t="str">
        <f>_xlfn._xlws.FILTER(辅助信息!D:D,辅助信息!E:E=B2357)</f>
        <v>宜宾兴港三江新区长江工业园建设项目</v>
      </c>
    </row>
    <row r="2358" hidden="1" spans="2:18">
      <c r="B2358" s="40" t="s">
        <v>161</v>
      </c>
      <c r="C2358" s="72">
        <v>45860</v>
      </c>
      <c r="D2358" s="40" t="str">
        <f>VLOOKUP(B2358,辅助信息!E:K,7,FALSE)</f>
        <v>JWDD2025071500089</v>
      </c>
      <c r="E2358" s="40" t="str">
        <f>VLOOKUP(F2358,辅助信息!A:B,2,FALSE)</f>
        <v>盘螺</v>
      </c>
      <c r="F2358" s="40" t="s">
        <v>26</v>
      </c>
      <c r="G2358" s="36">
        <v>20</v>
      </c>
      <c r="H2358" s="136" t="str">
        <f>_xlfn.XLOOKUP(C2358&amp;F2358&amp;I2358&amp;J2358,'[1]2025年已发货'!$F:$F&amp;'[1]2025年已发货'!$C:$C&amp;'[1]2025年已发货'!$G:$G&amp;'[1]2025年已发货'!$H:$H,'[1]2025年已发货'!$E:$E,"未发货")</f>
        <v>未发货</v>
      </c>
      <c r="I2358" s="40" t="str">
        <f>VLOOKUP(B2358,辅助信息!E:I,3,FALSE)</f>
        <v>(宜宾兴港三江新区长江工业园保障性租赁住房建设项目-1标)四川省宜宾市翠屏区永善路南段宜宾市三江新区长江工业园区</v>
      </c>
      <c r="J2358" s="40" t="str">
        <f>VLOOKUP(B2358,辅助信息!E:I,4,FALSE)</f>
        <v>赵元虎</v>
      </c>
      <c r="K2358" s="40">
        <f>VLOOKUP(J2358,辅助信息!H:I,2,FALSE)</f>
        <v>13684167136</v>
      </c>
      <c r="L2358" s="111" t="str">
        <f>VLOOKUP(B2358,辅助信息!E:J,6,FALSE)</f>
        <v>现场要求调度统一联系指定收货人，不单独发司机位置。锈货不收，装货前联系收货人核实到场规格,没提前告知进场规格现场不给予接收</v>
      </c>
      <c r="M2358" s="93">
        <v>45861</v>
      </c>
      <c r="O2358" s="64">
        <f ca="1" t="shared" si="153"/>
        <v>0</v>
      </c>
      <c r="P2358" s="64">
        <f ca="1" t="shared" si="154"/>
        <v>110</v>
      </c>
      <c r="Q2358" s="29" t="str">
        <f>VLOOKUP(B2358,辅助信息!E:M,9,FALSE)</f>
        <v>ZTWM-CDYXGS-XS-2025-0014-宜宾兴港建材-三江新区长江工业园片区保障性租赁住房建设项目</v>
      </c>
      <c r="R2358" s="29" t="str">
        <f>_xlfn._xlws.FILTER(辅助信息!D:D,辅助信息!E:E=B2358)</f>
        <v>宜宾兴港三江新区长江工业园建设项目</v>
      </c>
    </row>
    <row r="2359" hidden="1" spans="2:18">
      <c r="B2359" s="40" t="s">
        <v>194</v>
      </c>
      <c r="C2359" s="72">
        <v>45861</v>
      </c>
      <c r="D2359" s="40" t="str">
        <f>VLOOKUP(B2359,辅助信息!E:K,7,FALSE)</f>
        <v>JWDD2025071500089</v>
      </c>
      <c r="E2359" s="40" t="str">
        <f>VLOOKUP(F2359,辅助信息!A:B,2,FALSE)</f>
        <v>盘螺</v>
      </c>
      <c r="F2359" s="40" t="s">
        <v>49</v>
      </c>
      <c r="G2359" s="36">
        <v>5</v>
      </c>
      <c r="H2359" s="136" t="str">
        <f>_xlfn.XLOOKUP(C2359&amp;F2359&amp;I2359&amp;J2359,'[1]2025年已发货'!$F:$F&amp;'[1]2025年已发货'!$C:$C&amp;'[1]2025年已发货'!$G:$G&amp;'[1]2025年已发货'!$H:$H,'[1]2025年已发货'!$E:$E,"未发货")</f>
        <v>未发货</v>
      </c>
      <c r="I2359" s="40" t="str">
        <f>VLOOKUP(B2359,辅助信息!E:I,3,FALSE)</f>
        <v>(宜宾兴港三江新区长江工业园保障性租赁住房建设项目-土建)四川省宜宾市翠屏区永善路南段宜宾市三江新区长江工业园区</v>
      </c>
      <c r="J2359" s="40" t="str">
        <f>VLOOKUP(B2359,辅助信息!E:I,4,FALSE)</f>
        <v>赵元虎</v>
      </c>
      <c r="K2359" s="40">
        <f>VLOOKUP(J2359,辅助信息!H:I,2,FALSE)</f>
        <v>13684167136</v>
      </c>
      <c r="L2359" s="111" t="str">
        <f>VLOOKUP(B2359,辅助信息!E:J,6,FALSE)</f>
        <v>现场要求调度统一联系指定收货人，不单独发司机位置。锈货不收，装货前联系收货人核实到场规格,没提前告知进场规格现场不给予接收</v>
      </c>
      <c r="M2359" s="93">
        <v>45863</v>
      </c>
      <c r="O2359" s="64">
        <f ca="1" t="shared" si="153"/>
        <v>0</v>
      </c>
      <c r="P2359" s="64">
        <f ca="1" t="shared" si="154"/>
        <v>108</v>
      </c>
      <c r="Q2359" s="29" t="str">
        <f>VLOOKUP(B2359,辅助信息!E:M,9,FALSE)</f>
        <v>ZTWM-CDYXGS-XS-2025-0014-宜宾兴港建材-三江新区长江工业园片区保障性租赁住房建设项目</v>
      </c>
      <c r="R2359" s="29" t="str">
        <f>_xlfn._xlws.FILTER(辅助信息!D:D,辅助信息!E:E=B2359)</f>
        <v>宜宾兴港三江新区长江工业园建设项目</v>
      </c>
    </row>
    <row r="2360" hidden="1" spans="2:18">
      <c r="B2360" s="40" t="s">
        <v>194</v>
      </c>
      <c r="C2360" s="72">
        <v>45861</v>
      </c>
      <c r="D2360" s="40" t="str">
        <f>VLOOKUP(B2360,辅助信息!E:K,7,FALSE)</f>
        <v>JWDD2025071500089</v>
      </c>
      <c r="E2360" s="40" t="str">
        <f>VLOOKUP(F2360,辅助信息!A:B,2,FALSE)</f>
        <v>盘螺</v>
      </c>
      <c r="F2360" s="40" t="s">
        <v>40</v>
      </c>
      <c r="G2360" s="36">
        <v>10</v>
      </c>
      <c r="H2360" s="136" t="str">
        <f>_xlfn.XLOOKUP(C2360&amp;F2360&amp;I2360&amp;J2360,'[1]2025年已发货'!$F:$F&amp;'[1]2025年已发货'!$C:$C&amp;'[1]2025年已发货'!$G:$G&amp;'[1]2025年已发货'!$H:$H,'[1]2025年已发货'!$E:$E,"未发货")</f>
        <v>未发货</v>
      </c>
      <c r="I2360" s="40" t="str">
        <f>VLOOKUP(B2360,辅助信息!E:I,3,FALSE)</f>
        <v>(宜宾兴港三江新区长江工业园保障性租赁住房建设项目-土建)四川省宜宾市翠屏区永善路南段宜宾市三江新区长江工业园区</v>
      </c>
      <c r="J2360" s="40" t="str">
        <f>VLOOKUP(B2360,辅助信息!E:I,4,FALSE)</f>
        <v>赵元虎</v>
      </c>
      <c r="K2360" s="40">
        <f>VLOOKUP(J2360,辅助信息!H:I,2,FALSE)</f>
        <v>13684167136</v>
      </c>
      <c r="L2360" s="111" t="str">
        <f>VLOOKUP(B2360,辅助信息!E:J,6,FALSE)</f>
        <v>现场要求调度统一联系指定收货人，不单独发司机位置。锈货不收，装货前联系收货人核实到场规格,没提前告知进场规格现场不给予接收</v>
      </c>
      <c r="M2360" s="93">
        <v>45863</v>
      </c>
      <c r="O2360" s="64">
        <f ca="1" t="shared" si="153"/>
        <v>0</v>
      </c>
      <c r="P2360" s="64">
        <f ca="1" t="shared" si="154"/>
        <v>108</v>
      </c>
      <c r="Q2360" s="29" t="str">
        <f>VLOOKUP(B2360,辅助信息!E:M,9,FALSE)</f>
        <v>ZTWM-CDYXGS-XS-2025-0014-宜宾兴港建材-三江新区长江工业园片区保障性租赁住房建设项目</v>
      </c>
      <c r="R2360" s="29" t="str">
        <f>_xlfn._xlws.FILTER(辅助信息!D:D,辅助信息!E:E=B2360)</f>
        <v>宜宾兴港三江新区长江工业园建设项目</v>
      </c>
    </row>
    <row r="2361" hidden="1" spans="2:18">
      <c r="B2361" s="40" t="s">
        <v>194</v>
      </c>
      <c r="C2361" s="72">
        <v>45861</v>
      </c>
      <c r="D2361" s="40" t="str">
        <f>VLOOKUP(B2361,辅助信息!E:K,7,FALSE)</f>
        <v>JWDD2025071500089</v>
      </c>
      <c r="E2361" s="40" t="str">
        <f>VLOOKUP(F2361,辅助信息!A:B,2,FALSE)</f>
        <v>盘螺</v>
      </c>
      <c r="F2361" s="40" t="s">
        <v>41</v>
      </c>
      <c r="G2361" s="36">
        <v>20</v>
      </c>
      <c r="H2361" s="136" t="str">
        <f>_xlfn.XLOOKUP(C2361&amp;F2361&amp;I2361&amp;J2361,'[1]2025年已发货'!$F:$F&amp;'[1]2025年已发货'!$C:$C&amp;'[1]2025年已发货'!$G:$G&amp;'[1]2025年已发货'!$H:$H,'[1]2025年已发货'!$E:$E,"未发货")</f>
        <v>未发货</v>
      </c>
      <c r="I2361" s="40" t="str">
        <f>VLOOKUP(B2361,辅助信息!E:I,3,FALSE)</f>
        <v>(宜宾兴港三江新区长江工业园保障性租赁住房建设项目-土建)四川省宜宾市翠屏区永善路南段宜宾市三江新区长江工业园区</v>
      </c>
      <c r="J2361" s="40" t="str">
        <f>VLOOKUP(B2361,辅助信息!E:I,4,FALSE)</f>
        <v>赵元虎</v>
      </c>
      <c r="K2361" s="40">
        <f>VLOOKUP(J2361,辅助信息!H:I,2,FALSE)</f>
        <v>13684167136</v>
      </c>
      <c r="L2361" s="111" t="str">
        <f>VLOOKUP(B2361,辅助信息!E:J,6,FALSE)</f>
        <v>现场要求调度统一联系指定收货人，不单独发司机位置。锈货不收，装货前联系收货人核实到场规格,没提前告知进场规格现场不给予接收</v>
      </c>
      <c r="M2361" s="93">
        <v>45863</v>
      </c>
      <c r="O2361" s="64">
        <f ca="1" t="shared" si="153"/>
        <v>0</v>
      </c>
      <c r="P2361" s="64">
        <f ca="1" t="shared" si="154"/>
        <v>108</v>
      </c>
      <c r="Q2361" s="29" t="str">
        <f>VLOOKUP(B2361,辅助信息!E:M,9,FALSE)</f>
        <v>ZTWM-CDYXGS-XS-2025-0014-宜宾兴港建材-三江新区长江工业园片区保障性租赁住房建设项目</v>
      </c>
      <c r="R2361" s="29" t="str">
        <f>_xlfn._xlws.FILTER(辅助信息!D:D,辅助信息!E:E=B2361)</f>
        <v>宜宾兴港三江新区长江工业园建设项目</v>
      </c>
    </row>
    <row r="2362" hidden="1" spans="2:18">
      <c r="B2362" s="40" t="s">
        <v>194</v>
      </c>
      <c r="C2362" s="72">
        <v>45861</v>
      </c>
      <c r="D2362" s="40" t="str">
        <f>VLOOKUP(B2362,辅助信息!E:K,7,FALSE)</f>
        <v>JWDD2025071500089</v>
      </c>
      <c r="E2362" s="40" t="str">
        <f>VLOOKUP(F2362,辅助信息!A:B,2,FALSE)</f>
        <v>螺纹钢</v>
      </c>
      <c r="F2362" s="40" t="s">
        <v>27</v>
      </c>
      <c r="G2362" s="36">
        <v>20</v>
      </c>
      <c r="H2362" s="136" t="str">
        <f>_xlfn.XLOOKUP(C2362&amp;F2362&amp;I2362&amp;J2362,'[1]2025年已发货'!$F:$F&amp;'[1]2025年已发货'!$C:$C&amp;'[1]2025年已发货'!$G:$G&amp;'[1]2025年已发货'!$H:$H,'[1]2025年已发货'!$E:$E,"未发货")</f>
        <v>未发货</v>
      </c>
      <c r="I2362" s="40" t="str">
        <f>VLOOKUP(B2362,辅助信息!E:I,3,FALSE)</f>
        <v>(宜宾兴港三江新区长江工业园保障性租赁住房建设项目-土建)四川省宜宾市翠屏区永善路南段宜宾市三江新区长江工业园区</v>
      </c>
      <c r="J2362" s="40" t="str">
        <f>VLOOKUP(B2362,辅助信息!E:I,4,FALSE)</f>
        <v>赵元虎</v>
      </c>
      <c r="K2362" s="40">
        <f>VLOOKUP(J2362,辅助信息!H:I,2,FALSE)</f>
        <v>13684167136</v>
      </c>
      <c r="L2362" s="111" t="str">
        <f>VLOOKUP(B2362,辅助信息!E:J,6,FALSE)</f>
        <v>现场要求调度统一联系指定收货人，不单独发司机位置。锈货不收，装货前联系收货人核实到场规格,没提前告知进场规格现场不给予接收</v>
      </c>
      <c r="M2362" s="93">
        <v>45863</v>
      </c>
      <c r="O2362" s="64">
        <f ca="1" t="shared" si="153"/>
        <v>0</v>
      </c>
      <c r="P2362" s="64">
        <f ca="1" t="shared" si="154"/>
        <v>108</v>
      </c>
      <c r="Q2362" s="29" t="str">
        <f>VLOOKUP(B2362,辅助信息!E:M,9,FALSE)</f>
        <v>ZTWM-CDYXGS-XS-2025-0014-宜宾兴港建材-三江新区长江工业园片区保障性租赁住房建设项目</v>
      </c>
      <c r="R2362" s="29" t="str">
        <f>_xlfn._xlws.FILTER(辅助信息!D:D,辅助信息!E:E=B2362)</f>
        <v>宜宾兴港三江新区长江工业园建设项目</v>
      </c>
    </row>
    <row r="2363" hidden="1" spans="2:18">
      <c r="B2363" s="40" t="s">
        <v>194</v>
      </c>
      <c r="C2363" s="72">
        <v>45861</v>
      </c>
      <c r="D2363" s="40" t="str">
        <f>VLOOKUP(B2363,辅助信息!E:K,7,FALSE)</f>
        <v>JWDD2025071500089</v>
      </c>
      <c r="E2363" s="40" t="str">
        <f>VLOOKUP(F2363,辅助信息!A:B,2,FALSE)</f>
        <v>螺纹钢</v>
      </c>
      <c r="F2363" s="40" t="s">
        <v>19</v>
      </c>
      <c r="G2363" s="36">
        <v>35</v>
      </c>
      <c r="H2363" s="136" t="str">
        <f>_xlfn.XLOOKUP(C2363&amp;F2363&amp;I2363&amp;J2363,'[1]2025年已发货'!$F:$F&amp;'[1]2025年已发货'!$C:$C&amp;'[1]2025年已发货'!$G:$G&amp;'[1]2025年已发货'!$H:$H,'[1]2025年已发货'!$E:$E,"未发货")</f>
        <v>未发货</v>
      </c>
      <c r="I2363" s="40" t="str">
        <f>VLOOKUP(B2363,辅助信息!E:I,3,FALSE)</f>
        <v>(宜宾兴港三江新区长江工业园保障性租赁住房建设项目-土建)四川省宜宾市翠屏区永善路南段宜宾市三江新区长江工业园区</v>
      </c>
      <c r="J2363" s="40" t="str">
        <f>VLOOKUP(B2363,辅助信息!E:I,4,FALSE)</f>
        <v>赵元虎</v>
      </c>
      <c r="K2363" s="40">
        <f>VLOOKUP(J2363,辅助信息!H:I,2,FALSE)</f>
        <v>13684167136</v>
      </c>
      <c r="L2363" s="111" t="str">
        <f>VLOOKUP(B2363,辅助信息!E:J,6,FALSE)</f>
        <v>现场要求调度统一联系指定收货人，不单独发司机位置。锈货不收，装货前联系收货人核实到场规格,没提前告知进场规格现场不给予接收</v>
      </c>
      <c r="M2363" s="93">
        <v>45863</v>
      </c>
      <c r="O2363" s="64">
        <f ca="1" t="shared" si="153"/>
        <v>0</v>
      </c>
      <c r="P2363" s="64">
        <f ca="1" t="shared" si="154"/>
        <v>108</v>
      </c>
      <c r="Q2363" s="29" t="str">
        <f>VLOOKUP(B2363,辅助信息!E:M,9,FALSE)</f>
        <v>ZTWM-CDYXGS-XS-2025-0014-宜宾兴港建材-三江新区长江工业园片区保障性租赁住房建设项目</v>
      </c>
      <c r="R2363" s="29" t="str">
        <f>_xlfn._xlws.FILTER(辅助信息!D:D,辅助信息!E:E=B2363)</f>
        <v>宜宾兴港三江新区长江工业园建设项目</v>
      </c>
    </row>
    <row r="2364" hidden="1" spans="2:18">
      <c r="B2364" s="40" t="s">
        <v>194</v>
      </c>
      <c r="C2364" s="72">
        <v>45861</v>
      </c>
      <c r="D2364" s="40" t="str">
        <f>VLOOKUP(B2364,辅助信息!E:K,7,FALSE)</f>
        <v>JWDD2025071500089</v>
      </c>
      <c r="E2364" s="40" t="str">
        <f>VLOOKUP(F2364,辅助信息!A:B,2,FALSE)</f>
        <v>螺纹钢</v>
      </c>
      <c r="F2364" s="40" t="s">
        <v>32</v>
      </c>
      <c r="G2364" s="36">
        <v>25</v>
      </c>
      <c r="H2364" s="136" t="str">
        <f>_xlfn.XLOOKUP(C2364&amp;F2364&amp;I2364&amp;J2364,'[1]2025年已发货'!$F:$F&amp;'[1]2025年已发货'!$C:$C&amp;'[1]2025年已发货'!$G:$G&amp;'[1]2025年已发货'!$H:$H,'[1]2025年已发货'!$E:$E,"未发货")</f>
        <v>未发货</v>
      </c>
      <c r="I2364" s="40" t="str">
        <f>VLOOKUP(B2364,辅助信息!E:I,3,FALSE)</f>
        <v>(宜宾兴港三江新区长江工业园保障性租赁住房建设项目-土建)四川省宜宾市翠屏区永善路南段宜宾市三江新区长江工业园区</v>
      </c>
      <c r="J2364" s="40" t="str">
        <f>VLOOKUP(B2364,辅助信息!E:I,4,FALSE)</f>
        <v>赵元虎</v>
      </c>
      <c r="K2364" s="40">
        <f>VLOOKUP(J2364,辅助信息!H:I,2,FALSE)</f>
        <v>13684167136</v>
      </c>
      <c r="L2364" s="111" t="str">
        <f>VLOOKUP(B2364,辅助信息!E:J,6,FALSE)</f>
        <v>现场要求调度统一联系指定收货人，不单独发司机位置。锈货不收，装货前联系收货人核实到场规格,没提前告知进场规格现场不给予接收</v>
      </c>
      <c r="M2364" s="93">
        <v>45863</v>
      </c>
      <c r="O2364" s="64">
        <f ca="1" t="shared" si="153"/>
        <v>0</v>
      </c>
      <c r="P2364" s="64">
        <f ca="1" t="shared" si="154"/>
        <v>108</v>
      </c>
      <c r="Q2364" s="29" t="str">
        <f>VLOOKUP(B2364,辅助信息!E:M,9,FALSE)</f>
        <v>ZTWM-CDYXGS-XS-2025-0014-宜宾兴港建材-三江新区长江工业园片区保障性租赁住房建设项目</v>
      </c>
      <c r="R2364" s="29" t="str">
        <f>_xlfn._xlws.FILTER(辅助信息!D:D,辅助信息!E:E=B2364)</f>
        <v>宜宾兴港三江新区长江工业园建设项目</v>
      </c>
    </row>
    <row r="2365" hidden="1" spans="2:18">
      <c r="B2365" s="40" t="s">
        <v>194</v>
      </c>
      <c r="C2365" s="72">
        <v>45861</v>
      </c>
      <c r="D2365" s="40" t="str">
        <f>VLOOKUP(B2365,辅助信息!E:K,7,FALSE)</f>
        <v>JWDD2025071500089</v>
      </c>
      <c r="E2365" s="40" t="str">
        <f>VLOOKUP(F2365,辅助信息!A:B,2,FALSE)</f>
        <v>螺纹钢</v>
      </c>
      <c r="F2365" s="40" t="s">
        <v>30</v>
      </c>
      <c r="G2365" s="36">
        <v>35</v>
      </c>
      <c r="H2365" s="136" t="str">
        <f>_xlfn.XLOOKUP(C2365&amp;F2365&amp;I2365&amp;J2365,'[1]2025年已发货'!$F:$F&amp;'[1]2025年已发货'!$C:$C&amp;'[1]2025年已发货'!$G:$G&amp;'[1]2025年已发货'!$H:$H,'[1]2025年已发货'!$E:$E,"未发货")</f>
        <v>未发货</v>
      </c>
      <c r="I2365" s="40" t="str">
        <f>VLOOKUP(B2365,辅助信息!E:I,3,FALSE)</f>
        <v>(宜宾兴港三江新区长江工业园保障性租赁住房建设项目-土建)四川省宜宾市翠屏区永善路南段宜宾市三江新区长江工业园区</v>
      </c>
      <c r="J2365" s="40" t="str">
        <f>VLOOKUP(B2365,辅助信息!E:I,4,FALSE)</f>
        <v>赵元虎</v>
      </c>
      <c r="K2365" s="40">
        <f>VLOOKUP(J2365,辅助信息!H:I,2,FALSE)</f>
        <v>13684167136</v>
      </c>
      <c r="L2365" s="111" t="str">
        <f>VLOOKUP(B2365,辅助信息!E:J,6,FALSE)</f>
        <v>现场要求调度统一联系指定收货人，不单独发司机位置。锈货不收，装货前联系收货人核实到场规格,没提前告知进场规格现场不给予接收</v>
      </c>
      <c r="M2365" s="93">
        <v>45863</v>
      </c>
      <c r="O2365" s="64">
        <f ca="1" t="shared" si="153"/>
        <v>0</v>
      </c>
      <c r="P2365" s="64">
        <f ca="1" t="shared" si="154"/>
        <v>108</v>
      </c>
      <c r="Q2365" s="29" t="str">
        <f>VLOOKUP(B2365,辅助信息!E:M,9,FALSE)</f>
        <v>ZTWM-CDYXGS-XS-2025-0014-宜宾兴港建材-三江新区长江工业园片区保障性租赁住房建设项目</v>
      </c>
      <c r="R2365" s="29" t="str">
        <f>_xlfn._xlws.FILTER(辅助信息!D:D,辅助信息!E:E=B2365)</f>
        <v>宜宾兴港三江新区长江工业园建设项目</v>
      </c>
    </row>
    <row r="2366" hidden="1" spans="2:18">
      <c r="B2366" s="40" t="s">
        <v>194</v>
      </c>
      <c r="C2366" s="72">
        <v>45861</v>
      </c>
      <c r="D2366" s="40" t="str">
        <f>VLOOKUP(B2366,辅助信息!E:K,7,FALSE)</f>
        <v>JWDD2025071500089</v>
      </c>
      <c r="E2366" s="40" t="str">
        <f>VLOOKUP(F2366,辅助信息!A:B,2,FALSE)</f>
        <v>螺纹钢</v>
      </c>
      <c r="F2366" s="40" t="s">
        <v>33</v>
      </c>
      <c r="G2366" s="36">
        <v>10</v>
      </c>
      <c r="H2366" s="136" t="str">
        <f>_xlfn.XLOOKUP(C2366&amp;F2366&amp;I2366&amp;J2366,'[1]2025年已发货'!$F:$F&amp;'[1]2025年已发货'!$C:$C&amp;'[1]2025年已发货'!$G:$G&amp;'[1]2025年已发货'!$H:$H,'[1]2025年已发货'!$E:$E,"未发货")</f>
        <v>未发货</v>
      </c>
      <c r="I2366" s="40" t="str">
        <f>VLOOKUP(B2366,辅助信息!E:I,3,FALSE)</f>
        <v>(宜宾兴港三江新区长江工业园保障性租赁住房建设项目-土建)四川省宜宾市翠屏区永善路南段宜宾市三江新区长江工业园区</v>
      </c>
      <c r="J2366" s="40" t="str">
        <f>VLOOKUP(B2366,辅助信息!E:I,4,FALSE)</f>
        <v>赵元虎</v>
      </c>
      <c r="K2366" s="40">
        <f>VLOOKUP(J2366,辅助信息!H:I,2,FALSE)</f>
        <v>13684167136</v>
      </c>
      <c r="L2366" s="111" t="str">
        <f>VLOOKUP(B2366,辅助信息!E:J,6,FALSE)</f>
        <v>现场要求调度统一联系指定收货人，不单独发司机位置。锈货不收，装货前联系收货人核实到场规格,没提前告知进场规格现场不给予接收</v>
      </c>
      <c r="M2366" s="93">
        <v>45863</v>
      </c>
      <c r="O2366" s="64">
        <f ca="1" t="shared" si="153"/>
        <v>0</v>
      </c>
      <c r="P2366" s="64">
        <f ca="1" t="shared" si="154"/>
        <v>108</v>
      </c>
      <c r="Q2366" s="29" t="str">
        <f>VLOOKUP(B2366,辅助信息!E:M,9,FALSE)</f>
        <v>ZTWM-CDYXGS-XS-2025-0014-宜宾兴港建材-三江新区长江工业园片区保障性租赁住房建设项目</v>
      </c>
      <c r="R2366" s="29" t="str">
        <f>_xlfn._xlws.FILTER(辅助信息!D:D,辅助信息!E:E=B2366)</f>
        <v>宜宾兴港三江新区长江工业园建设项目</v>
      </c>
    </row>
    <row r="2367" hidden="1" spans="2:18">
      <c r="B2367" s="40" t="s">
        <v>194</v>
      </c>
      <c r="C2367" s="72">
        <v>45861</v>
      </c>
      <c r="D2367" s="40" t="str">
        <f>VLOOKUP(B2367,辅助信息!E:K,7,FALSE)</f>
        <v>JWDD2025071500089</v>
      </c>
      <c r="E2367" s="40" t="str">
        <f>VLOOKUP(F2367,辅助信息!A:B,2,FALSE)</f>
        <v>螺纹钢</v>
      </c>
      <c r="F2367" s="40" t="s">
        <v>28</v>
      </c>
      <c r="G2367" s="36">
        <v>15</v>
      </c>
      <c r="H2367" s="136" t="str">
        <f>_xlfn.XLOOKUP(C2367&amp;F2367&amp;I2367&amp;J2367,'[1]2025年已发货'!$F:$F&amp;'[1]2025年已发货'!$C:$C&amp;'[1]2025年已发货'!$G:$G&amp;'[1]2025年已发货'!$H:$H,'[1]2025年已发货'!$E:$E,"未发货")</f>
        <v>未发货</v>
      </c>
      <c r="I2367" s="40" t="str">
        <f>VLOOKUP(B2367,辅助信息!E:I,3,FALSE)</f>
        <v>(宜宾兴港三江新区长江工业园保障性租赁住房建设项目-土建)四川省宜宾市翠屏区永善路南段宜宾市三江新区长江工业园区</v>
      </c>
      <c r="J2367" s="40" t="str">
        <f>VLOOKUP(B2367,辅助信息!E:I,4,FALSE)</f>
        <v>赵元虎</v>
      </c>
      <c r="K2367" s="40">
        <f>VLOOKUP(J2367,辅助信息!H:I,2,FALSE)</f>
        <v>13684167136</v>
      </c>
      <c r="L2367" s="111" t="str">
        <f>VLOOKUP(B2367,辅助信息!E:J,6,FALSE)</f>
        <v>现场要求调度统一联系指定收货人，不单独发司机位置。锈货不收，装货前联系收货人核实到场规格,没提前告知进场规格现场不给予接收</v>
      </c>
      <c r="M2367" s="93">
        <v>45863</v>
      </c>
      <c r="O2367" s="64">
        <f ca="1" t="shared" si="153"/>
        <v>0</v>
      </c>
      <c r="P2367" s="64">
        <f ca="1" t="shared" si="154"/>
        <v>108</v>
      </c>
      <c r="Q2367" s="29" t="str">
        <f>VLOOKUP(B2367,辅助信息!E:M,9,FALSE)</f>
        <v>ZTWM-CDYXGS-XS-2025-0014-宜宾兴港建材-三江新区长江工业园片区保障性租赁住房建设项目</v>
      </c>
      <c r="R2367" s="29" t="str">
        <f>_xlfn._xlws.FILTER(辅助信息!D:D,辅助信息!E:E=B2367)</f>
        <v>宜宾兴港三江新区长江工业园建设项目</v>
      </c>
    </row>
    <row r="2368" hidden="1" spans="2:18">
      <c r="B2368" s="40" t="s">
        <v>194</v>
      </c>
      <c r="C2368" s="72">
        <v>45861</v>
      </c>
      <c r="D2368" s="40" t="str">
        <f>VLOOKUP(B2368,辅助信息!E:K,7,FALSE)</f>
        <v>JWDD2025071500089</v>
      </c>
      <c r="E2368" s="40" t="str">
        <f>VLOOKUP(F2368,辅助信息!A:B,2,FALSE)</f>
        <v>螺纹钢</v>
      </c>
      <c r="F2368" s="40" t="s">
        <v>18</v>
      </c>
      <c r="G2368" s="36">
        <v>35</v>
      </c>
      <c r="H2368" s="136" t="str">
        <f>_xlfn.XLOOKUP(C2368&amp;F2368&amp;I2368&amp;J2368,'[1]2025年已发货'!$F:$F&amp;'[1]2025年已发货'!$C:$C&amp;'[1]2025年已发货'!$G:$G&amp;'[1]2025年已发货'!$H:$H,'[1]2025年已发货'!$E:$E,"未发货")</f>
        <v>未发货</v>
      </c>
      <c r="I2368" s="40" t="str">
        <f>VLOOKUP(B2368,辅助信息!E:I,3,FALSE)</f>
        <v>(宜宾兴港三江新区长江工业园保障性租赁住房建设项目-土建)四川省宜宾市翠屏区永善路南段宜宾市三江新区长江工业园区</v>
      </c>
      <c r="J2368" s="40" t="str">
        <f>VLOOKUP(B2368,辅助信息!E:I,4,FALSE)</f>
        <v>赵元虎</v>
      </c>
      <c r="K2368" s="40">
        <f>VLOOKUP(J2368,辅助信息!H:I,2,FALSE)</f>
        <v>13684167136</v>
      </c>
      <c r="L2368" s="111" t="str">
        <f>VLOOKUP(B2368,辅助信息!E:J,6,FALSE)</f>
        <v>现场要求调度统一联系指定收货人，不单独发司机位置。锈货不收，装货前联系收货人核实到场规格,没提前告知进场规格现场不给予接收</v>
      </c>
      <c r="M2368" s="93">
        <v>45863</v>
      </c>
      <c r="O2368" s="64">
        <f ca="1" t="shared" si="153"/>
        <v>0</v>
      </c>
      <c r="P2368" s="64">
        <f ca="1" t="shared" si="154"/>
        <v>108</v>
      </c>
      <c r="Q2368" s="29" t="str">
        <f>VLOOKUP(B2368,辅助信息!E:M,9,FALSE)</f>
        <v>ZTWM-CDYXGS-XS-2025-0014-宜宾兴港建材-三江新区长江工业园片区保障性租赁住房建设项目</v>
      </c>
      <c r="R2368" s="29" t="str">
        <f>_xlfn._xlws.FILTER(辅助信息!D:D,辅助信息!E:E=B2368)</f>
        <v>宜宾兴港三江新区长江工业园建设项目</v>
      </c>
    </row>
    <row r="2369" hidden="1" spans="2:18">
      <c r="B2369" s="40" t="s">
        <v>31</v>
      </c>
      <c r="C2369" s="72">
        <v>45861</v>
      </c>
      <c r="D2369" s="40" t="str">
        <f>VLOOKUP(B2369,辅助信息!E:K,7,FALSE)</f>
        <v>JWDDCD2024121000136</v>
      </c>
      <c r="E2369" s="40" t="str">
        <f>VLOOKUP(F2369,辅助信息!A:B,2,FALSE)</f>
        <v>螺纹钢</v>
      </c>
      <c r="F2369" s="40" t="s">
        <v>46</v>
      </c>
      <c r="G2369" s="36">
        <v>3</v>
      </c>
      <c r="H2369" s="136">
        <f>_xlfn.XLOOKUP(C2369&amp;F2369&amp;I2369&amp;J2369,'[1]2025年已发货'!$F:$F&amp;'[1]2025年已发货'!$C:$C&amp;'[1]2025年已发货'!$G:$G&amp;'[1]2025年已发货'!$H:$H,'[1]2025年已发货'!$E:$E,"未发货")</f>
        <v>3</v>
      </c>
      <c r="I2369" s="40" t="str">
        <f>VLOOKUP(B2369,辅助信息!E:I,3,FALSE)</f>
        <v>（四川商建-射洪城乡一体化项目）遂宁市射洪市忠新幼儿园北侧约220米新溪小区</v>
      </c>
      <c r="J2369" s="40" t="str">
        <f>VLOOKUP(B2369,辅助信息!E:I,4,FALSE)</f>
        <v>柏子刚</v>
      </c>
      <c r="K2369" s="40">
        <f>VLOOKUP(J2369,辅助信息!H:I,2,FALSE)</f>
        <v>15692885305</v>
      </c>
      <c r="L2369" s="111" t="str">
        <f>VLOOKUP(B2369,辅助信息!E:J,6,FALSE)</f>
        <v>提前联系到场规格及数量</v>
      </c>
      <c r="M2369" s="93">
        <v>45863</v>
      </c>
      <c r="O2369" s="64">
        <f ca="1" t="shared" si="153"/>
        <v>0</v>
      </c>
      <c r="P2369" s="64">
        <f ca="1" t="shared" si="154"/>
        <v>108</v>
      </c>
      <c r="Q2369" s="29" t="str">
        <f>VLOOKUP(B2369,辅助信息!E:M,9,FALSE)</f>
        <v>ZTWM-CDGS-XS-2024-0179-四川商投-射洪城乡一体化建设项目</v>
      </c>
      <c r="R2369" s="29" t="str">
        <f>_xlfn._xlws.FILTER(辅助信息!D:D,辅助信息!E:E=B2369)</f>
        <v>四川商建
射洪城乡一体化项目</v>
      </c>
    </row>
    <row r="2370" hidden="1" spans="2:18">
      <c r="B2370" s="40" t="s">
        <v>31</v>
      </c>
      <c r="C2370" s="72">
        <v>45861</v>
      </c>
      <c r="D2370" s="40" t="str">
        <f>VLOOKUP(B2370,辅助信息!E:K,7,FALSE)</f>
        <v>JWDDCD2024121000136</v>
      </c>
      <c r="E2370" s="40" t="str">
        <f>VLOOKUP(F2370,辅助信息!A:B,2,FALSE)</f>
        <v>螺纹钢</v>
      </c>
      <c r="F2370" s="40" t="s">
        <v>22</v>
      </c>
      <c r="G2370" s="36">
        <v>32</v>
      </c>
      <c r="H2370" s="136">
        <f>_xlfn.XLOOKUP(C2370&amp;F2370&amp;I2370&amp;J2370,'[1]2025年已发货'!$F:$F&amp;'[1]2025年已发货'!$C:$C&amp;'[1]2025年已发货'!$G:$G&amp;'[1]2025年已发货'!$H:$H,'[1]2025年已发货'!$E:$E,"未发货")</f>
        <v>32</v>
      </c>
      <c r="I2370" s="40" t="str">
        <f>VLOOKUP(B2370,辅助信息!E:I,3,FALSE)</f>
        <v>（四川商建-射洪城乡一体化项目）遂宁市射洪市忠新幼儿园北侧约220米新溪小区</v>
      </c>
      <c r="J2370" s="40" t="str">
        <f>VLOOKUP(B2370,辅助信息!E:I,4,FALSE)</f>
        <v>柏子刚</v>
      </c>
      <c r="K2370" s="40">
        <f>VLOOKUP(J2370,辅助信息!H:I,2,FALSE)</f>
        <v>15692885305</v>
      </c>
      <c r="L2370" s="111" t="str">
        <f>VLOOKUP(B2370,辅助信息!E:J,6,FALSE)</f>
        <v>提前联系到场规格及数量</v>
      </c>
      <c r="M2370" s="93">
        <v>45863</v>
      </c>
      <c r="O2370" s="64">
        <f ca="1" t="shared" si="153"/>
        <v>0</v>
      </c>
      <c r="P2370" s="64">
        <f ca="1" t="shared" si="154"/>
        <v>108</v>
      </c>
      <c r="Q2370" s="29" t="str">
        <f>VLOOKUP(B2370,辅助信息!E:M,9,FALSE)</f>
        <v>ZTWM-CDGS-XS-2024-0179-四川商投-射洪城乡一体化建设项目</v>
      </c>
      <c r="R2370" s="29" t="str">
        <f>_xlfn._xlws.FILTER(辅助信息!D:D,辅助信息!E:E=B2370)</f>
        <v>四川商建
射洪城乡一体化项目</v>
      </c>
    </row>
    <row r="2371" hidden="1" spans="2:18">
      <c r="B2371" s="40" t="s">
        <v>186</v>
      </c>
      <c r="C2371" s="72">
        <v>45861</v>
      </c>
      <c r="D2371" s="40" t="str">
        <f>VLOOKUP(B2371,辅助信息!E:K,7,FALSE)</f>
        <v>JWDDCD2025072900123</v>
      </c>
      <c r="E2371" s="40" t="str">
        <f>VLOOKUP(F2371,辅助信息!A:B,2,FALSE)</f>
        <v>高线</v>
      </c>
      <c r="F2371" s="40" t="s">
        <v>53</v>
      </c>
      <c r="G2371" s="36">
        <v>5</v>
      </c>
      <c r="H2371" s="136" t="str">
        <f>_xlfn.XLOOKUP(C2371&amp;F2371&amp;I2371&amp;J2371,'[1]2025年已发货'!$F:$F&amp;'[1]2025年已发货'!$C:$C&amp;'[1]2025年已发货'!$G:$G&amp;'[1]2025年已发货'!$H:$H,'[1]2025年已发货'!$E:$E,"未发货")</f>
        <v>未发货</v>
      </c>
      <c r="I2371" s="40" t="str">
        <f>VLOOKUP(B2371,辅助信息!E:I,3,FALSE)</f>
        <v>(乐山市校地共建产教融合基地建设项目二标段)四川省乐山市市中区苏稽镇</v>
      </c>
      <c r="J2371" s="40" t="str">
        <f>VLOOKUP(B2371,辅助信息!E:I,4,FALSE)</f>
        <v>彭江涛</v>
      </c>
      <c r="K2371" s="40">
        <f>VLOOKUP(J2371,辅助信息!H:I,2,FALSE)</f>
        <v>13990276572</v>
      </c>
      <c r="L2371" s="111" t="str">
        <f>VLOOKUP(B2371,辅助信息!E:J,6,FALSE)</f>
        <v>联系实际收货人（彭江涛13990276572）现场要求炉批号控制2个以下，超2个不给予签收。提前联系到场规格及数量</v>
      </c>
      <c r="M2371" s="93">
        <v>45863</v>
      </c>
      <c r="O2371" s="64">
        <f ca="1" t="shared" si="153"/>
        <v>0</v>
      </c>
      <c r="P2371" s="64">
        <f ca="1" t="shared" si="154"/>
        <v>108</v>
      </c>
      <c r="Q2371" s="29" t="str">
        <f>VLOOKUP(B2371,辅助信息!E:M,9,FALSE)</f>
        <v>ZTWM-CDGS-XS-2025-0126-四川机司-乐山市校地共建产教融合基地配套设施项目施工二标段钢筋采购合同</v>
      </c>
      <c r="R2371" s="29" t="str">
        <f>_xlfn._xlws.FILTER(辅助信息!D:D,辅助信息!E:E=B2371)</f>
        <v>乐山市校地共建产教融合基地建设项目</v>
      </c>
    </row>
    <row r="2372" hidden="1" spans="2:18">
      <c r="B2372" s="40" t="s">
        <v>186</v>
      </c>
      <c r="C2372" s="72">
        <v>45861</v>
      </c>
      <c r="D2372" s="40" t="str">
        <f>VLOOKUP(B2372,辅助信息!E:K,7,FALSE)</f>
        <v>JWDDCD2025072900123</v>
      </c>
      <c r="E2372" s="40" t="str">
        <f>VLOOKUP(F2372,辅助信息!A:B,2,FALSE)</f>
        <v>螺纹钢</v>
      </c>
      <c r="F2372" s="40" t="s">
        <v>32</v>
      </c>
      <c r="G2372" s="36">
        <v>3</v>
      </c>
      <c r="H2372" s="136" t="str">
        <f>_xlfn.XLOOKUP(C2372&amp;F2372&amp;I2372&amp;J2372,'[1]2025年已发货'!$F:$F&amp;'[1]2025年已发货'!$C:$C&amp;'[1]2025年已发货'!$G:$G&amp;'[1]2025年已发货'!$H:$H,'[1]2025年已发货'!$E:$E,"未发货")</f>
        <v>未发货</v>
      </c>
      <c r="I2372" s="40" t="str">
        <f>VLOOKUP(B2372,辅助信息!E:I,3,FALSE)</f>
        <v>(乐山市校地共建产教融合基地建设项目二标段)四川省乐山市市中区苏稽镇</v>
      </c>
      <c r="J2372" s="40" t="str">
        <f>VLOOKUP(B2372,辅助信息!E:I,4,FALSE)</f>
        <v>彭江涛</v>
      </c>
      <c r="K2372" s="40">
        <f>VLOOKUP(J2372,辅助信息!H:I,2,FALSE)</f>
        <v>13990276572</v>
      </c>
      <c r="L2372" s="111" t="str">
        <f>VLOOKUP(B2372,辅助信息!E:J,6,FALSE)</f>
        <v>联系实际收货人（彭江涛13990276572）现场要求炉批号控制2个以下，超2个不给予签收。提前联系到场规格及数量</v>
      </c>
      <c r="M2372" s="93">
        <v>45863</v>
      </c>
      <c r="O2372" s="64">
        <f ca="1" t="shared" si="153"/>
        <v>0</v>
      </c>
      <c r="P2372" s="64">
        <f ca="1" t="shared" si="154"/>
        <v>108</v>
      </c>
      <c r="Q2372" s="29" t="str">
        <f>VLOOKUP(B2372,辅助信息!E:M,9,FALSE)</f>
        <v>ZTWM-CDGS-XS-2025-0126-四川机司-乐山市校地共建产教融合基地配套设施项目施工二标段钢筋采购合同</v>
      </c>
      <c r="R2372" s="29" t="str">
        <f>_xlfn._xlws.FILTER(辅助信息!D:D,辅助信息!E:E=B2372)</f>
        <v>乐山市校地共建产教融合基地建设项目</v>
      </c>
    </row>
    <row r="2373" hidden="1" spans="2:18">
      <c r="B2373" s="40" t="s">
        <v>186</v>
      </c>
      <c r="C2373" s="72">
        <v>45861</v>
      </c>
      <c r="D2373" s="40" t="str">
        <f>VLOOKUP(B2373,辅助信息!E:K,7,FALSE)</f>
        <v>JWDDCD2025072900123</v>
      </c>
      <c r="E2373" s="40" t="str">
        <f>VLOOKUP(F2373,辅助信息!A:B,2,FALSE)</f>
        <v>螺纹钢</v>
      </c>
      <c r="F2373" s="40" t="s">
        <v>30</v>
      </c>
      <c r="G2373" s="36">
        <v>27</v>
      </c>
      <c r="H2373" s="136" t="str">
        <f>_xlfn.XLOOKUP(C2373&amp;F2373&amp;I2373&amp;J2373,'[1]2025年已发货'!$F:$F&amp;'[1]2025年已发货'!$C:$C&amp;'[1]2025年已发货'!$G:$G&amp;'[1]2025年已发货'!$H:$H,'[1]2025年已发货'!$E:$E,"未发货")</f>
        <v>未发货</v>
      </c>
      <c r="I2373" s="40" t="str">
        <f>VLOOKUP(B2373,辅助信息!E:I,3,FALSE)</f>
        <v>(乐山市校地共建产教融合基地建设项目二标段)四川省乐山市市中区苏稽镇</v>
      </c>
      <c r="J2373" s="40" t="str">
        <f>VLOOKUP(B2373,辅助信息!E:I,4,FALSE)</f>
        <v>彭江涛</v>
      </c>
      <c r="K2373" s="40">
        <f>VLOOKUP(J2373,辅助信息!H:I,2,FALSE)</f>
        <v>13990276572</v>
      </c>
      <c r="L2373" s="111" t="str">
        <f>VLOOKUP(B2373,辅助信息!E:J,6,FALSE)</f>
        <v>联系实际收货人（彭江涛13990276572）现场要求炉批号控制2个以下，超2个不给予签收。提前联系到场规格及数量</v>
      </c>
      <c r="M2373" s="93">
        <v>45863</v>
      </c>
      <c r="O2373" s="64">
        <f ca="1" t="shared" si="153"/>
        <v>0</v>
      </c>
      <c r="P2373" s="64">
        <f ca="1" t="shared" si="154"/>
        <v>108</v>
      </c>
      <c r="Q2373" s="29" t="str">
        <f>VLOOKUP(B2373,辅助信息!E:M,9,FALSE)</f>
        <v>ZTWM-CDGS-XS-2025-0126-四川机司-乐山市校地共建产教融合基地配套设施项目施工二标段钢筋采购合同</v>
      </c>
      <c r="R2373" s="29" t="str">
        <f>_xlfn._xlws.FILTER(辅助信息!D:D,辅助信息!E:E=B2373)</f>
        <v>乐山市校地共建产教融合基地建设项目</v>
      </c>
    </row>
    <row r="2374" hidden="1" spans="2:18">
      <c r="B2374" s="40" t="s">
        <v>186</v>
      </c>
      <c r="C2374" s="72">
        <v>45861</v>
      </c>
      <c r="D2374" s="40" t="str">
        <f>VLOOKUP(B2374,辅助信息!E:K,7,FALSE)</f>
        <v>JWDDCD2025072900123</v>
      </c>
      <c r="E2374" s="40" t="str">
        <f>VLOOKUP(F2374,辅助信息!A:B,2,FALSE)</f>
        <v>高线</v>
      </c>
      <c r="F2374" s="40" t="s">
        <v>53</v>
      </c>
      <c r="G2374" s="36">
        <v>2.5</v>
      </c>
      <c r="H2374" s="136" t="str">
        <f>_xlfn.XLOOKUP(C2374&amp;F2374&amp;I2374&amp;J2374,'[1]2025年已发货'!$F:$F&amp;'[1]2025年已发货'!$C:$C&amp;'[1]2025年已发货'!$G:$G&amp;'[1]2025年已发货'!$H:$H,'[1]2025年已发货'!$E:$E,"未发货")</f>
        <v>未发货</v>
      </c>
      <c r="I2374" s="40" t="str">
        <f>VLOOKUP(B2374,辅助信息!E:I,3,FALSE)</f>
        <v>(乐山市校地共建产教融合基地建设项目二标段)四川省乐山市市中区苏稽镇</v>
      </c>
      <c r="J2374" s="40" t="str">
        <f>VLOOKUP(B2374,辅助信息!E:I,4,FALSE)</f>
        <v>彭江涛</v>
      </c>
      <c r="K2374" s="40">
        <f>VLOOKUP(J2374,辅助信息!H:I,2,FALSE)</f>
        <v>13990276572</v>
      </c>
      <c r="L2374" s="111" t="str">
        <f>VLOOKUP(B2374,辅助信息!E:J,6,FALSE)</f>
        <v>联系实际收货人（彭江涛13990276572）现场要求炉批号控制2个以下，超2个不给予签收。提前联系到场规格及数量</v>
      </c>
      <c r="M2374" s="93">
        <v>45863</v>
      </c>
      <c r="O2374" s="64">
        <f ca="1" t="shared" si="153"/>
        <v>0</v>
      </c>
      <c r="P2374" s="64">
        <f ca="1" t="shared" si="154"/>
        <v>108</v>
      </c>
      <c r="Q2374" s="29" t="str">
        <f>VLOOKUP(B2374,辅助信息!E:M,9,FALSE)</f>
        <v>ZTWM-CDGS-XS-2025-0126-四川机司-乐山市校地共建产教融合基地配套设施项目施工二标段钢筋采购合同</v>
      </c>
      <c r="R2374" s="29" t="str">
        <f>_xlfn._xlws.FILTER(辅助信息!D:D,辅助信息!E:E=B2374)</f>
        <v>乐山市校地共建产教融合基地建设项目</v>
      </c>
    </row>
    <row r="2375" hidden="1" spans="2:18">
      <c r="B2375" s="40" t="s">
        <v>186</v>
      </c>
      <c r="C2375" s="72">
        <v>45861</v>
      </c>
      <c r="D2375" s="40" t="str">
        <f>VLOOKUP(B2375,辅助信息!E:K,7,FALSE)</f>
        <v>JWDDCD2025072900123</v>
      </c>
      <c r="E2375" s="40" t="str">
        <f>VLOOKUP(F2375,辅助信息!A:B,2,FALSE)</f>
        <v>盘螺</v>
      </c>
      <c r="F2375" s="40" t="s">
        <v>41</v>
      </c>
      <c r="G2375" s="36">
        <v>2.5</v>
      </c>
      <c r="H2375" s="136" t="str">
        <f>_xlfn.XLOOKUP(C2375&amp;F2375&amp;I2375&amp;J2375,'[1]2025年已发货'!$F:$F&amp;'[1]2025年已发货'!$C:$C&amp;'[1]2025年已发货'!$G:$G&amp;'[1]2025年已发货'!$H:$H,'[1]2025年已发货'!$E:$E,"未发货")</f>
        <v>未发货</v>
      </c>
      <c r="I2375" s="40" t="str">
        <f>VLOOKUP(B2375,辅助信息!E:I,3,FALSE)</f>
        <v>(乐山市校地共建产教融合基地建设项目二标段)四川省乐山市市中区苏稽镇</v>
      </c>
      <c r="J2375" s="40" t="str">
        <f>VLOOKUP(B2375,辅助信息!E:I,4,FALSE)</f>
        <v>彭江涛</v>
      </c>
      <c r="K2375" s="40">
        <f>VLOOKUP(J2375,辅助信息!H:I,2,FALSE)</f>
        <v>13990276572</v>
      </c>
      <c r="L2375" s="111" t="str">
        <f>VLOOKUP(B2375,辅助信息!E:J,6,FALSE)</f>
        <v>联系实际收货人（彭江涛13990276572）现场要求炉批号控制2个以下，超2个不给予签收。提前联系到场规格及数量</v>
      </c>
      <c r="M2375" s="93">
        <v>45863</v>
      </c>
      <c r="O2375" s="64">
        <f ca="1" t="shared" si="153"/>
        <v>0</v>
      </c>
      <c r="P2375" s="64">
        <f ca="1" t="shared" si="154"/>
        <v>108</v>
      </c>
      <c r="Q2375" s="29" t="str">
        <f>VLOOKUP(B2375,辅助信息!E:M,9,FALSE)</f>
        <v>ZTWM-CDGS-XS-2025-0126-四川机司-乐山市校地共建产教融合基地配套设施项目施工二标段钢筋采购合同</v>
      </c>
      <c r="R2375" s="29" t="str">
        <f>_xlfn._xlws.FILTER(辅助信息!D:D,辅助信息!E:E=B2375)</f>
        <v>乐山市校地共建产教融合基地建设项目</v>
      </c>
    </row>
    <row r="2376" hidden="1" spans="2:18">
      <c r="B2376" s="40" t="s">
        <v>186</v>
      </c>
      <c r="C2376" s="72">
        <v>45861</v>
      </c>
      <c r="D2376" s="40" t="str">
        <f>VLOOKUP(B2376,辅助信息!E:K,7,FALSE)</f>
        <v>JWDDCD2025072900123</v>
      </c>
      <c r="E2376" s="40" t="str">
        <f>VLOOKUP(F2376,辅助信息!A:B,2,FALSE)</f>
        <v>盘螺</v>
      </c>
      <c r="F2376" s="40" t="s">
        <v>26</v>
      </c>
      <c r="G2376" s="36">
        <v>10</v>
      </c>
      <c r="H2376" s="136" t="str">
        <f>_xlfn.XLOOKUP(C2376&amp;F2376&amp;I2376&amp;J2376,'[1]2025年已发货'!$F:$F&amp;'[1]2025年已发货'!$C:$C&amp;'[1]2025年已发货'!$G:$G&amp;'[1]2025年已发货'!$H:$H,'[1]2025年已发货'!$E:$E,"未发货")</f>
        <v>未发货</v>
      </c>
      <c r="I2376" s="40" t="str">
        <f>VLOOKUP(B2376,辅助信息!E:I,3,FALSE)</f>
        <v>(乐山市校地共建产教融合基地建设项目二标段)四川省乐山市市中区苏稽镇</v>
      </c>
      <c r="J2376" s="40" t="str">
        <f>VLOOKUP(B2376,辅助信息!E:I,4,FALSE)</f>
        <v>彭江涛</v>
      </c>
      <c r="K2376" s="40">
        <f>VLOOKUP(J2376,辅助信息!H:I,2,FALSE)</f>
        <v>13990276572</v>
      </c>
      <c r="L2376" s="111" t="str">
        <f>VLOOKUP(B2376,辅助信息!E:J,6,FALSE)</f>
        <v>联系实际收货人（彭江涛13990276572）现场要求炉批号控制2个以下，超2个不给予签收。提前联系到场规格及数量</v>
      </c>
      <c r="M2376" s="93">
        <v>45863</v>
      </c>
      <c r="O2376" s="64">
        <f ca="1" t="shared" si="153"/>
        <v>0</v>
      </c>
      <c r="P2376" s="64">
        <f ca="1" t="shared" si="154"/>
        <v>108</v>
      </c>
      <c r="Q2376" s="29" t="str">
        <f>VLOOKUP(B2376,辅助信息!E:M,9,FALSE)</f>
        <v>ZTWM-CDGS-XS-2025-0126-四川机司-乐山市校地共建产教融合基地配套设施项目施工二标段钢筋采购合同</v>
      </c>
      <c r="R2376" s="29" t="str">
        <f>_xlfn._xlws.FILTER(辅助信息!D:D,辅助信息!E:E=B2376)</f>
        <v>乐山市校地共建产教融合基地建设项目</v>
      </c>
    </row>
    <row r="2377" hidden="1" spans="2:18">
      <c r="B2377" s="40" t="s">
        <v>186</v>
      </c>
      <c r="C2377" s="72">
        <v>45861</v>
      </c>
      <c r="D2377" s="40" t="str">
        <f>VLOOKUP(B2377,辅助信息!E:K,7,FALSE)</f>
        <v>JWDDCD2025072900123</v>
      </c>
      <c r="E2377" s="40" t="str">
        <f>VLOOKUP(F2377,辅助信息!A:B,2,FALSE)</f>
        <v>螺纹钢</v>
      </c>
      <c r="F2377" s="40" t="s">
        <v>76</v>
      </c>
      <c r="G2377" s="36">
        <v>3</v>
      </c>
      <c r="H2377" s="136" t="str">
        <f>_xlfn.XLOOKUP(C2377&amp;F2377&amp;I2377&amp;J2377,'[1]2025年已发货'!$F:$F&amp;'[1]2025年已发货'!$C:$C&amp;'[1]2025年已发货'!$G:$G&amp;'[1]2025年已发货'!$H:$H,'[1]2025年已发货'!$E:$E,"未发货")</f>
        <v>未发货</v>
      </c>
      <c r="I2377" s="40" t="str">
        <f>VLOOKUP(B2377,辅助信息!E:I,3,FALSE)</f>
        <v>(乐山市校地共建产教融合基地建设项目二标段)四川省乐山市市中区苏稽镇</v>
      </c>
      <c r="J2377" s="40" t="str">
        <f>VLOOKUP(B2377,辅助信息!E:I,4,FALSE)</f>
        <v>彭江涛</v>
      </c>
      <c r="K2377" s="40">
        <f>VLOOKUP(J2377,辅助信息!H:I,2,FALSE)</f>
        <v>13990276572</v>
      </c>
      <c r="L2377" s="111" t="str">
        <f>VLOOKUP(B2377,辅助信息!E:J,6,FALSE)</f>
        <v>联系实际收货人（彭江涛13990276572）现场要求炉批号控制2个以下，超2个不给予签收。提前联系到场规格及数量</v>
      </c>
      <c r="M2377" s="93">
        <v>45863</v>
      </c>
      <c r="O2377" s="64">
        <f ca="1" t="shared" si="153"/>
        <v>0</v>
      </c>
      <c r="P2377" s="64">
        <f ca="1" t="shared" si="154"/>
        <v>108</v>
      </c>
      <c r="Q2377" s="29" t="str">
        <f>VLOOKUP(B2377,辅助信息!E:M,9,FALSE)</f>
        <v>ZTWM-CDGS-XS-2025-0126-四川机司-乐山市校地共建产教融合基地配套设施项目施工二标段钢筋采购合同</v>
      </c>
      <c r="R2377" s="29" t="str">
        <f>_xlfn._xlws.FILTER(辅助信息!D:D,辅助信息!E:E=B2377)</f>
        <v>乐山市校地共建产教融合基地建设项目</v>
      </c>
    </row>
    <row r="2378" hidden="1" spans="2:18">
      <c r="B2378" s="40" t="s">
        <v>186</v>
      </c>
      <c r="C2378" s="72">
        <v>45861</v>
      </c>
      <c r="D2378" s="40" t="str">
        <f>VLOOKUP(B2378,辅助信息!E:K,7,FALSE)</f>
        <v>JWDDCD2025072900123</v>
      </c>
      <c r="E2378" s="40" t="str">
        <f>VLOOKUP(F2378,辅助信息!A:B,2,FALSE)</f>
        <v>螺纹钢</v>
      </c>
      <c r="F2378" s="40" t="s">
        <v>90</v>
      </c>
      <c r="G2378" s="36">
        <v>3</v>
      </c>
      <c r="H2378" s="136" t="str">
        <f>_xlfn.XLOOKUP(C2378&amp;F2378&amp;I2378&amp;J2378,'[1]2025年已发货'!$F:$F&amp;'[1]2025年已发货'!$C:$C&amp;'[1]2025年已发货'!$G:$G&amp;'[1]2025年已发货'!$H:$H,'[1]2025年已发货'!$E:$E,"未发货")</f>
        <v>未发货</v>
      </c>
      <c r="I2378" s="40" t="str">
        <f>VLOOKUP(B2378,辅助信息!E:I,3,FALSE)</f>
        <v>(乐山市校地共建产教融合基地建设项目二标段)四川省乐山市市中区苏稽镇</v>
      </c>
      <c r="J2378" s="40" t="str">
        <f>VLOOKUP(B2378,辅助信息!E:I,4,FALSE)</f>
        <v>彭江涛</v>
      </c>
      <c r="K2378" s="40">
        <f>VLOOKUP(J2378,辅助信息!H:I,2,FALSE)</f>
        <v>13990276572</v>
      </c>
      <c r="L2378" s="111" t="str">
        <f>VLOOKUP(B2378,辅助信息!E:J,6,FALSE)</f>
        <v>联系实际收货人（彭江涛13990276572）现场要求炉批号控制2个以下，超2个不给予签收。提前联系到场规格及数量</v>
      </c>
      <c r="M2378" s="93">
        <v>45863</v>
      </c>
      <c r="O2378" s="64">
        <f ca="1" t="shared" si="153"/>
        <v>0</v>
      </c>
      <c r="P2378" s="64">
        <f ca="1" t="shared" si="154"/>
        <v>108</v>
      </c>
      <c r="Q2378" s="29" t="str">
        <f>VLOOKUP(B2378,辅助信息!E:M,9,FALSE)</f>
        <v>ZTWM-CDGS-XS-2025-0126-四川机司-乐山市校地共建产教融合基地配套设施项目施工二标段钢筋采购合同</v>
      </c>
      <c r="R2378" s="29" t="str">
        <f>_xlfn._xlws.FILTER(辅助信息!D:D,辅助信息!E:E=B2378)</f>
        <v>乐山市校地共建产教融合基地建设项目</v>
      </c>
    </row>
    <row r="2379" hidden="1" spans="2:18">
      <c r="B2379" s="40" t="s">
        <v>186</v>
      </c>
      <c r="C2379" s="72">
        <v>45861</v>
      </c>
      <c r="D2379" s="40" t="str">
        <f>VLOOKUP(B2379,辅助信息!E:K,7,FALSE)</f>
        <v>JWDDCD2025072900123</v>
      </c>
      <c r="E2379" s="40" t="str">
        <f>VLOOKUP(F2379,辅助信息!A:B,2,FALSE)</f>
        <v>螺纹钢</v>
      </c>
      <c r="F2379" s="40" t="s">
        <v>130</v>
      </c>
      <c r="G2379" s="36">
        <v>11</v>
      </c>
      <c r="H2379" s="136" t="str">
        <f>_xlfn.XLOOKUP(C2379&amp;F2379&amp;I2379&amp;J2379,'[1]2025年已发货'!$F:$F&amp;'[1]2025年已发货'!$C:$C&amp;'[1]2025年已发货'!$G:$G&amp;'[1]2025年已发货'!$H:$H,'[1]2025年已发货'!$E:$E,"未发货")</f>
        <v>未发货</v>
      </c>
      <c r="I2379" s="40" t="str">
        <f>VLOOKUP(B2379,辅助信息!E:I,3,FALSE)</f>
        <v>(乐山市校地共建产教融合基地建设项目二标段)四川省乐山市市中区苏稽镇</v>
      </c>
      <c r="J2379" s="40" t="str">
        <f>VLOOKUP(B2379,辅助信息!E:I,4,FALSE)</f>
        <v>彭江涛</v>
      </c>
      <c r="K2379" s="40">
        <f>VLOOKUP(J2379,辅助信息!H:I,2,FALSE)</f>
        <v>13990276572</v>
      </c>
      <c r="L2379" s="111" t="str">
        <f>VLOOKUP(B2379,辅助信息!E:J,6,FALSE)</f>
        <v>联系实际收货人（彭江涛13990276572）现场要求炉批号控制2个以下，超2个不给予签收。提前联系到场规格及数量</v>
      </c>
      <c r="M2379" s="93">
        <v>45863</v>
      </c>
      <c r="O2379" s="64">
        <f ca="1" t="shared" si="153"/>
        <v>0</v>
      </c>
      <c r="P2379" s="64">
        <f ca="1" t="shared" si="154"/>
        <v>108</v>
      </c>
      <c r="Q2379" s="29" t="str">
        <f>VLOOKUP(B2379,辅助信息!E:M,9,FALSE)</f>
        <v>ZTWM-CDGS-XS-2025-0126-四川机司-乐山市校地共建产教融合基地配套设施项目施工二标段钢筋采购合同</v>
      </c>
      <c r="R2379" s="29" t="str">
        <f>_xlfn._xlws.FILTER(辅助信息!D:D,辅助信息!E:E=B2379)</f>
        <v>乐山市校地共建产教融合基地建设项目</v>
      </c>
    </row>
    <row r="2380" hidden="1" spans="2:18">
      <c r="B2380" s="40" t="s">
        <v>186</v>
      </c>
      <c r="C2380" s="72">
        <v>45861</v>
      </c>
      <c r="D2380" s="40" t="str">
        <f>VLOOKUP(B2380,辅助信息!E:K,7,FALSE)</f>
        <v>JWDDCD2025072900123</v>
      </c>
      <c r="E2380" s="40" t="str">
        <f>VLOOKUP(F2380,辅助信息!A:B,2,FALSE)</f>
        <v>螺纹钢</v>
      </c>
      <c r="F2380" s="40" t="s">
        <v>133</v>
      </c>
      <c r="G2380" s="36">
        <v>66</v>
      </c>
      <c r="H2380" s="136" t="str">
        <f>_xlfn.XLOOKUP(C2380&amp;F2380&amp;I2380&amp;J2380,'[1]2025年已发货'!$F:$F&amp;'[1]2025年已发货'!$C:$C&amp;'[1]2025年已发货'!$G:$G&amp;'[1]2025年已发货'!$H:$H,'[1]2025年已发货'!$E:$E,"未发货")</f>
        <v>未发货</v>
      </c>
      <c r="I2380" s="40" t="str">
        <f>VLOOKUP(B2380,辅助信息!E:I,3,FALSE)</f>
        <v>(乐山市校地共建产教融合基地建设项目二标段)四川省乐山市市中区苏稽镇</v>
      </c>
      <c r="J2380" s="40" t="str">
        <f>VLOOKUP(B2380,辅助信息!E:I,4,FALSE)</f>
        <v>彭江涛</v>
      </c>
      <c r="K2380" s="40">
        <f>VLOOKUP(J2380,辅助信息!H:I,2,FALSE)</f>
        <v>13990276572</v>
      </c>
      <c r="L2380" s="111" t="str">
        <f>VLOOKUP(B2380,辅助信息!E:J,6,FALSE)</f>
        <v>联系实际收货人（彭江涛13990276572）现场要求炉批号控制2个以下，超2个不给予签收。提前联系到场规格及数量</v>
      </c>
      <c r="M2380" s="93">
        <v>45863</v>
      </c>
      <c r="O2380" s="64">
        <f ca="1" t="shared" si="153"/>
        <v>0</v>
      </c>
      <c r="P2380" s="64">
        <f ca="1" t="shared" si="154"/>
        <v>108</v>
      </c>
      <c r="Q2380" s="29" t="str">
        <f>VLOOKUP(B2380,辅助信息!E:M,9,FALSE)</f>
        <v>ZTWM-CDGS-XS-2025-0126-四川机司-乐山市校地共建产教融合基地配套设施项目施工二标段钢筋采购合同</v>
      </c>
      <c r="R2380" s="29" t="str">
        <f>_xlfn._xlws.FILTER(辅助信息!D:D,辅助信息!E:E=B2380)</f>
        <v>乐山市校地共建产教融合基地建设项目</v>
      </c>
    </row>
    <row r="2381" hidden="1" spans="2:18">
      <c r="B2381" s="40" t="s">
        <v>186</v>
      </c>
      <c r="C2381" s="72">
        <v>45861</v>
      </c>
      <c r="D2381" s="40" t="str">
        <f>VLOOKUP(B2381,辅助信息!E:K,7,FALSE)</f>
        <v>JWDDCD2025072900123</v>
      </c>
      <c r="E2381" s="40" t="str">
        <f>VLOOKUP(F2381,辅助信息!A:B,2,FALSE)</f>
        <v>螺纹钢</v>
      </c>
      <c r="F2381" s="40" t="s">
        <v>91</v>
      </c>
      <c r="G2381" s="36">
        <v>78</v>
      </c>
      <c r="H2381" s="136" t="str">
        <f>_xlfn.XLOOKUP(C2381&amp;F2381&amp;I2381&amp;J2381,'[1]2025年已发货'!$F:$F&amp;'[1]2025年已发货'!$C:$C&amp;'[1]2025年已发货'!$G:$G&amp;'[1]2025年已发货'!$H:$H,'[1]2025年已发货'!$E:$E,"未发货")</f>
        <v>未发货</v>
      </c>
      <c r="I2381" s="40" t="str">
        <f>VLOOKUP(B2381,辅助信息!E:I,3,FALSE)</f>
        <v>(乐山市校地共建产教融合基地建设项目二标段)四川省乐山市市中区苏稽镇</v>
      </c>
      <c r="J2381" s="40" t="str">
        <f>VLOOKUP(B2381,辅助信息!E:I,4,FALSE)</f>
        <v>彭江涛</v>
      </c>
      <c r="K2381" s="40">
        <f>VLOOKUP(J2381,辅助信息!H:I,2,FALSE)</f>
        <v>13990276572</v>
      </c>
      <c r="L2381" s="111" t="str">
        <f>VLOOKUP(B2381,辅助信息!E:J,6,FALSE)</f>
        <v>联系实际收货人（彭江涛13990276572）现场要求炉批号控制2个以下，超2个不给予签收。提前联系到场规格及数量</v>
      </c>
      <c r="M2381" s="93">
        <v>45863</v>
      </c>
      <c r="O2381" s="64">
        <f ca="1" t="shared" si="153"/>
        <v>0</v>
      </c>
      <c r="P2381" s="64">
        <f ca="1" t="shared" si="154"/>
        <v>108</v>
      </c>
      <c r="Q2381" s="29" t="str">
        <f>VLOOKUP(B2381,辅助信息!E:M,9,FALSE)</f>
        <v>ZTWM-CDGS-XS-2025-0126-四川机司-乐山市校地共建产教融合基地配套设施项目施工二标段钢筋采购合同</v>
      </c>
      <c r="R2381" s="29" t="str">
        <f>_xlfn._xlws.FILTER(辅助信息!D:D,辅助信息!E:E=B2381)</f>
        <v>乐山市校地共建产教融合基地建设项目</v>
      </c>
    </row>
    <row r="2382" hidden="1" spans="2:18">
      <c r="B2382" s="40" t="s">
        <v>186</v>
      </c>
      <c r="C2382" s="72">
        <v>45861</v>
      </c>
      <c r="D2382" s="40" t="str">
        <f>VLOOKUP(B2382,辅助信息!E:K,7,FALSE)</f>
        <v>JWDDCD2025072900123</v>
      </c>
      <c r="E2382" s="40" t="str">
        <f>VLOOKUP(F2382,辅助信息!A:B,2,FALSE)</f>
        <v>螺纹钢</v>
      </c>
      <c r="F2382" s="40" t="s">
        <v>77</v>
      </c>
      <c r="G2382" s="36">
        <v>22</v>
      </c>
      <c r="H2382" s="136" t="str">
        <f>_xlfn.XLOOKUP(C2382&amp;F2382&amp;I2382&amp;J2382,'[1]2025年已发货'!$F:$F&amp;'[1]2025年已发货'!$C:$C&amp;'[1]2025年已发货'!$G:$G&amp;'[1]2025年已发货'!$H:$H,'[1]2025年已发货'!$E:$E,"未发货")</f>
        <v>未发货</v>
      </c>
      <c r="I2382" s="40" t="str">
        <f>VLOOKUP(B2382,辅助信息!E:I,3,FALSE)</f>
        <v>(乐山市校地共建产教融合基地建设项目二标段)四川省乐山市市中区苏稽镇</v>
      </c>
      <c r="J2382" s="40" t="str">
        <f>VLOOKUP(B2382,辅助信息!E:I,4,FALSE)</f>
        <v>彭江涛</v>
      </c>
      <c r="K2382" s="40">
        <f>VLOOKUP(J2382,辅助信息!H:I,2,FALSE)</f>
        <v>13990276572</v>
      </c>
      <c r="L2382" s="111" t="str">
        <f>VLOOKUP(B2382,辅助信息!E:J,6,FALSE)</f>
        <v>联系实际收货人（彭江涛13990276572）现场要求炉批号控制2个以下，超2个不给予签收。提前联系到场规格及数量</v>
      </c>
      <c r="M2382" s="93">
        <v>45863</v>
      </c>
      <c r="O2382" s="64">
        <f ca="1" t="shared" si="153"/>
        <v>0</v>
      </c>
      <c r="P2382" s="64">
        <f ca="1" t="shared" si="154"/>
        <v>108</v>
      </c>
      <c r="Q2382" s="29" t="str">
        <f>VLOOKUP(B2382,辅助信息!E:M,9,FALSE)</f>
        <v>ZTWM-CDGS-XS-2025-0126-四川机司-乐山市校地共建产教融合基地配套设施项目施工二标段钢筋采购合同</v>
      </c>
      <c r="R2382" s="29" t="str">
        <f>_xlfn._xlws.FILTER(辅助信息!D:D,辅助信息!E:E=B2382)</f>
        <v>乐山市校地共建产教融合基地建设项目</v>
      </c>
    </row>
    <row r="2383" hidden="1" spans="2:18">
      <c r="B2383" s="40" t="s">
        <v>186</v>
      </c>
      <c r="C2383" s="72">
        <v>45861</v>
      </c>
      <c r="D2383" s="40" t="str">
        <f>VLOOKUP(B2383,辅助信息!E:K,7,FALSE)</f>
        <v>JWDDCD2025072900123</v>
      </c>
      <c r="E2383" s="40" t="str">
        <f>VLOOKUP(F2383,辅助信息!A:B,2,FALSE)</f>
        <v>高线</v>
      </c>
      <c r="F2383" s="40" t="s">
        <v>57</v>
      </c>
      <c r="G2383" s="36">
        <v>2.5</v>
      </c>
      <c r="H2383" s="136" t="str">
        <f>_xlfn.XLOOKUP(C2383&amp;F2383&amp;I2383&amp;J2383,'[1]2025年已发货'!$F:$F&amp;'[1]2025年已发货'!$C:$C&amp;'[1]2025年已发货'!$G:$G&amp;'[1]2025年已发货'!$H:$H,'[1]2025年已发货'!$E:$E,"未发货")</f>
        <v>未发货</v>
      </c>
      <c r="I2383" s="40" t="str">
        <f>VLOOKUP(B2383,辅助信息!E:I,3,FALSE)</f>
        <v>(乐山市校地共建产教融合基地建设项目二标段)四川省乐山市市中区苏稽镇</v>
      </c>
      <c r="J2383" s="40" t="str">
        <f>VLOOKUP(B2383,辅助信息!E:I,4,FALSE)</f>
        <v>彭江涛</v>
      </c>
      <c r="K2383" s="40">
        <f>VLOOKUP(J2383,辅助信息!H:I,2,FALSE)</f>
        <v>13990276572</v>
      </c>
      <c r="L2383" s="111" t="str">
        <f>VLOOKUP(B2383,辅助信息!E:J,6,FALSE)</f>
        <v>联系实际收货人（彭江涛13990276572）现场要求炉批号控制2个以下，超2个不给予签收。提前联系到场规格及数量</v>
      </c>
      <c r="M2383" s="93">
        <v>45863</v>
      </c>
      <c r="O2383" s="64">
        <f ca="1" t="shared" si="153"/>
        <v>0</v>
      </c>
      <c r="P2383" s="64">
        <f ca="1" t="shared" si="154"/>
        <v>108</v>
      </c>
      <c r="Q2383" s="29" t="str">
        <f>VLOOKUP(B2383,辅助信息!E:M,9,FALSE)</f>
        <v>ZTWM-CDGS-XS-2025-0126-四川机司-乐山市校地共建产教融合基地配套设施项目施工二标段钢筋采购合同</v>
      </c>
      <c r="R2383" s="29" t="str">
        <f>_xlfn._xlws.FILTER(辅助信息!D:D,辅助信息!E:E=B2383)</f>
        <v>乐山市校地共建产教融合基地建设项目</v>
      </c>
    </row>
    <row r="2384" hidden="1" spans="2:18">
      <c r="B2384" s="40" t="s">
        <v>186</v>
      </c>
      <c r="C2384" s="72">
        <v>45861</v>
      </c>
      <c r="D2384" s="40" t="str">
        <f>VLOOKUP(B2384,辅助信息!E:K,7,FALSE)</f>
        <v>JWDDCD2025072900123</v>
      </c>
      <c r="E2384" s="40" t="str">
        <f>VLOOKUP(F2384,辅助信息!A:B,2,FALSE)</f>
        <v>高线</v>
      </c>
      <c r="F2384" s="40" t="s">
        <v>53</v>
      </c>
      <c r="G2384" s="36">
        <v>6</v>
      </c>
      <c r="H2384" s="136" t="str">
        <f>_xlfn.XLOOKUP(C2384&amp;F2384&amp;I2384&amp;J2384,'[1]2025年已发货'!$F:$F&amp;'[1]2025年已发货'!$C:$C&amp;'[1]2025年已发货'!$G:$G&amp;'[1]2025年已发货'!$H:$H,'[1]2025年已发货'!$E:$E,"未发货")</f>
        <v>未发货</v>
      </c>
      <c r="I2384" s="40" t="str">
        <f>VLOOKUP(B2384,辅助信息!E:I,3,FALSE)</f>
        <v>(乐山市校地共建产教融合基地建设项目二标段)四川省乐山市市中区苏稽镇</v>
      </c>
      <c r="J2384" s="40" t="str">
        <f>VLOOKUP(B2384,辅助信息!E:I,4,FALSE)</f>
        <v>彭江涛</v>
      </c>
      <c r="K2384" s="40">
        <f>VLOOKUP(J2384,辅助信息!H:I,2,FALSE)</f>
        <v>13990276572</v>
      </c>
      <c r="L2384" s="111" t="str">
        <f>VLOOKUP(B2384,辅助信息!E:J,6,FALSE)</f>
        <v>联系实际收货人（彭江涛13990276572）现场要求炉批号控制2个以下，超2个不给予签收。提前联系到场规格及数量</v>
      </c>
      <c r="M2384" s="93">
        <v>45863</v>
      </c>
      <c r="O2384" s="64">
        <f ca="1" t="shared" si="153"/>
        <v>0</v>
      </c>
      <c r="P2384" s="64">
        <f ca="1" t="shared" si="154"/>
        <v>108</v>
      </c>
      <c r="Q2384" s="29" t="str">
        <f>VLOOKUP(B2384,辅助信息!E:M,9,FALSE)</f>
        <v>ZTWM-CDGS-XS-2025-0126-四川机司-乐山市校地共建产教融合基地配套设施项目施工二标段钢筋采购合同</v>
      </c>
      <c r="R2384" s="29" t="str">
        <f>_xlfn._xlws.FILTER(辅助信息!D:D,辅助信息!E:E=B2384)</f>
        <v>乐山市校地共建产教融合基地建设项目</v>
      </c>
    </row>
    <row r="2385" hidden="1" spans="2:18">
      <c r="B2385" s="40" t="s">
        <v>186</v>
      </c>
      <c r="C2385" s="72">
        <v>45861</v>
      </c>
      <c r="D2385" s="40" t="str">
        <f>VLOOKUP(B2385,辅助信息!E:K,7,FALSE)</f>
        <v>JWDDCD2025072900123</v>
      </c>
      <c r="E2385" s="40" t="str">
        <f>VLOOKUP(F2385,辅助信息!A:B,2,FALSE)</f>
        <v>盘螺</v>
      </c>
      <c r="F2385" s="40" t="s">
        <v>40</v>
      </c>
      <c r="G2385" s="36">
        <v>5</v>
      </c>
      <c r="H2385" s="136" t="str">
        <f>_xlfn.XLOOKUP(C2385&amp;F2385&amp;I2385&amp;J2385,'[1]2025年已发货'!$F:$F&amp;'[1]2025年已发货'!$C:$C&amp;'[1]2025年已发货'!$G:$G&amp;'[1]2025年已发货'!$H:$H,'[1]2025年已发货'!$E:$E,"未发货")</f>
        <v>未发货</v>
      </c>
      <c r="I2385" s="40" t="str">
        <f>VLOOKUP(B2385,辅助信息!E:I,3,FALSE)</f>
        <v>(乐山市校地共建产教融合基地建设项目二标段)四川省乐山市市中区苏稽镇</v>
      </c>
      <c r="J2385" s="40" t="str">
        <f>VLOOKUP(B2385,辅助信息!E:I,4,FALSE)</f>
        <v>彭江涛</v>
      </c>
      <c r="K2385" s="40">
        <f>VLOOKUP(J2385,辅助信息!H:I,2,FALSE)</f>
        <v>13990276572</v>
      </c>
      <c r="L2385" s="111" t="str">
        <f>VLOOKUP(B2385,辅助信息!E:J,6,FALSE)</f>
        <v>联系实际收货人（彭江涛13990276572）现场要求炉批号控制2个以下，超2个不给予签收。提前联系到场规格及数量</v>
      </c>
      <c r="M2385" s="93">
        <v>45863</v>
      </c>
      <c r="O2385" s="64">
        <f ca="1" t="shared" si="153"/>
        <v>0</v>
      </c>
      <c r="P2385" s="64">
        <f ca="1" t="shared" si="154"/>
        <v>108</v>
      </c>
      <c r="Q2385" s="29" t="str">
        <f>VLOOKUP(B2385,辅助信息!E:M,9,FALSE)</f>
        <v>ZTWM-CDGS-XS-2025-0126-四川机司-乐山市校地共建产教融合基地配套设施项目施工二标段钢筋采购合同</v>
      </c>
      <c r="R2385" s="29" t="str">
        <f>_xlfn._xlws.FILTER(辅助信息!D:D,辅助信息!E:E=B2385)</f>
        <v>乐山市校地共建产教融合基地建设项目</v>
      </c>
    </row>
    <row r="2386" hidden="1" spans="2:18">
      <c r="B2386" s="40" t="s">
        <v>186</v>
      </c>
      <c r="C2386" s="72">
        <v>45861</v>
      </c>
      <c r="D2386" s="40" t="str">
        <f>VLOOKUP(B2386,辅助信息!E:K,7,FALSE)</f>
        <v>JWDDCD2025072900123</v>
      </c>
      <c r="E2386" s="40" t="str">
        <f>VLOOKUP(F2386,辅助信息!A:B,2,FALSE)</f>
        <v>盘螺</v>
      </c>
      <c r="F2386" s="40" t="s">
        <v>41</v>
      </c>
      <c r="G2386" s="36">
        <v>10</v>
      </c>
      <c r="H2386" s="136" t="str">
        <f>_xlfn.XLOOKUP(C2386&amp;F2386&amp;I2386&amp;J2386,'[1]2025年已发货'!$F:$F&amp;'[1]2025年已发货'!$C:$C&amp;'[1]2025年已发货'!$G:$G&amp;'[1]2025年已发货'!$H:$H,'[1]2025年已发货'!$E:$E,"未发货")</f>
        <v>未发货</v>
      </c>
      <c r="I2386" s="40" t="str">
        <f>VLOOKUP(B2386,辅助信息!E:I,3,FALSE)</f>
        <v>(乐山市校地共建产教融合基地建设项目二标段)四川省乐山市市中区苏稽镇</v>
      </c>
      <c r="J2386" s="40" t="str">
        <f>VLOOKUP(B2386,辅助信息!E:I,4,FALSE)</f>
        <v>彭江涛</v>
      </c>
      <c r="K2386" s="40">
        <f>VLOOKUP(J2386,辅助信息!H:I,2,FALSE)</f>
        <v>13990276572</v>
      </c>
      <c r="L2386" s="111" t="str">
        <f>VLOOKUP(B2386,辅助信息!E:J,6,FALSE)</f>
        <v>联系实际收货人（彭江涛13990276572）现场要求炉批号控制2个以下，超2个不给予签收。提前联系到场规格及数量</v>
      </c>
      <c r="M2386" s="93">
        <v>45863</v>
      </c>
      <c r="O2386" s="64">
        <f ca="1" t="shared" si="153"/>
        <v>0</v>
      </c>
      <c r="P2386" s="64">
        <f ca="1" t="shared" si="154"/>
        <v>108</v>
      </c>
      <c r="Q2386" s="29" t="str">
        <f>VLOOKUP(B2386,辅助信息!E:M,9,FALSE)</f>
        <v>ZTWM-CDGS-XS-2025-0126-四川机司-乐山市校地共建产教融合基地配套设施项目施工二标段钢筋采购合同</v>
      </c>
      <c r="R2386" s="29" t="str">
        <f>_xlfn._xlws.FILTER(辅助信息!D:D,辅助信息!E:E=B2386)</f>
        <v>乐山市校地共建产教融合基地建设项目</v>
      </c>
    </row>
    <row r="2387" hidden="1" spans="2:18">
      <c r="B2387" s="40" t="s">
        <v>186</v>
      </c>
      <c r="C2387" s="72">
        <v>45861</v>
      </c>
      <c r="D2387" s="40" t="str">
        <f>VLOOKUP(B2387,辅助信息!E:K,7,FALSE)</f>
        <v>JWDDCD2025072900123</v>
      </c>
      <c r="E2387" s="40" t="str">
        <f>VLOOKUP(F2387,辅助信息!A:B,2,FALSE)</f>
        <v>盘螺</v>
      </c>
      <c r="F2387" s="40" t="s">
        <v>26</v>
      </c>
      <c r="G2387" s="36">
        <v>10</v>
      </c>
      <c r="H2387" s="136" t="str">
        <f>_xlfn.XLOOKUP(C2387&amp;F2387&amp;I2387&amp;J2387,'[1]2025年已发货'!$F:$F&amp;'[1]2025年已发货'!$C:$C&amp;'[1]2025年已发货'!$G:$G&amp;'[1]2025年已发货'!$H:$H,'[1]2025年已发货'!$E:$E,"未发货")</f>
        <v>未发货</v>
      </c>
      <c r="I2387" s="40" t="str">
        <f>VLOOKUP(B2387,辅助信息!E:I,3,FALSE)</f>
        <v>(乐山市校地共建产教融合基地建设项目二标段)四川省乐山市市中区苏稽镇</v>
      </c>
      <c r="J2387" s="40" t="str">
        <f>VLOOKUP(B2387,辅助信息!E:I,4,FALSE)</f>
        <v>彭江涛</v>
      </c>
      <c r="K2387" s="40">
        <f>VLOOKUP(J2387,辅助信息!H:I,2,FALSE)</f>
        <v>13990276572</v>
      </c>
      <c r="L2387" s="111" t="str">
        <f>VLOOKUP(B2387,辅助信息!E:J,6,FALSE)</f>
        <v>联系实际收货人（彭江涛13990276572）现场要求炉批号控制2个以下，超2个不给予签收。提前联系到场规格及数量</v>
      </c>
      <c r="M2387" s="93">
        <v>45863</v>
      </c>
      <c r="O2387" s="64">
        <f ca="1" t="shared" si="153"/>
        <v>0</v>
      </c>
      <c r="P2387" s="64">
        <f ca="1" t="shared" si="154"/>
        <v>108</v>
      </c>
      <c r="Q2387" s="29" t="str">
        <f>VLOOKUP(B2387,辅助信息!E:M,9,FALSE)</f>
        <v>ZTWM-CDGS-XS-2025-0126-四川机司-乐山市校地共建产教融合基地配套设施项目施工二标段钢筋采购合同</v>
      </c>
      <c r="R2387" s="29" t="str">
        <f>_xlfn._xlws.FILTER(辅助信息!D:D,辅助信息!E:E=B2387)</f>
        <v>乐山市校地共建产教融合基地建设项目</v>
      </c>
    </row>
    <row r="2388" hidden="1" spans="2:18">
      <c r="B2388" s="40" t="s">
        <v>186</v>
      </c>
      <c r="C2388" s="72">
        <v>45861</v>
      </c>
      <c r="D2388" s="40" t="str">
        <f>VLOOKUP(B2388,辅助信息!E:K,7,FALSE)</f>
        <v>JWDDCD2025072900123</v>
      </c>
      <c r="E2388" s="40" t="str">
        <f>VLOOKUP(F2388,辅助信息!A:B,2,FALSE)</f>
        <v>螺纹钢</v>
      </c>
      <c r="F2388" s="40" t="s">
        <v>76</v>
      </c>
      <c r="G2388" s="36">
        <v>40</v>
      </c>
      <c r="H2388" s="136" t="str">
        <f>_xlfn.XLOOKUP(C2388&amp;F2388&amp;I2388&amp;J2388,'[1]2025年已发货'!$F:$F&amp;'[1]2025年已发货'!$C:$C&amp;'[1]2025年已发货'!$G:$G&amp;'[1]2025年已发货'!$H:$H,'[1]2025年已发货'!$E:$E,"未发货")</f>
        <v>未发货</v>
      </c>
      <c r="I2388" s="40" t="str">
        <f>VLOOKUP(B2388,辅助信息!E:I,3,FALSE)</f>
        <v>(乐山市校地共建产教融合基地建设项目二标段)四川省乐山市市中区苏稽镇</v>
      </c>
      <c r="J2388" s="40" t="str">
        <f>VLOOKUP(B2388,辅助信息!E:I,4,FALSE)</f>
        <v>彭江涛</v>
      </c>
      <c r="K2388" s="40">
        <f>VLOOKUP(J2388,辅助信息!H:I,2,FALSE)</f>
        <v>13990276572</v>
      </c>
      <c r="L2388" s="111" t="str">
        <f>VLOOKUP(B2388,辅助信息!E:J,6,FALSE)</f>
        <v>联系实际收货人（彭江涛13990276572）现场要求炉批号控制2个以下，超2个不给予签收。提前联系到场规格及数量</v>
      </c>
      <c r="M2388" s="93">
        <v>45863</v>
      </c>
      <c r="O2388" s="64">
        <f ca="1" t="shared" si="153"/>
        <v>0</v>
      </c>
      <c r="P2388" s="64">
        <f ca="1" t="shared" si="154"/>
        <v>108</v>
      </c>
      <c r="Q2388" s="29" t="str">
        <f>VLOOKUP(B2388,辅助信息!E:M,9,FALSE)</f>
        <v>ZTWM-CDGS-XS-2025-0126-四川机司-乐山市校地共建产教融合基地配套设施项目施工二标段钢筋采购合同</v>
      </c>
      <c r="R2388" s="29" t="str">
        <f>_xlfn._xlws.FILTER(辅助信息!D:D,辅助信息!E:E=B2388)</f>
        <v>乐山市校地共建产教融合基地建设项目</v>
      </c>
    </row>
    <row r="2389" hidden="1" spans="2:18">
      <c r="B2389" s="40" t="s">
        <v>186</v>
      </c>
      <c r="C2389" s="72">
        <v>45861</v>
      </c>
      <c r="D2389" s="40" t="str">
        <f>VLOOKUP(B2389,辅助信息!E:K,7,FALSE)</f>
        <v>JWDDCD2025072900123</v>
      </c>
      <c r="E2389" s="40" t="str">
        <f>VLOOKUP(F2389,辅助信息!A:B,2,FALSE)</f>
        <v>螺纹钢</v>
      </c>
      <c r="F2389" s="40" t="s">
        <v>90</v>
      </c>
      <c r="G2389" s="36">
        <v>80</v>
      </c>
      <c r="H2389" s="136" t="str">
        <f>_xlfn.XLOOKUP(C2389&amp;F2389&amp;I2389&amp;J2389,'[1]2025年已发货'!$F:$F&amp;'[1]2025年已发货'!$C:$C&amp;'[1]2025年已发货'!$G:$G&amp;'[1]2025年已发货'!$H:$H,'[1]2025年已发货'!$E:$E,"未发货")</f>
        <v>未发货</v>
      </c>
      <c r="I2389" s="40" t="str">
        <f>VLOOKUP(B2389,辅助信息!E:I,3,FALSE)</f>
        <v>(乐山市校地共建产教融合基地建设项目二标段)四川省乐山市市中区苏稽镇</v>
      </c>
      <c r="J2389" s="40" t="str">
        <f>VLOOKUP(B2389,辅助信息!E:I,4,FALSE)</f>
        <v>彭江涛</v>
      </c>
      <c r="K2389" s="40">
        <f>VLOOKUP(J2389,辅助信息!H:I,2,FALSE)</f>
        <v>13990276572</v>
      </c>
      <c r="L2389" s="111" t="str">
        <f>VLOOKUP(B2389,辅助信息!E:J,6,FALSE)</f>
        <v>联系实际收货人（彭江涛13990276572）现场要求炉批号控制2个以下，超2个不给予签收。提前联系到场规格及数量</v>
      </c>
      <c r="M2389" s="93">
        <v>45863</v>
      </c>
      <c r="O2389" s="64">
        <f ca="1" t="shared" si="153"/>
        <v>0</v>
      </c>
      <c r="P2389" s="64">
        <f ca="1" t="shared" si="154"/>
        <v>108</v>
      </c>
      <c r="Q2389" s="29" t="str">
        <f>VLOOKUP(B2389,辅助信息!E:M,9,FALSE)</f>
        <v>ZTWM-CDGS-XS-2025-0126-四川机司-乐山市校地共建产教融合基地配套设施项目施工二标段钢筋采购合同</v>
      </c>
      <c r="R2389" s="29" t="str">
        <f>_xlfn._xlws.FILTER(辅助信息!D:D,辅助信息!E:E=B2389)</f>
        <v>乐山市校地共建产教融合基地建设项目</v>
      </c>
    </row>
    <row r="2390" hidden="1" spans="2:18">
      <c r="B2390" s="40" t="s">
        <v>186</v>
      </c>
      <c r="C2390" s="72">
        <v>45861</v>
      </c>
      <c r="D2390" s="40" t="str">
        <f>VLOOKUP(B2390,辅助信息!E:K,7,FALSE)</f>
        <v>JWDDCD2025072900123</v>
      </c>
      <c r="E2390" s="40" t="str">
        <f>VLOOKUP(F2390,辅助信息!A:B,2,FALSE)</f>
        <v>螺纹钢</v>
      </c>
      <c r="F2390" s="40" t="s">
        <v>130</v>
      </c>
      <c r="G2390" s="36">
        <v>30</v>
      </c>
      <c r="H2390" s="136" t="str">
        <f>_xlfn.XLOOKUP(C2390&amp;F2390&amp;I2390&amp;J2390,'[1]2025年已发货'!$F:$F&amp;'[1]2025年已发货'!$C:$C&amp;'[1]2025年已发货'!$G:$G&amp;'[1]2025年已发货'!$H:$H,'[1]2025年已发货'!$E:$E,"未发货")</f>
        <v>未发货</v>
      </c>
      <c r="I2390" s="40" t="str">
        <f>VLOOKUP(B2390,辅助信息!E:I,3,FALSE)</f>
        <v>(乐山市校地共建产教融合基地建设项目二标段)四川省乐山市市中区苏稽镇</v>
      </c>
      <c r="J2390" s="40" t="str">
        <f>VLOOKUP(B2390,辅助信息!E:I,4,FALSE)</f>
        <v>彭江涛</v>
      </c>
      <c r="K2390" s="40">
        <f>VLOOKUP(J2390,辅助信息!H:I,2,FALSE)</f>
        <v>13990276572</v>
      </c>
      <c r="L2390" s="111" t="str">
        <f>VLOOKUP(B2390,辅助信息!E:J,6,FALSE)</f>
        <v>联系实际收货人（彭江涛13990276572）现场要求炉批号控制2个以下，超2个不给予签收。提前联系到场规格及数量</v>
      </c>
      <c r="M2390" s="93">
        <v>45863</v>
      </c>
      <c r="O2390" s="64">
        <f ca="1" t="shared" si="153"/>
        <v>0</v>
      </c>
      <c r="P2390" s="64">
        <f ca="1" t="shared" si="154"/>
        <v>108</v>
      </c>
      <c r="Q2390" s="29" t="str">
        <f>VLOOKUP(B2390,辅助信息!E:M,9,FALSE)</f>
        <v>ZTWM-CDGS-XS-2025-0126-四川机司-乐山市校地共建产教融合基地配套设施项目施工二标段钢筋采购合同</v>
      </c>
      <c r="R2390" s="29" t="str">
        <f>_xlfn._xlws.FILTER(辅助信息!D:D,辅助信息!E:E=B2390)</f>
        <v>乐山市校地共建产教融合基地建设项目</v>
      </c>
    </row>
    <row r="2391" hidden="1" spans="2:18">
      <c r="B2391" s="40" t="s">
        <v>186</v>
      </c>
      <c r="C2391" s="72">
        <v>45861</v>
      </c>
      <c r="D2391" s="40" t="str">
        <f>VLOOKUP(B2391,辅助信息!E:K,7,FALSE)</f>
        <v>JWDDCD2025072900123</v>
      </c>
      <c r="E2391" s="40" t="str">
        <f>VLOOKUP(F2391,辅助信息!A:B,2,FALSE)</f>
        <v>螺纹钢</v>
      </c>
      <c r="F2391" s="40" t="s">
        <v>138</v>
      </c>
      <c r="G2391" s="36">
        <v>30</v>
      </c>
      <c r="H2391" s="136" t="str">
        <f>_xlfn.XLOOKUP(C2391&amp;F2391&amp;I2391&amp;J2391,'[1]2025年已发货'!$F:$F&amp;'[1]2025年已发货'!$C:$C&amp;'[1]2025年已发货'!$G:$G&amp;'[1]2025年已发货'!$H:$H,'[1]2025年已发货'!$E:$E,"未发货")</f>
        <v>未发货</v>
      </c>
      <c r="I2391" s="40" t="str">
        <f>VLOOKUP(B2391,辅助信息!E:I,3,FALSE)</f>
        <v>(乐山市校地共建产教融合基地建设项目二标段)四川省乐山市市中区苏稽镇</v>
      </c>
      <c r="J2391" s="40" t="str">
        <f>VLOOKUP(B2391,辅助信息!E:I,4,FALSE)</f>
        <v>彭江涛</v>
      </c>
      <c r="K2391" s="40">
        <f>VLOOKUP(J2391,辅助信息!H:I,2,FALSE)</f>
        <v>13990276572</v>
      </c>
      <c r="L2391" s="111" t="str">
        <f>VLOOKUP(B2391,辅助信息!E:J,6,FALSE)</f>
        <v>联系实际收货人（彭江涛13990276572）现场要求炉批号控制2个以下，超2个不给予签收。提前联系到场规格及数量</v>
      </c>
      <c r="M2391" s="93">
        <v>45863</v>
      </c>
      <c r="O2391" s="64">
        <f ca="1" t="shared" si="153"/>
        <v>0</v>
      </c>
      <c r="P2391" s="64">
        <f ca="1" t="shared" si="154"/>
        <v>108</v>
      </c>
      <c r="Q2391" s="29" t="str">
        <f>VLOOKUP(B2391,辅助信息!E:M,9,FALSE)</f>
        <v>ZTWM-CDGS-XS-2025-0126-四川机司-乐山市校地共建产教融合基地配套设施项目施工二标段钢筋采购合同</v>
      </c>
      <c r="R2391" s="29" t="str">
        <f>_xlfn._xlws.FILTER(辅助信息!D:D,辅助信息!E:E=B2391)</f>
        <v>乐山市校地共建产教融合基地建设项目</v>
      </c>
    </row>
    <row r="2392" hidden="1" spans="2:18">
      <c r="B2392" s="40" t="s">
        <v>186</v>
      </c>
      <c r="C2392" s="72">
        <v>45861</v>
      </c>
      <c r="D2392" s="40" t="str">
        <f>VLOOKUP(B2392,辅助信息!E:K,7,FALSE)</f>
        <v>JWDDCD2025072900123</v>
      </c>
      <c r="E2392" s="40" t="str">
        <f>VLOOKUP(F2392,辅助信息!A:B,2,FALSE)</f>
        <v>螺纹钢</v>
      </c>
      <c r="F2392" s="40" t="s">
        <v>133</v>
      </c>
      <c r="G2392" s="36">
        <v>8</v>
      </c>
      <c r="H2392" s="136" t="str">
        <f>_xlfn.XLOOKUP(C2392&amp;F2392&amp;I2392&amp;J2392,'[1]2025年已发货'!$F:$F&amp;'[1]2025年已发货'!$C:$C&amp;'[1]2025年已发货'!$G:$G&amp;'[1]2025年已发货'!$H:$H,'[1]2025年已发货'!$E:$E,"未发货")</f>
        <v>未发货</v>
      </c>
      <c r="I2392" s="40" t="str">
        <f>VLOOKUP(B2392,辅助信息!E:I,3,FALSE)</f>
        <v>(乐山市校地共建产教融合基地建设项目二标段)四川省乐山市市中区苏稽镇</v>
      </c>
      <c r="J2392" s="40" t="str">
        <f>VLOOKUP(B2392,辅助信息!E:I,4,FALSE)</f>
        <v>彭江涛</v>
      </c>
      <c r="K2392" s="40">
        <f>VLOOKUP(J2392,辅助信息!H:I,2,FALSE)</f>
        <v>13990276572</v>
      </c>
      <c r="L2392" s="111" t="str">
        <f>VLOOKUP(B2392,辅助信息!E:J,6,FALSE)</f>
        <v>联系实际收货人（彭江涛13990276572）现场要求炉批号控制2个以下，超2个不给予签收。提前联系到场规格及数量</v>
      </c>
      <c r="M2392" s="93">
        <v>45863</v>
      </c>
      <c r="O2392" s="64">
        <f ca="1" t="shared" si="153"/>
        <v>0</v>
      </c>
      <c r="P2392" s="64">
        <f ca="1" t="shared" si="154"/>
        <v>108</v>
      </c>
      <c r="Q2392" s="29" t="str">
        <f>VLOOKUP(B2392,辅助信息!E:M,9,FALSE)</f>
        <v>ZTWM-CDGS-XS-2025-0126-四川机司-乐山市校地共建产教融合基地配套设施项目施工二标段钢筋采购合同</v>
      </c>
      <c r="R2392" s="29" t="str">
        <f>_xlfn._xlws.FILTER(辅助信息!D:D,辅助信息!E:E=B2392)</f>
        <v>乐山市校地共建产教融合基地建设项目</v>
      </c>
    </row>
    <row r="2393" hidden="1" spans="2:18">
      <c r="B2393" s="40" t="s">
        <v>186</v>
      </c>
      <c r="C2393" s="72">
        <v>45861</v>
      </c>
      <c r="D2393" s="40" t="str">
        <f>VLOOKUP(B2393,辅助信息!E:K,7,FALSE)</f>
        <v>JWDDCD2025072900123</v>
      </c>
      <c r="E2393" s="40" t="str">
        <f>VLOOKUP(F2393,辅助信息!A:B,2,FALSE)</f>
        <v>螺纹钢</v>
      </c>
      <c r="F2393" s="40" t="s">
        <v>91</v>
      </c>
      <c r="G2393" s="36">
        <v>15</v>
      </c>
      <c r="H2393" s="136" t="str">
        <f>_xlfn.XLOOKUP(C2393&amp;F2393&amp;I2393&amp;J2393,'[1]2025年已发货'!$F:$F&amp;'[1]2025年已发货'!$C:$C&amp;'[1]2025年已发货'!$G:$G&amp;'[1]2025年已发货'!$H:$H,'[1]2025年已发货'!$E:$E,"未发货")</f>
        <v>未发货</v>
      </c>
      <c r="I2393" s="40" t="str">
        <f>VLOOKUP(B2393,辅助信息!E:I,3,FALSE)</f>
        <v>(乐山市校地共建产教融合基地建设项目二标段)四川省乐山市市中区苏稽镇</v>
      </c>
      <c r="J2393" s="40" t="str">
        <f>VLOOKUP(B2393,辅助信息!E:I,4,FALSE)</f>
        <v>彭江涛</v>
      </c>
      <c r="K2393" s="40">
        <f>VLOOKUP(J2393,辅助信息!H:I,2,FALSE)</f>
        <v>13990276572</v>
      </c>
      <c r="L2393" s="111" t="str">
        <f>VLOOKUP(B2393,辅助信息!E:J,6,FALSE)</f>
        <v>联系实际收货人（彭江涛13990276572）现场要求炉批号控制2个以下，超2个不给予签收。提前联系到场规格及数量</v>
      </c>
      <c r="M2393" s="93">
        <v>45863</v>
      </c>
      <c r="O2393" s="64">
        <f ca="1" t="shared" si="153"/>
        <v>0</v>
      </c>
      <c r="P2393" s="64">
        <f ca="1" t="shared" si="154"/>
        <v>108</v>
      </c>
      <c r="Q2393" s="29" t="str">
        <f>VLOOKUP(B2393,辅助信息!E:M,9,FALSE)</f>
        <v>ZTWM-CDGS-XS-2025-0126-四川机司-乐山市校地共建产教融合基地配套设施项目施工二标段钢筋采购合同</v>
      </c>
      <c r="R2393" s="29" t="str">
        <f>_xlfn._xlws.FILTER(辅助信息!D:D,辅助信息!E:E=B2393)</f>
        <v>乐山市校地共建产教融合基地建设项目</v>
      </c>
    </row>
    <row r="2394" hidden="1" spans="2:18">
      <c r="B2394" s="40" t="s">
        <v>186</v>
      </c>
      <c r="C2394" s="72">
        <v>45861</v>
      </c>
      <c r="D2394" s="40" t="str">
        <f>VLOOKUP(B2394,辅助信息!E:K,7,FALSE)</f>
        <v>JWDDCD2025072900123</v>
      </c>
      <c r="E2394" s="40" t="str">
        <f>VLOOKUP(F2394,辅助信息!A:B,2,FALSE)</f>
        <v>螺纹钢</v>
      </c>
      <c r="F2394" s="40" t="s">
        <v>142</v>
      </c>
      <c r="G2394" s="36">
        <v>15</v>
      </c>
      <c r="H2394" s="136" t="str">
        <f>_xlfn.XLOOKUP(C2394&amp;F2394&amp;I2394&amp;J2394,'[1]2025年已发货'!$F:$F&amp;'[1]2025年已发货'!$C:$C&amp;'[1]2025年已发货'!$G:$G&amp;'[1]2025年已发货'!$H:$H,'[1]2025年已发货'!$E:$E,"未发货")</f>
        <v>未发货</v>
      </c>
      <c r="I2394" s="40" t="str">
        <f>VLOOKUP(B2394,辅助信息!E:I,3,FALSE)</f>
        <v>(乐山市校地共建产教融合基地建设项目二标段)四川省乐山市市中区苏稽镇</v>
      </c>
      <c r="J2394" s="40" t="str">
        <f>VLOOKUP(B2394,辅助信息!E:I,4,FALSE)</f>
        <v>彭江涛</v>
      </c>
      <c r="K2394" s="40">
        <f>VLOOKUP(J2394,辅助信息!H:I,2,FALSE)</f>
        <v>13990276572</v>
      </c>
      <c r="L2394" s="111" t="str">
        <f>VLOOKUP(B2394,辅助信息!E:J,6,FALSE)</f>
        <v>联系实际收货人（彭江涛13990276572）现场要求炉批号控制2个以下，超2个不给予签收。提前联系到场规格及数量</v>
      </c>
      <c r="M2394" s="93">
        <v>45863</v>
      </c>
      <c r="O2394" s="64">
        <f ca="1" t="shared" si="153"/>
        <v>0</v>
      </c>
      <c r="P2394" s="64">
        <f ca="1" t="shared" si="154"/>
        <v>108</v>
      </c>
      <c r="Q2394" s="29" t="str">
        <f>VLOOKUP(B2394,辅助信息!E:M,9,FALSE)</f>
        <v>ZTWM-CDGS-XS-2025-0126-四川机司-乐山市校地共建产教融合基地配套设施项目施工二标段钢筋采购合同</v>
      </c>
      <c r="R2394" s="29" t="str">
        <f>_xlfn._xlws.FILTER(辅助信息!D:D,辅助信息!E:E=B2394)</f>
        <v>乐山市校地共建产教融合基地建设项目</v>
      </c>
    </row>
    <row r="2395" hidden="1" spans="2:18">
      <c r="B2395" s="40" t="s">
        <v>186</v>
      </c>
      <c r="C2395" s="72">
        <v>45861</v>
      </c>
      <c r="D2395" s="40" t="str">
        <f>VLOOKUP(B2395,辅助信息!E:K,7,FALSE)</f>
        <v>JWDDCD2025072900123</v>
      </c>
      <c r="E2395" s="40" t="str">
        <f>VLOOKUP(F2395,辅助信息!A:B,2,FALSE)</f>
        <v>螺纹钢</v>
      </c>
      <c r="F2395" s="40" t="s">
        <v>200</v>
      </c>
      <c r="G2395" s="36">
        <v>10</v>
      </c>
      <c r="H2395" s="136" t="str">
        <f>_xlfn.XLOOKUP(C2395&amp;F2395&amp;I2395&amp;J2395,'[1]2025年已发货'!$F:$F&amp;'[1]2025年已发货'!$C:$C&amp;'[1]2025年已发货'!$G:$G&amp;'[1]2025年已发货'!$H:$H,'[1]2025年已发货'!$E:$E,"未发货")</f>
        <v>未发货</v>
      </c>
      <c r="I2395" s="40" t="str">
        <f>VLOOKUP(B2395,辅助信息!E:I,3,FALSE)</f>
        <v>(乐山市校地共建产教融合基地建设项目二标段)四川省乐山市市中区苏稽镇</v>
      </c>
      <c r="J2395" s="40" t="str">
        <f>VLOOKUP(B2395,辅助信息!E:I,4,FALSE)</f>
        <v>彭江涛</v>
      </c>
      <c r="K2395" s="40">
        <f>VLOOKUP(J2395,辅助信息!H:I,2,FALSE)</f>
        <v>13990276572</v>
      </c>
      <c r="L2395" s="111" t="str">
        <f>VLOOKUP(B2395,辅助信息!E:J,6,FALSE)</f>
        <v>联系实际收货人（彭江涛13990276572）现场要求炉批号控制2个以下，超2个不给予签收。提前联系到场规格及数量</v>
      </c>
      <c r="M2395" s="93">
        <v>45863</v>
      </c>
      <c r="O2395" s="64">
        <f ca="1" t="shared" si="153"/>
        <v>0</v>
      </c>
      <c r="P2395" s="64">
        <f ca="1" t="shared" si="154"/>
        <v>108</v>
      </c>
      <c r="Q2395" s="29" t="str">
        <f>VLOOKUP(B2395,辅助信息!E:M,9,FALSE)</f>
        <v>ZTWM-CDGS-XS-2025-0126-四川机司-乐山市校地共建产教融合基地配套设施项目施工二标段钢筋采购合同</v>
      </c>
      <c r="R2395" s="29" t="str">
        <f>_xlfn._xlws.FILTER(辅助信息!D:D,辅助信息!E:E=B2395)</f>
        <v>乐山市校地共建产教融合基地建设项目</v>
      </c>
    </row>
    <row r="2396" hidden="1" spans="2:18">
      <c r="B2396" s="40" t="s">
        <v>186</v>
      </c>
      <c r="C2396" s="72">
        <v>45861</v>
      </c>
      <c r="D2396" s="40" t="str">
        <f>VLOOKUP(B2396,辅助信息!E:K,7,FALSE)</f>
        <v>JWDDCD2025072900123</v>
      </c>
      <c r="E2396" s="40" t="str">
        <f>VLOOKUP(F2396,辅助信息!A:B,2,FALSE)</f>
        <v>螺纹钢</v>
      </c>
      <c r="F2396" s="40" t="s">
        <v>201</v>
      </c>
      <c r="G2396" s="36">
        <v>10</v>
      </c>
      <c r="H2396" s="136" t="str">
        <f>_xlfn.XLOOKUP(C2396&amp;F2396&amp;I2396&amp;J2396,'[1]2025年已发货'!$F:$F&amp;'[1]2025年已发货'!$C:$C&amp;'[1]2025年已发货'!$G:$G&amp;'[1]2025年已发货'!$H:$H,'[1]2025年已发货'!$E:$E,"未发货")</f>
        <v>未发货</v>
      </c>
      <c r="I2396" s="40" t="str">
        <f>VLOOKUP(B2396,辅助信息!E:I,3,FALSE)</f>
        <v>(乐山市校地共建产教融合基地建设项目二标段)四川省乐山市市中区苏稽镇</v>
      </c>
      <c r="J2396" s="40" t="str">
        <f>VLOOKUP(B2396,辅助信息!E:I,4,FALSE)</f>
        <v>彭江涛</v>
      </c>
      <c r="K2396" s="40">
        <f>VLOOKUP(J2396,辅助信息!H:I,2,FALSE)</f>
        <v>13990276572</v>
      </c>
      <c r="L2396" s="111" t="str">
        <f>VLOOKUP(B2396,辅助信息!E:J,6,FALSE)</f>
        <v>联系实际收货人（彭江涛13990276572）现场要求炉批号控制2个以下，超2个不给予签收。提前联系到场规格及数量</v>
      </c>
      <c r="M2396" s="93">
        <v>45863</v>
      </c>
      <c r="O2396" s="64">
        <f ca="1" t="shared" si="153"/>
        <v>0</v>
      </c>
      <c r="P2396" s="64">
        <f ca="1" t="shared" si="154"/>
        <v>108</v>
      </c>
      <c r="Q2396" s="29" t="str">
        <f>VLOOKUP(B2396,辅助信息!E:M,9,FALSE)</f>
        <v>ZTWM-CDGS-XS-2025-0126-四川机司-乐山市校地共建产教融合基地配套设施项目施工二标段钢筋采购合同</v>
      </c>
      <c r="R2396" s="29" t="str">
        <f>_xlfn._xlws.FILTER(辅助信息!D:D,辅助信息!E:E=B2396)</f>
        <v>乐山市校地共建产教融合基地建设项目</v>
      </c>
    </row>
    <row r="2397" hidden="1" spans="2:18">
      <c r="B2397" s="40" t="s">
        <v>186</v>
      </c>
      <c r="C2397" s="72">
        <v>45861</v>
      </c>
      <c r="D2397" s="40" t="str">
        <f>VLOOKUP(B2397,辅助信息!E:K,7,FALSE)</f>
        <v>JWDDCD2025072900123</v>
      </c>
      <c r="E2397" s="40" t="str">
        <f>VLOOKUP(F2397,辅助信息!A:B,2,FALSE)</f>
        <v>盘螺</v>
      </c>
      <c r="F2397" s="40" t="s">
        <v>40</v>
      </c>
      <c r="G2397" s="36">
        <v>10</v>
      </c>
      <c r="H2397" s="136" t="str">
        <f>_xlfn.XLOOKUP(C2397&amp;F2397&amp;I2397&amp;J2397,'[1]2025年已发货'!$F:$F&amp;'[1]2025年已发货'!$C:$C&amp;'[1]2025年已发货'!$G:$G&amp;'[1]2025年已发货'!$H:$H,'[1]2025年已发货'!$E:$E,"未发货")</f>
        <v>未发货</v>
      </c>
      <c r="I2397" s="40" t="str">
        <f>VLOOKUP(B2397,辅助信息!E:I,3,FALSE)</f>
        <v>(乐山市校地共建产教融合基地建设项目二标段)四川省乐山市市中区苏稽镇</v>
      </c>
      <c r="J2397" s="40" t="str">
        <f>VLOOKUP(B2397,辅助信息!E:I,4,FALSE)</f>
        <v>彭江涛</v>
      </c>
      <c r="K2397" s="40">
        <f>VLOOKUP(J2397,辅助信息!H:I,2,FALSE)</f>
        <v>13990276572</v>
      </c>
      <c r="L2397" s="111" t="str">
        <f>VLOOKUP(B2397,辅助信息!E:J,6,FALSE)</f>
        <v>联系实际收货人（彭江涛13990276572）现场要求炉批号控制2个以下，超2个不给予签收。提前联系到场规格及数量</v>
      </c>
      <c r="M2397" s="93">
        <v>45863</v>
      </c>
      <c r="O2397" s="64">
        <f ca="1" t="shared" ref="O2397:O2460" si="155">IF(OR(M2397="",N2397&lt;&gt;""),"",MAX(M2397-TODAY(),0))</f>
        <v>0</v>
      </c>
      <c r="P2397" s="64">
        <f ca="1" t="shared" ref="P2397:P2460" si="156">IF(M2397="","",IF(N2397&lt;&gt;"",MAX(N2397-M2397,0),IF(TODAY()&gt;M2397,TODAY()-M2397,0)))</f>
        <v>108</v>
      </c>
      <c r="Q2397" s="29" t="str">
        <f>VLOOKUP(B2397,辅助信息!E:M,9,FALSE)</f>
        <v>ZTWM-CDGS-XS-2025-0126-四川机司-乐山市校地共建产教融合基地配套设施项目施工二标段钢筋采购合同</v>
      </c>
      <c r="R2397" s="29" t="str">
        <f>_xlfn._xlws.FILTER(辅助信息!D:D,辅助信息!E:E=B2397)</f>
        <v>乐山市校地共建产教融合基地建设项目</v>
      </c>
    </row>
    <row r="2398" hidden="1" spans="2:18">
      <c r="B2398" s="40" t="s">
        <v>186</v>
      </c>
      <c r="C2398" s="72">
        <v>45861</v>
      </c>
      <c r="D2398" s="40" t="str">
        <f>VLOOKUP(B2398,辅助信息!E:K,7,FALSE)</f>
        <v>JWDDCD2025072900123</v>
      </c>
      <c r="E2398" s="40" t="str">
        <f>VLOOKUP(F2398,辅助信息!A:B,2,FALSE)</f>
        <v>盘螺</v>
      </c>
      <c r="F2398" s="40" t="s">
        <v>41</v>
      </c>
      <c r="G2398" s="36">
        <v>10</v>
      </c>
      <c r="H2398" s="136" t="str">
        <f>_xlfn.XLOOKUP(C2398&amp;F2398&amp;I2398&amp;J2398,'[1]2025年已发货'!$F:$F&amp;'[1]2025年已发货'!$C:$C&amp;'[1]2025年已发货'!$G:$G&amp;'[1]2025年已发货'!$H:$H,'[1]2025年已发货'!$E:$E,"未发货")</f>
        <v>未发货</v>
      </c>
      <c r="I2398" s="40" t="str">
        <f>VLOOKUP(B2398,辅助信息!E:I,3,FALSE)</f>
        <v>(乐山市校地共建产教融合基地建设项目二标段)四川省乐山市市中区苏稽镇</v>
      </c>
      <c r="J2398" s="40" t="str">
        <f>VLOOKUP(B2398,辅助信息!E:I,4,FALSE)</f>
        <v>彭江涛</v>
      </c>
      <c r="K2398" s="40">
        <f>VLOOKUP(J2398,辅助信息!H:I,2,FALSE)</f>
        <v>13990276572</v>
      </c>
      <c r="L2398" s="111" t="str">
        <f>VLOOKUP(B2398,辅助信息!E:J,6,FALSE)</f>
        <v>联系实际收货人（彭江涛13990276572）现场要求炉批号控制2个以下，超2个不给予签收。提前联系到场规格及数量</v>
      </c>
      <c r="M2398" s="93">
        <v>45863</v>
      </c>
      <c r="O2398" s="64">
        <f ca="1" t="shared" si="155"/>
        <v>0</v>
      </c>
      <c r="P2398" s="64">
        <f ca="1" t="shared" si="156"/>
        <v>108</v>
      </c>
      <c r="Q2398" s="29" t="str">
        <f>VLOOKUP(B2398,辅助信息!E:M,9,FALSE)</f>
        <v>ZTWM-CDGS-XS-2025-0126-四川机司-乐山市校地共建产教融合基地配套设施项目施工二标段钢筋采购合同</v>
      </c>
      <c r="R2398" s="29" t="str">
        <f>_xlfn._xlws.FILTER(辅助信息!D:D,辅助信息!E:E=B2398)</f>
        <v>乐山市校地共建产教融合基地建设项目</v>
      </c>
    </row>
    <row r="2399" hidden="1" spans="2:18">
      <c r="B2399" s="40" t="s">
        <v>186</v>
      </c>
      <c r="C2399" s="72">
        <v>45861</v>
      </c>
      <c r="D2399" s="40" t="str">
        <f>VLOOKUP(B2399,辅助信息!E:K,7,FALSE)</f>
        <v>JWDDCD2025072900123</v>
      </c>
      <c r="E2399" s="40" t="str">
        <f>VLOOKUP(F2399,辅助信息!A:B,2,FALSE)</f>
        <v>盘螺</v>
      </c>
      <c r="F2399" s="40" t="s">
        <v>26</v>
      </c>
      <c r="G2399" s="36">
        <v>10</v>
      </c>
      <c r="H2399" s="136" t="str">
        <f>_xlfn.XLOOKUP(C2399&amp;F2399&amp;I2399&amp;J2399,'[1]2025年已发货'!$F:$F&amp;'[1]2025年已发货'!$C:$C&amp;'[1]2025年已发货'!$G:$G&amp;'[1]2025年已发货'!$H:$H,'[1]2025年已发货'!$E:$E,"未发货")</f>
        <v>未发货</v>
      </c>
      <c r="I2399" s="40" t="str">
        <f>VLOOKUP(B2399,辅助信息!E:I,3,FALSE)</f>
        <v>(乐山市校地共建产教融合基地建设项目二标段)四川省乐山市市中区苏稽镇</v>
      </c>
      <c r="J2399" s="40" t="str">
        <f>VLOOKUP(B2399,辅助信息!E:I,4,FALSE)</f>
        <v>彭江涛</v>
      </c>
      <c r="K2399" s="40">
        <f>VLOOKUP(J2399,辅助信息!H:I,2,FALSE)</f>
        <v>13990276572</v>
      </c>
      <c r="L2399" s="111" t="str">
        <f>VLOOKUP(B2399,辅助信息!E:J,6,FALSE)</f>
        <v>联系实际收货人（彭江涛13990276572）现场要求炉批号控制2个以下，超2个不给予签收。提前联系到场规格及数量</v>
      </c>
      <c r="M2399" s="93">
        <v>45863</v>
      </c>
      <c r="O2399" s="64">
        <f ca="1" t="shared" si="155"/>
        <v>0</v>
      </c>
      <c r="P2399" s="64">
        <f ca="1" t="shared" si="156"/>
        <v>108</v>
      </c>
      <c r="Q2399" s="29" t="str">
        <f>VLOOKUP(B2399,辅助信息!E:M,9,FALSE)</f>
        <v>ZTWM-CDGS-XS-2025-0126-四川机司-乐山市校地共建产教融合基地配套设施项目施工二标段钢筋采购合同</v>
      </c>
      <c r="R2399" s="29" t="str">
        <f>_xlfn._xlws.FILTER(辅助信息!D:D,辅助信息!E:E=B2399)</f>
        <v>乐山市校地共建产教融合基地建设项目</v>
      </c>
    </row>
    <row r="2400" hidden="1" spans="2:18">
      <c r="B2400" s="40" t="s">
        <v>186</v>
      </c>
      <c r="C2400" s="72">
        <v>45861</v>
      </c>
      <c r="D2400" s="40" t="str">
        <f>VLOOKUP(B2400,辅助信息!E:K,7,FALSE)</f>
        <v>JWDDCD2025072900123</v>
      </c>
      <c r="E2400" s="40" t="str">
        <f>VLOOKUP(F2400,辅助信息!A:B,2,FALSE)</f>
        <v>螺纹钢</v>
      </c>
      <c r="F2400" s="40" t="s">
        <v>76</v>
      </c>
      <c r="G2400" s="36">
        <v>5</v>
      </c>
      <c r="H2400" s="136" t="str">
        <f>_xlfn.XLOOKUP(C2400&amp;F2400&amp;I2400&amp;J2400,'[1]2025年已发货'!$F:$F&amp;'[1]2025年已发货'!$C:$C&amp;'[1]2025年已发货'!$G:$G&amp;'[1]2025年已发货'!$H:$H,'[1]2025年已发货'!$E:$E,"未发货")</f>
        <v>未发货</v>
      </c>
      <c r="I2400" s="40" t="str">
        <f>VLOOKUP(B2400,辅助信息!E:I,3,FALSE)</f>
        <v>(乐山市校地共建产教融合基地建设项目二标段)四川省乐山市市中区苏稽镇</v>
      </c>
      <c r="J2400" s="40" t="str">
        <f>VLOOKUP(B2400,辅助信息!E:I,4,FALSE)</f>
        <v>彭江涛</v>
      </c>
      <c r="K2400" s="40">
        <f>VLOOKUP(J2400,辅助信息!H:I,2,FALSE)</f>
        <v>13990276572</v>
      </c>
      <c r="L2400" s="111" t="str">
        <f>VLOOKUP(B2400,辅助信息!E:J,6,FALSE)</f>
        <v>联系实际收货人（彭江涛13990276572）现场要求炉批号控制2个以下，超2个不给予签收。提前联系到场规格及数量</v>
      </c>
      <c r="M2400" s="93">
        <v>45863</v>
      </c>
      <c r="O2400" s="64">
        <f ca="1" t="shared" si="155"/>
        <v>0</v>
      </c>
      <c r="P2400" s="64">
        <f ca="1" t="shared" si="156"/>
        <v>108</v>
      </c>
      <c r="Q2400" s="29" t="str">
        <f>VLOOKUP(B2400,辅助信息!E:M,9,FALSE)</f>
        <v>ZTWM-CDGS-XS-2025-0126-四川机司-乐山市校地共建产教融合基地配套设施项目施工二标段钢筋采购合同</v>
      </c>
      <c r="R2400" s="29" t="str">
        <f>_xlfn._xlws.FILTER(辅助信息!D:D,辅助信息!E:E=B2400)</f>
        <v>乐山市校地共建产教融合基地建设项目</v>
      </c>
    </row>
    <row r="2401" hidden="1" spans="2:18">
      <c r="B2401" s="40" t="s">
        <v>186</v>
      </c>
      <c r="C2401" s="72">
        <v>45861</v>
      </c>
      <c r="D2401" s="40" t="str">
        <f>VLOOKUP(B2401,辅助信息!E:K,7,FALSE)</f>
        <v>JWDDCD2025072900123</v>
      </c>
      <c r="E2401" s="40" t="str">
        <f>VLOOKUP(F2401,辅助信息!A:B,2,FALSE)</f>
        <v>螺纹钢</v>
      </c>
      <c r="F2401" s="40" t="s">
        <v>90</v>
      </c>
      <c r="G2401" s="36">
        <v>5</v>
      </c>
      <c r="H2401" s="136" t="str">
        <f>_xlfn.XLOOKUP(C2401&amp;F2401&amp;I2401&amp;J2401,'[1]2025年已发货'!$F:$F&amp;'[1]2025年已发货'!$C:$C&amp;'[1]2025年已发货'!$G:$G&amp;'[1]2025年已发货'!$H:$H,'[1]2025年已发货'!$E:$E,"未发货")</f>
        <v>未发货</v>
      </c>
      <c r="I2401" s="40" t="str">
        <f>VLOOKUP(B2401,辅助信息!E:I,3,FALSE)</f>
        <v>(乐山市校地共建产教融合基地建设项目二标段)四川省乐山市市中区苏稽镇</v>
      </c>
      <c r="J2401" s="40" t="str">
        <f>VLOOKUP(B2401,辅助信息!E:I,4,FALSE)</f>
        <v>彭江涛</v>
      </c>
      <c r="K2401" s="40">
        <f>VLOOKUP(J2401,辅助信息!H:I,2,FALSE)</f>
        <v>13990276572</v>
      </c>
      <c r="L2401" s="111" t="str">
        <f>VLOOKUP(B2401,辅助信息!E:J,6,FALSE)</f>
        <v>联系实际收货人（彭江涛13990276572）现场要求炉批号控制2个以下，超2个不给予签收。提前联系到场规格及数量</v>
      </c>
      <c r="M2401" s="93">
        <v>45863</v>
      </c>
      <c r="O2401" s="64">
        <f ca="1" t="shared" si="155"/>
        <v>0</v>
      </c>
      <c r="P2401" s="64">
        <f ca="1" t="shared" si="156"/>
        <v>108</v>
      </c>
      <c r="Q2401" s="29" t="str">
        <f>VLOOKUP(B2401,辅助信息!E:M,9,FALSE)</f>
        <v>ZTWM-CDGS-XS-2025-0126-四川机司-乐山市校地共建产教融合基地配套设施项目施工二标段钢筋采购合同</v>
      </c>
      <c r="R2401" s="29" t="str">
        <f>_xlfn._xlws.FILTER(辅助信息!D:D,辅助信息!E:E=B2401)</f>
        <v>乐山市校地共建产教融合基地建设项目</v>
      </c>
    </row>
    <row r="2402" hidden="1" spans="2:18">
      <c r="B2402" s="40" t="s">
        <v>186</v>
      </c>
      <c r="C2402" s="72">
        <v>45861</v>
      </c>
      <c r="D2402" s="40" t="str">
        <f>VLOOKUP(B2402,辅助信息!E:K,7,FALSE)</f>
        <v>JWDDCD2025072900123</v>
      </c>
      <c r="E2402" s="40" t="str">
        <f>VLOOKUP(F2402,辅助信息!A:B,2,FALSE)</f>
        <v>螺纹钢</v>
      </c>
      <c r="F2402" s="40" t="s">
        <v>138</v>
      </c>
      <c r="G2402" s="36">
        <v>10</v>
      </c>
      <c r="H2402" s="136" t="str">
        <f>_xlfn.XLOOKUP(C2402&amp;F2402&amp;I2402&amp;J2402,'[1]2025年已发货'!$F:$F&amp;'[1]2025年已发货'!$C:$C&amp;'[1]2025年已发货'!$G:$G&amp;'[1]2025年已发货'!$H:$H,'[1]2025年已发货'!$E:$E,"未发货")</f>
        <v>未发货</v>
      </c>
      <c r="I2402" s="40" t="str">
        <f>VLOOKUP(B2402,辅助信息!E:I,3,FALSE)</f>
        <v>(乐山市校地共建产教融合基地建设项目二标段)四川省乐山市市中区苏稽镇</v>
      </c>
      <c r="J2402" s="40" t="str">
        <f>VLOOKUP(B2402,辅助信息!E:I,4,FALSE)</f>
        <v>彭江涛</v>
      </c>
      <c r="K2402" s="40">
        <f>VLOOKUP(J2402,辅助信息!H:I,2,FALSE)</f>
        <v>13990276572</v>
      </c>
      <c r="L2402" s="111" t="str">
        <f>VLOOKUP(B2402,辅助信息!E:J,6,FALSE)</f>
        <v>联系实际收货人（彭江涛13990276572）现场要求炉批号控制2个以下，超2个不给予签收。提前联系到场规格及数量</v>
      </c>
      <c r="M2402" s="93">
        <v>45863</v>
      </c>
      <c r="O2402" s="64">
        <f ca="1" t="shared" si="155"/>
        <v>0</v>
      </c>
      <c r="P2402" s="64">
        <f ca="1" t="shared" si="156"/>
        <v>108</v>
      </c>
      <c r="Q2402" s="29" t="str">
        <f>VLOOKUP(B2402,辅助信息!E:M,9,FALSE)</f>
        <v>ZTWM-CDGS-XS-2025-0126-四川机司-乐山市校地共建产教融合基地配套设施项目施工二标段钢筋采购合同</v>
      </c>
      <c r="R2402" s="29" t="str">
        <f>_xlfn._xlws.FILTER(辅助信息!D:D,辅助信息!E:E=B2402)</f>
        <v>乐山市校地共建产教融合基地建设项目</v>
      </c>
    </row>
    <row r="2403" hidden="1" spans="2:18">
      <c r="B2403" s="40" t="s">
        <v>186</v>
      </c>
      <c r="C2403" s="72">
        <v>45861</v>
      </c>
      <c r="D2403" s="40" t="str">
        <f>VLOOKUP(B2403,辅助信息!E:K,7,FALSE)</f>
        <v>JWDDCD2025072900123</v>
      </c>
      <c r="E2403" s="40" t="str">
        <f>VLOOKUP(F2403,辅助信息!A:B,2,FALSE)</f>
        <v>螺纹钢</v>
      </c>
      <c r="F2403" s="40" t="s">
        <v>91</v>
      </c>
      <c r="G2403" s="36">
        <v>15</v>
      </c>
      <c r="H2403" s="136" t="str">
        <f>_xlfn.XLOOKUP(C2403&amp;F2403&amp;I2403&amp;J2403,'[1]2025年已发货'!$F:$F&amp;'[1]2025年已发货'!$C:$C&amp;'[1]2025年已发货'!$G:$G&amp;'[1]2025年已发货'!$H:$H,'[1]2025年已发货'!$E:$E,"未发货")</f>
        <v>未发货</v>
      </c>
      <c r="I2403" s="40" t="str">
        <f>VLOOKUP(B2403,辅助信息!E:I,3,FALSE)</f>
        <v>(乐山市校地共建产教融合基地建设项目二标段)四川省乐山市市中区苏稽镇</v>
      </c>
      <c r="J2403" s="40" t="str">
        <f>VLOOKUP(B2403,辅助信息!E:I,4,FALSE)</f>
        <v>彭江涛</v>
      </c>
      <c r="K2403" s="40">
        <f>VLOOKUP(J2403,辅助信息!H:I,2,FALSE)</f>
        <v>13990276572</v>
      </c>
      <c r="L2403" s="111" t="str">
        <f>VLOOKUP(B2403,辅助信息!E:J,6,FALSE)</f>
        <v>联系实际收货人（彭江涛13990276572）现场要求炉批号控制2个以下，超2个不给予签收。提前联系到场规格及数量</v>
      </c>
      <c r="M2403" s="93">
        <v>45863</v>
      </c>
      <c r="O2403" s="64">
        <f ca="1" t="shared" si="155"/>
        <v>0</v>
      </c>
      <c r="P2403" s="64">
        <f ca="1" t="shared" si="156"/>
        <v>108</v>
      </c>
      <c r="Q2403" s="29" t="str">
        <f>VLOOKUP(B2403,辅助信息!E:M,9,FALSE)</f>
        <v>ZTWM-CDGS-XS-2025-0126-四川机司-乐山市校地共建产教融合基地配套设施项目施工二标段钢筋采购合同</v>
      </c>
      <c r="R2403" s="29" t="str">
        <f>_xlfn._xlws.FILTER(辅助信息!D:D,辅助信息!E:E=B2403)</f>
        <v>乐山市校地共建产教融合基地建设项目</v>
      </c>
    </row>
    <row r="2404" hidden="1" spans="2:18">
      <c r="B2404" s="40" t="s">
        <v>186</v>
      </c>
      <c r="C2404" s="72">
        <v>45861</v>
      </c>
      <c r="D2404" s="40" t="str">
        <f>VLOOKUP(B2404,辅助信息!E:K,7,FALSE)</f>
        <v>JWDDCD2025072900123</v>
      </c>
      <c r="E2404" s="40" t="str">
        <f>VLOOKUP(F2404,辅助信息!A:B,2,FALSE)</f>
        <v>螺纹钢</v>
      </c>
      <c r="F2404" s="40" t="s">
        <v>140</v>
      </c>
      <c r="G2404" s="36">
        <v>6</v>
      </c>
      <c r="H2404" s="136" t="str">
        <f>_xlfn.XLOOKUP(C2404&amp;F2404&amp;I2404&amp;J2404,'[1]2025年已发货'!$F:$F&amp;'[1]2025年已发货'!$C:$C&amp;'[1]2025年已发货'!$G:$G&amp;'[1]2025年已发货'!$H:$H,'[1]2025年已发货'!$E:$E,"未发货")</f>
        <v>未发货</v>
      </c>
      <c r="I2404" s="40" t="str">
        <f>VLOOKUP(B2404,辅助信息!E:I,3,FALSE)</f>
        <v>(乐山市校地共建产教融合基地建设项目二标段)四川省乐山市市中区苏稽镇</v>
      </c>
      <c r="J2404" s="40" t="str">
        <f>VLOOKUP(B2404,辅助信息!E:I,4,FALSE)</f>
        <v>彭江涛</v>
      </c>
      <c r="K2404" s="40">
        <f>VLOOKUP(J2404,辅助信息!H:I,2,FALSE)</f>
        <v>13990276572</v>
      </c>
      <c r="L2404" s="111" t="str">
        <f>VLOOKUP(B2404,辅助信息!E:J,6,FALSE)</f>
        <v>联系实际收货人（彭江涛13990276572）现场要求炉批号控制2个以下，超2个不给予签收。提前联系到场规格及数量</v>
      </c>
      <c r="M2404" s="93">
        <v>45863</v>
      </c>
      <c r="O2404" s="64">
        <f ca="1" t="shared" si="155"/>
        <v>0</v>
      </c>
      <c r="P2404" s="64">
        <f ca="1" t="shared" si="156"/>
        <v>108</v>
      </c>
      <c r="Q2404" s="29" t="str">
        <f>VLOOKUP(B2404,辅助信息!E:M,9,FALSE)</f>
        <v>ZTWM-CDGS-XS-2025-0126-四川机司-乐山市校地共建产教融合基地配套设施项目施工二标段钢筋采购合同</v>
      </c>
      <c r="R2404" s="29" t="str">
        <f>_xlfn._xlws.FILTER(辅助信息!D:D,辅助信息!E:E=B2404)</f>
        <v>乐山市校地共建产教融合基地建设项目</v>
      </c>
    </row>
    <row r="2405" hidden="1" spans="2:18">
      <c r="B2405" s="40" t="s">
        <v>186</v>
      </c>
      <c r="C2405" s="72">
        <v>45861</v>
      </c>
      <c r="D2405" s="40" t="str">
        <f>VLOOKUP(B2405,辅助信息!E:K,7,FALSE)</f>
        <v>JWDDCD2025072900123</v>
      </c>
      <c r="E2405" s="40" t="str">
        <f>VLOOKUP(F2405,辅助信息!A:B,2,FALSE)</f>
        <v>螺纹钢</v>
      </c>
      <c r="F2405" s="40" t="s">
        <v>197</v>
      </c>
      <c r="G2405" s="36">
        <v>6</v>
      </c>
      <c r="H2405" s="136" t="str">
        <f>_xlfn.XLOOKUP(C2405&amp;F2405&amp;I2405&amp;J2405,'[1]2025年已发货'!$F:$F&amp;'[1]2025年已发货'!$C:$C&amp;'[1]2025年已发货'!$G:$G&amp;'[1]2025年已发货'!$H:$H,'[1]2025年已发货'!$E:$E,"未发货")</f>
        <v>未发货</v>
      </c>
      <c r="I2405" s="40" t="str">
        <f>VLOOKUP(B2405,辅助信息!E:I,3,FALSE)</f>
        <v>(乐山市校地共建产教融合基地建设项目二标段)四川省乐山市市中区苏稽镇</v>
      </c>
      <c r="J2405" s="40" t="str">
        <f>VLOOKUP(B2405,辅助信息!E:I,4,FALSE)</f>
        <v>彭江涛</v>
      </c>
      <c r="K2405" s="40">
        <f>VLOOKUP(J2405,辅助信息!H:I,2,FALSE)</f>
        <v>13990276572</v>
      </c>
      <c r="L2405" s="111" t="str">
        <f>VLOOKUP(B2405,辅助信息!E:J,6,FALSE)</f>
        <v>联系实际收货人（彭江涛13990276572）现场要求炉批号控制2个以下，超2个不给予签收。提前联系到场规格及数量</v>
      </c>
      <c r="M2405" s="93">
        <v>45863</v>
      </c>
      <c r="O2405" s="64">
        <f ca="1" t="shared" si="155"/>
        <v>0</v>
      </c>
      <c r="P2405" s="64">
        <f ca="1" t="shared" si="156"/>
        <v>108</v>
      </c>
      <c r="Q2405" s="29" t="str">
        <f>VLOOKUP(B2405,辅助信息!E:M,9,FALSE)</f>
        <v>ZTWM-CDGS-XS-2025-0126-四川机司-乐山市校地共建产教融合基地配套设施项目施工二标段钢筋采购合同</v>
      </c>
      <c r="R2405" s="29" t="str">
        <f>_xlfn._xlws.FILTER(辅助信息!D:D,辅助信息!E:E=B2405)</f>
        <v>乐山市校地共建产教融合基地建设项目</v>
      </c>
    </row>
    <row r="2406" hidden="1" spans="2:18">
      <c r="B2406" s="40" t="s">
        <v>186</v>
      </c>
      <c r="C2406" s="72">
        <v>45861</v>
      </c>
      <c r="D2406" s="40" t="str">
        <f>VLOOKUP(B2406,辅助信息!E:K,7,FALSE)</f>
        <v>JWDDCD2025072900123</v>
      </c>
      <c r="E2406" s="40" t="str">
        <f>VLOOKUP(F2406,辅助信息!A:B,2,FALSE)</f>
        <v>螺纹钢</v>
      </c>
      <c r="F2406" s="40" t="s">
        <v>198</v>
      </c>
      <c r="G2406" s="36">
        <v>10</v>
      </c>
      <c r="H2406" s="136" t="str">
        <f>_xlfn.XLOOKUP(C2406&amp;F2406&amp;I2406&amp;J2406,'[1]2025年已发货'!$F:$F&amp;'[1]2025年已发货'!$C:$C&amp;'[1]2025年已发货'!$G:$G&amp;'[1]2025年已发货'!$H:$H,'[1]2025年已发货'!$E:$E,"未发货")</f>
        <v>未发货</v>
      </c>
      <c r="I2406" s="40" t="str">
        <f>VLOOKUP(B2406,辅助信息!E:I,3,FALSE)</f>
        <v>(乐山市校地共建产教融合基地建设项目二标段)四川省乐山市市中区苏稽镇</v>
      </c>
      <c r="J2406" s="40" t="str">
        <f>VLOOKUP(B2406,辅助信息!E:I,4,FALSE)</f>
        <v>彭江涛</v>
      </c>
      <c r="K2406" s="40">
        <f>VLOOKUP(J2406,辅助信息!H:I,2,FALSE)</f>
        <v>13990276572</v>
      </c>
      <c r="L2406" s="111" t="str">
        <f>VLOOKUP(B2406,辅助信息!E:J,6,FALSE)</f>
        <v>联系实际收货人（彭江涛13990276572）现场要求炉批号控制2个以下，超2个不给予签收。提前联系到场规格及数量</v>
      </c>
      <c r="M2406" s="93">
        <v>45863</v>
      </c>
      <c r="O2406" s="64">
        <f ca="1" t="shared" si="155"/>
        <v>0</v>
      </c>
      <c r="P2406" s="64">
        <f ca="1" t="shared" si="156"/>
        <v>108</v>
      </c>
      <c r="Q2406" s="29" t="str">
        <f>VLOOKUP(B2406,辅助信息!E:M,9,FALSE)</f>
        <v>ZTWM-CDGS-XS-2025-0126-四川机司-乐山市校地共建产教融合基地配套设施项目施工二标段钢筋采购合同</v>
      </c>
      <c r="R2406" s="29" t="str">
        <f>_xlfn._xlws.FILTER(辅助信息!D:D,辅助信息!E:E=B2406)</f>
        <v>乐山市校地共建产教融合基地建设项目</v>
      </c>
    </row>
    <row r="2407" hidden="1" spans="2:18">
      <c r="B2407" s="40" t="s">
        <v>186</v>
      </c>
      <c r="C2407" s="72">
        <v>45861</v>
      </c>
      <c r="D2407" s="40" t="str">
        <f>VLOOKUP(B2407,辅助信息!E:K,7,FALSE)</f>
        <v>JWDDCD2025072900123</v>
      </c>
      <c r="E2407" s="40" t="str">
        <f>VLOOKUP(F2407,辅助信息!A:B,2,FALSE)</f>
        <v>螺纹钢</v>
      </c>
      <c r="F2407" s="40" t="s">
        <v>199</v>
      </c>
      <c r="G2407" s="36">
        <v>10</v>
      </c>
      <c r="H2407" s="136" t="str">
        <f>_xlfn.XLOOKUP(C2407&amp;F2407&amp;I2407&amp;J2407,'[1]2025年已发货'!$F:$F&amp;'[1]2025年已发货'!$C:$C&amp;'[1]2025年已发货'!$G:$G&amp;'[1]2025年已发货'!$H:$H,'[1]2025年已发货'!$E:$E,"未发货")</f>
        <v>未发货</v>
      </c>
      <c r="I2407" s="40" t="str">
        <f>VLOOKUP(B2407,辅助信息!E:I,3,FALSE)</f>
        <v>(乐山市校地共建产教融合基地建设项目二标段)四川省乐山市市中区苏稽镇</v>
      </c>
      <c r="J2407" s="40" t="str">
        <f>VLOOKUP(B2407,辅助信息!E:I,4,FALSE)</f>
        <v>彭江涛</v>
      </c>
      <c r="K2407" s="40">
        <f>VLOOKUP(J2407,辅助信息!H:I,2,FALSE)</f>
        <v>13990276572</v>
      </c>
      <c r="L2407" s="111" t="str">
        <f>VLOOKUP(B2407,辅助信息!E:J,6,FALSE)</f>
        <v>联系实际收货人（彭江涛13990276572）现场要求炉批号控制2个以下，超2个不给予签收。提前联系到场规格及数量</v>
      </c>
      <c r="M2407" s="93">
        <v>45863</v>
      </c>
      <c r="O2407" s="64">
        <f ca="1" t="shared" si="155"/>
        <v>0</v>
      </c>
      <c r="P2407" s="64">
        <f ca="1" t="shared" si="156"/>
        <v>108</v>
      </c>
      <c r="Q2407" s="29" t="str">
        <f>VLOOKUP(B2407,辅助信息!E:M,9,FALSE)</f>
        <v>ZTWM-CDGS-XS-2025-0126-四川机司-乐山市校地共建产教融合基地配套设施项目施工二标段钢筋采购合同</v>
      </c>
      <c r="R2407" s="29" t="str">
        <f>_xlfn._xlws.FILTER(辅助信息!D:D,辅助信息!E:E=B2407)</f>
        <v>乐山市校地共建产教融合基地建设项目</v>
      </c>
    </row>
    <row r="2408" hidden="1" spans="2:18">
      <c r="B2408" s="40" t="s">
        <v>186</v>
      </c>
      <c r="C2408" s="72">
        <v>45861</v>
      </c>
      <c r="D2408" s="40" t="str">
        <f>VLOOKUP(B2408,辅助信息!E:K,7,FALSE)</f>
        <v>JWDDCD2025072900123</v>
      </c>
      <c r="E2408" s="40" t="str">
        <f>VLOOKUP(F2408,辅助信息!A:B,2,FALSE)</f>
        <v>螺纹钢</v>
      </c>
      <c r="F2408" s="40" t="s">
        <v>142</v>
      </c>
      <c r="G2408" s="36">
        <v>30</v>
      </c>
      <c r="H2408" s="136" t="str">
        <f>_xlfn.XLOOKUP(C2408&amp;F2408&amp;I2408&amp;J2408,'[1]2025年已发货'!$F:$F&amp;'[1]2025年已发货'!$C:$C&amp;'[1]2025年已发货'!$G:$G&amp;'[1]2025年已发货'!$H:$H,'[1]2025年已发货'!$E:$E,"未发货")</f>
        <v>未发货</v>
      </c>
      <c r="I2408" s="40" t="str">
        <f>VLOOKUP(B2408,辅助信息!E:I,3,FALSE)</f>
        <v>(乐山市校地共建产教融合基地建设项目二标段)四川省乐山市市中区苏稽镇</v>
      </c>
      <c r="J2408" s="40" t="str">
        <f>VLOOKUP(B2408,辅助信息!E:I,4,FALSE)</f>
        <v>彭江涛</v>
      </c>
      <c r="K2408" s="40">
        <f>VLOOKUP(J2408,辅助信息!H:I,2,FALSE)</f>
        <v>13990276572</v>
      </c>
      <c r="L2408" s="111" t="str">
        <f>VLOOKUP(B2408,辅助信息!E:J,6,FALSE)</f>
        <v>联系实际收货人（彭江涛13990276572）现场要求炉批号控制2个以下，超2个不给予签收。提前联系到场规格及数量</v>
      </c>
      <c r="M2408" s="93">
        <v>45863</v>
      </c>
      <c r="O2408" s="64">
        <f ca="1" t="shared" si="155"/>
        <v>0</v>
      </c>
      <c r="P2408" s="64">
        <f ca="1" t="shared" si="156"/>
        <v>108</v>
      </c>
      <c r="Q2408" s="29" t="str">
        <f>VLOOKUP(B2408,辅助信息!E:M,9,FALSE)</f>
        <v>ZTWM-CDGS-XS-2025-0126-四川机司-乐山市校地共建产教融合基地配套设施项目施工二标段钢筋采购合同</v>
      </c>
      <c r="R2408" s="29" t="str">
        <f>_xlfn._xlws.FILTER(辅助信息!D:D,辅助信息!E:E=B2408)</f>
        <v>乐山市校地共建产教融合基地建设项目</v>
      </c>
    </row>
    <row r="2409" hidden="1" spans="2:18">
      <c r="B2409" s="40" t="s">
        <v>186</v>
      </c>
      <c r="C2409" s="72">
        <v>45861</v>
      </c>
      <c r="D2409" s="40" t="str">
        <f>VLOOKUP(B2409,辅助信息!E:K,7,FALSE)</f>
        <v>JWDDCD2025072900123</v>
      </c>
      <c r="E2409" s="40" t="str">
        <f>VLOOKUP(F2409,辅助信息!A:B,2,FALSE)</f>
        <v>螺纹钢</v>
      </c>
      <c r="F2409" s="40" t="s">
        <v>200</v>
      </c>
      <c r="G2409" s="36">
        <v>20</v>
      </c>
      <c r="H2409" s="136" t="str">
        <f>_xlfn.XLOOKUP(C2409&amp;F2409&amp;I2409&amp;J2409,'[1]2025年已发货'!$F:$F&amp;'[1]2025年已发货'!$C:$C&amp;'[1]2025年已发货'!$G:$G&amp;'[1]2025年已发货'!$H:$H,'[1]2025年已发货'!$E:$E,"未发货")</f>
        <v>未发货</v>
      </c>
      <c r="I2409" s="40" t="str">
        <f>VLOOKUP(B2409,辅助信息!E:I,3,FALSE)</f>
        <v>(乐山市校地共建产教融合基地建设项目二标段)四川省乐山市市中区苏稽镇</v>
      </c>
      <c r="J2409" s="40" t="str">
        <f>VLOOKUP(B2409,辅助信息!E:I,4,FALSE)</f>
        <v>彭江涛</v>
      </c>
      <c r="K2409" s="40">
        <f>VLOOKUP(J2409,辅助信息!H:I,2,FALSE)</f>
        <v>13990276572</v>
      </c>
      <c r="L2409" s="111" t="str">
        <f>VLOOKUP(B2409,辅助信息!E:J,6,FALSE)</f>
        <v>联系实际收货人（彭江涛13990276572）现场要求炉批号控制2个以下，超2个不给予签收。提前联系到场规格及数量</v>
      </c>
      <c r="M2409" s="93">
        <v>45863</v>
      </c>
      <c r="O2409" s="64">
        <f ca="1" t="shared" si="155"/>
        <v>0</v>
      </c>
      <c r="P2409" s="64">
        <f ca="1" t="shared" si="156"/>
        <v>108</v>
      </c>
      <c r="Q2409" s="29" t="str">
        <f>VLOOKUP(B2409,辅助信息!E:M,9,FALSE)</f>
        <v>ZTWM-CDGS-XS-2025-0126-四川机司-乐山市校地共建产教融合基地配套设施项目施工二标段钢筋采购合同</v>
      </c>
      <c r="R2409" s="29" t="str">
        <f>_xlfn._xlws.FILTER(辅助信息!D:D,辅助信息!E:E=B2409)</f>
        <v>乐山市校地共建产教融合基地建设项目</v>
      </c>
    </row>
    <row r="2410" hidden="1" spans="2:18">
      <c r="B2410" s="40" t="s">
        <v>186</v>
      </c>
      <c r="C2410" s="72">
        <v>45861</v>
      </c>
      <c r="D2410" s="40" t="str">
        <f>VLOOKUP(B2410,辅助信息!E:K,7,FALSE)</f>
        <v>JWDDCD2025072900123</v>
      </c>
      <c r="E2410" s="40" t="str">
        <f>VLOOKUP(F2410,辅助信息!A:B,2,FALSE)</f>
        <v>螺纹钢</v>
      </c>
      <c r="F2410" s="40" t="s">
        <v>201</v>
      </c>
      <c r="G2410" s="36">
        <v>20</v>
      </c>
      <c r="H2410" s="136" t="str">
        <f>_xlfn.XLOOKUP(C2410&amp;F2410&amp;I2410&amp;J2410,'[1]2025年已发货'!$F:$F&amp;'[1]2025年已发货'!$C:$C&amp;'[1]2025年已发货'!$G:$G&amp;'[1]2025年已发货'!$H:$H,'[1]2025年已发货'!$E:$E,"未发货")</f>
        <v>未发货</v>
      </c>
      <c r="I2410" s="40" t="str">
        <f>VLOOKUP(B2410,辅助信息!E:I,3,FALSE)</f>
        <v>(乐山市校地共建产教融合基地建设项目二标段)四川省乐山市市中区苏稽镇</v>
      </c>
      <c r="J2410" s="40" t="str">
        <f>VLOOKUP(B2410,辅助信息!E:I,4,FALSE)</f>
        <v>彭江涛</v>
      </c>
      <c r="K2410" s="40">
        <f>VLOOKUP(J2410,辅助信息!H:I,2,FALSE)</f>
        <v>13990276572</v>
      </c>
      <c r="L2410" s="111" t="str">
        <f>VLOOKUP(B2410,辅助信息!E:J,6,FALSE)</f>
        <v>联系实际收货人（彭江涛13990276572）现场要求炉批号控制2个以下，超2个不给予签收。提前联系到场规格及数量</v>
      </c>
      <c r="M2410" s="93">
        <v>45863</v>
      </c>
      <c r="O2410" s="64">
        <f ca="1" t="shared" si="155"/>
        <v>0</v>
      </c>
      <c r="P2410" s="64">
        <f ca="1" t="shared" si="156"/>
        <v>108</v>
      </c>
      <c r="Q2410" s="29" t="str">
        <f>VLOOKUP(B2410,辅助信息!E:M,9,FALSE)</f>
        <v>ZTWM-CDGS-XS-2025-0126-四川机司-乐山市校地共建产教融合基地配套设施项目施工二标段钢筋采购合同</v>
      </c>
      <c r="R2410" s="29" t="str">
        <f>_xlfn._xlws.FILTER(辅助信息!D:D,辅助信息!E:E=B2410)</f>
        <v>乐山市校地共建产教融合基地建设项目</v>
      </c>
    </row>
    <row r="2411" hidden="1" spans="2:18">
      <c r="B2411" s="40" t="s">
        <v>196</v>
      </c>
      <c r="C2411" s="72">
        <v>45861</v>
      </c>
      <c r="D2411" s="40" t="str">
        <f>VLOOKUP(B2411,辅助信息!E:K,7,FALSE)</f>
        <v>JWDDCD2025102100476</v>
      </c>
      <c r="E2411" s="40" t="str">
        <f>VLOOKUP(F2411,辅助信息!A:B,2,FALSE)</f>
        <v>盘螺</v>
      </c>
      <c r="F2411" s="40" t="s">
        <v>49</v>
      </c>
      <c r="G2411" s="36">
        <v>2.5</v>
      </c>
      <c r="H2411" s="136">
        <f>_xlfn.XLOOKUP(C2411&amp;F2411&amp;I2411&amp;J2411,'[1]2025年已发货'!$F:$F&amp;'[1]2025年已发货'!$C:$C&amp;'[1]2025年已发货'!$G:$G&amp;'[1]2025年已发货'!$H:$H,'[1]2025年已发货'!$E:$E,"未发货")</f>
        <v>2.5</v>
      </c>
      <c r="I2411" s="40" t="str">
        <f>VLOOKUP(B2411,辅助信息!E:I,3,FALSE)</f>
        <v>(五冶建设师大附中外语校新建教学楼工程)四川省成都市成华区大观堰2号(四川师范大学附属中学外国语学校)</v>
      </c>
      <c r="J2411" s="40" t="str">
        <f>VLOOKUP(B2411,辅助信息!E:I,4,FALSE)</f>
        <v>蔡浩</v>
      </c>
      <c r="K2411" s="40">
        <f>VLOOKUP(J2411,辅助信息!H:I,2,FALSE)</f>
        <v>13980880820</v>
      </c>
      <c r="L2411" s="91" t="str">
        <f>VLOOKUP(B2411,辅助信息!E:J,6,FALSE)</f>
        <v>联系实际收货人（蔡浩13980880820）五冶建设送货单,6份材质书（司机拍照资料份数，该项目经常掉材质书和吊牌谎话连篇）,锈货不收，装货前联系收货人核实到场规格,没提前告知进场规格现场不给予接收</v>
      </c>
      <c r="M2411" s="93">
        <v>45863</v>
      </c>
      <c r="O2411" s="64">
        <f ca="1" t="shared" si="155"/>
        <v>0</v>
      </c>
      <c r="P2411" s="64">
        <f ca="1" t="shared" si="156"/>
        <v>108</v>
      </c>
      <c r="Q2411" s="29" t="str">
        <f>VLOOKUP(B2411,辅助信息!E:M,9,FALSE)</f>
        <v>ZTWM-CDGS-XS-2025-0073-五冶天府-成都怡心湖片区及龙泉驿医院等项目</v>
      </c>
      <c r="R2411" s="29" t="str">
        <f>_xlfn._xlws.FILTER(辅助信息!D:D,辅助信息!E:E=B2411)</f>
        <v>五冶建设师大附中外语校新建教学楼工程</v>
      </c>
    </row>
    <row r="2412" hidden="1" spans="2:18">
      <c r="B2412" s="40" t="s">
        <v>196</v>
      </c>
      <c r="C2412" s="72">
        <v>45861</v>
      </c>
      <c r="D2412" s="40" t="str">
        <f>VLOOKUP(B2412,辅助信息!E:K,7,FALSE)</f>
        <v>JWDDCD2025102100476</v>
      </c>
      <c r="E2412" s="40" t="str">
        <f>VLOOKUP(F2412,辅助信息!A:B,2,FALSE)</f>
        <v>盘螺</v>
      </c>
      <c r="F2412" s="40" t="s">
        <v>40</v>
      </c>
      <c r="G2412" s="36">
        <v>2.5</v>
      </c>
      <c r="H2412" s="136">
        <f>_xlfn.XLOOKUP(C2412&amp;F2412&amp;I2412&amp;J2412,'[1]2025年已发货'!$F:$F&amp;'[1]2025年已发货'!$C:$C&amp;'[1]2025年已发货'!$G:$G&amp;'[1]2025年已发货'!$H:$H,'[1]2025年已发货'!$E:$E,"未发货")</f>
        <v>2.5</v>
      </c>
      <c r="I2412" s="40" t="str">
        <f>VLOOKUP(B2412,辅助信息!E:I,3,FALSE)</f>
        <v>(五冶建设师大附中外语校新建教学楼工程)四川省成都市成华区大观堰2号(四川师范大学附属中学外国语学校)</v>
      </c>
      <c r="J2412" s="40" t="str">
        <f>VLOOKUP(B2412,辅助信息!E:I,4,FALSE)</f>
        <v>蔡浩</v>
      </c>
      <c r="K2412" s="40">
        <f>VLOOKUP(J2412,辅助信息!H:I,2,FALSE)</f>
        <v>13980880820</v>
      </c>
      <c r="L2412" s="92"/>
      <c r="M2412" s="93">
        <v>45863</v>
      </c>
      <c r="O2412" s="64">
        <f ca="1" t="shared" si="155"/>
        <v>0</v>
      </c>
      <c r="P2412" s="64">
        <f ca="1" t="shared" si="156"/>
        <v>108</v>
      </c>
      <c r="Q2412" s="29" t="str">
        <f>VLOOKUP(B2412,辅助信息!E:M,9,FALSE)</f>
        <v>ZTWM-CDGS-XS-2025-0073-五冶天府-成都怡心湖片区及龙泉驿医院等项目</v>
      </c>
      <c r="R2412" s="29" t="str">
        <f>_xlfn._xlws.FILTER(辅助信息!D:D,辅助信息!E:E=B2412)</f>
        <v>五冶建设师大附中外语校新建教学楼工程</v>
      </c>
    </row>
    <row r="2413" hidden="1" spans="2:18">
      <c r="B2413" s="40" t="s">
        <v>196</v>
      </c>
      <c r="C2413" s="72">
        <v>45861</v>
      </c>
      <c r="D2413" s="40" t="str">
        <f>VLOOKUP(B2413,辅助信息!E:K,7,FALSE)</f>
        <v>JWDDCD2025102100476</v>
      </c>
      <c r="E2413" s="40" t="str">
        <f>VLOOKUP(F2413,辅助信息!A:B,2,FALSE)</f>
        <v>盘螺</v>
      </c>
      <c r="F2413" s="40" t="s">
        <v>41</v>
      </c>
      <c r="G2413" s="36">
        <v>2.5</v>
      </c>
      <c r="H2413" s="136">
        <f>_xlfn.XLOOKUP(C2413&amp;F2413&amp;I2413&amp;J2413,'[1]2025年已发货'!$F:$F&amp;'[1]2025年已发货'!$C:$C&amp;'[1]2025年已发货'!$G:$G&amp;'[1]2025年已发货'!$H:$H,'[1]2025年已发货'!$E:$E,"未发货")</f>
        <v>2.5</v>
      </c>
      <c r="I2413" s="40" t="str">
        <f>VLOOKUP(B2413,辅助信息!E:I,3,FALSE)</f>
        <v>(五冶建设师大附中外语校新建教学楼工程)四川省成都市成华区大观堰2号(四川师范大学附属中学外国语学校)</v>
      </c>
      <c r="J2413" s="40" t="str">
        <f>VLOOKUP(B2413,辅助信息!E:I,4,FALSE)</f>
        <v>蔡浩</v>
      </c>
      <c r="K2413" s="40">
        <f>VLOOKUP(J2413,辅助信息!H:I,2,FALSE)</f>
        <v>13980880820</v>
      </c>
      <c r="L2413" s="92"/>
      <c r="M2413" s="93">
        <v>45863</v>
      </c>
      <c r="O2413" s="64">
        <f ca="1" t="shared" si="155"/>
        <v>0</v>
      </c>
      <c r="P2413" s="64">
        <f ca="1" t="shared" si="156"/>
        <v>108</v>
      </c>
      <c r="Q2413" s="29" t="str">
        <f>VLOOKUP(B2413,辅助信息!E:M,9,FALSE)</f>
        <v>ZTWM-CDGS-XS-2025-0073-五冶天府-成都怡心湖片区及龙泉驿医院等项目</v>
      </c>
      <c r="R2413" s="29" t="str">
        <f>_xlfn._xlws.FILTER(辅助信息!D:D,辅助信息!E:E=B2413)</f>
        <v>五冶建设师大附中外语校新建教学楼工程</v>
      </c>
    </row>
    <row r="2414" hidden="1" spans="2:18">
      <c r="B2414" s="40" t="s">
        <v>196</v>
      </c>
      <c r="C2414" s="72">
        <v>45861</v>
      </c>
      <c r="D2414" s="40" t="str">
        <f>VLOOKUP(B2414,辅助信息!E:K,7,FALSE)</f>
        <v>JWDDCD2025102100476</v>
      </c>
      <c r="E2414" s="40" t="str">
        <f>VLOOKUP(F2414,辅助信息!A:B,2,FALSE)</f>
        <v>螺纹钢</v>
      </c>
      <c r="F2414" s="40" t="s">
        <v>27</v>
      </c>
      <c r="G2414" s="36">
        <v>10</v>
      </c>
      <c r="H2414" s="136">
        <f>_xlfn.XLOOKUP(C2414&amp;F2414&amp;I2414&amp;J2414,'[1]2025年已发货'!$F:$F&amp;'[1]2025年已发货'!$C:$C&amp;'[1]2025年已发货'!$G:$G&amp;'[1]2025年已发货'!$H:$H,'[1]2025年已发货'!$E:$E,"未发货")</f>
        <v>10</v>
      </c>
      <c r="I2414" s="40" t="str">
        <f>VLOOKUP(B2414,辅助信息!E:I,3,FALSE)</f>
        <v>(五冶建设师大附中外语校新建教学楼工程)四川省成都市成华区大观堰2号(四川师范大学附属中学外国语学校)</v>
      </c>
      <c r="J2414" s="40" t="str">
        <f>VLOOKUP(B2414,辅助信息!E:I,4,FALSE)</f>
        <v>蔡浩</v>
      </c>
      <c r="K2414" s="40">
        <f>VLOOKUP(J2414,辅助信息!H:I,2,FALSE)</f>
        <v>13980880820</v>
      </c>
      <c r="L2414" s="92"/>
      <c r="M2414" s="93">
        <v>45863</v>
      </c>
      <c r="O2414" s="64">
        <f ca="1" t="shared" si="155"/>
        <v>0</v>
      </c>
      <c r="P2414" s="64">
        <f ca="1" t="shared" si="156"/>
        <v>108</v>
      </c>
      <c r="Q2414" s="29" t="str">
        <f>VLOOKUP(B2414,辅助信息!E:M,9,FALSE)</f>
        <v>ZTWM-CDGS-XS-2025-0073-五冶天府-成都怡心湖片区及龙泉驿医院等项目</v>
      </c>
      <c r="R2414" s="29" t="str">
        <f>_xlfn._xlws.FILTER(辅助信息!D:D,辅助信息!E:E=B2414)</f>
        <v>五冶建设师大附中外语校新建教学楼工程</v>
      </c>
    </row>
    <row r="2415" hidden="1" spans="2:18">
      <c r="B2415" s="40" t="s">
        <v>196</v>
      </c>
      <c r="C2415" s="72">
        <v>45861</v>
      </c>
      <c r="D2415" s="40" t="str">
        <f>VLOOKUP(B2415,辅助信息!E:K,7,FALSE)</f>
        <v>JWDDCD2025102100476</v>
      </c>
      <c r="E2415" s="40" t="str">
        <f>VLOOKUP(F2415,辅助信息!A:B,2,FALSE)</f>
        <v>螺纹钢</v>
      </c>
      <c r="F2415" s="40" t="s">
        <v>19</v>
      </c>
      <c r="G2415" s="36">
        <v>20</v>
      </c>
      <c r="H2415" s="136">
        <f>_xlfn.XLOOKUP(C2415&amp;F2415&amp;I2415&amp;J2415,'[1]2025年已发货'!$F:$F&amp;'[1]2025年已发货'!$C:$C&amp;'[1]2025年已发货'!$G:$G&amp;'[1]2025年已发货'!$H:$H,'[1]2025年已发货'!$E:$E,"未发货")</f>
        <v>20</v>
      </c>
      <c r="I2415" s="40" t="str">
        <f>VLOOKUP(B2415,辅助信息!E:I,3,FALSE)</f>
        <v>(五冶建设师大附中外语校新建教学楼工程)四川省成都市成华区大观堰2号(四川师范大学附属中学外国语学校)</v>
      </c>
      <c r="J2415" s="40" t="str">
        <f>VLOOKUP(B2415,辅助信息!E:I,4,FALSE)</f>
        <v>蔡浩</v>
      </c>
      <c r="K2415" s="40">
        <f>VLOOKUP(J2415,辅助信息!H:I,2,FALSE)</f>
        <v>13980880820</v>
      </c>
      <c r="L2415" s="92"/>
      <c r="M2415" s="93">
        <v>45863</v>
      </c>
      <c r="O2415" s="64">
        <f ca="1" t="shared" si="155"/>
        <v>0</v>
      </c>
      <c r="P2415" s="64">
        <f ca="1" t="shared" si="156"/>
        <v>108</v>
      </c>
      <c r="Q2415" s="29" t="str">
        <f>VLOOKUP(B2415,辅助信息!E:M,9,FALSE)</f>
        <v>ZTWM-CDGS-XS-2025-0073-五冶天府-成都怡心湖片区及龙泉驿医院等项目</v>
      </c>
      <c r="R2415" s="29" t="str">
        <f>_xlfn._xlws.FILTER(辅助信息!D:D,辅助信息!E:E=B2415)</f>
        <v>五冶建设师大附中外语校新建教学楼工程</v>
      </c>
    </row>
    <row r="2416" hidden="1" spans="2:18">
      <c r="B2416" s="40" t="s">
        <v>196</v>
      </c>
      <c r="C2416" s="72">
        <v>45861</v>
      </c>
      <c r="D2416" s="40" t="str">
        <f>VLOOKUP(B2416,辅助信息!E:K,7,FALSE)</f>
        <v>JWDDCD2025102100476</v>
      </c>
      <c r="E2416" s="40" t="str">
        <f>VLOOKUP(F2416,辅助信息!A:B,2,FALSE)</f>
        <v>螺纹钢</v>
      </c>
      <c r="F2416" s="40" t="s">
        <v>32</v>
      </c>
      <c r="G2416" s="36">
        <v>10</v>
      </c>
      <c r="H2416" s="136">
        <f>_xlfn.XLOOKUP(C2416&amp;F2416&amp;I2416&amp;J2416,'[1]2025年已发货'!$F:$F&amp;'[1]2025年已发货'!$C:$C&amp;'[1]2025年已发货'!$G:$G&amp;'[1]2025年已发货'!$H:$H,'[1]2025年已发货'!$E:$E,"未发货")</f>
        <v>14</v>
      </c>
      <c r="I2416" s="40" t="str">
        <f>VLOOKUP(B2416,辅助信息!E:I,3,FALSE)</f>
        <v>(五冶建设师大附中外语校新建教学楼工程)四川省成都市成华区大观堰2号(四川师范大学附属中学外国语学校)</v>
      </c>
      <c r="J2416" s="40" t="str">
        <f>VLOOKUP(B2416,辅助信息!E:I,4,FALSE)</f>
        <v>蔡浩</v>
      </c>
      <c r="K2416" s="40">
        <f>VLOOKUP(J2416,辅助信息!H:I,2,FALSE)</f>
        <v>13980880820</v>
      </c>
      <c r="L2416" s="92"/>
      <c r="M2416" s="93">
        <v>45863</v>
      </c>
      <c r="O2416" s="64">
        <f ca="1" t="shared" si="155"/>
        <v>0</v>
      </c>
      <c r="P2416" s="64">
        <f ca="1" t="shared" si="156"/>
        <v>108</v>
      </c>
      <c r="Q2416" s="29" t="str">
        <f>VLOOKUP(B2416,辅助信息!E:M,9,FALSE)</f>
        <v>ZTWM-CDGS-XS-2025-0073-五冶天府-成都怡心湖片区及龙泉驿医院等项目</v>
      </c>
      <c r="R2416" s="29" t="str">
        <f>_xlfn._xlws.FILTER(辅助信息!D:D,辅助信息!E:E=B2416)</f>
        <v>五冶建设师大附中外语校新建教学楼工程</v>
      </c>
    </row>
    <row r="2417" hidden="1" spans="2:18">
      <c r="B2417" s="40" t="s">
        <v>196</v>
      </c>
      <c r="C2417" s="72">
        <v>45861</v>
      </c>
      <c r="D2417" s="40" t="str">
        <f>VLOOKUP(B2417,辅助信息!E:K,7,FALSE)</f>
        <v>JWDDCD2025102100476</v>
      </c>
      <c r="E2417" s="40" t="str">
        <f>VLOOKUP(F2417,辅助信息!A:B,2,FALSE)</f>
        <v>螺纹钢</v>
      </c>
      <c r="F2417" s="40" t="s">
        <v>30</v>
      </c>
      <c r="G2417" s="36">
        <v>25</v>
      </c>
      <c r="H2417" s="136">
        <f>_xlfn.XLOOKUP(C2417&amp;F2417&amp;I2417&amp;J2417,'[1]2025年已发货'!$F:$F&amp;'[1]2025年已发货'!$C:$C&amp;'[1]2025年已发货'!$G:$G&amp;'[1]2025年已发货'!$H:$H,'[1]2025年已发货'!$E:$E,"未发货")</f>
        <v>11.4</v>
      </c>
      <c r="I2417" s="40" t="str">
        <f>VLOOKUP(B2417,辅助信息!E:I,3,FALSE)</f>
        <v>(五冶建设师大附中外语校新建教学楼工程)四川省成都市成华区大观堰2号(四川师范大学附属中学外国语学校)</v>
      </c>
      <c r="J2417" s="40" t="str">
        <f>VLOOKUP(B2417,辅助信息!E:I,4,FALSE)</f>
        <v>蔡浩</v>
      </c>
      <c r="K2417" s="40">
        <f>VLOOKUP(J2417,辅助信息!H:I,2,FALSE)</f>
        <v>13980880820</v>
      </c>
      <c r="L2417" s="92"/>
      <c r="M2417" s="93">
        <v>45863</v>
      </c>
      <c r="O2417" s="64">
        <f ca="1" t="shared" si="155"/>
        <v>0</v>
      </c>
      <c r="P2417" s="64">
        <f ca="1" t="shared" si="156"/>
        <v>108</v>
      </c>
      <c r="Q2417" s="29" t="str">
        <f>VLOOKUP(B2417,辅助信息!E:M,9,FALSE)</f>
        <v>ZTWM-CDGS-XS-2025-0073-五冶天府-成都怡心湖片区及龙泉驿医院等项目</v>
      </c>
      <c r="R2417" s="29" t="str">
        <f>_xlfn._xlws.FILTER(辅助信息!D:D,辅助信息!E:E=B2417)</f>
        <v>五冶建设师大附中外语校新建教学楼工程</v>
      </c>
    </row>
    <row r="2418" hidden="1" spans="2:18">
      <c r="B2418" s="40" t="s">
        <v>196</v>
      </c>
      <c r="C2418" s="72">
        <v>45861</v>
      </c>
      <c r="D2418" s="40" t="str">
        <f>VLOOKUP(B2418,辅助信息!E:K,7,FALSE)</f>
        <v>JWDDCD2025102100476</v>
      </c>
      <c r="E2418" s="40" t="str">
        <f>VLOOKUP(F2418,辅助信息!A:B,2,FALSE)</f>
        <v>螺纹钢</v>
      </c>
      <c r="F2418" s="40" t="s">
        <v>33</v>
      </c>
      <c r="G2418" s="36">
        <v>10</v>
      </c>
      <c r="H2418" s="136">
        <f>_xlfn.XLOOKUP(C2418&amp;F2418&amp;I2418&amp;J2418,'[1]2025年已发货'!$F:$F&amp;'[1]2025年已发货'!$C:$C&amp;'[1]2025年已发货'!$G:$G&amp;'[1]2025年已发货'!$H:$H,'[1]2025年已发货'!$E:$E,"未发货")</f>
        <v>10</v>
      </c>
      <c r="I2418" s="40" t="str">
        <f>VLOOKUP(B2418,辅助信息!E:I,3,FALSE)</f>
        <v>(五冶建设师大附中外语校新建教学楼工程)四川省成都市成华区大观堰2号(四川师范大学附属中学外国语学校)</v>
      </c>
      <c r="J2418" s="40" t="str">
        <f>VLOOKUP(B2418,辅助信息!E:I,4,FALSE)</f>
        <v>蔡浩</v>
      </c>
      <c r="K2418" s="40">
        <f>VLOOKUP(J2418,辅助信息!H:I,2,FALSE)</f>
        <v>13980880820</v>
      </c>
      <c r="L2418" s="92"/>
      <c r="M2418" s="93">
        <v>45863</v>
      </c>
      <c r="O2418" s="64">
        <f ca="1" t="shared" si="155"/>
        <v>0</v>
      </c>
      <c r="P2418" s="64">
        <f ca="1" t="shared" si="156"/>
        <v>108</v>
      </c>
      <c r="Q2418" s="29" t="str">
        <f>VLOOKUP(B2418,辅助信息!E:M,9,FALSE)</f>
        <v>ZTWM-CDGS-XS-2025-0073-五冶天府-成都怡心湖片区及龙泉驿医院等项目</v>
      </c>
      <c r="R2418" s="29" t="str">
        <f>_xlfn._xlws.FILTER(辅助信息!D:D,辅助信息!E:E=B2418)</f>
        <v>五冶建设师大附中外语校新建教学楼工程</v>
      </c>
    </row>
    <row r="2419" hidden="1" spans="2:18">
      <c r="B2419" s="40" t="s">
        <v>196</v>
      </c>
      <c r="C2419" s="72">
        <v>45861</v>
      </c>
      <c r="D2419" s="40" t="str">
        <f>VLOOKUP(B2419,辅助信息!E:K,7,FALSE)</f>
        <v>JWDDCD2025102100476</v>
      </c>
      <c r="E2419" s="40" t="str">
        <f>VLOOKUP(F2419,辅助信息!A:B,2,FALSE)</f>
        <v>螺纹钢</v>
      </c>
      <c r="F2419" s="40" t="s">
        <v>28</v>
      </c>
      <c r="G2419" s="36">
        <v>10</v>
      </c>
      <c r="H2419" s="136">
        <f>_xlfn.XLOOKUP(C2419&amp;F2419&amp;I2419&amp;J2419,'[1]2025年已发货'!$F:$F&amp;'[1]2025年已发货'!$C:$C&amp;'[1]2025年已发货'!$G:$G&amp;'[1]2025年已发货'!$H:$H,'[1]2025年已发货'!$E:$E,"未发货")</f>
        <v>10</v>
      </c>
      <c r="I2419" s="40" t="str">
        <f>VLOOKUP(B2419,辅助信息!E:I,3,FALSE)</f>
        <v>(五冶建设师大附中外语校新建教学楼工程)四川省成都市成华区大观堰2号(四川师范大学附属中学外国语学校)</v>
      </c>
      <c r="J2419" s="40" t="str">
        <f>VLOOKUP(B2419,辅助信息!E:I,4,FALSE)</f>
        <v>蔡浩</v>
      </c>
      <c r="K2419" s="40">
        <f>VLOOKUP(J2419,辅助信息!H:I,2,FALSE)</f>
        <v>13980880820</v>
      </c>
      <c r="L2419" s="92"/>
      <c r="M2419" s="93">
        <v>45863</v>
      </c>
      <c r="O2419" s="64">
        <f ca="1" t="shared" si="155"/>
        <v>0</v>
      </c>
      <c r="P2419" s="64">
        <f ca="1" t="shared" si="156"/>
        <v>108</v>
      </c>
      <c r="Q2419" s="29" t="str">
        <f>VLOOKUP(B2419,辅助信息!E:M,9,FALSE)</f>
        <v>ZTWM-CDGS-XS-2025-0073-五冶天府-成都怡心湖片区及龙泉驿医院等项目</v>
      </c>
      <c r="R2419" s="29" t="str">
        <f>_xlfn._xlws.FILTER(辅助信息!D:D,辅助信息!E:E=B2419)</f>
        <v>五冶建设师大附中外语校新建教学楼工程</v>
      </c>
    </row>
    <row r="2420" hidden="1" spans="2:18">
      <c r="B2420" s="40" t="s">
        <v>196</v>
      </c>
      <c r="C2420" s="72">
        <v>45861</v>
      </c>
      <c r="D2420" s="40" t="str">
        <f>VLOOKUP(B2420,辅助信息!E:K,7,FALSE)</f>
        <v>JWDDCD2025102100476</v>
      </c>
      <c r="E2420" s="40" t="str">
        <f>VLOOKUP(F2420,辅助信息!A:B,2,FALSE)</f>
        <v>螺纹钢</v>
      </c>
      <c r="F2420" s="40" t="s">
        <v>18</v>
      </c>
      <c r="G2420" s="36">
        <v>15</v>
      </c>
      <c r="H2420" s="136">
        <f>_xlfn.XLOOKUP(C2420&amp;F2420&amp;I2420&amp;J2420,'[1]2025年已发货'!$F:$F&amp;'[1]2025年已发货'!$C:$C&amp;'[1]2025年已发货'!$G:$G&amp;'[1]2025年已发货'!$H:$H,'[1]2025年已发货'!$E:$E,"未发货")</f>
        <v>15</v>
      </c>
      <c r="I2420" s="40" t="str">
        <f>VLOOKUP(B2420,辅助信息!E:I,3,FALSE)</f>
        <v>(五冶建设师大附中外语校新建教学楼工程)四川省成都市成华区大观堰2号(四川师范大学附属中学外国语学校)</v>
      </c>
      <c r="J2420" s="40" t="str">
        <f>VLOOKUP(B2420,辅助信息!E:I,4,FALSE)</f>
        <v>蔡浩</v>
      </c>
      <c r="K2420" s="40">
        <f>VLOOKUP(J2420,辅助信息!H:I,2,FALSE)</f>
        <v>13980880820</v>
      </c>
      <c r="L2420" s="92"/>
      <c r="M2420" s="93">
        <v>45863</v>
      </c>
      <c r="O2420" s="64">
        <f ca="1" t="shared" si="155"/>
        <v>0</v>
      </c>
      <c r="P2420" s="64">
        <f ca="1" t="shared" si="156"/>
        <v>108</v>
      </c>
      <c r="Q2420" s="29" t="str">
        <f>VLOOKUP(B2420,辅助信息!E:M,9,FALSE)</f>
        <v>ZTWM-CDGS-XS-2025-0073-五冶天府-成都怡心湖片区及龙泉驿医院等项目</v>
      </c>
      <c r="R2420" s="29" t="str">
        <f>_xlfn._xlws.FILTER(辅助信息!D:D,辅助信息!E:E=B2420)</f>
        <v>五冶建设师大附中外语校新建教学楼工程</v>
      </c>
    </row>
    <row r="2421" hidden="1" spans="2:18">
      <c r="B2421" s="40" t="s">
        <v>196</v>
      </c>
      <c r="C2421" s="72">
        <v>45861</v>
      </c>
      <c r="D2421" s="40" t="str">
        <f>VLOOKUP(B2421,辅助信息!E:K,7,FALSE)</f>
        <v>JWDDCD2025102100476</v>
      </c>
      <c r="E2421" s="40" t="str">
        <f>VLOOKUP(F2421,辅助信息!A:B,2,FALSE)</f>
        <v>螺纹钢</v>
      </c>
      <c r="F2421" s="40" t="s">
        <v>65</v>
      </c>
      <c r="G2421" s="36">
        <v>10</v>
      </c>
      <c r="H2421" s="136">
        <f>_xlfn.XLOOKUP(C2421&amp;F2421&amp;I2421&amp;J2421,'[1]2025年已发货'!$F:$F&amp;'[1]2025年已发货'!$C:$C&amp;'[1]2025年已发货'!$G:$G&amp;'[1]2025年已发货'!$H:$H,'[1]2025年已发货'!$E:$E,"未发货")</f>
        <v>10</v>
      </c>
      <c r="I2421" s="40" t="str">
        <f>VLOOKUP(B2421,辅助信息!E:I,3,FALSE)</f>
        <v>(五冶建设师大附中外语校新建教学楼工程)四川省成都市成华区大观堰2号(四川师范大学附属中学外国语学校)</v>
      </c>
      <c r="J2421" s="40" t="str">
        <f>VLOOKUP(B2421,辅助信息!E:I,4,FALSE)</f>
        <v>蔡浩</v>
      </c>
      <c r="K2421" s="40">
        <f>VLOOKUP(J2421,辅助信息!H:I,2,FALSE)</f>
        <v>13980880820</v>
      </c>
      <c r="L2421" s="92"/>
      <c r="M2421" s="93">
        <v>45863</v>
      </c>
      <c r="O2421" s="64">
        <f ca="1" t="shared" si="155"/>
        <v>0</v>
      </c>
      <c r="P2421" s="64">
        <f ca="1" t="shared" si="156"/>
        <v>108</v>
      </c>
      <c r="Q2421" s="29" t="str">
        <f>VLOOKUP(B2421,辅助信息!E:M,9,FALSE)</f>
        <v>ZTWM-CDGS-XS-2025-0073-五冶天府-成都怡心湖片区及龙泉驿医院等项目</v>
      </c>
      <c r="R2421" s="29" t="str">
        <f>_xlfn._xlws.FILTER(辅助信息!D:D,辅助信息!E:E=B2421)</f>
        <v>五冶建设师大附中外语校新建教学楼工程</v>
      </c>
    </row>
    <row r="2422" hidden="1" spans="2:18">
      <c r="B2422" s="40" t="s">
        <v>196</v>
      </c>
      <c r="C2422" s="72">
        <v>45861</v>
      </c>
      <c r="D2422" s="40" t="str">
        <f>VLOOKUP(B2422,辅助信息!E:K,7,FALSE)</f>
        <v>JWDDCD2025102100476</v>
      </c>
      <c r="E2422" s="40" t="str">
        <f>VLOOKUP(F2422,辅助信息!A:B,2,FALSE)</f>
        <v>螺纹钢</v>
      </c>
      <c r="F2422" s="40" t="s">
        <v>45</v>
      </c>
      <c r="G2422" s="36">
        <v>10</v>
      </c>
      <c r="H2422" s="136">
        <f>_xlfn.XLOOKUP(C2422&amp;F2422&amp;I2422&amp;J2422,'[1]2025年已发货'!$F:$F&amp;'[1]2025年已发货'!$C:$C&amp;'[1]2025年已发货'!$G:$G&amp;'[1]2025年已发货'!$H:$H,'[1]2025年已发货'!$E:$E,"未发货")</f>
        <v>10</v>
      </c>
      <c r="I2422" s="40" t="str">
        <f>VLOOKUP(B2422,辅助信息!E:I,3,FALSE)</f>
        <v>(五冶建设师大附中外语校新建教学楼工程)四川省成都市成华区大观堰2号(四川师范大学附属中学外国语学校)</v>
      </c>
      <c r="J2422" s="40" t="str">
        <f>VLOOKUP(B2422,辅助信息!E:I,4,FALSE)</f>
        <v>蔡浩</v>
      </c>
      <c r="K2422" s="40">
        <f>VLOOKUP(J2422,辅助信息!H:I,2,FALSE)</f>
        <v>13980880820</v>
      </c>
      <c r="L2422" s="92"/>
      <c r="M2422" s="93">
        <v>45863</v>
      </c>
      <c r="O2422" s="64">
        <f ca="1" t="shared" si="155"/>
        <v>0</v>
      </c>
      <c r="P2422" s="64">
        <f ca="1" t="shared" si="156"/>
        <v>108</v>
      </c>
      <c r="Q2422" s="29" t="str">
        <f>VLOOKUP(B2422,辅助信息!E:M,9,FALSE)</f>
        <v>ZTWM-CDGS-XS-2025-0073-五冶天府-成都怡心湖片区及龙泉驿医院等项目</v>
      </c>
      <c r="R2422" s="29" t="str">
        <f>_xlfn._xlws.FILTER(辅助信息!D:D,辅助信息!E:E=B2422)</f>
        <v>五冶建设师大附中外语校新建教学楼工程</v>
      </c>
    </row>
    <row r="2423" hidden="1" spans="2:18">
      <c r="B2423" s="40" t="s">
        <v>196</v>
      </c>
      <c r="C2423" s="72">
        <v>45861</v>
      </c>
      <c r="D2423" s="40" t="str">
        <f>VLOOKUP(B2423,辅助信息!E:K,7,FALSE)</f>
        <v>JWDDCD2025102100476</v>
      </c>
      <c r="E2423" s="40" t="str">
        <f>VLOOKUP(F2423,辅助信息!A:B,2,FALSE)</f>
        <v>螺纹钢</v>
      </c>
      <c r="F2423" s="40" t="s">
        <v>21</v>
      </c>
      <c r="G2423" s="36">
        <v>5</v>
      </c>
      <c r="H2423" s="136">
        <f>_xlfn.XLOOKUP(C2423&amp;F2423&amp;I2423&amp;J2423,'[1]2025年已发货'!$F:$F&amp;'[1]2025年已发货'!$C:$C&amp;'[1]2025年已发货'!$G:$G&amp;'[1]2025年已发货'!$H:$H,'[1]2025年已发货'!$E:$E,"未发货")</f>
        <v>5</v>
      </c>
      <c r="I2423" s="40" t="str">
        <f>VLOOKUP(B2423,辅助信息!E:I,3,FALSE)</f>
        <v>(五冶建设师大附中外语校新建教学楼工程)四川省成都市成华区大观堰2号(四川师范大学附属中学外国语学校)</v>
      </c>
      <c r="J2423" s="40" t="str">
        <f>VLOOKUP(B2423,辅助信息!E:I,4,FALSE)</f>
        <v>蔡浩</v>
      </c>
      <c r="K2423" s="40">
        <f>VLOOKUP(J2423,辅助信息!H:I,2,FALSE)</f>
        <v>13980880820</v>
      </c>
      <c r="L2423" s="92"/>
      <c r="M2423" s="93">
        <v>45863</v>
      </c>
      <c r="O2423" s="64">
        <f ca="1" t="shared" si="155"/>
        <v>0</v>
      </c>
      <c r="P2423" s="64">
        <f ca="1" t="shared" si="156"/>
        <v>108</v>
      </c>
      <c r="Q2423" s="29" t="str">
        <f>VLOOKUP(B2423,辅助信息!E:M,9,FALSE)</f>
        <v>ZTWM-CDGS-XS-2025-0073-五冶天府-成都怡心湖片区及龙泉驿医院等项目</v>
      </c>
      <c r="R2423" s="29" t="str">
        <f>_xlfn._xlws.FILTER(辅助信息!D:D,辅助信息!E:E=B2423)</f>
        <v>五冶建设师大附中外语校新建教学楼工程</v>
      </c>
    </row>
    <row r="2424" hidden="1" spans="2:18">
      <c r="B2424" s="40" t="s">
        <v>196</v>
      </c>
      <c r="C2424" s="72">
        <v>45861</v>
      </c>
      <c r="D2424" s="40" t="str">
        <f>VLOOKUP(B2424,辅助信息!E:K,7,FALSE)</f>
        <v>JWDDCD2025102100476</v>
      </c>
      <c r="E2424" s="40" t="str">
        <f>VLOOKUP(F2424,辅助信息!A:B,2,FALSE)</f>
        <v>螺纹钢</v>
      </c>
      <c r="F2424" s="40" t="s">
        <v>58</v>
      </c>
      <c r="G2424" s="36">
        <v>5</v>
      </c>
      <c r="H2424" s="136">
        <f>_xlfn.XLOOKUP(C2424&amp;F2424&amp;I2424&amp;J2424,'[1]2025年已发货'!$F:$F&amp;'[1]2025年已发货'!$C:$C&amp;'[1]2025年已发货'!$G:$G&amp;'[1]2025年已发货'!$H:$H,'[1]2025年已发货'!$E:$E,"未发货")</f>
        <v>5</v>
      </c>
      <c r="I2424" s="40" t="str">
        <f>VLOOKUP(B2424,辅助信息!E:I,3,FALSE)</f>
        <v>(五冶建设师大附中外语校新建教学楼工程)四川省成都市成华区大观堰2号(四川师范大学附属中学外国语学校)</v>
      </c>
      <c r="J2424" s="40" t="str">
        <f>VLOOKUP(B2424,辅助信息!E:I,4,FALSE)</f>
        <v>蔡浩</v>
      </c>
      <c r="K2424" s="40">
        <f>VLOOKUP(J2424,辅助信息!H:I,2,FALSE)</f>
        <v>13980880820</v>
      </c>
      <c r="L2424" s="92"/>
      <c r="M2424" s="93">
        <v>45863</v>
      </c>
      <c r="O2424" s="64">
        <f ca="1" t="shared" si="155"/>
        <v>0</v>
      </c>
      <c r="P2424" s="64">
        <f ca="1" t="shared" si="156"/>
        <v>108</v>
      </c>
      <c r="Q2424" s="29" t="str">
        <f>VLOOKUP(B2424,辅助信息!E:M,9,FALSE)</f>
        <v>ZTWM-CDGS-XS-2025-0073-五冶天府-成都怡心湖片区及龙泉驿医院等项目</v>
      </c>
      <c r="R2424" s="29" t="str">
        <f>_xlfn._xlws.FILTER(辅助信息!D:D,辅助信息!E:E=B2424)</f>
        <v>五冶建设师大附中外语校新建教学楼工程</v>
      </c>
    </row>
    <row r="2425" hidden="1" spans="2:18">
      <c r="B2425" s="40" t="s">
        <v>196</v>
      </c>
      <c r="C2425" s="72">
        <v>45861</v>
      </c>
      <c r="D2425" s="40" t="str">
        <f>VLOOKUP(B2425,辅助信息!E:K,7,FALSE)</f>
        <v>JWDDCD2025102100476</v>
      </c>
      <c r="E2425" s="40" t="str">
        <f>VLOOKUP(F2425,辅助信息!A:B,2,FALSE)</f>
        <v>螺纹钢</v>
      </c>
      <c r="F2425" s="40" t="s">
        <v>46</v>
      </c>
      <c r="G2425" s="36">
        <v>3</v>
      </c>
      <c r="H2425" s="136">
        <f>_xlfn.XLOOKUP(C2425&amp;F2425&amp;I2425&amp;J2425,'[1]2025年已发货'!$F:$F&amp;'[1]2025年已发货'!$C:$C&amp;'[1]2025年已发货'!$G:$G&amp;'[1]2025年已发货'!$H:$H,'[1]2025年已发货'!$E:$E,"未发货")</f>
        <v>3</v>
      </c>
      <c r="I2425" s="40" t="str">
        <f>VLOOKUP(B2425,辅助信息!E:I,3,FALSE)</f>
        <v>(五冶建设师大附中外语校新建教学楼工程)四川省成都市成华区大观堰2号(四川师范大学附属中学外国语学校)</v>
      </c>
      <c r="J2425" s="40" t="str">
        <f>VLOOKUP(B2425,辅助信息!E:I,4,FALSE)</f>
        <v>蔡浩</v>
      </c>
      <c r="K2425" s="40">
        <f>VLOOKUP(J2425,辅助信息!H:I,2,FALSE)</f>
        <v>13980880820</v>
      </c>
      <c r="L2425" s="92"/>
      <c r="M2425" s="93">
        <v>45863</v>
      </c>
      <c r="O2425" s="64">
        <f ca="1" t="shared" si="155"/>
        <v>0</v>
      </c>
      <c r="P2425" s="64">
        <f ca="1" t="shared" si="156"/>
        <v>108</v>
      </c>
      <c r="Q2425" s="29" t="str">
        <f>VLOOKUP(B2425,辅助信息!E:M,9,FALSE)</f>
        <v>ZTWM-CDGS-XS-2025-0073-五冶天府-成都怡心湖片区及龙泉驿医院等项目</v>
      </c>
      <c r="R2425" s="29" t="str">
        <f>_xlfn._xlws.FILTER(辅助信息!D:D,辅助信息!E:E=B2425)</f>
        <v>五冶建设师大附中外语校新建教学楼工程</v>
      </c>
    </row>
    <row r="2426" hidden="1" spans="2:18">
      <c r="B2426" s="40" t="s">
        <v>196</v>
      </c>
      <c r="C2426" s="72">
        <v>45861</v>
      </c>
      <c r="D2426" s="40" t="str">
        <f>VLOOKUP(B2426,辅助信息!E:K,7,FALSE)</f>
        <v>JWDDCD2025102100476</v>
      </c>
      <c r="E2426" s="40" t="str">
        <f>VLOOKUP(F2426,辅助信息!A:B,2,FALSE)</f>
        <v>螺纹钢</v>
      </c>
      <c r="F2426" s="40" t="s">
        <v>22</v>
      </c>
      <c r="G2426" s="36">
        <v>3</v>
      </c>
      <c r="H2426" s="136">
        <f>_xlfn.XLOOKUP(C2426&amp;F2426&amp;I2426&amp;J2426,'[1]2025年已发货'!$F:$F&amp;'[1]2025年已发货'!$C:$C&amp;'[1]2025年已发货'!$G:$G&amp;'[1]2025年已发货'!$H:$H,'[1]2025年已发货'!$E:$E,"未发货")</f>
        <v>3</v>
      </c>
      <c r="I2426" s="40" t="str">
        <f>VLOOKUP(B2426,辅助信息!E:I,3,FALSE)</f>
        <v>(五冶建设师大附中外语校新建教学楼工程)四川省成都市成华区大观堰2号(四川师范大学附属中学外国语学校)</v>
      </c>
      <c r="J2426" s="40" t="str">
        <f>VLOOKUP(B2426,辅助信息!E:I,4,FALSE)</f>
        <v>蔡浩</v>
      </c>
      <c r="K2426" s="40">
        <f>VLOOKUP(J2426,辅助信息!H:I,2,FALSE)</f>
        <v>13980880820</v>
      </c>
      <c r="L2426" s="92"/>
      <c r="M2426" s="93">
        <v>45863</v>
      </c>
      <c r="O2426" s="64">
        <f ca="1" t="shared" si="155"/>
        <v>0</v>
      </c>
      <c r="P2426" s="64">
        <f ca="1" t="shared" si="156"/>
        <v>108</v>
      </c>
      <c r="Q2426" s="29" t="str">
        <f>VLOOKUP(B2426,辅助信息!E:M,9,FALSE)</f>
        <v>ZTWM-CDGS-XS-2025-0073-五冶天府-成都怡心湖片区及龙泉驿医院等项目</v>
      </c>
      <c r="R2426" s="29" t="str">
        <f>_xlfn._xlws.FILTER(辅助信息!D:D,辅助信息!E:E=B2426)</f>
        <v>五冶建设师大附中外语校新建教学楼工程</v>
      </c>
    </row>
    <row r="2427" hidden="1" spans="2:18">
      <c r="B2427" s="40" t="s">
        <v>196</v>
      </c>
      <c r="C2427" s="72">
        <v>45861</v>
      </c>
      <c r="D2427" s="40" t="str">
        <f>VLOOKUP(B2427,辅助信息!E:K,7,FALSE)</f>
        <v>JWDDCD2025102100476</v>
      </c>
      <c r="E2427" s="40" t="str">
        <f>VLOOKUP(F2427,辅助信息!A:B,2,FALSE)</f>
        <v>螺纹钢</v>
      </c>
      <c r="F2427" s="40" t="s">
        <v>181</v>
      </c>
      <c r="G2427" s="36">
        <v>3</v>
      </c>
      <c r="H2427" s="136">
        <f>_xlfn.XLOOKUP(C2427&amp;F2427&amp;I2427&amp;J2427,'[1]2025年已发货'!$F:$F&amp;'[1]2025年已发货'!$C:$C&amp;'[1]2025年已发货'!$G:$G&amp;'[1]2025年已发货'!$H:$H,'[1]2025年已发货'!$E:$E,"未发货")</f>
        <v>3</v>
      </c>
      <c r="I2427" s="40" t="str">
        <f>VLOOKUP(B2427,辅助信息!E:I,3,FALSE)</f>
        <v>(五冶建设师大附中外语校新建教学楼工程)四川省成都市成华区大观堰2号(四川师范大学附属中学外国语学校)</v>
      </c>
      <c r="J2427" s="40" t="str">
        <f>VLOOKUP(B2427,辅助信息!E:I,4,FALSE)</f>
        <v>蔡浩</v>
      </c>
      <c r="K2427" s="40">
        <f>VLOOKUP(J2427,辅助信息!H:I,2,FALSE)</f>
        <v>13980880820</v>
      </c>
      <c r="L2427" s="92"/>
      <c r="M2427" s="93">
        <v>45863</v>
      </c>
      <c r="O2427" s="64">
        <f ca="1" t="shared" si="155"/>
        <v>0</v>
      </c>
      <c r="P2427" s="64">
        <f ca="1" t="shared" si="156"/>
        <v>108</v>
      </c>
      <c r="Q2427" s="29" t="str">
        <f>VLOOKUP(B2427,辅助信息!E:M,9,FALSE)</f>
        <v>ZTWM-CDGS-XS-2025-0073-五冶天府-成都怡心湖片区及龙泉驿医院等项目</v>
      </c>
      <c r="R2427" s="29" t="str">
        <f>_xlfn._xlws.FILTER(辅助信息!D:D,辅助信息!E:E=B2427)</f>
        <v>五冶建设师大附中外语校新建教学楼工程</v>
      </c>
    </row>
    <row r="2428" hidden="1" spans="2:18">
      <c r="B2428" s="40" t="s">
        <v>196</v>
      </c>
      <c r="C2428" s="72">
        <v>45861</v>
      </c>
      <c r="D2428" s="40" t="str">
        <f>VLOOKUP(B2428,辅助信息!E:K,7,FALSE)</f>
        <v>JWDDCD2025102100476</v>
      </c>
      <c r="E2428" s="40" t="str">
        <f>VLOOKUP(F2428,辅助信息!A:B,2,FALSE)</f>
        <v>螺纹钢</v>
      </c>
      <c r="F2428" s="40" t="s">
        <v>182</v>
      </c>
      <c r="G2428" s="36">
        <v>3</v>
      </c>
      <c r="H2428" s="136">
        <f>_xlfn.XLOOKUP(C2428&amp;F2428&amp;I2428&amp;J2428,'[1]2025年已发货'!$F:$F&amp;'[1]2025年已发货'!$C:$C&amp;'[1]2025年已发货'!$G:$G&amp;'[1]2025年已发货'!$H:$H,'[1]2025年已发货'!$E:$E,"未发货")</f>
        <v>3</v>
      </c>
      <c r="I2428" s="40" t="str">
        <f>VLOOKUP(B2428,辅助信息!E:I,3,FALSE)</f>
        <v>(五冶建设师大附中外语校新建教学楼工程)四川省成都市成华区大观堰2号(四川师范大学附属中学外国语学校)</v>
      </c>
      <c r="J2428" s="40" t="str">
        <f>VLOOKUP(B2428,辅助信息!E:I,4,FALSE)</f>
        <v>蔡浩</v>
      </c>
      <c r="K2428" s="40">
        <f>VLOOKUP(J2428,辅助信息!H:I,2,FALSE)</f>
        <v>13980880820</v>
      </c>
      <c r="L2428" s="77"/>
      <c r="M2428" s="93">
        <v>45863</v>
      </c>
      <c r="O2428" s="64">
        <f ca="1" t="shared" si="155"/>
        <v>0</v>
      </c>
      <c r="P2428" s="64">
        <f ca="1" t="shared" si="156"/>
        <v>108</v>
      </c>
      <c r="Q2428" s="29" t="str">
        <f>VLOOKUP(B2428,辅助信息!E:M,9,FALSE)</f>
        <v>ZTWM-CDGS-XS-2025-0073-五冶天府-成都怡心湖片区及龙泉驿医院等项目</v>
      </c>
      <c r="R2428" s="29" t="str">
        <f>_xlfn._xlws.FILTER(辅助信息!D:D,辅助信息!E:E=B2428)</f>
        <v>五冶建设师大附中外语校新建教学楼工程</v>
      </c>
    </row>
    <row r="2429" hidden="1" spans="1:18">
      <c r="A2429" s="73" t="s">
        <v>202</v>
      </c>
      <c r="B2429" s="40" t="s">
        <v>203</v>
      </c>
      <c r="C2429" s="72">
        <v>45862</v>
      </c>
      <c r="D2429" s="40" t="str">
        <f>VLOOKUP(B2429,辅助信息!E:K,7,FALSE)</f>
        <v>JWDDCD2025102100479</v>
      </c>
      <c r="E2429" s="40" t="str">
        <f>VLOOKUP(F2429,辅助信息!A:B,2,FALSE)</f>
        <v>盘螺</v>
      </c>
      <c r="F2429" s="40" t="s">
        <v>40</v>
      </c>
      <c r="G2429" s="36">
        <v>2</v>
      </c>
      <c r="H2429" s="136" t="str">
        <f>_xlfn.XLOOKUP(C2429&amp;F2429&amp;I2429&amp;J2429,'[1]2025年已发货'!$F:$F&amp;'[1]2025年已发货'!$C:$C&amp;'[1]2025年已发货'!$G:$G&amp;'[1]2025年已发货'!$H:$H,'[1]2025年已发货'!$E:$E,"未发货")</f>
        <v>未发货</v>
      </c>
      <c r="I2429" s="40" t="str">
        <f>VLOOKUP(B2429,辅助信息!E:I,3,FALSE)</f>
        <v>(五冶建设空港兴城怡心街道83亩项目)成都市双流区怡心街道高峰社区一组剑和路一段空港兴城怡心街道83亩项目中国五冶项目部</v>
      </c>
      <c r="J2429" s="40" t="str">
        <f>VLOOKUP(B2429,辅助信息!E:I,4,FALSE)</f>
        <v>王刚</v>
      </c>
      <c r="K2429" s="40">
        <f>VLOOKUP(J2429,辅助信息!H:I,2,FALSE)</f>
        <v>15881190525</v>
      </c>
      <c r="L2429" s="91" t="str">
        <f>VLOOKUP(B2429,辅助信息!E:J,6,FALSE)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2429" s="64" t="str">
        <f ca="1" t="shared" si="155"/>
        <v/>
      </c>
      <c r="P2429" s="64" t="str">
        <f ca="1" t="shared" si="156"/>
        <v/>
      </c>
      <c r="Q2429" s="29" t="str">
        <f>VLOOKUP(B2429,辅助信息!E:M,9,FALSE)</f>
        <v>ZTWM-CDGS-XS-2025-0073-五冶天府-成都怡心湖片区及龙泉驿医院等项目</v>
      </c>
      <c r="R2429" s="29" t="str">
        <f>_xlfn._xlws.FILTER(辅助信息!D:D,辅助信息!E:E=B2429)</f>
        <v>五冶建设空港兴城怡心街道83亩项目</v>
      </c>
    </row>
    <row r="2430" hidden="1" spans="1:18">
      <c r="A2430" s="73"/>
      <c r="B2430" s="40" t="s">
        <v>203</v>
      </c>
      <c r="C2430" s="72">
        <v>45862</v>
      </c>
      <c r="D2430" s="40" t="str">
        <f>VLOOKUP(B2430,辅助信息!E:K,7,FALSE)</f>
        <v>JWDDCD2025102100479</v>
      </c>
      <c r="E2430" s="40" t="str">
        <f>VLOOKUP(F2430,辅助信息!A:B,2,FALSE)</f>
        <v>盘螺</v>
      </c>
      <c r="F2430" s="40" t="s">
        <v>41</v>
      </c>
      <c r="G2430" s="36">
        <v>2</v>
      </c>
      <c r="H2430" s="136" t="str">
        <f>_xlfn.XLOOKUP(C2430&amp;F2430&amp;I2430&amp;J2430,'[1]2025年已发货'!$F:$F&amp;'[1]2025年已发货'!$C:$C&amp;'[1]2025年已发货'!$G:$G&amp;'[1]2025年已发货'!$H:$H,'[1]2025年已发货'!$E:$E,"未发货")</f>
        <v>未发货</v>
      </c>
      <c r="I2430" s="40" t="str">
        <f>VLOOKUP(B2430,辅助信息!E:I,3,FALSE)</f>
        <v>(五冶建设空港兴城怡心街道83亩项目)成都市双流区怡心街道高峰社区一组剑和路一段空港兴城怡心街道83亩项目中国五冶项目部</v>
      </c>
      <c r="J2430" s="40" t="str">
        <f>VLOOKUP(B2430,辅助信息!E:I,4,FALSE)</f>
        <v>王刚</v>
      </c>
      <c r="K2430" s="40">
        <f>VLOOKUP(J2430,辅助信息!H:I,2,FALSE)</f>
        <v>15881190525</v>
      </c>
      <c r="L2430" s="92"/>
      <c r="O2430" s="64" t="str">
        <f ca="1" t="shared" si="155"/>
        <v/>
      </c>
      <c r="P2430" s="64" t="str">
        <f ca="1" t="shared" si="156"/>
        <v/>
      </c>
      <c r="Q2430" s="29" t="str">
        <f>VLOOKUP(B2430,辅助信息!E:M,9,FALSE)</f>
        <v>ZTWM-CDGS-XS-2025-0073-五冶天府-成都怡心湖片区及龙泉驿医院等项目</v>
      </c>
      <c r="R2430" s="29" t="str">
        <f>_xlfn._xlws.FILTER(辅助信息!D:D,辅助信息!E:E=B2430)</f>
        <v>五冶建设空港兴城怡心街道83亩项目</v>
      </c>
    </row>
    <row r="2431" hidden="1" spans="1:18">
      <c r="A2431" s="73"/>
      <c r="B2431" s="40" t="s">
        <v>203</v>
      </c>
      <c r="C2431" s="72">
        <v>45862</v>
      </c>
      <c r="D2431" s="40" t="str">
        <f>VLOOKUP(B2431,辅助信息!E:K,7,FALSE)</f>
        <v>JWDDCD2025102100479</v>
      </c>
      <c r="E2431" s="40" t="str">
        <f>VLOOKUP(F2431,辅助信息!A:B,2,FALSE)</f>
        <v>螺纹钢</v>
      </c>
      <c r="F2431" s="40" t="s">
        <v>27</v>
      </c>
      <c r="G2431" s="36">
        <v>3</v>
      </c>
      <c r="H2431" s="136" t="str">
        <f>_xlfn.XLOOKUP(C2431&amp;F2431&amp;I2431&amp;J2431,'[1]2025年已发货'!$F:$F&amp;'[1]2025年已发货'!$C:$C&amp;'[1]2025年已发货'!$G:$G&amp;'[1]2025年已发货'!$H:$H,'[1]2025年已发货'!$E:$E,"未发货")</f>
        <v>未发货</v>
      </c>
      <c r="I2431" s="40" t="str">
        <f>VLOOKUP(B2431,辅助信息!E:I,3,FALSE)</f>
        <v>(五冶建设空港兴城怡心街道83亩项目)成都市双流区怡心街道高峰社区一组剑和路一段空港兴城怡心街道83亩项目中国五冶项目部</v>
      </c>
      <c r="J2431" s="40" t="str">
        <f>VLOOKUP(B2431,辅助信息!E:I,4,FALSE)</f>
        <v>王刚</v>
      </c>
      <c r="K2431" s="40">
        <f>VLOOKUP(J2431,辅助信息!H:I,2,FALSE)</f>
        <v>15881190525</v>
      </c>
      <c r="L2431" s="92"/>
      <c r="O2431" s="64" t="str">
        <f ca="1" t="shared" si="155"/>
        <v/>
      </c>
      <c r="P2431" s="64" t="str">
        <f ca="1" t="shared" si="156"/>
        <v/>
      </c>
      <c r="Q2431" s="29" t="str">
        <f>VLOOKUP(B2431,辅助信息!E:M,9,FALSE)</f>
        <v>ZTWM-CDGS-XS-2025-0073-五冶天府-成都怡心湖片区及龙泉驿医院等项目</v>
      </c>
      <c r="R2431" s="29" t="str">
        <f>_xlfn._xlws.FILTER(辅助信息!D:D,辅助信息!E:E=B2431)</f>
        <v>五冶建设空港兴城怡心街道83亩项目</v>
      </c>
    </row>
    <row r="2432" hidden="1" spans="1:18">
      <c r="A2432" s="73"/>
      <c r="B2432" s="40" t="s">
        <v>203</v>
      </c>
      <c r="C2432" s="72">
        <v>45862</v>
      </c>
      <c r="D2432" s="40" t="str">
        <f>VLOOKUP(B2432,辅助信息!E:K,7,FALSE)</f>
        <v>JWDDCD2025102100479</v>
      </c>
      <c r="E2432" s="40" t="str">
        <f>VLOOKUP(F2432,辅助信息!A:B,2,FALSE)</f>
        <v>螺纹钢</v>
      </c>
      <c r="F2432" s="40" t="s">
        <v>19</v>
      </c>
      <c r="G2432" s="36">
        <v>6</v>
      </c>
      <c r="H2432" s="136" t="str">
        <f>_xlfn.XLOOKUP(C2432&amp;F2432&amp;I2432&amp;J2432,'[1]2025年已发货'!$F:$F&amp;'[1]2025年已发货'!$C:$C&amp;'[1]2025年已发货'!$G:$G&amp;'[1]2025年已发货'!$H:$H,'[1]2025年已发货'!$E:$E,"未发货")</f>
        <v>未发货</v>
      </c>
      <c r="I2432" s="40" t="str">
        <f>VLOOKUP(B2432,辅助信息!E:I,3,FALSE)</f>
        <v>(五冶建设空港兴城怡心街道83亩项目)成都市双流区怡心街道高峰社区一组剑和路一段空港兴城怡心街道83亩项目中国五冶项目部</v>
      </c>
      <c r="J2432" s="40" t="str">
        <f>VLOOKUP(B2432,辅助信息!E:I,4,FALSE)</f>
        <v>王刚</v>
      </c>
      <c r="K2432" s="40">
        <f>VLOOKUP(J2432,辅助信息!H:I,2,FALSE)</f>
        <v>15881190525</v>
      </c>
      <c r="L2432" s="92"/>
      <c r="O2432" s="64" t="str">
        <f ca="1" t="shared" si="155"/>
        <v/>
      </c>
      <c r="P2432" s="64" t="str">
        <f ca="1" t="shared" si="156"/>
        <v/>
      </c>
      <c r="Q2432" s="29" t="str">
        <f>VLOOKUP(B2432,辅助信息!E:M,9,FALSE)</f>
        <v>ZTWM-CDGS-XS-2025-0073-五冶天府-成都怡心湖片区及龙泉驿医院等项目</v>
      </c>
      <c r="R2432" s="29" t="str">
        <f>_xlfn._xlws.FILTER(辅助信息!D:D,辅助信息!E:E=B2432)</f>
        <v>五冶建设空港兴城怡心街道83亩项目</v>
      </c>
    </row>
    <row r="2433" hidden="1" spans="1:18">
      <c r="A2433" s="73"/>
      <c r="B2433" s="40" t="s">
        <v>203</v>
      </c>
      <c r="C2433" s="72">
        <v>45862</v>
      </c>
      <c r="D2433" s="40" t="str">
        <f>VLOOKUP(B2433,辅助信息!E:K,7,FALSE)</f>
        <v>JWDDCD2025102100479</v>
      </c>
      <c r="E2433" s="40" t="str">
        <f>VLOOKUP(F2433,辅助信息!A:B,2,FALSE)</f>
        <v>螺纹钢</v>
      </c>
      <c r="F2433" s="40" t="s">
        <v>32</v>
      </c>
      <c r="G2433" s="36">
        <v>3</v>
      </c>
      <c r="H2433" s="136" t="str">
        <f>_xlfn.XLOOKUP(C2433&amp;F2433&amp;I2433&amp;J2433,'[1]2025年已发货'!$F:$F&amp;'[1]2025年已发货'!$C:$C&amp;'[1]2025年已发货'!$G:$G&amp;'[1]2025年已发货'!$H:$H,'[1]2025年已发货'!$E:$E,"未发货")</f>
        <v>未发货</v>
      </c>
      <c r="I2433" s="40" t="str">
        <f>VLOOKUP(B2433,辅助信息!E:I,3,FALSE)</f>
        <v>(五冶建设空港兴城怡心街道83亩项目)成都市双流区怡心街道高峰社区一组剑和路一段空港兴城怡心街道83亩项目中国五冶项目部</v>
      </c>
      <c r="J2433" s="40" t="str">
        <f>VLOOKUP(B2433,辅助信息!E:I,4,FALSE)</f>
        <v>王刚</v>
      </c>
      <c r="K2433" s="40">
        <f>VLOOKUP(J2433,辅助信息!H:I,2,FALSE)</f>
        <v>15881190525</v>
      </c>
      <c r="L2433" s="92"/>
      <c r="O2433" s="64" t="str">
        <f ca="1" t="shared" si="155"/>
        <v/>
      </c>
      <c r="P2433" s="64" t="str">
        <f ca="1" t="shared" si="156"/>
        <v/>
      </c>
      <c r="Q2433" s="29" t="str">
        <f>VLOOKUP(B2433,辅助信息!E:M,9,FALSE)</f>
        <v>ZTWM-CDGS-XS-2025-0073-五冶天府-成都怡心湖片区及龙泉驿医院等项目</v>
      </c>
      <c r="R2433" s="29" t="str">
        <f>_xlfn._xlws.FILTER(辅助信息!D:D,辅助信息!E:E=B2433)</f>
        <v>五冶建设空港兴城怡心街道83亩项目</v>
      </c>
    </row>
    <row r="2434" hidden="1" spans="1:18">
      <c r="A2434" s="73"/>
      <c r="B2434" s="40" t="s">
        <v>203</v>
      </c>
      <c r="C2434" s="72">
        <v>45862</v>
      </c>
      <c r="D2434" s="40" t="str">
        <f>VLOOKUP(B2434,辅助信息!E:K,7,FALSE)</f>
        <v>JWDDCD2025102100479</v>
      </c>
      <c r="E2434" s="40" t="str">
        <f>VLOOKUP(F2434,辅助信息!A:B,2,FALSE)</f>
        <v>螺纹钢</v>
      </c>
      <c r="F2434" s="40" t="s">
        <v>30</v>
      </c>
      <c r="G2434" s="36">
        <v>3</v>
      </c>
      <c r="H2434" s="136" t="str">
        <f>_xlfn.XLOOKUP(C2434&amp;F2434&amp;I2434&amp;J2434,'[1]2025年已发货'!$F:$F&amp;'[1]2025年已发货'!$C:$C&amp;'[1]2025年已发货'!$G:$G&amp;'[1]2025年已发货'!$H:$H,'[1]2025年已发货'!$E:$E,"未发货")</f>
        <v>未发货</v>
      </c>
      <c r="I2434" s="40" t="str">
        <f>VLOOKUP(B2434,辅助信息!E:I,3,FALSE)</f>
        <v>(五冶建设空港兴城怡心街道83亩项目)成都市双流区怡心街道高峰社区一组剑和路一段空港兴城怡心街道83亩项目中国五冶项目部</v>
      </c>
      <c r="J2434" s="40" t="str">
        <f>VLOOKUP(B2434,辅助信息!E:I,4,FALSE)</f>
        <v>王刚</v>
      </c>
      <c r="K2434" s="40">
        <f>VLOOKUP(J2434,辅助信息!H:I,2,FALSE)</f>
        <v>15881190525</v>
      </c>
      <c r="L2434" s="92"/>
      <c r="O2434" s="64" t="str">
        <f ca="1" t="shared" si="155"/>
        <v/>
      </c>
      <c r="P2434" s="64" t="str">
        <f ca="1" t="shared" si="156"/>
        <v/>
      </c>
      <c r="Q2434" s="29" t="str">
        <f>VLOOKUP(B2434,辅助信息!E:M,9,FALSE)</f>
        <v>ZTWM-CDGS-XS-2025-0073-五冶天府-成都怡心湖片区及龙泉驿医院等项目</v>
      </c>
      <c r="R2434" s="29" t="str">
        <f>_xlfn._xlws.FILTER(辅助信息!D:D,辅助信息!E:E=B2434)</f>
        <v>五冶建设空港兴城怡心街道83亩项目</v>
      </c>
    </row>
    <row r="2435" hidden="1" spans="1:18">
      <c r="A2435" s="73"/>
      <c r="B2435" s="40" t="s">
        <v>203</v>
      </c>
      <c r="C2435" s="72">
        <v>45862</v>
      </c>
      <c r="D2435" s="40" t="str">
        <f>VLOOKUP(B2435,辅助信息!E:K,7,FALSE)</f>
        <v>JWDDCD2025102100479</v>
      </c>
      <c r="E2435" s="40" t="str">
        <f>VLOOKUP(F2435,辅助信息!A:B,2,FALSE)</f>
        <v>螺纹钢</v>
      </c>
      <c r="F2435" s="40" t="s">
        <v>33</v>
      </c>
      <c r="G2435" s="36">
        <v>3</v>
      </c>
      <c r="H2435" s="136" t="str">
        <f>_xlfn.XLOOKUP(C2435&amp;F2435&amp;I2435&amp;J2435,'[1]2025年已发货'!$F:$F&amp;'[1]2025年已发货'!$C:$C&amp;'[1]2025年已发货'!$G:$G&amp;'[1]2025年已发货'!$H:$H,'[1]2025年已发货'!$E:$E,"未发货")</f>
        <v>未发货</v>
      </c>
      <c r="I2435" s="40" t="str">
        <f>VLOOKUP(B2435,辅助信息!E:I,3,FALSE)</f>
        <v>(五冶建设空港兴城怡心街道83亩项目)成都市双流区怡心街道高峰社区一组剑和路一段空港兴城怡心街道83亩项目中国五冶项目部</v>
      </c>
      <c r="J2435" s="40" t="str">
        <f>VLOOKUP(B2435,辅助信息!E:I,4,FALSE)</f>
        <v>王刚</v>
      </c>
      <c r="K2435" s="40">
        <f>VLOOKUP(J2435,辅助信息!H:I,2,FALSE)</f>
        <v>15881190525</v>
      </c>
      <c r="L2435" s="92"/>
      <c r="O2435" s="64" t="str">
        <f ca="1" t="shared" si="155"/>
        <v/>
      </c>
      <c r="P2435" s="64" t="str">
        <f ca="1" t="shared" si="156"/>
        <v/>
      </c>
      <c r="Q2435" s="29" t="str">
        <f>VLOOKUP(B2435,辅助信息!E:M,9,FALSE)</f>
        <v>ZTWM-CDGS-XS-2025-0073-五冶天府-成都怡心湖片区及龙泉驿医院等项目</v>
      </c>
      <c r="R2435" s="29" t="str">
        <f>_xlfn._xlws.FILTER(辅助信息!D:D,辅助信息!E:E=B2435)</f>
        <v>五冶建设空港兴城怡心街道83亩项目</v>
      </c>
    </row>
    <row r="2436" hidden="1" spans="1:18">
      <c r="A2436" s="73"/>
      <c r="B2436" s="40" t="s">
        <v>203</v>
      </c>
      <c r="C2436" s="72">
        <v>45862</v>
      </c>
      <c r="D2436" s="40" t="str">
        <f>VLOOKUP(B2436,辅助信息!E:K,7,FALSE)</f>
        <v>JWDDCD2025102100479</v>
      </c>
      <c r="E2436" s="40" t="str">
        <f>VLOOKUP(F2436,辅助信息!A:B,2,FALSE)</f>
        <v>螺纹钢</v>
      </c>
      <c r="F2436" s="40" t="s">
        <v>28</v>
      </c>
      <c r="G2436" s="36">
        <v>3</v>
      </c>
      <c r="H2436" s="136" t="str">
        <f>_xlfn.XLOOKUP(C2436&amp;F2436&amp;I2436&amp;J2436,'[1]2025年已发货'!$F:$F&amp;'[1]2025年已发货'!$C:$C&amp;'[1]2025年已发货'!$G:$G&amp;'[1]2025年已发货'!$H:$H,'[1]2025年已发货'!$E:$E,"未发货")</f>
        <v>未发货</v>
      </c>
      <c r="I2436" s="40" t="str">
        <f>VLOOKUP(B2436,辅助信息!E:I,3,FALSE)</f>
        <v>(五冶建设空港兴城怡心街道83亩项目)成都市双流区怡心街道高峰社区一组剑和路一段空港兴城怡心街道83亩项目中国五冶项目部</v>
      </c>
      <c r="J2436" s="40" t="str">
        <f>VLOOKUP(B2436,辅助信息!E:I,4,FALSE)</f>
        <v>王刚</v>
      </c>
      <c r="K2436" s="40">
        <f>VLOOKUP(J2436,辅助信息!H:I,2,FALSE)</f>
        <v>15881190525</v>
      </c>
      <c r="L2436" s="92"/>
      <c r="O2436" s="64" t="str">
        <f ca="1" t="shared" si="155"/>
        <v/>
      </c>
      <c r="P2436" s="64" t="str">
        <f ca="1" t="shared" si="156"/>
        <v/>
      </c>
      <c r="Q2436" s="29" t="str">
        <f>VLOOKUP(B2436,辅助信息!E:M,9,FALSE)</f>
        <v>ZTWM-CDGS-XS-2025-0073-五冶天府-成都怡心湖片区及龙泉驿医院等项目</v>
      </c>
      <c r="R2436" s="29" t="str">
        <f>_xlfn._xlws.FILTER(辅助信息!D:D,辅助信息!E:E=B2436)</f>
        <v>五冶建设空港兴城怡心街道83亩项目</v>
      </c>
    </row>
    <row r="2437" hidden="1" spans="1:18">
      <c r="A2437" s="73"/>
      <c r="B2437" s="40" t="s">
        <v>203</v>
      </c>
      <c r="C2437" s="72">
        <v>45862</v>
      </c>
      <c r="D2437" s="40" t="str">
        <f>VLOOKUP(B2437,辅助信息!E:K,7,FALSE)</f>
        <v>JWDDCD2025102100479</v>
      </c>
      <c r="E2437" s="40" t="str">
        <f>VLOOKUP(F2437,辅助信息!A:B,2,FALSE)</f>
        <v>螺纹钢</v>
      </c>
      <c r="F2437" s="40" t="s">
        <v>18</v>
      </c>
      <c r="G2437" s="36">
        <v>11</v>
      </c>
      <c r="H2437" s="136" t="str">
        <f>_xlfn.XLOOKUP(C2437&amp;F2437&amp;I2437&amp;J2437,'[1]2025年已发货'!$F:$F&amp;'[1]2025年已发货'!$C:$C&amp;'[1]2025年已发货'!$G:$G&amp;'[1]2025年已发货'!$H:$H,'[1]2025年已发货'!$E:$E,"未发货")</f>
        <v>未发货</v>
      </c>
      <c r="I2437" s="40" t="str">
        <f>VLOOKUP(B2437,辅助信息!E:I,3,FALSE)</f>
        <v>(五冶建设空港兴城怡心街道83亩项目)成都市双流区怡心街道高峰社区一组剑和路一段空港兴城怡心街道83亩项目中国五冶项目部</v>
      </c>
      <c r="J2437" s="40" t="str">
        <f>VLOOKUP(B2437,辅助信息!E:I,4,FALSE)</f>
        <v>王刚</v>
      </c>
      <c r="K2437" s="40">
        <f>VLOOKUP(J2437,辅助信息!H:I,2,FALSE)</f>
        <v>15881190525</v>
      </c>
      <c r="L2437" s="77"/>
      <c r="O2437" s="64" t="str">
        <f ca="1" t="shared" si="155"/>
        <v/>
      </c>
      <c r="P2437" s="64" t="str">
        <f ca="1" t="shared" si="156"/>
        <v/>
      </c>
      <c r="Q2437" s="29" t="str">
        <f>VLOOKUP(B2437,辅助信息!E:M,9,FALSE)</f>
        <v>ZTWM-CDGS-XS-2025-0073-五冶天府-成都怡心湖片区及龙泉驿医院等项目</v>
      </c>
      <c r="R2437" s="29" t="str">
        <f>_xlfn._xlws.FILTER(辅助信息!D:D,辅助信息!E:E=B2437)</f>
        <v>五冶建设空港兴城怡心街道83亩项目</v>
      </c>
    </row>
    <row r="2438" hidden="1" spans="2:18">
      <c r="B2438" s="122" t="s">
        <v>194</v>
      </c>
      <c r="C2438" s="72">
        <v>45862</v>
      </c>
      <c r="D2438" s="122" t="str">
        <f>VLOOKUP(B2438,辅助信息!E:K,7,FALSE)</f>
        <v>JWDD2025071500089</v>
      </c>
      <c r="E2438" s="122" t="str">
        <f>VLOOKUP(F2438,辅助信息!A:B,2,FALSE)</f>
        <v>螺纹钢</v>
      </c>
      <c r="F2438" s="122" t="s">
        <v>30</v>
      </c>
      <c r="G2438" s="123">
        <v>35</v>
      </c>
      <c r="H2438" s="136" t="str">
        <f>_xlfn.XLOOKUP(C2438&amp;F2438&amp;I2438&amp;J2438,'[1]2025年已发货'!$F:$F&amp;'[1]2025年已发货'!$C:$C&amp;'[1]2025年已发货'!$G:$G&amp;'[1]2025年已发货'!$H:$H,'[1]2025年已发货'!$E:$E,"未发货")</f>
        <v>未发货</v>
      </c>
      <c r="I2438" s="122" t="str">
        <f>VLOOKUP(B2438,辅助信息!E:I,3,FALSE)</f>
        <v>(宜宾兴港三江新区长江工业园保障性租赁住房建设项目-土建)四川省宜宾市翠屏区永善路南段宜宾市三江新区长江工业园区</v>
      </c>
      <c r="J2438" s="122" t="str">
        <f>VLOOKUP(B2438,辅助信息!E:I,4,FALSE)</f>
        <v>赵元虎</v>
      </c>
      <c r="K2438" s="122">
        <f>VLOOKUP(J2438,辅助信息!H:I,2,FALSE)</f>
        <v>13684167136</v>
      </c>
      <c r="L2438" s="124" t="str">
        <f>VLOOKUP(B2438,辅助信息!E:J,6,FALSE)</f>
        <v>现场要求调度统一联系指定收货人，不单独发司机位置。锈货不收，装货前联系收货人核实到场规格,没提前告知进场规格现场不给予接收</v>
      </c>
      <c r="M2438" s="93">
        <v>45863</v>
      </c>
      <c r="O2438" s="64">
        <f ca="1" t="shared" si="155"/>
        <v>0</v>
      </c>
      <c r="P2438" s="64">
        <f ca="1" t="shared" si="156"/>
        <v>108</v>
      </c>
      <c r="Q2438" s="29" t="str">
        <f>VLOOKUP(B2438,辅助信息!E:M,9,FALSE)</f>
        <v>ZTWM-CDYXGS-XS-2025-0014-宜宾兴港建材-三江新区长江工业园片区保障性租赁住房建设项目</v>
      </c>
      <c r="R2438" s="29" t="str">
        <f>_xlfn._xlws.FILTER(辅助信息!D:D,辅助信息!E:E=B2438)</f>
        <v>宜宾兴港三江新区长江工业园建设项目</v>
      </c>
    </row>
    <row r="2439" hidden="1" spans="2:18">
      <c r="B2439" s="40" t="s">
        <v>147</v>
      </c>
      <c r="C2439" s="72">
        <v>45862</v>
      </c>
      <c r="D2439" s="40" t="str">
        <f>VLOOKUP(B2439,辅助信息!E:K,7,FALSE)</f>
        <v>JWDDCD2025052800131</v>
      </c>
      <c r="E2439" s="40" t="str">
        <f>VLOOKUP(F2439,辅助信息!A:B,2,FALSE)</f>
        <v>盘螺</v>
      </c>
      <c r="F2439" s="40" t="s">
        <v>41</v>
      </c>
      <c r="G2439" s="36">
        <v>24</v>
      </c>
      <c r="H2439" s="136">
        <f>_xlfn.XLOOKUP(C2439&amp;F2439&amp;I2439&amp;J2439,'[1]2025年已发货'!$F:$F&amp;'[1]2025年已发货'!$C:$C&amp;'[1]2025年已发货'!$G:$G&amp;'[1]2025年已发货'!$H:$H,'[1]2025年已发货'!$E:$E,"未发货")</f>
        <v>24</v>
      </c>
      <c r="I2439" s="40" t="str">
        <f>VLOOKUP(B2439,辅助信息!E:I,3,FALSE)</f>
        <v>（商投建工达州中医药科技园-4工区-11号楼）达州市通川区达州中医药职业学院犀牛大道北段</v>
      </c>
      <c r="J2439" s="40" t="str">
        <f>VLOOKUP(B2439,辅助信息!E:I,4,FALSE)</f>
        <v>张扬</v>
      </c>
      <c r="K2439" s="40">
        <f>VLOOKUP(J2439,辅助信息!H:I,2,FALSE)</f>
        <v>18381904567</v>
      </c>
      <c r="L2439" s="111" t="str">
        <f>VLOOKUP(B2439,辅助信息!E:J,6,FALSE)</f>
        <v>控制炉批号！多了现场不收！,优先安排达钢,提前联系到场规格及数量</v>
      </c>
      <c r="O2439" s="64" t="str">
        <f ca="1" t="shared" si="155"/>
        <v/>
      </c>
      <c r="P2439" s="64" t="str">
        <f ca="1" t="shared" si="156"/>
        <v/>
      </c>
      <c r="Q2439" s="29" t="str">
        <f>VLOOKUP(B2439,辅助信息!E:M,9,FALSE)</f>
        <v>ZTWM-CDGS-XS-2024-0134-商投建工达州中医药科技成果示范园项目</v>
      </c>
      <c r="R2439" s="29" t="str">
        <f>_xlfn._xlws.FILTER(辅助信息!D:D,辅助信息!E:E=B2439)</f>
        <v>商投建工达州中医药科技园</v>
      </c>
    </row>
    <row r="2440" hidden="1" spans="2:18">
      <c r="B2440" s="40" t="s">
        <v>147</v>
      </c>
      <c r="C2440" s="72">
        <v>45862</v>
      </c>
      <c r="D2440" s="40" t="str">
        <f>VLOOKUP(B2440,辅助信息!E:K,7,FALSE)</f>
        <v>JWDDCD2025052800131</v>
      </c>
      <c r="E2440" s="40" t="str">
        <f>VLOOKUP(F2440,辅助信息!A:B,2,FALSE)</f>
        <v>螺纹钢</v>
      </c>
      <c r="F2440" s="40" t="s">
        <v>32</v>
      </c>
      <c r="G2440" s="36">
        <v>9</v>
      </c>
      <c r="H2440" s="136">
        <f>_xlfn.XLOOKUP(C2440&amp;F2440&amp;I2440&amp;J2440,'[1]2025年已发货'!$F:$F&amp;'[1]2025年已发货'!$C:$C&amp;'[1]2025年已发货'!$G:$G&amp;'[1]2025年已发货'!$H:$H,'[1]2025年已发货'!$E:$E,"未发货")</f>
        <v>9</v>
      </c>
      <c r="I2440" s="40" t="str">
        <f>VLOOKUP(B2440,辅助信息!E:I,3,FALSE)</f>
        <v>（商投建工达州中医药科技园-4工区-11号楼）达州市通川区达州中医药职业学院犀牛大道北段</v>
      </c>
      <c r="J2440" s="40" t="str">
        <f>VLOOKUP(B2440,辅助信息!E:I,4,FALSE)</f>
        <v>张扬</v>
      </c>
      <c r="K2440" s="40">
        <f>VLOOKUP(J2440,辅助信息!H:I,2,FALSE)</f>
        <v>18381904567</v>
      </c>
      <c r="L2440" s="111" t="str">
        <f>VLOOKUP(B2440,辅助信息!E:J,6,FALSE)</f>
        <v>控制炉批号！多了现场不收！,优先安排达钢,提前联系到场规格及数量</v>
      </c>
      <c r="O2440" s="64" t="str">
        <f ca="1" t="shared" si="155"/>
        <v/>
      </c>
      <c r="P2440" s="64" t="str">
        <f ca="1" t="shared" si="156"/>
        <v/>
      </c>
      <c r="Q2440" s="29" t="str">
        <f>VLOOKUP(B2440,辅助信息!E:M,9,FALSE)</f>
        <v>ZTWM-CDGS-XS-2024-0134-商投建工达州中医药科技成果示范园项目</v>
      </c>
      <c r="R2440" s="29" t="str">
        <f>_xlfn._xlws.FILTER(辅助信息!D:D,辅助信息!E:E=B2440)</f>
        <v>商投建工达州中医药科技园</v>
      </c>
    </row>
    <row r="2441" hidden="1" spans="2:18">
      <c r="B2441" s="40" t="s">
        <v>147</v>
      </c>
      <c r="C2441" s="72">
        <v>45862</v>
      </c>
      <c r="D2441" s="40" t="str">
        <f>VLOOKUP(B2441,辅助信息!E:K,7,FALSE)</f>
        <v>JWDDCD2025052800131</v>
      </c>
      <c r="E2441" s="40" t="str">
        <f>VLOOKUP(F2441,辅助信息!A:B,2,FALSE)</f>
        <v>螺纹钢</v>
      </c>
      <c r="F2441" s="40" t="s">
        <v>33</v>
      </c>
      <c r="G2441" s="36">
        <v>6</v>
      </c>
      <c r="H2441" s="136">
        <f>_xlfn.XLOOKUP(C2441&amp;F2441&amp;I2441&amp;J2441,'[1]2025年已发货'!$F:$F&amp;'[1]2025年已发货'!$C:$C&amp;'[1]2025年已发货'!$G:$G&amp;'[1]2025年已发货'!$H:$H,'[1]2025年已发货'!$E:$E,"未发货")</f>
        <v>6</v>
      </c>
      <c r="I2441" s="40" t="str">
        <f>VLOOKUP(B2441,辅助信息!E:I,3,FALSE)</f>
        <v>（商投建工达州中医药科技园-4工区-11号楼）达州市通川区达州中医药职业学院犀牛大道北段</v>
      </c>
      <c r="J2441" s="40" t="str">
        <f>VLOOKUP(B2441,辅助信息!E:I,4,FALSE)</f>
        <v>张扬</v>
      </c>
      <c r="K2441" s="40">
        <f>VLOOKUP(J2441,辅助信息!H:I,2,FALSE)</f>
        <v>18381904567</v>
      </c>
      <c r="L2441" s="111" t="str">
        <f>VLOOKUP(B2441,辅助信息!E:J,6,FALSE)</f>
        <v>控制炉批号！多了现场不收！,优先安排达钢,提前联系到场规格及数量</v>
      </c>
      <c r="O2441" s="64" t="str">
        <f ca="1" t="shared" si="155"/>
        <v/>
      </c>
      <c r="P2441" s="64" t="str">
        <f ca="1" t="shared" si="156"/>
        <v/>
      </c>
      <c r="Q2441" s="29" t="str">
        <f>VLOOKUP(B2441,辅助信息!E:M,9,FALSE)</f>
        <v>ZTWM-CDGS-XS-2024-0134-商投建工达州中医药科技成果示范园项目</v>
      </c>
      <c r="R2441" s="29" t="str">
        <f>_xlfn._xlws.FILTER(辅助信息!D:D,辅助信息!E:E=B2441)</f>
        <v>商投建工达州中医药科技园</v>
      </c>
    </row>
    <row r="2442" hidden="1" spans="2:18">
      <c r="B2442" s="40" t="s">
        <v>147</v>
      </c>
      <c r="C2442" s="72">
        <v>45862</v>
      </c>
      <c r="D2442" s="40" t="str">
        <f>VLOOKUP(B2442,辅助信息!E:K,7,FALSE)</f>
        <v>JWDDCD2025052800131</v>
      </c>
      <c r="E2442" s="40" t="str">
        <f>VLOOKUP(F2442,辅助信息!A:B,2,FALSE)</f>
        <v>螺纹钢</v>
      </c>
      <c r="F2442" s="40" t="s">
        <v>18</v>
      </c>
      <c r="G2442" s="36">
        <v>6</v>
      </c>
      <c r="H2442" s="136">
        <f>_xlfn.XLOOKUP(C2442&amp;F2442&amp;I2442&amp;J2442,'[1]2025年已发货'!$F:$F&amp;'[1]2025年已发货'!$C:$C&amp;'[1]2025年已发货'!$G:$G&amp;'[1]2025年已发货'!$H:$H,'[1]2025年已发货'!$E:$E,"未发货")</f>
        <v>6</v>
      </c>
      <c r="I2442" s="40" t="str">
        <f>VLOOKUP(B2442,辅助信息!E:I,3,FALSE)</f>
        <v>（商投建工达州中医药科技园-4工区-11号楼）达州市通川区达州中医药职业学院犀牛大道北段</v>
      </c>
      <c r="J2442" s="40" t="str">
        <f>VLOOKUP(B2442,辅助信息!E:I,4,FALSE)</f>
        <v>张扬</v>
      </c>
      <c r="K2442" s="40">
        <f>VLOOKUP(J2442,辅助信息!H:I,2,FALSE)</f>
        <v>18381904567</v>
      </c>
      <c r="L2442" s="111" t="str">
        <f>VLOOKUP(B2442,辅助信息!E:J,6,FALSE)</f>
        <v>控制炉批号！多了现场不收！,优先安排达钢,提前联系到场规格及数量</v>
      </c>
      <c r="O2442" s="64" t="str">
        <f ca="1" t="shared" si="155"/>
        <v/>
      </c>
      <c r="P2442" s="64" t="str">
        <f ca="1" t="shared" si="156"/>
        <v/>
      </c>
      <c r="Q2442" s="29" t="str">
        <f>VLOOKUP(B2442,辅助信息!E:M,9,FALSE)</f>
        <v>ZTWM-CDGS-XS-2024-0134-商投建工达州中医药科技成果示范园项目</v>
      </c>
      <c r="R2442" s="29" t="str">
        <f>_xlfn._xlws.FILTER(辅助信息!D:D,辅助信息!E:E=B2442)</f>
        <v>商投建工达州中医药科技园</v>
      </c>
    </row>
    <row r="2443" hidden="1" spans="2:18">
      <c r="B2443" s="40" t="s">
        <v>81</v>
      </c>
      <c r="C2443" s="72">
        <v>45864</v>
      </c>
      <c r="D2443" s="40" t="str">
        <f>VLOOKUP(B2443,辅助信息!E:K,7,FALSE)</f>
        <v>JWDDCD2025060900080</v>
      </c>
      <c r="E2443" s="40" t="str">
        <f>VLOOKUP(F2443,辅助信息!A:B,2,FALSE)</f>
        <v>盘螺</v>
      </c>
      <c r="F2443" s="40" t="s">
        <v>49</v>
      </c>
      <c r="G2443" s="36">
        <v>2</v>
      </c>
      <c r="H2443" s="136">
        <f>_xlfn.XLOOKUP(C2443&amp;F2443&amp;I2443&amp;J2443,'[1]2025年已发货'!$F:$F&amp;'[1]2025年已发货'!$C:$C&amp;'[1]2025年已发货'!$G:$G&amp;'[1]2025年已发货'!$H:$H,'[1]2025年已发货'!$E:$E,"未发货")</f>
        <v>2</v>
      </c>
      <c r="I2443" s="40" t="str">
        <f>VLOOKUP(B2443,辅助信息!E:I,3,FALSE)</f>
        <v>（华西简阳西城嘉苑）四川省成都市简阳市简城街道高屋村</v>
      </c>
      <c r="J2443" s="40" t="str">
        <f>VLOOKUP(B2443,辅助信息!E:I,4,FALSE)</f>
        <v>张瀚镭</v>
      </c>
      <c r="K2443" s="40">
        <f>VLOOKUP(J2443,辅助信息!H:I,2,FALSE)</f>
        <v>15884666220</v>
      </c>
      <c r="L2443" s="111" t="str">
        <f>VLOOKUP(B2443,辅助信息!E:J,6,FALSE)</f>
        <v>现场禁止使用氢能源挂车！优先威钢发货,我方卸车,新老国标钢厂不加价可直发，因陕钢多次出现磅差，项目拒绝使用</v>
      </c>
      <c r="O2443" s="64" t="str">
        <f ca="1" t="shared" si="155"/>
        <v/>
      </c>
      <c r="P2443" s="64" t="str">
        <f ca="1" t="shared" si="156"/>
        <v/>
      </c>
      <c r="Q2443" s="29" t="str">
        <f>VLOOKUP(B2443,辅助信息!E:M,9,FALSE)</f>
        <v>ZTWM-CDGS-XS-2024-0030-华西集采-简州大道</v>
      </c>
      <c r="R2443" s="29" t="str">
        <f>_xlfn._xlws.FILTER(辅助信息!D:D,辅助信息!E:E=B2443)</f>
        <v>华西简阳西城嘉苑</v>
      </c>
    </row>
    <row r="2444" hidden="1" spans="2:18">
      <c r="B2444" s="40" t="s">
        <v>81</v>
      </c>
      <c r="C2444" s="72">
        <v>45864</v>
      </c>
      <c r="D2444" s="40" t="str">
        <f>VLOOKUP(B2444,辅助信息!E:K,7,FALSE)</f>
        <v>JWDDCD2025060900080</v>
      </c>
      <c r="E2444" s="40" t="str">
        <f>VLOOKUP(F2444,辅助信息!A:B,2,FALSE)</f>
        <v>盘螺</v>
      </c>
      <c r="F2444" s="40" t="s">
        <v>40</v>
      </c>
      <c r="G2444" s="36">
        <v>14.5</v>
      </c>
      <c r="H2444" s="136">
        <f>_xlfn.XLOOKUP(C2444&amp;F2444&amp;I2444&amp;J2444,'[1]2025年已发货'!$F:$F&amp;'[1]2025年已发货'!$C:$C&amp;'[1]2025年已发货'!$G:$G&amp;'[1]2025年已发货'!$H:$H,'[1]2025年已发货'!$E:$E,"未发货")</f>
        <v>14.5</v>
      </c>
      <c r="I2444" s="40" t="str">
        <f>VLOOKUP(B2444,辅助信息!E:I,3,FALSE)</f>
        <v>（华西简阳西城嘉苑）四川省成都市简阳市简城街道高屋村</v>
      </c>
      <c r="J2444" s="40" t="str">
        <f>VLOOKUP(B2444,辅助信息!E:I,4,FALSE)</f>
        <v>张瀚镭</v>
      </c>
      <c r="K2444" s="40">
        <f>VLOOKUP(J2444,辅助信息!H:I,2,FALSE)</f>
        <v>15884666220</v>
      </c>
      <c r="L2444" s="111" t="str">
        <f>VLOOKUP(B2444,辅助信息!E:J,6,FALSE)</f>
        <v>现场禁止使用氢能源挂车！优先威钢发货,我方卸车,新老国标钢厂不加价可直发，因陕钢多次出现磅差，项目拒绝使用</v>
      </c>
      <c r="O2444" s="64" t="str">
        <f ca="1" t="shared" si="155"/>
        <v/>
      </c>
      <c r="P2444" s="64" t="str">
        <f ca="1" t="shared" si="156"/>
        <v/>
      </c>
      <c r="Q2444" s="29" t="str">
        <f>VLOOKUP(B2444,辅助信息!E:M,9,FALSE)</f>
        <v>ZTWM-CDGS-XS-2024-0030-华西集采-简州大道</v>
      </c>
      <c r="R2444" s="29" t="str">
        <f>_xlfn._xlws.FILTER(辅助信息!D:D,辅助信息!E:E=B2444)</f>
        <v>华西简阳西城嘉苑</v>
      </c>
    </row>
    <row r="2445" hidden="1" spans="2:18">
      <c r="B2445" s="40" t="s">
        <v>81</v>
      </c>
      <c r="C2445" s="72">
        <v>45864</v>
      </c>
      <c r="D2445" s="40" t="str">
        <f>VLOOKUP(B2445,辅助信息!E:K,7,FALSE)</f>
        <v>JWDDCD2025060900080</v>
      </c>
      <c r="E2445" s="40" t="str">
        <f>VLOOKUP(F2445,辅助信息!A:B,2,FALSE)</f>
        <v>盘螺</v>
      </c>
      <c r="F2445" s="40" t="s">
        <v>41</v>
      </c>
      <c r="G2445" s="36">
        <v>94</v>
      </c>
      <c r="H2445" s="136">
        <f>_xlfn.XLOOKUP(C2445&amp;F2445&amp;I2445&amp;J2445,'[1]2025年已发货'!$F:$F&amp;'[1]2025年已发货'!$C:$C&amp;'[1]2025年已发货'!$G:$G&amp;'[1]2025年已发货'!$H:$H,'[1]2025年已发货'!$E:$E,"未发货")</f>
        <v>94</v>
      </c>
      <c r="I2445" s="40" t="str">
        <f>VLOOKUP(B2445,辅助信息!E:I,3,FALSE)</f>
        <v>（华西简阳西城嘉苑）四川省成都市简阳市简城街道高屋村</v>
      </c>
      <c r="J2445" s="40" t="str">
        <f>VLOOKUP(B2445,辅助信息!E:I,4,FALSE)</f>
        <v>张瀚镭</v>
      </c>
      <c r="K2445" s="40">
        <f>VLOOKUP(J2445,辅助信息!H:I,2,FALSE)</f>
        <v>15884666220</v>
      </c>
      <c r="L2445" s="111" t="str">
        <f>VLOOKUP(B2445,辅助信息!E:J,6,FALSE)</f>
        <v>现场禁止使用氢能源挂车！优先威钢发货,我方卸车,新老国标钢厂不加价可直发，因陕钢多次出现磅差，项目拒绝使用</v>
      </c>
      <c r="O2445" s="64" t="str">
        <f ca="1" t="shared" si="155"/>
        <v/>
      </c>
      <c r="P2445" s="64" t="str">
        <f ca="1" t="shared" si="156"/>
        <v/>
      </c>
      <c r="Q2445" s="29" t="str">
        <f>VLOOKUP(B2445,辅助信息!E:M,9,FALSE)</f>
        <v>ZTWM-CDGS-XS-2024-0030-华西集采-简州大道</v>
      </c>
      <c r="R2445" s="29" t="str">
        <f>_xlfn._xlws.FILTER(辅助信息!D:D,辅助信息!E:E=B2445)</f>
        <v>华西简阳西城嘉苑</v>
      </c>
    </row>
    <row r="2446" hidden="1" spans="2:18">
      <c r="B2446" s="40" t="s">
        <v>81</v>
      </c>
      <c r="C2446" s="72">
        <v>45864</v>
      </c>
      <c r="D2446" s="40" t="str">
        <f>VLOOKUP(B2446,辅助信息!E:K,7,FALSE)</f>
        <v>JWDDCD2025060900080</v>
      </c>
      <c r="E2446" s="40" t="str">
        <f>VLOOKUP(F2446,辅助信息!A:B,2,FALSE)</f>
        <v>盘螺</v>
      </c>
      <c r="F2446" s="40" t="s">
        <v>26</v>
      </c>
      <c r="G2446" s="36">
        <v>12</v>
      </c>
      <c r="H2446" s="136">
        <f>_xlfn.XLOOKUP(C2446&amp;F2446&amp;I2446&amp;J2446,'[1]2025年已发货'!$F:$F&amp;'[1]2025年已发货'!$C:$C&amp;'[1]2025年已发货'!$G:$G&amp;'[1]2025年已发货'!$H:$H,'[1]2025年已发货'!$E:$E,"未发货")</f>
        <v>12</v>
      </c>
      <c r="I2446" s="40" t="str">
        <f>VLOOKUP(B2446,辅助信息!E:I,3,FALSE)</f>
        <v>（华西简阳西城嘉苑）四川省成都市简阳市简城街道高屋村</v>
      </c>
      <c r="J2446" s="40" t="str">
        <f>VLOOKUP(B2446,辅助信息!E:I,4,FALSE)</f>
        <v>张瀚镭</v>
      </c>
      <c r="K2446" s="40">
        <f>VLOOKUP(J2446,辅助信息!H:I,2,FALSE)</f>
        <v>15884666220</v>
      </c>
      <c r="L2446" s="111" t="str">
        <f>VLOOKUP(B2446,辅助信息!E:J,6,FALSE)</f>
        <v>现场禁止使用氢能源挂车！优先威钢发货,我方卸车,新老国标钢厂不加价可直发，因陕钢多次出现磅差，项目拒绝使用</v>
      </c>
      <c r="O2446" s="64" t="str">
        <f ca="1" t="shared" si="155"/>
        <v/>
      </c>
      <c r="P2446" s="64" t="str">
        <f ca="1" t="shared" si="156"/>
        <v/>
      </c>
      <c r="Q2446" s="29" t="str">
        <f>VLOOKUP(B2446,辅助信息!E:M,9,FALSE)</f>
        <v>ZTWM-CDGS-XS-2024-0030-华西集采-简州大道</v>
      </c>
      <c r="R2446" s="29" t="str">
        <f>_xlfn._xlws.FILTER(辅助信息!D:D,辅助信息!E:E=B2446)</f>
        <v>华西简阳西城嘉苑</v>
      </c>
    </row>
    <row r="2447" hidden="1" spans="2:18">
      <c r="B2447" s="40" t="s">
        <v>81</v>
      </c>
      <c r="C2447" s="72">
        <v>45864</v>
      </c>
      <c r="D2447" s="40" t="str">
        <f>VLOOKUP(B2447,辅助信息!E:K,7,FALSE)</f>
        <v>JWDDCD2025060900080</v>
      </c>
      <c r="E2447" s="40" t="str">
        <f>VLOOKUP(F2447,辅助信息!A:B,2,FALSE)</f>
        <v>螺纹钢</v>
      </c>
      <c r="F2447" s="40" t="s">
        <v>19</v>
      </c>
      <c r="G2447" s="36">
        <v>26</v>
      </c>
      <c r="H2447" s="136">
        <f>_xlfn.XLOOKUP(C2447&amp;F2447&amp;I2447&amp;J2447,'[1]2025年已发货'!$F:$F&amp;'[1]2025年已发货'!$C:$C&amp;'[1]2025年已发货'!$G:$G&amp;'[1]2025年已发货'!$H:$H,'[1]2025年已发货'!$E:$E,"未发货")</f>
        <v>26</v>
      </c>
      <c r="I2447" s="40" t="str">
        <f>VLOOKUP(B2447,辅助信息!E:I,3,FALSE)</f>
        <v>（华西简阳西城嘉苑）四川省成都市简阳市简城街道高屋村</v>
      </c>
      <c r="J2447" s="40" t="str">
        <f>VLOOKUP(B2447,辅助信息!E:I,4,FALSE)</f>
        <v>张瀚镭</v>
      </c>
      <c r="K2447" s="40">
        <f>VLOOKUP(J2447,辅助信息!H:I,2,FALSE)</f>
        <v>15884666220</v>
      </c>
      <c r="L2447" s="111" t="str">
        <f>VLOOKUP(B2447,辅助信息!E:J,6,FALSE)</f>
        <v>现场禁止使用氢能源挂车！优先威钢发货,我方卸车,新老国标钢厂不加价可直发，因陕钢多次出现磅差，项目拒绝使用</v>
      </c>
      <c r="O2447" s="64" t="str">
        <f ca="1" t="shared" si="155"/>
        <v/>
      </c>
      <c r="P2447" s="64" t="str">
        <f ca="1" t="shared" si="156"/>
        <v/>
      </c>
      <c r="Q2447" s="29" t="str">
        <f>VLOOKUP(B2447,辅助信息!E:M,9,FALSE)</f>
        <v>ZTWM-CDGS-XS-2024-0030-华西集采-简州大道</v>
      </c>
      <c r="R2447" s="29" t="str">
        <f>_xlfn._xlws.FILTER(辅助信息!D:D,辅助信息!E:E=B2447)</f>
        <v>华西简阳西城嘉苑</v>
      </c>
    </row>
    <row r="2448" hidden="1" spans="2:18">
      <c r="B2448" s="40" t="s">
        <v>81</v>
      </c>
      <c r="C2448" s="72">
        <v>45864</v>
      </c>
      <c r="D2448" s="40" t="str">
        <f>VLOOKUP(B2448,辅助信息!E:K,7,FALSE)</f>
        <v>JWDDCD2025060900080</v>
      </c>
      <c r="E2448" s="40" t="str">
        <f>VLOOKUP(F2448,辅助信息!A:B,2,FALSE)</f>
        <v>螺纹钢</v>
      </c>
      <c r="F2448" s="40" t="s">
        <v>32</v>
      </c>
      <c r="G2448" s="36">
        <v>17</v>
      </c>
      <c r="H2448" s="136">
        <f>_xlfn.XLOOKUP(C2448&amp;F2448&amp;I2448&amp;J2448,'[1]2025年已发货'!$F:$F&amp;'[1]2025年已发货'!$C:$C&amp;'[1]2025年已发货'!$G:$G&amp;'[1]2025年已发货'!$H:$H,'[1]2025年已发货'!$E:$E,"未发货")</f>
        <v>17</v>
      </c>
      <c r="I2448" s="40" t="str">
        <f>VLOOKUP(B2448,辅助信息!E:I,3,FALSE)</f>
        <v>（华西简阳西城嘉苑）四川省成都市简阳市简城街道高屋村</v>
      </c>
      <c r="J2448" s="40" t="str">
        <f>VLOOKUP(B2448,辅助信息!E:I,4,FALSE)</f>
        <v>张瀚镭</v>
      </c>
      <c r="K2448" s="40">
        <f>VLOOKUP(J2448,辅助信息!H:I,2,FALSE)</f>
        <v>15884666220</v>
      </c>
      <c r="L2448" s="111" t="str">
        <f>VLOOKUP(B2448,辅助信息!E:J,6,FALSE)</f>
        <v>现场禁止使用氢能源挂车！优先威钢发货,我方卸车,新老国标钢厂不加价可直发，因陕钢多次出现磅差，项目拒绝使用</v>
      </c>
      <c r="O2448" s="64" t="str">
        <f ca="1" t="shared" si="155"/>
        <v/>
      </c>
      <c r="P2448" s="64" t="str">
        <f ca="1" t="shared" si="156"/>
        <v/>
      </c>
      <c r="Q2448" s="29" t="str">
        <f>VLOOKUP(B2448,辅助信息!E:M,9,FALSE)</f>
        <v>ZTWM-CDGS-XS-2024-0030-华西集采-简州大道</v>
      </c>
      <c r="R2448" s="29" t="str">
        <f>_xlfn._xlws.FILTER(辅助信息!D:D,辅助信息!E:E=B2448)</f>
        <v>华西简阳西城嘉苑</v>
      </c>
    </row>
    <row r="2449" hidden="1" spans="2:18">
      <c r="B2449" s="40" t="s">
        <v>81</v>
      </c>
      <c r="C2449" s="72">
        <v>45864</v>
      </c>
      <c r="D2449" s="40" t="str">
        <f>VLOOKUP(B2449,辅助信息!E:K,7,FALSE)</f>
        <v>JWDDCD2025060900080</v>
      </c>
      <c r="E2449" s="40" t="str">
        <f>VLOOKUP(F2449,辅助信息!A:B,2,FALSE)</f>
        <v>螺纹钢</v>
      </c>
      <c r="F2449" s="40" t="s">
        <v>30</v>
      </c>
      <c r="G2449" s="36">
        <v>5</v>
      </c>
      <c r="H2449" s="136">
        <f>_xlfn.XLOOKUP(C2449&amp;F2449&amp;I2449&amp;J2449,'[1]2025年已发货'!$F:$F&amp;'[1]2025年已发货'!$C:$C&amp;'[1]2025年已发货'!$G:$G&amp;'[1]2025年已发货'!$H:$H,'[1]2025年已发货'!$E:$E,"未发货")</f>
        <v>5</v>
      </c>
      <c r="I2449" s="40" t="str">
        <f>VLOOKUP(B2449,辅助信息!E:I,3,FALSE)</f>
        <v>（华西简阳西城嘉苑）四川省成都市简阳市简城街道高屋村</v>
      </c>
      <c r="J2449" s="40" t="str">
        <f>VLOOKUP(B2449,辅助信息!E:I,4,FALSE)</f>
        <v>张瀚镭</v>
      </c>
      <c r="K2449" s="40">
        <f>VLOOKUP(J2449,辅助信息!H:I,2,FALSE)</f>
        <v>15884666220</v>
      </c>
      <c r="L2449" s="111" t="str">
        <f>VLOOKUP(B2449,辅助信息!E:J,6,FALSE)</f>
        <v>现场禁止使用氢能源挂车！优先威钢发货,我方卸车,新老国标钢厂不加价可直发，因陕钢多次出现磅差，项目拒绝使用</v>
      </c>
      <c r="O2449" s="64" t="str">
        <f ca="1" t="shared" si="155"/>
        <v/>
      </c>
      <c r="P2449" s="64" t="str">
        <f ca="1" t="shared" si="156"/>
        <v/>
      </c>
      <c r="Q2449" s="29" t="str">
        <f>VLOOKUP(B2449,辅助信息!E:M,9,FALSE)</f>
        <v>ZTWM-CDGS-XS-2024-0030-华西集采-简州大道</v>
      </c>
      <c r="R2449" s="29" t="str">
        <f>_xlfn._xlws.FILTER(辅助信息!D:D,辅助信息!E:E=B2449)</f>
        <v>华西简阳西城嘉苑</v>
      </c>
    </row>
    <row r="2450" hidden="1" spans="2:18">
      <c r="B2450" s="40" t="s">
        <v>81</v>
      </c>
      <c r="C2450" s="72">
        <v>45864</v>
      </c>
      <c r="D2450" s="40" t="str">
        <f>VLOOKUP(B2450,辅助信息!E:K,7,FALSE)</f>
        <v>JWDDCD2025060900080</v>
      </c>
      <c r="E2450" s="40" t="str">
        <f>VLOOKUP(F2450,辅助信息!A:B,2,FALSE)</f>
        <v>螺纹钢</v>
      </c>
      <c r="F2450" s="40" t="s">
        <v>45</v>
      </c>
      <c r="G2450" s="36">
        <v>2.5</v>
      </c>
      <c r="H2450" s="136">
        <f>_xlfn.XLOOKUP(C2450&amp;F2450&amp;I2450&amp;J2450,'[1]2025年已发货'!$F:$F&amp;'[1]2025年已发货'!$C:$C&amp;'[1]2025年已发货'!$G:$G&amp;'[1]2025年已发货'!$H:$H,'[1]2025年已发货'!$E:$E,"未发货")</f>
        <v>2.5</v>
      </c>
      <c r="I2450" s="40" t="str">
        <f>VLOOKUP(B2450,辅助信息!E:I,3,FALSE)</f>
        <v>（华西简阳西城嘉苑）四川省成都市简阳市简城街道高屋村</v>
      </c>
      <c r="J2450" s="40" t="str">
        <f>VLOOKUP(B2450,辅助信息!E:I,4,FALSE)</f>
        <v>张瀚镭</v>
      </c>
      <c r="K2450" s="40">
        <f>VLOOKUP(J2450,辅助信息!H:I,2,FALSE)</f>
        <v>15884666220</v>
      </c>
      <c r="L2450" s="111" t="str">
        <f>VLOOKUP(B2450,辅助信息!E:J,6,FALSE)</f>
        <v>现场禁止使用氢能源挂车！优先威钢发货,我方卸车,新老国标钢厂不加价可直发，因陕钢多次出现磅差，项目拒绝使用</v>
      </c>
      <c r="O2450" s="64" t="str">
        <f ca="1" t="shared" si="155"/>
        <v/>
      </c>
      <c r="P2450" s="64" t="str">
        <f ca="1" t="shared" si="156"/>
        <v/>
      </c>
      <c r="Q2450" s="29" t="str">
        <f>VLOOKUP(B2450,辅助信息!E:M,9,FALSE)</f>
        <v>ZTWM-CDGS-XS-2024-0030-华西集采-简州大道</v>
      </c>
      <c r="R2450" s="29" t="str">
        <f>_xlfn._xlws.FILTER(辅助信息!D:D,辅助信息!E:E=B2450)</f>
        <v>华西简阳西城嘉苑</v>
      </c>
    </row>
    <row r="2451" hidden="1" spans="2:18">
      <c r="B2451" s="40" t="s">
        <v>81</v>
      </c>
      <c r="C2451" s="72">
        <v>45864</v>
      </c>
      <c r="D2451" s="40" t="str">
        <f>VLOOKUP(B2451,辅助信息!E:K,7,FALSE)</f>
        <v>JWDDCD2025060900080</v>
      </c>
      <c r="E2451" s="40" t="str">
        <f>VLOOKUP(F2451,辅助信息!A:B,2,FALSE)</f>
        <v>螺纹钢</v>
      </c>
      <c r="F2451" s="40" t="s">
        <v>58</v>
      </c>
      <c r="G2451" s="36">
        <v>16</v>
      </c>
      <c r="H2451" s="136">
        <f>_xlfn.XLOOKUP(C2451&amp;F2451&amp;I2451&amp;J2451,'[1]2025年已发货'!$F:$F&amp;'[1]2025年已发货'!$C:$C&amp;'[1]2025年已发货'!$G:$G&amp;'[1]2025年已发货'!$H:$H,'[1]2025年已发货'!$E:$E,"未发货")</f>
        <v>16</v>
      </c>
      <c r="I2451" s="40" t="str">
        <f>VLOOKUP(B2451,辅助信息!E:I,3,FALSE)</f>
        <v>（华西简阳西城嘉苑）四川省成都市简阳市简城街道高屋村</v>
      </c>
      <c r="J2451" s="40" t="str">
        <f>VLOOKUP(B2451,辅助信息!E:I,4,FALSE)</f>
        <v>张瀚镭</v>
      </c>
      <c r="K2451" s="40">
        <f>VLOOKUP(J2451,辅助信息!H:I,2,FALSE)</f>
        <v>15884666220</v>
      </c>
      <c r="L2451" s="111" t="str">
        <f>VLOOKUP(B2451,辅助信息!E:J,6,FALSE)</f>
        <v>现场禁止使用氢能源挂车！优先威钢发货,我方卸车,新老国标钢厂不加价可直发，因陕钢多次出现磅差，项目拒绝使用</v>
      </c>
      <c r="O2451" s="64" t="str">
        <f ca="1" t="shared" si="155"/>
        <v/>
      </c>
      <c r="P2451" s="64" t="str">
        <f ca="1" t="shared" si="156"/>
        <v/>
      </c>
      <c r="Q2451" s="29" t="str">
        <f>VLOOKUP(B2451,辅助信息!E:M,9,FALSE)</f>
        <v>ZTWM-CDGS-XS-2024-0030-华西集采-简州大道</v>
      </c>
      <c r="R2451" s="29" t="str">
        <f>_xlfn._xlws.FILTER(辅助信息!D:D,辅助信息!E:E=B2451)</f>
        <v>华西简阳西城嘉苑</v>
      </c>
    </row>
    <row r="2452" hidden="1" spans="2:18">
      <c r="B2452" s="40" t="s">
        <v>81</v>
      </c>
      <c r="C2452" s="72">
        <v>45864</v>
      </c>
      <c r="D2452" s="40" t="str">
        <f>VLOOKUP(B2452,辅助信息!E:K,7,FALSE)</f>
        <v>JWDDCD2025060900080</v>
      </c>
      <c r="E2452" s="40" t="str">
        <f>VLOOKUP(F2452,辅助信息!A:B,2,FALSE)</f>
        <v>螺纹钢</v>
      </c>
      <c r="F2452" s="40" t="s">
        <v>46</v>
      </c>
      <c r="G2452" s="36">
        <v>5.5</v>
      </c>
      <c r="H2452" s="136">
        <f>_xlfn.XLOOKUP(C2452&amp;F2452&amp;I2452&amp;J2452,'[1]2025年已发货'!$F:$F&amp;'[1]2025年已发货'!$C:$C&amp;'[1]2025年已发货'!$G:$G&amp;'[1]2025年已发货'!$H:$H,'[1]2025年已发货'!$E:$E,"未发货")</f>
        <v>5.5</v>
      </c>
      <c r="I2452" s="40" t="str">
        <f>VLOOKUP(B2452,辅助信息!E:I,3,FALSE)</f>
        <v>（华西简阳西城嘉苑）四川省成都市简阳市简城街道高屋村</v>
      </c>
      <c r="J2452" s="40" t="str">
        <f>VLOOKUP(B2452,辅助信息!E:I,4,FALSE)</f>
        <v>张瀚镭</v>
      </c>
      <c r="K2452" s="40">
        <f>VLOOKUP(J2452,辅助信息!H:I,2,FALSE)</f>
        <v>15884666220</v>
      </c>
      <c r="L2452" s="111" t="str">
        <f>VLOOKUP(B2452,辅助信息!E:J,6,FALSE)</f>
        <v>现场禁止使用氢能源挂车！优先威钢发货,我方卸车,新老国标钢厂不加价可直发，因陕钢多次出现磅差，项目拒绝使用</v>
      </c>
      <c r="O2452" s="64" t="str">
        <f ca="1" t="shared" si="155"/>
        <v/>
      </c>
      <c r="P2452" s="64" t="str">
        <f ca="1" t="shared" si="156"/>
        <v/>
      </c>
      <c r="Q2452" s="29" t="str">
        <f>VLOOKUP(B2452,辅助信息!E:M,9,FALSE)</f>
        <v>ZTWM-CDGS-XS-2024-0030-华西集采-简州大道</v>
      </c>
      <c r="R2452" s="29" t="str">
        <f>_xlfn._xlws.FILTER(辅助信息!D:D,辅助信息!E:E=B2452)</f>
        <v>华西简阳西城嘉苑</v>
      </c>
    </row>
    <row r="2453" hidden="1" spans="2:18">
      <c r="B2453" s="40" t="s">
        <v>81</v>
      </c>
      <c r="C2453" s="72">
        <v>45864</v>
      </c>
      <c r="D2453" s="40" t="str">
        <f>VLOOKUP(B2453,辅助信息!E:K,7,FALSE)</f>
        <v>JWDDCD2025060900080</v>
      </c>
      <c r="E2453" s="40" t="str">
        <f>VLOOKUP(F2453,辅助信息!A:B,2,FALSE)</f>
        <v>螺纹钢</v>
      </c>
      <c r="F2453" s="40" t="s">
        <v>22</v>
      </c>
      <c r="G2453" s="36">
        <v>48</v>
      </c>
      <c r="H2453" s="136">
        <f>_xlfn.XLOOKUP(C2453&amp;F2453&amp;I2453&amp;J2453,'[1]2025年已发货'!$F:$F&amp;'[1]2025年已发货'!$C:$C&amp;'[1]2025年已发货'!$G:$G&amp;'[1]2025年已发货'!$H:$H,'[1]2025年已发货'!$E:$E,"未发货")</f>
        <v>18</v>
      </c>
      <c r="I2453" s="40" t="str">
        <f>VLOOKUP(B2453,辅助信息!E:I,3,FALSE)</f>
        <v>（华西简阳西城嘉苑）四川省成都市简阳市简城街道高屋村</v>
      </c>
      <c r="J2453" s="40" t="str">
        <f>VLOOKUP(B2453,辅助信息!E:I,4,FALSE)</f>
        <v>张瀚镭</v>
      </c>
      <c r="K2453" s="40">
        <f>VLOOKUP(J2453,辅助信息!H:I,2,FALSE)</f>
        <v>15884666220</v>
      </c>
      <c r="L2453" s="111" t="str">
        <f>VLOOKUP(B2453,辅助信息!E:J,6,FALSE)</f>
        <v>现场禁止使用氢能源挂车！优先威钢发货,我方卸车,新老国标钢厂不加价可直发，因陕钢多次出现磅差，项目拒绝使用</v>
      </c>
      <c r="O2453" s="64" t="str">
        <f ca="1" t="shared" si="155"/>
        <v/>
      </c>
      <c r="P2453" s="64" t="str">
        <f ca="1" t="shared" si="156"/>
        <v/>
      </c>
      <c r="Q2453" s="29" t="str">
        <f>VLOOKUP(B2453,辅助信息!E:M,9,FALSE)</f>
        <v>ZTWM-CDGS-XS-2024-0030-华西集采-简州大道</v>
      </c>
      <c r="R2453" s="29" t="str">
        <f>_xlfn._xlws.FILTER(辅助信息!D:D,辅助信息!E:E=B2453)</f>
        <v>华西简阳西城嘉苑</v>
      </c>
    </row>
    <row r="2454" hidden="1" spans="2:18">
      <c r="B2454" s="40" t="s">
        <v>186</v>
      </c>
      <c r="C2454" s="72">
        <v>45863</v>
      </c>
      <c r="D2454" s="40" t="str">
        <f>VLOOKUP(B2454,辅助信息!E:K,7,FALSE)</f>
        <v>JWDDCD2025072900123</v>
      </c>
      <c r="E2454" s="40" t="str">
        <f>VLOOKUP(F2454,辅助信息!A:B,2,FALSE)</f>
        <v>高线</v>
      </c>
      <c r="F2454" s="40" t="s">
        <v>57</v>
      </c>
      <c r="G2454" s="36">
        <v>2.5</v>
      </c>
      <c r="H2454" s="136" t="str">
        <f>_xlfn.XLOOKUP(C2454&amp;F2454&amp;I2454&amp;J2454,'[1]2025年已发货'!$F:$F&amp;'[1]2025年已发货'!$C:$C&amp;'[1]2025年已发货'!$G:$G&amp;'[1]2025年已发货'!$H:$H,'[1]2025年已发货'!$E:$E,"未发货")</f>
        <v>未发货</v>
      </c>
      <c r="I2454" s="40" t="str">
        <f>VLOOKUP(B2454,辅助信息!E:I,3,FALSE)</f>
        <v>(乐山市校地共建产教融合基地建设项目二标段)四川省乐山市市中区苏稽镇</v>
      </c>
      <c r="J2454" s="40" t="str">
        <f>VLOOKUP(B2454,辅助信息!E:I,4,FALSE)</f>
        <v>彭江涛</v>
      </c>
      <c r="K2454" s="40">
        <f>VLOOKUP(J2454,辅助信息!H:I,2,FALSE)</f>
        <v>13990276572</v>
      </c>
      <c r="L2454" s="111" t="str">
        <f>VLOOKUP(B2454,辅助信息!E:J,6,FALSE)</f>
        <v>联系实际收货人（彭江涛13990276572）现场要求炉批号控制2个以下，超2个不给予签收。提前联系到场规格及数量</v>
      </c>
      <c r="O2454" s="64" t="str">
        <f ca="1" t="shared" si="155"/>
        <v/>
      </c>
      <c r="P2454" s="64" t="str">
        <f ca="1" t="shared" si="156"/>
        <v/>
      </c>
      <c r="Q2454" s="29" t="str">
        <f>VLOOKUP(B2454,辅助信息!E:M,9,FALSE)</f>
        <v>ZTWM-CDGS-XS-2025-0126-四川机司-乐山市校地共建产教融合基地配套设施项目施工二标段钢筋采购合同</v>
      </c>
      <c r="R2454" s="29" t="str">
        <f>_xlfn._xlws.FILTER(辅助信息!D:D,辅助信息!E:E=B2454)</f>
        <v>乐山市校地共建产教融合基地建设项目</v>
      </c>
    </row>
    <row r="2455" hidden="1" spans="2:18">
      <c r="B2455" s="40" t="s">
        <v>186</v>
      </c>
      <c r="C2455" s="72">
        <v>45863</v>
      </c>
      <c r="D2455" s="40" t="str">
        <f>VLOOKUP(B2455,辅助信息!E:K,7,FALSE)</f>
        <v>JWDDCD2025072900123</v>
      </c>
      <c r="E2455" s="40" t="str">
        <f>VLOOKUP(F2455,辅助信息!A:B,2,FALSE)</f>
        <v>高线</v>
      </c>
      <c r="F2455" s="40" t="s">
        <v>53</v>
      </c>
      <c r="G2455" s="36">
        <v>13.5</v>
      </c>
      <c r="H2455" s="136" t="str">
        <f>_xlfn.XLOOKUP(C2455&amp;F2455&amp;I2455&amp;J2455,'[1]2025年已发货'!$F:$F&amp;'[1]2025年已发货'!$C:$C&amp;'[1]2025年已发货'!$G:$G&amp;'[1]2025年已发货'!$H:$H,'[1]2025年已发货'!$E:$E,"未发货")</f>
        <v>未发货</v>
      </c>
      <c r="I2455" s="40" t="str">
        <f>VLOOKUP(B2455,辅助信息!E:I,3,FALSE)</f>
        <v>(乐山市校地共建产教融合基地建设项目二标段)四川省乐山市市中区苏稽镇</v>
      </c>
      <c r="J2455" s="40" t="str">
        <f>VLOOKUP(B2455,辅助信息!E:I,4,FALSE)</f>
        <v>彭江涛</v>
      </c>
      <c r="K2455" s="40">
        <f>VLOOKUP(J2455,辅助信息!H:I,2,FALSE)</f>
        <v>13990276572</v>
      </c>
      <c r="L2455" s="111" t="str">
        <f>VLOOKUP(B2455,辅助信息!E:J,6,FALSE)</f>
        <v>联系实际收货人（彭江涛13990276572）现场要求炉批号控制2个以下，超2个不给予签收。提前联系到场规格及数量</v>
      </c>
      <c r="O2455" s="64" t="str">
        <f ca="1" t="shared" si="155"/>
        <v/>
      </c>
      <c r="P2455" s="64" t="str">
        <f ca="1" t="shared" si="156"/>
        <v/>
      </c>
      <c r="Q2455" s="29" t="str">
        <f>VLOOKUP(B2455,辅助信息!E:M,9,FALSE)</f>
        <v>ZTWM-CDGS-XS-2025-0126-四川机司-乐山市校地共建产教融合基地配套设施项目施工二标段钢筋采购合同</v>
      </c>
      <c r="R2455" s="29" t="str">
        <f>_xlfn._xlws.FILTER(辅助信息!D:D,辅助信息!E:E=B2455)</f>
        <v>乐山市校地共建产教融合基地建设项目</v>
      </c>
    </row>
    <row r="2456" hidden="1" spans="2:18">
      <c r="B2456" s="40" t="s">
        <v>186</v>
      </c>
      <c r="C2456" s="72">
        <v>45863</v>
      </c>
      <c r="D2456" s="40" t="str">
        <f>VLOOKUP(B2456,辅助信息!E:K,7,FALSE)</f>
        <v>JWDDCD2025072900123</v>
      </c>
      <c r="E2456" s="40" t="str">
        <f>VLOOKUP(F2456,辅助信息!A:B,2,FALSE)</f>
        <v>盘螺</v>
      </c>
      <c r="F2456" s="40" t="s">
        <v>41</v>
      </c>
      <c r="G2456" s="36">
        <v>22.5</v>
      </c>
      <c r="H2456" s="136" t="str">
        <f>_xlfn.XLOOKUP(C2456&amp;F2456&amp;I2456&amp;J2456,'[1]2025年已发货'!$F:$F&amp;'[1]2025年已发货'!$C:$C&amp;'[1]2025年已发货'!$G:$G&amp;'[1]2025年已发货'!$H:$H,'[1]2025年已发货'!$E:$E,"未发货")</f>
        <v>未发货</v>
      </c>
      <c r="I2456" s="40" t="str">
        <f>VLOOKUP(B2456,辅助信息!E:I,3,FALSE)</f>
        <v>(乐山市校地共建产教融合基地建设项目二标段)四川省乐山市市中区苏稽镇</v>
      </c>
      <c r="J2456" s="40" t="str">
        <f>VLOOKUP(B2456,辅助信息!E:I,4,FALSE)</f>
        <v>彭江涛</v>
      </c>
      <c r="K2456" s="40">
        <f>VLOOKUP(J2456,辅助信息!H:I,2,FALSE)</f>
        <v>13990276572</v>
      </c>
      <c r="L2456" s="111" t="str">
        <f>VLOOKUP(B2456,辅助信息!E:J,6,FALSE)</f>
        <v>联系实际收货人（彭江涛13990276572）现场要求炉批号控制2个以下，超2个不给予签收。提前联系到场规格及数量</v>
      </c>
      <c r="O2456" s="64" t="str">
        <f ca="1" t="shared" si="155"/>
        <v/>
      </c>
      <c r="P2456" s="64" t="str">
        <f ca="1" t="shared" si="156"/>
        <v/>
      </c>
      <c r="Q2456" s="29" t="str">
        <f>VLOOKUP(B2456,辅助信息!E:M,9,FALSE)</f>
        <v>ZTWM-CDGS-XS-2025-0126-四川机司-乐山市校地共建产教融合基地配套设施项目施工二标段钢筋采购合同</v>
      </c>
      <c r="R2456" s="29" t="str">
        <f>_xlfn._xlws.FILTER(辅助信息!D:D,辅助信息!E:E=B2456)</f>
        <v>乐山市校地共建产教融合基地建设项目</v>
      </c>
    </row>
    <row r="2457" hidden="1" spans="2:18">
      <c r="B2457" s="40" t="s">
        <v>186</v>
      </c>
      <c r="C2457" s="72">
        <v>45863</v>
      </c>
      <c r="D2457" s="40" t="str">
        <f>VLOOKUP(B2457,辅助信息!E:K,7,FALSE)</f>
        <v>JWDDCD2025072900123</v>
      </c>
      <c r="E2457" s="40" t="str">
        <f>VLOOKUP(F2457,辅助信息!A:B,2,FALSE)</f>
        <v>盘螺</v>
      </c>
      <c r="F2457" s="40" t="s">
        <v>26</v>
      </c>
      <c r="G2457" s="36">
        <v>30</v>
      </c>
      <c r="H2457" s="136" t="str">
        <f>_xlfn.XLOOKUP(C2457&amp;F2457&amp;I2457&amp;J2457,'[1]2025年已发货'!$F:$F&amp;'[1]2025年已发货'!$C:$C&amp;'[1]2025年已发货'!$G:$G&amp;'[1]2025年已发货'!$H:$H,'[1]2025年已发货'!$E:$E,"未发货")</f>
        <v>未发货</v>
      </c>
      <c r="I2457" s="40" t="str">
        <f>VLOOKUP(B2457,辅助信息!E:I,3,FALSE)</f>
        <v>(乐山市校地共建产教融合基地建设项目二标段)四川省乐山市市中区苏稽镇</v>
      </c>
      <c r="J2457" s="40" t="str">
        <f>VLOOKUP(B2457,辅助信息!E:I,4,FALSE)</f>
        <v>彭江涛</v>
      </c>
      <c r="K2457" s="40">
        <f>VLOOKUP(J2457,辅助信息!H:I,2,FALSE)</f>
        <v>13990276572</v>
      </c>
      <c r="L2457" s="111" t="str">
        <f>VLOOKUP(B2457,辅助信息!E:J,6,FALSE)</f>
        <v>联系实际收货人（彭江涛13990276572）现场要求炉批号控制2个以下，超2个不给予签收。提前联系到场规格及数量</v>
      </c>
      <c r="O2457" s="64" t="str">
        <f ca="1" t="shared" si="155"/>
        <v/>
      </c>
      <c r="P2457" s="64" t="str">
        <f ca="1" t="shared" si="156"/>
        <v/>
      </c>
      <c r="Q2457" s="29" t="str">
        <f>VLOOKUP(B2457,辅助信息!E:M,9,FALSE)</f>
        <v>ZTWM-CDGS-XS-2025-0126-四川机司-乐山市校地共建产教融合基地配套设施项目施工二标段钢筋采购合同</v>
      </c>
      <c r="R2457" s="29" t="str">
        <f>_xlfn._xlws.FILTER(辅助信息!D:D,辅助信息!E:E=B2457)</f>
        <v>乐山市校地共建产教融合基地建设项目</v>
      </c>
    </row>
    <row r="2458" hidden="1" spans="2:18">
      <c r="B2458" s="40" t="s">
        <v>186</v>
      </c>
      <c r="C2458" s="72">
        <v>45863</v>
      </c>
      <c r="D2458" s="40" t="str">
        <f>VLOOKUP(B2458,辅助信息!E:K,7,FALSE)</f>
        <v>JWDDCD2025072900123</v>
      </c>
      <c r="E2458" s="40" t="str">
        <f>VLOOKUP(F2458,辅助信息!A:B,2,FALSE)</f>
        <v>盘螺</v>
      </c>
      <c r="F2458" s="40" t="s">
        <v>40</v>
      </c>
      <c r="G2458" s="36">
        <v>15</v>
      </c>
      <c r="H2458" s="136" t="str">
        <f>_xlfn.XLOOKUP(C2458&amp;F2458&amp;I2458&amp;J2458,'[1]2025年已发货'!$F:$F&amp;'[1]2025年已发货'!$C:$C&amp;'[1]2025年已发货'!$G:$G&amp;'[1]2025年已发货'!$H:$H,'[1]2025年已发货'!$E:$E,"未发货")</f>
        <v>未发货</v>
      </c>
      <c r="I2458" s="40" t="str">
        <f>VLOOKUP(B2458,辅助信息!E:I,3,FALSE)</f>
        <v>(乐山市校地共建产教融合基地建设项目二标段)四川省乐山市市中区苏稽镇</v>
      </c>
      <c r="J2458" s="40" t="str">
        <f>VLOOKUP(B2458,辅助信息!E:I,4,FALSE)</f>
        <v>彭江涛</v>
      </c>
      <c r="K2458" s="40">
        <f>VLOOKUP(J2458,辅助信息!H:I,2,FALSE)</f>
        <v>13990276572</v>
      </c>
      <c r="L2458" s="111" t="str">
        <f>VLOOKUP(B2458,辅助信息!E:J,6,FALSE)</f>
        <v>联系实际收货人（彭江涛13990276572）现场要求炉批号控制2个以下，超2个不给予签收。提前联系到场规格及数量</v>
      </c>
      <c r="O2458" s="64" t="str">
        <f ca="1" t="shared" si="155"/>
        <v/>
      </c>
      <c r="P2458" s="64" t="str">
        <f ca="1" t="shared" si="156"/>
        <v/>
      </c>
      <c r="Q2458" s="29" t="str">
        <f>VLOOKUP(B2458,辅助信息!E:M,9,FALSE)</f>
        <v>ZTWM-CDGS-XS-2025-0126-四川机司-乐山市校地共建产教融合基地配套设施项目施工二标段钢筋采购合同</v>
      </c>
      <c r="R2458" s="29" t="str">
        <f>_xlfn._xlws.FILTER(辅助信息!D:D,辅助信息!E:E=B2458)</f>
        <v>乐山市校地共建产教融合基地建设项目</v>
      </c>
    </row>
    <row r="2459" hidden="1" spans="2:18">
      <c r="B2459" s="40" t="s">
        <v>186</v>
      </c>
      <c r="C2459" s="72">
        <v>45863</v>
      </c>
      <c r="D2459" s="40" t="str">
        <f>VLOOKUP(B2459,辅助信息!E:K,7,FALSE)</f>
        <v>JWDDCD2025072900123</v>
      </c>
      <c r="E2459" s="40" t="str">
        <f>VLOOKUP(F2459,辅助信息!A:B,2,FALSE)</f>
        <v>螺纹钢</v>
      </c>
      <c r="F2459" s="40" t="s">
        <v>32</v>
      </c>
      <c r="G2459" s="36">
        <v>3</v>
      </c>
      <c r="H2459" s="136" t="str">
        <f>_xlfn.XLOOKUP(C2459&amp;F2459&amp;I2459&amp;J2459,'[1]2025年已发货'!$F:$F&amp;'[1]2025年已发货'!$C:$C&amp;'[1]2025年已发货'!$G:$G&amp;'[1]2025年已发货'!$H:$H,'[1]2025年已发货'!$E:$E,"未发货")</f>
        <v>未发货</v>
      </c>
      <c r="I2459" s="40" t="str">
        <f>VLOOKUP(B2459,辅助信息!E:I,3,FALSE)</f>
        <v>(乐山市校地共建产教融合基地建设项目二标段)四川省乐山市市中区苏稽镇</v>
      </c>
      <c r="J2459" s="40" t="str">
        <f>VLOOKUP(B2459,辅助信息!E:I,4,FALSE)</f>
        <v>彭江涛</v>
      </c>
      <c r="K2459" s="40">
        <f>VLOOKUP(J2459,辅助信息!H:I,2,FALSE)</f>
        <v>13990276572</v>
      </c>
      <c r="L2459" s="111" t="str">
        <f>VLOOKUP(B2459,辅助信息!E:J,6,FALSE)</f>
        <v>联系实际收货人（彭江涛13990276572）现场要求炉批号控制2个以下，超2个不给予签收。提前联系到场规格及数量</v>
      </c>
      <c r="O2459" s="64" t="str">
        <f ca="1" t="shared" si="155"/>
        <v/>
      </c>
      <c r="P2459" s="64" t="str">
        <f ca="1" t="shared" si="156"/>
        <v/>
      </c>
      <c r="Q2459" s="29" t="str">
        <f>VLOOKUP(B2459,辅助信息!E:M,9,FALSE)</f>
        <v>ZTWM-CDGS-XS-2025-0126-四川机司-乐山市校地共建产教融合基地配套设施项目施工二标段钢筋采购合同</v>
      </c>
      <c r="R2459" s="29" t="str">
        <f>_xlfn._xlws.FILTER(辅助信息!D:D,辅助信息!E:E=B2459)</f>
        <v>乐山市校地共建产教融合基地建设项目</v>
      </c>
    </row>
    <row r="2460" hidden="1" spans="2:18">
      <c r="B2460" s="40" t="s">
        <v>186</v>
      </c>
      <c r="C2460" s="72">
        <v>45863</v>
      </c>
      <c r="D2460" s="40" t="str">
        <f>VLOOKUP(B2460,辅助信息!E:K,7,FALSE)</f>
        <v>JWDDCD2025072900123</v>
      </c>
      <c r="E2460" s="40" t="str">
        <f>VLOOKUP(F2460,辅助信息!A:B,2,FALSE)</f>
        <v>螺纹钢</v>
      </c>
      <c r="F2460" s="40" t="s">
        <v>30</v>
      </c>
      <c r="G2460" s="36">
        <v>27</v>
      </c>
      <c r="H2460" s="136" t="str">
        <f>_xlfn.XLOOKUP(C2460&amp;F2460&amp;I2460&amp;J2460,'[1]2025年已发货'!$F:$F&amp;'[1]2025年已发货'!$C:$C&amp;'[1]2025年已发货'!$G:$G&amp;'[1]2025年已发货'!$H:$H,'[1]2025年已发货'!$E:$E,"未发货")</f>
        <v>未发货</v>
      </c>
      <c r="I2460" s="40" t="str">
        <f>VLOOKUP(B2460,辅助信息!E:I,3,FALSE)</f>
        <v>(乐山市校地共建产教融合基地建设项目二标段)四川省乐山市市中区苏稽镇</v>
      </c>
      <c r="J2460" s="40" t="str">
        <f>VLOOKUP(B2460,辅助信息!E:I,4,FALSE)</f>
        <v>彭江涛</v>
      </c>
      <c r="K2460" s="40">
        <f>VLOOKUP(J2460,辅助信息!H:I,2,FALSE)</f>
        <v>13990276572</v>
      </c>
      <c r="L2460" s="111" t="str">
        <f>VLOOKUP(B2460,辅助信息!E:J,6,FALSE)</f>
        <v>联系实际收货人（彭江涛13990276572）现场要求炉批号控制2个以下，超2个不给予签收。提前联系到场规格及数量</v>
      </c>
      <c r="O2460" s="64" t="str">
        <f ca="1" t="shared" si="155"/>
        <v/>
      </c>
      <c r="P2460" s="64" t="str">
        <f ca="1" t="shared" si="156"/>
        <v/>
      </c>
      <c r="Q2460" s="29" t="str">
        <f>VLOOKUP(B2460,辅助信息!E:M,9,FALSE)</f>
        <v>ZTWM-CDGS-XS-2025-0126-四川机司-乐山市校地共建产教融合基地配套设施项目施工二标段钢筋采购合同</v>
      </c>
      <c r="R2460" s="29" t="str">
        <f>_xlfn._xlws.FILTER(辅助信息!D:D,辅助信息!E:E=B2460)</f>
        <v>乐山市校地共建产教融合基地建设项目</v>
      </c>
    </row>
    <row r="2461" hidden="1" spans="2:18">
      <c r="B2461" s="40" t="s">
        <v>186</v>
      </c>
      <c r="C2461" s="72">
        <v>45863</v>
      </c>
      <c r="D2461" s="40" t="str">
        <f>VLOOKUP(B2461,辅助信息!E:K,7,FALSE)</f>
        <v>JWDDCD2025072900123</v>
      </c>
      <c r="E2461" s="40" t="str">
        <f>VLOOKUP(F2461,辅助信息!A:B,2,FALSE)</f>
        <v>螺纹钢</v>
      </c>
      <c r="F2461" s="40" t="s">
        <v>76</v>
      </c>
      <c r="G2461" s="36">
        <v>48</v>
      </c>
      <c r="H2461" s="136" t="str">
        <f>_xlfn.XLOOKUP(C2461&amp;F2461&amp;I2461&amp;J2461,'[1]2025年已发货'!$F:$F&amp;'[1]2025年已发货'!$C:$C&amp;'[1]2025年已发货'!$G:$G&amp;'[1]2025年已发货'!$H:$H,'[1]2025年已发货'!$E:$E,"未发货")</f>
        <v>未发货</v>
      </c>
      <c r="I2461" s="40" t="str">
        <f>VLOOKUP(B2461,辅助信息!E:I,3,FALSE)</f>
        <v>(乐山市校地共建产教融合基地建设项目二标段)四川省乐山市市中区苏稽镇</v>
      </c>
      <c r="J2461" s="40" t="str">
        <f>VLOOKUP(B2461,辅助信息!E:I,4,FALSE)</f>
        <v>彭江涛</v>
      </c>
      <c r="K2461" s="40">
        <f>VLOOKUP(J2461,辅助信息!H:I,2,FALSE)</f>
        <v>13990276572</v>
      </c>
      <c r="L2461" s="111" t="str">
        <f>VLOOKUP(B2461,辅助信息!E:J,6,FALSE)</f>
        <v>联系实际收货人（彭江涛13990276572）现场要求炉批号控制2个以下，超2个不给予签收。提前联系到场规格及数量</v>
      </c>
      <c r="O2461" s="64" t="str">
        <f ca="1" t="shared" ref="O2461:O2524" si="157">IF(OR(M2461="",N2461&lt;&gt;""),"",MAX(M2461-TODAY(),0))</f>
        <v/>
      </c>
      <c r="P2461" s="64" t="str">
        <f ca="1" t="shared" ref="P2461:P2524" si="158">IF(M2461="","",IF(N2461&lt;&gt;"",MAX(N2461-M2461,0),IF(TODAY()&gt;M2461,TODAY()-M2461,0)))</f>
        <v/>
      </c>
      <c r="Q2461" s="29" t="str">
        <f>VLOOKUP(B2461,辅助信息!E:M,9,FALSE)</f>
        <v>ZTWM-CDGS-XS-2025-0126-四川机司-乐山市校地共建产教融合基地配套设施项目施工二标段钢筋采购合同</v>
      </c>
      <c r="R2461" s="29" t="str">
        <f>_xlfn._xlws.FILTER(辅助信息!D:D,辅助信息!E:E=B2461)</f>
        <v>乐山市校地共建产教融合基地建设项目</v>
      </c>
    </row>
    <row r="2462" hidden="1" spans="2:18">
      <c r="B2462" s="40" t="s">
        <v>186</v>
      </c>
      <c r="C2462" s="72">
        <v>45863</v>
      </c>
      <c r="D2462" s="40" t="str">
        <f>VLOOKUP(B2462,辅助信息!E:K,7,FALSE)</f>
        <v>JWDDCD2025072900123</v>
      </c>
      <c r="E2462" s="40" t="str">
        <f>VLOOKUP(F2462,辅助信息!A:B,2,FALSE)</f>
        <v>螺纹钢</v>
      </c>
      <c r="F2462" s="40" t="s">
        <v>90</v>
      </c>
      <c r="G2462" s="36">
        <v>88</v>
      </c>
      <c r="H2462" s="136" t="str">
        <f>_xlfn.XLOOKUP(C2462&amp;F2462&amp;I2462&amp;J2462,'[1]2025年已发货'!$F:$F&amp;'[1]2025年已发货'!$C:$C&amp;'[1]2025年已发货'!$G:$G&amp;'[1]2025年已发货'!$H:$H,'[1]2025年已发货'!$E:$E,"未发货")</f>
        <v>未发货</v>
      </c>
      <c r="I2462" s="40" t="str">
        <f>VLOOKUP(B2462,辅助信息!E:I,3,FALSE)</f>
        <v>(乐山市校地共建产教融合基地建设项目二标段)四川省乐山市市中区苏稽镇</v>
      </c>
      <c r="J2462" s="40" t="str">
        <f>VLOOKUP(B2462,辅助信息!E:I,4,FALSE)</f>
        <v>彭江涛</v>
      </c>
      <c r="K2462" s="40">
        <f>VLOOKUP(J2462,辅助信息!H:I,2,FALSE)</f>
        <v>13990276572</v>
      </c>
      <c r="L2462" s="111" t="str">
        <f>VLOOKUP(B2462,辅助信息!E:J,6,FALSE)</f>
        <v>联系实际收货人（彭江涛13990276572）现场要求炉批号控制2个以下，超2个不给予签收。提前联系到场规格及数量</v>
      </c>
      <c r="O2462" s="64" t="str">
        <f ca="1" t="shared" si="157"/>
        <v/>
      </c>
      <c r="P2462" s="64" t="str">
        <f ca="1" t="shared" si="158"/>
        <v/>
      </c>
      <c r="Q2462" s="29" t="str">
        <f>VLOOKUP(B2462,辅助信息!E:M,9,FALSE)</f>
        <v>ZTWM-CDGS-XS-2025-0126-四川机司-乐山市校地共建产教融合基地配套设施项目施工二标段钢筋采购合同</v>
      </c>
      <c r="R2462" s="29" t="str">
        <f>_xlfn._xlws.FILTER(辅助信息!D:D,辅助信息!E:E=B2462)</f>
        <v>乐山市校地共建产教融合基地建设项目</v>
      </c>
    </row>
    <row r="2463" hidden="1" spans="2:18">
      <c r="B2463" s="40" t="s">
        <v>186</v>
      </c>
      <c r="C2463" s="72">
        <v>45863</v>
      </c>
      <c r="D2463" s="40" t="str">
        <f>VLOOKUP(B2463,辅助信息!E:K,7,FALSE)</f>
        <v>JWDDCD2025072900123</v>
      </c>
      <c r="E2463" s="40" t="str">
        <f>VLOOKUP(F2463,辅助信息!A:B,2,FALSE)</f>
        <v>螺纹钢</v>
      </c>
      <c r="F2463" s="40" t="s">
        <v>130</v>
      </c>
      <c r="G2463" s="36">
        <v>41</v>
      </c>
      <c r="H2463" s="136" t="str">
        <f>_xlfn.XLOOKUP(C2463&amp;F2463&amp;I2463&amp;J2463,'[1]2025年已发货'!$F:$F&amp;'[1]2025年已发货'!$C:$C&amp;'[1]2025年已发货'!$G:$G&amp;'[1]2025年已发货'!$H:$H,'[1]2025年已发货'!$E:$E,"未发货")</f>
        <v>未发货</v>
      </c>
      <c r="I2463" s="40" t="str">
        <f>VLOOKUP(B2463,辅助信息!E:I,3,FALSE)</f>
        <v>(乐山市校地共建产教融合基地建设项目二标段)四川省乐山市市中区苏稽镇</v>
      </c>
      <c r="J2463" s="40" t="str">
        <f>VLOOKUP(B2463,辅助信息!E:I,4,FALSE)</f>
        <v>彭江涛</v>
      </c>
      <c r="K2463" s="40">
        <f>VLOOKUP(J2463,辅助信息!H:I,2,FALSE)</f>
        <v>13990276572</v>
      </c>
      <c r="L2463" s="111" t="str">
        <f>VLOOKUP(B2463,辅助信息!E:J,6,FALSE)</f>
        <v>联系实际收货人（彭江涛13990276572）现场要求炉批号控制2个以下，超2个不给予签收。提前联系到场规格及数量</v>
      </c>
      <c r="O2463" s="64" t="str">
        <f ca="1" t="shared" si="157"/>
        <v/>
      </c>
      <c r="P2463" s="64" t="str">
        <f ca="1" t="shared" si="158"/>
        <v/>
      </c>
      <c r="Q2463" s="29" t="str">
        <f>VLOOKUP(B2463,辅助信息!E:M,9,FALSE)</f>
        <v>ZTWM-CDGS-XS-2025-0126-四川机司-乐山市校地共建产教融合基地配套设施项目施工二标段钢筋采购合同</v>
      </c>
      <c r="R2463" s="29" t="str">
        <f>_xlfn._xlws.FILTER(辅助信息!D:D,辅助信息!E:E=B2463)</f>
        <v>乐山市校地共建产教融合基地建设项目</v>
      </c>
    </row>
    <row r="2464" hidden="1" spans="2:18">
      <c r="B2464" s="40" t="s">
        <v>186</v>
      </c>
      <c r="C2464" s="72">
        <v>45863</v>
      </c>
      <c r="D2464" s="40" t="str">
        <f>VLOOKUP(B2464,辅助信息!E:K,7,FALSE)</f>
        <v>JWDDCD2025072900123</v>
      </c>
      <c r="E2464" s="40" t="str">
        <f>VLOOKUP(F2464,辅助信息!A:B,2,FALSE)</f>
        <v>螺纹钢</v>
      </c>
      <c r="F2464" s="40" t="s">
        <v>138</v>
      </c>
      <c r="G2464" s="36">
        <v>40</v>
      </c>
      <c r="H2464" s="136" t="str">
        <f>_xlfn.XLOOKUP(C2464&amp;F2464&amp;I2464&amp;J2464,'[1]2025年已发货'!$F:$F&amp;'[1]2025年已发货'!$C:$C&amp;'[1]2025年已发货'!$G:$G&amp;'[1]2025年已发货'!$H:$H,'[1]2025年已发货'!$E:$E,"未发货")</f>
        <v>未发货</v>
      </c>
      <c r="I2464" s="40" t="str">
        <f>VLOOKUP(B2464,辅助信息!E:I,3,FALSE)</f>
        <v>(乐山市校地共建产教融合基地建设项目二标段)四川省乐山市市中区苏稽镇</v>
      </c>
      <c r="J2464" s="40" t="str">
        <f>VLOOKUP(B2464,辅助信息!E:I,4,FALSE)</f>
        <v>彭江涛</v>
      </c>
      <c r="K2464" s="40">
        <f>VLOOKUP(J2464,辅助信息!H:I,2,FALSE)</f>
        <v>13990276572</v>
      </c>
      <c r="L2464" s="111" t="str">
        <f>VLOOKUP(B2464,辅助信息!E:J,6,FALSE)</f>
        <v>联系实际收货人（彭江涛13990276572）现场要求炉批号控制2个以下，超2个不给予签收。提前联系到场规格及数量</v>
      </c>
      <c r="O2464" s="64" t="str">
        <f ca="1" t="shared" si="157"/>
        <v/>
      </c>
      <c r="P2464" s="64" t="str">
        <f ca="1" t="shared" si="158"/>
        <v/>
      </c>
      <c r="Q2464" s="29" t="str">
        <f>VLOOKUP(B2464,辅助信息!E:M,9,FALSE)</f>
        <v>ZTWM-CDGS-XS-2025-0126-四川机司-乐山市校地共建产教融合基地配套设施项目施工二标段钢筋采购合同</v>
      </c>
      <c r="R2464" s="29" t="str">
        <f>_xlfn._xlws.FILTER(辅助信息!D:D,辅助信息!E:E=B2464)</f>
        <v>乐山市校地共建产教融合基地建设项目</v>
      </c>
    </row>
    <row r="2465" hidden="1" spans="2:18">
      <c r="B2465" s="40" t="s">
        <v>186</v>
      </c>
      <c r="C2465" s="72">
        <v>45863</v>
      </c>
      <c r="D2465" s="40" t="str">
        <f>VLOOKUP(B2465,辅助信息!E:K,7,FALSE)</f>
        <v>JWDDCD2025072900123</v>
      </c>
      <c r="E2465" s="40" t="str">
        <f>VLOOKUP(F2465,辅助信息!A:B,2,FALSE)</f>
        <v>螺纹钢</v>
      </c>
      <c r="F2465" s="40" t="s">
        <v>133</v>
      </c>
      <c r="G2465" s="36">
        <v>74</v>
      </c>
      <c r="H2465" s="136" t="str">
        <f>_xlfn.XLOOKUP(C2465&amp;F2465&amp;I2465&amp;J2465,'[1]2025年已发货'!$F:$F&amp;'[1]2025年已发货'!$C:$C&amp;'[1]2025年已发货'!$G:$G&amp;'[1]2025年已发货'!$H:$H,'[1]2025年已发货'!$E:$E,"未发货")</f>
        <v>未发货</v>
      </c>
      <c r="I2465" s="40" t="str">
        <f>VLOOKUP(B2465,辅助信息!E:I,3,FALSE)</f>
        <v>(乐山市校地共建产教融合基地建设项目二标段)四川省乐山市市中区苏稽镇</v>
      </c>
      <c r="J2465" s="40" t="str">
        <f>VLOOKUP(B2465,辅助信息!E:I,4,FALSE)</f>
        <v>彭江涛</v>
      </c>
      <c r="K2465" s="40">
        <f>VLOOKUP(J2465,辅助信息!H:I,2,FALSE)</f>
        <v>13990276572</v>
      </c>
      <c r="L2465" s="111" t="str">
        <f>VLOOKUP(B2465,辅助信息!E:J,6,FALSE)</f>
        <v>联系实际收货人（彭江涛13990276572）现场要求炉批号控制2个以下，超2个不给予签收。提前联系到场规格及数量</v>
      </c>
      <c r="O2465" s="64" t="str">
        <f ca="1" t="shared" si="157"/>
        <v/>
      </c>
      <c r="P2465" s="64" t="str">
        <f ca="1" t="shared" si="158"/>
        <v/>
      </c>
      <c r="Q2465" s="29" t="str">
        <f>VLOOKUP(B2465,辅助信息!E:M,9,FALSE)</f>
        <v>ZTWM-CDGS-XS-2025-0126-四川机司-乐山市校地共建产教融合基地配套设施项目施工二标段钢筋采购合同</v>
      </c>
      <c r="R2465" s="29" t="str">
        <f>_xlfn._xlws.FILTER(辅助信息!D:D,辅助信息!E:E=B2465)</f>
        <v>乐山市校地共建产教融合基地建设项目</v>
      </c>
    </row>
    <row r="2466" hidden="1" spans="2:18">
      <c r="B2466" s="40" t="s">
        <v>186</v>
      </c>
      <c r="C2466" s="72">
        <v>45863</v>
      </c>
      <c r="D2466" s="40" t="str">
        <f>VLOOKUP(B2466,辅助信息!E:K,7,FALSE)</f>
        <v>JWDDCD2025072900123</v>
      </c>
      <c r="E2466" s="40" t="str">
        <f>VLOOKUP(F2466,辅助信息!A:B,2,FALSE)</f>
        <v>螺纹钢</v>
      </c>
      <c r="F2466" s="40" t="s">
        <v>91</v>
      </c>
      <c r="G2466" s="36">
        <v>108</v>
      </c>
      <c r="H2466" s="136" t="str">
        <f>_xlfn.XLOOKUP(C2466&amp;F2466&amp;I2466&amp;J2466,'[1]2025年已发货'!$F:$F&amp;'[1]2025年已发货'!$C:$C&amp;'[1]2025年已发货'!$G:$G&amp;'[1]2025年已发货'!$H:$H,'[1]2025年已发货'!$E:$E,"未发货")</f>
        <v>未发货</v>
      </c>
      <c r="I2466" s="40" t="str">
        <f>VLOOKUP(B2466,辅助信息!E:I,3,FALSE)</f>
        <v>(乐山市校地共建产教融合基地建设项目二标段)四川省乐山市市中区苏稽镇</v>
      </c>
      <c r="J2466" s="40" t="str">
        <f>VLOOKUP(B2466,辅助信息!E:I,4,FALSE)</f>
        <v>彭江涛</v>
      </c>
      <c r="K2466" s="40">
        <f>VLOOKUP(J2466,辅助信息!H:I,2,FALSE)</f>
        <v>13990276572</v>
      </c>
      <c r="L2466" s="111" t="str">
        <f>VLOOKUP(B2466,辅助信息!E:J,6,FALSE)</f>
        <v>联系实际收货人（彭江涛13990276572）现场要求炉批号控制2个以下，超2个不给予签收。提前联系到场规格及数量</v>
      </c>
      <c r="O2466" s="64" t="str">
        <f ca="1" t="shared" si="157"/>
        <v/>
      </c>
      <c r="P2466" s="64" t="str">
        <f ca="1" t="shared" si="158"/>
        <v/>
      </c>
      <c r="Q2466" s="29" t="str">
        <f>VLOOKUP(B2466,辅助信息!E:M,9,FALSE)</f>
        <v>ZTWM-CDGS-XS-2025-0126-四川机司-乐山市校地共建产教融合基地配套设施项目施工二标段钢筋采购合同</v>
      </c>
      <c r="R2466" s="29" t="str">
        <f>_xlfn._xlws.FILTER(辅助信息!D:D,辅助信息!E:E=B2466)</f>
        <v>乐山市校地共建产教融合基地建设项目</v>
      </c>
    </row>
    <row r="2467" hidden="1" spans="2:18">
      <c r="B2467" s="40" t="s">
        <v>186</v>
      </c>
      <c r="C2467" s="72">
        <v>45863</v>
      </c>
      <c r="D2467" s="40" t="str">
        <f>VLOOKUP(B2467,辅助信息!E:K,7,FALSE)</f>
        <v>JWDDCD2025072900123</v>
      </c>
      <c r="E2467" s="40" t="str">
        <f>VLOOKUP(F2467,辅助信息!A:B,2,FALSE)</f>
        <v>螺纹钢</v>
      </c>
      <c r="F2467" s="40" t="s">
        <v>77</v>
      </c>
      <c r="G2467" s="36">
        <v>22</v>
      </c>
      <c r="H2467" s="136" t="str">
        <f>_xlfn.XLOOKUP(C2467&amp;F2467&amp;I2467&amp;J2467,'[1]2025年已发货'!$F:$F&amp;'[1]2025年已发货'!$C:$C&amp;'[1]2025年已发货'!$G:$G&amp;'[1]2025年已发货'!$H:$H,'[1]2025年已发货'!$E:$E,"未发货")</f>
        <v>未发货</v>
      </c>
      <c r="I2467" s="40" t="str">
        <f>VLOOKUP(B2467,辅助信息!E:I,3,FALSE)</f>
        <v>(乐山市校地共建产教融合基地建设项目二标段)四川省乐山市市中区苏稽镇</v>
      </c>
      <c r="J2467" s="40" t="str">
        <f>VLOOKUP(B2467,辅助信息!E:I,4,FALSE)</f>
        <v>彭江涛</v>
      </c>
      <c r="K2467" s="40">
        <f>VLOOKUP(J2467,辅助信息!H:I,2,FALSE)</f>
        <v>13990276572</v>
      </c>
      <c r="L2467" s="111" t="str">
        <f>VLOOKUP(B2467,辅助信息!E:J,6,FALSE)</f>
        <v>联系实际收货人（彭江涛13990276572）现场要求炉批号控制2个以下，超2个不给予签收。提前联系到场规格及数量</v>
      </c>
      <c r="O2467" s="64" t="str">
        <f ca="1" t="shared" si="157"/>
        <v/>
      </c>
      <c r="P2467" s="64" t="str">
        <f ca="1" t="shared" si="158"/>
        <v/>
      </c>
      <c r="Q2467" s="29" t="str">
        <f>VLOOKUP(B2467,辅助信息!E:M,9,FALSE)</f>
        <v>ZTWM-CDGS-XS-2025-0126-四川机司-乐山市校地共建产教融合基地配套设施项目施工二标段钢筋采购合同</v>
      </c>
      <c r="R2467" s="29" t="str">
        <f>_xlfn._xlws.FILTER(辅助信息!D:D,辅助信息!E:E=B2467)</f>
        <v>乐山市校地共建产教融合基地建设项目</v>
      </c>
    </row>
    <row r="2468" hidden="1" spans="2:18">
      <c r="B2468" s="40" t="s">
        <v>186</v>
      </c>
      <c r="C2468" s="72">
        <v>45863</v>
      </c>
      <c r="D2468" s="40" t="str">
        <f>VLOOKUP(B2468,辅助信息!E:K,7,FALSE)</f>
        <v>JWDDCD2025072900123</v>
      </c>
      <c r="E2468" s="40" t="str">
        <f>VLOOKUP(F2468,辅助信息!A:B,2,FALSE)</f>
        <v>螺纹钢</v>
      </c>
      <c r="F2468" s="40" t="s">
        <v>140</v>
      </c>
      <c r="G2468" s="36">
        <v>6</v>
      </c>
      <c r="H2468" s="136" t="str">
        <f>_xlfn.XLOOKUP(C2468&amp;F2468&amp;I2468&amp;J2468,'[1]2025年已发货'!$F:$F&amp;'[1]2025年已发货'!$C:$C&amp;'[1]2025年已发货'!$G:$G&amp;'[1]2025年已发货'!$H:$H,'[1]2025年已发货'!$E:$E,"未发货")</f>
        <v>未发货</v>
      </c>
      <c r="I2468" s="40" t="str">
        <f>VLOOKUP(B2468,辅助信息!E:I,3,FALSE)</f>
        <v>(乐山市校地共建产教融合基地建设项目二标段)四川省乐山市市中区苏稽镇</v>
      </c>
      <c r="J2468" s="40" t="str">
        <f>VLOOKUP(B2468,辅助信息!E:I,4,FALSE)</f>
        <v>彭江涛</v>
      </c>
      <c r="K2468" s="40">
        <f>VLOOKUP(J2468,辅助信息!H:I,2,FALSE)</f>
        <v>13990276572</v>
      </c>
      <c r="L2468" s="111" t="str">
        <f>VLOOKUP(B2468,辅助信息!E:J,6,FALSE)</f>
        <v>联系实际收货人（彭江涛13990276572）现场要求炉批号控制2个以下，超2个不给予签收。提前联系到场规格及数量</v>
      </c>
      <c r="O2468" s="64" t="str">
        <f ca="1" t="shared" si="157"/>
        <v/>
      </c>
      <c r="P2468" s="64" t="str">
        <f ca="1" t="shared" si="158"/>
        <v/>
      </c>
      <c r="Q2468" s="29" t="str">
        <f>VLOOKUP(B2468,辅助信息!E:M,9,FALSE)</f>
        <v>ZTWM-CDGS-XS-2025-0126-四川机司-乐山市校地共建产教融合基地配套设施项目施工二标段钢筋采购合同</v>
      </c>
      <c r="R2468" s="29" t="str">
        <f>_xlfn._xlws.FILTER(辅助信息!D:D,辅助信息!E:E=B2468)</f>
        <v>乐山市校地共建产教融合基地建设项目</v>
      </c>
    </row>
    <row r="2469" hidden="1" spans="2:18">
      <c r="B2469" s="40" t="s">
        <v>186</v>
      </c>
      <c r="C2469" s="72">
        <v>45863</v>
      </c>
      <c r="D2469" s="40" t="str">
        <f>VLOOKUP(B2469,辅助信息!E:K,7,FALSE)</f>
        <v>JWDDCD2025072900123</v>
      </c>
      <c r="E2469" s="40" t="str">
        <f>VLOOKUP(F2469,辅助信息!A:B,2,FALSE)</f>
        <v>螺纹钢</v>
      </c>
      <c r="F2469" s="40" t="s">
        <v>197</v>
      </c>
      <c r="G2469" s="36">
        <v>6</v>
      </c>
      <c r="H2469" s="136" t="str">
        <f>_xlfn.XLOOKUP(C2469&amp;F2469&amp;I2469&amp;J2469,'[1]2025年已发货'!$F:$F&amp;'[1]2025年已发货'!$C:$C&amp;'[1]2025年已发货'!$G:$G&amp;'[1]2025年已发货'!$H:$H,'[1]2025年已发货'!$E:$E,"未发货")</f>
        <v>未发货</v>
      </c>
      <c r="I2469" s="40" t="str">
        <f>VLOOKUP(B2469,辅助信息!E:I,3,FALSE)</f>
        <v>(乐山市校地共建产教融合基地建设项目二标段)四川省乐山市市中区苏稽镇</v>
      </c>
      <c r="J2469" s="40" t="str">
        <f>VLOOKUP(B2469,辅助信息!E:I,4,FALSE)</f>
        <v>彭江涛</v>
      </c>
      <c r="K2469" s="40">
        <f>VLOOKUP(J2469,辅助信息!H:I,2,FALSE)</f>
        <v>13990276572</v>
      </c>
      <c r="L2469" s="111" t="str">
        <f>VLOOKUP(B2469,辅助信息!E:J,6,FALSE)</f>
        <v>联系实际收货人（彭江涛13990276572）现场要求炉批号控制2个以下，超2个不给予签收。提前联系到场规格及数量</v>
      </c>
      <c r="O2469" s="64" t="str">
        <f ca="1" t="shared" si="157"/>
        <v/>
      </c>
      <c r="P2469" s="64" t="str">
        <f ca="1" t="shared" si="158"/>
        <v/>
      </c>
      <c r="Q2469" s="29" t="str">
        <f>VLOOKUP(B2469,辅助信息!E:M,9,FALSE)</f>
        <v>ZTWM-CDGS-XS-2025-0126-四川机司-乐山市校地共建产教融合基地配套设施项目施工二标段钢筋采购合同</v>
      </c>
      <c r="R2469" s="29" t="str">
        <f>_xlfn._xlws.FILTER(辅助信息!D:D,辅助信息!E:E=B2469)</f>
        <v>乐山市校地共建产教融合基地建设项目</v>
      </c>
    </row>
    <row r="2470" hidden="1" spans="2:18">
      <c r="B2470" s="40" t="s">
        <v>186</v>
      </c>
      <c r="C2470" s="72">
        <v>45863</v>
      </c>
      <c r="D2470" s="40" t="str">
        <f>VLOOKUP(B2470,辅助信息!E:K,7,FALSE)</f>
        <v>JWDDCD2025072900123</v>
      </c>
      <c r="E2470" s="40" t="str">
        <f>VLOOKUP(F2470,辅助信息!A:B,2,FALSE)</f>
        <v>螺纹钢</v>
      </c>
      <c r="F2470" s="40" t="s">
        <v>198</v>
      </c>
      <c r="G2470" s="36">
        <v>10</v>
      </c>
      <c r="H2470" s="136" t="str">
        <f>_xlfn.XLOOKUP(C2470&amp;F2470&amp;I2470&amp;J2470,'[1]2025年已发货'!$F:$F&amp;'[1]2025年已发货'!$C:$C&amp;'[1]2025年已发货'!$G:$G&amp;'[1]2025年已发货'!$H:$H,'[1]2025年已发货'!$E:$E,"未发货")</f>
        <v>未发货</v>
      </c>
      <c r="I2470" s="40" t="str">
        <f>VLOOKUP(B2470,辅助信息!E:I,3,FALSE)</f>
        <v>(乐山市校地共建产教融合基地建设项目二标段)四川省乐山市市中区苏稽镇</v>
      </c>
      <c r="J2470" s="40" t="str">
        <f>VLOOKUP(B2470,辅助信息!E:I,4,FALSE)</f>
        <v>彭江涛</v>
      </c>
      <c r="K2470" s="40">
        <f>VLOOKUP(J2470,辅助信息!H:I,2,FALSE)</f>
        <v>13990276572</v>
      </c>
      <c r="L2470" s="111" t="str">
        <f>VLOOKUP(B2470,辅助信息!E:J,6,FALSE)</f>
        <v>联系实际收货人（彭江涛13990276572）现场要求炉批号控制2个以下，超2个不给予签收。提前联系到场规格及数量</v>
      </c>
      <c r="O2470" s="64" t="str">
        <f ca="1" t="shared" si="157"/>
        <v/>
      </c>
      <c r="P2470" s="64" t="str">
        <f ca="1" t="shared" si="158"/>
        <v/>
      </c>
      <c r="Q2470" s="29" t="str">
        <f>VLOOKUP(B2470,辅助信息!E:M,9,FALSE)</f>
        <v>ZTWM-CDGS-XS-2025-0126-四川机司-乐山市校地共建产教融合基地配套设施项目施工二标段钢筋采购合同</v>
      </c>
      <c r="R2470" s="29" t="str">
        <f>_xlfn._xlws.FILTER(辅助信息!D:D,辅助信息!E:E=B2470)</f>
        <v>乐山市校地共建产教融合基地建设项目</v>
      </c>
    </row>
    <row r="2471" hidden="1" spans="2:18">
      <c r="B2471" s="40" t="s">
        <v>186</v>
      </c>
      <c r="C2471" s="72">
        <v>45863</v>
      </c>
      <c r="D2471" s="40" t="str">
        <f>VLOOKUP(B2471,辅助信息!E:K,7,FALSE)</f>
        <v>JWDDCD2025072900123</v>
      </c>
      <c r="E2471" s="40" t="str">
        <f>VLOOKUP(F2471,辅助信息!A:B,2,FALSE)</f>
        <v>螺纹钢</v>
      </c>
      <c r="F2471" s="40" t="s">
        <v>199</v>
      </c>
      <c r="G2471" s="36">
        <v>10</v>
      </c>
      <c r="H2471" s="136" t="str">
        <f>_xlfn.XLOOKUP(C2471&amp;F2471&amp;I2471&amp;J2471,'[1]2025年已发货'!$F:$F&amp;'[1]2025年已发货'!$C:$C&amp;'[1]2025年已发货'!$G:$G&amp;'[1]2025年已发货'!$H:$H,'[1]2025年已发货'!$E:$E,"未发货")</f>
        <v>未发货</v>
      </c>
      <c r="I2471" s="40" t="str">
        <f>VLOOKUP(B2471,辅助信息!E:I,3,FALSE)</f>
        <v>(乐山市校地共建产教融合基地建设项目二标段)四川省乐山市市中区苏稽镇</v>
      </c>
      <c r="J2471" s="40" t="str">
        <f>VLOOKUP(B2471,辅助信息!E:I,4,FALSE)</f>
        <v>彭江涛</v>
      </c>
      <c r="K2471" s="40">
        <f>VLOOKUP(J2471,辅助信息!H:I,2,FALSE)</f>
        <v>13990276572</v>
      </c>
      <c r="L2471" s="111" t="str">
        <f>VLOOKUP(B2471,辅助信息!E:J,6,FALSE)</f>
        <v>联系实际收货人（彭江涛13990276572）现场要求炉批号控制2个以下，超2个不给予签收。提前联系到场规格及数量</v>
      </c>
      <c r="O2471" s="64" t="str">
        <f ca="1" t="shared" si="157"/>
        <v/>
      </c>
      <c r="P2471" s="64" t="str">
        <f ca="1" t="shared" si="158"/>
        <v/>
      </c>
      <c r="Q2471" s="29" t="str">
        <f>VLOOKUP(B2471,辅助信息!E:M,9,FALSE)</f>
        <v>ZTWM-CDGS-XS-2025-0126-四川机司-乐山市校地共建产教融合基地配套设施项目施工二标段钢筋采购合同</v>
      </c>
      <c r="R2471" s="29" t="str">
        <f>_xlfn._xlws.FILTER(辅助信息!D:D,辅助信息!E:E=B2471)</f>
        <v>乐山市校地共建产教融合基地建设项目</v>
      </c>
    </row>
    <row r="2472" hidden="1" spans="2:18">
      <c r="B2472" s="40" t="s">
        <v>186</v>
      </c>
      <c r="C2472" s="72">
        <v>45863</v>
      </c>
      <c r="D2472" s="40" t="str">
        <f>VLOOKUP(B2472,辅助信息!E:K,7,FALSE)</f>
        <v>JWDDCD2025072900123</v>
      </c>
      <c r="E2472" s="40" t="str">
        <f>VLOOKUP(F2472,辅助信息!A:B,2,FALSE)</f>
        <v>螺纹钢</v>
      </c>
      <c r="F2472" s="40" t="s">
        <v>142</v>
      </c>
      <c r="G2472" s="36">
        <v>45</v>
      </c>
      <c r="H2472" s="136" t="str">
        <f>_xlfn.XLOOKUP(C2472&amp;F2472&amp;I2472&amp;J2472,'[1]2025年已发货'!$F:$F&amp;'[1]2025年已发货'!$C:$C&amp;'[1]2025年已发货'!$G:$G&amp;'[1]2025年已发货'!$H:$H,'[1]2025年已发货'!$E:$E,"未发货")</f>
        <v>未发货</v>
      </c>
      <c r="I2472" s="40" t="str">
        <f>VLOOKUP(B2472,辅助信息!E:I,3,FALSE)</f>
        <v>(乐山市校地共建产教融合基地建设项目二标段)四川省乐山市市中区苏稽镇</v>
      </c>
      <c r="J2472" s="40" t="str">
        <f>VLOOKUP(B2472,辅助信息!E:I,4,FALSE)</f>
        <v>彭江涛</v>
      </c>
      <c r="K2472" s="40">
        <f>VLOOKUP(J2472,辅助信息!H:I,2,FALSE)</f>
        <v>13990276572</v>
      </c>
      <c r="L2472" s="111" t="str">
        <f>VLOOKUP(B2472,辅助信息!E:J,6,FALSE)</f>
        <v>联系实际收货人（彭江涛13990276572）现场要求炉批号控制2个以下，超2个不给予签收。提前联系到场规格及数量</v>
      </c>
      <c r="O2472" s="64" t="str">
        <f ca="1" t="shared" si="157"/>
        <v/>
      </c>
      <c r="P2472" s="64" t="str">
        <f ca="1" t="shared" si="158"/>
        <v/>
      </c>
      <c r="Q2472" s="29" t="str">
        <f>VLOOKUP(B2472,辅助信息!E:M,9,FALSE)</f>
        <v>ZTWM-CDGS-XS-2025-0126-四川机司-乐山市校地共建产教融合基地配套设施项目施工二标段钢筋采购合同</v>
      </c>
      <c r="R2472" s="29" t="str">
        <f>_xlfn._xlws.FILTER(辅助信息!D:D,辅助信息!E:E=B2472)</f>
        <v>乐山市校地共建产教融合基地建设项目</v>
      </c>
    </row>
    <row r="2473" hidden="1" spans="2:18">
      <c r="B2473" s="40" t="s">
        <v>186</v>
      </c>
      <c r="C2473" s="72">
        <v>45863</v>
      </c>
      <c r="D2473" s="40" t="str">
        <f>VLOOKUP(B2473,辅助信息!E:K,7,FALSE)</f>
        <v>JWDDCD2025072900123</v>
      </c>
      <c r="E2473" s="40" t="str">
        <f>VLOOKUP(F2473,辅助信息!A:B,2,FALSE)</f>
        <v>螺纹钢</v>
      </c>
      <c r="F2473" s="40" t="s">
        <v>200</v>
      </c>
      <c r="G2473" s="36">
        <v>30</v>
      </c>
      <c r="H2473" s="136" t="str">
        <f>_xlfn.XLOOKUP(C2473&amp;F2473&amp;I2473&amp;J2473,'[1]2025年已发货'!$F:$F&amp;'[1]2025年已发货'!$C:$C&amp;'[1]2025年已发货'!$G:$G&amp;'[1]2025年已发货'!$H:$H,'[1]2025年已发货'!$E:$E,"未发货")</f>
        <v>未发货</v>
      </c>
      <c r="I2473" s="40" t="str">
        <f>VLOOKUP(B2473,辅助信息!E:I,3,FALSE)</f>
        <v>(乐山市校地共建产教融合基地建设项目二标段)四川省乐山市市中区苏稽镇</v>
      </c>
      <c r="J2473" s="40" t="str">
        <f>VLOOKUP(B2473,辅助信息!E:I,4,FALSE)</f>
        <v>彭江涛</v>
      </c>
      <c r="K2473" s="40">
        <f>VLOOKUP(J2473,辅助信息!H:I,2,FALSE)</f>
        <v>13990276572</v>
      </c>
      <c r="L2473" s="111" t="str">
        <f>VLOOKUP(B2473,辅助信息!E:J,6,FALSE)</f>
        <v>联系实际收货人（彭江涛13990276572）现场要求炉批号控制2个以下，超2个不给予签收。提前联系到场规格及数量</v>
      </c>
      <c r="O2473" s="64" t="str">
        <f ca="1" t="shared" si="157"/>
        <v/>
      </c>
      <c r="P2473" s="64" t="str">
        <f ca="1" t="shared" si="158"/>
        <v/>
      </c>
      <c r="Q2473" s="29" t="str">
        <f>VLOOKUP(B2473,辅助信息!E:M,9,FALSE)</f>
        <v>ZTWM-CDGS-XS-2025-0126-四川机司-乐山市校地共建产教融合基地配套设施项目施工二标段钢筋采购合同</v>
      </c>
      <c r="R2473" s="29" t="str">
        <f>_xlfn._xlws.FILTER(辅助信息!D:D,辅助信息!E:E=B2473)</f>
        <v>乐山市校地共建产教融合基地建设项目</v>
      </c>
    </row>
    <row r="2474" hidden="1" spans="2:18">
      <c r="B2474" s="40" t="s">
        <v>186</v>
      </c>
      <c r="C2474" s="72">
        <v>45863</v>
      </c>
      <c r="D2474" s="40" t="str">
        <f>VLOOKUP(B2474,辅助信息!E:K,7,FALSE)</f>
        <v>JWDDCD2025072900123</v>
      </c>
      <c r="E2474" s="40" t="str">
        <f>VLOOKUP(F2474,辅助信息!A:B,2,FALSE)</f>
        <v>螺纹钢</v>
      </c>
      <c r="F2474" s="40" t="s">
        <v>201</v>
      </c>
      <c r="G2474" s="36">
        <v>30</v>
      </c>
      <c r="H2474" s="136" t="str">
        <f>_xlfn.XLOOKUP(C2474&amp;F2474&amp;I2474&amp;J2474,'[1]2025年已发货'!$F:$F&amp;'[1]2025年已发货'!$C:$C&amp;'[1]2025年已发货'!$G:$G&amp;'[1]2025年已发货'!$H:$H,'[1]2025年已发货'!$E:$E,"未发货")</f>
        <v>未发货</v>
      </c>
      <c r="I2474" s="40" t="str">
        <f>VLOOKUP(B2474,辅助信息!E:I,3,FALSE)</f>
        <v>(乐山市校地共建产教融合基地建设项目二标段)四川省乐山市市中区苏稽镇</v>
      </c>
      <c r="J2474" s="40" t="str">
        <f>VLOOKUP(B2474,辅助信息!E:I,4,FALSE)</f>
        <v>彭江涛</v>
      </c>
      <c r="K2474" s="40">
        <f>VLOOKUP(J2474,辅助信息!H:I,2,FALSE)</f>
        <v>13990276572</v>
      </c>
      <c r="L2474" s="111" t="str">
        <f>VLOOKUP(B2474,辅助信息!E:J,6,FALSE)</f>
        <v>联系实际收货人（彭江涛13990276572）现场要求炉批号控制2个以下，超2个不给予签收。提前联系到场规格及数量</v>
      </c>
      <c r="O2474" s="64" t="str">
        <f ca="1" t="shared" si="157"/>
        <v/>
      </c>
      <c r="P2474" s="64" t="str">
        <f ca="1" t="shared" si="158"/>
        <v/>
      </c>
      <c r="Q2474" s="29" t="str">
        <f>VLOOKUP(B2474,辅助信息!E:M,9,FALSE)</f>
        <v>ZTWM-CDGS-XS-2025-0126-四川机司-乐山市校地共建产教融合基地配套设施项目施工二标段钢筋采购合同</v>
      </c>
      <c r="R2474" s="29" t="str">
        <f>_xlfn._xlws.FILTER(辅助信息!D:D,辅助信息!E:E=B2474)</f>
        <v>乐山市校地共建产教融合基地建设项目</v>
      </c>
    </row>
    <row r="2475" hidden="1" spans="2:18">
      <c r="B2475" s="40" t="s">
        <v>167</v>
      </c>
      <c r="C2475" s="72">
        <v>45864</v>
      </c>
      <c r="D2475" s="40" t="str">
        <f>VLOOKUP(B2475,辅助信息!E:K,7,FALSE)</f>
        <v>JWDDCD2025102100473</v>
      </c>
      <c r="E2475" s="40" t="str">
        <f>VLOOKUP(F2475,辅助信息!A:B,2,FALSE)</f>
        <v>螺纹钢</v>
      </c>
      <c r="F2475" s="40" t="s">
        <v>27</v>
      </c>
      <c r="G2475" s="36">
        <v>30</v>
      </c>
      <c r="H2475" s="136">
        <f>_xlfn.XLOOKUP(C2475&amp;F2475&amp;I2475&amp;J2475,'[1]2025年已发货'!$F:$F&amp;'[1]2025年已发货'!$C:$C&amp;'[1]2025年已发货'!$G:$G&amp;'[1]2025年已发货'!$H:$H,'[1]2025年已发货'!$E:$E,"未发货")</f>
        <v>30</v>
      </c>
      <c r="I2475" s="40" t="str">
        <f>VLOOKUP(B2475,辅助信息!E:I,3,FALSE)</f>
        <v>(五冶建设扩建艺体中学二期工程)四川省成都市双流区光荣路成都艺体中学南200米</v>
      </c>
      <c r="J2475" s="40" t="str">
        <f>VLOOKUP(B2475,辅助信息!E:I,4,FALSE)</f>
        <v>谢序强</v>
      </c>
      <c r="K2475" s="40">
        <f>VLOOKUP(J2475,辅助信息!H:I,2,FALSE)</f>
        <v>13458588232</v>
      </c>
      <c r="L2475" s="111" t="str">
        <f>VLOOKUP(B2475,辅助信息!E:J,6,FALSE)</f>
        <v>联系实际收货人（谢序强13458588232）五冶建设送货单,一式6份材质书,锈货不收，项目名称：扩建艺体中学二期工程，装货前联系收货人核实到场规格,没提前告知进场规格现场不给予接收</v>
      </c>
      <c r="O2475" s="64" t="str">
        <f ca="1" t="shared" si="157"/>
        <v/>
      </c>
      <c r="P2475" s="64" t="str">
        <f ca="1" t="shared" si="158"/>
        <v/>
      </c>
      <c r="Q2475" s="29" t="str">
        <f>VLOOKUP(B2475,辅助信息!E:M,9,FALSE)</f>
        <v>ZTWM-CDGS-XS-2025-0073-五冶天府-成都怡心湖片区及龙泉驿医院等项目</v>
      </c>
      <c r="R2475" s="29" t="str">
        <f>_xlfn._xlws.FILTER(辅助信息!D:D,辅助信息!E:E=B2475)</f>
        <v>五冶建设扩建艺体中学二期工程</v>
      </c>
    </row>
    <row r="2476" hidden="1" spans="2:18">
      <c r="B2476" s="40" t="s">
        <v>167</v>
      </c>
      <c r="C2476" s="72">
        <v>45864</v>
      </c>
      <c r="D2476" s="40" t="str">
        <f>VLOOKUP(B2476,辅助信息!E:K,7,FALSE)</f>
        <v>JWDDCD2025102100473</v>
      </c>
      <c r="E2476" s="40" t="str">
        <f>VLOOKUP(F2476,辅助信息!A:B,2,FALSE)</f>
        <v>螺纹钢</v>
      </c>
      <c r="F2476" s="40" t="s">
        <v>19</v>
      </c>
      <c r="G2476" s="36">
        <v>25</v>
      </c>
      <c r="H2476" s="136">
        <f>_xlfn.XLOOKUP(C2476&amp;F2476&amp;I2476&amp;J2476,'[1]2025年已发货'!$F:$F&amp;'[1]2025年已发货'!$C:$C&amp;'[1]2025年已发货'!$G:$G&amp;'[1]2025年已发货'!$H:$H,'[1]2025年已发货'!$E:$E,"未发货")</f>
        <v>25</v>
      </c>
      <c r="I2476" s="40" t="str">
        <f>VLOOKUP(B2476,辅助信息!E:I,3,FALSE)</f>
        <v>(五冶建设扩建艺体中学二期工程)四川省成都市双流区光荣路成都艺体中学南200米</v>
      </c>
      <c r="J2476" s="40" t="str">
        <f>VLOOKUP(B2476,辅助信息!E:I,4,FALSE)</f>
        <v>谢序强</v>
      </c>
      <c r="K2476" s="40">
        <f>VLOOKUP(J2476,辅助信息!H:I,2,FALSE)</f>
        <v>13458588232</v>
      </c>
      <c r="L2476" s="111" t="str">
        <f>VLOOKUP(B2476,辅助信息!E:J,6,FALSE)</f>
        <v>联系实际收货人（谢序强13458588232）五冶建设送货单,一式6份材质书,锈货不收，项目名称：扩建艺体中学二期工程，装货前联系收货人核实到场规格,没提前告知进场规格现场不给予接收</v>
      </c>
      <c r="O2476" s="64" t="str">
        <f ca="1" t="shared" si="157"/>
        <v/>
      </c>
      <c r="P2476" s="64" t="str">
        <f ca="1" t="shared" si="158"/>
        <v/>
      </c>
      <c r="Q2476" s="29" t="str">
        <f>VLOOKUP(B2476,辅助信息!E:M,9,FALSE)</f>
        <v>ZTWM-CDGS-XS-2025-0073-五冶天府-成都怡心湖片区及龙泉驿医院等项目</v>
      </c>
      <c r="R2476" s="29" t="str">
        <f>_xlfn._xlws.FILTER(辅助信息!D:D,辅助信息!E:E=B2476)</f>
        <v>五冶建设扩建艺体中学二期工程</v>
      </c>
    </row>
    <row r="2477" hidden="1" spans="2:18">
      <c r="B2477" s="40" t="s">
        <v>167</v>
      </c>
      <c r="C2477" s="72">
        <v>45864</v>
      </c>
      <c r="D2477" s="40" t="str">
        <f>VLOOKUP(B2477,辅助信息!E:K,7,FALSE)</f>
        <v>JWDDCD2025102100473</v>
      </c>
      <c r="E2477" s="40" t="str">
        <f>VLOOKUP(F2477,辅助信息!A:B,2,FALSE)</f>
        <v>螺纹钢</v>
      </c>
      <c r="F2477" s="40" t="s">
        <v>32</v>
      </c>
      <c r="G2477" s="36">
        <v>20</v>
      </c>
      <c r="H2477" s="136">
        <f>_xlfn.XLOOKUP(C2477&amp;F2477&amp;I2477&amp;J2477,'[1]2025年已发货'!$F:$F&amp;'[1]2025年已发货'!$C:$C&amp;'[1]2025年已发货'!$G:$G&amp;'[1]2025年已发货'!$H:$H,'[1]2025年已发货'!$E:$E,"未发货")</f>
        <v>20</v>
      </c>
      <c r="I2477" s="40" t="str">
        <f>VLOOKUP(B2477,辅助信息!E:I,3,FALSE)</f>
        <v>(五冶建设扩建艺体中学二期工程)四川省成都市双流区光荣路成都艺体中学南200米</v>
      </c>
      <c r="J2477" s="40" t="str">
        <f>VLOOKUP(B2477,辅助信息!E:I,4,FALSE)</f>
        <v>谢序强</v>
      </c>
      <c r="K2477" s="40">
        <f>VLOOKUP(J2477,辅助信息!H:I,2,FALSE)</f>
        <v>13458588232</v>
      </c>
      <c r="L2477" s="111" t="str">
        <f>VLOOKUP(B2477,辅助信息!E:J,6,FALSE)</f>
        <v>联系实际收货人（谢序强13458588232）五冶建设送货单,一式6份材质书,锈货不收，项目名称：扩建艺体中学二期工程，装货前联系收货人核实到场规格,没提前告知进场规格现场不给予接收</v>
      </c>
      <c r="O2477" s="64" t="str">
        <f ca="1" t="shared" si="157"/>
        <v/>
      </c>
      <c r="P2477" s="64" t="str">
        <f ca="1" t="shared" si="158"/>
        <v/>
      </c>
      <c r="Q2477" s="29" t="str">
        <f>VLOOKUP(B2477,辅助信息!E:M,9,FALSE)</f>
        <v>ZTWM-CDGS-XS-2025-0073-五冶天府-成都怡心湖片区及龙泉驿医院等项目</v>
      </c>
      <c r="R2477" s="29" t="str">
        <f>_xlfn._xlws.FILTER(辅助信息!D:D,辅助信息!E:E=B2477)</f>
        <v>五冶建设扩建艺体中学二期工程</v>
      </c>
    </row>
    <row r="2478" hidden="1" spans="2:18">
      <c r="B2478" s="40" t="s">
        <v>167</v>
      </c>
      <c r="C2478" s="72">
        <v>45864</v>
      </c>
      <c r="D2478" s="40" t="str">
        <f>VLOOKUP(B2478,辅助信息!E:K,7,FALSE)</f>
        <v>JWDDCD2025102100473</v>
      </c>
      <c r="E2478" s="40" t="str">
        <f>VLOOKUP(F2478,辅助信息!A:B,2,FALSE)</f>
        <v>螺纹钢</v>
      </c>
      <c r="F2478" s="40" t="s">
        <v>30</v>
      </c>
      <c r="G2478" s="36">
        <v>30</v>
      </c>
      <c r="H2478" s="136">
        <f>_xlfn.XLOOKUP(C2478&amp;F2478&amp;I2478&amp;J2478,'[1]2025年已发货'!$F:$F&amp;'[1]2025年已发货'!$C:$C&amp;'[1]2025年已发货'!$G:$G&amp;'[1]2025年已发货'!$H:$H,'[1]2025年已发货'!$E:$E,"未发货")</f>
        <v>8</v>
      </c>
      <c r="I2478" s="40" t="str">
        <f>VLOOKUP(B2478,辅助信息!E:I,3,FALSE)</f>
        <v>(五冶建设扩建艺体中学二期工程)四川省成都市双流区光荣路成都艺体中学南200米</v>
      </c>
      <c r="J2478" s="40" t="str">
        <f>VLOOKUP(B2478,辅助信息!E:I,4,FALSE)</f>
        <v>谢序强</v>
      </c>
      <c r="K2478" s="40">
        <f>VLOOKUP(J2478,辅助信息!H:I,2,FALSE)</f>
        <v>13458588232</v>
      </c>
      <c r="L2478" s="111" t="str">
        <f>VLOOKUP(B2478,辅助信息!E:J,6,FALSE)</f>
        <v>联系实际收货人（谢序强13458588232）五冶建设送货单,一式6份材质书,锈货不收，项目名称：扩建艺体中学二期工程，装货前联系收货人核实到场规格,没提前告知进场规格现场不给予接收</v>
      </c>
      <c r="O2478" s="64" t="str">
        <f ca="1" t="shared" si="157"/>
        <v/>
      </c>
      <c r="P2478" s="64" t="str">
        <f ca="1" t="shared" si="158"/>
        <v/>
      </c>
      <c r="Q2478" s="29" t="str">
        <f>VLOOKUP(B2478,辅助信息!E:M,9,FALSE)</f>
        <v>ZTWM-CDGS-XS-2025-0073-五冶天府-成都怡心湖片区及龙泉驿医院等项目</v>
      </c>
      <c r="R2478" s="29" t="str">
        <f>_xlfn._xlws.FILTER(辅助信息!D:D,辅助信息!E:E=B2478)</f>
        <v>五冶建设扩建艺体中学二期工程</v>
      </c>
    </row>
    <row r="2479" hidden="1" spans="2:18">
      <c r="B2479" s="40" t="s">
        <v>167</v>
      </c>
      <c r="C2479" s="72">
        <v>45864</v>
      </c>
      <c r="D2479" s="40" t="str">
        <f>VLOOKUP(B2479,辅助信息!E:K,7,FALSE)</f>
        <v>JWDDCD2025102100473</v>
      </c>
      <c r="E2479" s="40" t="str">
        <f>VLOOKUP(F2479,辅助信息!A:B,2,FALSE)</f>
        <v>螺纹钢</v>
      </c>
      <c r="F2479" s="40" t="s">
        <v>33</v>
      </c>
      <c r="G2479" s="36">
        <v>20</v>
      </c>
      <c r="H2479" s="136">
        <f>_xlfn.XLOOKUP(C2479&amp;F2479&amp;I2479&amp;J2479,'[1]2025年已发货'!$F:$F&amp;'[1]2025年已发货'!$C:$C&amp;'[1]2025年已发货'!$G:$G&amp;'[1]2025年已发货'!$H:$H,'[1]2025年已发货'!$E:$E,"未发货")</f>
        <v>20</v>
      </c>
      <c r="I2479" s="40" t="str">
        <f>VLOOKUP(B2479,辅助信息!E:I,3,FALSE)</f>
        <v>(五冶建设扩建艺体中学二期工程)四川省成都市双流区光荣路成都艺体中学南200米</v>
      </c>
      <c r="J2479" s="40" t="str">
        <f>VLOOKUP(B2479,辅助信息!E:I,4,FALSE)</f>
        <v>谢序强</v>
      </c>
      <c r="K2479" s="40">
        <f>VLOOKUP(J2479,辅助信息!H:I,2,FALSE)</f>
        <v>13458588232</v>
      </c>
      <c r="L2479" s="111" t="str">
        <f>VLOOKUP(B2479,辅助信息!E:J,6,FALSE)</f>
        <v>联系实际收货人（谢序强13458588232）五冶建设送货单,一式6份材质书,锈货不收，项目名称：扩建艺体中学二期工程，装货前联系收货人核实到场规格,没提前告知进场规格现场不给予接收</v>
      </c>
      <c r="O2479" s="64" t="str">
        <f ca="1" t="shared" si="157"/>
        <v/>
      </c>
      <c r="P2479" s="64" t="str">
        <f ca="1" t="shared" si="158"/>
        <v/>
      </c>
      <c r="Q2479" s="29" t="str">
        <f>VLOOKUP(B2479,辅助信息!E:M,9,FALSE)</f>
        <v>ZTWM-CDGS-XS-2025-0073-五冶天府-成都怡心湖片区及龙泉驿医院等项目</v>
      </c>
      <c r="R2479" s="29" t="str">
        <f>_xlfn._xlws.FILTER(辅助信息!D:D,辅助信息!E:E=B2479)</f>
        <v>五冶建设扩建艺体中学二期工程</v>
      </c>
    </row>
    <row r="2480" hidden="1" spans="2:18">
      <c r="B2480" s="40" t="s">
        <v>167</v>
      </c>
      <c r="C2480" s="72">
        <v>45864</v>
      </c>
      <c r="D2480" s="40" t="str">
        <f>VLOOKUP(B2480,辅助信息!E:K,7,FALSE)</f>
        <v>JWDDCD2025102100473</v>
      </c>
      <c r="E2480" s="40" t="str">
        <f>VLOOKUP(F2480,辅助信息!A:B,2,FALSE)</f>
        <v>螺纹钢</v>
      </c>
      <c r="F2480" s="40" t="s">
        <v>28</v>
      </c>
      <c r="G2480" s="36">
        <v>40</v>
      </c>
      <c r="H2480" s="136">
        <f>_xlfn.XLOOKUP(C2480&amp;F2480&amp;I2480&amp;J2480,'[1]2025年已发货'!$F:$F&amp;'[1]2025年已发货'!$C:$C&amp;'[1]2025年已发货'!$G:$G&amp;'[1]2025年已发货'!$H:$H,'[1]2025年已发货'!$E:$E,"未发货")</f>
        <v>40</v>
      </c>
      <c r="I2480" s="40" t="str">
        <f>VLOOKUP(B2480,辅助信息!E:I,3,FALSE)</f>
        <v>(五冶建设扩建艺体中学二期工程)四川省成都市双流区光荣路成都艺体中学南200米</v>
      </c>
      <c r="J2480" s="40" t="str">
        <f>VLOOKUP(B2480,辅助信息!E:I,4,FALSE)</f>
        <v>谢序强</v>
      </c>
      <c r="K2480" s="40">
        <f>VLOOKUP(J2480,辅助信息!H:I,2,FALSE)</f>
        <v>13458588232</v>
      </c>
      <c r="L2480" s="111" t="str">
        <f>VLOOKUP(B2480,辅助信息!E:J,6,FALSE)</f>
        <v>联系实际收货人（谢序强13458588232）五冶建设送货单,一式6份材质书,锈货不收，项目名称：扩建艺体中学二期工程，装货前联系收货人核实到场规格,没提前告知进场规格现场不给予接收</v>
      </c>
      <c r="O2480" s="64" t="str">
        <f ca="1" t="shared" si="157"/>
        <v/>
      </c>
      <c r="P2480" s="64" t="str">
        <f ca="1" t="shared" si="158"/>
        <v/>
      </c>
      <c r="Q2480" s="29" t="str">
        <f>VLOOKUP(B2480,辅助信息!E:M,9,FALSE)</f>
        <v>ZTWM-CDGS-XS-2025-0073-五冶天府-成都怡心湖片区及龙泉驿医院等项目</v>
      </c>
      <c r="R2480" s="29" t="str">
        <f>_xlfn._xlws.FILTER(辅助信息!D:D,辅助信息!E:E=B2480)</f>
        <v>五冶建设扩建艺体中学二期工程</v>
      </c>
    </row>
    <row r="2481" hidden="1" spans="2:18">
      <c r="B2481" s="40" t="s">
        <v>167</v>
      </c>
      <c r="C2481" s="72">
        <v>45864</v>
      </c>
      <c r="D2481" s="40" t="str">
        <f>VLOOKUP(B2481,辅助信息!E:K,7,FALSE)</f>
        <v>JWDDCD2025102100473</v>
      </c>
      <c r="E2481" s="40" t="str">
        <f>VLOOKUP(F2481,辅助信息!A:B,2,FALSE)</f>
        <v>螺纹钢</v>
      </c>
      <c r="F2481" s="40" t="s">
        <v>46</v>
      </c>
      <c r="G2481" s="36">
        <v>10</v>
      </c>
      <c r="H2481" s="136">
        <f>_xlfn.XLOOKUP(C2481&amp;F2481&amp;I2481&amp;J2481,'[1]2025年已发货'!$F:$F&amp;'[1]2025年已发货'!$C:$C&amp;'[1]2025年已发货'!$G:$G&amp;'[1]2025年已发货'!$H:$H,'[1]2025年已发货'!$E:$E,"未发货")</f>
        <v>6</v>
      </c>
      <c r="I2481" s="40" t="str">
        <f>VLOOKUP(B2481,辅助信息!E:I,3,FALSE)</f>
        <v>(五冶建设扩建艺体中学二期工程)四川省成都市双流区光荣路成都艺体中学南200米</v>
      </c>
      <c r="J2481" s="40" t="str">
        <f>VLOOKUP(B2481,辅助信息!E:I,4,FALSE)</f>
        <v>谢序强</v>
      </c>
      <c r="K2481" s="40">
        <f>VLOOKUP(J2481,辅助信息!H:I,2,FALSE)</f>
        <v>13458588232</v>
      </c>
      <c r="L2481" s="111" t="str">
        <f>VLOOKUP(B2481,辅助信息!E:J,6,FALSE)</f>
        <v>联系实际收货人（谢序强13458588232）五冶建设送货单,一式6份材质书,锈货不收，项目名称：扩建艺体中学二期工程，装货前联系收货人核实到场规格,没提前告知进场规格现场不给予接收</v>
      </c>
      <c r="O2481" s="64" t="str">
        <f ca="1" t="shared" si="157"/>
        <v/>
      </c>
      <c r="P2481" s="64" t="str">
        <f ca="1" t="shared" si="158"/>
        <v/>
      </c>
      <c r="Q2481" s="29" t="str">
        <f>VLOOKUP(B2481,辅助信息!E:M,9,FALSE)</f>
        <v>ZTWM-CDGS-XS-2025-0073-五冶天府-成都怡心湖片区及龙泉驿医院等项目</v>
      </c>
      <c r="R2481" s="29" t="str">
        <f>_xlfn._xlws.FILTER(辅助信息!D:D,辅助信息!E:E=B2481)</f>
        <v>五冶建设扩建艺体中学二期工程</v>
      </c>
    </row>
    <row r="2482" hidden="1" spans="2:18">
      <c r="B2482" s="40" t="s">
        <v>167</v>
      </c>
      <c r="C2482" s="72">
        <v>45864</v>
      </c>
      <c r="D2482" s="40" t="str">
        <f>VLOOKUP(B2482,辅助信息!E:K,7,FALSE)</f>
        <v>JWDDCD2025102100473</v>
      </c>
      <c r="E2482" s="40" t="str">
        <f>VLOOKUP(F2482,辅助信息!A:B,2,FALSE)</f>
        <v>螺纹钢</v>
      </c>
      <c r="F2482" s="40" t="s">
        <v>22</v>
      </c>
      <c r="G2482" s="36">
        <v>50</v>
      </c>
      <c r="H2482" s="136">
        <f>_xlfn.XLOOKUP(C2482&amp;F2482&amp;I2482&amp;J2482,'[1]2025年已发货'!$F:$F&amp;'[1]2025年已发货'!$C:$C&amp;'[1]2025年已发货'!$G:$G&amp;'[1]2025年已发货'!$H:$H,'[1]2025年已发货'!$E:$E,"未发货")</f>
        <v>50</v>
      </c>
      <c r="I2482" s="40" t="str">
        <f>VLOOKUP(B2482,辅助信息!E:I,3,FALSE)</f>
        <v>(五冶建设扩建艺体中学二期工程)四川省成都市双流区光荣路成都艺体中学南200米</v>
      </c>
      <c r="J2482" s="40" t="str">
        <f>VLOOKUP(B2482,辅助信息!E:I,4,FALSE)</f>
        <v>谢序强</v>
      </c>
      <c r="K2482" s="40">
        <f>VLOOKUP(J2482,辅助信息!H:I,2,FALSE)</f>
        <v>13458588232</v>
      </c>
      <c r="L2482" s="111" t="str">
        <f>VLOOKUP(B2482,辅助信息!E:J,6,FALSE)</f>
        <v>联系实际收货人（谢序强13458588232）五冶建设送货单,一式6份材质书,锈货不收，项目名称：扩建艺体中学二期工程，装货前联系收货人核实到场规格,没提前告知进场规格现场不给予接收</v>
      </c>
      <c r="O2482" s="64" t="str">
        <f ca="1" t="shared" si="157"/>
        <v/>
      </c>
      <c r="P2482" s="64" t="str">
        <f ca="1" t="shared" si="158"/>
        <v/>
      </c>
      <c r="Q2482" s="29" t="str">
        <f>VLOOKUP(B2482,辅助信息!E:M,9,FALSE)</f>
        <v>ZTWM-CDGS-XS-2025-0073-五冶天府-成都怡心湖片区及龙泉驿医院等项目</v>
      </c>
      <c r="R2482" s="29" t="str">
        <f>_xlfn._xlws.FILTER(辅助信息!D:D,辅助信息!E:E=B2482)</f>
        <v>五冶建设扩建艺体中学二期工程</v>
      </c>
    </row>
    <row r="2483" hidden="1" spans="2:18">
      <c r="B2483" s="40" t="s">
        <v>167</v>
      </c>
      <c r="C2483" s="72">
        <v>45864</v>
      </c>
      <c r="D2483" s="40" t="str">
        <f>VLOOKUP(B2483,辅助信息!E:K,7,FALSE)</f>
        <v>JWDDCD2025102100473</v>
      </c>
      <c r="E2483" s="40" t="str">
        <f>VLOOKUP(F2483,辅助信息!A:B,2,FALSE)</f>
        <v>螺纹钢</v>
      </c>
      <c r="F2483" s="40" t="s">
        <v>182</v>
      </c>
      <c r="G2483" s="36">
        <v>5</v>
      </c>
      <c r="H2483" s="136">
        <f>_xlfn.XLOOKUP(C2483&amp;F2483&amp;I2483&amp;J2483,'[1]2025年已发货'!$F:$F&amp;'[1]2025年已发货'!$C:$C&amp;'[1]2025年已发货'!$G:$G&amp;'[1]2025年已发货'!$H:$H,'[1]2025年已发货'!$E:$E,"未发货")</f>
        <v>5</v>
      </c>
      <c r="I2483" s="40" t="str">
        <f>VLOOKUP(B2483,辅助信息!E:I,3,FALSE)</f>
        <v>(五冶建设扩建艺体中学二期工程)四川省成都市双流区光荣路成都艺体中学南200米</v>
      </c>
      <c r="J2483" s="40" t="str">
        <f>VLOOKUP(B2483,辅助信息!E:I,4,FALSE)</f>
        <v>谢序强</v>
      </c>
      <c r="K2483" s="40">
        <f>VLOOKUP(J2483,辅助信息!H:I,2,FALSE)</f>
        <v>13458588232</v>
      </c>
      <c r="L2483" s="111" t="str">
        <f>VLOOKUP(B2483,辅助信息!E:J,6,FALSE)</f>
        <v>联系实际收货人（谢序强13458588232）五冶建设送货单,一式6份材质书,锈货不收，项目名称：扩建艺体中学二期工程，装货前联系收货人核实到场规格,没提前告知进场规格现场不给予接收</v>
      </c>
      <c r="O2483" s="64" t="str">
        <f ca="1" t="shared" si="157"/>
        <v/>
      </c>
      <c r="P2483" s="64" t="str">
        <f ca="1" t="shared" si="158"/>
        <v/>
      </c>
      <c r="Q2483" s="29" t="str">
        <f>VLOOKUP(B2483,辅助信息!E:M,9,FALSE)</f>
        <v>ZTWM-CDGS-XS-2025-0073-五冶天府-成都怡心湖片区及龙泉驿医院等项目</v>
      </c>
      <c r="R2483" s="29" t="str">
        <f>_xlfn._xlws.FILTER(辅助信息!D:D,辅助信息!E:E=B2483)</f>
        <v>五冶建设扩建艺体中学二期工程</v>
      </c>
    </row>
    <row r="2484" hidden="1" spans="2:18">
      <c r="B2484" s="40" t="s">
        <v>167</v>
      </c>
      <c r="C2484" s="72">
        <v>45866</v>
      </c>
      <c r="D2484" s="40" t="str">
        <f>VLOOKUP(B2484,辅助信息!E:K,7,FALSE)</f>
        <v>JWDDCD2025102100473</v>
      </c>
      <c r="E2484" s="40" t="str">
        <f>VLOOKUP(F2484,辅助信息!A:B,2,FALSE)</f>
        <v>盘螺</v>
      </c>
      <c r="F2484" s="40" t="s">
        <v>41</v>
      </c>
      <c r="G2484" s="36">
        <v>16</v>
      </c>
      <c r="H2484" s="136">
        <f>_xlfn.XLOOKUP(C2484&amp;F2484&amp;I2484&amp;J2484,'[1]2025年已发货'!$F:$F&amp;'[1]2025年已发货'!$C:$C&amp;'[1]2025年已发货'!$G:$G&amp;'[1]2025年已发货'!$H:$H,'[1]2025年已发货'!$E:$E,"未发货")</f>
        <v>16</v>
      </c>
      <c r="I2484" s="40" t="str">
        <f>VLOOKUP(B2484,辅助信息!E:I,3,FALSE)</f>
        <v>(五冶建设扩建艺体中学二期工程)四川省成都市双流区光荣路成都艺体中学南200米</v>
      </c>
      <c r="J2484" s="40" t="str">
        <f>VLOOKUP(B2484,辅助信息!E:I,4,FALSE)</f>
        <v>谢序强</v>
      </c>
      <c r="K2484" s="40">
        <f>VLOOKUP(J2484,辅助信息!H:I,2,FALSE)</f>
        <v>13458588232</v>
      </c>
      <c r="L2484" s="111" t="str">
        <f>VLOOKUP(B2484,辅助信息!E:J,6,FALSE)</f>
        <v>联系实际收货人（谢序强13458588232）五冶建设送货单,一式6份材质书,锈货不收，项目名称：扩建艺体中学二期工程，装货前联系收货人核实到场规格,没提前告知进场规格现场不给予接收</v>
      </c>
      <c r="M2484" s="93">
        <v>45866</v>
      </c>
      <c r="O2484" s="64">
        <f ca="1" t="shared" si="157"/>
        <v>0</v>
      </c>
      <c r="P2484" s="64">
        <f ca="1" t="shared" si="158"/>
        <v>105</v>
      </c>
      <c r="Q2484" s="29" t="str">
        <f>VLOOKUP(B2484,辅助信息!E:M,9,FALSE)</f>
        <v>ZTWM-CDGS-XS-2025-0073-五冶天府-成都怡心湖片区及龙泉驿医院等项目</v>
      </c>
      <c r="R2484" s="29" t="str">
        <f>_xlfn._xlws.FILTER(辅助信息!D:D,辅助信息!E:E=B2484)</f>
        <v>五冶建设扩建艺体中学二期工程</v>
      </c>
    </row>
    <row r="2485" hidden="1" spans="2:18">
      <c r="B2485" s="40" t="s">
        <v>167</v>
      </c>
      <c r="C2485" s="72">
        <v>45866</v>
      </c>
      <c r="D2485" s="40" t="str">
        <f>VLOOKUP(B2485,辅助信息!E:K,7,FALSE)</f>
        <v>JWDDCD2025102100473</v>
      </c>
      <c r="E2485" s="40" t="str">
        <f>VLOOKUP(F2485,辅助信息!A:B,2,FALSE)</f>
        <v>螺纹钢</v>
      </c>
      <c r="F2485" s="40" t="s">
        <v>27</v>
      </c>
      <c r="G2485" s="36">
        <v>77</v>
      </c>
      <c r="H2485" s="136">
        <f>_xlfn.XLOOKUP(C2485&amp;F2485&amp;I2485&amp;J2485,'[1]2025年已发货'!$F:$F&amp;'[1]2025年已发货'!$C:$C&amp;'[1]2025年已发货'!$G:$G&amp;'[1]2025年已发货'!$H:$H,'[1]2025年已发货'!$E:$E,"未发货")</f>
        <v>77</v>
      </c>
      <c r="I2485" s="40" t="str">
        <f>VLOOKUP(B2485,辅助信息!E:I,3,FALSE)</f>
        <v>(五冶建设扩建艺体中学二期工程)四川省成都市双流区光荣路成都艺体中学南200米</v>
      </c>
      <c r="J2485" s="40" t="str">
        <f>VLOOKUP(B2485,辅助信息!E:I,4,FALSE)</f>
        <v>谢序强</v>
      </c>
      <c r="K2485" s="40">
        <f>VLOOKUP(J2485,辅助信息!H:I,2,FALSE)</f>
        <v>13458588232</v>
      </c>
      <c r="L2485" s="111" t="str">
        <f>VLOOKUP(B2485,辅助信息!E:J,6,FALSE)</f>
        <v>联系实际收货人（谢序强13458588232）五冶建设送货单,一式6份材质书,锈货不收，项目名称：扩建艺体中学二期工程，装货前联系收货人核实到场规格,没提前告知进场规格现场不给予接收</v>
      </c>
      <c r="M2485" s="93">
        <v>45866</v>
      </c>
      <c r="O2485" s="64">
        <f ca="1" t="shared" si="157"/>
        <v>0</v>
      </c>
      <c r="P2485" s="64">
        <f ca="1" t="shared" si="158"/>
        <v>105</v>
      </c>
      <c r="Q2485" s="29" t="str">
        <f>VLOOKUP(B2485,辅助信息!E:M,9,FALSE)</f>
        <v>ZTWM-CDGS-XS-2025-0073-五冶天府-成都怡心湖片区及龙泉驿医院等项目</v>
      </c>
      <c r="R2485" s="29" t="str">
        <f>_xlfn._xlws.FILTER(辅助信息!D:D,辅助信息!E:E=B2485)</f>
        <v>五冶建设扩建艺体中学二期工程</v>
      </c>
    </row>
    <row r="2486" hidden="1" spans="2:18">
      <c r="B2486" s="40" t="s">
        <v>167</v>
      </c>
      <c r="C2486" s="72">
        <v>45866</v>
      </c>
      <c r="D2486" s="40" t="str">
        <f>VLOOKUP(B2486,辅助信息!E:K,7,FALSE)</f>
        <v>JWDDCD2025102100473</v>
      </c>
      <c r="E2486" s="40" t="str">
        <f>VLOOKUP(F2486,辅助信息!A:B,2,FALSE)</f>
        <v>螺纹钢</v>
      </c>
      <c r="F2486" s="40" t="s">
        <v>19</v>
      </c>
      <c r="G2486" s="36">
        <v>20</v>
      </c>
      <c r="H2486" s="136">
        <f>_xlfn.XLOOKUP(C2486&amp;F2486&amp;I2486&amp;J2486,'[1]2025年已发货'!$F:$F&amp;'[1]2025年已发货'!$C:$C&amp;'[1]2025年已发货'!$G:$G&amp;'[1]2025年已发货'!$H:$H,'[1]2025年已发货'!$E:$E,"未发货")</f>
        <v>20</v>
      </c>
      <c r="I2486" s="40" t="str">
        <f>VLOOKUP(B2486,辅助信息!E:I,3,FALSE)</f>
        <v>(五冶建设扩建艺体中学二期工程)四川省成都市双流区光荣路成都艺体中学南200米</v>
      </c>
      <c r="J2486" s="40" t="str">
        <f>VLOOKUP(B2486,辅助信息!E:I,4,FALSE)</f>
        <v>谢序强</v>
      </c>
      <c r="K2486" s="40">
        <f>VLOOKUP(J2486,辅助信息!H:I,2,FALSE)</f>
        <v>13458588232</v>
      </c>
      <c r="L2486" s="111" t="str">
        <f>VLOOKUP(B2486,辅助信息!E:J,6,FALSE)</f>
        <v>联系实际收货人（谢序强13458588232）五冶建设送货单,一式6份材质书,锈货不收，项目名称：扩建艺体中学二期工程，装货前联系收货人核实到场规格,没提前告知进场规格现场不给予接收</v>
      </c>
      <c r="M2486" s="93">
        <v>45866</v>
      </c>
      <c r="O2486" s="64">
        <f ca="1" t="shared" si="157"/>
        <v>0</v>
      </c>
      <c r="P2486" s="64">
        <f ca="1" t="shared" si="158"/>
        <v>105</v>
      </c>
      <c r="Q2486" s="29" t="str">
        <f>VLOOKUP(B2486,辅助信息!E:M,9,FALSE)</f>
        <v>ZTWM-CDGS-XS-2025-0073-五冶天府-成都怡心湖片区及龙泉驿医院等项目</v>
      </c>
      <c r="R2486" s="29" t="str">
        <f>_xlfn._xlws.FILTER(辅助信息!D:D,辅助信息!E:E=B2486)</f>
        <v>五冶建设扩建艺体中学二期工程</v>
      </c>
    </row>
    <row r="2487" hidden="1" spans="2:18">
      <c r="B2487" s="40" t="s">
        <v>167</v>
      </c>
      <c r="C2487" s="72">
        <v>45866</v>
      </c>
      <c r="D2487" s="40" t="str">
        <f>VLOOKUP(B2487,辅助信息!E:K,7,FALSE)</f>
        <v>JWDDCD2025102100473</v>
      </c>
      <c r="E2487" s="40" t="str">
        <f>VLOOKUP(F2487,辅助信息!A:B,2,FALSE)</f>
        <v>螺纹钢</v>
      </c>
      <c r="F2487" s="40" t="s">
        <v>30</v>
      </c>
      <c r="G2487" s="36">
        <v>32.5</v>
      </c>
      <c r="H2487" s="136">
        <f>_xlfn.XLOOKUP(C2487&amp;F2487&amp;I2487&amp;J2487,'[1]2025年已发货'!$F:$F&amp;'[1]2025年已发货'!$C:$C&amp;'[1]2025年已发货'!$G:$G&amp;'[1]2025年已发货'!$H:$H,'[1]2025年已发货'!$E:$E,"未发货")</f>
        <v>70</v>
      </c>
      <c r="I2487" s="40" t="str">
        <f>VLOOKUP(B2487,辅助信息!E:I,3,FALSE)</f>
        <v>(五冶建设扩建艺体中学二期工程)四川省成都市双流区光荣路成都艺体中学南200米</v>
      </c>
      <c r="J2487" s="40" t="str">
        <f>VLOOKUP(B2487,辅助信息!E:I,4,FALSE)</f>
        <v>谢序强</v>
      </c>
      <c r="K2487" s="40">
        <f>VLOOKUP(J2487,辅助信息!H:I,2,FALSE)</f>
        <v>13458588232</v>
      </c>
      <c r="L2487" s="111" t="str">
        <f>VLOOKUP(B2487,辅助信息!E:J,6,FALSE)</f>
        <v>联系实际收货人（谢序强13458588232）五冶建设送货单,一式6份材质书,锈货不收，项目名称：扩建艺体中学二期工程，装货前联系收货人核实到场规格,没提前告知进场规格现场不给予接收</v>
      </c>
      <c r="M2487" s="93">
        <v>45866</v>
      </c>
      <c r="O2487" s="64">
        <f ca="1" t="shared" si="157"/>
        <v>0</v>
      </c>
      <c r="P2487" s="64">
        <f ca="1" t="shared" si="158"/>
        <v>105</v>
      </c>
      <c r="Q2487" s="29" t="str">
        <f>VLOOKUP(B2487,辅助信息!E:M,9,FALSE)</f>
        <v>ZTWM-CDGS-XS-2025-0073-五冶天府-成都怡心湖片区及龙泉驿医院等项目</v>
      </c>
      <c r="R2487" s="29" t="str">
        <f>_xlfn._xlws.FILTER(辅助信息!D:D,辅助信息!E:E=B2487)</f>
        <v>五冶建设扩建艺体中学二期工程</v>
      </c>
    </row>
    <row r="2488" hidden="1" spans="2:18">
      <c r="B2488" s="40" t="s">
        <v>167</v>
      </c>
      <c r="C2488" s="72">
        <v>45866</v>
      </c>
      <c r="D2488" s="40" t="str">
        <f>VLOOKUP(B2488,辅助信息!E:K,7,FALSE)</f>
        <v>JWDDCD2025102100473</v>
      </c>
      <c r="E2488" s="40" t="str">
        <f>VLOOKUP(F2488,辅助信息!A:B,2,FALSE)</f>
        <v>螺纹钢</v>
      </c>
      <c r="F2488" s="40" t="s">
        <v>66</v>
      </c>
      <c r="G2488" s="36">
        <v>5</v>
      </c>
      <c r="H2488" s="136">
        <f>_xlfn.XLOOKUP(C2488&amp;F2488&amp;I2488&amp;J2488,'[1]2025年已发货'!$F:$F&amp;'[1]2025年已发货'!$C:$C&amp;'[1]2025年已发货'!$G:$G&amp;'[1]2025年已发货'!$H:$H,'[1]2025年已发货'!$E:$E,"未发货")</f>
        <v>5</v>
      </c>
      <c r="I2488" s="40" t="str">
        <f>VLOOKUP(B2488,辅助信息!E:I,3,FALSE)</f>
        <v>(五冶建设扩建艺体中学二期工程)四川省成都市双流区光荣路成都艺体中学南200米</v>
      </c>
      <c r="J2488" s="40" t="str">
        <f>VLOOKUP(B2488,辅助信息!E:I,4,FALSE)</f>
        <v>谢序强</v>
      </c>
      <c r="K2488" s="40">
        <f>VLOOKUP(J2488,辅助信息!H:I,2,FALSE)</f>
        <v>13458588232</v>
      </c>
      <c r="L2488" s="111" t="str">
        <f>VLOOKUP(B2488,辅助信息!E:J,6,FALSE)</f>
        <v>联系实际收货人（谢序强13458588232）五冶建设送货单,一式6份材质书,锈货不收，项目名称：扩建艺体中学二期工程，装货前联系收货人核实到场规格,没提前告知进场规格现场不给予接收</v>
      </c>
      <c r="M2488" s="93">
        <v>45866</v>
      </c>
      <c r="O2488" s="64">
        <f ca="1" t="shared" si="157"/>
        <v>0</v>
      </c>
      <c r="P2488" s="64">
        <f ca="1" t="shared" si="158"/>
        <v>105</v>
      </c>
      <c r="Q2488" s="29" t="str">
        <f>VLOOKUP(B2488,辅助信息!E:M,9,FALSE)</f>
        <v>ZTWM-CDGS-XS-2025-0073-五冶天府-成都怡心湖片区及龙泉驿医院等项目</v>
      </c>
      <c r="R2488" s="29" t="str">
        <f>_xlfn._xlws.FILTER(辅助信息!D:D,辅助信息!E:E=B2488)</f>
        <v>五冶建设扩建艺体中学二期工程</v>
      </c>
    </row>
    <row r="2489" hidden="1" spans="2:18">
      <c r="B2489" s="40" t="s">
        <v>167</v>
      </c>
      <c r="C2489" s="72">
        <v>45866</v>
      </c>
      <c r="D2489" s="40" t="str">
        <f>VLOOKUP(B2489,辅助信息!E:K,7,FALSE)</f>
        <v>JWDDCD2025102100473</v>
      </c>
      <c r="E2489" s="40" t="str">
        <f>VLOOKUP(F2489,辅助信息!A:B,2,FALSE)</f>
        <v>螺纹钢</v>
      </c>
      <c r="F2489" s="40" t="s">
        <v>82</v>
      </c>
      <c r="G2489" s="36">
        <v>5</v>
      </c>
      <c r="H2489" s="136">
        <f>_xlfn.XLOOKUP(C2489&amp;F2489&amp;I2489&amp;J2489,'[1]2025年已发货'!$F:$F&amp;'[1]2025年已发货'!$C:$C&amp;'[1]2025年已发货'!$G:$G&amp;'[1]2025年已发货'!$H:$H,'[1]2025年已发货'!$E:$E,"未发货")</f>
        <v>5</v>
      </c>
      <c r="I2489" s="40" t="str">
        <f>VLOOKUP(B2489,辅助信息!E:I,3,FALSE)</f>
        <v>(五冶建设扩建艺体中学二期工程)四川省成都市双流区光荣路成都艺体中学南200米</v>
      </c>
      <c r="J2489" s="40" t="str">
        <f>VLOOKUP(B2489,辅助信息!E:I,4,FALSE)</f>
        <v>谢序强</v>
      </c>
      <c r="K2489" s="40">
        <f>VLOOKUP(J2489,辅助信息!H:I,2,FALSE)</f>
        <v>13458588232</v>
      </c>
      <c r="L2489" s="111" t="str">
        <f>VLOOKUP(B2489,辅助信息!E:J,6,FALSE)</f>
        <v>联系实际收货人（谢序强13458588232）五冶建设送货单,一式6份材质书,锈货不收，项目名称：扩建艺体中学二期工程，装货前联系收货人核实到场规格,没提前告知进场规格现场不给予接收</v>
      </c>
      <c r="M2489" s="93">
        <v>45866</v>
      </c>
      <c r="O2489" s="64">
        <f ca="1" t="shared" si="157"/>
        <v>0</v>
      </c>
      <c r="P2489" s="64">
        <f ca="1" t="shared" si="158"/>
        <v>105</v>
      </c>
      <c r="Q2489" s="29" t="str">
        <f>VLOOKUP(B2489,辅助信息!E:M,9,FALSE)</f>
        <v>ZTWM-CDGS-XS-2025-0073-五冶天府-成都怡心湖片区及龙泉驿医院等项目</v>
      </c>
      <c r="R2489" s="29" t="str">
        <f>_xlfn._xlws.FILTER(辅助信息!D:D,辅助信息!E:E=B2489)</f>
        <v>五冶建设扩建艺体中学二期工程</v>
      </c>
    </row>
    <row r="2490" hidden="1" spans="2:18">
      <c r="B2490" s="40" t="s">
        <v>167</v>
      </c>
      <c r="C2490" s="72">
        <v>45866</v>
      </c>
      <c r="D2490" s="40" t="str">
        <f>VLOOKUP(B2490,辅助信息!E:K,7,FALSE)</f>
        <v>JWDDCD2025102100473</v>
      </c>
      <c r="E2490" s="40" t="str">
        <f>VLOOKUP(F2490,辅助信息!A:B,2,FALSE)</f>
        <v>螺纹钢</v>
      </c>
      <c r="F2490" s="40" t="s">
        <v>45</v>
      </c>
      <c r="G2490" s="36">
        <v>5</v>
      </c>
      <c r="H2490" s="136">
        <f>_xlfn.XLOOKUP(C2490&amp;F2490&amp;I2490&amp;J2490,'[1]2025年已发货'!$F:$F&amp;'[1]2025年已发货'!$C:$C&amp;'[1]2025年已发货'!$G:$G&amp;'[1]2025年已发货'!$H:$H,'[1]2025年已发货'!$E:$E,"未发货")</f>
        <v>5</v>
      </c>
      <c r="I2490" s="40" t="str">
        <f>VLOOKUP(B2490,辅助信息!E:I,3,FALSE)</f>
        <v>(五冶建设扩建艺体中学二期工程)四川省成都市双流区光荣路成都艺体中学南200米</v>
      </c>
      <c r="J2490" s="40" t="str">
        <f>VLOOKUP(B2490,辅助信息!E:I,4,FALSE)</f>
        <v>谢序强</v>
      </c>
      <c r="K2490" s="40">
        <f>VLOOKUP(J2490,辅助信息!H:I,2,FALSE)</f>
        <v>13458588232</v>
      </c>
      <c r="L2490" s="111" t="str">
        <f>VLOOKUP(B2490,辅助信息!E:J,6,FALSE)</f>
        <v>联系实际收货人（谢序强13458588232）五冶建设送货单,一式6份材质书,锈货不收，项目名称：扩建艺体中学二期工程，装货前联系收货人核实到场规格,没提前告知进场规格现场不给予接收</v>
      </c>
      <c r="M2490" s="93">
        <v>45866</v>
      </c>
      <c r="O2490" s="64">
        <f ca="1" t="shared" si="157"/>
        <v>0</v>
      </c>
      <c r="P2490" s="64">
        <f ca="1" t="shared" si="158"/>
        <v>105</v>
      </c>
      <c r="Q2490" s="29" t="str">
        <f>VLOOKUP(B2490,辅助信息!E:M,9,FALSE)</f>
        <v>ZTWM-CDGS-XS-2025-0073-五冶天府-成都怡心湖片区及龙泉驿医院等项目</v>
      </c>
      <c r="R2490" s="29" t="str">
        <f>_xlfn._xlws.FILTER(辅助信息!D:D,辅助信息!E:E=B2490)</f>
        <v>五冶建设扩建艺体中学二期工程</v>
      </c>
    </row>
    <row r="2491" hidden="1" spans="2:18">
      <c r="B2491" s="40" t="s">
        <v>167</v>
      </c>
      <c r="C2491" s="72">
        <v>45866</v>
      </c>
      <c r="D2491" s="40" t="str">
        <f>VLOOKUP(B2491,辅助信息!E:K,7,FALSE)</f>
        <v>JWDDCD2025102100473</v>
      </c>
      <c r="E2491" s="40" t="str">
        <f>VLOOKUP(F2491,辅助信息!A:B,2,FALSE)</f>
        <v>螺纹钢</v>
      </c>
      <c r="F2491" s="40" t="s">
        <v>21</v>
      </c>
      <c r="G2491" s="36">
        <v>5</v>
      </c>
      <c r="H2491" s="136">
        <f>_xlfn.XLOOKUP(C2491&amp;F2491&amp;I2491&amp;J2491,'[1]2025年已发货'!$F:$F&amp;'[1]2025年已发货'!$C:$C&amp;'[1]2025年已发货'!$G:$G&amp;'[1]2025年已发货'!$H:$H,'[1]2025年已发货'!$E:$E,"未发货")</f>
        <v>5</v>
      </c>
      <c r="I2491" s="40" t="str">
        <f>VLOOKUP(B2491,辅助信息!E:I,3,FALSE)</f>
        <v>(五冶建设扩建艺体中学二期工程)四川省成都市双流区光荣路成都艺体中学南200米</v>
      </c>
      <c r="J2491" s="40" t="str">
        <f>VLOOKUP(B2491,辅助信息!E:I,4,FALSE)</f>
        <v>谢序强</v>
      </c>
      <c r="K2491" s="40">
        <f>VLOOKUP(J2491,辅助信息!H:I,2,FALSE)</f>
        <v>13458588232</v>
      </c>
      <c r="L2491" s="111" t="str">
        <f>VLOOKUP(B2491,辅助信息!E:J,6,FALSE)</f>
        <v>联系实际收货人（谢序强13458588232）五冶建设送货单,一式6份材质书,锈货不收，项目名称：扩建艺体中学二期工程，装货前联系收货人核实到场规格,没提前告知进场规格现场不给予接收</v>
      </c>
      <c r="M2491" s="93">
        <v>45866</v>
      </c>
      <c r="O2491" s="64">
        <f ca="1" t="shared" si="157"/>
        <v>0</v>
      </c>
      <c r="P2491" s="64">
        <f ca="1" t="shared" si="158"/>
        <v>105</v>
      </c>
      <c r="Q2491" s="29" t="str">
        <f>VLOOKUP(B2491,辅助信息!E:M,9,FALSE)</f>
        <v>ZTWM-CDGS-XS-2025-0073-五冶天府-成都怡心湖片区及龙泉驿医院等项目</v>
      </c>
      <c r="R2491" s="29" t="str">
        <f>_xlfn._xlws.FILTER(辅助信息!D:D,辅助信息!E:E=B2491)</f>
        <v>五冶建设扩建艺体中学二期工程</v>
      </c>
    </row>
    <row r="2492" hidden="1" spans="2:18">
      <c r="B2492" s="40" t="s">
        <v>167</v>
      </c>
      <c r="C2492" s="72">
        <v>45866</v>
      </c>
      <c r="D2492" s="40" t="str">
        <f>VLOOKUP(B2492,辅助信息!E:K,7,FALSE)</f>
        <v>JWDDCD2025102100473</v>
      </c>
      <c r="E2492" s="40" t="str">
        <f>VLOOKUP(F2492,辅助信息!A:B,2,FALSE)</f>
        <v>螺纹钢</v>
      </c>
      <c r="F2492" s="40" t="s">
        <v>58</v>
      </c>
      <c r="G2492" s="36">
        <v>10</v>
      </c>
      <c r="H2492" s="136">
        <f>_xlfn.XLOOKUP(C2492&amp;F2492&amp;I2492&amp;J2492,'[1]2025年已发货'!$F:$F&amp;'[1]2025年已发货'!$C:$C&amp;'[1]2025年已发货'!$G:$G&amp;'[1]2025年已发货'!$H:$H,'[1]2025年已发货'!$E:$E,"未发货")</f>
        <v>10</v>
      </c>
      <c r="I2492" s="40" t="str">
        <f>VLOOKUP(B2492,辅助信息!E:I,3,FALSE)</f>
        <v>(五冶建设扩建艺体中学二期工程)四川省成都市双流区光荣路成都艺体中学南200米</v>
      </c>
      <c r="J2492" s="40" t="str">
        <f>VLOOKUP(B2492,辅助信息!E:I,4,FALSE)</f>
        <v>谢序强</v>
      </c>
      <c r="K2492" s="40">
        <f>VLOOKUP(J2492,辅助信息!H:I,2,FALSE)</f>
        <v>13458588232</v>
      </c>
      <c r="L2492" s="111" t="str">
        <f>VLOOKUP(B2492,辅助信息!E:J,6,FALSE)</f>
        <v>联系实际收货人（谢序强13458588232）五冶建设送货单,一式6份材质书,锈货不收，项目名称：扩建艺体中学二期工程，装货前联系收货人核实到场规格,没提前告知进场规格现场不给予接收</v>
      </c>
      <c r="M2492" s="93">
        <v>45866</v>
      </c>
      <c r="O2492" s="64">
        <f ca="1" t="shared" si="157"/>
        <v>0</v>
      </c>
      <c r="P2492" s="64">
        <f ca="1" t="shared" si="158"/>
        <v>105</v>
      </c>
      <c r="Q2492" s="29" t="str">
        <f>VLOOKUP(B2492,辅助信息!E:M,9,FALSE)</f>
        <v>ZTWM-CDGS-XS-2025-0073-五冶天府-成都怡心湖片区及龙泉驿医院等项目</v>
      </c>
      <c r="R2492" s="29" t="str">
        <f>_xlfn._xlws.FILTER(辅助信息!D:D,辅助信息!E:E=B2492)</f>
        <v>五冶建设扩建艺体中学二期工程</v>
      </c>
    </row>
    <row r="2493" hidden="1" spans="2:18">
      <c r="B2493" s="40" t="s">
        <v>167</v>
      </c>
      <c r="C2493" s="72">
        <v>45866</v>
      </c>
      <c r="D2493" s="40" t="str">
        <f>VLOOKUP(B2493,辅助信息!E:K,7,FALSE)</f>
        <v>JWDDCD2025102100473</v>
      </c>
      <c r="E2493" s="40" t="str">
        <f>VLOOKUP(F2493,辅助信息!A:B,2,FALSE)</f>
        <v>螺纹钢</v>
      </c>
      <c r="F2493" s="40" t="s">
        <v>46</v>
      </c>
      <c r="G2493" s="36">
        <v>10</v>
      </c>
      <c r="H2493" s="136">
        <f>_xlfn.XLOOKUP(C2493&amp;F2493&amp;I2493&amp;J2493,'[1]2025年已发货'!$F:$F&amp;'[1]2025年已发货'!$C:$C&amp;'[1]2025年已发货'!$G:$G&amp;'[1]2025年已发货'!$H:$H,'[1]2025年已发货'!$E:$E,"未发货")</f>
        <v>10</v>
      </c>
      <c r="I2493" s="40" t="str">
        <f>VLOOKUP(B2493,辅助信息!E:I,3,FALSE)</f>
        <v>(五冶建设扩建艺体中学二期工程)四川省成都市双流区光荣路成都艺体中学南200米</v>
      </c>
      <c r="J2493" s="40" t="str">
        <f>VLOOKUP(B2493,辅助信息!E:I,4,FALSE)</f>
        <v>谢序强</v>
      </c>
      <c r="K2493" s="40">
        <f>VLOOKUP(J2493,辅助信息!H:I,2,FALSE)</f>
        <v>13458588232</v>
      </c>
      <c r="L2493" s="111" t="str">
        <f>VLOOKUP(B2493,辅助信息!E:J,6,FALSE)</f>
        <v>联系实际收货人（谢序强13458588232）五冶建设送货单,一式6份材质书,锈货不收，项目名称：扩建艺体中学二期工程，装货前联系收货人核实到场规格,没提前告知进场规格现场不给予接收</v>
      </c>
      <c r="M2493" s="93">
        <v>45866</v>
      </c>
      <c r="O2493" s="64">
        <f ca="1" t="shared" si="157"/>
        <v>0</v>
      </c>
      <c r="P2493" s="64">
        <f ca="1" t="shared" si="158"/>
        <v>105</v>
      </c>
      <c r="Q2493" s="29" t="str">
        <f>VLOOKUP(B2493,辅助信息!E:M,9,FALSE)</f>
        <v>ZTWM-CDGS-XS-2025-0073-五冶天府-成都怡心湖片区及龙泉驿医院等项目</v>
      </c>
      <c r="R2493" s="29" t="str">
        <f>_xlfn._xlws.FILTER(辅助信息!D:D,辅助信息!E:E=B2493)</f>
        <v>五冶建设扩建艺体中学二期工程</v>
      </c>
    </row>
    <row r="2494" hidden="1" spans="2:18">
      <c r="B2494" s="40" t="s">
        <v>167</v>
      </c>
      <c r="C2494" s="72">
        <v>45866</v>
      </c>
      <c r="D2494" s="40" t="str">
        <f>VLOOKUP(B2494,辅助信息!E:K,7,FALSE)</f>
        <v>JWDDCD2025102100473</v>
      </c>
      <c r="E2494" s="40" t="str">
        <f>VLOOKUP(F2494,辅助信息!A:B,2,FALSE)</f>
        <v>螺纹钢</v>
      </c>
      <c r="F2494" s="40" t="s">
        <v>22</v>
      </c>
      <c r="G2494" s="36">
        <v>50</v>
      </c>
      <c r="H2494" s="136">
        <f>_xlfn.XLOOKUP(C2494&amp;F2494&amp;I2494&amp;J2494,'[1]2025年已发货'!$F:$F&amp;'[1]2025年已发货'!$C:$C&amp;'[1]2025年已发货'!$G:$G&amp;'[1]2025年已发货'!$H:$H,'[1]2025年已发货'!$E:$E,"未发货")</f>
        <v>50</v>
      </c>
      <c r="I2494" s="40" t="str">
        <f>VLOOKUP(B2494,辅助信息!E:I,3,FALSE)</f>
        <v>(五冶建设扩建艺体中学二期工程)四川省成都市双流区光荣路成都艺体中学南200米</v>
      </c>
      <c r="J2494" s="40" t="str">
        <f>VLOOKUP(B2494,辅助信息!E:I,4,FALSE)</f>
        <v>谢序强</v>
      </c>
      <c r="K2494" s="40">
        <f>VLOOKUP(J2494,辅助信息!H:I,2,FALSE)</f>
        <v>13458588232</v>
      </c>
      <c r="L2494" s="111" t="str">
        <f>VLOOKUP(B2494,辅助信息!E:J,6,FALSE)</f>
        <v>联系实际收货人（谢序强13458588232）五冶建设送货单,一式6份材质书,锈货不收，项目名称：扩建艺体中学二期工程，装货前联系收货人核实到场规格,没提前告知进场规格现场不给予接收</v>
      </c>
      <c r="M2494" s="93">
        <v>45866</v>
      </c>
      <c r="O2494" s="64">
        <f ca="1" t="shared" si="157"/>
        <v>0</v>
      </c>
      <c r="P2494" s="64">
        <f ca="1" t="shared" si="158"/>
        <v>105</v>
      </c>
      <c r="Q2494" s="29" t="str">
        <f>VLOOKUP(B2494,辅助信息!E:M,9,FALSE)</f>
        <v>ZTWM-CDGS-XS-2025-0073-五冶天府-成都怡心湖片区及龙泉驿医院等项目</v>
      </c>
      <c r="R2494" s="29" t="str">
        <f>_xlfn._xlws.FILTER(辅助信息!D:D,辅助信息!E:E=B2494)</f>
        <v>五冶建设扩建艺体中学二期工程</v>
      </c>
    </row>
    <row r="2495" hidden="1" spans="2:18">
      <c r="B2495" s="40" t="s">
        <v>167</v>
      </c>
      <c r="C2495" s="72">
        <v>45866</v>
      </c>
      <c r="D2495" s="40" t="str">
        <f>VLOOKUP(B2495,辅助信息!E:K,7,FALSE)</f>
        <v>JWDDCD2025102100473</v>
      </c>
      <c r="E2495" s="40" t="str">
        <f>VLOOKUP(F2495,辅助信息!A:B,2,FALSE)</f>
        <v>螺纹钢</v>
      </c>
      <c r="F2495" s="40" t="s">
        <v>181</v>
      </c>
      <c r="G2495" s="36">
        <v>10</v>
      </c>
      <c r="H2495" s="136">
        <f>_xlfn.XLOOKUP(C2495&amp;F2495&amp;I2495&amp;J2495,'[1]2025年已发货'!$F:$F&amp;'[1]2025年已发货'!$C:$C&amp;'[1]2025年已发货'!$G:$G&amp;'[1]2025年已发货'!$H:$H,'[1]2025年已发货'!$E:$E,"未发货")</f>
        <v>10</v>
      </c>
      <c r="I2495" s="40" t="str">
        <f>VLOOKUP(B2495,辅助信息!E:I,3,FALSE)</f>
        <v>(五冶建设扩建艺体中学二期工程)四川省成都市双流区光荣路成都艺体中学南200米</v>
      </c>
      <c r="J2495" s="40" t="str">
        <f>VLOOKUP(B2495,辅助信息!E:I,4,FALSE)</f>
        <v>谢序强</v>
      </c>
      <c r="K2495" s="40">
        <f>VLOOKUP(J2495,辅助信息!H:I,2,FALSE)</f>
        <v>13458588232</v>
      </c>
      <c r="L2495" s="111" t="str">
        <f>VLOOKUP(B2495,辅助信息!E:J,6,FALSE)</f>
        <v>联系实际收货人（谢序强13458588232）五冶建设送货单,一式6份材质书,锈货不收，项目名称：扩建艺体中学二期工程，装货前联系收货人核实到场规格,没提前告知进场规格现场不给予接收</v>
      </c>
      <c r="M2495" s="93">
        <v>45866</v>
      </c>
      <c r="O2495" s="64">
        <f ca="1" t="shared" si="157"/>
        <v>0</v>
      </c>
      <c r="P2495" s="64">
        <f ca="1" t="shared" si="158"/>
        <v>105</v>
      </c>
      <c r="Q2495" s="29" t="str">
        <f>VLOOKUP(B2495,辅助信息!E:M,9,FALSE)</f>
        <v>ZTWM-CDGS-XS-2025-0073-五冶天府-成都怡心湖片区及龙泉驿医院等项目</v>
      </c>
      <c r="R2495" s="29" t="str">
        <f>_xlfn._xlws.FILTER(辅助信息!D:D,辅助信息!E:E=B2495)</f>
        <v>五冶建设扩建艺体中学二期工程</v>
      </c>
    </row>
    <row r="2496" hidden="1" spans="2:18">
      <c r="B2496" s="40" t="s">
        <v>47</v>
      </c>
      <c r="C2496" s="72">
        <v>45866</v>
      </c>
      <c r="D2496" s="40" t="str">
        <f>VLOOKUP(B2496,辅助信息!E:K,7,FALSE)</f>
        <v>JWDDCD2025052800131</v>
      </c>
      <c r="E2496" s="40" t="str">
        <f>VLOOKUP(F2496,辅助信息!A:B,2,FALSE)</f>
        <v>盘螺</v>
      </c>
      <c r="F2496" s="40" t="s">
        <v>40</v>
      </c>
      <c r="G2496" s="36">
        <v>27</v>
      </c>
      <c r="H2496" s="136">
        <f>_xlfn.XLOOKUP(C2496&amp;F2496&amp;I2496&amp;J2496,'[1]2025年已发货'!$F:$F&amp;'[1]2025年已发货'!$C:$C&amp;'[1]2025年已发货'!$G:$G&amp;'[1]2025年已发货'!$H:$H,'[1]2025年已发货'!$E:$E,"未发货")</f>
        <v>27</v>
      </c>
      <c r="I2496" s="40" t="str">
        <f>VLOOKUP(B2496,辅助信息!E:I,3,FALSE)</f>
        <v>（商投建工达州中医药科技园-1工区）达州市通川区达州中医药职业学院犀牛大道北段</v>
      </c>
      <c r="J2496" s="40" t="str">
        <f>VLOOKUP(B2496,辅助信息!E:I,4,FALSE)</f>
        <v>程黄刚</v>
      </c>
      <c r="K2496" s="40">
        <f>VLOOKUP(J2496,辅助信息!H:I,2,FALSE)</f>
        <v>15108211617</v>
      </c>
      <c r="L2496" s="111" t="str">
        <f>VLOOKUP(B2496,辅助信息!E:J,6,FALSE)</f>
        <v>控制炉批号！多了现场不收！,优先安排达钢,提前联系到场规格及数量</v>
      </c>
      <c r="M2496" s="93">
        <v>45866</v>
      </c>
      <c r="O2496" s="64">
        <f ca="1" t="shared" si="157"/>
        <v>0</v>
      </c>
      <c r="P2496" s="64">
        <f ca="1" t="shared" si="158"/>
        <v>105</v>
      </c>
      <c r="Q2496" s="29" t="str">
        <f>VLOOKUP(B2496,辅助信息!E:M,9,FALSE)</f>
        <v>ZTWM-CDGS-XS-2024-0134-商投建工达州中医药科技成果示范园项目</v>
      </c>
      <c r="R2496" s="29" t="str">
        <f>_xlfn._xlws.FILTER(辅助信息!D:D,辅助信息!E:E=B2496)</f>
        <v>商投建工达州中医药科技园</v>
      </c>
    </row>
    <row r="2497" hidden="1" spans="2:18">
      <c r="B2497" s="40" t="s">
        <v>47</v>
      </c>
      <c r="C2497" s="72">
        <v>45866</v>
      </c>
      <c r="D2497" s="40" t="str">
        <f>VLOOKUP(B2497,辅助信息!E:K,7,FALSE)</f>
        <v>JWDDCD2025052800131</v>
      </c>
      <c r="E2497" s="40" t="str">
        <f>VLOOKUP(F2497,辅助信息!A:B,2,FALSE)</f>
        <v>盘螺</v>
      </c>
      <c r="F2497" s="40" t="s">
        <v>41</v>
      </c>
      <c r="G2497" s="36">
        <v>9</v>
      </c>
      <c r="H2497" s="136">
        <f>_xlfn.XLOOKUP(C2497&amp;F2497&amp;I2497&amp;J2497,'[1]2025年已发货'!$F:$F&amp;'[1]2025年已发货'!$C:$C&amp;'[1]2025年已发货'!$G:$G&amp;'[1]2025年已发货'!$H:$H,'[1]2025年已发货'!$E:$E,"未发货")</f>
        <v>10</v>
      </c>
      <c r="I2497" s="40" t="str">
        <f>VLOOKUP(B2497,辅助信息!E:I,3,FALSE)</f>
        <v>（商投建工达州中医药科技园-1工区）达州市通川区达州中医药职业学院犀牛大道北段</v>
      </c>
      <c r="J2497" s="40" t="str">
        <f>VLOOKUP(B2497,辅助信息!E:I,4,FALSE)</f>
        <v>程黄刚</v>
      </c>
      <c r="K2497" s="40">
        <f>VLOOKUP(J2497,辅助信息!H:I,2,FALSE)</f>
        <v>15108211617</v>
      </c>
      <c r="L2497" s="111" t="str">
        <f>VLOOKUP(B2497,辅助信息!E:J,6,FALSE)</f>
        <v>控制炉批号！多了现场不收！,优先安排达钢,提前联系到场规格及数量</v>
      </c>
      <c r="M2497" s="93">
        <v>45866</v>
      </c>
      <c r="O2497" s="64">
        <f ca="1" t="shared" si="157"/>
        <v>0</v>
      </c>
      <c r="P2497" s="64">
        <f ca="1" t="shared" si="158"/>
        <v>105</v>
      </c>
      <c r="Q2497" s="29" t="str">
        <f>VLOOKUP(B2497,辅助信息!E:M,9,FALSE)</f>
        <v>ZTWM-CDGS-XS-2024-0134-商投建工达州中医药科技成果示范园项目</v>
      </c>
      <c r="R2497" s="29" t="str">
        <f>_xlfn._xlws.FILTER(辅助信息!D:D,辅助信息!E:E=B2497)</f>
        <v>商投建工达州中医药科技园</v>
      </c>
    </row>
    <row r="2498" hidden="1" spans="2:18">
      <c r="B2498" s="40" t="s">
        <v>47</v>
      </c>
      <c r="C2498" s="72">
        <v>45866</v>
      </c>
      <c r="D2498" s="40" t="str">
        <f>VLOOKUP(B2498,辅助信息!E:K,7,FALSE)</f>
        <v>JWDDCD2025052800131</v>
      </c>
      <c r="E2498" s="40" t="str">
        <f>VLOOKUP(F2498,辅助信息!A:B,2,FALSE)</f>
        <v>螺纹钢</v>
      </c>
      <c r="F2498" s="40" t="s">
        <v>45</v>
      </c>
      <c r="G2498" s="36">
        <v>6</v>
      </c>
      <c r="H2498" s="136">
        <f>_xlfn.XLOOKUP(C2498&amp;F2498&amp;I2498&amp;J2498,'[1]2025年已发货'!$F:$F&amp;'[1]2025年已发货'!$C:$C&amp;'[1]2025年已发货'!$G:$G&amp;'[1]2025年已发货'!$H:$H,'[1]2025年已发货'!$E:$E,"未发货")</f>
        <v>5</v>
      </c>
      <c r="I2498" s="40" t="str">
        <f>VLOOKUP(B2498,辅助信息!E:I,3,FALSE)</f>
        <v>（商投建工达州中医药科技园-1工区）达州市通川区达州中医药职业学院犀牛大道北段</v>
      </c>
      <c r="J2498" s="40" t="str">
        <f>VLOOKUP(B2498,辅助信息!E:I,4,FALSE)</f>
        <v>程黄刚</v>
      </c>
      <c r="K2498" s="40">
        <f>VLOOKUP(J2498,辅助信息!H:I,2,FALSE)</f>
        <v>15108211617</v>
      </c>
      <c r="L2498" s="111" t="str">
        <f>VLOOKUP(B2498,辅助信息!E:J,6,FALSE)</f>
        <v>控制炉批号！多了现场不收！,优先安排达钢,提前联系到场规格及数量</v>
      </c>
      <c r="M2498" s="93">
        <v>45866</v>
      </c>
      <c r="O2498" s="64">
        <f ca="1" t="shared" si="157"/>
        <v>0</v>
      </c>
      <c r="P2498" s="64">
        <f ca="1" t="shared" si="158"/>
        <v>105</v>
      </c>
      <c r="Q2498" s="29" t="str">
        <f>VLOOKUP(B2498,辅助信息!E:M,9,FALSE)</f>
        <v>ZTWM-CDGS-XS-2024-0134-商投建工达州中医药科技成果示范园项目</v>
      </c>
      <c r="R2498" s="29" t="str">
        <f>_xlfn._xlws.FILTER(辅助信息!D:D,辅助信息!E:E=B2498)</f>
        <v>商投建工达州中医药科技园</v>
      </c>
    </row>
    <row r="2499" hidden="1" spans="2:18">
      <c r="B2499" s="40" t="s">
        <v>47</v>
      </c>
      <c r="C2499" s="72">
        <v>45866</v>
      </c>
      <c r="D2499" s="40" t="str">
        <f>VLOOKUP(B2499,辅助信息!E:K,7,FALSE)</f>
        <v>JWDDCD2025052800131</v>
      </c>
      <c r="E2499" s="40" t="str">
        <f>VLOOKUP(F2499,辅助信息!A:B,2,FALSE)</f>
        <v>螺纹钢</v>
      </c>
      <c r="F2499" s="40" t="s">
        <v>21</v>
      </c>
      <c r="G2499" s="36">
        <v>12</v>
      </c>
      <c r="H2499" s="136">
        <f>_xlfn.XLOOKUP(C2499&amp;F2499&amp;I2499&amp;J2499,'[1]2025年已发货'!$F:$F&amp;'[1]2025年已发货'!$C:$C&amp;'[1]2025年已发货'!$G:$G&amp;'[1]2025年已发货'!$H:$H,'[1]2025年已发货'!$E:$E,"未发货")</f>
        <v>12.5</v>
      </c>
      <c r="I2499" s="40" t="str">
        <f>VLOOKUP(B2499,辅助信息!E:I,3,FALSE)</f>
        <v>（商投建工达州中医药科技园-1工区）达州市通川区达州中医药职业学院犀牛大道北段</v>
      </c>
      <c r="J2499" s="40" t="str">
        <f>VLOOKUP(B2499,辅助信息!E:I,4,FALSE)</f>
        <v>程黄刚</v>
      </c>
      <c r="K2499" s="40">
        <f>VLOOKUP(J2499,辅助信息!H:I,2,FALSE)</f>
        <v>15108211617</v>
      </c>
      <c r="L2499" s="111" t="str">
        <f>VLOOKUP(B2499,辅助信息!E:J,6,FALSE)</f>
        <v>控制炉批号！多了现场不收！,优先安排达钢,提前联系到场规格及数量</v>
      </c>
      <c r="M2499" s="93">
        <v>45866</v>
      </c>
      <c r="O2499" s="64">
        <f ca="1" t="shared" si="157"/>
        <v>0</v>
      </c>
      <c r="P2499" s="64">
        <f ca="1" t="shared" si="158"/>
        <v>105</v>
      </c>
      <c r="Q2499" s="29" t="str">
        <f>VLOOKUP(B2499,辅助信息!E:M,9,FALSE)</f>
        <v>ZTWM-CDGS-XS-2024-0134-商投建工达州中医药科技成果示范园项目</v>
      </c>
      <c r="R2499" s="29" t="str">
        <f>_xlfn._xlws.FILTER(辅助信息!D:D,辅助信息!E:E=B2499)</f>
        <v>商投建工达州中医药科技园</v>
      </c>
    </row>
    <row r="2500" hidden="1" spans="2:18">
      <c r="B2500" s="40" t="s">
        <v>47</v>
      </c>
      <c r="C2500" s="72">
        <v>45866</v>
      </c>
      <c r="D2500" s="40" t="str">
        <f>VLOOKUP(B2500,辅助信息!E:K,7,FALSE)</f>
        <v>JWDDCD2025052800131</v>
      </c>
      <c r="E2500" s="40" t="str">
        <f>VLOOKUP(F2500,辅助信息!A:B,2,FALSE)</f>
        <v>螺纹钢</v>
      </c>
      <c r="F2500" s="40" t="s">
        <v>58</v>
      </c>
      <c r="G2500" s="36">
        <v>15</v>
      </c>
      <c r="H2500" s="136">
        <f>_xlfn.XLOOKUP(C2500&amp;F2500&amp;I2500&amp;J2500,'[1]2025年已发货'!$F:$F&amp;'[1]2025年已发货'!$C:$C&amp;'[1]2025年已发货'!$G:$G&amp;'[1]2025年已发货'!$H:$H,'[1]2025年已发货'!$E:$E,"未发货")</f>
        <v>12.5</v>
      </c>
      <c r="I2500" s="40" t="str">
        <f>VLOOKUP(B2500,辅助信息!E:I,3,FALSE)</f>
        <v>（商投建工达州中医药科技园-1工区）达州市通川区达州中医药职业学院犀牛大道北段</v>
      </c>
      <c r="J2500" s="40" t="str">
        <f>VLOOKUP(B2500,辅助信息!E:I,4,FALSE)</f>
        <v>程黄刚</v>
      </c>
      <c r="K2500" s="40">
        <f>VLOOKUP(J2500,辅助信息!H:I,2,FALSE)</f>
        <v>15108211617</v>
      </c>
      <c r="L2500" s="111" t="str">
        <f>VLOOKUP(B2500,辅助信息!E:J,6,FALSE)</f>
        <v>控制炉批号！多了现场不收！,优先安排达钢,提前联系到场规格及数量</v>
      </c>
      <c r="M2500" s="93">
        <v>45866</v>
      </c>
      <c r="O2500" s="64">
        <f ca="1" t="shared" si="157"/>
        <v>0</v>
      </c>
      <c r="P2500" s="64">
        <f ca="1" t="shared" si="158"/>
        <v>105</v>
      </c>
      <c r="Q2500" s="29" t="str">
        <f>VLOOKUP(B2500,辅助信息!E:M,9,FALSE)</f>
        <v>ZTWM-CDGS-XS-2024-0134-商投建工达州中医药科技成果示范园项目</v>
      </c>
      <c r="R2500" s="29" t="str">
        <f>_xlfn._xlws.FILTER(辅助信息!D:D,辅助信息!E:E=B2500)</f>
        <v>商投建工达州中医药科技园</v>
      </c>
    </row>
    <row r="2501" hidden="1" spans="2:18">
      <c r="B2501" s="40" t="s">
        <v>47</v>
      </c>
      <c r="C2501" s="72">
        <v>45866</v>
      </c>
      <c r="D2501" s="40" t="str">
        <f>VLOOKUP(B2501,辅助信息!E:K,7,FALSE)</f>
        <v>JWDDCD2025052800131</v>
      </c>
      <c r="E2501" s="40" t="str">
        <f>VLOOKUP(F2501,辅助信息!A:B,2,FALSE)</f>
        <v>螺纹钢</v>
      </c>
      <c r="F2501" s="40" t="s">
        <v>46</v>
      </c>
      <c r="G2501" s="36">
        <v>6</v>
      </c>
      <c r="H2501" s="136">
        <f>_xlfn.XLOOKUP(C2501&amp;F2501&amp;I2501&amp;J2501,'[1]2025年已发货'!$F:$F&amp;'[1]2025年已发货'!$C:$C&amp;'[1]2025年已发货'!$G:$G&amp;'[1]2025年已发货'!$H:$H,'[1]2025年已发货'!$E:$E,"未发货")</f>
        <v>5</v>
      </c>
      <c r="I2501" s="40" t="str">
        <f>VLOOKUP(B2501,辅助信息!E:I,3,FALSE)</f>
        <v>（商投建工达州中医药科技园-1工区）达州市通川区达州中医药职业学院犀牛大道北段</v>
      </c>
      <c r="J2501" s="40" t="str">
        <f>VLOOKUP(B2501,辅助信息!E:I,4,FALSE)</f>
        <v>程黄刚</v>
      </c>
      <c r="K2501" s="40">
        <f>VLOOKUP(J2501,辅助信息!H:I,2,FALSE)</f>
        <v>15108211617</v>
      </c>
      <c r="L2501" s="111" t="str">
        <f>VLOOKUP(B2501,辅助信息!E:J,6,FALSE)</f>
        <v>控制炉批号！多了现场不收！,优先安排达钢,提前联系到场规格及数量</v>
      </c>
      <c r="M2501" s="93">
        <v>45866</v>
      </c>
      <c r="O2501" s="64">
        <f ca="1" t="shared" si="157"/>
        <v>0</v>
      </c>
      <c r="P2501" s="64">
        <f ca="1" t="shared" si="158"/>
        <v>105</v>
      </c>
      <c r="Q2501" s="29" t="str">
        <f>VLOOKUP(B2501,辅助信息!E:M,9,FALSE)</f>
        <v>ZTWM-CDGS-XS-2024-0134-商投建工达州中医药科技成果示范园项目</v>
      </c>
      <c r="R2501" s="29" t="str">
        <f>_xlfn._xlws.FILTER(辅助信息!D:D,辅助信息!E:E=B2501)</f>
        <v>商投建工达州中医药科技园</v>
      </c>
    </row>
    <row r="2502" hidden="1" spans="2:18">
      <c r="B2502" s="40" t="s">
        <v>47</v>
      </c>
      <c r="C2502" s="72">
        <v>45866</v>
      </c>
      <c r="D2502" s="40" t="str">
        <f>VLOOKUP(B2502,辅助信息!E:K,7,FALSE)</f>
        <v>JWDDCD2025052800131</v>
      </c>
      <c r="E2502" s="40" t="str">
        <f>VLOOKUP(F2502,辅助信息!A:B,2,FALSE)</f>
        <v>螺纹钢</v>
      </c>
      <c r="F2502" s="40" t="s">
        <v>22</v>
      </c>
      <c r="G2502" s="36">
        <v>6</v>
      </c>
      <c r="H2502" s="136">
        <f>_xlfn.XLOOKUP(C2502&amp;F2502&amp;I2502&amp;J2502,'[1]2025年已发货'!$F:$F&amp;'[1]2025年已发货'!$C:$C&amp;'[1]2025年已发货'!$G:$G&amp;'[1]2025年已发货'!$H:$H,'[1]2025年已发货'!$E:$E,"未发货")</f>
        <v>6</v>
      </c>
      <c r="I2502" s="40" t="str">
        <f>VLOOKUP(B2502,辅助信息!E:I,3,FALSE)</f>
        <v>（商投建工达州中医药科技园-1工区）达州市通川区达州中医药职业学院犀牛大道北段</v>
      </c>
      <c r="J2502" s="40" t="str">
        <f>VLOOKUP(B2502,辅助信息!E:I,4,FALSE)</f>
        <v>程黄刚</v>
      </c>
      <c r="K2502" s="40">
        <f>VLOOKUP(J2502,辅助信息!H:I,2,FALSE)</f>
        <v>15108211617</v>
      </c>
      <c r="L2502" s="111" t="str">
        <f>VLOOKUP(B2502,辅助信息!E:J,6,FALSE)</f>
        <v>控制炉批号！多了现场不收！,优先安排达钢,提前联系到场规格及数量</v>
      </c>
      <c r="M2502" s="93">
        <v>45866</v>
      </c>
      <c r="O2502" s="64">
        <f ca="1" t="shared" si="157"/>
        <v>0</v>
      </c>
      <c r="P2502" s="64">
        <f ca="1" t="shared" si="158"/>
        <v>105</v>
      </c>
      <c r="Q2502" s="29" t="str">
        <f>VLOOKUP(B2502,辅助信息!E:M,9,FALSE)</f>
        <v>ZTWM-CDGS-XS-2024-0134-商投建工达州中医药科技成果示范园项目</v>
      </c>
      <c r="R2502" s="29" t="str">
        <f>_xlfn._xlws.FILTER(辅助信息!D:D,辅助信息!E:E=B2502)</f>
        <v>商投建工达州中医药科技园</v>
      </c>
    </row>
    <row r="2503" hidden="1" spans="2:18">
      <c r="B2503" s="40" t="s">
        <v>92</v>
      </c>
      <c r="C2503" s="72">
        <v>45866</v>
      </c>
      <c r="D2503" s="40" t="str">
        <f>VLOOKUP(B2503,辅助信息!E:K,7,FALSE)</f>
        <v>JWDDCD2025051800046</v>
      </c>
      <c r="E2503" s="40" t="str">
        <f>VLOOKUP(F2503,辅助信息!A:B,2,FALSE)</f>
        <v>盘螺</v>
      </c>
      <c r="F2503" s="40" t="s">
        <v>40</v>
      </c>
      <c r="G2503" s="36">
        <v>20</v>
      </c>
      <c r="H2503" s="136">
        <f>_xlfn.XLOOKUP(C2503&amp;F2503&amp;I2503&amp;J2503,'[1]2025年已发货'!$F:$F&amp;'[1]2025年已发货'!$C:$C&amp;'[1]2025年已发货'!$G:$G&amp;'[1]2025年已发货'!$H:$H,'[1]2025年已发货'!$E:$E,"未发货")</f>
        <v>20</v>
      </c>
      <c r="I2503" s="40" t="str">
        <f>VLOOKUP(B2503,辅助信息!E:I,3,FALSE)</f>
        <v>（华西萌海科创农业生态谷）成都市简阳市白金山水库</v>
      </c>
      <c r="J2503" s="40" t="str">
        <f>VLOOKUP(B2503,辅助信息!E:I,4,FALSE)</f>
        <v>石清国</v>
      </c>
      <c r="K2503" s="40">
        <f>VLOOKUP(J2503,辅助信息!H:I,2,FALSE)</f>
        <v>13458642015</v>
      </c>
      <c r="L2503" s="111" t="str">
        <f>VLOOKUP(B2503,辅助信息!E:J,6,FALSE)</f>
        <v>优先威钢,我方卸车,新老国标钢厂不加价可直发</v>
      </c>
      <c r="M2503" s="93">
        <v>45869</v>
      </c>
      <c r="O2503" s="64">
        <f ca="1" t="shared" si="157"/>
        <v>0</v>
      </c>
      <c r="P2503" s="64">
        <f ca="1" t="shared" si="158"/>
        <v>102</v>
      </c>
      <c r="Q2503" s="29" t="str">
        <f>VLOOKUP(B2503,辅助信息!E:M,9,FALSE)</f>
        <v>ZTWM-CDGS-XS-2024-0092-华西-萌海科创农业生态谷</v>
      </c>
      <c r="R2503" s="29" t="str">
        <f>_xlfn._xlws.FILTER(辅助信息!D:D,辅助信息!E:E=B2503)</f>
        <v>华西萌海-科创农业生态谷</v>
      </c>
    </row>
    <row r="2504" hidden="1" spans="2:18">
      <c r="B2504" s="40" t="s">
        <v>92</v>
      </c>
      <c r="C2504" s="72">
        <v>45866</v>
      </c>
      <c r="D2504" s="40" t="str">
        <f>VLOOKUP(B2504,辅助信息!E:K,7,FALSE)</f>
        <v>JWDDCD2025051800046</v>
      </c>
      <c r="E2504" s="40" t="str">
        <f>VLOOKUP(F2504,辅助信息!A:B,2,FALSE)</f>
        <v>盘螺</v>
      </c>
      <c r="F2504" s="40" t="s">
        <v>41</v>
      </c>
      <c r="G2504" s="36">
        <v>20</v>
      </c>
      <c r="H2504" s="136">
        <f>_xlfn.XLOOKUP(C2504&amp;F2504&amp;I2504&amp;J2504,'[1]2025年已发货'!$F:$F&amp;'[1]2025年已发货'!$C:$C&amp;'[1]2025年已发货'!$G:$G&amp;'[1]2025年已发货'!$H:$H,'[1]2025年已发货'!$E:$E,"未发货")</f>
        <v>20</v>
      </c>
      <c r="I2504" s="40" t="str">
        <f>VLOOKUP(B2504,辅助信息!E:I,3,FALSE)</f>
        <v>（华西萌海科创农业生态谷）成都市简阳市白金山水库</v>
      </c>
      <c r="J2504" s="40" t="str">
        <f>VLOOKUP(B2504,辅助信息!E:I,4,FALSE)</f>
        <v>石清国</v>
      </c>
      <c r="K2504" s="40">
        <f>VLOOKUP(J2504,辅助信息!H:I,2,FALSE)</f>
        <v>13458642015</v>
      </c>
      <c r="L2504" s="111" t="str">
        <f>VLOOKUP(B2504,辅助信息!E:J,6,FALSE)</f>
        <v>优先威钢,我方卸车,新老国标钢厂不加价可直发</v>
      </c>
      <c r="M2504" s="93">
        <v>45869</v>
      </c>
      <c r="O2504" s="64">
        <f ca="1" t="shared" si="157"/>
        <v>0</v>
      </c>
      <c r="P2504" s="64">
        <f ca="1" t="shared" si="158"/>
        <v>102</v>
      </c>
      <c r="Q2504" s="29" t="str">
        <f>VLOOKUP(B2504,辅助信息!E:M,9,FALSE)</f>
        <v>ZTWM-CDGS-XS-2024-0092-华西-萌海科创农业生态谷</v>
      </c>
      <c r="R2504" s="29" t="str">
        <f>_xlfn._xlws.FILTER(辅助信息!D:D,辅助信息!E:E=B2504)</f>
        <v>华西萌海-科创农业生态谷</v>
      </c>
    </row>
    <row r="2505" hidden="1" spans="2:18">
      <c r="B2505" s="40" t="s">
        <v>92</v>
      </c>
      <c r="C2505" s="72">
        <v>45866</v>
      </c>
      <c r="D2505" s="40" t="str">
        <f>VLOOKUP(B2505,辅助信息!E:K,7,FALSE)</f>
        <v>JWDDCD2025051800046</v>
      </c>
      <c r="E2505" s="40" t="str">
        <f>VLOOKUP(F2505,辅助信息!A:B,2,FALSE)</f>
        <v>螺纹钢</v>
      </c>
      <c r="F2505" s="40" t="s">
        <v>27</v>
      </c>
      <c r="G2505" s="36">
        <v>10</v>
      </c>
      <c r="H2505" s="136">
        <f>_xlfn.XLOOKUP(C2505&amp;F2505&amp;I2505&amp;J2505,'[1]2025年已发货'!$F:$F&amp;'[1]2025年已发货'!$C:$C&amp;'[1]2025年已发货'!$G:$G&amp;'[1]2025年已发货'!$H:$H,'[1]2025年已发货'!$E:$E,"未发货")</f>
        <v>10</v>
      </c>
      <c r="I2505" s="40" t="str">
        <f>VLOOKUP(B2505,辅助信息!E:I,3,FALSE)</f>
        <v>（华西萌海科创农业生态谷）成都市简阳市白金山水库</v>
      </c>
      <c r="J2505" s="40" t="str">
        <f>VLOOKUP(B2505,辅助信息!E:I,4,FALSE)</f>
        <v>石清国</v>
      </c>
      <c r="K2505" s="40">
        <f>VLOOKUP(J2505,辅助信息!H:I,2,FALSE)</f>
        <v>13458642015</v>
      </c>
      <c r="L2505" s="111" t="str">
        <f>VLOOKUP(B2505,辅助信息!E:J,6,FALSE)</f>
        <v>优先威钢,我方卸车,新老国标钢厂不加价可直发</v>
      </c>
      <c r="M2505" s="93">
        <v>45869</v>
      </c>
      <c r="O2505" s="64">
        <f ca="1" t="shared" si="157"/>
        <v>0</v>
      </c>
      <c r="P2505" s="64">
        <f ca="1" t="shared" si="158"/>
        <v>102</v>
      </c>
      <c r="Q2505" s="29" t="str">
        <f>VLOOKUP(B2505,辅助信息!E:M,9,FALSE)</f>
        <v>ZTWM-CDGS-XS-2024-0092-华西-萌海科创农业生态谷</v>
      </c>
      <c r="R2505" s="29" t="str">
        <f>_xlfn._xlws.FILTER(辅助信息!D:D,辅助信息!E:E=B2505)</f>
        <v>华西萌海-科创农业生态谷</v>
      </c>
    </row>
    <row r="2506" hidden="1" spans="2:18">
      <c r="B2506" s="40" t="s">
        <v>92</v>
      </c>
      <c r="C2506" s="72">
        <v>45866</v>
      </c>
      <c r="D2506" s="40" t="str">
        <f>VLOOKUP(B2506,辅助信息!E:K,7,FALSE)</f>
        <v>JWDDCD2025051800046</v>
      </c>
      <c r="E2506" s="40" t="str">
        <f>VLOOKUP(F2506,辅助信息!A:B,2,FALSE)</f>
        <v>螺纹钢</v>
      </c>
      <c r="F2506" s="40" t="s">
        <v>19</v>
      </c>
      <c r="G2506" s="36">
        <v>3</v>
      </c>
      <c r="H2506" s="136">
        <f>_xlfn.XLOOKUP(C2506&amp;F2506&amp;I2506&amp;J2506,'[1]2025年已发货'!$F:$F&amp;'[1]2025年已发货'!$C:$C&amp;'[1]2025年已发货'!$G:$G&amp;'[1]2025年已发货'!$H:$H,'[1]2025年已发货'!$E:$E,"未发货")</f>
        <v>3</v>
      </c>
      <c r="I2506" s="40" t="str">
        <f>VLOOKUP(B2506,辅助信息!E:I,3,FALSE)</f>
        <v>（华西萌海科创农业生态谷）成都市简阳市白金山水库</v>
      </c>
      <c r="J2506" s="40" t="str">
        <f>VLOOKUP(B2506,辅助信息!E:I,4,FALSE)</f>
        <v>石清国</v>
      </c>
      <c r="K2506" s="40">
        <f>VLOOKUP(J2506,辅助信息!H:I,2,FALSE)</f>
        <v>13458642015</v>
      </c>
      <c r="L2506" s="111" t="str">
        <f>VLOOKUP(B2506,辅助信息!E:J,6,FALSE)</f>
        <v>优先威钢,我方卸车,新老国标钢厂不加价可直发</v>
      </c>
      <c r="M2506" s="93">
        <v>45869</v>
      </c>
      <c r="O2506" s="64">
        <f ca="1" t="shared" si="157"/>
        <v>0</v>
      </c>
      <c r="P2506" s="64">
        <f ca="1" t="shared" si="158"/>
        <v>102</v>
      </c>
      <c r="Q2506" s="29" t="str">
        <f>VLOOKUP(B2506,辅助信息!E:M,9,FALSE)</f>
        <v>ZTWM-CDGS-XS-2024-0092-华西-萌海科创农业生态谷</v>
      </c>
      <c r="R2506" s="29" t="str">
        <f>_xlfn._xlws.FILTER(辅助信息!D:D,辅助信息!E:E=B2506)</f>
        <v>华西萌海-科创农业生态谷</v>
      </c>
    </row>
    <row r="2507" hidden="1" spans="2:18">
      <c r="B2507" s="40" t="s">
        <v>92</v>
      </c>
      <c r="C2507" s="72">
        <v>45866</v>
      </c>
      <c r="D2507" s="40" t="str">
        <f>VLOOKUP(B2507,辅助信息!E:K,7,FALSE)</f>
        <v>JWDDCD2025051800046</v>
      </c>
      <c r="E2507" s="40" t="str">
        <f>VLOOKUP(F2507,辅助信息!A:B,2,FALSE)</f>
        <v>螺纹钢</v>
      </c>
      <c r="F2507" s="40" t="s">
        <v>82</v>
      </c>
      <c r="G2507" s="36">
        <v>3</v>
      </c>
      <c r="H2507" s="136">
        <f>_xlfn.XLOOKUP(C2507&amp;F2507&amp;I2507&amp;J2507,'[1]2025年已发货'!$F:$F&amp;'[1]2025年已发货'!$C:$C&amp;'[1]2025年已发货'!$G:$G&amp;'[1]2025年已发货'!$H:$H,'[1]2025年已发货'!$E:$E,"未发货")</f>
        <v>3</v>
      </c>
      <c r="I2507" s="40" t="str">
        <f>VLOOKUP(B2507,辅助信息!E:I,3,FALSE)</f>
        <v>（华西萌海科创农业生态谷）成都市简阳市白金山水库</v>
      </c>
      <c r="J2507" s="40" t="str">
        <f>VLOOKUP(B2507,辅助信息!E:I,4,FALSE)</f>
        <v>石清国</v>
      </c>
      <c r="K2507" s="40">
        <f>VLOOKUP(J2507,辅助信息!H:I,2,FALSE)</f>
        <v>13458642015</v>
      </c>
      <c r="L2507" s="111" t="str">
        <f>VLOOKUP(B2507,辅助信息!E:J,6,FALSE)</f>
        <v>优先威钢,我方卸车,新老国标钢厂不加价可直发</v>
      </c>
      <c r="M2507" s="93">
        <v>45869</v>
      </c>
      <c r="O2507" s="64">
        <f ca="1" t="shared" si="157"/>
        <v>0</v>
      </c>
      <c r="P2507" s="64">
        <f ca="1" t="shared" si="158"/>
        <v>102</v>
      </c>
      <c r="Q2507" s="29" t="str">
        <f>VLOOKUP(B2507,辅助信息!E:M,9,FALSE)</f>
        <v>ZTWM-CDGS-XS-2024-0092-华西-萌海科创农业生态谷</v>
      </c>
      <c r="R2507" s="29" t="str">
        <f>_xlfn._xlws.FILTER(辅助信息!D:D,辅助信息!E:E=B2507)</f>
        <v>华西萌海-科创农业生态谷</v>
      </c>
    </row>
    <row r="2508" hidden="1" spans="2:18">
      <c r="B2508" s="40" t="s">
        <v>92</v>
      </c>
      <c r="C2508" s="72">
        <v>45866</v>
      </c>
      <c r="D2508" s="40" t="str">
        <f>VLOOKUP(B2508,辅助信息!E:K,7,FALSE)</f>
        <v>JWDDCD2025051800046</v>
      </c>
      <c r="E2508" s="40" t="str">
        <f>VLOOKUP(F2508,辅助信息!A:B,2,FALSE)</f>
        <v>螺纹钢</v>
      </c>
      <c r="F2508" s="40" t="s">
        <v>45</v>
      </c>
      <c r="G2508" s="36">
        <v>5</v>
      </c>
      <c r="H2508" s="136">
        <f>_xlfn.XLOOKUP(C2508&amp;F2508&amp;I2508&amp;J2508,'[1]2025年已发货'!$F:$F&amp;'[1]2025年已发货'!$C:$C&amp;'[1]2025年已发货'!$G:$G&amp;'[1]2025年已发货'!$H:$H,'[1]2025年已发货'!$E:$E,"未发货")</f>
        <v>5</v>
      </c>
      <c r="I2508" s="40" t="str">
        <f>VLOOKUP(B2508,辅助信息!E:I,3,FALSE)</f>
        <v>（华西萌海科创农业生态谷）成都市简阳市白金山水库</v>
      </c>
      <c r="J2508" s="40" t="str">
        <f>VLOOKUP(B2508,辅助信息!E:I,4,FALSE)</f>
        <v>石清国</v>
      </c>
      <c r="K2508" s="40">
        <f>VLOOKUP(J2508,辅助信息!H:I,2,FALSE)</f>
        <v>13458642015</v>
      </c>
      <c r="L2508" s="111" t="str">
        <f>VLOOKUP(B2508,辅助信息!E:J,6,FALSE)</f>
        <v>优先威钢,我方卸车,新老国标钢厂不加价可直发</v>
      </c>
      <c r="M2508" s="93">
        <v>45869</v>
      </c>
      <c r="O2508" s="64">
        <f ca="1" t="shared" si="157"/>
        <v>0</v>
      </c>
      <c r="P2508" s="64">
        <f ca="1" t="shared" si="158"/>
        <v>102</v>
      </c>
      <c r="Q2508" s="29" t="str">
        <f>VLOOKUP(B2508,辅助信息!E:M,9,FALSE)</f>
        <v>ZTWM-CDGS-XS-2024-0092-华西-萌海科创农业生态谷</v>
      </c>
      <c r="R2508" s="29" t="str">
        <f>_xlfn._xlws.FILTER(辅助信息!D:D,辅助信息!E:E=B2508)</f>
        <v>华西萌海-科创农业生态谷</v>
      </c>
    </row>
    <row r="2509" hidden="1" spans="2:18">
      <c r="B2509" s="40" t="s">
        <v>92</v>
      </c>
      <c r="C2509" s="72">
        <v>45866</v>
      </c>
      <c r="D2509" s="40" t="str">
        <f>VLOOKUP(B2509,辅助信息!E:K,7,FALSE)</f>
        <v>JWDDCD2025051800046</v>
      </c>
      <c r="E2509" s="40" t="str">
        <f>VLOOKUP(F2509,辅助信息!A:B,2,FALSE)</f>
        <v>螺纹钢</v>
      </c>
      <c r="F2509" s="40" t="s">
        <v>21</v>
      </c>
      <c r="G2509" s="36">
        <v>3</v>
      </c>
      <c r="H2509" s="136">
        <f>_xlfn.XLOOKUP(C2509&amp;F2509&amp;I2509&amp;J2509,'[1]2025年已发货'!$F:$F&amp;'[1]2025年已发货'!$C:$C&amp;'[1]2025年已发货'!$G:$G&amp;'[1]2025年已发货'!$H:$H,'[1]2025年已发货'!$E:$E,"未发货")</f>
        <v>3</v>
      </c>
      <c r="I2509" s="40" t="str">
        <f>VLOOKUP(B2509,辅助信息!E:I,3,FALSE)</f>
        <v>（华西萌海科创农业生态谷）成都市简阳市白金山水库</v>
      </c>
      <c r="J2509" s="40" t="str">
        <f>VLOOKUP(B2509,辅助信息!E:I,4,FALSE)</f>
        <v>石清国</v>
      </c>
      <c r="K2509" s="40">
        <f>VLOOKUP(J2509,辅助信息!H:I,2,FALSE)</f>
        <v>13458642015</v>
      </c>
      <c r="L2509" s="111" t="str">
        <f>VLOOKUP(B2509,辅助信息!E:J,6,FALSE)</f>
        <v>优先威钢,我方卸车,新老国标钢厂不加价可直发</v>
      </c>
      <c r="M2509" s="93">
        <v>45869</v>
      </c>
      <c r="O2509" s="64">
        <f ca="1" t="shared" si="157"/>
        <v>0</v>
      </c>
      <c r="P2509" s="64">
        <f ca="1" t="shared" si="158"/>
        <v>102</v>
      </c>
      <c r="Q2509" s="29" t="str">
        <f>VLOOKUP(B2509,辅助信息!E:M,9,FALSE)</f>
        <v>ZTWM-CDGS-XS-2024-0092-华西-萌海科创农业生态谷</v>
      </c>
      <c r="R2509" s="29" t="str">
        <f>_xlfn._xlws.FILTER(辅助信息!D:D,辅助信息!E:E=B2509)</f>
        <v>华西萌海-科创农业生态谷</v>
      </c>
    </row>
    <row r="2510" hidden="1" spans="2:18">
      <c r="B2510" s="40" t="s">
        <v>92</v>
      </c>
      <c r="C2510" s="72">
        <v>45866</v>
      </c>
      <c r="D2510" s="40" t="str">
        <f>VLOOKUP(B2510,辅助信息!E:K,7,FALSE)</f>
        <v>JWDDCD2025051800046</v>
      </c>
      <c r="E2510" s="40" t="str">
        <f>VLOOKUP(F2510,辅助信息!A:B,2,FALSE)</f>
        <v>螺纹钢</v>
      </c>
      <c r="F2510" s="40" t="s">
        <v>58</v>
      </c>
      <c r="G2510" s="36">
        <v>13</v>
      </c>
      <c r="H2510" s="136">
        <f>_xlfn.XLOOKUP(C2510&amp;F2510&amp;I2510&amp;J2510,'[1]2025年已发货'!$F:$F&amp;'[1]2025年已发货'!$C:$C&amp;'[1]2025年已发货'!$G:$G&amp;'[1]2025年已发货'!$H:$H,'[1]2025年已发货'!$E:$E,"未发货")</f>
        <v>13</v>
      </c>
      <c r="I2510" s="40" t="str">
        <f>VLOOKUP(B2510,辅助信息!E:I,3,FALSE)</f>
        <v>（华西萌海科创农业生态谷）成都市简阳市白金山水库</v>
      </c>
      <c r="J2510" s="40" t="str">
        <f>VLOOKUP(B2510,辅助信息!E:I,4,FALSE)</f>
        <v>石清国</v>
      </c>
      <c r="K2510" s="40">
        <f>VLOOKUP(J2510,辅助信息!H:I,2,FALSE)</f>
        <v>13458642015</v>
      </c>
      <c r="L2510" s="111" t="str">
        <f>VLOOKUP(B2510,辅助信息!E:J,6,FALSE)</f>
        <v>优先威钢,我方卸车,新老国标钢厂不加价可直发</v>
      </c>
      <c r="M2510" s="93">
        <v>45869</v>
      </c>
      <c r="O2510" s="64">
        <f ca="1" t="shared" si="157"/>
        <v>0</v>
      </c>
      <c r="P2510" s="64">
        <f ca="1" t="shared" si="158"/>
        <v>102</v>
      </c>
      <c r="Q2510" s="29" t="str">
        <f>VLOOKUP(B2510,辅助信息!E:M,9,FALSE)</f>
        <v>ZTWM-CDGS-XS-2024-0092-华西-萌海科创农业生态谷</v>
      </c>
      <c r="R2510" s="29" t="str">
        <f>_xlfn._xlws.FILTER(辅助信息!D:D,辅助信息!E:E=B2510)</f>
        <v>华西萌海-科创农业生态谷</v>
      </c>
    </row>
    <row r="2511" hidden="1" spans="2:18">
      <c r="B2511" s="40" t="s">
        <v>92</v>
      </c>
      <c r="C2511" s="72">
        <v>45866</v>
      </c>
      <c r="D2511" s="40" t="str">
        <f>VLOOKUP(B2511,辅助信息!E:K,7,FALSE)</f>
        <v>JWDDCD2025051800046</v>
      </c>
      <c r="E2511" s="40" t="str">
        <f>VLOOKUP(F2511,辅助信息!A:B,2,FALSE)</f>
        <v>螺纹钢</v>
      </c>
      <c r="F2511" s="40" t="s">
        <v>46</v>
      </c>
      <c r="G2511" s="36">
        <v>6</v>
      </c>
      <c r="H2511" s="136">
        <f>_xlfn.XLOOKUP(C2511&amp;F2511&amp;I2511&amp;J2511,'[1]2025年已发货'!$F:$F&amp;'[1]2025年已发货'!$C:$C&amp;'[1]2025年已发货'!$G:$G&amp;'[1]2025年已发货'!$H:$H,'[1]2025年已发货'!$E:$E,"未发货")</f>
        <v>6</v>
      </c>
      <c r="I2511" s="40" t="str">
        <f>VLOOKUP(B2511,辅助信息!E:I,3,FALSE)</f>
        <v>（华西萌海科创农业生态谷）成都市简阳市白金山水库</v>
      </c>
      <c r="J2511" s="40" t="str">
        <f>VLOOKUP(B2511,辅助信息!E:I,4,FALSE)</f>
        <v>石清国</v>
      </c>
      <c r="K2511" s="40">
        <f>VLOOKUP(J2511,辅助信息!H:I,2,FALSE)</f>
        <v>13458642015</v>
      </c>
      <c r="L2511" s="111" t="str">
        <f>VLOOKUP(B2511,辅助信息!E:J,6,FALSE)</f>
        <v>优先威钢,我方卸车,新老国标钢厂不加价可直发</v>
      </c>
      <c r="M2511" s="93">
        <v>45869</v>
      </c>
      <c r="O2511" s="64">
        <f ca="1" t="shared" si="157"/>
        <v>0</v>
      </c>
      <c r="P2511" s="64">
        <f ca="1" t="shared" si="158"/>
        <v>102</v>
      </c>
      <c r="Q2511" s="29" t="str">
        <f>VLOOKUP(B2511,辅助信息!E:M,9,FALSE)</f>
        <v>ZTWM-CDGS-XS-2024-0092-华西-萌海科创农业生态谷</v>
      </c>
      <c r="R2511" s="29" t="str">
        <f>_xlfn._xlws.FILTER(辅助信息!D:D,辅助信息!E:E=B2511)</f>
        <v>华西萌海-科创农业生态谷</v>
      </c>
    </row>
    <row r="2512" hidden="1" spans="2:18">
      <c r="B2512" s="40" t="s">
        <v>92</v>
      </c>
      <c r="C2512" s="72">
        <v>45866</v>
      </c>
      <c r="D2512" s="40" t="str">
        <f>VLOOKUP(B2512,辅助信息!E:K,7,FALSE)</f>
        <v>JWDDCD2025051800046</v>
      </c>
      <c r="E2512" s="40" t="str">
        <f>VLOOKUP(F2512,辅助信息!A:B,2,FALSE)</f>
        <v>螺纹钢</v>
      </c>
      <c r="F2512" s="40" t="s">
        <v>22</v>
      </c>
      <c r="G2512" s="36">
        <v>22</v>
      </c>
      <c r="H2512" s="136">
        <f>_xlfn.XLOOKUP(C2512&amp;F2512&amp;I2512&amp;J2512,'[1]2025年已发货'!$F:$F&amp;'[1]2025年已发货'!$C:$C&amp;'[1]2025年已发货'!$G:$G&amp;'[1]2025年已发货'!$H:$H,'[1]2025年已发货'!$E:$E,"未发货")</f>
        <v>22</v>
      </c>
      <c r="I2512" s="40" t="str">
        <f>VLOOKUP(B2512,辅助信息!E:I,3,FALSE)</f>
        <v>（华西萌海科创农业生态谷）成都市简阳市白金山水库</v>
      </c>
      <c r="J2512" s="40" t="str">
        <f>VLOOKUP(B2512,辅助信息!E:I,4,FALSE)</f>
        <v>石清国</v>
      </c>
      <c r="K2512" s="40">
        <f>VLOOKUP(J2512,辅助信息!H:I,2,FALSE)</f>
        <v>13458642015</v>
      </c>
      <c r="L2512" s="111" t="str">
        <f>VLOOKUP(B2512,辅助信息!E:J,6,FALSE)</f>
        <v>优先威钢,我方卸车,新老国标钢厂不加价可直发</v>
      </c>
      <c r="M2512" s="93">
        <v>45869</v>
      </c>
      <c r="O2512" s="64">
        <f ca="1" t="shared" si="157"/>
        <v>0</v>
      </c>
      <c r="P2512" s="64">
        <f ca="1" t="shared" si="158"/>
        <v>102</v>
      </c>
      <c r="Q2512" s="29" t="str">
        <f>VLOOKUP(B2512,辅助信息!E:M,9,FALSE)</f>
        <v>ZTWM-CDGS-XS-2024-0092-华西-萌海科创农业生态谷</v>
      </c>
      <c r="R2512" s="29" t="str">
        <f>_xlfn._xlws.FILTER(辅助信息!D:D,辅助信息!E:E=B2512)</f>
        <v>华西萌海-科创农业生态谷</v>
      </c>
    </row>
    <row r="2513" hidden="1" spans="2:18">
      <c r="B2513" s="40" t="s">
        <v>204</v>
      </c>
      <c r="C2513" s="72">
        <v>45866</v>
      </c>
      <c r="D2513" s="40" t="str">
        <f>VLOOKUP(B2513,辅助信息!E:K,7,FALSE)</f>
        <v>JWDDCD2025062200016</v>
      </c>
      <c r="E2513" s="40" t="str">
        <f>VLOOKUP(F2513,辅助信息!A:B,2,FALSE)</f>
        <v>盘螺</v>
      </c>
      <c r="F2513" s="40" t="s">
        <v>40</v>
      </c>
      <c r="G2513" s="36">
        <v>14.12</v>
      </c>
      <c r="H2513" s="136">
        <f>_xlfn.XLOOKUP(C2513&amp;F2513&amp;I2513&amp;J2513,'[1]2025年已发货'!$F:$F&amp;'[1]2025年已发货'!$C:$C&amp;'[1]2025年已发货'!$G:$G&amp;'[1]2025年已发货'!$H:$H,'[1]2025年已发货'!$E:$E,"未发货")</f>
        <v>15</v>
      </c>
      <c r="I2513" s="40" t="str">
        <f>VLOOKUP(B2513,辅助信息!E:I,3,FALSE)</f>
        <v>(武汉电气化局成达万高铁强电项目-达州主城区-达州南站)四川省达州市达川区达州南站</v>
      </c>
      <c r="J2513" s="40" t="str">
        <f>VLOOKUP(B2513,辅助信息!E:I,4,FALSE)</f>
        <v>杨人志</v>
      </c>
      <c r="K2513" s="40">
        <f>VLOOKUP(J2513,辅助信息!H:I,2,FALSE)</f>
        <v>18782679099</v>
      </c>
      <c r="L2513" s="111" t="str">
        <f>VLOOKUP(B2513,辅助信息!E:J,6,FALSE)</f>
        <v>锈货不收！！下雨天钢筋没盖篷布不收！！，装货前联系收货人核实到场规格,没提前告知进场规格现场不给予接收</v>
      </c>
      <c r="M2513" s="93">
        <v>45866</v>
      </c>
      <c r="O2513" s="64">
        <f ca="1" t="shared" si="157"/>
        <v>0</v>
      </c>
      <c r="P2513" s="64">
        <f ca="1" t="shared" si="158"/>
        <v>105</v>
      </c>
      <c r="Q2513" s="29" t="str">
        <f>VLOOKUP(B2513,辅助信息!E:M,9,FALSE)</f>
        <v>ZTWM-CDGS-XS-2025-0033-中铁武汉电气化局集团有限公司成达万高速铁路强电工程项目</v>
      </c>
      <c r="R2513" s="29" t="str">
        <f>_xlfn._xlws.FILTER(辅助信息!D:D,辅助信息!E:E=B2513)</f>
        <v>武汉电气化局成达万高铁强电项目</v>
      </c>
    </row>
    <row r="2514" hidden="1" spans="2:18">
      <c r="B2514" s="40" t="s">
        <v>204</v>
      </c>
      <c r="C2514" s="72">
        <v>45866</v>
      </c>
      <c r="D2514" s="40" t="str">
        <f>VLOOKUP(B2514,辅助信息!E:K,7,FALSE)</f>
        <v>JWDDCD2025062200016</v>
      </c>
      <c r="E2514" s="40" t="str">
        <f>VLOOKUP(F2514,辅助信息!A:B,2,FALSE)</f>
        <v>盘螺</v>
      </c>
      <c r="F2514" s="40" t="s">
        <v>41</v>
      </c>
      <c r="G2514" s="36">
        <v>18.07</v>
      </c>
      <c r="H2514" s="136">
        <f>_xlfn.XLOOKUP(C2514&amp;F2514&amp;I2514&amp;J2514,'[1]2025年已发货'!$F:$F&amp;'[1]2025年已发货'!$C:$C&amp;'[1]2025年已发货'!$G:$G&amp;'[1]2025年已发货'!$H:$H,'[1]2025年已发货'!$E:$E,"未发货")</f>
        <v>17</v>
      </c>
      <c r="I2514" s="40" t="str">
        <f>VLOOKUP(B2514,辅助信息!E:I,3,FALSE)</f>
        <v>(武汉电气化局成达万高铁强电项目-达州主城区-达州南站)四川省达州市达川区达州南站</v>
      </c>
      <c r="J2514" s="40" t="str">
        <f>VLOOKUP(B2514,辅助信息!E:I,4,FALSE)</f>
        <v>杨人志</v>
      </c>
      <c r="K2514" s="40">
        <f>VLOOKUP(J2514,辅助信息!H:I,2,FALSE)</f>
        <v>18782679099</v>
      </c>
      <c r="L2514" s="111" t="str">
        <f>VLOOKUP(B2514,辅助信息!E:J,6,FALSE)</f>
        <v>锈货不收！！下雨天钢筋没盖篷布不收！！，装货前联系收货人核实到场规格,没提前告知进场规格现场不给予接收</v>
      </c>
      <c r="M2514" s="93">
        <v>45866</v>
      </c>
      <c r="O2514" s="64">
        <f ca="1" t="shared" si="157"/>
        <v>0</v>
      </c>
      <c r="P2514" s="64">
        <f ca="1" t="shared" si="158"/>
        <v>105</v>
      </c>
      <c r="Q2514" s="29" t="str">
        <f>VLOOKUP(B2514,辅助信息!E:M,9,FALSE)</f>
        <v>ZTWM-CDGS-XS-2025-0033-中铁武汉电气化局集团有限公司成达万高速铁路强电工程项目</v>
      </c>
      <c r="R2514" s="29" t="str">
        <f>_xlfn._xlws.FILTER(辅助信息!D:D,辅助信息!E:E=B2514)</f>
        <v>武汉电气化局成达万高铁强电项目</v>
      </c>
    </row>
    <row r="2515" hidden="1" spans="2:18">
      <c r="B2515" s="40" t="s">
        <v>204</v>
      </c>
      <c r="C2515" s="72">
        <v>45866</v>
      </c>
      <c r="D2515" s="40" t="str">
        <f>VLOOKUP(B2515,辅助信息!E:K,7,FALSE)</f>
        <v>JWDDCD2025062200016</v>
      </c>
      <c r="E2515" s="40" t="str">
        <f>VLOOKUP(F2515,辅助信息!A:B,2,FALSE)</f>
        <v>螺纹钢</v>
      </c>
      <c r="F2515" s="40" t="s">
        <v>27</v>
      </c>
      <c r="G2515" s="36">
        <v>11.89</v>
      </c>
      <c r="H2515" s="136">
        <f>_xlfn.XLOOKUP(C2515&amp;F2515&amp;I2515&amp;J2515,'[1]2025年已发货'!$F:$F&amp;'[1]2025年已发货'!$C:$C&amp;'[1]2025年已发货'!$G:$G&amp;'[1]2025年已发货'!$H:$H,'[1]2025年已发货'!$E:$E,"未发货")</f>
        <v>12</v>
      </c>
      <c r="I2515" s="40" t="str">
        <f>VLOOKUP(B2515,辅助信息!E:I,3,FALSE)</f>
        <v>(武汉电气化局成达万高铁强电项目-达州主城区-达州南站)四川省达州市达川区达州南站</v>
      </c>
      <c r="J2515" s="40" t="str">
        <f>VLOOKUP(B2515,辅助信息!E:I,4,FALSE)</f>
        <v>杨人志</v>
      </c>
      <c r="K2515" s="40">
        <f>VLOOKUP(J2515,辅助信息!H:I,2,FALSE)</f>
        <v>18782679099</v>
      </c>
      <c r="L2515" s="111" t="str">
        <f>VLOOKUP(B2515,辅助信息!E:J,6,FALSE)</f>
        <v>锈货不收！！下雨天钢筋没盖篷布不收！！，装货前联系收货人核实到场规格,没提前告知进场规格现场不给予接收</v>
      </c>
      <c r="M2515" s="93">
        <v>45866</v>
      </c>
      <c r="O2515" s="64">
        <f ca="1" t="shared" si="157"/>
        <v>0</v>
      </c>
      <c r="P2515" s="64">
        <f ca="1" t="shared" si="158"/>
        <v>105</v>
      </c>
      <c r="Q2515" s="29" t="str">
        <f>VLOOKUP(B2515,辅助信息!E:M,9,FALSE)</f>
        <v>ZTWM-CDGS-XS-2025-0033-中铁武汉电气化局集团有限公司成达万高速铁路强电工程项目</v>
      </c>
      <c r="R2515" s="29" t="str">
        <f>_xlfn._xlws.FILTER(辅助信息!D:D,辅助信息!E:E=B2515)</f>
        <v>武汉电气化局成达万高铁强电项目</v>
      </c>
    </row>
    <row r="2516" hidden="1" spans="2:18">
      <c r="B2516" s="40" t="s">
        <v>204</v>
      </c>
      <c r="C2516" s="72">
        <v>45866</v>
      </c>
      <c r="D2516" s="40" t="str">
        <f>VLOOKUP(B2516,辅助信息!E:K,7,FALSE)</f>
        <v>JWDDCD2025062200016</v>
      </c>
      <c r="E2516" s="40" t="str">
        <f>VLOOKUP(F2516,辅助信息!A:B,2,FALSE)</f>
        <v>螺纹钢</v>
      </c>
      <c r="F2516" s="40" t="s">
        <v>19</v>
      </c>
      <c r="G2516" s="36">
        <v>10.24</v>
      </c>
      <c r="H2516" s="136">
        <f>_xlfn.XLOOKUP(C2516&amp;F2516&amp;I2516&amp;J2516,'[1]2025年已发货'!$F:$F&amp;'[1]2025年已发货'!$C:$C&amp;'[1]2025年已发货'!$G:$G&amp;'[1]2025年已发货'!$H:$H,'[1]2025年已发货'!$E:$E,"未发货")</f>
        <v>9</v>
      </c>
      <c r="I2516" s="40" t="str">
        <f>VLOOKUP(B2516,辅助信息!E:I,3,FALSE)</f>
        <v>(武汉电气化局成达万高铁强电项目-达州主城区-达州南站)四川省达州市达川区达州南站</v>
      </c>
      <c r="J2516" s="40" t="str">
        <f>VLOOKUP(B2516,辅助信息!E:I,4,FALSE)</f>
        <v>杨人志</v>
      </c>
      <c r="K2516" s="40">
        <f>VLOOKUP(J2516,辅助信息!H:I,2,FALSE)</f>
        <v>18782679099</v>
      </c>
      <c r="L2516" s="111" t="str">
        <f>VLOOKUP(B2516,辅助信息!E:J,6,FALSE)</f>
        <v>锈货不收！！下雨天钢筋没盖篷布不收！！，装货前联系收货人核实到场规格,没提前告知进场规格现场不给予接收</v>
      </c>
      <c r="M2516" s="93">
        <v>45866</v>
      </c>
      <c r="O2516" s="64">
        <f ca="1" t="shared" si="157"/>
        <v>0</v>
      </c>
      <c r="P2516" s="64">
        <f ca="1" t="shared" si="158"/>
        <v>105</v>
      </c>
      <c r="Q2516" s="29" t="str">
        <f>VLOOKUP(B2516,辅助信息!E:M,9,FALSE)</f>
        <v>ZTWM-CDGS-XS-2025-0033-中铁武汉电气化局集团有限公司成达万高速铁路强电工程项目</v>
      </c>
      <c r="R2516" s="29" t="str">
        <f>_xlfn._xlws.FILTER(辅助信息!D:D,辅助信息!E:E=B2516)</f>
        <v>武汉电气化局成达万高铁强电项目</v>
      </c>
    </row>
    <row r="2517" hidden="1" spans="2:18">
      <c r="B2517" s="40" t="s">
        <v>204</v>
      </c>
      <c r="C2517" s="72">
        <v>45866</v>
      </c>
      <c r="D2517" s="40" t="str">
        <f>VLOOKUP(B2517,辅助信息!E:K,7,FALSE)</f>
        <v>JWDDCD2025062200016</v>
      </c>
      <c r="E2517" s="40" t="str">
        <f>VLOOKUP(F2517,辅助信息!A:B,2,FALSE)</f>
        <v>螺纹钢</v>
      </c>
      <c r="F2517" s="40" t="s">
        <v>32</v>
      </c>
      <c r="G2517" s="36">
        <v>9</v>
      </c>
      <c r="H2517" s="136">
        <f>_xlfn.XLOOKUP(C2517&amp;F2517&amp;I2517&amp;J2517,'[1]2025年已发货'!$F:$F&amp;'[1]2025年已发货'!$C:$C&amp;'[1]2025年已发货'!$G:$G&amp;'[1]2025年已发货'!$H:$H,'[1]2025年已发货'!$E:$E,"未发货")</f>
        <v>9</v>
      </c>
      <c r="I2517" s="40" t="str">
        <f>VLOOKUP(B2517,辅助信息!E:I,3,FALSE)</f>
        <v>(武汉电气化局成达万高铁强电项目-达州主城区-达州南站)四川省达州市达川区达州南站</v>
      </c>
      <c r="J2517" s="40" t="str">
        <f>VLOOKUP(B2517,辅助信息!E:I,4,FALSE)</f>
        <v>杨人志</v>
      </c>
      <c r="K2517" s="40">
        <f>VLOOKUP(J2517,辅助信息!H:I,2,FALSE)</f>
        <v>18782679099</v>
      </c>
      <c r="L2517" s="111" t="str">
        <f>VLOOKUP(B2517,辅助信息!E:J,6,FALSE)</f>
        <v>锈货不收！！下雨天钢筋没盖篷布不收！！，装货前联系收货人核实到场规格,没提前告知进场规格现场不给予接收</v>
      </c>
      <c r="M2517" s="93">
        <v>45866</v>
      </c>
      <c r="O2517" s="64">
        <f ca="1" t="shared" si="157"/>
        <v>0</v>
      </c>
      <c r="P2517" s="64">
        <f ca="1" t="shared" si="158"/>
        <v>105</v>
      </c>
      <c r="Q2517" s="29" t="str">
        <f>VLOOKUP(B2517,辅助信息!E:M,9,FALSE)</f>
        <v>ZTWM-CDGS-XS-2025-0033-中铁武汉电气化局集团有限公司成达万高速铁路强电工程项目</v>
      </c>
      <c r="R2517" s="29" t="str">
        <f>_xlfn._xlws.FILTER(辅助信息!D:D,辅助信息!E:E=B2517)</f>
        <v>武汉电气化局成达万高铁强电项目</v>
      </c>
    </row>
    <row r="2518" hidden="1" spans="2:18">
      <c r="B2518" s="40" t="s">
        <v>204</v>
      </c>
      <c r="C2518" s="72">
        <v>45866</v>
      </c>
      <c r="D2518" s="40" t="str">
        <f>VLOOKUP(B2518,辅助信息!E:K,7,FALSE)</f>
        <v>JWDDCD2025062200016</v>
      </c>
      <c r="E2518" s="40" t="str">
        <f>VLOOKUP(F2518,辅助信息!A:B,2,FALSE)</f>
        <v>螺纹钢</v>
      </c>
      <c r="F2518" s="40" t="s">
        <v>30</v>
      </c>
      <c r="G2518" s="36">
        <v>22.45</v>
      </c>
      <c r="H2518" s="136" t="str">
        <f>_xlfn.XLOOKUP(C2518&amp;F2518&amp;I2518&amp;J2518,'[1]2025年已发货'!$F:$F&amp;'[1]2025年已发货'!$C:$C&amp;'[1]2025年已发货'!$G:$G&amp;'[1]2025年已发货'!$H:$H,'[1]2025年已发货'!$E:$E,"未发货")</f>
        <v>未发货</v>
      </c>
      <c r="I2518" s="40" t="str">
        <f>VLOOKUP(B2518,辅助信息!E:I,3,FALSE)</f>
        <v>(武汉电气化局成达万高铁强电项目-达州主城区-达州南站)四川省达州市达川区达州南站</v>
      </c>
      <c r="J2518" s="40" t="str">
        <f>VLOOKUP(B2518,辅助信息!E:I,4,FALSE)</f>
        <v>杨人志</v>
      </c>
      <c r="K2518" s="40">
        <f>VLOOKUP(J2518,辅助信息!H:I,2,FALSE)</f>
        <v>18782679099</v>
      </c>
      <c r="L2518" s="111" t="str">
        <f>VLOOKUP(B2518,辅助信息!E:J,6,FALSE)</f>
        <v>锈货不收！！下雨天钢筋没盖篷布不收！！，装货前联系收货人核实到场规格,没提前告知进场规格现场不给予接收</v>
      </c>
      <c r="M2518" s="93">
        <v>45866</v>
      </c>
      <c r="O2518" s="64">
        <f ca="1" t="shared" si="157"/>
        <v>0</v>
      </c>
      <c r="P2518" s="64">
        <f ca="1" t="shared" si="158"/>
        <v>105</v>
      </c>
      <c r="Q2518" s="29" t="str">
        <f>VLOOKUP(B2518,辅助信息!E:M,9,FALSE)</f>
        <v>ZTWM-CDGS-XS-2025-0033-中铁武汉电气化局集团有限公司成达万高速铁路强电工程项目</v>
      </c>
      <c r="R2518" s="29" t="str">
        <f>_xlfn._xlws.FILTER(辅助信息!D:D,辅助信息!E:E=B2518)</f>
        <v>武汉电气化局成达万高铁强电项目</v>
      </c>
    </row>
    <row r="2519" hidden="1" spans="2:18">
      <c r="B2519" s="40" t="s">
        <v>204</v>
      </c>
      <c r="C2519" s="72">
        <v>45866</v>
      </c>
      <c r="D2519" s="40" t="str">
        <f>VLOOKUP(B2519,辅助信息!E:K,7,FALSE)</f>
        <v>JWDDCD2025062200016</v>
      </c>
      <c r="E2519" s="40" t="str">
        <f>VLOOKUP(F2519,辅助信息!A:B,2,FALSE)</f>
        <v>螺纹钢</v>
      </c>
      <c r="F2519" s="40" t="s">
        <v>33</v>
      </c>
      <c r="G2519" s="36">
        <v>10.57</v>
      </c>
      <c r="H2519" s="136">
        <f>_xlfn.XLOOKUP(C2519&amp;F2519&amp;I2519&amp;J2519,'[1]2025年已发货'!$F:$F&amp;'[1]2025年已发货'!$C:$C&amp;'[1]2025年已发货'!$G:$G&amp;'[1]2025年已发货'!$H:$H,'[1]2025年已发货'!$E:$E,"未发货")</f>
        <v>9</v>
      </c>
      <c r="I2519" s="40" t="str">
        <f>VLOOKUP(B2519,辅助信息!E:I,3,FALSE)</f>
        <v>(武汉电气化局成达万高铁强电项目-达州主城区-达州南站)四川省达州市达川区达州南站</v>
      </c>
      <c r="J2519" s="40" t="str">
        <f>VLOOKUP(B2519,辅助信息!E:I,4,FALSE)</f>
        <v>杨人志</v>
      </c>
      <c r="K2519" s="40">
        <f>VLOOKUP(J2519,辅助信息!H:I,2,FALSE)</f>
        <v>18782679099</v>
      </c>
      <c r="L2519" s="111" t="str">
        <f>VLOOKUP(B2519,辅助信息!E:J,6,FALSE)</f>
        <v>锈货不收！！下雨天钢筋没盖篷布不收！！，装货前联系收货人核实到场规格,没提前告知进场规格现场不给予接收</v>
      </c>
      <c r="M2519" s="93">
        <v>45866</v>
      </c>
      <c r="O2519" s="64">
        <f ca="1" t="shared" si="157"/>
        <v>0</v>
      </c>
      <c r="P2519" s="64">
        <f ca="1" t="shared" si="158"/>
        <v>105</v>
      </c>
      <c r="Q2519" s="29" t="str">
        <f>VLOOKUP(B2519,辅助信息!E:M,9,FALSE)</f>
        <v>ZTWM-CDGS-XS-2025-0033-中铁武汉电气化局集团有限公司成达万高速铁路强电工程项目</v>
      </c>
      <c r="R2519" s="29" t="str">
        <f>_xlfn._xlws.FILTER(辅助信息!D:D,辅助信息!E:E=B2519)</f>
        <v>武汉电气化局成达万高铁强电项目</v>
      </c>
    </row>
    <row r="2520" hidden="1" spans="2:18">
      <c r="B2520" s="40" t="s">
        <v>204</v>
      </c>
      <c r="C2520" s="72">
        <v>45866</v>
      </c>
      <c r="D2520" s="40" t="str">
        <f>VLOOKUP(B2520,辅助信息!E:K,7,FALSE)</f>
        <v>JWDDCD2025062200016</v>
      </c>
      <c r="E2520" s="40" t="str">
        <f>VLOOKUP(F2520,辅助信息!A:B,2,FALSE)</f>
        <v>螺纹钢</v>
      </c>
      <c r="F2520" s="40" t="s">
        <v>28</v>
      </c>
      <c r="G2520" s="36">
        <v>10.16</v>
      </c>
      <c r="H2520" s="136">
        <f>_xlfn.XLOOKUP(C2520&amp;F2520&amp;I2520&amp;J2520,'[1]2025年已发货'!$F:$F&amp;'[1]2025年已发货'!$C:$C&amp;'[1]2025年已发货'!$G:$G&amp;'[1]2025年已发货'!$H:$H,'[1]2025年已发货'!$E:$E,"未发货")</f>
        <v>9</v>
      </c>
      <c r="I2520" s="40" t="str">
        <f>VLOOKUP(B2520,辅助信息!E:I,3,FALSE)</f>
        <v>(武汉电气化局成达万高铁强电项目-达州主城区-达州南站)四川省达州市达川区达州南站</v>
      </c>
      <c r="J2520" s="40" t="str">
        <f>VLOOKUP(B2520,辅助信息!E:I,4,FALSE)</f>
        <v>杨人志</v>
      </c>
      <c r="K2520" s="40">
        <f>VLOOKUP(J2520,辅助信息!H:I,2,FALSE)</f>
        <v>18782679099</v>
      </c>
      <c r="L2520" s="111" t="str">
        <f>VLOOKUP(B2520,辅助信息!E:J,6,FALSE)</f>
        <v>锈货不收！！下雨天钢筋没盖篷布不收！！，装货前联系收货人核实到场规格,没提前告知进场规格现场不给予接收</v>
      </c>
      <c r="M2520" s="93">
        <v>45866</v>
      </c>
      <c r="O2520" s="64">
        <f ca="1" t="shared" si="157"/>
        <v>0</v>
      </c>
      <c r="P2520" s="64">
        <f ca="1" t="shared" si="158"/>
        <v>105</v>
      </c>
      <c r="Q2520" s="29" t="str">
        <f>VLOOKUP(B2520,辅助信息!E:M,9,FALSE)</f>
        <v>ZTWM-CDGS-XS-2025-0033-中铁武汉电气化局集团有限公司成达万高速铁路强电工程项目</v>
      </c>
      <c r="R2520" s="29" t="str">
        <f>_xlfn._xlws.FILTER(辅助信息!D:D,辅助信息!E:E=B2520)</f>
        <v>武汉电气化局成达万高铁强电项目</v>
      </c>
    </row>
    <row r="2521" hidden="1" spans="2:18">
      <c r="B2521" s="40" t="s">
        <v>204</v>
      </c>
      <c r="C2521" s="72">
        <v>45866</v>
      </c>
      <c r="D2521" s="40" t="str">
        <f>VLOOKUP(B2521,辅助信息!E:K,7,FALSE)</f>
        <v>JWDDCD2025062200016</v>
      </c>
      <c r="E2521" s="40" t="str">
        <f>VLOOKUP(F2521,辅助信息!A:B,2,FALSE)</f>
        <v>螺纹钢</v>
      </c>
      <c r="F2521" s="40" t="s">
        <v>18</v>
      </c>
      <c r="G2521" s="36">
        <v>10.73</v>
      </c>
      <c r="H2521" s="136">
        <f>_xlfn.XLOOKUP(C2521&amp;F2521&amp;I2521&amp;J2521,'[1]2025年已发货'!$F:$F&amp;'[1]2025年已发货'!$C:$C&amp;'[1]2025年已发货'!$G:$G&amp;'[1]2025年已发货'!$H:$H,'[1]2025年已发货'!$E:$E,"未发货")</f>
        <v>12</v>
      </c>
      <c r="I2521" s="40" t="str">
        <f>VLOOKUP(B2521,辅助信息!E:I,3,FALSE)</f>
        <v>(武汉电气化局成达万高铁强电项目-达州主城区-达州南站)四川省达州市达川区达州南站</v>
      </c>
      <c r="J2521" s="40" t="str">
        <f>VLOOKUP(B2521,辅助信息!E:I,4,FALSE)</f>
        <v>杨人志</v>
      </c>
      <c r="K2521" s="40">
        <f>VLOOKUP(J2521,辅助信息!H:I,2,FALSE)</f>
        <v>18782679099</v>
      </c>
      <c r="L2521" s="111" t="str">
        <f>VLOOKUP(B2521,辅助信息!E:J,6,FALSE)</f>
        <v>锈货不收！！下雨天钢筋没盖篷布不收！！，装货前联系收货人核实到场规格,没提前告知进场规格现场不给予接收</v>
      </c>
      <c r="M2521" s="93">
        <v>45866</v>
      </c>
      <c r="O2521" s="64">
        <f ca="1" t="shared" si="157"/>
        <v>0</v>
      </c>
      <c r="P2521" s="64">
        <f ca="1" t="shared" si="158"/>
        <v>105</v>
      </c>
      <c r="Q2521" s="29" t="str">
        <f>VLOOKUP(B2521,辅助信息!E:M,9,FALSE)</f>
        <v>ZTWM-CDGS-XS-2025-0033-中铁武汉电气化局集团有限公司成达万高速铁路强电工程项目</v>
      </c>
      <c r="R2521" s="29" t="str">
        <f>_xlfn._xlws.FILTER(辅助信息!D:D,辅助信息!E:E=B2521)</f>
        <v>武汉电气化局成达万高铁强电项目</v>
      </c>
    </row>
    <row r="2522" hidden="1" spans="2:18">
      <c r="B2522" s="40" t="s">
        <v>81</v>
      </c>
      <c r="C2522" s="72">
        <v>45867</v>
      </c>
      <c r="D2522" s="40" t="str">
        <f>VLOOKUP(B2522,辅助信息!E:K,7,FALSE)</f>
        <v>JWDDCD2025060900080</v>
      </c>
      <c r="E2522" s="40" t="str">
        <f>VLOOKUP(F2522,辅助信息!A:B,2,FALSE)</f>
        <v>盘螺</v>
      </c>
      <c r="F2522" s="40" t="s">
        <v>49</v>
      </c>
      <c r="G2522" s="36">
        <v>5</v>
      </c>
      <c r="H2522" s="136">
        <f>_xlfn.XLOOKUP(C2522&amp;F2522&amp;I2522&amp;J2522,'[1]2025年已发货'!$F:$F&amp;'[1]2025年已发货'!$C:$C&amp;'[1]2025年已发货'!$G:$G&amp;'[1]2025年已发货'!$H:$H,'[1]2025年已发货'!$E:$E,"未发货")</f>
        <v>2.5</v>
      </c>
      <c r="I2522" s="40" t="str">
        <f>VLOOKUP(B2522,辅助信息!E:I,3,FALSE)</f>
        <v>（华西简阳西城嘉苑）四川省成都市简阳市简城街道高屋村</v>
      </c>
      <c r="J2522" s="40" t="str">
        <f>VLOOKUP(B2522,辅助信息!E:I,4,FALSE)</f>
        <v>张瀚镭</v>
      </c>
      <c r="K2522" s="40">
        <f>VLOOKUP(J2522,辅助信息!H:I,2,FALSE)</f>
        <v>15884666220</v>
      </c>
      <c r="L2522" s="111" t="str">
        <f>VLOOKUP(B2522,辅助信息!E:J,6,FALSE)</f>
        <v>现场禁止使用氢能源挂车！优先威钢发货,我方卸车,新老国标钢厂不加价可直发，因陕钢多次出现磅差，项目拒绝使用</v>
      </c>
      <c r="M2522" s="93">
        <v>45868</v>
      </c>
      <c r="O2522" s="64">
        <f ca="1" t="shared" si="157"/>
        <v>0</v>
      </c>
      <c r="P2522" s="64">
        <f ca="1" t="shared" si="158"/>
        <v>103</v>
      </c>
      <c r="Q2522" s="29" t="str">
        <f>VLOOKUP(B2522,辅助信息!E:M,9,FALSE)</f>
        <v>ZTWM-CDGS-XS-2024-0030-华西集采-简州大道</v>
      </c>
      <c r="R2522" s="29" t="str">
        <f>_xlfn._xlws.FILTER(辅助信息!D:D,辅助信息!E:E=B2522)</f>
        <v>华西简阳西城嘉苑</v>
      </c>
    </row>
    <row r="2523" hidden="1" spans="2:18">
      <c r="B2523" s="40" t="s">
        <v>81</v>
      </c>
      <c r="C2523" s="72">
        <v>45867</v>
      </c>
      <c r="D2523" s="40" t="str">
        <f>VLOOKUP(B2523,辅助信息!E:K,7,FALSE)</f>
        <v>JWDDCD2025060900080</v>
      </c>
      <c r="E2523" s="40" t="str">
        <f>VLOOKUP(F2523,辅助信息!A:B,2,FALSE)</f>
        <v>盘螺</v>
      </c>
      <c r="F2523" s="40" t="s">
        <v>40</v>
      </c>
      <c r="G2523" s="36">
        <v>44</v>
      </c>
      <c r="H2523" s="136">
        <f>_xlfn.XLOOKUP(C2523&amp;F2523&amp;I2523&amp;J2523,'[1]2025年已发货'!$F:$F&amp;'[1]2025年已发货'!$C:$C&amp;'[1]2025年已发货'!$G:$G&amp;'[1]2025年已发货'!$H:$H,'[1]2025年已发货'!$E:$E,"未发货")</f>
        <v>35</v>
      </c>
      <c r="I2523" s="40" t="str">
        <f>VLOOKUP(B2523,辅助信息!E:I,3,FALSE)</f>
        <v>（华西简阳西城嘉苑）四川省成都市简阳市简城街道高屋村</v>
      </c>
      <c r="J2523" s="40" t="str">
        <f>VLOOKUP(B2523,辅助信息!E:I,4,FALSE)</f>
        <v>张瀚镭</v>
      </c>
      <c r="K2523" s="40">
        <f>VLOOKUP(J2523,辅助信息!H:I,2,FALSE)</f>
        <v>15884666220</v>
      </c>
      <c r="L2523" s="111" t="str">
        <f>VLOOKUP(B2523,辅助信息!E:J,6,FALSE)</f>
        <v>现场禁止使用氢能源挂车！优先威钢发货,我方卸车,新老国标钢厂不加价可直发，因陕钢多次出现磅差，项目拒绝使用</v>
      </c>
      <c r="M2523" s="93">
        <v>45868</v>
      </c>
      <c r="O2523" s="64">
        <f ca="1" t="shared" si="157"/>
        <v>0</v>
      </c>
      <c r="P2523" s="64">
        <f ca="1" t="shared" si="158"/>
        <v>103</v>
      </c>
      <c r="Q2523" s="29" t="str">
        <f>VLOOKUP(B2523,辅助信息!E:M,9,FALSE)</f>
        <v>ZTWM-CDGS-XS-2024-0030-华西集采-简州大道</v>
      </c>
      <c r="R2523" s="29" t="str">
        <f>_xlfn._xlws.FILTER(辅助信息!D:D,辅助信息!E:E=B2523)</f>
        <v>华西简阳西城嘉苑</v>
      </c>
    </row>
    <row r="2524" hidden="1" spans="2:18">
      <c r="B2524" s="40" t="s">
        <v>81</v>
      </c>
      <c r="C2524" s="72">
        <v>45867</v>
      </c>
      <c r="D2524" s="40" t="str">
        <f>VLOOKUP(B2524,辅助信息!E:K,7,FALSE)</f>
        <v>JWDDCD2025060900080</v>
      </c>
      <c r="E2524" s="40" t="str">
        <f>VLOOKUP(F2524,辅助信息!A:B,2,FALSE)</f>
        <v>盘螺</v>
      </c>
      <c r="F2524" s="40" t="s">
        <v>41</v>
      </c>
      <c r="G2524" s="36">
        <v>73</v>
      </c>
      <c r="H2524" s="136">
        <f>_xlfn.XLOOKUP(C2524&amp;F2524&amp;I2524&amp;J2524,'[1]2025年已发货'!$F:$F&amp;'[1]2025年已发货'!$C:$C&amp;'[1]2025年已发货'!$G:$G&amp;'[1]2025年已发货'!$H:$H,'[1]2025年已发货'!$E:$E,"未发货")</f>
        <v>36</v>
      </c>
      <c r="I2524" s="40" t="str">
        <f>VLOOKUP(B2524,辅助信息!E:I,3,FALSE)</f>
        <v>（华西简阳西城嘉苑）四川省成都市简阳市简城街道高屋村</v>
      </c>
      <c r="J2524" s="40" t="str">
        <f>VLOOKUP(B2524,辅助信息!E:I,4,FALSE)</f>
        <v>张瀚镭</v>
      </c>
      <c r="K2524" s="40">
        <f>VLOOKUP(J2524,辅助信息!H:I,2,FALSE)</f>
        <v>15884666220</v>
      </c>
      <c r="L2524" s="111" t="str">
        <f>VLOOKUP(B2524,辅助信息!E:J,6,FALSE)</f>
        <v>现场禁止使用氢能源挂车！优先威钢发货,我方卸车,新老国标钢厂不加价可直发，因陕钢多次出现磅差，项目拒绝使用</v>
      </c>
      <c r="M2524" s="93">
        <v>45868</v>
      </c>
      <c r="O2524" s="64">
        <f ca="1" t="shared" si="157"/>
        <v>0</v>
      </c>
      <c r="P2524" s="64">
        <f ca="1" t="shared" si="158"/>
        <v>103</v>
      </c>
      <c r="Q2524" s="29" t="str">
        <f>VLOOKUP(B2524,辅助信息!E:M,9,FALSE)</f>
        <v>ZTWM-CDGS-XS-2024-0030-华西集采-简州大道</v>
      </c>
      <c r="R2524" s="29" t="str">
        <f>_xlfn._xlws.FILTER(辅助信息!D:D,辅助信息!E:E=B2524)</f>
        <v>华西简阳西城嘉苑</v>
      </c>
    </row>
    <row r="2525" hidden="1" spans="2:18">
      <c r="B2525" s="40" t="s">
        <v>81</v>
      </c>
      <c r="C2525" s="72">
        <v>45867</v>
      </c>
      <c r="D2525" s="40" t="str">
        <f>VLOOKUP(B2525,辅助信息!E:K,7,FALSE)</f>
        <v>JWDDCD2025060900080</v>
      </c>
      <c r="E2525" s="40" t="str">
        <f>VLOOKUP(F2525,辅助信息!A:B,2,FALSE)</f>
        <v>盘螺</v>
      </c>
      <c r="F2525" s="40" t="s">
        <v>26</v>
      </c>
      <c r="G2525" s="36">
        <v>19.5</v>
      </c>
      <c r="H2525" s="136">
        <f>_xlfn.XLOOKUP(C2525&amp;F2525&amp;I2525&amp;J2525,'[1]2025年已发货'!$F:$F&amp;'[1]2025年已发货'!$C:$C&amp;'[1]2025年已发货'!$G:$G&amp;'[1]2025年已发货'!$H:$H,'[1]2025年已发货'!$E:$E,"未发货")</f>
        <v>15.5</v>
      </c>
      <c r="I2525" s="40" t="str">
        <f>VLOOKUP(B2525,辅助信息!E:I,3,FALSE)</f>
        <v>（华西简阳西城嘉苑）四川省成都市简阳市简城街道高屋村</v>
      </c>
      <c r="J2525" s="40" t="str">
        <f>VLOOKUP(B2525,辅助信息!E:I,4,FALSE)</f>
        <v>张瀚镭</v>
      </c>
      <c r="K2525" s="40">
        <f>VLOOKUP(J2525,辅助信息!H:I,2,FALSE)</f>
        <v>15884666220</v>
      </c>
      <c r="L2525" s="111" t="str">
        <f>VLOOKUP(B2525,辅助信息!E:J,6,FALSE)</f>
        <v>现场禁止使用氢能源挂车！优先威钢发货,我方卸车,新老国标钢厂不加价可直发，因陕钢多次出现磅差，项目拒绝使用</v>
      </c>
      <c r="M2525" s="93">
        <v>45868</v>
      </c>
      <c r="O2525" s="64">
        <f ca="1" t="shared" ref="O2525:O2588" si="159">IF(OR(M2525="",N2525&lt;&gt;""),"",MAX(M2525-TODAY(),0))</f>
        <v>0</v>
      </c>
      <c r="P2525" s="64">
        <f ca="1" t="shared" ref="P2525:P2588" si="160">IF(M2525="","",IF(N2525&lt;&gt;"",MAX(N2525-M2525,0),IF(TODAY()&gt;M2525,TODAY()-M2525,0)))</f>
        <v>103</v>
      </c>
      <c r="Q2525" s="29" t="str">
        <f>VLOOKUP(B2525,辅助信息!E:M,9,FALSE)</f>
        <v>ZTWM-CDGS-XS-2024-0030-华西集采-简州大道</v>
      </c>
      <c r="R2525" s="29" t="str">
        <f>_xlfn._xlws.FILTER(辅助信息!D:D,辅助信息!E:E=B2525)</f>
        <v>华西简阳西城嘉苑</v>
      </c>
    </row>
    <row r="2526" hidden="1" spans="2:18">
      <c r="B2526" s="40" t="s">
        <v>81</v>
      </c>
      <c r="C2526" s="72">
        <v>45867</v>
      </c>
      <c r="D2526" s="40" t="str">
        <f>VLOOKUP(B2526,辅助信息!E:K,7,FALSE)</f>
        <v>JWDDCD2025060900080</v>
      </c>
      <c r="E2526" s="40" t="str">
        <f>VLOOKUP(F2526,辅助信息!A:B,2,FALSE)</f>
        <v>螺纹钢</v>
      </c>
      <c r="F2526" s="40" t="s">
        <v>19</v>
      </c>
      <c r="G2526" s="36">
        <v>16</v>
      </c>
      <c r="H2526" s="136">
        <f>_xlfn.XLOOKUP(C2526&amp;F2526&amp;I2526&amp;J2526,'[1]2025年已发货'!$F:$F&amp;'[1]2025年已发货'!$C:$C&amp;'[1]2025年已发货'!$G:$G&amp;'[1]2025年已发货'!$H:$H,'[1]2025年已发货'!$E:$E,"未发货")</f>
        <v>6</v>
      </c>
      <c r="I2526" s="40" t="str">
        <f>VLOOKUP(B2526,辅助信息!E:I,3,FALSE)</f>
        <v>（华西简阳西城嘉苑）四川省成都市简阳市简城街道高屋村</v>
      </c>
      <c r="J2526" s="40" t="str">
        <f>VLOOKUP(B2526,辅助信息!E:I,4,FALSE)</f>
        <v>张瀚镭</v>
      </c>
      <c r="K2526" s="40">
        <f>VLOOKUP(J2526,辅助信息!H:I,2,FALSE)</f>
        <v>15884666220</v>
      </c>
      <c r="L2526" s="111" t="str">
        <f>VLOOKUP(B2526,辅助信息!E:J,6,FALSE)</f>
        <v>现场禁止使用氢能源挂车！优先威钢发货,我方卸车,新老国标钢厂不加价可直发，因陕钢多次出现磅差，项目拒绝使用</v>
      </c>
      <c r="M2526" s="93">
        <v>45868</v>
      </c>
      <c r="O2526" s="64">
        <f ca="1" t="shared" si="159"/>
        <v>0</v>
      </c>
      <c r="P2526" s="64">
        <f ca="1" t="shared" si="160"/>
        <v>103</v>
      </c>
      <c r="Q2526" s="29" t="str">
        <f>VLOOKUP(B2526,辅助信息!E:M,9,FALSE)</f>
        <v>ZTWM-CDGS-XS-2024-0030-华西集采-简州大道</v>
      </c>
      <c r="R2526" s="29" t="str">
        <f>_xlfn._xlws.FILTER(辅助信息!D:D,辅助信息!E:E=B2526)</f>
        <v>华西简阳西城嘉苑</v>
      </c>
    </row>
    <row r="2527" hidden="1" spans="2:18">
      <c r="B2527" s="40" t="s">
        <v>81</v>
      </c>
      <c r="C2527" s="72">
        <v>45867</v>
      </c>
      <c r="D2527" s="40" t="str">
        <f>VLOOKUP(B2527,辅助信息!E:K,7,FALSE)</f>
        <v>JWDDCD2025060900080</v>
      </c>
      <c r="E2527" s="40" t="str">
        <f>VLOOKUP(F2527,辅助信息!A:B,2,FALSE)</f>
        <v>螺纹钢</v>
      </c>
      <c r="F2527" s="40" t="s">
        <v>32</v>
      </c>
      <c r="G2527" s="36">
        <v>14</v>
      </c>
      <c r="H2527" s="136">
        <f>_xlfn.XLOOKUP(C2527&amp;F2527&amp;I2527&amp;J2527,'[1]2025年已发货'!$F:$F&amp;'[1]2025年已发货'!$C:$C&amp;'[1]2025年已发货'!$G:$G&amp;'[1]2025年已发货'!$H:$H,'[1]2025年已发货'!$E:$E,"未发货")</f>
        <v>6</v>
      </c>
      <c r="I2527" s="40" t="str">
        <f>VLOOKUP(B2527,辅助信息!E:I,3,FALSE)</f>
        <v>（华西简阳西城嘉苑）四川省成都市简阳市简城街道高屋村</v>
      </c>
      <c r="J2527" s="40" t="str">
        <f>VLOOKUP(B2527,辅助信息!E:I,4,FALSE)</f>
        <v>张瀚镭</v>
      </c>
      <c r="K2527" s="40">
        <f>VLOOKUP(J2527,辅助信息!H:I,2,FALSE)</f>
        <v>15884666220</v>
      </c>
      <c r="L2527" s="111" t="str">
        <f>VLOOKUP(B2527,辅助信息!E:J,6,FALSE)</f>
        <v>现场禁止使用氢能源挂车！优先威钢发货,我方卸车,新老国标钢厂不加价可直发，因陕钢多次出现磅差，项目拒绝使用</v>
      </c>
      <c r="M2527" s="93">
        <v>45868</v>
      </c>
      <c r="O2527" s="64">
        <f ca="1" t="shared" si="159"/>
        <v>0</v>
      </c>
      <c r="P2527" s="64">
        <f ca="1" t="shared" si="160"/>
        <v>103</v>
      </c>
      <c r="Q2527" s="29" t="str">
        <f>VLOOKUP(B2527,辅助信息!E:M,9,FALSE)</f>
        <v>ZTWM-CDGS-XS-2024-0030-华西集采-简州大道</v>
      </c>
      <c r="R2527" s="29" t="str">
        <f>_xlfn._xlws.FILTER(辅助信息!D:D,辅助信息!E:E=B2527)</f>
        <v>华西简阳西城嘉苑</v>
      </c>
    </row>
    <row r="2528" hidden="1" spans="2:18">
      <c r="B2528" s="40" t="s">
        <v>81</v>
      </c>
      <c r="C2528" s="72">
        <v>45867</v>
      </c>
      <c r="D2528" s="40" t="str">
        <f>VLOOKUP(B2528,辅助信息!E:K,7,FALSE)</f>
        <v>JWDDCD2025060900080</v>
      </c>
      <c r="E2528" s="40" t="str">
        <f>VLOOKUP(F2528,辅助信息!A:B,2,FALSE)</f>
        <v>螺纹钢</v>
      </c>
      <c r="F2528" s="40" t="s">
        <v>30</v>
      </c>
      <c r="G2528" s="36">
        <v>2.5</v>
      </c>
      <c r="H2528" s="136">
        <f>_xlfn.XLOOKUP(C2528&amp;F2528&amp;I2528&amp;J2528,'[1]2025年已发货'!$F:$F&amp;'[1]2025年已发货'!$C:$C&amp;'[1]2025年已发货'!$G:$G&amp;'[1]2025年已发货'!$H:$H,'[1]2025年已发货'!$E:$E,"未发货")</f>
        <v>2.5</v>
      </c>
      <c r="I2528" s="40" t="str">
        <f>VLOOKUP(B2528,辅助信息!E:I,3,FALSE)</f>
        <v>（华西简阳西城嘉苑）四川省成都市简阳市简城街道高屋村</v>
      </c>
      <c r="J2528" s="40" t="str">
        <f>VLOOKUP(B2528,辅助信息!E:I,4,FALSE)</f>
        <v>张瀚镭</v>
      </c>
      <c r="K2528" s="40">
        <f>VLOOKUP(J2528,辅助信息!H:I,2,FALSE)</f>
        <v>15884666220</v>
      </c>
      <c r="L2528" s="111" t="str">
        <f>VLOOKUP(B2528,辅助信息!E:J,6,FALSE)</f>
        <v>现场禁止使用氢能源挂车！优先威钢发货,我方卸车,新老国标钢厂不加价可直发，因陕钢多次出现磅差，项目拒绝使用</v>
      </c>
      <c r="M2528" s="93">
        <v>45868</v>
      </c>
      <c r="O2528" s="64">
        <f ca="1" t="shared" si="159"/>
        <v>0</v>
      </c>
      <c r="P2528" s="64">
        <f ca="1" t="shared" si="160"/>
        <v>103</v>
      </c>
      <c r="Q2528" s="29" t="str">
        <f>VLOOKUP(B2528,辅助信息!E:M,9,FALSE)</f>
        <v>ZTWM-CDGS-XS-2024-0030-华西集采-简州大道</v>
      </c>
      <c r="R2528" s="29" t="str">
        <f>_xlfn._xlws.FILTER(辅助信息!D:D,辅助信息!E:E=B2528)</f>
        <v>华西简阳西城嘉苑</v>
      </c>
    </row>
    <row r="2529" hidden="1" spans="2:18">
      <c r="B2529" s="40" t="s">
        <v>81</v>
      </c>
      <c r="C2529" s="72">
        <v>45867</v>
      </c>
      <c r="D2529" s="40" t="str">
        <f>VLOOKUP(B2529,辅助信息!E:K,7,FALSE)</f>
        <v>JWDDCD2025060900080</v>
      </c>
      <c r="E2529" s="40" t="str">
        <f>VLOOKUP(F2529,辅助信息!A:B,2,FALSE)</f>
        <v>螺纹钢</v>
      </c>
      <c r="F2529" s="40" t="s">
        <v>33</v>
      </c>
      <c r="G2529" s="36">
        <v>2.5</v>
      </c>
      <c r="H2529" s="136">
        <f>_xlfn.XLOOKUP(C2529&amp;F2529&amp;I2529&amp;J2529,'[1]2025年已发货'!$F:$F&amp;'[1]2025年已发货'!$C:$C&amp;'[1]2025年已发货'!$G:$G&amp;'[1]2025年已发货'!$H:$H,'[1]2025年已发货'!$E:$E,"未发货")</f>
        <v>2.5</v>
      </c>
      <c r="I2529" s="40" t="str">
        <f>VLOOKUP(B2529,辅助信息!E:I,3,FALSE)</f>
        <v>（华西简阳西城嘉苑）四川省成都市简阳市简城街道高屋村</v>
      </c>
      <c r="J2529" s="40" t="str">
        <f>VLOOKUP(B2529,辅助信息!E:I,4,FALSE)</f>
        <v>张瀚镭</v>
      </c>
      <c r="K2529" s="40">
        <f>VLOOKUP(J2529,辅助信息!H:I,2,FALSE)</f>
        <v>15884666220</v>
      </c>
      <c r="L2529" s="111" t="str">
        <f>VLOOKUP(B2529,辅助信息!E:J,6,FALSE)</f>
        <v>现场禁止使用氢能源挂车！优先威钢发货,我方卸车,新老国标钢厂不加价可直发，因陕钢多次出现磅差，项目拒绝使用</v>
      </c>
      <c r="M2529" s="93">
        <v>45868</v>
      </c>
      <c r="O2529" s="64">
        <f ca="1" t="shared" si="159"/>
        <v>0</v>
      </c>
      <c r="P2529" s="64">
        <f ca="1" t="shared" si="160"/>
        <v>103</v>
      </c>
      <c r="Q2529" s="29" t="str">
        <f>VLOOKUP(B2529,辅助信息!E:M,9,FALSE)</f>
        <v>ZTWM-CDGS-XS-2024-0030-华西集采-简州大道</v>
      </c>
      <c r="R2529" s="29" t="str">
        <f>_xlfn._xlws.FILTER(辅助信息!D:D,辅助信息!E:E=B2529)</f>
        <v>华西简阳西城嘉苑</v>
      </c>
    </row>
    <row r="2530" hidden="1" spans="2:18">
      <c r="B2530" s="40" t="s">
        <v>81</v>
      </c>
      <c r="C2530" s="72">
        <v>45867</v>
      </c>
      <c r="D2530" s="40" t="str">
        <f>VLOOKUP(B2530,辅助信息!E:K,7,FALSE)</f>
        <v>JWDDCD2025060900080</v>
      </c>
      <c r="E2530" s="40" t="str">
        <f>VLOOKUP(F2530,辅助信息!A:B,2,FALSE)</f>
        <v>螺纹钢</v>
      </c>
      <c r="F2530" s="40" t="s">
        <v>58</v>
      </c>
      <c r="G2530" s="36">
        <v>7</v>
      </c>
      <c r="H2530" s="136" t="str">
        <f>_xlfn.XLOOKUP(C2530&amp;F2530&amp;I2530&amp;J2530,'[1]2025年已发货'!$F:$F&amp;'[1]2025年已发货'!$C:$C&amp;'[1]2025年已发货'!$G:$G&amp;'[1]2025年已发货'!$H:$H,'[1]2025年已发货'!$E:$E,"未发货")</f>
        <v>未发货</v>
      </c>
      <c r="I2530" s="40" t="str">
        <f>VLOOKUP(B2530,辅助信息!E:I,3,FALSE)</f>
        <v>（华西简阳西城嘉苑）四川省成都市简阳市简城街道高屋村</v>
      </c>
      <c r="J2530" s="40" t="str">
        <f>VLOOKUP(B2530,辅助信息!E:I,4,FALSE)</f>
        <v>张瀚镭</v>
      </c>
      <c r="K2530" s="40">
        <f>VLOOKUP(J2530,辅助信息!H:I,2,FALSE)</f>
        <v>15884666220</v>
      </c>
      <c r="L2530" s="111" t="str">
        <f>VLOOKUP(B2530,辅助信息!E:J,6,FALSE)</f>
        <v>现场禁止使用氢能源挂车！优先威钢发货,我方卸车,新老国标钢厂不加价可直发，因陕钢多次出现磅差，项目拒绝使用</v>
      </c>
      <c r="M2530" s="93">
        <v>45868</v>
      </c>
      <c r="O2530" s="64">
        <f ca="1" t="shared" si="159"/>
        <v>0</v>
      </c>
      <c r="P2530" s="64">
        <f ca="1" t="shared" si="160"/>
        <v>103</v>
      </c>
      <c r="Q2530" s="29" t="str">
        <f>VLOOKUP(B2530,辅助信息!E:M,9,FALSE)</f>
        <v>ZTWM-CDGS-XS-2024-0030-华西集采-简州大道</v>
      </c>
      <c r="R2530" s="29" t="str">
        <f>_xlfn._xlws.FILTER(辅助信息!D:D,辅助信息!E:E=B2530)</f>
        <v>华西简阳西城嘉苑</v>
      </c>
    </row>
    <row r="2531" hidden="1" spans="2:18">
      <c r="B2531" s="40" t="s">
        <v>81</v>
      </c>
      <c r="C2531" s="72">
        <v>45867</v>
      </c>
      <c r="D2531" s="40" t="str">
        <f>VLOOKUP(B2531,辅助信息!E:K,7,FALSE)</f>
        <v>JWDDCD2025060900080</v>
      </c>
      <c r="E2531" s="40" t="str">
        <f>VLOOKUP(F2531,辅助信息!A:B,2,FALSE)</f>
        <v>螺纹钢</v>
      </c>
      <c r="F2531" s="40" t="s">
        <v>46</v>
      </c>
      <c r="G2531" s="36">
        <v>5</v>
      </c>
      <c r="H2531" s="136" t="str">
        <f>_xlfn.XLOOKUP(C2531&amp;F2531&amp;I2531&amp;J2531,'[1]2025年已发货'!$F:$F&amp;'[1]2025年已发货'!$C:$C&amp;'[1]2025年已发货'!$G:$G&amp;'[1]2025年已发货'!$H:$H,'[1]2025年已发货'!$E:$E,"未发货")</f>
        <v>未发货</v>
      </c>
      <c r="I2531" s="40" t="str">
        <f>VLOOKUP(B2531,辅助信息!E:I,3,FALSE)</f>
        <v>（华西简阳西城嘉苑）四川省成都市简阳市简城街道高屋村</v>
      </c>
      <c r="J2531" s="40" t="str">
        <f>VLOOKUP(B2531,辅助信息!E:I,4,FALSE)</f>
        <v>张瀚镭</v>
      </c>
      <c r="K2531" s="40">
        <f>VLOOKUP(J2531,辅助信息!H:I,2,FALSE)</f>
        <v>15884666220</v>
      </c>
      <c r="L2531" s="111" t="str">
        <f>VLOOKUP(B2531,辅助信息!E:J,6,FALSE)</f>
        <v>现场禁止使用氢能源挂车！优先威钢发货,我方卸车,新老国标钢厂不加价可直发，因陕钢多次出现磅差，项目拒绝使用</v>
      </c>
      <c r="M2531" s="93">
        <v>45868</v>
      </c>
      <c r="O2531" s="64">
        <f ca="1" t="shared" si="159"/>
        <v>0</v>
      </c>
      <c r="P2531" s="64">
        <f ca="1" t="shared" si="160"/>
        <v>103</v>
      </c>
      <c r="Q2531" s="29" t="str">
        <f>VLOOKUP(B2531,辅助信息!E:M,9,FALSE)</f>
        <v>ZTWM-CDGS-XS-2024-0030-华西集采-简州大道</v>
      </c>
      <c r="R2531" s="29" t="str">
        <f>_xlfn._xlws.FILTER(辅助信息!D:D,辅助信息!E:E=B2531)</f>
        <v>华西简阳西城嘉苑</v>
      </c>
    </row>
    <row r="2532" hidden="1" spans="2:18">
      <c r="B2532" s="40" t="s">
        <v>81</v>
      </c>
      <c r="C2532" s="72">
        <v>45867</v>
      </c>
      <c r="D2532" s="40" t="str">
        <f>VLOOKUP(B2532,辅助信息!E:K,7,FALSE)</f>
        <v>JWDDCD2025060900080</v>
      </c>
      <c r="E2532" s="40" t="str">
        <f>VLOOKUP(F2532,辅助信息!A:B,2,FALSE)</f>
        <v>螺纹钢</v>
      </c>
      <c r="F2532" s="40" t="s">
        <v>22</v>
      </c>
      <c r="G2532" s="36">
        <v>20</v>
      </c>
      <c r="H2532" s="136" t="str">
        <f>_xlfn.XLOOKUP(C2532&amp;F2532&amp;I2532&amp;J2532,'[1]2025年已发货'!$F:$F&amp;'[1]2025年已发货'!$C:$C&amp;'[1]2025年已发货'!$G:$G&amp;'[1]2025年已发货'!$H:$H,'[1]2025年已发货'!$E:$E,"未发货")</f>
        <v>未发货</v>
      </c>
      <c r="I2532" s="40" t="str">
        <f>VLOOKUP(B2532,辅助信息!E:I,3,FALSE)</f>
        <v>（华西简阳西城嘉苑）四川省成都市简阳市简城街道高屋村</v>
      </c>
      <c r="J2532" s="40" t="str">
        <f>VLOOKUP(B2532,辅助信息!E:I,4,FALSE)</f>
        <v>张瀚镭</v>
      </c>
      <c r="K2532" s="40">
        <f>VLOOKUP(J2532,辅助信息!H:I,2,FALSE)</f>
        <v>15884666220</v>
      </c>
      <c r="L2532" s="111" t="str">
        <f>VLOOKUP(B2532,辅助信息!E:J,6,FALSE)</f>
        <v>现场禁止使用氢能源挂车！优先威钢发货,我方卸车,新老国标钢厂不加价可直发，因陕钢多次出现磅差，项目拒绝使用</v>
      </c>
      <c r="M2532" s="93">
        <v>45868</v>
      </c>
      <c r="O2532" s="64">
        <f ca="1" t="shared" si="159"/>
        <v>0</v>
      </c>
      <c r="P2532" s="64">
        <f ca="1" t="shared" si="160"/>
        <v>103</v>
      </c>
      <c r="Q2532" s="29" t="str">
        <f>VLOOKUP(B2532,辅助信息!E:M,9,FALSE)</f>
        <v>ZTWM-CDGS-XS-2024-0030-华西集采-简州大道</v>
      </c>
      <c r="R2532" s="29" t="str">
        <f>_xlfn._xlws.FILTER(辅助信息!D:D,辅助信息!E:E=B2532)</f>
        <v>华西简阳西城嘉苑</v>
      </c>
    </row>
    <row r="2533" hidden="1" spans="2:18">
      <c r="B2533" s="40" t="s">
        <v>194</v>
      </c>
      <c r="C2533" s="72">
        <v>45867</v>
      </c>
      <c r="D2533" s="40" t="str">
        <f>VLOOKUP(B2533,辅助信息!E:K,7,FALSE)</f>
        <v>JWDD2025071500089</v>
      </c>
      <c r="E2533" s="40" t="str">
        <f>VLOOKUP(F2533,辅助信息!A:B,2,FALSE)</f>
        <v>盘螺</v>
      </c>
      <c r="F2533" s="40" t="s">
        <v>49</v>
      </c>
      <c r="G2533" s="36">
        <v>6</v>
      </c>
      <c r="H2533" s="136" t="str">
        <f>_xlfn.XLOOKUP(C2533&amp;F2533&amp;I2533&amp;J2533,'[1]2025年已发货'!$F:$F&amp;'[1]2025年已发货'!$C:$C&amp;'[1]2025年已发货'!$G:$G&amp;'[1]2025年已发货'!$H:$H,'[1]2025年已发货'!$E:$E,"未发货")</f>
        <v>未发货</v>
      </c>
      <c r="I2533" s="40" t="str">
        <f>VLOOKUP(B2533,辅助信息!E:I,3,FALSE)</f>
        <v>(宜宾兴港三江新区长江工业园保障性租赁住房建设项目-土建)四川省宜宾市翠屏区永善路南段宜宾市三江新区长江工业园区</v>
      </c>
      <c r="J2533" s="40" t="str">
        <f>VLOOKUP(B2533,辅助信息!E:I,4,FALSE)</f>
        <v>赵元虎</v>
      </c>
      <c r="K2533" s="40">
        <f>VLOOKUP(J2533,辅助信息!H:I,2,FALSE)</f>
        <v>13684167136</v>
      </c>
      <c r="L2533" s="111" t="str">
        <f>VLOOKUP(B2533,辅助信息!E:J,6,FALSE)</f>
        <v>现场要求调度统一联系指定收货人，不单独发司机位置。锈货不收，装货前联系收货人核实到场规格,没提前告知进场规格现场不给予接收</v>
      </c>
      <c r="M2533" s="93">
        <v>45868</v>
      </c>
      <c r="O2533" s="64">
        <f ca="1" t="shared" si="159"/>
        <v>0</v>
      </c>
      <c r="P2533" s="64">
        <f ca="1" t="shared" si="160"/>
        <v>103</v>
      </c>
      <c r="Q2533" s="29" t="str">
        <f>VLOOKUP(B2533,辅助信息!E:M,9,FALSE)</f>
        <v>ZTWM-CDYXGS-XS-2025-0014-宜宾兴港建材-三江新区长江工业园片区保障性租赁住房建设项目</v>
      </c>
      <c r="R2533" s="29" t="str">
        <f>_xlfn._xlws.FILTER(辅助信息!D:D,辅助信息!E:E=B2533)</f>
        <v>宜宾兴港三江新区长江工业园建设项目</v>
      </c>
    </row>
    <row r="2534" hidden="1" spans="2:18">
      <c r="B2534" s="40" t="s">
        <v>194</v>
      </c>
      <c r="C2534" s="72">
        <v>45867</v>
      </c>
      <c r="D2534" s="40" t="str">
        <f>VLOOKUP(B2534,辅助信息!E:K,7,FALSE)</f>
        <v>JWDD2025071500089</v>
      </c>
      <c r="E2534" s="40" t="str">
        <f>VLOOKUP(F2534,辅助信息!A:B,2,FALSE)</f>
        <v>盘螺</v>
      </c>
      <c r="F2534" s="40" t="s">
        <v>40</v>
      </c>
      <c r="G2534" s="36">
        <v>10</v>
      </c>
      <c r="H2534" s="136" t="str">
        <f>_xlfn.XLOOKUP(C2534&amp;F2534&amp;I2534&amp;J2534,'[1]2025年已发货'!$F:$F&amp;'[1]2025年已发货'!$C:$C&amp;'[1]2025年已发货'!$G:$G&amp;'[1]2025年已发货'!$H:$H,'[1]2025年已发货'!$E:$E,"未发货")</f>
        <v>未发货</v>
      </c>
      <c r="I2534" s="40" t="str">
        <f>VLOOKUP(B2534,辅助信息!E:I,3,FALSE)</f>
        <v>(宜宾兴港三江新区长江工业园保障性租赁住房建设项目-土建)四川省宜宾市翠屏区永善路南段宜宾市三江新区长江工业园区</v>
      </c>
      <c r="J2534" s="40" t="str">
        <f>VLOOKUP(B2534,辅助信息!E:I,4,FALSE)</f>
        <v>赵元虎</v>
      </c>
      <c r="K2534" s="40">
        <f>VLOOKUP(J2534,辅助信息!H:I,2,FALSE)</f>
        <v>13684167136</v>
      </c>
      <c r="L2534" s="111" t="str">
        <f>VLOOKUP(B2534,辅助信息!E:J,6,FALSE)</f>
        <v>现场要求调度统一联系指定收货人，不单独发司机位置。锈货不收，装货前联系收货人核实到场规格,没提前告知进场规格现场不给予接收</v>
      </c>
      <c r="M2534" s="93">
        <v>45868</v>
      </c>
      <c r="O2534" s="64">
        <f ca="1" t="shared" si="159"/>
        <v>0</v>
      </c>
      <c r="P2534" s="64">
        <f ca="1" t="shared" si="160"/>
        <v>103</v>
      </c>
      <c r="Q2534" s="29" t="str">
        <f>VLOOKUP(B2534,辅助信息!E:M,9,FALSE)</f>
        <v>ZTWM-CDYXGS-XS-2025-0014-宜宾兴港建材-三江新区长江工业园片区保障性租赁住房建设项目</v>
      </c>
      <c r="R2534" s="29" t="str">
        <f>_xlfn._xlws.FILTER(辅助信息!D:D,辅助信息!E:E=B2534)</f>
        <v>宜宾兴港三江新区长江工业园建设项目</v>
      </c>
    </row>
    <row r="2535" hidden="1" spans="2:18">
      <c r="B2535" s="40" t="s">
        <v>194</v>
      </c>
      <c r="C2535" s="72">
        <v>45867</v>
      </c>
      <c r="D2535" s="40" t="str">
        <f>VLOOKUP(B2535,辅助信息!E:K,7,FALSE)</f>
        <v>JWDD2025071500089</v>
      </c>
      <c r="E2535" s="40" t="str">
        <f>VLOOKUP(F2535,辅助信息!A:B,2,FALSE)</f>
        <v>盘螺</v>
      </c>
      <c r="F2535" s="40" t="s">
        <v>41</v>
      </c>
      <c r="G2535" s="36">
        <v>8</v>
      </c>
      <c r="H2535" s="136">
        <v>8</v>
      </c>
      <c r="I2535" s="40" t="str">
        <f>VLOOKUP(B2535,辅助信息!E:I,3,FALSE)</f>
        <v>(宜宾兴港三江新区长江工业园保障性租赁住房建设项目-土建)四川省宜宾市翠屏区永善路南段宜宾市三江新区长江工业园区</v>
      </c>
      <c r="J2535" s="40" t="str">
        <f>VLOOKUP(B2535,辅助信息!E:I,4,FALSE)</f>
        <v>赵元虎</v>
      </c>
      <c r="K2535" s="40">
        <f>VLOOKUP(J2535,辅助信息!H:I,2,FALSE)</f>
        <v>13684167136</v>
      </c>
      <c r="L2535" s="111" t="str">
        <f>VLOOKUP(B2535,辅助信息!E:J,6,FALSE)</f>
        <v>现场要求调度统一联系指定收货人，不单独发司机位置。锈货不收，装货前联系收货人核实到场规格,没提前告知进场规格现场不给予接收</v>
      </c>
      <c r="M2535" s="93">
        <v>45868</v>
      </c>
      <c r="O2535" s="64">
        <f ca="1" t="shared" si="159"/>
        <v>0</v>
      </c>
      <c r="P2535" s="64">
        <f ca="1" t="shared" si="160"/>
        <v>103</v>
      </c>
      <c r="Q2535" s="29" t="str">
        <f>VLOOKUP(B2535,辅助信息!E:M,9,FALSE)</f>
        <v>ZTWM-CDYXGS-XS-2025-0014-宜宾兴港建材-三江新区长江工业园片区保障性租赁住房建设项目</v>
      </c>
      <c r="R2535" s="29" t="str">
        <f>_xlfn._xlws.FILTER(辅助信息!D:D,辅助信息!E:E=B2535)</f>
        <v>宜宾兴港三江新区长江工业园建设项目</v>
      </c>
    </row>
    <row r="2536" hidden="1" spans="2:18">
      <c r="B2536" s="40" t="s">
        <v>194</v>
      </c>
      <c r="C2536" s="72">
        <v>45867</v>
      </c>
      <c r="D2536" s="40" t="str">
        <f>VLOOKUP(B2536,辅助信息!E:K,7,FALSE)</f>
        <v>JWDD2025071500089</v>
      </c>
      <c r="E2536" s="40" t="str">
        <f>VLOOKUP(F2536,辅助信息!A:B,2,FALSE)</f>
        <v>盘螺</v>
      </c>
      <c r="F2536" s="40" t="s">
        <v>26</v>
      </c>
      <c r="G2536" s="36">
        <v>16</v>
      </c>
      <c r="H2536" s="136" t="str">
        <f>_xlfn.XLOOKUP(C2536&amp;F2536&amp;I2536&amp;J2536,'[1]2025年已发货'!$F:$F&amp;'[1]2025年已发货'!$C:$C&amp;'[1]2025年已发货'!$G:$G&amp;'[1]2025年已发货'!$H:$H,'[1]2025年已发货'!$E:$E,"未发货")</f>
        <v>未发货</v>
      </c>
      <c r="I2536" s="40" t="str">
        <f>VLOOKUP(B2536,辅助信息!E:I,3,FALSE)</f>
        <v>(宜宾兴港三江新区长江工业园保障性租赁住房建设项目-土建)四川省宜宾市翠屏区永善路南段宜宾市三江新区长江工业园区</v>
      </c>
      <c r="J2536" s="40" t="str">
        <f>VLOOKUP(B2536,辅助信息!E:I,4,FALSE)</f>
        <v>赵元虎</v>
      </c>
      <c r="K2536" s="40">
        <f>VLOOKUP(J2536,辅助信息!H:I,2,FALSE)</f>
        <v>13684167136</v>
      </c>
      <c r="L2536" s="111" t="str">
        <f>VLOOKUP(B2536,辅助信息!E:J,6,FALSE)</f>
        <v>现场要求调度统一联系指定收货人，不单独发司机位置。锈货不收，装货前联系收货人核实到场规格,没提前告知进场规格现场不给予接收</v>
      </c>
      <c r="M2536" s="93">
        <v>45868</v>
      </c>
      <c r="O2536" s="64">
        <f ca="1" t="shared" si="159"/>
        <v>0</v>
      </c>
      <c r="P2536" s="64">
        <f ca="1" t="shared" si="160"/>
        <v>103</v>
      </c>
      <c r="Q2536" s="29" t="str">
        <f>VLOOKUP(B2536,辅助信息!E:M,9,FALSE)</f>
        <v>ZTWM-CDYXGS-XS-2025-0014-宜宾兴港建材-三江新区长江工业园片区保障性租赁住房建设项目</v>
      </c>
      <c r="R2536" s="29" t="str">
        <f>_xlfn._xlws.FILTER(辅助信息!D:D,辅助信息!E:E=B2536)</f>
        <v>宜宾兴港三江新区长江工业园建设项目</v>
      </c>
    </row>
    <row r="2537" hidden="1" spans="2:18">
      <c r="B2537" s="40" t="s">
        <v>194</v>
      </c>
      <c r="C2537" s="72">
        <v>45867</v>
      </c>
      <c r="D2537" s="40" t="str">
        <f>VLOOKUP(B2537,辅助信息!E:K,7,FALSE)</f>
        <v>JWDD2025071500089</v>
      </c>
      <c r="E2537" s="40" t="str">
        <f>VLOOKUP(F2537,辅助信息!A:B,2,FALSE)</f>
        <v>螺纹钢</v>
      </c>
      <c r="F2537" s="40" t="s">
        <v>32</v>
      </c>
      <c r="G2537" s="36">
        <v>34</v>
      </c>
      <c r="H2537" s="136">
        <v>27</v>
      </c>
      <c r="I2537" s="40" t="str">
        <f>VLOOKUP(B2537,辅助信息!E:I,3,FALSE)</f>
        <v>(宜宾兴港三江新区长江工业园保障性租赁住房建设项目-土建)四川省宜宾市翠屏区永善路南段宜宾市三江新区长江工业园区</v>
      </c>
      <c r="J2537" s="40" t="str">
        <f>VLOOKUP(B2537,辅助信息!E:I,4,FALSE)</f>
        <v>赵元虎</v>
      </c>
      <c r="K2537" s="40">
        <f>VLOOKUP(J2537,辅助信息!H:I,2,FALSE)</f>
        <v>13684167136</v>
      </c>
      <c r="L2537" s="111" t="str">
        <f>VLOOKUP(B2537,辅助信息!E:J,6,FALSE)</f>
        <v>现场要求调度统一联系指定收货人，不单独发司机位置。锈货不收，装货前联系收货人核实到场规格,没提前告知进场规格现场不给予接收</v>
      </c>
      <c r="M2537" s="93">
        <v>45868</v>
      </c>
      <c r="O2537" s="64">
        <f ca="1" t="shared" si="159"/>
        <v>0</v>
      </c>
      <c r="P2537" s="64">
        <f ca="1" t="shared" si="160"/>
        <v>103</v>
      </c>
      <c r="Q2537" s="29" t="str">
        <f>VLOOKUP(B2537,辅助信息!E:M,9,FALSE)</f>
        <v>ZTWM-CDYXGS-XS-2025-0014-宜宾兴港建材-三江新区长江工业园片区保障性租赁住房建设项目</v>
      </c>
      <c r="R2537" s="29" t="str">
        <f>_xlfn._xlws.FILTER(辅助信息!D:D,辅助信息!E:E=B2537)</f>
        <v>宜宾兴港三江新区长江工业园建设项目</v>
      </c>
    </row>
    <row r="2538" hidden="1" spans="2:18">
      <c r="B2538" s="40" t="s">
        <v>194</v>
      </c>
      <c r="C2538" s="72">
        <v>45867</v>
      </c>
      <c r="D2538" s="40" t="str">
        <f>VLOOKUP(B2538,辅助信息!E:K,7,FALSE)</f>
        <v>JWDD2025071500089</v>
      </c>
      <c r="E2538" s="40" t="str">
        <f>VLOOKUP(F2538,辅助信息!A:B,2,FALSE)</f>
        <v>螺纹钢</v>
      </c>
      <c r="F2538" s="40" t="s">
        <v>30</v>
      </c>
      <c r="G2538" s="36">
        <v>10</v>
      </c>
      <c r="H2538" s="136" t="str">
        <f>_xlfn.XLOOKUP(C2538&amp;F2538&amp;I2538&amp;J2538,'[1]2025年已发货'!$F:$F&amp;'[1]2025年已发货'!$C:$C&amp;'[1]2025年已发货'!$G:$G&amp;'[1]2025年已发货'!$H:$H,'[1]2025年已发货'!$E:$E,"未发货")</f>
        <v>未发货</v>
      </c>
      <c r="I2538" s="40" t="str">
        <f>VLOOKUP(B2538,辅助信息!E:I,3,FALSE)</f>
        <v>(宜宾兴港三江新区长江工业园保障性租赁住房建设项目-土建)四川省宜宾市翠屏区永善路南段宜宾市三江新区长江工业园区</v>
      </c>
      <c r="J2538" s="40" t="str">
        <f>VLOOKUP(B2538,辅助信息!E:I,4,FALSE)</f>
        <v>赵元虎</v>
      </c>
      <c r="K2538" s="40">
        <f>VLOOKUP(J2538,辅助信息!H:I,2,FALSE)</f>
        <v>13684167136</v>
      </c>
      <c r="L2538" s="111" t="str">
        <f>VLOOKUP(B2538,辅助信息!E:J,6,FALSE)</f>
        <v>现场要求调度统一联系指定收货人，不单独发司机位置。锈货不收，装货前联系收货人核实到场规格,没提前告知进场规格现场不给予接收</v>
      </c>
      <c r="M2538" s="93">
        <v>45868</v>
      </c>
      <c r="O2538" s="64">
        <f ca="1" t="shared" si="159"/>
        <v>0</v>
      </c>
      <c r="P2538" s="64">
        <f ca="1" t="shared" si="160"/>
        <v>103</v>
      </c>
      <c r="Q2538" s="29" t="str">
        <f>VLOOKUP(B2538,辅助信息!E:M,9,FALSE)</f>
        <v>ZTWM-CDYXGS-XS-2025-0014-宜宾兴港建材-三江新区长江工业园片区保障性租赁住房建设项目</v>
      </c>
      <c r="R2538" s="29" t="str">
        <f>_xlfn._xlws.FILTER(辅助信息!D:D,辅助信息!E:E=B2538)</f>
        <v>宜宾兴港三江新区长江工业园建设项目</v>
      </c>
    </row>
    <row r="2539" hidden="1" spans="2:18">
      <c r="B2539" s="40" t="s">
        <v>194</v>
      </c>
      <c r="C2539" s="72">
        <v>45867</v>
      </c>
      <c r="D2539" s="40" t="str">
        <f>VLOOKUP(B2539,辅助信息!E:K,7,FALSE)</f>
        <v>JWDD2025071500089</v>
      </c>
      <c r="E2539" s="40" t="str">
        <f>VLOOKUP(F2539,辅助信息!A:B,2,FALSE)</f>
        <v>螺纹钢</v>
      </c>
      <c r="F2539" s="40" t="s">
        <v>33</v>
      </c>
      <c r="G2539" s="36">
        <v>8</v>
      </c>
      <c r="H2539" s="136" t="str">
        <f>_xlfn.XLOOKUP(C2539&amp;F2539&amp;I2539&amp;J2539,'[1]2025年已发货'!$F:$F&amp;'[1]2025年已发货'!$C:$C&amp;'[1]2025年已发货'!$G:$G&amp;'[1]2025年已发货'!$H:$H,'[1]2025年已发货'!$E:$E,"未发货")</f>
        <v>未发货</v>
      </c>
      <c r="I2539" s="40" t="str">
        <f>VLOOKUP(B2539,辅助信息!E:I,3,FALSE)</f>
        <v>(宜宾兴港三江新区长江工业园保障性租赁住房建设项目-土建)四川省宜宾市翠屏区永善路南段宜宾市三江新区长江工业园区</v>
      </c>
      <c r="J2539" s="40" t="str">
        <f>VLOOKUP(B2539,辅助信息!E:I,4,FALSE)</f>
        <v>赵元虎</v>
      </c>
      <c r="K2539" s="40">
        <f>VLOOKUP(J2539,辅助信息!H:I,2,FALSE)</f>
        <v>13684167136</v>
      </c>
      <c r="L2539" s="111" t="str">
        <f>VLOOKUP(B2539,辅助信息!E:J,6,FALSE)</f>
        <v>现场要求调度统一联系指定收货人，不单独发司机位置。锈货不收，装货前联系收货人核实到场规格,没提前告知进场规格现场不给予接收</v>
      </c>
      <c r="M2539" s="93">
        <v>45868</v>
      </c>
      <c r="O2539" s="64">
        <f ca="1" t="shared" si="159"/>
        <v>0</v>
      </c>
      <c r="P2539" s="64">
        <f ca="1" t="shared" si="160"/>
        <v>103</v>
      </c>
      <c r="Q2539" s="29" t="str">
        <f>VLOOKUP(B2539,辅助信息!E:M,9,FALSE)</f>
        <v>ZTWM-CDYXGS-XS-2025-0014-宜宾兴港建材-三江新区长江工业园片区保障性租赁住房建设项目</v>
      </c>
      <c r="R2539" s="29" t="str">
        <f>_xlfn._xlws.FILTER(辅助信息!D:D,辅助信息!E:E=B2539)</f>
        <v>宜宾兴港三江新区长江工业园建设项目</v>
      </c>
    </row>
    <row r="2540" hidden="1" spans="2:18">
      <c r="B2540" s="40" t="s">
        <v>194</v>
      </c>
      <c r="C2540" s="72">
        <v>45867</v>
      </c>
      <c r="D2540" s="40" t="str">
        <f>VLOOKUP(B2540,辅助信息!E:K,7,FALSE)</f>
        <v>JWDD2025071500089</v>
      </c>
      <c r="E2540" s="40" t="str">
        <f>VLOOKUP(F2540,辅助信息!A:B,2,FALSE)</f>
        <v>螺纹钢</v>
      </c>
      <c r="F2540" s="40" t="s">
        <v>28</v>
      </c>
      <c r="G2540" s="36">
        <v>20</v>
      </c>
      <c r="H2540" s="136" t="str">
        <f>_xlfn.XLOOKUP(C2540&amp;F2540&amp;I2540&amp;J2540,'[1]2025年已发货'!$F:$F&amp;'[1]2025年已发货'!$C:$C&amp;'[1]2025年已发货'!$G:$G&amp;'[1]2025年已发货'!$H:$H,'[1]2025年已发货'!$E:$E,"未发货")</f>
        <v>未发货</v>
      </c>
      <c r="I2540" s="40" t="str">
        <f>VLOOKUP(B2540,辅助信息!E:I,3,FALSE)</f>
        <v>(宜宾兴港三江新区长江工业园保障性租赁住房建设项目-土建)四川省宜宾市翠屏区永善路南段宜宾市三江新区长江工业园区</v>
      </c>
      <c r="J2540" s="40" t="str">
        <f>VLOOKUP(B2540,辅助信息!E:I,4,FALSE)</f>
        <v>赵元虎</v>
      </c>
      <c r="K2540" s="40">
        <f>VLOOKUP(J2540,辅助信息!H:I,2,FALSE)</f>
        <v>13684167136</v>
      </c>
      <c r="L2540" s="111" t="str">
        <f>VLOOKUP(B2540,辅助信息!E:J,6,FALSE)</f>
        <v>现场要求调度统一联系指定收货人，不单独发司机位置。锈货不收，装货前联系收货人核实到场规格,没提前告知进场规格现场不给予接收</v>
      </c>
      <c r="M2540" s="93">
        <v>45868</v>
      </c>
      <c r="O2540" s="64">
        <f ca="1" t="shared" si="159"/>
        <v>0</v>
      </c>
      <c r="P2540" s="64">
        <f ca="1" t="shared" si="160"/>
        <v>103</v>
      </c>
      <c r="Q2540" s="29" t="str">
        <f>VLOOKUP(B2540,辅助信息!E:M,9,FALSE)</f>
        <v>ZTWM-CDYXGS-XS-2025-0014-宜宾兴港建材-三江新区长江工业园片区保障性租赁住房建设项目</v>
      </c>
      <c r="R2540" s="29" t="str">
        <f>_xlfn._xlws.FILTER(辅助信息!D:D,辅助信息!E:E=B2540)</f>
        <v>宜宾兴港三江新区长江工业园建设项目</v>
      </c>
    </row>
    <row r="2541" hidden="1" spans="2:18">
      <c r="B2541" s="40" t="s">
        <v>194</v>
      </c>
      <c r="C2541" s="72">
        <v>45867</v>
      </c>
      <c r="D2541" s="40" t="str">
        <f>VLOOKUP(B2541,辅助信息!E:K,7,FALSE)</f>
        <v>JWDD2025071500089</v>
      </c>
      <c r="E2541" s="40" t="str">
        <f>VLOOKUP(F2541,辅助信息!A:B,2,FALSE)</f>
        <v>螺纹钢</v>
      </c>
      <c r="F2541" s="40" t="s">
        <v>18</v>
      </c>
      <c r="G2541" s="36">
        <v>42</v>
      </c>
      <c r="H2541" s="136">
        <v>42</v>
      </c>
      <c r="I2541" s="40" t="str">
        <f>VLOOKUP(B2541,辅助信息!E:I,3,FALSE)</f>
        <v>(宜宾兴港三江新区长江工业园保障性租赁住房建设项目-土建)四川省宜宾市翠屏区永善路南段宜宾市三江新区长江工业园区</v>
      </c>
      <c r="J2541" s="40" t="str">
        <f>VLOOKUP(B2541,辅助信息!E:I,4,FALSE)</f>
        <v>赵元虎</v>
      </c>
      <c r="K2541" s="40">
        <f>VLOOKUP(J2541,辅助信息!H:I,2,FALSE)</f>
        <v>13684167136</v>
      </c>
      <c r="L2541" s="111" t="str">
        <f>VLOOKUP(B2541,辅助信息!E:J,6,FALSE)</f>
        <v>现场要求调度统一联系指定收货人，不单独发司机位置。锈货不收，装货前联系收货人核实到场规格,没提前告知进场规格现场不给予接收</v>
      </c>
      <c r="M2541" s="93">
        <v>45868</v>
      </c>
      <c r="O2541" s="64">
        <f ca="1" t="shared" si="159"/>
        <v>0</v>
      </c>
      <c r="P2541" s="64">
        <f ca="1" t="shared" si="160"/>
        <v>103</v>
      </c>
      <c r="Q2541" s="29" t="str">
        <f>VLOOKUP(B2541,辅助信息!E:M,9,FALSE)</f>
        <v>ZTWM-CDYXGS-XS-2025-0014-宜宾兴港建材-三江新区长江工业园片区保障性租赁住房建设项目</v>
      </c>
      <c r="R2541" s="29" t="str">
        <f>_xlfn._xlws.FILTER(辅助信息!D:D,辅助信息!E:E=B2541)</f>
        <v>宜宾兴港三江新区长江工业园建设项目</v>
      </c>
    </row>
    <row r="2542" hidden="1" spans="2:18">
      <c r="B2542" s="40" t="s">
        <v>186</v>
      </c>
      <c r="C2542" s="72">
        <v>45867</v>
      </c>
      <c r="D2542" s="40" t="str">
        <f>VLOOKUP(B2542,辅助信息!E:K,7,FALSE)</f>
        <v>JWDDCD2025072900123</v>
      </c>
      <c r="E2542" s="40" t="str">
        <f>VLOOKUP(F2542,辅助信息!A:B,2,FALSE)</f>
        <v>螺纹钢</v>
      </c>
      <c r="F2542" s="40" t="s">
        <v>205</v>
      </c>
      <c r="G2542" s="36">
        <v>3</v>
      </c>
      <c r="H2542" s="136" t="str">
        <f>_xlfn.XLOOKUP(C2542&amp;F2542&amp;I2542&amp;J2542,'[1]2025年已发货'!$F:$F&amp;'[1]2025年已发货'!$C:$C&amp;'[1]2025年已发货'!$G:$G&amp;'[1]2025年已发货'!$H:$H,'[1]2025年已发货'!$E:$E,"未发货")</f>
        <v>未发货</v>
      </c>
      <c r="I2542" s="40" t="str">
        <f>VLOOKUP(B2542,辅助信息!E:I,3,FALSE)</f>
        <v>(乐山市校地共建产教融合基地建设项目二标段)四川省乐山市市中区苏稽镇</v>
      </c>
      <c r="J2542" s="40" t="str">
        <f>VLOOKUP(B2542,辅助信息!E:I,4,FALSE)</f>
        <v>彭江涛</v>
      </c>
      <c r="K2542" s="40">
        <f>VLOOKUP(J2542,辅助信息!H:I,2,FALSE)</f>
        <v>13990276572</v>
      </c>
      <c r="L2542" s="111" t="str">
        <f>VLOOKUP(B2542,辅助信息!E:J,6,FALSE)</f>
        <v>联系实际收货人（彭江涛13990276572）现场要求炉批号控制2个以下，超2个不给予签收。提前联系到场规格及数量</v>
      </c>
      <c r="M2542" s="93">
        <v>45868</v>
      </c>
      <c r="O2542" s="64">
        <f ca="1" t="shared" si="159"/>
        <v>0</v>
      </c>
      <c r="P2542" s="64">
        <f ca="1" t="shared" si="160"/>
        <v>103</v>
      </c>
      <c r="Q2542" s="29" t="str">
        <f>VLOOKUP(B2542,辅助信息!E:M,9,FALSE)</f>
        <v>ZTWM-CDGS-XS-2025-0126-四川机司-乐山市校地共建产教融合基地配套设施项目施工二标段钢筋采购合同</v>
      </c>
      <c r="R2542" s="29" t="str">
        <f>_xlfn._xlws.FILTER(辅助信息!D:D,辅助信息!E:E=B2542)</f>
        <v>乐山市校地共建产教融合基地建设项目</v>
      </c>
    </row>
    <row r="2543" hidden="1" spans="2:18">
      <c r="B2543" s="40" t="s">
        <v>186</v>
      </c>
      <c r="C2543" s="72">
        <v>45867</v>
      </c>
      <c r="D2543" s="40" t="str">
        <f>VLOOKUP(B2543,辅助信息!E:K,7,FALSE)</f>
        <v>JWDDCD2025072900123</v>
      </c>
      <c r="E2543" s="40" t="str">
        <f>VLOOKUP(F2543,辅助信息!A:B,2,FALSE)</f>
        <v>螺纹钢</v>
      </c>
      <c r="F2543" s="40" t="s">
        <v>140</v>
      </c>
      <c r="G2543" s="36" t="s">
        <v>206</v>
      </c>
      <c r="H2543" s="136" t="str">
        <f>_xlfn.XLOOKUP(C2543&amp;F2543&amp;I2543&amp;J2543,'[1]2025年已发货'!$F:$F&amp;'[1]2025年已发货'!$C:$C&amp;'[1]2025年已发货'!$G:$G&amp;'[1]2025年已发货'!$H:$H,'[1]2025年已发货'!$E:$E,"未发货")</f>
        <v>未发货</v>
      </c>
      <c r="I2543" s="40" t="str">
        <f>VLOOKUP(B2543,辅助信息!E:I,3,FALSE)</f>
        <v>(乐山市校地共建产教融合基地建设项目二标段)四川省乐山市市中区苏稽镇</v>
      </c>
      <c r="J2543" s="40" t="str">
        <f>VLOOKUP(B2543,辅助信息!E:I,4,FALSE)</f>
        <v>彭江涛</v>
      </c>
      <c r="K2543" s="40">
        <f>VLOOKUP(J2543,辅助信息!H:I,2,FALSE)</f>
        <v>13990276572</v>
      </c>
      <c r="L2543" s="111" t="str">
        <f>VLOOKUP(B2543,辅助信息!E:J,6,FALSE)</f>
        <v>联系实际收货人（彭江涛13990276572）现场要求炉批号控制2个以下，超2个不给予签收。提前联系到场规格及数量</v>
      </c>
      <c r="M2543" s="93">
        <v>45868</v>
      </c>
      <c r="O2543" s="64">
        <f ca="1" t="shared" si="159"/>
        <v>0</v>
      </c>
      <c r="P2543" s="64">
        <f ca="1" t="shared" si="160"/>
        <v>103</v>
      </c>
      <c r="Q2543" s="29" t="str">
        <f>VLOOKUP(B2543,辅助信息!E:M,9,FALSE)</f>
        <v>ZTWM-CDGS-XS-2025-0126-四川机司-乐山市校地共建产教融合基地配套设施项目施工二标段钢筋采购合同</v>
      </c>
      <c r="R2543" s="29" t="str">
        <f>_xlfn._xlws.FILTER(辅助信息!D:D,辅助信息!E:E=B2543)</f>
        <v>乐山市校地共建产教融合基地建设项目</v>
      </c>
    </row>
    <row r="2544" hidden="1" spans="2:18">
      <c r="B2544" s="40" t="s">
        <v>186</v>
      </c>
      <c r="C2544" s="72">
        <v>45867</v>
      </c>
      <c r="D2544" s="40" t="str">
        <f>VLOOKUP(B2544,辅助信息!E:K,7,FALSE)</f>
        <v>JWDDCD2025072900123</v>
      </c>
      <c r="E2544" s="40" t="str">
        <f>VLOOKUP(F2544,辅助信息!A:B,2,FALSE)</f>
        <v>螺纹钢</v>
      </c>
      <c r="F2544" s="40" t="s">
        <v>197</v>
      </c>
      <c r="G2544" s="36">
        <v>2.5</v>
      </c>
      <c r="H2544" s="136" t="str">
        <f>_xlfn.XLOOKUP(C2544&amp;F2544&amp;I2544&amp;J2544,'[1]2025年已发货'!$F:$F&amp;'[1]2025年已发货'!$C:$C&amp;'[1]2025年已发货'!$G:$G&amp;'[1]2025年已发货'!$H:$H,'[1]2025年已发货'!$E:$E,"未发货")</f>
        <v>未发货</v>
      </c>
      <c r="I2544" s="40" t="str">
        <f>VLOOKUP(B2544,辅助信息!E:I,3,FALSE)</f>
        <v>(乐山市校地共建产教融合基地建设项目二标段)四川省乐山市市中区苏稽镇</v>
      </c>
      <c r="J2544" s="40" t="str">
        <f>VLOOKUP(B2544,辅助信息!E:I,4,FALSE)</f>
        <v>彭江涛</v>
      </c>
      <c r="K2544" s="40">
        <f>VLOOKUP(J2544,辅助信息!H:I,2,FALSE)</f>
        <v>13990276572</v>
      </c>
      <c r="L2544" s="111" t="str">
        <f>VLOOKUP(B2544,辅助信息!E:J,6,FALSE)</f>
        <v>联系实际收货人（彭江涛13990276572）现场要求炉批号控制2个以下，超2个不给予签收。提前联系到场规格及数量</v>
      </c>
      <c r="M2544" s="93">
        <v>45868</v>
      </c>
      <c r="O2544" s="64">
        <f ca="1" t="shared" si="159"/>
        <v>0</v>
      </c>
      <c r="P2544" s="64">
        <f ca="1" t="shared" si="160"/>
        <v>103</v>
      </c>
      <c r="Q2544" s="29" t="str">
        <f>VLOOKUP(B2544,辅助信息!E:M,9,FALSE)</f>
        <v>ZTWM-CDGS-XS-2025-0126-四川机司-乐山市校地共建产教融合基地配套设施项目施工二标段钢筋采购合同</v>
      </c>
      <c r="R2544" s="29" t="str">
        <f>_xlfn._xlws.FILTER(辅助信息!D:D,辅助信息!E:E=B2544)</f>
        <v>乐山市校地共建产教融合基地建设项目</v>
      </c>
    </row>
    <row r="2545" hidden="1" spans="2:18">
      <c r="B2545" s="40" t="s">
        <v>186</v>
      </c>
      <c r="C2545" s="72">
        <v>45867</v>
      </c>
      <c r="D2545" s="40" t="str">
        <f>VLOOKUP(B2545,辅助信息!E:K,7,FALSE)</f>
        <v>JWDDCD2025072900123</v>
      </c>
      <c r="E2545" s="40" t="str">
        <f>VLOOKUP(F2545,辅助信息!A:B,2,FALSE)</f>
        <v>螺纹钢</v>
      </c>
      <c r="F2545" s="40" t="s">
        <v>198</v>
      </c>
      <c r="G2545" s="36">
        <v>2.5</v>
      </c>
      <c r="H2545" s="136" t="str">
        <f>_xlfn.XLOOKUP(C2545&amp;F2545&amp;I2545&amp;J2545,'[1]2025年已发货'!$F:$F&amp;'[1]2025年已发货'!$C:$C&amp;'[1]2025年已发货'!$G:$G&amp;'[1]2025年已发货'!$H:$H,'[1]2025年已发货'!$E:$E,"未发货")</f>
        <v>未发货</v>
      </c>
      <c r="I2545" s="40" t="str">
        <f>VLOOKUP(B2545,辅助信息!E:I,3,FALSE)</f>
        <v>(乐山市校地共建产教融合基地建设项目二标段)四川省乐山市市中区苏稽镇</v>
      </c>
      <c r="J2545" s="40" t="str">
        <f>VLOOKUP(B2545,辅助信息!E:I,4,FALSE)</f>
        <v>彭江涛</v>
      </c>
      <c r="K2545" s="40">
        <f>VLOOKUP(J2545,辅助信息!H:I,2,FALSE)</f>
        <v>13990276572</v>
      </c>
      <c r="L2545" s="111" t="str">
        <f>VLOOKUP(B2545,辅助信息!E:J,6,FALSE)</f>
        <v>联系实际收货人（彭江涛13990276572）现场要求炉批号控制2个以下，超2个不给予签收。提前联系到场规格及数量</v>
      </c>
      <c r="M2545" s="93">
        <v>45868</v>
      </c>
      <c r="O2545" s="64">
        <f ca="1" t="shared" si="159"/>
        <v>0</v>
      </c>
      <c r="P2545" s="64">
        <f ca="1" t="shared" si="160"/>
        <v>103</v>
      </c>
      <c r="Q2545" s="29" t="str">
        <f>VLOOKUP(B2545,辅助信息!E:M,9,FALSE)</f>
        <v>ZTWM-CDGS-XS-2025-0126-四川机司-乐山市校地共建产教融合基地配套设施项目施工二标段钢筋采购合同</v>
      </c>
      <c r="R2545" s="29" t="str">
        <f>_xlfn._xlws.FILTER(辅助信息!D:D,辅助信息!E:E=B2545)</f>
        <v>乐山市校地共建产教融合基地建设项目</v>
      </c>
    </row>
    <row r="2546" hidden="1" spans="2:18">
      <c r="B2546" s="40" t="s">
        <v>186</v>
      </c>
      <c r="C2546" s="72">
        <v>45867</v>
      </c>
      <c r="D2546" s="40" t="str">
        <f>VLOOKUP(B2546,辅助信息!E:K,7,FALSE)</f>
        <v>JWDDCD2025072900123</v>
      </c>
      <c r="E2546" s="40" t="str">
        <f>VLOOKUP(F2546,辅助信息!A:B,2,FALSE)</f>
        <v>螺纹钢</v>
      </c>
      <c r="F2546" s="40" t="s">
        <v>199</v>
      </c>
      <c r="G2546" s="36">
        <v>2.5</v>
      </c>
      <c r="H2546" s="136" t="str">
        <f>_xlfn.XLOOKUP(C2546&amp;F2546&amp;I2546&amp;J2546,'[1]2025年已发货'!$F:$F&amp;'[1]2025年已发货'!$C:$C&amp;'[1]2025年已发货'!$G:$G&amp;'[1]2025年已发货'!$H:$H,'[1]2025年已发货'!$E:$E,"未发货")</f>
        <v>未发货</v>
      </c>
      <c r="I2546" s="40" t="str">
        <f>VLOOKUP(B2546,辅助信息!E:I,3,FALSE)</f>
        <v>(乐山市校地共建产教融合基地建设项目二标段)四川省乐山市市中区苏稽镇</v>
      </c>
      <c r="J2546" s="40" t="str">
        <f>VLOOKUP(B2546,辅助信息!E:I,4,FALSE)</f>
        <v>彭江涛</v>
      </c>
      <c r="K2546" s="40">
        <f>VLOOKUP(J2546,辅助信息!H:I,2,FALSE)</f>
        <v>13990276572</v>
      </c>
      <c r="L2546" s="111" t="str">
        <f>VLOOKUP(B2546,辅助信息!E:J,6,FALSE)</f>
        <v>联系实际收货人（彭江涛13990276572）现场要求炉批号控制2个以下，超2个不给予签收。提前联系到场规格及数量</v>
      </c>
      <c r="M2546" s="93">
        <v>45868</v>
      </c>
      <c r="O2546" s="64">
        <f ca="1" t="shared" si="159"/>
        <v>0</v>
      </c>
      <c r="P2546" s="64">
        <f ca="1" t="shared" si="160"/>
        <v>103</v>
      </c>
      <c r="Q2546" s="29" t="str">
        <f>VLOOKUP(B2546,辅助信息!E:M,9,FALSE)</f>
        <v>ZTWM-CDGS-XS-2025-0126-四川机司-乐山市校地共建产教融合基地配套设施项目施工二标段钢筋采购合同</v>
      </c>
      <c r="R2546" s="29" t="str">
        <f>_xlfn._xlws.FILTER(辅助信息!D:D,辅助信息!E:E=B2546)</f>
        <v>乐山市校地共建产教融合基地建设项目</v>
      </c>
    </row>
    <row r="2547" hidden="1" spans="2:18">
      <c r="B2547" s="40" t="s">
        <v>186</v>
      </c>
      <c r="C2547" s="72">
        <v>45867</v>
      </c>
      <c r="D2547" s="40" t="str">
        <f>VLOOKUP(B2547,辅助信息!E:K,7,FALSE)</f>
        <v>JWDDCD2025072900123</v>
      </c>
      <c r="E2547" s="40" t="str">
        <f>VLOOKUP(F2547,辅助信息!A:B,2,FALSE)</f>
        <v>螺纹钢</v>
      </c>
      <c r="F2547" s="40" t="s">
        <v>141</v>
      </c>
      <c r="G2547" s="36">
        <v>7</v>
      </c>
      <c r="H2547" s="136" t="str">
        <f>_xlfn.XLOOKUP(C2547&amp;F2547&amp;I2547&amp;J2547,'[1]2025年已发货'!$F:$F&amp;'[1]2025年已发货'!$C:$C&amp;'[1]2025年已发货'!$G:$G&amp;'[1]2025年已发货'!$H:$H,'[1]2025年已发货'!$E:$E,"未发货")</f>
        <v>未发货</v>
      </c>
      <c r="I2547" s="40" t="str">
        <f>VLOOKUP(B2547,辅助信息!E:I,3,FALSE)</f>
        <v>(乐山市校地共建产教融合基地建设项目二标段)四川省乐山市市中区苏稽镇</v>
      </c>
      <c r="J2547" s="40" t="str">
        <f>VLOOKUP(B2547,辅助信息!E:I,4,FALSE)</f>
        <v>彭江涛</v>
      </c>
      <c r="K2547" s="40">
        <f>VLOOKUP(J2547,辅助信息!H:I,2,FALSE)</f>
        <v>13990276572</v>
      </c>
      <c r="L2547" s="111" t="str">
        <f>VLOOKUP(B2547,辅助信息!E:J,6,FALSE)</f>
        <v>联系实际收货人（彭江涛13990276572）现场要求炉批号控制2个以下，超2个不给予签收。提前联系到场规格及数量</v>
      </c>
      <c r="M2547" s="93">
        <v>45868</v>
      </c>
      <c r="O2547" s="64">
        <f ca="1" t="shared" si="159"/>
        <v>0</v>
      </c>
      <c r="P2547" s="64">
        <f ca="1" t="shared" si="160"/>
        <v>103</v>
      </c>
      <c r="Q2547" s="29" t="str">
        <f>VLOOKUP(B2547,辅助信息!E:M,9,FALSE)</f>
        <v>ZTWM-CDGS-XS-2025-0126-四川机司-乐山市校地共建产教融合基地配套设施项目施工二标段钢筋采购合同</v>
      </c>
      <c r="R2547" s="29" t="str">
        <f>_xlfn._xlws.FILTER(辅助信息!D:D,辅助信息!E:E=B2547)</f>
        <v>乐山市校地共建产教融合基地建设项目</v>
      </c>
    </row>
    <row r="2548" hidden="1" spans="2:18">
      <c r="B2548" s="40" t="s">
        <v>186</v>
      </c>
      <c r="C2548" s="72">
        <v>45867</v>
      </c>
      <c r="D2548" s="40" t="str">
        <f>VLOOKUP(B2548,辅助信息!E:K,7,FALSE)</f>
        <v>JWDDCD2025072900123</v>
      </c>
      <c r="E2548" s="40" t="str">
        <f>VLOOKUP(F2548,辅助信息!A:B,2,FALSE)</f>
        <v>螺纹钢</v>
      </c>
      <c r="F2548" s="40" t="s">
        <v>142</v>
      </c>
      <c r="G2548" s="36">
        <v>13</v>
      </c>
      <c r="H2548" s="136" t="str">
        <f>_xlfn.XLOOKUP(C2548&amp;F2548&amp;I2548&amp;J2548,'[1]2025年已发货'!$F:$F&amp;'[1]2025年已发货'!$C:$C&amp;'[1]2025年已发货'!$G:$G&amp;'[1]2025年已发货'!$H:$H,'[1]2025年已发货'!$E:$E,"未发货")</f>
        <v>未发货</v>
      </c>
      <c r="I2548" s="40" t="str">
        <f>VLOOKUP(B2548,辅助信息!E:I,3,FALSE)</f>
        <v>(乐山市校地共建产教融合基地建设项目二标段)四川省乐山市市中区苏稽镇</v>
      </c>
      <c r="J2548" s="40" t="str">
        <f>VLOOKUP(B2548,辅助信息!E:I,4,FALSE)</f>
        <v>彭江涛</v>
      </c>
      <c r="K2548" s="40">
        <f>VLOOKUP(J2548,辅助信息!H:I,2,FALSE)</f>
        <v>13990276572</v>
      </c>
      <c r="L2548" s="111" t="str">
        <f>VLOOKUP(B2548,辅助信息!E:J,6,FALSE)</f>
        <v>联系实际收货人（彭江涛13990276572）现场要求炉批号控制2个以下，超2个不给予签收。提前联系到场规格及数量</v>
      </c>
      <c r="M2548" s="93">
        <v>45868</v>
      </c>
      <c r="O2548" s="64">
        <f ca="1" t="shared" si="159"/>
        <v>0</v>
      </c>
      <c r="P2548" s="64">
        <f ca="1" t="shared" si="160"/>
        <v>103</v>
      </c>
      <c r="Q2548" s="29" t="str">
        <f>VLOOKUP(B2548,辅助信息!E:M,9,FALSE)</f>
        <v>ZTWM-CDGS-XS-2025-0126-四川机司-乐山市校地共建产教融合基地配套设施项目施工二标段钢筋采购合同</v>
      </c>
      <c r="R2548" s="29" t="str">
        <f>_xlfn._xlws.FILTER(辅助信息!D:D,辅助信息!E:E=B2548)</f>
        <v>乐山市校地共建产教融合基地建设项目</v>
      </c>
    </row>
    <row r="2549" hidden="1" spans="2:18">
      <c r="B2549" s="122" t="s">
        <v>81</v>
      </c>
      <c r="C2549" s="72">
        <v>45869</v>
      </c>
      <c r="D2549" s="122" t="str">
        <f>VLOOKUP(B2549,辅助信息!E:K,7,FALSE)</f>
        <v>JWDDCD2025060900080</v>
      </c>
      <c r="E2549" s="122" t="str">
        <f>VLOOKUP(F2549,辅助信息!A:B,2,FALSE)</f>
        <v>盘螺</v>
      </c>
      <c r="F2549" s="122" t="s">
        <v>49</v>
      </c>
      <c r="G2549" s="123">
        <v>2.5</v>
      </c>
      <c r="H2549" s="136">
        <f>_xlfn.XLOOKUP(C2549&amp;F2549&amp;I2549&amp;J2549,'[1]2025年已发货'!$F:$F&amp;'[1]2025年已发货'!$C:$C&amp;'[1]2025年已发货'!$G:$G&amp;'[1]2025年已发货'!$H:$H,'[1]2025年已发货'!$E:$E,"未发货")</f>
        <v>2.5</v>
      </c>
      <c r="I2549" s="122" t="str">
        <f>VLOOKUP(B2549,辅助信息!E:I,3,FALSE)</f>
        <v>（华西简阳西城嘉苑）四川省成都市简阳市简城街道高屋村</v>
      </c>
      <c r="J2549" s="122" t="str">
        <f>VLOOKUP(B2549,辅助信息!E:I,4,FALSE)</f>
        <v>张瀚镭</v>
      </c>
      <c r="K2549" s="122">
        <f>VLOOKUP(J2549,辅助信息!H:I,2,FALSE)</f>
        <v>15884666220</v>
      </c>
      <c r="L2549" s="124" t="str">
        <f>VLOOKUP(B2549,辅助信息!E:J,6,FALSE)</f>
        <v>现场禁止使用氢能源挂车！优先威钢发货,我方卸车,新老国标钢厂不加价可直发，因陕钢多次出现磅差，项目拒绝使用</v>
      </c>
      <c r="M2549" s="93">
        <v>45870</v>
      </c>
      <c r="O2549" s="64">
        <f ca="1" t="shared" si="159"/>
        <v>0</v>
      </c>
      <c r="P2549" s="64">
        <f ca="1" t="shared" si="160"/>
        <v>101</v>
      </c>
      <c r="Q2549" s="29" t="str">
        <f>VLOOKUP(B2549,辅助信息!E:M,9,FALSE)</f>
        <v>ZTWM-CDGS-XS-2024-0030-华西集采-简州大道</v>
      </c>
      <c r="R2549" s="29" t="str">
        <f>_xlfn._xlws.FILTER(辅助信息!D:D,辅助信息!E:E=B2549)</f>
        <v>华西简阳西城嘉苑</v>
      </c>
    </row>
    <row r="2550" hidden="1" spans="2:18">
      <c r="B2550" s="122" t="s">
        <v>81</v>
      </c>
      <c r="C2550" s="72">
        <v>45869</v>
      </c>
      <c r="D2550" s="122" t="str">
        <f>VLOOKUP(B2550,辅助信息!E:K,7,FALSE)</f>
        <v>JWDDCD2025060900080</v>
      </c>
      <c r="E2550" s="122" t="str">
        <f>VLOOKUP(F2550,辅助信息!A:B,2,FALSE)</f>
        <v>盘螺</v>
      </c>
      <c r="F2550" s="122" t="s">
        <v>40</v>
      </c>
      <c r="G2550" s="123">
        <v>9</v>
      </c>
      <c r="H2550" s="136">
        <f>_xlfn.XLOOKUP(C2550&amp;F2550&amp;I2550&amp;J2550,'[1]2025年已发货'!$F:$F&amp;'[1]2025年已发货'!$C:$C&amp;'[1]2025年已发货'!$G:$G&amp;'[1]2025年已发货'!$H:$H,'[1]2025年已发货'!$E:$E,"未发货")</f>
        <v>9</v>
      </c>
      <c r="I2550" s="122" t="str">
        <f>VLOOKUP(B2550,辅助信息!E:I,3,FALSE)</f>
        <v>（华西简阳西城嘉苑）四川省成都市简阳市简城街道高屋村</v>
      </c>
      <c r="J2550" s="122" t="str">
        <f>VLOOKUP(B2550,辅助信息!E:I,4,FALSE)</f>
        <v>张瀚镭</v>
      </c>
      <c r="K2550" s="122">
        <f>VLOOKUP(J2550,辅助信息!H:I,2,FALSE)</f>
        <v>15884666220</v>
      </c>
      <c r="L2550" s="124" t="str">
        <f>VLOOKUP(B2550,辅助信息!E:J,6,FALSE)</f>
        <v>现场禁止使用氢能源挂车！优先威钢发货,我方卸车,新老国标钢厂不加价可直发，因陕钢多次出现磅差，项目拒绝使用</v>
      </c>
      <c r="M2550" s="93">
        <v>45870</v>
      </c>
      <c r="O2550" s="64">
        <f ca="1" t="shared" si="159"/>
        <v>0</v>
      </c>
      <c r="P2550" s="64">
        <f ca="1" t="shared" si="160"/>
        <v>101</v>
      </c>
      <c r="Q2550" s="29" t="str">
        <f>VLOOKUP(B2550,辅助信息!E:M,9,FALSE)</f>
        <v>ZTWM-CDGS-XS-2024-0030-华西集采-简州大道</v>
      </c>
      <c r="R2550" s="29" t="str">
        <f>_xlfn._xlws.FILTER(辅助信息!D:D,辅助信息!E:E=B2550)</f>
        <v>华西简阳西城嘉苑</v>
      </c>
    </row>
    <row r="2551" hidden="1" spans="2:18">
      <c r="B2551" s="122" t="s">
        <v>81</v>
      </c>
      <c r="C2551" s="72">
        <v>45869</v>
      </c>
      <c r="D2551" s="122" t="str">
        <f>VLOOKUP(B2551,辅助信息!E:K,7,FALSE)</f>
        <v>JWDDCD2025060900080</v>
      </c>
      <c r="E2551" s="122" t="str">
        <f>VLOOKUP(F2551,辅助信息!A:B,2,FALSE)</f>
        <v>盘螺</v>
      </c>
      <c r="F2551" s="122" t="s">
        <v>41</v>
      </c>
      <c r="G2551" s="123">
        <v>37</v>
      </c>
      <c r="H2551" s="136">
        <f>_xlfn.XLOOKUP(C2551&amp;F2551&amp;I2551&amp;J2551,'[1]2025年已发货'!$F:$F&amp;'[1]2025年已发货'!$C:$C&amp;'[1]2025年已发货'!$G:$G&amp;'[1]2025年已发货'!$H:$H,'[1]2025年已发货'!$E:$E,"未发货")</f>
        <v>37</v>
      </c>
      <c r="I2551" s="122" t="str">
        <f>VLOOKUP(B2551,辅助信息!E:I,3,FALSE)</f>
        <v>（华西简阳西城嘉苑）四川省成都市简阳市简城街道高屋村</v>
      </c>
      <c r="J2551" s="122" t="str">
        <f>VLOOKUP(B2551,辅助信息!E:I,4,FALSE)</f>
        <v>张瀚镭</v>
      </c>
      <c r="K2551" s="122">
        <f>VLOOKUP(J2551,辅助信息!H:I,2,FALSE)</f>
        <v>15884666220</v>
      </c>
      <c r="L2551" s="124" t="str">
        <f>VLOOKUP(B2551,辅助信息!E:J,6,FALSE)</f>
        <v>现场禁止使用氢能源挂车！优先威钢发货,我方卸车,新老国标钢厂不加价可直发，因陕钢多次出现磅差，项目拒绝使用</v>
      </c>
      <c r="M2551" s="93">
        <v>45870</v>
      </c>
      <c r="O2551" s="64">
        <f ca="1" t="shared" si="159"/>
        <v>0</v>
      </c>
      <c r="P2551" s="64">
        <f ca="1" t="shared" si="160"/>
        <v>101</v>
      </c>
      <c r="Q2551" s="29" t="str">
        <f>VLOOKUP(B2551,辅助信息!E:M,9,FALSE)</f>
        <v>ZTWM-CDGS-XS-2024-0030-华西集采-简州大道</v>
      </c>
      <c r="R2551" s="29" t="str">
        <f>_xlfn._xlws.FILTER(辅助信息!D:D,辅助信息!E:E=B2551)</f>
        <v>华西简阳西城嘉苑</v>
      </c>
    </row>
    <row r="2552" hidden="1" spans="2:18">
      <c r="B2552" s="122" t="s">
        <v>81</v>
      </c>
      <c r="C2552" s="72">
        <v>45869</v>
      </c>
      <c r="D2552" s="122" t="str">
        <f>VLOOKUP(B2552,辅助信息!E:K,7,FALSE)</f>
        <v>JWDDCD2025060900080</v>
      </c>
      <c r="E2552" s="122" t="str">
        <f>VLOOKUP(F2552,辅助信息!A:B,2,FALSE)</f>
        <v>盘螺</v>
      </c>
      <c r="F2552" s="122" t="s">
        <v>26</v>
      </c>
      <c r="G2552" s="123">
        <v>4</v>
      </c>
      <c r="H2552" s="136">
        <f>_xlfn.XLOOKUP(C2552&amp;F2552&amp;I2552&amp;J2552,'[1]2025年已发货'!$F:$F&amp;'[1]2025年已发货'!$C:$C&amp;'[1]2025年已发货'!$G:$G&amp;'[1]2025年已发货'!$H:$H,'[1]2025年已发货'!$E:$E,"未发货")</f>
        <v>4</v>
      </c>
      <c r="I2552" s="122" t="str">
        <f>VLOOKUP(B2552,辅助信息!E:I,3,FALSE)</f>
        <v>（华西简阳西城嘉苑）四川省成都市简阳市简城街道高屋村</v>
      </c>
      <c r="J2552" s="122" t="str">
        <f>VLOOKUP(B2552,辅助信息!E:I,4,FALSE)</f>
        <v>张瀚镭</v>
      </c>
      <c r="K2552" s="122">
        <f>VLOOKUP(J2552,辅助信息!H:I,2,FALSE)</f>
        <v>15884666220</v>
      </c>
      <c r="L2552" s="124" t="str">
        <f>VLOOKUP(B2552,辅助信息!E:J,6,FALSE)</f>
        <v>现场禁止使用氢能源挂车！优先威钢发货,我方卸车,新老国标钢厂不加价可直发，因陕钢多次出现磅差，项目拒绝使用</v>
      </c>
      <c r="M2552" s="93">
        <v>45870</v>
      </c>
      <c r="O2552" s="64">
        <f ca="1" t="shared" si="159"/>
        <v>0</v>
      </c>
      <c r="P2552" s="64">
        <f ca="1" t="shared" si="160"/>
        <v>101</v>
      </c>
      <c r="Q2552" s="29" t="str">
        <f>VLOOKUP(B2552,辅助信息!E:M,9,FALSE)</f>
        <v>ZTWM-CDGS-XS-2024-0030-华西集采-简州大道</v>
      </c>
      <c r="R2552" s="29" t="str">
        <f>_xlfn._xlws.FILTER(辅助信息!D:D,辅助信息!E:E=B2552)</f>
        <v>华西简阳西城嘉苑</v>
      </c>
    </row>
    <row r="2553" hidden="1" spans="2:18">
      <c r="B2553" s="122" t="s">
        <v>81</v>
      </c>
      <c r="C2553" s="72">
        <v>45869</v>
      </c>
      <c r="D2553" s="122" t="str">
        <f>VLOOKUP(B2553,辅助信息!E:K,7,FALSE)</f>
        <v>JWDDCD2025060900080</v>
      </c>
      <c r="E2553" s="122" t="str">
        <f>VLOOKUP(F2553,辅助信息!A:B,2,FALSE)</f>
        <v>螺纹钢</v>
      </c>
      <c r="F2553" s="122" t="s">
        <v>19</v>
      </c>
      <c r="G2553" s="123">
        <v>10</v>
      </c>
      <c r="H2553" s="136">
        <f>_xlfn.XLOOKUP(C2553&amp;F2553&amp;I2553&amp;J2553,'[1]2025年已发货'!$F:$F&amp;'[1]2025年已发货'!$C:$C&amp;'[1]2025年已发货'!$G:$G&amp;'[1]2025年已发货'!$H:$H,'[1]2025年已发货'!$E:$E,"未发货")</f>
        <v>10</v>
      </c>
      <c r="I2553" s="122" t="str">
        <f>VLOOKUP(B2553,辅助信息!E:I,3,FALSE)</f>
        <v>（华西简阳西城嘉苑）四川省成都市简阳市简城街道高屋村</v>
      </c>
      <c r="J2553" s="122" t="str">
        <f>VLOOKUP(B2553,辅助信息!E:I,4,FALSE)</f>
        <v>张瀚镭</v>
      </c>
      <c r="K2553" s="122">
        <f>VLOOKUP(J2553,辅助信息!H:I,2,FALSE)</f>
        <v>15884666220</v>
      </c>
      <c r="L2553" s="124" t="str">
        <f>VLOOKUP(B2553,辅助信息!E:J,6,FALSE)</f>
        <v>现场禁止使用氢能源挂车！优先威钢发货,我方卸车,新老国标钢厂不加价可直发，因陕钢多次出现磅差，项目拒绝使用</v>
      </c>
      <c r="M2553" s="93">
        <v>45870</v>
      </c>
      <c r="O2553" s="64">
        <f ca="1" t="shared" si="159"/>
        <v>0</v>
      </c>
      <c r="P2553" s="64">
        <f ca="1" t="shared" si="160"/>
        <v>101</v>
      </c>
      <c r="Q2553" s="29" t="str">
        <f>VLOOKUP(B2553,辅助信息!E:M,9,FALSE)</f>
        <v>ZTWM-CDGS-XS-2024-0030-华西集采-简州大道</v>
      </c>
      <c r="R2553" s="29" t="str">
        <f>_xlfn._xlws.FILTER(辅助信息!D:D,辅助信息!E:E=B2553)</f>
        <v>华西简阳西城嘉苑</v>
      </c>
    </row>
    <row r="2554" hidden="1" spans="2:18">
      <c r="B2554" s="122" t="s">
        <v>81</v>
      </c>
      <c r="C2554" s="72">
        <v>45869</v>
      </c>
      <c r="D2554" s="122" t="str">
        <f>VLOOKUP(B2554,辅助信息!E:K,7,FALSE)</f>
        <v>JWDDCD2025060900080</v>
      </c>
      <c r="E2554" s="122" t="str">
        <f>VLOOKUP(F2554,辅助信息!A:B,2,FALSE)</f>
        <v>螺纹钢</v>
      </c>
      <c r="F2554" s="122" t="s">
        <v>32</v>
      </c>
      <c r="G2554" s="123">
        <v>6</v>
      </c>
      <c r="H2554" s="136">
        <f>_xlfn.XLOOKUP(C2554&amp;F2554&amp;I2554&amp;J2554,'[1]2025年已发货'!$F:$F&amp;'[1]2025年已发货'!$C:$C&amp;'[1]2025年已发货'!$G:$G&amp;'[1]2025年已发货'!$H:$H,'[1]2025年已发货'!$E:$E,"未发货")</f>
        <v>6</v>
      </c>
      <c r="I2554" s="122" t="str">
        <f>VLOOKUP(B2554,辅助信息!E:I,3,FALSE)</f>
        <v>（华西简阳西城嘉苑）四川省成都市简阳市简城街道高屋村</v>
      </c>
      <c r="J2554" s="122" t="str">
        <f>VLOOKUP(B2554,辅助信息!E:I,4,FALSE)</f>
        <v>张瀚镭</v>
      </c>
      <c r="K2554" s="122">
        <f>VLOOKUP(J2554,辅助信息!H:I,2,FALSE)</f>
        <v>15884666220</v>
      </c>
      <c r="L2554" s="124" t="str">
        <f>VLOOKUP(B2554,辅助信息!E:J,6,FALSE)</f>
        <v>现场禁止使用氢能源挂车！优先威钢发货,我方卸车,新老国标钢厂不加价可直发，因陕钢多次出现磅差，项目拒绝使用</v>
      </c>
      <c r="M2554" s="93">
        <v>45870</v>
      </c>
      <c r="O2554" s="64">
        <f ca="1" t="shared" si="159"/>
        <v>0</v>
      </c>
      <c r="P2554" s="64">
        <f ca="1" t="shared" si="160"/>
        <v>101</v>
      </c>
      <c r="Q2554" s="29" t="str">
        <f>VLOOKUP(B2554,辅助信息!E:M,9,FALSE)</f>
        <v>ZTWM-CDGS-XS-2024-0030-华西集采-简州大道</v>
      </c>
      <c r="R2554" s="29" t="str">
        <f>_xlfn._xlws.FILTER(辅助信息!D:D,辅助信息!E:E=B2554)</f>
        <v>华西简阳西城嘉苑</v>
      </c>
    </row>
    <row r="2555" hidden="1" spans="2:18">
      <c r="B2555" s="122" t="s">
        <v>81</v>
      </c>
      <c r="C2555" s="72">
        <v>45869</v>
      </c>
      <c r="D2555" s="122" t="str">
        <f>VLOOKUP(B2555,辅助信息!E:K,7,FALSE)</f>
        <v>JWDDCD2025060900080</v>
      </c>
      <c r="E2555" s="122" t="str">
        <f>VLOOKUP(F2555,辅助信息!A:B,2,FALSE)</f>
        <v>螺纹钢</v>
      </c>
      <c r="F2555" s="122" t="s">
        <v>58</v>
      </c>
      <c r="G2555" s="123">
        <v>7</v>
      </c>
      <c r="H2555" s="136">
        <f>_xlfn.XLOOKUP(C2555&amp;F2555&amp;I2555&amp;J2555,'[1]2025年已发货'!$F:$F&amp;'[1]2025年已发货'!$C:$C&amp;'[1]2025年已发货'!$G:$G&amp;'[1]2025年已发货'!$H:$H,'[1]2025年已发货'!$E:$E,"未发货")</f>
        <v>7</v>
      </c>
      <c r="I2555" s="122" t="str">
        <f>VLOOKUP(B2555,辅助信息!E:I,3,FALSE)</f>
        <v>（华西简阳西城嘉苑）四川省成都市简阳市简城街道高屋村</v>
      </c>
      <c r="J2555" s="122" t="str">
        <f>VLOOKUP(B2555,辅助信息!E:I,4,FALSE)</f>
        <v>张瀚镭</v>
      </c>
      <c r="K2555" s="122">
        <f>VLOOKUP(J2555,辅助信息!H:I,2,FALSE)</f>
        <v>15884666220</v>
      </c>
      <c r="L2555" s="124" t="str">
        <f>VLOOKUP(B2555,辅助信息!E:J,6,FALSE)</f>
        <v>现场禁止使用氢能源挂车！优先威钢发货,我方卸车,新老国标钢厂不加价可直发，因陕钢多次出现磅差，项目拒绝使用</v>
      </c>
      <c r="M2555" s="93">
        <v>45870</v>
      </c>
      <c r="O2555" s="64">
        <f ca="1" t="shared" si="159"/>
        <v>0</v>
      </c>
      <c r="P2555" s="64">
        <f ca="1" t="shared" si="160"/>
        <v>101</v>
      </c>
      <c r="Q2555" s="29" t="str">
        <f>VLOOKUP(B2555,辅助信息!E:M,9,FALSE)</f>
        <v>ZTWM-CDGS-XS-2024-0030-华西集采-简州大道</v>
      </c>
      <c r="R2555" s="29" t="str">
        <f>_xlfn._xlws.FILTER(辅助信息!D:D,辅助信息!E:E=B2555)</f>
        <v>华西简阳西城嘉苑</v>
      </c>
    </row>
    <row r="2556" hidden="1" spans="2:18">
      <c r="B2556" s="122" t="s">
        <v>81</v>
      </c>
      <c r="C2556" s="72">
        <v>45869</v>
      </c>
      <c r="D2556" s="122" t="str">
        <f>VLOOKUP(B2556,辅助信息!E:K,7,FALSE)</f>
        <v>JWDDCD2025060900080</v>
      </c>
      <c r="E2556" s="122" t="str">
        <f>VLOOKUP(F2556,辅助信息!A:B,2,FALSE)</f>
        <v>螺纹钢</v>
      </c>
      <c r="F2556" s="122" t="s">
        <v>46</v>
      </c>
      <c r="G2556" s="123">
        <v>10</v>
      </c>
      <c r="H2556" s="136">
        <f>_xlfn.XLOOKUP(C2556&amp;F2556&amp;I2556&amp;J2556,'[1]2025年已发货'!$F:$F&amp;'[1]2025年已发货'!$C:$C&amp;'[1]2025年已发货'!$G:$G&amp;'[1]2025年已发货'!$H:$H,'[1]2025年已发货'!$E:$E,"未发货")</f>
        <v>3</v>
      </c>
      <c r="I2556" s="122" t="str">
        <f>VLOOKUP(B2556,辅助信息!E:I,3,FALSE)</f>
        <v>（华西简阳西城嘉苑）四川省成都市简阳市简城街道高屋村</v>
      </c>
      <c r="J2556" s="122" t="str">
        <f>VLOOKUP(B2556,辅助信息!E:I,4,FALSE)</f>
        <v>张瀚镭</v>
      </c>
      <c r="K2556" s="122">
        <f>VLOOKUP(J2556,辅助信息!H:I,2,FALSE)</f>
        <v>15884666220</v>
      </c>
      <c r="L2556" s="124" t="str">
        <f>VLOOKUP(B2556,辅助信息!E:J,6,FALSE)</f>
        <v>现场禁止使用氢能源挂车！优先威钢发货,我方卸车,新老国标钢厂不加价可直发，因陕钢多次出现磅差，项目拒绝使用</v>
      </c>
      <c r="M2556" s="93">
        <v>45870</v>
      </c>
      <c r="O2556" s="64">
        <f ca="1" t="shared" si="159"/>
        <v>0</v>
      </c>
      <c r="P2556" s="64">
        <f ca="1" t="shared" si="160"/>
        <v>101</v>
      </c>
      <c r="Q2556" s="29" t="str">
        <f>VLOOKUP(B2556,辅助信息!E:M,9,FALSE)</f>
        <v>ZTWM-CDGS-XS-2024-0030-华西集采-简州大道</v>
      </c>
      <c r="R2556" s="29" t="str">
        <f>_xlfn._xlws.FILTER(辅助信息!D:D,辅助信息!E:E=B2556)</f>
        <v>华西简阳西城嘉苑</v>
      </c>
    </row>
    <row r="2557" hidden="1" spans="2:18">
      <c r="B2557" s="122" t="s">
        <v>81</v>
      </c>
      <c r="C2557" s="72">
        <v>45869</v>
      </c>
      <c r="D2557" s="122" t="str">
        <f>VLOOKUP(B2557,辅助信息!E:K,7,FALSE)</f>
        <v>JWDDCD2025060900080</v>
      </c>
      <c r="E2557" s="122" t="str">
        <f>VLOOKUP(F2557,辅助信息!A:B,2,FALSE)</f>
        <v>螺纹钢</v>
      </c>
      <c r="F2557" s="122" t="s">
        <v>22</v>
      </c>
      <c r="G2557" s="123">
        <v>50</v>
      </c>
      <c r="H2557" s="136">
        <f>_xlfn.XLOOKUP(C2557&amp;F2557&amp;I2557&amp;J2557,'[1]2025年已发货'!$F:$F&amp;'[1]2025年已发货'!$C:$C&amp;'[1]2025年已发货'!$G:$G&amp;'[1]2025年已发货'!$H:$H,'[1]2025年已发货'!$E:$E,"未发货")</f>
        <v>20</v>
      </c>
      <c r="I2557" s="122" t="str">
        <f>VLOOKUP(B2557,辅助信息!E:I,3,FALSE)</f>
        <v>（华西简阳西城嘉苑）四川省成都市简阳市简城街道高屋村</v>
      </c>
      <c r="J2557" s="122" t="str">
        <f>VLOOKUP(B2557,辅助信息!E:I,4,FALSE)</f>
        <v>张瀚镭</v>
      </c>
      <c r="K2557" s="122">
        <f>VLOOKUP(J2557,辅助信息!H:I,2,FALSE)</f>
        <v>15884666220</v>
      </c>
      <c r="L2557" s="124" t="str">
        <f>VLOOKUP(B2557,辅助信息!E:J,6,FALSE)</f>
        <v>现场禁止使用氢能源挂车！优先威钢发货,我方卸车,新老国标钢厂不加价可直发，因陕钢多次出现磅差，项目拒绝使用</v>
      </c>
      <c r="M2557" s="93">
        <v>45870</v>
      </c>
      <c r="O2557" s="64">
        <f ca="1" t="shared" si="159"/>
        <v>0</v>
      </c>
      <c r="P2557" s="64">
        <f ca="1" t="shared" si="160"/>
        <v>101</v>
      </c>
      <c r="Q2557" s="29" t="str">
        <f>VLOOKUP(B2557,辅助信息!E:M,9,FALSE)</f>
        <v>ZTWM-CDGS-XS-2024-0030-华西集采-简州大道</v>
      </c>
      <c r="R2557" s="29" t="str">
        <f>_xlfn._xlws.FILTER(辅助信息!D:D,辅助信息!E:E=B2557)</f>
        <v>华西简阳西城嘉苑</v>
      </c>
    </row>
    <row r="2558" hidden="1" spans="2:18">
      <c r="B2558" s="40" t="s">
        <v>180</v>
      </c>
      <c r="C2558" s="72">
        <v>45869</v>
      </c>
      <c r="D2558" s="40" t="str">
        <f>VLOOKUP(B2558,辅助信息!E:K,7,FALSE)</f>
        <v>JWDDCD2025052800131</v>
      </c>
      <c r="E2558" s="122" t="str">
        <f>VLOOKUP(F2558,辅助信息!A:B,2,FALSE)</f>
        <v>螺纹钢</v>
      </c>
      <c r="F2558" s="40" t="s">
        <v>205</v>
      </c>
      <c r="G2558" s="36">
        <v>15</v>
      </c>
      <c r="H2558" s="136">
        <f>_xlfn.XLOOKUP(C2558&amp;F2558&amp;I2558&amp;J2558,'[1]2025年已发货'!$F:$F&amp;'[1]2025年已发货'!$C:$C&amp;'[1]2025年已发货'!$G:$G&amp;'[1]2025年已发货'!$H:$H,'[1]2025年已发货'!$E:$E,"未发货")</f>
        <v>15</v>
      </c>
      <c r="I2558" s="40" t="str">
        <f>VLOOKUP(B2558,辅助信息!E:I,3,FALSE)</f>
        <v>（商投建工达州中医药科技园-4工区-8号楼）达州市通川区达州中医药职业学院犀牛大道北段</v>
      </c>
      <c r="J2558" s="40" t="str">
        <f>VLOOKUP(B2558,辅助信息!E:I,4,FALSE)</f>
        <v>张扬</v>
      </c>
      <c r="K2558" s="40">
        <f>VLOOKUP(J2558,辅助信息!H:I,2,FALSE)</f>
        <v>18381904567</v>
      </c>
      <c r="L2558" s="111" t="str">
        <f>VLOOKUP(B2558,辅助信息!E:J,6,FALSE)</f>
        <v>控制炉批号！多了现场不收！,优先安排达钢,提前联系到场规格及数量</v>
      </c>
      <c r="M2558" s="93">
        <v>45870</v>
      </c>
      <c r="O2558" s="64">
        <f ca="1" t="shared" si="159"/>
        <v>0</v>
      </c>
      <c r="P2558" s="64">
        <f ca="1" t="shared" si="160"/>
        <v>101</v>
      </c>
      <c r="Q2558" s="29" t="str">
        <f>VLOOKUP(B2558,辅助信息!E:M,9,FALSE)</f>
        <v>ZTWM-CDGS-XS-2024-0134-商投建工达州中医药科技成果示范园项目</v>
      </c>
      <c r="R2558" s="29" t="str">
        <f>_xlfn._xlws.FILTER(辅助信息!D:D,辅助信息!E:E=B2558)</f>
        <v>商投建工达州中医药科技园</v>
      </c>
    </row>
    <row r="2559" hidden="1" spans="2:18">
      <c r="B2559" s="40" t="s">
        <v>180</v>
      </c>
      <c r="C2559" s="72">
        <v>45869</v>
      </c>
      <c r="D2559" s="40" t="str">
        <f>VLOOKUP(B2559,辅助信息!E:K,7,FALSE)</f>
        <v>JWDDCD2025052800131</v>
      </c>
      <c r="E2559" s="122" t="str">
        <f>VLOOKUP(F2559,辅助信息!A:B,2,FALSE)</f>
        <v>螺纹钢</v>
      </c>
      <c r="F2559" s="40" t="s">
        <v>141</v>
      </c>
      <c r="G2559" s="36">
        <v>6</v>
      </c>
      <c r="H2559" s="136">
        <f>_xlfn.XLOOKUP(C2559&amp;F2559&amp;I2559&amp;J2559,'[1]2025年已发货'!$F:$F&amp;'[1]2025年已发货'!$C:$C&amp;'[1]2025年已发货'!$G:$G&amp;'[1]2025年已发货'!$H:$H,'[1]2025年已发货'!$E:$E,"未发货")</f>
        <v>6</v>
      </c>
      <c r="I2559" s="40" t="str">
        <f>VLOOKUP(B2559,辅助信息!E:I,3,FALSE)</f>
        <v>（商投建工达州中医药科技园-4工区-8号楼）达州市通川区达州中医药职业学院犀牛大道北段</v>
      </c>
      <c r="J2559" s="40" t="str">
        <f>VLOOKUP(B2559,辅助信息!E:I,4,FALSE)</f>
        <v>张扬</v>
      </c>
      <c r="K2559" s="40">
        <f>VLOOKUP(J2559,辅助信息!H:I,2,FALSE)</f>
        <v>18381904567</v>
      </c>
      <c r="L2559" s="111" t="str">
        <f>VLOOKUP(B2559,辅助信息!E:J,6,FALSE)</f>
        <v>控制炉批号！多了现场不收！,优先安排达钢,提前联系到场规格及数量</v>
      </c>
      <c r="M2559" s="93">
        <v>45870</v>
      </c>
      <c r="O2559" s="64">
        <f ca="1" t="shared" si="159"/>
        <v>0</v>
      </c>
      <c r="P2559" s="64">
        <f ca="1" t="shared" si="160"/>
        <v>101</v>
      </c>
      <c r="Q2559" s="29" t="str">
        <f>VLOOKUP(B2559,辅助信息!E:M,9,FALSE)</f>
        <v>ZTWM-CDGS-XS-2024-0134-商投建工达州中医药科技成果示范园项目</v>
      </c>
      <c r="R2559" s="29" t="str">
        <f>_xlfn._xlws.FILTER(辅助信息!D:D,辅助信息!E:E=B2559)</f>
        <v>商投建工达州中医药科技园</v>
      </c>
    </row>
    <row r="2560" hidden="1" spans="2:18">
      <c r="B2560" s="40" t="s">
        <v>180</v>
      </c>
      <c r="C2560" s="72">
        <v>45869</v>
      </c>
      <c r="D2560" s="40" t="str">
        <f>VLOOKUP(B2560,辅助信息!E:K,7,FALSE)</f>
        <v>JWDDCD2025052800131</v>
      </c>
      <c r="E2560" s="122" t="str">
        <f>VLOOKUP(F2560,辅助信息!A:B,2,FALSE)</f>
        <v>螺纹钢</v>
      </c>
      <c r="F2560" s="40" t="s">
        <v>142</v>
      </c>
      <c r="G2560" s="36">
        <v>15</v>
      </c>
      <c r="H2560" s="136">
        <f>_xlfn.XLOOKUP(C2560&amp;F2560&amp;I2560&amp;J2560,'[1]2025年已发货'!$F:$F&amp;'[1]2025年已发货'!$C:$C&amp;'[1]2025年已发货'!$G:$G&amp;'[1]2025年已发货'!$H:$H,'[1]2025年已发货'!$E:$E,"未发货")</f>
        <v>15</v>
      </c>
      <c r="I2560" s="40" t="str">
        <f>VLOOKUP(B2560,辅助信息!E:I,3,FALSE)</f>
        <v>（商投建工达州中医药科技园-4工区-8号楼）达州市通川区达州中医药职业学院犀牛大道北段</v>
      </c>
      <c r="J2560" s="40" t="str">
        <f>VLOOKUP(B2560,辅助信息!E:I,4,FALSE)</f>
        <v>张扬</v>
      </c>
      <c r="K2560" s="40">
        <f>VLOOKUP(J2560,辅助信息!H:I,2,FALSE)</f>
        <v>18381904567</v>
      </c>
      <c r="L2560" s="111" t="str">
        <f>VLOOKUP(B2560,辅助信息!E:J,6,FALSE)</f>
        <v>控制炉批号！多了现场不收！,优先安排达钢,提前联系到场规格及数量</v>
      </c>
      <c r="M2560" s="93">
        <v>45870</v>
      </c>
      <c r="O2560" s="64">
        <f ca="1" t="shared" si="159"/>
        <v>0</v>
      </c>
      <c r="P2560" s="64">
        <f ca="1" t="shared" si="160"/>
        <v>101</v>
      </c>
      <c r="Q2560" s="29" t="str">
        <f>VLOOKUP(B2560,辅助信息!E:M,9,FALSE)</f>
        <v>ZTWM-CDGS-XS-2024-0134-商投建工达州中医药科技成果示范园项目</v>
      </c>
      <c r="R2560" s="29" t="str">
        <f>_xlfn._xlws.FILTER(辅助信息!D:D,辅助信息!E:E=B2560)</f>
        <v>商投建工达州中医药科技园</v>
      </c>
    </row>
    <row r="2561" hidden="1" spans="2:18">
      <c r="B2561" s="40" t="s">
        <v>180</v>
      </c>
      <c r="C2561" s="72">
        <v>45869</v>
      </c>
      <c r="D2561" s="40" t="str">
        <f>VLOOKUP(B2561,辅助信息!E:K,7,FALSE)</f>
        <v>JWDDCD2025052800131</v>
      </c>
      <c r="E2561" s="122" t="str">
        <f>VLOOKUP(F2561,辅助信息!A:B,2,FALSE)</f>
        <v>盘螺</v>
      </c>
      <c r="F2561" s="40" t="s">
        <v>40</v>
      </c>
      <c r="G2561" s="36">
        <v>18</v>
      </c>
      <c r="H2561" s="136">
        <f>_xlfn.XLOOKUP(C2561&amp;F2561&amp;I2561&amp;J2561,'[1]2025年已发货'!$F:$F&amp;'[1]2025年已发货'!$C:$C&amp;'[1]2025年已发货'!$G:$G&amp;'[1]2025年已发货'!$H:$H,'[1]2025年已发货'!$E:$E,"未发货")</f>
        <v>18</v>
      </c>
      <c r="I2561" s="40" t="str">
        <f>VLOOKUP(B2561,辅助信息!E:I,3,FALSE)</f>
        <v>（商投建工达州中医药科技园-4工区-8号楼）达州市通川区达州中医药职业学院犀牛大道北段</v>
      </c>
      <c r="J2561" s="40" t="str">
        <f>VLOOKUP(B2561,辅助信息!E:I,4,FALSE)</f>
        <v>张扬</v>
      </c>
      <c r="K2561" s="40">
        <f>VLOOKUP(J2561,辅助信息!H:I,2,FALSE)</f>
        <v>18381904567</v>
      </c>
      <c r="L2561" s="111" t="str">
        <f>VLOOKUP(B2561,辅助信息!E:J,6,FALSE)</f>
        <v>控制炉批号！多了现场不收！,优先安排达钢,提前联系到场规格及数量</v>
      </c>
      <c r="M2561" s="93">
        <v>45870</v>
      </c>
      <c r="O2561" s="64">
        <f ca="1" t="shared" si="159"/>
        <v>0</v>
      </c>
      <c r="P2561" s="64">
        <f ca="1" t="shared" si="160"/>
        <v>101</v>
      </c>
      <c r="Q2561" s="29" t="str">
        <f>VLOOKUP(B2561,辅助信息!E:M,9,FALSE)</f>
        <v>ZTWM-CDGS-XS-2024-0134-商投建工达州中医药科技成果示范园项目</v>
      </c>
      <c r="R2561" s="29" t="str">
        <f>_xlfn._xlws.FILTER(辅助信息!D:D,辅助信息!E:E=B2561)</f>
        <v>商投建工达州中医药科技园</v>
      </c>
    </row>
    <row r="2562" hidden="1" spans="2:18">
      <c r="B2562" s="40" t="s">
        <v>180</v>
      </c>
      <c r="C2562" s="72">
        <v>45869</v>
      </c>
      <c r="D2562" s="40" t="str">
        <f>VLOOKUP(B2562,辅助信息!E:K,7,FALSE)</f>
        <v>JWDDCD2025052800131</v>
      </c>
      <c r="E2562" s="122" t="str">
        <f>VLOOKUP(F2562,辅助信息!A:B,2,FALSE)</f>
        <v>盘螺</v>
      </c>
      <c r="F2562" s="40" t="s">
        <v>41</v>
      </c>
      <c r="G2562" s="36">
        <v>9</v>
      </c>
      <c r="H2562" s="136">
        <f>_xlfn.XLOOKUP(C2562&amp;F2562&amp;I2562&amp;J2562,'[1]2025年已发货'!$F:$F&amp;'[1]2025年已发货'!$C:$C&amp;'[1]2025年已发货'!$G:$G&amp;'[1]2025年已发货'!$H:$H,'[1]2025年已发货'!$E:$E,"未发货")</f>
        <v>9</v>
      </c>
      <c r="I2562" s="40" t="str">
        <f>VLOOKUP(B2562,辅助信息!E:I,3,FALSE)</f>
        <v>（商投建工达州中医药科技园-4工区-8号楼）达州市通川区达州中医药职业学院犀牛大道北段</v>
      </c>
      <c r="J2562" s="40" t="str">
        <f>VLOOKUP(B2562,辅助信息!E:I,4,FALSE)</f>
        <v>张扬</v>
      </c>
      <c r="K2562" s="40">
        <f>VLOOKUP(J2562,辅助信息!H:I,2,FALSE)</f>
        <v>18381904567</v>
      </c>
      <c r="L2562" s="111" t="str">
        <f>VLOOKUP(B2562,辅助信息!E:J,6,FALSE)</f>
        <v>控制炉批号！多了现场不收！,优先安排达钢,提前联系到场规格及数量</v>
      </c>
      <c r="M2562" s="93">
        <v>45870</v>
      </c>
      <c r="O2562" s="64">
        <f ca="1" t="shared" si="159"/>
        <v>0</v>
      </c>
      <c r="P2562" s="64">
        <f ca="1" t="shared" si="160"/>
        <v>101</v>
      </c>
      <c r="Q2562" s="29" t="str">
        <f>VLOOKUP(B2562,辅助信息!E:M,9,FALSE)</f>
        <v>ZTWM-CDGS-XS-2024-0134-商投建工达州中医药科技成果示范园项目</v>
      </c>
      <c r="R2562" s="29" t="str">
        <f>_xlfn._xlws.FILTER(辅助信息!D:D,辅助信息!E:E=B2562)</f>
        <v>商投建工达州中医药科技园</v>
      </c>
    </row>
    <row r="2563" hidden="1" spans="2:18">
      <c r="B2563" s="40" t="s">
        <v>180</v>
      </c>
      <c r="C2563" s="72">
        <v>45869</v>
      </c>
      <c r="D2563" s="40" t="str">
        <f>VLOOKUP(B2563,辅助信息!E:K,7,FALSE)</f>
        <v>JWDDCD2025052800131</v>
      </c>
      <c r="E2563" s="122" t="str">
        <f>VLOOKUP(F2563,辅助信息!A:B,2,FALSE)</f>
        <v>螺纹钢</v>
      </c>
      <c r="F2563" s="40" t="s">
        <v>33</v>
      </c>
      <c r="G2563" s="36">
        <v>9</v>
      </c>
      <c r="H2563" s="136">
        <f>_xlfn.XLOOKUP(C2563&amp;F2563&amp;I2563&amp;J2563,'[1]2025年已发货'!$F:$F&amp;'[1]2025年已发货'!$C:$C&amp;'[1]2025年已发货'!$G:$G&amp;'[1]2025年已发货'!$H:$H,'[1]2025年已发货'!$E:$E,"未发货")</f>
        <v>9</v>
      </c>
      <c r="I2563" s="40" t="str">
        <f>VLOOKUP(B2563,辅助信息!E:I,3,FALSE)</f>
        <v>（商投建工达州中医药科技园-4工区-8号楼）达州市通川区达州中医药职业学院犀牛大道北段</v>
      </c>
      <c r="J2563" s="40" t="str">
        <f>VLOOKUP(B2563,辅助信息!E:I,4,FALSE)</f>
        <v>张扬</v>
      </c>
      <c r="K2563" s="40">
        <f>VLOOKUP(J2563,辅助信息!H:I,2,FALSE)</f>
        <v>18381904567</v>
      </c>
      <c r="L2563" s="111" t="str">
        <f>VLOOKUP(B2563,辅助信息!E:J,6,FALSE)</f>
        <v>控制炉批号！多了现场不收！,优先安排达钢,提前联系到场规格及数量</v>
      </c>
      <c r="M2563" s="93">
        <v>45870</v>
      </c>
      <c r="O2563" s="64">
        <f ca="1" t="shared" si="159"/>
        <v>0</v>
      </c>
      <c r="P2563" s="64">
        <f ca="1" t="shared" si="160"/>
        <v>101</v>
      </c>
      <c r="Q2563" s="29" t="str">
        <f>VLOOKUP(B2563,辅助信息!E:M,9,FALSE)</f>
        <v>ZTWM-CDGS-XS-2024-0134-商投建工达州中医药科技成果示范园项目</v>
      </c>
      <c r="R2563" s="29" t="str">
        <f>_xlfn._xlws.FILTER(辅助信息!D:D,辅助信息!E:E=B2563)</f>
        <v>商投建工达州中医药科技园</v>
      </c>
    </row>
    <row r="2564" hidden="1" spans="2:18">
      <c r="B2564" s="85" t="s">
        <v>147</v>
      </c>
      <c r="C2564" s="86">
        <v>45869</v>
      </c>
      <c r="D2564" s="85" t="str">
        <f>VLOOKUP(B2564,辅助信息!E:K,7,FALSE)</f>
        <v>JWDDCD2025052800131</v>
      </c>
      <c r="E2564" s="85" t="str">
        <f>VLOOKUP(F2564,辅助信息!A:B,2,FALSE)</f>
        <v>盘螺</v>
      </c>
      <c r="F2564" s="85" t="s">
        <v>40</v>
      </c>
      <c r="G2564" s="87">
        <v>35</v>
      </c>
      <c r="H2564" s="140">
        <f>_xlfn.XLOOKUP(C2564&amp;F2564&amp;I2564&amp;J2564,'[1]2025年已发货'!$F:$F&amp;'[1]2025年已发货'!$C:$C&amp;'[1]2025年已发货'!$G:$G&amp;'[1]2025年已发货'!$H:$H,'[1]2025年已发货'!$E:$E,"未发货")</f>
        <v>35</v>
      </c>
      <c r="I2564" s="85" t="str">
        <f>VLOOKUP(B2564,辅助信息!E:I,3,FALSE)</f>
        <v>（商投建工达州中医药科技园-4工区-11号楼）达州市通川区达州中医药职业学院犀牛大道北段</v>
      </c>
      <c r="J2564" s="26" t="str">
        <f>VLOOKUP(B2564,辅助信息!E:I,4,FALSE)</f>
        <v>张扬</v>
      </c>
      <c r="K2564" s="26">
        <f>VLOOKUP(J2564,辅助信息!H:I,2,FALSE)</f>
        <v>18381904567</v>
      </c>
      <c r="L2564" s="63" t="str">
        <f>VLOOKUP(B2564,辅助信息!E:J,6,FALSE)</f>
        <v>控制炉批号！多了现场不收！,优先安排达钢,提前联系到场规格及数量</v>
      </c>
      <c r="M2564" s="93">
        <v>45870</v>
      </c>
      <c r="O2564" s="64">
        <f ca="1" t="shared" si="159"/>
        <v>0</v>
      </c>
      <c r="P2564" s="64">
        <f ca="1" t="shared" si="160"/>
        <v>101</v>
      </c>
      <c r="Q2564" s="29" t="str">
        <f>VLOOKUP(B2564,辅助信息!E:M,9,FALSE)</f>
        <v>ZTWM-CDGS-XS-2024-0134-商投建工达州中医药科技成果示范园项目</v>
      </c>
      <c r="R2564" s="29" t="str">
        <f>_xlfn._xlws.FILTER(辅助信息!D:D,辅助信息!E:E=B2564)</f>
        <v>商投建工达州中医药科技园</v>
      </c>
    </row>
    <row r="2565" hidden="1" spans="2:18">
      <c r="B2565" s="40" t="s">
        <v>194</v>
      </c>
      <c r="C2565" s="72">
        <v>45869</v>
      </c>
      <c r="D2565" s="40" t="str">
        <f>VLOOKUP(B2565,辅助信息!E:K,7,FALSE)</f>
        <v>JWDD2025071500089</v>
      </c>
      <c r="E2565" s="40" t="str">
        <f>VLOOKUP(F2565,辅助信息!A:B,2,FALSE)</f>
        <v>螺纹钢</v>
      </c>
      <c r="F2565" s="40" t="s">
        <v>19</v>
      </c>
      <c r="G2565" s="36">
        <v>16</v>
      </c>
      <c r="H2565" s="136" t="str">
        <f>_xlfn.XLOOKUP(C2565&amp;F2565&amp;I2565&amp;J2565,'[1]2025年已发货'!$F:$F&amp;'[1]2025年已发货'!$C:$C&amp;'[1]2025年已发货'!$G:$G&amp;'[1]2025年已发货'!$H:$H,'[1]2025年已发货'!$E:$E,"未发货")</f>
        <v>未发货</v>
      </c>
      <c r="I2565" s="40" t="str">
        <f>VLOOKUP(B2565,辅助信息!E:I,3,FALSE)</f>
        <v>(宜宾兴港三江新区长江工业园保障性租赁住房建设项目-土建)四川省宜宾市翠屏区永善路南段宜宾市三江新区长江工业园区</v>
      </c>
      <c r="J2565" s="40" t="str">
        <f>VLOOKUP(B2565,辅助信息!E:I,4,FALSE)</f>
        <v>赵元虎</v>
      </c>
      <c r="K2565" s="40">
        <f>VLOOKUP(J2565,辅助信息!H:I,2,FALSE)</f>
        <v>13684167136</v>
      </c>
      <c r="L2565" s="111" t="str">
        <f>VLOOKUP(B2565,辅助信息!E:J,6,FALSE)</f>
        <v>现场要求调度统一联系指定收货人，不单独发司机位置。锈货不收，装货前联系收货人核实到场规格,没提前告知进场规格现场不给予接收</v>
      </c>
      <c r="M2565" s="93">
        <v>45870</v>
      </c>
      <c r="O2565" s="64">
        <f ca="1" t="shared" si="159"/>
        <v>0</v>
      </c>
      <c r="P2565" s="64">
        <f ca="1" t="shared" si="160"/>
        <v>101</v>
      </c>
      <c r="Q2565" s="29" t="str">
        <f>VLOOKUP(B2565,辅助信息!E:M,9,FALSE)</f>
        <v>ZTWM-CDYXGS-XS-2025-0014-宜宾兴港建材-三江新区长江工业园片区保障性租赁住房建设项目</v>
      </c>
      <c r="R2565" s="29" t="str">
        <f>_xlfn._xlws.FILTER(辅助信息!D:D,辅助信息!E:E=B2565)</f>
        <v>宜宾兴港三江新区长江工业园建设项目</v>
      </c>
    </row>
    <row r="2566" hidden="1" spans="2:18">
      <c r="B2566" s="40" t="s">
        <v>194</v>
      </c>
      <c r="C2566" s="72">
        <v>45869</v>
      </c>
      <c r="D2566" s="40" t="str">
        <f>VLOOKUP(B2566,辅助信息!E:K,7,FALSE)</f>
        <v>JWDD2025071500089</v>
      </c>
      <c r="E2566" s="40" t="str">
        <f>VLOOKUP(F2566,辅助信息!A:B,2,FALSE)</f>
        <v>螺纹钢</v>
      </c>
      <c r="F2566" s="40" t="s">
        <v>32</v>
      </c>
      <c r="G2566" s="36">
        <v>7</v>
      </c>
      <c r="H2566" s="136" t="str">
        <f>_xlfn.XLOOKUP(C2566&amp;F2566&amp;I2566&amp;J2566,'[1]2025年已发货'!$F:$F&amp;'[1]2025年已发货'!$C:$C&amp;'[1]2025年已发货'!$G:$G&amp;'[1]2025年已发货'!$H:$H,'[1]2025年已发货'!$E:$E,"未发货")</f>
        <v>未发货</v>
      </c>
      <c r="I2566" s="40" t="str">
        <f>VLOOKUP(B2566,辅助信息!E:I,3,FALSE)</f>
        <v>(宜宾兴港三江新区长江工业园保障性租赁住房建设项目-土建)四川省宜宾市翠屏区永善路南段宜宾市三江新区长江工业园区</v>
      </c>
      <c r="J2566" s="40" t="str">
        <f>VLOOKUP(B2566,辅助信息!E:I,4,FALSE)</f>
        <v>赵元虎</v>
      </c>
      <c r="K2566" s="40">
        <f>VLOOKUP(J2566,辅助信息!H:I,2,FALSE)</f>
        <v>13684167136</v>
      </c>
      <c r="L2566" s="111" t="str">
        <f>VLOOKUP(B2566,辅助信息!E:J,6,FALSE)</f>
        <v>现场要求调度统一联系指定收货人，不单独发司机位置。锈货不收，装货前联系收货人核实到场规格,没提前告知进场规格现场不给予接收</v>
      </c>
      <c r="M2566" s="93">
        <v>45870</v>
      </c>
      <c r="O2566" s="64">
        <f ca="1" t="shared" si="159"/>
        <v>0</v>
      </c>
      <c r="P2566" s="64">
        <f ca="1" t="shared" si="160"/>
        <v>101</v>
      </c>
      <c r="Q2566" s="29" t="str">
        <f>VLOOKUP(B2566,辅助信息!E:M,9,FALSE)</f>
        <v>ZTWM-CDYXGS-XS-2025-0014-宜宾兴港建材-三江新区长江工业园片区保障性租赁住房建设项目</v>
      </c>
      <c r="R2566" s="29" t="str">
        <f>_xlfn._xlws.FILTER(辅助信息!D:D,辅助信息!E:E=B2566)</f>
        <v>宜宾兴港三江新区长江工业园建设项目</v>
      </c>
    </row>
    <row r="2567" hidden="1" spans="2:18">
      <c r="B2567" s="40" t="s">
        <v>194</v>
      </c>
      <c r="C2567" s="72">
        <v>45869</v>
      </c>
      <c r="D2567" s="40" t="str">
        <f>VLOOKUP(B2567,辅助信息!E:K,7,FALSE)</f>
        <v>JWDD2025071500089</v>
      </c>
      <c r="E2567" s="40" t="str">
        <f>VLOOKUP(F2567,辅助信息!A:B,2,FALSE)</f>
        <v>螺纹钢</v>
      </c>
      <c r="F2567" s="40" t="s">
        <v>30</v>
      </c>
      <c r="G2567" s="36">
        <v>9</v>
      </c>
      <c r="H2567" s="136" t="str">
        <f>_xlfn.XLOOKUP(C2567&amp;F2567&amp;I2567&amp;J2567,'[1]2025年已发货'!$F:$F&amp;'[1]2025年已发货'!$C:$C&amp;'[1]2025年已发货'!$G:$G&amp;'[1]2025年已发货'!$H:$H,'[1]2025年已发货'!$E:$E,"未发货")</f>
        <v>未发货</v>
      </c>
      <c r="I2567" s="40" t="str">
        <f>VLOOKUP(B2567,辅助信息!E:I,3,FALSE)</f>
        <v>(宜宾兴港三江新区长江工业园保障性租赁住房建设项目-土建)四川省宜宾市翠屏区永善路南段宜宾市三江新区长江工业园区</v>
      </c>
      <c r="J2567" s="40" t="str">
        <f>VLOOKUP(B2567,辅助信息!E:I,4,FALSE)</f>
        <v>赵元虎</v>
      </c>
      <c r="K2567" s="40">
        <f>VLOOKUP(J2567,辅助信息!H:I,2,FALSE)</f>
        <v>13684167136</v>
      </c>
      <c r="L2567" s="111" t="str">
        <f>VLOOKUP(B2567,辅助信息!E:J,6,FALSE)</f>
        <v>现场要求调度统一联系指定收货人，不单独发司机位置。锈货不收，装货前联系收货人核实到场规格,没提前告知进场规格现场不给予接收</v>
      </c>
      <c r="M2567" s="93">
        <v>45870</v>
      </c>
      <c r="O2567" s="64">
        <f ca="1" t="shared" si="159"/>
        <v>0</v>
      </c>
      <c r="P2567" s="64">
        <f ca="1" t="shared" si="160"/>
        <v>101</v>
      </c>
      <c r="Q2567" s="29" t="str">
        <f>VLOOKUP(B2567,辅助信息!E:M,9,FALSE)</f>
        <v>ZTWM-CDYXGS-XS-2025-0014-宜宾兴港建材-三江新区长江工业园片区保障性租赁住房建设项目</v>
      </c>
      <c r="R2567" s="29" t="str">
        <f>_xlfn._xlws.FILTER(辅助信息!D:D,辅助信息!E:E=B2567)</f>
        <v>宜宾兴港三江新区长江工业园建设项目</v>
      </c>
    </row>
    <row r="2568" hidden="1" spans="2:18">
      <c r="B2568" s="40" t="s">
        <v>194</v>
      </c>
      <c r="C2568" s="72">
        <v>45869</v>
      </c>
      <c r="D2568" s="40" t="str">
        <f>VLOOKUP(B2568,辅助信息!E:K,7,FALSE)</f>
        <v>JWDD2025071500089</v>
      </c>
      <c r="E2568" s="40" t="str">
        <f>VLOOKUP(F2568,辅助信息!A:B,2,FALSE)</f>
        <v>螺纹钢</v>
      </c>
      <c r="F2568" s="40" t="s">
        <v>33</v>
      </c>
      <c r="G2568" s="36">
        <v>3</v>
      </c>
      <c r="H2568" s="136" t="str">
        <f>_xlfn.XLOOKUP(C2568&amp;F2568&amp;I2568&amp;J2568,'[1]2025年已发货'!$F:$F&amp;'[1]2025年已发货'!$C:$C&amp;'[1]2025年已发货'!$G:$G&amp;'[1]2025年已发货'!$H:$H,'[1]2025年已发货'!$E:$E,"未发货")</f>
        <v>未发货</v>
      </c>
      <c r="I2568" s="40" t="str">
        <f>VLOOKUP(B2568,辅助信息!E:I,3,FALSE)</f>
        <v>(宜宾兴港三江新区长江工业园保障性租赁住房建设项目-土建)四川省宜宾市翠屏区永善路南段宜宾市三江新区长江工业园区</v>
      </c>
      <c r="J2568" s="40" t="str">
        <f>VLOOKUP(B2568,辅助信息!E:I,4,FALSE)</f>
        <v>赵元虎</v>
      </c>
      <c r="K2568" s="40">
        <f>VLOOKUP(J2568,辅助信息!H:I,2,FALSE)</f>
        <v>13684167136</v>
      </c>
      <c r="L2568" s="111" t="str">
        <f>VLOOKUP(B2568,辅助信息!E:J,6,FALSE)</f>
        <v>现场要求调度统一联系指定收货人，不单独发司机位置。锈货不收，装货前联系收货人核实到场规格,没提前告知进场规格现场不给予接收</v>
      </c>
      <c r="M2568" s="93">
        <v>45870</v>
      </c>
      <c r="O2568" s="64">
        <f ca="1" t="shared" si="159"/>
        <v>0</v>
      </c>
      <c r="P2568" s="64">
        <f ca="1" t="shared" si="160"/>
        <v>101</v>
      </c>
      <c r="Q2568" s="29" t="str">
        <f>VLOOKUP(B2568,辅助信息!E:M,9,FALSE)</f>
        <v>ZTWM-CDYXGS-XS-2025-0014-宜宾兴港建材-三江新区长江工业园片区保障性租赁住房建设项目</v>
      </c>
      <c r="R2568" s="29" t="str">
        <f>_xlfn._xlws.FILTER(辅助信息!D:D,辅助信息!E:E=B2568)</f>
        <v>宜宾兴港三江新区长江工业园建设项目</v>
      </c>
    </row>
    <row r="2569" hidden="1" spans="2:18">
      <c r="B2569" s="40" t="s">
        <v>106</v>
      </c>
      <c r="C2569" s="72">
        <v>45869</v>
      </c>
      <c r="D2569" s="40" t="str">
        <f>VLOOKUP(B2569,辅助信息!E:K,7,FALSE)</f>
        <v>JWDDCD2024101600133</v>
      </c>
      <c r="E2569" s="40" t="str">
        <f>VLOOKUP(F2569,辅助信息!A:B,2,FALSE)</f>
        <v>盘螺</v>
      </c>
      <c r="F2569" s="40" t="s">
        <v>41</v>
      </c>
      <c r="G2569" s="36">
        <v>10</v>
      </c>
      <c r="H2569" s="136">
        <f>_xlfn.XLOOKUP(C2569&amp;F2569&amp;I2569&amp;J2569,'[1]2025年已发货'!$F:$F&amp;'[1]2025年已发货'!$C:$C&amp;'[1]2025年已发货'!$G:$G&amp;'[1]2025年已发货'!$H:$H,'[1]2025年已发货'!$E:$E,"未发货")</f>
        <v>10</v>
      </c>
      <c r="I2569" s="40" t="str">
        <f>VLOOKUP(B2569,辅助信息!E:I,3,FALSE)</f>
        <v>（五冶钢构宜宾高县月江镇建设项目）  四川省宜宾市高县月江镇刚记超市斜对面(还阳组团沪碳二期项目)</v>
      </c>
      <c r="J2569" s="40" t="str">
        <f>VLOOKUP(B2569,辅助信息!E:I,4,FALSE)</f>
        <v>张朝亮</v>
      </c>
      <c r="K2569" s="40">
        <f>VLOOKUP(J2569,辅助信息!H:I,2,FALSE)</f>
        <v>15228205853</v>
      </c>
      <c r="L2569" s="111" t="str">
        <f>VLOOKUP(B2569,辅助信息!E:J,6,FALSE)</f>
        <v>提前联系到场规格</v>
      </c>
      <c r="M2569" s="93">
        <v>45870</v>
      </c>
      <c r="O2569" s="64">
        <f ca="1" t="shared" si="159"/>
        <v>0</v>
      </c>
      <c r="P2569" s="64">
        <f ca="1" t="shared" si="160"/>
        <v>101</v>
      </c>
      <c r="Q2569" s="29" t="str">
        <f>VLOOKUP(B2569,辅助信息!E:M,9,FALSE)</f>
        <v>ZTWM-CDGS-XS-2024-0169-中冶西部钢构-宜宾市南溪区幸福路东路,高县月江镇建设项目</v>
      </c>
      <c r="R2569" s="29" t="str">
        <f>_xlfn._xlws.FILTER(辅助信息!D:D,辅助信息!E:E=B2569)</f>
        <v>五冶钢构-宜宾市南溪区高县月江镇建设项目</v>
      </c>
    </row>
    <row r="2570" hidden="1" spans="2:18">
      <c r="B2570" s="40" t="s">
        <v>106</v>
      </c>
      <c r="C2570" s="72">
        <v>45869</v>
      </c>
      <c r="D2570" s="40" t="str">
        <f>VLOOKUP(B2570,辅助信息!E:K,7,FALSE)</f>
        <v>JWDDCD2024101600133</v>
      </c>
      <c r="E2570" s="40" t="str">
        <f>VLOOKUP(F2570,辅助信息!A:B,2,FALSE)</f>
        <v>螺纹钢</v>
      </c>
      <c r="F2570" s="40" t="s">
        <v>27</v>
      </c>
      <c r="G2570" s="36">
        <v>15</v>
      </c>
      <c r="H2570" s="136">
        <f>_xlfn.XLOOKUP(C2570&amp;F2570&amp;I2570&amp;J2570,'[1]2025年已发货'!$F:$F&amp;'[1]2025年已发货'!$C:$C&amp;'[1]2025年已发货'!$G:$G&amp;'[1]2025年已发货'!$H:$H,'[1]2025年已发货'!$E:$E,"未发货")</f>
        <v>15</v>
      </c>
      <c r="I2570" s="40" t="str">
        <f>VLOOKUP(B2570,辅助信息!E:I,3,FALSE)</f>
        <v>（五冶钢构宜宾高县月江镇建设项目）  四川省宜宾市高县月江镇刚记超市斜对面(还阳组团沪碳二期项目)</v>
      </c>
      <c r="J2570" s="40" t="str">
        <f>VLOOKUP(B2570,辅助信息!E:I,4,FALSE)</f>
        <v>张朝亮</v>
      </c>
      <c r="K2570" s="40">
        <f>VLOOKUP(J2570,辅助信息!H:I,2,FALSE)</f>
        <v>15228205853</v>
      </c>
      <c r="L2570" s="111" t="str">
        <f>VLOOKUP(B2570,辅助信息!E:J,6,FALSE)</f>
        <v>提前联系到场规格</v>
      </c>
      <c r="M2570" s="93">
        <v>45870</v>
      </c>
      <c r="O2570" s="64">
        <f ca="1" t="shared" si="159"/>
        <v>0</v>
      </c>
      <c r="P2570" s="64">
        <f ca="1" t="shared" si="160"/>
        <v>101</v>
      </c>
      <c r="Q2570" s="29" t="str">
        <f>VLOOKUP(B2570,辅助信息!E:M,9,FALSE)</f>
        <v>ZTWM-CDGS-XS-2024-0169-中冶西部钢构-宜宾市南溪区幸福路东路,高县月江镇建设项目</v>
      </c>
      <c r="R2570" s="29" t="str">
        <f>_xlfn._xlws.FILTER(辅助信息!D:D,辅助信息!E:E=B2570)</f>
        <v>五冶钢构-宜宾市南溪区高县月江镇建设项目</v>
      </c>
    </row>
    <row r="2571" hidden="1" spans="2:18">
      <c r="B2571" s="40" t="s">
        <v>106</v>
      </c>
      <c r="C2571" s="72">
        <v>45869</v>
      </c>
      <c r="D2571" s="40" t="str">
        <f>VLOOKUP(B2571,辅助信息!E:K,7,FALSE)</f>
        <v>JWDDCD2024101600133</v>
      </c>
      <c r="E2571" s="40" t="str">
        <f>VLOOKUP(F2571,辅助信息!A:B,2,FALSE)</f>
        <v>螺纹钢</v>
      </c>
      <c r="F2571" s="40" t="s">
        <v>19</v>
      </c>
      <c r="G2571" s="36">
        <v>3</v>
      </c>
      <c r="H2571" s="136">
        <f>_xlfn.XLOOKUP(C2571&amp;F2571&amp;I2571&amp;J2571,'[1]2025年已发货'!$F:$F&amp;'[1]2025年已发货'!$C:$C&amp;'[1]2025年已发货'!$G:$G&amp;'[1]2025年已发货'!$H:$H,'[1]2025年已发货'!$E:$E,"未发货")</f>
        <v>3</v>
      </c>
      <c r="I2571" s="40" t="str">
        <f>VLOOKUP(B2571,辅助信息!E:I,3,FALSE)</f>
        <v>（五冶钢构宜宾高县月江镇建设项目）  四川省宜宾市高县月江镇刚记超市斜对面(还阳组团沪碳二期项目)</v>
      </c>
      <c r="J2571" s="40" t="str">
        <f>VLOOKUP(B2571,辅助信息!E:I,4,FALSE)</f>
        <v>张朝亮</v>
      </c>
      <c r="K2571" s="40">
        <f>VLOOKUP(J2571,辅助信息!H:I,2,FALSE)</f>
        <v>15228205853</v>
      </c>
      <c r="L2571" s="111" t="str">
        <f>VLOOKUP(B2571,辅助信息!E:J,6,FALSE)</f>
        <v>提前联系到场规格</v>
      </c>
      <c r="M2571" s="93">
        <v>45870</v>
      </c>
      <c r="O2571" s="64">
        <f ca="1" t="shared" si="159"/>
        <v>0</v>
      </c>
      <c r="P2571" s="64">
        <f ca="1" t="shared" si="160"/>
        <v>101</v>
      </c>
      <c r="Q2571" s="29" t="str">
        <f>VLOOKUP(B2571,辅助信息!E:M,9,FALSE)</f>
        <v>ZTWM-CDGS-XS-2024-0169-中冶西部钢构-宜宾市南溪区幸福路东路,高县月江镇建设项目</v>
      </c>
      <c r="R2571" s="29" t="str">
        <f>_xlfn._xlws.FILTER(辅助信息!D:D,辅助信息!E:E=B2571)</f>
        <v>五冶钢构-宜宾市南溪区高县月江镇建设项目</v>
      </c>
    </row>
    <row r="2572" hidden="1" spans="2:18">
      <c r="B2572" s="40" t="s">
        <v>106</v>
      </c>
      <c r="C2572" s="72">
        <v>45869</v>
      </c>
      <c r="D2572" s="40" t="str">
        <f>VLOOKUP(B2572,辅助信息!E:K,7,FALSE)</f>
        <v>JWDDCD2024101600133</v>
      </c>
      <c r="E2572" s="40" t="str">
        <f>VLOOKUP(F2572,辅助信息!A:B,2,FALSE)</f>
        <v>螺纹钢</v>
      </c>
      <c r="F2572" s="40" t="s">
        <v>32</v>
      </c>
      <c r="G2572" s="36">
        <v>12</v>
      </c>
      <c r="H2572" s="136">
        <f>_xlfn.XLOOKUP(C2572&amp;F2572&amp;I2572&amp;J2572,'[1]2025年已发货'!$F:$F&amp;'[1]2025年已发货'!$C:$C&amp;'[1]2025年已发货'!$G:$G&amp;'[1]2025年已发货'!$H:$H,'[1]2025年已发货'!$E:$E,"未发货")</f>
        <v>12</v>
      </c>
      <c r="I2572" s="40" t="str">
        <f>VLOOKUP(B2572,辅助信息!E:I,3,FALSE)</f>
        <v>（五冶钢构宜宾高县月江镇建设项目）  四川省宜宾市高县月江镇刚记超市斜对面(还阳组团沪碳二期项目)</v>
      </c>
      <c r="J2572" s="40" t="str">
        <f>VLOOKUP(B2572,辅助信息!E:I,4,FALSE)</f>
        <v>张朝亮</v>
      </c>
      <c r="K2572" s="40">
        <f>VLOOKUP(J2572,辅助信息!H:I,2,FALSE)</f>
        <v>15228205853</v>
      </c>
      <c r="L2572" s="111" t="str">
        <f>VLOOKUP(B2572,辅助信息!E:J,6,FALSE)</f>
        <v>提前联系到场规格</v>
      </c>
      <c r="M2572" s="93">
        <v>45870</v>
      </c>
      <c r="O2572" s="64">
        <f ca="1" t="shared" si="159"/>
        <v>0</v>
      </c>
      <c r="P2572" s="64">
        <f ca="1" t="shared" si="160"/>
        <v>101</v>
      </c>
      <c r="Q2572" s="29" t="str">
        <f>VLOOKUP(B2572,辅助信息!E:M,9,FALSE)</f>
        <v>ZTWM-CDGS-XS-2024-0169-中冶西部钢构-宜宾市南溪区幸福路东路,高县月江镇建设项目</v>
      </c>
      <c r="R2572" s="29" t="str">
        <f>_xlfn._xlws.FILTER(辅助信息!D:D,辅助信息!E:E=B2572)</f>
        <v>五冶钢构-宜宾市南溪区高县月江镇建设项目</v>
      </c>
    </row>
    <row r="2573" hidden="1" spans="2:18">
      <c r="B2573" s="40" t="s">
        <v>106</v>
      </c>
      <c r="C2573" s="72">
        <v>45869</v>
      </c>
      <c r="D2573" s="40" t="str">
        <f>VLOOKUP(B2573,辅助信息!E:K,7,FALSE)</f>
        <v>JWDDCD2024101600133</v>
      </c>
      <c r="E2573" s="40" t="str">
        <f>VLOOKUP(F2573,辅助信息!A:B,2,FALSE)</f>
        <v>螺纹钢</v>
      </c>
      <c r="F2573" s="40" t="s">
        <v>30</v>
      </c>
      <c r="G2573" s="36">
        <v>6</v>
      </c>
      <c r="H2573" s="136">
        <f>_xlfn.XLOOKUP(C2573&amp;F2573&amp;I2573&amp;J2573,'[1]2025年已发货'!$F:$F&amp;'[1]2025年已发货'!$C:$C&amp;'[1]2025年已发货'!$G:$G&amp;'[1]2025年已发货'!$H:$H,'[1]2025年已发货'!$E:$E,"未发货")</f>
        <v>6</v>
      </c>
      <c r="I2573" s="40" t="str">
        <f>VLOOKUP(B2573,辅助信息!E:I,3,FALSE)</f>
        <v>（五冶钢构宜宾高县月江镇建设项目）  四川省宜宾市高县月江镇刚记超市斜对面(还阳组团沪碳二期项目)</v>
      </c>
      <c r="J2573" s="40" t="str">
        <f>VLOOKUP(B2573,辅助信息!E:I,4,FALSE)</f>
        <v>张朝亮</v>
      </c>
      <c r="K2573" s="40">
        <f>VLOOKUP(J2573,辅助信息!H:I,2,FALSE)</f>
        <v>15228205853</v>
      </c>
      <c r="L2573" s="111" t="str">
        <f>VLOOKUP(B2573,辅助信息!E:J,6,FALSE)</f>
        <v>提前联系到场规格</v>
      </c>
      <c r="M2573" s="93">
        <v>45870</v>
      </c>
      <c r="O2573" s="64">
        <f ca="1" t="shared" si="159"/>
        <v>0</v>
      </c>
      <c r="P2573" s="64">
        <f ca="1" t="shared" si="160"/>
        <v>101</v>
      </c>
      <c r="Q2573" s="29" t="str">
        <f>VLOOKUP(B2573,辅助信息!E:M,9,FALSE)</f>
        <v>ZTWM-CDGS-XS-2024-0169-中冶西部钢构-宜宾市南溪区幸福路东路,高县月江镇建设项目</v>
      </c>
      <c r="R2573" s="29" t="str">
        <f>_xlfn._xlws.FILTER(辅助信息!D:D,辅助信息!E:E=B2573)</f>
        <v>五冶钢构-宜宾市南溪区高县月江镇建设项目</v>
      </c>
    </row>
    <row r="2574" hidden="1" spans="2:18">
      <c r="B2574" s="40" t="s">
        <v>106</v>
      </c>
      <c r="C2574" s="72">
        <v>45869</v>
      </c>
      <c r="D2574" s="40" t="str">
        <f>VLOOKUP(B2574,辅助信息!E:K,7,FALSE)</f>
        <v>JWDDCD2024101600133</v>
      </c>
      <c r="E2574" s="40" t="str">
        <f>VLOOKUP(F2574,辅助信息!A:B,2,FALSE)</f>
        <v>螺纹钢</v>
      </c>
      <c r="F2574" s="40" t="s">
        <v>33</v>
      </c>
      <c r="G2574" s="36">
        <v>12</v>
      </c>
      <c r="H2574" s="136">
        <f>_xlfn.XLOOKUP(C2574&amp;F2574&amp;I2574&amp;J2574,'[1]2025年已发货'!$F:$F&amp;'[1]2025年已发货'!$C:$C&amp;'[1]2025年已发货'!$G:$G&amp;'[1]2025年已发货'!$H:$H,'[1]2025年已发货'!$E:$E,"未发货")</f>
        <v>12</v>
      </c>
      <c r="I2574" s="40" t="str">
        <f>VLOOKUP(B2574,辅助信息!E:I,3,FALSE)</f>
        <v>（五冶钢构宜宾高县月江镇建设项目）  四川省宜宾市高县月江镇刚记超市斜对面(还阳组团沪碳二期项目)</v>
      </c>
      <c r="J2574" s="40" t="str">
        <f>VLOOKUP(B2574,辅助信息!E:I,4,FALSE)</f>
        <v>张朝亮</v>
      </c>
      <c r="K2574" s="40">
        <f>VLOOKUP(J2574,辅助信息!H:I,2,FALSE)</f>
        <v>15228205853</v>
      </c>
      <c r="L2574" s="111" t="str">
        <f>VLOOKUP(B2574,辅助信息!E:J,6,FALSE)</f>
        <v>提前联系到场规格</v>
      </c>
      <c r="M2574" s="93">
        <v>45870</v>
      </c>
      <c r="O2574" s="64">
        <f ca="1" t="shared" si="159"/>
        <v>0</v>
      </c>
      <c r="P2574" s="64">
        <f ca="1" t="shared" si="160"/>
        <v>101</v>
      </c>
      <c r="Q2574" s="29" t="str">
        <f>VLOOKUP(B2574,辅助信息!E:M,9,FALSE)</f>
        <v>ZTWM-CDGS-XS-2024-0169-中冶西部钢构-宜宾市南溪区幸福路东路,高县月江镇建设项目</v>
      </c>
      <c r="R2574" s="29" t="str">
        <f>_xlfn._xlws.FILTER(辅助信息!D:D,辅助信息!E:E=B2574)</f>
        <v>五冶钢构-宜宾市南溪区高县月江镇建设项目</v>
      </c>
    </row>
    <row r="2575" hidden="1" spans="2:18">
      <c r="B2575" s="40" t="s">
        <v>106</v>
      </c>
      <c r="C2575" s="72">
        <v>45869</v>
      </c>
      <c r="D2575" s="40" t="str">
        <f>VLOOKUP(B2575,辅助信息!E:K,7,FALSE)</f>
        <v>JWDDCD2024101600133</v>
      </c>
      <c r="E2575" s="40" t="str">
        <f>VLOOKUP(F2575,辅助信息!A:B,2,FALSE)</f>
        <v>螺纹钢</v>
      </c>
      <c r="F2575" s="40" t="s">
        <v>18</v>
      </c>
      <c r="G2575" s="36">
        <v>12</v>
      </c>
      <c r="H2575" s="136">
        <f>_xlfn.XLOOKUP(C2575&amp;F2575&amp;I2575&amp;J2575,'[1]2025年已发货'!$F:$F&amp;'[1]2025年已发货'!$C:$C&amp;'[1]2025年已发货'!$G:$G&amp;'[1]2025年已发货'!$H:$H,'[1]2025年已发货'!$E:$E,"未发货")</f>
        <v>12</v>
      </c>
      <c r="I2575" s="40" t="str">
        <f>VLOOKUP(B2575,辅助信息!E:I,3,FALSE)</f>
        <v>（五冶钢构宜宾高县月江镇建设项目）  四川省宜宾市高县月江镇刚记超市斜对面(还阳组团沪碳二期项目)</v>
      </c>
      <c r="J2575" s="40" t="str">
        <f>VLOOKUP(B2575,辅助信息!E:I,4,FALSE)</f>
        <v>张朝亮</v>
      </c>
      <c r="K2575" s="40">
        <f>VLOOKUP(J2575,辅助信息!H:I,2,FALSE)</f>
        <v>15228205853</v>
      </c>
      <c r="L2575" s="111" t="str">
        <f>VLOOKUP(B2575,辅助信息!E:J,6,FALSE)</f>
        <v>提前联系到场规格</v>
      </c>
      <c r="M2575" s="93">
        <v>45870</v>
      </c>
      <c r="O2575" s="64">
        <f ca="1" t="shared" si="159"/>
        <v>0</v>
      </c>
      <c r="P2575" s="64">
        <f ca="1" t="shared" si="160"/>
        <v>101</v>
      </c>
      <c r="Q2575" s="29" t="str">
        <f>VLOOKUP(B2575,辅助信息!E:M,9,FALSE)</f>
        <v>ZTWM-CDGS-XS-2024-0169-中冶西部钢构-宜宾市南溪区幸福路东路,高县月江镇建设项目</v>
      </c>
      <c r="R2575" s="29" t="str">
        <f>_xlfn._xlws.FILTER(辅助信息!D:D,辅助信息!E:E=B2575)</f>
        <v>五冶钢构-宜宾市南溪区高县月江镇建设项目</v>
      </c>
    </row>
    <row r="2576" hidden="1" spans="2:18">
      <c r="B2576" s="40" t="s">
        <v>147</v>
      </c>
      <c r="C2576" s="72">
        <v>45870</v>
      </c>
      <c r="D2576" s="40" t="str">
        <f>VLOOKUP(B2576,辅助信息!E:K,7,FALSE)</f>
        <v>JWDDCD2025052800131</v>
      </c>
      <c r="E2576" s="40" t="str">
        <f>VLOOKUP(F2576,辅助信息!A:B,2,FALSE)</f>
        <v>盘螺</v>
      </c>
      <c r="F2576" s="40" t="s">
        <v>40</v>
      </c>
      <c r="G2576" s="36">
        <v>22</v>
      </c>
      <c r="H2576" s="136" t="str">
        <f>_xlfn.XLOOKUP(C2576&amp;F2576&amp;I2576&amp;J2576,'[1]2025年已发货'!$F:$F&amp;'[1]2025年已发货'!$C:$C&amp;'[1]2025年已发货'!$G:$G&amp;'[1]2025年已发货'!$H:$H,'[1]2025年已发货'!$E:$E,"未发货")</f>
        <v>未发货</v>
      </c>
      <c r="I2576" s="40" t="str">
        <f>VLOOKUP(B2576,辅助信息!E:I,3,FALSE)</f>
        <v>（商投建工达州中医药科技园-4工区-11号楼）达州市通川区达州中医药职业学院犀牛大道北段</v>
      </c>
      <c r="J2576" s="40" t="str">
        <f>VLOOKUP(B2576,辅助信息!E:I,4,FALSE)</f>
        <v>张扬</v>
      </c>
      <c r="K2576" s="40">
        <f>VLOOKUP(J2576,辅助信息!H:I,2,FALSE)</f>
        <v>18381904567</v>
      </c>
      <c r="L2576" s="111" t="str">
        <f>VLOOKUP(B2576,辅助信息!E:J,6,FALSE)</f>
        <v>控制炉批号！多了现场不收！,优先安排达钢,提前联系到场规格及数量</v>
      </c>
      <c r="M2576" s="93">
        <v>45870</v>
      </c>
      <c r="O2576" s="64">
        <f ca="1" t="shared" si="159"/>
        <v>0</v>
      </c>
      <c r="P2576" s="64">
        <f ca="1" t="shared" si="160"/>
        <v>101</v>
      </c>
      <c r="Q2576" s="29" t="str">
        <f>VLOOKUP(B2576,辅助信息!E:M,9,FALSE)</f>
        <v>ZTWM-CDGS-XS-2024-0134-商投建工达州中医药科技成果示范园项目</v>
      </c>
      <c r="R2576" s="29" t="str">
        <f>_xlfn._xlws.FILTER(辅助信息!D:D,辅助信息!E:E=B2576)</f>
        <v>商投建工达州中医药科技园</v>
      </c>
    </row>
    <row r="2577" hidden="1" spans="2:18">
      <c r="B2577" s="40" t="s">
        <v>147</v>
      </c>
      <c r="C2577" s="72">
        <v>45870</v>
      </c>
      <c r="D2577" s="40" t="str">
        <f>VLOOKUP(B2577,辅助信息!E:K,7,FALSE)</f>
        <v>JWDDCD2025052800131</v>
      </c>
      <c r="E2577" s="40" t="str">
        <f>VLOOKUP(F2577,辅助信息!A:B,2,FALSE)</f>
        <v>螺纹钢</v>
      </c>
      <c r="F2577" s="40" t="s">
        <v>21</v>
      </c>
      <c r="G2577" s="36">
        <v>9</v>
      </c>
      <c r="H2577" s="136" t="str">
        <f>_xlfn.XLOOKUP(C2577&amp;F2577&amp;I2577&amp;J2577,'[1]2025年已发货'!$F:$F&amp;'[1]2025年已发货'!$C:$C&amp;'[1]2025年已发货'!$G:$G&amp;'[1]2025年已发货'!$H:$H,'[1]2025年已发货'!$E:$E,"未发货")</f>
        <v>未发货</v>
      </c>
      <c r="I2577" s="40" t="str">
        <f>VLOOKUP(B2577,辅助信息!E:I,3,FALSE)</f>
        <v>（商投建工达州中医药科技园-4工区-11号楼）达州市通川区达州中医药职业学院犀牛大道北段</v>
      </c>
      <c r="J2577" s="40" t="str">
        <f>VLOOKUP(B2577,辅助信息!E:I,4,FALSE)</f>
        <v>张扬</v>
      </c>
      <c r="K2577" s="40">
        <f>VLOOKUP(J2577,辅助信息!H:I,2,FALSE)</f>
        <v>18381904567</v>
      </c>
      <c r="L2577" s="111" t="str">
        <f>VLOOKUP(B2577,辅助信息!E:J,6,FALSE)</f>
        <v>控制炉批号！多了现场不收！,优先安排达钢,提前联系到场规格及数量</v>
      </c>
      <c r="O2577" s="64" t="str">
        <f ca="1" t="shared" si="159"/>
        <v/>
      </c>
      <c r="P2577" s="64" t="str">
        <f ca="1" t="shared" si="160"/>
        <v/>
      </c>
      <c r="Q2577" s="29" t="str">
        <f>VLOOKUP(B2577,辅助信息!E:M,9,FALSE)</f>
        <v>ZTWM-CDGS-XS-2024-0134-商投建工达州中医药科技成果示范园项目</v>
      </c>
      <c r="R2577" s="29" t="str">
        <f>_xlfn._xlws.FILTER(辅助信息!D:D,辅助信息!E:E=B2577)</f>
        <v>商投建工达州中医药科技园</v>
      </c>
    </row>
    <row r="2578" hidden="1" spans="2:18">
      <c r="B2578" s="40" t="s">
        <v>147</v>
      </c>
      <c r="C2578" s="72">
        <v>45870</v>
      </c>
      <c r="D2578" s="40" t="str">
        <f>VLOOKUP(B2578,辅助信息!E:K,7,FALSE)</f>
        <v>JWDDCD2025052800131</v>
      </c>
      <c r="E2578" s="40" t="str">
        <f>VLOOKUP(F2578,辅助信息!A:B,2,FALSE)</f>
        <v>螺纹钢</v>
      </c>
      <c r="F2578" s="40" t="s">
        <v>58</v>
      </c>
      <c r="G2578" s="36">
        <v>9</v>
      </c>
      <c r="H2578" s="136" t="str">
        <f>_xlfn.XLOOKUP(C2578&amp;F2578&amp;I2578&amp;J2578,'[1]2025年已发货'!$F:$F&amp;'[1]2025年已发货'!$C:$C&amp;'[1]2025年已发货'!$G:$G&amp;'[1]2025年已发货'!$H:$H,'[1]2025年已发货'!$E:$E,"未发货")</f>
        <v>未发货</v>
      </c>
      <c r="I2578" s="40" t="str">
        <f>VLOOKUP(B2578,辅助信息!E:I,3,FALSE)</f>
        <v>（商投建工达州中医药科技园-4工区-11号楼）达州市通川区达州中医药职业学院犀牛大道北段</v>
      </c>
      <c r="J2578" s="40" t="str">
        <f>VLOOKUP(B2578,辅助信息!E:I,4,FALSE)</f>
        <v>张扬</v>
      </c>
      <c r="K2578" s="40">
        <f>VLOOKUP(J2578,辅助信息!H:I,2,FALSE)</f>
        <v>18381904567</v>
      </c>
      <c r="L2578" s="111" t="str">
        <f>VLOOKUP(B2578,辅助信息!E:J,6,FALSE)</f>
        <v>控制炉批号！多了现场不收！,优先安排达钢,提前联系到场规格及数量</v>
      </c>
      <c r="O2578" s="64" t="str">
        <f ca="1" t="shared" si="159"/>
        <v/>
      </c>
      <c r="P2578" s="64" t="str">
        <f ca="1" t="shared" si="160"/>
        <v/>
      </c>
      <c r="Q2578" s="29" t="str">
        <f>VLOOKUP(B2578,辅助信息!E:M,9,FALSE)</f>
        <v>ZTWM-CDGS-XS-2024-0134-商投建工达州中医药科技成果示范园项目</v>
      </c>
      <c r="R2578" s="29" t="str">
        <f>_xlfn._xlws.FILTER(辅助信息!D:D,辅助信息!E:E=B2578)</f>
        <v>商投建工达州中医药科技园</v>
      </c>
    </row>
    <row r="2579" hidden="1" spans="2:18">
      <c r="B2579" s="40" t="s">
        <v>147</v>
      </c>
      <c r="C2579" s="72">
        <v>45870</v>
      </c>
      <c r="D2579" s="40" t="str">
        <f>VLOOKUP(B2579,辅助信息!E:K,7,FALSE)</f>
        <v>JWDDCD2025052800131</v>
      </c>
      <c r="E2579" s="40" t="str">
        <f>VLOOKUP(F2579,辅助信息!A:B,2,FALSE)</f>
        <v>螺纹钢</v>
      </c>
      <c r="F2579" s="40" t="s">
        <v>46</v>
      </c>
      <c r="G2579" s="36">
        <v>9</v>
      </c>
      <c r="H2579" s="136" t="str">
        <f>_xlfn.XLOOKUP(C2579&amp;F2579&amp;I2579&amp;J2579,'[1]2025年已发货'!$F:$F&amp;'[1]2025年已发货'!$C:$C&amp;'[1]2025年已发货'!$G:$G&amp;'[1]2025年已发货'!$H:$H,'[1]2025年已发货'!$E:$E,"未发货")</f>
        <v>未发货</v>
      </c>
      <c r="I2579" s="40" t="str">
        <f>VLOOKUP(B2579,辅助信息!E:I,3,FALSE)</f>
        <v>（商投建工达州中医药科技园-4工区-11号楼）达州市通川区达州中医药职业学院犀牛大道北段</v>
      </c>
      <c r="J2579" s="40" t="str">
        <f>VLOOKUP(B2579,辅助信息!E:I,4,FALSE)</f>
        <v>张扬</v>
      </c>
      <c r="K2579" s="40">
        <f>VLOOKUP(J2579,辅助信息!H:I,2,FALSE)</f>
        <v>18381904567</v>
      </c>
      <c r="L2579" s="111" t="str">
        <f>VLOOKUP(B2579,辅助信息!E:J,6,FALSE)</f>
        <v>控制炉批号！多了现场不收！,优先安排达钢,提前联系到场规格及数量</v>
      </c>
      <c r="O2579" s="64" t="str">
        <f ca="1" t="shared" si="159"/>
        <v/>
      </c>
      <c r="P2579" s="64" t="str">
        <f ca="1" t="shared" si="160"/>
        <v/>
      </c>
      <c r="Q2579" s="29" t="str">
        <f>VLOOKUP(B2579,辅助信息!E:M,9,FALSE)</f>
        <v>ZTWM-CDGS-XS-2024-0134-商投建工达州中医药科技成果示范园项目</v>
      </c>
      <c r="R2579" s="29" t="str">
        <f>_xlfn._xlws.FILTER(辅助信息!D:D,辅助信息!E:E=B2579)</f>
        <v>商投建工达州中医药科技园</v>
      </c>
    </row>
    <row r="2580" hidden="1" spans="2:18">
      <c r="B2580" s="40" t="s">
        <v>147</v>
      </c>
      <c r="C2580" s="72">
        <v>45870</v>
      </c>
      <c r="D2580" s="40" t="str">
        <f>VLOOKUP(B2580,辅助信息!E:K,7,FALSE)</f>
        <v>JWDDCD2025052800131</v>
      </c>
      <c r="E2580" s="40" t="str">
        <f>VLOOKUP(F2580,辅助信息!A:B,2,FALSE)</f>
        <v>螺纹钢</v>
      </c>
      <c r="F2580" s="40" t="s">
        <v>22</v>
      </c>
      <c r="G2580" s="36">
        <v>15</v>
      </c>
      <c r="H2580" s="136" t="str">
        <f>_xlfn.XLOOKUP(C2580&amp;F2580&amp;I2580&amp;J2580,'[1]2025年已发货'!$F:$F&amp;'[1]2025年已发货'!$C:$C&amp;'[1]2025年已发货'!$G:$G&amp;'[1]2025年已发货'!$H:$H,'[1]2025年已发货'!$E:$E,"未发货")</f>
        <v>未发货</v>
      </c>
      <c r="I2580" s="40" t="str">
        <f>VLOOKUP(B2580,辅助信息!E:I,3,FALSE)</f>
        <v>（商投建工达州中医药科技园-4工区-11号楼）达州市通川区达州中医药职业学院犀牛大道北段</v>
      </c>
      <c r="J2580" s="40" t="str">
        <f>VLOOKUP(B2580,辅助信息!E:I,4,FALSE)</f>
        <v>张扬</v>
      </c>
      <c r="K2580" s="40">
        <f>VLOOKUP(J2580,辅助信息!H:I,2,FALSE)</f>
        <v>18381904567</v>
      </c>
      <c r="L2580" s="111" t="str">
        <f>VLOOKUP(B2580,辅助信息!E:J,6,FALSE)</f>
        <v>控制炉批号！多了现场不收！,优先安排达钢,提前联系到场规格及数量</v>
      </c>
      <c r="O2580" s="64" t="str">
        <f ca="1" t="shared" si="159"/>
        <v/>
      </c>
      <c r="P2580" s="64" t="str">
        <f ca="1" t="shared" si="160"/>
        <v/>
      </c>
      <c r="Q2580" s="29" t="str">
        <f>VLOOKUP(B2580,辅助信息!E:M,9,FALSE)</f>
        <v>ZTWM-CDGS-XS-2024-0134-商投建工达州中医药科技成果示范园项目</v>
      </c>
      <c r="R2580" s="29" t="str">
        <f>_xlfn._xlws.FILTER(辅助信息!D:D,辅助信息!E:E=B2580)</f>
        <v>商投建工达州中医药科技园</v>
      </c>
    </row>
    <row r="2581" hidden="1" spans="2:18">
      <c r="B2581" s="40" t="s">
        <v>147</v>
      </c>
      <c r="C2581" s="72">
        <v>45870</v>
      </c>
      <c r="D2581" s="40" t="str">
        <f>VLOOKUP(B2581,辅助信息!E:K,7,FALSE)</f>
        <v>JWDDCD2025052800131</v>
      </c>
      <c r="E2581" s="40" t="str">
        <f>VLOOKUP(F2581,辅助信息!A:B,2,FALSE)</f>
        <v>螺纹钢</v>
      </c>
      <c r="F2581" s="40" t="s">
        <v>28</v>
      </c>
      <c r="G2581" s="36">
        <v>6</v>
      </c>
      <c r="H2581" s="136" t="str">
        <f>_xlfn.XLOOKUP(C2581&amp;F2581&amp;I2581&amp;J2581,'[1]2025年已发货'!$F:$F&amp;'[1]2025年已发货'!$C:$C&amp;'[1]2025年已发货'!$G:$G&amp;'[1]2025年已发货'!$H:$H,'[1]2025年已发货'!$E:$E,"未发货")</f>
        <v>未发货</v>
      </c>
      <c r="I2581" s="40" t="str">
        <f>VLOOKUP(B2581,辅助信息!E:I,3,FALSE)</f>
        <v>（商投建工达州中医药科技园-4工区-11号楼）达州市通川区达州中医药职业学院犀牛大道北段</v>
      </c>
      <c r="J2581" s="40" t="str">
        <f>VLOOKUP(B2581,辅助信息!E:I,4,FALSE)</f>
        <v>张扬</v>
      </c>
      <c r="K2581" s="40">
        <f>VLOOKUP(J2581,辅助信息!H:I,2,FALSE)</f>
        <v>18381904567</v>
      </c>
      <c r="L2581" s="111" t="str">
        <f>VLOOKUP(B2581,辅助信息!E:J,6,FALSE)</f>
        <v>控制炉批号！多了现场不收！,优先安排达钢,提前联系到场规格及数量</v>
      </c>
      <c r="O2581" s="64" t="str">
        <f ca="1" t="shared" si="159"/>
        <v/>
      </c>
      <c r="P2581" s="64" t="str">
        <f ca="1" t="shared" si="160"/>
        <v/>
      </c>
      <c r="Q2581" s="29" t="str">
        <f>VLOOKUP(B2581,辅助信息!E:M,9,FALSE)</f>
        <v>ZTWM-CDGS-XS-2024-0134-商投建工达州中医药科技成果示范园项目</v>
      </c>
      <c r="R2581" s="29" t="str">
        <f>_xlfn._xlws.FILTER(辅助信息!D:D,辅助信息!E:E=B2581)</f>
        <v>商投建工达州中医药科技园</v>
      </c>
    </row>
    <row r="2582" hidden="1" spans="2:18">
      <c r="B2582" s="40" t="s">
        <v>186</v>
      </c>
      <c r="C2582" s="72">
        <v>45873</v>
      </c>
      <c r="D2582" s="40" t="str">
        <f>VLOOKUP(B2582,辅助信息!E:K,7,FALSE)</f>
        <v>JWDDCD2025072900123</v>
      </c>
      <c r="E2582" s="40" t="str">
        <f>VLOOKUP(F2582,辅助信息!A:B,2,FALSE)</f>
        <v>螺纹钢</v>
      </c>
      <c r="F2582" s="40" t="s">
        <v>28</v>
      </c>
      <c r="G2582" s="36">
        <v>18</v>
      </c>
      <c r="H2582" s="136" t="str">
        <f>_xlfn.XLOOKUP(C2582&amp;F2582&amp;I2582&amp;J2582,'[1]2025年已发货'!$F:$F&amp;'[1]2025年已发货'!$C:$C&amp;'[1]2025年已发货'!$G:$G&amp;'[1]2025年已发货'!$H:$H,'[1]2025年已发货'!$E:$E,"未发货")</f>
        <v>未发货</v>
      </c>
      <c r="I2582" s="40" t="str">
        <f>VLOOKUP(B2582,辅助信息!E:I,3,FALSE)</f>
        <v>(乐山市校地共建产教融合基地建设项目二标段)四川省乐山市市中区苏稽镇</v>
      </c>
      <c r="J2582" s="40" t="str">
        <f>VLOOKUP(B2582,辅助信息!E:I,4,FALSE)</f>
        <v>彭江涛</v>
      </c>
      <c r="K2582" s="40">
        <f>VLOOKUP(J2582,辅助信息!H:I,2,FALSE)</f>
        <v>13990276572</v>
      </c>
      <c r="L2582" s="111" t="str">
        <f>VLOOKUP(B2582,辅助信息!E:J,6,FALSE)</f>
        <v>联系实际收货人（彭江涛13990276572）现场要求炉批号控制2个以下，超2个不给予签收。提前联系到场规格及数量</v>
      </c>
      <c r="M2582" s="93">
        <v>45874</v>
      </c>
      <c r="O2582" s="64">
        <f ca="1" t="shared" si="159"/>
        <v>0</v>
      </c>
      <c r="P2582" s="64">
        <f ca="1" t="shared" si="160"/>
        <v>97</v>
      </c>
      <c r="Q2582" s="29" t="str">
        <f>VLOOKUP(B2582,辅助信息!E:M,9,FALSE)</f>
        <v>ZTWM-CDGS-XS-2025-0126-四川机司-乐山市校地共建产教融合基地配套设施项目施工二标段钢筋采购合同</v>
      </c>
      <c r="R2582" s="29" t="str">
        <f>_xlfn._xlws.FILTER(辅助信息!D:D,辅助信息!E:E=B2582)</f>
        <v>乐山市校地共建产教融合基地建设项目</v>
      </c>
    </row>
    <row r="2583" hidden="1" spans="2:18">
      <c r="B2583" s="40" t="s">
        <v>186</v>
      </c>
      <c r="C2583" s="72">
        <v>45873</v>
      </c>
      <c r="D2583" s="40" t="str">
        <f>VLOOKUP(B2583,辅助信息!E:K,7,FALSE)</f>
        <v>JWDDCD2025072900123</v>
      </c>
      <c r="E2583" s="40" t="str">
        <f>VLOOKUP(F2583,辅助信息!A:B,2,FALSE)</f>
        <v>螺纹钢</v>
      </c>
      <c r="F2583" s="40" t="s">
        <v>18</v>
      </c>
      <c r="G2583" s="36">
        <v>18</v>
      </c>
      <c r="H2583" s="136" t="str">
        <f>_xlfn.XLOOKUP(C2583&amp;F2583&amp;I2583&amp;J2583,'[1]2025年已发货'!$F:$F&amp;'[1]2025年已发货'!$C:$C&amp;'[1]2025年已发货'!$G:$G&amp;'[1]2025年已发货'!$H:$H,'[1]2025年已发货'!$E:$E,"未发货")</f>
        <v>未发货</v>
      </c>
      <c r="I2583" s="40" t="str">
        <f>VLOOKUP(B2583,辅助信息!E:I,3,FALSE)</f>
        <v>(乐山市校地共建产教融合基地建设项目二标段)四川省乐山市市中区苏稽镇</v>
      </c>
      <c r="J2583" s="40" t="str">
        <f>VLOOKUP(B2583,辅助信息!E:I,4,FALSE)</f>
        <v>彭江涛</v>
      </c>
      <c r="K2583" s="40">
        <f>VLOOKUP(J2583,辅助信息!H:I,2,FALSE)</f>
        <v>13990276572</v>
      </c>
      <c r="L2583" s="111" t="str">
        <f>VLOOKUP(B2583,辅助信息!E:J,6,FALSE)</f>
        <v>联系实际收货人（彭江涛13990276572）现场要求炉批号控制2个以下，超2个不给予签收。提前联系到场规格及数量</v>
      </c>
      <c r="M2583" s="93">
        <v>45874</v>
      </c>
      <c r="O2583" s="64">
        <f ca="1" t="shared" si="159"/>
        <v>0</v>
      </c>
      <c r="P2583" s="64">
        <f ca="1" t="shared" si="160"/>
        <v>97</v>
      </c>
      <c r="Q2583" s="29" t="str">
        <f>VLOOKUP(B2583,辅助信息!E:M,9,FALSE)</f>
        <v>ZTWM-CDGS-XS-2025-0126-四川机司-乐山市校地共建产教融合基地配套设施项目施工二标段钢筋采购合同</v>
      </c>
      <c r="R2583" s="29" t="str">
        <f>_xlfn._xlws.FILTER(辅助信息!D:D,辅助信息!E:E=B2583)</f>
        <v>乐山市校地共建产教融合基地建设项目</v>
      </c>
    </row>
    <row r="2584" hidden="1" spans="2:18">
      <c r="B2584" s="40" t="s">
        <v>186</v>
      </c>
      <c r="C2584" s="72">
        <v>45873</v>
      </c>
      <c r="D2584" s="40" t="str">
        <f>VLOOKUP(B2584,辅助信息!E:K,7,FALSE)</f>
        <v>JWDDCD2025072900123</v>
      </c>
      <c r="E2584" s="40" t="str">
        <f>VLOOKUP(F2584,辅助信息!A:B,2,FALSE)</f>
        <v>盘螺</v>
      </c>
      <c r="F2584" s="40" t="s">
        <v>40</v>
      </c>
      <c r="G2584" s="36">
        <v>3</v>
      </c>
      <c r="H2584" s="136" t="str">
        <f>_xlfn.XLOOKUP(C2584&amp;F2584&amp;I2584&amp;J2584,'[1]2025年已发货'!$F:$F&amp;'[1]2025年已发货'!$C:$C&amp;'[1]2025年已发货'!$G:$G&amp;'[1]2025年已发货'!$H:$H,'[1]2025年已发货'!$E:$E,"未发货")</f>
        <v>未发货</v>
      </c>
      <c r="I2584" s="40" t="str">
        <f>VLOOKUP(B2584,辅助信息!E:I,3,FALSE)</f>
        <v>(乐山市校地共建产教融合基地建设项目二标段)四川省乐山市市中区苏稽镇</v>
      </c>
      <c r="J2584" s="40" t="str">
        <f>VLOOKUP(B2584,辅助信息!E:I,4,FALSE)</f>
        <v>彭江涛</v>
      </c>
      <c r="K2584" s="40">
        <f>VLOOKUP(J2584,辅助信息!H:I,2,FALSE)</f>
        <v>13990276572</v>
      </c>
      <c r="L2584" s="111" t="str">
        <f>VLOOKUP(B2584,辅助信息!E:J,6,FALSE)</f>
        <v>联系实际收货人（彭江涛13990276572）现场要求炉批号控制2个以下，超2个不给予签收。提前联系到场规格及数量</v>
      </c>
      <c r="M2584" s="93">
        <v>45874</v>
      </c>
      <c r="O2584" s="64">
        <f ca="1" t="shared" si="159"/>
        <v>0</v>
      </c>
      <c r="P2584" s="64">
        <f ca="1" t="shared" si="160"/>
        <v>97</v>
      </c>
      <c r="Q2584" s="29" t="str">
        <f>VLOOKUP(B2584,辅助信息!E:M,9,FALSE)</f>
        <v>ZTWM-CDGS-XS-2025-0126-四川机司-乐山市校地共建产教融合基地配套设施项目施工二标段钢筋采购合同</v>
      </c>
      <c r="R2584" s="29" t="str">
        <f>_xlfn._xlws.FILTER(辅助信息!D:D,辅助信息!E:E=B2584)</f>
        <v>乐山市校地共建产教融合基地建设项目</v>
      </c>
    </row>
    <row r="2585" hidden="1" spans="2:18">
      <c r="B2585" s="40" t="s">
        <v>186</v>
      </c>
      <c r="C2585" s="72">
        <v>45873</v>
      </c>
      <c r="D2585" s="40" t="str">
        <f>VLOOKUP(B2585,辅助信息!E:K,7,FALSE)</f>
        <v>JWDDCD2025072900123</v>
      </c>
      <c r="E2585" s="40" t="str">
        <f>VLOOKUP(F2585,辅助信息!A:B,2,FALSE)</f>
        <v>盘螺</v>
      </c>
      <c r="F2585" s="40" t="s">
        <v>41</v>
      </c>
      <c r="G2585" s="36">
        <v>10</v>
      </c>
      <c r="H2585" s="136" t="str">
        <f>_xlfn.XLOOKUP(C2585&amp;F2585&amp;I2585&amp;J2585,'[1]2025年已发货'!$F:$F&amp;'[1]2025年已发货'!$C:$C&amp;'[1]2025年已发货'!$G:$G&amp;'[1]2025年已发货'!$H:$H,'[1]2025年已发货'!$E:$E,"未发货")</f>
        <v>未发货</v>
      </c>
      <c r="I2585" s="40" t="str">
        <f>VLOOKUP(B2585,辅助信息!E:I,3,FALSE)</f>
        <v>(乐山市校地共建产教融合基地建设项目二标段)四川省乐山市市中区苏稽镇</v>
      </c>
      <c r="J2585" s="40" t="str">
        <f>VLOOKUP(B2585,辅助信息!E:I,4,FALSE)</f>
        <v>彭江涛</v>
      </c>
      <c r="K2585" s="40">
        <f>VLOOKUP(J2585,辅助信息!H:I,2,FALSE)</f>
        <v>13990276572</v>
      </c>
      <c r="L2585" s="111" t="str">
        <f>VLOOKUP(B2585,辅助信息!E:J,6,FALSE)</f>
        <v>联系实际收货人（彭江涛13990276572）现场要求炉批号控制2个以下，超2个不给予签收。提前联系到场规格及数量</v>
      </c>
      <c r="M2585" s="93">
        <v>45874</v>
      </c>
      <c r="O2585" s="64">
        <f ca="1" t="shared" si="159"/>
        <v>0</v>
      </c>
      <c r="P2585" s="64">
        <f ca="1" t="shared" si="160"/>
        <v>97</v>
      </c>
      <c r="Q2585" s="29" t="str">
        <f>VLOOKUP(B2585,辅助信息!E:M,9,FALSE)</f>
        <v>ZTWM-CDGS-XS-2025-0126-四川机司-乐山市校地共建产教融合基地配套设施项目施工二标段钢筋采购合同</v>
      </c>
      <c r="R2585" s="29" t="str">
        <f>_xlfn._xlws.FILTER(辅助信息!D:D,辅助信息!E:E=B2585)</f>
        <v>乐山市校地共建产教融合基地建设项目</v>
      </c>
    </row>
    <row r="2586" hidden="1" spans="2:18">
      <c r="B2586" s="40" t="s">
        <v>186</v>
      </c>
      <c r="C2586" s="72">
        <v>45873</v>
      </c>
      <c r="D2586" s="40" t="str">
        <f>VLOOKUP(B2586,辅助信息!E:K,7,FALSE)</f>
        <v>JWDDCD2025072900123</v>
      </c>
      <c r="E2586" s="40" t="str">
        <f>VLOOKUP(F2586,辅助信息!A:B,2,FALSE)</f>
        <v>盘螺</v>
      </c>
      <c r="F2586" s="40" t="s">
        <v>26</v>
      </c>
      <c r="G2586" s="36">
        <v>17</v>
      </c>
      <c r="H2586" s="136" t="str">
        <f>_xlfn.XLOOKUP(C2586&amp;F2586&amp;I2586&amp;J2586,'[1]2025年已发货'!$F:$F&amp;'[1]2025年已发货'!$C:$C&amp;'[1]2025年已发货'!$G:$G&amp;'[1]2025年已发货'!$H:$H,'[1]2025年已发货'!$E:$E,"未发货")</f>
        <v>未发货</v>
      </c>
      <c r="I2586" s="40" t="str">
        <f>VLOOKUP(B2586,辅助信息!E:I,3,FALSE)</f>
        <v>(乐山市校地共建产教融合基地建设项目二标段)四川省乐山市市中区苏稽镇</v>
      </c>
      <c r="J2586" s="40" t="str">
        <f>VLOOKUP(B2586,辅助信息!E:I,4,FALSE)</f>
        <v>彭江涛</v>
      </c>
      <c r="K2586" s="40">
        <f>VLOOKUP(J2586,辅助信息!H:I,2,FALSE)</f>
        <v>13990276572</v>
      </c>
      <c r="L2586" s="111" t="str">
        <f>VLOOKUP(B2586,辅助信息!E:J,6,FALSE)</f>
        <v>联系实际收货人（彭江涛13990276572）现场要求炉批号控制2个以下，超2个不给予签收。提前联系到场规格及数量</v>
      </c>
      <c r="M2586" s="93">
        <v>45874</v>
      </c>
      <c r="O2586" s="64">
        <f ca="1" t="shared" si="159"/>
        <v>0</v>
      </c>
      <c r="P2586" s="64">
        <f ca="1" t="shared" si="160"/>
        <v>97</v>
      </c>
      <c r="Q2586" s="29" t="str">
        <f>VLOOKUP(B2586,辅助信息!E:M,9,FALSE)</f>
        <v>ZTWM-CDGS-XS-2025-0126-四川机司-乐山市校地共建产教融合基地配套设施项目施工二标段钢筋采购合同</v>
      </c>
      <c r="R2586" s="29" t="str">
        <f>_xlfn._xlws.FILTER(辅助信息!D:D,辅助信息!E:E=B2586)</f>
        <v>乐山市校地共建产教融合基地建设项目</v>
      </c>
    </row>
    <row r="2587" hidden="1" spans="2:18">
      <c r="B2587" s="40" t="s">
        <v>186</v>
      </c>
      <c r="C2587" s="72">
        <v>45873</v>
      </c>
      <c r="D2587" s="40" t="str">
        <f>VLOOKUP(B2587,辅助信息!E:K,7,FALSE)</f>
        <v>JWDDCD2025072900123</v>
      </c>
      <c r="E2587" s="40" t="str">
        <f>VLOOKUP(F2587,辅助信息!A:B,2,FALSE)</f>
        <v>螺纹钢</v>
      </c>
      <c r="F2587" s="40" t="s">
        <v>76</v>
      </c>
      <c r="G2587" s="36">
        <v>8</v>
      </c>
      <c r="H2587" s="136" t="str">
        <f>_xlfn.XLOOKUP(C2587&amp;F2587&amp;I2587&amp;J2587,'[1]2025年已发货'!$F:$F&amp;'[1]2025年已发货'!$C:$C&amp;'[1]2025年已发货'!$G:$G&amp;'[1]2025年已发货'!$H:$H,'[1]2025年已发货'!$E:$E,"未发货")</f>
        <v>未发货</v>
      </c>
      <c r="I2587" s="40" t="str">
        <f>VLOOKUP(B2587,辅助信息!E:I,3,FALSE)</f>
        <v>(乐山市校地共建产教融合基地建设项目二标段)四川省乐山市市中区苏稽镇</v>
      </c>
      <c r="J2587" s="40" t="str">
        <f>VLOOKUP(B2587,辅助信息!E:I,4,FALSE)</f>
        <v>彭江涛</v>
      </c>
      <c r="K2587" s="40">
        <f>VLOOKUP(J2587,辅助信息!H:I,2,FALSE)</f>
        <v>13990276572</v>
      </c>
      <c r="L2587" s="111" t="str">
        <f>VLOOKUP(B2587,辅助信息!E:J,6,FALSE)</f>
        <v>联系实际收货人（彭江涛13990276572）现场要求炉批号控制2个以下，超2个不给予签收。提前联系到场规格及数量</v>
      </c>
      <c r="M2587" s="93">
        <v>45874</v>
      </c>
      <c r="O2587" s="64">
        <f ca="1" t="shared" si="159"/>
        <v>0</v>
      </c>
      <c r="P2587" s="64">
        <f ca="1" t="shared" si="160"/>
        <v>97</v>
      </c>
      <c r="Q2587" s="29" t="str">
        <f>VLOOKUP(B2587,辅助信息!E:M,9,FALSE)</f>
        <v>ZTWM-CDGS-XS-2025-0126-四川机司-乐山市校地共建产教融合基地配套设施项目施工二标段钢筋采购合同</v>
      </c>
      <c r="R2587" s="29" t="str">
        <f>_xlfn._xlws.FILTER(辅助信息!D:D,辅助信息!E:E=B2587)</f>
        <v>乐山市校地共建产教融合基地建设项目</v>
      </c>
    </row>
    <row r="2588" hidden="1" spans="2:18">
      <c r="B2588" s="40" t="s">
        <v>186</v>
      </c>
      <c r="C2588" s="72">
        <v>45873</v>
      </c>
      <c r="D2588" s="40" t="str">
        <f>VLOOKUP(B2588,辅助信息!E:K,7,FALSE)</f>
        <v>JWDDCD2025072900123</v>
      </c>
      <c r="E2588" s="40" t="str">
        <f>VLOOKUP(F2588,辅助信息!A:B,2,FALSE)</f>
        <v>螺纹钢</v>
      </c>
      <c r="F2588" s="40" t="s">
        <v>90</v>
      </c>
      <c r="G2588" s="36">
        <v>3</v>
      </c>
      <c r="H2588" s="136" t="str">
        <f>_xlfn.XLOOKUP(C2588&amp;F2588&amp;I2588&amp;J2588,'[1]2025年已发货'!$F:$F&amp;'[1]2025年已发货'!$C:$C&amp;'[1]2025年已发货'!$G:$G&amp;'[1]2025年已发货'!$H:$H,'[1]2025年已发货'!$E:$E,"未发货")</f>
        <v>未发货</v>
      </c>
      <c r="I2588" s="40" t="str">
        <f>VLOOKUP(B2588,辅助信息!E:I,3,FALSE)</f>
        <v>(乐山市校地共建产教融合基地建设项目二标段)四川省乐山市市中区苏稽镇</v>
      </c>
      <c r="J2588" s="40" t="str">
        <f>VLOOKUP(B2588,辅助信息!E:I,4,FALSE)</f>
        <v>彭江涛</v>
      </c>
      <c r="K2588" s="40">
        <f>VLOOKUP(J2588,辅助信息!H:I,2,FALSE)</f>
        <v>13990276572</v>
      </c>
      <c r="L2588" s="111" t="str">
        <f>VLOOKUP(B2588,辅助信息!E:J,6,FALSE)</f>
        <v>联系实际收货人（彭江涛13990276572）现场要求炉批号控制2个以下，超2个不给予签收。提前联系到场规格及数量</v>
      </c>
      <c r="M2588" s="93">
        <v>45874</v>
      </c>
      <c r="O2588" s="64">
        <f ca="1" t="shared" si="159"/>
        <v>0</v>
      </c>
      <c r="P2588" s="64">
        <f ca="1" t="shared" si="160"/>
        <v>97</v>
      </c>
      <c r="Q2588" s="29" t="str">
        <f>VLOOKUP(B2588,辅助信息!E:M,9,FALSE)</f>
        <v>ZTWM-CDGS-XS-2025-0126-四川机司-乐山市校地共建产教融合基地配套设施项目施工二标段钢筋采购合同</v>
      </c>
      <c r="R2588" s="29" t="str">
        <f>_xlfn._xlws.FILTER(辅助信息!D:D,辅助信息!E:E=B2588)</f>
        <v>乐山市校地共建产教融合基地建设项目</v>
      </c>
    </row>
    <row r="2589" hidden="1" spans="2:18">
      <c r="B2589" s="40" t="s">
        <v>186</v>
      </c>
      <c r="C2589" s="72">
        <v>45873</v>
      </c>
      <c r="D2589" s="40" t="str">
        <f>VLOOKUP(B2589,辅助信息!E:K,7,FALSE)</f>
        <v>JWDDCD2025072900123</v>
      </c>
      <c r="E2589" s="40" t="str">
        <f>VLOOKUP(F2589,辅助信息!A:B,2,FALSE)</f>
        <v>螺纹钢</v>
      </c>
      <c r="F2589" s="40" t="s">
        <v>133</v>
      </c>
      <c r="G2589" s="36">
        <v>67</v>
      </c>
      <c r="H2589" s="136" t="str">
        <f>_xlfn.XLOOKUP(C2589&amp;F2589&amp;I2589&amp;J2589,'[1]2025年已发货'!$F:$F&amp;'[1]2025年已发货'!$C:$C&amp;'[1]2025年已发货'!$G:$G&amp;'[1]2025年已发货'!$H:$H,'[1]2025年已发货'!$E:$E,"未发货")</f>
        <v>未发货</v>
      </c>
      <c r="I2589" s="40" t="str">
        <f>VLOOKUP(B2589,辅助信息!E:I,3,FALSE)</f>
        <v>(乐山市校地共建产教融合基地建设项目二标段)四川省乐山市市中区苏稽镇</v>
      </c>
      <c r="J2589" s="40" t="str">
        <f>VLOOKUP(B2589,辅助信息!E:I,4,FALSE)</f>
        <v>彭江涛</v>
      </c>
      <c r="K2589" s="40">
        <f>VLOOKUP(J2589,辅助信息!H:I,2,FALSE)</f>
        <v>13990276572</v>
      </c>
      <c r="L2589" s="111" t="str">
        <f>VLOOKUP(B2589,辅助信息!E:J,6,FALSE)</f>
        <v>联系实际收货人（彭江涛13990276572）现场要求炉批号控制2个以下，超2个不给予签收。提前联系到场规格及数量</v>
      </c>
      <c r="M2589" s="93">
        <v>45874</v>
      </c>
      <c r="O2589" s="64">
        <f ca="1" t="shared" ref="O2589:O2652" si="161">IF(OR(M2589="",N2589&lt;&gt;""),"",MAX(M2589-TODAY(),0))</f>
        <v>0</v>
      </c>
      <c r="P2589" s="64">
        <f ca="1" t="shared" ref="P2589:P2652" si="162">IF(M2589="","",IF(N2589&lt;&gt;"",MAX(N2589-M2589,0),IF(TODAY()&gt;M2589,TODAY()-M2589,0)))</f>
        <v>97</v>
      </c>
      <c r="Q2589" s="29" t="str">
        <f>VLOOKUP(B2589,辅助信息!E:M,9,FALSE)</f>
        <v>ZTWM-CDGS-XS-2025-0126-四川机司-乐山市校地共建产教融合基地配套设施项目施工二标段钢筋采购合同</v>
      </c>
      <c r="R2589" s="29" t="str">
        <f>_xlfn._xlws.FILTER(辅助信息!D:D,辅助信息!E:E=B2589)</f>
        <v>乐山市校地共建产教融合基地建设项目</v>
      </c>
    </row>
    <row r="2590" hidden="1" spans="2:18">
      <c r="B2590" s="40" t="s">
        <v>186</v>
      </c>
      <c r="C2590" s="72">
        <v>45873</v>
      </c>
      <c r="D2590" s="40" t="str">
        <f>VLOOKUP(B2590,辅助信息!E:K,7,FALSE)</f>
        <v>JWDDCD2025072900123</v>
      </c>
      <c r="E2590" s="40" t="str">
        <f>VLOOKUP(F2590,辅助信息!A:B,2,FALSE)</f>
        <v>螺纹钢</v>
      </c>
      <c r="F2590" s="40" t="s">
        <v>91</v>
      </c>
      <c r="G2590" s="36">
        <v>192</v>
      </c>
      <c r="H2590" s="136" t="str">
        <f>_xlfn.XLOOKUP(C2590&amp;F2590&amp;I2590&amp;J2590,'[1]2025年已发货'!$F:$F&amp;'[1]2025年已发货'!$C:$C&amp;'[1]2025年已发货'!$G:$G&amp;'[1]2025年已发货'!$H:$H,'[1]2025年已发货'!$E:$E,"未发货")</f>
        <v>未发货</v>
      </c>
      <c r="I2590" s="40" t="str">
        <f>VLOOKUP(B2590,辅助信息!E:I,3,FALSE)</f>
        <v>(乐山市校地共建产教融合基地建设项目二标段)四川省乐山市市中区苏稽镇</v>
      </c>
      <c r="J2590" s="40" t="str">
        <f>VLOOKUP(B2590,辅助信息!E:I,4,FALSE)</f>
        <v>彭江涛</v>
      </c>
      <c r="K2590" s="40">
        <f>VLOOKUP(J2590,辅助信息!H:I,2,FALSE)</f>
        <v>13990276572</v>
      </c>
      <c r="L2590" s="111" t="str">
        <f>VLOOKUP(B2590,辅助信息!E:J,6,FALSE)</f>
        <v>联系实际收货人（彭江涛13990276572）现场要求炉批号控制2个以下，超2个不给予签收。提前联系到场规格及数量</v>
      </c>
      <c r="M2590" s="93">
        <v>45874</v>
      </c>
      <c r="O2590" s="64">
        <f ca="1" t="shared" si="161"/>
        <v>0</v>
      </c>
      <c r="P2590" s="64">
        <f ca="1" t="shared" si="162"/>
        <v>97</v>
      </c>
      <c r="Q2590" s="29" t="str">
        <f>VLOOKUP(B2590,辅助信息!E:M,9,FALSE)</f>
        <v>ZTWM-CDGS-XS-2025-0126-四川机司-乐山市校地共建产教融合基地配套设施项目施工二标段钢筋采购合同</v>
      </c>
      <c r="R2590" s="29" t="str">
        <f>_xlfn._xlws.FILTER(辅助信息!D:D,辅助信息!E:E=B2590)</f>
        <v>乐山市校地共建产教融合基地建设项目</v>
      </c>
    </row>
    <row r="2591" hidden="1" spans="2:18">
      <c r="B2591" s="40" t="s">
        <v>47</v>
      </c>
      <c r="C2591" s="72">
        <v>45873</v>
      </c>
      <c r="D2591" s="40" t="str">
        <f>VLOOKUP(B2591,辅助信息!E:K,7,FALSE)</f>
        <v>JWDDCD2025052800131</v>
      </c>
      <c r="E2591" s="40" t="str">
        <f>VLOOKUP(F2591,辅助信息!A:B,2,FALSE)</f>
        <v>盘螺</v>
      </c>
      <c r="F2591" s="40" t="s">
        <v>49</v>
      </c>
      <c r="G2591" s="36">
        <v>3</v>
      </c>
      <c r="H2591" s="136">
        <f>_xlfn.XLOOKUP(C2591&amp;F2591&amp;I2591&amp;J2591,'[1]2025年已发货'!$F:$F&amp;'[1]2025年已发货'!$C:$C&amp;'[1]2025年已发货'!$G:$G&amp;'[1]2025年已发货'!$H:$H,'[1]2025年已发货'!$E:$E,"未发货")</f>
        <v>3</v>
      </c>
      <c r="I2591" s="40" t="str">
        <f>VLOOKUP(B2591,辅助信息!E:I,3,FALSE)</f>
        <v>（商投建工达州中医药科技园-1工区）达州市通川区达州中医药职业学院犀牛大道北段</v>
      </c>
      <c r="J2591" s="40" t="str">
        <f>VLOOKUP(B2591,辅助信息!E:I,4,FALSE)</f>
        <v>程黄刚</v>
      </c>
      <c r="K2591" s="40">
        <f>VLOOKUP(J2591,辅助信息!H:I,2,FALSE)</f>
        <v>15108211617</v>
      </c>
      <c r="L2591" s="111" t="str">
        <f>VLOOKUP(B2591,辅助信息!E:J,6,FALSE)</f>
        <v>控制炉批号！多了现场不收！,优先安排达钢,提前联系到场规格及数量</v>
      </c>
      <c r="M2591" s="93">
        <v>45874</v>
      </c>
      <c r="O2591" s="64">
        <f ca="1" t="shared" si="161"/>
        <v>0</v>
      </c>
      <c r="P2591" s="64">
        <f ca="1" t="shared" si="162"/>
        <v>97</v>
      </c>
      <c r="Q2591" s="29" t="str">
        <f>VLOOKUP(B2591,辅助信息!E:M,9,FALSE)</f>
        <v>ZTWM-CDGS-XS-2024-0134-商投建工达州中医药科技成果示范园项目</v>
      </c>
      <c r="R2591" s="29" t="str">
        <f>_xlfn._xlws.FILTER(辅助信息!D:D,辅助信息!E:E=B2591)</f>
        <v>商投建工达州中医药科技园</v>
      </c>
    </row>
    <row r="2592" hidden="1" spans="2:18">
      <c r="B2592" s="40" t="s">
        <v>47</v>
      </c>
      <c r="C2592" s="72">
        <v>45873</v>
      </c>
      <c r="D2592" s="40" t="str">
        <f>VLOOKUP(B2592,辅助信息!E:K,7,FALSE)</f>
        <v>JWDDCD2025052800131</v>
      </c>
      <c r="E2592" s="40" t="str">
        <f>VLOOKUP(F2592,辅助信息!A:B,2,FALSE)</f>
        <v>盘螺</v>
      </c>
      <c r="F2592" s="40" t="s">
        <v>40</v>
      </c>
      <c r="G2592" s="36">
        <v>21</v>
      </c>
      <c r="H2592" s="136">
        <f>_xlfn.XLOOKUP(C2592&amp;F2592&amp;I2592&amp;J2592,'[1]2025年已发货'!$F:$F&amp;'[1]2025年已发货'!$C:$C&amp;'[1]2025年已发货'!$G:$G&amp;'[1]2025年已发货'!$H:$H,'[1]2025年已发货'!$E:$E,"未发货")</f>
        <v>21</v>
      </c>
      <c r="I2592" s="40" t="str">
        <f>VLOOKUP(B2592,辅助信息!E:I,3,FALSE)</f>
        <v>（商投建工达州中医药科技园-1工区）达州市通川区达州中医药职业学院犀牛大道北段</v>
      </c>
      <c r="J2592" s="40" t="str">
        <f>VLOOKUP(B2592,辅助信息!E:I,4,FALSE)</f>
        <v>程黄刚</v>
      </c>
      <c r="K2592" s="40">
        <f>VLOOKUP(J2592,辅助信息!H:I,2,FALSE)</f>
        <v>15108211617</v>
      </c>
      <c r="L2592" s="111" t="str">
        <f>VLOOKUP(B2592,辅助信息!E:J,6,FALSE)</f>
        <v>控制炉批号！多了现场不收！,优先安排达钢,提前联系到场规格及数量</v>
      </c>
      <c r="M2592" s="93">
        <v>45874</v>
      </c>
      <c r="O2592" s="64">
        <f ca="1" t="shared" si="161"/>
        <v>0</v>
      </c>
      <c r="P2592" s="64">
        <f ca="1" t="shared" si="162"/>
        <v>97</v>
      </c>
      <c r="Q2592" s="29" t="str">
        <f>VLOOKUP(B2592,辅助信息!E:M,9,FALSE)</f>
        <v>ZTWM-CDGS-XS-2024-0134-商投建工达州中医药科技成果示范园项目</v>
      </c>
      <c r="R2592" s="29" t="str">
        <f>_xlfn._xlws.FILTER(辅助信息!D:D,辅助信息!E:E=B2592)</f>
        <v>商投建工达州中医药科技园</v>
      </c>
    </row>
    <row r="2593" hidden="1" spans="2:18">
      <c r="B2593" s="40" t="s">
        <v>47</v>
      </c>
      <c r="C2593" s="72">
        <v>45873</v>
      </c>
      <c r="D2593" s="40" t="str">
        <f>VLOOKUP(B2593,辅助信息!E:K,7,FALSE)</f>
        <v>JWDDCD2025052800131</v>
      </c>
      <c r="E2593" s="40" t="str">
        <f>VLOOKUP(F2593,辅助信息!A:B,2,FALSE)</f>
        <v>盘螺</v>
      </c>
      <c r="F2593" s="40" t="s">
        <v>41</v>
      </c>
      <c r="G2593" s="36">
        <v>6</v>
      </c>
      <c r="H2593" s="136">
        <f>_xlfn.XLOOKUP(C2593&amp;F2593&amp;I2593&amp;J2593,'[1]2025年已发货'!$F:$F&amp;'[1]2025年已发货'!$C:$C&amp;'[1]2025年已发货'!$G:$G&amp;'[1]2025年已发货'!$H:$H,'[1]2025年已发货'!$E:$E,"未发货")</f>
        <v>6</v>
      </c>
      <c r="I2593" s="40" t="str">
        <f>VLOOKUP(B2593,辅助信息!E:I,3,FALSE)</f>
        <v>（商投建工达州中医药科技园-1工区）达州市通川区达州中医药职业学院犀牛大道北段</v>
      </c>
      <c r="J2593" s="40" t="str">
        <f>VLOOKUP(B2593,辅助信息!E:I,4,FALSE)</f>
        <v>程黄刚</v>
      </c>
      <c r="K2593" s="40">
        <f>VLOOKUP(J2593,辅助信息!H:I,2,FALSE)</f>
        <v>15108211617</v>
      </c>
      <c r="L2593" s="111" t="str">
        <f>VLOOKUP(B2593,辅助信息!E:J,6,FALSE)</f>
        <v>控制炉批号！多了现场不收！,优先安排达钢,提前联系到场规格及数量</v>
      </c>
      <c r="M2593" s="93">
        <v>45874</v>
      </c>
      <c r="O2593" s="64">
        <f ca="1" t="shared" si="161"/>
        <v>0</v>
      </c>
      <c r="P2593" s="64">
        <f ca="1" t="shared" si="162"/>
        <v>97</v>
      </c>
      <c r="Q2593" s="29" t="str">
        <f>VLOOKUP(B2593,辅助信息!E:M,9,FALSE)</f>
        <v>ZTWM-CDGS-XS-2024-0134-商投建工达州中医药科技成果示范园项目</v>
      </c>
      <c r="R2593" s="29" t="str">
        <f>_xlfn._xlws.FILTER(辅助信息!D:D,辅助信息!E:E=B2593)</f>
        <v>商投建工达州中医药科技园</v>
      </c>
    </row>
    <row r="2594" hidden="1" spans="2:18">
      <c r="B2594" s="40" t="s">
        <v>47</v>
      </c>
      <c r="C2594" s="72">
        <v>45873</v>
      </c>
      <c r="D2594" s="40" t="str">
        <f>VLOOKUP(B2594,辅助信息!E:K,7,FALSE)</f>
        <v>JWDDCD2025052800131</v>
      </c>
      <c r="E2594" s="40" t="str">
        <f>VLOOKUP(F2594,辅助信息!A:B,2,FALSE)</f>
        <v>螺纹钢</v>
      </c>
      <c r="F2594" s="40" t="s">
        <v>27</v>
      </c>
      <c r="G2594" s="36">
        <v>9</v>
      </c>
      <c r="H2594" s="136">
        <f>_xlfn.XLOOKUP(C2594&amp;F2594&amp;I2594&amp;J2594,'[1]2025年已发货'!$F:$F&amp;'[1]2025年已发货'!$C:$C&amp;'[1]2025年已发货'!$G:$G&amp;'[1]2025年已发货'!$H:$H,'[1]2025年已发货'!$E:$E,"未发货")</f>
        <v>9</v>
      </c>
      <c r="I2594" s="40" t="str">
        <f>VLOOKUP(B2594,辅助信息!E:I,3,FALSE)</f>
        <v>（商投建工达州中医药科技园-1工区）达州市通川区达州中医药职业学院犀牛大道北段</v>
      </c>
      <c r="J2594" s="40" t="str">
        <f>VLOOKUP(B2594,辅助信息!E:I,4,FALSE)</f>
        <v>程黄刚</v>
      </c>
      <c r="K2594" s="40">
        <f>VLOOKUP(J2594,辅助信息!H:I,2,FALSE)</f>
        <v>15108211617</v>
      </c>
      <c r="L2594" s="111" t="str">
        <f>VLOOKUP(B2594,辅助信息!E:J,6,FALSE)</f>
        <v>控制炉批号！多了现场不收！,优先安排达钢,提前联系到场规格及数量</v>
      </c>
      <c r="M2594" s="93">
        <v>45874</v>
      </c>
      <c r="O2594" s="64">
        <f ca="1" t="shared" si="161"/>
        <v>0</v>
      </c>
      <c r="P2594" s="64">
        <f ca="1" t="shared" si="162"/>
        <v>97</v>
      </c>
      <c r="Q2594" s="29" t="str">
        <f>VLOOKUP(B2594,辅助信息!E:M,9,FALSE)</f>
        <v>ZTWM-CDGS-XS-2024-0134-商投建工达州中医药科技成果示范园项目</v>
      </c>
      <c r="R2594" s="29" t="str">
        <f>_xlfn._xlws.FILTER(辅助信息!D:D,辅助信息!E:E=B2594)</f>
        <v>商投建工达州中医药科技园</v>
      </c>
    </row>
    <row r="2595" hidden="1" spans="2:18">
      <c r="B2595" s="40" t="s">
        <v>47</v>
      </c>
      <c r="C2595" s="72">
        <v>45873</v>
      </c>
      <c r="D2595" s="40" t="str">
        <f>VLOOKUP(B2595,辅助信息!E:K,7,FALSE)</f>
        <v>JWDDCD2025052800131</v>
      </c>
      <c r="E2595" s="40" t="str">
        <f>VLOOKUP(F2595,辅助信息!A:B,2,FALSE)</f>
        <v>螺纹钢</v>
      </c>
      <c r="F2595" s="40" t="s">
        <v>32</v>
      </c>
      <c r="G2595" s="36">
        <v>3</v>
      </c>
      <c r="H2595" s="136">
        <f>_xlfn.XLOOKUP(C2595&amp;F2595&amp;I2595&amp;J2595,'[1]2025年已发货'!$F:$F&amp;'[1]2025年已发货'!$C:$C&amp;'[1]2025年已发货'!$G:$G&amp;'[1]2025年已发货'!$H:$H,'[1]2025年已发货'!$E:$E,"未发货")</f>
        <v>3</v>
      </c>
      <c r="I2595" s="40" t="str">
        <f>VLOOKUP(B2595,辅助信息!E:I,3,FALSE)</f>
        <v>（商投建工达州中医药科技园-1工区）达州市通川区达州中医药职业学院犀牛大道北段</v>
      </c>
      <c r="J2595" s="40" t="str">
        <f>VLOOKUP(B2595,辅助信息!E:I,4,FALSE)</f>
        <v>程黄刚</v>
      </c>
      <c r="K2595" s="40">
        <f>VLOOKUP(J2595,辅助信息!H:I,2,FALSE)</f>
        <v>15108211617</v>
      </c>
      <c r="L2595" s="111" t="str">
        <f>VLOOKUP(B2595,辅助信息!E:J,6,FALSE)</f>
        <v>控制炉批号！多了现场不收！,优先安排达钢,提前联系到场规格及数量</v>
      </c>
      <c r="M2595" s="93">
        <v>45874</v>
      </c>
      <c r="O2595" s="64">
        <f ca="1" t="shared" si="161"/>
        <v>0</v>
      </c>
      <c r="P2595" s="64">
        <f ca="1" t="shared" si="162"/>
        <v>97</v>
      </c>
      <c r="Q2595" s="29" t="str">
        <f>VLOOKUP(B2595,辅助信息!E:M,9,FALSE)</f>
        <v>ZTWM-CDGS-XS-2024-0134-商投建工达州中医药科技成果示范园项目</v>
      </c>
      <c r="R2595" s="29" t="str">
        <f>_xlfn._xlws.FILTER(辅助信息!D:D,辅助信息!E:E=B2595)</f>
        <v>商投建工达州中医药科技园</v>
      </c>
    </row>
    <row r="2596" hidden="1" spans="2:18">
      <c r="B2596" s="40" t="s">
        <v>47</v>
      </c>
      <c r="C2596" s="72">
        <v>45873</v>
      </c>
      <c r="D2596" s="40" t="str">
        <f>VLOOKUP(B2596,辅助信息!E:K,7,FALSE)</f>
        <v>JWDDCD2025052800131</v>
      </c>
      <c r="E2596" s="40" t="str">
        <f>VLOOKUP(F2596,辅助信息!A:B,2,FALSE)</f>
        <v>螺纹钢</v>
      </c>
      <c r="F2596" s="40" t="s">
        <v>205</v>
      </c>
      <c r="G2596" s="36">
        <v>3</v>
      </c>
      <c r="H2596" s="136" t="str">
        <f>_xlfn.XLOOKUP(C2596&amp;F2596&amp;I2596&amp;J2596,'[1]2025年已发货'!$F:$F&amp;'[1]2025年已发货'!$C:$C&amp;'[1]2025年已发货'!$G:$G&amp;'[1]2025年已发货'!$H:$H,'[1]2025年已发货'!$E:$E,"未发货")</f>
        <v>未发货</v>
      </c>
      <c r="I2596" s="40" t="str">
        <f>VLOOKUP(B2596,辅助信息!E:I,3,FALSE)</f>
        <v>（商投建工达州中医药科技园-1工区）达州市通川区达州中医药职业学院犀牛大道北段</v>
      </c>
      <c r="J2596" s="40" t="str">
        <f>VLOOKUP(B2596,辅助信息!E:I,4,FALSE)</f>
        <v>程黄刚</v>
      </c>
      <c r="K2596" s="40">
        <f>VLOOKUP(J2596,辅助信息!H:I,2,FALSE)</f>
        <v>15108211617</v>
      </c>
      <c r="L2596" s="111" t="str">
        <f>VLOOKUP(B2596,辅助信息!E:J,6,FALSE)</f>
        <v>控制炉批号！多了现场不收！,优先安排达钢,提前联系到场规格及数量</v>
      </c>
      <c r="M2596" s="93">
        <v>45874</v>
      </c>
      <c r="O2596" s="64">
        <f ca="1" t="shared" si="161"/>
        <v>0</v>
      </c>
      <c r="P2596" s="64">
        <f ca="1" t="shared" si="162"/>
        <v>97</v>
      </c>
      <c r="Q2596" s="29" t="str">
        <f>VLOOKUP(B2596,辅助信息!E:M,9,FALSE)</f>
        <v>ZTWM-CDGS-XS-2024-0134-商投建工达州中医药科技成果示范园项目</v>
      </c>
      <c r="R2596" s="29" t="str">
        <f>_xlfn._xlws.FILTER(辅助信息!D:D,辅助信息!E:E=B2596)</f>
        <v>商投建工达州中医药科技园</v>
      </c>
    </row>
    <row r="2597" hidden="1" spans="2:18">
      <c r="B2597" s="40" t="s">
        <v>47</v>
      </c>
      <c r="C2597" s="72">
        <v>45873</v>
      </c>
      <c r="D2597" s="40" t="str">
        <f>VLOOKUP(B2597,辅助信息!E:K,7,FALSE)</f>
        <v>JWDDCD2025052800131</v>
      </c>
      <c r="E2597" s="40" t="str">
        <f>VLOOKUP(F2597,辅助信息!A:B,2,FALSE)</f>
        <v>螺纹钢</v>
      </c>
      <c r="F2597" s="40" t="s">
        <v>198</v>
      </c>
      <c r="G2597" s="36">
        <v>3</v>
      </c>
      <c r="H2597" s="136" t="str">
        <f>_xlfn.XLOOKUP(C2597&amp;F2597&amp;I2597&amp;J2597,'[1]2025年已发货'!$F:$F&amp;'[1]2025年已发货'!$C:$C&amp;'[1]2025年已发货'!$G:$G&amp;'[1]2025年已发货'!$H:$H,'[1]2025年已发货'!$E:$E,"未发货")</f>
        <v>未发货</v>
      </c>
      <c r="I2597" s="40" t="str">
        <f>VLOOKUP(B2597,辅助信息!E:I,3,FALSE)</f>
        <v>（商投建工达州中医药科技园-1工区）达州市通川区达州中医药职业学院犀牛大道北段</v>
      </c>
      <c r="J2597" s="40" t="str">
        <f>VLOOKUP(B2597,辅助信息!E:I,4,FALSE)</f>
        <v>程黄刚</v>
      </c>
      <c r="K2597" s="40">
        <f>VLOOKUP(J2597,辅助信息!H:I,2,FALSE)</f>
        <v>15108211617</v>
      </c>
      <c r="L2597" s="111" t="str">
        <f>VLOOKUP(B2597,辅助信息!E:J,6,FALSE)</f>
        <v>控制炉批号！多了现场不收！,优先安排达钢,提前联系到场规格及数量</v>
      </c>
      <c r="M2597" s="93">
        <v>45874</v>
      </c>
      <c r="O2597" s="64">
        <f ca="1" t="shared" si="161"/>
        <v>0</v>
      </c>
      <c r="P2597" s="64">
        <f ca="1" t="shared" si="162"/>
        <v>97</v>
      </c>
      <c r="Q2597" s="29" t="str">
        <f>VLOOKUP(B2597,辅助信息!E:M,9,FALSE)</f>
        <v>ZTWM-CDGS-XS-2024-0134-商投建工达州中医药科技成果示范园项目</v>
      </c>
      <c r="R2597" s="29" t="str">
        <f>_xlfn._xlws.FILTER(辅助信息!D:D,辅助信息!E:E=B2597)</f>
        <v>商投建工达州中医药科技园</v>
      </c>
    </row>
    <row r="2598" hidden="1" spans="2:18">
      <c r="B2598" s="40" t="s">
        <v>47</v>
      </c>
      <c r="C2598" s="72">
        <v>45873</v>
      </c>
      <c r="D2598" s="40" t="str">
        <f>VLOOKUP(B2598,辅助信息!E:K,7,FALSE)</f>
        <v>JWDDCD2025052800131</v>
      </c>
      <c r="E2598" s="40" t="str">
        <f>VLOOKUP(F2598,辅助信息!A:B,2,FALSE)</f>
        <v>螺纹钢</v>
      </c>
      <c r="F2598" s="40" t="s">
        <v>199</v>
      </c>
      <c r="G2598" s="36">
        <v>3</v>
      </c>
      <c r="H2598" s="136" t="str">
        <f>_xlfn.XLOOKUP(C2598&amp;F2598&amp;I2598&amp;J2598,'[1]2025年已发货'!$F:$F&amp;'[1]2025年已发货'!$C:$C&amp;'[1]2025年已发货'!$G:$G&amp;'[1]2025年已发货'!$H:$H,'[1]2025年已发货'!$E:$E,"未发货")</f>
        <v>未发货</v>
      </c>
      <c r="I2598" s="40" t="str">
        <f>VLOOKUP(B2598,辅助信息!E:I,3,FALSE)</f>
        <v>（商投建工达州中医药科技园-1工区）达州市通川区达州中医药职业学院犀牛大道北段</v>
      </c>
      <c r="J2598" s="40" t="str">
        <f>VLOOKUP(B2598,辅助信息!E:I,4,FALSE)</f>
        <v>程黄刚</v>
      </c>
      <c r="K2598" s="40">
        <f>VLOOKUP(J2598,辅助信息!H:I,2,FALSE)</f>
        <v>15108211617</v>
      </c>
      <c r="L2598" s="111" t="str">
        <f>VLOOKUP(B2598,辅助信息!E:J,6,FALSE)</f>
        <v>控制炉批号！多了现场不收！,优先安排达钢,提前联系到场规格及数量</v>
      </c>
      <c r="M2598" s="93">
        <v>45874</v>
      </c>
      <c r="O2598" s="64">
        <f ca="1" t="shared" si="161"/>
        <v>0</v>
      </c>
      <c r="P2598" s="64">
        <f ca="1" t="shared" si="162"/>
        <v>97</v>
      </c>
      <c r="Q2598" s="29" t="str">
        <f>VLOOKUP(B2598,辅助信息!E:M,9,FALSE)</f>
        <v>ZTWM-CDGS-XS-2024-0134-商投建工达州中医药科技成果示范园项目</v>
      </c>
      <c r="R2598" s="29" t="str">
        <f>_xlfn._xlws.FILTER(辅助信息!D:D,辅助信息!E:E=B2598)</f>
        <v>商投建工达州中医药科技园</v>
      </c>
    </row>
    <row r="2599" hidden="1" spans="2:18">
      <c r="B2599" s="40" t="s">
        <v>169</v>
      </c>
      <c r="C2599" s="72">
        <v>45873</v>
      </c>
      <c r="D2599" s="40" t="str">
        <f>VLOOKUP(B2599,辅助信息!E:K,7,FALSE)</f>
        <v>JWDDCD2025051800044</v>
      </c>
      <c r="E2599" s="40" t="str">
        <f>VLOOKUP(F2599,辅助信息!A:B,2,FALSE)</f>
        <v>螺纹钢</v>
      </c>
      <c r="F2599" s="40" t="s">
        <v>28</v>
      </c>
      <c r="G2599" s="36">
        <v>35</v>
      </c>
      <c r="H2599" s="136" t="str">
        <f>_xlfn.XLOOKUP(C2599&amp;F2599&amp;I2599&amp;J2599,'[1]2025年已发货'!$F:$F&amp;'[1]2025年已发货'!$C:$C&amp;'[1]2025年已发货'!$G:$G&amp;'[1]2025年已发货'!$H:$H,'[1]2025年已发货'!$E:$E,"未发货")</f>
        <v>未发货</v>
      </c>
      <c r="I2599" s="40" t="str">
        <f>VLOOKUP(B2599,辅助信息!E:I,3,FALSE)</f>
        <v>(五冶建设龙泉芙蓉花语项目-1,3地块)龙泉驿区北川路双堰塘钓鱼东100米(北川路)</v>
      </c>
      <c r="J2599" s="40" t="str">
        <f>VLOOKUP(B2599,辅助信息!E:I,4,FALSE)</f>
        <v>祝斯阳</v>
      </c>
      <c r="K2599" s="40">
        <f>VLOOKUP(J2599,辅助信息!H:I,2,FALSE)</f>
        <v>15583590797</v>
      </c>
      <c r="L2599" s="111" t="str">
        <f>VLOOKUP(B2599,辅助信息!E:J,6,FALSE)</f>
        <v>联系实际收货人（祝斯阳15583590797）项目拒绝威钢发货！！！五冶建设送货单,6份材质书,锈货不收，项目名称：中冶成勘-成都安置房项目，装货前联系收货人核实到场规格,没提前告知进场规格现场不给予接收</v>
      </c>
      <c r="M2599" s="93">
        <v>45874</v>
      </c>
      <c r="O2599" s="64">
        <f ca="1" t="shared" si="161"/>
        <v>0</v>
      </c>
      <c r="P2599" s="64">
        <f ca="1" t="shared" si="162"/>
        <v>97</v>
      </c>
      <c r="Q2599" s="29" t="str">
        <f>VLOOKUP(B2599,辅助信息!E:M,9,FALSE)</f>
        <v>ZTWM-CDGS-XS-2025-0073-五冶天府-成都怡心湖片区及龙泉驿医院等项目</v>
      </c>
      <c r="R2599" s="29" t="str">
        <f>_xlfn._xlws.FILTER(辅助信息!D:D,辅助信息!E:E=B2599)</f>
        <v>五冶建设龙泉芙蓉花语项目</v>
      </c>
    </row>
    <row r="2600" hidden="1" spans="2:18">
      <c r="B2600" s="40" t="s">
        <v>31</v>
      </c>
      <c r="C2600" s="72">
        <v>45873</v>
      </c>
      <c r="D2600" s="40" t="str">
        <f>VLOOKUP(B2600,辅助信息!E:K,7,FALSE)</f>
        <v>JWDDCD2024121000136</v>
      </c>
      <c r="E2600" s="40" t="str">
        <f>VLOOKUP(F2600,辅助信息!A:B,2,FALSE)</f>
        <v>盘螺</v>
      </c>
      <c r="F2600" s="40" t="s">
        <v>49</v>
      </c>
      <c r="G2600" s="36">
        <v>32.5</v>
      </c>
      <c r="H2600" s="136">
        <f>_xlfn.XLOOKUP(C2600&amp;F2600&amp;I2600&amp;J2600,'[1]2025年已发货'!$F:$F&amp;'[1]2025年已发货'!$C:$C&amp;'[1]2025年已发货'!$G:$G&amp;'[1]2025年已发货'!$H:$H,'[1]2025年已发货'!$E:$E,"未发货")</f>
        <v>32.5</v>
      </c>
      <c r="I2600" s="40" t="str">
        <f>VLOOKUP(B2600,辅助信息!E:I,3,FALSE)</f>
        <v>（四川商建-射洪城乡一体化项目）遂宁市射洪市忠新幼儿园北侧约220米新溪小区</v>
      </c>
      <c r="J2600" s="40" t="str">
        <f>VLOOKUP(B2600,辅助信息!E:I,4,FALSE)</f>
        <v>柏子刚</v>
      </c>
      <c r="K2600" s="40">
        <f>VLOOKUP(J2600,辅助信息!H:I,2,FALSE)</f>
        <v>15692885305</v>
      </c>
      <c r="L2600" s="111" t="str">
        <f>VLOOKUP(B2600,辅助信息!E:J,6,FALSE)</f>
        <v>提前联系到场规格及数量</v>
      </c>
      <c r="M2600" s="93">
        <v>45874</v>
      </c>
      <c r="O2600" s="64">
        <f ca="1" t="shared" si="161"/>
        <v>0</v>
      </c>
      <c r="P2600" s="64">
        <f ca="1" t="shared" si="162"/>
        <v>97</v>
      </c>
      <c r="Q2600" s="29" t="str">
        <f>VLOOKUP(B2600,辅助信息!E:M,9,FALSE)</f>
        <v>ZTWM-CDGS-XS-2024-0179-四川商投-射洪城乡一体化建设项目</v>
      </c>
      <c r="R2600" s="29" t="str">
        <f>_xlfn._xlws.FILTER(辅助信息!D:D,辅助信息!E:E=B2600)</f>
        <v>四川商建
射洪城乡一体化项目</v>
      </c>
    </row>
    <row r="2601" hidden="1" spans="2:18">
      <c r="B2601" s="40" t="s">
        <v>31</v>
      </c>
      <c r="C2601" s="72">
        <v>45873</v>
      </c>
      <c r="D2601" s="40" t="str">
        <f>VLOOKUP(B2601,辅助信息!E:K,7,FALSE)</f>
        <v>JWDDCD2024121000136</v>
      </c>
      <c r="E2601" s="40" t="str">
        <f>VLOOKUP(F2601,辅助信息!A:B,2,FALSE)</f>
        <v>螺纹钢</v>
      </c>
      <c r="F2601" s="40" t="s">
        <v>18</v>
      </c>
      <c r="G2601" s="36">
        <v>2.5</v>
      </c>
      <c r="H2601" s="136">
        <f>_xlfn.XLOOKUP(C2601&amp;F2601&amp;I2601&amp;J2601,'[1]2025年已发货'!$F:$F&amp;'[1]2025年已发货'!$C:$C&amp;'[1]2025年已发货'!$G:$G&amp;'[1]2025年已发货'!$H:$H,'[1]2025年已发货'!$E:$E,"未发货")</f>
        <v>2.5</v>
      </c>
      <c r="I2601" s="40" t="str">
        <f>VLOOKUP(B2601,辅助信息!E:I,3,FALSE)</f>
        <v>（四川商建-射洪城乡一体化项目）遂宁市射洪市忠新幼儿园北侧约220米新溪小区</v>
      </c>
      <c r="J2601" s="40" t="str">
        <f>VLOOKUP(B2601,辅助信息!E:I,4,FALSE)</f>
        <v>柏子刚</v>
      </c>
      <c r="K2601" s="40">
        <f>VLOOKUP(J2601,辅助信息!H:I,2,FALSE)</f>
        <v>15692885305</v>
      </c>
      <c r="L2601" s="111" t="str">
        <f>VLOOKUP(B2601,辅助信息!E:J,6,FALSE)</f>
        <v>提前联系到场规格及数量</v>
      </c>
      <c r="M2601" s="93">
        <v>45874</v>
      </c>
      <c r="O2601" s="64">
        <f ca="1" t="shared" si="161"/>
        <v>0</v>
      </c>
      <c r="P2601" s="64">
        <f ca="1" t="shared" si="162"/>
        <v>97</v>
      </c>
      <c r="Q2601" s="29" t="str">
        <f>VLOOKUP(B2601,辅助信息!E:M,9,FALSE)</f>
        <v>ZTWM-CDGS-XS-2024-0179-四川商投-射洪城乡一体化建设项目</v>
      </c>
      <c r="R2601" s="29" t="str">
        <f>_xlfn._xlws.FILTER(辅助信息!D:D,辅助信息!E:E=B2601)</f>
        <v>四川商建
射洪城乡一体化项目</v>
      </c>
    </row>
    <row r="2602" hidden="1" spans="2:18">
      <c r="B2602" s="40" t="s">
        <v>147</v>
      </c>
      <c r="C2602" s="72">
        <v>45873</v>
      </c>
      <c r="D2602" s="40" t="str">
        <f>VLOOKUP(B2602,辅助信息!E:K,7,FALSE)</f>
        <v>JWDDCD2025052800131</v>
      </c>
      <c r="E2602" s="40" t="str">
        <f>VLOOKUP(F2602,辅助信息!A:B,2,FALSE)</f>
        <v>盘螺</v>
      </c>
      <c r="F2602" s="40" t="s">
        <v>49</v>
      </c>
      <c r="G2602" s="36">
        <v>5</v>
      </c>
      <c r="H2602" s="136">
        <f>_xlfn.XLOOKUP(C2602&amp;F2602&amp;I2602&amp;J2602,'[1]2025年已发货'!$F:$F&amp;'[1]2025年已发货'!$C:$C&amp;'[1]2025年已发货'!$G:$G&amp;'[1]2025年已发货'!$H:$H,'[1]2025年已发货'!$E:$E,"未发货")</f>
        <v>5</v>
      </c>
      <c r="I2602" s="40" t="str">
        <f>VLOOKUP(B2602,辅助信息!E:I,3,FALSE)</f>
        <v>（商投建工达州中医药科技园-4工区-11号楼）达州市通川区达州中医药职业学院犀牛大道北段</v>
      </c>
      <c r="J2602" s="40" t="str">
        <f>VLOOKUP(B2602,辅助信息!E:I,4,FALSE)</f>
        <v>张扬</v>
      </c>
      <c r="K2602" s="40">
        <f>VLOOKUP(J2602,辅助信息!H:I,2,FALSE)</f>
        <v>18381904567</v>
      </c>
      <c r="L2602" s="111" t="str">
        <f>VLOOKUP(B2602,辅助信息!E:J,6,FALSE)</f>
        <v>控制炉批号！多了现场不收！,优先安排达钢,提前联系到场规格及数量</v>
      </c>
      <c r="M2602" s="93">
        <v>45874</v>
      </c>
      <c r="O2602" s="64">
        <f ca="1" t="shared" si="161"/>
        <v>0</v>
      </c>
      <c r="P2602" s="64">
        <f ca="1" t="shared" si="162"/>
        <v>97</v>
      </c>
      <c r="Q2602" s="29" t="str">
        <f>VLOOKUP(B2602,辅助信息!E:M,9,FALSE)</f>
        <v>ZTWM-CDGS-XS-2024-0134-商投建工达州中医药科技成果示范园项目</v>
      </c>
      <c r="R2602" s="29" t="str">
        <f>_xlfn._xlws.FILTER(辅助信息!D:D,辅助信息!E:E=B2602)</f>
        <v>商投建工达州中医药科技园</v>
      </c>
    </row>
    <row r="2603" hidden="1" spans="2:18">
      <c r="B2603" s="40" t="s">
        <v>147</v>
      </c>
      <c r="C2603" s="72">
        <v>45873</v>
      </c>
      <c r="D2603" s="40" t="str">
        <f>VLOOKUP(B2603,辅助信息!E:K,7,FALSE)</f>
        <v>JWDDCD2025052800131</v>
      </c>
      <c r="E2603" s="40" t="str">
        <f>VLOOKUP(F2603,辅助信息!A:B,2,FALSE)</f>
        <v>盘螺</v>
      </c>
      <c r="F2603" s="40" t="s">
        <v>40</v>
      </c>
      <c r="G2603" s="36">
        <v>9</v>
      </c>
      <c r="H2603" s="136">
        <f>_xlfn.XLOOKUP(C2603&amp;F2603&amp;I2603&amp;J2603,'[1]2025年已发货'!$F:$F&amp;'[1]2025年已发货'!$C:$C&amp;'[1]2025年已发货'!$G:$G&amp;'[1]2025年已发货'!$H:$H,'[1]2025年已发货'!$E:$E,"未发货")</f>
        <v>9</v>
      </c>
      <c r="I2603" s="40" t="str">
        <f>VLOOKUP(B2603,辅助信息!E:I,3,FALSE)</f>
        <v>（商投建工达州中医药科技园-4工区-11号楼）达州市通川区达州中医药职业学院犀牛大道北段</v>
      </c>
      <c r="J2603" s="40" t="str">
        <f>VLOOKUP(B2603,辅助信息!E:I,4,FALSE)</f>
        <v>张扬</v>
      </c>
      <c r="K2603" s="40">
        <f>VLOOKUP(J2603,辅助信息!H:I,2,FALSE)</f>
        <v>18381904567</v>
      </c>
      <c r="L2603" s="111" t="str">
        <f>VLOOKUP(B2603,辅助信息!E:J,6,FALSE)</f>
        <v>控制炉批号！多了现场不收！,优先安排达钢,提前联系到场规格及数量</v>
      </c>
      <c r="M2603" s="93">
        <v>45874</v>
      </c>
      <c r="O2603" s="64">
        <f ca="1" t="shared" si="161"/>
        <v>0</v>
      </c>
      <c r="P2603" s="64">
        <f ca="1" t="shared" si="162"/>
        <v>97</v>
      </c>
      <c r="Q2603" s="29" t="str">
        <f>VLOOKUP(B2603,辅助信息!E:M,9,FALSE)</f>
        <v>ZTWM-CDGS-XS-2024-0134-商投建工达州中医药科技成果示范园项目</v>
      </c>
      <c r="R2603" s="29" t="str">
        <f>_xlfn._xlws.FILTER(辅助信息!D:D,辅助信息!E:E=B2603)</f>
        <v>商投建工达州中医药科技园</v>
      </c>
    </row>
    <row r="2604" hidden="1" spans="2:18">
      <c r="B2604" s="40" t="s">
        <v>147</v>
      </c>
      <c r="C2604" s="72">
        <v>45873</v>
      </c>
      <c r="D2604" s="40" t="str">
        <f>VLOOKUP(B2604,辅助信息!E:K,7,FALSE)</f>
        <v>JWDDCD2025052800131</v>
      </c>
      <c r="E2604" s="40" t="str">
        <f>VLOOKUP(F2604,辅助信息!A:B,2,FALSE)</f>
        <v>盘螺</v>
      </c>
      <c r="F2604" s="40" t="s">
        <v>41</v>
      </c>
      <c r="G2604" s="36">
        <f>6*2.5</f>
        <v>15</v>
      </c>
      <c r="H2604" s="136">
        <f>_xlfn.XLOOKUP(C2604&amp;F2604&amp;I2604&amp;J2604,'[1]2025年已发货'!$F:$F&amp;'[1]2025年已发货'!$C:$C&amp;'[1]2025年已发货'!$G:$G&amp;'[1]2025年已发货'!$H:$H,'[1]2025年已发货'!$E:$E,"未发货")</f>
        <v>15</v>
      </c>
      <c r="I2604" s="40" t="str">
        <f>VLOOKUP(B2604,辅助信息!E:I,3,FALSE)</f>
        <v>（商投建工达州中医药科技园-4工区-11号楼）达州市通川区达州中医药职业学院犀牛大道北段</v>
      </c>
      <c r="J2604" s="40" t="str">
        <f>VLOOKUP(B2604,辅助信息!E:I,4,FALSE)</f>
        <v>张扬</v>
      </c>
      <c r="K2604" s="40">
        <f>VLOOKUP(J2604,辅助信息!H:I,2,FALSE)</f>
        <v>18381904567</v>
      </c>
      <c r="L2604" s="111" t="str">
        <f>VLOOKUP(B2604,辅助信息!E:J,6,FALSE)</f>
        <v>控制炉批号！多了现场不收！,优先安排达钢,提前联系到场规格及数量</v>
      </c>
      <c r="M2604" s="93">
        <v>45874</v>
      </c>
      <c r="O2604" s="64">
        <f ca="1" t="shared" si="161"/>
        <v>0</v>
      </c>
      <c r="P2604" s="64">
        <f ca="1" t="shared" si="162"/>
        <v>97</v>
      </c>
      <c r="Q2604" s="29" t="str">
        <f>VLOOKUP(B2604,辅助信息!E:M,9,FALSE)</f>
        <v>ZTWM-CDGS-XS-2024-0134-商投建工达州中医药科技成果示范园项目</v>
      </c>
      <c r="R2604" s="29" t="str">
        <f>_xlfn._xlws.FILTER(辅助信息!D:D,辅助信息!E:E=B2604)</f>
        <v>商投建工达州中医药科技园</v>
      </c>
    </row>
    <row r="2605" hidden="1" spans="1:18">
      <c r="A2605" s="59" t="s">
        <v>207</v>
      </c>
      <c r="B2605" s="40" t="s">
        <v>147</v>
      </c>
      <c r="C2605" s="72">
        <v>45873</v>
      </c>
      <c r="D2605" s="40" t="str">
        <f>VLOOKUP(B2605,辅助信息!E:K,7,FALSE)</f>
        <v>JWDDCD2025052800131</v>
      </c>
      <c r="E2605" s="40" t="str">
        <f>VLOOKUP(F2605,辅助信息!A:B,2,FALSE)</f>
        <v>螺纹钢</v>
      </c>
      <c r="F2605" s="40" t="s">
        <v>28</v>
      </c>
      <c r="G2605" s="36">
        <v>6</v>
      </c>
      <c r="H2605" s="136">
        <f>_xlfn.XLOOKUP(C2605&amp;F2605&amp;I2605&amp;J2605,'[1]2025年已发货'!$F:$F&amp;'[1]2025年已发货'!$C:$C&amp;'[1]2025年已发货'!$G:$G&amp;'[1]2025年已发货'!$H:$H,'[1]2025年已发货'!$E:$E,"未发货")</f>
        <v>6</v>
      </c>
      <c r="I2605" s="40" t="str">
        <f>VLOOKUP(B2605,辅助信息!E:I,3,FALSE)</f>
        <v>（商投建工达州中医药科技园-4工区-11号楼）达州市通川区达州中医药职业学院犀牛大道北段</v>
      </c>
      <c r="J2605" s="40" t="str">
        <f>VLOOKUP(B2605,辅助信息!E:I,4,FALSE)</f>
        <v>张扬</v>
      </c>
      <c r="K2605" s="40">
        <f>VLOOKUP(J2605,辅助信息!H:I,2,FALSE)</f>
        <v>18381904567</v>
      </c>
      <c r="L2605" s="111" t="str">
        <f>VLOOKUP(B2605,辅助信息!E:J,6,FALSE)</f>
        <v>控制炉批号！多了现场不收！,优先安排达钢,提前联系到场规格及数量</v>
      </c>
      <c r="M2605" s="93">
        <v>45874</v>
      </c>
      <c r="O2605" s="64">
        <f ca="1" t="shared" si="161"/>
        <v>0</v>
      </c>
      <c r="P2605" s="64">
        <f ca="1" t="shared" si="162"/>
        <v>97</v>
      </c>
      <c r="Q2605" s="29" t="str">
        <f>VLOOKUP(B2605,辅助信息!E:M,9,FALSE)</f>
        <v>ZTWM-CDGS-XS-2024-0134-商投建工达州中医药科技成果示范园项目</v>
      </c>
      <c r="R2605" s="29" t="str">
        <f>_xlfn._xlws.FILTER(辅助信息!D:D,辅助信息!E:E=B2605)</f>
        <v>商投建工达州中医药科技园</v>
      </c>
    </row>
    <row r="2606" hidden="1" spans="2:18">
      <c r="B2606" s="40" t="s">
        <v>147</v>
      </c>
      <c r="C2606" s="72">
        <v>45874</v>
      </c>
      <c r="D2606" s="40" t="str">
        <f>VLOOKUP(B2606,辅助信息!E:K,7,FALSE)</f>
        <v>JWDDCD2025052800131</v>
      </c>
      <c r="E2606" s="40" t="str">
        <f>VLOOKUP(F2606,辅助信息!A:B,2,FALSE)</f>
        <v>螺纹钢</v>
      </c>
      <c r="F2606" s="40" t="s">
        <v>21</v>
      </c>
      <c r="G2606" s="36">
        <v>9</v>
      </c>
      <c r="H2606" s="136">
        <f>_xlfn.XLOOKUP(C2606&amp;F2606&amp;I2606&amp;J2606,'[1]2025年已发货'!$F:$F&amp;'[1]2025年已发货'!$C:$C&amp;'[1]2025年已发货'!$G:$G&amp;'[1]2025年已发货'!$H:$H,'[1]2025年已发货'!$E:$E,"未发货")</f>
        <v>7.5</v>
      </c>
      <c r="I2606" s="40" t="str">
        <f>VLOOKUP(B2606,辅助信息!E:I,3,FALSE)</f>
        <v>（商投建工达州中医药科技园-4工区-11号楼）达州市通川区达州中医药职业学院犀牛大道北段</v>
      </c>
      <c r="J2606" s="40" t="str">
        <f>VLOOKUP(B2606,辅助信息!E:I,4,FALSE)</f>
        <v>张扬</v>
      </c>
      <c r="K2606" s="40">
        <f>VLOOKUP(J2606,辅助信息!H:I,2,FALSE)</f>
        <v>18381904567</v>
      </c>
      <c r="L2606" s="111" t="str">
        <f>VLOOKUP(B2606,辅助信息!E:J,6,FALSE)</f>
        <v>控制炉批号！多了现场不收！,优先安排达钢,提前联系到场规格及数量</v>
      </c>
      <c r="O2606" s="64" t="str">
        <f ca="1" t="shared" si="161"/>
        <v/>
      </c>
      <c r="P2606" s="64" t="str">
        <f ca="1" t="shared" si="162"/>
        <v/>
      </c>
      <c r="Q2606" s="29" t="str">
        <f>VLOOKUP(B2606,辅助信息!E:M,9,FALSE)</f>
        <v>ZTWM-CDGS-XS-2024-0134-商投建工达州中医药科技成果示范园项目</v>
      </c>
      <c r="R2606" s="29" t="str">
        <f>_xlfn._xlws.FILTER(辅助信息!D:D,辅助信息!E:E=B2606)</f>
        <v>商投建工达州中医药科技园</v>
      </c>
    </row>
    <row r="2607" hidden="1" spans="2:18">
      <c r="B2607" s="40" t="s">
        <v>147</v>
      </c>
      <c r="C2607" s="72">
        <v>45874</v>
      </c>
      <c r="D2607" s="40" t="str">
        <f>VLOOKUP(B2607,辅助信息!E:K,7,FALSE)</f>
        <v>JWDDCD2025052800131</v>
      </c>
      <c r="E2607" s="40" t="str">
        <f>VLOOKUP(F2607,辅助信息!A:B,2,FALSE)</f>
        <v>螺纹钢</v>
      </c>
      <c r="F2607" s="40" t="s">
        <v>58</v>
      </c>
      <c r="G2607" s="36">
        <v>9</v>
      </c>
      <c r="H2607" s="136">
        <f>_xlfn.XLOOKUP(C2607&amp;F2607&amp;I2607&amp;J2607,'[1]2025年已发货'!$F:$F&amp;'[1]2025年已发货'!$C:$C&amp;'[1]2025年已发货'!$G:$G&amp;'[1]2025年已发货'!$H:$H,'[1]2025年已发货'!$E:$E,"未发货")</f>
        <v>7.5</v>
      </c>
      <c r="I2607" s="40" t="str">
        <f>VLOOKUP(B2607,辅助信息!E:I,3,FALSE)</f>
        <v>（商投建工达州中医药科技园-4工区-11号楼）达州市通川区达州中医药职业学院犀牛大道北段</v>
      </c>
      <c r="J2607" s="40" t="str">
        <f>VLOOKUP(B2607,辅助信息!E:I,4,FALSE)</f>
        <v>张扬</v>
      </c>
      <c r="K2607" s="40">
        <f>VLOOKUP(J2607,辅助信息!H:I,2,FALSE)</f>
        <v>18381904567</v>
      </c>
      <c r="L2607" s="111" t="str">
        <f>VLOOKUP(B2607,辅助信息!E:J,6,FALSE)</f>
        <v>控制炉批号！多了现场不收！,优先安排达钢,提前联系到场规格及数量</v>
      </c>
      <c r="O2607" s="64" t="str">
        <f ca="1" t="shared" si="161"/>
        <v/>
      </c>
      <c r="P2607" s="64" t="str">
        <f ca="1" t="shared" si="162"/>
        <v/>
      </c>
      <c r="Q2607" s="29" t="str">
        <f>VLOOKUP(B2607,辅助信息!E:M,9,FALSE)</f>
        <v>ZTWM-CDGS-XS-2024-0134-商投建工达州中医药科技成果示范园项目</v>
      </c>
      <c r="R2607" s="29" t="str">
        <f>_xlfn._xlws.FILTER(辅助信息!D:D,辅助信息!E:E=B2607)</f>
        <v>商投建工达州中医药科技园</v>
      </c>
    </row>
    <row r="2608" hidden="1" spans="2:18">
      <c r="B2608" s="40" t="s">
        <v>147</v>
      </c>
      <c r="C2608" s="72">
        <v>45874</v>
      </c>
      <c r="D2608" s="40" t="str">
        <f>VLOOKUP(B2608,辅助信息!E:K,7,FALSE)</f>
        <v>JWDDCD2025052800131</v>
      </c>
      <c r="E2608" s="40" t="str">
        <f>VLOOKUP(F2608,辅助信息!A:B,2,FALSE)</f>
        <v>螺纹钢</v>
      </c>
      <c r="F2608" s="40" t="s">
        <v>46</v>
      </c>
      <c r="G2608" s="36">
        <v>9</v>
      </c>
      <c r="H2608" s="136">
        <f>_xlfn.XLOOKUP(C2608&amp;F2608&amp;I2608&amp;J2608,'[1]2025年已发货'!$F:$F&amp;'[1]2025年已发货'!$C:$C&amp;'[1]2025年已发货'!$G:$G&amp;'[1]2025年已发货'!$H:$H,'[1]2025年已发货'!$E:$E,"未发货")</f>
        <v>7.5</v>
      </c>
      <c r="I2608" s="40" t="str">
        <f>VLOOKUP(B2608,辅助信息!E:I,3,FALSE)</f>
        <v>（商投建工达州中医药科技园-4工区-11号楼）达州市通川区达州中医药职业学院犀牛大道北段</v>
      </c>
      <c r="J2608" s="40" t="str">
        <f>VLOOKUP(B2608,辅助信息!E:I,4,FALSE)</f>
        <v>张扬</v>
      </c>
      <c r="K2608" s="40">
        <f>VLOOKUP(J2608,辅助信息!H:I,2,FALSE)</f>
        <v>18381904567</v>
      </c>
      <c r="L2608" s="111" t="str">
        <f>VLOOKUP(B2608,辅助信息!E:J,6,FALSE)</f>
        <v>控制炉批号！多了现场不收！,优先安排达钢,提前联系到场规格及数量</v>
      </c>
      <c r="O2608" s="64" t="str">
        <f ca="1" t="shared" si="161"/>
        <v/>
      </c>
      <c r="P2608" s="64" t="str">
        <f ca="1" t="shared" si="162"/>
        <v/>
      </c>
      <c r="Q2608" s="29" t="str">
        <f>VLOOKUP(B2608,辅助信息!E:M,9,FALSE)</f>
        <v>ZTWM-CDGS-XS-2024-0134-商投建工达州中医药科技成果示范园项目</v>
      </c>
      <c r="R2608" s="29" t="str">
        <f>_xlfn._xlws.FILTER(辅助信息!D:D,辅助信息!E:E=B2608)</f>
        <v>商投建工达州中医药科技园</v>
      </c>
    </row>
    <row r="2609" hidden="1" spans="2:18">
      <c r="B2609" s="40" t="s">
        <v>147</v>
      </c>
      <c r="C2609" s="72">
        <v>45874</v>
      </c>
      <c r="D2609" s="40" t="str">
        <f>VLOOKUP(B2609,辅助信息!E:K,7,FALSE)</f>
        <v>JWDDCD2025052800131</v>
      </c>
      <c r="E2609" s="40" t="str">
        <f>VLOOKUP(F2609,辅助信息!A:B,2,FALSE)</f>
        <v>螺纹钢</v>
      </c>
      <c r="F2609" s="40" t="s">
        <v>22</v>
      </c>
      <c r="G2609" s="36">
        <v>15</v>
      </c>
      <c r="H2609" s="136">
        <f>_xlfn.XLOOKUP(C2609&amp;F2609&amp;I2609&amp;J2609,'[1]2025年已发货'!$F:$F&amp;'[1]2025年已发货'!$C:$C&amp;'[1]2025年已发货'!$G:$G&amp;'[1]2025年已发货'!$H:$H,'[1]2025年已发货'!$E:$E,"未发货")</f>
        <v>12.5</v>
      </c>
      <c r="I2609" s="40" t="str">
        <f>VLOOKUP(B2609,辅助信息!E:I,3,FALSE)</f>
        <v>（商投建工达州中医药科技园-4工区-11号楼）达州市通川区达州中医药职业学院犀牛大道北段</v>
      </c>
      <c r="J2609" s="40" t="str">
        <f>VLOOKUP(B2609,辅助信息!E:I,4,FALSE)</f>
        <v>张扬</v>
      </c>
      <c r="K2609" s="40">
        <f>VLOOKUP(J2609,辅助信息!H:I,2,FALSE)</f>
        <v>18381904567</v>
      </c>
      <c r="L2609" s="111" t="str">
        <f>VLOOKUP(B2609,辅助信息!E:J,6,FALSE)</f>
        <v>控制炉批号！多了现场不收！,优先安排达钢,提前联系到场规格及数量</v>
      </c>
      <c r="O2609" s="64" t="str">
        <f ca="1" t="shared" si="161"/>
        <v/>
      </c>
      <c r="P2609" s="64" t="str">
        <f ca="1" t="shared" si="162"/>
        <v/>
      </c>
      <c r="Q2609" s="29" t="str">
        <f>VLOOKUP(B2609,辅助信息!E:M,9,FALSE)</f>
        <v>ZTWM-CDGS-XS-2024-0134-商投建工达州中医药科技成果示范园项目</v>
      </c>
      <c r="R2609" s="29" t="str">
        <f>_xlfn._xlws.FILTER(辅助信息!D:D,辅助信息!E:E=B2609)</f>
        <v>商投建工达州中医药科技园</v>
      </c>
    </row>
    <row r="2610" hidden="1" spans="2:18">
      <c r="B2610" s="122" t="s">
        <v>186</v>
      </c>
      <c r="C2610" s="72">
        <v>45875</v>
      </c>
      <c r="D2610" s="122" t="str">
        <f>VLOOKUP(B2610,辅助信息!E:K,7,FALSE)</f>
        <v>JWDDCD2025072900123</v>
      </c>
      <c r="E2610" s="122" t="str">
        <f>VLOOKUP(F2610,辅助信息!A:B,2,FALSE)</f>
        <v>螺纹钢</v>
      </c>
      <c r="F2610" s="122" t="s">
        <v>133</v>
      </c>
      <c r="G2610" s="123">
        <v>37</v>
      </c>
      <c r="H2610" s="136" t="str">
        <f>_xlfn.XLOOKUP(C2610&amp;F2610&amp;I2610&amp;J2610,'[1]2025年已发货'!$F:$F&amp;'[1]2025年已发货'!$C:$C&amp;'[1]2025年已发货'!$G:$G&amp;'[1]2025年已发货'!$H:$H,'[1]2025年已发货'!$E:$E,"未发货")</f>
        <v>未发货</v>
      </c>
      <c r="I2610" s="122" t="str">
        <f>VLOOKUP(B2610,辅助信息!E:I,3,FALSE)</f>
        <v>(乐山市校地共建产教融合基地建设项目二标段)四川省乐山市市中区苏稽镇</v>
      </c>
      <c r="J2610" s="122" t="str">
        <f>VLOOKUP(B2610,辅助信息!E:I,4,FALSE)</f>
        <v>彭江涛</v>
      </c>
      <c r="K2610" s="122">
        <f>VLOOKUP(J2610,辅助信息!H:I,2,FALSE)</f>
        <v>13990276572</v>
      </c>
      <c r="L2610" s="124" t="str">
        <f>VLOOKUP(B2610,辅助信息!E:J,6,FALSE)</f>
        <v>联系实际收货人（彭江涛13990276572）现场要求炉批号控制2个以下，超2个不给予签收。提前联系到场规格及数量</v>
      </c>
      <c r="M2610" s="93">
        <v>45875</v>
      </c>
      <c r="O2610" s="64">
        <f ca="1" t="shared" si="161"/>
        <v>0</v>
      </c>
      <c r="P2610" s="64">
        <f ca="1" t="shared" si="162"/>
        <v>96</v>
      </c>
      <c r="Q2610" s="29" t="str">
        <f>VLOOKUP(B2610,辅助信息!E:M,9,FALSE)</f>
        <v>ZTWM-CDGS-XS-2025-0126-四川机司-乐山市校地共建产教融合基地配套设施项目施工二标段钢筋采购合同</v>
      </c>
      <c r="R2610" s="29" t="str">
        <f>_xlfn._xlws.FILTER(辅助信息!D:D,辅助信息!E:E=B2610)</f>
        <v>乐山市校地共建产教融合基地建设项目</v>
      </c>
    </row>
    <row r="2611" hidden="1" spans="2:18">
      <c r="B2611" s="122" t="s">
        <v>186</v>
      </c>
      <c r="C2611" s="72">
        <v>45875</v>
      </c>
      <c r="D2611" s="122" t="str">
        <f>VLOOKUP(B2611,辅助信息!E:K,7,FALSE)</f>
        <v>JWDDCD2025072900123</v>
      </c>
      <c r="E2611" s="122" t="str">
        <f>VLOOKUP(F2611,辅助信息!A:B,2,FALSE)</f>
        <v>螺纹钢</v>
      </c>
      <c r="F2611" s="122" t="s">
        <v>91</v>
      </c>
      <c r="G2611" s="123">
        <f>192-35</f>
        <v>157</v>
      </c>
      <c r="H2611" s="136" t="str">
        <f>_xlfn.XLOOKUP(C2611&amp;F2611&amp;I2611&amp;J2611,'[1]2025年已发货'!$F:$F&amp;'[1]2025年已发货'!$C:$C&amp;'[1]2025年已发货'!$G:$G&amp;'[1]2025年已发货'!$H:$H,'[1]2025年已发货'!$E:$E,"未发货")</f>
        <v>未发货</v>
      </c>
      <c r="I2611" s="122" t="str">
        <f>VLOOKUP(B2611,辅助信息!E:I,3,FALSE)</f>
        <v>(乐山市校地共建产教融合基地建设项目二标段)四川省乐山市市中区苏稽镇</v>
      </c>
      <c r="J2611" s="122" t="str">
        <f>VLOOKUP(B2611,辅助信息!E:I,4,FALSE)</f>
        <v>彭江涛</v>
      </c>
      <c r="K2611" s="122">
        <f>VLOOKUP(J2611,辅助信息!H:I,2,FALSE)</f>
        <v>13990276572</v>
      </c>
      <c r="L2611" s="124" t="str">
        <f>VLOOKUP(B2611,辅助信息!E:J,6,FALSE)</f>
        <v>联系实际收货人（彭江涛13990276572）现场要求炉批号控制2个以下，超2个不给予签收。提前联系到场规格及数量</v>
      </c>
      <c r="M2611" s="93">
        <v>45875</v>
      </c>
      <c r="O2611" s="64">
        <f ca="1" t="shared" si="161"/>
        <v>0</v>
      </c>
      <c r="P2611" s="64">
        <f ca="1" t="shared" si="162"/>
        <v>96</v>
      </c>
      <c r="Q2611" s="29" t="str">
        <f>VLOOKUP(B2611,辅助信息!E:M,9,FALSE)</f>
        <v>ZTWM-CDGS-XS-2025-0126-四川机司-乐山市校地共建产教融合基地配套设施项目施工二标段钢筋采购合同</v>
      </c>
      <c r="R2611" s="29" t="str">
        <f>_xlfn._xlws.FILTER(辅助信息!D:D,辅助信息!E:E=B2611)</f>
        <v>乐山市校地共建产教融合基地建设项目</v>
      </c>
    </row>
    <row r="2612" hidden="1" spans="2:18">
      <c r="B2612" s="40" t="s">
        <v>194</v>
      </c>
      <c r="C2612" s="72">
        <v>45875</v>
      </c>
      <c r="D2612" s="40" t="str">
        <f>VLOOKUP(B2612,辅助信息!E:K,7,FALSE)</f>
        <v>JWDD2025071500089</v>
      </c>
      <c r="E2612" s="40" t="str">
        <f>VLOOKUP(F2612,辅助信息!A:B,2,FALSE)</f>
        <v>盘螺</v>
      </c>
      <c r="F2612" s="40" t="s">
        <v>40</v>
      </c>
      <c r="G2612" s="36">
        <v>10</v>
      </c>
      <c r="H2612" s="136" t="str">
        <f>_xlfn.XLOOKUP(C2612&amp;F2612&amp;I2612&amp;J2612,'[1]2025年已发货'!$F:$F&amp;'[1]2025年已发货'!$C:$C&amp;'[1]2025年已发货'!$G:$G&amp;'[1]2025年已发货'!$H:$H,'[1]2025年已发货'!$E:$E,"未发货")</f>
        <v>未发货</v>
      </c>
      <c r="I2612" s="40" t="str">
        <f>VLOOKUP(B2612,辅助信息!E:I,3,FALSE)</f>
        <v>(宜宾兴港三江新区长江工业园保障性租赁住房建设项目-土建)四川省宜宾市翠屏区永善路南段宜宾市三江新区长江工业园区</v>
      </c>
      <c r="J2612" s="40" t="str">
        <f>VLOOKUP(B2612,辅助信息!E:I,4,FALSE)</f>
        <v>赵元虎</v>
      </c>
      <c r="K2612" s="40">
        <f>VLOOKUP(J2612,辅助信息!H:I,2,FALSE)</f>
        <v>13684167136</v>
      </c>
      <c r="L2612" s="111" t="str">
        <f>VLOOKUP(B2612,辅助信息!E:J,6,FALSE)</f>
        <v>现场要求调度统一联系指定收货人，不单独发司机位置。锈货不收，装货前联系收货人核实到场规格,没提前告知进场规格现场不给予接收</v>
      </c>
      <c r="M2612" s="93">
        <v>45875</v>
      </c>
      <c r="O2612" s="64">
        <f ca="1" t="shared" si="161"/>
        <v>0</v>
      </c>
      <c r="P2612" s="64">
        <f ca="1" t="shared" si="162"/>
        <v>96</v>
      </c>
      <c r="Q2612" s="29" t="str">
        <f>VLOOKUP(B2612,辅助信息!E:M,9,FALSE)</f>
        <v>ZTWM-CDYXGS-XS-2025-0014-宜宾兴港建材-三江新区长江工业园片区保障性租赁住房建设项目</v>
      </c>
      <c r="R2612" s="29" t="str">
        <f>_xlfn._xlws.FILTER(辅助信息!D:D,辅助信息!E:E=B2612)</f>
        <v>宜宾兴港三江新区长江工业园建设项目</v>
      </c>
    </row>
    <row r="2613" hidden="1" spans="2:18">
      <c r="B2613" s="40" t="s">
        <v>194</v>
      </c>
      <c r="C2613" s="72">
        <v>45875</v>
      </c>
      <c r="D2613" s="40" t="str">
        <f>VLOOKUP(B2613,辅助信息!E:K,7,FALSE)</f>
        <v>JWDD2025071500089</v>
      </c>
      <c r="E2613" s="40" t="str">
        <f>VLOOKUP(F2613,辅助信息!A:B,2,FALSE)</f>
        <v>盘螺</v>
      </c>
      <c r="F2613" s="40" t="s">
        <v>41</v>
      </c>
      <c r="G2613" s="36">
        <v>15</v>
      </c>
      <c r="H2613" s="136" t="str">
        <f>_xlfn.XLOOKUP(C2613&amp;F2613&amp;I2613&amp;J2613,'[1]2025年已发货'!$F:$F&amp;'[1]2025年已发货'!$C:$C&amp;'[1]2025年已发货'!$G:$G&amp;'[1]2025年已发货'!$H:$H,'[1]2025年已发货'!$E:$E,"未发货")</f>
        <v>未发货</v>
      </c>
      <c r="I2613" s="40" t="str">
        <f>VLOOKUP(B2613,辅助信息!E:I,3,FALSE)</f>
        <v>(宜宾兴港三江新区长江工业园保障性租赁住房建设项目-土建)四川省宜宾市翠屏区永善路南段宜宾市三江新区长江工业园区</v>
      </c>
      <c r="J2613" s="40" t="str">
        <f>VLOOKUP(B2613,辅助信息!E:I,4,FALSE)</f>
        <v>赵元虎</v>
      </c>
      <c r="K2613" s="40">
        <f>VLOOKUP(J2613,辅助信息!H:I,2,FALSE)</f>
        <v>13684167136</v>
      </c>
      <c r="L2613" s="111" t="str">
        <f>VLOOKUP(B2613,辅助信息!E:J,6,FALSE)</f>
        <v>现场要求调度统一联系指定收货人，不单独发司机位置。锈货不收，装货前联系收货人核实到场规格,没提前告知进场规格现场不给予接收</v>
      </c>
      <c r="M2613" s="93">
        <v>45875</v>
      </c>
      <c r="O2613" s="64">
        <f ca="1" t="shared" si="161"/>
        <v>0</v>
      </c>
      <c r="P2613" s="64">
        <f ca="1" t="shared" si="162"/>
        <v>96</v>
      </c>
      <c r="Q2613" s="29" t="str">
        <f>VLOOKUP(B2613,辅助信息!E:M,9,FALSE)</f>
        <v>ZTWM-CDYXGS-XS-2025-0014-宜宾兴港建材-三江新区长江工业园片区保障性租赁住房建设项目</v>
      </c>
      <c r="R2613" s="29" t="str">
        <f>_xlfn._xlws.FILTER(辅助信息!D:D,辅助信息!E:E=B2613)</f>
        <v>宜宾兴港三江新区长江工业园建设项目</v>
      </c>
    </row>
    <row r="2614" hidden="1" spans="2:18">
      <c r="B2614" s="40" t="s">
        <v>194</v>
      </c>
      <c r="C2614" s="72">
        <v>45875</v>
      </c>
      <c r="D2614" s="40" t="str">
        <f>VLOOKUP(B2614,辅助信息!E:K,7,FALSE)</f>
        <v>JWDD2025071500089</v>
      </c>
      <c r="E2614" s="40" t="str">
        <f>VLOOKUP(F2614,辅助信息!A:B,2,FALSE)</f>
        <v>螺纹钢</v>
      </c>
      <c r="F2614" s="40" t="s">
        <v>19</v>
      </c>
      <c r="G2614" s="36">
        <v>70</v>
      </c>
      <c r="H2614" s="136">
        <v>70</v>
      </c>
      <c r="I2614" s="40" t="str">
        <f>VLOOKUP(B2614,辅助信息!E:I,3,FALSE)</f>
        <v>(宜宾兴港三江新区长江工业园保障性租赁住房建设项目-土建)四川省宜宾市翠屏区永善路南段宜宾市三江新区长江工业园区</v>
      </c>
      <c r="J2614" s="40" t="str">
        <f>VLOOKUP(B2614,辅助信息!E:I,4,FALSE)</f>
        <v>赵元虎</v>
      </c>
      <c r="K2614" s="40">
        <f>VLOOKUP(J2614,辅助信息!H:I,2,FALSE)</f>
        <v>13684167136</v>
      </c>
      <c r="L2614" s="111" t="str">
        <f>VLOOKUP(B2614,辅助信息!E:J,6,FALSE)</f>
        <v>现场要求调度统一联系指定收货人，不单独发司机位置。锈货不收，装货前联系收货人核实到场规格,没提前告知进场规格现场不给予接收</v>
      </c>
      <c r="M2614" s="93">
        <v>45875</v>
      </c>
      <c r="O2614" s="64">
        <f ca="1" t="shared" si="161"/>
        <v>0</v>
      </c>
      <c r="P2614" s="64">
        <f ca="1" t="shared" si="162"/>
        <v>96</v>
      </c>
      <c r="Q2614" s="29" t="str">
        <f>VLOOKUP(B2614,辅助信息!E:M,9,FALSE)</f>
        <v>ZTWM-CDYXGS-XS-2025-0014-宜宾兴港建材-三江新区长江工业园片区保障性租赁住房建设项目</v>
      </c>
      <c r="R2614" s="29" t="str">
        <f>_xlfn._xlws.FILTER(辅助信息!D:D,辅助信息!E:E=B2614)</f>
        <v>宜宾兴港三江新区长江工业园建设项目</v>
      </c>
    </row>
    <row r="2615" hidden="1" spans="2:18">
      <c r="B2615" s="40" t="s">
        <v>194</v>
      </c>
      <c r="C2615" s="72">
        <v>45875</v>
      </c>
      <c r="D2615" s="40" t="str">
        <f>VLOOKUP(B2615,辅助信息!E:K,7,FALSE)</f>
        <v>JWDD2025071500089</v>
      </c>
      <c r="E2615" s="40" t="str">
        <f>VLOOKUP(F2615,辅助信息!A:B,2,FALSE)</f>
        <v>螺纹钢</v>
      </c>
      <c r="F2615" s="40" t="s">
        <v>32</v>
      </c>
      <c r="G2615" s="36">
        <v>35</v>
      </c>
      <c r="H2615" s="136">
        <v>35</v>
      </c>
      <c r="I2615" s="40" t="str">
        <f>VLOOKUP(B2615,辅助信息!E:I,3,FALSE)</f>
        <v>(宜宾兴港三江新区长江工业园保障性租赁住房建设项目-土建)四川省宜宾市翠屏区永善路南段宜宾市三江新区长江工业园区</v>
      </c>
      <c r="J2615" s="40" t="str">
        <f>VLOOKUP(B2615,辅助信息!E:I,4,FALSE)</f>
        <v>赵元虎</v>
      </c>
      <c r="K2615" s="40">
        <f>VLOOKUP(J2615,辅助信息!H:I,2,FALSE)</f>
        <v>13684167136</v>
      </c>
      <c r="L2615" s="111" t="str">
        <f>VLOOKUP(B2615,辅助信息!E:J,6,FALSE)</f>
        <v>现场要求调度统一联系指定收货人，不单独发司机位置。锈货不收，装货前联系收货人核实到场规格,没提前告知进场规格现场不给予接收</v>
      </c>
      <c r="M2615" s="93">
        <v>45875</v>
      </c>
      <c r="O2615" s="64">
        <f ca="1" t="shared" si="161"/>
        <v>0</v>
      </c>
      <c r="P2615" s="64">
        <f ca="1" t="shared" si="162"/>
        <v>96</v>
      </c>
      <c r="Q2615" s="29" t="str">
        <f>VLOOKUP(B2615,辅助信息!E:M,9,FALSE)</f>
        <v>ZTWM-CDYXGS-XS-2025-0014-宜宾兴港建材-三江新区长江工业园片区保障性租赁住房建设项目</v>
      </c>
      <c r="R2615" s="29" t="str">
        <f>_xlfn._xlws.FILTER(辅助信息!D:D,辅助信息!E:E=B2615)</f>
        <v>宜宾兴港三江新区长江工业园建设项目</v>
      </c>
    </row>
    <row r="2616" hidden="1" spans="2:18">
      <c r="B2616" s="40" t="s">
        <v>194</v>
      </c>
      <c r="C2616" s="72">
        <v>45875</v>
      </c>
      <c r="D2616" s="40" t="str">
        <f>VLOOKUP(B2616,辅助信息!E:K,7,FALSE)</f>
        <v>JWDD2025071500089</v>
      </c>
      <c r="E2616" s="40" t="str">
        <f>VLOOKUP(F2616,辅助信息!A:B,2,FALSE)</f>
        <v>螺纹钢</v>
      </c>
      <c r="F2616" s="40" t="s">
        <v>30</v>
      </c>
      <c r="G2616" s="36">
        <v>20</v>
      </c>
      <c r="H2616" s="136">
        <v>20</v>
      </c>
      <c r="I2616" s="40" t="str">
        <f>VLOOKUP(B2616,辅助信息!E:I,3,FALSE)</f>
        <v>(宜宾兴港三江新区长江工业园保障性租赁住房建设项目-土建)四川省宜宾市翠屏区永善路南段宜宾市三江新区长江工业园区</v>
      </c>
      <c r="J2616" s="40" t="str">
        <f>VLOOKUP(B2616,辅助信息!E:I,4,FALSE)</f>
        <v>赵元虎</v>
      </c>
      <c r="K2616" s="40">
        <f>VLOOKUP(J2616,辅助信息!H:I,2,FALSE)</f>
        <v>13684167136</v>
      </c>
      <c r="L2616" s="111" t="str">
        <f>VLOOKUP(B2616,辅助信息!E:J,6,FALSE)</f>
        <v>现场要求调度统一联系指定收货人，不单独发司机位置。锈货不收，装货前联系收货人核实到场规格,没提前告知进场规格现场不给予接收</v>
      </c>
      <c r="M2616" s="93">
        <v>45875</v>
      </c>
      <c r="O2616" s="64">
        <f ca="1" t="shared" si="161"/>
        <v>0</v>
      </c>
      <c r="P2616" s="64">
        <f ca="1" t="shared" si="162"/>
        <v>96</v>
      </c>
      <c r="Q2616" s="29" t="str">
        <f>VLOOKUP(B2616,辅助信息!E:M,9,FALSE)</f>
        <v>ZTWM-CDYXGS-XS-2025-0014-宜宾兴港建材-三江新区长江工业园片区保障性租赁住房建设项目</v>
      </c>
      <c r="R2616" s="29" t="str">
        <f>_xlfn._xlws.FILTER(辅助信息!D:D,辅助信息!E:E=B2616)</f>
        <v>宜宾兴港三江新区长江工业园建设项目</v>
      </c>
    </row>
    <row r="2617" hidden="1" spans="2:18">
      <c r="B2617" s="40" t="s">
        <v>194</v>
      </c>
      <c r="C2617" s="72">
        <v>45875</v>
      </c>
      <c r="D2617" s="40" t="str">
        <f>VLOOKUP(B2617,辅助信息!E:K,7,FALSE)</f>
        <v>JWDD2025071500089</v>
      </c>
      <c r="E2617" s="40" t="str">
        <f>VLOOKUP(F2617,辅助信息!A:B,2,FALSE)</f>
        <v>螺纹钢</v>
      </c>
      <c r="F2617" s="40" t="s">
        <v>33</v>
      </c>
      <c r="G2617" s="36">
        <v>5</v>
      </c>
      <c r="H2617" s="136">
        <v>5</v>
      </c>
      <c r="I2617" s="40" t="str">
        <f>VLOOKUP(B2617,辅助信息!E:I,3,FALSE)</f>
        <v>(宜宾兴港三江新区长江工业园保障性租赁住房建设项目-土建)四川省宜宾市翠屏区永善路南段宜宾市三江新区长江工业园区</v>
      </c>
      <c r="J2617" s="40" t="str">
        <f>VLOOKUP(B2617,辅助信息!E:I,4,FALSE)</f>
        <v>赵元虎</v>
      </c>
      <c r="K2617" s="40">
        <f>VLOOKUP(J2617,辅助信息!H:I,2,FALSE)</f>
        <v>13684167136</v>
      </c>
      <c r="L2617" s="111" t="str">
        <f>VLOOKUP(B2617,辅助信息!E:J,6,FALSE)</f>
        <v>现场要求调度统一联系指定收货人，不单独发司机位置。锈货不收，装货前联系收货人核实到场规格,没提前告知进场规格现场不给予接收</v>
      </c>
      <c r="M2617" s="93">
        <v>45875</v>
      </c>
      <c r="O2617" s="64">
        <f ca="1" t="shared" si="161"/>
        <v>0</v>
      </c>
      <c r="P2617" s="64">
        <f ca="1" t="shared" si="162"/>
        <v>96</v>
      </c>
      <c r="Q2617" s="29" t="str">
        <f>VLOOKUP(B2617,辅助信息!E:M,9,FALSE)</f>
        <v>ZTWM-CDYXGS-XS-2025-0014-宜宾兴港建材-三江新区长江工业园片区保障性租赁住房建设项目</v>
      </c>
      <c r="R2617" s="29" t="str">
        <f>_xlfn._xlws.FILTER(辅助信息!D:D,辅助信息!E:E=B2617)</f>
        <v>宜宾兴港三江新区长江工业园建设项目</v>
      </c>
    </row>
    <row r="2618" hidden="1" spans="2:18">
      <c r="B2618" s="40" t="s">
        <v>194</v>
      </c>
      <c r="C2618" s="72">
        <v>45875</v>
      </c>
      <c r="D2618" s="40" t="str">
        <f>VLOOKUP(B2618,辅助信息!E:K,7,FALSE)</f>
        <v>JWDD2025071500089</v>
      </c>
      <c r="E2618" s="40" t="str">
        <f>VLOOKUP(F2618,辅助信息!A:B,2,FALSE)</f>
        <v>螺纹钢</v>
      </c>
      <c r="F2618" s="40" t="s">
        <v>28</v>
      </c>
      <c r="G2618" s="36">
        <v>20</v>
      </c>
      <c r="H2618" s="136">
        <v>20</v>
      </c>
      <c r="I2618" s="40" t="str">
        <f>VLOOKUP(B2618,辅助信息!E:I,3,FALSE)</f>
        <v>(宜宾兴港三江新区长江工业园保障性租赁住房建设项目-土建)四川省宜宾市翠屏区永善路南段宜宾市三江新区长江工业园区</v>
      </c>
      <c r="J2618" s="40" t="str">
        <f>VLOOKUP(B2618,辅助信息!E:I,4,FALSE)</f>
        <v>赵元虎</v>
      </c>
      <c r="K2618" s="40">
        <f>VLOOKUP(J2618,辅助信息!H:I,2,FALSE)</f>
        <v>13684167136</v>
      </c>
      <c r="L2618" s="111" t="str">
        <f>VLOOKUP(B2618,辅助信息!E:J,6,FALSE)</f>
        <v>现场要求调度统一联系指定收货人，不单独发司机位置。锈货不收，装货前联系收货人核实到场规格,没提前告知进场规格现场不给予接收</v>
      </c>
      <c r="M2618" s="93">
        <v>45875</v>
      </c>
      <c r="O2618" s="64">
        <f ca="1" t="shared" si="161"/>
        <v>0</v>
      </c>
      <c r="P2618" s="64">
        <f ca="1" t="shared" si="162"/>
        <v>96</v>
      </c>
      <c r="Q2618" s="29" t="str">
        <f>VLOOKUP(B2618,辅助信息!E:M,9,FALSE)</f>
        <v>ZTWM-CDYXGS-XS-2025-0014-宜宾兴港建材-三江新区长江工业园片区保障性租赁住房建设项目</v>
      </c>
      <c r="R2618" s="29" t="str">
        <f>_xlfn._xlws.FILTER(辅助信息!D:D,辅助信息!E:E=B2618)</f>
        <v>宜宾兴港三江新区长江工业园建设项目</v>
      </c>
    </row>
    <row r="2619" hidden="1" spans="2:18">
      <c r="B2619" s="40" t="s">
        <v>194</v>
      </c>
      <c r="C2619" s="72">
        <v>45875</v>
      </c>
      <c r="D2619" s="40" t="str">
        <f>VLOOKUP(B2619,辅助信息!E:K,7,FALSE)</f>
        <v>JWDD2025071500089</v>
      </c>
      <c r="E2619" s="40" t="str">
        <f>VLOOKUP(F2619,辅助信息!A:B,2,FALSE)</f>
        <v>螺纹钢</v>
      </c>
      <c r="F2619" s="40" t="s">
        <v>18</v>
      </c>
      <c r="G2619" s="36">
        <v>35</v>
      </c>
      <c r="H2619" s="136">
        <v>25</v>
      </c>
      <c r="I2619" s="40" t="str">
        <f>VLOOKUP(B2619,辅助信息!E:I,3,FALSE)</f>
        <v>(宜宾兴港三江新区长江工业园保障性租赁住房建设项目-土建)四川省宜宾市翠屏区永善路南段宜宾市三江新区长江工业园区</v>
      </c>
      <c r="J2619" s="40" t="str">
        <f>VLOOKUP(B2619,辅助信息!E:I,4,FALSE)</f>
        <v>赵元虎</v>
      </c>
      <c r="K2619" s="40">
        <f>VLOOKUP(J2619,辅助信息!H:I,2,FALSE)</f>
        <v>13684167136</v>
      </c>
      <c r="L2619" s="111" t="str">
        <f>VLOOKUP(B2619,辅助信息!E:J,6,FALSE)</f>
        <v>现场要求调度统一联系指定收货人，不单独发司机位置。锈货不收，装货前联系收货人核实到场规格,没提前告知进场规格现场不给予接收</v>
      </c>
      <c r="M2619" s="93">
        <v>45875</v>
      </c>
      <c r="O2619" s="64">
        <f ca="1" t="shared" si="161"/>
        <v>0</v>
      </c>
      <c r="P2619" s="64">
        <f ca="1" t="shared" si="162"/>
        <v>96</v>
      </c>
      <c r="Q2619" s="29" t="str">
        <f>VLOOKUP(B2619,辅助信息!E:M,9,FALSE)</f>
        <v>ZTWM-CDYXGS-XS-2025-0014-宜宾兴港建材-三江新区长江工业园片区保障性租赁住房建设项目</v>
      </c>
      <c r="R2619" s="29" t="str">
        <f>_xlfn._xlws.FILTER(辅助信息!D:D,辅助信息!E:E=B2619)</f>
        <v>宜宾兴港三江新区长江工业园建设项目</v>
      </c>
    </row>
    <row r="2620" hidden="1" spans="2:18">
      <c r="B2620" s="40" t="s">
        <v>81</v>
      </c>
      <c r="C2620" s="72">
        <v>45875</v>
      </c>
      <c r="D2620" s="40" t="str">
        <f>VLOOKUP(B2620,辅助信息!E:K,7,FALSE)</f>
        <v>JWDDCD2025060900080</v>
      </c>
      <c r="E2620" s="40" t="str">
        <f>VLOOKUP(F2620,辅助信息!A:B,2,FALSE)</f>
        <v>盘螺</v>
      </c>
      <c r="F2620" s="40" t="s">
        <v>49</v>
      </c>
      <c r="G2620" s="36">
        <v>2.5</v>
      </c>
      <c r="H2620" s="136">
        <f>_xlfn.XLOOKUP(C2620&amp;F2620&amp;I2620&amp;J2620,'[1]2025年已发货'!$F:$F&amp;'[1]2025年已发货'!$C:$C&amp;'[1]2025年已发货'!$G:$G&amp;'[1]2025年已发货'!$H:$H,'[1]2025年已发货'!$E:$E,"未发货")</f>
        <v>2.5</v>
      </c>
      <c r="I2620" s="40" t="str">
        <f>VLOOKUP(B2620,辅助信息!E:I,3,FALSE)</f>
        <v>（华西简阳西城嘉苑）四川省成都市简阳市简城街道高屋村</v>
      </c>
      <c r="J2620" s="40" t="str">
        <f>VLOOKUP(B2620,辅助信息!E:I,4,FALSE)</f>
        <v>张瀚镭</v>
      </c>
      <c r="K2620" s="40">
        <f>VLOOKUP(J2620,辅助信息!H:I,2,FALSE)</f>
        <v>15884666220</v>
      </c>
      <c r="L2620" s="111" t="str">
        <f>VLOOKUP(B2620,辅助信息!E:J,6,FALSE)</f>
        <v>现场禁止使用氢能源挂车！优先威钢发货,我方卸车,新老国标钢厂不加价可直发，因陕钢多次出现磅差，项目拒绝使用</v>
      </c>
      <c r="M2620" s="93">
        <v>45875</v>
      </c>
      <c r="O2620" s="64">
        <f ca="1" t="shared" si="161"/>
        <v>0</v>
      </c>
      <c r="P2620" s="64">
        <f ca="1" t="shared" si="162"/>
        <v>96</v>
      </c>
      <c r="Q2620" s="29" t="str">
        <f>VLOOKUP(B2620,辅助信息!E:M,9,FALSE)</f>
        <v>ZTWM-CDGS-XS-2024-0030-华西集采-简州大道</v>
      </c>
      <c r="R2620" s="29" t="str">
        <f>_xlfn._xlws.FILTER(辅助信息!D:D,辅助信息!E:E=B2620)</f>
        <v>华西简阳西城嘉苑</v>
      </c>
    </row>
    <row r="2621" hidden="1" spans="2:18">
      <c r="B2621" s="40" t="s">
        <v>81</v>
      </c>
      <c r="C2621" s="72">
        <v>45875</v>
      </c>
      <c r="D2621" s="40" t="str">
        <f>VLOOKUP(B2621,辅助信息!E:K,7,FALSE)</f>
        <v>JWDDCD2025060900080</v>
      </c>
      <c r="E2621" s="40" t="str">
        <f>VLOOKUP(F2621,辅助信息!A:B,2,FALSE)</f>
        <v>盘螺</v>
      </c>
      <c r="F2621" s="40" t="s">
        <v>40</v>
      </c>
      <c r="G2621" s="36">
        <v>49</v>
      </c>
      <c r="H2621" s="136">
        <f>_xlfn.XLOOKUP(C2621&amp;F2621&amp;I2621&amp;J2621,'[1]2025年已发货'!$F:$F&amp;'[1]2025年已发货'!$C:$C&amp;'[1]2025年已发货'!$G:$G&amp;'[1]2025年已发货'!$H:$H,'[1]2025年已发货'!$E:$E,"未发货")</f>
        <v>32</v>
      </c>
      <c r="I2621" s="40" t="str">
        <f>VLOOKUP(B2621,辅助信息!E:I,3,FALSE)</f>
        <v>（华西简阳西城嘉苑）四川省成都市简阳市简城街道高屋村</v>
      </c>
      <c r="J2621" s="40" t="str">
        <f>VLOOKUP(B2621,辅助信息!E:I,4,FALSE)</f>
        <v>张瀚镭</v>
      </c>
      <c r="K2621" s="40">
        <f>VLOOKUP(J2621,辅助信息!H:I,2,FALSE)</f>
        <v>15884666220</v>
      </c>
      <c r="L2621" s="111" t="str">
        <f>VLOOKUP(B2621,辅助信息!E:J,6,FALSE)</f>
        <v>现场禁止使用氢能源挂车！优先威钢发货,我方卸车,新老国标钢厂不加价可直发，因陕钢多次出现磅差，项目拒绝使用</v>
      </c>
      <c r="M2621" s="93">
        <v>45875</v>
      </c>
      <c r="O2621" s="64">
        <f ca="1" t="shared" si="161"/>
        <v>0</v>
      </c>
      <c r="P2621" s="64">
        <f ca="1" t="shared" si="162"/>
        <v>96</v>
      </c>
      <c r="Q2621" s="29" t="str">
        <f>VLOOKUP(B2621,辅助信息!E:M,9,FALSE)</f>
        <v>ZTWM-CDGS-XS-2024-0030-华西集采-简州大道</v>
      </c>
      <c r="R2621" s="29" t="str">
        <f>_xlfn._xlws.FILTER(辅助信息!D:D,辅助信息!E:E=B2621)</f>
        <v>华西简阳西城嘉苑</v>
      </c>
    </row>
    <row r="2622" hidden="1" spans="2:18">
      <c r="B2622" s="40" t="s">
        <v>81</v>
      </c>
      <c r="C2622" s="72">
        <v>45875</v>
      </c>
      <c r="D2622" s="40" t="str">
        <f>VLOOKUP(B2622,辅助信息!E:K,7,FALSE)</f>
        <v>JWDDCD2025060900080</v>
      </c>
      <c r="E2622" s="40" t="str">
        <f>VLOOKUP(F2622,辅助信息!A:B,2,FALSE)</f>
        <v>盘螺</v>
      </c>
      <c r="F2622" s="40" t="s">
        <v>41</v>
      </c>
      <c r="G2622" s="36">
        <v>12.5</v>
      </c>
      <c r="H2622" s="136">
        <f>_xlfn.XLOOKUP(C2622&amp;F2622&amp;I2622&amp;J2622,'[1]2025年已发货'!$F:$F&amp;'[1]2025年已发货'!$C:$C&amp;'[1]2025年已发货'!$G:$G&amp;'[1]2025年已发货'!$H:$H,'[1]2025年已发货'!$E:$E,"未发货")</f>
        <v>12.5</v>
      </c>
      <c r="I2622" s="40" t="str">
        <f>VLOOKUP(B2622,辅助信息!E:I,3,FALSE)</f>
        <v>（华西简阳西城嘉苑）四川省成都市简阳市简城街道高屋村</v>
      </c>
      <c r="J2622" s="40" t="str">
        <f>VLOOKUP(B2622,辅助信息!E:I,4,FALSE)</f>
        <v>张瀚镭</v>
      </c>
      <c r="K2622" s="40">
        <f>VLOOKUP(J2622,辅助信息!H:I,2,FALSE)</f>
        <v>15884666220</v>
      </c>
      <c r="L2622" s="111" t="str">
        <f>VLOOKUP(B2622,辅助信息!E:J,6,FALSE)</f>
        <v>现场禁止使用氢能源挂车！优先威钢发货,我方卸车,新老国标钢厂不加价可直发，因陕钢多次出现磅差，项目拒绝使用</v>
      </c>
      <c r="M2622" s="93">
        <v>45875</v>
      </c>
      <c r="O2622" s="64">
        <f ca="1" t="shared" si="161"/>
        <v>0</v>
      </c>
      <c r="P2622" s="64">
        <f ca="1" t="shared" si="162"/>
        <v>96</v>
      </c>
      <c r="Q2622" s="29" t="str">
        <f>VLOOKUP(B2622,辅助信息!E:M,9,FALSE)</f>
        <v>ZTWM-CDGS-XS-2024-0030-华西集采-简州大道</v>
      </c>
      <c r="R2622" s="29" t="str">
        <f>_xlfn._xlws.FILTER(辅助信息!D:D,辅助信息!E:E=B2622)</f>
        <v>华西简阳西城嘉苑</v>
      </c>
    </row>
    <row r="2623" hidden="1" spans="2:18">
      <c r="B2623" s="40" t="s">
        <v>81</v>
      </c>
      <c r="C2623" s="72">
        <v>45875</v>
      </c>
      <c r="D2623" s="40" t="str">
        <f>VLOOKUP(B2623,辅助信息!E:K,7,FALSE)</f>
        <v>JWDDCD2025060900080</v>
      </c>
      <c r="E2623" s="40" t="str">
        <f>VLOOKUP(F2623,辅助信息!A:B,2,FALSE)</f>
        <v>盘螺</v>
      </c>
      <c r="F2623" s="40" t="s">
        <v>26</v>
      </c>
      <c r="G2623" s="36">
        <v>24</v>
      </c>
      <c r="H2623" s="136">
        <f>_xlfn.XLOOKUP(C2623&amp;F2623&amp;I2623&amp;J2623,'[1]2025年已发货'!$F:$F&amp;'[1]2025年已发货'!$C:$C&amp;'[1]2025年已发货'!$G:$G&amp;'[1]2025年已发货'!$H:$H,'[1]2025年已发货'!$E:$E,"未发货")</f>
        <v>24</v>
      </c>
      <c r="I2623" s="40" t="str">
        <f>VLOOKUP(B2623,辅助信息!E:I,3,FALSE)</f>
        <v>（华西简阳西城嘉苑）四川省成都市简阳市简城街道高屋村</v>
      </c>
      <c r="J2623" s="40" t="str">
        <f>VLOOKUP(B2623,辅助信息!E:I,4,FALSE)</f>
        <v>张瀚镭</v>
      </c>
      <c r="K2623" s="40">
        <f>VLOOKUP(J2623,辅助信息!H:I,2,FALSE)</f>
        <v>15884666220</v>
      </c>
      <c r="L2623" s="111" t="str">
        <f>VLOOKUP(B2623,辅助信息!E:J,6,FALSE)</f>
        <v>现场禁止使用氢能源挂车！优先威钢发货,我方卸车,新老国标钢厂不加价可直发，因陕钢多次出现磅差，项目拒绝使用</v>
      </c>
      <c r="M2623" s="93">
        <v>45875</v>
      </c>
      <c r="O2623" s="64">
        <f ca="1" t="shared" si="161"/>
        <v>0</v>
      </c>
      <c r="P2623" s="64">
        <f ca="1" t="shared" si="162"/>
        <v>96</v>
      </c>
      <c r="Q2623" s="29" t="str">
        <f>VLOOKUP(B2623,辅助信息!E:M,9,FALSE)</f>
        <v>ZTWM-CDGS-XS-2024-0030-华西集采-简州大道</v>
      </c>
      <c r="R2623" s="29" t="str">
        <f>_xlfn._xlws.FILTER(辅助信息!D:D,辅助信息!E:E=B2623)</f>
        <v>华西简阳西城嘉苑</v>
      </c>
    </row>
    <row r="2624" hidden="1" spans="2:18">
      <c r="B2624" s="40" t="s">
        <v>81</v>
      </c>
      <c r="C2624" s="72">
        <v>45875</v>
      </c>
      <c r="D2624" s="40" t="str">
        <f>VLOOKUP(B2624,辅助信息!E:K,7,FALSE)</f>
        <v>JWDDCD2025060900080</v>
      </c>
      <c r="E2624" s="40" t="str">
        <f>VLOOKUP(F2624,辅助信息!A:B,2,FALSE)</f>
        <v>螺纹钢</v>
      </c>
      <c r="F2624" s="40" t="s">
        <v>19</v>
      </c>
      <c r="G2624" s="36">
        <v>95</v>
      </c>
      <c r="H2624" s="136">
        <f>_xlfn.XLOOKUP(C2624&amp;F2624&amp;I2624&amp;J2624,'[1]2025年已发货'!$F:$F&amp;'[1]2025年已发货'!$C:$C&amp;'[1]2025年已发货'!$G:$G&amp;'[1]2025年已发货'!$H:$H,'[1]2025年已发货'!$E:$E,"未发货")</f>
        <v>95</v>
      </c>
      <c r="I2624" s="40" t="str">
        <f>VLOOKUP(B2624,辅助信息!E:I,3,FALSE)</f>
        <v>（华西简阳西城嘉苑）四川省成都市简阳市简城街道高屋村</v>
      </c>
      <c r="J2624" s="40" t="str">
        <f>VLOOKUP(B2624,辅助信息!E:I,4,FALSE)</f>
        <v>张瀚镭</v>
      </c>
      <c r="K2624" s="40">
        <f>VLOOKUP(J2624,辅助信息!H:I,2,FALSE)</f>
        <v>15884666220</v>
      </c>
      <c r="L2624" s="111" t="str">
        <f>VLOOKUP(B2624,辅助信息!E:J,6,FALSE)</f>
        <v>现场禁止使用氢能源挂车！优先威钢发货,我方卸车,新老国标钢厂不加价可直发，因陕钢多次出现磅差，项目拒绝使用</v>
      </c>
      <c r="M2624" s="93">
        <v>45875</v>
      </c>
      <c r="O2624" s="64">
        <f ca="1" t="shared" si="161"/>
        <v>0</v>
      </c>
      <c r="P2624" s="64">
        <f ca="1" t="shared" si="162"/>
        <v>96</v>
      </c>
      <c r="Q2624" s="29" t="str">
        <f>VLOOKUP(B2624,辅助信息!E:M,9,FALSE)</f>
        <v>ZTWM-CDGS-XS-2024-0030-华西集采-简州大道</v>
      </c>
      <c r="R2624" s="29" t="str">
        <f>_xlfn._xlws.FILTER(辅助信息!D:D,辅助信息!E:E=B2624)</f>
        <v>华西简阳西城嘉苑</v>
      </c>
    </row>
    <row r="2625" hidden="1" spans="2:18">
      <c r="B2625" s="40" t="s">
        <v>81</v>
      </c>
      <c r="C2625" s="72">
        <v>45875</v>
      </c>
      <c r="D2625" s="40" t="str">
        <f>VLOOKUP(B2625,辅助信息!E:K,7,FALSE)</f>
        <v>JWDDCD2025060900080</v>
      </c>
      <c r="E2625" s="40" t="str">
        <f>VLOOKUP(F2625,辅助信息!A:B,2,FALSE)</f>
        <v>螺纹钢</v>
      </c>
      <c r="F2625" s="40" t="s">
        <v>32</v>
      </c>
      <c r="G2625" s="36">
        <v>9</v>
      </c>
      <c r="H2625" s="136">
        <f>_xlfn.XLOOKUP(C2625&amp;F2625&amp;I2625&amp;J2625,'[1]2025年已发货'!$F:$F&amp;'[1]2025年已发货'!$C:$C&amp;'[1]2025年已发货'!$G:$G&amp;'[1]2025年已发货'!$H:$H,'[1]2025年已发货'!$E:$E,"未发货")</f>
        <v>9</v>
      </c>
      <c r="I2625" s="40" t="str">
        <f>VLOOKUP(B2625,辅助信息!E:I,3,FALSE)</f>
        <v>（华西简阳西城嘉苑）四川省成都市简阳市简城街道高屋村</v>
      </c>
      <c r="J2625" s="40" t="str">
        <f>VLOOKUP(B2625,辅助信息!E:I,4,FALSE)</f>
        <v>张瀚镭</v>
      </c>
      <c r="K2625" s="40">
        <f>VLOOKUP(J2625,辅助信息!H:I,2,FALSE)</f>
        <v>15884666220</v>
      </c>
      <c r="L2625" s="111" t="str">
        <f>VLOOKUP(B2625,辅助信息!E:J,6,FALSE)</f>
        <v>现场禁止使用氢能源挂车！优先威钢发货,我方卸车,新老国标钢厂不加价可直发，因陕钢多次出现磅差，项目拒绝使用</v>
      </c>
      <c r="M2625" s="93">
        <v>45875</v>
      </c>
      <c r="O2625" s="64">
        <f ca="1" t="shared" si="161"/>
        <v>0</v>
      </c>
      <c r="P2625" s="64">
        <f ca="1" t="shared" si="162"/>
        <v>96</v>
      </c>
      <c r="Q2625" s="29" t="str">
        <f>VLOOKUP(B2625,辅助信息!E:M,9,FALSE)</f>
        <v>ZTWM-CDGS-XS-2024-0030-华西集采-简州大道</v>
      </c>
      <c r="R2625" s="29" t="str">
        <f>_xlfn._xlws.FILTER(辅助信息!D:D,辅助信息!E:E=B2625)</f>
        <v>华西简阳西城嘉苑</v>
      </c>
    </row>
    <row r="2626" hidden="1" spans="2:18">
      <c r="B2626" s="40" t="s">
        <v>81</v>
      </c>
      <c r="C2626" s="72">
        <v>45875</v>
      </c>
      <c r="D2626" s="40" t="str">
        <f>VLOOKUP(B2626,辅助信息!E:K,7,FALSE)</f>
        <v>JWDDCD2025060900080</v>
      </c>
      <c r="E2626" s="40" t="str">
        <f>VLOOKUP(F2626,辅助信息!A:B,2,FALSE)</f>
        <v>螺纹钢</v>
      </c>
      <c r="F2626" s="40" t="s">
        <v>30</v>
      </c>
      <c r="G2626" s="36">
        <v>21.5</v>
      </c>
      <c r="H2626" s="136">
        <f>_xlfn.XLOOKUP(C2626&amp;F2626&amp;I2626&amp;J2626,'[1]2025年已发货'!$F:$F&amp;'[1]2025年已发货'!$C:$C&amp;'[1]2025年已发货'!$G:$G&amp;'[1]2025年已发货'!$H:$H,'[1]2025年已发货'!$E:$E,"未发货")</f>
        <v>21.5</v>
      </c>
      <c r="I2626" s="40" t="str">
        <f>VLOOKUP(B2626,辅助信息!E:I,3,FALSE)</f>
        <v>（华西简阳西城嘉苑）四川省成都市简阳市简城街道高屋村</v>
      </c>
      <c r="J2626" s="40" t="str">
        <f>VLOOKUP(B2626,辅助信息!E:I,4,FALSE)</f>
        <v>张瀚镭</v>
      </c>
      <c r="K2626" s="40">
        <f>VLOOKUP(J2626,辅助信息!H:I,2,FALSE)</f>
        <v>15884666220</v>
      </c>
      <c r="L2626" s="111" t="str">
        <f>VLOOKUP(B2626,辅助信息!E:J,6,FALSE)</f>
        <v>现场禁止使用氢能源挂车！优先威钢发货,我方卸车,新老国标钢厂不加价可直发，因陕钢多次出现磅差，项目拒绝使用</v>
      </c>
      <c r="M2626" s="93">
        <v>45875</v>
      </c>
      <c r="O2626" s="64">
        <f ca="1" t="shared" si="161"/>
        <v>0</v>
      </c>
      <c r="P2626" s="64">
        <f ca="1" t="shared" si="162"/>
        <v>96</v>
      </c>
      <c r="Q2626" s="29" t="str">
        <f>VLOOKUP(B2626,辅助信息!E:M,9,FALSE)</f>
        <v>ZTWM-CDGS-XS-2024-0030-华西集采-简州大道</v>
      </c>
      <c r="R2626" s="29" t="str">
        <f>_xlfn._xlws.FILTER(辅助信息!D:D,辅助信息!E:E=B2626)</f>
        <v>华西简阳西城嘉苑</v>
      </c>
    </row>
    <row r="2627" hidden="1" spans="2:18">
      <c r="B2627" s="40" t="s">
        <v>81</v>
      </c>
      <c r="C2627" s="72">
        <v>45875</v>
      </c>
      <c r="D2627" s="40" t="str">
        <f>VLOOKUP(B2627,辅助信息!E:K,7,FALSE)</f>
        <v>JWDDCD2025060900080</v>
      </c>
      <c r="E2627" s="40" t="str">
        <f>VLOOKUP(F2627,辅助信息!A:B,2,FALSE)</f>
        <v>螺纹钢</v>
      </c>
      <c r="F2627" s="40" t="s">
        <v>18</v>
      </c>
      <c r="G2627" s="36">
        <v>10</v>
      </c>
      <c r="H2627" s="136">
        <f>_xlfn.XLOOKUP(C2627&amp;F2627&amp;I2627&amp;J2627,'[1]2025年已发货'!$F:$F&amp;'[1]2025年已发货'!$C:$C&amp;'[1]2025年已发货'!$G:$G&amp;'[1]2025年已发货'!$H:$H,'[1]2025年已发货'!$E:$E,"未发货")</f>
        <v>10</v>
      </c>
      <c r="I2627" s="40" t="str">
        <f>VLOOKUP(B2627,辅助信息!E:I,3,FALSE)</f>
        <v>（华西简阳西城嘉苑）四川省成都市简阳市简城街道高屋村</v>
      </c>
      <c r="J2627" s="40" t="str">
        <f>VLOOKUP(B2627,辅助信息!E:I,4,FALSE)</f>
        <v>张瀚镭</v>
      </c>
      <c r="K2627" s="40">
        <f>VLOOKUP(J2627,辅助信息!H:I,2,FALSE)</f>
        <v>15884666220</v>
      </c>
      <c r="L2627" s="111" t="str">
        <f>VLOOKUP(B2627,辅助信息!E:J,6,FALSE)</f>
        <v>现场禁止使用氢能源挂车！优先威钢发货,我方卸车,新老国标钢厂不加价可直发，因陕钢多次出现磅差，项目拒绝使用</v>
      </c>
      <c r="M2627" s="93">
        <v>45875</v>
      </c>
      <c r="O2627" s="64">
        <f ca="1" t="shared" si="161"/>
        <v>0</v>
      </c>
      <c r="P2627" s="64">
        <f ca="1" t="shared" si="162"/>
        <v>96</v>
      </c>
      <c r="Q2627" s="29" t="str">
        <f>VLOOKUP(B2627,辅助信息!E:M,9,FALSE)</f>
        <v>ZTWM-CDGS-XS-2024-0030-华西集采-简州大道</v>
      </c>
      <c r="R2627" s="29" t="str">
        <f>_xlfn._xlws.FILTER(辅助信息!D:D,辅助信息!E:E=B2627)</f>
        <v>华西简阳西城嘉苑</v>
      </c>
    </row>
    <row r="2628" hidden="1" spans="2:18">
      <c r="B2628" s="40" t="s">
        <v>81</v>
      </c>
      <c r="C2628" s="72">
        <v>45875</v>
      </c>
      <c r="D2628" s="40" t="str">
        <f>VLOOKUP(B2628,辅助信息!E:K,7,FALSE)</f>
        <v>JWDDCD2025060900080</v>
      </c>
      <c r="E2628" s="40" t="str">
        <f>VLOOKUP(F2628,辅助信息!A:B,2,FALSE)</f>
        <v>螺纹钢</v>
      </c>
      <c r="F2628" s="40" t="s">
        <v>52</v>
      </c>
      <c r="G2628" s="36">
        <v>6</v>
      </c>
      <c r="H2628" s="136">
        <f>_xlfn.XLOOKUP(C2628&amp;F2628&amp;I2628&amp;J2628,'[1]2025年已发货'!$F:$F&amp;'[1]2025年已发货'!$C:$C&amp;'[1]2025年已发货'!$G:$G&amp;'[1]2025年已发货'!$H:$H,'[1]2025年已发货'!$E:$E,"未发货")</f>
        <v>6</v>
      </c>
      <c r="I2628" s="40" t="str">
        <f>VLOOKUP(B2628,辅助信息!E:I,3,FALSE)</f>
        <v>（华西简阳西城嘉苑）四川省成都市简阳市简城街道高屋村</v>
      </c>
      <c r="J2628" s="40" t="str">
        <f>VLOOKUP(B2628,辅助信息!E:I,4,FALSE)</f>
        <v>张瀚镭</v>
      </c>
      <c r="K2628" s="40">
        <f>VLOOKUP(J2628,辅助信息!H:I,2,FALSE)</f>
        <v>15884666220</v>
      </c>
      <c r="L2628" s="111" t="str">
        <f>VLOOKUP(B2628,辅助信息!E:J,6,FALSE)</f>
        <v>现场禁止使用氢能源挂车！优先威钢发货,我方卸车,新老国标钢厂不加价可直发，因陕钢多次出现磅差，项目拒绝使用</v>
      </c>
      <c r="M2628" s="93">
        <v>45875</v>
      </c>
      <c r="O2628" s="64">
        <f ca="1" t="shared" si="161"/>
        <v>0</v>
      </c>
      <c r="P2628" s="64">
        <f ca="1" t="shared" si="162"/>
        <v>96</v>
      </c>
      <c r="Q2628" s="29" t="str">
        <f>VLOOKUP(B2628,辅助信息!E:M,9,FALSE)</f>
        <v>ZTWM-CDGS-XS-2024-0030-华西集采-简州大道</v>
      </c>
      <c r="R2628" s="29" t="str">
        <f>_xlfn._xlws.FILTER(辅助信息!D:D,辅助信息!E:E=B2628)</f>
        <v>华西简阳西城嘉苑</v>
      </c>
    </row>
    <row r="2629" hidden="1" spans="2:18">
      <c r="B2629" s="40" t="s">
        <v>192</v>
      </c>
      <c r="C2629" s="72">
        <v>45875</v>
      </c>
      <c r="D2629" s="40" t="str">
        <f>VLOOKUP(B2629,辅助信息!E:K,7,FALSE)</f>
        <v>JWDDCD2025102100475</v>
      </c>
      <c r="E2629" s="40" t="str">
        <f>VLOOKUP(F2629,辅助信息!A:B,2,FALSE)</f>
        <v>螺纹钢</v>
      </c>
      <c r="F2629" s="40" t="s">
        <v>27</v>
      </c>
      <c r="G2629" s="36">
        <v>5</v>
      </c>
      <c r="H2629" s="136">
        <f>_xlfn.XLOOKUP(C2629&amp;F2629&amp;I2629&amp;J2629,'[1]2025年已发货'!$F:$F&amp;'[1]2025年已发货'!$C:$C&amp;'[1]2025年已发货'!$G:$G&amp;'[1]2025年已发货'!$H:$H,'[1]2025年已发货'!$E:$E,"未发货")</f>
        <v>5</v>
      </c>
      <c r="I2629" s="40" t="str">
        <f>VLOOKUP(B2629,辅助信息!E:I,3,FALSE)</f>
        <v>(五冶建设成都国际铁路港多式联项目)四川省成都市青白江区桂平大道成都中远海运陆港多式联运有限公司</v>
      </c>
      <c r="J2629" s="40" t="str">
        <f>VLOOKUP(B2629,辅助信息!E:I,4,FALSE)</f>
        <v>黄勇杰</v>
      </c>
      <c r="K2629" s="40">
        <f>VLOOKUP(J2629,辅助信息!H:I,2,FALSE)</f>
        <v>13880580196</v>
      </c>
      <c r="L2629" s="111" t="str">
        <f>VLOOKUP(B2629,辅助信息!E:J,6,FALSE)</f>
        <v>联系实际收货人（黄勇杰13880580196）项目只能用威钢发货！！！18直条可以用宝武鄂钢，五冶建设送货单,6份材质书,锈货不收，装货前联系收货人核实到场规格,没提前告知进场规格现场不给予接收</v>
      </c>
      <c r="M2629" s="93">
        <v>45875</v>
      </c>
      <c r="O2629" s="64">
        <f ca="1" t="shared" si="161"/>
        <v>0</v>
      </c>
      <c r="P2629" s="64">
        <f ca="1" t="shared" si="162"/>
        <v>96</v>
      </c>
      <c r="Q2629" s="29" t="str">
        <f>VLOOKUP(B2629,辅助信息!E:M,9,FALSE)</f>
        <v>ZTWM-CDGS-XS-2025-0073-五冶天府-成都怡心湖片区及龙泉驿医院等项目</v>
      </c>
      <c r="R2629" s="29" t="str">
        <f>_xlfn._xlws.FILTER(辅助信息!D:D,辅助信息!E:E=B2629)</f>
        <v>五冶建设成都国际铁路港多式联项目</v>
      </c>
    </row>
    <row r="2630" hidden="1" spans="2:18">
      <c r="B2630" s="40" t="s">
        <v>192</v>
      </c>
      <c r="C2630" s="72">
        <v>45875</v>
      </c>
      <c r="D2630" s="40" t="str">
        <f>VLOOKUP(B2630,辅助信息!E:K,7,FALSE)</f>
        <v>JWDDCD2025102100475</v>
      </c>
      <c r="E2630" s="40" t="str">
        <f>VLOOKUP(F2630,辅助信息!A:B,2,FALSE)</f>
        <v>螺纹钢</v>
      </c>
      <c r="F2630" s="40" t="s">
        <v>19</v>
      </c>
      <c r="G2630" s="36">
        <v>7</v>
      </c>
      <c r="H2630" s="136">
        <f>_xlfn.XLOOKUP(C2630&amp;F2630&amp;I2630&amp;J2630,'[1]2025年已发货'!$F:$F&amp;'[1]2025年已发货'!$C:$C&amp;'[1]2025年已发货'!$G:$G&amp;'[1]2025年已发货'!$H:$H,'[1]2025年已发货'!$E:$E,"未发货")</f>
        <v>7</v>
      </c>
      <c r="I2630" s="40" t="str">
        <f>VLOOKUP(B2630,辅助信息!E:I,3,FALSE)</f>
        <v>(五冶建设成都国际铁路港多式联项目)四川省成都市青白江区桂平大道成都中远海运陆港多式联运有限公司</v>
      </c>
      <c r="J2630" s="40" t="str">
        <f>VLOOKUP(B2630,辅助信息!E:I,4,FALSE)</f>
        <v>黄勇杰</v>
      </c>
      <c r="K2630" s="40">
        <f>VLOOKUP(J2630,辅助信息!H:I,2,FALSE)</f>
        <v>13880580196</v>
      </c>
      <c r="L2630" s="111" t="str">
        <f>VLOOKUP(B2630,辅助信息!E:J,6,FALSE)</f>
        <v>联系实际收货人（黄勇杰13880580196）项目只能用威钢发货！！！18直条可以用宝武鄂钢，五冶建设送货单,6份材质书,锈货不收，装货前联系收货人核实到场规格,没提前告知进场规格现场不给予接收</v>
      </c>
      <c r="M2630" s="93">
        <v>45875</v>
      </c>
      <c r="O2630" s="64">
        <f ca="1" t="shared" si="161"/>
        <v>0</v>
      </c>
      <c r="P2630" s="64">
        <f ca="1" t="shared" si="162"/>
        <v>96</v>
      </c>
      <c r="Q2630" s="29" t="str">
        <f>VLOOKUP(B2630,辅助信息!E:M,9,FALSE)</f>
        <v>ZTWM-CDGS-XS-2025-0073-五冶天府-成都怡心湖片区及龙泉驿医院等项目</v>
      </c>
      <c r="R2630" s="29" t="str">
        <f>_xlfn._xlws.FILTER(辅助信息!D:D,辅助信息!E:E=B2630)</f>
        <v>五冶建设成都国际铁路港多式联项目</v>
      </c>
    </row>
    <row r="2631" hidden="1" spans="2:18">
      <c r="B2631" s="40" t="s">
        <v>192</v>
      </c>
      <c r="C2631" s="72">
        <v>45875</v>
      </c>
      <c r="D2631" s="40" t="str">
        <f>VLOOKUP(B2631,辅助信息!E:K,7,FALSE)</f>
        <v>JWDDCD2025102100475</v>
      </c>
      <c r="E2631" s="40" t="str">
        <f>VLOOKUP(F2631,辅助信息!A:B,2,FALSE)</f>
        <v>螺纹钢</v>
      </c>
      <c r="F2631" s="40" t="s">
        <v>32</v>
      </c>
      <c r="G2631" s="36">
        <v>7</v>
      </c>
      <c r="H2631" s="136">
        <f>_xlfn.XLOOKUP(C2631&amp;F2631&amp;I2631&amp;J2631,'[1]2025年已发货'!$F:$F&amp;'[1]2025年已发货'!$C:$C&amp;'[1]2025年已发货'!$G:$G&amp;'[1]2025年已发货'!$H:$H,'[1]2025年已发货'!$E:$E,"未发货")</f>
        <v>7</v>
      </c>
      <c r="I2631" s="40" t="str">
        <f>VLOOKUP(B2631,辅助信息!E:I,3,FALSE)</f>
        <v>(五冶建设成都国际铁路港多式联项目)四川省成都市青白江区桂平大道成都中远海运陆港多式联运有限公司</v>
      </c>
      <c r="J2631" s="40" t="str">
        <f>VLOOKUP(B2631,辅助信息!E:I,4,FALSE)</f>
        <v>黄勇杰</v>
      </c>
      <c r="K2631" s="40">
        <f>VLOOKUP(J2631,辅助信息!H:I,2,FALSE)</f>
        <v>13880580196</v>
      </c>
      <c r="L2631" s="111" t="str">
        <f>VLOOKUP(B2631,辅助信息!E:J,6,FALSE)</f>
        <v>联系实际收货人（黄勇杰13880580196）项目只能用威钢发货！！！18直条可以用宝武鄂钢，五冶建设送货单,6份材质书,锈货不收，装货前联系收货人核实到场规格,没提前告知进场规格现场不给予接收</v>
      </c>
      <c r="M2631" s="93">
        <v>45875</v>
      </c>
      <c r="O2631" s="64">
        <f ca="1" t="shared" si="161"/>
        <v>0</v>
      </c>
      <c r="P2631" s="64">
        <f ca="1" t="shared" si="162"/>
        <v>96</v>
      </c>
      <c r="Q2631" s="29" t="str">
        <f>VLOOKUP(B2631,辅助信息!E:M,9,FALSE)</f>
        <v>ZTWM-CDGS-XS-2025-0073-五冶天府-成都怡心湖片区及龙泉驿医院等项目</v>
      </c>
      <c r="R2631" s="29" t="str">
        <f>_xlfn._xlws.FILTER(辅助信息!D:D,辅助信息!E:E=B2631)</f>
        <v>五冶建设成都国际铁路港多式联项目</v>
      </c>
    </row>
    <row r="2632" hidden="1" spans="2:18">
      <c r="B2632" s="40" t="s">
        <v>192</v>
      </c>
      <c r="C2632" s="72">
        <v>45875</v>
      </c>
      <c r="D2632" s="40" t="str">
        <f>VLOOKUP(B2632,辅助信息!E:K,7,FALSE)</f>
        <v>JWDDCD2025102100475</v>
      </c>
      <c r="E2632" s="40" t="str">
        <f>VLOOKUP(F2632,辅助信息!A:B,2,FALSE)</f>
        <v>螺纹钢</v>
      </c>
      <c r="F2632" s="40" t="s">
        <v>30</v>
      </c>
      <c r="G2632" s="36">
        <v>10</v>
      </c>
      <c r="H2632" s="136">
        <f>_xlfn.XLOOKUP(C2632&amp;F2632&amp;I2632&amp;J2632,'[1]2025年已发货'!$F:$F&amp;'[1]2025年已发货'!$C:$C&amp;'[1]2025年已发货'!$G:$G&amp;'[1]2025年已发货'!$H:$H,'[1]2025年已发货'!$E:$E,"未发货")</f>
        <v>10</v>
      </c>
      <c r="I2632" s="40" t="str">
        <f>VLOOKUP(B2632,辅助信息!E:I,3,FALSE)</f>
        <v>(五冶建设成都国际铁路港多式联项目)四川省成都市青白江区桂平大道成都中远海运陆港多式联运有限公司</v>
      </c>
      <c r="J2632" s="40" t="str">
        <f>VLOOKUP(B2632,辅助信息!E:I,4,FALSE)</f>
        <v>黄勇杰</v>
      </c>
      <c r="K2632" s="40">
        <f>VLOOKUP(J2632,辅助信息!H:I,2,FALSE)</f>
        <v>13880580196</v>
      </c>
      <c r="L2632" s="111" t="str">
        <f>VLOOKUP(B2632,辅助信息!E:J,6,FALSE)</f>
        <v>联系实际收货人（黄勇杰13880580196）项目只能用威钢发货！！！18直条可以用宝武鄂钢，五冶建设送货单,6份材质书,锈货不收，装货前联系收货人核实到场规格,没提前告知进场规格现场不给予接收</v>
      </c>
      <c r="M2632" s="93">
        <v>45875</v>
      </c>
      <c r="O2632" s="64">
        <f ca="1" t="shared" si="161"/>
        <v>0</v>
      </c>
      <c r="P2632" s="64">
        <f ca="1" t="shared" si="162"/>
        <v>96</v>
      </c>
      <c r="Q2632" s="29" t="str">
        <f>VLOOKUP(B2632,辅助信息!E:M,9,FALSE)</f>
        <v>ZTWM-CDGS-XS-2025-0073-五冶天府-成都怡心湖片区及龙泉驿医院等项目</v>
      </c>
      <c r="R2632" s="29" t="str">
        <f>_xlfn._xlws.FILTER(辅助信息!D:D,辅助信息!E:E=B2632)</f>
        <v>五冶建设成都国际铁路港多式联项目</v>
      </c>
    </row>
    <row r="2633" hidden="1" spans="2:18">
      <c r="B2633" s="40" t="s">
        <v>192</v>
      </c>
      <c r="C2633" s="72">
        <v>45875</v>
      </c>
      <c r="D2633" s="40" t="str">
        <f>VLOOKUP(B2633,辅助信息!E:K,7,FALSE)</f>
        <v>JWDDCD2025102100475</v>
      </c>
      <c r="E2633" s="40" t="str">
        <f>VLOOKUP(F2633,辅助信息!A:B,2,FALSE)</f>
        <v>螺纹钢</v>
      </c>
      <c r="F2633" s="40" t="s">
        <v>28</v>
      </c>
      <c r="G2633" s="36">
        <v>7</v>
      </c>
      <c r="H2633" s="136">
        <f>_xlfn.XLOOKUP(C2633&amp;F2633&amp;I2633&amp;J2633,'[1]2025年已发货'!$F:$F&amp;'[1]2025年已发货'!$C:$C&amp;'[1]2025年已发货'!$G:$G&amp;'[1]2025年已发货'!$H:$H,'[1]2025年已发货'!$E:$E,"未发货")</f>
        <v>7</v>
      </c>
      <c r="I2633" s="40" t="str">
        <f>VLOOKUP(B2633,辅助信息!E:I,3,FALSE)</f>
        <v>(五冶建设成都国际铁路港多式联项目)四川省成都市青白江区桂平大道成都中远海运陆港多式联运有限公司</v>
      </c>
      <c r="J2633" s="40" t="str">
        <f>VLOOKUP(B2633,辅助信息!E:I,4,FALSE)</f>
        <v>黄勇杰</v>
      </c>
      <c r="K2633" s="40">
        <f>VLOOKUP(J2633,辅助信息!H:I,2,FALSE)</f>
        <v>13880580196</v>
      </c>
      <c r="L2633" s="111" t="str">
        <f>VLOOKUP(B2633,辅助信息!E:J,6,FALSE)</f>
        <v>联系实际收货人（黄勇杰13880580196）项目只能用威钢发货！！！18直条可以用宝武鄂钢，五冶建设送货单,6份材质书,锈货不收，装货前联系收货人核实到场规格,没提前告知进场规格现场不给予接收</v>
      </c>
      <c r="M2633" s="93">
        <v>45875</v>
      </c>
      <c r="O2633" s="64">
        <f ca="1" t="shared" si="161"/>
        <v>0</v>
      </c>
      <c r="P2633" s="64">
        <f ca="1" t="shared" si="162"/>
        <v>96</v>
      </c>
      <c r="Q2633" s="29" t="str">
        <f>VLOOKUP(B2633,辅助信息!E:M,9,FALSE)</f>
        <v>ZTWM-CDGS-XS-2025-0073-五冶天府-成都怡心湖片区及龙泉驿医院等项目</v>
      </c>
      <c r="R2633" s="29" t="str">
        <f>_xlfn._xlws.FILTER(辅助信息!D:D,辅助信息!E:E=B2633)</f>
        <v>五冶建设成都国际铁路港多式联项目</v>
      </c>
    </row>
    <row r="2634" hidden="1" spans="2:18">
      <c r="B2634" s="40" t="s">
        <v>187</v>
      </c>
      <c r="C2634" s="72">
        <v>45875</v>
      </c>
      <c r="D2634" s="40" t="str">
        <f>VLOOKUP(B2634,辅助信息!E:K,7,FALSE)</f>
        <v>JWDDCD2025072900121</v>
      </c>
      <c r="E2634" s="40" t="str">
        <f>VLOOKUP(F2634,辅助信息!A:B,2,FALSE)</f>
        <v>盘螺</v>
      </c>
      <c r="F2634" s="40" t="s">
        <v>41</v>
      </c>
      <c r="G2634" s="36">
        <v>3</v>
      </c>
      <c r="H2634" s="136">
        <f>_xlfn.XLOOKUP(C2634&amp;F2634&amp;I2634&amp;J2634,'[1]2025年已发货'!$F:$F&amp;'[1]2025年已发货'!$C:$C&amp;'[1]2025年已发货'!$G:$G&amp;'[1]2025年已发货'!$H:$H,'[1]2025年已发货'!$E:$E,"未发货")</f>
        <v>2.5</v>
      </c>
      <c r="I2634" s="40" t="str">
        <f>VLOOKUP(B2634,辅助信息!E:I,3,FALSE)</f>
        <v>(乐山市校地共建产教融合基地建设项目一标段)四川省乐山市市中区苏稽镇周山嘴</v>
      </c>
      <c r="J2634" s="40" t="str">
        <f>VLOOKUP(B2634,辅助信息!E:I,4,FALSE)</f>
        <v>范增云</v>
      </c>
      <c r="K2634" s="40">
        <f>VLOOKUP(J2634,辅助信息!H:I,2,FALSE)</f>
        <v>13668153241</v>
      </c>
      <c r="L2634" s="111" t="str">
        <f>VLOOKUP(B2634,辅助信息!E:J,6,FALSE)</f>
        <v>联系实际收货人（范增云13668153241）现场要求炉批号控制2个以下，超2个不给予签收。提前联系到场规格及数量</v>
      </c>
      <c r="M2634" s="93">
        <v>45875</v>
      </c>
      <c r="O2634" s="64">
        <f ca="1" t="shared" si="161"/>
        <v>0</v>
      </c>
      <c r="P2634" s="64">
        <f ca="1" t="shared" si="162"/>
        <v>96</v>
      </c>
      <c r="Q2634" s="29" t="str">
        <f>VLOOKUP(B2634,辅助信息!E:M,9,FALSE)</f>
        <v>ZTWM-CDGS-XS-2025-0125-四川机司-乐山市校地共建产教融合基地配套设施项目施工一标段钢筋采购合同</v>
      </c>
      <c r="R2634" s="29" t="str">
        <f>_xlfn._xlws.FILTER(辅助信息!D:D,辅助信息!E:E=B2634)</f>
        <v>乐山市校地共建产教融合基地建设项目</v>
      </c>
    </row>
    <row r="2635" hidden="1" spans="2:18">
      <c r="B2635" s="40" t="s">
        <v>187</v>
      </c>
      <c r="C2635" s="72">
        <v>45875</v>
      </c>
      <c r="D2635" s="40" t="str">
        <f>VLOOKUP(B2635,辅助信息!E:K,7,FALSE)</f>
        <v>JWDDCD2025072900121</v>
      </c>
      <c r="E2635" s="40" t="str">
        <f>VLOOKUP(F2635,辅助信息!A:B,2,FALSE)</f>
        <v>螺纹钢</v>
      </c>
      <c r="F2635" s="40" t="s">
        <v>27</v>
      </c>
      <c r="G2635" s="36">
        <v>9</v>
      </c>
      <c r="H2635" s="136">
        <f>_xlfn.XLOOKUP(C2635&amp;F2635&amp;I2635&amp;J2635,'[1]2025年已发货'!$F:$F&amp;'[1]2025年已发货'!$C:$C&amp;'[1]2025年已发货'!$G:$G&amp;'[1]2025年已发货'!$H:$H,'[1]2025年已发货'!$E:$E,"未发货")</f>
        <v>10</v>
      </c>
      <c r="I2635" s="40" t="str">
        <f>VLOOKUP(B2635,辅助信息!E:I,3,FALSE)</f>
        <v>(乐山市校地共建产教融合基地建设项目一标段)四川省乐山市市中区苏稽镇周山嘴</v>
      </c>
      <c r="J2635" s="40" t="str">
        <f>VLOOKUP(B2635,辅助信息!E:I,4,FALSE)</f>
        <v>范增云</v>
      </c>
      <c r="K2635" s="40">
        <f>VLOOKUP(J2635,辅助信息!H:I,2,FALSE)</f>
        <v>13668153241</v>
      </c>
      <c r="L2635" s="111" t="str">
        <f>VLOOKUP(B2635,辅助信息!E:J,6,FALSE)</f>
        <v>联系实际收货人（范增云13668153241）现场要求炉批号控制2个以下，超2个不给予签收。提前联系到场规格及数量</v>
      </c>
      <c r="M2635" s="93">
        <v>45875</v>
      </c>
      <c r="O2635" s="64">
        <f ca="1" t="shared" si="161"/>
        <v>0</v>
      </c>
      <c r="P2635" s="64">
        <f ca="1" t="shared" si="162"/>
        <v>96</v>
      </c>
      <c r="Q2635" s="29" t="str">
        <f>VLOOKUP(B2635,辅助信息!E:M,9,FALSE)</f>
        <v>ZTWM-CDGS-XS-2025-0125-四川机司-乐山市校地共建产教融合基地配套设施项目施工一标段钢筋采购合同</v>
      </c>
      <c r="R2635" s="29" t="str">
        <f>_xlfn._xlws.FILTER(辅助信息!D:D,辅助信息!E:E=B2635)</f>
        <v>乐山市校地共建产教融合基地建设项目</v>
      </c>
    </row>
    <row r="2636" hidden="1" spans="2:18">
      <c r="B2636" s="40" t="s">
        <v>187</v>
      </c>
      <c r="C2636" s="72">
        <v>45875</v>
      </c>
      <c r="D2636" s="40" t="str">
        <f>VLOOKUP(B2636,辅助信息!E:K,7,FALSE)</f>
        <v>JWDDCD2025072900121</v>
      </c>
      <c r="E2636" s="40" t="str">
        <f>VLOOKUP(F2636,辅助信息!A:B,2,FALSE)</f>
        <v>螺纹钢</v>
      </c>
      <c r="F2636" s="40" t="s">
        <v>19</v>
      </c>
      <c r="G2636" s="36">
        <v>6</v>
      </c>
      <c r="H2636" s="136">
        <f>_xlfn.XLOOKUP(C2636&amp;F2636&amp;I2636&amp;J2636,'[1]2025年已发货'!$F:$F&amp;'[1]2025年已发货'!$C:$C&amp;'[1]2025年已发货'!$G:$G&amp;'[1]2025年已发货'!$H:$H,'[1]2025年已发货'!$E:$E,"未发货")</f>
        <v>5</v>
      </c>
      <c r="I2636" s="40" t="str">
        <f>VLOOKUP(B2636,辅助信息!E:I,3,FALSE)</f>
        <v>(乐山市校地共建产教融合基地建设项目一标段)四川省乐山市市中区苏稽镇周山嘴</v>
      </c>
      <c r="J2636" s="40" t="str">
        <f>VLOOKUP(B2636,辅助信息!E:I,4,FALSE)</f>
        <v>范增云</v>
      </c>
      <c r="K2636" s="40">
        <f>VLOOKUP(J2636,辅助信息!H:I,2,FALSE)</f>
        <v>13668153241</v>
      </c>
      <c r="L2636" s="111" t="str">
        <f>VLOOKUP(B2636,辅助信息!E:J,6,FALSE)</f>
        <v>联系实际收货人（范增云13668153241）现场要求炉批号控制2个以下，超2个不给予签收。提前联系到场规格及数量</v>
      </c>
      <c r="M2636" s="93">
        <v>45875</v>
      </c>
      <c r="O2636" s="64">
        <f ca="1" t="shared" si="161"/>
        <v>0</v>
      </c>
      <c r="P2636" s="64">
        <f ca="1" t="shared" si="162"/>
        <v>96</v>
      </c>
      <c r="Q2636" s="29" t="str">
        <f>VLOOKUP(B2636,辅助信息!E:M,9,FALSE)</f>
        <v>ZTWM-CDGS-XS-2025-0125-四川机司-乐山市校地共建产教融合基地配套设施项目施工一标段钢筋采购合同</v>
      </c>
      <c r="R2636" s="29" t="str">
        <f>_xlfn._xlws.FILTER(辅助信息!D:D,辅助信息!E:E=B2636)</f>
        <v>乐山市校地共建产教融合基地建设项目</v>
      </c>
    </row>
    <row r="2637" hidden="1" spans="2:18">
      <c r="B2637" s="40" t="s">
        <v>187</v>
      </c>
      <c r="C2637" s="72">
        <v>45875</v>
      </c>
      <c r="D2637" s="40" t="str">
        <f>VLOOKUP(B2637,辅助信息!E:K,7,FALSE)</f>
        <v>JWDDCD2025072900121</v>
      </c>
      <c r="E2637" s="40" t="str">
        <f>VLOOKUP(F2637,辅助信息!A:B,2,FALSE)</f>
        <v>螺纹钢</v>
      </c>
      <c r="F2637" s="40" t="s">
        <v>30</v>
      </c>
      <c r="G2637" s="36">
        <v>3</v>
      </c>
      <c r="H2637" s="136">
        <f>_xlfn.XLOOKUP(C2637&amp;F2637&amp;I2637&amp;J2637,'[1]2025年已发货'!$F:$F&amp;'[1]2025年已发货'!$C:$C&amp;'[1]2025年已发货'!$G:$G&amp;'[1]2025年已发货'!$H:$H,'[1]2025年已发货'!$E:$E,"未发货")</f>
        <v>3</v>
      </c>
      <c r="I2637" s="40" t="str">
        <f>VLOOKUP(B2637,辅助信息!E:I,3,FALSE)</f>
        <v>(乐山市校地共建产教融合基地建设项目一标段)四川省乐山市市中区苏稽镇周山嘴</v>
      </c>
      <c r="J2637" s="40" t="str">
        <f>VLOOKUP(B2637,辅助信息!E:I,4,FALSE)</f>
        <v>范增云</v>
      </c>
      <c r="K2637" s="40">
        <f>VLOOKUP(J2637,辅助信息!H:I,2,FALSE)</f>
        <v>13668153241</v>
      </c>
      <c r="L2637" s="111" t="str">
        <f>VLOOKUP(B2637,辅助信息!E:J,6,FALSE)</f>
        <v>联系实际收货人（范增云13668153241）现场要求炉批号控制2个以下，超2个不给予签收。提前联系到场规格及数量</v>
      </c>
      <c r="M2637" s="93">
        <v>45875</v>
      </c>
      <c r="O2637" s="64">
        <f ca="1" t="shared" si="161"/>
        <v>0</v>
      </c>
      <c r="P2637" s="64">
        <f ca="1" t="shared" si="162"/>
        <v>96</v>
      </c>
      <c r="Q2637" s="29" t="str">
        <f>VLOOKUP(B2637,辅助信息!E:M,9,FALSE)</f>
        <v>ZTWM-CDGS-XS-2025-0125-四川机司-乐山市校地共建产教融合基地配套设施项目施工一标段钢筋采购合同</v>
      </c>
      <c r="R2637" s="29" t="str">
        <f>_xlfn._xlws.FILTER(辅助信息!D:D,辅助信息!E:E=B2637)</f>
        <v>乐山市校地共建产教融合基地建设项目</v>
      </c>
    </row>
    <row r="2638" hidden="1" spans="2:18">
      <c r="B2638" s="40" t="s">
        <v>187</v>
      </c>
      <c r="C2638" s="72">
        <v>45875</v>
      </c>
      <c r="D2638" s="40" t="str">
        <f>VLOOKUP(B2638,辅助信息!E:K,7,FALSE)</f>
        <v>JWDDCD2025072900121</v>
      </c>
      <c r="E2638" s="40" t="str">
        <f>VLOOKUP(F2638,辅助信息!A:B,2,FALSE)</f>
        <v>螺纹钢</v>
      </c>
      <c r="F2638" s="40" t="s">
        <v>33</v>
      </c>
      <c r="G2638" s="36">
        <v>6</v>
      </c>
      <c r="H2638" s="136">
        <f>_xlfn.XLOOKUP(C2638&amp;F2638&amp;I2638&amp;J2638,'[1]2025年已发货'!$F:$F&amp;'[1]2025年已发货'!$C:$C&amp;'[1]2025年已发货'!$G:$G&amp;'[1]2025年已发货'!$H:$H,'[1]2025年已发货'!$E:$E,"未发货")</f>
        <v>5</v>
      </c>
      <c r="I2638" s="40" t="str">
        <f>VLOOKUP(B2638,辅助信息!E:I,3,FALSE)</f>
        <v>(乐山市校地共建产教融合基地建设项目一标段)四川省乐山市市中区苏稽镇周山嘴</v>
      </c>
      <c r="J2638" s="40" t="str">
        <f>VLOOKUP(B2638,辅助信息!E:I,4,FALSE)</f>
        <v>范增云</v>
      </c>
      <c r="K2638" s="40">
        <f>VLOOKUP(J2638,辅助信息!H:I,2,FALSE)</f>
        <v>13668153241</v>
      </c>
      <c r="L2638" s="111" t="str">
        <f>VLOOKUP(B2638,辅助信息!E:J,6,FALSE)</f>
        <v>联系实际收货人（范增云13668153241）现场要求炉批号控制2个以下，超2个不给予签收。提前联系到场规格及数量</v>
      </c>
      <c r="M2638" s="93">
        <v>45875</v>
      </c>
      <c r="O2638" s="64">
        <f ca="1" t="shared" si="161"/>
        <v>0</v>
      </c>
      <c r="P2638" s="64">
        <f ca="1" t="shared" si="162"/>
        <v>96</v>
      </c>
      <c r="Q2638" s="29" t="str">
        <f>VLOOKUP(B2638,辅助信息!E:M,9,FALSE)</f>
        <v>ZTWM-CDGS-XS-2025-0125-四川机司-乐山市校地共建产教融合基地配套设施项目施工一标段钢筋采购合同</v>
      </c>
      <c r="R2638" s="29" t="str">
        <f>_xlfn._xlws.FILTER(辅助信息!D:D,辅助信息!E:E=B2638)</f>
        <v>乐山市校地共建产教融合基地建设项目</v>
      </c>
    </row>
    <row r="2639" hidden="1" spans="2:18">
      <c r="B2639" s="40" t="s">
        <v>187</v>
      </c>
      <c r="C2639" s="72">
        <v>45875</v>
      </c>
      <c r="D2639" s="40" t="str">
        <f>VLOOKUP(B2639,辅助信息!E:K,7,FALSE)</f>
        <v>JWDDCD2025072900121</v>
      </c>
      <c r="E2639" s="40" t="str">
        <f>VLOOKUP(F2639,辅助信息!A:B,2,FALSE)</f>
        <v>螺纹钢</v>
      </c>
      <c r="F2639" s="40" t="s">
        <v>28</v>
      </c>
      <c r="G2639" s="36">
        <v>6</v>
      </c>
      <c r="H2639" s="136">
        <f>_xlfn.XLOOKUP(C2639&amp;F2639&amp;I2639&amp;J2639,'[1]2025年已发货'!$F:$F&amp;'[1]2025年已发货'!$C:$C&amp;'[1]2025年已发货'!$G:$G&amp;'[1]2025年已发货'!$H:$H,'[1]2025年已发货'!$E:$E,"未发货")</f>
        <v>6</v>
      </c>
      <c r="I2639" s="40" t="str">
        <f>VLOOKUP(B2639,辅助信息!E:I,3,FALSE)</f>
        <v>(乐山市校地共建产教融合基地建设项目一标段)四川省乐山市市中区苏稽镇周山嘴</v>
      </c>
      <c r="J2639" s="40" t="str">
        <f>VLOOKUP(B2639,辅助信息!E:I,4,FALSE)</f>
        <v>范增云</v>
      </c>
      <c r="K2639" s="40">
        <f>VLOOKUP(J2639,辅助信息!H:I,2,FALSE)</f>
        <v>13668153241</v>
      </c>
      <c r="L2639" s="111" t="str">
        <f>VLOOKUP(B2639,辅助信息!E:J,6,FALSE)</f>
        <v>联系实际收货人（范增云13668153241）现场要求炉批号控制2个以下，超2个不给予签收。提前联系到场规格及数量</v>
      </c>
      <c r="M2639" s="93">
        <v>45875</v>
      </c>
      <c r="O2639" s="64">
        <f ca="1" t="shared" si="161"/>
        <v>0</v>
      </c>
      <c r="P2639" s="64">
        <f ca="1" t="shared" si="162"/>
        <v>96</v>
      </c>
      <c r="Q2639" s="29" t="str">
        <f>VLOOKUP(B2639,辅助信息!E:M,9,FALSE)</f>
        <v>ZTWM-CDGS-XS-2025-0125-四川机司-乐山市校地共建产教融合基地配套设施项目施工一标段钢筋采购合同</v>
      </c>
      <c r="R2639" s="29" t="str">
        <f>_xlfn._xlws.FILTER(辅助信息!D:D,辅助信息!E:E=B2639)</f>
        <v>乐山市校地共建产教融合基地建设项目</v>
      </c>
    </row>
    <row r="2640" hidden="1" spans="2:18">
      <c r="B2640" s="40" t="s">
        <v>187</v>
      </c>
      <c r="C2640" s="72">
        <v>45875</v>
      </c>
      <c r="D2640" s="40" t="str">
        <f>VLOOKUP(B2640,辅助信息!E:K,7,FALSE)</f>
        <v>JWDDCD2025072900121</v>
      </c>
      <c r="E2640" s="40" t="str">
        <f>VLOOKUP(F2640,辅助信息!A:B,2,FALSE)</f>
        <v>螺纹钢</v>
      </c>
      <c r="F2640" s="40" t="s">
        <v>18</v>
      </c>
      <c r="G2640" s="36">
        <v>54</v>
      </c>
      <c r="H2640" s="136">
        <f>_xlfn.XLOOKUP(C2640&amp;F2640&amp;I2640&amp;J2640,'[1]2025年已发货'!$F:$F&amp;'[1]2025年已发货'!$C:$C&amp;'[1]2025年已发货'!$G:$G&amp;'[1]2025年已发货'!$H:$H,'[1]2025年已发货'!$E:$E,"未发货")</f>
        <v>60</v>
      </c>
      <c r="I2640" s="40" t="str">
        <f>VLOOKUP(B2640,辅助信息!E:I,3,FALSE)</f>
        <v>(乐山市校地共建产教融合基地建设项目一标段)四川省乐山市市中区苏稽镇周山嘴</v>
      </c>
      <c r="J2640" s="40" t="str">
        <f>VLOOKUP(B2640,辅助信息!E:I,4,FALSE)</f>
        <v>范增云</v>
      </c>
      <c r="K2640" s="40">
        <f>VLOOKUP(J2640,辅助信息!H:I,2,FALSE)</f>
        <v>13668153241</v>
      </c>
      <c r="L2640" s="111" t="str">
        <f>VLOOKUP(B2640,辅助信息!E:J,6,FALSE)</f>
        <v>联系实际收货人（范增云13668153241）现场要求炉批号控制2个以下，超2个不给予签收。提前联系到场规格及数量</v>
      </c>
      <c r="M2640" s="93">
        <v>45875</v>
      </c>
      <c r="O2640" s="64">
        <f ca="1" t="shared" si="161"/>
        <v>0</v>
      </c>
      <c r="P2640" s="64">
        <f ca="1" t="shared" si="162"/>
        <v>96</v>
      </c>
      <c r="Q2640" s="29" t="str">
        <f>VLOOKUP(B2640,辅助信息!E:M,9,FALSE)</f>
        <v>ZTWM-CDGS-XS-2025-0125-四川机司-乐山市校地共建产教融合基地配套设施项目施工一标段钢筋采购合同</v>
      </c>
      <c r="R2640" s="29" t="str">
        <f>_xlfn._xlws.FILTER(辅助信息!D:D,辅助信息!E:E=B2640)</f>
        <v>乐山市校地共建产教融合基地建设项目</v>
      </c>
    </row>
    <row r="2641" hidden="1" spans="2:18">
      <c r="B2641" s="40" t="s">
        <v>187</v>
      </c>
      <c r="C2641" s="72">
        <v>45875</v>
      </c>
      <c r="D2641" s="40" t="str">
        <f>VLOOKUP(B2641,辅助信息!E:K,7,FALSE)</f>
        <v>JWDDCD2025072900121</v>
      </c>
      <c r="E2641" s="40" t="str">
        <f>VLOOKUP(F2641,辅助信息!A:B,2,FALSE)</f>
        <v>螺纹钢</v>
      </c>
      <c r="F2641" s="40" t="s">
        <v>142</v>
      </c>
      <c r="G2641" s="36">
        <v>3</v>
      </c>
      <c r="H2641" s="136">
        <f>_xlfn.XLOOKUP(C2641&amp;F2641&amp;I2641&amp;J2641,'[1]2025年已发货'!$F:$F&amp;'[1]2025年已发货'!$C:$C&amp;'[1]2025年已发货'!$G:$G&amp;'[1]2025年已发货'!$H:$H,'[1]2025年已发货'!$E:$E,"未发货")</f>
        <v>2.5</v>
      </c>
      <c r="I2641" s="40" t="str">
        <f>VLOOKUP(B2641,辅助信息!E:I,3,FALSE)</f>
        <v>(乐山市校地共建产教融合基地建设项目一标段)四川省乐山市市中区苏稽镇周山嘴</v>
      </c>
      <c r="J2641" s="40" t="str">
        <f>VLOOKUP(B2641,辅助信息!E:I,4,FALSE)</f>
        <v>范增云</v>
      </c>
      <c r="K2641" s="40">
        <f>VLOOKUP(J2641,辅助信息!H:I,2,FALSE)</f>
        <v>13668153241</v>
      </c>
      <c r="L2641" s="111" t="str">
        <f>VLOOKUP(B2641,辅助信息!E:J,6,FALSE)</f>
        <v>联系实际收货人（范增云13668153241）现场要求炉批号控制2个以下，超2个不给予签收。提前联系到场规格及数量</v>
      </c>
      <c r="M2641" s="93">
        <v>45875</v>
      </c>
      <c r="O2641" s="64">
        <f ca="1" t="shared" si="161"/>
        <v>0</v>
      </c>
      <c r="P2641" s="64">
        <f ca="1" t="shared" si="162"/>
        <v>96</v>
      </c>
      <c r="Q2641" s="29" t="str">
        <f>VLOOKUP(B2641,辅助信息!E:M,9,FALSE)</f>
        <v>ZTWM-CDGS-XS-2025-0125-四川机司-乐山市校地共建产教融合基地配套设施项目施工一标段钢筋采购合同</v>
      </c>
      <c r="R2641" s="29" t="str">
        <f>_xlfn._xlws.FILTER(辅助信息!D:D,辅助信息!E:E=B2641)</f>
        <v>乐山市校地共建产教融合基地建设项目</v>
      </c>
    </row>
    <row r="2642" hidden="1" spans="2:18">
      <c r="B2642" s="40" t="s">
        <v>187</v>
      </c>
      <c r="C2642" s="72">
        <v>45875</v>
      </c>
      <c r="D2642" s="40" t="str">
        <f>VLOOKUP(B2642,辅助信息!E:K,7,FALSE)</f>
        <v>JWDDCD2025072900121</v>
      </c>
      <c r="E2642" s="40" t="str">
        <f>VLOOKUP(F2642,辅助信息!A:B,2,FALSE)</f>
        <v>螺纹钢</v>
      </c>
      <c r="F2642" s="40" t="s">
        <v>200</v>
      </c>
      <c r="G2642" s="36">
        <v>3</v>
      </c>
      <c r="H2642" s="136">
        <f>_xlfn.XLOOKUP(C2642&amp;F2642&amp;I2642&amp;J2642,'[1]2025年已发货'!$F:$F&amp;'[1]2025年已发货'!$C:$C&amp;'[1]2025年已发货'!$G:$G&amp;'[1]2025年已发货'!$H:$H,'[1]2025年已发货'!$E:$E,"未发货")</f>
        <v>2.5</v>
      </c>
      <c r="I2642" s="40" t="str">
        <f>VLOOKUP(B2642,辅助信息!E:I,3,FALSE)</f>
        <v>(乐山市校地共建产教融合基地建设项目一标段)四川省乐山市市中区苏稽镇周山嘴</v>
      </c>
      <c r="J2642" s="40" t="str">
        <f>VLOOKUP(B2642,辅助信息!E:I,4,FALSE)</f>
        <v>范增云</v>
      </c>
      <c r="K2642" s="40">
        <f>VLOOKUP(J2642,辅助信息!H:I,2,FALSE)</f>
        <v>13668153241</v>
      </c>
      <c r="L2642" s="111" t="str">
        <f>VLOOKUP(B2642,辅助信息!E:J,6,FALSE)</f>
        <v>联系实际收货人（范增云13668153241）现场要求炉批号控制2个以下，超2个不给予签收。提前联系到场规格及数量</v>
      </c>
      <c r="M2642" s="93">
        <v>45875</v>
      </c>
      <c r="O2642" s="64">
        <f ca="1" t="shared" si="161"/>
        <v>0</v>
      </c>
      <c r="P2642" s="64">
        <f ca="1" t="shared" si="162"/>
        <v>96</v>
      </c>
      <c r="Q2642" s="29" t="str">
        <f>VLOOKUP(B2642,辅助信息!E:M,9,FALSE)</f>
        <v>ZTWM-CDGS-XS-2025-0125-四川机司-乐山市校地共建产教融合基地配套设施项目施工一标段钢筋采购合同</v>
      </c>
      <c r="R2642" s="29" t="str">
        <f>_xlfn._xlws.FILTER(辅助信息!D:D,辅助信息!E:E=B2642)</f>
        <v>乐山市校地共建产教融合基地建设项目</v>
      </c>
    </row>
    <row r="2643" hidden="1" spans="2:18">
      <c r="B2643" s="40" t="s">
        <v>187</v>
      </c>
      <c r="C2643" s="72">
        <v>45875</v>
      </c>
      <c r="D2643" s="40" t="str">
        <f>VLOOKUP(B2643,辅助信息!E:K,7,FALSE)</f>
        <v>JWDDCD2025072900121</v>
      </c>
      <c r="E2643" s="40" t="str">
        <f>VLOOKUP(F2643,辅助信息!A:B,2,FALSE)</f>
        <v>螺纹钢</v>
      </c>
      <c r="F2643" s="40" t="s">
        <v>201</v>
      </c>
      <c r="G2643" s="36">
        <v>6</v>
      </c>
      <c r="H2643" s="136">
        <f>_xlfn.XLOOKUP(C2643&amp;F2643&amp;I2643&amp;J2643,'[1]2025年已发货'!$F:$F&amp;'[1]2025年已发货'!$C:$C&amp;'[1]2025年已发货'!$G:$G&amp;'[1]2025年已发货'!$H:$H,'[1]2025年已发货'!$E:$E,"未发货")</f>
        <v>5</v>
      </c>
      <c r="I2643" s="40" t="str">
        <f>VLOOKUP(B2643,辅助信息!E:I,3,FALSE)</f>
        <v>(乐山市校地共建产教融合基地建设项目一标段)四川省乐山市市中区苏稽镇周山嘴</v>
      </c>
      <c r="J2643" s="40" t="str">
        <f>VLOOKUP(B2643,辅助信息!E:I,4,FALSE)</f>
        <v>范增云</v>
      </c>
      <c r="K2643" s="40">
        <f>VLOOKUP(J2643,辅助信息!H:I,2,FALSE)</f>
        <v>13668153241</v>
      </c>
      <c r="L2643" s="111" t="str">
        <f>VLOOKUP(B2643,辅助信息!E:J,6,FALSE)</f>
        <v>联系实际收货人（范增云13668153241）现场要求炉批号控制2个以下，超2个不给予签收。提前联系到场规格及数量</v>
      </c>
      <c r="M2643" s="93">
        <v>45875</v>
      </c>
      <c r="O2643" s="64">
        <f ca="1" t="shared" si="161"/>
        <v>0</v>
      </c>
      <c r="P2643" s="64">
        <f ca="1" t="shared" si="162"/>
        <v>96</v>
      </c>
      <c r="Q2643" s="29" t="str">
        <f>VLOOKUP(B2643,辅助信息!E:M,9,FALSE)</f>
        <v>ZTWM-CDGS-XS-2025-0125-四川机司-乐山市校地共建产教融合基地配套设施项目施工一标段钢筋采购合同</v>
      </c>
      <c r="R2643" s="29" t="str">
        <f>_xlfn._xlws.FILTER(辅助信息!D:D,辅助信息!E:E=B2643)</f>
        <v>乐山市校地共建产教融合基地建设项目</v>
      </c>
    </row>
    <row r="2644" hidden="1" spans="2:18">
      <c r="B2644" s="122" t="s">
        <v>194</v>
      </c>
      <c r="C2644" s="72">
        <v>45876</v>
      </c>
      <c r="D2644" s="122" t="str">
        <f>VLOOKUP(B2644,辅助信息!E:K,7,FALSE)</f>
        <v>JWDD2025071500089</v>
      </c>
      <c r="E2644" s="122" t="str">
        <f>VLOOKUP(F2644,辅助信息!A:B,2,FALSE)</f>
        <v>盘螺</v>
      </c>
      <c r="F2644" s="122" t="s">
        <v>40</v>
      </c>
      <c r="G2644" s="123">
        <v>10</v>
      </c>
      <c r="H2644" s="136" t="str">
        <f>_xlfn.XLOOKUP(C2644&amp;F2644&amp;I2644&amp;J2644,'[1]2025年已发货'!$F:$F&amp;'[1]2025年已发货'!$C:$C&amp;'[1]2025年已发货'!$G:$G&amp;'[1]2025年已发货'!$H:$H,'[1]2025年已发货'!$E:$E,"未发货")</f>
        <v>未发货</v>
      </c>
      <c r="I2644" s="122" t="str">
        <f>VLOOKUP(B2644,辅助信息!E:I,3,FALSE)</f>
        <v>(宜宾兴港三江新区长江工业园保障性租赁住房建设项目-土建)四川省宜宾市翠屏区永善路南段宜宾市三江新区长江工业园区</v>
      </c>
      <c r="J2644" s="122" t="str">
        <f>VLOOKUP(B2644,辅助信息!E:I,4,FALSE)</f>
        <v>赵元虎</v>
      </c>
      <c r="K2644" s="122">
        <f>VLOOKUP(J2644,辅助信息!H:I,2,FALSE)</f>
        <v>13684167136</v>
      </c>
      <c r="L2644" s="124" t="str">
        <f>VLOOKUP(B2644,辅助信息!E:J,6,FALSE)</f>
        <v>现场要求调度统一联系指定收货人，不单独发司机位置。锈货不收，装货前联系收货人核实到场规格,没提前告知进场规格现场不给予接收</v>
      </c>
      <c r="M2644" s="93">
        <v>45875</v>
      </c>
      <c r="O2644" s="64">
        <f ca="1" t="shared" si="161"/>
        <v>0</v>
      </c>
      <c r="P2644" s="64">
        <f ca="1" t="shared" si="162"/>
        <v>96</v>
      </c>
      <c r="Q2644" s="29" t="str">
        <f>VLOOKUP(B2644,辅助信息!E:M,9,FALSE)</f>
        <v>ZTWM-CDYXGS-XS-2025-0014-宜宾兴港建材-三江新区长江工业园片区保障性租赁住房建设项目</v>
      </c>
      <c r="R2644" s="29" t="str">
        <f>_xlfn._xlws.FILTER(辅助信息!D:D,辅助信息!E:E=B2644)</f>
        <v>宜宾兴港三江新区长江工业园建设项目</v>
      </c>
    </row>
    <row r="2645" hidden="1" spans="2:18">
      <c r="B2645" s="122" t="s">
        <v>194</v>
      </c>
      <c r="C2645" s="72">
        <v>45876</v>
      </c>
      <c r="D2645" s="122" t="str">
        <f>VLOOKUP(B2645,辅助信息!E:K,7,FALSE)</f>
        <v>JWDD2025071500089</v>
      </c>
      <c r="E2645" s="122" t="str">
        <f>VLOOKUP(F2645,辅助信息!A:B,2,FALSE)</f>
        <v>盘螺</v>
      </c>
      <c r="F2645" s="122" t="s">
        <v>41</v>
      </c>
      <c r="G2645" s="123">
        <v>15</v>
      </c>
      <c r="H2645" s="136" t="str">
        <f>_xlfn.XLOOKUP(C2645&amp;F2645&amp;I2645&amp;J2645,'[1]2025年已发货'!$F:$F&amp;'[1]2025年已发货'!$C:$C&amp;'[1]2025年已发货'!$G:$G&amp;'[1]2025年已发货'!$H:$H,'[1]2025年已发货'!$E:$E,"未发货")</f>
        <v>未发货</v>
      </c>
      <c r="I2645" s="122" t="str">
        <f>VLOOKUP(B2645,辅助信息!E:I,3,FALSE)</f>
        <v>(宜宾兴港三江新区长江工业园保障性租赁住房建设项目-土建)四川省宜宾市翠屏区永善路南段宜宾市三江新区长江工业园区</v>
      </c>
      <c r="J2645" s="122" t="str">
        <f>VLOOKUP(B2645,辅助信息!E:I,4,FALSE)</f>
        <v>赵元虎</v>
      </c>
      <c r="K2645" s="122">
        <f>VLOOKUP(J2645,辅助信息!H:I,2,FALSE)</f>
        <v>13684167136</v>
      </c>
      <c r="L2645" s="124" t="str">
        <f>VLOOKUP(B2645,辅助信息!E:J,6,FALSE)</f>
        <v>现场要求调度统一联系指定收货人，不单独发司机位置。锈货不收，装货前联系收货人核实到场规格,没提前告知进场规格现场不给予接收</v>
      </c>
      <c r="M2645" s="93">
        <v>45875</v>
      </c>
      <c r="O2645" s="64">
        <f ca="1" t="shared" si="161"/>
        <v>0</v>
      </c>
      <c r="P2645" s="64">
        <f ca="1" t="shared" si="162"/>
        <v>96</v>
      </c>
      <c r="Q2645" s="29" t="str">
        <f>VLOOKUP(B2645,辅助信息!E:M,9,FALSE)</f>
        <v>ZTWM-CDYXGS-XS-2025-0014-宜宾兴港建材-三江新区长江工业园片区保障性租赁住房建设项目</v>
      </c>
      <c r="R2645" s="29" t="str">
        <f>_xlfn._xlws.FILTER(辅助信息!D:D,辅助信息!E:E=B2645)</f>
        <v>宜宾兴港三江新区长江工业园建设项目</v>
      </c>
    </row>
    <row r="2646" hidden="1" spans="2:18">
      <c r="B2646" s="122" t="s">
        <v>194</v>
      </c>
      <c r="C2646" s="72">
        <v>45876</v>
      </c>
      <c r="D2646" s="122" t="str">
        <f>VLOOKUP(B2646,辅助信息!E:K,7,FALSE)</f>
        <v>JWDD2025071500089</v>
      </c>
      <c r="E2646" s="122" t="str">
        <f>VLOOKUP(F2646,辅助信息!A:B,2,FALSE)</f>
        <v>螺纹钢</v>
      </c>
      <c r="F2646" s="122" t="s">
        <v>18</v>
      </c>
      <c r="G2646" s="123">
        <v>10</v>
      </c>
      <c r="H2646" s="136" t="str">
        <f>_xlfn.XLOOKUP(C2646&amp;F2646&amp;I2646&amp;J2646,'[1]2025年已发货'!$F:$F&amp;'[1]2025年已发货'!$C:$C&amp;'[1]2025年已发货'!$G:$G&amp;'[1]2025年已发货'!$H:$H,'[1]2025年已发货'!$E:$E,"未发货")</f>
        <v>未发货</v>
      </c>
      <c r="I2646" s="122" t="str">
        <f>VLOOKUP(B2646,辅助信息!E:I,3,FALSE)</f>
        <v>(宜宾兴港三江新区长江工业园保障性租赁住房建设项目-土建)四川省宜宾市翠屏区永善路南段宜宾市三江新区长江工业园区</v>
      </c>
      <c r="J2646" s="122" t="str">
        <f>VLOOKUP(B2646,辅助信息!E:I,4,FALSE)</f>
        <v>赵元虎</v>
      </c>
      <c r="K2646" s="122">
        <f>VLOOKUP(J2646,辅助信息!H:I,2,FALSE)</f>
        <v>13684167136</v>
      </c>
      <c r="L2646" s="124" t="str">
        <f>VLOOKUP(B2646,辅助信息!E:J,6,FALSE)</f>
        <v>现场要求调度统一联系指定收货人，不单独发司机位置。锈货不收，装货前联系收货人核实到场规格,没提前告知进场规格现场不给予接收</v>
      </c>
      <c r="M2646" s="93">
        <v>45875</v>
      </c>
      <c r="O2646" s="64">
        <f ca="1" t="shared" si="161"/>
        <v>0</v>
      </c>
      <c r="P2646" s="64">
        <f ca="1" t="shared" si="162"/>
        <v>96</v>
      </c>
      <c r="Q2646" s="29" t="str">
        <f>VLOOKUP(B2646,辅助信息!E:M,9,FALSE)</f>
        <v>ZTWM-CDYXGS-XS-2025-0014-宜宾兴港建材-三江新区长江工业园片区保障性租赁住房建设项目</v>
      </c>
      <c r="R2646" s="29" t="str">
        <f>_xlfn._xlws.FILTER(辅助信息!D:D,辅助信息!E:E=B2646)</f>
        <v>宜宾兴港三江新区长江工业园建设项目</v>
      </c>
    </row>
    <row r="2647" hidden="1" spans="2:18">
      <c r="B2647" s="40" t="s">
        <v>186</v>
      </c>
      <c r="C2647" s="72">
        <v>45877</v>
      </c>
      <c r="D2647" s="40" t="str">
        <f>VLOOKUP(B2647,辅助信息!E:K,7,FALSE)</f>
        <v>JWDDCD2025072900123</v>
      </c>
      <c r="E2647" s="40" t="str">
        <f>VLOOKUP(F2647,辅助信息!A:B,2,FALSE)</f>
        <v>盘螺</v>
      </c>
      <c r="F2647" s="40" t="s">
        <v>40</v>
      </c>
      <c r="G2647" s="141">
        <v>22.5</v>
      </c>
      <c r="H2647" s="136" t="str">
        <f>_xlfn.XLOOKUP(C2647&amp;F2647&amp;I2647&amp;J2647,'[1]2025年已发货'!$F:$F&amp;'[1]2025年已发货'!$C:$C&amp;'[1]2025年已发货'!$G:$G&amp;'[1]2025年已发货'!$H:$H,'[1]2025年已发货'!$E:$E,"未发货")</f>
        <v>未发货</v>
      </c>
      <c r="I2647" s="40" t="str">
        <f>VLOOKUP(B2647,辅助信息!E:I,3,FALSE)</f>
        <v>(乐山市校地共建产教融合基地建设项目二标段)四川省乐山市市中区苏稽镇</v>
      </c>
      <c r="J2647" s="40" t="str">
        <f>VLOOKUP(B2647,辅助信息!E:I,4,FALSE)</f>
        <v>彭江涛</v>
      </c>
      <c r="K2647" s="40">
        <f>VLOOKUP(J2647,辅助信息!H:I,2,FALSE)</f>
        <v>13990276572</v>
      </c>
      <c r="L2647" s="111" t="str">
        <f>VLOOKUP(B2647,辅助信息!E:J,6,FALSE)</f>
        <v>联系实际收货人（彭江涛13990276572）现场要求炉批号控制2个以下，超2个不给予签收。提前联系到场规格及数量</v>
      </c>
      <c r="O2647" s="64" t="str">
        <f ca="1" t="shared" si="161"/>
        <v/>
      </c>
      <c r="P2647" s="64" t="str">
        <f ca="1" t="shared" si="162"/>
        <v/>
      </c>
      <c r="Q2647" s="29" t="str">
        <f>VLOOKUP(B2647,辅助信息!E:M,9,FALSE)</f>
        <v>ZTWM-CDGS-XS-2025-0126-四川机司-乐山市校地共建产教融合基地配套设施项目施工二标段钢筋采购合同</v>
      </c>
      <c r="R2647" s="29" t="str">
        <f>_xlfn._xlws.FILTER(辅助信息!D:D,辅助信息!E:E=B2647)</f>
        <v>乐山市校地共建产教融合基地建设项目</v>
      </c>
    </row>
    <row r="2648" hidden="1" spans="2:18">
      <c r="B2648" s="40" t="s">
        <v>186</v>
      </c>
      <c r="C2648" s="72">
        <v>45877</v>
      </c>
      <c r="D2648" s="40" t="str">
        <f>VLOOKUP(B2648,辅助信息!E:K,7,FALSE)</f>
        <v>JWDDCD2025072900123</v>
      </c>
      <c r="E2648" s="40" t="str">
        <f>VLOOKUP(F2648,辅助信息!A:B,2,FALSE)</f>
        <v>盘螺</v>
      </c>
      <c r="F2648" s="40" t="s">
        <v>41</v>
      </c>
      <c r="G2648" s="141">
        <v>29</v>
      </c>
      <c r="H2648" s="136" t="str">
        <f>_xlfn.XLOOKUP(C2648&amp;F2648&amp;I2648&amp;J2648,'[1]2025年已发货'!$F:$F&amp;'[1]2025年已发货'!$C:$C&amp;'[1]2025年已发货'!$G:$G&amp;'[1]2025年已发货'!$H:$H,'[1]2025年已发货'!$E:$E,"未发货")</f>
        <v>未发货</v>
      </c>
      <c r="I2648" s="40" t="str">
        <f>VLOOKUP(B2648,辅助信息!E:I,3,FALSE)</f>
        <v>(乐山市校地共建产教融合基地建设项目二标段)四川省乐山市市中区苏稽镇</v>
      </c>
      <c r="J2648" s="40" t="str">
        <f>VLOOKUP(B2648,辅助信息!E:I,4,FALSE)</f>
        <v>彭江涛</v>
      </c>
      <c r="K2648" s="40">
        <f>VLOOKUP(J2648,辅助信息!H:I,2,FALSE)</f>
        <v>13990276572</v>
      </c>
      <c r="L2648" s="111" t="str">
        <f>VLOOKUP(B2648,辅助信息!E:J,6,FALSE)</f>
        <v>联系实际收货人（彭江涛13990276572）现场要求炉批号控制2个以下，超2个不给予签收。提前联系到场规格及数量</v>
      </c>
      <c r="O2648" s="64" t="str">
        <f ca="1" t="shared" si="161"/>
        <v/>
      </c>
      <c r="P2648" s="64" t="str">
        <f ca="1" t="shared" si="162"/>
        <v/>
      </c>
      <c r="Q2648" s="29" t="str">
        <f>VLOOKUP(B2648,辅助信息!E:M,9,FALSE)</f>
        <v>ZTWM-CDGS-XS-2025-0126-四川机司-乐山市校地共建产教融合基地配套设施项目施工二标段钢筋采购合同</v>
      </c>
      <c r="R2648" s="29" t="str">
        <f>_xlfn._xlws.FILTER(辅助信息!D:D,辅助信息!E:E=B2648)</f>
        <v>乐山市校地共建产教融合基地建设项目</v>
      </c>
    </row>
    <row r="2649" hidden="1" spans="2:18">
      <c r="B2649" s="40" t="s">
        <v>186</v>
      </c>
      <c r="C2649" s="72">
        <v>45877</v>
      </c>
      <c r="D2649" s="40" t="str">
        <f>VLOOKUP(B2649,辅助信息!E:K,7,FALSE)</f>
        <v>JWDDCD2025072900123</v>
      </c>
      <c r="E2649" s="40" t="str">
        <f>VLOOKUP(F2649,辅助信息!A:B,2,FALSE)</f>
        <v>盘螺</v>
      </c>
      <c r="F2649" s="40" t="s">
        <v>26</v>
      </c>
      <c r="G2649" s="141">
        <v>10.6</v>
      </c>
      <c r="H2649" s="136" t="str">
        <f>_xlfn.XLOOKUP(C2649&amp;F2649&amp;I2649&amp;J2649,'[1]2025年已发货'!$F:$F&amp;'[1]2025年已发货'!$C:$C&amp;'[1]2025年已发货'!$G:$G&amp;'[1]2025年已发货'!$H:$H,'[1]2025年已发货'!$E:$E,"未发货")</f>
        <v>未发货</v>
      </c>
      <c r="I2649" s="40" t="str">
        <f>VLOOKUP(B2649,辅助信息!E:I,3,FALSE)</f>
        <v>(乐山市校地共建产教融合基地建设项目二标段)四川省乐山市市中区苏稽镇</v>
      </c>
      <c r="J2649" s="40" t="str">
        <f>VLOOKUP(B2649,辅助信息!E:I,4,FALSE)</f>
        <v>彭江涛</v>
      </c>
      <c r="K2649" s="40">
        <f>VLOOKUP(J2649,辅助信息!H:I,2,FALSE)</f>
        <v>13990276572</v>
      </c>
      <c r="L2649" s="111" t="str">
        <f>VLOOKUP(B2649,辅助信息!E:J,6,FALSE)</f>
        <v>联系实际收货人（彭江涛13990276572）现场要求炉批号控制2个以下，超2个不给予签收。提前联系到场规格及数量</v>
      </c>
      <c r="O2649" s="64" t="str">
        <f ca="1" t="shared" si="161"/>
        <v/>
      </c>
      <c r="P2649" s="64" t="str">
        <f ca="1" t="shared" si="162"/>
        <v/>
      </c>
      <c r="Q2649" s="29" t="str">
        <f>VLOOKUP(B2649,辅助信息!E:M,9,FALSE)</f>
        <v>ZTWM-CDGS-XS-2025-0126-四川机司-乐山市校地共建产教融合基地配套设施项目施工二标段钢筋采购合同</v>
      </c>
      <c r="R2649" s="29" t="str">
        <f>_xlfn._xlws.FILTER(辅助信息!D:D,辅助信息!E:E=B2649)</f>
        <v>乐山市校地共建产教融合基地建设项目</v>
      </c>
    </row>
    <row r="2650" hidden="1" spans="2:18">
      <c r="B2650" s="40" t="s">
        <v>186</v>
      </c>
      <c r="C2650" s="72">
        <v>45877</v>
      </c>
      <c r="D2650" s="40" t="str">
        <f>VLOOKUP(B2650,辅助信息!E:K,7,FALSE)</f>
        <v>JWDDCD2025072900123</v>
      </c>
      <c r="E2650" s="40" t="str">
        <f>VLOOKUP(F2650,辅助信息!A:B,2,FALSE)</f>
        <v>螺纹钢</v>
      </c>
      <c r="F2650" s="40" t="s">
        <v>111</v>
      </c>
      <c r="G2650" s="141">
        <v>10</v>
      </c>
      <c r="H2650" s="136" t="str">
        <f>_xlfn.XLOOKUP(C2650&amp;F2650&amp;I2650&amp;J2650,'[1]2025年已发货'!$F:$F&amp;'[1]2025年已发货'!$C:$C&amp;'[1]2025年已发货'!$G:$G&amp;'[1]2025年已发货'!$H:$H,'[1]2025年已发货'!$E:$E,"未发货")</f>
        <v>未发货</v>
      </c>
      <c r="I2650" s="40" t="str">
        <f>VLOOKUP(B2650,辅助信息!E:I,3,FALSE)</f>
        <v>(乐山市校地共建产教融合基地建设项目二标段)四川省乐山市市中区苏稽镇</v>
      </c>
      <c r="J2650" s="40" t="str">
        <f>VLOOKUP(B2650,辅助信息!E:I,4,FALSE)</f>
        <v>彭江涛</v>
      </c>
      <c r="K2650" s="40">
        <f>VLOOKUP(J2650,辅助信息!H:I,2,FALSE)</f>
        <v>13990276572</v>
      </c>
      <c r="L2650" s="111" t="str">
        <f>VLOOKUP(B2650,辅助信息!E:J,6,FALSE)</f>
        <v>联系实际收货人（彭江涛13990276572）现场要求炉批号控制2个以下，超2个不给予签收。提前联系到场规格及数量</v>
      </c>
      <c r="O2650" s="64" t="str">
        <f ca="1" t="shared" si="161"/>
        <v/>
      </c>
      <c r="P2650" s="64" t="str">
        <f ca="1" t="shared" si="162"/>
        <v/>
      </c>
      <c r="Q2650" s="29" t="str">
        <f>VLOOKUP(B2650,辅助信息!E:M,9,FALSE)</f>
        <v>ZTWM-CDGS-XS-2025-0126-四川机司-乐山市校地共建产教融合基地配套设施项目施工二标段钢筋采购合同</v>
      </c>
      <c r="R2650" s="29" t="str">
        <f>_xlfn._xlws.FILTER(辅助信息!D:D,辅助信息!E:E=B2650)</f>
        <v>乐山市校地共建产教融合基地建设项目</v>
      </c>
    </row>
    <row r="2651" hidden="1" spans="2:18">
      <c r="B2651" s="40" t="s">
        <v>186</v>
      </c>
      <c r="C2651" s="72">
        <v>45877</v>
      </c>
      <c r="D2651" s="40" t="str">
        <f>VLOOKUP(B2651,辅助信息!E:K,7,FALSE)</f>
        <v>JWDDCD2025072900123</v>
      </c>
      <c r="E2651" s="40" t="str">
        <f>VLOOKUP(F2651,辅助信息!A:B,2,FALSE)</f>
        <v>螺纹钢</v>
      </c>
      <c r="F2651" s="40" t="s">
        <v>76</v>
      </c>
      <c r="G2651" s="141">
        <v>6.5</v>
      </c>
      <c r="H2651" s="136" t="str">
        <f>_xlfn.XLOOKUP(C2651&amp;F2651&amp;I2651&amp;J2651,'[1]2025年已发货'!$F:$F&amp;'[1]2025年已发货'!$C:$C&amp;'[1]2025年已发货'!$G:$G&amp;'[1]2025年已发货'!$H:$H,'[1]2025年已发货'!$E:$E,"未发货")</f>
        <v>未发货</v>
      </c>
      <c r="I2651" s="40" t="str">
        <f>VLOOKUP(B2651,辅助信息!E:I,3,FALSE)</f>
        <v>(乐山市校地共建产教融合基地建设项目二标段)四川省乐山市市中区苏稽镇</v>
      </c>
      <c r="J2651" s="40" t="str">
        <f>VLOOKUP(B2651,辅助信息!E:I,4,FALSE)</f>
        <v>彭江涛</v>
      </c>
      <c r="K2651" s="40">
        <f>VLOOKUP(J2651,辅助信息!H:I,2,FALSE)</f>
        <v>13990276572</v>
      </c>
      <c r="L2651" s="111" t="str">
        <f>VLOOKUP(B2651,辅助信息!E:J,6,FALSE)</f>
        <v>联系实际收货人（彭江涛13990276572）现场要求炉批号控制2个以下，超2个不给予签收。提前联系到场规格及数量</v>
      </c>
      <c r="O2651" s="64" t="str">
        <f ca="1" t="shared" si="161"/>
        <v/>
      </c>
      <c r="P2651" s="64" t="str">
        <f ca="1" t="shared" si="162"/>
        <v/>
      </c>
      <c r="Q2651" s="29" t="str">
        <f>VLOOKUP(B2651,辅助信息!E:M,9,FALSE)</f>
        <v>ZTWM-CDGS-XS-2025-0126-四川机司-乐山市校地共建产教融合基地配套设施项目施工二标段钢筋采购合同</v>
      </c>
      <c r="R2651" s="29" t="str">
        <f>_xlfn._xlws.FILTER(辅助信息!D:D,辅助信息!E:E=B2651)</f>
        <v>乐山市校地共建产教融合基地建设项目</v>
      </c>
    </row>
    <row r="2652" hidden="1" spans="2:18">
      <c r="B2652" s="40" t="s">
        <v>186</v>
      </c>
      <c r="C2652" s="72">
        <v>45877</v>
      </c>
      <c r="D2652" s="40" t="str">
        <f>VLOOKUP(B2652,辅助信息!E:K,7,FALSE)</f>
        <v>JWDDCD2025072900123</v>
      </c>
      <c r="E2652" s="40" t="str">
        <f>VLOOKUP(F2652,辅助信息!A:B,2,FALSE)</f>
        <v>螺纹钢</v>
      </c>
      <c r="F2652" s="40" t="s">
        <v>19</v>
      </c>
      <c r="G2652" s="141">
        <v>3</v>
      </c>
      <c r="H2652" s="136" t="str">
        <f>_xlfn.XLOOKUP(C2652&amp;F2652&amp;I2652&amp;J2652,'[1]2025年已发货'!$F:$F&amp;'[1]2025年已发货'!$C:$C&amp;'[1]2025年已发货'!$G:$G&amp;'[1]2025年已发货'!$H:$H,'[1]2025年已发货'!$E:$E,"未发货")</f>
        <v>未发货</v>
      </c>
      <c r="I2652" s="40" t="str">
        <f>VLOOKUP(B2652,辅助信息!E:I,3,FALSE)</f>
        <v>(乐山市校地共建产教融合基地建设项目二标段)四川省乐山市市中区苏稽镇</v>
      </c>
      <c r="J2652" s="40" t="str">
        <f>VLOOKUP(B2652,辅助信息!E:I,4,FALSE)</f>
        <v>彭江涛</v>
      </c>
      <c r="K2652" s="40">
        <f>VLOOKUP(J2652,辅助信息!H:I,2,FALSE)</f>
        <v>13990276572</v>
      </c>
      <c r="L2652" s="111" t="str">
        <f>VLOOKUP(B2652,辅助信息!E:J,6,FALSE)</f>
        <v>联系实际收货人（彭江涛13990276572）现场要求炉批号控制2个以下，超2个不给予签收。提前联系到场规格及数量</v>
      </c>
      <c r="O2652" s="64" t="str">
        <f ca="1" t="shared" si="161"/>
        <v/>
      </c>
      <c r="P2652" s="64" t="str">
        <f ca="1" t="shared" si="162"/>
        <v/>
      </c>
      <c r="Q2652" s="29" t="str">
        <f>VLOOKUP(B2652,辅助信息!E:M,9,FALSE)</f>
        <v>ZTWM-CDGS-XS-2025-0126-四川机司-乐山市校地共建产教融合基地配套设施项目施工二标段钢筋采购合同</v>
      </c>
      <c r="R2652" s="29" t="str">
        <f>_xlfn._xlws.FILTER(辅助信息!D:D,辅助信息!E:E=B2652)</f>
        <v>乐山市校地共建产教融合基地建设项目</v>
      </c>
    </row>
    <row r="2653" hidden="1" spans="2:18">
      <c r="B2653" s="40" t="s">
        <v>186</v>
      </c>
      <c r="C2653" s="72">
        <v>45877</v>
      </c>
      <c r="D2653" s="40" t="str">
        <f>VLOOKUP(B2653,辅助信息!E:K,7,FALSE)</f>
        <v>JWDDCD2025072900123</v>
      </c>
      <c r="E2653" s="40" t="str">
        <f>VLOOKUP(F2653,辅助信息!A:B,2,FALSE)</f>
        <v>螺纹钢</v>
      </c>
      <c r="F2653" s="40" t="s">
        <v>130</v>
      </c>
      <c r="G2653" s="141">
        <v>3</v>
      </c>
      <c r="H2653" s="136" t="str">
        <f>_xlfn.XLOOKUP(C2653&amp;F2653&amp;I2653&amp;J2653,'[1]2025年已发货'!$F:$F&amp;'[1]2025年已发货'!$C:$C&amp;'[1]2025年已发货'!$G:$G&amp;'[1]2025年已发货'!$H:$H,'[1]2025年已发货'!$E:$E,"未发货")</f>
        <v>未发货</v>
      </c>
      <c r="I2653" s="40" t="str">
        <f>VLOOKUP(B2653,辅助信息!E:I,3,FALSE)</f>
        <v>(乐山市校地共建产教融合基地建设项目二标段)四川省乐山市市中区苏稽镇</v>
      </c>
      <c r="J2653" s="40" t="str">
        <f>VLOOKUP(B2653,辅助信息!E:I,4,FALSE)</f>
        <v>彭江涛</v>
      </c>
      <c r="K2653" s="40">
        <f>VLOOKUP(J2653,辅助信息!H:I,2,FALSE)</f>
        <v>13990276572</v>
      </c>
      <c r="L2653" s="111" t="str">
        <f>VLOOKUP(B2653,辅助信息!E:J,6,FALSE)</f>
        <v>联系实际收货人（彭江涛13990276572）现场要求炉批号控制2个以下，超2个不给予签收。提前联系到场规格及数量</v>
      </c>
      <c r="O2653" s="64" t="str">
        <f ca="1" t="shared" ref="O2653:O2716" si="163">IF(OR(M2653="",N2653&lt;&gt;""),"",MAX(M2653-TODAY(),0))</f>
        <v/>
      </c>
      <c r="P2653" s="64" t="str">
        <f ca="1" t="shared" ref="P2653:P2716" si="164">IF(M2653="","",IF(N2653&lt;&gt;"",MAX(N2653-M2653,0),IF(TODAY()&gt;M2653,TODAY()-M2653,0)))</f>
        <v/>
      </c>
      <c r="Q2653" s="29" t="str">
        <f>VLOOKUP(B2653,辅助信息!E:M,9,FALSE)</f>
        <v>ZTWM-CDGS-XS-2025-0126-四川机司-乐山市校地共建产教融合基地配套设施项目施工二标段钢筋采购合同</v>
      </c>
      <c r="R2653" s="29" t="str">
        <f>_xlfn._xlws.FILTER(辅助信息!D:D,辅助信息!E:E=B2653)</f>
        <v>乐山市校地共建产教融合基地建设项目</v>
      </c>
    </row>
    <row r="2654" hidden="1" spans="2:18">
      <c r="B2654" s="40" t="s">
        <v>186</v>
      </c>
      <c r="C2654" s="72">
        <v>45877</v>
      </c>
      <c r="D2654" s="40" t="str">
        <f>VLOOKUP(B2654,辅助信息!E:K,7,FALSE)</f>
        <v>JWDDCD2025072900123</v>
      </c>
      <c r="E2654" s="40" t="str">
        <f>VLOOKUP(F2654,辅助信息!A:B,2,FALSE)</f>
        <v>螺纹钢</v>
      </c>
      <c r="F2654" s="40" t="s">
        <v>133</v>
      </c>
      <c r="G2654" s="141">
        <v>37</v>
      </c>
      <c r="H2654" s="136" t="str">
        <f>_xlfn.XLOOKUP(C2654&amp;F2654&amp;I2654&amp;J2654,'[1]2025年已发货'!$F:$F&amp;'[1]2025年已发货'!$C:$C&amp;'[1]2025年已发货'!$G:$G&amp;'[1]2025年已发货'!$H:$H,'[1]2025年已发货'!$E:$E,"未发货")</f>
        <v>未发货</v>
      </c>
      <c r="I2654" s="40" t="str">
        <f>VLOOKUP(B2654,辅助信息!E:I,3,FALSE)</f>
        <v>(乐山市校地共建产教融合基地建设项目二标段)四川省乐山市市中区苏稽镇</v>
      </c>
      <c r="J2654" s="40" t="str">
        <f>VLOOKUP(B2654,辅助信息!E:I,4,FALSE)</f>
        <v>彭江涛</v>
      </c>
      <c r="K2654" s="40">
        <f>VLOOKUP(J2654,辅助信息!H:I,2,FALSE)</f>
        <v>13990276572</v>
      </c>
      <c r="L2654" s="111" t="str">
        <f>VLOOKUP(B2654,辅助信息!E:J,6,FALSE)</f>
        <v>联系实际收货人（彭江涛13990276572）现场要求炉批号控制2个以下，超2个不给予签收。提前联系到场规格及数量</v>
      </c>
      <c r="O2654" s="64" t="str">
        <f ca="1" t="shared" si="163"/>
        <v/>
      </c>
      <c r="P2654" s="64" t="str">
        <f ca="1" t="shared" si="164"/>
        <v/>
      </c>
      <c r="Q2654" s="29" t="str">
        <f>VLOOKUP(B2654,辅助信息!E:M,9,FALSE)</f>
        <v>ZTWM-CDGS-XS-2025-0126-四川机司-乐山市校地共建产教融合基地配套设施项目施工二标段钢筋采购合同</v>
      </c>
      <c r="R2654" s="29" t="str">
        <f>_xlfn._xlws.FILTER(辅助信息!D:D,辅助信息!E:E=B2654)</f>
        <v>乐山市校地共建产教融合基地建设项目</v>
      </c>
    </row>
    <row r="2655" hidden="1" spans="2:18">
      <c r="B2655" s="40" t="s">
        <v>186</v>
      </c>
      <c r="C2655" s="72">
        <v>45877</v>
      </c>
      <c r="D2655" s="40" t="str">
        <f>VLOOKUP(B2655,辅助信息!E:K,7,FALSE)</f>
        <v>JWDDCD2025072900123</v>
      </c>
      <c r="E2655" s="40" t="str">
        <f>VLOOKUP(F2655,辅助信息!A:B,2,FALSE)</f>
        <v>螺纹钢</v>
      </c>
      <c r="F2655" s="40" t="s">
        <v>91</v>
      </c>
      <c r="G2655" s="141">
        <v>37</v>
      </c>
      <c r="H2655" s="136" t="str">
        <f>_xlfn.XLOOKUP(C2655&amp;F2655&amp;I2655&amp;J2655,'[1]2025年已发货'!$F:$F&amp;'[1]2025年已发货'!$C:$C&amp;'[1]2025年已发货'!$G:$G&amp;'[1]2025年已发货'!$H:$H,'[1]2025年已发货'!$E:$E,"未发货")</f>
        <v>未发货</v>
      </c>
      <c r="I2655" s="40" t="str">
        <f>VLOOKUP(B2655,辅助信息!E:I,3,FALSE)</f>
        <v>(乐山市校地共建产教融合基地建设项目二标段)四川省乐山市市中区苏稽镇</v>
      </c>
      <c r="J2655" s="40" t="str">
        <f>VLOOKUP(B2655,辅助信息!E:I,4,FALSE)</f>
        <v>彭江涛</v>
      </c>
      <c r="K2655" s="40">
        <f>VLOOKUP(J2655,辅助信息!H:I,2,FALSE)</f>
        <v>13990276572</v>
      </c>
      <c r="L2655" s="111" t="str">
        <f>VLOOKUP(B2655,辅助信息!E:J,6,FALSE)</f>
        <v>联系实际收货人（彭江涛13990276572）现场要求炉批号控制2个以下，超2个不给予签收。提前联系到场规格及数量</v>
      </c>
      <c r="O2655" s="64" t="str">
        <f ca="1" t="shared" si="163"/>
        <v/>
      </c>
      <c r="P2655" s="64" t="str">
        <f ca="1" t="shared" si="164"/>
        <v/>
      </c>
      <c r="Q2655" s="29" t="str">
        <f>VLOOKUP(B2655,辅助信息!E:M,9,FALSE)</f>
        <v>ZTWM-CDGS-XS-2025-0126-四川机司-乐山市校地共建产教融合基地配套设施项目施工二标段钢筋采购合同</v>
      </c>
      <c r="R2655" s="29" t="str">
        <f>_xlfn._xlws.FILTER(辅助信息!D:D,辅助信息!E:E=B2655)</f>
        <v>乐山市校地共建产教融合基地建设项目</v>
      </c>
    </row>
    <row r="2656" hidden="1" spans="2:18">
      <c r="B2656" s="40" t="s">
        <v>186</v>
      </c>
      <c r="C2656" s="72">
        <v>45877</v>
      </c>
      <c r="D2656" s="40" t="str">
        <f>VLOOKUP(B2656,辅助信息!E:K,7,FALSE)</f>
        <v>JWDDCD2025072900123</v>
      </c>
      <c r="E2656" s="40" t="str">
        <f>VLOOKUP(F2656,辅助信息!A:B,2,FALSE)</f>
        <v>螺纹钢</v>
      </c>
      <c r="F2656" s="40" t="s">
        <v>205</v>
      </c>
      <c r="G2656" s="141">
        <v>6.5</v>
      </c>
      <c r="H2656" s="136" t="str">
        <f>_xlfn.XLOOKUP(C2656&amp;F2656&amp;I2656&amp;J2656,'[1]2025年已发货'!$F:$F&amp;'[1]2025年已发货'!$C:$C&amp;'[1]2025年已发货'!$G:$G&amp;'[1]2025年已发货'!$H:$H,'[1]2025年已发货'!$E:$E,"未发货")</f>
        <v>未发货</v>
      </c>
      <c r="I2656" s="40" t="str">
        <f>VLOOKUP(B2656,辅助信息!E:I,3,FALSE)</f>
        <v>(乐山市校地共建产教融合基地建设项目二标段)四川省乐山市市中区苏稽镇</v>
      </c>
      <c r="J2656" s="40" t="str">
        <f>VLOOKUP(B2656,辅助信息!E:I,4,FALSE)</f>
        <v>彭江涛</v>
      </c>
      <c r="K2656" s="40">
        <f>VLOOKUP(J2656,辅助信息!H:I,2,FALSE)</f>
        <v>13990276572</v>
      </c>
      <c r="L2656" s="111" t="str">
        <f>VLOOKUP(B2656,辅助信息!E:J,6,FALSE)</f>
        <v>联系实际收货人（彭江涛13990276572）现场要求炉批号控制2个以下，超2个不给予签收。提前联系到场规格及数量</v>
      </c>
      <c r="O2656" s="64" t="str">
        <f ca="1" t="shared" si="163"/>
        <v/>
      </c>
      <c r="P2656" s="64" t="str">
        <f ca="1" t="shared" si="164"/>
        <v/>
      </c>
      <c r="Q2656" s="29" t="str">
        <f>VLOOKUP(B2656,辅助信息!E:M,9,FALSE)</f>
        <v>ZTWM-CDGS-XS-2025-0126-四川机司-乐山市校地共建产教融合基地配套设施项目施工二标段钢筋采购合同</v>
      </c>
      <c r="R2656" s="29" t="str">
        <f>_xlfn._xlws.FILTER(辅助信息!D:D,辅助信息!E:E=B2656)</f>
        <v>乐山市校地共建产教融合基地建设项目</v>
      </c>
    </row>
    <row r="2657" hidden="1" spans="2:18">
      <c r="B2657" s="40" t="s">
        <v>186</v>
      </c>
      <c r="C2657" s="72">
        <v>45877</v>
      </c>
      <c r="D2657" s="40" t="str">
        <f>VLOOKUP(B2657,辅助信息!E:K,7,FALSE)</f>
        <v>JWDDCD2025072900123</v>
      </c>
      <c r="E2657" s="40" t="str">
        <f>VLOOKUP(F2657,辅助信息!A:B,2,FALSE)</f>
        <v>螺纹钢</v>
      </c>
      <c r="F2657" s="40" t="s">
        <v>140</v>
      </c>
      <c r="G2657" s="141">
        <v>22.6</v>
      </c>
      <c r="H2657" s="136" t="str">
        <f>_xlfn.XLOOKUP(C2657&amp;F2657&amp;I2657&amp;J2657,'[1]2025年已发货'!$F:$F&amp;'[1]2025年已发货'!$C:$C&amp;'[1]2025年已发货'!$G:$G&amp;'[1]2025年已发货'!$H:$H,'[1]2025年已发货'!$E:$E,"未发货")</f>
        <v>未发货</v>
      </c>
      <c r="I2657" s="40" t="str">
        <f>VLOOKUP(B2657,辅助信息!E:I,3,FALSE)</f>
        <v>(乐山市校地共建产教融合基地建设项目二标段)四川省乐山市市中区苏稽镇</v>
      </c>
      <c r="J2657" s="40" t="str">
        <f>VLOOKUP(B2657,辅助信息!E:I,4,FALSE)</f>
        <v>彭江涛</v>
      </c>
      <c r="K2657" s="40">
        <f>VLOOKUP(J2657,辅助信息!H:I,2,FALSE)</f>
        <v>13990276572</v>
      </c>
      <c r="L2657" s="111" t="str">
        <f>VLOOKUP(B2657,辅助信息!E:J,6,FALSE)</f>
        <v>联系实际收货人（彭江涛13990276572）现场要求炉批号控制2个以下，超2个不给予签收。提前联系到场规格及数量</v>
      </c>
      <c r="O2657" s="64" t="str">
        <f ca="1" t="shared" si="163"/>
        <v/>
      </c>
      <c r="P2657" s="64" t="str">
        <f ca="1" t="shared" si="164"/>
        <v/>
      </c>
      <c r="Q2657" s="29" t="str">
        <f>VLOOKUP(B2657,辅助信息!E:M,9,FALSE)</f>
        <v>ZTWM-CDGS-XS-2025-0126-四川机司-乐山市校地共建产教融合基地配套设施项目施工二标段钢筋采购合同</v>
      </c>
      <c r="R2657" s="29" t="str">
        <f>_xlfn._xlws.FILTER(辅助信息!D:D,辅助信息!E:E=B2657)</f>
        <v>乐山市校地共建产教融合基地建设项目</v>
      </c>
    </row>
    <row r="2658" hidden="1" spans="2:18">
      <c r="B2658" s="40" t="s">
        <v>186</v>
      </c>
      <c r="C2658" s="72">
        <v>45877</v>
      </c>
      <c r="D2658" s="40" t="str">
        <f>VLOOKUP(B2658,辅助信息!E:K,7,FALSE)</f>
        <v>JWDDCD2025072900123</v>
      </c>
      <c r="E2658" s="40" t="str">
        <f>VLOOKUP(F2658,辅助信息!A:B,2,FALSE)</f>
        <v>螺纹钢</v>
      </c>
      <c r="F2658" s="40" t="s">
        <v>197</v>
      </c>
      <c r="G2658" s="141">
        <v>3</v>
      </c>
      <c r="H2658" s="136" t="str">
        <f>_xlfn.XLOOKUP(C2658&amp;F2658&amp;I2658&amp;J2658,'[1]2025年已发货'!$F:$F&amp;'[1]2025年已发货'!$C:$C&amp;'[1]2025年已发货'!$G:$G&amp;'[1]2025年已发货'!$H:$H,'[1]2025年已发货'!$E:$E,"未发货")</f>
        <v>未发货</v>
      </c>
      <c r="I2658" s="40" t="str">
        <f>VLOOKUP(B2658,辅助信息!E:I,3,FALSE)</f>
        <v>(乐山市校地共建产教融合基地建设项目二标段)四川省乐山市市中区苏稽镇</v>
      </c>
      <c r="J2658" s="40" t="str">
        <f>VLOOKUP(B2658,辅助信息!E:I,4,FALSE)</f>
        <v>彭江涛</v>
      </c>
      <c r="K2658" s="40">
        <f>VLOOKUP(J2658,辅助信息!H:I,2,FALSE)</f>
        <v>13990276572</v>
      </c>
      <c r="L2658" s="111" t="str">
        <f>VLOOKUP(B2658,辅助信息!E:J,6,FALSE)</f>
        <v>联系实际收货人（彭江涛13990276572）现场要求炉批号控制2个以下，超2个不给予签收。提前联系到场规格及数量</v>
      </c>
      <c r="O2658" s="64" t="str">
        <f ca="1" t="shared" si="163"/>
        <v/>
      </c>
      <c r="P2658" s="64" t="str">
        <f ca="1" t="shared" si="164"/>
        <v/>
      </c>
      <c r="Q2658" s="29" t="str">
        <f>VLOOKUP(B2658,辅助信息!E:M,9,FALSE)</f>
        <v>ZTWM-CDGS-XS-2025-0126-四川机司-乐山市校地共建产教融合基地配套设施项目施工二标段钢筋采购合同</v>
      </c>
      <c r="R2658" s="29" t="str">
        <f>_xlfn._xlws.FILTER(辅助信息!D:D,辅助信息!E:E=B2658)</f>
        <v>乐山市校地共建产教融合基地建设项目</v>
      </c>
    </row>
    <row r="2659" hidden="1" spans="2:18">
      <c r="B2659" s="40" t="s">
        <v>186</v>
      </c>
      <c r="C2659" s="72">
        <v>45877</v>
      </c>
      <c r="D2659" s="40" t="str">
        <f>VLOOKUP(B2659,辅助信息!E:K,7,FALSE)</f>
        <v>JWDDCD2025072900123</v>
      </c>
      <c r="E2659" s="40" t="str">
        <f>VLOOKUP(F2659,辅助信息!A:B,2,FALSE)</f>
        <v>螺纹钢</v>
      </c>
      <c r="F2659" s="40" t="s">
        <v>198</v>
      </c>
      <c r="G2659" s="141">
        <v>12.7</v>
      </c>
      <c r="H2659" s="136" t="str">
        <f>_xlfn.XLOOKUP(C2659&amp;F2659&amp;I2659&amp;J2659,'[1]2025年已发货'!$F:$F&amp;'[1]2025年已发货'!$C:$C&amp;'[1]2025年已发货'!$G:$G&amp;'[1]2025年已发货'!$H:$H,'[1]2025年已发货'!$E:$E,"未发货")</f>
        <v>未发货</v>
      </c>
      <c r="I2659" s="40" t="str">
        <f>VLOOKUP(B2659,辅助信息!E:I,3,FALSE)</f>
        <v>(乐山市校地共建产教融合基地建设项目二标段)四川省乐山市市中区苏稽镇</v>
      </c>
      <c r="J2659" s="40" t="str">
        <f>VLOOKUP(B2659,辅助信息!E:I,4,FALSE)</f>
        <v>彭江涛</v>
      </c>
      <c r="K2659" s="40">
        <f>VLOOKUP(J2659,辅助信息!H:I,2,FALSE)</f>
        <v>13990276572</v>
      </c>
      <c r="L2659" s="111" t="str">
        <f>VLOOKUP(B2659,辅助信息!E:J,6,FALSE)</f>
        <v>联系实际收货人（彭江涛13990276572）现场要求炉批号控制2个以下，超2个不给予签收。提前联系到场规格及数量</v>
      </c>
      <c r="O2659" s="64" t="str">
        <f ca="1" t="shared" si="163"/>
        <v/>
      </c>
      <c r="P2659" s="64" t="str">
        <f ca="1" t="shared" si="164"/>
        <v/>
      </c>
      <c r="Q2659" s="29" t="str">
        <f>VLOOKUP(B2659,辅助信息!E:M,9,FALSE)</f>
        <v>ZTWM-CDGS-XS-2025-0126-四川机司-乐山市校地共建产教融合基地配套设施项目施工二标段钢筋采购合同</v>
      </c>
      <c r="R2659" s="29" t="str">
        <f>_xlfn._xlws.FILTER(辅助信息!D:D,辅助信息!E:E=B2659)</f>
        <v>乐山市校地共建产教融合基地建设项目</v>
      </c>
    </row>
    <row r="2660" hidden="1" spans="2:18">
      <c r="B2660" s="40" t="s">
        <v>186</v>
      </c>
      <c r="C2660" s="72">
        <v>45877</v>
      </c>
      <c r="D2660" s="40" t="str">
        <f>VLOOKUP(B2660,辅助信息!E:K,7,FALSE)</f>
        <v>JWDDCD2025072900123</v>
      </c>
      <c r="E2660" s="40" t="str">
        <f>VLOOKUP(F2660,辅助信息!A:B,2,FALSE)</f>
        <v>螺纹钢</v>
      </c>
      <c r="F2660" s="40" t="s">
        <v>58</v>
      </c>
      <c r="G2660" s="141">
        <v>3</v>
      </c>
      <c r="H2660" s="136" t="str">
        <f>_xlfn.XLOOKUP(C2660&amp;F2660&amp;I2660&amp;J2660,'[1]2025年已发货'!$F:$F&amp;'[1]2025年已发货'!$C:$C&amp;'[1]2025年已发货'!$G:$G&amp;'[1]2025年已发货'!$H:$H,'[1]2025年已发货'!$E:$E,"未发货")</f>
        <v>未发货</v>
      </c>
      <c r="I2660" s="40" t="str">
        <f>VLOOKUP(B2660,辅助信息!E:I,3,FALSE)</f>
        <v>(乐山市校地共建产教融合基地建设项目二标段)四川省乐山市市中区苏稽镇</v>
      </c>
      <c r="J2660" s="40" t="str">
        <f>VLOOKUP(B2660,辅助信息!E:I,4,FALSE)</f>
        <v>彭江涛</v>
      </c>
      <c r="K2660" s="40">
        <f>VLOOKUP(J2660,辅助信息!H:I,2,FALSE)</f>
        <v>13990276572</v>
      </c>
      <c r="L2660" s="111" t="str">
        <f>VLOOKUP(B2660,辅助信息!E:J,6,FALSE)</f>
        <v>联系实际收货人（彭江涛13990276572）现场要求炉批号控制2个以下，超2个不给予签收。提前联系到场规格及数量</v>
      </c>
      <c r="O2660" s="64" t="str">
        <f ca="1" t="shared" si="163"/>
        <v/>
      </c>
      <c r="P2660" s="64" t="str">
        <f ca="1" t="shared" si="164"/>
        <v/>
      </c>
      <c r="Q2660" s="29" t="str">
        <f>VLOOKUP(B2660,辅助信息!E:M,9,FALSE)</f>
        <v>ZTWM-CDGS-XS-2025-0126-四川机司-乐山市校地共建产教融合基地配套设施项目施工二标段钢筋采购合同</v>
      </c>
      <c r="R2660" s="29" t="str">
        <f>_xlfn._xlws.FILTER(辅助信息!D:D,辅助信息!E:E=B2660)</f>
        <v>乐山市校地共建产教融合基地建设项目</v>
      </c>
    </row>
    <row r="2661" hidden="1" spans="2:18">
      <c r="B2661" s="40" t="s">
        <v>186</v>
      </c>
      <c r="C2661" s="72">
        <v>45877</v>
      </c>
      <c r="D2661" s="40" t="str">
        <f>VLOOKUP(B2661,辅助信息!E:K,7,FALSE)</f>
        <v>JWDDCD2025072900123</v>
      </c>
      <c r="E2661" s="40" t="str">
        <f>VLOOKUP(F2661,辅助信息!A:B,2,FALSE)</f>
        <v>螺纹钢</v>
      </c>
      <c r="F2661" s="40" t="s">
        <v>199</v>
      </c>
      <c r="G2661" s="141">
        <v>26.6</v>
      </c>
      <c r="H2661" s="136" t="str">
        <f>_xlfn.XLOOKUP(C2661&amp;F2661&amp;I2661&amp;J2661,'[1]2025年已发货'!$F:$F&amp;'[1]2025年已发货'!$C:$C&amp;'[1]2025年已发货'!$G:$G&amp;'[1]2025年已发货'!$H:$H,'[1]2025年已发货'!$E:$E,"未发货")</f>
        <v>未发货</v>
      </c>
      <c r="I2661" s="40" t="str">
        <f>VLOOKUP(B2661,辅助信息!E:I,3,FALSE)</f>
        <v>(乐山市校地共建产教融合基地建设项目二标段)四川省乐山市市中区苏稽镇</v>
      </c>
      <c r="J2661" s="40" t="str">
        <f>VLOOKUP(B2661,辅助信息!E:I,4,FALSE)</f>
        <v>彭江涛</v>
      </c>
      <c r="K2661" s="40">
        <f>VLOOKUP(J2661,辅助信息!H:I,2,FALSE)</f>
        <v>13990276572</v>
      </c>
      <c r="L2661" s="111" t="str">
        <f>VLOOKUP(B2661,辅助信息!E:J,6,FALSE)</f>
        <v>联系实际收货人（彭江涛13990276572）现场要求炉批号控制2个以下，超2个不给予签收。提前联系到场规格及数量</v>
      </c>
      <c r="O2661" s="64" t="str">
        <f ca="1" t="shared" si="163"/>
        <v/>
      </c>
      <c r="P2661" s="64" t="str">
        <f ca="1" t="shared" si="164"/>
        <v/>
      </c>
      <c r="Q2661" s="29" t="str">
        <f>VLOOKUP(B2661,辅助信息!E:M,9,FALSE)</f>
        <v>ZTWM-CDGS-XS-2025-0126-四川机司-乐山市校地共建产教融合基地配套设施项目施工二标段钢筋采购合同</v>
      </c>
      <c r="R2661" s="29" t="str">
        <f>_xlfn._xlws.FILTER(辅助信息!D:D,辅助信息!E:E=B2661)</f>
        <v>乐山市校地共建产教融合基地建设项目</v>
      </c>
    </row>
    <row r="2662" hidden="1" spans="2:18">
      <c r="B2662" s="40" t="s">
        <v>186</v>
      </c>
      <c r="C2662" s="72">
        <v>45877</v>
      </c>
      <c r="D2662" s="40" t="str">
        <f>VLOOKUP(B2662,辅助信息!E:K,7,FALSE)</f>
        <v>JWDDCD2025072900123</v>
      </c>
      <c r="E2662" s="40" t="str">
        <f>VLOOKUP(F2662,辅助信息!A:B,2,FALSE)</f>
        <v>螺纹钢</v>
      </c>
      <c r="F2662" s="40" t="s">
        <v>46</v>
      </c>
      <c r="G2662" s="141">
        <v>3</v>
      </c>
      <c r="H2662" s="136" t="str">
        <f>_xlfn.XLOOKUP(C2662&amp;F2662&amp;I2662&amp;J2662,'[1]2025年已发货'!$F:$F&amp;'[1]2025年已发货'!$C:$C&amp;'[1]2025年已发货'!$G:$G&amp;'[1]2025年已发货'!$H:$H,'[1]2025年已发货'!$E:$E,"未发货")</f>
        <v>未发货</v>
      </c>
      <c r="I2662" s="40" t="str">
        <f>VLOOKUP(B2662,辅助信息!E:I,3,FALSE)</f>
        <v>(乐山市校地共建产教融合基地建设项目二标段)四川省乐山市市中区苏稽镇</v>
      </c>
      <c r="J2662" s="40" t="str">
        <f>VLOOKUP(B2662,辅助信息!E:I,4,FALSE)</f>
        <v>彭江涛</v>
      </c>
      <c r="K2662" s="40">
        <f>VLOOKUP(J2662,辅助信息!H:I,2,FALSE)</f>
        <v>13990276572</v>
      </c>
      <c r="L2662" s="111" t="str">
        <f>VLOOKUP(B2662,辅助信息!E:J,6,FALSE)</f>
        <v>联系实际收货人（彭江涛13990276572）现场要求炉批号控制2个以下，超2个不给予签收。提前联系到场规格及数量</v>
      </c>
      <c r="O2662" s="64" t="str">
        <f ca="1" t="shared" si="163"/>
        <v/>
      </c>
      <c r="P2662" s="64" t="str">
        <f ca="1" t="shared" si="164"/>
        <v/>
      </c>
      <c r="Q2662" s="29" t="str">
        <f>VLOOKUP(B2662,辅助信息!E:M,9,FALSE)</f>
        <v>ZTWM-CDGS-XS-2025-0126-四川机司-乐山市校地共建产教融合基地配套设施项目施工二标段钢筋采购合同</v>
      </c>
      <c r="R2662" s="29" t="str">
        <f>_xlfn._xlws.FILTER(辅助信息!D:D,辅助信息!E:E=B2662)</f>
        <v>乐山市校地共建产教融合基地建设项目</v>
      </c>
    </row>
    <row r="2663" hidden="1" spans="2:18">
      <c r="B2663" s="40" t="s">
        <v>186</v>
      </c>
      <c r="C2663" s="72">
        <v>45877</v>
      </c>
      <c r="D2663" s="40" t="str">
        <f>VLOOKUP(B2663,辅助信息!E:K,7,FALSE)</f>
        <v>JWDDCD2025072900123</v>
      </c>
      <c r="E2663" s="40" t="str">
        <f>VLOOKUP(F2663,辅助信息!A:B,2,FALSE)</f>
        <v>螺纹钢</v>
      </c>
      <c r="F2663" s="40" t="s">
        <v>141</v>
      </c>
      <c r="G2663" s="141">
        <v>30</v>
      </c>
      <c r="H2663" s="136" t="str">
        <f>_xlfn.XLOOKUP(C2663&amp;F2663&amp;I2663&amp;J2663,'[1]2025年已发货'!$F:$F&amp;'[1]2025年已发货'!$C:$C&amp;'[1]2025年已发货'!$G:$G&amp;'[1]2025年已发货'!$H:$H,'[1]2025年已发货'!$E:$E,"未发货")</f>
        <v>未发货</v>
      </c>
      <c r="I2663" s="40" t="str">
        <f>VLOOKUP(B2663,辅助信息!E:I,3,FALSE)</f>
        <v>(乐山市校地共建产教融合基地建设项目二标段)四川省乐山市市中区苏稽镇</v>
      </c>
      <c r="J2663" s="40" t="str">
        <f>VLOOKUP(B2663,辅助信息!E:I,4,FALSE)</f>
        <v>彭江涛</v>
      </c>
      <c r="K2663" s="40">
        <f>VLOOKUP(J2663,辅助信息!H:I,2,FALSE)</f>
        <v>13990276572</v>
      </c>
      <c r="L2663" s="111" t="str">
        <f>VLOOKUP(B2663,辅助信息!E:J,6,FALSE)</f>
        <v>联系实际收货人（彭江涛13990276572）现场要求炉批号控制2个以下，超2个不给予签收。提前联系到场规格及数量</v>
      </c>
      <c r="O2663" s="64" t="str">
        <f ca="1" t="shared" si="163"/>
        <v/>
      </c>
      <c r="P2663" s="64" t="str">
        <f ca="1" t="shared" si="164"/>
        <v/>
      </c>
      <c r="Q2663" s="29" t="str">
        <f>VLOOKUP(B2663,辅助信息!E:M,9,FALSE)</f>
        <v>ZTWM-CDGS-XS-2025-0126-四川机司-乐山市校地共建产教融合基地配套设施项目施工二标段钢筋采购合同</v>
      </c>
      <c r="R2663" s="29" t="str">
        <f>_xlfn._xlws.FILTER(辅助信息!D:D,辅助信息!E:E=B2663)</f>
        <v>乐山市校地共建产教融合基地建设项目</v>
      </c>
    </row>
    <row r="2664" hidden="1" spans="2:18">
      <c r="B2664" s="40" t="s">
        <v>186</v>
      </c>
      <c r="C2664" s="72">
        <v>45877</v>
      </c>
      <c r="D2664" s="40" t="str">
        <f>VLOOKUP(B2664,辅助信息!E:K,7,FALSE)</f>
        <v>JWDDCD2025072900123</v>
      </c>
      <c r="E2664" s="40" t="str">
        <f>VLOOKUP(F2664,辅助信息!A:B,2,FALSE)</f>
        <v>螺纹钢</v>
      </c>
      <c r="F2664" s="40" t="s">
        <v>22</v>
      </c>
      <c r="G2664" s="141">
        <v>4</v>
      </c>
      <c r="H2664" s="136" t="str">
        <f>_xlfn.XLOOKUP(C2664&amp;F2664&amp;I2664&amp;J2664,'[1]2025年已发货'!$F:$F&amp;'[1]2025年已发货'!$C:$C&amp;'[1]2025年已发货'!$G:$G&amp;'[1]2025年已发货'!$H:$H,'[1]2025年已发货'!$E:$E,"未发货")</f>
        <v>未发货</v>
      </c>
      <c r="I2664" s="40" t="str">
        <f>VLOOKUP(B2664,辅助信息!E:I,3,FALSE)</f>
        <v>(乐山市校地共建产教融合基地建设项目二标段)四川省乐山市市中区苏稽镇</v>
      </c>
      <c r="J2664" s="40" t="str">
        <f>VLOOKUP(B2664,辅助信息!E:I,4,FALSE)</f>
        <v>彭江涛</v>
      </c>
      <c r="K2664" s="40">
        <f>VLOOKUP(J2664,辅助信息!H:I,2,FALSE)</f>
        <v>13990276572</v>
      </c>
      <c r="L2664" s="111" t="str">
        <f>VLOOKUP(B2664,辅助信息!E:J,6,FALSE)</f>
        <v>联系实际收货人（彭江涛13990276572）现场要求炉批号控制2个以下，超2个不给予签收。提前联系到场规格及数量</v>
      </c>
      <c r="O2664" s="64" t="str">
        <f ca="1" t="shared" si="163"/>
        <v/>
      </c>
      <c r="P2664" s="64" t="str">
        <f ca="1" t="shared" si="164"/>
        <v/>
      </c>
      <c r="Q2664" s="29" t="str">
        <f>VLOOKUP(B2664,辅助信息!E:M,9,FALSE)</f>
        <v>ZTWM-CDGS-XS-2025-0126-四川机司-乐山市校地共建产教融合基地配套设施项目施工二标段钢筋采购合同</v>
      </c>
      <c r="R2664" s="29" t="str">
        <f>_xlfn._xlws.FILTER(辅助信息!D:D,辅助信息!E:E=B2664)</f>
        <v>乐山市校地共建产教融合基地建设项目</v>
      </c>
    </row>
    <row r="2665" hidden="1" spans="2:18">
      <c r="B2665" s="40" t="s">
        <v>186</v>
      </c>
      <c r="C2665" s="72">
        <v>45877</v>
      </c>
      <c r="D2665" s="40" t="str">
        <f>VLOOKUP(B2665,辅助信息!E:K,7,FALSE)</f>
        <v>JWDDCD2025072900123</v>
      </c>
      <c r="E2665" s="40" t="str">
        <f>VLOOKUP(F2665,辅助信息!A:B,2,FALSE)</f>
        <v>螺纹钢</v>
      </c>
      <c r="F2665" s="40" t="s">
        <v>142</v>
      </c>
      <c r="G2665" s="141">
        <v>136</v>
      </c>
      <c r="H2665" s="136" t="str">
        <f>_xlfn.XLOOKUP(C2665&amp;F2665&amp;I2665&amp;J2665,'[1]2025年已发货'!$F:$F&amp;'[1]2025年已发货'!$C:$C&amp;'[1]2025年已发货'!$G:$G&amp;'[1]2025年已发货'!$H:$H,'[1]2025年已发货'!$E:$E,"未发货")</f>
        <v>未发货</v>
      </c>
      <c r="I2665" s="40" t="str">
        <f>VLOOKUP(B2665,辅助信息!E:I,3,FALSE)</f>
        <v>(乐山市校地共建产教融合基地建设项目二标段)四川省乐山市市中区苏稽镇</v>
      </c>
      <c r="J2665" s="40" t="str">
        <f>VLOOKUP(B2665,辅助信息!E:I,4,FALSE)</f>
        <v>彭江涛</v>
      </c>
      <c r="K2665" s="40">
        <f>VLOOKUP(J2665,辅助信息!H:I,2,FALSE)</f>
        <v>13990276572</v>
      </c>
      <c r="L2665" s="111" t="str">
        <f>VLOOKUP(B2665,辅助信息!E:J,6,FALSE)</f>
        <v>联系实际收货人（彭江涛13990276572）现场要求炉批号控制2个以下，超2个不给予签收。提前联系到场规格及数量</v>
      </c>
      <c r="O2665" s="64" t="str">
        <f ca="1" t="shared" si="163"/>
        <v/>
      </c>
      <c r="P2665" s="64" t="str">
        <f ca="1" t="shared" si="164"/>
        <v/>
      </c>
      <c r="Q2665" s="29" t="str">
        <f>VLOOKUP(B2665,辅助信息!E:M,9,FALSE)</f>
        <v>ZTWM-CDGS-XS-2025-0126-四川机司-乐山市校地共建产教融合基地配套设施项目施工二标段钢筋采购合同</v>
      </c>
      <c r="R2665" s="29" t="str">
        <f>_xlfn._xlws.FILTER(辅助信息!D:D,辅助信息!E:E=B2665)</f>
        <v>乐山市校地共建产教融合基地建设项目</v>
      </c>
    </row>
    <row r="2666" hidden="1" spans="2:18">
      <c r="B2666" s="40" t="s">
        <v>186</v>
      </c>
      <c r="C2666" s="72">
        <v>45877</v>
      </c>
      <c r="D2666" s="40" t="str">
        <f>VLOOKUP(B2666,辅助信息!E:K,7,FALSE)</f>
        <v>JWDDCD2025072900123</v>
      </c>
      <c r="E2666" s="40" t="str">
        <f>VLOOKUP(F2666,辅助信息!A:B,2,FALSE)</f>
        <v>螺纹钢</v>
      </c>
      <c r="F2666" s="40" t="s">
        <v>181</v>
      </c>
      <c r="G2666" s="141">
        <v>5</v>
      </c>
      <c r="H2666" s="136" t="str">
        <f>_xlfn.XLOOKUP(C2666&amp;F2666&amp;I2666&amp;J2666,'[1]2025年已发货'!$F:$F&amp;'[1]2025年已发货'!$C:$C&amp;'[1]2025年已发货'!$G:$G&amp;'[1]2025年已发货'!$H:$H,'[1]2025年已发货'!$E:$E,"未发货")</f>
        <v>未发货</v>
      </c>
      <c r="I2666" s="40" t="str">
        <f>VLOOKUP(B2666,辅助信息!E:I,3,FALSE)</f>
        <v>(乐山市校地共建产教融合基地建设项目二标段)四川省乐山市市中区苏稽镇</v>
      </c>
      <c r="J2666" s="40" t="str">
        <f>VLOOKUP(B2666,辅助信息!E:I,4,FALSE)</f>
        <v>彭江涛</v>
      </c>
      <c r="K2666" s="40">
        <f>VLOOKUP(J2666,辅助信息!H:I,2,FALSE)</f>
        <v>13990276572</v>
      </c>
      <c r="L2666" s="111" t="str">
        <f>VLOOKUP(B2666,辅助信息!E:J,6,FALSE)</f>
        <v>联系实际收货人（彭江涛13990276572）现场要求炉批号控制2个以下，超2个不给予签收。提前联系到场规格及数量</v>
      </c>
      <c r="O2666" s="64" t="str">
        <f ca="1" t="shared" si="163"/>
        <v/>
      </c>
      <c r="P2666" s="64" t="str">
        <f ca="1" t="shared" si="164"/>
        <v/>
      </c>
      <c r="Q2666" s="29" t="str">
        <f>VLOOKUP(B2666,辅助信息!E:M,9,FALSE)</f>
        <v>ZTWM-CDGS-XS-2025-0126-四川机司-乐山市校地共建产教融合基地配套设施项目施工二标段钢筋采购合同</v>
      </c>
      <c r="R2666" s="29" t="str">
        <f>_xlfn._xlws.FILTER(辅助信息!D:D,辅助信息!E:E=B2666)</f>
        <v>乐山市校地共建产教融合基地建设项目</v>
      </c>
    </row>
    <row r="2667" hidden="1" spans="2:18">
      <c r="B2667" s="40" t="s">
        <v>186</v>
      </c>
      <c r="C2667" s="72">
        <v>45877</v>
      </c>
      <c r="D2667" s="40" t="str">
        <f>VLOOKUP(B2667,辅助信息!E:K,7,FALSE)</f>
        <v>JWDDCD2025072900123</v>
      </c>
      <c r="E2667" s="40" t="str">
        <f>VLOOKUP(F2667,辅助信息!A:B,2,FALSE)</f>
        <v>螺纹钢</v>
      </c>
      <c r="F2667" s="40" t="s">
        <v>200</v>
      </c>
      <c r="G2667" s="141">
        <v>8</v>
      </c>
      <c r="H2667" s="136" t="str">
        <f>_xlfn.XLOOKUP(C2667&amp;F2667&amp;I2667&amp;J2667,'[1]2025年已发货'!$F:$F&amp;'[1]2025年已发货'!$C:$C&amp;'[1]2025年已发货'!$G:$G&amp;'[1]2025年已发货'!$H:$H,'[1]2025年已发货'!$E:$E,"未发货")</f>
        <v>未发货</v>
      </c>
      <c r="I2667" s="40" t="str">
        <f>VLOOKUP(B2667,辅助信息!E:I,3,FALSE)</f>
        <v>(乐山市校地共建产教融合基地建设项目二标段)四川省乐山市市中区苏稽镇</v>
      </c>
      <c r="J2667" s="40" t="str">
        <f>VLOOKUP(B2667,辅助信息!E:I,4,FALSE)</f>
        <v>彭江涛</v>
      </c>
      <c r="K2667" s="40">
        <f>VLOOKUP(J2667,辅助信息!H:I,2,FALSE)</f>
        <v>13990276572</v>
      </c>
      <c r="L2667" s="111" t="str">
        <f>VLOOKUP(B2667,辅助信息!E:J,6,FALSE)</f>
        <v>联系实际收货人（彭江涛13990276572）现场要求炉批号控制2个以下，超2个不给予签收。提前联系到场规格及数量</v>
      </c>
      <c r="O2667" s="64" t="str">
        <f ca="1" t="shared" si="163"/>
        <v/>
      </c>
      <c r="P2667" s="64" t="str">
        <f ca="1" t="shared" si="164"/>
        <v/>
      </c>
      <c r="Q2667" s="29" t="str">
        <f>VLOOKUP(B2667,辅助信息!E:M,9,FALSE)</f>
        <v>ZTWM-CDGS-XS-2025-0126-四川机司-乐山市校地共建产教融合基地配套设施项目施工二标段钢筋采购合同</v>
      </c>
      <c r="R2667" s="29" t="str">
        <f>_xlfn._xlws.FILTER(辅助信息!D:D,辅助信息!E:E=B2667)</f>
        <v>乐山市校地共建产教融合基地建设项目</v>
      </c>
    </row>
    <row r="2668" hidden="1" spans="2:18">
      <c r="B2668" s="40" t="s">
        <v>186</v>
      </c>
      <c r="C2668" s="72">
        <v>45877</v>
      </c>
      <c r="D2668" s="40" t="str">
        <f>VLOOKUP(B2668,辅助信息!E:K,7,FALSE)</f>
        <v>JWDDCD2025072900123</v>
      </c>
      <c r="E2668" s="40" t="str">
        <f>VLOOKUP(F2668,辅助信息!A:B,2,FALSE)</f>
        <v>螺纹钢</v>
      </c>
      <c r="F2668" s="40" t="s">
        <v>182</v>
      </c>
      <c r="G2668" s="141">
        <v>14</v>
      </c>
      <c r="H2668" s="136" t="str">
        <f>_xlfn.XLOOKUP(C2668&amp;F2668&amp;I2668&amp;J2668,'[1]2025年已发货'!$F:$F&amp;'[1]2025年已发货'!$C:$C&amp;'[1]2025年已发货'!$G:$G&amp;'[1]2025年已发货'!$H:$H,'[1]2025年已发货'!$E:$E,"未发货")</f>
        <v>未发货</v>
      </c>
      <c r="I2668" s="40" t="str">
        <f>VLOOKUP(B2668,辅助信息!E:I,3,FALSE)</f>
        <v>(乐山市校地共建产教融合基地建设项目二标段)四川省乐山市市中区苏稽镇</v>
      </c>
      <c r="J2668" s="40" t="str">
        <f>VLOOKUP(B2668,辅助信息!E:I,4,FALSE)</f>
        <v>彭江涛</v>
      </c>
      <c r="K2668" s="40">
        <f>VLOOKUP(J2668,辅助信息!H:I,2,FALSE)</f>
        <v>13990276572</v>
      </c>
      <c r="L2668" s="111" t="str">
        <f>VLOOKUP(B2668,辅助信息!E:J,6,FALSE)</f>
        <v>联系实际收货人（彭江涛13990276572）现场要求炉批号控制2个以下，超2个不给予签收。提前联系到场规格及数量</v>
      </c>
      <c r="O2668" s="64" t="str">
        <f ca="1" t="shared" si="163"/>
        <v/>
      </c>
      <c r="P2668" s="64" t="str">
        <f ca="1" t="shared" si="164"/>
        <v/>
      </c>
      <c r="Q2668" s="29" t="str">
        <f>VLOOKUP(B2668,辅助信息!E:M,9,FALSE)</f>
        <v>ZTWM-CDGS-XS-2025-0126-四川机司-乐山市校地共建产教融合基地配套设施项目施工二标段钢筋采购合同</v>
      </c>
      <c r="R2668" s="29" t="str">
        <f>_xlfn._xlws.FILTER(辅助信息!D:D,辅助信息!E:E=B2668)</f>
        <v>乐山市校地共建产教融合基地建设项目</v>
      </c>
    </row>
    <row r="2669" hidden="1" spans="2:18">
      <c r="B2669" s="40" t="s">
        <v>186</v>
      </c>
      <c r="C2669" s="72">
        <v>45877</v>
      </c>
      <c r="D2669" s="40" t="str">
        <f>VLOOKUP(B2669,辅助信息!E:K,7,FALSE)</f>
        <v>JWDDCD2025072900123</v>
      </c>
      <c r="E2669" s="40" t="str">
        <f>VLOOKUP(F2669,辅助信息!A:B,2,FALSE)</f>
        <v>螺纹钢</v>
      </c>
      <c r="F2669" s="40" t="s">
        <v>201</v>
      </c>
      <c r="G2669" s="141">
        <v>28</v>
      </c>
      <c r="H2669" s="136" t="str">
        <f>_xlfn.XLOOKUP(C2669&amp;F2669&amp;I2669&amp;J2669,'[1]2025年已发货'!$F:$F&amp;'[1]2025年已发货'!$C:$C&amp;'[1]2025年已发货'!$G:$G&amp;'[1]2025年已发货'!$H:$H,'[1]2025年已发货'!$E:$E,"未发货")</f>
        <v>未发货</v>
      </c>
      <c r="I2669" s="40" t="str">
        <f>VLOOKUP(B2669,辅助信息!E:I,3,FALSE)</f>
        <v>(乐山市校地共建产教融合基地建设项目二标段)四川省乐山市市中区苏稽镇</v>
      </c>
      <c r="J2669" s="40" t="str">
        <f>VLOOKUP(B2669,辅助信息!E:I,4,FALSE)</f>
        <v>彭江涛</v>
      </c>
      <c r="K2669" s="40">
        <f>VLOOKUP(J2669,辅助信息!H:I,2,FALSE)</f>
        <v>13990276572</v>
      </c>
      <c r="L2669" s="111" t="str">
        <f>VLOOKUP(B2669,辅助信息!E:J,6,FALSE)</f>
        <v>联系实际收货人（彭江涛13990276572）现场要求炉批号控制2个以下，超2个不给予签收。提前联系到场规格及数量</v>
      </c>
      <c r="O2669" s="64" t="str">
        <f ca="1" t="shared" si="163"/>
        <v/>
      </c>
      <c r="P2669" s="64" t="str">
        <f ca="1" t="shared" si="164"/>
        <v/>
      </c>
      <c r="Q2669" s="29" t="str">
        <f>VLOOKUP(B2669,辅助信息!E:M,9,FALSE)</f>
        <v>ZTWM-CDGS-XS-2025-0126-四川机司-乐山市校地共建产教融合基地配套设施项目施工二标段钢筋采购合同</v>
      </c>
      <c r="R2669" s="29" t="str">
        <f>_xlfn._xlws.FILTER(辅助信息!D:D,辅助信息!E:E=B2669)</f>
        <v>乐山市校地共建产教融合基地建设项目</v>
      </c>
    </row>
    <row r="2670" hidden="1" spans="2:18">
      <c r="B2670" s="40" t="s">
        <v>167</v>
      </c>
      <c r="C2670" s="72">
        <v>45878</v>
      </c>
      <c r="D2670" s="40" t="str">
        <f>VLOOKUP(B2670,辅助信息!E:K,7,FALSE)</f>
        <v>JWDDCD2025102100473</v>
      </c>
      <c r="E2670" s="40" t="str">
        <f>VLOOKUP(F2670,辅助信息!A:B,2,FALSE)</f>
        <v>盘螺</v>
      </c>
      <c r="F2670" s="40" t="s">
        <v>49</v>
      </c>
      <c r="G2670" s="36">
        <v>5</v>
      </c>
      <c r="H2670" s="136">
        <f>_xlfn.XLOOKUP(C2670&amp;F2670&amp;I2670&amp;J2670,'[1]2025年已发货'!$F:$F&amp;'[1]2025年已发货'!$C:$C&amp;'[1]2025年已发货'!$G:$G&amp;'[1]2025年已发货'!$H:$H,'[1]2025年已发货'!$E:$E,"未发货")</f>
        <v>5</v>
      </c>
      <c r="I2670" s="40" t="str">
        <f>VLOOKUP(B2670,辅助信息!E:I,3,FALSE)</f>
        <v>(五冶建设扩建艺体中学二期工程)四川省成都市双流区光荣路成都艺体中学南200米</v>
      </c>
      <c r="J2670" s="40" t="str">
        <f>VLOOKUP(B2670,辅助信息!E:I,4,FALSE)</f>
        <v>谢序强</v>
      </c>
      <c r="K2670" s="40">
        <f>VLOOKUP(J2670,辅助信息!H:I,2,FALSE)</f>
        <v>13458588232</v>
      </c>
      <c r="L2670" s="111" t="str">
        <f>VLOOKUP(B2670,辅助信息!E:J,6,FALSE)</f>
        <v>联系实际收货人（谢序强13458588232）五冶建设送货单,一式6份材质书,锈货不收，项目名称：扩建艺体中学二期工程，装货前联系收货人核实到场规格,没提前告知进场规格现场不给予接收</v>
      </c>
      <c r="M2670" s="93">
        <v>45879</v>
      </c>
      <c r="O2670" s="64">
        <f ca="1" t="shared" si="163"/>
        <v>0</v>
      </c>
      <c r="P2670" s="64">
        <f ca="1" t="shared" si="164"/>
        <v>92</v>
      </c>
      <c r="Q2670" s="29" t="str">
        <f>VLOOKUP(B2670,辅助信息!E:M,9,FALSE)</f>
        <v>ZTWM-CDGS-XS-2025-0073-五冶天府-成都怡心湖片区及龙泉驿医院等项目</v>
      </c>
      <c r="R2670" s="29" t="str">
        <f>_xlfn._xlws.FILTER(辅助信息!D:D,辅助信息!E:E=B2670)</f>
        <v>五冶建设扩建艺体中学二期工程</v>
      </c>
    </row>
    <row r="2671" hidden="1" spans="2:18">
      <c r="B2671" s="40" t="s">
        <v>167</v>
      </c>
      <c r="C2671" s="72">
        <v>45878</v>
      </c>
      <c r="D2671" s="40" t="str">
        <f>VLOOKUP(B2671,辅助信息!E:K,7,FALSE)</f>
        <v>JWDDCD2025102100473</v>
      </c>
      <c r="E2671" s="40" t="str">
        <f>VLOOKUP(F2671,辅助信息!A:B,2,FALSE)</f>
        <v>盘螺</v>
      </c>
      <c r="F2671" s="40" t="s">
        <v>40</v>
      </c>
      <c r="G2671" s="36">
        <v>10</v>
      </c>
      <c r="H2671" s="136">
        <f>_xlfn.XLOOKUP(C2671&amp;F2671&amp;I2671&amp;J2671,'[1]2025年已发货'!$F:$F&amp;'[1]2025年已发货'!$C:$C&amp;'[1]2025年已发货'!$G:$G&amp;'[1]2025年已发货'!$H:$H,'[1]2025年已发货'!$E:$E,"未发货")</f>
        <v>10</v>
      </c>
      <c r="I2671" s="40" t="str">
        <f>VLOOKUP(B2671,辅助信息!E:I,3,FALSE)</f>
        <v>(五冶建设扩建艺体中学二期工程)四川省成都市双流区光荣路成都艺体中学南200米</v>
      </c>
      <c r="J2671" s="40" t="str">
        <f>VLOOKUP(B2671,辅助信息!E:I,4,FALSE)</f>
        <v>谢序强</v>
      </c>
      <c r="K2671" s="40">
        <f>VLOOKUP(J2671,辅助信息!H:I,2,FALSE)</f>
        <v>13458588232</v>
      </c>
      <c r="L2671" s="111" t="str">
        <f>VLOOKUP(B2671,辅助信息!E:J,6,FALSE)</f>
        <v>联系实际收货人（谢序强13458588232）五冶建设送货单,一式6份材质书,锈货不收，项目名称：扩建艺体中学二期工程，装货前联系收货人核实到场规格,没提前告知进场规格现场不给予接收</v>
      </c>
      <c r="M2671" s="93">
        <v>45879</v>
      </c>
      <c r="O2671" s="64">
        <f ca="1" t="shared" si="163"/>
        <v>0</v>
      </c>
      <c r="P2671" s="64">
        <f ca="1" t="shared" si="164"/>
        <v>92</v>
      </c>
      <c r="Q2671" s="29" t="str">
        <f>VLOOKUP(B2671,辅助信息!E:M,9,FALSE)</f>
        <v>ZTWM-CDGS-XS-2025-0073-五冶天府-成都怡心湖片区及龙泉驿医院等项目</v>
      </c>
      <c r="R2671" s="29" t="str">
        <f>_xlfn._xlws.FILTER(辅助信息!D:D,辅助信息!E:E=B2671)</f>
        <v>五冶建设扩建艺体中学二期工程</v>
      </c>
    </row>
    <row r="2672" hidden="1" spans="2:18">
      <c r="B2672" s="40" t="s">
        <v>167</v>
      </c>
      <c r="C2672" s="72">
        <v>45878</v>
      </c>
      <c r="D2672" s="40" t="str">
        <f>VLOOKUP(B2672,辅助信息!E:K,7,FALSE)</f>
        <v>JWDDCD2025102100473</v>
      </c>
      <c r="E2672" s="40" t="str">
        <f>VLOOKUP(F2672,辅助信息!A:B,2,FALSE)</f>
        <v>盘螺</v>
      </c>
      <c r="F2672" s="40" t="s">
        <v>41</v>
      </c>
      <c r="G2672" s="36">
        <v>30</v>
      </c>
      <c r="H2672" s="136">
        <f>_xlfn.XLOOKUP(C2672&amp;F2672&amp;I2672&amp;J2672,'[1]2025年已发货'!$F:$F&amp;'[1]2025年已发货'!$C:$C&amp;'[1]2025年已发货'!$G:$G&amp;'[1]2025年已发货'!$H:$H,'[1]2025年已发货'!$E:$E,"未发货")</f>
        <v>30</v>
      </c>
      <c r="I2672" s="40" t="str">
        <f>VLOOKUP(B2672,辅助信息!E:I,3,FALSE)</f>
        <v>(五冶建设扩建艺体中学二期工程)四川省成都市双流区光荣路成都艺体中学南200米</v>
      </c>
      <c r="J2672" s="40" t="str">
        <f>VLOOKUP(B2672,辅助信息!E:I,4,FALSE)</f>
        <v>谢序强</v>
      </c>
      <c r="K2672" s="40">
        <f>VLOOKUP(J2672,辅助信息!H:I,2,FALSE)</f>
        <v>13458588232</v>
      </c>
      <c r="L2672" s="111" t="str">
        <f>VLOOKUP(B2672,辅助信息!E:J,6,FALSE)</f>
        <v>联系实际收货人（谢序强13458588232）五冶建设送货单,一式6份材质书,锈货不收，项目名称：扩建艺体中学二期工程，装货前联系收货人核实到场规格,没提前告知进场规格现场不给予接收</v>
      </c>
      <c r="M2672" s="93">
        <v>45879</v>
      </c>
      <c r="O2672" s="64">
        <f ca="1" t="shared" si="163"/>
        <v>0</v>
      </c>
      <c r="P2672" s="64">
        <f ca="1" t="shared" si="164"/>
        <v>92</v>
      </c>
      <c r="Q2672" s="29" t="str">
        <f>VLOOKUP(B2672,辅助信息!E:M,9,FALSE)</f>
        <v>ZTWM-CDGS-XS-2025-0073-五冶天府-成都怡心湖片区及龙泉驿医院等项目</v>
      </c>
      <c r="R2672" s="29" t="str">
        <f>_xlfn._xlws.FILTER(辅助信息!D:D,辅助信息!E:E=B2672)</f>
        <v>五冶建设扩建艺体中学二期工程</v>
      </c>
    </row>
    <row r="2673" hidden="1" spans="2:18">
      <c r="B2673" s="40" t="s">
        <v>167</v>
      </c>
      <c r="C2673" s="72">
        <v>45878</v>
      </c>
      <c r="D2673" s="40" t="str">
        <f>VLOOKUP(B2673,辅助信息!E:K,7,FALSE)</f>
        <v>JWDDCD2025102100473</v>
      </c>
      <c r="E2673" s="40" t="str">
        <f>VLOOKUP(F2673,辅助信息!A:B,2,FALSE)</f>
        <v>螺纹钢</v>
      </c>
      <c r="F2673" s="40" t="s">
        <v>27</v>
      </c>
      <c r="G2673" s="36">
        <v>50</v>
      </c>
      <c r="H2673" s="136">
        <f>_xlfn.XLOOKUP(C2673&amp;F2673&amp;I2673&amp;J2673,'[1]2025年已发货'!$F:$F&amp;'[1]2025年已发货'!$C:$C&amp;'[1]2025年已发货'!$G:$G&amp;'[1]2025年已发货'!$H:$H,'[1]2025年已发货'!$E:$E,"未发货")</f>
        <v>50</v>
      </c>
      <c r="I2673" s="40" t="str">
        <f>VLOOKUP(B2673,辅助信息!E:I,3,FALSE)</f>
        <v>(五冶建设扩建艺体中学二期工程)四川省成都市双流区光荣路成都艺体中学南200米</v>
      </c>
      <c r="J2673" s="40" t="str">
        <f>VLOOKUP(B2673,辅助信息!E:I,4,FALSE)</f>
        <v>谢序强</v>
      </c>
      <c r="K2673" s="40">
        <f>VLOOKUP(J2673,辅助信息!H:I,2,FALSE)</f>
        <v>13458588232</v>
      </c>
      <c r="L2673" s="111" t="str">
        <f>VLOOKUP(B2673,辅助信息!E:J,6,FALSE)</f>
        <v>联系实际收货人（谢序强13458588232）五冶建设送货单,一式6份材质书,锈货不收，项目名称：扩建艺体中学二期工程，装货前联系收货人核实到场规格,没提前告知进场规格现场不给予接收</v>
      </c>
      <c r="M2673" s="93">
        <v>45879</v>
      </c>
      <c r="O2673" s="64">
        <f ca="1" t="shared" si="163"/>
        <v>0</v>
      </c>
      <c r="P2673" s="64">
        <f ca="1" t="shared" si="164"/>
        <v>92</v>
      </c>
      <c r="Q2673" s="29" t="str">
        <f>VLOOKUP(B2673,辅助信息!E:M,9,FALSE)</f>
        <v>ZTWM-CDGS-XS-2025-0073-五冶天府-成都怡心湖片区及龙泉驿医院等项目</v>
      </c>
      <c r="R2673" s="29" t="str">
        <f>_xlfn._xlws.FILTER(辅助信息!D:D,辅助信息!E:E=B2673)</f>
        <v>五冶建设扩建艺体中学二期工程</v>
      </c>
    </row>
    <row r="2674" hidden="1" spans="2:18">
      <c r="B2674" s="40" t="s">
        <v>167</v>
      </c>
      <c r="C2674" s="72">
        <v>45878</v>
      </c>
      <c r="D2674" s="40" t="str">
        <f>VLOOKUP(B2674,辅助信息!E:K,7,FALSE)</f>
        <v>JWDDCD2025102100473</v>
      </c>
      <c r="E2674" s="40" t="str">
        <f>VLOOKUP(F2674,辅助信息!A:B,2,FALSE)</f>
        <v>螺纹钢</v>
      </c>
      <c r="F2674" s="40" t="s">
        <v>19</v>
      </c>
      <c r="G2674" s="36">
        <v>40</v>
      </c>
      <c r="H2674" s="136">
        <f>_xlfn.XLOOKUP(C2674&amp;F2674&amp;I2674&amp;J2674,'[1]2025年已发货'!$F:$F&amp;'[1]2025年已发货'!$C:$C&amp;'[1]2025年已发货'!$G:$G&amp;'[1]2025年已发货'!$H:$H,'[1]2025年已发货'!$E:$E,"未发货")</f>
        <v>40</v>
      </c>
      <c r="I2674" s="40" t="str">
        <f>VLOOKUP(B2674,辅助信息!E:I,3,FALSE)</f>
        <v>(五冶建设扩建艺体中学二期工程)四川省成都市双流区光荣路成都艺体中学南200米</v>
      </c>
      <c r="J2674" s="40" t="str">
        <f>VLOOKUP(B2674,辅助信息!E:I,4,FALSE)</f>
        <v>谢序强</v>
      </c>
      <c r="K2674" s="40">
        <f>VLOOKUP(J2674,辅助信息!H:I,2,FALSE)</f>
        <v>13458588232</v>
      </c>
      <c r="L2674" s="111" t="str">
        <f>VLOOKUP(B2674,辅助信息!E:J,6,FALSE)</f>
        <v>联系实际收货人（谢序强13458588232）五冶建设送货单,一式6份材质书,锈货不收，项目名称：扩建艺体中学二期工程，装货前联系收货人核实到场规格,没提前告知进场规格现场不给予接收</v>
      </c>
      <c r="M2674" s="93">
        <v>45879</v>
      </c>
      <c r="O2674" s="64">
        <f ca="1" t="shared" si="163"/>
        <v>0</v>
      </c>
      <c r="P2674" s="64">
        <f ca="1" t="shared" si="164"/>
        <v>92</v>
      </c>
      <c r="Q2674" s="29" t="str">
        <f>VLOOKUP(B2674,辅助信息!E:M,9,FALSE)</f>
        <v>ZTWM-CDGS-XS-2025-0073-五冶天府-成都怡心湖片区及龙泉驿医院等项目</v>
      </c>
      <c r="R2674" s="29" t="str">
        <f>_xlfn._xlws.FILTER(辅助信息!D:D,辅助信息!E:E=B2674)</f>
        <v>五冶建设扩建艺体中学二期工程</v>
      </c>
    </row>
    <row r="2675" hidden="1" spans="2:18">
      <c r="B2675" s="40" t="s">
        <v>167</v>
      </c>
      <c r="C2675" s="72">
        <v>45878</v>
      </c>
      <c r="D2675" s="40" t="str">
        <f>VLOOKUP(B2675,辅助信息!E:K,7,FALSE)</f>
        <v>JWDDCD2025102100473</v>
      </c>
      <c r="E2675" s="40" t="str">
        <f>VLOOKUP(F2675,辅助信息!A:B,2,FALSE)</f>
        <v>螺纹钢</v>
      </c>
      <c r="F2675" s="40" t="s">
        <v>32</v>
      </c>
      <c r="G2675" s="36">
        <v>23</v>
      </c>
      <c r="H2675" s="136">
        <f>_xlfn.XLOOKUP(C2675&amp;F2675&amp;I2675&amp;J2675,'[1]2025年已发货'!$F:$F&amp;'[1]2025年已发货'!$C:$C&amp;'[1]2025年已发货'!$G:$G&amp;'[1]2025年已发货'!$H:$H,'[1]2025年已发货'!$E:$E,"未发货")</f>
        <v>23</v>
      </c>
      <c r="I2675" s="40" t="str">
        <f>VLOOKUP(B2675,辅助信息!E:I,3,FALSE)</f>
        <v>(五冶建设扩建艺体中学二期工程)四川省成都市双流区光荣路成都艺体中学南200米</v>
      </c>
      <c r="J2675" s="40" t="str">
        <f>VLOOKUP(B2675,辅助信息!E:I,4,FALSE)</f>
        <v>谢序强</v>
      </c>
      <c r="K2675" s="40">
        <f>VLOOKUP(J2675,辅助信息!H:I,2,FALSE)</f>
        <v>13458588232</v>
      </c>
      <c r="L2675" s="111" t="str">
        <f>VLOOKUP(B2675,辅助信息!E:J,6,FALSE)</f>
        <v>联系实际收货人（谢序强13458588232）五冶建设送货单,一式6份材质书,锈货不收，项目名称：扩建艺体中学二期工程，装货前联系收货人核实到场规格,没提前告知进场规格现场不给予接收</v>
      </c>
      <c r="M2675" s="93">
        <v>45879</v>
      </c>
      <c r="O2675" s="64">
        <f ca="1" t="shared" si="163"/>
        <v>0</v>
      </c>
      <c r="P2675" s="64">
        <f ca="1" t="shared" si="164"/>
        <v>92</v>
      </c>
      <c r="Q2675" s="29" t="str">
        <f>VLOOKUP(B2675,辅助信息!E:M,9,FALSE)</f>
        <v>ZTWM-CDGS-XS-2025-0073-五冶天府-成都怡心湖片区及龙泉驿医院等项目</v>
      </c>
      <c r="R2675" s="29" t="str">
        <f>_xlfn._xlws.FILTER(辅助信息!D:D,辅助信息!E:E=B2675)</f>
        <v>五冶建设扩建艺体中学二期工程</v>
      </c>
    </row>
    <row r="2676" hidden="1" spans="2:18">
      <c r="B2676" s="40" t="s">
        <v>167</v>
      </c>
      <c r="C2676" s="72">
        <v>45878</v>
      </c>
      <c r="D2676" s="40" t="str">
        <f>VLOOKUP(B2676,辅助信息!E:K,7,FALSE)</f>
        <v>JWDDCD2025102100473</v>
      </c>
      <c r="E2676" s="40" t="str">
        <f>VLOOKUP(F2676,辅助信息!A:B,2,FALSE)</f>
        <v>螺纹钢</v>
      </c>
      <c r="F2676" s="40" t="s">
        <v>33</v>
      </c>
      <c r="G2676" s="36">
        <v>5</v>
      </c>
      <c r="H2676" s="136">
        <f>_xlfn.XLOOKUP(C2676&amp;F2676&amp;I2676&amp;J2676,'[1]2025年已发货'!$F:$F&amp;'[1]2025年已发货'!$C:$C&amp;'[1]2025年已发货'!$G:$G&amp;'[1]2025年已发货'!$H:$H,'[1]2025年已发货'!$E:$E,"未发货")</f>
        <v>5</v>
      </c>
      <c r="I2676" s="40" t="str">
        <f>VLOOKUP(B2676,辅助信息!E:I,3,FALSE)</f>
        <v>(五冶建设扩建艺体中学二期工程)四川省成都市双流区光荣路成都艺体中学南200米</v>
      </c>
      <c r="J2676" s="40" t="str">
        <f>VLOOKUP(B2676,辅助信息!E:I,4,FALSE)</f>
        <v>谢序强</v>
      </c>
      <c r="K2676" s="40">
        <f>VLOOKUP(J2676,辅助信息!H:I,2,FALSE)</f>
        <v>13458588232</v>
      </c>
      <c r="L2676" s="111" t="str">
        <f>VLOOKUP(B2676,辅助信息!E:J,6,FALSE)</f>
        <v>联系实际收货人（谢序强13458588232）五冶建设送货单,一式6份材质书,锈货不收，项目名称：扩建艺体中学二期工程，装货前联系收货人核实到场规格,没提前告知进场规格现场不给予接收</v>
      </c>
      <c r="M2676" s="93">
        <v>45879</v>
      </c>
      <c r="O2676" s="64">
        <f ca="1" t="shared" si="163"/>
        <v>0</v>
      </c>
      <c r="P2676" s="64">
        <f ca="1" t="shared" si="164"/>
        <v>92</v>
      </c>
      <c r="Q2676" s="29" t="str">
        <f>VLOOKUP(B2676,辅助信息!E:M,9,FALSE)</f>
        <v>ZTWM-CDGS-XS-2025-0073-五冶天府-成都怡心湖片区及龙泉驿医院等项目</v>
      </c>
      <c r="R2676" s="29" t="str">
        <f>_xlfn._xlws.FILTER(辅助信息!D:D,辅助信息!E:E=B2676)</f>
        <v>五冶建设扩建艺体中学二期工程</v>
      </c>
    </row>
    <row r="2677" hidden="1" spans="2:18">
      <c r="B2677" s="40" t="s">
        <v>167</v>
      </c>
      <c r="C2677" s="72">
        <v>45878</v>
      </c>
      <c r="D2677" s="40" t="str">
        <f>VLOOKUP(B2677,辅助信息!E:K,7,FALSE)</f>
        <v>JWDDCD2025102100473</v>
      </c>
      <c r="E2677" s="40" t="str">
        <f>VLOOKUP(F2677,辅助信息!A:B,2,FALSE)</f>
        <v>螺纹钢</v>
      </c>
      <c r="F2677" s="40" t="s">
        <v>28</v>
      </c>
      <c r="G2677" s="36">
        <v>7.5</v>
      </c>
      <c r="H2677" s="136">
        <f>_xlfn.XLOOKUP(C2677&amp;F2677&amp;I2677&amp;J2677,'[1]2025年已发货'!$F:$F&amp;'[1]2025年已发货'!$C:$C&amp;'[1]2025年已发货'!$G:$G&amp;'[1]2025年已发货'!$H:$H,'[1]2025年已发货'!$E:$E,"未发货")</f>
        <v>7.5</v>
      </c>
      <c r="I2677" s="40" t="str">
        <f>VLOOKUP(B2677,辅助信息!E:I,3,FALSE)</f>
        <v>(五冶建设扩建艺体中学二期工程)四川省成都市双流区光荣路成都艺体中学南200米</v>
      </c>
      <c r="J2677" s="40" t="str">
        <f>VLOOKUP(B2677,辅助信息!E:I,4,FALSE)</f>
        <v>谢序强</v>
      </c>
      <c r="K2677" s="40">
        <f>VLOOKUP(J2677,辅助信息!H:I,2,FALSE)</f>
        <v>13458588232</v>
      </c>
      <c r="L2677" s="111" t="str">
        <f>VLOOKUP(B2677,辅助信息!E:J,6,FALSE)</f>
        <v>联系实际收货人（谢序强13458588232）五冶建设送货单,一式6份材质书,锈货不收，项目名称：扩建艺体中学二期工程，装货前联系收货人核实到场规格,没提前告知进场规格现场不给予接收</v>
      </c>
      <c r="M2677" s="93">
        <v>45879</v>
      </c>
      <c r="O2677" s="64">
        <f ca="1" t="shared" si="163"/>
        <v>0</v>
      </c>
      <c r="P2677" s="64">
        <f ca="1" t="shared" si="164"/>
        <v>92</v>
      </c>
      <c r="Q2677" s="29" t="str">
        <f>VLOOKUP(B2677,辅助信息!E:M,9,FALSE)</f>
        <v>ZTWM-CDGS-XS-2025-0073-五冶天府-成都怡心湖片区及龙泉驿医院等项目</v>
      </c>
      <c r="R2677" s="29" t="str">
        <f>_xlfn._xlws.FILTER(辅助信息!D:D,辅助信息!E:E=B2677)</f>
        <v>五冶建设扩建艺体中学二期工程</v>
      </c>
    </row>
    <row r="2678" hidden="1" spans="2:18">
      <c r="B2678" s="40" t="s">
        <v>167</v>
      </c>
      <c r="C2678" s="72">
        <v>45878</v>
      </c>
      <c r="D2678" s="40" t="str">
        <f>VLOOKUP(B2678,辅助信息!E:K,7,FALSE)</f>
        <v>JWDDCD2025102100473</v>
      </c>
      <c r="E2678" s="40" t="str">
        <f>VLOOKUP(F2678,辅助信息!A:B,2,FALSE)</f>
        <v>螺纹钢</v>
      </c>
      <c r="F2678" s="40" t="s">
        <v>18</v>
      </c>
      <c r="G2678" s="36">
        <v>20</v>
      </c>
      <c r="H2678" s="136">
        <f>_xlfn.XLOOKUP(C2678&amp;F2678&amp;I2678&amp;J2678,'[1]2025年已发货'!$F:$F&amp;'[1]2025年已发货'!$C:$C&amp;'[1]2025年已发货'!$G:$G&amp;'[1]2025年已发货'!$H:$H,'[1]2025年已发货'!$E:$E,"未发货")</f>
        <v>20</v>
      </c>
      <c r="I2678" s="40" t="str">
        <f>VLOOKUP(B2678,辅助信息!E:I,3,FALSE)</f>
        <v>(五冶建设扩建艺体中学二期工程)四川省成都市双流区光荣路成都艺体中学南200米</v>
      </c>
      <c r="J2678" s="40" t="str">
        <f>VLOOKUP(B2678,辅助信息!E:I,4,FALSE)</f>
        <v>谢序强</v>
      </c>
      <c r="K2678" s="40">
        <f>VLOOKUP(J2678,辅助信息!H:I,2,FALSE)</f>
        <v>13458588232</v>
      </c>
      <c r="L2678" s="111" t="str">
        <f>VLOOKUP(B2678,辅助信息!E:J,6,FALSE)</f>
        <v>联系实际收货人（谢序强13458588232）五冶建设送货单,一式6份材质书,锈货不收，项目名称：扩建艺体中学二期工程，装货前联系收货人核实到场规格,没提前告知进场规格现场不给予接收</v>
      </c>
      <c r="M2678" s="93">
        <v>45879</v>
      </c>
      <c r="O2678" s="64">
        <f ca="1" t="shared" si="163"/>
        <v>0</v>
      </c>
      <c r="P2678" s="64">
        <f ca="1" t="shared" si="164"/>
        <v>92</v>
      </c>
      <c r="Q2678" s="29" t="str">
        <f>VLOOKUP(B2678,辅助信息!E:M,9,FALSE)</f>
        <v>ZTWM-CDGS-XS-2025-0073-五冶天府-成都怡心湖片区及龙泉驿医院等项目</v>
      </c>
      <c r="R2678" s="29" t="str">
        <f>_xlfn._xlws.FILTER(辅助信息!D:D,辅助信息!E:E=B2678)</f>
        <v>五冶建设扩建艺体中学二期工程</v>
      </c>
    </row>
    <row r="2679" hidden="1" spans="2:18">
      <c r="B2679" s="40" t="s">
        <v>167</v>
      </c>
      <c r="C2679" s="72">
        <v>45878</v>
      </c>
      <c r="D2679" s="40" t="str">
        <f>VLOOKUP(B2679,辅助信息!E:K,7,FALSE)</f>
        <v>JWDDCD2025102100473</v>
      </c>
      <c r="E2679" s="40" t="str">
        <f>VLOOKUP(F2679,辅助信息!A:B,2,FALSE)</f>
        <v>螺纹钢</v>
      </c>
      <c r="F2679" s="40" t="s">
        <v>66</v>
      </c>
      <c r="G2679" s="36">
        <v>5</v>
      </c>
      <c r="H2679" s="136">
        <f>_xlfn.XLOOKUP(C2679&amp;F2679&amp;I2679&amp;J2679,'[1]2025年已发货'!$F:$F&amp;'[1]2025年已发货'!$C:$C&amp;'[1]2025年已发货'!$G:$G&amp;'[1]2025年已发货'!$H:$H,'[1]2025年已发货'!$E:$E,"未发货")</f>
        <v>5</v>
      </c>
      <c r="I2679" s="40" t="str">
        <f>VLOOKUP(B2679,辅助信息!E:I,3,FALSE)</f>
        <v>(五冶建设扩建艺体中学二期工程)四川省成都市双流区光荣路成都艺体中学南200米</v>
      </c>
      <c r="J2679" s="40" t="str">
        <f>VLOOKUP(B2679,辅助信息!E:I,4,FALSE)</f>
        <v>谢序强</v>
      </c>
      <c r="K2679" s="40">
        <f>VLOOKUP(J2679,辅助信息!H:I,2,FALSE)</f>
        <v>13458588232</v>
      </c>
      <c r="L2679" s="111" t="str">
        <f>VLOOKUP(B2679,辅助信息!E:J,6,FALSE)</f>
        <v>联系实际收货人（谢序强13458588232）五冶建设送货单,一式6份材质书,锈货不收，项目名称：扩建艺体中学二期工程，装货前联系收货人核实到场规格,没提前告知进场规格现场不给予接收</v>
      </c>
      <c r="M2679" s="93">
        <v>45879</v>
      </c>
      <c r="O2679" s="64">
        <f ca="1" t="shared" si="163"/>
        <v>0</v>
      </c>
      <c r="P2679" s="64">
        <f ca="1" t="shared" si="164"/>
        <v>92</v>
      </c>
      <c r="Q2679" s="29" t="str">
        <f>VLOOKUP(B2679,辅助信息!E:M,9,FALSE)</f>
        <v>ZTWM-CDGS-XS-2025-0073-五冶天府-成都怡心湖片区及龙泉驿医院等项目</v>
      </c>
      <c r="R2679" s="29" t="str">
        <f>_xlfn._xlws.FILTER(辅助信息!D:D,辅助信息!E:E=B2679)</f>
        <v>五冶建设扩建艺体中学二期工程</v>
      </c>
    </row>
    <row r="2680" hidden="1" spans="2:18">
      <c r="B2680" s="40" t="s">
        <v>167</v>
      </c>
      <c r="C2680" s="72">
        <v>45878</v>
      </c>
      <c r="D2680" s="40" t="str">
        <f>VLOOKUP(B2680,辅助信息!E:K,7,FALSE)</f>
        <v>JWDDCD2025102100473</v>
      </c>
      <c r="E2680" s="40" t="str">
        <f>VLOOKUP(F2680,辅助信息!A:B,2,FALSE)</f>
        <v>螺纹钢</v>
      </c>
      <c r="F2680" s="40" t="s">
        <v>82</v>
      </c>
      <c r="G2680" s="36">
        <v>5</v>
      </c>
      <c r="H2680" s="136">
        <f>_xlfn.XLOOKUP(C2680&amp;F2680&amp;I2680&amp;J2680,'[1]2025年已发货'!$F:$F&amp;'[1]2025年已发货'!$C:$C&amp;'[1]2025年已发货'!$G:$G&amp;'[1]2025年已发货'!$H:$H,'[1]2025年已发货'!$E:$E,"未发货")</f>
        <v>5</v>
      </c>
      <c r="I2680" s="40" t="str">
        <f>VLOOKUP(B2680,辅助信息!E:I,3,FALSE)</f>
        <v>(五冶建设扩建艺体中学二期工程)四川省成都市双流区光荣路成都艺体中学南200米</v>
      </c>
      <c r="J2680" s="40" t="str">
        <f>VLOOKUP(B2680,辅助信息!E:I,4,FALSE)</f>
        <v>谢序强</v>
      </c>
      <c r="K2680" s="40">
        <f>VLOOKUP(J2680,辅助信息!H:I,2,FALSE)</f>
        <v>13458588232</v>
      </c>
      <c r="L2680" s="111" t="str">
        <f>VLOOKUP(B2680,辅助信息!E:J,6,FALSE)</f>
        <v>联系实际收货人（谢序强13458588232）五冶建设送货单,一式6份材质书,锈货不收，项目名称：扩建艺体中学二期工程，装货前联系收货人核实到场规格,没提前告知进场规格现场不给予接收</v>
      </c>
      <c r="M2680" s="93">
        <v>45879</v>
      </c>
      <c r="O2680" s="64">
        <f ca="1" t="shared" si="163"/>
        <v>0</v>
      </c>
      <c r="P2680" s="64">
        <f ca="1" t="shared" si="164"/>
        <v>92</v>
      </c>
      <c r="Q2680" s="29" t="str">
        <f>VLOOKUP(B2680,辅助信息!E:M,9,FALSE)</f>
        <v>ZTWM-CDGS-XS-2025-0073-五冶天府-成都怡心湖片区及龙泉驿医院等项目</v>
      </c>
      <c r="R2680" s="29" t="str">
        <f>_xlfn._xlws.FILTER(辅助信息!D:D,辅助信息!E:E=B2680)</f>
        <v>五冶建设扩建艺体中学二期工程</v>
      </c>
    </row>
    <row r="2681" hidden="1" spans="2:18">
      <c r="B2681" s="40" t="s">
        <v>167</v>
      </c>
      <c r="C2681" s="72">
        <v>45878</v>
      </c>
      <c r="D2681" s="40" t="str">
        <f>VLOOKUP(B2681,辅助信息!E:K,7,FALSE)</f>
        <v>JWDDCD2025102100473</v>
      </c>
      <c r="E2681" s="40" t="str">
        <f>VLOOKUP(F2681,辅助信息!A:B,2,FALSE)</f>
        <v>螺纹钢</v>
      </c>
      <c r="F2681" s="40" t="s">
        <v>58</v>
      </c>
      <c r="G2681" s="36">
        <v>5</v>
      </c>
      <c r="H2681" s="136">
        <f>_xlfn.XLOOKUP(C2681&amp;F2681&amp;I2681&amp;J2681,'[1]2025年已发货'!$F:$F&amp;'[1]2025年已发货'!$C:$C&amp;'[1]2025年已发货'!$G:$G&amp;'[1]2025年已发货'!$H:$H,'[1]2025年已发货'!$E:$E,"未发货")</f>
        <v>5</v>
      </c>
      <c r="I2681" s="40" t="str">
        <f>VLOOKUP(B2681,辅助信息!E:I,3,FALSE)</f>
        <v>(五冶建设扩建艺体中学二期工程)四川省成都市双流区光荣路成都艺体中学南200米</v>
      </c>
      <c r="J2681" s="40" t="str">
        <f>VLOOKUP(B2681,辅助信息!E:I,4,FALSE)</f>
        <v>谢序强</v>
      </c>
      <c r="K2681" s="40">
        <f>VLOOKUP(J2681,辅助信息!H:I,2,FALSE)</f>
        <v>13458588232</v>
      </c>
      <c r="L2681" s="111" t="str">
        <f>VLOOKUP(B2681,辅助信息!E:J,6,FALSE)</f>
        <v>联系实际收货人（谢序强13458588232）五冶建设送货单,一式6份材质书,锈货不收，项目名称：扩建艺体中学二期工程，装货前联系收货人核实到场规格,没提前告知进场规格现场不给予接收</v>
      </c>
      <c r="M2681" s="93">
        <v>45879</v>
      </c>
      <c r="O2681" s="64">
        <f ca="1" t="shared" si="163"/>
        <v>0</v>
      </c>
      <c r="P2681" s="64">
        <f ca="1" t="shared" si="164"/>
        <v>92</v>
      </c>
      <c r="Q2681" s="29" t="str">
        <f>VLOOKUP(B2681,辅助信息!E:M,9,FALSE)</f>
        <v>ZTWM-CDGS-XS-2025-0073-五冶天府-成都怡心湖片区及龙泉驿医院等项目</v>
      </c>
      <c r="R2681" s="29" t="str">
        <f>_xlfn._xlws.FILTER(辅助信息!D:D,辅助信息!E:E=B2681)</f>
        <v>五冶建设扩建艺体中学二期工程</v>
      </c>
    </row>
    <row r="2682" hidden="1" spans="2:18">
      <c r="B2682" s="40" t="s">
        <v>167</v>
      </c>
      <c r="C2682" s="72">
        <v>45878</v>
      </c>
      <c r="D2682" s="40" t="str">
        <f>VLOOKUP(B2682,辅助信息!E:K,7,FALSE)</f>
        <v>JWDDCD2025102100473</v>
      </c>
      <c r="E2682" s="40" t="str">
        <f>VLOOKUP(F2682,辅助信息!A:B,2,FALSE)</f>
        <v>螺纹钢</v>
      </c>
      <c r="F2682" s="40" t="s">
        <v>22</v>
      </c>
      <c r="G2682" s="36">
        <v>15</v>
      </c>
      <c r="H2682" s="136">
        <f>_xlfn.XLOOKUP(C2682&amp;F2682&amp;I2682&amp;J2682,'[1]2025年已发货'!$F:$F&amp;'[1]2025年已发货'!$C:$C&amp;'[1]2025年已发货'!$G:$G&amp;'[1]2025年已发货'!$H:$H,'[1]2025年已发货'!$E:$E,"未发货")</f>
        <v>15</v>
      </c>
      <c r="I2682" s="40" t="str">
        <f>VLOOKUP(B2682,辅助信息!E:I,3,FALSE)</f>
        <v>(五冶建设扩建艺体中学二期工程)四川省成都市双流区光荣路成都艺体中学南200米</v>
      </c>
      <c r="J2682" s="40" t="str">
        <f>VLOOKUP(B2682,辅助信息!E:I,4,FALSE)</f>
        <v>谢序强</v>
      </c>
      <c r="K2682" s="40">
        <f>VLOOKUP(J2682,辅助信息!H:I,2,FALSE)</f>
        <v>13458588232</v>
      </c>
      <c r="L2682" s="111" t="str">
        <f>VLOOKUP(B2682,辅助信息!E:J,6,FALSE)</f>
        <v>联系实际收货人（谢序强13458588232）五冶建设送货单,一式6份材质书,锈货不收，项目名称：扩建艺体中学二期工程，装货前联系收货人核实到场规格,没提前告知进场规格现场不给予接收</v>
      </c>
      <c r="M2682" s="93">
        <v>45879</v>
      </c>
      <c r="O2682" s="64">
        <f ca="1" t="shared" si="163"/>
        <v>0</v>
      </c>
      <c r="P2682" s="64">
        <f ca="1" t="shared" si="164"/>
        <v>92</v>
      </c>
      <c r="Q2682" s="29" t="str">
        <f>VLOOKUP(B2682,辅助信息!E:M,9,FALSE)</f>
        <v>ZTWM-CDGS-XS-2025-0073-五冶天府-成都怡心湖片区及龙泉驿医院等项目</v>
      </c>
      <c r="R2682" s="29" t="str">
        <f>_xlfn._xlws.FILTER(辅助信息!D:D,辅助信息!E:E=B2682)</f>
        <v>五冶建设扩建艺体中学二期工程</v>
      </c>
    </row>
    <row r="2683" hidden="1" spans="2:18">
      <c r="B2683" s="40" t="s">
        <v>167</v>
      </c>
      <c r="C2683" s="72">
        <v>45878</v>
      </c>
      <c r="D2683" s="40" t="str">
        <f>VLOOKUP(B2683,辅助信息!E:K,7,FALSE)</f>
        <v>JWDDCD2025102100473</v>
      </c>
      <c r="E2683" s="40" t="str">
        <f>VLOOKUP(F2683,辅助信息!A:B,2,FALSE)</f>
        <v>螺纹钢</v>
      </c>
      <c r="F2683" s="40" t="s">
        <v>181</v>
      </c>
      <c r="G2683" s="36">
        <v>15</v>
      </c>
      <c r="H2683" s="136">
        <f>_xlfn.XLOOKUP(C2683&amp;F2683&amp;I2683&amp;J2683,'[1]2025年已发货'!$F:$F&amp;'[1]2025年已发货'!$C:$C&amp;'[1]2025年已发货'!$G:$G&amp;'[1]2025年已发货'!$H:$H,'[1]2025年已发货'!$E:$E,"未发货")</f>
        <v>15</v>
      </c>
      <c r="I2683" s="40" t="str">
        <f>VLOOKUP(B2683,辅助信息!E:I,3,FALSE)</f>
        <v>(五冶建设扩建艺体中学二期工程)四川省成都市双流区光荣路成都艺体中学南200米</v>
      </c>
      <c r="J2683" s="40" t="str">
        <f>VLOOKUP(B2683,辅助信息!E:I,4,FALSE)</f>
        <v>谢序强</v>
      </c>
      <c r="K2683" s="40">
        <f>VLOOKUP(J2683,辅助信息!H:I,2,FALSE)</f>
        <v>13458588232</v>
      </c>
      <c r="L2683" s="111" t="str">
        <f>VLOOKUP(B2683,辅助信息!E:J,6,FALSE)</f>
        <v>联系实际收货人（谢序强13458588232）五冶建设送货单,一式6份材质书,锈货不收，项目名称：扩建艺体中学二期工程，装货前联系收货人核实到场规格,没提前告知进场规格现场不给予接收</v>
      </c>
      <c r="M2683" s="93">
        <v>45879</v>
      </c>
      <c r="O2683" s="64">
        <f ca="1" t="shared" si="163"/>
        <v>0</v>
      </c>
      <c r="P2683" s="64">
        <f ca="1" t="shared" si="164"/>
        <v>92</v>
      </c>
      <c r="Q2683" s="29" t="str">
        <f>VLOOKUP(B2683,辅助信息!E:M,9,FALSE)</f>
        <v>ZTWM-CDGS-XS-2025-0073-五冶天府-成都怡心湖片区及龙泉驿医院等项目</v>
      </c>
      <c r="R2683" s="29" t="str">
        <f>_xlfn._xlws.FILTER(辅助信息!D:D,辅助信息!E:E=B2683)</f>
        <v>五冶建设扩建艺体中学二期工程</v>
      </c>
    </row>
    <row r="2684" hidden="1" spans="2:18">
      <c r="B2684" s="40" t="s">
        <v>167</v>
      </c>
      <c r="C2684" s="72">
        <v>45878</v>
      </c>
      <c r="D2684" s="40" t="str">
        <f>VLOOKUP(B2684,辅助信息!E:K,7,FALSE)</f>
        <v>JWDDCD2025102100473</v>
      </c>
      <c r="E2684" s="40" t="str">
        <f>VLOOKUP(F2684,辅助信息!A:B,2,FALSE)</f>
        <v>螺纹钢</v>
      </c>
      <c r="F2684" s="40" t="s">
        <v>182</v>
      </c>
      <c r="G2684" s="36">
        <v>5</v>
      </c>
      <c r="H2684" s="136">
        <f>_xlfn.XLOOKUP(C2684&amp;F2684&amp;I2684&amp;J2684,'[1]2025年已发货'!$F:$F&amp;'[1]2025年已发货'!$C:$C&amp;'[1]2025年已发货'!$G:$G&amp;'[1]2025年已发货'!$H:$H,'[1]2025年已发货'!$E:$E,"未发货")</f>
        <v>5</v>
      </c>
      <c r="I2684" s="40" t="str">
        <f>VLOOKUP(B2684,辅助信息!E:I,3,FALSE)</f>
        <v>(五冶建设扩建艺体中学二期工程)四川省成都市双流区光荣路成都艺体中学南200米</v>
      </c>
      <c r="J2684" s="40" t="str">
        <f>VLOOKUP(B2684,辅助信息!E:I,4,FALSE)</f>
        <v>谢序强</v>
      </c>
      <c r="K2684" s="40">
        <f>VLOOKUP(J2684,辅助信息!H:I,2,FALSE)</f>
        <v>13458588232</v>
      </c>
      <c r="L2684" s="111" t="str">
        <f>VLOOKUP(B2684,辅助信息!E:J,6,FALSE)</f>
        <v>联系实际收货人（谢序强13458588232）五冶建设送货单,一式6份材质书,锈货不收，项目名称：扩建艺体中学二期工程，装货前联系收货人核实到场规格,没提前告知进场规格现场不给予接收</v>
      </c>
      <c r="M2684" s="93">
        <v>45879</v>
      </c>
      <c r="O2684" s="64">
        <f ca="1" t="shared" si="163"/>
        <v>0</v>
      </c>
      <c r="P2684" s="64">
        <f ca="1" t="shared" si="164"/>
        <v>92</v>
      </c>
      <c r="Q2684" s="29" t="str">
        <f>VLOOKUP(B2684,辅助信息!E:M,9,FALSE)</f>
        <v>ZTWM-CDGS-XS-2025-0073-五冶天府-成都怡心湖片区及龙泉驿医院等项目</v>
      </c>
      <c r="R2684" s="29" t="str">
        <f>_xlfn._xlws.FILTER(辅助信息!D:D,辅助信息!E:E=B2684)</f>
        <v>五冶建设扩建艺体中学二期工程</v>
      </c>
    </row>
    <row r="2685" hidden="1" spans="2:18">
      <c r="B2685" s="40" t="s">
        <v>81</v>
      </c>
      <c r="C2685" s="72">
        <v>45878</v>
      </c>
      <c r="D2685" s="40" t="str">
        <f>VLOOKUP(B2685,辅助信息!E:K,7,FALSE)</f>
        <v>JWDDCD2025060900080</v>
      </c>
      <c r="E2685" s="40" t="str">
        <f>VLOOKUP(F2685,辅助信息!A:B,2,FALSE)</f>
        <v>盘螺</v>
      </c>
      <c r="F2685" s="40" t="s">
        <v>49</v>
      </c>
      <c r="G2685" s="36">
        <v>5</v>
      </c>
      <c r="H2685" s="136">
        <f>_xlfn.XLOOKUP(C2685&amp;F2685&amp;I2685&amp;J2685,'[1]2025年已发货'!$F:$F&amp;'[1]2025年已发货'!$C:$C&amp;'[1]2025年已发货'!$G:$G&amp;'[1]2025年已发货'!$H:$H,'[1]2025年已发货'!$E:$E,"未发货")</f>
        <v>5</v>
      </c>
      <c r="I2685" s="40" t="str">
        <f>VLOOKUP(B2685,辅助信息!E:I,3,FALSE)</f>
        <v>（华西简阳西城嘉苑）四川省成都市简阳市简城街道高屋村</v>
      </c>
      <c r="J2685" s="40" t="str">
        <f>VLOOKUP(B2685,辅助信息!E:I,4,FALSE)</f>
        <v>张瀚镭</v>
      </c>
      <c r="K2685" s="40">
        <f>VLOOKUP(J2685,辅助信息!H:I,2,FALSE)</f>
        <v>15884666220</v>
      </c>
      <c r="L2685" s="111" t="str">
        <f>VLOOKUP(B2685,辅助信息!E:J,6,FALSE)</f>
        <v>现场禁止使用氢能源挂车！优先威钢发货,我方卸车,新老国标钢厂不加价可直发，因陕钢多次出现磅差，项目拒绝使用</v>
      </c>
      <c r="M2685" s="93">
        <v>45879</v>
      </c>
      <c r="O2685" s="64">
        <f ca="1" t="shared" si="163"/>
        <v>0</v>
      </c>
      <c r="P2685" s="64">
        <f ca="1" t="shared" si="164"/>
        <v>92</v>
      </c>
      <c r="Q2685" s="29" t="str">
        <f>VLOOKUP(B2685,辅助信息!E:M,9,FALSE)</f>
        <v>ZTWM-CDGS-XS-2024-0030-华西集采-简州大道</v>
      </c>
      <c r="R2685" s="29" t="str">
        <f>_xlfn._xlws.FILTER(辅助信息!D:D,辅助信息!E:E=B2685)</f>
        <v>华西简阳西城嘉苑</v>
      </c>
    </row>
    <row r="2686" hidden="1" spans="2:18">
      <c r="B2686" s="40" t="s">
        <v>81</v>
      </c>
      <c r="C2686" s="72">
        <v>45878</v>
      </c>
      <c r="D2686" s="40" t="str">
        <f>VLOOKUP(B2686,辅助信息!E:K,7,FALSE)</f>
        <v>JWDDCD2025060900080</v>
      </c>
      <c r="E2686" s="40" t="str">
        <f>VLOOKUP(F2686,辅助信息!A:B,2,FALSE)</f>
        <v>盘螺</v>
      </c>
      <c r="F2686" s="40" t="s">
        <v>40</v>
      </c>
      <c r="G2686" s="36">
        <v>35</v>
      </c>
      <c r="H2686" s="136">
        <f>_xlfn.XLOOKUP(C2686&amp;F2686&amp;I2686&amp;J2686,'[1]2025年已发货'!$F:$F&amp;'[1]2025年已发货'!$C:$C&amp;'[1]2025年已发货'!$G:$G&amp;'[1]2025年已发货'!$H:$H,'[1]2025年已发货'!$E:$E,"未发货")</f>
        <v>35</v>
      </c>
      <c r="I2686" s="40" t="str">
        <f>VLOOKUP(B2686,辅助信息!E:I,3,FALSE)</f>
        <v>（华西简阳西城嘉苑）四川省成都市简阳市简城街道高屋村</v>
      </c>
      <c r="J2686" s="40" t="str">
        <f>VLOOKUP(B2686,辅助信息!E:I,4,FALSE)</f>
        <v>张瀚镭</v>
      </c>
      <c r="K2686" s="40">
        <f>VLOOKUP(J2686,辅助信息!H:I,2,FALSE)</f>
        <v>15884666220</v>
      </c>
      <c r="L2686" s="111" t="str">
        <f>VLOOKUP(B2686,辅助信息!E:J,6,FALSE)</f>
        <v>现场禁止使用氢能源挂车！优先威钢发货,我方卸车,新老国标钢厂不加价可直发，因陕钢多次出现磅差，项目拒绝使用</v>
      </c>
      <c r="M2686" s="93">
        <v>45879</v>
      </c>
      <c r="O2686" s="64">
        <f ca="1" t="shared" si="163"/>
        <v>0</v>
      </c>
      <c r="P2686" s="64">
        <f ca="1" t="shared" si="164"/>
        <v>92</v>
      </c>
      <c r="Q2686" s="29" t="str">
        <f>VLOOKUP(B2686,辅助信息!E:M,9,FALSE)</f>
        <v>ZTWM-CDGS-XS-2024-0030-华西集采-简州大道</v>
      </c>
      <c r="R2686" s="29" t="str">
        <f>_xlfn._xlws.FILTER(辅助信息!D:D,辅助信息!E:E=B2686)</f>
        <v>华西简阳西城嘉苑</v>
      </c>
    </row>
    <row r="2687" hidden="1" spans="2:18">
      <c r="B2687" s="40" t="s">
        <v>81</v>
      </c>
      <c r="C2687" s="72">
        <v>45878</v>
      </c>
      <c r="D2687" s="40" t="str">
        <f>VLOOKUP(B2687,辅助信息!E:K,7,FALSE)</f>
        <v>JWDDCD2025060900080</v>
      </c>
      <c r="E2687" s="40" t="str">
        <f>VLOOKUP(F2687,辅助信息!A:B,2,FALSE)</f>
        <v>盘螺</v>
      </c>
      <c r="F2687" s="40" t="s">
        <v>41</v>
      </c>
      <c r="G2687" s="36">
        <v>17</v>
      </c>
      <c r="H2687" s="136">
        <f>_xlfn.XLOOKUP(C2687&amp;F2687&amp;I2687&amp;J2687,'[1]2025年已发货'!$F:$F&amp;'[1]2025年已发货'!$C:$C&amp;'[1]2025年已发货'!$G:$G&amp;'[1]2025年已发货'!$H:$H,'[1]2025年已发货'!$E:$E,"未发货")</f>
        <v>17</v>
      </c>
      <c r="I2687" s="40" t="str">
        <f>VLOOKUP(B2687,辅助信息!E:I,3,FALSE)</f>
        <v>（华西简阳西城嘉苑）四川省成都市简阳市简城街道高屋村</v>
      </c>
      <c r="J2687" s="40" t="str">
        <f>VLOOKUP(B2687,辅助信息!E:I,4,FALSE)</f>
        <v>张瀚镭</v>
      </c>
      <c r="K2687" s="40">
        <f>VLOOKUP(J2687,辅助信息!H:I,2,FALSE)</f>
        <v>15884666220</v>
      </c>
      <c r="L2687" s="111" t="str">
        <f>VLOOKUP(B2687,辅助信息!E:J,6,FALSE)</f>
        <v>现场禁止使用氢能源挂车！优先威钢发货,我方卸车,新老国标钢厂不加价可直发，因陕钢多次出现磅差，项目拒绝使用</v>
      </c>
      <c r="M2687" s="93">
        <v>45879</v>
      </c>
      <c r="O2687" s="64">
        <f ca="1" t="shared" si="163"/>
        <v>0</v>
      </c>
      <c r="P2687" s="64">
        <f ca="1" t="shared" si="164"/>
        <v>92</v>
      </c>
      <c r="Q2687" s="29" t="str">
        <f>VLOOKUP(B2687,辅助信息!E:M,9,FALSE)</f>
        <v>ZTWM-CDGS-XS-2024-0030-华西集采-简州大道</v>
      </c>
      <c r="R2687" s="29" t="str">
        <f>_xlfn._xlws.FILTER(辅助信息!D:D,辅助信息!E:E=B2687)</f>
        <v>华西简阳西城嘉苑</v>
      </c>
    </row>
    <row r="2688" hidden="1" spans="2:18">
      <c r="B2688" s="40" t="s">
        <v>81</v>
      </c>
      <c r="C2688" s="72">
        <v>45878</v>
      </c>
      <c r="D2688" s="40" t="str">
        <f>VLOOKUP(B2688,辅助信息!E:K,7,FALSE)</f>
        <v>JWDDCD2025060900080</v>
      </c>
      <c r="E2688" s="40" t="str">
        <f>VLOOKUP(F2688,辅助信息!A:B,2,FALSE)</f>
        <v>盘螺</v>
      </c>
      <c r="F2688" s="40" t="s">
        <v>26</v>
      </c>
      <c r="G2688" s="36">
        <v>12.5</v>
      </c>
      <c r="H2688" s="136">
        <f>_xlfn.XLOOKUP(C2688&amp;F2688&amp;I2688&amp;J2688,'[1]2025年已发货'!$F:$F&amp;'[1]2025年已发货'!$C:$C&amp;'[1]2025年已发货'!$G:$G&amp;'[1]2025年已发货'!$H:$H,'[1]2025年已发货'!$E:$E,"未发货")</f>
        <v>12.5</v>
      </c>
      <c r="I2688" s="40" t="str">
        <f>VLOOKUP(B2688,辅助信息!E:I,3,FALSE)</f>
        <v>（华西简阳西城嘉苑）四川省成都市简阳市简城街道高屋村</v>
      </c>
      <c r="J2688" s="40" t="str">
        <f>VLOOKUP(B2688,辅助信息!E:I,4,FALSE)</f>
        <v>张瀚镭</v>
      </c>
      <c r="K2688" s="40">
        <f>VLOOKUP(J2688,辅助信息!H:I,2,FALSE)</f>
        <v>15884666220</v>
      </c>
      <c r="L2688" s="111" t="str">
        <f>VLOOKUP(B2688,辅助信息!E:J,6,FALSE)</f>
        <v>现场禁止使用氢能源挂车！优先威钢发货,我方卸车,新老国标钢厂不加价可直发，因陕钢多次出现磅差，项目拒绝使用</v>
      </c>
      <c r="M2688" s="93">
        <v>45879</v>
      </c>
      <c r="O2688" s="64">
        <f ca="1" t="shared" si="163"/>
        <v>0</v>
      </c>
      <c r="P2688" s="64">
        <f ca="1" t="shared" si="164"/>
        <v>92</v>
      </c>
      <c r="Q2688" s="29" t="str">
        <f>VLOOKUP(B2688,辅助信息!E:M,9,FALSE)</f>
        <v>ZTWM-CDGS-XS-2024-0030-华西集采-简州大道</v>
      </c>
      <c r="R2688" s="29" t="str">
        <f>_xlfn._xlws.FILTER(辅助信息!D:D,辅助信息!E:E=B2688)</f>
        <v>华西简阳西城嘉苑</v>
      </c>
    </row>
    <row r="2689" hidden="1" spans="2:18">
      <c r="B2689" s="40" t="s">
        <v>81</v>
      </c>
      <c r="C2689" s="72">
        <v>45878</v>
      </c>
      <c r="D2689" s="40" t="str">
        <f>VLOOKUP(B2689,辅助信息!E:K,7,FALSE)</f>
        <v>JWDDCD2025060900080</v>
      </c>
      <c r="E2689" s="40" t="str">
        <f>VLOOKUP(F2689,辅助信息!A:B,2,FALSE)</f>
        <v>螺纹钢</v>
      </c>
      <c r="F2689" s="40" t="s">
        <v>19</v>
      </c>
      <c r="G2689" s="36">
        <v>7.5</v>
      </c>
      <c r="H2689" s="136">
        <f>_xlfn.XLOOKUP(C2689&amp;F2689&amp;I2689&amp;J2689,'[1]2025年已发货'!$F:$F&amp;'[1]2025年已发货'!$C:$C&amp;'[1]2025年已发货'!$G:$G&amp;'[1]2025年已发货'!$H:$H,'[1]2025年已发货'!$E:$E,"未发货")</f>
        <v>7.5</v>
      </c>
      <c r="I2689" s="40" t="str">
        <f>VLOOKUP(B2689,辅助信息!E:I,3,FALSE)</f>
        <v>（华西简阳西城嘉苑）四川省成都市简阳市简城街道高屋村</v>
      </c>
      <c r="J2689" s="40" t="str">
        <f>VLOOKUP(B2689,辅助信息!E:I,4,FALSE)</f>
        <v>张瀚镭</v>
      </c>
      <c r="K2689" s="40">
        <f>VLOOKUP(J2689,辅助信息!H:I,2,FALSE)</f>
        <v>15884666220</v>
      </c>
      <c r="L2689" s="111" t="str">
        <f>VLOOKUP(B2689,辅助信息!E:J,6,FALSE)</f>
        <v>现场禁止使用氢能源挂车！优先威钢发货,我方卸车,新老国标钢厂不加价可直发，因陕钢多次出现磅差，项目拒绝使用</v>
      </c>
      <c r="M2689" s="93">
        <v>45879</v>
      </c>
      <c r="O2689" s="64">
        <f ca="1" t="shared" si="163"/>
        <v>0</v>
      </c>
      <c r="P2689" s="64">
        <f ca="1" t="shared" si="164"/>
        <v>92</v>
      </c>
      <c r="Q2689" s="29" t="str">
        <f>VLOOKUP(B2689,辅助信息!E:M,9,FALSE)</f>
        <v>ZTWM-CDGS-XS-2024-0030-华西集采-简州大道</v>
      </c>
      <c r="R2689" s="29" t="str">
        <f>_xlfn._xlws.FILTER(辅助信息!D:D,辅助信息!E:E=B2689)</f>
        <v>华西简阳西城嘉苑</v>
      </c>
    </row>
    <row r="2690" hidden="1" spans="2:18">
      <c r="B2690" s="40" t="s">
        <v>81</v>
      </c>
      <c r="C2690" s="72">
        <v>45878</v>
      </c>
      <c r="D2690" s="40" t="str">
        <f>VLOOKUP(B2690,辅助信息!E:K,7,FALSE)</f>
        <v>JWDDCD2025060900080</v>
      </c>
      <c r="E2690" s="40" t="str">
        <f>VLOOKUP(F2690,辅助信息!A:B,2,FALSE)</f>
        <v>螺纹钢</v>
      </c>
      <c r="F2690" s="40" t="s">
        <v>32</v>
      </c>
      <c r="G2690" s="36">
        <v>11.5</v>
      </c>
      <c r="H2690" s="136">
        <f>_xlfn.XLOOKUP(C2690&amp;F2690&amp;I2690&amp;J2690,'[1]2025年已发货'!$F:$F&amp;'[1]2025年已发货'!$C:$C&amp;'[1]2025年已发货'!$G:$G&amp;'[1]2025年已发货'!$H:$H,'[1]2025年已发货'!$E:$E,"未发货")</f>
        <v>11.5</v>
      </c>
      <c r="I2690" s="40" t="str">
        <f>VLOOKUP(B2690,辅助信息!E:I,3,FALSE)</f>
        <v>（华西简阳西城嘉苑）四川省成都市简阳市简城街道高屋村</v>
      </c>
      <c r="J2690" s="40" t="str">
        <f>VLOOKUP(B2690,辅助信息!E:I,4,FALSE)</f>
        <v>张瀚镭</v>
      </c>
      <c r="K2690" s="40">
        <f>VLOOKUP(J2690,辅助信息!H:I,2,FALSE)</f>
        <v>15884666220</v>
      </c>
      <c r="L2690" s="111" t="str">
        <f>VLOOKUP(B2690,辅助信息!E:J,6,FALSE)</f>
        <v>现场禁止使用氢能源挂车！优先威钢发货,我方卸车,新老国标钢厂不加价可直发，因陕钢多次出现磅差，项目拒绝使用</v>
      </c>
      <c r="M2690" s="93">
        <v>45879</v>
      </c>
      <c r="O2690" s="64">
        <f ca="1" t="shared" si="163"/>
        <v>0</v>
      </c>
      <c r="P2690" s="64">
        <f ca="1" t="shared" si="164"/>
        <v>92</v>
      </c>
      <c r="Q2690" s="29" t="str">
        <f>VLOOKUP(B2690,辅助信息!E:M,9,FALSE)</f>
        <v>ZTWM-CDGS-XS-2024-0030-华西集采-简州大道</v>
      </c>
      <c r="R2690" s="29" t="str">
        <f>_xlfn._xlws.FILTER(辅助信息!D:D,辅助信息!E:E=B2690)</f>
        <v>华西简阳西城嘉苑</v>
      </c>
    </row>
    <row r="2691" hidden="1" spans="2:18">
      <c r="B2691" s="40" t="s">
        <v>81</v>
      </c>
      <c r="C2691" s="72">
        <v>45878</v>
      </c>
      <c r="D2691" s="40" t="str">
        <f>VLOOKUP(B2691,辅助信息!E:K,7,FALSE)</f>
        <v>JWDDCD2025060900080</v>
      </c>
      <c r="E2691" s="40" t="str">
        <f>VLOOKUP(F2691,辅助信息!A:B,2,FALSE)</f>
        <v>螺纹钢</v>
      </c>
      <c r="F2691" s="40" t="s">
        <v>30</v>
      </c>
      <c r="G2691" s="36">
        <v>9</v>
      </c>
      <c r="H2691" s="136">
        <f>_xlfn.XLOOKUP(C2691&amp;F2691&amp;I2691&amp;J2691,'[1]2025年已发货'!$F:$F&amp;'[1]2025年已发货'!$C:$C&amp;'[1]2025年已发货'!$G:$G&amp;'[1]2025年已发货'!$H:$H,'[1]2025年已发货'!$E:$E,"未发货")</f>
        <v>9</v>
      </c>
      <c r="I2691" s="40" t="str">
        <f>VLOOKUP(B2691,辅助信息!E:I,3,FALSE)</f>
        <v>（华西简阳西城嘉苑）四川省成都市简阳市简城街道高屋村</v>
      </c>
      <c r="J2691" s="40" t="str">
        <f>VLOOKUP(B2691,辅助信息!E:I,4,FALSE)</f>
        <v>张瀚镭</v>
      </c>
      <c r="K2691" s="40">
        <f>VLOOKUP(J2691,辅助信息!H:I,2,FALSE)</f>
        <v>15884666220</v>
      </c>
      <c r="L2691" s="111" t="str">
        <f>VLOOKUP(B2691,辅助信息!E:J,6,FALSE)</f>
        <v>现场禁止使用氢能源挂车！优先威钢发货,我方卸车,新老国标钢厂不加价可直发，因陕钢多次出现磅差，项目拒绝使用</v>
      </c>
      <c r="M2691" s="93">
        <v>45879</v>
      </c>
      <c r="O2691" s="64">
        <f ca="1" t="shared" si="163"/>
        <v>0</v>
      </c>
      <c r="P2691" s="64">
        <f ca="1" t="shared" si="164"/>
        <v>92</v>
      </c>
      <c r="Q2691" s="29" t="str">
        <f>VLOOKUP(B2691,辅助信息!E:M,9,FALSE)</f>
        <v>ZTWM-CDGS-XS-2024-0030-华西集采-简州大道</v>
      </c>
      <c r="R2691" s="29" t="str">
        <f>_xlfn._xlws.FILTER(辅助信息!D:D,辅助信息!E:E=B2691)</f>
        <v>华西简阳西城嘉苑</v>
      </c>
    </row>
    <row r="2692" hidden="1" spans="2:18">
      <c r="B2692" s="40" t="s">
        <v>81</v>
      </c>
      <c r="C2692" s="72">
        <v>45878</v>
      </c>
      <c r="D2692" s="40" t="str">
        <f>VLOOKUP(B2692,辅助信息!E:K,7,FALSE)</f>
        <v>JWDDCD2025060900080</v>
      </c>
      <c r="E2692" s="40" t="str">
        <f>VLOOKUP(F2692,辅助信息!A:B,2,FALSE)</f>
        <v>螺纹钢</v>
      </c>
      <c r="F2692" s="40" t="s">
        <v>33</v>
      </c>
      <c r="G2692" s="36">
        <v>7.5</v>
      </c>
      <c r="H2692" s="136">
        <f>_xlfn.XLOOKUP(C2692&amp;F2692&amp;I2692&amp;J2692,'[1]2025年已发货'!$F:$F&amp;'[1]2025年已发货'!$C:$C&amp;'[1]2025年已发货'!$G:$G&amp;'[1]2025年已发货'!$H:$H,'[1]2025年已发货'!$E:$E,"未发货")</f>
        <v>7.5</v>
      </c>
      <c r="I2692" s="40" t="str">
        <f>VLOOKUP(B2692,辅助信息!E:I,3,FALSE)</f>
        <v>（华西简阳西城嘉苑）四川省成都市简阳市简城街道高屋村</v>
      </c>
      <c r="J2692" s="40" t="str">
        <f>VLOOKUP(B2692,辅助信息!E:I,4,FALSE)</f>
        <v>张瀚镭</v>
      </c>
      <c r="K2692" s="40">
        <f>VLOOKUP(J2692,辅助信息!H:I,2,FALSE)</f>
        <v>15884666220</v>
      </c>
      <c r="L2692" s="111" t="str">
        <f>VLOOKUP(B2692,辅助信息!E:J,6,FALSE)</f>
        <v>现场禁止使用氢能源挂车！优先威钢发货,我方卸车,新老国标钢厂不加价可直发，因陕钢多次出现磅差，项目拒绝使用</v>
      </c>
      <c r="M2692" s="93">
        <v>45879</v>
      </c>
      <c r="O2692" s="64">
        <f ca="1" t="shared" si="163"/>
        <v>0</v>
      </c>
      <c r="P2692" s="64">
        <f ca="1" t="shared" si="164"/>
        <v>92</v>
      </c>
      <c r="Q2692" s="29" t="str">
        <f>VLOOKUP(B2692,辅助信息!E:M,9,FALSE)</f>
        <v>ZTWM-CDGS-XS-2024-0030-华西集采-简州大道</v>
      </c>
      <c r="R2692" s="29" t="str">
        <f>_xlfn._xlws.FILTER(辅助信息!D:D,辅助信息!E:E=B2692)</f>
        <v>华西简阳西城嘉苑</v>
      </c>
    </row>
    <row r="2693" hidden="1" spans="2:18">
      <c r="B2693" s="40" t="s">
        <v>194</v>
      </c>
      <c r="C2693" s="72">
        <v>45878</v>
      </c>
      <c r="D2693" s="40" t="str">
        <f>VLOOKUP(B2693,辅助信息!E:K,7,FALSE)</f>
        <v>JWDD2025071500089</v>
      </c>
      <c r="E2693" s="40" t="str">
        <f>VLOOKUP(F2693,辅助信息!A:B,2,FALSE)</f>
        <v>盘螺</v>
      </c>
      <c r="F2693" s="40" t="s">
        <v>40</v>
      </c>
      <c r="G2693" s="36">
        <v>10</v>
      </c>
      <c r="H2693" s="136" t="str">
        <f>_xlfn.XLOOKUP(C2693&amp;F2693&amp;I2693&amp;J2693,'[1]2025年已发货'!$F:$F&amp;'[1]2025年已发货'!$C:$C&amp;'[1]2025年已发货'!$G:$G&amp;'[1]2025年已发货'!$H:$H,'[1]2025年已发货'!$E:$E,"未发货")</f>
        <v>未发货</v>
      </c>
      <c r="I2693" s="40" t="str">
        <f>VLOOKUP(B2693,辅助信息!E:I,3,FALSE)</f>
        <v>(宜宾兴港三江新区长江工业园保障性租赁住房建设项目-土建)四川省宜宾市翠屏区永善路南段宜宾市三江新区长江工业园区</v>
      </c>
      <c r="J2693" s="40" t="str">
        <f>VLOOKUP(B2693,辅助信息!E:I,4,FALSE)</f>
        <v>赵元虎</v>
      </c>
      <c r="K2693" s="40">
        <f>VLOOKUP(J2693,辅助信息!H:I,2,FALSE)</f>
        <v>13684167136</v>
      </c>
      <c r="L2693" s="111" t="str">
        <f>VLOOKUP(B2693,辅助信息!E:J,6,FALSE)</f>
        <v>现场要求调度统一联系指定收货人，不单独发司机位置。锈货不收，装货前联系收货人核实到场规格,没提前告知进场规格现场不给予接收</v>
      </c>
      <c r="M2693" s="93">
        <v>45879</v>
      </c>
      <c r="O2693" s="64">
        <f ca="1" t="shared" si="163"/>
        <v>0</v>
      </c>
      <c r="P2693" s="64">
        <f ca="1" t="shared" si="164"/>
        <v>92</v>
      </c>
      <c r="Q2693" s="29" t="str">
        <f>VLOOKUP(B2693,辅助信息!E:M,9,FALSE)</f>
        <v>ZTWM-CDYXGS-XS-2025-0014-宜宾兴港建材-三江新区长江工业园片区保障性租赁住房建设项目</v>
      </c>
      <c r="R2693" s="29" t="str">
        <f>_xlfn._xlws.FILTER(辅助信息!D:D,辅助信息!E:E=B2693)</f>
        <v>宜宾兴港三江新区长江工业园建设项目</v>
      </c>
    </row>
    <row r="2694" hidden="1" spans="2:18">
      <c r="B2694" s="40" t="s">
        <v>194</v>
      </c>
      <c r="C2694" s="72">
        <v>45878</v>
      </c>
      <c r="D2694" s="40" t="str">
        <f>VLOOKUP(B2694,辅助信息!E:K,7,FALSE)</f>
        <v>JWDD2025071500089</v>
      </c>
      <c r="E2694" s="40" t="str">
        <f>VLOOKUP(F2694,辅助信息!A:B,2,FALSE)</f>
        <v>盘螺</v>
      </c>
      <c r="F2694" s="40" t="s">
        <v>41</v>
      </c>
      <c r="G2694" s="36">
        <v>30</v>
      </c>
      <c r="H2694" s="136" t="str">
        <f>_xlfn.XLOOKUP(C2694&amp;F2694&amp;I2694&amp;J2694,'[1]2025年已发货'!$F:$F&amp;'[1]2025年已发货'!$C:$C&amp;'[1]2025年已发货'!$G:$G&amp;'[1]2025年已发货'!$H:$H,'[1]2025年已发货'!$E:$E,"未发货")</f>
        <v>未发货</v>
      </c>
      <c r="I2694" s="40" t="str">
        <f>VLOOKUP(B2694,辅助信息!E:I,3,FALSE)</f>
        <v>(宜宾兴港三江新区长江工业园保障性租赁住房建设项目-土建)四川省宜宾市翠屏区永善路南段宜宾市三江新区长江工业园区</v>
      </c>
      <c r="J2694" s="40" t="str">
        <f>VLOOKUP(B2694,辅助信息!E:I,4,FALSE)</f>
        <v>赵元虎</v>
      </c>
      <c r="K2694" s="40">
        <f>VLOOKUP(J2694,辅助信息!H:I,2,FALSE)</f>
        <v>13684167136</v>
      </c>
      <c r="L2694" s="111" t="str">
        <f>VLOOKUP(B2694,辅助信息!E:J,6,FALSE)</f>
        <v>现场要求调度统一联系指定收货人，不单独发司机位置。锈货不收，装货前联系收货人核实到场规格,没提前告知进场规格现场不给予接收</v>
      </c>
      <c r="M2694" s="93">
        <v>45879</v>
      </c>
      <c r="O2694" s="64">
        <f ca="1" t="shared" si="163"/>
        <v>0</v>
      </c>
      <c r="P2694" s="64">
        <f ca="1" t="shared" si="164"/>
        <v>92</v>
      </c>
      <c r="Q2694" s="29" t="str">
        <f>VLOOKUP(B2694,辅助信息!E:M,9,FALSE)</f>
        <v>ZTWM-CDYXGS-XS-2025-0014-宜宾兴港建材-三江新区长江工业园片区保障性租赁住房建设项目</v>
      </c>
      <c r="R2694" s="29" t="str">
        <f>_xlfn._xlws.FILTER(辅助信息!D:D,辅助信息!E:E=B2694)</f>
        <v>宜宾兴港三江新区长江工业园建设项目</v>
      </c>
    </row>
    <row r="2695" hidden="1" spans="2:18">
      <c r="B2695" s="40" t="s">
        <v>194</v>
      </c>
      <c r="C2695" s="72">
        <v>45878</v>
      </c>
      <c r="D2695" s="40" t="str">
        <f>VLOOKUP(B2695,辅助信息!E:K,7,FALSE)</f>
        <v>JWDD2025071500089</v>
      </c>
      <c r="E2695" s="40" t="str">
        <f>VLOOKUP(F2695,辅助信息!A:B,2,FALSE)</f>
        <v>盘螺</v>
      </c>
      <c r="F2695" s="40" t="s">
        <v>26</v>
      </c>
      <c r="G2695" s="36">
        <v>30</v>
      </c>
      <c r="H2695" s="136" t="str">
        <f>_xlfn.XLOOKUP(C2695&amp;F2695&amp;I2695&amp;J2695,'[1]2025年已发货'!$F:$F&amp;'[1]2025年已发货'!$C:$C&amp;'[1]2025年已发货'!$G:$G&amp;'[1]2025年已发货'!$H:$H,'[1]2025年已发货'!$E:$E,"未发货")</f>
        <v>未发货</v>
      </c>
      <c r="I2695" s="40" t="str">
        <f>VLOOKUP(B2695,辅助信息!E:I,3,FALSE)</f>
        <v>(宜宾兴港三江新区长江工业园保障性租赁住房建设项目-土建)四川省宜宾市翠屏区永善路南段宜宾市三江新区长江工业园区</v>
      </c>
      <c r="J2695" s="40" t="str">
        <f>VLOOKUP(B2695,辅助信息!E:I,4,FALSE)</f>
        <v>赵元虎</v>
      </c>
      <c r="K2695" s="40">
        <f>VLOOKUP(J2695,辅助信息!H:I,2,FALSE)</f>
        <v>13684167136</v>
      </c>
      <c r="L2695" s="111" t="str">
        <f>VLOOKUP(B2695,辅助信息!E:J,6,FALSE)</f>
        <v>现场要求调度统一联系指定收货人，不单独发司机位置。锈货不收，装货前联系收货人核实到场规格,没提前告知进场规格现场不给予接收</v>
      </c>
      <c r="M2695" s="93">
        <v>45879</v>
      </c>
      <c r="O2695" s="64">
        <f ca="1" t="shared" si="163"/>
        <v>0</v>
      </c>
      <c r="P2695" s="64">
        <f ca="1" t="shared" si="164"/>
        <v>92</v>
      </c>
      <c r="Q2695" s="29" t="str">
        <f>VLOOKUP(B2695,辅助信息!E:M,9,FALSE)</f>
        <v>ZTWM-CDYXGS-XS-2025-0014-宜宾兴港建材-三江新区长江工业园片区保障性租赁住房建设项目</v>
      </c>
      <c r="R2695" s="29" t="str">
        <f>_xlfn._xlws.FILTER(辅助信息!D:D,辅助信息!E:E=B2695)</f>
        <v>宜宾兴港三江新区长江工业园建设项目</v>
      </c>
    </row>
    <row r="2696" hidden="1" spans="2:18">
      <c r="B2696" s="40" t="s">
        <v>194</v>
      </c>
      <c r="C2696" s="72">
        <v>45878</v>
      </c>
      <c r="D2696" s="40" t="str">
        <f>VLOOKUP(B2696,辅助信息!E:K,7,FALSE)</f>
        <v>JWDD2025071500089</v>
      </c>
      <c r="E2696" s="40" t="str">
        <f>VLOOKUP(F2696,辅助信息!A:B,2,FALSE)</f>
        <v>螺纹钢</v>
      </c>
      <c r="F2696" s="40" t="s">
        <v>27</v>
      </c>
      <c r="G2696" s="36">
        <v>30</v>
      </c>
      <c r="H2696" s="136">
        <f>_xlfn.XLOOKUP(C2696&amp;F2696&amp;I2696&amp;J2696,'[1]2025年已发货'!$F:$F&amp;'[1]2025年已发货'!$C:$C&amp;'[1]2025年已发货'!$G:$G&amp;'[1]2025年已发货'!$H:$H,'[1]2025年已发货'!$E:$E,"未发货")</f>
        <v>30</v>
      </c>
      <c r="I2696" s="40" t="str">
        <f>VLOOKUP(B2696,辅助信息!E:I,3,FALSE)</f>
        <v>(宜宾兴港三江新区长江工业园保障性租赁住房建设项目-土建)四川省宜宾市翠屏区永善路南段宜宾市三江新区长江工业园区</v>
      </c>
      <c r="J2696" s="40" t="str">
        <f>VLOOKUP(B2696,辅助信息!E:I,4,FALSE)</f>
        <v>赵元虎</v>
      </c>
      <c r="K2696" s="40">
        <f>VLOOKUP(J2696,辅助信息!H:I,2,FALSE)</f>
        <v>13684167136</v>
      </c>
      <c r="L2696" s="111" t="str">
        <f>VLOOKUP(B2696,辅助信息!E:J,6,FALSE)</f>
        <v>现场要求调度统一联系指定收货人，不单独发司机位置。锈货不收，装货前联系收货人核实到场规格,没提前告知进场规格现场不给予接收</v>
      </c>
      <c r="M2696" s="93">
        <v>45879</v>
      </c>
      <c r="O2696" s="64">
        <f ca="1" t="shared" si="163"/>
        <v>0</v>
      </c>
      <c r="P2696" s="64">
        <f ca="1" t="shared" si="164"/>
        <v>92</v>
      </c>
      <c r="Q2696" s="29" t="str">
        <f>VLOOKUP(B2696,辅助信息!E:M,9,FALSE)</f>
        <v>ZTWM-CDYXGS-XS-2025-0014-宜宾兴港建材-三江新区长江工业园片区保障性租赁住房建设项目</v>
      </c>
      <c r="R2696" s="29" t="str">
        <f>_xlfn._xlws.FILTER(辅助信息!D:D,辅助信息!E:E=B2696)</f>
        <v>宜宾兴港三江新区长江工业园建设项目</v>
      </c>
    </row>
    <row r="2697" hidden="1" spans="2:18">
      <c r="B2697" s="40" t="s">
        <v>194</v>
      </c>
      <c r="C2697" s="72">
        <v>45878</v>
      </c>
      <c r="D2697" s="40" t="str">
        <f>VLOOKUP(B2697,辅助信息!E:K,7,FALSE)</f>
        <v>JWDD2025071500089</v>
      </c>
      <c r="E2697" s="40" t="str">
        <f>VLOOKUP(F2697,辅助信息!A:B,2,FALSE)</f>
        <v>螺纹钢</v>
      </c>
      <c r="F2697" s="40" t="s">
        <v>30</v>
      </c>
      <c r="G2697" s="36">
        <v>30</v>
      </c>
      <c r="H2697" s="136">
        <f>_xlfn.XLOOKUP(C2697&amp;F2697&amp;I2697&amp;J2697,'[1]2025年已发货'!$F:$F&amp;'[1]2025年已发货'!$C:$C&amp;'[1]2025年已发货'!$G:$G&amp;'[1]2025年已发货'!$H:$H,'[1]2025年已发货'!$E:$E,"未发货")</f>
        <v>30</v>
      </c>
      <c r="I2697" s="40" t="str">
        <f>VLOOKUP(B2697,辅助信息!E:I,3,FALSE)</f>
        <v>(宜宾兴港三江新区长江工业园保障性租赁住房建设项目-土建)四川省宜宾市翠屏区永善路南段宜宾市三江新区长江工业园区</v>
      </c>
      <c r="J2697" s="40" t="str">
        <f>VLOOKUP(B2697,辅助信息!E:I,4,FALSE)</f>
        <v>赵元虎</v>
      </c>
      <c r="K2697" s="40">
        <f>VLOOKUP(J2697,辅助信息!H:I,2,FALSE)</f>
        <v>13684167136</v>
      </c>
      <c r="L2697" s="111" t="str">
        <f>VLOOKUP(B2697,辅助信息!E:J,6,FALSE)</f>
        <v>现场要求调度统一联系指定收货人，不单独发司机位置。锈货不收，装货前联系收货人核实到场规格,没提前告知进场规格现场不给予接收</v>
      </c>
      <c r="M2697" s="93">
        <v>45879</v>
      </c>
      <c r="O2697" s="64">
        <f ca="1" t="shared" si="163"/>
        <v>0</v>
      </c>
      <c r="P2697" s="64">
        <f ca="1" t="shared" si="164"/>
        <v>92</v>
      </c>
      <c r="Q2697" s="29" t="str">
        <f>VLOOKUP(B2697,辅助信息!E:M,9,FALSE)</f>
        <v>ZTWM-CDYXGS-XS-2025-0014-宜宾兴港建材-三江新区长江工业园片区保障性租赁住房建设项目</v>
      </c>
      <c r="R2697" s="29" t="str">
        <f>_xlfn._xlws.FILTER(辅助信息!D:D,辅助信息!E:E=B2697)</f>
        <v>宜宾兴港三江新区长江工业园建设项目</v>
      </c>
    </row>
    <row r="2698" hidden="1" spans="2:18">
      <c r="B2698" s="40" t="s">
        <v>194</v>
      </c>
      <c r="C2698" s="72">
        <v>45878</v>
      </c>
      <c r="D2698" s="40" t="str">
        <f>VLOOKUP(B2698,辅助信息!E:K,7,FALSE)</f>
        <v>JWDD2025071500089</v>
      </c>
      <c r="E2698" s="40" t="str">
        <f>VLOOKUP(F2698,辅助信息!A:B,2,FALSE)</f>
        <v>螺纹钢</v>
      </c>
      <c r="F2698" s="40" t="s">
        <v>33</v>
      </c>
      <c r="G2698" s="36">
        <v>30</v>
      </c>
      <c r="H2698" s="136">
        <f>_xlfn.XLOOKUP(C2698&amp;F2698&amp;I2698&amp;J2698,'[1]2025年已发货'!$F:$F&amp;'[1]2025年已发货'!$C:$C&amp;'[1]2025年已发货'!$G:$G&amp;'[1]2025年已发货'!$H:$H,'[1]2025年已发货'!$E:$E,"未发货")</f>
        <v>30</v>
      </c>
      <c r="I2698" s="40" t="str">
        <f>VLOOKUP(B2698,辅助信息!E:I,3,FALSE)</f>
        <v>(宜宾兴港三江新区长江工业园保障性租赁住房建设项目-土建)四川省宜宾市翠屏区永善路南段宜宾市三江新区长江工业园区</v>
      </c>
      <c r="J2698" s="40" t="str">
        <f>VLOOKUP(B2698,辅助信息!E:I,4,FALSE)</f>
        <v>赵元虎</v>
      </c>
      <c r="K2698" s="40">
        <f>VLOOKUP(J2698,辅助信息!H:I,2,FALSE)</f>
        <v>13684167136</v>
      </c>
      <c r="L2698" s="111" t="str">
        <f>VLOOKUP(B2698,辅助信息!E:J,6,FALSE)</f>
        <v>现场要求调度统一联系指定收货人，不单独发司机位置。锈货不收，装货前联系收货人核实到场规格,没提前告知进场规格现场不给予接收</v>
      </c>
      <c r="M2698" s="93">
        <v>45879</v>
      </c>
      <c r="O2698" s="64">
        <f ca="1" t="shared" si="163"/>
        <v>0</v>
      </c>
      <c r="P2698" s="64">
        <f ca="1" t="shared" si="164"/>
        <v>92</v>
      </c>
      <c r="Q2698" s="29" t="str">
        <f>VLOOKUP(B2698,辅助信息!E:M,9,FALSE)</f>
        <v>ZTWM-CDYXGS-XS-2025-0014-宜宾兴港建材-三江新区长江工业园片区保障性租赁住房建设项目</v>
      </c>
      <c r="R2698" s="29" t="str">
        <f>_xlfn._xlws.FILTER(辅助信息!D:D,辅助信息!E:E=B2698)</f>
        <v>宜宾兴港三江新区长江工业园建设项目</v>
      </c>
    </row>
    <row r="2699" hidden="1" spans="2:18">
      <c r="B2699" s="40" t="s">
        <v>194</v>
      </c>
      <c r="C2699" s="72">
        <v>45878</v>
      </c>
      <c r="D2699" s="40" t="str">
        <f>VLOOKUP(B2699,辅助信息!E:K,7,FALSE)</f>
        <v>JWDD2025071500089</v>
      </c>
      <c r="E2699" s="40" t="str">
        <f>VLOOKUP(F2699,辅助信息!A:B,2,FALSE)</f>
        <v>螺纹钢</v>
      </c>
      <c r="F2699" s="40" t="s">
        <v>18</v>
      </c>
      <c r="G2699" s="36">
        <v>30</v>
      </c>
      <c r="H2699" s="136">
        <f>_xlfn.XLOOKUP(C2699&amp;F2699&amp;I2699&amp;J2699,'[1]2025年已发货'!$F:$F&amp;'[1]2025年已发货'!$C:$C&amp;'[1]2025年已发货'!$G:$G&amp;'[1]2025年已发货'!$H:$H,'[1]2025年已发货'!$E:$E,"未发货")</f>
        <v>30</v>
      </c>
      <c r="I2699" s="40" t="str">
        <f>VLOOKUP(B2699,辅助信息!E:I,3,FALSE)</f>
        <v>(宜宾兴港三江新区长江工业园保障性租赁住房建设项目-土建)四川省宜宾市翠屏区永善路南段宜宾市三江新区长江工业园区</v>
      </c>
      <c r="J2699" s="40" t="str">
        <f>VLOOKUP(B2699,辅助信息!E:I,4,FALSE)</f>
        <v>赵元虎</v>
      </c>
      <c r="K2699" s="40">
        <f>VLOOKUP(J2699,辅助信息!H:I,2,FALSE)</f>
        <v>13684167136</v>
      </c>
      <c r="L2699" s="111" t="str">
        <f>VLOOKUP(B2699,辅助信息!E:J,6,FALSE)</f>
        <v>现场要求调度统一联系指定收货人，不单独发司机位置。锈货不收，装货前联系收货人核实到场规格,没提前告知进场规格现场不给予接收</v>
      </c>
      <c r="M2699" s="93">
        <v>45879</v>
      </c>
      <c r="O2699" s="64">
        <f ca="1" t="shared" si="163"/>
        <v>0</v>
      </c>
      <c r="P2699" s="64">
        <f ca="1" t="shared" si="164"/>
        <v>92</v>
      </c>
      <c r="Q2699" s="29" t="str">
        <f>VLOOKUP(B2699,辅助信息!E:M,9,FALSE)</f>
        <v>ZTWM-CDYXGS-XS-2025-0014-宜宾兴港建材-三江新区长江工业园片区保障性租赁住房建设项目</v>
      </c>
      <c r="R2699" s="29" t="str">
        <f>_xlfn._xlws.FILTER(辅助信息!D:D,辅助信息!E:E=B2699)</f>
        <v>宜宾兴港三江新区长江工业园建设项目</v>
      </c>
    </row>
    <row r="2700" hidden="1" spans="2:18">
      <c r="B2700" s="40" t="s">
        <v>194</v>
      </c>
      <c r="C2700" s="72">
        <v>45878</v>
      </c>
      <c r="D2700" s="40" t="str">
        <f>VLOOKUP(B2700,辅助信息!E:K,7,FALSE)</f>
        <v>JWDD2025071500089</v>
      </c>
      <c r="E2700" s="40" t="str">
        <f>VLOOKUP(F2700,辅助信息!A:B,2,FALSE)</f>
        <v>螺纹钢</v>
      </c>
      <c r="F2700" s="40" t="s">
        <v>66</v>
      </c>
      <c r="G2700" s="36">
        <v>2.7</v>
      </c>
      <c r="H2700" s="136">
        <f>_xlfn.XLOOKUP(C2700&amp;F2700&amp;I2700&amp;J2700,'[1]2025年已发货'!$F:$F&amp;'[1]2025年已发货'!$C:$C&amp;'[1]2025年已发货'!$G:$G&amp;'[1]2025年已发货'!$H:$H,'[1]2025年已发货'!$E:$E,"未发货")</f>
        <v>2.7</v>
      </c>
      <c r="I2700" s="40" t="str">
        <f>VLOOKUP(B2700,辅助信息!E:I,3,FALSE)</f>
        <v>(宜宾兴港三江新区长江工业园保障性租赁住房建设项目-土建)四川省宜宾市翠屏区永善路南段宜宾市三江新区长江工业园区</v>
      </c>
      <c r="J2700" s="40" t="str">
        <f>VLOOKUP(B2700,辅助信息!E:I,4,FALSE)</f>
        <v>赵元虎</v>
      </c>
      <c r="K2700" s="40">
        <f>VLOOKUP(J2700,辅助信息!H:I,2,FALSE)</f>
        <v>13684167136</v>
      </c>
      <c r="L2700" s="111" t="str">
        <f>VLOOKUP(B2700,辅助信息!E:J,6,FALSE)</f>
        <v>现场要求调度统一联系指定收货人，不单独发司机位置。锈货不收，装货前联系收货人核实到场规格,没提前告知进场规格现场不给予接收</v>
      </c>
      <c r="M2700" s="93">
        <v>45879</v>
      </c>
      <c r="O2700" s="64">
        <f ca="1" t="shared" si="163"/>
        <v>0</v>
      </c>
      <c r="P2700" s="64">
        <f ca="1" t="shared" si="164"/>
        <v>92</v>
      </c>
      <c r="Q2700" s="29" t="str">
        <f>VLOOKUP(B2700,辅助信息!E:M,9,FALSE)</f>
        <v>ZTWM-CDYXGS-XS-2025-0014-宜宾兴港建材-三江新区长江工业园片区保障性租赁住房建设项目</v>
      </c>
      <c r="R2700" s="29" t="str">
        <f>_xlfn._xlws.FILTER(辅助信息!D:D,辅助信息!E:E=B2700)</f>
        <v>宜宾兴港三江新区长江工业园建设项目</v>
      </c>
    </row>
    <row r="2701" hidden="1" spans="2:18">
      <c r="B2701" s="40" t="s">
        <v>194</v>
      </c>
      <c r="C2701" s="72">
        <v>45878</v>
      </c>
      <c r="D2701" s="40" t="str">
        <f>VLOOKUP(B2701,辅助信息!E:K,7,FALSE)</f>
        <v>JWDD2025071500089</v>
      </c>
      <c r="E2701" s="40" t="str">
        <f>VLOOKUP(F2701,辅助信息!A:B,2,FALSE)</f>
        <v>螺纹钢</v>
      </c>
      <c r="F2701" s="40" t="s">
        <v>45</v>
      </c>
      <c r="G2701" s="36">
        <v>2.7</v>
      </c>
      <c r="H2701" s="136">
        <f>_xlfn.XLOOKUP(C2701&amp;F2701&amp;I2701&amp;J2701,'[1]2025年已发货'!$F:$F&amp;'[1]2025年已发货'!$C:$C&amp;'[1]2025年已发货'!$G:$G&amp;'[1]2025年已发货'!$H:$H,'[1]2025年已发货'!$E:$E,"未发货")</f>
        <v>2.7</v>
      </c>
      <c r="I2701" s="40" t="str">
        <f>VLOOKUP(B2701,辅助信息!E:I,3,FALSE)</f>
        <v>(宜宾兴港三江新区长江工业园保障性租赁住房建设项目-土建)四川省宜宾市翠屏区永善路南段宜宾市三江新区长江工业园区</v>
      </c>
      <c r="J2701" s="40" t="str">
        <f>VLOOKUP(B2701,辅助信息!E:I,4,FALSE)</f>
        <v>赵元虎</v>
      </c>
      <c r="K2701" s="40">
        <f>VLOOKUP(J2701,辅助信息!H:I,2,FALSE)</f>
        <v>13684167136</v>
      </c>
      <c r="L2701" s="111" t="str">
        <f>VLOOKUP(B2701,辅助信息!E:J,6,FALSE)</f>
        <v>现场要求调度统一联系指定收货人，不单独发司机位置。锈货不收，装货前联系收货人核实到场规格,没提前告知进场规格现场不给予接收</v>
      </c>
      <c r="M2701" s="93">
        <v>45879</v>
      </c>
      <c r="O2701" s="64">
        <f ca="1" t="shared" si="163"/>
        <v>0</v>
      </c>
      <c r="P2701" s="64">
        <f ca="1" t="shared" si="164"/>
        <v>92</v>
      </c>
      <c r="Q2701" s="29" t="str">
        <f>VLOOKUP(B2701,辅助信息!E:M,9,FALSE)</f>
        <v>ZTWM-CDYXGS-XS-2025-0014-宜宾兴港建材-三江新区长江工业园片区保障性租赁住房建设项目</v>
      </c>
      <c r="R2701" s="29" t="str">
        <f>_xlfn._xlws.FILTER(辅助信息!D:D,辅助信息!E:E=B2701)</f>
        <v>宜宾兴港三江新区长江工业园建设项目</v>
      </c>
    </row>
    <row r="2702" hidden="1" spans="2:18">
      <c r="B2702" s="40" t="s">
        <v>194</v>
      </c>
      <c r="C2702" s="72">
        <v>45878</v>
      </c>
      <c r="D2702" s="40" t="str">
        <f>VLOOKUP(B2702,辅助信息!E:K,7,FALSE)</f>
        <v>JWDD2025071500089</v>
      </c>
      <c r="E2702" s="40" t="str">
        <f>VLOOKUP(F2702,辅助信息!A:B,2,FALSE)</f>
        <v>螺纹钢</v>
      </c>
      <c r="F2702" s="40" t="s">
        <v>21</v>
      </c>
      <c r="G2702" s="36">
        <v>2.7</v>
      </c>
      <c r="H2702" s="136">
        <f>_xlfn.XLOOKUP(C2702&amp;F2702&amp;I2702&amp;J2702,'[1]2025年已发货'!$F:$F&amp;'[1]2025年已发货'!$C:$C&amp;'[1]2025年已发货'!$G:$G&amp;'[1]2025年已发货'!$H:$H,'[1]2025年已发货'!$E:$E,"未发货")</f>
        <v>2.7</v>
      </c>
      <c r="I2702" s="40" t="str">
        <f>VLOOKUP(B2702,辅助信息!E:I,3,FALSE)</f>
        <v>(宜宾兴港三江新区长江工业园保障性租赁住房建设项目-土建)四川省宜宾市翠屏区永善路南段宜宾市三江新区长江工业园区</v>
      </c>
      <c r="J2702" s="40" t="str">
        <f>VLOOKUP(B2702,辅助信息!E:I,4,FALSE)</f>
        <v>赵元虎</v>
      </c>
      <c r="K2702" s="40">
        <f>VLOOKUP(J2702,辅助信息!H:I,2,FALSE)</f>
        <v>13684167136</v>
      </c>
      <c r="L2702" s="111" t="str">
        <f>VLOOKUP(B2702,辅助信息!E:J,6,FALSE)</f>
        <v>现场要求调度统一联系指定收货人，不单独发司机位置。锈货不收，装货前联系收货人核实到场规格,没提前告知进场规格现场不给予接收</v>
      </c>
      <c r="M2702" s="93">
        <v>45879</v>
      </c>
      <c r="O2702" s="64">
        <f ca="1" t="shared" si="163"/>
        <v>0</v>
      </c>
      <c r="P2702" s="64">
        <f ca="1" t="shared" si="164"/>
        <v>92</v>
      </c>
      <c r="Q2702" s="29" t="str">
        <f>VLOOKUP(B2702,辅助信息!E:M,9,FALSE)</f>
        <v>ZTWM-CDYXGS-XS-2025-0014-宜宾兴港建材-三江新区长江工业园片区保障性租赁住房建设项目</v>
      </c>
      <c r="R2702" s="29" t="str">
        <f>_xlfn._xlws.FILTER(辅助信息!D:D,辅助信息!E:E=B2702)</f>
        <v>宜宾兴港三江新区长江工业园建设项目</v>
      </c>
    </row>
    <row r="2703" hidden="1" spans="2:18">
      <c r="B2703" s="40" t="s">
        <v>194</v>
      </c>
      <c r="C2703" s="72">
        <v>45878</v>
      </c>
      <c r="D2703" s="40" t="str">
        <f>VLOOKUP(B2703,辅助信息!E:K,7,FALSE)</f>
        <v>JWDD2025071500089</v>
      </c>
      <c r="E2703" s="40" t="str">
        <f>VLOOKUP(F2703,辅助信息!A:B,2,FALSE)</f>
        <v>螺纹钢</v>
      </c>
      <c r="F2703" s="40" t="s">
        <v>58</v>
      </c>
      <c r="G2703" s="36">
        <v>2.7</v>
      </c>
      <c r="H2703" s="136">
        <f>_xlfn.XLOOKUP(C2703&amp;F2703&amp;I2703&amp;J2703,'[1]2025年已发货'!$F:$F&amp;'[1]2025年已发货'!$C:$C&amp;'[1]2025年已发货'!$G:$G&amp;'[1]2025年已发货'!$H:$H,'[1]2025年已发货'!$E:$E,"未发货")</f>
        <v>2.7</v>
      </c>
      <c r="I2703" s="40" t="str">
        <f>VLOOKUP(B2703,辅助信息!E:I,3,FALSE)</f>
        <v>(宜宾兴港三江新区长江工业园保障性租赁住房建设项目-土建)四川省宜宾市翠屏区永善路南段宜宾市三江新区长江工业园区</v>
      </c>
      <c r="J2703" s="40" t="str">
        <f>VLOOKUP(B2703,辅助信息!E:I,4,FALSE)</f>
        <v>赵元虎</v>
      </c>
      <c r="K2703" s="40">
        <f>VLOOKUP(J2703,辅助信息!H:I,2,FALSE)</f>
        <v>13684167136</v>
      </c>
      <c r="L2703" s="111" t="str">
        <f>VLOOKUP(B2703,辅助信息!E:J,6,FALSE)</f>
        <v>现场要求调度统一联系指定收货人，不单独发司机位置。锈货不收，装货前联系收货人核实到场规格,没提前告知进场规格现场不给予接收</v>
      </c>
      <c r="M2703" s="93">
        <v>45879</v>
      </c>
      <c r="O2703" s="64">
        <f ca="1" t="shared" si="163"/>
        <v>0</v>
      </c>
      <c r="P2703" s="64">
        <f ca="1" t="shared" si="164"/>
        <v>92</v>
      </c>
      <c r="Q2703" s="29" t="str">
        <f>VLOOKUP(B2703,辅助信息!E:M,9,FALSE)</f>
        <v>ZTWM-CDYXGS-XS-2025-0014-宜宾兴港建材-三江新区长江工业园片区保障性租赁住房建设项目</v>
      </c>
      <c r="R2703" s="29" t="str">
        <f>_xlfn._xlws.FILTER(辅助信息!D:D,辅助信息!E:E=B2703)</f>
        <v>宜宾兴港三江新区长江工业园建设项目</v>
      </c>
    </row>
    <row r="2704" hidden="1" spans="2:18">
      <c r="B2704" s="40" t="s">
        <v>194</v>
      </c>
      <c r="C2704" s="72">
        <v>45878</v>
      </c>
      <c r="D2704" s="40" t="str">
        <f>VLOOKUP(B2704,辅助信息!E:K,7,FALSE)</f>
        <v>JWDD2025071500089</v>
      </c>
      <c r="E2704" s="40" t="str">
        <f>VLOOKUP(F2704,辅助信息!A:B,2,FALSE)</f>
        <v>螺纹钢</v>
      </c>
      <c r="F2704" s="40" t="s">
        <v>46</v>
      </c>
      <c r="G2704" s="36">
        <v>2.7</v>
      </c>
      <c r="H2704" s="136">
        <f>_xlfn.XLOOKUP(C2704&amp;F2704&amp;I2704&amp;J2704,'[1]2025年已发货'!$F:$F&amp;'[1]2025年已发货'!$C:$C&amp;'[1]2025年已发货'!$G:$G&amp;'[1]2025年已发货'!$H:$H,'[1]2025年已发货'!$E:$E,"未发货")</f>
        <v>2.7</v>
      </c>
      <c r="I2704" s="40" t="str">
        <f>VLOOKUP(B2704,辅助信息!E:I,3,FALSE)</f>
        <v>(宜宾兴港三江新区长江工业园保障性租赁住房建设项目-土建)四川省宜宾市翠屏区永善路南段宜宾市三江新区长江工业园区</v>
      </c>
      <c r="J2704" s="40" t="str">
        <f>VLOOKUP(B2704,辅助信息!E:I,4,FALSE)</f>
        <v>赵元虎</v>
      </c>
      <c r="K2704" s="40">
        <f>VLOOKUP(J2704,辅助信息!H:I,2,FALSE)</f>
        <v>13684167136</v>
      </c>
      <c r="L2704" s="111" t="str">
        <f>VLOOKUP(B2704,辅助信息!E:J,6,FALSE)</f>
        <v>现场要求调度统一联系指定收货人，不单独发司机位置。锈货不收，装货前联系收货人核实到场规格,没提前告知进场规格现场不给予接收</v>
      </c>
      <c r="M2704" s="93">
        <v>45879</v>
      </c>
      <c r="O2704" s="64">
        <f ca="1" t="shared" si="163"/>
        <v>0</v>
      </c>
      <c r="P2704" s="64">
        <f ca="1" t="shared" si="164"/>
        <v>92</v>
      </c>
      <c r="Q2704" s="29" t="str">
        <f>VLOOKUP(B2704,辅助信息!E:M,9,FALSE)</f>
        <v>ZTWM-CDYXGS-XS-2025-0014-宜宾兴港建材-三江新区长江工业园片区保障性租赁住房建设项目</v>
      </c>
      <c r="R2704" s="29" t="str">
        <f>_xlfn._xlws.FILTER(辅助信息!D:D,辅助信息!E:E=B2704)</f>
        <v>宜宾兴港三江新区长江工业园建设项目</v>
      </c>
    </row>
    <row r="2705" hidden="1" spans="2:18">
      <c r="B2705" s="40" t="s">
        <v>194</v>
      </c>
      <c r="C2705" s="72">
        <v>45878</v>
      </c>
      <c r="D2705" s="40" t="str">
        <f>VLOOKUP(B2705,辅助信息!E:K,7,FALSE)</f>
        <v>JWDD2025071500089</v>
      </c>
      <c r="E2705" s="40" t="str">
        <f>VLOOKUP(F2705,辅助信息!A:B,2,FALSE)</f>
        <v>螺纹钢</v>
      </c>
      <c r="F2705" s="40" t="s">
        <v>22</v>
      </c>
      <c r="G2705" s="36">
        <v>50</v>
      </c>
      <c r="H2705" s="136">
        <f>_xlfn.XLOOKUP(C2705&amp;F2705&amp;I2705&amp;J2705,'[1]2025年已发货'!$F:$F&amp;'[1]2025年已发货'!$C:$C&amp;'[1]2025年已发货'!$G:$G&amp;'[1]2025年已发货'!$H:$H,'[1]2025年已发货'!$E:$E,"未发货")</f>
        <v>42</v>
      </c>
      <c r="I2705" s="40" t="str">
        <f>VLOOKUP(B2705,辅助信息!E:I,3,FALSE)</f>
        <v>(宜宾兴港三江新区长江工业园保障性租赁住房建设项目-土建)四川省宜宾市翠屏区永善路南段宜宾市三江新区长江工业园区</v>
      </c>
      <c r="J2705" s="40" t="str">
        <f>VLOOKUP(B2705,辅助信息!E:I,4,FALSE)</f>
        <v>赵元虎</v>
      </c>
      <c r="K2705" s="40">
        <f>VLOOKUP(J2705,辅助信息!H:I,2,FALSE)</f>
        <v>13684167136</v>
      </c>
      <c r="L2705" s="111" t="str">
        <f>VLOOKUP(B2705,辅助信息!E:J,6,FALSE)</f>
        <v>现场要求调度统一联系指定收货人，不单独发司机位置。锈货不收，装货前联系收货人核实到场规格,没提前告知进场规格现场不给予接收</v>
      </c>
      <c r="M2705" s="93">
        <v>45879</v>
      </c>
      <c r="O2705" s="64">
        <f ca="1" t="shared" si="163"/>
        <v>0</v>
      </c>
      <c r="P2705" s="64">
        <f ca="1" t="shared" si="164"/>
        <v>92</v>
      </c>
      <c r="Q2705" s="29" t="str">
        <f>VLOOKUP(B2705,辅助信息!E:M,9,FALSE)</f>
        <v>ZTWM-CDYXGS-XS-2025-0014-宜宾兴港建材-三江新区长江工业园片区保障性租赁住房建设项目</v>
      </c>
      <c r="R2705" s="29" t="str">
        <f>_xlfn._xlws.FILTER(辅助信息!D:D,辅助信息!E:E=B2705)</f>
        <v>宜宾兴港三江新区长江工业园建设项目</v>
      </c>
    </row>
    <row r="2706" hidden="1" spans="2:18">
      <c r="B2706" s="40" t="s">
        <v>106</v>
      </c>
      <c r="C2706" s="72">
        <v>45880</v>
      </c>
      <c r="D2706" s="40" t="str">
        <f>VLOOKUP(B2706,辅助信息!E:K,7,FALSE)</f>
        <v>JWDDCD2024101600133</v>
      </c>
      <c r="E2706" s="40" t="str">
        <f>VLOOKUP(F2706,辅助信息!A:B,2,FALSE)</f>
        <v>盘螺</v>
      </c>
      <c r="F2706" s="40" t="s">
        <v>49</v>
      </c>
      <c r="G2706" s="36">
        <v>10</v>
      </c>
      <c r="H2706" s="136">
        <f>_xlfn.XLOOKUP(C2706&amp;F2706&amp;I2706&amp;J2706,'[1]2025年已发货'!$F:$F&amp;'[1]2025年已发货'!$C:$C&amp;'[1]2025年已发货'!$G:$G&amp;'[1]2025年已发货'!$H:$H,'[1]2025年已发货'!$E:$E,"未发货")</f>
        <v>10</v>
      </c>
      <c r="I2706" s="40" t="str">
        <f>VLOOKUP(B2706,辅助信息!E:I,3,FALSE)</f>
        <v>（五冶钢构宜宾高县月江镇建设项目）  四川省宜宾市高县月江镇刚记超市斜对面(还阳组团沪碳二期项目)</v>
      </c>
      <c r="J2706" s="40" t="str">
        <f>VLOOKUP(B2706,辅助信息!E:I,4,FALSE)</f>
        <v>张朝亮</v>
      </c>
      <c r="K2706" s="40">
        <f>VLOOKUP(J2706,辅助信息!H:I,2,FALSE)</f>
        <v>15228205853</v>
      </c>
      <c r="L2706" s="111" t="str">
        <f>VLOOKUP(B2706,辅助信息!E:J,6,FALSE)</f>
        <v>提前联系到场规格</v>
      </c>
      <c r="O2706" s="64" t="str">
        <f ca="1" t="shared" si="163"/>
        <v/>
      </c>
      <c r="P2706" s="64" t="str">
        <f ca="1" t="shared" si="164"/>
        <v/>
      </c>
      <c r="Q2706" s="29" t="str">
        <f>VLOOKUP(B2706,辅助信息!E:M,9,FALSE)</f>
        <v>ZTWM-CDGS-XS-2024-0169-中冶西部钢构-宜宾市南溪区幸福路东路,高县月江镇建设项目</v>
      </c>
      <c r="R2706" s="29" t="str">
        <f>_xlfn._xlws.FILTER(辅助信息!D:D,辅助信息!E:E=B2706)</f>
        <v>五冶钢构-宜宾市南溪区高县月江镇建设项目</v>
      </c>
    </row>
    <row r="2707" hidden="1" spans="2:18">
      <c r="B2707" s="40" t="s">
        <v>106</v>
      </c>
      <c r="C2707" s="72">
        <v>45880</v>
      </c>
      <c r="D2707" s="40" t="str">
        <f>VLOOKUP(B2707,辅助信息!E:K,7,FALSE)</f>
        <v>JWDDCD2024101600133</v>
      </c>
      <c r="E2707" s="40" t="str">
        <f>VLOOKUP(F2707,辅助信息!A:B,2,FALSE)</f>
        <v>螺纹钢</v>
      </c>
      <c r="F2707" s="40" t="s">
        <v>30</v>
      </c>
      <c r="G2707" s="36">
        <v>6</v>
      </c>
      <c r="H2707" s="136">
        <f>_xlfn.XLOOKUP(C2707&amp;F2707&amp;I2707&amp;J2707,'[1]2025年已发货'!$F:$F&amp;'[1]2025年已发货'!$C:$C&amp;'[1]2025年已发货'!$G:$G&amp;'[1]2025年已发货'!$H:$H,'[1]2025年已发货'!$E:$E,"未发货")</f>
        <v>6</v>
      </c>
      <c r="I2707" s="40" t="str">
        <f>VLOOKUP(B2707,辅助信息!E:I,3,FALSE)</f>
        <v>（五冶钢构宜宾高县月江镇建设项目）  四川省宜宾市高县月江镇刚记超市斜对面(还阳组团沪碳二期项目)</v>
      </c>
      <c r="J2707" s="40" t="str">
        <f>VLOOKUP(B2707,辅助信息!E:I,4,FALSE)</f>
        <v>张朝亮</v>
      </c>
      <c r="K2707" s="40">
        <f>VLOOKUP(J2707,辅助信息!H:I,2,FALSE)</f>
        <v>15228205853</v>
      </c>
      <c r="L2707" s="111" t="str">
        <f>VLOOKUP(B2707,辅助信息!E:J,6,FALSE)</f>
        <v>提前联系到场规格</v>
      </c>
      <c r="O2707" s="64" t="str">
        <f ca="1" t="shared" si="163"/>
        <v/>
      </c>
      <c r="P2707" s="64" t="str">
        <f ca="1" t="shared" si="164"/>
        <v/>
      </c>
      <c r="Q2707" s="29" t="str">
        <f>VLOOKUP(B2707,辅助信息!E:M,9,FALSE)</f>
        <v>ZTWM-CDGS-XS-2024-0169-中冶西部钢构-宜宾市南溪区幸福路东路,高县月江镇建设项目</v>
      </c>
      <c r="R2707" s="29" t="str">
        <f>_xlfn._xlws.FILTER(辅助信息!D:D,辅助信息!E:E=B2707)</f>
        <v>五冶钢构-宜宾市南溪区高县月江镇建设项目</v>
      </c>
    </row>
    <row r="2708" hidden="1" spans="2:18">
      <c r="B2708" s="40" t="s">
        <v>106</v>
      </c>
      <c r="C2708" s="72">
        <v>45880</v>
      </c>
      <c r="D2708" s="40" t="str">
        <f>VLOOKUP(B2708,辅助信息!E:K,7,FALSE)</f>
        <v>JWDDCD2024101600133</v>
      </c>
      <c r="E2708" s="40" t="str">
        <f>VLOOKUP(F2708,辅助信息!A:B,2,FALSE)</f>
        <v>螺纹钢</v>
      </c>
      <c r="F2708" s="40" t="s">
        <v>33</v>
      </c>
      <c r="G2708" s="36">
        <v>9</v>
      </c>
      <c r="H2708" s="136">
        <f>_xlfn.XLOOKUP(C2708&amp;F2708&amp;I2708&amp;J2708,'[1]2025年已发货'!$F:$F&amp;'[1]2025年已发货'!$C:$C&amp;'[1]2025年已发货'!$G:$G&amp;'[1]2025年已发货'!$H:$H,'[1]2025年已发货'!$E:$E,"未发货")</f>
        <v>9</v>
      </c>
      <c r="I2708" s="40" t="str">
        <f>VLOOKUP(B2708,辅助信息!E:I,3,FALSE)</f>
        <v>（五冶钢构宜宾高县月江镇建设项目）  四川省宜宾市高县月江镇刚记超市斜对面(还阳组团沪碳二期项目)</v>
      </c>
      <c r="J2708" s="40" t="str">
        <f>VLOOKUP(B2708,辅助信息!E:I,4,FALSE)</f>
        <v>张朝亮</v>
      </c>
      <c r="K2708" s="40">
        <f>VLOOKUP(J2708,辅助信息!H:I,2,FALSE)</f>
        <v>15228205853</v>
      </c>
      <c r="L2708" s="111" t="str">
        <f>VLOOKUP(B2708,辅助信息!E:J,6,FALSE)</f>
        <v>提前联系到场规格</v>
      </c>
      <c r="O2708" s="64" t="str">
        <f ca="1" t="shared" si="163"/>
        <v/>
      </c>
      <c r="P2708" s="64" t="str">
        <f ca="1" t="shared" si="164"/>
        <v/>
      </c>
      <c r="Q2708" s="29" t="str">
        <f>VLOOKUP(B2708,辅助信息!E:M,9,FALSE)</f>
        <v>ZTWM-CDGS-XS-2024-0169-中冶西部钢构-宜宾市南溪区幸福路东路,高县月江镇建设项目</v>
      </c>
      <c r="R2708" s="29" t="str">
        <f>_xlfn._xlws.FILTER(辅助信息!D:D,辅助信息!E:E=B2708)</f>
        <v>五冶钢构-宜宾市南溪区高县月江镇建设项目</v>
      </c>
    </row>
    <row r="2709" hidden="1" spans="2:18">
      <c r="B2709" s="40" t="s">
        <v>106</v>
      </c>
      <c r="C2709" s="72">
        <v>45880</v>
      </c>
      <c r="D2709" s="40" t="str">
        <f>VLOOKUP(B2709,辅助信息!E:K,7,FALSE)</f>
        <v>JWDDCD2024101600133</v>
      </c>
      <c r="E2709" s="40" t="str">
        <f>VLOOKUP(F2709,辅助信息!A:B,2,FALSE)</f>
        <v>螺纹钢</v>
      </c>
      <c r="F2709" s="40" t="s">
        <v>28</v>
      </c>
      <c r="G2709" s="36">
        <v>9</v>
      </c>
      <c r="H2709" s="136">
        <f>_xlfn.XLOOKUP(C2709&amp;F2709&amp;I2709&amp;J2709,'[1]2025年已发货'!$F:$F&amp;'[1]2025年已发货'!$C:$C&amp;'[1]2025年已发货'!$G:$G&amp;'[1]2025年已发货'!$H:$H,'[1]2025年已发货'!$E:$E,"未发货")</f>
        <v>9</v>
      </c>
      <c r="I2709" s="40" t="str">
        <f>VLOOKUP(B2709,辅助信息!E:I,3,FALSE)</f>
        <v>（五冶钢构宜宾高县月江镇建设项目）  四川省宜宾市高县月江镇刚记超市斜对面(还阳组团沪碳二期项目)</v>
      </c>
      <c r="J2709" s="40" t="str">
        <f>VLOOKUP(B2709,辅助信息!E:I,4,FALSE)</f>
        <v>张朝亮</v>
      </c>
      <c r="K2709" s="40">
        <f>VLOOKUP(J2709,辅助信息!H:I,2,FALSE)</f>
        <v>15228205853</v>
      </c>
      <c r="L2709" s="111" t="str">
        <f>VLOOKUP(B2709,辅助信息!E:J,6,FALSE)</f>
        <v>提前联系到场规格</v>
      </c>
      <c r="O2709" s="64" t="str">
        <f ca="1" t="shared" si="163"/>
        <v/>
      </c>
      <c r="P2709" s="64" t="str">
        <f ca="1" t="shared" si="164"/>
        <v/>
      </c>
      <c r="Q2709" s="29" t="str">
        <f>VLOOKUP(B2709,辅助信息!E:M,9,FALSE)</f>
        <v>ZTWM-CDGS-XS-2024-0169-中冶西部钢构-宜宾市南溪区幸福路东路,高县月江镇建设项目</v>
      </c>
      <c r="R2709" s="29" t="str">
        <f>_xlfn._xlws.FILTER(辅助信息!D:D,辅助信息!E:E=B2709)</f>
        <v>五冶钢构-宜宾市南溪区高县月江镇建设项目</v>
      </c>
    </row>
    <row r="2710" hidden="1" spans="2:18">
      <c r="B2710" s="40" t="s">
        <v>68</v>
      </c>
      <c r="C2710" s="72">
        <v>45880</v>
      </c>
      <c r="D2710" s="40" t="str">
        <f>VLOOKUP(B2710,辅助信息!E:K,7,FALSE)</f>
        <v>JWDDCD2025052800131</v>
      </c>
      <c r="E2710" s="40" t="str">
        <f>VLOOKUP(F2710,辅助信息!A:B,2,FALSE)</f>
        <v>螺纹钢</v>
      </c>
      <c r="F2710" s="40" t="s">
        <v>65</v>
      </c>
      <c r="G2710" s="36">
        <v>60</v>
      </c>
      <c r="H2710" s="136">
        <f>_xlfn.XLOOKUP(C2710&amp;F2710&amp;I2710&amp;J2710,'[1]2025年已发货'!$F:$F&amp;'[1]2025年已发货'!$C:$C&amp;'[1]2025年已发货'!$G:$G&amp;'[1]2025年已发货'!$H:$H,'[1]2025年已发货'!$E:$E,"未发货")</f>
        <v>60</v>
      </c>
      <c r="I2710" s="40" t="str">
        <f>VLOOKUP(B2710,辅助信息!E:I,3,FALSE)</f>
        <v>（商投建工达州中医药科技园-2工区-景观桥）达州市通川区达州中医药职业学院犀牛大道北段</v>
      </c>
      <c r="J2710" s="40" t="str">
        <f>VLOOKUP(B2710,辅助信息!E:I,4,FALSE)</f>
        <v>李波</v>
      </c>
      <c r="K2710" s="40">
        <f>VLOOKUP(J2710,辅助信息!H:I,2,FALSE)</f>
        <v>18381899787</v>
      </c>
      <c r="L2710" s="111" t="str">
        <f>VLOOKUP(B2710,辅助信息!E:J,6,FALSE)</f>
        <v>控制炉批号！多了现场不收！,优先安排达钢,提前联系到场规格及数量</v>
      </c>
      <c r="O2710" s="64" t="str">
        <f ca="1" t="shared" si="163"/>
        <v/>
      </c>
      <c r="P2710" s="64" t="str">
        <f ca="1" t="shared" si="164"/>
        <v/>
      </c>
      <c r="Q2710" s="29" t="str">
        <f>VLOOKUP(B2710,辅助信息!E:M,9,FALSE)</f>
        <v>ZTWM-CDGS-XS-2024-0134-商投建工达州中医药科技成果示范园项目</v>
      </c>
      <c r="R2710" s="29" t="str">
        <f>_xlfn._xlws.FILTER(辅助信息!D:D,辅助信息!E:E=B2710)</f>
        <v>商投建工达州中医药科技园</v>
      </c>
    </row>
    <row r="2711" hidden="1" spans="2:18">
      <c r="B2711" s="40" t="s">
        <v>147</v>
      </c>
      <c r="C2711" s="72">
        <v>45880</v>
      </c>
      <c r="D2711" s="40" t="str">
        <f>VLOOKUP(B2711,辅助信息!E:K,7,FALSE)</f>
        <v>JWDDCD2025052800131</v>
      </c>
      <c r="E2711" s="40" t="str">
        <f>VLOOKUP(F2711,辅助信息!A:B,2,FALSE)</f>
        <v>螺纹钢</v>
      </c>
      <c r="F2711" s="40" t="s">
        <v>27</v>
      </c>
      <c r="G2711" s="36">
        <v>9</v>
      </c>
      <c r="H2711" s="136">
        <f>_xlfn.XLOOKUP(C2711&amp;F2711&amp;I2711&amp;J2711,'[1]2025年已发货'!$F:$F&amp;'[1]2025年已发货'!$C:$C&amp;'[1]2025年已发货'!$G:$G&amp;'[1]2025年已发货'!$H:$H,'[1]2025年已发货'!$E:$E,"未发货")</f>
        <v>7.5</v>
      </c>
      <c r="I2711" s="40" t="str">
        <f>VLOOKUP(B2711,辅助信息!E:I,3,FALSE)</f>
        <v>（商投建工达州中医药科技园-4工区-11号楼）达州市通川区达州中医药职业学院犀牛大道北段</v>
      </c>
      <c r="J2711" s="40" t="str">
        <f>VLOOKUP(B2711,辅助信息!E:I,4,FALSE)</f>
        <v>张扬</v>
      </c>
      <c r="K2711" s="40">
        <f>VLOOKUP(J2711,辅助信息!H:I,2,FALSE)</f>
        <v>18381904567</v>
      </c>
      <c r="L2711" s="111" t="str">
        <f>VLOOKUP(B2711,辅助信息!E:J,6,FALSE)</f>
        <v>控制炉批号！多了现场不收！,优先安排达钢,提前联系到场规格及数量</v>
      </c>
      <c r="O2711" s="64" t="str">
        <f ca="1" t="shared" si="163"/>
        <v/>
      </c>
      <c r="P2711" s="64" t="str">
        <f ca="1" t="shared" si="164"/>
        <v/>
      </c>
      <c r="Q2711" s="29" t="str">
        <f>VLOOKUP(B2711,辅助信息!E:M,9,FALSE)</f>
        <v>ZTWM-CDGS-XS-2024-0134-商投建工达州中医药科技成果示范园项目</v>
      </c>
      <c r="R2711" s="29" t="str">
        <f>_xlfn._xlws.FILTER(辅助信息!D:D,辅助信息!E:E=B2711)</f>
        <v>商投建工达州中医药科技园</v>
      </c>
    </row>
    <row r="2712" hidden="1" spans="2:18">
      <c r="B2712" s="40" t="s">
        <v>147</v>
      </c>
      <c r="C2712" s="72">
        <v>45880</v>
      </c>
      <c r="D2712" s="40" t="str">
        <f>VLOOKUP(B2712,辅助信息!E:K,7,FALSE)</f>
        <v>JWDDCD2025052800131</v>
      </c>
      <c r="E2712" s="40" t="str">
        <f>VLOOKUP(F2712,辅助信息!A:B,2,FALSE)</f>
        <v>螺纹钢</v>
      </c>
      <c r="F2712" s="40" t="s">
        <v>45</v>
      </c>
      <c r="G2712" s="36">
        <v>3</v>
      </c>
      <c r="H2712" s="136">
        <f>_xlfn.XLOOKUP(C2712&amp;F2712&amp;I2712&amp;J2712,'[1]2025年已发货'!$F:$F&amp;'[1]2025年已发货'!$C:$C&amp;'[1]2025年已发货'!$G:$G&amp;'[1]2025年已发货'!$H:$H,'[1]2025年已发货'!$E:$E,"未发货")</f>
        <v>2.5</v>
      </c>
      <c r="I2712" s="40" t="str">
        <f>VLOOKUP(B2712,辅助信息!E:I,3,FALSE)</f>
        <v>（商投建工达州中医药科技园-4工区-11号楼）达州市通川区达州中医药职业学院犀牛大道北段</v>
      </c>
      <c r="J2712" s="40" t="str">
        <f>VLOOKUP(B2712,辅助信息!E:I,4,FALSE)</f>
        <v>张扬</v>
      </c>
      <c r="K2712" s="40">
        <f>VLOOKUP(J2712,辅助信息!H:I,2,FALSE)</f>
        <v>18381904567</v>
      </c>
      <c r="L2712" s="111" t="str">
        <f>VLOOKUP(B2712,辅助信息!E:J,6,FALSE)</f>
        <v>控制炉批号！多了现场不收！,优先安排达钢,提前联系到场规格及数量</v>
      </c>
      <c r="O2712" s="64" t="str">
        <f ca="1" t="shared" si="163"/>
        <v/>
      </c>
      <c r="P2712" s="64" t="str">
        <f ca="1" t="shared" si="164"/>
        <v/>
      </c>
      <c r="Q2712" s="29" t="str">
        <f>VLOOKUP(B2712,辅助信息!E:M,9,FALSE)</f>
        <v>ZTWM-CDGS-XS-2024-0134-商投建工达州中医药科技成果示范园项目</v>
      </c>
      <c r="R2712" s="29" t="str">
        <f>_xlfn._xlws.FILTER(辅助信息!D:D,辅助信息!E:E=B2712)</f>
        <v>商投建工达州中医药科技园</v>
      </c>
    </row>
    <row r="2713" hidden="1" spans="2:18">
      <c r="B2713" s="40" t="s">
        <v>147</v>
      </c>
      <c r="C2713" s="72">
        <v>45880</v>
      </c>
      <c r="D2713" s="40" t="str">
        <f>VLOOKUP(B2713,辅助信息!E:K,7,FALSE)</f>
        <v>JWDDCD2025052800131</v>
      </c>
      <c r="E2713" s="40" t="str">
        <f>VLOOKUP(F2713,辅助信息!A:B,2,FALSE)</f>
        <v>螺纹钢</v>
      </c>
      <c r="F2713" s="40" t="s">
        <v>21</v>
      </c>
      <c r="G2713" s="36">
        <v>6</v>
      </c>
      <c r="H2713" s="136">
        <f>_xlfn.XLOOKUP(C2713&amp;F2713&amp;I2713&amp;J2713,'[1]2025年已发货'!$F:$F&amp;'[1]2025年已发货'!$C:$C&amp;'[1]2025年已发货'!$G:$G&amp;'[1]2025年已发货'!$H:$H,'[1]2025年已发货'!$E:$E,"未发货")</f>
        <v>5</v>
      </c>
      <c r="I2713" s="40" t="str">
        <f>VLOOKUP(B2713,辅助信息!E:I,3,FALSE)</f>
        <v>（商投建工达州中医药科技园-4工区-11号楼）达州市通川区达州中医药职业学院犀牛大道北段</v>
      </c>
      <c r="J2713" s="40" t="str">
        <f>VLOOKUP(B2713,辅助信息!E:I,4,FALSE)</f>
        <v>张扬</v>
      </c>
      <c r="K2713" s="40">
        <f>VLOOKUP(J2713,辅助信息!H:I,2,FALSE)</f>
        <v>18381904567</v>
      </c>
      <c r="L2713" s="111" t="str">
        <f>VLOOKUP(B2713,辅助信息!E:J,6,FALSE)</f>
        <v>控制炉批号！多了现场不收！,优先安排达钢,提前联系到场规格及数量</v>
      </c>
      <c r="O2713" s="64" t="str">
        <f ca="1" t="shared" si="163"/>
        <v/>
      </c>
      <c r="P2713" s="64" t="str">
        <f ca="1" t="shared" si="164"/>
        <v/>
      </c>
      <c r="Q2713" s="29" t="str">
        <f>VLOOKUP(B2713,辅助信息!E:M,9,FALSE)</f>
        <v>ZTWM-CDGS-XS-2024-0134-商投建工达州中医药科技成果示范园项目</v>
      </c>
      <c r="R2713" s="29" t="str">
        <f>_xlfn._xlws.FILTER(辅助信息!D:D,辅助信息!E:E=B2713)</f>
        <v>商投建工达州中医药科技园</v>
      </c>
    </row>
    <row r="2714" hidden="1" spans="2:18">
      <c r="B2714" s="40" t="s">
        <v>147</v>
      </c>
      <c r="C2714" s="72">
        <v>45880</v>
      </c>
      <c r="D2714" s="40" t="str">
        <f>VLOOKUP(B2714,辅助信息!E:K,7,FALSE)</f>
        <v>JWDDCD2025052800131</v>
      </c>
      <c r="E2714" s="40" t="str">
        <f>VLOOKUP(F2714,辅助信息!A:B,2,FALSE)</f>
        <v>螺纹钢</v>
      </c>
      <c r="F2714" s="40" t="s">
        <v>58</v>
      </c>
      <c r="G2714" s="36">
        <v>6</v>
      </c>
      <c r="H2714" s="136">
        <f>_xlfn.XLOOKUP(C2714&amp;F2714&amp;I2714&amp;J2714,'[1]2025年已发货'!$F:$F&amp;'[1]2025年已发货'!$C:$C&amp;'[1]2025年已发货'!$G:$G&amp;'[1]2025年已发货'!$H:$H,'[1]2025年已发货'!$E:$E,"未发货")</f>
        <v>5</v>
      </c>
      <c r="I2714" s="40" t="str">
        <f>VLOOKUP(B2714,辅助信息!E:I,3,FALSE)</f>
        <v>（商投建工达州中医药科技园-4工区-11号楼）达州市通川区达州中医药职业学院犀牛大道北段</v>
      </c>
      <c r="J2714" s="40" t="str">
        <f>VLOOKUP(B2714,辅助信息!E:I,4,FALSE)</f>
        <v>张扬</v>
      </c>
      <c r="K2714" s="40">
        <f>VLOOKUP(J2714,辅助信息!H:I,2,FALSE)</f>
        <v>18381904567</v>
      </c>
      <c r="L2714" s="111" t="str">
        <f>VLOOKUP(B2714,辅助信息!E:J,6,FALSE)</f>
        <v>控制炉批号！多了现场不收！,优先安排达钢,提前联系到场规格及数量</v>
      </c>
      <c r="O2714" s="64" t="str">
        <f ca="1" t="shared" si="163"/>
        <v/>
      </c>
      <c r="P2714" s="64" t="str">
        <f ca="1" t="shared" si="164"/>
        <v/>
      </c>
      <c r="Q2714" s="29" t="str">
        <f>VLOOKUP(B2714,辅助信息!E:M,9,FALSE)</f>
        <v>ZTWM-CDGS-XS-2024-0134-商投建工达州中医药科技成果示范园项目</v>
      </c>
      <c r="R2714" s="29" t="str">
        <f>_xlfn._xlws.FILTER(辅助信息!D:D,辅助信息!E:E=B2714)</f>
        <v>商投建工达州中医药科技园</v>
      </c>
    </row>
    <row r="2715" hidden="1" spans="2:18">
      <c r="B2715" s="40" t="s">
        <v>147</v>
      </c>
      <c r="C2715" s="72">
        <v>45880</v>
      </c>
      <c r="D2715" s="40" t="str">
        <f>VLOOKUP(B2715,辅助信息!E:K,7,FALSE)</f>
        <v>JWDDCD2025052800131</v>
      </c>
      <c r="E2715" s="40" t="str">
        <f>VLOOKUP(F2715,辅助信息!A:B,2,FALSE)</f>
        <v>螺纹钢</v>
      </c>
      <c r="F2715" s="40" t="s">
        <v>46</v>
      </c>
      <c r="G2715" s="36">
        <v>3</v>
      </c>
      <c r="H2715" s="136">
        <f>_xlfn.XLOOKUP(C2715&amp;F2715&amp;I2715&amp;J2715,'[1]2025年已发货'!$F:$F&amp;'[1]2025年已发货'!$C:$C&amp;'[1]2025年已发货'!$G:$G&amp;'[1]2025年已发货'!$H:$H,'[1]2025年已发货'!$E:$E,"未发货")</f>
        <v>2.5</v>
      </c>
      <c r="I2715" s="40" t="str">
        <f>VLOOKUP(B2715,辅助信息!E:I,3,FALSE)</f>
        <v>（商投建工达州中医药科技园-4工区-11号楼）达州市通川区达州中医药职业学院犀牛大道北段</v>
      </c>
      <c r="J2715" s="40" t="str">
        <f>VLOOKUP(B2715,辅助信息!E:I,4,FALSE)</f>
        <v>张扬</v>
      </c>
      <c r="K2715" s="40">
        <f>VLOOKUP(J2715,辅助信息!H:I,2,FALSE)</f>
        <v>18381904567</v>
      </c>
      <c r="L2715" s="111" t="str">
        <f>VLOOKUP(B2715,辅助信息!E:J,6,FALSE)</f>
        <v>控制炉批号！多了现场不收！,优先安排达钢,提前联系到场规格及数量</v>
      </c>
      <c r="O2715" s="64" t="str">
        <f ca="1" t="shared" si="163"/>
        <v/>
      </c>
      <c r="P2715" s="64" t="str">
        <f ca="1" t="shared" si="164"/>
        <v/>
      </c>
      <c r="Q2715" s="29" t="str">
        <f>VLOOKUP(B2715,辅助信息!E:M,9,FALSE)</f>
        <v>ZTWM-CDGS-XS-2024-0134-商投建工达州中医药科技成果示范园项目</v>
      </c>
      <c r="R2715" s="29" t="str">
        <f>_xlfn._xlws.FILTER(辅助信息!D:D,辅助信息!E:E=B2715)</f>
        <v>商投建工达州中医药科技园</v>
      </c>
    </row>
    <row r="2716" hidden="1" spans="2:18">
      <c r="B2716" s="40" t="s">
        <v>147</v>
      </c>
      <c r="C2716" s="72">
        <v>45880</v>
      </c>
      <c r="D2716" s="40" t="str">
        <f>VLOOKUP(B2716,辅助信息!E:K,7,FALSE)</f>
        <v>JWDDCD2025052800131</v>
      </c>
      <c r="E2716" s="40" t="str">
        <f>VLOOKUP(F2716,辅助信息!A:B,2,FALSE)</f>
        <v>螺纹钢</v>
      </c>
      <c r="F2716" s="40" t="s">
        <v>22</v>
      </c>
      <c r="G2716" s="36">
        <v>21</v>
      </c>
      <c r="H2716" s="136">
        <f>_xlfn.XLOOKUP(C2716&amp;F2716&amp;I2716&amp;J2716,'[1]2025年已发货'!$F:$F&amp;'[1]2025年已发货'!$C:$C&amp;'[1]2025年已发货'!$G:$G&amp;'[1]2025年已发货'!$H:$H,'[1]2025年已发货'!$E:$E,"未发货")</f>
        <v>12.5</v>
      </c>
      <c r="I2716" s="40" t="str">
        <f>VLOOKUP(B2716,辅助信息!E:I,3,FALSE)</f>
        <v>（商投建工达州中医药科技园-4工区-11号楼）达州市通川区达州中医药职业学院犀牛大道北段</v>
      </c>
      <c r="J2716" s="40" t="str">
        <f>VLOOKUP(B2716,辅助信息!E:I,4,FALSE)</f>
        <v>张扬</v>
      </c>
      <c r="K2716" s="40">
        <f>VLOOKUP(J2716,辅助信息!H:I,2,FALSE)</f>
        <v>18381904567</v>
      </c>
      <c r="L2716" s="111" t="str">
        <f>VLOOKUP(B2716,辅助信息!E:J,6,FALSE)</f>
        <v>控制炉批号！多了现场不收！,优先安排达钢,提前联系到场规格及数量</v>
      </c>
      <c r="O2716" s="64" t="str">
        <f ca="1" t="shared" si="163"/>
        <v/>
      </c>
      <c r="P2716" s="64" t="str">
        <f ca="1" t="shared" si="164"/>
        <v/>
      </c>
      <c r="Q2716" s="29" t="str">
        <f>VLOOKUP(B2716,辅助信息!E:M,9,FALSE)</f>
        <v>ZTWM-CDGS-XS-2024-0134-商投建工达州中医药科技成果示范园项目</v>
      </c>
      <c r="R2716" s="29" t="str">
        <f>_xlfn._xlws.FILTER(辅助信息!D:D,辅助信息!E:E=B2716)</f>
        <v>商投建工达州中医药科技园</v>
      </c>
    </row>
    <row r="2717" hidden="1" spans="2:18">
      <c r="B2717" s="40" t="s">
        <v>186</v>
      </c>
      <c r="C2717" s="72">
        <v>45880</v>
      </c>
      <c r="D2717" s="40" t="str">
        <f>VLOOKUP(B2717,辅助信息!E:K,7,FALSE)</f>
        <v>JWDDCD2025072900123</v>
      </c>
      <c r="E2717" s="40" t="str">
        <f>VLOOKUP(F2717,辅助信息!A:B,2,FALSE)</f>
        <v>螺纹钢</v>
      </c>
      <c r="F2717" s="40" t="s">
        <v>91</v>
      </c>
      <c r="G2717" s="36">
        <v>40</v>
      </c>
      <c r="H2717" s="136" t="str">
        <f>_xlfn.XLOOKUP(C2717&amp;F2717&amp;I2717&amp;J2717,'[1]2025年已发货'!$F:$F&amp;'[1]2025年已发货'!$C:$C&amp;'[1]2025年已发货'!$G:$G&amp;'[1]2025年已发货'!$H:$H,'[1]2025年已发货'!$E:$E,"未发货")</f>
        <v>未发货</v>
      </c>
      <c r="I2717" s="40" t="str">
        <f>VLOOKUP(B2717,辅助信息!E:I,3,FALSE)</f>
        <v>(乐山市校地共建产教融合基地建设项目二标段)四川省乐山市市中区苏稽镇</v>
      </c>
      <c r="J2717" s="40" t="str">
        <f>VLOOKUP(B2717,辅助信息!E:I,4,FALSE)</f>
        <v>彭江涛</v>
      </c>
      <c r="K2717" s="40">
        <f>VLOOKUP(J2717,辅助信息!H:I,2,FALSE)</f>
        <v>13990276572</v>
      </c>
      <c r="L2717" s="111" t="str">
        <f>VLOOKUP(B2717,辅助信息!E:J,6,FALSE)</f>
        <v>联系实际收货人（彭江涛13990276572）现场要求炉批号控制2个以下，超2个不给予签收。提前联系到场规格及数量</v>
      </c>
      <c r="O2717" s="64" t="str">
        <f ca="1" t="shared" ref="O2717:O2780" si="165">IF(OR(M2717="",N2717&lt;&gt;""),"",MAX(M2717-TODAY(),0))</f>
        <v/>
      </c>
      <c r="P2717" s="64" t="str">
        <f ca="1" t="shared" ref="P2717:P2780" si="166">IF(M2717="","",IF(N2717&lt;&gt;"",MAX(N2717-M2717,0),IF(TODAY()&gt;M2717,TODAY()-M2717,0)))</f>
        <v/>
      </c>
      <c r="Q2717" s="29" t="str">
        <f>VLOOKUP(B2717,辅助信息!E:M,9,FALSE)</f>
        <v>ZTWM-CDGS-XS-2025-0126-四川机司-乐山市校地共建产教融合基地配套设施项目施工二标段钢筋采购合同</v>
      </c>
      <c r="R2717" s="29" t="str">
        <f>_xlfn._xlws.FILTER(辅助信息!D:D,辅助信息!E:E=B2717)</f>
        <v>乐山市校地共建产教融合基地建设项目</v>
      </c>
    </row>
    <row r="2718" hidden="1" spans="2:18">
      <c r="B2718" s="40" t="s">
        <v>56</v>
      </c>
      <c r="C2718" s="72">
        <v>45881</v>
      </c>
      <c r="D2718" s="40" t="str">
        <f>VLOOKUP(B2718,辅助信息!E:K,7,FALSE)</f>
        <v>JWDDCD2025052800131</v>
      </c>
      <c r="E2718" s="40" t="str">
        <f>VLOOKUP(F2718,辅助信息!A:B,2,FALSE)</f>
        <v>盘螺</v>
      </c>
      <c r="F2718" s="40" t="s">
        <v>49</v>
      </c>
      <c r="G2718" s="36">
        <v>3</v>
      </c>
      <c r="H2718" s="136">
        <f>_xlfn.XLOOKUP(C2718&amp;F2718&amp;I2718&amp;J2718,'[1]2025年已发货'!$F:$F&amp;'[1]2025年已发货'!$C:$C&amp;'[1]2025年已发货'!$G:$G&amp;'[1]2025年已发货'!$H:$H,'[1]2025年已发货'!$E:$E,"未发货")</f>
        <v>3</v>
      </c>
      <c r="I2718" s="40" t="str">
        <f>VLOOKUP(B2718,辅助信息!E:I,3,FALSE)</f>
        <v>（商投建工达州中医药科技园-4工区-7号楼）达州市通川区达州中医药职业学院犀牛大道北段</v>
      </c>
      <c r="J2718" s="40" t="str">
        <f>VLOOKUP(B2718,辅助信息!E:I,4,FALSE)</f>
        <v>张扬</v>
      </c>
      <c r="K2718" s="40">
        <f>VLOOKUP(J2718,辅助信息!H:I,2,FALSE)</f>
        <v>18381904567</v>
      </c>
      <c r="L2718" s="111" t="str">
        <f>VLOOKUP(B2718,辅助信息!E:J,6,FALSE)</f>
        <v>控制炉批号！多了现场不收！,优先安排达钢,提前联系到场规格及数量</v>
      </c>
      <c r="O2718" s="64" t="str">
        <f ca="1" t="shared" si="165"/>
        <v/>
      </c>
      <c r="P2718" s="64" t="str">
        <f ca="1" t="shared" si="166"/>
        <v/>
      </c>
      <c r="Q2718" s="29" t="str">
        <f>VLOOKUP(B2718,辅助信息!E:M,9,FALSE)</f>
        <v>ZTWM-CDGS-XS-2024-0134-商投建工达州中医药科技成果示范园项目</v>
      </c>
      <c r="R2718" s="29" t="str">
        <f>_xlfn._xlws.FILTER(辅助信息!D:D,辅助信息!E:E=B2718)</f>
        <v>商投建工达州中医药科技园</v>
      </c>
    </row>
    <row r="2719" hidden="1" spans="2:18">
      <c r="B2719" s="40" t="s">
        <v>56</v>
      </c>
      <c r="C2719" s="72">
        <v>45881</v>
      </c>
      <c r="D2719" s="40" t="str">
        <f>VLOOKUP(B2719,辅助信息!E:K,7,FALSE)</f>
        <v>JWDDCD2025052800131</v>
      </c>
      <c r="E2719" s="40" t="str">
        <f>VLOOKUP(F2719,辅助信息!A:B,2,FALSE)</f>
        <v>盘螺</v>
      </c>
      <c r="F2719" s="40" t="s">
        <v>40</v>
      </c>
      <c r="G2719" s="36">
        <v>36</v>
      </c>
      <c r="H2719" s="136">
        <f>_xlfn.XLOOKUP(C2719&amp;F2719&amp;I2719&amp;J2719,'[1]2025年已发货'!$F:$F&amp;'[1]2025年已发货'!$C:$C&amp;'[1]2025年已发货'!$G:$G&amp;'[1]2025年已发货'!$H:$H,'[1]2025年已发货'!$E:$E,"未发货")</f>
        <v>42</v>
      </c>
      <c r="I2719" s="40" t="str">
        <f>VLOOKUP(B2719,辅助信息!E:I,3,FALSE)</f>
        <v>（商投建工达州中医药科技园-4工区-7号楼）达州市通川区达州中医药职业学院犀牛大道北段</v>
      </c>
      <c r="J2719" s="40" t="str">
        <f>VLOOKUP(B2719,辅助信息!E:I,4,FALSE)</f>
        <v>张扬</v>
      </c>
      <c r="K2719" s="40">
        <f>VLOOKUP(J2719,辅助信息!H:I,2,FALSE)</f>
        <v>18381904567</v>
      </c>
      <c r="L2719" s="111" t="str">
        <f>VLOOKUP(B2719,辅助信息!E:J,6,FALSE)</f>
        <v>控制炉批号！多了现场不收！,优先安排达钢,提前联系到场规格及数量</v>
      </c>
      <c r="O2719" s="64" t="str">
        <f ca="1" t="shared" si="165"/>
        <v/>
      </c>
      <c r="P2719" s="64" t="str">
        <f ca="1" t="shared" si="166"/>
        <v/>
      </c>
      <c r="Q2719" s="29" t="str">
        <f>VLOOKUP(B2719,辅助信息!E:M,9,FALSE)</f>
        <v>ZTWM-CDGS-XS-2024-0134-商投建工达州中医药科技成果示范园项目</v>
      </c>
      <c r="R2719" s="29" t="str">
        <f>_xlfn._xlws.FILTER(辅助信息!D:D,辅助信息!E:E=B2719)</f>
        <v>商投建工达州中医药科技园</v>
      </c>
    </row>
    <row r="2720" hidden="1" spans="2:18">
      <c r="B2720" s="40" t="s">
        <v>180</v>
      </c>
      <c r="C2720" s="72">
        <v>45882</v>
      </c>
      <c r="D2720" s="40" t="str">
        <f>VLOOKUP(B2720,辅助信息!E:K,7,FALSE)</f>
        <v>JWDDCD2025052800131</v>
      </c>
      <c r="E2720" s="40" t="str">
        <f>VLOOKUP(F2720,辅助信息!A:B,2,FALSE)</f>
        <v>盘螺</v>
      </c>
      <c r="F2720" s="40" t="s">
        <v>40</v>
      </c>
      <c r="G2720" s="36">
        <v>33</v>
      </c>
      <c r="H2720" s="136">
        <f>_xlfn.XLOOKUP(C2720&amp;F2720&amp;I2720&amp;J2720,'[1]2025年已发货'!$F:$F&amp;'[1]2025年已发货'!$C:$C&amp;'[1]2025年已发货'!$G:$G&amp;'[1]2025年已发货'!$H:$H,'[1]2025年已发货'!$E:$E,"未发货")</f>
        <v>27</v>
      </c>
      <c r="I2720" s="40" t="str">
        <f>VLOOKUP(B2720,辅助信息!E:I,3,FALSE)</f>
        <v>（商投建工达州中医药科技园-4工区-8号楼）达州市通川区达州中医药职业学院犀牛大道北段</v>
      </c>
      <c r="J2720" s="40" t="str">
        <f>VLOOKUP(B2720,辅助信息!E:I,4,FALSE)</f>
        <v>张扬</v>
      </c>
      <c r="K2720" s="40">
        <f>VLOOKUP(J2720,辅助信息!H:I,2,FALSE)</f>
        <v>18381904567</v>
      </c>
      <c r="L2720" s="111" t="str">
        <f>VLOOKUP(B2720,辅助信息!E:J,6,FALSE)</f>
        <v>控制炉批号！多了现场不收！,优先安排达钢,提前联系到场规格及数量</v>
      </c>
      <c r="O2720" s="64" t="str">
        <f ca="1" t="shared" si="165"/>
        <v/>
      </c>
      <c r="P2720" s="64" t="str">
        <f ca="1" t="shared" si="166"/>
        <v/>
      </c>
      <c r="Q2720" s="29" t="str">
        <f>VLOOKUP(B2720,辅助信息!E:M,9,FALSE)</f>
        <v>ZTWM-CDGS-XS-2024-0134-商投建工达州中医药科技成果示范园项目</v>
      </c>
      <c r="R2720" s="29" t="str">
        <f>_xlfn._xlws.FILTER(辅助信息!D:D,辅助信息!E:E=B2720)</f>
        <v>商投建工达州中医药科技园</v>
      </c>
    </row>
    <row r="2721" hidden="1" spans="2:18">
      <c r="B2721" s="40" t="s">
        <v>180</v>
      </c>
      <c r="C2721" s="72">
        <v>45882</v>
      </c>
      <c r="D2721" s="40" t="str">
        <f>VLOOKUP(B2721,辅助信息!E:K,7,FALSE)</f>
        <v>JWDDCD2025052800131</v>
      </c>
      <c r="E2721" s="40" t="str">
        <f>VLOOKUP(F2721,辅助信息!A:B,2,FALSE)</f>
        <v>盘螺</v>
      </c>
      <c r="F2721" s="40" t="s">
        <v>41</v>
      </c>
      <c r="G2721" s="36">
        <v>12</v>
      </c>
      <c r="H2721" s="136">
        <f>_xlfn.XLOOKUP(C2721&amp;F2721&amp;I2721&amp;J2721,'[1]2025年已发货'!$F:$F&amp;'[1]2025年已发货'!$C:$C&amp;'[1]2025年已发货'!$G:$G&amp;'[1]2025年已发货'!$H:$H,'[1]2025年已发货'!$E:$E,"未发货")</f>
        <v>12</v>
      </c>
      <c r="I2721" s="40" t="str">
        <f>VLOOKUP(B2721,辅助信息!E:I,3,FALSE)</f>
        <v>（商投建工达州中医药科技园-4工区-8号楼）达州市通川区达州中医药职业学院犀牛大道北段</v>
      </c>
      <c r="J2721" s="40" t="str">
        <f>VLOOKUP(B2721,辅助信息!E:I,4,FALSE)</f>
        <v>张扬</v>
      </c>
      <c r="K2721" s="40">
        <f>VLOOKUP(J2721,辅助信息!H:I,2,FALSE)</f>
        <v>18381904567</v>
      </c>
      <c r="L2721" s="111" t="str">
        <f>VLOOKUP(B2721,辅助信息!E:J,6,FALSE)</f>
        <v>控制炉批号！多了现场不收！,优先安排达钢,提前联系到场规格及数量</v>
      </c>
      <c r="O2721" s="64" t="str">
        <f ca="1" t="shared" si="165"/>
        <v/>
      </c>
      <c r="P2721" s="64" t="str">
        <f ca="1" t="shared" si="166"/>
        <v/>
      </c>
      <c r="Q2721" s="29" t="str">
        <f>VLOOKUP(B2721,辅助信息!E:M,9,FALSE)</f>
        <v>ZTWM-CDGS-XS-2024-0134-商投建工达州中医药科技成果示范园项目</v>
      </c>
      <c r="R2721" s="29" t="str">
        <f>_xlfn._xlws.FILTER(辅助信息!D:D,辅助信息!E:E=B2721)</f>
        <v>商投建工达州中医药科技园</v>
      </c>
    </row>
    <row r="2722" hidden="1" spans="2:18">
      <c r="B2722" s="40" t="s">
        <v>160</v>
      </c>
      <c r="C2722" s="72">
        <v>45881</v>
      </c>
      <c r="D2722" s="40" t="str">
        <f>VLOOKUP(B2722,辅助信息!E:K,7,FALSE)</f>
        <v>JWDDCD2025071500024</v>
      </c>
      <c r="E2722" s="40" t="str">
        <f>VLOOKUP(F2722,辅助信息!A:B,2,FALSE)</f>
        <v>螺纹钢</v>
      </c>
      <c r="F2722" s="40" t="s">
        <v>32</v>
      </c>
      <c r="G2722" s="36">
        <v>27</v>
      </c>
      <c r="H2722" s="136">
        <f>_xlfn.XLOOKUP(C2722&amp;F2722&amp;I2722&amp;J2722,'[1]2025年已发货'!$F:$F&amp;'[1]2025年已发货'!$C:$C&amp;'[1]2025年已发货'!$G:$G&amp;'[1]2025年已发货'!$H:$H,'[1]2025年已发货'!$E:$E,"未发货")</f>
        <v>27</v>
      </c>
      <c r="I2722" s="40" t="str">
        <f>VLOOKUP(B2722,辅助信息!E:I,3,FALSE)</f>
        <v>(中铁三局集团西渝高铁康渝段站房四标工程)重庆市九龙坡区华祥支路与华祥路交叉口重庆建工重庆西站TOD项目部</v>
      </c>
      <c r="J2722" s="40" t="str">
        <f>VLOOKUP(B2722,辅助信息!E:I,4,FALSE)</f>
        <v>卢庆江</v>
      </c>
      <c r="K2722" s="40">
        <f>VLOOKUP(J2722,辅助信息!H:I,2,FALSE)</f>
        <v>18883488177</v>
      </c>
      <c r="L2722" s="111" t="str">
        <f>VLOOKUP(B2722,辅助信息!E:J,6,FALSE)</f>
        <v>炉批号尽可能不要多</v>
      </c>
      <c r="O2722" s="64" t="str">
        <f ca="1" t="shared" si="165"/>
        <v/>
      </c>
      <c r="P2722" s="64" t="str">
        <f ca="1" t="shared" si="166"/>
        <v/>
      </c>
      <c r="Q2722" s="29" t="str">
        <f>VLOOKUP(B2722,辅助信息!E:M,9,FALSE)</f>
        <v>ZTWM-CDGS-XS-2025-0029-中铁三局集团有限公司-西渝高铁康渝段站房四标项目</v>
      </c>
      <c r="R2722" s="29" t="str">
        <f>_xlfn._xlws.FILTER(辅助信息!D:D,辅助信息!E:E=B2722)</f>
        <v>中铁三局集团西渝高铁康渝段站房四标工程</v>
      </c>
    </row>
    <row r="2723" hidden="1" spans="2:18">
      <c r="B2723" s="40" t="s">
        <v>160</v>
      </c>
      <c r="C2723" s="72">
        <v>45881</v>
      </c>
      <c r="D2723" s="40" t="str">
        <f>VLOOKUP(B2723,辅助信息!E:K,7,FALSE)</f>
        <v>JWDDCD2025071500024</v>
      </c>
      <c r="E2723" s="40" t="str">
        <f>VLOOKUP(F2723,辅助信息!A:B,2,FALSE)</f>
        <v>螺纹钢</v>
      </c>
      <c r="F2723" s="40" t="s">
        <v>30</v>
      </c>
      <c r="G2723" s="36">
        <v>9</v>
      </c>
      <c r="H2723" s="136" t="str">
        <f>_xlfn.XLOOKUP(C2723&amp;F2723&amp;I2723&amp;J2723,'[1]2025年已发货'!$F:$F&amp;'[1]2025年已发货'!$C:$C&amp;'[1]2025年已发货'!$G:$G&amp;'[1]2025年已发货'!$H:$H,'[1]2025年已发货'!$E:$E,"未发货")</f>
        <v>未发货</v>
      </c>
      <c r="I2723" s="40" t="str">
        <f>VLOOKUP(B2723,辅助信息!E:I,3,FALSE)</f>
        <v>(中铁三局集团西渝高铁康渝段站房四标工程)重庆市九龙坡区华祥支路与华祥路交叉口重庆建工重庆西站TOD项目部</v>
      </c>
      <c r="J2723" s="40" t="str">
        <f>VLOOKUP(B2723,辅助信息!E:I,4,FALSE)</f>
        <v>卢庆江</v>
      </c>
      <c r="K2723" s="40">
        <f>VLOOKUP(J2723,辅助信息!H:I,2,FALSE)</f>
        <v>18883488177</v>
      </c>
      <c r="L2723" s="111" t="str">
        <f>VLOOKUP(B2723,辅助信息!E:J,6,FALSE)</f>
        <v>炉批号尽可能不要多</v>
      </c>
      <c r="O2723" s="64" t="str">
        <f ca="1" t="shared" si="165"/>
        <v/>
      </c>
      <c r="P2723" s="64" t="str">
        <f ca="1" t="shared" si="166"/>
        <v/>
      </c>
      <c r="Q2723" s="29" t="str">
        <f>VLOOKUP(B2723,辅助信息!E:M,9,FALSE)</f>
        <v>ZTWM-CDGS-XS-2025-0029-中铁三局集团有限公司-西渝高铁康渝段站房四标项目</v>
      </c>
      <c r="R2723" s="29" t="str">
        <f>_xlfn._xlws.FILTER(辅助信息!D:D,辅助信息!E:E=B2723)</f>
        <v>中铁三局集团西渝高铁康渝段站房四标工程</v>
      </c>
    </row>
    <row r="2724" hidden="1" spans="2:18">
      <c r="B2724" s="40" t="s">
        <v>47</v>
      </c>
      <c r="C2724" s="72">
        <v>45882</v>
      </c>
      <c r="D2724" s="40" t="str">
        <f>VLOOKUP(B2724,辅助信息!E:K,7,FALSE)</f>
        <v>JWDDCD2025052800131</v>
      </c>
      <c r="E2724" s="40" t="str">
        <f>VLOOKUP(F2724,辅助信息!A:B,2,FALSE)</f>
        <v>盘螺</v>
      </c>
      <c r="F2724" s="40" t="s">
        <v>40</v>
      </c>
      <c r="G2724" s="36">
        <v>25</v>
      </c>
      <c r="H2724" s="136">
        <f>_xlfn.XLOOKUP(C2724&amp;F2724&amp;I2724&amp;J2724,'[1]2025年已发货'!$F:$F&amp;'[1]2025年已发货'!$C:$C&amp;'[1]2025年已发货'!$G:$G&amp;'[1]2025年已发货'!$H:$H,'[1]2025年已发货'!$E:$E,"未发货")</f>
        <v>25</v>
      </c>
      <c r="I2724" s="40" t="str">
        <f>VLOOKUP(B2724,辅助信息!E:I,3,FALSE)</f>
        <v>（商投建工达州中医药科技园-1工区）达州市通川区达州中医药职业学院犀牛大道北段</v>
      </c>
      <c r="J2724" s="40" t="str">
        <f>VLOOKUP(B2724,辅助信息!E:I,4,FALSE)</f>
        <v>程黄刚</v>
      </c>
      <c r="K2724" s="40">
        <f>VLOOKUP(J2724,辅助信息!H:I,2,FALSE)</f>
        <v>15108211617</v>
      </c>
      <c r="L2724" s="111" t="str">
        <f>VLOOKUP(B2724,辅助信息!E:J,6,FALSE)</f>
        <v>控制炉批号！多了现场不收！,优先安排达钢,提前联系到场规格及数量</v>
      </c>
      <c r="O2724" s="64" t="str">
        <f ca="1" t="shared" si="165"/>
        <v/>
      </c>
      <c r="P2724" s="64" t="str">
        <f ca="1" t="shared" si="166"/>
        <v/>
      </c>
      <c r="Q2724" s="29" t="str">
        <f>VLOOKUP(B2724,辅助信息!E:M,9,FALSE)</f>
        <v>ZTWM-CDGS-XS-2024-0134-商投建工达州中医药科技成果示范园项目</v>
      </c>
      <c r="R2724" s="29" t="str">
        <f>_xlfn._xlws.FILTER(辅助信息!D:D,辅助信息!E:E=B2724)</f>
        <v>商投建工达州中医药科技园</v>
      </c>
    </row>
    <row r="2725" hidden="1" spans="2:18">
      <c r="B2725" s="40" t="s">
        <v>47</v>
      </c>
      <c r="C2725" s="72">
        <v>45882</v>
      </c>
      <c r="D2725" s="40" t="str">
        <f>VLOOKUP(B2725,辅助信息!E:K,7,FALSE)</f>
        <v>JWDDCD2025052800131</v>
      </c>
      <c r="E2725" s="40" t="str">
        <f>VLOOKUP(F2725,辅助信息!A:B,2,FALSE)</f>
        <v>螺纹钢</v>
      </c>
      <c r="F2725" s="40" t="s">
        <v>19</v>
      </c>
      <c r="G2725" s="36">
        <v>6</v>
      </c>
      <c r="H2725" s="136">
        <f>_xlfn.XLOOKUP(C2725&amp;F2725&amp;I2725&amp;J2725,'[1]2025年已发货'!$F:$F&amp;'[1]2025年已发货'!$C:$C&amp;'[1]2025年已发货'!$G:$G&amp;'[1]2025年已发货'!$H:$H,'[1]2025年已发货'!$E:$E,"未发货")</f>
        <v>6</v>
      </c>
      <c r="I2725" s="40" t="str">
        <f>VLOOKUP(B2725,辅助信息!E:I,3,FALSE)</f>
        <v>（商投建工达州中医药科技园-1工区）达州市通川区达州中医药职业学院犀牛大道北段</v>
      </c>
      <c r="J2725" s="40" t="str">
        <f>VLOOKUP(B2725,辅助信息!E:I,4,FALSE)</f>
        <v>程黄刚</v>
      </c>
      <c r="K2725" s="40">
        <f>VLOOKUP(J2725,辅助信息!H:I,2,FALSE)</f>
        <v>15108211617</v>
      </c>
      <c r="L2725" s="111" t="str">
        <f>VLOOKUP(B2725,辅助信息!E:J,6,FALSE)</f>
        <v>控制炉批号！多了现场不收！,优先安排达钢,提前联系到场规格及数量</v>
      </c>
      <c r="O2725" s="64" t="str">
        <f ca="1" t="shared" si="165"/>
        <v/>
      </c>
      <c r="P2725" s="64" t="str">
        <f ca="1" t="shared" si="166"/>
        <v/>
      </c>
      <c r="Q2725" s="29" t="str">
        <f>VLOOKUP(B2725,辅助信息!E:M,9,FALSE)</f>
        <v>ZTWM-CDGS-XS-2024-0134-商投建工达州中医药科技成果示范园项目</v>
      </c>
      <c r="R2725" s="29" t="str">
        <f>_xlfn._xlws.FILTER(辅助信息!D:D,辅助信息!E:E=B2725)</f>
        <v>商投建工达州中医药科技园</v>
      </c>
    </row>
    <row r="2726" hidden="1" spans="2:18">
      <c r="B2726" s="40" t="s">
        <v>47</v>
      </c>
      <c r="C2726" s="72">
        <v>45882</v>
      </c>
      <c r="D2726" s="40" t="str">
        <f>VLOOKUP(B2726,辅助信息!E:K,7,FALSE)</f>
        <v>JWDDCD2025052800131</v>
      </c>
      <c r="E2726" s="40" t="str">
        <f>VLOOKUP(F2726,辅助信息!A:B,2,FALSE)</f>
        <v>螺纹钢</v>
      </c>
      <c r="F2726" s="40" t="s">
        <v>66</v>
      </c>
      <c r="G2726" s="36">
        <v>3</v>
      </c>
      <c r="H2726" s="136">
        <f>_xlfn.XLOOKUP(C2726&amp;F2726&amp;I2726&amp;J2726,'[1]2025年已发货'!$F:$F&amp;'[1]2025年已发货'!$C:$C&amp;'[1]2025年已发货'!$G:$G&amp;'[1]2025年已发货'!$H:$H,'[1]2025年已发货'!$E:$E,"未发货")</f>
        <v>3</v>
      </c>
      <c r="I2726" s="40" t="str">
        <f>VLOOKUP(B2726,辅助信息!E:I,3,FALSE)</f>
        <v>（商投建工达州中医药科技园-1工区）达州市通川区达州中医药职业学院犀牛大道北段</v>
      </c>
      <c r="J2726" s="40" t="str">
        <f>VLOOKUP(B2726,辅助信息!E:I,4,FALSE)</f>
        <v>程黄刚</v>
      </c>
      <c r="K2726" s="40">
        <f>VLOOKUP(J2726,辅助信息!H:I,2,FALSE)</f>
        <v>15108211617</v>
      </c>
      <c r="L2726" s="111" t="str">
        <f>VLOOKUP(B2726,辅助信息!E:J,6,FALSE)</f>
        <v>控制炉批号！多了现场不收！,优先安排达钢,提前联系到场规格及数量</v>
      </c>
      <c r="O2726" s="64" t="str">
        <f ca="1" t="shared" si="165"/>
        <v/>
      </c>
      <c r="P2726" s="64" t="str">
        <f ca="1" t="shared" si="166"/>
        <v/>
      </c>
      <c r="Q2726" s="29" t="str">
        <f>VLOOKUP(B2726,辅助信息!E:M,9,FALSE)</f>
        <v>ZTWM-CDGS-XS-2024-0134-商投建工达州中医药科技成果示范园项目</v>
      </c>
      <c r="R2726" s="29" t="str">
        <f>_xlfn._xlws.FILTER(辅助信息!D:D,辅助信息!E:E=B2726)</f>
        <v>商投建工达州中医药科技园</v>
      </c>
    </row>
    <row r="2727" hidden="1" spans="2:18">
      <c r="B2727" s="40" t="s">
        <v>47</v>
      </c>
      <c r="C2727" s="72">
        <v>45882</v>
      </c>
      <c r="D2727" s="40" t="str">
        <f>VLOOKUP(B2727,辅助信息!E:K,7,FALSE)</f>
        <v>JWDDCD2025052800131</v>
      </c>
      <c r="E2727" s="40" t="str">
        <f>VLOOKUP(F2727,辅助信息!A:B,2,FALSE)</f>
        <v>螺纹钢</v>
      </c>
      <c r="F2727" s="40" t="s">
        <v>45</v>
      </c>
      <c r="G2727" s="36">
        <v>3</v>
      </c>
      <c r="H2727" s="136">
        <f>_xlfn.XLOOKUP(C2727&amp;F2727&amp;I2727&amp;J2727,'[1]2025年已发货'!$F:$F&amp;'[1]2025年已发货'!$C:$C&amp;'[1]2025年已发货'!$G:$G&amp;'[1]2025年已发货'!$H:$H,'[1]2025年已发货'!$E:$E,"未发货")</f>
        <v>3</v>
      </c>
      <c r="I2727" s="40" t="str">
        <f>VLOOKUP(B2727,辅助信息!E:I,3,FALSE)</f>
        <v>（商投建工达州中医药科技园-1工区）达州市通川区达州中医药职业学院犀牛大道北段</v>
      </c>
      <c r="J2727" s="40" t="str">
        <f>VLOOKUP(B2727,辅助信息!E:I,4,FALSE)</f>
        <v>程黄刚</v>
      </c>
      <c r="K2727" s="40">
        <f>VLOOKUP(J2727,辅助信息!H:I,2,FALSE)</f>
        <v>15108211617</v>
      </c>
      <c r="L2727" s="111" t="str">
        <f>VLOOKUP(B2727,辅助信息!E:J,6,FALSE)</f>
        <v>控制炉批号！多了现场不收！,优先安排达钢,提前联系到场规格及数量</v>
      </c>
      <c r="O2727" s="64" t="str">
        <f ca="1" t="shared" si="165"/>
        <v/>
      </c>
      <c r="P2727" s="64" t="str">
        <f ca="1" t="shared" si="166"/>
        <v/>
      </c>
      <c r="Q2727" s="29" t="str">
        <f>VLOOKUP(B2727,辅助信息!E:M,9,FALSE)</f>
        <v>ZTWM-CDGS-XS-2024-0134-商投建工达州中医药科技成果示范园项目</v>
      </c>
      <c r="R2727" s="29" t="str">
        <f>_xlfn._xlws.FILTER(辅助信息!D:D,辅助信息!E:E=B2727)</f>
        <v>商投建工达州中医药科技园</v>
      </c>
    </row>
    <row r="2728" hidden="1" spans="2:18">
      <c r="B2728" s="40" t="s">
        <v>47</v>
      </c>
      <c r="C2728" s="72">
        <v>45882</v>
      </c>
      <c r="D2728" s="40" t="str">
        <f>VLOOKUP(B2728,辅助信息!E:K,7,FALSE)</f>
        <v>JWDDCD2025052800131</v>
      </c>
      <c r="E2728" s="40" t="str">
        <f>VLOOKUP(F2728,辅助信息!A:B,2,FALSE)</f>
        <v>螺纹钢</v>
      </c>
      <c r="F2728" s="40" t="s">
        <v>21</v>
      </c>
      <c r="G2728" s="36">
        <v>21</v>
      </c>
      <c r="H2728" s="136">
        <f>_xlfn.XLOOKUP(C2728&amp;F2728&amp;I2728&amp;J2728,'[1]2025年已发货'!$F:$F&amp;'[1]2025年已发货'!$C:$C&amp;'[1]2025年已发货'!$G:$G&amp;'[1]2025年已发货'!$H:$H,'[1]2025年已发货'!$E:$E,"未发货")</f>
        <v>21</v>
      </c>
      <c r="I2728" s="40" t="str">
        <f>VLOOKUP(B2728,辅助信息!E:I,3,FALSE)</f>
        <v>（商投建工达州中医药科技园-1工区）达州市通川区达州中医药职业学院犀牛大道北段</v>
      </c>
      <c r="J2728" s="40" t="str">
        <f>VLOOKUP(B2728,辅助信息!E:I,4,FALSE)</f>
        <v>程黄刚</v>
      </c>
      <c r="K2728" s="40">
        <f>VLOOKUP(J2728,辅助信息!H:I,2,FALSE)</f>
        <v>15108211617</v>
      </c>
      <c r="L2728" s="111" t="str">
        <f>VLOOKUP(B2728,辅助信息!E:J,6,FALSE)</f>
        <v>控制炉批号！多了现场不收！,优先安排达钢,提前联系到场规格及数量</v>
      </c>
      <c r="O2728" s="64" t="str">
        <f ca="1" t="shared" si="165"/>
        <v/>
      </c>
      <c r="P2728" s="64" t="str">
        <f ca="1" t="shared" si="166"/>
        <v/>
      </c>
      <c r="Q2728" s="29" t="str">
        <f>VLOOKUP(B2728,辅助信息!E:M,9,FALSE)</f>
        <v>ZTWM-CDGS-XS-2024-0134-商投建工达州中医药科技成果示范园项目</v>
      </c>
      <c r="R2728" s="29" t="str">
        <f>_xlfn._xlws.FILTER(辅助信息!D:D,辅助信息!E:E=B2728)</f>
        <v>商投建工达州中医药科技园</v>
      </c>
    </row>
    <row r="2729" hidden="1" spans="2:18">
      <c r="B2729" s="40" t="s">
        <v>47</v>
      </c>
      <c r="C2729" s="72">
        <v>45882</v>
      </c>
      <c r="D2729" s="40" t="str">
        <f>VLOOKUP(B2729,辅助信息!E:K,7,FALSE)</f>
        <v>JWDDCD2025052800131</v>
      </c>
      <c r="E2729" s="40" t="str">
        <f>VLOOKUP(F2729,辅助信息!A:B,2,FALSE)</f>
        <v>螺纹钢</v>
      </c>
      <c r="F2729" s="40" t="s">
        <v>58</v>
      </c>
      <c r="G2729" s="36">
        <v>15</v>
      </c>
      <c r="H2729" s="136">
        <f>_xlfn.XLOOKUP(C2729&amp;F2729&amp;I2729&amp;J2729,'[1]2025年已发货'!$F:$F&amp;'[1]2025年已发货'!$C:$C&amp;'[1]2025年已发货'!$G:$G&amp;'[1]2025年已发货'!$H:$H,'[1]2025年已发货'!$E:$E,"未发货")</f>
        <v>15</v>
      </c>
      <c r="I2729" s="40" t="str">
        <f>VLOOKUP(B2729,辅助信息!E:I,3,FALSE)</f>
        <v>（商投建工达州中医药科技园-1工区）达州市通川区达州中医药职业学院犀牛大道北段</v>
      </c>
      <c r="J2729" s="40" t="str">
        <f>VLOOKUP(B2729,辅助信息!E:I,4,FALSE)</f>
        <v>程黄刚</v>
      </c>
      <c r="K2729" s="40">
        <f>VLOOKUP(J2729,辅助信息!H:I,2,FALSE)</f>
        <v>15108211617</v>
      </c>
      <c r="L2729" s="111" t="str">
        <f>VLOOKUP(B2729,辅助信息!E:J,6,FALSE)</f>
        <v>控制炉批号！多了现场不收！,优先安排达钢,提前联系到场规格及数量</v>
      </c>
      <c r="O2729" s="64" t="str">
        <f ca="1" t="shared" si="165"/>
        <v/>
      </c>
      <c r="P2729" s="64" t="str">
        <f ca="1" t="shared" si="166"/>
        <v/>
      </c>
      <c r="Q2729" s="29" t="str">
        <f>VLOOKUP(B2729,辅助信息!E:M,9,FALSE)</f>
        <v>ZTWM-CDGS-XS-2024-0134-商投建工达州中医药科技成果示范园项目</v>
      </c>
      <c r="R2729" s="29" t="str">
        <f>_xlfn._xlws.FILTER(辅助信息!D:D,辅助信息!E:E=B2729)</f>
        <v>商投建工达州中医药科技园</v>
      </c>
    </row>
    <row r="2730" hidden="1" spans="2:18">
      <c r="B2730" s="40" t="s">
        <v>47</v>
      </c>
      <c r="C2730" s="72">
        <v>45882</v>
      </c>
      <c r="D2730" s="40" t="str">
        <f>VLOOKUP(B2730,辅助信息!E:K,7,FALSE)</f>
        <v>JWDDCD2025052800131</v>
      </c>
      <c r="E2730" s="40" t="str">
        <f>VLOOKUP(F2730,辅助信息!A:B,2,FALSE)</f>
        <v>螺纹钢</v>
      </c>
      <c r="F2730" s="40" t="s">
        <v>46</v>
      </c>
      <c r="G2730" s="36">
        <v>3</v>
      </c>
      <c r="H2730" s="136">
        <f>_xlfn.XLOOKUP(C2730&amp;F2730&amp;I2730&amp;J2730,'[1]2025年已发货'!$F:$F&amp;'[1]2025年已发货'!$C:$C&amp;'[1]2025年已发货'!$G:$G&amp;'[1]2025年已发货'!$H:$H,'[1]2025年已发货'!$E:$E,"未发货")</f>
        <v>3</v>
      </c>
      <c r="I2730" s="40" t="str">
        <f>VLOOKUP(B2730,辅助信息!E:I,3,FALSE)</f>
        <v>（商投建工达州中医药科技园-1工区）达州市通川区达州中医药职业学院犀牛大道北段</v>
      </c>
      <c r="J2730" s="40" t="str">
        <f>VLOOKUP(B2730,辅助信息!E:I,4,FALSE)</f>
        <v>程黄刚</v>
      </c>
      <c r="K2730" s="40">
        <f>VLOOKUP(J2730,辅助信息!H:I,2,FALSE)</f>
        <v>15108211617</v>
      </c>
      <c r="L2730" s="111" t="str">
        <f>VLOOKUP(B2730,辅助信息!E:J,6,FALSE)</f>
        <v>控制炉批号！多了现场不收！,优先安排达钢,提前联系到场规格及数量</v>
      </c>
      <c r="O2730" s="64" t="str">
        <f ca="1" t="shared" si="165"/>
        <v/>
      </c>
      <c r="P2730" s="64" t="str">
        <f ca="1" t="shared" si="166"/>
        <v/>
      </c>
      <c r="Q2730" s="29" t="str">
        <f>VLOOKUP(B2730,辅助信息!E:M,9,FALSE)</f>
        <v>ZTWM-CDGS-XS-2024-0134-商投建工达州中医药科技成果示范园项目</v>
      </c>
      <c r="R2730" s="29" t="str">
        <f>_xlfn._xlws.FILTER(辅助信息!D:D,辅助信息!E:E=B2730)</f>
        <v>商投建工达州中医药科技园</v>
      </c>
    </row>
    <row r="2731" hidden="1" spans="2:18">
      <c r="B2731" s="40" t="s">
        <v>47</v>
      </c>
      <c r="C2731" s="72">
        <v>45882</v>
      </c>
      <c r="D2731" s="40" t="str">
        <f>VLOOKUP(B2731,辅助信息!E:K,7,FALSE)</f>
        <v>JWDDCD2025052800131</v>
      </c>
      <c r="E2731" s="40" t="str">
        <f>VLOOKUP(F2731,辅助信息!A:B,2,FALSE)</f>
        <v>螺纹钢</v>
      </c>
      <c r="F2731" s="40" t="s">
        <v>22</v>
      </c>
      <c r="G2731" s="36">
        <v>3</v>
      </c>
      <c r="H2731" s="136">
        <f>_xlfn.XLOOKUP(C2731&amp;F2731&amp;I2731&amp;J2731,'[1]2025年已发货'!$F:$F&amp;'[1]2025年已发货'!$C:$C&amp;'[1]2025年已发货'!$G:$G&amp;'[1]2025年已发货'!$H:$H,'[1]2025年已发货'!$E:$E,"未发货")</f>
        <v>3</v>
      </c>
      <c r="I2731" s="40" t="str">
        <f>VLOOKUP(B2731,辅助信息!E:I,3,FALSE)</f>
        <v>（商投建工达州中医药科技园-1工区）达州市通川区达州中医药职业学院犀牛大道北段</v>
      </c>
      <c r="J2731" s="40" t="str">
        <f>VLOOKUP(B2731,辅助信息!E:I,4,FALSE)</f>
        <v>程黄刚</v>
      </c>
      <c r="K2731" s="40">
        <f>VLOOKUP(J2731,辅助信息!H:I,2,FALSE)</f>
        <v>15108211617</v>
      </c>
      <c r="L2731" s="111" t="str">
        <f>VLOOKUP(B2731,辅助信息!E:J,6,FALSE)</f>
        <v>控制炉批号！多了现场不收！,优先安排达钢,提前联系到场规格及数量</v>
      </c>
      <c r="O2731" s="64" t="str">
        <f ca="1" t="shared" si="165"/>
        <v/>
      </c>
      <c r="P2731" s="64" t="str">
        <f ca="1" t="shared" si="166"/>
        <v/>
      </c>
      <c r="Q2731" s="29" t="str">
        <f>VLOOKUP(B2731,辅助信息!E:M,9,FALSE)</f>
        <v>ZTWM-CDGS-XS-2024-0134-商投建工达州中医药科技成果示范园项目</v>
      </c>
      <c r="R2731" s="29" t="str">
        <f>_xlfn._xlws.FILTER(辅助信息!D:D,辅助信息!E:E=B2731)</f>
        <v>商投建工达州中医药科技园</v>
      </c>
    </row>
    <row r="2732" hidden="1" spans="2:18">
      <c r="B2732" s="40" t="s">
        <v>186</v>
      </c>
      <c r="C2732" s="72">
        <v>45882</v>
      </c>
      <c r="D2732" s="40" t="str">
        <f>VLOOKUP(B2732,辅助信息!E:K,7,FALSE)</f>
        <v>JWDDCD2025072900123</v>
      </c>
      <c r="E2732" s="40" t="str">
        <f>VLOOKUP(F2732,辅助信息!A:B,2,FALSE)</f>
        <v>盘螺</v>
      </c>
      <c r="F2732" s="40" t="s">
        <v>40</v>
      </c>
      <c r="G2732" s="36">
        <v>2</v>
      </c>
      <c r="H2732" s="136" t="str">
        <f>_xlfn.XLOOKUP(C2732&amp;F2732&amp;I2732&amp;J2732,'[1]2025年已发货'!$F:$F&amp;'[1]2025年已发货'!$C:$C&amp;'[1]2025年已发货'!$G:$G&amp;'[1]2025年已发货'!$H:$H,'[1]2025年已发货'!$E:$E,"未发货")</f>
        <v>未发货</v>
      </c>
      <c r="I2732" s="40" t="str">
        <f>VLOOKUP(B2732,辅助信息!E:I,3,FALSE)</f>
        <v>(乐山市校地共建产教融合基地建设项目二标段)四川省乐山市市中区苏稽镇</v>
      </c>
      <c r="J2732" s="40" t="str">
        <f>VLOOKUP(B2732,辅助信息!E:I,4,FALSE)</f>
        <v>彭江涛</v>
      </c>
      <c r="K2732" s="40">
        <f>VLOOKUP(J2732,辅助信息!H:I,2,FALSE)</f>
        <v>13990276572</v>
      </c>
      <c r="L2732" s="111" t="str">
        <f>VLOOKUP(B2732,辅助信息!E:J,6,FALSE)</f>
        <v>联系实际收货人（彭江涛13990276572）现场要求炉批号控制2个以下，超2个不给予签收。提前联系到场规格及数量</v>
      </c>
      <c r="O2732" s="64" t="str">
        <f ca="1" t="shared" si="165"/>
        <v/>
      </c>
      <c r="P2732" s="64" t="str">
        <f ca="1" t="shared" si="166"/>
        <v/>
      </c>
      <c r="Q2732" s="29" t="str">
        <f>VLOOKUP(B2732,辅助信息!E:M,9,FALSE)</f>
        <v>ZTWM-CDGS-XS-2025-0126-四川机司-乐山市校地共建产教融合基地配套设施项目施工二标段钢筋采购合同</v>
      </c>
      <c r="R2732" s="29" t="str">
        <f>_xlfn._xlws.FILTER(辅助信息!D:D,辅助信息!E:E=B2732)</f>
        <v>乐山市校地共建产教融合基地建设项目</v>
      </c>
    </row>
    <row r="2733" hidden="1" spans="2:18">
      <c r="B2733" s="40" t="s">
        <v>186</v>
      </c>
      <c r="C2733" s="72">
        <v>45882</v>
      </c>
      <c r="D2733" s="40" t="str">
        <f>VLOOKUP(B2733,辅助信息!E:K,7,FALSE)</f>
        <v>JWDDCD2025072900123</v>
      </c>
      <c r="E2733" s="40" t="str">
        <f>VLOOKUP(F2733,辅助信息!A:B,2,FALSE)</f>
        <v>盘螺</v>
      </c>
      <c r="F2733" s="40" t="s">
        <v>41</v>
      </c>
      <c r="G2733" s="36">
        <v>6</v>
      </c>
      <c r="H2733" s="136" t="str">
        <f>_xlfn.XLOOKUP(C2733&amp;F2733&amp;I2733&amp;J2733,'[1]2025年已发货'!$F:$F&amp;'[1]2025年已发货'!$C:$C&amp;'[1]2025年已发货'!$G:$G&amp;'[1]2025年已发货'!$H:$H,'[1]2025年已发货'!$E:$E,"未发货")</f>
        <v>未发货</v>
      </c>
      <c r="I2733" s="40" t="str">
        <f>VLOOKUP(B2733,辅助信息!E:I,3,FALSE)</f>
        <v>(乐山市校地共建产教融合基地建设项目二标段)四川省乐山市市中区苏稽镇</v>
      </c>
      <c r="J2733" s="40" t="str">
        <f>VLOOKUP(B2733,辅助信息!E:I,4,FALSE)</f>
        <v>彭江涛</v>
      </c>
      <c r="K2733" s="40">
        <f>VLOOKUP(J2733,辅助信息!H:I,2,FALSE)</f>
        <v>13990276572</v>
      </c>
      <c r="L2733" s="111" t="str">
        <f>VLOOKUP(B2733,辅助信息!E:J,6,FALSE)</f>
        <v>联系实际收货人（彭江涛13990276572）现场要求炉批号控制2个以下，超2个不给予签收。提前联系到场规格及数量</v>
      </c>
      <c r="O2733" s="64" t="str">
        <f ca="1" t="shared" si="165"/>
        <v/>
      </c>
      <c r="P2733" s="64" t="str">
        <f ca="1" t="shared" si="166"/>
        <v/>
      </c>
      <c r="Q2733" s="29" t="str">
        <f>VLOOKUP(B2733,辅助信息!E:M,9,FALSE)</f>
        <v>ZTWM-CDGS-XS-2025-0126-四川机司-乐山市校地共建产教融合基地配套设施项目施工二标段钢筋采购合同</v>
      </c>
      <c r="R2733" s="29" t="str">
        <f>_xlfn._xlws.FILTER(辅助信息!D:D,辅助信息!E:E=B2733)</f>
        <v>乐山市校地共建产教融合基地建设项目</v>
      </c>
    </row>
    <row r="2734" hidden="1" spans="2:18">
      <c r="B2734" s="40" t="s">
        <v>186</v>
      </c>
      <c r="C2734" s="72">
        <v>45882</v>
      </c>
      <c r="D2734" s="40" t="str">
        <f>VLOOKUP(B2734,辅助信息!E:K,7,FALSE)</f>
        <v>JWDDCD2025072900123</v>
      </c>
      <c r="E2734" s="40" t="str">
        <f>VLOOKUP(F2734,辅助信息!A:B,2,FALSE)</f>
        <v>盘螺</v>
      </c>
      <c r="F2734" s="40" t="s">
        <v>26</v>
      </c>
      <c r="G2734" s="36">
        <v>31</v>
      </c>
      <c r="H2734" s="136" t="str">
        <f>_xlfn.XLOOKUP(C2734&amp;F2734&amp;I2734&amp;J2734,'[1]2025年已发货'!$F:$F&amp;'[1]2025年已发货'!$C:$C&amp;'[1]2025年已发货'!$G:$G&amp;'[1]2025年已发货'!$H:$H,'[1]2025年已发货'!$E:$E,"未发货")</f>
        <v>未发货</v>
      </c>
      <c r="I2734" s="40" t="str">
        <f>VLOOKUP(B2734,辅助信息!E:I,3,FALSE)</f>
        <v>(乐山市校地共建产教融合基地建设项目二标段)四川省乐山市市中区苏稽镇</v>
      </c>
      <c r="J2734" s="40" t="str">
        <f>VLOOKUP(B2734,辅助信息!E:I,4,FALSE)</f>
        <v>彭江涛</v>
      </c>
      <c r="K2734" s="40">
        <f>VLOOKUP(J2734,辅助信息!H:I,2,FALSE)</f>
        <v>13990276572</v>
      </c>
      <c r="L2734" s="111" t="str">
        <f>VLOOKUP(B2734,辅助信息!E:J,6,FALSE)</f>
        <v>联系实际收货人（彭江涛13990276572）现场要求炉批号控制2个以下，超2个不给予签收。提前联系到场规格及数量</v>
      </c>
      <c r="O2734" s="64" t="str">
        <f ca="1" t="shared" si="165"/>
        <v/>
      </c>
      <c r="P2734" s="64" t="str">
        <f ca="1" t="shared" si="166"/>
        <v/>
      </c>
      <c r="Q2734" s="29" t="str">
        <f>VLOOKUP(B2734,辅助信息!E:M,9,FALSE)</f>
        <v>ZTWM-CDGS-XS-2025-0126-四川机司-乐山市校地共建产教融合基地配套设施项目施工二标段钢筋采购合同</v>
      </c>
      <c r="R2734" s="29" t="str">
        <f>_xlfn._xlws.FILTER(辅助信息!D:D,辅助信息!E:E=B2734)</f>
        <v>乐山市校地共建产教融合基地建设项目</v>
      </c>
    </row>
    <row r="2735" hidden="1" spans="2:18">
      <c r="B2735" s="40" t="s">
        <v>186</v>
      </c>
      <c r="C2735" s="72">
        <v>45882</v>
      </c>
      <c r="D2735" s="40" t="str">
        <f>VLOOKUP(B2735,辅助信息!E:K,7,FALSE)</f>
        <v>JWDDCD2025072900123</v>
      </c>
      <c r="E2735" s="40" t="str">
        <f>VLOOKUP(F2735,辅助信息!A:B,2,FALSE)</f>
        <v>螺纹钢</v>
      </c>
      <c r="F2735" s="40" t="s">
        <v>32</v>
      </c>
      <c r="G2735" s="36">
        <v>4</v>
      </c>
      <c r="H2735" s="136" t="str">
        <f>_xlfn.XLOOKUP(C2735&amp;F2735&amp;I2735&amp;J2735,'[1]2025年已发货'!$F:$F&amp;'[1]2025年已发货'!$C:$C&amp;'[1]2025年已发货'!$G:$G&amp;'[1]2025年已发货'!$H:$H,'[1]2025年已发货'!$E:$E,"未发货")</f>
        <v>未发货</v>
      </c>
      <c r="I2735" s="40" t="str">
        <f>VLOOKUP(B2735,辅助信息!E:I,3,FALSE)</f>
        <v>(乐山市校地共建产教融合基地建设项目二标段)四川省乐山市市中区苏稽镇</v>
      </c>
      <c r="J2735" s="40" t="str">
        <f>VLOOKUP(B2735,辅助信息!E:I,4,FALSE)</f>
        <v>彭江涛</v>
      </c>
      <c r="K2735" s="40">
        <f>VLOOKUP(J2735,辅助信息!H:I,2,FALSE)</f>
        <v>13990276572</v>
      </c>
      <c r="L2735" s="111" t="str">
        <f>VLOOKUP(B2735,辅助信息!E:J,6,FALSE)</f>
        <v>联系实际收货人（彭江涛13990276572）现场要求炉批号控制2个以下，超2个不给予签收。提前联系到场规格及数量</v>
      </c>
      <c r="O2735" s="64" t="str">
        <f ca="1" t="shared" si="165"/>
        <v/>
      </c>
      <c r="P2735" s="64" t="str">
        <f ca="1" t="shared" si="166"/>
        <v/>
      </c>
      <c r="Q2735" s="29" t="str">
        <f>VLOOKUP(B2735,辅助信息!E:M,9,FALSE)</f>
        <v>ZTWM-CDGS-XS-2025-0126-四川机司-乐山市校地共建产教融合基地配套设施项目施工二标段钢筋采购合同</v>
      </c>
      <c r="R2735" s="29" t="str">
        <f>_xlfn._xlws.FILTER(辅助信息!D:D,辅助信息!E:E=B2735)</f>
        <v>乐山市校地共建产教融合基地建设项目</v>
      </c>
    </row>
    <row r="2736" hidden="1" spans="2:18">
      <c r="B2736" s="40" t="s">
        <v>186</v>
      </c>
      <c r="C2736" s="72">
        <v>45882</v>
      </c>
      <c r="D2736" s="40" t="str">
        <f>VLOOKUP(B2736,辅助信息!E:K,7,FALSE)</f>
        <v>JWDDCD2025072900123</v>
      </c>
      <c r="E2736" s="40" t="str">
        <f>VLOOKUP(F2736,辅助信息!A:B,2,FALSE)</f>
        <v>螺纹钢</v>
      </c>
      <c r="F2736" s="40" t="s">
        <v>30</v>
      </c>
      <c r="G2736" s="36">
        <v>8</v>
      </c>
      <c r="H2736" s="136" t="str">
        <f>_xlfn.XLOOKUP(C2736&amp;F2736&amp;I2736&amp;J2736,'[1]2025年已发货'!$F:$F&amp;'[1]2025年已发货'!$C:$C&amp;'[1]2025年已发货'!$G:$G&amp;'[1]2025年已发货'!$H:$H,'[1]2025年已发货'!$E:$E,"未发货")</f>
        <v>未发货</v>
      </c>
      <c r="I2736" s="40" t="str">
        <f>VLOOKUP(B2736,辅助信息!E:I,3,FALSE)</f>
        <v>(乐山市校地共建产教融合基地建设项目二标段)四川省乐山市市中区苏稽镇</v>
      </c>
      <c r="J2736" s="40" t="str">
        <f>VLOOKUP(B2736,辅助信息!E:I,4,FALSE)</f>
        <v>彭江涛</v>
      </c>
      <c r="K2736" s="40">
        <f>VLOOKUP(J2736,辅助信息!H:I,2,FALSE)</f>
        <v>13990276572</v>
      </c>
      <c r="L2736" s="111" t="str">
        <f>VLOOKUP(B2736,辅助信息!E:J,6,FALSE)</f>
        <v>联系实际收货人（彭江涛13990276572）现场要求炉批号控制2个以下，超2个不给予签收。提前联系到场规格及数量</v>
      </c>
      <c r="O2736" s="64" t="str">
        <f ca="1" t="shared" si="165"/>
        <v/>
      </c>
      <c r="P2736" s="64" t="str">
        <f ca="1" t="shared" si="166"/>
        <v/>
      </c>
      <c r="Q2736" s="29" t="str">
        <f>VLOOKUP(B2736,辅助信息!E:M,9,FALSE)</f>
        <v>ZTWM-CDGS-XS-2025-0126-四川机司-乐山市校地共建产教融合基地配套设施项目施工二标段钢筋采购合同</v>
      </c>
      <c r="R2736" s="29" t="str">
        <f>_xlfn._xlws.FILTER(辅助信息!D:D,辅助信息!E:E=B2736)</f>
        <v>乐山市校地共建产教融合基地建设项目</v>
      </c>
    </row>
    <row r="2737" hidden="1" spans="2:18">
      <c r="B2737" s="40" t="s">
        <v>186</v>
      </c>
      <c r="C2737" s="72">
        <v>45882</v>
      </c>
      <c r="D2737" s="40" t="str">
        <f>VLOOKUP(B2737,辅助信息!E:K,7,FALSE)</f>
        <v>JWDDCD2025072900123</v>
      </c>
      <c r="E2737" s="40" t="str">
        <f>VLOOKUP(F2737,辅助信息!A:B,2,FALSE)</f>
        <v>螺纹钢</v>
      </c>
      <c r="F2737" s="40" t="s">
        <v>18</v>
      </c>
      <c r="G2737" s="36">
        <v>34</v>
      </c>
      <c r="H2737" s="136">
        <v>34</v>
      </c>
      <c r="I2737" s="40" t="str">
        <f>VLOOKUP(B2737,辅助信息!E:I,3,FALSE)</f>
        <v>(乐山市校地共建产教融合基地建设项目二标段)四川省乐山市市中区苏稽镇</v>
      </c>
      <c r="J2737" s="40" t="str">
        <f>VLOOKUP(B2737,辅助信息!E:I,4,FALSE)</f>
        <v>彭江涛</v>
      </c>
      <c r="K2737" s="40">
        <f>VLOOKUP(J2737,辅助信息!H:I,2,FALSE)</f>
        <v>13990276572</v>
      </c>
      <c r="L2737" s="111" t="str">
        <f>VLOOKUP(B2737,辅助信息!E:J,6,FALSE)</f>
        <v>联系实际收货人（彭江涛13990276572）现场要求炉批号控制2个以下，超2个不给予签收。提前联系到场规格及数量</v>
      </c>
      <c r="O2737" s="64" t="str">
        <f ca="1" t="shared" si="165"/>
        <v/>
      </c>
      <c r="P2737" s="64" t="str">
        <f ca="1" t="shared" si="166"/>
        <v/>
      </c>
      <c r="Q2737" s="29" t="str">
        <f>VLOOKUP(B2737,辅助信息!E:M,9,FALSE)</f>
        <v>ZTWM-CDGS-XS-2025-0126-四川机司-乐山市校地共建产教融合基地配套设施项目施工二标段钢筋采购合同</v>
      </c>
      <c r="R2737" s="29" t="str">
        <f>_xlfn._xlws.FILTER(辅助信息!D:D,辅助信息!E:E=B2737)</f>
        <v>乐山市校地共建产教融合基地建设项目</v>
      </c>
    </row>
    <row r="2738" hidden="1" spans="2:18">
      <c r="B2738" s="40" t="s">
        <v>186</v>
      </c>
      <c r="C2738" s="72">
        <v>45882</v>
      </c>
      <c r="D2738" s="40" t="str">
        <f>VLOOKUP(B2738,辅助信息!E:K,7,FALSE)</f>
        <v>JWDDCD2025072900123</v>
      </c>
      <c r="E2738" s="40" t="str">
        <f>VLOOKUP(F2738,辅助信息!A:B,2,FALSE)</f>
        <v>螺纹钢</v>
      </c>
      <c r="F2738" s="40" t="s">
        <v>21</v>
      </c>
      <c r="G2738" s="36">
        <v>2.5</v>
      </c>
      <c r="H2738" s="136" t="str">
        <f>_xlfn.XLOOKUP(C2738&amp;F2738&amp;I2738&amp;J2738,'[1]2025年已发货'!$F:$F&amp;'[1]2025年已发货'!$C:$C&amp;'[1]2025年已发货'!$G:$G&amp;'[1]2025年已发货'!$H:$H,'[1]2025年已发货'!$E:$E,"未发货")</f>
        <v>未发货</v>
      </c>
      <c r="I2738" s="40" t="str">
        <f>VLOOKUP(B2738,辅助信息!E:I,3,FALSE)</f>
        <v>(乐山市校地共建产教融合基地建设项目二标段)四川省乐山市市中区苏稽镇</v>
      </c>
      <c r="J2738" s="40" t="str">
        <f>VLOOKUP(B2738,辅助信息!E:I,4,FALSE)</f>
        <v>彭江涛</v>
      </c>
      <c r="K2738" s="40">
        <f>VLOOKUP(J2738,辅助信息!H:I,2,FALSE)</f>
        <v>13990276572</v>
      </c>
      <c r="L2738" s="111" t="str">
        <f>VLOOKUP(B2738,辅助信息!E:J,6,FALSE)</f>
        <v>联系实际收货人（彭江涛13990276572）现场要求炉批号控制2个以下，超2个不给予签收。提前联系到场规格及数量</v>
      </c>
      <c r="O2738" s="64" t="str">
        <f ca="1" t="shared" si="165"/>
        <v/>
      </c>
      <c r="P2738" s="64" t="str">
        <f ca="1" t="shared" si="166"/>
        <v/>
      </c>
      <c r="Q2738" s="29" t="str">
        <f>VLOOKUP(B2738,辅助信息!E:M,9,FALSE)</f>
        <v>ZTWM-CDGS-XS-2025-0126-四川机司-乐山市校地共建产教融合基地配套设施项目施工二标段钢筋采购合同</v>
      </c>
      <c r="R2738" s="29" t="str">
        <f>_xlfn._xlws.FILTER(辅助信息!D:D,辅助信息!E:E=B2738)</f>
        <v>乐山市校地共建产教融合基地建设项目</v>
      </c>
    </row>
    <row r="2739" hidden="1" spans="2:18">
      <c r="B2739" s="40" t="s">
        <v>186</v>
      </c>
      <c r="C2739" s="72">
        <v>45882</v>
      </c>
      <c r="D2739" s="40" t="str">
        <f>VLOOKUP(B2739,辅助信息!E:K,7,FALSE)</f>
        <v>JWDDCD2025072900123</v>
      </c>
      <c r="E2739" s="40" t="str">
        <f>VLOOKUP(F2739,辅助信息!A:B,2,FALSE)</f>
        <v>螺纹钢</v>
      </c>
      <c r="F2739" s="40" t="s">
        <v>58</v>
      </c>
      <c r="G2739" s="36">
        <v>3.5</v>
      </c>
      <c r="H2739" s="136" t="str">
        <f>_xlfn.XLOOKUP(C2739&amp;F2739&amp;I2739&amp;J2739,'[1]2025年已发货'!$F:$F&amp;'[1]2025年已发货'!$C:$C&amp;'[1]2025年已发货'!$G:$G&amp;'[1]2025年已发货'!$H:$H,'[1]2025年已发货'!$E:$E,"未发货")</f>
        <v>未发货</v>
      </c>
      <c r="I2739" s="40" t="str">
        <f>VLOOKUP(B2739,辅助信息!E:I,3,FALSE)</f>
        <v>(乐山市校地共建产教融合基地建设项目二标段)四川省乐山市市中区苏稽镇</v>
      </c>
      <c r="J2739" s="40" t="str">
        <f>VLOOKUP(B2739,辅助信息!E:I,4,FALSE)</f>
        <v>彭江涛</v>
      </c>
      <c r="K2739" s="40">
        <f>VLOOKUP(J2739,辅助信息!H:I,2,FALSE)</f>
        <v>13990276572</v>
      </c>
      <c r="L2739" s="111" t="str">
        <f>VLOOKUP(B2739,辅助信息!E:J,6,FALSE)</f>
        <v>联系实际收货人（彭江涛13990276572）现场要求炉批号控制2个以下，超2个不给予签收。提前联系到场规格及数量</v>
      </c>
      <c r="O2739" s="64" t="str">
        <f ca="1" t="shared" si="165"/>
        <v/>
      </c>
      <c r="P2739" s="64" t="str">
        <f ca="1" t="shared" si="166"/>
        <v/>
      </c>
      <c r="Q2739" s="29" t="str">
        <f>VLOOKUP(B2739,辅助信息!E:M,9,FALSE)</f>
        <v>ZTWM-CDGS-XS-2025-0126-四川机司-乐山市校地共建产教融合基地配套设施项目施工二标段钢筋采购合同</v>
      </c>
      <c r="R2739" s="29" t="str">
        <f>_xlfn._xlws.FILTER(辅助信息!D:D,辅助信息!E:E=B2739)</f>
        <v>乐山市校地共建产教融合基地建设项目</v>
      </c>
    </row>
    <row r="2740" hidden="1" spans="2:18">
      <c r="B2740" s="40" t="s">
        <v>186</v>
      </c>
      <c r="C2740" s="72">
        <v>45882</v>
      </c>
      <c r="D2740" s="40" t="str">
        <f>VLOOKUP(B2740,辅助信息!E:K,7,FALSE)</f>
        <v>JWDDCD2025072900123</v>
      </c>
      <c r="E2740" s="40" t="str">
        <f>VLOOKUP(F2740,辅助信息!A:B,2,FALSE)</f>
        <v>螺纹钢</v>
      </c>
      <c r="F2740" s="40" t="s">
        <v>46</v>
      </c>
      <c r="G2740" s="36">
        <v>2.5</v>
      </c>
      <c r="H2740" s="136" t="str">
        <f>_xlfn.XLOOKUP(C2740&amp;F2740&amp;I2740&amp;J2740,'[1]2025年已发货'!$F:$F&amp;'[1]2025年已发货'!$C:$C&amp;'[1]2025年已发货'!$G:$G&amp;'[1]2025年已发货'!$H:$H,'[1]2025年已发货'!$E:$E,"未发货")</f>
        <v>未发货</v>
      </c>
      <c r="I2740" s="40" t="str">
        <f>VLOOKUP(B2740,辅助信息!E:I,3,FALSE)</f>
        <v>(乐山市校地共建产教融合基地建设项目二标段)四川省乐山市市中区苏稽镇</v>
      </c>
      <c r="J2740" s="40" t="str">
        <f>VLOOKUP(B2740,辅助信息!E:I,4,FALSE)</f>
        <v>彭江涛</v>
      </c>
      <c r="K2740" s="40">
        <f>VLOOKUP(J2740,辅助信息!H:I,2,FALSE)</f>
        <v>13990276572</v>
      </c>
      <c r="L2740" s="111" t="str">
        <f>VLOOKUP(B2740,辅助信息!E:J,6,FALSE)</f>
        <v>联系实际收货人（彭江涛13990276572）现场要求炉批号控制2个以下，超2个不给予签收。提前联系到场规格及数量</v>
      </c>
      <c r="O2740" s="64" t="str">
        <f ca="1" t="shared" si="165"/>
        <v/>
      </c>
      <c r="P2740" s="64" t="str">
        <f ca="1" t="shared" si="166"/>
        <v/>
      </c>
      <c r="Q2740" s="29" t="str">
        <f>VLOOKUP(B2740,辅助信息!E:M,9,FALSE)</f>
        <v>ZTWM-CDGS-XS-2025-0126-四川机司-乐山市校地共建产教融合基地配套设施项目施工二标段钢筋采购合同</v>
      </c>
      <c r="R2740" s="29" t="str">
        <f>_xlfn._xlws.FILTER(辅助信息!D:D,辅助信息!E:E=B2740)</f>
        <v>乐山市校地共建产教融合基地建设项目</v>
      </c>
    </row>
    <row r="2741" hidden="1" spans="2:18">
      <c r="B2741" s="40" t="s">
        <v>186</v>
      </c>
      <c r="C2741" s="72">
        <v>45882</v>
      </c>
      <c r="D2741" s="40" t="str">
        <f>VLOOKUP(B2741,辅助信息!E:K,7,FALSE)</f>
        <v>JWDDCD2025072900123</v>
      </c>
      <c r="E2741" s="40" t="str">
        <f>VLOOKUP(F2741,辅助信息!A:B,2,FALSE)</f>
        <v>螺纹钢</v>
      </c>
      <c r="F2741" s="40" t="s">
        <v>22</v>
      </c>
      <c r="G2741" s="36">
        <v>31</v>
      </c>
      <c r="H2741" s="136" t="str">
        <f>_xlfn.XLOOKUP(C2741&amp;F2741&amp;I2741&amp;J2741,'[1]2025年已发货'!$F:$F&amp;'[1]2025年已发货'!$C:$C&amp;'[1]2025年已发货'!$G:$G&amp;'[1]2025年已发货'!$H:$H,'[1]2025年已发货'!$E:$E,"未发货")</f>
        <v>未发货</v>
      </c>
      <c r="I2741" s="40" t="str">
        <f>VLOOKUP(B2741,辅助信息!E:I,3,FALSE)</f>
        <v>(乐山市校地共建产教融合基地建设项目二标段)四川省乐山市市中区苏稽镇</v>
      </c>
      <c r="J2741" s="40" t="str">
        <f>VLOOKUP(B2741,辅助信息!E:I,4,FALSE)</f>
        <v>彭江涛</v>
      </c>
      <c r="K2741" s="40">
        <f>VLOOKUP(J2741,辅助信息!H:I,2,FALSE)</f>
        <v>13990276572</v>
      </c>
      <c r="L2741" s="111" t="str">
        <f>VLOOKUP(B2741,辅助信息!E:J,6,FALSE)</f>
        <v>联系实际收货人（彭江涛13990276572）现场要求炉批号控制2个以下，超2个不给予签收。提前联系到场规格及数量</v>
      </c>
      <c r="O2741" s="64" t="str">
        <f ca="1" t="shared" si="165"/>
        <v/>
      </c>
      <c r="P2741" s="64" t="str">
        <f ca="1" t="shared" si="166"/>
        <v/>
      </c>
      <c r="Q2741" s="29" t="str">
        <f>VLOOKUP(B2741,辅助信息!E:M,9,FALSE)</f>
        <v>ZTWM-CDGS-XS-2025-0126-四川机司-乐山市校地共建产教融合基地配套设施项目施工二标段钢筋采购合同</v>
      </c>
      <c r="R2741" s="29" t="str">
        <f>_xlfn._xlws.FILTER(辅助信息!D:D,辅助信息!E:E=B2741)</f>
        <v>乐山市校地共建产教融合基地建设项目</v>
      </c>
    </row>
    <row r="2742" hidden="1" spans="2:18">
      <c r="B2742" s="40" t="s">
        <v>186</v>
      </c>
      <c r="C2742" s="72">
        <v>45882</v>
      </c>
      <c r="D2742" s="40" t="str">
        <f>VLOOKUP(B2742,辅助信息!E:K,7,FALSE)</f>
        <v>JWDDCD2025072900123</v>
      </c>
      <c r="E2742" s="40" t="str">
        <f>VLOOKUP(F2742,辅助信息!A:B,2,FALSE)</f>
        <v>螺纹钢</v>
      </c>
      <c r="F2742" s="40" t="s">
        <v>91</v>
      </c>
      <c r="G2742" s="36">
        <v>10</v>
      </c>
      <c r="H2742" s="136" t="str">
        <f>_xlfn.XLOOKUP(C2742&amp;F2742&amp;I2742&amp;J2742,'[1]2025年已发货'!$F:$F&amp;'[1]2025年已发货'!$C:$C&amp;'[1]2025年已发货'!$G:$G&amp;'[1]2025年已发货'!$H:$H,'[1]2025年已发货'!$E:$E,"未发货")</f>
        <v>未发货</v>
      </c>
      <c r="I2742" s="40" t="str">
        <f>VLOOKUP(B2742,辅助信息!E:I,3,FALSE)</f>
        <v>(乐山市校地共建产教融合基地建设项目二标段)四川省乐山市市中区苏稽镇</v>
      </c>
      <c r="J2742" s="40" t="str">
        <f>VLOOKUP(B2742,辅助信息!E:I,4,FALSE)</f>
        <v>彭江涛</v>
      </c>
      <c r="K2742" s="40">
        <f>VLOOKUP(J2742,辅助信息!H:I,2,FALSE)</f>
        <v>13990276572</v>
      </c>
      <c r="L2742" s="111" t="str">
        <f>VLOOKUP(B2742,辅助信息!E:J,6,FALSE)</f>
        <v>联系实际收货人（彭江涛13990276572）现场要求炉批号控制2个以下，超2个不给予签收。提前联系到场规格及数量</v>
      </c>
      <c r="O2742" s="64" t="str">
        <f ca="1" t="shared" si="165"/>
        <v/>
      </c>
      <c r="P2742" s="64" t="str">
        <f ca="1" t="shared" si="166"/>
        <v/>
      </c>
      <c r="Q2742" s="29" t="str">
        <f>VLOOKUP(B2742,辅助信息!E:M,9,FALSE)</f>
        <v>ZTWM-CDGS-XS-2025-0126-四川机司-乐山市校地共建产教融合基地配套设施项目施工二标段钢筋采购合同</v>
      </c>
      <c r="R2742" s="29" t="str">
        <f>_xlfn._xlws.FILTER(辅助信息!D:D,辅助信息!E:E=B2742)</f>
        <v>乐山市校地共建产教融合基地建设项目</v>
      </c>
    </row>
    <row r="2743" hidden="1" spans="2:18">
      <c r="B2743" s="40" t="s">
        <v>187</v>
      </c>
      <c r="C2743" s="72">
        <v>45882</v>
      </c>
      <c r="D2743" s="40" t="str">
        <f>VLOOKUP(B2743,辅助信息!E:K,7,FALSE)</f>
        <v>JWDDCD2025072900121</v>
      </c>
      <c r="E2743" s="40" t="str">
        <f>VLOOKUP(F2743,辅助信息!A:B,2,FALSE)</f>
        <v>盘螺</v>
      </c>
      <c r="F2743" s="40" t="s">
        <v>40</v>
      </c>
      <c r="G2743" s="36">
        <v>12</v>
      </c>
      <c r="H2743" s="136">
        <f>_xlfn.XLOOKUP(C2743&amp;F2743&amp;I2743&amp;J2743,'[1]2025年已发货'!$F:$F&amp;'[1]2025年已发货'!$C:$C&amp;'[1]2025年已发货'!$G:$G&amp;'[1]2025年已发货'!$H:$H,'[1]2025年已发货'!$E:$E,"未发货")</f>
        <v>12</v>
      </c>
      <c r="I2743" s="40" t="str">
        <f>VLOOKUP(B2743,辅助信息!E:I,3,FALSE)</f>
        <v>(乐山市校地共建产教融合基地建设项目一标段)四川省乐山市市中区苏稽镇周山嘴</v>
      </c>
      <c r="J2743" s="40" t="str">
        <f>VLOOKUP(B2743,辅助信息!E:I,4,FALSE)</f>
        <v>范增云</v>
      </c>
      <c r="K2743" s="40">
        <f>VLOOKUP(J2743,辅助信息!H:I,2,FALSE)</f>
        <v>13668153241</v>
      </c>
      <c r="L2743" s="111" t="str">
        <f>VLOOKUP(B2743,辅助信息!E:J,6,FALSE)</f>
        <v>联系实际收货人（范增云13668153241）现场要求炉批号控制2个以下，超2个不给予签收。提前联系到场规格及数量</v>
      </c>
      <c r="O2743" s="64" t="str">
        <f ca="1" t="shared" si="165"/>
        <v/>
      </c>
      <c r="P2743" s="64" t="str">
        <f ca="1" t="shared" si="166"/>
        <v/>
      </c>
      <c r="Q2743" s="29" t="str">
        <f>VLOOKUP(B2743,辅助信息!E:M,9,FALSE)</f>
        <v>ZTWM-CDGS-XS-2025-0125-四川机司-乐山市校地共建产教融合基地配套设施项目施工一标段钢筋采购合同</v>
      </c>
      <c r="R2743" s="29" t="str">
        <f>_xlfn._xlws.FILTER(辅助信息!D:D,辅助信息!E:E=B2743)</f>
        <v>乐山市校地共建产教融合基地建设项目</v>
      </c>
    </row>
    <row r="2744" hidden="1" spans="2:18">
      <c r="B2744" s="40" t="s">
        <v>187</v>
      </c>
      <c r="C2744" s="72">
        <v>45882</v>
      </c>
      <c r="D2744" s="40" t="str">
        <f>VLOOKUP(B2744,辅助信息!E:K,7,FALSE)</f>
        <v>JWDDCD2025072900121</v>
      </c>
      <c r="E2744" s="40" t="str">
        <f>VLOOKUP(F2744,辅助信息!A:B,2,FALSE)</f>
        <v>盘螺</v>
      </c>
      <c r="F2744" s="40" t="s">
        <v>41</v>
      </c>
      <c r="G2744" s="36">
        <v>30</v>
      </c>
      <c r="H2744" s="136">
        <f>_xlfn.XLOOKUP(C2744&amp;F2744&amp;I2744&amp;J2744,'[1]2025年已发货'!$F:$F&amp;'[1]2025年已发货'!$C:$C&amp;'[1]2025年已发货'!$G:$G&amp;'[1]2025年已发货'!$H:$H,'[1]2025年已发货'!$E:$E,"未发货")</f>
        <v>30</v>
      </c>
      <c r="I2744" s="40" t="str">
        <f>VLOOKUP(B2744,辅助信息!E:I,3,FALSE)</f>
        <v>(乐山市校地共建产教融合基地建设项目一标段)四川省乐山市市中区苏稽镇周山嘴</v>
      </c>
      <c r="J2744" s="40" t="str">
        <f>VLOOKUP(B2744,辅助信息!E:I,4,FALSE)</f>
        <v>范增云</v>
      </c>
      <c r="K2744" s="40">
        <f>VLOOKUP(J2744,辅助信息!H:I,2,FALSE)</f>
        <v>13668153241</v>
      </c>
      <c r="L2744" s="111" t="str">
        <f>VLOOKUP(B2744,辅助信息!E:J,6,FALSE)</f>
        <v>联系实际收货人（范增云13668153241）现场要求炉批号控制2个以下，超2个不给予签收。提前联系到场规格及数量</v>
      </c>
      <c r="O2744" s="64" t="str">
        <f ca="1" t="shared" si="165"/>
        <v/>
      </c>
      <c r="P2744" s="64" t="str">
        <f ca="1" t="shared" si="166"/>
        <v/>
      </c>
      <c r="Q2744" s="29" t="str">
        <f>VLOOKUP(B2744,辅助信息!E:M,9,FALSE)</f>
        <v>ZTWM-CDGS-XS-2025-0125-四川机司-乐山市校地共建产教融合基地配套设施项目施工一标段钢筋采购合同</v>
      </c>
      <c r="R2744" s="29" t="str">
        <f>_xlfn._xlws.FILTER(辅助信息!D:D,辅助信息!E:E=B2744)</f>
        <v>乐山市校地共建产教融合基地建设项目</v>
      </c>
    </row>
    <row r="2745" hidden="1" spans="2:18">
      <c r="B2745" s="40" t="s">
        <v>187</v>
      </c>
      <c r="C2745" s="72">
        <v>45882</v>
      </c>
      <c r="D2745" s="40" t="str">
        <f>VLOOKUP(B2745,辅助信息!E:K,7,FALSE)</f>
        <v>JWDDCD2025072900121</v>
      </c>
      <c r="E2745" s="40" t="str">
        <f>VLOOKUP(F2745,辅助信息!A:B,2,FALSE)</f>
        <v>螺纹钢</v>
      </c>
      <c r="F2745" s="40" t="s">
        <v>27</v>
      </c>
      <c r="G2745" s="36">
        <v>35</v>
      </c>
      <c r="H2745" s="136">
        <f>_xlfn.XLOOKUP(C2745&amp;F2745&amp;I2745&amp;J2745,'[1]2025年已发货'!$F:$F&amp;'[1]2025年已发货'!$C:$C&amp;'[1]2025年已发货'!$G:$G&amp;'[1]2025年已发货'!$H:$H,'[1]2025年已发货'!$E:$E,"未发货")</f>
        <v>35</v>
      </c>
      <c r="I2745" s="40" t="str">
        <f>VLOOKUP(B2745,辅助信息!E:I,3,FALSE)</f>
        <v>(乐山市校地共建产教融合基地建设项目一标段)四川省乐山市市中区苏稽镇周山嘴</v>
      </c>
      <c r="J2745" s="40" t="str">
        <f>VLOOKUP(B2745,辅助信息!E:I,4,FALSE)</f>
        <v>范增云</v>
      </c>
      <c r="K2745" s="40">
        <f>VLOOKUP(J2745,辅助信息!H:I,2,FALSE)</f>
        <v>13668153241</v>
      </c>
      <c r="L2745" s="111" t="str">
        <f>VLOOKUP(B2745,辅助信息!E:J,6,FALSE)</f>
        <v>联系实际收货人（范增云13668153241）现场要求炉批号控制2个以下，超2个不给予签收。提前联系到场规格及数量</v>
      </c>
      <c r="O2745" s="64" t="str">
        <f ca="1" t="shared" si="165"/>
        <v/>
      </c>
      <c r="P2745" s="64" t="str">
        <f ca="1" t="shared" si="166"/>
        <v/>
      </c>
      <c r="Q2745" s="29" t="str">
        <f>VLOOKUP(B2745,辅助信息!E:M,9,FALSE)</f>
        <v>ZTWM-CDGS-XS-2025-0125-四川机司-乐山市校地共建产教融合基地配套设施项目施工一标段钢筋采购合同</v>
      </c>
      <c r="R2745" s="29" t="str">
        <f>_xlfn._xlws.FILTER(辅助信息!D:D,辅助信息!E:E=B2745)</f>
        <v>乐山市校地共建产教融合基地建设项目</v>
      </c>
    </row>
    <row r="2746" hidden="1" spans="2:18">
      <c r="B2746" s="40" t="s">
        <v>187</v>
      </c>
      <c r="C2746" s="72">
        <v>45882</v>
      </c>
      <c r="D2746" s="40" t="str">
        <f>VLOOKUP(B2746,辅助信息!E:K,7,FALSE)</f>
        <v>JWDDCD2025072900121</v>
      </c>
      <c r="E2746" s="40" t="str">
        <f>VLOOKUP(F2746,辅助信息!A:B,2,FALSE)</f>
        <v>螺纹钢</v>
      </c>
      <c r="F2746" s="40" t="s">
        <v>19</v>
      </c>
      <c r="G2746" s="36">
        <v>14</v>
      </c>
      <c r="H2746" s="136">
        <f>_xlfn.XLOOKUP(C2746&amp;F2746&amp;I2746&amp;J2746,'[1]2025年已发货'!$F:$F&amp;'[1]2025年已发货'!$C:$C&amp;'[1]2025年已发货'!$G:$G&amp;'[1]2025年已发货'!$H:$H,'[1]2025年已发货'!$E:$E,"未发货")</f>
        <v>14</v>
      </c>
      <c r="I2746" s="40" t="str">
        <f>VLOOKUP(B2746,辅助信息!E:I,3,FALSE)</f>
        <v>(乐山市校地共建产教融合基地建设项目一标段)四川省乐山市市中区苏稽镇周山嘴</v>
      </c>
      <c r="J2746" s="40" t="str">
        <f>VLOOKUP(B2746,辅助信息!E:I,4,FALSE)</f>
        <v>范增云</v>
      </c>
      <c r="K2746" s="40">
        <f>VLOOKUP(J2746,辅助信息!H:I,2,FALSE)</f>
        <v>13668153241</v>
      </c>
      <c r="L2746" s="111" t="str">
        <f>VLOOKUP(B2746,辅助信息!E:J,6,FALSE)</f>
        <v>联系实际收货人（范增云13668153241）现场要求炉批号控制2个以下，超2个不给予签收。提前联系到场规格及数量</v>
      </c>
      <c r="O2746" s="64" t="str">
        <f ca="1" t="shared" si="165"/>
        <v/>
      </c>
      <c r="P2746" s="64" t="str">
        <f ca="1" t="shared" si="166"/>
        <v/>
      </c>
      <c r="Q2746" s="29" t="str">
        <f>VLOOKUP(B2746,辅助信息!E:M,9,FALSE)</f>
        <v>ZTWM-CDGS-XS-2025-0125-四川机司-乐山市校地共建产教融合基地配套设施项目施工一标段钢筋采购合同</v>
      </c>
      <c r="R2746" s="29" t="str">
        <f>_xlfn._xlws.FILTER(辅助信息!D:D,辅助信息!E:E=B2746)</f>
        <v>乐山市校地共建产教融合基地建设项目</v>
      </c>
    </row>
    <row r="2747" hidden="1" spans="2:18">
      <c r="B2747" s="40" t="s">
        <v>187</v>
      </c>
      <c r="C2747" s="72">
        <v>45882</v>
      </c>
      <c r="D2747" s="40" t="str">
        <f>VLOOKUP(B2747,辅助信息!E:K,7,FALSE)</f>
        <v>JWDDCD2025072900121</v>
      </c>
      <c r="E2747" s="40" t="str">
        <f>VLOOKUP(F2747,辅助信息!A:B,2,FALSE)</f>
        <v>螺纹钢</v>
      </c>
      <c r="F2747" s="40" t="s">
        <v>32</v>
      </c>
      <c r="G2747" s="36">
        <v>5</v>
      </c>
      <c r="H2747" s="136">
        <f>_xlfn.XLOOKUP(C2747&amp;F2747&amp;I2747&amp;J2747,'[1]2025年已发货'!$F:$F&amp;'[1]2025年已发货'!$C:$C&amp;'[1]2025年已发货'!$G:$G&amp;'[1]2025年已发货'!$H:$H,'[1]2025年已发货'!$E:$E,"未发货")</f>
        <v>5</v>
      </c>
      <c r="I2747" s="40" t="str">
        <f>VLOOKUP(B2747,辅助信息!E:I,3,FALSE)</f>
        <v>(乐山市校地共建产教融合基地建设项目一标段)四川省乐山市市中区苏稽镇周山嘴</v>
      </c>
      <c r="J2747" s="40" t="str">
        <f>VLOOKUP(B2747,辅助信息!E:I,4,FALSE)</f>
        <v>范增云</v>
      </c>
      <c r="K2747" s="40">
        <f>VLOOKUP(J2747,辅助信息!H:I,2,FALSE)</f>
        <v>13668153241</v>
      </c>
      <c r="L2747" s="111" t="str">
        <f>VLOOKUP(B2747,辅助信息!E:J,6,FALSE)</f>
        <v>联系实际收货人（范增云13668153241）现场要求炉批号控制2个以下，超2个不给予签收。提前联系到场规格及数量</v>
      </c>
      <c r="O2747" s="64" t="str">
        <f ca="1" t="shared" si="165"/>
        <v/>
      </c>
      <c r="P2747" s="64" t="str">
        <f ca="1" t="shared" si="166"/>
        <v/>
      </c>
      <c r="Q2747" s="29" t="str">
        <f>VLOOKUP(B2747,辅助信息!E:M,9,FALSE)</f>
        <v>ZTWM-CDGS-XS-2025-0125-四川机司-乐山市校地共建产教融合基地配套设施项目施工一标段钢筋采购合同</v>
      </c>
      <c r="R2747" s="29" t="str">
        <f>_xlfn._xlws.FILTER(辅助信息!D:D,辅助信息!E:E=B2747)</f>
        <v>乐山市校地共建产教融合基地建设项目</v>
      </c>
    </row>
    <row r="2748" hidden="1" spans="2:18">
      <c r="B2748" s="40" t="s">
        <v>187</v>
      </c>
      <c r="C2748" s="72">
        <v>45882</v>
      </c>
      <c r="D2748" s="40" t="str">
        <f>VLOOKUP(B2748,辅助信息!E:K,7,FALSE)</f>
        <v>JWDDCD2025072900121</v>
      </c>
      <c r="E2748" s="40" t="str">
        <f>VLOOKUP(F2748,辅助信息!A:B,2,FALSE)</f>
        <v>螺纹钢</v>
      </c>
      <c r="F2748" s="40" t="s">
        <v>30</v>
      </c>
      <c r="G2748" s="36">
        <v>5</v>
      </c>
      <c r="H2748" s="136">
        <f>_xlfn.XLOOKUP(C2748&amp;F2748&amp;I2748&amp;J2748,'[1]2025年已发货'!$F:$F&amp;'[1]2025年已发货'!$C:$C&amp;'[1]2025年已发货'!$G:$G&amp;'[1]2025年已发货'!$H:$H,'[1]2025年已发货'!$E:$E,"未发货")</f>
        <v>5</v>
      </c>
      <c r="I2748" s="40" t="str">
        <f>VLOOKUP(B2748,辅助信息!E:I,3,FALSE)</f>
        <v>(乐山市校地共建产教融合基地建设项目一标段)四川省乐山市市中区苏稽镇周山嘴</v>
      </c>
      <c r="J2748" s="40" t="str">
        <f>VLOOKUP(B2748,辅助信息!E:I,4,FALSE)</f>
        <v>范增云</v>
      </c>
      <c r="K2748" s="40">
        <f>VLOOKUP(J2748,辅助信息!H:I,2,FALSE)</f>
        <v>13668153241</v>
      </c>
      <c r="L2748" s="111" t="str">
        <f>VLOOKUP(B2748,辅助信息!E:J,6,FALSE)</f>
        <v>联系实际收货人（范增云13668153241）现场要求炉批号控制2个以下，超2个不给予签收。提前联系到场规格及数量</v>
      </c>
      <c r="O2748" s="64" t="str">
        <f ca="1" t="shared" si="165"/>
        <v/>
      </c>
      <c r="P2748" s="64" t="str">
        <f ca="1" t="shared" si="166"/>
        <v/>
      </c>
      <c r="Q2748" s="29" t="str">
        <f>VLOOKUP(B2748,辅助信息!E:M,9,FALSE)</f>
        <v>ZTWM-CDGS-XS-2025-0125-四川机司-乐山市校地共建产教融合基地配套设施项目施工一标段钢筋采购合同</v>
      </c>
      <c r="R2748" s="29" t="str">
        <f>_xlfn._xlws.FILTER(辅助信息!D:D,辅助信息!E:E=B2748)</f>
        <v>乐山市校地共建产教融合基地建设项目</v>
      </c>
    </row>
    <row r="2749" hidden="1" spans="2:18">
      <c r="B2749" s="40" t="s">
        <v>187</v>
      </c>
      <c r="C2749" s="72">
        <v>45882</v>
      </c>
      <c r="D2749" s="40" t="str">
        <f>VLOOKUP(B2749,辅助信息!E:K,7,FALSE)</f>
        <v>JWDDCD2025072900121</v>
      </c>
      <c r="E2749" s="40" t="str">
        <f>VLOOKUP(F2749,辅助信息!A:B,2,FALSE)</f>
        <v>螺纹钢</v>
      </c>
      <c r="F2749" s="40" t="s">
        <v>33</v>
      </c>
      <c r="G2749" s="36">
        <v>5</v>
      </c>
      <c r="H2749" s="136">
        <f>_xlfn.XLOOKUP(C2749&amp;F2749&amp;I2749&amp;J2749,'[1]2025年已发货'!$F:$F&amp;'[1]2025年已发货'!$C:$C&amp;'[1]2025年已发货'!$G:$G&amp;'[1]2025年已发货'!$H:$H,'[1]2025年已发货'!$E:$E,"未发货")</f>
        <v>5</v>
      </c>
      <c r="I2749" s="40" t="str">
        <f>VLOOKUP(B2749,辅助信息!E:I,3,FALSE)</f>
        <v>(乐山市校地共建产教融合基地建设项目一标段)四川省乐山市市中区苏稽镇周山嘴</v>
      </c>
      <c r="J2749" s="40" t="str">
        <f>VLOOKUP(B2749,辅助信息!E:I,4,FALSE)</f>
        <v>范增云</v>
      </c>
      <c r="K2749" s="40">
        <f>VLOOKUP(J2749,辅助信息!H:I,2,FALSE)</f>
        <v>13668153241</v>
      </c>
      <c r="L2749" s="111" t="str">
        <f>VLOOKUP(B2749,辅助信息!E:J,6,FALSE)</f>
        <v>联系实际收货人（范增云13668153241）现场要求炉批号控制2个以下，超2个不给予签收。提前联系到场规格及数量</v>
      </c>
      <c r="O2749" s="64" t="str">
        <f ca="1" t="shared" si="165"/>
        <v/>
      </c>
      <c r="P2749" s="64" t="str">
        <f ca="1" t="shared" si="166"/>
        <v/>
      </c>
      <c r="Q2749" s="29" t="str">
        <f>VLOOKUP(B2749,辅助信息!E:M,9,FALSE)</f>
        <v>ZTWM-CDGS-XS-2025-0125-四川机司-乐山市校地共建产教融合基地配套设施项目施工一标段钢筋采购合同</v>
      </c>
      <c r="R2749" s="29" t="str">
        <f>_xlfn._xlws.FILTER(辅助信息!D:D,辅助信息!E:E=B2749)</f>
        <v>乐山市校地共建产教融合基地建设项目</v>
      </c>
    </row>
    <row r="2750" hidden="1" spans="2:18">
      <c r="B2750" s="40" t="s">
        <v>187</v>
      </c>
      <c r="C2750" s="72">
        <v>45882</v>
      </c>
      <c r="D2750" s="40" t="str">
        <f>VLOOKUP(B2750,辅助信息!E:K,7,FALSE)</f>
        <v>JWDDCD2025072900121</v>
      </c>
      <c r="E2750" s="40" t="str">
        <f>VLOOKUP(F2750,辅助信息!A:B,2,FALSE)</f>
        <v>螺纹钢</v>
      </c>
      <c r="F2750" s="40" t="s">
        <v>28</v>
      </c>
      <c r="G2750" s="36">
        <v>40</v>
      </c>
      <c r="H2750" s="136">
        <f>_xlfn.XLOOKUP(C2750&amp;F2750&amp;I2750&amp;J2750,'[1]2025年已发货'!$F:$F&amp;'[1]2025年已发货'!$C:$C&amp;'[1]2025年已发货'!$G:$G&amp;'[1]2025年已发货'!$H:$H,'[1]2025年已发货'!$E:$E,"未发货")</f>
        <v>40</v>
      </c>
      <c r="I2750" s="40" t="str">
        <f>VLOOKUP(B2750,辅助信息!E:I,3,FALSE)</f>
        <v>(乐山市校地共建产教融合基地建设项目一标段)四川省乐山市市中区苏稽镇周山嘴</v>
      </c>
      <c r="J2750" s="40" t="str">
        <f>VLOOKUP(B2750,辅助信息!E:I,4,FALSE)</f>
        <v>范增云</v>
      </c>
      <c r="K2750" s="40">
        <f>VLOOKUP(J2750,辅助信息!H:I,2,FALSE)</f>
        <v>13668153241</v>
      </c>
      <c r="L2750" s="111" t="str">
        <f>VLOOKUP(B2750,辅助信息!E:J,6,FALSE)</f>
        <v>联系实际收货人（范增云13668153241）现场要求炉批号控制2个以下，超2个不给予签收。提前联系到场规格及数量</v>
      </c>
      <c r="O2750" s="64" t="str">
        <f ca="1" t="shared" si="165"/>
        <v/>
      </c>
      <c r="P2750" s="64" t="str">
        <f ca="1" t="shared" si="166"/>
        <v/>
      </c>
      <c r="Q2750" s="29" t="str">
        <f>VLOOKUP(B2750,辅助信息!E:M,9,FALSE)</f>
        <v>ZTWM-CDGS-XS-2025-0125-四川机司-乐山市校地共建产教融合基地配套设施项目施工一标段钢筋采购合同</v>
      </c>
      <c r="R2750" s="29" t="str">
        <f>_xlfn._xlws.FILTER(辅助信息!D:D,辅助信息!E:E=B2750)</f>
        <v>乐山市校地共建产教融合基地建设项目</v>
      </c>
    </row>
    <row r="2751" hidden="1" spans="2:18">
      <c r="B2751" s="40" t="s">
        <v>187</v>
      </c>
      <c r="C2751" s="72">
        <v>45882</v>
      </c>
      <c r="D2751" s="40" t="str">
        <f>VLOOKUP(B2751,辅助信息!E:K,7,FALSE)</f>
        <v>JWDDCD2025072900121</v>
      </c>
      <c r="E2751" s="40" t="str">
        <f>VLOOKUP(F2751,辅助信息!A:B,2,FALSE)</f>
        <v>螺纹钢</v>
      </c>
      <c r="F2751" s="40" t="s">
        <v>18</v>
      </c>
      <c r="G2751" s="36">
        <v>81</v>
      </c>
      <c r="H2751" s="136">
        <v>74</v>
      </c>
      <c r="I2751" s="40" t="str">
        <f>VLOOKUP(B2751,辅助信息!E:I,3,FALSE)</f>
        <v>(乐山市校地共建产教融合基地建设项目一标段)四川省乐山市市中区苏稽镇周山嘴</v>
      </c>
      <c r="J2751" s="40" t="str">
        <f>VLOOKUP(B2751,辅助信息!E:I,4,FALSE)</f>
        <v>范增云</v>
      </c>
      <c r="K2751" s="40">
        <f>VLOOKUP(J2751,辅助信息!H:I,2,FALSE)</f>
        <v>13668153241</v>
      </c>
      <c r="L2751" s="111" t="str">
        <f>VLOOKUP(B2751,辅助信息!E:J,6,FALSE)</f>
        <v>联系实际收货人（范增云13668153241）现场要求炉批号控制2个以下，超2个不给予签收。提前联系到场规格及数量</v>
      </c>
      <c r="O2751" s="64" t="str">
        <f ca="1" t="shared" si="165"/>
        <v/>
      </c>
      <c r="P2751" s="64" t="str">
        <f ca="1" t="shared" si="166"/>
        <v/>
      </c>
      <c r="Q2751" s="29" t="str">
        <f>VLOOKUP(B2751,辅助信息!E:M,9,FALSE)</f>
        <v>ZTWM-CDGS-XS-2025-0125-四川机司-乐山市校地共建产教融合基地配套设施项目施工一标段钢筋采购合同</v>
      </c>
      <c r="R2751" s="29" t="str">
        <f>_xlfn._xlws.FILTER(辅助信息!D:D,辅助信息!E:E=B2751)</f>
        <v>乐山市校地共建产教融合基地建设项目</v>
      </c>
    </row>
    <row r="2752" hidden="1" spans="2:18">
      <c r="B2752" s="40" t="s">
        <v>187</v>
      </c>
      <c r="C2752" s="72">
        <v>45882</v>
      </c>
      <c r="D2752" s="40" t="str">
        <f>VLOOKUP(B2752,辅助信息!E:K,7,FALSE)</f>
        <v>JWDDCD2025072900121</v>
      </c>
      <c r="E2752" s="40" t="str">
        <f>VLOOKUP(F2752,辅助信息!A:B,2,FALSE)</f>
        <v>螺纹钢</v>
      </c>
      <c r="F2752" s="40" t="s">
        <v>65</v>
      </c>
      <c r="G2752" s="36">
        <v>17</v>
      </c>
      <c r="H2752" s="136">
        <f>_xlfn.XLOOKUP(C2752&amp;F2752&amp;I2752&amp;J2752,'[1]2025年已发货'!$F:$F&amp;'[1]2025年已发货'!$C:$C&amp;'[1]2025年已发货'!$G:$G&amp;'[1]2025年已发货'!$H:$H,'[1]2025年已发货'!$E:$E,"未发货")</f>
        <v>17</v>
      </c>
      <c r="I2752" s="40" t="str">
        <f>VLOOKUP(B2752,辅助信息!E:I,3,FALSE)</f>
        <v>(乐山市校地共建产教融合基地建设项目一标段)四川省乐山市市中区苏稽镇周山嘴</v>
      </c>
      <c r="J2752" s="40" t="str">
        <f>VLOOKUP(B2752,辅助信息!E:I,4,FALSE)</f>
        <v>范增云</v>
      </c>
      <c r="K2752" s="40">
        <f>VLOOKUP(J2752,辅助信息!H:I,2,FALSE)</f>
        <v>13668153241</v>
      </c>
      <c r="L2752" s="111" t="str">
        <f>VLOOKUP(B2752,辅助信息!E:J,6,FALSE)</f>
        <v>联系实际收货人（范增云13668153241）现场要求炉批号控制2个以下，超2个不给予签收。提前联系到场规格及数量</v>
      </c>
      <c r="O2752" s="64" t="str">
        <f ca="1" t="shared" si="165"/>
        <v/>
      </c>
      <c r="P2752" s="64" t="str">
        <f ca="1" t="shared" si="166"/>
        <v/>
      </c>
      <c r="Q2752" s="29" t="str">
        <f>VLOOKUP(B2752,辅助信息!E:M,9,FALSE)</f>
        <v>ZTWM-CDGS-XS-2025-0125-四川机司-乐山市校地共建产教融合基地配套设施项目施工一标段钢筋采购合同</v>
      </c>
      <c r="R2752" s="29" t="str">
        <f>_xlfn._xlws.FILTER(辅助信息!D:D,辅助信息!E:E=B2752)</f>
        <v>乐山市校地共建产教融合基地建设项目</v>
      </c>
    </row>
    <row r="2753" hidden="1" spans="2:18">
      <c r="B2753" s="40" t="s">
        <v>187</v>
      </c>
      <c r="C2753" s="72">
        <v>45882</v>
      </c>
      <c r="D2753" s="40" t="str">
        <f>VLOOKUP(B2753,辅助信息!E:K,7,FALSE)</f>
        <v>JWDDCD2025072900121</v>
      </c>
      <c r="E2753" s="40" t="str">
        <f>VLOOKUP(F2753,辅助信息!A:B,2,FALSE)</f>
        <v>螺纹钢</v>
      </c>
      <c r="F2753" s="40" t="s">
        <v>52</v>
      </c>
      <c r="G2753" s="36">
        <v>5</v>
      </c>
      <c r="H2753" s="136">
        <f>_xlfn.XLOOKUP(C2753&amp;F2753&amp;I2753&amp;J2753,'[1]2025年已发货'!$F:$F&amp;'[1]2025年已发货'!$C:$C&amp;'[1]2025年已发货'!$G:$G&amp;'[1]2025年已发货'!$H:$H,'[1]2025年已发货'!$E:$E,"未发货")</f>
        <v>5</v>
      </c>
      <c r="I2753" s="40" t="str">
        <f>VLOOKUP(B2753,辅助信息!E:I,3,FALSE)</f>
        <v>(乐山市校地共建产教融合基地建设项目一标段)四川省乐山市市中区苏稽镇周山嘴</v>
      </c>
      <c r="J2753" s="40" t="str">
        <f>VLOOKUP(B2753,辅助信息!E:I,4,FALSE)</f>
        <v>范增云</v>
      </c>
      <c r="K2753" s="40">
        <f>VLOOKUP(J2753,辅助信息!H:I,2,FALSE)</f>
        <v>13668153241</v>
      </c>
      <c r="L2753" s="111" t="str">
        <f>VLOOKUP(B2753,辅助信息!E:J,6,FALSE)</f>
        <v>联系实际收货人（范增云13668153241）现场要求炉批号控制2个以下，超2个不给予签收。提前联系到场规格及数量</v>
      </c>
      <c r="O2753" s="64" t="str">
        <f ca="1" t="shared" si="165"/>
        <v/>
      </c>
      <c r="P2753" s="64" t="str">
        <f ca="1" t="shared" si="166"/>
        <v/>
      </c>
      <c r="Q2753" s="29" t="str">
        <f>VLOOKUP(B2753,辅助信息!E:M,9,FALSE)</f>
        <v>ZTWM-CDGS-XS-2025-0125-四川机司-乐山市校地共建产教融合基地配套设施项目施工一标段钢筋采购合同</v>
      </c>
      <c r="R2753" s="29" t="str">
        <f>_xlfn._xlws.FILTER(辅助信息!D:D,辅助信息!E:E=B2753)</f>
        <v>乐山市校地共建产教融合基地建设项目</v>
      </c>
    </row>
    <row r="2754" hidden="1" spans="2:18">
      <c r="B2754" s="40" t="s">
        <v>81</v>
      </c>
      <c r="C2754" s="72">
        <v>45882</v>
      </c>
      <c r="D2754" s="40" t="str">
        <f>VLOOKUP(B2754,辅助信息!E:K,7,FALSE)</f>
        <v>JWDDCD2025060900080</v>
      </c>
      <c r="E2754" s="40" t="str">
        <f>VLOOKUP(F2754,辅助信息!A:B,2,FALSE)</f>
        <v>螺纹钢</v>
      </c>
      <c r="F2754" s="40" t="s">
        <v>32</v>
      </c>
      <c r="G2754" s="36">
        <v>35</v>
      </c>
      <c r="H2754" s="136" t="str">
        <f>_xlfn.XLOOKUP(C2754&amp;F2754&amp;I2754&amp;J2754,'[1]2025年已发货'!$F:$F&amp;'[1]2025年已发货'!$C:$C&amp;'[1]2025年已发货'!$G:$G&amp;'[1]2025年已发货'!$H:$H,'[1]2025年已发货'!$E:$E,"未发货")</f>
        <v>未发货</v>
      </c>
      <c r="I2754" s="40" t="str">
        <f>VLOOKUP(B2754,辅助信息!E:I,3,FALSE)</f>
        <v>（华西简阳西城嘉苑）四川省成都市简阳市简城街道高屋村</v>
      </c>
      <c r="J2754" s="40" t="str">
        <f>VLOOKUP(B2754,辅助信息!E:I,4,FALSE)</f>
        <v>张瀚镭</v>
      </c>
      <c r="K2754" s="40">
        <f>VLOOKUP(J2754,辅助信息!H:I,2,FALSE)</f>
        <v>15884666220</v>
      </c>
      <c r="L2754" s="111" t="str">
        <f>VLOOKUP(B2754,辅助信息!E:J,6,FALSE)</f>
        <v>现场禁止使用氢能源挂车！优先威钢发货,我方卸车,新老国标钢厂不加价可直发，因陕钢多次出现磅差，项目拒绝使用</v>
      </c>
      <c r="O2754" s="64" t="str">
        <f ca="1" t="shared" si="165"/>
        <v/>
      </c>
      <c r="P2754" s="64" t="str">
        <f ca="1" t="shared" si="166"/>
        <v/>
      </c>
      <c r="Q2754" s="29" t="str">
        <f>VLOOKUP(B2754,辅助信息!E:M,9,FALSE)</f>
        <v>ZTWM-CDGS-XS-2024-0030-华西集采-简州大道</v>
      </c>
      <c r="R2754" s="29" t="str">
        <f>_xlfn._xlws.FILTER(辅助信息!D:D,辅助信息!E:E=B2754)</f>
        <v>华西简阳西城嘉苑</v>
      </c>
    </row>
    <row r="2755" hidden="1" spans="2:18">
      <c r="B2755" s="40" t="s">
        <v>92</v>
      </c>
      <c r="C2755" s="72">
        <v>45882</v>
      </c>
      <c r="D2755" s="40" t="str">
        <f>VLOOKUP(B2755,辅助信息!E:K,7,FALSE)</f>
        <v>JWDDCD2025051800046</v>
      </c>
      <c r="E2755" s="40" t="str">
        <f>VLOOKUP(F2755,辅助信息!A:B,2,FALSE)</f>
        <v>盘螺</v>
      </c>
      <c r="F2755" s="40" t="s">
        <v>49</v>
      </c>
      <c r="G2755" s="36">
        <v>6</v>
      </c>
      <c r="H2755" s="136" t="str">
        <f>_xlfn.XLOOKUP(C2755&amp;F2755&amp;I2755&amp;J2755,'[1]2025年已发货'!$F:$F&amp;'[1]2025年已发货'!$C:$C&amp;'[1]2025年已发货'!$G:$G&amp;'[1]2025年已发货'!$H:$H,'[1]2025年已发货'!$E:$E,"未发货")</f>
        <v>未发货</v>
      </c>
      <c r="I2755" s="40" t="str">
        <f>VLOOKUP(B2755,辅助信息!E:I,3,FALSE)</f>
        <v>（华西萌海科创农业生态谷）成都市简阳市白金山水库</v>
      </c>
      <c r="J2755" s="40" t="str">
        <f>VLOOKUP(B2755,辅助信息!E:I,4,FALSE)</f>
        <v>石清国</v>
      </c>
      <c r="K2755" s="40">
        <f>VLOOKUP(J2755,辅助信息!H:I,2,FALSE)</f>
        <v>13458642015</v>
      </c>
      <c r="L2755" s="111" t="str">
        <f>VLOOKUP(B2755,辅助信息!E:J,6,FALSE)</f>
        <v>优先威钢,我方卸车,新老国标钢厂不加价可直发</v>
      </c>
      <c r="O2755" s="64" t="str">
        <f ca="1" t="shared" si="165"/>
        <v/>
      </c>
      <c r="P2755" s="64" t="str">
        <f ca="1" t="shared" si="166"/>
        <v/>
      </c>
      <c r="Q2755" s="29" t="str">
        <f>VLOOKUP(B2755,辅助信息!E:M,9,FALSE)</f>
        <v>ZTWM-CDGS-XS-2024-0092-华西-萌海科创农业生态谷</v>
      </c>
      <c r="R2755" s="29" t="str">
        <f>_xlfn._xlws.FILTER(辅助信息!D:D,辅助信息!E:E=B2755)</f>
        <v>华西萌海-科创农业生态谷</v>
      </c>
    </row>
    <row r="2756" hidden="1" spans="2:18">
      <c r="B2756" s="40" t="s">
        <v>92</v>
      </c>
      <c r="C2756" s="72">
        <v>45882</v>
      </c>
      <c r="D2756" s="40" t="str">
        <f>VLOOKUP(B2756,辅助信息!E:K,7,FALSE)</f>
        <v>JWDDCD2025051800046</v>
      </c>
      <c r="E2756" s="40" t="str">
        <f>VLOOKUP(F2756,辅助信息!A:B,2,FALSE)</f>
        <v>盘螺</v>
      </c>
      <c r="F2756" s="40" t="s">
        <v>40</v>
      </c>
      <c r="G2756" s="36">
        <v>15</v>
      </c>
      <c r="H2756" s="136" t="str">
        <f>_xlfn.XLOOKUP(C2756&amp;F2756&amp;I2756&amp;J2756,'[1]2025年已发货'!$F:$F&amp;'[1]2025年已发货'!$C:$C&amp;'[1]2025年已发货'!$G:$G&amp;'[1]2025年已发货'!$H:$H,'[1]2025年已发货'!$E:$E,"未发货")</f>
        <v>未发货</v>
      </c>
      <c r="I2756" s="40" t="str">
        <f>VLOOKUP(B2756,辅助信息!E:I,3,FALSE)</f>
        <v>（华西萌海科创农业生态谷）成都市简阳市白金山水库</v>
      </c>
      <c r="J2756" s="40" t="str">
        <f>VLOOKUP(B2756,辅助信息!E:I,4,FALSE)</f>
        <v>石清国</v>
      </c>
      <c r="K2756" s="40">
        <f>VLOOKUP(J2756,辅助信息!H:I,2,FALSE)</f>
        <v>13458642015</v>
      </c>
      <c r="L2756" s="111" t="str">
        <f>VLOOKUP(B2756,辅助信息!E:J,6,FALSE)</f>
        <v>优先威钢,我方卸车,新老国标钢厂不加价可直发</v>
      </c>
      <c r="O2756" s="64" t="str">
        <f ca="1" t="shared" si="165"/>
        <v/>
      </c>
      <c r="P2756" s="64" t="str">
        <f ca="1" t="shared" si="166"/>
        <v/>
      </c>
      <c r="Q2756" s="29" t="str">
        <f>VLOOKUP(B2756,辅助信息!E:M,9,FALSE)</f>
        <v>ZTWM-CDGS-XS-2024-0092-华西-萌海科创农业生态谷</v>
      </c>
      <c r="R2756" s="29" t="str">
        <f>_xlfn._xlws.FILTER(辅助信息!D:D,辅助信息!E:E=B2756)</f>
        <v>华西萌海-科创农业生态谷</v>
      </c>
    </row>
    <row r="2757" hidden="1" spans="2:18">
      <c r="B2757" s="40" t="s">
        <v>92</v>
      </c>
      <c r="C2757" s="72">
        <v>45882</v>
      </c>
      <c r="D2757" s="40" t="str">
        <f>VLOOKUP(B2757,辅助信息!E:K,7,FALSE)</f>
        <v>JWDDCD2025051800046</v>
      </c>
      <c r="E2757" s="40" t="str">
        <f>VLOOKUP(F2757,辅助信息!A:B,2,FALSE)</f>
        <v>盘螺</v>
      </c>
      <c r="F2757" s="40" t="s">
        <v>41</v>
      </c>
      <c r="G2757" s="36">
        <v>15</v>
      </c>
      <c r="H2757" s="136" t="str">
        <f>_xlfn.XLOOKUP(C2757&amp;F2757&amp;I2757&amp;J2757,'[1]2025年已发货'!$F:$F&amp;'[1]2025年已发货'!$C:$C&amp;'[1]2025年已发货'!$G:$G&amp;'[1]2025年已发货'!$H:$H,'[1]2025年已发货'!$E:$E,"未发货")</f>
        <v>未发货</v>
      </c>
      <c r="I2757" s="40" t="str">
        <f>VLOOKUP(B2757,辅助信息!E:I,3,FALSE)</f>
        <v>（华西萌海科创农业生态谷）成都市简阳市白金山水库</v>
      </c>
      <c r="J2757" s="40" t="str">
        <f>VLOOKUP(B2757,辅助信息!E:I,4,FALSE)</f>
        <v>石清国</v>
      </c>
      <c r="K2757" s="40">
        <f>VLOOKUP(J2757,辅助信息!H:I,2,FALSE)</f>
        <v>13458642015</v>
      </c>
      <c r="L2757" s="111" t="str">
        <f>VLOOKUP(B2757,辅助信息!E:J,6,FALSE)</f>
        <v>优先威钢,我方卸车,新老国标钢厂不加价可直发</v>
      </c>
      <c r="O2757" s="64" t="str">
        <f ca="1" t="shared" si="165"/>
        <v/>
      </c>
      <c r="P2757" s="64" t="str">
        <f ca="1" t="shared" si="166"/>
        <v/>
      </c>
      <c r="Q2757" s="29" t="str">
        <f>VLOOKUP(B2757,辅助信息!E:M,9,FALSE)</f>
        <v>ZTWM-CDGS-XS-2024-0092-华西-萌海科创农业生态谷</v>
      </c>
      <c r="R2757" s="29" t="str">
        <f>_xlfn._xlws.FILTER(辅助信息!D:D,辅助信息!E:E=B2757)</f>
        <v>华西萌海-科创农业生态谷</v>
      </c>
    </row>
    <row r="2758" hidden="1" spans="2:18">
      <c r="B2758" s="40" t="s">
        <v>81</v>
      </c>
      <c r="C2758" s="72">
        <v>45883</v>
      </c>
      <c r="D2758" s="40" t="str">
        <f>VLOOKUP(B2758,辅助信息!E:K,7,FALSE)</f>
        <v>JWDDCD2025060900080</v>
      </c>
      <c r="E2758" s="40" t="str">
        <f>VLOOKUP(F2758,辅助信息!A:B,2,FALSE)</f>
        <v>螺纹钢</v>
      </c>
      <c r="F2758" s="40" t="s">
        <v>32</v>
      </c>
      <c r="G2758" s="36">
        <v>35</v>
      </c>
      <c r="H2758" s="136">
        <f>_xlfn.XLOOKUP(C2758&amp;F2758&amp;I2758&amp;J2758,'[1]2025年已发货'!$F:$F&amp;'[1]2025年已发货'!$C:$C&amp;'[1]2025年已发货'!$G:$G&amp;'[1]2025年已发货'!$H:$H,'[1]2025年已发货'!$E:$E,"未发货")</f>
        <v>35</v>
      </c>
      <c r="I2758" s="40" t="str">
        <f>VLOOKUP(B2758,辅助信息!E:I,3,FALSE)</f>
        <v>（华西简阳西城嘉苑）四川省成都市简阳市简城街道高屋村</v>
      </c>
      <c r="J2758" s="40" t="str">
        <f>VLOOKUP(B2758,辅助信息!E:I,4,FALSE)</f>
        <v>张瀚镭</v>
      </c>
      <c r="K2758" s="40">
        <f>VLOOKUP(J2758,辅助信息!H:I,2,FALSE)</f>
        <v>15884666220</v>
      </c>
      <c r="L2758" s="111" t="str">
        <f>VLOOKUP(B2758,辅助信息!E:J,6,FALSE)</f>
        <v>现场禁止使用氢能源挂车！优先威钢发货,我方卸车,新老国标钢厂不加价可直发，因陕钢多次出现磅差，项目拒绝使用</v>
      </c>
      <c r="O2758" s="64" t="str">
        <f ca="1" t="shared" si="165"/>
        <v/>
      </c>
      <c r="P2758" s="64" t="str">
        <f ca="1" t="shared" si="166"/>
        <v/>
      </c>
      <c r="Q2758" s="29" t="str">
        <f>VLOOKUP(B2758,辅助信息!E:M,9,FALSE)</f>
        <v>ZTWM-CDGS-XS-2024-0030-华西集采-简州大道</v>
      </c>
      <c r="R2758" s="29" t="str">
        <f>_xlfn._xlws.FILTER(辅助信息!D:D,辅助信息!E:E=B2758)</f>
        <v>华西简阳西城嘉苑</v>
      </c>
    </row>
    <row r="2759" hidden="1" spans="2:18">
      <c r="B2759" s="40" t="s">
        <v>92</v>
      </c>
      <c r="C2759" s="72">
        <v>45883</v>
      </c>
      <c r="D2759" s="40" t="str">
        <f>VLOOKUP(B2759,辅助信息!E:K,7,FALSE)</f>
        <v>JWDDCD2025051800046</v>
      </c>
      <c r="E2759" s="40" t="str">
        <f>VLOOKUP(F2759,辅助信息!A:B,2,FALSE)</f>
        <v>盘螺</v>
      </c>
      <c r="F2759" s="40" t="s">
        <v>49</v>
      </c>
      <c r="G2759" s="36">
        <v>6</v>
      </c>
      <c r="H2759" s="136">
        <f>_xlfn.XLOOKUP(C2759&amp;F2759&amp;I2759&amp;J2759,'[1]2025年已发货'!$F:$F&amp;'[1]2025年已发货'!$C:$C&amp;'[1]2025年已发货'!$G:$G&amp;'[1]2025年已发货'!$H:$H,'[1]2025年已发货'!$E:$E,"未发货")</f>
        <v>6</v>
      </c>
      <c r="I2759" s="40" t="str">
        <f>VLOOKUP(B2759,辅助信息!E:I,3,FALSE)</f>
        <v>（华西萌海科创农业生态谷）成都市简阳市白金山水库</v>
      </c>
      <c r="J2759" s="40" t="str">
        <f>VLOOKUP(B2759,辅助信息!E:I,4,FALSE)</f>
        <v>石清国</v>
      </c>
      <c r="K2759" s="40">
        <f>VLOOKUP(J2759,辅助信息!H:I,2,FALSE)</f>
        <v>13458642015</v>
      </c>
      <c r="L2759" s="111" t="str">
        <f>VLOOKUP(B2759,辅助信息!E:J,6,FALSE)</f>
        <v>优先威钢,我方卸车,新老国标钢厂不加价可直发</v>
      </c>
      <c r="O2759" s="64" t="str">
        <f ca="1" t="shared" si="165"/>
        <v/>
      </c>
      <c r="P2759" s="64" t="str">
        <f ca="1" t="shared" si="166"/>
        <v/>
      </c>
      <c r="Q2759" s="29" t="str">
        <f>VLOOKUP(B2759,辅助信息!E:M,9,FALSE)</f>
        <v>ZTWM-CDGS-XS-2024-0092-华西-萌海科创农业生态谷</v>
      </c>
      <c r="R2759" s="29" t="str">
        <f>_xlfn._xlws.FILTER(辅助信息!D:D,辅助信息!E:E=B2759)</f>
        <v>华西萌海-科创农业生态谷</v>
      </c>
    </row>
    <row r="2760" hidden="1" spans="2:18">
      <c r="B2760" s="40" t="s">
        <v>92</v>
      </c>
      <c r="C2760" s="72">
        <v>45883</v>
      </c>
      <c r="D2760" s="40" t="str">
        <f>VLOOKUP(B2760,辅助信息!E:K,7,FALSE)</f>
        <v>JWDDCD2025051800046</v>
      </c>
      <c r="E2760" s="40" t="str">
        <f>VLOOKUP(F2760,辅助信息!A:B,2,FALSE)</f>
        <v>盘螺</v>
      </c>
      <c r="F2760" s="40" t="s">
        <v>40</v>
      </c>
      <c r="G2760" s="36">
        <v>15</v>
      </c>
      <c r="H2760" s="136">
        <f>_xlfn.XLOOKUP(C2760&amp;F2760&amp;I2760&amp;J2760,'[1]2025年已发货'!$F:$F&amp;'[1]2025年已发货'!$C:$C&amp;'[1]2025年已发货'!$G:$G&amp;'[1]2025年已发货'!$H:$H,'[1]2025年已发货'!$E:$E,"未发货")</f>
        <v>15</v>
      </c>
      <c r="I2760" s="40" t="str">
        <f>VLOOKUP(B2760,辅助信息!E:I,3,FALSE)</f>
        <v>（华西萌海科创农业生态谷）成都市简阳市白金山水库</v>
      </c>
      <c r="J2760" s="40" t="str">
        <f>VLOOKUP(B2760,辅助信息!E:I,4,FALSE)</f>
        <v>石清国</v>
      </c>
      <c r="K2760" s="40">
        <f>VLOOKUP(J2760,辅助信息!H:I,2,FALSE)</f>
        <v>13458642015</v>
      </c>
      <c r="L2760" s="111" t="str">
        <f>VLOOKUP(B2760,辅助信息!E:J,6,FALSE)</f>
        <v>优先威钢,我方卸车,新老国标钢厂不加价可直发</v>
      </c>
      <c r="O2760" s="64" t="str">
        <f ca="1" t="shared" si="165"/>
        <v/>
      </c>
      <c r="P2760" s="64" t="str">
        <f ca="1" t="shared" si="166"/>
        <v/>
      </c>
      <c r="Q2760" s="29" t="str">
        <f>VLOOKUP(B2760,辅助信息!E:M,9,FALSE)</f>
        <v>ZTWM-CDGS-XS-2024-0092-华西-萌海科创农业生态谷</v>
      </c>
      <c r="R2760" s="29" t="str">
        <f>_xlfn._xlws.FILTER(辅助信息!D:D,辅助信息!E:E=B2760)</f>
        <v>华西萌海-科创农业生态谷</v>
      </c>
    </row>
    <row r="2761" hidden="1" spans="2:18">
      <c r="B2761" s="40" t="s">
        <v>92</v>
      </c>
      <c r="C2761" s="72">
        <v>45883</v>
      </c>
      <c r="D2761" s="40" t="str">
        <f>VLOOKUP(B2761,辅助信息!E:K,7,FALSE)</f>
        <v>JWDDCD2025051800046</v>
      </c>
      <c r="E2761" s="40" t="str">
        <f>VLOOKUP(F2761,辅助信息!A:B,2,FALSE)</f>
        <v>盘螺</v>
      </c>
      <c r="F2761" s="40" t="s">
        <v>41</v>
      </c>
      <c r="G2761" s="36">
        <v>15</v>
      </c>
      <c r="H2761" s="136">
        <f>_xlfn.XLOOKUP(C2761&amp;F2761&amp;I2761&amp;J2761,'[1]2025年已发货'!$F:$F&amp;'[1]2025年已发货'!$C:$C&amp;'[1]2025年已发货'!$G:$G&amp;'[1]2025年已发货'!$H:$H,'[1]2025年已发货'!$E:$E,"未发货")</f>
        <v>15</v>
      </c>
      <c r="I2761" s="40" t="str">
        <f>VLOOKUP(B2761,辅助信息!E:I,3,FALSE)</f>
        <v>（华西萌海科创农业生态谷）成都市简阳市白金山水库</v>
      </c>
      <c r="J2761" s="40" t="str">
        <f>VLOOKUP(B2761,辅助信息!E:I,4,FALSE)</f>
        <v>石清国</v>
      </c>
      <c r="K2761" s="40">
        <f>VLOOKUP(J2761,辅助信息!H:I,2,FALSE)</f>
        <v>13458642015</v>
      </c>
      <c r="L2761" s="111" t="str">
        <f>VLOOKUP(B2761,辅助信息!E:J,6,FALSE)</f>
        <v>优先威钢,我方卸车,新老国标钢厂不加价可直发</v>
      </c>
      <c r="O2761" s="64" t="str">
        <f ca="1" t="shared" si="165"/>
        <v/>
      </c>
      <c r="P2761" s="64" t="str">
        <f ca="1" t="shared" si="166"/>
        <v/>
      </c>
      <c r="Q2761" s="29" t="str">
        <f>VLOOKUP(B2761,辅助信息!E:M,9,FALSE)</f>
        <v>ZTWM-CDGS-XS-2024-0092-华西-萌海科创农业生态谷</v>
      </c>
      <c r="R2761" s="29" t="str">
        <f>_xlfn._xlws.FILTER(辅助信息!D:D,辅助信息!E:E=B2761)</f>
        <v>华西萌海-科创农业生态谷</v>
      </c>
    </row>
    <row r="2762" hidden="1" spans="2:18">
      <c r="B2762" s="40" t="s">
        <v>186</v>
      </c>
      <c r="C2762" s="72">
        <v>45883</v>
      </c>
      <c r="D2762" s="40" t="str">
        <f>VLOOKUP(B2762,辅助信息!E:K,7,FALSE)</f>
        <v>JWDDCD2025072900123</v>
      </c>
      <c r="E2762" s="40" t="str">
        <f>VLOOKUP(F2762,辅助信息!A:B,2,FALSE)</f>
        <v>盘螺</v>
      </c>
      <c r="F2762" s="40" t="s">
        <v>26</v>
      </c>
      <c r="G2762" s="36">
        <v>18</v>
      </c>
      <c r="H2762" s="136" t="str">
        <f>_xlfn.XLOOKUP(C2762&amp;F2762&amp;I2762&amp;J2762,'[1]2025年已发货'!$F:$F&amp;'[1]2025年已发货'!$C:$C&amp;'[1]2025年已发货'!$G:$G&amp;'[1]2025年已发货'!$H:$H,'[1]2025年已发货'!$E:$E,"未发货")</f>
        <v>未发货</v>
      </c>
      <c r="I2762" s="40" t="str">
        <f>VLOOKUP(B2762,辅助信息!E:I,3,FALSE)</f>
        <v>(乐山市校地共建产教融合基地建设项目二标段)四川省乐山市市中区苏稽镇</v>
      </c>
      <c r="J2762" s="40" t="str">
        <f>VLOOKUP(B2762,辅助信息!E:I,4,FALSE)</f>
        <v>彭江涛</v>
      </c>
      <c r="K2762" s="40">
        <f>VLOOKUP(J2762,辅助信息!H:I,2,FALSE)</f>
        <v>13990276572</v>
      </c>
      <c r="L2762" s="111" t="str">
        <f>VLOOKUP(B2762,辅助信息!E:J,6,FALSE)</f>
        <v>联系实际收货人（彭江涛13990276572）现场要求炉批号控制2个以下，超2个不给予签收。提前联系到场规格及数量</v>
      </c>
      <c r="O2762" s="64" t="str">
        <f ca="1" t="shared" si="165"/>
        <v/>
      </c>
      <c r="P2762" s="64" t="str">
        <f ca="1" t="shared" si="166"/>
        <v/>
      </c>
      <c r="Q2762" s="29" t="str">
        <f>VLOOKUP(B2762,辅助信息!E:M,9,FALSE)</f>
        <v>ZTWM-CDGS-XS-2025-0126-四川机司-乐山市校地共建产教融合基地配套设施项目施工二标段钢筋采购合同</v>
      </c>
      <c r="R2762" s="29" t="str">
        <f>_xlfn._xlws.FILTER(辅助信息!D:D,辅助信息!E:E=B2762)</f>
        <v>乐山市校地共建产教融合基地建设项目</v>
      </c>
    </row>
    <row r="2763" hidden="1" spans="2:18">
      <c r="B2763" s="40" t="s">
        <v>186</v>
      </c>
      <c r="C2763" s="72">
        <v>45883</v>
      </c>
      <c r="D2763" s="40" t="str">
        <f>VLOOKUP(B2763,辅助信息!E:K,7,FALSE)</f>
        <v>JWDDCD2025072900123</v>
      </c>
      <c r="E2763" s="40" t="str">
        <f>VLOOKUP(F2763,辅助信息!A:B,2,FALSE)</f>
        <v>螺纹钢</v>
      </c>
      <c r="F2763" s="40" t="s">
        <v>76</v>
      </c>
      <c r="G2763" s="36">
        <v>8</v>
      </c>
      <c r="H2763" s="136" t="str">
        <f>_xlfn.XLOOKUP(C2763&amp;F2763&amp;I2763&amp;J2763,'[1]2025年已发货'!$F:$F&amp;'[1]2025年已发货'!$C:$C&amp;'[1]2025年已发货'!$G:$G&amp;'[1]2025年已发货'!$H:$H,'[1]2025年已发货'!$E:$E,"未发货")</f>
        <v>未发货</v>
      </c>
      <c r="I2763" s="40" t="str">
        <f>VLOOKUP(B2763,辅助信息!E:I,3,FALSE)</f>
        <v>(乐山市校地共建产教融合基地建设项目二标段)四川省乐山市市中区苏稽镇</v>
      </c>
      <c r="J2763" s="40" t="str">
        <f>VLOOKUP(B2763,辅助信息!E:I,4,FALSE)</f>
        <v>彭江涛</v>
      </c>
      <c r="K2763" s="40">
        <f>VLOOKUP(J2763,辅助信息!H:I,2,FALSE)</f>
        <v>13990276572</v>
      </c>
      <c r="L2763" s="111" t="str">
        <f>VLOOKUP(B2763,辅助信息!E:J,6,FALSE)</f>
        <v>联系实际收货人（彭江涛13990276572）现场要求炉批号控制2个以下，超2个不给予签收。提前联系到场规格及数量</v>
      </c>
      <c r="O2763" s="64" t="str">
        <f ca="1" t="shared" si="165"/>
        <v/>
      </c>
      <c r="P2763" s="64" t="str">
        <f ca="1" t="shared" si="166"/>
        <v/>
      </c>
      <c r="Q2763" s="29" t="str">
        <f>VLOOKUP(B2763,辅助信息!E:M,9,FALSE)</f>
        <v>ZTWM-CDGS-XS-2025-0126-四川机司-乐山市校地共建产教融合基地配套设施项目施工二标段钢筋采购合同</v>
      </c>
      <c r="R2763" s="29" t="str">
        <f>_xlfn._xlws.FILTER(辅助信息!D:D,辅助信息!E:E=B2763)</f>
        <v>乐山市校地共建产教融合基地建设项目</v>
      </c>
    </row>
    <row r="2764" hidden="1" spans="2:18">
      <c r="B2764" s="40" t="s">
        <v>186</v>
      </c>
      <c r="C2764" s="72">
        <v>45883</v>
      </c>
      <c r="D2764" s="40" t="str">
        <f>VLOOKUP(B2764,辅助信息!E:K,7,FALSE)</f>
        <v>JWDDCD2025072900123</v>
      </c>
      <c r="E2764" s="40" t="str">
        <f>VLOOKUP(F2764,辅助信息!A:B,2,FALSE)</f>
        <v>螺纹钢</v>
      </c>
      <c r="F2764" s="40" t="s">
        <v>91</v>
      </c>
      <c r="G2764" s="36">
        <v>35</v>
      </c>
      <c r="H2764" s="136" t="str">
        <f>_xlfn.XLOOKUP(C2764&amp;F2764&amp;I2764&amp;J2764,'[1]2025年已发货'!$F:$F&amp;'[1]2025年已发货'!$C:$C&amp;'[1]2025年已发货'!$G:$G&amp;'[1]2025年已发货'!$H:$H,'[1]2025年已发货'!$E:$E,"未发货")</f>
        <v>未发货</v>
      </c>
      <c r="I2764" s="40" t="str">
        <f>VLOOKUP(B2764,辅助信息!E:I,3,FALSE)</f>
        <v>(乐山市校地共建产教融合基地建设项目二标段)四川省乐山市市中区苏稽镇</v>
      </c>
      <c r="J2764" s="40" t="str">
        <f>VLOOKUP(B2764,辅助信息!E:I,4,FALSE)</f>
        <v>彭江涛</v>
      </c>
      <c r="K2764" s="40">
        <f>VLOOKUP(J2764,辅助信息!H:I,2,FALSE)</f>
        <v>13990276572</v>
      </c>
      <c r="L2764" s="111" t="str">
        <f>VLOOKUP(B2764,辅助信息!E:J,6,FALSE)</f>
        <v>联系实际收货人（彭江涛13990276572）现场要求炉批号控制2个以下，超2个不给予签收。提前联系到场规格及数量</v>
      </c>
      <c r="O2764" s="64" t="str">
        <f ca="1" t="shared" si="165"/>
        <v/>
      </c>
      <c r="P2764" s="64" t="str">
        <f ca="1" t="shared" si="166"/>
        <v/>
      </c>
      <c r="Q2764" s="29" t="str">
        <f>VLOOKUP(B2764,辅助信息!E:M,9,FALSE)</f>
        <v>ZTWM-CDGS-XS-2025-0126-四川机司-乐山市校地共建产教融合基地配套设施项目施工二标段钢筋采购合同</v>
      </c>
      <c r="R2764" s="29" t="str">
        <f>_xlfn._xlws.FILTER(辅助信息!D:D,辅助信息!E:E=B2764)</f>
        <v>乐山市校地共建产教融合基地建设项目</v>
      </c>
    </row>
    <row r="2765" hidden="1" spans="2:18">
      <c r="B2765" s="40" t="s">
        <v>186</v>
      </c>
      <c r="C2765" s="72">
        <v>45883</v>
      </c>
      <c r="D2765" s="40" t="str">
        <f>VLOOKUP(B2765,辅助信息!E:K,7,FALSE)</f>
        <v>JWDDCD2025072900123</v>
      </c>
      <c r="E2765" s="40" t="str">
        <f>VLOOKUP(F2765,辅助信息!A:B,2,FALSE)</f>
        <v>螺纹钢</v>
      </c>
      <c r="F2765" s="40" t="s">
        <v>205</v>
      </c>
      <c r="G2765" s="36">
        <v>5</v>
      </c>
      <c r="H2765" s="136" t="str">
        <f>_xlfn.XLOOKUP(C2765&amp;F2765&amp;I2765&amp;J2765,'[1]2025年已发货'!$F:$F&amp;'[1]2025年已发货'!$C:$C&amp;'[1]2025年已发货'!$G:$G&amp;'[1]2025年已发货'!$H:$H,'[1]2025年已发货'!$E:$E,"未发货")</f>
        <v>未发货</v>
      </c>
      <c r="I2765" s="40" t="str">
        <f>VLOOKUP(B2765,辅助信息!E:I,3,FALSE)</f>
        <v>(乐山市校地共建产教融合基地建设项目二标段)四川省乐山市市中区苏稽镇</v>
      </c>
      <c r="J2765" s="40" t="str">
        <f>VLOOKUP(B2765,辅助信息!E:I,4,FALSE)</f>
        <v>彭江涛</v>
      </c>
      <c r="K2765" s="40">
        <f>VLOOKUP(J2765,辅助信息!H:I,2,FALSE)</f>
        <v>13990276572</v>
      </c>
      <c r="L2765" s="111" t="str">
        <f>VLOOKUP(B2765,辅助信息!E:J,6,FALSE)</f>
        <v>联系实际收货人（彭江涛13990276572）现场要求炉批号控制2个以下，超2个不给予签收。提前联系到场规格及数量</v>
      </c>
      <c r="O2765" s="64" t="str">
        <f ca="1" t="shared" si="165"/>
        <v/>
      </c>
      <c r="P2765" s="64" t="str">
        <f ca="1" t="shared" si="166"/>
        <v/>
      </c>
      <c r="Q2765" s="29" t="str">
        <f>VLOOKUP(B2765,辅助信息!E:M,9,FALSE)</f>
        <v>ZTWM-CDGS-XS-2025-0126-四川机司-乐山市校地共建产教融合基地配套设施项目施工二标段钢筋采购合同</v>
      </c>
      <c r="R2765" s="29" t="str">
        <f>_xlfn._xlws.FILTER(辅助信息!D:D,辅助信息!E:E=B2765)</f>
        <v>乐山市校地共建产教融合基地建设项目</v>
      </c>
    </row>
    <row r="2766" hidden="1" spans="2:18">
      <c r="B2766" s="40" t="s">
        <v>186</v>
      </c>
      <c r="C2766" s="72">
        <v>45883</v>
      </c>
      <c r="D2766" s="40" t="str">
        <f>VLOOKUP(B2766,辅助信息!E:K,7,FALSE)</f>
        <v>JWDDCD2025072900123</v>
      </c>
      <c r="E2766" s="40" t="str">
        <f>VLOOKUP(F2766,辅助信息!A:B,2,FALSE)</f>
        <v>螺纹钢</v>
      </c>
      <c r="F2766" s="40" t="s">
        <v>141</v>
      </c>
      <c r="G2766" s="36">
        <v>5</v>
      </c>
      <c r="H2766" s="136" t="str">
        <f>_xlfn.XLOOKUP(C2766&amp;F2766&amp;I2766&amp;J2766,'[1]2025年已发货'!$F:$F&amp;'[1]2025年已发货'!$C:$C&amp;'[1]2025年已发货'!$G:$G&amp;'[1]2025年已发货'!$H:$H,'[1]2025年已发货'!$E:$E,"未发货")</f>
        <v>未发货</v>
      </c>
      <c r="I2766" s="40" t="str">
        <f>VLOOKUP(B2766,辅助信息!E:I,3,FALSE)</f>
        <v>(乐山市校地共建产教融合基地建设项目二标段)四川省乐山市市中区苏稽镇</v>
      </c>
      <c r="J2766" s="40" t="str">
        <f>VLOOKUP(B2766,辅助信息!E:I,4,FALSE)</f>
        <v>彭江涛</v>
      </c>
      <c r="K2766" s="40">
        <f>VLOOKUP(J2766,辅助信息!H:I,2,FALSE)</f>
        <v>13990276572</v>
      </c>
      <c r="L2766" s="111" t="str">
        <f>VLOOKUP(B2766,辅助信息!E:J,6,FALSE)</f>
        <v>联系实际收货人（彭江涛13990276572）现场要求炉批号控制2个以下，超2个不给予签收。提前联系到场规格及数量</v>
      </c>
      <c r="O2766" s="64" t="str">
        <f ca="1" t="shared" si="165"/>
        <v/>
      </c>
      <c r="P2766" s="64" t="str">
        <f ca="1" t="shared" si="166"/>
        <v/>
      </c>
      <c r="Q2766" s="29" t="str">
        <f>VLOOKUP(B2766,辅助信息!E:M,9,FALSE)</f>
        <v>ZTWM-CDGS-XS-2025-0126-四川机司-乐山市校地共建产教融合基地配套设施项目施工二标段钢筋采购合同</v>
      </c>
      <c r="R2766" s="29" t="str">
        <f>_xlfn._xlws.FILTER(辅助信息!D:D,辅助信息!E:E=B2766)</f>
        <v>乐山市校地共建产教融合基地建设项目</v>
      </c>
    </row>
    <row r="2767" hidden="1" spans="2:18">
      <c r="B2767" s="40" t="s">
        <v>186</v>
      </c>
      <c r="C2767" s="72">
        <v>45883</v>
      </c>
      <c r="D2767" s="40" t="str">
        <f>VLOOKUP(B2767,辅助信息!E:K,7,FALSE)</f>
        <v>JWDDCD2025072900123</v>
      </c>
      <c r="E2767" s="40" t="str">
        <f>VLOOKUP(F2767,辅助信息!A:B,2,FALSE)</f>
        <v>螺纹钢</v>
      </c>
      <c r="F2767" s="40" t="s">
        <v>142</v>
      </c>
      <c r="G2767" s="36">
        <v>20</v>
      </c>
      <c r="H2767" s="136" t="str">
        <f>_xlfn.XLOOKUP(C2767&amp;F2767&amp;I2767&amp;J2767,'[1]2025年已发货'!$F:$F&amp;'[1]2025年已发货'!$C:$C&amp;'[1]2025年已发货'!$G:$G&amp;'[1]2025年已发货'!$H:$H,'[1]2025年已发货'!$E:$E,"未发货")</f>
        <v>未发货</v>
      </c>
      <c r="I2767" s="40" t="str">
        <f>VLOOKUP(B2767,辅助信息!E:I,3,FALSE)</f>
        <v>(乐山市校地共建产教融合基地建设项目二标段)四川省乐山市市中区苏稽镇</v>
      </c>
      <c r="J2767" s="40" t="str">
        <f>VLOOKUP(B2767,辅助信息!E:I,4,FALSE)</f>
        <v>彭江涛</v>
      </c>
      <c r="K2767" s="40">
        <f>VLOOKUP(J2767,辅助信息!H:I,2,FALSE)</f>
        <v>13990276572</v>
      </c>
      <c r="L2767" s="111" t="str">
        <f>VLOOKUP(B2767,辅助信息!E:J,6,FALSE)</f>
        <v>联系实际收货人（彭江涛13990276572）现场要求炉批号控制2个以下，超2个不给予签收。提前联系到场规格及数量</v>
      </c>
      <c r="O2767" s="64" t="str">
        <f ca="1" t="shared" si="165"/>
        <v/>
      </c>
      <c r="P2767" s="64" t="str">
        <f ca="1" t="shared" si="166"/>
        <v/>
      </c>
      <c r="Q2767" s="29" t="str">
        <f>VLOOKUP(B2767,辅助信息!E:M,9,FALSE)</f>
        <v>ZTWM-CDGS-XS-2025-0126-四川机司-乐山市校地共建产教融合基地配套设施项目施工二标段钢筋采购合同</v>
      </c>
      <c r="R2767" s="29" t="str">
        <f>_xlfn._xlws.FILTER(辅助信息!D:D,辅助信息!E:E=B2767)</f>
        <v>乐山市校地共建产教融合基地建设项目</v>
      </c>
    </row>
    <row r="2768" hidden="1" spans="2:18">
      <c r="B2768" s="40" t="s">
        <v>186</v>
      </c>
      <c r="C2768" s="72">
        <v>45883</v>
      </c>
      <c r="D2768" s="40" t="str">
        <f>VLOOKUP(B2768,辅助信息!E:K,7,FALSE)</f>
        <v>JWDDCD2025072900123</v>
      </c>
      <c r="E2768" s="40" t="str">
        <f>VLOOKUP(F2768,辅助信息!A:B,2,FALSE)</f>
        <v>螺纹钢</v>
      </c>
      <c r="F2768" s="40" t="s">
        <v>201</v>
      </c>
      <c r="G2768" s="36">
        <v>10</v>
      </c>
      <c r="H2768" s="136" t="str">
        <f>_xlfn.XLOOKUP(C2768&amp;F2768&amp;I2768&amp;J2768,'[1]2025年已发货'!$F:$F&amp;'[1]2025年已发货'!$C:$C&amp;'[1]2025年已发货'!$G:$G&amp;'[1]2025年已发货'!$H:$H,'[1]2025年已发货'!$E:$E,"未发货")</f>
        <v>未发货</v>
      </c>
      <c r="I2768" s="40" t="str">
        <f>VLOOKUP(B2768,辅助信息!E:I,3,FALSE)</f>
        <v>(乐山市校地共建产教融合基地建设项目二标段)四川省乐山市市中区苏稽镇</v>
      </c>
      <c r="J2768" s="40" t="str">
        <f>VLOOKUP(B2768,辅助信息!E:I,4,FALSE)</f>
        <v>彭江涛</v>
      </c>
      <c r="K2768" s="40">
        <f>VLOOKUP(J2768,辅助信息!H:I,2,FALSE)</f>
        <v>13990276572</v>
      </c>
      <c r="L2768" s="111" t="str">
        <f>VLOOKUP(B2768,辅助信息!E:J,6,FALSE)</f>
        <v>联系实际收货人（彭江涛13990276572）现场要求炉批号控制2个以下，超2个不给予签收。提前联系到场规格及数量</v>
      </c>
      <c r="O2768" s="64" t="str">
        <f ca="1" t="shared" si="165"/>
        <v/>
      </c>
      <c r="P2768" s="64" t="str">
        <f ca="1" t="shared" si="166"/>
        <v/>
      </c>
      <c r="Q2768" s="29" t="str">
        <f>VLOOKUP(B2768,辅助信息!E:M,9,FALSE)</f>
        <v>ZTWM-CDGS-XS-2025-0126-四川机司-乐山市校地共建产教融合基地配套设施项目施工二标段钢筋采购合同</v>
      </c>
      <c r="R2768" s="29" t="str">
        <f>_xlfn._xlws.FILTER(辅助信息!D:D,辅助信息!E:E=B2768)</f>
        <v>乐山市校地共建产教融合基地建设项目</v>
      </c>
    </row>
    <row r="2769" hidden="1" spans="2:18">
      <c r="B2769" s="40" t="s">
        <v>180</v>
      </c>
      <c r="C2769" s="72">
        <v>45885</v>
      </c>
      <c r="D2769" s="40" t="str">
        <f>VLOOKUP(B2769,辅助信息!E:K,7,FALSE)</f>
        <v>JWDDCD2025052800131</v>
      </c>
      <c r="E2769" s="40" t="str">
        <f>VLOOKUP(F2769,辅助信息!A:B,2,FALSE)</f>
        <v>螺纹钢</v>
      </c>
      <c r="F2769" s="40" t="s">
        <v>27</v>
      </c>
      <c r="G2769" s="36">
        <v>3</v>
      </c>
      <c r="H2769" s="136">
        <f>_xlfn.XLOOKUP(C2769&amp;F2769&amp;I2769&amp;J2769,'[1]2025年已发货'!$F:$F&amp;'[1]2025年已发货'!$C:$C&amp;'[1]2025年已发货'!$G:$G&amp;'[1]2025年已发货'!$H:$H,'[1]2025年已发货'!$E:$E,"未发货")</f>
        <v>3</v>
      </c>
      <c r="I2769" s="40" t="str">
        <f>VLOOKUP(B2769,辅助信息!E:I,3,FALSE)</f>
        <v>（商投建工达州中医药科技园-4工区-8号楼）达州市通川区达州中医药职业学院犀牛大道北段</v>
      </c>
      <c r="J2769" s="40" t="str">
        <f>VLOOKUP(B2769,辅助信息!E:I,4,FALSE)</f>
        <v>张扬</v>
      </c>
      <c r="K2769" s="40">
        <f>VLOOKUP(J2769,辅助信息!H:I,2,FALSE)</f>
        <v>18381904567</v>
      </c>
      <c r="L2769" s="111" t="str">
        <f>VLOOKUP(B2769,辅助信息!E:J,6,FALSE)</f>
        <v>控制炉批号！多了现场不收！,优先安排达钢,提前联系到场规格及数量</v>
      </c>
      <c r="O2769" s="64" t="str">
        <f ca="1" t="shared" si="165"/>
        <v/>
      </c>
      <c r="P2769" s="64" t="str">
        <f ca="1" t="shared" si="166"/>
        <v/>
      </c>
      <c r="Q2769" s="29" t="str">
        <f>VLOOKUP(B2769,辅助信息!E:M,9,FALSE)</f>
        <v>ZTWM-CDGS-XS-2024-0134-商投建工达州中医药科技成果示范园项目</v>
      </c>
      <c r="R2769" s="29" t="str">
        <f>_xlfn._xlws.FILTER(辅助信息!D:D,辅助信息!E:E=B2769)</f>
        <v>商投建工达州中医药科技园</v>
      </c>
    </row>
    <row r="2770" hidden="1" spans="2:18">
      <c r="B2770" s="40" t="s">
        <v>180</v>
      </c>
      <c r="C2770" s="72">
        <v>45885</v>
      </c>
      <c r="D2770" s="40" t="str">
        <f>VLOOKUP(B2770,辅助信息!E:K,7,FALSE)</f>
        <v>JWDDCD2025052800131</v>
      </c>
      <c r="E2770" s="40" t="str">
        <f>VLOOKUP(F2770,辅助信息!A:B,2,FALSE)</f>
        <v>螺纹钢</v>
      </c>
      <c r="F2770" s="40" t="s">
        <v>30</v>
      </c>
      <c r="G2770" s="36">
        <v>12</v>
      </c>
      <c r="H2770" s="136">
        <f>_xlfn.XLOOKUP(C2770&amp;F2770&amp;I2770&amp;J2770,'[1]2025年已发货'!$F:$F&amp;'[1]2025年已发货'!$C:$C&amp;'[1]2025年已发货'!$G:$G&amp;'[1]2025年已发货'!$H:$H,'[1]2025年已发货'!$E:$E,"未发货")</f>
        <v>12</v>
      </c>
      <c r="I2770" s="40" t="str">
        <f>VLOOKUP(B2770,辅助信息!E:I,3,FALSE)</f>
        <v>（商投建工达州中医药科技园-4工区-8号楼）达州市通川区达州中医药职业学院犀牛大道北段</v>
      </c>
      <c r="J2770" s="40" t="str">
        <f>VLOOKUP(B2770,辅助信息!E:I,4,FALSE)</f>
        <v>张扬</v>
      </c>
      <c r="K2770" s="40">
        <f>VLOOKUP(J2770,辅助信息!H:I,2,FALSE)</f>
        <v>18381904567</v>
      </c>
      <c r="L2770" s="111" t="str">
        <f>VLOOKUP(B2770,辅助信息!E:J,6,FALSE)</f>
        <v>控制炉批号！多了现场不收！,优先安排达钢,提前联系到场规格及数量</v>
      </c>
      <c r="O2770" s="64" t="str">
        <f ca="1" t="shared" si="165"/>
        <v/>
      </c>
      <c r="P2770" s="64" t="str">
        <f ca="1" t="shared" si="166"/>
        <v/>
      </c>
      <c r="Q2770" s="29" t="str">
        <f>VLOOKUP(B2770,辅助信息!E:M,9,FALSE)</f>
        <v>ZTWM-CDGS-XS-2024-0134-商投建工达州中医药科技成果示范园项目</v>
      </c>
      <c r="R2770" s="29" t="str">
        <f>_xlfn._xlws.FILTER(辅助信息!D:D,辅助信息!E:E=B2770)</f>
        <v>商投建工达州中医药科技园</v>
      </c>
    </row>
    <row r="2771" hidden="1" spans="2:18">
      <c r="B2771" s="40" t="s">
        <v>180</v>
      </c>
      <c r="C2771" s="72">
        <v>45885</v>
      </c>
      <c r="D2771" s="40" t="str">
        <f>VLOOKUP(B2771,辅助信息!E:K,7,FALSE)</f>
        <v>JWDDCD2025052800131</v>
      </c>
      <c r="E2771" s="40" t="str">
        <f>VLOOKUP(F2771,辅助信息!A:B,2,FALSE)</f>
        <v>螺纹钢</v>
      </c>
      <c r="F2771" s="40" t="s">
        <v>28</v>
      </c>
      <c r="G2771" s="36">
        <v>12</v>
      </c>
      <c r="H2771" s="136">
        <f>_xlfn.XLOOKUP(C2771&amp;F2771&amp;I2771&amp;J2771,'[1]2025年已发货'!$F:$F&amp;'[1]2025年已发货'!$C:$C&amp;'[1]2025年已发货'!$G:$G&amp;'[1]2025年已发货'!$H:$H,'[1]2025年已发货'!$E:$E,"未发货")</f>
        <v>12</v>
      </c>
      <c r="I2771" s="40" t="str">
        <f>VLOOKUP(B2771,辅助信息!E:I,3,FALSE)</f>
        <v>（商投建工达州中医药科技园-4工区-8号楼）达州市通川区达州中医药职业学院犀牛大道北段</v>
      </c>
      <c r="J2771" s="40" t="str">
        <f>VLOOKUP(B2771,辅助信息!E:I,4,FALSE)</f>
        <v>张扬</v>
      </c>
      <c r="K2771" s="40">
        <f>VLOOKUP(J2771,辅助信息!H:I,2,FALSE)</f>
        <v>18381904567</v>
      </c>
      <c r="L2771" s="111" t="str">
        <f>VLOOKUP(B2771,辅助信息!E:J,6,FALSE)</f>
        <v>控制炉批号！多了现场不收！,优先安排达钢,提前联系到场规格及数量</v>
      </c>
      <c r="O2771" s="64" t="str">
        <f ca="1" t="shared" si="165"/>
        <v/>
      </c>
      <c r="P2771" s="64" t="str">
        <f ca="1" t="shared" si="166"/>
        <v/>
      </c>
      <c r="Q2771" s="29" t="str">
        <f>VLOOKUP(B2771,辅助信息!E:M,9,FALSE)</f>
        <v>ZTWM-CDGS-XS-2024-0134-商投建工达州中医药科技成果示范园项目</v>
      </c>
      <c r="R2771" s="29" t="str">
        <f>_xlfn._xlws.FILTER(辅助信息!D:D,辅助信息!E:E=B2771)</f>
        <v>商投建工达州中医药科技园</v>
      </c>
    </row>
    <row r="2772" hidden="1" spans="2:18">
      <c r="B2772" s="40" t="s">
        <v>180</v>
      </c>
      <c r="C2772" s="72">
        <v>45885</v>
      </c>
      <c r="D2772" s="40" t="str">
        <f>VLOOKUP(B2772,辅助信息!E:K,7,FALSE)</f>
        <v>JWDDCD2025052800131</v>
      </c>
      <c r="E2772" s="40" t="str">
        <f>VLOOKUP(F2772,辅助信息!A:B,2,FALSE)</f>
        <v>螺纹钢</v>
      </c>
      <c r="F2772" s="40" t="s">
        <v>58</v>
      </c>
      <c r="G2772" s="36">
        <v>9</v>
      </c>
      <c r="H2772" s="136">
        <f>_xlfn.XLOOKUP(C2772&amp;F2772&amp;I2772&amp;J2772,'[1]2025年已发货'!$F:$F&amp;'[1]2025年已发货'!$C:$C&amp;'[1]2025年已发货'!$G:$G&amp;'[1]2025年已发货'!$H:$H,'[1]2025年已发货'!$E:$E,"未发货")</f>
        <v>9</v>
      </c>
      <c r="I2772" s="40" t="str">
        <f>VLOOKUP(B2772,辅助信息!E:I,3,FALSE)</f>
        <v>（商投建工达州中医药科技园-4工区-8号楼）达州市通川区达州中医药职业学院犀牛大道北段</v>
      </c>
      <c r="J2772" s="40" t="str">
        <f>VLOOKUP(B2772,辅助信息!E:I,4,FALSE)</f>
        <v>张扬</v>
      </c>
      <c r="K2772" s="40">
        <f>VLOOKUP(J2772,辅助信息!H:I,2,FALSE)</f>
        <v>18381904567</v>
      </c>
      <c r="L2772" s="111" t="str">
        <f>VLOOKUP(B2772,辅助信息!E:J,6,FALSE)</f>
        <v>控制炉批号！多了现场不收！,优先安排达钢,提前联系到场规格及数量</v>
      </c>
      <c r="O2772" s="64" t="str">
        <f ca="1" t="shared" si="165"/>
        <v/>
      </c>
      <c r="P2772" s="64" t="str">
        <f ca="1" t="shared" si="166"/>
        <v/>
      </c>
      <c r="Q2772" s="29" t="str">
        <f>VLOOKUP(B2772,辅助信息!E:M,9,FALSE)</f>
        <v>ZTWM-CDGS-XS-2024-0134-商投建工达州中医药科技成果示范园项目</v>
      </c>
      <c r="R2772" s="29" t="str">
        <f>_xlfn._xlws.FILTER(辅助信息!D:D,辅助信息!E:E=B2772)</f>
        <v>商投建工达州中医药科技园</v>
      </c>
    </row>
    <row r="2773" hidden="1" spans="2:18">
      <c r="B2773" s="40" t="s">
        <v>208</v>
      </c>
      <c r="C2773" s="72">
        <v>45885</v>
      </c>
      <c r="D2773" s="40" t="str">
        <f>VLOOKUP(B2773,辅助信息!E:K,7,FALSE)</f>
        <v>JWDDCD2025102100480</v>
      </c>
      <c r="E2773" s="40" t="str">
        <f>VLOOKUP(F2773,辅助信息!A:B,2,FALSE)</f>
        <v>高线</v>
      </c>
      <c r="F2773" s="40" t="s">
        <v>51</v>
      </c>
      <c r="G2773" s="142">
        <v>10.5</v>
      </c>
      <c r="H2773" s="136">
        <v>10.5</v>
      </c>
      <c r="I2773" s="40" t="str">
        <f>VLOOKUP(B2773,辅助信息!E:I,3,FALSE)</f>
        <v>(五冶建设锦江区林家坝片区20号地块商业项目)锦江区泰昌路锦江28亩项目部</v>
      </c>
      <c r="J2773" s="40" t="str">
        <f>VLOOKUP(B2773,辅助信息!E:I,4,FALSE)</f>
        <v>陶杰</v>
      </c>
      <c r="K2773" s="40">
        <f>VLOOKUP(J2773,辅助信息!H:I,2,FALSE)</f>
        <v>13980247952</v>
      </c>
      <c r="L2773" s="111" t="str">
        <f>VLOOKUP(B2773,辅助信息!E:J,6,FALSE)</f>
        <v>联系实际收货人（陶杰13980247952）五冶建设送货单,6份材质书,锈货不收，装货前联系收货人核实到场规格,没提前告知进场规格现场不给予接收</v>
      </c>
      <c r="O2773" s="64" t="str">
        <f ca="1" t="shared" si="165"/>
        <v/>
      </c>
      <c r="P2773" s="64" t="str">
        <f ca="1" t="shared" si="166"/>
        <v/>
      </c>
      <c r="Q2773" s="29" t="str">
        <f>VLOOKUP(B2773,辅助信息!E:M,9,FALSE)</f>
        <v>ZTWM-CDGS-XS-2025-0073-五冶天府-成都怡心湖片区及龙泉驿医院等项目</v>
      </c>
      <c r="R2773" s="29" t="str">
        <f>_xlfn._xlws.FILTER(辅助信息!D:D,辅助信息!E:E=B2773)</f>
        <v>五冶建设锦江区林家坝片区20号地块商业项目</v>
      </c>
    </row>
    <row r="2774" hidden="1" spans="2:18">
      <c r="B2774" s="40" t="s">
        <v>208</v>
      </c>
      <c r="C2774" s="72">
        <v>45885</v>
      </c>
      <c r="D2774" s="40" t="str">
        <f>VLOOKUP(B2774,辅助信息!E:K,7,FALSE)</f>
        <v>JWDDCD2025102100480</v>
      </c>
      <c r="E2774" s="40" t="str">
        <f>VLOOKUP(F2774,辅助信息!A:B,2,FALSE)</f>
        <v>高线</v>
      </c>
      <c r="F2774" s="40" t="s">
        <v>61</v>
      </c>
      <c r="G2774" s="142">
        <v>21.2</v>
      </c>
      <c r="H2774" s="136">
        <v>21.2</v>
      </c>
      <c r="I2774" s="40" t="str">
        <f>VLOOKUP(B2774,辅助信息!E:I,3,FALSE)</f>
        <v>(五冶建设锦江区林家坝片区20号地块商业项目)锦江区泰昌路锦江28亩项目部</v>
      </c>
      <c r="J2774" s="40" t="str">
        <f>VLOOKUP(B2774,辅助信息!E:I,4,FALSE)</f>
        <v>陶杰</v>
      </c>
      <c r="K2774" s="40">
        <f>VLOOKUP(J2774,辅助信息!H:I,2,FALSE)</f>
        <v>13980247952</v>
      </c>
      <c r="L2774" s="111" t="str">
        <f>VLOOKUP(B2774,辅助信息!E:J,6,FALSE)</f>
        <v>联系实际收货人（陶杰13980247952）五冶建设送货单,6份材质书,锈货不收，装货前联系收货人核实到场规格,没提前告知进场规格现场不给予接收</v>
      </c>
      <c r="O2774" s="64" t="str">
        <f ca="1" t="shared" si="165"/>
        <v/>
      </c>
      <c r="P2774" s="64" t="str">
        <f ca="1" t="shared" si="166"/>
        <v/>
      </c>
      <c r="Q2774" s="29" t="str">
        <f>VLOOKUP(B2774,辅助信息!E:M,9,FALSE)</f>
        <v>ZTWM-CDGS-XS-2025-0073-五冶天府-成都怡心湖片区及龙泉驿医院等项目</v>
      </c>
      <c r="R2774" s="29" t="str">
        <f>_xlfn._xlws.FILTER(辅助信息!D:D,辅助信息!E:E=B2774)</f>
        <v>五冶建设锦江区林家坝片区20号地块商业项目</v>
      </c>
    </row>
    <row r="2775" hidden="1" spans="2:18">
      <c r="B2775" s="40" t="s">
        <v>208</v>
      </c>
      <c r="C2775" s="72">
        <v>45885</v>
      </c>
      <c r="D2775" s="40" t="str">
        <f>VLOOKUP(B2775,辅助信息!E:K,7,FALSE)</f>
        <v>JWDDCD2025102100480</v>
      </c>
      <c r="E2775" s="40" t="str">
        <f>VLOOKUP(F2775,辅助信息!A:B,2,FALSE)</f>
        <v>螺纹钢</v>
      </c>
      <c r="F2775" s="40" t="s">
        <v>30</v>
      </c>
      <c r="G2775" s="142">
        <v>6.9</v>
      </c>
      <c r="H2775" s="136">
        <v>6.9</v>
      </c>
      <c r="I2775" s="40" t="str">
        <f>VLOOKUP(B2775,辅助信息!E:I,3,FALSE)</f>
        <v>(五冶建设锦江区林家坝片区20号地块商业项目)锦江区泰昌路锦江28亩项目部</v>
      </c>
      <c r="J2775" s="40" t="str">
        <f>VLOOKUP(B2775,辅助信息!E:I,4,FALSE)</f>
        <v>陶杰</v>
      </c>
      <c r="K2775" s="40">
        <f>VLOOKUP(J2775,辅助信息!H:I,2,FALSE)</f>
        <v>13980247952</v>
      </c>
      <c r="L2775" s="111" t="str">
        <f>VLOOKUP(B2775,辅助信息!E:J,6,FALSE)</f>
        <v>联系实际收货人（陶杰13980247952）五冶建设送货单,6份材质书,锈货不收，装货前联系收货人核实到场规格,没提前告知进场规格现场不给予接收</v>
      </c>
      <c r="O2775" s="64" t="str">
        <f ca="1" t="shared" si="165"/>
        <v/>
      </c>
      <c r="P2775" s="64" t="str">
        <f ca="1" t="shared" si="166"/>
        <v/>
      </c>
      <c r="Q2775" s="29" t="str">
        <f>VLOOKUP(B2775,辅助信息!E:M,9,FALSE)</f>
        <v>ZTWM-CDGS-XS-2025-0073-五冶天府-成都怡心湖片区及龙泉驿医院等项目</v>
      </c>
      <c r="R2775" s="29" t="str">
        <f>_xlfn._xlws.FILTER(辅助信息!D:D,辅助信息!E:E=B2775)</f>
        <v>五冶建设锦江区林家坝片区20号地块商业项目</v>
      </c>
    </row>
    <row r="2776" hidden="1" spans="2:18">
      <c r="B2776" s="40" t="s">
        <v>208</v>
      </c>
      <c r="C2776" s="72">
        <v>45885</v>
      </c>
      <c r="D2776" s="40" t="str">
        <f>VLOOKUP(B2776,辅助信息!E:K,7,FALSE)</f>
        <v>JWDDCD2025102100480</v>
      </c>
      <c r="E2776" s="40" t="str">
        <f>VLOOKUP(F2776,辅助信息!A:B,2,FALSE)</f>
        <v>螺纹钢</v>
      </c>
      <c r="F2776" s="40" t="s">
        <v>28</v>
      </c>
      <c r="G2776" s="142">
        <v>27.8</v>
      </c>
      <c r="H2776" s="136">
        <v>27.8</v>
      </c>
      <c r="I2776" s="40" t="str">
        <f>VLOOKUP(B2776,辅助信息!E:I,3,FALSE)</f>
        <v>(五冶建设锦江区林家坝片区20号地块商业项目)锦江区泰昌路锦江28亩项目部</v>
      </c>
      <c r="J2776" s="40" t="str">
        <f>VLOOKUP(B2776,辅助信息!E:I,4,FALSE)</f>
        <v>陶杰</v>
      </c>
      <c r="K2776" s="40">
        <f>VLOOKUP(J2776,辅助信息!H:I,2,FALSE)</f>
        <v>13980247952</v>
      </c>
      <c r="L2776" s="111" t="str">
        <f>VLOOKUP(B2776,辅助信息!E:J,6,FALSE)</f>
        <v>联系实际收货人（陶杰13980247952）五冶建设送货单,6份材质书,锈货不收，装货前联系收货人核实到场规格,没提前告知进场规格现场不给予接收</v>
      </c>
      <c r="O2776" s="64" t="str">
        <f ca="1" t="shared" si="165"/>
        <v/>
      </c>
      <c r="P2776" s="64" t="str">
        <f ca="1" t="shared" si="166"/>
        <v/>
      </c>
      <c r="Q2776" s="29" t="str">
        <f>VLOOKUP(B2776,辅助信息!E:M,9,FALSE)</f>
        <v>ZTWM-CDGS-XS-2025-0073-五冶天府-成都怡心湖片区及龙泉驿医院等项目</v>
      </c>
      <c r="R2776" s="29" t="str">
        <f>_xlfn._xlws.FILTER(辅助信息!D:D,辅助信息!E:E=B2776)</f>
        <v>五冶建设锦江区林家坝片区20号地块商业项目</v>
      </c>
    </row>
    <row r="2777" hidden="1" spans="2:18">
      <c r="B2777" s="40" t="s">
        <v>208</v>
      </c>
      <c r="C2777" s="72">
        <v>45885</v>
      </c>
      <c r="D2777" s="40" t="str">
        <f>VLOOKUP(B2777,辅助信息!E:K,7,FALSE)</f>
        <v>JWDDCD2025102100480</v>
      </c>
      <c r="E2777" s="40" t="str">
        <f>VLOOKUP(F2777,辅助信息!A:B,2,FALSE)</f>
        <v>螺纹钢</v>
      </c>
      <c r="F2777" s="40" t="s">
        <v>18</v>
      </c>
      <c r="G2777" s="142">
        <v>46.5</v>
      </c>
      <c r="H2777" s="136">
        <v>46.5</v>
      </c>
      <c r="I2777" s="40" t="str">
        <f>VLOOKUP(B2777,辅助信息!E:I,3,FALSE)</f>
        <v>(五冶建设锦江区林家坝片区20号地块商业项目)锦江区泰昌路锦江28亩项目部</v>
      </c>
      <c r="J2777" s="40" t="str">
        <f>VLOOKUP(B2777,辅助信息!E:I,4,FALSE)</f>
        <v>陶杰</v>
      </c>
      <c r="K2777" s="40">
        <f>VLOOKUP(J2777,辅助信息!H:I,2,FALSE)</f>
        <v>13980247952</v>
      </c>
      <c r="L2777" s="111" t="str">
        <f>VLOOKUP(B2777,辅助信息!E:J,6,FALSE)</f>
        <v>联系实际收货人（陶杰13980247952）五冶建设送货单,6份材质书,锈货不收，装货前联系收货人核实到场规格,没提前告知进场规格现场不给予接收</v>
      </c>
      <c r="O2777" s="64" t="str">
        <f ca="1" t="shared" si="165"/>
        <v/>
      </c>
      <c r="P2777" s="64" t="str">
        <f ca="1" t="shared" si="166"/>
        <v/>
      </c>
      <c r="Q2777" s="29" t="str">
        <f>VLOOKUP(B2777,辅助信息!E:M,9,FALSE)</f>
        <v>ZTWM-CDGS-XS-2025-0073-五冶天府-成都怡心湖片区及龙泉驿医院等项目</v>
      </c>
      <c r="R2777" s="29" t="str">
        <f>_xlfn._xlws.FILTER(辅助信息!D:D,辅助信息!E:E=B2777)</f>
        <v>五冶建设锦江区林家坝片区20号地块商业项目</v>
      </c>
    </row>
    <row r="2778" hidden="1" spans="2:18">
      <c r="B2778" s="40" t="s">
        <v>194</v>
      </c>
      <c r="C2778" s="72">
        <v>45885</v>
      </c>
      <c r="D2778" s="40" t="str">
        <f>VLOOKUP(B2778,辅助信息!E:K,7,FALSE)</f>
        <v>JWDD2025071500089</v>
      </c>
      <c r="E2778" s="40" t="str">
        <f>VLOOKUP(F2778,辅助信息!A:B,2,FALSE)</f>
        <v>盘螺</v>
      </c>
      <c r="F2778" s="36" t="s">
        <v>26</v>
      </c>
      <c r="G2778" s="36">
        <v>5</v>
      </c>
      <c r="H2778" s="136">
        <f>_xlfn.XLOOKUP(C2778&amp;F2778&amp;I2778&amp;J2778,'[1]2025年已发货'!$F:$F&amp;'[1]2025年已发货'!$C:$C&amp;'[1]2025年已发货'!$G:$G&amp;'[1]2025年已发货'!$H:$H,'[1]2025年已发货'!$E:$E,"未发货")</f>
        <v>5</v>
      </c>
      <c r="I2778" s="40" t="str">
        <f>VLOOKUP(B2778,辅助信息!E:I,3,FALSE)</f>
        <v>(宜宾兴港三江新区长江工业园保障性租赁住房建设项目-土建)四川省宜宾市翠屏区永善路南段宜宾市三江新区长江工业园区</v>
      </c>
      <c r="J2778" s="40" t="str">
        <f>VLOOKUP(B2778,辅助信息!E:I,4,FALSE)</f>
        <v>赵元虎</v>
      </c>
      <c r="K2778" s="40">
        <f>VLOOKUP(J2778,辅助信息!H:I,2,FALSE)</f>
        <v>13684167136</v>
      </c>
      <c r="L2778" s="111" t="str">
        <f>VLOOKUP(B2778,辅助信息!E:J,6,FALSE)</f>
        <v>现场要求调度统一联系指定收货人，不单独发司机位置。锈货不收，装货前联系收货人核实到场规格,没提前告知进场规格现场不给予接收</v>
      </c>
      <c r="O2778" s="64" t="str">
        <f ca="1" t="shared" si="165"/>
        <v/>
      </c>
      <c r="P2778" s="64" t="str">
        <f ca="1" t="shared" si="166"/>
        <v/>
      </c>
      <c r="Q2778" s="29" t="str">
        <f>VLOOKUP(B2778,辅助信息!E:M,9,FALSE)</f>
        <v>ZTWM-CDYXGS-XS-2025-0014-宜宾兴港建材-三江新区长江工业园片区保障性租赁住房建设项目</v>
      </c>
      <c r="R2778" s="29" t="str">
        <f>_xlfn._xlws.FILTER(辅助信息!D:D,辅助信息!E:E=B2778)</f>
        <v>宜宾兴港三江新区长江工业园建设项目</v>
      </c>
    </row>
    <row r="2779" hidden="1" spans="2:18">
      <c r="B2779" s="40" t="s">
        <v>194</v>
      </c>
      <c r="C2779" s="72">
        <v>45885</v>
      </c>
      <c r="D2779" s="40" t="str">
        <f>VLOOKUP(B2779,辅助信息!E:K,7,FALSE)</f>
        <v>JWDD2025071500089</v>
      </c>
      <c r="E2779" s="40" t="str">
        <f>VLOOKUP(F2779,辅助信息!A:B,2,FALSE)</f>
        <v>螺纹钢</v>
      </c>
      <c r="F2779" s="36" t="s">
        <v>27</v>
      </c>
      <c r="G2779" s="36">
        <v>10</v>
      </c>
      <c r="H2779" s="136">
        <f>_xlfn.XLOOKUP(C2779&amp;F2779&amp;I2779&amp;J2779,'[1]2025年已发货'!$F:$F&amp;'[1]2025年已发货'!$C:$C&amp;'[1]2025年已发货'!$G:$G&amp;'[1]2025年已发货'!$H:$H,'[1]2025年已发货'!$E:$E,"未发货")</f>
        <v>10</v>
      </c>
      <c r="I2779" s="40" t="str">
        <f>VLOOKUP(B2779,辅助信息!E:I,3,FALSE)</f>
        <v>(宜宾兴港三江新区长江工业园保障性租赁住房建设项目-土建)四川省宜宾市翠屏区永善路南段宜宾市三江新区长江工业园区</v>
      </c>
      <c r="J2779" s="40" t="str">
        <f>VLOOKUP(B2779,辅助信息!E:I,4,FALSE)</f>
        <v>赵元虎</v>
      </c>
      <c r="K2779" s="40">
        <f>VLOOKUP(J2779,辅助信息!H:I,2,FALSE)</f>
        <v>13684167136</v>
      </c>
      <c r="L2779" s="111" t="str">
        <f>VLOOKUP(B2779,辅助信息!E:J,6,FALSE)</f>
        <v>现场要求调度统一联系指定收货人，不单独发司机位置。锈货不收，装货前联系收货人核实到场规格,没提前告知进场规格现场不给予接收</v>
      </c>
      <c r="O2779" s="64" t="str">
        <f ca="1" t="shared" si="165"/>
        <v/>
      </c>
      <c r="P2779" s="64" t="str">
        <f ca="1" t="shared" si="166"/>
        <v/>
      </c>
      <c r="Q2779" s="29" t="str">
        <f>VLOOKUP(B2779,辅助信息!E:M,9,FALSE)</f>
        <v>ZTWM-CDYXGS-XS-2025-0014-宜宾兴港建材-三江新区长江工业园片区保障性租赁住房建设项目</v>
      </c>
      <c r="R2779" s="29" t="str">
        <f>_xlfn._xlws.FILTER(辅助信息!D:D,辅助信息!E:E=B2779)</f>
        <v>宜宾兴港三江新区长江工业园建设项目</v>
      </c>
    </row>
    <row r="2780" hidden="1" spans="2:18">
      <c r="B2780" s="40" t="s">
        <v>194</v>
      </c>
      <c r="C2780" s="72">
        <v>45885</v>
      </c>
      <c r="D2780" s="40" t="str">
        <f>VLOOKUP(B2780,辅助信息!E:K,7,FALSE)</f>
        <v>JWDD2025071500089</v>
      </c>
      <c r="E2780" s="40" t="str">
        <f>VLOOKUP(F2780,辅助信息!A:B,2,FALSE)</f>
        <v>螺纹钢</v>
      </c>
      <c r="F2780" s="36" t="s">
        <v>19</v>
      </c>
      <c r="G2780" s="36">
        <v>25</v>
      </c>
      <c r="H2780" s="136">
        <f>_xlfn.XLOOKUP(C2780&amp;F2780&amp;I2780&amp;J2780,'[1]2025年已发货'!$F:$F&amp;'[1]2025年已发货'!$C:$C&amp;'[1]2025年已发货'!$G:$G&amp;'[1]2025年已发货'!$H:$H,'[1]2025年已发货'!$E:$E,"未发货")</f>
        <v>25</v>
      </c>
      <c r="I2780" s="40" t="str">
        <f>VLOOKUP(B2780,辅助信息!E:I,3,FALSE)</f>
        <v>(宜宾兴港三江新区长江工业园保障性租赁住房建设项目-土建)四川省宜宾市翠屏区永善路南段宜宾市三江新区长江工业园区</v>
      </c>
      <c r="J2780" s="40" t="str">
        <f>VLOOKUP(B2780,辅助信息!E:I,4,FALSE)</f>
        <v>赵元虎</v>
      </c>
      <c r="K2780" s="40">
        <f>VLOOKUP(J2780,辅助信息!H:I,2,FALSE)</f>
        <v>13684167136</v>
      </c>
      <c r="L2780" s="111" t="str">
        <f>VLOOKUP(B2780,辅助信息!E:J,6,FALSE)</f>
        <v>现场要求调度统一联系指定收货人，不单独发司机位置。锈货不收，装货前联系收货人核实到场规格,没提前告知进场规格现场不给予接收</v>
      </c>
      <c r="O2780" s="64" t="str">
        <f ca="1" t="shared" si="165"/>
        <v/>
      </c>
      <c r="P2780" s="64" t="str">
        <f ca="1" t="shared" si="166"/>
        <v/>
      </c>
      <c r="Q2780" s="29" t="str">
        <f>VLOOKUP(B2780,辅助信息!E:M,9,FALSE)</f>
        <v>ZTWM-CDYXGS-XS-2025-0014-宜宾兴港建材-三江新区长江工业园片区保障性租赁住房建设项目</v>
      </c>
      <c r="R2780" s="29" t="str">
        <f>_xlfn._xlws.FILTER(辅助信息!D:D,辅助信息!E:E=B2780)</f>
        <v>宜宾兴港三江新区长江工业园建设项目</v>
      </c>
    </row>
    <row r="2781" hidden="1" spans="2:18">
      <c r="B2781" s="40" t="s">
        <v>194</v>
      </c>
      <c r="C2781" s="72">
        <v>45885</v>
      </c>
      <c r="D2781" s="40" t="str">
        <f>VLOOKUP(B2781,辅助信息!E:K,7,FALSE)</f>
        <v>JWDD2025071500089</v>
      </c>
      <c r="E2781" s="40" t="str">
        <f>VLOOKUP(F2781,辅助信息!A:B,2,FALSE)</f>
        <v>螺纹钢</v>
      </c>
      <c r="F2781" s="36" t="s">
        <v>30</v>
      </c>
      <c r="G2781" s="36">
        <v>10</v>
      </c>
      <c r="H2781" s="136">
        <f>_xlfn.XLOOKUP(C2781&amp;F2781&amp;I2781&amp;J2781,'[1]2025年已发货'!$F:$F&amp;'[1]2025年已发货'!$C:$C&amp;'[1]2025年已发货'!$G:$G&amp;'[1]2025年已发货'!$H:$H,'[1]2025年已发货'!$E:$E,"未发货")</f>
        <v>10</v>
      </c>
      <c r="I2781" s="40" t="str">
        <f>VLOOKUP(B2781,辅助信息!E:I,3,FALSE)</f>
        <v>(宜宾兴港三江新区长江工业园保障性租赁住房建设项目-土建)四川省宜宾市翠屏区永善路南段宜宾市三江新区长江工业园区</v>
      </c>
      <c r="J2781" s="40" t="str">
        <f>VLOOKUP(B2781,辅助信息!E:I,4,FALSE)</f>
        <v>赵元虎</v>
      </c>
      <c r="K2781" s="40">
        <f>VLOOKUP(J2781,辅助信息!H:I,2,FALSE)</f>
        <v>13684167136</v>
      </c>
      <c r="L2781" s="111" t="str">
        <f>VLOOKUP(B2781,辅助信息!E:J,6,FALSE)</f>
        <v>现场要求调度统一联系指定收货人，不单独发司机位置。锈货不收，装货前联系收货人核实到场规格,没提前告知进场规格现场不给予接收</v>
      </c>
      <c r="O2781" s="64" t="str">
        <f ca="1" t="shared" ref="O2781:O2844" si="167">IF(OR(M2781="",N2781&lt;&gt;""),"",MAX(M2781-TODAY(),0))</f>
        <v/>
      </c>
      <c r="P2781" s="64" t="str">
        <f ca="1" t="shared" ref="P2781:P2844" si="168">IF(M2781="","",IF(N2781&lt;&gt;"",MAX(N2781-M2781,0),IF(TODAY()&gt;M2781,TODAY()-M2781,0)))</f>
        <v/>
      </c>
      <c r="Q2781" s="29" t="str">
        <f>VLOOKUP(B2781,辅助信息!E:M,9,FALSE)</f>
        <v>ZTWM-CDYXGS-XS-2025-0014-宜宾兴港建材-三江新区长江工业园片区保障性租赁住房建设项目</v>
      </c>
      <c r="R2781" s="29" t="str">
        <f>_xlfn._xlws.FILTER(辅助信息!D:D,辅助信息!E:E=B2781)</f>
        <v>宜宾兴港三江新区长江工业园建设项目</v>
      </c>
    </row>
    <row r="2782" hidden="1" spans="2:18">
      <c r="B2782" s="40" t="s">
        <v>194</v>
      </c>
      <c r="C2782" s="72">
        <v>45885</v>
      </c>
      <c r="D2782" s="40" t="str">
        <f>VLOOKUP(B2782,辅助信息!E:K,7,FALSE)</f>
        <v>JWDD2025071500089</v>
      </c>
      <c r="E2782" s="40" t="str">
        <f>VLOOKUP(F2782,辅助信息!A:B,2,FALSE)</f>
        <v>螺纹钢</v>
      </c>
      <c r="F2782" s="36" t="s">
        <v>33</v>
      </c>
      <c r="G2782" s="36">
        <v>10</v>
      </c>
      <c r="H2782" s="136">
        <f>_xlfn.XLOOKUP(C2782&amp;F2782&amp;I2782&amp;J2782,'[1]2025年已发货'!$F:$F&amp;'[1]2025年已发货'!$C:$C&amp;'[1]2025年已发货'!$G:$G&amp;'[1]2025年已发货'!$H:$H,'[1]2025年已发货'!$E:$E,"未发货")</f>
        <v>10</v>
      </c>
      <c r="I2782" s="40" t="str">
        <f>VLOOKUP(B2782,辅助信息!E:I,3,FALSE)</f>
        <v>(宜宾兴港三江新区长江工业园保障性租赁住房建设项目-土建)四川省宜宾市翠屏区永善路南段宜宾市三江新区长江工业园区</v>
      </c>
      <c r="J2782" s="40" t="str">
        <f>VLOOKUP(B2782,辅助信息!E:I,4,FALSE)</f>
        <v>赵元虎</v>
      </c>
      <c r="K2782" s="40">
        <f>VLOOKUP(J2782,辅助信息!H:I,2,FALSE)</f>
        <v>13684167136</v>
      </c>
      <c r="L2782" s="111" t="str">
        <f>VLOOKUP(B2782,辅助信息!E:J,6,FALSE)</f>
        <v>现场要求调度统一联系指定收货人，不单独发司机位置。锈货不收，装货前联系收货人核实到场规格,没提前告知进场规格现场不给予接收</v>
      </c>
      <c r="O2782" s="64" t="str">
        <f ca="1" t="shared" si="167"/>
        <v/>
      </c>
      <c r="P2782" s="64" t="str">
        <f ca="1" t="shared" si="168"/>
        <v/>
      </c>
      <c r="Q2782" s="29" t="str">
        <f>VLOOKUP(B2782,辅助信息!E:M,9,FALSE)</f>
        <v>ZTWM-CDYXGS-XS-2025-0014-宜宾兴港建材-三江新区长江工业园片区保障性租赁住房建设项目</v>
      </c>
      <c r="R2782" s="29" t="str">
        <f>_xlfn._xlws.FILTER(辅助信息!D:D,辅助信息!E:E=B2782)</f>
        <v>宜宾兴港三江新区长江工业园建设项目</v>
      </c>
    </row>
    <row r="2783" hidden="1" spans="2:18">
      <c r="B2783" s="40" t="s">
        <v>194</v>
      </c>
      <c r="C2783" s="72">
        <v>45885</v>
      </c>
      <c r="D2783" s="40" t="str">
        <f>VLOOKUP(B2783,辅助信息!E:K,7,FALSE)</f>
        <v>JWDD2025071500089</v>
      </c>
      <c r="E2783" s="40" t="str">
        <f>VLOOKUP(F2783,辅助信息!A:B,2,FALSE)</f>
        <v>螺纹钢</v>
      </c>
      <c r="F2783" s="36" t="s">
        <v>28</v>
      </c>
      <c r="G2783" s="36">
        <v>10</v>
      </c>
      <c r="H2783" s="136">
        <f>_xlfn.XLOOKUP(C2783&amp;F2783&amp;I2783&amp;J2783,'[1]2025年已发货'!$F:$F&amp;'[1]2025年已发货'!$C:$C&amp;'[1]2025年已发货'!$G:$G&amp;'[1]2025年已发货'!$H:$H,'[1]2025年已发货'!$E:$E,"未发货")</f>
        <v>10</v>
      </c>
      <c r="I2783" s="40" t="str">
        <f>VLOOKUP(B2783,辅助信息!E:I,3,FALSE)</f>
        <v>(宜宾兴港三江新区长江工业园保障性租赁住房建设项目-土建)四川省宜宾市翠屏区永善路南段宜宾市三江新区长江工业园区</v>
      </c>
      <c r="J2783" s="40" t="str">
        <f>VLOOKUP(B2783,辅助信息!E:I,4,FALSE)</f>
        <v>赵元虎</v>
      </c>
      <c r="K2783" s="40">
        <f>VLOOKUP(J2783,辅助信息!H:I,2,FALSE)</f>
        <v>13684167136</v>
      </c>
      <c r="L2783" s="111" t="str">
        <f>VLOOKUP(B2783,辅助信息!E:J,6,FALSE)</f>
        <v>现场要求调度统一联系指定收货人，不单独发司机位置。锈货不收，装货前联系收货人核实到场规格,没提前告知进场规格现场不给予接收</v>
      </c>
      <c r="O2783" s="64" t="str">
        <f ca="1" t="shared" si="167"/>
        <v/>
      </c>
      <c r="P2783" s="64" t="str">
        <f ca="1" t="shared" si="168"/>
        <v/>
      </c>
      <c r="Q2783" s="29" t="str">
        <f>VLOOKUP(B2783,辅助信息!E:M,9,FALSE)</f>
        <v>ZTWM-CDYXGS-XS-2025-0014-宜宾兴港建材-三江新区长江工业园片区保障性租赁住房建设项目</v>
      </c>
      <c r="R2783" s="29" t="str">
        <f>_xlfn._xlws.FILTER(辅助信息!D:D,辅助信息!E:E=B2783)</f>
        <v>宜宾兴港三江新区长江工业园建设项目</v>
      </c>
    </row>
    <row r="2784" hidden="1" spans="2:18">
      <c r="B2784" s="40" t="s">
        <v>194</v>
      </c>
      <c r="C2784" s="72">
        <v>45885</v>
      </c>
      <c r="D2784" s="40" t="str">
        <f>VLOOKUP(B2784,辅助信息!E:K,7,FALSE)</f>
        <v>JWDD2025071500089</v>
      </c>
      <c r="E2784" s="40" t="str">
        <f>VLOOKUP(F2784,辅助信息!A:B,2,FALSE)</f>
        <v>螺纹钢</v>
      </c>
      <c r="F2784" s="36" t="s">
        <v>18</v>
      </c>
      <c r="G2784" s="36">
        <v>35</v>
      </c>
      <c r="H2784" s="136">
        <f>_xlfn.XLOOKUP(C2784&amp;F2784&amp;I2784&amp;J2784,'[1]2025年已发货'!$F:$F&amp;'[1]2025年已发货'!$C:$C&amp;'[1]2025年已发货'!$G:$G&amp;'[1]2025年已发货'!$H:$H,'[1]2025年已发货'!$E:$E,"未发货")</f>
        <v>35</v>
      </c>
      <c r="I2784" s="40" t="str">
        <f>VLOOKUP(B2784,辅助信息!E:I,3,FALSE)</f>
        <v>(宜宾兴港三江新区长江工业园保障性租赁住房建设项目-土建)四川省宜宾市翠屏区永善路南段宜宾市三江新区长江工业园区</v>
      </c>
      <c r="J2784" s="40" t="str">
        <f>VLOOKUP(B2784,辅助信息!E:I,4,FALSE)</f>
        <v>赵元虎</v>
      </c>
      <c r="K2784" s="40">
        <f>VLOOKUP(J2784,辅助信息!H:I,2,FALSE)</f>
        <v>13684167136</v>
      </c>
      <c r="L2784" s="111" t="str">
        <f>VLOOKUP(B2784,辅助信息!E:J,6,FALSE)</f>
        <v>现场要求调度统一联系指定收货人，不单独发司机位置。锈货不收，装货前联系收货人核实到场规格,没提前告知进场规格现场不给予接收</v>
      </c>
      <c r="O2784" s="64" t="str">
        <f ca="1" t="shared" si="167"/>
        <v/>
      </c>
      <c r="P2784" s="64" t="str">
        <f ca="1" t="shared" si="168"/>
        <v/>
      </c>
      <c r="Q2784" s="29" t="str">
        <f>VLOOKUP(B2784,辅助信息!E:M,9,FALSE)</f>
        <v>ZTWM-CDYXGS-XS-2025-0014-宜宾兴港建材-三江新区长江工业园片区保障性租赁住房建设项目</v>
      </c>
      <c r="R2784" s="29" t="str">
        <f>_xlfn._xlws.FILTER(辅助信息!D:D,辅助信息!E:E=B2784)</f>
        <v>宜宾兴港三江新区长江工业园建设项目</v>
      </c>
    </row>
    <row r="2785" hidden="1" spans="2:18">
      <c r="B2785" s="40" t="s">
        <v>187</v>
      </c>
      <c r="C2785" s="72">
        <v>45885</v>
      </c>
      <c r="D2785" s="40" t="str">
        <f>VLOOKUP(B2785,辅助信息!E:K,7,FALSE)</f>
        <v>JWDDCD2025072900121</v>
      </c>
      <c r="E2785" s="40" t="str">
        <f>VLOOKUP(F2785,辅助信息!A:B,2,FALSE)</f>
        <v>盘螺</v>
      </c>
      <c r="F2785" s="40" t="s">
        <v>49</v>
      </c>
      <c r="G2785" s="36">
        <v>2</v>
      </c>
      <c r="H2785" s="136">
        <f>_xlfn.XLOOKUP(C2785&amp;F2785&amp;I2785&amp;J2785,'[1]2025年已发货'!$F:$F&amp;'[1]2025年已发货'!$C:$C&amp;'[1]2025年已发货'!$G:$G&amp;'[1]2025年已发货'!$H:$H,'[1]2025年已发货'!$E:$E,"未发货")</f>
        <v>2</v>
      </c>
      <c r="I2785" s="40" t="str">
        <f>VLOOKUP(B2785,辅助信息!E:I,3,FALSE)</f>
        <v>(乐山市校地共建产教融合基地建设项目一标段)四川省乐山市市中区苏稽镇周山嘴</v>
      </c>
      <c r="J2785" s="40" t="str">
        <f>VLOOKUP(B2785,辅助信息!E:I,4,FALSE)</f>
        <v>范增云</v>
      </c>
      <c r="K2785" s="40">
        <f>VLOOKUP(J2785,辅助信息!H:I,2,FALSE)</f>
        <v>13668153241</v>
      </c>
      <c r="L2785" s="111" t="str">
        <f>VLOOKUP(B2785,辅助信息!E:J,6,FALSE)</f>
        <v>联系实际收货人（范增云13668153241）现场要求炉批号控制2个以下，超2个不给予签收。提前联系到场规格及数量</v>
      </c>
      <c r="O2785" s="64" t="str">
        <f ca="1" t="shared" si="167"/>
        <v/>
      </c>
      <c r="P2785" s="64" t="str">
        <f ca="1" t="shared" si="168"/>
        <v/>
      </c>
      <c r="Q2785" s="29" t="str">
        <f>VLOOKUP(B2785,辅助信息!E:M,9,FALSE)</f>
        <v>ZTWM-CDGS-XS-2025-0125-四川机司-乐山市校地共建产教融合基地配套设施项目施工一标段钢筋采购合同</v>
      </c>
      <c r="R2785" s="29" t="str">
        <f>_xlfn._xlws.FILTER(辅助信息!D:D,辅助信息!E:E=B2785)</f>
        <v>乐山市校地共建产教融合基地建设项目</v>
      </c>
    </row>
    <row r="2786" hidden="1" spans="2:18">
      <c r="B2786" s="40" t="s">
        <v>187</v>
      </c>
      <c r="C2786" s="72">
        <v>45885</v>
      </c>
      <c r="D2786" s="40" t="str">
        <f>VLOOKUP(B2786,辅助信息!E:K,7,FALSE)</f>
        <v>JWDDCD2025072900121</v>
      </c>
      <c r="E2786" s="40" t="str">
        <f>VLOOKUP(F2786,辅助信息!A:B,2,FALSE)</f>
        <v>盘螺</v>
      </c>
      <c r="F2786" s="40" t="s">
        <v>41</v>
      </c>
      <c r="G2786" s="36">
        <v>15</v>
      </c>
      <c r="H2786" s="136">
        <f>_xlfn.XLOOKUP(C2786&amp;F2786&amp;I2786&amp;J2786,'[1]2025年已发货'!$F:$F&amp;'[1]2025年已发货'!$C:$C&amp;'[1]2025年已发货'!$G:$G&amp;'[1]2025年已发货'!$H:$H,'[1]2025年已发货'!$E:$E,"未发货")</f>
        <v>15</v>
      </c>
      <c r="I2786" s="40" t="str">
        <f>VLOOKUP(B2786,辅助信息!E:I,3,FALSE)</f>
        <v>(乐山市校地共建产教融合基地建设项目一标段)四川省乐山市市中区苏稽镇周山嘴</v>
      </c>
      <c r="J2786" s="40" t="str">
        <f>VLOOKUP(B2786,辅助信息!E:I,4,FALSE)</f>
        <v>范增云</v>
      </c>
      <c r="K2786" s="40">
        <f>VLOOKUP(J2786,辅助信息!H:I,2,FALSE)</f>
        <v>13668153241</v>
      </c>
      <c r="L2786" s="111" t="str">
        <f>VLOOKUP(B2786,辅助信息!E:J,6,FALSE)</f>
        <v>联系实际收货人（范增云13668153241）现场要求炉批号控制2个以下，超2个不给予签收。提前联系到场规格及数量</v>
      </c>
      <c r="O2786" s="64" t="str">
        <f ca="1" t="shared" si="167"/>
        <v/>
      </c>
      <c r="P2786" s="64" t="str">
        <f ca="1" t="shared" si="168"/>
        <v/>
      </c>
      <c r="Q2786" s="29" t="str">
        <f>VLOOKUP(B2786,辅助信息!E:M,9,FALSE)</f>
        <v>ZTWM-CDGS-XS-2025-0125-四川机司-乐山市校地共建产教融合基地配套设施项目施工一标段钢筋采购合同</v>
      </c>
      <c r="R2786" s="29" t="str">
        <f>_xlfn._xlws.FILTER(辅助信息!D:D,辅助信息!E:E=B2786)</f>
        <v>乐山市校地共建产教融合基地建设项目</v>
      </c>
    </row>
    <row r="2787" hidden="1" spans="2:18">
      <c r="B2787" s="40" t="s">
        <v>187</v>
      </c>
      <c r="C2787" s="72">
        <v>45885</v>
      </c>
      <c r="D2787" s="40" t="str">
        <f>VLOOKUP(B2787,辅助信息!E:K,7,FALSE)</f>
        <v>JWDDCD2025072900121</v>
      </c>
      <c r="E2787" s="40" t="str">
        <f>VLOOKUP(F2787,辅助信息!A:B,2,FALSE)</f>
        <v>螺纹钢</v>
      </c>
      <c r="F2787" s="40" t="s">
        <v>27</v>
      </c>
      <c r="G2787" s="36">
        <v>6</v>
      </c>
      <c r="H2787" s="136">
        <f>_xlfn.XLOOKUP(C2787&amp;F2787&amp;I2787&amp;J2787,'[1]2025年已发货'!$F:$F&amp;'[1]2025年已发货'!$C:$C&amp;'[1]2025年已发货'!$G:$G&amp;'[1]2025年已发货'!$H:$H,'[1]2025年已发货'!$E:$E,"未发货")</f>
        <v>6</v>
      </c>
      <c r="I2787" s="40" t="str">
        <f>VLOOKUP(B2787,辅助信息!E:I,3,FALSE)</f>
        <v>(乐山市校地共建产教融合基地建设项目一标段)四川省乐山市市中区苏稽镇周山嘴</v>
      </c>
      <c r="J2787" s="40" t="str">
        <f>VLOOKUP(B2787,辅助信息!E:I,4,FALSE)</f>
        <v>范增云</v>
      </c>
      <c r="K2787" s="40">
        <f>VLOOKUP(J2787,辅助信息!H:I,2,FALSE)</f>
        <v>13668153241</v>
      </c>
      <c r="L2787" s="111" t="str">
        <f>VLOOKUP(B2787,辅助信息!E:J,6,FALSE)</f>
        <v>联系实际收货人（范增云13668153241）现场要求炉批号控制2个以下，超2个不给予签收。提前联系到场规格及数量</v>
      </c>
      <c r="O2787" s="64" t="str">
        <f ca="1" t="shared" si="167"/>
        <v/>
      </c>
      <c r="P2787" s="64" t="str">
        <f ca="1" t="shared" si="168"/>
        <v/>
      </c>
      <c r="Q2787" s="29" t="str">
        <f>VLOOKUP(B2787,辅助信息!E:M,9,FALSE)</f>
        <v>ZTWM-CDGS-XS-2025-0125-四川机司-乐山市校地共建产教融合基地配套设施项目施工一标段钢筋采购合同</v>
      </c>
      <c r="R2787" s="29" t="str">
        <f>_xlfn._xlws.FILTER(辅助信息!D:D,辅助信息!E:E=B2787)</f>
        <v>乐山市校地共建产教融合基地建设项目</v>
      </c>
    </row>
    <row r="2788" hidden="1" spans="2:18">
      <c r="B2788" s="40" t="s">
        <v>187</v>
      </c>
      <c r="C2788" s="72">
        <v>45885</v>
      </c>
      <c r="D2788" s="40" t="str">
        <f>VLOOKUP(B2788,辅助信息!E:K,7,FALSE)</f>
        <v>JWDDCD2025072900121</v>
      </c>
      <c r="E2788" s="40" t="str">
        <f>VLOOKUP(F2788,辅助信息!A:B,2,FALSE)</f>
        <v>螺纹钢</v>
      </c>
      <c r="F2788" s="40" t="s">
        <v>19</v>
      </c>
      <c r="G2788" s="36">
        <v>5</v>
      </c>
      <c r="H2788" s="136">
        <f>_xlfn.XLOOKUP(C2788&amp;F2788&amp;I2788&amp;J2788,'[1]2025年已发货'!$F:$F&amp;'[1]2025年已发货'!$C:$C&amp;'[1]2025年已发货'!$G:$G&amp;'[1]2025年已发货'!$H:$H,'[1]2025年已发货'!$E:$E,"未发货")</f>
        <v>5</v>
      </c>
      <c r="I2788" s="40" t="str">
        <f>VLOOKUP(B2788,辅助信息!E:I,3,FALSE)</f>
        <v>(乐山市校地共建产教融合基地建设项目一标段)四川省乐山市市中区苏稽镇周山嘴</v>
      </c>
      <c r="J2788" s="40" t="str">
        <f>VLOOKUP(B2788,辅助信息!E:I,4,FALSE)</f>
        <v>范增云</v>
      </c>
      <c r="K2788" s="40">
        <f>VLOOKUP(J2788,辅助信息!H:I,2,FALSE)</f>
        <v>13668153241</v>
      </c>
      <c r="L2788" s="111" t="str">
        <f>VLOOKUP(B2788,辅助信息!E:J,6,FALSE)</f>
        <v>联系实际收货人（范增云13668153241）现场要求炉批号控制2个以下，超2个不给予签收。提前联系到场规格及数量</v>
      </c>
      <c r="O2788" s="64" t="str">
        <f ca="1" t="shared" si="167"/>
        <v/>
      </c>
      <c r="P2788" s="64" t="str">
        <f ca="1" t="shared" si="168"/>
        <v/>
      </c>
      <c r="Q2788" s="29" t="str">
        <f>VLOOKUP(B2788,辅助信息!E:M,9,FALSE)</f>
        <v>ZTWM-CDGS-XS-2025-0125-四川机司-乐山市校地共建产教融合基地配套设施项目施工一标段钢筋采购合同</v>
      </c>
      <c r="R2788" s="29" t="str">
        <f>_xlfn._xlws.FILTER(辅助信息!D:D,辅助信息!E:E=B2788)</f>
        <v>乐山市校地共建产教融合基地建设项目</v>
      </c>
    </row>
    <row r="2789" hidden="1" spans="2:18">
      <c r="B2789" s="40" t="s">
        <v>187</v>
      </c>
      <c r="C2789" s="72">
        <v>45885</v>
      </c>
      <c r="D2789" s="40" t="str">
        <f>VLOOKUP(B2789,辅助信息!E:K,7,FALSE)</f>
        <v>JWDDCD2025072900121</v>
      </c>
      <c r="E2789" s="40" t="str">
        <f>VLOOKUP(F2789,辅助信息!A:B,2,FALSE)</f>
        <v>螺纹钢</v>
      </c>
      <c r="F2789" s="40" t="s">
        <v>66</v>
      </c>
      <c r="G2789" s="36">
        <v>6</v>
      </c>
      <c r="H2789" s="136">
        <f>_xlfn.XLOOKUP(C2789&amp;F2789&amp;I2789&amp;J2789,'[1]2025年已发货'!$F:$F&amp;'[1]2025年已发货'!$C:$C&amp;'[1]2025年已发货'!$G:$G&amp;'[1]2025年已发货'!$H:$H,'[1]2025年已发货'!$E:$E,"未发货")</f>
        <v>6</v>
      </c>
      <c r="I2789" s="40" t="str">
        <f>VLOOKUP(B2789,辅助信息!E:I,3,FALSE)</f>
        <v>(乐山市校地共建产教融合基地建设项目一标段)四川省乐山市市中区苏稽镇周山嘴</v>
      </c>
      <c r="J2789" s="40" t="str">
        <f>VLOOKUP(B2789,辅助信息!E:I,4,FALSE)</f>
        <v>范增云</v>
      </c>
      <c r="K2789" s="40">
        <f>VLOOKUP(J2789,辅助信息!H:I,2,FALSE)</f>
        <v>13668153241</v>
      </c>
      <c r="L2789" s="111" t="str">
        <f>VLOOKUP(B2789,辅助信息!E:J,6,FALSE)</f>
        <v>联系实际收货人（范增云13668153241）现场要求炉批号控制2个以下，超2个不给予签收。提前联系到场规格及数量</v>
      </c>
      <c r="O2789" s="64" t="str">
        <f ca="1" t="shared" si="167"/>
        <v/>
      </c>
      <c r="P2789" s="64" t="str">
        <f ca="1" t="shared" si="168"/>
        <v/>
      </c>
      <c r="Q2789" s="29" t="str">
        <f>VLOOKUP(B2789,辅助信息!E:M,9,FALSE)</f>
        <v>ZTWM-CDGS-XS-2025-0125-四川机司-乐山市校地共建产教融合基地配套设施项目施工一标段钢筋采购合同</v>
      </c>
      <c r="R2789" s="29" t="str">
        <f>_xlfn._xlws.FILTER(辅助信息!D:D,辅助信息!E:E=B2789)</f>
        <v>乐山市校地共建产教融合基地建设项目</v>
      </c>
    </row>
    <row r="2790" hidden="1" spans="2:18">
      <c r="B2790" s="40" t="s">
        <v>187</v>
      </c>
      <c r="C2790" s="72">
        <v>45885</v>
      </c>
      <c r="D2790" s="40" t="str">
        <f>VLOOKUP(B2790,辅助信息!E:K,7,FALSE)</f>
        <v>JWDDCD2025072900121</v>
      </c>
      <c r="E2790" s="40" t="str">
        <f>VLOOKUP(F2790,辅助信息!A:B,2,FALSE)</f>
        <v>螺纹钢</v>
      </c>
      <c r="F2790" s="40" t="s">
        <v>82</v>
      </c>
      <c r="G2790" s="36">
        <v>2.5</v>
      </c>
      <c r="H2790" s="136">
        <f>_xlfn.XLOOKUP(C2790&amp;F2790&amp;I2790&amp;J2790,'[1]2025年已发货'!$F:$F&amp;'[1]2025年已发货'!$C:$C&amp;'[1]2025年已发货'!$G:$G&amp;'[1]2025年已发货'!$H:$H,'[1]2025年已发货'!$E:$E,"未发货")</f>
        <v>2.5</v>
      </c>
      <c r="I2790" s="40" t="str">
        <f>VLOOKUP(B2790,辅助信息!E:I,3,FALSE)</f>
        <v>(乐山市校地共建产教融合基地建设项目一标段)四川省乐山市市中区苏稽镇周山嘴</v>
      </c>
      <c r="J2790" s="40" t="str">
        <f>VLOOKUP(B2790,辅助信息!E:I,4,FALSE)</f>
        <v>范增云</v>
      </c>
      <c r="K2790" s="40">
        <f>VLOOKUP(J2790,辅助信息!H:I,2,FALSE)</f>
        <v>13668153241</v>
      </c>
      <c r="L2790" s="111" t="str">
        <f>VLOOKUP(B2790,辅助信息!E:J,6,FALSE)</f>
        <v>联系实际收货人（范增云13668153241）现场要求炉批号控制2个以下，超2个不给予签收。提前联系到场规格及数量</v>
      </c>
      <c r="O2790" s="64" t="str">
        <f ca="1" t="shared" si="167"/>
        <v/>
      </c>
      <c r="P2790" s="64" t="str">
        <f ca="1" t="shared" si="168"/>
        <v/>
      </c>
      <c r="Q2790" s="29" t="str">
        <f>VLOOKUP(B2790,辅助信息!E:M,9,FALSE)</f>
        <v>ZTWM-CDGS-XS-2025-0125-四川机司-乐山市校地共建产教融合基地配套设施项目施工一标段钢筋采购合同</v>
      </c>
      <c r="R2790" s="29" t="str">
        <f>_xlfn._xlws.FILTER(辅助信息!D:D,辅助信息!E:E=B2790)</f>
        <v>乐山市校地共建产教融合基地建设项目</v>
      </c>
    </row>
    <row r="2791" hidden="1" spans="2:18">
      <c r="B2791" s="40" t="s">
        <v>187</v>
      </c>
      <c r="C2791" s="72">
        <v>45885</v>
      </c>
      <c r="D2791" s="40" t="str">
        <f>VLOOKUP(B2791,辅助信息!E:K,7,FALSE)</f>
        <v>JWDDCD2025072900121</v>
      </c>
      <c r="E2791" s="40" t="str">
        <f>VLOOKUP(F2791,辅助信息!A:B,2,FALSE)</f>
        <v>螺纹钢</v>
      </c>
      <c r="F2791" s="40" t="s">
        <v>45</v>
      </c>
      <c r="G2791" s="36">
        <v>2.5</v>
      </c>
      <c r="H2791" s="136">
        <f>_xlfn.XLOOKUP(C2791&amp;F2791&amp;I2791&amp;J2791,'[1]2025年已发货'!$F:$F&amp;'[1]2025年已发货'!$C:$C&amp;'[1]2025年已发货'!$G:$G&amp;'[1]2025年已发货'!$H:$H,'[1]2025年已发货'!$E:$E,"未发货")</f>
        <v>2.5</v>
      </c>
      <c r="I2791" s="40" t="str">
        <f>VLOOKUP(B2791,辅助信息!E:I,3,FALSE)</f>
        <v>(乐山市校地共建产教融合基地建设项目一标段)四川省乐山市市中区苏稽镇周山嘴</v>
      </c>
      <c r="J2791" s="40" t="str">
        <f>VLOOKUP(B2791,辅助信息!E:I,4,FALSE)</f>
        <v>范增云</v>
      </c>
      <c r="K2791" s="40">
        <f>VLOOKUP(J2791,辅助信息!H:I,2,FALSE)</f>
        <v>13668153241</v>
      </c>
      <c r="L2791" s="111" t="str">
        <f>VLOOKUP(B2791,辅助信息!E:J,6,FALSE)</f>
        <v>联系实际收货人（范增云13668153241）现场要求炉批号控制2个以下，超2个不给予签收。提前联系到场规格及数量</v>
      </c>
      <c r="O2791" s="64" t="str">
        <f ca="1" t="shared" si="167"/>
        <v/>
      </c>
      <c r="P2791" s="64" t="str">
        <f ca="1" t="shared" si="168"/>
        <v/>
      </c>
      <c r="Q2791" s="29" t="str">
        <f>VLOOKUP(B2791,辅助信息!E:M,9,FALSE)</f>
        <v>ZTWM-CDGS-XS-2025-0125-四川机司-乐山市校地共建产教融合基地配套设施项目施工一标段钢筋采购合同</v>
      </c>
      <c r="R2791" s="29" t="str">
        <f>_xlfn._xlws.FILTER(辅助信息!D:D,辅助信息!E:E=B2791)</f>
        <v>乐山市校地共建产教融合基地建设项目</v>
      </c>
    </row>
    <row r="2792" hidden="1" spans="2:18">
      <c r="B2792" s="40" t="s">
        <v>187</v>
      </c>
      <c r="C2792" s="72">
        <v>45885</v>
      </c>
      <c r="D2792" s="40" t="str">
        <f>VLOOKUP(B2792,辅助信息!E:K,7,FALSE)</f>
        <v>JWDDCD2025072900121</v>
      </c>
      <c r="E2792" s="40" t="str">
        <f>VLOOKUP(F2792,辅助信息!A:B,2,FALSE)</f>
        <v>螺纹钢</v>
      </c>
      <c r="F2792" s="40" t="s">
        <v>21</v>
      </c>
      <c r="G2792" s="36">
        <v>2.5</v>
      </c>
      <c r="H2792" s="136">
        <f>_xlfn.XLOOKUP(C2792&amp;F2792&amp;I2792&amp;J2792,'[1]2025年已发货'!$F:$F&amp;'[1]2025年已发货'!$C:$C&amp;'[1]2025年已发货'!$G:$G&amp;'[1]2025年已发货'!$H:$H,'[1]2025年已发货'!$E:$E,"未发货")</f>
        <v>2.5</v>
      </c>
      <c r="I2792" s="40" t="str">
        <f>VLOOKUP(B2792,辅助信息!E:I,3,FALSE)</f>
        <v>(乐山市校地共建产教融合基地建设项目一标段)四川省乐山市市中区苏稽镇周山嘴</v>
      </c>
      <c r="J2792" s="40" t="str">
        <f>VLOOKUP(B2792,辅助信息!E:I,4,FALSE)</f>
        <v>范增云</v>
      </c>
      <c r="K2792" s="40">
        <f>VLOOKUP(J2792,辅助信息!H:I,2,FALSE)</f>
        <v>13668153241</v>
      </c>
      <c r="L2792" s="111" t="str">
        <f>VLOOKUP(B2792,辅助信息!E:J,6,FALSE)</f>
        <v>联系实际收货人（范增云13668153241）现场要求炉批号控制2个以下，超2个不给予签收。提前联系到场规格及数量</v>
      </c>
      <c r="O2792" s="64" t="str">
        <f ca="1" t="shared" si="167"/>
        <v/>
      </c>
      <c r="P2792" s="64" t="str">
        <f ca="1" t="shared" si="168"/>
        <v/>
      </c>
      <c r="Q2792" s="29" t="str">
        <f>VLOOKUP(B2792,辅助信息!E:M,9,FALSE)</f>
        <v>ZTWM-CDGS-XS-2025-0125-四川机司-乐山市校地共建产教融合基地配套设施项目施工一标段钢筋采购合同</v>
      </c>
      <c r="R2792" s="29" t="str">
        <f>_xlfn._xlws.FILTER(辅助信息!D:D,辅助信息!E:E=B2792)</f>
        <v>乐山市校地共建产教融合基地建设项目</v>
      </c>
    </row>
    <row r="2793" hidden="1" spans="2:18">
      <c r="B2793" s="40" t="s">
        <v>187</v>
      </c>
      <c r="C2793" s="72">
        <v>45885</v>
      </c>
      <c r="D2793" s="40" t="str">
        <f>VLOOKUP(B2793,辅助信息!E:K,7,FALSE)</f>
        <v>JWDDCD2025072900121</v>
      </c>
      <c r="E2793" s="40" t="str">
        <f>VLOOKUP(F2793,辅助信息!A:B,2,FALSE)</f>
        <v>螺纹钢</v>
      </c>
      <c r="F2793" s="40" t="s">
        <v>58</v>
      </c>
      <c r="G2793" s="36">
        <v>25</v>
      </c>
      <c r="H2793" s="136">
        <f>_xlfn.XLOOKUP(C2793&amp;F2793&amp;I2793&amp;J2793,'[1]2025年已发货'!$F:$F&amp;'[1]2025年已发货'!$C:$C&amp;'[1]2025年已发货'!$G:$G&amp;'[1]2025年已发货'!$H:$H,'[1]2025年已发货'!$E:$E,"未发货")</f>
        <v>25</v>
      </c>
      <c r="I2793" s="40" t="str">
        <f>VLOOKUP(B2793,辅助信息!E:I,3,FALSE)</f>
        <v>(乐山市校地共建产教融合基地建设项目一标段)四川省乐山市市中区苏稽镇周山嘴</v>
      </c>
      <c r="J2793" s="40" t="str">
        <f>VLOOKUP(B2793,辅助信息!E:I,4,FALSE)</f>
        <v>范增云</v>
      </c>
      <c r="K2793" s="40">
        <f>VLOOKUP(J2793,辅助信息!H:I,2,FALSE)</f>
        <v>13668153241</v>
      </c>
      <c r="L2793" s="111" t="str">
        <f>VLOOKUP(B2793,辅助信息!E:J,6,FALSE)</f>
        <v>联系实际收货人（范增云13668153241）现场要求炉批号控制2个以下，超2个不给予签收。提前联系到场规格及数量</v>
      </c>
      <c r="O2793" s="64" t="str">
        <f ca="1" t="shared" si="167"/>
        <v/>
      </c>
      <c r="P2793" s="64" t="str">
        <f ca="1" t="shared" si="168"/>
        <v/>
      </c>
      <c r="Q2793" s="29" t="str">
        <f>VLOOKUP(B2793,辅助信息!E:M,9,FALSE)</f>
        <v>ZTWM-CDGS-XS-2025-0125-四川机司-乐山市校地共建产教融合基地配套设施项目施工一标段钢筋采购合同</v>
      </c>
      <c r="R2793" s="29" t="str">
        <f>_xlfn._xlws.FILTER(辅助信息!D:D,辅助信息!E:E=B2793)</f>
        <v>乐山市校地共建产教融合基地建设项目</v>
      </c>
    </row>
    <row r="2794" hidden="1" spans="2:18">
      <c r="B2794" s="40" t="s">
        <v>187</v>
      </c>
      <c r="C2794" s="72">
        <v>45885</v>
      </c>
      <c r="D2794" s="40" t="str">
        <f>VLOOKUP(B2794,辅助信息!E:K,7,FALSE)</f>
        <v>JWDDCD2025072900121</v>
      </c>
      <c r="E2794" s="40" t="str">
        <f>VLOOKUP(F2794,辅助信息!A:B,2,FALSE)</f>
        <v>螺纹钢</v>
      </c>
      <c r="F2794" s="40" t="s">
        <v>46</v>
      </c>
      <c r="G2794" s="36">
        <v>3</v>
      </c>
      <c r="H2794" s="136">
        <f>_xlfn.XLOOKUP(C2794&amp;F2794&amp;I2794&amp;J2794,'[1]2025年已发货'!$F:$F&amp;'[1]2025年已发货'!$C:$C&amp;'[1]2025年已发货'!$G:$G&amp;'[1]2025年已发货'!$H:$H,'[1]2025年已发货'!$E:$E,"未发货")</f>
        <v>3</v>
      </c>
      <c r="I2794" s="40" t="str">
        <f>VLOOKUP(B2794,辅助信息!E:I,3,FALSE)</f>
        <v>(乐山市校地共建产教融合基地建设项目一标段)四川省乐山市市中区苏稽镇周山嘴</v>
      </c>
      <c r="J2794" s="40" t="str">
        <f>VLOOKUP(B2794,辅助信息!E:I,4,FALSE)</f>
        <v>范增云</v>
      </c>
      <c r="K2794" s="40">
        <f>VLOOKUP(J2794,辅助信息!H:I,2,FALSE)</f>
        <v>13668153241</v>
      </c>
      <c r="L2794" s="111" t="str">
        <f>VLOOKUP(B2794,辅助信息!E:J,6,FALSE)</f>
        <v>联系实际收货人（范增云13668153241）现场要求炉批号控制2个以下，超2个不给予签收。提前联系到场规格及数量</v>
      </c>
      <c r="O2794" s="64" t="str">
        <f ca="1" t="shared" si="167"/>
        <v/>
      </c>
      <c r="P2794" s="64" t="str">
        <f ca="1" t="shared" si="168"/>
        <v/>
      </c>
      <c r="Q2794" s="29" t="str">
        <f>VLOOKUP(B2794,辅助信息!E:M,9,FALSE)</f>
        <v>ZTWM-CDGS-XS-2025-0125-四川机司-乐山市校地共建产教融合基地配套设施项目施工一标段钢筋采购合同</v>
      </c>
      <c r="R2794" s="29" t="str">
        <f>_xlfn._xlws.FILTER(辅助信息!D:D,辅助信息!E:E=B2794)</f>
        <v>乐山市校地共建产教融合基地建设项目</v>
      </c>
    </row>
    <row r="2795" hidden="1" spans="2:18">
      <c r="B2795" s="40" t="s">
        <v>187</v>
      </c>
      <c r="C2795" s="72">
        <v>45885</v>
      </c>
      <c r="D2795" s="40" t="str">
        <f>VLOOKUP(B2795,辅助信息!E:K,7,FALSE)</f>
        <v>JWDDCD2025072900121</v>
      </c>
      <c r="E2795" s="40" t="str">
        <f>VLOOKUP(F2795,辅助信息!A:B,2,FALSE)</f>
        <v>螺纹钢</v>
      </c>
      <c r="F2795" s="40" t="s">
        <v>141</v>
      </c>
      <c r="G2795" s="36">
        <v>3</v>
      </c>
      <c r="H2795" s="136" t="str">
        <f>_xlfn.XLOOKUP(C2795&amp;F2795&amp;I2795&amp;J2795,'[1]2025年已发货'!$F:$F&amp;'[1]2025年已发货'!$C:$C&amp;'[1]2025年已发货'!$G:$G&amp;'[1]2025年已发货'!$H:$H,'[1]2025年已发货'!$E:$E,"未发货")</f>
        <v>未发货</v>
      </c>
      <c r="I2795" s="40" t="str">
        <f>VLOOKUP(B2795,辅助信息!E:I,3,FALSE)</f>
        <v>(乐山市校地共建产教融合基地建设项目一标段)四川省乐山市市中区苏稽镇周山嘴</v>
      </c>
      <c r="J2795" s="40" t="str">
        <f>VLOOKUP(B2795,辅助信息!E:I,4,FALSE)</f>
        <v>范增云</v>
      </c>
      <c r="K2795" s="40">
        <f>VLOOKUP(J2795,辅助信息!H:I,2,FALSE)</f>
        <v>13668153241</v>
      </c>
      <c r="L2795" s="111" t="str">
        <f>VLOOKUP(B2795,辅助信息!E:J,6,FALSE)</f>
        <v>联系实际收货人（范增云13668153241）现场要求炉批号控制2个以下，超2个不给予签收。提前联系到场规格及数量</v>
      </c>
      <c r="O2795" s="64" t="str">
        <f ca="1" t="shared" si="167"/>
        <v/>
      </c>
      <c r="P2795" s="64" t="str">
        <f ca="1" t="shared" si="168"/>
        <v/>
      </c>
      <c r="Q2795" s="29" t="str">
        <f>VLOOKUP(B2795,辅助信息!E:M,9,FALSE)</f>
        <v>ZTWM-CDGS-XS-2025-0125-四川机司-乐山市校地共建产教融合基地配套设施项目施工一标段钢筋采购合同</v>
      </c>
      <c r="R2795" s="29" t="str">
        <f>_xlfn._xlws.FILTER(辅助信息!D:D,辅助信息!E:E=B2795)</f>
        <v>乐山市校地共建产教融合基地建设项目</v>
      </c>
    </row>
    <row r="2796" hidden="1" spans="2:18">
      <c r="B2796" s="40" t="s">
        <v>187</v>
      </c>
      <c r="C2796" s="72">
        <v>45885</v>
      </c>
      <c r="D2796" s="40" t="str">
        <f>VLOOKUP(B2796,辅助信息!E:K,7,FALSE)</f>
        <v>JWDDCD2025072900121</v>
      </c>
      <c r="E2796" s="40" t="str">
        <f>VLOOKUP(F2796,辅助信息!A:B,2,FALSE)</f>
        <v>螺纹钢</v>
      </c>
      <c r="F2796" s="40" t="s">
        <v>22</v>
      </c>
      <c r="G2796" s="36">
        <v>18</v>
      </c>
      <c r="H2796" s="136" t="str">
        <f>_xlfn.XLOOKUP(C2796&amp;F2796&amp;I2796&amp;J2796,'[1]2025年已发货'!$F:$F&amp;'[1]2025年已发货'!$C:$C&amp;'[1]2025年已发货'!$G:$G&amp;'[1]2025年已发货'!$H:$H,'[1]2025年已发货'!$E:$E,"未发货")</f>
        <v>未发货</v>
      </c>
      <c r="I2796" s="40" t="str">
        <f>VLOOKUP(B2796,辅助信息!E:I,3,FALSE)</f>
        <v>(乐山市校地共建产教融合基地建设项目一标段)四川省乐山市市中区苏稽镇周山嘴</v>
      </c>
      <c r="J2796" s="40" t="str">
        <f>VLOOKUP(B2796,辅助信息!E:I,4,FALSE)</f>
        <v>范增云</v>
      </c>
      <c r="K2796" s="40">
        <f>VLOOKUP(J2796,辅助信息!H:I,2,FALSE)</f>
        <v>13668153241</v>
      </c>
      <c r="L2796" s="111" t="str">
        <f>VLOOKUP(B2796,辅助信息!E:J,6,FALSE)</f>
        <v>联系实际收货人（范增云13668153241）现场要求炉批号控制2个以下，超2个不给予签收。提前联系到场规格及数量</v>
      </c>
      <c r="O2796" s="64" t="str">
        <f ca="1" t="shared" si="167"/>
        <v/>
      </c>
      <c r="P2796" s="64" t="str">
        <f ca="1" t="shared" si="168"/>
        <v/>
      </c>
      <c r="Q2796" s="29" t="str">
        <f>VLOOKUP(B2796,辅助信息!E:M,9,FALSE)</f>
        <v>ZTWM-CDGS-XS-2025-0125-四川机司-乐山市校地共建产教融合基地配套设施项目施工一标段钢筋采购合同</v>
      </c>
      <c r="R2796" s="29" t="str">
        <f>_xlfn._xlws.FILTER(辅助信息!D:D,辅助信息!E:E=B2796)</f>
        <v>乐山市校地共建产教融合基地建设项目</v>
      </c>
    </row>
    <row r="2797" hidden="1" spans="2:18">
      <c r="B2797" s="40" t="s">
        <v>187</v>
      </c>
      <c r="C2797" s="72">
        <v>45885</v>
      </c>
      <c r="D2797" s="40" t="str">
        <f>VLOOKUP(B2797,辅助信息!E:K,7,FALSE)</f>
        <v>JWDDCD2025072900121</v>
      </c>
      <c r="E2797" s="40" t="str">
        <f>VLOOKUP(F2797,辅助信息!A:B,2,FALSE)</f>
        <v>螺纹钢</v>
      </c>
      <c r="F2797" s="40" t="s">
        <v>142</v>
      </c>
      <c r="G2797" s="36">
        <v>9</v>
      </c>
      <c r="H2797" s="136">
        <f>_xlfn.XLOOKUP(C2797&amp;F2797&amp;I2797&amp;J2797,'[1]2025年已发货'!$F:$F&amp;'[1]2025年已发货'!$C:$C&amp;'[1]2025年已发货'!$G:$G&amp;'[1]2025年已发货'!$H:$H,'[1]2025年已发货'!$E:$E,"未发货")</f>
        <v>9</v>
      </c>
      <c r="I2797" s="40" t="str">
        <f>VLOOKUP(B2797,辅助信息!E:I,3,FALSE)</f>
        <v>(乐山市校地共建产教融合基地建设项目一标段)四川省乐山市市中区苏稽镇周山嘴</v>
      </c>
      <c r="J2797" s="40" t="str">
        <f>VLOOKUP(B2797,辅助信息!E:I,4,FALSE)</f>
        <v>范增云</v>
      </c>
      <c r="K2797" s="40">
        <f>VLOOKUP(J2797,辅助信息!H:I,2,FALSE)</f>
        <v>13668153241</v>
      </c>
      <c r="L2797" s="111" t="str">
        <f>VLOOKUP(B2797,辅助信息!E:J,6,FALSE)</f>
        <v>联系实际收货人（范增云13668153241）现场要求炉批号控制2个以下，超2个不给予签收。提前联系到场规格及数量</v>
      </c>
      <c r="O2797" s="64" t="str">
        <f ca="1" t="shared" si="167"/>
        <v/>
      </c>
      <c r="P2797" s="64" t="str">
        <f ca="1" t="shared" si="168"/>
        <v/>
      </c>
      <c r="Q2797" s="29" t="str">
        <f>VLOOKUP(B2797,辅助信息!E:M,9,FALSE)</f>
        <v>ZTWM-CDGS-XS-2025-0125-四川机司-乐山市校地共建产教融合基地配套设施项目施工一标段钢筋采购合同</v>
      </c>
      <c r="R2797" s="29" t="str">
        <f>_xlfn._xlws.FILTER(辅助信息!D:D,辅助信息!E:E=B2797)</f>
        <v>乐山市校地共建产教融合基地建设项目</v>
      </c>
    </row>
    <row r="2798" hidden="1" spans="2:18">
      <c r="B2798" s="40" t="s">
        <v>187</v>
      </c>
      <c r="C2798" s="72">
        <v>45885</v>
      </c>
      <c r="D2798" s="40" t="str">
        <f>VLOOKUP(B2798,辅助信息!E:K,7,FALSE)</f>
        <v>JWDDCD2025072900121</v>
      </c>
      <c r="E2798" s="40" t="str">
        <f>VLOOKUP(F2798,辅助信息!A:B,2,FALSE)</f>
        <v>螺纹钢</v>
      </c>
      <c r="F2798" s="40" t="s">
        <v>200</v>
      </c>
      <c r="G2798" s="36">
        <v>30</v>
      </c>
      <c r="H2798" s="136">
        <f>_xlfn.XLOOKUP(C2798&amp;F2798&amp;I2798&amp;J2798,'[1]2025年已发货'!$F:$F&amp;'[1]2025年已发货'!$C:$C&amp;'[1]2025年已发货'!$G:$G&amp;'[1]2025年已发货'!$H:$H,'[1]2025年已发货'!$E:$E,"未发货")</f>
        <v>30</v>
      </c>
      <c r="I2798" s="40" t="str">
        <f>VLOOKUP(B2798,辅助信息!E:I,3,FALSE)</f>
        <v>(乐山市校地共建产教融合基地建设项目一标段)四川省乐山市市中区苏稽镇周山嘴</v>
      </c>
      <c r="J2798" s="40" t="str">
        <f>VLOOKUP(B2798,辅助信息!E:I,4,FALSE)</f>
        <v>范增云</v>
      </c>
      <c r="K2798" s="40">
        <f>VLOOKUP(J2798,辅助信息!H:I,2,FALSE)</f>
        <v>13668153241</v>
      </c>
      <c r="L2798" s="111" t="str">
        <f>VLOOKUP(B2798,辅助信息!E:J,6,FALSE)</f>
        <v>联系实际收货人（范增云13668153241）现场要求炉批号控制2个以下，超2个不给予签收。提前联系到场规格及数量</v>
      </c>
      <c r="O2798" s="64" t="str">
        <f ca="1" t="shared" si="167"/>
        <v/>
      </c>
      <c r="P2798" s="64" t="str">
        <f ca="1" t="shared" si="168"/>
        <v/>
      </c>
      <c r="Q2798" s="29" t="str">
        <f>VLOOKUP(B2798,辅助信息!E:M,9,FALSE)</f>
        <v>ZTWM-CDGS-XS-2025-0125-四川机司-乐山市校地共建产教融合基地配套设施项目施工一标段钢筋采购合同</v>
      </c>
      <c r="R2798" s="29" t="str">
        <f>_xlfn._xlws.FILTER(辅助信息!D:D,辅助信息!E:E=B2798)</f>
        <v>乐山市校地共建产教融合基地建设项目</v>
      </c>
    </row>
    <row r="2799" hidden="1" spans="2:18">
      <c r="B2799" s="40" t="s">
        <v>187</v>
      </c>
      <c r="C2799" s="72">
        <v>45885</v>
      </c>
      <c r="D2799" s="40" t="str">
        <f>VLOOKUP(B2799,辅助信息!E:K,7,FALSE)</f>
        <v>JWDDCD2025072900121</v>
      </c>
      <c r="E2799" s="40" t="str">
        <f>VLOOKUP(F2799,辅助信息!A:B,2,FALSE)</f>
        <v>螺纹钢</v>
      </c>
      <c r="F2799" s="40" t="s">
        <v>201</v>
      </c>
      <c r="G2799" s="36">
        <v>12</v>
      </c>
      <c r="H2799" s="136">
        <f>_xlfn.XLOOKUP(C2799&amp;F2799&amp;I2799&amp;J2799,'[1]2025年已发货'!$F:$F&amp;'[1]2025年已发货'!$C:$C&amp;'[1]2025年已发货'!$G:$G&amp;'[1]2025年已发货'!$H:$H,'[1]2025年已发货'!$E:$E,"未发货")</f>
        <v>12</v>
      </c>
      <c r="I2799" s="40" t="str">
        <f>VLOOKUP(B2799,辅助信息!E:I,3,FALSE)</f>
        <v>(乐山市校地共建产教融合基地建设项目一标段)四川省乐山市市中区苏稽镇周山嘴</v>
      </c>
      <c r="J2799" s="40" t="str">
        <f>VLOOKUP(B2799,辅助信息!E:I,4,FALSE)</f>
        <v>范增云</v>
      </c>
      <c r="K2799" s="40">
        <f>VLOOKUP(J2799,辅助信息!H:I,2,FALSE)</f>
        <v>13668153241</v>
      </c>
      <c r="L2799" s="111" t="str">
        <f>VLOOKUP(B2799,辅助信息!E:J,6,FALSE)</f>
        <v>联系实际收货人（范增云13668153241）现场要求炉批号控制2个以下，超2个不给予签收。提前联系到场规格及数量</v>
      </c>
      <c r="O2799" s="64" t="str">
        <f ca="1" t="shared" si="167"/>
        <v/>
      </c>
      <c r="P2799" s="64" t="str">
        <f ca="1" t="shared" si="168"/>
        <v/>
      </c>
      <c r="Q2799" s="29" t="str">
        <f>VLOOKUP(B2799,辅助信息!E:M,9,FALSE)</f>
        <v>ZTWM-CDGS-XS-2025-0125-四川机司-乐山市校地共建产教融合基地配套设施项目施工一标段钢筋采购合同</v>
      </c>
      <c r="R2799" s="29" t="str">
        <f>_xlfn._xlws.FILTER(辅助信息!D:D,辅助信息!E:E=B2799)</f>
        <v>乐山市校地共建产教融合基地建设项目</v>
      </c>
    </row>
    <row r="2800" hidden="1" spans="2:18">
      <c r="B2800" s="40" t="s">
        <v>81</v>
      </c>
      <c r="C2800" s="72">
        <v>45885</v>
      </c>
      <c r="D2800" s="40" t="str">
        <f>VLOOKUP(B2800,辅助信息!E:K,7,FALSE)</f>
        <v>JWDDCD2025060900080</v>
      </c>
      <c r="E2800" s="40" t="str">
        <f>VLOOKUP(F2800,辅助信息!A:B,2,FALSE)</f>
        <v>盘螺</v>
      </c>
      <c r="F2800" s="40" t="s">
        <v>41</v>
      </c>
      <c r="G2800" s="36">
        <v>10</v>
      </c>
      <c r="H2800" s="136" t="str">
        <f>_xlfn.XLOOKUP(C2800&amp;F2800&amp;I2800&amp;J2800,'[1]2025年已发货'!$F:$F&amp;'[1]2025年已发货'!$C:$C&amp;'[1]2025年已发货'!$G:$G&amp;'[1]2025年已发货'!$H:$H,'[1]2025年已发货'!$E:$E,"未发货")</f>
        <v>未发货</v>
      </c>
      <c r="I2800" s="40" t="str">
        <f>VLOOKUP(B2800,辅助信息!E:I,3,FALSE)</f>
        <v>（华西简阳西城嘉苑）四川省成都市简阳市简城街道高屋村</v>
      </c>
      <c r="J2800" s="40" t="str">
        <f>VLOOKUP(B2800,辅助信息!E:I,4,FALSE)</f>
        <v>张瀚镭</v>
      </c>
      <c r="K2800" s="40">
        <f>VLOOKUP(J2800,辅助信息!H:I,2,FALSE)</f>
        <v>15884666220</v>
      </c>
      <c r="L2800" s="111" t="str">
        <f>VLOOKUP(B2800,辅助信息!E:J,6,FALSE)</f>
        <v>现场禁止使用氢能源挂车！优先威钢发货,我方卸车,新老国标钢厂不加价可直发，因陕钢多次出现磅差，项目拒绝使用</v>
      </c>
      <c r="O2800" s="64" t="str">
        <f ca="1" t="shared" si="167"/>
        <v/>
      </c>
      <c r="P2800" s="64" t="str">
        <f ca="1" t="shared" si="168"/>
        <v/>
      </c>
      <c r="Q2800" s="29" t="str">
        <f>VLOOKUP(B2800,辅助信息!E:M,9,FALSE)</f>
        <v>ZTWM-CDGS-XS-2024-0030-华西集采-简州大道</v>
      </c>
      <c r="R2800" s="29" t="str">
        <f>_xlfn._xlws.FILTER(辅助信息!D:D,辅助信息!E:E=B2800)</f>
        <v>华西简阳西城嘉苑</v>
      </c>
    </row>
    <row r="2801" hidden="1" spans="2:18">
      <c r="B2801" s="40" t="s">
        <v>81</v>
      </c>
      <c r="C2801" s="72">
        <v>45885</v>
      </c>
      <c r="D2801" s="40" t="str">
        <f>VLOOKUP(B2801,辅助信息!E:K,7,FALSE)</f>
        <v>JWDDCD2025060900080</v>
      </c>
      <c r="E2801" s="40" t="str">
        <f>VLOOKUP(F2801,辅助信息!A:B,2,FALSE)</f>
        <v>盘螺</v>
      </c>
      <c r="F2801" s="40" t="s">
        <v>26</v>
      </c>
      <c r="G2801" s="36">
        <v>10</v>
      </c>
      <c r="H2801" s="136" t="str">
        <f>_xlfn.XLOOKUP(C2801&amp;F2801&amp;I2801&amp;J2801,'[1]2025年已发货'!$F:$F&amp;'[1]2025年已发货'!$C:$C&amp;'[1]2025年已发货'!$G:$G&amp;'[1]2025年已发货'!$H:$H,'[1]2025年已发货'!$E:$E,"未发货")</f>
        <v>未发货</v>
      </c>
      <c r="I2801" s="40" t="str">
        <f>VLOOKUP(B2801,辅助信息!E:I,3,FALSE)</f>
        <v>（华西简阳西城嘉苑）四川省成都市简阳市简城街道高屋村</v>
      </c>
      <c r="J2801" s="40" t="str">
        <f>VLOOKUP(B2801,辅助信息!E:I,4,FALSE)</f>
        <v>张瀚镭</v>
      </c>
      <c r="K2801" s="40">
        <f>VLOOKUP(J2801,辅助信息!H:I,2,FALSE)</f>
        <v>15884666220</v>
      </c>
      <c r="L2801" s="111" t="str">
        <f>VLOOKUP(B2801,辅助信息!E:J,6,FALSE)</f>
        <v>现场禁止使用氢能源挂车！优先威钢发货,我方卸车,新老国标钢厂不加价可直发，因陕钢多次出现磅差，项目拒绝使用</v>
      </c>
      <c r="O2801" s="64" t="str">
        <f ca="1" t="shared" si="167"/>
        <v/>
      </c>
      <c r="P2801" s="64" t="str">
        <f ca="1" t="shared" si="168"/>
        <v/>
      </c>
      <c r="Q2801" s="29" t="str">
        <f>VLOOKUP(B2801,辅助信息!E:M,9,FALSE)</f>
        <v>ZTWM-CDGS-XS-2024-0030-华西集采-简州大道</v>
      </c>
      <c r="R2801" s="29" t="str">
        <f>_xlfn._xlws.FILTER(辅助信息!D:D,辅助信息!E:E=B2801)</f>
        <v>华西简阳西城嘉苑</v>
      </c>
    </row>
    <row r="2802" hidden="1" spans="2:18">
      <c r="B2802" s="40" t="s">
        <v>81</v>
      </c>
      <c r="C2802" s="72">
        <v>45885</v>
      </c>
      <c r="D2802" s="40" t="str">
        <f>VLOOKUP(B2802,辅助信息!E:K,7,FALSE)</f>
        <v>JWDDCD2025060900080</v>
      </c>
      <c r="E2802" s="40" t="str">
        <f>VLOOKUP(F2802,辅助信息!A:B,2,FALSE)</f>
        <v>螺纹钢</v>
      </c>
      <c r="F2802" s="40" t="s">
        <v>18</v>
      </c>
      <c r="G2802" s="36">
        <v>15</v>
      </c>
      <c r="H2802" s="136" t="str">
        <f>_xlfn.XLOOKUP(C2802&amp;F2802&amp;I2802&amp;J2802,'[1]2025年已发货'!$F:$F&amp;'[1]2025年已发货'!$C:$C&amp;'[1]2025年已发货'!$G:$G&amp;'[1]2025年已发货'!$H:$H,'[1]2025年已发货'!$E:$E,"未发货")</f>
        <v>未发货</v>
      </c>
      <c r="I2802" s="40" t="str">
        <f>VLOOKUP(B2802,辅助信息!E:I,3,FALSE)</f>
        <v>（华西简阳西城嘉苑）四川省成都市简阳市简城街道高屋村</v>
      </c>
      <c r="J2802" s="40" t="str">
        <f>VLOOKUP(B2802,辅助信息!E:I,4,FALSE)</f>
        <v>张瀚镭</v>
      </c>
      <c r="K2802" s="40">
        <f>VLOOKUP(J2802,辅助信息!H:I,2,FALSE)</f>
        <v>15884666220</v>
      </c>
      <c r="L2802" s="111" t="str">
        <f>VLOOKUP(B2802,辅助信息!E:J,6,FALSE)</f>
        <v>现场禁止使用氢能源挂车！优先威钢发货,我方卸车,新老国标钢厂不加价可直发，因陕钢多次出现磅差，项目拒绝使用</v>
      </c>
      <c r="O2802" s="64" t="str">
        <f ca="1" t="shared" si="167"/>
        <v/>
      </c>
      <c r="P2802" s="64" t="str">
        <f ca="1" t="shared" si="168"/>
        <v/>
      </c>
      <c r="Q2802" s="29" t="str">
        <f>VLOOKUP(B2802,辅助信息!E:M,9,FALSE)</f>
        <v>ZTWM-CDGS-XS-2024-0030-华西集采-简州大道</v>
      </c>
      <c r="R2802" s="29" t="str">
        <f>_xlfn._xlws.FILTER(辅助信息!D:D,辅助信息!E:E=B2802)</f>
        <v>华西简阳西城嘉苑</v>
      </c>
    </row>
    <row r="2803" hidden="1" spans="1:18">
      <c r="A2803" s="59" t="s">
        <v>195</v>
      </c>
      <c r="B2803" s="137" t="s">
        <v>187</v>
      </c>
      <c r="C2803" s="72">
        <v>45887</v>
      </c>
      <c r="D2803" s="40" t="str">
        <f>VLOOKUP(B2803,辅助信息!E:K,7,FALSE)</f>
        <v>JWDDCD2025072900121</v>
      </c>
      <c r="E2803" s="40" t="str">
        <f>VLOOKUP(F2803,辅助信息!A:B,2,FALSE)</f>
        <v>螺纹钢</v>
      </c>
      <c r="F2803" s="40" t="s">
        <v>198</v>
      </c>
      <c r="G2803" s="36">
        <v>4</v>
      </c>
      <c r="H2803" s="136" t="str">
        <f>_xlfn.XLOOKUP(C2803&amp;F2803&amp;I2803&amp;J2803,'[1]2025年已发货'!$F:$F&amp;'[1]2025年已发货'!$C:$C&amp;'[1]2025年已发货'!$G:$G&amp;'[1]2025年已发货'!$H:$H,'[1]2025年已发货'!$E:$E,"未发货")</f>
        <v>未发货</v>
      </c>
      <c r="I2803" s="40" t="str">
        <f>VLOOKUP(B2803,辅助信息!E:I,3,FALSE)</f>
        <v>(乐山市校地共建产教融合基地建设项目一标段)四川省乐山市市中区苏稽镇周山嘴</v>
      </c>
      <c r="J2803" s="40" t="str">
        <f>VLOOKUP(B2803,辅助信息!E:I,4,FALSE)</f>
        <v>范增云</v>
      </c>
      <c r="K2803" s="40">
        <f>VLOOKUP(J2803,辅助信息!H:I,2,FALSE)</f>
        <v>13668153241</v>
      </c>
      <c r="L2803" s="111" t="str">
        <f>VLOOKUP(B2803,辅助信息!E:J,6,FALSE)</f>
        <v>联系实际收货人（范增云13668153241）现场要求炉批号控制2个以下，超2个不给予签收。提前联系到场规格及数量</v>
      </c>
      <c r="O2803" s="64" t="str">
        <f ca="1" t="shared" si="167"/>
        <v/>
      </c>
      <c r="P2803" s="64" t="str">
        <f ca="1" t="shared" si="168"/>
        <v/>
      </c>
      <c r="Q2803" s="29" t="str">
        <f>VLOOKUP(B2803,辅助信息!E:M,9,FALSE)</f>
        <v>ZTWM-CDGS-XS-2025-0125-四川机司-乐山市校地共建产教融合基地配套设施项目施工一标段钢筋采购合同</v>
      </c>
      <c r="R2803" s="29" t="str">
        <f>_xlfn._xlws.FILTER(辅助信息!D:D,辅助信息!E:E=B2803)</f>
        <v>乐山市校地共建产教融合基地建设项目</v>
      </c>
    </row>
    <row r="2804" hidden="1" spans="2:18">
      <c r="B2804" s="137" t="s">
        <v>187</v>
      </c>
      <c r="C2804" s="72">
        <v>45887</v>
      </c>
      <c r="D2804" s="40" t="str">
        <f>VLOOKUP(B2804,辅助信息!E:K,7,FALSE)</f>
        <v>JWDDCD2025072900121</v>
      </c>
      <c r="E2804" s="40" t="str">
        <f>VLOOKUP(F2804,辅助信息!A:B,2,FALSE)</f>
        <v>螺纹钢</v>
      </c>
      <c r="F2804" s="40" t="s">
        <v>199</v>
      </c>
      <c r="G2804" s="36">
        <v>6</v>
      </c>
      <c r="H2804" s="136" t="str">
        <f>_xlfn.XLOOKUP(C2804&amp;F2804&amp;I2804&amp;J2804,'[1]2025年已发货'!$F:$F&amp;'[1]2025年已发货'!$C:$C&amp;'[1]2025年已发货'!$G:$G&amp;'[1]2025年已发货'!$H:$H,'[1]2025年已发货'!$E:$E,"未发货")</f>
        <v>未发货</v>
      </c>
      <c r="I2804" s="40" t="str">
        <f>VLOOKUP(B2804,辅助信息!E:I,3,FALSE)</f>
        <v>(乐山市校地共建产教融合基地建设项目一标段)四川省乐山市市中区苏稽镇周山嘴</v>
      </c>
      <c r="J2804" s="40" t="str">
        <f>VLOOKUP(B2804,辅助信息!E:I,4,FALSE)</f>
        <v>范增云</v>
      </c>
      <c r="K2804" s="40">
        <f>VLOOKUP(J2804,辅助信息!H:I,2,FALSE)</f>
        <v>13668153241</v>
      </c>
      <c r="L2804" s="111" t="str">
        <f>VLOOKUP(B2804,辅助信息!E:J,6,FALSE)</f>
        <v>联系实际收货人（范增云13668153241）现场要求炉批号控制2个以下，超2个不给予签收。提前联系到场规格及数量</v>
      </c>
      <c r="O2804" s="64" t="str">
        <f ca="1" t="shared" si="167"/>
        <v/>
      </c>
      <c r="P2804" s="64" t="str">
        <f ca="1" t="shared" si="168"/>
        <v/>
      </c>
      <c r="Q2804" s="29" t="str">
        <f>VLOOKUP(B2804,辅助信息!E:M,9,FALSE)</f>
        <v>ZTWM-CDGS-XS-2025-0125-四川机司-乐山市校地共建产教融合基地配套设施项目施工一标段钢筋采购合同</v>
      </c>
      <c r="R2804" s="29" t="str">
        <f>_xlfn._xlws.FILTER(辅助信息!D:D,辅助信息!E:E=B2804)</f>
        <v>乐山市校地共建产教融合基地建设项目</v>
      </c>
    </row>
    <row r="2805" hidden="1" spans="2:18">
      <c r="B2805" s="137" t="s">
        <v>187</v>
      </c>
      <c r="C2805" s="72">
        <v>45887</v>
      </c>
      <c r="D2805" s="40" t="str">
        <f>VLOOKUP(B2805,辅助信息!E:K,7,FALSE)</f>
        <v>JWDDCD2025072900121</v>
      </c>
      <c r="E2805" s="40" t="str">
        <f>VLOOKUP(F2805,辅助信息!A:B,2,FALSE)</f>
        <v>螺纹钢</v>
      </c>
      <c r="F2805" s="40" t="s">
        <v>141</v>
      </c>
      <c r="G2805" s="36">
        <v>6</v>
      </c>
      <c r="H2805" s="136" t="str">
        <f>_xlfn.XLOOKUP(C2805&amp;F2805&amp;I2805&amp;J2805,'[1]2025年已发货'!$F:$F&amp;'[1]2025年已发货'!$C:$C&amp;'[1]2025年已发货'!$G:$G&amp;'[1]2025年已发货'!$H:$H,'[1]2025年已发货'!$E:$E,"未发货")</f>
        <v>未发货</v>
      </c>
      <c r="I2805" s="40" t="str">
        <f>VLOOKUP(B2805,辅助信息!E:I,3,FALSE)</f>
        <v>(乐山市校地共建产教融合基地建设项目一标段)四川省乐山市市中区苏稽镇周山嘴</v>
      </c>
      <c r="J2805" s="40" t="str">
        <f>VLOOKUP(B2805,辅助信息!E:I,4,FALSE)</f>
        <v>范增云</v>
      </c>
      <c r="K2805" s="40">
        <f>VLOOKUP(J2805,辅助信息!H:I,2,FALSE)</f>
        <v>13668153241</v>
      </c>
      <c r="L2805" s="111" t="str">
        <f>VLOOKUP(B2805,辅助信息!E:J,6,FALSE)</f>
        <v>联系实际收货人（范增云13668153241）现场要求炉批号控制2个以下，超2个不给予签收。提前联系到场规格及数量</v>
      </c>
      <c r="O2805" s="64" t="str">
        <f ca="1" t="shared" si="167"/>
        <v/>
      </c>
      <c r="P2805" s="64" t="str">
        <f ca="1" t="shared" si="168"/>
        <v/>
      </c>
      <c r="Q2805" s="29" t="str">
        <f>VLOOKUP(B2805,辅助信息!E:M,9,FALSE)</f>
        <v>ZTWM-CDGS-XS-2025-0125-四川机司-乐山市校地共建产教融合基地配套设施项目施工一标段钢筋采购合同</v>
      </c>
      <c r="R2805" s="29" t="str">
        <f>_xlfn._xlws.FILTER(辅助信息!D:D,辅助信息!E:E=B2805)</f>
        <v>乐山市校地共建产教融合基地建设项目</v>
      </c>
    </row>
    <row r="2806" hidden="1" spans="2:18">
      <c r="B2806" s="137" t="s">
        <v>187</v>
      </c>
      <c r="C2806" s="72">
        <v>45887</v>
      </c>
      <c r="D2806" s="40" t="str">
        <f>VLOOKUP(B2806,辅助信息!E:K,7,FALSE)</f>
        <v>JWDDCD2025072900121</v>
      </c>
      <c r="E2806" s="40" t="str">
        <f>VLOOKUP(F2806,辅助信息!A:B,2,FALSE)</f>
        <v>螺纹钢</v>
      </c>
      <c r="F2806" s="40" t="s">
        <v>142</v>
      </c>
      <c r="G2806" s="36">
        <v>22</v>
      </c>
      <c r="H2806" s="136" t="str">
        <f>_xlfn.XLOOKUP(C2806&amp;F2806&amp;I2806&amp;J2806,'[1]2025年已发货'!$F:$F&amp;'[1]2025年已发货'!$C:$C&amp;'[1]2025年已发货'!$G:$G&amp;'[1]2025年已发货'!$H:$H,'[1]2025年已发货'!$E:$E,"未发货")</f>
        <v>未发货</v>
      </c>
      <c r="I2806" s="40" t="str">
        <f>VLOOKUP(B2806,辅助信息!E:I,3,FALSE)</f>
        <v>(乐山市校地共建产教融合基地建设项目一标段)四川省乐山市市中区苏稽镇周山嘴</v>
      </c>
      <c r="J2806" s="40" t="str">
        <f>VLOOKUP(B2806,辅助信息!E:I,4,FALSE)</f>
        <v>范增云</v>
      </c>
      <c r="K2806" s="40">
        <f>VLOOKUP(J2806,辅助信息!H:I,2,FALSE)</f>
        <v>13668153241</v>
      </c>
      <c r="L2806" s="111" t="str">
        <f>VLOOKUP(B2806,辅助信息!E:J,6,FALSE)</f>
        <v>联系实际收货人（范增云13668153241）现场要求炉批号控制2个以下，超2个不给予签收。提前联系到场规格及数量</v>
      </c>
      <c r="O2806" s="64" t="str">
        <f ca="1" t="shared" si="167"/>
        <v/>
      </c>
      <c r="P2806" s="64" t="str">
        <f ca="1" t="shared" si="168"/>
        <v/>
      </c>
      <c r="Q2806" s="29" t="str">
        <f>VLOOKUP(B2806,辅助信息!E:M,9,FALSE)</f>
        <v>ZTWM-CDGS-XS-2025-0125-四川机司-乐山市校地共建产教融合基地配套设施项目施工一标段钢筋采购合同</v>
      </c>
      <c r="R2806" s="29" t="str">
        <f>_xlfn._xlws.FILTER(辅助信息!D:D,辅助信息!E:E=B2806)</f>
        <v>乐山市校地共建产教融合基地建设项目</v>
      </c>
    </row>
    <row r="2807" hidden="1" spans="2:18">
      <c r="B2807" s="137" t="s">
        <v>187</v>
      </c>
      <c r="C2807" s="72">
        <v>45887</v>
      </c>
      <c r="D2807" s="40" t="str">
        <f>VLOOKUP(B2807,辅助信息!E:K,7,FALSE)</f>
        <v>JWDDCD2025072900121</v>
      </c>
      <c r="E2807" s="40" t="str">
        <f>VLOOKUP(F2807,辅助信息!A:B,2,FALSE)</f>
        <v>螺纹钢</v>
      </c>
      <c r="F2807" s="40" t="s">
        <v>200</v>
      </c>
      <c r="G2807" s="36">
        <v>10</v>
      </c>
      <c r="H2807" s="136" t="str">
        <f>_xlfn.XLOOKUP(C2807&amp;F2807&amp;I2807&amp;J2807,'[1]2025年已发货'!$F:$F&amp;'[1]2025年已发货'!$C:$C&amp;'[1]2025年已发货'!$G:$G&amp;'[1]2025年已发货'!$H:$H,'[1]2025年已发货'!$E:$E,"未发货")</f>
        <v>未发货</v>
      </c>
      <c r="I2807" s="40" t="str">
        <f>VLOOKUP(B2807,辅助信息!E:I,3,FALSE)</f>
        <v>(乐山市校地共建产教融合基地建设项目一标段)四川省乐山市市中区苏稽镇周山嘴</v>
      </c>
      <c r="J2807" s="40" t="str">
        <f>VLOOKUP(B2807,辅助信息!E:I,4,FALSE)</f>
        <v>范增云</v>
      </c>
      <c r="K2807" s="40">
        <f>VLOOKUP(J2807,辅助信息!H:I,2,FALSE)</f>
        <v>13668153241</v>
      </c>
      <c r="L2807" s="111" t="str">
        <f>VLOOKUP(B2807,辅助信息!E:J,6,FALSE)</f>
        <v>联系实际收货人（范增云13668153241）现场要求炉批号控制2个以下，超2个不给予签收。提前联系到场规格及数量</v>
      </c>
      <c r="O2807" s="64" t="str">
        <f ca="1" t="shared" si="167"/>
        <v/>
      </c>
      <c r="P2807" s="64" t="str">
        <f ca="1" t="shared" si="168"/>
        <v/>
      </c>
      <c r="Q2807" s="29" t="str">
        <f>VLOOKUP(B2807,辅助信息!E:M,9,FALSE)</f>
        <v>ZTWM-CDGS-XS-2025-0125-四川机司-乐山市校地共建产教融合基地配套设施项目施工一标段钢筋采购合同</v>
      </c>
      <c r="R2807" s="29" t="str">
        <f>_xlfn._xlws.FILTER(辅助信息!D:D,辅助信息!E:E=B2807)</f>
        <v>乐山市校地共建产教融合基地建设项目</v>
      </c>
    </row>
    <row r="2808" hidden="1" spans="2:18">
      <c r="B2808" s="137" t="s">
        <v>187</v>
      </c>
      <c r="C2808" s="72">
        <v>45887</v>
      </c>
      <c r="D2808" s="40" t="str">
        <f>VLOOKUP(B2808,辅助信息!E:K,7,FALSE)</f>
        <v>JWDDCD2025072900121</v>
      </c>
      <c r="E2808" s="40" t="str">
        <f>VLOOKUP(F2808,辅助信息!A:B,2,FALSE)</f>
        <v>螺纹钢</v>
      </c>
      <c r="F2808" s="40" t="s">
        <v>201</v>
      </c>
      <c r="G2808" s="36">
        <v>16</v>
      </c>
      <c r="H2808" s="136" t="str">
        <f>_xlfn.XLOOKUP(C2808&amp;F2808&amp;I2808&amp;J2808,'[1]2025年已发货'!$F:$F&amp;'[1]2025年已发货'!$C:$C&amp;'[1]2025年已发货'!$G:$G&amp;'[1]2025年已发货'!$H:$H,'[1]2025年已发货'!$E:$E,"未发货")</f>
        <v>未发货</v>
      </c>
      <c r="I2808" s="40" t="str">
        <f>VLOOKUP(B2808,辅助信息!E:I,3,FALSE)</f>
        <v>(乐山市校地共建产教融合基地建设项目一标段)四川省乐山市市中区苏稽镇周山嘴</v>
      </c>
      <c r="J2808" s="40" t="str">
        <f>VLOOKUP(B2808,辅助信息!E:I,4,FALSE)</f>
        <v>范增云</v>
      </c>
      <c r="K2808" s="40">
        <f>VLOOKUP(J2808,辅助信息!H:I,2,FALSE)</f>
        <v>13668153241</v>
      </c>
      <c r="L2808" s="111" t="str">
        <f>VLOOKUP(B2808,辅助信息!E:J,6,FALSE)</f>
        <v>联系实际收货人（范增云13668153241）现场要求炉批号控制2个以下，超2个不给予签收。提前联系到场规格及数量</v>
      </c>
      <c r="O2808" s="64" t="str">
        <f ca="1" t="shared" si="167"/>
        <v/>
      </c>
      <c r="P2808" s="64" t="str">
        <f ca="1" t="shared" si="168"/>
        <v/>
      </c>
      <c r="Q2808" s="29" t="str">
        <f>VLOOKUP(B2808,辅助信息!E:M,9,FALSE)</f>
        <v>ZTWM-CDGS-XS-2025-0125-四川机司-乐山市校地共建产教融合基地配套设施项目施工一标段钢筋采购合同</v>
      </c>
      <c r="R2808" s="29" t="str">
        <f>_xlfn._xlws.FILTER(辅助信息!D:D,辅助信息!E:E=B2808)</f>
        <v>乐山市校地共建产教融合基地建设项目</v>
      </c>
    </row>
    <row r="2809" hidden="1" spans="2:18">
      <c r="B2809" s="137" t="s">
        <v>186</v>
      </c>
      <c r="C2809" s="72">
        <v>45887</v>
      </c>
      <c r="D2809" s="40" t="str">
        <f>VLOOKUP(B2809,辅助信息!E:K,7,FALSE)</f>
        <v>JWDDCD2025072900123</v>
      </c>
      <c r="E2809" s="40" t="str">
        <f>VLOOKUP(F2809,辅助信息!A:B,2,FALSE)</f>
        <v>盘螺</v>
      </c>
      <c r="F2809" s="40" t="s">
        <v>49</v>
      </c>
      <c r="G2809" s="36">
        <v>2</v>
      </c>
      <c r="H2809" s="136" t="str">
        <f>_xlfn.XLOOKUP(C2809&amp;F2809&amp;I2809&amp;J2809,'[1]2025年已发货'!$F:$F&amp;'[1]2025年已发货'!$C:$C&amp;'[1]2025年已发货'!$G:$G&amp;'[1]2025年已发货'!$H:$H,'[1]2025年已发货'!$E:$E,"未发货")</f>
        <v>未发货</v>
      </c>
      <c r="I2809" s="40" t="str">
        <f>VLOOKUP(B2809,辅助信息!E:I,3,FALSE)</f>
        <v>(乐山市校地共建产教融合基地建设项目二标段)四川省乐山市市中区苏稽镇</v>
      </c>
      <c r="J2809" s="40" t="str">
        <f>VLOOKUP(B2809,辅助信息!E:I,4,FALSE)</f>
        <v>彭江涛</v>
      </c>
      <c r="K2809" s="40">
        <f>VLOOKUP(J2809,辅助信息!H:I,2,FALSE)</f>
        <v>13990276572</v>
      </c>
      <c r="L2809" s="111" t="str">
        <f>VLOOKUP(B2809,辅助信息!E:J,6,FALSE)</f>
        <v>联系实际收货人（彭江涛13990276572）现场要求炉批号控制2个以下，超2个不给予签收。提前联系到场规格及数量</v>
      </c>
      <c r="O2809" s="64" t="str">
        <f ca="1" t="shared" si="167"/>
        <v/>
      </c>
      <c r="P2809" s="64" t="str">
        <f ca="1" t="shared" si="168"/>
        <v/>
      </c>
      <c r="Q2809" s="29" t="str">
        <f>VLOOKUP(B2809,辅助信息!E:M,9,FALSE)</f>
        <v>ZTWM-CDGS-XS-2025-0126-四川机司-乐山市校地共建产教融合基地配套设施项目施工二标段钢筋采购合同</v>
      </c>
      <c r="R2809" s="29" t="str">
        <f>_xlfn._xlws.FILTER(辅助信息!D:D,辅助信息!E:E=B2809)</f>
        <v>乐山市校地共建产教融合基地建设项目</v>
      </c>
    </row>
    <row r="2810" hidden="1" spans="2:18">
      <c r="B2810" s="137" t="s">
        <v>186</v>
      </c>
      <c r="C2810" s="72">
        <v>45887</v>
      </c>
      <c r="D2810" s="40" t="str">
        <f>VLOOKUP(B2810,辅助信息!E:K,7,FALSE)</f>
        <v>JWDDCD2025072900123</v>
      </c>
      <c r="E2810" s="40" t="str">
        <f>VLOOKUP(F2810,辅助信息!A:B,2,FALSE)</f>
        <v>盘螺</v>
      </c>
      <c r="F2810" s="40" t="s">
        <v>40</v>
      </c>
      <c r="G2810" s="36">
        <v>12</v>
      </c>
      <c r="H2810" s="136" t="str">
        <f>_xlfn.XLOOKUP(C2810&amp;F2810&amp;I2810&amp;J2810,'[1]2025年已发货'!$F:$F&amp;'[1]2025年已发货'!$C:$C&amp;'[1]2025年已发货'!$G:$G&amp;'[1]2025年已发货'!$H:$H,'[1]2025年已发货'!$E:$E,"未发货")</f>
        <v>未发货</v>
      </c>
      <c r="I2810" s="40" t="str">
        <f>VLOOKUP(B2810,辅助信息!E:I,3,FALSE)</f>
        <v>(乐山市校地共建产教融合基地建设项目二标段)四川省乐山市市中区苏稽镇</v>
      </c>
      <c r="J2810" s="40" t="str">
        <f>VLOOKUP(B2810,辅助信息!E:I,4,FALSE)</f>
        <v>彭江涛</v>
      </c>
      <c r="K2810" s="40">
        <f>VLOOKUP(J2810,辅助信息!H:I,2,FALSE)</f>
        <v>13990276572</v>
      </c>
      <c r="L2810" s="111" t="str">
        <f>VLOOKUP(B2810,辅助信息!E:J,6,FALSE)</f>
        <v>联系实际收货人（彭江涛13990276572）现场要求炉批号控制2个以下，超2个不给予签收。提前联系到场规格及数量</v>
      </c>
      <c r="O2810" s="64" t="str">
        <f ca="1" t="shared" si="167"/>
        <v/>
      </c>
      <c r="P2810" s="64" t="str">
        <f ca="1" t="shared" si="168"/>
        <v/>
      </c>
      <c r="Q2810" s="29" t="str">
        <f>VLOOKUP(B2810,辅助信息!E:M,9,FALSE)</f>
        <v>ZTWM-CDGS-XS-2025-0126-四川机司-乐山市校地共建产教融合基地配套设施项目施工二标段钢筋采购合同</v>
      </c>
      <c r="R2810" s="29" t="str">
        <f>_xlfn._xlws.FILTER(辅助信息!D:D,辅助信息!E:E=B2810)</f>
        <v>乐山市校地共建产教融合基地建设项目</v>
      </c>
    </row>
    <row r="2811" hidden="1" spans="2:18">
      <c r="B2811" s="137" t="s">
        <v>186</v>
      </c>
      <c r="C2811" s="72">
        <v>45887</v>
      </c>
      <c r="D2811" s="40" t="str">
        <f>VLOOKUP(B2811,辅助信息!E:K,7,FALSE)</f>
        <v>JWDDCD2025072900123</v>
      </c>
      <c r="E2811" s="40" t="str">
        <f>VLOOKUP(F2811,辅助信息!A:B,2,FALSE)</f>
        <v>盘螺</v>
      </c>
      <c r="F2811" s="40" t="s">
        <v>41</v>
      </c>
      <c r="G2811" s="36">
        <v>7</v>
      </c>
      <c r="H2811" s="136" t="str">
        <f>_xlfn.XLOOKUP(C2811&amp;F2811&amp;I2811&amp;J2811,'[1]2025年已发货'!$F:$F&amp;'[1]2025年已发货'!$C:$C&amp;'[1]2025年已发货'!$G:$G&amp;'[1]2025年已发货'!$H:$H,'[1]2025年已发货'!$E:$E,"未发货")</f>
        <v>未发货</v>
      </c>
      <c r="I2811" s="40" t="str">
        <f>VLOOKUP(B2811,辅助信息!E:I,3,FALSE)</f>
        <v>(乐山市校地共建产教融合基地建设项目二标段)四川省乐山市市中区苏稽镇</v>
      </c>
      <c r="J2811" s="40" t="str">
        <f>VLOOKUP(B2811,辅助信息!E:I,4,FALSE)</f>
        <v>彭江涛</v>
      </c>
      <c r="K2811" s="40">
        <f>VLOOKUP(J2811,辅助信息!H:I,2,FALSE)</f>
        <v>13990276572</v>
      </c>
      <c r="L2811" s="111" t="str">
        <f>VLOOKUP(B2811,辅助信息!E:J,6,FALSE)</f>
        <v>联系实际收货人（彭江涛13990276572）现场要求炉批号控制2个以下，超2个不给予签收。提前联系到场规格及数量</v>
      </c>
      <c r="O2811" s="64" t="str">
        <f ca="1" t="shared" si="167"/>
        <v/>
      </c>
      <c r="P2811" s="64" t="str">
        <f ca="1" t="shared" si="168"/>
        <v/>
      </c>
      <c r="Q2811" s="29" t="str">
        <f>VLOOKUP(B2811,辅助信息!E:M,9,FALSE)</f>
        <v>ZTWM-CDGS-XS-2025-0126-四川机司-乐山市校地共建产教融合基地配套设施项目施工二标段钢筋采购合同</v>
      </c>
      <c r="R2811" s="29" t="str">
        <f>_xlfn._xlws.FILTER(辅助信息!D:D,辅助信息!E:E=B2811)</f>
        <v>乐山市校地共建产教融合基地建设项目</v>
      </c>
    </row>
    <row r="2812" hidden="1" spans="2:18">
      <c r="B2812" s="137" t="s">
        <v>186</v>
      </c>
      <c r="C2812" s="72">
        <v>45887</v>
      </c>
      <c r="D2812" s="40" t="str">
        <f>VLOOKUP(B2812,辅助信息!E:K,7,FALSE)</f>
        <v>JWDDCD2025072900123</v>
      </c>
      <c r="E2812" s="40" t="str">
        <f>VLOOKUP(F2812,辅助信息!A:B,2,FALSE)</f>
        <v>盘螺</v>
      </c>
      <c r="F2812" s="40" t="s">
        <v>26</v>
      </c>
      <c r="G2812" s="36">
        <v>2</v>
      </c>
      <c r="H2812" s="136" t="str">
        <f>_xlfn.XLOOKUP(C2812&amp;F2812&amp;I2812&amp;J2812,'[1]2025年已发货'!$F:$F&amp;'[1]2025年已发货'!$C:$C&amp;'[1]2025年已发货'!$G:$G&amp;'[1]2025年已发货'!$H:$H,'[1]2025年已发货'!$E:$E,"未发货")</f>
        <v>未发货</v>
      </c>
      <c r="I2812" s="40" t="str">
        <f>VLOOKUP(B2812,辅助信息!E:I,3,FALSE)</f>
        <v>(乐山市校地共建产教融合基地建设项目二标段)四川省乐山市市中区苏稽镇</v>
      </c>
      <c r="J2812" s="40" t="str">
        <f>VLOOKUP(B2812,辅助信息!E:I,4,FALSE)</f>
        <v>彭江涛</v>
      </c>
      <c r="K2812" s="40">
        <f>VLOOKUP(J2812,辅助信息!H:I,2,FALSE)</f>
        <v>13990276572</v>
      </c>
      <c r="L2812" s="111" t="str">
        <f>VLOOKUP(B2812,辅助信息!E:J,6,FALSE)</f>
        <v>联系实际收货人（彭江涛13990276572）现场要求炉批号控制2个以下，超2个不给予签收。提前联系到场规格及数量</v>
      </c>
      <c r="O2812" s="64" t="str">
        <f ca="1" t="shared" si="167"/>
        <v/>
      </c>
      <c r="P2812" s="64" t="str">
        <f ca="1" t="shared" si="168"/>
        <v/>
      </c>
      <c r="Q2812" s="29" t="str">
        <f>VLOOKUP(B2812,辅助信息!E:M,9,FALSE)</f>
        <v>ZTWM-CDGS-XS-2025-0126-四川机司-乐山市校地共建产教融合基地配套设施项目施工二标段钢筋采购合同</v>
      </c>
      <c r="R2812" s="29" t="str">
        <f>_xlfn._xlws.FILTER(辅助信息!D:D,辅助信息!E:E=B2812)</f>
        <v>乐山市校地共建产教融合基地建设项目</v>
      </c>
    </row>
    <row r="2813" hidden="1" spans="2:18">
      <c r="B2813" s="137" t="s">
        <v>186</v>
      </c>
      <c r="C2813" s="72">
        <v>45887</v>
      </c>
      <c r="D2813" s="40" t="str">
        <f>VLOOKUP(B2813,辅助信息!E:K,7,FALSE)</f>
        <v>JWDDCD2025072900123</v>
      </c>
      <c r="E2813" s="40" t="str">
        <f>VLOOKUP(F2813,辅助信息!A:B,2,FALSE)</f>
        <v>螺纹钢</v>
      </c>
      <c r="F2813" s="40" t="s">
        <v>76</v>
      </c>
      <c r="G2813" s="36">
        <v>3</v>
      </c>
      <c r="H2813" s="136" t="str">
        <f>_xlfn.XLOOKUP(C2813&amp;F2813&amp;I2813&amp;J2813,'[1]2025年已发货'!$F:$F&amp;'[1]2025年已发货'!$C:$C&amp;'[1]2025年已发货'!$G:$G&amp;'[1]2025年已发货'!$H:$H,'[1]2025年已发货'!$E:$E,"未发货")</f>
        <v>未发货</v>
      </c>
      <c r="I2813" s="40" t="str">
        <f>VLOOKUP(B2813,辅助信息!E:I,3,FALSE)</f>
        <v>(乐山市校地共建产教融合基地建设项目二标段)四川省乐山市市中区苏稽镇</v>
      </c>
      <c r="J2813" s="40" t="str">
        <f>VLOOKUP(B2813,辅助信息!E:I,4,FALSE)</f>
        <v>彭江涛</v>
      </c>
      <c r="K2813" s="40">
        <f>VLOOKUP(J2813,辅助信息!H:I,2,FALSE)</f>
        <v>13990276572</v>
      </c>
      <c r="L2813" s="111" t="str">
        <f>VLOOKUP(B2813,辅助信息!E:J,6,FALSE)</f>
        <v>联系实际收货人（彭江涛13990276572）现场要求炉批号控制2个以下，超2个不给予签收。提前联系到场规格及数量</v>
      </c>
      <c r="O2813" s="64" t="str">
        <f ca="1" t="shared" si="167"/>
        <v/>
      </c>
      <c r="P2813" s="64" t="str">
        <f ca="1" t="shared" si="168"/>
        <v/>
      </c>
      <c r="Q2813" s="29" t="str">
        <f>VLOOKUP(B2813,辅助信息!E:M,9,FALSE)</f>
        <v>ZTWM-CDGS-XS-2025-0126-四川机司-乐山市校地共建产教融合基地配套设施项目施工二标段钢筋采购合同</v>
      </c>
      <c r="R2813" s="29" t="str">
        <f>_xlfn._xlws.FILTER(辅助信息!D:D,辅助信息!E:E=B2813)</f>
        <v>乐山市校地共建产教融合基地建设项目</v>
      </c>
    </row>
    <row r="2814" hidden="1" spans="2:18">
      <c r="B2814" s="137" t="s">
        <v>186</v>
      </c>
      <c r="C2814" s="72">
        <v>45887</v>
      </c>
      <c r="D2814" s="40" t="str">
        <f>VLOOKUP(B2814,辅助信息!E:K,7,FALSE)</f>
        <v>JWDDCD2025072900123</v>
      </c>
      <c r="E2814" s="40" t="str">
        <f>VLOOKUP(F2814,辅助信息!A:B,2,FALSE)</f>
        <v>螺纹钢</v>
      </c>
      <c r="F2814" s="40" t="s">
        <v>90</v>
      </c>
      <c r="G2814" s="36">
        <v>50</v>
      </c>
      <c r="H2814" s="136" t="str">
        <f>_xlfn.XLOOKUP(C2814&amp;F2814&amp;I2814&amp;J2814,'[1]2025年已发货'!$F:$F&amp;'[1]2025年已发货'!$C:$C&amp;'[1]2025年已发货'!$G:$G&amp;'[1]2025年已发货'!$H:$H,'[1]2025年已发货'!$E:$E,"未发货")</f>
        <v>未发货</v>
      </c>
      <c r="I2814" s="40" t="str">
        <f>VLOOKUP(B2814,辅助信息!E:I,3,FALSE)</f>
        <v>(乐山市校地共建产教融合基地建设项目二标段)四川省乐山市市中区苏稽镇</v>
      </c>
      <c r="J2814" s="40" t="str">
        <f>VLOOKUP(B2814,辅助信息!E:I,4,FALSE)</f>
        <v>彭江涛</v>
      </c>
      <c r="K2814" s="40">
        <f>VLOOKUP(J2814,辅助信息!H:I,2,FALSE)</f>
        <v>13990276572</v>
      </c>
      <c r="L2814" s="111" t="str">
        <f>VLOOKUP(B2814,辅助信息!E:J,6,FALSE)</f>
        <v>联系实际收货人（彭江涛13990276572）现场要求炉批号控制2个以下，超2个不给予签收。提前联系到场规格及数量</v>
      </c>
      <c r="O2814" s="64" t="str">
        <f ca="1" t="shared" si="167"/>
        <v/>
      </c>
      <c r="P2814" s="64" t="str">
        <f ca="1" t="shared" si="168"/>
        <v/>
      </c>
      <c r="Q2814" s="29" t="str">
        <f>VLOOKUP(B2814,辅助信息!E:M,9,FALSE)</f>
        <v>ZTWM-CDGS-XS-2025-0126-四川机司-乐山市校地共建产教融合基地配套设施项目施工二标段钢筋采购合同</v>
      </c>
      <c r="R2814" s="29" t="str">
        <f>_xlfn._xlws.FILTER(辅助信息!D:D,辅助信息!E:E=B2814)</f>
        <v>乐山市校地共建产教融合基地建设项目</v>
      </c>
    </row>
    <row r="2815" hidden="1" spans="2:18">
      <c r="B2815" s="137" t="s">
        <v>186</v>
      </c>
      <c r="C2815" s="72">
        <v>45887</v>
      </c>
      <c r="D2815" s="40" t="str">
        <f>VLOOKUP(B2815,辅助信息!E:K,7,FALSE)</f>
        <v>JWDDCD2025072900123</v>
      </c>
      <c r="E2815" s="40" t="str">
        <f>VLOOKUP(F2815,辅助信息!A:B,2,FALSE)</f>
        <v>螺纹钢</v>
      </c>
      <c r="F2815" s="40" t="s">
        <v>130</v>
      </c>
      <c r="G2815" s="36">
        <v>10</v>
      </c>
      <c r="H2815" s="136" t="str">
        <f>_xlfn.XLOOKUP(C2815&amp;F2815&amp;I2815&amp;J2815,'[1]2025年已发货'!$F:$F&amp;'[1]2025年已发货'!$C:$C&amp;'[1]2025年已发货'!$G:$G&amp;'[1]2025年已发货'!$H:$H,'[1]2025年已发货'!$E:$E,"未发货")</f>
        <v>未发货</v>
      </c>
      <c r="I2815" s="40" t="str">
        <f>VLOOKUP(B2815,辅助信息!E:I,3,FALSE)</f>
        <v>(乐山市校地共建产教融合基地建设项目二标段)四川省乐山市市中区苏稽镇</v>
      </c>
      <c r="J2815" s="40" t="str">
        <f>VLOOKUP(B2815,辅助信息!E:I,4,FALSE)</f>
        <v>彭江涛</v>
      </c>
      <c r="K2815" s="40">
        <f>VLOOKUP(J2815,辅助信息!H:I,2,FALSE)</f>
        <v>13990276572</v>
      </c>
      <c r="L2815" s="111" t="str">
        <f>VLOOKUP(B2815,辅助信息!E:J,6,FALSE)</f>
        <v>联系实际收货人（彭江涛13990276572）现场要求炉批号控制2个以下，超2个不给予签收。提前联系到场规格及数量</v>
      </c>
      <c r="O2815" s="64" t="str">
        <f ca="1" t="shared" si="167"/>
        <v/>
      </c>
      <c r="P2815" s="64" t="str">
        <f ca="1" t="shared" si="168"/>
        <v/>
      </c>
      <c r="Q2815" s="29" t="str">
        <f>VLOOKUP(B2815,辅助信息!E:M,9,FALSE)</f>
        <v>ZTWM-CDGS-XS-2025-0126-四川机司-乐山市校地共建产教融合基地配套设施项目施工二标段钢筋采购合同</v>
      </c>
      <c r="R2815" s="29" t="str">
        <f>_xlfn._xlws.FILTER(辅助信息!D:D,辅助信息!E:E=B2815)</f>
        <v>乐山市校地共建产教融合基地建设项目</v>
      </c>
    </row>
    <row r="2816" hidden="1" spans="2:18">
      <c r="B2816" s="137" t="s">
        <v>186</v>
      </c>
      <c r="C2816" s="72">
        <v>45887</v>
      </c>
      <c r="D2816" s="40" t="str">
        <f>VLOOKUP(B2816,辅助信息!E:K,7,FALSE)</f>
        <v>JWDDCD2025072900123</v>
      </c>
      <c r="E2816" s="40" t="str">
        <f>VLOOKUP(F2816,辅助信息!A:B,2,FALSE)</f>
        <v>螺纹钢</v>
      </c>
      <c r="F2816" s="40" t="s">
        <v>138</v>
      </c>
      <c r="G2816" s="36">
        <v>10</v>
      </c>
      <c r="H2816" s="136" t="str">
        <f>_xlfn.XLOOKUP(C2816&amp;F2816&amp;I2816&amp;J2816,'[1]2025年已发货'!$F:$F&amp;'[1]2025年已发货'!$C:$C&amp;'[1]2025年已发货'!$G:$G&amp;'[1]2025年已发货'!$H:$H,'[1]2025年已发货'!$E:$E,"未发货")</f>
        <v>未发货</v>
      </c>
      <c r="I2816" s="40" t="str">
        <f>VLOOKUP(B2816,辅助信息!E:I,3,FALSE)</f>
        <v>(乐山市校地共建产教融合基地建设项目二标段)四川省乐山市市中区苏稽镇</v>
      </c>
      <c r="J2816" s="40" t="str">
        <f>VLOOKUP(B2816,辅助信息!E:I,4,FALSE)</f>
        <v>彭江涛</v>
      </c>
      <c r="K2816" s="40">
        <f>VLOOKUP(J2816,辅助信息!H:I,2,FALSE)</f>
        <v>13990276572</v>
      </c>
      <c r="L2816" s="111" t="str">
        <f>VLOOKUP(B2816,辅助信息!E:J,6,FALSE)</f>
        <v>联系实际收货人（彭江涛13990276572）现场要求炉批号控制2个以下，超2个不给予签收。提前联系到场规格及数量</v>
      </c>
      <c r="O2816" s="64" t="str">
        <f ca="1" t="shared" si="167"/>
        <v/>
      </c>
      <c r="P2816" s="64" t="str">
        <f ca="1" t="shared" si="168"/>
        <v/>
      </c>
      <c r="Q2816" s="29" t="str">
        <f>VLOOKUP(B2816,辅助信息!E:M,9,FALSE)</f>
        <v>ZTWM-CDGS-XS-2025-0126-四川机司-乐山市校地共建产教融合基地配套设施项目施工二标段钢筋采购合同</v>
      </c>
      <c r="R2816" s="29" t="str">
        <f>_xlfn._xlws.FILTER(辅助信息!D:D,辅助信息!E:E=B2816)</f>
        <v>乐山市校地共建产教融合基地建设项目</v>
      </c>
    </row>
    <row r="2817" hidden="1" spans="2:18">
      <c r="B2817" s="137" t="s">
        <v>186</v>
      </c>
      <c r="C2817" s="72">
        <v>45887</v>
      </c>
      <c r="D2817" s="40" t="str">
        <f>VLOOKUP(B2817,辅助信息!E:K,7,FALSE)</f>
        <v>JWDDCD2025072900123</v>
      </c>
      <c r="E2817" s="40" t="str">
        <f>VLOOKUP(F2817,辅助信息!A:B,2,FALSE)</f>
        <v>螺纹钢</v>
      </c>
      <c r="F2817" s="40" t="s">
        <v>133</v>
      </c>
      <c r="G2817" s="36">
        <v>23</v>
      </c>
      <c r="H2817" s="136" t="str">
        <f>_xlfn.XLOOKUP(C2817&amp;F2817&amp;I2817&amp;J2817,'[1]2025年已发货'!$F:$F&amp;'[1]2025年已发货'!$C:$C&amp;'[1]2025年已发货'!$G:$G&amp;'[1]2025年已发货'!$H:$H,'[1]2025年已发货'!$E:$E,"未发货")</f>
        <v>未发货</v>
      </c>
      <c r="I2817" s="40" t="str">
        <f>VLOOKUP(B2817,辅助信息!E:I,3,FALSE)</f>
        <v>(乐山市校地共建产教融合基地建设项目二标段)四川省乐山市市中区苏稽镇</v>
      </c>
      <c r="J2817" s="40" t="str">
        <f>VLOOKUP(B2817,辅助信息!E:I,4,FALSE)</f>
        <v>彭江涛</v>
      </c>
      <c r="K2817" s="40">
        <f>VLOOKUP(J2817,辅助信息!H:I,2,FALSE)</f>
        <v>13990276572</v>
      </c>
      <c r="L2817" s="111" t="str">
        <f>VLOOKUP(B2817,辅助信息!E:J,6,FALSE)</f>
        <v>联系实际收货人（彭江涛13990276572）现场要求炉批号控制2个以下，超2个不给予签收。提前联系到场规格及数量</v>
      </c>
      <c r="O2817" s="64" t="str">
        <f ca="1" t="shared" si="167"/>
        <v/>
      </c>
      <c r="P2817" s="64" t="str">
        <f ca="1" t="shared" si="168"/>
        <v/>
      </c>
      <c r="Q2817" s="29" t="str">
        <f>VLOOKUP(B2817,辅助信息!E:M,9,FALSE)</f>
        <v>ZTWM-CDGS-XS-2025-0126-四川机司-乐山市校地共建产教融合基地配套设施项目施工二标段钢筋采购合同</v>
      </c>
      <c r="R2817" s="29" t="str">
        <f>_xlfn._xlws.FILTER(辅助信息!D:D,辅助信息!E:E=B2817)</f>
        <v>乐山市校地共建产教融合基地建设项目</v>
      </c>
    </row>
    <row r="2818" hidden="1" spans="2:18">
      <c r="B2818" s="137" t="s">
        <v>186</v>
      </c>
      <c r="C2818" s="72">
        <v>45887</v>
      </c>
      <c r="D2818" s="40" t="str">
        <f>VLOOKUP(B2818,辅助信息!E:K,7,FALSE)</f>
        <v>JWDDCD2025072900123</v>
      </c>
      <c r="E2818" s="40" t="str">
        <f>VLOOKUP(F2818,辅助信息!A:B,2,FALSE)</f>
        <v>螺纹钢</v>
      </c>
      <c r="F2818" s="40" t="s">
        <v>91</v>
      </c>
      <c r="G2818" s="36">
        <v>15</v>
      </c>
      <c r="H2818" s="136" t="str">
        <f>_xlfn.XLOOKUP(C2818&amp;F2818&amp;I2818&amp;J2818,'[1]2025年已发货'!$F:$F&amp;'[1]2025年已发货'!$C:$C&amp;'[1]2025年已发货'!$G:$G&amp;'[1]2025年已发货'!$H:$H,'[1]2025年已发货'!$E:$E,"未发货")</f>
        <v>未发货</v>
      </c>
      <c r="I2818" s="40" t="str">
        <f>VLOOKUP(B2818,辅助信息!E:I,3,FALSE)</f>
        <v>(乐山市校地共建产教融合基地建设项目二标段)四川省乐山市市中区苏稽镇</v>
      </c>
      <c r="J2818" s="40" t="str">
        <f>VLOOKUP(B2818,辅助信息!E:I,4,FALSE)</f>
        <v>彭江涛</v>
      </c>
      <c r="K2818" s="40">
        <f>VLOOKUP(J2818,辅助信息!H:I,2,FALSE)</f>
        <v>13990276572</v>
      </c>
      <c r="L2818" s="111" t="str">
        <f>VLOOKUP(B2818,辅助信息!E:J,6,FALSE)</f>
        <v>联系实际收货人（彭江涛13990276572）现场要求炉批号控制2个以下，超2个不给予签收。提前联系到场规格及数量</v>
      </c>
      <c r="O2818" s="64" t="str">
        <f ca="1" t="shared" si="167"/>
        <v/>
      </c>
      <c r="P2818" s="64" t="str">
        <f ca="1" t="shared" si="168"/>
        <v/>
      </c>
      <c r="Q2818" s="29" t="str">
        <f>VLOOKUP(B2818,辅助信息!E:M,9,FALSE)</f>
        <v>ZTWM-CDGS-XS-2025-0126-四川机司-乐山市校地共建产教融合基地配套设施项目施工二标段钢筋采购合同</v>
      </c>
      <c r="R2818" s="29" t="str">
        <f>_xlfn._xlws.FILTER(辅助信息!D:D,辅助信息!E:E=B2818)</f>
        <v>乐山市校地共建产教融合基地建设项目</v>
      </c>
    </row>
    <row r="2819" hidden="1" spans="2:18">
      <c r="B2819" s="137" t="s">
        <v>186</v>
      </c>
      <c r="C2819" s="72">
        <v>45887</v>
      </c>
      <c r="D2819" s="40" t="str">
        <f>VLOOKUP(B2819,辅助信息!E:K,7,FALSE)</f>
        <v>JWDDCD2025072900123</v>
      </c>
      <c r="E2819" s="40" t="str">
        <f>VLOOKUP(F2819,辅助信息!A:B,2,FALSE)</f>
        <v>螺纹钢</v>
      </c>
      <c r="F2819" s="40" t="s">
        <v>205</v>
      </c>
      <c r="G2819" s="36">
        <v>7</v>
      </c>
      <c r="H2819" s="136" t="str">
        <f>_xlfn.XLOOKUP(C2819&amp;F2819&amp;I2819&amp;J2819,'[1]2025年已发货'!$F:$F&amp;'[1]2025年已发货'!$C:$C&amp;'[1]2025年已发货'!$G:$G&amp;'[1]2025年已发货'!$H:$H,'[1]2025年已发货'!$E:$E,"未发货")</f>
        <v>未发货</v>
      </c>
      <c r="I2819" s="40" t="str">
        <f>VLOOKUP(B2819,辅助信息!E:I,3,FALSE)</f>
        <v>(乐山市校地共建产教融合基地建设项目二标段)四川省乐山市市中区苏稽镇</v>
      </c>
      <c r="J2819" s="40" t="str">
        <f>VLOOKUP(B2819,辅助信息!E:I,4,FALSE)</f>
        <v>彭江涛</v>
      </c>
      <c r="K2819" s="40">
        <f>VLOOKUP(J2819,辅助信息!H:I,2,FALSE)</f>
        <v>13990276572</v>
      </c>
      <c r="L2819" s="111" t="str">
        <f>VLOOKUP(B2819,辅助信息!E:J,6,FALSE)</f>
        <v>联系实际收货人（彭江涛13990276572）现场要求炉批号控制2个以下，超2个不给予签收。提前联系到场规格及数量</v>
      </c>
      <c r="O2819" s="64" t="str">
        <f ca="1" t="shared" si="167"/>
        <v/>
      </c>
      <c r="P2819" s="64" t="str">
        <f ca="1" t="shared" si="168"/>
        <v/>
      </c>
      <c r="Q2819" s="29" t="str">
        <f>VLOOKUP(B2819,辅助信息!E:M,9,FALSE)</f>
        <v>ZTWM-CDGS-XS-2025-0126-四川机司-乐山市校地共建产教融合基地配套设施项目施工二标段钢筋采购合同</v>
      </c>
      <c r="R2819" s="29" t="str">
        <f>_xlfn._xlws.FILTER(辅助信息!D:D,辅助信息!E:E=B2819)</f>
        <v>乐山市校地共建产教融合基地建设项目</v>
      </c>
    </row>
    <row r="2820" hidden="1" spans="2:18">
      <c r="B2820" s="137" t="s">
        <v>186</v>
      </c>
      <c r="C2820" s="72">
        <v>45887</v>
      </c>
      <c r="D2820" s="40" t="str">
        <f>VLOOKUP(B2820,辅助信息!E:K,7,FALSE)</f>
        <v>JWDDCD2025072900123</v>
      </c>
      <c r="E2820" s="40" t="str">
        <f>VLOOKUP(F2820,辅助信息!A:B,2,FALSE)</f>
        <v>螺纹钢</v>
      </c>
      <c r="F2820" s="40" t="s">
        <v>140</v>
      </c>
      <c r="G2820" s="36">
        <v>3</v>
      </c>
      <c r="H2820" s="136" t="str">
        <f>_xlfn.XLOOKUP(C2820&amp;F2820&amp;I2820&amp;J2820,'[1]2025年已发货'!$F:$F&amp;'[1]2025年已发货'!$C:$C&amp;'[1]2025年已发货'!$G:$G&amp;'[1]2025年已发货'!$H:$H,'[1]2025年已发货'!$E:$E,"未发货")</f>
        <v>未发货</v>
      </c>
      <c r="I2820" s="40" t="str">
        <f>VLOOKUP(B2820,辅助信息!E:I,3,FALSE)</f>
        <v>(乐山市校地共建产教融合基地建设项目二标段)四川省乐山市市中区苏稽镇</v>
      </c>
      <c r="J2820" s="40" t="str">
        <f>VLOOKUP(B2820,辅助信息!E:I,4,FALSE)</f>
        <v>彭江涛</v>
      </c>
      <c r="K2820" s="40">
        <f>VLOOKUP(J2820,辅助信息!H:I,2,FALSE)</f>
        <v>13990276572</v>
      </c>
      <c r="L2820" s="111" t="str">
        <f>VLOOKUP(B2820,辅助信息!E:J,6,FALSE)</f>
        <v>联系实际收货人（彭江涛13990276572）现场要求炉批号控制2个以下，超2个不给予签收。提前联系到场规格及数量</v>
      </c>
      <c r="O2820" s="64" t="str">
        <f ca="1" t="shared" si="167"/>
        <v/>
      </c>
      <c r="P2820" s="64" t="str">
        <f ca="1" t="shared" si="168"/>
        <v/>
      </c>
      <c r="Q2820" s="29" t="str">
        <f>VLOOKUP(B2820,辅助信息!E:M,9,FALSE)</f>
        <v>ZTWM-CDGS-XS-2025-0126-四川机司-乐山市校地共建产教融合基地配套设施项目施工二标段钢筋采购合同</v>
      </c>
      <c r="R2820" s="29" t="str">
        <f>_xlfn._xlws.FILTER(辅助信息!D:D,辅助信息!E:E=B2820)</f>
        <v>乐山市校地共建产教融合基地建设项目</v>
      </c>
    </row>
    <row r="2821" hidden="1" spans="2:18">
      <c r="B2821" s="137" t="s">
        <v>186</v>
      </c>
      <c r="C2821" s="72">
        <v>45887</v>
      </c>
      <c r="D2821" s="40" t="str">
        <f>VLOOKUP(B2821,辅助信息!E:K,7,FALSE)</f>
        <v>JWDDCD2025072900123</v>
      </c>
      <c r="E2821" s="40" t="str">
        <f>VLOOKUP(F2821,辅助信息!A:B,2,FALSE)</f>
        <v>螺纹钢</v>
      </c>
      <c r="F2821" s="40" t="s">
        <v>197</v>
      </c>
      <c r="G2821" s="36">
        <v>3</v>
      </c>
      <c r="H2821" s="136" t="str">
        <f>_xlfn.XLOOKUP(C2821&amp;F2821&amp;I2821&amp;J2821,'[1]2025年已发货'!$F:$F&amp;'[1]2025年已发货'!$C:$C&amp;'[1]2025年已发货'!$G:$G&amp;'[1]2025年已发货'!$H:$H,'[1]2025年已发货'!$E:$E,"未发货")</f>
        <v>未发货</v>
      </c>
      <c r="I2821" s="40" t="str">
        <f>VLOOKUP(B2821,辅助信息!E:I,3,FALSE)</f>
        <v>(乐山市校地共建产教融合基地建设项目二标段)四川省乐山市市中区苏稽镇</v>
      </c>
      <c r="J2821" s="40" t="str">
        <f>VLOOKUP(B2821,辅助信息!E:I,4,FALSE)</f>
        <v>彭江涛</v>
      </c>
      <c r="K2821" s="40">
        <f>VLOOKUP(J2821,辅助信息!H:I,2,FALSE)</f>
        <v>13990276572</v>
      </c>
      <c r="L2821" s="111" t="str">
        <f>VLOOKUP(B2821,辅助信息!E:J,6,FALSE)</f>
        <v>联系实际收货人（彭江涛13990276572）现场要求炉批号控制2个以下，超2个不给予签收。提前联系到场规格及数量</v>
      </c>
      <c r="O2821" s="64" t="str">
        <f ca="1" t="shared" si="167"/>
        <v/>
      </c>
      <c r="P2821" s="64" t="str">
        <f ca="1" t="shared" si="168"/>
        <v/>
      </c>
      <c r="Q2821" s="29" t="str">
        <f>VLOOKUP(B2821,辅助信息!E:M,9,FALSE)</f>
        <v>ZTWM-CDGS-XS-2025-0126-四川机司-乐山市校地共建产教融合基地配套设施项目施工二标段钢筋采购合同</v>
      </c>
      <c r="R2821" s="29" t="str">
        <f>_xlfn._xlws.FILTER(辅助信息!D:D,辅助信息!E:E=B2821)</f>
        <v>乐山市校地共建产教融合基地建设项目</v>
      </c>
    </row>
    <row r="2822" hidden="1" spans="2:18">
      <c r="B2822" s="137" t="s">
        <v>186</v>
      </c>
      <c r="C2822" s="72">
        <v>45887</v>
      </c>
      <c r="D2822" s="40" t="str">
        <f>VLOOKUP(B2822,辅助信息!E:K,7,FALSE)</f>
        <v>JWDDCD2025072900123</v>
      </c>
      <c r="E2822" s="40" t="str">
        <f>VLOOKUP(F2822,辅助信息!A:B,2,FALSE)</f>
        <v>螺纹钢</v>
      </c>
      <c r="F2822" s="40" t="s">
        <v>198</v>
      </c>
      <c r="G2822" s="36">
        <v>3</v>
      </c>
      <c r="H2822" s="136" t="str">
        <f>_xlfn.XLOOKUP(C2822&amp;F2822&amp;I2822&amp;J2822,'[1]2025年已发货'!$F:$F&amp;'[1]2025年已发货'!$C:$C&amp;'[1]2025年已发货'!$G:$G&amp;'[1]2025年已发货'!$H:$H,'[1]2025年已发货'!$E:$E,"未发货")</f>
        <v>未发货</v>
      </c>
      <c r="I2822" s="40" t="str">
        <f>VLOOKUP(B2822,辅助信息!E:I,3,FALSE)</f>
        <v>(乐山市校地共建产教融合基地建设项目二标段)四川省乐山市市中区苏稽镇</v>
      </c>
      <c r="J2822" s="40" t="str">
        <f>VLOOKUP(B2822,辅助信息!E:I,4,FALSE)</f>
        <v>彭江涛</v>
      </c>
      <c r="K2822" s="40">
        <f>VLOOKUP(J2822,辅助信息!H:I,2,FALSE)</f>
        <v>13990276572</v>
      </c>
      <c r="L2822" s="111" t="str">
        <f>VLOOKUP(B2822,辅助信息!E:J,6,FALSE)</f>
        <v>联系实际收货人（彭江涛13990276572）现场要求炉批号控制2个以下，超2个不给予签收。提前联系到场规格及数量</v>
      </c>
      <c r="O2822" s="64" t="str">
        <f ca="1" t="shared" si="167"/>
        <v/>
      </c>
      <c r="P2822" s="64" t="str">
        <f ca="1" t="shared" si="168"/>
        <v/>
      </c>
      <c r="Q2822" s="29" t="str">
        <f>VLOOKUP(B2822,辅助信息!E:M,9,FALSE)</f>
        <v>ZTWM-CDGS-XS-2025-0126-四川机司-乐山市校地共建产教融合基地配套设施项目施工二标段钢筋采购合同</v>
      </c>
      <c r="R2822" s="29" t="str">
        <f>_xlfn._xlws.FILTER(辅助信息!D:D,辅助信息!E:E=B2822)</f>
        <v>乐山市校地共建产教融合基地建设项目</v>
      </c>
    </row>
    <row r="2823" hidden="1" spans="2:18">
      <c r="B2823" s="137" t="s">
        <v>186</v>
      </c>
      <c r="C2823" s="72">
        <v>45887</v>
      </c>
      <c r="D2823" s="40" t="str">
        <f>VLOOKUP(B2823,辅助信息!E:K,7,FALSE)</f>
        <v>JWDDCD2025072900123</v>
      </c>
      <c r="E2823" s="40" t="str">
        <f>VLOOKUP(F2823,辅助信息!A:B,2,FALSE)</f>
        <v>螺纹钢</v>
      </c>
      <c r="F2823" s="40" t="s">
        <v>199</v>
      </c>
      <c r="G2823" s="36">
        <v>7</v>
      </c>
      <c r="H2823" s="136" t="str">
        <f>_xlfn.XLOOKUP(C2823&amp;F2823&amp;I2823&amp;J2823,'[1]2025年已发货'!$F:$F&amp;'[1]2025年已发货'!$C:$C&amp;'[1]2025年已发货'!$G:$G&amp;'[1]2025年已发货'!$H:$H,'[1]2025年已发货'!$E:$E,"未发货")</f>
        <v>未发货</v>
      </c>
      <c r="I2823" s="40" t="str">
        <f>VLOOKUP(B2823,辅助信息!E:I,3,FALSE)</f>
        <v>(乐山市校地共建产教融合基地建设项目二标段)四川省乐山市市中区苏稽镇</v>
      </c>
      <c r="J2823" s="40" t="str">
        <f>VLOOKUP(B2823,辅助信息!E:I,4,FALSE)</f>
        <v>彭江涛</v>
      </c>
      <c r="K2823" s="40">
        <f>VLOOKUP(J2823,辅助信息!H:I,2,FALSE)</f>
        <v>13990276572</v>
      </c>
      <c r="L2823" s="111" t="str">
        <f>VLOOKUP(B2823,辅助信息!E:J,6,FALSE)</f>
        <v>联系实际收货人（彭江涛13990276572）现场要求炉批号控制2个以下，超2个不给予签收。提前联系到场规格及数量</v>
      </c>
      <c r="O2823" s="64" t="str">
        <f ca="1" t="shared" si="167"/>
        <v/>
      </c>
      <c r="P2823" s="64" t="str">
        <f ca="1" t="shared" si="168"/>
        <v/>
      </c>
      <c r="Q2823" s="29" t="str">
        <f>VLOOKUP(B2823,辅助信息!E:M,9,FALSE)</f>
        <v>ZTWM-CDGS-XS-2025-0126-四川机司-乐山市校地共建产教融合基地配套设施项目施工二标段钢筋采购合同</v>
      </c>
      <c r="R2823" s="29" t="str">
        <f>_xlfn._xlws.FILTER(辅助信息!D:D,辅助信息!E:E=B2823)</f>
        <v>乐山市校地共建产教融合基地建设项目</v>
      </c>
    </row>
    <row r="2824" hidden="1" spans="2:18">
      <c r="B2824" s="137" t="s">
        <v>186</v>
      </c>
      <c r="C2824" s="72">
        <v>45887</v>
      </c>
      <c r="D2824" s="40" t="str">
        <f>VLOOKUP(B2824,辅助信息!E:K,7,FALSE)</f>
        <v>JWDDCD2025072900123</v>
      </c>
      <c r="E2824" s="40" t="str">
        <f>VLOOKUP(F2824,辅助信息!A:B,2,FALSE)</f>
        <v>螺纹钢</v>
      </c>
      <c r="F2824" s="40" t="s">
        <v>141</v>
      </c>
      <c r="G2824" s="36">
        <v>13</v>
      </c>
      <c r="H2824" s="136" t="str">
        <f>_xlfn.XLOOKUP(C2824&amp;F2824&amp;I2824&amp;J2824,'[1]2025年已发货'!$F:$F&amp;'[1]2025年已发货'!$C:$C&amp;'[1]2025年已发货'!$G:$G&amp;'[1]2025年已发货'!$H:$H,'[1]2025年已发货'!$E:$E,"未发货")</f>
        <v>未发货</v>
      </c>
      <c r="I2824" s="40" t="str">
        <f>VLOOKUP(B2824,辅助信息!E:I,3,FALSE)</f>
        <v>(乐山市校地共建产教融合基地建设项目二标段)四川省乐山市市中区苏稽镇</v>
      </c>
      <c r="J2824" s="40" t="str">
        <f>VLOOKUP(B2824,辅助信息!E:I,4,FALSE)</f>
        <v>彭江涛</v>
      </c>
      <c r="K2824" s="40">
        <f>VLOOKUP(J2824,辅助信息!H:I,2,FALSE)</f>
        <v>13990276572</v>
      </c>
      <c r="L2824" s="111" t="str">
        <f>VLOOKUP(B2824,辅助信息!E:J,6,FALSE)</f>
        <v>联系实际收货人（彭江涛13990276572）现场要求炉批号控制2个以下，超2个不给予签收。提前联系到场规格及数量</v>
      </c>
      <c r="O2824" s="64" t="str">
        <f ca="1" t="shared" si="167"/>
        <v/>
      </c>
      <c r="P2824" s="64" t="str">
        <f ca="1" t="shared" si="168"/>
        <v/>
      </c>
      <c r="Q2824" s="29" t="str">
        <f>VLOOKUP(B2824,辅助信息!E:M,9,FALSE)</f>
        <v>ZTWM-CDGS-XS-2025-0126-四川机司-乐山市校地共建产教融合基地配套设施项目施工二标段钢筋采购合同</v>
      </c>
      <c r="R2824" s="29" t="str">
        <f>_xlfn._xlws.FILTER(辅助信息!D:D,辅助信息!E:E=B2824)</f>
        <v>乐山市校地共建产教融合基地建设项目</v>
      </c>
    </row>
    <row r="2825" hidden="1" spans="2:18">
      <c r="B2825" s="137" t="s">
        <v>186</v>
      </c>
      <c r="C2825" s="72">
        <v>45887</v>
      </c>
      <c r="D2825" s="40" t="str">
        <f>VLOOKUP(B2825,辅助信息!E:K,7,FALSE)</f>
        <v>JWDDCD2025072900123</v>
      </c>
      <c r="E2825" s="40" t="str">
        <f>VLOOKUP(F2825,辅助信息!A:B,2,FALSE)</f>
        <v>螺纹钢</v>
      </c>
      <c r="F2825" s="40" t="s">
        <v>142</v>
      </c>
      <c r="G2825" s="36">
        <v>35</v>
      </c>
      <c r="H2825" s="136" t="str">
        <f>_xlfn.XLOOKUP(C2825&amp;F2825&amp;I2825&amp;J2825,'[1]2025年已发货'!$F:$F&amp;'[1]2025年已发货'!$C:$C&amp;'[1]2025年已发货'!$G:$G&amp;'[1]2025年已发货'!$H:$H,'[1]2025年已发货'!$E:$E,"未发货")</f>
        <v>未发货</v>
      </c>
      <c r="I2825" s="40" t="str">
        <f>VLOOKUP(B2825,辅助信息!E:I,3,FALSE)</f>
        <v>(乐山市校地共建产教融合基地建设项目二标段)四川省乐山市市中区苏稽镇</v>
      </c>
      <c r="J2825" s="40" t="str">
        <f>VLOOKUP(B2825,辅助信息!E:I,4,FALSE)</f>
        <v>彭江涛</v>
      </c>
      <c r="K2825" s="40">
        <f>VLOOKUP(J2825,辅助信息!H:I,2,FALSE)</f>
        <v>13990276572</v>
      </c>
      <c r="L2825" s="111" t="str">
        <f>VLOOKUP(B2825,辅助信息!E:J,6,FALSE)</f>
        <v>联系实际收货人（彭江涛13990276572）现场要求炉批号控制2个以下，超2个不给予签收。提前联系到场规格及数量</v>
      </c>
      <c r="O2825" s="64" t="str">
        <f ca="1" t="shared" si="167"/>
        <v/>
      </c>
      <c r="P2825" s="64" t="str">
        <f ca="1" t="shared" si="168"/>
        <v/>
      </c>
      <c r="Q2825" s="29" t="str">
        <f>VLOOKUP(B2825,辅助信息!E:M,9,FALSE)</f>
        <v>ZTWM-CDGS-XS-2025-0126-四川机司-乐山市校地共建产教融合基地配套设施项目施工二标段钢筋采购合同</v>
      </c>
      <c r="R2825" s="29" t="str">
        <f>_xlfn._xlws.FILTER(辅助信息!D:D,辅助信息!E:E=B2825)</f>
        <v>乐山市校地共建产教融合基地建设项目</v>
      </c>
    </row>
    <row r="2826" hidden="1" spans="2:18">
      <c r="B2826" s="40" t="s">
        <v>68</v>
      </c>
      <c r="C2826" s="72">
        <v>45887</v>
      </c>
      <c r="D2826" s="40" t="str">
        <f>VLOOKUP(B2826,辅助信息!E:K,7,FALSE)</f>
        <v>JWDDCD2025052800131</v>
      </c>
      <c r="E2826" s="40" t="str">
        <f>VLOOKUP(F2826,辅助信息!A:B,2,FALSE)</f>
        <v>盘螺</v>
      </c>
      <c r="F2826" s="40" t="s">
        <v>49</v>
      </c>
      <c r="G2826" s="36">
        <v>3</v>
      </c>
      <c r="H2826" s="136">
        <f>_xlfn.XLOOKUP(C2826&amp;F2826&amp;I2826&amp;J2826,'[1]2025年已发货'!$F:$F&amp;'[1]2025年已发货'!$C:$C&amp;'[1]2025年已发货'!$G:$G&amp;'[1]2025年已发货'!$H:$H,'[1]2025年已发货'!$E:$E,"未发货")</f>
        <v>3</v>
      </c>
      <c r="I2826" s="40" t="str">
        <f>VLOOKUP(B2826,辅助信息!E:I,3,FALSE)</f>
        <v>（商投建工达州中医药科技园-2工区-景观桥）达州市通川区达州中医药职业学院犀牛大道北段</v>
      </c>
      <c r="J2826" s="40" t="str">
        <f>VLOOKUP(B2826,辅助信息!E:I,4,FALSE)</f>
        <v>李波</v>
      </c>
      <c r="K2826" s="40">
        <f>VLOOKUP(J2826,辅助信息!H:I,2,FALSE)</f>
        <v>18381899787</v>
      </c>
      <c r="L2826" s="111" t="str">
        <f>VLOOKUP(B2826,辅助信息!E:J,6,FALSE)</f>
        <v>控制炉批号！多了现场不收！,优先安排达钢,提前联系到场规格及数量</v>
      </c>
      <c r="O2826" s="64" t="str">
        <f ca="1" t="shared" si="167"/>
        <v/>
      </c>
      <c r="P2826" s="64" t="str">
        <f ca="1" t="shared" si="168"/>
        <v/>
      </c>
      <c r="Q2826" s="29" t="str">
        <f>VLOOKUP(B2826,辅助信息!E:M,9,FALSE)</f>
        <v>ZTWM-CDGS-XS-2024-0134-商投建工达州中医药科技成果示范园项目</v>
      </c>
      <c r="R2826" s="29" t="str">
        <f>_xlfn._xlws.FILTER(辅助信息!D:D,辅助信息!E:E=B2826)</f>
        <v>商投建工达州中医药科技园</v>
      </c>
    </row>
    <row r="2827" hidden="1" spans="2:18">
      <c r="B2827" s="40" t="s">
        <v>68</v>
      </c>
      <c r="C2827" s="72">
        <v>45887</v>
      </c>
      <c r="D2827" s="40" t="str">
        <f>VLOOKUP(B2827,辅助信息!E:K,7,FALSE)</f>
        <v>JWDDCD2025052800131</v>
      </c>
      <c r="E2827" s="40" t="str">
        <f>VLOOKUP(F2827,辅助信息!A:B,2,FALSE)</f>
        <v>盘螺</v>
      </c>
      <c r="F2827" s="40" t="s">
        <v>40</v>
      </c>
      <c r="G2827" s="36">
        <v>12</v>
      </c>
      <c r="H2827" s="136">
        <f>_xlfn.XLOOKUP(C2827&amp;F2827&amp;I2827&amp;J2827,'[1]2025年已发货'!$F:$F&amp;'[1]2025年已发货'!$C:$C&amp;'[1]2025年已发货'!$G:$G&amp;'[1]2025年已发货'!$H:$H,'[1]2025年已发货'!$E:$E,"未发货")</f>
        <v>12</v>
      </c>
      <c r="I2827" s="40" t="str">
        <f>VLOOKUP(B2827,辅助信息!E:I,3,FALSE)</f>
        <v>（商投建工达州中医药科技园-2工区-景观桥）达州市通川区达州中医药职业学院犀牛大道北段</v>
      </c>
      <c r="J2827" s="40" t="str">
        <f>VLOOKUP(B2827,辅助信息!E:I,4,FALSE)</f>
        <v>李波</v>
      </c>
      <c r="K2827" s="40">
        <f>VLOOKUP(J2827,辅助信息!H:I,2,FALSE)</f>
        <v>18381899787</v>
      </c>
      <c r="L2827" s="111" t="str">
        <f>VLOOKUP(B2827,辅助信息!E:J,6,FALSE)</f>
        <v>控制炉批号！多了现场不收！,优先安排达钢,提前联系到场规格及数量</v>
      </c>
      <c r="O2827" s="64" t="str">
        <f ca="1" t="shared" si="167"/>
        <v/>
      </c>
      <c r="P2827" s="64" t="str">
        <f ca="1" t="shared" si="168"/>
        <v/>
      </c>
      <c r="Q2827" s="29" t="str">
        <f>VLOOKUP(B2827,辅助信息!E:M,9,FALSE)</f>
        <v>ZTWM-CDGS-XS-2024-0134-商投建工达州中医药科技成果示范园项目</v>
      </c>
      <c r="R2827" s="29" t="str">
        <f>_xlfn._xlws.FILTER(辅助信息!D:D,辅助信息!E:E=B2827)</f>
        <v>商投建工达州中医药科技园</v>
      </c>
    </row>
    <row r="2828" hidden="1" spans="2:18">
      <c r="B2828" s="40" t="s">
        <v>68</v>
      </c>
      <c r="C2828" s="72">
        <v>45887</v>
      </c>
      <c r="D2828" s="40" t="str">
        <f>VLOOKUP(B2828,辅助信息!E:K,7,FALSE)</f>
        <v>JWDDCD2025052800131</v>
      </c>
      <c r="E2828" s="40" t="str">
        <f>VLOOKUP(F2828,辅助信息!A:B,2,FALSE)</f>
        <v>盘螺</v>
      </c>
      <c r="F2828" s="40" t="s">
        <v>41</v>
      </c>
      <c r="G2828" s="36">
        <v>10</v>
      </c>
      <c r="H2828" s="136">
        <f>_xlfn.XLOOKUP(C2828&amp;F2828&amp;I2828&amp;J2828,'[1]2025年已发货'!$F:$F&amp;'[1]2025年已发货'!$C:$C&amp;'[1]2025年已发货'!$G:$G&amp;'[1]2025年已发货'!$H:$H,'[1]2025年已发货'!$E:$E,"未发货")</f>
        <v>10</v>
      </c>
      <c r="I2828" s="40" t="str">
        <f>VLOOKUP(B2828,辅助信息!E:I,3,FALSE)</f>
        <v>（商投建工达州中医药科技园-2工区-景观桥）达州市通川区达州中医药职业学院犀牛大道北段</v>
      </c>
      <c r="J2828" s="40" t="str">
        <f>VLOOKUP(B2828,辅助信息!E:I,4,FALSE)</f>
        <v>李波</v>
      </c>
      <c r="K2828" s="40">
        <f>VLOOKUP(J2828,辅助信息!H:I,2,FALSE)</f>
        <v>18381899787</v>
      </c>
      <c r="L2828" s="111" t="str">
        <f>VLOOKUP(B2828,辅助信息!E:J,6,FALSE)</f>
        <v>控制炉批号！多了现场不收！,优先安排达钢,提前联系到场规格及数量</v>
      </c>
      <c r="O2828" s="64" t="str">
        <f ca="1" t="shared" si="167"/>
        <v/>
      </c>
      <c r="P2828" s="64" t="str">
        <f ca="1" t="shared" si="168"/>
        <v/>
      </c>
      <c r="Q2828" s="29" t="str">
        <f>VLOOKUP(B2828,辅助信息!E:M,9,FALSE)</f>
        <v>ZTWM-CDGS-XS-2024-0134-商投建工达州中医药科技成果示范园项目</v>
      </c>
      <c r="R2828" s="29" t="str">
        <f>_xlfn._xlws.FILTER(辅助信息!D:D,辅助信息!E:E=B2828)</f>
        <v>商投建工达州中医药科技园</v>
      </c>
    </row>
    <row r="2829" hidden="1" spans="2:18">
      <c r="B2829" s="40" t="s">
        <v>68</v>
      </c>
      <c r="C2829" s="72">
        <v>45887</v>
      </c>
      <c r="D2829" s="40" t="str">
        <f>VLOOKUP(B2829,辅助信息!E:K,7,FALSE)</f>
        <v>JWDDCD2025052800131</v>
      </c>
      <c r="E2829" s="40" t="str">
        <f>VLOOKUP(F2829,辅助信息!A:B,2,FALSE)</f>
        <v>螺纹钢</v>
      </c>
      <c r="F2829" s="40" t="s">
        <v>27</v>
      </c>
      <c r="G2829" s="36">
        <v>6</v>
      </c>
      <c r="H2829" s="136">
        <f>_xlfn.XLOOKUP(C2829&amp;F2829&amp;I2829&amp;J2829,'[1]2025年已发货'!$F:$F&amp;'[1]2025年已发货'!$C:$C&amp;'[1]2025年已发货'!$G:$G&amp;'[1]2025年已发货'!$H:$H,'[1]2025年已发货'!$E:$E,"未发货")</f>
        <v>6</v>
      </c>
      <c r="I2829" s="40" t="str">
        <f>VLOOKUP(B2829,辅助信息!E:I,3,FALSE)</f>
        <v>（商投建工达州中医药科技园-2工区-景观桥）达州市通川区达州中医药职业学院犀牛大道北段</v>
      </c>
      <c r="J2829" s="40" t="str">
        <f>VLOOKUP(B2829,辅助信息!E:I,4,FALSE)</f>
        <v>李波</v>
      </c>
      <c r="K2829" s="40">
        <f>VLOOKUP(J2829,辅助信息!H:I,2,FALSE)</f>
        <v>18381899787</v>
      </c>
      <c r="L2829" s="111" t="str">
        <f>VLOOKUP(B2829,辅助信息!E:J,6,FALSE)</f>
        <v>控制炉批号！多了现场不收！,优先安排达钢,提前联系到场规格及数量</v>
      </c>
      <c r="O2829" s="64" t="str">
        <f ca="1" t="shared" si="167"/>
        <v/>
      </c>
      <c r="P2829" s="64" t="str">
        <f ca="1" t="shared" si="168"/>
        <v/>
      </c>
      <c r="Q2829" s="29" t="str">
        <f>VLOOKUP(B2829,辅助信息!E:M,9,FALSE)</f>
        <v>ZTWM-CDGS-XS-2024-0134-商投建工达州中医药科技成果示范园项目</v>
      </c>
      <c r="R2829" s="29" t="str">
        <f>_xlfn._xlws.FILTER(辅助信息!D:D,辅助信息!E:E=B2829)</f>
        <v>商投建工达州中医药科技园</v>
      </c>
    </row>
    <row r="2830" hidden="1" spans="2:18">
      <c r="B2830" s="40" t="s">
        <v>68</v>
      </c>
      <c r="C2830" s="72">
        <v>45887</v>
      </c>
      <c r="D2830" s="40" t="str">
        <f>VLOOKUP(B2830,辅助信息!E:K,7,FALSE)</f>
        <v>JWDDCD2025052800131</v>
      </c>
      <c r="E2830" s="40" t="str">
        <f>VLOOKUP(F2830,辅助信息!A:B,2,FALSE)</f>
        <v>螺纹钢</v>
      </c>
      <c r="F2830" s="40" t="s">
        <v>19</v>
      </c>
      <c r="G2830" s="36">
        <v>27</v>
      </c>
      <c r="H2830" s="136">
        <f>_xlfn.XLOOKUP(C2830&amp;F2830&amp;I2830&amp;J2830,'[1]2025年已发货'!$F:$F&amp;'[1]2025年已发货'!$C:$C&amp;'[1]2025年已发货'!$G:$G&amp;'[1]2025年已发货'!$H:$H,'[1]2025年已发货'!$E:$E,"未发货")</f>
        <v>25</v>
      </c>
      <c r="I2830" s="40" t="str">
        <f>VLOOKUP(B2830,辅助信息!E:I,3,FALSE)</f>
        <v>（商投建工达州中医药科技园-2工区-景观桥）达州市通川区达州中医药职业学院犀牛大道北段</v>
      </c>
      <c r="J2830" s="40" t="str">
        <f>VLOOKUP(B2830,辅助信息!E:I,4,FALSE)</f>
        <v>李波</v>
      </c>
      <c r="K2830" s="40">
        <f>VLOOKUP(J2830,辅助信息!H:I,2,FALSE)</f>
        <v>18381899787</v>
      </c>
      <c r="L2830" s="111" t="str">
        <f>VLOOKUP(B2830,辅助信息!E:J,6,FALSE)</f>
        <v>控制炉批号！多了现场不收！,优先安排达钢,提前联系到场规格及数量</v>
      </c>
      <c r="O2830" s="64" t="str">
        <f ca="1" t="shared" si="167"/>
        <v/>
      </c>
      <c r="P2830" s="64" t="str">
        <f ca="1" t="shared" si="168"/>
        <v/>
      </c>
      <c r="Q2830" s="29" t="str">
        <f>VLOOKUP(B2830,辅助信息!E:M,9,FALSE)</f>
        <v>ZTWM-CDGS-XS-2024-0134-商投建工达州中医药科技成果示范园项目</v>
      </c>
      <c r="R2830" s="29" t="str">
        <f>_xlfn._xlws.FILTER(辅助信息!D:D,辅助信息!E:E=B2830)</f>
        <v>商投建工达州中医药科技园</v>
      </c>
    </row>
    <row r="2831" hidden="1" spans="2:18">
      <c r="B2831" s="40" t="s">
        <v>68</v>
      </c>
      <c r="C2831" s="72">
        <v>45887</v>
      </c>
      <c r="D2831" s="40" t="str">
        <f>VLOOKUP(B2831,辅助信息!E:K,7,FALSE)</f>
        <v>JWDDCD2025052800131</v>
      </c>
      <c r="E2831" s="40" t="str">
        <f>VLOOKUP(F2831,辅助信息!A:B,2,FALSE)</f>
        <v>螺纹钢</v>
      </c>
      <c r="F2831" s="40" t="s">
        <v>32</v>
      </c>
      <c r="G2831" s="36">
        <v>15</v>
      </c>
      <c r="H2831" s="136">
        <f>_xlfn.XLOOKUP(C2831&amp;F2831&amp;I2831&amp;J2831,'[1]2025年已发货'!$F:$F&amp;'[1]2025年已发货'!$C:$C&amp;'[1]2025年已发货'!$G:$G&amp;'[1]2025年已发货'!$H:$H,'[1]2025年已发货'!$E:$E,"未发货")</f>
        <v>15</v>
      </c>
      <c r="I2831" s="40" t="str">
        <f>VLOOKUP(B2831,辅助信息!E:I,3,FALSE)</f>
        <v>（商投建工达州中医药科技园-2工区-景观桥）达州市通川区达州中医药职业学院犀牛大道北段</v>
      </c>
      <c r="J2831" s="40" t="str">
        <f>VLOOKUP(B2831,辅助信息!E:I,4,FALSE)</f>
        <v>李波</v>
      </c>
      <c r="K2831" s="40">
        <f>VLOOKUP(J2831,辅助信息!H:I,2,FALSE)</f>
        <v>18381899787</v>
      </c>
      <c r="L2831" s="111" t="str">
        <f>VLOOKUP(B2831,辅助信息!E:J,6,FALSE)</f>
        <v>控制炉批号！多了现场不收！,优先安排达钢,提前联系到场规格及数量</v>
      </c>
      <c r="O2831" s="64" t="str">
        <f ca="1" t="shared" si="167"/>
        <v/>
      </c>
      <c r="P2831" s="64" t="str">
        <f ca="1" t="shared" si="168"/>
        <v/>
      </c>
      <c r="Q2831" s="29" t="str">
        <f>VLOOKUP(B2831,辅助信息!E:M,9,FALSE)</f>
        <v>ZTWM-CDGS-XS-2024-0134-商投建工达州中医药科技成果示范园项目</v>
      </c>
      <c r="R2831" s="29" t="str">
        <f>_xlfn._xlws.FILTER(辅助信息!D:D,辅助信息!E:E=B2831)</f>
        <v>商投建工达州中医药科技园</v>
      </c>
    </row>
    <row r="2832" hidden="1" spans="2:18">
      <c r="B2832" s="40" t="s">
        <v>68</v>
      </c>
      <c r="C2832" s="72">
        <v>45887</v>
      </c>
      <c r="D2832" s="40" t="str">
        <f>VLOOKUP(B2832,辅助信息!E:K,7,FALSE)</f>
        <v>JWDDCD2025052800131</v>
      </c>
      <c r="E2832" s="40" t="str">
        <f>VLOOKUP(F2832,辅助信息!A:B,2,FALSE)</f>
        <v>螺纹钢</v>
      </c>
      <c r="F2832" s="40" t="s">
        <v>28</v>
      </c>
      <c r="G2832" s="36">
        <v>30</v>
      </c>
      <c r="H2832" s="136">
        <f>_xlfn.XLOOKUP(C2832&amp;F2832&amp;I2832&amp;J2832,'[1]2025年已发货'!$F:$F&amp;'[1]2025年已发货'!$C:$C&amp;'[1]2025年已发货'!$G:$G&amp;'[1]2025年已发货'!$H:$H,'[1]2025年已发货'!$E:$E,"未发货")</f>
        <v>30</v>
      </c>
      <c r="I2832" s="40" t="str">
        <f>VLOOKUP(B2832,辅助信息!E:I,3,FALSE)</f>
        <v>（商投建工达州中医药科技园-2工区-景观桥）达州市通川区达州中医药职业学院犀牛大道北段</v>
      </c>
      <c r="J2832" s="40" t="str">
        <f>VLOOKUP(B2832,辅助信息!E:I,4,FALSE)</f>
        <v>李波</v>
      </c>
      <c r="K2832" s="40">
        <f>VLOOKUP(J2832,辅助信息!H:I,2,FALSE)</f>
        <v>18381899787</v>
      </c>
      <c r="L2832" s="111" t="str">
        <f>VLOOKUP(B2832,辅助信息!E:J,6,FALSE)</f>
        <v>控制炉批号！多了现场不收！,优先安排达钢,提前联系到场规格及数量</v>
      </c>
      <c r="O2832" s="64" t="str">
        <f ca="1" t="shared" si="167"/>
        <v/>
      </c>
      <c r="P2832" s="64" t="str">
        <f ca="1" t="shared" si="168"/>
        <v/>
      </c>
      <c r="Q2832" s="29" t="str">
        <f>VLOOKUP(B2832,辅助信息!E:M,9,FALSE)</f>
        <v>ZTWM-CDGS-XS-2024-0134-商投建工达州中医药科技成果示范园项目</v>
      </c>
      <c r="R2832" s="29" t="str">
        <f>_xlfn._xlws.FILTER(辅助信息!D:D,辅助信息!E:E=B2832)</f>
        <v>商投建工达州中医药科技园</v>
      </c>
    </row>
    <row r="2833" hidden="1" spans="2:18">
      <c r="B2833" s="40" t="s">
        <v>68</v>
      </c>
      <c r="C2833" s="72">
        <v>45887</v>
      </c>
      <c r="D2833" s="40" t="str">
        <f>VLOOKUP(B2833,辅助信息!E:K,7,FALSE)</f>
        <v>JWDDCD2025052800131</v>
      </c>
      <c r="E2833" s="40" t="str">
        <f>VLOOKUP(F2833,辅助信息!A:B,2,FALSE)</f>
        <v>螺纹钢</v>
      </c>
      <c r="F2833" s="40" t="s">
        <v>18</v>
      </c>
      <c r="G2833" s="36">
        <v>15</v>
      </c>
      <c r="H2833" s="136">
        <f>_xlfn.XLOOKUP(C2833&amp;F2833&amp;I2833&amp;J2833,'[1]2025年已发货'!$F:$F&amp;'[1]2025年已发货'!$C:$C&amp;'[1]2025年已发货'!$G:$G&amp;'[1]2025年已发货'!$H:$H,'[1]2025年已发货'!$E:$E,"未发货")</f>
        <v>15</v>
      </c>
      <c r="I2833" s="40" t="str">
        <f>VLOOKUP(B2833,辅助信息!E:I,3,FALSE)</f>
        <v>（商投建工达州中医药科技园-2工区-景观桥）达州市通川区达州中医药职业学院犀牛大道北段</v>
      </c>
      <c r="J2833" s="40" t="str">
        <f>VLOOKUP(B2833,辅助信息!E:I,4,FALSE)</f>
        <v>李波</v>
      </c>
      <c r="K2833" s="40">
        <f>VLOOKUP(J2833,辅助信息!H:I,2,FALSE)</f>
        <v>18381899787</v>
      </c>
      <c r="L2833" s="111" t="str">
        <f>VLOOKUP(B2833,辅助信息!E:J,6,FALSE)</f>
        <v>控制炉批号！多了现场不收！,优先安排达钢,提前联系到场规格及数量</v>
      </c>
      <c r="O2833" s="64" t="str">
        <f ca="1" t="shared" si="167"/>
        <v/>
      </c>
      <c r="P2833" s="64" t="str">
        <f ca="1" t="shared" si="168"/>
        <v/>
      </c>
      <c r="Q2833" s="29" t="str">
        <f>VLOOKUP(B2833,辅助信息!E:M,9,FALSE)</f>
        <v>ZTWM-CDGS-XS-2024-0134-商投建工达州中医药科技成果示范园项目</v>
      </c>
      <c r="R2833" s="29" t="str">
        <f>_xlfn._xlws.FILTER(辅助信息!D:D,辅助信息!E:E=B2833)</f>
        <v>商投建工达州中医药科技园</v>
      </c>
    </row>
    <row r="2834" hidden="1" spans="2:18">
      <c r="B2834" s="40" t="s">
        <v>186</v>
      </c>
      <c r="C2834" s="72">
        <v>45887</v>
      </c>
      <c r="D2834" s="40" t="str">
        <f>VLOOKUP(B2834,辅助信息!E:K,7,FALSE)</f>
        <v>JWDDCD2025072900123</v>
      </c>
      <c r="E2834" s="40" t="str">
        <f>VLOOKUP(F2834,辅助信息!A:B,2,FALSE)</f>
        <v>盘螺</v>
      </c>
      <c r="F2834" s="40" t="s">
        <v>40</v>
      </c>
      <c r="G2834" s="36">
        <v>67</v>
      </c>
      <c r="H2834" s="136">
        <v>68</v>
      </c>
      <c r="I2834" s="40" t="str">
        <f>VLOOKUP(B2834,辅助信息!E:I,3,FALSE)</f>
        <v>(乐山市校地共建产教融合基地建设项目二标段)四川省乐山市市中区苏稽镇</v>
      </c>
      <c r="J2834" s="40" t="str">
        <f>VLOOKUP(B2834,辅助信息!E:I,4,FALSE)</f>
        <v>彭江涛</v>
      </c>
      <c r="K2834" s="40">
        <f>VLOOKUP(J2834,辅助信息!H:I,2,FALSE)</f>
        <v>13990276572</v>
      </c>
      <c r="L2834" s="111" t="str">
        <f>VLOOKUP(B2834,辅助信息!E:J,6,FALSE)</f>
        <v>联系实际收货人（彭江涛13990276572）现场要求炉批号控制2个以下，超2个不给予签收。提前联系到场规格及数量</v>
      </c>
      <c r="O2834" s="64" t="str">
        <f ca="1" t="shared" si="167"/>
        <v/>
      </c>
      <c r="P2834" s="64" t="str">
        <f ca="1" t="shared" si="168"/>
        <v/>
      </c>
      <c r="Q2834" s="29" t="str">
        <f>VLOOKUP(B2834,辅助信息!E:M,9,FALSE)</f>
        <v>ZTWM-CDGS-XS-2025-0126-四川机司-乐山市校地共建产教融合基地配套设施项目施工二标段钢筋采购合同</v>
      </c>
      <c r="R2834" s="29" t="str">
        <f>_xlfn._xlws.FILTER(辅助信息!D:D,辅助信息!E:E=B2834)</f>
        <v>乐山市校地共建产教融合基地建设项目</v>
      </c>
    </row>
    <row r="2835" hidden="1" spans="2:18">
      <c r="B2835" s="40" t="s">
        <v>186</v>
      </c>
      <c r="C2835" s="72">
        <v>45887</v>
      </c>
      <c r="D2835" s="40" t="str">
        <f>VLOOKUP(B2835,辅助信息!E:K,7,FALSE)</f>
        <v>JWDDCD2025072900123</v>
      </c>
      <c r="E2835" s="40" t="str">
        <f>VLOOKUP(F2835,辅助信息!A:B,2,FALSE)</f>
        <v>盘螺</v>
      </c>
      <c r="F2835" s="40" t="s">
        <v>41</v>
      </c>
      <c r="G2835" s="36">
        <v>98</v>
      </c>
      <c r="H2835" s="136">
        <v>98</v>
      </c>
      <c r="I2835" s="40" t="str">
        <f>VLOOKUP(B2835,辅助信息!E:I,3,FALSE)</f>
        <v>(乐山市校地共建产教融合基地建设项目二标段)四川省乐山市市中区苏稽镇</v>
      </c>
      <c r="J2835" s="40" t="str">
        <f>VLOOKUP(B2835,辅助信息!E:I,4,FALSE)</f>
        <v>彭江涛</v>
      </c>
      <c r="K2835" s="40">
        <f>VLOOKUP(J2835,辅助信息!H:I,2,FALSE)</f>
        <v>13990276572</v>
      </c>
      <c r="L2835" s="111" t="str">
        <f>VLOOKUP(B2835,辅助信息!E:J,6,FALSE)</f>
        <v>联系实际收货人（彭江涛13990276572）现场要求炉批号控制2个以下，超2个不给予签收。提前联系到场规格及数量</v>
      </c>
      <c r="O2835" s="64" t="str">
        <f ca="1" t="shared" si="167"/>
        <v/>
      </c>
      <c r="P2835" s="64" t="str">
        <f ca="1" t="shared" si="168"/>
        <v/>
      </c>
      <c r="Q2835" s="29" t="str">
        <f>VLOOKUP(B2835,辅助信息!E:M,9,FALSE)</f>
        <v>ZTWM-CDGS-XS-2025-0126-四川机司-乐山市校地共建产教融合基地配套设施项目施工二标段钢筋采购合同</v>
      </c>
      <c r="R2835" s="29" t="str">
        <f>_xlfn._xlws.FILTER(辅助信息!D:D,辅助信息!E:E=B2835)</f>
        <v>乐山市校地共建产教融合基地建设项目</v>
      </c>
    </row>
    <row r="2836" hidden="1" spans="2:18">
      <c r="B2836" s="40" t="s">
        <v>147</v>
      </c>
      <c r="C2836" s="72">
        <v>45887</v>
      </c>
      <c r="D2836" s="40" t="str">
        <f>VLOOKUP(B2836,辅助信息!E:K,7,FALSE)</f>
        <v>JWDDCD2025052800131</v>
      </c>
      <c r="E2836" s="40" t="str">
        <f>VLOOKUP(F2836,辅助信息!A:B,2,FALSE)</f>
        <v>盘螺</v>
      </c>
      <c r="F2836" s="40" t="s">
        <v>49</v>
      </c>
      <c r="G2836" s="36">
        <v>6</v>
      </c>
      <c r="H2836" s="136">
        <f>_xlfn.XLOOKUP(C2836&amp;F2836&amp;I2836&amp;J2836,'[1]2025年已发货'!$F:$F&amp;'[1]2025年已发货'!$C:$C&amp;'[1]2025年已发货'!$G:$G&amp;'[1]2025年已发货'!$H:$H,'[1]2025年已发货'!$E:$E,"未发货")</f>
        <v>6</v>
      </c>
      <c r="I2836" s="40" t="str">
        <f>VLOOKUP(B2836,辅助信息!E:I,3,FALSE)</f>
        <v>（商投建工达州中医药科技园-4工区-11号楼）达州市通川区达州中医药职业学院犀牛大道北段</v>
      </c>
      <c r="J2836" s="40" t="str">
        <f>VLOOKUP(B2836,辅助信息!E:I,4,FALSE)</f>
        <v>张扬</v>
      </c>
      <c r="K2836" s="40">
        <f>VLOOKUP(J2836,辅助信息!H:I,2,FALSE)</f>
        <v>18381904567</v>
      </c>
      <c r="L2836" s="111" t="str">
        <f>VLOOKUP(B2836,辅助信息!E:J,6,FALSE)</f>
        <v>控制炉批号！多了现场不收！,优先安排达钢,提前联系到场规格及数量</v>
      </c>
      <c r="O2836" s="64" t="str">
        <f ca="1" t="shared" si="167"/>
        <v/>
      </c>
      <c r="P2836" s="64" t="str">
        <f ca="1" t="shared" si="168"/>
        <v/>
      </c>
      <c r="Q2836" s="29" t="str">
        <f>VLOOKUP(B2836,辅助信息!E:M,9,FALSE)</f>
        <v>ZTWM-CDGS-XS-2024-0134-商投建工达州中医药科技成果示范园项目</v>
      </c>
      <c r="R2836" s="29" t="str">
        <f>_xlfn._xlws.FILTER(辅助信息!D:D,辅助信息!E:E=B2836)</f>
        <v>商投建工达州中医药科技园</v>
      </c>
    </row>
    <row r="2837" hidden="1" spans="2:18">
      <c r="B2837" s="40" t="s">
        <v>147</v>
      </c>
      <c r="C2837" s="72">
        <v>45887</v>
      </c>
      <c r="D2837" s="40" t="str">
        <f>VLOOKUP(B2837,辅助信息!E:K,7,FALSE)</f>
        <v>JWDDCD2025052800131</v>
      </c>
      <c r="E2837" s="40" t="str">
        <f>VLOOKUP(F2837,辅助信息!A:B,2,FALSE)</f>
        <v>盘螺</v>
      </c>
      <c r="F2837" s="40" t="s">
        <v>40</v>
      </c>
      <c r="G2837" s="36">
        <v>24</v>
      </c>
      <c r="H2837" s="136">
        <f>_xlfn.XLOOKUP(C2837&amp;F2837&amp;I2837&amp;J2837,'[1]2025年已发货'!$F:$F&amp;'[1]2025年已发货'!$C:$C&amp;'[1]2025年已发货'!$G:$G&amp;'[1]2025年已发货'!$H:$H,'[1]2025年已发货'!$E:$E,"未发货")</f>
        <v>24</v>
      </c>
      <c r="I2837" s="40" t="str">
        <f>VLOOKUP(B2837,辅助信息!E:I,3,FALSE)</f>
        <v>（商投建工达州中医药科技园-4工区-11号楼）达州市通川区达州中医药职业学院犀牛大道北段</v>
      </c>
      <c r="J2837" s="40" t="str">
        <f>VLOOKUP(B2837,辅助信息!E:I,4,FALSE)</f>
        <v>张扬</v>
      </c>
      <c r="K2837" s="40">
        <f>VLOOKUP(J2837,辅助信息!H:I,2,FALSE)</f>
        <v>18381904567</v>
      </c>
      <c r="L2837" s="111" t="str">
        <f>VLOOKUP(B2837,辅助信息!E:J,6,FALSE)</f>
        <v>控制炉批号！多了现场不收！,优先安排达钢,提前联系到场规格及数量</v>
      </c>
      <c r="O2837" s="64" t="str">
        <f ca="1" t="shared" si="167"/>
        <v/>
      </c>
      <c r="P2837" s="64" t="str">
        <f ca="1" t="shared" si="168"/>
        <v/>
      </c>
      <c r="Q2837" s="29" t="str">
        <f>VLOOKUP(B2837,辅助信息!E:M,9,FALSE)</f>
        <v>ZTWM-CDGS-XS-2024-0134-商投建工达州中医药科技成果示范园项目</v>
      </c>
      <c r="R2837" s="29" t="str">
        <f>_xlfn._xlws.FILTER(辅助信息!D:D,辅助信息!E:E=B2837)</f>
        <v>商投建工达州中医药科技园</v>
      </c>
    </row>
    <row r="2838" hidden="1" spans="2:18">
      <c r="B2838" s="40" t="s">
        <v>147</v>
      </c>
      <c r="C2838" s="72">
        <v>45887</v>
      </c>
      <c r="D2838" s="40" t="str">
        <f>VLOOKUP(B2838,辅助信息!E:K,7,FALSE)</f>
        <v>JWDDCD2025052800131</v>
      </c>
      <c r="E2838" s="40" t="str">
        <f>VLOOKUP(F2838,辅助信息!A:B,2,FALSE)</f>
        <v>盘螺</v>
      </c>
      <c r="F2838" s="40" t="s">
        <v>41</v>
      </c>
      <c r="G2838" s="36">
        <v>15</v>
      </c>
      <c r="H2838" s="136">
        <f>_xlfn.XLOOKUP(C2838&amp;F2838&amp;I2838&amp;J2838,'[1]2025年已发货'!$F:$F&amp;'[1]2025年已发货'!$C:$C&amp;'[1]2025年已发货'!$G:$G&amp;'[1]2025年已发货'!$H:$H,'[1]2025年已发货'!$E:$E,"未发货")</f>
        <v>15</v>
      </c>
      <c r="I2838" s="40" t="str">
        <f>VLOOKUP(B2838,辅助信息!E:I,3,FALSE)</f>
        <v>（商投建工达州中医药科技园-4工区-11号楼）达州市通川区达州中医药职业学院犀牛大道北段</v>
      </c>
      <c r="J2838" s="40" t="str">
        <f>VLOOKUP(B2838,辅助信息!E:I,4,FALSE)</f>
        <v>张扬</v>
      </c>
      <c r="K2838" s="40">
        <f>VLOOKUP(J2838,辅助信息!H:I,2,FALSE)</f>
        <v>18381904567</v>
      </c>
      <c r="L2838" s="111" t="str">
        <f>VLOOKUP(B2838,辅助信息!E:J,6,FALSE)</f>
        <v>控制炉批号！多了现场不收！,优先安排达钢,提前联系到场规格及数量</v>
      </c>
      <c r="O2838" s="64" t="str">
        <f ca="1" t="shared" si="167"/>
        <v/>
      </c>
      <c r="P2838" s="64" t="str">
        <f ca="1" t="shared" si="168"/>
        <v/>
      </c>
      <c r="Q2838" s="29" t="str">
        <f>VLOOKUP(B2838,辅助信息!E:M,9,FALSE)</f>
        <v>ZTWM-CDGS-XS-2024-0134-商投建工达州中医药科技成果示范园项目</v>
      </c>
      <c r="R2838" s="29" t="str">
        <f>_xlfn._xlws.FILTER(辅助信息!D:D,辅助信息!E:E=B2838)</f>
        <v>商投建工达州中医药科技园</v>
      </c>
    </row>
    <row r="2839" hidden="1" spans="2:18">
      <c r="B2839" s="40" t="s">
        <v>147</v>
      </c>
      <c r="C2839" s="72">
        <v>45887</v>
      </c>
      <c r="D2839" s="40" t="str">
        <f>VLOOKUP(B2839,辅助信息!E:K,7,FALSE)</f>
        <v>JWDDCD2025052800131</v>
      </c>
      <c r="E2839" s="40" t="str">
        <f>VLOOKUP(F2839,辅助信息!A:B,2,FALSE)</f>
        <v>螺纹钢</v>
      </c>
      <c r="F2839" s="40" t="s">
        <v>45</v>
      </c>
      <c r="G2839" s="36">
        <v>6</v>
      </c>
      <c r="H2839" s="136">
        <f>_xlfn.XLOOKUP(C2839&amp;F2839&amp;I2839&amp;J2839,'[1]2025年已发货'!$F:$F&amp;'[1]2025年已发货'!$C:$C&amp;'[1]2025年已发货'!$G:$G&amp;'[1]2025年已发货'!$H:$H,'[1]2025年已发货'!$E:$E,"未发货")</f>
        <v>6</v>
      </c>
      <c r="I2839" s="40" t="str">
        <f>VLOOKUP(B2839,辅助信息!E:I,3,FALSE)</f>
        <v>（商投建工达州中医药科技园-4工区-11号楼）达州市通川区达州中医药职业学院犀牛大道北段</v>
      </c>
      <c r="J2839" s="40" t="str">
        <f>VLOOKUP(B2839,辅助信息!E:I,4,FALSE)</f>
        <v>张扬</v>
      </c>
      <c r="K2839" s="40">
        <f>VLOOKUP(J2839,辅助信息!H:I,2,FALSE)</f>
        <v>18381904567</v>
      </c>
      <c r="L2839" s="111" t="str">
        <f>VLOOKUP(B2839,辅助信息!E:J,6,FALSE)</f>
        <v>控制炉批号！多了现场不收！,优先安排达钢,提前联系到场规格及数量</v>
      </c>
      <c r="O2839" s="64" t="str">
        <f ca="1" t="shared" si="167"/>
        <v/>
      </c>
      <c r="P2839" s="64" t="str">
        <f ca="1" t="shared" si="168"/>
        <v/>
      </c>
      <c r="Q2839" s="29" t="str">
        <f>VLOOKUP(B2839,辅助信息!E:M,9,FALSE)</f>
        <v>ZTWM-CDGS-XS-2024-0134-商投建工达州中医药科技成果示范园项目</v>
      </c>
      <c r="R2839" s="29" t="str">
        <f>_xlfn._xlws.FILTER(辅助信息!D:D,辅助信息!E:E=B2839)</f>
        <v>商投建工达州中医药科技园</v>
      </c>
    </row>
    <row r="2840" hidden="1" spans="2:18">
      <c r="B2840" s="40" t="s">
        <v>147</v>
      </c>
      <c r="C2840" s="72">
        <v>45887</v>
      </c>
      <c r="D2840" s="40" t="str">
        <f>VLOOKUP(B2840,辅助信息!E:K,7,FALSE)</f>
        <v>JWDDCD2025052800131</v>
      </c>
      <c r="E2840" s="40" t="str">
        <f>VLOOKUP(F2840,辅助信息!A:B,2,FALSE)</f>
        <v>螺纹钢</v>
      </c>
      <c r="F2840" s="40" t="s">
        <v>21</v>
      </c>
      <c r="G2840" s="36">
        <v>9</v>
      </c>
      <c r="H2840" s="136">
        <f>_xlfn.XLOOKUP(C2840&amp;F2840&amp;I2840&amp;J2840,'[1]2025年已发货'!$F:$F&amp;'[1]2025年已发货'!$C:$C&amp;'[1]2025年已发货'!$G:$G&amp;'[1]2025年已发货'!$H:$H,'[1]2025年已发货'!$E:$E,"未发货")</f>
        <v>7.5</v>
      </c>
      <c r="I2840" s="40" t="str">
        <f>VLOOKUP(B2840,辅助信息!E:I,3,FALSE)</f>
        <v>（商投建工达州中医药科技园-4工区-11号楼）达州市通川区达州中医药职业学院犀牛大道北段</v>
      </c>
      <c r="J2840" s="40" t="str">
        <f>VLOOKUP(B2840,辅助信息!E:I,4,FALSE)</f>
        <v>张扬</v>
      </c>
      <c r="K2840" s="40">
        <f>VLOOKUP(J2840,辅助信息!H:I,2,FALSE)</f>
        <v>18381904567</v>
      </c>
      <c r="L2840" s="111" t="str">
        <f>VLOOKUP(B2840,辅助信息!E:J,6,FALSE)</f>
        <v>控制炉批号！多了现场不收！,优先安排达钢,提前联系到场规格及数量</v>
      </c>
      <c r="O2840" s="64" t="str">
        <f ca="1" t="shared" si="167"/>
        <v/>
      </c>
      <c r="P2840" s="64" t="str">
        <f ca="1" t="shared" si="168"/>
        <v/>
      </c>
      <c r="Q2840" s="29" t="str">
        <f>VLOOKUP(B2840,辅助信息!E:M,9,FALSE)</f>
        <v>ZTWM-CDGS-XS-2024-0134-商投建工达州中医药科技成果示范园项目</v>
      </c>
      <c r="R2840" s="29" t="str">
        <f>_xlfn._xlws.FILTER(辅助信息!D:D,辅助信息!E:E=B2840)</f>
        <v>商投建工达州中医药科技园</v>
      </c>
    </row>
    <row r="2841" hidden="1" spans="2:18">
      <c r="B2841" s="40" t="s">
        <v>147</v>
      </c>
      <c r="C2841" s="72">
        <v>45887</v>
      </c>
      <c r="D2841" s="40" t="str">
        <f>VLOOKUP(B2841,辅助信息!E:K,7,FALSE)</f>
        <v>JWDDCD2025052800131</v>
      </c>
      <c r="E2841" s="40" t="str">
        <f>VLOOKUP(F2841,辅助信息!A:B,2,FALSE)</f>
        <v>螺纹钢</v>
      </c>
      <c r="F2841" s="40" t="s">
        <v>58</v>
      </c>
      <c r="G2841" s="36">
        <v>9</v>
      </c>
      <c r="H2841" s="136">
        <f>_xlfn.XLOOKUP(C2841&amp;F2841&amp;I2841&amp;J2841,'[1]2025年已发货'!$F:$F&amp;'[1]2025年已发货'!$C:$C&amp;'[1]2025年已发货'!$G:$G&amp;'[1]2025年已发货'!$H:$H,'[1]2025年已发货'!$E:$E,"未发货")</f>
        <v>7.5</v>
      </c>
      <c r="I2841" s="40" t="str">
        <f>VLOOKUP(B2841,辅助信息!E:I,3,FALSE)</f>
        <v>（商投建工达州中医药科技园-4工区-11号楼）达州市通川区达州中医药职业学院犀牛大道北段</v>
      </c>
      <c r="J2841" s="40" t="str">
        <f>VLOOKUP(B2841,辅助信息!E:I,4,FALSE)</f>
        <v>张扬</v>
      </c>
      <c r="K2841" s="40">
        <f>VLOOKUP(J2841,辅助信息!H:I,2,FALSE)</f>
        <v>18381904567</v>
      </c>
      <c r="L2841" s="111" t="str">
        <f>VLOOKUP(B2841,辅助信息!E:J,6,FALSE)</f>
        <v>控制炉批号！多了现场不收！,优先安排达钢,提前联系到场规格及数量</v>
      </c>
      <c r="O2841" s="64" t="str">
        <f ca="1" t="shared" si="167"/>
        <v/>
      </c>
      <c r="P2841" s="64" t="str">
        <f ca="1" t="shared" si="168"/>
        <v/>
      </c>
      <c r="Q2841" s="29" t="str">
        <f>VLOOKUP(B2841,辅助信息!E:M,9,FALSE)</f>
        <v>ZTWM-CDGS-XS-2024-0134-商投建工达州中医药科技成果示范园项目</v>
      </c>
      <c r="R2841" s="29" t="str">
        <f>_xlfn._xlws.FILTER(辅助信息!D:D,辅助信息!E:E=B2841)</f>
        <v>商投建工达州中医药科技园</v>
      </c>
    </row>
    <row r="2842" hidden="1" spans="2:18">
      <c r="B2842" s="40" t="s">
        <v>147</v>
      </c>
      <c r="C2842" s="72">
        <v>45887</v>
      </c>
      <c r="D2842" s="40" t="str">
        <f>VLOOKUP(B2842,辅助信息!E:K,7,FALSE)</f>
        <v>JWDDCD2025052800131</v>
      </c>
      <c r="E2842" s="40" t="str">
        <f>VLOOKUP(F2842,辅助信息!A:B,2,FALSE)</f>
        <v>螺纹钢</v>
      </c>
      <c r="F2842" s="40" t="s">
        <v>22</v>
      </c>
      <c r="G2842" s="36">
        <v>21</v>
      </c>
      <c r="H2842" s="136">
        <f>_xlfn.XLOOKUP(C2842&amp;F2842&amp;I2842&amp;J2842,'[1]2025年已发货'!$F:$F&amp;'[1]2025年已发货'!$C:$C&amp;'[1]2025年已发货'!$G:$G&amp;'[1]2025年已发货'!$H:$H,'[1]2025年已发货'!$E:$E,"未发货")</f>
        <v>20</v>
      </c>
      <c r="I2842" s="40" t="str">
        <f>VLOOKUP(B2842,辅助信息!E:I,3,FALSE)</f>
        <v>（商投建工达州中医药科技园-4工区-11号楼）达州市通川区达州中医药职业学院犀牛大道北段</v>
      </c>
      <c r="J2842" s="40" t="str">
        <f>VLOOKUP(B2842,辅助信息!E:I,4,FALSE)</f>
        <v>张扬</v>
      </c>
      <c r="K2842" s="40">
        <f>VLOOKUP(J2842,辅助信息!H:I,2,FALSE)</f>
        <v>18381904567</v>
      </c>
      <c r="L2842" s="111" t="str">
        <f>VLOOKUP(B2842,辅助信息!E:J,6,FALSE)</f>
        <v>控制炉批号！多了现场不收！,优先安排达钢,提前联系到场规格及数量</v>
      </c>
      <c r="O2842" s="64" t="str">
        <f ca="1" t="shared" si="167"/>
        <v/>
      </c>
      <c r="P2842" s="64" t="str">
        <f ca="1" t="shared" si="168"/>
        <v/>
      </c>
      <c r="Q2842" s="29" t="str">
        <f>VLOOKUP(B2842,辅助信息!E:M,9,FALSE)</f>
        <v>ZTWM-CDGS-XS-2024-0134-商投建工达州中医药科技成果示范园项目</v>
      </c>
      <c r="R2842" s="29" t="str">
        <f>_xlfn._xlws.FILTER(辅助信息!D:D,辅助信息!E:E=B2842)</f>
        <v>商投建工达州中医药科技园</v>
      </c>
    </row>
    <row r="2843" hidden="1" spans="2:18">
      <c r="B2843" s="122" t="s">
        <v>187</v>
      </c>
      <c r="C2843" s="72">
        <v>45888</v>
      </c>
      <c r="D2843" s="122" t="str">
        <f>VLOOKUP(B2843,辅助信息!E:K,7,FALSE)</f>
        <v>JWDDCD2025072900121</v>
      </c>
      <c r="E2843" s="122" t="str">
        <f>VLOOKUP(F2843,辅助信息!A:B,2,FALSE)</f>
        <v>螺纹钢</v>
      </c>
      <c r="F2843" s="122" t="s">
        <v>142</v>
      </c>
      <c r="G2843" s="123">
        <v>12</v>
      </c>
      <c r="H2843" s="136" t="str">
        <f>_xlfn.XLOOKUP(C2843&amp;F2843&amp;I2843&amp;J2843,'[1]2025年已发货'!$F:$F&amp;'[1]2025年已发货'!$C:$C&amp;'[1]2025年已发货'!$G:$G&amp;'[1]2025年已发货'!$H:$H,'[1]2025年已发货'!$E:$E,"未发货")</f>
        <v>未发货</v>
      </c>
      <c r="I2843" s="122" t="str">
        <f>VLOOKUP(B2843,辅助信息!E:I,3,FALSE)</f>
        <v>(乐山市校地共建产教融合基地建设项目一标段)四川省乐山市市中区苏稽镇周山嘴</v>
      </c>
      <c r="J2843" s="122" t="str">
        <f>VLOOKUP(B2843,辅助信息!E:I,4,FALSE)</f>
        <v>范增云</v>
      </c>
      <c r="K2843" s="122">
        <f>VLOOKUP(J2843,辅助信息!H:I,2,FALSE)</f>
        <v>13668153241</v>
      </c>
      <c r="L2843" s="124" t="str">
        <f>VLOOKUP(B2843,辅助信息!E:J,6,FALSE)</f>
        <v>联系实际收货人（范增云13668153241）现场要求炉批号控制2个以下，超2个不给予签收。提前联系到场规格及数量</v>
      </c>
      <c r="O2843" s="64" t="str">
        <f ca="1" t="shared" si="167"/>
        <v/>
      </c>
      <c r="P2843" s="64" t="str">
        <f ca="1" t="shared" si="168"/>
        <v/>
      </c>
      <c r="Q2843" s="29" t="str">
        <f>VLOOKUP(B2843,辅助信息!E:M,9,FALSE)</f>
        <v>ZTWM-CDGS-XS-2025-0125-四川机司-乐山市校地共建产教融合基地配套设施项目施工一标段钢筋采购合同</v>
      </c>
      <c r="R2843" s="29" t="str">
        <f>_xlfn._xlws.FILTER(辅助信息!D:D,辅助信息!E:E=B2843)</f>
        <v>乐山市校地共建产教融合基地建设项目</v>
      </c>
    </row>
    <row r="2844" hidden="1" spans="2:18">
      <c r="B2844" s="122" t="s">
        <v>187</v>
      </c>
      <c r="C2844" s="72">
        <v>45888</v>
      </c>
      <c r="D2844" s="122" t="str">
        <f>VLOOKUP(B2844,辅助信息!E:K,7,FALSE)</f>
        <v>JWDDCD2025072900121</v>
      </c>
      <c r="E2844" s="122" t="str">
        <f>VLOOKUP(F2844,辅助信息!A:B,2,FALSE)</f>
        <v>螺纹钢</v>
      </c>
      <c r="F2844" s="122" t="s">
        <v>200</v>
      </c>
      <c r="G2844" s="123">
        <v>10</v>
      </c>
      <c r="H2844" s="136" t="str">
        <f>_xlfn.XLOOKUP(C2844&amp;F2844&amp;I2844&amp;J2844,'[1]2025年已发货'!$F:$F&amp;'[1]2025年已发货'!$C:$C&amp;'[1]2025年已发货'!$G:$G&amp;'[1]2025年已发货'!$H:$H,'[1]2025年已发货'!$E:$E,"未发货")</f>
        <v>未发货</v>
      </c>
      <c r="I2844" s="122" t="str">
        <f>VLOOKUP(B2844,辅助信息!E:I,3,FALSE)</f>
        <v>(乐山市校地共建产教融合基地建设项目一标段)四川省乐山市市中区苏稽镇周山嘴</v>
      </c>
      <c r="J2844" s="122" t="str">
        <f>VLOOKUP(B2844,辅助信息!E:I,4,FALSE)</f>
        <v>范增云</v>
      </c>
      <c r="K2844" s="122">
        <f>VLOOKUP(J2844,辅助信息!H:I,2,FALSE)</f>
        <v>13668153241</v>
      </c>
      <c r="L2844" s="124" t="str">
        <f>VLOOKUP(B2844,辅助信息!E:J,6,FALSE)</f>
        <v>联系实际收货人（范增云13668153241）现场要求炉批号控制2个以下，超2个不给予签收。提前联系到场规格及数量</v>
      </c>
      <c r="O2844" s="64" t="str">
        <f ca="1" t="shared" si="167"/>
        <v/>
      </c>
      <c r="P2844" s="64" t="str">
        <f ca="1" t="shared" si="168"/>
        <v/>
      </c>
      <c r="Q2844" s="29" t="str">
        <f>VLOOKUP(B2844,辅助信息!E:M,9,FALSE)</f>
        <v>ZTWM-CDGS-XS-2025-0125-四川机司-乐山市校地共建产教融合基地配套设施项目施工一标段钢筋采购合同</v>
      </c>
      <c r="R2844" s="29" t="str">
        <f>_xlfn._xlws.FILTER(辅助信息!D:D,辅助信息!E:E=B2844)</f>
        <v>乐山市校地共建产教融合基地建设项目</v>
      </c>
    </row>
    <row r="2845" hidden="1" spans="2:18">
      <c r="B2845" s="122" t="s">
        <v>187</v>
      </c>
      <c r="C2845" s="72">
        <v>45888</v>
      </c>
      <c r="D2845" s="122" t="str">
        <f>VLOOKUP(B2845,辅助信息!E:K,7,FALSE)</f>
        <v>JWDDCD2025072900121</v>
      </c>
      <c r="E2845" s="122" t="str">
        <f>VLOOKUP(F2845,辅助信息!A:B,2,FALSE)</f>
        <v>螺纹钢</v>
      </c>
      <c r="F2845" s="122" t="s">
        <v>201</v>
      </c>
      <c r="G2845" s="123">
        <f>16-7.5</f>
        <v>8.5</v>
      </c>
      <c r="H2845" s="136" t="str">
        <f>_xlfn.XLOOKUP(C2845&amp;F2845&amp;I2845&amp;J2845,'[1]2025年已发货'!$F:$F&amp;'[1]2025年已发货'!$C:$C&amp;'[1]2025年已发货'!$G:$G&amp;'[1]2025年已发货'!$H:$H,'[1]2025年已发货'!$E:$E,"未发货")</f>
        <v>未发货</v>
      </c>
      <c r="I2845" s="122" t="str">
        <f>VLOOKUP(B2845,辅助信息!E:I,3,FALSE)</f>
        <v>(乐山市校地共建产教融合基地建设项目一标段)四川省乐山市市中区苏稽镇周山嘴</v>
      </c>
      <c r="J2845" s="122" t="str">
        <f>VLOOKUP(B2845,辅助信息!E:I,4,FALSE)</f>
        <v>范增云</v>
      </c>
      <c r="K2845" s="122">
        <f>VLOOKUP(J2845,辅助信息!H:I,2,FALSE)</f>
        <v>13668153241</v>
      </c>
      <c r="L2845" s="124" t="str">
        <f>VLOOKUP(B2845,辅助信息!E:J,6,FALSE)</f>
        <v>联系实际收货人（范增云13668153241）现场要求炉批号控制2个以下，超2个不给予签收。提前联系到场规格及数量</v>
      </c>
      <c r="O2845" s="64" t="str">
        <f ca="1" t="shared" ref="O2845:O2900" si="169">IF(OR(M2845="",N2845&lt;&gt;""),"",MAX(M2845-TODAY(),0))</f>
        <v/>
      </c>
      <c r="P2845" s="64" t="str">
        <f ca="1" t="shared" ref="P2845:P2900" si="170">IF(M2845="","",IF(N2845&lt;&gt;"",MAX(N2845-M2845,0),IF(TODAY()&gt;M2845,TODAY()-M2845,0)))</f>
        <v/>
      </c>
      <c r="Q2845" s="29" t="str">
        <f>VLOOKUP(B2845,辅助信息!E:M,9,FALSE)</f>
        <v>ZTWM-CDGS-XS-2025-0125-四川机司-乐山市校地共建产教融合基地配套设施项目施工一标段钢筋采购合同</v>
      </c>
      <c r="R2845" s="29" t="str">
        <f>_xlfn._xlws.FILTER(辅助信息!D:D,辅助信息!E:E=B2845)</f>
        <v>乐山市校地共建产教融合基地建设项目</v>
      </c>
    </row>
    <row r="2846" hidden="1" spans="2:18">
      <c r="B2846" s="40" t="s">
        <v>92</v>
      </c>
      <c r="C2846" s="72">
        <v>45888</v>
      </c>
      <c r="D2846" s="40" t="str">
        <f>VLOOKUP(B2846,辅助信息!E:K,7,FALSE)</f>
        <v>JWDDCD2025051800046</v>
      </c>
      <c r="E2846" s="40" t="str">
        <f>VLOOKUP(F2846,辅助信息!A:B,2,FALSE)</f>
        <v>盘螺</v>
      </c>
      <c r="F2846" s="40" t="s">
        <v>49</v>
      </c>
      <c r="G2846" s="36">
        <v>6</v>
      </c>
      <c r="H2846" s="136">
        <f>_xlfn.XLOOKUP(C2846&amp;F2846&amp;I2846&amp;J2846,'[1]2025年已发货'!$F:$F&amp;'[1]2025年已发货'!$C:$C&amp;'[1]2025年已发货'!$G:$G&amp;'[1]2025年已发货'!$H:$H,'[1]2025年已发货'!$E:$E,"未发货")</f>
        <v>6</v>
      </c>
      <c r="I2846" s="40" t="str">
        <f>VLOOKUP(B2846,辅助信息!E:I,3,FALSE)</f>
        <v>（华西萌海科创农业生态谷）成都市简阳市白金山水库</v>
      </c>
      <c r="J2846" s="40" t="str">
        <f>VLOOKUP(B2846,辅助信息!E:I,4,FALSE)</f>
        <v>石清国</v>
      </c>
      <c r="K2846" s="40">
        <f>VLOOKUP(J2846,辅助信息!H:I,2,FALSE)</f>
        <v>13458642015</v>
      </c>
      <c r="L2846" s="111" t="str">
        <f>VLOOKUP(B2846,辅助信息!E:J,6,FALSE)</f>
        <v>优先威钢,我方卸车,新老国标钢厂不加价可直发</v>
      </c>
      <c r="O2846" s="64" t="str">
        <f ca="1" t="shared" si="169"/>
        <v/>
      </c>
      <c r="P2846" s="64" t="str">
        <f ca="1" t="shared" si="170"/>
        <v/>
      </c>
      <c r="Q2846" s="29" t="str">
        <f>VLOOKUP(B2846,辅助信息!E:M,9,FALSE)</f>
        <v>ZTWM-CDGS-XS-2024-0092-华西-萌海科创农业生态谷</v>
      </c>
      <c r="R2846" s="29" t="str">
        <f>_xlfn._xlws.FILTER(辅助信息!D:D,辅助信息!E:E=B2846)</f>
        <v>华西萌海-科创农业生态谷</v>
      </c>
    </row>
    <row r="2847" hidden="1" spans="2:18">
      <c r="B2847" s="40" t="s">
        <v>92</v>
      </c>
      <c r="C2847" s="72">
        <v>45888</v>
      </c>
      <c r="D2847" s="40" t="str">
        <f>VLOOKUP(B2847,辅助信息!E:K,7,FALSE)</f>
        <v>JWDDCD2025051800046</v>
      </c>
      <c r="E2847" s="40" t="str">
        <f>VLOOKUP(F2847,辅助信息!A:B,2,FALSE)</f>
        <v>螺纹钢</v>
      </c>
      <c r="F2847" s="40" t="s">
        <v>27</v>
      </c>
      <c r="G2847" s="36">
        <v>7</v>
      </c>
      <c r="H2847" s="136">
        <f>_xlfn.XLOOKUP(C2847&amp;F2847&amp;I2847&amp;J2847,'[1]2025年已发货'!$F:$F&amp;'[1]2025年已发货'!$C:$C&amp;'[1]2025年已发货'!$G:$G&amp;'[1]2025年已发货'!$H:$H,'[1]2025年已发货'!$E:$E,"未发货")</f>
        <v>7</v>
      </c>
      <c r="I2847" s="40" t="str">
        <f>VLOOKUP(B2847,辅助信息!E:I,3,FALSE)</f>
        <v>（华西萌海科创农业生态谷）成都市简阳市白金山水库</v>
      </c>
      <c r="J2847" s="40" t="str">
        <f>VLOOKUP(B2847,辅助信息!E:I,4,FALSE)</f>
        <v>石清国</v>
      </c>
      <c r="K2847" s="40">
        <f>VLOOKUP(J2847,辅助信息!H:I,2,FALSE)</f>
        <v>13458642015</v>
      </c>
      <c r="L2847" s="111" t="str">
        <f>VLOOKUP(B2847,辅助信息!E:J,6,FALSE)</f>
        <v>优先威钢,我方卸车,新老国标钢厂不加价可直发</v>
      </c>
      <c r="O2847" s="64" t="str">
        <f ca="1" t="shared" si="169"/>
        <v/>
      </c>
      <c r="P2847" s="64" t="str">
        <f ca="1" t="shared" si="170"/>
        <v/>
      </c>
      <c r="Q2847" s="29" t="str">
        <f>VLOOKUP(B2847,辅助信息!E:M,9,FALSE)</f>
        <v>ZTWM-CDGS-XS-2024-0092-华西-萌海科创农业生态谷</v>
      </c>
      <c r="R2847" s="29" t="str">
        <f>_xlfn._xlws.FILTER(辅助信息!D:D,辅助信息!E:E=B2847)</f>
        <v>华西萌海-科创农业生态谷</v>
      </c>
    </row>
    <row r="2848" hidden="1" spans="2:18">
      <c r="B2848" s="40" t="s">
        <v>92</v>
      </c>
      <c r="C2848" s="72">
        <v>45888</v>
      </c>
      <c r="D2848" s="40" t="str">
        <f>VLOOKUP(B2848,辅助信息!E:K,7,FALSE)</f>
        <v>JWDDCD2025051800046</v>
      </c>
      <c r="E2848" s="40" t="str">
        <f>VLOOKUP(F2848,辅助信息!A:B,2,FALSE)</f>
        <v>螺纹钢</v>
      </c>
      <c r="F2848" s="40" t="s">
        <v>65</v>
      </c>
      <c r="G2848" s="36">
        <v>3</v>
      </c>
      <c r="H2848" s="136">
        <f>_xlfn.XLOOKUP(C2848&amp;F2848&amp;I2848&amp;J2848,'[1]2025年已发货'!$F:$F&amp;'[1]2025年已发货'!$C:$C&amp;'[1]2025年已发货'!$G:$G&amp;'[1]2025年已发货'!$H:$H,'[1]2025年已发货'!$E:$E,"未发货")</f>
        <v>3</v>
      </c>
      <c r="I2848" s="40" t="str">
        <f>VLOOKUP(B2848,辅助信息!E:I,3,FALSE)</f>
        <v>（华西萌海科创农业生态谷）成都市简阳市白金山水库</v>
      </c>
      <c r="J2848" s="40" t="str">
        <f>VLOOKUP(B2848,辅助信息!E:I,4,FALSE)</f>
        <v>石清国</v>
      </c>
      <c r="K2848" s="40">
        <f>VLOOKUP(J2848,辅助信息!H:I,2,FALSE)</f>
        <v>13458642015</v>
      </c>
      <c r="L2848" s="111" t="str">
        <f>VLOOKUP(B2848,辅助信息!E:J,6,FALSE)</f>
        <v>优先威钢,我方卸车,新老国标钢厂不加价可直发</v>
      </c>
      <c r="O2848" s="64" t="str">
        <f ca="1" t="shared" si="169"/>
        <v/>
      </c>
      <c r="P2848" s="64" t="str">
        <f ca="1" t="shared" si="170"/>
        <v/>
      </c>
      <c r="Q2848" s="29" t="str">
        <f>VLOOKUP(B2848,辅助信息!E:M,9,FALSE)</f>
        <v>ZTWM-CDGS-XS-2024-0092-华西-萌海科创农业生态谷</v>
      </c>
      <c r="R2848" s="29" t="str">
        <f>_xlfn._xlws.FILTER(辅助信息!D:D,辅助信息!E:E=B2848)</f>
        <v>华西萌海-科创农业生态谷</v>
      </c>
    </row>
    <row r="2849" hidden="1" spans="2:18">
      <c r="B2849" s="40" t="s">
        <v>92</v>
      </c>
      <c r="C2849" s="72">
        <v>45888</v>
      </c>
      <c r="D2849" s="40" t="str">
        <f>VLOOKUP(B2849,辅助信息!E:K,7,FALSE)</f>
        <v>JWDDCD2025051800046</v>
      </c>
      <c r="E2849" s="40" t="str">
        <f>VLOOKUP(F2849,辅助信息!A:B,2,FALSE)</f>
        <v>螺纹钢</v>
      </c>
      <c r="F2849" s="40" t="s">
        <v>82</v>
      </c>
      <c r="G2849" s="36">
        <v>3</v>
      </c>
      <c r="H2849" s="136">
        <f>_xlfn.XLOOKUP(C2849&amp;F2849&amp;I2849&amp;J2849,'[1]2025年已发货'!$F:$F&amp;'[1]2025年已发货'!$C:$C&amp;'[1]2025年已发货'!$G:$G&amp;'[1]2025年已发货'!$H:$H,'[1]2025年已发货'!$E:$E,"未发货")</f>
        <v>3</v>
      </c>
      <c r="I2849" s="40" t="str">
        <f>VLOOKUP(B2849,辅助信息!E:I,3,FALSE)</f>
        <v>（华西萌海科创农业生态谷）成都市简阳市白金山水库</v>
      </c>
      <c r="J2849" s="40" t="str">
        <f>VLOOKUP(B2849,辅助信息!E:I,4,FALSE)</f>
        <v>石清国</v>
      </c>
      <c r="K2849" s="40">
        <f>VLOOKUP(J2849,辅助信息!H:I,2,FALSE)</f>
        <v>13458642015</v>
      </c>
      <c r="L2849" s="111" t="str">
        <f>VLOOKUP(B2849,辅助信息!E:J,6,FALSE)</f>
        <v>优先威钢,我方卸车,新老国标钢厂不加价可直发</v>
      </c>
      <c r="O2849" s="64" t="str">
        <f ca="1" t="shared" si="169"/>
        <v/>
      </c>
      <c r="P2849" s="64" t="str">
        <f ca="1" t="shared" si="170"/>
        <v/>
      </c>
      <c r="Q2849" s="29" t="str">
        <f>VLOOKUP(B2849,辅助信息!E:M,9,FALSE)</f>
        <v>ZTWM-CDGS-XS-2024-0092-华西-萌海科创农业生态谷</v>
      </c>
      <c r="R2849" s="29" t="str">
        <f>_xlfn._xlws.FILTER(辅助信息!D:D,辅助信息!E:E=B2849)</f>
        <v>华西萌海-科创农业生态谷</v>
      </c>
    </row>
    <row r="2850" hidden="1" spans="2:18">
      <c r="B2850" s="40" t="s">
        <v>92</v>
      </c>
      <c r="C2850" s="72">
        <v>45888</v>
      </c>
      <c r="D2850" s="40" t="str">
        <f>VLOOKUP(B2850,辅助信息!E:K,7,FALSE)</f>
        <v>JWDDCD2025051800046</v>
      </c>
      <c r="E2850" s="40" t="str">
        <f>VLOOKUP(F2850,辅助信息!A:B,2,FALSE)</f>
        <v>螺纹钢</v>
      </c>
      <c r="F2850" s="40" t="s">
        <v>22</v>
      </c>
      <c r="G2850" s="36">
        <v>20</v>
      </c>
      <c r="H2850" s="136">
        <f>_xlfn.XLOOKUP(C2850&amp;F2850&amp;I2850&amp;J2850,'[1]2025年已发货'!$F:$F&amp;'[1]2025年已发货'!$C:$C&amp;'[1]2025年已发货'!$G:$G&amp;'[1]2025年已发货'!$H:$H,'[1]2025年已发货'!$E:$E,"未发货")</f>
        <v>20</v>
      </c>
      <c r="I2850" s="40" t="str">
        <f>VLOOKUP(B2850,辅助信息!E:I,3,FALSE)</f>
        <v>（华西萌海科创农业生态谷）成都市简阳市白金山水库</v>
      </c>
      <c r="J2850" s="40" t="str">
        <f>VLOOKUP(B2850,辅助信息!E:I,4,FALSE)</f>
        <v>石清国</v>
      </c>
      <c r="K2850" s="40">
        <f>VLOOKUP(J2850,辅助信息!H:I,2,FALSE)</f>
        <v>13458642015</v>
      </c>
      <c r="L2850" s="111" t="str">
        <f>VLOOKUP(B2850,辅助信息!E:J,6,FALSE)</f>
        <v>优先威钢,我方卸车,新老国标钢厂不加价可直发</v>
      </c>
      <c r="O2850" s="64" t="str">
        <f ca="1" t="shared" si="169"/>
        <v/>
      </c>
      <c r="P2850" s="64" t="str">
        <f ca="1" t="shared" si="170"/>
        <v/>
      </c>
      <c r="Q2850" s="29" t="str">
        <f>VLOOKUP(B2850,辅助信息!E:M,9,FALSE)</f>
        <v>ZTWM-CDGS-XS-2024-0092-华西-萌海科创农业生态谷</v>
      </c>
      <c r="R2850" s="29" t="str">
        <f>_xlfn._xlws.FILTER(辅助信息!D:D,辅助信息!E:E=B2850)</f>
        <v>华西萌海-科创农业生态谷</v>
      </c>
    </row>
    <row r="2851" hidden="1" spans="2:18">
      <c r="B2851" s="40" t="s">
        <v>47</v>
      </c>
      <c r="C2851" s="72">
        <v>45888</v>
      </c>
      <c r="D2851" s="40" t="str">
        <f>VLOOKUP(B2851,辅助信息!E:K,7,FALSE)</f>
        <v>JWDDCD2025052800131</v>
      </c>
      <c r="E2851" s="40" t="str">
        <f>VLOOKUP(F2851,辅助信息!A:B,2,FALSE)</f>
        <v>盘螺</v>
      </c>
      <c r="F2851" s="40" t="s">
        <v>40</v>
      </c>
      <c r="G2851" s="36">
        <v>30</v>
      </c>
      <c r="H2851" s="136">
        <f>_xlfn.XLOOKUP(C2851&amp;F2851&amp;I2851&amp;J2851,'[1]2025年已发货'!$F:$F&amp;'[1]2025年已发货'!$C:$C&amp;'[1]2025年已发货'!$G:$G&amp;'[1]2025年已发货'!$H:$H,'[1]2025年已发货'!$E:$E,"未发货")</f>
        <v>30</v>
      </c>
      <c r="I2851" s="40" t="str">
        <f>VLOOKUP(B2851,辅助信息!E:I,3,FALSE)</f>
        <v>（商投建工达州中医药科技园-1工区）达州市通川区达州中医药职业学院犀牛大道北段</v>
      </c>
      <c r="J2851" s="40" t="str">
        <f>VLOOKUP(B2851,辅助信息!E:I,4,FALSE)</f>
        <v>程黄刚</v>
      </c>
      <c r="K2851" s="40">
        <f>VLOOKUP(J2851,辅助信息!H:I,2,FALSE)</f>
        <v>15108211617</v>
      </c>
      <c r="L2851" s="111" t="str">
        <f>VLOOKUP(B2851,辅助信息!E:J,6,FALSE)</f>
        <v>控制炉批号！多了现场不收！,优先安排达钢,提前联系到场规格及数量</v>
      </c>
      <c r="O2851" s="64" t="str">
        <f ca="1" t="shared" si="169"/>
        <v/>
      </c>
      <c r="P2851" s="64" t="str">
        <f ca="1" t="shared" si="170"/>
        <v/>
      </c>
      <c r="Q2851" s="29" t="str">
        <f>VLOOKUP(B2851,辅助信息!E:M,9,FALSE)</f>
        <v>ZTWM-CDGS-XS-2024-0134-商投建工达州中医药科技成果示范园项目</v>
      </c>
      <c r="R2851" s="29" t="str">
        <f>_xlfn._xlws.FILTER(辅助信息!D:D,辅助信息!E:E=B2851)</f>
        <v>商投建工达州中医药科技园</v>
      </c>
    </row>
    <row r="2852" hidden="1" spans="2:18">
      <c r="B2852" s="40" t="s">
        <v>47</v>
      </c>
      <c r="C2852" s="72">
        <v>45888</v>
      </c>
      <c r="D2852" s="40" t="str">
        <f>VLOOKUP(B2852,辅助信息!E:K,7,FALSE)</f>
        <v>JWDDCD2025052800131</v>
      </c>
      <c r="E2852" s="40" t="str">
        <f>VLOOKUP(F2852,辅助信息!A:B,2,FALSE)</f>
        <v>盘螺</v>
      </c>
      <c r="F2852" s="40" t="s">
        <v>41</v>
      </c>
      <c r="G2852" s="36">
        <v>9</v>
      </c>
      <c r="H2852" s="136">
        <f>_xlfn.XLOOKUP(C2852&amp;F2852&amp;I2852&amp;J2852,'[1]2025年已发货'!$F:$F&amp;'[1]2025年已发货'!$C:$C&amp;'[1]2025年已发货'!$G:$G&amp;'[1]2025年已发货'!$H:$H,'[1]2025年已发货'!$E:$E,"未发货")</f>
        <v>9</v>
      </c>
      <c r="I2852" s="40" t="str">
        <f>VLOOKUP(B2852,辅助信息!E:I,3,FALSE)</f>
        <v>（商投建工达州中医药科技园-1工区）达州市通川区达州中医药职业学院犀牛大道北段</v>
      </c>
      <c r="J2852" s="40" t="str">
        <f>VLOOKUP(B2852,辅助信息!E:I,4,FALSE)</f>
        <v>程黄刚</v>
      </c>
      <c r="K2852" s="40">
        <f>VLOOKUP(J2852,辅助信息!H:I,2,FALSE)</f>
        <v>15108211617</v>
      </c>
      <c r="L2852" s="111" t="str">
        <f>VLOOKUP(B2852,辅助信息!E:J,6,FALSE)</f>
        <v>控制炉批号！多了现场不收！,优先安排达钢,提前联系到场规格及数量</v>
      </c>
      <c r="O2852" s="64" t="str">
        <f ca="1" t="shared" si="169"/>
        <v/>
      </c>
      <c r="P2852" s="64" t="str">
        <f ca="1" t="shared" si="170"/>
        <v/>
      </c>
      <c r="Q2852" s="29" t="str">
        <f>VLOOKUP(B2852,辅助信息!E:M,9,FALSE)</f>
        <v>ZTWM-CDGS-XS-2024-0134-商投建工达州中医药科技成果示范园项目</v>
      </c>
      <c r="R2852" s="29" t="str">
        <f>_xlfn._xlws.FILTER(辅助信息!D:D,辅助信息!E:E=B2852)</f>
        <v>商投建工达州中医药科技园</v>
      </c>
    </row>
    <row r="2853" hidden="1" spans="2:18">
      <c r="B2853" s="40" t="s">
        <v>47</v>
      </c>
      <c r="C2853" s="72">
        <v>45888</v>
      </c>
      <c r="D2853" s="40" t="str">
        <f>VLOOKUP(B2853,辅助信息!E:K,7,FALSE)</f>
        <v>JWDDCD2025052800131</v>
      </c>
      <c r="E2853" s="40" t="str">
        <f>VLOOKUP(F2853,辅助信息!A:B,2,FALSE)</f>
        <v>螺纹钢</v>
      </c>
      <c r="F2853" s="40" t="s">
        <v>27</v>
      </c>
      <c r="G2853" s="36">
        <v>12</v>
      </c>
      <c r="H2853" s="136">
        <f>_xlfn.XLOOKUP(C2853&amp;F2853&amp;I2853&amp;J2853,'[1]2025年已发货'!$F:$F&amp;'[1]2025年已发货'!$C:$C&amp;'[1]2025年已发货'!$G:$G&amp;'[1]2025年已发货'!$H:$H,'[1]2025年已发货'!$E:$E,"未发货")</f>
        <v>12</v>
      </c>
      <c r="I2853" s="40" t="str">
        <f>VLOOKUP(B2853,辅助信息!E:I,3,FALSE)</f>
        <v>（商投建工达州中医药科技园-1工区）达州市通川区达州中医药职业学院犀牛大道北段</v>
      </c>
      <c r="J2853" s="40" t="str">
        <f>VLOOKUP(B2853,辅助信息!E:I,4,FALSE)</f>
        <v>程黄刚</v>
      </c>
      <c r="K2853" s="40">
        <f>VLOOKUP(J2853,辅助信息!H:I,2,FALSE)</f>
        <v>15108211617</v>
      </c>
      <c r="L2853" s="111" t="str">
        <f>VLOOKUP(B2853,辅助信息!E:J,6,FALSE)</f>
        <v>控制炉批号！多了现场不收！,优先安排达钢,提前联系到场规格及数量</v>
      </c>
      <c r="O2853" s="64" t="str">
        <f ca="1" t="shared" si="169"/>
        <v/>
      </c>
      <c r="P2853" s="64" t="str">
        <f ca="1" t="shared" si="170"/>
        <v/>
      </c>
      <c r="Q2853" s="29" t="str">
        <f>VLOOKUP(B2853,辅助信息!E:M,9,FALSE)</f>
        <v>ZTWM-CDGS-XS-2024-0134-商投建工达州中医药科技成果示范园项目</v>
      </c>
      <c r="R2853" s="29" t="str">
        <f>_xlfn._xlws.FILTER(辅助信息!D:D,辅助信息!E:E=B2853)</f>
        <v>商投建工达州中医药科技园</v>
      </c>
    </row>
    <row r="2854" hidden="1" spans="2:18">
      <c r="B2854" s="40" t="s">
        <v>186</v>
      </c>
      <c r="C2854" s="72">
        <v>45888</v>
      </c>
      <c r="D2854" s="40" t="str">
        <f>VLOOKUP(B2854,辅助信息!E:K,7,FALSE)</f>
        <v>JWDDCD2025072900123</v>
      </c>
      <c r="E2854" s="40" t="str">
        <f>VLOOKUP(F2854,辅助信息!A:B,2,FALSE)</f>
        <v>螺纹钢</v>
      </c>
      <c r="F2854" s="40" t="s">
        <v>19</v>
      </c>
      <c r="G2854" s="36">
        <v>15</v>
      </c>
      <c r="H2854" s="136" t="str">
        <f>_xlfn.XLOOKUP(C2854&amp;F2854&amp;I2854&amp;J2854,'[1]2025年已发货'!$F:$F&amp;'[1]2025年已发货'!$C:$C&amp;'[1]2025年已发货'!$G:$G&amp;'[1]2025年已发货'!$H:$H,'[1]2025年已发货'!$E:$E,"未发货")</f>
        <v>未发货</v>
      </c>
      <c r="I2854" s="40" t="str">
        <f>VLOOKUP(B2854,辅助信息!E:I,3,FALSE)</f>
        <v>(乐山市校地共建产教融合基地建设项目二标段)四川省乐山市市中区苏稽镇</v>
      </c>
      <c r="J2854" s="40" t="str">
        <f>VLOOKUP(B2854,辅助信息!E:I,4,FALSE)</f>
        <v>彭江涛</v>
      </c>
      <c r="K2854" s="40">
        <f>VLOOKUP(J2854,辅助信息!H:I,2,FALSE)</f>
        <v>13990276572</v>
      </c>
      <c r="L2854" s="111" t="str">
        <f>VLOOKUP(B2854,辅助信息!E:J,6,FALSE)</f>
        <v>联系实际收货人（彭江涛13990276572）现场要求炉批号控制2个以下，超2个不给予签收。提前联系到场规格及数量</v>
      </c>
      <c r="O2854" s="64" t="str">
        <f ca="1" t="shared" si="169"/>
        <v/>
      </c>
      <c r="P2854" s="64" t="str">
        <f ca="1" t="shared" si="170"/>
        <v/>
      </c>
      <c r="Q2854" s="29" t="str">
        <f>VLOOKUP(B2854,辅助信息!E:M,9,FALSE)</f>
        <v>ZTWM-CDGS-XS-2025-0126-四川机司-乐山市校地共建产教融合基地配套设施项目施工二标段钢筋采购合同</v>
      </c>
      <c r="R2854" s="29" t="str">
        <f>_xlfn._xlws.FILTER(辅助信息!D:D,辅助信息!E:E=B2854)</f>
        <v>乐山市校地共建产教融合基地建设项目</v>
      </c>
    </row>
    <row r="2855" hidden="1" spans="2:18">
      <c r="B2855" s="40" t="s">
        <v>186</v>
      </c>
      <c r="C2855" s="72">
        <v>45888</v>
      </c>
      <c r="D2855" s="40" t="str">
        <f>VLOOKUP(B2855,辅助信息!E:K,7,FALSE)</f>
        <v>JWDDCD2025072900123</v>
      </c>
      <c r="E2855" s="40" t="str">
        <f>VLOOKUP(F2855,辅助信息!A:B,2,FALSE)</f>
        <v>螺纹钢</v>
      </c>
      <c r="F2855" s="40" t="s">
        <v>33</v>
      </c>
      <c r="G2855" s="36">
        <v>15</v>
      </c>
      <c r="H2855" s="136" t="str">
        <f>_xlfn.XLOOKUP(C2855&amp;F2855&amp;I2855&amp;J2855,'[1]2025年已发货'!$F:$F&amp;'[1]2025年已发货'!$C:$C&amp;'[1]2025年已发货'!$G:$G&amp;'[1]2025年已发货'!$H:$H,'[1]2025年已发货'!$E:$E,"未发货")</f>
        <v>未发货</v>
      </c>
      <c r="I2855" s="40" t="str">
        <f>VLOOKUP(B2855,辅助信息!E:I,3,FALSE)</f>
        <v>(乐山市校地共建产教融合基地建设项目二标段)四川省乐山市市中区苏稽镇</v>
      </c>
      <c r="J2855" s="40" t="str">
        <f>VLOOKUP(B2855,辅助信息!E:I,4,FALSE)</f>
        <v>彭江涛</v>
      </c>
      <c r="K2855" s="40">
        <f>VLOOKUP(J2855,辅助信息!H:I,2,FALSE)</f>
        <v>13990276572</v>
      </c>
      <c r="L2855" s="111" t="str">
        <f>VLOOKUP(B2855,辅助信息!E:J,6,FALSE)</f>
        <v>联系实际收货人（彭江涛13990276572）现场要求炉批号控制2个以下，超2个不给予签收。提前联系到场规格及数量</v>
      </c>
      <c r="O2855" s="64" t="str">
        <f ca="1" t="shared" si="169"/>
        <v/>
      </c>
      <c r="P2855" s="64" t="str">
        <f ca="1" t="shared" si="170"/>
        <v/>
      </c>
      <c r="Q2855" s="29" t="str">
        <f>VLOOKUP(B2855,辅助信息!E:M,9,FALSE)</f>
        <v>ZTWM-CDGS-XS-2025-0126-四川机司-乐山市校地共建产教融合基地配套设施项目施工二标段钢筋采购合同</v>
      </c>
      <c r="R2855" s="29" t="str">
        <f>_xlfn._xlws.FILTER(辅助信息!D:D,辅助信息!E:E=B2855)</f>
        <v>乐山市校地共建产教融合基地建设项目</v>
      </c>
    </row>
    <row r="2856" hidden="1" spans="2:18">
      <c r="B2856" s="40" t="s">
        <v>186</v>
      </c>
      <c r="C2856" s="72">
        <v>45888</v>
      </c>
      <c r="D2856" s="40" t="str">
        <f>VLOOKUP(B2856,辅助信息!E:K,7,FALSE)</f>
        <v>JWDDCD2025072900123</v>
      </c>
      <c r="E2856" s="40" t="str">
        <f>VLOOKUP(F2856,辅助信息!A:B,2,FALSE)</f>
        <v>螺纹钢</v>
      </c>
      <c r="F2856" s="40" t="s">
        <v>28</v>
      </c>
      <c r="G2856" s="36">
        <v>5</v>
      </c>
      <c r="H2856" s="136" t="str">
        <f>_xlfn.XLOOKUP(C2856&amp;F2856&amp;I2856&amp;J2856,'[1]2025年已发货'!$F:$F&amp;'[1]2025年已发货'!$C:$C&amp;'[1]2025年已发货'!$G:$G&amp;'[1]2025年已发货'!$H:$H,'[1]2025年已发货'!$E:$E,"未发货")</f>
        <v>未发货</v>
      </c>
      <c r="I2856" s="40" t="str">
        <f>VLOOKUP(B2856,辅助信息!E:I,3,FALSE)</f>
        <v>(乐山市校地共建产教融合基地建设项目二标段)四川省乐山市市中区苏稽镇</v>
      </c>
      <c r="J2856" s="40" t="str">
        <f>VLOOKUP(B2856,辅助信息!E:I,4,FALSE)</f>
        <v>彭江涛</v>
      </c>
      <c r="K2856" s="40">
        <f>VLOOKUP(J2856,辅助信息!H:I,2,FALSE)</f>
        <v>13990276572</v>
      </c>
      <c r="L2856" s="111" t="str">
        <f>VLOOKUP(B2856,辅助信息!E:J,6,FALSE)</f>
        <v>联系实际收货人（彭江涛13990276572）现场要求炉批号控制2个以下，超2个不给予签收。提前联系到场规格及数量</v>
      </c>
      <c r="O2856" s="64" t="str">
        <f ca="1" t="shared" si="169"/>
        <v/>
      </c>
      <c r="P2856" s="64" t="str">
        <f ca="1" t="shared" si="170"/>
        <v/>
      </c>
      <c r="Q2856" s="29" t="str">
        <f>VLOOKUP(B2856,辅助信息!E:M,9,FALSE)</f>
        <v>ZTWM-CDGS-XS-2025-0126-四川机司-乐山市校地共建产教融合基地配套设施项目施工二标段钢筋采购合同</v>
      </c>
      <c r="R2856" s="29" t="str">
        <f>_xlfn._xlws.FILTER(辅助信息!D:D,辅助信息!E:E=B2856)</f>
        <v>乐山市校地共建产教融合基地建设项目</v>
      </c>
    </row>
    <row r="2857" hidden="1" spans="2:18">
      <c r="B2857" s="40" t="s">
        <v>186</v>
      </c>
      <c r="C2857" s="72">
        <v>45888</v>
      </c>
      <c r="D2857" s="40" t="str">
        <f>VLOOKUP(B2857,辅助信息!E:K,7,FALSE)</f>
        <v>JWDDCD2025072900123</v>
      </c>
      <c r="E2857" s="40" t="str">
        <f>VLOOKUP(F2857,辅助信息!A:B,2,FALSE)</f>
        <v>螺纹钢</v>
      </c>
      <c r="F2857" s="40" t="s">
        <v>76</v>
      </c>
      <c r="G2857" s="36">
        <v>15</v>
      </c>
      <c r="H2857" s="136" t="str">
        <f>_xlfn.XLOOKUP(C2857&amp;F2857&amp;I2857&amp;J2857,'[1]2025年已发货'!$F:$F&amp;'[1]2025年已发货'!$C:$C&amp;'[1]2025年已发货'!$G:$G&amp;'[1]2025年已发货'!$H:$H,'[1]2025年已发货'!$E:$E,"未发货")</f>
        <v>未发货</v>
      </c>
      <c r="I2857" s="40" t="str">
        <f>VLOOKUP(B2857,辅助信息!E:I,3,FALSE)</f>
        <v>(乐山市校地共建产教融合基地建设项目二标段)四川省乐山市市中区苏稽镇</v>
      </c>
      <c r="J2857" s="40" t="str">
        <f>VLOOKUP(B2857,辅助信息!E:I,4,FALSE)</f>
        <v>彭江涛</v>
      </c>
      <c r="K2857" s="40">
        <f>VLOOKUP(J2857,辅助信息!H:I,2,FALSE)</f>
        <v>13990276572</v>
      </c>
      <c r="L2857" s="111" t="str">
        <f>VLOOKUP(B2857,辅助信息!E:J,6,FALSE)</f>
        <v>联系实际收货人（彭江涛13990276572）现场要求炉批号控制2个以下，超2个不给予签收。提前联系到场规格及数量</v>
      </c>
      <c r="O2857" s="64" t="str">
        <f ca="1" t="shared" si="169"/>
        <v/>
      </c>
      <c r="P2857" s="64" t="str">
        <f ca="1" t="shared" si="170"/>
        <v/>
      </c>
      <c r="Q2857" s="29" t="str">
        <f>VLOOKUP(B2857,辅助信息!E:M,9,FALSE)</f>
        <v>ZTWM-CDGS-XS-2025-0126-四川机司-乐山市校地共建产教融合基地配套设施项目施工二标段钢筋采购合同</v>
      </c>
      <c r="R2857" s="29" t="str">
        <f>_xlfn._xlws.FILTER(辅助信息!D:D,辅助信息!E:E=B2857)</f>
        <v>乐山市校地共建产教融合基地建设项目</v>
      </c>
    </row>
    <row r="2858" hidden="1" spans="2:18">
      <c r="B2858" s="40" t="s">
        <v>186</v>
      </c>
      <c r="C2858" s="72">
        <v>45888</v>
      </c>
      <c r="D2858" s="40" t="str">
        <f>VLOOKUP(B2858,辅助信息!E:K,7,FALSE)</f>
        <v>JWDDCD2025072900123</v>
      </c>
      <c r="E2858" s="40" t="str">
        <f>VLOOKUP(F2858,辅助信息!A:B,2,FALSE)</f>
        <v>螺纹钢</v>
      </c>
      <c r="F2858" s="40" t="s">
        <v>138</v>
      </c>
      <c r="G2858" s="36">
        <v>15</v>
      </c>
      <c r="H2858" s="136" t="str">
        <f>_xlfn.XLOOKUP(C2858&amp;F2858&amp;I2858&amp;J2858,'[1]2025年已发货'!$F:$F&amp;'[1]2025年已发货'!$C:$C&amp;'[1]2025年已发货'!$G:$G&amp;'[1]2025年已发货'!$H:$H,'[1]2025年已发货'!$E:$E,"未发货")</f>
        <v>未发货</v>
      </c>
      <c r="I2858" s="40" t="str">
        <f>VLOOKUP(B2858,辅助信息!E:I,3,FALSE)</f>
        <v>(乐山市校地共建产教融合基地建设项目二标段)四川省乐山市市中区苏稽镇</v>
      </c>
      <c r="J2858" s="40" t="str">
        <f>VLOOKUP(B2858,辅助信息!E:I,4,FALSE)</f>
        <v>彭江涛</v>
      </c>
      <c r="K2858" s="40">
        <f>VLOOKUP(J2858,辅助信息!H:I,2,FALSE)</f>
        <v>13990276572</v>
      </c>
      <c r="L2858" s="111" t="str">
        <f>VLOOKUP(B2858,辅助信息!E:J,6,FALSE)</f>
        <v>联系实际收货人（彭江涛13990276572）现场要求炉批号控制2个以下，超2个不给予签收。提前联系到场规格及数量</v>
      </c>
      <c r="O2858" s="64" t="str">
        <f ca="1" t="shared" si="169"/>
        <v/>
      </c>
      <c r="P2858" s="64" t="str">
        <f ca="1" t="shared" si="170"/>
        <v/>
      </c>
      <c r="Q2858" s="29" t="str">
        <f>VLOOKUP(B2858,辅助信息!E:M,9,FALSE)</f>
        <v>ZTWM-CDGS-XS-2025-0126-四川机司-乐山市校地共建产教融合基地配套设施项目施工二标段钢筋采购合同</v>
      </c>
      <c r="R2858" s="29" t="str">
        <f>_xlfn._xlws.FILTER(辅助信息!D:D,辅助信息!E:E=B2858)</f>
        <v>乐山市校地共建产教融合基地建设项目</v>
      </c>
    </row>
    <row r="2859" hidden="1" spans="2:18">
      <c r="B2859" s="40" t="s">
        <v>186</v>
      </c>
      <c r="C2859" s="72">
        <v>45888</v>
      </c>
      <c r="D2859" s="40" t="str">
        <f>VLOOKUP(B2859,辅助信息!E:K,7,FALSE)</f>
        <v>JWDDCD2025072900123</v>
      </c>
      <c r="E2859" s="40" t="str">
        <f>VLOOKUP(F2859,辅助信息!A:B,2,FALSE)</f>
        <v>螺纹钢</v>
      </c>
      <c r="F2859" s="40" t="s">
        <v>133</v>
      </c>
      <c r="G2859" s="36">
        <v>5</v>
      </c>
      <c r="H2859" s="136" t="str">
        <f>_xlfn.XLOOKUP(C2859&amp;F2859&amp;I2859&amp;J2859,'[1]2025年已发货'!$F:$F&amp;'[1]2025年已发货'!$C:$C&amp;'[1]2025年已发货'!$G:$G&amp;'[1]2025年已发货'!$H:$H,'[1]2025年已发货'!$E:$E,"未发货")</f>
        <v>未发货</v>
      </c>
      <c r="I2859" s="40" t="str">
        <f>VLOOKUP(B2859,辅助信息!E:I,3,FALSE)</f>
        <v>(乐山市校地共建产教融合基地建设项目二标段)四川省乐山市市中区苏稽镇</v>
      </c>
      <c r="J2859" s="40" t="str">
        <f>VLOOKUP(B2859,辅助信息!E:I,4,FALSE)</f>
        <v>彭江涛</v>
      </c>
      <c r="K2859" s="40">
        <f>VLOOKUP(J2859,辅助信息!H:I,2,FALSE)</f>
        <v>13990276572</v>
      </c>
      <c r="L2859" s="111" t="str">
        <f>VLOOKUP(B2859,辅助信息!E:J,6,FALSE)</f>
        <v>联系实际收货人（彭江涛13990276572）现场要求炉批号控制2个以下，超2个不给予签收。提前联系到场规格及数量</v>
      </c>
      <c r="O2859" s="64" t="str">
        <f ca="1" t="shared" si="169"/>
        <v/>
      </c>
      <c r="P2859" s="64" t="str">
        <f ca="1" t="shared" si="170"/>
        <v/>
      </c>
      <c r="Q2859" s="29" t="str">
        <f>VLOOKUP(B2859,辅助信息!E:M,9,FALSE)</f>
        <v>ZTWM-CDGS-XS-2025-0126-四川机司-乐山市校地共建产教融合基地配套设施项目施工二标段钢筋采购合同</v>
      </c>
      <c r="R2859" s="29" t="str">
        <f>_xlfn._xlws.FILTER(辅助信息!D:D,辅助信息!E:E=B2859)</f>
        <v>乐山市校地共建产教融合基地建设项目</v>
      </c>
    </row>
    <row r="2860" hidden="1" spans="2:18">
      <c r="B2860" s="40" t="s">
        <v>68</v>
      </c>
      <c r="C2860" s="72">
        <v>45889</v>
      </c>
      <c r="D2860" s="40" t="str">
        <f>VLOOKUP(B2860,辅助信息!E:K,7,FALSE)</f>
        <v>JWDDCD2025052800131</v>
      </c>
      <c r="E2860" s="40" t="str">
        <f>VLOOKUP(F2860,辅助信息!A:B,2,FALSE)</f>
        <v>螺纹钢</v>
      </c>
      <c r="F2860" s="40" t="s">
        <v>27</v>
      </c>
      <c r="G2860" s="36">
        <v>15</v>
      </c>
      <c r="H2860" s="136">
        <f>_xlfn.XLOOKUP(C2860&amp;F2860&amp;I2860&amp;J2860,'[1]2025年已发货'!$F:$F&amp;'[1]2025年已发货'!$C:$C&amp;'[1]2025年已发货'!$G:$G&amp;'[1]2025年已发货'!$H:$H,'[1]2025年已发货'!$E:$E,"未发货")</f>
        <v>13</v>
      </c>
      <c r="I2860" s="40" t="str">
        <f>VLOOKUP(B2860,辅助信息!E:I,3,FALSE)</f>
        <v>（商投建工达州中医药科技园-2工区-景观桥）达州市通川区达州中医药职业学院犀牛大道北段</v>
      </c>
      <c r="J2860" s="40" t="str">
        <f>VLOOKUP(B2860,辅助信息!E:I,4,FALSE)</f>
        <v>李波</v>
      </c>
      <c r="K2860" s="40">
        <f>VLOOKUP(J2860,辅助信息!H:I,2,FALSE)</f>
        <v>18381899787</v>
      </c>
      <c r="L2860" s="111" t="str">
        <f>VLOOKUP(B2860,辅助信息!E:J,6,FALSE)</f>
        <v>控制炉批号！多了现场不收！,优先安排达钢,提前联系到场规格及数量</v>
      </c>
      <c r="O2860" s="64" t="str">
        <f ca="1" t="shared" si="169"/>
        <v/>
      </c>
      <c r="P2860" s="64" t="str">
        <f ca="1" t="shared" si="170"/>
        <v/>
      </c>
      <c r="Q2860" s="29" t="str">
        <f>VLOOKUP(B2860,辅助信息!E:M,9,FALSE)</f>
        <v>ZTWM-CDGS-XS-2024-0134-商投建工达州中医药科技成果示范园项目</v>
      </c>
      <c r="R2860" s="29" t="str">
        <f>_xlfn._xlws.FILTER(辅助信息!D:D,辅助信息!E:E=B2860)</f>
        <v>商投建工达州中医药科技园</v>
      </c>
    </row>
    <row r="2861" hidden="1" spans="2:18">
      <c r="B2861" s="40" t="s">
        <v>68</v>
      </c>
      <c r="C2861" s="72">
        <v>45889</v>
      </c>
      <c r="D2861" s="40" t="str">
        <f>VLOOKUP(B2861,辅助信息!E:K,7,FALSE)</f>
        <v>JWDDCD2025052800131</v>
      </c>
      <c r="E2861" s="40" t="str">
        <f>VLOOKUP(F2861,辅助信息!A:B,2,FALSE)</f>
        <v>螺纹钢</v>
      </c>
      <c r="F2861" s="40" t="s">
        <v>32</v>
      </c>
      <c r="G2861" s="36">
        <v>15</v>
      </c>
      <c r="H2861" s="136">
        <f>_xlfn.XLOOKUP(C2861&amp;F2861&amp;I2861&amp;J2861,'[1]2025年已发货'!$F:$F&amp;'[1]2025年已发货'!$C:$C&amp;'[1]2025年已发货'!$G:$G&amp;'[1]2025年已发货'!$H:$H,'[1]2025年已发货'!$E:$E,"未发货")</f>
        <v>13</v>
      </c>
      <c r="I2861" s="40" t="str">
        <f>VLOOKUP(B2861,辅助信息!E:I,3,FALSE)</f>
        <v>（商投建工达州中医药科技园-2工区-景观桥）达州市通川区达州中医药职业学院犀牛大道北段</v>
      </c>
      <c r="J2861" s="40" t="str">
        <f>VLOOKUP(B2861,辅助信息!E:I,4,FALSE)</f>
        <v>李波</v>
      </c>
      <c r="K2861" s="40">
        <f>VLOOKUP(J2861,辅助信息!H:I,2,FALSE)</f>
        <v>18381899787</v>
      </c>
      <c r="L2861" s="111" t="str">
        <f>VLOOKUP(B2861,辅助信息!E:J,6,FALSE)</f>
        <v>控制炉批号！多了现场不收！,优先安排达钢,提前联系到场规格及数量</v>
      </c>
      <c r="O2861" s="64" t="str">
        <f ca="1" t="shared" si="169"/>
        <v/>
      </c>
      <c r="P2861" s="64" t="str">
        <f ca="1" t="shared" si="170"/>
        <v/>
      </c>
      <c r="Q2861" s="29" t="str">
        <f>VLOOKUP(B2861,辅助信息!E:M,9,FALSE)</f>
        <v>ZTWM-CDGS-XS-2024-0134-商投建工达州中医药科技成果示范园项目</v>
      </c>
      <c r="R2861" s="29" t="str">
        <f>_xlfn._xlws.FILTER(辅助信息!D:D,辅助信息!E:E=B2861)</f>
        <v>商投建工达州中医药科技园</v>
      </c>
    </row>
    <row r="2862" hidden="1" spans="2:18">
      <c r="B2862" s="40" t="s">
        <v>68</v>
      </c>
      <c r="C2862" s="72">
        <v>45889</v>
      </c>
      <c r="D2862" s="40" t="str">
        <f>VLOOKUP(B2862,辅助信息!E:K,7,FALSE)</f>
        <v>JWDDCD2025052800131</v>
      </c>
      <c r="E2862" s="40" t="str">
        <f>VLOOKUP(F2862,辅助信息!A:B,2,FALSE)</f>
        <v>螺纹钢</v>
      </c>
      <c r="F2862" s="40" t="s">
        <v>33</v>
      </c>
      <c r="G2862" s="36">
        <v>15</v>
      </c>
      <c r="H2862" s="136">
        <f>_xlfn.XLOOKUP(C2862&amp;F2862&amp;I2862&amp;J2862,'[1]2025年已发货'!$F:$F&amp;'[1]2025年已发货'!$C:$C&amp;'[1]2025年已发货'!$G:$G&amp;'[1]2025年已发货'!$H:$H,'[1]2025年已发货'!$E:$E,"未发货")</f>
        <v>10</v>
      </c>
      <c r="I2862" s="40" t="str">
        <f>VLOOKUP(B2862,辅助信息!E:I,3,FALSE)</f>
        <v>（商投建工达州中医药科技园-2工区-景观桥）达州市通川区达州中医药职业学院犀牛大道北段</v>
      </c>
      <c r="J2862" s="40" t="str">
        <f>VLOOKUP(B2862,辅助信息!E:I,4,FALSE)</f>
        <v>李波</v>
      </c>
      <c r="K2862" s="40">
        <f>VLOOKUP(J2862,辅助信息!H:I,2,FALSE)</f>
        <v>18381899787</v>
      </c>
      <c r="L2862" s="111" t="str">
        <f>VLOOKUP(B2862,辅助信息!E:J,6,FALSE)</f>
        <v>控制炉批号！多了现场不收！,优先安排达钢,提前联系到场规格及数量</v>
      </c>
      <c r="O2862" s="64" t="str">
        <f ca="1" t="shared" si="169"/>
        <v/>
      </c>
      <c r="P2862" s="64" t="str">
        <f ca="1" t="shared" si="170"/>
        <v/>
      </c>
      <c r="Q2862" s="29" t="str">
        <f>VLOOKUP(B2862,辅助信息!E:M,9,FALSE)</f>
        <v>ZTWM-CDGS-XS-2024-0134-商投建工达州中医药科技成果示范园项目</v>
      </c>
      <c r="R2862" s="29" t="str">
        <f>_xlfn._xlws.FILTER(辅助信息!D:D,辅助信息!E:E=B2862)</f>
        <v>商投建工达州中医药科技园</v>
      </c>
    </row>
    <row r="2863" hidden="1" spans="2:18">
      <c r="B2863" s="40" t="s">
        <v>177</v>
      </c>
      <c r="C2863" s="72">
        <v>45889</v>
      </c>
      <c r="D2863" s="40" t="str">
        <f>VLOOKUP(B2863,辅助信息!E:K,7,FALSE)</f>
        <v>JWDDCD2025062200016</v>
      </c>
      <c r="E2863" s="40" t="str">
        <f>VLOOKUP(F2863,辅助信息!A:B,2,FALSE)</f>
        <v>盘螺</v>
      </c>
      <c r="F2863" s="40" t="s">
        <v>40</v>
      </c>
      <c r="G2863" s="36">
        <v>10</v>
      </c>
      <c r="H2863" s="136">
        <f>_xlfn.XLOOKUP(C2863&amp;F2863&amp;I2863&amp;J2863,'[1]2025年已发货'!$F:$F&amp;'[1]2025年已发货'!$C:$C&amp;'[1]2025年已发货'!$G:$G&amp;'[1]2025年已发货'!$H:$H,'[1]2025年已发货'!$E:$E,"未发货")</f>
        <v>10</v>
      </c>
      <c r="I2863" s="40" t="str">
        <f>VLOOKUP(B2863,辅助信息!E:I,3,FALSE)</f>
        <v>(武汉电气化局成达万高铁强电项目-南充营山)四川省南充市营山县保真路景阳名城南50米(保真路东)</v>
      </c>
      <c r="J2863" s="40" t="str">
        <f>VLOOKUP(B2863,辅助信息!E:I,4,FALSE)</f>
        <v>周开亮</v>
      </c>
      <c r="K2863" s="40">
        <f>VLOOKUP(J2863,辅助信息!H:I,2,FALSE)</f>
        <v>18381485052</v>
      </c>
      <c r="L2863" s="111" t="str">
        <f>VLOOKUP(B2863,辅助信息!E:J,6,FALSE)</f>
        <v>锈货不收！！下雨天钢筋没盖篷布不收！！，装货前联系收货人核实到场规格,没提前告知进场规格现场不给予接收</v>
      </c>
      <c r="O2863" s="64" t="str">
        <f ca="1" t="shared" si="169"/>
        <v/>
      </c>
      <c r="P2863" s="64" t="str">
        <f ca="1" t="shared" si="170"/>
        <v/>
      </c>
      <c r="Q2863" s="29" t="str">
        <f>VLOOKUP(B2863,辅助信息!E:M,9,FALSE)</f>
        <v>ZTWM-CDGS-XS-2025-0033-中铁武汉电气化局集团有限公司成达万高速铁路强电工程项目</v>
      </c>
      <c r="R2863" s="29" t="str">
        <f>_xlfn._xlws.FILTER(辅助信息!D:D,辅助信息!E:E=B2863)</f>
        <v>武汉电气化局成达万高铁强电项目</v>
      </c>
    </row>
    <row r="2864" hidden="1" spans="2:18">
      <c r="B2864" s="40" t="s">
        <v>177</v>
      </c>
      <c r="C2864" s="72">
        <v>45889</v>
      </c>
      <c r="D2864" s="40" t="str">
        <f>VLOOKUP(B2864,辅助信息!E:K,7,FALSE)</f>
        <v>JWDDCD2025062200016</v>
      </c>
      <c r="E2864" s="40" t="str">
        <f>VLOOKUP(F2864,辅助信息!A:B,2,FALSE)</f>
        <v>盘螺</v>
      </c>
      <c r="F2864" s="40" t="s">
        <v>41</v>
      </c>
      <c r="G2864" s="36">
        <v>18</v>
      </c>
      <c r="H2864" s="136">
        <f>_xlfn.XLOOKUP(C2864&amp;F2864&amp;I2864&amp;J2864,'[1]2025年已发货'!$F:$F&amp;'[1]2025年已发货'!$C:$C&amp;'[1]2025年已发货'!$G:$G&amp;'[1]2025年已发货'!$H:$H,'[1]2025年已发货'!$E:$E,"未发货")</f>
        <v>18</v>
      </c>
      <c r="I2864" s="40" t="str">
        <f>VLOOKUP(B2864,辅助信息!E:I,3,FALSE)</f>
        <v>(武汉电气化局成达万高铁强电项目-南充营山)四川省南充市营山县保真路景阳名城南50米(保真路东)</v>
      </c>
      <c r="J2864" s="40" t="str">
        <f>VLOOKUP(B2864,辅助信息!E:I,4,FALSE)</f>
        <v>周开亮</v>
      </c>
      <c r="K2864" s="40">
        <f>VLOOKUP(J2864,辅助信息!H:I,2,FALSE)</f>
        <v>18381485052</v>
      </c>
      <c r="L2864" s="111" t="str">
        <f>VLOOKUP(B2864,辅助信息!E:J,6,FALSE)</f>
        <v>锈货不收！！下雨天钢筋没盖篷布不收！！，装货前联系收货人核实到场规格,没提前告知进场规格现场不给予接收</v>
      </c>
      <c r="O2864" s="64" t="str">
        <f ca="1" t="shared" si="169"/>
        <v/>
      </c>
      <c r="P2864" s="64" t="str">
        <f ca="1" t="shared" si="170"/>
        <v/>
      </c>
      <c r="Q2864" s="29" t="str">
        <f>VLOOKUP(B2864,辅助信息!E:M,9,FALSE)</f>
        <v>ZTWM-CDGS-XS-2025-0033-中铁武汉电气化局集团有限公司成达万高速铁路强电工程项目</v>
      </c>
      <c r="R2864" s="29" t="str">
        <f>_xlfn._xlws.FILTER(辅助信息!D:D,辅助信息!E:E=B2864)</f>
        <v>武汉电气化局成达万高铁强电项目</v>
      </c>
    </row>
    <row r="2865" hidden="1" spans="2:18">
      <c r="B2865" s="40" t="s">
        <v>177</v>
      </c>
      <c r="C2865" s="72">
        <v>45889</v>
      </c>
      <c r="D2865" s="40" t="str">
        <f>VLOOKUP(B2865,辅助信息!E:K,7,FALSE)</f>
        <v>JWDDCD2025062200016</v>
      </c>
      <c r="E2865" s="40" t="str">
        <f>VLOOKUP(F2865,辅助信息!A:B,2,FALSE)</f>
        <v>螺纹钢</v>
      </c>
      <c r="F2865" s="40" t="s">
        <v>27</v>
      </c>
      <c r="G2865" s="36">
        <v>10</v>
      </c>
      <c r="H2865" s="136">
        <f>_xlfn.XLOOKUP(C2865&amp;F2865&amp;I2865&amp;J2865,'[1]2025年已发货'!$F:$F&amp;'[1]2025年已发货'!$C:$C&amp;'[1]2025年已发货'!$G:$G&amp;'[1]2025年已发货'!$H:$H,'[1]2025年已发货'!$E:$E,"未发货")</f>
        <v>10</v>
      </c>
      <c r="I2865" s="40" t="str">
        <f>VLOOKUP(B2865,辅助信息!E:I,3,FALSE)</f>
        <v>(武汉电气化局成达万高铁强电项目-南充营山)四川省南充市营山县保真路景阳名城南50米(保真路东)</v>
      </c>
      <c r="J2865" s="40" t="str">
        <f>VLOOKUP(B2865,辅助信息!E:I,4,FALSE)</f>
        <v>周开亮</v>
      </c>
      <c r="K2865" s="40">
        <f>VLOOKUP(J2865,辅助信息!H:I,2,FALSE)</f>
        <v>18381485052</v>
      </c>
      <c r="L2865" s="111" t="str">
        <f>VLOOKUP(B2865,辅助信息!E:J,6,FALSE)</f>
        <v>锈货不收！！下雨天钢筋没盖篷布不收！！，装货前联系收货人核实到场规格,没提前告知进场规格现场不给予接收</v>
      </c>
      <c r="O2865" s="64" t="str">
        <f ca="1" t="shared" si="169"/>
        <v/>
      </c>
      <c r="P2865" s="64" t="str">
        <f ca="1" t="shared" si="170"/>
        <v/>
      </c>
      <c r="Q2865" s="29" t="str">
        <f>VLOOKUP(B2865,辅助信息!E:M,9,FALSE)</f>
        <v>ZTWM-CDGS-XS-2025-0033-中铁武汉电气化局集团有限公司成达万高速铁路强电工程项目</v>
      </c>
      <c r="R2865" s="29" t="str">
        <f>_xlfn._xlws.FILTER(辅助信息!D:D,辅助信息!E:E=B2865)</f>
        <v>武汉电气化局成达万高铁强电项目</v>
      </c>
    </row>
    <row r="2866" hidden="1" spans="2:18">
      <c r="B2866" s="40" t="s">
        <v>177</v>
      </c>
      <c r="C2866" s="72">
        <v>45889</v>
      </c>
      <c r="D2866" s="40" t="str">
        <f>VLOOKUP(B2866,辅助信息!E:K,7,FALSE)</f>
        <v>JWDDCD2025062200016</v>
      </c>
      <c r="E2866" s="40" t="str">
        <f>VLOOKUP(F2866,辅助信息!A:B,2,FALSE)</f>
        <v>螺纹钢</v>
      </c>
      <c r="F2866" s="40" t="s">
        <v>19</v>
      </c>
      <c r="G2866" s="36">
        <v>5</v>
      </c>
      <c r="H2866" s="136">
        <f>_xlfn.XLOOKUP(C2866&amp;F2866&amp;I2866&amp;J2866,'[1]2025年已发货'!$F:$F&amp;'[1]2025年已发货'!$C:$C&amp;'[1]2025年已发货'!$G:$G&amp;'[1]2025年已发货'!$H:$H,'[1]2025年已发货'!$E:$E,"未发货")</f>
        <v>5</v>
      </c>
      <c r="I2866" s="40" t="str">
        <f>VLOOKUP(B2866,辅助信息!E:I,3,FALSE)</f>
        <v>(武汉电气化局成达万高铁强电项目-南充营山)四川省南充市营山县保真路景阳名城南50米(保真路东)</v>
      </c>
      <c r="J2866" s="40" t="str">
        <f>VLOOKUP(B2866,辅助信息!E:I,4,FALSE)</f>
        <v>周开亮</v>
      </c>
      <c r="K2866" s="40">
        <f>VLOOKUP(J2866,辅助信息!H:I,2,FALSE)</f>
        <v>18381485052</v>
      </c>
      <c r="L2866" s="111" t="str">
        <f>VLOOKUP(B2866,辅助信息!E:J,6,FALSE)</f>
        <v>锈货不收！！下雨天钢筋没盖篷布不收！！，装货前联系收货人核实到场规格,没提前告知进场规格现场不给予接收</v>
      </c>
      <c r="O2866" s="64" t="str">
        <f ca="1" t="shared" si="169"/>
        <v/>
      </c>
      <c r="P2866" s="64" t="str">
        <f ca="1" t="shared" si="170"/>
        <v/>
      </c>
      <c r="Q2866" s="29" t="str">
        <f>VLOOKUP(B2866,辅助信息!E:M,9,FALSE)</f>
        <v>ZTWM-CDGS-XS-2025-0033-中铁武汉电气化局集团有限公司成达万高速铁路强电工程项目</v>
      </c>
      <c r="R2866" s="29" t="str">
        <f>_xlfn._xlws.FILTER(辅助信息!D:D,辅助信息!E:E=B2866)</f>
        <v>武汉电气化局成达万高铁强电项目</v>
      </c>
    </row>
    <row r="2867" hidden="1" spans="2:18">
      <c r="B2867" s="40" t="s">
        <v>177</v>
      </c>
      <c r="C2867" s="72">
        <v>45889</v>
      </c>
      <c r="D2867" s="40" t="str">
        <f>VLOOKUP(B2867,辅助信息!E:K,7,FALSE)</f>
        <v>JWDDCD2025062200016</v>
      </c>
      <c r="E2867" s="40" t="str">
        <f>VLOOKUP(F2867,辅助信息!A:B,2,FALSE)</f>
        <v>螺纹钢</v>
      </c>
      <c r="F2867" s="40" t="s">
        <v>33</v>
      </c>
      <c r="G2867" s="36">
        <v>8</v>
      </c>
      <c r="H2867" s="136" t="str">
        <f>_xlfn.XLOOKUP(C2867&amp;F2867&amp;I2867&amp;J2867,'[1]2025年已发货'!$F:$F&amp;'[1]2025年已发货'!$C:$C&amp;'[1]2025年已发货'!$G:$G&amp;'[1]2025年已发货'!$H:$H,'[1]2025年已发货'!$E:$E,"未发货")</f>
        <v>未发货</v>
      </c>
      <c r="I2867" s="40" t="str">
        <f>VLOOKUP(B2867,辅助信息!E:I,3,FALSE)</f>
        <v>(武汉电气化局成达万高铁强电项目-南充营山)四川省南充市营山县保真路景阳名城南50米(保真路东)</v>
      </c>
      <c r="J2867" s="40" t="str">
        <f>VLOOKUP(B2867,辅助信息!E:I,4,FALSE)</f>
        <v>周开亮</v>
      </c>
      <c r="K2867" s="40">
        <f>VLOOKUP(J2867,辅助信息!H:I,2,FALSE)</f>
        <v>18381485052</v>
      </c>
      <c r="L2867" s="111" t="str">
        <f>VLOOKUP(B2867,辅助信息!E:J,6,FALSE)</f>
        <v>锈货不收！！下雨天钢筋没盖篷布不收！！，装货前联系收货人核实到场规格,没提前告知进场规格现场不给予接收</v>
      </c>
      <c r="O2867" s="64" t="str">
        <f ca="1" t="shared" si="169"/>
        <v/>
      </c>
      <c r="P2867" s="64" t="str">
        <f ca="1" t="shared" si="170"/>
        <v/>
      </c>
      <c r="Q2867" s="29" t="str">
        <f>VLOOKUP(B2867,辅助信息!E:M,9,FALSE)</f>
        <v>ZTWM-CDGS-XS-2025-0033-中铁武汉电气化局集团有限公司成达万高速铁路强电工程项目</v>
      </c>
      <c r="R2867" s="29" t="str">
        <f>_xlfn._xlws.FILTER(辅助信息!D:D,辅助信息!E:E=B2867)</f>
        <v>武汉电气化局成达万高铁强电项目</v>
      </c>
    </row>
    <row r="2868" hidden="1" spans="2:18">
      <c r="B2868" s="40" t="s">
        <v>177</v>
      </c>
      <c r="C2868" s="72">
        <v>45889</v>
      </c>
      <c r="D2868" s="40" t="str">
        <f>VLOOKUP(B2868,辅助信息!E:K,7,FALSE)</f>
        <v>JWDDCD2025062200016</v>
      </c>
      <c r="E2868" s="40" t="str">
        <f>VLOOKUP(F2868,辅助信息!A:B,2,FALSE)</f>
        <v>螺纹钢</v>
      </c>
      <c r="F2868" s="40" t="s">
        <v>28</v>
      </c>
      <c r="G2868" s="36">
        <v>5</v>
      </c>
      <c r="H2868" s="136">
        <f>_xlfn.XLOOKUP(C2868&amp;F2868&amp;I2868&amp;J2868,'[1]2025年已发货'!$F:$F&amp;'[1]2025年已发货'!$C:$C&amp;'[1]2025年已发货'!$G:$G&amp;'[1]2025年已发货'!$H:$H,'[1]2025年已发货'!$E:$E,"未发货")</f>
        <v>5</v>
      </c>
      <c r="I2868" s="40" t="str">
        <f>VLOOKUP(B2868,辅助信息!E:I,3,FALSE)</f>
        <v>(武汉电气化局成达万高铁强电项目-南充营山)四川省南充市营山县保真路景阳名城南50米(保真路东)</v>
      </c>
      <c r="J2868" s="40" t="str">
        <f>VLOOKUP(B2868,辅助信息!E:I,4,FALSE)</f>
        <v>周开亮</v>
      </c>
      <c r="K2868" s="40">
        <f>VLOOKUP(J2868,辅助信息!H:I,2,FALSE)</f>
        <v>18381485052</v>
      </c>
      <c r="L2868" s="111" t="str">
        <f>VLOOKUP(B2868,辅助信息!E:J,6,FALSE)</f>
        <v>锈货不收！！下雨天钢筋没盖篷布不收！！，装货前联系收货人核实到场规格,没提前告知进场规格现场不给予接收</v>
      </c>
      <c r="O2868" s="64" t="str">
        <f ca="1" t="shared" si="169"/>
        <v/>
      </c>
      <c r="P2868" s="64" t="str">
        <f ca="1" t="shared" si="170"/>
        <v/>
      </c>
      <c r="Q2868" s="29" t="str">
        <f>VLOOKUP(B2868,辅助信息!E:M,9,FALSE)</f>
        <v>ZTWM-CDGS-XS-2025-0033-中铁武汉电气化局集团有限公司成达万高速铁路强电工程项目</v>
      </c>
      <c r="R2868" s="29" t="str">
        <f>_xlfn._xlws.FILTER(辅助信息!D:D,辅助信息!E:E=B2868)</f>
        <v>武汉电气化局成达万高铁强电项目</v>
      </c>
    </row>
    <row r="2869" hidden="1" spans="2:18">
      <c r="B2869" s="40" t="s">
        <v>177</v>
      </c>
      <c r="C2869" s="72">
        <v>45889</v>
      </c>
      <c r="D2869" s="40" t="str">
        <f>VLOOKUP(B2869,辅助信息!E:K,7,FALSE)</f>
        <v>JWDDCD2025062200016</v>
      </c>
      <c r="E2869" s="40" t="str">
        <f>VLOOKUP(F2869,辅助信息!A:B,2,FALSE)</f>
        <v>螺纹钢</v>
      </c>
      <c r="F2869" s="40" t="s">
        <v>18</v>
      </c>
      <c r="G2869" s="36">
        <v>15</v>
      </c>
      <c r="H2869" s="136">
        <f>_xlfn.XLOOKUP(C2869&amp;F2869&amp;I2869&amp;J2869,'[1]2025年已发货'!$F:$F&amp;'[1]2025年已发货'!$C:$C&amp;'[1]2025年已发货'!$G:$G&amp;'[1]2025年已发货'!$H:$H,'[1]2025年已发货'!$E:$E,"未发货")</f>
        <v>15</v>
      </c>
      <c r="I2869" s="40" t="str">
        <f>VLOOKUP(B2869,辅助信息!E:I,3,FALSE)</f>
        <v>(武汉电气化局成达万高铁强电项目-南充营山)四川省南充市营山县保真路景阳名城南50米(保真路东)</v>
      </c>
      <c r="J2869" s="40" t="str">
        <f>VLOOKUP(B2869,辅助信息!E:I,4,FALSE)</f>
        <v>周开亮</v>
      </c>
      <c r="K2869" s="40">
        <f>VLOOKUP(J2869,辅助信息!H:I,2,FALSE)</f>
        <v>18381485052</v>
      </c>
      <c r="L2869" s="111" t="str">
        <f>VLOOKUP(B2869,辅助信息!E:J,6,FALSE)</f>
        <v>锈货不收！！下雨天钢筋没盖篷布不收！！，装货前联系收货人核实到场规格,没提前告知进场规格现场不给予接收</v>
      </c>
      <c r="O2869" s="64" t="str">
        <f ca="1" t="shared" si="169"/>
        <v/>
      </c>
      <c r="P2869" s="64" t="str">
        <f ca="1" t="shared" si="170"/>
        <v/>
      </c>
      <c r="Q2869" s="29" t="str">
        <f>VLOOKUP(B2869,辅助信息!E:M,9,FALSE)</f>
        <v>ZTWM-CDGS-XS-2025-0033-中铁武汉电气化局集团有限公司成达万高速铁路强电工程项目</v>
      </c>
      <c r="R2869" s="29" t="str">
        <f>_xlfn._xlws.FILTER(辅助信息!D:D,辅助信息!E:E=B2869)</f>
        <v>武汉电气化局成达万高铁强电项目</v>
      </c>
    </row>
    <row r="2870" hidden="1" spans="2:18">
      <c r="B2870" s="40" t="s">
        <v>187</v>
      </c>
      <c r="C2870" s="72">
        <v>45889</v>
      </c>
      <c r="D2870" s="40" t="str">
        <f>VLOOKUP(B2870,辅助信息!E:K,7,FALSE)</f>
        <v>JWDDCD2025072900121</v>
      </c>
      <c r="E2870" s="40" t="str">
        <f>VLOOKUP(F2870,辅助信息!A:B,2,FALSE)</f>
        <v>高线</v>
      </c>
      <c r="F2870" s="40" t="s">
        <v>57</v>
      </c>
      <c r="G2870" s="36">
        <v>20</v>
      </c>
      <c r="H2870" s="136" t="str">
        <f>_xlfn.XLOOKUP(C2870&amp;F2870&amp;I2870&amp;J2870,'[1]2025年已发货'!$F:$F&amp;'[1]2025年已发货'!$C:$C&amp;'[1]2025年已发货'!$G:$G&amp;'[1]2025年已发货'!$H:$H,'[1]2025年已发货'!$E:$E,"未发货")</f>
        <v>未发货</v>
      </c>
      <c r="I2870" s="40" t="str">
        <f>VLOOKUP(B2870,辅助信息!E:I,3,FALSE)</f>
        <v>(乐山市校地共建产教融合基地建设项目一标段)四川省乐山市市中区苏稽镇周山嘴</v>
      </c>
      <c r="J2870" s="40" t="str">
        <f>VLOOKUP(B2870,辅助信息!E:I,4,FALSE)</f>
        <v>范增云</v>
      </c>
      <c r="K2870" s="40">
        <f>VLOOKUP(J2870,辅助信息!H:I,2,FALSE)</f>
        <v>13668153241</v>
      </c>
      <c r="L2870" s="111" t="str">
        <f>VLOOKUP(B2870,辅助信息!E:J,6,FALSE)</f>
        <v>联系实际收货人（范增云13668153241）现场要求炉批号控制2个以下，超2个不给予签收。提前联系到场规格及数量</v>
      </c>
      <c r="O2870" s="64" t="str">
        <f ca="1" t="shared" si="169"/>
        <v/>
      </c>
      <c r="P2870" s="64" t="str">
        <f ca="1" t="shared" si="170"/>
        <v/>
      </c>
      <c r="Q2870" s="29" t="str">
        <f>VLOOKUP(B2870,辅助信息!E:M,9,FALSE)</f>
        <v>ZTWM-CDGS-XS-2025-0125-四川机司-乐山市校地共建产教融合基地配套设施项目施工一标段钢筋采购合同</v>
      </c>
      <c r="R2870" s="29" t="str">
        <f>_xlfn._xlws.FILTER(辅助信息!D:D,辅助信息!E:E=B2870)</f>
        <v>乐山市校地共建产教融合基地建设项目</v>
      </c>
    </row>
    <row r="2871" hidden="1" spans="2:18">
      <c r="B2871" s="40" t="s">
        <v>187</v>
      </c>
      <c r="C2871" s="72">
        <v>45889</v>
      </c>
      <c r="D2871" s="40" t="str">
        <f>VLOOKUP(B2871,辅助信息!E:K,7,FALSE)</f>
        <v>JWDDCD2025072900121</v>
      </c>
      <c r="E2871" s="40" t="str">
        <f>VLOOKUP(F2871,辅助信息!A:B,2,FALSE)</f>
        <v>盘螺</v>
      </c>
      <c r="F2871" s="40" t="s">
        <v>49</v>
      </c>
      <c r="G2871" s="36">
        <v>2</v>
      </c>
      <c r="H2871" s="136" t="str">
        <f>_xlfn.XLOOKUP(C2871&amp;F2871&amp;I2871&amp;J2871,'[1]2025年已发货'!$F:$F&amp;'[1]2025年已发货'!$C:$C&amp;'[1]2025年已发货'!$G:$G&amp;'[1]2025年已发货'!$H:$H,'[1]2025年已发货'!$E:$E,"未发货")</f>
        <v>未发货</v>
      </c>
      <c r="I2871" s="40" t="str">
        <f>VLOOKUP(B2871,辅助信息!E:I,3,FALSE)</f>
        <v>(乐山市校地共建产教融合基地建设项目一标段)四川省乐山市市中区苏稽镇周山嘴</v>
      </c>
      <c r="J2871" s="40" t="str">
        <f>VLOOKUP(B2871,辅助信息!E:I,4,FALSE)</f>
        <v>范增云</v>
      </c>
      <c r="K2871" s="40">
        <f>VLOOKUP(J2871,辅助信息!H:I,2,FALSE)</f>
        <v>13668153241</v>
      </c>
      <c r="L2871" s="111" t="str">
        <f>VLOOKUP(B2871,辅助信息!E:J,6,FALSE)</f>
        <v>联系实际收货人（范增云13668153241）现场要求炉批号控制2个以下，超2个不给予签收。提前联系到场规格及数量</v>
      </c>
      <c r="O2871" s="64" t="str">
        <f ca="1" t="shared" si="169"/>
        <v/>
      </c>
      <c r="P2871" s="64" t="str">
        <f ca="1" t="shared" si="170"/>
        <v/>
      </c>
      <c r="Q2871" s="29" t="str">
        <f>VLOOKUP(B2871,辅助信息!E:M,9,FALSE)</f>
        <v>ZTWM-CDGS-XS-2025-0125-四川机司-乐山市校地共建产教融合基地配套设施项目施工一标段钢筋采购合同</v>
      </c>
      <c r="R2871" s="29" t="str">
        <f>_xlfn._xlws.FILTER(辅助信息!D:D,辅助信息!E:E=B2871)</f>
        <v>乐山市校地共建产教融合基地建设项目</v>
      </c>
    </row>
    <row r="2872" hidden="1" spans="2:18">
      <c r="B2872" s="40" t="s">
        <v>187</v>
      </c>
      <c r="C2872" s="72">
        <v>45889</v>
      </c>
      <c r="D2872" s="40" t="str">
        <f>VLOOKUP(B2872,辅助信息!E:K,7,FALSE)</f>
        <v>JWDDCD2025072900121</v>
      </c>
      <c r="E2872" s="40" t="str">
        <f>VLOOKUP(F2872,辅助信息!A:B,2,FALSE)</f>
        <v>盘螺</v>
      </c>
      <c r="F2872" s="40" t="s">
        <v>40</v>
      </c>
      <c r="G2872" s="36">
        <v>10</v>
      </c>
      <c r="H2872" s="136" t="str">
        <f>_xlfn.XLOOKUP(C2872&amp;F2872&amp;I2872&amp;J2872,'[1]2025年已发货'!$F:$F&amp;'[1]2025年已发货'!$C:$C&amp;'[1]2025年已发货'!$G:$G&amp;'[1]2025年已发货'!$H:$H,'[1]2025年已发货'!$E:$E,"未发货")</f>
        <v>未发货</v>
      </c>
      <c r="I2872" s="40" t="str">
        <f>VLOOKUP(B2872,辅助信息!E:I,3,FALSE)</f>
        <v>(乐山市校地共建产教融合基地建设项目一标段)四川省乐山市市中区苏稽镇周山嘴</v>
      </c>
      <c r="J2872" s="40" t="str">
        <f>VLOOKUP(B2872,辅助信息!E:I,4,FALSE)</f>
        <v>范增云</v>
      </c>
      <c r="K2872" s="40">
        <f>VLOOKUP(J2872,辅助信息!H:I,2,FALSE)</f>
        <v>13668153241</v>
      </c>
      <c r="L2872" s="111" t="str">
        <f>VLOOKUP(B2872,辅助信息!E:J,6,FALSE)</f>
        <v>联系实际收货人（范增云13668153241）现场要求炉批号控制2个以下，超2个不给予签收。提前联系到场规格及数量</v>
      </c>
      <c r="O2872" s="64" t="str">
        <f ca="1" t="shared" si="169"/>
        <v/>
      </c>
      <c r="P2872" s="64" t="str">
        <f ca="1" t="shared" si="170"/>
        <v/>
      </c>
      <c r="Q2872" s="29" t="str">
        <f>VLOOKUP(B2872,辅助信息!E:M,9,FALSE)</f>
        <v>ZTWM-CDGS-XS-2025-0125-四川机司-乐山市校地共建产教融合基地配套设施项目施工一标段钢筋采购合同</v>
      </c>
      <c r="R2872" s="29" t="str">
        <f>_xlfn._xlws.FILTER(辅助信息!D:D,辅助信息!E:E=B2872)</f>
        <v>乐山市校地共建产教融合基地建设项目</v>
      </c>
    </row>
    <row r="2873" hidden="1" spans="2:18">
      <c r="B2873" s="40" t="s">
        <v>187</v>
      </c>
      <c r="C2873" s="72">
        <v>45889</v>
      </c>
      <c r="D2873" s="40" t="str">
        <f>VLOOKUP(B2873,辅助信息!E:K,7,FALSE)</f>
        <v>JWDDCD2025072900121</v>
      </c>
      <c r="E2873" s="40" t="str">
        <f>VLOOKUP(F2873,辅助信息!A:B,2,FALSE)</f>
        <v>盘螺</v>
      </c>
      <c r="F2873" s="40" t="s">
        <v>41</v>
      </c>
      <c r="G2873" s="36">
        <v>20</v>
      </c>
      <c r="H2873" s="136" t="str">
        <f>_xlfn.XLOOKUP(C2873&amp;F2873&amp;I2873&amp;J2873,'[1]2025年已发货'!$F:$F&amp;'[1]2025年已发货'!$C:$C&amp;'[1]2025年已发货'!$G:$G&amp;'[1]2025年已发货'!$H:$H,'[1]2025年已发货'!$E:$E,"未发货")</f>
        <v>未发货</v>
      </c>
      <c r="I2873" s="40" t="str">
        <f>VLOOKUP(B2873,辅助信息!E:I,3,FALSE)</f>
        <v>(乐山市校地共建产教融合基地建设项目一标段)四川省乐山市市中区苏稽镇周山嘴</v>
      </c>
      <c r="J2873" s="40" t="str">
        <f>VLOOKUP(B2873,辅助信息!E:I,4,FALSE)</f>
        <v>范增云</v>
      </c>
      <c r="K2873" s="40">
        <f>VLOOKUP(J2873,辅助信息!H:I,2,FALSE)</f>
        <v>13668153241</v>
      </c>
      <c r="L2873" s="111" t="str">
        <f>VLOOKUP(B2873,辅助信息!E:J,6,FALSE)</f>
        <v>联系实际收货人（范增云13668153241）现场要求炉批号控制2个以下，超2个不给予签收。提前联系到场规格及数量</v>
      </c>
      <c r="O2873" s="64" t="str">
        <f ca="1" t="shared" si="169"/>
        <v/>
      </c>
      <c r="P2873" s="64" t="str">
        <f ca="1" t="shared" si="170"/>
        <v/>
      </c>
      <c r="Q2873" s="29" t="str">
        <f>VLOOKUP(B2873,辅助信息!E:M,9,FALSE)</f>
        <v>ZTWM-CDGS-XS-2025-0125-四川机司-乐山市校地共建产教融合基地配套设施项目施工一标段钢筋采购合同</v>
      </c>
      <c r="R2873" s="29" t="str">
        <f>_xlfn._xlws.FILTER(辅助信息!D:D,辅助信息!E:E=B2873)</f>
        <v>乐山市校地共建产教融合基地建设项目</v>
      </c>
    </row>
    <row r="2874" hidden="1" spans="2:18">
      <c r="B2874" s="40" t="s">
        <v>187</v>
      </c>
      <c r="C2874" s="72">
        <v>45889</v>
      </c>
      <c r="D2874" s="40" t="str">
        <f>VLOOKUP(B2874,辅助信息!E:K,7,FALSE)</f>
        <v>JWDDCD2025072900121</v>
      </c>
      <c r="E2874" s="40" t="str">
        <f>VLOOKUP(F2874,辅助信息!A:B,2,FALSE)</f>
        <v>盘螺</v>
      </c>
      <c r="F2874" s="40" t="s">
        <v>26</v>
      </c>
      <c r="G2874" s="36">
        <v>30</v>
      </c>
      <c r="H2874" s="136" t="str">
        <f>_xlfn.XLOOKUP(C2874&amp;F2874&amp;I2874&amp;J2874,'[1]2025年已发货'!$F:$F&amp;'[1]2025年已发货'!$C:$C&amp;'[1]2025年已发货'!$G:$G&amp;'[1]2025年已发货'!$H:$H,'[1]2025年已发货'!$E:$E,"未发货")</f>
        <v>未发货</v>
      </c>
      <c r="I2874" s="40" t="str">
        <f>VLOOKUP(B2874,辅助信息!E:I,3,FALSE)</f>
        <v>(乐山市校地共建产教融合基地建设项目一标段)四川省乐山市市中区苏稽镇周山嘴</v>
      </c>
      <c r="J2874" s="40" t="str">
        <f>VLOOKUP(B2874,辅助信息!E:I,4,FALSE)</f>
        <v>范增云</v>
      </c>
      <c r="K2874" s="40">
        <f>VLOOKUP(J2874,辅助信息!H:I,2,FALSE)</f>
        <v>13668153241</v>
      </c>
      <c r="L2874" s="111" t="str">
        <f>VLOOKUP(B2874,辅助信息!E:J,6,FALSE)</f>
        <v>联系实际收货人（范增云13668153241）现场要求炉批号控制2个以下，超2个不给予签收。提前联系到场规格及数量</v>
      </c>
      <c r="O2874" s="64" t="str">
        <f ca="1" t="shared" si="169"/>
        <v/>
      </c>
      <c r="P2874" s="64" t="str">
        <f ca="1" t="shared" si="170"/>
        <v/>
      </c>
      <c r="Q2874" s="29" t="str">
        <f>VLOOKUP(B2874,辅助信息!E:M,9,FALSE)</f>
        <v>ZTWM-CDGS-XS-2025-0125-四川机司-乐山市校地共建产教融合基地配套设施项目施工一标段钢筋采购合同</v>
      </c>
      <c r="R2874" s="29" t="str">
        <f>_xlfn._xlws.FILTER(辅助信息!D:D,辅助信息!E:E=B2874)</f>
        <v>乐山市校地共建产教融合基地建设项目</v>
      </c>
    </row>
    <row r="2875" hidden="1" spans="2:18">
      <c r="B2875" s="40" t="s">
        <v>187</v>
      </c>
      <c r="C2875" s="72">
        <v>45889</v>
      </c>
      <c r="D2875" s="40" t="str">
        <f>VLOOKUP(B2875,辅助信息!E:K,7,FALSE)</f>
        <v>JWDDCD2025072900121</v>
      </c>
      <c r="E2875" s="40" t="str">
        <f>VLOOKUP(F2875,辅助信息!A:B,2,FALSE)</f>
        <v>螺纹钢</v>
      </c>
      <c r="F2875" s="40" t="s">
        <v>33</v>
      </c>
      <c r="G2875" s="36">
        <v>6</v>
      </c>
      <c r="H2875" s="136" t="str">
        <f>_xlfn.XLOOKUP(C2875&amp;F2875&amp;I2875&amp;J2875,'[1]2025年已发货'!$F:$F&amp;'[1]2025年已发货'!$C:$C&amp;'[1]2025年已发货'!$G:$G&amp;'[1]2025年已发货'!$H:$H,'[1]2025年已发货'!$E:$E,"未发货")</f>
        <v>未发货</v>
      </c>
      <c r="I2875" s="40" t="str">
        <f>VLOOKUP(B2875,辅助信息!E:I,3,FALSE)</f>
        <v>(乐山市校地共建产教融合基地建设项目一标段)四川省乐山市市中区苏稽镇周山嘴</v>
      </c>
      <c r="J2875" s="40" t="str">
        <f>VLOOKUP(B2875,辅助信息!E:I,4,FALSE)</f>
        <v>范增云</v>
      </c>
      <c r="K2875" s="40">
        <f>VLOOKUP(J2875,辅助信息!H:I,2,FALSE)</f>
        <v>13668153241</v>
      </c>
      <c r="L2875" s="111" t="str">
        <f>VLOOKUP(B2875,辅助信息!E:J,6,FALSE)</f>
        <v>联系实际收货人（范增云13668153241）现场要求炉批号控制2个以下，超2个不给予签收。提前联系到场规格及数量</v>
      </c>
      <c r="O2875" s="64" t="str">
        <f ca="1" t="shared" si="169"/>
        <v/>
      </c>
      <c r="P2875" s="64" t="str">
        <f ca="1" t="shared" si="170"/>
        <v/>
      </c>
      <c r="Q2875" s="29" t="str">
        <f>VLOOKUP(B2875,辅助信息!E:M,9,FALSE)</f>
        <v>ZTWM-CDGS-XS-2025-0125-四川机司-乐山市校地共建产教融合基地配套设施项目施工一标段钢筋采购合同</v>
      </c>
      <c r="R2875" s="29" t="str">
        <f>_xlfn._xlws.FILTER(辅助信息!D:D,辅助信息!E:E=B2875)</f>
        <v>乐山市校地共建产教融合基地建设项目</v>
      </c>
    </row>
    <row r="2876" hidden="1" spans="2:18">
      <c r="B2876" s="40" t="s">
        <v>187</v>
      </c>
      <c r="C2876" s="72">
        <v>45889</v>
      </c>
      <c r="D2876" s="40" t="str">
        <f>VLOOKUP(B2876,辅助信息!E:K,7,FALSE)</f>
        <v>JWDDCD2025072900121</v>
      </c>
      <c r="E2876" s="40" t="str">
        <f>VLOOKUP(F2876,辅助信息!A:B,2,FALSE)</f>
        <v>螺纹钢</v>
      </c>
      <c r="F2876" s="40" t="s">
        <v>28</v>
      </c>
      <c r="G2876" s="36">
        <v>3</v>
      </c>
      <c r="H2876" s="136" t="str">
        <f>_xlfn.XLOOKUP(C2876&amp;F2876&amp;I2876&amp;J2876,'[1]2025年已发货'!$F:$F&amp;'[1]2025年已发货'!$C:$C&amp;'[1]2025年已发货'!$G:$G&amp;'[1]2025年已发货'!$H:$H,'[1]2025年已发货'!$E:$E,"未发货")</f>
        <v>未发货</v>
      </c>
      <c r="I2876" s="40" t="str">
        <f>VLOOKUP(B2876,辅助信息!E:I,3,FALSE)</f>
        <v>(乐山市校地共建产教融合基地建设项目一标段)四川省乐山市市中区苏稽镇周山嘴</v>
      </c>
      <c r="J2876" s="40" t="str">
        <f>VLOOKUP(B2876,辅助信息!E:I,4,FALSE)</f>
        <v>范增云</v>
      </c>
      <c r="K2876" s="40">
        <f>VLOOKUP(J2876,辅助信息!H:I,2,FALSE)</f>
        <v>13668153241</v>
      </c>
      <c r="L2876" s="111" t="str">
        <f>VLOOKUP(B2876,辅助信息!E:J,6,FALSE)</f>
        <v>联系实际收货人（范增云13668153241）现场要求炉批号控制2个以下，超2个不给予签收。提前联系到场规格及数量</v>
      </c>
      <c r="O2876" s="64" t="str">
        <f ca="1" t="shared" si="169"/>
        <v/>
      </c>
      <c r="P2876" s="64" t="str">
        <f ca="1" t="shared" si="170"/>
        <v/>
      </c>
      <c r="Q2876" s="29" t="str">
        <f>VLOOKUP(B2876,辅助信息!E:M,9,FALSE)</f>
        <v>ZTWM-CDGS-XS-2025-0125-四川机司-乐山市校地共建产教融合基地配套设施项目施工一标段钢筋采购合同</v>
      </c>
      <c r="R2876" s="29" t="str">
        <f>_xlfn._xlws.FILTER(辅助信息!D:D,辅助信息!E:E=B2876)</f>
        <v>乐山市校地共建产教融合基地建设项目</v>
      </c>
    </row>
    <row r="2877" hidden="1" spans="2:18">
      <c r="B2877" s="40" t="s">
        <v>187</v>
      </c>
      <c r="C2877" s="72">
        <v>45889</v>
      </c>
      <c r="D2877" s="40" t="str">
        <f>VLOOKUP(B2877,辅助信息!E:K,7,FALSE)</f>
        <v>JWDDCD2025072900121</v>
      </c>
      <c r="E2877" s="40" t="str">
        <f>VLOOKUP(F2877,辅助信息!A:B,2,FALSE)</f>
        <v>螺纹钢</v>
      </c>
      <c r="F2877" s="40" t="s">
        <v>18</v>
      </c>
      <c r="G2877" s="36">
        <v>10</v>
      </c>
      <c r="H2877" s="136" t="str">
        <f>_xlfn.XLOOKUP(C2877&amp;F2877&amp;I2877&amp;J2877,'[1]2025年已发货'!$F:$F&amp;'[1]2025年已发货'!$C:$C&amp;'[1]2025年已发货'!$G:$G&amp;'[1]2025年已发货'!$H:$H,'[1]2025年已发货'!$E:$E,"未发货")</f>
        <v>未发货</v>
      </c>
      <c r="I2877" s="40" t="str">
        <f>VLOOKUP(B2877,辅助信息!E:I,3,FALSE)</f>
        <v>(乐山市校地共建产教融合基地建设项目一标段)四川省乐山市市中区苏稽镇周山嘴</v>
      </c>
      <c r="J2877" s="40" t="str">
        <f>VLOOKUP(B2877,辅助信息!E:I,4,FALSE)</f>
        <v>范增云</v>
      </c>
      <c r="K2877" s="40">
        <f>VLOOKUP(J2877,辅助信息!H:I,2,FALSE)</f>
        <v>13668153241</v>
      </c>
      <c r="L2877" s="111" t="str">
        <f>VLOOKUP(B2877,辅助信息!E:J,6,FALSE)</f>
        <v>联系实际收货人（范增云13668153241）现场要求炉批号控制2个以下，超2个不给予签收。提前联系到场规格及数量</v>
      </c>
      <c r="O2877" s="64" t="str">
        <f ca="1" t="shared" si="169"/>
        <v/>
      </c>
      <c r="P2877" s="64" t="str">
        <f ca="1" t="shared" si="170"/>
        <v/>
      </c>
      <c r="Q2877" s="29" t="str">
        <f>VLOOKUP(B2877,辅助信息!E:M,9,FALSE)</f>
        <v>ZTWM-CDGS-XS-2025-0125-四川机司-乐山市校地共建产教融合基地配套设施项目施工一标段钢筋采购合同</v>
      </c>
      <c r="R2877" s="29" t="str">
        <f>_xlfn._xlws.FILTER(辅助信息!D:D,辅助信息!E:E=B2877)</f>
        <v>乐山市校地共建产教融合基地建设项目</v>
      </c>
    </row>
    <row r="2878" hidden="1" spans="2:18">
      <c r="B2878" s="40" t="s">
        <v>187</v>
      </c>
      <c r="C2878" s="72">
        <v>45889</v>
      </c>
      <c r="D2878" s="40" t="str">
        <f>VLOOKUP(B2878,辅助信息!E:K,7,FALSE)</f>
        <v>JWDDCD2025072900121</v>
      </c>
      <c r="E2878" s="40" t="str">
        <f>VLOOKUP(F2878,辅助信息!A:B,2,FALSE)</f>
        <v>螺纹钢</v>
      </c>
      <c r="F2878" s="40" t="s">
        <v>65</v>
      </c>
      <c r="G2878" s="36">
        <v>36</v>
      </c>
      <c r="H2878" s="136" t="str">
        <f>_xlfn.XLOOKUP(C2878&amp;F2878&amp;I2878&amp;J2878,'[1]2025年已发货'!$F:$F&amp;'[1]2025年已发货'!$C:$C&amp;'[1]2025年已发货'!$G:$G&amp;'[1]2025年已发货'!$H:$H,'[1]2025年已发货'!$E:$E,"未发货")</f>
        <v>未发货</v>
      </c>
      <c r="I2878" s="40" t="str">
        <f>VLOOKUP(B2878,辅助信息!E:I,3,FALSE)</f>
        <v>(乐山市校地共建产教融合基地建设项目一标段)四川省乐山市市中区苏稽镇周山嘴</v>
      </c>
      <c r="J2878" s="40" t="str">
        <f>VLOOKUP(B2878,辅助信息!E:I,4,FALSE)</f>
        <v>范增云</v>
      </c>
      <c r="K2878" s="40">
        <f>VLOOKUP(J2878,辅助信息!H:I,2,FALSE)</f>
        <v>13668153241</v>
      </c>
      <c r="L2878" s="111" t="str">
        <f>VLOOKUP(B2878,辅助信息!E:J,6,FALSE)</f>
        <v>联系实际收货人（范增云13668153241）现场要求炉批号控制2个以下，超2个不给予签收。提前联系到场规格及数量</v>
      </c>
      <c r="O2878" s="64" t="str">
        <f ca="1" t="shared" si="169"/>
        <v/>
      </c>
      <c r="P2878" s="64" t="str">
        <f ca="1" t="shared" si="170"/>
        <v/>
      </c>
      <c r="Q2878" s="29" t="str">
        <f>VLOOKUP(B2878,辅助信息!E:M,9,FALSE)</f>
        <v>ZTWM-CDGS-XS-2025-0125-四川机司-乐山市校地共建产教融合基地配套设施项目施工一标段钢筋采购合同</v>
      </c>
      <c r="R2878" s="29" t="str">
        <f>_xlfn._xlws.FILTER(辅助信息!D:D,辅助信息!E:E=B2878)</f>
        <v>乐山市校地共建产教融合基地建设项目</v>
      </c>
    </row>
    <row r="2879" hidden="1" spans="2:18">
      <c r="B2879" s="40" t="s">
        <v>187</v>
      </c>
      <c r="C2879" s="72">
        <v>45889</v>
      </c>
      <c r="D2879" s="40" t="str">
        <f>VLOOKUP(B2879,辅助信息!E:K,7,FALSE)</f>
        <v>JWDDCD2025072900121</v>
      </c>
      <c r="E2879" s="40" t="str">
        <f>VLOOKUP(F2879,辅助信息!A:B,2,FALSE)</f>
        <v>螺纹钢</v>
      </c>
      <c r="F2879" s="40" t="s">
        <v>52</v>
      </c>
      <c r="G2879" s="36">
        <v>3</v>
      </c>
      <c r="H2879" s="136" t="str">
        <f>_xlfn.XLOOKUP(C2879&amp;F2879&amp;I2879&amp;J2879,'[1]2025年已发货'!$F:$F&amp;'[1]2025年已发货'!$C:$C&amp;'[1]2025年已发货'!$G:$G&amp;'[1]2025年已发货'!$H:$H,'[1]2025年已发货'!$E:$E,"未发货")</f>
        <v>未发货</v>
      </c>
      <c r="I2879" s="40" t="str">
        <f>VLOOKUP(B2879,辅助信息!E:I,3,FALSE)</f>
        <v>(乐山市校地共建产教融合基地建设项目一标段)四川省乐山市市中区苏稽镇周山嘴</v>
      </c>
      <c r="J2879" s="40" t="str">
        <f>VLOOKUP(B2879,辅助信息!E:I,4,FALSE)</f>
        <v>范增云</v>
      </c>
      <c r="K2879" s="40">
        <f>VLOOKUP(J2879,辅助信息!H:I,2,FALSE)</f>
        <v>13668153241</v>
      </c>
      <c r="L2879" s="111" t="str">
        <f>VLOOKUP(B2879,辅助信息!E:J,6,FALSE)</f>
        <v>联系实际收货人（范增云13668153241）现场要求炉批号控制2个以下，超2个不给予签收。提前联系到场规格及数量</v>
      </c>
      <c r="O2879" s="64" t="str">
        <f ca="1" t="shared" si="169"/>
        <v/>
      </c>
      <c r="P2879" s="64" t="str">
        <f ca="1" t="shared" si="170"/>
        <v/>
      </c>
      <c r="Q2879" s="29" t="str">
        <f>VLOOKUP(B2879,辅助信息!E:M,9,FALSE)</f>
        <v>ZTWM-CDGS-XS-2025-0125-四川机司-乐山市校地共建产教融合基地配套设施项目施工一标段钢筋采购合同</v>
      </c>
      <c r="R2879" s="29" t="str">
        <f>_xlfn._xlws.FILTER(辅助信息!D:D,辅助信息!E:E=B2879)</f>
        <v>乐山市校地共建产教融合基地建设项目</v>
      </c>
    </row>
    <row r="2880" hidden="1" spans="2:18">
      <c r="B2880" s="40" t="s">
        <v>186</v>
      </c>
      <c r="C2880" s="72">
        <v>45889</v>
      </c>
      <c r="D2880" s="40" t="str">
        <f>VLOOKUP(B2880,辅助信息!E:K,7,FALSE)</f>
        <v>JWDDCD2025072900123</v>
      </c>
      <c r="E2880" s="40" t="str">
        <f>VLOOKUP(F2880,辅助信息!A:B,2,FALSE)</f>
        <v>螺纹钢</v>
      </c>
      <c r="F2880" s="40" t="s">
        <v>76</v>
      </c>
      <c r="G2880" s="36">
        <v>3</v>
      </c>
      <c r="H2880" s="136" t="str">
        <f>_xlfn.XLOOKUP(C2880&amp;F2880&amp;I2880&amp;J2880,'[1]2025年已发货'!$F:$F&amp;'[1]2025年已发货'!$C:$C&amp;'[1]2025年已发货'!$G:$G&amp;'[1]2025年已发货'!$H:$H,'[1]2025年已发货'!$E:$E,"未发货")</f>
        <v>未发货</v>
      </c>
      <c r="I2880" s="40" t="str">
        <f>VLOOKUP(B2880,辅助信息!E:I,3,FALSE)</f>
        <v>(乐山市校地共建产教融合基地建设项目二标段)四川省乐山市市中区苏稽镇</v>
      </c>
      <c r="J2880" s="40" t="str">
        <f>VLOOKUP(B2880,辅助信息!E:I,4,FALSE)</f>
        <v>彭江涛</v>
      </c>
      <c r="K2880" s="40">
        <f>VLOOKUP(J2880,辅助信息!H:I,2,FALSE)</f>
        <v>13990276572</v>
      </c>
      <c r="L2880" s="111" t="str">
        <f>VLOOKUP(B2880,辅助信息!E:J,6,FALSE)</f>
        <v>联系实际收货人（彭江涛13990276572）现场要求炉批号控制2个以下，超2个不给予签收。提前联系到场规格及数量</v>
      </c>
      <c r="O2880" s="64" t="str">
        <f ca="1" t="shared" si="169"/>
        <v/>
      </c>
      <c r="P2880" s="64" t="str">
        <f ca="1" t="shared" si="170"/>
        <v/>
      </c>
      <c r="Q2880" s="29" t="str">
        <f>VLOOKUP(B2880,辅助信息!E:M,9,FALSE)</f>
        <v>ZTWM-CDGS-XS-2025-0126-四川机司-乐山市校地共建产教融合基地配套设施项目施工二标段钢筋采购合同</v>
      </c>
      <c r="R2880" s="29" t="str">
        <f>_xlfn._xlws.FILTER(辅助信息!D:D,辅助信息!E:E=B2880)</f>
        <v>乐山市校地共建产教融合基地建设项目</v>
      </c>
    </row>
    <row r="2881" hidden="1" spans="2:18">
      <c r="B2881" s="40" t="s">
        <v>186</v>
      </c>
      <c r="C2881" s="72">
        <v>45889</v>
      </c>
      <c r="D2881" s="40" t="str">
        <f>VLOOKUP(B2881,辅助信息!E:K,7,FALSE)</f>
        <v>JWDDCD2025072900123</v>
      </c>
      <c r="E2881" s="40" t="str">
        <f>VLOOKUP(F2881,辅助信息!A:B,2,FALSE)</f>
        <v>螺纹钢</v>
      </c>
      <c r="F2881" s="40" t="s">
        <v>199</v>
      </c>
      <c r="G2881" s="36">
        <v>5</v>
      </c>
      <c r="H2881" s="136" t="str">
        <f>_xlfn.XLOOKUP(C2881&amp;F2881&amp;I2881&amp;J2881,'[1]2025年已发货'!$F:$F&amp;'[1]2025年已发货'!$C:$C&amp;'[1]2025年已发货'!$G:$G&amp;'[1]2025年已发货'!$H:$H,'[1]2025年已发货'!$E:$E,"未发货")</f>
        <v>未发货</v>
      </c>
      <c r="I2881" s="40" t="str">
        <f>VLOOKUP(B2881,辅助信息!E:I,3,FALSE)</f>
        <v>(乐山市校地共建产教融合基地建设项目二标段)四川省乐山市市中区苏稽镇</v>
      </c>
      <c r="J2881" s="40" t="str">
        <f>VLOOKUP(B2881,辅助信息!E:I,4,FALSE)</f>
        <v>彭江涛</v>
      </c>
      <c r="K2881" s="40">
        <f>VLOOKUP(J2881,辅助信息!H:I,2,FALSE)</f>
        <v>13990276572</v>
      </c>
      <c r="L2881" s="111" t="str">
        <f>VLOOKUP(B2881,辅助信息!E:J,6,FALSE)</f>
        <v>联系实际收货人（彭江涛13990276572）现场要求炉批号控制2个以下，超2个不给予签收。提前联系到场规格及数量</v>
      </c>
      <c r="O2881" s="64" t="str">
        <f ca="1" t="shared" si="169"/>
        <v/>
      </c>
      <c r="P2881" s="64" t="str">
        <f ca="1" t="shared" si="170"/>
        <v/>
      </c>
      <c r="Q2881" s="29" t="str">
        <f>VLOOKUP(B2881,辅助信息!E:M,9,FALSE)</f>
        <v>ZTWM-CDGS-XS-2025-0126-四川机司-乐山市校地共建产教融合基地配套设施项目施工二标段钢筋采购合同</v>
      </c>
      <c r="R2881" s="29" t="str">
        <f>_xlfn._xlws.FILTER(辅助信息!D:D,辅助信息!E:E=B2881)</f>
        <v>乐山市校地共建产教融合基地建设项目</v>
      </c>
    </row>
    <row r="2882" hidden="1" spans="2:18">
      <c r="B2882" s="40" t="s">
        <v>186</v>
      </c>
      <c r="C2882" s="72">
        <v>45889</v>
      </c>
      <c r="D2882" s="40" t="str">
        <f>VLOOKUP(B2882,辅助信息!E:K,7,FALSE)</f>
        <v>JWDDCD2025072900123</v>
      </c>
      <c r="E2882" s="40" t="str">
        <f>VLOOKUP(F2882,辅助信息!A:B,2,FALSE)</f>
        <v>螺纹钢</v>
      </c>
      <c r="F2882" s="40" t="s">
        <v>141</v>
      </c>
      <c r="G2882" s="36">
        <v>10</v>
      </c>
      <c r="H2882" s="136">
        <v>10</v>
      </c>
      <c r="I2882" s="40" t="str">
        <f>VLOOKUP(B2882,辅助信息!E:I,3,FALSE)</f>
        <v>(乐山市校地共建产教融合基地建设项目二标段)四川省乐山市市中区苏稽镇</v>
      </c>
      <c r="J2882" s="40" t="str">
        <f>VLOOKUP(B2882,辅助信息!E:I,4,FALSE)</f>
        <v>彭江涛</v>
      </c>
      <c r="K2882" s="40">
        <f>VLOOKUP(J2882,辅助信息!H:I,2,FALSE)</f>
        <v>13990276572</v>
      </c>
      <c r="L2882" s="111" t="str">
        <f>VLOOKUP(B2882,辅助信息!E:J,6,FALSE)</f>
        <v>联系实际收货人（彭江涛13990276572）现场要求炉批号控制2个以下，超2个不给予签收。提前联系到场规格及数量</v>
      </c>
      <c r="O2882" s="64" t="str">
        <f ca="1" t="shared" si="169"/>
        <v/>
      </c>
      <c r="P2882" s="64" t="str">
        <f ca="1" t="shared" si="170"/>
        <v/>
      </c>
      <c r="Q2882" s="29" t="str">
        <f>VLOOKUP(B2882,辅助信息!E:M,9,FALSE)</f>
        <v>ZTWM-CDGS-XS-2025-0126-四川机司-乐山市校地共建产教融合基地配套设施项目施工二标段钢筋采购合同</v>
      </c>
      <c r="R2882" s="29" t="str">
        <f>_xlfn._xlws.FILTER(辅助信息!D:D,辅助信息!E:E=B2882)</f>
        <v>乐山市校地共建产教融合基地建设项目</v>
      </c>
    </row>
    <row r="2883" hidden="1" spans="2:18">
      <c r="B2883" s="40" t="s">
        <v>186</v>
      </c>
      <c r="C2883" s="72">
        <v>45889</v>
      </c>
      <c r="D2883" s="40" t="str">
        <f>VLOOKUP(B2883,辅助信息!E:K,7,FALSE)</f>
        <v>JWDDCD2025072900123</v>
      </c>
      <c r="E2883" s="40" t="str">
        <f>VLOOKUP(F2883,辅助信息!A:B,2,FALSE)</f>
        <v>螺纹钢</v>
      </c>
      <c r="F2883" s="40" t="s">
        <v>142</v>
      </c>
      <c r="G2883" s="36">
        <v>47</v>
      </c>
      <c r="H2883" s="136" t="str">
        <f>_xlfn.XLOOKUP(C2883&amp;F2883&amp;I2883&amp;J2883,'[1]2025年已发货'!$F:$F&amp;'[1]2025年已发货'!$C:$C&amp;'[1]2025年已发货'!$G:$G&amp;'[1]2025年已发货'!$H:$H,'[1]2025年已发货'!$E:$E,"未发货")</f>
        <v>未发货</v>
      </c>
      <c r="I2883" s="40" t="str">
        <f>VLOOKUP(B2883,辅助信息!E:I,3,FALSE)</f>
        <v>(乐山市校地共建产教融合基地建设项目二标段)四川省乐山市市中区苏稽镇</v>
      </c>
      <c r="J2883" s="40" t="str">
        <f>VLOOKUP(B2883,辅助信息!E:I,4,FALSE)</f>
        <v>彭江涛</v>
      </c>
      <c r="K2883" s="40">
        <f>VLOOKUP(J2883,辅助信息!H:I,2,FALSE)</f>
        <v>13990276572</v>
      </c>
      <c r="L2883" s="111" t="str">
        <f>VLOOKUP(B2883,辅助信息!E:J,6,FALSE)</f>
        <v>联系实际收货人（彭江涛13990276572）现场要求炉批号控制2个以下，超2个不给予签收。提前联系到场规格及数量</v>
      </c>
      <c r="O2883" s="64" t="str">
        <f ca="1" t="shared" si="169"/>
        <v/>
      </c>
      <c r="P2883" s="64" t="str">
        <f ca="1" t="shared" si="170"/>
        <v/>
      </c>
      <c r="Q2883" s="29" t="str">
        <f>VLOOKUP(B2883,辅助信息!E:M,9,FALSE)</f>
        <v>ZTWM-CDGS-XS-2025-0126-四川机司-乐山市校地共建产教融合基地配套设施项目施工二标段钢筋采购合同</v>
      </c>
      <c r="R2883" s="29" t="str">
        <f>_xlfn._xlws.FILTER(辅助信息!D:D,辅助信息!E:E=B2883)</f>
        <v>乐山市校地共建产教融合基地建设项目</v>
      </c>
    </row>
    <row r="2884" hidden="1" spans="2:18">
      <c r="B2884" s="40" t="s">
        <v>186</v>
      </c>
      <c r="C2884" s="72">
        <v>45889</v>
      </c>
      <c r="D2884" s="40" t="str">
        <f>VLOOKUP(B2884,辅助信息!E:K,7,FALSE)</f>
        <v>JWDDCD2025072900123</v>
      </c>
      <c r="E2884" s="40" t="str">
        <f>VLOOKUP(F2884,辅助信息!A:B,2,FALSE)</f>
        <v>螺纹钢</v>
      </c>
      <c r="F2884" s="40" t="s">
        <v>205</v>
      </c>
      <c r="G2884" s="36">
        <v>15</v>
      </c>
      <c r="H2884" s="136" t="str">
        <f>_xlfn.XLOOKUP(C2884&amp;F2884&amp;I2884&amp;J2884,'[1]2025年已发货'!$F:$F&amp;'[1]2025年已发货'!$C:$C&amp;'[1]2025年已发货'!$G:$G&amp;'[1]2025年已发货'!$H:$H,'[1]2025年已发货'!$E:$E,"未发货")</f>
        <v>未发货</v>
      </c>
      <c r="I2884" s="40" t="str">
        <f>VLOOKUP(B2884,辅助信息!E:I,3,FALSE)</f>
        <v>(乐山市校地共建产教融合基地建设项目二标段)四川省乐山市市中区苏稽镇</v>
      </c>
      <c r="J2884" s="40" t="str">
        <f>VLOOKUP(B2884,辅助信息!E:I,4,FALSE)</f>
        <v>彭江涛</v>
      </c>
      <c r="K2884" s="40">
        <f>VLOOKUP(J2884,辅助信息!H:I,2,FALSE)</f>
        <v>13990276572</v>
      </c>
      <c r="L2884" s="111" t="str">
        <f>VLOOKUP(B2884,辅助信息!E:J,6,FALSE)</f>
        <v>联系实际收货人（彭江涛13990276572）现场要求炉批号控制2个以下，超2个不给予签收。提前联系到场规格及数量</v>
      </c>
      <c r="O2884" s="64" t="str">
        <f ca="1" t="shared" si="169"/>
        <v/>
      </c>
      <c r="P2884" s="64" t="str">
        <f ca="1" t="shared" si="170"/>
        <v/>
      </c>
      <c r="Q2884" s="29" t="str">
        <f>VLOOKUP(B2884,辅助信息!E:M,9,FALSE)</f>
        <v>ZTWM-CDGS-XS-2025-0126-四川机司-乐山市校地共建产教融合基地配套设施项目施工二标段钢筋采购合同</v>
      </c>
      <c r="R2884" s="29" t="str">
        <f>_xlfn._xlws.FILTER(辅助信息!D:D,辅助信息!E:E=B2884)</f>
        <v>乐山市校地共建产教融合基地建设项目</v>
      </c>
    </row>
    <row r="2885" hidden="1" spans="2:18">
      <c r="B2885" s="40" t="s">
        <v>186</v>
      </c>
      <c r="C2885" s="72">
        <v>45889</v>
      </c>
      <c r="D2885" s="40" t="str">
        <f>VLOOKUP(B2885,辅助信息!E:K,7,FALSE)</f>
        <v>JWDDCD2025072900123</v>
      </c>
      <c r="E2885" s="40" t="str">
        <f>VLOOKUP(F2885,辅助信息!A:B,2,FALSE)</f>
        <v>螺纹钢</v>
      </c>
      <c r="F2885" s="40" t="s">
        <v>140</v>
      </c>
      <c r="G2885" s="36">
        <v>15</v>
      </c>
      <c r="H2885" s="136" t="str">
        <f>_xlfn.XLOOKUP(C2885&amp;F2885&amp;I2885&amp;J2885,'[1]2025年已发货'!$F:$F&amp;'[1]2025年已发货'!$C:$C&amp;'[1]2025年已发货'!$G:$G&amp;'[1]2025年已发货'!$H:$H,'[1]2025年已发货'!$E:$E,"未发货")</f>
        <v>未发货</v>
      </c>
      <c r="I2885" s="40" t="str">
        <f>VLOOKUP(B2885,辅助信息!E:I,3,FALSE)</f>
        <v>(乐山市校地共建产教融合基地建设项目二标段)四川省乐山市市中区苏稽镇</v>
      </c>
      <c r="J2885" s="40" t="str">
        <f>VLOOKUP(B2885,辅助信息!E:I,4,FALSE)</f>
        <v>彭江涛</v>
      </c>
      <c r="K2885" s="40">
        <f>VLOOKUP(J2885,辅助信息!H:I,2,FALSE)</f>
        <v>13990276572</v>
      </c>
      <c r="L2885" s="111" t="str">
        <f>VLOOKUP(B2885,辅助信息!E:J,6,FALSE)</f>
        <v>联系实际收货人（彭江涛13990276572）现场要求炉批号控制2个以下，超2个不给予签收。提前联系到场规格及数量</v>
      </c>
      <c r="O2885" s="64" t="str">
        <f ca="1" t="shared" si="169"/>
        <v/>
      </c>
      <c r="P2885" s="64" t="str">
        <f ca="1" t="shared" si="170"/>
        <v/>
      </c>
      <c r="Q2885" s="29" t="str">
        <f>VLOOKUP(B2885,辅助信息!E:M,9,FALSE)</f>
        <v>ZTWM-CDGS-XS-2025-0126-四川机司-乐山市校地共建产教融合基地配套设施项目施工二标段钢筋采购合同</v>
      </c>
      <c r="R2885" s="29" t="str">
        <f>_xlfn._xlws.FILTER(辅助信息!D:D,辅助信息!E:E=B2885)</f>
        <v>乐山市校地共建产教融合基地建设项目</v>
      </c>
    </row>
    <row r="2886" hidden="1" spans="2:18">
      <c r="B2886" s="40" t="s">
        <v>186</v>
      </c>
      <c r="C2886" s="72">
        <v>45889</v>
      </c>
      <c r="D2886" s="40" t="str">
        <f>VLOOKUP(B2886,辅助信息!E:K,7,FALSE)</f>
        <v>JWDDCD2025072900123</v>
      </c>
      <c r="E2886" s="40" t="str">
        <f>VLOOKUP(F2886,辅助信息!A:B,2,FALSE)</f>
        <v>螺纹钢</v>
      </c>
      <c r="F2886" s="40" t="s">
        <v>142</v>
      </c>
      <c r="G2886" s="36">
        <v>25</v>
      </c>
      <c r="H2886" s="136" t="str">
        <f>_xlfn.XLOOKUP(C2886&amp;F2886&amp;I2886&amp;J2886,'[1]2025年已发货'!$F:$F&amp;'[1]2025年已发货'!$C:$C&amp;'[1]2025年已发货'!$G:$G&amp;'[1]2025年已发货'!$H:$H,'[1]2025年已发货'!$E:$E,"未发货")</f>
        <v>未发货</v>
      </c>
      <c r="I2886" s="40" t="str">
        <f>VLOOKUP(B2886,辅助信息!E:I,3,FALSE)</f>
        <v>(乐山市校地共建产教融合基地建设项目二标段)四川省乐山市市中区苏稽镇</v>
      </c>
      <c r="J2886" s="40" t="str">
        <f>VLOOKUP(B2886,辅助信息!E:I,4,FALSE)</f>
        <v>彭江涛</v>
      </c>
      <c r="K2886" s="40">
        <f>VLOOKUP(J2886,辅助信息!H:I,2,FALSE)</f>
        <v>13990276572</v>
      </c>
      <c r="L2886" s="111" t="str">
        <f>VLOOKUP(B2886,辅助信息!E:J,6,FALSE)</f>
        <v>联系实际收货人（彭江涛13990276572）现场要求炉批号控制2个以下，超2个不给予签收。提前联系到场规格及数量</v>
      </c>
      <c r="O2886" s="64" t="str">
        <f ca="1" t="shared" si="169"/>
        <v/>
      </c>
      <c r="P2886" s="64" t="str">
        <f ca="1" t="shared" si="170"/>
        <v/>
      </c>
      <c r="Q2886" s="29" t="str">
        <f>VLOOKUP(B2886,辅助信息!E:M,9,FALSE)</f>
        <v>ZTWM-CDGS-XS-2025-0126-四川机司-乐山市校地共建产教融合基地配套设施项目施工二标段钢筋采购合同</v>
      </c>
      <c r="R2886" s="29" t="str">
        <f>_xlfn._xlws.FILTER(辅助信息!D:D,辅助信息!E:E=B2886)</f>
        <v>乐山市校地共建产教融合基地建设项目</v>
      </c>
    </row>
    <row r="2887" hidden="1" spans="2:18">
      <c r="B2887" s="40" t="s">
        <v>186</v>
      </c>
      <c r="C2887" s="72">
        <v>45889</v>
      </c>
      <c r="D2887" s="40" t="str">
        <f>VLOOKUP(B2887,辅助信息!E:K,7,FALSE)</f>
        <v>JWDDCD2025072900123</v>
      </c>
      <c r="E2887" s="40" t="str">
        <f>VLOOKUP(F2887,辅助信息!A:B,2,FALSE)</f>
        <v>螺纹钢</v>
      </c>
      <c r="F2887" s="40" t="s">
        <v>200</v>
      </c>
      <c r="G2887" s="36">
        <v>10</v>
      </c>
      <c r="H2887" s="136" t="str">
        <f>_xlfn.XLOOKUP(C2887&amp;F2887&amp;I2887&amp;J2887,'[1]2025年已发货'!$F:$F&amp;'[1]2025年已发货'!$C:$C&amp;'[1]2025年已发货'!$G:$G&amp;'[1]2025年已发货'!$H:$H,'[1]2025年已发货'!$E:$E,"未发货")</f>
        <v>未发货</v>
      </c>
      <c r="I2887" s="40" t="str">
        <f>VLOOKUP(B2887,辅助信息!E:I,3,FALSE)</f>
        <v>(乐山市校地共建产教融合基地建设项目二标段)四川省乐山市市中区苏稽镇</v>
      </c>
      <c r="J2887" s="40" t="str">
        <f>VLOOKUP(B2887,辅助信息!E:I,4,FALSE)</f>
        <v>彭江涛</v>
      </c>
      <c r="K2887" s="40">
        <f>VLOOKUP(J2887,辅助信息!H:I,2,FALSE)</f>
        <v>13990276572</v>
      </c>
      <c r="L2887" s="111" t="str">
        <f>VLOOKUP(B2887,辅助信息!E:J,6,FALSE)</f>
        <v>联系实际收货人（彭江涛13990276572）现场要求炉批号控制2个以下，超2个不给予签收。提前联系到场规格及数量</v>
      </c>
      <c r="O2887" s="64" t="str">
        <f ca="1" t="shared" si="169"/>
        <v/>
      </c>
      <c r="P2887" s="64" t="str">
        <f ca="1" t="shared" si="170"/>
        <v/>
      </c>
      <c r="Q2887" s="29" t="str">
        <f>VLOOKUP(B2887,辅助信息!E:M,9,FALSE)</f>
        <v>ZTWM-CDGS-XS-2025-0126-四川机司-乐山市校地共建产教融合基地配套设施项目施工二标段钢筋采购合同</v>
      </c>
      <c r="R2887" s="29" t="str">
        <f>_xlfn._xlws.FILTER(辅助信息!D:D,辅助信息!E:E=B2887)</f>
        <v>乐山市校地共建产教融合基地建设项目</v>
      </c>
    </row>
    <row r="2888" hidden="1" spans="2:18">
      <c r="B2888" s="40" t="s">
        <v>186</v>
      </c>
      <c r="C2888" s="72">
        <v>45889</v>
      </c>
      <c r="D2888" s="40" t="str">
        <f>VLOOKUP(B2888,辅助信息!E:K,7,FALSE)</f>
        <v>JWDDCD2025072900123</v>
      </c>
      <c r="E2888" s="40" t="str">
        <f>VLOOKUP(F2888,辅助信息!A:B,2,FALSE)</f>
        <v>螺纹钢</v>
      </c>
      <c r="F2888" s="40" t="s">
        <v>201</v>
      </c>
      <c r="G2888" s="36">
        <v>5</v>
      </c>
      <c r="H2888" s="136">
        <v>5</v>
      </c>
      <c r="I2888" s="40" t="str">
        <f>VLOOKUP(B2888,辅助信息!E:I,3,FALSE)</f>
        <v>(乐山市校地共建产教融合基地建设项目二标段)四川省乐山市市中区苏稽镇</v>
      </c>
      <c r="J2888" s="40" t="str">
        <f>VLOOKUP(B2888,辅助信息!E:I,4,FALSE)</f>
        <v>彭江涛</v>
      </c>
      <c r="K2888" s="40">
        <f>VLOOKUP(J2888,辅助信息!H:I,2,FALSE)</f>
        <v>13990276572</v>
      </c>
      <c r="L2888" s="111" t="str">
        <f>VLOOKUP(B2888,辅助信息!E:J,6,FALSE)</f>
        <v>联系实际收货人（彭江涛13990276572）现场要求炉批号控制2个以下，超2个不给予签收。提前联系到场规格及数量</v>
      </c>
      <c r="O2888" s="64" t="str">
        <f ca="1" t="shared" si="169"/>
        <v/>
      </c>
      <c r="P2888" s="64" t="str">
        <f ca="1" t="shared" si="170"/>
        <v/>
      </c>
      <c r="Q2888" s="29" t="str">
        <f>VLOOKUP(B2888,辅助信息!E:M,9,FALSE)</f>
        <v>ZTWM-CDGS-XS-2025-0126-四川机司-乐山市校地共建产教融合基地配套设施项目施工二标段钢筋采购合同</v>
      </c>
      <c r="R2888" s="29" t="str">
        <f>_xlfn._xlws.FILTER(辅助信息!D:D,辅助信息!E:E=B2888)</f>
        <v>乐山市校地共建产教融合基地建设项目</v>
      </c>
    </row>
    <row r="2889" hidden="1" spans="2:18">
      <c r="B2889" s="40" t="s">
        <v>186</v>
      </c>
      <c r="C2889" s="72">
        <v>45889</v>
      </c>
      <c r="D2889" s="40" t="str">
        <f>VLOOKUP(B2889,辅助信息!E:K,7,FALSE)</f>
        <v>JWDDCD2025072900123</v>
      </c>
      <c r="E2889" s="40" t="str">
        <f>VLOOKUP(F2889,辅助信息!A:B,2,FALSE)</f>
        <v>螺纹钢</v>
      </c>
      <c r="F2889" s="40" t="s">
        <v>141</v>
      </c>
      <c r="G2889" s="36">
        <v>10</v>
      </c>
      <c r="H2889" s="136">
        <v>5</v>
      </c>
      <c r="I2889" s="40" t="str">
        <f>VLOOKUP(B2889,辅助信息!E:I,3,FALSE)</f>
        <v>(乐山市校地共建产教融合基地建设项目二标段)四川省乐山市市中区苏稽镇</v>
      </c>
      <c r="J2889" s="40" t="str">
        <f>VLOOKUP(B2889,辅助信息!E:I,4,FALSE)</f>
        <v>彭江涛</v>
      </c>
      <c r="K2889" s="40">
        <f>VLOOKUP(J2889,辅助信息!H:I,2,FALSE)</f>
        <v>13990276572</v>
      </c>
      <c r="L2889" s="111" t="str">
        <f>VLOOKUP(B2889,辅助信息!E:J,6,FALSE)</f>
        <v>联系实际收货人（彭江涛13990276572）现场要求炉批号控制2个以下，超2个不给予签收。提前联系到场规格及数量</v>
      </c>
      <c r="O2889" s="64" t="str">
        <f ca="1" t="shared" si="169"/>
        <v/>
      </c>
      <c r="P2889" s="64" t="str">
        <f ca="1" t="shared" si="170"/>
        <v/>
      </c>
      <c r="Q2889" s="29" t="str">
        <f>VLOOKUP(B2889,辅助信息!E:M,9,FALSE)</f>
        <v>ZTWM-CDGS-XS-2025-0126-四川机司-乐山市校地共建产教融合基地配套设施项目施工二标段钢筋采购合同</v>
      </c>
      <c r="R2889" s="29" t="str">
        <f>_xlfn._xlws.FILTER(辅助信息!D:D,辅助信息!E:E=B2889)</f>
        <v>乐山市校地共建产教融合基地建设项目</v>
      </c>
    </row>
    <row r="2890" hidden="1" spans="2:18">
      <c r="B2890" s="40" t="s">
        <v>186</v>
      </c>
      <c r="C2890" s="72">
        <v>45889</v>
      </c>
      <c r="D2890" s="40" t="str">
        <f>VLOOKUP(B2890,辅助信息!E:K,7,FALSE)</f>
        <v>JWDDCD2025072900123</v>
      </c>
      <c r="E2890" s="40" t="str">
        <f>VLOOKUP(F2890,辅助信息!A:B,2,FALSE)</f>
        <v>螺纹钢</v>
      </c>
      <c r="F2890" s="40" t="s">
        <v>200</v>
      </c>
      <c r="G2890" s="36">
        <v>10</v>
      </c>
      <c r="H2890" s="136" t="str">
        <f>_xlfn.XLOOKUP(C2890&amp;F2890&amp;I2890&amp;J2890,'[1]2025年已发货'!$F:$F&amp;'[1]2025年已发货'!$C:$C&amp;'[1]2025年已发货'!$G:$G&amp;'[1]2025年已发货'!$H:$H,'[1]2025年已发货'!$E:$E,"未发货")</f>
        <v>未发货</v>
      </c>
      <c r="I2890" s="40" t="str">
        <f>VLOOKUP(B2890,辅助信息!E:I,3,FALSE)</f>
        <v>(乐山市校地共建产教融合基地建设项目二标段)四川省乐山市市中区苏稽镇</v>
      </c>
      <c r="J2890" s="40" t="str">
        <f>VLOOKUP(B2890,辅助信息!E:I,4,FALSE)</f>
        <v>彭江涛</v>
      </c>
      <c r="K2890" s="40">
        <f>VLOOKUP(J2890,辅助信息!H:I,2,FALSE)</f>
        <v>13990276572</v>
      </c>
      <c r="L2890" s="111" t="str">
        <f>VLOOKUP(B2890,辅助信息!E:J,6,FALSE)</f>
        <v>联系实际收货人（彭江涛13990276572）现场要求炉批号控制2个以下，超2个不给予签收。提前联系到场规格及数量</v>
      </c>
      <c r="O2890" s="64" t="str">
        <f ca="1" t="shared" si="169"/>
        <v/>
      </c>
      <c r="P2890" s="64" t="str">
        <f ca="1" t="shared" si="170"/>
        <v/>
      </c>
      <c r="Q2890" s="29" t="str">
        <f>VLOOKUP(B2890,辅助信息!E:M,9,FALSE)</f>
        <v>ZTWM-CDGS-XS-2025-0126-四川机司-乐山市校地共建产教融合基地配套设施项目施工二标段钢筋采购合同</v>
      </c>
      <c r="R2890" s="29" t="str">
        <f>_xlfn._xlws.FILTER(辅助信息!D:D,辅助信息!E:E=B2890)</f>
        <v>乐山市校地共建产教融合基地建设项目</v>
      </c>
    </row>
    <row r="2891" hidden="1" spans="2:18">
      <c r="B2891" s="40" t="s">
        <v>186</v>
      </c>
      <c r="C2891" s="72">
        <v>45889</v>
      </c>
      <c r="D2891" s="40" t="str">
        <f>VLOOKUP(B2891,辅助信息!E:K,7,FALSE)</f>
        <v>JWDDCD2025072900123</v>
      </c>
      <c r="E2891" s="40" t="str">
        <f>VLOOKUP(F2891,辅助信息!A:B,2,FALSE)</f>
        <v>螺纹钢</v>
      </c>
      <c r="F2891" s="40" t="s">
        <v>201</v>
      </c>
      <c r="G2891" s="36">
        <v>15</v>
      </c>
      <c r="H2891" s="136">
        <v>15</v>
      </c>
      <c r="I2891" s="40" t="str">
        <f>VLOOKUP(B2891,辅助信息!E:I,3,FALSE)</f>
        <v>(乐山市校地共建产教融合基地建设项目二标段)四川省乐山市市中区苏稽镇</v>
      </c>
      <c r="J2891" s="40" t="str">
        <f>VLOOKUP(B2891,辅助信息!E:I,4,FALSE)</f>
        <v>彭江涛</v>
      </c>
      <c r="K2891" s="40">
        <f>VLOOKUP(J2891,辅助信息!H:I,2,FALSE)</f>
        <v>13990276572</v>
      </c>
      <c r="L2891" s="111" t="str">
        <f>VLOOKUP(B2891,辅助信息!E:J,6,FALSE)</f>
        <v>联系实际收货人（彭江涛13990276572）现场要求炉批号控制2个以下，超2个不给予签收。提前联系到场规格及数量</v>
      </c>
      <c r="O2891" s="64" t="str">
        <f ca="1" t="shared" si="169"/>
        <v/>
      </c>
      <c r="P2891" s="64" t="str">
        <f ca="1" t="shared" si="170"/>
        <v/>
      </c>
      <c r="Q2891" s="29" t="str">
        <f>VLOOKUP(B2891,辅助信息!E:M,9,FALSE)</f>
        <v>ZTWM-CDGS-XS-2025-0126-四川机司-乐山市校地共建产教融合基地配套设施项目施工二标段钢筋采购合同</v>
      </c>
      <c r="R2891" s="29" t="str">
        <f>_xlfn._xlws.FILTER(辅助信息!D:D,辅助信息!E:E=B2891)</f>
        <v>乐山市校地共建产教融合基地建设项目</v>
      </c>
    </row>
    <row r="2892" hidden="1" spans="2:18">
      <c r="B2892" s="40" t="s">
        <v>187</v>
      </c>
      <c r="C2892" s="72">
        <v>45889</v>
      </c>
      <c r="D2892" s="40" t="str">
        <f>VLOOKUP(B2892,辅助信息!E:K,7,FALSE)</f>
        <v>JWDDCD2025072900121</v>
      </c>
      <c r="E2892" s="40" t="str">
        <f>VLOOKUP(F2892,辅助信息!A:B,2,FALSE)</f>
        <v>螺纹钢</v>
      </c>
      <c r="F2892" s="40" t="s">
        <v>66</v>
      </c>
      <c r="G2892" s="36">
        <v>10</v>
      </c>
      <c r="H2892" s="136" t="str">
        <f>_xlfn.XLOOKUP(C2892&amp;F2892&amp;I2892&amp;J2892,'[1]2025年已发货'!$F:$F&amp;'[1]2025年已发货'!$C:$C&amp;'[1]2025年已发货'!$G:$G&amp;'[1]2025年已发货'!$H:$H,'[1]2025年已发货'!$E:$E,"未发货")</f>
        <v>未发货</v>
      </c>
      <c r="I2892" s="40" t="str">
        <f>VLOOKUP(B2892,辅助信息!E:I,3,FALSE)</f>
        <v>(乐山市校地共建产教融合基地建设项目一标段)四川省乐山市市中区苏稽镇周山嘴</v>
      </c>
      <c r="J2892" s="40" t="str">
        <f>VLOOKUP(B2892,辅助信息!E:I,4,FALSE)</f>
        <v>范增云</v>
      </c>
      <c r="K2892" s="40">
        <f>VLOOKUP(J2892,辅助信息!H:I,2,FALSE)</f>
        <v>13668153241</v>
      </c>
      <c r="L2892" s="111" t="str">
        <f>VLOOKUP(B2892,辅助信息!E:J,6,FALSE)</f>
        <v>联系实际收货人（范增云13668153241）现场要求炉批号控制2个以下，超2个不给予签收。提前联系到场规格及数量</v>
      </c>
      <c r="O2892" s="64" t="str">
        <f ca="1" t="shared" si="169"/>
        <v/>
      </c>
      <c r="P2892" s="64" t="str">
        <f ca="1" t="shared" si="170"/>
        <v/>
      </c>
      <c r="Q2892" s="29" t="str">
        <f>VLOOKUP(B2892,辅助信息!E:M,9,FALSE)</f>
        <v>ZTWM-CDGS-XS-2025-0125-四川机司-乐山市校地共建产教融合基地配套设施项目施工一标段钢筋采购合同</v>
      </c>
      <c r="R2892" s="29" t="str">
        <f>_xlfn._xlws.FILTER(辅助信息!D:D,辅助信息!E:E=B2892)</f>
        <v>乐山市校地共建产教融合基地建设项目</v>
      </c>
    </row>
    <row r="2893" hidden="1" spans="2:18">
      <c r="B2893" s="40" t="s">
        <v>187</v>
      </c>
      <c r="C2893" s="72">
        <v>45889</v>
      </c>
      <c r="D2893" s="40" t="str">
        <f>VLOOKUP(B2893,辅助信息!E:K,7,FALSE)</f>
        <v>JWDDCD2025072900121</v>
      </c>
      <c r="E2893" s="40" t="str">
        <f>VLOOKUP(F2893,辅助信息!A:B,2,FALSE)</f>
        <v>螺纹钢</v>
      </c>
      <c r="F2893" s="40" t="s">
        <v>82</v>
      </c>
      <c r="G2893" s="36">
        <v>6</v>
      </c>
      <c r="H2893" s="136" t="str">
        <f>_xlfn.XLOOKUP(C2893&amp;F2893&amp;I2893&amp;J2893,'[1]2025年已发货'!$F:$F&amp;'[1]2025年已发货'!$C:$C&amp;'[1]2025年已发货'!$G:$G&amp;'[1]2025年已发货'!$H:$H,'[1]2025年已发货'!$E:$E,"未发货")</f>
        <v>未发货</v>
      </c>
      <c r="I2893" s="40" t="str">
        <f>VLOOKUP(B2893,辅助信息!E:I,3,FALSE)</f>
        <v>(乐山市校地共建产教融合基地建设项目一标段)四川省乐山市市中区苏稽镇周山嘴</v>
      </c>
      <c r="J2893" s="40" t="str">
        <f>VLOOKUP(B2893,辅助信息!E:I,4,FALSE)</f>
        <v>范增云</v>
      </c>
      <c r="K2893" s="40">
        <f>VLOOKUP(J2893,辅助信息!H:I,2,FALSE)</f>
        <v>13668153241</v>
      </c>
      <c r="L2893" s="111" t="str">
        <f>VLOOKUP(B2893,辅助信息!E:J,6,FALSE)</f>
        <v>联系实际收货人（范增云13668153241）现场要求炉批号控制2个以下，超2个不给予签收。提前联系到场规格及数量</v>
      </c>
      <c r="O2893" s="64" t="str">
        <f ca="1" t="shared" si="169"/>
        <v/>
      </c>
      <c r="P2893" s="64" t="str">
        <f ca="1" t="shared" si="170"/>
        <v/>
      </c>
      <c r="Q2893" s="29" t="str">
        <f>VLOOKUP(B2893,辅助信息!E:M,9,FALSE)</f>
        <v>ZTWM-CDGS-XS-2025-0125-四川机司-乐山市校地共建产教融合基地配套设施项目施工一标段钢筋采购合同</v>
      </c>
      <c r="R2893" s="29" t="str">
        <f>_xlfn._xlws.FILTER(辅助信息!D:D,辅助信息!E:E=B2893)</f>
        <v>乐山市校地共建产教融合基地建设项目</v>
      </c>
    </row>
    <row r="2894" hidden="1" spans="2:18">
      <c r="B2894" s="40" t="s">
        <v>187</v>
      </c>
      <c r="C2894" s="72">
        <v>45889</v>
      </c>
      <c r="D2894" s="40" t="str">
        <f>VLOOKUP(B2894,辅助信息!E:K,7,FALSE)</f>
        <v>JWDDCD2025072900121</v>
      </c>
      <c r="E2894" s="40" t="str">
        <f>VLOOKUP(F2894,辅助信息!A:B,2,FALSE)</f>
        <v>螺纹钢</v>
      </c>
      <c r="F2894" s="40" t="s">
        <v>45</v>
      </c>
      <c r="G2894" s="36">
        <v>3</v>
      </c>
      <c r="H2894" s="136" t="str">
        <f>_xlfn.XLOOKUP(C2894&amp;F2894&amp;I2894&amp;J2894,'[1]2025年已发货'!$F:$F&amp;'[1]2025年已发货'!$C:$C&amp;'[1]2025年已发货'!$G:$G&amp;'[1]2025年已发货'!$H:$H,'[1]2025年已发货'!$E:$E,"未发货")</f>
        <v>未发货</v>
      </c>
      <c r="I2894" s="40" t="str">
        <f>VLOOKUP(B2894,辅助信息!E:I,3,FALSE)</f>
        <v>(乐山市校地共建产教融合基地建设项目一标段)四川省乐山市市中区苏稽镇周山嘴</v>
      </c>
      <c r="J2894" s="40" t="str">
        <f>VLOOKUP(B2894,辅助信息!E:I,4,FALSE)</f>
        <v>范增云</v>
      </c>
      <c r="K2894" s="40">
        <f>VLOOKUP(J2894,辅助信息!H:I,2,FALSE)</f>
        <v>13668153241</v>
      </c>
      <c r="L2894" s="111" t="str">
        <f>VLOOKUP(B2894,辅助信息!E:J,6,FALSE)</f>
        <v>联系实际收货人（范增云13668153241）现场要求炉批号控制2个以下，超2个不给予签收。提前联系到场规格及数量</v>
      </c>
      <c r="O2894" s="64" t="str">
        <f ca="1" t="shared" si="169"/>
        <v/>
      </c>
      <c r="P2894" s="64" t="str">
        <f ca="1" t="shared" si="170"/>
        <v/>
      </c>
      <c r="Q2894" s="29" t="str">
        <f>VLOOKUP(B2894,辅助信息!E:M,9,FALSE)</f>
        <v>ZTWM-CDGS-XS-2025-0125-四川机司-乐山市校地共建产教融合基地配套设施项目施工一标段钢筋采购合同</v>
      </c>
      <c r="R2894" s="29" t="str">
        <f>_xlfn._xlws.FILTER(辅助信息!D:D,辅助信息!E:E=B2894)</f>
        <v>乐山市校地共建产教融合基地建设项目</v>
      </c>
    </row>
    <row r="2895" hidden="1" spans="2:18">
      <c r="B2895" s="40" t="s">
        <v>187</v>
      </c>
      <c r="C2895" s="72">
        <v>45889</v>
      </c>
      <c r="D2895" s="40" t="str">
        <f>VLOOKUP(B2895,辅助信息!E:K,7,FALSE)</f>
        <v>JWDDCD2025072900121</v>
      </c>
      <c r="E2895" s="40" t="str">
        <f>VLOOKUP(F2895,辅助信息!A:B,2,FALSE)</f>
        <v>螺纹钢</v>
      </c>
      <c r="F2895" s="40" t="s">
        <v>21</v>
      </c>
      <c r="G2895" s="36">
        <v>3</v>
      </c>
      <c r="H2895" s="136" t="str">
        <f>_xlfn.XLOOKUP(C2895&amp;F2895&amp;I2895&amp;J2895,'[1]2025年已发货'!$F:$F&amp;'[1]2025年已发货'!$C:$C&amp;'[1]2025年已发货'!$G:$G&amp;'[1]2025年已发货'!$H:$H,'[1]2025年已发货'!$E:$E,"未发货")</f>
        <v>未发货</v>
      </c>
      <c r="I2895" s="40" t="str">
        <f>VLOOKUP(B2895,辅助信息!E:I,3,FALSE)</f>
        <v>(乐山市校地共建产教融合基地建设项目一标段)四川省乐山市市中区苏稽镇周山嘴</v>
      </c>
      <c r="J2895" s="40" t="str">
        <f>VLOOKUP(B2895,辅助信息!E:I,4,FALSE)</f>
        <v>范增云</v>
      </c>
      <c r="K2895" s="40">
        <f>VLOOKUP(J2895,辅助信息!H:I,2,FALSE)</f>
        <v>13668153241</v>
      </c>
      <c r="L2895" s="111" t="str">
        <f>VLOOKUP(B2895,辅助信息!E:J,6,FALSE)</f>
        <v>联系实际收货人（范增云13668153241）现场要求炉批号控制2个以下，超2个不给予签收。提前联系到场规格及数量</v>
      </c>
      <c r="O2895" s="64" t="str">
        <f ca="1" t="shared" si="169"/>
        <v/>
      </c>
      <c r="P2895" s="64" t="str">
        <f ca="1" t="shared" si="170"/>
        <v/>
      </c>
      <c r="Q2895" s="29" t="str">
        <f>VLOOKUP(B2895,辅助信息!E:M,9,FALSE)</f>
        <v>ZTWM-CDGS-XS-2025-0125-四川机司-乐山市校地共建产教融合基地配套设施项目施工一标段钢筋采购合同</v>
      </c>
      <c r="R2895" s="29" t="str">
        <f>_xlfn._xlws.FILTER(辅助信息!D:D,辅助信息!E:E=B2895)</f>
        <v>乐山市校地共建产教融合基地建设项目</v>
      </c>
    </row>
    <row r="2896" hidden="1" spans="2:18">
      <c r="B2896" s="40" t="s">
        <v>187</v>
      </c>
      <c r="C2896" s="72">
        <v>45889</v>
      </c>
      <c r="D2896" s="40" t="str">
        <f>VLOOKUP(B2896,辅助信息!E:K,7,FALSE)</f>
        <v>JWDDCD2025072900121</v>
      </c>
      <c r="E2896" s="40" t="str">
        <f>VLOOKUP(F2896,辅助信息!A:B,2,FALSE)</f>
        <v>螺纹钢</v>
      </c>
      <c r="F2896" s="40" t="s">
        <v>58</v>
      </c>
      <c r="G2896" s="36">
        <v>9</v>
      </c>
      <c r="H2896" s="136" t="str">
        <f>_xlfn.XLOOKUP(C2896&amp;F2896&amp;I2896&amp;J2896,'[1]2025年已发货'!$F:$F&amp;'[1]2025年已发货'!$C:$C&amp;'[1]2025年已发货'!$G:$G&amp;'[1]2025年已发货'!$H:$H,'[1]2025年已发货'!$E:$E,"未发货")</f>
        <v>未发货</v>
      </c>
      <c r="I2896" s="40" t="str">
        <f>VLOOKUP(B2896,辅助信息!E:I,3,FALSE)</f>
        <v>(乐山市校地共建产教融合基地建设项目一标段)四川省乐山市市中区苏稽镇周山嘴</v>
      </c>
      <c r="J2896" s="40" t="str">
        <f>VLOOKUP(B2896,辅助信息!E:I,4,FALSE)</f>
        <v>范增云</v>
      </c>
      <c r="K2896" s="40">
        <f>VLOOKUP(J2896,辅助信息!H:I,2,FALSE)</f>
        <v>13668153241</v>
      </c>
      <c r="L2896" s="111" t="str">
        <f>VLOOKUP(B2896,辅助信息!E:J,6,FALSE)</f>
        <v>联系实际收货人（范增云13668153241）现场要求炉批号控制2个以下，超2个不给予签收。提前联系到场规格及数量</v>
      </c>
      <c r="O2896" s="64" t="str">
        <f ca="1" t="shared" si="169"/>
        <v/>
      </c>
      <c r="P2896" s="64" t="str">
        <f ca="1" t="shared" si="170"/>
        <v/>
      </c>
      <c r="Q2896" s="29" t="str">
        <f>VLOOKUP(B2896,辅助信息!E:M,9,FALSE)</f>
        <v>ZTWM-CDGS-XS-2025-0125-四川机司-乐山市校地共建产教融合基地配套设施项目施工一标段钢筋采购合同</v>
      </c>
      <c r="R2896" s="29" t="str">
        <f>_xlfn._xlws.FILTER(辅助信息!D:D,辅助信息!E:E=B2896)</f>
        <v>乐山市校地共建产教融合基地建设项目</v>
      </c>
    </row>
    <row r="2897" hidden="1" spans="2:18">
      <c r="B2897" s="40" t="s">
        <v>187</v>
      </c>
      <c r="C2897" s="72">
        <v>45889</v>
      </c>
      <c r="D2897" s="40" t="str">
        <f>VLOOKUP(B2897,辅助信息!E:K,7,FALSE)</f>
        <v>JWDDCD2025072900121</v>
      </c>
      <c r="E2897" s="40" t="str">
        <f>VLOOKUP(F2897,辅助信息!A:B,2,FALSE)</f>
        <v>螺纹钢</v>
      </c>
      <c r="F2897" s="40" t="s">
        <v>46</v>
      </c>
      <c r="G2897" s="36">
        <v>18</v>
      </c>
      <c r="H2897" s="136" t="str">
        <f>_xlfn.XLOOKUP(C2897&amp;F2897&amp;I2897&amp;J2897,'[1]2025年已发货'!$F:$F&amp;'[1]2025年已发货'!$C:$C&amp;'[1]2025年已发货'!$G:$G&amp;'[1]2025年已发货'!$H:$H,'[1]2025年已发货'!$E:$E,"未发货")</f>
        <v>未发货</v>
      </c>
      <c r="I2897" s="40" t="str">
        <f>VLOOKUP(B2897,辅助信息!E:I,3,FALSE)</f>
        <v>(乐山市校地共建产教融合基地建设项目一标段)四川省乐山市市中区苏稽镇周山嘴</v>
      </c>
      <c r="J2897" s="40" t="str">
        <f>VLOOKUP(B2897,辅助信息!E:I,4,FALSE)</f>
        <v>范增云</v>
      </c>
      <c r="K2897" s="40">
        <f>VLOOKUP(J2897,辅助信息!H:I,2,FALSE)</f>
        <v>13668153241</v>
      </c>
      <c r="L2897" s="111" t="str">
        <f>VLOOKUP(B2897,辅助信息!E:J,6,FALSE)</f>
        <v>联系实际收货人（范增云13668153241）现场要求炉批号控制2个以下，超2个不给予签收。提前联系到场规格及数量</v>
      </c>
      <c r="O2897" s="64" t="str">
        <f ca="1" t="shared" si="169"/>
        <v/>
      </c>
      <c r="P2897" s="64" t="str">
        <f ca="1" t="shared" si="170"/>
        <v/>
      </c>
      <c r="Q2897" s="29" t="str">
        <f>VLOOKUP(B2897,辅助信息!E:M,9,FALSE)</f>
        <v>ZTWM-CDGS-XS-2025-0125-四川机司-乐山市校地共建产教融合基地配套设施项目施工一标段钢筋采购合同</v>
      </c>
      <c r="R2897" s="29" t="str">
        <f>_xlfn._xlws.FILTER(辅助信息!D:D,辅助信息!E:E=B2897)</f>
        <v>乐山市校地共建产教融合基地建设项目</v>
      </c>
    </row>
    <row r="2898" hidden="1" spans="2:18">
      <c r="B2898" s="40" t="s">
        <v>187</v>
      </c>
      <c r="C2898" s="72">
        <v>45889</v>
      </c>
      <c r="D2898" s="40" t="str">
        <f>VLOOKUP(B2898,辅助信息!E:K,7,FALSE)</f>
        <v>JWDDCD2025072900121</v>
      </c>
      <c r="E2898" s="40" t="str">
        <f>VLOOKUP(F2898,辅助信息!A:B,2,FALSE)</f>
        <v>螺纹钢</v>
      </c>
      <c r="F2898" s="40" t="s">
        <v>22</v>
      </c>
      <c r="G2898" s="36">
        <v>30</v>
      </c>
      <c r="H2898" s="136" t="str">
        <f>_xlfn.XLOOKUP(C2898&amp;F2898&amp;I2898&amp;J2898,'[1]2025年已发货'!$F:$F&amp;'[1]2025年已发货'!$C:$C&amp;'[1]2025年已发货'!$G:$G&amp;'[1]2025年已发货'!$H:$H,'[1]2025年已发货'!$E:$E,"未发货")</f>
        <v>未发货</v>
      </c>
      <c r="I2898" s="40" t="str">
        <f>VLOOKUP(B2898,辅助信息!E:I,3,FALSE)</f>
        <v>(乐山市校地共建产教融合基地建设项目一标段)四川省乐山市市中区苏稽镇周山嘴</v>
      </c>
      <c r="J2898" s="40" t="str">
        <f>VLOOKUP(B2898,辅助信息!E:I,4,FALSE)</f>
        <v>范增云</v>
      </c>
      <c r="K2898" s="40">
        <f>VLOOKUP(J2898,辅助信息!H:I,2,FALSE)</f>
        <v>13668153241</v>
      </c>
      <c r="L2898" s="111" t="str">
        <f>VLOOKUP(B2898,辅助信息!E:J,6,FALSE)</f>
        <v>联系实际收货人（范增云13668153241）现场要求炉批号控制2个以下，超2个不给予签收。提前联系到场规格及数量</v>
      </c>
      <c r="O2898" s="64" t="str">
        <f ca="1" t="shared" si="169"/>
        <v/>
      </c>
      <c r="P2898" s="64" t="str">
        <f ca="1" t="shared" si="170"/>
        <v/>
      </c>
      <c r="Q2898" s="29" t="str">
        <f>VLOOKUP(B2898,辅助信息!E:M,9,FALSE)</f>
        <v>ZTWM-CDGS-XS-2025-0125-四川机司-乐山市校地共建产教融合基地配套设施项目施工一标段钢筋采购合同</v>
      </c>
      <c r="R2898" s="29" t="str">
        <f>_xlfn._xlws.FILTER(辅助信息!D:D,辅助信息!E:E=B2898)</f>
        <v>乐山市校地共建产教融合基地建设项目</v>
      </c>
    </row>
    <row r="2899" hidden="1" spans="2:18">
      <c r="B2899" s="40" t="s">
        <v>187</v>
      </c>
      <c r="C2899" s="72">
        <v>45889</v>
      </c>
      <c r="D2899" s="40" t="str">
        <f>VLOOKUP(B2899,辅助信息!E:K,7,FALSE)</f>
        <v>JWDDCD2025072900121</v>
      </c>
      <c r="E2899" s="40" t="str">
        <f>VLOOKUP(F2899,辅助信息!A:B,2,FALSE)</f>
        <v>螺纹钢</v>
      </c>
      <c r="F2899" s="40" t="s">
        <v>181</v>
      </c>
      <c r="G2899" s="36">
        <v>23</v>
      </c>
      <c r="H2899" s="136" t="str">
        <f>_xlfn.XLOOKUP(C2899&amp;F2899&amp;I2899&amp;J2899,'[1]2025年已发货'!$F:$F&amp;'[1]2025年已发货'!$C:$C&amp;'[1]2025年已发货'!$G:$G&amp;'[1]2025年已发货'!$H:$H,'[1]2025年已发货'!$E:$E,"未发货")</f>
        <v>未发货</v>
      </c>
      <c r="I2899" s="40" t="str">
        <f>VLOOKUP(B2899,辅助信息!E:I,3,FALSE)</f>
        <v>(乐山市校地共建产教融合基地建设项目一标段)四川省乐山市市中区苏稽镇周山嘴</v>
      </c>
      <c r="J2899" s="40" t="str">
        <f>VLOOKUP(B2899,辅助信息!E:I,4,FALSE)</f>
        <v>范增云</v>
      </c>
      <c r="K2899" s="40">
        <f>VLOOKUP(J2899,辅助信息!H:I,2,FALSE)</f>
        <v>13668153241</v>
      </c>
      <c r="L2899" s="111" t="str">
        <f>VLOOKUP(B2899,辅助信息!E:J,6,FALSE)</f>
        <v>联系实际收货人（范增云13668153241）现场要求炉批号控制2个以下，超2个不给予签收。提前联系到场规格及数量</v>
      </c>
      <c r="O2899" s="64" t="str">
        <f ca="1" t="shared" si="169"/>
        <v/>
      </c>
      <c r="P2899" s="64" t="str">
        <f ca="1" t="shared" si="170"/>
        <v/>
      </c>
      <c r="Q2899" s="29" t="str">
        <f>VLOOKUP(B2899,辅助信息!E:M,9,FALSE)</f>
        <v>ZTWM-CDGS-XS-2025-0125-四川机司-乐山市校地共建产教融合基地配套设施项目施工一标段钢筋采购合同</v>
      </c>
      <c r="R2899" s="29" t="str">
        <f>_xlfn._xlws.FILTER(辅助信息!D:D,辅助信息!E:E=B2899)</f>
        <v>乐山市校地共建产教融合基地建设项目</v>
      </c>
    </row>
    <row r="2900" hidden="1" spans="2:18">
      <c r="B2900" s="40" t="s">
        <v>187</v>
      </c>
      <c r="C2900" s="72">
        <v>45889</v>
      </c>
      <c r="D2900" s="40" t="str">
        <f>VLOOKUP(B2900,辅助信息!E:K,7,FALSE)</f>
        <v>JWDDCD2025072900121</v>
      </c>
      <c r="E2900" s="40" t="str">
        <f>VLOOKUP(F2900,辅助信息!A:B,2,FALSE)</f>
        <v>螺纹钢</v>
      </c>
      <c r="F2900" s="40" t="s">
        <v>182</v>
      </c>
      <c r="G2900" s="36">
        <v>3</v>
      </c>
      <c r="H2900" s="136" t="str">
        <f>_xlfn.XLOOKUP(C2900&amp;F2900&amp;I2900&amp;J2900,'[1]2025年已发货'!$F:$F&amp;'[1]2025年已发货'!$C:$C&amp;'[1]2025年已发货'!$G:$G&amp;'[1]2025年已发货'!$H:$H,'[1]2025年已发货'!$E:$E,"未发货")</f>
        <v>未发货</v>
      </c>
      <c r="I2900" s="40" t="str">
        <f>VLOOKUP(B2900,辅助信息!E:I,3,FALSE)</f>
        <v>(乐山市校地共建产教融合基地建设项目一标段)四川省乐山市市中区苏稽镇周山嘴</v>
      </c>
      <c r="J2900" s="40" t="str">
        <f>VLOOKUP(B2900,辅助信息!E:I,4,FALSE)</f>
        <v>范增云</v>
      </c>
      <c r="K2900" s="40">
        <f>VLOOKUP(J2900,辅助信息!H:I,2,FALSE)</f>
        <v>13668153241</v>
      </c>
      <c r="L2900" s="111" t="str">
        <f>VLOOKUP(B2900,辅助信息!E:J,6,FALSE)</f>
        <v>联系实际收货人（范增云13668153241）现场要求炉批号控制2个以下，超2个不给予签收。提前联系到场规格及数量</v>
      </c>
      <c r="O2900" s="64" t="str">
        <f ca="1" t="shared" si="169"/>
        <v/>
      </c>
      <c r="P2900" s="64" t="str">
        <f ca="1" t="shared" si="170"/>
        <v/>
      </c>
      <c r="Q2900" s="29" t="str">
        <f>VLOOKUP(B2900,辅助信息!E:M,9,FALSE)</f>
        <v>ZTWM-CDGS-XS-2025-0125-四川机司-乐山市校地共建产教融合基地配套设施项目施工一标段钢筋采购合同</v>
      </c>
      <c r="R2900" s="29" t="str">
        <f>_xlfn._xlws.FILTER(辅助信息!D:D,辅助信息!E:E=B2900)</f>
        <v>乐山市校地共建产教融合基地建设项目</v>
      </c>
    </row>
    <row r="2901" s="26" customFormat="1" hidden="1" spans="1:18">
      <c r="A2901" s="59"/>
      <c r="B2901" s="122" t="s">
        <v>187</v>
      </c>
      <c r="C2901" s="72">
        <v>45890</v>
      </c>
      <c r="D2901" s="122" t="str">
        <f>VLOOKUP(B2901,辅助信息!E:K,7,FALSE)</f>
        <v>JWDDCD2025072900121</v>
      </c>
      <c r="E2901" s="122" t="str">
        <f>VLOOKUP(F2901,辅助信息!A:B,2,FALSE)</f>
        <v>高线</v>
      </c>
      <c r="F2901" s="122" t="s">
        <v>57</v>
      </c>
      <c r="G2901" s="123">
        <v>20</v>
      </c>
      <c r="H2901" s="136" t="str">
        <f>_xlfn.XLOOKUP(C2901&amp;F2901&amp;I2901&amp;J2901,'[1]2025年已发货'!$F:$F&amp;'[1]2025年已发货'!$C:$C&amp;'[1]2025年已发货'!$G:$G&amp;'[1]2025年已发货'!$H:$H,'[1]2025年已发货'!$E:$E,"未发货")</f>
        <v>未发货</v>
      </c>
      <c r="I2901" s="122" t="str">
        <f>VLOOKUP(B2901,辅助信息!E:I,3,FALSE)</f>
        <v>(乐山市校地共建产教融合基地建设项目一标段)四川省乐山市市中区苏稽镇周山嘴</v>
      </c>
      <c r="J2901" s="122" t="str">
        <f>VLOOKUP(B2901,辅助信息!E:I,4,FALSE)</f>
        <v>范增云</v>
      </c>
      <c r="K2901" s="122">
        <f>VLOOKUP(J2901,辅助信息!H:I,2,FALSE)</f>
        <v>13668153241</v>
      </c>
      <c r="L2901" s="124" t="str">
        <f>VLOOKUP(B2901,辅助信息!E:J,6,FALSE)</f>
        <v>联系实际收货人（范增云13668153241）现场要求炉批号控制2个以下，超2个不给予签收。提前联系到场规格及数量</v>
      </c>
      <c r="M2901" s="93">
        <v>45870</v>
      </c>
      <c r="N2901" s="64"/>
      <c r="O2901" s="64">
        <f ca="1" t="shared" ref="O2892:O2955" si="171">IF(OR(M2901="",N2901&lt;&gt;""),"",MAX(M2901-TODAY(),0))</f>
        <v>0</v>
      </c>
      <c r="P2901" s="64">
        <f ca="1" t="shared" ref="P2892:P2955" si="172">IF(M2901="","",IF(N2901&lt;&gt;"",MAX(N2901-M2901,0),IF(TODAY()&gt;M2901,TODAY()-M2901,0)))</f>
        <v>101</v>
      </c>
      <c r="Q2901" s="26" t="str">
        <f>VLOOKUP(B2901,辅助信息!E:M,9,FALSE)</f>
        <v>ZTWM-CDGS-XS-2025-0125-四川机司-乐山市校地共建产教融合基地配套设施项目施工一标段钢筋采购合同</v>
      </c>
      <c r="R2901" s="26" t="str">
        <f>_xlfn._xlws.FILTER(辅助信息!D:D,辅助信息!E:E=B2901)</f>
        <v>乐山市校地共建产教融合基地建设项目</v>
      </c>
    </row>
    <row r="2902" s="26" customFormat="1" hidden="1" spans="1:18">
      <c r="A2902" s="59"/>
      <c r="B2902" s="122" t="s">
        <v>187</v>
      </c>
      <c r="C2902" s="72">
        <v>45890</v>
      </c>
      <c r="D2902" s="122" t="str">
        <f>VLOOKUP(B2902,辅助信息!E:K,7,FALSE)</f>
        <v>JWDDCD2025072900121</v>
      </c>
      <c r="E2902" s="122" t="str">
        <f>VLOOKUP(F2902,辅助信息!A:B,2,FALSE)</f>
        <v>盘螺</v>
      </c>
      <c r="F2902" s="122" t="s">
        <v>49</v>
      </c>
      <c r="G2902" s="123">
        <v>2</v>
      </c>
      <c r="H2902" s="136" t="str">
        <f>_xlfn.XLOOKUP(C2902&amp;F2902&amp;I2902&amp;J2902,'[1]2025年已发货'!$F:$F&amp;'[1]2025年已发货'!$C:$C&amp;'[1]2025年已发货'!$G:$G&amp;'[1]2025年已发货'!$H:$H,'[1]2025年已发货'!$E:$E,"未发货")</f>
        <v>未发货</v>
      </c>
      <c r="I2902" s="122" t="str">
        <f>VLOOKUP(B2902,辅助信息!E:I,3,FALSE)</f>
        <v>(乐山市校地共建产教融合基地建设项目一标段)四川省乐山市市中区苏稽镇周山嘴</v>
      </c>
      <c r="J2902" s="122" t="str">
        <f>VLOOKUP(B2902,辅助信息!E:I,4,FALSE)</f>
        <v>范增云</v>
      </c>
      <c r="K2902" s="122">
        <f>VLOOKUP(J2902,辅助信息!H:I,2,FALSE)</f>
        <v>13668153241</v>
      </c>
      <c r="L2902" s="124" t="str">
        <f>VLOOKUP(B2902,辅助信息!E:J,6,FALSE)</f>
        <v>联系实际收货人（范增云13668153241）现场要求炉批号控制2个以下，超2个不给予签收。提前联系到场规格及数量</v>
      </c>
      <c r="M2902" s="93">
        <v>45870</v>
      </c>
      <c r="N2902" s="64"/>
      <c r="O2902" s="64">
        <f ca="1" t="shared" si="171"/>
        <v>0</v>
      </c>
      <c r="P2902" s="64">
        <f ca="1" t="shared" si="172"/>
        <v>101</v>
      </c>
      <c r="Q2902" s="26" t="str">
        <f>VLOOKUP(B2902,辅助信息!E:M,9,FALSE)</f>
        <v>ZTWM-CDGS-XS-2025-0125-四川机司-乐山市校地共建产教融合基地配套设施项目施工一标段钢筋采购合同</v>
      </c>
      <c r="R2902" s="26" t="str">
        <f>_xlfn._xlws.FILTER(辅助信息!D:D,辅助信息!E:E=B2902)</f>
        <v>乐山市校地共建产教融合基地建设项目</v>
      </c>
    </row>
    <row r="2903" s="26" customFormat="1" hidden="1" spans="1:18">
      <c r="A2903" s="59"/>
      <c r="B2903" s="122" t="s">
        <v>187</v>
      </c>
      <c r="C2903" s="72">
        <v>45890</v>
      </c>
      <c r="D2903" s="122" t="str">
        <f>VLOOKUP(B2903,辅助信息!E:K,7,FALSE)</f>
        <v>JWDDCD2025072900121</v>
      </c>
      <c r="E2903" s="122" t="str">
        <f>VLOOKUP(F2903,辅助信息!A:B,2,FALSE)</f>
        <v>盘螺</v>
      </c>
      <c r="F2903" s="122" t="s">
        <v>40</v>
      </c>
      <c r="G2903" s="123">
        <v>10</v>
      </c>
      <c r="H2903" s="136" t="str">
        <f>_xlfn.XLOOKUP(C2903&amp;F2903&amp;I2903&amp;J2903,'[1]2025年已发货'!$F:$F&amp;'[1]2025年已发货'!$C:$C&amp;'[1]2025年已发货'!$G:$G&amp;'[1]2025年已发货'!$H:$H,'[1]2025年已发货'!$E:$E,"未发货")</f>
        <v>未发货</v>
      </c>
      <c r="I2903" s="122" t="str">
        <f>VLOOKUP(B2903,辅助信息!E:I,3,FALSE)</f>
        <v>(乐山市校地共建产教融合基地建设项目一标段)四川省乐山市市中区苏稽镇周山嘴</v>
      </c>
      <c r="J2903" s="122" t="str">
        <f>VLOOKUP(B2903,辅助信息!E:I,4,FALSE)</f>
        <v>范增云</v>
      </c>
      <c r="K2903" s="122">
        <f>VLOOKUP(J2903,辅助信息!H:I,2,FALSE)</f>
        <v>13668153241</v>
      </c>
      <c r="L2903" s="124" t="str">
        <f>VLOOKUP(B2903,辅助信息!E:J,6,FALSE)</f>
        <v>联系实际收货人（范增云13668153241）现场要求炉批号控制2个以下，超2个不给予签收。提前联系到场规格及数量</v>
      </c>
      <c r="M2903" s="93">
        <v>45870</v>
      </c>
      <c r="N2903" s="64"/>
      <c r="O2903" s="64">
        <f ca="1" t="shared" si="171"/>
        <v>0</v>
      </c>
      <c r="P2903" s="64">
        <f ca="1" t="shared" si="172"/>
        <v>101</v>
      </c>
      <c r="Q2903" s="26" t="str">
        <f>VLOOKUP(B2903,辅助信息!E:M,9,FALSE)</f>
        <v>ZTWM-CDGS-XS-2025-0125-四川机司-乐山市校地共建产教融合基地配套设施项目施工一标段钢筋采购合同</v>
      </c>
      <c r="R2903" s="26" t="str">
        <f>_xlfn._xlws.FILTER(辅助信息!D:D,辅助信息!E:E=B2903)</f>
        <v>乐山市校地共建产教融合基地建设项目</v>
      </c>
    </row>
    <row r="2904" s="26" customFormat="1" hidden="1" spans="1:18">
      <c r="A2904" s="59"/>
      <c r="B2904" s="122" t="s">
        <v>187</v>
      </c>
      <c r="C2904" s="72">
        <v>45890</v>
      </c>
      <c r="D2904" s="122" t="str">
        <f>VLOOKUP(B2904,辅助信息!E:K,7,FALSE)</f>
        <v>JWDDCD2025072900121</v>
      </c>
      <c r="E2904" s="122" t="str">
        <f>VLOOKUP(F2904,辅助信息!A:B,2,FALSE)</f>
        <v>盘螺</v>
      </c>
      <c r="F2904" s="122" t="s">
        <v>41</v>
      </c>
      <c r="G2904" s="123">
        <v>20</v>
      </c>
      <c r="H2904" s="136">
        <v>20</v>
      </c>
      <c r="I2904" s="122" t="str">
        <f>VLOOKUP(B2904,辅助信息!E:I,3,FALSE)</f>
        <v>(乐山市校地共建产教融合基地建设项目一标段)四川省乐山市市中区苏稽镇周山嘴</v>
      </c>
      <c r="J2904" s="122" t="str">
        <f>VLOOKUP(B2904,辅助信息!E:I,4,FALSE)</f>
        <v>范增云</v>
      </c>
      <c r="K2904" s="122">
        <f>VLOOKUP(J2904,辅助信息!H:I,2,FALSE)</f>
        <v>13668153241</v>
      </c>
      <c r="L2904" s="124" t="str">
        <f>VLOOKUP(B2904,辅助信息!E:J,6,FALSE)</f>
        <v>联系实际收货人（范增云13668153241）现场要求炉批号控制2个以下，超2个不给予签收。提前联系到场规格及数量</v>
      </c>
      <c r="M2904" s="93">
        <v>45870</v>
      </c>
      <c r="N2904" s="64"/>
      <c r="O2904" s="64">
        <f ca="1" t="shared" si="171"/>
        <v>0</v>
      </c>
      <c r="P2904" s="64">
        <f ca="1" t="shared" si="172"/>
        <v>101</v>
      </c>
      <c r="Q2904" s="26" t="str">
        <f>VLOOKUP(B2904,辅助信息!E:M,9,FALSE)</f>
        <v>ZTWM-CDGS-XS-2025-0125-四川机司-乐山市校地共建产教融合基地配套设施项目施工一标段钢筋采购合同</v>
      </c>
      <c r="R2904" s="26" t="str">
        <f>_xlfn._xlws.FILTER(辅助信息!D:D,辅助信息!E:E=B2904)</f>
        <v>乐山市校地共建产教融合基地建设项目</v>
      </c>
    </row>
    <row r="2905" s="26" customFormat="1" hidden="1" spans="1:18">
      <c r="A2905" s="59"/>
      <c r="B2905" s="122" t="s">
        <v>187</v>
      </c>
      <c r="C2905" s="72">
        <v>45890</v>
      </c>
      <c r="D2905" s="122" t="str">
        <f>VLOOKUP(B2905,辅助信息!E:K,7,FALSE)</f>
        <v>JWDDCD2025072900121</v>
      </c>
      <c r="E2905" s="122" t="str">
        <f>VLOOKUP(F2905,辅助信息!A:B,2,FALSE)</f>
        <v>盘螺</v>
      </c>
      <c r="F2905" s="122" t="s">
        <v>26</v>
      </c>
      <c r="G2905" s="123">
        <v>30</v>
      </c>
      <c r="H2905" s="136" t="str">
        <f>_xlfn.XLOOKUP(C2905&amp;F2905&amp;I2905&amp;J2905,'[1]2025年已发货'!$F:$F&amp;'[1]2025年已发货'!$C:$C&amp;'[1]2025年已发货'!$G:$G&amp;'[1]2025年已发货'!$H:$H,'[1]2025年已发货'!$E:$E,"未发货")</f>
        <v>未发货</v>
      </c>
      <c r="I2905" s="122" t="str">
        <f>VLOOKUP(B2905,辅助信息!E:I,3,FALSE)</f>
        <v>(乐山市校地共建产教融合基地建设项目一标段)四川省乐山市市中区苏稽镇周山嘴</v>
      </c>
      <c r="J2905" s="122" t="str">
        <f>VLOOKUP(B2905,辅助信息!E:I,4,FALSE)</f>
        <v>范增云</v>
      </c>
      <c r="K2905" s="122">
        <f>VLOOKUP(J2905,辅助信息!H:I,2,FALSE)</f>
        <v>13668153241</v>
      </c>
      <c r="L2905" s="124" t="str">
        <f>VLOOKUP(B2905,辅助信息!E:J,6,FALSE)</f>
        <v>联系实际收货人（范增云13668153241）现场要求炉批号控制2个以下，超2个不给予签收。提前联系到场规格及数量</v>
      </c>
      <c r="M2905" s="93">
        <v>45870</v>
      </c>
      <c r="N2905" s="64"/>
      <c r="O2905" s="64">
        <f ca="1" t="shared" si="171"/>
        <v>0</v>
      </c>
      <c r="P2905" s="64">
        <f ca="1" t="shared" si="172"/>
        <v>101</v>
      </c>
      <c r="Q2905" s="26" t="str">
        <f>VLOOKUP(B2905,辅助信息!E:M,9,FALSE)</f>
        <v>ZTWM-CDGS-XS-2025-0125-四川机司-乐山市校地共建产教融合基地配套设施项目施工一标段钢筋采购合同</v>
      </c>
      <c r="R2905" s="26" t="str">
        <f>_xlfn._xlws.FILTER(辅助信息!D:D,辅助信息!E:E=B2905)</f>
        <v>乐山市校地共建产教融合基地建设项目</v>
      </c>
    </row>
    <row r="2906" s="26" customFormat="1" hidden="1" spans="1:18">
      <c r="A2906" s="59"/>
      <c r="B2906" s="122" t="s">
        <v>187</v>
      </c>
      <c r="C2906" s="72">
        <v>45890</v>
      </c>
      <c r="D2906" s="122" t="str">
        <f>VLOOKUP(B2906,辅助信息!E:K,7,FALSE)</f>
        <v>JWDDCD2025072900121</v>
      </c>
      <c r="E2906" s="122" t="str">
        <f>VLOOKUP(F2906,辅助信息!A:B,2,FALSE)</f>
        <v>螺纹钢</v>
      </c>
      <c r="F2906" s="122" t="s">
        <v>65</v>
      </c>
      <c r="G2906" s="123">
        <v>22</v>
      </c>
      <c r="H2906" s="136" t="str">
        <f>_xlfn.XLOOKUP(C2906&amp;F2906&amp;I2906&amp;J2906,'[1]2025年已发货'!$F:$F&amp;'[1]2025年已发货'!$C:$C&amp;'[1]2025年已发货'!$G:$G&amp;'[1]2025年已发货'!$H:$H,'[1]2025年已发货'!$E:$E,"未发货")</f>
        <v>未发货</v>
      </c>
      <c r="I2906" s="122" t="str">
        <f>VLOOKUP(B2906,辅助信息!E:I,3,FALSE)</f>
        <v>(乐山市校地共建产教融合基地建设项目一标段)四川省乐山市市中区苏稽镇周山嘴</v>
      </c>
      <c r="J2906" s="122" t="str">
        <f>VLOOKUP(B2906,辅助信息!E:I,4,FALSE)</f>
        <v>范增云</v>
      </c>
      <c r="K2906" s="122">
        <f>VLOOKUP(J2906,辅助信息!H:I,2,FALSE)</f>
        <v>13668153241</v>
      </c>
      <c r="L2906" s="124" t="str">
        <f>VLOOKUP(B2906,辅助信息!E:J,6,FALSE)</f>
        <v>联系实际收货人（范增云13668153241）现场要求炉批号控制2个以下，超2个不给予签收。提前联系到场规格及数量</v>
      </c>
      <c r="M2906" s="93">
        <v>45870</v>
      </c>
      <c r="N2906" s="64"/>
      <c r="O2906" s="64">
        <f ca="1" t="shared" si="171"/>
        <v>0</v>
      </c>
      <c r="P2906" s="64">
        <f ca="1" t="shared" si="172"/>
        <v>101</v>
      </c>
      <c r="Q2906" s="26" t="str">
        <f>VLOOKUP(B2906,辅助信息!E:M,9,FALSE)</f>
        <v>ZTWM-CDGS-XS-2025-0125-四川机司-乐山市校地共建产教融合基地配套设施项目施工一标段钢筋采购合同</v>
      </c>
      <c r="R2906" s="26" t="str">
        <f>_xlfn._xlws.FILTER(辅助信息!D:D,辅助信息!E:E=B2906)</f>
        <v>乐山市校地共建产教融合基地建设项目</v>
      </c>
    </row>
    <row r="2907" s="26" customFormat="1" hidden="1" spans="1:18">
      <c r="A2907" s="59"/>
      <c r="B2907" s="122" t="s">
        <v>187</v>
      </c>
      <c r="C2907" s="72">
        <v>45890</v>
      </c>
      <c r="D2907" s="122" t="str">
        <f>VLOOKUP(B2907,辅助信息!E:K,7,FALSE)</f>
        <v>JWDDCD2025072900121</v>
      </c>
      <c r="E2907" s="122" t="str">
        <f>VLOOKUP(F2907,辅助信息!A:B,2,FALSE)</f>
        <v>螺纹钢</v>
      </c>
      <c r="F2907" s="122" t="s">
        <v>28</v>
      </c>
      <c r="G2907" s="123">
        <v>18</v>
      </c>
      <c r="H2907" s="136">
        <v>18</v>
      </c>
      <c r="I2907" s="122" t="str">
        <f>VLOOKUP(B2907,辅助信息!E:I,3,FALSE)</f>
        <v>(乐山市校地共建产教融合基地建设项目一标段)四川省乐山市市中区苏稽镇周山嘴</v>
      </c>
      <c r="J2907" s="122" t="str">
        <f>VLOOKUP(B2907,辅助信息!E:I,4,FALSE)</f>
        <v>范增云</v>
      </c>
      <c r="K2907" s="122">
        <f>VLOOKUP(J2907,辅助信息!H:I,2,FALSE)</f>
        <v>13668153241</v>
      </c>
      <c r="L2907" s="124" t="str">
        <f>VLOOKUP(B2907,辅助信息!E:J,6,FALSE)</f>
        <v>联系实际收货人（范增云13668153241）现场要求炉批号控制2个以下，超2个不给予签收。提前联系到场规格及数量</v>
      </c>
      <c r="M2907" s="93">
        <v>45870</v>
      </c>
      <c r="N2907" s="64"/>
      <c r="O2907" s="64">
        <f ca="1" t="shared" si="171"/>
        <v>0</v>
      </c>
      <c r="P2907" s="64">
        <f ca="1" t="shared" si="172"/>
        <v>101</v>
      </c>
      <c r="Q2907" s="26" t="str">
        <f>VLOOKUP(B2907,辅助信息!E:M,9,FALSE)</f>
        <v>ZTWM-CDGS-XS-2025-0125-四川机司-乐山市校地共建产教融合基地配套设施项目施工一标段钢筋采购合同</v>
      </c>
      <c r="R2907" s="26" t="str">
        <f>_xlfn._xlws.FILTER(辅助信息!D:D,辅助信息!E:E=B2907)</f>
        <v>乐山市校地共建产教融合基地建设项目</v>
      </c>
    </row>
    <row r="2908" s="26" customFormat="1" hidden="1" spans="1:18">
      <c r="A2908" s="59"/>
      <c r="B2908" s="122" t="s">
        <v>186</v>
      </c>
      <c r="C2908" s="72">
        <v>45890</v>
      </c>
      <c r="D2908" s="122" t="str">
        <f>VLOOKUP(B2908,辅助信息!E:K,7,FALSE)</f>
        <v>JWDDCD2025072900123</v>
      </c>
      <c r="E2908" s="122" t="str">
        <f>VLOOKUP(F2908,辅助信息!A:B,2,FALSE)</f>
        <v>螺纹钢</v>
      </c>
      <c r="F2908" s="122" t="s">
        <v>76</v>
      </c>
      <c r="G2908" s="123">
        <v>3</v>
      </c>
      <c r="H2908" s="136" t="str">
        <f>_xlfn.XLOOKUP(C2908&amp;F2908&amp;I2908&amp;J2908,'[1]2025年已发货'!$F:$F&amp;'[1]2025年已发货'!$C:$C&amp;'[1]2025年已发货'!$G:$G&amp;'[1]2025年已发货'!$H:$H,'[1]2025年已发货'!$E:$E,"未发货")</f>
        <v>未发货</v>
      </c>
      <c r="I2908" s="122" t="str">
        <f>VLOOKUP(B2908,辅助信息!E:I,3,FALSE)</f>
        <v>(乐山市校地共建产教融合基地建设项目二标段)四川省乐山市市中区苏稽镇</v>
      </c>
      <c r="J2908" s="122" t="str">
        <f>VLOOKUP(B2908,辅助信息!E:I,4,FALSE)</f>
        <v>彭江涛</v>
      </c>
      <c r="K2908" s="122">
        <f>VLOOKUP(J2908,辅助信息!H:I,2,FALSE)</f>
        <v>13990276572</v>
      </c>
      <c r="L2908" s="124" t="str">
        <f>VLOOKUP(B2908,辅助信息!E:J,6,FALSE)</f>
        <v>联系实际收货人（彭江涛13990276572）现场要求炉批号控制2个以下，超2个不给予签收。提前联系到场规格及数量</v>
      </c>
      <c r="M2908" s="93">
        <v>45870</v>
      </c>
      <c r="N2908" s="64"/>
      <c r="O2908" s="64">
        <f ca="1" t="shared" si="171"/>
        <v>0</v>
      </c>
      <c r="P2908" s="64">
        <f ca="1" t="shared" si="172"/>
        <v>101</v>
      </c>
      <c r="Q2908" s="26" t="str">
        <f>VLOOKUP(B2908,辅助信息!E:M,9,FALSE)</f>
        <v>ZTWM-CDGS-XS-2025-0126-四川机司-乐山市校地共建产教融合基地配套设施项目施工二标段钢筋采购合同</v>
      </c>
      <c r="R2908" s="26" t="str">
        <f>_xlfn._xlws.FILTER(辅助信息!D:D,辅助信息!E:E=B2908)</f>
        <v>乐山市校地共建产教融合基地建设项目</v>
      </c>
    </row>
    <row r="2909" s="26" customFormat="1" hidden="1" spans="1:18">
      <c r="A2909" s="59"/>
      <c r="B2909" s="122" t="s">
        <v>186</v>
      </c>
      <c r="C2909" s="72">
        <v>45890</v>
      </c>
      <c r="D2909" s="122" t="str">
        <f>VLOOKUP(B2909,辅助信息!E:K,7,FALSE)</f>
        <v>JWDDCD2025072900123</v>
      </c>
      <c r="E2909" s="122" t="str">
        <f>VLOOKUP(F2909,辅助信息!A:B,2,FALSE)</f>
        <v>螺纹钢</v>
      </c>
      <c r="F2909" s="122" t="s">
        <v>199</v>
      </c>
      <c r="G2909" s="123">
        <v>5</v>
      </c>
      <c r="H2909" s="136" t="str">
        <f>_xlfn.XLOOKUP(C2909&amp;F2909&amp;I2909&amp;J2909,'[1]2025年已发货'!$F:$F&amp;'[1]2025年已发货'!$C:$C&amp;'[1]2025年已发货'!$G:$G&amp;'[1]2025年已发货'!$H:$H,'[1]2025年已发货'!$E:$E,"未发货")</f>
        <v>未发货</v>
      </c>
      <c r="I2909" s="122" t="str">
        <f>VLOOKUP(B2909,辅助信息!E:I,3,FALSE)</f>
        <v>(乐山市校地共建产教融合基地建设项目二标段)四川省乐山市市中区苏稽镇</v>
      </c>
      <c r="J2909" s="122" t="str">
        <f>VLOOKUP(B2909,辅助信息!E:I,4,FALSE)</f>
        <v>彭江涛</v>
      </c>
      <c r="K2909" s="122">
        <f>VLOOKUP(J2909,辅助信息!H:I,2,FALSE)</f>
        <v>13990276572</v>
      </c>
      <c r="L2909" s="124" t="str">
        <f>VLOOKUP(B2909,辅助信息!E:J,6,FALSE)</f>
        <v>联系实际收货人（彭江涛13990276572）现场要求炉批号控制2个以下，超2个不给予签收。提前联系到场规格及数量</v>
      </c>
      <c r="M2909" s="93">
        <v>45870</v>
      </c>
      <c r="N2909" s="64"/>
      <c r="O2909" s="64">
        <f ca="1" t="shared" si="171"/>
        <v>0</v>
      </c>
      <c r="P2909" s="64">
        <f ca="1" t="shared" si="172"/>
        <v>101</v>
      </c>
      <c r="Q2909" s="26" t="str">
        <f>VLOOKUP(B2909,辅助信息!E:M,9,FALSE)</f>
        <v>ZTWM-CDGS-XS-2025-0126-四川机司-乐山市校地共建产教融合基地配套设施项目施工二标段钢筋采购合同</v>
      </c>
      <c r="R2909" s="26" t="str">
        <f>_xlfn._xlws.FILTER(辅助信息!D:D,辅助信息!E:E=B2909)</f>
        <v>乐山市校地共建产教融合基地建设项目</v>
      </c>
    </row>
    <row r="2910" s="26" customFormat="1" hidden="1" spans="1:18">
      <c r="A2910" s="59"/>
      <c r="B2910" s="122" t="s">
        <v>186</v>
      </c>
      <c r="C2910" s="72">
        <v>45890</v>
      </c>
      <c r="D2910" s="122" t="str">
        <f>VLOOKUP(B2910,辅助信息!E:K,7,FALSE)</f>
        <v>JWDDCD2025072900123</v>
      </c>
      <c r="E2910" s="122" t="str">
        <f>VLOOKUP(F2910,辅助信息!A:B,2,FALSE)</f>
        <v>螺纹钢</v>
      </c>
      <c r="F2910" s="122" t="s">
        <v>142</v>
      </c>
      <c r="G2910" s="123">
        <v>47</v>
      </c>
      <c r="H2910" s="136" t="str">
        <f>_xlfn.XLOOKUP(C2910&amp;F2910&amp;I2910&amp;J2910,'[1]2025年已发货'!$F:$F&amp;'[1]2025年已发货'!$C:$C&amp;'[1]2025年已发货'!$G:$G&amp;'[1]2025年已发货'!$H:$H,'[1]2025年已发货'!$E:$E,"未发货")</f>
        <v>未发货</v>
      </c>
      <c r="I2910" s="122" t="str">
        <f>VLOOKUP(B2910,辅助信息!E:I,3,FALSE)</f>
        <v>(乐山市校地共建产教融合基地建设项目二标段)四川省乐山市市中区苏稽镇</v>
      </c>
      <c r="J2910" s="122" t="str">
        <f>VLOOKUP(B2910,辅助信息!E:I,4,FALSE)</f>
        <v>彭江涛</v>
      </c>
      <c r="K2910" s="122">
        <f>VLOOKUP(J2910,辅助信息!H:I,2,FALSE)</f>
        <v>13990276572</v>
      </c>
      <c r="L2910" s="124" t="str">
        <f>VLOOKUP(B2910,辅助信息!E:J,6,FALSE)</f>
        <v>联系实际收货人（彭江涛13990276572）现场要求炉批号控制2个以下，超2个不给予签收。提前联系到场规格及数量</v>
      </c>
      <c r="M2910" s="93">
        <v>45870</v>
      </c>
      <c r="N2910" s="64"/>
      <c r="O2910" s="64">
        <f ca="1" t="shared" si="171"/>
        <v>0</v>
      </c>
      <c r="P2910" s="64">
        <f ca="1" t="shared" si="172"/>
        <v>101</v>
      </c>
      <c r="Q2910" s="26" t="str">
        <f>VLOOKUP(B2910,辅助信息!E:M,9,FALSE)</f>
        <v>ZTWM-CDGS-XS-2025-0126-四川机司-乐山市校地共建产教融合基地配套设施项目施工二标段钢筋采购合同</v>
      </c>
      <c r="R2910" s="26" t="str">
        <f>_xlfn._xlws.FILTER(辅助信息!D:D,辅助信息!E:E=B2910)</f>
        <v>乐山市校地共建产教融合基地建设项目</v>
      </c>
    </row>
    <row r="2911" s="26" customFormat="1" hidden="1" spans="1:18">
      <c r="A2911" s="59"/>
      <c r="B2911" s="122" t="s">
        <v>186</v>
      </c>
      <c r="C2911" s="72">
        <v>45890</v>
      </c>
      <c r="D2911" s="122" t="str">
        <f>VLOOKUP(B2911,辅助信息!E:K,7,FALSE)</f>
        <v>JWDDCD2025072900123</v>
      </c>
      <c r="E2911" s="122" t="str">
        <f>VLOOKUP(F2911,辅助信息!A:B,2,FALSE)</f>
        <v>螺纹钢</v>
      </c>
      <c r="F2911" s="122" t="s">
        <v>205</v>
      </c>
      <c r="G2911" s="123">
        <v>15</v>
      </c>
      <c r="H2911" s="136" t="str">
        <f>_xlfn.XLOOKUP(C2911&amp;F2911&amp;I2911&amp;J2911,'[1]2025年已发货'!$F:$F&amp;'[1]2025年已发货'!$C:$C&amp;'[1]2025年已发货'!$G:$G&amp;'[1]2025年已发货'!$H:$H,'[1]2025年已发货'!$E:$E,"未发货")</f>
        <v>未发货</v>
      </c>
      <c r="I2911" s="122" t="str">
        <f>VLOOKUP(B2911,辅助信息!E:I,3,FALSE)</f>
        <v>(乐山市校地共建产教融合基地建设项目二标段)四川省乐山市市中区苏稽镇</v>
      </c>
      <c r="J2911" s="122" t="str">
        <f>VLOOKUP(B2911,辅助信息!E:I,4,FALSE)</f>
        <v>彭江涛</v>
      </c>
      <c r="K2911" s="122">
        <f>VLOOKUP(J2911,辅助信息!H:I,2,FALSE)</f>
        <v>13990276572</v>
      </c>
      <c r="L2911" s="124" t="str">
        <f>VLOOKUP(B2911,辅助信息!E:J,6,FALSE)</f>
        <v>联系实际收货人（彭江涛13990276572）现场要求炉批号控制2个以下，超2个不给予签收。提前联系到场规格及数量</v>
      </c>
      <c r="M2911" s="93">
        <v>45870</v>
      </c>
      <c r="N2911" s="64"/>
      <c r="O2911" s="64">
        <f ca="1" t="shared" si="171"/>
        <v>0</v>
      </c>
      <c r="P2911" s="64">
        <f ca="1" t="shared" si="172"/>
        <v>101</v>
      </c>
      <c r="Q2911" s="26" t="str">
        <f>VLOOKUP(B2911,辅助信息!E:M,9,FALSE)</f>
        <v>ZTWM-CDGS-XS-2025-0126-四川机司-乐山市校地共建产教融合基地配套设施项目施工二标段钢筋采购合同</v>
      </c>
      <c r="R2911" s="26" t="str">
        <f>_xlfn._xlws.FILTER(辅助信息!D:D,辅助信息!E:E=B2911)</f>
        <v>乐山市校地共建产教融合基地建设项目</v>
      </c>
    </row>
    <row r="2912" s="26" customFormat="1" hidden="1" spans="1:18">
      <c r="A2912" s="59"/>
      <c r="B2912" s="122" t="s">
        <v>186</v>
      </c>
      <c r="C2912" s="72">
        <v>45890</v>
      </c>
      <c r="D2912" s="122" t="str">
        <f>VLOOKUP(B2912,辅助信息!E:K,7,FALSE)</f>
        <v>JWDDCD2025072900123</v>
      </c>
      <c r="E2912" s="122" t="str">
        <f>VLOOKUP(F2912,辅助信息!A:B,2,FALSE)</f>
        <v>螺纹钢</v>
      </c>
      <c r="F2912" s="122" t="s">
        <v>140</v>
      </c>
      <c r="G2912" s="123">
        <v>15</v>
      </c>
      <c r="H2912" s="136" t="str">
        <f>_xlfn.XLOOKUP(C2912&amp;F2912&amp;I2912&amp;J2912,'[1]2025年已发货'!$F:$F&amp;'[1]2025年已发货'!$C:$C&amp;'[1]2025年已发货'!$G:$G&amp;'[1]2025年已发货'!$H:$H,'[1]2025年已发货'!$E:$E,"未发货")</f>
        <v>未发货</v>
      </c>
      <c r="I2912" s="122" t="str">
        <f>VLOOKUP(B2912,辅助信息!E:I,3,FALSE)</f>
        <v>(乐山市校地共建产教融合基地建设项目二标段)四川省乐山市市中区苏稽镇</v>
      </c>
      <c r="J2912" s="122" t="str">
        <f>VLOOKUP(B2912,辅助信息!E:I,4,FALSE)</f>
        <v>彭江涛</v>
      </c>
      <c r="K2912" s="122">
        <f>VLOOKUP(J2912,辅助信息!H:I,2,FALSE)</f>
        <v>13990276572</v>
      </c>
      <c r="L2912" s="124" t="str">
        <f>VLOOKUP(B2912,辅助信息!E:J,6,FALSE)</f>
        <v>联系实际收货人（彭江涛13990276572）现场要求炉批号控制2个以下，超2个不给予签收。提前联系到场规格及数量</v>
      </c>
      <c r="M2912" s="93">
        <v>45870</v>
      </c>
      <c r="N2912" s="64"/>
      <c r="O2912" s="64">
        <f ca="1" t="shared" si="171"/>
        <v>0</v>
      </c>
      <c r="P2912" s="64">
        <f ca="1" t="shared" si="172"/>
        <v>101</v>
      </c>
      <c r="Q2912" s="26" t="str">
        <f>VLOOKUP(B2912,辅助信息!E:M,9,FALSE)</f>
        <v>ZTWM-CDGS-XS-2025-0126-四川机司-乐山市校地共建产教融合基地配套设施项目施工二标段钢筋采购合同</v>
      </c>
      <c r="R2912" s="26" t="str">
        <f>_xlfn._xlws.FILTER(辅助信息!D:D,辅助信息!E:E=B2912)</f>
        <v>乐山市校地共建产教融合基地建设项目</v>
      </c>
    </row>
    <row r="2913" s="26" customFormat="1" hidden="1" spans="1:18">
      <c r="A2913" s="59"/>
      <c r="B2913" s="122" t="s">
        <v>186</v>
      </c>
      <c r="C2913" s="72">
        <v>45890</v>
      </c>
      <c r="D2913" s="122" t="str">
        <f>VLOOKUP(B2913,辅助信息!E:K,7,FALSE)</f>
        <v>JWDDCD2025072900123</v>
      </c>
      <c r="E2913" s="122" t="str">
        <f>VLOOKUP(F2913,辅助信息!A:B,2,FALSE)</f>
        <v>螺纹钢</v>
      </c>
      <c r="F2913" s="122" t="s">
        <v>142</v>
      </c>
      <c r="G2913" s="123">
        <v>25</v>
      </c>
      <c r="H2913" s="136" t="str">
        <f>_xlfn.XLOOKUP(C2913&amp;F2913&amp;I2913&amp;J2913,'[1]2025年已发货'!$F:$F&amp;'[1]2025年已发货'!$C:$C&amp;'[1]2025年已发货'!$G:$G&amp;'[1]2025年已发货'!$H:$H,'[1]2025年已发货'!$E:$E,"未发货")</f>
        <v>未发货</v>
      </c>
      <c r="I2913" s="122" t="str">
        <f>VLOOKUP(B2913,辅助信息!E:I,3,FALSE)</f>
        <v>(乐山市校地共建产教融合基地建设项目二标段)四川省乐山市市中区苏稽镇</v>
      </c>
      <c r="J2913" s="122" t="str">
        <f>VLOOKUP(B2913,辅助信息!E:I,4,FALSE)</f>
        <v>彭江涛</v>
      </c>
      <c r="K2913" s="122">
        <f>VLOOKUP(J2913,辅助信息!H:I,2,FALSE)</f>
        <v>13990276572</v>
      </c>
      <c r="L2913" s="124" t="str">
        <f>VLOOKUP(B2913,辅助信息!E:J,6,FALSE)</f>
        <v>联系实际收货人（彭江涛13990276572）现场要求炉批号控制2个以下，超2个不给予签收。提前联系到场规格及数量</v>
      </c>
      <c r="M2913" s="93">
        <v>45870</v>
      </c>
      <c r="N2913" s="64"/>
      <c r="O2913" s="64">
        <f ca="1" t="shared" si="171"/>
        <v>0</v>
      </c>
      <c r="P2913" s="64">
        <f ca="1" t="shared" si="172"/>
        <v>101</v>
      </c>
      <c r="Q2913" s="26" t="str">
        <f>VLOOKUP(B2913,辅助信息!E:M,9,FALSE)</f>
        <v>ZTWM-CDGS-XS-2025-0126-四川机司-乐山市校地共建产教融合基地配套设施项目施工二标段钢筋采购合同</v>
      </c>
      <c r="R2913" s="26" t="str">
        <f>_xlfn._xlws.FILTER(辅助信息!D:D,辅助信息!E:E=B2913)</f>
        <v>乐山市校地共建产教融合基地建设项目</v>
      </c>
    </row>
    <row r="2914" s="26" customFormat="1" hidden="1" spans="1:18">
      <c r="A2914" s="59"/>
      <c r="B2914" s="122" t="s">
        <v>186</v>
      </c>
      <c r="C2914" s="72">
        <v>45890</v>
      </c>
      <c r="D2914" s="122" t="str">
        <f>VLOOKUP(B2914,辅助信息!E:K,7,FALSE)</f>
        <v>JWDDCD2025072900123</v>
      </c>
      <c r="E2914" s="122" t="str">
        <f>VLOOKUP(F2914,辅助信息!A:B,2,FALSE)</f>
        <v>螺纹钢</v>
      </c>
      <c r="F2914" s="122" t="s">
        <v>200</v>
      </c>
      <c r="G2914" s="123">
        <v>10</v>
      </c>
      <c r="H2914" s="136">
        <v>10</v>
      </c>
      <c r="I2914" s="122" t="str">
        <f>VLOOKUP(B2914,辅助信息!E:I,3,FALSE)</f>
        <v>(乐山市校地共建产教融合基地建设项目二标段)四川省乐山市市中区苏稽镇</v>
      </c>
      <c r="J2914" s="122" t="str">
        <f>VLOOKUP(B2914,辅助信息!E:I,4,FALSE)</f>
        <v>彭江涛</v>
      </c>
      <c r="K2914" s="122">
        <f>VLOOKUP(J2914,辅助信息!H:I,2,FALSE)</f>
        <v>13990276572</v>
      </c>
      <c r="L2914" s="124" t="str">
        <f>VLOOKUP(B2914,辅助信息!E:J,6,FALSE)</f>
        <v>联系实际收货人（彭江涛13990276572）现场要求炉批号控制2个以下，超2个不给予签收。提前联系到场规格及数量</v>
      </c>
      <c r="M2914" s="93">
        <v>45870</v>
      </c>
      <c r="N2914" s="64"/>
      <c r="O2914" s="64">
        <f ca="1" t="shared" si="171"/>
        <v>0</v>
      </c>
      <c r="P2914" s="64">
        <f ca="1" t="shared" si="172"/>
        <v>101</v>
      </c>
      <c r="Q2914" s="26" t="str">
        <f>VLOOKUP(B2914,辅助信息!E:M,9,FALSE)</f>
        <v>ZTWM-CDGS-XS-2025-0126-四川机司-乐山市校地共建产教融合基地配套设施项目施工二标段钢筋采购合同</v>
      </c>
      <c r="R2914" s="26" t="str">
        <f>_xlfn._xlws.FILTER(辅助信息!D:D,辅助信息!E:E=B2914)</f>
        <v>乐山市校地共建产教融合基地建设项目</v>
      </c>
    </row>
    <row r="2915" s="26" customFormat="1" hidden="1" spans="1:18">
      <c r="A2915" s="59"/>
      <c r="B2915" s="122" t="s">
        <v>186</v>
      </c>
      <c r="C2915" s="72">
        <v>45890</v>
      </c>
      <c r="D2915" s="122" t="str">
        <f>VLOOKUP(B2915,辅助信息!E:K,7,FALSE)</f>
        <v>JWDDCD2025072900123</v>
      </c>
      <c r="E2915" s="122" t="str">
        <f>VLOOKUP(F2915,辅助信息!A:B,2,FALSE)</f>
        <v>螺纹钢</v>
      </c>
      <c r="F2915" s="122" t="s">
        <v>200</v>
      </c>
      <c r="G2915" s="123">
        <v>10</v>
      </c>
      <c r="H2915" s="136">
        <v>10</v>
      </c>
      <c r="I2915" s="122" t="str">
        <f>VLOOKUP(B2915,辅助信息!E:I,3,FALSE)</f>
        <v>(乐山市校地共建产教融合基地建设项目二标段)四川省乐山市市中区苏稽镇</v>
      </c>
      <c r="J2915" s="122" t="str">
        <f>VLOOKUP(B2915,辅助信息!E:I,4,FALSE)</f>
        <v>彭江涛</v>
      </c>
      <c r="K2915" s="122">
        <f>VLOOKUP(J2915,辅助信息!H:I,2,FALSE)</f>
        <v>13990276572</v>
      </c>
      <c r="L2915" s="124" t="str">
        <f>VLOOKUP(B2915,辅助信息!E:J,6,FALSE)</f>
        <v>联系实际收货人（彭江涛13990276572）现场要求炉批号控制2个以下，超2个不给予签收。提前联系到场规格及数量</v>
      </c>
      <c r="M2915" s="93">
        <v>45870</v>
      </c>
      <c r="N2915" s="64"/>
      <c r="O2915" s="64">
        <f ca="1" t="shared" si="171"/>
        <v>0</v>
      </c>
      <c r="P2915" s="64">
        <f ca="1" t="shared" si="172"/>
        <v>101</v>
      </c>
      <c r="Q2915" s="26" t="str">
        <f>VLOOKUP(B2915,辅助信息!E:M,9,FALSE)</f>
        <v>ZTWM-CDGS-XS-2025-0126-四川机司-乐山市校地共建产教融合基地配套设施项目施工二标段钢筋采购合同</v>
      </c>
      <c r="R2915" s="26" t="str">
        <f>_xlfn._xlws.FILTER(辅助信息!D:D,辅助信息!E:E=B2915)</f>
        <v>乐山市校地共建产教融合基地建设项目</v>
      </c>
    </row>
    <row r="2916" hidden="1" spans="2:18">
      <c r="B2916" s="40" t="s">
        <v>167</v>
      </c>
      <c r="C2916" s="72">
        <v>45890</v>
      </c>
      <c r="D2916" s="40" t="str">
        <f>VLOOKUP(B2916,辅助信息!E:K,7,FALSE)</f>
        <v>JWDDCD2025102100473</v>
      </c>
      <c r="E2916" s="40" t="str">
        <f>VLOOKUP(F2916,辅助信息!A:B,2,FALSE)</f>
        <v>盘螺</v>
      </c>
      <c r="F2916" s="40" t="s">
        <v>49</v>
      </c>
      <c r="G2916" s="36">
        <v>4</v>
      </c>
      <c r="H2916" s="136">
        <v>4</v>
      </c>
      <c r="I2916" s="40" t="str">
        <f>VLOOKUP(B2916,辅助信息!E:I,3,FALSE)</f>
        <v>(五冶建设扩建艺体中学二期工程)四川省成都市双流区光荣路成都艺体中学南200米</v>
      </c>
      <c r="J2916" s="40" t="str">
        <f>VLOOKUP(B2916,辅助信息!E:I,4,FALSE)</f>
        <v>谢序强</v>
      </c>
      <c r="K2916" s="40">
        <f>VLOOKUP(J2916,辅助信息!H:I,2,FALSE)</f>
        <v>13458588232</v>
      </c>
      <c r="L2916" s="111" t="str">
        <f>VLOOKUP(B2916,辅助信息!E:J,6,FALSE)</f>
        <v>联系实际收货人（谢序强13458588232）五冶建设送货单,一式6份材质书,锈货不收，项目名称：扩建艺体中学二期工程，装货前联系收货人核实到场规格,没提前告知进场规格现场不给予接收</v>
      </c>
      <c r="M2916" s="93">
        <v>45870</v>
      </c>
      <c r="O2916" s="64">
        <f ca="1" t="shared" si="171"/>
        <v>0</v>
      </c>
      <c r="P2916" s="64">
        <f ca="1" t="shared" si="172"/>
        <v>101</v>
      </c>
      <c r="Q2916" s="29" t="str">
        <f>VLOOKUP(B2916,辅助信息!E:M,9,FALSE)</f>
        <v>ZTWM-CDGS-XS-2025-0073-五冶天府-成都怡心湖片区及龙泉驿医院等项目</v>
      </c>
      <c r="R2916" s="29" t="str">
        <f>_xlfn._xlws.FILTER(辅助信息!D:D,辅助信息!E:E=B2916)</f>
        <v>五冶建设扩建艺体中学二期工程</v>
      </c>
    </row>
    <row r="2917" hidden="1" spans="2:18">
      <c r="B2917" s="40" t="s">
        <v>167</v>
      </c>
      <c r="C2917" s="72">
        <v>45890</v>
      </c>
      <c r="D2917" s="40" t="str">
        <f>VLOOKUP(B2917,辅助信息!E:K,7,FALSE)</f>
        <v>JWDDCD2025102100473</v>
      </c>
      <c r="E2917" s="40" t="str">
        <f>VLOOKUP(F2917,辅助信息!A:B,2,FALSE)</f>
        <v>盘螺</v>
      </c>
      <c r="F2917" s="40" t="s">
        <v>40</v>
      </c>
      <c r="G2917" s="36">
        <v>10</v>
      </c>
      <c r="H2917" s="136">
        <v>10</v>
      </c>
      <c r="I2917" s="40" t="str">
        <f>VLOOKUP(B2917,辅助信息!E:I,3,FALSE)</f>
        <v>(五冶建设扩建艺体中学二期工程)四川省成都市双流区光荣路成都艺体中学南200米</v>
      </c>
      <c r="J2917" s="40" t="str">
        <f>VLOOKUP(B2917,辅助信息!E:I,4,FALSE)</f>
        <v>谢序强</v>
      </c>
      <c r="K2917" s="40">
        <f>VLOOKUP(J2917,辅助信息!H:I,2,FALSE)</f>
        <v>13458588232</v>
      </c>
      <c r="L2917" s="111" t="str">
        <f>VLOOKUP(B2917,辅助信息!E:J,6,FALSE)</f>
        <v>联系实际收货人（谢序强13458588232）五冶建设送货单,一式6份材质书,锈货不收，项目名称：扩建艺体中学二期工程，装货前联系收货人核实到场规格,没提前告知进场规格现场不给予接收</v>
      </c>
      <c r="M2917" s="93">
        <v>45870</v>
      </c>
      <c r="O2917" s="64">
        <f ca="1" t="shared" si="171"/>
        <v>0</v>
      </c>
      <c r="P2917" s="64">
        <f ca="1" t="shared" si="172"/>
        <v>101</v>
      </c>
      <c r="Q2917" s="29" t="str">
        <f>VLOOKUP(B2917,辅助信息!E:M,9,FALSE)</f>
        <v>ZTWM-CDGS-XS-2025-0073-五冶天府-成都怡心湖片区及龙泉驿医院等项目</v>
      </c>
      <c r="R2917" s="29" t="str">
        <f>_xlfn._xlws.FILTER(辅助信息!D:D,辅助信息!E:E=B2917)</f>
        <v>五冶建设扩建艺体中学二期工程</v>
      </c>
    </row>
    <row r="2918" hidden="1" spans="2:18">
      <c r="B2918" s="40" t="s">
        <v>167</v>
      </c>
      <c r="C2918" s="72">
        <v>45890</v>
      </c>
      <c r="D2918" s="40" t="str">
        <f>VLOOKUP(B2918,辅助信息!E:K,7,FALSE)</f>
        <v>JWDDCD2025102100473</v>
      </c>
      <c r="E2918" s="40" t="str">
        <f>VLOOKUP(F2918,辅助信息!A:B,2,FALSE)</f>
        <v>盘螺</v>
      </c>
      <c r="F2918" s="40" t="s">
        <v>41</v>
      </c>
      <c r="G2918" s="36">
        <v>20</v>
      </c>
      <c r="H2918" s="136">
        <v>20</v>
      </c>
      <c r="I2918" s="40" t="str">
        <f>VLOOKUP(B2918,辅助信息!E:I,3,FALSE)</f>
        <v>(五冶建设扩建艺体中学二期工程)四川省成都市双流区光荣路成都艺体中学南200米</v>
      </c>
      <c r="J2918" s="40" t="str">
        <f>VLOOKUP(B2918,辅助信息!E:I,4,FALSE)</f>
        <v>谢序强</v>
      </c>
      <c r="K2918" s="40">
        <f>VLOOKUP(J2918,辅助信息!H:I,2,FALSE)</f>
        <v>13458588232</v>
      </c>
      <c r="L2918" s="111" t="str">
        <f>VLOOKUP(B2918,辅助信息!E:J,6,FALSE)</f>
        <v>联系实际收货人（谢序强13458588232）五冶建设送货单,一式6份材质书,锈货不收，项目名称：扩建艺体中学二期工程，装货前联系收货人核实到场规格,没提前告知进场规格现场不给予接收</v>
      </c>
      <c r="M2918" s="93">
        <v>45870</v>
      </c>
      <c r="O2918" s="64">
        <f ca="1" t="shared" si="171"/>
        <v>0</v>
      </c>
      <c r="P2918" s="64">
        <f ca="1" t="shared" si="172"/>
        <v>101</v>
      </c>
      <c r="Q2918" s="29" t="str">
        <f>VLOOKUP(B2918,辅助信息!E:M,9,FALSE)</f>
        <v>ZTWM-CDGS-XS-2025-0073-五冶天府-成都怡心湖片区及龙泉驿医院等项目</v>
      </c>
      <c r="R2918" s="29" t="str">
        <f>_xlfn._xlws.FILTER(辅助信息!D:D,辅助信息!E:E=B2918)</f>
        <v>五冶建设扩建艺体中学二期工程</v>
      </c>
    </row>
    <row r="2919" hidden="1" spans="2:18">
      <c r="B2919" s="40" t="s">
        <v>167</v>
      </c>
      <c r="C2919" s="72">
        <v>45890</v>
      </c>
      <c r="D2919" s="40" t="str">
        <f>VLOOKUP(B2919,辅助信息!E:K,7,FALSE)</f>
        <v>JWDDCD2025102100473</v>
      </c>
      <c r="E2919" s="40" t="str">
        <f>VLOOKUP(F2919,辅助信息!A:B,2,FALSE)</f>
        <v>螺纹钢</v>
      </c>
      <c r="F2919" s="40" t="s">
        <v>27</v>
      </c>
      <c r="G2919" s="36">
        <v>15</v>
      </c>
      <c r="H2919" s="136">
        <v>15</v>
      </c>
      <c r="I2919" s="40" t="str">
        <f>VLOOKUP(B2919,辅助信息!E:I,3,FALSE)</f>
        <v>(五冶建设扩建艺体中学二期工程)四川省成都市双流区光荣路成都艺体中学南200米</v>
      </c>
      <c r="J2919" s="40" t="str">
        <f>VLOOKUP(B2919,辅助信息!E:I,4,FALSE)</f>
        <v>谢序强</v>
      </c>
      <c r="K2919" s="40">
        <f>VLOOKUP(J2919,辅助信息!H:I,2,FALSE)</f>
        <v>13458588232</v>
      </c>
      <c r="L2919" s="111" t="str">
        <f>VLOOKUP(B2919,辅助信息!E:J,6,FALSE)</f>
        <v>联系实际收货人（谢序强13458588232）五冶建设送货单,一式6份材质书,锈货不收，项目名称：扩建艺体中学二期工程，装货前联系收货人核实到场规格,没提前告知进场规格现场不给予接收</v>
      </c>
      <c r="O2919" s="64" t="str">
        <f ca="1" t="shared" si="171"/>
        <v/>
      </c>
      <c r="P2919" s="64" t="str">
        <f ca="1" t="shared" si="172"/>
        <v/>
      </c>
      <c r="Q2919" s="29" t="str">
        <f>VLOOKUP(B2919,辅助信息!E:M,9,FALSE)</f>
        <v>ZTWM-CDGS-XS-2025-0073-五冶天府-成都怡心湖片区及龙泉驿医院等项目</v>
      </c>
      <c r="R2919" s="29" t="str">
        <f>_xlfn._xlws.FILTER(辅助信息!D:D,辅助信息!E:E=B2919)</f>
        <v>五冶建设扩建艺体中学二期工程</v>
      </c>
    </row>
    <row r="2920" hidden="1" spans="2:18">
      <c r="B2920" s="40" t="s">
        <v>167</v>
      </c>
      <c r="C2920" s="72">
        <v>45890</v>
      </c>
      <c r="D2920" s="40" t="str">
        <f>VLOOKUP(B2920,辅助信息!E:K,7,FALSE)</f>
        <v>JWDDCD2025102100473</v>
      </c>
      <c r="E2920" s="40" t="str">
        <f>VLOOKUP(F2920,辅助信息!A:B,2,FALSE)</f>
        <v>螺纹钢</v>
      </c>
      <c r="F2920" s="40" t="s">
        <v>21</v>
      </c>
      <c r="G2920" s="36">
        <v>5</v>
      </c>
      <c r="H2920" s="136">
        <v>5</v>
      </c>
      <c r="I2920" s="40" t="str">
        <f>VLOOKUP(B2920,辅助信息!E:I,3,FALSE)</f>
        <v>(五冶建设扩建艺体中学二期工程)四川省成都市双流区光荣路成都艺体中学南200米</v>
      </c>
      <c r="J2920" s="40" t="str">
        <f>VLOOKUP(B2920,辅助信息!E:I,4,FALSE)</f>
        <v>谢序强</v>
      </c>
      <c r="K2920" s="40">
        <f>VLOOKUP(J2920,辅助信息!H:I,2,FALSE)</f>
        <v>13458588232</v>
      </c>
      <c r="L2920" s="111" t="str">
        <f>VLOOKUP(B2920,辅助信息!E:J,6,FALSE)</f>
        <v>联系实际收货人（谢序强13458588232）五冶建设送货单,一式6份材质书,锈货不收，项目名称：扩建艺体中学二期工程，装货前联系收货人核实到场规格,没提前告知进场规格现场不给予接收</v>
      </c>
      <c r="O2920" s="64" t="str">
        <f ca="1" t="shared" si="171"/>
        <v/>
      </c>
      <c r="P2920" s="64" t="str">
        <f ca="1" t="shared" si="172"/>
        <v/>
      </c>
      <c r="Q2920" s="29" t="str">
        <f>VLOOKUP(B2920,辅助信息!E:M,9,FALSE)</f>
        <v>ZTWM-CDGS-XS-2025-0073-五冶天府-成都怡心湖片区及龙泉驿医院等项目</v>
      </c>
      <c r="R2920" s="29" t="str">
        <f>_xlfn._xlws.FILTER(辅助信息!D:D,辅助信息!E:E=B2920)</f>
        <v>五冶建设扩建艺体中学二期工程</v>
      </c>
    </row>
    <row r="2921" hidden="1" spans="2:18">
      <c r="B2921" s="40" t="s">
        <v>167</v>
      </c>
      <c r="C2921" s="72">
        <v>45890</v>
      </c>
      <c r="D2921" s="40" t="str">
        <f>VLOOKUP(B2921,辅助信息!E:K,7,FALSE)</f>
        <v>JWDDCD2025102100473</v>
      </c>
      <c r="E2921" s="40" t="str">
        <f>VLOOKUP(F2921,辅助信息!A:B,2,FALSE)</f>
        <v>螺纹钢</v>
      </c>
      <c r="F2921" s="40" t="s">
        <v>58</v>
      </c>
      <c r="G2921" s="36">
        <v>5</v>
      </c>
      <c r="H2921" s="136">
        <v>5</v>
      </c>
      <c r="I2921" s="40" t="str">
        <f>VLOOKUP(B2921,辅助信息!E:I,3,FALSE)</f>
        <v>(五冶建设扩建艺体中学二期工程)四川省成都市双流区光荣路成都艺体中学南200米</v>
      </c>
      <c r="J2921" s="40" t="str">
        <f>VLOOKUP(B2921,辅助信息!E:I,4,FALSE)</f>
        <v>谢序强</v>
      </c>
      <c r="K2921" s="40">
        <f>VLOOKUP(J2921,辅助信息!H:I,2,FALSE)</f>
        <v>13458588232</v>
      </c>
      <c r="L2921" s="111" t="str">
        <f>VLOOKUP(B2921,辅助信息!E:J,6,FALSE)</f>
        <v>联系实际收货人（谢序强13458588232）五冶建设送货单,一式6份材质书,锈货不收，项目名称：扩建艺体中学二期工程，装货前联系收货人核实到场规格,没提前告知进场规格现场不给予接收</v>
      </c>
      <c r="O2921" s="64" t="str">
        <f ca="1" t="shared" si="171"/>
        <v/>
      </c>
      <c r="P2921" s="64" t="str">
        <f ca="1" t="shared" si="172"/>
        <v/>
      </c>
      <c r="Q2921" s="29" t="str">
        <f>VLOOKUP(B2921,辅助信息!E:M,9,FALSE)</f>
        <v>ZTWM-CDGS-XS-2025-0073-五冶天府-成都怡心湖片区及龙泉驿医院等项目</v>
      </c>
      <c r="R2921" s="29" t="str">
        <f>_xlfn._xlws.FILTER(辅助信息!D:D,辅助信息!E:E=B2921)</f>
        <v>五冶建设扩建艺体中学二期工程</v>
      </c>
    </row>
    <row r="2922" hidden="1" spans="2:18">
      <c r="B2922" s="40" t="s">
        <v>167</v>
      </c>
      <c r="C2922" s="72">
        <v>45890</v>
      </c>
      <c r="D2922" s="40" t="str">
        <f>VLOOKUP(B2922,辅助信息!E:K,7,FALSE)</f>
        <v>JWDDCD2025102100473</v>
      </c>
      <c r="E2922" s="40" t="str">
        <f>VLOOKUP(F2922,辅助信息!A:B,2,FALSE)</f>
        <v>螺纹钢</v>
      </c>
      <c r="F2922" s="40" t="s">
        <v>22</v>
      </c>
      <c r="G2922" s="36">
        <v>46</v>
      </c>
      <c r="H2922" s="136">
        <v>46</v>
      </c>
      <c r="I2922" s="40" t="str">
        <f>VLOOKUP(B2922,辅助信息!E:I,3,FALSE)</f>
        <v>(五冶建设扩建艺体中学二期工程)四川省成都市双流区光荣路成都艺体中学南200米</v>
      </c>
      <c r="J2922" s="40" t="str">
        <f>VLOOKUP(B2922,辅助信息!E:I,4,FALSE)</f>
        <v>谢序强</v>
      </c>
      <c r="K2922" s="40">
        <f>VLOOKUP(J2922,辅助信息!H:I,2,FALSE)</f>
        <v>13458588232</v>
      </c>
      <c r="L2922" s="111" t="str">
        <f>VLOOKUP(B2922,辅助信息!E:J,6,FALSE)</f>
        <v>联系实际收货人（谢序强13458588232）五冶建设送货单,一式6份材质书,锈货不收，项目名称：扩建艺体中学二期工程，装货前联系收货人核实到场规格,没提前告知进场规格现场不给予接收</v>
      </c>
      <c r="O2922" s="64" t="str">
        <f ca="1" t="shared" si="171"/>
        <v/>
      </c>
      <c r="P2922" s="64" t="str">
        <f ca="1" t="shared" si="172"/>
        <v/>
      </c>
      <c r="Q2922" s="29" t="str">
        <f>VLOOKUP(B2922,辅助信息!E:M,9,FALSE)</f>
        <v>ZTWM-CDGS-XS-2025-0073-五冶天府-成都怡心湖片区及龙泉驿医院等项目</v>
      </c>
      <c r="R2922" s="29" t="str">
        <f>_xlfn._xlws.FILTER(辅助信息!D:D,辅助信息!E:E=B2922)</f>
        <v>五冶建设扩建艺体中学二期工程</v>
      </c>
    </row>
    <row r="2923" hidden="1" spans="2:18">
      <c r="B2923" s="40" t="s">
        <v>167</v>
      </c>
      <c r="C2923" s="72">
        <v>45890</v>
      </c>
      <c r="D2923" s="40" t="str">
        <f>VLOOKUP(B2923,辅助信息!E:K,7,FALSE)</f>
        <v>JWDDCD2025102100473</v>
      </c>
      <c r="E2923" s="40" t="str">
        <f>VLOOKUP(F2923,辅助信息!A:B,2,FALSE)</f>
        <v>螺纹钢</v>
      </c>
      <c r="F2923" s="40" t="s">
        <v>27</v>
      </c>
      <c r="G2923" s="36">
        <v>50</v>
      </c>
      <c r="H2923" s="136">
        <v>50</v>
      </c>
      <c r="I2923" s="40" t="str">
        <f>VLOOKUP(B2923,辅助信息!E:I,3,FALSE)</f>
        <v>(五冶建设扩建艺体中学二期工程)四川省成都市双流区光荣路成都艺体中学南200米</v>
      </c>
      <c r="J2923" s="40" t="str">
        <f>VLOOKUP(B2923,辅助信息!E:I,4,FALSE)</f>
        <v>谢序强</v>
      </c>
      <c r="K2923" s="40">
        <f>VLOOKUP(J2923,辅助信息!H:I,2,FALSE)</f>
        <v>13458588232</v>
      </c>
      <c r="L2923" s="111" t="str">
        <f>VLOOKUP(B2923,辅助信息!E:J,6,FALSE)</f>
        <v>联系实际收货人（谢序强13458588232）五冶建设送货单,一式6份材质书,锈货不收，项目名称：扩建艺体中学二期工程，装货前联系收货人核实到场规格,没提前告知进场规格现场不给予接收</v>
      </c>
      <c r="O2923" s="64" t="str">
        <f ca="1" t="shared" si="171"/>
        <v/>
      </c>
      <c r="P2923" s="64" t="str">
        <f ca="1" t="shared" si="172"/>
        <v/>
      </c>
      <c r="Q2923" s="29" t="str">
        <f>VLOOKUP(B2923,辅助信息!E:M,9,FALSE)</f>
        <v>ZTWM-CDGS-XS-2025-0073-五冶天府-成都怡心湖片区及龙泉驿医院等项目</v>
      </c>
      <c r="R2923" s="29" t="str">
        <f>_xlfn._xlws.FILTER(辅助信息!D:D,辅助信息!E:E=B2923)</f>
        <v>五冶建设扩建艺体中学二期工程</v>
      </c>
    </row>
    <row r="2924" hidden="1" spans="2:18">
      <c r="B2924" s="40" t="s">
        <v>167</v>
      </c>
      <c r="C2924" s="72">
        <v>45890</v>
      </c>
      <c r="D2924" s="40" t="str">
        <f>VLOOKUP(B2924,辅助信息!E:K,7,FALSE)</f>
        <v>JWDDCD2025102100473</v>
      </c>
      <c r="E2924" s="40" t="str">
        <f>VLOOKUP(F2924,辅助信息!A:B,2,FALSE)</f>
        <v>螺纹钢</v>
      </c>
      <c r="F2924" s="40" t="s">
        <v>19</v>
      </c>
      <c r="G2924" s="36">
        <v>20</v>
      </c>
      <c r="H2924" s="136">
        <v>20</v>
      </c>
      <c r="I2924" s="40" t="str">
        <f>VLOOKUP(B2924,辅助信息!E:I,3,FALSE)</f>
        <v>(五冶建设扩建艺体中学二期工程)四川省成都市双流区光荣路成都艺体中学南200米</v>
      </c>
      <c r="J2924" s="40" t="str">
        <f>VLOOKUP(B2924,辅助信息!E:I,4,FALSE)</f>
        <v>谢序强</v>
      </c>
      <c r="K2924" s="40">
        <f>VLOOKUP(J2924,辅助信息!H:I,2,FALSE)</f>
        <v>13458588232</v>
      </c>
      <c r="L2924" s="111" t="str">
        <f>VLOOKUP(B2924,辅助信息!E:J,6,FALSE)</f>
        <v>联系实际收货人（谢序强13458588232）五冶建设送货单,一式6份材质书,锈货不收，项目名称：扩建艺体中学二期工程，装货前联系收货人核实到场规格,没提前告知进场规格现场不给予接收</v>
      </c>
      <c r="O2924" s="64" t="str">
        <f ca="1" t="shared" si="171"/>
        <v/>
      </c>
      <c r="P2924" s="64" t="str">
        <f ca="1" t="shared" si="172"/>
        <v/>
      </c>
      <c r="Q2924" s="29" t="str">
        <f>VLOOKUP(B2924,辅助信息!E:M,9,FALSE)</f>
        <v>ZTWM-CDGS-XS-2025-0073-五冶天府-成都怡心湖片区及龙泉驿医院等项目</v>
      </c>
      <c r="R2924" s="29" t="str">
        <f>_xlfn._xlws.FILTER(辅助信息!D:D,辅助信息!E:E=B2924)</f>
        <v>五冶建设扩建艺体中学二期工程</v>
      </c>
    </row>
    <row r="2925" hidden="1" spans="2:18">
      <c r="B2925" s="40" t="s">
        <v>167</v>
      </c>
      <c r="C2925" s="72">
        <v>45890</v>
      </c>
      <c r="D2925" s="40" t="str">
        <f>VLOOKUP(B2925,辅助信息!E:K,7,FALSE)</f>
        <v>JWDDCD2025102100473</v>
      </c>
      <c r="E2925" s="40" t="str">
        <f>VLOOKUP(F2925,辅助信息!A:B,2,FALSE)</f>
        <v>螺纹钢</v>
      </c>
      <c r="F2925" s="40" t="s">
        <v>66</v>
      </c>
      <c r="G2925" s="36">
        <v>5</v>
      </c>
      <c r="H2925" s="136">
        <v>5</v>
      </c>
      <c r="I2925" s="40" t="str">
        <f>VLOOKUP(B2925,辅助信息!E:I,3,FALSE)</f>
        <v>(五冶建设扩建艺体中学二期工程)四川省成都市双流区光荣路成都艺体中学南200米</v>
      </c>
      <c r="J2925" s="40" t="str">
        <f>VLOOKUP(B2925,辅助信息!E:I,4,FALSE)</f>
        <v>谢序强</v>
      </c>
      <c r="K2925" s="40">
        <f>VLOOKUP(J2925,辅助信息!H:I,2,FALSE)</f>
        <v>13458588232</v>
      </c>
      <c r="L2925" s="111" t="str">
        <f>VLOOKUP(B2925,辅助信息!E:J,6,FALSE)</f>
        <v>联系实际收货人（谢序强13458588232）五冶建设送货单,一式6份材质书,锈货不收，项目名称：扩建艺体中学二期工程，装货前联系收货人核实到场规格,没提前告知进场规格现场不给予接收</v>
      </c>
      <c r="O2925" s="64" t="str">
        <f ca="1" t="shared" si="171"/>
        <v/>
      </c>
      <c r="P2925" s="64" t="str">
        <f ca="1" t="shared" si="172"/>
        <v/>
      </c>
      <c r="Q2925" s="29" t="str">
        <f>VLOOKUP(B2925,辅助信息!E:M,9,FALSE)</f>
        <v>ZTWM-CDGS-XS-2025-0073-五冶天府-成都怡心湖片区及龙泉驿医院等项目</v>
      </c>
      <c r="R2925" s="29" t="str">
        <f>_xlfn._xlws.FILTER(辅助信息!D:D,辅助信息!E:E=B2925)</f>
        <v>五冶建设扩建艺体中学二期工程</v>
      </c>
    </row>
    <row r="2926" hidden="1" spans="2:18">
      <c r="B2926" s="40" t="s">
        <v>167</v>
      </c>
      <c r="C2926" s="72">
        <v>45890</v>
      </c>
      <c r="D2926" s="40" t="str">
        <f>VLOOKUP(B2926,辅助信息!E:K,7,FALSE)</f>
        <v>JWDDCD2025102100473</v>
      </c>
      <c r="E2926" s="40" t="str">
        <f>VLOOKUP(F2926,辅助信息!A:B,2,FALSE)</f>
        <v>螺纹钢</v>
      </c>
      <c r="F2926" s="40" t="s">
        <v>82</v>
      </c>
      <c r="G2926" s="36">
        <v>5</v>
      </c>
      <c r="H2926" s="136">
        <v>5</v>
      </c>
      <c r="I2926" s="40" t="str">
        <f>VLOOKUP(B2926,辅助信息!E:I,3,FALSE)</f>
        <v>(五冶建设扩建艺体中学二期工程)四川省成都市双流区光荣路成都艺体中学南200米</v>
      </c>
      <c r="J2926" s="40" t="str">
        <f>VLOOKUP(B2926,辅助信息!E:I,4,FALSE)</f>
        <v>谢序强</v>
      </c>
      <c r="K2926" s="40">
        <f>VLOOKUP(J2926,辅助信息!H:I,2,FALSE)</f>
        <v>13458588232</v>
      </c>
      <c r="L2926" s="111" t="str">
        <f>VLOOKUP(B2926,辅助信息!E:J,6,FALSE)</f>
        <v>联系实际收货人（谢序强13458588232）五冶建设送货单,一式6份材质书,锈货不收，项目名称：扩建艺体中学二期工程，装货前联系收货人核实到场规格,没提前告知进场规格现场不给予接收</v>
      </c>
      <c r="O2926" s="64" t="str">
        <f ca="1" t="shared" si="171"/>
        <v/>
      </c>
      <c r="P2926" s="64" t="str">
        <f ca="1" t="shared" si="172"/>
        <v/>
      </c>
      <c r="Q2926" s="29" t="str">
        <f>VLOOKUP(B2926,辅助信息!E:M,9,FALSE)</f>
        <v>ZTWM-CDGS-XS-2025-0073-五冶天府-成都怡心湖片区及龙泉驿医院等项目</v>
      </c>
      <c r="R2926" s="29" t="str">
        <f>_xlfn._xlws.FILTER(辅助信息!D:D,辅助信息!E:E=B2926)</f>
        <v>五冶建设扩建艺体中学二期工程</v>
      </c>
    </row>
    <row r="2927" hidden="1" spans="2:18">
      <c r="B2927" s="40" t="s">
        <v>167</v>
      </c>
      <c r="C2927" s="72">
        <v>45890</v>
      </c>
      <c r="D2927" s="40" t="str">
        <f>VLOOKUP(B2927,辅助信息!E:K,7,FALSE)</f>
        <v>JWDDCD2025102100473</v>
      </c>
      <c r="E2927" s="40" t="str">
        <f>VLOOKUP(F2927,辅助信息!A:B,2,FALSE)</f>
        <v>螺纹钢</v>
      </c>
      <c r="F2927" s="40" t="s">
        <v>22</v>
      </c>
      <c r="G2927" s="36">
        <v>60</v>
      </c>
      <c r="H2927" s="136">
        <v>60</v>
      </c>
      <c r="I2927" s="40" t="str">
        <f>VLOOKUP(B2927,辅助信息!E:I,3,FALSE)</f>
        <v>(五冶建设扩建艺体中学二期工程)四川省成都市双流区光荣路成都艺体中学南200米</v>
      </c>
      <c r="J2927" s="40" t="str">
        <f>VLOOKUP(B2927,辅助信息!E:I,4,FALSE)</f>
        <v>谢序强</v>
      </c>
      <c r="K2927" s="40">
        <f>VLOOKUP(J2927,辅助信息!H:I,2,FALSE)</f>
        <v>13458588232</v>
      </c>
      <c r="L2927" s="111" t="str">
        <f>VLOOKUP(B2927,辅助信息!E:J,6,FALSE)</f>
        <v>联系实际收货人（谢序强13458588232）五冶建设送货单,一式6份材质书,锈货不收，项目名称：扩建艺体中学二期工程，装货前联系收货人核实到场规格,没提前告知进场规格现场不给予接收</v>
      </c>
      <c r="O2927" s="64" t="str">
        <f ca="1" t="shared" si="171"/>
        <v/>
      </c>
      <c r="P2927" s="64" t="str">
        <f ca="1" t="shared" si="172"/>
        <v/>
      </c>
      <c r="Q2927" s="29" t="str">
        <f>VLOOKUP(B2927,辅助信息!E:M,9,FALSE)</f>
        <v>ZTWM-CDGS-XS-2025-0073-五冶天府-成都怡心湖片区及龙泉驿医院等项目</v>
      </c>
      <c r="R2927" s="29" t="str">
        <f>_xlfn._xlws.FILTER(辅助信息!D:D,辅助信息!E:E=B2927)</f>
        <v>五冶建设扩建艺体中学二期工程</v>
      </c>
    </row>
    <row r="2928" hidden="1" spans="1:18">
      <c r="A2928" s="73" t="s">
        <v>209</v>
      </c>
      <c r="B2928" s="40" t="s">
        <v>208</v>
      </c>
      <c r="C2928" s="72">
        <v>45892</v>
      </c>
      <c r="D2928" s="40" t="str">
        <f>VLOOKUP(B2928,辅助信息!E:K,7,FALSE)</f>
        <v>JWDDCD2025102100480</v>
      </c>
      <c r="E2928" s="40" t="str">
        <f>VLOOKUP(F2928,辅助信息!A:B,2,FALSE)</f>
        <v>高线</v>
      </c>
      <c r="F2928" s="40" t="s">
        <v>51</v>
      </c>
      <c r="G2928" s="36">
        <v>10</v>
      </c>
      <c r="H2928" s="122" t="str">
        <f>_xlfn.XLOOKUP(C2928&amp;F2928&amp;I2928&amp;J2928,'[1]2025年已发货'!$F:$F&amp;'[1]2025年已发货'!$C:$C&amp;'[1]2025年已发货'!$G:$G&amp;'[1]2025年已发货'!$H:$H,'[1]2025年已发货'!$E:$E,"未发货")</f>
        <v>未发货</v>
      </c>
      <c r="I2928" s="40" t="str">
        <f>VLOOKUP(B2928,辅助信息!E:I,3,FALSE)</f>
        <v>(五冶建设锦江区林家坝片区20号地块商业项目)锦江区泰昌路锦江28亩项目部</v>
      </c>
      <c r="J2928" s="40" t="str">
        <f>VLOOKUP(B2928,辅助信息!E:I,4,FALSE)</f>
        <v>陶杰</v>
      </c>
      <c r="K2928" s="40">
        <f>VLOOKUP(J2928,辅助信息!H:I,2,FALSE)</f>
        <v>13980247952</v>
      </c>
      <c r="L2928" s="111" t="str">
        <f>VLOOKUP(B2928,辅助信息!E:J,6,FALSE)</f>
        <v>联系实际收货人（陶杰13980247952）五冶建设送货单,6份材质书,锈货不收，装货前联系收货人核实到场规格,没提前告知进场规格现场不给予接收</v>
      </c>
      <c r="O2928" s="64" t="str">
        <f ca="1" t="shared" si="171"/>
        <v/>
      </c>
      <c r="P2928" s="64" t="str">
        <f ca="1" t="shared" si="172"/>
        <v/>
      </c>
      <c r="Q2928" s="29" t="str">
        <f>VLOOKUP(B2928,辅助信息!E:M,9,FALSE)</f>
        <v>ZTWM-CDGS-XS-2025-0073-五冶天府-成都怡心湖片区及龙泉驿医院等项目</v>
      </c>
      <c r="R2928" s="29" t="str">
        <f>_xlfn._xlws.FILTER(辅助信息!D:D,辅助信息!E:E=B2928)</f>
        <v>五冶建设锦江区林家坝片区20号地块商业项目</v>
      </c>
    </row>
    <row r="2929" hidden="1" spans="1:18">
      <c r="A2929" s="73"/>
      <c r="B2929" s="40" t="s">
        <v>208</v>
      </c>
      <c r="C2929" s="72">
        <v>45892</v>
      </c>
      <c r="D2929" s="40" t="str">
        <f>VLOOKUP(B2929,辅助信息!E:K,7,FALSE)</f>
        <v>JWDDCD2025102100480</v>
      </c>
      <c r="E2929" s="40" t="str">
        <f>VLOOKUP(F2929,辅助信息!A:B,2,FALSE)</f>
        <v>螺纹钢</v>
      </c>
      <c r="F2929" s="40" t="s">
        <v>30</v>
      </c>
      <c r="G2929" s="36">
        <v>2.7</v>
      </c>
      <c r="H2929" s="122">
        <f>_xlfn.XLOOKUP(C2929&amp;F2929&amp;I2929&amp;J2929,'[1]2025年已发货'!$F:$F&amp;'[1]2025年已发货'!$C:$C&amp;'[1]2025年已发货'!$G:$G&amp;'[1]2025年已发货'!$H:$H,'[1]2025年已发货'!$E:$E,"未发货")</f>
        <v>2.7</v>
      </c>
      <c r="I2929" s="40" t="str">
        <f>VLOOKUP(B2929,辅助信息!E:I,3,FALSE)</f>
        <v>(五冶建设锦江区林家坝片区20号地块商业项目)锦江区泰昌路锦江28亩项目部</v>
      </c>
      <c r="J2929" s="40" t="str">
        <f>VLOOKUP(B2929,辅助信息!E:I,4,FALSE)</f>
        <v>陶杰</v>
      </c>
      <c r="K2929" s="40">
        <f>VLOOKUP(J2929,辅助信息!H:I,2,FALSE)</f>
        <v>13980247952</v>
      </c>
      <c r="L2929" s="111" t="str">
        <f>VLOOKUP(B2929,辅助信息!E:J,6,FALSE)</f>
        <v>联系实际收货人（陶杰13980247952）五冶建设送货单,6份材质书,锈货不收，装货前联系收货人核实到场规格,没提前告知进场规格现场不给予接收</v>
      </c>
      <c r="O2929" s="64" t="str">
        <f ca="1" t="shared" si="171"/>
        <v/>
      </c>
      <c r="P2929" s="64" t="str">
        <f ca="1" t="shared" si="172"/>
        <v/>
      </c>
      <c r="Q2929" s="29" t="str">
        <f>VLOOKUP(B2929,辅助信息!E:M,9,FALSE)</f>
        <v>ZTWM-CDGS-XS-2025-0073-五冶天府-成都怡心湖片区及龙泉驿医院等项目</v>
      </c>
      <c r="R2929" s="29" t="str">
        <f>_xlfn._xlws.FILTER(辅助信息!D:D,辅助信息!E:E=B2929)</f>
        <v>五冶建设锦江区林家坝片区20号地块商业项目</v>
      </c>
    </row>
    <row r="2930" hidden="1" spans="1:18">
      <c r="A2930" s="73"/>
      <c r="B2930" s="40" t="s">
        <v>208</v>
      </c>
      <c r="C2930" s="72">
        <v>45892</v>
      </c>
      <c r="D2930" s="40" t="str">
        <f>VLOOKUP(B2930,辅助信息!E:K,7,FALSE)</f>
        <v>JWDDCD2025102100480</v>
      </c>
      <c r="E2930" s="40" t="str">
        <f>VLOOKUP(F2930,辅助信息!A:B,2,FALSE)</f>
        <v>螺纹钢</v>
      </c>
      <c r="F2930" s="40" t="s">
        <v>28</v>
      </c>
      <c r="G2930" s="36">
        <v>50</v>
      </c>
      <c r="H2930" s="122">
        <f>_xlfn.XLOOKUP(C2930&amp;F2930&amp;I2930&amp;J2930,'[1]2025年已发货'!$F:$F&amp;'[1]2025年已发货'!$C:$C&amp;'[1]2025年已发货'!$G:$G&amp;'[1]2025年已发货'!$H:$H,'[1]2025年已发货'!$E:$E,"未发货")</f>
        <v>23</v>
      </c>
      <c r="I2930" s="40" t="str">
        <f>VLOOKUP(B2930,辅助信息!E:I,3,FALSE)</f>
        <v>(五冶建设锦江区林家坝片区20号地块商业项目)锦江区泰昌路锦江28亩项目部</v>
      </c>
      <c r="J2930" s="40" t="str">
        <f>VLOOKUP(B2930,辅助信息!E:I,4,FALSE)</f>
        <v>陶杰</v>
      </c>
      <c r="K2930" s="40">
        <f>VLOOKUP(J2930,辅助信息!H:I,2,FALSE)</f>
        <v>13980247952</v>
      </c>
      <c r="L2930" s="111" t="str">
        <f>VLOOKUP(B2930,辅助信息!E:J,6,FALSE)</f>
        <v>联系实际收货人（陶杰13980247952）五冶建设送货单,6份材质书,锈货不收，装货前联系收货人核实到场规格,没提前告知进场规格现场不给予接收</v>
      </c>
      <c r="O2930" s="64" t="str">
        <f ca="1" t="shared" si="171"/>
        <v/>
      </c>
      <c r="P2930" s="64" t="str">
        <f ca="1" t="shared" si="172"/>
        <v/>
      </c>
      <c r="Q2930" s="29" t="str">
        <f>VLOOKUP(B2930,辅助信息!E:M,9,FALSE)</f>
        <v>ZTWM-CDGS-XS-2025-0073-五冶天府-成都怡心湖片区及龙泉驿医院等项目</v>
      </c>
      <c r="R2930" s="29" t="str">
        <f>_xlfn._xlws.FILTER(辅助信息!D:D,辅助信息!E:E=B2930)</f>
        <v>五冶建设锦江区林家坝片区20号地块商业项目</v>
      </c>
    </row>
    <row r="2931" hidden="1" spans="1:18">
      <c r="A2931" s="73"/>
      <c r="B2931" s="40" t="s">
        <v>208</v>
      </c>
      <c r="C2931" s="72">
        <v>45892</v>
      </c>
      <c r="D2931" s="40" t="str">
        <f>VLOOKUP(B2931,辅助信息!E:K,7,FALSE)</f>
        <v>JWDDCD2025102100480</v>
      </c>
      <c r="E2931" s="40" t="str">
        <f>VLOOKUP(F2931,辅助信息!A:B,2,FALSE)</f>
        <v>螺纹钢</v>
      </c>
      <c r="F2931" s="40" t="s">
        <v>18</v>
      </c>
      <c r="G2931" s="36">
        <v>9.1</v>
      </c>
      <c r="H2931" s="122">
        <f>_xlfn.XLOOKUP(C2931&amp;F2931&amp;I2931&amp;J2931,'[1]2025年已发货'!$F:$F&amp;'[1]2025年已发货'!$C:$C&amp;'[1]2025年已发货'!$G:$G&amp;'[1]2025年已发货'!$H:$H,'[1]2025年已发货'!$E:$E,"未发货")</f>
        <v>9.1</v>
      </c>
      <c r="I2931" s="40" t="str">
        <f>VLOOKUP(B2931,辅助信息!E:I,3,FALSE)</f>
        <v>(五冶建设锦江区林家坝片区20号地块商业项目)锦江区泰昌路锦江28亩项目部</v>
      </c>
      <c r="J2931" s="40" t="str">
        <f>VLOOKUP(B2931,辅助信息!E:I,4,FALSE)</f>
        <v>陶杰</v>
      </c>
      <c r="K2931" s="40">
        <f>VLOOKUP(J2931,辅助信息!H:I,2,FALSE)</f>
        <v>13980247952</v>
      </c>
      <c r="L2931" s="111" t="str">
        <f>VLOOKUP(B2931,辅助信息!E:J,6,FALSE)</f>
        <v>联系实际收货人（陶杰13980247952）五冶建设送货单,6份材质书,锈货不收，装货前联系收货人核实到场规格,没提前告知进场规格现场不给予接收</v>
      </c>
      <c r="O2931" s="64" t="str">
        <f ca="1" t="shared" si="171"/>
        <v/>
      </c>
      <c r="P2931" s="64" t="str">
        <f ca="1" t="shared" si="172"/>
        <v/>
      </c>
      <c r="Q2931" s="29" t="str">
        <f>VLOOKUP(B2931,辅助信息!E:M,9,FALSE)</f>
        <v>ZTWM-CDGS-XS-2025-0073-五冶天府-成都怡心湖片区及龙泉驿医院等项目</v>
      </c>
      <c r="R2931" s="29" t="str">
        <f>_xlfn._xlws.FILTER(辅助信息!D:D,辅助信息!E:E=B2931)</f>
        <v>五冶建设锦江区林家坝片区20号地块商业项目</v>
      </c>
    </row>
    <row r="2932" hidden="1" spans="2:18">
      <c r="B2932" s="40" t="s">
        <v>186</v>
      </c>
      <c r="C2932" s="72">
        <v>45892</v>
      </c>
      <c r="D2932" s="40" t="str">
        <f>VLOOKUP(B2932,辅助信息!E:K,7,FALSE)</f>
        <v>JWDDCD2025072900123</v>
      </c>
      <c r="E2932" s="40" t="str">
        <f>VLOOKUP(F2932,辅助信息!A:B,2,FALSE)</f>
        <v>盘螺</v>
      </c>
      <c r="F2932" s="40" t="s">
        <v>49</v>
      </c>
      <c r="G2932" s="36">
        <v>7</v>
      </c>
      <c r="H2932" s="122" t="str">
        <f>_xlfn.XLOOKUP(C2932&amp;F2932&amp;I2932&amp;J2932,'[1]2025年已发货'!$F:$F&amp;'[1]2025年已发货'!$C:$C&amp;'[1]2025年已发货'!$G:$G&amp;'[1]2025年已发货'!$H:$H,'[1]2025年已发货'!$E:$E,"未发货")</f>
        <v>未发货</v>
      </c>
      <c r="I2932" s="40" t="str">
        <f>VLOOKUP(B2932,辅助信息!E:I,3,FALSE)</f>
        <v>(乐山市校地共建产教融合基地建设项目二标段)四川省乐山市市中区苏稽镇</v>
      </c>
      <c r="J2932" s="40" t="str">
        <f>VLOOKUP(B2932,辅助信息!E:I,4,FALSE)</f>
        <v>彭江涛</v>
      </c>
      <c r="K2932" s="40">
        <f>VLOOKUP(J2932,辅助信息!H:I,2,FALSE)</f>
        <v>13990276572</v>
      </c>
      <c r="L2932" s="111" t="str">
        <f>VLOOKUP(B2932,辅助信息!E:J,6,FALSE)</f>
        <v>联系实际收货人（彭江涛13990276572）现场要求炉批号控制2个以下，超2个不给予签收。提前联系到场规格及数量</v>
      </c>
      <c r="O2932" s="64" t="str">
        <f ca="1" t="shared" si="171"/>
        <v/>
      </c>
      <c r="P2932" s="64" t="str">
        <f ca="1" t="shared" si="172"/>
        <v/>
      </c>
      <c r="Q2932" s="29" t="str">
        <f>VLOOKUP(B2932,辅助信息!E:M,9,FALSE)</f>
        <v>ZTWM-CDGS-XS-2025-0126-四川机司-乐山市校地共建产教融合基地配套设施项目施工二标段钢筋采购合同</v>
      </c>
      <c r="R2932" s="29" t="str">
        <f>_xlfn._xlws.FILTER(辅助信息!D:D,辅助信息!E:E=B2932)</f>
        <v>乐山市校地共建产教融合基地建设项目</v>
      </c>
    </row>
    <row r="2933" hidden="1" spans="2:18">
      <c r="B2933" s="40" t="s">
        <v>186</v>
      </c>
      <c r="C2933" s="72">
        <v>45892</v>
      </c>
      <c r="D2933" s="40" t="str">
        <f>VLOOKUP(B2933,辅助信息!E:K,7,FALSE)</f>
        <v>JWDDCD2025072900123</v>
      </c>
      <c r="E2933" s="40" t="str">
        <f>VLOOKUP(F2933,辅助信息!A:B,2,FALSE)</f>
        <v>盘螺</v>
      </c>
      <c r="F2933" s="40" t="s">
        <v>40</v>
      </c>
      <c r="G2933" s="36">
        <v>27</v>
      </c>
      <c r="H2933" s="122" t="str">
        <f>_xlfn.XLOOKUP(C2933&amp;F2933&amp;I2933&amp;J2933,'[1]2025年已发货'!$F:$F&amp;'[1]2025年已发货'!$C:$C&amp;'[1]2025年已发货'!$G:$G&amp;'[1]2025年已发货'!$H:$H,'[1]2025年已发货'!$E:$E,"未发货")</f>
        <v>未发货</v>
      </c>
      <c r="I2933" s="40" t="str">
        <f>VLOOKUP(B2933,辅助信息!E:I,3,FALSE)</f>
        <v>(乐山市校地共建产教融合基地建设项目二标段)四川省乐山市市中区苏稽镇</v>
      </c>
      <c r="J2933" s="40" t="str">
        <f>VLOOKUP(B2933,辅助信息!E:I,4,FALSE)</f>
        <v>彭江涛</v>
      </c>
      <c r="K2933" s="40">
        <f>VLOOKUP(J2933,辅助信息!H:I,2,FALSE)</f>
        <v>13990276572</v>
      </c>
      <c r="L2933" s="111" t="str">
        <f>VLOOKUP(B2933,辅助信息!E:J,6,FALSE)</f>
        <v>联系实际收货人（彭江涛13990276572）现场要求炉批号控制2个以下，超2个不给予签收。提前联系到场规格及数量</v>
      </c>
      <c r="O2933" s="64" t="str">
        <f ca="1" t="shared" si="171"/>
        <v/>
      </c>
      <c r="P2933" s="64" t="str">
        <f ca="1" t="shared" si="172"/>
        <v/>
      </c>
      <c r="Q2933" s="29" t="str">
        <f>VLOOKUP(B2933,辅助信息!E:M,9,FALSE)</f>
        <v>ZTWM-CDGS-XS-2025-0126-四川机司-乐山市校地共建产教融合基地配套设施项目施工二标段钢筋采购合同</v>
      </c>
      <c r="R2933" s="29" t="str">
        <f>_xlfn._xlws.FILTER(辅助信息!D:D,辅助信息!E:E=B2933)</f>
        <v>乐山市校地共建产教融合基地建设项目</v>
      </c>
    </row>
    <row r="2934" hidden="1" spans="2:18">
      <c r="B2934" s="40" t="s">
        <v>186</v>
      </c>
      <c r="C2934" s="72">
        <v>45892</v>
      </c>
      <c r="D2934" s="40" t="str">
        <f>VLOOKUP(B2934,辅助信息!E:K,7,FALSE)</f>
        <v>JWDDCD2025072900123</v>
      </c>
      <c r="E2934" s="40" t="str">
        <f>VLOOKUP(F2934,辅助信息!A:B,2,FALSE)</f>
        <v>盘螺</v>
      </c>
      <c r="F2934" s="40" t="s">
        <v>41</v>
      </c>
      <c r="G2934" s="36">
        <v>25</v>
      </c>
      <c r="H2934" s="122" t="str">
        <f>_xlfn.XLOOKUP(C2934&amp;F2934&amp;I2934&amp;J2934,'[1]2025年已发货'!$F:$F&amp;'[1]2025年已发货'!$C:$C&amp;'[1]2025年已发货'!$G:$G&amp;'[1]2025年已发货'!$H:$H,'[1]2025年已发货'!$E:$E,"未发货")</f>
        <v>未发货</v>
      </c>
      <c r="I2934" s="40" t="str">
        <f>VLOOKUP(B2934,辅助信息!E:I,3,FALSE)</f>
        <v>(乐山市校地共建产教融合基地建设项目二标段)四川省乐山市市中区苏稽镇</v>
      </c>
      <c r="J2934" s="40" t="str">
        <f>VLOOKUP(B2934,辅助信息!E:I,4,FALSE)</f>
        <v>彭江涛</v>
      </c>
      <c r="K2934" s="40">
        <f>VLOOKUP(J2934,辅助信息!H:I,2,FALSE)</f>
        <v>13990276572</v>
      </c>
      <c r="L2934" s="111" t="str">
        <f>VLOOKUP(B2934,辅助信息!E:J,6,FALSE)</f>
        <v>联系实际收货人（彭江涛13990276572）现场要求炉批号控制2个以下，超2个不给予签收。提前联系到场规格及数量</v>
      </c>
      <c r="O2934" s="64" t="str">
        <f ca="1" t="shared" si="171"/>
        <v/>
      </c>
      <c r="P2934" s="64" t="str">
        <f ca="1" t="shared" si="172"/>
        <v/>
      </c>
      <c r="Q2934" s="29" t="str">
        <f>VLOOKUP(B2934,辅助信息!E:M,9,FALSE)</f>
        <v>ZTWM-CDGS-XS-2025-0126-四川机司-乐山市校地共建产教融合基地配套设施项目施工二标段钢筋采购合同</v>
      </c>
      <c r="R2934" s="29" t="str">
        <f>_xlfn._xlws.FILTER(辅助信息!D:D,辅助信息!E:E=B2934)</f>
        <v>乐山市校地共建产教融合基地建设项目</v>
      </c>
    </row>
    <row r="2935" hidden="1" spans="2:18">
      <c r="B2935" s="40" t="s">
        <v>186</v>
      </c>
      <c r="C2935" s="72">
        <v>45892</v>
      </c>
      <c r="D2935" s="40" t="str">
        <f>VLOOKUP(B2935,辅助信息!E:K,7,FALSE)</f>
        <v>JWDDCD2025072900123</v>
      </c>
      <c r="E2935" s="40" t="str">
        <f>VLOOKUP(F2935,辅助信息!A:B,2,FALSE)</f>
        <v>盘螺</v>
      </c>
      <c r="F2935" s="40" t="s">
        <v>26</v>
      </c>
      <c r="G2935" s="36">
        <v>21</v>
      </c>
      <c r="H2935" s="122" t="str">
        <f>_xlfn.XLOOKUP(C2935&amp;F2935&amp;I2935&amp;J2935,'[1]2025年已发货'!$F:$F&amp;'[1]2025年已发货'!$C:$C&amp;'[1]2025年已发货'!$G:$G&amp;'[1]2025年已发货'!$H:$H,'[1]2025年已发货'!$E:$E,"未发货")</f>
        <v>未发货</v>
      </c>
      <c r="I2935" s="40" t="str">
        <f>VLOOKUP(B2935,辅助信息!E:I,3,FALSE)</f>
        <v>(乐山市校地共建产教融合基地建设项目二标段)四川省乐山市市中区苏稽镇</v>
      </c>
      <c r="J2935" s="40" t="str">
        <f>VLOOKUP(B2935,辅助信息!E:I,4,FALSE)</f>
        <v>彭江涛</v>
      </c>
      <c r="K2935" s="40">
        <f>VLOOKUP(J2935,辅助信息!H:I,2,FALSE)</f>
        <v>13990276572</v>
      </c>
      <c r="L2935" s="111" t="str">
        <f>VLOOKUP(B2935,辅助信息!E:J,6,FALSE)</f>
        <v>联系实际收货人（彭江涛13990276572）现场要求炉批号控制2个以下，超2个不给予签收。提前联系到场规格及数量</v>
      </c>
      <c r="O2935" s="64" t="str">
        <f ca="1" t="shared" si="171"/>
        <v/>
      </c>
      <c r="P2935" s="64" t="str">
        <f ca="1" t="shared" si="172"/>
        <v/>
      </c>
      <c r="Q2935" s="29" t="str">
        <f>VLOOKUP(B2935,辅助信息!E:M,9,FALSE)</f>
        <v>ZTWM-CDGS-XS-2025-0126-四川机司-乐山市校地共建产教融合基地配套设施项目施工二标段钢筋采购合同</v>
      </c>
      <c r="R2935" s="29" t="str">
        <f>_xlfn._xlws.FILTER(辅助信息!D:D,辅助信息!E:E=B2935)</f>
        <v>乐山市校地共建产教融合基地建设项目</v>
      </c>
    </row>
    <row r="2936" hidden="1" spans="2:18">
      <c r="B2936" s="40" t="s">
        <v>186</v>
      </c>
      <c r="C2936" s="72">
        <v>45892</v>
      </c>
      <c r="D2936" s="40" t="str">
        <f>VLOOKUP(B2936,辅助信息!E:K,7,FALSE)</f>
        <v>JWDDCD2025072900123</v>
      </c>
      <c r="E2936" s="40" t="str">
        <f>VLOOKUP(F2936,辅助信息!A:B,2,FALSE)</f>
        <v>螺纹钢</v>
      </c>
      <c r="F2936" s="40" t="s">
        <v>19</v>
      </c>
      <c r="G2936" s="36">
        <v>15</v>
      </c>
      <c r="H2936" s="122" t="str">
        <f>_xlfn.XLOOKUP(C2936&amp;F2936&amp;I2936&amp;J2936,'[1]2025年已发货'!$F:$F&amp;'[1]2025年已发货'!$C:$C&amp;'[1]2025年已发货'!$G:$G&amp;'[1]2025年已发货'!$H:$H,'[1]2025年已发货'!$E:$E,"未发货")</f>
        <v>未发货</v>
      </c>
      <c r="I2936" s="40" t="str">
        <f>VLOOKUP(B2936,辅助信息!E:I,3,FALSE)</f>
        <v>(乐山市校地共建产教融合基地建设项目二标段)四川省乐山市市中区苏稽镇</v>
      </c>
      <c r="J2936" s="40" t="str">
        <f>VLOOKUP(B2936,辅助信息!E:I,4,FALSE)</f>
        <v>彭江涛</v>
      </c>
      <c r="K2936" s="40">
        <f>VLOOKUP(J2936,辅助信息!H:I,2,FALSE)</f>
        <v>13990276572</v>
      </c>
      <c r="L2936" s="111" t="str">
        <f>VLOOKUP(B2936,辅助信息!E:J,6,FALSE)</f>
        <v>联系实际收货人（彭江涛13990276572）现场要求炉批号控制2个以下，超2个不给予签收。提前联系到场规格及数量</v>
      </c>
      <c r="O2936" s="64" t="str">
        <f ca="1" t="shared" si="171"/>
        <v/>
      </c>
      <c r="P2936" s="64" t="str">
        <f ca="1" t="shared" si="172"/>
        <v/>
      </c>
      <c r="Q2936" s="29" t="str">
        <f>VLOOKUP(B2936,辅助信息!E:M,9,FALSE)</f>
        <v>ZTWM-CDGS-XS-2025-0126-四川机司-乐山市校地共建产教融合基地配套设施项目施工二标段钢筋采购合同</v>
      </c>
      <c r="R2936" s="29" t="str">
        <f>_xlfn._xlws.FILTER(辅助信息!D:D,辅助信息!E:E=B2936)</f>
        <v>乐山市校地共建产教融合基地建设项目</v>
      </c>
    </row>
    <row r="2937" hidden="1" spans="2:18">
      <c r="B2937" s="40" t="s">
        <v>186</v>
      </c>
      <c r="C2937" s="72">
        <v>45892</v>
      </c>
      <c r="D2937" s="40" t="str">
        <f>VLOOKUP(B2937,辅助信息!E:K,7,FALSE)</f>
        <v>JWDDCD2025072900123</v>
      </c>
      <c r="E2937" s="40" t="str">
        <f>VLOOKUP(F2937,辅助信息!A:B,2,FALSE)</f>
        <v>螺纹钢</v>
      </c>
      <c r="F2937" s="40" t="s">
        <v>76</v>
      </c>
      <c r="G2937" s="36">
        <v>4</v>
      </c>
      <c r="H2937" s="122" t="str">
        <f>_xlfn.XLOOKUP(C2937&amp;F2937&amp;I2937&amp;J2937,'[1]2025年已发货'!$F:$F&amp;'[1]2025年已发货'!$C:$C&amp;'[1]2025年已发货'!$G:$G&amp;'[1]2025年已发货'!$H:$H,'[1]2025年已发货'!$E:$E,"未发货")</f>
        <v>未发货</v>
      </c>
      <c r="I2937" s="40" t="str">
        <f>VLOOKUP(B2937,辅助信息!E:I,3,FALSE)</f>
        <v>(乐山市校地共建产教融合基地建设项目二标段)四川省乐山市市中区苏稽镇</v>
      </c>
      <c r="J2937" s="40" t="str">
        <f>VLOOKUP(B2937,辅助信息!E:I,4,FALSE)</f>
        <v>彭江涛</v>
      </c>
      <c r="K2937" s="40">
        <f>VLOOKUP(J2937,辅助信息!H:I,2,FALSE)</f>
        <v>13990276572</v>
      </c>
      <c r="L2937" s="111" t="str">
        <f>VLOOKUP(B2937,辅助信息!E:J,6,FALSE)</f>
        <v>联系实际收货人（彭江涛13990276572）现场要求炉批号控制2个以下，超2个不给予签收。提前联系到场规格及数量</v>
      </c>
      <c r="O2937" s="64" t="str">
        <f ca="1" t="shared" si="171"/>
        <v/>
      </c>
      <c r="P2937" s="64" t="str">
        <f ca="1" t="shared" si="172"/>
        <v/>
      </c>
      <c r="Q2937" s="29" t="str">
        <f>VLOOKUP(B2937,辅助信息!E:M,9,FALSE)</f>
        <v>ZTWM-CDGS-XS-2025-0126-四川机司-乐山市校地共建产教融合基地配套设施项目施工二标段钢筋采购合同</v>
      </c>
      <c r="R2937" s="29" t="str">
        <f>_xlfn._xlws.FILTER(辅助信息!D:D,辅助信息!E:E=B2937)</f>
        <v>乐山市校地共建产教融合基地建设项目</v>
      </c>
    </row>
    <row r="2938" hidden="1" spans="2:18">
      <c r="B2938" s="40" t="s">
        <v>186</v>
      </c>
      <c r="C2938" s="72">
        <v>45892</v>
      </c>
      <c r="D2938" s="40" t="str">
        <f>VLOOKUP(B2938,辅助信息!E:K,7,FALSE)</f>
        <v>JWDDCD2025072900123</v>
      </c>
      <c r="E2938" s="40" t="str">
        <f>VLOOKUP(F2938,辅助信息!A:B,2,FALSE)</f>
        <v>螺纹钢</v>
      </c>
      <c r="F2938" s="40" t="s">
        <v>205</v>
      </c>
      <c r="G2938" s="36">
        <v>6</v>
      </c>
      <c r="H2938" s="122" t="str">
        <f>_xlfn.XLOOKUP(C2938&amp;F2938&amp;I2938&amp;J2938,'[1]2025年已发货'!$F:$F&amp;'[1]2025年已发货'!$C:$C&amp;'[1]2025年已发货'!$G:$G&amp;'[1]2025年已发货'!$H:$H,'[1]2025年已发货'!$E:$E,"未发货")</f>
        <v>未发货</v>
      </c>
      <c r="I2938" s="40" t="str">
        <f>VLOOKUP(B2938,辅助信息!E:I,3,FALSE)</f>
        <v>(乐山市校地共建产教融合基地建设项目二标段)四川省乐山市市中区苏稽镇</v>
      </c>
      <c r="J2938" s="40" t="str">
        <f>VLOOKUP(B2938,辅助信息!E:I,4,FALSE)</f>
        <v>彭江涛</v>
      </c>
      <c r="K2938" s="40">
        <f>VLOOKUP(J2938,辅助信息!H:I,2,FALSE)</f>
        <v>13990276572</v>
      </c>
      <c r="L2938" s="111" t="str">
        <f>VLOOKUP(B2938,辅助信息!E:J,6,FALSE)</f>
        <v>联系实际收货人（彭江涛13990276572）现场要求炉批号控制2个以下，超2个不给予签收。提前联系到场规格及数量</v>
      </c>
      <c r="O2938" s="64" t="str">
        <f ca="1" t="shared" si="171"/>
        <v/>
      </c>
      <c r="P2938" s="64" t="str">
        <f ca="1" t="shared" si="172"/>
        <v/>
      </c>
      <c r="Q2938" s="29" t="str">
        <f>VLOOKUP(B2938,辅助信息!E:M,9,FALSE)</f>
        <v>ZTWM-CDGS-XS-2025-0126-四川机司-乐山市校地共建产教融合基地配套设施项目施工二标段钢筋采购合同</v>
      </c>
      <c r="R2938" s="29" t="str">
        <f>_xlfn._xlws.FILTER(辅助信息!D:D,辅助信息!E:E=B2938)</f>
        <v>乐山市校地共建产教融合基地建设项目</v>
      </c>
    </row>
    <row r="2939" hidden="1" spans="2:18">
      <c r="B2939" s="40" t="s">
        <v>186</v>
      </c>
      <c r="C2939" s="72">
        <v>45892</v>
      </c>
      <c r="D2939" s="40" t="str">
        <f>VLOOKUP(B2939,辅助信息!E:K,7,FALSE)</f>
        <v>JWDDCD2025072900123</v>
      </c>
      <c r="E2939" s="40" t="str">
        <f>VLOOKUP(F2939,辅助信息!A:B,2,FALSE)</f>
        <v>螺纹钢</v>
      </c>
      <c r="F2939" s="40" t="s">
        <v>140</v>
      </c>
      <c r="G2939" s="36">
        <v>27</v>
      </c>
      <c r="H2939" s="122">
        <v>27.5</v>
      </c>
      <c r="I2939" s="40" t="str">
        <f>VLOOKUP(B2939,辅助信息!E:I,3,FALSE)</f>
        <v>(乐山市校地共建产教融合基地建设项目二标段)四川省乐山市市中区苏稽镇</v>
      </c>
      <c r="J2939" s="40" t="str">
        <f>VLOOKUP(B2939,辅助信息!E:I,4,FALSE)</f>
        <v>彭江涛</v>
      </c>
      <c r="K2939" s="40">
        <f>VLOOKUP(J2939,辅助信息!H:I,2,FALSE)</f>
        <v>13990276572</v>
      </c>
      <c r="L2939" s="111" t="str">
        <f>VLOOKUP(B2939,辅助信息!E:J,6,FALSE)</f>
        <v>联系实际收货人（彭江涛13990276572）现场要求炉批号控制2个以下，超2个不给予签收。提前联系到场规格及数量</v>
      </c>
      <c r="O2939" s="64" t="str">
        <f ca="1" t="shared" si="171"/>
        <v/>
      </c>
      <c r="P2939" s="64" t="str">
        <f ca="1" t="shared" si="172"/>
        <v/>
      </c>
      <c r="Q2939" s="29" t="str">
        <f>VLOOKUP(B2939,辅助信息!E:M,9,FALSE)</f>
        <v>ZTWM-CDGS-XS-2025-0126-四川机司-乐山市校地共建产教融合基地配套设施项目施工二标段钢筋采购合同</v>
      </c>
      <c r="R2939" s="29" t="str">
        <f>_xlfn._xlws.FILTER(辅助信息!D:D,辅助信息!E:E=B2939)</f>
        <v>乐山市校地共建产教融合基地建设项目</v>
      </c>
    </row>
    <row r="2940" hidden="1" spans="2:18">
      <c r="B2940" s="40" t="s">
        <v>186</v>
      </c>
      <c r="C2940" s="72">
        <v>45892</v>
      </c>
      <c r="D2940" s="40" t="str">
        <f>VLOOKUP(B2940,辅助信息!E:K,7,FALSE)</f>
        <v>JWDDCD2025072900123</v>
      </c>
      <c r="E2940" s="40" t="str">
        <f>VLOOKUP(F2940,辅助信息!A:B,2,FALSE)</f>
        <v>螺纹钢</v>
      </c>
      <c r="F2940" s="40" t="s">
        <v>197</v>
      </c>
      <c r="G2940" s="36">
        <v>2</v>
      </c>
      <c r="H2940" s="122" t="str">
        <f>_xlfn.XLOOKUP(C2940&amp;F2940&amp;I2940&amp;J2940,'[1]2025年已发货'!$F:$F&amp;'[1]2025年已发货'!$C:$C&amp;'[1]2025年已发货'!$G:$G&amp;'[1]2025年已发货'!$H:$H,'[1]2025年已发货'!$E:$E,"未发货")</f>
        <v>未发货</v>
      </c>
      <c r="I2940" s="40" t="str">
        <f>VLOOKUP(B2940,辅助信息!E:I,3,FALSE)</f>
        <v>(乐山市校地共建产教融合基地建设项目二标段)四川省乐山市市中区苏稽镇</v>
      </c>
      <c r="J2940" s="40" t="str">
        <f>VLOOKUP(B2940,辅助信息!E:I,4,FALSE)</f>
        <v>彭江涛</v>
      </c>
      <c r="K2940" s="40">
        <f>VLOOKUP(J2940,辅助信息!H:I,2,FALSE)</f>
        <v>13990276572</v>
      </c>
      <c r="L2940" s="111" t="str">
        <f>VLOOKUP(B2940,辅助信息!E:J,6,FALSE)</f>
        <v>联系实际收货人（彭江涛13990276572）现场要求炉批号控制2个以下，超2个不给予签收。提前联系到场规格及数量</v>
      </c>
      <c r="O2940" s="64" t="str">
        <f ca="1" t="shared" si="171"/>
        <v/>
      </c>
      <c r="P2940" s="64" t="str">
        <f ca="1" t="shared" si="172"/>
        <v/>
      </c>
      <c r="Q2940" s="29" t="str">
        <f>VLOOKUP(B2940,辅助信息!E:M,9,FALSE)</f>
        <v>ZTWM-CDGS-XS-2025-0126-四川机司-乐山市校地共建产教融合基地配套设施项目施工二标段钢筋采购合同</v>
      </c>
      <c r="R2940" s="29" t="str">
        <f>_xlfn._xlws.FILTER(辅助信息!D:D,辅助信息!E:E=B2940)</f>
        <v>乐山市校地共建产教融合基地建设项目</v>
      </c>
    </row>
    <row r="2941" hidden="1" spans="2:18">
      <c r="B2941" s="40" t="s">
        <v>186</v>
      </c>
      <c r="C2941" s="72">
        <v>45892</v>
      </c>
      <c r="D2941" s="40" t="str">
        <f>VLOOKUP(B2941,辅助信息!E:K,7,FALSE)</f>
        <v>JWDDCD2025072900123</v>
      </c>
      <c r="E2941" s="40" t="str">
        <f>VLOOKUP(F2941,辅助信息!A:B,2,FALSE)</f>
        <v>螺纹钢</v>
      </c>
      <c r="F2941" s="40" t="s">
        <v>198</v>
      </c>
      <c r="G2941" s="36">
        <v>5</v>
      </c>
      <c r="H2941" s="122" t="str">
        <f>_xlfn.XLOOKUP(C2941&amp;F2941&amp;I2941&amp;J2941,'[1]2025年已发货'!$F:$F&amp;'[1]2025年已发货'!$C:$C&amp;'[1]2025年已发货'!$G:$G&amp;'[1]2025年已发货'!$H:$H,'[1]2025年已发货'!$E:$E,"未发货")</f>
        <v>未发货</v>
      </c>
      <c r="I2941" s="40" t="str">
        <f>VLOOKUP(B2941,辅助信息!E:I,3,FALSE)</f>
        <v>(乐山市校地共建产教融合基地建设项目二标段)四川省乐山市市中区苏稽镇</v>
      </c>
      <c r="J2941" s="40" t="str">
        <f>VLOOKUP(B2941,辅助信息!E:I,4,FALSE)</f>
        <v>彭江涛</v>
      </c>
      <c r="K2941" s="40">
        <f>VLOOKUP(J2941,辅助信息!H:I,2,FALSE)</f>
        <v>13990276572</v>
      </c>
      <c r="L2941" s="111" t="str">
        <f>VLOOKUP(B2941,辅助信息!E:J,6,FALSE)</f>
        <v>联系实际收货人（彭江涛13990276572）现场要求炉批号控制2个以下，超2个不给予签收。提前联系到场规格及数量</v>
      </c>
      <c r="O2941" s="64" t="str">
        <f ca="1" t="shared" si="171"/>
        <v/>
      </c>
      <c r="P2941" s="64" t="str">
        <f ca="1" t="shared" si="172"/>
        <v/>
      </c>
      <c r="Q2941" s="29" t="str">
        <f>VLOOKUP(B2941,辅助信息!E:M,9,FALSE)</f>
        <v>ZTWM-CDGS-XS-2025-0126-四川机司-乐山市校地共建产教融合基地配套设施项目施工二标段钢筋采购合同</v>
      </c>
      <c r="R2941" s="29" t="str">
        <f>_xlfn._xlws.FILTER(辅助信息!D:D,辅助信息!E:E=B2941)</f>
        <v>乐山市校地共建产教融合基地建设项目</v>
      </c>
    </row>
    <row r="2942" hidden="1" spans="2:18">
      <c r="B2942" s="40" t="s">
        <v>186</v>
      </c>
      <c r="C2942" s="72">
        <v>45892</v>
      </c>
      <c r="D2942" s="40" t="str">
        <f>VLOOKUP(B2942,辅助信息!E:K,7,FALSE)</f>
        <v>JWDDCD2025072900123</v>
      </c>
      <c r="E2942" s="40" t="str">
        <f>VLOOKUP(F2942,辅助信息!A:B,2,FALSE)</f>
        <v>螺纹钢</v>
      </c>
      <c r="F2942" s="40" t="s">
        <v>199</v>
      </c>
      <c r="G2942" s="36">
        <v>6.5</v>
      </c>
      <c r="H2942" s="122" t="str">
        <f>_xlfn.XLOOKUP(C2942&amp;F2942&amp;I2942&amp;J2942,'[1]2025年已发货'!$F:$F&amp;'[1]2025年已发货'!$C:$C&amp;'[1]2025年已发货'!$G:$G&amp;'[1]2025年已发货'!$H:$H,'[1]2025年已发货'!$E:$E,"未发货")</f>
        <v>未发货</v>
      </c>
      <c r="I2942" s="40" t="str">
        <f>VLOOKUP(B2942,辅助信息!E:I,3,FALSE)</f>
        <v>(乐山市校地共建产教融合基地建设项目二标段)四川省乐山市市中区苏稽镇</v>
      </c>
      <c r="J2942" s="40" t="str">
        <f>VLOOKUP(B2942,辅助信息!E:I,4,FALSE)</f>
        <v>彭江涛</v>
      </c>
      <c r="K2942" s="40">
        <f>VLOOKUP(J2942,辅助信息!H:I,2,FALSE)</f>
        <v>13990276572</v>
      </c>
      <c r="L2942" s="111" t="str">
        <f>VLOOKUP(B2942,辅助信息!E:J,6,FALSE)</f>
        <v>联系实际收货人（彭江涛13990276572）现场要求炉批号控制2个以下，超2个不给予签收。提前联系到场规格及数量</v>
      </c>
      <c r="O2942" s="64" t="str">
        <f ca="1" t="shared" si="171"/>
        <v/>
      </c>
      <c r="P2942" s="64" t="str">
        <f ca="1" t="shared" si="172"/>
        <v/>
      </c>
      <c r="Q2942" s="29" t="str">
        <f>VLOOKUP(B2942,辅助信息!E:M,9,FALSE)</f>
        <v>ZTWM-CDGS-XS-2025-0126-四川机司-乐山市校地共建产教融合基地配套设施项目施工二标段钢筋采购合同</v>
      </c>
      <c r="R2942" s="29" t="str">
        <f>_xlfn._xlws.FILTER(辅助信息!D:D,辅助信息!E:E=B2942)</f>
        <v>乐山市校地共建产教融合基地建设项目</v>
      </c>
    </row>
    <row r="2943" hidden="1" spans="2:18">
      <c r="B2943" s="40" t="s">
        <v>186</v>
      </c>
      <c r="C2943" s="72">
        <v>45892</v>
      </c>
      <c r="D2943" s="40" t="str">
        <f>VLOOKUP(B2943,辅助信息!E:K,7,FALSE)</f>
        <v>JWDDCD2025072900123</v>
      </c>
      <c r="E2943" s="40" t="str">
        <f>VLOOKUP(F2943,辅助信息!A:B,2,FALSE)</f>
        <v>螺纹钢</v>
      </c>
      <c r="F2943" s="40" t="s">
        <v>46</v>
      </c>
      <c r="G2943" s="36">
        <v>10</v>
      </c>
      <c r="H2943" s="122" t="str">
        <f>_xlfn.XLOOKUP(C2943&amp;F2943&amp;I2943&amp;J2943,'[1]2025年已发货'!$F:$F&amp;'[1]2025年已发货'!$C:$C&amp;'[1]2025年已发货'!$G:$G&amp;'[1]2025年已发货'!$H:$H,'[1]2025年已发货'!$E:$E,"未发货")</f>
        <v>未发货</v>
      </c>
      <c r="I2943" s="40" t="str">
        <f>VLOOKUP(B2943,辅助信息!E:I,3,FALSE)</f>
        <v>(乐山市校地共建产教融合基地建设项目二标段)四川省乐山市市中区苏稽镇</v>
      </c>
      <c r="J2943" s="40" t="str">
        <f>VLOOKUP(B2943,辅助信息!E:I,4,FALSE)</f>
        <v>彭江涛</v>
      </c>
      <c r="K2943" s="40">
        <f>VLOOKUP(J2943,辅助信息!H:I,2,FALSE)</f>
        <v>13990276572</v>
      </c>
      <c r="L2943" s="111" t="str">
        <f>VLOOKUP(B2943,辅助信息!E:J,6,FALSE)</f>
        <v>联系实际收货人（彭江涛13990276572）现场要求炉批号控制2个以下，超2个不给予签收。提前联系到场规格及数量</v>
      </c>
      <c r="O2943" s="64" t="str">
        <f ca="1" t="shared" si="171"/>
        <v/>
      </c>
      <c r="P2943" s="64" t="str">
        <f ca="1" t="shared" si="172"/>
        <v/>
      </c>
      <c r="Q2943" s="29" t="str">
        <f>VLOOKUP(B2943,辅助信息!E:M,9,FALSE)</f>
        <v>ZTWM-CDGS-XS-2025-0126-四川机司-乐山市校地共建产教融合基地配套设施项目施工二标段钢筋采购合同</v>
      </c>
      <c r="R2943" s="29" t="str">
        <f>_xlfn._xlws.FILTER(辅助信息!D:D,辅助信息!E:E=B2943)</f>
        <v>乐山市校地共建产教融合基地建设项目</v>
      </c>
    </row>
    <row r="2944" hidden="1" spans="2:18">
      <c r="B2944" s="40" t="s">
        <v>186</v>
      </c>
      <c r="C2944" s="72">
        <v>45892</v>
      </c>
      <c r="D2944" s="40" t="str">
        <f>VLOOKUP(B2944,辅助信息!E:K,7,FALSE)</f>
        <v>JWDDCD2025072900123</v>
      </c>
      <c r="E2944" s="40" t="str">
        <f>VLOOKUP(F2944,辅助信息!A:B,2,FALSE)</f>
        <v>螺纹钢</v>
      </c>
      <c r="F2944" s="40" t="s">
        <v>141</v>
      </c>
      <c r="G2944" s="36">
        <v>14</v>
      </c>
      <c r="H2944" s="122" t="str">
        <f>_xlfn.XLOOKUP(C2944&amp;F2944&amp;I2944&amp;J2944,'[1]2025年已发货'!$F:$F&amp;'[1]2025年已发货'!$C:$C&amp;'[1]2025年已发货'!$G:$G&amp;'[1]2025年已发货'!$H:$H,'[1]2025年已发货'!$E:$E,"未发货")</f>
        <v>未发货</v>
      </c>
      <c r="I2944" s="40" t="str">
        <f>VLOOKUP(B2944,辅助信息!E:I,3,FALSE)</f>
        <v>(乐山市校地共建产教融合基地建设项目二标段)四川省乐山市市中区苏稽镇</v>
      </c>
      <c r="J2944" s="40" t="str">
        <f>VLOOKUP(B2944,辅助信息!E:I,4,FALSE)</f>
        <v>彭江涛</v>
      </c>
      <c r="K2944" s="40">
        <f>VLOOKUP(J2944,辅助信息!H:I,2,FALSE)</f>
        <v>13990276572</v>
      </c>
      <c r="L2944" s="111" t="str">
        <f>VLOOKUP(B2944,辅助信息!E:J,6,FALSE)</f>
        <v>联系实际收货人（彭江涛13990276572）现场要求炉批号控制2个以下，超2个不给予签收。提前联系到场规格及数量</v>
      </c>
      <c r="O2944" s="64" t="str">
        <f ca="1" t="shared" si="171"/>
        <v/>
      </c>
      <c r="P2944" s="64" t="str">
        <f ca="1" t="shared" si="172"/>
        <v/>
      </c>
      <c r="Q2944" s="29" t="str">
        <f>VLOOKUP(B2944,辅助信息!E:M,9,FALSE)</f>
        <v>ZTWM-CDGS-XS-2025-0126-四川机司-乐山市校地共建产教融合基地配套设施项目施工二标段钢筋采购合同</v>
      </c>
      <c r="R2944" s="29" t="str">
        <f>_xlfn._xlws.FILTER(辅助信息!D:D,辅助信息!E:E=B2944)</f>
        <v>乐山市校地共建产教融合基地建设项目</v>
      </c>
    </row>
    <row r="2945" hidden="1" spans="2:18">
      <c r="B2945" s="40" t="s">
        <v>186</v>
      </c>
      <c r="C2945" s="72">
        <v>45892</v>
      </c>
      <c r="D2945" s="40" t="str">
        <f>VLOOKUP(B2945,辅助信息!E:K,7,FALSE)</f>
        <v>JWDDCD2025072900123</v>
      </c>
      <c r="E2945" s="40" t="str">
        <f>VLOOKUP(F2945,辅助信息!A:B,2,FALSE)</f>
        <v>螺纹钢</v>
      </c>
      <c r="F2945" s="40" t="s">
        <v>22</v>
      </c>
      <c r="G2945" s="36">
        <v>48</v>
      </c>
      <c r="H2945" s="122">
        <v>32.5</v>
      </c>
      <c r="I2945" s="40" t="str">
        <f>VLOOKUP(B2945,辅助信息!E:I,3,FALSE)</f>
        <v>(乐山市校地共建产教融合基地建设项目二标段)四川省乐山市市中区苏稽镇</v>
      </c>
      <c r="J2945" s="40" t="str">
        <f>VLOOKUP(B2945,辅助信息!E:I,4,FALSE)</f>
        <v>彭江涛</v>
      </c>
      <c r="K2945" s="40">
        <f>VLOOKUP(J2945,辅助信息!H:I,2,FALSE)</f>
        <v>13990276572</v>
      </c>
      <c r="L2945" s="111" t="str">
        <f>VLOOKUP(B2945,辅助信息!E:J,6,FALSE)</f>
        <v>联系实际收货人（彭江涛13990276572）现场要求炉批号控制2个以下，超2个不给予签收。提前联系到场规格及数量</v>
      </c>
      <c r="O2945" s="64" t="str">
        <f ca="1" t="shared" si="171"/>
        <v/>
      </c>
      <c r="P2945" s="64" t="str">
        <f ca="1" t="shared" si="172"/>
        <v/>
      </c>
      <c r="Q2945" s="29" t="str">
        <f>VLOOKUP(B2945,辅助信息!E:M,9,FALSE)</f>
        <v>ZTWM-CDGS-XS-2025-0126-四川机司-乐山市校地共建产教融合基地配套设施项目施工二标段钢筋采购合同</v>
      </c>
      <c r="R2945" s="29" t="str">
        <f>_xlfn._xlws.FILTER(辅助信息!D:D,辅助信息!E:E=B2945)</f>
        <v>乐山市校地共建产教融合基地建设项目</v>
      </c>
    </row>
    <row r="2946" hidden="1" spans="2:18">
      <c r="B2946" s="40" t="s">
        <v>186</v>
      </c>
      <c r="C2946" s="72">
        <v>45892</v>
      </c>
      <c r="D2946" s="40" t="str">
        <f>VLOOKUP(B2946,辅助信息!E:K,7,FALSE)</f>
        <v>JWDDCD2025072900123</v>
      </c>
      <c r="E2946" s="40" t="str">
        <f>VLOOKUP(F2946,辅助信息!A:B,2,FALSE)</f>
        <v>螺纹钢</v>
      </c>
      <c r="F2946" s="40" t="s">
        <v>142</v>
      </c>
      <c r="G2946" s="36">
        <v>142</v>
      </c>
      <c r="H2946" s="122" t="str">
        <f>_xlfn.XLOOKUP(C2946&amp;F2946&amp;I2946&amp;J2946,'[1]2025年已发货'!$F:$F&amp;'[1]2025年已发货'!$C:$C&amp;'[1]2025年已发货'!$G:$G&amp;'[1]2025年已发货'!$H:$H,'[1]2025年已发货'!$E:$E,"未发货")</f>
        <v>未发货</v>
      </c>
      <c r="I2946" s="40" t="str">
        <f>VLOOKUP(B2946,辅助信息!E:I,3,FALSE)</f>
        <v>(乐山市校地共建产教融合基地建设项目二标段)四川省乐山市市中区苏稽镇</v>
      </c>
      <c r="J2946" s="40" t="str">
        <f>VLOOKUP(B2946,辅助信息!E:I,4,FALSE)</f>
        <v>彭江涛</v>
      </c>
      <c r="K2946" s="40">
        <f>VLOOKUP(J2946,辅助信息!H:I,2,FALSE)</f>
        <v>13990276572</v>
      </c>
      <c r="L2946" s="111" t="str">
        <f>VLOOKUP(B2946,辅助信息!E:J,6,FALSE)</f>
        <v>联系实际收货人（彭江涛13990276572）现场要求炉批号控制2个以下，超2个不给予签收。提前联系到场规格及数量</v>
      </c>
      <c r="O2946" s="64" t="str">
        <f ca="1" t="shared" si="171"/>
        <v/>
      </c>
      <c r="P2946" s="64" t="str">
        <f ca="1" t="shared" si="172"/>
        <v/>
      </c>
      <c r="Q2946" s="29" t="str">
        <f>VLOOKUP(B2946,辅助信息!E:M,9,FALSE)</f>
        <v>ZTWM-CDGS-XS-2025-0126-四川机司-乐山市校地共建产教融合基地配套设施项目施工二标段钢筋采购合同</v>
      </c>
      <c r="R2946" s="29" t="str">
        <f>_xlfn._xlws.FILTER(辅助信息!D:D,辅助信息!E:E=B2946)</f>
        <v>乐山市校地共建产教融合基地建设项目</v>
      </c>
    </row>
    <row r="2947" hidden="1" spans="2:18">
      <c r="B2947" s="40" t="s">
        <v>186</v>
      </c>
      <c r="C2947" s="72">
        <v>45892</v>
      </c>
      <c r="D2947" s="40" t="str">
        <f>VLOOKUP(B2947,辅助信息!E:K,7,FALSE)</f>
        <v>JWDDCD2025072900123</v>
      </c>
      <c r="E2947" s="40" t="str">
        <f>VLOOKUP(F2947,辅助信息!A:B,2,FALSE)</f>
        <v>螺纹钢</v>
      </c>
      <c r="F2947" s="40" t="s">
        <v>182</v>
      </c>
      <c r="G2947" s="36">
        <v>12</v>
      </c>
      <c r="H2947" s="122" t="str">
        <f>_xlfn.XLOOKUP(C2947&amp;F2947&amp;I2947&amp;J2947,'[1]2025年已发货'!$F:$F&amp;'[1]2025年已发货'!$C:$C&amp;'[1]2025年已发货'!$G:$G&amp;'[1]2025年已发货'!$H:$H,'[1]2025年已发货'!$E:$E,"未发货")</f>
        <v>未发货</v>
      </c>
      <c r="I2947" s="40" t="str">
        <f>VLOOKUP(B2947,辅助信息!E:I,3,FALSE)</f>
        <v>(乐山市校地共建产教融合基地建设项目二标段)四川省乐山市市中区苏稽镇</v>
      </c>
      <c r="J2947" s="40" t="str">
        <f>VLOOKUP(B2947,辅助信息!E:I,4,FALSE)</f>
        <v>彭江涛</v>
      </c>
      <c r="K2947" s="40">
        <f>VLOOKUP(J2947,辅助信息!H:I,2,FALSE)</f>
        <v>13990276572</v>
      </c>
      <c r="L2947" s="111" t="str">
        <f>VLOOKUP(B2947,辅助信息!E:J,6,FALSE)</f>
        <v>联系实际收货人（彭江涛13990276572）现场要求炉批号控制2个以下，超2个不给予签收。提前联系到场规格及数量</v>
      </c>
      <c r="O2947" s="64" t="str">
        <f ca="1" t="shared" si="171"/>
        <v/>
      </c>
      <c r="P2947" s="64" t="str">
        <f ca="1" t="shared" si="172"/>
        <v/>
      </c>
      <c r="Q2947" s="29" t="str">
        <f>VLOOKUP(B2947,辅助信息!E:M,9,FALSE)</f>
        <v>ZTWM-CDGS-XS-2025-0126-四川机司-乐山市校地共建产教融合基地配套设施项目施工二标段钢筋采购合同</v>
      </c>
      <c r="R2947" s="29" t="str">
        <f>_xlfn._xlws.FILTER(辅助信息!D:D,辅助信息!E:E=B2947)</f>
        <v>乐山市校地共建产教融合基地建设项目</v>
      </c>
    </row>
    <row r="2948" hidden="1" spans="2:18">
      <c r="B2948" s="40" t="s">
        <v>186</v>
      </c>
      <c r="C2948" s="72">
        <v>45892</v>
      </c>
      <c r="D2948" s="40" t="str">
        <f>VLOOKUP(B2948,辅助信息!E:K,7,FALSE)</f>
        <v>JWDDCD2025072900123</v>
      </c>
      <c r="E2948" s="40" t="str">
        <f>VLOOKUP(F2948,辅助信息!A:B,2,FALSE)</f>
        <v>螺纹钢</v>
      </c>
      <c r="F2948" s="40" t="s">
        <v>201</v>
      </c>
      <c r="G2948" s="36">
        <v>12.5</v>
      </c>
      <c r="H2948" s="122" t="str">
        <f>_xlfn.XLOOKUP(C2948&amp;F2948&amp;I2948&amp;J2948,'[1]2025年已发货'!$F:$F&amp;'[1]2025年已发货'!$C:$C&amp;'[1]2025年已发货'!$G:$G&amp;'[1]2025年已发货'!$H:$H,'[1]2025年已发货'!$E:$E,"未发货")</f>
        <v>未发货</v>
      </c>
      <c r="I2948" s="40" t="str">
        <f>VLOOKUP(B2948,辅助信息!E:I,3,FALSE)</f>
        <v>(乐山市校地共建产教融合基地建设项目二标段)四川省乐山市市中区苏稽镇</v>
      </c>
      <c r="J2948" s="40" t="str">
        <f>VLOOKUP(B2948,辅助信息!E:I,4,FALSE)</f>
        <v>彭江涛</v>
      </c>
      <c r="K2948" s="40">
        <f>VLOOKUP(J2948,辅助信息!H:I,2,FALSE)</f>
        <v>13990276572</v>
      </c>
      <c r="L2948" s="111" t="str">
        <f>VLOOKUP(B2948,辅助信息!E:J,6,FALSE)</f>
        <v>联系实际收货人（彭江涛13990276572）现场要求炉批号控制2个以下，超2个不给予签收。提前联系到场规格及数量</v>
      </c>
      <c r="O2948" s="64" t="str">
        <f ca="1" t="shared" si="171"/>
        <v/>
      </c>
      <c r="P2948" s="64" t="str">
        <f ca="1" t="shared" si="172"/>
        <v/>
      </c>
      <c r="Q2948" s="29" t="str">
        <f>VLOOKUP(B2948,辅助信息!E:M,9,FALSE)</f>
        <v>ZTWM-CDGS-XS-2025-0126-四川机司-乐山市校地共建产教融合基地配套设施项目施工二标段钢筋采购合同</v>
      </c>
      <c r="R2948" s="29" t="str">
        <f>_xlfn._xlws.FILTER(辅助信息!D:D,辅助信息!E:E=B2948)</f>
        <v>乐山市校地共建产教融合基地建设项目</v>
      </c>
    </row>
    <row r="2949" hidden="1" spans="2:18">
      <c r="B2949" s="40" t="s">
        <v>208</v>
      </c>
      <c r="C2949" s="72">
        <v>45893</v>
      </c>
      <c r="D2949" s="40" t="str">
        <f>VLOOKUP(B2949,辅助信息!E:K,7,FALSE)</f>
        <v>JWDDCD2025102100480</v>
      </c>
      <c r="E2949" s="40" t="str">
        <f>VLOOKUP(F2949,辅助信息!A:B,2,FALSE)</f>
        <v>高线</v>
      </c>
      <c r="F2949" s="40" t="s">
        <v>51</v>
      </c>
      <c r="G2949" s="36">
        <v>10</v>
      </c>
      <c r="H2949" s="122">
        <f>_xlfn.XLOOKUP(C2949&amp;F2949&amp;I2949&amp;J2949,'[1]2025年已发货'!$F:$F&amp;'[1]2025年已发货'!$C:$C&amp;'[1]2025年已发货'!$G:$G&amp;'[1]2025年已发货'!$H:$H,'[1]2025年已发货'!$E:$E,"未发货")</f>
        <v>10</v>
      </c>
      <c r="I2949" s="40" t="str">
        <f>VLOOKUP(B2949,辅助信息!E:I,3,FALSE)</f>
        <v>(五冶建设锦江区林家坝片区20号地块商业项目)锦江区泰昌路锦江28亩项目部</v>
      </c>
      <c r="J2949" s="40" t="str">
        <f>VLOOKUP(B2949,辅助信息!E:I,4,FALSE)</f>
        <v>陶杰</v>
      </c>
      <c r="K2949" s="40">
        <f>VLOOKUP(J2949,辅助信息!H:I,2,FALSE)</f>
        <v>13980247952</v>
      </c>
      <c r="L2949" s="111" t="str">
        <f>VLOOKUP(B2949,辅助信息!E:J,6,FALSE)</f>
        <v>联系实际收货人（陶杰13980247952）五冶建设送货单,6份材质书,锈货不收，装货前联系收货人核实到场规格,没提前告知进场规格现场不给予接收</v>
      </c>
      <c r="O2949" s="64" t="str">
        <f ca="1" t="shared" si="171"/>
        <v/>
      </c>
      <c r="P2949" s="64" t="str">
        <f ca="1" t="shared" si="172"/>
        <v/>
      </c>
      <c r="Q2949" s="29" t="str">
        <f>VLOOKUP(B2949,辅助信息!E:M,9,FALSE)</f>
        <v>ZTWM-CDGS-XS-2025-0073-五冶天府-成都怡心湖片区及龙泉驿医院等项目</v>
      </c>
      <c r="R2949" s="29" t="str">
        <f>_xlfn._xlws.FILTER(辅助信息!D:D,辅助信息!E:E=B2949)</f>
        <v>五冶建设锦江区林家坝片区20号地块商业项目</v>
      </c>
    </row>
    <row r="2950" hidden="1" spans="2:18">
      <c r="B2950" s="40" t="s">
        <v>208</v>
      </c>
      <c r="C2950" s="72">
        <v>45893</v>
      </c>
      <c r="D2950" s="40" t="str">
        <f>VLOOKUP(B2950,辅助信息!E:K,7,FALSE)</f>
        <v>JWDDCD2025102100480</v>
      </c>
      <c r="E2950" s="40" t="str">
        <f>VLOOKUP(F2950,辅助信息!A:B,2,FALSE)</f>
        <v>螺纹钢</v>
      </c>
      <c r="F2950" s="40" t="s">
        <v>28</v>
      </c>
      <c r="G2950" s="36">
        <v>27</v>
      </c>
      <c r="H2950" s="122">
        <f>_xlfn.XLOOKUP(C2950&amp;F2950&amp;I2950&amp;J2950,'[1]2025年已发货'!$F:$F&amp;'[1]2025年已发货'!$C:$C&amp;'[1]2025年已发货'!$G:$G&amp;'[1]2025年已发货'!$H:$H,'[1]2025年已发货'!$E:$E,"未发货")</f>
        <v>25</v>
      </c>
      <c r="I2950" s="40" t="str">
        <f>VLOOKUP(B2950,辅助信息!E:I,3,FALSE)</f>
        <v>(五冶建设锦江区林家坝片区20号地块商业项目)锦江区泰昌路锦江28亩项目部</v>
      </c>
      <c r="J2950" s="40" t="str">
        <f>VLOOKUP(B2950,辅助信息!E:I,4,FALSE)</f>
        <v>陶杰</v>
      </c>
      <c r="K2950" s="40">
        <f>VLOOKUP(J2950,辅助信息!H:I,2,FALSE)</f>
        <v>13980247952</v>
      </c>
      <c r="L2950" s="111" t="str">
        <f>VLOOKUP(B2950,辅助信息!E:J,6,FALSE)</f>
        <v>联系实际收货人（陶杰13980247952）五冶建设送货单,6份材质书,锈货不收，装货前联系收货人核实到场规格,没提前告知进场规格现场不给予接收</v>
      </c>
      <c r="O2950" s="64" t="str">
        <f ca="1" t="shared" si="171"/>
        <v/>
      </c>
      <c r="P2950" s="64" t="str">
        <f ca="1" t="shared" si="172"/>
        <v/>
      </c>
      <c r="Q2950" s="29" t="str">
        <f>VLOOKUP(B2950,辅助信息!E:M,9,FALSE)</f>
        <v>ZTWM-CDGS-XS-2025-0073-五冶天府-成都怡心湖片区及龙泉驿医院等项目</v>
      </c>
      <c r="R2950" s="29" t="str">
        <f>_xlfn._xlws.FILTER(辅助信息!D:D,辅助信息!E:E=B2950)</f>
        <v>五冶建设锦江区林家坝片区20号地块商业项目</v>
      </c>
    </row>
    <row r="2951" hidden="1" spans="2:18">
      <c r="B2951" s="40" t="s">
        <v>186</v>
      </c>
      <c r="C2951" s="72">
        <v>45893</v>
      </c>
      <c r="D2951" s="40" t="str">
        <f>VLOOKUP(B2951,辅助信息!E:K,7,FALSE)</f>
        <v>JWDDCD2025072900123</v>
      </c>
      <c r="E2951" s="40" t="str">
        <f>VLOOKUP(F2951,辅助信息!A:B,2,FALSE)</f>
        <v>螺纹钢</v>
      </c>
      <c r="F2951" s="40" t="s">
        <v>141</v>
      </c>
      <c r="G2951" s="36">
        <v>14</v>
      </c>
      <c r="H2951" s="122" t="str">
        <f>_xlfn.XLOOKUP(C2951&amp;F2951&amp;I2951&amp;J2951,'[1]2025年已发货'!$F:$F&amp;'[1]2025年已发货'!$C:$C&amp;'[1]2025年已发货'!$G:$G&amp;'[1]2025年已发货'!$H:$H,'[1]2025年已发货'!$E:$E,"未发货")</f>
        <v>未发货</v>
      </c>
      <c r="I2951" s="40" t="str">
        <f>VLOOKUP(B2951,辅助信息!E:I,3,FALSE)</f>
        <v>(乐山市校地共建产教融合基地建设项目二标段)四川省乐山市市中区苏稽镇</v>
      </c>
      <c r="J2951" s="40" t="str">
        <f>VLOOKUP(B2951,辅助信息!E:I,4,FALSE)</f>
        <v>彭江涛</v>
      </c>
      <c r="K2951" s="40">
        <f>VLOOKUP(J2951,辅助信息!H:I,2,FALSE)</f>
        <v>13990276572</v>
      </c>
      <c r="L2951" s="111" t="str">
        <f>VLOOKUP(B2951,辅助信息!E:J,6,FALSE)</f>
        <v>联系实际收货人（彭江涛13990276572）现场要求炉批号控制2个以下，超2个不给予签收。提前联系到场规格及数量</v>
      </c>
      <c r="O2951" s="64" t="str">
        <f ca="1" t="shared" si="171"/>
        <v/>
      </c>
      <c r="P2951" s="64" t="str">
        <f ca="1" t="shared" si="172"/>
        <v/>
      </c>
      <c r="Q2951" s="29" t="str">
        <f>VLOOKUP(B2951,辅助信息!E:M,9,FALSE)</f>
        <v>ZTWM-CDGS-XS-2025-0126-四川机司-乐山市校地共建产教融合基地配套设施项目施工二标段钢筋采购合同</v>
      </c>
      <c r="R2951" s="29" t="str">
        <f>_xlfn._xlws.FILTER(辅助信息!D:D,辅助信息!E:E=B2951)</f>
        <v>乐山市校地共建产教融合基地建设项目</v>
      </c>
    </row>
    <row r="2952" hidden="1" spans="2:18">
      <c r="B2952" s="40" t="s">
        <v>186</v>
      </c>
      <c r="C2952" s="72">
        <v>45893</v>
      </c>
      <c r="D2952" s="40" t="str">
        <f>VLOOKUP(B2952,辅助信息!E:K,7,FALSE)</f>
        <v>JWDDCD2025072900123</v>
      </c>
      <c r="E2952" s="40" t="str">
        <f>VLOOKUP(F2952,辅助信息!A:B,2,FALSE)</f>
        <v>螺纹钢</v>
      </c>
      <c r="F2952" s="40" t="s">
        <v>22</v>
      </c>
      <c r="G2952" s="36">
        <v>15.5</v>
      </c>
      <c r="H2952" s="122" t="str">
        <f>_xlfn.XLOOKUP(C2952&amp;F2952&amp;I2952&amp;J2952,'[1]2025年已发货'!$F:$F&amp;'[1]2025年已发货'!$C:$C&amp;'[1]2025年已发货'!$G:$G&amp;'[1]2025年已发货'!$H:$H,'[1]2025年已发货'!$E:$E,"未发货")</f>
        <v>未发货</v>
      </c>
      <c r="I2952" s="40" t="str">
        <f>VLOOKUP(B2952,辅助信息!E:I,3,FALSE)</f>
        <v>(乐山市校地共建产教融合基地建设项目二标段)四川省乐山市市中区苏稽镇</v>
      </c>
      <c r="J2952" s="40" t="str">
        <f>VLOOKUP(B2952,辅助信息!E:I,4,FALSE)</f>
        <v>彭江涛</v>
      </c>
      <c r="K2952" s="40">
        <f>VLOOKUP(J2952,辅助信息!H:I,2,FALSE)</f>
        <v>13990276572</v>
      </c>
      <c r="L2952" s="111" t="str">
        <f>VLOOKUP(B2952,辅助信息!E:J,6,FALSE)</f>
        <v>联系实际收货人（彭江涛13990276572）现场要求炉批号控制2个以下，超2个不给予签收。提前联系到场规格及数量</v>
      </c>
      <c r="O2952" s="64" t="str">
        <f ca="1" t="shared" si="171"/>
        <v/>
      </c>
      <c r="P2952" s="64" t="str">
        <f ca="1" t="shared" si="172"/>
        <v/>
      </c>
      <c r="Q2952" s="29" t="str">
        <f>VLOOKUP(B2952,辅助信息!E:M,9,FALSE)</f>
        <v>ZTWM-CDGS-XS-2025-0126-四川机司-乐山市校地共建产教融合基地配套设施项目施工二标段钢筋采购合同</v>
      </c>
      <c r="R2952" s="29" t="str">
        <f>_xlfn._xlws.FILTER(辅助信息!D:D,辅助信息!E:E=B2952)</f>
        <v>乐山市校地共建产教融合基地建设项目</v>
      </c>
    </row>
    <row r="2953" hidden="1" spans="2:18">
      <c r="B2953" s="40" t="s">
        <v>186</v>
      </c>
      <c r="C2953" s="72">
        <v>45893</v>
      </c>
      <c r="D2953" s="40" t="str">
        <f>VLOOKUP(B2953,辅助信息!E:K,7,FALSE)</f>
        <v>JWDDCD2025072900123</v>
      </c>
      <c r="E2953" s="40" t="str">
        <f>VLOOKUP(F2953,辅助信息!A:B,2,FALSE)</f>
        <v>螺纹钢</v>
      </c>
      <c r="F2953" s="40" t="s">
        <v>142</v>
      </c>
      <c r="G2953" s="36">
        <v>72</v>
      </c>
      <c r="H2953" s="122" t="str">
        <f>_xlfn.XLOOKUP(C2953&amp;F2953&amp;I2953&amp;J2953,'[1]2025年已发货'!$F:$F&amp;'[1]2025年已发货'!$C:$C&amp;'[1]2025年已发货'!$G:$G&amp;'[1]2025年已发货'!$H:$H,'[1]2025年已发货'!$E:$E,"未发货")</f>
        <v>未发货</v>
      </c>
      <c r="I2953" s="40" t="str">
        <f>VLOOKUP(B2953,辅助信息!E:I,3,FALSE)</f>
        <v>(乐山市校地共建产教融合基地建设项目二标段)四川省乐山市市中区苏稽镇</v>
      </c>
      <c r="J2953" s="40" t="str">
        <f>VLOOKUP(B2953,辅助信息!E:I,4,FALSE)</f>
        <v>彭江涛</v>
      </c>
      <c r="K2953" s="40">
        <f>VLOOKUP(J2953,辅助信息!H:I,2,FALSE)</f>
        <v>13990276572</v>
      </c>
      <c r="L2953" s="111" t="str">
        <f>VLOOKUP(B2953,辅助信息!E:J,6,FALSE)</f>
        <v>联系实际收货人（彭江涛13990276572）现场要求炉批号控制2个以下，超2个不给予签收。提前联系到场规格及数量</v>
      </c>
      <c r="O2953" s="64" t="str">
        <f ca="1" t="shared" ref="O2953:O3016" si="173">IF(OR(M2953="",N2953&lt;&gt;""),"",MAX(M2953-TODAY(),0))</f>
        <v/>
      </c>
      <c r="P2953" s="64" t="str">
        <f ca="1" t="shared" ref="P2953:P3016" si="174">IF(M2953="","",IF(N2953&lt;&gt;"",MAX(N2953-M2953,0),IF(TODAY()&gt;M2953,TODAY()-M2953,0)))</f>
        <v/>
      </c>
      <c r="Q2953" s="29" t="str">
        <f>VLOOKUP(B2953,辅助信息!E:M,9,FALSE)</f>
        <v>ZTWM-CDGS-XS-2025-0126-四川机司-乐山市校地共建产教融合基地配套设施项目施工二标段钢筋采购合同</v>
      </c>
      <c r="R2953" s="29" t="str">
        <f>_xlfn._xlws.FILTER(辅助信息!D:D,辅助信息!E:E=B2953)</f>
        <v>乐山市校地共建产教融合基地建设项目</v>
      </c>
    </row>
    <row r="2954" hidden="1" spans="2:18">
      <c r="B2954" s="40" t="s">
        <v>167</v>
      </c>
      <c r="C2954" s="72">
        <v>45893</v>
      </c>
      <c r="D2954" s="40" t="str">
        <f>VLOOKUP(B2954,辅助信息!E:K,7,FALSE)</f>
        <v>JWDDCD2025102100473</v>
      </c>
      <c r="E2954" s="40" t="str">
        <f>VLOOKUP(F2954,辅助信息!A:B,2,FALSE)</f>
        <v>螺纹钢</v>
      </c>
      <c r="F2954" s="40" t="s">
        <v>19</v>
      </c>
      <c r="G2954" s="36">
        <v>25</v>
      </c>
      <c r="H2954" s="122">
        <f>_xlfn.XLOOKUP(C2954&amp;F2954&amp;I2954&amp;J2954,'[1]2025年已发货'!$F:$F&amp;'[1]2025年已发货'!$C:$C&amp;'[1]2025年已发货'!$G:$G&amp;'[1]2025年已发货'!$H:$H,'[1]2025年已发货'!$E:$E,"未发货")</f>
        <v>25</v>
      </c>
      <c r="I2954" s="40" t="str">
        <f>VLOOKUP(B2954,辅助信息!E:I,3,FALSE)</f>
        <v>(五冶建设扩建艺体中学二期工程)四川省成都市双流区光荣路成都艺体中学南200米</v>
      </c>
      <c r="J2954" s="40" t="str">
        <f>VLOOKUP(B2954,辅助信息!E:I,4,FALSE)</f>
        <v>谢序强</v>
      </c>
      <c r="K2954" s="40">
        <f>VLOOKUP(J2954,辅助信息!H:I,2,FALSE)</f>
        <v>13458588232</v>
      </c>
      <c r="L2954" s="111" t="str">
        <f>VLOOKUP(B2954,辅助信息!E:J,6,FALSE)</f>
        <v>联系实际收货人（谢序强13458588232）五冶建设送货单,一式6份材质书,锈货不收，项目名称：扩建艺体中学二期工程，装货前联系收货人核实到场规格,没提前告知进场规格现场不给予接收</v>
      </c>
      <c r="O2954" s="64" t="str">
        <f ca="1" t="shared" si="173"/>
        <v/>
      </c>
      <c r="P2954" s="64" t="str">
        <f ca="1" t="shared" si="174"/>
        <v/>
      </c>
      <c r="Q2954" s="29" t="str">
        <f>VLOOKUP(B2954,辅助信息!E:M,9,FALSE)</f>
        <v>ZTWM-CDGS-XS-2025-0073-五冶天府-成都怡心湖片区及龙泉驿医院等项目</v>
      </c>
      <c r="R2954" s="29" t="str">
        <f>_xlfn._xlws.FILTER(辅助信息!D:D,辅助信息!E:E=B2954)</f>
        <v>五冶建设扩建艺体中学二期工程</v>
      </c>
    </row>
    <row r="2955" hidden="1" spans="2:18">
      <c r="B2955" s="40" t="s">
        <v>167</v>
      </c>
      <c r="C2955" s="72">
        <v>45893</v>
      </c>
      <c r="D2955" s="40" t="str">
        <f>VLOOKUP(B2955,辅助信息!E:K,7,FALSE)</f>
        <v>JWDDCD2025102100473</v>
      </c>
      <c r="E2955" s="40" t="str">
        <f>VLOOKUP(F2955,辅助信息!A:B,2,FALSE)</f>
        <v>螺纹钢</v>
      </c>
      <c r="F2955" s="40" t="s">
        <v>32</v>
      </c>
      <c r="G2955" s="36">
        <v>20</v>
      </c>
      <c r="H2955" s="122">
        <f>_xlfn.XLOOKUP(C2955&amp;F2955&amp;I2955&amp;J2955,'[1]2025年已发货'!$F:$F&amp;'[1]2025年已发货'!$C:$C&amp;'[1]2025年已发货'!$G:$G&amp;'[1]2025年已发货'!$H:$H,'[1]2025年已发货'!$E:$E,"未发货")</f>
        <v>20</v>
      </c>
      <c r="I2955" s="40" t="str">
        <f>VLOOKUP(B2955,辅助信息!E:I,3,FALSE)</f>
        <v>(五冶建设扩建艺体中学二期工程)四川省成都市双流区光荣路成都艺体中学南200米</v>
      </c>
      <c r="J2955" s="40" t="str">
        <f>VLOOKUP(B2955,辅助信息!E:I,4,FALSE)</f>
        <v>谢序强</v>
      </c>
      <c r="K2955" s="40">
        <f>VLOOKUP(J2955,辅助信息!H:I,2,FALSE)</f>
        <v>13458588232</v>
      </c>
      <c r="L2955" s="111" t="str">
        <f>VLOOKUP(B2955,辅助信息!E:J,6,FALSE)</f>
        <v>联系实际收货人（谢序强13458588232）五冶建设送货单,一式6份材质书,锈货不收，项目名称：扩建艺体中学二期工程，装货前联系收货人核实到场规格,没提前告知进场规格现场不给予接收</v>
      </c>
      <c r="O2955" s="64" t="str">
        <f ca="1" t="shared" si="173"/>
        <v/>
      </c>
      <c r="P2955" s="64" t="str">
        <f ca="1" t="shared" si="174"/>
        <v/>
      </c>
      <c r="Q2955" s="29" t="str">
        <f>VLOOKUP(B2955,辅助信息!E:M,9,FALSE)</f>
        <v>ZTWM-CDGS-XS-2025-0073-五冶天府-成都怡心湖片区及龙泉驿医院等项目</v>
      </c>
      <c r="R2955" s="29" t="str">
        <f>_xlfn._xlws.FILTER(辅助信息!D:D,辅助信息!E:E=B2955)</f>
        <v>五冶建设扩建艺体中学二期工程</v>
      </c>
    </row>
    <row r="2956" hidden="1" spans="2:18">
      <c r="B2956" s="40" t="s">
        <v>167</v>
      </c>
      <c r="C2956" s="72">
        <v>45893</v>
      </c>
      <c r="D2956" s="40" t="str">
        <f>VLOOKUP(B2956,辅助信息!E:K,7,FALSE)</f>
        <v>JWDDCD2025102100473</v>
      </c>
      <c r="E2956" s="40" t="str">
        <f>VLOOKUP(F2956,辅助信息!A:B,2,FALSE)</f>
        <v>螺纹钢</v>
      </c>
      <c r="F2956" s="40" t="s">
        <v>30</v>
      </c>
      <c r="G2956" s="36">
        <v>5</v>
      </c>
      <c r="H2956" s="122">
        <f>_xlfn.XLOOKUP(C2956&amp;F2956&amp;I2956&amp;J2956,'[1]2025年已发货'!$F:$F&amp;'[1]2025年已发货'!$C:$C&amp;'[1]2025年已发货'!$G:$G&amp;'[1]2025年已发货'!$H:$H,'[1]2025年已发货'!$E:$E,"未发货")</f>
        <v>5</v>
      </c>
      <c r="I2956" s="40" t="str">
        <f>VLOOKUP(B2956,辅助信息!E:I,3,FALSE)</f>
        <v>(五冶建设扩建艺体中学二期工程)四川省成都市双流区光荣路成都艺体中学南200米</v>
      </c>
      <c r="J2956" s="40" t="str">
        <f>VLOOKUP(B2956,辅助信息!E:I,4,FALSE)</f>
        <v>谢序强</v>
      </c>
      <c r="K2956" s="40">
        <f>VLOOKUP(J2956,辅助信息!H:I,2,FALSE)</f>
        <v>13458588232</v>
      </c>
      <c r="L2956" s="111" t="str">
        <f>VLOOKUP(B2956,辅助信息!E:J,6,FALSE)</f>
        <v>联系实际收货人（谢序强13458588232）五冶建设送货单,一式6份材质书,锈货不收，项目名称：扩建艺体中学二期工程，装货前联系收货人核实到场规格,没提前告知进场规格现场不给予接收</v>
      </c>
      <c r="O2956" s="64" t="str">
        <f ca="1" t="shared" si="173"/>
        <v/>
      </c>
      <c r="P2956" s="64" t="str">
        <f ca="1" t="shared" si="174"/>
        <v/>
      </c>
      <c r="Q2956" s="29" t="str">
        <f>VLOOKUP(B2956,辅助信息!E:M,9,FALSE)</f>
        <v>ZTWM-CDGS-XS-2025-0073-五冶天府-成都怡心湖片区及龙泉驿医院等项目</v>
      </c>
      <c r="R2956" s="29" t="str">
        <f>_xlfn._xlws.FILTER(辅助信息!D:D,辅助信息!E:E=B2956)</f>
        <v>五冶建设扩建艺体中学二期工程</v>
      </c>
    </row>
    <row r="2957" hidden="1" spans="2:18">
      <c r="B2957" s="40" t="s">
        <v>167</v>
      </c>
      <c r="C2957" s="72">
        <v>45893</v>
      </c>
      <c r="D2957" s="40" t="str">
        <f>VLOOKUP(B2957,辅助信息!E:K,7,FALSE)</f>
        <v>JWDDCD2025102100473</v>
      </c>
      <c r="E2957" s="40" t="str">
        <f>VLOOKUP(F2957,辅助信息!A:B,2,FALSE)</f>
        <v>螺纹钢</v>
      </c>
      <c r="F2957" s="40" t="s">
        <v>28</v>
      </c>
      <c r="G2957" s="36">
        <v>25</v>
      </c>
      <c r="H2957" s="122">
        <f>_xlfn.XLOOKUP(C2957&amp;F2957&amp;I2957&amp;J2957,'[1]2025年已发货'!$F:$F&amp;'[1]2025年已发货'!$C:$C&amp;'[1]2025年已发货'!$G:$G&amp;'[1]2025年已发货'!$H:$H,'[1]2025年已发货'!$E:$E,"未发货")</f>
        <v>25</v>
      </c>
      <c r="I2957" s="40" t="str">
        <f>VLOOKUP(B2957,辅助信息!E:I,3,FALSE)</f>
        <v>(五冶建设扩建艺体中学二期工程)四川省成都市双流区光荣路成都艺体中学南200米</v>
      </c>
      <c r="J2957" s="40" t="str">
        <f>VLOOKUP(B2957,辅助信息!E:I,4,FALSE)</f>
        <v>谢序强</v>
      </c>
      <c r="K2957" s="40">
        <f>VLOOKUP(J2957,辅助信息!H:I,2,FALSE)</f>
        <v>13458588232</v>
      </c>
      <c r="L2957" s="111" t="str">
        <f>VLOOKUP(B2957,辅助信息!E:J,6,FALSE)</f>
        <v>联系实际收货人（谢序强13458588232）五冶建设送货单,一式6份材质书,锈货不收，项目名称：扩建艺体中学二期工程，装货前联系收货人核实到场规格,没提前告知进场规格现场不给予接收</v>
      </c>
      <c r="O2957" s="64" t="str">
        <f ca="1" t="shared" si="173"/>
        <v/>
      </c>
      <c r="P2957" s="64" t="str">
        <f ca="1" t="shared" si="174"/>
        <v/>
      </c>
      <c r="Q2957" s="29" t="str">
        <f>VLOOKUP(B2957,辅助信息!E:M,9,FALSE)</f>
        <v>ZTWM-CDGS-XS-2025-0073-五冶天府-成都怡心湖片区及龙泉驿医院等项目</v>
      </c>
      <c r="R2957" s="29" t="str">
        <f>_xlfn._xlws.FILTER(辅助信息!D:D,辅助信息!E:E=B2957)</f>
        <v>五冶建设扩建艺体中学二期工程</v>
      </c>
    </row>
    <row r="2958" hidden="1" spans="2:18">
      <c r="B2958" s="40" t="s">
        <v>186</v>
      </c>
      <c r="C2958" s="72">
        <v>45894</v>
      </c>
      <c r="D2958" s="40" t="str">
        <f>VLOOKUP(B2958,辅助信息!E:K,7,FALSE)</f>
        <v>JWDDCD2025072900123</v>
      </c>
      <c r="E2958" s="40" t="str">
        <f>VLOOKUP(F2958,辅助信息!A:B,2,FALSE)</f>
        <v>螺纹钢</v>
      </c>
      <c r="F2958" s="40" t="s">
        <v>141</v>
      </c>
      <c r="G2958" s="36">
        <v>14</v>
      </c>
      <c r="H2958" s="143" t="str">
        <f>_xlfn.XLOOKUP(C2958&amp;F2958&amp;I2958&amp;J2958,'[1]2025年已发货'!$F:$F&amp;'[1]2025年已发货'!$C:$C&amp;'[1]2025年已发货'!$G:$G&amp;'[1]2025年已发货'!$H:$H,'[1]2025年已发货'!$E:$E,"未发货")</f>
        <v>未发货</v>
      </c>
      <c r="I2958" s="40" t="str">
        <f>VLOOKUP(B2958,辅助信息!E:I,3,FALSE)</f>
        <v>(乐山市校地共建产教融合基地建设项目二标段)四川省乐山市市中区苏稽镇</v>
      </c>
      <c r="J2958" s="40" t="str">
        <f>VLOOKUP(B2958,辅助信息!E:I,4,FALSE)</f>
        <v>彭江涛</v>
      </c>
      <c r="K2958" s="40">
        <f>VLOOKUP(J2958,辅助信息!H:I,2,FALSE)</f>
        <v>13990276572</v>
      </c>
      <c r="L2958" s="111" t="str">
        <f>VLOOKUP(B2958,辅助信息!E:J,6,FALSE)</f>
        <v>联系实际收货人（彭江涛13990276572）现场要求炉批号控制2个以下，超2个不给予签收。提前联系到场规格及数量</v>
      </c>
      <c r="O2958" s="64" t="str">
        <f ca="1" t="shared" si="173"/>
        <v/>
      </c>
      <c r="P2958" s="64" t="str">
        <f ca="1" t="shared" si="174"/>
        <v/>
      </c>
      <c r="Q2958" s="29" t="str">
        <f>VLOOKUP(B2958,辅助信息!E:M,9,FALSE)</f>
        <v>ZTWM-CDGS-XS-2025-0126-四川机司-乐山市校地共建产教融合基地配套设施项目施工二标段钢筋采购合同</v>
      </c>
      <c r="R2958" s="29" t="str">
        <f>_xlfn._xlws.FILTER(辅助信息!D:D,辅助信息!E:E=B2958)</f>
        <v>乐山市校地共建产教融合基地建设项目</v>
      </c>
    </row>
    <row r="2959" hidden="1" spans="2:18">
      <c r="B2959" s="40" t="s">
        <v>186</v>
      </c>
      <c r="C2959" s="72">
        <v>45894</v>
      </c>
      <c r="D2959" s="40" t="str">
        <f>VLOOKUP(B2959,辅助信息!E:K,7,FALSE)</f>
        <v>JWDDCD2025072900123</v>
      </c>
      <c r="E2959" s="40" t="str">
        <f>VLOOKUP(F2959,辅助信息!A:B,2,FALSE)</f>
        <v>螺纹钢</v>
      </c>
      <c r="F2959" s="40" t="s">
        <v>22</v>
      </c>
      <c r="G2959" s="36">
        <v>15.5</v>
      </c>
      <c r="H2959" s="143" t="str">
        <f>_xlfn.XLOOKUP(C2959&amp;F2959&amp;I2959&amp;J2959,'[1]2025年已发货'!$F:$F&amp;'[1]2025年已发货'!$C:$C&amp;'[1]2025年已发货'!$G:$G&amp;'[1]2025年已发货'!$H:$H,'[1]2025年已发货'!$E:$E,"未发货")</f>
        <v>未发货</v>
      </c>
      <c r="I2959" s="40" t="str">
        <f>VLOOKUP(B2959,辅助信息!E:I,3,FALSE)</f>
        <v>(乐山市校地共建产教融合基地建设项目二标段)四川省乐山市市中区苏稽镇</v>
      </c>
      <c r="J2959" s="40" t="str">
        <f>VLOOKUP(B2959,辅助信息!E:I,4,FALSE)</f>
        <v>彭江涛</v>
      </c>
      <c r="K2959" s="40">
        <f>VLOOKUP(J2959,辅助信息!H:I,2,FALSE)</f>
        <v>13990276572</v>
      </c>
      <c r="L2959" s="111" t="str">
        <f>VLOOKUP(B2959,辅助信息!E:J,6,FALSE)</f>
        <v>联系实际收货人（彭江涛13990276572）现场要求炉批号控制2个以下，超2个不给予签收。提前联系到场规格及数量</v>
      </c>
      <c r="O2959" s="64" t="str">
        <f ca="1" t="shared" si="173"/>
        <v/>
      </c>
      <c r="P2959" s="64" t="str">
        <f ca="1" t="shared" si="174"/>
        <v/>
      </c>
      <c r="Q2959" s="29" t="str">
        <f>VLOOKUP(B2959,辅助信息!E:M,9,FALSE)</f>
        <v>ZTWM-CDGS-XS-2025-0126-四川机司-乐山市校地共建产教融合基地配套设施项目施工二标段钢筋采购合同</v>
      </c>
      <c r="R2959" s="29" t="str">
        <f>_xlfn._xlws.FILTER(辅助信息!D:D,辅助信息!E:E=B2959)</f>
        <v>乐山市校地共建产教融合基地建设项目</v>
      </c>
    </row>
    <row r="2960" hidden="1" spans="2:18">
      <c r="B2960" s="40" t="s">
        <v>186</v>
      </c>
      <c r="C2960" s="72">
        <v>45894</v>
      </c>
      <c r="D2960" s="40" t="str">
        <f>VLOOKUP(B2960,辅助信息!E:K,7,FALSE)</f>
        <v>JWDDCD2025072900123</v>
      </c>
      <c r="E2960" s="40" t="str">
        <f>VLOOKUP(F2960,辅助信息!A:B,2,FALSE)</f>
        <v>螺纹钢</v>
      </c>
      <c r="F2960" s="40" t="s">
        <v>142</v>
      </c>
      <c r="G2960" s="36">
        <v>72</v>
      </c>
      <c r="H2960" s="143" t="str">
        <f>_xlfn.XLOOKUP(C2960&amp;F2960&amp;I2960&amp;J2960,'[1]2025年已发货'!$F:$F&amp;'[1]2025年已发货'!$C:$C&amp;'[1]2025年已发货'!$G:$G&amp;'[1]2025年已发货'!$H:$H,'[1]2025年已发货'!$E:$E,"未发货")</f>
        <v>未发货</v>
      </c>
      <c r="I2960" s="40" t="str">
        <f>VLOOKUP(B2960,辅助信息!E:I,3,FALSE)</f>
        <v>(乐山市校地共建产教融合基地建设项目二标段)四川省乐山市市中区苏稽镇</v>
      </c>
      <c r="J2960" s="40" t="str">
        <f>VLOOKUP(B2960,辅助信息!E:I,4,FALSE)</f>
        <v>彭江涛</v>
      </c>
      <c r="K2960" s="40">
        <f>VLOOKUP(J2960,辅助信息!H:I,2,FALSE)</f>
        <v>13990276572</v>
      </c>
      <c r="L2960" s="111" t="str">
        <f>VLOOKUP(B2960,辅助信息!E:J,6,FALSE)</f>
        <v>联系实际收货人（彭江涛13990276572）现场要求炉批号控制2个以下，超2个不给予签收。提前联系到场规格及数量</v>
      </c>
      <c r="O2960" s="64" t="str">
        <f ca="1" t="shared" si="173"/>
        <v/>
      </c>
      <c r="P2960" s="64" t="str">
        <f ca="1" t="shared" si="174"/>
        <v/>
      </c>
      <c r="Q2960" s="29" t="str">
        <f>VLOOKUP(B2960,辅助信息!E:M,9,FALSE)</f>
        <v>ZTWM-CDGS-XS-2025-0126-四川机司-乐山市校地共建产教融合基地配套设施项目施工二标段钢筋采购合同</v>
      </c>
      <c r="R2960" s="29" t="str">
        <f>_xlfn._xlws.FILTER(辅助信息!D:D,辅助信息!E:E=B2960)</f>
        <v>乐山市校地共建产教融合基地建设项目</v>
      </c>
    </row>
    <row r="2961" hidden="1" spans="2:18">
      <c r="B2961" s="40" t="s">
        <v>147</v>
      </c>
      <c r="C2961" s="72">
        <v>45894</v>
      </c>
      <c r="D2961" s="40" t="str">
        <f>VLOOKUP(B2961,辅助信息!E:K,7,FALSE)</f>
        <v>JWDDCD2025052800131</v>
      </c>
      <c r="E2961" s="40" t="str">
        <f>VLOOKUP(F2961,辅助信息!A:B,2,FALSE)</f>
        <v>盘螺</v>
      </c>
      <c r="F2961" s="40" t="s">
        <v>40</v>
      </c>
      <c r="G2961" s="36">
        <v>45</v>
      </c>
      <c r="H2961" s="122" t="str">
        <f>_xlfn.XLOOKUP(C2961&amp;F2961&amp;I2961&amp;J2961,'[1]2025年已发货'!$F:$F&amp;'[1]2025年已发货'!$C:$C&amp;'[1]2025年已发货'!$G:$G&amp;'[1]2025年已发货'!$H:$H,'[1]2025年已发货'!$E:$E,"未发货")</f>
        <v>未发货</v>
      </c>
      <c r="I2961" s="40" t="str">
        <f>VLOOKUP(B2961,辅助信息!E:I,3,FALSE)</f>
        <v>（商投建工达州中医药科技园-4工区-11号楼）达州市通川区达州中医药职业学院犀牛大道北段</v>
      </c>
      <c r="J2961" s="40" t="str">
        <f>VLOOKUP(B2961,辅助信息!E:I,4,FALSE)</f>
        <v>张扬</v>
      </c>
      <c r="K2961" s="40">
        <f>VLOOKUP(J2961,辅助信息!H:I,2,FALSE)</f>
        <v>18381904567</v>
      </c>
      <c r="L2961" s="111" t="str">
        <f>VLOOKUP(B2961,辅助信息!E:J,6,FALSE)</f>
        <v>控制炉批号！多了现场不收！,优先安排达钢,提前联系到场规格及数量</v>
      </c>
      <c r="O2961" s="64" t="str">
        <f ca="1" t="shared" si="173"/>
        <v/>
      </c>
      <c r="P2961" s="64" t="str">
        <f ca="1" t="shared" si="174"/>
        <v/>
      </c>
      <c r="Q2961" s="29" t="str">
        <f>VLOOKUP(B2961,辅助信息!E:M,9,FALSE)</f>
        <v>ZTWM-CDGS-XS-2024-0134-商投建工达州中医药科技成果示范园项目</v>
      </c>
      <c r="R2961" s="29" t="str">
        <f>_xlfn._xlws.FILTER(辅助信息!D:D,辅助信息!E:E=B2961)</f>
        <v>商投建工达州中医药科技园</v>
      </c>
    </row>
    <row r="2962" hidden="1" spans="2:18">
      <c r="B2962" s="40" t="s">
        <v>147</v>
      </c>
      <c r="C2962" s="72">
        <v>45894</v>
      </c>
      <c r="D2962" s="40" t="str">
        <f>VLOOKUP(B2962,辅助信息!E:K,7,FALSE)</f>
        <v>JWDDCD2025052800131</v>
      </c>
      <c r="E2962" s="40" t="str">
        <f>VLOOKUP(F2962,辅助信息!A:B,2,FALSE)</f>
        <v>盘螺</v>
      </c>
      <c r="F2962" s="40" t="s">
        <v>41</v>
      </c>
      <c r="G2962" s="36">
        <v>21</v>
      </c>
      <c r="H2962" s="122">
        <f>_xlfn.XLOOKUP(C2962&amp;F2962&amp;I2962&amp;J2962,'[1]2025年已发货'!$F:$F&amp;'[1]2025年已发货'!$C:$C&amp;'[1]2025年已发货'!$G:$G&amp;'[1]2025年已发货'!$H:$H,'[1]2025年已发货'!$E:$E,"未发货")</f>
        <v>21</v>
      </c>
      <c r="I2962" s="40" t="str">
        <f>VLOOKUP(B2962,辅助信息!E:I,3,FALSE)</f>
        <v>（商投建工达州中医药科技园-4工区-11号楼）达州市通川区达州中医药职业学院犀牛大道北段</v>
      </c>
      <c r="J2962" s="40" t="str">
        <f>VLOOKUP(B2962,辅助信息!E:I,4,FALSE)</f>
        <v>张扬</v>
      </c>
      <c r="K2962" s="40">
        <f>VLOOKUP(J2962,辅助信息!H:I,2,FALSE)</f>
        <v>18381904567</v>
      </c>
      <c r="L2962" s="111" t="str">
        <f>VLOOKUP(B2962,辅助信息!E:J,6,FALSE)</f>
        <v>控制炉批号！多了现场不收！,优先安排达钢,提前联系到场规格及数量</v>
      </c>
      <c r="O2962" s="64" t="str">
        <f ca="1" t="shared" si="173"/>
        <v/>
      </c>
      <c r="P2962" s="64" t="str">
        <f ca="1" t="shared" si="174"/>
        <v/>
      </c>
      <c r="Q2962" s="29" t="str">
        <f>VLOOKUP(B2962,辅助信息!E:M,9,FALSE)</f>
        <v>ZTWM-CDGS-XS-2024-0134-商投建工达州中医药科技成果示范园项目</v>
      </c>
      <c r="R2962" s="29" t="str">
        <f>_xlfn._xlws.FILTER(辅助信息!D:D,辅助信息!E:E=B2962)</f>
        <v>商投建工达州中医药科技园</v>
      </c>
    </row>
    <row r="2963" hidden="1" spans="2:18">
      <c r="B2963" s="40" t="s">
        <v>147</v>
      </c>
      <c r="C2963" s="72">
        <v>45894</v>
      </c>
      <c r="D2963" s="40" t="str">
        <f>VLOOKUP(B2963,辅助信息!E:K,7,FALSE)</f>
        <v>JWDDCD2025052800131</v>
      </c>
      <c r="E2963" s="40" t="str">
        <f>VLOOKUP(F2963,辅助信息!A:B,2,FALSE)</f>
        <v>螺纹钢</v>
      </c>
      <c r="F2963" s="40" t="s">
        <v>32</v>
      </c>
      <c r="G2963" s="36">
        <v>3</v>
      </c>
      <c r="H2963" s="122" t="str">
        <f>_xlfn.XLOOKUP(C2963&amp;F2963&amp;I2963&amp;J2963,'[1]2025年已发货'!$F:$F&amp;'[1]2025年已发货'!$C:$C&amp;'[1]2025年已发货'!$G:$G&amp;'[1]2025年已发货'!$H:$H,'[1]2025年已发货'!$E:$E,"未发货")</f>
        <v>未发货</v>
      </c>
      <c r="I2963" s="40" t="str">
        <f>VLOOKUP(B2963,辅助信息!E:I,3,FALSE)</f>
        <v>（商投建工达州中医药科技园-4工区-11号楼）达州市通川区达州中医药职业学院犀牛大道北段</v>
      </c>
      <c r="J2963" s="40" t="str">
        <f>VLOOKUP(B2963,辅助信息!E:I,4,FALSE)</f>
        <v>张扬</v>
      </c>
      <c r="K2963" s="40">
        <f>VLOOKUP(J2963,辅助信息!H:I,2,FALSE)</f>
        <v>18381904567</v>
      </c>
      <c r="L2963" s="111" t="str">
        <f>VLOOKUP(B2963,辅助信息!E:J,6,FALSE)</f>
        <v>控制炉批号！多了现场不收！,优先安排达钢,提前联系到场规格及数量</v>
      </c>
      <c r="O2963" s="64" t="str">
        <f ca="1" t="shared" si="173"/>
        <v/>
      </c>
      <c r="P2963" s="64" t="str">
        <f ca="1" t="shared" si="174"/>
        <v/>
      </c>
      <c r="Q2963" s="29" t="str">
        <f>VLOOKUP(B2963,辅助信息!E:M,9,FALSE)</f>
        <v>ZTWM-CDGS-XS-2024-0134-商投建工达州中医药科技成果示范园项目</v>
      </c>
      <c r="R2963" s="29" t="str">
        <f>_xlfn._xlws.FILTER(辅助信息!D:D,辅助信息!E:E=B2963)</f>
        <v>商投建工达州中医药科技园</v>
      </c>
    </row>
    <row r="2964" hidden="1" spans="2:18">
      <c r="B2964" s="40" t="s">
        <v>147</v>
      </c>
      <c r="C2964" s="72">
        <v>45894</v>
      </c>
      <c r="D2964" s="40" t="str">
        <f>VLOOKUP(B2964,辅助信息!E:K,7,FALSE)</f>
        <v>JWDDCD2025052800131</v>
      </c>
      <c r="E2964" s="40" t="str">
        <f>VLOOKUP(F2964,辅助信息!A:B,2,FALSE)</f>
        <v>螺纹钢</v>
      </c>
      <c r="F2964" s="40" t="s">
        <v>30</v>
      </c>
      <c r="G2964" s="36">
        <v>6</v>
      </c>
      <c r="H2964" s="122" t="str">
        <f>_xlfn.XLOOKUP(C2964&amp;F2964&amp;I2964&amp;J2964,'[1]2025年已发货'!$F:$F&amp;'[1]2025年已发货'!$C:$C&amp;'[1]2025年已发货'!$G:$G&amp;'[1]2025年已发货'!$H:$H,'[1]2025年已发货'!$E:$E,"未发货")</f>
        <v>未发货</v>
      </c>
      <c r="I2964" s="40" t="str">
        <f>VLOOKUP(B2964,辅助信息!E:I,3,FALSE)</f>
        <v>（商投建工达州中医药科技园-4工区-11号楼）达州市通川区达州中医药职业学院犀牛大道北段</v>
      </c>
      <c r="J2964" s="40" t="str">
        <f>VLOOKUP(B2964,辅助信息!E:I,4,FALSE)</f>
        <v>张扬</v>
      </c>
      <c r="K2964" s="40">
        <f>VLOOKUP(J2964,辅助信息!H:I,2,FALSE)</f>
        <v>18381904567</v>
      </c>
      <c r="L2964" s="111" t="str">
        <f>VLOOKUP(B2964,辅助信息!E:J,6,FALSE)</f>
        <v>控制炉批号！多了现场不收！,优先安排达钢,提前联系到场规格及数量</v>
      </c>
      <c r="O2964" s="64" t="str">
        <f ca="1" t="shared" si="173"/>
        <v/>
      </c>
      <c r="P2964" s="64" t="str">
        <f ca="1" t="shared" si="174"/>
        <v/>
      </c>
      <c r="Q2964" s="29" t="str">
        <f>VLOOKUP(B2964,辅助信息!E:M,9,FALSE)</f>
        <v>ZTWM-CDGS-XS-2024-0134-商投建工达州中医药科技成果示范园项目</v>
      </c>
      <c r="R2964" s="29" t="str">
        <f>_xlfn._xlws.FILTER(辅助信息!D:D,辅助信息!E:E=B2964)</f>
        <v>商投建工达州中医药科技园</v>
      </c>
    </row>
    <row r="2965" hidden="1" spans="2:18">
      <c r="B2965" s="40" t="s">
        <v>147</v>
      </c>
      <c r="C2965" s="72">
        <v>45894</v>
      </c>
      <c r="D2965" s="40" t="str">
        <f>VLOOKUP(B2965,辅助信息!E:K,7,FALSE)</f>
        <v>JWDDCD2025052800131</v>
      </c>
      <c r="E2965" s="40" t="str">
        <f>VLOOKUP(F2965,辅助信息!A:B,2,FALSE)</f>
        <v>螺纹钢</v>
      </c>
      <c r="F2965" s="40" t="s">
        <v>33</v>
      </c>
      <c r="G2965" s="36">
        <v>6</v>
      </c>
      <c r="H2965" s="122">
        <f>_xlfn.XLOOKUP(C2965&amp;F2965&amp;I2965&amp;J2965,'[1]2025年已发货'!$F:$F&amp;'[1]2025年已发货'!$C:$C&amp;'[1]2025年已发货'!$G:$G&amp;'[1]2025年已发货'!$H:$H,'[1]2025年已发货'!$E:$E,"未发货")</f>
        <v>6</v>
      </c>
      <c r="I2965" s="40" t="str">
        <f>VLOOKUP(B2965,辅助信息!E:I,3,FALSE)</f>
        <v>（商投建工达州中医药科技园-4工区-11号楼）达州市通川区达州中医药职业学院犀牛大道北段</v>
      </c>
      <c r="J2965" s="40" t="str">
        <f>VLOOKUP(B2965,辅助信息!E:I,4,FALSE)</f>
        <v>张扬</v>
      </c>
      <c r="K2965" s="40">
        <f>VLOOKUP(J2965,辅助信息!H:I,2,FALSE)</f>
        <v>18381904567</v>
      </c>
      <c r="L2965" s="111" t="str">
        <f>VLOOKUP(B2965,辅助信息!E:J,6,FALSE)</f>
        <v>控制炉批号！多了现场不收！,优先安排达钢,提前联系到场规格及数量</v>
      </c>
      <c r="O2965" s="64" t="str">
        <f ca="1" t="shared" si="173"/>
        <v/>
      </c>
      <c r="P2965" s="64" t="str">
        <f ca="1" t="shared" si="174"/>
        <v/>
      </c>
      <c r="Q2965" s="29" t="str">
        <f>VLOOKUP(B2965,辅助信息!E:M,9,FALSE)</f>
        <v>ZTWM-CDGS-XS-2024-0134-商投建工达州中医药科技成果示范园项目</v>
      </c>
      <c r="R2965" s="29" t="str">
        <f>_xlfn._xlws.FILTER(辅助信息!D:D,辅助信息!E:E=B2965)</f>
        <v>商投建工达州中医药科技园</v>
      </c>
    </row>
    <row r="2966" hidden="1" spans="2:18">
      <c r="B2966" s="40" t="s">
        <v>147</v>
      </c>
      <c r="C2966" s="72">
        <v>45894</v>
      </c>
      <c r="D2966" s="40" t="str">
        <f>VLOOKUP(B2966,辅助信息!E:K,7,FALSE)</f>
        <v>JWDDCD2025052800131</v>
      </c>
      <c r="E2966" s="40" t="str">
        <f>VLOOKUP(F2966,辅助信息!A:B,2,FALSE)</f>
        <v>螺纹钢</v>
      </c>
      <c r="F2966" s="40" t="s">
        <v>18</v>
      </c>
      <c r="G2966" s="36">
        <v>15</v>
      </c>
      <c r="H2966" s="122">
        <f>_xlfn.XLOOKUP(C2966&amp;F2966&amp;I2966&amp;J2966,'[1]2025年已发货'!$F:$F&amp;'[1]2025年已发货'!$C:$C&amp;'[1]2025年已发货'!$G:$G&amp;'[1]2025年已发货'!$H:$H,'[1]2025年已发货'!$E:$E,"未发货")</f>
        <v>15</v>
      </c>
      <c r="I2966" s="40" t="str">
        <f>VLOOKUP(B2966,辅助信息!E:I,3,FALSE)</f>
        <v>（商投建工达州中医药科技园-4工区-11号楼）达州市通川区达州中医药职业学院犀牛大道北段</v>
      </c>
      <c r="J2966" s="40" t="str">
        <f>VLOOKUP(B2966,辅助信息!E:I,4,FALSE)</f>
        <v>张扬</v>
      </c>
      <c r="K2966" s="40">
        <f>VLOOKUP(J2966,辅助信息!H:I,2,FALSE)</f>
        <v>18381904567</v>
      </c>
      <c r="L2966" s="111" t="str">
        <f>VLOOKUP(B2966,辅助信息!E:J,6,FALSE)</f>
        <v>控制炉批号！多了现场不收！,优先安排达钢,提前联系到场规格及数量</v>
      </c>
      <c r="O2966" s="64" t="str">
        <f ca="1" t="shared" si="173"/>
        <v/>
      </c>
      <c r="P2966" s="64" t="str">
        <f ca="1" t="shared" si="174"/>
        <v/>
      </c>
      <c r="Q2966" s="29" t="str">
        <f>VLOOKUP(B2966,辅助信息!E:M,9,FALSE)</f>
        <v>ZTWM-CDGS-XS-2024-0134-商投建工达州中医药科技成果示范园项目</v>
      </c>
      <c r="R2966" s="29" t="str">
        <f>_xlfn._xlws.FILTER(辅助信息!D:D,辅助信息!E:E=B2966)</f>
        <v>商投建工达州中医药科技园</v>
      </c>
    </row>
    <row r="2967" hidden="1" spans="2:18">
      <c r="B2967" s="40" t="s">
        <v>163</v>
      </c>
      <c r="C2967" s="72">
        <v>45894</v>
      </c>
      <c r="D2967" s="40" t="str">
        <f>VLOOKUP(B2967,辅助信息!E:K,7,FALSE)</f>
        <v>JWDDCD2025052800131</v>
      </c>
      <c r="E2967" s="40" t="str">
        <f>VLOOKUP(F2967,辅助信息!A:B,2,FALSE)</f>
        <v>盘螺</v>
      </c>
      <c r="F2967" s="40" t="s">
        <v>40</v>
      </c>
      <c r="G2967" s="36">
        <v>30</v>
      </c>
      <c r="H2967" s="122">
        <f>_xlfn.XLOOKUP(C2967&amp;F2967&amp;I2967&amp;J2967,'[1]2025年已发货'!$F:$F&amp;'[1]2025年已发货'!$C:$C&amp;'[1]2025年已发货'!$G:$G&amp;'[1]2025年已发货'!$H:$H,'[1]2025年已发货'!$E:$E,"未发货")</f>
        <v>17</v>
      </c>
      <c r="I2967" s="40" t="str">
        <f>VLOOKUP(B2967,辅助信息!E:I,3,FALSE)</f>
        <v>（商投建工达州中医药科技园-4工区-9号楼）达州市通川区达州中医药职业学院犀牛大道北段</v>
      </c>
      <c r="J2967" s="40" t="str">
        <f>VLOOKUP(B2967,辅助信息!E:I,4,FALSE)</f>
        <v>张扬</v>
      </c>
      <c r="K2967" s="40">
        <f>VLOOKUP(J2967,辅助信息!H:I,2,FALSE)</f>
        <v>18381904567</v>
      </c>
      <c r="L2967" s="111" t="str">
        <f>VLOOKUP(B2967,辅助信息!E:J,6,FALSE)</f>
        <v>控制炉批号！多了现场不收！,优先安排达钢,提前联系到场规格及数量</v>
      </c>
      <c r="O2967" s="64" t="str">
        <f ca="1" t="shared" si="173"/>
        <v/>
      </c>
      <c r="P2967" s="64" t="str">
        <f ca="1" t="shared" si="174"/>
        <v/>
      </c>
      <c r="Q2967" s="29" t="str">
        <f>VLOOKUP(B2967,辅助信息!E:M,9,FALSE)</f>
        <v>ZTWM-CDGS-XS-2024-0134-商投建工达州中医药科技成果示范园项目</v>
      </c>
      <c r="R2967" s="29" t="str">
        <f>_xlfn._xlws.FILTER(辅助信息!D:D,辅助信息!E:E=B2967)</f>
        <v>商投建工达州中医药科技园</v>
      </c>
    </row>
    <row r="2968" hidden="1" spans="2:18">
      <c r="B2968" s="40" t="s">
        <v>163</v>
      </c>
      <c r="C2968" s="72">
        <v>45894</v>
      </c>
      <c r="D2968" s="40" t="str">
        <f>VLOOKUP(B2968,辅助信息!E:K,7,FALSE)</f>
        <v>JWDDCD2025052800131</v>
      </c>
      <c r="E2968" s="40" t="str">
        <f>VLOOKUP(F2968,辅助信息!A:B,2,FALSE)</f>
        <v>盘螺</v>
      </c>
      <c r="F2968" s="40" t="s">
        <v>41</v>
      </c>
      <c r="G2968" s="36">
        <v>18</v>
      </c>
      <c r="H2968" s="122">
        <f>_xlfn.XLOOKUP(C2968&amp;F2968&amp;I2968&amp;J2968,'[1]2025年已发货'!$F:$F&amp;'[1]2025年已发货'!$C:$C&amp;'[1]2025年已发货'!$G:$G&amp;'[1]2025年已发货'!$H:$H,'[1]2025年已发货'!$E:$E,"未发货")</f>
        <v>18</v>
      </c>
      <c r="I2968" s="40" t="str">
        <f>VLOOKUP(B2968,辅助信息!E:I,3,FALSE)</f>
        <v>（商投建工达州中医药科技园-4工区-9号楼）达州市通川区达州中医药职业学院犀牛大道北段</v>
      </c>
      <c r="J2968" s="40" t="str">
        <f>VLOOKUP(B2968,辅助信息!E:I,4,FALSE)</f>
        <v>张扬</v>
      </c>
      <c r="K2968" s="40">
        <f>VLOOKUP(J2968,辅助信息!H:I,2,FALSE)</f>
        <v>18381904567</v>
      </c>
      <c r="L2968" s="111" t="str">
        <f>VLOOKUP(B2968,辅助信息!E:J,6,FALSE)</f>
        <v>控制炉批号！多了现场不收！,优先安排达钢,提前联系到场规格及数量</v>
      </c>
      <c r="O2968" s="64" t="str">
        <f ca="1" t="shared" si="173"/>
        <v/>
      </c>
      <c r="P2968" s="64" t="str">
        <f ca="1" t="shared" si="174"/>
        <v/>
      </c>
      <c r="Q2968" s="29" t="str">
        <f>VLOOKUP(B2968,辅助信息!E:M,9,FALSE)</f>
        <v>ZTWM-CDGS-XS-2024-0134-商投建工达州中医药科技成果示范园项目</v>
      </c>
      <c r="R2968" s="29" t="str">
        <f>_xlfn._xlws.FILTER(辅助信息!D:D,辅助信息!E:E=B2968)</f>
        <v>商投建工达州中医药科技园</v>
      </c>
    </row>
    <row r="2969" hidden="1" spans="2:18">
      <c r="B2969" s="40" t="s">
        <v>163</v>
      </c>
      <c r="C2969" s="72">
        <v>45894</v>
      </c>
      <c r="D2969" s="40" t="str">
        <f>VLOOKUP(B2969,辅助信息!E:K,7,FALSE)</f>
        <v>JWDDCD2025052800131</v>
      </c>
      <c r="E2969" s="40" t="str">
        <f>VLOOKUP(F2969,辅助信息!A:B,2,FALSE)</f>
        <v>螺纹钢</v>
      </c>
      <c r="F2969" s="40" t="s">
        <v>30</v>
      </c>
      <c r="G2969" s="36">
        <v>6</v>
      </c>
      <c r="H2969" s="122" t="str">
        <f>_xlfn.XLOOKUP(C2969&amp;F2969&amp;I2969&amp;J2969,'[1]2025年已发货'!$F:$F&amp;'[1]2025年已发货'!$C:$C&amp;'[1]2025年已发货'!$G:$G&amp;'[1]2025年已发货'!$H:$H,'[1]2025年已发货'!$E:$E,"未发货")</f>
        <v>未发货</v>
      </c>
      <c r="I2969" s="40" t="str">
        <f>VLOOKUP(B2969,辅助信息!E:I,3,FALSE)</f>
        <v>（商投建工达州中医药科技园-4工区-9号楼）达州市通川区达州中医药职业学院犀牛大道北段</v>
      </c>
      <c r="J2969" s="40" t="str">
        <f>VLOOKUP(B2969,辅助信息!E:I,4,FALSE)</f>
        <v>张扬</v>
      </c>
      <c r="K2969" s="40">
        <f>VLOOKUP(J2969,辅助信息!H:I,2,FALSE)</f>
        <v>18381904567</v>
      </c>
      <c r="L2969" s="111" t="str">
        <f>VLOOKUP(B2969,辅助信息!E:J,6,FALSE)</f>
        <v>控制炉批号！多了现场不收！,优先安排达钢,提前联系到场规格及数量</v>
      </c>
      <c r="O2969" s="64" t="str">
        <f ca="1" t="shared" si="173"/>
        <v/>
      </c>
      <c r="P2969" s="64" t="str">
        <f ca="1" t="shared" si="174"/>
        <v/>
      </c>
      <c r="Q2969" s="29" t="str">
        <f>VLOOKUP(B2969,辅助信息!E:M,9,FALSE)</f>
        <v>ZTWM-CDGS-XS-2024-0134-商投建工达州中医药科技成果示范园项目</v>
      </c>
      <c r="R2969" s="29" t="str">
        <f>_xlfn._xlws.FILTER(辅助信息!D:D,辅助信息!E:E=B2969)</f>
        <v>商投建工达州中医药科技园</v>
      </c>
    </row>
    <row r="2970" hidden="1" spans="2:18">
      <c r="B2970" s="40" t="s">
        <v>163</v>
      </c>
      <c r="C2970" s="72">
        <v>45894</v>
      </c>
      <c r="D2970" s="40" t="str">
        <f>VLOOKUP(B2970,辅助信息!E:K,7,FALSE)</f>
        <v>JWDDCD2025052800131</v>
      </c>
      <c r="E2970" s="40" t="str">
        <f>VLOOKUP(F2970,辅助信息!A:B,2,FALSE)</f>
        <v>螺纹钢</v>
      </c>
      <c r="F2970" s="40" t="s">
        <v>33</v>
      </c>
      <c r="G2970" s="36">
        <v>12</v>
      </c>
      <c r="H2970" s="122">
        <f>_xlfn.XLOOKUP(C2970&amp;F2970&amp;I2970&amp;J2970,'[1]2025年已发货'!$F:$F&amp;'[1]2025年已发货'!$C:$C&amp;'[1]2025年已发货'!$G:$G&amp;'[1]2025年已发货'!$H:$H,'[1]2025年已发货'!$E:$E,"未发货")</f>
        <v>12</v>
      </c>
      <c r="I2970" s="40" t="str">
        <f>VLOOKUP(B2970,辅助信息!E:I,3,FALSE)</f>
        <v>（商投建工达州中医药科技园-4工区-9号楼）达州市通川区达州中医药职业学院犀牛大道北段</v>
      </c>
      <c r="J2970" s="40" t="str">
        <f>VLOOKUP(B2970,辅助信息!E:I,4,FALSE)</f>
        <v>张扬</v>
      </c>
      <c r="K2970" s="40">
        <f>VLOOKUP(J2970,辅助信息!H:I,2,FALSE)</f>
        <v>18381904567</v>
      </c>
      <c r="L2970" s="111" t="str">
        <f>VLOOKUP(B2970,辅助信息!E:J,6,FALSE)</f>
        <v>控制炉批号！多了现场不收！,优先安排达钢,提前联系到场规格及数量</v>
      </c>
      <c r="O2970" s="64" t="str">
        <f ca="1" t="shared" si="173"/>
        <v/>
      </c>
      <c r="P2970" s="64" t="str">
        <f ca="1" t="shared" si="174"/>
        <v/>
      </c>
      <c r="Q2970" s="29" t="str">
        <f>VLOOKUP(B2970,辅助信息!E:M,9,FALSE)</f>
        <v>ZTWM-CDGS-XS-2024-0134-商投建工达州中医药科技成果示范园项目</v>
      </c>
      <c r="R2970" s="29" t="str">
        <f>_xlfn._xlws.FILTER(辅助信息!D:D,辅助信息!E:E=B2970)</f>
        <v>商投建工达州中医药科技园</v>
      </c>
    </row>
    <row r="2971" hidden="1" spans="2:18">
      <c r="B2971" s="40" t="s">
        <v>163</v>
      </c>
      <c r="C2971" s="72">
        <v>45894</v>
      </c>
      <c r="D2971" s="40" t="str">
        <f>VLOOKUP(B2971,辅助信息!E:K,7,FALSE)</f>
        <v>JWDDCD2025052800131</v>
      </c>
      <c r="E2971" s="40" t="str">
        <f>VLOOKUP(F2971,辅助信息!A:B,2,FALSE)</f>
        <v>螺纹钢</v>
      </c>
      <c r="F2971" s="40" t="s">
        <v>18</v>
      </c>
      <c r="G2971" s="36">
        <v>12</v>
      </c>
      <c r="H2971" s="122">
        <f>_xlfn.XLOOKUP(C2971&amp;F2971&amp;I2971&amp;J2971,'[1]2025年已发货'!$F:$F&amp;'[1]2025年已发货'!$C:$C&amp;'[1]2025年已发货'!$G:$G&amp;'[1]2025年已发货'!$H:$H,'[1]2025年已发货'!$E:$E,"未发货")</f>
        <v>12</v>
      </c>
      <c r="I2971" s="40" t="str">
        <f>VLOOKUP(B2971,辅助信息!E:I,3,FALSE)</f>
        <v>（商投建工达州中医药科技园-4工区-9号楼）达州市通川区达州中医药职业学院犀牛大道北段</v>
      </c>
      <c r="J2971" s="40" t="str">
        <f>VLOOKUP(B2971,辅助信息!E:I,4,FALSE)</f>
        <v>张扬</v>
      </c>
      <c r="K2971" s="40">
        <f>VLOOKUP(J2971,辅助信息!H:I,2,FALSE)</f>
        <v>18381904567</v>
      </c>
      <c r="L2971" s="111" t="str">
        <f>VLOOKUP(B2971,辅助信息!E:J,6,FALSE)</f>
        <v>控制炉批号！多了现场不收！,优先安排达钢,提前联系到场规格及数量</v>
      </c>
      <c r="O2971" s="64" t="str">
        <f ca="1" t="shared" si="173"/>
        <v/>
      </c>
      <c r="P2971" s="64" t="str">
        <f ca="1" t="shared" si="174"/>
        <v/>
      </c>
      <c r="Q2971" s="29" t="str">
        <f>VLOOKUP(B2971,辅助信息!E:M,9,FALSE)</f>
        <v>ZTWM-CDGS-XS-2024-0134-商投建工达州中医药科技成果示范园项目</v>
      </c>
      <c r="R2971" s="29" t="str">
        <f>_xlfn._xlws.FILTER(辅助信息!D:D,辅助信息!E:E=B2971)</f>
        <v>商投建工达州中医药科技园</v>
      </c>
    </row>
    <row r="2972" hidden="1" spans="2:18">
      <c r="B2972" s="40" t="s">
        <v>163</v>
      </c>
      <c r="C2972" s="72">
        <v>45894</v>
      </c>
      <c r="D2972" s="40" t="str">
        <f>VLOOKUP(B2972,辅助信息!E:K,7,FALSE)</f>
        <v>JWDDCD2025052800131</v>
      </c>
      <c r="E2972" s="40" t="str">
        <f>VLOOKUP(F2972,辅助信息!A:B,2,FALSE)</f>
        <v>螺纹钢</v>
      </c>
      <c r="F2972" s="40" t="s">
        <v>21</v>
      </c>
      <c r="G2972" s="36">
        <v>6</v>
      </c>
      <c r="H2972" s="122" t="str">
        <f>_xlfn.XLOOKUP(C2972&amp;F2972&amp;I2972&amp;J2972,'[1]2025年已发货'!$F:$F&amp;'[1]2025年已发货'!$C:$C&amp;'[1]2025年已发货'!$G:$G&amp;'[1]2025年已发货'!$H:$H,'[1]2025年已发货'!$E:$E,"未发货")</f>
        <v>未发货</v>
      </c>
      <c r="I2972" s="40" t="str">
        <f>VLOOKUP(B2972,辅助信息!E:I,3,FALSE)</f>
        <v>（商投建工达州中医药科技园-4工区-9号楼）达州市通川区达州中医药职业学院犀牛大道北段</v>
      </c>
      <c r="J2972" s="40" t="str">
        <f>VLOOKUP(B2972,辅助信息!E:I,4,FALSE)</f>
        <v>张扬</v>
      </c>
      <c r="K2972" s="40">
        <f>VLOOKUP(J2972,辅助信息!H:I,2,FALSE)</f>
        <v>18381904567</v>
      </c>
      <c r="L2972" s="111" t="str">
        <f>VLOOKUP(B2972,辅助信息!E:J,6,FALSE)</f>
        <v>控制炉批号！多了现场不收！,优先安排达钢,提前联系到场规格及数量</v>
      </c>
      <c r="O2972" s="64" t="str">
        <f ca="1" t="shared" si="173"/>
        <v/>
      </c>
      <c r="P2972" s="64" t="str">
        <f ca="1" t="shared" si="174"/>
        <v/>
      </c>
      <c r="Q2972" s="29" t="str">
        <f>VLOOKUP(B2972,辅助信息!E:M,9,FALSE)</f>
        <v>ZTWM-CDGS-XS-2024-0134-商投建工达州中医药科技成果示范园项目</v>
      </c>
      <c r="R2972" s="29" t="str">
        <f>_xlfn._xlws.FILTER(辅助信息!D:D,辅助信息!E:E=B2972)</f>
        <v>商投建工达州中医药科技园</v>
      </c>
    </row>
    <row r="2973" hidden="1" spans="2:18">
      <c r="B2973" s="40" t="s">
        <v>163</v>
      </c>
      <c r="C2973" s="72">
        <v>45894</v>
      </c>
      <c r="D2973" s="40" t="str">
        <f>VLOOKUP(B2973,辅助信息!E:K,7,FALSE)</f>
        <v>JWDDCD2025052800131</v>
      </c>
      <c r="E2973" s="40" t="str">
        <f>VLOOKUP(F2973,辅助信息!A:B,2,FALSE)</f>
        <v>螺纹钢</v>
      </c>
      <c r="F2973" s="40" t="s">
        <v>58</v>
      </c>
      <c r="G2973" s="36">
        <v>12</v>
      </c>
      <c r="H2973" s="122" t="str">
        <f>_xlfn.XLOOKUP(C2973&amp;F2973&amp;I2973&amp;J2973,'[1]2025年已发货'!$F:$F&amp;'[1]2025年已发货'!$C:$C&amp;'[1]2025年已发货'!$G:$G&amp;'[1]2025年已发货'!$H:$H,'[1]2025年已发货'!$E:$E,"未发货")</f>
        <v>未发货</v>
      </c>
      <c r="I2973" s="40" t="str">
        <f>VLOOKUP(B2973,辅助信息!E:I,3,FALSE)</f>
        <v>（商投建工达州中医药科技园-4工区-9号楼）达州市通川区达州中医药职业学院犀牛大道北段</v>
      </c>
      <c r="J2973" s="40" t="str">
        <f>VLOOKUP(B2973,辅助信息!E:I,4,FALSE)</f>
        <v>张扬</v>
      </c>
      <c r="K2973" s="40">
        <f>VLOOKUP(J2973,辅助信息!H:I,2,FALSE)</f>
        <v>18381904567</v>
      </c>
      <c r="L2973" s="111" t="str">
        <f>VLOOKUP(B2973,辅助信息!E:J,6,FALSE)</f>
        <v>控制炉批号！多了现场不收！,优先安排达钢,提前联系到场规格及数量</v>
      </c>
      <c r="O2973" s="64" t="str">
        <f ca="1" t="shared" si="173"/>
        <v/>
      </c>
      <c r="P2973" s="64" t="str">
        <f ca="1" t="shared" si="174"/>
        <v/>
      </c>
      <c r="Q2973" s="29" t="str">
        <f>VLOOKUP(B2973,辅助信息!E:M,9,FALSE)</f>
        <v>ZTWM-CDGS-XS-2024-0134-商投建工达州中医药科技成果示范园项目</v>
      </c>
      <c r="R2973" s="29" t="str">
        <f>_xlfn._xlws.FILTER(辅助信息!D:D,辅助信息!E:E=B2973)</f>
        <v>商投建工达州中医药科技园</v>
      </c>
    </row>
    <row r="2974" hidden="1" spans="2:18">
      <c r="B2974" s="40" t="s">
        <v>194</v>
      </c>
      <c r="C2974" s="72">
        <v>45894</v>
      </c>
      <c r="D2974" s="40" t="str">
        <f>VLOOKUP(B2974,辅助信息!E:K,7,FALSE)</f>
        <v>JWDD2025071500089</v>
      </c>
      <c r="E2974" s="40" t="str">
        <f>VLOOKUP(F2974,辅助信息!A:B,2,FALSE)</f>
        <v>盘螺</v>
      </c>
      <c r="F2974" s="40" t="s">
        <v>40</v>
      </c>
      <c r="G2974" s="36">
        <v>35</v>
      </c>
      <c r="H2974" s="143">
        <f>_xlfn.XLOOKUP(C2974&amp;F2974&amp;I2974&amp;J2974,'[1]2025年已发货'!$F:$F&amp;'[1]2025年已发货'!$C:$C&amp;'[1]2025年已发货'!$G:$G&amp;'[1]2025年已发货'!$H:$H,'[1]2025年已发货'!$E:$E,"未发货")</f>
        <v>35</v>
      </c>
      <c r="I2974" s="40" t="str">
        <f>VLOOKUP(B2974,辅助信息!E:I,3,FALSE)</f>
        <v>(宜宾兴港三江新区长江工业园保障性租赁住房建设项目-土建)四川省宜宾市翠屏区永善路南段宜宾市三江新区长江工业园区</v>
      </c>
      <c r="J2974" s="40" t="str">
        <f>VLOOKUP(B2974,辅助信息!E:I,4,FALSE)</f>
        <v>赵元虎</v>
      </c>
      <c r="K2974" s="40">
        <f>VLOOKUP(J2974,辅助信息!H:I,2,FALSE)</f>
        <v>13684167136</v>
      </c>
      <c r="L2974" s="111" t="str">
        <f>VLOOKUP(B2974,辅助信息!E:J,6,FALSE)</f>
        <v>现场要求调度统一联系指定收货人，不单独发司机位置。锈货不收，装货前联系收货人核实到场规格,没提前告知进场规格现场不给予接收</v>
      </c>
      <c r="O2974" s="64" t="str">
        <f ca="1" t="shared" si="173"/>
        <v/>
      </c>
      <c r="P2974" s="64" t="str">
        <f ca="1" t="shared" si="174"/>
        <v/>
      </c>
      <c r="Q2974" s="29" t="str">
        <f>VLOOKUP(B2974,辅助信息!E:M,9,FALSE)</f>
        <v>ZTWM-CDYXGS-XS-2025-0014-宜宾兴港建材-三江新区长江工业园片区保障性租赁住房建设项目</v>
      </c>
      <c r="R2974" s="29" t="str">
        <f>_xlfn._xlws.FILTER(辅助信息!D:D,辅助信息!E:E=B2974)</f>
        <v>宜宾兴港三江新区长江工业园建设项目</v>
      </c>
    </row>
    <row r="2975" hidden="1" spans="2:18">
      <c r="B2975" s="40" t="s">
        <v>194</v>
      </c>
      <c r="C2975" s="72">
        <v>45894</v>
      </c>
      <c r="D2975" s="40" t="str">
        <f>VLOOKUP(B2975,辅助信息!E:K,7,FALSE)</f>
        <v>JWDD2025071500089</v>
      </c>
      <c r="E2975" s="40" t="str">
        <f>VLOOKUP(F2975,辅助信息!A:B,2,FALSE)</f>
        <v>螺纹钢</v>
      </c>
      <c r="F2975" s="40" t="s">
        <v>27</v>
      </c>
      <c r="G2975" s="36">
        <v>5</v>
      </c>
      <c r="H2975" s="143">
        <f>_xlfn.XLOOKUP(C2975&amp;F2975&amp;I2975&amp;J2975,'[1]2025年已发货'!$F:$F&amp;'[1]2025年已发货'!$C:$C&amp;'[1]2025年已发货'!$G:$G&amp;'[1]2025年已发货'!$H:$H,'[1]2025年已发货'!$E:$E,"未发货")</f>
        <v>5</v>
      </c>
      <c r="I2975" s="40" t="str">
        <f>VLOOKUP(B2975,辅助信息!E:I,3,FALSE)</f>
        <v>(宜宾兴港三江新区长江工业园保障性租赁住房建设项目-土建)四川省宜宾市翠屏区永善路南段宜宾市三江新区长江工业园区</v>
      </c>
      <c r="J2975" s="40" t="str">
        <f>VLOOKUP(B2975,辅助信息!E:I,4,FALSE)</f>
        <v>赵元虎</v>
      </c>
      <c r="K2975" s="40">
        <f>VLOOKUP(J2975,辅助信息!H:I,2,FALSE)</f>
        <v>13684167136</v>
      </c>
      <c r="L2975" s="111" t="str">
        <f>VLOOKUP(B2975,辅助信息!E:J,6,FALSE)</f>
        <v>现场要求调度统一联系指定收货人，不单独发司机位置。锈货不收，装货前联系收货人核实到场规格,没提前告知进场规格现场不给予接收</v>
      </c>
      <c r="O2975" s="64" t="str">
        <f ca="1" t="shared" si="173"/>
        <v/>
      </c>
      <c r="P2975" s="64" t="str">
        <f ca="1" t="shared" si="174"/>
        <v/>
      </c>
      <c r="Q2975" s="29" t="str">
        <f>VLOOKUP(B2975,辅助信息!E:M,9,FALSE)</f>
        <v>ZTWM-CDYXGS-XS-2025-0014-宜宾兴港建材-三江新区长江工业园片区保障性租赁住房建设项目</v>
      </c>
      <c r="R2975" s="29" t="str">
        <f>_xlfn._xlws.FILTER(辅助信息!D:D,辅助信息!E:E=B2975)</f>
        <v>宜宾兴港三江新区长江工业园建设项目</v>
      </c>
    </row>
    <row r="2976" hidden="1" spans="2:18">
      <c r="B2976" s="40" t="s">
        <v>194</v>
      </c>
      <c r="C2976" s="72">
        <v>45894</v>
      </c>
      <c r="D2976" s="40" t="str">
        <f>VLOOKUP(B2976,辅助信息!E:K,7,FALSE)</f>
        <v>JWDD2025071500089</v>
      </c>
      <c r="E2976" s="40" t="str">
        <f>VLOOKUP(F2976,辅助信息!A:B,2,FALSE)</f>
        <v>螺纹钢</v>
      </c>
      <c r="F2976" s="40" t="s">
        <v>19</v>
      </c>
      <c r="G2976" s="36">
        <v>40</v>
      </c>
      <c r="H2976" s="143">
        <v>40</v>
      </c>
      <c r="I2976" s="40" t="str">
        <f>VLOOKUP(B2976,辅助信息!E:I,3,FALSE)</f>
        <v>(宜宾兴港三江新区长江工业园保障性租赁住房建设项目-土建)四川省宜宾市翠屏区永善路南段宜宾市三江新区长江工业园区</v>
      </c>
      <c r="J2976" s="40" t="str">
        <f>VLOOKUP(B2976,辅助信息!E:I,4,FALSE)</f>
        <v>赵元虎</v>
      </c>
      <c r="K2976" s="40">
        <f>VLOOKUP(J2976,辅助信息!H:I,2,FALSE)</f>
        <v>13684167136</v>
      </c>
      <c r="L2976" s="111" t="str">
        <f>VLOOKUP(B2976,辅助信息!E:J,6,FALSE)</f>
        <v>现场要求调度统一联系指定收货人，不单独发司机位置。锈货不收，装货前联系收货人核实到场规格,没提前告知进场规格现场不给予接收</v>
      </c>
      <c r="O2976" s="64" t="str">
        <f ca="1" t="shared" si="173"/>
        <v/>
      </c>
      <c r="P2976" s="64" t="str">
        <f ca="1" t="shared" si="174"/>
        <v/>
      </c>
      <c r="Q2976" s="29" t="str">
        <f>VLOOKUP(B2976,辅助信息!E:M,9,FALSE)</f>
        <v>ZTWM-CDYXGS-XS-2025-0014-宜宾兴港建材-三江新区长江工业园片区保障性租赁住房建设项目</v>
      </c>
      <c r="R2976" s="29" t="str">
        <f>_xlfn._xlws.FILTER(辅助信息!D:D,辅助信息!E:E=B2976)</f>
        <v>宜宾兴港三江新区长江工业园建设项目</v>
      </c>
    </row>
    <row r="2977" hidden="1" spans="2:18">
      <c r="B2977" s="40" t="s">
        <v>194</v>
      </c>
      <c r="C2977" s="72">
        <v>45894</v>
      </c>
      <c r="D2977" s="40" t="str">
        <f>VLOOKUP(B2977,辅助信息!E:K,7,FALSE)</f>
        <v>JWDD2025071500089</v>
      </c>
      <c r="E2977" s="40" t="str">
        <f>VLOOKUP(F2977,辅助信息!A:B,2,FALSE)</f>
        <v>螺纹钢</v>
      </c>
      <c r="F2977" s="40" t="s">
        <v>32</v>
      </c>
      <c r="G2977" s="36">
        <v>20</v>
      </c>
      <c r="H2977" s="143">
        <f>_xlfn.XLOOKUP(C2977&amp;F2977&amp;I2977&amp;J2977,'[1]2025年已发货'!$F:$F&amp;'[1]2025年已发货'!$C:$C&amp;'[1]2025年已发货'!$G:$G&amp;'[1]2025年已发货'!$H:$H,'[1]2025年已发货'!$E:$E,"未发货")</f>
        <v>20</v>
      </c>
      <c r="I2977" s="40" t="str">
        <f>VLOOKUP(B2977,辅助信息!E:I,3,FALSE)</f>
        <v>(宜宾兴港三江新区长江工业园保障性租赁住房建设项目-土建)四川省宜宾市翠屏区永善路南段宜宾市三江新区长江工业园区</v>
      </c>
      <c r="J2977" s="40" t="str">
        <f>VLOOKUP(B2977,辅助信息!E:I,4,FALSE)</f>
        <v>赵元虎</v>
      </c>
      <c r="K2977" s="40">
        <f>VLOOKUP(J2977,辅助信息!H:I,2,FALSE)</f>
        <v>13684167136</v>
      </c>
      <c r="L2977" s="111" t="str">
        <f>VLOOKUP(B2977,辅助信息!E:J,6,FALSE)</f>
        <v>现场要求调度统一联系指定收货人，不单独发司机位置。锈货不收，装货前联系收货人核实到场规格,没提前告知进场规格现场不给予接收</v>
      </c>
      <c r="O2977" s="64" t="str">
        <f ca="1" t="shared" si="173"/>
        <v/>
      </c>
      <c r="P2977" s="64" t="str">
        <f ca="1" t="shared" si="174"/>
        <v/>
      </c>
      <c r="Q2977" s="29" t="str">
        <f>VLOOKUP(B2977,辅助信息!E:M,9,FALSE)</f>
        <v>ZTWM-CDYXGS-XS-2025-0014-宜宾兴港建材-三江新区长江工业园片区保障性租赁住房建设项目</v>
      </c>
      <c r="R2977" s="29" t="str">
        <f>_xlfn._xlws.FILTER(辅助信息!D:D,辅助信息!E:E=B2977)</f>
        <v>宜宾兴港三江新区长江工业园建设项目</v>
      </c>
    </row>
    <row r="2978" hidden="1" spans="2:18">
      <c r="B2978" s="40" t="s">
        <v>194</v>
      </c>
      <c r="C2978" s="72">
        <v>45894</v>
      </c>
      <c r="D2978" s="40" t="str">
        <f>VLOOKUP(B2978,辅助信息!E:K,7,FALSE)</f>
        <v>JWDD2025071500089</v>
      </c>
      <c r="E2978" s="40" t="str">
        <f>VLOOKUP(F2978,辅助信息!A:B,2,FALSE)</f>
        <v>螺纹钢</v>
      </c>
      <c r="F2978" s="40" t="s">
        <v>30</v>
      </c>
      <c r="G2978" s="36">
        <v>8</v>
      </c>
      <c r="H2978" s="143">
        <f>_xlfn.XLOOKUP(C2978&amp;F2978&amp;I2978&amp;J2978,'[1]2025年已发货'!$F:$F&amp;'[1]2025年已发货'!$C:$C&amp;'[1]2025年已发货'!$G:$G&amp;'[1]2025年已发货'!$H:$H,'[1]2025年已发货'!$E:$E,"未发货")</f>
        <v>8</v>
      </c>
      <c r="I2978" s="40" t="str">
        <f>VLOOKUP(B2978,辅助信息!E:I,3,FALSE)</f>
        <v>(宜宾兴港三江新区长江工业园保障性租赁住房建设项目-土建)四川省宜宾市翠屏区永善路南段宜宾市三江新区长江工业园区</v>
      </c>
      <c r="J2978" s="40" t="str">
        <f>VLOOKUP(B2978,辅助信息!E:I,4,FALSE)</f>
        <v>赵元虎</v>
      </c>
      <c r="K2978" s="40">
        <f>VLOOKUP(J2978,辅助信息!H:I,2,FALSE)</f>
        <v>13684167136</v>
      </c>
      <c r="L2978" s="111" t="str">
        <f>VLOOKUP(B2978,辅助信息!E:J,6,FALSE)</f>
        <v>现场要求调度统一联系指定收货人，不单独发司机位置。锈货不收，装货前联系收货人核实到场规格,没提前告知进场规格现场不给予接收</v>
      </c>
      <c r="O2978" s="64" t="str">
        <f ca="1" t="shared" si="173"/>
        <v/>
      </c>
      <c r="P2978" s="64" t="str">
        <f ca="1" t="shared" si="174"/>
        <v/>
      </c>
      <c r="Q2978" s="29" t="str">
        <f>VLOOKUP(B2978,辅助信息!E:M,9,FALSE)</f>
        <v>ZTWM-CDYXGS-XS-2025-0014-宜宾兴港建材-三江新区长江工业园片区保障性租赁住房建设项目</v>
      </c>
      <c r="R2978" s="29" t="str">
        <f>_xlfn._xlws.FILTER(辅助信息!D:D,辅助信息!E:E=B2978)</f>
        <v>宜宾兴港三江新区长江工业园建设项目</v>
      </c>
    </row>
    <row r="2979" hidden="1" spans="2:18">
      <c r="B2979" s="40" t="s">
        <v>194</v>
      </c>
      <c r="C2979" s="72">
        <v>45894</v>
      </c>
      <c r="D2979" s="40" t="str">
        <f>VLOOKUP(B2979,辅助信息!E:K,7,FALSE)</f>
        <v>JWDD2025071500089</v>
      </c>
      <c r="E2979" s="40" t="str">
        <f>VLOOKUP(F2979,辅助信息!A:B,2,FALSE)</f>
        <v>螺纹钢</v>
      </c>
      <c r="F2979" s="40" t="s">
        <v>28</v>
      </c>
      <c r="G2979" s="36">
        <v>15</v>
      </c>
      <c r="H2979" s="143">
        <f>_xlfn.XLOOKUP(C2979&amp;F2979&amp;I2979&amp;J2979,'[1]2025年已发货'!$F:$F&amp;'[1]2025年已发货'!$C:$C&amp;'[1]2025年已发货'!$G:$G&amp;'[1]2025年已发货'!$H:$H,'[1]2025年已发货'!$E:$E,"未发货")</f>
        <v>15</v>
      </c>
      <c r="I2979" s="40" t="str">
        <f>VLOOKUP(B2979,辅助信息!E:I,3,FALSE)</f>
        <v>(宜宾兴港三江新区长江工业园保障性租赁住房建设项目-土建)四川省宜宾市翠屏区永善路南段宜宾市三江新区长江工业园区</v>
      </c>
      <c r="J2979" s="40" t="str">
        <f>VLOOKUP(B2979,辅助信息!E:I,4,FALSE)</f>
        <v>赵元虎</v>
      </c>
      <c r="K2979" s="40">
        <f>VLOOKUP(J2979,辅助信息!H:I,2,FALSE)</f>
        <v>13684167136</v>
      </c>
      <c r="L2979" s="111" t="str">
        <f>VLOOKUP(B2979,辅助信息!E:J,6,FALSE)</f>
        <v>现场要求调度统一联系指定收货人，不单独发司机位置。锈货不收，装货前联系收货人核实到场规格,没提前告知进场规格现场不给予接收</v>
      </c>
      <c r="O2979" s="64" t="str">
        <f ca="1" t="shared" si="173"/>
        <v/>
      </c>
      <c r="P2979" s="64" t="str">
        <f ca="1" t="shared" si="174"/>
        <v/>
      </c>
      <c r="Q2979" s="29" t="str">
        <f>VLOOKUP(B2979,辅助信息!E:M,9,FALSE)</f>
        <v>ZTWM-CDYXGS-XS-2025-0014-宜宾兴港建材-三江新区长江工业园片区保障性租赁住房建设项目</v>
      </c>
      <c r="R2979" s="29" t="str">
        <f>_xlfn._xlws.FILTER(辅助信息!D:D,辅助信息!E:E=B2979)</f>
        <v>宜宾兴港三江新区长江工业园建设项目</v>
      </c>
    </row>
    <row r="2980" hidden="1" spans="2:18">
      <c r="B2980" s="40" t="s">
        <v>194</v>
      </c>
      <c r="C2980" s="72">
        <v>45894</v>
      </c>
      <c r="D2980" s="40" t="str">
        <f>VLOOKUP(B2980,辅助信息!E:K,7,FALSE)</f>
        <v>JWDD2025071500089</v>
      </c>
      <c r="E2980" s="40" t="str">
        <f>VLOOKUP(F2980,辅助信息!A:B,2,FALSE)</f>
        <v>螺纹钢</v>
      </c>
      <c r="F2980" s="40" t="s">
        <v>18</v>
      </c>
      <c r="G2980" s="36">
        <v>15</v>
      </c>
      <c r="H2980" s="143">
        <f>_xlfn.XLOOKUP(C2980&amp;F2980&amp;I2980&amp;J2980,'[1]2025年已发货'!$F:$F&amp;'[1]2025年已发货'!$C:$C&amp;'[1]2025年已发货'!$G:$G&amp;'[1]2025年已发货'!$H:$H,'[1]2025年已发货'!$E:$E,"未发货")</f>
        <v>15</v>
      </c>
      <c r="I2980" s="40" t="str">
        <f>VLOOKUP(B2980,辅助信息!E:I,3,FALSE)</f>
        <v>(宜宾兴港三江新区长江工业园保障性租赁住房建设项目-土建)四川省宜宾市翠屏区永善路南段宜宾市三江新区长江工业园区</v>
      </c>
      <c r="J2980" s="40" t="str">
        <f>VLOOKUP(B2980,辅助信息!E:I,4,FALSE)</f>
        <v>赵元虎</v>
      </c>
      <c r="K2980" s="40">
        <f>VLOOKUP(J2980,辅助信息!H:I,2,FALSE)</f>
        <v>13684167136</v>
      </c>
      <c r="L2980" s="111" t="str">
        <f>VLOOKUP(B2980,辅助信息!E:J,6,FALSE)</f>
        <v>现场要求调度统一联系指定收货人，不单独发司机位置。锈货不收，装货前联系收货人核实到场规格,没提前告知进场规格现场不给予接收</v>
      </c>
      <c r="O2980" s="64" t="str">
        <f ca="1" t="shared" si="173"/>
        <v/>
      </c>
      <c r="P2980" s="64" t="str">
        <f ca="1" t="shared" si="174"/>
        <v/>
      </c>
      <c r="Q2980" s="29" t="str">
        <f>VLOOKUP(B2980,辅助信息!E:M,9,FALSE)</f>
        <v>ZTWM-CDYXGS-XS-2025-0014-宜宾兴港建材-三江新区长江工业园片区保障性租赁住房建设项目</v>
      </c>
      <c r="R2980" s="29" t="str">
        <f>_xlfn._xlws.FILTER(辅助信息!D:D,辅助信息!E:E=B2980)</f>
        <v>宜宾兴港三江新区长江工业园建设项目</v>
      </c>
    </row>
    <row r="2981" hidden="1" spans="2:18">
      <c r="B2981" s="40" t="s">
        <v>187</v>
      </c>
      <c r="C2981" s="72">
        <v>45894</v>
      </c>
      <c r="D2981" s="40" t="str">
        <f>VLOOKUP(B2981,辅助信息!E:K,7,FALSE)</f>
        <v>JWDDCD2025072900121</v>
      </c>
      <c r="E2981" s="40" t="str">
        <f>VLOOKUP(F2981,辅助信息!A:B,2,FALSE)</f>
        <v>盘螺</v>
      </c>
      <c r="F2981" s="40" t="s">
        <v>49</v>
      </c>
      <c r="G2981" s="36">
        <v>20</v>
      </c>
      <c r="H2981" s="143" t="str">
        <f>_xlfn.XLOOKUP(C2981&amp;F2981&amp;I2981&amp;J2981,'[1]2025年已发货'!$F:$F&amp;'[1]2025年已发货'!$C:$C&amp;'[1]2025年已发货'!$G:$G&amp;'[1]2025年已发货'!$H:$H,'[1]2025年已发货'!$E:$E,"未发货")</f>
        <v>未发货</v>
      </c>
      <c r="I2981" s="40" t="str">
        <f>VLOOKUP(B2981,辅助信息!E:I,3,FALSE)</f>
        <v>(乐山市校地共建产教融合基地建设项目一标段)四川省乐山市市中区苏稽镇周山嘴</v>
      </c>
      <c r="J2981" s="40" t="str">
        <f>VLOOKUP(B2981,辅助信息!E:I,4,FALSE)</f>
        <v>范增云</v>
      </c>
      <c r="K2981" s="40">
        <f>VLOOKUP(J2981,辅助信息!H:I,2,FALSE)</f>
        <v>13668153241</v>
      </c>
      <c r="L2981" s="111" t="str">
        <f>VLOOKUP(B2981,辅助信息!E:J,6,FALSE)</f>
        <v>联系实际收货人（范增云13668153241）现场要求炉批号控制2个以下，超2个不给予签收。提前联系到场规格及数量</v>
      </c>
      <c r="O2981" s="64" t="str">
        <f ca="1" t="shared" si="173"/>
        <v/>
      </c>
      <c r="P2981" s="64" t="str">
        <f ca="1" t="shared" si="174"/>
        <v/>
      </c>
      <c r="Q2981" s="29" t="str">
        <f>VLOOKUP(B2981,辅助信息!E:M,9,FALSE)</f>
        <v>ZTWM-CDGS-XS-2025-0125-四川机司-乐山市校地共建产教融合基地配套设施项目施工一标段钢筋采购合同</v>
      </c>
      <c r="R2981" s="29" t="str">
        <f>_xlfn._xlws.FILTER(辅助信息!D:D,辅助信息!E:E=B2981)</f>
        <v>乐山市校地共建产教融合基地建设项目</v>
      </c>
    </row>
    <row r="2982" hidden="1" spans="2:18">
      <c r="B2982" s="40" t="s">
        <v>187</v>
      </c>
      <c r="C2982" s="72">
        <v>45894</v>
      </c>
      <c r="D2982" s="40" t="str">
        <f>VLOOKUP(B2982,辅助信息!E:K,7,FALSE)</f>
        <v>JWDDCD2025072900121</v>
      </c>
      <c r="E2982" s="40" t="str">
        <f>VLOOKUP(F2982,辅助信息!A:B,2,FALSE)</f>
        <v>盘螺</v>
      </c>
      <c r="F2982" s="40" t="s">
        <v>40</v>
      </c>
      <c r="G2982" s="36">
        <v>40</v>
      </c>
      <c r="H2982" s="143" t="str">
        <f>_xlfn.XLOOKUP(C2982&amp;F2982&amp;I2982&amp;J2982,'[1]2025年已发货'!$F:$F&amp;'[1]2025年已发货'!$C:$C&amp;'[1]2025年已发货'!$G:$G&amp;'[1]2025年已发货'!$H:$H,'[1]2025年已发货'!$E:$E,"未发货")</f>
        <v>未发货</v>
      </c>
      <c r="I2982" s="40" t="str">
        <f>VLOOKUP(B2982,辅助信息!E:I,3,FALSE)</f>
        <v>(乐山市校地共建产教融合基地建设项目一标段)四川省乐山市市中区苏稽镇周山嘴</v>
      </c>
      <c r="J2982" s="40" t="str">
        <f>VLOOKUP(B2982,辅助信息!E:I,4,FALSE)</f>
        <v>范增云</v>
      </c>
      <c r="K2982" s="40">
        <f>VLOOKUP(J2982,辅助信息!H:I,2,FALSE)</f>
        <v>13668153241</v>
      </c>
      <c r="L2982" s="111" t="str">
        <f>VLOOKUP(B2982,辅助信息!E:J,6,FALSE)</f>
        <v>联系实际收货人（范增云13668153241）现场要求炉批号控制2个以下，超2个不给予签收。提前联系到场规格及数量</v>
      </c>
      <c r="O2982" s="64" t="str">
        <f ca="1" t="shared" si="173"/>
        <v/>
      </c>
      <c r="P2982" s="64" t="str">
        <f ca="1" t="shared" si="174"/>
        <v/>
      </c>
      <c r="Q2982" s="29" t="str">
        <f>VLOOKUP(B2982,辅助信息!E:M,9,FALSE)</f>
        <v>ZTWM-CDGS-XS-2025-0125-四川机司-乐山市校地共建产教融合基地配套设施项目施工一标段钢筋采购合同</v>
      </c>
      <c r="R2982" s="29" t="str">
        <f>_xlfn._xlws.FILTER(辅助信息!D:D,辅助信息!E:E=B2982)</f>
        <v>乐山市校地共建产教融合基地建设项目</v>
      </c>
    </row>
    <row r="2983" hidden="1" spans="2:18">
      <c r="B2983" s="40" t="s">
        <v>187</v>
      </c>
      <c r="C2983" s="72">
        <v>45894</v>
      </c>
      <c r="D2983" s="40" t="str">
        <f>VLOOKUP(B2983,辅助信息!E:K,7,FALSE)</f>
        <v>JWDDCD2025072900121</v>
      </c>
      <c r="E2983" s="40" t="str">
        <f>VLOOKUP(F2983,辅助信息!A:B,2,FALSE)</f>
        <v>盘螺</v>
      </c>
      <c r="F2983" s="40" t="s">
        <v>41</v>
      </c>
      <c r="G2983" s="36">
        <v>30</v>
      </c>
      <c r="H2983" s="143" t="str">
        <f>_xlfn.XLOOKUP(C2983&amp;F2983&amp;I2983&amp;J2983,'[1]2025年已发货'!$F:$F&amp;'[1]2025年已发货'!$C:$C&amp;'[1]2025年已发货'!$G:$G&amp;'[1]2025年已发货'!$H:$H,'[1]2025年已发货'!$E:$E,"未发货")</f>
        <v>未发货</v>
      </c>
      <c r="I2983" s="40" t="str">
        <f>VLOOKUP(B2983,辅助信息!E:I,3,FALSE)</f>
        <v>(乐山市校地共建产教融合基地建设项目一标段)四川省乐山市市中区苏稽镇周山嘴</v>
      </c>
      <c r="J2983" s="40" t="str">
        <f>VLOOKUP(B2983,辅助信息!E:I,4,FALSE)</f>
        <v>范增云</v>
      </c>
      <c r="K2983" s="40">
        <f>VLOOKUP(J2983,辅助信息!H:I,2,FALSE)</f>
        <v>13668153241</v>
      </c>
      <c r="L2983" s="111" t="str">
        <f>VLOOKUP(B2983,辅助信息!E:J,6,FALSE)</f>
        <v>联系实际收货人（范增云13668153241）现场要求炉批号控制2个以下，超2个不给予签收。提前联系到场规格及数量</v>
      </c>
      <c r="O2983" s="64" t="str">
        <f ca="1" t="shared" si="173"/>
        <v/>
      </c>
      <c r="P2983" s="64" t="str">
        <f ca="1" t="shared" si="174"/>
        <v/>
      </c>
      <c r="Q2983" s="29" t="str">
        <f>VLOOKUP(B2983,辅助信息!E:M,9,FALSE)</f>
        <v>ZTWM-CDGS-XS-2025-0125-四川机司-乐山市校地共建产教融合基地配套设施项目施工一标段钢筋采购合同</v>
      </c>
      <c r="R2983" s="29" t="str">
        <f>_xlfn._xlws.FILTER(辅助信息!D:D,辅助信息!E:E=B2983)</f>
        <v>乐山市校地共建产教融合基地建设项目</v>
      </c>
    </row>
    <row r="2984" hidden="1" spans="2:18">
      <c r="B2984" s="40" t="s">
        <v>187</v>
      </c>
      <c r="C2984" s="72">
        <v>45894</v>
      </c>
      <c r="D2984" s="40" t="str">
        <f>VLOOKUP(B2984,辅助信息!E:K,7,FALSE)</f>
        <v>JWDDCD2025072900121</v>
      </c>
      <c r="E2984" s="40" t="str">
        <f>VLOOKUP(F2984,辅助信息!A:B,2,FALSE)</f>
        <v>螺纹钢</v>
      </c>
      <c r="F2984" s="40" t="s">
        <v>19</v>
      </c>
      <c r="G2984" s="36">
        <v>10</v>
      </c>
      <c r="H2984" s="143" t="str">
        <f>_xlfn.XLOOKUP(C2984&amp;F2984&amp;I2984&amp;J2984,'[1]2025年已发货'!$F:$F&amp;'[1]2025年已发货'!$C:$C&amp;'[1]2025年已发货'!$G:$G&amp;'[1]2025年已发货'!$H:$H,'[1]2025年已发货'!$E:$E,"未发货")</f>
        <v>未发货</v>
      </c>
      <c r="I2984" s="40" t="str">
        <f>VLOOKUP(B2984,辅助信息!E:I,3,FALSE)</f>
        <v>(乐山市校地共建产教融合基地建设项目一标段)四川省乐山市市中区苏稽镇周山嘴</v>
      </c>
      <c r="J2984" s="40" t="str">
        <f>VLOOKUP(B2984,辅助信息!E:I,4,FALSE)</f>
        <v>范增云</v>
      </c>
      <c r="K2984" s="40">
        <f>VLOOKUP(J2984,辅助信息!H:I,2,FALSE)</f>
        <v>13668153241</v>
      </c>
      <c r="L2984" s="111" t="str">
        <f>VLOOKUP(B2984,辅助信息!E:J,6,FALSE)</f>
        <v>联系实际收货人（范增云13668153241）现场要求炉批号控制2个以下，超2个不给予签收。提前联系到场规格及数量</v>
      </c>
      <c r="O2984" s="64" t="str">
        <f ca="1" t="shared" si="173"/>
        <v/>
      </c>
      <c r="P2984" s="64" t="str">
        <f ca="1" t="shared" si="174"/>
        <v/>
      </c>
      <c r="Q2984" s="29" t="str">
        <f>VLOOKUP(B2984,辅助信息!E:M,9,FALSE)</f>
        <v>ZTWM-CDGS-XS-2025-0125-四川机司-乐山市校地共建产教融合基地配套设施项目施工一标段钢筋采购合同</v>
      </c>
      <c r="R2984" s="29" t="str">
        <f>_xlfn._xlws.FILTER(辅助信息!D:D,辅助信息!E:E=B2984)</f>
        <v>乐山市校地共建产教融合基地建设项目</v>
      </c>
    </row>
    <row r="2985" hidden="1" spans="2:18">
      <c r="B2985" s="40" t="s">
        <v>187</v>
      </c>
      <c r="C2985" s="72">
        <v>45894</v>
      </c>
      <c r="D2985" s="40" t="str">
        <f>VLOOKUP(B2985,辅助信息!E:K,7,FALSE)</f>
        <v>JWDDCD2025072900121</v>
      </c>
      <c r="E2985" s="40" t="str">
        <f>VLOOKUP(F2985,辅助信息!A:B,2,FALSE)</f>
        <v>螺纹钢</v>
      </c>
      <c r="F2985" s="40" t="s">
        <v>33</v>
      </c>
      <c r="G2985" s="36">
        <v>7</v>
      </c>
      <c r="H2985" s="143" t="str">
        <f>_xlfn.XLOOKUP(C2985&amp;F2985&amp;I2985&amp;J2985,'[1]2025年已发货'!$F:$F&amp;'[1]2025年已发货'!$C:$C&amp;'[1]2025年已发货'!$G:$G&amp;'[1]2025年已发货'!$H:$H,'[1]2025年已发货'!$E:$E,"未发货")</f>
        <v>未发货</v>
      </c>
      <c r="I2985" s="40" t="str">
        <f>VLOOKUP(B2985,辅助信息!E:I,3,FALSE)</f>
        <v>(乐山市校地共建产教融合基地建设项目一标段)四川省乐山市市中区苏稽镇周山嘴</v>
      </c>
      <c r="J2985" s="40" t="str">
        <f>VLOOKUP(B2985,辅助信息!E:I,4,FALSE)</f>
        <v>范增云</v>
      </c>
      <c r="K2985" s="40">
        <f>VLOOKUP(J2985,辅助信息!H:I,2,FALSE)</f>
        <v>13668153241</v>
      </c>
      <c r="L2985" s="111" t="str">
        <f>VLOOKUP(B2985,辅助信息!E:J,6,FALSE)</f>
        <v>联系实际收货人（范增云13668153241）现场要求炉批号控制2个以下，超2个不给予签收。提前联系到场规格及数量</v>
      </c>
      <c r="O2985" s="64" t="str">
        <f ca="1" t="shared" si="173"/>
        <v/>
      </c>
      <c r="P2985" s="64" t="str">
        <f ca="1" t="shared" si="174"/>
        <v/>
      </c>
      <c r="Q2985" s="29" t="str">
        <f>VLOOKUP(B2985,辅助信息!E:M,9,FALSE)</f>
        <v>ZTWM-CDGS-XS-2025-0125-四川机司-乐山市校地共建产教融合基地配套设施项目施工一标段钢筋采购合同</v>
      </c>
      <c r="R2985" s="29" t="str">
        <f>_xlfn._xlws.FILTER(辅助信息!D:D,辅助信息!E:E=B2985)</f>
        <v>乐山市校地共建产教融合基地建设项目</v>
      </c>
    </row>
    <row r="2986" hidden="1" spans="2:18">
      <c r="B2986" s="40" t="s">
        <v>187</v>
      </c>
      <c r="C2986" s="72">
        <v>45894</v>
      </c>
      <c r="D2986" s="40" t="str">
        <f>VLOOKUP(B2986,辅助信息!E:K,7,FALSE)</f>
        <v>JWDDCD2025072900121</v>
      </c>
      <c r="E2986" s="40" t="str">
        <f>VLOOKUP(F2986,辅助信息!A:B,2,FALSE)</f>
        <v>螺纹钢</v>
      </c>
      <c r="F2986" s="40" t="s">
        <v>28</v>
      </c>
      <c r="G2986" s="36">
        <v>3</v>
      </c>
      <c r="H2986" s="143" t="str">
        <f>_xlfn.XLOOKUP(C2986&amp;F2986&amp;I2986&amp;J2986,'[1]2025年已发货'!$F:$F&amp;'[1]2025年已发货'!$C:$C&amp;'[1]2025年已发货'!$G:$G&amp;'[1]2025年已发货'!$H:$H,'[1]2025年已发货'!$E:$E,"未发货")</f>
        <v>未发货</v>
      </c>
      <c r="I2986" s="40" t="str">
        <f>VLOOKUP(B2986,辅助信息!E:I,3,FALSE)</f>
        <v>(乐山市校地共建产教融合基地建设项目一标段)四川省乐山市市中区苏稽镇周山嘴</v>
      </c>
      <c r="J2986" s="40" t="str">
        <f>VLOOKUP(B2986,辅助信息!E:I,4,FALSE)</f>
        <v>范增云</v>
      </c>
      <c r="K2986" s="40">
        <f>VLOOKUP(J2986,辅助信息!H:I,2,FALSE)</f>
        <v>13668153241</v>
      </c>
      <c r="L2986" s="111" t="str">
        <f>VLOOKUP(B2986,辅助信息!E:J,6,FALSE)</f>
        <v>联系实际收货人（范增云13668153241）现场要求炉批号控制2个以下，超2个不给予签收。提前联系到场规格及数量</v>
      </c>
      <c r="O2986" s="64" t="str">
        <f ca="1" t="shared" si="173"/>
        <v/>
      </c>
      <c r="P2986" s="64" t="str">
        <f ca="1" t="shared" si="174"/>
        <v/>
      </c>
      <c r="Q2986" s="29" t="str">
        <f>VLOOKUP(B2986,辅助信息!E:M,9,FALSE)</f>
        <v>ZTWM-CDGS-XS-2025-0125-四川机司-乐山市校地共建产教融合基地配套设施项目施工一标段钢筋采购合同</v>
      </c>
      <c r="R2986" s="29" t="str">
        <f>_xlfn._xlws.FILTER(辅助信息!D:D,辅助信息!E:E=B2986)</f>
        <v>乐山市校地共建产教融合基地建设项目</v>
      </c>
    </row>
    <row r="2987" hidden="1" spans="2:18">
      <c r="B2987" s="40" t="s">
        <v>187</v>
      </c>
      <c r="C2987" s="72">
        <v>45894</v>
      </c>
      <c r="D2987" s="40" t="str">
        <f>VLOOKUP(B2987,辅助信息!E:K,7,FALSE)</f>
        <v>JWDDCD2025072900121</v>
      </c>
      <c r="E2987" s="40" t="str">
        <f>VLOOKUP(F2987,辅助信息!A:B,2,FALSE)</f>
        <v>螺纹钢</v>
      </c>
      <c r="F2987" s="40" t="s">
        <v>18</v>
      </c>
      <c r="G2987" s="36">
        <v>17</v>
      </c>
      <c r="H2987" s="143" t="str">
        <f>_xlfn.XLOOKUP(C2987&amp;F2987&amp;I2987&amp;J2987,'[1]2025年已发货'!$F:$F&amp;'[1]2025年已发货'!$C:$C&amp;'[1]2025年已发货'!$G:$G&amp;'[1]2025年已发货'!$H:$H,'[1]2025年已发货'!$E:$E,"未发货")</f>
        <v>未发货</v>
      </c>
      <c r="I2987" s="40" t="str">
        <f>VLOOKUP(B2987,辅助信息!E:I,3,FALSE)</f>
        <v>(乐山市校地共建产教融合基地建设项目一标段)四川省乐山市市中区苏稽镇周山嘴</v>
      </c>
      <c r="J2987" s="40" t="str">
        <f>VLOOKUP(B2987,辅助信息!E:I,4,FALSE)</f>
        <v>范增云</v>
      </c>
      <c r="K2987" s="40">
        <f>VLOOKUP(J2987,辅助信息!H:I,2,FALSE)</f>
        <v>13668153241</v>
      </c>
      <c r="L2987" s="111" t="str">
        <f>VLOOKUP(B2987,辅助信息!E:J,6,FALSE)</f>
        <v>联系实际收货人（范增云13668153241）现场要求炉批号控制2个以下，超2个不给予签收。提前联系到场规格及数量</v>
      </c>
      <c r="O2987" s="64" t="str">
        <f ca="1" t="shared" si="173"/>
        <v/>
      </c>
      <c r="P2987" s="64" t="str">
        <f ca="1" t="shared" si="174"/>
        <v/>
      </c>
      <c r="Q2987" s="29" t="str">
        <f>VLOOKUP(B2987,辅助信息!E:M,9,FALSE)</f>
        <v>ZTWM-CDGS-XS-2025-0125-四川机司-乐山市校地共建产教融合基地配套设施项目施工一标段钢筋采购合同</v>
      </c>
      <c r="R2987" s="29" t="str">
        <f>_xlfn._xlws.FILTER(辅助信息!D:D,辅助信息!E:E=B2987)</f>
        <v>乐山市校地共建产教融合基地建设项目</v>
      </c>
    </row>
    <row r="2988" hidden="1" spans="2:18">
      <c r="B2988" s="40" t="s">
        <v>187</v>
      </c>
      <c r="C2988" s="72">
        <v>45894</v>
      </c>
      <c r="D2988" s="40" t="str">
        <f>VLOOKUP(B2988,辅助信息!E:K,7,FALSE)</f>
        <v>JWDDCD2025072900121</v>
      </c>
      <c r="E2988" s="40" t="str">
        <f>VLOOKUP(F2988,辅助信息!A:B,2,FALSE)</f>
        <v>螺纹钢</v>
      </c>
      <c r="F2988" s="40" t="s">
        <v>65</v>
      </c>
      <c r="G2988" s="36">
        <v>26</v>
      </c>
      <c r="H2988" s="143" t="str">
        <f>_xlfn.XLOOKUP(C2988&amp;F2988&amp;I2988&amp;J2988,'[1]2025年已发货'!$F:$F&amp;'[1]2025年已发货'!$C:$C&amp;'[1]2025年已发货'!$G:$G&amp;'[1]2025年已发货'!$H:$H,'[1]2025年已发货'!$E:$E,"未发货")</f>
        <v>未发货</v>
      </c>
      <c r="I2988" s="40" t="str">
        <f>VLOOKUP(B2988,辅助信息!E:I,3,FALSE)</f>
        <v>(乐山市校地共建产教融合基地建设项目一标段)四川省乐山市市中区苏稽镇周山嘴</v>
      </c>
      <c r="J2988" s="40" t="str">
        <f>VLOOKUP(B2988,辅助信息!E:I,4,FALSE)</f>
        <v>范增云</v>
      </c>
      <c r="K2988" s="40">
        <f>VLOOKUP(J2988,辅助信息!H:I,2,FALSE)</f>
        <v>13668153241</v>
      </c>
      <c r="L2988" s="111" t="str">
        <f>VLOOKUP(B2988,辅助信息!E:J,6,FALSE)</f>
        <v>联系实际收货人（范增云13668153241）现场要求炉批号控制2个以下，超2个不给予签收。提前联系到场规格及数量</v>
      </c>
      <c r="O2988" s="64" t="str">
        <f ca="1" t="shared" si="173"/>
        <v/>
      </c>
      <c r="P2988" s="64" t="str">
        <f ca="1" t="shared" si="174"/>
        <v/>
      </c>
      <c r="Q2988" s="29" t="str">
        <f>VLOOKUP(B2988,辅助信息!E:M,9,FALSE)</f>
        <v>ZTWM-CDGS-XS-2025-0125-四川机司-乐山市校地共建产教融合基地配套设施项目施工一标段钢筋采购合同</v>
      </c>
      <c r="R2988" s="29" t="str">
        <f>_xlfn._xlws.FILTER(辅助信息!D:D,辅助信息!E:E=B2988)</f>
        <v>乐山市校地共建产教融合基地建设项目</v>
      </c>
    </row>
    <row r="2989" hidden="1" spans="2:18">
      <c r="B2989" s="40" t="s">
        <v>187</v>
      </c>
      <c r="C2989" s="72">
        <v>45894</v>
      </c>
      <c r="D2989" s="40" t="str">
        <f>VLOOKUP(B2989,辅助信息!E:K,7,FALSE)</f>
        <v>JWDDCD2025072900121</v>
      </c>
      <c r="E2989" s="40" t="str">
        <f>VLOOKUP(F2989,辅助信息!A:B,2,FALSE)</f>
        <v>螺纹钢</v>
      </c>
      <c r="F2989" s="40" t="s">
        <v>52</v>
      </c>
      <c r="G2989" s="36">
        <v>3</v>
      </c>
      <c r="H2989" s="143" t="str">
        <f>_xlfn.XLOOKUP(C2989&amp;F2989&amp;I2989&amp;J2989,'[1]2025年已发货'!$F:$F&amp;'[1]2025年已发货'!$C:$C&amp;'[1]2025年已发货'!$G:$G&amp;'[1]2025年已发货'!$H:$H,'[1]2025年已发货'!$E:$E,"未发货")</f>
        <v>未发货</v>
      </c>
      <c r="I2989" s="40" t="str">
        <f>VLOOKUP(B2989,辅助信息!E:I,3,FALSE)</f>
        <v>(乐山市校地共建产教融合基地建设项目一标段)四川省乐山市市中区苏稽镇周山嘴</v>
      </c>
      <c r="J2989" s="40" t="str">
        <f>VLOOKUP(B2989,辅助信息!E:I,4,FALSE)</f>
        <v>范增云</v>
      </c>
      <c r="K2989" s="40">
        <f>VLOOKUP(J2989,辅助信息!H:I,2,FALSE)</f>
        <v>13668153241</v>
      </c>
      <c r="L2989" s="111" t="str">
        <f>VLOOKUP(B2989,辅助信息!E:J,6,FALSE)</f>
        <v>联系实际收货人（范增云13668153241）现场要求炉批号控制2个以下，超2个不给予签收。提前联系到场规格及数量</v>
      </c>
      <c r="O2989" s="64" t="str">
        <f ca="1" t="shared" si="173"/>
        <v/>
      </c>
      <c r="P2989" s="64" t="str">
        <f ca="1" t="shared" si="174"/>
        <v/>
      </c>
      <c r="Q2989" s="29" t="str">
        <f>VLOOKUP(B2989,辅助信息!E:M,9,FALSE)</f>
        <v>ZTWM-CDGS-XS-2025-0125-四川机司-乐山市校地共建产教融合基地配套设施项目施工一标段钢筋采购合同</v>
      </c>
      <c r="R2989" s="29" t="str">
        <f>_xlfn._xlws.FILTER(辅助信息!D:D,辅助信息!E:E=B2989)</f>
        <v>乐山市校地共建产教融合基地建设项目</v>
      </c>
    </row>
    <row r="2990" hidden="1" spans="2:18">
      <c r="B2990" s="40" t="s">
        <v>187</v>
      </c>
      <c r="C2990" s="72">
        <v>45894</v>
      </c>
      <c r="D2990" s="40" t="str">
        <f>VLOOKUP(B2990,辅助信息!E:K,7,FALSE)</f>
        <v>JWDDCD2025072900121</v>
      </c>
      <c r="E2990" s="40" t="str">
        <f>VLOOKUP(F2990,辅助信息!A:B,2,FALSE)</f>
        <v>螺纹钢</v>
      </c>
      <c r="F2990" s="40" t="s">
        <v>82</v>
      </c>
      <c r="G2990" s="36">
        <v>6</v>
      </c>
      <c r="H2990" s="143" t="str">
        <f>_xlfn.XLOOKUP(C2990&amp;F2990&amp;I2990&amp;J2990,'[1]2025年已发货'!$F:$F&amp;'[1]2025年已发货'!$C:$C&amp;'[1]2025年已发货'!$G:$G&amp;'[1]2025年已发货'!$H:$H,'[1]2025年已发货'!$E:$E,"未发货")</f>
        <v>未发货</v>
      </c>
      <c r="I2990" s="40" t="str">
        <f>VLOOKUP(B2990,辅助信息!E:I,3,FALSE)</f>
        <v>(乐山市校地共建产教融合基地建设项目一标段)四川省乐山市市中区苏稽镇周山嘴</v>
      </c>
      <c r="J2990" s="40" t="str">
        <f>VLOOKUP(B2990,辅助信息!E:I,4,FALSE)</f>
        <v>范增云</v>
      </c>
      <c r="K2990" s="40">
        <f>VLOOKUP(J2990,辅助信息!H:I,2,FALSE)</f>
        <v>13668153241</v>
      </c>
      <c r="L2990" s="111" t="str">
        <f>VLOOKUP(B2990,辅助信息!E:J,6,FALSE)</f>
        <v>联系实际收货人（范增云13668153241）现场要求炉批号控制2个以下，超2个不给予签收。提前联系到场规格及数量</v>
      </c>
      <c r="O2990" s="64" t="str">
        <f ca="1" t="shared" si="173"/>
        <v/>
      </c>
      <c r="P2990" s="64" t="str">
        <f ca="1" t="shared" si="174"/>
        <v/>
      </c>
      <c r="Q2990" s="29" t="str">
        <f>VLOOKUP(B2990,辅助信息!E:M,9,FALSE)</f>
        <v>ZTWM-CDGS-XS-2025-0125-四川机司-乐山市校地共建产教融合基地配套设施项目施工一标段钢筋采购合同</v>
      </c>
      <c r="R2990" s="29" t="str">
        <f>_xlfn._xlws.FILTER(辅助信息!D:D,辅助信息!E:E=B2990)</f>
        <v>乐山市校地共建产教融合基地建设项目</v>
      </c>
    </row>
    <row r="2991" hidden="1" spans="2:18">
      <c r="B2991" s="40" t="s">
        <v>187</v>
      </c>
      <c r="C2991" s="72">
        <v>45894</v>
      </c>
      <c r="D2991" s="40" t="str">
        <f>VLOOKUP(B2991,辅助信息!E:K,7,FALSE)</f>
        <v>JWDDCD2025072900121</v>
      </c>
      <c r="E2991" s="40" t="str">
        <f>VLOOKUP(F2991,辅助信息!A:B,2,FALSE)</f>
        <v>螺纹钢</v>
      </c>
      <c r="F2991" s="40" t="s">
        <v>45</v>
      </c>
      <c r="G2991" s="36">
        <v>6</v>
      </c>
      <c r="H2991" s="143" t="str">
        <f>_xlfn.XLOOKUP(C2991&amp;F2991&amp;I2991&amp;J2991,'[1]2025年已发货'!$F:$F&amp;'[1]2025年已发货'!$C:$C&amp;'[1]2025年已发货'!$G:$G&amp;'[1]2025年已发货'!$H:$H,'[1]2025年已发货'!$E:$E,"未发货")</f>
        <v>未发货</v>
      </c>
      <c r="I2991" s="40" t="str">
        <f>VLOOKUP(B2991,辅助信息!E:I,3,FALSE)</f>
        <v>(乐山市校地共建产教融合基地建设项目一标段)四川省乐山市市中区苏稽镇周山嘴</v>
      </c>
      <c r="J2991" s="40" t="str">
        <f>VLOOKUP(B2991,辅助信息!E:I,4,FALSE)</f>
        <v>范增云</v>
      </c>
      <c r="K2991" s="40">
        <f>VLOOKUP(J2991,辅助信息!H:I,2,FALSE)</f>
        <v>13668153241</v>
      </c>
      <c r="L2991" s="111" t="str">
        <f>VLOOKUP(B2991,辅助信息!E:J,6,FALSE)</f>
        <v>联系实际收货人（范增云13668153241）现场要求炉批号控制2个以下，超2个不给予签收。提前联系到场规格及数量</v>
      </c>
      <c r="O2991" s="64" t="str">
        <f ca="1" t="shared" si="173"/>
        <v/>
      </c>
      <c r="P2991" s="64" t="str">
        <f ca="1" t="shared" si="174"/>
        <v/>
      </c>
      <c r="Q2991" s="29" t="str">
        <f>VLOOKUP(B2991,辅助信息!E:M,9,FALSE)</f>
        <v>ZTWM-CDGS-XS-2025-0125-四川机司-乐山市校地共建产教融合基地配套设施项目施工一标段钢筋采购合同</v>
      </c>
      <c r="R2991" s="29" t="str">
        <f>_xlfn._xlws.FILTER(辅助信息!D:D,辅助信息!E:E=B2991)</f>
        <v>乐山市校地共建产教融合基地建设项目</v>
      </c>
    </row>
    <row r="2992" hidden="1" spans="2:18">
      <c r="B2992" s="40" t="s">
        <v>187</v>
      </c>
      <c r="C2992" s="72">
        <v>45894</v>
      </c>
      <c r="D2992" s="40" t="str">
        <f>VLOOKUP(B2992,辅助信息!E:K,7,FALSE)</f>
        <v>JWDDCD2025072900121</v>
      </c>
      <c r="E2992" s="40" t="str">
        <f>VLOOKUP(F2992,辅助信息!A:B,2,FALSE)</f>
        <v>螺纹钢</v>
      </c>
      <c r="F2992" s="40" t="s">
        <v>21</v>
      </c>
      <c r="G2992" s="36">
        <v>3</v>
      </c>
      <c r="H2992" s="143" t="str">
        <f>_xlfn.XLOOKUP(C2992&amp;F2992&amp;I2992&amp;J2992,'[1]2025年已发货'!$F:$F&amp;'[1]2025年已发货'!$C:$C&amp;'[1]2025年已发货'!$G:$G&amp;'[1]2025年已发货'!$H:$H,'[1]2025年已发货'!$E:$E,"未发货")</f>
        <v>未发货</v>
      </c>
      <c r="I2992" s="40" t="str">
        <f>VLOOKUP(B2992,辅助信息!E:I,3,FALSE)</f>
        <v>(乐山市校地共建产教融合基地建设项目一标段)四川省乐山市市中区苏稽镇周山嘴</v>
      </c>
      <c r="J2992" s="40" t="str">
        <f>VLOOKUP(B2992,辅助信息!E:I,4,FALSE)</f>
        <v>范增云</v>
      </c>
      <c r="K2992" s="40">
        <f>VLOOKUP(J2992,辅助信息!H:I,2,FALSE)</f>
        <v>13668153241</v>
      </c>
      <c r="L2992" s="111" t="str">
        <f>VLOOKUP(B2992,辅助信息!E:J,6,FALSE)</f>
        <v>联系实际收货人（范增云13668153241）现场要求炉批号控制2个以下，超2个不给予签收。提前联系到场规格及数量</v>
      </c>
      <c r="O2992" s="64" t="str">
        <f ca="1" t="shared" si="173"/>
        <v/>
      </c>
      <c r="P2992" s="64" t="str">
        <f ca="1" t="shared" si="174"/>
        <v/>
      </c>
      <c r="Q2992" s="29" t="str">
        <f>VLOOKUP(B2992,辅助信息!E:M,9,FALSE)</f>
        <v>ZTWM-CDGS-XS-2025-0125-四川机司-乐山市校地共建产教融合基地配套设施项目施工一标段钢筋采购合同</v>
      </c>
      <c r="R2992" s="29" t="str">
        <f>_xlfn._xlws.FILTER(辅助信息!D:D,辅助信息!E:E=B2992)</f>
        <v>乐山市校地共建产教融合基地建设项目</v>
      </c>
    </row>
    <row r="2993" hidden="1" spans="2:18">
      <c r="B2993" s="40" t="s">
        <v>187</v>
      </c>
      <c r="C2993" s="72">
        <v>45894</v>
      </c>
      <c r="D2993" s="40" t="str">
        <f>VLOOKUP(B2993,辅助信息!E:K,7,FALSE)</f>
        <v>JWDDCD2025072900121</v>
      </c>
      <c r="E2993" s="40" t="str">
        <f>VLOOKUP(F2993,辅助信息!A:B,2,FALSE)</f>
        <v>螺纹钢</v>
      </c>
      <c r="F2993" s="40" t="s">
        <v>46</v>
      </c>
      <c r="G2993" s="36">
        <v>15</v>
      </c>
      <c r="H2993" s="143" t="str">
        <f>_xlfn.XLOOKUP(C2993&amp;F2993&amp;I2993&amp;J2993,'[1]2025年已发货'!$F:$F&amp;'[1]2025年已发货'!$C:$C&amp;'[1]2025年已发货'!$G:$G&amp;'[1]2025年已发货'!$H:$H,'[1]2025年已发货'!$E:$E,"未发货")</f>
        <v>未发货</v>
      </c>
      <c r="I2993" s="40" t="str">
        <f>VLOOKUP(B2993,辅助信息!E:I,3,FALSE)</f>
        <v>(乐山市校地共建产教融合基地建设项目一标段)四川省乐山市市中区苏稽镇周山嘴</v>
      </c>
      <c r="J2993" s="40" t="str">
        <f>VLOOKUP(B2993,辅助信息!E:I,4,FALSE)</f>
        <v>范增云</v>
      </c>
      <c r="K2993" s="40">
        <f>VLOOKUP(J2993,辅助信息!H:I,2,FALSE)</f>
        <v>13668153241</v>
      </c>
      <c r="L2993" s="111" t="str">
        <f>VLOOKUP(B2993,辅助信息!E:J,6,FALSE)</f>
        <v>联系实际收货人（范增云13668153241）现场要求炉批号控制2个以下，超2个不给予签收。提前联系到场规格及数量</v>
      </c>
      <c r="O2993" s="64" t="str">
        <f ca="1" t="shared" si="173"/>
        <v/>
      </c>
      <c r="P2993" s="64" t="str">
        <f ca="1" t="shared" si="174"/>
        <v/>
      </c>
      <c r="Q2993" s="29" t="str">
        <f>VLOOKUP(B2993,辅助信息!E:M,9,FALSE)</f>
        <v>ZTWM-CDGS-XS-2025-0125-四川机司-乐山市校地共建产教融合基地配套设施项目施工一标段钢筋采购合同</v>
      </c>
      <c r="R2993" s="29" t="str">
        <f>_xlfn._xlws.FILTER(辅助信息!D:D,辅助信息!E:E=B2993)</f>
        <v>乐山市校地共建产教融合基地建设项目</v>
      </c>
    </row>
    <row r="2994" hidden="1" spans="2:18">
      <c r="B2994" s="40" t="s">
        <v>187</v>
      </c>
      <c r="C2994" s="72">
        <v>45894</v>
      </c>
      <c r="D2994" s="40" t="str">
        <f>VLOOKUP(B2994,辅助信息!E:K,7,FALSE)</f>
        <v>JWDDCD2025072900121</v>
      </c>
      <c r="E2994" s="40" t="str">
        <f>VLOOKUP(F2994,辅助信息!A:B,2,FALSE)</f>
        <v>螺纹钢</v>
      </c>
      <c r="F2994" s="40" t="s">
        <v>22</v>
      </c>
      <c r="G2994" s="36">
        <v>20</v>
      </c>
      <c r="H2994" s="143" t="str">
        <f>_xlfn.XLOOKUP(C2994&amp;F2994&amp;I2994&amp;J2994,'[1]2025年已发货'!$F:$F&amp;'[1]2025年已发货'!$C:$C&amp;'[1]2025年已发货'!$G:$G&amp;'[1]2025年已发货'!$H:$H,'[1]2025年已发货'!$E:$E,"未发货")</f>
        <v>未发货</v>
      </c>
      <c r="I2994" s="40" t="str">
        <f>VLOOKUP(B2994,辅助信息!E:I,3,FALSE)</f>
        <v>(乐山市校地共建产教融合基地建设项目一标段)四川省乐山市市中区苏稽镇周山嘴</v>
      </c>
      <c r="J2994" s="40" t="str">
        <f>VLOOKUP(B2994,辅助信息!E:I,4,FALSE)</f>
        <v>范增云</v>
      </c>
      <c r="K2994" s="40">
        <f>VLOOKUP(J2994,辅助信息!H:I,2,FALSE)</f>
        <v>13668153241</v>
      </c>
      <c r="L2994" s="111" t="str">
        <f>VLOOKUP(B2994,辅助信息!E:J,6,FALSE)</f>
        <v>联系实际收货人（范增云13668153241）现场要求炉批号控制2个以下，超2个不给予签收。提前联系到场规格及数量</v>
      </c>
      <c r="O2994" s="64" t="str">
        <f ca="1" t="shared" si="173"/>
        <v/>
      </c>
      <c r="P2994" s="64" t="str">
        <f ca="1" t="shared" si="174"/>
        <v/>
      </c>
      <c r="Q2994" s="29" t="str">
        <f>VLOOKUP(B2994,辅助信息!E:M,9,FALSE)</f>
        <v>ZTWM-CDGS-XS-2025-0125-四川机司-乐山市校地共建产教融合基地配套设施项目施工一标段钢筋采购合同</v>
      </c>
      <c r="R2994" s="29" t="str">
        <f>_xlfn._xlws.FILTER(辅助信息!D:D,辅助信息!E:E=B2994)</f>
        <v>乐山市校地共建产教融合基地建设项目</v>
      </c>
    </row>
    <row r="2995" hidden="1" spans="2:18">
      <c r="B2995" s="40" t="s">
        <v>169</v>
      </c>
      <c r="C2995" s="72">
        <v>45894</v>
      </c>
      <c r="D2995" s="40" t="str">
        <f>VLOOKUP(B2995,辅助信息!E:K,7,FALSE)</f>
        <v>JWDDCD2025051800044</v>
      </c>
      <c r="E2995" s="40" t="str">
        <f>VLOOKUP(F2995,辅助信息!A:B,2,FALSE)</f>
        <v>螺纹钢</v>
      </c>
      <c r="F2995" s="40" t="s">
        <v>28</v>
      </c>
      <c r="G2995" s="36">
        <v>35</v>
      </c>
      <c r="H2995" s="143" t="str">
        <f>_xlfn.XLOOKUP(C2995&amp;F2995&amp;I2995&amp;J2995,'[1]2025年已发货'!$F:$F&amp;'[1]2025年已发货'!$C:$C&amp;'[1]2025年已发货'!$G:$G&amp;'[1]2025年已发货'!$H:$H,'[1]2025年已发货'!$E:$E,"未发货")</f>
        <v>未发货</v>
      </c>
      <c r="I2995" s="40" t="str">
        <f>VLOOKUP(B2995,辅助信息!E:I,3,FALSE)</f>
        <v>(五冶建设龙泉芙蓉花语项目-1,3地块)龙泉驿区北川路双堰塘钓鱼东100米(北川路)</v>
      </c>
      <c r="J2995" s="40" t="str">
        <f>VLOOKUP(B2995,辅助信息!E:I,4,FALSE)</f>
        <v>祝斯阳</v>
      </c>
      <c r="K2995" s="40">
        <f>VLOOKUP(J2995,辅助信息!H:I,2,FALSE)</f>
        <v>15583590797</v>
      </c>
      <c r="L2995" s="111" t="str">
        <f>VLOOKUP(B2995,辅助信息!E:J,6,FALSE)</f>
        <v>联系实际收货人（祝斯阳15583590797）项目拒绝威钢发货！！！五冶建设送货单,6份材质书,锈货不收，项目名称：中冶成勘-成都安置房项目，装货前联系收货人核实到场规格,没提前告知进场规格现场不给予接收</v>
      </c>
      <c r="O2995" s="64" t="str">
        <f ca="1" t="shared" si="173"/>
        <v/>
      </c>
      <c r="P2995" s="64" t="str">
        <f ca="1" t="shared" si="174"/>
        <v/>
      </c>
      <c r="Q2995" s="29" t="str">
        <f>VLOOKUP(B2995,辅助信息!E:M,9,FALSE)</f>
        <v>ZTWM-CDGS-XS-2025-0073-五冶天府-成都怡心湖片区及龙泉驿医院等项目</v>
      </c>
      <c r="R2995" s="29" t="str">
        <f>_xlfn._xlws.FILTER(辅助信息!D:D,辅助信息!E:E=B2995)</f>
        <v>五冶建设龙泉芙蓉花语项目</v>
      </c>
    </row>
    <row r="2996" hidden="1" spans="2:18">
      <c r="B2996" s="40" t="s">
        <v>147</v>
      </c>
      <c r="C2996" s="72">
        <v>45895</v>
      </c>
      <c r="D2996" s="40" t="str">
        <f>VLOOKUP(B2996,辅助信息!E:K,7,FALSE)</f>
        <v>JWDDCD2025052800131</v>
      </c>
      <c r="E2996" s="40" t="str">
        <f>VLOOKUP(F2996,辅助信息!A:B,2,FALSE)</f>
        <v>盘螺</v>
      </c>
      <c r="F2996" s="40" t="s">
        <v>40</v>
      </c>
      <c r="G2996" s="36">
        <v>45</v>
      </c>
      <c r="H2996" s="122">
        <f>_xlfn.XLOOKUP(C2996&amp;F2996&amp;I2996&amp;J2996,'[1]2025年已发货'!$F:$F&amp;'[1]2025年已发货'!$C:$C&amp;'[1]2025年已发货'!$G:$G&amp;'[1]2025年已发货'!$H:$H,'[1]2025年已发货'!$E:$E,"未发货")</f>
        <v>45</v>
      </c>
      <c r="I2996" s="40" t="str">
        <f>VLOOKUP(B2996,辅助信息!E:I,3,FALSE)</f>
        <v>（商投建工达州中医药科技园-4工区-11号楼）达州市通川区达州中医药职业学院犀牛大道北段</v>
      </c>
      <c r="J2996" s="40" t="str">
        <f>VLOOKUP(B2996,辅助信息!E:I,4,FALSE)</f>
        <v>张扬</v>
      </c>
      <c r="K2996" s="40">
        <f>VLOOKUP(J2996,辅助信息!H:I,2,FALSE)</f>
        <v>18381904567</v>
      </c>
      <c r="L2996" s="111" t="str">
        <f>VLOOKUP(B2996,辅助信息!E:J,6,FALSE)</f>
        <v>控制炉批号！多了现场不收！,优先安排达钢,提前联系到场规格及数量</v>
      </c>
      <c r="O2996" s="64" t="str">
        <f ca="1" t="shared" si="173"/>
        <v/>
      </c>
      <c r="P2996" s="64" t="str">
        <f ca="1" t="shared" si="174"/>
        <v/>
      </c>
      <c r="Q2996" s="29" t="str">
        <f>VLOOKUP(B2996,辅助信息!E:M,9,FALSE)</f>
        <v>ZTWM-CDGS-XS-2024-0134-商投建工达州中医药科技成果示范园项目</v>
      </c>
      <c r="R2996" s="29" t="str">
        <f>_xlfn._xlws.FILTER(辅助信息!D:D,辅助信息!E:E=B2996)</f>
        <v>商投建工达州中医药科技园</v>
      </c>
    </row>
    <row r="2997" hidden="1" spans="2:18">
      <c r="B2997" s="40" t="s">
        <v>147</v>
      </c>
      <c r="C2997" s="72">
        <v>45895</v>
      </c>
      <c r="D2997" s="40" t="str">
        <f>VLOOKUP(B2997,辅助信息!E:K,7,FALSE)</f>
        <v>JWDDCD2025052800131</v>
      </c>
      <c r="E2997" s="40" t="str">
        <f>VLOOKUP(F2997,辅助信息!A:B,2,FALSE)</f>
        <v>螺纹钢</v>
      </c>
      <c r="F2997" s="40" t="s">
        <v>32</v>
      </c>
      <c r="G2997" s="36">
        <v>3</v>
      </c>
      <c r="H2997" s="122" t="str">
        <f>_xlfn.XLOOKUP(C2997&amp;F2997&amp;I2997&amp;J2997,'[1]2025年已发货'!$F:$F&amp;'[1]2025年已发货'!$C:$C&amp;'[1]2025年已发货'!$G:$G&amp;'[1]2025年已发货'!$H:$H,'[1]2025年已发货'!$E:$E,"未发货")</f>
        <v>未发货</v>
      </c>
      <c r="I2997" s="40" t="str">
        <f>VLOOKUP(B2997,辅助信息!E:I,3,FALSE)</f>
        <v>（商投建工达州中医药科技园-4工区-11号楼）达州市通川区达州中医药职业学院犀牛大道北段</v>
      </c>
      <c r="J2997" s="40" t="str">
        <f>VLOOKUP(B2997,辅助信息!E:I,4,FALSE)</f>
        <v>张扬</v>
      </c>
      <c r="K2997" s="40">
        <f>VLOOKUP(J2997,辅助信息!H:I,2,FALSE)</f>
        <v>18381904567</v>
      </c>
      <c r="L2997" s="111" t="str">
        <f>VLOOKUP(B2997,辅助信息!E:J,6,FALSE)</f>
        <v>控制炉批号！多了现场不收！,优先安排达钢,提前联系到场规格及数量</v>
      </c>
      <c r="O2997" s="64" t="str">
        <f ca="1" t="shared" si="173"/>
        <v/>
      </c>
      <c r="P2997" s="64" t="str">
        <f ca="1" t="shared" si="174"/>
        <v/>
      </c>
      <c r="Q2997" s="29" t="str">
        <f>VLOOKUP(B2997,辅助信息!E:M,9,FALSE)</f>
        <v>ZTWM-CDGS-XS-2024-0134-商投建工达州中医药科技成果示范园项目</v>
      </c>
      <c r="R2997" s="29" t="str">
        <f>_xlfn._xlws.FILTER(辅助信息!D:D,辅助信息!E:E=B2997)</f>
        <v>商投建工达州中医药科技园</v>
      </c>
    </row>
    <row r="2998" hidden="1" spans="2:18">
      <c r="B2998" s="40" t="s">
        <v>147</v>
      </c>
      <c r="C2998" s="72">
        <v>45895</v>
      </c>
      <c r="D2998" s="40" t="str">
        <f>VLOOKUP(B2998,辅助信息!E:K,7,FALSE)</f>
        <v>JWDDCD2025052800131</v>
      </c>
      <c r="E2998" s="40" t="str">
        <f>VLOOKUP(F2998,辅助信息!A:B,2,FALSE)</f>
        <v>螺纹钢</v>
      </c>
      <c r="F2998" s="40" t="s">
        <v>30</v>
      </c>
      <c r="G2998" s="36">
        <v>6</v>
      </c>
      <c r="H2998" s="122" t="str">
        <f>_xlfn.XLOOKUP(C2998&amp;F2998&amp;I2998&amp;J2998,'[1]2025年已发货'!$F:$F&amp;'[1]2025年已发货'!$C:$C&amp;'[1]2025年已发货'!$G:$G&amp;'[1]2025年已发货'!$H:$H,'[1]2025年已发货'!$E:$E,"未发货")</f>
        <v>未发货</v>
      </c>
      <c r="I2998" s="40" t="str">
        <f>VLOOKUP(B2998,辅助信息!E:I,3,FALSE)</f>
        <v>（商投建工达州中医药科技园-4工区-11号楼）达州市通川区达州中医药职业学院犀牛大道北段</v>
      </c>
      <c r="J2998" s="40" t="str">
        <f>VLOOKUP(B2998,辅助信息!E:I,4,FALSE)</f>
        <v>张扬</v>
      </c>
      <c r="K2998" s="40">
        <f>VLOOKUP(J2998,辅助信息!H:I,2,FALSE)</f>
        <v>18381904567</v>
      </c>
      <c r="L2998" s="111" t="str">
        <f>VLOOKUP(B2998,辅助信息!E:J,6,FALSE)</f>
        <v>控制炉批号！多了现场不收！,优先安排达钢,提前联系到场规格及数量</v>
      </c>
      <c r="O2998" s="64" t="str">
        <f ca="1" t="shared" si="173"/>
        <v/>
      </c>
      <c r="P2998" s="64" t="str">
        <f ca="1" t="shared" si="174"/>
        <v/>
      </c>
      <c r="Q2998" s="29" t="str">
        <f>VLOOKUP(B2998,辅助信息!E:M,9,FALSE)</f>
        <v>ZTWM-CDGS-XS-2024-0134-商投建工达州中医药科技成果示范园项目</v>
      </c>
      <c r="R2998" s="29" t="str">
        <f>_xlfn._xlws.FILTER(辅助信息!D:D,辅助信息!E:E=B2998)</f>
        <v>商投建工达州中医药科技园</v>
      </c>
    </row>
    <row r="2999" hidden="1" spans="2:18">
      <c r="B2999" s="40" t="s">
        <v>163</v>
      </c>
      <c r="C2999" s="72">
        <v>45895</v>
      </c>
      <c r="D2999" s="40" t="str">
        <f>VLOOKUP(B2999,辅助信息!E:K,7,FALSE)</f>
        <v>JWDDCD2025052800131</v>
      </c>
      <c r="E2999" s="40" t="str">
        <f>VLOOKUP(F2999,辅助信息!A:B,2,FALSE)</f>
        <v>盘螺</v>
      </c>
      <c r="F2999" s="40" t="s">
        <v>40</v>
      </c>
      <c r="G2999" s="36">
        <v>13</v>
      </c>
      <c r="H2999" s="122" t="str">
        <f>_xlfn.XLOOKUP(C2999&amp;F2999&amp;I2999&amp;J2999,'[1]2025年已发货'!$F:$F&amp;'[1]2025年已发货'!$C:$C&amp;'[1]2025年已发货'!$G:$G&amp;'[1]2025年已发货'!$H:$H,'[1]2025年已发货'!$E:$E,"未发货")</f>
        <v>未发货</v>
      </c>
      <c r="I2999" s="40" t="str">
        <f>VLOOKUP(B2999,辅助信息!E:I,3,FALSE)</f>
        <v>（商投建工达州中医药科技园-4工区-9号楼）达州市通川区达州中医药职业学院犀牛大道北段</v>
      </c>
      <c r="J2999" s="40" t="str">
        <f>VLOOKUP(B2999,辅助信息!E:I,4,FALSE)</f>
        <v>张扬</v>
      </c>
      <c r="K2999" s="40">
        <f>VLOOKUP(J2999,辅助信息!H:I,2,FALSE)</f>
        <v>18381904567</v>
      </c>
      <c r="L2999" s="111" t="str">
        <f>VLOOKUP(B2999,辅助信息!E:J,6,FALSE)</f>
        <v>控制炉批号！多了现场不收！,优先安排达钢,提前联系到场规格及数量</v>
      </c>
      <c r="O2999" s="64" t="str">
        <f ca="1" t="shared" si="173"/>
        <v/>
      </c>
      <c r="P2999" s="64" t="str">
        <f ca="1" t="shared" si="174"/>
        <v/>
      </c>
      <c r="Q2999" s="29" t="str">
        <f>VLOOKUP(B2999,辅助信息!E:M,9,FALSE)</f>
        <v>ZTWM-CDGS-XS-2024-0134-商投建工达州中医药科技成果示范园项目</v>
      </c>
      <c r="R2999" s="29" t="str">
        <f>_xlfn._xlws.FILTER(辅助信息!D:D,辅助信息!E:E=B2999)</f>
        <v>商投建工达州中医药科技园</v>
      </c>
    </row>
    <row r="3000" hidden="1" spans="2:18">
      <c r="B3000" s="40" t="s">
        <v>163</v>
      </c>
      <c r="C3000" s="72">
        <v>45895</v>
      </c>
      <c r="D3000" s="40" t="str">
        <f>VLOOKUP(B3000,辅助信息!E:K,7,FALSE)</f>
        <v>JWDDCD2025052800131</v>
      </c>
      <c r="E3000" s="40" t="str">
        <f>VLOOKUP(F3000,辅助信息!A:B,2,FALSE)</f>
        <v>螺纹钢</v>
      </c>
      <c r="F3000" s="40" t="s">
        <v>30</v>
      </c>
      <c r="G3000" s="36">
        <v>6</v>
      </c>
      <c r="H3000" s="122" t="str">
        <f>_xlfn.XLOOKUP(C3000&amp;F3000&amp;I3000&amp;J3000,'[1]2025年已发货'!$F:$F&amp;'[1]2025年已发货'!$C:$C&amp;'[1]2025年已发货'!$G:$G&amp;'[1]2025年已发货'!$H:$H,'[1]2025年已发货'!$E:$E,"未发货")</f>
        <v>未发货</v>
      </c>
      <c r="I3000" s="40" t="str">
        <f>VLOOKUP(B3000,辅助信息!E:I,3,FALSE)</f>
        <v>（商投建工达州中医药科技园-4工区-9号楼）达州市通川区达州中医药职业学院犀牛大道北段</v>
      </c>
      <c r="J3000" s="40" t="str">
        <f>VLOOKUP(B3000,辅助信息!E:I,4,FALSE)</f>
        <v>张扬</v>
      </c>
      <c r="K3000" s="40">
        <f>VLOOKUP(J3000,辅助信息!H:I,2,FALSE)</f>
        <v>18381904567</v>
      </c>
      <c r="L3000" s="111" t="str">
        <f>VLOOKUP(B3000,辅助信息!E:J,6,FALSE)</f>
        <v>控制炉批号！多了现场不收！,优先安排达钢,提前联系到场规格及数量</v>
      </c>
      <c r="O3000" s="64" t="str">
        <f ca="1" t="shared" si="173"/>
        <v/>
      </c>
      <c r="P3000" s="64" t="str">
        <f ca="1" t="shared" si="174"/>
        <v/>
      </c>
      <c r="Q3000" s="29" t="str">
        <f>VLOOKUP(B3000,辅助信息!E:M,9,FALSE)</f>
        <v>ZTWM-CDGS-XS-2024-0134-商投建工达州中医药科技成果示范园项目</v>
      </c>
      <c r="R3000" s="29" t="str">
        <f>_xlfn._xlws.FILTER(辅助信息!D:D,辅助信息!E:E=B3000)</f>
        <v>商投建工达州中医药科技园</v>
      </c>
    </row>
    <row r="3001" hidden="1" spans="2:18">
      <c r="B3001" s="40" t="s">
        <v>163</v>
      </c>
      <c r="C3001" s="72">
        <v>45895</v>
      </c>
      <c r="D3001" s="40" t="str">
        <f>VLOOKUP(B3001,辅助信息!E:K,7,FALSE)</f>
        <v>JWDDCD2025052800131</v>
      </c>
      <c r="E3001" s="40" t="str">
        <f>VLOOKUP(F3001,辅助信息!A:B,2,FALSE)</f>
        <v>螺纹钢</v>
      </c>
      <c r="F3001" s="40" t="s">
        <v>21</v>
      </c>
      <c r="G3001" s="36">
        <v>6</v>
      </c>
      <c r="H3001" s="122" t="str">
        <f>_xlfn.XLOOKUP(C3001&amp;F3001&amp;I3001&amp;J3001,'[1]2025年已发货'!$F:$F&amp;'[1]2025年已发货'!$C:$C&amp;'[1]2025年已发货'!$G:$G&amp;'[1]2025年已发货'!$H:$H,'[1]2025年已发货'!$E:$E,"未发货")</f>
        <v>未发货</v>
      </c>
      <c r="I3001" s="40" t="str">
        <f>VLOOKUP(B3001,辅助信息!E:I,3,FALSE)</f>
        <v>（商投建工达州中医药科技园-4工区-9号楼）达州市通川区达州中医药职业学院犀牛大道北段</v>
      </c>
      <c r="J3001" s="40" t="str">
        <f>VLOOKUP(B3001,辅助信息!E:I,4,FALSE)</f>
        <v>张扬</v>
      </c>
      <c r="K3001" s="40">
        <f>VLOOKUP(J3001,辅助信息!H:I,2,FALSE)</f>
        <v>18381904567</v>
      </c>
      <c r="L3001" s="111" t="str">
        <f>VLOOKUP(B3001,辅助信息!E:J,6,FALSE)</f>
        <v>控制炉批号！多了现场不收！,优先安排达钢,提前联系到场规格及数量</v>
      </c>
      <c r="O3001" s="64" t="str">
        <f ca="1" t="shared" si="173"/>
        <v/>
      </c>
      <c r="P3001" s="64" t="str">
        <f ca="1" t="shared" si="174"/>
        <v/>
      </c>
      <c r="Q3001" s="29" t="str">
        <f>VLOOKUP(B3001,辅助信息!E:M,9,FALSE)</f>
        <v>ZTWM-CDGS-XS-2024-0134-商投建工达州中医药科技成果示范园项目</v>
      </c>
      <c r="R3001" s="29" t="str">
        <f>_xlfn._xlws.FILTER(辅助信息!D:D,辅助信息!E:E=B3001)</f>
        <v>商投建工达州中医药科技园</v>
      </c>
    </row>
    <row r="3002" hidden="1" spans="2:18">
      <c r="B3002" s="40" t="s">
        <v>163</v>
      </c>
      <c r="C3002" s="72">
        <v>45895</v>
      </c>
      <c r="D3002" s="40" t="str">
        <f>VLOOKUP(B3002,辅助信息!E:K,7,FALSE)</f>
        <v>JWDDCD2025052800131</v>
      </c>
      <c r="E3002" s="40" t="str">
        <f>VLOOKUP(F3002,辅助信息!A:B,2,FALSE)</f>
        <v>螺纹钢</v>
      </c>
      <c r="F3002" s="40" t="s">
        <v>58</v>
      </c>
      <c r="G3002" s="36">
        <v>12</v>
      </c>
      <c r="H3002" s="122" t="str">
        <f>_xlfn.XLOOKUP(C3002&amp;F3002&amp;I3002&amp;J3002,'[1]2025年已发货'!$F:$F&amp;'[1]2025年已发货'!$C:$C&amp;'[1]2025年已发货'!$G:$G&amp;'[1]2025年已发货'!$H:$H,'[1]2025年已发货'!$E:$E,"未发货")</f>
        <v>未发货</v>
      </c>
      <c r="I3002" s="40" t="str">
        <f>VLOOKUP(B3002,辅助信息!E:I,3,FALSE)</f>
        <v>（商投建工达州中医药科技园-4工区-9号楼）达州市通川区达州中医药职业学院犀牛大道北段</v>
      </c>
      <c r="J3002" s="40" t="str">
        <f>VLOOKUP(B3002,辅助信息!E:I,4,FALSE)</f>
        <v>张扬</v>
      </c>
      <c r="K3002" s="40">
        <f>VLOOKUP(J3002,辅助信息!H:I,2,FALSE)</f>
        <v>18381904567</v>
      </c>
      <c r="L3002" s="111" t="str">
        <f>VLOOKUP(B3002,辅助信息!E:J,6,FALSE)</f>
        <v>控制炉批号！多了现场不收！,优先安排达钢,提前联系到场规格及数量</v>
      </c>
      <c r="O3002" s="64" t="str">
        <f ca="1" t="shared" si="173"/>
        <v/>
      </c>
      <c r="P3002" s="64" t="str">
        <f ca="1" t="shared" si="174"/>
        <v/>
      </c>
      <c r="Q3002" s="29" t="str">
        <f>VLOOKUP(B3002,辅助信息!E:M,9,FALSE)</f>
        <v>ZTWM-CDGS-XS-2024-0134-商投建工达州中医药科技成果示范园项目</v>
      </c>
      <c r="R3002" s="29" t="str">
        <f>_xlfn._xlws.FILTER(辅助信息!D:D,辅助信息!E:E=B3002)</f>
        <v>商投建工达州中医药科技园</v>
      </c>
    </row>
    <row r="3003" hidden="1" spans="2:18">
      <c r="B3003" s="40" t="s">
        <v>208</v>
      </c>
      <c r="C3003" s="72">
        <v>45895</v>
      </c>
      <c r="D3003" s="40" t="str">
        <f>VLOOKUP(B3003,辅助信息!E:K,7,FALSE)</f>
        <v>JWDDCD2025102100480</v>
      </c>
      <c r="E3003" s="40" t="str">
        <f>VLOOKUP(F3003,辅助信息!A:B,2,FALSE)</f>
        <v>高线</v>
      </c>
      <c r="F3003" s="40" t="s">
        <v>61</v>
      </c>
      <c r="G3003" s="36">
        <v>21.6</v>
      </c>
      <c r="H3003" s="122" t="str">
        <f>_xlfn.XLOOKUP(C3003&amp;F3003&amp;I3003&amp;J3003,'[1]2025年已发货'!$F:$F&amp;'[1]2025年已发货'!$C:$C&amp;'[1]2025年已发货'!$G:$G&amp;'[1]2025年已发货'!$H:$H,'[1]2025年已发货'!$E:$E,"未发货")</f>
        <v>未发货</v>
      </c>
      <c r="I3003" s="40" t="str">
        <f>VLOOKUP(B3003,辅助信息!E:I,3,FALSE)</f>
        <v>(五冶建设锦江区林家坝片区20号地块商业项目)锦江区泰昌路锦江28亩项目部</v>
      </c>
      <c r="J3003" s="40" t="str">
        <f>VLOOKUP(B3003,辅助信息!E:I,4,FALSE)</f>
        <v>陶杰</v>
      </c>
      <c r="K3003" s="40">
        <f>VLOOKUP(J3003,辅助信息!H:I,2,FALSE)</f>
        <v>13980247952</v>
      </c>
      <c r="L3003" s="111" t="str">
        <f>VLOOKUP(B3003,辅助信息!E:J,6,FALSE)</f>
        <v>联系实际收货人（陶杰13980247952）五冶建设送货单,6份材质书,锈货不收，装货前联系收货人核实到场规格,没提前告知进场规格现场不给予接收</v>
      </c>
      <c r="O3003" s="64" t="str">
        <f ca="1" t="shared" si="173"/>
        <v/>
      </c>
      <c r="P3003" s="64" t="str">
        <f ca="1" t="shared" si="174"/>
        <v/>
      </c>
      <c r="Q3003" s="29" t="str">
        <f>VLOOKUP(B3003,辅助信息!E:M,9,FALSE)</f>
        <v>ZTWM-CDGS-XS-2025-0073-五冶天府-成都怡心湖片区及龙泉驿医院等项目</v>
      </c>
      <c r="R3003" s="29" t="str">
        <f>_xlfn._xlws.FILTER(辅助信息!D:D,辅助信息!E:E=B3003)</f>
        <v>五冶建设锦江区林家坝片区20号地块商业项目</v>
      </c>
    </row>
    <row r="3004" hidden="1" spans="2:18">
      <c r="B3004" s="40" t="s">
        <v>208</v>
      </c>
      <c r="C3004" s="72">
        <v>45895</v>
      </c>
      <c r="D3004" s="40" t="str">
        <f>VLOOKUP(B3004,辅助信息!E:K,7,FALSE)</f>
        <v>JWDDCD2025102100480</v>
      </c>
      <c r="E3004" s="40" t="str">
        <f>VLOOKUP(F3004,辅助信息!A:B,2,FALSE)</f>
        <v>螺纹钢</v>
      </c>
      <c r="F3004" s="40" t="s">
        <v>30</v>
      </c>
      <c r="G3004" s="36">
        <v>11</v>
      </c>
      <c r="H3004" s="122" t="str">
        <f>_xlfn.XLOOKUP(C3004&amp;F3004&amp;I3004&amp;J3004,'[1]2025年已发货'!$F:$F&amp;'[1]2025年已发货'!$C:$C&amp;'[1]2025年已发货'!$G:$G&amp;'[1]2025年已发货'!$H:$H,'[1]2025年已发货'!$E:$E,"未发货")</f>
        <v>未发货</v>
      </c>
      <c r="I3004" s="40" t="str">
        <f>VLOOKUP(B3004,辅助信息!E:I,3,FALSE)</f>
        <v>(五冶建设锦江区林家坝片区20号地块商业项目)锦江区泰昌路锦江28亩项目部</v>
      </c>
      <c r="J3004" s="40" t="str">
        <f>VLOOKUP(B3004,辅助信息!E:I,4,FALSE)</f>
        <v>陶杰</v>
      </c>
      <c r="K3004" s="40">
        <f>VLOOKUP(J3004,辅助信息!H:I,2,FALSE)</f>
        <v>13980247952</v>
      </c>
      <c r="L3004" s="111" t="str">
        <f>VLOOKUP(B3004,辅助信息!E:J,6,FALSE)</f>
        <v>联系实际收货人（陶杰13980247952）五冶建设送货单,6份材质书,锈货不收，装货前联系收货人核实到场规格,没提前告知进场规格现场不给予接收</v>
      </c>
      <c r="O3004" s="64" t="str">
        <f ca="1" t="shared" si="173"/>
        <v/>
      </c>
      <c r="P3004" s="64" t="str">
        <f ca="1" t="shared" si="174"/>
        <v/>
      </c>
      <c r="Q3004" s="29" t="str">
        <f>VLOOKUP(B3004,辅助信息!E:M,9,FALSE)</f>
        <v>ZTWM-CDGS-XS-2025-0073-五冶天府-成都怡心湖片区及龙泉驿医院等项目</v>
      </c>
      <c r="R3004" s="29" t="str">
        <f>_xlfn._xlws.FILTER(辅助信息!D:D,辅助信息!E:E=B3004)</f>
        <v>五冶建设锦江区林家坝片区20号地块商业项目</v>
      </c>
    </row>
    <row r="3005" hidden="1" spans="2:18">
      <c r="B3005" s="40" t="s">
        <v>208</v>
      </c>
      <c r="C3005" s="72">
        <v>45895</v>
      </c>
      <c r="D3005" s="40" t="str">
        <f>VLOOKUP(B3005,辅助信息!E:K,7,FALSE)</f>
        <v>JWDDCD2025102100480</v>
      </c>
      <c r="E3005" s="40" t="str">
        <f>VLOOKUP(F3005,辅助信息!A:B,2,FALSE)</f>
        <v>螺纹钢</v>
      </c>
      <c r="F3005" s="40" t="s">
        <v>28</v>
      </c>
      <c r="G3005" s="36">
        <v>2.7</v>
      </c>
      <c r="H3005" s="122" t="str">
        <f>_xlfn.XLOOKUP(C3005&amp;F3005&amp;I3005&amp;J3005,'[1]2025年已发货'!$F:$F&amp;'[1]2025年已发货'!$C:$C&amp;'[1]2025年已发货'!$G:$G&amp;'[1]2025年已发货'!$H:$H,'[1]2025年已发货'!$E:$E,"未发货")</f>
        <v>未发货</v>
      </c>
      <c r="I3005" s="40" t="str">
        <f>VLOOKUP(B3005,辅助信息!E:I,3,FALSE)</f>
        <v>(五冶建设锦江区林家坝片区20号地块商业项目)锦江区泰昌路锦江28亩项目部</v>
      </c>
      <c r="J3005" s="40" t="str">
        <f>VLOOKUP(B3005,辅助信息!E:I,4,FALSE)</f>
        <v>陶杰</v>
      </c>
      <c r="K3005" s="40">
        <f>VLOOKUP(J3005,辅助信息!H:I,2,FALSE)</f>
        <v>13980247952</v>
      </c>
      <c r="L3005" s="111" t="str">
        <f>VLOOKUP(B3005,辅助信息!E:J,6,FALSE)</f>
        <v>联系实际收货人（陶杰13980247952）五冶建设送货单,6份材质书,锈货不收，装货前联系收货人核实到场规格,没提前告知进场规格现场不给予接收</v>
      </c>
      <c r="O3005" s="64" t="str">
        <f ca="1" t="shared" si="173"/>
        <v/>
      </c>
      <c r="P3005" s="64" t="str">
        <f ca="1" t="shared" si="174"/>
        <v/>
      </c>
      <c r="Q3005" s="29" t="str">
        <f>VLOOKUP(B3005,辅助信息!E:M,9,FALSE)</f>
        <v>ZTWM-CDGS-XS-2025-0073-五冶天府-成都怡心湖片区及龙泉驿医院等项目</v>
      </c>
      <c r="R3005" s="29" t="str">
        <f>_xlfn._xlws.FILTER(辅助信息!D:D,辅助信息!E:E=B3005)</f>
        <v>五冶建设锦江区林家坝片区20号地块商业项目</v>
      </c>
    </row>
    <row r="3006" hidden="1" spans="2:18">
      <c r="B3006" s="40" t="s">
        <v>192</v>
      </c>
      <c r="C3006" s="72">
        <v>45895</v>
      </c>
      <c r="D3006" s="40" t="str">
        <f>VLOOKUP(B3006,辅助信息!E:K,7,FALSE)</f>
        <v>JWDDCD2025102100475</v>
      </c>
      <c r="E3006" s="40" t="str">
        <f>VLOOKUP(F3006,辅助信息!A:B,2,FALSE)</f>
        <v>盘螺</v>
      </c>
      <c r="F3006" s="40" t="s">
        <v>40</v>
      </c>
      <c r="G3006" s="36">
        <v>9</v>
      </c>
      <c r="H3006" s="122">
        <f>_xlfn.XLOOKUP(C3006&amp;F3006&amp;I3006&amp;J3006,'[1]2025年已发货'!$F:$F&amp;'[1]2025年已发货'!$C:$C&amp;'[1]2025年已发货'!$G:$G&amp;'[1]2025年已发货'!$H:$H,'[1]2025年已发货'!$E:$E,"未发货")</f>
        <v>9</v>
      </c>
      <c r="I3006" s="40" t="str">
        <f>VLOOKUP(B3006,辅助信息!E:I,3,FALSE)</f>
        <v>(五冶建设成都国际铁路港多式联项目)四川省成都市青白江区桂平大道成都中远海运陆港多式联运有限公司</v>
      </c>
      <c r="J3006" s="40" t="str">
        <f>VLOOKUP(B3006,辅助信息!E:I,4,FALSE)</f>
        <v>黄勇杰</v>
      </c>
      <c r="K3006" s="40">
        <f>VLOOKUP(J3006,辅助信息!H:I,2,FALSE)</f>
        <v>13880580196</v>
      </c>
      <c r="L3006" s="111" t="str">
        <f>VLOOKUP(B3006,辅助信息!E:J,6,FALSE)</f>
        <v>联系实际收货人（黄勇杰13880580196）项目只能用威钢发货！！！18直条可以用宝武鄂钢，五冶建设送货单,6份材质书,锈货不收，装货前联系收货人核实到场规格,没提前告知进场规格现场不给予接收</v>
      </c>
      <c r="O3006" s="64" t="str">
        <f ca="1" t="shared" si="173"/>
        <v/>
      </c>
      <c r="P3006" s="64" t="str">
        <f ca="1" t="shared" si="174"/>
        <v/>
      </c>
      <c r="Q3006" s="29" t="str">
        <f>VLOOKUP(B3006,辅助信息!E:M,9,FALSE)</f>
        <v>ZTWM-CDGS-XS-2025-0073-五冶天府-成都怡心湖片区及龙泉驿医院等项目</v>
      </c>
      <c r="R3006" s="29" t="str">
        <f>_xlfn._xlws.FILTER(辅助信息!D:D,辅助信息!E:E=B3006)</f>
        <v>五冶建设成都国际铁路港多式联项目</v>
      </c>
    </row>
    <row r="3007" hidden="1" spans="2:18">
      <c r="B3007" s="40" t="s">
        <v>192</v>
      </c>
      <c r="C3007" s="72">
        <v>45895</v>
      </c>
      <c r="D3007" s="40" t="str">
        <f>VLOOKUP(B3007,辅助信息!E:K,7,FALSE)</f>
        <v>JWDDCD2025102100475</v>
      </c>
      <c r="E3007" s="40" t="str">
        <f>VLOOKUP(F3007,辅助信息!A:B,2,FALSE)</f>
        <v>盘螺</v>
      </c>
      <c r="F3007" s="40" t="s">
        <v>26</v>
      </c>
      <c r="G3007" s="36">
        <v>9</v>
      </c>
      <c r="H3007" s="122">
        <f>_xlfn.XLOOKUP(C3007&amp;F3007&amp;I3007&amp;J3007,'[1]2025年已发货'!$F:$F&amp;'[1]2025年已发货'!$C:$C&amp;'[1]2025年已发货'!$G:$G&amp;'[1]2025年已发货'!$H:$H,'[1]2025年已发货'!$E:$E,"未发货")</f>
        <v>9</v>
      </c>
      <c r="I3007" s="40" t="str">
        <f>VLOOKUP(B3007,辅助信息!E:I,3,FALSE)</f>
        <v>(五冶建设成都国际铁路港多式联项目)四川省成都市青白江区桂平大道成都中远海运陆港多式联运有限公司</v>
      </c>
      <c r="J3007" s="40" t="str">
        <f>VLOOKUP(B3007,辅助信息!E:I,4,FALSE)</f>
        <v>黄勇杰</v>
      </c>
      <c r="K3007" s="40">
        <f>VLOOKUP(J3007,辅助信息!H:I,2,FALSE)</f>
        <v>13880580196</v>
      </c>
      <c r="L3007" s="111" t="str">
        <f>VLOOKUP(B3007,辅助信息!E:J,6,FALSE)</f>
        <v>联系实际收货人（黄勇杰13880580196）项目只能用威钢发货！！！18直条可以用宝武鄂钢，五冶建设送货单,6份材质书,锈货不收，装货前联系收货人核实到场规格,没提前告知进场规格现场不给予接收</v>
      </c>
      <c r="O3007" s="64" t="str">
        <f ca="1" t="shared" si="173"/>
        <v/>
      </c>
      <c r="P3007" s="64" t="str">
        <f ca="1" t="shared" si="174"/>
        <v/>
      </c>
      <c r="Q3007" s="29" t="str">
        <f>VLOOKUP(B3007,辅助信息!E:M,9,FALSE)</f>
        <v>ZTWM-CDGS-XS-2025-0073-五冶天府-成都怡心湖片区及龙泉驿医院等项目</v>
      </c>
      <c r="R3007" s="29" t="str">
        <f>_xlfn._xlws.FILTER(辅助信息!D:D,辅助信息!E:E=B3007)</f>
        <v>五冶建设成都国际铁路港多式联项目</v>
      </c>
    </row>
    <row r="3008" hidden="1" spans="2:18">
      <c r="B3008" s="40" t="s">
        <v>192</v>
      </c>
      <c r="C3008" s="72">
        <v>45895</v>
      </c>
      <c r="D3008" s="40" t="str">
        <f>VLOOKUP(B3008,辅助信息!E:K,7,FALSE)</f>
        <v>JWDDCD2025102100475</v>
      </c>
      <c r="E3008" s="40" t="str">
        <f>VLOOKUP(F3008,辅助信息!A:B,2,FALSE)</f>
        <v>螺纹钢</v>
      </c>
      <c r="F3008" s="40" t="s">
        <v>32</v>
      </c>
      <c r="G3008" s="36">
        <v>3</v>
      </c>
      <c r="H3008" s="122">
        <f>_xlfn.XLOOKUP(C3008&amp;F3008&amp;I3008&amp;J3008,'[1]2025年已发货'!$F:$F&amp;'[1]2025年已发货'!$C:$C&amp;'[1]2025年已发货'!$G:$G&amp;'[1]2025年已发货'!$H:$H,'[1]2025年已发货'!$E:$E,"未发货")</f>
        <v>2</v>
      </c>
      <c r="I3008" s="40" t="str">
        <f>VLOOKUP(B3008,辅助信息!E:I,3,FALSE)</f>
        <v>(五冶建设成都国际铁路港多式联项目)四川省成都市青白江区桂平大道成都中远海运陆港多式联运有限公司</v>
      </c>
      <c r="J3008" s="40" t="str">
        <f>VLOOKUP(B3008,辅助信息!E:I,4,FALSE)</f>
        <v>黄勇杰</v>
      </c>
      <c r="K3008" s="40">
        <f>VLOOKUP(J3008,辅助信息!H:I,2,FALSE)</f>
        <v>13880580196</v>
      </c>
      <c r="L3008" s="111" t="str">
        <f>VLOOKUP(B3008,辅助信息!E:J,6,FALSE)</f>
        <v>联系实际收货人（黄勇杰13880580196）项目只能用威钢发货！！！18直条可以用宝武鄂钢，五冶建设送货单,6份材质书,锈货不收，装货前联系收货人核实到场规格,没提前告知进场规格现场不给予接收</v>
      </c>
      <c r="O3008" s="64" t="str">
        <f ca="1" t="shared" si="173"/>
        <v/>
      </c>
      <c r="P3008" s="64" t="str">
        <f ca="1" t="shared" si="174"/>
        <v/>
      </c>
      <c r="Q3008" s="29" t="str">
        <f>VLOOKUP(B3008,辅助信息!E:M,9,FALSE)</f>
        <v>ZTWM-CDGS-XS-2025-0073-五冶天府-成都怡心湖片区及龙泉驿医院等项目</v>
      </c>
      <c r="R3008" s="29" t="str">
        <f>_xlfn._xlws.FILTER(辅助信息!D:D,辅助信息!E:E=B3008)</f>
        <v>五冶建设成都国际铁路港多式联项目</v>
      </c>
    </row>
    <row r="3009" hidden="1" spans="2:18">
      <c r="B3009" s="40" t="s">
        <v>192</v>
      </c>
      <c r="C3009" s="72">
        <v>45895</v>
      </c>
      <c r="D3009" s="40" t="str">
        <f>VLOOKUP(B3009,辅助信息!E:K,7,FALSE)</f>
        <v>JWDDCD2025102100475</v>
      </c>
      <c r="E3009" s="40" t="str">
        <f>VLOOKUP(F3009,辅助信息!A:B,2,FALSE)</f>
        <v>螺纹钢</v>
      </c>
      <c r="F3009" s="40" t="s">
        <v>30</v>
      </c>
      <c r="G3009" s="36">
        <v>5</v>
      </c>
      <c r="H3009" s="122">
        <f>_xlfn.XLOOKUP(C3009&amp;F3009&amp;I3009&amp;J3009,'[1]2025年已发货'!$F:$F&amp;'[1]2025年已发货'!$C:$C&amp;'[1]2025年已发货'!$G:$G&amp;'[1]2025年已发货'!$H:$H,'[1]2025年已发货'!$E:$E,"未发货")</f>
        <v>5</v>
      </c>
      <c r="I3009" s="40" t="str">
        <f>VLOOKUP(B3009,辅助信息!E:I,3,FALSE)</f>
        <v>(五冶建设成都国际铁路港多式联项目)四川省成都市青白江区桂平大道成都中远海运陆港多式联运有限公司</v>
      </c>
      <c r="J3009" s="40" t="str">
        <f>VLOOKUP(B3009,辅助信息!E:I,4,FALSE)</f>
        <v>黄勇杰</v>
      </c>
      <c r="K3009" s="40">
        <f>VLOOKUP(J3009,辅助信息!H:I,2,FALSE)</f>
        <v>13880580196</v>
      </c>
      <c r="L3009" s="111" t="str">
        <f>VLOOKUP(B3009,辅助信息!E:J,6,FALSE)</f>
        <v>联系实际收货人（黄勇杰13880580196）项目只能用威钢发货！！！18直条可以用宝武鄂钢，五冶建设送货单,6份材质书,锈货不收，装货前联系收货人核实到场规格,没提前告知进场规格现场不给予接收</v>
      </c>
      <c r="O3009" s="64" t="str">
        <f ca="1" t="shared" si="173"/>
        <v/>
      </c>
      <c r="P3009" s="64" t="str">
        <f ca="1" t="shared" si="174"/>
        <v/>
      </c>
      <c r="Q3009" s="29" t="str">
        <f>VLOOKUP(B3009,辅助信息!E:M,9,FALSE)</f>
        <v>ZTWM-CDGS-XS-2025-0073-五冶天府-成都怡心湖片区及龙泉驿医院等项目</v>
      </c>
      <c r="R3009" s="29" t="str">
        <f>_xlfn._xlws.FILTER(辅助信息!D:D,辅助信息!E:E=B3009)</f>
        <v>五冶建设成都国际铁路港多式联项目</v>
      </c>
    </row>
    <row r="3010" hidden="1" spans="2:18">
      <c r="B3010" s="40" t="s">
        <v>192</v>
      </c>
      <c r="C3010" s="72">
        <v>45895</v>
      </c>
      <c r="D3010" s="40" t="str">
        <f>VLOOKUP(B3010,辅助信息!E:K,7,FALSE)</f>
        <v>JWDDCD2025102100475</v>
      </c>
      <c r="E3010" s="40" t="str">
        <f>VLOOKUP(F3010,辅助信息!A:B,2,FALSE)</f>
        <v>螺纹钢</v>
      </c>
      <c r="F3010" s="40" t="s">
        <v>33</v>
      </c>
      <c r="G3010" s="36">
        <v>9</v>
      </c>
      <c r="H3010" s="122">
        <f>_xlfn.XLOOKUP(C3010&amp;F3010&amp;I3010&amp;J3010,'[1]2025年已发货'!$F:$F&amp;'[1]2025年已发货'!$C:$C&amp;'[1]2025年已发货'!$G:$G&amp;'[1]2025年已发货'!$H:$H,'[1]2025年已发货'!$E:$E,"未发货")</f>
        <v>9</v>
      </c>
      <c r="I3010" s="40" t="str">
        <f>VLOOKUP(B3010,辅助信息!E:I,3,FALSE)</f>
        <v>(五冶建设成都国际铁路港多式联项目)四川省成都市青白江区桂平大道成都中远海运陆港多式联运有限公司</v>
      </c>
      <c r="J3010" s="40" t="str">
        <f>VLOOKUP(B3010,辅助信息!E:I,4,FALSE)</f>
        <v>黄勇杰</v>
      </c>
      <c r="K3010" s="40">
        <f>VLOOKUP(J3010,辅助信息!H:I,2,FALSE)</f>
        <v>13880580196</v>
      </c>
      <c r="L3010" s="111" t="str">
        <f>VLOOKUP(B3010,辅助信息!E:J,6,FALSE)</f>
        <v>联系实际收货人（黄勇杰13880580196）项目只能用威钢发货！！！18直条可以用宝武鄂钢，五冶建设送货单,6份材质书,锈货不收，装货前联系收货人核实到场规格,没提前告知进场规格现场不给予接收</v>
      </c>
      <c r="O3010" s="64" t="str">
        <f ca="1" t="shared" si="173"/>
        <v/>
      </c>
      <c r="P3010" s="64" t="str">
        <f ca="1" t="shared" si="174"/>
        <v/>
      </c>
      <c r="Q3010" s="29" t="str">
        <f>VLOOKUP(B3010,辅助信息!E:M,9,FALSE)</f>
        <v>ZTWM-CDGS-XS-2025-0073-五冶天府-成都怡心湖片区及龙泉驿医院等项目</v>
      </c>
      <c r="R3010" s="29" t="str">
        <f>_xlfn._xlws.FILTER(辅助信息!D:D,辅助信息!E:E=B3010)</f>
        <v>五冶建设成都国际铁路港多式联项目</v>
      </c>
    </row>
    <row r="3011" hidden="1" spans="2:18">
      <c r="B3011" s="40" t="s">
        <v>186</v>
      </c>
      <c r="C3011" s="72">
        <v>45895</v>
      </c>
      <c r="D3011" s="40" t="str">
        <f>VLOOKUP(B3011,辅助信息!E:K,7,FALSE)</f>
        <v>JWDDCD2025072900123</v>
      </c>
      <c r="E3011" s="40" t="str">
        <f>VLOOKUP(F3011,辅助信息!A:B,2,FALSE)</f>
        <v>螺纹钢</v>
      </c>
      <c r="F3011" s="40" t="s">
        <v>27</v>
      </c>
      <c r="G3011" s="36">
        <v>1.5</v>
      </c>
      <c r="H3011" s="122" t="str">
        <f>_xlfn.XLOOKUP(C3011&amp;F3011&amp;I3011&amp;J3011,'[1]2025年已发货'!$F:$F&amp;'[1]2025年已发货'!$C:$C&amp;'[1]2025年已发货'!$G:$G&amp;'[1]2025年已发货'!$H:$H,'[1]2025年已发货'!$E:$E,"未发货")</f>
        <v>未发货</v>
      </c>
      <c r="I3011" s="40" t="str">
        <f>VLOOKUP(B3011,辅助信息!E:I,3,FALSE)</f>
        <v>(乐山市校地共建产教融合基地建设项目二标段)四川省乐山市市中区苏稽镇</v>
      </c>
      <c r="J3011" s="40" t="str">
        <f>VLOOKUP(B3011,辅助信息!E:I,4,FALSE)</f>
        <v>彭江涛</v>
      </c>
      <c r="K3011" s="40">
        <f>VLOOKUP(J3011,辅助信息!H:I,2,FALSE)</f>
        <v>13990276572</v>
      </c>
      <c r="L3011" s="111" t="str">
        <f>VLOOKUP(B3011,辅助信息!E:J,6,FALSE)</f>
        <v>联系实际收货人（彭江涛13990276572）现场要求炉批号控制2个以下，超2个不给予签收。提前联系到场规格及数量</v>
      </c>
      <c r="O3011" s="64" t="str">
        <f ca="1" t="shared" si="173"/>
        <v/>
      </c>
      <c r="P3011" s="64" t="str">
        <f ca="1" t="shared" si="174"/>
        <v/>
      </c>
      <c r="Q3011" s="29" t="str">
        <f>VLOOKUP(B3011,辅助信息!E:M,9,FALSE)</f>
        <v>ZTWM-CDGS-XS-2025-0126-四川机司-乐山市校地共建产教融合基地配套设施项目施工二标段钢筋采购合同</v>
      </c>
      <c r="R3011" s="29" t="str">
        <f>_xlfn._xlws.FILTER(辅助信息!D:D,辅助信息!E:E=B3011)</f>
        <v>乐山市校地共建产教融合基地建设项目</v>
      </c>
    </row>
    <row r="3012" hidden="1" spans="2:18">
      <c r="B3012" s="40" t="s">
        <v>186</v>
      </c>
      <c r="C3012" s="72">
        <v>45895</v>
      </c>
      <c r="D3012" s="40" t="str">
        <f>VLOOKUP(B3012,辅助信息!E:K,7,FALSE)</f>
        <v>JWDDCD2025072900123</v>
      </c>
      <c r="E3012" s="40" t="str">
        <f>VLOOKUP(F3012,辅助信息!A:B,2,FALSE)</f>
        <v>螺纹钢</v>
      </c>
      <c r="F3012" s="40" t="s">
        <v>19</v>
      </c>
      <c r="G3012" s="36">
        <v>1.5</v>
      </c>
      <c r="H3012" s="122" t="str">
        <f>_xlfn.XLOOKUP(C3012&amp;F3012&amp;I3012&amp;J3012,'[1]2025年已发货'!$F:$F&amp;'[1]2025年已发货'!$C:$C&amp;'[1]2025年已发货'!$G:$G&amp;'[1]2025年已发货'!$H:$H,'[1]2025年已发货'!$E:$E,"未发货")</f>
        <v>未发货</v>
      </c>
      <c r="I3012" s="40" t="str">
        <f>VLOOKUP(B3012,辅助信息!E:I,3,FALSE)</f>
        <v>(乐山市校地共建产教融合基地建设项目二标段)四川省乐山市市中区苏稽镇</v>
      </c>
      <c r="J3012" s="40" t="str">
        <f>VLOOKUP(B3012,辅助信息!E:I,4,FALSE)</f>
        <v>彭江涛</v>
      </c>
      <c r="K3012" s="40">
        <f>VLOOKUP(J3012,辅助信息!H:I,2,FALSE)</f>
        <v>13990276572</v>
      </c>
      <c r="L3012" s="111" t="str">
        <f>VLOOKUP(B3012,辅助信息!E:J,6,FALSE)</f>
        <v>联系实际收货人（彭江涛13990276572）现场要求炉批号控制2个以下，超2个不给予签收。提前联系到场规格及数量</v>
      </c>
      <c r="O3012" s="64" t="str">
        <f ca="1" t="shared" si="173"/>
        <v/>
      </c>
      <c r="P3012" s="64" t="str">
        <f ca="1" t="shared" si="174"/>
        <v/>
      </c>
      <c r="Q3012" s="29" t="str">
        <f>VLOOKUP(B3012,辅助信息!E:M,9,FALSE)</f>
        <v>ZTWM-CDGS-XS-2025-0126-四川机司-乐山市校地共建产教融合基地配套设施项目施工二标段钢筋采购合同</v>
      </c>
      <c r="R3012" s="29" t="str">
        <f>_xlfn._xlws.FILTER(辅助信息!D:D,辅助信息!E:E=B3012)</f>
        <v>乐山市校地共建产教融合基地建设项目</v>
      </c>
    </row>
    <row r="3013" hidden="1" spans="2:18">
      <c r="B3013" s="40" t="s">
        <v>186</v>
      </c>
      <c r="C3013" s="72">
        <v>45895</v>
      </c>
      <c r="D3013" s="40" t="str">
        <f>VLOOKUP(B3013,辅助信息!E:K,7,FALSE)</f>
        <v>JWDDCD2025072900123</v>
      </c>
      <c r="E3013" s="40" t="str">
        <f>VLOOKUP(F3013,辅助信息!A:B,2,FALSE)</f>
        <v>螺纹钢</v>
      </c>
      <c r="F3013" s="40" t="s">
        <v>32</v>
      </c>
      <c r="G3013" s="36">
        <v>17</v>
      </c>
      <c r="H3013" s="122" t="str">
        <f>_xlfn.XLOOKUP(C3013&amp;F3013&amp;I3013&amp;J3013,'[1]2025年已发货'!$F:$F&amp;'[1]2025年已发货'!$C:$C&amp;'[1]2025年已发货'!$G:$G&amp;'[1]2025年已发货'!$H:$H,'[1]2025年已发货'!$E:$E,"未发货")</f>
        <v>未发货</v>
      </c>
      <c r="I3013" s="40" t="str">
        <f>VLOOKUP(B3013,辅助信息!E:I,3,FALSE)</f>
        <v>(乐山市校地共建产教融合基地建设项目二标段)四川省乐山市市中区苏稽镇</v>
      </c>
      <c r="J3013" s="40" t="str">
        <f>VLOOKUP(B3013,辅助信息!E:I,4,FALSE)</f>
        <v>彭江涛</v>
      </c>
      <c r="K3013" s="40">
        <f>VLOOKUP(J3013,辅助信息!H:I,2,FALSE)</f>
        <v>13990276572</v>
      </c>
      <c r="L3013" s="111" t="str">
        <f>VLOOKUP(B3013,辅助信息!E:J,6,FALSE)</f>
        <v>联系实际收货人（彭江涛13990276572）现场要求炉批号控制2个以下，超2个不给予签收。提前联系到场规格及数量</v>
      </c>
      <c r="O3013" s="64" t="str">
        <f ca="1" t="shared" si="173"/>
        <v/>
      </c>
      <c r="P3013" s="64" t="str">
        <f ca="1" t="shared" si="174"/>
        <v/>
      </c>
      <c r="Q3013" s="29" t="str">
        <f>VLOOKUP(B3013,辅助信息!E:M,9,FALSE)</f>
        <v>ZTWM-CDGS-XS-2025-0126-四川机司-乐山市校地共建产教融合基地配套设施项目施工二标段钢筋采购合同</v>
      </c>
      <c r="R3013" s="29" t="str">
        <f>_xlfn._xlws.FILTER(辅助信息!D:D,辅助信息!E:E=B3013)</f>
        <v>乐山市校地共建产教融合基地建设项目</v>
      </c>
    </row>
    <row r="3014" hidden="1" spans="2:18">
      <c r="B3014" s="40" t="s">
        <v>186</v>
      </c>
      <c r="C3014" s="72">
        <v>45895</v>
      </c>
      <c r="D3014" s="40" t="str">
        <f>VLOOKUP(B3014,辅助信息!E:K,7,FALSE)</f>
        <v>JWDDCD2025072900123</v>
      </c>
      <c r="E3014" s="40" t="str">
        <f>VLOOKUP(F3014,辅助信息!A:B,2,FALSE)</f>
        <v>螺纹钢</v>
      </c>
      <c r="F3014" s="40" t="s">
        <v>30</v>
      </c>
      <c r="G3014" s="36">
        <v>3</v>
      </c>
      <c r="H3014" s="122" t="str">
        <f>_xlfn.XLOOKUP(C3014&amp;F3014&amp;I3014&amp;J3014,'[1]2025年已发货'!$F:$F&amp;'[1]2025年已发货'!$C:$C&amp;'[1]2025年已发货'!$G:$G&amp;'[1]2025年已发货'!$H:$H,'[1]2025年已发货'!$E:$E,"未发货")</f>
        <v>未发货</v>
      </c>
      <c r="I3014" s="40" t="str">
        <f>VLOOKUP(B3014,辅助信息!E:I,3,FALSE)</f>
        <v>(乐山市校地共建产教融合基地建设项目二标段)四川省乐山市市中区苏稽镇</v>
      </c>
      <c r="J3014" s="40" t="str">
        <f>VLOOKUP(B3014,辅助信息!E:I,4,FALSE)</f>
        <v>彭江涛</v>
      </c>
      <c r="K3014" s="40">
        <f>VLOOKUP(J3014,辅助信息!H:I,2,FALSE)</f>
        <v>13990276572</v>
      </c>
      <c r="L3014" s="111" t="str">
        <f>VLOOKUP(B3014,辅助信息!E:J,6,FALSE)</f>
        <v>联系实际收货人（彭江涛13990276572）现场要求炉批号控制2个以下，超2个不给予签收。提前联系到场规格及数量</v>
      </c>
      <c r="O3014" s="64" t="str">
        <f ca="1" t="shared" si="173"/>
        <v/>
      </c>
      <c r="P3014" s="64" t="str">
        <f ca="1" t="shared" si="174"/>
        <v/>
      </c>
      <c r="Q3014" s="29" t="str">
        <f>VLOOKUP(B3014,辅助信息!E:M,9,FALSE)</f>
        <v>ZTWM-CDGS-XS-2025-0126-四川机司-乐山市校地共建产教融合基地配套设施项目施工二标段钢筋采购合同</v>
      </c>
      <c r="R3014" s="29" t="str">
        <f>_xlfn._xlws.FILTER(辅助信息!D:D,辅助信息!E:E=B3014)</f>
        <v>乐山市校地共建产教融合基地建设项目</v>
      </c>
    </row>
    <row r="3015" hidden="1" spans="2:18">
      <c r="B3015" s="40" t="s">
        <v>186</v>
      </c>
      <c r="C3015" s="72">
        <v>45895</v>
      </c>
      <c r="D3015" s="40" t="str">
        <f>VLOOKUP(B3015,辅助信息!E:K,7,FALSE)</f>
        <v>JWDDCD2025072900123</v>
      </c>
      <c r="E3015" s="40" t="str">
        <f>VLOOKUP(F3015,辅助信息!A:B,2,FALSE)</f>
        <v>螺纹钢</v>
      </c>
      <c r="F3015" s="40" t="s">
        <v>33</v>
      </c>
      <c r="G3015" s="36">
        <v>3</v>
      </c>
      <c r="H3015" s="122" t="str">
        <f>_xlfn.XLOOKUP(C3015&amp;F3015&amp;I3015&amp;J3015,'[1]2025年已发货'!$F:$F&amp;'[1]2025年已发货'!$C:$C&amp;'[1]2025年已发货'!$G:$G&amp;'[1]2025年已发货'!$H:$H,'[1]2025年已发货'!$E:$E,"未发货")</f>
        <v>未发货</v>
      </c>
      <c r="I3015" s="40" t="str">
        <f>VLOOKUP(B3015,辅助信息!E:I,3,FALSE)</f>
        <v>(乐山市校地共建产教融合基地建设项目二标段)四川省乐山市市中区苏稽镇</v>
      </c>
      <c r="J3015" s="40" t="str">
        <f>VLOOKUP(B3015,辅助信息!E:I,4,FALSE)</f>
        <v>彭江涛</v>
      </c>
      <c r="K3015" s="40">
        <f>VLOOKUP(J3015,辅助信息!H:I,2,FALSE)</f>
        <v>13990276572</v>
      </c>
      <c r="L3015" s="111" t="str">
        <f>VLOOKUP(B3015,辅助信息!E:J,6,FALSE)</f>
        <v>联系实际收货人（彭江涛13990276572）现场要求炉批号控制2个以下，超2个不给予签收。提前联系到场规格及数量</v>
      </c>
      <c r="O3015" s="64" t="str">
        <f ca="1" t="shared" si="173"/>
        <v/>
      </c>
      <c r="P3015" s="64" t="str">
        <f ca="1" t="shared" si="174"/>
        <v/>
      </c>
      <c r="Q3015" s="29" t="str">
        <f>VLOOKUP(B3015,辅助信息!E:M,9,FALSE)</f>
        <v>ZTWM-CDGS-XS-2025-0126-四川机司-乐山市校地共建产教融合基地配套设施项目施工二标段钢筋采购合同</v>
      </c>
      <c r="R3015" s="29" t="str">
        <f>_xlfn._xlws.FILTER(辅助信息!D:D,辅助信息!E:E=B3015)</f>
        <v>乐山市校地共建产教融合基地建设项目</v>
      </c>
    </row>
    <row r="3016" hidden="1" spans="2:18">
      <c r="B3016" s="40" t="s">
        <v>186</v>
      </c>
      <c r="C3016" s="72">
        <v>45895</v>
      </c>
      <c r="D3016" s="40" t="str">
        <f>VLOOKUP(B3016,辅助信息!E:K,7,FALSE)</f>
        <v>JWDDCD2025072900123</v>
      </c>
      <c r="E3016" s="40" t="str">
        <f>VLOOKUP(F3016,辅助信息!A:B,2,FALSE)</f>
        <v>螺纹钢</v>
      </c>
      <c r="F3016" s="40" t="s">
        <v>28</v>
      </c>
      <c r="G3016" s="36">
        <v>2.5</v>
      </c>
      <c r="H3016" s="122" t="str">
        <f>_xlfn.XLOOKUP(C3016&amp;F3016&amp;I3016&amp;J3016,'[1]2025年已发货'!$F:$F&amp;'[1]2025年已发货'!$C:$C&amp;'[1]2025年已发货'!$G:$G&amp;'[1]2025年已发货'!$H:$H,'[1]2025年已发货'!$E:$E,"未发货")</f>
        <v>未发货</v>
      </c>
      <c r="I3016" s="40" t="str">
        <f>VLOOKUP(B3016,辅助信息!E:I,3,FALSE)</f>
        <v>(乐山市校地共建产教融合基地建设项目二标段)四川省乐山市市中区苏稽镇</v>
      </c>
      <c r="J3016" s="40" t="str">
        <f>VLOOKUP(B3016,辅助信息!E:I,4,FALSE)</f>
        <v>彭江涛</v>
      </c>
      <c r="K3016" s="40">
        <f>VLOOKUP(J3016,辅助信息!H:I,2,FALSE)</f>
        <v>13990276572</v>
      </c>
      <c r="L3016" s="111" t="str">
        <f>VLOOKUP(B3016,辅助信息!E:J,6,FALSE)</f>
        <v>联系实际收货人（彭江涛13990276572）现场要求炉批号控制2个以下，超2个不给予签收。提前联系到场规格及数量</v>
      </c>
      <c r="O3016" s="64" t="str">
        <f ca="1" t="shared" si="173"/>
        <v/>
      </c>
      <c r="P3016" s="64" t="str">
        <f ca="1" t="shared" si="174"/>
        <v/>
      </c>
      <c r="Q3016" s="29" t="str">
        <f>VLOOKUP(B3016,辅助信息!E:M,9,FALSE)</f>
        <v>ZTWM-CDGS-XS-2025-0126-四川机司-乐山市校地共建产教融合基地配套设施项目施工二标段钢筋采购合同</v>
      </c>
      <c r="R3016" s="29" t="str">
        <f>_xlfn._xlws.FILTER(辅助信息!D:D,辅助信息!E:E=B3016)</f>
        <v>乐山市校地共建产教融合基地建设项目</v>
      </c>
    </row>
    <row r="3017" hidden="1" spans="2:18">
      <c r="B3017" s="40" t="s">
        <v>186</v>
      </c>
      <c r="C3017" s="72">
        <v>45895</v>
      </c>
      <c r="D3017" s="40" t="str">
        <f>VLOOKUP(B3017,辅助信息!E:K,7,FALSE)</f>
        <v>JWDDCD2025072900123</v>
      </c>
      <c r="E3017" s="40" t="str">
        <f>VLOOKUP(F3017,辅助信息!A:B,2,FALSE)</f>
        <v>螺纹钢</v>
      </c>
      <c r="F3017" s="40" t="s">
        <v>18</v>
      </c>
      <c r="G3017" s="36">
        <v>18</v>
      </c>
      <c r="H3017" s="122" t="str">
        <f>_xlfn.XLOOKUP(C3017&amp;F3017&amp;I3017&amp;J3017,'[1]2025年已发货'!$F:$F&amp;'[1]2025年已发货'!$C:$C&amp;'[1]2025年已发货'!$G:$G&amp;'[1]2025年已发货'!$H:$H,'[1]2025年已发货'!$E:$E,"未发货")</f>
        <v>未发货</v>
      </c>
      <c r="I3017" s="40" t="str">
        <f>VLOOKUP(B3017,辅助信息!E:I,3,FALSE)</f>
        <v>(乐山市校地共建产教融合基地建设项目二标段)四川省乐山市市中区苏稽镇</v>
      </c>
      <c r="J3017" s="40" t="str">
        <f>VLOOKUP(B3017,辅助信息!E:I,4,FALSE)</f>
        <v>彭江涛</v>
      </c>
      <c r="K3017" s="40">
        <f>VLOOKUP(J3017,辅助信息!H:I,2,FALSE)</f>
        <v>13990276572</v>
      </c>
      <c r="L3017" s="111" t="str">
        <f>VLOOKUP(B3017,辅助信息!E:J,6,FALSE)</f>
        <v>联系实际收货人（彭江涛13990276572）现场要求炉批号控制2个以下，超2个不给予签收。提前联系到场规格及数量</v>
      </c>
      <c r="O3017" s="64" t="str">
        <f ca="1" t="shared" ref="O3017:O3080" si="175">IF(OR(M3017="",N3017&lt;&gt;""),"",MAX(M3017-TODAY(),0))</f>
        <v/>
      </c>
      <c r="P3017" s="64" t="str">
        <f ca="1" t="shared" ref="P3017:P3080" si="176">IF(M3017="","",IF(N3017&lt;&gt;"",MAX(N3017-M3017,0),IF(TODAY()&gt;M3017,TODAY()-M3017,0)))</f>
        <v/>
      </c>
      <c r="Q3017" s="29" t="str">
        <f>VLOOKUP(B3017,辅助信息!E:M,9,FALSE)</f>
        <v>ZTWM-CDGS-XS-2025-0126-四川机司-乐山市校地共建产教融合基地配套设施项目施工二标段钢筋采购合同</v>
      </c>
      <c r="R3017" s="29" t="str">
        <f>_xlfn._xlws.FILTER(辅助信息!D:D,辅助信息!E:E=B3017)</f>
        <v>乐山市校地共建产教融合基地建设项目</v>
      </c>
    </row>
    <row r="3018" hidden="1" spans="2:18">
      <c r="B3018" s="40" t="s">
        <v>186</v>
      </c>
      <c r="C3018" s="72">
        <v>45895</v>
      </c>
      <c r="D3018" s="40" t="str">
        <f>VLOOKUP(B3018,辅助信息!E:K,7,FALSE)</f>
        <v>JWDDCD2025072900123</v>
      </c>
      <c r="E3018" s="40" t="str">
        <f>VLOOKUP(F3018,辅助信息!A:B,2,FALSE)</f>
        <v>盘螺</v>
      </c>
      <c r="F3018" s="40" t="s">
        <v>26</v>
      </c>
      <c r="G3018" s="36">
        <v>1.5</v>
      </c>
      <c r="H3018" s="122" t="str">
        <f>_xlfn.XLOOKUP(C3018&amp;F3018&amp;I3018&amp;J3018,'[1]2025年已发货'!$F:$F&amp;'[1]2025年已发货'!$C:$C&amp;'[1]2025年已发货'!$G:$G&amp;'[1]2025年已发货'!$H:$H,'[1]2025年已发货'!$E:$E,"未发货")</f>
        <v>未发货</v>
      </c>
      <c r="I3018" s="40" t="str">
        <f>VLOOKUP(B3018,辅助信息!E:I,3,FALSE)</f>
        <v>(乐山市校地共建产教融合基地建设项目二标段)四川省乐山市市中区苏稽镇</v>
      </c>
      <c r="J3018" s="40" t="str">
        <f>VLOOKUP(B3018,辅助信息!E:I,4,FALSE)</f>
        <v>彭江涛</v>
      </c>
      <c r="K3018" s="40">
        <f>VLOOKUP(J3018,辅助信息!H:I,2,FALSE)</f>
        <v>13990276572</v>
      </c>
      <c r="L3018" s="111" t="str">
        <f>VLOOKUP(B3018,辅助信息!E:J,6,FALSE)</f>
        <v>联系实际收货人（彭江涛13990276572）现场要求炉批号控制2个以下，超2个不给予签收。提前联系到场规格及数量</v>
      </c>
      <c r="O3018" s="64" t="str">
        <f ca="1" t="shared" si="175"/>
        <v/>
      </c>
      <c r="P3018" s="64" t="str">
        <f ca="1" t="shared" si="176"/>
        <v/>
      </c>
      <c r="Q3018" s="29" t="str">
        <f>VLOOKUP(B3018,辅助信息!E:M,9,FALSE)</f>
        <v>ZTWM-CDGS-XS-2025-0126-四川机司-乐山市校地共建产教融合基地配套设施项目施工二标段钢筋采购合同</v>
      </c>
      <c r="R3018" s="29" t="str">
        <f>_xlfn._xlws.FILTER(辅助信息!D:D,辅助信息!E:E=B3018)</f>
        <v>乐山市校地共建产教融合基地建设项目</v>
      </c>
    </row>
    <row r="3019" hidden="1" spans="2:18">
      <c r="B3019" s="40" t="s">
        <v>186</v>
      </c>
      <c r="C3019" s="72">
        <v>45895</v>
      </c>
      <c r="D3019" s="40" t="str">
        <f>VLOOKUP(B3019,辅助信息!E:K,7,FALSE)</f>
        <v>JWDDCD2025072900123</v>
      </c>
      <c r="E3019" s="40" t="str">
        <f>VLOOKUP(F3019,辅助信息!A:B,2,FALSE)</f>
        <v>螺纹钢</v>
      </c>
      <c r="F3019" s="40" t="s">
        <v>76</v>
      </c>
      <c r="G3019" s="36">
        <v>36</v>
      </c>
      <c r="H3019" s="122" t="str">
        <f>_xlfn.XLOOKUP(C3019&amp;F3019&amp;I3019&amp;J3019,'[1]2025年已发货'!$F:$F&amp;'[1]2025年已发货'!$C:$C&amp;'[1]2025年已发货'!$G:$G&amp;'[1]2025年已发货'!$H:$H,'[1]2025年已发货'!$E:$E,"未发货")</f>
        <v>未发货</v>
      </c>
      <c r="I3019" s="40" t="str">
        <f>VLOOKUP(B3019,辅助信息!E:I,3,FALSE)</f>
        <v>(乐山市校地共建产教融合基地建设项目二标段)四川省乐山市市中区苏稽镇</v>
      </c>
      <c r="J3019" s="40" t="str">
        <f>VLOOKUP(B3019,辅助信息!E:I,4,FALSE)</f>
        <v>彭江涛</v>
      </c>
      <c r="K3019" s="40">
        <f>VLOOKUP(J3019,辅助信息!H:I,2,FALSE)</f>
        <v>13990276572</v>
      </c>
      <c r="L3019" s="111" t="str">
        <f>VLOOKUP(B3019,辅助信息!E:J,6,FALSE)</f>
        <v>联系实际收货人（彭江涛13990276572）现场要求炉批号控制2个以下，超2个不给予签收。提前联系到场规格及数量</v>
      </c>
      <c r="O3019" s="64" t="str">
        <f ca="1" t="shared" si="175"/>
        <v/>
      </c>
      <c r="P3019" s="64" t="str">
        <f ca="1" t="shared" si="176"/>
        <v/>
      </c>
      <c r="Q3019" s="29" t="str">
        <f>VLOOKUP(B3019,辅助信息!E:M,9,FALSE)</f>
        <v>ZTWM-CDGS-XS-2025-0126-四川机司-乐山市校地共建产教融合基地配套设施项目施工二标段钢筋采购合同</v>
      </c>
      <c r="R3019" s="29" t="str">
        <f>_xlfn._xlws.FILTER(辅助信息!D:D,辅助信息!E:E=B3019)</f>
        <v>乐山市校地共建产教融合基地建设项目</v>
      </c>
    </row>
    <row r="3020" hidden="1" spans="2:18">
      <c r="B3020" s="40" t="s">
        <v>186</v>
      </c>
      <c r="C3020" s="72">
        <v>45895</v>
      </c>
      <c r="D3020" s="40" t="str">
        <f>VLOOKUP(B3020,辅助信息!E:K,7,FALSE)</f>
        <v>JWDDCD2025072900123</v>
      </c>
      <c r="E3020" s="40" t="str">
        <f>VLOOKUP(F3020,辅助信息!A:B,2,FALSE)</f>
        <v>螺纹钢</v>
      </c>
      <c r="F3020" s="40" t="s">
        <v>90</v>
      </c>
      <c r="G3020" s="36">
        <v>36</v>
      </c>
      <c r="H3020" s="122" t="str">
        <f>_xlfn.XLOOKUP(C3020&amp;F3020&amp;I3020&amp;J3020,'[1]2025年已发货'!$F:$F&amp;'[1]2025年已发货'!$C:$C&amp;'[1]2025年已发货'!$G:$G&amp;'[1]2025年已发货'!$H:$H,'[1]2025年已发货'!$E:$E,"未发货")</f>
        <v>未发货</v>
      </c>
      <c r="I3020" s="40" t="str">
        <f>VLOOKUP(B3020,辅助信息!E:I,3,FALSE)</f>
        <v>(乐山市校地共建产教融合基地建设项目二标段)四川省乐山市市中区苏稽镇</v>
      </c>
      <c r="J3020" s="40" t="str">
        <f>VLOOKUP(B3020,辅助信息!E:I,4,FALSE)</f>
        <v>彭江涛</v>
      </c>
      <c r="K3020" s="40">
        <f>VLOOKUP(J3020,辅助信息!H:I,2,FALSE)</f>
        <v>13990276572</v>
      </c>
      <c r="L3020" s="111" t="str">
        <f>VLOOKUP(B3020,辅助信息!E:J,6,FALSE)</f>
        <v>联系实际收货人（彭江涛13990276572）现场要求炉批号控制2个以下，超2个不给予签收。提前联系到场规格及数量</v>
      </c>
      <c r="O3020" s="64" t="str">
        <f ca="1" t="shared" si="175"/>
        <v/>
      </c>
      <c r="P3020" s="64" t="str">
        <f ca="1" t="shared" si="176"/>
        <v/>
      </c>
      <c r="Q3020" s="29" t="str">
        <f>VLOOKUP(B3020,辅助信息!E:M,9,FALSE)</f>
        <v>ZTWM-CDGS-XS-2025-0126-四川机司-乐山市校地共建产教融合基地配套设施项目施工二标段钢筋采购合同</v>
      </c>
      <c r="R3020" s="29" t="str">
        <f>_xlfn._xlws.FILTER(辅助信息!D:D,辅助信息!E:E=B3020)</f>
        <v>乐山市校地共建产教融合基地建设项目</v>
      </c>
    </row>
    <row r="3021" hidden="1" spans="2:18">
      <c r="B3021" s="40" t="s">
        <v>186</v>
      </c>
      <c r="C3021" s="72">
        <v>45895</v>
      </c>
      <c r="D3021" s="40" t="str">
        <f>VLOOKUP(B3021,辅助信息!E:K,7,FALSE)</f>
        <v>JWDDCD2025072900123</v>
      </c>
      <c r="E3021" s="40" t="str">
        <f>VLOOKUP(F3021,辅助信息!A:B,2,FALSE)</f>
        <v>螺纹钢</v>
      </c>
      <c r="F3021" s="40" t="s">
        <v>130</v>
      </c>
      <c r="G3021" s="36">
        <v>3</v>
      </c>
      <c r="H3021" s="122" t="str">
        <f>_xlfn.XLOOKUP(C3021&amp;F3021&amp;I3021&amp;J3021,'[1]2025年已发货'!$F:$F&amp;'[1]2025年已发货'!$C:$C&amp;'[1]2025年已发货'!$G:$G&amp;'[1]2025年已发货'!$H:$H,'[1]2025年已发货'!$E:$E,"未发货")</f>
        <v>未发货</v>
      </c>
      <c r="I3021" s="40" t="str">
        <f>VLOOKUP(B3021,辅助信息!E:I,3,FALSE)</f>
        <v>(乐山市校地共建产教融合基地建设项目二标段)四川省乐山市市中区苏稽镇</v>
      </c>
      <c r="J3021" s="40" t="str">
        <f>VLOOKUP(B3021,辅助信息!E:I,4,FALSE)</f>
        <v>彭江涛</v>
      </c>
      <c r="K3021" s="40">
        <f>VLOOKUP(J3021,辅助信息!H:I,2,FALSE)</f>
        <v>13990276572</v>
      </c>
      <c r="L3021" s="111" t="str">
        <f>VLOOKUP(B3021,辅助信息!E:J,6,FALSE)</f>
        <v>联系实际收货人（彭江涛13990276572）现场要求炉批号控制2个以下，超2个不给予签收。提前联系到场规格及数量</v>
      </c>
      <c r="O3021" s="64" t="str">
        <f ca="1" t="shared" si="175"/>
        <v/>
      </c>
      <c r="P3021" s="64" t="str">
        <f ca="1" t="shared" si="176"/>
        <v/>
      </c>
      <c r="Q3021" s="29" t="str">
        <f>VLOOKUP(B3021,辅助信息!E:M,9,FALSE)</f>
        <v>ZTWM-CDGS-XS-2025-0126-四川机司-乐山市校地共建产教融合基地配套设施项目施工二标段钢筋采购合同</v>
      </c>
      <c r="R3021" s="29" t="str">
        <f>_xlfn._xlws.FILTER(辅助信息!D:D,辅助信息!E:E=B3021)</f>
        <v>乐山市校地共建产教融合基地建设项目</v>
      </c>
    </row>
    <row r="3022" hidden="1" spans="2:18">
      <c r="B3022" s="40" t="s">
        <v>186</v>
      </c>
      <c r="C3022" s="72">
        <v>45895</v>
      </c>
      <c r="D3022" s="40" t="str">
        <f>VLOOKUP(B3022,辅助信息!E:K,7,FALSE)</f>
        <v>JWDDCD2025072900123</v>
      </c>
      <c r="E3022" s="40" t="str">
        <f>VLOOKUP(F3022,辅助信息!A:B,2,FALSE)</f>
        <v>螺纹钢</v>
      </c>
      <c r="F3022" s="40" t="s">
        <v>138</v>
      </c>
      <c r="G3022" s="36">
        <v>3</v>
      </c>
      <c r="H3022" s="122" t="str">
        <f>_xlfn.XLOOKUP(C3022&amp;F3022&amp;I3022&amp;J3022,'[1]2025年已发货'!$F:$F&amp;'[1]2025年已发货'!$C:$C&amp;'[1]2025年已发货'!$G:$G&amp;'[1]2025年已发货'!$H:$H,'[1]2025年已发货'!$E:$E,"未发货")</f>
        <v>未发货</v>
      </c>
      <c r="I3022" s="40" t="str">
        <f>VLOOKUP(B3022,辅助信息!E:I,3,FALSE)</f>
        <v>(乐山市校地共建产教融合基地建设项目二标段)四川省乐山市市中区苏稽镇</v>
      </c>
      <c r="J3022" s="40" t="str">
        <f>VLOOKUP(B3022,辅助信息!E:I,4,FALSE)</f>
        <v>彭江涛</v>
      </c>
      <c r="K3022" s="40">
        <f>VLOOKUP(J3022,辅助信息!H:I,2,FALSE)</f>
        <v>13990276572</v>
      </c>
      <c r="L3022" s="111" t="str">
        <f>VLOOKUP(B3022,辅助信息!E:J,6,FALSE)</f>
        <v>联系实际收货人（彭江涛13990276572）现场要求炉批号控制2个以下，超2个不给予签收。提前联系到场规格及数量</v>
      </c>
      <c r="O3022" s="64" t="str">
        <f ca="1" t="shared" si="175"/>
        <v/>
      </c>
      <c r="P3022" s="64" t="str">
        <f ca="1" t="shared" si="176"/>
        <v/>
      </c>
      <c r="Q3022" s="29" t="str">
        <f>VLOOKUP(B3022,辅助信息!E:M,9,FALSE)</f>
        <v>ZTWM-CDGS-XS-2025-0126-四川机司-乐山市校地共建产教融合基地配套设施项目施工二标段钢筋采购合同</v>
      </c>
      <c r="R3022" s="29" t="str">
        <f>_xlfn._xlws.FILTER(辅助信息!D:D,辅助信息!E:E=B3022)</f>
        <v>乐山市校地共建产教融合基地建设项目</v>
      </c>
    </row>
    <row r="3023" hidden="1" spans="2:18">
      <c r="B3023" s="40" t="s">
        <v>186</v>
      </c>
      <c r="C3023" s="72">
        <v>45895</v>
      </c>
      <c r="D3023" s="40" t="str">
        <f>VLOOKUP(B3023,辅助信息!E:K,7,FALSE)</f>
        <v>JWDDCD2025072900123</v>
      </c>
      <c r="E3023" s="40" t="str">
        <f>VLOOKUP(F3023,辅助信息!A:B,2,FALSE)</f>
        <v>螺纹钢</v>
      </c>
      <c r="F3023" s="40" t="s">
        <v>133</v>
      </c>
      <c r="G3023" s="36">
        <v>2.5</v>
      </c>
      <c r="H3023" s="122" t="str">
        <f>_xlfn.XLOOKUP(C3023&amp;F3023&amp;I3023&amp;J3023,'[1]2025年已发货'!$F:$F&amp;'[1]2025年已发货'!$C:$C&amp;'[1]2025年已发货'!$G:$G&amp;'[1]2025年已发货'!$H:$H,'[1]2025年已发货'!$E:$E,"未发货")</f>
        <v>未发货</v>
      </c>
      <c r="I3023" s="40" t="str">
        <f>VLOOKUP(B3023,辅助信息!E:I,3,FALSE)</f>
        <v>(乐山市校地共建产教融合基地建设项目二标段)四川省乐山市市中区苏稽镇</v>
      </c>
      <c r="J3023" s="40" t="str">
        <f>VLOOKUP(B3023,辅助信息!E:I,4,FALSE)</f>
        <v>彭江涛</v>
      </c>
      <c r="K3023" s="40">
        <f>VLOOKUP(J3023,辅助信息!H:I,2,FALSE)</f>
        <v>13990276572</v>
      </c>
      <c r="L3023" s="111" t="str">
        <f>VLOOKUP(B3023,辅助信息!E:J,6,FALSE)</f>
        <v>联系实际收货人（彭江涛13990276572）现场要求炉批号控制2个以下，超2个不给予签收。提前联系到场规格及数量</v>
      </c>
      <c r="O3023" s="64" t="str">
        <f ca="1" t="shared" si="175"/>
        <v/>
      </c>
      <c r="P3023" s="64" t="str">
        <f ca="1" t="shared" si="176"/>
        <v/>
      </c>
      <c r="Q3023" s="29" t="str">
        <f>VLOOKUP(B3023,辅助信息!E:M,9,FALSE)</f>
        <v>ZTWM-CDGS-XS-2025-0126-四川机司-乐山市校地共建产教融合基地配套设施项目施工二标段钢筋采购合同</v>
      </c>
      <c r="R3023" s="29" t="str">
        <f>_xlfn._xlws.FILTER(辅助信息!D:D,辅助信息!E:E=B3023)</f>
        <v>乐山市校地共建产教融合基地建设项目</v>
      </c>
    </row>
    <row r="3024" hidden="1" spans="2:18">
      <c r="B3024" s="40" t="s">
        <v>186</v>
      </c>
      <c r="C3024" s="72">
        <v>45895</v>
      </c>
      <c r="D3024" s="40" t="str">
        <f>VLOOKUP(B3024,辅助信息!E:K,7,FALSE)</f>
        <v>JWDDCD2025072900123</v>
      </c>
      <c r="E3024" s="40" t="str">
        <f>VLOOKUP(F3024,辅助信息!A:B,2,FALSE)</f>
        <v>螺纹钢</v>
      </c>
      <c r="F3024" s="40" t="s">
        <v>18</v>
      </c>
      <c r="G3024" s="36">
        <v>5</v>
      </c>
      <c r="H3024" s="122" t="str">
        <f>_xlfn.XLOOKUP(C3024&amp;F3024&amp;I3024&amp;J3024,'[1]2025年已发货'!$F:$F&amp;'[1]2025年已发货'!$C:$C&amp;'[1]2025年已发货'!$G:$G&amp;'[1]2025年已发货'!$H:$H,'[1]2025年已发货'!$E:$E,"未发货")</f>
        <v>未发货</v>
      </c>
      <c r="I3024" s="40" t="str">
        <f>VLOOKUP(B3024,辅助信息!E:I,3,FALSE)</f>
        <v>(乐山市校地共建产教融合基地建设项目二标段)四川省乐山市市中区苏稽镇</v>
      </c>
      <c r="J3024" s="40" t="str">
        <f>VLOOKUP(B3024,辅助信息!E:I,4,FALSE)</f>
        <v>彭江涛</v>
      </c>
      <c r="K3024" s="40">
        <f>VLOOKUP(J3024,辅助信息!H:I,2,FALSE)</f>
        <v>13990276572</v>
      </c>
      <c r="L3024" s="111" t="str">
        <f>VLOOKUP(B3024,辅助信息!E:J,6,FALSE)</f>
        <v>联系实际收货人（彭江涛13990276572）现场要求炉批号控制2个以下，超2个不给予签收。提前联系到场规格及数量</v>
      </c>
      <c r="O3024" s="64" t="str">
        <f ca="1" t="shared" si="175"/>
        <v/>
      </c>
      <c r="P3024" s="64" t="str">
        <f ca="1" t="shared" si="176"/>
        <v/>
      </c>
      <c r="Q3024" s="29" t="str">
        <f>VLOOKUP(B3024,辅助信息!E:M,9,FALSE)</f>
        <v>ZTWM-CDGS-XS-2025-0126-四川机司-乐山市校地共建产教融合基地配套设施项目施工二标段钢筋采购合同</v>
      </c>
      <c r="R3024" s="29" t="str">
        <f>_xlfn._xlws.FILTER(辅助信息!D:D,辅助信息!E:E=B3024)</f>
        <v>乐山市校地共建产教融合基地建设项目</v>
      </c>
    </row>
    <row r="3025" hidden="1" spans="2:18">
      <c r="B3025" s="40" t="s">
        <v>186</v>
      </c>
      <c r="C3025" s="72">
        <v>45895</v>
      </c>
      <c r="D3025" s="40" t="str">
        <f>VLOOKUP(B3025,辅助信息!E:K,7,FALSE)</f>
        <v>JWDDCD2025072900123</v>
      </c>
      <c r="E3025" s="40" t="str">
        <f>VLOOKUP(F3025,辅助信息!A:B,2,FALSE)</f>
        <v>螺纹钢</v>
      </c>
      <c r="F3025" s="40" t="s">
        <v>91</v>
      </c>
      <c r="G3025" s="36">
        <v>5</v>
      </c>
      <c r="H3025" s="122" t="str">
        <f>_xlfn.XLOOKUP(C3025&amp;F3025&amp;I3025&amp;J3025,'[1]2025年已发货'!$F:$F&amp;'[1]2025年已发货'!$C:$C&amp;'[1]2025年已发货'!$G:$G&amp;'[1]2025年已发货'!$H:$H,'[1]2025年已发货'!$E:$E,"未发货")</f>
        <v>未发货</v>
      </c>
      <c r="I3025" s="40" t="str">
        <f>VLOOKUP(B3025,辅助信息!E:I,3,FALSE)</f>
        <v>(乐山市校地共建产教融合基地建设项目二标段)四川省乐山市市中区苏稽镇</v>
      </c>
      <c r="J3025" s="40" t="str">
        <f>VLOOKUP(B3025,辅助信息!E:I,4,FALSE)</f>
        <v>彭江涛</v>
      </c>
      <c r="K3025" s="40">
        <f>VLOOKUP(J3025,辅助信息!H:I,2,FALSE)</f>
        <v>13990276572</v>
      </c>
      <c r="L3025" s="111" t="str">
        <f>VLOOKUP(B3025,辅助信息!E:J,6,FALSE)</f>
        <v>联系实际收货人（彭江涛13990276572）现场要求炉批号控制2个以下，超2个不给予签收。提前联系到场规格及数量</v>
      </c>
      <c r="O3025" s="64" t="str">
        <f ca="1" t="shared" si="175"/>
        <v/>
      </c>
      <c r="P3025" s="64" t="str">
        <f ca="1" t="shared" si="176"/>
        <v/>
      </c>
      <c r="Q3025" s="29" t="str">
        <f>VLOOKUP(B3025,辅助信息!E:M,9,FALSE)</f>
        <v>ZTWM-CDGS-XS-2025-0126-四川机司-乐山市校地共建产教融合基地配套设施项目施工二标段钢筋采购合同</v>
      </c>
      <c r="R3025" s="29" t="str">
        <f>_xlfn._xlws.FILTER(辅助信息!D:D,辅助信息!E:E=B3025)</f>
        <v>乐山市校地共建产教融合基地建设项目</v>
      </c>
    </row>
    <row r="3026" hidden="1" spans="2:18">
      <c r="B3026" s="40" t="s">
        <v>208</v>
      </c>
      <c r="C3026" s="72">
        <v>45896</v>
      </c>
      <c r="D3026" s="40" t="str">
        <f>VLOOKUP(B3026,辅助信息!E:K,7,FALSE)</f>
        <v>JWDDCD2025102100480</v>
      </c>
      <c r="E3026" s="40" t="str">
        <f>VLOOKUP(F3026,辅助信息!A:B,2,FALSE)</f>
        <v>高线</v>
      </c>
      <c r="F3026" s="40" t="s">
        <v>61</v>
      </c>
      <c r="G3026" s="36">
        <v>21.6</v>
      </c>
      <c r="H3026" s="122">
        <f>_xlfn.XLOOKUP(C3026&amp;F3026&amp;I3026&amp;J3026,'[1]2025年已发货'!$F:$F&amp;'[1]2025年已发货'!$C:$C&amp;'[1]2025年已发货'!$G:$G&amp;'[1]2025年已发货'!$H:$H,'[1]2025年已发货'!$E:$E,"未发货")</f>
        <v>21.6</v>
      </c>
      <c r="I3026" s="40" t="str">
        <f>VLOOKUP(B3026,辅助信息!E:I,3,FALSE)</f>
        <v>(五冶建设锦江区林家坝片区20号地块商业项目)锦江区泰昌路锦江28亩项目部</v>
      </c>
      <c r="J3026" s="40" t="str">
        <f>VLOOKUP(B3026,辅助信息!E:I,4,FALSE)</f>
        <v>陶杰</v>
      </c>
      <c r="K3026" s="40">
        <f>VLOOKUP(J3026,辅助信息!H:I,2,FALSE)</f>
        <v>13980247952</v>
      </c>
      <c r="L3026" s="111" t="str">
        <f>VLOOKUP(B3026,辅助信息!E:J,6,FALSE)</f>
        <v>联系实际收货人（陶杰13980247952）五冶建设送货单,6份材质书,锈货不收，装货前联系收货人核实到场规格,没提前告知进场规格现场不给予接收</v>
      </c>
      <c r="O3026" s="64" t="str">
        <f ca="1" t="shared" si="175"/>
        <v/>
      </c>
      <c r="P3026" s="64" t="str">
        <f ca="1" t="shared" si="176"/>
        <v/>
      </c>
      <c r="Q3026" s="29" t="str">
        <f>VLOOKUP(B3026,辅助信息!E:M,9,FALSE)</f>
        <v>ZTWM-CDGS-XS-2025-0073-五冶天府-成都怡心湖片区及龙泉驿医院等项目</v>
      </c>
      <c r="R3026" s="29" t="str">
        <f>_xlfn._xlws.FILTER(辅助信息!D:D,辅助信息!E:E=B3026)</f>
        <v>五冶建设锦江区林家坝片区20号地块商业项目</v>
      </c>
    </row>
    <row r="3027" hidden="1" spans="2:18">
      <c r="B3027" s="40" t="s">
        <v>208</v>
      </c>
      <c r="C3027" s="72">
        <v>45896</v>
      </c>
      <c r="D3027" s="40" t="str">
        <f>VLOOKUP(B3027,辅助信息!E:K,7,FALSE)</f>
        <v>JWDDCD2025102100480</v>
      </c>
      <c r="E3027" s="40" t="str">
        <f>VLOOKUP(F3027,辅助信息!A:B,2,FALSE)</f>
        <v>螺纹钢</v>
      </c>
      <c r="F3027" s="40" t="s">
        <v>30</v>
      </c>
      <c r="G3027" s="36">
        <v>11</v>
      </c>
      <c r="H3027" s="122">
        <f>_xlfn.XLOOKUP(C3027&amp;F3027&amp;I3027&amp;J3027,'[1]2025年已发货'!$F:$F&amp;'[1]2025年已发货'!$C:$C&amp;'[1]2025年已发货'!$G:$G&amp;'[1]2025年已发货'!$H:$H,'[1]2025年已发货'!$E:$E,"未发货")</f>
        <v>11</v>
      </c>
      <c r="I3027" s="40" t="str">
        <f>VLOOKUP(B3027,辅助信息!E:I,3,FALSE)</f>
        <v>(五冶建设锦江区林家坝片区20号地块商业项目)锦江区泰昌路锦江28亩项目部</v>
      </c>
      <c r="J3027" s="40" t="str">
        <f>VLOOKUP(B3027,辅助信息!E:I,4,FALSE)</f>
        <v>陶杰</v>
      </c>
      <c r="K3027" s="40">
        <f>VLOOKUP(J3027,辅助信息!H:I,2,FALSE)</f>
        <v>13980247952</v>
      </c>
      <c r="L3027" s="111" t="str">
        <f>VLOOKUP(B3027,辅助信息!E:J,6,FALSE)</f>
        <v>联系实际收货人（陶杰13980247952）五冶建设送货单,6份材质书,锈货不收，装货前联系收货人核实到场规格,没提前告知进场规格现场不给予接收</v>
      </c>
      <c r="O3027" s="64" t="str">
        <f ca="1" t="shared" si="175"/>
        <v/>
      </c>
      <c r="P3027" s="64" t="str">
        <f ca="1" t="shared" si="176"/>
        <v/>
      </c>
      <c r="Q3027" s="29" t="str">
        <f>VLOOKUP(B3027,辅助信息!E:M,9,FALSE)</f>
        <v>ZTWM-CDGS-XS-2025-0073-五冶天府-成都怡心湖片区及龙泉驿医院等项目</v>
      </c>
      <c r="R3027" s="29" t="str">
        <f>_xlfn._xlws.FILTER(辅助信息!D:D,辅助信息!E:E=B3027)</f>
        <v>五冶建设锦江区林家坝片区20号地块商业项目</v>
      </c>
    </row>
    <row r="3028" hidden="1" spans="2:18">
      <c r="B3028" s="40" t="s">
        <v>208</v>
      </c>
      <c r="C3028" s="72">
        <v>45896</v>
      </c>
      <c r="D3028" s="40" t="str">
        <f>VLOOKUP(B3028,辅助信息!E:K,7,FALSE)</f>
        <v>JWDDCD2025102100480</v>
      </c>
      <c r="E3028" s="40" t="str">
        <f>VLOOKUP(F3028,辅助信息!A:B,2,FALSE)</f>
        <v>螺纹钢</v>
      </c>
      <c r="F3028" s="40" t="s">
        <v>28</v>
      </c>
      <c r="G3028" s="36">
        <v>2.7</v>
      </c>
      <c r="H3028" s="122">
        <f>_xlfn.XLOOKUP(C3028&amp;F3028&amp;I3028&amp;J3028,'[1]2025年已发货'!$F:$F&amp;'[1]2025年已发货'!$C:$C&amp;'[1]2025年已发货'!$G:$G&amp;'[1]2025年已发货'!$H:$H,'[1]2025年已发货'!$E:$E,"未发货")</f>
        <v>2.7</v>
      </c>
      <c r="I3028" s="40" t="str">
        <f>VLOOKUP(B3028,辅助信息!E:I,3,FALSE)</f>
        <v>(五冶建设锦江区林家坝片区20号地块商业项目)锦江区泰昌路锦江28亩项目部</v>
      </c>
      <c r="J3028" s="40" t="str">
        <f>VLOOKUP(B3028,辅助信息!E:I,4,FALSE)</f>
        <v>陶杰</v>
      </c>
      <c r="K3028" s="40">
        <f>VLOOKUP(J3028,辅助信息!H:I,2,FALSE)</f>
        <v>13980247952</v>
      </c>
      <c r="L3028" s="111" t="str">
        <f>VLOOKUP(B3028,辅助信息!E:J,6,FALSE)</f>
        <v>联系实际收货人（陶杰13980247952）五冶建设送货单,6份材质书,锈货不收，装货前联系收货人核实到场规格,没提前告知进场规格现场不给予接收</v>
      </c>
      <c r="O3028" s="64" t="str">
        <f ca="1" t="shared" si="175"/>
        <v/>
      </c>
      <c r="P3028" s="64" t="str">
        <f ca="1" t="shared" si="176"/>
        <v/>
      </c>
      <c r="Q3028" s="29" t="str">
        <f>VLOOKUP(B3028,辅助信息!E:M,9,FALSE)</f>
        <v>ZTWM-CDGS-XS-2025-0073-五冶天府-成都怡心湖片区及龙泉驿医院等项目</v>
      </c>
      <c r="R3028" s="29" t="str">
        <f>_xlfn._xlws.FILTER(辅助信息!D:D,辅助信息!E:E=B3028)</f>
        <v>五冶建设锦江区林家坝片区20号地块商业项目</v>
      </c>
    </row>
    <row r="3029" hidden="1" spans="2:18">
      <c r="B3029" s="40" t="s">
        <v>81</v>
      </c>
      <c r="C3029" s="72">
        <v>45897</v>
      </c>
      <c r="D3029" s="40" t="str">
        <f>VLOOKUP(B3029,辅助信息!E:K,7,FALSE)</f>
        <v>JWDDCD2025060900080</v>
      </c>
      <c r="E3029" s="40" t="str">
        <f>VLOOKUP(F3029,辅助信息!A:B,2,FALSE)</f>
        <v>盘螺</v>
      </c>
      <c r="F3029" s="40" t="s">
        <v>49</v>
      </c>
      <c r="G3029" s="36">
        <v>2</v>
      </c>
      <c r="H3029" s="122">
        <f>_xlfn.XLOOKUP(C3029&amp;F3029&amp;I3029&amp;J3029,'[1]2025年已发货'!$F:$F&amp;'[1]2025年已发货'!$C:$C&amp;'[1]2025年已发货'!$G:$G&amp;'[1]2025年已发货'!$H:$H,'[1]2025年已发货'!$E:$E,"未发货")</f>
        <v>2</v>
      </c>
      <c r="I3029" s="40" t="str">
        <f>VLOOKUP(B3029,辅助信息!E:I,3,FALSE)</f>
        <v>（华西简阳西城嘉苑）四川省成都市简阳市简城街道高屋村</v>
      </c>
      <c r="J3029" s="40" t="str">
        <f>VLOOKUP(B3029,辅助信息!E:I,4,FALSE)</f>
        <v>张瀚镭</v>
      </c>
      <c r="K3029" s="40">
        <f>VLOOKUP(J3029,辅助信息!H:I,2,FALSE)</f>
        <v>15884666220</v>
      </c>
      <c r="L3029" s="111" t="str">
        <f>VLOOKUP(B3029,辅助信息!E:J,6,FALSE)</f>
        <v>现场禁止使用氢能源挂车！优先威钢发货,我方卸车,新老国标钢厂不加价可直发，因陕钢多次出现磅差，项目拒绝使用</v>
      </c>
      <c r="M3029" s="93">
        <v>45897</v>
      </c>
      <c r="O3029" s="64">
        <f ca="1" t="shared" si="175"/>
        <v>0</v>
      </c>
      <c r="P3029" s="64">
        <f ca="1" t="shared" si="176"/>
        <v>74</v>
      </c>
      <c r="Q3029" s="29" t="str">
        <f>VLOOKUP(B3029,辅助信息!E:M,9,FALSE)</f>
        <v>ZTWM-CDGS-XS-2024-0030-华西集采-简州大道</v>
      </c>
      <c r="R3029" s="29" t="str">
        <f>_xlfn._xlws.FILTER(辅助信息!D:D,辅助信息!E:E=B3029)</f>
        <v>华西简阳西城嘉苑</v>
      </c>
    </row>
    <row r="3030" hidden="1" spans="2:18">
      <c r="B3030" s="40" t="s">
        <v>81</v>
      </c>
      <c r="C3030" s="72">
        <v>45897</v>
      </c>
      <c r="D3030" s="40" t="str">
        <f>VLOOKUP(B3030,辅助信息!E:K,7,FALSE)</f>
        <v>JWDDCD2025060900080</v>
      </c>
      <c r="E3030" s="40" t="str">
        <f>VLOOKUP(F3030,辅助信息!A:B,2,FALSE)</f>
        <v>盘螺</v>
      </c>
      <c r="F3030" s="40" t="s">
        <v>41</v>
      </c>
      <c r="G3030" s="36">
        <v>105</v>
      </c>
      <c r="H3030" s="122">
        <f>_xlfn.XLOOKUP(C3030&amp;F3030&amp;I3030&amp;J3030,'[1]2025年已发货'!$F:$F&amp;'[1]2025年已发货'!$C:$C&amp;'[1]2025年已发货'!$G:$G&amp;'[1]2025年已发货'!$H:$H,'[1]2025年已发货'!$E:$E,"未发货")</f>
        <v>105</v>
      </c>
      <c r="I3030" s="40" t="str">
        <f>VLOOKUP(B3030,辅助信息!E:I,3,FALSE)</f>
        <v>（华西简阳西城嘉苑）四川省成都市简阳市简城街道高屋村</v>
      </c>
      <c r="J3030" s="40" t="str">
        <f>VLOOKUP(B3030,辅助信息!E:I,4,FALSE)</f>
        <v>张瀚镭</v>
      </c>
      <c r="K3030" s="40">
        <f>VLOOKUP(J3030,辅助信息!H:I,2,FALSE)</f>
        <v>15884666220</v>
      </c>
      <c r="L3030" s="111" t="str">
        <f>VLOOKUP(B3030,辅助信息!E:J,6,FALSE)</f>
        <v>现场禁止使用氢能源挂车！优先威钢发货,我方卸车,新老国标钢厂不加价可直发，因陕钢多次出现磅差，项目拒绝使用</v>
      </c>
      <c r="M3030" s="93">
        <v>45897</v>
      </c>
      <c r="O3030" s="64">
        <f ca="1" t="shared" si="175"/>
        <v>0</v>
      </c>
      <c r="P3030" s="64">
        <f ca="1" t="shared" si="176"/>
        <v>74</v>
      </c>
      <c r="Q3030" s="29" t="str">
        <f>VLOOKUP(B3030,辅助信息!E:M,9,FALSE)</f>
        <v>ZTWM-CDGS-XS-2024-0030-华西集采-简州大道</v>
      </c>
      <c r="R3030" s="29" t="str">
        <f>_xlfn._xlws.FILTER(辅助信息!D:D,辅助信息!E:E=B3030)</f>
        <v>华西简阳西城嘉苑</v>
      </c>
    </row>
    <row r="3031" hidden="1" spans="2:18">
      <c r="B3031" s="40" t="s">
        <v>81</v>
      </c>
      <c r="C3031" s="72">
        <v>45897</v>
      </c>
      <c r="D3031" s="40" t="str">
        <f>VLOOKUP(B3031,辅助信息!E:K,7,FALSE)</f>
        <v>JWDDCD2025060900080</v>
      </c>
      <c r="E3031" s="40" t="str">
        <f>VLOOKUP(F3031,辅助信息!A:B,2,FALSE)</f>
        <v>盘螺</v>
      </c>
      <c r="F3031" s="40" t="s">
        <v>26</v>
      </c>
      <c r="G3031" s="36">
        <v>12</v>
      </c>
      <c r="H3031" s="122">
        <f>_xlfn.XLOOKUP(C3031&amp;F3031&amp;I3031&amp;J3031,'[1]2025年已发货'!$F:$F&amp;'[1]2025年已发货'!$C:$C&amp;'[1]2025年已发货'!$G:$G&amp;'[1]2025年已发货'!$H:$H,'[1]2025年已发货'!$E:$E,"未发货")</f>
        <v>12</v>
      </c>
      <c r="I3031" s="40" t="str">
        <f>VLOOKUP(B3031,辅助信息!E:I,3,FALSE)</f>
        <v>（华西简阳西城嘉苑）四川省成都市简阳市简城街道高屋村</v>
      </c>
      <c r="J3031" s="40" t="str">
        <f>VLOOKUP(B3031,辅助信息!E:I,4,FALSE)</f>
        <v>张瀚镭</v>
      </c>
      <c r="K3031" s="40">
        <f>VLOOKUP(J3031,辅助信息!H:I,2,FALSE)</f>
        <v>15884666220</v>
      </c>
      <c r="L3031" s="111" t="str">
        <f>VLOOKUP(B3031,辅助信息!E:J,6,FALSE)</f>
        <v>现场禁止使用氢能源挂车！优先威钢发货,我方卸车,新老国标钢厂不加价可直发，因陕钢多次出现磅差，项目拒绝使用</v>
      </c>
      <c r="M3031" s="93">
        <v>45897</v>
      </c>
      <c r="O3031" s="64">
        <f ca="1" t="shared" si="175"/>
        <v>0</v>
      </c>
      <c r="P3031" s="64">
        <f ca="1" t="shared" si="176"/>
        <v>74</v>
      </c>
      <c r="Q3031" s="29" t="str">
        <f>VLOOKUP(B3031,辅助信息!E:M,9,FALSE)</f>
        <v>ZTWM-CDGS-XS-2024-0030-华西集采-简州大道</v>
      </c>
      <c r="R3031" s="29" t="str">
        <f>_xlfn._xlws.FILTER(辅助信息!D:D,辅助信息!E:E=B3031)</f>
        <v>华西简阳西城嘉苑</v>
      </c>
    </row>
    <row r="3032" hidden="1" spans="2:18">
      <c r="B3032" s="40" t="s">
        <v>81</v>
      </c>
      <c r="C3032" s="72">
        <v>45897</v>
      </c>
      <c r="D3032" s="40" t="str">
        <f>VLOOKUP(B3032,辅助信息!E:K,7,FALSE)</f>
        <v>JWDDCD2025060900080</v>
      </c>
      <c r="E3032" s="40" t="str">
        <f>VLOOKUP(F3032,辅助信息!A:B,2,FALSE)</f>
        <v>螺纹钢</v>
      </c>
      <c r="F3032" s="40" t="s">
        <v>19</v>
      </c>
      <c r="G3032" s="36">
        <v>10</v>
      </c>
      <c r="H3032" s="122">
        <f>_xlfn.XLOOKUP(C3032&amp;F3032&amp;I3032&amp;J3032,'[1]2025年已发货'!$F:$F&amp;'[1]2025年已发货'!$C:$C&amp;'[1]2025年已发货'!$G:$G&amp;'[1]2025年已发货'!$H:$H,'[1]2025年已发货'!$E:$E,"未发货")</f>
        <v>10</v>
      </c>
      <c r="I3032" s="40" t="str">
        <f>VLOOKUP(B3032,辅助信息!E:I,3,FALSE)</f>
        <v>（华西简阳西城嘉苑）四川省成都市简阳市简城街道高屋村</v>
      </c>
      <c r="J3032" s="40" t="str">
        <f>VLOOKUP(B3032,辅助信息!E:I,4,FALSE)</f>
        <v>张瀚镭</v>
      </c>
      <c r="K3032" s="40">
        <f>VLOOKUP(J3032,辅助信息!H:I,2,FALSE)</f>
        <v>15884666220</v>
      </c>
      <c r="L3032" s="111" t="str">
        <f>VLOOKUP(B3032,辅助信息!E:J,6,FALSE)</f>
        <v>现场禁止使用氢能源挂车！优先威钢发货,我方卸车,新老国标钢厂不加价可直发，因陕钢多次出现磅差，项目拒绝使用</v>
      </c>
      <c r="M3032" s="93">
        <v>45897</v>
      </c>
      <c r="O3032" s="64">
        <f ca="1" t="shared" si="175"/>
        <v>0</v>
      </c>
      <c r="P3032" s="64">
        <f ca="1" t="shared" si="176"/>
        <v>74</v>
      </c>
      <c r="Q3032" s="29" t="str">
        <f>VLOOKUP(B3032,辅助信息!E:M,9,FALSE)</f>
        <v>ZTWM-CDGS-XS-2024-0030-华西集采-简州大道</v>
      </c>
      <c r="R3032" s="29" t="str">
        <f>_xlfn._xlws.FILTER(辅助信息!D:D,辅助信息!E:E=B3032)</f>
        <v>华西简阳西城嘉苑</v>
      </c>
    </row>
    <row r="3033" hidden="1" spans="2:18">
      <c r="B3033" s="40" t="s">
        <v>81</v>
      </c>
      <c r="C3033" s="72">
        <v>45897</v>
      </c>
      <c r="D3033" s="40" t="str">
        <f>VLOOKUP(B3033,辅助信息!E:K,7,FALSE)</f>
        <v>JWDDCD2025060900080</v>
      </c>
      <c r="E3033" s="40" t="str">
        <f>VLOOKUP(F3033,辅助信息!A:B,2,FALSE)</f>
        <v>螺纹钢</v>
      </c>
      <c r="F3033" s="40" t="s">
        <v>32</v>
      </c>
      <c r="G3033" s="36">
        <v>14</v>
      </c>
      <c r="H3033" s="122">
        <f>_xlfn.XLOOKUP(C3033&amp;F3033&amp;I3033&amp;J3033,'[1]2025年已发货'!$F:$F&amp;'[1]2025年已发货'!$C:$C&amp;'[1]2025年已发货'!$G:$G&amp;'[1]2025年已发货'!$H:$H,'[1]2025年已发货'!$E:$E,"未发货")</f>
        <v>14</v>
      </c>
      <c r="I3033" s="40" t="str">
        <f>VLOOKUP(B3033,辅助信息!E:I,3,FALSE)</f>
        <v>（华西简阳西城嘉苑）四川省成都市简阳市简城街道高屋村</v>
      </c>
      <c r="J3033" s="40" t="str">
        <f>VLOOKUP(B3033,辅助信息!E:I,4,FALSE)</f>
        <v>张瀚镭</v>
      </c>
      <c r="K3033" s="40">
        <f>VLOOKUP(J3033,辅助信息!H:I,2,FALSE)</f>
        <v>15884666220</v>
      </c>
      <c r="L3033" s="111" t="str">
        <f>VLOOKUP(B3033,辅助信息!E:J,6,FALSE)</f>
        <v>现场禁止使用氢能源挂车！优先威钢发货,我方卸车,新老国标钢厂不加价可直发，因陕钢多次出现磅差，项目拒绝使用</v>
      </c>
      <c r="M3033" s="93">
        <v>45897</v>
      </c>
      <c r="O3033" s="64">
        <f ca="1" t="shared" si="175"/>
        <v>0</v>
      </c>
      <c r="P3033" s="64">
        <f ca="1" t="shared" si="176"/>
        <v>74</v>
      </c>
      <c r="Q3033" s="29" t="str">
        <f>VLOOKUP(B3033,辅助信息!E:M,9,FALSE)</f>
        <v>ZTWM-CDGS-XS-2024-0030-华西集采-简州大道</v>
      </c>
      <c r="R3033" s="29" t="str">
        <f>_xlfn._xlws.FILTER(辅助信息!D:D,辅助信息!E:E=B3033)</f>
        <v>华西简阳西城嘉苑</v>
      </c>
    </row>
    <row r="3034" hidden="1" spans="2:18">
      <c r="B3034" s="40" t="s">
        <v>81</v>
      </c>
      <c r="C3034" s="72">
        <v>45897</v>
      </c>
      <c r="D3034" s="40" t="str">
        <f>VLOOKUP(B3034,辅助信息!E:K,7,FALSE)</f>
        <v>JWDDCD2025060900080</v>
      </c>
      <c r="E3034" s="40" t="str">
        <f>VLOOKUP(F3034,辅助信息!A:B,2,FALSE)</f>
        <v>螺纹钢</v>
      </c>
      <c r="F3034" s="40" t="s">
        <v>30</v>
      </c>
      <c r="G3034" s="36">
        <v>6</v>
      </c>
      <c r="H3034" s="122">
        <f>_xlfn.XLOOKUP(C3034&amp;F3034&amp;I3034&amp;J3034,'[1]2025年已发货'!$F:$F&amp;'[1]2025年已发货'!$C:$C&amp;'[1]2025年已发货'!$G:$G&amp;'[1]2025年已发货'!$H:$H,'[1]2025年已发货'!$E:$E,"未发货")</f>
        <v>6</v>
      </c>
      <c r="I3034" s="40" t="str">
        <f>VLOOKUP(B3034,辅助信息!E:I,3,FALSE)</f>
        <v>（华西简阳西城嘉苑）四川省成都市简阳市简城街道高屋村</v>
      </c>
      <c r="J3034" s="40" t="str">
        <f>VLOOKUP(B3034,辅助信息!E:I,4,FALSE)</f>
        <v>张瀚镭</v>
      </c>
      <c r="K3034" s="40">
        <f>VLOOKUP(J3034,辅助信息!H:I,2,FALSE)</f>
        <v>15884666220</v>
      </c>
      <c r="L3034" s="111" t="str">
        <f>VLOOKUP(B3034,辅助信息!E:J,6,FALSE)</f>
        <v>现场禁止使用氢能源挂车！优先威钢发货,我方卸车,新老国标钢厂不加价可直发，因陕钢多次出现磅差，项目拒绝使用</v>
      </c>
      <c r="M3034" s="93">
        <v>45897</v>
      </c>
      <c r="O3034" s="64">
        <f ca="1" t="shared" si="175"/>
        <v>0</v>
      </c>
      <c r="P3034" s="64">
        <f ca="1" t="shared" si="176"/>
        <v>74</v>
      </c>
      <c r="Q3034" s="29" t="str">
        <f>VLOOKUP(B3034,辅助信息!E:M,9,FALSE)</f>
        <v>ZTWM-CDGS-XS-2024-0030-华西集采-简州大道</v>
      </c>
      <c r="R3034" s="29" t="str">
        <f>_xlfn._xlws.FILTER(辅助信息!D:D,辅助信息!E:E=B3034)</f>
        <v>华西简阳西城嘉苑</v>
      </c>
    </row>
    <row r="3035" hidden="1" spans="2:18">
      <c r="B3035" s="40" t="s">
        <v>81</v>
      </c>
      <c r="C3035" s="72">
        <v>45897</v>
      </c>
      <c r="D3035" s="40" t="str">
        <f>VLOOKUP(B3035,辅助信息!E:K,7,FALSE)</f>
        <v>JWDDCD2025060900080</v>
      </c>
      <c r="E3035" s="40" t="str">
        <f>VLOOKUP(F3035,辅助信息!A:B,2,FALSE)</f>
        <v>螺纹钢</v>
      </c>
      <c r="F3035" s="40" t="s">
        <v>33</v>
      </c>
      <c r="G3035" s="36">
        <v>41</v>
      </c>
      <c r="H3035" s="122">
        <f>_xlfn.XLOOKUP(C3035&amp;F3035&amp;I3035&amp;J3035,'[1]2025年已发货'!$F:$F&amp;'[1]2025年已发货'!$C:$C&amp;'[1]2025年已发货'!$G:$G&amp;'[1]2025年已发货'!$H:$H,'[1]2025年已发货'!$E:$E,"未发货")</f>
        <v>41</v>
      </c>
      <c r="I3035" s="40" t="str">
        <f>VLOOKUP(B3035,辅助信息!E:I,3,FALSE)</f>
        <v>（华西简阳西城嘉苑）四川省成都市简阳市简城街道高屋村</v>
      </c>
      <c r="J3035" s="40" t="str">
        <f>VLOOKUP(B3035,辅助信息!E:I,4,FALSE)</f>
        <v>张瀚镭</v>
      </c>
      <c r="K3035" s="40">
        <f>VLOOKUP(J3035,辅助信息!H:I,2,FALSE)</f>
        <v>15884666220</v>
      </c>
      <c r="L3035" s="111" t="str">
        <f>VLOOKUP(B3035,辅助信息!E:J,6,FALSE)</f>
        <v>现场禁止使用氢能源挂车！优先威钢发货,我方卸车,新老国标钢厂不加价可直发，因陕钢多次出现磅差，项目拒绝使用</v>
      </c>
      <c r="M3035" s="93">
        <v>45897</v>
      </c>
      <c r="O3035" s="64">
        <f ca="1" t="shared" si="175"/>
        <v>0</v>
      </c>
      <c r="P3035" s="64">
        <f ca="1" t="shared" si="176"/>
        <v>74</v>
      </c>
      <c r="Q3035" s="29" t="str">
        <f>VLOOKUP(B3035,辅助信息!E:M,9,FALSE)</f>
        <v>ZTWM-CDGS-XS-2024-0030-华西集采-简州大道</v>
      </c>
      <c r="R3035" s="29" t="str">
        <f>_xlfn._xlws.FILTER(辅助信息!D:D,辅助信息!E:E=B3035)</f>
        <v>华西简阳西城嘉苑</v>
      </c>
    </row>
    <row r="3036" hidden="1" spans="2:18">
      <c r="B3036" s="40" t="s">
        <v>81</v>
      </c>
      <c r="C3036" s="72">
        <v>45897</v>
      </c>
      <c r="D3036" s="40" t="str">
        <f>VLOOKUP(B3036,辅助信息!E:K,7,FALSE)</f>
        <v>JWDDCD2025060900080</v>
      </c>
      <c r="E3036" s="40" t="str">
        <f>VLOOKUP(F3036,辅助信息!A:B,2,FALSE)</f>
        <v>螺纹钢</v>
      </c>
      <c r="F3036" s="40" t="s">
        <v>28</v>
      </c>
      <c r="G3036" s="36">
        <v>3</v>
      </c>
      <c r="H3036" s="122">
        <f>_xlfn.XLOOKUP(C3036&amp;F3036&amp;I3036&amp;J3036,'[1]2025年已发货'!$F:$F&amp;'[1]2025年已发货'!$C:$C&amp;'[1]2025年已发货'!$G:$G&amp;'[1]2025年已发货'!$H:$H,'[1]2025年已发货'!$E:$E,"未发货")</f>
        <v>3</v>
      </c>
      <c r="I3036" s="40" t="str">
        <f>VLOOKUP(B3036,辅助信息!E:I,3,FALSE)</f>
        <v>（华西简阳西城嘉苑）四川省成都市简阳市简城街道高屋村</v>
      </c>
      <c r="J3036" s="40" t="str">
        <f>VLOOKUP(B3036,辅助信息!E:I,4,FALSE)</f>
        <v>张瀚镭</v>
      </c>
      <c r="K3036" s="40">
        <f>VLOOKUP(J3036,辅助信息!H:I,2,FALSE)</f>
        <v>15884666220</v>
      </c>
      <c r="L3036" s="111" t="str">
        <f>VLOOKUP(B3036,辅助信息!E:J,6,FALSE)</f>
        <v>现场禁止使用氢能源挂车！优先威钢发货,我方卸车,新老国标钢厂不加价可直发，因陕钢多次出现磅差，项目拒绝使用</v>
      </c>
      <c r="M3036" s="93">
        <v>45897</v>
      </c>
      <c r="O3036" s="64">
        <f ca="1" t="shared" si="175"/>
        <v>0</v>
      </c>
      <c r="P3036" s="64">
        <f ca="1" t="shared" si="176"/>
        <v>74</v>
      </c>
      <c r="Q3036" s="29" t="str">
        <f>VLOOKUP(B3036,辅助信息!E:M,9,FALSE)</f>
        <v>ZTWM-CDGS-XS-2024-0030-华西集采-简州大道</v>
      </c>
      <c r="R3036" s="29" t="str">
        <f>_xlfn._xlws.FILTER(辅助信息!D:D,辅助信息!E:E=B3036)</f>
        <v>华西简阳西城嘉苑</v>
      </c>
    </row>
    <row r="3037" hidden="1" spans="2:18">
      <c r="B3037" s="40" t="s">
        <v>81</v>
      </c>
      <c r="C3037" s="72">
        <v>45897</v>
      </c>
      <c r="D3037" s="40" t="str">
        <f>VLOOKUP(B3037,辅助信息!E:K,7,FALSE)</f>
        <v>JWDDCD2025060900080</v>
      </c>
      <c r="E3037" s="40" t="str">
        <f>VLOOKUP(F3037,辅助信息!A:B,2,FALSE)</f>
        <v>螺纹钢</v>
      </c>
      <c r="F3037" s="40" t="s">
        <v>18</v>
      </c>
      <c r="G3037" s="36">
        <v>71</v>
      </c>
      <c r="H3037" s="122">
        <f>_xlfn.XLOOKUP(C3037&amp;F3037&amp;I3037&amp;J3037,'[1]2025年已发货'!$F:$F&amp;'[1]2025年已发货'!$C:$C&amp;'[1]2025年已发货'!$G:$G&amp;'[1]2025年已发货'!$H:$H,'[1]2025年已发货'!$E:$E,"未发货")</f>
        <v>71</v>
      </c>
      <c r="I3037" s="40" t="str">
        <f>VLOOKUP(B3037,辅助信息!E:I,3,FALSE)</f>
        <v>（华西简阳西城嘉苑）四川省成都市简阳市简城街道高屋村</v>
      </c>
      <c r="J3037" s="40" t="str">
        <f>VLOOKUP(B3037,辅助信息!E:I,4,FALSE)</f>
        <v>张瀚镭</v>
      </c>
      <c r="K3037" s="40">
        <f>VLOOKUP(J3037,辅助信息!H:I,2,FALSE)</f>
        <v>15884666220</v>
      </c>
      <c r="L3037" s="111" t="str">
        <f>VLOOKUP(B3037,辅助信息!E:J,6,FALSE)</f>
        <v>现场禁止使用氢能源挂车！优先威钢发货,我方卸车,新老国标钢厂不加价可直发，因陕钢多次出现磅差，项目拒绝使用</v>
      </c>
      <c r="M3037" s="93">
        <v>45897</v>
      </c>
      <c r="O3037" s="64">
        <f ca="1" t="shared" si="175"/>
        <v>0</v>
      </c>
      <c r="P3037" s="64">
        <f ca="1" t="shared" si="176"/>
        <v>74</v>
      </c>
      <c r="Q3037" s="29" t="str">
        <f>VLOOKUP(B3037,辅助信息!E:M,9,FALSE)</f>
        <v>ZTWM-CDGS-XS-2024-0030-华西集采-简州大道</v>
      </c>
      <c r="R3037" s="29" t="str">
        <f>_xlfn._xlws.FILTER(辅助信息!D:D,辅助信息!E:E=B3037)</f>
        <v>华西简阳西城嘉苑</v>
      </c>
    </row>
    <row r="3038" hidden="1" spans="2:18">
      <c r="B3038" s="40" t="s">
        <v>81</v>
      </c>
      <c r="C3038" s="72">
        <v>45897</v>
      </c>
      <c r="D3038" s="40" t="str">
        <f>VLOOKUP(B3038,辅助信息!E:K,7,FALSE)</f>
        <v>JWDDCD2025060900080</v>
      </c>
      <c r="E3038" s="40" t="str">
        <f>VLOOKUP(F3038,辅助信息!A:B,2,FALSE)</f>
        <v>螺纹钢</v>
      </c>
      <c r="F3038" s="40" t="s">
        <v>22</v>
      </c>
      <c r="G3038" s="36">
        <v>20</v>
      </c>
      <c r="H3038" s="122">
        <f>_xlfn.XLOOKUP(C3038&amp;F3038&amp;I3038&amp;J3038,'[1]2025年已发货'!$F:$F&amp;'[1]2025年已发货'!$C:$C&amp;'[1]2025年已发货'!$G:$G&amp;'[1]2025年已发货'!$H:$H,'[1]2025年已发货'!$E:$E,"未发货")</f>
        <v>20</v>
      </c>
      <c r="I3038" s="40" t="str">
        <f>VLOOKUP(B3038,辅助信息!E:I,3,FALSE)</f>
        <v>（华西简阳西城嘉苑）四川省成都市简阳市简城街道高屋村</v>
      </c>
      <c r="J3038" s="40" t="str">
        <f>VLOOKUP(B3038,辅助信息!E:I,4,FALSE)</f>
        <v>张瀚镭</v>
      </c>
      <c r="K3038" s="40">
        <f>VLOOKUP(J3038,辅助信息!H:I,2,FALSE)</f>
        <v>15884666220</v>
      </c>
      <c r="L3038" s="111" t="str">
        <f>VLOOKUP(B3038,辅助信息!E:J,6,FALSE)</f>
        <v>现场禁止使用氢能源挂车！优先威钢发货,我方卸车,新老国标钢厂不加价可直发，因陕钢多次出现磅差，项目拒绝使用</v>
      </c>
      <c r="M3038" s="93">
        <v>45897</v>
      </c>
      <c r="O3038" s="64">
        <f ca="1" t="shared" si="175"/>
        <v>0</v>
      </c>
      <c r="P3038" s="64">
        <f ca="1" t="shared" si="176"/>
        <v>74</v>
      </c>
      <c r="Q3038" s="29" t="str">
        <f>VLOOKUP(B3038,辅助信息!E:M,9,FALSE)</f>
        <v>ZTWM-CDGS-XS-2024-0030-华西集采-简州大道</v>
      </c>
      <c r="R3038" s="29" t="str">
        <f>_xlfn._xlws.FILTER(辅助信息!D:D,辅助信息!E:E=B3038)</f>
        <v>华西简阳西城嘉苑</v>
      </c>
    </row>
    <row r="3039" hidden="1" spans="2:18">
      <c r="B3039" s="40" t="s">
        <v>167</v>
      </c>
      <c r="C3039" s="72">
        <v>45896</v>
      </c>
      <c r="D3039" s="40" t="str">
        <f>VLOOKUP(B3039,辅助信息!E:K,7,FALSE)</f>
        <v>JWDDCD2025102100473</v>
      </c>
      <c r="E3039" s="40" t="str">
        <f>VLOOKUP(F3039,辅助信息!A:B,2,FALSE)</f>
        <v>盘螺</v>
      </c>
      <c r="F3039" s="40" t="s">
        <v>40</v>
      </c>
      <c r="G3039" s="36">
        <v>12</v>
      </c>
      <c r="H3039" s="122">
        <f>_xlfn.XLOOKUP(C3039&amp;F3039&amp;I3039&amp;J3039,'[1]2025年已发货'!$F:$F&amp;'[1]2025年已发货'!$C:$C&amp;'[1]2025年已发货'!$G:$G&amp;'[1]2025年已发货'!$H:$H,'[1]2025年已发货'!$E:$E,"未发货")</f>
        <v>12</v>
      </c>
      <c r="I3039" s="40" t="str">
        <f>VLOOKUP(B3039,辅助信息!E:I,3,FALSE)</f>
        <v>(五冶建设扩建艺体中学二期工程)四川省成都市双流区光荣路成都艺体中学南200米</v>
      </c>
      <c r="J3039" s="40" t="str">
        <f>VLOOKUP(B3039,辅助信息!E:I,4,FALSE)</f>
        <v>谢序强</v>
      </c>
      <c r="K3039" s="40">
        <f>VLOOKUP(J3039,辅助信息!H:I,2,FALSE)</f>
        <v>13458588232</v>
      </c>
      <c r="L3039" s="111" t="str">
        <f>VLOOKUP(B3039,辅助信息!E:J,6,FALSE)</f>
        <v>联系实际收货人（谢序强13458588232）五冶建设送货单,一式6份材质书,锈货不收，项目名称：扩建艺体中学二期工程，装货前联系收货人核实到场规格,没提前告知进场规格现场不给予接收</v>
      </c>
      <c r="O3039" s="64" t="str">
        <f ca="1" t="shared" si="175"/>
        <v/>
      </c>
      <c r="P3039" s="64" t="str">
        <f ca="1" t="shared" si="176"/>
        <v/>
      </c>
      <c r="Q3039" s="29" t="str">
        <f>VLOOKUP(B3039,辅助信息!E:M,9,FALSE)</f>
        <v>ZTWM-CDGS-XS-2025-0073-五冶天府-成都怡心湖片区及龙泉驿医院等项目</v>
      </c>
      <c r="R3039" s="29" t="str">
        <f>_xlfn._xlws.FILTER(辅助信息!D:D,辅助信息!E:E=B3039)</f>
        <v>五冶建设扩建艺体中学二期工程</v>
      </c>
    </row>
    <row r="3040" hidden="1" spans="2:18">
      <c r="B3040" s="40" t="s">
        <v>167</v>
      </c>
      <c r="C3040" s="72">
        <v>45896</v>
      </c>
      <c r="D3040" s="40" t="str">
        <f>VLOOKUP(B3040,辅助信息!E:K,7,FALSE)</f>
        <v>JWDDCD2025102100473</v>
      </c>
      <c r="E3040" s="40" t="str">
        <f>VLOOKUP(F3040,辅助信息!A:B,2,FALSE)</f>
        <v>盘螺</v>
      </c>
      <c r="F3040" s="40" t="s">
        <v>41</v>
      </c>
      <c r="G3040" s="36">
        <v>10</v>
      </c>
      <c r="H3040" s="122">
        <f>_xlfn.XLOOKUP(C3040&amp;F3040&amp;I3040&amp;J3040,'[1]2025年已发货'!$F:$F&amp;'[1]2025年已发货'!$C:$C&amp;'[1]2025年已发货'!$G:$G&amp;'[1]2025年已发货'!$H:$H,'[1]2025年已发货'!$E:$E,"未发货")</f>
        <v>10</v>
      </c>
      <c r="I3040" s="40" t="str">
        <f>VLOOKUP(B3040,辅助信息!E:I,3,FALSE)</f>
        <v>(五冶建设扩建艺体中学二期工程)四川省成都市双流区光荣路成都艺体中学南200米</v>
      </c>
      <c r="J3040" s="40" t="str">
        <f>VLOOKUP(B3040,辅助信息!E:I,4,FALSE)</f>
        <v>谢序强</v>
      </c>
      <c r="K3040" s="40">
        <f>VLOOKUP(J3040,辅助信息!H:I,2,FALSE)</f>
        <v>13458588232</v>
      </c>
      <c r="L3040" s="111" t="str">
        <f>VLOOKUP(B3040,辅助信息!E:J,6,FALSE)</f>
        <v>联系实际收货人（谢序强13458588232）五冶建设送货单,一式6份材质书,锈货不收，项目名称：扩建艺体中学二期工程，装货前联系收货人核实到场规格,没提前告知进场规格现场不给予接收</v>
      </c>
      <c r="O3040" s="64" t="str">
        <f ca="1" t="shared" si="175"/>
        <v/>
      </c>
      <c r="P3040" s="64" t="str">
        <f ca="1" t="shared" si="176"/>
        <v/>
      </c>
      <c r="Q3040" s="29" t="str">
        <f>VLOOKUP(B3040,辅助信息!E:M,9,FALSE)</f>
        <v>ZTWM-CDGS-XS-2025-0073-五冶天府-成都怡心湖片区及龙泉驿医院等项目</v>
      </c>
      <c r="R3040" s="29" t="str">
        <f>_xlfn._xlws.FILTER(辅助信息!D:D,辅助信息!E:E=B3040)</f>
        <v>五冶建设扩建艺体中学二期工程</v>
      </c>
    </row>
    <row r="3041" hidden="1" spans="2:18">
      <c r="B3041" s="40" t="s">
        <v>167</v>
      </c>
      <c r="C3041" s="72">
        <v>45896</v>
      </c>
      <c r="D3041" s="40" t="str">
        <f>VLOOKUP(B3041,辅助信息!E:K,7,FALSE)</f>
        <v>JWDDCD2025102100473</v>
      </c>
      <c r="E3041" s="40" t="str">
        <f>VLOOKUP(F3041,辅助信息!A:B,2,FALSE)</f>
        <v>螺纹钢</v>
      </c>
      <c r="F3041" s="40" t="s">
        <v>22</v>
      </c>
      <c r="G3041" s="36">
        <v>70</v>
      </c>
      <c r="H3041" s="122">
        <f>_xlfn.XLOOKUP(C3041&amp;F3041&amp;I3041&amp;J3041,'[1]2025年已发货'!$F:$F&amp;'[1]2025年已发货'!$C:$C&amp;'[1]2025年已发货'!$G:$G&amp;'[1]2025年已发货'!$H:$H,'[1]2025年已发货'!$E:$E,"未发货")</f>
        <v>50</v>
      </c>
      <c r="I3041" s="40" t="str">
        <f>VLOOKUP(B3041,辅助信息!E:I,3,FALSE)</f>
        <v>(五冶建设扩建艺体中学二期工程)四川省成都市双流区光荣路成都艺体中学南200米</v>
      </c>
      <c r="J3041" s="40" t="str">
        <f>VLOOKUP(B3041,辅助信息!E:I,4,FALSE)</f>
        <v>谢序强</v>
      </c>
      <c r="K3041" s="40">
        <f>VLOOKUP(J3041,辅助信息!H:I,2,FALSE)</f>
        <v>13458588232</v>
      </c>
      <c r="L3041" s="111" t="str">
        <f>VLOOKUP(B3041,辅助信息!E:J,6,FALSE)</f>
        <v>联系实际收货人（谢序强13458588232）五冶建设送货单,一式6份材质书,锈货不收，项目名称：扩建艺体中学二期工程，装货前联系收货人核实到场规格,没提前告知进场规格现场不给予接收</v>
      </c>
      <c r="O3041" s="64" t="str">
        <f ca="1" t="shared" si="175"/>
        <v/>
      </c>
      <c r="P3041" s="64" t="str">
        <f ca="1" t="shared" si="176"/>
        <v/>
      </c>
      <c r="Q3041" s="29" t="str">
        <f>VLOOKUP(B3041,辅助信息!E:M,9,FALSE)</f>
        <v>ZTWM-CDGS-XS-2025-0073-五冶天府-成都怡心湖片区及龙泉驿医院等项目</v>
      </c>
      <c r="R3041" s="29" t="str">
        <f>_xlfn._xlws.FILTER(辅助信息!D:D,辅助信息!E:E=B3041)</f>
        <v>五冶建设扩建艺体中学二期工程</v>
      </c>
    </row>
    <row r="3042" hidden="1" spans="2:18">
      <c r="B3042" s="40" t="s">
        <v>169</v>
      </c>
      <c r="C3042" s="72">
        <v>45896</v>
      </c>
      <c r="D3042" s="40" t="str">
        <f>VLOOKUP(B3042,辅助信息!E:K,7,FALSE)</f>
        <v>JWDDCD2025051800044</v>
      </c>
      <c r="E3042" s="40" t="str">
        <f>VLOOKUP(F3042,辅助信息!A:B,2,FALSE)</f>
        <v>螺纹钢</v>
      </c>
      <c r="F3042" s="40" t="s">
        <v>28</v>
      </c>
      <c r="G3042" s="36">
        <v>70</v>
      </c>
      <c r="H3042" s="122" t="str">
        <f>_xlfn.XLOOKUP(C3042&amp;F3042&amp;I3042&amp;J3042,'[1]2025年已发货'!$F:$F&amp;'[1]2025年已发货'!$C:$C&amp;'[1]2025年已发货'!$G:$G&amp;'[1]2025年已发货'!$H:$H,'[1]2025年已发货'!$E:$E,"未发货")</f>
        <v>未发货</v>
      </c>
      <c r="I3042" s="40" t="str">
        <f>VLOOKUP(B3042,辅助信息!E:I,3,FALSE)</f>
        <v>(五冶建设龙泉芙蓉花语项目-1,3地块)龙泉驿区北川路双堰塘钓鱼东100米(北川路)</v>
      </c>
      <c r="J3042" s="40" t="str">
        <f>VLOOKUP(B3042,辅助信息!E:I,4,FALSE)</f>
        <v>祝斯阳</v>
      </c>
      <c r="K3042" s="40">
        <f>VLOOKUP(J3042,辅助信息!H:I,2,FALSE)</f>
        <v>15583590797</v>
      </c>
      <c r="L3042" s="111" t="str">
        <f>VLOOKUP(B3042,辅助信息!E:J,6,FALSE)</f>
        <v>联系实际收货人（祝斯阳15583590797）项目拒绝威钢发货！！！五冶建设送货单,6份材质书,锈货不收，项目名称：中冶成勘-成都安置房项目，装货前联系收货人核实到场规格,没提前告知进场规格现场不给予接收</v>
      </c>
      <c r="O3042" s="64" t="str">
        <f ca="1" t="shared" si="175"/>
        <v/>
      </c>
      <c r="P3042" s="64" t="str">
        <f ca="1" t="shared" si="176"/>
        <v/>
      </c>
      <c r="Q3042" s="29" t="str">
        <f>VLOOKUP(B3042,辅助信息!E:M,9,FALSE)</f>
        <v>ZTWM-CDGS-XS-2025-0073-五冶天府-成都怡心湖片区及龙泉驿医院等项目</v>
      </c>
      <c r="R3042" s="29" t="str">
        <f>_xlfn._xlws.FILTER(辅助信息!D:D,辅助信息!E:E=B3042)</f>
        <v>五冶建设龙泉芙蓉花语项目</v>
      </c>
    </row>
    <row r="3043" hidden="1" spans="2:18">
      <c r="B3043" s="40" t="s">
        <v>147</v>
      </c>
      <c r="C3043" s="72">
        <v>45899</v>
      </c>
      <c r="D3043" s="40" t="str">
        <f>VLOOKUP(B3043,辅助信息!E:K,7,FALSE)</f>
        <v>JWDDCD2025052800131</v>
      </c>
      <c r="E3043" s="40" t="str">
        <f>VLOOKUP(F3043,辅助信息!A:B,2,FALSE)</f>
        <v>螺纹钢</v>
      </c>
      <c r="F3043" s="40" t="s">
        <v>32</v>
      </c>
      <c r="G3043" s="36">
        <v>3</v>
      </c>
      <c r="H3043" s="122" t="str">
        <f>_xlfn.XLOOKUP(C3043&amp;F3043&amp;I3043&amp;J3043,'[1]2025年已发货'!$F:$F&amp;'[1]2025年已发货'!$C:$C&amp;'[1]2025年已发货'!$G:$G&amp;'[1]2025年已发货'!$H:$H,'[1]2025年已发货'!$E:$E,"未发货")</f>
        <v>未发货</v>
      </c>
      <c r="I3043" s="40" t="str">
        <f>VLOOKUP(B3043,辅助信息!E:I,3,FALSE)</f>
        <v>（商投建工达州中医药科技园-4工区-11号楼）达州市通川区达州中医药职业学院犀牛大道北段</v>
      </c>
      <c r="J3043" s="40" t="str">
        <f>VLOOKUP(B3043,辅助信息!E:I,4,FALSE)</f>
        <v>张扬</v>
      </c>
      <c r="K3043" s="40">
        <f>VLOOKUP(J3043,辅助信息!H:I,2,FALSE)</f>
        <v>18381904567</v>
      </c>
      <c r="L3043" s="111" t="str">
        <f>VLOOKUP(B3043,辅助信息!E:J,6,FALSE)</f>
        <v>控制炉批号！多了现场不收！,优先安排达钢,提前联系到场规格及数量</v>
      </c>
      <c r="M3043" s="93">
        <v>45897</v>
      </c>
      <c r="O3043" s="64">
        <f ca="1" t="shared" si="175"/>
        <v>0</v>
      </c>
      <c r="P3043" s="64">
        <f ca="1" t="shared" si="176"/>
        <v>74</v>
      </c>
      <c r="Q3043" s="29" t="str">
        <f>VLOOKUP(B3043,辅助信息!E:M,9,FALSE)</f>
        <v>ZTWM-CDGS-XS-2024-0134-商投建工达州中医药科技成果示范园项目</v>
      </c>
      <c r="R3043" s="29" t="str">
        <f>_xlfn._xlws.FILTER(辅助信息!D:D,辅助信息!E:E=B3043)</f>
        <v>商投建工达州中医药科技园</v>
      </c>
    </row>
    <row r="3044" hidden="1" spans="2:18">
      <c r="B3044" s="40" t="s">
        <v>147</v>
      </c>
      <c r="C3044" s="72">
        <v>45899</v>
      </c>
      <c r="D3044" s="40" t="str">
        <f>VLOOKUP(B3044,辅助信息!E:K,7,FALSE)</f>
        <v>JWDDCD2025052800131</v>
      </c>
      <c r="E3044" s="40" t="str">
        <f>VLOOKUP(F3044,辅助信息!A:B,2,FALSE)</f>
        <v>螺纹钢</v>
      </c>
      <c r="F3044" s="40" t="s">
        <v>30</v>
      </c>
      <c r="G3044" s="36">
        <v>6</v>
      </c>
      <c r="H3044" s="122" t="str">
        <f>_xlfn.XLOOKUP(C3044&amp;F3044&amp;I3044&amp;J3044,'[1]2025年已发货'!$F:$F&amp;'[1]2025年已发货'!$C:$C&amp;'[1]2025年已发货'!$G:$G&amp;'[1]2025年已发货'!$H:$H,'[1]2025年已发货'!$E:$E,"未发货")</f>
        <v>未发货</v>
      </c>
      <c r="I3044" s="40" t="str">
        <f>VLOOKUP(B3044,辅助信息!E:I,3,FALSE)</f>
        <v>（商投建工达州中医药科技园-4工区-11号楼）达州市通川区达州中医药职业学院犀牛大道北段</v>
      </c>
      <c r="J3044" s="40" t="str">
        <f>VLOOKUP(B3044,辅助信息!E:I,4,FALSE)</f>
        <v>张扬</v>
      </c>
      <c r="K3044" s="40">
        <f>VLOOKUP(J3044,辅助信息!H:I,2,FALSE)</f>
        <v>18381904567</v>
      </c>
      <c r="L3044" s="111" t="str">
        <f>VLOOKUP(B3044,辅助信息!E:J,6,FALSE)</f>
        <v>控制炉批号！多了现场不收！,优先安排达钢,提前联系到场规格及数量</v>
      </c>
      <c r="M3044" s="93">
        <v>45897</v>
      </c>
      <c r="O3044" s="64">
        <f ca="1" t="shared" si="175"/>
        <v>0</v>
      </c>
      <c r="P3044" s="64">
        <f ca="1" t="shared" si="176"/>
        <v>74</v>
      </c>
      <c r="Q3044" s="29" t="str">
        <f>VLOOKUP(B3044,辅助信息!E:M,9,FALSE)</f>
        <v>ZTWM-CDGS-XS-2024-0134-商投建工达州中医药科技成果示范园项目</v>
      </c>
      <c r="R3044" s="29" t="str">
        <f>_xlfn._xlws.FILTER(辅助信息!D:D,辅助信息!E:E=B3044)</f>
        <v>商投建工达州中医药科技园</v>
      </c>
    </row>
    <row r="3045" hidden="1" spans="2:18">
      <c r="B3045" s="40" t="s">
        <v>163</v>
      </c>
      <c r="C3045" s="72">
        <v>45899</v>
      </c>
      <c r="D3045" s="40" t="str">
        <f>VLOOKUP(B3045,辅助信息!E:K,7,FALSE)</f>
        <v>JWDDCD2025052800131</v>
      </c>
      <c r="E3045" s="40" t="str">
        <f>VLOOKUP(F3045,辅助信息!A:B,2,FALSE)</f>
        <v>盘螺</v>
      </c>
      <c r="F3045" s="40" t="s">
        <v>40</v>
      </c>
      <c r="G3045" s="36">
        <v>13</v>
      </c>
      <c r="H3045" s="122">
        <f>_xlfn.XLOOKUP(C3045&amp;F3045&amp;I3045&amp;J3045,'[1]2025年已发货'!$F:$F&amp;'[1]2025年已发货'!$C:$C&amp;'[1]2025年已发货'!$G:$G&amp;'[1]2025年已发货'!$H:$H,'[1]2025年已发货'!$E:$E,"未发货")</f>
        <v>40</v>
      </c>
      <c r="I3045" s="40" t="str">
        <f>VLOOKUP(B3045,辅助信息!E:I,3,FALSE)</f>
        <v>（商投建工达州中医药科技园-4工区-9号楼）达州市通川区达州中医药职业学院犀牛大道北段</v>
      </c>
      <c r="J3045" s="40" t="str">
        <f>VLOOKUP(B3045,辅助信息!E:I,4,FALSE)</f>
        <v>张扬</v>
      </c>
      <c r="K3045" s="40">
        <f>VLOOKUP(J3045,辅助信息!H:I,2,FALSE)</f>
        <v>18381904567</v>
      </c>
      <c r="L3045" s="111" t="str">
        <f>VLOOKUP(B3045,辅助信息!E:J,6,FALSE)</f>
        <v>控制炉批号！多了现场不收！,优先安排达钢,提前联系到场规格及数量</v>
      </c>
      <c r="M3045" s="93">
        <v>45897</v>
      </c>
      <c r="O3045" s="64">
        <f ca="1" t="shared" si="175"/>
        <v>0</v>
      </c>
      <c r="P3045" s="64">
        <f ca="1" t="shared" si="176"/>
        <v>74</v>
      </c>
      <c r="Q3045" s="29" t="str">
        <f>VLOOKUP(B3045,辅助信息!E:M,9,FALSE)</f>
        <v>ZTWM-CDGS-XS-2024-0134-商投建工达州中医药科技成果示范园项目</v>
      </c>
      <c r="R3045" s="29" t="str">
        <f>_xlfn._xlws.FILTER(辅助信息!D:D,辅助信息!E:E=B3045)</f>
        <v>商投建工达州中医药科技园</v>
      </c>
    </row>
    <row r="3046" hidden="1" spans="2:18">
      <c r="B3046" s="40" t="s">
        <v>163</v>
      </c>
      <c r="C3046" s="72">
        <v>45899</v>
      </c>
      <c r="D3046" s="40" t="str">
        <f>VLOOKUP(B3046,辅助信息!E:K,7,FALSE)</f>
        <v>JWDDCD2025052800131</v>
      </c>
      <c r="E3046" s="40" t="str">
        <f>VLOOKUP(F3046,辅助信息!A:B,2,FALSE)</f>
        <v>螺纹钢</v>
      </c>
      <c r="F3046" s="40" t="s">
        <v>30</v>
      </c>
      <c r="G3046" s="36">
        <v>6</v>
      </c>
      <c r="H3046" s="122" t="str">
        <f>_xlfn.XLOOKUP(C3046&amp;F3046&amp;I3046&amp;J3046,'[1]2025年已发货'!$F:$F&amp;'[1]2025年已发货'!$C:$C&amp;'[1]2025年已发货'!$G:$G&amp;'[1]2025年已发货'!$H:$H,'[1]2025年已发货'!$E:$E,"未发货")</f>
        <v>未发货</v>
      </c>
      <c r="I3046" s="40" t="str">
        <f>VLOOKUP(B3046,辅助信息!E:I,3,FALSE)</f>
        <v>（商投建工达州中医药科技园-4工区-9号楼）达州市通川区达州中医药职业学院犀牛大道北段</v>
      </c>
      <c r="J3046" s="40" t="str">
        <f>VLOOKUP(B3046,辅助信息!E:I,4,FALSE)</f>
        <v>张扬</v>
      </c>
      <c r="K3046" s="40">
        <f>VLOOKUP(J3046,辅助信息!H:I,2,FALSE)</f>
        <v>18381904567</v>
      </c>
      <c r="L3046" s="111" t="str">
        <f>VLOOKUP(B3046,辅助信息!E:J,6,FALSE)</f>
        <v>控制炉批号！多了现场不收！,优先安排达钢,提前联系到场规格及数量</v>
      </c>
      <c r="M3046" s="93">
        <v>45897</v>
      </c>
      <c r="O3046" s="64">
        <f ca="1" t="shared" si="175"/>
        <v>0</v>
      </c>
      <c r="P3046" s="64">
        <f ca="1" t="shared" si="176"/>
        <v>74</v>
      </c>
      <c r="Q3046" s="29" t="str">
        <f>VLOOKUP(B3046,辅助信息!E:M,9,FALSE)</f>
        <v>ZTWM-CDGS-XS-2024-0134-商投建工达州中医药科技成果示范园项目</v>
      </c>
      <c r="R3046" s="29" t="str">
        <f>_xlfn._xlws.FILTER(辅助信息!D:D,辅助信息!E:E=B3046)</f>
        <v>商投建工达州中医药科技园</v>
      </c>
    </row>
    <row r="3047" hidden="1" spans="2:18">
      <c r="B3047" s="40" t="s">
        <v>163</v>
      </c>
      <c r="C3047" s="72">
        <v>45899</v>
      </c>
      <c r="D3047" s="40" t="str">
        <f>VLOOKUP(B3047,辅助信息!E:K,7,FALSE)</f>
        <v>JWDDCD2025052800131</v>
      </c>
      <c r="E3047" s="40" t="str">
        <f>VLOOKUP(F3047,辅助信息!A:B,2,FALSE)</f>
        <v>螺纹钢</v>
      </c>
      <c r="F3047" s="40" t="s">
        <v>21</v>
      </c>
      <c r="G3047" s="36">
        <v>6</v>
      </c>
      <c r="H3047" s="122" t="str">
        <f>_xlfn.XLOOKUP(C3047&amp;F3047&amp;I3047&amp;J3047,'[1]2025年已发货'!$F:$F&amp;'[1]2025年已发货'!$C:$C&amp;'[1]2025年已发货'!$G:$G&amp;'[1]2025年已发货'!$H:$H,'[1]2025年已发货'!$E:$E,"未发货")</f>
        <v>未发货</v>
      </c>
      <c r="I3047" s="40" t="str">
        <f>VLOOKUP(B3047,辅助信息!E:I,3,FALSE)</f>
        <v>（商投建工达州中医药科技园-4工区-9号楼）达州市通川区达州中医药职业学院犀牛大道北段</v>
      </c>
      <c r="J3047" s="40" t="str">
        <f>VLOOKUP(B3047,辅助信息!E:I,4,FALSE)</f>
        <v>张扬</v>
      </c>
      <c r="K3047" s="40">
        <f>VLOOKUP(J3047,辅助信息!H:I,2,FALSE)</f>
        <v>18381904567</v>
      </c>
      <c r="L3047" s="111" t="str">
        <f>VLOOKUP(B3047,辅助信息!E:J,6,FALSE)</f>
        <v>控制炉批号！多了现场不收！,优先安排达钢,提前联系到场规格及数量</v>
      </c>
      <c r="M3047" s="93">
        <v>45897</v>
      </c>
      <c r="O3047" s="64">
        <f ca="1" t="shared" si="175"/>
        <v>0</v>
      </c>
      <c r="P3047" s="64">
        <f ca="1" t="shared" si="176"/>
        <v>74</v>
      </c>
      <c r="Q3047" s="29" t="str">
        <f>VLOOKUP(B3047,辅助信息!E:M,9,FALSE)</f>
        <v>ZTWM-CDGS-XS-2024-0134-商投建工达州中医药科技成果示范园项目</v>
      </c>
      <c r="R3047" s="29" t="str">
        <f>_xlfn._xlws.FILTER(辅助信息!D:D,辅助信息!E:E=B3047)</f>
        <v>商投建工达州中医药科技园</v>
      </c>
    </row>
    <row r="3048" hidden="1" spans="2:18">
      <c r="B3048" s="40" t="s">
        <v>163</v>
      </c>
      <c r="C3048" s="72">
        <v>45899</v>
      </c>
      <c r="D3048" s="40" t="str">
        <f>VLOOKUP(B3048,辅助信息!E:K,7,FALSE)</f>
        <v>JWDDCD2025052800131</v>
      </c>
      <c r="E3048" s="40" t="str">
        <f>VLOOKUP(F3048,辅助信息!A:B,2,FALSE)</f>
        <v>螺纹钢</v>
      </c>
      <c r="F3048" s="40" t="s">
        <v>58</v>
      </c>
      <c r="G3048" s="36">
        <v>12</v>
      </c>
      <c r="H3048" s="122" t="str">
        <f>_xlfn.XLOOKUP(C3048&amp;F3048&amp;I3048&amp;J3048,'[1]2025年已发货'!$F:$F&amp;'[1]2025年已发货'!$C:$C&amp;'[1]2025年已发货'!$G:$G&amp;'[1]2025年已发货'!$H:$H,'[1]2025年已发货'!$E:$E,"未发货")</f>
        <v>未发货</v>
      </c>
      <c r="I3048" s="40" t="str">
        <f>VLOOKUP(B3048,辅助信息!E:I,3,FALSE)</f>
        <v>（商投建工达州中医药科技园-4工区-9号楼）达州市通川区达州中医药职业学院犀牛大道北段</v>
      </c>
      <c r="J3048" s="40" t="str">
        <f>VLOOKUP(B3048,辅助信息!E:I,4,FALSE)</f>
        <v>张扬</v>
      </c>
      <c r="K3048" s="40">
        <f>VLOOKUP(J3048,辅助信息!H:I,2,FALSE)</f>
        <v>18381904567</v>
      </c>
      <c r="L3048" s="111" t="str">
        <f>VLOOKUP(B3048,辅助信息!E:J,6,FALSE)</f>
        <v>控制炉批号！多了现场不收！,优先安排达钢,提前联系到场规格及数量</v>
      </c>
      <c r="M3048" s="93">
        <v>45897</v>
      </c>
      <c r="O3048" s="64">
        <f ca="1" t="shared" si="175"/>
        <v>0</v>
      </c>
      <c r="P3048" s="64">
        <f ca="1" t="shared" si="176"/>
        <v>74</v>
      </c>
      <c r="Q3048" s="29" t="str">
        <f>VLOOKUP(B3048,辅助信息!E:M,9,FALSE)</f>
        <v>ZTWM-CDGS-XS-2024-0134-商投建工达州中医药科技成果示范园项目</v>
      </c>
      <c r="R3048" s="29" t="str">
        <f>_xlfn._xlws.FILTER(辅助信息!D:D,辅助信息!E:E=B3048)</f>
        <v>商投建工达州中医药科技园</v>
      </c>
    </row>
    <row r="3049" hidden="1" spans="2:18">
      <c r="B3049" s="40" t="s">
        <v>186</v>
      </c>
      <c r="C3049" s="72">
        <v>45899</v>
      </c>
      <c r="D3049" s="40" t="str">
        <f>VLOOKUP(B3049,辅助信息!E:K,7,FALSE)</f>
        <v>JWDDCD2025072900123</v>
      </c>
      <c r="E3049" s="40" t="str">
        <f>VLOOKUP(F3049,辅助信息!A:B,2,FALSE)</f>
        <v>螺纹钢</v>
      </c>
      <c r="F3049" s="40" t="s">
        <v>18</v>
      </c>
      <c r="G3049" s="36">
        <v>18</v>
      </c>
      <c r="H3049" s="122" t="str">
        <f>_xlfn.XLOOKUP(C3049&amp;F3049&amp;I3049&amp;J3049,'[1]2025年已发货'!$F:$F&amp;'[1]2025年已发货'!$C:$C&amp;'[1]2025年已发货'!$G:$G&amp;'[1]2025年已发货'!$H:$H,'[1]2025年已发货'!$E:$E,"未发货")</f>
        <v>未发货</v>
      </c>
      <c r="I3049" s="40" t="str">
        <f>VLOOKUP(B3049,辅助信息!E:I,3,FALSE)</f>
        <v>(乐山市校地共建产教融合基地建设项目二标段)四川省乐山市市中区苏稽镇</v>
      </c>
      <c r="J3049" s="40" t="str">
        <f>VLOOKUP(B3049,辅助信息!E:I,4,FALSE)</f>
        <v>彭江涛</v>
      </c>
      <c r="K3049" s="40">
        <f>VLOOKUP(J3049,辅助信息!H:I,2,FALSE)</f>
        <v>13990276572</v>
      </c>
      <c r="L3049" s="111" t="str">
        <f>VLOOKUP(B3049,辅助信息!E:J,6,FALSE)</f>
        <v>联系实际收货人（彭江涛13990276572）现场要求炉批号控制2个以下，超2个不给予签收。提前联系到场规格及数量</v>
      </c>
      <c r="O3049" s="64" t="str">
        <f ca="1" t="shared" si="175"/>
        <v/>
      </c>
      <c r="P3049" s="64" t="str">
        <f ca="1" t="shared" si="176"/>
        <v/>
      </c>
      <c r="Q3049" s="29" t="str">
        <f>VLOOKUP(B3049,辅助信息!E:M,9,FALSE)</f>
        <v>ZTWM-CDGS-XS-2025-0126-四川机司-乐山市校地共建产教融合基地配套设施项目施工二标段钢筋采购合同</v>
      </c>
      <c r="R3049" s="29" t="str">
        <f>_xlfn._xlws.FILTER(辅助信息!D:D,辅助信息!E:E=B3049)</f>
        <v>乐山市校地共建产教融合基地建设项目</v>
      </c>
    </row>
    <row r="3050" hidden="1" spans="2:18">
      <c r="B3050" s="40" t="s">
        <v>186</v>
      </c>
      <c r="C3050" s="72">
        <v>45899</v>
      </c>
      <c r="D3050" s="40" t="str">
        <f>VLOOKUP(B3050,辅助信息!E:K,7,FALSE)</f>
        <v>JWDDCD2025072900123</v>
      </c>
      <c r="E3050" s="40" t="str">
        <f>VLOOKUP(F3050,辅助信息!A:B,2,FALSE)</f>
        <v>螺纹钢</v>
      </c>
      <c r="F3050" s="40" t="s">
        <v>18</v>
      </c>
      <c r="G3050" s="36">
        <v>5</v>
      </c>
      <c r="H3050" s="122" t="str">
        <f>_xlfn.XLOOKUP(C3050&amp;F3050&amp;I3050&amp;J3050,'[1]2025年已发货'!$F:$F&amp;'[1]2025年已发货'!$C:$C&amp;'[1]2025年已发货'!$G:$G&amp;'[1]2025年已发货'!$H:$H,'[1]2025年已发货'!$E:$E,"未发货")</f>
        <v>未发货</v>
      </c>
      <c r="I3050" s="40" t="str">
        <f>VLOOKUP(B3050,辅助信息!E:I,3,FALSE)</f>
        <v>(乐山市校地共建产教融合基地建设项目二标段)四川省乐山市市中区苏稽镇</v>
      </c>
      <c r="J3050" s="40" t="str">
        <f>VLOOKUP(B3050,辅助信息!E:I,4,FALSE)</f>
        <v>彭江涛</v>
      </c>
      <c r="K3050" s="40">
        <f>VLOOKUP(J3050,辅助信息!H:I,2,FALSE)</f>
        <v>13990276572</v>
      </c>
      <c r="L3050" s="111" t="str">
        <f>VLOOKUP(B3050,辅助信息!E:J,6,FALSE)</f>
        <v>联系实际收货人（彭江涛13990276572）现场要求炉批号控制2个以下，超2个不给予签收。提前联系到场规格及数量</v>
      </c>
      <c r="O3050" s="64" t="str">
        <f ca="1" t="shared" si="175"/>
        <v/>
      </c>
      <c r="P3050" s="64" t="str">
        <f ca="1" t="shared" si="176"/>
        <v/>
      </c>
      <c r="Q3050" s="29" t="str">
        <f>VLOOKUP(B3050,辅助信息!E:M,9,FALSE)</f>
        <v>ZTWM-CDGS-XS-2025-0126-四川机司-乐山市校地共建产教融合基地配套设施项目施工二标段钢筋采购合同</v>
      </c>
      <c r="R3050" s="29" t="str">
        <f>_xlfn._xlws.FILTER(辅助信息!D:D,辅助信息!E:E=B3050)</f>
        <v>乐山市校地共建产教融合基地建设项目</v>
      </c>
    </row>
    <row r="3051" hidden="1" spans="2:18">
      <c r="B3051" s="40" t="s">
        <v>186</v>
      </c>
      <c r="C3051" s="72">
        <v>45899</v>
      </c>
      <c r="D3051" s="40" t="str">
        <f>VLOOKUP(B3051,辅助信息!E:K,7,FALSE)</f>
        <v>JWDDCD2025072900123</v>
      </c>
      <c r="E3051" s="40" t="str">
        <f>VLOOKUP(F3051,辅助信息!A:B,2,FALSE)</f>
        <v>螺纹钢</v>
      </c>
      <c r="F3051" s="40" t="s">
        <v>91</v>
      </c>
      <c r="G3051" s="36">
        <v>5</v>
      </c>
      <c r="H3051" s="122" t="str">
        <f>_xlfn.XLOOKUP(C3051&amp;F3051&amp;I3051&amp;J3051,'[1]2025年已发货'!$F:$F&amp;'[1]2025年已发货'!$C:$C&amp;'[1]2025年已发货'!$G:$G&amp;'[1]2025年已发货'!$H:$H,'[1]2025年已发货'!$E:$E,"未发货")</f>
        <v>未发货</v>
      </c>
      <c r="I3051" s="40" t="str">
        <f>VLOOKUP(B3051,辅助信息!E:I,3,FALSE)</f>
        <v>(乐山市校地共建产教融合基地建设项目二标段)四川省乐山市市中区苏稽镇</v>
      </c>
      <c r="J3051" s="40" t="str">
        <f>VLOOKUP(B3051,辅助信息!E:I,4,FALSE)</f>
        <v>彭江涛</v>
      </c>
      <c r="K3051" s="40">
        <f>VLOOKUP(J3051,辅助信息!H:I,2,FALSE)</f>
        <v>13990276572</v>
      </c>
      <c r="L3051" s="111" t="str">
        <f>VLOOKUP(B3051,辅助信息!E:J,6,FALSE)</f>
        <v>联系实际收货人（彭江涛13990276572）现场要求炉批号控制2个以下，超2个不给予签收。提前联系到场规格及数量</v>
      </c>
      <c r="O3051" s="64" t="str">
        <f ca="1" t="shared" si="175"/>
        <v/>
      </c>
      <c r="P3051" s="64" t="str">
        <f ca="1" t="shared" si="176"/>
        <v/>
      </c>
      <c r="Q3051" s="29" t="str">
        <f>VLOOKUP(B3051,辅助信息!E:M,9,FALSE)</f>
        <v>ZTWM-CDGS-XS-2025-0126-四川机司-乐山市校地共建产教融合基地配套设施项目施工二标段钢筋采购合同</v>
      </c>
      <c r="R3051" s="29" t="str">
        <f>_xlfn._xlws.FILTER(辅助信息!D:D,辅助信息!E:E=B3051)</f>
        <v>乐山市校地共建产教融合基地建设项目</v>
      </c>
    </row>
    <row r="3052" hidden="1" spans="2:18">
      <c r="B3052" s="40" t="s">
        <v>147</v>
      </c>
      <c r="C3052" s="72">
        <v>45899</v>
      </c>
      <c r="D3052" s="40" t="str">
        <f>VLOOKUP(B3052,辅助信息!E:K,7,FALSE)</f>
        <v>JWDDCD2025052800131</v>
      </c>
      <c r="E3052" s="40" t="str">
        <f>VLOOKUP(F3052,辅助信息!A:B,2,FALSE)</f>
        <v>螺纹钢</v>
      </c>
      <c r="F3052" s="40" t="s">
        <v>21</v>
      </c>
      <c r="G3052" s="36">
        <v>12</v>
      </c>
      <c r="H3052" s="122" t="str">
        <f>_xlfn.XLOOKUP(C3052&amp;F3052&amp;I3052&amp;J3052,'[1]2025年已发货'!$F:$F&amp;'[1]2025年已发货'!$C:$C&amp;'[1]2025年已发货'!$G:$G&amp;'[1]2025年已发货'!$H:$H,'[1]2025年已发货'!$E:$E,"未发货")</f>
        <v>未发货</v>
      </c>
      <c r="I3052" s="40" t="str">
        <f>VLOOKUP(B3052,辅助信息!E:I,3,FALSE)</f>
        <v>（商投建工达州中医药科技园-4工区-11号楼）达州市通川区达州中医药职业学院犀牛大道北段</v>
      </c>
      <c r="J3052" s="40" t="str">
        <f>VLOOKUP(B3052,辅助信息!E:I,4,FALSE)</f>
        <v>张扬</v>
      </c>
      <c r="K3052" s="40">
        <f>VLOOKUP(J3052,辅助信息!H:I,2,FALSE)</f>
        <v>18381904567</v>
      </c>
      <c r="L3052" s="111" t="str">
        <f>VLOOKUP(B3052,辅助信息!E:J,6,FALSE)</f>
        <v>控制炉批号！多了现场不收！,优先安排达钢,提前联系到场规格及数量</v>
      </c>
      <c r="M3052" s="93">
        <v>45897</v>
      </c>
      <c r="O3052" s="64">
        <f ca="1" t="shared" si="175"/>
        <v>0</v>
      </c>
      <c r="P3052" s="64">
        <f ca="1" t="shared" si="176"/>
        <v>74</v>
      </c>
      <c r="Q3052" s="29" t="str">
        <f>VLOOKUP(B3052,辅助信息!E:M,9,FALSE)</f>
        <v>ZTWM-CDGS-XS-2024-0134-商投建工达州中医药科技成果示范园项目</v>
      </c>
      <c r="R3052" s="29" t="str">
        <f>_xlfn._xlws.FILTER(辅助信息!D:D,辅助信息!E:E=B3052)</f>
        <v>商投建工达州中医药科技园</v>
      </c>
    </row>
    <row r="3053" hidden="1" spans="2:18">
      <c r="B3053" s="40" t="s">
        <v>147</v>
      </c>
      <c r="C3053" s="72">
        <v>45899</v>
      </c>
      <c r="D3053" s="40" t="str">
        <f>VLOOKUP(B3053,辅助信息!E:K,7,FALSE)</f>
        <v>JWDDCD2025052800131</v>
      </c>
      <c r="E3053" s="40" t="str">
        <f>VLOOKUP(F3053,辅助信息!A:B,2,FALSE)</f>
        <v>螺纹钢</v>
      </c>
      <c r="F3053" s="40" t="s">
        <v>58</v>
      </c>
      <c r="G3053" s="36">
        <v>12</v>
      </c>
      <c r="H3053" s="122" t="str">
        <f>_xlfn.XLOOKUP(C3053&amp;F3053&amp;I3053&amp;J3053,'[1]2025年已发货'!$F:$F&amp;'[1]2025年已发货'!$C:$C&amp;'[1]2025年已发货'!$G:$G&amp;'[1]2025年已发货'!$H:$H,'[1]2025年已发货'!$E:$E,"未发货")</f>
        <v>未发货</v>
      </c>
      <c r="I3053" s="40" t="str">
        <f>VLOOKUP(B3053,辅助信息!E:I,3,FALSE)</f>
        <v>（商投建工达州中医药科技园-4工区-11号楼）达州市通川区达州中医药职业学院犀牛大道北段</v>
      </c>
      <c r="J3053" s="40" t="str">
        <f>VLOOKUP(B3053,辅助信息!E:I,4,FALSE)</f>
        <v>张扬</v>
      </c>
      <c r="K3053" s="40">
        <f>VLOOKUP(J3053,辅助信息!H:I,2,FALSE)</f>
        <v>18381904567</v>
      </c>
      <c r="L3053" s="111" t="str">
        <f>VLOOKUP(B3053,辅助信息!E:J,6,FALSE)</f>
        <v>控制炉批号！多了现场不收！,优先安排达钢,提前联系到场规格及数量</v>
      </c>
      <c r="M3053" s="93">
        <v>45897</v>
      </c>
      <c r="O3053" s="64">
        <f ca="1" t="shared" si="175"/>
        <v>0</v>
      </c>
      <c r="P3053" s="64">
        <f ca="1" t="shared" si="176"/>
        <v>74</v>
      </c>
      <c r="Q3053" s="29" t="str">
        <f>VLOOKUP(B3053,辅助信息!E:M,9,FALSE)</f>
        <v>ZTWM-CDGS-XS-2024-0134-商投建工达州中医药科技成果示范园项目</v>
      </c>
      <c r="R3053" s="29" t="str">
        <f>_xlfn._xlws.FILTER(辅助信息!D:D,辅助信息!E:E=B3053)</f>
        <v>商投建工达州中医药科技园</v>
      </c>
    </row>
    <row r="3054" hidden="1" spans="2:18">
      <c r="B3054" s="40" t="s">
        <v>180</v>
      </c>
      <c r="C3054" s="72">
        <v>45899</v>
      </c>
      <c r="D3054" s="40" t="str">
        <f>VLOOKUP(B3054,辅助信息!E:K,7,FALSE)</f>
        <v>JWDDCD2025052800131</v>
      </c>
      <c r="E3054" s="40" t="str">
        <f>VLOOKUP(F3054,辅助信息!A:B,2,FALSE)</f>
        <v>螺纹钢</v>
      </c>
      <c r="F3054" s="40" t="s">
        <v>21</v>
      </c>
      <c r="G3054" s="36">
        <v>6</v>
      </c>
      <c r="H3054" s="122" t="str">
        <f>_xlfn.XLOOKUP(C3054&amp;F3054&amp;I3054&amp;J3054,'[1]2025年已发货'!$F:$F&amp;'[1]2025年已发货'!$C:$C&amp;'[1]2025年已发货'!$G:$G&amp;'[1]2025年已发货'!$H:$H,'[1]2025年已发货'!$E:$E,"未发货")</f>
        <v>未发货</v>
      </c>
      <c r="I3054" s="40" t="str">
        <f>VLOOKUP(B3054,辅助信息!E:I,3,FALSE)</f>
        <v>（商投建工达州中医药科技园-4工区-8号楼）达州市通川区达州中医药职业学院犀牛大道北段</v>
      </c>
      <c r="J3054" s="40" t="str">
        <f>VLOOKUP(B3054,辅助信息!E:I,4,FALSE)</f>
        <v>张扬</v>
      </c>
      <c r="K3054" s="40">
        <f>VLOOKUP(J3054,辅助信息!H:I,2,FALSE)</f>
        <v>18381904567</v>
      </c>
      <c r="L3054" s="111" t="str">
        <f>VLOOKUP(B3054,辅助信息!E:J,6,FALSE)</f>
        <v>控制炉批号！多了现场不收！,优先安排达钢,提前联系到场规格及数量</v>
      </c>
      <c r="M3054" s="93">
        <v>45900</v>
      </c>
      <c r="O3054" s="64">
        <f ca="1" t="shared" si="175"/>
        <v>0</v>
      </c>
      <c r="P3054" s="64">
        <f ca="1" t="shared" si="176"/>
        <v>71</v>
      </c>
      <c r="Q3054" s="29" t="str">
        <f>VLOOKUP(B3054,辅助信息!E:M,9,FALSE)</f>
        <v>ZTWM-CDGS-XS-2024-0134-商投建工达州中医药科技成果示范园项目</v>
      </c>
      <c r="R3054" s="29" t="str">
        <f>_xlfn._xlws.FILTER(辅助信息!D:D,辅助信息!E:E=B3054)</f>
        <v>商投建工达州中医药科技园</v>
      </c>
    </row>
    <row r="3055" hidden="1" spans="1:18">
      <c r="A3055" s="73" t="s">
        <v>210</v>
      </c>
      <c r="B3055" s="40" t="s">
        <v>169</v>
      </c>
      <c r="C3055" s="72">
        <v>45901</v>
      </c>
      <c r="D3055" s="40" t="str">
        <f>VLOOKUP(B3055,辅助信息!E:K,7,FALSE)</f>
        <v>JWDDCD2025051800044</v>
      </c>
      <c r="E3055" s="40" t="str">
        <f>VLOOKUP(F3055,辅助信息!A:B,2,FALSE)</f>
        <v>高线</v>
      </c>
      <c r="F3055" s="40" t="s">
        <v>51</v>
      </c>
      <c r="G3055" s="36">
        <v>35</v>
      </c>
      <c r="H3055" s="144" t="str">
        <f>IF(SUMIFS('[1]2025年已发货'!$E:$E,'[1]2025年已发货'!$F:$F,C3055,'[1]2025年已发货'!$C:$C,F3055,'[1]2025年已发货'!$G:$G,I3055,'[1]2025年已发货'!$H:$H,J3055)=0,"未发货",SUMIFS('[1]2025年已发货'!$E:$E,'[1]2025年已发货'!$F:$F,C3055,'[1]2025年已发货'!$C:$C,F3055,'[1]2025年已发货'!$G:$G,I3055,'[1]2025年已发货'!$H:$H,J3055))</f>
        <v>未发货</v>
      </c>
      <c r="I3055" s="40" t="str">
        <f>VLOOKUP(B3055,辅助信息!E:I,3,FALSE)</f>
        <v>(五冶建设龙泉芙蓉花语项目-1,3地块)龙泉驿区北川路双堰塘钓鱼东100米(北川路)</v>
      </c>
      <c r="J3055" s="40" t="str">
        <f>VLOOKUP(B3055,辅助信息!E:I,4,FALSE)</f>
        <v>祝斯阳</v>
      </c>
      <c r="K3055" s="40">
        <f>VLOOKUP(J3055,辅助信息!H:I,2,FALSE)</f>
        <v>15583590797</v>
      </c>
      <c r="L3055" s="111" t="str">
        <f>VLOOKUP(B3055,辅助信息!E:J,6,FALSE)</f>
        <v>联系实际收货人（祝斯阳15583590797）项目拒绝威钢发货！！！五冶建设送货单,6份材质书,锈货不收，项目名称：中冶成勘-成都安置房项目，装货前联系收货人核实到场规格,没提前告知进场规格现场不给予接收</v>
      </c>
      <c r="M3055" s="93">
        <v>45901</v>
      </c>
      <c r="O3055" s="64">
        <f ca="1" t="shared" si="175"/>
        <v>0</v>
      </c>
      <c r="P3055" s="64">
        <f ca="1" t="shared" si="176"/>
        <v>70</v>
      </c>
      <c r="Q3055" s="29" t="str">
        <f>VLOOKUP(B3055,辅助信息!E:M,9,FALSE)</f>
        <v>ZTWM-CDGS-XS-2025-0073-五冶天府-成都怡心湖片区及龙泉驿医院等项目</v>
      </c>
      <c r="R3055" s="29" t="str">
        <f>_xlfn._xlws.FILTER(辅助信息!D:D,辅助信息!E:E=B3055)</f>
        <v>五冶建设龙泉芙蓉花语项目</v>
      </c>
    </row>
    <row r="3056" hidden="1" spans="1:18">
      <c r="A3056" s="73"/>
      <c r="B3056" s="40" t="s">
        <v>169</v>
      </c>
      <c r="C3056" s="72">
        <v>45901</v>
      </c>
      <c r="D3056" s="40" t="str">
        <f>VLOOKUP(B3056,辅助信息!E:K,7,FALSE)</f>
        <v>JWDDCD2025051800044</v>
      </c>
      <c r="E3056" s="40" t="str">
        <f>VLOOKUP(F3056,辅助信息!A:B,2,FALSE)</f>
        <v>螺纹钢</v>
      </c>
      <c r="F3056" s="40" t="s">
        <v>28</v>
      </c>
      <c r="G3056" s="36">
        <v>105</v>
      </c>
      <c r="H3056" s="144" t="str">
        <f>IF(SUMIFS('[1]2025年已发货'!$E:$E,'[1]2025年已发货'!$F:$F,C3056,'[1]2025年已发货'!$C:$C,F3056,'[1]2025年已发货'!$G:$G,I3056,'[1]2025年已发货'!$H:$H,J3056)=0,"未发货",SUMIFS('[1]2025年已发货'!$E:$E,'[1]2025年已发货'!$F:$F,C3056,'[1]2025年已发货'!$C:$C,F3056,'[1]2025年已发货'!$G:$G,I3056,'[1]2025年已发货'!$H:$H,J3056))</f>
        <v>未发货</v>
      </c>
      <c r="I3056" s="40" t="str">
        <f>VLOOKUP(B3056,辅助信息!E:I,3,FALSE)</f>
        <v>(五冶建设龙泉芙蓉花语项目-1,3地块)龙泉驿区北川路双堰塘钓鱼东100米(北川路)</v>
      </c>
      <c r="J3056" s="40" t="str">
        <f>VLOOKUP(B3056,辅助信息!E:I,4,FALSE)</f>
        <v>祝斯阳</v>
      </c>
      <c r="K3056" s="40">
        <f>VLOOKUP(J3056,辅助信息!H:I,2,FALSE)</f>
        <v>15583590797</v>
      </c>
      <c r="L3056" s="111" t="str">
        <f>VLOOKUP(B3056,辅助信息!E:J,6,FALSE)</f>
        <v>联系实际收货人（祝斯阳15583590797）项目拒绝威钢发货！！！五冶建设送货单,6份材质书,锈货不收，项目名称：中冶成勘-成都安置房项目，装货前联系收货人核实到场规格,没提前告知进场规格现场不给予接收</v>
      </c>
      <c r="M3056" s="93">
        <v>45902</v>
      </c>
      <c r="O3056" s="64">
        <f ca="1" t="shared" si="175"/>
        <v>0</v>
      </c>
      <c r="P3056" s="64">
        <f ca="1" t="shared" si="176"/>
        <v>69</v>
      </c>
      <c r="Q3056" s="29" t="str">
        <f>VLOOKUP(B3056,辅助信息!E:M,9,FALSE)</f>
        <v>ZTWM-CDGS-XS-2025-0073-五冶天府-成都怡心湖片区及龙泉驿医院等项目</v>
      </c>
      <c r="R3056" s="29" t="str">
        <f>_xlfn._xlws.FILTER(辅助信息!D:D,辅助信息!E:E=B3056)</f>
        <v>五冶建设龙泉芙蓉花语项目</v>
      </c>
    </row>
    <row r="3057" hidden="1" spans="2:18">
      <c r="B3057" s="40" t="s">
        <v>167</v>
      </c>
      <c r="C3057" s="72">
        <v>45901</v>
      </c>
      <c r="D3057" s="40" t="str">
        <f>VLOOKUP(B3057,辅助信息!E:K,7,FALSE)</f>
        <v>JWDDCD2025102100473</v>
      </c>
      <c r="E3057" s="40" t="str">
        <f>VLOOKUP(F3057,辅助信息!A:B,2,FALSE)</f>
        <v>螺纹钢</v>
      </c>
      <c r="F3057" s="40" t="s">
        <v>22</v>
      </c>
      <c r="G3057" s="36">
        <v>35</v>
      </c>
      <c r="H3057" s="144">
        <f>IF(SUMIFS('[1]2025年已发货'!$E:$E,'[1]2025年已发货'!$F:$F,C3057,'[1]2025年已发货'!$C:$C,F3057,'[1]2025年已发货'!$G:$G,I3057,'[1]2025年已发货'!$H:$H,J3057)=0,"未发货",SUMIFS('[1]2025年已发货'!$E:$E,'[1]2025年已发货'!$F:$F,C3057,'[1]2025年已发货'!$C:$C,F3057,'[1]2025年已发货'!$G:$G,I3057,'[1]2025年已发货'!$H:$H,J3057))</f>
        <v>35</v>
      </c>
      <c r="I3057" s="40" t="str">
        <f>VLOOKUP(B3057,辅助信息!E:I,3,FALSE)</f>
        <v>(五冶建设扩建艺体中学二期工程)四川省成都市双流区光荣路成都艺体中学南200米</v>
      </c>
      <c r="J3057" s="40" t="str">
        <f>VLOOKUP(B3057,辅助信息!E:I,4,FALSE)</f>
        <v>谢序强</v>
      </c>
      <c r="K3057" s="40">
        <f>VLOOKUP(J3057,辅助信息!H:I,2,FALSE)</f>
        <v>13458588232</v>
      </c>
      <c r="L3057" s="111" t="str">
        <f>VLOOKUP(B3057,辅助信息!E:J,6,FALSE)</f>
        <v>联系实际收货人（谢序强13458588232）五冶建设送货单,一式6份材质书,锈货不收，项目名称：扩建艺体中学二期工程，装货前联系收货人核实到场规格,没提前告知进场规格现场不给予接收</v>
      </c>
      <c r="M3057" s="93">
        <v>45902</v>
      </c>
      <c r="O3057" s="64">
        <f ca="1" t="shared" si="175"/>
        <v>0</v>
      </c>
      <c r="P3057" s="64">
        <f ca="1" t="shared" si="176"/>
        <v>69</v>
      </c>
      <c r="Q3057" s="29" t="str">
        <f>VLOOKUP(B3057,辅助信息!E:M,9,FALSE)</f>
        <v>ZTWM-CDGS-XS-2025-0073-五冶天府-成都怡心湖片区及龙泉驿医院等项目</v>
      </c>
      <c r="R3057" s="29" t="str">
        <f>_xlfn._xlws.FILTER(辅助信息!D:D,辅助信息!E:E=B3057)</f>
        <v>五冶建设扩建艺体中学二期工程</v>
      </c>
    </row>
    <row r="3058" hidden="1" spans="2:18">
      <c r="B3058" s="40" t="s">
        <v>167</v>
      </c>
      <c r="C3058" s="72">
        <v>45901</v>
      </c>
      <c r="D3058" s="40" t="str">
        <f>VLOOKUP(B3058,辅助信息!E:K,7,FALSE)</f>
        <v>JWDDCD2025102100473</v>
      </c>
      <c r="E3058" s="40" t="str">
        <f>VLOOKUP(F3058,辅助信息!A:B,2,FALSE)</f>
        <v>螺纹钢</v>
      </c>
      <c r="F3058" s="40" t="s">
        <v>27</v>
      </c>
      <c r="G3058" s="36">
        <v>120</v>
      </c>
      <c r="H3058" s="144">
        <f>IF(SUMIFS('[1]2025年已发货'!$E:$E,'[1]2025年已发货'!$F:$F,C3058,'[1]2025年已发货'!$C:$C,F3058,'[1]2025年已发货'!$G:$G,I3058,'[1]2025年已发货'!$H:$H,J3058)=0,"未发货",SUMIFS('[1]2025年已发货'!$E:$E,'[1]2025年已发货'!$F:$F,C3058,'[1]2025年已发货'!$C:$C,F3058,'[1]2025年已发货'!$G:$G,I3058,'[1]2025年已发货'!$H:$H,J3058))</f>
        <v>105</v>
      </c>
      <c r="I3058" s="40" t="str">
        <f>VLOOKUP(B3058,辅助信息!E:I,3,FALSE)</f>
        <v>(五冶建设扩建艺体中学二期工程)四川省成都市双流区光荣路成都艺体中学南200米</v>
      </c>
      <c r="J3058" s="40" t="str">
        <f>VLOOKUP(B3058,辅助信息!E:I,4,FALSE)</f>
        <v>谢序强</v>
      </c>
      <c r="K3058" s="40">
        <f>VLOOKUP(J3058,辅助信息!H:I,2,FALSE)</f>
        <v>13458588232</v>
      </c>
      <c r="L3058" s="111" t="str">
        <f>VLOOKUP(B3058,辅助信息!E:J,6,FALSE)</f>
        <v>联系实际收货人（谢序强13458588232）五冶建设送货单,一式6份材质书,锈货不收，项目名称：扩建艺体中学二期工程，装货前联系收货人核实到场规格,没提前告知进场规格现场不给予接收</v>
      </c>
      <c r="M3058" s="93">
        <v>45902</v>
      </c>
      <c r="O3058" s="64">
        <f ca="1" t="shared" si="175"/>
        <v>0</v>
      </c>
      <c r="P3058" s="64">
        <f ca="1" t="shared" si="176"/>
        <v>69</v>
      </c>
      <c r="Q3058" s="29" t="str">
        <f>VLOOKUP(B3058,辅助信息!E:M,9,FALSE)</f>
        <v>ZTWM-CDGS-XS-2025-0073-五冶天府-成都怡心湖片区及龙泉驿医院等项目</v>
      </c>
      <c r="R3058" s="29" t="str">
        <f>_xlfn._xlws.FILTER(辅助信息!D:D,辅助信息!E:E=B3058)</f>
        <v>五冶建设扩建艺体中学二期工程</v>
      </c>
    </row>
    <row r="3059" hidden="1" spans="2:18">
      <c r="B3059" s="40" t="s">
        <v>208</v>
      </c>
      <c r="C3059" s="72">
        <v>45901</v>
      </c>
      <c r="D3059" s="40" t="str">
        <f>VLOOKUP(B3059,辅助信息!E:K,7,FALSE)</f>
        <v>JWDDCD2025102100480</v>
      </c>
      <c r="E3059" s="40" t="str">
        <f>VLOOKUP(F3059,辅助信息!A:B,2,FALSE)</f>
        <v>高线</v>
      </c>
      <c r="F3059" s="40" t="s">
        <v>51</v>
      </c>
      <c r="G3059" s="36">
        <v>12</v>
      </c>
      <c r="H3059" s="144">
        <f>IF(SUMIFS('[1]2025年已发货'!$E:$E,'[1]2025年已发货'!$F:$F,C3059,'[1]2025年已发货'!$C:$C,F3059,'[1]2025年已发货'!$G:$G,I3059,'[1]2025年已发货'!$H:$H,J3059)=0,"未发货",SUMIFS('[1]2025年已发货'!$E:$E,'[1]2025年已发货'!$F:$F,C3059,'[1]2025年已发货'!$C:$C,F3059,'[1]2025年已发货'!$G:$G,I3059,'[1]2025年已发货'!$H:$H,J3059))</f>
        <v>12</v>
      </c>
      <c r="I3059" s="40" t="str">
        <f>VLOOKUP(B3059,辅助信息!E:I,3,FALSE)</f>
        <v>(五冶建设锦江区林家坝片区20号地块商业项目)锦江区泰昌路锦江28亩项目部</v>
      </c>
      <c r="J3059" s="40" t="str">
        <f>VLOOKUP(B3059,辅助信息!E:I,4,FALSE)</f>
        <v>陶杰</v>
      </c>
      <c r="K3059" s="40">
        <f>VLOOKUP(J3059,辅助信息!H:I,2,FALSE)</f>
        <v>13980247952</v>
      </c>
      <c r="L3059" s="111" t="str">
        <f>VLOOKUP(B3059,辅助信息!E:J,6,FALSE)</f>
        <v>联系实际收货人（陶杰13980247952）五冶建设送货单,6份材质书,锈货不收，装货前联系收货人核实到场规格,没提前告知进场规格现场不给予接收</v>
      </c>
      <c r="M3059" s="93">
        <v>45903</v>
      </c>
      <c r="O3059" s="64">
        <f ca="1" t="shared" si="175"/>
        <v>0</v>
      </c>
      <c r="P3059" s="64">
        <f ca="1" t="shared" si="176"/>
        <v>68</v>
      </c>
      <c r="Q3059" s="29" t="str">
        <f>VLOOKUP(B3059,辅助信息!E:M,9,FALSE)</f>
        <v>ZTWM-CDGS-XS-2025-0073-五冶天府-成都怡心湖片区及龙泉驿医院等项目</v>
      </c>
      <c r="R3059" s="29" t="str">
        <f>_xlfn._xlws.FILTER(辅助信息!D:D,辅助信息!E:E=B3059)</f>
        <v>五冶建设锦江区林家坝片区20号地块商业项目</v>
      </c>
    </row>
    <row r="3060" hidden="1" spans="2:18">
      <c r="B3060" s="40" t="s">
        <v>208</v>
      </c>
      <c r="C3060" s="72">
        <v>45901</v>
      </c>
      <c r="D3060" s="40" t="str">
        <f>VLOOKUP(B3060,辅助信息!E:K,7,FALSE)</f>
        <v>JWDDCD2025102100480</v>
      </c>
      <c r="E3060" s="40" t="str">
        <f>VLOOKUP(F3060,辅助信息!A:B,2,FALSE)</f>
        <v>高线</v>
      </c>
      <c r="F3060" s="40" t="s">
        <v>61</v>
      </c>
      <c r="G3060" s="36">
        <v>7.2</v>
      </c>
      <c r="H3060" s="144">
        <f>IF(SUMIFS('[1]2025年已发货'!$E:$E,'[1]2025年已发货'!$F:$F,C3060,'[1]2025年已发货'!$C:$C,F3060,'[1]2025年已发货'!$G:$G,I3060,'[1]2025年已发货'!$H:$H,J3060)=0,"未发货",SUMIFS('[1]2025年已发货'!$E:$E,'[1]2025年已发货'!$F:$F,C3060,'[1]2025年已发货'!$C:$C,F3060,'[1]2025年已发货'!$G:$G,I3060,'[1]2025年已发货'!$H:$H,J3060))</f>
        <v>7.2</v>
      </c>
      <c r="I3060" s="40" t="str">
        <f>VLOOKUP(B3060,辅助信息!E:I,3,FALSE)</f>
        <v>(五冶建设锦江区林家坝片区20号地块商业项目)锦江区泰昌路锦江28亩项目部</v>
      </c>
      <c r="J3060" s="40" t="str">
        <f>VLOOKUP(B3060,辅助信息!E:I,4,FALSE)</f>
        <v>陶杰</v>
      </c>
      <c r="K3060" s="40">
        <f>VLOOKUP(J3060,辅助信息!H:I,2,FALSE)</f>
        <v>13980247952</v>
      </c>
      <c r="L3060" s="111" t="str">
        <f>VLOOKUP(B3060,辅助信息!E:J,6,FALSE)</f>
        <v>联系实际收货人（陶杰13980247952）五冶建设送货单,6份材质书,锈货不收，装货前联系收货人核实到场规格,没提前告知进场规格现场不给予接收</v>
      </c>
      <c r="M3060" s="93">
        <v>45903</v>
      </c>
      <c r="O3060" s="64">
        <f ca="1" t="shared" si="175"/>
        <v>0</v>
      </c>
      <c r="P3060" s="64">
        <f ca="1" t="shared" si="176"/>
        <v>68</v>
      </c>
      <c r="Q3060" s="29" t="str">
        <f>VLOOKUP(B3060,辅助信息!E:M,9,FALSE)</f>
        <v>ZTWM-CDGS-XS-2025-0073-五冶天府-成都怡心湖片区及龙泉驿医院等项目</v>
      </c>
      <c r="R3060" s="29" t="str">
        <f>_xlfn._xlws.FILTER(辅助信息!D:D,辅助信息!E:E=B3060)</f>
        <v>五冶建设锦江区林家坝片区20号地块商业项目</v>
      </c>
    </row>
    <row r="3061" hidden="1" spans="2:18">
      <c r="B3061" s="40" t="s">
        <v>208</v>
      </c>
      <c r="C3061" s="72">
        <v>45901</v>
      </c>
      <c r="D3061" s="40" t="str">
        <f>VLOOKUP(B3061,辅助信息!E:K,7,FALSE)</f>
        <v>JWDDCD2025102100480</v>
      </c>
      <c r="E3061" s="40" t="str">
        <f>VLOOKUP(F3061,辅助信息!A:B,2,FALSE)</f>
        <v>螺纹钢</v>
      </c>
      <c r="F3061" s="40" t="s">
        <v>30</v>
      </c>
      <c r="G3061" s="36">
        <v>2.7</v>
      </c>
      <c r="H3061" s="144" t="str">
        <f>IF(SUMIFS('[1]2025年已发货'!$E:$E,'[1]2025年已发货'!$F:$F,C3061,'[1]2025年已发货'!$C:$C,F3061,'[1]2025年已发货'!$G:$G,I3061,'[1]2025年已发货'!$H:$H,J3061)=0,"未发货",SUMIFS('[1]2025年已发货'!$E:$E,'[1]2025年已发货'!$F:$F,C3061,'[1]2025年已发货'!$C:$C,F3061,'[1]2025年已发货'!$G:$G,I3061,'[1]2025年已发货'!$H:$H,J3061))</f>
        <v>未发货</v>
      </c>
      <c r="I3061" s="40" t="str">
        <f>VLOOKUP(B3061,辅助信息!E:I,3,FALSE)</f>
        <v>(五冶建设锦江区林家坝片区20号地块商业项目)锦江区泰昌路锦江28亩项目部</v>
      </c>
      <c r="J3061" s="40" t="str">
        <f>VLOOKUP(B3061,辅助信息!E:I,4,FALSE)</f>
        <v>陶杰</v>
      </c>
      <c r="K3061" s="40">
        <f>VLOOKUP(J3061,辅助信息!H:I,2,FALSE)</f>
        <v>13980247952</v>
      </c>
      <c r="L3061" s="111" t="str">
        <f>VLOOKUP(B3061,辅助信息!E:J,6,FALSE)</f>
        <v>联系实际收货人（陶杰13980247952）五冶建设送货单,6份材质书,锈货不收，装货前联系收货人核实到场规格,没提前告知进场规格现场不给予接收</v>
      </c>
      <c r="M3061" s="93">
        <v>45903</v>
      </c>
      <c r="O3061" s="64">
        <f ca="1" t="shared" si="175"/>
        <v>0</v>
      </c>
      <c r="P3061" s="64">
        <f ca="1" t="shared" si="176"/>
        <v>68</v>
      </c>
      <c r="Q3061" s="29" t="str">
        <f>VLOOKUP(B3061,辅助信息!E:M,9,FALSE)</f>
        <v>ZTWM-CDGS-XS-2025-0073-五冶天府-成都怡心湖片区及龙泉驿医院等项目</v>
      </c>
      <c r="R3061" s="29" t="str">
        <f>_xlfn._xlws.FILTER(辅助信息!D:D,辅助信息!E:E=B3061)</f>
        <v>五冶建设锦江区林家坝片区20号地块商业项目</v>
      </c>
    </row>
    <row r="3062" hidden="1" spans="2:18">
      <c r="B3062" s="40" t="s">
        <v>208</v>
      </c>
      <c r="C3062" s="72">
        <v>45901</v>
      </c>
      <c r="D3062" s="40" t="str">
        <f>VLOOKUP(B3062,辅助信息!E:K,7,FALSE)</f>
        <v>JWDDCD2025102100480</v>
      </c>
      <c r="E3062" s="40" t="str">
        <f>VLOOKUP(F3062,辅助信息!A:B,2,FALSE)</f>
        <v>螺纹钢</v>
      </c>
      <c r="F3062" s="40" t="s">
        <v>28</v>
      </c>
      <c r="G3062" s="36">
        <v>34</v>
      </c>
      <c r="H3062" s="144">
        <f>IF(SUMIFS('[1]2025年已发货'!$E:$E,'[1]2025年已发货'!$F:$F,C3062,'[1]2025年已发货'!$C:$C,F3062,'[1]2025年已发货'!$G:$G,I3062,'[1]2025年已发货'!$H:$H,J3062)=0,"未发货",SUMIFS('[1]2025年已发货'!$E:$E,'[1]2025年已发货'!$F:$F,C3062,'[1]2025年已发货'!$C:$C,F3062,'[1]2025年已发货'!$G:$G,I3062,'[1]2025年已发货'!$H:$H,J3062))</f>
        <v>34</v>
      </c>
      <c r="I3062" s="40" t="str">
        <f>VLOOKUP(B3062,辅助信息!E:I,3,FALSE)</f>
        <v>(五冶建设锦江区林家坝片区20号地块商业项目)锦江区泰昌路锦江28亩项目部</v>
      </c>
      <c r="J3062" s="40" t="str">
        <f>VLOOKUP(B3062,辅助信息!E:I,4,FALSE)</f>
        <v>陶杰</v>
      </c>
      <c r="K3062" s="40">
        <f>VLOOKUP(J3062,辅助信息!H:I,2,FALSE)</f>
        <v>13980247952</v>
      </c>
      <c r="L3062" s="111" t="str">
        <f>VLOOKUP(B3062,辅助信息!E:J,6,FALSE)</f>
        <v>联系实际收货人（陶杰13980247952）五冶建设送货单,6份材质书,锈货不收，装货前联系收货人核实到场规格,没提前告知进场规格现场不给予接收</v>
      </c>
      <c r="M3062" s="93">
        <v>45903</v>
      </c>
      <c r="O3062" s="64">
        <f ca="1" t="shared" si="175"/>
        <v>0</v>
      </c>
      <c r="P3062" s="64">
        <f ca="1" t="shared" si="176"/>
        <v>68</v>
      </c>
      <c r="Q3062" s="29" t="str">
        <f>VLOOKUP(B3062,辅助信息!E:M,9,FALSE)</f>
        <v>ZTWM-CDGS-XS-2025-0073-五冶天府-成都怡心湖片区及龙泉驿医院等项目</v>
      </c>
      <c r="R3062" s="29" t="str">
        <f>_xlfn._xlws.FILTER(辅助信息!D:D,辅助信息!E:E=B3062)</f>
        <v>五冶建设锦江区林家坝片区20号地块商业项目</v>
      </c>
    </row>
    <row r="3063" hidden="1" spans="2:18">
      <c r="B3063" s="40" t="s">
        <v>208</v>
      </c>
      <c r="C3063" s="72">
        <v>45901</v>
      </c>
      <c r="D3063" s="40" t="str">
        <f>VLOOKUP(B3063,辅助信息!E:K,7,FALSE)</f>
        <v>JWDDCD2025102100480</v>
      </c>
      <c r="E3063" s="40" t="str">
        <f>VLOOKUP(F3063,辅助信息!A:B,2,FALSE)</f>
        <v>螺纹钢</v>
      </c>
      <c r="F3063" s="40" t="s">
        <v>18</v>
      </c>
      <c r="G3063" s="36">
        <v>14</v>
      </c>
      <c r="H3063" s="144">
        <f>IF(SUMIFS('[1]2025年已发货'!$E:$E,'[1]2025年已发货'!$F:$F,C3063,'[1]2025年已发货'!$C:$C,F3063,'[1]2025年已发货'!$G:$G,I3063,'[1]2025年已发货'!$H:$H,J3063)=0,"未发货",SUMIFS('[1]2025年已发货'!$E:$E,'[1]2025年已发货'!$F:$F,C3063,'[1]2025年已发货'!$C:$C,F3063,'[1]2025年已发货'!$G:$G,I3063,'[1]2025年已发货'!$H:$H,J3063))</f>
        <v>14</v>
      </c>
      <c r="I3063" s="40" t="str">
        <f>VLOOKUP(B3063,辅助信息!E:I,3,FALSE)</f>
        <v>(五冶建设锦江区林家坝片区20号地块商业项目)锦江区泰昌路锦江28亩项目部</v>
      </c>
      <c r="J3063" s="40" t="str">
        <f>VLOOKUP(B3063,辅助信息!E:I,4,FALSE)</f>
        <v>陶杰</v>
      </c>
      <c r="K3063" s="40">
        <f>VLOOKUP(J3063,辅助信息!H:I,2,FALSE)</f>
        <v>13980247952</v>
      </c>
      <c r="L3063" s="111" t="str">
        <f>VLOOKUP(B3063,辅助信息!E:J,6,FALSE)</f>
        <v>联系实际收货人（陶杰13980247952）五冶建设送货单,6份材质书,锈货不收，装货前联系收货人核实到场规格,没提前告知进场规格现场不给予接收</v>
      </c>
      <c r="M3063" s="93">
        <v>45903</v>
      </c>
      <c r="O3063" s="64">
        <f ca="1" t="shared" si="175"/>
        <v>0</v>
      </c>
      <c r="P3063" s="64">
        <f ca="1" t="shared" si="176"/>
        <v>68</v>
      </c>
      <c r="Q3063" s="29" t="str">
        <f>VLOOKUP(B3063,辅助信息!E:M,9,FALSE)</f>
        <v>ZTWM-CDGS-XS-2025-0073-五冶天府-成都怡心湖片区及龙泉驿医院等项目</v>
      </c>
      <c r="R3063" s="29" t="str">
        <f>_xlfn._xlws.FILTER(辅助信息!D:D,辅助信息!E:E=B3063)</f>
        <v>五冶建设锦江区林家坝片区20号地块商业项目</v>
      </c>
    </row>
    <row r="3064" hidden="1" spans="2:18">
      <c r="B3064" s="40" t="s">
        <v>211</v>
      </c>
      <c r="C3064" s="72">
        <v>45901</v>
      </c>
      <c r="D3064" s="40" t="e">
        <f>VLOOKUP(B3064,辅助信息!E:K,7,FALSE)</f>
        <v>#N/A</v>
      </c>
      <c r="E3064" s="40" t="str">
        <f>VLOOKUP(F3064,辅助信息!A:B,2,FALSE)</f>
        <v>盘螺</v>
      </c>
      <c r="F3064" s="40" t="s">
        <v>49</v>
      </c>
      <c r="G3064" s="36">
        <v>2.5</v>
      </c>
      <c r="H3064" s="144" t="str">
        <f>IF(SUMIFS('[1]2025年已发货'!$E:$E,'[1]2025年已发货'!$F:$F,C3064,'[1]2025年已发货'!$C:$C,F3064,'[1]2025年已发货'!$G:$G,I3064,'[1]2025年已发货'!$H:$H,J3064)=0,"未发货",SUMIFS('[1]2025年已发货'!$E:$E,'[1]2025年已发货'!$F:$F,C3064,'[1]2025年已发货'!$C:$C,F3064,'[1]2025年已发货'!$G:$G,I3064,'[1]2025年已发货'!$H:$H,J3064))</f>
        <v>未发货</v>
      </c>
      <c r="I3064" s="40" t="e">
        <f>VLOOKUP(B3064,辅助信息!E:I,3,FALSE)</f>
        <v>#N/A</v>
      </c>
      <c r="J3064" s="40" t="e">
        <f>VLOOKUP(B3064,辅助信息!E:I,4,FALSE)</f>
        <v>#N/A</v>
      </c>
      <c r="K3064" s="40" t="e">
        <f>VLOOKUP(J3064,辅助信息!H:I,2,FALSE)</f>
        <v>#N/A</v>
      </c>
      <c r="L3064" s="111" t="e">
        <f>VLOOKUP(B3064,辅助信息!E:J,6,FALSE)</f>
        <v>#N/A</v>
      </c>
      <c r="M3064" s="93">
        <v>45903</v>
      </c>
      <c r="O3064" s="64">
        <f ca="1" t="shared" si="175"/>
        <v>0</v>
      </c>
      <c r="P3064" s="64">
        <f ca="1" t="shared" si="176"/>
        <v>68</v>
      </c>
      <c r="Q3064" s="29" t="e">
        <f>VLOOKUP(B3064,辅助信息!E:M,9,FALSE)</f>
        <v>#N/A</v>
      </c>
      <c r="R3064" s="29" vm="1" t="e">
        <f>_xlfn._xlws.FILTER(辅助信息!D:D,辅助信息!E:E=B3064)</f>
        <v>#VALUE!</v>
      </c>
    </row>
    <row r="3065" hidden="1" spans="2:18">
      <c r="B3065" s="40" t="s">
        <v>211</v>
      </c>
      <c r="C3065" s="72">
        <v>45901</v>
      </c>
      <c r="D3065" s="40" t="e">
        <f>VLOOKUP(B3065,辅助信息!E:K,7,FALSE)</f>
        <v>#N/A</v>
      </c>
      <c r="E3065" s="40" t="str">
        <f>VLOOKUP(F3065,辅助信息!A:B,2,FALSE)</f>
        <v>盘螺</v>
      </c>
      <c r="F3065" s="40" t="s">
        <v>40</v>
      </c>
      <c r="G3065" s="36">
        <v>2.5</v>
      </c>
      <c r="H3065" s="144" t="str">
        <f>IF(SUMIFS('[1]2025年已发货'!$E:$E,'[1]2025年已发货'!$F:$F,C3065,'[1]2025年已发货'!$C:$C,F3065,'[1]2025年已发货'!$G:$G,I3065,'[1]2025年已发货'!$H:$H,J3065)=0,"未发货",SUMIFS('[1]2025年已发货'!$E:$E,'[1]2025年已发货'!$F:$F,C3065,'[1]2025年已发货'!$C:$C,F3065,'[1]2025年已发货'!$G:$G,I3065,'[1]2025年已发货'!$H:$H,J3065))</f>
        <v>未发货</v>
      </c>
      <c r="I3065" s="40" t="e">
        <f>VLOOKUP(B3065,辅助信息!E:I,3,FALSE)</f>
        <v>#N/A</v>
      </c>
      <c r="J3065" s="40" t="e">
        <f>VLOOKUP(B3065,辅助信息!E:I,4,FALSE)</f>
        <v>#N/A</v>
      </c>
      <c r="K3065" s="40" t="e">
        <f>VLOOKUP(J3065,辅助信息!H:I,2,FALSE)</f>
        <v>#N/A</v>
      </c>
      <c r="L3065" s="111" t="e">
        <f>VLOOKUP(B3065,辅助信息!E:J,6,FALSE)</f>
        <v>#N/A</v>
      </c>
      <c r="M3065" s="93">
        <v>45903</v>
      </c>
      <c r="O3065" s="64">
        <f ca="1" t="shared" si="175"/>
        <v>0</v>
      </c>
      <c r="P3065" s="64">
        <f ca="1" t="shared" si="176"/>
        <v>68</v>
      </c>
      <c r="Q3065" s="29" t="e">
        <f>VLOOKUP(B3065,辅助信息!E:M,9,FALSE)</f>
        <v>#N/A</v>
      </c>
      <c r="R3065" s="29" vm="1" t="e">
        <f>_xlfn._xlws.FILTER(辅助信息!D:D,辅助信息!E:E=B3065)</f>
        <v>#VALUE!</v>
      </c>
    </row>
    <row r="3066" hidden="1" spans="2:18">
      <c r="B3066" s="40" t="s">
        <v>211</v>
      </c>
      <c r="C3066" s="72">
        <v>45901</v>
      </c>
      <c r="D3066" s="40" t="e">
        <f>VLOOKUP(B3066,辅助信息!E:K,7,FALSE)</f>
        <v>#N/A</v>
      </c>
      <c r="E3066" s="40" t="str">
        <f>VLOOKUP(F3066,辅助信息!A:B,2,FALSE)</f>
        <v>盘螺</v>
      </c>
      <c r="F3066" s="40" t="s">
        <v>41</v>
      </c>
      <c r="G3066" s="36">
        <v>2.5</v>
      </c>
      <c r="H3066" s="144" t="str">
        <f>IF(SUMIFS('[1]2025年已发货'!$E:$E,'[1]2025年已发货'!$F:$F,C3066,'[1]2025年已发货'!$C:$C,F3066,'[1]2025年已发货'!$G:$G,I3066,'[1]2025年已发货'!$H:$H,J3066)=0,"未发货",SUMIFS('[1]2025年已发货'!$E:$E,'[1]2025年已发货'!$F:$F,C3066,'[1]2025年已发货'!$C:$C,F3066,'[1]2025年已发货'!$G:$G,I3066,'[1]2025年已发货'!$H:$H,J3066))</f>
        <v>未发货</v>
      </c>
      <c r="I3066" s="40" t="e">
        <f>VLOOKUP(B3066,辅助信息!E:I,3,FALSE)</f>
        <v>#N/A</v>
      </c>
      <c r="J3066" s="40" t="e">
        <f>VLOOKUP(B3066,辅助信息!E:I,4,FALSE)</f>
        <v>#N/A</v>
      </c>
      <c r="K3066" s="40" t="e">
        <f>VLOOKUP(J3066,辅助信息!H:I,2,FALSE)</f>
        <v>#N/A</v>
      </c>
      <c r="L3066" s="111" t="e">
        <f>VLOOKUP(B3066,辅助信息!E:J,6,FALSE)</f>
        <v>#N/A</v>
      </c>
      <c r="M3066" s="93">
        <v>45903</v>
      </c>
      <c r="O3066" s="64">
        <f ca="1" t="shared" si="175"/>
        <v>0</v>
      </c>
      <c r="P3066" s="64">
        <f ca="1" t="shared" si="176"/>
        <v>68</v>
      </c>
      <c r="Q3066" s="29" t="e">
        <f>VLOOKUP(B3066,辅助信息!E:M,9,FALSE)</f>
        <v>#N/A</v>
      </c>
      <c r="R3066" s="29" vm="1" t="e">
        <f>_xlfn._xlws.FILTER(辅助信息!D:D,辅助信息!E:E=B3066)</f>
        <v>#VALUE!</v>
      </c>
    </row>
    <row r="3067" hidden="1" spans="2:18">
      <c r="B3067" s="40" t="s">
        <v>211</v>
      </c>
      <c r="C3067" s="72">
        <v>45901</v>
      </c>
      <c r="D3067" s="40" t="e">
        <f>VLOOKUP(B3067,辅助信息!E:K,7,FALSE)</f>
        <v>#N/A</v>
      </c>
      <c r="E3067" s="40" t="str">
        <f>VLOOKUP(F3067,辅助信息!A:B,2,FALSE)</f>
        <v>螺纹钢</v>
      </c>
      <c r="F3067" s="40" t="s">
        <v>27</v>
      </c>
      <c r="G3067" s="36">
        <v>6</v>
      </c>
      <c r="H3067" s="144" t="str">
        <f>IF(SUMIFS('[1]2025年已发货'!$E:$E,'[1]2025年已发货'!$F:$F,C3067,'[1]2025年已发货'!$C:$C,F3067,'[1]2025年已发货'!$G:$G,I3067,'[1]2025年已发货'!$H:$H,J3067)=0,"未发货",SUMIFS('[1]2025年已发货'!$E:$E,'[1]2025年已发货'!$F:$F,C3067,'[1]2025年已发货'!$C:$C,F3067,'[1]2025年已发货'!$G:$G,I3067,'[1]2025年已发货'!$H:$H,J3067))</f>
        <v>未发货</v>
      </c>
      <c r="I3067" s="40" t="e">
        <f>VLOOKUP(B3067,辅助信息!E:I,3,FALSE)</f>
        <v>#N/A</v>
      </c>
      <c r="J3067" s="40" t="e">
        <f>VLOOKUP(B3067,辅助信息!E:I,4,FALSE)</f>
        <v>#N/A</v>
      </c>
      <c r="K3067" s="40" t="e">
        <f>VLOOKUP(J3067,辅助信息!H:I,2,FALSE)</f>
        <v>#N/A</v>
      </c>
      <c r="L3067" s="111" t="e">
        <f>VLOOKUP(B3067,辅助信息!E:J,6,FALSE)</f>
        <v>#N/A</v>
      </c>
      <c r="M3067" s="93">
        <v>45903</v>
      </c>
      <c r="O3067" s="64">
        <f ca="1" t="shared" si="175"/>
        <v>0</v>
      </c>
      <c r="P3067" s="64">
        <f ca="1" t="shared" si="176"/>
        <v>68</v>
      </c>
      <c r="Q3067" s="29" t="e">
        <f>VLOOKUP(B3067,辅助信息!E:M,9,FALSE)</f>
        <v>#N/A</v>
      </c>
      <c r="R3067" s="29" vm="1" t="e">
        <f>_xlfn._xlws.FILTER(辅助信息!D:D,辅助信息!E:E=B3067)</f>
        <v>#VALUE!</v>
      </c>
    </row>
    <row r="3068" hidden="1" spans="2:18">
      <c r="B3068" s="40" t="s">
        <v>211</v>
      </c>
      <c r="C3068" s="72">
        <v>45901</v>
      </c>
      <c r="D3068" s="40" t="e">
        <f>VLOOKUP(B3068,辅助信息!E:K,7,FALSE)</f>
        <v>#N/A</v>
      </c>
      <c r="E3068" s="40" t="str">
        <f>VLOOKUP(F3068,辅助信息!A:B,2,FALSE)</f>
        <v>螺纹钢</v>
      </c>
      <c r="F3068" s="40" t="s">
        <v>19</v>
      </c>
      <c r="G3068" s="36">
        <v>3</v>
      </c>
      <c r="H3068" s="144" t="str">
        <f>IF(SUMIFS('[1]2025年已发货'!$E:$E,'[1]2025年已发货'!$F:$F,C3068,'[1]2025年已发货'!$C:$C,F3068,'[1]2025年已发货'!$G:$G,I3068,'[1]2025年已发货'!$H:$H,J3068)=0,"未发货",SUMIFS('[1]2025年已发货'!$E:$E,'[1]2025年已发货'!$F:$F,C3068,'[1]2025年已发货'!$C:$C,F3068,'[1]2025年已发货'!$G:$G,I3068,'[1]2025年已发货'!$H:$H,J3068))</f>
        <v>未发货</v>
      </c>
      <c r="I3068" s="40" t="e">
        <f>VLOOKUP(B3068,辅助信息!E:I,3,FALSE)</f>
        <v>#N/A</v>
      </c>
      <c r="J3068" s="40" t="e">
        <f>VLOOKUP(B3068,辅助信息!E:I,4,FALSE)</f>
        <v>#N/A</v>
      </c>
      <c r="K3068" s="40" t="e">
        <f>VLOOKUP(J3068,辅助信息!H:I,2,FALSE)</f>
        <v>#N/A</v>
      </c>
      <c r="L3068" s="111" t="e">
        <f>VLOOKUP(B3068,辅助信息!E:J,6,FALSE)</f>
        <v>#N/A</v>
      </c>
      <c r="M3068" s="93">
        <v>45903</v>
      </c>
      <c r="O3068" s="64">
        <f ca="1" t="shared" si="175"/>
        <v>0</v>
      </c>
      <c r="P3068" s="64">
        <f ca="1" t="shared" si="176"/>
        <v>68</v>
      </c>
      <c r="Q3068" s="29" t="e">
        <f>VLOOKUP(B3068,辅助信息!E:M,9,FALSE)</f>
        <v>#N/A</v>
      </c>
      <c r="R3068" s="29" vm="1" t="e">
        <f>_xlfn._xlws.FILTER(辅助信息!D:D,辅助信息!E:E=B3068)</f>
        <v>#VALUE!</v>
      </c>
    </row>
    <row r="3069" hidden="1" spans="2:18">
      <c r="B3069" s="40" t="s">
        <v>211</v>
      </c>
      <c r="C3069" s="72">
        <v>45901</v>
      </c>
      <c r="D3069" s="40" t="e">
        <f>VLOOKUP(B3069,辅助信息!E:K,7,FALSE)</f>
        <v>#N/A</v>
      </c>
      <c r="E3069" s="40" t="str">
        <f>VLOOKUP(F3069,辅助信息!A:B,2,FALSE)</f>
        <v>螺纹钢</v>
      </c>
      <c r="F3069" s="40" t="s">
        <v>32</v>
      </c>
      <c r="G3069" s="36">
        <v>3</v>
      </c>
      <c r="H3069" s="144" t="str">
        <f>IF(SUMIFS('[1]2025年已发货'!$E:$E,'[1]2025年已发货'!$F:$F,C3069,'[1]2025年已发货'!$C:$C,F3069,'[1]2025年已发货'!$G:$G,I3069,'[1]2025年已发货'!$H:$H,J3069)=0,"未发货",SUMIFS('[1]2025年已发货'!$E:$E,'[1]2025年已发货'!$F:$F,C3069,'[1]2025年已发货'!$C:$C,F3069,'[1]2025年已发货'!$G:$G,I3069,'[1]2025年已发货'!$H:$H,J3069))</f>
        <v>未发货</v>
      </c>
      <c r="I3069" s="40" t="e">
        <f>VLOOKUP(B3069,辅助信息!E:I,3,FALSE)</f>
        <v>#N/A</v>
      </c>
      <c r="J3069" s="40" t="e">
        <f>VLOOKUP(B3069,辅助信息!E:I,4,FALSE)</f>
        <v>#N/A</v>
      </c>
      <c r="K3069" s="40" t="e">
        <f>VLOOKUP(J3069,辅助信息!H:I,2,FALSE)</f>
        <v>#N/A</v>
      </c>
      <c r="L3069" s="111" t="e">
        <f>VLOOKUP(B3069,辅助信息!E:J,6,FALSE)</f>
        <v>#N/A</v>
      </c>
      <c r="M3069" s="93">
        <v>45903</v>
      </c>
      <c r="O3069" s="64">
        <f ca="1" t="shared" si="175"/>
        <v>0</v>
      </c>
      <c r="P3069" s="64">
        <f ca="1" t="shared" si="176"/>
        <v>68</v>
      </c>
      <c r="Q3069" s="29" t="e">
        <f>VLOOKUP(B3069,辅助信息!E:M,9,FALSE)</f>
        <v>#N/A</v>
      </c>
      <c r="R3069" s="29" vm="1" t="e">
        <f>_xlfn._xlws.FILTER(辅助信息!D:D,辅助信息!E:E=B3069)</f>
        <v>#VALUE!</v>
      </c>
    </row>
    <row r="3070" hidden="1" spans="2:18">
      <c r="B3070" s="40" t="s">
        <v>211</v>
      </c>
      <c r="C3070" s="72">
        <v>45901</v>
      </c>
      <c r="D3070" s="40" t="e">
        <f>VLOOKUP(B3070,辅助信息!E:K,7,FALSE)</f>
        <v>#N/A</v>
      </c>
      <c r="E3070" s="40" t="str">
        <f>VLOOKUP(F3070,辅助信息!A:B,2,FALSE)</f>
        <v>螺纹钢</v>
      </c>
      <c r="F3070" s="40" t="s">
        <v>30</v>
      </c>
      <c r="G3070" s="36">
        <v>3</v>
      </c>
      <c r="H3070" s="144" t="str">
        <f>IF(SUMIFS('[1]2025年已发货'!$E:$E,'[1]2025年已发货'!$F:$F,C3070,'[1]2025年已发货'!$C:$C,F3070,'[1]2025年已发货'!$G:$G,I3070,'[1]2025年已发货'!$H:$H,J3070)=0,"未发货",SUMIFS('[1]2025年已发货'!$E:$E,'[1]2025年已发货'!$F:$F,C3070,'[1]2025年已发货'!$C:$C,F3070,'[1]2025年已发货'!$G:$G,I3070,'[1]2025年已发货'!$H:$H,J3070))</f>
        <v>未发货</v>
      </c>
      <c r="I3070" s="40" t="e">
        <f>VLOOKUP(B3070,辅助信息!E:I,3,FALSE)</f>
        <v>#N/A</v>
      </c>
      <c r="J3070" s="40" t="e">
        <f>VLOOKUP(B3070,辅助信息!E:I,4,FALSE)</f>
        <v>#N/A</v>
      </c>
      <c r="K3070" s="40" t="e">
        <f>VLOOKUP(J3070,辅助信息!H:I,2,FALSE)</f>
        <v>#N/A</v>
      </c>
      <c r="L3070" s="111" t="e">
        <f>VLOOKUP(B3070,辅助信息!E:J,6,FALSE)</f>
        <v>#N/A</v>
      </c>
      <c r="M3070" s="93">
        <v>45903</v>
      </c>
      <c r="O3070" s="64">
        <f ca="1" t="shared" si="175"/>
        <v>0</v>
      </c>
      <c r="P3070" s="64">
        <f ca="1" t="shared" si="176"/>
        <v>68</v>
      </c>
      <c r="Q3070" s="29" t="e">
        <f>VLOOKUP(B3070,辅助信息!E:M,9,FALSE)</f>
        <v>#N/A</v>
      </c>
      <c r="R3070" s="29" vm="1" t="e">
        <f>_xlfn._xlws.FILTER(辅助信息!D:D,辅助信息!E:E=B3070)</f>
        <v>#VALUE!</v>
      </c>
    </row>
    <row r="3071" hidden="1" spans="2:18">
      <c r="B3071" s="40" t="s">
        <v>211</v>
      </c>
      <c r="C3071" s="72">
        <v>45901</v>
      </c>
      <c r="D3071" s="40" t="e">
        <f>VLOOKUP(B3071,辅助信息!E:K,7,FALSE)</f>
        <v>#N/A</v>
      </c>
      <c r="E3071" s="40" t="str">
        <f>VLOOKUP(F3071,辅助信息!A:B,2,FALSE)</f>
        <v>螺纹钢</v>
      </c>
      <c r="F3071" s="40" t="s">
        <v>33</v>
      </c>
      <c r="G3071" s="36">
        <v>3</v>
      </c>
      <c r="H3071" s="144" t="str">
        <f>IF(SUMIFS('[1]2025年已发货'!$E:$E,'[1]2025年已发货'!$F:$F,C3071,'[1]2025年已发货'!$C:$C,F3071,'[1]2025年已发货'!$G:$G,I3071,'[1]2025年已发货'!$H:$H,J3071)=0,"未发货",SUMIFS('[1]2025年已发货'!$E:$E,'[1]2025年已发货'!$F:$F,C3071,'[1]2025年已发货'!$C:$C,F3071,'[1]2025年已发货'!$G:$G,I3071,'[1]2025年已发货'!$H:$H,J3071))</f>
        <v>未发货</v>
      </c>
      <c r="I3071" s="40" t="e">
        <f>VLOOKUP(B3071,辅助信息!E:I,3,FALSE)</f>
        <v>#N/A</v>
      </c>
      <c r="J3071" s="40" t="e">
        <f>VLOOKUP(B3071,辅助信息!E:I,4,FALSE)</f>
        <v>#N/A</v>
      </c>
      <c r="K3071" s="40" t="e">
        <f>VLOOKUP(J3071,辅助信息!H:I,2,FALSE)</f>
        <v>#N/A</v>
      </c>
      <c r="L3071" s="111" t="e">
        <f>VLOOKUP(B3071,辅助信息!E:J,6,FALSE)</f>
        <v>#N/A</v>
      </c>
      <c r="M3071" s="93">
        <v>45903</v>
      </c>
      <c r="O3071" s="64">
        <f ca="1" t="shared" si="175"/>
        <v>0</v>
      </c>
      <c r="P3071" s="64">
        <f ca="1" t="shared" si="176"/>
        <v>68</v>
      </c>
      <c r="Q3071" s="29" t="e">
        <f>VLOOKUP(B3071,辅助信息!E:M,9,FALSE)</f>
        <v>#N/A</v>
      </c>
      <c r="R3071" s="29" vm="1" t="e">
        <f>_xlfn._xlws.FILTER(辅助信息!D:D,辅助信息!E:E=B3071)</f>
        <v>#VALUE!</v>
      </c>
    </row>
    <row r="3072" hidden="1" spans="2:18">
      <c r="B3072" s="40" t="s">
        <v>211</v>
      </c>
      <c r="C3072" s="72">
        <v>45901</v>
      </c>
      <c r="D3072" s="40" t="e">
        <f>VLOOKUP(B3072,辅助信息!E:K,7,FALSE)</f>
        <v>#N/A</v>
      </c>
      <c r="E3072" s="40" t="str">
        <f>VLOOKUP(F3072,辅助信息!A:B,2,FALSE)</f>
        <v>螺纹钢</v>
      </c>
      <c r="F3072" s="40" t="s">
        <v>28</v>
      </c>
      <c r="G3072" s="36">
        <v>6</v>
      </c>
      <c r="H3072" s="144" t="str">
        <f>IF(SUMIFS('[1]2025年已发货'!$E:$E,'[1]2025年已发货'!$F:$F,C3072,'[1]2025年已发货'!$C:$C,F3072,'[1]2025年已发货'!$G:$G,I3072,'[1]2025年已发货'!$H:$H,J3072)=0,"未发货",SUMIFS('[1]2025年已发货'!$E:$E,'[1]2025年已发货'!$F:$F,C3072,'[1]2025年已发货'!$C:$C,F3072,'[1]2025年已发货'!$G:$G,I3072,'[1]2025年已发货'!$H:$H,J3072))</f>
        <v>未发货</v>
      </c>
      <c r="I3072" s="40" t="e">
        <f>VLOOKUP(B3072,辅助信息!E:I,3,FALSE)</f>
        <v>#N/A</v>
      </c>
      <c r="J3072" s="40" t="e">
        <f>VLOOKUP(B3072,辅助信息!E:I,4,FALSE)</f>
        <v>#N/A</v>
      </c>
      <c r="K3072" s="40" t="e">
        <f>VLOOKUP(J3072,辅助信息!H:I,2,FALSE)</f>
        <v>#N/A</v>
      </c>
      <c r="L3072" s="111" t="e">
        <f>VLOOKUP(B3072,辅助信息!E:J,6,FALSE)</f>
        <v>#N/A</v>
      </c>
      <c r="M3072" s="93">
        <v>45903</v>
      </c>
      <c r="O3072" s="64">
        <f ca="1" t="shared" si="175"/>
        <v>0</v>
      </c>
      <c r="P3072" s="64">
        <f ca="1" t="shared" si="176"/>
        <v>68</v>
      </c>
      <c r="Q3072" s="29" t="e">
        <f>VLOOKUP(B3072,辅助信息!E:M,9,FALSE)</f>
        <v>#N/A</v>
      </c>
      <c r="R3072" s="29" vm="1" t="e">
        <f>_xlfn._xlws.FILTER(辅助信息!D:D,辅助信息!E:E=B3072)</f>
        <v>#VALUE!</v>
      </c>
    </row>
    <row r="3073" hidden="1" spans="2:18">
      <c r="B3073" s="40" t="s">
        <v>211</v>
      </c>
      <c r="C3073" s="72">
        <v>45901</v>
      </c>
      <c r="D3073" s="40" t="e">
        <f>VLOOKUP(B3073,辅助信息!E:K,7,FALSE)</f>
        <v>#N/A</v>
      </c>
      <c r="E3073" s="40" t="str">
        <f>VLOOKUP(F3073,辅助信息!A:B,2,FALSE)</f>
        <v>螺纹钢</v>
      </c>
      <c r="F3073" s="40" t="s">
        <v>18</v>
      </c>
      <c r="G3073" s="36">
        <v>3</v>
      </c>
      <c r="H3073" s="144" t="str">
        <f>IF(SUMIFS('[1]2025年已发货'!$E:$E,'[1]2025年已发货'!$F:$F,C3073,'[1]2025年已发货'!$C:$C,F3073,'[1]2025年已发货'!$G:$G,I3073,'[1]2025年已发货'!$H:$H,J3073)=0,"未发货",SUMIFS('[1]2025年已发货'!$E:$E,'[1]2025年已发货'!$F:$F,C3073,'[1]2025年已发货'!$C:$C,F3073,'[1]2025年已发货'!$G:$G,I3073,'[1]2025年已发货'!$H:$H,J3073))</f>
        <v>未发货</v>
      </c>
      <c r="I3073" s="40" t="e">
        <f>VLOOKUP(B3073,辅助信息!E:I,3,FALSE)</f>
        <v>#N/A</v>
      </c>
      <c r="J3073" s="40" t="e">
        <f>VLOOKUP(B3073,辅助信息!E:I,4,FALSE)</f>
        <v>#N/A</v>
      </c>
      <c r="K3073" s="40" t="e">
        <f>VLOOKUP(J3073,辅助信息!H:I,2,FALSE)</f>
        <v>#N/A</v>
      </c>
      <c r="L3073" s="111" t="e">
        <f>VLOOKUP(B3073,辅助信息!E:J,6,FALSE)</f>
        <v>#N/A</v>
      </c>
      <c r="M3073" s="93">
        <v>45903</v>
      </c>
      <c r="O3073" s="64">
        <f ca="1" t="shared" si="175"/>
        <v>0</v>
      </c>
      <c r="P3073" s="64">
        <f ca="1" t="shared" si="176"/>
        <v>68</v>
      </c>
      <c r="Q3073" s="29" t="e">
        <f>VLOOKUP(B3073,辅助信息!E:M,9,FALSE)</f>
        <v>#N/A</v>
      </c>
      <c r="R3073" s="29" vm="1" t="e">
        <f>_xlfn._xlws.FILTER(辅助信息!D:D,辅助信息!E:E=B3073)</f>
        <v>#VALUE!</v>
      </c>
    </row>
    <row r="3074" hidden="1" spans="2:18">
      <c r="B3074" s="40" t="s">
        <v>68</v>
      </c>
      <c r="C3074" s="72">
        <v>45901</v>
      </c>
      <c r="D3074" s="40" t="str">
        <f>VLOOKUP(B3074,辅助信息!E:K,7,FALSE)</f>
        <v>JWDDCD2025052800131</v>
      </c>
      <c r="E3074" s="40" t="str">
        <f>VLOOKUP(F3074,辅助信息!A:B,2,FALSE)</f>
        <v>螺纹钢</v>
      </c>
      <c r="F3074" s="40" t="s">
        <v>65</v>
      </c>
      <c r="G3074" s="36">
        <v>60</v>
      </c>
      <c r="H3074" s="144">
        <f>IF(SUMIFS('[1]2025年已发货'!$E:$E,'[1]2025年已发货'!$F:$F,C3074,'[1]2025年已发货'!$C:$C,F3074,'[1]2025年已发货'!$G:$G,I3074,'[1]2025年已发货'!$H:$H,J3074)=0,"未发货",SUMIFS('[1]2025年已发货'!$E:$E,'[1]2025年已发货'!$F:$F,C3074,'[1]2025年已发货'!$C:$C,F3074,'[1]2025年已发货'!$G:$G,I3074,'[1]2025年已发货'!$H:$H,J3074))</f>
        <v>60</v>
      </c>
      <c r="I3074" s="40" t="str">
        <f>VLOOKUP(B3074,辅助信息!E:I,3,FALSE)</f>
        <v>（商投建工达州中医药科技园-2工区-景观桥）达州市通川区达州中医药职业学院犀牛大道北段</v>
      </c>
      <c r="J3074" s="40" t="str">
        <f>VLOOKUP(B3074,辅助信息!E:I,4,FALSE)</f>
        <v>李波</v>
      </c>
      <c r="K3074" s="40">
        <f>VLOOKUP(J3074,辅助信息!H:I,2,FALSE)</f>
        <v>18381899787</v>
      </c>
      <c r="L3074" s="111" t="str">
        <f>VLOOKUP(B3074,辅助信息!E:J,6,FALSE)</f>
        <v>控制炉批号！多了现场不收！,优先安排达钢,提前联系到场规格及数量</v>
      </c>
      <c r="M3074" s="93">
        <v>45904</v>
      </c>
      <c r="O3074" s="64">
        <f ca="1" t="shared" si="175"/>
        <v>0</v>
      </c>
      <c r="P3074" s="64">
        <f ca="1" t="shared" si="176"/>
        <v>67</v>
      </c>
      <c r="Q3074" s="29" t="str">
        <f>VLOOKUP(B3074,辅助信息!E:M,9,FALSE)</f>
        <v>ZTWM-CDGS-XS-2024-0134-商投建工达州中医药科技成果示范园项目</v>
      </c>
      <c r="R3074" s="29" t="str">
        <f>_xlfn._xlws.FILTER(辅助信息!D:D,辅助信息!E:E=B3074)</f>
        <v>商投建工达州中医药科技园</v>
      </c>
    </row>
    <row r="3075" hidden="1" spans="2:18">
      <c r="B3075" s="40" t="s">
        <v>47</v>
      </c>
      <c r="C3075" s="72">
        <v>45901</v>
      </c>
      <c r="D3075" s="40" t="str">
        <f>VLOOKUP(B3075,辅助信息!E:K,7,FALSE)</f>
        <v>JWDDCD2025052800131</v>
      </c>
      <c r="E3075" s="40" t="str">
        <f>VLOOKUP(F3075,辅助信息!A:B,2,FALSE)</f>
        <v>螺纹钢</v>
      </c>
      <c r="F3075" s="40" t="s">
        <v>30</v>
      </c>
      <c r="G3075" s="36">
        <v>6</v>
      </c>
      <c r="H3075" s="144" t="str">
        <f>IF(SUMIFS('[1]2025年已发货'!$E:$E,'[1]2025年已发货'!$F:$F,C3075,'[1]2025年已发货'!$C:$C,F3075,'[1]2025年已发货'!$G:$G,I3075,'[1]2025年已发货'!$H:$H,J3075)=0,"未发货",SUMIFS('[1]2025年已发货'!$E:$E,'[1]2025年已发货'!$F:$F,C3075,'[1]2025年已发货'!$C:$C,F3075,'[1]2025年已发货'!$G:$G,I3075,'[1]2025年已发货'!$H:$H,J3075))</f>
        <v>未发货</v>
      </c>
      <c r="I3075" s="40" t="str">
        <f>VLOOKUP(B3075,辅助信息!E:I,3,FALSE)</f>
        <v>（商投建工达州中医药科技园-1工区）达州市通川区达州中医药职业学院犀牛大道北段</v>
      </c>
      <c r="J3075" s="40" t="str">
        <f>VLOOKUP(B3075,辅助信息!E:I,4,FALSE)</f>
        <v>程黄刚</v>
      </c>
      <c r="K3075" s="40">
        <f>VLOOKUP(J3075,辅助信息!H:I,2,FALSE)</f>
        <v>15108211617</v>
      </c>
      <c r="L3075" s="111" t="str">
        <f>VLOOKUP(B3075,辅助信息!E:J,6,FALSE)</f>
        <v>控制炉批号！多了现场不收！,优先安排达钢,提前联系到场规格及数量</v>
      </c>
      <c r="M3075" s="93">
        <v>45904</v>
      </c>
      <c r="O3075" s="64">
        <f ca="1" t="shared" si="175"/>
        <v>0</v>
      </c>
      <c r="P3075" s="64">
        <f ca="1" t="shared" si="176"/>
        <v>67</v>
      </c>
      <c r="Q3075" s="29" t="str">
        <f>VLOOKUP(B3075,辅助信息!E:M,9,FALSE)</f>
        <v>ZTWM-CDGS-XS-2024-0134-商投建工达州中医药科技成果示范园项目</v>
      </c>
      <c r="R3075" s="29" t="str">
        <f>_xlfn._xlws.FILTER(辅助信息!D:D,辅助信息!E:E=B3075)</f>
        <v>商投建工达州中医药科技园</v>
      </c>
    </row>
    <row r="3076" hidden="1" spans="2:18">
      <c r="B3076" s="40" t="s">
        <v>47</v>
      </c>
      <c r="C3076" s="72">
        <v>45901</v>
      </c>
      <c r="D3076" s="40" t="str">
        <f>VLOOKUP(B3076,辅助信息!E:K,7,FALSE)</f>
        <v>JWDDCD2025052800131</v>
      </c>
      <c r="E3076" s="40" t="str">
        <f>VLOOKUP(F3076,辅助信息!A:B,2,FALSE)</f>
        <v>螺纹钢</v>
      </c>
      <c r="F3076" s="40" t="s">
        <v>45</v>
      </c>
      <c r="G3076" s="36">
        <v>3</v>
      </c>
      <c r="H3076" s="144" t="str">
        <f>IF(SUMIFS('[1]2025年已发货'!$E:$E,'[1]2025年已发货'!$F:$F,C3076,'[1]2025年已发货'!$C:$C,F3076,'[1]2025年已发货'!$G:$G,I3076,'[1]2025年已发货'!$H:$H,J3076)=0,"未发货",SUMIFS('[1]2025年已发货'!$E:$E,'[1]2025年已发货'!$F:$F,C3076,'[1]2025年已发货'!$C:$C,F3076,'[1]2025年已发货'!$G:$G,I3076,'[1]2025年已发货'!$H:$H,J3076))</f>
        <v>未发货</v>
      </c>
      <c r="I3076" s="40" t="str">
        <f>VLOOKUP(B3076,辅助信息!E:I,3,FALSE)</f>
        <v>（商投建工达州中医药科技园-1工区）达州市通川区达州中医药职业学院犀牛大道北段</v>
      </c>
      <c r="J3076" s="40" t="str">
        <f>VLOOKUP(B3076,辅助信息!E:I,4,FALSE)</f>
        <v>程黄刚</v>
      </c>
      <c r="K3076" s="40">
        <f>VLOOKUP(J3076,辅助信息!H:I,2,FALSE)</f>
        <v>15108211617</v>
      </c>
      <c r="L3076" s="111" t="str">
        <f>VLOOKUP(B3076,辅助信息!E:J,6,FALSE)</f>
        <v>控制炉批号！多了现场不收！,优先安排达钢,提前联系到场规格及数量</v>
      </c>
      <c r="M3076" s="93">
        <v>45904</v>
      </c>
      <c r="O3076" s="64">
        <f ca="1" t="shared" si="175"/>
        <v>0</v>
      </c>
      <c r="P3076" s="64">
        <f ca="1" t="shared" si="176"/>
        <v>67</v>
      </c>
      <c r="Q3076" s="29" t="str">
        <f>VLOOKUP(B3076,辅助信息!E:M,9,FALSE)</f>
        <v>ZTWM-CDGS-XS-2024-0134-商投建工达州中医药科技成果示范园项目</v>
      </c>
      <c r="R3076" s="29" t="str">
        <f>_xlfn._xlws.FILTER(辅助信息!D:D,辅助信息!E:E=B3076)</f>
        <v>商投建工达州中医药科技园</v>
      </c>
    </row>
    <row r="3077" hidden="1" spans="2:18">
      <c r="B3077" s="40" t="s">
        <v>47</v>
      </c>
      <c r="C3077" s="72">
        <v>45901</v>
      </c>
      <c r="D3077" s="40" t="str">
        <f>VLOOKUP(B3077,辅助信息!E:K,7,FALSE)</f>
        <v>JWDDCD2025052800131</v>
      </c>
      <c r="E3077" s="40" t="str">
        <f>VLOOKUP(F3077,辅助信息!A:B,2,FALSE)</f>
        <v>螺纹钢</v>
      </c>
      <c r="F3077" s="40" t="s">
        <v>21</v>
      </c>
      <c r="G3077" s="36">
        <v>6</v>
      </c>
      <c r="H3077" s="144" t="str">
        <f>IF(SUMIFS('[1]2025年已发货'!$E:$E,'[1]2025年已发货'!$F:$F,C3077,'[1]2025年已发货'!$C:$C,F3077,'[1]2025年已发货'!$G:$G,I3077,'[1]2025年已发货'!$H:$H,J3077)=0,"未发货",SUMIFS('[1]2025年已发货'!$E:$E,'[1]2025年已发货'!$F:$F,C3077,'[1]2025年已发货'!$C:$C,F3077,'[1]2025年已发货'!$G:$G,I3077,'[1]2025年已发货'!$H:$H,J3077))</f>
        <v>未发货</v>
      </c>
      <c r="I3077" s="40" t="str">
        <f>VLOOKUP(B3077,辅助信息!E:I,3,FALSE)</f>
        <v>（商投建工达州中医药科技园-1工区）达州市通川区达州中医药职业学院犀牛大道北段</v>
      </c>
      <c r="J3077" s="40" t="str">
        <f>VLOOKUP(B3077,辅助信息!E:I,4,FALSE)</f>
        <v>程黄刚</v>
      </c>
      <c r="K3077" s="40">
        <f>VLOOKUP(J3077,辅助信息!H:I,2,FALSE)</f>
        <v>15108211617</v>
      </c>
      <c r="L3077" s="111" t="str">
        <f>VLOOKUP(B3077,辅助信息!E:J,6,FALSE)</f>
        <v>控制炉批号！多了现场不收！,优先安排达钢,提前联系到场规格及数量</v>
      </c>
      <c r="M3077" s="93">
        <v>45904</v>
      </c>
      <c r="O3077" s="64">
        <f ca="1" t="shared" si="175"/>
        <v>0</v>
      </c>
      <c r="P3077" s="64">
        <f ca="1" t="shared" si="176"/>
        <v>67</v>
      </c>
      <c r="Q3077" s="29" t="str">
        <f>VLOOKUP(B3077,辅助信息!E:M,9,FALSE)</f>
        <v>ZTWM-CDGS-XS-2024-0134-商投建工达州中医药科技成果示范园项目</v>
      </c>
      <c r="R3077" s="29" t="str">
        <f>_xlfn._xlws.FILTER(辅助信息!D:D,辅助信息!E:E=B3077)</f>
        <v>商投建工达州中医药科技园</v>
      </c>
    </row>
    <row r="3078" hidden="1" spans="2:18">
      <c r="B3078" s="40" t="s">
        <v>47</v>
      </c>
      <c r="C3078" s="72">
        <v>45901</v>
      </c>
      <c r="D3078" s="40" t="str">
        <f>VLOOKUP(B3078,辅助信息!E:K,7,FALSE)</f>
        <v>JWDDCD2025052800131</v>
      </c>
      <c r="E3078" s="40" t="str">
        <f>VLOOKUP(F3078,辅助信息!A:B,2,FALSE)</f>
        <v>螺纹钢</v>
      </c>
      <c r="F3078" s="40" t="s">
        <v>58</v>
      </c>
      <c r="G3078" s="36">
        <v>12</v>
      </c>
      <c r="H3078" s="144" t="str">
        <f>IF(SUMIFS('[1]2025年已发货'!$E:$E,'[1]2025年已发货'!$F:$F,C3078,'[1]2025年已发货'!$C:$C,F3078,'[1]2025年已发货'!$G:$G,I3078,'[1]2025年已发货'!$H:$H,J3078)=0,"未发货",SUMIFS('[1]2025年已发货'!$E:$E,'[1]2025年已发货'!$F:$F,C3078,'[1]2025年已发货'!$C:$C,F3078,'[1]2025年已发货'!$G:$G,I3078,'[1]2025年已发货'!$H:$H,J3078))</f>
        <v>未发货</v>
      </c>
      <c r="I3078" s="40" t="str">
        <f>VLOOKUP(B3078,辅助信息!E:I,3,FALSE)</f>
        <v>（商投建工达州中医药科技园-1工区）达州市通川区达州中医药职业学院犀牛大道北段</v>
      </c>
      <c r="J3078" s="40" t="str">
        <f>VLOOKUP(B3078,辅助信息!E:I,4,FALSE)</f>
        <v>程黄刚</v>
      </c>
      <c r="K3078" s="40">
        <f>VLOOKUP(J3078,辅助信息!H:I,2,FALSE)</f>
        <v>15108211617</v>
      </c>
      <c r="L3078" s="111" t="str">
        <f>VLOOKUP(B3078,辅助信息!E:J,6,FALSE)</f>
        <v>控制炉批号！多了现场不收！,优先安排达钢,提前联系到场规格及数量</v>
      </c>
      <c r="M3078" s="93">
        <v>45904</v>
      </c>
      <c r="O3078" s="64">
        <f ca="1" t="shared" si="175"/>
        <v>0</v>
      </c>
      <c r="P3078" s="64">
        <f ca="1" t="shared" si="176"/>
        <v>67</v>
      </c>
      <c r="Q3078" s="29" t="str">
        <f>VLOOKUP(B3078,辅助信息!E:M,9,FALSE)</f>
        <v>ZTWM-CDGS-XS-2024-0134-商投建工达州中医药科技成果示范园项目</v>
      </c>
      <c r="R3078" s="29" t="str">
        <f>_xlfn._xlws.FILTER(辅助信息!D:D,辅助信息!E:E=B3078)</f>
        <v>商投建工达州中医药科技园</v>
      </c>
    </row>
    <row r="3079" hidden="1" spans="2:18">
      <c r="B3079" s="40" t="s">
        <v>47</v>
      </c>
      <c r="C3079" s="72">
        <v>45901</v>
      </c>
      <c r="D3079" s="40" t="str">
        <f>VLOOKUP(B3079,辅助信息!E:K,7,FALSE)</f>
        <v>JWDDCD2025052800131</v>
      </c>
      <c r="E3079" s="40" t="str">
        <f>VLOOKUP(F3079,辅助信息!A:B,2,FALSE)</f>
        <v>螺纹钢</v>
      </c>
      <c r="F3079" s="40" t="s">
        <v>46</v>
      </c>
      <c r="G3079" s="36">
        <v>6</v>
      </c>
      <c r="H3079" s="144" t="str">
        <f>IF(SUMIFS('[1]2025年已发货'!$E:$E,'[1]2025年已发货'!$F:$F,C3079,'[1]2025年已发货'!$C:$C,F3079,'[1]2025年已发货'!$G:$G,I3079,'[1]2025年已发货'!$H:$H,J3079)=0,"未发货",SUMIFS('[1]2025年已发货'!$E:$E,'[1]2025年已发货'!$F:$F,C3079,'[1]2025年已发货'!$C:$C,F3079,'[1]2025年已发货'!$G:$G,I3079,'[1]2025年已发货'!$H:$H,J3079))</f>
        <v>未发货</v>
      </c>
      <c r="I3079" s="40" t="str">
        <f>VLOOKUP(B3079,辅助信息!E:I,3,FALSE)</f>
        <v>（商投建工达州中医药科技园-1工区）达州市通川区达州中医药职业学院犀牛大道北段</v>
      </c>
      <c r="J3079" s="40" t="str">
        <f>VLOOKUP(B3079,辅助信息!E:I,4,FALSE)</f>
        <v>程黄刚</v>
      </c>
      <c r="K3079" s="40">
        <f>VLOOKUP(J3079,辅助信息!H:I,2,FALSE)</f>
        <v>15108211617</v>
      </c>
      <c r="L3079" s="111" t="str">
        <f>VLOOKUP(B3079,辅助信息!E:J,6,FALSE)</f>
        <v>控制炉批号！多了现场不收！,优先安排达钢,提前联系到场规格及数量</v>
      </c>
      <c r="M3079" s="93">
        <v>45904</v>
      </c>
      <c r="O3079" s="64">
        <f ca="1" t="shared" si="175"/>
        <v>0</v>
      </c>
      <c r="P3079" s="64">
        <f ca="1" t="shared" si="176"/>
        <v>67</v>
      </c>
      <c r="Q3079" s="29" t="str">
        <f>VLOOKUP(B3079,辅助信息!E:M,9,FALSE)</f>
        <v>ZTWM-CDGS-XS-2024-0134-商投建工达州中医药科技成果示范园项目</v>
      </c>
      <c r="R3079" s="29" t="str">
        <f>_xlfn._xlws.FILTER(辅助信息!D:D,辅助信息!E:E=B3079)</f>
        <v>商投建工达州中医药科技园</v>
      </c>
    </row>
    <row r="3080" hidden="1" spans="2:18">
      <c r="B3080" s="40" t="s">
        <v>47</v>
      </c>
      <c r="C3080" s="72">
        <v>45901</v>
      </c>
      <c r="D3080" s="40" t="str">
        <f>VLOOKUP(B3080,辅助信息!E:K,7,FALSE)</f>
        <v>JWDDCD2025052800131</v>
      </c>
      <c r="E3080" s="40" t="str">
        <f>VLOOKUP(F3080,辅助信息!A:B,2,FALSE)</f>
        <v>螺纹钢</v>
      </c>
      <c r="F3080" s="40" t="s">
        <v>22</v>
      </c>
      <c r="G3080" s="36">
        <v>6</v>
      </c>
      <c r="H3080" s="144" t="str">
        <f>IF(SUMIFS('[1]2025年已发货'!$E:$E,'[1]2025年已发货'!$F:$F,C3080,'[1]2025年已发货'!$C:$C,F3080,'[1]2025年已发货'!$G:$G,I3080,'[1]2025年已发货'!$H:$H,J3080)=0,"未发货",SUMIFS('[1]2025年已发货'!$E:$E,'[1]2025年已发货'!$F:$F,C3080,'[1]2025年已发货'!$C:$C,F3080,'[1]2025年已发货'!$G:$G,I3080,'[1]2025年已发货'!$H:$H,J3080))</f>
        <v>未发货</v>
      </c>
      <c r="I3080" s="40" t="str">
        <f>VLOOKUP(B3080,辅助信息!E:I,3,FALSE)</f>
        <v>（商投建工达州中医药科技园-1工区）达州市通川区达州中医药职业学院犀牛大道北段</v>
      </c>
      <c r="J3080" s="40" t="str">
        <f>VLOOKUP(B3080,辅助信息!E:I,4,FALSE)</f>
        <v>程黄刚</v>
      </c>
      <c r="K3080" s="40">
        <f>VLOOKUP(J3080,辅助信息!H:I,2,FALSE)</f>
        <v>15108211617</v>
      </c>
      <c r="L3080" s="111" t="str">
        <f>VLOOKUP(B3080,辅助信息!E:J,6,FALSE)</f>
        <v>控制炉批号！多了现场不收！,优先安排达钢,提前联系到场规格及数量</v>
      </c>
      <c r="M3080" s="93">
        <v>45904</v>
      </c>
      <c r="O3080" s="64">
        <f ca="1" t="shared" si="175"/>
        <v>0</v>
      </c>
      <c r="P3080" s="64">
        <f ca="1" t="shared" si="176"/>
        <v>67</v>
      </c>
      <c r="Q3080" s="29" t="str">
        <f>VLOOKUP(B3080,辅助信息!E:M,9,FALSE)</f>
        <v>ZTWM-CDGS-XS-2024-0134-商投建工达州中医药科技成果示范园项目</v>
      </c>
      <c r="R3080" s="29" t="str">
        <f>_xlfn._xlws.FILTER(辅助信息!D:D,辅助信息!E:E=B3080)</f>
        <v>商投建工达州中医药科技园</v>
      </c>
    </row>
    <row r="3081" hidden="1" spans="2:18">
      <c r="B3081" s="40" t="s">
        <v>68</v>
      </c>
      <c r="C3081" s="72">
        <v>45901</v>
      </c>
      <c r="D3081" s="40" t="str">
        <f>VLOOKUP(B3081,辅助信息!E:K,7,FALSE)</f>
        <v>JWDDCD2025052800131</v>
      </c>
      <c r="E3081" s="40" t="str">
        <f>VLOOKUP(F3081,辅助信息!A:B,2,FALSE)</f>
        <v>盘螺</v>
      </c>
      <c r="F3081" s="40" t="s">
        <v>40</v>
      </c>
      <c r="G3081" s="36">
        <v>12</v>
      </c>
      <c r="H3081" s="144">
        <f>IF(SUMIFS('[1]2025年已发货'!$E:$E,'[1]2025年已发货'!$F:$F,C3081,'[1]2025年已发货'!$C:$C,F3081,'[1]2025年已发货'!$G:$G,I3081,'[1]2025年已发货'!$H:$H,J3081)=0,"未发货",SUMIFS('[1]2025年已发货'!$E:$E,'[1]2025年已发货'!$F:$F,C3081,'[1]2025年已发货'!$C:$C,F3081,'[1]2025年已发货'!$G:$G,I3081,'[1]2025年已发货'!$H:$H,J3081))</f>
        <v>12</v>
      </c>
      <c r="I3081" s="40" t="str">
        <f>VLOOKUP(B3081,辅助信息!E:I,3,FALSE)</f>
        <v>（商投建工达州中医药科技园-2工区-景观桥）达州市通川区达州中医药职业学院犀牛大道北段</v>
      </c>
      <c r="J3081" s="40" t="str">
        <f>VLOOKUP(B3081,辅助信息!E:I,4,FALSE)</f>
        <v>李波</v>
      </c>
      <c r="K3081" s="40">
        <f>VLOOKUP(J3081,辅助信息!H:I,2,FALSE)</f>
        <v>18381899787</v>
      </c>
      <c r="L3081" s="111" t="str">
        <f>VLOOKUP(B3081,辅助信息!E:J,6,FALSE)</f>
        <v>控制炉批号！多了现场不收！,优先安排达钢,提前联系到场规格及数量</v>
      </c>
      <c r="M3081" s="93">
        <v>45904</v>
      </c>
      <c r="O3081" s="64">
        <f ca="1" t="shared" ref="O3081:O3103" si="177">IF(OR(M3081="",N3081&lt;&gt;""),"",MAX(M3081-TODAY(),0))</f>
        <v>0</v>
      </c>
      <c r="P3081" s="64">
        <f ca="1" t="shared" ref="P3081:P3103" si="178">IF(M3081="","",IF(N3081&lt;&gt;"",MAX(N3081-M3081,0),IF(TODAY()&gt;M3081,TODAY()-M3081,0)))</f>
        <v>67</v>
      </c>
      <c r="Q3081" s="29" t="str">
        <f>VLOOKUP(B3081,辅助信息!E:M,9,FALSE)</f>
        <v>ZTWM-CDGS-XS-2024-0134-商投建工达州中医药科技成果示范园项目</v>
      </c>
      <c r="R3081" s="29" t="str">
        <f>_xlfn._xlws.FILTER(辅助信息!D:D,辅助信息!E:E=B3081)</f>
        <v>商投建工达州中医药科技园</v>
      </c>
    </row>
    <row r="3082" hidden="1" spans="2:18">
      <c r="B3082" s="40" t="s">
        <v>68</v>
      </c>
      <c r="C3082" s="72">
        <v>45901</v>
      </c>
      <c r="D3082" s="40" t="str">
        <f>VLOOKUP(B3082,辅助信息!E:K,7,FALSE)</f>
        <v>JWDDCD2025052800131</v>
      </c>
      <c r="E3082" s="40" t="str">
        <f>VLOOKUP(F3082,辅助信息!A:B,2,FALSE)</f>
        <v>盘螺</v>
      </c>
      <c r="F3082" s="40" t="s">
        <v>41</v>
      </c>
      <c r="G3082" s="36">
        <v>8</v>
      </c>
      <c r="H3082" s="144">
        <f>IF(SUMIFS('[1]2025年已发货'!$E:$E,'[1]2025年已发货'!$F:$F,C3082,'[1]2025年已发货'!$C:$C,F3082,'[1]2025年已发货'!$G:$G,I3082,'[1]2025年已发货'!$H:$H,J3082)=0,"未发货",SUMIFS('[1]2025年已发货'!$E:$E,'[1]2025年已发货'!$F:$F,C3082,'[1]2025年已发货'!$C:$C,F3082,'[1]2025年已发货'!$G:$G,I3082,'[1]2025年已发货'!$H:$H,J3082))</f>
        <v>8</v>
      </c>
      <c r="I3082" s="40" t="str">
        <f>VLOOKUP(B3082,辅助信息!E:I,3,FALSE)</f>
        <v>（商投建工达州中医药科技园-2工区-景观桥）达州市通川区达州中医药职业学院犀牛大道北段</v>
      </c>
      <c r="J3082" s="40" t="str">
        <f>VLOOKUP(B3082,辅助信息!E:I,4,FALSE)</f>
        <v>李波</v>
      </c>
      <c r="K3082" s="40">
        <f>VLOOKUP(J3082,辅助信息!H:I,2,FALSE)</f>
        <v>18381899787</v>
      </c>
      <c r="L3082" s="111" t="str">
        <f>VLOOKUP(B3082,辅助信息!E:J,6,FALSE)</f>
        <v>控制炉批号！多了现场不收！,优先安排达钢,提前联系到场规格及数量</v>
      </c>
      <c r="M3082" s="93">
        <v>45904</v>
      </c>
      <c r="O3082" s="64">
        <f ca="1" t="shared" si="177"/>
        <v>0</v>
      </c>
      <c r="P3082" s="64">
        <f ca="1" t="shared" si="178"/>
        <v>67</v>
      </c>
      <c r="Q3082" s="29" t="str">
        <f>VLOOKUP(B3082,辅助信息!E:M,9,FALSE)</f>
        <v>ZTWM-CDGS-XS-2024-0134-商投建工达州中医药科技成果示范园项目</v>
      </c>
      <c r="R3082" s="29" t="str">
        <f>_xlfn._xlws.FILTER(辅助信息!D:D,辅助信息!E:E=B3082)</f>
        <v>商投建工达州中医药科技园</v>
      </c>
    </row>
    <row r="3083" hidden="1" spans="2:18">
      <c r="B3083" s="40" t="s">
        <v>68</v>
      </c>
      <c r="C3083" s="72">
        <v>45901</v>
      </c>
      <c r="D3083" s="40" t="str">
        <f>VLOOKUP(B3083,辅助信息!E:K,7,FALSE)</f>
        <v>JWDDCD2025052800131</v>
      </c>
      <c r="E3083" s="40" t="str">
        <f>VLOOKUP(F3083,辅助信息!A:B,2,FALSE)</f>
        <v>螺纹钢</v>
      </c>
      <c r="F3083" s="40" t="s">
        <v>27</v>
      </c>
      <c r="G3083" s="36">
        <v>9</v>
      </c>
      <c r="H3083" s="144">
        <f>IF(SUMIFS('[1]2025年已发货'!$E:$E,'[1]2025年已发货'!$F:$F,C3083,'[1]2025年已发货'!$C:$C,F3083,'[1]2025年已发货'!$G:$G,I3083,'[1]2025年已发货'!$H:$H,J3083)=0,"未发货",SUMIFS('[1]2025年已发货'!$E:$E,'[1]2025年已发货'!$F:$F,C3083,'[1]2025年已发货'!$C:$C,F3083,'[1]2025年已发货'!$G:$G,I3083,'[1]2025年已发货'!$H:$H,J3083))</f>
        <v>9</v>
      </c>
      <c r="I3083" s="40" t="str">
        <f>VLOOKUP(B3083,辅助信息!E:I,3,FALSE)</f>
        <v>（商投建工达州中医药科技园-2工区-景观桥）达州市通川区达州中医药职业学院犀牛大道北段</v>
      </c>
      <c r="J3083" s="40" t="str">
        <f>VLOOKUP(B3083,辅助信息!E:I,4,FALSE)</f>
        <v>李波</v>
      </c>
      <c r="K3083" s="40">
        <f>VLOOKUP(J3083,辅助信息!H:I,2,FALSE)</f>
        <v>18381899787</v>
      </c>
      <c r="L3083" s="111" t="str">
        <f>VLOOKUP(B3083,辅助信息!E:J,6,FALSE)</f>
        <v>控制炉批号！多了现场不收！,优先安排达钢,提前联系到场规格及数量</v>
      </c>
      <c r="M3083" s="93">
        <v>45904</v>
      </c>
      <c r="O3083" s="64">
        <f ca="1" t="shared" si="177"/>
        <v>0</v>
      </c>
      <c r="P3083" s="64">
        <f ca="1" t="shared" si="178"/>
        <v>67</v>
      </c>
      <c r="Q3083" s="29" t="str">
        <f>VLOOKUP(B3083,辅助信息!E:M,9,FALSE)</f>
        <v>ZTWM-CDGS-XS-2024-0134-商投建工达州中医药科技成果示范园项目</v>
      </c>
      <c r="R3083" s="29" t="str">
        <f>_xlfn._xlws.FILTER(辅助信息!D:D,辅助信息!E:E=B3083)</f>
        <v>商投建工达州中医药科技园</v>
      </c>
    </row>
    <row r="3084" hidden="1" spans="2:18">
      <c r="B3084" s="40" t="s">
        <v>68</v>
      </c>
      <c r="C3084" s="72">
        <v>45901</v>
      </c>
      <c r="D3084" s="40" t="str">
        <f>VLOOKUP(B3084,辅助信息!E:K,7,FALSE)</f>
        <v>JWDDCD2025052800131</v>
      </c>
      <c r="E3084" s="40" t="str">
        <f>VLOOKUP(F3084,辅助信息!A:B,2,FALSE)</f>
        <v>螺纹钢</v>
      </c>
      <c r="F3084" s="40" t="s">
        <v>19</v>
      </c>
      <c r="G3084" s="36">
        <v>30</v>
      </c>
      <c r="H3084" s="144">
        <f>IF(SUMIFS('[1]2025年已发货'!$E:$E,'[1]2025年已发货'!$F:$F,C3084,'[1]2025年已发货'!$C:$C,F3084,'[1]2025年已发货'!$G:$G,I3084,'[1]2025年已发货'!$H:$H,J3084)=0,"未发货",SUMIFS('[1]2025年已发货'!$E:$E,'[1]2025年已发货'!$F:$F,C3084,'[1]2025年已发货'!$C:$C,F3084,'[1]2025年已发货'!$G:$G,I3084,'[1]2025年已发货'!$H:$H,J3084))</f>
        <v>30</v>
      </c>
      <c r="I3084" s="40" t="str">
        <f>VLOOKUP(B3084,辅助信息!E:I,3,FALSE)</f>
        <v>（商投建工达州中医药科技园-2工区-景观桥）达州市通川区达州中医药职业学院犀牛大道北段</v>
      </c>
      <c r="J3084" s="40" t="str">
        <f>VLOOKUP(B3084,辅助信息!E:I,4,FALSE)</f>
        <v>李波</v>
      </c>
      <c r="K3084" s="40">
        <f>VLOOKUP(J3084,辅助信息!H:I,2,FALSE)</f>
        <v>18381899787</v>
      </c>
      <c r="L3084" s="111" t="str">
        <f>VLOOKUP(B3084,辅助信息!E:J,6,FALSE)</f>
        <v>控制炉批号！多了现场不收！,优先安排达钢,提前联系到场规格及数量</v>
      </c>
      <c r="M3084" s="93">
        <v>45904</v>
      </c>
      <c r="O3084" s="64">
        <f ca="1" t="shared" si="177"/>
        <v>0</v>
      </c>
      <c r="P3084" s="64">
        <f ca="1" t="shared" si="178"/>
        <v>67</v>
      </c>
      <c r="Q3084" s="29" t="str">
        <f>VLOOKUP(B3084,辅助信息!E:M,9,FALSE)</f>
        <v>ZTWM-CDGS-XS-2024-0134-商投建工达州中医药科技成果示范园项目</v>
      </c>
      <c r="R3084" s="29" t="str">
        <f>_xlfn._xlws.FILTER(辅助信息!D:D,辅助信息!E:E=B3084)</f>
        <v>商投建工达州中医药科技园</v>
      </c>
    </row>
    <row r="3085" hidden="1" spans="2:18">
      <c r="B3085" s="40" t="s">
        <v>68</v>
      </c>
      <c r="C3085" s="72">
        <v>45901</v>
      </c>
      <c r="D3085" s="40" t="str">
        <f>VLOOKUP(B3085,辅助信息!E:K,7,FALSE)</f>
        <v>JWDDCD2025052800131</v>
      </c>
      <c r="E3085" s="40" t="str">
        <f>VLOOKUP(F3085,辅助信息!A:B,2,FALSE)</f>
        <v>螺纹钢</v>
      </c>
      <c r="F3085" s="40" t="s">
        <v>32</v>
      </c>
      <c r="G3085" s="36">
        <v>12</v>
      </c>
      <c r="H3085" s="144" t="str">
        <f>IF(SUMIFS('[1]2025年已发货'!$E:$E,'[1]2025年已发货'!$F:$F,C3085,'[1]2025年已发货'!$C:$C,F3085,'[1]2025年已发货'!$G:$G,I3085,'[1]2025年已发货'!$H:$H,J3085)=0,"未发货",SUMIFS('[1]2025年已发货'!$E:$E,'[1]2025年已发货'!$F:$F,C3085,'[1]2025年已发货'!$C:$C,F3085,'[1]2025年已发货'!$G:$G,I3085,'[1]2025年已发货'!$H:$H,J3085))</f>
        <v>未发货</v>
      </c>
      <c r="I3085" s="40" t="str">
        <f>VLOOKUP(B3085,辅助信息!E:I,3,FALSE)</f>
        <v>（商投建工达州中医药科技园-2工区-景观桥）达州市通川区达州中医药职业学院犀牛大道北段</v>
      </c>
      <c r="J3085" s="40" t="str">
        <f>VLOOKUP(B3085,辅助信息!E:I,4,FALSE)</f>
        <v>李波</v>
      </c>
      <c r="K3085" s="40">
        <f>VLOOKUP(J3085,辅助信息!H:I,2,FALSE)</f>
        <v>18381899787</v>
      </c>
      <c r="L3085" s="111" t="str">
        <f>VLOOKUP(B3085,辅助信息!E:J,6,FALSE)</f>
        <v>控制炉批号！多了现场不收！,优先安排达钢,提前联系到场规格及数量</v>
      </c>
      <c r="M3085" s="93">
        <v>45904</v>
      </c>
      <c r="O3085" s="64">
        <f ca="1" t="shared" si="177"/>
        <v>0</v>
      </c>
      <c r="P3085" s="64">
        <f ca="1" t="shared" si="178"/>
        <v>67</v>
      </c>
      <c r="Q3085" s="29" t="str">
        <f>VLOOKUP(B3085,辅助信息!E:M,9,FALSE)</f>
        <v>ZTWM-CDGS-XS-2024-0134-商投建工达州中医药科技成果示范园项目</v>
      </c>
      <c r="R3085" s="29" t="str">
        <f>_xlfn._xlws.FILTER(辅助信息!D:D,辅助信息!E:E=B3085)</f>
        <v>商投建工达州中医药科技园</v>
      </c>
    </row>
    <row r="3086" hidden="1" spans="2:18">
      <c r="B3086" s="40" t="s">
        <v>68</v>
      </c>
      <c r="C3086" s="72">
        <v>45901</v>
      </c>
      <c r="D3086" s="40" t="str">
        <f>VLOOKUP(B3086,辅助信息!E:K,7,FALSE)</f>
        <v>JWDDCD2025052800131</v>
      </c>
      <c r="E3086" s="40" t="str">
        <f>VLOOKUP(F3086,辅助信息!A:B,2,FALSE)</f>
        <v>螺纹钢</v>
      </c>
      <c r="F3086" s="40" t="s">
        <v>30</v>
      </c>
      <c r="G3086" s="36">
        <v>42</v>
      </c>
      <c r="H3086" s="144" t="str">
        <f>IF(SUMIFS('[1]2025年已发货'!$E:$E,'[1]2025年已发货'!$F:$F,C3086,'[1]2025年已发货'!$C:$C,F3086,'[1]2025年已发货'!$G:$G,I3086,'[1]2025年已发货'!$H:$H,J3086)=0,"未发货",SUMIFS('[1]2025年已发货'!$E:$E,'[1]2025年已发货'!$F:$F,C3086,'[1]2025年已发货'!$C:$C,F3086,'[1]2025年已发货'!$G:$G,I3086,'[1]2025年已发货'!$H:$H,J3086))</f>
        <v>未发货</v>
      </c>
      <c r="I3086" s="40" t="str">
        <f>VLOOKUP(B3086,辅助信息!E:I,3,FALSE)</f>
        <v>（商投建工达州中医药科技园-2工区-景观桥）达州市通川区达州中医药职业学院犀牛大道北段</v>
      </c>
      <c r="J3086" s="40" t="str">
        <f>VLOOKUP(B3086,辅助信息!E:I,4,FALSE)</f>
        <v>李波</v>
      </c>
      <c r="K3086" s="40">
        <f>VLOOKUP(J3086,辅助信息!H:I,2,FALSE)</f>
        <v>18381899787</v>
      </c>
      <c r="L3086" s="111" t="str">
        <f>VLOOKUP(B3086,辅助信息!E:J,6,FALSE)</f>
        <v>控制炉批号！多了现场不收！,优先安排达钢,提前联系到场规格及数量</v>
      </c>
      <c r="M3086" s="93">
        <v>45904</v>
      </c>
      <c r="O3086" s="64">
        <f ca="1" t="shared" si="177"/>
        <v>0</v>
      </c>
      <c r="P3086" s="64">
        <f ca="1" t="shared" si="178"/>
        <v>67</v>
      </c>
      <c r="Q3086" s="29" t="str">
        <f>VLOOKUP(B3086,辅助信息!E:M,9,FALSE)</f>
        <v>ZTWM-CDGS-XS-2024-0134-商投建工达州中医药科技成果示范园项目</v>
      </c>
      <c r="R3086" s="29" t="str">
        <f>_xlfn._xlws.FILTER(辅助信息!D:D,辅助信息!E:E=B3086)</f>
        <v>商投建工达州中医药科技园</v>
      </c>
    </row>
    <row r="3087" hidden="1" spans="2:18">
      <c r="B3087" s="40" t="s">
        <v>68</v>
      </c>
      <c r="C3087" s="72">
        <v>45901</v>
      </c>
      <c r="D3087" s="40" t="str">
        <f>VLOOKUP(B3087,辅助信息!E:K,7,FALSE)</f>
        <v>JWDDCD2025052800131</v>
      </c>
      <c r="E3087" s="40" t="str">
        <f>VLOOKUP(F3087,辅助信息!A:B,2,FALSE)</f>
        <v>螺纹钢</v>
      </c>
      <c r="F3087" s="40" t="s">
        <v>28</v>
      </c>
      <c r="G3087" s="36">
        <v>50</v>
      </c>
      <c r="H3087" s="144" t="str">
        <f>IF(SUMIFS('[1]2025年已发货'!$E:$E,'[1]2025年已发货'!$F:$F,C3087,'[1]2025年已发货'!$C:$C,F3087,'[1]2025年已发货'!$G:$G,I3087,'[1]2025年已发货'!$H:$H,J3087)=0,"未发货",SUMIFS('[1]2025年已发货'!$E:$E,'[1]2025年已发货'!$F:$F,C3087,'[1]2025年已发货'!$C:$C,F3087,'[1]2025年已发货'!$G:$G,I3087,'[1]2025年已发货'!$H:$H,J3087))</f>
        <v>未发货</v>
      </c>
      <c r="I3087" s="40" t="str">
        <f>VLOOKUP(B3087,辅助信息!E:I,3,FALSE)</f>
        <v>（商投建工达州中医药科技园-2工区-景观桥）达州市通川区达州中医药职业学院犀牛大道北段</v>
      </c>
      <c r="J3087" s="40" t="str">
        <f>VLOOKUP(B3087,辅助信息!E:I,4,FALSE)</f>
        <v>李波</v>
      </c>
      <c r="K3087" s="40">
        <f>VLOOKUP(J3087,辅助信息!H:I,2,FALSE)</f>
        <v>18381899787</v>
      </c>
      <c r="L3087" s="111" t="str">
        <f>VLOOKUP(B3087,辅助信息!E:J,6,FALSE)</f>
        <v>控制炉批号！多了现场不收！,优先安排达钢,提前联系到场规格及数量</v>
      </c>
      <c r="M3087" s="93">
        <v>45904</v>
      </c>
      <c r="O3087" s="64">
        <f ca="1" t="shared" si="177"/>
        <v>0</v>
      </c>
      <c r="P3087" s="64">
        <f ca="1" t="shared" si="178"/>
        <v>67</v>
      </c>
      <c r="Q3087" s="29" t="str">
        <f>VLOOKUP(B3087,辅助信息!E:M,9,FALSE)</f>
        <v>ZTWM-CDGS-XS-2024-0134-商投建工达州中医药科技成果示范园项目</v>
      </c>
      <c r="R3087" s="29" t="str">
        <f>_xlfn._xlws.FILTER(辅助信息!D:D,辅助信息!E:E=B3087)</f>
        <v>商投建工达州中医药科技园</v>
      </c>
    </row>
    <row r="3088" hidden="1" spans="2:18">
      <c r="B3088" s="40" t="s">
        <v>68</v>
      </c>
      <c r="C3088" s="72">
        <v>45901</v>
      </c>
      <c r="D3088" s="40" t="str">
        <f>VLOOKUP(B3088,辅助信息!E:K,7,FALSE)</f>
        <v>JWDDCD2025052800131</v>
      </c>
      <c r="E3088" s="40" t="str">
        <f>VLOOKUP(F3088,辅助信息!A:B,2,FALSE)</f>
        <v>螺纹钢</v>
      </c>
      <c r="F3088" s="40" t="s">
        <v>18</v>
      </c>
      <c r="G3088" s="36">
        <v>44</v>
      </c>
      <c r="H3088" s="144" t="str">
        <f>IF(SUMIFS('[1]2025年已发货'!$E:$E,'[1]2025年已发货'!$F:$F,C3088,'[1]2025年已发货'!$C:$C,F3088,'[1]2025年已发货'!$G:$G,I3088,'[1]2025年已发货'!$H:$H,J3088)=0,"未发货",SUMIFS('[1]2025年已发货'!$E:$E,'[1]2025年已发货'!$F:$F,C3088,'[1]2025年已发货'!$C:$C,F3088,'[1]2025年已发货'!$G:$G,I3088,'[1]2025年已发货'!$H:$H,J3088))</f>
        <v>未发货</v>
      </c>
      <c r="I3088" s="40" t="str">
        <f>VLOOKUP(B3088,辅助信息!E:I,3,FALSE)</f>
        <v>（商投建工达州中医药科技园-2工区-景观桥）达州市通川区达州中医药职业学院犀牛大道北段</v>
      </c>
      <c r="J3088" s="40" t="str">
        <f>VLOOKUP(B3088,辅助信息!E:I,4,FALSE)</f>
        <v>李波</v>
      </c>
      <c r="K3088" s="40">
        <f>VLOOKUP(J3088,辅助信息!H:I,2,FALSE)</f>
        <v>18381899787</v>
      </c>
      <c r="L3088" s="111" t="str">
        <f>VLOOKUP(B3088,辅助信息!E:J,6,FALSE)</f>
        <v>控制炉批号！多了现场不收！,优先安排达钢,提前联系到场规格及数量</v>
      </c>
      <c r="M3088" s="93">
        <v>45904</v>
      </c>
      <c r="O3088" s="64">
        <f ca="1" t="shared" si="177"/>
        <v>0</v>
      </c>
      <c r="P3088" s="64">
        <f ca="1" t="shared" si="178"/>
        <v>67</v>
      </c>
      <c r="Q3088" s="29" t="str">
        <f>VLOOKUP(B3088,辅助信息!E:M,9,FALSE)</f>
        <v>ZTWM-CDGS-XS-2024-0134-商投建工达州中医药科技成果示范园项目</v>
      </c>
      <c r="R3088" s="29" t="str">
        <f>_xlfn._xlws.FILTER(辅助信息!D:D,辅助信息!E:E=B3088)</f>
        <v>商投建工达州中医药科技园</v>
      </c>
    </row>
    <row r="3089" hidden="1" spans="2:18">
      <c r="B3089" s="40" t="s">
        <v>31</v>
      </c>
      <c r="C3089" s="72">
        <v>45901</v>
      </c>
      <c r="D3089" s="40" t="str">
        <f>VLOOKUP(B3089,辅助信息!E:K,7,FALSE)</f>
        <v>JWDDCD2024121000136</v>
      </c>
      <c r="E3089" s="40" t="str">
        <f>VLOOKUP(F3089,辅助信息!A:B,2,FALSE)</f>
        <v>盘螺</v>
      </c>
      <c r="F3089" s="40" t="s">
        <v>49</v>
      </c>
      <c r="G3089" s="36">
        <v>35</v>
      </c>
      <c r="H3089" s="144" t="str">
        <f>IF(SUMIFS('[1]2025年已发货'!$E:$E,'[1]2025年已发货'!$F:$F,C3089,'[1]2025年已发货'!$C:$C,F3089,'[1]2025年已发货'!$G:$G,I3089,'[1]2025年已发货'!$H:$H,J3089)=0,"未发货",SUMIFS('[1]2025年已发货'!$E:$E,'[1]2025年已发货'!$F:$F,C3089,'[1]2025年已发货'!$C:$C,F3089,'[1]2025年已发货'!$G:$G,I3089,'[1]2025年已发货'!$H:$H,J3089))</f>
        <v>未发货</v>
      </c>
      <c r="I3089" s="40" t="str">
        <f>VLOOKUP(B3089,辅助信息!E:I,3,FALSE)</f>
        <v>（四川商建-射洪城乡一体化项目）遂宁市射洪市忠新幼儿园北侧约220米新溪小区</v>
      </c>
      <c r="J3089" s="40" t="str">
        <f>VLOOKUP(B3089,辅助信息!E:I,4,FALSE)</f>
        <v>柏子刚</v>
      </c>
      <c r="K3089" s="40">
        <f>VLOOKUP(J3089,辅助信息!H:I,2,FALSE)</f>
        <v>15692885305</v>
      </c>
      <c r="L3089" s="111" t="str">
        <f>VLOOKUP(B3089,辅助信息!E:J,6,FALSE)</f>
        <v>提前联系到场规格及数量</v>
      </c>
      <c r="M3089" s="93">
        <v>45902</v>
      </c>
      <c r="O3089" s="64">
        <f ca="1" t="shared" si="177"/>
        <v>0</v>
      </c>
      <c r="P3089" s="64">
        <f ca="1" t="shared" si="178"/>
        <v>69</v>
      </c>
      <c r="Q3089" s="29" t="str">
        <f>VLOOKUP(B3089,辅助信息!E:M,9,FALSE)</f>
        <v>ZTWM-CDGS-XS-2024-0179-四川商投-射洪城乡一体化建设项目</v>
      </c>
      <c r="R3089" s="29" t="str">
        <f>_xlfn._xlws.FILTER(辅助信息!D:D,辅助信息!E:E=B3089)</f>
        <v>四川商建
射洪城乡一体化项目</v>
      </c>
    </row>
    <row r="3090" hidden="1" spans="2:18">
      <c r="B3090" s="40" t="s">
        <v>81</v>
      </c>
      <c r="C3090" s="72">
        <v>45901</v>
      </c>
      <c r="D3090" s="40" t="str">
        <f>VLOOKUP(B3090,辅助信息!E:K,7,FALSE)</f>
        <v>JWDDCD2025060900080</v>
      </c>
      <c r="E3090" s="40" t="str">
        <f>VLOOKUP(F3090,辅助信息!A:B,2,FALSE)</f>
        <v>盘螺</v>
      </c>
      <c r="F3090" s="40" t="s">
        <v>26</v>
      </c>
      <c r="G3090" s="36">
        <v>48</v>
      </c>
      <c r="H3090" s="144">
        <f>IF(SUMIFS('[1]2025年已发货'!$E:$E,'[1]2025年已发货'!$F:$F,C3090,'[1]2025年已发货'!$C:$C,F3090,'[1]2025年已发货'!$G:$G,I3090,'[1]2025年已发货'!$H:$H,J3090)=0,"未发货",SUMIFS('[1]2025年已发货'!$E:$E,'[1]2025年已发货'!$F:$F,C3090,'[1]2025年已发货'!$C:$C,F3090,'[1]2025年已发货'!$G:$G,I3090,'[1]2025年已发货'!$H:$H,J3090))</f>
        <v>48</v>
      </c>
      <c r="I3090" s="40" t="str">
        <f>VLOOKUP(B3090,辅助信息!E:I,3,FALSE)</f>
        <v>（华西简阳西城嘉苑）四川省成都市简阳市简城街道高屋村</v>
      </c>
      <c r="J3090" s="40" t="str">
        <f>VLOOKUP(B3090,辅助信息!E:I,4,FALSE)</f>
        <v>张瀚镭</v>
      </c>
      <c r="K3090" s="40">
        <f>VLOOKUP(J3090,辅助信息!H:I,2,FALSE)</f>
        <v>15884666220</v>
      </c>
      <c r="L3090" s="111" t="str">
        <f>VLOOKUP(B3090,辅助信息!E:J,6,FALSE)</f>
        <v>现场禁止使用氢能源挂车！优先威钢发货,我方卸车,新老国标钢厂不加价可直发，因陕钢多次出现磅差，项目拒绝使用</v>
      </c>
      <c r="M3090" s="93">
        <v>45902</v>
      </c>
      <c r="O3090" s="64">
        <f ca="1" t="shared" si="177"/>
        <v>0</v>
      </c>
      <c r="P3090" s="64">
        <f ca="1" t="shared" si="178"/>
        <v>69</v>
      </c>
      <c r="Q3090" s="29" t="str">
        <f>VLOOKUP(B3090,辅助信息!E:M,9,FALSE)</f>
        <v>ZTWM-CDGS-XS-2024-0030-华西集采-简州大道</v>
      </c>
      <c r="R3090" s="29" t="str">
        <f>_xlfn._xlws.FILTER(辅助信息!D:D,辅助信息!E:E=B3090)</f>
        <v>华西简阳西城嘉苑</v>
      </c>
    </row>
    <row r="3091" hidden="1" spans="2:18">
      <c r="B3091" s="40" t="s">
        <v>81</v>
      </c>
      <c r="C3091" s="72">
        <v>45901</v>
      </c>
      <c r="D3091" s="40" t="str">
        <f>VLOOKUP(B3091,辅助信息!E:K,7,FALSE)</f>
        <v>JWDDCD2025060900080</v>
      </c>
      <c r="E3091" s="40" t="str">
        <f>VLOOKUP(F3091,辅助信息!A:B,2,FALSE)</f>
        <v>螺纹钢</v>
      </c>
      <c r="F3091" s="40" t="s">
        <v>19</v>
      </c>
      <c r="G3091" s="36">
        <v>222</v>
      </c>
      <c r="H3091" s="144">
        <f>IF(SUMIFS('[1]2025年已发货'!$E:$E,'[1]2025年已发货'!$F:$F,C3091,'[1]2025年已发货'!$C:$C,F3091,'[1]2025年已发货'!$G:$G,I3091,'[1]2025年已发货'!$H:$H,J3091)=0,"未发货",SUMIFS('[1]2025年已发货'!$E:$E,'[1]2025年已发货'!$F:$F,C3091,'[1]2025年已发货'!$C:$C,F3091,'[1]2025年已发货'!$G:$G,I3091,'[1]2025年已发货'!$H:$H,J3091))</f>
        <v>54.75</v>
      </c>
      <c r="I3091" s="40" t="str">
        <f>VLOOKUP(B3091,辅助信息!E:I,3,FALSE)</f>
        <v>（华西简阳西城嘉苑）四川省成都市简阳市简城街道高屋村</v>
      </c>
      <c r="J3091" s="40" t="str">
        <f>VLOOKUP(B3091,辅助信息!E:I,4,FALSE)</f>
        <v>张瀚镭</v>
      </c>
      <c r="K3091" s="40">
        <f>VLOOKUP(J3091,辅助信息!H:I,2,FALSE)</f>
        <v>15884666220</v>
      </c>
      <c r="L3091" s="111" t="str">
        <f>VLOOKUP(B3091,辅助信息!E:J,6,FALSE)</f>
        <v>现场禁止使用氢能源挂车！优先威钢发货,我方卸车,新老国标钢厂不加价可直发，因陕钢多次出现磅差，项目拒绝使用</v>
      </c>
      <c r="M3091" s="93">
        <v>45902</v>
      </c>
      <c r="O3091" s="64">
        <f ca="1" t="shared" si="177"/>
        <v>0</v>
      </c>
      <c r="P3091" s="64">
        <f ca="1" t="shared" si="178"/>
        <v>69</v>
      </c>
      <c r="Q3091" s="29" t="str">
        <f>VLOOKUP(B3091,辅助信息!E:M,9,FALSE)</f>
        <v>ZTWM-CDGS-XS-2024-0030-华西集采-简州大道</v>
      </c>
      <c r="R3091" s="29" t="str">
        <f>_xlfn._xlws.FILTER(辅助信息!D:D,辅助信息!E:E=B3091)</f>
        <v>华西简阳西城嘉苑</v>
      </c>
    </row>
    <row r="3092" hidden="1" spans="2:18">
      <c r="B3092" s="40" t="s">
        <v>81</v>
      </c>
      <c r="C3092" s="145">
        <v>45901</v>
      </c>
      <c r="D3092" s="40" t="str">
        <f>VLOOKUP(B3092,辅助信息!E:K,7,FALSE)</f>
        <v>JWDDCD2025060900080</v>
      </c>
      <c r="E3092" s="137" t="str">
        <f>VLOOKUP(F3092,辅助信息!A:B,2,FALSE)</f>
        <v>螺纹钢</v>
      </c>
      <c r="F3092" s="137" t="s">
        <v>32</v>
      </c>
      <c r="G3092" s="36">
        <v>7.5</v>
      </c>
      <c r="H3092" s="144">
        <f>IF(SUMIFS('[1]2025年已发货'!$E:$E,'[1]2025年已发货'!$F:$F,C3092,'[1]2025年已发货'!$C:$C,F3092,'[1]2025年已发货'!$G:$G,I3092,'[1]2025年已发货'!$H:$H,J3092)=0,"未发货",SUMIFS('[1]2025年已发货'!$E:$E,'[1]2025年已发货'!$F:$F,C3092,'[1]2025年已发货'!$C:$C,F3092,'[1]2025年已发货'!$G:$G,I3092,'[1]2025年已发货'!$H:$H,J3092))</f>
        <v>7.5</v>
      </c>
      <c r="I3092" s="40" t="str">
        <f>VLOOKUP(B3092,辅助信息!E:I,3,FALSE)</f>
        <v>（华西简阳西城嘉苑）四川省成都市简阳市简城街道高屋村</v>
      </c>
      <c r="J3092" s="40" t="str">
        <f>VLOOKUP(B3092,辅助信息!E:I,4,FALSE)</f>
        <v>张瀚镭</v>
      </c>
      <c r="K3092" s="40">
        <f>VLOOKUP(J3092,辅助信息!H:I,2,FALSE)</f>
        <v>15884666220</v>
      </c>
      <c r="L3092" s="111" t="str">
        <f>VLOOKUP(B3092,辅助信息!E:J,6,FALSE)</f>
        <v>现场禁止使用氢能源挂车！优先威钢发货,我方卸车,新老国标钢厂不加价可直发，因陕钢多次出现磅差，项目拒绝使用</v>
      </c>
      <c r="M3092" s="93">
        <v>45902</v>
      </c>
      <c r="O3092" s="64">
        <f ca="1" t="shared" si="177"/>
        <v>0</v>
      </c>
      <c r="P3092" s="64">
        <f ca="1" t="shared" si="178"/>
        <v>69</v>
      </c>
      <c r="Q3092" s="29" t="str">
        <f>VLOOKUP(B3092,辅助信息!E:M,9,FALSE)</f>
        <v>ZTWM-CDGS-XS-2024-0030-华西集采-简州大道</v>
      </c>
      <c r="R3092" s="29" t="str">
        <f>_xlfn._xlws.FILTER(辅助信息!D:D,辅助信息!E:E=B3092)</f>
        <v>华西简阳西城嘉苑</v>
      </c>
    </row>
    <row r="3093" hidden="1" spans="2:18">
      <c r="B3093" s="40" t="s">
        <v>81</v>
      </c>
      <c r="C3093" s="72">
        <v>45901</v>
      </c>
      <c r="D3093" s="40" t="str">
        <f>VLOOKUP(B3093,辅助信息!E:K,7,FALSE)</f>
        <v>JWDDCD2025060900080</v>
      </c>
      <c r="E3093" s="40" t="str">
        <f>VLOOKUP(F3093,辅助信息!A:B,2,FALSE)</f>
        <v>螺纹钢</v>
      </c>
      <c r="F3093" s="40" t="s">
        <v>30</v>
      </c>
      <c r="G3093" s="36">
        <v>27.5</v>
      </c>
      <c r="H3093" s="144" t="str">
        <f>IF(SUMIFS('[1]2025年已发货'!$E:$E,'[1]2025年已发货'!$F:$F,C3093,'[1]2025年已发货'!$C:$C,F3093,'[1]2025年已发货'!$G:$G,I3093,'[1]2025年已发货'!$H:$H,J3093)=0,"未发货",SUMIFS('[1]2025年已发货'!$E:$E,'[1]2025年已发货'!$F:$F,C3093,'[1]2025年已发货'!$C:$C,F3093,'[1]2025年已发货'!$G:$G,I3093,'[1]2025年已发货'!$H:$H,J3093))</f>
        <v>未发货</v>
      </c>
      <c r="I3093" s="40" t="str">
        <f>VLOOKUP(B3093,辅助信息!E:I,3,FALSE)</f>
        <v>（华西简阳西城嘉苑）四川省成都市简阳市简城街道高屋村</v>
      </c>
      <c r="J3093" s="40" t="str">
        <f>VLOOKUP(B3093,辅助信息!E:I,4,FALSE)</f>
        <v>张瀚镭</v>
      </c>
      <c r="K3093" s="40">
        <f>VLOOKUP(J3093,辅助信息!H:I,2,FALSE)</f>
        <v>15884666220</v>
      </c>
      <c r="L3093" s="111" t="str">
        <f>VLOOKUP(B3093,辅助信息!E:J,6,FALSE)</f>
        <v>现场禁止使用氢能源挂车！优先威钢发货,我方卸车,新老国标钢厂不加价可直发，因陕钢多次出现磅差，项目拒绝使用</v>
      </c>
      <c r="M3093" s="93">
        <v>45902</v>
      </c>
      <c r="O3093" s="64">
        <f ca="1" t="shared" si="177"/>
        <v>0</v>
      </c>
      <c r="P3093" s="64">
        <f ca="1" t="shared" si="178"/>
        <v>69</v>
      </c>
      <c r="Q3093" s="29" t="str">
        <f>VLOOKUP(B3093,辅助信息!E:M,9,FALSE)</f>
        <v>ZTWM-CDGS-XS-2024-0030-华西集采-简州大道</v>
      </c>
      <c r="R3093" s="29" t="str">
        <f>_xlfn._xlws.FILTER(辅助信息!D:D,辅助信息!E:E=B3093)</f>
        <v>华西简阳西城嘉苑</v>
      </c>
    </row>
    <row r="3094" hidden="1" spans="2:18">
      <c r="B3094" s="40" t="s">
        <v>81</v>
      </c>
      <c r="C3094" s="72">
        <v>45901</v>
      </c>
      <c r="D3094" s="40" t="str">
        <f>VLOOKUP(B3094,辅助信息!E:K,7,FALSE)</f>
        <v>JWDDCD2025060900080</v>
      </c>
      <c r="E3094" s="40" t="str">
        <f>VLOOKUP(F3094,辅助信息!A:B,2,FALSE)</f>
        <v>螺纹钢</v>
      </c>
      <c r="F3094" s="40" t="s">
        <v>28</v>
      </c>
      <c r="G3094" s="36">
        <v>5</v>
      </c>
      <c r="H3094" s="144">
        <f>IF(SUMIFS('[1]2025年已发货'!$E:$E,'[1]2025年已发货'!$F:$F,C3094,'[1]2025年已发货'!$C:$C,F3094,'[1]2025年已发货'!$G:$G,I3094,'[1]2025年已发货'!$H:$H,J3094)=0,"未发货",SUMIFS('[1]2025年已发货'!$E:$E,'[1]2025年已发货'!$F:$F,C3094,'[1]2025年已发货'!$C:$C,F3094,'[1]2025年已发货'!$G:$G,I3094,'[1]2025年已发货'!$H:$H,J3094))</f>
        <v>5</v>
      </c>
      <c r="I3094" s="40" t="str">
        <f>VLOOKUP(B3094,辅助信息!E:I,3,FALSE)</f>
        <v>（华西简阳西城嘉苑）四川省成都市简阳市简城街道高屋村</v>
      </c>
      <c r="J3094" s="40" t="str">
        <f>VLOOKUP(B3094,辅助信息!E:I,4,FALSE)</f>
        <v>张瀚镭</v>
      </c>
      <c r="K3094" s="40">
        <f>VLOOKUP(J3094,辅助信息!H:I,2,FALSE)</f>
        <v>15884666220</v>
      </c>
      <c r="L3094" s="111" t="str">
        <f>VLOOKUP(B3094,辅助信息!E:J,6,FALSE)</f>
        <v>现场禁止使用氢能源挂车！优先威钢发货,我方卸车,新老国标钢厂不加价可直发，因陕钢多次出现磅差，项目拒绝使用</v>
      </c>
      <c r="M3094" s="93">
        <v>45902</v>
      </c>
      <c r="O3094" s="64">
        <f ca="1" t="shared" si="177"/>
        <v>0</v>
      </c>
      <c r="P3094" s="64">
        <f ca="1" t="shared" si="178"/>
        <v>69</v>
      </c>
      <c r="Q3094" s="29" t="str">
        <f>VLOOKUP(B3094,辅助信息!E:M,9,FALSE)</f>
        <v>ZTWM-CDGS-XS-2024-0030-华西集采-简州大道</v>
      </c>
      <c r="R3094" s="29" t="str">
        <f>_xlfn._xlws.FILTER(辅助信息!D:D,辅助信息!E:E=B3094)</f>
        <v>华西简阳西城嘉苑</v>
      </c>
    </row>
    <row r="3095" hidden="1" spans="2:18">
      <c r="B3095" s="40" t="s">
        <v>81</v>
      </c>
      <c r="C3095" s="72">
        <v>45901</v>
      </c>
      <c r="D3095" s="40" t="str">
        <f>VLOOKUP(B3095,辅助信息!E:K,7,FALSE)</f>
        <v>JWDDCD2025060900080</v>
      </c>
      <c r="E3095" s="40" t="str">
        <f>VLOOKUP(F3095,辅助信息!A:B,2,FALSE)</f>
        <v>螺纹钢</v>
      </c>
      <c r="F3095" s="40" t="s">
        <v>65</v>
      </c>
      <c r="G3095" s="36">
        <v>17</v>
      </c>
      <c r="H3095" s="144">
        <f>IF(SUMIFS('[1]2025年已发货'!$E:$E,'[1]2025年已发货'!$F:$F,C3095,'[1]2025年已发货'!$C:$C,F3095,'[1]2025年已发货'!$G:$G,I3095,'[1]2025年已发货'!$H:$H,J3095)=0,"未发货",SUMIFS('[1]2025年已发货'!$E:$E,'[1]2025年已发货'!$F:$F,C3095,'[1]2025年已发货'!$C:$C,F3095,'[1]2025年已发货'!$G:$G,I3095,'[1]2025年已发货'!$H:$H,J3095))</f>
        <v>17</v>
      </c>
      <c r="I3095" s="40" t="str">
        <f>VLOOKUP(B3095,辅助信息!E:I,3,FALSE)</f>
        <v>（华西简阳西城嘉苑）四川省成都市简阳市简城街道高屋村</v>
      </c>
      <c r="J3095" s="40" t="str">
        <f>VLOOKUP(B3095,辅助信息!E:I,4,FALSE)</f>
        <v>张瀚镭</v>
      </c>
      <c r="K3095" s="40">
        <f>VLOOKUP(J3095,辅助信息!H:I,2,FALSE)</f>
        <v>15884666220</v>
      </c>
      <c r="L3095" s="111" t="str">
        <f>VLOOKUP(B3095,辅助信息!E:J,6,FALSE)</f>
        <v>现场禁止使用氢能源挂车！优先威钢发货,我方卸车,新老国标钢厂不加价可直发，因陕钢多次出现磅差，项目拒绝使用</v>
      </c>
      <c r="M3095" s="93">
        <v>45902</v>
      </c>
      <c r="O3095" s="64">
        <f ca="1" t="shared" si="177"/>
        <v>0</v>
      </c>
      <c r="P3095" s="64">
        <f ca="1" t="shared" si="178"/>
        <v>69</v>
      </c>
      <c r="Q3095" s="29" t="str">
        <f>VLOOKUP(B3095,辅助信息!E:M,9,FALSE)</f>
        <v>ZTWM-CDGS-XS-2024-0030-华西集采-简州大道</v>
      </c>
      <c r="R3095" s="29" t="str">
        <f>_xlfn._xlws.FILTER(辅助信息!D:D,辅助信息!E:E=B3095)</f>
        <v>华西简阳西城嘉苑</v>
      </c>
    </row>
    <row r="3096" hidden="1" spans="2:18">
      <c r="B3096" s="40" t="s">
        <v>81</v>
      </c>
      <c r="C3096" s="72">
        <v>45901</v>
      </c>
      <c r="D3096" s="40" t="str">
        <f>VLOOKUP(B3096,辅助信息!E:K,7,FALSE)</f>
        <v>JWDDCD2025060900080</v>
      </c>
      <c r="E3096" s="40" t="str">
        <f>VLOOKUP(F3096,辅助信息!A:B,2,FALSE)</f>
        <v>螺纹钢</v>
      </c>
      <c r="F3096" s="40" t="s">
        <v>52</v>
      </c>
      <c r="G3096" s="36">
        <v>9</v>
      </c>
      <c r="H3096" s="144">
        <f>IF(SUMIFS('[1]2025年已发货'!$E:$E,'[1]2025年已发货'!$F:$F,C3096,'[1]2025年已发货'!$C:$C,F3096,'[1]2025年已发货'!$G:$G,I3096,'[1]2025年已发货'!$H:$H,J3096)=0,"未发货",SUMIFS('[1]2025年已发货'!$E:$E,'[1]2025年已发货'!$F:$F,C3096,'[1]2025年已发货'!$C:$C,F3096,'[1]2025年已发货'!$G:$G,I3096,'[1]2025年已发货'!$H:$H,J3096))</f>
        <v>9</v>
      </c>
      <c r="I3096" s="40" t="str">
        <f>VLOOKUP(B3096,辅助信息!E:I,3,FALSE)</f>
        <v>（华西简阳西城嘉苑）四川省成都市简阳市简城街道高屋村</v>
      </c>
      <c r="J3096" s="40" t="str">
        <f>VLOOKUP(B3096,辅助信息!E:I,4,FALSE)</f>
        <v>张瀚镭</v>
      </c>
      <c r="K3096" s="40">
        <f>VLOOKUP(J3096,辅助信息!H:I,2,FALSE)</f>
        <v>15884666220</v>
      </c>
      <c r="L3096" s="111" t="str">
        <f>VLOOKUP(B3096,辅助信息!E:J,6,FALSE)</f>
        <v>现场禁止使用氢能源挂车！优先威钢发货,我方卸车,新老国标钢厂不加价可直发，因陕钢多次出现磅差，项目拒绝使用</v>
      </c>
      <c r="M3096" s="93">
        <v>45902</v>
      </c>
      <c r="O3096" s="64">
        <f ca="1" t="shared" si="177"/>
        <v>0</v>
      </c>
      <c r="P3096" s="64">
        <f ca="1" t="shared" si="178"/>
        <v>69</v>
      </c>
      <c r="Q3096" s="29" t="str">
        <f>VLOOKUP(B3096,辅助信息!E:M,9,FALSE)</f>
        <v>ZTWM-CDGS-XS-2024-0030-华西集采-简州大道</v>
      </c>
      <c r="R3096" s="29" t="str">
        <f>_xlfn._xlws.FILTER(辅助信息!D:D,辅助信息!E:E=B3096)</f>
        <v>华西简阳西城嘉苑</v>
      </c>
    </row>
    <row r="3097" hidden="1" spans="2:18">
      <c r="B3097" s="40" t="s">
        <v>187</v>
      </c>
      <c r="C3097" s="72">
        <v>45901</v>
      </c>
      <c r="D3097" s="40" t="str">
        <f>VLOOKUP(B3097,辅助信息!E:K,7,FALSE)</f>
        <v>JWDDCD2025072900121</v>
      </c>
      <c r="E3097" s="40" t="str">
        <f>VLOOKUP(F3097,辅助信息!A:B,2,FALSE)</f>
        <v>螺纹钢</v>
      </c>
      <c r="F3097" s="40" t="s">
        <v>19</v>
      </c>
      <c r="G3097" s="36">
        <v>35</v>
      </c>
      <c r="H3097" s="144" t="str">
        <f>IF(SUMIFS('[1]2025年已发货'!$E:$E,'[1]2025年已发货'!$F:$F,C3097,'[1]2025年已发货'!$C:$C,F3097,'[1]2025年已发货'!$G:$G,I3097,'[1]2025年已发货'!$H:$H,J3097)=0,"未发货",SUMIFS('[1]2025年已发货'!$E:$E,'[1]2025年已发货'!$F:$F,C3097,'[1]2025年已发货'!$C:$C,F3097,'[1]2025年已发货'!$G:$G,I3097,'[1]2025年已发货'!$H:$H,J3097))</f>
        <v>未发货</v>
      </c>
      <c r="I3097" s="40" t="str">
        <f>VLOOKUP(B3097,辅助信息!E:I,3,FALSE)</f>
        <v>(乐山市校地共建产教融合基地建设项目一标段)四川省乐山市市中区苏稽镇周山嘴</v>
      </c>
      <c r="J3097" s="40" t="str">
        <f>VLOOKUP(B3097,辅助信息!E:I,4,FALSE)</f>
        <v>范增云</v>
      </c>
      <c r="K3097" s="40">
        <f>VLOOKUP(J3097,辅助信息!H:I,2,FALSE)</f>
        <v>13668153241</v>
      </c>
      <c r="L3097" s="111" t="str">
        <f>VLOOKUP(B3097,辅助信息!E:J,6,FALSE)</f>
        <v>联系实际收货人（范增云13668153241）现场要求炉批号控制2个以下，超2个不给予签收。提前联系到场规格及数量</v>
      </c>
      <c r="M3097" s="93">
        <v>45901</v>
      </c>
      <c r="O3097" s="64">
        <f ca="1" t="shared" si="177"/>
        <v>0</v>
      </c>
      <c r="P3097" s="64">
        <f ca="1" t="shared" si="178"/>
        <v>70</v>
      </c>
      <c r="Q3097" s="29" t="str">
        <f>VLOOKUP(B3097,辅助信息!E:M,9,FALSE)</f>
        <v>ZTWM-CDGS-XS-2025-0125-四川机司-乐山市校地共建产教融合基地配套设施项目施工一标段钢筋采购合同</v>
      </c>
      <c r="R3097" s="29" t="str">
        <f>_xlfn._xlws.FILTER(辅助信息!D:D,辅助信息!E:E=B3097)</f>
        <v>乐山市校地共建产教融合基地建设项目</v>
      </c>
    </row>
    <row r="3098" hidden="1" spans="2:18">
      <c r="B3098" s="40" t="s">
        <v>187</v>
      </c>
      <c r="C3098" s="72">
        <v>45901</v>
      </c>
      <c r="D3098" s="40" t="str">
        <f>VLOOKUP(B3098,辅助信息!E:K,7,FALSE)</f>
        <v>JWDDCD2025072900121</v>
      </c>
      <c r="E3098" s="40" t="str">
        <f>VLOOKUP(F3098,辅助信息!A:B,2,FALSE)</f>
        <v>螺纹钢</v>
      </c>
      <c r="F3098" s="40" t="s">
        <v>199</v>
      </c>
      <c r="G3098" s="36">
        <v>6</v>
      </c>
      <c r="H3098" s="144" t="str">
        <f>IF(SUMIFS('[1]2025年已发货'!$E:$E,'[1]2025年已发货'!$F:$F,C3098,'[1]2025年已发货'!$C:$C,F3098,'[1]2025年已发货'!$G:$G,I3098,'[1]2025年已发货'!$H:$H,J3098)=0,"未发货",SUMIFS('[1]2025年已发货'!$E:$E,'[1]2025年已发货'!$F:$F,C3098,'[1]2025年已发货'!$C:$C,F3098,'[1]2025年已发货'!$G:$G,I3098,'[1]2025年已发货'!$H:$H,J3098))</f>
        <v>未发货</v>
      </c>
      <c r="I3098" s="40" t="str">
        <f>VLOOKUP(B3098,辅助信息!E:I,3,FALSE)</f>
        <v>(乐山市校地共建产教融合基地建设项目一标段)四川省乐山市市中区苏稽镇周山嘴</v>
      </c>
      <c r="J3098" s="40" t="str">
        <f>VLOOKUP(B3098,辅助信息!E:I,4,FALSE)</f>
        <v>范增云</v>
      </c>
      <c r="K3098" s="40">
        <f>VLOOKUP(J3098,辅助信息!H:I,2,FALSE)</f>
        <v>13668153241</v>
      </c>
      <c r="L3098" s="111" t="str">
        <f>VLOOKUP(B3098,辅助信息!E:J,6,FALSE)</f>
        <v>联系实际收货人（范增云13668153241）现场要求炉批号控制2个以下，超2个不给予签收。提前联系到场规格及数量</v>
      </c>
      <c r="M3098" s="93">
        <v>45901</v>
      </c>
      <c r="O3098" s="64">
        <f ca="1" t="shared" si="177"/>
        <v>0</v>
      </c>
      <c r="P3098" s="64">
        <f ca="1" t="shared" si="178"/>
        <v>70</v>
      </c>
      <c r="Q3098" s="29" t="str">
        <f>VLOOKUP(B3098,辅助信息!E:M,9,FALSE)</f>
        <v>ZTWM-CDGS-XS-2025-0125-四川机司-乐山市校地共建产教融合基地配套设施项目施工一标段钢筋采购合同</v>
      </c>
      <c r="R3098" s="29" t="str">
        <f>_xlfn._xlws.FILTER(辅助信息!D:D,辅助信息!E:E=B3098)</f>
        <v>乐山市校地共建产教融合基地建设项目</v>
      </c>
    </row>
    <row r="3099" hidden="1" spans="2:18">
      <c r="B3099" s="40" t="s">
        <v>187</v>
      </c>
      <c r="C3099" s="72">
        <v>45901</v>
      </c>
      <c r="D3099" s="40" t="str">
        <f>VLOOKUP(B3099,辅助信息!E:K,7,FALSE)</f>
        <v>JWDDCD2025072900121</v>
      </c>
      <c r="E3099" s="40" t="str">
        <f>VLOOKUP(F3099,辅助信息!A:B,2,FALSE)</f>
        <v>螺纹钢</v>
      </c>
      <c r="F3099" s="40" t="s">
        <v>141</v>
      </c>
      <c r="G3099" s="36">
        <v>6</v>
      </c>
      <c r="H3099" s="144" t="str">
        <f>IF(SUMIFS('[1]2025年已发货'!$E:$E,'[1]2025年已发货'!$F:$F,C3099,'[1]2025年已发货'!$C:$C,F3099,'[1]2025年已发货'!$G:$G,I3099,'[1]2025年已发货'!$H:$H,J3099)=0,"未发货",SUMIFS('[1]2025年已发货'!$E:$E,'[1]2025年已发货'!$F:$F,C3099,'[1]2025年已发货'!$C:$C,F3099,'[1]2025年已发货'!$G:$G,I3099,'[1]2025年已发货'!$H:$H,J3099))</f>
        <v>未发货</v>
      </c>
      <c r="I3099" s="40" t="str">
        <f>VLOOKUP(B3099,辅助信息!E:I,3,FALSE)</f>
        <v>(乐山市校地共建产教融合基地建设项目一标段)四川省乐山市市中区苏稽镇周山嘴</v>
      </c>
      <c r="J3099" s="40" t="str">
        <f>VLOOKUP(B3099,辅助信息!E:I,4,FALSE)</f>
        <v>范增云</v>
      </c>
      <c r="K3099" s="40">
        <f>VLOOKUP(J3099,辅助信息!H:I,2,FALSE)</f>
        <v>13668153241</v>
      </c>
      <c r="L3099" s="111" t="str">
        <f>VLOOKUP(B3099,辅助信息!E:J,6,FALSE)</f>
        <v>联系实际收货人（范增云13668153241）现场要求炉批号控制2个以下，超2个不给予签收。提前联系到场规格及数量</v>
      </c>
      <c r="M3099" s="93">
        <v>45901</v>
      </c>
      <c r="O3099" s="64">
        <f ca="1" t="shared" si="177"/>
        <v>0</v>
      </c>
      <c r="P3099" s="64">
        <f ca="1" t="shared" si="178"/>
        <v>70</v>
      </c>
      <c r="Q3099" s="29" t="str">
        <f>VLOOKUP(B3099,辅助信息!E:M,9,FALSE)</f>
        <v>ZTWM-CDGS-XS-2025-0125-四川机司-乐山市校地共建产教融合基地配套设施项目施工一标段钢筋采购合同</v>
      </c>
      <c r="R3099" s="29" t="str">
        <f>_xlfn._xlws.FILTER(辅助信息!D:D,辅助信息!E:E=B3099)</f>
        <v>乐山市校地共建产教融合基地建设项目</v>
      </c>
    </row>
    <row r="3100" hidden="1" spans="2:18">
      <c r="B3100" s="40" t="s">
        <v>187</v>
      </c>
      <c r="C3100" s="72">
        <v>45901</v>
      </c>
      <c r="D3100" s="40" t="str">
        <f>VLOOKUP(B3100,辅助信息!E:K,7,FALSE)</f>
        <v>JWDDCD2025072900121</v>
      </c>
      <c r="E3100" s="40" t="str">
        <f>VLOOKUP(F3100,辅助信息!A:B,2,FALSE)</f>
        <v>螺纹钢</v>
      </c>
      <c r="F3100" s="40" t="s">
        <v>142</v>
      </c>
      <c r="G3100" s="36">
        <v>35</v>
      </c>
      <c r="H3100" s="144" t="str">
        <f>IF(SUMIFS('[1]2025年已发货'!$E:$E,'[1]2025年已发货'!$F:$F,C3100,'[1]2025年已发货'!$C:$C,F3100,'[1]2025年已发货'!$G:$G,I3100,'[1]2025年已发货'!$H:$H,J3100)=0,"未发货",SUMIFS('[1]2025年已发货'!$E:$E,'[1]2025年已发货'!$F:$F,C3100,'[1]2025年已发货'!$C:$C,F3100,'[1]2025年已发货'!$G:$G,I3100,'[1]2025年已发货'!$H:$H,J3100))</f>
        <v>未发货</v>
      </c>
      <c r="I3100" s="40" t="str">
        <f>VLOOKUP(B3100,辅助信息!E:I,3,FALSE)</f>
        <v>(乐山市校地共建产教融合基地建设项目一标段)四川省乐山市市中区苏稽镇周山嘴</v>
      </c>
      <c r="J3100" s="40" t="str">
        <f>VLOOKUP(B3100,辅助信息!E:I,4,FALSE)</f>
        <v>范增云</v>
      </c>
      <c r="K3100" s="40">
        <f>VLOOKUP(J3100,辅助信息!H:I,2,FALSE)</f>
        <v>13668153241</v>
      </c>
      <c r="L3100" s="111" t="str">
        <f>VLOOKUP(B3100,辅助信息!E:J,6,FALSE)</f>
        <v>联系实际收货人（范增云13668153241）现场要求炉批号控制2个以下，超2个不给予签收。提前联系到场规格及数量</v>
      </c>
      <c r="M3100" s="93">
        <v>45901</v>
      </c>
      <c r="O3100" s="64">
        <f ca="1" t="shared" si="177"/>
        <v>0</v>
      </c>
      <c r="P3100" s="64">
        <f ca="1" t="shared" si="178"/>
        <v>70</v>
      </c>
      <c r="Q3100" s="29" t="str">
        <f>VLOOKUP(B3100,辅助信息!E:M,9,FALSE)</f>
        <v>ZTWM-CDGS-XS-2025-0125-四川机司-乐山市校地共建产教融合基地配套设施项目施工一标段钢筋采购合同</v>
      </c>
      <c r="R3100" s="29" t="str">
        <f>_xlfn._xlws.FILTER(辅助信息!D:D,辅助信息!E:E=B3100)</f>
        <v>乐山市校地共建产教融合基地建设项目</v>
      </c>
    </row>
    <row r="3101" hidden="1" spans="2:18">
      <c r="B3101" s="40" t="s">
        <v>187</v>
      </c>
      <c r="C3101" s="72">
        <v>45901</v>
      </c>
      <c r="D3101" s="40" t="str">
        <f>VLOOKUP(B3101,辅助信息!E:K,7,FALSE)</f>
        <v>JWDDCD2025072900121</v>
      </c>
      <c r="E3101" s="40" t="str">
        <f>VLOOKUP(F3101,辅助信息!A:B,2,FALSE)</f>
        <v>螺纹钢</v>
      </c>
      <c r="F3101" s="40" t="s">
        <v>182</v>
      </c>
      <c r="G3101" s="36">
        <v>9</v>
      </c>
      <c r="H3101" s="144" t="str">
        <f>IF(SUMIFS('[1]2025年已发货'!$E:$E,'[1]2025年已发货'!$F:$F,C3101,'[1]2025年已发货'!$C:$C,F3101,'[1]2025年已发货'!$G:$G,I3101,'[1]2025年已发货'!$H:$H,J3101)=0,"未发货",SUMIFS('[1]2025年已发货'!$E:$E,'[1]2025年已发货'!$F:$F,C3101,'[1]2025年已发货'!$C:$C,F3101,'[1]2025年已发货'!$G:$G,I3101,'[1]2025年已发货'!$H:$H,J3101))</f>
        <v>未发货</v>
      </c>
      <c r="I3101" s="40" t="str">
        <f>VLOOKUP(B3101,辅助信息!E:I,3,FALSE)</f>
        <v>(乐山市校地共建产教融合基地建设项目一标段)四川省乐山市市中区苏稽镇周山嘴</v>
      </c>
      <c r="J3101" s="40" t="str">
        <f>VLOOKUP(B3101,辅助信息!E:I,4,FALSE)</f>
        <v>范增云</v>
      </c>
      <c r="K3101" s="40">
        <f>VLOOKUP(J3101,辅助信息!H:I,2,FALSE)</f>
        <v>13668153241</v>
      </c>
      <c r="L3101" s="111" t="str">
        <f>VLOOKUP(B3101,辅助信息!E:J,6,FALSE)</f>
        <v>联系实际收货人（范增云13668153241）现场要求炉批号控制2个以下，超2个不给予签收。提前联系到场规格及数量</v>
      </c>
      <c r="M3101" s="93">
        <v>45901</v>
      </c>
      <c r="O3101" s="64">
        <f ca="1" t="shared" si="177"/>
        <v>0</v>
      </c>
      <c r="P3101" s="64">
        <f ca="1" t="shared" si="178"/>
        <v>70</v>
      </c>
      <c r="Q3101" s="29" t="str">
        <f>VLOOKUP(B3101,辅助信息!E:M,9,FALSE)</f>
        <v>ZTWM-CDGS-XS-2025-0125-四川机司-乐山市校地共建产教融合基地配套设施项目施工一标段钢筋采购合同</v>
      </c>
      <c r="R3101" s="29" t="str">
        <f>_xlfn._xlws.FILTER(辅助信息!D:D,辅助信息!E:E=B3101)</f>
        <v>乐山市校地共建产教融合基地建设项目</v>
      </c>
    </row>
    <row r="3102" hidden="1" spans="2:18">
      <c r="B3102" s="40" t="s">
        <v>187</v>
      </c>
      <c r="C3102" s="72">
        <v>45901</v>
      </c>
      <c r="D3102" s="40" t="str">
        <f>VLOOKUP(B3102,辅助信息!E:K,7,FALSE)</f>
        <v>JWDDCD2025072900121</v>
      </c>
      <c r="E3102" s="40" t="str">
        <f>VLOOKUP(F3102,辅助信息!A:B,2,FALSE)</f>
        <v>螺纹钢</v>
      </c>
      <c r="F3102" s="40" t="s">
        <v>201</v>
      </c>
      <c r="G3102" s="36">
        <v>14</v>
      </c>
      <c r="H3102" s="144" t="str">
        <f>IF(SUMIFS('[1]2025年已发货'!$E:$E,'[1]2025年已发货'!$F:$F,C3102,'[1]2025年已发货'!$C:$C,F3102,'[1]2025年已发货'!$G:$G,I3102,'[1]2025年已发货'!$H:$H,J3102)=0,"未发货",SUMIFS('[1]2025年已发货'!$E:$E,'[1]2025年已发货'!$F:$F,C3102,'[1]2025年已发货'!$C:$C,F3102,'[1]2025年已发货'!$G:$G,I3102,'[1]2025年已发货'!$H:$H,J3102))</f>
        <v>未发货</v>
      </c>
      <c r="I3102" s="40" t="str">
        <f>VLOOKUP(B3102,辅助信息!E:I,3,FALSE)</f>
        <v>(乐山市校地共建产教融合基地建设项目一标段)四川省乐山市市中区苏稽镇周山嘴</v>
      </c>
      <c r="J3102" s="40" t="str">
        <f>VLOOKUP(B3102,辅助信息!E:I,4,FALSE)</f>
        <v>范增云</v>
      </c>
      <c r="K3102" s="40">
        <f>VLOOKUP(J3102,辅助信息!H:I,2,FALSE)</f>
        <v>13668153241</v>
      </c>
      <c r="L3102" s="111" t="str">
        <f>VLOOKUP(B3102,辅助信息!E:J,6,FALSE)</f>
        <v>联系实际收货人（范增云13668153241）现场要求炉批号控制2个以下，超2个不给予签收。提前联系到场规格及数量</v>
      </c>
      <c r="M3102" s="93">
        <v>45901</v>
      </c>
      <c r="O3102" s="64">
        <f ca="1" t="shared" si="177"/>
        <v>0</v>
      </c>
      <c r="P3102" s="64">
        <f ca="1" t="shared" si="178"/>
        <v>70</v>
      </c>
      <c r="Q3102" s="29" t="str">
        <f>VLOOKUP(B3102,辅助信息!E:M,9,FALSE)</f>
        <v>ZTWM-CDGS-XS-2025-0125-四川机司-乐山市校地共建产教融合基地配套设施项目施工一标段钢筋采购合同</v>
      </c>
      <c r="R3102" s="29" t="str">
        <f>_xlfn._xlws.FILTER(辅助信息!D:D,辅助信息!E:E=B3102)</f>
        <v>乐山市校地共建产教融合基地建设项目</v>
      </c>
    </row>
    <row r="3103" hidden="1" spans="2:18">
      <c r="B3103" s="122" t="s">
        <v>211</v>
      </c>
      <c r="C3103" s="72">
        <v>45902</v>
      </c>
      <c r="D3103" s="122" t="e">
        <f>VLOOKUP(B3103,辅助信息!E:K,7,FALSE)</f>
        <v>#N/A</v>
      </c>
      <c r="E3103" s="122" t="str">
        <f>VLOOKUP(F3103,辅助信息!A:B,2,FALSE)</f>
        <v>盘螺</v>
      </c>
      <c r="F3103" s="122" t="s">
        <v>40</v>
      </c>
      <c r="G3103" s="123">
        <v>2.5</v>
      </c>
      <c r="H3103" s="136" t="str">
        <f>IF(SUMIFS('[1]2025年已发货'!$E:$E,'[1]2025年已发货'!$F:$F,C3103,'[1]2025年已发货'!$C:$C,F3103,'[1]2025年已发货'!$G:$G,I3103,'[1]2025年已发货'!$H:$H,J3103)=0,"未发货",SUMIFS('[1]2025年已发货'!$E:$E,'[1]2025年已发货'!$F:$F,C3103,'[1]2025年已发货'!$C:$C,F3103,'[1]2025年已发货'!$G:$G,I3103,'[1]2025年已发货'!$H:$H,J3103))</f>
        <v>未发货</v>
      </c>
      <c r="I3103" s="122" t="e">
        <f>VLOOKUP(B3103,辅助信息!E:I,3,FALSE)</f>
        <v>#N/A</v>
      </c>
      <c r="J3103" s="122" t="e">
        <f>VLOOKUP(B3103,辅助信息!E:I,4,FALSE)</f>
        <v>#N/A</v>
      </c>
      <c r="K3103" s="122" t="e">
        <f>VLOOKUP(J3103,辅助信息!H:I,2,FALSE)</f>
        <v>#N/A</v>
      </c>
      <c r="L3103" s="124" t="e">
        <f>VLOOKUP(B3103,辅助信息!E:J,6,FALSE)</f>
        <v>#N/A</v>
      </c>
      <c r="M3103" s="93">
        <v>45903</v>
      </c>
      <c r="N3103" s="64" t="e">
        <f ca="1" t="shared" ref="N3103:N3124" si="179">IF(OR(L3103="",M3103&lt;&gt;""),"",MAX(L3103-TODAY(),0))</f>
        <v>#N/A</v>
      </c>
      <c r="O3103" s="64" t="e">
        <f ca="1" t="shared" si="177"/>
        <v>#N/A</v>
      </c>
      <c r="P3103" s="146" t="e">
        <f ca="1" t="shared" si="178"/>
        <v>#N/A</v>
      </c>
      <c r="Q3103" s="29" t="e">
        <f>VLOOKUP(B3103,辅助信息!E:M,9,FALSE)</f>
        <v>#N/A</v>
      </c>
      <c r="R3103" s="147" vm="1" t="e">
        <f>_xlfn._xlws.FILTER(辅助信息!D:D,辅助信息!E:E=B3103)</f>
        <v>#VALUE!</v>
      </c>
    </row>
    <row r="3104" hidden="1" spans="2:18">
      <c r="B3104" s="122" t="s">
        <v>211</v>
      </c>
      <c r="C3104" s="72">
        <v>45902</v>
      </c>
      <c r="D3104" s="122" t="e">
        <f>VLOOKUP(B3104,辅助信息!E:K,7,FALSE)</f>
        <v>#N/A</v>
      </c>
      <c r="E3104" s="122" t="str">
        <f>VLOOKUP(F3104,辅助信息!A:B,2,FALSE)</f>
        <v>盘螺</v>
      </c>
      <c r="F3104" s="122" t="s">
        <v>41</v>
      </c>
      <c r="G3104" s="123">
        <v>2.5</v>
      </c>
      <c r="H3104" s="136" t="str">
        <f>IF(SUMIFS('[1]2025年已发货'!$E:$E,'[1]2025年已发货'!$F:$F,C3104,'[1]2025年已发货'!$C:$C,F3104,'[1]2025年已发货'!$G:$G,I3104,'[1]2025年已发货'!$H:$H,J3104)=0,"未发货",SUMIFS('[1]2025年已发货'!$E:$E,'[1]2025年已发货'!$F:$F,C3104,'[1]2025年已发货'!$C:$C,F3104,'[1]2025年已发货'!$G:$G,I3104,'[1]2025年已发货'!$H:$H,J3104))</f>
        <v>未发货</v>
      </c>
      <c r="I3104" s="122" t="e">
        <f>VLOOKUP(B3104,辅助信息!E:I,3,FALSE)</f>
        <v>#N/A</v>
      </c>
      <c r="J3104" s="122" t="e">
        <f>VLOOKUP(B3104,辅助信息!E:I,4,FALSE)</f>
        <v>#N/A</v>
      </c>
      <c r="K3104" s="122" t="e">
        <f>VLOOKUP(J3104,辅助信息!H:I,2,FALSE)</f>
        <v>#N/A</v>
      </c>
      <c r="L3104" s="124" t="e">
        <f>VLOOKUP(B3104,辅助信息!E:J,6,FALSE)</f>
        <v>#N/A</v>
      </c>
      <c r="M3104" s="93">
        <v>45903</v>
      </c>
      <c r="N3104" s="64" t="e">
        <f ca="1" t="shared" si="179"/>
        <v>#N/A</v>
      </c>
      <c r="O3104" s="64" t="e">
        <f ca="1" t="shared" ref="O3103:O3167" si="180">IF(OR(M3104="",N3104&lt;&gt;""),"",MAX(M3104-TODAY(),0))</f>
        <v>#N/A</v>
      </c>
      <c r="P3104" s="146" t="e">
        <f ca="1" t="shared" ref="P3103:P3167" si="181">IF(M3104="","",IF(N3104&lt;&gt;"",MAX(N3104-M3104,0),IF(TODAY()&gt;M3104,TODAY()-M3104,0)))</f>
        <v>#N/A</v>
      </c>
      <c r="Q3104" s="29" t="e">
        <f>VLOOKUP(B3104,辅助信息!E:M,9,FALSE)</f>
        <v>#N/A</v>
      </c>
      <c r="R3104" s="147" vm="1" t="e">
        <f>_xlfn._xlws.FILTER(辅助信息!D:D,辅助信息!E:E=B3104)</f>
        <v>#VALUE!</v>
      </c>
    </row>
    <row r="3105" hidden="1" spans="2:18">
      <c r="B3105" s="122" t="s">
        <v>211</v>
      </c>
      <c r="C3105" s="72">
        <v>45902</v>
      </c>
      <c r="D3105" s="122" t="e">
        <f>VLOOKUP(B3105,辅助信息!E:K,7,FALSE)</f>
        <v>#N/A</v>
      </c>
      <c r="E3105" s="122" t="str">
        <f>VLOOKUP(F3105,辅助信息!A:B,2,FALSE)</f>
        <v>螺纹钢</v>
      </c>
      <c r="F3105" s="122" t="s">
        <v>27</v>
      </c>
      <c r="G3105" s="123">
        <v>6</v>
      </c>
      <c r="H3105" s="136" t="str">
        <f>IF(SUMIFS('[1]2025年已发货'!$E:$E,'[1]2025年已发货'!$F:$F,C3105,'[1]2025年已发货'!$C:$C,F3105,'[1]2025年已发货'!$G:$G,I3105,'[1]2025年已发货'!$H:$H,J3105)=0,"未发货",SUMIFS('[1]2025年已发货'!$E:$E,'[1]2025年已发货'!$F:$F,C3105,'[1]2025年已发货'!$C:$C,F3105,'[1]2025年已发货'!$G:$G,I3105,'[1]2025年已发货'!$H:$H,J3105))</f>
        <v>未发货</v>
      </c>
      <c r="I3105" s="122" t="e">
        <f>VLOOKUP(B3105,辅助信息!E:I,3,FALSE)</f>
        <v>#N/A</v>
      </c>
      <c r="J3105" s="122" t="e">
        <f>VLOOKUP(B3105,辅助信息!E:I,4,FALSE)</f>
        <v>#N/A</v>
      </c>
      <c r="K3105" s="122" t="e">
        <f>VLOOKUP(J3105,辅助信息!H:I,2,FALSE)</f>
        <v>#N/A</v>
      </c>
      <c r="L3105" s="124" t="e">
        <f>VLOOKUP(B3105,辅助信息!E:J,6,FALSE)</f>
        <v>#N/A</v>
      </c>
      <c r="M3105" s="93">
        <v>45903</v>
      </c>
      <c r="N3105" s="64" t="e">
        <f ca="1" t="shared" si="179"/>
        <v>#N/A</v>
      </c>
      <c r="O3105" s="64" t="e">
        <f ca="1" t="shared" si="180"/>
        <v>#N/A</v>
      </c>
      <c r="P3105" s="146" t="e">
        <f ca="1" t="shared" si="181"/>
        <v>#N/A</v>
      </c>
      <c r="Q3105" s="29" t="e">
        <f>VLOOKUP(B3105,辅助信息!E:M,9,FALSE)</f>
        <v>#N/A</v>
      </c>
      <c r="R3105" s="147" vm="1" t="e">
        <f>_xlfn._xlws.FILTER(辅助信息!D:D,辅助信息!E:E=B3105)</f>
        <v>#VALUE!</v>
      </c>
    </row>
    <row r="3106" hidden="1" spans="2:18">
      <c r="B3106" s="122" t="s">
        <v>211</v>
      </c>
      <c r="C3106" s="72">
        <v>45902</v>
      </c>
      <c r="D3106" s="122" t="e">
        <f>VLOOKUP(B3106,辅助信息!E:K,7,FALSE)</f>
        <v>#N/A</v>
      </c>
      <c r="E3106" s="122" t="str">
        <f>VLOOKUP(F3106,辅助信息!A:B,2,FALSE)</f>
        <v>螺纹钢</v>
      </c>
      <c r="F3106" s="122" t="s">
        <v>19</v>
      </c>
      <c r="G3106" s="123">
        <v>3</v>
      </c>
      <c r="H3106" s="136" t="str">
        <f>IF(SUMIFS('[1]2025年已发货'!$E:$E,'[1]2025年已发货'!$F:$F,C3106,'[1]2025年已发货'!$C:$C,F3106,'[1]2025年已发货'!$G:$G,I3106,'[1]2025年已发货'!$H:$H,J3106)=0,"未发货",SUMIFS('[1]2025年已发货'!$E:$E,'[1]2025年已发货'!$F:$F,C3106,'[1]2025年已发货'!$C:$C,F3106,'[1]2025年已发货'!$G:$G,I3106,'[1]2025年已发货'!$H:$H,J3106))</f>
        <v>未发货</v>
      </c>
      <c r="I3106" s="122" t="e">
        <f>VLOOKUP(B3106,辅助信息!E:I,3,FALSE)</f>
        <v>#N/A</v>
      </c>
      <c r="J3106" s="122" t="e">
        <f>VLOOKUP(B3106,辅助信息!E:I,4,FALSE)</f>
        <v>#N/A</v>
      </c>
      <c r="K3106" s="122" t="e">
        <f>VLOOKUP(J3106,辅助信息!H:I,2,FALSE)</f>
        <v>#N/A</v>
      </c>
      <c r="L3106" s="124" t="e">
        <f>VLOOKUP(B3106,辅助信息!E:J,6,FALSE)</f>
        <v>#N/A</v>
      </c>
      <c r="M3106" s="93">
        <v>45903</v>
      </c>
      <c r="N3106" s="64" t="e">
        <f ca="1" t="shared" si="179"/>
        <v>#N/A</v>
      </c>
      <c r="O3106" s="64" t="e">
        <f ca="1" t="shared" si="180"/>
        <v>#N/A</v>
      </c>
      <c r="P3106" s="146" t="e">
        <f ca="1" t="shared" si="181"/>
        <v>#N/A</v>
      </c>
      <c r="Q3106" s="29" t="e">
        <f>VLOOKUP(B3106,辅助信息!E:M,9,FALSE)</f>
        <v>#N/A</v>
      </c>
      <c r="R3106" s="147" vm="1" t="e">
        <f>_xlfn._xlws.FILTER(辅助信息!D:D,辅助信息!E:E=B3106)</f>
        <v>#VALUE!</v>
      </c>
    </row>
    <row r="3107" hidden="1" spans="2:18">
      <c r="B3107" s="122" t="s">
        <v>211</v>
      </c>
      <c r="C3107" s="72">
        <v>45902</v>
      </c>
      <c r="D3107" s="122" t="e">
        <f>VLOOKUP(B3107,辅助信息!E:K,7,FALSE)</f>
        <v>#N/A</v>
      </c>
      <c r="E3107" s="122" t="str">
        <f>VLOOKUP(F3107,辅助信息!A:B,2,FALSE)</f>
        <v>螺纹钢</v>
      </c>
      <c r="F3107" s="122" t="s">
        <v>32</v>
      </c>
      <c r="G3107" s="123">
        <v>3</v>
      </c>
      <c r="H3107" s="136" t="str">
        <f>IF(SUMIFS('[1]2025年已发货'!$E:$E,'[1]2025年已发货'!$F:$F,C3107,'[1]2025年已发货'!$C:$C,F3107,'[1]2025年已发货'!$G:$G,I3107,'[1]2025年已发货'!$H:$H,J3107)=0,"未发货",SUMIFS('[1]2025年已发货'!$E:$E,'[1]2025年已发货'!$F:$F,C3107,'[1]2025年已发货'!$C:$C,F3107,'[1]2025年已发货'!$G:$G,I3107,'[1]2025年已发货'!$H:$H,J3107))</f>
        <v>未发货</v>
      </c>
      <c r="I3107" s="122" t="e">
        <f>VLOOKUP(B3107,辅助信息!E:I,3,FALSE)</f>
        <v>#N/A</v>
      </c>
      <c r="J3107" s="122" t="e">
        <f>VLOOKUP(B3107,辅助信息!E:I,4,FALSE)</f>
        <v>#N/A</v>
      </c>
      <c r="K3107" s="122" t="e">
        <f>VLOOKUP(J3107,辅助信息!H:I,2,FALSE)</f>
        <v>#N/A</v>
      </c>
      <c r="L3107" s="124" t="e">
        <f>VLOOKUP(B3107,辅助信息!E:J,6,FALSE)</f>
        <v>#N/A</v>
      </c>
      <c r="M3107" s="93">
        <v>45903</v>
      </c>
      <c r="N3107" s="64" t="e">
        <f ca="1" t="shared" si="179"/>
        <v>#N/A</v>
      </c>
      <c r="O3107" s="64" t="e">
        <f ca="1" t="shared" si="180"/>
        <v>#N/A</v>
      </c>
      <c r="P3107" s="146" t="e">
        <f ca="1" t="shared" si="181"/>
        <v>#N/A</v>
      </c>
      <c r="Q3107" s="29" t="e">
        <f>VLOOKUP(B3107,辅助信息!E:M,9,FALSE)</f>
        <v>#N/A</v>
      </c>
      <c r="R3107" s="147" vm="1" t="e">
        <f>_xlfn._xlws.FILTER(辅助信息!D:D,辅助信息!E:E=B3107)</f>
        <v>#VALUE!</v>
      </c>
    </row>
    <row r="3108" hidden="1" spans="2:18">
      <c r="B3108" s="122" t="s">
        <v>211</v>
      </c>
      <c r="C3108" s="72">
        <v>45902</v>
      </c>
      <c r="D3108" s="122" t="e">
        <f>VLOOKUP(B3108,辅助信息!E:K,7,FALSE)</f>
        <v>#N/A</v>
      </c>
      <c r="E3108" s="122" t="str">
        <f>VLOOKUP(F3108,辅助信息!A:B,2,FALSE)</f>
        <v>螺纹钢</v>
      </c>
      <c r="F3108" s="122" t="s">
        <v>30</v>
      </c>
      <c r="G3108" s="123">
        <v>6</v>
      </c>
      <c r="H3108" s="136" t="str">
        <f>IF(SUMIFS('[1]2025年已发货'!$E:$E,'[1]2025年已发货'!$F:$F,C3108,'[1]2025年已发货'!$C:$C,F3108,'[1]2025年已发货'!$G:$G,I3108,'[1]2025年已发货'!$H:$H,J3108)=0,"未发货",SUMIFS('[1]2025年已发货'!$E:$E,'[1]2025年已发货'!$F:$F,C3108,'[1]2025年已发货'!$C:$C,F3108,'[1]2025年已发货'!$G:$G,I3108,'[1]2025年已发货'!$H:$H,J3108))</f>
        <v>未发货</v>
      </c>
      <c r="I3108" s="122" t="e">
        <f>VLOOKUP(B3108,辅助信息!E:I,3,FALSE)</f>
        <v>#N/A</v>
      </c>
      <c r="J3108" s="122" t="e">
        <f>VLOOKUP(B3108,辅助信息!E:I,4,FALSE)</f>
        <v>#N/A</v>
      </c>
      <c r="K3108" s="122" t="e">
        <f>VLOOKUP(J3108,辅助信息!H:I,2,FALSE)</f>
        <v>#N/A</v>
      </c>
      <c r="L3108" s="124" t="e">
        <f>VLOOKUP(B3108,辅助信息!E:J,6,FALSE)</f>
        <v>#N/A</v>
      </c>
      <c r="M3108" s="93">
        <v>45903</v>
      </c>
      <c r="N3108" s="64" t="e">
        <f ca="1" t="shared" si="179"/>
        <v>#N/A</v>
      </c>
      <c r="O3108" s="64" t="e">
        <f ca="1" t="shared" si="180"/>
        <v>#N/A</v>
      </c>
      <c r="P3108" s="146" t="e">
        <f ca="1" t="shared" si="181"/>
        <v>#N/A</v>
      </c>
      <c r="Q3108" s="29" t="e">
        <f>VLOOKUP(B3108,辅助信息!E:M,9,FALSE)</f>
        <v>#N/A</v>
      </c>
      <c r="R3108" s="147" vm="1" t="e">
        <f>_xlfn._xlws.FILTER(辅助信息!D:D,辅助信息!E:E=B3108)</f>
        <v>#VALUE!</v>
      </c>
    </row>
    <row r="3109" hidden="1" spans="2:18">
      <c r="B3109" s="122" t="s">
        <v>211</v>
      </c>
      <c r="C3109" s="72">
        <v>45902</v>
      </c>
      <c r="D3109" s="122" t="e">
        <f>VLOOKUP(B3109,辅助信息!E:K,7,FALSE)</f>
        <v>#N/A</v>
      </c>
      <c r="E3109" s="122" t="str">
        <f>VLOOKUP(F3109,辅助信息!A:B,2,FALSE)</f>
        <v>螺纹钢</v>
      </c>
      <c r="F3109" s="122" t="s">
        <v>33</v>
      </c>
      <c r="G3109" s="123">
        <v>3</v>
      </c>
      <c r="H3109" s="136" t="str">
        <f>IF(SUMIFS('[1]2025年已发货'!$E:$E,'[1]2025年已发货'!$F:$F,C3109,'[1]2025年已发货'!$C:$C,F3109,'[1]2025年已发货'!$G:$G,I3109,'[1]2025年已发货'!$H:$H,J3109)=0,"未发货",SUMIFS('[1]2025年已发货'!$E:$E,'[1]2025年已发货'!$F:$F,C3109,'[1]2025年已发货'!$C:$C,F3109,'[1]2025年已发货'!$G:$G,I3109,'[1]2025年已发货'!$H:$H,J3109))</f>
        <v>未发货</v>
      </c>
      <c r="I3109" s="122" t="e">
        <f>VLOOKUP(B3109,辅助信息!E:I,3,FALSE)</f>
        <v>#N/A</v>
      </c>
      <c r="J3109" s="122" t="e">
        <f>VLOOKUP(B3109,辅助信息!E:I,4,FALSE)</f>
        <v>#N/A</v>
      </c>
      <c r="K3109" s="122" t="e">
        <f>VLOOKUP(J3109,辅助信息!H:I,2,FALSE)</f>
        <v>#N/A</v>
      </c>
      <c r="L3109" s="124" t="e">
        <f>VLOOKUP(B3109,辅助信息!E:J,6,FALSE)</f>
        <v>#N/A</v>
      </c>
      <c r="M3109" s="93">
        <v>45903</v>
      </c>
      <c r="N3109" s="64" t="e">
        <f ca="1" t="shared" si="179"/>
        <v>#N/A</v>
      </c>
      <c r="O3109" s="64" t="e">
        <f ca="1" t="shared" si="180"/>
        <v>#N/A</v>
      </c>
      <c r="P3109" s="146" t="e">
        <f ca="1" t="shared" si="181"/>
        <v>#N/A</v>
      </c>
      <c r="Q3109" s="29" t="e">
        <f>VLOOKUP(B3109,辅助信息!E:M,9,FALSE)</f>
        <v>#N/A</v>
      </c>
      <c r="R3109" s="147" vm="1" t="e">
        <f>_xlfn._xlws.FILTER(辅助信息!D:D,辅助信息!E:E=B3109)</f>
        <v>#VALUE!</v>
      </c>
    </row>
    <row r="3110" hidden="1" spans="2:18">
      <c r="B3110" s="122" t="s">
        <v>211</v>
      </c>
      <c r="C3110" s="72">
        <v>45902</v>
      </c>
      <c r="D3110" s="122" t="e">
        <f>VLOOKUP(B3110,辅助信息!E:K,7,FALSE)</f>
        <v>#N/A</v>
      </c>
      <c r="E3110" s="122" t="str">
        <f>VLOOKUP(F3110,辅助信息!A:B,2,FALSE)</f>
        <v>螺纹钢</v>
      </c>
      <c r="F3110" s="122" t="s">
        <v>28</v>
      </c>
      <c r="G3110" s="123">
        <v>6</v>
      </c>
      <c r="H3110" s="136" t="str">
        <f>IF(SUMIFS('[1]2025年已发货'!$E:$E,'[1]2025年已发货'!$F:$F,C3110,'[1]2025年已发货'!$C:$C,F3110,'[1]2025年已发货'!$G:$G,I3110,'[1]2025年已发货'!$H:$H,J3110)=0,"未发货",SUMIFS('[1]2025年已发货'!$E:$E,'[1]2025年已发货'!$F:$F,C3110,'[1]2025年已发货'!$C:$C,F3110,'[1]2025年已发货'!$G:$G,I3110,'[1]2025年已发货'!$H:$H,J3110))</f>
        <v>未发货</v>
      </c>
      <c r="I3110" s="122" t="e">
        <f>VLOOKUP(B3110,辅助信息!E:I,3,FALSE)</f>
        <v>#N/A</v>
      </c>
      <c r="J3110" s="122" t="e">
        <f>VLOOKUP(B3110,辅助信息!E:I,4,FALSE)</f>
        <v>#N/A</v>
      </c>
      <c r="K3110" s="122" t="e">
        <f>VLOOKUP(J3110,辅助信息!H:I,2,FALSE)</f>
        <v>#N/A</v>
      </c>
      <c r="L3110" s="124" t="e">
        <f>VLOOKUP(B3110,辅助信息!E:J,6,FALSE)</f>
        <v>#N/A</v>
      </c>
      <c r="M3110" s="93">
        <v>45903</v>
      </c>
      <c r="N3110" s="64" t="e">
        <f ca="1" t="shared" si="179"/>
        <v>#N/A</v>
      </c>
      <c r="O3110" s="64" t="e">
        <f ca="1" t="shared" si="180"/>
        <v>#N/A</v>
      </c>
      <c r="P3110" s="146" t="e">
        <f ca="1" t="shared" si="181"/>
        <v>#N/A</v>
      </c>
      <c r="Q3110" s="29" t="e">
        <f>VLOOKUP(B3110,辅助信息!E:M,9,FALSE)</f>
        <v>#N/A</v>
      </c>
      <c r="R3110" s="147" vm="1" t="e">
        <f>_xlfn._xlws.FILTER(辅助信息!D:D,辅助信息!E:E=B3110)</f>
        <v>#VALUE!</v>
      </c>
    </row>
    <row r="3111" hidden="1" spans="2:18">
      <c r="B3111" s="122" t="s">
        <v>211</v>
      </c>
      <c r="C3111" s="72">
        <v>45902</v>
      </c>
      <c r="D3111" s="122" t="e">
        <f>VLOOKUP(B3111,辅助信息!E:K,7,FALSE)</f>
        <v>#N/A</v>
      </c>
      <c r="E3111" s="122" t="str">
        <f>VLOOKUP(F3111,辅助信息!A:B,2,FALSE)</f>
        <v>螺纹钢</v>
      </c>
      <c r="F3111" s="122" t="s">
        <v>18</v>
      </c>
      <c r="G3111" s="123">
        <v>3</v>
      </c>
      <c r="H3111" s="136" t="str">
        <f>IF(SUMIFS('[1]2025年已发货'!$E:$E,'[1]2025年已发货'!$F:$F,C3111,'[1]2025年已发货'!$C:$C,F3111,'[1]2025年已发货'!$G:$G,I3111,'[1]2025年已发货'!$H:$H,J3111)=0,"未发货",SUMIFS('[1]2025年已发货'!$E:$E,'[1]2025年已发货'!$F:$F,C3111,'[1]2025年已发货'!$C:$C,F3111,'[1]2025年已发货'!$G:$G,I3111,'[1]2025年已发货'!$H:$H,J3111))</f>
        <v>未发货</v>
      </c>
      <c r="I3111" s="122" t="e">
        <f>VLOOKUP(B3111,辅助信息!E:I,3,FALSE)</f>
        <v>#N/A</v>
      </c>
      <c r="J3111" s="122" t="e">
        <f>VLOOKUP(B3111,辅助信息!E:I,4,FALSE)</f>
        <v>#N/A</v>
      </c>
      <c r="K3111" s="122" t="e">
        <f>VLOOKUP(J3111,辅助信息!H:I,2,FALSE)</f>
        <v>#N/A</v>
      </c>
      <c r="L3111" s="124" t="e">
        <f>VLOOKUP(B3111,辅助信息!E:J,6,FALSE)</f>
        <v>#N/A</v>
      </c>
      <c r="M3111" s="93">
        <v>45903</v>
      </c>
      <c r="N3111" s="64" t="e">
        <f ca="1" t="shared" si="179"/>
        <v>#N/A</v>
      </c>
      <c r="O3111" s="64" t="e">
        <f ca="1" t="shared" si="180"/>
        <v>#N/A</v>
      </c>
      <c r="P3111" s="146" t="e">
        <f ca="1" t="shared" si="181"/>
        <v>#N/A</v>
      </c>
      <c r="Q3111" s="29" t="e">
        <f>VLOOKUP(B3111,辅助信息!E:M,9,FALSE)</f>
        <v>#N/A</v>
      </c>
      <c r="R3111" s="147" vm="1" t="e">
        <f>_xlfn._xlws.FILTER(辅助信息!D:D,辅助信息!E:E=B3111)</f>
        <v>#VALUE!</v>
      </c>
    </row>
    <row r="3112" hidden="1" spans="2:18">
      <c r="B3112" s="122" t="s">
        <v>47</v>
      </c>
      <c r="C3112" s="72">
        <v>45902</v>
      </c>
      <c r="D3112" s="122" t="str">
        <f>VLOOKUP(B3112,辅助信息!E:K,7,FALSE)</f>
        <v>JWDDCD2025052800131</v>
      </c>
      <c r="E3112" s="122" t="str">
        <f>VLOOKUP(F3112,辅助信息!A:B,2,FALSE)</f>
        <v>螺纹钢</v>
      </c>
      <c r="F3112" s="122" t="s">
        <v>30</v>
      </c>
      <c r="G3112" s="123">
        <v>6</v>
      </c>
      <c r="H3112" s="136" t="str">
        <f>IF(SUMIFS('[1]2025年已发货'!$E:$E,'[1]2025年已发货'!$F:$F,C3112,'[1]2025年已发货'!$C:$C,F3112,'[1]2025年已发货'!$G:$G,I3112,'[1]2025年已发货'!$H:$H,J3112)=0,"未发货",SUMIFS('[1]2025年已发货'!$E:$E,'[1]2025年已发货'!$F:$F,C3112,'[1]2025年已发货'!$C:$C,F3112,'[1]2025年已发货'!$G:$G,I3112,'[1]2025年已发货'!$H:$H,J3112))</f>
        <v>未发货</v>
      </c>
      <c r="I3112" s="122" t="str">
        <f>VLOOKUP(B3112,辅助信息!E:I,3,FALSE)</f>
        <v>（商投建工达州中医药科技园-1工区）达州市通川区达州中医药职业学院犀牛大道北段</v>
      </c>
      <c r="J3112" s="122" t="str">
        <f>VLOOKUP(B3112,辅助信息!E:I,4,FALSE)</f>
        <v>程黄刚</v>
      </c>
      <c r="K3112" s="122">
        <f>VLOOKUP(J3112,辅助信息!H:I,2,FALSE)</f>
        <v>15108211617</v>
      </c>
      <c r="L3112" s="124" t="str">
        <f>VLOOKUP(B3112,辅助信息!E:J,6,FALSE)</f>
        <v>控制炉批号！多了现场不收！,优先安排达钢,提前联系到场规格及数量</v>
      </c>
      <c r="M3112" s="93">
        <v>45904</v>
      </c>
      <c r="N3112" s="64" t="str">
        <f ca="1" t="shared" si="179"/>
        <v/>
      </c>
      <c r="O3112" s="64">
        <f ca="1" t="shared" si="180"/>
        <v>0</v>
      </c>
      <c r="P3112" s="146">
        <f ca="1" t="shared" si="181"/>
        <v>67</v>
      </c>
      <c r="Q3112" s="29" t="str">
        <f>VLOOKUP(B3112,辅助信息!E:M,9,FALSE)</f>
        <v>ZTWM-CDGS-XS-2024-0134-商投建工达州中医药科技成果示范园项目</v>
      </c>
      <c r="R3112" s="147" t="str">
        <f>_xlfn._xlws.FILTER(辅助信息!D:D,辅助信息!E:E=B3112)</f>
        <v>商投建工达州中医药科技园</v>
      </c>
    </row>
    <row r="3113" hidden="1" spans="2:18">
      <c r="B3113" s="122" t="s">
        <v>47</v>
      </c>
      <c r="C3113" s="72">
        <v>45902</v>
      </c>
      <c r="D3113" s="122" t="str">
        <f>VLOOKUP(B3113,辅助信息!E:K,7,FALSE)</f>
        <v>JWDDCD2025052800131</v>
      </c>
      <c r="E3113" s="122" t="str">
        <f>VLOOKUP(F3113,辅助信息!A:B,2,FALSE)</f>
        <v>螺纹钢</v>
      </c>
      <c r="F3113" s="122" t="s">
        <v>45</v>
      </c>
      <c r="G3113" s="123">
        <v>3</v>
      </c>
      <c r="H3113" s="136" t="str">
        <f>IF(SUMIFS('[1]2025年已发货'!$E:$E,'[1]2025年已发货'!$F:$F,C3113,'[1]2025年已发货'!$C:$C,F3113,'[1]2025年已发货'!$G:$G,I3113,'[1]2025年已发货'!$H:$H,J3113)=0,"未发货",SUMIFS('[1]2025年已发货'!$E:$E,'[1]2025年已发货'!$F:$F,C3113,'[1]2025年已发货'!$C:$C,F3113,'[1]2025年已发货'!$G:$G,I3113,'[1]2025年已发货'!$H:$H,J3113))</f>
        <v>未发货</v>
      </c>
      <c r="I3113" s="122" t="str">
        <f>VLOOKUP(B3113,辅助信息!E:I,3,FALSE)</f>
        <v>（商投建工达州中医药科技园-1工区）达州市通川区达州中医药职业学院犀牛大道北段</v>
      </c>
      <c r="J3113" s="122" t="str">
        <f>VLOOKUP(B3113,辅助信息!E:I,4,FALSE)</f>
        <v>程黄刚</v>
      </c>
      <c r="K3113" s="122">
        <f>VLOOKUP(J3113,辅助信息!H:I,2,FALSE)</f>
        <v>15108211617</v>
      </c>
      <c r="L3113" s="124" t="str">
        <f>VLOOKUP(B3113,辅助信息!E:J,6,FALSE)</f>
        <v>控制炉批号！多了现场不收！,优先安排达钢,提前联系到场规格及数量</v>
      </c>
      <c r="M3113" s="93">
        <v>45904</v>
      </c>
      <c r="N3113" s="64" t="str">
        <f ca="1" t="shared" si="179"/>
        <v/>
      </c>
      <c r="O3113" s="64">
        <f ca="1" t="shared" si="180"/>
        <v>0</v>
      </c>
      <c r="P3113" s="146">
        <f ca="1" t="shared" si="181"/>
        <v>67</v>
      </c>
      <c r="Q3113" s="29" t="str">
        <f>VLOOKUP(B3113,辅助信息!E:M,9,FALSE)</f>
        <v>ZTWM-CDGS-XS-2024-0134-商投建工达州中医药科技成果示范园项目</v>
      </c>
      <c r="R3113" s="147" t="str">
        <f>_xlfn._xlws.FILTER(辅助信息!D:D,辅助信息!E:E=B3113)</f>
        <v>商投建工达州中医药科技园</v>
      </c>
    </row>
    <row r="3114" hidden="1" spans="2:18">
      <c r="B3114" s="122" t="s">
        <v>47</v>
      </c>
      <c r="C3114" s="72">
        <v>45902</v>
      </c>
      <c r="D3114" s="122" t="str">
        <f>VLOOKUP(B3114,辅助信息!E:K,7,FALSE)</f>
        <v>JWDDCD2025052800131</v>
      </c>
      <c r="E3114" s="122" t="str">
        <f>VLOOKUP(F3114,辅助信息!A:B,2,FALSE)</f>
        <v>螺纹钢</v>
      </c>
      <c r="F3114" s="122" t="s">
        <v>21</v>
      </c>
      <c r="G3114" s="123">
        <v>6</v>
      </c>
      <c r="H3114" s="136" t="str">
        <f>IF(SUMIFS('[1]2025年已发货'!$E:$E,'[1]2025年已发货'!$F:$F,C3114,'[1]2025年已发货'!$C:$C,F3114,'[1]2025年已发货'!$G:$G,I3114,'[1]2025年已发货'!$H:$H,J3114)=0,"未发货",SUMIFS('[1]2025年已发货'!$E:$E,'[1]2025年已发货'!$F:$F,C3114,'[1]2025年已发货'!$C:$C,F3114,'[1]2025年已发货'!$G:$G,I3114,'[1]2025年已发货'!$H:$H,J3114))</f>
        <v>未发货</v>
      </c>
      <c r="I3114" s="122" t="str">
        <f>VLOOKUP(B3114,辅助信息!E:I,3,FALSE)</f>
        <v>（商投建工达州中医药科技园-1工区）达州市通川区达州中医药职业学院犀牛大道北段</v>
      </c>
      <c r="J3114" s="122" t="str">
        <f>VLOOKUP(B3114,辅助信息!E:I,4,FALSE)</f>
        <v>程黄刚</v>
      </c>
      <c r="K3114" s="122">
        <f>VLOOKUP(J3114,辅助信息!H:I,2,FALSE)</f>
        <v>15108211617</v>
      </c>
      <c r="L3114" s="124" t="str">
        <f>VLOOKUP(B3114,辅助信息!E:J,6,FALSE)</f>
        <v>控制炉批号！多了现场不收！,优先安排达钢,提前联系到场规格及数量</v>
      </c>
      <c r="M3114" s="93">
        <v>45904</v>
      </c>
      <c r="N3114" s="64" t="str">
        <f ca="1" t="shared" si="179"/>
        <v/>
      </c>
      <c r="O3114" s="64">
        <f ca="1" t="shared" si="180"/>
        <v>0</v>
      </c>
      <c r="P3114" s="146">
        <f ca="1" t="shared" si="181"/>
        <v>67</v>
      </c>
      <c r="Q3114" s="29" t="str">
        <f>VLOOKUP(B3114,辅助信息!E:M,9,FALSE)</f>
        <v>ZTWM-CDGS-XS-2024-0134-商投建工达州中医药科技成果示范园项目</v>
      </c>
      <c r="R3114" s="147" t="str">
        <f>_xlfn._xlws.FILTER(辅助信息!D:D,辅助信息!E:E=B3114)</f>
        <v>商投建工达州中医药科技园</v>
      </c>
    </row>
    <row r="3115" hidden="1" spans="2:18">
      <c r="B3115" s="122" t="s">
        <v>47</v>
      </c>
      <c r="C3115" s="72">
        <v>45902</v>
      </c>
      <c r="D3115" s="122" t="str">
        <f>VLOOKUP(B3115,辅助信息!E:K,7,FALSE)</f>
        <v>JWDDCD2025052800131</v>
      </c>
      <c r="E3115" s="122" t="str">
        <f>VLOOKUP(F3115,辅助信息!A:B,2,FALSE)</f>
        <v>螺纹钢</v>
      </c>
      <c r="F3115" s="122" t="s">
        <v>58</v>
      </c>
      <c r="G3115" s="123">
        <v>12</v>
      </c>
      <c r="H3115" s="136" t="str">
        <f>IF(SUMIFS('[1]2025年已发货'!$E:$E,'[1]2025年已发货'!$F:$F,C3115,'[1]2025年已发货'!$C:$C,F3115,'[1]2025年已发货'!$G:$G,I3115,'[1]2025年已发货'!$H:$H,J3115)=0,"未发货",SUMIFS('[1]2025年已发货'!$E:$E,'[1]2025年已发货'!$F:$F,C3115,'[1]2025年已发货'!$C:$C,F3115,'[1]2025年已发货'!$G:$G,I3115,'[1]2025年已发货'!$H:$H,J3115))</f>
        <v>未发货</v>
      </c>
      <c r="I3115" s="122" t="str">
        <f>VLOOKUP(B3115,辅助信息!E:I,3,FALSE)</f>
        <v>（商投建工达州中医药科技园-1工区）达州市通川区达州中医药职业学院犀牛大道北段</v>
      </c>
      <c r="J3115" s="122" t="str">
        <f>VLOOKUP(B3115,辅助信息!E:I,4,FALSE)</f>
        <v>程黄刚</v>
      </c>
      <c r="K3115" s="122">
        <f>VLOOKUP(J3115,辅助信息!H:I,2,FALSE)</f>
        <v>15108211617</v>
      </c>
      <c r="L3115" s="124" t="str">
        <f>VLOOKUP(B3115,辅助信息!E:J,6,FALSE)</f>
        <v>控制炉批号！多了现场不收！,优先安排达钢,提前联系到场规格及数量</v>
      </c>
      <c r="M3115" s="93">
        <v>45904</v>
      </c>
      <c r="N3115" s="64" t="str">
        <f ca="1" t="shared" si="179"/>
        <v/>
      </c>
      <c r="O3115" s="64">
        <f ca="1" t="shared" si="180"/>
        <v>0</v>
      </c>
      <c r="P3115" s="146">
        <f ca="1" t="shared" si="181"/>
        <v>67</v>
      </c>
      <c r="Q3115" s="29" t="str">
        <f>VLOOKUP(B3115,辅助信息!E:M,9,FALSE)</f>
        <v>ZTWM-CDGS-XS-2024-0134-商投建工达州中医药科技成果示范园项目</v>
      </c>
      <c r="R3115" s="147" t="str">
        <f>_xlfn._xlws.FILTER(辅助信息!D:D,辅助信息!E:E=B3115)</f>
        <v>商投建工达州中医药科技园</v>
      </c>
    </row>
    <row r="3116" hidden="1" spans="2:18">
      <c r="B3116" s="122" t="s">
        <v>47</v>
      </c>
      <c r="C3116" s="72">
        <v>45902</v>
      </c>
      <c r="D3116" s="122" t="str">
        <f>VLOOKUP(B3116,辅助信息!E:K,7,FALSE)</f>
        <v>JWDDCD2025052800131</v>
      </c>
      <c r="E3116" s="122" t="str">
        <f>VLOOKUP(F3116,辅助信息!A:B,2,FALSE)</f>
        <v>螺纹钢</v>
      </c>
      <c r="F3116" s="122" t="s">
        <v>46</v>
      </c>
      <c r="G3116" s="123">
        <v>6</v>
      </c>
      <c r="H3116" s="136" t="str">
        <f>IF(SUMIFS('[1]2025年已发货'!$E:$E,'[1]2025年已发货'!$F:$F,C3116,'[1]2025年已发货'!$C:$C,F3116,'[1]2025年已发货'!$G:$G,I3116,'[1]2025年已发货'!$H:$H,J3116)=0,"未发货",SUMIFS('[1]2025年已发货'!$E:$E,'[1]2025年已发货'!$F:$F,C3116,'[1]2025年已发货'!$C:$C,F3116,'[1]2025年已发货'!$G:$G,I3116,'[1]2025年已发货'!$H:$H,J3116))</f>
        <v>未发货</v>
      </c>
      <c r="I3116" s="122" t="str">
        <f>VLOOKUP(B3116,辅助信息!E:I,3,FALSE)</f>
        <v>（商投建工达州中医药科技园-1工区）达州市通川区达州中医药职业学院犀牛大道北段</v>
      </c>
      <c r="J3116" s="122" t="str">
        <f>VLOOKUP(B3116,辅助信息!E:I,4,FALSE)</f>
        <v>程黄刚</v>
      </c>
      <c r="K3116" s="122">
        <f>VLOOKUP(J3116,辅助信息!H:I,2,FALSE)</f>
        <v>15108211617</v>
      </c>
      <c r="L3116" s="124" t="str">
        <f>VLOOKUP(B3116,辅助信息!E:J,6,FALSE)</f>
        <v>控制炉批号！多了现场不收！,优先安排达钢,提前联系到场规格及数量</v>
      </c>
      <c r="M3116" s="93">
        <v>45904</v>
      </c>
      <c r="N3116" s="64" t="str">
        <f ca="1" t="shared" si="179"/>
        <v/>
      </c>
      <c r="O3116" s="64">
        <f ca="1" t="shared" si="180"/>
        <v>0</v>
      </c>
      <c r="P3116" s="146">
        <f ca="1" t="shared" si="181"/>
        <v>67</v>
      </c>
      <c r="Q3116" s="29" t="str">
        <f>VLOOKUP(B3116,辅助信息!E:M,9,FALSE)</f>
        <v>ZTWM-CDGS-XS-2024-0134-商投建工达州中医药科技成果示范园项目</v>
      </c>
      <c r="R3116" s="147" t="str">
        <f>_xlfn._xlws.FILTER(辅助信息!D:D,辅助信息!E:E=B3116)</f>
        <v>商投建工达州中医药科技园</v>
      </c>
    </row>
    <row r="3117" hidden="1" spans="2:18">
      <c r="B3117" s="122" t="s">
        <v>47</v>
      </c>
      <c r="C3117" s="72">
        <v>45902</v>
      </c>
      <c r="D3117" s="122" t="str">
        <f>VLOOKUP(B3117,辅助信息!E:K,7,FALSE)</f>
        <v>JWDDCD2025052800131</v>
      </c>
      <c r="E3117" s="122" t="str">
        <f>VLOOKUP(F3117,辅助信息!A:B,2,FALSE)</f>
        <v>螺纹钢</v>
      </c>
      <c r="F3117" s="122" t="s">
        <v>22</v>
      </c>
      <c r="G3117" s="123">
        <v>6</v>
      </c>
      <c r="H3117" s="136" t="str">
        <f>IF(SUMIFS('[1]2025年已发货'!$E:$E,'[1]2025年已发货'!$F:$F,C3117,'[1]2025年已发货'!$C:$C,F3117,'[1]2025年已发货'!$G:$G,I3117,'[1]2025年已发货'!$H:$H,J3117)=0,"未发货",SUMIFS('[1]2025年已发货'!$E:$E,'[1]2025年已发货'!$F:$F,C3117,'[1]2025年已发货'!$C:$C,F3117,'[1]2025年已发货'!$G:$G,I3117,'[1]2025年已发货'!$H:$H,J3117))</f>
        <v>未发货</v>
      </c>
      <c r="I3117" s="122" t="str">
        <f>VLOOKUP(B3117,辅助信息!E:I,3,FALSE)</f>
        <v>（商投建工达州中医药科技园-1工区）达州市通川区达州中医药职业学院犀牛大道北段</v>
      </c>
      <c r="J3117" s="122" t="str">
        <f>VLOOKUP(B3117,辅助信息!E:I,4,FALSE)</f>
        <v>程黄刚</v>
      </c>
      <c r="K3117" s="122">
        <f>VLOOKUP(J3117,辅助信息!H:I,2,FALSE)</f>
        <v>15108211617</v>
      </c>
      <c r="L3117" s="124" t="str">
        <f>VLOOKUP(B3117,辅助信息!E:J,6,FALSE)</f>
        <v>控制炉批号！多了现场不收！,优先安排达钢,提前联系到场规格及数量</v>
      </c>
      <c r="M3117" s="93">
        <v>45904</v>
      </c>
      <c r="N3117" s="64" t="str">
        <f ca="1" t="shared" si="179"/>
        <v/>
      </c>
      <c r="O3117" s="64">
        <f ca="1" t="shared" si="180"/>
        <v>0</v>
      </c>
      <c r="P3117" s="146">
        <f ca="1" t="shared" si="181"/>
        <v>67</v>
      </c>
      <c r="Q3117" s="29" t="str">
        <f>VLOOKUP(B3117,辅助信息!E:M,9,FALSE)</f>
        <v>ZTWM-CDGS-XS-2024-0134-商投建工达州中医药科技成果示范园项目</v>
      </c>
      <c r="R3117" s="147" t="str">
        <f>_xlfn._xlws.FILTER(辅助信息!D:D,辅助信息!E:E=B3117)</f>
        <v>商投建工达州中医药科技园</v>
      </c>
    </row>
    <row r="3118" hidden="1" spans="2:18">
      <c r="B3118" s="122" t="s">
        <v>68</v>
      </c>
      <c r="C3118" s="72">
        <v>45902</v>
      </c>
      <c r="D3118" s="122" t="str">
        <f>VLOOKUP(B3118,辅助信息!E:K,7,FALSE)</f>
        <v>JWDDCD2025052800131</v>
      </c>
      <c r="E3118" s="122" t="str">
        <f>VLOOKUP(F3118,辅助信息!A:B,2,FALSE)</f>
        <v>螺纹钢</v>
      </c>
      <c r="F3118" s="122" t="s">
        <v>32</v>
      </c>
      <c r="G3118" s="123">
        <v>12</v>
      </c>
      <c r="H3118" s="136">
        <f>IF(SUMIFS('[1]2025年已发货'!$E:$E,'[1]2025年已发货'!$F:$F,C3118,'[1]2025年已发货'!$C:$C,F3118,'[1]2025年已发货'!$G:$G,I3118,'[1]2025年已发货'!$H:$H,J3118)=0,"未发货",SUMIFS('[1]2025年已发货'!$E:$E,'[1]2025年已发货'!$F:$F,C3118,'[1]2025年已发货'!$C:$C,F3118,'[1]2025年已发货'!$G:$G,I3118,'[1]2025年已发货'!$H:$H,J3118))</f>
        <v>12</v>
      </c>
      <c r="I3118" s="122" t="str">
        <f>VLOOKUP(B3118,辅助信息!E:I,3,FALSE)</f>
        <v>（商投建工达州中医药科技园-2工区-景观桥）达州市通川区达州中医药职业学院犀牛大道北段</v>
      </c>
      <c r="J3118" s="122" t="str">
        <f>VLOOKUP(B3118,辅助信息!E:I,4,FALSE)</f>
        <v>李波</v>
      </c>
      <c r="K3118" s="122">
        <f>VLOOKUP(J3118,辅助信息!H:I,2,FALSE)</f>
        <v>18381899787</v>
      </c>
      <c r="L3118" s="124" t="str">
        <f>VLOOKUP(B3118,辅助信息!E:J,6,FALSE)</f>
        <v>控制炉批号！多了现场不收！,优先安排达钢,提前联系到场规格及数量</v>
      </c>
      <c r="M3118" s="93">
        <v>45904</v>
      </c>
      <c r="N3118" s="64" t="str">
        <f ca="1" t="shared" si="179"/>
        <v/>
      </c>
      <c r="O3118" s="64">
        <f ca="1" t="shared" si="180"/>
        <v>0</v>
      </c>
      <c r="P3118" s="146">
        <f ca="1" t="shared" si="181"/>
        <v>67</v>
      </c>
      <c r="Q3118" s="29" t="str">
        <f>VLOOKUP(B3118,辅助信息!E:M,9,FALSE)</f>
        <v>ZTWM-CDGS-XS-2024-0134-商投建工达州中医药科技成果示范园项目</v>
      </c>
      <c r="R3118" s="147" t="str">
        <f>_xlfn._xlws.FILTER(辅助信息!D:D,辅助信息!E:E=B3118)</f>
        <v>商投建工达州中医药科技园</v>
      </c>
    </row>
    <row r="3119" hidden="1" spans="2:18">
      <c r="B3119" s="122" t="s">
        <v>68</v>
      </c>
      <c r="C3119" s="72">
        <v>45902</v>
      </c>
      <c r="D3119" s="122" t="str">
        <f>VLOOKUP(B3119,辅助信息!E:K,7,FALSE)</f>
        <v>JWDDCD2025052800131</v>
      </c>
      <c r="E3119" s="122" t="str">
        <f>VLOOKUP(F3119,辅助信息!A:B,2,FALSE)</f>
        <v>螺纹钢</v>
      </c>
      <c r="F3119" s="122" t="s">
        <v>30</v>
      </c>
      <c r="G3119" s="123">
        <v>42</v>
      </c>
      <c r="H3119" s="136" t="str">
        <f>IF(SUMIFS('[1]2025年已发货'!$E:$E,'[1]2025年已发货'!$F:$F,C3119,'[1]2025年已发货'!$C:$C,F3119,'[1]2025年已发货'!$G:$G,I3119,'[1]2025年已发货'!$H:$H,J3119)=0,"未发货",SUMIFS('[1]2025年已发货'!$E:$E,'[1]2025年已发货'!$F:$F,C3119,'[1]2025年已发货'!$C:$C,F3119,'[1]2025年已发货'!$G:$G,I3119,'[1]2025年已发货'!$H:$H,J3119))</f>
        <v>未发货</v>
      </c>
      <c r="I3119" s="122" t="str">
        <f>VLOOKUP(B3119,辅助信息!E:I,3,FALSE)</f>
        <v>（商投建工达州中医药科技园-2工区-景观桥）达州市通川区达州中医药职业学院犀牛大道北段</v>
      </c>
      <c r="J3119" s="122" t="str">
        <f>VLOOKUP(B3119,辅助信息!E:I,4,FALSE)</f>
        <v>李波</v>
      </c>
      <c r="K3119" s="122">
        <f>VLOOKUP(J3119,辅助信息!H:I,2,FALSE)</f>
        <v>18381899787</v>
      </c>
      <c r="L3119" s="124" t="str">
        <f>VLOOKUP(B3119,辅助信息!E:J,6,FALSE)</f>
        <v>控制炉批号！多了现场不收！,优先安排达钢,提前联系到场规格及数量</v>
      </c>
      <c r="M3119" s="93">
        <v>45904</v>
      </c>
      <c r="N3119" s="64" t="str">
        <f ca="1" t="shared" si="179"/>
        <v/>
      </c>
      <c r="O3119" s="64">
        <f ca="1" t="shared" si="180"/>
        <v>0</v>
      </c>
      <c r="P3119" s="146">
        <f ca="1" t="shared" si="181"/>
        <v>67</v>
      </c>
      <c r="Q3119" s="29" t="str">
        <f>VLOOKUP(B3119,辅助信息!E:M,9,FALSE)</f>
        <v>ZTWM-CDGS-XS-2024-0134-商投建工达州中医药科技成果示范园项目</v>
      </c>
      <c r="R3119" s="147" t="str">
        <f>_xlfn._xlws.FILTER(辅助信息!D:D,辅助信息!E:E=B3119)</f>
        <v>商投建工达州中医药科技园</v>
      </c>
    </row>
    <row r="3120" hidden="1" spans="2:18">
      <c r="B3120" s="122" t="s">
        <v>68</v>
      </c>
      <c r="C3120" s="72">
        <v>45902</v>
      </c>
      <c r="D3120" s="122" t="str">
        <f>VLOOKUP(B3120,辅助信息!E:K,7,FALSE)</f>
        <v>JWDDCD2025052800131</v>
      </c>
      <c r="E3120" s="122" t="str">
        <f>VLOOKUP(F3120,辅助信息!A:B,2,FALSE)</f>
        <v>螺纹钢</v>
      </c>
      <c r="F3120" s="122" t="s">
        <v>28</v>
      </c>
      <c r="G3120" s="123">
        <v>50</v>
      </c>
      <c r="H3120" s="136">
        <f>IF(SUMIFS('[1]2025年已发货'!$E:$E,'[1]2025年已发货'!$F:$F,C3120,'[1]2025年已发货'!$C:$C,F3120,'[1]2025年已发货'!$G:$G,I3120,'[1]2025年已发货'!$H:$H,J3120)=0,"未发货",SUMIFS('[1]2025年已发货'!$E:$E,'[1]2025年已发货'!$F:$F,C3120,'[1]2025年已发货'!$C:$C,F3120,'[1]2025年已发货'!$G:$G,I3120,'[1]2025年已发货'!$H:$H,J3120))</f>
        <v>35</v>
      </c>
      <c r="I3120" s="122" t="str">
        <f>VLOOKUP(B3120,辅助信息!E:I,3,FALSE)</f>
        <v>（商投建工达州中医药科技园-2工区-景观桥）达州市通川区达州中医药职业学院犀牛大道北段</v>
      </c>
      <c r="J3120" s="122" t="str">
        <f>VLOOKUP(B3120,辅助信息!E:I,4,FALSE)</f>
        <v>李波</v>
      </c>
      <c r="K3120" s="122">
        <f>VLOOKUP(J3120,辅助信息!H:I,2,FALSE)</f>
        <v>18381899787</v>
      </c>
      <c r="L3120" s="124" t="str">
        <f>VLOOKUP(B3120,辅助信息!E:J,6,FALSE)</f>
        <v>控制炉批号！多了现场不收！,优先安排达钢,提前联系到场规格及数量</v>
      </c>
      <c r="M3120" s="93">
        <v>45904</v>
      </c>
      <c r="N3120" s="64" t="str">
        <f ca="1" t="shared" si="179"/>
        <v/>
      </c>
      <c r="O3120" s="64">
        <f ca="1" t="shared" si="180"/>
        <v>0</v>
      </c>
      <c r="P3120" s="146">
        <f ca="1" t="shared" si="181"/>
        <v>67</v>
      </c>
      <c r="Q3120" s="29" t="str">
        <f>VLOOKUP(B3120,辅助信息!E:M,9,FALSE)</f>
        <v>ZTWM-CDGS-XS-2024-0134-商投建工达州中医药科技成果示范园项目</v>
      </c>
      <c r="R3120" s="147" t="str">
        <f>_xlfn._xlws.FILTER(辅助信息!D:D,辅助信息!E:E=B3120)</f>
        <v>商投建工达州中医药科技园</v>
      </c>
    </row>
    <row r="3121" hidden="1" spans="2:18">
      <c r="B3121" s="122" t="s">
        <v>68</v>
      </c>
      <c r="C3121" s="72">
        <v>45902</v>
      </c>
      <c r="D3121" s="122" t="str">
        <f>VLOOKUP(B3121,辅助信息!E:K,7,FALSE)</f>
        <v>JWDDCD2025052800131</v>
      </c>
      <c r="E3121" s="122" t="str">
        <f>VLOOKUP(F3121,辅助信息!A:B,2,FALSE)</f>
        <v>螺纹钢</v>
      </c>
      <c r="F3121" s="122" t="s">
        <v>18</v>
      </c>
      <c r="G3121" s="123">
        <v>44</v>
      </c>
      <c r="H3121" s="136">
        <f>IF(SUMIFS('[1]2025年已发货'!$E:$E,'[1]2025年已发货'!$F:$F,C3121,'[1]2025年已发货'!$C:$C,F3121,'[1]2025年已发货'!$G:$G,I3121,'[1]2025年已发货'!$H:$H,J3121)=0,"未发货",SUMIFS('[1]2025年已发货'!$E:$E,'[1]2025年已发货'!$F:$F,C3121,'[1]2025年已发货'!$C:$C,F3121,'[1]2025年已发货'!$G:$G,I3121,'[1]2025年已发货'!$H:$H,J3121))</f>
        <v>44</v>
      </c>
      <c r="I3121" s="122" t="str">
        <f>VLOOKUP(B3121,辅助信息!E:I,3,FALSE)</f>
        <v>（商投建工达州中医药科技园-2工区-景观桥）达州市通川区达州中医药职业学院犀牛大道北段</v>
      </c>
      <c r="J3121" s="122" t="str">
        <f>VLOOKUP(B3121,辅助信息!E:I,4,FALSE)</f>
        <v>李波</v>
      </c>
      <c r="K3121" s="122">
        <f>VLOOKUP(J3121,辅助信息!H:I,2,FALSE)</f>
        <v>18381899787</v>
      </c>
      <c r="L3121" s="124" t="str">
        <f>VLOOKUP(B3121,辅助信息!E:J,6,FALSE)</f>
        <v>控制炉批号！多了现场不收！,优先安排达钢,提前联系到场规格及数量</v>
      </c>
      <c r="M3121" s="93">
        <v>45904</v>
      </c>
      <c r="N3121" s="64" t="str">
        <f ca="1" t="shared" si="179"/>
        <v/>
      </c>
      <c r="O3121" s="64">
        <f ca="1" t="shared" si="180"/>
        <v>0</v>
      </c>
      <c r="P3121" s="146">
        <f ca="1" t="shared" si="181"/>
        <v>67</v>
      </c>
      <c r="Q3121" s="29" t="str">
        <f>VLOOKUP(B3121,辅助信息!E:M,9,FALSE)</f>
        <v>ZTWM-CDGS-XS-2024-0134-商投建工达州中医药科技成果示范园项目</v>
      </c>
      <c r="R3121" s="147" t="str">
        <f>_xlfn._xlws.FILTER(辅助信息!D:D,辅助信息!E:E=B3121)</f>
        <v>商投建工达州中医药科技园</v>
      </c>
    </row>
    <row r="3122" hidden="1" spans="2:18">
      <c r="B3122" s="122" t="s">
        <v>31</v>
      </c>
      <c r="C3122" s="72">
        <v>45902</v>
      </c>
      <c r="D3122" s="122" t="str">
        <f>VLOOKUP(B3122,辅助信息!E:K,7,FALSE)</f>
        <v>JWDDCD2024121000136</v>
      </c>
      <c r="E3122" s="122" t="str">
        <f>VLOOKUP(F3122,辅助信息!A:B,2,FALSE)</f>
        <v>盘螺</v>
      </c>
      <c r="F3122" s="122" t="s">
        <v>49</v>
      </c>
      <c r="G3122" s="123">
        <v>35</v>
      </c>
      <c r="H3122" s="136">
        <f>IF(SUMIFS('[1]2025年已发货'!$E:$E,'[1]2025年已发货'!$F:$F,C3122,'[1]2025年已发货'!$C:$C,F3122,'[1]2025年已发货'!$G:$G,I3122,'[1]2025年已发货'!$H:$H,J3122)=0,"未发货",SUMIFS('[1]2025年已发货'!$E:$E,'[1]2025年已发货'!$F:$F,C3122,'[1]2025年已发货'!$C:$C,F3122,'[1]2025年已发货'!$G:$G,I3122,'[1]2025年已发货'!$H:$H,J3122))</f>
        <v>35</v>
      </c>
      <c r="I3122" s="122" t="str">
        <f>VLOOKUP(B3122,辅助信息!E:I,3,FALSE)</f>
        <v>（四川商建-射洪城乡一体化项目）遂宁市射洪市忠新幼儿园北侧约220米新溪小区</v>
      </c>
      <c r="J3122" s="122" t="str">
        <f>VLOOKUP(B3122,辅助信息!E:I,4,FALSE)</f>
        <v>柏子刚</v>
      </c>
      <c r="K3122" s="122">
        <f>VLOOKUP(J3122,辅助信息!H:I,2,FALSE)</f>
        <v>15692885305</v>
      </c>
      <c r="L3122" s="124" t="str">
        <f>VLOOKUP(B3122,辅助信息!E:J,6,FALSE)</f>
        <v>提前联系到场规格及数量</v>
      </c>
      <c r="M3122" s="93">
        <v>45902</v>
      </c>
      <c r="N3122" s="64" t="str">
        <f ca="1" t="shared" si="179"/>
        <v/>
      </c>
      <c r="O3122" s="64">
        <f ca="1" t="shared" si="180"/>
        <v>0</v>
      </c>
      <c r="P3122" s="146">
        <f ca="1" t="shared" si="181"/>
        <v>69</v>
      </c>
      <c r="Q3122" s="29" t="str">
        <f>VLOOKUP(B3122,辅助信息!E:M,9,FALSE)</f>
        <v>ZTWM-CDGS-XS-2024-0179-四川商投-射洪城乡一体化建设项目</v>
      </c>
      <c r="R3122" s="147" t="str">
        <f>_xlfn._xlws.FILTER(辅助信息!D:D,辅助信息!E:E=B3122)</f>
        <v>四川商建
射洪城乡一体化项目</v>
      </c>
    </row>
    <row r="3123" hidden="1" spans="2:18">
      <c r="B3123" s="122" t="s">
        <v>81</v>
      </c>
      <c r="C3123" s="72">
        <v>45902</v>
      </c>
      <c r="D3123" s="122" t="str">
        <f>VLOOKUP(B3123,辅助信息!E:K,7,FALSE)</f>
        <v>JWDDCD2025060900080</v>
      </c>
      <c r="E3123" s="122" t="str">
        <f>VLOOKUP(F3123,辅助信息!A:B,2,FALSE)</f>
        <v>螺纹钢</v>
      </c>
      <c r="F3123" s="122" t="s">
        <v>19</v>
      </c>
      <c r="G3123" s="123">
        <f>222-54.75</f>
        <v>167.25</v>
      </c>
      <c r="H3123" s="136">
        <f>IF(SUMIFS('[1]2025年已发货'!$E:$E,'[1]2025年已发货'!$F:$F,C3123,'[1]2025年已发货'!$C:$C,F3123,'[1]2025年已发货'!$G:$G,I3123,'[1]2025年已发货'!$H:$H,J3123)=0,"未发货",SUMIFS('[1]2025年已发货'!$E:$E,'[1]2025年已发货'!$F:$F,C3123,'[1]2025年已发货'!$C:$C,F3123,'[1]2025年已发货'!$G:$G,I3123,'[1]2025年已发货'!$H:$H,J3123))</f>
        <v>167.25</v>
      </c>
      <c r="I3123" s="122" t="str">
        <f>VLOOKUP(B3123,辅助信息!E:I,3,FALSE)</f>
        <v>（华西简阳西城嘉苑）四川省成都市简阳市简城街道高屋村</v>
      </c>
      <c r="J3123" s="122" t="str">
        <f>VLOOKUP(B3123,辅助信息!E:I,4,FALSE)</f>
        <v>张瀚镭</v>
      </c>
      <c r="K3123" s="122">
        <f>VLOOKUP(J3123,辅助信息!H:I,2,FALSE)</f>
        <v>15884666220</v>
      </c>
      <c r="L3123" s="124" t="str">
        <f>VLOOKUP(B3123,辅助信息!E:J,6,FALSE)</f>
        <v>现场禁止使用氢能源挂车！优先威钢发货,我方卸车,新老国标钢厂不加价可直发，因陕钢多次出现磅差，项目拒绝使用</v>
      </c>
      <c r="M3123" s="93">
        <v>45902</v>
      </c>
      <c r="N3123" s="64" t="str">
        <f ca="1" t="shared" si="179"/>
        <v/>
      </c>
      <c r="O3123" s="64">
        <f ca="1" t="shared" si="180"/>
        <v>0</v>
      </c>
      <c r="P3123" s="146">
        <f ca="1" t="shared" si="181"/>
        <v>69</v>
      </c>
      <c r="Q3123" s="29" t="str">
        <f>VLOOKUP(B3123,辅助信息!E:M,9,FALSE)</f>
        <v>ZTWM-CDGS-XS-2024-0030-华西集采-简州大道</v>
      </c>
      <c r="R3123" s="147" t="str">
        <f>_xlfn._xlws.FILTER(辅助信息!D:D,辅助信息!E:E=B3123)</f>
        <v>华西简阳西城嘉苑</v>
      </c>
    </row>
    <row r="3124" hidden="1" spans="2:18">
      <c r="B3124" s="122" t="s">
        <v>81</v>
      </c>
      <c r="C3124" s="72">
        <v>45902</v>
      </c>
      <c r="D3124" s="122" t="str">
        <f>VLOOKUP(B3124,辅助信息!E:K,7,FALSE)</f>
        <v>JWDDCD2025060900080</v>
      </c>
      <c r="E3124" s="122" t="str">
        <f>VLOOKUP(F3124,辅助信息!A:B,2,FALSE)</f>
        <v>螺纹钢</v>
      </c>
      <c r="F3124" s="122" t="s">
        <v>30</v>
      </c>
      <c r="G3124" s="123">
        <v>27.5</v>
      </c>
      <c r="H3124" s="136">
        <f>IF(SUMIFS('[1]2025年已发货'!$E:$E,'[1]2025年已发货'!$F:$F,C3124,'[1]2025年已发货'!$C:$C,F3124,'[1]2025年已发货'!$G:$G,I3124,'[1]2025年已发货'!$H:$H,J3124)=0,"未发货",SUMIFS('[1]2025年已发货'!$E:$E,'[1]2025年已发货'!$F:$F,C3124,'[1]2025年已发货'!$C:$C,F3124,'[1]2025年已发货'!$G:$G,I3124,'[1]2025年已发货'!$H:$H,J3124))</f>
        <v>27.5</v>
      </c>
      <c r="I3124" s="122" t="str">
        <f>VLOOKUP(B3124,辅助信息!E:I,3,FALSE)</f>
        <v>（华西简阳西城嘉苑）四川省成都市简阳市简城街道高屋村</v>
      </c>
      <c r="J3124" s="122" t="str">
        <f>VLOOKUP(B3124,辅助信息!E:I,4,FALSE)</f>
        <v>张瀚镭</v>
      </c>
      <c r="K3124" s="122">
        <f>VLOOKUP(J3124,辅助信息!H:I,2,FALSE)</f>
        <v>15884666220</v>
      </c>
      <c r="L3124" s="124" t="str">
        <f>VLOOKUP(B3124,辅助信息!E:J,6,FALSE)</f>
        <v>现场禁止使用氢能源挂车！优先威钢发货,我方卸车,新老国标钢厂不加价可直发，因陕钢多次出现磅差，项目拒绝使用</v>
      </c>
      <c r="M3124" s="93">
        <v>45902</v>
      </c>
      <c r="N3124" s="64" t="str">
        <f ca="1" t="shared" si="179"/>
        <v/>
      </c>
      <c r="O3124" s="64">
        <f ca="1" t="shared" si="180"/>
        <v>0</v>
      </c>
      <c r="P3124" s="146">
        <f ca="1" t="shared" si="181"/>
        <v>69</v>
      </c>
      <c r="Q3124" s="29" t="str">
        <f>VLOOKUP(B3124,辅助信息!E:M,9,FALSE)</f>
        <v>ZTWM-CDGS-XS-2024-0030-华西集采-简州大道</v>
      </c>
      <c r="R3124" s="147" t="str">
        <f>_xlfn._xlws.FILTER(辅助信息!D:D,辅助信息!E:E=B3124)</f>
        <v>华西简阳西城嘉苑</v>
      </c>
    </row>
    <row r="3125" hidden="1" spans="2:18">
      <c r="B3125" s="40" t="s">
        <v>187</v>
      </c>
      <c r="C3125" s="72">
        <v>45902</v>
      </c>
      <c r="D3125" s="40" t="str">
        <f>VLOOKUP(B3125,辅助信息!E:K,7,FALSE)</f>
        <v>JWDDCD2025072900121</v>
      </c>
      <c r="E3125" s="40" t="str">
        <f>VLOOKUP(F3125,辅助信息!A:B,2,FALSE)</f>
        <v>螺纹钢</v>
      </c>
      <c r="F3125" s="40" t="s">
        <v>27</v>
      </c>
      <c r="G3125" s="36">
        <v>35</v>
      </c>
      <c r="H3125" s="136" t="str">
        <f>IF(SUMIFS('[1]2025年已发货'!$E:$E,'[1]2025年已发货'!$F:$F,C3125,'[1]2025年已发货'!$C:$C,F3125,'[1]2025年已发货'!$G:$G,I3125,'[1]2025年已发货'!$H:$H,J3125)=0,"未发货",SUMIFS('[1]2025年已发货'!$E:$E,'[1]2025年已发货'!$F:$F,C3125,'[1]2025年已发货'!$C:$C,F3125,'[1]2025年已发货'!$G:$G,I3125,'[1]2025年已发货'!$H:$H,J3125))</f>
        <v>未发货</v>
      </c>
      <c r="I3125" s="40" t="str">
        <f>VLOOKUP(B3125,辅助信息!E:I,3,FALSE)</f>
        <v>(乐山市校地共建产教融合基地建设项目一标段)四川省乐山市市中区苏稽镇周山嘴</v>
      </c>
      <c r="J3125" s="40" t="str">
        <f>VLOOKUP(B3125,辅助信息!E:I,4,FALSE)</f>
        <v>范增云</v>
      </c>
      <c r="K3125" s="40">
        <f>VLOOKUP(J3125,辅助信息!H:I,2,FALSE)</f>
        <v>13668153241</v>
      </c>
      <c r="L3125" s="111" t="str">
        <f>VLOOKUP(B3125,辅助信息!E:J,6,FALSE)</f>
        <v>联系实际收货人（范增云13668153241）现场要求炉批号控制2个以下，超2个不给予签收。提前联系到场规格及数量</v>
      </c>
      <c r="M3125" s="93">
        <v>45903</v>
      </c>
      <c r="O3125" s="64">
        <f ca="1" t="shared" si="180"/>
        <v>0</v>
      </c>
      <c r="P3125" s="64">
        <f ca="1" t="shared" si="181"/>
        <v>68</v>
      </c>
      <c r="Q3125" s="29" t="str">
        <f>VLOOKUP(B3125,辅助信息!E:M,9,FALSE)</f>
        <v>ZTWM-CDGS-XS-2025-0125-四川机司-乐山市校地共建产教融合基地配套设施项目施工一标段钢筋采购合同</v>
      </c>
      <c r="R3125" s="29" t="str">
        <f>_xlfn._xlws.FILTER(辅助信息!D:D,辅助信息!E:E=B3125)</f>
        <v>乐山市校地共建产教融合基地建设项目</v>
      </c>
    </row>
    <row r="3126" hidden="1" spans="2:18">
      <c r="B3126" s="40" t="s">
        <v>187</v>
      </c>
      <c r="C3126" s="72">
        <v>45902</v>
      </c>
      <c r="D3126" s="40" t="str">
        <f>VLOOKUP(B3126,辅助信息!E:K,7,FALSE)</f>
        <v>JWDDCD2025072900121</v>
      </c>
      <c r="E3126" s="40" t="str">
        <f>VLOOKUP(F3126,辅助信息!A:B,2,FALSE)</f>
        <v>螺纹钢</v>
      </c>
      <c r="F3126" s="40" t="s">
        <v>66</v>
      </c>
      <c r="G3126" s="36">
        <v>8</v>
      </c>
      <c r="H3126" s="136" t="str">
        <f>IF(SUMIFS('[1]2025年已发货'!$E:$E,'[1]2025年已发货'!$F:$F,C3126,'[1]2025年已发货'!$C:$C,F3126,'[1]2025年已发货'!$G:$G,I3126,'[1]2025年已发货'!$H:$H,J3126)=0,"未发货",SUMIFS('[1]2025年已发货'!$E:$E,'[1]2025年已发货'!$F:$F,C3126,'[1]2025年已发货'!$C:$C,F3126,'[1]2025年已发货'!$G:$G,I3126,'[1]2025年已发货'!$H:$H,J3126))</f>
        <v>未发货</v>
      </c>
      <c r="I3126" s="40" t="str">
        <f>VLOOKUP(B3126,辅助信息!E:I,3,FALSE)</f>
        <v>(乐山市校地共建产教融合基地建设项目一标段)四川省乐山市市中区苏稽镇周山嘴</v>
      </c>
      <c r="J3126" s="40" t="str">
        <f>VLOOKUP(B3126,辅助信息!E:I,4,FALSE)</f>
        <v>范增云</v>
      </c>
      <c r="K3126" s="40">
        <f>VLOOKUP(J3126,辅助信息!H:I,2,FALSE)</f>
        <v>13668153241</v>
      </c>
      <c r="L3126" s="111" t="str">
        <f>VLOOKUP(B3126,辅助信息!E:J,6,FALSE)</f>
        <v>联系实际收货人（范增云13668153241）现场要求炉批号控制2个以下，超2个不给予签收。提前联系到场规格及数量</v>
      </c>
      <c r="M3126" s="93">
        <v>45903</v>
      </c>
      <c r="O3126" s="64">
        <f ca="1" t="shared" si="180"/>
        <v>0</v>
      </c>
      <c r="P3126" s="64">
        <f ca="1" t="shared" si="181"/>
        <v>68</v>
      </c>
      <c r="Q3126" s="29" t="str">
        <f>VLOOKUP(B3126,辅助信息!E:M,9,FALSE)</f>
        <v>ZTWM-CDGS-XS-2025-0125-四川机司-乐山市校地共建产教融合基地配套设施项目施工一标段钢筋采购合同</v>
      </c>
      <c r="R3126" s="29" t="str">
        <f>_xlfn._xlws.FILTER(辅助信息!D:D,辅助信息!E:E=B3126)</f>
        <v>乐山市校地共建产教融合基地建设项目</v>
      </c>
    </row>
    <row r="3127" hidden="1" spans="2:18">
      <c r="B3127" s="40" t="s">
        <v>187</v>
      </c>
      <c r="C3127" s="72">
        <v>45902</v>
      </c>
      <c r="D3127" s="40" t="str">
        <f>VLOOKUP(B3127,辅助信息!E:K,7,FALSE)</f>
        <v>JWDDCD2025072900121</v>
      </c>
      <c r="E3127" s="40" t="str">
        <f>VLOOKUP(F3127,辅助信息!A:B,2,FALSE)</f>
        <v>螺纹钢</v>
      </c>
      <c r="F3127" s="40" t="s">
        <v>82</v>
      </c>
      <c r="G3127" s="36">
        <v>8</v>
      </c>
      <c r="H3127" s="136" t="str">
        <f>IF(SUMIFS('[1]2025年已发货'!$E:$E,'[1]2025年已发货'!$F:$F,C3127,'[1]2025年已发货'!$C:$C,F3127,'[1]2025年已发货'!$G:$G,I3127,'[1]2025年已发货'!$H:$H,J3127)=0,"未发货",SUMIFS('[1]2025年已发货'!$E:$E,'[1]2025年已发货'!$F:$F,C3127,'[1]2025年已发货'!$C:$C,F3127,'[1]2025年已发货'!$G:$G,I3127,'[1]2025年已发货'!$H:$H,J3127))</f>
        <v>未发货</v>
      </c>
      <c r="I3127" s="40" t="str">
        <f>VLOOKUP(B3127,辅助信息!E:I,3,FALSE)</f>
        <v>(乐山市校地共建产教融合基地建设项目一标段)四川省乐山市市中区苏稽镇周山嘴</v>
      </c>
      <c r="J3127" s="40" t="str">
        <f>VLOOKUP(B3127,辅助信息!E:I,4,FALSE)</f>
        <v>范增云</v>
      </c>
      <c r="K3127" s="40">
        <f>VLOOKUP(J3127,辅助信息!H:I,2,FALSE)</f>
        <v>13668153241</v>
      </c>
      <c r="L3127" s="111" t="str">
        <f>VLOOKUP(B3127,辅助信息!E:J,6,FALSE)</f>
        <v>联系实际收货人（范增云13668153241）现场要求炉批号控制2个以下，超2个不给予签收。提前联系到场规格及数量</v>
      </c>
      <c r="M3127" s="93">
        <v>45903</v>
      </c>
      <c r="O3127" s="64">
        <f ca="1" t="shared" si="180"/>
        <v>0</v>
      </c>
      <c r="P3127" s="64">
        <f ca="1" t="shared" si="181"/>
        <v>68</v>
      </c>
      <c r="Q3127" s="29" t="str">
        <f>VLOOKUP(B3127,辅助信息!E:M,9,FALSE)</f>
        <v>ZTWM-CDGS-XS-2025-0125-四川机司-乐山市校地共建产教融合基地配套设施项目施工一标段钢筋采购合同</v>
      </c>
      <c r="R3127" s="29" t="str">
        <f>_xlfn._xlws.FILTER(辅助信息!D:D,辅助信息!E:E=B3127)</f>
        <v>乐山市校地共建产教融合基地建设项目</v>
      </c>
    </row>
    <row r="3128" hidden="1" spans="2:18">
      <c r="B3128" s="40" t="s">
        <v>187</v>
      </c>
      <c r="C3128" s="72">
        <v>45902</v>
      </c>
      <c r="D3128" s="40" t="str">
        <f>VLOOKUP(B3128,辅助信息!E:K,7,FALSE)</f>
        <v>JWDDCD2025072900121</v>
      </c>
      <c r="E3128" s="40" t="str">
        <f>VLOOKUP(F3128,辅助信息!A:B,2,FALSE)</f>
        <v>螺纹钢</v>
      </c>
      <c r="F3128" s="40" t="s">
        <v>45</v>
      </c>
      <c r="G3128" s="36">
        <v>8</v>
      </c>
      <c r="H3128" s="136" t="str">
        <f>IF(SUMIFS('[1]2025年已发货'!$E:$E,'[1]2025年已发货'!$F:$F,C3128,'[1]2025年已发货'!$C:$C,F3128,'[1]2025年已发货'!$G:$G,I3128,'[1]2025年已发货'!$H:$H,J3128)=0,"未发货",SUMIFS('[1]2025年已发货'!$E:$E,'[1]2025年已发货'!$F:$F,C3128,'[1]2025年已发货'!$C:$C,F3128,'[1]2025年已发货'!$G:$G,I3128,'[1]2025年已发货'!$H:$H,J3128))</f>
        <v>未发货</v>
      </c>
      <c r="I3128" s="40" t="str">
        <f>VLOOKUP(B3128,辅助信息!E:I,3,FALSE)</f>
        <v>(乐山市校地共建产教融合基地建设项目一标段)四川省乐山市市中区苏稽镇周山嘴</v>
      </c>
      <c r="J3128" s="40" t="str">
        <f>VLOOKUP(B3128,辅助信息!E:I,4,FALSE)</f>
        <v>范增云</v>
      </c>
      <c r="K3128" s="40">
        <f>VLOOKUP(J3128,辅助信息!H:I,2,FALSE)</f>
        <v>13668153241</v>
      </c>
      <c r="L3128" s="111" t="str">
        <f>VLOOKUP(B3128,辅助信息!E:J,6,FALSE)</f>
        <v>联系实际收货人（范增云13668153241）现场要求炉批号控制2个以下，超2个不给予签收。提前联系到场规格及数量</v>
      </c>
      <c r="M3128" s="93">
        <v>45903</v>
      </c>
      <c r="O3128" s="64">
        <f ca="1" t="shared" si="180"/>
        <v>0</v>
      </c>
      <c r="P3128" s="64">
        <f ca="1" t="shared" si="181"/>
        <v>68</v>
      </c>
      <c r="Q3128" s="29" t="str">
        <f>VLOOKUP(B3128,辅助信息!E:M,9,FALSE)</f>
        <v>ZTWM-CDGS-XS-2025-0125-四川机司-乐山市校地共建产教融合基地配套设施项目施工一标段钢筋采购合同</v>
      </c>
      <c r="R3128" s="29" t="str">
        <f>_xlfn._xlws.FILTER(辅助信息!D:D,辅助信息!E:E=B3128)</f>
        <v>乐山市校地共建产教融合基地建设项目</v>
      </c>
    </row>
    <row r="3129" hidden="1" spans="2:18">
      <c r="B3129" s="40" t="s">
        <v>187</v>
      </c>
      <c r="C3129" s="72">
        <v>45902</v>
      </c>
      <c r="D3129" s="40" t="str">
        <f>VLOOKUP(B3129,辅助信息!E:K,7,FALSE)</f>
        <v>JWDDCD2025072900121</v>
      </c>
      <c r="E3129" s="40" t="str">
        <f>VLOOKUP(F3129,辅助信息!A:B,2,FALSE)</f>
        <v>螺纹钢</v>
      </c>
      <c r="F3129" s="40" t="s">
        <v>21</v>
      </c>
      <c r="G3129" s="36">
        <v>8</v>
      </c>
      <c r="H3129" s="136" t="str">
        <f>IF(SUMIFS('[1]2025年已发货'!$E:$E,'[1]2025年已发货'!$F:$F,C3129,'[1]2025年已发货'!$C:$C,F3129,'[1]2025年已发货'!$G:$G,I3129,'[1]2025年已发货'!$H:$H,J3129)=0,"未发货",SUMIFS('[1]2025年已发货'!$E:$E,'[1]2025年已发货'!$F:$F,C3129,'[1]2025年已发货'!$C:$C,F3129,'[1]2025年已发货'!$G:$G,I3129,'[1]2025年已发货'!$H:$H,J3129))</f>
        <v>未发货</v>
      </c>
      <c r="I3129" s="40" t="str">
        <f>VLOOKUP(B3129,辅助信息!E:I,3,FALSE)</f>
        <v>(乐山市校地共建产教融合基地建设项目一标段)四川省乐山市市中区苏稽镇周山嘴</v>
      </c>
      <c r="J3129" s="40" t="str">
        <f>VLOOKUP(B3129,辅助信息!E:I,4,FALSE)</f>
        <v>范增云</v>
      </c>
      <c r="K3129" s="40">
        <f>VLOOKUP(J3129,辅助信息!H:I,2,FALSE)</f>
        <v>13668153241</v>
      </c>
      <c r="L3129" s="111" t="str">
        <f>VLOOKUP(B3129,辅助信息!E:J,6,FALSE)</f>
        <v>联系实际收货人（范增云13668153241）现场要求炉批号控制2个以下，超2个不给予签收。提前联系到场规格及数量</v>
      </c>
      <c r="M3129" s="93">
        <v>45903</v>
      </c>
      <c r="O3129" s="64">
        <f ca="1" t="shared" si="180"/>
        <v>0</v>
      </c>
      <c r="P3129" s="64">
        <f ca="1" t="shared" si="181"/>
        <v>68</v>
      </c>
      <c r="Q3129" s="29" t="str">
        <f>VLOOKUP(B3129,辅助信息!E:M,9,FALSE)</f>
        <v>ZTWM-CDGS-XS-2025-0125-四川机司-乐山市校地共建产教融合基地配套设施项目施工一标段钢筋采购合同</v>
      </c>
      <c r="R3129" s="29" t="str">
        <f>_xlfn._xlws.FILTER(辅助信息!D:D,辅助信息!E:E=B3129)</f>
        <v>乐山市校地共建产教融合基地建设项目</v>
      </c>
    </row>
    <row r="3130" hidden="1" spans="2:18">
      <c r="B3130" s="40" t="s">
        <v>187</v>
      </c>
      <c r="C3130" s="72">
        <v>45902</v>
      </c>
      <c r="D3130" s="40" t="str">
        <f>VLOOKUP(B3130,辅助信息!E:K,7,FALSE)</f>
        <v>JWDDCD2025072900121</v>
      </c>
      <c r="E3130" s="40" t="str">
        <f>VLOOKUP(F3130,辅助信息!A:B,2,FALSE)</f>
        <v>螺纹钢</v>
      </c>
      <c r="F3130" s="40" t="s">
        <v>58</v>
      </c>
      <c r="G3130" s="36">
        <v>11</v>
      </c>
      <c r="H3130" s="136" t="str">
        <f>IF(SUMIFS('[1]2025年已发货'!$E:$E,'[1]2025年已发货'!$F:$F,C3130,'[1]2025年已发货'!$C:$C,F3130,'[1]2025年已发货'!$G:$G,I3130,'[1]2025年已发货'!$H:$H,J3130)=0,"未发货",SUMIFS('[1]2025年已发货'!$E:$E,'[1]2025年已发货'!$F:$F,C3130,'[1]2025年已发货'!$C:$C,F3130,'[1]2025年已发货'!$G:$G,I3130,'[1]2025年已发货'!$H:$H,J3130))</f>
        <v>未发货</v>
      </c>
      <c r="I3130" s="40" t="str">
        <f>VLOOKUP(B3130,辅助信息!E:I,3,FALSE)</f>
        <v>(乐山市校地共建产教融合基地建设项目一标段)四川省乐山市市中区苏稽镇周山嘴</v>
      </c>
      <c r="J3130" s="40" t="str">
        <f>VLOOKUP(B3130,辅助信息!E:I,4,FALSE)</f>
        <v>范增云</v>
      </c>
      <c r="K3130" s="40">
        <f>VLOOKUP(J3130,辅助信息!H:I,2,FALSE)</f>
        <v>13668153241</v>
      </c>
      <c r="L3130" s="111" t="str">
        <f>VLOOKUP(B3130,辅助信息!E:J,6,FALSE)</f>
        <v>联系实际收货人（范增云13668153241）现场要求炉批号控制2个以下，超2个不给予签收。提前联系到场规格及数量</v>
      </c>
      <c r="M3130" s="93">
        <v>45903</v>
      </c>
      <c r="O3130" s="64">
        <f ca="1" t="shared" si="180"/>
        <v>0</v>
      </c>
      <c r="P3130" s="64">
        <f ca="1" t="shared" si="181"/>
        <v>68</v>
      </c>
      <c r="Q3130" s="29" t="str">
        <f>VLOOKUP(B3130,辅助信息!E:M,9,FALSE)</f>
        <v>ZTWM-CDGS-XS-2025-0125-四川机司-乐山市校地共建产教融合基地配套设施项目施工一标段钢筋采购合同</v>
      </c>
      <c r="R3130" s="29" t="str">
        <f>_xlfn._xlws.FILTER(辅助信息!D:D,辅助信息!E:E=B3130)</f>
        <v>乐山市校地共建产教融合基地建设项目</v>
      </c>
    </row>
    <row r="3131" hidden="1" spans="2:18">
      <c r="B3131" s="40" t="s">
        <v>187</v>
      </c>
      <c r="C3131" s="72">
        <v>45902</v>
      </c>
      <c r="D3131" s="40" t="str">
        <f>VLOOKUP(B3131,辅助信息!E:K,7,FALSE)</f>
        <v>JWDDCD2025072900121</v>
      </c>
      <c r="E3131" s="40" t="str">
        <f>VLOOKUP(F3131,辅助信息!A:B,2,FALSE)</f>
        <v>螺纹钢</v>
      </c>
      <c r="F3131" s="40" t="s">
        <v>46</v>
      </c>
      <c r="G3131" s="36">
        <v>8</v>
      </c>
      <c r="H3131" s="136" t="str">
        <f>IF(SUMIFS('[1]2025年已发货'!$E:$E,'[1]2025年已发货'!$F:$F,C3131,'[1]2025年已发货'!$C:$C,F3131,'[1]2025年已发货'!$G:$G,I3131,'[1]2025年已发货'!$H:$H,J3131)=0,"未发货",SUMIFS('[1]2025年已发货'!$E:$E,'[1]2025年已发货'!$F:$F,C3131,'[1]2025年已发货'!$C:$C,F3131,'[1]2025年已发货'!$G:$G,I3131,'[1]2025年已发货'!$H:$H,J3131))</f>
        <v>未发货</v>
      </c>
      <c r="I3131" s="40" t="str">
        <f>VLOOKUP(B3131,辅助信息!E:I,3,FALSE)</f>
        <v>(乐山市校地共建产教融合基地建设项目一标段)四川省乐山市市中区苏稽镇周山嘴</v>
      </c>
      <c r="J3131" s="40" t="str">
        <f>VLOOKUP(B3131,辅助信息!E:I,4,FALSE)</f>
        <v>范增云</v>
      </c>
      <c r="K3131" s="40">
        <f>VLOOKUP(J3131,辅助信息!H:I,2,FALSE)</f>
        <v>13668153241</v>
      </c>
      <c r="L3131" s="111" t="str">
        <f>VLOOKUP(B3131,辅助信息!E:J,6,FALSE)</f>
        <v>联系实际收货人（范增云13668153241）现场要求炉批号控制2个以下，超2个不给予签收。提前联系到场规格及数量</v>
      </c>
      <c r="M3131" s="93">
        <v>45903</v>
      </c>
      <c r="O3131" s="64">
        <f ca="1" t="shared" si="180"/>
        <v>0</v>
      </c>
      <c r="P3131" s="64">
        <f ca="1" t="shared" si="181"/>
        <v>68</v>
      </c>
      <c r="Q3131" s="29" t="str">
        <f>VLOOKUP(B3131,辅助信息!E:M,9,FALSE)</f>
        <v>ZTWM-CDGS-XS-2025-0125-四川机司-乐山市校地共建产教融合基地配套设施项目施工一标段钢筋采购合同</v>
      </c>
      <c r="R3131" s="29" t="str">
        <f>_xlfn._xlws.FILTER(辅助信息!D:D,辅助信息!E:E=B3131)</f>
        <v>乐山市校地共建产教融合基地建设项目</v>
      </c>
    </row>
    <row r="3132" hidden="1" spans="2:18">
      <c r="B3132" s="40" t="s">
        <v>187</v>
      </c>
      <c r="C3132" s="72">
        <v>45902</v>
      </c>
      <c r="D3132" s="40" t="str">
        <f>VLOOKUP(B3132,辅助信息!E:K,7,FALSE)</f>
        <v>JWDDCD2025072900121</v>
      </c>
      <c r="E3132" s="40" t="str">
        <f>VLOOKUP(F3132,辅助信息!A:B,2,FALSE)</f>
        <v>螺纹钢</v>
      </c>
      <c r="F3132" s="40" t="s">
        <v>22</v>
      </c>
      <c r="G3132" s="36">
        <v>11</v>
      </c>
      <c r="H3132" s="136" t="str">
        <f>IF(SUMIFS('[1]2025年已发货'!$E:$E,'[1]2025年已发货'!$F:$F,C3132,'[1]2025年已发货'!$C:$C,F3132,'[1]2025年已发货'!$G:$G,I3132,'[1]2025年已发货'!$H:$H,J3132)=0,"未发货",SUMIFS('[1]2025年已发货'!$E:$E,'[1]2025年已发货'!$F:$F,C3132,'[1]2025年已发货'!$C:$C,F3132,'[1]2025年已发货'!$G:$G,I3132,'[1]2025年已发货'!$H:$H,J3132))</f>
        <v>未发货</v>
      </c>
      <c r="I3132" s="40" t="str">
        <f>VLOOKUP(B3132,辅助信息!E:I,3,FALSE)</f>
        <v>(乐山市校地共建产教融合基地建设项目一标段)四川省乐山市市中区苏稽镇周山嘴</v>
      </c>
      <c r="J3132" s="40" t="str">
        <f>VLOOKUP(B3132,辅助信息!E:I,4,FALSE)</f>
        <v>范增云</v>
      </c>
      <c r="K3132" s="40">
        <f>VLOOKUP(J3132,辅助信息!H:I,2,FALSE)</f>
        <v>13668153241</v>
      </c>
      <c r="L3132" s="111" t="str">
        <f>VLOOKUP(B3132,辅助信息!E:J,6,FALSE)</f>
        <v>联系实际收货人（范增云13668153241）现场要求炉批号控制2个以下，超2个不给予签收。提前联系到场规格及数量</v>
      </c>
      <c r="M3132" s="93">
        <v>45903</v>
      </c>
      <c r="O3132" s="64">
        <f ca="1" t="shared" si="180"/>
        <v>0</v>
      </c>
      <c r="P3132" s="64">
        <f ca="1" t="shared" si="181"/>
        <v>68</v>
      </c>
      <c r="Q3132" s="29" t="str">
        <f>VLOOKUP(B3132,辅助信息!E:M,9,FALSE)</f>
        <v>ZTWM-CDGS-XS-2025-0125-四川机司-乐山市校地共建产教融合基地配套设施项目施工一标段钢筋采购合同</v>
      </c>
      <c r="R3132" s="29" t="str">
        <f>_xlfn._xlws.FILTER(辅助信息!D:D,辅助信息!E:E=B3132)</f>
        <v>乐山市校地共建产教融合基地建设项目</v>
      </c>
    </row>
    <row r="3133" hidden="1" spans="2:18">
      <c r="B3133" s="40" t="s">
        <v>187</v>
      </c>
      <c r="C3133" s="72">
        <v>45902</v>
      </c>
      <c r="D3133" s="40" t="str">
        <f>VLOOKUP(B3133,辅助信息!E:K,7,FALSE)</f>
        <v>JWDDCD2025072900121</v>
      </c>
      <c r="E3133" s="40" t="str">
        <f>VLOOKUP(F3133,辅助信息!A:B,2,FALSE)</f>
        <v>螺纹钢</v>
      </c>
      <c r="F3133" s="40" t="s">
        <v>200</v>
      </c>
      <c r="G3133" s="36">
        <v>8</v>
      </c>
      <c r="H3133" s="136" t="str">
        <f>IF(SUMIFS('[1]2025年已发货'!$E:$E,'[1]2025年已发货'!$F:$F,C3133,'[1]2025年已发货'!$C:$C,F3133,'[1]2025年已发货'!$G:$G,I3133,'[1]2025年已发货'!$H:$H,J3133)=0,"未发货",SUMIFS('[1]2025年已发货'!$E:$E,'[1]2025年已发货'!$F:$F,C3133,'[1]2025年已发货'!$C:$C,F3133,'[1]2025年已发货'!$G:$G,I3133,'[1]2025年已发货'!$H:$H,J3133))</f>
        <v>未发货</v>
      </c>
      <c r="I3133" s="40" t="str">
        <f>VLOOKUP(B3133,辅助信息!E:I,3,FALSE)</f>
        <v>(乐山市校地共建产教融合基地建设项目一标段)四川省乐山市市中区苏稽镇周山嘴</v>
      </c>
      <c r="J3133" s="40" t="str">
        <f>VLOOKUP(B3133,辅助信息!E:I,4,FALSE)</f>
        <v>范增云</v>
      </c>
      <c r="K3133" s="40">
        <f>VLOOKUP(J3133,辅助信息!H:I,2,FALSE)</f>
        <v>13668153241</v>
      </c>
      <c r="L3133" s="111" t="str">
        <f>VLOOKUP(B3133,辅助信息!E:J,6,FALSE)</f>
        <v>联系实际收货人（范增云13668153241）现场要求炉批号控制2个以下，超2个不给予签收。提前联系到场规格及数量</v>
      </c>
      <c r="M3133" s="93">
        <v>45903</v>
      </c>
      <c r="O3133" s="64">
        <f ca="1" t="shared" si="180"/>
        <v>0</v>
      </c>
      <c r="P3133" s="64">
        <f ca="1" t="shared" si="181"/>
        <v>68</v>
      </c>
      <c r="Q3133" s="29" t="str">
        <f>VLOOKUP(B3133,辅助信息!E:M,9,FALSE)</f>
        <v>ZTWM-CDGS-XS-2025-0125-四川机司-乐山市校地共建产教融合基地配套设施项目施工一标段钢筋采购合同</v>
      </c>
      <c r="R3133" s="29" t="str">
        <f>_xlfn._xlws.FILTER(辅助信息!D:D,辅助信息!E:E=B3133)</f>
        <v>乐山市校地共建产教融合基地建设项目</v>
      </c>
    </row>
    <row r="3134" hidden="1" spans="2:18">
      <c r="B3134" s="40" t="s">
        <v>180</v>
      </c>
      <c r="C3134" s="72">
        <v>45902</v>
      </c>
      <c r="D3134" s="40" t="str">
        <f>VLOOKUP(B3134,辅助信息!E:K,7,FALSE)</f>
        <v>JWDDCD2025052800131</v>
      </c>
      <c r="E3134" s="40" t="str">
        <f>VLOOKUP(F3134,辅助信息!A:B,2,FALSE)</f>
        <v>盘螺</v>
      </c>
      <c r="F3134" s="40" t="s">
        <v>40</v>
      </c>
      <c r="G3134" s="36">
        <v>10</v>
      </c>
      <c r="H3134" s="136" t="str">
        <f>IF(SUMIFS('[1]2025年已发货'!$E:$E,'[1]2025年已发货'!$F:$F,C3134,'[1]2025年已发货'!$C:$C,F3134,'[1]2025年已发货'!$G:$G,I3134,'[1]2025年已发货'!$H:$H,J3134)=0,"未发货",SUMIFS('[1]2025年已发货'!$E:$E,'[1]2025年已发货'!$F:$F,C3134,'[1]2025年已发货'!$C:$C,F3134,'[1]2025年已发货'!$G:$G,I3134,'[1]2025年已发货'!$H:$H,J3134))</f>
        <v>未发货</v>
      </c>
      <c r="I3134" s="40" t="str">
        <f>VLOOKUP(B3134,辅助信息!E:I,3,FALSE)</f>
        <v>（商投建工达州中医药科技园-4工区-8号楼）达州市通川区达州中医药职业学院犀牛大道北段</v>
      </c>
      <c r="J3134" s="40" t="str">
        <f>VLOOKUP(B3134,辅助信息!E:I,4,FALSE)</f>
        <v>张扬</v>
      </c>
      <c r="K3134" s="40">
        <f>VLOOKUP(J3134,辅助信息!H:I,2,FALSE)</f>
        <v>18381904567</v>
      </c>
      <c r="L3134" s="111" t="str">
        <f>VLOOKUP(B3134,辅助信息!E:J,6,FALSE)</f>
        <v>控制炉批号！多了现场不收！,优先安排达钢,提前联系到场规格及数量</v>
      </c>
      <c r="M3134" s="93">
        <v>45903</v>
      </c>
      <c r="O3134" s="64">
        <f ca="1" t="shared" si="180"/>
        <v>0</v>
      </c>
      <c r="P3134" s="64">
        <f ca="1" t="shared" si="181"/>
        <v>68</v>
      </c>
      <c r="Q3134" s="29" t="str">
        <f>VLOOKUP(B3134,辅助信息!E:M,9,FALSE)</f>
        <v>ZTWM-CDGS-XS-2024-0134-商投建工达州中医药科技成果示范园项目</v>
      </c>
      <c r="R3134" s="29" t="str">
        <f>_xlfn._xlws.FILTER(辅助信息!D:D,辅助信息!E:E=B3134)</f>
        <v>商投建工达州中医药科技园</v>
      </c>
    </row>
    <row r="3135" hidden="1" spans="2:18">
      <c r="B3135" s="40" t="s">
        <v>180</v>
      </c>
      <c r="C3135" s="72">
        <v>45902</v>
      </c>
      <c r="D3135" s="40" t="str">
        <f>VLOOKUP(B3135,辅助信息!E:K,7,FALSE)</f>
        <v>JWDDCD2025052800131</v>
      </c>
      <c r="E3135" s="40" t="str">
        <f>VLOOKUP(F3135,辅助信息!A:B,2,FALSE)</f>
        <v>螺纹钢</v>
      </c>
      <c r="F3135" s="40" t="s">
        <v>58</v>
      </c>
      <c r="G3135" s="36">
        <v>12</v>
      </c>
      <c r="H3135" s="136" t="str">
        <f>IF(SUMIFS('[1]2025年已发货'!$E:$E,'[1]2025年已发货'!$F:$F,C3135,'[1]2025年已发货'!$C:$C,F3135,'[1]2025年已发货'!$G:$G,I3135,'[1]2025年已发货'!$H:$H,J3135)=0,"未发货",SUMIFS('[1]2025年已发货'!$E:$E,'[1]2025年已发货'!$F:$F,C3135,'[1]2025年已发货'!$C:$C,F3135,'[1]2025年已发货'!$G:$G,I3135,'[1]2025年已发货'!$H:$H,J3135))</f>
        <v>未发货</v>
      </c>
      <c r="I3135" s="40" t="str">
        <f>VLOOKUP(B3135,辅助信息!E:I,3,FALSE)</f>
        <v>（商投建工达州中医药科技园-4工区-8号楼）达州市通川区达州中医药职业学院犀牛大道北段</v>
      </c>
      <c r="J3135" s="40" t="str">
        <f>VLOOKUP(B3135,辅助信息!E:I,4,FALSE)</f>
        <v>张扬</v>
      </c>
      <c r="K3135" s="40">
        <f>VLOOKUP(J3135,辅助信息!H:I,2,FALSE)</f>
        <v>18381904567</v>
      </c>
      <c r="L3135" s="111" t="str">
        <f>VLOOKUP(B3135,辅助信息!E:J,6,FALSE)</f>
        <v>控制炉批号！多了现场不收！,优先安排达钢,提前联系到场规格及数量</v>
      </c>
      <c r="M3135" s="93">
        <v>45903</v>
      </c>
      <c r="O3135" s="64">
        <f ca="1" t="shared" si="180"/>
        <v>0</v>
      </c>
      <c r="P3135" s="64">
        <f ca="1" t="shared" si="181"/>
        <v>68</v>
      </c>
      <c r="Q3135" s="29" t="str">
        <f>VLOOKUP(B3135,辅助信息!E:M,9,FALSE)</f>
        <v>ZTWM-CDGS-XS-2024-0134-商投建工达州中医药科技成果示范园项目</v>
      </c>
      <c r="R3135" s="29" t="str">
        <f>_xlfn._xlws.FILTER(辅助信息!D:D,辅助信息!E:E=B3135)</f>
        <v>商投建工达州中医药科技园</v>
      </c>
    </row>
    <row r="3136" hidden="1" spans="2:18">
      <c r="B3136" s="40" t="s">
        <v>180</v>
      </c>
      <c r="C3136" s="72">
        <v>45902</v>
      </c>
      <c r="D3136" s="40" t="str">
        <f>VLOOKUP(B3136,辅助信息!E:K,7,FALSE)</f>
        <v>JWDDCD2025052800131</v>
      </c>
      <c r="E3136" s="40" t="str">
        <f>VLOOKUP(F3136,辅助信息!A:B,2,FALSE)</f>
        <v>螺纹钢</v>
      </c>
      <c r="F3136" s="40" t="s">
        <v>22</v>
      </c>
      <c r="G3136" s="36">
        <v>13</v>
      </c>
      <c r="H3136" s="136" t="str">
        <f>IF(SUMIFS('[1]2025年已发货'!$E:$E,'[1]2025年已发货'!$F:$F,C3136,'[1]2025年已发货'!$C:$C,F3136,'[1]2025年已发货'!$G:$G,I3136,'[1]2025年已发货'!$H:$H,J3136)=0,"未发货",SUMIFS('[1]2025年已发货'!$E:$E,'[1]2025年已发货'!$F:$F,C3136,'[1]2025年已发货'!$C:$C,F3136,'[1]2025年已发货'!$G:$G,I3136,'[1]2025年已发货'!$H:$H,J3136))</f>
        <v>未发货</v>
      </c>
      <c r="I3136" s="40" t="str">
        <f>VLOOKUP(B3136,辅助信息!E:I,3,FALSE)</f>
        <v>（商投建工达州中医药科技园-4工区-8号楼）达州市通川区达州中医药职业学院犀牛大道北段</v>
      </c>
      <c r="J3136" s="40" t="str">
        <f>VLOOKUP(B3136,辅助信息!E:I,4,FALSE)</f>
        <v>张扬</v>
      </c>
      <c r="K3136" s="40">
        <f>VLOOKUP(J3136,辅助信息!H:I,2,FALSE)</f>
        <v>18381904567</v>
      </c>
      <c r="L3136" s="111" t="str">
        <f>VLOOKUP(B3136,辅助信息!E:J,6,FALSE)</f>
        <v>控制炉批号！多了现场不收！,优先安排达钢,提前联系到场规格及数量</v>
      </c>
      <c r="M3136" s="93">
        <v>45903</v>
      </c>
      <c r="O3136" s="64">
        <f ca="1" t="shared" si="180"/>
        <v>0</v>
      </c>
      <c r="P3136" s="64">
        <f ca="1" t="shared" si="181"/>
        <v>68</v>
      </c>
      <c r="Q3136" s="29" t="str">
        <f>VLOOKUP(B3136,辅助信息!E:M,9,FALSE)</f>
        <v>ZTWM-CDGS-XS-2024-0134-商投建工达州中医药科技成果示范园项目</v>
      </c>
      <c r="R3136" s="29" t="str">
        <f>_xlfn._xlws.FILTER(辅助信息!D:D,辅助信息!E:E=B3136)</f>
        <v>商投建工达州中医药科技园</v>
      </c>
    </row>
    <row r="3137" hidden="1" spans="2:18">
      <c r="B3137" s="40" t="s">
        <v>163</v>
      </c>
      <c r="C3137" s="72">
        <v>45902</v>
      </c>
      <c r="D3137" s="40" t="str">
        <f>VLOOKUP(B3137,辅助信息!E:K,7,FALSE)</f>
        <v>JWDDCD2025052800131</v>
      </c>
      <c r="E3137" s="40" t="str">
        <f>VLOOKUP(F3137,辅助信息!A:B,2,FALSE)</f>
        <v>盘螺</v>
      </c>
      <c r="F3137" s="40" t="s">
        <v>40</v>
      </c>
      <c r="G3137" s="36">
        <v>15</v>
      </c>
      <c r="H3137" s="136" t="str">
        <f>IF(SUMIFS('[1]2025年已发货'!$E:$E,'[1]2025年已发货'!$F:$F,C3137,'[1]2025年已发货'!$C:$C,F3137,'[1]2025年已发货'!$G:$G,I3137,'[1]2025年已发货'!$H:$H,J3137)=0,"未发货",SUMIFS('[1]2025年已发货'!$E:$E,'[1]2025年已发货'!$F:$F,C3137,'[1]2025年已发货'!$C:$C,F3137,'[1]2025年已发货'!$G:$G,I3137,'[1]2025年已发货'!$H:$H,J3137))</f>
        <v>未发货</v>
      </c>
      <c r="I3137" s="40" t="str">
        <f>VLOOKUP(B3137,辅助信息!E:I,3,FALSE)</f>
        <v>（商投建工达州中医药科技园-4工区-9号楼）达州市通川区达州中医药职业学院犀牛大道北段</v>
      </c>
      <c r="J3137" s="40" t="str">
        <f>VLOOKUP(B3137,辅助信息!E:I,4,FALSE)</f>
        <v>张扬</v>
      </c>
      <c r="K3137" s="40">
        <f>VLOOKUP(J3137,辅助信息!H:I,2,FALSE)</f>
        <v>18381904567</v>
      </c>
      <c r="L3137" s="111" t="str">
        <f>VLOOKUP(B3137,辅助信息!E:J,6,FALSE)</f>
        <v>控制炉批号！多了现场不收！,优先安排达钢,提前联系到场规格及数量</v>
      </c>
      <c r="M3137" s="93">
        <v>45903</v>
      </c>
      <c r="O3137" s="64">
        <f ca="1" t="shared" si="180"/>
        <v>0</v>
      </c>
      <c r="P3137" s="64">
        <f ca="1" t="shared" si="181"/>
        <v>68</v>
      </c>
      <c r="Q3137" s="29" t="str">
        <f>VLOOKUP(B3137,辅助信息!E:M,9,FALSE)</f>
        <v>ZTWM-CDGS-XS-2024-0134-商投建工达州中医药科技成果示范园项目</v>
      </c>
      <c r="R3137" s="29" t="str">
        <f>_xlfn._xlws.FILTER(辅助信息!D:D,辅助信息!E:E=B3137)</f>
        <v>商投建工达州中医药科技园</v>
      </c>
    </row>
    <row r="3138" hidden="1" spans="2:18">
      <c r="B3138" s="40" t="s">
        <v>163</v>
      </c>
      <c r="C3138" s="72">
        <v>45902</v>
      </c>
      <c r="D3138" s="40" t="str">
        <f>VLOOKUP(B3138,辅助信息!E:K,7,FALSE)</f>
        <v>JWDDCD2025052800131</v>
      </c>
      <c r="E3138" s="40" t="str">
        <f>VLOOKUP(F3138,辅助信息!A:B,2,FALSE)</f>
        <v>螺纹钢</v>
      </c>
      <c r="F3138" s="40" t="s">
        <v>33</v>
      </c>
      <c r="G3138" s="36">
        <v>10</v>
      </c>
      <c r="H3138" s="136" t="str">
        <f>IF(SUMIFS('[1]2025年已发货'!$E:$E,'[1]2025年已发货'!$F:$F,C3138,'[1]2025年已发货'!$C:$C,F3138,'[1]2025年已发货'!$G:$G,I3138,'[1]2025年已发货'!$H:$H,J3138)=0,"未发货",SUMIFS('[1]2025年已发货'!$E:$E,'[1]2025年已发货'!$F:$F,C3138,'[1]2025年已发货'!$C:$C,F3138,'[1]2025年已发货'!$G:$G,I3138,'[1]2025年已发货'!$H:$H,J3138))</f>
        <v>未发货</v>
      </c>
      <c r="I3138" s="40" t="str">
        <f>VLOOKUP(B3138,辅助信息!E:I,3,FALSE)</f>
        <v>（商投建工达州中医药科技园-4工区-9号楼）达州市通川区达州中医药职业学院犀牛大道北段</v>
      </c>
      <c r="J3138" s="40" t="str">
        <f>VLOOKUP(B3138,辅助信息!E:I,4,FALSE)</f>
        <v>张扬</v>
      </c>
      <c r="K3138" s="40">
        <f>VLOOKUP(J3138,辅助信息!H:I,2,FALSE)</f>
        <v>18381904567</v>
      </c>
      <c r="L3138" s="111" t="str">
        <f>VLOOKUP(B3138,辅助信息!E:J,6,FALSE)</f>
        <v>控制炉批号！多了现场不收！,优先安排达钢,提前联系到场规格及数量</v>
      </c>
      <c r="M3138" s="93">
        <v>45903</v>
      </c>
      <c r="O3138" s="64">
        <f ca="1" t="shared" si="180"/>
        <v>0</v>
      </c>
      <c r="P3138" s="64">
        <f ca="1" t="shared" si="181"/>
        <v>68</v>
      </c>
      <c r="Q3138" s="29" t="str">
        <f>VLOOKUP(B3138,辅助信息!E:M,9,FALSE)</f>
        <v>ZTWM-CDGS-XS-2024-0134-商投建工达州中医药科技成果示范园项目</v>
      </c>
      <c r="R3138" s="29" t="str">
        <f>_xlfn._xlws.FILTER(辅助信息!D:D,辅助信息!E:E=B3138)</f>
        <v>商投建工达州中医药科技园</v>
      </c>
    </row>
    <row r="3139" hidden="1" spans="2:18">
      <c r="B3139" s="40" t="s">
        <v>163</v>
      </c>
      <c r="C3139" s="72">
        <v>45902</v>
      </c>
      <c r="D3139" s="40" t="str">
        <f>VLOOKUP(B3139,辅助信息!E:K,7,FALSE)</f>
        <v>JWDDCD2025052800131</v>
      </c>
      <c r="E3139" s="40" t="str">
        <f>VLOOKUP(F3139,辅助信息!A:B,2,FALSE)</f>
        <v>螺纹钢</v>
      </c>
      <c r="F3139" s="40" t="s">
        <v>18</v>
      </c>
      <c r="G3139" s="36">
        <v>10</v>
      </c>
      <c r="H3139" s="136" t="str">
        <f>IF(SUMIFS('[1]2025年已发货'!$E:$E,'[1]2025年已发货'!$F:$F,C3139,'[1]2025年已发货'!$C:$C,F3139,'[1]2025年已发货'!$G:$G,I3139,'[1]2025年已发货'!$H:$H,J3139)=0,"未发货",SUMIFS('[1]2025年已发货'!$E:$E,'[1]2025年已发货'!$F:$F,C3139,'[1]2025年已发货'!$C:$C,F3139,'[1]2025年已发货'!$G:$G,I3139,'[1]2025年已发货'!$H:$H,J3139))</f>
        <v>未发货</v>
      </c>
      <c r="I3139" s="40" t="str">
        <f>VLOOKUP(B3139,辅助信息!E:I,3,FALSE)</f>
        <v>（商投建工达州中医药科技园-4工区-9号楼）达州市通川区达州中医药职业学院犀牛大道北段</v>
      </c>
      <c r="J3139" s="40" t="str">
        <f>VLOOKUP(B3139,辅助信息!E:I,4,FALSE)</f>
        <v>张扬</v>
      </c>
      <c r="K3139" s="40">
        <f>VLOOKUP(J3139,辅助信息!H:I,2,FALSE)</f>
        <v>18381904567</v>
      </c>
      <c r="L3139" s="111" t="str">
        <f>VLOOKUP(B3139,辅助信息!E:J,6,FALSE)</f>
        <v>控制炉批号！多了现场不收！,优先安排达钢,提前联系到场规格及数量</v>
      </c>
      <c r="M3139" s="93">
        <v>45903</v>
      </c>
      <c r="O3139" s="64">
        <f ca="1" t="shared" si="180"/>
        <v>0</v>
      </c>
      <c r="P3139" s="64">
        <f ca="1" t="shared" si="181"/>
        <v>68</v>
      </c>
      <c r="Q3139" s="29" t="str">
        <f>VLOOKUP(B3139,辅助信息!E:M,9,FALSE)</f>
        <v>ZTWM-CDGS-XS-2024-0134-商投建工达州中医药科技成果示范园项目</v>
      </c>
      <c r="R3139" s="29" t="str">
        <f>_xlfn._xlws.FILTER(辅助信息!D:D,辅助信息!E:E=B3139)</f>
        <v>商投建工达州中医药科技园</v>
      </c>
    </row>
    <row r="3140" hidden="1" spans="1:18">
      <c r="A3140" s="84" t="s">
        <v>212</v>
      </c>
      <c r="B3140" s="40" t="s">
        <v>167</v>
      </c>
      <c r="C3140" s="72">
        <v>45902</v>
      </c>
      <c r="D3140" s="40" t="str">
        <f>VLOOKUP(B3140,辅助信息!E:K,7,FALSE)</f>
        <v>JWDDCD2025102100473</v>
      </c>
      <c r="E3140" s="40" t="str">
        <f>VLOOKUP(F3140,辅助信息!A:B,2,FALSE)</f>
        <v>盘螺</v>
      </c>
      <c r="F3140" s="40" t="s">
        <v>40</v>
      </c>
      <c r="G3140" s="36">
        <v>24</v>
      </c>
      <c r="H3140" s="136">
        <f>IF(SUMIFS('[1]2025年已发货'!$E:$E,'[1]2025年已发货'!$F:$F,C3140,'[1]2025年已发货'!$C:$C,F3140,'[1]2025年已发货'!$G:$G,I3140,'[1]2025年已发货'!$H:$H,J3140)=0,"未发货",SUMIFS('[1]2025年已发货'!$E:$E,'[1]2025年已发货'!$F:$F,C3140,'[1]2025年已发货'!$C:$C,F3140,'[1]2025年已发货'!$G:$G,I3140,'[1]2025年已发货'!$H:$H,J3140))</f>
        <v>24</v>
      </c>
      <c r="I3140" s="40" t="str">
        <f>VLOOKUP(B3140,辅助信息!E:I,3,FALSE)</f>
        <v>(五冶建设扩建艺体中学二期工程)四川省成都市双流区光荣路成都艺体中学南200米</v>
      </c>
      <c r="J3140" s="40" t="str">
        <f>VLOOKUP(B3140,辅助信息!E:I,4,FALSE)</f>
        <v>谢序强</v>
      </c>
      <c r="K3140" s="40">
        <f>VLOOKUP(J3140,辅助信息!H:I,2,FALSE)</f>
        <v>13458588232</v>
      </c>
      <c r="L3140" s="111" t="str">
        <f>VLOOKUP(B3140,辅助信息!E:J,6,FALSE)</f>
        <v>联系实际收货人（谢序强13458588232）五冶建设送货单,一式6份材质书,锈货不收，项目名称：扩建艺体中学二期工程，装货前联系收货人核实到场规格,没提前告知进场规格现场不给予接收</v>
      </c>
      <c r="M3140" s="93">
        <v>45904</v>
      </c>
      <c r="O3140" s="64">
        <f ca="1" t="shared" si="180"/>
        <v>0</v>
      </c>
      <c r="P3140" s="64">
        <f ca="1" t="shared" si="181"/>
        <v>67</v>
      </c>
      <c r="Q3140" s="29" t="str">
        <f>VLOOKUP(B3140,辅助信息!E:M,9,FALSE)</f>
        <v>ZTWM-CDGS-XS-2025-0073-五冶天府-成都怡心湖片区及龙泉驿医院等项目</v>
      </c>
      <c r="R3140" s="29" t="str">
        <f>_xlfn._xlws.FILTER(辅助信息!D:D,辅助信息!E:E=B3140)</f>
        <v>五冶建设扩建艺体中学二期工程</v>
      </c>
    </row>
    <row r="3141" hidden="1" spans="1:18">
      <c r="A3141" s="84"/>
      <c r="B3141" s="40" t="s">
        <v>167</v>
      </c>
      <c r="C3141" s="72">
        <v>45902</v>
      </c>
      <c r="D3141" s="40" t="str">
        <f>VLOOKUP(B3141,辅助信息!E:K,7,FALSE)</f>
        <v>JWDDCD2025102100473</v>
      </c>
      <c r="E3141" s="40" t="str">
        <f>VLOOKUP(F3141,辅助信息!A:B,2,FALSE)</f>
        <v>盘螺</v>
      </c>
      <c r="F3141" s="40" t="s">
        <v>41</v>
      </c>
      <c r="G3141" s="36">
        <v>10</v>
      </c>
      <c r="H3141" s="136">
        <f>IF(SUMIFS('[1]2025年已发货'!$E:$E,'[1]2025年已发货'!$F:$F,C3141,'[1]2025年已发货'!$C:$C,F3141,'[1]2025年已发货'!$G:$G,I3141,'[1]2025年已发货'!$H:$H,J3141)=0,"未发货",SUMIFS('[1]2025年已发货'!$E:$E,'[1]2025年已发货'!$F:$F,C3141,'[1]2025年已发货'!$C:$C,F3141,'[1]2025年已发货'!$G:$G,I3141,'[1]2025年已发货'!$H:$H,J3141))</f>
        <v>10</v>
      </c>
      <c r="I3141" s="40" t="str">
        <f>VLOOKUP(B3141,辅助信息!E:I,3,FALSE)</f>
        <v>(五冶建设扩建艺体中学二期工程)四川省成都市双流区光荣路成都艺体中学南200米</v>
      </c>
      <c r="J3141" s="40" t="str">
        <f>VLOOKUP(B3141,辅助信息!E:I,4,FALSE)</f>
        <v>谢序强</v>
      </c>
      <c r="K3141" s="40">
        <f>VLOOKUP(J3141,辅助信息!H:I,2,FALSE)</f>
        <v>13458588232</v>
      </c>
      <c r="L3141" s="111" t="str">
        <f>VLOOKUP(B3141,辅助信息!E:J,6,FALSE)</f>
        <v>联系实际收货人（谢序强13458588232）五冶建设送货单,一式6份材质书,锈货不收，项目名称：扩建艺体中学二期工程，装货前联系收货人核实到场规格,没提前告知进场规格现场不给予接收</v>
      </c>
      <c r="M3141" s="93">
        <v>45904</v>
      </c>
      <c r="O3141" s="64">
        <f ca="1" t="shared" si="180"/>
        <v>0</v>
      </c>
      <c r="P3141" s="64">
        <f ca="1" t="shared" si="181"/>
        <v>67</v>
      </c>
      <c r="Q3141" s="29" t="str">
        <f>VLOOKUP(B3141,辅助信息!E:M,9,FALSE)</f>
        <v>ZTWM-CDGS-XS-2025-0073-五冶天府-成都怡心湖片区及龙泉驿医院等项目</v>
      </c>
      <c r="R3141" s="29" t="str">
        <f>_xlfn._xlws.FILTER(辅助信息!D:D,辅助信息!E:E=B3141)</f>
        <v>五冶建设扩建艺体中学二期工程</v>
      </c>
    </row>
    <row r="3142" hidden="1" spans="1:18">
      <c r="A3142" s="84"/>
      <c r="B3142" s="40" t="s">
        <v>167</v>
      </c>
      <c r="C3142" s="72">
        <v>45902</v>
      </c>
      <c r="D3142" s="40" t="str">
        <f>VLOOKUP(B3142,辅助信息!E:K,7,FALSE)</f>
        <v>JWDDCD2025102100473</v>
      </c>
      <c r="E3142" s="40" t="str">
        <f>VLOOKUP(F3142,辅助信息!A:B,2,FALSE)</f>
        <v>螺纹钢</v>
      </c>
      <c r="F3142" s="40" t="s">
        <v>27</v>
      </c>
      <c r="G3142" s="36">
        <v>35</v>
      </c>
      <c r="H3142" s="136">
        <f>IF(SUMIFS('[1]2025年已发货'!$E:$E,'[1]2025年已发货'!$F:$F,C3142,'[1]2025年已发货'!$C:$C,F3142,'[1]2025年已发货'!$G:$G,I3142,'[1]2025年已发货'!$H:$H,J3142)=0,"未发货",SUMIFS('[1]2025年已发货'!$E:$E,'[1]2025年已发货'!$F:$F,C3142,'[1]2025年已发货'!$C:$C,F3142,'[1]2025年已发货'!$G:$G,I3142,'[1]2025年已发货'!$H:$H,J3142))</f>
        <v>35</v>
      </c>
      <c r="I3142" s="40" t="str">
        <f>VLOOKUP(B3142,辅助信息!E:I,3,FALSE)</f>
        <v>(五冶建设扩建艺体中学二期工程)四川省成都市双流区光荣路成都艺体中学南200米</v>
      </c>
      <c r="J3142" s="40" t="str">
        <f>VLOOKUP(B3142,辅助信息!E:I,4,FALSE)</f>
        <v>谢序强</v>
      </c>
      <c r="K3142" s="40">
        <f>VLOOKUP(J3142,辅助信息!H:I,2,FALSE)</f>
        <v>13458588232</v>
      </c>
      <c r="L3142" s="111" t="str">
        <f>VLOOKUP(B3142,辅助信息!E:J,6,FALSE)</f>
        <v>联系实际收货人（谢序强13458588232）五冶建设送货单,一式6份材质书,锈货不收，项目名称：扩建艺体中学二期工程，装货前联系收货人核实到场规格,没提前告知进场规格现场不给予接收</v>
      </c>
      <c r="M3142" s="93">
        <v>45904</v>
      </c>
      <c r="O3142" s="64">
        <f ca="1" t="shared" si="180"/>
        <v>0</v>
      </c>
      <c r="P3142" s="64">
        <f ca="1" t="shared" si="181"/>
        <v>67</v>
      </c>
      <c r="Q3142" s="29" t="str">
        <f>VLOOKUP(B3142,辅助信息!E:M,9,FALSE)</f>
        <v>ZTWM-CDGS-XS-2025-0073-五冶天府-成都怡心湖片区及龙泉驿医院等项目</v>
      </c>
      <c r="R3142" s="29" t="str">
        <f>_xlfn._xlws.FILTER(辅助信息!D:D,辅助信息!E:E=B3142)</f>
        <v>五冶建设扩建艺体中学二期工程</v>
      </c>
    </row>
    <row r="3143" hidden="1" spans="1:18">
      <c r="A3143" s="84"/>
      <c r="B3143" s="40" t="s">
        <v>167</v>
      </c>
      <c r="C3143" s="72">
        <v>45902</v>
      </c>
      <c r="D3143" s="40" t="str">
        <f>VLOOKUP(B3143,辅助信息!E:K,7,FALSE)</f>
        <v>JWDDCD2025102100473</v>
      </c>
      <c r="E3143" s="40" t="str">
        <f>VLOOKUP(F3143,辅助信息!A:B,2,FALSE)</f>
        <v>螺纹钢</v>
      </c>
      <c r="F3143" s="40" t="s">
        <v>45</v>
      </c>
      <c r="G3143" s="36">
        <v>6</v>
      </c>
      <c r="H3143" s="136">
        <f>IF(SUMIFS('[1]2025年已发货'!$E:$E,'[1]2025年已发货'!$F:$F,C3143,'[1]2025年已发货'!$C:$C,F3143,'[1]2025年已发货'!$G:$G,I3143,'[1]2025年已发货'!$H:$H,J3143)=0,"未发货",SUMIFS('[1]2025年已发货'!$E:$E,'[1]2025年已发货'!$F:$F,C3143,'[1]2025年已发货'!$C:$C,F3143,'[1]2025年已发货'!$G:$G,I3143,'[1]2025年已发货'!$H:$H,J3143))</f>
        <v>6</v>
      </c>
      <c r="I3143" s="40" t="str">
        <f>VLOOKUP(B3143,辅助信息!E:I,3,FALSE)</f>
        <v>(五冶建设扩建艺体中学二期工程)四川省成都市双流区光荣路成都艺体中学南200米</v>
      </c>
      <c r="J3143" s="40" t="str">
        <f>VLOOKUP(B3143,辅助信息!E:I,4,FALSE)</f>
        <v>谢序强</v>
      </c>
      <c r="K3143" s="40">
        <f>VLOOKUP(J3143,辅助信息!H:I,2,FALSE)</f>
        <v>13458588232</v>
      </c>
      <c r="L3143" s="111" t="str">
        <f>VLOOKUP(B3143,辅助信息!E:J,6,FALSE)</f>
        <v>联系实际收货人（谢序强13458588232）五冶建设送货单,一式6份材质书,锈货不收，项目名称：扩建艺体中学二期工程，装货前联系收货人核实到场规格,没提前告知进场规格现场不给予接收</v>
      </c>
      <c r="M3143" s="93">
        <v>45904</v>
      </c>
      <c r="O3143" s="64">
        <f ca="1" t="shared" si="180"/>
        <v>0</v>
      </c>
      <c r="P3143" s="64">
        <f ca="1" t="shared" si="181"/>
        <v>67</v>
      </c>
      <c r="Q3143" s="29" t="str">
        <f>VLOOKUP(B3143,辅助信息!E:M,9,FALSE)</f>
        <v>ZTWM-CDGS-XS-2025-0073-五冶天府-成都怡心湖片区及龙泉驿医院等项目</v>
      </c>
      <c r="R3143" s="29" t="str">
        <f>_xlfn._xlws.FILTER(辅助信息!D:D,辅助信息!E:E=B3143)</f>
        <v>五冶建设扩建艺体中学二期工程</v>
      </c>
    </row>
    <row r="3144" hidden="1" spans="1:18">
      <c r="A3144" s="84"/>
      <c r="B3144" s="40" t="s">
        <v>167</v>
      </c>
      <c r="C3144" s="72">
        <v>45902</v>
      </c>
      <c r="D3144" s="40" t="str">
        <f>VLOOKUP(B3144,辅助信息!E:K,7,FALSE)</f>
        <v>JWDDCD2025102100473</v>
      </c>
      <c r="E3144" s="40" t="str">
        <f>VLOOKUP(F3144,辅助信息!A:B,2,FALSE)</f>
        <v>螺纹钢</v>
      </c>
      <c r="F3144" s="40" t="s">
        <v>21</v>
      </c>
      <c r="G3144" s="36">
        <v>6</v>
      </c>
      <c r="H3144" s="136">
        <f>IF(SUMIFS('[1]2025年已发货'!$E:$E,'[1]2025年已发货'!$F:$F,C3144,'[1]2025年已发货'!$C:$C,F3144,'[1]2025年已发货'!$G:$G,I3144,'[1]2025年已发货'!$H:$H,J3144)=0,"未发货",SUMIFS('[1]2025年已发货'!$E:$E,'[1]2025年已发货'!$F:$F,C3144,'[1]2025年已发货'!$C:$C,F3144,'[1]2025年已发货'!$G:$G,I3144,'[1]2025年已发货'!$H:$H,J3144))</f>
        <v>6</v>
      </c>
      <c r="I3144" s="40" t="str">
        <f>VLOOKUP(B3144,辅助信息!E:I,3,FALSE)</f>
        <v>(五冶建设扩建艺体中学二期工程)四川省成都市双流区光荣路成都艺体中学南200米</v>
      </c>
      <c r="J3144" s="40" t="str">
        <f>VLOOKUP(B3144,辅助信息!E:I,4,FALSE)</f>
        <v>谢序强</v>
      </c>
      <c r="K3144" s="40">
        <f>VLOOKUP(J3144,辅助信息!H:I,2,FALSE)</f>
        <v>13458588232</v>
      </c>
      <c r="L3144" s="111" t="str">
        <f>VLOOKUP(B3144,辅助信息!E:J,6,FALSE)</f>
        <v>联系实际收货人（谢序强13458588232）五冶建设送货单,一式6份材质书,锈货不收，项目名称：扩建艺体中学二期工程，装货前联系收货人核实到场规格,没提前告知进场规格现场不给予接收</v>
      </c>
      <c r="M3144" s="93">
        <v>45904</v>
      </c>
      <c r="O3144" s="64">
        <f ca="1" t="shared" si="180"/>
        <v>0</v>
      </c>
      <c r="P3144" s="64">
        <f ca="1" t="shared" si="181"/>
        <v>67</v>
      </c>
      <c r="Q3144" s="29" t="str">
        <f>VLOOKUP(B3144,辅助信息!E:M,9,FALSE)</f>
        <v>ZTWM-CDGS-XS-2025-0073-五冶天府-成都怡心湖片区及龙泉驿医院等项目</v>
      </c>
      <c r="R3144" s="29" t="str">
        <f>_xlfn._xlws.FILTER(辅助信息!D:D,辅助信息!E:E=B3144)</f>
        <v>五冶建设扩建艺体中学二期工程</v>
      </c>
    </row>
    <row r="3145" hidden="1" spans="1:18">
      <c r="A3145" s="84"/>
      <c r="B3145" s="40" t="s">
        <v>167</v>
      </c>
      <c r="C3145" s="72">
        <v>45902</v>
      </c>
      <c r="D3145" s="40" t="str">
        <f>VLOOKUP(B3145,辅助信息!E:K,7,FALSE)</f>
        <v>JWDDCD2025102100473</v>
      </c>
      <c r="E3145" s="40" t="str">
        <f>VLOOKUP(F3145,辅助信息!A:B,2,FALSE)</f>
        <v>螺纹钢</v>
      </c>
      <c r="F3145" s="40" t="s">
        <v>58</v>
      </c>
      <c r="G3145" s="36">
        <v>12</v>
      </c>
      <c r="H3145" s="136">
        <f>IF(SUMIFS('[1]2025年已发货'!$E:$E,'[1]2025年已发货'!$F:$F,C3145,'[1]2025年已发货'!$C:$C,F3145,'[1]2025年已发货'!$G:$G,I3145,'[1]2025年已发货'!$H:$H,J3145)=0,"未发货",SUMIFS('[1]2025年已发货'!$E:$E,'[1]2025年已发货'!$F:$F,C3145,'[1]2025年已发货'!$C:$C,F3145,'[1]2025年已发货'!$G:$G,I3145,'[1]2025年已发货'!$H:$H,J3145))</f>
        <v>12</v>
      </c>
      <c r="I3145" s="40" t="str">
        <f>VLOOKUP(B3145,辅助信息!E:I,3,FALSE)</f>
        <v>(五冶建设扩建艺体中学二期工程)四川省成都市双流区光荣路成都艺体中学南200米</v>
      </c>
      <c r="J3145" s="40" t="str">
        <f>VLOOKUP(B3145,辅助信息!E:I,4,FALSE)</f>
        <v>谢序强</v>
      </c>
      <c r="K3145" s="40">
        <f>VLOOKUP(J3145,辅助信息!H:I,2,FALSE)</f>
        <v>13458588232</v>
      </c>
      <c r="L3145" s="111" t="str">
        <f>VLOOKUP(B3145,辅助信息!E:J,6,FALSE)</f>
        <v>联系实际收货人（谢序强13458588232）五冶建设送货单,一式6份材质书,锈货不收，项目名称：扩建艺体中学二期工程，装货前联系收货人核实到场规格,没提前告知进场规格现场不给予接收</v>
      </c>
      <c r="M3145" s="93">
        <v>45904</v>
      </c>
      <c r="O3145" s="64">
        <f ca="1" t="shared" si="180"/>
        <v>0</v>
      </c>
      <c r="P3145" s="64">
        <f ca="1" t="shared" si="181"/>
        <v>67</v>
      </c>
      <c r="Q3145" s="29" t="str">
        <f>VLOOKUP(B3145,辅助信息!E:M,9,FALSE)</f>
        <v>ZTWM-CDGS-XS-2025-0073-五冶天府-成都怡心湖片区及龙泉驿医院等项目</v>
      </c>
      <c r="R3145" s="29" t="str">
        <f>_xlfn._xlws.FILTER(辅助信息!D:D,辅助信息!E:E=B3145)</f>
        <v>五冶建设扩建艺体中学二期工程</v>
      </c>
    </row>
    <row r="3146" hidden="1" spans="1:18">
      <c r="A3146" s="84"/>
      <c r="B3146" s="40" t="s">
        <v>167</v>
      </c>
      <c r="C3146" s="72">
        <v>45902</v>
      </c>
      <c r="D3146" s="40" t="str">
        <f>VLOOKUP(B3146,辅助信息!E:K,7,FALSE)</f>
        <v>JWDDCD2025102100473</v>
      </c>
      <c r="E3146" s="40" t="str">
        <f>VLOOKUP(F3146,辅助信息!A:B,2,FALSE)</f>
        <v>螺纹钢</v>
      </c>
      <c r="F3146" s="40" t="s">
        <v>46</v>
      </c>
      <c r="G3146" s="36">
        <v>12</v>
      </c>
      <c r="H3146" s="136">
        <f>IF(SUMIFS('[1]2025年已发货'!$E:$E,'[1]2025年已发货'!$F:$F,C3146,'[1]2025年已发货'!$C:$C,F3146,'[1]2025年已发货'!$G:$G,I3146,'[1]2025年已发货'!$H:$H,J3146)=0,"未发货",SUMIFS('[1]2025年已发货'!$E:$E,'[1]2025年已发货'!$F:$F,C3146,'[1]2025年已发货'!$C:$C,F3146,'[1]2025年已发货'!$G:$G,I3146,'[1]2025年已发货'!$H:$H,J3146))</f>
        <v>12</v>
      </c>
      <c r="I3146" s="40" t="str">
        <f>VLOOKUP(B3146,辅助信息!E:I,3,FALSE)</f>
        <v>(五冶建设扩建艺体中学二期工程)四川省成都市双流区光荣路成都艺体中学南200米</v>
      </c>
      <c r="J3146" s="40" t="str">
        <f>VLOOKUP(B3146,辅助信息!E:I,4,FALSE)</f>
        <v>谢序强</v>
      </c>
      <c r="K3146" s="40">
        <f>VLOOKUP(J3146,辅助信息!H:I,2,FALSE)</f>
        <v>13458588232</v>
      </c>
      <c r="L3146" s="111" t="str">
        <f>VLOOKUP(B3146,辅助信息!E:J,6,FALSE)</f>
        <v>联系实际收货人（谢序强13458588232）五冶建设送货单,一式6份材质书,锈货不收，项目名称：扩建艺体中学二期工程，装货前联系收货人核实到场规格,没提前告知进场规格现场不给予接收</v>
      </c>
      <c r="M3146" s="93">
        <v>45904</v>
      </c>
      <c r="O3146" s="64">
        <f ca="1" t="shared" si="180"/>
        <v>0</v>
      </c>
      <c r="P3146" s="64">
        <f ca="1" t="shared" si="181"/>
        <v>67</v>
      </c>
      <c r="Q3146" s="29" t="str">
        <f>VLOOKUP(B3146,辅助信息!E:M,9,FALSE)</f>
        <v>ZTWM-CDGS-XS-2025-0073-五冶天府-成都怡心湖片区及龙泉驿医院等项目</v>
      </c>
      <c r="R3146" s="29" t="str">
        <f>_xlfn._xlws.FILTER(辅助信息!D:D,辅助信息!E:E=B3146)</f>
        <v>五冶建设扩建艺体中学二期工程</v>
      </c>
    </row>
    <row r="3147" hidden="1" spans="2:18">
      <c r="B3147" s="40" t="s">
        <v>163</v>
      </c>
      <c r="C3147" s="72">
        <v>45902</v>
      </c>
      <c r="D3147" s="40" t="str">
        <f>VLOOKUP(B3147,辅助信息!E:K,7,FALSE)</f>
        <v>JWDDCD2025052800131</v>
      </c>
      <c r="E3147" s="40" t="str">
        <f>VLOOKUP(F3147,辅助信息!A:B,2,FALSE)</f>
        <v>盘螺</v>
      </c>
      <c r="F3147" s="40" t="s">
        <v>49</v>
      </c>
      <c r="G3147" s="36">
        <v>5</v>
      </c>
      <c r="H3147" s="136" t="str">
        <f>IF(SUMIFS('[1]2025年已发货'!$E:$E,'[1]2025年已发货'!$F:$F,C3147,'[1]2025年已发货'!$C:$C,F3147,'[1]2025年已发货'!$G:$G,I3147,'[1]2025年已发货'!$H:$H,J3147)=0,"未发货",SUMIFS('[1]2025年已发货'!$E:$E,'[1]2025年已发货'!$F:$F,C3147,'[1]2025年已发货'!$C:$C,F3147,'[1]2025年已发货'!$G:$G,I3147,'[1]2025年已发货'!$H:$H,J3147))</f>
        <v>未发货</v>
      </c>
      <c r="I3147" s="40" t="str">
        <f>VLOOKUP(B3147,辅助信息!E:I,3,FALSE)</f>
        <v>（商投建工达州中医药科技园-4工区-9号楼）达州市通川区达州中医药职业学院犀牛大道北段</v>
      </c>
      <c r="J3147" s="40" t="str">
        <f>VLOOKUP(B3147,辅助信息!E:I,4,FALSE)</f>
        <v>张扬</v>
      </c>
      <c r="K3147" s="40">
        <f>VLOOKUP(J3147,辅助信息!H:I,2,FALSE)</f>
        <v>18381904567</v>
      </c>
      <c r="L3147" s="111" t="str">
        <f>VLOOKUP(B3147,辅助信息!E:J,6,FALSE)</f>
        <v>控制炉批号！多了现场不收！,优先安排达钢,提前联系到场规格及数量</v>
      </c>
      <c r="M3147" s="93">
        <v>45904</v>
      </c>
      <c r="O3147" s="64">
        <f ca="1" t="shared" si="180"/>
        <v>0</v>
      </c>
      <c r="P3147" s="64">
        <f ca="1" t="shared" si="181"/>
        <v>67</v>
      </c>
      <c r="Q3147" s="29" t="str">
        <f>VLOOKUP(B3147,辅助信息!E:M,9,FALSE)</f>
        <v>ZTWM-CDGS-XS-2024-0134-商投建工达州中医药科技成果示范园项目</v>
      </c>
      <c r="R3147" s="29" t="str">
        <f>_xlfn._xlws.FILTER(辅助信息!D:D,辅助信息!E:E=B3147)</f>
        <v>商投建工达州中医药科技园</v>
      </c>
    </row>
    <row r="3148" hidden="1" spans="2:18">
      <c r="B3148" s="40" t="s">
        <v>163</v>
      </c>
      <c r="C3148" s="72">
        <v>45902</v>
      </c>
      <c r="D3148" s="40" t="str">
        <f>VLOOKUP(B3148,辅助信息!E:K,7,FALSE)</f>
        <v>JWDDCD2025052800131</v>
      </c>
      <c r="E3148" s="40" t="str">
        <f>VLOOKUP(F3148,辅助信息!A:B,2,FALSE)</f>
        <v>盘螺</v>
      </c>
      <c r="F3148" s="40" t="s">
        <v>40</v>
      </c>
      <c r="G3148" s="36">
        <v>24</v>
      </c>
      <c r="H3148" s="136" t="str">
        <f>IF(SUMIFS('[1]2025年已发货'!$E:$E,'[1]2025年已发货'!$F:$F,C3148,'[1]2025年已发货'!$C:$C,F3148,'[1]2025年已发货'!$G:$G,I3148,'[1]2025年已发货'!$H:$H,J3148)=0,"未发货",SUMIFS('[1]2025年已发货'!$E:$E,'[1]2025年已发货'!$F:$F,C3148,'[1]2025年已发货'!$C:$C,F3148,'[1]2025年已发货'!$G:$G,I3148,'[1]2025年已发货'!$H:$H,J3148))</f>
        <v>未发货</v>
      </c>
      <c r="I3148" s="40" t="str">
        <f>VLOOKUP(B3148,辅助信息!E:I,3,FALSE)</f>
        <v>（商投建工达州中医药科技园-4工区-9号楼）达州市通川区达州中医药职业学院犀牛大道北段</v>
      </c>
      <c r="J3148" s="40" t="str">
        <f>VLOOKUP(B3148,辅助信息!E:I,4,FALSE)</f>
        <v>张扬</v>
      </c>
      <c r="K3148" s="40">
        <f>VLOOKUP(J3148,辅助信息!H:I,2,FALSE)</f>
        <v>18381904567</v>
      </c>
      <c r="L3148" s="111" t="str">
        <f>VLOOKUP(B3148,辅助信息!E:J,6,FALSE)</f>
        <v>控制炉批号！多了现场不收！,优先安排达钢,提前联系到场规格及数量</v>
      </c>
      <c r="M3148" s="93">
        <v>45904</v>
      </c>
      <c r="O3148" s="64">
        <f ca="1" t="shared" si="180"/>
        <v>0</v>
      </c>
      <c r="P3148" s="64">
        <f ca="1" t="shared" si="181"/>
        <v>67</v>
      </c>
      <c r="Q3148" s="29" t="str">
        <f>VLOOKUP(B3148,辅助信息!E:M,9,FALSE)</f>
        <v>ZTWM-CDGS-XS-2024-0134-商投建工达州中医药科技成果示范园项目</v>
      </c>
      <c r="R3148" s="29" t="str">
        <f>_xlfn._xlws.FILTER(辅助信息!D:D,辅助信息!E:E=B3148)</f>
        <v>商投建工达州中医药科技园</v>
      </c>
    </row>
    <row r="3149" hidden="1" spans="2:18">
      <c r="B3149" s="40" t="s">
        <v>163</v>
      </c>
      <c r="C3149" s="72">
        <v>45902</v>
      </c>
      <c r="D3149" s="40" t="str">
        <f>VLOOKUP(B3149,辅助信息!E:K,7,FALSE)</f>
        <v>JWDDCD2025052800131</v>
      </c>
      <c r="E3149" s="40" t="str">
        <f>VLOOKUP(F3149,辅助信息!A:B,2,FALSE)</f>
        <v>盘螺</v>
      </c>
      <c r="F3149" s="40" t="s">
        <v>41</v>
      </c>
      <c r="G3149" s="36">
        <v>7.5</v>
      </c>
      <c r="H3149" s="136" t="str">
        <f>IF(SUMIFS('[1]2025年已发货'!$E:$E,'[1]2025年已发货'!$F:$F,C3149,'[1]2025年已发货'!$C:$C,F3149,'[1]2025年已发货'!$G:$G,I3149,'[1]2025年已发货'!$H:$H,J3149)=0,"未发货",SUMIFS('[1]2025年已发货'!$E:$E,'[1]2025年已发货'!$F:$F,C3149,'[1]2025年已发货'!$C:$C,F3149,'[1]2025年已发货'!$G:$G,I3149,'[1]2025年已发货'!$H:$H,J3149))</f>
        <v>未发货</v>
      </c>
      <c r="I3149" s="40" t="str">
        <f>VLOOKUP(B3149,辅助信息!E:I,3,FALSE)</f>
        <v>（商投建工达州中医药科技园-4工区-9号楼）达州市通川区达州中医药职业学院犀牛大道北段</v>
      </c>
      <c r="J3149" s="40" t="str">
        <f>VLOOKUP(B3149,辅助信息!E:I,4,FALSE)</f>
        <v>张扬</v>
      </c>
      <c r="K3149" s="40">
        <f>VLOOKUP(J3149,辅助信息!H:I,2,FALSE)</f>
        <v>18381904567</v>
      </c>
      <c r="L3149" s="111" t="str">
        <f>VLOOKUP(B3149,辅助信息!E:J,6,FALSE)</f>
        <v>控制炉批号！多了现场不收！,优先安排达钢,提前联系到场规格及数量</v>
      </c>
      <c r="M3149" s="93">
        <v>45904</v>
      </c>
      <c r="O3149" s="64">
        <f ca="1" t="shared" si="180"/>
        <v>0</v>
      </c>
      <c r="P3149" s="64">
        <f ca="1" t="shared" si="181"/>
        <v>67</v>
      </c>
      <c r="Q3149" s="29" t="str">
        <f>VLOOKUP(B3149,辅助信息!E:M,9,FALSE)</f>
        <v>ZTWM-CDGS-XS-2024-0134-商投建工达州中医药科技成果示范园项目</v>
      </c>
      <c r="R3149" s="29" t="str">
        <f>_xlfn._xlws.FILTER(辅助信息!D:D,辅助信息!E:E=B3149)</f>
        <v>商投建工达州中医药科技园</v>
      </c>
    </row>
    <row r="3150" hidden="1" spans="1:18">
      <c r="A3150" s="84" t="s">
        <v>213</v>
      </c>
      <c r="B3150" s="40" t="s">
        <v>147</v>
      </c>
      <c r="C3150" s="72">
        <v>45902</v>
      </c>
      <c r="D3150" s="40" t="str">
        <f>VLOOKUP(B3150,辅助信息!E:K,7,FALSE)</f>
        <v>JWDDCD2025052800131</v>
      </c>
      <c r="E3150" s="40" t="str">
        <f>VLOOKUP(F3150,辅助信息!A:B,2,FALSE)</f>
        <v>螺纹钢</v>
      </c>
      <c r="F3150" s="137" t="s">
        <v>27</v>
      </c>
      <c r="G3150" s="36">
        <v>9</v>
      </c>
      <c r="H3150" s="136" t="str">
        <f>IF(SUMIFS('[1]2025年已发货'!$E:$E,'[1]2025年已发货'!$F:$F,C3150,'[1]2025年已发货'!$C:$C,F3150,'[1]2025年已发货'!$G:$G,I3150,'[1]2025年已发货'!$H:$H,J3150)=0,"未发货",SUMIFS('[1]2025年已发货'!$E:$E,'[1]2025年已发货'!$F:$F,C3150,'[1]2025年已发货'!$C:$C,F3150,'[1]2025年已发货'!$G:$G,I3150,'[1]2025年已发货'!$H:$H,J3150))</f>
        <v>未发货</v>
      </c>
      <c r="I3150" s="40" t="str">
        <f>VLOOKUP(B3150,辅助信息!E:I,3,FALSE)</f>
        <v>（商投建工达州中医药科技园-4工区-11号楼）达州市通川区达州中医药职业学院犀牛大道北段</v>
      </c>
      <c r="J3150" s="40" t="str">
        <f>VLOOKUP(B3150,辅助信息!E:I,4,FALSE)</f>
        <v>张扬</v>
      </c>
      <c r="K3150" s="40">
        <f>VLOOKUP(J3150,辅助信息!H:I,2,FALSE)</f>
        <v>18381904567</v>
      </c>
      <c r="L3150" s="111" t="str">
        <f>VLOOKUP(B3150,辅助信息!E:J,6,FALSE)</f>
        <v>控制炉批号！多了现场不收！,优先安排达钢,提前联系到场规格及数量</v>
      </c>
      <c r="M3150" s="93">
        <v>45904</v>
      </c>
      <c r="O3150" s="64">
        <f ca="1" t="shared" si="180"/>
        <v>0</v>
      </c>
      <c r="P3150" s="64">
        <f ca="1" t="shared" si="181"/>
        <v>67</v>
      </c>
      <c r="Q3150" s="29" t="str">
        <f>VLOOKUP(B3150,辅助信息!E:M,9,FALSE)</f>
        <v>ZTWM-CDGS-XS-2024-0134-商投建工达州中医药科技成果示范园项目</v>
      </c>
      <c r="R3150" s="29" t="str">
        <f>_xlfn._xlws.FILTER(辅助信息!D:D,辅助信息!E:E=B3150)</f>
        <v>商投建工达州中医药科技园</v>
      </c>
    </row>
    <row r="3151" hidden="1" spans="1:18">
      <c r="A3151" s="84"/>
      <c r="B3151" s="40" t="s">
        <v>147</v>
      </c>
      <c r="C3151" s="72">
        <v>45902</v>
      </c>
      <c r="D3151" s="40" t="str">
        <f>VLOOKUP(B3151,辅助信息!E:K,7,FALSE)</f>
        <v>JWDDCD2025052800131</v>
      </c>
      <c r="E3151" s="40" t="str">
        <f>VLOOKUP(F3151,辅助信息!A:B,2,FALSE)</f>
        <v>盘螺</v>
      </c>
      <c r="F3151" s="40" t="s">
        <v>40</v>
      </c>
      <c r="G3151" s="36">
        <v>15</v>
      </c>
      <c r="H3151" s="136" t="str">
        <f>IF(SUMIFS('[1]2025年已发货'!$E:$E,'[1]2025年已发货'!$F:$F,C3151,'[1]2025年已发货'!$C:$C,F3151,'[1]2025年已发货'!$G:$G,I3151,'[1]2025年已发货'!$H:$H,J3151)=0,"未发货",SUMIFS('[1]2025年已发货'!$E:$E,'[1]2025年已发货'!$F:$F,C3151,'[1]2025年已发货'!$C:$C,F3151,'[1]2025年已发货'!$G:$G,I3151,'[1]2025年已发货'!$H:$H,J3151))</f>
        <v>未发货</v>
      </c>
      <c r="I3151" s="40" t="str">
        <f>VLOOKUP(B3151,辅助信息!E:I,3,FALSE)</f>
        <v>（商投建工达州中医药科技园-4工区-11号楼）达州市通川区达州中医药职业学院犀牛大道北段</v>
      </c>
      <c r="J3151" s="40" t="str">
        <f>VLOOKUP(B3151,辅助信息!E:I,4,FALSE)</f>
        <v>张扬</v>
      </c>
      <c r="K3151" s="40">
        <f>VLOOKUP(J3151,辅助信息!H:I,2,FALSE)</f>
        <v>18381904567</v>
      </c>
      <c r="L3151" s="111" t="str">
        <f>VLOOKUP(B3151,辅助信息!E:J,6,FALSE)</f>
        <v>控制炉批号！多了现场不收！,优先安排达钢,提前联系到场规格及数量</v>
      </c>
      <c r="M3151" s="93">
        <v>45904</v>
      </c>
      <c r="O3151" s="64">
        <f ca="1" t="shared" si="180"/>
        <v>0</v>
      </c>
      <c r="P3151" s="64">
        <f ca="1" t="shared" si="181"/>
        <v>67</v>
      </c>
      <c r="Q3151" s="29" t="str">
        <f>VLOOKUP(B3151,辅助信息!E:M,9,FALSE)</f>
        <v>ZTWM-CDGS-XS-2024-0134-商投建工达州中医药科技成果示范园项目</v>
      </c>
      <c r="R3151" s="29" t="str">
        <f>_xlfn._xlws.FILTER(辅助信息!D:D,辅助信息!E:E=B3151)</f>
        <v>商投建工达州中医药科技园</v>
      </c>
    </row>
    <row r="3152" hidden="1" spans="1:18">
      <c r="A3152" s="84"/>
      <c r="B3152" s="40" t="s">
        <v>147</v>
      </c>
      <c r="C3152" s="72">
        <v>45902</v>
      </c>
      <c r="D3152" s="40" t="str">
        <f>VLOOKUP(B3152,辅助信息!E:K,7,FALSE)</f>
        <v>JWDDCD2025052800131</v>
      </c>
      <c r="E3152" s="40" t="str">
        <f>VLOOKUP(F3152,辅助信息!A:B,2,FALSE)</f>
        <v>螺纹钢</v>
      </c>
      <c r="F3152" s="40" t="s">
        <v>58</v>
      </c>
      <c r="G3152" s="36">
        <v>12</v>
      </c>
      <c r="H3152" s="136" t="str">
        <f>IF(SUMIFS('[1]2025年已发货'!$E:$E,'[1]2025年已发货'!$F:$F,C3152,'[1]2025年已发货'!$C:$C,F3152,'[1]2025年已发货'!$G:$G,I3152,'[1]2025年已发货'!$H:$H,J3152)=0,"未发货",SUMIFS('[1]2025年已发货'!$E:$E,'[1]2025年已发货'!$F:$F,C3152,'[1]2025年已发货'!$C:$C,F3152,'[1]2025年已发货'!$G:$G,I3152,'[1]2025年已发货'!$H:$H,J3152))</f>
        <v>未发货</v>
      </c>
      <c r="I3152" s="40" t="str">
        <f>VLOOKUP(B3152,辅助信息!E:I,3,FALSE)</f>
        <v>（商投建工达州中医药科技园-4工区-11号楼）达州市通川区达州中医药职业学院犀牛大道北段</v>
      </c>
      <c r="J3152" s="40" t="str">
        <f>VLOOKUP(B3152,辅助信息!E:I,4,FALSE)</f>
        <v>张扬</v>
      </c>
      <c r="K3152" s="40">
        <f>VLOOKUP(J3152,辅助信息!H:I,2,FALSE)</f>
        <v>18381904567</v>
      </c>
      <c r="L3152" s="111" t="str">
        <f>VLOOKUP(B3152,辅助信息!E:J,6,FALSE)</f>
        <v>控制炉批号！多了现场不收！,优先安排达钢,提前联系到场规格及数量</v>
      </c>
      <c r="M3152" s="93">
        <v>45904</v>
      </c>
      <c r="O3152" s="64">
        <f ca="1" t="shared" si="180"/>
        <v>0</v>
      </c>
      <c r="P3152" s="64">
        <f ca="1" t="shared" si="181"/>
        <v>67</v>
      </c>
      <c r="Q3152" s="29" t="str">
        <f>VLOOKUP(B3152,辅助信息!E:M,9,FALSE)</f>
        <v>ZTWM-CDGS-XS-2024-0134-商投建工达州中医药科技成果示范园项目</v>
      </c>
      <c r="R3152" s="29" t="str">
        <f>_xlfn._xlws.FILTER(辅助信息!D:D,辅助信息!E:E=B3152)</f>
        <v>商投建工达州中医药科技园</v>
      </c>
    </row>
    <row r="3153" hidden="1" spans="1:18">
      <c r="A3153" s="84"/>
      <c r="B3153" s="40" t="s">
        <v>147</v>
      </c>
      <c r="C3153" s="72">
        <v>45902</v>
      </c>
      <c r="D3153" s="40" t="str">
        <f>VLOOKUP(B3153,辅助信息!E:K,7,FALSE)</f>
        <v>JWDDCD2025052800131</v>
      </c>
      <c r="E3153" s="40" t="str">
        <f>VLOOKUP(F3153,辅助信息!A:B,2,FALSE)</f>
        <v>螺纹钢</v>
      </c>
      <c r="F3153" s="40" t="s">
        <v>46</v>
      </c>
      <c r="G3153" s="36">
        <v>9</v>
      </c>
      <c r="H3153" s="136" t="str">
        <f>IF(SUMIFS('[1]2025年已发货'!$E:$E,'[1]2025年已发货'!$F:$F,C3153,'[1]2025年已发货'!$C:$C,F3153,'[1]2025年已发货'!$G:$G,I3153,'[1]2025年已发货'!$H:$H,J3153)=0,"未发货",SUMIFS('[1]2025年已发货'!$E:$E,'[1]2025年已发货'!$F:$F,C3153,'[1]2025年已发货'!$C:$C,F3153,'[1]2025年已发货'!$G:$G,I3153,'[1]2025年已发货'!$H:$H,J3153))</f>
        <v>未发货</v>
      </c>
      <c r="I3153" s="40" t="str">
        <f>VLOOKUP(B3153,辅助信息!E:I,3,FALSE)</f>
        <v>（商投建工达州中医药科技园-4工区-11号楼）达州市通川区达州中医药职业学院犀牛大道北段</v>
      </c>
      <c r="J3153" s="40" t="str">
        <f>VLOOKUP(B3153,辅助信息!E:I,4,FALSE)</f>
        <v>张扬</v>
      </c>
      <c r="K3153" s="40">
        <f>VLOOKUP(J3153,辅助信息!H:I,2,FALSE)</f>
        <v>18381904567</v>
      </c>
      <c r="L3153" s="111" t="str">
        <f>VLOOKUP(B3153,辅助信息!E:J,6,FALSE)</f>
        <v>控制炉批号！多了现场不收！,优先安排达钢,提前联系到场规格及数量</v>
      </c>
      <c r="M3153" s="93">
        <v>45904</v>
      </c>
      <c r="O3153" s="64">
        <f ca="1" t="shared" si="180"/>
        <v>0</v>
      </c>
      <c r="P3153" s="64">
        <f ca="1" t="shared" si="181"/>
        <v>67</v>
      </c>
      <c r="Q3153" s="29" t="str">
        <f>VLOOKUP(B3153,辅助信息!E:M,9,FALSE)</f>
        <v>ZTWM-CDGS-XS-2024-0134-商投建工达州中医药科技成果示范园项目</v>
      </c>
      <c r="R3153" s="29" t="str">
        <f>_xlfn._xlws.FILTER(辅助信息!D:D,辅助信息!E:E=B3153)</f>
        <v>商投建工达州中医药科技园</v>
      </c>
    </row>
    <row r="3154" hidden="1" spans="1:18">
      <c r="A3154" s="84"/>
      <c r="B3154" s="40" t="s">
        <v>147</v>
      </c>
      <c r="C3154" s="72">
        <v>45902</v>
      </c>
      <c r="D3154" s="40" t="str">
        <f>VLOOKUP(B3154,辅助信息!E:K,7,FALSE)</f>
        <v>JWDDCD2025052800131</v>
      </c>
      <c r="E3154" s="40" t="str">
        <f>VLOOKUP(F3154,辅助信息!A:B,2,FALSE)</f>
        <v>螺纹钢</v>
      </c>
      <c r="F3154" s="40" t="s">
        <v>22</v>
      </c>
      <c r="G3154" s="36">
        <v>9</v>
      </c>
      <c r="H3154" s="136" t="str">
        <f>IF(SUMIFS('[1]2025年已发货'!$E:$E,'[1]2025年已发货'!$F:$F,C3154,'[1]2025年已发货'!$C:$C,F3154,'[1]2025年已发货'!$G:$G,I3154,'[1]2025年已发货'!$H:$H,J3154)=0,"未发货",SUMIFS('[1]2025年已发货'!$E:$E,'[1]2025年已发货'!$F:$F,C3154,'[1]2025年已发货'!$C:$C,F3154,'[1]2025年已发货'!$G:$G,I3154,'[1]2025年已发货'!$H:$H,J3154))</f>
        <v>未发货</v>
      </c>
      <c r="I3154" s="40" t="str">
        <f>VLOOKUP(B3154,辅助信息!E:I,3,FALSE)</f>
        <v>（商投建工达州中医药科技园-4工区-11号楼）达州市通川区达州中医药职业学院犀牛大道北段</v>
      </c>
      <c r="J3154" s="40" t="str">
        <f>VLOOKUP(B3154,辅助信息!E:I,4,FALSE)</f>
        <v>张扬</v>
      </c>
      <c r="K3154" s="40">
        <f>VLOOKUP(J3154,辅助信息!H:I,2,FALSE)</f>
        <v>18381904567</v>
      </c>
      <c r="L3154" s="111" t="str">
        <f>VLOOKUP(B3154,辅助信息!E:J,6,FALSE)</f>
        <v>控制炉批号！多了现场不收！,优先安排达钢,提前联系到场规格及数量</v>
      </c>
      <c r="M3154" s="93">
        <v>45904</v>
      </c>
      <c r="O3154" s="64">
        <f ca="1" t="shared" si="180"/>
        <v>0</v>
      </c>
      <c r="P3154" s="64">
        <f ca="1" t="shared" si="181"/>
        <v>67</v>
      </c>
      <c r="Q3154" s="29" t="str">
        <f>VLOOKUP(B3154,辅助信息!E:M,9,FALSE)</f>
        <v>ZTWM-CDGS-XS-2024-0134-商投建工达州中医药科技成果示范园项目</v>
      </c>
      <c r="R3154" s="29" t="str">
        <f>_xlfn._xlws.FILTER(辅助信息!D:D,辅助信息!E:E=B3154)</f>
        <v>商投建工达州中医药科技园</v>
      </c>
    </row>
    <row r="3155" hidden="1" spans="1:18">
      <c r="A3155" s="73" t="s">
        <v>100</v>
      </c>
      <c r="B3155" s="40" t="s">
        <v>147</v>
      </c>
      <c r="C3155" s="72">
        <v>45902</v>
      </c>
      <c r="D3155" s="40" t="str">
        <f>VLOOKUP(B3155,辅助信息!E:K,7,FALSE)</f>
        <v>JWDDCD2025052800131</v>
      </c>
      <c r="E3155" s="40" t="str">
        <f>VLOOKUP(F3155,辅助信息!A:B,2,FALSE)</f>
        <v>螺纹钢</v>
      </c>
      <c r="F3155" s="40" t="s">
        <v>30</v>
      </c>
      <c r="G3155" s="36">
        <v>15</v>
      </c>
      <c r="H3155" s="136" t="str">
        <f>IF(SUMIFS('[1]2025年已发货'!$E:$E,'[1]2025年已发货'!$F:$F,C3155,'[1]2025年已发货'!$C:$C,F3155,'[1]2025年已发货'!$G:$G,I3155,'[1]2025年已发货'!$H:$H,J3155)=0,"未发货",SUMIFS('[1]2025年已发货'!$E:$E,'[1]2025年已发货'!$F:$F,C3155,'[1]2025年已发货'!$C:$C,F3155,'[1]2025年已发货'!$G:$G,I3155,'[1]2025年已发货'!$H:$H,J3155))</f>
        <v>未发货</v>
      </c>
      <c r="I3155" s="40" t="str">
        <f>VLOOKUP(B3155,辅助信息!E:I,3,FALSE)</f>
        <v>（商投建工达州中医药科技园-4工区-11号楼）达州市通川区达州中医药职业学院犀牛大道北段</v>
      </c>
      <c r="J3155" s="40" t="str">
        <f>VLOOKUP(B3155,辅助信息!E:I,4,FALSE)</f>
        <v>张扬</v>
      </c>
      <c r="K3155" s="40">
        <f>VLOOKUP(J3155,辅助信息!H:I,2,FALSE)</f>
        <v>18381904567</v>
      </c>
      <c r="L3155" s="111" t="str">
        <f>VLOOKUP(B3155,辅助信息!E:J,6,FALSE)</f>
        <v>控制炉批号！多了现场不收！,优先安排达钢,提前联系到场规格及数量</v>
      </c>
      <c r="M3155" s="93">
        <v>45903</v>
      </c>
      <c r="O3155" s="64">
        <f ca="1" t="shared" si="180"/>
        <v>0</v>
      </c>
      <c r="P3155" s="64">
        <f ca="1" t="shared" si="181"/>
        <v>68</v>
      </c>
      <c r="Q3155" s="29" t="str">
        <f>VLOOKUP(B3155,辅助信息!E:M,9,FALSE)</f>
        <v>ZTWM-CDGS-XS-2024-0134-商投建工达州中医药科技成果示范园项目</v>
      </c>
      <c r="R3155" s="29" t="str">
        <f>_xlfn._xlws.FILTER(辅助信息!D:D,辅助信息!E:E=B3155)</f>
        <v>商投建工达州中医药科技园</v>
      </c>
    </row>
    <row r="3156" hidden="1" spans="1:18">
      <c r="A3156" s="73"/>
      <c r="B3156" s="40" t="s">
        <v>147</v>
      </c>
      <c r="C3156" s="72">
        <v>45902</v>
      </c>
      <c r="D3156" s="40" t="str">
        <f>VLOOKUP(B3156,辅助信息!E:K,7,FALSE)</f>
        <v>JWDDCD2025052800131</v>
      </c>
      <c r="E3156" s="40" t="str">
        <f>VLOOKUP(F3156,辅助信息!A:B,2,FALSE)</f>
        <v>螺纹钢</v>
      </c>
      <c r="F3156" s="40" t="s">
        <v>21</v>
      </c>
      <c r="G3156" s="36">
        <v>20</v>
      </c>
      <c r="H3156" s="136" t="str">
        <f>IF(SUMIFS('[1]2025年已发货'!$E:$E,'[1]2025年已发货'!$F:$F,C3156,'[1]2025年已发货'!$C:$C,F3156,'[1]2025年已发货'!$G:$G,I3156,'[1]2025年已发货'!$H:$H,J3156)=0,"未发货",SUMIFS('[1]2025年已发货'!$E:$E,'[1]2025年已发货'!$F:$F,C3156,'[1]2025年已发货'!$C:$C,F3156,'[1]2025年已发货'!$G:$G,I3156,'[1]2025年已发货'!$H:$H,J3156))</f>
        <v>未发货</v>
      </c>
      <c r="I3156" s="40" t="str">
        <f>VLOOKUP(B3156,辅助信息!E:I,3,FALSE)</f>
        <v>（商投建工达州中医药科技园-4工区-11号楼）达州市通川区达州中医药职业学院犀牛大道北段</v>
      </c>
      <c r="J3156" s="40" t="str">
        <f>VLOOKUP(B3156,辅助信息!E:I,4,FALSE)</f>
        <v>张扬</v>
      </c>
      <c r="K3156" s="40">
        <f>VLOOKUP(J3156,辅助信息!H:I,2,FALSE)</f>
        <v>18381904567</v>
      </c>
      <c r="L3156" s="111" t="str">
        <f>VLOOKUP(B3156,辅助信息!E:J,6,FALSE)</f>
        <v>控制炉批号！多了现场不收！,优先安排达钢,提前联系到场规格及数量</v>
      </c>
      <c r="M3156" s="93">
        <v>45903</v>
      </c>
      <c r="O3156" s="64">
        <f ca="1" t="shared" si="180"/>
        <v>0</v>
      </c>
      <c r="P3156" s="64">
        <f ca="1" t="shared" si="181"/>
        <v>68</v>
      </c>
      <c r="Q3156" s="29" t="str">
        <f>VLOOKUP(B3156,辅助信息!E:M,9,FALSE)</f>
        <v>ZTWM-CDGS-XS-2024-0134-商投建工达州中医药科技成果示范园项目</v>
      </c>
      <c r="R3156" s="29" t="str">
        <f>_xlfn._xlws.FILTER(辅助信息!D:D,辅助信息!E:E=B3156)</f>
        <v>商投建工达州中医药科技园</v>
      </c>
    </row>
    <row r="3157" hidden="1" spans="1:18">
      <c r="A3157" s="73"/>
      <c r="B3157" s="40" t="s">
        <v>180</v>
      </c>
      <c r="C3157" s="72">
        <v>45902</v>
      </c>
      <c r="D3157" s="40" t="str">
        <f>VLOOKUP(B3157,辅助信息!E:K,7,FALSE)</f>
        <v>JWDDCD2025052800131</v>
      </c>
      <c r="E3157" s="40" t="str">
        <f>VLOOKUP(F3157,辅助信息!A:B,2,FALSE)</f>
        <v>螺纹钢</v>
      </c>
      <c r="F3157" s="40" t="s">
        <v>30</v>
      </c>
      <c r="G3157" s="36">
        <v>20</v>
      </c>
      <c r="H3157" s="136" t="str">
        <f>IF(SUMIFS('[1]2025年已发货'!$E:$E,'[1]2025年已发货'!$F:$F,C3157,'[1]2025年已发货'!$C:$C,F3157,'[1]2025年已发货'!$G:$G,I3157,'[1]2025年已发货'!$H:$H,J3157)=0,"未发货",SUMIFS('[1]2025年已发货'!$E:$E,'[1]2025年已发货'!$F:$F,C3157,'[1]2025年已发货'!$C:$C,F3157,'[1]2025年已发货'!$G:$G,I3157,'[1]2025年已发货'!$H:$H,J3157))</f>
        <v>未发货</v>
      </c>
      <c r="I3157" s="40" t="str">
        <f>VLOOKUP(B3157,辅助信息!E:I,3,FALSE)</f>
        <v>（商投建工达州中医药科技园-4工区-8号楼）达州市通川区达州中医药职业学院犀牛大道北段</v>
      </c>
      <c r="J3157" s="40" t="str">
        <f>VLOOKUP(B3157,辅助信息!E:I,4,FALSE)</f>
        <v>张扬</v>
      </c>
      <c r="K3157" s="40">
        <f>VLOOKUP(J3157,辅助信息!H:I,2,FALSE)</f>
        <v>18381904567</v>
      </c>
      <c r="L3157" s="111" t="str">
        <f>VLOOKUP(B3157,辅助信息!E:J,6,FALSE)</f>
        <v>控制炉批号！多了现场不收！,优先安排达钢,提前联系到场规格及数量</v>
      </c>
      <c r="M3157" s="93">
        <v>45903</v>
      </c>
      <c r="O3157" s="64">
        <f ca="1" t="shared" si="180"/>
        <v>0</v>
      </c>
      <c r="P3157" s="64">
        <f ca="1" t="shared" si="181"/>
        <v>68</v>
      </c>
      <c r="Q3157" s="29" t="str">
        <f>VLOOKUP(B3157,辅助信息!E:M,9,FALSE)</f>
        <v>ZTWM-CDGS-XS-2024-0134-商投建工达州中医药科技成果示范园项目</v>
      </c>
      <c r="R3157" s="29" t="str">
        <f>_xlfn._xlws.FILTER(辅助信息!D:D,辅助信息!E:E=B3157)</f>
        <v>商投建工达州中医药科技园</v>
      </c>
    </row>
    <row r="3158" hidden="1" spans="1:18">
      <c r="A3158" s="73"/>
      <c r="B3158" s="40" t="s">
        <v>180</v>
      </c>
      <c r="C3158" s="72">
        <v>45902</v>
      </c>
      <c r="D3158" s="40" t="str">
        <f>VLOOKUP(B3158,辅助信息!E:K,7,FALSE)</f>
        <v>JWDDCD2025052800131</v>
      </c>
      <c r="E3158" s="40" t="str">
        <f>VLOOKUP(F3158,辅助信息!A:B,2,FALSE)</f>
        <v>螺纹钢</v>
      </c>
      <c r="F3158" s="40" t="s">
        <v>21</v>
      </c>
      <c r="G3158" s="36">
        <v>15</v>
      </c>
      <c r="H3158" s="136" t="str">
        <f>IF(SUMIFS('[1]2025年已发货'!$E:$E,'[1]2025年已发货'!$F:$F,C3158,'[1]2025年已发货'!$C:$C,F3158,'[1]2025年已发货'!$G:$G,I3158,'[1]2025年已发货'!$H:$H,J3158)=0,"未发货",SUMIFS('[1]2025年已发货'!$E:$E,'[1]2025年已发货'!$F:$F,C3158,'[1]2025年已发货'!$C:$C,F3158,'[1]2025年已发货'!$G:$G,I3158,'[1]2025年已发货'!$H:$H,J3158))</f>
        <v>未发货</v>
      </c>
      <c r="I3158" s="40" t="str">
        <f>VLOOKUP(B3158,辅助信息!E:I,3,FALSE)</f>
        <v>（商投建工达州中医药科技园-4工区-8号楼）达州市通川区达州中医药职业学院犀牛大道北段</v>
      </c>
      <c r="J3158" s="40" t="str">
        <f>VLOOKUP(B3158,辅助信息!E:I,4,FALSE)</f>
        <v>张扬</v>
      </c>
      <c r="K3158" s="40">
        <f>VLOOKUP(J3158,辅助信息!H:I,2,FALSE)</f>
        <v>18381904567</v>
      </c>
      <c r="L3158" s="111" t="str">
        <f>VLOOKUP(B3158,辅助信息!E:J,6,FALSE)</f>
        <v>控制炉批号！多了现场不收！,优先安排达钢,提前联系到场规格及数量</v>
      </c>
      <c r="M3158" s="93">
        <v>45903</v>
      </c>
      <c r="O3158" s="64">
        <f ca="1" t="shared" si="180"/>
        <v>0</v>
      </c>
      <c r="P3158" s="64">
        <f ca="1" t="shared" si="181"/>
        <v>68</v>
      </c>
      <c r="Q3158" s="29" t="str">
        <f>VLOOKUP(B3158,辅助信息!E:M,9,FALSE)</f>
        <v>ZTWM-CDGS-XS-2024-0134-商投建工达州中医药科技成果示范园项目</v>
      </c>
      <c r="R3158" s="29" t="str">
        <f>_xlfn._xlws.FILTER(辅助信息!D:D,辅助信息!E:E=B3158)</f>
        <v>商投建工达州中医药科技园</v>
      </c>
    </row>
    <row r="3159" hidden="1" spans="2:18">
      <c r="B3159" s="40" t="s">
        <v>160</v>
      </c>
      <c r="C3159" s="72">
        <v>45902</v>
      </c>
      <c r="D3159" s="40" t="str">
        <f>VLOOKUP(B3159,辅助信息!E:K,7,FALSE)</f>
        <v>JWDDCD2025071500024</v>
      </c>
      <c r="E3159" s="40" t="str">
        <f>VLOOKUP(F3159,辅助信息!A:B,2,FALSE)</f>
        <v>盘螺</v>
      </c>
      <c r="F3159" s="40" t="s">
        <v>49</v>
      </c>
      <c r="G3159" s="36">
        <v>7.5</v>
      </c>
      <c r="H3159" s="136" t="str">
        <f>IF(SUMIFS('[1]2025年已发货'!$E:$E,'[1]2025年已发货'!$F:$F,C3159,'[1]2025年已发货'!$C:$C,F3159,'[1]2025年已发货'!$G:$G,I3159,'[1]2025年已发货'!$H:$H,J3159)=0,"未发货",SUMIFS('[1]2025年已发货'!$E:$E,'[1]2025年已发货'!$F:$F,C3159,'[1]2025年已发货'!$C:$C,F3159,'[1]2025年已发货'!$G:$G,I3159,'[1]2025年已发货'!$H:$H,J3159))</f>
        <v>未发货</v>
      </c>
      <c r="I3159" s="40" t="str">
        <f>VLOOKUP(B3159,辅助信息!E:I,3,FALSE)</f>
        <v>(中铁三局集团西渝高铁康渝段站房四标工程)重庆市九龙坡区华祥支路与华祥路交叉口重庆建工重庆西站TOD项目部</v>
      </c>
      <c r="J3159" s="40" t="str">
        <f>VLOOKUP(B3159,辅助信息!E:I,4,FALSE)</f>
        <v>卢庆江</v>
      </c>
      <c r="K3159" s="40">
        <f>VLOOKUP(J3159,辅助信息!H:I,2,FALSE)</f>
        <v>18883488177</v>
      </c>
      <c r="L3159" s="111" t="str">
        <f>VLOOKUP(B3159,辅助信息!E:J,6,FALSE)</f>
        <v>炉批号尽可能不要多</v>
      </c>
      <c r="M3159" s="93">
        <v>45906</v>
      </c>
      <c r="O3159" s="64">
        <f ca="1" t="shared" si="180"/>
        <v>0</v>
      </c>
      <c r="P3159" s="64">
        <f ca="1" t="shared" si="181"/>
        <v>65</v>
      </c>
      <c r="Q3159" s="29" t="str">
        <f>VLOOKUP(B3159,辅助信息!E:M,9,FALSE)</f>
        <v>ZTWM-CDGS-XS-2025-0029-中铁三局集团有限公司-西渝高铁康渝段站房四标项目</v>
      </c>
      <c r="R3159" s="29" t="str">
        <f>_xlfn._xlws.FILTER(辅助信息!D:D,辅助信息!E:E=B3159)</f>
        <v>中铁三局集团西渝高铁康渝段站房四标工程</v>
      </c>
    </row>
    <row r="3160" hidden="1" spans="2:18">
      <c r="B3160" s="40" t="s">
        <v>160</v>
      </c>
      <c r="C3160" s="72">
        <v>45902</v>
      </c>
      <c r="D3160" s="40" t="str">
        <f>VLOOKUP(B3160,辅助信息!E:K,7,FALSE)</f>
        <v>JWDDCD2025071500024</v>
      </c>
      <c r="E3160" s="40" t="str">
        <f>VLOOKUP(F3160,辅助信息!A:B,2,FALSE)</f>
        <v>盘螺</v>
      </c>
      <c r="F3160" s="40" t="s">
        <v>40</v>
      </c>
      <c r="G3160" s="36">
        <v>55</v>
      </c>
      <c r="H3160" s="136" t="str">
        <f>IF(SUMIFS('[1]2025年已发货'!$E:$E,'[1]2025年已发货'!$F:$F,C3160,'[1]2025年已发货'!$C:$C,F3160,'[1]2025年已发货'!$G:$G,I3160,'[1]2025年已发货'!$H:$H,J3160)=0,"未发货",SUMIFS('[1]2025年已发货'!$E:$E,'[1]2025年已发货'!$F:$F,C3160,'[1]2025年已发货'!$C:$C,F3160,'[1]2025年已发货'!$G:$G,I3160,'[1]2025年已发货'!$H:$H,J3160))</f>
        <v>未发货</v>
      </c>
      <c r="I3160" s="40" t="str">
        <f>VLOOKUP(B3160,辅助信息!E:I,3,FALSE)</f>
        <v>(中铁三局集团西渝高铁康渝段站房四标工程)重庆市九龙坡区华祥支路与华祥路交叉口重庆建工重庆西站TOD项目部</v>
      </c>
      <c r="J3160" s="40" t="str">
        <f>VLOOKUP(B3160,辅助信息!E:I,4,FALSE)</f>
        <v>卢庆江</v>
      </c>
      <c r="K3160" s="40">
        <f>VLOOKUP(J3160,辅助信息!H:I,2,FALSE)</f>
        <v>18883488177</v>
      </c>
      <c r="L3160" s="111" t="str">
        <f>VLOOKUP(B3160,辅助信息!E:J,6,FALSE)</f>
        <v>炉批号尽可能不要多</v>
      </c>
      <c r="M3160" s="93">
        <v>45906</v>
      </c>
      <c r="O3160" s="64">
        <f ca="1" t="shared" si="180"/>
        <v>0</v>
      </c>
      <c r="P3160" s="64">
        <f ca="1" t="shared" si="181"/>
        <v>65</v>
      </c>
      <c r="Q3160" s="29" t="str">
        <f>VLOOKUP(B3160,辅助信息!E:M,9,FALSE)</f>
        <v>ZTWM-CDGS-XS-2025-0029-中铁三局集团有限公司-西渝高铁康渝段站房四标项目</v>
      </c>
      <c r="R3160" s="29" t="str">
        <f>_xlfn._xlws.FILTER(辅助信息!D:D,辅助信息!E:E=B3160)</f>
        <v>中铁三局集团西渝高铁康渝段站房四标工程</v>
      </c>
    </row>
    <row r="3161" hidden="1" spans="2:18">
      <c r="B3161" s="40" t="s">
        <v>160</v>
      </c>
      <c r="C3161" s="72">
        <v>45902</v>
      </c>
      <c r="D3161" s="40" t="str">
        <f>VLOOKUP(B3161,辅助信息!E:K,7,FALSE)</f>
        <v>JWDDCD2025071500024</v>
      </c>
      <c r="E3161" s="40" t="str">
        <f>VLOOKUP(F3161,辅助信息!A:B,2,FALSE)</f>
        <v>盘螺</v>
      </c>
      <c r="F3161" s="40" t="s">
        <v>41</v>
      </c>
      <c r="G3161" s="36">
        <v>17.5</v>
      </c>
      <c r="H3161" s="136" t="str">
        <f>IF(SUMIFS('[1]2025年已发货'!$E:$E,'[1]2025年已发货'!$F:$F,C3161,'[1]2025年已发货'!$C:$C,F3161,'[1]2025年已发货'!$G:$G,I3161,'[1]2025年已发货'!$H:$H,J3161)=0,"未发货",SUMIFS('[1]2025年已发货'!$E:$E,'[1]2025年已发货'!$F:$F,C3161,'[1]2025年已发货'!$C:$C,F3161,'[1]2025年已发货'!$G:$G,I3161,'[1]2025年已发货'!$H:$H,J3161))</f>
        <v>未发货</v>
      </c>
      <c r="I3161" s="40" t="str">
        <f>VLOOKUP(B3161,辅助信息!E:I,3,FALSE)</f>
        <v>(中铁三局集团西渝高铁康渝段站房四标工程)重庆市九龙坡区华祥支路与华祥路交叉口重庆建工重庆西站TOD项目部</v>
      </c>
      <c r="J3161" s="40" t="str">
        <f>VLOOKUP(B3161,辅助信息!E:I,4,FALSE)</f>
        <v>卢庆江</v>
      </c>
      <c r="K3161" s="40">
        <f>VLOOKUP(J3161,辅助信息!H:I,2,FALSE)</f>
        <v>18883488177</v>
      </c>
      <c r="L3161" s="111" t="str">
        <f>VLOOKUP(B3161,辅助信息!E:J,6,FALSE)</f>
        <v>炉批号尽可能不要多</v>
      </c>
      <c r="M3161" s="93">
        <v>45906</v>
      </c>
      <c r="O3161" s="64">
        <f ca="1" t="shared" si="180"/>
        <v>0</v>
      </c>
      <c r="P3161" s="64">
        <f ca="1" t="shared" si="181"/>
        <v>65</v>
      </c>
      <c r="Q3161" s="29" t="str">
        <f>VLOOKUP(B3161,辅助信息!E:M,9,FALSE)</f>
        <v>ZTWM-CDGS-XS-2025-0029-中铁三局集团有限公司-西渝高铁康渝段站房四标项目</v>
      </c>
      <c r="R3161" s="29" t="str">
        <f>_xlfn._xlws.FILTER(辅助信息!D:D,辅助信息!E:E=B3161)</f>
        <v>中铁三局集团西渝高铁康渝段站房四标工程</v>
      </c>
    </row>
    <row r="3162" hidden="1" spans="2:18">
      <c r="B3162" s="40" t="s">
        <v>160</v>
      </c>
      <c r="C3162" s="72">
        <v>45902</v>
      </c>
      <c r="D3162" s="40" t="str">
        <f>VLOOKUP(B3162,辅助信息!E:K,7,FALSE)</f>
        <v>JWDDCD2025071500024</v>
      </c>
      <c r="E3162" s="40" t="str">
        <f>VLOOKUP(F3162,辅助信息!A:B,2,FALSE)</f>
        <v>盘螺</v>
      </c>
      <c r="F3162" s="40" t="s">
        <v>26</v>
      </c>
      <c r="G3162" s="36">
        <v>15</v>
      </c>
      <c r="H3162" s="136" t="str">
        <f>IF(SUMIFS('[1]2025年已发货'!$E:$E,'[1]2025年已发货'!$F:$F,C3162,'[1]2025年已发货'!$C:$C,F3162,'[1]2025年已发货'!$G:$G,I3162,'[1]2025年已发货'!$H:$H,J3162)=0,"未发货",SUMIFS('[1]2025年已发货'!$E:$E,'[1]2025年已发货'!$F:$F,C3162,'[1]2025年已发货'!$C:$C,F3162,'[1]2025年已发货'!$G:$G,I3162,'[1]2025年已发货'!$H:$H,J3162))</f>
        <v>未发货</v>
      </c>
      <c r="I3162" s="40" t="str">
        <f>VLOOKUP(B3162,辅助信息!E:I,3,FALSE)</f>
        <v>(中铁三局集团西渝高铁康渝段站房四标工程)重庆市九龙坡区华祥支路与华祥路交叉口重庆建工重庆西站TOD项目部</v>
      </c>
      <c r="J3162" s="40" t="str">
        <f>VLOOKUP(B3162,辅助信息!E:I,4,FALSE)</f>
        <v>卢庆江</v>
      </c>
      <c r="K3162" s="40">
        <f>VLOOKUP(J3162,辅助信息!H:I,2,FALSE)</f>
        <v>18883488177</v>
      </c>
      <c r="L3162" s="111" t="str">
        <f>VLOOKUP(B3162,辅助信息!E:J,6,FALSE)</f>
        <v>炉批号尽可能不要多</v>
      </c>
      <c r="M3162" s="93">
        <v>45906</v>
      </c>
      <c r="O3162" s="64">
        <f ca="1" t="shared" si="180"/>
        <v>0</v>
      </c>
      <c r="P3162" s="64">
        <f ca="1" t="shared" si="181"/>
        <v>65</v>
      </c>
      <c r="Q3162" s="29" t="str">
        <f>VLOOKUP(B3162,辅助信息!E:M,9,FALSE)</f>
        <v>ZTWM-CDGS-XS-2025-0029-中铁三局集团有限公司-西渝高铁康渝段站房四标项目</v>
      </c>
      <c r="R3162" s="29" t="str">
        <f>_xlfn._xlws.FILTER(辅助信息!D:D,辅助信息!E:E=B3162)</f>
        <v>中铁三局集团西渝高铁康渝段站房四标工程</v>
      </c>
    </row>
    <row r="3163" hidden="1" spans="2:18">
      <c r="B3163" s="40" t="s">
        <v>160</v>
      </c>
      <c r="C3163" s="72">
        <v>45902</v>
      </c>
      <c r="D3163" s="40" t="str">
        <f>VLOOKUP(B3163,辅助信息!E:K,7,FALSE)</f>
        <v>JWDDCD2025071500024</v>
      </c>
      <c r="E3163" s="40" t="str">
        <f>VLOOKUP(F3163,辅助信息!A:B,2,FALSE)</f>
        <v>螺纹钢</v>
      </c>
      <c r="F3163" s="40" t="s">
        <v>19</v>
      </c>
      <c r="G3163" s="36">
        <v>3</v>
      </c>
      <c r="H3163" s="136" t="str">
        <f>IF(SUMIFS('[1]2025年已发货'!$E:$E,'[1]2025年已发货'!$F:$F,C3163,'[1]2025年已发货'!$C:$C,F3163,'[1]2025年已发货'!$G:$G,I3163,'[1]2025年已发货'!$H:$H,J3163)=0,"未发货",SUMIFS('[1]2025年已发货'!$E:$E,'[1]2025年已发货'!$F:$F,C3163,'[1]2025年已发货'!$C:$C,F3163,'[1]2025年已发货'!$G:$G,I3163,'[1]2025年已发货'!$H:$H,J3163))</f>
        <v>未发货</v>
      </c>
      <c r="I3163" s="40" t="str">
        <f>VLOOKUP(B3163,辅助信息!E:I,3,FALSE)</f>
        <v>(中铁三局集团西渝高铁康渝段站房四标工程)重庆市九龙坡区华祥支路与华祥路交叉口重庆建工重庆西站TOD项目部</v>
      </c>
      <c r="J3163" s="40" t="str">
        <f>VLOOKUP(B3163,辅助信息!E:I,4,FALSE)</f>
        <v>卢庆江</v>
      </c>
      <c r="K3163" s="40">
        <f>VLOOKUP(J3163,辅助信息!H:I,2,FALSE)</f>
        <v>18883488177</v>
      </c>
      <c r="L3163" s="111" t="str">
        <f>VLOOKUP(B3163,辅助信息!E:J,6,FALSE)</f>
        <v>炉批号尽可能不要多</v>
      </c>
      <c r="M3163" s="93">
        <v>45906</v>
      </c>
      <c r="O3163" s="64">
        <f ca="1" t="shared" si="180"/>
        <v>0</v>
      </c>
      <c r="P3163" s="64">
        <f ca="1" t="shared" si="181"/>
        <v>65</v>
      </c>
      <c r="Q3163" s="29" t="str">
        <f>VLOOKUP(B3163,辅助信息!E:M,9,FALSE)</f>
        <v>ZTWM-CDGS-XS-2025-0029-中铁三局集团有限公司-西渝高铁康渝段站房四标项目</v>
      </c>
      <c r="R3163" s="29" t="str">
        <f>_xlfn._xlws.FILTER(辅助信息!D:D,辅助信息!E:E=B3163)</f>
        <v>中铁三局集团西渝高铁康渝段站房四标工程</v>
      </c>
    </row>
    <row r="3164" hidden="1" spans="2:18">
      <c r="B3164" s="40" t="s">
        <v>160</v>
      </c>
      <c r="C3164" s="72">
        <v>45902</v>
      </c>
      <c r="D3164" s="40" t="str">
        <f>VLOOKUP(B3164,辅助信息!E:K,7,FALSE)</f>
        <v>JWDDCD2025071500024</v>
      </c>
      <c r="E3164" s="40" t="str">
        <f>VLOOKUP(F3164,辅助信息!A:B,2,FALSE)</f>
        <v>螺纹钢</v>
      </c>
      <c r="F3164" s="40" t="s">
        <v>32</v>
      </c>
      <c r="G3164" s="36">
        <v>12</v>
      </c>
      <c r="H3164" s="136" t="str">
        <f>IF(SUMIFS('[1]2025年已发货'!$E:$E,'[1]2025年已发货'!$F:$F,C3164,'[1]2025年已发货'!$C:$C,F3164,'[1]2025年已发货'!$G:$G,I3164,'[1]2025年已发货'!$H:$H,J3164)=0,"未发货",SUMIFS('[1]2025年已发货'!$E:$E,'[1]2025年已发货'!$F:$F,C3164,'[1]2025年已发货'!$C:$C,F3164,'[1]2025年已发货'!$G:$G,I3164,'[1]2025年已发货'!$H:$H,J3164))</f>
        <v>未发货</v>
      </c>
      <c r="I3164" s="40" t="str">
        <f>VLOOKUP(B3164,辅助信息!E:I,3,FALSE)</f>
        <v>(中铁三局集团西渝高铁康渝段站房四标工程)重庆市九龙坡区华祥支路与华祥路交叉口重庆建工重庆西站TOD项目部</v>
      </c>
      <c r="J3164" s="40" t="str">
        <f>VLOOKUP(B3164,辅助信息!E:I,4,FALSE)</f>
        <v>卢庆江</v>
      </c>
      <c r="K3164" s="40">
        <f>VLOOKUP(J3164,辅助信息!H:I,2,FALSE)</f>
        <v>18883488177</v>
      </c>
      <c r="L3164" s="111" t="str">
        <f>VLOOKUP(B3164,辅助信息!E:J,6,FALSE)</f>
        <v>炉批号尽可能不要多</v>
      </c>
      <c r="M3164" s="93">
        <v>45906</v>
      </c>
      <c r="O3164" s="64">
        <f ca="1" t="shared" si="180"/>
        <v>0</v>
      </c>
      <c r="P3164" s="64">
        <f ca="1" t="shared" si="181"/>
        <v>65</v>
      </c>
      <c r="Q3164" s="29" t="str">
        <f>VLOOKUP(B3164,辅助信息!E:M,9,FALSE)</f>
        <v>ZTWM-CDGS-XS-2025-0029-中铁三局集团有限公司-西渝高铁康渝段站房四标项目</v>
      </c>
      <c r="R3164" s="29" t="str">
        <f>_xlfn._xlws.FILTER(辅助信息!D:D,辅助信息!E:E=B3164)</f>
        <v>中铁三局集团西渝高铁康渝段站房四标工程</v>
      </c>
    </row>
    <row r="3165" hidden="1" spans="2:18">
      <c r="B3165" s="40" t="s">
        <v>160</v>
      </c>
      <c r="C3165" s="72">
        <v>45902</v>
      </c>
      <c r="D3165" s="40" t="str">
        <f>VLOOKUP(B3165,辅助信息!E:K,7,FALSE)</f>
        <v>JWDDCD2025071500024</v>
      </c>
      <c r="E3165" s="40" t="str">
        <f>VLOOKUP(F3165,辅助信息!A:B,2,FALSE)</f>
        <v>螺纹钢</v>
      </c>
      <c r="F3165" s="40" t="s">
        <v>30</v>
      </c>
      <c r="G3165" s="36">
        <v>9</v>
      </c>
      <c r="H3165" s="136" t="str">
        <f>IF(SUMIFS('[1]2025年已发货'!$E:$E,'[1]2025年已发货'!$F:$F,C3165,'[1]2025年已发货'!$C:$C,F3165,'[1]2025年已发货'!$G:$G,I3165,'[1]2025年已发货'!$H:$H,J3165)=0,"未发货",SUMIFS('[1]2025年已发货'!$E:$E,'[1]2025年已发货'!$F:$F,C3165,'[1]2025年已发货'!$C:$C,F3165,'[1]2025年已发货'!$G:$G,I3165,'[1]2025年已发货'!$H:$H,J3165))</f>
        <v>未发货</v>
      </c>
      <c r="I3165" s="40" t="str">
        <f>VLOOKUP(B3165,辅助信息!E:I,3,FALSE)</f>
        <v>(中铁三局集团西渝高铁康渝段站房四标工程)重庆市九龙坡区华祥支路与华祥路交叉口重庆建工重庆西站TOD项目部</v>
      </c>
      <c r="J3165" s="40" t="str">
        <f>VLOOKUP(B3165,辅助信息!E:I,4,FALSE)</f>
        <v>卢庆江</v>
      </c>
      <c r="K3165" s="40">
        <f>VLOOKUP(J3165,辅助信息!H:I,2,FALSE)</f>
        <v>18883488177</v>
      </c>
      <c r="L3165" s="111" t="str">
        <f>VLOOKUP(B3165,辅助信息!E:J,6,FALSE)</f>
        <v>炉批号尽可能不要多</v>
      </c>
      <c r="M3165" s="93">
        <v>45906</v>
      </c>
      <c r="O3165" s="64">
        <f ca="1" t="shared" si="180"/>
        <v>0</v>
      </c>
      <c r="P3165" s="64">
        <f ca="1" t="shared" si="181"/>
        <v>65</v>
      </c>
      <c r="Q3165" s="29" t="str">
        <f>VLOOKUP(B3165,辅助信息!E:M,9,FALSE)</f>
        <v>ZTWM-CDGS-XS-2025-0029-中铁三局集团有限公司-西渝高铁康渝段站房四标项目</v>
      </c>
      <c r="R3165" s="29" t="str">
        <f>_xlfn._xlws.FILTER(辅助信息!D:D,辅助信息!E:E=B3165)</f>
        <v>中铁三局集团西渝高铁康渝段站房四标工程</v>
      </c>
    </row>
    <row r="3166" hidden="1" spans="2:18">
      <c r="B3166" s="40" t="s">
        <v>160</v>
      </c>
      <c r="C3166" s="72">
        <v>45902</v>
      </c>
      <c r="D3166" s="40" t="str">
        <f>VLOOKUP(B3166,辅助信息!E:K,7,FALSE)</f>
        <v>JWDDCD2025071500024</v>
      </c>
      <c r="E3166" s="40" t="str">
        <f>VLOOKUP(F3166,辅助信息!A:B,2,FALSE)</f>
        <v>螺纹钢</v>
      </c>
      <c r="F3166" s="40" t="s">
        <v>33</v>
      </c>
      <c r="G3166" s="36">
        <v>30</v>
      </c>
      <c r="H3166" s="136" t="str">
        <f>IF(SUMIFS('[1]2025年已发货'!$E:$E,'[1]2025年已发货'!$F:$F,C3166,'[1]2025年已发货'!$C:$C,F3166,'[1]2025年已发货'!$G:$G,I3166,'[1]2025年已发货'!$H:$H,J3166)=0,"未发货",SUMIFS('[1]2025年已发货'!$E:$E,'[1]2025年已发货'!$F:$F,C3166,'[1]2025年已发货'!$C:$C,F3166,'[1]2025年已发货'!$G:$G,I3166,'[1]2025年已发货'!$H:$H,J3166))</f>
        <v>未发货</v>
      </c>
      <c r="I3166" s="40" t="str">
        <f>VLOOKUP(B3166,辅助信息!E:I,3,FALSE)</f>
        <v>(中铁三局集团西渝高铁康渝段站房四标工程)重庆市九龙坡区华祥支路与华祥路交叉口重庆建工重庆西站TOD项目部</v>
      </c>
      <c r="J3166" s="40" t="str">
        <f>VLOOKUP(B3166,辅助信息!E:I,4,FALSE)</f>
        <v>卢庆江</v>
      </c>
      <c r="K3166" s="40">
        <f>VLOOKUP(J3166,辅助信息!H:I,2,FALSE)</f>
        <v>18883488177</v>
      </c>
      <c r="L3166" s="111" t="str">
        <f>VLOOKUP(B3166,辅助信息!E:J,6,FALSE)</f>
        <v>炉批号尽可能不要多</v>
      </c>
      <c r="M3166" s="93">
        <v>45906</v>
      </c>
      <c r="O3166" s="64">
        <f ca="1" t="shared" si="180"/>
        <v>0</v>
      </c>
      <c r="P3166" s="64">
        <f ca="1" t="shared" si="181"/>
        <v>65</v>
      </c>
      <c r="Q3166" s="29" t="str">
        <f>VLOOKUP(B3166,辅助信息!E:M,9,FALSE)</f>
        <v>ZTWM-CDGS-XS-2025-0029-中铁三局集团有限公司-西渝高铁康渝段站房四标项目</v>
      </c>
      <c r="R3166" s="29" t="str">
        <f>_xlfn._xlws.FILTER(辅助信息!D:D,辅助信息!E:E=B3166)</f>
        <v>中铁三局集团西渝高铁康渝段站房四标工程</v>
      </c>
    </row>
    <row r="3167" hidden="1" spans="2:18">
      <c r="B3167" s="40" t="s">
        <v>160</v>
      </c>
      <c r="C3167" s="72">
        <v>45902</v>
      </c>
      <c r="D3167" s="40" t="str">
        <f>VLOOKUP(B3167,辅助信息!E:K,7,FALSE)</f>
        <v>JWDDCD2025071500024</v>
      </c>
      <c r="E3167" s="40" t="str">
        <f>VLOOKUP(F3167,辅助信息!A:B,2,FALSE)</f>
        <v>螺纹钢</v>
      </c>
      <c r="F3167" s="40" t="s">
        <v>28</v>
      </c>
      <c r="G3167" s="36">
        <v>21</v>
      </c>
      <c r="H3167" s="136" t="str">
        <f>IF(SUMIFS('[1]2025年已发货'!$E:$E,'[1]2025年已发货'!$F:$F,C3167,'[1]2025年已发货'!$C:$C,F3167,'[1]2025年已发货'!$G:$G,I3167,'[1]2025年已发货'!$H:$H,J3167)=0,"未发货",SUMIFS('[1]2025年已发货'!$E:$E,'[1]2025年已发货'!$F:$F,C3167,'[1]2025年已发货'!$C:$C,F3167,'[1]2025年已发货'!$G:$G,I3167,'[1]2025年已发货'!$H:$H,J3167))</f>
        <v>未发货</v>
      </c>
      <c r="I3167" s="40" t="str">
        <f>VLOOKUP(B3167,辅助信息!E:I,3,FALSE)</f>
        <v>(中铁三局集团西渝高铁康渝段站房四标工程)重庆市九龙坡区华祥支路与华祥路交叉口重庆建工重庆西站TOD项目部</v>
      </c>
      <c r="J3167" s="40" t="str">
        <f>VLOOKUP(B3167,辅助信息!E:I,4,FALSE)</f>
        <v>卢庆江</v>
      </c>
      <c r="K3167" s="40">
        <f>VLOOKUP(J3167,辅助信息!H:I,2,FALSE)</f>
        <v>18883488177</v>
      </c>
      <c r="L3167" s="111" t="str">
        <f>VLOOKUP(B3167,辅助信息!E:J,6,FALSE)</f>
        <v>炉批号尽可能不要多</v>
      </c>
      <c r="M3167" s="93">
        <v>45906</v>
      </c>
      <c r="O3167" s="64">
        <f ca="1" t="shared" si="180"/>
        <v>0</v>
      </c>
      <c r="P3167" s="64">
        <f ca="1" t="shared" si="181"/>
        <v>65</v>
      </c>
      <c r="Q3167" s="29" t="str">
        <f>VLOOKUP(B3167,辅助信息!E:M,9,FALSE)</f>
        <v>ZTWM-CDGS-XS-2025-0029-中铁三局集团有限公司-西渝高铁康渝段站房四标项目</v>
      </c>
      <c r="R3167" s="29" t="str">
        <f>_xlfn._xlws.FILTER(辅助信息!D:D,辅助信息!E:E=B3167)</f>
        <v>中铁三局集团西渝高铁康渝段站房四标工程</v>
      </c>
    </row>
    <row r="3168" hidden="1" spans="2:18">
      <c r="B3168" s="40" t="s">
        <v>160</v>
      </c>
      <c r="C3168" s="72">
        <v>45902</v>
      </c>
      <c r="D3168" s="40" t="str">
        <f>VLOOKUP(B3168,辅助信息!E:K,7,FALSE)</f>
        <v>JWDDCD2025071500024</v>
      </c>
      <c r="E3168" s="40" t="str">
        <f>VLOOKUP(F3168,辅助信息!A:B,2,FALSE)</f>
        <v>螺纹钢</v>
      </c>
      <c r="F3168" s="40" t="s">
        <v>18</v>
      </c>
      <c r="G3168" s="36">
        <v>36</v>
      </c>
      <c r="H3168" s="136" t="str">
        <f>IF(SUMIFS('[1]2025年已发货'!$E:$E,'[1]2025年已发货'!$F:$F,C3168,'[1]2025年已发货'!$C:$C,F3168,'[1]2025年已发货'!$G:$G,I3168,'[1]2025年已发货'!$H:$H,J3168)=0,"未发货",SUMIFS('[1]2025年已发货'!$E:$E,'[1]2025年已发货'!$F:$F,C3168,'[1]2025年已发货'!$C:$C,F3168,'[1]2025年已发货'!$G:$G,I3168,'[1]2025年已发货'!$H:$H,J3168))</f>
        <v>未发货</v>
      </c>
      <c r="I3168" s="40" t="str">
        <f>VLOOKUP(B3168,辅助信息!E:I,3,FALSE)</f>
        <v>(中铁三局集团西渝高铁康渝段站房四标工程)重庆市九龙坡区华祥支路与华祥路交叉口重庆建工重庆西站TOD项目部</v>
      </c>
      <c r="J3168" s="40" t="str">
        <f>VLOOKUP(B3168,辅助信息!E:I,4,FALSE)</f>
        <v>卢庆江</v>
      </c>
      <c r="K3168" s="40">
        <f>VLOOKUP(J3168,辅助信息!H:I,2,FALSE)</f>
        <v>18883488177</v>
      </c>
      <c r="L3168" s="111" t="str">
        <f>VLOOKUP(B3168,辅助信息!E:J,6,FALSE)</f>
        <v>炉批号尽可能不要多</v>
      </c>
      <c r="M3168" s="93">
        <v>45906</v>
      </c>
      <c r="O3168" s="64">
        <f ca="1" t="shared" ref="O3168:O3231" si="182">IF(OR(M3168="",N3168&lt;&gt;""),"",MAX(M3168-TODAY(),0))</f>
        <v>0</v>
      </c>
      <c r="P3168" s="64">
        <f ca="1" t="shared" ref="P3168:P3231" si="183">IF(M3168="","",IF(N3168&lt;&gt;"",MAX(N3168-M3168,0),IF(TODAY()&gt;M3168,TODAY()-M3168,0)))</f>
        <v>65</v>
      </c>
      <c r="Q3168" s="29" t="str">
        <f>VLOOKUP(B3168,辅助信息!E:M,9,FALSE)</f>
        <v>ZTWM-CDGS-XS-2025-0029-中铁三局集团有限公司-西渝高铁康渝段站房四标项目</v>
      </c>
      <c r="R3168" s="29" t="str">
        <f>_xlfn._xlws.FILTER(辅助信息!D:D,辅助信息!E:E=B3168)</f>
        <v>中铁三局集团西渝高铁康渝段站房四标工程</v>
      </c>
    </row>
    <row r="3169" hidden="1" spans="2:18">
      <c r="B3169" s="40" t="s">
        <v>160</v>
      </c>
      <c r="C3169" s="72">
        <v>45902</v>
      </c>
      <c r="D3169" s="40" t="str">
        <f>VLOOKUP(B3169,辅助信息!E:K,7,FALSE)</f>
        <v>JWDDCD2025071500024</v>
      </c>
      <c r="E3169" s="40" t="str">
        <f>VLOOKUP(F3169,辅助信息!A:B,2,FALSE)</f>
        <v>螺纹钢</v>
      </c>
      <c r="F3169" s="40" t="s">
        <v>65</v>
      </c>
      <c r="G3169" s="36">
        <v>3</v>
      </c>
      <c r="H3169" s="136" t="str">
        <f>IF(SUMIFS('[1]2025年已发货'!$E:$E,'[1]2025年已发货'!$F:$F,C3169,'[1]2025年已发货'!$C:$C,F3169,'[1]2025年已发货'!$G:$G,I3169,'[1]2025年已发货'!$H:$H,J3169)=0,"未发货",SUMIFS('[1]2025年已发货'!$E:$E,'[1]2025年已发货'!$F:$F,C3169,'[1]2025年已发货'!$C:$C,F3169,'[1]2025年已发货'!$G:$G,I3169,'[1]2025年已发货'!$H:$H,J3169))</f>
        <v>未发货</v>
      </c>
      <c r="I3169" s="40" t="str">
        <f>VLOOKUP(B3169,辅助信息!E:I,3,FALSE)</f>
        <v>(中铁三局集团西渝高铁康渝段站房四标工程)重庆市九龙坡区华祥支路与华祥路交叉口重庆建工重庆西站TOD项目部</v>
      </c>
      <c r="J3169" s="40" t="str">
        <f>VLOOKUP(B3169,辅助信息!E:I,4,FALSE)</f>
        <v>卢庆江</v>
      </c>
      <c r="K3169" s="40">
        <f>VLOOKUP(J3169,辅助信息!H:I,2,FALSE)</f>
        <v>18883488177</v>
      </c>
      <c r="L3169" s="111" t="str">
        <f>VLOOKUP(B3169,辅助信息!E:J,6,FALSE)</f>
        <v>炉批号尽可能不要多</v>
      </c>
      <c r="M3169" s="93">
        <v>45906</v>
      </c>
      <c r="O3169" s="64">
        <f ca="1" t="shared" si="182"/>
        <v>0</v>
      </c>
      <c r="P3169" s="64">
        <f ca="1" t="shared" si="183"/>
        <v>65</v>
      </c>
      <c r="Q3169" s="29" t="str">
        <f>VLOOKUP(B3169,辅助信息!E:M,9,FALSE)</f>
        <v>ZTWM-CDGS-XS-2025-0029-中铁三局集团有限公司-西渝高铁康渝段站房四标项目</v>
      </c>
      <c r="R3169" s="29" t="str">
        <f>_xlfn._xlws.FILTER(辅助信息!D:D,辅助信息!E:E=B3169)</f>
        <v>中铁三局集团西渝高铁康渝段站房四标工程</v>
      </c>
    </row>
    <row r="3170" hidden="1" spans="2:18">
      <c r="B3170" s="40" t="s">
        <v>186</v>
      </c>
      <c r="C3170" s="72">
        <v>45902</v>
      </c>
      <c r="D3170" s="40" t="str">
        <f>VLOOKUP(B3170,辅助信息!E:K,7,FALSE)</f>
        <v>JWDDCD2025072900123</v>
      </c>
      <c r="E3170" s="40" t="str">
        <f>VLOOKUP(F3170,辅助信息!A:B,2,FALSE)</f>
        <v>螺纹钢</v>
      </c>
      <c r="F3170" s="40" t="s">
        <v>111</v>
      </c>
      <c r="G3170" s="36">
        <v>5</v>
      </c>
      <c r="H3170" s="136" t="str">
        <f>IF(SUMIFS('[1]2025年已发货'!$E:$E,'[1]2025年已发货'!$F:$F,C3170,'[1]2025年已发货'!$C:$C,F3170,'[1]2025年已发货'!$G:$G,I3170,'[1]2025年已发货'!$H:$H,J3170)=0,"未发货",SUMIFS('[1]2025年已发货'!$E:$E,'[1]2025年已发货'!$F:$F,C3170,'[1]2025年已发货'!$C:$C,F3170,'[1]2025年已发货'!$G:$G,I3170,'[1]2025年已发货'!$H:$H,J3170))</f>
        <v>未发货</v>
      </c>
      <c r="I3170" s="40" t="str">
        <f>VLOOKUP(B3170,辅助信息!E:I,3,FALSE)</f>
        <v>(乐山市校地共建产教融合基地建设项目二标段)四川省乐山市市中区苏稽镇</v>
      </c>
      <c r="J3170" s="40" t="str">
        <f>VLOOKUP(B3170,辅助信息!E:I,4,FALSE)</f>
        <v>彭江涛</v>
      </c>
      <c r="K3170" s="40">
        <f>VLOOKUP(J3170,辅助信息!H:I,2,FALSE)</f>
        <v>13990276572</v>
      </c>
      <c r="L3170" s="111" t="str">
        <f>VLOOKUP(B3170,辅助信息!E:J,6,FALSE)</f>
        <v>联系实际收货人（彭江涛13990276572）现场要求炉批号控制2个以下，超2个不给予签收。提前联系到场规格及数量</v>
      </c>
      <c r="M3170" s="93">
        <v>45903</v>
      </c>
      <c r="O3170" s="64">
        <f ca="1" t="shared" si="182"/>
        <v>0</v>
      </c>
      <c r="P3170" s="64">
        <f ca="1" t="shared" si="183"/>
        <v>68</v>
      </c>
      <c r="Q3170" s="29" t="str">
        <f>VLOOKUP(B3170,辅助信息!E:M,9,FALSE)</f>
        <v>ZTWM-CDGS-XS-2025-0126-四川机司-乐山市校地共建产教融合基地配套设施项目施工二标段钢筋采购合同</v>
      </c>
      <c r="R3170" s="29" t="str">
        <f>_xlfn._xlws.FILTER(辅助信息!D:D,辅助信息!E:E=B3170)</f>
        <v>乐山市校地共建产教融合基地建设项目</v>
      </c>
    </row>
    <row r="3171" hidden="1" spans="2:18">
      <c r="B3171" s="40" t="s">
        <v>186</v>
      </c>
      <c r="C3171" s="72">
        <v>45902</v>
      </c>
      <c r="D3171" s="40" t="str">
        <f>VLOOKUP(B3171,辅助信息!E:K,7,FALSE)</f>
        <v>JWDDCD2025072900123</v>
      </c>
      <c r="E3171" s="40" t="str">
        <f>VLOOKUP(F3171,辅助信息!A:B,2,FALSE)</f>
        <v>螺纹钢</v>
      </c>
      <c r="F3171" s="40" t="s">
        <v>90</v>
      </c>
      <c r="G3171" s="36">
        <v>8</v>
      </c>
      <c r="H3171" s="136" t="str">
        <f>IF(SUMIFS('[1]2025年已发货'!$E:$E,'[1]2025年已发货'!$F:$F,C3171,'[1]2025年已发货'!$C:$C,F3171,'[1]2025年已发货'!$G:$G,I3171,'[1]2025年已发货'!$H:$H,J3171)=0,"未发货",SUMIFS('[1]2025年已发货'!$E:$E,'[1]2025年已发货'!$F:$F,C3171,'[1]2025年已发货'!$C:$C,F3171,'[1]2025年已发货'!$G:$G,I3171,'[1]2025年已发货'!$H:$H,J3171))</f>
        <v>未发货</v>
      </c>
      <c r="I3171" s="40" t="str">
        <f>VLOOKUP(B3171,辅助信息!E:I,3,FALSE)</f>
        <v>(乐山市校地共建产教融合基地建设项目二标段)四川省乐山市市中区苏稽镇</v>
      </c>
      <c r="J3171" s="40" t="str">
        <f>VLOOKUP(B3171,辅助信息!E:I,4,FALSE)</f>
        <v>彭江涛</v>
      </c>
      <c r="K3171" s="40">
        <f>VLOOKUP(J3171,辅助信息!H:I,2,FALSE)</f>
        <v>13990276572</v>
      </c>
      <c r="L3171" s="111" t="str">
        <f>VLOOKUP(B3171,辅助信息!E:J,6,FALSE)</f>
        <v>联系实际收货人（彭江涛13990276572）现场要求炉批号控制2个以下，超2个不给予签收。提前联系到场规格及数量</v>
      </c>
      <c r="M3171" s="93">
        <v>45903</v>
      </c>
      <c r="O3171" s="64">
        <f ca="1" t="shared" si="182"/>
        <v>0</v>
      </c>
      <c r="P3171" s="64">
        <f ca="1" t="shared" si="183"/>
        <v>68</v>
      </c>
      <c r="Q3171" s="29" t="str">
        <f>VLOOKUP(B3171,辅助信息!E:M,9,FALSE)</f>
        <v>ZTWM-CDGS-XS-2025-0126-四川机司-乐山市校地共建产教融合基地配套设施项目施工二标段钢筋采购合同</v>
      </c>
      <c r="R3171" s="29" t="str">
        <f>_xlfn._xlws.FILTER(辅助信息!D:D,辅助信息!E:E=B3171)</f>
        <v>乐山市校地共建产教融合基地建设项目</v>
      </c>
    </row>
    <row r="3172" hidden="1" spans="2:18">
      <c r="B3172" s="40" t="s">
        <v>186</v>
      </c>
      <c r="C3172" s="72">
        <v>45902</v>
      </c>
      <c r="D3172" s="40" t="str">
        <f>VLOOKUP(B3172,辅助信息!E:K,7,FALSE)</f>
        <v>JWDDCD2025072900123</v>
      </c>
      <c r="E3172" s="40" t="str">
        <f>VLOOKUP(F3172,辅助信息!A:B,2,FALSE)</f>
        <v>螺纹钢</v>
      </c>
      <c r="F3172" s="40" t="s">
        <v>130</v>
      </c>
      <c r="G3172" s="36">
        <v>5</v>
      </c>
      <c r="H3172" s="136" t="str">
        <f>IF(SUMIFS('[1]2025年已发货'!$E:$E,'[1]2025年已发货'!$F:$F,C3172,'[1]2025年已发货'!$C:$C,F3172,'[1]2025年已发货'!$G:$G,I3172,'[1]2025年已发货'!$H:$H,J3172)=0,"未发货",SUMIFS('[1]2025年已发货'!$E:$E,'[1]2025年已发货'!$F:$F,C3172,'[1]2025年已发货'!$C:$C,F3172,'[1]2025年已发货'!$G:$G,I3172,'[1]2025年已发货'!$H:$H,J3172))</f>
        <v>未发货</v>
      </c>
      <c r="I3172" s="40" t="str">
        <f>VLOOKUP(B3172,辅助信息!E:I,3,FALSE)</f>
        <v>(乐山市校地共建产教融合基地建设项目二标段)四川省乐山市市中区苏稽镇</v>
      </c>
      <c r="J3172" s="40" t="str">
        <f>VLOOKUP(B3172,辅助信息!E:I,4,FALSE)</f>
        <v>彭江涛</v>
      </c>
      <c r="K3172" s="40">
        <f>VLOOKUP(J3172,辅助信息!H:I,2,FALSE)</f>
        <v>13990276572</v>
      </c>
      <c r="L3172" s="111" t="str">
        <f>VLOOKUP(B3172,辅助信息!E:J,6,FALSE)</f>
        <v>联系实际收货人（彭江涛13990276572）现场要求炉批号控制2个以下，超2个不给予签收。提前联系到场规格及数量</v>
      </c>
      <c r="M3172" s="93">
        <v>45903</v>
      </c>
      <c r="O3172" s="64">
        <f ca="1" t="shared" si="182"/>
        <v>0</v>
      </c>
      <c r="P3172" s="64">
        <f ca="1" t="shared" si="183"/>
        <v>68</v>
      </c>
      <c r="Q3172" s="29" t="str">
        <f>VLOOKUP(B3172,辅助信息!E:M,9,FALSE)</f>
        <v>ZTWM-CDGS-XS-2025-0126-四川机司-乐山市校地共建产教融合基地配套设施项目施工二标段钢筋采购合同</v>
      </c>
      <c r="R3172" s="29" t="str">
        <f>_xlfn._xlws.FILTER(辅助信息!D:D,辅助信息!E:E=B3172)</f>
        <v>乐山市校地共建产教融合基地建设项目</v>
      </c>
    </row>
    <row r="3173" hidden="1" spans="2:18">
      <c r="B3173" s="40" t="s">
        <v>186</v>
      </c>
      <c r="C3173" s="72">
        <v>45902</v>
      </c>
      <c r="D3173" s="40" t="str">
        <f>VLOOKUP(B3173,辅助信息!E:K,7,FALSE)</f>
        <v>JWDDCD2025072900123</v>
      </c>
      <c r="E3173" s="40" t="str">
        <f>VLOOKUP(F3173,辅助信息!A:B,2,FALSE)</f>
        <v>螺纹钢</v>
      </c>
      <c r="F3173" s="40" t="s">
        <v>138</v>
      </c>
      <c r="G3173" s="36">
        <v>5</v>
      </c>
      <c r="H3173" s="136" t="str">
        <f>IF(SUMIFS('[1]2025年已发货'!$E:$E,'[1]2025年已发货'!$F:$F,C3173,'[1]2025年已发货'!$C:$C,F3173,'[1]2025年已发货'!$G:$G,I3173,'[1]2025年已发货'!$H:$H,J3173)=0,"未发货",SUMIFS('[1]2025年已发货'!$E:$E,'[1]2025年已发货'!$F:$F,C3173,'[1]2025年已发货'!$C:$C,F3173,'[1]2025年已发货'!$G:$G,I3173,'[1]2025年已发货'!$H:$H,J3173))</f>
        <v>未发货</v>
      </c>
      <c r="I3173" s="40" t="str">
        <f>VLOOKUP(B3173,辅助信息!E:I,3,FALSE)</f>
        <v>(乐山市校地共建产教融合基地建设项目二标段)四川省乐山市市中区苏稽镇</v>
      </c>
      <c r="J3173" s="40" t="str">
        <f>VLOOKUP(B3173,辅助信息!E:I,4,FALSE)</f>
        <v>彭江涛</v>
      </c>
      <c r="K3173" s="40">
        <f>VLOOKUP(J3173,辅助信息!H:I,2,FALSE)</f>
        <v>13990276572</v>
      </c>
      <c r="L3173" s="111" t="str">
        <f>VLOOKUP(B3173,辅助信息!E:J,6,FALSE)</f>
        <v>联系实际收货人（彭江涛13990276572）现场要求炉批号控制2个以下，超2个不给予签收。提前联系到场规格及数量</v>
      </c>
      <c r="M3173" s="93">
        <v>45903</v>
      </c>
      <c r="O3173" s="64">
        <f ca="1" t="shared" si="182"/>
        <v>0</v>
      </c>
      <c r="P3173" s="64">
        <f ca="1" t="shared" si="183"/>
        <v>68</v>
      </c>
      <c r="Q3173" s="29" t="str">
        <f>VLOOKUP(B3173,辅助信息!E:M,9,FALSE)</f>
        <v>ZTWM-CDGS-XS-2025-0126-四川机司-乐山市校地共建产教融合基地配套设施项目施工二标段钢筋采购合同</v>
      </c>
      <c r="R3173" s="29" t="str">
        <f>_xlfn._xlws.FILTER(辅助信息!D:D,辅助信息!E:E=B3173)</f>
        <v>乐山市校地共建产教融合基地建设项目</v>
      </c>
    </row>
    <row r="3174" hidden="1" spans="2:18">
      <c r="B3174" s="40" t="s">
        <v>186</v>
      </c>
      <c r="C3174" s="72">
        <v>45902</v>
      </c>
      <c r="D3174" s="40" t="str">
        <f>VLOOKUP(B3174,辅助信息!E:K,7,FALSE)</f>
        <v>JWDDCD2025072900123</v>
      </c>
      <c r="E3174" s="40" t="str">
        <f>VLOOKUP(F3174,辅助信息!A:B,2,FALSE)</f>
        <v>螺纹钢</v>
      </c>
      <c r="F3174" s="40" t="s">
        <v>133</v>
      </c>
      <c r="G3174" s="36">
        <v>15</v>
      </c>
      <c r="H3174" s="136" t="str">
        <f>IF(SUMIFS('[1]2025年已发货'!$E:$E,'[1]2025年已发货'!$F:$F,C3174,'[1]2025年已发货'!$C:$C,F3174,'[1]2025年已发货'!$G:$G,I3174,'[1]2025年已发货'!$H:$H,J3174)=0,"未发货",SUMIFS('[1]2025年已发货'!$E:$E,'[1]2025年已发货'!$F:$F,C3174,'[1]2025年已发货'!$C:$C,F3174,'[1]2025年已发货'!$G:$G,I3174,'[1]2025年已发货'!$H:$H,J3174))</f>
        <v>未发货</v>
      </c>
      <c r="I3174" s="40" t="str">
        <f>VLOOKUP(B3174,辅助信息!E:I,3,FALSE)</f>
        <v>(乐山市校地共建产教融合基地建设项目二标段)四川省乐山市市中区苏稽镇</v>
      </c>
      <c r="J3174" s="40" t="str">
        <f>VLOOKUP(B3174,辅助信息!E:I,4,FALSE)</f>
        <v>彭江涛</v>
      </c>
      <c r="K3174" s="40">
        <f>VLOOKUP(J3174,辅助信息!H:I,2,FALSE)</f>
        <v>13990276572</v>
      </c>
      <c r="L3174" s="111" t="str">
        <f>VLOOKUP(B3174,辅助信息!E:J,6,FALSE)</f>
        <v>联系实际收货人（彭江涛13990276572）现场要求炉批号控制2个以下，超2个不给予签收。提前联系到场规格及数量</v>
      </c>
      <c r="M3174" s="93">
        <v>45903</v>
      </c>
      <c r="O3174" s="64">
        <f ca="1" t="shared" si="182"/>
        <v>0</v>
      </c>
      <c r="P3174" s="64">
        <f ca="1" t="shared" si="183"/>
        <v>68</v>
      </c>
      <c r="Q3174" s="29" t="str">
        <f>VLOOKUP(B3174,辅助信息!E:M,9,FALSE)</f>
        <v>ZTWM-CDGS-XS-2025-0126-四川机司-乐山市校地共建产教融合基地配套设施项目施工二标段钢筋采购合同</v>
      </c>
      <c r="R3174" s="29" t="str">
        <f>_xlfn._xlws.FILTER(辅助信息!D:D,辅助信息!E:E=B3174)</f>
        <v>乐山市校地共建产教融合基地建设项目</v>
      </c>
    </row>
    <row r="3175" hidden="1" spans="2:18">
      <c r="B3175" s="40" t="s">
        <v>186</v>
      </c>
      <c r="C3175" s="72">
        <v>45902</v>
      </c>
      <c r="D3175" s="40" t="str">
        <f>VLOOKUP(B3175,辅助信息!E:K,7,FALSE)</f>
        <v>JWDDCD2025072900123</v>
      </c>
      <c r="E3175" s="40" t="str">
        <f>VLOOKUP(F3175,辅助信息!A:B,2,FALSE)</f>
        <v>螺纹钢</v>
      </c>
      <c r="F3175" s="40" t="s">
        <v>198</v>
      </c>
      <c r="G3175" s="36">
        <v>11</v>
      </c>
      <c r="H3175" s="136" t="str">
        <f>IF(SUMIFS('[1]2025年已发货'!$E:$E,'[1]2025年已发货'!$F:$F,C3175,'[1]2025年已发货'!$C:$C,F3175,'[1]2025年已发货'!$G:$G,I3175,'[1]2025年已发货'!$H:$H,J3175)=0,"未发货",SUMIFS('[1]2025年已发货'!$E:$E,'[1]2025年已发货'!$F:$F,C3175,'[1]2025年已发货'!$C:$C,F3175,'[1]2025年已发货'!$G:$G,I3175,'[1]2025年已发货'!$H:$H,J3175))</f>
        <v>未发货</v>
      </c>
      <c r="I3175" s="40" t="str">
        <f>VLOOKUP(B3175,辅助信息!E:I,3,FALSE)</f>
        <v>(乐山市校地共建产教融合基地建设项目二标段)四川省乐山市市中区苏稽镇</v>
      </c>
      <c r="J3175" s="40" t="str">
        <f>VLOOKUP(B3175,辅助信息!E:I,4,FALSE)</f>
        <v>彭江涛</v>
      </c>
      <c r="K3175" s="40">
        <f>VLOOKUP(J3175,辅助信息!H:I,2,FALSE)</f>
        <v>13990276572</v>
      </c>
      <c r="L3175" s="111" t="str">
        <f>VLOOKUP(B3175,辅助信息!E:J,6,FALSE)</f>
        <v>联系实际收货人（彭江涛13990276572）现场要求炉批号控制2个以下，超2个不给予签收。提前联系到场规格及数量</v>
      </c>
      <c r="M3175" s="93">
        <v>45903</v>
      </c>
      <c r="O3175" s="64">
        <f ca="1" t="shared" si="182"/>
        <v>0</v>
      </c>
      <c r="P3175" s="64">
        <f ca="1" t="shared" si="183"/>
        <v>68</v>
      </c>
      <c r="Q3175" s="29" t="str">
        <f>VLOOKUP(B3175,辅助信息!E:M,9,FALSE)</f>
        <v>ZTWM-CDGS-XS-2025-0126-四川机司-乐山市校地共建产教融合基地配套设施项目施工二标段钢筋采购合同</v>
      </c>
      <c r="R3175" s="29" t="str">
        <f>_xlfn._xlws.FILTER(辅助信息!D:D,辅助信息!E:E=B3175)</f>
        <v>乐山市校地共建产教融合基地建设项目</v>
      </c>
    </row>
    <row r="3176" hidden="1" spans="2:18">
      <c r="B3176" s="40" t="s">
        <v>186</v>
      </c>
      <c r="C3176" s="72">
        <v>45902</v>
      </c>
      <c r="D3176" s="40" t="str">
        <f>VLOOKUP(B3176,辅助信息!E:K,7,FALSE)</f>
        <v>JWDDCD2025072900123</v>
      </c>
      <c r="E3176" s="40" t="str">
        <f>VLOOKUP(F3176,辅助信息!A:B,2,FALSE)</f>
        <v>螺纹钢</v>
      </c>
      <c r="F3176" s="40" t="s">
        <v>199</v>
      </c>
      <c r="G3176" s="36">
        <v>11</v>
      </c>
      <c r="H3176" s="136" t="str">
        <f>IF(SUMIFS('[1]2025年已发货'!$E:$E,'[1]2025年已发货'!$F:$F,C3176,'[1]2025年已发货'!$C:$C,F3176,'[1]2025年已发货'!$G:$G,I3176,'[1]2025年已发货'!$H:$H,J3176)=0,"未发货",SUMIFS('[1]2025年已发货'!$E:$E,'[1]2025年已发货'!$F:$F,C3176,'[1]2025年已发货'!$C:$C,F3176,'[1]2025年已发货'!$G:$G,I3176,'[1]2025年已发货'!$H:$H,J3176))</f>
        <v>未发货</v>
      </c>
      <c r="I3176" s="40" t="str">
        <f>VLOOKUP(B3176,辅助信息!E:I,3,FALSE)</f>
        <v>(乐山市校地共建产教融合基地建设项目二标段)四川省乐山市市中区苏稽镇</v>
      </c>
      <c r="J3176" s="40" t="str">
        <f>VLOOKUP(B3176,辅助信息!E:I,4,FALSE)</f>
        <v>彭江涛</v>
      </c>
      <c r="K3176" s="40">
        <f>VLOOKUP(J3176,辅助信息!H:I,2,FALSE)</f>
        <v>13990276572</v>
      </c>
      <c r="L3176" s="111" t="str">
        <f>VLOOKUP(B3176,辅助信息!E:J,6,FALSE)</f>
        <v>联系实际收货人（彭江涛13990276572）现场要求炉批号控制2个以下，超2个不给予签收。提前联系到场规格及数量</v>
      </c>
      <c r="M3176" s="93">
        <v>45903</v>
      </c>
      <c r="O3176" s="64">
        <f ca="1" t="shared" si="182"/>
        <v>0</v>
      </c>
      <c r="P3176" s="64">
        <f ca="1" t="shared" si="183"/>
        <v>68</v>
      </c>
      <c r="Q3176" s="29" t="str">
        <f>VLOOKUP(B3176,辅助信息!E:M,9,FALSE)</f>
        <v>ZTWM-CDGS-XS-2025-0126-四川机司-乐山市校地共建产教融合基地配套设施项目施工二标段钢筋采购合同</v>
      </c>
      <c r="R3176" s="29" t="str">
        <f>_xlfn._xlws.FILTER(辅助信息!D:D,辅助信息!E:E=B3176)</f>
        <v>乐山市校地共建产教融合基地建设项目</v>
      </c>
    </row>
    <row r="3177" hidden="1" spans="2:18">
      <c r="B3177" s="40" t="s">
        <v>186</v>
      </c>
      <c r="C3177" s="72">
        <v>45902</v>
      </c>
      <c r="D3177" s="40" t="str">
        <f>VLOOKUP(B3177,辅助信息!E:K,7,FALSE)</f>
        <v>JWDDCD2025072900123</v>
      </c>
      <c r="E3177" s="40" t="str">
        <f>VLOOKUP(F3177,辅助信息!A:B,2,FALSE)</f>
        <v>螺纹钢</v>
      </c>
      <c r="F3177" s="40" t="s">
        <v>46</v>
      </c>
      <c r="G3177" s="36">
        <v>5</v>
      </c>
      <c r="H3177" s="136" t="str">
        <f>IF(SUMIFS('[1]2025年已发货'!$E:$E,'[1]2025年已发货'!$F:$F,C3177,'[1]2025年已发货'!$C:$C,F3177,'[1]2025年已发货'!$G:$G,I3177,'[1]2025年已发货'!$H:$H,J3177)=0,"未发货",SUMIFS('[1]2025年已发货'!$E:$E,'[1]2025年已发货'!$F:$F,C3177,'[1]2025年已发货'!$C:$C,F3177,'[1]2025年已发货'!$G:$G,I3177,'[1]2025年已发货'!$H:$H,J3177))</f>
        <v>未发货</v>
      </c>
      <c r="I3177" s="40" t="str">
        <f>VLOOKUP(B3177,辅助信息!E:I,3,FALSE)</f>
        <v>(乐山市校地共建产教融合基地建设项目二标段)四川省乐山市市中区苏稽镇</v>
      </c>
      <c r="J3177" s="40" t="str">
        <f>VLOOKUP(B3177,辅助信息!E:I,4,FALSE)</f>
        <v>彭江涛</v>
      </c>
      <c r="K3177" s="40">
        <f>VLOOKUP(J3177,辅助信息!H:I,2,FALSE)</f>
        <v>13990276572</v>
      </c>
      <c r="L3177" s="111" t="str">
        <f>VLOOKUP(B3177,辅助信息!E:J,6,FALSE)</f>
        <v>联系实际收货人（彭江涛13990276572）现场要求炉批号控制2个以下，超2个不给予签收。提前联系到场规格及数量</v>
      </c>
      <c r="M3177" s="93">
        <v>45903</v>
      </c>
      <c r="O3177" s="64">
        <f ca="1" t="shared" si="182"/>
        <v>0</v>
      </c>
      <c r="P3177" s="64">
        <f ca="1" t="shared" si="183"/>
        <v>68</v>
      </c>
      <c r="Q3177" s="29" t="str">
        <f>VLOOKUP(B3177,辅助信息!E:M,9,FALSE)</f>
        <v>ZTWM-CDGS-XS-2025-0126-四川机司-乐山市校地共建产教融合基地配套设施项目施工二标段钢筋采购合同</v>
      </c>
      <c r="R3177" s="29" t="str">
        <f>_xlfn._xlws.FILTER(辅助信息!D:D,辅助信息!E:E=B3177)</f>
        <v>乐山市校地共建产教融合基地建设项目</v>
      </c>
    </row>
    <row r="3178" hidden="1" spans="2:18">
      <c r="B3178" s="40" t="s">
        <v>186</v>
      </c>
      <c r="C3178" s="72">
        <v>45902</v>
      </c>
      <c r="D3178" s="40" t="str">
        <f>VLOOKUP(B3178,辅助信息!E:K,7,FALSE)</f>
        <v>JWDDCD2025072900123</v>
      </c>
      <c r="E3178" s="40" t="str">
        <f>VLOOKUP(F3178,辅助信息!A:B,2,FALSE)</f>
        <v>螺纹钢</v>
      </c>
      <c r="F3178" s="40" t="s">
        <v>141</v>
      </c>
      <c r="G3178" s="36">
        <v>15</v>
      </c>
      <c r="H3178" s="136" t="str">
        <f>IF(SUMIFS('[1]2025年已发货'!$E:$E,'[1]2025年已发货'!$F:$F,C3178,'[1]2025年已发货'!$C:$C,F3178,'[1]2025年已发货'!$G:$G,I3178,'[1]2025年已发货'!$H:$H,J3178)=0,"未发货",SUMIFS('[1]2025年已发货'!$E:$E,'[1]2025年已发货'!$F:$F,C3178,'[1]2025年已发货'!$C:$C,F3178,'[1]2025年已发货'!$G:$G,I3178,'[1]2025年已发货'!$H:$H,J3178))</f>
        <v>未发货</v>
      </c>
      <c r="I3178" s="40" t="str">
        <f>VLOOKUP(B3178,辅助信息!E:I,3,FALSE)</f>
        <v>(乐山市校地共建产教融合基地建设项目二标段)四川省乐山市市中区苏稽镇</v>
      </c>
      <c r="J3178" s="40" t="str">
        <f>VLOOKUP(B3178,辅助信息!E:I,4,FALSE)</f>
        <v>彭江涛</v>
      </c>
      <c r="K3178" s="40">
        <f>VLOOKUP(J3178,辅助信息!H:I,2,FALSE)</f>
        <v>13990276572</v>
      </c>
      <c r="L3178" s="111" t="str">
        <f>VLOOKUP(B3178,辅助信息!E:J,6,FALSE)</f>
        <v>联系实际收货人（彭江涛13990276572）现场要求炉批号控制2个以下，超2个不给予签收。提前联系到场规格及数量</v>
      </c>
      <c r="M3178" s="93">
        <v>45903</v>
      </c>
      <c r="O3178" s="64">
        <f ca="1" t="shared" si="182"/>
        <v>0</v>
      </c>
      <c r="P3178" s="64">
        <f ca="1" t="shared" si="183"/>
        <v>68</v>
      </c>
      <c r="Q3178" s="29" t="str">
        <f>VLOOKUP(B3178,辅助信息!E:M,9,FALSE)</f>
        <v>ZTWM-CDGS-XS-2025-0126-四川机司-乐山市校地共建产教融合基地配套设施项目施工二标段钢筋采购合同</v>
      </c>
      <c r="R3178" s="29" t="str">
        <f>_xlfn._xlws.FILTER(辅助信息!D:D,辅助信息!E:E=B3178)</f>
        <v>乐山市校地共建产教融合基地建设项目</v>
      </c>
    </row>
    <row r="3179" hidden="1" spans="2:18">
      <c r="B3179" s="40" t="s">
        <v>186</v>
      </c>
      <c r="C3179" s="72">
        <v>45902</v>
      </c>
      <c r="D3179" s="40" t="str">
        <f>VLOOKUP(B3179,辅助信息!E:K,7,FALSE)</f>
        <v>JWDDCD2025072900123</v>
      </c>
      <c r="E3179" s="40" t="str">
        <f>VLOOKUP(F3179,辅助信息!A:B,2,FALSE)</f>
        <v>螺纹钢</v>
      </c>
      <c r="F3179" s="40" t="s">
        <v>22</v>
      </c>
      <c r="G3179" s="36">
        <v>16</v>
      </c>
      <c r="H3179" s="136" t="str">
        <f>IF(SUMIFS('[1]2025年已发货'!$E:$E,'[1]2025年已发货'!$F:$F,C3179,'[1]2025年已发货'!$C:$C,F3179,'[1]2025年已发货'!$G:$G,I3179,'[1]2025年已发货'!$H:$H,J3179)=0,"未发货",SUMIFS('[1]2025年已发货'!$E:$E,'[1]2025年已发货'!$F:$F,C3179,'[1]2025年已发货'!$C:$C,F3179,'[1]2025年已发货'!$G:$G,I3179,'[1]2025年已发货'!$H:$H,J3179))</f>
        <v>未发货</v>
      </c>
      <c r="I3179" s="40" t="str">
        <f>VLOOKUP(B3179,辅助信息!E:I,3,FALSE)</f>
        <v>(乐山市校地共建产教融合基地建设项目二标段)四川省乐山市市中区苏稽镇</v>
      </c>
      <c r="J3179" s="40" t="str">
        <f>VLOOKUP(B3179,辅助信息!E:I,4,FALSE)</f>
        <v>彭江涛</v>
      </c>
      <c r="K3179" s="40">
        <f>VLOOKUP(J3179,辅助信息!H:I,2,FALSE)</f>
        <v>13990276572</v>
      </c>
      <c r="L3179" s="111" t="str">
        <f>VLOOKUP(B3179,辅助信息!E:J,6,FALSE)</f>
        <v>联系实际收货人（彭江涛13990276572）现场要求炉批号控制2个以下，超2个不给予签收。提前联系到场规格及数量</v>
      </c>
      <c r="M3179" s="93">
        <v>45903</v>
      </c>
      <c r="O3179" s="64">
        <f ca="1" t="shared" si="182"/>
        <v>0</v>
      </c>
      <c r="P3179" s="64">
        <f ca="1" t="shared" si="183"/>
        <v>68</v>
      </c>
      <c r="Q3179" s="29" t="str">
        <f>VLOOKUP(B3179,辅助信息!E:M,9,FALSE)</f>
        <v>ZTWM-CDGS-XS-2025-0126-四川机司-乐山市校地共建产教融合基地配套设施项目施工二标段钢筋采购合同</v>
      </c>
      <c r="R3179" s="29" t="str">
        <f>_xlfn._xlws.FILTER(辅助信息!D:D,辅助信息!E:E=B3179)</f>
        <v>乐山市校地共建产教融合基地建设项目</v>
      </c>
    </row>
    <row r="3180" hidden="1" spans="2:18">
      <c r="B3180" s="40" t="s">
        <v>186</v>
      </c>
      <c r="C3180" s="72">
        <v>45902</v>
      </c>
      <c r="D3180" s="40" t="str">
        <f>VLOOKUP(B3180,辅助信息!E:K,7,FALSE)</f>
        <v>JWDDCD2025072900123</v>
      </c>
      <c r="E3180" s="40" t="str">
        <f>VLOOKUP(F3180,辅助信息!A:B,2,FALSE)</f>
        <v>螺纹钢</v>
      </c>
      <c r="F3180" s="40" t="s">
        <v>142</v>
      </c>
      <c r="G3180" s="36">
        <v>18</v>
      </c>
      <c r="H3180" s="136" t="str">
        <f>IF(SUMIFS('[1]2025年已发货'!$E:$E,'[1]2025年已发货'!$F:$F,C3180,'[1]2025年已发货'!$C:$C,F3180,'[1]2025年已发货'!$G:$G,I3180,'[1]2025年已发货'!$H:$H,J3180)=0,"未发货",SUMIFS('[1]2025年已发货'!$E:$E,'[1]2025年已发货'!$F:$F,C3180,'[1]2025年已发货'!$C:$C,F3180,'[1]2025年已发货'!$G:$G,I3180,'[1]2025年已发货'!$H:$H,J3180))</f>
        <v>未发货</v>
      </c>
      <c r="I3180" s="40" t="str">
        <f>VLOOKUP(B3180,辅助信息!E:I,3,FALSE)</f>
        <v>(乐山市校地共建产教融合基地建设项目二标段)四川省乐山市市中区苏稽镇</v>
      </c>
      <c r="J3180" s="40" t="str">
        <f>VLOOKUP(B3180,辅助信息!E:I,4,FALSE)</f>
        <v>彭江涛</v>
      </c>
      <c r="K3180" s="40">
        <f>VLOOKUP(J3180,辅助信息!H:I,2,FALSE)</f>
        <v>13990276572</v>
      </c>
      <c r="L3180" s="111" t="str">
        <f>VLOOKUP(B3180,辅助信息!E:J,6,FALSE)</f>
        <v>联系实际收货人（彭江涛13990276572）现场要求炉批号控制2个以下，超2个不给予签收。提前联系到场规格及数量</v>
      </c>
      <c r="M3180" s="93">
        <v>45903</v>
      </c>
      <c r="O3180" s="64">
        <f ca="1" t="shared" si="182"/>
        <v>0</v>
      </c>
      <c r="P3180" s="64">
        <f ca="1" t="shared" si="183"/>
        <v>68</v>
      </c>
      <c r="Q3180" s="29" t="str">
        <f>VLOOKUP(B3180,辅助信息!E:M,9,FALSE)</f>
        <v>ZTWM-CDGS-XS-2025-0126-四川机司-乐山市校地共建产教融合基地配套设施项目施工二标段钢筋采购合同</v>
      </c>
      <c r="R3180" s="29" t="str">
        <f>_xlfn._xlws.FILTER(辅助信息!D:D,辅助信息!E:E=B3180)</f>
        <v>乐山市校地共建产教融合基地建设项目</v>
      </c>
    </row>
    <row r="3181" hidden="1" spans="2:18">
      <c r="B3181" s="40" t="s">
        <v>186</v>
      </c>
      <c r="C3181" s="72">
        <v>45902</v>
      </c>
      <c r="D3181" s="40" t="str">
        <f>VLOOKUP(B3181,辅助信息!E:K,7,FALSE)</f>
        <v>JWDDCD2025072900123</v>
      </c>
      <c r="E3181" s="40" t="str">
        <f>VLOOKUP(F3181,辅助信息!A:B,2,FALSE)</f>
        <v>盘螺</v>
      </c>
      <c r="F3181" s="40" t="s">
        <v>41</v>
      </c>
      <c r="G3181" s="36">
        <v>36</v>
      </c>
      <c r="H3181" s="136" t="str">
        <f>IF(SUMIFS('[1]2025年已发货'!$E:$E,'[1]2025年已发货'!$F:$F,C3181,'[1]2025年已发货'!$C:$C,F3181,'[1]2025年已发货'!$G:$G,I3181,'[1]2025年已发货'!$H:$H,J3181)=0,"未发货",SUMIFS('[1]2025年已发货'!$E:$E,'[1]2025年已发货'!$F:$F,C3181,'[1]2025年已发货'!$C:$C,F3181,'[1]2025年已发货'!$G:$G,I3181,'[1]2025年已发货'!$H:$H,J3181))</f>
        <v>未发货</v>
      </c>
      <c r="I3181" s="40" t="str">
        <f>VLOOKUP(B3181,辅助信息!E:I,3,FALSE)</f>
        <v>(乐山市校地共建产教融合基地建设项目二标段)四川省乐山市市中区苏稽镇</v>
      </c>
      <c r="J3181" s="40" t="str">
        <f>VLOOKUP(B3181,辅助信息!E:I,4,FALSE)</f>
        <v>彭江涛</v>
      </c>
      <c r="K3181" s="40">
        <f>VLOOKUP(J3181,辅助信息!H:I,2,FALSE)</f>
        <v>13990276572</v>
      </c>
      <c r="L3181" s="111" t="str">
        <f>VLOOKUP(B3181,辅助信息!E:J,6,FALSE)</f>
        <v>联系实际收货人（彭江涛13990276572）现场要求炉批号控制2个以下，超2个不给予签收。提前联系到场规格及数量</v>
      </c>
      <c r="M3181" s="93">
        <v>45903</v>
      </c>
      <c r="O3181" s="64">
        <f ca="1" t="shared" si="182"/>
        <v>0</v>
      </c>
      <c r="P3181" s="64">
        <f ca="1" t="shared" si="183"/>
        <v>68</v>
      </c>
      <c r="Q3181" s="29" t="str">
        <f>VLOOKUP(B3181,辅助信息!E:M,9,FALSE)</f>
        <v>ZTWM-CDGS-XS-2025-0126-四川机司-乐山市校地共建产教融合基地配套设施项目施工二标段钢筋采购合同</v>
      </c>
      <c r="R3181" s="29" t="str">
        <f>_xlfn._xlws.FILTER(辅助信息!D:D,辅助信息!E:E=B3181)</f>
        <v>乐山市校地共建产教融合基地建设项目</v>
      </c>
    </row>
    <row r="3182" hidden="1" spans="2:18">
      <c r="B3182" s="40" t="s">
        <v>186</v>
      </c>
      <c r="C3182" s="72">
        <v>45902</v>
      </c>
      <c r="D3182" s="40" t="str">
        <f>VLOOKUP(B3182,辅助信息!E:K,7,FALSE)</f>
        <v>JWDDCD2025072900123</v>
      </c>
      <c r="E3182" s="40" t="str">
        <f>VLOOKUP(F3182,辅助信息!A:B,2,FALSE)</f>
        <v>盘螺</v>
      </c>
      <c r="F3182" s="40" t="s">
        <v>26</v>
      </c>
      <c r="G3182" s="36">
        <v>40</v>
      </c>
      <c r="H3182" s="136" t="str">
        <f>IF(SUMIFS('[1]2025年已发货'!$E:$E,'[1]2025年已发货'!$F:$F,C3182,'[1]2025年已发货'!$C:$C,F3182,'[1]2025年已发货'!$G:$G,I3182,'[1]2025年已发货'!$H:$H,J3182)=0,"未发货",SUMIFS('[1]2025年已发货'!$E:$E,'[1]2025年已发货'!$F:$F,C3182,'[1]2025年已发货'!$C:$C,F3182,'[1]2025年已发货'!$G:$G,I3182,'[1]2025年已发货'!$H:$H,J3182))</f>
        <v>未发货</v>
      </c>
      <c r="I3182" s="40" t="str">
        <f>VLOOKUP(B3182,辅助信息!E:I,3,FALSE)</f>
        <v>(乐山市校地共建产教融合基地建设项目二标段)四川省乐山市市中区苏稽镇</v>
      </c>
      <c r="J3182" s="40" t="str">
        <f>VLOOKUP(B3182,辅助信息!E:I,4,FALSE)</f>
        <v>彭江涛</v>
      </c>
      <c r="K3182" s="40">
        <f>VLOOKUP(J3182,辅助信息!H:I,2,FALSE)</f>
        <v>13990276572</v>
      </c>
      <c r="L3182" s="111" t="str">
        <f>VLOOKUP(B3182,辅助信息!E:J,6,FALSE)</f>
        <v>联系实际收货人（彭江涛13990276572）现场要求炉批号控制2个以下，超2个不给予签收。提前联系到场规格及数量</v>
      </c>
      <c r="M3182" s="93">
        <v>45903</v>
      </c>
      <c r="O3182" s="64">
        <f ca="1" t="shared" si="182"/>
        <v>0</v>
      </c>
      <c r="P3182" s="64">
        <f ca="1" t="shared" si="183"/>
        <v>68</v>
      </c>
      <c r="Q3182" s="29" t="str">
        <f>VLOOKUP(B3182,辅助信息!E:M,9,FALSE)</f>
        <v>ZTWM-CDGS-XS-2025-0126-四川机司-乐山市校地共建产教融合基地配套设施项目施工二标段钢筋采购合同</v>
      </c>
      <c r="R3182" s="29" t="str">
        <f>_xlfn._xlws.FILTER(辅助信息!D:D,辅助信息!E:E=B3182)</f>
        <v>乐山市校地共建产教融合基地建设项目</v>
      </c>
    </row>
    <row r="3183" hidden="1" spans="2:18">
      <c r="B3183" s="40" t="s">
        <v>186</v>
      </c>
      <c r="C3183" s="72">
        <v>45902</v>
      </c>
      <c r="D3183" s="40" t="str">
        <f>VLOOKUP(B3183,辅助信息!E:K,7,FALSE)</f>
        <v>JWDDCD2025072900123</v>
      </c>
      <c r="E3183" s="40" t="str">
        <f>VLOOKUP(F3183,辅助信息!A:B,2,FALSE)</f>
        <v>盘螺</v>
      </c>
      <c r="F3183" s="40" t="s">
        <v>40</v>
      </c>
      <c r="G3183" s="36">
        <v>4</v>
      </c>
      <c r="H3183" s="136" t="str">
        <f>IF(SUMIFS('[1]2025年已发货'!$E:$E,'[1]2025年已发货'!$F:$F,C3183,'[1]2025年已发货'!$C:$C,F3183,'[1]2025年已发货'!$G:$G,I3183,'[1]2025年已发货'!$H:$H,J3183)=0,"未发货",SUMIFS('[1]2025年已发货'!$E:$E,'[1]2025年已发货'!$F:$F,C3183,'[1]2025年已发货'!$C:$C,F3183,'[1]2025年已发货'!$G:$G,I3183,'[1]2025年已发货'!$H:$H,J3183))</f>
        <v>未发货</v>
      </c>
      <c r="I3183" s="40" t="str">
        <f>VLOOKUP(B3183,辅助信息!E:I,3,FALSE)</f>
        <v>(乐山市校地共建产教融合基地建设项目二标段)四川省乐山市市中区苏稽镇</v>
      </c>
      <c r="J3183" s="40" t="str">
        <f>VLOOKUP(B3183,辅助信息!E:I,4,FALSE)</f>
        <v>彭江涛</v>
      </c>
      <c r="K3183" s="40">
        <f>VLOOKUP(J3183,辅助信息!H:I,2,FALSE)</f>
        <v>13990276572</v>
      </c>
      <c r="L3183" s="111" t="str">
        <f>VLOOKUP(B3183,辅助信息!E:J,6,FALSE)</f>
        <v>联系实际收货人（彭江涛13990276572）现场要求炉批号控制2个以下，超2个不给予签收。提前联系到场规格及数量</v>
      </c>
      <c r="M3183" s="93">
        <v>45903</v>
      </c>
      <c r="O3183" s="64">
        <f ca="1" t="shared" si="182"/>
        <v>0</v>
      </c>
      <c r="P3183" s="64">
        <f ca="1" t="shared" si="183"/>
        <v>68</v>
      </c>
      <c r="Q3183" s="29" t="str">
        <f>VLOOKUP(B3183,辅助信息!E:M,9,FALSE)</f>
        <v>ZTWM-CDGS-XS-2025-0126-四川机司-乐山市校地共建产教融合基地配套设施项目施工二标段钢筋采购合同</v>
      </c>
      <c r="R3183" s="29" t="str">
        <f>_xlfn._xlws.FILTER(辅助信息!D:D,辅助信息!E:E=B3183)</f>
        <v>乐山市校地共建产教融合基地建设项目</v>
      </c>
    </row>
    <row r="3184" hidden="1" spans="2:18">
      <c r="B3184" s="122" t="s">
        <v>47</v>
      </c>
      <c r="C3184" s="72">
        <v>45903</v>
      </c>
      <c r="D3184" s="122" t="str">
        <f>VLOOKUP(B3184,辅助信息!E:K,7,FALSE)</f>
        <v>JWDDCD2025052800131</v>
      </c>
      <c r="E3184" s="122" t="str">
        <f>VLOOKUP(F3184,辅助信息!A:B,2,FALSE)</f>
        <v>螺纹钢</v>
      </c>
      <c r="F3184" s="122" t="s">
        <v>30</v>
      </c>
      <c r="G3184" s="123">
        <v>6</v>
      </c>
      <c r="H3184" s="136" t="str">
        <f>IF(SUMIFS('[1]2025年已发货'!$E:$E,'[1]2025年已发货'!$F:$F,C3184,'[1]2025年已发货'!$C:$C,F3184,'[1]2025年已发货'!$G:$G,I3184,'[1]2025年已发货'!$H:$H,J3184)=0,"未发货",SUMIFS('[1]2025年已发货'!$E:$E,'[1]2025年已发货'!$F:$F,C3184,'[1]2025年已发货'!$C:$C,F3184,'[1]2025年已发货'!$G:$G,I3184,'[1]2025年已发货'!$H:$H,J3184))</f>
        <v>未发货</v>
      </c>
      <c r="I3184" s="122" t="str">
        <f>VLOOKUP(B3184,辅助信息!E:I,3,FALSE)</f>
        <v>（商投建工达州中医药科技园-1工区）达州市通川区达州中医药职业学院犀牛大道北段</v>
      </c>
      <c r="J3184" s="122" t="str">
        <f>VLOOKUP(B3184,辅助信息!E:I,4,FALSE)</f>
        <v>程黄刚</v>
      </c>
      <c r="K3184" s="122">
        <f>VLOOKUP(J3184,辅助信息!H:I,2,FALSE)</f>
        <v>15108211617</v>
      </c>
      <c r="L3184" s="124" t="str">
        <f>VLOOKUP(B3184,辅助信息!E:J,6,FALSE)</f>
        <v>控制炉批号！多了现场不收！,优先安排达钢,提前联系到场规格及数量</v>
      </c>
      <c r="M3184" s="93">
        <v>45904</v>
      </c>
      <c r="N3184" s="64" t="s">
        <v>214</v>
      </c>
      <c r="O3184" s="64">
        <f ca="1" t="shared" si="182"/>
        <v>0</v>
      </c>
      <c r="P3184" s="146">
        <f ca="1" t="shared" si="183"/>
        <v>67</v>
      </c>
      <c r="Q3184" s="29" t="str">
        <f>VLOOKUP(B3184,辅助信息!E:M,9,FALSE)</f>
        <v>ZTWM-CDGS-XS-2024-0134-商投建工达州中医药科技成果示范园项目</v>
      </c>
      <c r="R3184" s="147" t="str">
        <f>_xlfn._xlws.FILTER(辅助信息!D:D,辅助信息!E:E=B3184)</f>
        <v>商投建工达州中医药科技园</v>
      </c>
    </row>
    <row r="3185" hidden="1" spans="2:18">
      <c r="B3185" s="122" t="s">
        <v>47</v>
      </c>
      <c r="C3185" s="72">
        <v>45903</v>
      </c>
      <c r="D3185" s="122" t="str">
        <f>VLOOKUP(B3185,辅助信息!E:K,7,FALSE)</f>
        <v>JWDDCD2025052800131</v>
      </c>
      <c r="E3185" s="122" t="str">
        <f>VLOOKUP(F3185,辅助信息!A:B,2,FALSE)</f>
        <v>螺纹钢</v>
      </c>
      <c r="F3185" s="122" t="s">
        <v>45</v>
      </c>
      <c r="G3185" s="123">
        <v>3</v>
      </c>
      <c r="H3185" s="136" t="str">
        <f>IF(SUMIFS('[1]2025年已发货'!$E:$E,'[1]2025年已发货'!$F:$F,C3185,'[1]2025年已发货'!$C:$C,F3185,'[1]2025年已发货'!$G:$G,I3185,'[1]2025年已发货'!$H:$H,J3185)=0,"未发货",SUMIFS('[1]2025年已发货'!$E:$E,'[1]2025年已发货'!$F:$F,C3185,'[1]2025年已发货'!$C:$C,F3185,'[1]2025年已发货'!$G:$G,I3185,'[1]2025年已发货'!$H:$H,J3185))</f>
        <v>未发货</v>
      </c>
      <c r="I3185" s="122" t="str">
        <f>VLOOKUP(B3185,辅助信息!E:I,3,FALSE)</f>
        <v>（商投建工达州中医药科技园-1工区）达州市通川区达州中医药职业学院犀牛大道北段</v>
      </c>
      <c r="J3185" s="122" t="str">
        <f>VLOOKUP(B3185,辅助信息!E:I,4,FALSE)</f>
        <v>程黄刚</v>
      </c>
      <c r="K3185" s="122">
        <f>VLOOKUP(J3185,辅助信息!H:I,2,FALSE)</f>
        <v>15108211617</v>
      </c>
      <c r="L3185" s="124" t="str">
        <f>VLOOKUP(B3185,辅助信息!E:J,6,FALSE)</f>
        <v>控制炉批号！多了现场不收！,优先安排达钢,提前联系到场规格及数量</v>
      </c>
      <c r="M3185" s="93">
        <v>45904</v>
      </c>
      <c r="N3185" s="64" t="s">
        <v>214</v>
      </c>
      <c r="O3185" s="64">
        <f ca="1" t="shared" si="182"/>
        <v>0</v>
      </c>
      <c r="P3185" s="146">
        <f ca="1" t="shared" si="183"/>
        <v>67</v>
      </c>
      <c r="Q3185" s="29" t="str">
        <f>VLOOKUP(B3185,辅助信息!E:M,9,FALSE)</f>
        <v>ZTWM-CDGS-XS-2024-0134-商投建工达州中医药科技成果示范园项目</v>
      </c>
      <c r="R3185" s="147" t="str">
        <f>_xlfn._xlws.FILTER(辅助信息!D:D,辅助信息!E:E=B3185)</f>
        <v>商投建工达州中医药科技园</v>
      </c>
    </row>
    <row r="3186" hidden="1" spans="2:18">
      <c r="B3186" s="122" t="s">
        <v>47</v>
      </c>
      <c r="C3186" s="72">
        <v>45903</v>
      </c>
      <c r="D3186" s="122" t="str">
        <f>VLOOKUP(B3186,辅助信息!E:K,7,FALSE)</f>
        <v>JWDDCD2025052800131</v>
      </c>
      <c r="E3186" s="122" t="str">
        <f>VLOOKUP(F3186,辅助信息!A:B,2,FALSE)</f>
        <v>螺纹钢</v>
      </c>
      <c r="F3186" s="122" t="s">
        <v>21</v>
      </c>
      <c r="G3186" s="123">
        <v>6</v>
      </c>
      <c r="H3186" s="136" t="str">
        <f>IF(SUMIFS('[1]2025年已发货'!$E:$E,'[1]2025年已发货'!$F:$F,C3186,'[1]2025年已发货'!$C:$C,F3186,'[1]2025年已发货'!$G:$G,I3186,'[1]2025年已发货'!$H:$H,J3186)=0,"未发货",SUMIFS('[1]2025年已发货'!$E:$E,'[1]2025年已发货'!$F:$F,C3186,'[1]2025年已发货'!$C:$C,F3186,'[1]2025年已发货'!$G:$G,I3186,'[1]2025年已发货'!$H:$H,J3186))</f>
        <v>未发货</v>
      </c>
      <c r="I3186" s="122" t="str">
        <f>VLOOKUP(B3186,辅助信息!E:I,3,FALSE)</f>
        <v>（商投建工达州中医药科技园-1工区）达州市通川区达州中医药职业学院犀牛大道北段</v>
      </c>
      <c r="J3186" s="122" t="str">
        <f>VLOOKUP(B3186,辅助信息!E:I,4,FALSE)</f>
        <v>程黄刚</v>
      </c>
      <c r="K3186" s="122">
        <f>VLOOKUP(J3186,辅助信息!H:I,2,FALSE)</f>
        <v>15108211617</v>
      </c>
      <c r="L3186" s="124" t="str">
        <f>VLOOKUP(B3186,辅助信息!E:J,6,FALSE)</f>
        <v>控制炉批号！多了现场不收！,优先安排达钢,提前联系到场规格及数量</v>
      </c>
      <c r="M3186" s="93">
        <v>45904</v>
      </c>
      <c r="N3186" s="64" t="s">
        <v>214</v>
      </c>
      <c r="O3186" s="64">
        <f ca="1" t="shared" si="182"/>
        <v>0</v>
      </c>
      <c r="P3186" s="146">
        <f ca="1" t="shared" si="183"/>
        <v>67</v>
      </c>
      <c r="Q3186" s="29" t="str">
        <f>VLOOKUP(B3186,辅助信息!E:M,9,FALSE)</f>
        <v>ZTWM-CDGS-XS-2024-0134-商投建工达州中医药科技成果示范园项目</v>
      </c>
      <c r="R3186" s="147" t="str">
        <f>_xlfn._xlws.FILTER(辅助信息!D:D,辅助信息!E:E=B3186)</f>
        <v>商投建工达州中医药科技园</v>
      </c>
    </row>
    <row r="3187" hidden="1" spans="2:18">
      <c r="B3187" s="122" t="s">
        <v>47</v>
      </c>
      <c r="C3187" s="72">
        <v>45903</v>
      </c>
      <c r="D3187" s="122" t="str">
        <f>VLOOKUP(B3187,辅助信息!E:K,7,FALSE)</f>
        <v>JWDDCD2025052800131</v>
      </c>
      <c r="E3187" s="122" t="str">
        <f>VLOOKUP(F3187,辅助信息!A:B,2,FALSE)</f>
        <v>螺纹钢</v>
      </c>
      <c r="F3187" s="122" t="s">
        <v>58</v>
      </c>
      <c r="G3187" s="123">
        <v>12</v>
      </c>
      <c r="H3187" s="136" t="str">
        <f>IF(SUMIFS('[1]2025年已发货'!$E:$E,'[1]2025年已发货'!$F:$F,C3187,'[1]2025年已发货'!$C:$C,F3187,'[1]2025年已发货'!$G:$G,I3187,'[1]2025年已发货'!$H:$H,J3187)=0,"未发货",SUMIFS('[1]2025年已发货'!$E:$E,'[1]2025年已发货'!$F:$F,C3187,'[1]2025年已发货'!$C:$C,F3187,'[1]2025年已发货'!$G:$G,I3187,'[1]2025年已发货'!$H:$H,J3187))</f>
        <v>未发货</v>
      </c>
      <c r="I3187" s="122" t="str">
        <f>VLOOKUP(B3187,辅助信息!E:I,3,FALSE)</f>
        <v>（商投建工达州中医药科技园-1工区）达州市通川区达州中医药职业学院犀牛大道北段</v>
      </c>
      <c r="J3187" s="122" t="str">
        <f>VLOOKUP(B3187,辅助信息!E:I,4,FALSE)</f>
        <v>程黄刚</v>
      </c>
      <c r="K3187" s="122">
        <f>VLOOKUP(J3187,辅助信息!H:I,2,FALSE)</f>
        <v>15108211617</v>
      </c>
      <c r="L3187" s="124" t="str">
        <f>VLOOKUP(B3187,辅助信息!E:J,6,FALSE)</f>
        <v>控制炉批号！多了现场不收！,优先安排达钢,提前联系到场规格及数量</v>
      </c>
      <c r="M3187" s="93">
        <v>45904</v>
      </c>
      <c r="N3187" s="64" t="s">
        <v>214</v>
      </c>
      <c r="O3187" s="64">
        <f ca="1" t="shared" si="182"/>
        <v>0</v>
      </c>
      <c r="P3187" s="146">
        <f ca="1" t="shared" si="183"/>
        <v>67</v>
      </c>
      <c r="Q3187" s="29" t="str">
        <f>VLOOKUP(B3187,辅助信息!E:M,9,FALSE)</f>
        <v>ZTWM-CDGS-XS-2024-0134-商投建工达州中医药科技成果示范园项目</v>
      </c>
      <c r="R3187" s="147" t="str">
        <f>_xlfn._xlws.FILTER(辅助信息!D:D,辅助信息!E:E=B3187)</f>
        <v>商投建工达州中医药科技园</v>
      </c>
    </row>
    <row r="3188" hidden="1" spans="2:18">
      <c r="B3188" s="122" t="s">
        <v>47</v>
      </c>
      <c r="C3188" s="72">
        <v>45903</v>
      </c>
      <c r="D3188" s="122" t="str">
        <f>VLOOKUP(B3188,辅助信息!E:K,7,FALSE)</f>
        <v>JWDDCD2025052800131</v>
      </c>
      <c r="E3188" s="122" t="str">
        <f>VLOOKUP(F3188,辅助信息!A:B,2,FALSE)</f>
        <v>螺纹钢</v>
      </c>
      <c r="F3188" s="122" t="s">
        <v>46</v>
      </c>
      <c r="G3188" s="123">
        <v>6</v>
      </c>
      <c r="H3188" s="136" t="str">
        <f>IF(SUMIFS('[1]2025年已发货'!$E:$E,'[1]2025年已发货'!$F:$F,C3188,'[1]2025年已发货'!$C:$C,F3188,'[1]2025年已发货'!$G:$G,I3188,'[1]2025年已发货'!$H:$H,J3188)=0,"未发货",SUMIFS('[1]2025年已发货'!$E:$E,'[1]2025年已发货'!$F:$F,C3188,'[1]2025年已发货'!$C:$C,F3188,'[1]2025年已发货'!$G:$G,I3188,'[1]2025年已发货'!$H:$H,J3188))</f>
        <v>未发货</v>
      </c>
      <c r="I3188" s="122" t="str">
        <f>VLOOKUP(B3188,辅助信息!E:I,3,FALSE)</f>
        <v>（商投建工达州中医药科技园-1工区）达州市通川区达州中医药职业学院犀牛大道北段</v>
      </c>
      <c r="J3188" s="122" t="str">
        <f>VLOOKUP(B3188,辅助信息!E:I,4,FALSE)</f>
        <v>程黄刚</v>
      </c>
      <c r="K3188" s="122">
        <f>VLOOKUP(J3188,辅助信息!H:I,2,FALSE)</f>
        <v>15108211617</v>
      </c>
      <c r="L3188" s="124" t="str">
        <f>VLOOKUP(B3188,辅助信息!E:J,6,FALSE)</f>
        <v>控制炉批号！多了现场不收！,优先安排达钢,提前联系到场规格及数量</v>
      </c>
      <c r="M3188" s="93">
        <v>45904</v>
      </c>
      <c r="N3188" s="64" t="s">
        <v>214</v>
      </c>
      <c r="O3188" s="64">
        <f ca="1" t="shared" si="182"/>
        <v>0</v>
      </c>
      <c r="P3188" s="146">
        <f ca="1" t="shared" si="183"/>
        <v>67</v>
      </c>
      <c r="Q3188" s="29" t="str">
        <f>VLOOKUP(B3188,辅助信息!E:M,9,FALSE)</f>
        <v>ZTWM-CDGS-XS-2024-0134-商投建工达州中医药科技成果示范园项目</v>
      </c>
      <c r="R3188" s="147" t="str">
        <f>_xlfn._xlws.FILTER(辅助信息!D:D,辅助信息!E:E=B3188)</f>
        <v>商投建工达州中医药科技园</v>
      </c>
    </row>
    <row r="3189" hidden="1" spans="2:18">
      <c r="B3189" s="122" t="s">
        <v>47</v>
      </c>
      <c r="C3189" s="72">
        <v>45903</v>
      </c>
      <c r="D3189" s="122" t="str">
        <f>VLOOKUP(B3189,辅助信息!E:K,7,FALSE)</f>
        <v>JWDDCD2025052800131</v>
      </c>
      <c r="E3189" s="122" t="str">
        <f>VLOOKUP(F3189,辅助信息!A:B,2,FALSE)</f>
        <v>螺纹钢</v>
      </c>
      <c r="F3189" s="122" t="s">
        <v>22</v>
      </c>
      <c r="G3189" s="123">
        <v>6</v>
      </c>
      <c r="H3189" s="136" t="str">
        <f>IF(SUMIFS('[1]2025年已发货'!$E:$E,'[1]2025年已发货'!$F:$F,C3189,'[1]2025年已发货'!$C:$C,F3189,'[1]2025年已发货'!$G:$G,I3189,'[1]2025年已发货'!$H:$H,J3189)=0,"未发货",SUMIFS('[1]2025年已发货'!$E:$E,'[1]2025年已发货'!$F:$F,C3189,'[1]2025年已发货'!$C:$C,F3189,'[1]2025年已发货'!$G:$G,I3189,'[1]2025年已发货'!$H:$H,J3189))</f>
        <v>未发货</v>
      </c>
      <c r="I3189" s="122" t="str">
        <f>VLOOKUP(B3189,辅助信息!E:I,3,FALSE)</f>
        <v>（商投建工达州中医药科技园-1工区）达州市通川区达州中医药职业学院犀牛大道北段</v>
      </c>
      <c r="J3189" s="122" t="str">
        <f>VLOOKUP(B3189,辅助信息!E:I,4,FALSE)</f>
        <v>程黄刚</v>
      </c>
      <c r="K3189" s="122">
        <f>VLOOKUP(J3189,辅助信息!H:I,2,FALSE)</f>
        <v>15108211617</v>
      </c>
      <c r="L3189" s="124" t="str">
        <f>VLOOKUP(B3189,辅助信息!E:J,6,FALSE)</f>
        <v>控制炉批号！多了现场不收！,优先安排达钢,提前联系到场规格及数量</v>
      </c>
      <c r="M3189" s="93">
        <v>45904</v>
      </c>
      <c r="N3189" s="64" t="s">
        <v>214</v>
      </c>
      <c r="O3189" s="64">
        <f ca="1" t="shared" si="182"/>
        <v>0</v>
      </c>
      <c r="P3189" s="146">
        <f ca="1" t="shared" si="183"/>
        <v>67</v>
      </c>
      <c r="Q3189" s="29" t="str">
        <f>VLOOKUP(B3189,辅助信息!E:M,9,FALSE)</f>
        <v>ZTWM-CDGS-XS-2024-0134-商投建工达州中医药科技成果示范园项目</v>
      </c>
      <c r="R3189" s="147" t="str">
        <f>_xlfn._xlws.FILTER(辅助信息!D:D,辅助信息!E:E=B3189)</f>
        <v>商投建工达州中医药科技园</v>
      </c>
    </row>
    <row r="3190" hidden="1" spans="2:18">
      <c r="B3190" s="122" t="s">
        <v>68</v>
      </c>
      <c r="C3190" s="72">
        <v>45903</v>
      </c>
      <c r="D3190" s="122" t="str">
        <f>VLOOKUP(B3190,辅助信息!E:K,7,FALSE)</f>
        <v>JWDDCD2025052800131</v>
      </c>
      <c r="E3190" s="122" t="str">
        <f>VLOOKUP(F3190,辅助信息!A:B,2,FALSE)</f>
        <v>螺纹钢</v>
      </c>
      <c r="F3190" s="122" t="s">
        <v>30</v>
      </c>
      <c r="G3190" s="123">
        <v>42</v>
      </c>
      <c r="H3190" s="136" t="str">
        <f>IF(SUMIFS('[1]2025年已发货'!$E:$E,'[1]2025年已发货'!$F:$F,C3190,'[1]2025年已发货'!$C:$C,F3190,'[1]2025年已发货'!$G:$G,I3190,'[1]2025年已发货'!$H:$H,J3190)=0,"未发货",SUMIFS('[1]2025年已发货'!$E:$E,'[1]2025年已发货'!$F:$F,C3190,'[1]2025年已发货'!$C:$C,F3190,'[1]2025年已发货'!$G:$G,I3190,'[1]2025年已发货'!$H:$H,J3190))</f>
        <v>未发货</v>
      </c>
      <c r="I3190" s="122" t="str">
        <f>VLOOKUP(B3190,辅助信息!E:I,3,FALSE)</f>
        <v>（商投建工达州中医药科技园-2工区-景观桥）达州市通川区达州中医药职业学院犀牛大道北段</v>
      </c>
      <c r="J3190" s="122" t="str">
        <f>VLOOKUP(B3190,辅助信息!E:I,4,FALSE)</f>
        <v>李波</v>
      </c>
      <c r="K3190" s="122">
        <f>VLOOKUP(J3190,辅助信息!H:I,2,FALSE)</f>
        <v>18381899787</v>
      </c>
      <c r="L3190" s="124" t="str">
        <f>VLOOKUP(B3190,辅助信息!E:J,6,FALSE)</f>
        <v>控制炉批号！多了现场不收！,优先安排达钢,提前联系到场规格及数量</v>
      </c>
      <c r="M3190" s="93">
        <v>45904</v>
      </c>
      <c r="N3190" s="64" t="s">
        <v>214</v>
      </c>
      <c r="O3190" s="64">
        <f ca="1" t="shared" si="182"/>
        <v>0</v>
      </c>
      <c r="P3190" s="146">
        <f ca="1" t="shared" si="183"/>
        <v>67</v>
      </c>
      <c r="Q3190" s="29" t="str">
        <f>VLOOKUP(B3190,辅助信息!E:M,9,FALSE)</f>
        <v>ZTWM-CDGS-XS-2024-0134-商投建工达州中医药科技成果示范园项目</v>
      </c>
      <c r="R3190" s="147" t="str">
        <f>_xlfn._xlws.FILTER(辅助信息!D:D,辅助信息!E:E=B3190)</f>
        <v>商投建工达州中医药科技园</v>
      </c>
    </row>
    <row r="3191" hidden="1" spans="2:18">
      <c r="B3191" s="122" t="s">
        <v>68</v>
      </c>
      <c r="C3191" s="72">
        <v>45903</v>
      </c>
      <c r="D3191" s="122" t="str">
        <f>VLOOKUP(B3191,辅助信息!E:K,7,FALSE)</f>
        <v>JWDDCD2025052800131</v>
      </c>
      <c r="E3191" s="122" t="str">
        <f>VLOOKUP(F3191,辅助信息!A:B,2,FALSE)</f>
        <v>螺纹钢</v>
      </c>
      <c r="F3191" s="122" t="s">
        <v>28</v>
      </c>
      <c r="G3191" s="123">
        <v>15</v>
      </c>
      <c r="H3191" s="136" t="str">
        <f>IF(SUMIFS('[1]2025年已发货'!$E:$E,'[1]2025年已发货'!$F:$F,C3191,'[1]2025年已发货'!$C:$C,F3191,'[1]2025年已发货'!$G:$G,I3191,'[1]2025年已发货'!$H:$H,J3191)=0,"未发货",SUMIFS('[1]2025年已发货'!$E:$E,'[1]2025年已发货'!$F:$F,C3191,'[1]2025年已发货'!$C:$C,F3191,'[1]2025年已发货'!$G:$G,I3191,'[1]2025年已发货'!$H:$H,J3191))</f>
        <v>未发货</v>
      </c>
      <c r="I3191" s="122" t="str">
        <f>VLOOKUP(B3191,辅助信息!E:I,3,FALSE)</f>
        <v>（商投建工达州中医药科技园-2工区-景观桥）达州市通川区达州中医药职业学院犀牛大道北段</v>
      </c>
      <c r="J3191" s="122" t="str">
        <f>VLOOKUP(B3191,辅助信息!E:I,4,FALSE)</f>
        <v>李波</v>
      </c>
      <c r="K3191" s="122">
        <f>VLOOKUP(J3191,辅助信息!H:I,2,FALSE)</f>
        <v>18381899787</v>
      </c>
      <c r="L3191" s="124" t="str">
        <f>VLOOKUP(B3191,辅助信息!E:J,6,FALSE)</f>
        <v>控制炉批号！多了现场不收！,优先安排达钢,提前联系到场规格及数量</v>
      </c>
      <c r="M3191" s="93">
        <v>45904</v>
      </c>
      <c r="N3191" s="64" t="s">
        <v>214</v>
      </c>
      <c r="O3191" s="64">
        <f ca="1" t="shared" si="182"/>
        <v>0</v>
      </c>
      <c r="P3191" s="146">
        <f ca="1" t="shared" si="183"/>
        <v>67</v>
      </c>
      <c r="Q3191" s="29" t="str">
        <f>VLOOKUP(B3191,辅助信息!E:M,9,FALSE)</f>
        <v>ZTWM-CDGS-XS-2024-0134-商投建工达州中医药科技成果示范园项目</v>
      </c>
      <c r="R3191" s="147" t="str">
        <f>_xlfn._xlws.FILTER(辅助信息!D:D,辅助信息!E:E=B3191)</f>
        <v>商投建工达州中医药科技园</v>
      </c>
    </row>
    <row r="3192" hidden="1" spans="2:18">
      <c r="B3192" s="40" t="s">
        <v>180</v>
      </c>
      <c r="C3192" s="72">
        <v>45903</v>
      </c>
      <c r="D3192" s="40" t="str">
        <f>VLOOKUP(B3192,辅助信息!E:K,7,FALSE)</f>
        <v>JWDDCD2025052800131</v>
      </c>
      <c r="E3192" s="40" t="str">
        <f>VLOOKUP(F3192,辅助信息!A:B,2,FALSE)</f>
        <v>盘螺</v>
      </c>
      <c r="F3192" s="40" t="s">
        <v>40</v>
      </c>
      <c r="G3192" s="36">
        <v>22</v>
      </c>
      <c r="H3192" s="136">
        <f>IF(SUMIFS('[1]2025年已发货'!$E:$E,'[1]2025年已发货'!$F:$F,C3192,'[1]2025年已发货'!$C:$C,F3192,'[1]2025年已发货'!$G:$G,I3192,'[1]2025年已发货'!$H:$H,J3192)=0,"未发货",SUMIFS('[1]2025年已发货'!$E:$E,'[1]2025年已发货'!$F:$F,C3192,'[1]2025年已发货'!$C:$C,F3192,'[1]2025年已发货'!$G:$G,I3192,'[1]2025年已发货'!$H:$H,J3192))</f>
        <v>20</v>
      </c>
      <c r="I3192" s="40" t="str">
        <f>VLOOKUP(B3192,辅助信息!E:I,3,FALSE)</f>
        <v>（商投建工达州中医药科技园-4工区-8号楼）达州市通川区达州中医药职业学院犀牛大道北段</v>
      </c>
      <c r="J3192" s="40" t="str">
        <f>VLOOKUP(B3192,辅助信息!E:I,4,FALSE)</f>
        <v>张扬</v>
      </c>
      <c r="K3192" s="40">
        <f>VLOOKUP(J3192,辅助信息!H:I,2,FALSE)</f>
        <v>18381904567</v>
      </c>
      <c r="L3192" s="111" t="str">
        <f>VLOOKUP(B3192,辅助信息!E:J,6,FALSE)</f>
        <v>控制炉批号！多了现场不收！,优先安排达钢,提前联系到场规格及数量</v>
      </c>
      <c r="M3192" s="93">
        <v>45903</v>
      </c>
      <c r="O3192" s="64">
        <f ca="1" t="shared" si="182"/>
        <v>0</v>
      </c>
      <c r="P3192" s="64">
        <f ca="1" t="shared" si="183"/>
        <v>68</v>
      </c>
      <c r="Q3192" s="29" t="str">
        <f>VLOOKUP(B3192,辅助信息!E:M,9,FALSE)</f>
        <v>ZTWM-CDGS-XS-2024-0134-商投建工达州中医药科技成果示范园项目</v>
      </c>
      <c r="R3192" s="29" t="str">
        <f>_xlfn._xlws.FILTER(辅助信息!D:D,辅助信息!E:E=B3192)</f>
        <v>商投建工达州中医药科技园</v>
      </c>
    </row>
    <row r="3193" hidden="1" spans="2:18">
      <c r="B3193" s="40" t="s">
        <v>180</v>
      </c>
      <c r="C3193" s="72">
        <v>45903</v>
      </c>
      <c r="D3193" s="40" t="str">
        <f>VLOOKUP(B3193,辅助信息!E:K,7,FALSE)</f>
        <v>JWDDCD2025052800131</v>
      </c>
      <c r="E3193" s="40" t="str">
        <f>VLOOKUP(F3193,辅助信息!A:B,2,FALSE)</f>
        <v>螺纹钢</v>
      </c>
      <c r="F3193" s="40" t="s">
        <v>58</v>
      </c>
      <c r="G3193" s="36">
        <v>12</v>
      </c>
      <c r="H3193" s="136">
        <f>IF(SUMIFS('[1]2025年已发货'!$E:$E,'[1]2025年已发货'!$F:$F,C3193,'[1]2025年已发货'!$C:$C,F3193,'[1]2025年已发货'!$G:$G,I3193,'[1]2025年已发货'!$H:$H,J3193)=0,"未发货",SUMIFS('[1]2025年已发货'!$E:$E,'[1]2025年已发货'!$F:$F,C3193,'[1]2025年已发货'!$C:$C,F3193,'[1]2025年已发货'!$G:$G,I3193,'[1]2025年已发货'!$H:$H,J3193))</f>
        <v>12</v>
      </c>
      <c r="I3193" s="40" t="str">
        <f>VLOOKUP(B3193,辅助信息!E:I,3,FALSE)</f>
        <v>（商投建工达州中医药科技园-4工区-8号楼）达州市通川区达州中医药职业学院犀牛大道北段</v>
      </c>
      <c r="J3193" s="40" t="str">
        <f>VLOOKUP(B3193,辅助信息!E:I,4,FALSE)</f>
        <v>张扬</v>
      </c>
      <c r="K3193" s="40">
        <f>VLOOKUP(J3193,辅助信息!H:I,2,FALSE)</f>
        <v>18381904567</v>
      </c>
      <c r="L3193" s="111" t="str">
        <f>VLOOKUP(B3193,辅助信息!E:J,6,FALSE)</f>
        <v>控制炉批号！多了现场不收！,优先安排达钢,提前联系到场规格及数量</v>
      </c>
      <c r="M3193" s="93">
        <v>45903</v>
      </c>
      <c r="O3193" s="64">
        <f ca="1" t="shared" si="182"/>
        <v>0</v>
      </c>
      <c r="P3193" s="64">
        <f ca="1" t="shared" si="183"/>
        <v>68</v>
      </c>
      <c r="Q3193" s="29" t="str">
        <f>VLOOKUP(B3193,辅助信息!E:M,9,FALSE)</f>
        <v>ZTWM-CDGS-XS-2024-0134-商投建工达州中医药科技成果示范园项目</v>
      </c>
      <c r="R3193" s="29" t="str">
        <f>_xlfn._xlws.FILTER(辅助信息!D:D,辅助信息!E:E=B3193)</f>
        <v>商投建工达州中医药科技园</v>
      </c>
    </row>
    <row r="3194" hidden="1" spans="2:18">
      <c r="B3194" s="40" t="s">
        <v>180</v>
      </c>
      <c r="C3194" s="72">
        <v>45903</v>
      </c>
      <c r="D3194" s="40" t="str">
        <f>VLOOKUP(B3194,辅助信息!E:K,7,FALSE)</f>
        <v>JWDDCD2025052800131</v>
      </c>
      <c r="E3194" s="40" t="str">
        <f>VLOOKUP(F3194,辅助信息!A:B,2,FALSE)</f>
        <v>螺纹钢</v>
      </c>
      <c r="F3194" s="40" t="s">
        <v>22</v>
      </c>
      <c r="G3194" s="36">
        <v>13</v>
      </c>
      <c r="H3194" s="136">
        <f>IF(SUMIFS('[1]2025年已发货'!$E:$E,'[1]2025年已发货'!$F:$F,C3194,'[1]2025年已发货'!$C:$C,F3194,'[1]2025年已发货'!$G:$G,I3194,'[1]2025年已发货'!$H:$H,J3194)=0,"未发货",SUMIFS('[1]2025年已发货'!$E:$E,'[1]2025年已发货'!$F:$F,C3194,'[1]2025年已发货'!$C:$C,F3194,'[1]2025年已发货'!$G:$G,I3194,'[1]2025年已发货'!$H:$H,J3194))</f>
        <v>12</v>
      </c>
      <c r="I3194" s="40" t="str">
        <f>VLOOKUP(B3194,辅助信息!E:I,3,FALSE)</f>
        <v>（商投建工达州中医药科技园-4工区-8号楼）达州市通川区达州中医药职业学院犀牛大道北段</v>
      </c>
      <c r="J3194" s="40" t="str">
        <f>VLOOKUP(B3194,辅助信息!E:I,4,FALSE)</f>
        <v>张扬</v>
      </c>
      <c r="K3194" s="40">
        <f>VLOOKUP(J3194,辅助信息!H:I,2,FALSE)</f>
        <v>18381904567</v>
      </c>
      <c r="L3194" s="111" t="str">
        <f>VLOOKUP(B3194,辅助信息!E:J,6,FALSE)</f>
        <v>控制炉批号！多了现场不收！,优先安排达钢,提前联系到场规格及数量</v>
      </c>
      <c r="M3194" s="93">
        <v>45903</v>
      </c>
      <c r="O3194" s="64">
        <f ca="1" t="shared" si="182"/>
        <v>0</v>
      </c>
      <c r="P3194" s="64">
        <f ca="1" t="shared" si="183"/>
        <v>68</v>
      </c>
      <c r="Q3194" s="29" t="str">
        <f>VLOOKUP(B3194,辅助信息!E:M,9,FALSE)</f>
        <v>ZTWM-CDGS-XS-2024-0134-商投建工达州中医药科技成果示范园项目</v>
      </c>
      <c r="R3194" s="29" t="str">
        <f>_xlfn._xlws.FILTER(辅助信息!D:D,辅助信息!E:E=B3194)</f>
        <v>商投建工达州中医药科技园</v>
      </c>
    </row>
    <row r="3195" hidden="1" spans="2:18">
      <c r="B3195" s="40" t="s">
        <v>163</v>
      </c>
      <c r="C3195" s="72">
        <v>45903</v>
      </c>
      <c r="D3195" s="40" t="str">
        <f>VLOOKUP(B3195,辅助信息!E:K,7,FALSE)</f>
        <v>JWDDCD2025052800131</v>
      </c>
      <c r="E3195" s="40" t="str">
        <f>VLOOKUP(F3195,辅助信息!A:B,2,FALSE)</f>
        <v>盘螺</v>
      </c>
      <c r="F3195" s="40" t="s">
        <v>40</v>
      </c>
      <c r="G3195" s="36">
        <v>15</v>
      </c>
      <c r="H3195" s="136"/>
      <c r="I3195" s="40" t="str">
        <f>VLOOKUP(B3195,辅助信息!E:I,3,FALSE)</f>
        <v>（商投建工达州中医药科技园-4工区-9号楼）达州市通川区达州中医药职业学院犀牛大道北段</v>
      </c>
      <c r="J3195" s="40" t="str">
        <f>VLOOKUP(B3195,辅助信息!E:I,4,FALSE)</f>
        <v>张扬</v>
      </c>
      <c r="K3195" s="40">
        <f>VLOOKUP(J3195,辅助信息!H:I,2,FALSE)</f>
        <v>18381904567</v>
      </c>
      <c r="L3195" s="111" t="str">
        <f>VLOOKUP(B3195,辅助信息!E:J,6,FALSE)</f>
        <v>控制炉批号！多了现场不收！,优先安排达钢,提前联系到场规格及数量</v>
      </c>
      <c r="M3195" s="93">
        <v>45903</v>
      </c>
      <c r="O3195" s="64">
        <f ca="1" t="shared" si="182"/>
        <v>0</v>
      </c>
      <c r="P3195" s="64">
        <f ca="1" t="shared" si="183"/>
        <v>68</v>
      </c>
      <c r="Q3195" s="29" t="str">
        <f>VLOOKUP(B3195,辅助信息!E:M,9,FALSE)</f>
        <v>ZTWM-CDGS-XS-2024-0134-商投建工达州中医药科技成果示范园项目</v>
      </c>
      <c r="R3195" s="29" t="str">
        <f>_xlfn._xlws.FILTER(辅助信息!D:D,辅助信息!E:E=B3195)</f>
        <v>商投建工达州中医药科技园</v>
      </c>
    </row>
    <row r="3196" hidden="1" spans="2:18">
      <c r="B3196" s="40" t="s">
        <v>163</v>
      </c>
      <c r="C3196" s="72">
        <v>45903</v>
      </c>
      <c r="D3196" s="40" t="str">
        <f>VLOOKUP(B3196,辅助信息!E:K,7,FALSE)</f>
        <v>JWDDCD2025052800131</v>
      </c>
      <c r="E3196" s="40" t="str">
        <f>VLOOKUP(F3196,辅助信息!A:B,2,FALSE)</f>
        <v>螺纹钢</v>
      </c>
      <c r="F3196" s="40" t="s">
        <v>33</v>
      </c>
      <c r="G3196" s="36">
        <v>10</v>
      </c>
      <c r="H3196" s="136">
        <f>IF(SUMIFS('[1]2025年已发货'!$E:$E,'[1]2025年已发货'!$F:$F,C3196,'[1]2025年已发货'!$C:$C,F3196,'[1]2025年已发货'!$G:$G,I3196,'[1]2025年已发货'!$H:$H,J3196)=0,"未发货",SUMIFS('[1]2025年已发货'!$E:$E,'[1]2025年已发货'!$F:$F,C3196,'[1]2025年已发货'!$C:$C,F3196,'[1]2025年已发货'!$G:$G,I3196,'[1]2025年已发货'!$H:$H,J3196))</f>
        <v>9</v>
      </c>
      <c r="I3196" s="40" t="str">
        <f>VLOOKUP(B3196,辅助信息!E:I,3,FALSE)</f>
        <v>（商投建工达州中医药科技园-4工区-9号楼）达州市通川区达州中医药职业学院犀牛大道北段</v>
      </c>
      <c r="J3196" s="40" t="str">
        <f>VLOOKUP(B3196,辅助信息!E:I,4,FALSE)</f>
        <v>张扬</v>
      </c>
      <c r="K3196" s="40">
        <f>VLOOKUP(J3196,辅助信息!H:I,2,FALSE)</f>
        <v>18381904567</v>
      </c>
      <c r="L3196" s="111" t="str">
        <f>VLOOKUP(B3196,辅助信息!E:J,6,FALSE)</f>
        <v>控制炉批号！多了现场不收！,优先安排达钢,提前联系到场规格及数量</v>
      </c>
      <c r="M3196" s="93">
        <v>45903</v>
      </c>
      <c r="O3196" s="64">
        <f ca="1" t="shared" si="182"/>
        <v>0</v>
      </c>
      <c r="P3196" s="64">
        <f ca="1" t="shared" si="183"/>
        <v>68</v>
      </c>
      <c r="Q3196" s="29" t="str">
        <f>VLOOKUP(B3196,辅助信息!E:M,9,FALSE)</f>
        <v>ZTWM-CDGS-XS-2024-0134-商投建工达州中医药科技成果示范园项目</v>
      </c>
      <c r="R3196" s="29" t="str">
        <f>_xlfn._xlws.FILTER(辅助信息!D:D,辅助信息!E:E=B3196)</f>
        <v>商投建工达州中医药科技园</v>
      </c>
    </row>
    <row r="3197" hidden="1" spans="2:18">
      <c r="B3197" s="40" t="s">
        <v>163</v>
      </c>
      <c r="C3197" s="72">
        <v>45903</v>
      </c>
      <c r="D3197" s="40" t="str">
        <f>VLOOKUP(B3197,辅助信息!E:K,7,FALSE)</f>
        <v>JWDDCD2025052800131</v>
      </c>
      <c r="E3197" s="40" t="str">
        <f>VLOOKUP(F3197,辅助信息!A:B,2,FALSE)</f>
        <v>螺纹钢</v>
      </c>
      <c r="F3197" s="40" t="s">
        <v>18</v>
      </c>
      <c r="G3197" s="36">
        <v>10</v>
      </c>
      <c r="H3197" s="136">
        <f>IF(SUMIFS('[1]2025年已发货'!$E:$E,'[1]2025年已发货'!$F:$F,C3197,'[1]2025年已发货'!$C:$C,F3197,'[1]2025年已发货'!$G:$G,I3197,'[1]2025年已发货'!$H:$H,J3197)=0,"未发货",SUMIFS('[1]2025年已发货'!$E:$E,'[1]2025年已发货'!$F:$F,C3197,'[1]2025年已发货'!$C:$C,F3197,'[1]2025年已发货'!$G:$G,I3197,'[1]2025年已发货'!$H:$H,J3197))</f>
        <v>9</v>
      </c>
      <c r="I3197" s="40" t="str">
        <f>VLOOKUP(B3197,辅助信息!E:I,3,FALSE)</f>
        <v>（商投建工达州中医药科技园-4工区-9号楼）达州市通川区达州中医药职业学院犀牛大道北段</v>
      </c>
      <c r="J3197" s="40" t="str">
        <f>VLOOKUP(B3197,辅助信息!E:I,4,FALSE)</f>
        <v>张扬</v>
      </c>
      <c r="K3197" s="40">
        <f>VLOOKUP(J3197,辅助信息!H:I,2,FALSE)</f>
        <v>18381904567</v>
      </c>
      <c r="L3197" s="111" t="str">
        <f>VLOOKUP(B3197,辅助信息!E:J,6,FALSE)</f>
        <v>控制炉批号！多了现场不收！,优先安排达钢,提前联系到场规格及数量</v>
      </c>
      <c r="M3197" s="93">
        <v>45903</v>
      </c>
      <c r="O3197" s="64">
        <f ca="1" t="shared" si="182"/>
        <v>0</v>
      </c>
      <c r="P3197" s="64">
        <f ca="1" t="shared" si="183"/>
        <v>68</v>
      </c>
      <c r="Q3197" s="29" t="str">
        <f>VLOOKUP(B3197,辅助信息!E:M,9,FALSE)</f>
        <v>ZTWM-CDGS-XS-2024-0134-商投建工达州中医药科技成果示范园项目</v>
      </c>
      <c r="R3197" s="29" t="str">
        <f>_xlfn._xlws.FILTER(辅助信息!D:D,辅助信息!E:E=B3197)</f>
        <v>商投建工达州中医药科技园</v>
      </c>
    </row>
    <row r="3198" hidden="1" spans="2:18">
      <c r="B3198" s="40" t="s">
        <v>163</v>
      </c>
      <c r="C3198" s="72">
        <v>45903</v>
      </c>
      <c r="D3198" s="40" t="str">
        <f>VLOOKUP(B3198,辅助信息!E:K,7,FALSE)</f>
        <v>JWDDCD2025052800131</v>
      </c>
      <c r="E3198" s="40" t="str">
        <f>VLOOKUP(F3198,辅助信息!A:B,2,FALSE)</f>
        <v>盘螺</v>
      </c>
      <c r="F3198" s="40" t="s">
        <v>49</v>
      </c>
      <c r="G3198" s="36">
        <v>5</v>
      </c>
      <c r="H3198" s="136">
        <f>IF(SUMIFS('[1]2025年已发货'!$E:$E,'[1]2025年已发货'!$F:$F,C3198,'[1]2025年已发货'!$C:$C,F3198,'[1]2025年已发货'!$G:$G,I3198,'[1]2025年已发货'!$H:$H,J3198)=0,"未发货",SUMIFS('[1]2025年已发货'!$E:$E,'[1]2025年已发货'!$F:$F,C3198,'[1]2025年已发货'!$C:$C,F3198,'[1]2025年已发货'!$G:$G,I3198,'[1]2025年已发货'!$H:$H,J3198))</f>
        <v>5</v>
      </c>
      <c r="I3198" s="40" t="str">
        <f>VLOOKUP(B3198,辅助信息!E:I,3,FALSE)</f>
        <v>（商投建工达州中医药科技园-4工区-9号楼）达州市通川区达州中医药职业学院犀牛大道北段</v>
      </c>
      <c r="J3198" s="40" t="str">
        <f>VLOOKUP(B3198,辅助信息!E:I,4,FALSE)</f>
        <v>张扬</v>
      </c>
      <c r="K3198" s="40">
        <f>VLOOKUP(J3198,辅助信息!H:I,2,FALSE)</f>
        <v>18381904567</v>
      </c>
      <c r="L3198" s="111" t="str">
        <f>VLOOKUP(B3198,辅助信息!E:J,6,FALSE)</f>
        <v>控制炉批号！多了现场不收！,优先安排达钢,提前联系到场规格及数量</v>
      </c>
      <c r="M3198" s="93">
        <v>45904</v>
      </c>
      <c r="O3198" s="64">
        <f ca="1" t="shared" si="182"/>
        <v>0</v>
      </c>
      <c r="P3198" s="64">
        <f ca="1" t="shared" si="183"/>
        <v>67</v>
      </c>
      <c r="Q3198" s="29" t="str">
        <f>VLOOKUP(B3198,辅助信息!E:M,9,FALSE)</f>
        <v>ZTWM-CDGS-XS-2024-0134-商投建工达州中医药科技成果示范园项目</v>
      </c>
      <c r="R3198" s="29" t="str">
        <f>_xlfn._xlws.FILTER(辅助信息!D:D,辅助信息!E:E=B3198)</f>
        <v>商投建工达州中医药科技园</v>
      </c>
    </row>
    <row r="3199" hidden="1" spans="2:18">
      <c r="B3199" s="40" t="s">
        <v>163</v>
      </c>
      <c r="C3199" s="72">
        <v>45903</v>
      </c>
      <c r="D3199" s="40" t="str">
        <f>VLOOKUP(B3199,辅助信息!E:K,7,FALSE)</f>
        <v>JWDDCD2025052800131</v>
      </c>
      <c r="E3199" s="40" t="str">
        <f>VLOOKUP(F3199,辅助信息!A:B,2,FALSE)</f>
        <v>盘螺</v>
      </c>
      <c r="F3199" s="40" t="s">
        <v>40</v>
      </c>
      <c r="G3199" s="36">
        <v>24</v>
      </c>
      <c r="H3199" s="136">
        <f>IF(SUMIFS('[1]2025年已发货'!$E:$E,'[1]2025年已发货'!$F:$F,C3199,'[1]2025年已发货'!$C:$C,F3199,'[1]2025年已发货'!$G:$G,I3199,'[1]2025年已发货'!$H:$H,J3199)=0,"未发货",SUMIFS('[1]2025年已发货'!$E:$E,'[1]2025年已发货'!$F:$F,C3199,'[1]2025年已发货'!$C:$C,F3199,'[1]2025年已发货'!$G:$G,I3199,'[1]2025年已发货'!$H:$H,J3199))</f>
        <v>24</v>
      </c>
      <c r="I3199" s="40" t="str">
        <f>VLOOKUP(B3199,辅助信息!E:I,3,FALSE)</f>
        <v>（商投建工达州中医药科技园-4工区-9号楼）达州市通川区达州中医药职业学院犀牛大道北段</v>
      </c>
      <c r="J3199" s="40" t="str">
        <f>VLOOKUP(B3199,辅助信息!E:I,4,FALSE)</f>
        <v>张扬</v>
      </c>
      <c r="K3199" s="40">
        <f>VLOOKUP(J3199,辅助信息!H:I,2,FALSE)</f>
        <v>18381904567</v>
      </c>
      <c r="L3199" s="111" t="str">
        <f>VLOOKUP(B3199,辅助信息!E:J,6,FALSE)</f>
        <v>控制炉批号！多了现场不收！,优先安排达钢,提前联系到场规格及数量</v>
      </c>
      <c r="M3199" s="93">
        <v>45904</v>
      </c>
      <c r="O3199" s="64">
        <f ca="1" t="shared" si="182"/>
        <v>0</v>
      </c>
      <c r="P3199" s="64">
        <f ca="1" t="shared" si="183"/>
        <v>67</v>
      </c>
      <c r="Q3199" s="29" t="str">
        <f>VLOOKUP(B3199,辅助信息!E:M,9,FALSE)</f>
        <v>ZTWM-CDGS-XS-2024-0134-商投建工达州中医药科技成果示范园项目</v>
      </c>
      <c r="R3199" s="29" t="str">
        <f>_xlfn._xlws.FILTER(辅助信息!D:D,辅助信息!E:E=B3199)</f>
        <v>商投建工达州中医药科技园</v>
      </c>
    </row>
    <row r="3200" hidden="1" spans="2:18">
      <c r="B3200" s="40" t="s">
        <v>163</v>
      </c>
      <c r="C3200" s="72">
        <v>45903</v>
      </c>
      <c r="D3200" s="40" t="str">
        <f>VLOOKUP(B3200,辅助信息!E:K,7,FALSE)</f>
        <v>JWDDCD2025052800131</v>
      </c>
      <c r="E3200" s="40" t="str">
        <f>VLOOKUP(F3200,辅助信息!A:B,2,FALSE)</f>
        <v>盘螺</v>
      </c>
      <c r="F3200" s="40" t="s">
        <v>41</v>
      </c>
      <c r="G3200" s="36">
        <v>7.5</v>
      </c>
      <c r="H3200" s="136">
        <f>IF(SUMIFS('[1]2025年已发货'!$E:$E,'[1]2025年已发货'!$F:$F,C3200,'[1]2025年已发货'!$C:$C,F3200,'[1]2025年已发货'!$G:$G,I3200,'[1]2025年已发货'!$H:$H,J3200)=0,"未发货",SUMIFS('[1]2025年已发货'!$E:$E,'[1]2025年已发货'!$F:$F,C3200,'[1]2025年已发货'!$C:$C,F3200,'[1]2025年已发货'!$G:$G,I3200,'[1]2025年已发货'!$H:$H,J3200))</f>
        <v>7.5</v>
      </c>
      <c r="I3200" s="40" t="str">
        <f>VLOOKUP(B3200,辅助信息!E:I,3,FALSE)</f>
        <v>（商投建工达州中医药科技园-4工区-9号楼）达州市通川区达州中医药职业学院犀牛大道北段</v>
      </c>
      <c r="J3200" s="40" t="str">
        <f>VLOOKUP(B3200,辅助信息!E:I,4,FALSE)</f>
        <v>张扬</v>
      </c>
      <c r="K3200" s="40">
        <f>VLOOKUP(J3200,辅助信息!H:I,2,FALSE)</f>
        <v>18381904567</v>
      </c>
      <c r="L3200" s="111" t="str">
        <f>VLOOKUP(B3200,辅助信息!E:J,6,FALSE)</f>
        <v>控制炉批号！多了现场不收！,优先安排达钢,提前联系到场规格及数量</v>
      </c>
      <c r="M3200" s="93">
        <v>45904</v>
      </c>
      <c r="O3200" s="64">
        <f ca="1" t="shared" si="182"/>
        <v>0</v>
      </c>
      <c r="P3200" s="64">
        <f ca="1" t="shared" si="183"/>
        <v>67</v>
      </c>
      <c r="Q3200" s="29" t="str">
        <f>VLOOKUP(B3200,辅助信息!E:M,9,FALSE)</f>
        <v>ZTWM-CDGS-XS-2024-0134-商投建工达州中医药科技成果示范园项目</v>
      </c>
      <c r="R3200" s="29" t="str">
        <f>_xlfn._xlws.FILTER(辅助信息!D:D,辅助信息!E:E=B3200)</f>
        <v>商投建工达州中医药科技园</v>
      </c>
    </row>
    <row r="3201" hidden="1" spans="1:18">
      <c r="A3201" s="84" t="s">
        <v>213</v>
      </c>
      <c r="B3201" s="40" t="s">
        <v>147</v>
      </c>
      <c r="C3201" s="72">
        <v>45903</v>
      </c>
      <c r="D3201" s="40" t="str">
        <f>VLOOKUP(B3201,辅助信息!E:K,7,FALSE)</f>
        <v>JWDDCD2025052800131</v>
      </c>
      <c r="E3201" s="40" t="str">
        <f>VLOOKUP(F3201,辅助信息!A:B,2,FALSE)</f>
        <v>螺纹钢</v>
      </c>
      <c r="F3201" s="137" t="s">
        <v>27</v>
      </c>
      <c r="G3201" s="36">
        <v>9</v>
      </c>
      <c r="H3201" s="136">
        <v>9</v>
      </c>
      <c r="I3201" s="40" t="str">
        <f>VLOOKUP(B3201,辅助信息!E:I,3,FALSE)</f>
        <v>（商投建工达州中医药科技园-4工区-11号楼）达州市通川区达州中医药职业学院犀牛大道北段</v>
      </c>
      <c r="J3201" s="40" t="str">
        <f>VLOOKUP(B3201,辅助信息!E:I,4,FALSE)</f>
        <v>张扬</v>
      </c>
      <c r="K3201" s="40">
        <f>VLOOKUP(J3201,辅助信息!H:I,2,FALSE)</f>
        <v>18381904567</v>
      </c>
      <c r="L3201" s="111" t="str">
        <f>VLOOKUP(B3201,辅助信息!E:J,6,FALSE)</f>
        <v>控制炉批号！多了现场不收！,优先安排达钢,提前联系到场规格及数量</v>
      </c>
      <c r="M3201" s="93">
        <v>45904</v>
      </c>
      <c r="O3201" s="64">
        <f ca="1" t="shared" si="182"/>
        <v>0</v>
      </c>
      <c r="P3201" s="64">
        <f ca="1" t="shared" si="183"/>
        <v>67</v>
      </c>
      <c r="Q3201" s="29" t="str">
        <f>VLOOKUP(B3201,辅助信息!E:M,9,FALSE)</f>
        <v>ZTWM-CDGS-XS-2024-0134-商投建工达州中医药科技成果示范园项目</v>
      </c>
      <c r="R3201" s="29" t="str">
        <f>_xlfn._xlws.FILTER(辅助信息!D:D,辅助信息!E:E=B3201)</f>
        <v>商投建工达州中医药科技园</v>
      </c>
    </row>
    <row r="3202" hidden="1" spans="1:18">
      <c r="A3202" s="84"/>
      <c r="B3202" s="40" t="s">
        <v>147</v>
      </c>
      <c r="C3202" s="72">
        <v>45903</v>
      </c>
      <c r="D3202" s="40" t="str">
        <f>VLOOKUP(B3202,辅助信息!E:K,7,FALSE)</f>
        <v>JWDDCD2025052800131</v>
      </c>
      <c r="E3202" s="40" t="str">
        <f>VLOOKUP(F3202,辅助信息!A:B,2,FALSE)</f>
        <v>盘螺</v>
      </c>
      <c r="F3202" s="40" t="s">
        <v>40</v>
      </c>
      <c r="G3202" s="36">
        <v>15</v>
      </c>
      <c r="H3202" s="136">
        <v>15</v>
      </c>
      <c r="I3202" s="40" t="str">
        <f>VLOOKUP(B3202,辅助信息!E:I,3,FALSE)</f>
        <v>（商投建工达州中医药科技园-4工区-11号楼）达州市通川区达州中医药职业学院犀牛大道北段</v>
      </c>
      <c r="J3202" s="40" t="str">
        <f>VLOOKUP(B3202,辅助信息!E:I,4,FALSE)</f>
        <v>张扬</v>
      </c>
      <c r="K3202" s="40">
        <f>VLOOKUP(J3202,辅助信息!H:I,2,FALSE)</f>
        <v>18381904567</v>
      </c>
      <c r="L3202" s="111" t="str">
        <f>VLOOKUP(B3202,辅助信息!E:J,6,FALSE)</f>
        <v>控制炉批号！多了现场不收！,优先安排达钢,提前联系到场规格及数量</v>
      </c>
      <c r="M3202" s="93">
        <v>45904</v>
      </c>
      <c r="O3202" s="64">
        <f ca="1" t="shared" si="182"/>
        <v>0</v>
      </c>
      <c r="P3202" s="64">
        <f ca="1" t="shared" si="183"/>
        <v>67</v>
      </c>
      <c r="Q3202" s="29" t="str">
        <f>VLOOKUP(B3202,辅助信息!E:M,9,FALSE)</f>
        <v>ZTWM-CDGS-XS-2024-0134-商投建工达州中医药科技成果示范园项目</v>
      </c>
      <c r="R3202" s="29" t="str">
        <f>_xlfn._xlws.FILTER(辅助信息!D:D,辅助信息!E:E=B3202)</f>
        <v>商投建工达州中医药科技园</v>
      </c>
    </row>
    <row r="3203" hidden="1" spans="1:18">
      <c r="A3203" s="84"/>
      <c r="B3203" s="40" t="s">
        <v>147</v>
      </c>
      <c r="C3203" s="72">
        <v>45903</v>
      </c>
      <c r="D3203" s="40" t="str">
        <f>VLOOKUP(B3203,辅助信息!E:K,7,FALSE)</f>
        <v>JWDDCD2025052800131</v>
      </c>
      <c r="E3203" s="40" t="str">
        <f>VLOOKUP(F3203,辅助信息!A:B,2,FALSE)</f>
        <v>螺纹钢</v>
      </c>
      <c r="F3203" s="40" t="s">
        <v>58</v>
      </c>
      <c r="G3203" s="36">
        <v>12</v>
      </c>
      <c r="H3203" s="136">
        <v>12</v>
      </c>
      <c r="I3203" s="40" t="str">
        <f>VLOOKUP(B3203,辅助信息!E:I,3,FALSE)</f>
        <v>（商投建工达州中医药科技园-4工区-11号楼）达州市通川区达州中医药职业学院犀牛大道北段</v>
      </c>
      <c r="J3203" s="40" t="str">
        <f>VLOOKUP(B3203,辅助信息!E:I,4,FALSE)</f>
        <v>张扬</v>
      </c>
      <c r="K3203" s="40">
        <f>VLOOKUP(J3203,辅助信息!H:I,2,FALSE)</f>
        <v>18381904567</v>
      </c>
      <c r="L3203" s="111" t="str">
        <f>VLOOKUP(B3203,辅助信息!E:J,6,FALSE)</f>
        <v>控制炉批号！多了现场不收！,优先安排达钢,提前联系到场规格及数量</v>
      </c>
      <c r="M3203" s="93">
        <v>45904</v>
      </c>
      <c r="O3203" s="64">
        <f ca="1" t="shared" si="182"/>
        <v>0</v>
      </c>
      <c r="P3203" s="64">
        <f ca="1" t="shared" si="183"/>
        <v>67</v>
      </c>
      <c r="Q3203" s="29" t="str">
        <f>VLOOKUP(B3203,辅助信息!E:M,9,FALSE)</f>
        <v>ZTWM-CDGS-XS-2024-0134-商投建工达州中医药科技成果示范园项目</v>
      </c>
      <c r="R3203" s="29" t="str">
        <f>_xlfn._xlws.FILTER(辅助信息!D:D,辅助信息!E:E=B3203)</f>
        <v>商投建工达州中医药科技园</v>
      </c>
    </row>
    <row r="3204" hidden="1" spans="1:18">
      <c r="A3204" s="84"/>
      <c r="B3204" s="40" t="s">
        <v>147</v>
      </c>
      <c r="C3204" s="72">
        <v>45903</v>
      </c>
      <c r="D3204" s="40" t="str">
        <f>VLOOKUP(B3204,辅助信息!E:K,7,FALSE)</f>
        <v>JWDDCD2025052800131</v>
      </c>
      <c r="E3204" s="40" t="str">
        <f>VLOOKUP(F3204,辅助信息!A:B,2,FALSE)</f>
        <v>螺纹钢</v>
      </c>
      <c r="F3204" s="40" t="s">
        <v>46</v>
      </c>
      <c r="G3204" s="36">
        <v>9</v>
      </c>
      <c r="H3204" s="136">
        <v>9</v>
      </c>
      <c r="I3204" s="40" t="str">
        <f>VLOOKUP(B3204,辅助信息!E:I,3,FALSE)</f>
        <v>（商投建工达州中医药科技园-4工区-11号楼）达州市通川区达州中医药职业学院犀牛大道北段</v>
      </c>
      <c r="J3204" s="40" t="str">
        <f>VLOOKUP(B3204,辅助信息!E:I,4,FALSE)</f>
        <v>张扬</v>
      </c>
      <c r="K3204" s="40">
        <f>VLOOKUP(J3204,辅助信息!H:I,2,FALSE)</f>
        <v>18381904567</v>
      </c>
      <c r="L3204" s="111" t="str">
        <f>VLOOKUP(B3204,辅助信息!E:J,6,FALSE)</f>
        <v>控制炉批号！多了现场不收！,优先安排达钢,提前联系到场规格及数量</v>
      </c>
      <c r="M3204" s="93">
        <v>45904</v>
      </c>
      <c r="O3204" s="64">
        <f ca="1" t="shared" si="182"/>
        <v>0</v>
      </c>
      <c r="P3204" s="64">
        <f ca="1" t="shared" si="183"/>
        <v>67</v>
      </c>
      <c r="Q3204" s="29" t="str">
        <f>VLOOKUP(B3204,辅助信息!E:M,9,FALSE)</f>
        <v>ZTWM-CDGS-XS-2024-0134-商投建工达州中医药科技成果示范园项目</v>
      </c>
      <c r="R3204" s="29" t="str">
        <f>_xlfn._xlws.FILTER(辅助信息!D:D,辅助信息!E:E=B3204)</f>
        <v>商投建工达州中医药科技园</v>
      </c>
    </row>
    <row r="3205" hidden="1" spans="1:18">
      <c r="A3205" s="84"/>
      <c r="B3205" s="40" t="s">
        <v>147</v>
      </c>
      <c r="C3205" s="72">
        <v>45903</v>
      </c>
      <c r="D3205" s="40" t="str">
        <f>VLOOKUP(B3205,辅助信息!E:K,7,FALSE)</f>
        <v>JWDDCD2025052800131</v>
      </c>
      <c r="E3205" s="40" t="str">
        <f>VLOOKUP(F3205,辅助信息!A:B,2,FALSE)</f>
        <v>螺纹钢</v>
      </c>
      <c r="F3205" s="40" t="s">
        <v>22</v>
      </c>
      <c r="G3205" s="36">
        <v>9</v>
      </c>
      <c r="H3205" s="136">
        <v>9</v>
      </c>
      <c r="I3205" s="40" t="str">
        <f>VLOOKUP(B3205,辅助信息!E:I,3,FALSE)</f>
        <v>（商投建工达州中医药科技园-4工区-11号楼）达州市通川区达州中医药职业学院犀牛大道北段</v>
      </c>
      <c r="J3205" s="40" t="str">
        <f>VLOOKUP(B3205,辅助信息!E:I,4,FALSE)</f>
        <v>张扬</v>
      </c>
      <c r="K3205" s="40">
        <f>VLOOKUP(J3205,辅助信息!H:I,2,FALSE)</f>
        <v>18381904567</v>
      </c>
      <c r="L3205" s="111" t="str">
        <f>VLOOKUP(B3205,辅助信息!E:J,6,FALSE)</f>
        <v>控制炉批号！多了现场不收！,优先安排达钢,提前联系到场规格及数量</v>
      </c>
      <c r="M3205" s="93">
        <v>45904</v>
      </c>
      <c r="O3205" s="64">
        <f ca="1" t="shared" si="182"/>
        <v>0</v>
      </c>
      <c r="P3205" s="64">
        <f ca="1" t="shared" si="183"/>
        <v>67</v>
      </c>
      <c r="Q3205" s="29" t="str">
        <f>VLOOKUP(B3205,辅助信息!E:M,9,FALSE)</f>
        <v>ZTWM-CDGS-XS-2024-0134-商投建工达州中医药科技成果示范园项目</v>
      </c>
      <c r="R3205" s="29" t="str">
        <f>_xlfn._xlws.FILTER(辅助信息!D:D,辅助信息!E:E=B3205)</f>
        <v>商投建工达州中医药科技园</v>
      </c>
    </row>
    <row r="3206" hidden="1" spans="1:18">
      <c r="A3206" s="84" t="s">
        <v>100</v>
      </c>
      <c r="B3206" s="40" t="s">
        <v>147</v>
      </c>
      <c r="C3206" s="72">
        <v>45903</v>
      </c>
      <c r="D3206" s="40" t="str">
        <f>VLOOKUP(B3206,辅助信息!E:K,7,FALSE)</f>
        <v>JWDDCD2025052800131</v>
      </c>
      <c r="E3206" s="40" t="str">
        <f>VLOOKUP(F3206,辅助信息!A:B,2,FALSE)</f>
        <v>螺纹钢</v>
      </c>
      <c r="F3206" s="40" t="s">
        <v>30</v>
      </c>
      <c r="G3206" s="36">
        <v>15</v>
      </c>
      <c r="H3206" s="136">
        <v>15</v>
      </c>
      <c r="I3206" s="40" t="str">
        <f>VLOOKUP(B3206,辅助信息!E:I,3,FALSE)</f>
        <v>（商投建工达州中医药科技园-4工区-11号楼）达州市通川区达州中医药职业学院犀牛大道北段</v>
      </c>
      <c r="J3206" s="40" t="str">
        <f>VLOOKUP(B3206,辅助信息!E:I,4,FALSE)</f>
        <v>张扬</v>
      </c>
      <c r="K3206" s="40">
        <f>VLOOKUP(J3206,辅助信息!H:I,2,FALSE)</f>
        <v>18381904567</v>
      </c>
      <c r="L3206" s="111" t="str">
        <f>VLOOKUP(B3206,辅助信息!E:J,6,FALSE)</f>
        <v>控制炉批号！多了现场不收！,优先安排达钢,提前联系到场规格及数量</v>
      </c>
      <c r="M3206" s="93">
        <v>45903</v>
      </c>
      <c r="O3206" s="64">
        <f ca="1" t="shared" si="182"/>
        <v>0</v>
      </c>
      <c r="P3206" s="64">
        <f ca="1" t="shared" si="183"/>
        <v>68</v>
      </c>
      <c r="Q3206" s="29" t="str">
        <f>VLOOKUP(B3206,辅助信息!E:M,9,FALSE)</f>
        <v>ZTWM-CDGS-XS-2024-0134-商投建工达州中医药科技成果示范园项目</v>
      </c>
      <c r="R3206" s="29" t="str">
        <f>_xlfn._xlws.FILTER(辅助信息!D:D,辅助信息!E:E=B3206)</f>
        <v>商投建工达州中医药科技园</v>
      </c>
    </row>
    <row r="3207" hidden="1" spans="1:18">
      <c r="A3207" s="84"/>
      <c r="B3207" s="40" t="s">
        <v>147</v>
      </c>
      <c r="C3207" s="72">
        <v>45903</v>
      </c>
      <c r="D3207" s="40" t="str">
        <f>VLOOKUP(B3207,辅助信息!E:K,7,FALSE)</f>
        <v>JWDDCD2025052800131</v>
      </c>
      <c r="E3207" s="40" t="str">
        <f>VLOOKUP(F3207,辅助信息!A:B,2,FALSE)</f>
        <v>盘螺</v>
      </c>
      <c r="F3207" s="40" t="s">
        <v>40</v>
      </c>
      <c r="G3207" s="36">
        <v>20</v>
      </c>
      <c r="H3207" s="136">
        <v>20</v>
      </c>
      <c r="I3207" s="40" t="str">
        <f>VLOOKUP(B3207,辅助信息!E:I,3,FALSE)</f>
        <v>（商投建工达州中医药科技园-4工区-11号楼）达州市通川区达州中医药职业学院犀牛大道北段</v>
      </c>
      <c r="J3207" s="40" t="str">
        <f>VLOOKUP(B3207,辅助信息!E:I,4,FALSE)</f>
        <v>张扬</v>
      </c>
      <c r="K3207" s="40">
        <f>VLOOKUP(J3207,辅助信息!H:I,2,FALSE)</f>
        <v>18381904567</v>
      </c>
      <c r="L3207" s="111" t="str">
        <f>VLOOKUP(B3207,辅助信息!E:J,6,FALSE)</f>
        <v>控制炉批号！多了现场不收！,优先安排达钢,提前联系到场规格及数量</v>
      </c>
      <c r="M3207" s="93"/>
      <c r="O3207" s="64" t="str">
        <f ca="1" t="shared" si="182"/>
        <v/>
      </c>
      <c r="P3207" s="64" t="str">
        <f ca="1" t="shared" si="183"/>
        <v/>
      </c>
      <c r="Q3207" s="29" t="str">
        <f>VLOOKUP(B3207,辅助信息!E:M,9,FALSE)</f>
        <v>ZTWM-CDGS-XS-2024-0134-商投建工达州中医药科技成果示范园项目</v>
      </c>
      <c r="R3207" s="29" t="str">
        <f>_xlfn._xlws.FILTER(辅助信息!D:D,辅助信息!E:E=B3207)</f>
        <v>商投建工达州中医药科技园</v>
      </c>
    </row>
    <row r="3208" hidden="1" spans="1:18">
      <c r="A3208" s="84"/>
      <c r="B3208" s="40" t="s">
        <v>147</v>
      </c>
      <c r="C3208" s="72">
        <v>45903</v>
      </c>
      <c r="D3208" s="40" t="str">
        <f>VLOOKUP(B3208,辅助信息!E:K,7,FALSE)</f>
        <v>JWDDCD2025052800131</v>
      </c>
      <c r="E3208" s="40" t="str">
        <f>VLOOKUP(F3208,辅助信息!A:B,2,FALSE)</f>
        <v>螺纹钢</v>
      </c>
      <c r="F3208" s="40" t="s">
        <v>21</v>
      </c>
      <c r="G3208" s="36">
        <v>20</v>
      </c>
      <c r="H3208" s="136">
        <v>20</v>
      </c>
      <c r="I3208" s="40" t="str">
        <f>VLOOKUP(B3208,辅助信息!E:I,3,FALSE)</f>
        <v>（商投建工达州中医药科技园-4工区-11号楼）达州市通川区达州中医药职业学院犀牛大道北段</v>
      </c>
      <c r="J3208" s="40" t="str">
        <f>VLOOKUP(B3208,辅助信息!E:I,4,FALSE)</f>
        <v>张扬</v>
      </c>
      <c r="K3208" s="40">
        <f>VLOOKUP(J3208,辅助信息!H:I,2,FALSE)</f>
        <v>18381904567</v>
      </c>
      <c r="L3208" s="111" t="str">
        <f>VLOOKUP(B3208,辅助信息!E:J,6,FALSE)</f>
        <v>控制炉批号！多了现场不收！,优先安排达钢,提前联系到场规格及数量</v>
      </c>
      <c r="M3208" s="93">
        <v>45903</v>
      </c>
      <c r="O3208" s="64">
        <f ca="1" t="shared" si="182"/>
        <v>0</v>
      </c>
      <c r="P3208" s="64">
        <f ca="1" t="shared" si="183"/>
        <v>68</v>
      </c>
      <c r="Q3208" s="29" t="str">
        <f>VLOOKUP(B3208,辅助信息!E:M,9,FALSE)</f>
        <v>ZTWM-CDGS-XS-2024-0134-商投建工达州中医药科技成果示范园项目</v>
      </c>
      <c r="R3208" s="29" t="str">
        <f>_xlfn._xlws.FILTER(辅助信息!D:D,辅助信息!E:E=B3208)</f>
        <v>商投建工达州中医药科技园</v>
      </c>
    </row>
    <row r="3209" hidden="1" spans="1:18">
      <c r="A3209" s="84"/>
      <c r="B3209" s="40" t="s">
        <v>147</v>
      </c>
      <c r="C3209" s="72">
        <v>45903</v>
      </c>
      <c r="D3209" s="40" t="str">
        <f>VLOOKUP(B3209,辅助信息!E:K,7,FALSE)</f>
        <v>JWDDCD2025052800131</v>
      </c>
      <c r="E3209" s="40" t="str">
        <f>VLOOKUP(F3209,辅助信息!A:B,2,FALSE)</f>
        <v>盘螺</v>
      </c>
      <c r="F3209" s="40" t="s">
        <v>40</v>
      </c>
      <c r="G3209" s="36">
        <v>15</v>
      </c>
      <c r="H3209" s="136">
        <v>15</v>
      </c>
      <c r="I3209" s="40" t="str">
        <f>VLOOKUP(B3209,辅助信息!E:I,3,FALSE)</f>
        <v>（商投建工达州中医药科技园-4工区-11号楼）达州市通川区达州中医药职业学院犀牛大道北段</v>
      </c>
      <c r="J3209" s="40" t="str">
        <f>VLOOKUP(B3209,辅助信息!E:I,4,FALSE)</f>
        <v>张扬</v>
      </c>
      <c r="K3209" s="40">
        <f>VLOOKUP(J3209,辅助信息!H:I,2,FALSE)</f>
        <v>18381904567</v>
      </c>
      <c r="L3209" s="111" t="str">
        <f>VLOOKUP(B3209,辅助信息!E:J,6,FALSE)</f>
        <v>控制炉批号！多了现场不收！,优先安排达钢,提前联系到场规格及数量</v>
      </c>
      <c r="M3209" s="93"/>
      <c r="O3209" s="64" t="str">
        <f ca="1" t="shared" si="182"/>
        <v/>
      </c>
      <c r="P3209" s="64" t="str">
        <f ca="1" t="shared" si="183"/>
        <v/>
      </c>
      <c r="Q3209" s="29" t="str">
        <f>VLOOKUP(B3209,辅助信息!E:M,9,FALSE)</f>
        <v>ZTWM-CDGS-XS-2024-0134-商投建工达州中医药科技成果示范园项目</v>
      </c>
      <c r="R3209" s="29" t="str">
        <f>_xlfn._xlws.FILTER(辅助信息!D:D,辅助信息!E:E=B3209)</f>
        <v>商投建工达州中医药科技园</v>
      </c>
    </row>
    <row r="3210" hidden="1" spans="1:18">
      <c r="A3210" s="84"/>
      <c r="B3210" s="40" t="s">
        <v>180</v>
      </c>
      <c r="C3210" s="72">
        <v>45903</v>
      </c>
      <c r="D3210" s="40" t="str">
        <f>VLOOKUP(B3210,辅助信息!E:K,7,FALSE)</f>
        <v>JWDDCD2025052800131</v>
      </c>
      <c r="E3210" s="40" t="str">
        <f>VLOOKUP(F3210,辅助信息!A:B,2,FALSE)</f>
        <v>螺纹钢</v>
      </c>
      <c r="F3210" s="40" t="s">
        <v>30</v>
      </c>
      <c r="G3210" s="36">
        <v>20</v>
      </c>
      <c r="H3210" s="136">
        <v>20</v>
      </c>
      <c r="I3210" s="40" t="str">
        <f>VLOOKUP(B3210,辅助信息!E:I,3,FALSE)</f>
        <v>（商投建工达州中医药科技园-4工区-8号楼）达州市通川区达州中医药职业学院犀牛大道北段</v>
      </c>
      <c r="J3210" s="40" t="str">
        <f>VLOOKUP(B3210,辅助信息!E:I,4,FALSE)</f>
        <v>张扬</v>
      </c>
      <c r="K3210" s="40">
        <f>VLOOKUP(J3210,辅助信息!H:I,2,FALSE)</f>
        <v>18381904567</v>
      </c>
      <c r="L3210" s="111" t="str">
        <f>VLOOKUP(B3210,辅助信息!E:J,6,FALSE)</f>
        <v>控制炉批号！多了现场不收！,优先安排达钢,提前联系到场规格及数量</v>
      </c>
      <c r="M3210" s="93">
        <v>45903</v>
      </c>
      <c r="O3210" s="64">
        <f ca="1" t="shared" si="182"/>
        <v>0</v>
      </c>
      <c r="P3210" s="64">
        <f ca="1" t="shared" si="183"/>
        <v>68</v>
      </c>
      <c r="Q3210" s="29" t="str">
        <f>VLOOKUP(B3210,辅助信息!E:M,9,FALSE)</f>
        <v>ZTWM-CDGS-XS-2024-0134-商投建工达州中医药科技成果示范园项目</v>
      </c>
      <c r="R3210" s="29" t="str">
        <f>_xlfn._xlws.FILTER(辅助信息!D:D,辅助信息!E:E=B3210)</f>
        <v>商投建工达州中医药科技园</v>
      </c>
    </row>
    <row r="3211" hidden="1" spans="1:18">
      <c r="A3211" s="84"/>
      <c r="B3211" s="40" t="s">
        <v>180</v>
      </c>
      <c r="C3211" s="72">
        <v>45903</v>
      </c>
      <c r="D3211" s="40" t="str">
        <f>VLOOKUP(B3211,辅助信息!E:K,7,FALSE)</f>
        <v>JWDDCD2025052800131</v>
      </c>
      <c r="E3211" s="40" t="str">
        <f>VLOOKUP(F3211,辅助信息!A:B,2,FALSE)</f>
        <v>盘螺</v>
      </c>
      <c r="F3211" s="40" t="s">
        <v>40</v>
      </c>
      <c r="G3211" s="36">
        <v>15</v>
      </c>
      <c r="H3211" s="136">
        <v>15</v>
      </c>
      <c r="I3211" s="40" t="str">
        <f>VLOOKUP(B3211,辅助信息!E:I,3,FALSE)</f>
        <v>（商投建工达州中医药科技园-4工区-8号楼）达州市通川区达州中医药职业学院犀牛大道北段</v>
      </c>
      <c r="J3211" s="40" t="str">
        <f>VLOOKUP(B3211,辅助信息!E:I,4,FALSE)</f>
        <v>张扬</v>
      </c>
      <c r="K3211" s="40">
        <f>VLOOKUP(J3211,辅助信息!H:I,2,FALSE)</f>
        <v>18381904567</v>
      </c>
      <c r="L3211" s="111" t="str">
        <f>VLOOKUP(B3211,辅助信息!E:J,6,FALSE)</f>
        <v>控制炉批号！多了现场不收！,优先安排达钢,提前联系到场规格及数量</v>
      </c>
      <c r="M3211" s="93"/>
      <c r="O3211" s="64" t="str">
        <f ca="1" t="shared" si="182"/>
        <v/>
      </c>
      <c r="P3211" s="64" t="str">
        <f ca="1" t="shared" si="183"/>
        <v/>
      </c>
      <c r="Q3211" s="29" t="str">
        <f>VLOOKUP(B3211,辅助信息!E:M,9,FALSE)</f>
        <v>ZTWM-CDGS-XS-2024-0134-商投建工达州中医药科技成果示范园项目</v>
      </c>
      <c r="R3211" s="29" t="str">
        <f>_xlfn._xlws.FILTER(辅助信息!D:D,辅助信息!E:E=B3211)</f>
        <v>商投建工达州中医药科技园</v>
      </c>
    </row>
    <row r="3212" hidden="1" spans="1:18">
      <c r="A3212" s="84"/>
      <c r="B3212" s="40" t="s">
        <v>180</v>
      </c>
      <c r="C3212" s="72">
        <v>45903</v>
      </c>
      <c r="D3212" s="40" t="str">
        <f>VLOOKUP(B3212,辅助信息!E:K,7,FALSE)</f>
        <v>JWDDCD2025052800131</v>
      </c>
      <c r="E3212" s="40" t="str">
        <f>VLOOKUP(F3212,辅助信息!A:B,2,FALSE)</f>
        <v>螺纹钢</v>
      </c>
      <c r="F3212" s="40" t="s">
        <v>21</v>
      </c>
      <c r="G3212" s="36">
        <v>15</v>
      </c>
      <c r="H3212" s="136">
        <v>15</v>
      </c>
      <c r="I3212" s="40" t="str">
        <f>VLOOKUP(B3212,辅助信息!E:I,3,FALSE)</f>
        <v>（商投建工达州中医药科技园-4工区-8号楼）达州市通川区达州中医药职业学院犀牛大道北段</v>
      </c>
      <c r="J3212" s="40" t="str">
        <f>VLOOKUP(B3212,辅助信息!E:I,4,FALSE)</f>
        <v>张扬</v>
      </c>
      <c r="K3212" s="40">
        <f>VLOOKUP(J3212,辅助信息!H:I,2,FALSE)</f>
        <v>18381904567</v>
      </c>
      <c r="L3212" s="111" t="str">
        <f>VLOOKUP(B3212,辅助信息!E:J,6,FALSE)</f>
        <v>控制炉批号！多了现场不收！,优先安排达钢,提前联系到场规格及数量</v>
      </c>
      <c r="M3212" s="93">
        <v>45903</v>
      </c>
      <c r="O3212" s="64">
        <f ca="1" t="shared" si="182"/>
        <v>0</v>
      </c>
      <c r="P3212" s="64">
        <f ca="1" t="shared" si="183"/>
        <v>68</v>
      </c>
      <c r="Q3212" s="29" t="str">
        <f>VLOOKUP(B3212,辅助信息!E:M,9,FALSE)</f>
        <v>ZTWM-CDGS-XS-2024-0134-商投建工达州中医药科技成果示范园项目</v>
      </c>
      <c r="R3212" s="29" t="str">
        <f>_xlfn._xlws.FILTER(辅助信息!D:D,辅助信息!E:E=B3212)</f>
        <v>商投建工达州中医药科技园</v>
      </c>
    </row>
    <row r="3213" hidden="1" spans="1:18">
      <c r="A3213" s="84"/>
      <c r="B3213" s="40" t="s">
        <v>180</v>
      </c>
      <c r="C3213" s="72">
        <v>45903</v>
      </c>
      <c r="D3213" s="40" t="str">
        <f>VLOOKUP(B3213,辅助信息!E:K,7,FALSE)</f>
        <v>JWDDCD2025052800131</v>
      </c>
      <c r="E3213" s="40" t="str">
        <f>VLOOKUP(F3213,辅助信息!A:B,2,FALSE)</f>
        <v>盘螺</v>
      </c>
      <c r="F3213" s="40" t="s">
        <v>40</v>
      </c>
      <c r="G3213" s="36">
        <v>20</v>
      </c>
      <c r="H3213" s="136">
        <v>20</v>
      </c>
      <c r="I3213" s="40" t="str">
        <f>VLOOKUP(B3213,辅助信息!E:I,3,FALSE)</f>
        <v>（商投建工达州中医药科技园-4工区-8号楼）达州市通川区达州中医药职业学院犀牛大道北段</v>
      </c>
      <c r="J3213" s="40" t="str">
        <f>VLOOKUP(B3213,辅助信息!E:I,4,FALSE)</f>
        <v>张扬</v>
      </c>
      <c r="K3213" s="40">
        <f>VLOOKUP(J3213,辅助信息!H:I,2,FALSE)</f>
        <v>18381904567</v>
      </c>
      <c r="L3213" s="111" t="str">
        <f>VLOOKUP(B3213,辅助信息!E:J,6,FALSE)</f>
        <v>控制炉批号！多了现场不收！,优先安排达钢,提前联系到场规格及数量</v>
      </c>
      <c r="M3213" s="93"/>
      <c r="O3213" s="64" t="str">
        <f ca="1" t="shared" si="182"/>
        <v/>
      </c>
      <c r="P3213" s="64" t="str">
        <f ca="1" t="shared" si="183"/>
        <v/>
      </c>
      <c r="Q3213" s="29" t="str">
        <f>VLOOKUP(B3213,辅助信息!E:M,9,FALSE)</f>
        <v>ZTWM-CDGS-XS-2024-0134-商投建工达州中医药科技成果示范园项目</v>
      </c>
      <c r="R3213" s="29" t="str">
        <f>_xlfn._xlws.FILTER(辅助信息!D:D,辅助信息!E:E=B3213)</f>
        <v>商投建工达州中医药科技园</v>
      </c>
    </row>
    <row r="3214" hidden="1" spans="2:18">
      <c r="B3214" s="69" t="s">
        <v>160</v>
      </c>
      <c r="C3214" s="70">
        <v>45903</v>
      </c>
      <c r="D3214" s="69" t="str">
        <f>VLOOKUP(B3214,辅助信息!E:K,7,FALSE)</f>
        <v>JWDDCD2025071500024</v>
      </c>
      <c r="E3214" s="69" t="str">
        <f>VLOOKUP(F3214,辅助信息!A:B,2,FALSE)</f>
        <v>盘螺</v>
      </c>
      <c r="F3214" s="69" t="s">
        <v>49</v>
      </c>
      <c r="G3214" s="71">
        <v>7.5</v>
      </c>
      <c r="H3214" s="136">
        <f>IF(SUMIFS('[1]2025年已发货'!$E:$E,'[1]2025年已发货'!$F:$F,C3214,'[1]2025年已发货'!$C:$C,F3214,'[1]2025年已发货'!$G:$G,I3214,'[1]2025年已发货'!$H:$H,J3214)=0,"未发货",SUMIFS('[1]2025年已发货'!$E:$E,'[1]2025年已发货'!$F:$F,C3214,'[1]2025年已发货'!$C:$C,F3214,'[1]2025年已发货'!$G:$G,I3214,'[1]2025年已发货'!$H:$H,J3214))</f>
        <v>7.5</v>
      </c>
      <c r="I3214" s="69" t="str">
        <f>VLOOKUP(B3214,辅助信息!E:I,3,FALSE)</f>
        <v>(中铁三局集团西渝高铁康渝段站房四标工程)重庆市九龙坡区华祥支路与华祥路交叉口重庆建工重庆西站TOD项目部</v>
      </c>
      <c r="J3214" s="40" t="str">
        <f>VLOOKUP(B3214,辅助信息!E:I,4,FALSE)</f>
        <v>卢庆江</v>
      </c>
      <c r="K3214" s="40">
        <f>VLOOKUP(J3214,辅助信息!H:I,2,FALSE)</f>
        <v>18883488177</v>
      </c>
      <c r="L3214" s="111" t="str">
        <f>VLOOKUP(B3214,辅助信息!E:J,6,FALSE)</f>
        <v>炉批号尽可能不要多</v>
      </c>
      <c r="M3214" s="93">
        <v>45906</v>
      </c>
      <c r="O3214" s="64">
        <f ca="1" t="shared" si="182"/>
        <v>0</v>
      </c>
      <c r="P3214" s="64">
        <f ca="1" t="shared" si="183"/>
        <v>65</v>
      </c>
      <c r="Q3214" s="29" t="str">
        <f>VLOOKUP(B3214,辅助信息!E:M,9,FALSE)</f>
        <v>ZTWM-CDGS-XS-2025-0029-中铁三局集团有限公司-西渝高铁康渝段站房四标项目</v>
      </c>
      <c r="R3214" s="29" t="str">
        <f>_xlfn._xlws.FILTER(辅助信息!D:D,辅助信息!E:E=B3214)</f>
        <v>中铁三局集团西渝高铁康渝段站房四标工程</v>
      </c>
    </row>
    <row r="3215" hidden="1" spans="2:18">
      <c r="B3215" s="40" t="s">
        <v>160</v>
      </c>
      <c r="C3215" s="72">
        <v>45903</v>
      </c>
      <c r="D3215" s="40" t="str">
        <f>VLOOKUP(B3215,辅助信息!E:K,7,FALSE)</f>
        <v>JWDDCD2025071500024</v>
      </c>
      <c r="E3215" s="40" t="str">
        <f>VLOOKUP(F3215,辅助信息!A:B,2,FALSE)</f>
        <v>盘螺</v>
      </c>
      <c r="F3215" s="40" t="s">
        <v>40</v>
      </c>
      <c r="G3215" s="36">
        <v>55</v>
      </c>
      <c r="H3215" s="136">
        <f>IF(SUMIFS('[1]2025年已发货'!$E:$E,'[1]2025年已发货'!$F:$F,C3215,'[1]2025年已发货'!$C:$C,F3215,'[1]2025年已发货'!$G:$G,I3215,'[1]2025年已发货'!$H:$H,J3215)=0,"未发货",SUMIFS('[1]2025年已发货'!$E:$E,'[1]2025年已发货'!$F:$F,C3215,'[1]2025年已发货'!$C:$C,F3215,'[1]2025年已发货'!$G:$G,I3215,'[1]2025年已发货'!$H:$H,J3215))</f>
        <v>55</v>
      </c>
      <c r="I3215" s="40" t="str">
        <f>VLOOKUP(B3215,辅助信息!E:I,3,FALSE)</f>
        <v>(中铁三局集团西渝高铁康渝段站房四标工程)重庆市九龙坡区华祥支路与华祥路交叉口重庆建工重庆西站TOD项目部</v>
      </c>
      <c r="J3215" s="40" t="str">
        <f>VLOOKUP(B3215,辅助信息!E:I,4,FALSE)</f>
        <v>卢庆江</v>
      </c>
      <c r="K3215" s="40">
        <f>VLOOKUP(J3215,辅助信息!H:I,2,FALSE)</f>
        <v>18883488177</v>
      </c>
      <c r="L3215" s="111" t="str">
        <f>VLOOKUP(B3215,辅助信息!E:J,6,FALSE)</f>
        <v>炉批号尽可能不要多</v>
      </c>
      <c r="M3215" s="93">
        <v>45906</v>
      </c>
      <c r="O3215" s="64">
        <f ca="1" t="shared" si="182"/>
        <v>0</v>
      </c>
      <c r="P3215" s="64">
        <f ca="1" t="shared" si="183"/>
        <v>65</v>
      </c>
      <c r="Q3215" s="29" t="str">
        <f>VLOOKUP(B3215,辅助信息!E:M,9,FALSE)</f>
        <v>ZTWM-CDGS-XS-2025-0029-中铁三局集团有限公司-西渝高铁康渝段站房四标项目</v>
      </c>
      <c r="R3215" s="29" t="str">
        <f>_xlfn._xlws.FILTER(辅助信息!D:D,辅助信息!E:E=B3215)</f>
        <v>中铁三局集团西渝高铁康渝段站房四标工程</v>
      </c>
    </row>
    <row r="3216" hidden="1" spans="2:18">
      <c r="B3216" s="40" t="s">
        <v>160</v>
      </c>
      <c r="C3216" s="72">
        <v>45903</v>
      </c>
      <c r="D3216" s="40" t="str">
        <f>VLOOKUP(B3216,辅助信息!E:K,7,FALSE)</f>
        <v>JWDDCD2025071500024</v>
      </c>
      <c r="E3216" s="40" t="str">
        <f>VLOOKUP(F3216,辅助信息!A:B,2,FALSE)</f>
        <v>盘螺</v>
      </c>
      <c r="F3216" s="40" t="s">
        <v>41</v>
      </c>
      <c r="G3216" s="36">
        <v>17.5</v>
      </c>
      <c r="H3216" s="136">
        <f>IF(SUMIFS('[1]2025年已发货'!$E:$E,'[1]2025年已发货'!$F:$F,C3216,'[1]2025年已发货'!$C:$C,F3216,'[1]2025年已发货'!$G:$G,I3216,'[1]2025年已发货'!$H:$H,J3216)=0,"未发货",SUMIFS('[1]2025年已发货'!$E:$E,'[1]2025年已发货'!$F:$F,C3216,'[1]2025年已发货'!$C:$C,F3216,'[1]2025年已发货'!$G:$G,I3216,'[1]2025年已发货'!$H:$H,J3216))</f>
        <v>15</v>
      </c>
      <c r="I3216" s="40" t="str">
        <f>VLOOKUP(B3216,辅助信息!E:I,3,FALSE)</f>
        <v>(中铁三局集团西渝高铁康渝段站房四标工程)重庆市九龙坡区华祥支路与华祥路交叉口重庆建工重庆西站TOD项目部</v>
      </c>
      <c r="J3216" s="40" t="str">
        <f>VLOOKUP(B3216,辅助信息!E:I,4,FALSE)</f>
        <v>卢庆江</v>
      </c>
      <c r="K3216" s="40">
        <f>VLOOKUP(J3216,辅助信息!H:I,2,FALSE)</f>
        <v>18883488177</v>
      </c>
      <c r="L3216" s="111" t="str">
        <f>VLOOKUP(B3216,辅助信息!E:J,6,FALSE)</f>
        <v>炉批号尽可能不要多</v>
      </c>
      <c r="M3216" s="93">
        <v>45906</v>
      </c>
      <c r="O3216" s="64">
        <f ca="1" t="shared" si="182"/>
        <v>0</v>
      </c>
      <c r="P3216" s="64">
        <f ca="1" t="shared" si="183"/>
        <v>65</v>
      </c>
      <c r="Q3216" s="29" t="str">
        <f>VLOOKUP(B3216,辅助信息!E:M,9,FALSE)</f>
        <v>ZTWM-CDGS-XS-2025-0029-中铁三局集团有限公司-西渝高铁康渝段站房四标项目</v>
      </c>
      <c r="R3216" s="29" t="str">
        <f>_xlfn._xlws.FILTER(辅助信息!D:D,辅助信息!E:E=B3216)</f>
        <v>中铁三局集团西渝高铁康渝段站房四标工程</v>
      </c>
    </row>
    <row r="3217" hidden="1" spans="2:18">
      <c r="B3217" s="40" t="s">
        <v>160</v>
      </c>
      <c r="C3217" s="72">
        <v>45903</v>
      </c>
      <c r="D3217" s="40" t="str">
        <f>VLOOKUP(B3217,辅助信息!E:K,7,FALSE)</f>
        <v>JWDDCD2025071500024</v>
      </c>
      <c r="E3217" s="40" t="str">
        <f>VLOOKUP(F3217,辅助信息!A:B,2,FALSE)</f>
        <v>盘螺</v>
      </c>
      <c r="F3217" s="40" t="s">
        <v>26</v>
      </c>
      <c r="G3217" s="36">
        <v>15</v>
      </c>
      <c r="H3217" s="136">
        <f>IF(SUMIFS('[1]2025年已发货'!$E:$E,'[1]2025年已发货'!$F:$F,C3217,'[1]2025年已发货'!$C:$C,F3217,'[1]2025年已发货'!$G:$G,I3217,'[1]2025年已发货'!$H:$H,J3217)=0,"未发货",SUMIFS('[1]2025年已发货'!$E:$E,'[1]2025年已发货'!$F:$F,C3217,'[1]2025年已发货'!$C:$C,F3217,'[1]2025年已发货'!$G:$G,I3217,'[1]2025年已发货'!$H:$H,J3217))</f>
        <v>15</v>
      </c>
      <c r="I3217" s="40" t="str">
        <f>VLOOKUP(B3217,辅助信息!E:I,3,FALSE)</f>
        <v>(中铁三局集团西渝高铁康渝段站房四标工程)重庆市九龙坡区华祥支路与华祥路交叉口重庆建工重庆西站TOD项目部</v>
      </c>
      <c r="J3217" s="40" t="str">
        <f>VLOOKUP(B3217,辅助信息!E:I,4,FALSE)</f>
        <v>卢庆江</v>
      </c>
      <c r="K3217" s="40">
        <f>VLOOKUP(J3217,辅助信息!H:I,2,FALSE)</f>
        <v>18883488177</v>
      </c>
      <c r="L3217" s="111" t="str">
        <f>VLOOKUP(B3217,辅助信息!E:J,6,FALSE)</f>
        <v>炉批号尽可能不要多</v>
      </c>
      <c r="M3217" s="93">
        <v>45906</v>
      </c>
      <c r="O3217" s="64">
        <f ca="1" t="shared" si="182"/>
        <v>0</v>
      </c>
      <c r="P3217" s="64">
        <f ca="1" t="shared" si="183"/>
        <v>65</v>
      </c>
      <c r="Q3217" s="29" t="str">
        <f>VLOOKUP(B3217,辅助信息!E:M,9,FALSE)</f>
        <v>ZTWM-CDGS-XS-2025-0029-中铁三局集团有限公司-西渝高铁康渝段站房四标项目</v>
      </c>
      <c r="R3217" s="29" t="str">
        <f>_xlfn._xlws.FILTER(辅助信息!D:D,辅助信息!E:E=B3217)</f>
        <v>中铁三局集团西渝高铁康渝段站房四标工程</v>
      </c>
    </row>
    <row r="3218" hidden="1" spans="2:18">
      <c r="B3218" s="40" t="s">
        <v>160</v>
      </c>
      <c r="C3218" s="72">
        <v>45903</v>
      </c>
      <c r="D3218" s="40" t="str">
        <f>VLOOKUP(B3218,辅助信息!E:K,7,FALSE)</f>
        <v>JWDDCD2025071500024</v>
      </c>
      <c r="E3218" s="40" t="str">
        <f>VLOOKUP(F3218,辅助信息!A:B,2,FALSE)</f>
        <v>螺纹钢</v>
      </c>
      <c r="F3218" s="40" t="s">
        <v>19</v>
      </c>
      <c r="G3218" s="36">
        <v>3</v>
      </c>
      <c r="H3218" s="136" t="str">
        <f>IF(SUMIFS('[1]2025年已发货'!$E:$E,'[1]2025年已发货'!$F:$F,C3218,'[1]2025年已发货'!$C:$C,F3218,'[1]2025年已发货'!$G:$G,I3218,'[1]2025年已发货'!$H:$H,J3218)=0,"未发货",SUMIFS('[1]2025年已发货'!$E:$E,'[1]2025年已发货'!$F:$F,C3218,'[1]2025年已发货'!$C:$C,F3218,'[1]2025年已发货'!$G:$G,I3218,'[1]2025年已发货'!$H:$H,J3218))</f>
        <v>未发货</v>
      </c>
      <c r="I3218" s="40" t="str">
        <f>VLOOKUP(B3218,辅助信息!E:I,3,FALSE)</f>
        <v>(中铁三局集团西渝高铁康渝段站房四标工程)重庆市九龙坡区华祥支路与华祥路交叉口重庆建工重庆西站TOD项目部</v>
      </c>
      <c r="J3218" s="40" t="str">
        <f>VLOOKUP(B3218,辅助信息!E:I,4,FALSE)</f>
        <v>卢庆江</v>
      </c>
      <c r="K3218" s="40">
        <f>VLOOKUP(J3218,辅助信息!H:I,2,FALSE)</f>
        <v>18883488177</v>
      </c>
      <c r="L3218" s="111" t="str">
        <f>VLOOKUP(B3218,辅助信息!E:J,6,FALSE)</f>
        <v>炉批号尽可能不要多</v>
      </c>
      <c r="M3218" s="93">
        <v>45906</v>
      </c>
      <c r="O3218" s="64">
        <f ca="1" t="shared" si="182"/>
        <v>0</v>
      </c>
      <c r="P3218" s="64">
        <f ca="1" t="shared" si="183"/>
        <v>65</v>
      </c>
      <c r="Q3218" s="29" t="str">
        <f>VLOOKUP(B3218,辅助信息!E:M,9,FALSE)</f>
        <v>ZTWM-CDGS-XS-2025-0029-中铁三局集团有限公司-西渝高铁康渝段站房四标项目</v>
      </c>
      <c r="R3218" s="29" t="str">
        <f>_xlfn._xlws.FILTER(辅助信息!D:D,辅助信息!E:E=B3218)</f>
        <v>中铁三局集团西渝高铁康渝段站房四标工程</v>
      </c>
    </row>
    <row r="3219" hidden="1" spans="2:18">
      <c r="B3219" s="40" t="s">
        <v>160</v>
      </c>
      <c r="C3219" s="72">
        <v>45903</v>
      </c>
      <c r="D3219" s="40" t="str">
        <f>VLOOKUP(B3219,辅助信息!E:K,7,FALSE)</f>
        <v>JWDDCD2025071500024</v>
      </c>
      <c r="E3219" s="40" t="str">
        <f>VLOOKUP(F3219,辅助信息!A:B,2,FALSE)</f>
        <v>螺纹钢</v>
      </c>
      <c r="F3219" s="40" t="s">
        <v>32</v>
      </c>
      <c r="G3219" s="36">
        <v>12</v>
      </c>
      <c r="H3219" s="136" t="str">
        <f>IF(SUMIFS('[1]2025年已发货'!$E:$E,'[1]2025年已发货'!$F:$F,C3219,'[1]2025年已发货'!$C:$C,F3219,'[1]2025年已发货'!$G:$G,I3219,'[1]2025年已发货'!$H:$H,J3219)=0,"未发货",SUMIFS('[1]2025年已发货'!$E:$E,'[1]2025年已发货'!$F:$F,C3219,'[1]2025年已发货'!$C:$C,F3219,'[1]2025年已发货'!$G:$G,I3219,'[1]2025年已发货'!$H:$H,J3219))</f>
        <v>未发货</v>
      </c>
      <c r="I3219" s="40" t="str">
        <f>VLOOKUP(B3219,辅助信息!E:I,3,FALSE)</f>
        <v>(中铁三局集团西渝高铁康渝段站房四标工程)重庆市九龙坡区华祥支路与华祥路交叉口重庆建工重庆西站TOD项目部</v>
      </c>
      <c r="J3219" s="40" t="str">
        <f>VLOOKUP(B3219,辅助信息!E:I,4,FALSE)</f>
        <v>卢庆江</v>
      </c>
      <c r="K3219" s="40">
        <f>VLOOKUP(J3219,辅助信息!H:I,2,FALSE)</f>
        <v>18883488177</v>
      </c>
      <c r="L3219" s="111" t="str">
        <f>VLOOKUP(B3219,辅助信息!E:J,6,FALSE)</f>
        <v>炉批号尽可能不要多</v>
      </c>
      <c r="M3219" s="93">
        <v>45906</v>
      </c>
      <c r="O3219" s="64">
        <f ca="1" t="shared" si="182"/>
        <v>0</v>
      </c>
      <c r="P3219" s="64">
        <f ca="1" t="shared" si="183"/>
        <v>65</v>
      </c>
      <c r="Q3219" s="29" t="str">
        <f>VLOOKUP(B3219,辅助信息!E:M,9,FALSE)</f>
        <v>ZTWM-CDGS-XS-2025-0029-中铁三局集团有限公司-西渝高铁康渝段站房四标项目</v>
      </c>
      <c r="R3219" s="29" t="str">
        <f>_xlfn._xlws.FILTER(辅助信息!D:D,辅助信息!E:E=B3219)</f>
        <v>中铁三局集团西渝高铁康渝段站房四标工程</v>
      </c>
    </row>
    <row r="3220" hidden="1" spans="2:18">
      <c r="B3220" s="40" t="s">
        <v>160</v>
      </c>
      <c r="C3220" s="72">
        <v>45903</v>
      </c>
      <c r="D3220" s="40" t="str">
        <f>VLOOKUP(B3220,辅助信息!E:K,7,FALSE)</f>
        <v>JWDDCD2025071500024</v>
      </c>
      <c r="E3220" s="40" t="str">
        <f>VLOOKUP(F3220,辅助信息!A:B,2,FALSE)</f>
        <v>螺纹钢</v>
      </c>
      <c r="F3220" s="40" t="s">
        <v>30</v>
      </c>
      <c r="G3220" s="36">
        <v>9</v>
      </c>
      <c r="H3220" s="136" t="str">
        <f>IF(SUMIFS('[1]2025年已发货'!$E:$E,'[1]2025年已发货'!$F:$F,C3220,'[1]2025年已发货'!$C:$C,F3220,'[1]2025年已发货'!$G:$G,I3220,'[1]2025年已发货'!$H:$H,J3220)=0,"未发货",SUMIFS('[1]2025年已发货'!$E:$E,'[1]2025年已发货'!$F:$F,C3220,'[1]2025年已发货'!$C:$C,F3220,'[1]2025年已发货'!$G:$G,I3220,'[1]2025年已发货'!$H:$H,J3220))</f>
        <v>未发货</v>
      </c>
      <c r="I3220" s="40" t="str">
        <f>VLOOKUP(B3220,辅助信息!E:I,3,FALSE)</f>
        <v>(中铁三局集团西渝高铁康渝段站房四标工程)重庆市九龙坡区华祥支路与华祥路交叉口重庆建工重庆西站TOD项目部</v>
      </c>
      <c r="J3220" s="40" t="str">
        <f>VLOOKUP(B3220,辅助信息!E:I,4,FALSE)</f>
        <v>卢庆江</v>
      </c>
      <c r="K3220" s="40">
        <f>VLOOKUP(J3220,辅助信息!H:I,2,FALSE)</f>
        <v>18883488177</v>
      </c>
      <c r="L3220" s="111" t="str">
        <f>VLOOKUP(B3220,辅助信息!E:J,6,FALSE)</f>
        <v>炉批号尽可能不要多</v>
      </c>
      <c r="M3220" s="93">
        <v>45906</v>
      </c>
      <c r="O3220" s="64">
        <f ca="1" t="shared" si="182"/>
        <v>0</v>
      </c>
      <c r="P3220" s="64">
        <f ca="1" t="shared" si="183"/>
        <v>65</v>
      </c>
      <c r="Q3220" s="29" t="str">
        <f>VLOOKUP(B3220,辅助信息!E:M,9,FALSE)</f>
        <v>ZTWM-CDGS-XS-2025-0029-中铁三局集团有限公司-西渝高铁康渝段站房四标项目</v>
      </c>
      <c r="R3220" s="29" t="str">
        <f>_xlfn._xlws.FILTER(辅助信息!D:D,辅助信息!E:E=B3220)</f>
        <v>中铁三局集团西渝高铁康渝段站房四标工程</v>
      </c>
    </row>
    <row r="3221" hidden="1" spans="2:18">
      <c r="B3221" s="40" t="s">
        <v>160</v>
      </c>
      <c r="C3221" s="72">
        <v>45903</v>
      </c>
      <c r="D3221" s="40" t="str">
        <f>VLOOKUP(B3221,辅助信息!E:K,7,FALSE)</f>
        <v>JWDDCD2025071500024</v>
      </c>
      <c r="E3221" s="40" t="str">
        <f>VLOOKUP(F3221,辅助信息!A:B,2,FALSE)</f>
        <v>螺纹钢</v>
      </c>
      <c r="F3221" s="40" t="s">
        <v>33</v>
      </c>
      <c r="G3221" s="36">
        <v>30</v>
      </c>
      <c r="H3221" s="136" t="str">
        <f>IF(SUMIFS('[1]2025年已发货'!$E:$E,'[1]2025年已发货'!$F:$F,C3221,'[1]2025年已发货'!$C:$C,F3221,'[1]2025年已发货'!$G:$G,I3221,'[1]2025年已发货'!$H:$H,J3221)=0,"未发货",SUMIFS('[1]2025年已发货'!$E:$E,'[1]2025年已发货'!$F:$F,C3221,'[1]2025年已发货'!$C:$C,F3221,'[1]2025年已发货'!$G:$G,I3221,'[1]2025年已发货'!$H:$H,J3221))</f>
        <v>未发货</v>
      </c>
      <c r="I3221" s="40" t="str">
        <f>VLOOKUP(B3221,辅助信息!E:I,3,FALSE)</f>
        <v>(中铁三局集团西渝高铁康渝段站房四标工程)重庆市九龙坡区华祥支路与华祥路交叉口重庆建工重庆西站TOD项目部</v>
      </c>
      <c r="J3221" s="40" t="str">
        <f>VLOOKUP(B3221,辅助信息!E:I,4,FALSE)</f>
        <v>卢庆江</v>
      </c>
      <c r="K3221" s="40">
        <f>VLOOKUP(J3221,辅助信息!H:I,2,FALSE)</f>
        <v>18883488177</v>
      </c>
      <c r="L3221" s="111" t="str">
        <f>VLOOKUP(B3221,辅助信息!E:J,6,FALSE)</f>
        <v>炉批号尽可能不要多</v>
      </c>
      <c r="M3221" s="93">
        <v>45906</v>
      </c>
      <c r="O3221" s="64">
        <f ca="1" t="shared" si="182"/>
        <v>0</v>
      </c>
      <c r="P3221" s="64">
        <f ca="1" t="shared" si="183"/>
        <v>65</v>
      </c>
      <c r="Q3221" s="29" t="str">
        <f>VLOOKUP(B3221,辅助信息!E:M,9,FALSE)</f>
        <v>ZTWM-CDGS-XS-2025-0029-中铁三局集团有限公司-西渝高铁康渝段站房四标项目</v>
      </c>
      <c r="R3221" s="29" t="str">
        <f>_xlfn._xlws.FILTER(辅助信息!D:D,辅助信息!E:E=B3221)</f>
        <v>中铁三局集团西渝高铁康渝段站房四标工程</v>
      </c>
    </row>
    <row r="3222" hidden="1" spans="2:18">
      <c r="B3222" s="40" t="s">
        <v>160</v>
      </c>
      <c r="C3222" s="72">
        <v>45903</v>
      </c>
      <c r="D3222" s="40" t="str">
        <f>VLOOKUP(B3222,辅助信息!E:K,7,FALSE)</f>
        <v>JWDDCD2025071500024</v>
      </c>
      <c r="E3222" s="40" t="str">
        <f>VLOOKUP(F3222,辅助信息!A:B,2,FALSE)</f>
        <v>螺纹钢</v>
      </c>
      <c r="F3222" s="40" t="s">
        <v>28</v>
      </c>
      <c r="G3222" s="36">
        <v>21</v>
      </c>
      <c r="H3222" s="136" t="str">
        <f>IF(SUMIFS('[1]2025年已发货'!$E:$E,'[1]2025年已发货'!$F:$F,C3222,'[1]2025年已发货'!$C:$C,F3222,'[1]2025年已发货'!$G:$G,I3222,'[1]2025年已发货'!$H:$H,J3222)=0,"未发货",SUMIFS('[1]2025年已发货'!$E:$E,'[1]2025年已发货'!$F:$F,C3222,'[1]2025年已发货'!$C:$C,F3222,'[1]2025年已发货'!$G:$G,I3222,'[1]2025年已发货'!$H:$H,J3222))</f>
        <v>未发货</v>
      </c>
      <c r="I3222" s="40" t="str">
        <f>VLOOKUP(B3222,辅助信息!E:I,3,FALSE)</f>
        <v>(中铁三局集团西渝高铁康渝段站房四标工程)重庆市九龙坡区华祥支路与华祥路交叉口重庆建工重庆西站TOD项目部</v>
      </c>
      <c r="J3222" s="40" t="str">
        <f>VLOOKUP(B3222,辅助信息!E:I,4,FALSE)</f>
        <v>卢庆江</v>
      </c>
      <c r="K3222" s="40">
        <f>VLOOKUP(J3222,辅助信息!H:I,2,FALSE)</f>
        <v>18883488177</v>
      </c>
      <c r="L3222" s="111" t="str">
        <f>VLOOKUP(B3222,辅助信息!E:J,6,FALSE)</f>
        <v>炉批号尽可能不要多</v>
      </c>
      <c r="M3222" s="93">
        <v>45906</v>
      </c>
      <c r="O3222" s="64">
        <f ca="1" t="shared" si="182"/>
        <v>0</v>
      </c>
      <c r="P3222" s="64">
        <f ca="1" t="shared" si="183"/>
        <v>65</v>
      </c>
      <c r="Q3222" s="29" t="str">
        <f>VLOOKUP(B3222,辅助信息!E:M,9,FALSE)</f>
        <v>ZTWM-CDGS-XS-2025-0029-中铁三局集团有限公司-西渝高铁康渝段站房四标项目</v>
      </c>
      <c r="R3222" s="29" t="str">
        <f>_xlfn._xlws.FILTER(辅助信息!D:D,辅助信息!E:E=B3222)</f>
        <v>中铁三局集团西渝高铁康渝段站房四标工程</v>
      </c>
    </row>
    <row r="3223" hidden="1" spans="2:18">
      <c r="B3223" s="40" t="s">
        <v>160</v>
      </c>
      <c r="C3223" s="72">
        <v>45903</v>
      </c>
      <c r="D3223" s="40" t="str">
        <f>VLOOKUP(B3223,辅助信息!E:K,7,FALSE)</f>
        <v>JWDDCD2025071500024</v>
      </c>
      <c r="E3223" s="40" t="str">
        <f>VLOOKUP(F3223,辅助信息!A:B,2,FALSE)</f>
        <v>螺纹钢</v>
      </c>
      <c r="F3223" s="40" t="s">
        <v>18</v>
      </c>
      <c r="G3223" s="36">
        <v>36</v>
      </c>
      <c r="H3223" s="136">
        <f>IF(SUMIFS('[1]2025年已发货'!$E:$E,'[1]2025年已发货'!$F:$F,C3223,'[1]2025年已发货'!$C:$C,F3223,'[1]2025年已发货'!$G:$G,I3223,'[1]2025年已发货'!$H:$H,J3223)=0,"未发货",SUMIFS('[1]2025年已发货'!$E:$E,'[1]2025年已发货'!$F:$F,C3223,'[1]2025年已发货'!$C:$C,F3223,'[1]2025年已发货'!$G:$G,I3223,'[1]2025年已发货'!$H:$H,J3223))</f>
        <v>12</v>
      </c>
      <c r="I3223" s="40" t="str">
        <f>VLOOKUP(B3223,辅助信息!E:I,3,FALSE)</f>
        <v>(中铁三局集团西渝高铁康渝段站房四标工程)重庆市九龙坡区华祥支路与华祥路交叉口重庆建工重庆西站TOD项目部</v>
      </c>
      <c r="J3223" s="40" t="str">
        <f>VLOOKUP(B3223,辅助信息!E:I,4,FALSE)</f>
        <v>卢庆江</v>
      </c>
      <c r="K3223" s="40">
        <f>VLOOKUP(J3223,辅助信息!H:I,2,FALSE)</f>
        <v>18883488177</v>
      </c>
      <c r="L3223" s="111" t="str">
        <f>VLOOKUP(B3223,辅助信息!E:J,6,FALSE)</f>
        <v>炉批号尽可能不要多</v>
      </c>
      <c r="M3223" s="93">
        <v>45906</v>
      </c>
      <c r="O3223" s="64">
        <f ca="1" t="shared" si="182"/>
        <v>0</v>
      </c>
      <c r="P3223" s="64">
        <f ca="1" t="shared" si="183"/>
        <v>65</v>
      </c>
      <c r="Q3223" s="29" t="str">
        <f>VLOOKUP(B3223,辅助信息!E:M,9,FALSE)</f>
        <v>ZTWM-CDGS-XS-2025-0029-中铁三局集团有限公司-西渝高铁康渝段站房四标项目</v>
      </c>
      <c r="R3223" s="29" t="str">
        <f>_xlfn._xlws.FILTER(辅助信息!D:D,辅助信息!E:E=B3223)</f>
        <v>中铁三局集团西渝高铁康渝段站房四标工程</v>
      </c>
    </row>
    <row r="3224" hidden="1" spans="2:18">
      <c r="B3224" s="40" t="s">
        <v>160</v>
      </c>
      <c r="C3224" s="72">
        <v>45903</v>
      </c>
      <c r="D3224" s="40" t="str">
        <f>VLOOKUP(B3224,辅助信息!E:K,7,FALSE)</f>
        <v>JWDDCD2025071500024</v>
      </c>
      <c r="E3224" s="40" t="str">
        <f>VLOOKUP(F3224,辅助信息!A:B,2,FALSE)</f>
        <v>螺纹钢</v>
      </c>
      <c r="F3224" s="40" t="s">
        <v>65</v>
      </c>
      <c r="G3224" s="36">
        <v>3</v>
      </c>
      <c r="H3224" s="136">
        <f>IF(SUMIFS('[1]2025年已发货'!$E:$E,'[1]2025年已发货'!$F:$F,C3224,'[1]2025年已发货'!$C:$C,F3224,'[1]2025年已发货'!$G:$G,I3224,'[1]2025年已发货'!$H:$H,J3224)=0,"未发货",SUMIFS('[1]2025年已发货'!$E:$E,'[1]2025年已发货'!$F:$F,C3224,'[1]2025年已发货'!$C:$C,F3224,'[1]2025年已发货'!$G:$G,I3224,'[1]2025年已发货'!$H:$H,J3224))</f>
        <v>3</v>
      </c>
      <c r="I3224" s="40" t="str">
        <f>VLOOKUP(B3224,辅助信息!E:I,3,FALSE)</f>
        <v>(中铁三局集团西渝高铁康渝段站房四标工程)重庆市九龙坡区华祥支路与华祥路交叉口重庆建工重庆西站TOD项目部</v>
      </c>
      <c r="J3224" s="40" t="str">
        <f>VLOOKUP(B3224,辅助信息!E:I,4,FALSE)</f>
        <v>卢庆江</v>
      </c>
      <c r="K3224" s="40">
        <f>VLOOKUP(J3224,辅助信息!H:I,2,FALSE)</f>
        <v>18883488177</v>
      </c>
      <c r="L3224" s="111" t="str">
        <f>VLOOKUP(B3224,辅助信息!E:J,6,FALSE)</f>
        <v>炉批号尽可能不要多</v>
      </c>
      <c r="M3224" s="93">
        <v>45906</v>
      </c>
      <c r="O3224" s="64">
        <f ca="1" t="shared" si="182"/>
        <v>0</v>
      </c>
      <c r="P3224" s="64">
        <f ca="1" t="shared" si="183"/>
        <v>65</v>
      </c>
      <c r="Q3224" s="29" t="str">
        <f>VLOOKUP(B3224,辅助信息!E:M,9,FALSE)</f>
        <v>ZTWM-CDGS-XS-2025-0029-中铁三局集团有限公司-西渝高铁康渝段站房四标项目</v>
      </c>
      <c r="R3224" s="29" t="str">
        <f>_xlfn._xlws.FILTER(辅助信息!D:D,辅助信息!E:E=B3224)</f>
        <v>中铁三局集团西渝高铁康渝段站房四标工程</v>
      </c>
    </row>
    <row r="3225" hidden="1" spans="2:18">
      <c r="B3225" s="40" t="s">
        <v>186</v>
      </c>
      <c r="C3225" s="72">
        <v>45903</v>
      </c>
      <c r="D3225" s="40" t="str">
        <f>VLOOKUP(B3225,辅助信息!E:K,7,FALSE)</f>
        <v>JWDDCD2025072900123</v>
      </c>
      <c r="E3225" s="40" t="str">
        <f>VLOOKUP(F3225,辅助信息!A:B,2,FALSE)</f>
        <v>螺纹钢</v>
      </c>
      <c r="F3225" s="40" t="s">
        <v>90</v>
      </c>
      <c r="G3225" s="36">
        <v>8</v>
      </c>
      <c r="H3225" s="136" t="str">
        <f>IF(SUMIFS('[1]2025年已发货'!$E:$E,'[1]2025年已发货'!$F:$F,C3225,'[1]2025年已发货'!$C:$C,F3225,'[1]2025年已发货'!$G:$G,I3225,'[1]2025年已发货'!$H:$H,J3225)=0,"未发货",SUMIFS('[1]2025年已发货'!$E:$E,'[1]2025年已发货'!$F:$F,C3225,'[1]2025年已发货'!$C:$C,F3225,'[1]2025年已发货'!$G:$G,I3225,'[1]2025年已发货'!$H:$H,J3225))</f>
        <v>未发货</v>
      </c>
      <c r="I3225" s="40" t="str">
        <f>VLOOKUP(B3225,辅助信息!E:I,3,FALSE)</f>
        <v>(乐山市校地共建产教融合基地建设项目二标段)四川省乐山市市中区苏稽镇</v>
      </c>
      <c r="J3225" s="40" t="str">
        <f>VLOOKUP(B3225,辅助信息!E:I,4,FALSE)</f>
        <v>彭江涛</v>
      </c>
      <c r="K3225" s="40">
        <f>VLOOKUP(J3225,辅助信息!H:I,2,FALSE)</f>
        <v>13990276572</v>
      </c>
      <c r="L3225" s="111" t="str">
        <f>VLOOKUP(B3225,辅助信息!E:J,6,FALSE)</f>
        <v>联系实际收货人（彭江涛13990276572）现场要求炉批号控制2个以下，超2个不给予签收。提前联系到场规格及数量</v>
      </c>
      <c r="M3225" s="93">
        <v>45903</v>
      </c>
      <c r="O3225" s="64">
        <f ca="1" t="shared" si="182"/>
        <v>0</v>
      </c>
      <c r="P3225" s="64">
        <f ca="1" t="shared" si="183"/>
        <v>68</v>
      </c>
      <c r="Q3225" s="29" t="str">
        <f>VLOOKUP(B3225,辅助信息!E:M,9,FALSE)</f>
        <v>ZTWM-CDGS-XS-2025-0126-四川机司-乐山市校地共建产教融合基地配套设施项目施工二标段钢筋采购合同</v>
      </c>
      <c r="R3225" s="29" t="str">
        <f>_xlfn._xlws.FILTER(辅助信息!D:D,辅助信息!E:E=B3225)</f>
        <v>乐山市校地共建产教融合基地建设项目</v>
      </c>
    </row>
    <row r="3226" hidden="1" spans="2:18">
      <c r="B3226" s="40" t="s">
        <v>186</v>
      </c>
      <c r="C3226" s="72">
        <v>45903</v>
      </c>
      <c r="D3226" s="40" t="str">
        <f>VLOOKUP(B3226,辅助信息!E:K,7,FALSE)</f>
        <v>JWDDCD2025072900123</v>
      </c>
      <c r="E3226" s="40" t="str">
        <f>VLOOKUP(F3226,辅助信息!A:B,2,FALSE)</f>
        <v>螺纹钢</v>
      </c>
      <c r="F3226" s="40" t="s">
        <v>130</v>
      </c>
      <c r="G3226" s="36">
        <v>5</v>
      </c>
      <c r="H3226" s="136" t="str">
        <f>IF(SUMIFS('[1]2025年已发货'!$E:$E,'[1]2025年已发货'!$F:$F,C3226,'[1]2025年已发货'!$C:$C,F3226,'[1]2025年已发货'!$G:$G,I3226,'[1]2025年已发货'!$H:$H,J3226)=0,"未发货",SUMIFS('[1]2025年已发货'!$E:$E,'[1]2025年已发货'!$F:$F,C3226,'[1]2025年已发货'!$C:$C,F3226,'[1]2025年已发货'!$G:$G,I3226,'[1]2025年已发货'!$H:$H,J3226))</f>
        <v>未发货</v>
      </c>
      <c r="I3226" s="40" t="str">
        <f>VLOOKUP(B3226,辅助信息!E:I,3,FALSE)</f>
        <v>(乐山市校地共建产教融合基地建设项目二标段)四川省乐山市市中区苏稽镇</v>
      </c>
      <c r="J3226" s="40" t="str">
        <f>VLOOKUP(B3226,辅助信息!E:I,4,FALSE)</f>
        <v>彭江涛</v>
      </c>
      <c r="K3226" s="40">
        <f>VLOOKUP(J3226,辅助信息!H:I,2,FALSE)</f>
        <v>13990276572</v>
      </c>
      <c r="L3226" s="111" t="str">
        <f>VLOOKUP(B3226,辅助信息!E:J,6,FALSE)</f>
        <v>联系实际收货人（彭江涛13990276572）现场要求炉批号控制2个以下，超2个不给予签收。提前联系到场规格及数量</v>
      </c>
      <c r="M3226" s="93">
        <v>45903</v>
      </c>
      <c r="O3226" s="64">
        <f ca="1" t="shared" si="182"/>
        <v>0</v>
      </c>
      <c r="P3226" s="64">
        <f ca="1" t="shared" si="183"/>
        <v>68</v>
      </c>
      <c r="Q3226" s="29" t="str">
        <f>VLOOKUP(B3226,辅助信息!E:M,9,FALSE)</f>
        <v>ZTWM-CDGS-XS-2025-0126-四川机司-乐山市校地共建产教融合基地配套设施项目施工二标段钢筋采购合同</v>
      </c>
      <c r="R3226" s="29" t="str">
        <f>_xlfn._xlws.FILTER(辅助信息!D:D,辅助信息!E:E=B3226)</f>
        <v>乐山市校地共建产教融合基地建设项目</v>
      </c>
    </row>
    <row r="3227" hidden="1" spans="2:18">
      <c r="B3227" s="40" t="s">
        <v>186</v>
      </c>
      <c r="C3227" s="72">
        <v>45903</v>
      </c>
      <c r="D3227" s="40" t="str">
        <f>VLOOKUP(B3227,辅助信息!E:K,7,FALSE)</f>
        <v>JWDDCD2025072900123</v>
      </c>
      <c r="E3227" s="40" t="str">
        <f>VLOOKUP(F3227,辅助信息!A:B,2,FALSE)</f>
        <v>螺纹钢</v>
      </c>
      <c r="F3227" s="40" t="s">
        <v>138</v>
      </c>
      <c r="G3227" s="36">
        <v>5</v>
      </c>
      <c r="H3227" s="136" t="str">
        <f>IF(SUMIFS('[1]2025年已发货'!$E:$E,'[1]2025年已发货'!$F:$F,C3227,'[1]2025年已发货'!$C:$C,F3227,'[1]2025年已发货'!$G:$G,I3227,'[1]2025年已发货'!$H:$H,J3227)=0,"未发货",SUMIFS('[1]2025年已发货'!$E:$E,'[1]2025年已发货'!$F:$F,C3227,'[1]2025年已发货'!$C:$C,F3227,'[1]2025年已发货'!$G:$G,I3227,'[1]2025年已发货'!$H:$H,J3227))</f>
        <v>未发货</v>
      </c>
      <c r="I3227" s="40" t="str">
        <f>VLOOKUP(B3227,辅助信息!E:I,3,FALSE)</f>
        <v>(乐山市校地共建产教融合基地建设项目二标段)四川省乐山市市中区苏稽镇</v>
      </c>
      <c r="J3227" s="40" t="str">
        <f>VLOOKUP(B3227,辅助信息!E:I,4,FALSE)</f>
        <v>彭江涛</v>
      </c>
      <c r="K3227" s="40">
        <f>VLOOKUP(J3227,辅助信息!H:I,2,FALSE)</f>
        <v>13990276572</v>
      </c>
      <c r="L3227" s="111" t="str">
        <f>VLOOKUP(B3227,辅助信息!E:J,6,FALSE)</f>
        <v>联系实际收货人（彭江涛13990276572）现场要求炉批号控制2个以下，超2个不给予签收。提前联系到场规格及数量</v>
      </c>
      <c r="M3227" s="93">
        <v>45903</v>
      </c>
      <c r="O3227" s="64">
        <f ca="1" t="shared" si="182"/>
        <v>0</v>
      </c>
      <c r="P3227" s="64">
        <f ca="1" t="shared" si="183"/>
        <v>68</v>
      </c>
      <c r="Q3227" s="29" t="str">
        <f>VLOOKUP(B3227,辅助信息!E:M,9,FALSE)</f>
        <v>ZTWM-CDGS-XS-2025-0126-四川机司-乐山市校地共建产教融合基地配套设施项目施工二标段钢筋采购合同</v>
      </c>
      <c r="R3227" s="29" t="str">
        <f>_xlfn._xlws.FILTER(辅助信息!D:D,辅助信息!E:E=B3227)</f>
        <v>乐山市校地共建产教融合基地建设项目</v>
      </c>
    </row>
    <row r="3228" hidden="1" spans="2:18">
      <c r="B3228" s="40" t="s">
        <v>188</v>
      </c>
      <c r="C3228" s="72">
        <v>45903</v>
      </c>
      <c r="D3228" s="40" t="str">
        <f>VLOOKUP(B3228,辅助信息!E:K,7,FALSE)</f>
        <v>JWDDCD2025062200016</v>
      </c>
      <c r="E3228" s="40" t="str">
        <f>VLOOKUP(F3228,辅助信息!A:B,2,FALSE)</f>
        <v>盘螺</v>
      </c>
      <c r="F3228" s="40" t="s">
        <v>40</v>
      </c>
      <c r="G3228" s="36">
        <v>2</v>
      </c>
      <c r="H3228" s="136" t="str">
        <f>IF(SUMIFS('[1]2025年已发货'!$E:$E,'[1]2025年已发货'!$F:$F,C3228,'[1]2025年已发货'!$C:$C,F3228,'[1]2025年已发货'!$G:$G,I3228,'[1]2025年已发货'!$H:$H,J3228)=0,"未发货",SUMIFS('[1]2025年已发货'!$E:$E,'[1]2025年已发货'!$F:$F,C3228,'[1]2025年已发货'!$C:$C,F3228,'[1]2025年已发货'!$G:$G,I3228,'[1]2025年已发货'!$H:$H,J3228))</f>
        <v>未发货</v>
      </c>
      <c r="I3228" s="40" t="str">
        <f>VLOOKUP(B3228,辅助信息!E:I,3,FALSE)</f>
        <v>(武汉电气化局成达万高铁强电项目-达州主城区)四川省达州市达川区斌郎街道四川省达州市达川区洞洞湾256米</v>
      </c>
      <c r="J3228" s="40" t="str">
        <f>VLOOKUP(B3228,辅助信息!E:I,4,FALSE)</f>
        <v>余凡</v>
      </c>
      <c r="K3228" s="40">
        <f>VLOOKUP(J3228,辅助信息!H:I,2,FALSE)</f>
        <v>18228076992</v>
      </c>
      <c r="L3228" s="111" t="str">
        <f>VLOOKUP(B3228,辅助信息!E:J,6,FALSE)</f>
        <v>锈货不收！！下雨天钢筋没盖篷布不收！！，装货前联系收货人核实到场规格,没提前告知进场规格现场不给予接收</v>
      </c>
      <c r="M3228" s="93">
        <v>45905</v>
      </c>
      <c r="O3228" s="64">
        <f ca="1" t="shared" si="182"/>
        <v>0</v>
      </c>
      <c r="P3228" s="64">
        <f ca="1" t="shared" si="183"/>
        <v>66</v>
      </c>
      <c r="Q3228" s="29" t="str">
        <f>VLOOKUP(B3228,辅助信息!E:M,9,FALSE)</f>
        <v>ZTWM-CDGS-XS-2025-0033-中铁武汉电气化局集团有限公司成达万高速铁路强电工程项目</v>
      </c>
      <c r="R3228" s="29" t="str">
        <f>_xlfn._xlws.FILTER(辅助信息!D:D,辅助信息!E:E=B3228)</f>
        <v>武汉电气化局成达万高铁强电项目</v>
      </c>
    </row>
    <row r="3229" hidden="1" spans="2:18">
      <c r="B3229" s="40" t="s">
        <v>188</v>
      </c>
      <c r="C3229" s="72">
        <v>45903</v>
      </c>
      <c r="D3229" s="40" t="str">
        <f>VLOOKUP(B3229,辅助信息!E:K,7,FALSE)</f>
        <v>JWDDCD2025062200016</v>
      </c>
      <c r="E3229" s="40" t="str">
        <f>VLOOKUP(F3229,辅助信息!A:B,2,FALSE)</f>
        <v>盘螺</v>
      </c>
      <c r="F3229" s="40" t="s">
        <v>41</v>
      </c>
      <c r="G3229" s="36">
        <v>4</v>
      </c>
      <c r="H3229" s="136" t="str">
        <f>IF(SUMIFS('[1]2025年已发货'!$E:$E,'[1]2025年已发货'!$F:$F,C3229,'[1]2025年已发货'!$C:$C,F3229,'[1]2025年已发货'!$G:$G,I3229,'[1]2025年已发货'!$H:$H,J3229)=0,"未发货",SUMIFS('[1]2025年已发货'!$E:$E,'[1]2025年已发货'!$F:$F,C3229,'[1]2025年已发货'!$C:$C,F3229,'[1]2025年已发货'!$G:$G,I3229,'[1]2025年已发货'!$H:$H,J3229))</f>
        <v>未发货</v>
      </c>
      <c r="I3229" s="40" t="str">
        <f>VLOOKUP(B3229,辅助信息!E:I,3,FALSE)</f>
        <v>(武汉电气化局成达万高铁强电项目-达州主城区)四川省达州市达川区斌郎街道四川省达州市达川区洞洞湾256米</v>
      </c>
      <c r="J3229" s="40" t="str">
        <f>VLOOKUP(B3229,辅助信息!E:I,4,FALSE)</f>
        <v>余凡</v>
      </c>
      <c r="K3229" s="40">
        <f>VLOOKUP(J3229,辅助信息!H:I,2,FALSE)</f>
        <v>18228076992</v>
      </c>
      <c r="L3229" s="111" t="str">
        <f>VLOOKUP(B3229,辅助信息!E:J,6,FALSE)</f>
        <v>锈货不收！！下雨天钢筋没盖篷布不收！！，装货前联系收货人核实到场规格,没提前告知进场规格现场不给予接收</v>
      </c>
      <c r="M3229" s="93">
        <v>45905</v>
      </c>
      <c r="O3229" s="64">
        <f ca="1" t="shared" si="182"/>
        <v>0</v>
      </c>
      <c r="P3229" s="64">
        <f ca="1" t="shared" si="183"/>
        <v>66</v>
      </c>
      <c r="Q3229" s="29" t="str">
        <f>VLOOKUP(B3229,辅助信息!E:M,9,FALSE)</f>
        <v>ZTWM-CDGS-XS-2025-0033-中铁武汉电气化局集团有限公司成达万高速铁路强电工程项目</v>
      </c>
      <c r="R3229" s="29" t="str">
        <f>_xlfn._xlws.FILTER(辅助信息!D:D,辅助信息!E:E=B3229)</f>
        <v>武汉电气化局成达万高铁强电项目</v>
      </c>
    </row>
    <row r="3230" hidden="1" spans="2:18">
      <c r="B3230" s="40" t="s">
        <v>188</v>
      </c>
      <c r="C3230" s="72">
        <v>45903</v>
      </c>
      <c r="D3230" s="40" t="str">
        <f>VLOOKUP(B3230,辅助信息!E:K,7,FALSE)</f>
        <v>JWDDCD2025062200016</v>
      </c>
      <c r="E3230" s="40" t="str">
        <f>VLOOKUP(F3230,辅助信息!A:B,2,FALSE)</f>
        <v>螺纹钢</v>
      </c>
      <c r="F3230" s="40" t="s">
        <v>28</v>
      </c>
      <c r="G3230" s="36">
        <v>6</v>
      </c>
      <c r="H3230" s="136" t="str">
        <f>IF(SUMIFS('[1]2025年已发货'!$E:$E,'[1]2025年已发货'!$F:$F,C3230,'[1]2025年已发货'!$C:$C,F3230,'[1]2025年已发货'!$G:$G,I3230,'[1]2025年已发货'!$H:$H,J3230)=0,"未发货",SUMIFS('[1]2025年已发货'!$E:$E,'[1]2025年已发货'!$F:$F,C3230,'[1]2025年已发货'!$C:$C,F3230,'[1]2025年已发货'!$G:$G,I3230,'[1]2025年已发货'!$H:$H,J3230))</f>
        <v>未发货</v>
      </c>
      <c r="I3230" s="40" t="str">
        <f>VLOOKUP(B3230,辅助信息!E:I,3,FALSE)</f>
        <v>(武汉电气化局成达万高铁强电项目-达州主城区)四川省达州市达川区斌郎街道四川省达州市达川区洞洞湾256米</v>
      </c>
      <c r="J3230" s="40" t="str">
        <f>VLOOKUP(B3230,辅助信息!E:I,4,FALSE)</f>
        <v>余凡</v>
      </c>
      <c r="K3230" s="40">
        <f>VLOOKUP(J3230,辅助信息!H:I,2,FALSE)</f>
        <v>18228076992</v>
      </c>
      <c r="L3230" s="111" t="str">
        <f>VLOOKUP(B3230,辅助信息!E:J,6,FALSE)</f>
        <v>锈货不收！！下雨天钢筋没盖篷布不收！！，装货前联系收货人核实到场规格,没提前告知进场规格现场不给予接收</v>
      </c>
      <c r="M3230" s="93">
        <v>45905</v>
      </c>
      <c r="O3230" s="64">
        <f ca="1" t="shared" si="182"/>
        <v>0</v>
      </c>
      <c r="P3230" s="64">
        <f ca="1" t="shared" si="183"/>
        <v>66</v>
      </c>
      <c r="Q3230" s="29" t="str">
        <f>VLOOKUP(B3230,辅助信息!E:M,9,FALSE)</f>
        <v>ZTWM-CDGS-XS-2025-0033-中铁武汉电气化局集团有限公司成达万高速铁路强电工程项目</v>
      </c>
      <c r="R3230" s="29" t="str">
        <f>_xlfn._xlws.FILTER(辅助信息!D:D,辅助信息!E:E=B3230)</f>
        <v>武汉电气化局成达万高铁强电项目</v>
      </c>
    </row>
    <row r="3231" hidden="1" spans="2:18">
      <c r="B3231" s="40" t="s">
        <v>188</v>
      </c>
      <c r="C3231" s="72">
        <v>45903</v>
      </c>
      <c r="D3231" s="40" t="str">
        <f>VLOOKUP(B3231,辅助信息!E:K,7,FALSE)</f>
        <v>JWDDCD2025062200016</v>
      </c>
      <c r="E3231" s="40" t="str">
        <f>VLOOKUP(F3231,辅助信息!A:B,2,FALSE)</f>
        <v>螺纹钢</v>
      </c>
      <c r="F3231" s="40" t="s">
        <v>18</v>
      </c>
      <c r="G3231" s="36">
        <v>14</v>
      </c>
      <c r="H3231" s="136" t="str">
        <f>IF(SUMIFS('[1]2025年已发货'!$E:$E,'[1]2025年已发货'!$F:$F,C3231,'[1]2025年已发货'!$C:$C,F3231,'[1]2025年已发货'!$G:$G,I3231,'[1]2025年已发货'!$H:$H,J3231)=0,"未发货",SUMIFS('[1]2025年已发货'!$E:$E,'[1]2025年已发货'!$F:$F,C3231,'[1]2025年已发货'!$C:$C,F3231,'[1]2025年已发货'!$G:$G,I3231,'[1]2025年已发货'!$H:$H,J3231))</f>
        <v>未发货</v>
      </c>
      <c r="I3231" s="40" t="str">
        <f>VLOOKUP(B3231,辅助信息!E:I,3,FALSE)</f>
        <v>(武汉电气化局成达万高铁强电项目-达州主城区)四川省达州市达川区斌郎街道四川省达州市达川区洞洞湾256米</v>
      </c>
      <c r="J3231" s="40" t="str">
        <f>VLOOKUP(B3231,辅助信息!E:I,4,FALSE)</f>
        <v>余凡</v>
      </c>
      <c r="K3231" s="40">
        <f>VLOOKUP(J3231,辅助信息!H:I,2,FALSE)</f>
        <v>18228076992</v>
      </c>
      <c r="L3231" s="111" t="str">
        <f>VLOOKUP(B3231,辅助信息!E:J,6,FALSE)</f>
        <v>锈货不收！！下雨天钢筋没盖篷布不收！！，装货前联系收货人核实到场规格,没提前告知进场规格现场不给予接收</v>
      </c>
      <c r="M3231" s="93">
        <v>45905</v>
      </c>
      <c r="O3231" s="64">
        <f ca="1" t="shared" si="182"/>
        <v>0</v>
      </c>
      <c r="P3231" s="64">
        <f ca="1" t="shared" si="183"/>
        <v>66</v>
      </c>
      <c r="Q3231" s="29" t="str">
        <f>VLOOKUP(B3231,辅助信息!E:M,9,FALSE)</f>
        <v>ZTWM-CDGS-XS-2025-0033-中铁武汉电气化局集团有限公司成达万高速铁路强电工程项目</v>
      </c>
      <c r="R3231" s="29" t="str">
        <f>_xlfn._xlws.FILTER(辅助信息!D:D,辅助信息!E:E=B3231)</f>
        <v>武汉电气化局成达万高铁强电项目</v>
      </c>
    </row>
    <row r="3232" hidden="1" spans="2:18">
      <c r="B3232" s="40" t="s">
        <v>188</v>
      </c>
      <c r="C3232" s="72">
        <v>45903</v>
      </c>
      <c r="D3232" s="40" t="str">
        <f>VLOOKUP(B3232,辅助信息!E:K,7,FALSE)</f>
        <v>JWDDCD2025062200016</v>
      </c>
      <c r="E3232" s="40" t="str">
        <f>VLOOKUP(F3232,辅助信息!A:B,2,FALSE)</f>
        <v>螺纹钢</v>
      </c>
      <c r="F3232" s="40" t="s">
        <v>90</v>
      </c>
      <c r="G3232" s="36">
        <v>28</v>
      </c>
      <c r="H3232" s="136" t="str">
        <f>IF(SUMIFS('[1]2025年已发货'!$E:$E,'[1]2025年已发货'!$F:$F,C3232,'[1]2025年已发货'!$C:$C,F3232,'[1]2025年已发货'!$G:$G,I3232,'[1]2025年已发货'!$H:$H,J3232)=0,"未发货",SUMIFS('[1]2025年已发货'!$E:$E,'[1]2025年已发货'!$F:$F,C3232,'[1]2025年已发货'!$C:$C,F3232,'[1]2025年已发货'!$G:$G,I3232,'[1]2025年已发货'!$H:$H,J3232))</f>
        <v>未发货</v>
      </c>
      <c r="I3232" s="40" t="str">
        <f>VLOOKUP(B3232,辅助信息!E:I,3,FALSE)</f>
        <v>(武汉电气化局成达万高铁强电项目-达州主城区)四川省达州市达川区斌郎街道四川省达州市达川区洞洞湾256米</v>
      </c>
      <c r="J3232" s="40" t="str">
        <f>VLOOKUP(B3232,辅助信息!E:I,4,FALSE)</f>
        <v>余凡</v>
      </c>
      <c r="K3232" s="40">
        <f>VLOOKUP(J3232,辅助信息!H:I,2,FALSE)</f>
        <v>18228076992</v>
      </c>
      <c r="L3232" s="111" t="str">
        <f>VLOOKUP(B3232,辅助信息!E:J,6,FALSE)</f>
        <v>锈货不收！！下雨天钢筋没盖篷布不收！！，装货前联系收货人核实到场规格,没提前告知进场规格现场不给予接收</v>
      </c>
      <c r="M3232" s="93">
        <v>45905</v>
      </c>
      <c r="O3232" s="64">
        <f ca="1" t="shared" ref="O3232:O3295" si="184">IF(OR(M3232="",N3232&lt;&gt;""),"",MAX(M3232-TODAY(),0))</f>
        <v>0</v>
      </c>
      <c r="P3232" s="64">
        <f ca="1" t="shared" ref="P3232:P3295" si="185">IF(M3232="","",IF(N3232&lt;&gt;"",MAX(N3232-M3232,0),IF(TODAY()&gt;M3232,TODAY()-M3232,0)))</f>
        <v>66</v>
      </c>
      <c r="Q3232" s="29" t="str">
        <f>VLOOKUP(B3232,辅助信息!E:M,9,FALSE)</f>
        <v>ZTWM-CDGS-XS-2025-0033-中铁武汉电气化局集团有限公司成达万高速铁路强电工程项目</v>
      </c>
      <c r="R3232" s="29" t="str">
        <f>_xlfn._xlws.FILTER(辅助信息!D:D,辅助信息!E:E=B3232)</f>
        <v>武汉电气化局成达万高铁强电项目</v>
      </c>
    </row>
    <row r="3233" hidden="1" spans="2:18">
      <c r="B3233" s="40" t="s">
        <v>196</v>
      </c>
      <c r="C3233" s="72">
        <v>45903</v>
      </c>
      <c r="D3233" s="40" t="str">
        <f>VLOOKUP(B3233,辅助信息!E:K,7,FALSE)</f>
        <v>JWDDCD2025102100476</v>
      </c>
      <c r="E3233" s="40" t="str">
        <f>VLOOKUP(F3233,辅助信息!A:B,2,FALSE)</f>
        <v>盘螺</v>
      </c>
      <c r="F3233" s="40" t="s">
        <v>40</v>
      </c>
      <c r="G3233" s="36">
        <v>2.5</v>
      </c>
      <c r="H3233" s="136">
        <f>IF(SUMIFS('[1]2025年已发货'!$E:$E,'[1]2025年已发货'!$F:$F,C3233,'[1]2025年已发货'!$C:$C,F3233,'[1]2025年已发货'!$G:$G,I3233,'[1]2025年已发货'!$H:$H,J3233)=0,"未发货",SUMIFS('[1]2025年已发货'!$E:$E,'[1]2025年已发货'!$F:$F,C3233,'[1]2025年已发货'!$C:$C,F3233,'[1]2025年已发货'!$G:$G,I3233,'[1]2025年已发货'!$H:$H,J3233))</f>
        <v>2.5</v>
      </c>
      <c r="I3233" s="40" t="str">
        <f>VLOOKUP(B3233,辅助信息!E:I,3,FALSE)</f>
        <v>(五冶建设师大附中外语校新建教学楼工程)四川省成都市成华区大观堰2号(四川师范大学附属中学外国语学校)</v>
      </c>
      <c r="J3233" s="40" t="str">
        <f>VLOOKUP(B3233,辅助信息!E:I,4,FALSE)</f>
        <v>蔡浩</v>
      </c>
      <c r="K3233" s="40">
        <f>VLOOKUP(J3233,辅助信息!H:I,2,FALSE)</f>
        <v>13980880820</v>
      </c>
      <c r="L3233" s="111" t="str">
        <f>VLOOKUP(B3233,辅助信息!E:J,6,FALSE)</f>
        <v>联系实际收货人（蔡浩13980880820）五冶建设送货单,6份材质书（司机拍照资料份数，该项目经常掉材质书和吊牌谎话连篇）,锈货不收，装货前联系收货人核实到场规格,没提前告知进场规格现场不给予接收</v>
      </c>
      <c r="M3233" s="93">
        <v>45905</v>
      </c>
      <c r="O3233" s="64">
        <f ca="1" t="shared" si="184"/>
        <v>0</v>
      </c>
      <c r="P3233" s="64">
        <f ca="1" t="shared" si="185"/>
        <v>66</v>
      </c>
      <c r="Q3233" s="29" t="str">
        <f>VLOOKUP(B3233,辅助信息!E:M,9,FALSE)</f>
        <v>ZTWM-CDGS-XS-2025-0073-五冶天府-成都怡心湖片区及龙泉驿医院等项目</v>
      </c>
      <c r="R3233" s="29" t="str">
        <f>_xlfn._xlws.FILTER(辅助信息!D:D,辅助信息!E:E=B3233)</f>
        <v>五冶建设师大附中外语校新建教学楼工程</v>
      </c>
    </row>
    <row r="3234" hidden="1" spans="2:18">
      <c r="B3234" s="40" t="s">
        <v>196</v>
      </c>
      <c r="C3234" s="72">
        <v>45903</v>
      </c>
      <c r="D3234" s="40" t="str">
        <f>VLOOKUP(B3234,辅助信息!E:K,7,FALSE)</f>
        <v>JWDDCD2025102100476</v>
      </c>
      <c r="E3234" s="40" t="str">
        <f>VLOOKUP(F3234,辅助信息!A:B,2,FALSE)</f>
        <v>螺纹钢</v>
      </c>
      <c r="F3234" s="40" t="s">
        <v>27</v>
      </c>
      <c r="G3234" s="36">
        <v>10</v>
      </c>
      <c r="H3234" s="136">
        <f>IF(SUMIFS('[1]2025年已发货'!$E:$E,'[1]2025年已发货'!$F:$F,C3234,'[1]2025年已发货'!$C:$C,F3234,'[1]2025年已发货'!$G:$G,I3234,'[1]2025年已发货'!$H:$H,J3234)=0,"未发货",SUMIFS('[1]2025年已发货'!$E:$E,'[1]2025年已发货'!$F:$F,C3234,'[1]2025年已发货'!$C:$C,F3234,'[1]2025年已发货'!$G:$G,I3234,'[1]2025年已发货'!$H:$H,J3234))</f>
        <v>10</v>
      </c>
      <c r="I3234" s="40" t="str">
        <f>VLOOKUP(B3234,辅助信息!E:I,3,FALSE)</f>
        <v>(五冶建设师大附中外语校新建教学楼工程)四川省成都市成华区大观堰2号(四川师范大学附属中学外国语学校)</v>
      </c>
      <c r="J3234" s="40" t="str">
        <f>VLOOKUP(B3234,辅助信息!E:I,4,FALSE)</f>
        <v>蔡浩</v>
      </c>
      <c r="K3234" s="40">
        <f>VLOOKUP(J3234,辅助信息!H:I,2,FALSE)</f>
        <v>13980880820</v>
      </c>
      <c r="L3234" s="111" t="str">
        <f>VLOOKUP(B3234,辅助信息!E:J,6,FALSE)</f>
        <v>联系实际收货人（蔡浩13980880820）五冶建设送货单,6份材质书（司机拍照资料份数，该项目经常掉材质书和吊牌谎话连篇）,锈货不收，装货前联系收货人核实到场规格,没提前告知进场规格现场不给予接收</v>
      </c>
      <c r="M3234" s="93">
        <v>45905</v>
      </c>
      <c r="O3234" s="64">
        <f ca="1" t="shared" si="184"/>
        <v>0</v>
      </c>
      <c r="P3234" s="64">
        <f ca="1" t="shared" si="185"/>
        <v>66</v>
      </c>
      <c r="Q3234" s="29" t="str">
        <f>VLOOKUP(B3234,辅助信息!E:M,9,FALSE)</f>
        <v>ZTWM-CDGS-XS-2025-0073-五冶天府-成都怡心湖片区及龙泉驿医院等项目</v>
      </c>
      <c r="R3234" s="29" t="str">
        <f>_xlfn._xlws.FILTER(辅助信息!D:D,辅助信息!E:E=B3234)</f>
        <v>五冶建设师大附中外语校新建教学楼工程</v>
      </c>
    </row>
    <row r="3235" hidden="1" spans="2:18">
      <c r="B3235" s="40" t="s">
        <v>196</v>
      </c>
      <c r="C3235" s="72">
        <v>45903</v>
      </c>
      <c r="D3235" s="40" t="str">
        <f>VLOOKUP(B3235,辅助信息!E:K,7,FALSE)</f>
        <v>JWDDCD2025102100476</v>
      </c>
      <c r="E3235" s="40" t="str">
        <f>VLOOKUP(F3235,辅助信息!A:B,2,FALSE)</f>
        <v>螺纹钢</v>
      </c>
      <c r="F3235" s="40" t="s">
        <v>19</v>
      </c>
      <c r="G3235" s="36">
        <v>50</v>
      </c>
      <c r="H3235" s="136">
        <f>IF(SUMIFS('[1]2025年已发货'!$E:$E,'[1]2025年已发货'!$F:$F,C3235,'[1]2025年已发货'!$C:$C,F3235,'[1]2025年已发货'!$G:$G,I3235,'[1]2025年已发货'!$H:$H,J3235)=0,"未发货",SUMIFS('[1]2025年已发货'!$E:$E,'[1]2025年已发货'!$F:$F,C3235,'[1]2025年已发货'!$C:$C,F3235,'[1]2025年已发货'!$G:$G,I3235,'[1]2025年已发货'!$H:$H,J3235))</f>
        <v>50</v>
      </c>
      <c r="I3235" s="40" t="str">
        <f>VLOOKUP(B3235,辅助信息!E:I,3,FALSE)</f>
        <v>(五冶建设师大附中外语校新建教学楼工程)四川省成都市成华区大观堰2号(四川师范大学附属中学外国语学校)</v>
      </c>
      <c r="J3235" s="40" t="str">
        <f>VLOOKUP(B3235,辅助信息!E:I,4,FALSE)</f>
        <v>蔡浩</v>
      </c>
      <c r="K3235" s="40">
        <f>VLOOKUP(J3235,辅助信息!H:I,2,FALSE)</f>
        <v>13980880820</v>
      </c>
      <c r="L3235" s="111" t="str">
        <f>VLOOKUP(B3235,辅助信息!E:J,6,FALSE)</f>
        <v>联系实际收货人（蔡浩13980880820）五冶建设送货单,6份材质书（司机拍照资料份数，该项目经常掉材质书和吊牌谎话连篇）,锈货不收，装货前联系收货人核实到场规格,没提前告知进场规格现场不给予接收</v>
      </c>
      <c r="M3235" s="93">
        <v>45905</v>
      </c>
      <c r="O3235" s="64">
        <f ca="1" t="shared" si="184"/>
        <v>0</v>
      </c>
      <c r="P3235" s="64">
        <f ca="1" t="shared" si="185"/>
        <v>66</v>
      </c>
      <c r="Q3235" s="29" t="str">
        <f>VLOOKUP(B3235,辅助信息!E:M,9,FALSE)</f>
        <v>ZTWM-CDGS-XS-2025-0073-五冶天府-成都怡心湖片区及龙泉驿医院等项目</v>
      </c>
      <c r="R3235" s="29" t="str">
        <f>_xlfn._xlws.FILTER(辅助信息!D:D,辅助信息!E:E=B3235)</f>
        <v>五冶建设师大附中外语校新建教学楼工程</v>
      </c>
    </row>
    <row r="3236" hidden="1" spans="2:18">
      <c r="B3236" s="40" t="s">
        <v>196</v>
      </c>
      <c r="C3236" s="72">
        <v>45903</v>
      </c>
      <c r="D3236" s="40" t="str">
        <f>VLOOKUP(B3236,辅助信息!E:K,7,FALSE)</f>
        <v>JWDDCD2025102100476</v>
      </c>
      <c r="E3236" s="40" t="str">
        <f>VLOOKUP(F3236,辅助信息!A:B,2,FALSE)</f>
        <v>螺纹钢</v>
      </c>
      <c r="F3236" s="40" t="s">
        <v>32</v>
      </c>
      <c r="G3236" s="36">
        <v>5</v>
      </c>
      <c r="H3236" s="136">
        <f>IF(SUMIFS('[1]2025年已发货'!$E:$E,'[1]2025年已发货'!$F:$F,C3236,'[1]2025年已发货'!$C:$C,F3236,'[1]2025年已发货'!$G:$G,I3236,'[1]2025年已发货'!$H:$H,J3236)=0,"未发货",SUMIFS('[1]2025年已发货'!$E:$E,'[1]2025年已发货'!$F:$F,C3236,'[1]2025年已发货'!$C:$C,F3236,'[1]2025年已发货'!$G:$G,I3236,'[1]2025年已发货'!$H:$H,J3236))</f>
        <v>5</v>
      </c>
      <c r="I3236" s="40" t="str">
        <f>VLOOKUP(B3236,辅助信息!E:I,3,FALSE)</f>
        <v>(五冶建设师大附中外语校新建教学楼工程)四川省成都市成华区大观堰2号(四川师范大学附属中学外国语学校)</v>
      </c>
      <c r="J3236" s="40" t="str">
        <f>VLOOKUP(B3236,辅助信息!E:I,4,FALSE)</f>
        <v>蔡浩</v>
      </c>
      <c r="K3236" s="40">
        <f>VLOOKUP(J3236,辅助信息!H:I,2,FALSE)</f>
        <v>13980880820</v>
      </c>
      <c r="L3236" s="111" t="str">
        <f>VLOOKUP(B3236,辅助信息!E:J,6,FALSE)</f>
        <v>联系实际收货人（蔡浩13980880820）五冶建设送货单,6份材质书（司机拍照资料份数，该项目经常掉材质书和吊牌谎话连篇）,锈货不收，装货前联系收货人核实到场规格,没提前告知进场规格现场不给予接收</v>
      </c>
      <c r="M3236" s="93">
        <v>45905</v>
      </c>
      <c r="O3236" s="64">
        <f ca="1" t="shared" si="184"/>
        <v>0</v>
      </c>
      <c r="P3236" s="64">
        <f ca="1" t="shared" si="185"/>
        <v>66</v>
      </c>
      <c r="Q3236" s="29" t="str">
        <f>VLOOKUP(B3236,辅助信息!E:M,9,FALSE)</f>
        <v>ZTWM-CDGS-XS-2025-0073-五冶天府-成都怡心湖片区及龙泉驿医院等项目</v>
      </c>
      <c r="R3236" s="29" t="str">
        <f>_xlfn._xlws.FILTER(辅助信息!D:D,辅助信息!E:E=B3236)</f>
        <v>五冶建设师大附中外语校新建教学楼工程</v>
      </c>
    </row>
    <row r="3237" hidden="1" spans="2:18">
      <c r="B3237" s="40" t="s">
        <v>196</v>
      </c>
      <c r="C3237" s="72">
        <v>45903</v>
      </c>
      <c r="D3237" s="40" t="str">
        <f>VLOOKUP(B3237,辅助信息!E:K,7,FALSE)</f>
        <v>JWDDCD2025102100476</v>
      </c>
      <c r="E3237" s="40" t="str">
        <f>VLOOKUP(F3237,辅助信息!A:B,2,FALSE)</f>
        <v>螺纹钢</v>
      </c>
      <c r="F3237" s="40" t="s">
        <v>30</v>
      </c>
      <c r="G3237" s="36">
        <v>5</v>
      </c>
      <c r="H3237" s="136">
        <f>IF(SUMIFS('[1]2025年已发货'!$E:$E,'[1]2025年已发货'!$F:$F,C3237,'[1]2025年已发货'!$C:$C,F3237,'[1]2025年已发货'!$G:$G,I3237,'[1]2025年已发货'!$H:$H,J3237)=0,"未发货",SUMIFS('[1]2025年已发货'!$E:$E,'[1]2025年已发货'!$F:$F,C3237,'[1]2025年已发货'!$C:$C,F3237,'[1]2025年已发货'!$G:$G,I3237,'[1]2025年已发货'!$H:$H,J3237))</f>
        <v>5</v>
      </c>
      <c r="I3237" s="40" t="str">
        <f>VLOOKUP(B3237,辅助信息!E:I,3,FALSE)</f>
        <v>(五冶建设师大附中外语校新建教学楼工程)四川省成都市成华区大观堰2号(四川师范大学附属中学外国语学校)</v>
      </c>
      <c r="J3237" s="40" t="str">
        <f>VLOOKUP(B3237,辅助信息!E:I,4,FALSE)</f>
        <v>蔡浩</v>
      </c>
      <c r="K3237" s="40">
        <f>VLOOKUP(J3237,辅助信息!H:I,2,FALSE)</f>
        <v>13980880820</v>
      </c>
      <c r="L3237" s="111" t="str">
        <f>VLOOKUP(B3237,辅助信息!E:J,6,FALSE)</f>
        <v>联系实际收货人（蔡浩13980880820）五冶建设送货单,6份材质书（司机拍照资料份数，该项目经常掉材质书和吊牌谎话连篇）,锈货不收，装货前联系收货人核实到场规格,没提前告知进场规格现场不给予接收</v>
      </c>
      <c r="M3237" s="93">
        <v>45905</v>
      </c>
      <c r="O3237" s="64">
        <f ca="1" t="shared" si="184"/>
        <v>0</v>
      </c>
      <c r="P3237" s="64">
        <f ca="1" t="shared" si="185"/>
        <v>66</v>
      </c>
      <c r="Q3237" s="29" t="str">
        <f>VLOOKUP(B3237,辅助信息!E:M,9,FALSE)</f>
        <v>ZTWM-CDGS-XS-2025-0073-五冶天府-成都怡心湖片区及龙泉驿医院等项目</v>
      </c>
      <c r="R3237" s="29" t="str">
        <f>_xlfn._xlws.FILTER(辅助信息!D:D,辅助信息!E:E=B3237)</f>
        <v>五冶建设师大附中外语校新建教学楼工程</v>
      </c>
    </row>
    <row r="3238" hidden="1" spans="2:18">
      <c r="B3238" s="40" t="s">
        <v>196</v>
      </c>
      <c r="C3238" s="72">
        <v>45903</v>
      </c>
      <c r="D3238" s="40" t="str">
        <f>VLOOKUP(B3238,辅助信息!E:K,7,FALSE)</f>
        <v>JWDDCD2025102100476</v>
      </c>
      <c r="E3238" s="40" t="str">
        <f>VLOOKUP(F3238,辅助信息!A:B,2,FALSE)</f>
        <v>螺纹钢</v>
      </c>
      <c r="F3238" s="40" t="s">
        <v>33</v>
      </c>
      <c r="G3238" s="36">
        <v>2.5</v>
      </c>
      <c r="H3238" s="136">
        <f>IF(SUMIFS('[1]2025年已发货'!$E:$E,'[1]2025年已发货'!$F:$F,C3238,'[1]2025年已发货'!$C:$C,F3238,'[1]2025年已发货'!$G:$G,I3238,'[1]2025年已发货'!$H:$H,J3238)=0,"未发货",SUMIFS('[1]2025年已发货'!$E:$E,'[1]2025年已发货'!$F:$F,C3238,'[1]2025年已发货'!$C:$C,F3238,'[1]2025年已发货'!$G:$G,I3238,'[1]2025年已发货'!$H:$H,J3238))</f>
        <v>2.5</v>
      </c>
      <c r="I3238" s="40" t="str">
        <f>VLOOKUP(B3238,辅助信息!E:I,3,FALSE)</f>
        <v>(五冶建设师大附中外语校新建教学楼工程)四川省成都市成华区大观堰2号(四川师范大学附属中学外国语学校)</v>
      </c>
      <c r="J3238" s="40" t="str">
        <f>VLOOKUP(B3238,辅助信息!E:I,4,FALSE)</f>
        <v>蔡浩</v>
      </c>
      <c r="K3238" s="40">
        <f>VLOOKUP(J3238,辅助信息!H:I,2,FALSE)</f>
        <v>13980880820</v>
      </c>
      <c r="L3238" s="111" t="str">
        <f>VLOOKUP(B3238,辅助信息!E:J,6,FALSE)</f>
        <v>联系实际收货人（蔡浩13980880820）五冶建设送货单,6份材质书（司机拍照资料份数，该项目经常掉材质书和吊牌谎话连篇）,锈货不收，装货前联系收货人核实到场规格,没提前告知进场规格现场不给予接收</v>
      </c>
      <c r="M3238" s="93">
        <v>45905</v>
      </c>
      <c r="O3238" s="64">
        <f ca="1" t="shared" si="184"/>
        <v>0</v>
      </c>
      <c r="P3238" s="64">
        <f ca="1" t="shared" si="185"/>
        <v>66</v>
      </c>
      <c r="Q3238" s="29" t="str">
        <f>VLOOKUP(B3238,辅助信息!E:M,9,FALSE)</f>
        <v>ZTWM-CDGS-XS-2025-0073-五冶天府-成都怡心湖片区及龙泉驿医院等项目</v>
      </c>
      <c r="R3238" s="29" t="str">
        <f>_xlfn._xlws.FILTER(辅助信息!D:D,辅助信息!E:E=B3238)</f>
        <v>五冶建设师大附中外语校新建教学楼工程</v>
      </c>
    </row>
    <row r="3239" hidden="1" spans="2:18">
      <c r="B3239" s="40" t="s">
        <v>196</v>
      </c>
      <c r="C3239" s="72">
        <v>45903</v>
      </c>
      <c r="D3239" s="40" t="str">
        <f>VLOOKUP(B3239,辅助信息!E:K,7,FALSE)</f>
        <v>JWDDCD2025102100476</v>
      </c>
      <c r="E3239" s="40" t="str">
        <f>VLOOKUP(F3239,辅助信息!A:B,2,FALSE)</f>
        <v>螺纹钢</v>
      </c>
      <c r="F3239" s="40" t="s">
        <v>28</v>
      </c>
      <c r="G3239" s="36">
        <v>2.5</v>
      </c>
      <c r="H3239" s="136">
        <f>IF(SUMIFS('[1]2025年已发货'!$E:$E,'[1]2025年已发货'!$F:$F,C3239,'[1]2025年已发货'!$C:$C,F3239,'[1]2025年已发货'!$G:$G,I3239,'[1]2025年已发货'!$H:$H,J3239)=0,"未发货",SUMIFS('[1]2025年已发货'!$E:$E,'[1]2025年已发货'!$F:$F,C3239,'[1]2025年已发货'!$C:$C,F3239,'[1]2025年已发货'!$G:$G,I3239,'[1]2025年已发货'!$H:$H,J3239))</f>
        <v>2.5</v>
      </c>
      <c r="I3239" s="40" t="str">
        <f>VLOOKUP(B3239,辅助信息!E:I,3,FALSE)</f>
        <v>(五冶建设师大附中外语校新建教学楼工程)四川省成都市成华区大观堰2号(四川师范大学附属中学外国语学校)</v>
      </c>
      <c r="J3239" s="40" t="str">
        <f>VLOOKUP(B3239,辅助信息!E:I,4,FALSE)</f>
        <v>蔡浩</v>
      </c>
      <c r="K3239" s="40">
        <f>VLOOKUP(J3239,辅助信息!H:I,2,FALSE)</f>
        <v>13980880820</v>
      </c>
      <c r="L3239" s="111" t="str">
        <f>VLOOKUP(B3239,辅助信息!E:J,6,FALSE)</f>
        <v>联系实际收货人（蔡浩13980880820）五冶建设送货单,6份材质书（司机拍照资料份数，该项目经常掉材质书和吊牌谎话连篇）,锈货不收，装货前联系收货人核实到场规格,没提前告知进场规格现场不给予接收</v>
      </c>
      <c r="M3239" s="93">
        <v>45905</v>
      </c>
      <c r="O3239" s="64">
        <f ca="1" t="shared" si="184"/>
        <v>0</v>
      </c>
      <c r="P3239" s="64">
        <f ca="1" t="shared" si="185"/>
        <v>66</v>
      </c>
      <c r="Q3239" s="29" t="str">
        <f>VLOOKUP(B3239,辅助信息!E:M,9,FALSE)</f>
        <v>ZTWM-CDGS-XS-2025-0073-五冶天府-成都怡心湖片区及龙泉驿医院等项目</v>
      </c>
      <c r="R3239" s="29" t="str">
        <f>_xlfn._xlws.FILTER(辅助信息!D:D,辅助信息!E:E=B3239)</f>
        <v>五冶建设师大附中外语校新建教学楼工程</v>
      </c>
    </row>
    <row r="3240" hidden="1" spans="2:18">
      <c r="B3240" s="40" t="s">
        <v>196</v>
      </c>
      <c r="C3240" s="72">
        <v>45903</v>
      </c>
      <c r="D3240" s="40" t="str">
        <f>VLOOKUP(B3240,辅助信息!E:K,7,FALSE)</f>
        <v>JWDDCD2025102100476</v>
      </c>
      <c r="E3240" s="40" t="str">
        <f>VLOOKUP(F3240,辅助信息!A:B,2,FALSE)</f>
        <v>螺纹钢</v>
      </c>
      <c r="F3240" s="40" t="s">
        <v>18</v>
      </c>
      <c r="G3240" s="36">
        <v>15</v>
      </c>
      <c r="H3240" s="136">
        <f>IF(SUMIFS('[1]2025年已发货'!$E:$E,'[1]2025年已发货'!$F:$F,C3240,'[1]2025年已发货'!$C:$C,F3240,'[1]2025年已发货'!$G:$G,I3240,'[1]2025年已发货'!$H:$H,J3240)=0,"未发货",SUMIFS('[1]2025年已发货'!$E:$E,'[1]2025年已发货'!$F:$F,C3240,'[1]2025年已发货'!$C:$C,F3240,'[1]2025年已发货'!$G:$G,I3240,'[1]2025年已发货'!$H:$H,J3240))</f>
        <v>15</v>
      </c>
      <c r="I3240" s="40" t="str">
        <f>VLOOKUP(B3240,辅助信息!E:I,3,FALSE)</f>
        <v>(五冶建设师大附中外语校新建教学楼工程)四川省成都市成华区大观堰2号(四川师范大学附属中学外国语学校)</v>
      </c>
      <c r="J3240" s="40" t="str">
        <f>VLOOKUP(B3240,辅助信息!E:I,4,FALSE)</f>
        <v>蔡浩</v>
      </c>
      <c r="K3240" s="40">
        <f>VLOOKUP(J3240,辅助信息!H:I,2,FALSE)</f>
        <v>13980880820</v>
      </c>
      <c r="L3240" s="111" t="str">
        <f>VLOOKUP(B3240,辅助信息!E:J,6,FALSE)</f>
        <v>联系实际收货人（蔡浩13980880820）五冶建设送货单,6份材质书（司机拍照资料份数，该项目经常掉材质书和吊牌谎话连篇）,锈货不收，装货前联系收货人核实到场规格,没提前告知进场规格现场不给予接收</v>
      </c>
      <c r="M3240" s="93">
        <v>45905</v>
      </c>
      <c r="O3240" s="64">
        <f ca="1" t="shared" si="184"/>
        <v>0</v>
      </c>
      <c r="P3240" s="64">
        <f ca="1" t="shared" si="185"/>
        <v>66</v>
      </c>
      <c r="Q3240" s="29" t="str">
        <f>VLOOKUP(B3240,辅助信息!E:M,9,FALSE)</f>
        <v>ZTWM-CDGS-XS-2025-0073-五冶天府-成都怡心湖片区及龙泉驿医院等项目</v>
      </c>
      <c r="R3240" s="29" t="str">
        <f>_xlfn._xlws.FILTER(辅助信息!D:D,辅助信息!E:E=B3240)</f>
        <v>五冶建设师大附中外语校新建教学楼工程</v>
      </c>
    </row>
    <row r="3241" hidden="1" spans="2:18">
      <c r="B3241" s="40" t="s">
        <v>196</v>
      </c>
      <c r="C3241" s="72">
        <v>45903</v>
      </c>
      <c r="D3241" s="40" t="str">
        <f>VLOOKUP(B3241,辅助信息!E:K,7,FALSE)</f>
        <v>JWDDCD2025102100476</v>
      </c>
      <c r="E3241" s="40" t="str">
        <f>VLOOKUP(F3241,辅助信息!A:B,2,FALSE)</f>
        <v>螺纹钢</v>
      </c>
      <c r="F3241" s="40" t="s">
        <v>65</v>
      </c>
      <c r="G3241" s="36">
        <v>12.5</v>
      </c>
      <c r="H3241" s="136">
        <f>IF(SUMIFS('[1]2025年已发货'!$E:$E,'[1]2025年已发货'!$F:$F,C3241,'[1]2025年已发货'!$C:$C,F3241,'[1]2025年已发货'!$G:$G,I3241,'[1]2025年已发货'!$H:$H,J3241)=0,"未发货",SUMIFS('[1]2025年已发货'!$E:$E,'[1]2025年已发货'!$F:$F,C3241,'[1]2025年已发货'!$C:$C,F3241,'[1]2025年已发货'!$G:$G,I3241,'[1]2025年已发货'!$H:$H,J3241))</f>
        <v>12.5</v>
      </c>
      <c r="I3241" s="40" t="str">
        <f>VLOOKUP(B3241,辅助信息!E:I,3,FALSE)</f>
        <v>(五冶建设师大附中外语校新建教学楼工程)四川省成都市成华区大观堰2号(四川师范大学附属中学外国语学校)</v>
      </c>
      <c r="J3241" s="40" t="str">
        <f>VLOOKUP(B3241,辅助信息!E:I,4,FALSE)</f>
        <v>蔡浩</v>
      </c>
      <c r="K3241" s="40">
        <f>VLOOKUP(J3241,辅助信息!H:I,2,FALSE)</f>
        <v>13980880820</v>
      </c>
      <c r="L3241" s="111" t="str">
        <f>VLOOKUP(B3241,辅助信息!E:J,6,FALSE)</f>
        <v>联系实际收货人（蔡浩13980880820）五冶建设送货单,6份材质书（司机拍照资料份数，该项目经常掉材质书和吊牌谎话连篇）,锈货不收，装货前联系收货人核实到场规格,没提前告知进场规格现场不给予接收</v>
      </c>
      <c r="M3241" s="93">
        <v>45905</v>
      </c>
      <c r="O3241" s="64">
        <f ca="1" t="shared" si="184"/>
        <v>0</v>
      </c>
      <c r="P3241" s="64">
        <f ca="1" t="shared" si="185"/>
        <v>66</v>
      </c>
      <c r="Q3241" s="29" t="str">
        <f>VLOOKUP(B3241,辅助信息!E:M,9,FALSE)</f>
        <v>ZTWM-CDGS-XS-2025-0073-五冶天府-成都怡心湖片区及龙泉驿医院等项目</v>
      </c>
      <c r="R3241" s="29" t="str">
        <f>_xlfn._xlws.FILTER(辅助信息!D:D,辅助信息!E:E=B3241)</f>
        <v>五冶建设师大附中外语校新建教学楼工程</v>
      </c>
    </row>
    <row r="3242" hidden="1" spans="2:18">
      <c r="B3242" s="40" t="s">
        <v>192</v>
      </c>
      <c r="C3242" s="72">
        <v>45903</v>
      </c>
      <c r="D3242" s="40" t="str">
        <f>VLOOKUP(B3242,辅助信息!E:K,7,FALSE)</f>
        <v>JWDDCD2025102100475</v>
      </c>
      <c r="E3242" s="40" t="str">
        <f>VLOOKUP(F3242,辅助信息!A:B,2,FALSE)</f>
        <v>螺纹钢</v>
      </c>
      <c r="F3242" s="40" t="s">
        <v>19</v>
      </c>
      <c r="G3242" s="36">
        <v>6</v>
      </c>
      <c r="H3242" s="136">
        <f>IF(SUMIFS('[1]2025年已发货'!$E:$E,'[1]2025年已发货'!$F:$F,C3242,'[1]2025年已发货'!$C:$C,F3242,'[1]2025年已发货'!$G:$G,I3242,'[1]2025年已发货'!$H:$H,J3242)=0,"未发货",SUMIFS('[1]2025年已发货'!$E:$E,'[1]2025年已发货'!$F:$F,C3242,'[1]2025年已发货'!$C:$C,F3242,'[1]2025年已发货'!$G:$G,I3242,'[1]2025年已发货'!$H:$H,J3242))</f>
        <v>6</v>
      </c>
      <c r="I3242" s="40" t="str">
        <f>VLOOKUP(B3242,辅助信息!E:I,3,FALSE)</f>
        <v>(五冶建设成都国际铁路港多式联项目)四川省成都市青白江区桂平大道成都中远海运陆港多式联运有限公司</v>
      </c>
      <c r="J3242" s="40" t="str">
        <f>VLOOKUP(B3242,辅助信息!E:I,4,FALSE)</f>
        <v>黄勇杰</v>
      </c>
      <c r="K3242" s="40">
        <f>VLOOKUP(J3242,辅助信息!H:I,2,FALSE)</f>
        <v>13880580196</v>
      </c>
      <c r="L3242" s="111" t="str">
        <f>VLOOKUP(B3242,辅助信息!E:J,6,FALSE)</f>
        <v>联系实际收货人（黄勇杰13880580196）项目只能用威钢发货！！！18直条可以用宝武鄂钢，五冶建设送货单,6份材质书,锈货不收，装货前联系收货人核实到场规格,没提前告知进场规格现场不给予接收</v>
      </c>
      <c r="M3242" s="93">
        <v>45905</v>
      </c>
      <c r="O3242" s="64">
        <f ca="1" t="shared" si="184"/>
        <v>0</v>
      </c>
      <c r="P3242" s="64">
        <f ca="1" t="shared" si="185"/>
        <v>66</v>
      </c>
      <c r="Q3242" s="29" t="str">
        <f>VLOOKUP(B3242,辅助信息!E:M,9,FALSE)</f>
        <v>ZTWM-CDGS-XS-2025-0073-五冶天府-成都怡心湖片区及龙泉驿医院等项目</v>
      </c>
      <c r="R3242" s="29" t="str">
        <f>_xlfn._xlws.FILTER(辅助信息!D:D,辅助信息!E:E=B3242)</f>
        <v>五冶建设成都国际铁路港多式联项目</v>
      </c>
    </row>
    <row r="3243" hidden="1" spans="2:18">
      <c r="B3243" s="40" t="s">
        <v>192</v>
      </c>
      <c r="C3243" s="72">
        <v>45903</v>
      </c>
      <c r="D3243" s="40" t="str">
        <f>VLOOKUP(B3243,辅助信息!E:K,7,FALSE)</f>
        <v>JWDDCD2025102100475</v>
      </c>
      <c r="E3243" s="40" t="str">
        <f>VLOOKUP(F3243,辅助信息!A:B,2,FALSE)</f>
        <v>螺纹钢</v>
      </c>
      <c r="F3243" s="40" t="s">
        <v>32</v>
      </c>
      <c r="G3243" s="36">
        <v>6</v>
      </c>
      <c r="H3243" s="136">
        <f>IF(SUMIFS('[1]2025年已发货'!$E:$E,'[1]2025年已发货'!$F:$F,C3243,'[1]2025年已发货'!$C:$C,F3243,'[1]2025年已发货'!$G:$G,I3243,'[1]2025年已发货'!$H:$H,J3243)=0,"未发货",SUMIFS('[1]2025年已发货'!$E:$E,'[1]2025年已发货'!$F:$F,C3243,'[1]2025年已发货'!$C:$C,F3243,'[1]2025年已发货'!$G:$G,I3243,'[1]2025年已发货'!$H:$H,J3243))</f>
        <v>6</v>
      </c>
      <c r="I3243" s="40" t="str">
        <f>VLOOKUP(B3243,辅助信息!E:I,3,FALSE)</f>
        <v>(五冶建设成都国际铁路港多式联项目)四川省成都市青白江区桂平大道成都中远海运陆港多式联运有限公司</v>
      </c>
      <c r="J3243" s="40" t="str">
        <f>VLOOKUP(B3243,辅助信息!E:I,4,FALSE)</f>
        <v>黄勇杰</v>
      </c>
      <c r="K3243" s="40">
        <f>VLOOKUP(J3243,辅助信息!H:I,2,FALSE)</f>
        <v>13880580196</v>
      </c>
      <c r="L3243" s="111" t="str">
        <f>VLOOKUP(B3243,辅助信息!E:J,6,FALSE)</f>
        <v>联系实际收货人（黄勇杰13880580196）项目只能用威钢发货！！！18直条可以用宝武鄂钢，五冶建设送货单,6份材质书,锈货不收，装货前联系收货人核实到场规格,没提前告知进场规格现场不给予接收</v>
      </c>
      <c r="M3243" s="93">
        <v>45905</v>
      </c>
      <c r="O3243" s="64">
        <f ca="1" t="shared" si="184"/>
        <v>0</v>
      </c>
      <c r="P3243" s="64">
        <f ca="1" t="shared" si="185"/>
        <v>66</v>
      </c>
      <c r="Q3243" s="29" t="str">
        <f>VLOOKUP(B3243,辅助信息!E:M,9,FALSE)</f>
        <v>ZTWM-CDGS-XS-2025-0073-五冶天府-成都怡心湖片区及龙泉驿医院等项目</v>
      </c>
      <c r="R3243" s="29" t="str">
        <f>_xlfn._xlws.FILTER(辅助信息!D:D,辅助信息!E:E=B3243)</f>
        <v>五冶建设成都国际铁路港多式联项目</v>
      </c>
    </row>
    <row r="3244" hidden="1" spans="2:18">
      <c r="B3244" s="40" t="s">
        <v>192</v>
      </c>
      <c r="C3244" s="72">
        <v>45903</v>
      </c>
      <c r="D3244" s="40" t="str">
        <f>VLOOKUP(B3244,辅助信息!E:K,7,FALSE)</f>
        <v>JWDDCD2025102100475</v>
      </c>
      <c r="E3244" s="40" t="str">
        <f>VLOOKUP(F3244,辅助信息!A:B,2,FALSE)</f>
        <v>螺纹钢</v>
      </c>
      <c r="F3244" s="40" t="s">
        <v>30</v>
      </c>
      <c r="G3244" s="36">
        <v>3</v>
      </c>
      <c r="H3244" s="136">
        <f>IF(SUMIFS('[1]2025年已发货'!$E:$E,'[1]2025年已发货'!$F:$F,C3244,'[1]2025年已发货'!$C:$C,F3244,'[1]2025年已发货'!$G:$G,I3244,'[1]2025年已发货'!$H:$H,J3244)=0,"未发货",SUMIFS('[1]2025年已发货'!$E:$E,'[1]2025年已发货'!$F:$F,C3244,'[1]2025年已发货'!$C:$C,F3244,'[1]2025年已发货'!$G:$G,I3244,'[1]2025年已发货'!$H:$H,J3244))</f>
        <v>3</v>
      </c>
      <c r="I3244" s="40" t="str">
        <f>VLOOKUP(B3244,辅助信息!E:I,3,FALSE)</f>
        <v>(五冶建设成都国际铁路港多式联项目)四川省成都市青白江区桂平大道成都中远海运陆港多式联运有限公司</v>
      </c>
      <c r="J3244" s="40" t="str">
        <f>VLOOKUP(B3244,辅助信息!E:I,4,FALSE)</f>
        <v>黄勇杰</v>
      </c>
      <c r="K3244" s="40">
        <f>VLOOKUP(J3244,辅助信息!H:I,2,FALSE)</f>
        <v>13880580196</v>
      </c>
      <c r="L3244" s="111" t="str">
        <f>VLOOKUP(B3244,辅助信息!E:J,6,FALSE)</f>
        <v>联系实际收货人（黄勇杰13880580196）项目只能用威钢发货！！！18直条可以用宝武鄂钢，五冶建设送货单,6份材质书,锈货不收，装货前联系收货人核实到场规格,没提前告知进场规格现场不给予接收</v>
      </c>
      <c r="M3244" s="93">
        <v>45905</v>
      </c>
      <c r="O3244" s="64">
        <f ca="1" t="shared" si="184"/>
        <v>0</v>
      </c>
      <c r="P3244" s="64">
        <f ca="1" t="shared" si="185"/>
        <v>66</v>
      </c>
      <c r="Q3244" s="29" t="str">
        <f>VLOOKUP(B3244,辅助信息!E:M,9,FALSE)</f>
        <v>ZTWM-CDGS-XS-2025-0073-五冶天府-成都怡心湖片区及龙泉驿医院等项目</v>
      </c>
      <c r="R3244" s="29" t="str">
        <f>_xlfn._xlws.FILTER(辅助信息!D:D,辅助信息!E:E=B3244)</f>
        <v>五冶建设成都国际铁路港多式联项目</v>
      </c>
    </row>
    <row r="3245" hidden="1" spans="2:18">
      <c r="B3245" s="40" t="s">
        <v>192</v>
      </c>
      <c r="C3245" s="72">
        <v>45903</v>
      </c>
      <c r="D3245" s="40" t="str">
        <f>VLOOKUP(B3245,辅助信息!E:K,7,FALSE)</f>
        <v>JWDDCD2025102100475</v>
      </c>
      <c r="E3245" s="40" t="str">
        <f>VLOOKUP(F3245,辅助信息!A:B,2,FALSE)</f>
        <v>螺纹钢</v>
      </c>
      <c r="F3245" s="40" t="s">
        <v>33</v>
      </c>
      <c r="G3245" s="36">
        <v>6</v>
      </c>
      <c r="H3245" s="136">
        <f>IF(SUMIFS('[1]2025年已发货'!$E:$E,'[1]2025年已发货'!$F:$F,C3245,'[1]2025年已发货'!$C:$C,F3245,'[1]2025年已发货'!$G:$G,I3245,'[1]2025年已发货'!$H:$H,J3245)=0,"未发货",SUMIFS('[1]2025年已发货'!$E:$E,'[1]2025年已发货'!$F:$F,C3245,'[1]2025年已发货'!$C:$C,F3245,'[1]2025年已发货'!$G:$G,I3245,'[1]2025年已发货'!$H:$H,J3245))</f>
        <v>6</v>
      </c>
      <c r="I3245" s="40" t="str">
        <f>VLOOKUP(B3245,辅助信息!E:I,3,FALSE)</f>
        <v>(五冶建设成都国际铁路港多式联项目)四川省成都市青白江区桂平大道成都中远海运陆港多式联运有限公司</v>
      </c>
      <c r="J3245" s="40" t="str">
        <f>VLOOKUP(B3245,辅助信息!E:I,4,FALSE)</f>
        <v>黄勇杰</v>
      </c>
      <c r="K3245" s="40">
        <f>VLOOKUP(J3245,辅助信息!H:I,2,FALSE)</f>
        <v>13880580196</v>
      </c>
      <c r="L3245" s="111" t="str">
        <f>VLOOKUP(B3245,辅助信息!E:J,6,FALSE)</f>
        <v>联系实际收货人（黄勇杰13880580196）项目只能用威钢发货！！！18直条可以用宝武鄂钢，五冶建设送货单,6份材质书,锈货不收，装货前联系收货人核实到场规格,没提前告知进场规格现场不给予接收</v>
      </c>
      <c r="M3245" s="93">
        <v>45905</v>
      </c>
      <c r="O3245" s="64">
        <f ca="1" t="shared" si="184"/>
        <v>0</v>
      </c>
      <c r="P3245" s="64">
        <f ca="1" t="shared" si="185"/>
        <v>66</v>
      </c>
      <c r="Q3245" s="29" t="str">
        <f>VLOOKUP(B3245,辅助信息!E:M,9,FALSE)</f>
        <v>ZTWM-CDGS-XS-2025-0073-五冶天府-成都怡心湖片区及龙泉驿医院等项目</v>
      </c>
      <c r="R3245" s="29" t="str">
        <f>_xlfn._xlws.FILTER(辅助信息!D:D,辅助信息!E:E=B3245)</f>
        <v>五冶建设成都国际铁路港多式联项目</v>
      </c>
    </row>
    <row r="3246" hidden="1" spans="2:18">
      <c r="B3246" s="40" t="s">
        <v>192</v>
      </c>
      <c r="C3246" s="72">
        <v>45903</v>
      </c>
      <c r="D3246" s="40" t="str">
        <f>VLOOKUP(B3246,辅助信息!E:K,7,FALSE)</f>
        <v>JWDDCD2025102100475</v>
      </c>
      <c r="E3246" s="40" t="str">
        <f>VLOOKUP(F3246,辅助信息!A:B,2,FALSE)</f>
        <v>螺纹钢</v>
      </c>
      <c r="F3246" s="40" t="s">
        <v>28</v>
      </c>
      <c r="G3246" s="36">
        <v>12</v>
      </c>
      <c r="H3246" s="136">
        <f>IF(SUMIFS('[1]2025年已发货'!$E:$E,'[1]2025年已发货'!$F:$F,C3246,'[1]2025年已发货'!$C:$C,F3246,'[1]2025年已发货'!$G:$G,I3246,'[1]2025年已发货'!$H:$H,J3246)=0,"未发货",SUMIFS('[1]2025年已发货'!$E:$E,'[1]2025年已发货'!$F:$F,C3246,'[1]2025年已发货'!$C:$C,F3246,'[1]2025年已发货'!$G:$G,I3246,'[1]2025年已发货'!$H:$H,J3246))</f>
        <v>12</v>
      </c>
      <c r="I3246" s="40" t="str">
        <f>VLOOKUP(B3246,辅助信息!E:I,3,FALSE)</f>
        <v>(五冶建设成都国际铁路港多式联项目)四川省成都市青白江区桂平大道成都中远海运陆港多式联运有限公司</v>
      </c>
      <c r="J3246" s="40" t="str">
        <f>VLOOKUP(B3246,辅助信息!E:I,4,FALSE)</f>
        <v>黄勇杰</v>
      </c>
      <c r="K3246" s="40">
        <f>VLOOKUP(J3246,辅助信息!H:I,2,FALSE)</f>
        <v>13880580196</v>
      </c>
      <c r="L3246" s="111" t="str">
        <f>VLOOKUP(B3246,辅助信息!E:J,6,FALSE)</f>
        <v>联系实际收货人（黄勇杰13880580196）项目只能用威钢发货！！！18直条可以用宝武鄂钢，五冶建设送货单,6份材质书,锈货不收，装货前联系收货人核实到场规格,没提前告知进场规格现场不给予接收</v>
      </c>
      <c r="M3246" s="93">
        <v>45905</v>
      </c>
      <c r="O3246" s="64">
        <f ca="1" t="shared" si="184"/>
        <v>0</v>
      </c>
      <c r="P3246" s="64">
        <f ca="1" t="shared" si="185"/>
        <v>66</v>
      </c>
      <c r="Q3246" s="29" t="str">
        <f>VLOOKUP(B3246,辅助信息!E:M,9,FALSE)</f>
        <v>ZTWM-CDGS-XS-2025-0073-五冶天府-成都怡心湖片区及龙泉驿医院等项目</v>
      </c>
      <c r="R3246" s="29" t="str">
        <f>_xlfn._xlws.FILTER(辅助信息!D:D,辅助信息!E:E=B3246)</f>
        <v>五冶建设成都国际铁路港多式联项目</v>
      </c>
    </row>
    <row r="3247" hidden="1" spans="2:18">
      <c r="B3247" s="40" t="s">
        <v>215</v>
      </c>
      <c r="C3247" s="72">
        <v>45903</v>
      </c>
      <c r="D3247" s="40" t="str">
        <f>VLOOKUP(B3247,辅助信息!E:K,7,FALSE)</f>
        <v>JWDDCD2025102100486</v>
      </c>
      <c r="E3247" s="40" t="str">
        <f>VLOOKUP(F3247,辅助信息!A:B,2,FALSE)</f>
        <v>盘螺</v>
      </c>
      <c r="F3247" s="40" t="s">
        <v>49</v>
      </c>
      <c r="G3247" s="36">
        <v>2</v>
      </c>
      <c r="H3247" s="136">
        <f>IF(SUMIFS('[1]2025年已发货'!$E:$E,'[1]2025年已发货'!$F:$F,C3247,'[1]2025年已发货'!$C:$C,F3247,'[1]2025年已发货'!$G:$G,I3247,'[1]2025年已发货'!$H:$H,J3247)=0,"未发货",SUMIFS('[1]2025年已发货'!$E:$E,'[1]2025年已发货'!$F:$F,C3247,'[1]2025年已发货'!$C:$C,F3247,'[1]2025年已发货'!$G:$G,I3247,'[1]2025年已发货'!$H:$H,J3247))</f>
        <v>2</v>
      </c>
      <c r="I3247" s="40" t="str">
        <f>VLOOKUP(B3247,辅助信息!E:I,3,FALSE)</f>
        <v>(五冶建设龙泉驿一医院配套建设工程)成都市龙泉驿区董朗路69号龙泉驿一医院5号门</v>
      </c>
      <c r="J3247" s="40" t="str">
        <f>VLOOKUP(B3247,辅助信息!E:I,4,FALSE)</f>
        <v>孙敏</v>
      </c>
      <c r="K3247" s="40">
        <f>VLOOKUP(J3247,辅助信息!H:I,2,FALSE)</f>
        <v>13617695006</v>
      </c>
      <c r="L3247" s="111" t="str">
        <f>VLOOKUP(B3247,辅助信息!E:J,6,FALSE)</f>
        <v>联系实际收货人（孙敏13617695006）五冶建设送货单,6份材质书,锈货不收，装货前联系收货人核实到场规格,没提前告知进场规格现场不给予接收</v>
      </c>
      <c r="M3247" s="93">
        <v>45905</v>
      </c>
      <c r="O3247" s="64">
        <f ca="1" t="shared" si="184"/>
        <v>0</v>
      </c>
      <c r="P3247" s="64">
        <f ca="1" t="shared" si="185"/>
        <v>66</v>
      </c>
      <c r="Q3247" s="29" t="str">
        <f>VLOOKUP(B3247,辅助信息!E:M,9,FALSE)</f>
        <v>ZTWM-CDGS-XS-2025-0073-五冶天府-成都怡心湖片区及龙泉驿医院等项目</v>
      </c>
      <c r="R3247" s="29" t="str">
        <f>_xlfn._xlws.FILTER(辅助信息!D:D,辅助信息!E:E=B3247)</f>
        <v>五冶建设龙泉驿一医院配套建设工程</v>
      </c>
    </row>
    <row r="3248" hidden="1" spans="2:18">
      <c r="B3248" s="40" t="s">
        <v>215</v>
      </c>
      <c r="C3248" s="72">
        <v>45903</v>
      </c>
      <c r="D3248" s="40" t="str">
        <f>VLOOKUP(B3248,辅助信息!E:K,7,FALSE)</f>
        <v>JWDDCD2025102100486</v>
      </c>
      <c r="E3248" s="40" t="str">
        <f>VLOOKUP(F3248,辅助信息!A:B,2,FALSE)</f>
        <v>盘螺</v>
      </c>
      <c r="F3248" s="40" t="s">
        <v>40</v>
      </c>
      <c r="G3248" s="36">
        <v>4</v>
      </c>
      <c r="H3248" s="136">
        <f>IF(SUMIFS('[1]2025年已发货'!$E:$E,'[1]2025年已发货'!$F:$F,C3248,'[1]2025年已发货'!$C:$C,F3248,'[1]2025年已发货'!$G:$G,I3248,'[1]2025年已发货'!$H:$H,J3248)=0,"未发货",SUMIFS('[1]2025年已发货'!$E:$E,'[1]2025年已发货'!$F:$F,C3248,'[1]2025年已发货'!$C:$C,F3248,'[1]2025年已发货'!$G:$G,I3248,'[1]2025年已发货'!$H:$H,J3248))</f>
        <v>4</v>
      </c>
      <c r="I3248" s="40" t="str">
        <f>VLOOKUP(B3248,辅助信息!E:I,3,FALSE)</f>
        <v>(五冶建设龙泉驿一医院配套建设工程)成都市龙泉驿区董朗路69号龙泉驿一医院5号门</v>
      </c>
      <c r="J3248" s="40" t="str">
        <f>VLOOKUP(B3248,辅助信息!E:I,4,FALSE)</f>
        <v>孙敏</v>
      </c>
      <c r="K3248" s="40">
        <f>VLOOKUP(J3248,辅助信息!H:I,2,FALSE)</f>
        <v>13617695006</v>
      </c>
      <c r="L3248" s="111" t="str">
        <f>VLOOKUP(B3248,辅助信息!E:J,6,FALSE)</f>
        <v>联系实际收货人（孙敏13617695006）五冶建设送货单,6份材质书,锈货不收，装货前联系收货人核实到场规格,没提前告知进场规格现场不给予接收</v>
      </c>
      <c r="M3248" s="93">
        <v>45905</v>
      </c>
      <c r="O3248" s="64">
        <f ca="1" t="shared" si="184"/>
        <v>0</v>
      </c>
      <c r="P3248" s="64">
        <f ca="1" t="shared" si="185"/>
        <v>66</v>
      </c>
      <c r="Q3248" s="29" t="str">
        <f>VLOOKUP(B3248,辅助信息!E:M,9,FALSE)</f>
        <v>ZTWM-CDGS-XS-2025-0073-五冶天府-成都怡心湖片区及龙泉驿医院等项目</v>
      </c>
      <c r="R3248" s="29" t="str">
        <f>_xlfn._xlws.FILTER(辅助信息!D:D,辅助信息!E:E=B3248)</f>
        <v>五冶建设龙泉驿一医院配套建设工程</v>
      </c>
    </row>
    <row r="3249" hidden="1" spans="2:18">
      <c r="B3249" s="40" t="s">
        <v>215</v>
      </c>
      <c r="C3249" s="72">
        <v>45903</v>
      </c>
      <c r="D3249" s="40" t="str">
        <f>VLOOKUP(B3249,辅助信息!E:K,7,FALSE)</f>
        <v>JWDDCD2025102100486</v>
      </c>
      <c r="E3249" s="40" t="str">
        <f>VLOOKUP(F3249,辅助信息!A:B,2,FALSE)</f>
        <v>盘螺</v>
      </c>
      <c r="F3249" s="40" t="s">
        <v>41</v>
      </c>
      <c r="G3249" s="36">
        <v>8</v>
      </c>
      <c r="H3249" s="136">
        <f>IF(SUMIFS('[1]2025年已发货'!$E:$E,'[1]2025年已发货'!$F:$F,C3249,'[1]2025年已发货'!$C:$C,F3249,'[1]2025年已发货'!$G:$G,I3249,'[1]2025年已发货'!$H:$H,J3249)=0,"未发货",SUMIFS('[1]2025年已发货'!$E:$E,'[1]2025年已发货'!$F:$F,C3249,'[1]2025年已发货'!$C:$C,F3249,'[1]2025年已发货'!$G:$G,I3249,'[1]2025年已发货'!$H:$H,J3249))</f>
        <v>8</v>
      </c>
      <c r="I3249" s="40" t="str">
        <f>VLOOKUP(B3249,辅助信息!E:I,3,FALSE)</f>
        <v>(五冶建设龙泉驿一医院配套建设工程)成都市龙泉驿区董朗路69号龙泉驿一医院5号门</v>
      </c>
      <c r="J3249" s="40" t="str">
        <f>VLOOKUP(B3249,辅助信息!E:I,4,FALSE)</f>
        <v>孙敏</v>
      </c>
      <c r="K3249" s="40">
        <f>VLOOKUP(J3249,辅助信息!H:I,2,FALSE)</f>
        <v>13617695006</v>
      </c>
      <c r="L3249" s="111" t="str">
        <f>VLOOKUP(B3249,辅助信息!E:J,6,FALSE)</f>
        <v>联系实际收货人（孙敏13617695006）五冶建设送货单,6份材质书,锈货不收，装货前联系收货人核实到场规格,没提前告知进场规格现场不给予接收</v>
      </c>
      <c r="M3249" s="93">
        <v>45905</v>
      </c>
      <c r="O3249" s="64">
        <f ca="1" t="shared" si="184"/>
        <v>0</v>
      </c>
      <c r="P3249" s="64">
        <f ca="1" t="shared" si="185"/>
        <v>66</v>
      </c>
      <c r="Q3249" s="29" t="str">
        <f>VLOOKUP(B3249,辅助信息!E:M,9,FALSE)</f>
        <v>ZTWM-CDGS-XS-2025-0073-五冶天府-成都怡心湖片区及龙泉驿医院等项目</v>
      </c>
      <c r="R3249" s="29" t="str">
        <f>_xlfn._xlws.FILTER(辅助信息!D:D,辅助信息!E:E=B3249)</f>
        <v>五冶建设龙泉驿一医院配套建设工程</v>
      </c>
    </row>
    <row r="3250" hidden="1" spans="2:18">
      <c r="B3250" s="40" t="s">
        <v>215</v>
      </c>
      <c r="C3250" s="72">
        <v>45903</v>
      </c>
      <c r="D3250" s="40" t="str">
        <f>VLOOKUP(B3250,辅助信息!E:K,7,FALSE)</f>
        <v>JWDDCD2025102100486</v>
      </c>
      <c r="E3250" s="40" t="str">
        <f>VLOOKUP(F3250,辅助信息!A:B,2,FALSE)</f>
        <v>螺纹钢</v>
      </c>
      <c r="F3250" s="137" t="s">
        <v>27</v>
      </c>
      <c r="G3250" s="36">
        <v>12</v>
      </c>
      <c r="H3250" s="136">
        <f>IF(SUMIFS('[1]2025年已发货'!$E:$E,'[1]2025年已发货'!$F:$F,C3250,'[1]2025年已发货'!$C:$C,F3250,'[1]2025年已发货'!$G:$G,I3250,'[1]2025年已发货'!$H:$H,J3250)=0,"未发货",SUMIFS('[1]2025年已发货'!$E:$E,'[1]2025年已发货'!$F:$F,C3250,'[1]2025年已发货'!$C:$C,F3250,'[1]2025年已发货'!$G:$G,I3250,'[1]2025年已发货'!$H:$H,J3250))</f>
        <v>12</v>
      </c>
      <c r="I3250" s="40" t="str">
        <f>VLOOKUP(B3250,辅助信息!E:I,3,FALSE)</f>
        <v>(五冶建设龙泉驿一医院配套建设工程)成都市龙泉驿区董朗路69号龙泉驿一医院5号门</v>
      </c>
      <c r="J3250" s="40" t="str">
        <f>VLOOKUP(B3250,辅助信息!E:I,4,FALSE)</f>
        <v>孙敏</v>
      </c>
      <c r="K3250" s="40">
        <f>VLOOKUP(J3250,辅助信息!H:I,2,FALSE)</f>
        <v>13617695006</v>
      </c>
      <c r="L3250" s="111" t="str">
        <f>VLOOKUP(B3250,辅助信息!E:J,6,FALSE)</f>
        <v>联系实际收货人（孙敏13617695006）五冶建设送货单,6份材质书,锈货不收，装货前联系收货人核实到场规格,没提前告知进场规格现场不给予接收</v>
      </c>
      <c r="M3250" s="93">
        <v>45905</v>
      </c>
      <c r="O3250" s="64">
        <f ca="1" t="shared" si="184"/>
        <v>0</v>
      </c>
      <c r="P3250" s="64">
        <f ca="1" t="shared" si="185"/>
        <v>66</v>
      </c>
      <c r="Q3250" s="29" t="str">
        <f>VLOOKUP(B3250,辅助信息!E:M,9,FALSE)</f>
        <v>ZTWM-CDGS-XS-2025-0073-五冶天府-成都怡心湖片区及龙泉驿医院等项目</v>
      </c>
      <c r="R3250" s="29" t="str">
        <f>_xlfn._xlws.FILTER(辅助信息!D:D,辅助信息!E:E=B3250)</f>
        <v>五冶建设龙泉驿一医院配套建设工程</v>
      </c>
    </row>
    <row r="3251" hidden="1" spans="2:18">
      <c r="B3251" s="40" t="s">
        <v>215</v>
      </c>
      <c r="C3251" s="72">
        <v>45903</v>
      </c>
      <c r="D3251" s="40" t="str">
        <f>VLOOKUP(B3251,辅助信息!E:K,7,FALSE)</f>
        <v>JWDDCD2025102100486</v>
      </c>
      <c r="E3251" s="40" t="str">
        <f>VLOOKUP(F3251,辅助信息!A:B,2,FALSE)</f>
        <v>螺纹钢</v>
      </c>
      <c r="F3251" s="137" t="s">
        <v>19</v>
      </c>
      <c r="G3251" s="36">
        <v>10</v>
      </c>
      <c r="H3251" s="136">
        <f>IF(SUMIFS('[1]2025年已发货'!$E:$E,'[1]2025年已发货'!$F:$F,C3251,'[1]2025年已发货'!$C:$C,F3251,'[1]2025年已发货'!$G:$G,I3251,'[1]2025年已发货'!$H:$H,J3251)=0,"未发货",SUMIFS('[1]2025年已发货'!$E:$E,'[1]2025年已发货'!$F:$F,C3251,'[1]2025年已发货'!$C:$C,F3251,'[1]2025年已发货'!$G:$G,I3251,'[1]2025年已发货'!$H:$H,J3251))</f>
        <v>10</v>
      </c>
      <c r="I3251" s="40" t="str">
        <f>VLOOKUP(B3251,辅助信息!E:I,3,FALSE)</f>
        <v>(五冶建设龙泉驿一医院配套建设工程)成都市龙泉驿区董朗路69号龙泉驿一医院5号门</v>
      </c>
      <c r="J3251" s="40" t="str">
        <f>VLOOKUP(B3251,辅助信息!E:I,4,FALSE)</f>
        <v>孙敏</v>
      </c>
      <c r="K3251" s="40">
        <f>VLOOKUP(J3251,辅助信息!H:I,2,FALSE)</f>
        <v>13617695006</v>
      </c>
      <c r="L3251" s="111" t="str">
        <f>VLOOKUP(B3251,辅助信息!E:J,6,FALSE)</f>
        <v>联系实际收货人（孙敏13617695006）五冶建设送货单,6份材质书,锈货不收，装货前联系收货人核实到场规格,没提前告知进场规格现场不给予接收</v>
      </c>
      <c r="M3251" s="93">
        <v>45905</v>
      </c>
      <c r="O3251" s="64">
        <f ca="1" t="shared" si="184"/>
        <v>0</v>
      </c>
      <c r="P3251" s="64">
        <f ca="1" t="shared" si="185"/>
        <v>66</v>
      </c>
      <c r="Q3251" s="29" t="str">
        <f>VLOOKUP(B3251,辅助信息!E:M,9,FALSE)</f>
        <v>ZTWM-CDGS-XS-2025-0073-五冶天府-成都怡心湖片区及龙泉驿医院等项目</v>
      </c>
      <c r="R3251" s="29" t="str">
        <f>_xlfn._xlws.FILTER(辅助信息!D:D,辅助信息!E:E=B3251)</f>
        <v>五冶建设龙泉驿一医院配套建设工程</v>
      </c>
    </row>
    <row r="3252" hidden="1" spans="2:18">
      <c r="B3252" s="137" t="s">
        <v>215</v>
      </c>
      <c r="C3252" s="145">
        <v>45903</v>
      </c>
      <c r="D3252" s="137" t="str">
        <f>VLOOKUP(B3252,辅助信息!E:K,7,FALSE)</f>
        <v>JWDDCD2025102100486</v>
      </c>
      <c r="E3252" s="137" t="str">
        <f>VLOOKUP(F3252,辅助信息!A:B,2,FALSE)</f>
        <v>螺纹钢</v>
      </c>
      <c r="F3252" s="137" t="s">
        <v>32</v>
      </c>
      <c r="G3252" s="148">
        <v>58</v>
      </c>
      <c r="H3252" s="136">
        <f>IF(SUMIFS('[1]2025年已发货'!$E:$E,'[1]2025年已发货'!$F:$F,C3252,'[1]2025年已发货'!$C:$C,F3252,'[1]2025年已发货'!$G:$G,I3252,'[1]2025年已发货'!$H:$H,J3252)=0,"未发货",SUMIFS('[1]2025年已发货'!$E:$E,'[1]2025年已发货'!$F:$F,C3252,'[1]2025年已发货'!$C:$C,F3252,'[1]2025年已发货'!$G:$G,I3252,'[1]2025年已发货'!$H:$H,J3252))</f>
        <v>58</v>
      </c>
      <c r="I3252" s="40" t="str">
        <f>VLOOKUP(B3252,辅助信息!E:I,3,FALSE)</f>
        <v>(五冶建设龙泉驿一医院配套建设工程)成都市龙泉驿区董朗路69号龙泉驿一医院5号门</v>
      </c>
      <c r="J3252" s="40" t="str">
        <f>VLOOKUP(B3252,辅助信息!E:I,4,FALSE)</f>
        <v>孙敏</v>
      </c>
      <c r="K3252" s="40">
        <f>VLOOKUP(J3252,辅助信息!H:I,2,FALSE)</f>
        <v>13617695006</v>
      </c>
      <c r="L3252" s="111" t="str">
        <f>VLOOKUP(B3252,辅助信息!E:J,6,FALSE)</f>
        <v>联系实际收货人（孙敏13617695006）五冶建设送货单,6份材质书,锈货不收，装货前联系收货人核实到场规格,没提前告知进场规格现场不给予接收</v>
      </c>
      <c r="M3252" s="93">
        <v>45905</v>
      </c>
      <c r="O3252" s="64">
        <f ca="1" t="shared" si="184"/>
        <v>0</v>
      </c>
      <c r="P3252" s="64">
        <f ca="1" t="shared" si="185"/>
        <v>66</v>
      </c>
      <c r="Q3252" s="29" t="str">
        <f>VLOOKUP(B3252,辅助信息!E:M,9,FALSE)</f>
        <v>ZTWM-CDGS-XS-2025-0073-五冶天府-成都怡心湖片区及龙泉驿医院等项目</v>
      </c>
      <c r="R3252" s="29" t="str">
        <f>_xlfn._xlws.FILTER(辅助信息!D:D,辅助信息!E:E=B3252)</f>
        <v>五冶建设龙泉驿一医院配套建设工程</v>
      </c>
    </row>
    <row r="3253" hidden="1" spans="2:18">
      <c r="B3253" s="137" t="s">
        <v>215</v>
      </c>
      <c r="C3253" s="145">
        <v>45903</v>
      </c>
      <c r="D3253" s="137" t="str">
        <f>VLOOKUP(B3253,辅助信息!E:K,7,FALSE)</f>
        <v>JWDDCD2025102100486</v>
      </c>
      <c r="E3253" s="137" t="str">
        <f>VLOOKUP(F3253,辅助信息!A:B,2,FALSE)</f>
        <v>螺纹钢</v>
      </c>
      <c r="F3253" s="137" t="s">
        <v>30</v>
      </c>
      <c r="G3253" s="148">
        <v>12</v>
      </c>
      <c r="H3253" s="136">
        <f>IF(SUMIFS('[1]2025年已发货'!$E:$E,'[1]2025年已发货'!$F:$F,C3253,'[1]2025年已发货'!$C:$C,F3253,'[1]2025年已发货'!$G:$G,I3253,'[1]2025年已发货'!$H:$H,J3253)=0,"未发货",SUMIFS('[1]2025年已发货'!$E:$E,'[1]2025年已发货'!$F:$F,C3253,'[1]2025年已发货'!$C:$C,F3253,'[1]2025年已发货'!$G:$G,I3253,'[1]2025年已发货'!$H:$H,J3253))</f>
        <v>12</v>
      </c>
      <c r="I3253" s="40" t="str">
        <f>VLOOKUP(B3253,辅助信息!E:I,3,FALSE)</f>
        <v>(五冶建设龙泉驿一医院配套建设工程)成都市龙泉驿区董朗路69号龙泉驿一医院5号门</v>
      </c>
      <c r="J3253" s="40" t="str">
        <f>VLOOKUP(B3253,辅助信息!E:I,4,FALSE)</f>
        <v>孙敏</v>
      </c>
      <c r="K3253" s="40">
        <f>VLOOKUP(J3253,辅助信息!H:I,2,FALSE)</f>
        <v>13617695006</v>
      </c>
      <c r="L3253" s="111" t="str">
        <f>VLOOKUP(B3253,辅助信息!E:J,6,FALSE)</f>
        <v>联系实际收货人（孙敏13617695006）五冶建设送货单,6份材质书,锈货不收，装货前联系收货人核实到场规格,没提前告知进场规格现场不给予接收</v>
      </c>
      <c r="M3253" s="93">
        <v>45905</v>
      </c>
      <c r="O3253" s="64">
        <f ca="1" t="shared" si="184"/>
        <v>0</v>
      </c>
      <c r="P3253" s="64">
        <f ca="1" t="shared" si="185"/>
        <v>66</v>
      </c>
      <c r="Q3253" s="29" t="str">
        <f>VLOOKUP(B3253,辅助信息!E:M,9,FALSE)</f>
        <v>ZTWM-CDGS-XS-2025-0073-五冶天府-成都怡心湖片区及龙泉驿医院等项目</v>
      </c>
      <c r="R3253" s="29" t="str">
        <f>_xlfn._xlws.FILTER(辅助信息!D:D,辅助信息!E:E=B3253)</f>
        <v>五冶建设龙泉驿一医院配套建设工程</v>
      </c>
    </row>
    <row r="3254" hidden="1" spans="2:18">
      <c r="B3254" s="137" t="s">
        <v>215</v>
      </c>
      <c r="C3254" s="145">
        <v>45903</v>
      </c>
      <c r="D3254" s="137" t="str">
        <f>VLOOKUP(B3254,辅助信息!E:K,7,FALSE)</f>
        <v>JWDDCD2025102100486</v>
      </c>
      <c r="E3254" s="137" t="str">
        <f>VLOOKUP(F3254,辅助信息!A:B,2,FALSE)</f>
        <v>螺纹钢</v>
      </c>
      <c r="F3254" s="137" t="s">
        <v>33</v>
      </c>
      <c r="G3254" s="148">
        <v>10</v>
      </c>
      <c r="H3254" s="136">
        <f>IF(SUMIFS('[1]2025年已发货'!$E:$E,'[1]2025年已发货'!$F:$F,C3254,'[1]2025年已发货'!$C:$C,F3254,'[1]2025年已发货'!$G:$G,I3254,'[1]2025年已发货'!$H:$H,J3254)=0,"未发货",SUMIFS('[1]2025年已发货'!$E:$E,'[1]2025年已发货'!$F:$F,C3254,'[1]2025年已发货'!$C:$C,F3254,'[1]2025年已发货'!$G:$G,I3254,'[1]2025年已发货'!$H:$H,J3254))</f>
        <v>10</v>
      </c>
      <c r="I3254" s="40" t="str">
        <f>VLOOKUP(B3254,辅助信息!E:I,3,FALSE)</f>
        <v>(五冶建设龙泉驿一医院配套建设工程)成都市龙泉驿区董朗路69号龙泉驿一医院5号门</v>
      </c>
      <c r="J3254" s="40" t="str">
        <f>VLOOKUP(B3254,辅助信息!E:I,4,FALSE)</f>
        <v>孙敏</v>
      </c>
      <c r="K3254" s="40">
        <f>VLOOKUP(J3254,辅助信息!H:I,2,FALSE)</f>
        <v>13617695006</v>
      </c>
      <c r="L3254" s="111" t="str">
        <f>VLOOKUP(B3254,辅助信息!E:J,6,FALSE)</f>
        <v>联系实际收货人（孙敏13617695006）五冶建设送货单,6份材质书,锈货不收，装货前联系收货人核实到场规格,没提前告知进场规格现场不给予接收</v>
      </c>
      <c r="M3254" s="93">
        <v>45905</v>
      </c>
      <c r="O3254" s="64">
        <f ca="1" t="shared" si="184"/>
        <v>0</v>
      </c>
      <c r="P3254" s="64">
        <f ca="1" t="shared" si="185"/>
        <v>66</v>
      </c>
      <c r="Q3254" s="29" t="str">
        <f>VLOOKUP(B3254,辅助信息!E:M,9,FALSE)</f>
        <v>ZTWM-CDGS-XS-2025-0073-五冶天府-成都怡心湖片区及龙泉驿医院等项目</v>
      </c>
      <c r="R3254" s="29" t="str">
        <f>_xlfn._xlws.FILTER(辅助信息!D:D,辅助信息!E:E=B3254)</f>
        <v>五冶建设龙泉驿一医院配套建设工程</v>
      </c>
    </row>
    <row r="3255" hidden="1" spans="2:18">
      <c r="B3255" s="137" t="s">
        <v>215</v>
      </c>
      <c r="C3255" s="145">
        <v>45903</v>
      </c>
      <c r="D3255" s="137" t="str">
        <f>VLOOKUP(B3255,辅助信息!E:K,7,FALSE)</f>
        <v>JWDDCD2025102100486</v>
      </c>
      <c r="E3255" s="137" t="str">
        <f>VLOOKUP(F3255,辅助信息!A:B,2,FALSE)</f>
        <v>螺纹钢</v>
      </c>
      <c r="F3255" s="137" t="s">
        <v>28</v>
      </c>
      <c r="G3255" s="148">
        <v>35</v>
      </c>
      <c r="H3255" s="136">
        <f>IF(SUMIFS('[1]2025年已发货'!$E:$E,'[1]2025年已发货'!$F:$F,C3255,'[1]2025年已发货'!$C:$C,F3255,'[1]2025年已发货'!$G:$G,I3255,'[1]2025年已发货'!$H:$H,J3255)=0,"未发货",SUMIFS('[1]2025年已发货'!$E:$E,'[1]2025年已发货'!$F:$F,C3255,'[1]2025年已发货'!$C:$C,F3255,'[1]2025年已发货'!$G:$G,I3255,'[1]2025年已发货'!$H:$H,J3255))</f>
        <v>35</v>
      </c>
      <c r="I3255" s="40" t="str">
        <f>VLOOKUP(B3255,辅助信息!E:I,3,FALSE)</f>
        <v>(五冶建设龙泉驿一医院配套建设工程)成都市龙泉驿区董朗路69号龙泉驿一医院5号门</v>
      </c>
      <c r="J3255" s="40" t="str">
        <f>VLOOKUP(B3255,辅助信息!E:I,4,FALSE)</f>
        <v>孙敏</v>
      </c>
      <c r="K3255" s="40">
        <f>VLOOKUP(J3255,辅助信息!H:I,2,FALSE)</f>
        <v>13617695006</v>
      </c>
      <c r="L3255" s="111" t="str">
        <f>VLOOKUP(B3255,辅助信息!E:J,6,FALSE)</f>
        <v>联系实际收货人（孙敏13617695006）五冶建设送货单,6份材质书,锈货不收，装货前联系收货人核实到场规格,没提前告知进场规格现场不给予接收</v>
      </c>
      <c r="M3255" s="93">
        <v>45905</v>
      </c>
      <c r="O3255" s="64">
        <f ca="1" t="shared" si="184"/>
        <v>0</v>
      </c>
      <c r="P3255" s="64">
        <f ca="1" t="shared" si="185"/>
        <v>66</v>
      </c>
      <c r="Q3255" s="29" t="str">
        <f>VLOOKUP(B3255,辅助信息!E:M,9,FALSE)</f>
        <v>ZTWM-CDGS-XS-2025-0073-五冶天府-成都怡心湖片区及龙泉驿医院等项目</v>
      </c>
      <c r="R3255" s="29" t="str">
        <f>_xlfn._xlws.FILTER(辅助信息!D:D,辅助信息!E:E=B3255)</f>
        <v>五冶建设龙泉驿一医院配套建设工程</v>
      </c>
    </row>
    <row r="3256" hidden="1" spans="2:18">
      <c r="B3256" s="137" t="s">
        <v>215</v>
      </c>
      <c r="C3256" s="145">
        <v>45903</v>
      </c>
      <c r="D3256" s="137" t="str">
        <f>VLOOKUP(B3256,辅助信息!E:K,7,FALSE)</f>
        <v>JWDDCD2025102100486</v>
      </c>
      <c r="E3256" s="137" t="str">
        <f>VLOOKUP(F3256,辅助信息!A:B,2,FALSE)</f>
        <v>螺纹钢</v>
      </c>
      <c r="F3256" s="137" t="s">
        <v>18</v>
      </c>
      <c r="G3256" s="148">
        <v>15</v>
      </c>
      <c r="H3256" s="136">
        <f>IF(SUMIFS('[1]2025年已发货'!$E:$E,'[1]2025年已发货'!$F:$F,C3256,'[1]2025年已发货'!$C:$C,F3256,'[1]2025年已发货'!$G:$G,I3256,'[1]2025年已发货'!$H:$H,J3256)=0,"未发货",SUMIFS('[1]2025年已发货'!$E:$E,'[1]2025年已发货'!$F:$F,C3256,'[1]2025年已发货'!$C:$C,F3256,'[1]2025年已发货'!$G:$G,I3256,'[1]2025年已发货'!$H:$H,J3256))</f>
        <v>15</v>
      </c>
      <c r="I3256" s="40" t="str">
        <f>VLOOKUP(B3256,辅助信息!E:I,3,FALSE)</f>
        <v>(五冶建设龙泉驿一医院配套建设工程)成都市龙泉驿区董朗路69号龙泉驿一医院5号门</v>
      </c>
      <c r="J3256" s="40" t="str">
        <f>VLOOKUP(B3256,辅助信息!E:I,4,FALSE)</f>
        <v>孙敏</v>
      </c>
      <c r="K3256" s="40">
        <f>VLOOKUP(J3256,辅助信息!H:I,2,FALSE)</f>
        <v>13617695006</v>
      </c>
      <c r="L3256" s="111" t="str">
        <f>VLOOKUP(B3256,辅助信息!E:J,6,FALSE)</f>
        <v>联系实际收货人（孙敏13617695006）五冶建设送货单,6份材质书,锈货不收，装货前联系收货人核实到场规格,没提前告知进场规格现场不给予接收</v>
      </c>
      <c r="M3256" s="93">
        <v>45905</v>
      </c>
      <c r="O3256" s="64">
        <f ca="1" t="shared" si="184"/>
        <v>0</v>
      </c>
      <c r="P3256" s="64">
        <f ca="1" t="shared" si="185"/>
        <v>66</v>
      </c>
      <c r="Q3256" s="29" t="str">
        <f>VLOOKUP(B3256,辅助信息!E:M,9,FALSE)</f>
        <v>ZTWM-CDGS-XS-2025-0073-五冶天府-成都怡心湖片区及龙泉驿医院等项目</v>
      </c>
      <c r="R3256" s="29" t="str">
        <f>_xlfn._xlws.FILTER(辅助信息!D:D,辅助信息!E:E=B3256)</f>
        <v>五冶建设龙泉驿一医院配套建设工程</v>
      </c>
    </row>
    <row r="3257" hidden="1" spans="2:18">
      <c r="B3257" s="137" t="s">
        <v>215</v>
      </c>
      <c r="C3257" s="145">
        <v>45903</v>
      </c>
      <c r="D3257" s="137" t="str">
        <f>VLOOKUP(B3257,辅助信息!E:K,7,FALSE)</f>
        <v>JWDDCD2025102100486</v>
      </c>
      <c r="E3257" s="137" t="str">
        <f>VLOOKUP(F3257,辅助信息!A:B,2,FALSE)</f>
        <v>螺纹钢</v>
      </c>
      <c r="F3257" s="137" t="s">
        <v>52</v>
      </c>
      <c r="G3257" s="148">
        <v>22</v>
      </c>
      <c r="H3257" s="136">
        <f>IF(SUMIFS('[1]2025年已发货'!$E:$E,'[1]2025年已发货'!$F:$F,C3257,'[1]2025年已发货'!$C:$C,F3257,'[1]2025年已发货'!$G:$G,I3257,'[1]2025年已发货'!$H:$H,J3257)=0,"未发货",SUMIFS('[1]2025年已发货'!$E:$E,'[1]2025年已发货'!$F:$F,C3257,'[1]2025年已发货'!$C:$C,F3257,'[1]2025年已发货'!$G:$G,I3257,'[1]2025年已发货'!$H:$H,J3257))</f>
        <v>22</v>
      </c>
      <c r="I3257" s="40" t="str">
        <f>VLOOKUP(B3257,辅助信息!E:I,3,FALSE)</f>
        <v>(五冶建设龙泉驿一医院配套建设工程)成都市龙泉驿区董朗路69号龙泉驿一医院5号门</v>
      </c>
      <c r="J3257" s="40" t="str">
        <f>VLOOKUP(B3257,辅助信息!E:I,4,FALSE)</f>
        <v>孙敏</v>
      </c>
      <c r="K3257" s="40">
        <f>VLOOKUP(J3257,辅助信息!H:I,2,FALSE)</f>
        <v>13617695006</v>
      </c>
      <c r="L3257" s="111" t="str">
        <f>VLOOKUP(B3257,辅助信息!E:J,6,FALSE)</f>
        <v>联系实际收货人（孙敏13617695006）五冶建设送货单,6份材质书,锈货不收，装货前联系收货人核实到场规格,没提前告知进场规格现场不给予接收</v>
      </c>
      <c r="M3257" s="93">
        <v>45905</v>
      </c>
      <c r="O3257" s="64">
        <f ca="1" t="shared" si="184"/>
        <v>0</v>
      </c>
      <c r="P3257" s="64">
        <f ca="1" t="shared" si="185"/>
        <v>66</v>
      </c>
      <c r="Q3257" s="29" t="str">
        <f>VLOOKUP(B3257,辅助信息!E:M,9,FALSE)</f>
        <v>ZTWM-CDGS-XS-2025-0073-五冶天府-成都怡心湖片区及龙泉驿医院等项目</v>
      </c>
      <c r="R3257" s="29" t="str">
        <f>_xlfn._xlws.FILTER(辅助信息!D:D,辅助信息!E:E=B3257)</f>
        <v>五冶建设龙泉驿一医院配套建设工程</v>
      </c>
    </row>
    <row r="3258" hidden="1" spans="2:18">
      <c r="B3258" s="40" t="s">
        <v>215</v>
      </c>
      <c r="C3258" s="72">
        <v>45903</v>
      </c>
      <c r="D3258" s="40" t="str">
        <f>VLOOKUP(B3258,辅助信息!E:K,7,FALSE)</f>
        <v>JWDDCD2025102100486</v>
      </c>
      <c r="E3258" s="40" t="str">
        <f>VLOOKUP(F3258,辅助信息!A:B,2,FALSE)</f>
        <v>螺纹钢</v>
      </c>
      <c r="F3258" s="40" t="s">
        <v>58</v>
      </c>
      <c r="G3258" s="36">
        <v>3</v>
      </c>
      <c r="H3258" s="136">
        <f>IF(SUMIFS('[1]2025年已发货'!$E:$E,'[1]2025年已发货'!$F:$F,C3258,'[1]2025年已发货'!$C:$C,F3258,'[1]2025年已发货'!$G:$G,I3258,'[1]2025年已发货'!$H:$H,J3258)=0,"未发货",SUMIFS('[1]2025年已发货'!$E:$E,'[1]2025年已发货'!$F:$F,C3258,'[1]2025年已发货'!$C:$C,F3258,'[1]2025年已发货'!$G:$G,I3258,'[1]2025年已发货'!$H:$H,J3258))</f>
        <v>3</v>
      </c>
      <c r="I3258" s="40" t="str">
        <f>VLOOKUP(B3258,辅助信息!E:I,3,FALSE)</f>
        <v>(五冶建设龙泉驿一医院配套建设工程)成都市龙泉驿区董朗路69号龙泉驿一医院5号门</v>
      </c>
      <c r="J3258" s="40" t="str">
        <f>VLOOKUP(B3258,辅助信息!E:I,4,FALSE)</f>
        <v>孙敏</v>
      </c>
      <c r="K3258" s="40">
        <f>VLOOKUP(J3258,辅助信息!H:I,2,FALSE)</f>
        <v>13617695006</v>
      </c>
      <c r="L3258" s="111" t="str">
        <f>VLOOKUP(B3258,辅助信息!E:J,6,FALSE)</f>
        <v>联系实际收货人（孙敏13617695006）五冶建设送货单,6份材质书,锈货不收，装货前联系收货人核实到场规格,没提前告知进场规格现场不给予接收</v>
      </c>
      <c r="M3258" s="93">
        <v>45905</v>
      </c>
      <c r="O3258" s="64">
        <f ca="1" t="shared" si="184"/>
        <v>0</v>
      </c>
      <c r="P3258" s="64">
        <f ca="1" t="shared" si="185"/>
        <v>66</v>
      </c>
      <c r="Q3258" s="29" t="str">
        <f>VLOOKUP(B3258,辅助信息!E:M,9,FALSE)</f>
        <v>ZTWM-CDGS-XS-2025-0073-五冶天府-成都怡心湖片区及龙泉驿医院等项目</v>
      </c>
      <c r="R3258" s="29" t="str">
        <f>_xlfn._xlws.FILTER(辅助信息!D:D,辅助信息!E:E=B3258)</f>
        <v>五冶建设龙泉驿一医院配套建设工程</v>
      </c>
    </row>
    <row r="3259" hidden="1" spans="2:18">
      <c r="B3259" s="40" t="s">
        <v>215</v>
      </c>
      <c r="C3259" s="72">
        <v>45903</v>
      </c>
      <c r="D3259" s="40" t="str">
        <f>VLOOKUP(B3259,辅助信息!E:K,7,FALSE)</f>
        <v>JWDDCD2025102100486</v>
      </c>
      <c r="E3259" s="40" t="str">
        <f>VLOOKUP(F3259,辅助信息!A:B,2,FALSE)</f>
        <v>螺纹钢</v>
      </c>
      <c r="F3259" s="40" t="s">
        <v>46</v>
      </c>
      <c r="G3259" s="36">
        <v>3</v>
      </c>
      <c r="H3259" s="136">
        <f>IF(SUMIFS('[1]2025年已发货'!$E:$E,'[1]2025年已发货'!$F:$F,C3259,'[1]2025年已发货'!$C:$C,F3259,'[1]2025年已发货'!$G:$G,I3259,'[1]2025年已发货'!$H:$H,J3259)=0,"未发货",SUMIFS('[1]2025年已发货'!$E:$E,'[1]2025年已发货'!$F:$F,C3259,'[1]2025年已发货'!$C:$C,F3259,'[1]2025年已发货'!$G:$G,I3259,'[1]2025年已发货'!$H:$H,J3259))</f>
        <v>3</v>
      </c>
      <c r="I3259" s="40" t="str">
        <f>VLOOKUP(B3259,辅助信息!E:I,3,FALSE)</f>
        <v>(五冶建设龙泉驿一医院配套建设工程)成都市龙泉驿区董朗路69号龙泉驿一医院5号门</v>
      </c>
      <c r="J3259" s="40" t="str">
        <f>VLOOKUP(B3259,辅助信息!E:I,4,FALSE)</f>
        <v>孙敏</v>
      </c>
      <c r="K3259" s="40">
        <f>VLOOKUP(J3259,辅助信息!H:I,2,FALSE)</f>
        <v>13617695006</v>
      </c>
      <c r="L3259" s="111" t="str">
        <f>VLOOKUP(B3259,辅助信息!E:J,6,FALSE)</f>
        <v>联系实际收货人（孙敏13617695006）五冶建设送货单,6份材质书,锈货不收，装货前联系收货人核实到场规格,没提前告知进场规格现场不给予接收</v>
      </c>
      <c r="M3259" s="93">
        <v>45905</v>
      </c>
      <c r="O3259" s="64">
        <f ca="1" t="shared" si="184"/>
        <v>0</v>
      </c>
      <c r="P3259" s="64">
        <f ca="1" t="shared" si="185"/>
        <v>66</v>
      </c>
      <c r="Q3259" s="29" t="str">
        <f>VLOOKUP(B3259,辅助信息!E:M,9,FALSE)</f>
        <v>ZTWM-CDGS-XS-2025-0073-五冶天府-成都怡心湖片区及龙泉驿医院等项目</v>
      </c>
      <c r="R3259" s="29" t="str">
        <f>_xlfn._xlws.FILTER(辅助信息!D:D,辅助信息!E:E=B3259)</f>
        <v>五冶建设龙泉驿一医院配套建设工程</v>
      </c>
    </row>
    <row r="3260" hidden="1" spans="2:18">
      <c r="B3260" s="40" t="s">
        <v>215</v>
      </c>
      <c r="C3260" s="72">
        <v>45903</v>
      </c>
      <c r="D3260" s="40" t="str">
        <f>VLOOKUP(B3260,辅助信息!E:K,7,FALSE)</f>
        <v>JWDDCD2025102100486</v>
      </c>
      <c r="E3260" s="40" t="str">
        <f>VLOOKUP(F3260,辅助信息!A:B,2,FALSE)</f>
        <v>螺纹钢</v>
      </c>
      <c r="F3260" s="40" t="s">
        <v>22</v>
      </c>
      <c r="G3260" s="36">
        <v>10</v>
      </c>
      <c r="H3260" s="136">
        <f>IF(SUMIFS('[1]2025年已发货'!$E:$E,'[1]2025年已发货'!$F:$F,C3260,'[1]2025年已发货'!$C:$C,F3260,'[1]2025年已发货'!$G:$G,I3260,'[1]2025年已发货'!$H:$H,J3260)=0,"未发货",SUMIFS('[1]2025年已发货'!$E:$E,'[1]2025年已发货'!$F:$F,C3260,'[1]2025年已发货'!$C:$C,F3260,'[1]2025年已发货'!$G:$G,I3260,'[1]2025年已发货'!$H:$H,J3260))</f>
        <v>10</v>
      </c>
      <c r="I3260" s="40" t="str">
        <f>VLOOKUP(B3260,辅助信息!E:I,3,FALSE)</f>
        <v>(五冶建设龙泉驿一医院配套建设工程)成都市龙泉驿区董朗路69号龙泉驿一医院5号门</v>
      </c>
      <c r="J3260" s="40" t="str">
        <f>VLOOKUP(B3260,辅助信息!E:I,4,FALSE)</f>
        <v>孙敏</v>
      </c>
      <c r="K3260" s="40">
        <f>VLOOKUP(J3260,辅助信息!H:I,2,FALSE)</f>
        <v>13617695006</v>
      </c>
      <c r="L3260" s="111" t="str">
        <f>VLOOKUP(B3260,辅助信息!E:J,6,FALSE)</f>
        <v>联系实际收货人（孙敏13617695006）五冶建设送货单,6份材质书,锈货不收，装货前联系收货人核实到场规格,没提前告知进场规格现场不给予接收</v>
      </c>
      <c r="M3260" s="93">
        <v>45905</v>
      </c>
      <c r="O3260" s="64">
        <f ca="1" t="shared" si="184"/>
        <v>0</v>
      </c>
      <c r="P3260" s="64">
        <f ca="1" t="shared" si="185"/>
        <v>66</v>
      </c>
      <c r="Q3260" s="29" t="str">
        <f>VLOOKUP(B3260,辅助信息!E:M,9,FALSE)</f>
        <v>ZTWM-CDGS-XS-2025-0073-五冶天府-成都怡心湖片区及龙泉驿医院等项目</v>
      </c>
      <c r="R3260" s="29" t="str">
        <f>_xlfn._xlws.FILTER(辅助信息!D:D,辅助信息!E:E=B3260)</f>
        <v>五冶建设龙泉驿一医院配套建设工程</v>
      </c>
    </row>
    <row r="3261" hidden="1" spans="2:18">
      <c r="B3261" s="40" t="s">
        <v>215</v>
      </c>
      <c r="C3261" s="72">
        <v>45903</v>
      </c>
      <c r="D3261" s="40" t="str">
        <f>VLOOKUP(B3261,辅助信息!E:K,7,FALSE)</f>
        <v>JWDDCD2025102100486</v>
      </c>
      <c r="E3261" s="40" t="str">
        <f>VLOOKUP(F3261,辅助信息!A:B,2,FALSE)</f>
        <v>螺纹钢</v>
      </c>
      <c r="F3261" s="40" t="s">
        <v>181</v>
      </c>
      <c r="G3261" s="36">
        <v>6</v>
      </c>
      <c r="H3261" s="136">
        <f>IF(SUMIFS('[1]2025年已发货'!$E:$E,'[1]2025年已发货'!$F:$F,C3261,'[1]2025年已发货'!$C:$C,F3261,'[1]2025年已发货'!$G:$G,I3261,'[1]2025年已发货'!$H:$H,J3261)=0,"未发货",SUMIFS('[1]2025年已发货'!$E:$E,'[1]2025年已发货'!$F:$F,C3261,'[1]2025年已发货'!$C:$C,F3261,'[1]2025年已发货'!$G:$G,I3261,'[1]2025年已发货'!$H:$H,J3261))</f>
        <v>6</v>
      </c>
      <c r="I3261" s="40" t="str">
        <f>VLOOKUP(B3261,辅助信息!E:I,3,FALSE)</f>
        <v>(五冶建设龙泉驿一医院配套建设工程)成都市龙泉驿区董朗路69号龙泉驿一医院5号门</v>
      </c>
      <c r="J3261" s="40" t="str">
        <f>VLOOKUP(B3261,辅助信息!E:I,4,FALSE)</f>
        <v>孙敏</v>
      </c>
      <c r="K3261" s="40">
        <f>VLOOKUP(J3261,辅助信息!H:I,2,FALSE)</f>
        <v>13617695006</v>
      </c>
      <c r="L3261" s="111" t="str">
        <f>VLOOKUP(B3261,辅助信息!E:J,6,FALSE)</f>
        <v>联系实际收货人（孙敏13617695006）五冶建设送货单,6份材质书,锈货不收，装货前联系收货人核实到场规格,没提前告知进场规格现场不给予接收</v>
      </c>
      <c r="M3261" s="93">
        <v>45905</v>
      </c>
      <c r="O3261" s="64">
        <f ca="1" t="shared" si="184"/>
        <v>0</v>
      </c>
      <c r="P3261" s="64">
        <f ca="1" t="shared" si="185"/>
        <v>66</v>
      </c>
      <c r="Q3261" s="29" t="str">
        <f>VLOOKUP(B3261,辅助信息!E:M,9,FALSE)</f>
        <v>ZTWM-CDGS-XS-2025-0073-五冶天府-成都怡心湖片区及龙泉驿医院等项目</v>
      </c>
      <c r="R3261" s="29" t="str">
        <f>_xlfn._xlws.FILTER(辅助信息!D:D,辅助信息!E:E=B3261)</f>
        <v>五冶建设龙泉驿一医院配套建设工程</v>
      </c>
    </row>
    <row r="3262" hidden="1" spans="2:18">
      <c r="B3262" s="122" t="s">
        <v>47</v>
      </c>
      <c r="C3262" s="72">
        <v>45905</v>
      </c>
      <c r="D3262" s="122" t="str">
        <f>VLOOKUP(B3262,辅助信息!E:K,7,FALSE)</f>
        <v>JWDDCD2025052800131</v>
      </c>
      <c r="E3262" s="122" t="str">
        <f>VLOOKUP(F3262,辅助信息!A:B,2,FALSE)</f>
        <v>螺纹钢</v>
      </c>
      <c r="F3262" s="122" t="s">
        <v>30</v>
      </c>
      <c r="G3262" s="123">
        <v>6</v>
      </c>
      <c r="H3262" s="136">
        <f>IF(SUMIFS('[1]2025年已发货'!$E:$E,'[1]2025年已发货'!$F:$F,C3262,'[1]2025年已发货'!$C:$C,F3262,'[1]2025年已发货'!$G:$G,I3262,'[1]2025年已发货'!$H:$H,J3262)=0,"未发货",SUMIFS('[1]2025年已发货'!$E:$E,'[1]2025年已发货'!$F:$F,C3262,'[1]2025年已发货'!$C:$C,F3262,'[1]2025年已发货'!$G:$G,I3262,'[1]2025年已发货'!$H:$H,J3262))</f>
        <v>5</v>
      </c>
      <c r="I3262" s="122" t="str">
        <f>VLOOKUP(B3262,辅助信息!E:I,3,FALSE)</f>
        <v>（商投建工达州中医药科技园-1工区）达州市通川区达州中医药职业学院犀牛大道北段</v>
      </c>
      <c r="J3262" s="122" t="str">
        <f>VLOOKUP(B3262,辅助信息!E:I,4,FALSE)</f>
        <v>程黄刚</v>
      </c>
      <c r="K3262" s="122">
        <f>VLOOKUP(J3262,辅助信息!H:I,2,FALSE)</f>
        <v>15108211617</v>
      </c>
      <c r="L3262" s="124" t="str">
        <f>VLOOKUP(B3262,辅助信息!E:J,6,FALSE)</f>
        <v>控制炉批号！多了现场不收！,优先安排达钢,提前联系到场规格及数量</v>
      </c>
      <c r="M3262" s="93">
        <v>45904</v>
      </c>
      <c r="N3262" s="64" t="s">
        <v>214</v>
      </c>
      <c r="O3262" s="64">
        <f ca="1" t="shared" si="184"/>
        <v>0</v>
      </c>
      <c r="P3262" s="146">
        <f ca="1" t="shared" si="185"/>
        <v>67</v>
      </c>
      <c r="Q3262" s="29" t="str">
        <f>VLOOKUP(B3262,辅助信息!E:M,9,FALSE)</f>
        <v>ZTWM-CDGS-XS-2024-0134-商投建工达州中医药科技成果示范园项目</v>
      </c>
      <c r="R3262" s="147" t="str">
        <f>_xlfn._xlws.FILTER(辅助信息!D:D,辅助信息!E:E=B3262)</f>
        <v>商投建工达州中医药科技园</v>
      </c>
    </row>
    <row r="3263" hidden="1" spans="2:18">
      <c r="B3263" s="122" t="s">
        <v>47</v>
      </c>
      <c r="C3263" s="72">
        <v>45905</v>
      </c>
      <c r="D3263" s="122" t="str">
        <f>VLOOKUP(B3263,辅助信息!E:K,7,FALSE)</f>
        <v>JWDDCD2025052800131</v>
      </c>
      <c r="E3263" s="122" t="str">
        <f>VLOOKUP(F3263,辅助信息!A:B,2,FALSE)</f>
        <v>螺纹钢</v>
      </c>
      <c r="F3263" s="122" t="s">
        <v>45</v>
      </c>
      <c r="G3263" s="123">
        <v>3</v>
      </c>
      <c r="H3263" s="136">
        <f>IF(SUMIFS('[1]2025年已发货'!$E:$E,'[1]2025年已发货'!$F:$F,C3263,'[1]2025年已发货'!$C:$C,F3263,'[1]2025年已发货'!$G:$G,I3263,'[1]2025年已发货'!$H:$H,J3263)=0,"未发货",SUMIFS('[1]2025年已发货'!$E:$E,'[1]2025年已发货'!$F:$F,C3263,'[1]2025年已发货'!$C:$C,F3263,'[1]2025年已发货'!$G:$G,I3263,'[1]2025年已发货'!$H:$H,J3263))</f>
        <v>2.5</v>
      </c>
      <c r="I3263" s="122" t="str">
        <f>VLOOKUP(B3263,辅助信息!E:I,3,FALSE)</f>
        <v>（商投建工达州中医药科技园-1工区）达州市通川区达州中医药职业学院犀牛大道北段</v>
      </c>
      <c r="J3263" s="122" t="str">
        <f>VLOOKUP(B3263,辅助信息!E:I,4,FALSE)</f>
        <v>程黄刚</v>
      </c>
      <c r="K3263" s="122">
        <f>VLOOKUP(J3263,辅助信息!H:I,2,FALSE)</f>
        <v>15108211617</v>
      </c>
      <c r="L3263" s="124" t="str">
        <f>VLOOKUP(B3263,辅助信息!E:J,6,FALSE)</f>
        <v>控制炉批号！多了现场不收！,优先安排达钢,提前联系到场规格及数量</v>
      </c>
      <c r="M3263" s="93">
        <v>45904</v>
      </c>
      <c r="N3263" s="64" t="s">
        <v>214</v>
      </c>
      <c r="O3263" s="64">
        <f ca="1" t="shared" si="184"/>
        <v>0</v>
      </c>
      <c r="P3263" s="146">
        <f ca="1" t="shared" si="185"/>
        <v>67</v>
      </c>
      <c r="Q3263" s="29" t="str">
        <f>VLOOKUP(B3263,辅助信息!E:M,9,FALSE)</f>
        <v>ZTWM-CDGS-XS-2024-0134-商投建工达州中医药科技成果示范园项目</v>
      </c>
      <c r="R3263" s="147" t="str">
        <f>_xlfn._xlws.FILTER(辅助信息!D:D,辅助信息!E:E=B3263)</f>
        <v>商投建工达州中医药科技园</v>
      </c>
    </row>
    <row r="3264" hidden="1" spans="2:18">
      <c r="B3264" s="122" t="s">
        <v>47</v>
      </c>
      <c r="C3264" s="72">
        <v>45905</v>
      </c>
      <c r="D3264" s="122" t="str">
        <f>VLOOKUP(B3264,辅助信息!E:K,7,FALSE)</f>
        <v>JWDDCD2025052800131</v>
      </c>
      <c r="E3264" s="122" t="str">
        <f>VLOOKUP(F3264,辅助信息!A:B,2,FALSE)</f>
        <v>螺纹钢</v>
      </c>
      <c r="F3264" s="122" t="s">
        <v>21</v>
      </c>
      <c r="G3264" s="123">
        <v>6</v>
      </c>
      <c r="H3264" s="136">
        <f>IF(SUMIFS('[1]2025年已发货'!$E:$E,'[1]2025年已发货'!$F:$F,C3264,'[1]2025年已发货'!$C:$C,F3264,'[1]2025年已发货'!$G:$G,I3264,'[1]2025年已发货'!$H:$H,J3264)=0,"未发货",SUMIFS('[1]2025年已发货'!$E:$E,'[1]2025年已发货'!$F:$F,C3264,'[1]2025年已发货'!$C:$C,F3264,'[1]2025年已发货'!$G:$G,I3264,'[1]2025年已发货'!$H:$H,J3264))</f>
        <v>5</v>
      </c>
      <c r="I3264" s="122" t="str">
        <f>VLOOKUP(B3264,辅助信息!E:I,3,FALSE)</f>
        <v>（商投建工达州中医药科技园-1工区）达州市通川区达州中医药职业学院犀牛大道北段</v>
      </c>
      <c r="J3264" s="122" t="str">
        <f>VLOOKUP(B3264,辅助信息!E:I,4,FALSE)</f>
        <v>程黄刚</v>
      </c>
      <c r="K3264" s="122">
        <f>VLOOKUP(J3264,辅助信息!H:I,2,FALSE)</f>
        <v>15108211617</v>
      </c>
      <c r="L3264" s="124" t="str">
        <f>VLOOKUP(B3264,辅助信息!E:J,6,FALSE)</f>
        <v>控制炉批号！多了现场不收！,优先安排达钢,提前联系到场规格及数量</v>
      </c>
      <c r="M3264" s="93">
        <v>45904</v>
      </c>
      <c r="N3264" s="64" t="s">
        <v>214</v>
      </c>
      <c r="O3264" s="64">
        <f ca="1" t="shared" si="184"/>
        <v>0</v>
      </c>
      <c r="P3264" s="146">
        <f ca="1" t="shared" si="185"/>
        <v>67</v>
      </c>
      <c r="Q3264" s="29" t="str">
        <f>VLOOKUP(B3264,辅助信息!E:M,9,FALSE)</f>
        <v>ZTWM-CDGS-XS-2024-0134-商投建工达州中医药科技成果示范园项目</v>
      </c>
      <c r="R3264" s="147" t="str">
        <f>_xlfn._xlws.FILTER(辅助信息!D:D,辅助信息!E:E=B3264)</f>
        <v>商投建工达州中医药科技园</v>
      </c>
    </row>
    <row r="3265" hidden="1" spans="2:18">
      <c r="B3265" s="122" t="s">
        <v>47</v>
      </c>
      <c r="C3265" s="72">
        <v>45905</v>
      </c>
      <c r="D3265" s="122" t="str">
        <f>VLOOKUP(B3265,辅助信息!E:K,7,FALSE)</f>
        <v>JWDDCD2025052800131</v>
      </c>
      <c r="E3265" s="122" t="str">
        <f>VLOOKUP(F3265,辅助信息!A:B,2,FALSE)</f>
        <v>螺纹钢</v>
      </c>
      <c r="F3265" s="122" t="s">
        <v>58</v>
      </c>
      <c r="G3265" s="123">
        <v>12</v>
      </c>
      <c r="H3265" s="136">
        <f>IF(SUMIFS('[1]2025年已发货'!$E:$E,'[1]2025年已发货'!$F:$F,C3265,'[1]2025年已发货'!$C:$C,F3265,'[1]2025年已发货'!$G:$G,I3265,'[1]2025年已发货'!$H:$H,J3265)=0,"未发货",SUMIFS('[1]2025年已发货'!$E:$E,'[1]2025年已发货'!$F:$F,C3265,'[1]2025年已发货'!$C:$C,F3265,'[1]2025年已发货'!$G:$G,I3265,'[1]2025年已发货'!$H:$H,J3265))</f>
        <v>12.5</v>
      </c>
      <c r="I3265" s="122" t="str">
        <f>VLOOKUP(B3265,辅助信息!E:I,3,FALSE)</f>
        <v>（商投建工达州中医药科技园-1工区）达州市通川区达州中医药职业学院犀牛大道北段</v>
      </c>
      <c r="J3265" s="122" t="str">
        <f>VLOOKUP(B3265,辅助信息!E:I,4,FALSE)</f>
        <v>程黄刚</v>
      </c>
      <c r="K3265" s="122">
        <f>VLOOKUP(J3265,辅助信息!H:I,2,FALSE)</f>
        <v>15108211617</v>
      </c>
      <c r="L3265" s="124" t="str">
        <f>VLOOKUP(B3265,辅助信息!E:J,6,FALSE)</f>
        <v>控制炉批号！多了现场不收！,优先安排达钢,提前联系到场规格及数量</v>
      </c>
      <c r="M3265" s="93">
        <v>45904</v>
      </c>
      <c r="N3265" s="64" t="s">
        <v>214</v>
      </c>
      <c r="O3265" s="64">
        <f ca="1" t="shared" si="184"/>
        <v>0</v>
      </c>
      <c r="P3265" s="146">
        <f ca="1" t="shared" si="185"/>
        <v>67</v>
      </c>
      <c r="Q3265" s="29" t="str">
        <f>VLOOKUP(B3265,辅助信息!E:M,9,FALSE)</f>
        <v>ZTWM-CDGS-XS-2024-0134-商投建工达州中医药科技成果示范园项目</v>
      </c>
      <c r="R3265" s="147" t="str">
        <f>_xlfn._xlws.FILTER(辅助信息!D:D,辅助信息!E:E=B3265)</f>
        <v>商投建工达州中医药科技园</v>
      </c>
    </row>
    <row r="3266" hidden="1" spans="2:18">
      <c r="B3266" s="122" t="s">
        <v>47</v>
      </c>
      <c r="C3266" s="72">
        <v>45905</v>
      </c>
      <c r="D3266" s="122" t="str">
        <f>VLOOKUP(B3266,辅助信息!E:K,7,FALSE)</f>
        <v>JWDDCD2025052800131</v>
      </c>
      <c r="E3266" s="122" t="str">
        <f>VLOOKUP(F3266,辅助信息!A:B,2,FALSE)</f>
        <v>螺纹钢</v>
      </c>
      <c r="F3266" s="122" t="s">
        <v>46</v>
      </c>
      <c r="G3266" s="123">
        <v>6</v>
      </c>
      <c r="H3266" s="136">
        <f>IF(SUMIFS('[1]2025年已发货'!$E:$E,'[1]2025年已发货'!$F:$F,C3266,'[1]2025年已发货'!$C:$C,F3266,'[1]2025年已发货'!$G:$G,I3266,'[1]2025年已发货'!$H:$H,J3266)=0,"未发货",SUMIFS('[1]2025年已发货'!$E:$E,'[1]2025年已发货'!$F:$F,C3266,'[1]2025年已发货'!$C:$C,F3266,'[1]2025年已发货'!$G:$G,I3266,'[1]2025年已发货'!$H:$H,J3266))</f>
        <v>5</v>
      </c>
      <c r="I3266" s="122" t="str">
        <f>VLOOKUP(B3266,辅助信息!E:I,3,FALSE)</f>
        <v>（商投建工达州中医药科技园-1工区）达州市通川区达州中医药职业学院犀牛大道北段</v>
      </c>
      <c r="J3266" s="122" t="str">
        <f>VLOOKUP(B3266,辅助信息!E:I,4,FALSE)</f>
        <v>程黄刚</v>
      </c>
      <c r="K3266" s="122">
        <f>VLOOKUP(J3266,辅助信息!H:I,2,FALSE)</f>
        <v>15108211617</v>
      </c>
      <c r="L3266" s="124" t="str">
        <f>VLOOKUP(B3266,辅助信息!E:J,6,FALSE)</f>
        <v>控制炉批号！多了现场不收！,优先安排达钢,提前联系到场规格及数量</v>
      </c>
      <c r="M3266" s="93">
        <v>45904</v>
      </c>
      <c r="N3266" s="64" t="s">
        <v>214</v>
      </c>
      <c r="O3266" s="64">
        <f ca="1" t="shared" si="184"/>
        <v>0</v>
      </c>
      <c r="P3266" s="146">
        <f ca="1" t="shared" si="185"/>
        <v>67</v>
      </c>
      <c r="Q3266" s="29" t="str">
        <f>VLOOKUP(B3266,辅助信息!E:M,9,FALSE)</f>
        <v>ZTWM-CDGS-XS-2024-0134-商投建工达州中医药科技成果示范园项目</v>
      </c>
      <c r="R3266" s="147" t="str">
        <f>_xlfn._xlws.FILTER(辅助信息!D:D,辅助信息!E:E=B3266)</f>
        <v>商投建工达州中医药科技园</v>
      </c>
    </row>
    <row r="3267" hidden="1" spans="2:18">
      <c r="B3267" s="122" t="s">
        <v>47</v>
      </c>
      <c r="C3267" s="72">
        <v>45905</v>
      </c>
      <c r="D3267" s="122" t="str">
        <f>VLOOKUP(B3267,辅助信息!E:K,7,FALSE)</f>
        <v>JWDDCD2025052800131</v>
      </c>
      <c r="E3267" s="122" t="str">
        <f>VLOOKUP(F3267,辅助信息!A:B,2,FALSE)</f>
        <v>螺纹钢</v>
      </c>
      <c r="F3267" s="122" t="s">
        <v>22</v>
      </c>
      <c r="G3267" s="123">
        <v>6</v>
      </c>
      <c r="H3267" s="136">
        <f>IF(SUMIFS('[1]2025年已发货'!$E:$E,'[1]2025年已发货'!$F:$F,C3267,'[1]2025年已发货'!$C:$C,F3267,'[1]2025年已发货'!$G:$G,I3267,'[1]2025年已发货'!$H:$H,J3267)=0,"未发货",SUMIFS('[1]2025年已发货'!$E:$E,'[1]2025年已发货'!$F:$F,C3267,'[1]2025年已发货'!$C:$C,F3267,'[1]2025年已发货'!$G:$G,I3267,'[1]2025年已发货'!$H:$H,J3267))</f>
        <v>5</v>
      </c>
      <c r="I3267" s="122" t="str">
        <f>VLOOKUP(B3267,辅助信息!E:I,3,FALSE)</f>
        <v>（商投建工达州中医药科技园-1工区）达州市通川区达州中医药职业学院犀牛大道北段</v>
      </c>
      <c r="J3267" s="122" t="str">
        <f>VLOOKUP(B3267,辅助信息!E:I,4,FALSE)</f>
        <v>程黄刚</v>
      </c>
      <c r="K3267" s="122">
        <f>VLOOKUP(J3267,辅助信息!H:I,2,FALSE)</f>
        <v>15108211617</v>
      </c>
      <c r="L3267" s="124" t="str">
        <f>VLOOKUP(B3267,辅助信息!E:J,6,FALSE)</f>
        <v>控制炉批号！多了现场不收！,优先安排达钢,提前联系到场规格及数量</v>
      </c>
      <c r="M3267" s="93">
        <v>45904</v>
      </c>
      <c r="N3267" s="64" t="s">
        <v>214</v>
      </c>
      <c r="O3267" s="64">
        <f ca="1" t="shared" si="184"/>
        <v>0</v>
      </c>
      <c r="P3267" s="146">
        <f ca="1" t="shared" si="185"/>
        <v>67</v>
      </c>
      <c r="Q3267" s="29" t="str">
        <f>VLOOKUP(B3267,辅助信息!E:M,9,FALSE)</f>
        <v>ZTWM-CDGS-XS-2024-0134-商投建工达州中医药科技成果示范园项目</v>
      </c>
      <c r="R3267" s="147" t="str">
        <f>_xlfn._xlws.FILTER(辅助信息!D:D,辅助信息!E:E=B3267)</f>
        <v>商投建工达州中医药科技园</v>
      </c>
    </row>
    <row r="3268" hidden="1" spans="2:18">
      <c r="B3268" s="122" t="s">
        <v>68</v>
      </c>
      <c r="C3268" s="72">
        <v>45905</v>
      </c>
      <c r="D3268" s="122" t="str">
        <f>VLOOKUP(B3268,辅助信息!E:K,7,FALSE)</f>
        <v>JWDDCD2025052800131</v>
      </c>
      <c r="E3268" s="122" t="str">
        <f>VLOOKUP(F3268,辅助信息!A:B,2,FALSE)</f>
        <v>螺纹钢</v>
      </c>
      <c r="F3268" s="122" t="s">
        <v>30</v>
      </c>
      <c r="G3268" s="123">
        <v>42</v>
      </c>
      <c r="H3268" s="136">
        <f>IF(SUMIFS('[1]2025年已发货'!$E:$E,'[1]2025年已发货'!$F:$F,C3268,'[1]2025年已发货'!$C:$C,F3268,'[1]2025年已发货'!$G:$G,I3268,'[1]2025年已发货'!$H:$H,J3268)=0,"未发货",SUMIFS('[1]2025年已发货'!$E:$E,'[1]2025年已发货'!$F:$F,C3268,'[1]2025年已发货'!$C:$C,F3268,'[1]2025年已发货'!$G:$G,I3268,'[1]2025年已发货'!$H:$H,J3268))</f>
        <v>42</v>
      </c>
      <c r="I3268" s="122" t="str">
        <f>VLOOKUP(B3268,辅助信息!E:I,3,FALSE)</f>
        <v>（商投建工达州中医药科技园-2工区-景观桥）达州市通川区达州中医药职业学院犀牛大道北段</v>
      </c>
      <c r="J3268" s="122" t="str">
        <f>VLOOKUP(B3268,辅助信息!E:I,4,FALSE)</f>
        <v>李波</v>
      </c>
      <c r="K3268" s="122">
        <f>VLOOKUP(J3268,辅助信息!H:I,2,FALSE)</f>
        <v>18381899787</v>
      </c>
      <c r="L3268" s="124" t="str">
        <f>VLOOKUP(B3268,辅助信息!E:J,6,FALSE)</f>
        <v>控制炉批号！多了现场不收！,优先安排达钢,提前联系到场规格及数量</v>
      </c>
      <c r="M3268" s="93">
        <v>45904</v>
      </c>
      <c r="N3268" s="64" t="s">
        <v>214</v>
      </c>
      <c r="O3268" s="64">
        <f ca="1" t="shared" si="184"/>
        <v>0</v>
      </c>
      <c r="P3268" s="146">
        <f ca="1" t="shared" si="185"/>
        <v>67</v>
      </c>
      <c r="Q3268" s="29" t="str">
        <f>VLOOKUP(B3268,辅助信息!E:M,9,FALSE)</f>
        <v>ZTWM-CDGS-XS-2024-0134-商投建工达州中医药科技成果示范园项目</v>
      </c>
      <c r="R3268" s="147" t="str">
        <f>_xlfn._xlws.FILTER(辅助信息!D:D,辅助信息!E:E=B3268)</f>
        <v>商投建工达州中医药科技园</v>
      </c>
    </row>
    <row r="3269" hidden="1" spans="2:18">
      <c r="B3269" s="122" t="s">
        <v>68</v>
      </c>
      <c r="C3269" s="72">
        <v>45906</v>
      </c>
      <c r="D3269" s="122" t="str">
        <f>VLOOKUP(B3269,辅助信息!E:K,7,FALSE)</f>
        <v>JWDDCD2025052800131</v>
      </c>
      <c r="E3269" s="122" t="str">
        <f>VLOOKUP(F3269,辅助信息!A:B,2,FALSE)</f>
        <v>螺纹钢</v>
      </c>
      <c r="F3269" s="122" t="s">
        <v>28</v>
      </c>
      <c r="G3269" s="123">
        <v>15</v>
      </c>
      <c r="H3269" s="136" t="str">
        <f>IF(SUMIFS('[1]2025年已发货'!$E:$E,'[1]2025年已发货'!$F:$F,C3269,'[1]2025年已发货'!$C:$C,F3269,'[1]2025年已发货'!$G:$G,I3269,'[1]2025年已发货'!$H:$H,J3269)=0,"未发货",SUMIFS('[1]2025年已发货'!$E:$E,'[1]2025年已发货'!$F:$F,C3269,'[1]2025年已发货'!$C:$C,F3269,'[1]2025年已发货'!$G:$G,I3269,'[1]2025年已发货'!$H:$H,J3269))</f>
        <v>未发货</v>
      </c>
      <c r="I3269" s="122" t="str">
        <f>VLOOKUP(B3269,辅助信息!E:I,3,FALSE)</f>
        <v>（商投建工达州中医药科技园-2工区-景观桥）达州市通川区达州中医药职业学院犀牛大道北段</v>
      </c>
      <c r="J3269" s="122" t="str">
        <f>VLOOKUP(B3269,辅助信息!E:I,4,FALSE)</f>
        <v>李波</v>
      </c>
      <c r="K3269" s="122">
        <f>VLOOKUP(J3269,辅助信息!H:I,2,FALSE)</f>
        <v>18381899787</v>
      </c>
      <c r="L3269" s="124" t="str">
        <f>VLOOKUP(B3269,辅助信息!E:J,6,FALSE)</f>
        <v>控制炉批号！多了现场不收！,优先安排达钢,提前联系到场规格及数量</v>
      </c>
      <c r="M3269" s="93">
        <v>45904</v>
      </c>
      <c r="N3269" s="64" t="s">
        <v>214</v>
      </c>
      <c r="O3269" s="64">
        <f ca="1" t="shared" si="184"/>
        <v>0</v>
      </c>
      <c r="P3269" s="146">
        <f ca="1" t="shared" si="185"/>
        <v>67</v>
      </c>
      <c r="Q3269" s="29" t="str">
        <f>VLOOKUP(B3269,辅助信息!E:M,9,FALSE)</f>
        <v>ZTWM-CDGS-XS-2024-0134-商投建工达州中医药科技成果示范园项目</v>
      </c>
      <c r="R3269" s="147" t="str">
        <f>_xlfn._xlws.FILTER(辅助信息!D:D,辅助信息!E:E=B3269)</f>
        <v>商投建工达州中医药科技园</v>
      </c>
    </row>
    <row r="3270" hidden="1" spans="2:18">
      <c r="B3270" s="122" t="s">
        <v>163</v>
      </c>
      <c r="C3270" s="72">
        <v>45906</v>
      </c>
      <c r="D3270" s="122" t="str">
        <f>VLOOKUP(B3270,辅助信息!E:K,7,FALSE)</f>
        <v>JWDDCD2025052800131</v>
      </c>
      <c r="E3270" s="122" t="str">
        <f>VLOOKUP(F3270,辅助信息!A:B,2,FALSE)</f>
        <v>盘螺</v>
      </c>
      <c r="F3270" s="122" t="s">
        <v>40</v>
      </c>
      <c r="G3270" s="123">
        <v>15</v>
      </c>
      <c r="H3270" s="136" t="str">
        <f>IF(SUMIFS('[1]2025年已发货'!$E:$E,'[1]2025年已发货'!$F:$F,C3270,'[1]2025年已发货'!$C:$C,F3270,'[1]2025年已发货'!$G:$G,I3270,'[1]2025年已发货'!$H:$H,J3270)=0,"未发货",SUMIFS('[1]2025年已发货'!$E:$E,'[1]2025年已发货'!$F:$F,C3270,'[1]2025年已发货'!$C:$C,F3270,'[1]2025年已发货'!$G:$G,I3270,'[1]2025年已发货'!$H:$H,J3270))</f>
        <v>未发货</v>
      </c>
      <c r="I3270" s="122" t="str">
        <f>VLOOKUP(B3270,辅助信息!E:I,3,FALSE)</f>
        <v>（商投建工达州中医药科技园-4工区-9号楼）达州市通川区达州中医药职业学院犀牛大道北段</v>
      </c>
      <c r="J3270" s="122" t="str">
        <f>VLOOKUP(B3270,辅助信息!E:I,4,FALSE)</f>
        <v>张扬</v>
      </c>
      <c r="K3270" s="122">
        <f>VLOOKUP(J3270,辅助信息!H:I,2,FALSE)</f>
        <v>18381904567</v>
      </c>
      <c r="L3270" s="124" t="str">
        <f>VLOOKUP(B3270,辅助信息!E:J,6,FALSE)</f>
        <v>控制炉批号！多了现场不收！,优先安排达钢,提前联系到场规格及数量</v>
      </c>
      <c r="M3270" s="93">
        <v>45903</v>
      </c>
      <c r="O3270" s="64">
        <f ca="1" t="shared" si="184"/>
        <v>0</v>
      </c>
      <c r="P3270" s="64">
        <f ca="1" t="shared" si="185"/>
        <v>68</v>
      </c>
      <c r="Q3270" s="29" t="str">
        <f>VLOOKUP(B3270,辅助信息!E:M,9,FALSE)</f>
        <v>ZTWM-CDGS-XS-2024-0134-商投建工达州中医药科技成果示范园项目</v>
      </c>
      <c r="R3270" s="29" t="str">
        <f>_xlfn._xlws.FILTER(辅助信息!D:D,辅助信息!E:E=B3270)</f>
        <v>商投建工达州中医药科技园</v>
      </c>
    </row>
    <row r="3271" hidden="1" spans="2:18">
      <c r="B3271" s="122" t="s">
        <v>160</v>
      </c>
      <c r="C3271" s="72">
        <v>45904</v>
      </c>
      <c r="D3271" s="122" t="str">
        <f>VLOOKUP(B3271,辅助信息!E:K,7,FALSE)</f>
        <v>JWDDCD2025071500024</v>
      </c>
      <c r="E3271" s="122" t="str">
        <f>VLOOKUP(F3271,辅助信息!A:B,2,FALSE)</f>
        <v>螺纹钢</v>
      </c>
      <c r="F3271" s="122" t="s">
        <v>19</v>
      </c>
      <c r="G3271" s="123">
        <v>3</v>
      </c>
      <c r="H3271" s="136">
        <f>IF(SUMIFS('[1]2025年已发货'!$E:$E,'[1]2025年已发货'!$F:$F,C3271,'[1]2025年已发货'!$C:$C,F3271,'[1]2025年已发货'!$G:$G,I3271,'[1]2025年已发货'!$H:$H,J3271)=0,"未发货",SUMIFS('[1]2025年已发货'!$E:$E,'[1]2025年已发货'!$F:$F,C3271,'[1]2025年已发货'!$C:$C,F3271,'[1]2025年已发货'!$G:$G,I3271,'[1]2025年已发货'!$H:$H,J3271))</f>
        <v>3</v>
      </c>
      <c r="I3271" s="122" t="str">
        <f>VLOOKUP(B3271,辅助信息!E:I,3,FALSE)</f>
        <v>(中铁三局集团西渝高铁康渝段站房四标工程)重庆市九龙坡区华祥支路与华祥路交叉口重庆建工重庆西站TOD项目部</v>
      </c>
      <c r="J3271" s="122" t="str">
        <f>VLOOKUP(B3271,辅助信息!E:I,4,FALSE)</f>
        <v>卢庆江</v>
      </c>
      <c r="K3271" s="122">
        <f>VLOOKUP(J3271,辅助信息!H:I,2,FALSE)</f>
        <v>18883488177</v>
      </c>
      <c r="L3271" s="124" t="str">
        <f>VLOOKUP(B3271,辅助信息!E:J,6,FALSE)</f>
        <v>炉批号尽可能不要多</v>
      </c>
      <c r="M3271" s="93">
        <v>45906</v>
      </c>
      <c r="O3271" s="64">
        <f ca="1" t="shared" si="184"/>
        <v>0</v>
      </c>
      <c r="P3271" s="64">
        <f ca="1" t="shared" si="185"/>
        <v>65</v>
      </c>
      <c r="Q3271" s="29" t="str">
        <f>VLOOKUP(B3271,辅助信息!E:M,9,FALSE)</f>
        <v>ZTWM-CDGS-XS-2025-0029-中铁三局集团有限公司-西渝高铁康渝段站房四标项目</v>
      </c>
      <c r="R3271" s="29" t="str">
        <f>_xlfn._xlws.FILTER(辅助信息!D:D,辅助信息!E:E=B3271)</f>
        <v>中铁三局集团西渝高铁康渝段站房四标工程</v>
      </c>
    </row>
    <row r="3272" hidden="1" spans="2:18">
      <c r="B3272" s="122" t="s">
        <v>160</v>
      </c>
      <c r="C3272" s="72">
        <v>45904</v>
      </c>
      <c r="D3272" s="122" t="str">
        <f>VLOOKUP(B3272,辅助信息!E:K,7,FALSE)</f>
        <v>JWDDCD2025071500024</v>
      </c>
      <c r="E3272" s="122" t="str">
        <f>VLOOKUP(F3272,辅助信息!A:B,2,FALSE)</f>
        <v>螺纹钢</v>
      </c>
      <c r="F3272" s="122" t="s">
        <v>32</v>
      </c>
      <c r="G3272" s="123">
        <v>12</v>
      </c>
      <c r="H3272" s="136">
        <f>IF(SUMIFS('[1]2025年已发货'!$E:$E,'[1]2025年已发货'!$F:$F,C3272,'[1]2025年已发货'!$C:$C,F3272,'[1]2025年已发货'!$G:$G,I3272,'[1]2025年已发货'!$H:$H,J3272)=0,"未发货",SUMIFS('[1]2025年已发货'!$E:$E,'[1]2025年已发货'!$F:$F,C3272,'[1]2025年已发货'!$C:$C,F3272,'[1]2025年已发货'!$G:$G,I3272,'[1]2025年已发货'!$H:$H,J3272))</f>
        <v>12</v>
      </c>
      <c r="I3272" s="122" t="str">
        <f>VLOOKUP(B3272,辅助信息!E:I,3,FALSE)</f>
        <v>(中铁三局集团西渝高铁康渝段站房四标工程)重庆市九龙坡区华祥支路与华祥路交叉口重庆建工重庆西站TOD项目部</v>
      </c>
      <c r="J3272" s="122" t="str">
        <f>VLOOKUP(B3272,辅助信息!E:I,4,FALSE)</f>
        <v>卢庆江</v>
      </c>
      <c r="K3272" s="122">
        <f>VLOOKUP(J3272,辅助信息!H:I,2,FALSE)</f>
        <v>18883488177</v>
      </c>
      <c r="L3272" s="124" t="str">
        <f>VLOOKUP(B3272,辅助信息!E:J,6,FALSE)</f>
        <v>炉批号尽可能不要多</v>
      </c>
      <c r="M3272" s="93">
        <v>45906</v>
      </c>
      <c r="O3272" s="64">
        <f ca="1" t="shared" si="184"/>
        <v>0</v>
      </c>
      <c r="P3272" s="64">
        <f ca="1" t="shared" si="185"/>
        <v>65</v>
      </c>
      <c r="Q3272" s="29" t="str">
        <f>VLOOKUP(B3272,辅助信息!E:M,9,FALSE)</f>
        <v>ZTWM-CDGS-XS-2025-0029-中铁三局集团有限公司-西渝高铁康渝段站房四标项目</v>
      </c>
      <c r="R3272" s="29" t="str">
        <f>_xlfn._xlws.FILTER(辅助信息!D:D,辅助信息!E:E=B3272)</f>
        <v>中铁三局集团西渝高铁康渝段站房四标工程</v>
      </c>
    </row>
    <row r="3273" hidden="1" spans="2:18">
      <c r="B3273" s="122" t="s">
        <v>160</v>
      </c>
      <c r="C3273" s="72">
        <v>45904</v>
      </c>
      <c r="D3273" s="122" t="str">
        <f>VLOOKUP(B3273,辅助信息!E:K,7,FALSE)</f>
        <v>JWDDCD2025071500024</v>
      </c>
      <c r="E3273" s="122" t="str">
        <f>VLOOKUP(F3273,辅助信息!A:B,2,FALSE)</f>
        <v>螺纹钢</v>
      </c>
      <c r="F3273" s="122" t="s">
        <v>30</v>
      </c>
      <c r="G3273" s="123">
        <v>9</v>
      </c>
      <c r="H3273" s="136">
        <f>IF(SUMIFS('[1]2025年已发货'!$E:$E,'[1]2025年已发货'!$F:$F,C3273,'[1]2025年已发货'!$C:$C,F3273,'[1]2025年已发货'!$G:$G,I3273,'[1]2025年已发货'!$H:$H,J3273)=0,"未发货",SUMIFS('[1]2025年已发货'!$E:$E,'[1]2025年已发货'!$F:$F,C3273,'[1]2025年已发货'!$C:$C,F3273,'[1]2025年已发货'!$G:$G,I3273,'[1]2025年已发货'!$H:$H,J3273))</f>
        <v>12</v>
      </c>
      <c r="I3273" s="122" t="str">
        <f>VLOOKUP(B3273,辅助信息!E:I,3,FALSE)</f>
        <v>(中铁三局集团西渝高铁康渝段站房四标工程)重庆市九龙坡区华祥支路与华祥路交叉口重庆建工重庆西站TOD项目部</v>
      </c>
      <c r="J3273" s="122" t="str">
        <f>VLOOKUP(B3273,辅助信息!E:I,4,FALSE)</f>
        <v>卢庆江</v>
      </c>
      <c r="K3273" s="122">
        <f>VLOOKUP(J3273,辅助信息!H:I,2,FALSE)</f>
        <v>18883488177</v>
      </c>
      <c r="L3273" s="124" t="str">
        <f>VLOOKUP(B3273,辅助信息!E:J,6,FALSE)</f>
        <v>炉批号尽可能不要多</v>
      </c>
      <c r="M3273" s="93">
        <v>45906</v>
      </c>
      <c r="O3273" s="64">
        <f ca="1" t="shared" si="184"/>
        <v>0</v>
      </c>
      <c r="P3273" s="64">
        <f ca="1" t="shared" si="185"/>
        <v>65</v>
      </c>
      <c r="Q3273" s="29" t="str">
        <f>VLOOKUP(B3273,辅助信息!E:M,9,FALSE)</f>
        <v>ZTWM-CDGS-XS-2025-0029-中铁三局集团有限公司-西渝高铁康渝段站房四标项目</v>
      </c>
      <c r="R3273" s="29" t="str">
        <f>_xlfn._xlws.FILTER(辅助信息!D:D,辅助信息!E:E=B3273)</f>
        <v>中铁三局集团西渝高铁康渝段站房四标工程</v>
      </c>
    </row>
    <row r="3274" hidden="1" spans="2:18">
      <c r="B3274" s="122" t="s">
        <v>160</v>
      </c>
      <c r="C3274" s="72">
        <v>45904</v>
      </c>
      <c r="D3274" s="122" t="str">
        <f>VLOOKUP(B3274,辅助信息!E:K,7,FALSE)</f>
        <v>JWDDCD2025071500024</v>
      </c>
      <c r="E3274" s="122" t="str">
        <f>VLOOKUP(F3274,辅助信息!A:B,2,FALSE)</f>
        <v>螺纹钢</v>
      </c>
      <c r="F3274" s="122" t="s">
        <v>33</v>
      </c>
      <c r="G3274" s="123">
        <v>30</v>
      </c>
      <c r="H3274" s="136">
        <f>IF(SUMIFS('[1]2025年已发货'!$E:$E,'[1]2025年已发货'!$F:$F,C3274,'[1]2025年已发货'!$C:$C,F3274,'[1]2025年已发货'!$G:$G,I3274,'[1]2025年已发货'!$H:$H,J3274)=0,"未发货",SUMIFS('[1]2025年已发货'!$E:$E,'[1]2025年已发货'!$F:$F,C3274,'[1]2025年已发货'!$C:$C,F3274,'[1]2025年已发货'!$G:$G,I3274,'[1]2025年已发货'!$H:$H,J3274))</f>
        <v>33</v>
      </c>
      <c r="I3274" s="122" t="str">
        <f>VLOOKUP(B3274,辅助信息!E:I,3,FALSE)</f>
        <v>(中铁三局集团西渝高铁康渝段站房四标工程)重庆市九龙坡区华祥支路与华祥路交叉口重庆建工重庆西站TOD项目部</v>
      </c>
      <c r="J3274" s="122" t="str">
        <f>VLOOKUP(B3274,辅助信息!E:I,4,FALSE)</f>
        <v>卢庆江</v>
      </c>
      <c r="K3274" s="122">
        <f>VLOOKUP(J3274,辅助信息!H:I,2,FALSE)</f>
        <v>18883488177</v>
      </c>
      <c r="L3274" s="124" t="str">
        <f>VLOOKUP(B3274,辅助信息!E:J,6,FALSE)</f>
        <v>炉批号尽可能不要多</v>
      </c>
      <c r="M3274" s="93">
        <v>45906</v>
      </c>
      <c r="O3274" s="64">
        <f ca="1" t="shared" si="184"/>
        <v>0</v>
      </c>
      <c r="P3274" s="64">
        <f ca="1" t="shared" si="185"/>
        <v>65</v>
      </c>
      <c r="Q3274" s="29" t="str">
        <f>VLOOKUP(B3274,辅助信息!E:M,9,FALSE)</f>
        <v>ZTWM-CDGS-XS-2025-0029-中铁三局集团有限公司-西渝高铁康渝段站房四标项目</v>
      </c>
      <c r="R3274" s="29" t="str">
        <f>_xlfn._xlws.FILTER(辅助信息!D:D,辅助信息!E:E=B3274)</f>
        <v>中铁三局集团西渝高铁康渝段站房四标工程</v>
      </c>
    </row>
    <row r="3275" hidden="1" spans="2:18">
      <c r="B3275" s="122" t="s">
        <v>160</v>
      </c>
      <c r="C3275" s="72">
        <v>45904</v>
      </c>
      <c r="D3275" s="122" t="str">
        <f>VLOOKUP(B3275,辅助信息!E:K,7,FALSE)</f>
        <v>JWDDCD2025071500024</v>
      </c>
      <c r="E3275" s="122" t="str">
        <f>VLOOKUP(F3275,辅助信息!A:B,2,FALSE)</f>
        <v>螺纹钢</v>
      </c>
      <c r="F3275" s="122" t="s">
        <v>28</v>
      </c>
      <c r="G3275" s="123">
        <v>21</v>
      </c>
      <c r="H3275" s="136">
        <f>IF(SUMIFS('[1]2025年已发货'!$E:$E,'[1]2025年已发货'!$F:$F,C3275,'[1]2025年已发货'!$C:$C,F3275,'[1]2025年已发货'!$G:$G,I3275,'[1]2025年已发货'!$H:$H,J3275)=0,"未发货",SUMIFS('[1]2025年已发货'!$E:$E,'[1]2025年已发货'!$F:$F,C3275,'[1]2025年已发货'!$C:$C,F3275,'[1]2025年已发货'!$G:$G,I3275,'[1]2025年已发货'!$H:$H,J3275))</f>
        <v>20</v>
      </c>
      <c r="I3275" s="122" t="str">
        <f>VLOOKUP(B3275,辅助信息!E:I,3,FALSE)</f>
        <v>(中铁三局集团西渝高铁康渝段站房四标工程)重庆市九龙坡区华祥支路与华祥路交叉口重庆建工重庆西站TOD项目部</v>
      </c>
      <c r="J3275" s="122" t="str">
        <f>VLOOKUP(B3275,辅助信息!E:I,4,FALSE)</f>
        <v>卢庆江</v>
      </c>
      <c r="K3275" s="122">
        <f>VLOOKUP(J3275,辅助信息!H:I,2,FALSE)</f>
        <v>18883488177</v>
      </c>
      <c r="L3275" s="124" t="str">
        <f>VLOOKUP(B3275,辅助信息!E:J,6,FALSE)</f>
        <v>炉批号尽可能不要多</v>
      </c>
      <c r="M3275" s="93">
        <v>45906</v>
      </c>
      <c r="O3275" s="64">
        <f ca="1" t="shared" si="184"/>
        <v>0</v>
      </c>
      <c r="P3275" s="64">
        <f ca="1" t="shared" si="185"/>
        <v>65</v>
      </c>
      <c r="Q3275" s="29" t="str">
        <f>VLOOKUP(B3275,辅助信息!E:M,9,FALSE)</f>
        <v>ZTWM-CDGS-XS-2025-0029-中铁三局集团有限公司-西渝高铁康渝段站房四标项目</v>
      </c>
      <c r="R3275" s="29" t="str">
        <f>_xlfn._xlws.FILTER(辅助信息!D:D,辅助信息!E:E=B3275)</f>
        <v>中铁三局集团西渝高铁康渝段站房四标工程</v>
      </c>
    </row>
    <row r="3276" hidden="1" spans="2:18">
      <c r="B3276" s="122" t="s">
        <v>160</v>
      </c>
      <c r="C3276" s="72">
        <v>45904</v>
      </c>
      <c r="D3276" s="122" t="str">
        <f>VLOOKUP(B3276,辅助信息!E:K,7,FALSE)</f>
        <v>JWDDCD2025071500024</v>
      </c>
      <c r="E3276" s="122" t="str">
        <f>VLOOKUP(F3276,辅助信息!A:B,2,FALSE)</f>
        <v>螺纹钢</v>
      </c>
      <c r="F3276" s="122" t="s">
        <v>18</v>
      </c>
      <c r="G3276" s="123">
        <v>24</v>
      </c>
      <c r="H3276" s="136">
        <f>IF(SUMIFS('[1]2025年已发货'!$E:$E,'[1]2025年已发货'!$F:$F,C3276,'[1]2025年已发货'!$C:$C,F3276,'[1]2025年已发货'!$G:$G,I3276,'[1]2025年已发货'!$H:$H,J3276)=0,"未发货",SUMIFS('[1]2025年已发货'!$E:$E,'[1]2025年已发货'!$F:$F,C3276,'[1]2025年已发货'!$C:$C,F3276,'[1]2025年已发货'!$G:$G,I3276,'[1]2025年已发货'!$H:$H,J3276))</f>
        <v>24</v>
      </c>
      <c r="I3276" s="122" t="str">
        <f>VLOOKUP(B3276,辅助信息!E:I,3,FALSE)</f>
        <v>(中铁三局集团西渝高铁康渝段站房四标工程)重庆市九龙坡区华祥支路与华祥路交叉口重庆建工重庆西站TOD项目部</v>
      </c>
      <c r="J3276" s="122" t="str">
        <f>VLOOKUP(B3276,辅助信息!E:I,4,FALSE)</f>
        <v>卢庆江</v>
      </c>
      <c r="K3276" s="122">
        <f>VLOOKUP(J3276,辅助信息!H:I,2,FALSE)</f>
        <v>18883488177</v>
      </c>
      <c r="L3276" s="124" t="str">
        <f>VLOOKUP(B3276,辅助信息!E:J,6,FALSE)</f>
        <v>炉批号尽可能不要多</v>
      </c>
      <c r="M3276" s="93">
        <v>45906</v>
      </c>
      <c r="O3276" s="64">
        <f ca="1" t="shared" si="184"/>
        <v>0</v>
      </c>
      <c r="P3276" s="64">
        <f ca="1" t="shared" si="185"/>
        <v>65</v>
      </c>
      <c r="Q3276" s="29" t="str">
        <f>VLOOKUP(B3276,辅助信息!E:M,9,FALSE)</f>
        <v>ZTWM-CDGS-XS-2025-0029-中铁三局集团有限公司-西渝高铁康渝段站房四标项目</v>
      </c>
      <c r="R3276" s="29" t="str">
        <f>_xlfn._xlws.FILTER(辅助信息!D:D,辅助信息!E:E=B3276)</f>
        <v>中铁三局集团西渝高铁康渝段站房四标工程</v>
      </c>
    </row>
    <row r="3277" hidden="1" spans="2:18">
      <c r="B3277" s="122" t="s">
        <v>186</v>
      </c>
      <c r="C3277" s="72">
        <v>45906</v>
      </c>
      <c r="D3277" s="122" t="str">
        <f>VLOOKUP(B3277,辅助信息!E:K,7,FALSE)</f>
        <v>JWDDCD2025072900123</v>
      </c>
      <c r="E3277" s="122" t="str">
        <f>VLOOKUP(F3277,辅助信息!A:B,2,FALSE)</f>
        <v>螺纹钢</v>
      </c>
      <c r="F3277" s="122" t="s">
        <v>90</v>
      </c>
      <c r="G3277" s="123">
        <v>8</v>
      </c>
      <c r="H3277" s="136" t="str">
        <f>IF(SUMIFS('[1]2025年已发货'!$E:$E,'[1]2025年已发货'!$F:$F,C3277,'[1]2025年已发货'!$C:$C,F3277,'[1]2025年已发货'!$G:$G,I3277,'[1]2025年已发货'!$H:$H,J3277)=0,"未发货",SUMIFS('[1]2025年已发货'!$E:$E,'[1]2025年已发货'!$F:$F,C3277,'[1]2025年已发货'!$C:$C,F3277,'[1]2025年已发货'!$G:$G,I3277,'[1]2025年已发货'!$H:$H,J3277))</f>
        <v>未发货</v>
      </c>
      <c r="I3277" s="122" t="str">
        <f>VLOOKUP(B3277,辅助信息!E:I,3,FALSE)</f>
        <v>(乐山市校地共建产教融合基地建设项目二标段)四川省乐山市市中区苏稽镇</v>
      </c>
      <c r="J3277" s="122" t="str">
        <f>VLOOKUP(B3277,辅助信息!E:I,4,FALSE)</f>
        <v>彭江涛</v>
      </c>
      <c r="K3277" s="122">
        <f>VLOOKUP(J3277,辅助信息!H:I,2,FALSE)</f>
        <v>13990276572</v>
      </c>
      <c r="L3277" s="124" t="str">
        <f>VLOOKUP(B3277,辅助信息!E:J,6,FALSE)</f>
        <v>联系实际收货人（彭江涛13990276572）现场要求炉批号控制2个以下，超2个不给予签收。提前联系到场规格及数量</v>
      </c>
      <c r="M3277" s="93">
        <v>45903</v>
      </c>
      <c r="O3277" s="64">
        <f ca="1" t="shared" si="184"/>
        <v>0</v>
      </c>
      <c r="P3277" s="64">
        <f ca="1" t="shared" si="185"/>
        <v>68</v>
      </c>
      <c r="Q3277" s="29" t="str">
        <f>VLOOKUP(B3277,辅助信息!E:M,9,FALSE)</f>
        <v>ZTWM-CDGS-XS-2025-0126-四川机司-乐山市校地共建产教融合基地配套设施项目施工二标段钢筋采购合同</v>
      </c>
      <c r="R3277" s="29" t="str">
        <f>_xlfn._xlws.FILTER(辅助信息!D:D,辅助信息!E:E=B3277)</f>
        <v>乐山市校地共建产教融合基地建设项目</v>
      </c>
    </row>
    <row r="3278" hidden="1" spans="2:18">
      <c r="B3278" s="122" t="s">
        <v>186</v>
      </c>
      <c r="C3278" s="72">
        <v>45906</v>
      </c>
      <c r="D3278" s="122" t="str">
        <f>VLOOKUP(B3278,辅助信息!E:K,7,FALSE)</f>
        <v>JWDDCD2025072900123</v>
      </c>
      <c r="E3278" s="122" t="str">
        <f>VLOOKUP(F3278,辅助信息!A:B,2,FALSE)</f>
        <v>螺纹钢</v>
      </c>
      <c r="F3278" s="122" t="s">
        <v>130</v>
      </c>
      <c r="G3278" s="123">
        <v>5</v>
      </c>
      <c r="H3278" s="136" t="str">
        <f>IF(SUMIFS('[1]2025年已发货'!$E:$E,'[1]2025年已发货'!$F:$F,C3278,'[1]2025年已发货'!$C:$C,F3278,'[1]2025年已发货'!$G:$G,I3278,'[1]2025年已发货'!$H:$H,J3278)=0,"未发货",SUMIFS('[1]2025年已发货'!$E:$E,'[1]2025年已发货'!$F:$F,C3278,'[1]2025年已发货'!$C:$C,F3278,'[1]2025年已发货'!$G:$G,I3278,'[1]2025年已发货'!$H:$H,J3278))</f>
        <v>未发货</v>
      </c>
      <c r="I3278" s="122" t="str">
        <f>VLOOKUP(B3278,辅助信息!E:I,3,FALSE)</f>
        <v>(乐山市校地共建产教融合基地建设项目二标段)四川省乐山市市中区苏稽镇</v>
      </c>
      <c r="J3278" s="122" t="str">
        <f>VLOOKUP(B3278,辅助信息!E:I,4,FALSE)</f>
        <v>彭江涛</v>
      </c>
      <c r="K3278" s="122">
        <f>VLOOKUP(J3278,辅助信息!H:I,2,FALSE)</f>
        <v>13990276572</v>
      </c>
      <c r="L3278" s="124" t="str">
        <f>VLOOKUP(B3278,辅助信息!E:J,6,FALSE)</f>
        <v>联系实际收货人（彭江涛13990276572）现场要求炉批号控制2个以下，超2个不给予签收。提前联系到场规格及数量</v>
      </c>
      <c r="M3278" s="93">
        <v>45903</v>
      </c>
      <c r="O3278" s="64">
        <f ca="1" t="shared" si="184"/>
        <v>0</v>
      </c>
      <c r="P3278" s="64">
        <f ca="1" t="shared" si="185"/>
        <v>68</v>
      </c>
      <c r="Q3278" s="29" t="str">
        <f>VLOOKUP(B3278,辅助信息!E:M,9,FALSE)</f>
        <v>ZTWM-CDGS-XS-2025-0126-四川机司-乐山市校地共建产教融合基地配套设施项目施工二标段钢筋采购合同</v>
      </c>
      <c r="R3278" s="29" t="str">
        <f>_xlfn._xlws.FILTER(辅助信息!D:D,辅助信息!E:E=B3278)</f>
        <v>乐山市校地共建产教融合基地建设项目</v>
      </c>
    </row>
    <row r="3279" hidden="1" spans="2:18">
      <c r="B3279" s="122" t="s">
        <v>186</v>
      </c>
      <c r="C3279" s="72">
        <v>45906</v>
      </c>
      <c r="D3279" s="122" t="str">
        <f>VLOOKUP(B3279,辅助信息!E:K,7,FALSE)</f>
        <v>JWDDCD2025072900123</v>
      </c>
      <c r="E3279" s="122" t="str">
        <f>VLOOKUP(F3279,辅助信息!A:B,2,FALSE)</f>
        <v>螺纹钢</v>
      </c>
      <c r="F3279" s="122" t="s">
        <v>138</v>
      </c>
      <c r="G3279" s="123">
        <v>5</v>
      </c>
      <c r="H3279" s="136" t="str">
        <f>IF(SUMIFS('[1]2025年已发货'!$E:$E,'[1]2025年已发货'!$F:$F,C3279,'[1]2025年已发货'!$C:$C,F3279,'[1]2025年已发货'!$G:$G,I3279,'[1]2025年已发货'!$H:$H,J3279)=0,"未发货",SUMIFS('[1]2025年已发货'!$E:$E,'[1]2025年已发货'!$F:$F,C3279,'[1]2025年已发货'!$C:$C,F3279,'[1]2025年已发货'!$G:$G,I3279,'[1]2025年已发货'!$H:$H,J3279))</f>
        <v>未发货</v>
      </c>
      <c r="I3279" s="122" t="str">
        <f>VLOOKUP(B3279,辅助信息!E:I,3,FALSE)</f>
        <v>(乐山市校地共建产教融合基地建设项目二标段)四川省乐山市市中区苏稽镇</v>
      </c>
      <c r="J3279" s="122" t="str">
        <f>VLOOKUP(B3279,辅助信息!E:I,4,FALSE)</f>
        <v>彭江涛</v>
      </c>
      <c r="K3279" s="122">
        <f>VLOOKUP(J3279,辅助信息!H:I,2,FALSE)</f>
        <v>13990276572</v>
      </c>
      <c r="L3279" s="124" t="str">
        <f>VLOOKUP(B3279,辅助信息!E:J,6,FALSE)</f>
        <v>联系实际收货人（彭江涛13990276572）现场要求炉批号控制2个以下，超2个不给予签收。提前联系到场规格及数量</v>
      </c>
      <c r="M3279" s="93">
        <v>45903</v>
      </c>
      <c r="O3279" s="64">
        <f ca="1" t="shared" si="184"/>
        <v>0</v>
      </c>
      <c r="P3279" s="64">
        <f ca="1" t="shared" si="185"/>
        <v>68</v>
      </c>
      <c r="Q3279" s="29" t="str">
        <f>VLOOKUP(B3279,辅助信息!E:M,9,FALSE)</f>
        <v>ZTWM-CDGS-XS-2025-0126-四川机司-乐山市校地共建产教融合基地配套设施项目施工二标段钢筋采购合同</v>
      </c>
      <c r="R3279" s="29" t="str">
        <f>_xlfn._xlws.FILTER(辅助信息!D:D,辅助信息!E:E=B3279)</f>
        <v>乐山市校地共建产教融合基地建设项目</v>
      </c>
    </row>
    <row r="3280" hidden="1" spans="2:18">
      <c r="B3280" s="122" t="s">
        <v>188</v>
      </c>
      <c r="C3280" s="72">
        <v>45908</v>
      </c>
      <c r="D3280" s="122" t="str">
        <f>VLOOKUP(B3280,辅助信息!E:K,7,FALSE)</f>
        <v>JWDDCD2025062200016</v>
      </c>
      <c r="E3280" s="122" t="str">
        <f>VLOOKUP(F3280,辅助信息!A:B,2,FALSE)</f>
        <v>盘螺</v>
      </c>
      <c r="F3280" s="122" t="s">
        <v>40</v>
      </c>
      <c r="G3280" s="123">
        <v>2</v>
      </c>
      <c r="H3280" s="136" t="str">
        <f>IF(SUMIFS('[1]2025年已发货'!$E:$E,'[1]2025年已发货'!$F:$F,C3280,'[1]2025年已发货'!$C:$C,F3280,'[1]2025年已发货'!$G:$G,I3280,'[1]2025年已发货'!$H:$H,J3280)=0,"未发货",SUMIFS('[1]2025年已发货'!$E:$E,'[1]2025年已发货'!$F:$F,C3280,'[1]2025年已发货'!$C:$C,F3280,'[1]2025年已发货'!$G:$G,I3280,'[1]2025年已发货'!$H:$H,J3280))</f>
        <v>未发货</v>
      </c>
      <c r="I3280" s="122" t="str">
        <f>VLOOKUP(B3280,辅助信息!E:I,3,FALSE)</f>
        <v>(武汉电气化局成达万高铁强电项目-达州主城区)四川省达州市达川区斌郎街道四川省达州市达川区洞洞湾256米</v>
      </c>
      <c r="J3280" s="122" t="str">
        <f>VLOOKUP(B3280,辅助信息!E:I,4,FALSE)</f>
        <v>余凡</v>
      </c>
      <c r="K3280" s="122">
        <f>VLOOKUP(J3280,辅助信息!H:I,2,FALSE)</f>
        <v>18228076992</v>
      </c>
      <c r="L3280" s="124" t="str">
        <f>VLOOKUP(B3280,辅助信息!E:J,6,FALSE)</f>
        <v>锈货不收！！下雨天钢筋没盖篷布不收！！，装货前联系收货人核实到场规格,没提前告知进场规格现场不给予接收</v>
      </c>
      <c r="M3280" s="93">
        <v>45905</v>
      </c>
      <c r="O3280" s="64">
        <f ca="1" t="shared" si="184"/>
        <v>0</v>
      </c>
      <c r="P3280" s="64">
        <f ca="1" t="shared" si="185"/>
        <v>66</v>
      </c>
      <c r="Q3280" s="29" t="str">
        <f>VLOOKUP(B3280,辅助信息!E:M,9,FALSE)</f>
        <v>ZTWM-CDGS-XS-2025-0033-中铁武汉电气化局集团有限公司成达万高速铁路强电工程项目</v>
      </c>
      <c r="R3280" s="29" t="str">
        <f>_xlfn._xlws.FILTER(辅助信息!D:D,辅助信息!E:E=B3280)</f>
        <v>武汉电气化局成达万高铁强电项目</v>
      </c>
    </row>
    <row r="3281" hidden="1" spans="2:18">
      <c r="B3281" s="122" t="s">
        <v>188</v>
      </c>
      <c r="C3281" s="72">
        <v>45908</v>
      </c>
      <c r="D3281" s="122" t="str">
        <f>VLOOKUP(B3281,辅助信息!E:K,7,FALSE)</f>
        <v>JWDDCD2025062200016</v>
      </c>
      <c r="E3281" s="122" t="str">
        <f>VLOOKUP(F3281,辅助信息!A:B,2,FALSE)</f>
        <v>盘螺</v>
      </c>
      <c r="F3281" s="122" t="s">
        <v>41</v>
      </c>
      <c r="G3281" s="123">
        <v>4</v>
      </c>
      <c r="H3281" s="136" t="str">
        <f>IF(SUMIFS('[1]2025年已发货'!$E:$E,'[1]2025年已发货'!$F:$F,C3281,'[1]2025年已发货'!$C:$C,F3281,'[1]2025年已发货'!$G:$G,I3281,'[1]2025年已发货'!$H:$H,J3281)=0,"未发货",SUMIFS('[1]2025年已发货'!$E:$E,'[1]2025年已发货'!$F:$F,C3281,'[1]2025年已发货'!$C:$C,F3281,'[1]2025年已发货'!$G:$G,I3281,'[1]2025年已发货'!$H:$H,J3281))</f>
        <v>未发货</v>
      </c>
      <c r="I3281" s="122" t="str">
        <f>VLOOKUP(B3281,辅助信息!E:I,3,FALSE)</f>
        <v>(武汉电气化局成达万高铁强电项目-达州主城区)四川省达州市达川区斌郎街道四川省达州市达川区洞洞湾256米</v>
      </c>
      <c r="J3281" s="122" t="str">
        <f>VLOOKUP(B3281,辅助信息!E:I,4,FALSE)</f>
        <v>余凡</v>
      </c>
      <c r="K3281" s="122">
        <f>VLOOKUP(J3281,辅助信息!H:I,2,FALSE)</f>
        <v>18228076992</v>
      </c>
      <c r="L3281" s="124" t="str">
        <f>VLOOKUP(B3281,辅助信息!E:J,6,FALSE)</f>
        <v>锈货不收！！下雨天钢筋没盖篷布不收！！，装货前联系收货人核实到场规格,没提前告知进场规格现场不给予接收</v>
      </c>
      <c r="M3281" s="93">
        <v>45905</v>
      </c>
      <c r="O3281" s="64">
        <f ca="1" t="shared" si="184"/>
        <v>0</v>
      </c>
      <c r="P3281" s="64">
        <f ca="1" t="shared" si="185"/>
        <v>66</v>
      </c>
      <c r="Q3281" s="29" t="str">
        <f>VLOOKUP(B3281,辅助信息!E:M,9,FALSE)</f>
        <v>ZTWM-CDGS-XS-2025-0033-中铁武汉电气化局集团有限公司成达万高速铁路强电工程项目</v>
      </c>
      <c r="R3281" s="29" t="str">
        <f>_xlfn._xlws.FILTER(辅助信息!D:D,辅助信息!E:E=B3281)</f>
        <v>武汉电气化局成达万高铁强电项目</v>
      </c>
    </row>
    <row r="3282" hidden="1" spans="2:18">
      <c r="B3282" s="122" t="s">
        <v>188</v>
      </c>
      <c r="C3282" s="72">
        <v>45904</v>
      </c>
      <c r="D3282" s="122" t="str">
        <f>VLOOKUP(B3282,辅助信息!E:K,7,FALSE)</f>
        <v>JWDDCD2025062200016</v>
      </c>
      <c r="E3282" s="122" t="str">
        <f>VLOOKUP(F3282,辅助信息!A:B,2,FALSE)</f>
        <v>螺纹钢</v>
      </c>
      <c r="F3282" s="122" t="s">
        <v>28</v>
      </c>
      <c r="G3282" s="123">
        <v>6</v>
      </c>
      <c r="H3282" s="136">
        <f>IF(SUMIFS('[1]2025年已发货'!$E:$E,'[1]2025年已发货'!$F:$F,C3282,'[1]2025年已发货'!$C:$C,F3282,'[1]2025年已发货'!$G:$G,I3282,'[1]2025年已发货'!$H:$H,J3282)=0,"未发货",SUMIFS('[1]2025年已发货'!$E:$E,'[1]2025年已发货'!$F:$F,C3282,'[1]2025年已发货'!$C:$C,F3282,'[1]2025年已发货'!$G:$G,I3282,'[1]2025年已发货'!$H:$H,J3282))</f>
        <v>6</v>
      </c>
      <c r="I3282" s="122" t="str">
        <f>VLOOKUP(B3282,辅助信息!E:I,3,FALSE)</f>
        <v>(武汉电气化局成达万高铁强电项目-达州主城区)四川省达州市达川区斌郎街道四川省达州市达川区洞洞湾256米</v>
      </c>
      <c r="J3282" s="122" t="str">
        <f>VLOOKUP(B3282,辅助信息!E:I,4,FALSE)</f>
        <v>余凡</v>
      </c>
      <c r="K3282" s="122">
        <f>VLOOKUP(J3282,辅助信息!H:I,2,FALSE)</f>
        <v>18228076992</v>
      </c>
      <c r="L3282" s="124" t="str">
        <f>VLOOKUP(B3282,辅助信息!E:J,6,FALSE)</f>
        <v>锈货不收！！下雨天钢筋没盖篷布不收！！，装货前联系收货人核实到场规格,没提前告知进场规格现场不给予接收</v>
      </c>
      <c r="M3282" s="93">
        <v>45905</v>
      </c>
      <c r="O3282" s="64">
        <f ca="1" t="shared" si="184"/>
        <v>0</v>
      </c>
      <c r="P3282" s="64">
        <f ca="1" t="shared" si="185"/>
        <v>66</v>
      </c>
      <c r="Q3282" s="29" t="str">
        <f>VLOOKUP(B3282,辅助信息!E:M,9,FALSE)</f>
        <v>ZTWM-CDGS-XS-2025-0033-中铁武汉电气化局集团有限公司成达万高速铁路强电工程项目</v>
      </c>
      <c r="R3282" s="29" t="str">
        <f>_xlfn._xlws.FILTER(辅助信息!D:D,辅助信息!E:E=B3282)</f>
        <v>武汉电气化局成达万高铁强电项目</v>
      </c>
    </row>
    <row r="3283" hidden="1" spans="2:18">
      <c r="B3283" s="122" t="s">
        <v>188</v>
      </c>
      <c r="C3283" s="72">
        <v>45908</v>
      </c>
      <c r="D3283" s="122" t="str">
        <f>VLOOKUP(B3283,辅助信息!E:K,7,FALSE)</f>
        <v>JWDDCD2025062200016</v>
      </c>
      <c r="E3283" s="122" t="str">
        <f>VLOOKUP(F3283,辅助信息!A:B,2,FALSE)</f>
        <v>螺纹钢</v>
      </c>
      <c r="F3283" s="122" t="s">
        <v>18</v>
      </c>
      <c r="G3283" s="123">
        <v>14</v>
      </c>
      <c r="H3283" s="136" t="str">
        <f>IF(SUMIFS('[1]2025年已发货'!$E:$E,'[1]2025年已发货'!$F:$F,C3283,'[1]2025年已发货'!$C:$C,F3283,'[1]2025年已发货'!$G:$G,I3283,'[1]2025年已发货'!$H:$H,J3283)=0,"未发货",SUMIFS('[1]2025年已发货'!$E:$E,'[1]2025年已发货'!$F:$F,C3283,'[1]2025年已发货'!$C:$C,F3283,'[1]2025年已发货'!$G:$G,I3283,'[1]2025年已发货'!$H:$H,J3283))</f>
        <v>未发货</v>
      </c>
      <c r="I3283" s="122" t="str">
        <f>VLOOKUP(B3283,辅助信息!E:I,3,FALSE)</f>
        <v>(武汉电气化局成达万高铁强电项目-达州主城区)四川省达州市达川区斌郎街道四川省达州市达川区洞洞湾256米</v>
      </c>
      <c r="J3283" s="122" t="str">
        <f>VLOOKUP(B3283,辅助信息!E:I,4,FALSE)</f>
        <v>余凡</v>
      </c>
      <c r="K3283" s="122">
        <f>VLOOKUP(J3283,辅助信息!H:I,2,FALSE)</f>
        <v>18228076992</v>
      </c>
      <c r="L3283" s="124" t="str">
        <f>VLOOKUP(B3283,辅助信息!E:J,6,FALSE)</f>
        <v>锈货不收！！下雨天钢筋没盖篷布不收！！，装货前联系收货人核实到场规格,没提前告知进场规格现场不给予接收</v>
      </c>
      <c r="M3283" s="93">
        <v>45905</v>
      </c>
      <c r="O3283" s="64">
        <f ca="1" t="shared" si="184"/>
        <v>0</v>
      </c>
      <c r="P3283" s="64">
        <f ca="1" t="shared" si="185"/>
        <v>66</v>
      </c>
      <c r="Q3283" s="29" t="str">
        <f>VLOOKUP(B3283,辅助信息!E:M,9,FALSE)</f>
        <v>ZTWM-CDGS-XS-2025-0033-中铁武汉电气化局集团有限公司成达万高速铁路强电工程项目</v>
      </c>
      <c r="R3283" s="29" t="str">
        <f>_xlfn._xlws.FILTER(辅助信息!D:D,辅助信息!E:E=B3283)</f>
        <v>武汉电气化局成达万高铁强电项目</v>
      </c>
    </row>
    <row r="3284" hidden="1" spans="2:18">
      <c r="B3284" s="122" t="s">
        <v>188</v>
      </c>
      <c r="C3284" s="72">
        <v>45904</v>
      </c>
      <c r="D3284" s="122" t="str">
        <f>VLOOKUP(B3284,辅助信息!E:K,7,FALSE)</f>
        <v>JWDDCD2025062200016</v>
      </c>
      <c r="E3284" s="122" t="str">
        <f>VLOOKUP(F3284,辅助信息!A:B,2,FALSE)</f>
        <v>螺纹钢</v>
      </c>
      <c r="F3284" s="122" t="s">
        <v>90</v>
      </c>
      <c r="G3284" s="123">
        <v>28</v>
      </c>
      <c r="H3284" s="136">
        <f>IF(SUMIFS('[1]2025年已发货'!$E:$E,'[1]2025年已发货'!$F:$F,C3284,'[1]2025年已发货'!$C:$C,F3284,'[1]2025年已发货'!$G:$G,I3284,'[1]2025年已发货'!$H:$H,J3284)=0,"未发货",SUMIFS('[1]2025年已发货'!$E:$E,'[1]2025年已发货'!$F:$F,C3284,'[1]2025年已发货'!$C:$C,F3284,'[1]2025年已发货'!$G:$G,I3284,'[1]2025年已发货'!$H:$H,J3284))</f>
        <v>28</v>
      </c>
      <c r="I3284" s="122" t="str">
        <f>VLOOKUP(B3284,辅助信息!E:I,3,FALSE)</f>
        <v>(武汉电气化局成达万高铁强电项目-达州主城区)四川省达州市达川区斌郎街道四川省达州市达川区洞洞湾256米</v>
      </c>
      <c r="J3284" s="122" t="str">
        <f>VLOOKUP(B3284,辅助信息!E:I,4,FALSE)</f>
        <v>余凡</v>
      </c>
      <c r="K3284" s="122">
        <f>VLOOKUP(J3284,辅助信息!H:I,2,FALSE)</f>
        <v>18228076992</v>
      </c>
      <c r="L3284" s="124" t="str">
        <f>VLOOKUP(B3284,辅助信息!E:J,6,FALSE)</f>
        <v>锈货不收！！下雨天钢筋没盖篷布不收！！，装货前联系收货人核实到场规格,没提前告知进场规格现场不给予接收</v>
      </c>
      <c r="M3284" s="93">
        <v>45905</v>
      </c>
      <c r="O3284" s="64">
        <f ca="1" t="shared" si="184"/>
        <v>0</v>
      </c>
      <c r="P3284" s="64">
        <f ca="1" t="shared" si="185"/>
        <v>66</v>
      </c>
      <c r="Q3284" s="29" t="str">
        <f>VLOOKUP(B3284,辅助信息!E:M,9,FALSE)</f>
        <v>ZTWM-CDGS-XS-2025-0033-中铁武汉电气化局集团有限公司成达万高速铁路强电工程项目</v>
      </c>
      <c r="R3284" s="29" t="str">
        <f>_xlfn._xlws.FILTER(辅助信息!D:D,辅助信息!E:E=B3284)</f>
        <v>武汉电气化局成达万高铁强电项目</v>
      </c>
    </row>
    <row r="3285" hidden="1" spans="2:18">
      <c r="B3285" s="122" t="s">
        <v>180</v>
      </c>
      <c r="C3285" s="72">
        <v>45905</v>
      </c>
      <c r="D3285" s="122" t="str">
        <f>VLOOKUP(B3285,辅助信息!E:K,7,FALSE)</f>
        <v>JWDDCD2025052800131</v>
      </c>
      <c r="E3285" s="122" t="str">
        <f>VLOOKUP(F3285,辅助信息!A:B,2,FALSE)</f>
        <v>盘螺</v>
      </c>
      <c r="F3285" s="122" t="s">
        <v>41</v>
      </c>
      <c r="G3285" s="123">
        <v>5</v>
      </c>
      <c r="H3285" s="136">
        <f>IF(SUMIFS('[1]2025年已发货'!$E:$E,'[1]2025年已发货'!$F:$F,C3285,'[1]2025年已发货'!$C:$C,F3285,'[1]2025年已发货'!$G:$G,I3285,'[1]2025年已发货'!$H:$H,J3285)=0,"未发货",SUMIFS('[1]2025年已发货'!$E:$E,'[1]2025年已发货'!$F:$F,C3285,'[1]2025年已发货'!$C:$C,F3285,'[1]2025年已发货'!$G:$G,I3285,'[1]2025年已发货'!$H:$H,J3285))</f>
        <v>5</v>
      </c>
      <c r="I3285" s="122" t="str">
        <f>VLOOKUP(B3285,辅助信息!E:I,3,FALSE)</f>
        <v>（商投建工达州中医药科技园-4工区-8号楼）达州市通川区达州中医药职业学院犀牛大道北段</v>
      </c>
      <c r="J3285" s="122" t="str">
        <f>VLOOKUP(B3285,辅助信息!E:I,4,FALSE)</f>
        <v>张扬</v>
      </c>
      <c r="K3285" s="122">
        <f>VLOOKUP(J3285,辅助信息!H:I,2,FALSE)</f>
        <v>18381904567</v>
      </c>
      <c r="L3285" s="124" t="str">
        <f>VLOOKUP(B3285,辅助信息!E:J,6,FALSE)</f>
        <v>控制炉批号！多了现场不收！,优先安排达钢,提前联系到场规格及数量</v>
      </c>
      <c r="M3285" s="93"/>
      <c r="O3285" s="64" t="str">
        <f ca="1" t="shared" si="184"/>
        <v/>
      </c>
      <c r="P3285" s="64" t="str">
        <f ca="1" t="shared" si="185"/>
        <v/>
      </c>
      <c r="Q3285" s="29" t="str">
        <f>VLOOKUP(B3285,辅助信息!E:M,9,FALSE)</f>
        <v>ZTWM-CDGS-XS-2024-0134-商投建工达州中医药科技成果示范园项目</v>
      </c>
      <c r="R3285" s="29" t="str">
        <f>_xlfn._xlws.FILTER(辅助信息!D:D,辅助信息!E:E=B3285)</f>
        <v>商投建工达州中医药科技园</v>
      </c>
    </row>
    <row r="3286" hidden="1" spans="2:18">
      <c r="B3286" s="40" t="s">
        <v>180</v>
      </c>
      <c r="C3286" s="72">
        <v>45905</v>
      </c>
      <c r="D3286" s="40" t="str">
        <f>VLOOKUP(B3286,辅助信息!E:K,7,FALSE)</f>
        <v>JWDDCD2025052800131</v>
      </c>
      <c r="E3286" s="40" t="str">
        <f>VLOOKUP(F3286,辅助信息!A:B,2,FALSE)</f>
        <v>螺纹钢</v>
      </c>
      <c r="F3286" s="40" t="s">
        <v>66</v>
      </c>
      <c r="G3286" s="36">
        <v>15</v>
      </c>
      <c r="H3286" s="136">
        <f>IF(SUMIFS('[1]2025年已发货'!$E:$E,'[1]2025年已发货'!$F:$F,C3286,'[1]2025年已发货'!$C:$C,F3286,'[1]2025年已发货'!$G:$G,I3286,'[1]2025年已发货'!$H:$H,J3286)=0,"未发货",SUMIFS('[1]2025年已发货'!$E:$E,'[1]2025年已发货'!$F:$F,C3286,'[1]2025年已发货'!$C:$C,F3286,'[1]2025年已发货'!$G:$G,I3286,'[1]2025年已发货'!$H:$H,J3286))</f>
        <v>15</v>
      </c>
      <c r="I3286" s="40" t="str">
        <f>VLOOKUP(B3286,辅助信息!E:I,3,FALSE)</f>
        <v>（商投建工达州中医药科技园-4工区-8号楼）达州市通川区达州中医药职业学院犀牛大道北段</v>
      </c>
      <c r="J3286" s="40" t="str">
        <f>VLOOKUP(B3286,辅助信息!E:I,4,FALSE)</f>
        <v>张扬</v>
      </c>
      <c r="K3286" s="40">
        <f>VLOOKUP(J3286,辅助信息!H:I,2,FALSE)</f>
        <v>18381904567</v>
      </c>
      <c r="L3286" s="111" t="str">
        <f>VLOOKUP(B3286,辅助信息!E:J,6,FALSE)</f>
        <v>控制炉批号！多了现场不收！,优先安排达钢,提前联系到场规格及数量</v>
      </c>
      <c r="O3286" s="64" t="str">
        <f ca="1" t="shared" si="184"/>
        <v/>
      </c>
      <c r="P3286" s="64" t="str">
        <f ca="1" t="shared" si="185"/>
        <v/>
      </c>
      <c r="Q3286" s="29" t="str">
        <f>VLOOKUP(B3286,辅助信息!E:M,9,FALSE)</f>
        <v>ZTWM-CDGS-XS-2024-0134-商投建工达州中医药科技成果示范园项目</v>
      </c>
      <c r="R3286" s="29" t="str">
        <f>_xlfn._xlws.FILTER(辅助信息!D:D,辅助信息!E:E=B3286)</f>
        <v>商投建工达州中医药科技园</v>
      </c>
    </row>
    <row r="3287" hidden="1" spans="2:18">
      <c r="B3287" s="40" t="s">
        <v>180</v>
      </c>
      <c r="C3287" s="72">
        <v>45905</v>
      </c>
      <c r="D3287" s="40" t="str">
        <f>VLOOKUP(B3287,辅助信息!E:K,7,FALSE)</f>
        <v>JWDDCD2025052800131</v>
      </c>
      <c r="E3287" s="40" t="str">
        <f>VLOOKUP(F3287,辅助信息!A:B,2,FALSE)</f>
        <v>螺纹钢</v>
      </c>
      <c r="F3287" s="40" t="s">
        <v>82</v>
      </c>
      <c r="G3287" s="36">
        <v>3</v>
      </c>
      <c r="H3287" s="136">
        <f>IF(SUMIFS('[1]2025年已发货'!$E:$E,'[1]2025年已发货'!$F:$F,C3287,'[1]2025年已发货'!$C:$C,F3287,'[1]2025年已发货'!$G:$G,I3287,'[1]2025年已发货'!$H:$H,J3287)=0,"未发货",SUMIFS('[1]2025年已发货'!$E:$E,'[1]2025年已发货'!$F:$F,C3287,'[1]2025年已发货'!$C:$C,F3287,'[1]2025年已发货'!$G:$G,I3287,'[1]2025年已发货'!$H:$H,J3287))</f>
        <v>3</v>
      </c>
      <c r="I3287" s="40" t="str">
        <f>VLOOKUP(B3287,辅助信息!E:I,3,FALSE)</f>
        <v>（商投建工达州中医药科技园-4工区-8号楼）达州市通川区达州中医药职业学院犀牛大道北段</v>
      </c>
      <c r="J3287" s="40" t="str">
        <f>VLOOKUP(B3287,辅助信息!E:I,4,FALSE)</f>
        <v>张扬</v>
      </c>
      <c r="K3287" s="40">
        <f>VLOOKUP(J3287,辅助信息!H:I,2,FALSE)</f>
        <v>18381904567</v>
      </c>
      <c r="L3287" s="111" t="str">
        <f>VLOOKUP(B3287,辅助信息!E:J,6,FALSE)</f>
        <v>控制炉批号！多了现场不收！,优先安排达钢,提前联系到场规格及数量</v>
      </c>
      <c r="O3287" s="64" t="str">
        <f ca="1" t="shared" si="184"/>
        <v/>
      </c>
      <c r="P3287" s="64" t="str">
        <f ca="1" t="shared" si="185"/>
        <v/>
      </c>
      <c r="Q3287" s="29" t="str">
        <f>VLOOKUP(B3287,辅助信息!E:M,9,FALSE)</f>
        <v>ZTWM-CDGS-XS-2024-0134-商投建工达州中医药科技成果示范园项目</v>
      </c>
      <c r="R3287" s="29" t="str">
        <f>_xlfn._xlws.FILTER(辅助信息!D:D,辅助信息!E:E=B3287)</f>
        <v>商投建工达州中医药科技园</v>
      </c>
    </row>
    <row r="3288" hidden="1" spans="2:18">
      <c r="B3288" s="40" t="s">
        <v>180</v>
      </c>
      <c r="C3288" s="72">
        <v>45905</v>
      </c>
      <c r="D3288" s="40" t="str">
        <f>VLOOKUP(B3288,辅助信息!E:K,7,FALSE)</f>
        <v>JWDDCD2025052800131</v>
      </c>
      <c r="E3288" s="40" t="str">
        <f>VLOOKUP(F3288,辅助信息!A:B,2,FALSE)</f>
        <v>螺纹钢</v>
      </c>
      <c r="F3288" s="40" t="s">
        <v>45</v>
      </c>
      <c r="G3288" s="36">
        <v>12</v>
      </c>
      <c r="H3288" s="136">
        <f>IF(SUMIFS('[1]2025年已发货'!$E:$E,'[1]2025年已发货'!$F:$F,C3288,'[1]2025年已发货'!$C:$C,F3288,'[1]2025年已发货'!$G:$G,I3288,'[1]2025年已发货'!$H:$H,J3288)=0,"未发货",SUMIFS('[1]2025年已发货'!$E:$E,'[1]2025年已发货'!$F:$F,C3288,'[1]2025年已发货'!$C:$C,F3288,'[1]2025年已发货'!$G:$G,I3288,'[1]2025年已发货'!$H:$H,J3288))</f>
        <v>12</v>
      </c>
      <c r="I3288" s="40" t="str">
        <f>VLOOKUP(B3288,辅助信息!E:I,3,FALSE)</f>
        <v>（商投建工达州中医药科技园-4工区-8号楼）达州市通川区达州中医药职业学院犀牛大道北段</v>
      </c>
      <c r="J3288" s="40" t="str">
        <f>VLOOKUP(B3288,辅助信息!E:I,4,FALSE)</f>
        <v>张扬</v>
      </c>
      <c r="K3288" s="40">
        <f>VLOOKUP(J3288,辅助信息!H:I,2,FALSE)</f>
        <v>18381904567</v>
      </c>
      <c r="L3288" s="111" t="str">
        <f>VLOOKUP(B3288,辅助信息!E:J,6,FALSE)</f>
        <v>控制炉批号！多了现场不收！,优先安排达钢,提前联系到场规格及数量</v>
      </c>
      <c r="O3288" s="64" t="str">
        <f ca="1" t="shared" si="184"/>
        <v/>
      </c>
      <c r="P3288" s="64" t="str">
        <f ca="1" t="shared" si="185"/>
        <v/>
      </c>
      <c r="Q3288" s="29" t="str">
        <f>VLOOKUP(B3288,辅助信息!E:M,9,FALSE)</f>
        <v>ZTWM-CDGS-XS-2024-0134-商投建工达州中医药科技成果示范园项目</v>
      </c>
      <c r="R3288" s="29" t="str">
        <f>_xlfn._xlws.FILTER(辅助信息!D:D,辅助信息!E:E=B3288)</f>
        <v>商投建工达州中医药科技园</v>
      </c>
    </row>
    <row r="3289" hidden="1" spans="2:18">
      <c r="B3289" s="40" t="s">
        <v>180</v>
      </c>
      <c r="C3289" s="72">
        <v>45905</v>
      </c>
      <c r="D3289" s="40" t="str">
        <f>VLOOKUP(B3289,辅助信息!E:K,7,FALSE)</f>
        <v>JWDDCD2025052800131</v>
      </c>
      <c r="E3289" s="40" t="str">
        <f>VLOOKUP(F3289,辅助信息!A:B,2,FALSE)</f>
        <v>螺纹钢</v>
      </c>
      <c r="F3289" s="40" t="s">
        <v>22</v>
      </c>
      <c r="G3289" s="36">
        <v>15</v>
      </c>
      <c r="H3289" s="136">
        <f>IF(SUMIFS('[1]2025年已发货'!$E:$E,'[1]2025年已发货'!$F:$F,C3289,'[1]2025年已发货'!$C:$C,F3289,'[1]2025年已发货'!$G:$G,I3289,'[1]2025年已发货'!$H:$H,J3289)=0,"未发货",SUMIFS('[1]2025年已发货'!$E:$E,'[1]2025年已发货'!$F:$F,C3289,'[1]2025年已发货'!$C:$C,F3289,'[1]2025年已发货'!$G:$G,I3289,'[1]2025年已发货'!$H:$H,J3289))</f>
        <v>15</v>
      </c>
      <c r="I3289" s="40" t="str">
        <f>VLOOKUP(B3289,辅助信息!E:I,3,FALSE)</f>
        <v>（商投建工达州中医药科技园-4工区-8号楼）达州市通川区达州中医药职业学院犀牛大道北段</v>
      </c>
      <c r="J3289" s="40" t="str">
        <f>VLOOKUP(B3289,辅助信息!E:I,4,FALSE)</f>
        <v>张扬</v>
      </c>
      <c r="K3289" s="40">
        <f>VLOOKUP(J3289,辅助信息!H:I,2,FALSE)</f>
        <v>18381904567</v>
      </c>
      <c r="L3289" s="111" t="str">
        <f>VLOOKUP(B3289,辅助信息!E:J,6,FALSE)</f>
        <v>控制炉批号！多了现场不收！,优先安排达钢,提前联系到场规格及数量</v>
      </c>
      <c r="O3289" s="64" t="str">
        <f ca="1" t="shared" si="184"/>
        <v/>
      </c>
      <c r="P3289" s="64" t="str">
        <f ca="1" t="shared" si="185"/>
        <v/>
      </c>
      <c r="Q3289" s="29" t="str">
        <f>VLOOKUP(B3289,辅助信息!E:M,9,FALSE)</f>
        <v>ZTWM-CDGS-XS-2024-0134-商投建工达州中医药科技成果示范园项目</v>
      </c>
      <c r="R3289" s="29" t="str">
        <f>_xlfn._xlws.FILTER(辅助信息!D:D,辅助信息!E:E=B3289)</f>
        <v>商投建工达州中医药科技园</v>
      </c>
    </row>
    <row r="3290" hidden="1" spans="2:18">
      <c r="B3290" s="40" t="s">
        <v>177</v>
      </c>
      <c r="C3290" s="72">
        <v>45908</v>
      </c>
      <c r="D3290" s="40" t="str">
        <f>VLOOKUP(B3290,辅助信息!E:K,7,FALSE)</f>
        <v>JWDDCD2025062200016</v>
      </c>
      <c r="E3290" s="40" t="str">
        <f>VLOOKUP(F3290,辅助信息!A:B,2,FALSE)</f>
        <v>盘螺</v>
      </c>
      <c r="F3290" s="40" t="s">
        <v>41</v>
      </c>
      <c r="G3290" s="36">
        <v>7.38</v>
      </c>
      <c r="H3290" s="136" t="str">
        <f>IF(SUMIFS('[1]2025年已发货'!$E:$E,'[1]2025年已发货'!$F:$F,C3290,'[1]2025年已发货'!$C:$C,F3290,'[1]2025年已发货'!$G:$G,I3290,'[1]2025年已发货'!$H:$H,J3290)=0,"未发货",SUMIFS('[1]2025年已发货'!$E:$E,'[1]2025年已发货'!$F:$F,C3290,'[1]2025年已发货'!$C:$C,F3290,'[1]2025年已发货'!$G:$G,I3290,'[1]2025年已发货'!$H:$H,J3290))</f>
        <v>未发货</v>
      </c>
      <c r="I3290" s="40" t="str">
        <f>VLOOKUP(B3290,辅助信息!E:I,3,FALSE)</f>
        <v>(武汉电气化局成达万高铁强电项目-南充营山)四川省南充市营山县保真路景阳名城南50米(保真路东)</v>
      </c>
      <c r="J3290" s="40" t="str">
        <f>VLOOKUP(B3290,辅助信息!E:I,4,FALSE)</f>
        <v>周开亮</v>
      </c>
      <c r="K3290" s="40">
        <f>VLOOKUP(J3290,辅助信息!H:I,2,FALSE)</f>
        <v>18381485052</v>
      </c>
      <c r="L3290" s="111" t="str">
        <f>VLOOKUP(B3290,辅助信息!E:J,6,FALSE)</f>
        <v>锈货不收！！下雨天钢筋没盖篷布不收！！，装货前联系收货人核实到场规格,没提前告知进场规格现场不给予接收</v>
      </c>
      <c r="M3290" s="93">
        <v>45910</v>
      </c>
      <c r="O3290" s="64">
        <f ca="1" t="shared" si="184"/>
        <v>0</v>
      </c>
      <c r="P3290" s="64">
        <f ca="1" t="shared" si="185"/>
        <v>61</v>
      </c>
      <c r="Q3290" s="29" t="str">
        <f>VLOOKUP(B3290,辅助信息!E:M,9,FALSE)</f>
        <v>ZTWM-CDGS-XS-2025-0033-中铁武汉电气化局集团有限公司成达万高速铁路强电工程项目</v>
      </c>
      <c r="R3290" s="29" t="str">
        <f>_xlfn._xlws.FILTER(辅助信息!D:D,辅助信息!E:E=B3290)</f>
        <v>武汉电气化局成达万高铁强电项目</v>
      </c>
    </row>
    <row r="3291" hidden="1" spans="2:18">
      <c r="B3291" s="40" t="s">
        <v>177</v>
      </c>
      <c r="C3291" s="72">
        <v>45908</v>
      </c>
      <c r="D3291" s="40" t="str">
        <f>VLOOKUP(B3291,辅助信息!E:K,7,FALSE)</f>
        <v>JWDDCD2025062200016</v>
      </c>
      <c r="E3291" s="40" t="str">
        <f>VLOOKUP(F3291,辅助信息!A:B,2,FALSE)</f>
        <v>螺纹钢</v>
      </c>
      <c r="F3291" s="40" t="s">
        <v>27</v>
      </c>
      <c r="G3291" s="36">
        <v>7.78</v>
      </c>
      <c r="H3291" s="136">
        <f>IF(SUMIFS('[1]2025年已发货'!$E:$E,'[1]2025年已发货'!$F:$F,C3291,'[1]2025年已发货'!$C:$C,F3291,'[1]2025年已发货'!$G:$G,I3291,'[1]2025年已发货'!$H:$H,J3291)=0,"未发货",SUMIFS('[1]2025年已发货'!$E:$E,'[1]2025年已发货'!$F:$F,C3291,'[1]2025年已发货'!$C:$C,F3291,'[1]2025年已发货'!$G:$G,I3291,'[1]2025年已发货'!$H:$H,J3291))</f>
        <v>9</v>
      </c>
      <c r="I3291" s="40" t="str">
        <f>VLOOKUP(B3291,辅助信息!E:I,3,FALSE)</f>
        <v>(武汉电气化局成达万高铁强电项目-南充营山)四川省南充市营山县保真路景阳名城南50米(保真路东)</v>
      </c>
      <c r="J3291" s="40" t="str">
        <f>VLOOKUP(B3291,辅助信息!E:I,4,FALSE)</f>
        <v>周开亮</v>
      </c>
      <c r="K3291" s="40">
        <f>VLOOKUP(J3291,辅助信息!H:I,2,FALSE)</f>
        <v>18381485052</v>
      </c>
      <c r="L3291" s="111" t="str">
        <f>VLOOKUP(B3291,辅助信息!E:J,6,FALSE)</f>
        <v>锈货不收！！下雨天钢筋没盖篷布不收！！，装货前联系收货人核实到场规格,没提前告知进场规格现场不给予接收</v>
      </c>
      <c r="M3291" s="93">
        <v>45910</v>
      </c>
      <c r="O3291" s="64">
        <f ca="1" t="shared" si="184"/>
        <v>0</v>
      </c>
      <c r="P3291" s="64">
        <f ca="1" t="shared" si="185"/>
        <v>61</v>
      </c>
      <c r="Q3291" s="29" t="str">
        <f>VLOOKUP(B3291,辅助信息!E:M,9,FALSE)</f>
        <v>ZTWM-CDGS-XS-2025-0033-中铁武汉电气化局集团有限公司成达万高速铁路强电工程项目</v>
      </c>
      <c r="R3291" s="29" t="str">
        <f>_xlfn._xlws.FILTER(辅助信息!D:D,辅助信息!E:E=B3291)</f>
        <v>武汉电气化局成达万高铁强电项目</v>
      </c>
    </row>
    <row r="3292" hidden="1" spans="2:18">
      <c r="B3292" s="40" t="s">
        <v>177</v>
      </c>
      <c r="C3292" s="72">
        <v>45908</v>
      </c>
      <c r="D3292" s="40" t="str">
        <f>VLOOKUP(B3292,辅助信息!E:K,7,FALSE)</f>
        <v>JWDDCD2025062200016</v>
      </c>
      <c r="E3292" s="40" t="str">
        <f>VLOOKUP(F3292,辅助信息!A:B,2,FALSE)</f>
        <v>螺纹钢</v>
      </c>
      <c r="F3292" s="40" t="s">
        <v>19</v>
      </c>
      <c r="G3292" s="148">
        <v>3</v>
      </c>
      <c r="H3292" s="136">
        <f>IF(SUMIFS('[1]2025年已发货'!$E:$E,'[1]2025年已发货'!$F:$F,C3292,'[1]2025年已发货'!$C:$C,F3292,'[1]2025年已发货'!$G:$G,I3292,'[1]2025年已发货'!$H:$H,J3292)=0,"未发货",SUMIFS('[1]2025年已发货'!$E:$E,'[1]2025年已发货'!$F:$F,C3292,'[1]2025年已发货'!$C:$C,F3292,'[1]2025年已发货'!$G:$G,I3292,'[1]2025年已发货'!$H:$H,J3292))</f>
        <v>3</v>
      </c>
      <c r="I3292" s="40" t="str">
        <f>VLOOKUP(B3292,辅助信息!E:I,3,FALSE)</f>
        <v>(武汉电气化局成达万高铁强电项目-南充营山)四川省南充市营山县保真路景阳名城南50米(保真路东)</v>
      </c>
      <c r="J3292" s="40" t="str">
        <f>VLOOKUP(B3292,辅助信息!E:I,4,FALSE)</f>
        <v>周开亮</v>
      </c>
      <c r="K3292" s="40">
        <f>VLOOKUP(J3292,辅助信息!H:I,2,FALSE)</f>
        <v>18381485052</v>
      </c>
      <c r="L3292" s="111" t="str">
        <f>VLOOKUP(B3292,辅助信息!E:J,6,FALSE)</f>
        <v>锈货不收！！下雨天钢筋没盖篷布不收！！，装货前联系收货人核实到场规格,没提前告知进场规格现场不给予接收</v>
      </c>
      <c r="M3292" s="93">
        <v>45910</v>
      </c>
      <c r="O3292" s="64">
        <f ca="1" t="shared" si="184"/>
        <v>0</v>
      </c>
      <c r="P3292" s="64">
        <f ca="1" t="shared" si="185"/>
        <v>61</v>
      </c>
      <c r="Q3292" s="29" t="str">
        <f>VLOOKUP(B3292,辅助信息!E:M,9,FALSE)</f>
        <v>ZTWM-CDGS-XS-2025-0033-中铁武汉电气化局集团有限公司成达万高速铁路强电工程项目</v>
      </c>
      <c r="R3292" s="29" t="str">
        <f>_xlfn._xlws.FILTER(辅助信息!D:D,辅助信息!E:E=B3292)</f>
        <v>武汉电气化局成达万高铁强电项目</v>
      </c>
    </row>
    <row r="3293" hidden="1" spans="2:18">
      <c r="B3293" s="40" t="s">
        <v>177</v>
      </c>
      <c r="C3293" s="72">
        <v>45908</v>
      </c>
      <c r="D3293" s="40" t="str">
        <f>VLOOKUP(B3293,辅助信息!E:K,7,FALSE)</f>
        <v>JWDDCD2025062200016</v>
      </c>
      <c r="E3293" s="40" t="str">
        <f>VLOOKUP(F3293,辅助信息!A:B,2,FALSE)</f>
        <v>螺纹钢</v>
      </c>
      <c r="F3293" s="40" t="s">
        <v>32</v>
      </c>
      <c r="G3293" s="148">
        <v>15.51</v>
      </c>
      <c r="H3293" s="136">
        <f>IF(SUMIFS('[1]2025年已发货'!$E:$E,'[1]2025年已发货'!$F:$F,C3293,'[1]2025年已发货'!$C:$C,F3293,'[1]2025年已发货'!$G:$G,I3293,'[1]2025年已发货'!$H:$H,J3293)=0,"未发货",SUMIFS('[1]2025年已发货'!$E:$E,'[1]2025年已发货'!$F:$F,C3293,'[1]2025年已发货'!$C:$C,F3293,'[1]2025年已发货'!$G:$G,I3293,'[1]2025年已发货'!$H:$H,J3293))</f>
        <v>15</v>
      </c>
      <c r="I3293" s="40" t="str">
        <f>VLOOKUP(B3293,辅助信息!E:I,3,FALSE)</f>
        <v>(武汉电气化局成达万高铁强电项目-南充营山)四川省南充市营山县保真路景阳名城南50米(保真路东)</v>
      </c>
      <c r="J3293" s="40" t="str">
        <f>VLOOKUP(B3293,辅助信息!E:I,4,FALSE)</f>
        <v>周开亮</v>
      </c>
      <c r="K3293" s="40">
        <f>VLOOKUP(J3293,辅助信息!H:I,2,FALSE)</f>
        <v>18381485052</v>
      </c>
      <c r="L3293" s="111" t="str">
        <f>VLOOKUP(B3293,辅助信息!E:J,6,FALSE)</f>
        <v>锈货不收！！下雨天钢筋没盖篷布不收！！，装货前联系收货人核实到场规格,没提前告知进场规格现场不给予接收</v>
      </c>
      <c r="M3293" s="93">
        <v>45910</v>
      </c>
      <c r="O3293" s="64">
        <f ca="1" t="shared" si="184"/>
        <v>0</v>
      </c>
      <c r="P3293" s="64">
        <f ca="1" t="shared" si="185"/>
        <v>61</v>
      </c>
      <c r="Q3293" s="29" t="str">
        <f>VLOOKUP(B3293,辅助信息!E:M,9,FALSE)</f>
        <v>ZTWM-CDGS-XS-2025-0033-中铁武汉电气化局集团有限公司成达万高速铁路强电工程项目</v>
      </c>
      <c r="R3293" s="29" t="str">
        <f>_xlfn._xlws.FILTER(辅助信息!D:D,辅助信息!E:E=B3293)</f>
        <v>武汉电气化局成达万高铁强电项目</v>
      </c>
    </row>
    <row r="3294" hidden="1" spans="2:18">
      <c r="B3294" s="40" t="s">
        <v>177</v>
      </c>
      <c r="C3294" s="72">
        <v>45908</v>
      </c>
      <c r="D3294" s="40" t="str">
        <f>VLOOKUP(B3294,辅助信息!E:K,7,FALSE)</f>
        <v>JWDDCD2025062200016</v>
      </c>
      <c r="E3294" s="40" t="str">
        <f>VLOOKUP(F3294,辅助信息!A:B,2,FALSE)</f>
        <v>螺纹钢</v>
      </c>
      <c r="F3294" s="40" t="s">
        <v>30</v>
      </c>
      <c r="G3294" s="148">
        <v>7.13</v>
      </c>
      <c r="H3294" s="136" t="str">
        <f>IF(SUMIFS('[1]2025年已发货'!$E:$E,'[1]2025年已发货'!$F:$F,C3294,'[1]2025年已发货'!$C:$C,F3294,'[1]2025年已发货'!$G:$G,I3294,'[1]2025年已发货'!$H:$H,J3294)=0,"未发货",SUMIFS('[1]2025年已发货'!$E:$E,'[1]2025年已发货'!$F:$F,C3294,'[1]2025年已发货'!$C:$C,F3294,'[1]2025年已发货'!$G:$G,I3294,'[1]2025年已发货'!$H:$H,J3294))</f>
        <v>未发货</v>
      </c>
      <c r="I3294" s="40" t="str">
        <f>VLOOKUP(B3294,辅助信息!E:I,3,FALSE)</f>
        <v>(武汉电气化局成达万高铁强电项目-南充营山)四川省南充市营山县保真路景阳名城南50米(保真路东)</v>
      </c>
      <c r="J3294" s="40" t="str">
        <f>VLOOKUP(B3294,辅助信息!E:I,4,FALSE)</f>
        <v>周开亮</v>
      </c>
      <c r="K3294" s="40">
        <f>VLOOKUP(J3294,辅助信息!H:I,2,FALSE)</f>
        <v>18381485052</v>
      </c>
      <c r="L3294" s="111" t="str">
        <f>VLOOKUP(B3294,辅助信息!E:J,6,FALSE)</f>
        <v>锈货不收！！下雨天钢筋没盖篷布不收！！，装货前联系收货人核实到场规格,没提前告知进场规格现场不给予接收</v>
      </c>
      <c r="M3294" s="93">
        <v>45910</v>
      </c>
      <c r="O3294" s="64">
        <f ca="1" t="shared" si="184"/>
        <v>0</v>
      </c>
      <c r="P3294" s="64">
        <f ca="1" t="shared" si="185"/>
        <v>61</v>
      </c>
      <c r="Q3294" s="29" t="str">
        <f>VLOOKUP(B3294,辅助信息!E:M,9,FALSE)</f>
        <v>ZTWM-CDGS-XS-2025-0033-中铁武汉电气化局集团有限公司成达万高速铁路强电工程项目</v>
      </c>
      <c r="R3294" s="29" t="str">
        <f>_xlfn._xlws.FILTER(辅助信息!D:D,辅助信息!E:E=B3294)</f>
        <v>武汉电气化局成达万高铁强电项目</v>
      </c>
    </row>
    <row r="3295" hidden="1" spans="2:18">
      <c r="B3295" s="40" t="s">
        <v>177</v>
      </c>
      <c r="C3295" s="72">
        <v>45908</v>
      </c>
      <c r="D3295" s="40" t="str">
        <f>VLOOKUP(B3295,辅助信息!E:K,7,FALSE)</f>
        <v>JWDDCD2025062200016</v>
      </c>
      <c r="E3295" s="40" t="str">
        <f>VLOOKUP(F3295,辅助信息!A:B,2,FALSE)</f>
        <v>螺纹钢</v>
      </c>
      <c r="F3295" s="40" t="s">
        <v>33</v>
      </c>
      <c r="G3295" s="148">
        <v>5.14</v>
      </c>
      <c r="H3295" s="136" t="str">
        <f>IF(SUMIFS('[1]2025年已发货'!$E:$E,'[1]2025年已发货'!$F:$F,C3295,'[1]2025年已发货'!$C:$C,F3295,'[1]2025年已发货'!$G:$G,I3295,'[1]2025年已发货'!$H:$H,J3295)=0,"未发货",SUMIFS('[1]2025年已发货'!$E:$E,'[1]2025年已发货'!$F:$F,C3295,'[1]2025年已发货'!$C:$C,F3295,'[1]2025年已发货'!$G:$G,I3295,'[1]2025年已发货'!$H:$H,J3295))</f>
        <v>未发货</v>
      </c>
      <c r="I3295" s="40" t="str">
        <f>VLOOKUP(B3295,辅助信息!E:I,3,FALSE)</f>
        <v>(武汉电气化局成达万高铁强电项目-南充营山)四川省南充市营山县保真路景阳名城南50米(保真路东)</v>
      </c>
      <c r="J3295" s="40" t="str">
        <f>VLOOKUP(B3295,辅助信息!E:I,4,FALSE)</f>
        <v>周开亮</v>
      </c>
      <c r="K3295" s="40">
        <f>VLOOKUP(J3295,辅助信息!H:I,2,FALSE)</f>
        <v>18381485052</v>
      </c>
      <c r="L3295" s="111" t="str">
        <f>VLOOKUP(B3295,辅助信息!E:J,6,FALSE)</f>
        <v>锈货不收！！下雨天钢筋没盖篷布不收！！，装货前联系收货人核实到场规格,没提前告知进场规格现场不给予接收</v>
      </c>
      <c r="M3295" s="93">
        <v>45910</v>
      </c>
      <c r="O3295" s="64">
        <f ca="1" t="shared" si="184"/>
        <v>0</v>
      </c>
      <c r="P3295" s="64">
        <f ca="1" t="shared" si="185"/>
        <v>61</v>
      </c>
      <c r="Q3295" s="29" t="str">
        <f>VLOOKUP(B3295,辅助信息!E:M,9,FALSE)</f>
        <v>ZTWM-CDGS-XS-2025-0033-中铁武汉电气化局集团有限公司成达万高速铁路强电工程项目</v>
      </c>
      <c r="R3295" s="29" t="str">
        <f>_xlfn._xlws.FILTER(辅助信息!D:D,辅助信息!E:E=B3295)</f>
        <v>武汉电气化局成达万高铁强电项目</v>
      </c>
    </row>
    <row r="3296" hidden="1" spans="2:18">
      <c r="B3296" s="40" t="s">
        <v>177</v>
      </c>
      <c r="C3296" s="72">
        <v>45908</v>
      </c>
      <c r="D3296" s="40" t="str">
        <f>VLOOKUP(B3296,辅助信息!E:K,7,FALSE)</f>
        <v>JWDDCD2025062200016</v>
      </c>
      <c r="E3296" s="40" t="str">
        <f>VLOOKUP(F3296,辅助信息!A:B,2,FALSE)</f>
        <v>螺纹钢</v>
      </c>
      <c r="F3296" s="40" t="s">
        <v>28</v>
      </c>
      <c r="G3296" s="148">
        <v>7.28</v>
      </c>
      <c r="H3296" s="136">
        <f>IF(SUMIFS('[1]2025年已发货'!$E:$E,'[1]2025年已发货'!$F:$F,C3296,'[1]2025年已发货'!$C:$C,F3296,'[1]2025年已发货'!$G:$G,I3296,'[1]2025年已发货'!$H:$H,J3296)=0,"未发货",SUMIFS('[1]2025年已发货'!$E:$E,'[1]2025年已发货'!$F:$F,C3296,'[1]2025年已发货'!$C:$C,F3296,'[1]2025年已发货'!$G:$G,I3296,'[1]2025年已发货'!$H:$H,J3296))</f>
        <v>9</v>
      </c>
      <c r="I3296" s="40" t="str">
        <f>VLOOKUP(B3296,辅助信息!E:I,3,FALSE)</f>
        <v>(武汉电气化局成达万高铁强电项目-南充营山)四川省南充市营山县保真路景阳名城南50米(保真路东)</v>
      </c>
      <c r="J3296" s="40" t="str">
        <f>VLOOKUP(B3296,辅助信息!E:I,4,FALSE)</f>
        <v>周开亮</v>
      </c>
      <c r="K3296" s="40">
        <f>VLOOKUP(J3296,辅助信息!H:I,2,FALSE)</f>
        <v>18381485052</v>
      </c>
      <c r="L3296" s="111" t="str">
        <f>VLOOKUP(B3296,辅助信息!E:J,6,FALSE)</f>
        <v>锈货不收！！下雨天钢筋没盖篷布不收！！，装货前联系收货人核实到场规格,没提前告知进场规格现场不给予接收</v>
      </c>
      <c r="M3296" s="93">
        <v>45910</v>
      </c>
      <c r="O3296" s="64">
        <f ca="1" t="shared" ref="O3296:O3359" si="186">IF(OR(M3296="",N3296&lt;&gt;""),"",MAX(M3296-TODAY(),0))</f>
        <v>0</v>
      </c>
      <c r="P3296" s="64">
        <f ca="1" t="shared" ref="P3296:P3359" si="187">IF(M3296="","",IF(N3296&lt;&gt;"",MAX(N3296-M3296,0),IF(TODAY()&gt;M3296,TODAY()-M3296,0)))</f>
        <v>61</v>
      </c>
      <c r="Q3296" s="29" t="str">
        <f>VLOOKUP(B3296,辅助信息!E:M,9,FALSE)</f>
        <v>ZTWM-CDGS-XS-2025-0033-中铁武汉电气化局集团有限公司成达万高速铁路强电工程项目</v>
      </c>
      <c r="R3296" s="29" t="str">
        <f>_xlfn._xlws.FILTER(辅助信息!D:D,辅助信息!E:E=B3296)</f>
        <v>武汉电气化局成达万高铁强电项目</v>
      </c>
    </row>
    <row r="3297" hidden="1" spans="2:18">
      <c r="B3297" s="40" t="s">
        <v>177</v>
      </c>
      <c r="C3297" s="72">
        <v>45908</v>
      </c>
      <c r="D3297" s="40" t="str">
        <f>VLOOKUP(B3297,辅助信息!E:K,7,FALSE)</f>
        <v>JWDDCD2025062200016</v>
      </c>
      <c r="E3297" s="40" t="str">
        <f>VLOOKUP(F3297,辅助信息!A:B,2,FALSE)</f>
        <v>螺纹钢</v>
      </c>
      <c r="F3297" s="40" t="s">
        <v>18</v>
      </c>
      <c r="G3297" s="148">
        <v>6.4</v>
      </c>
      <c r="H3297" s="136" t="str">
        <f>IF(SUMIFS('[1]2025年已发货'!$E:$E,'[1]2025年已发货'!$F:$F,C3297,'[1]2025年已发货'!$C:$C,F3297,'[1]2025年已发货'!$G:$G,I3297,'[1]2025年已发货'!$H:$H,J3297)=0,"未发货",SUMIFS('[1]2025年已发货'!$E:$E,'[1]2025年已发货'!$F:$F,C3297,'[1]2025年已发货'!$C:$C,F3297,'[1]2025年已发货'!$G:$G,I3297,'[1]2025年已发货'!$H:$H,J3297))</f>
        <v>未发货</v>
      </c>
      <c r="I3297" s="40" t="str">
        <f>VLOOKUP(B3297,辅助信息!E:I,3,FALSE)</f>
        <v>(武汉电气化局成达万高铁强电项目-南充营山)四川省南充市营山县保真路景阳名城南50米(保真路东)</v>
      </c>
      <c r="J3297" s="40" t="str">
        <f>VLOOKUP(B3297,辅助信息!E:I,4,FALSE)</f>
        <v>周开亮</v>
      </c>
      <c r="K3297" s="40">
        <f>VLOOKUP(J3297,辅助信息!H:I,2,FALSE)</f>
        <v>18381485052</v>
      </c>
      <c r="L3297" s="111" t="str">
        <f>VLOOKUP(B3297,辅助信息!E:J,6,FALSE)</f>
        <v>锈货不收！！下雨天钢筋没盖篷布不收！！，装货前联系收货人核实到场规格,没提前告知进场规格现场不给予接收</v>
      </c>
      <c r="M3297" s="93">
        <v>45910</v>
      </c>
      <c r="O3297" s="64">
        <f ca="1" t="shared" si="186"/>
        <v>0</v>
      </c>
      <c r="P3297" s="64">
        <f ca="1" t="shared" si="187"/>
        <v>61</v>
      </c>
      <c r="Q3297" s="29" t="str">
        <f>VLOOKUP(B3297,辅助信息!E:M,9,FALSE)</f>
        <v>ZTWM-CDGS-XS-2025-0033-中铁武汉电气化局集团有限公司成达万高速铁路强电工程项目</v>
      </c>
      <c r="R3297" s="29" t="str">
        <f>_xlfn._xlws.FILTER(辅助信息!D:D,辅助信息!E:E=B3297)</f>
        <v>武汉电气化局成达万高铁强电项目</v>
      </c>
    </row>
    <row r="3298" hidden="1" spans="2:18">
      <c r="B3298" s="40" t="s">
        <v>177</v>
      </c>
      <c r="C3298" s="72">
        <v>45908</v>
      </c>
      <c r="D3298" s="40" t="str">
        <f>VLOOKUP(B3298,辅助信息!E:K,7,FALSE)</f>
        <v>JWDDCD2025062200016</v>
      </c>
      <c r="E3298" s="40" t="str">
        <f>VLOOKUP(F3298,辅助信息!A:B,2,FALSE)</f>
        <v>螺纹钢</v>
      </c>
      <c r="F3298" s="40" t="s">
        <v>65</v>
      </c>
      <c r="G3298" s="148">
        <v>3</v>
      </c>
      <c r="H3298" s="136" t="str">
        <f>IF(SUMIFS('[1]2025年已发货'!$E:$E,'[1]2025年已发货'!$F:$F,C3298,'[1]2025年已发货'!$C:$C,F3298,'[1]2025年已发货'!$G:$G,I3298,'[1]2025年已发货'!$H:$H,J3298)=0,"未发货",SUMIFS('[1]2025年已发货'!$E:$E,'[1]2025年已发货'!$F:$F,C3298,'[1]2025年已发货'!$C:$C,F3298,'[1]2025年已发货'!$G:$G,I3298,'[1]2025年已发货'!$H:$H,J3298))</f>
        <v>未发货</v>
      </c>
      <c r="I3298" s="40" t="str">
        <f>VLOOKUP(B3298,辅助信息!E:I,3,FALSE)</f>
        <v>(武汉电气化局成达万高铁强电项目-南充营山)四川省南充市营山县保真路景阳名城南50米(保真路东)</v>
      </c>
      <c r="J3298" s="40" t="str">
        <f>VLOOKUP(B3298,辅助信息!E:I,4,FALSE)</f>
        <v>周开亮</v>
      </c>
      <c r="K3298" s="40">
        <f>VLOOKUP(J3298,辅助信息!H:I,2,FALSE)</f>
        <v>18381485052</v>
      </c>
      <c r="L3298" s="111" t="str">
        <f>VLOOKUP(B3298,辅助信息!E:J,6,FALSE)</f>
        <v>锈货不收！！下雨天钢筋没盖篷布不收！！，装货前联系收货人核实到场规格,没提前告知进场规格现场不给予接收</v>
      </c>
      <c r="M3298" s="93">
        <v>45910</v>
      </c>
      <c r="O3298" s="64">
        <f ca="1" t="shared" si="186"/>
        <v>0</v>
      </c>
      <c r="P3298" s="64">
        <f ca="1" t="shared" si="187"/>
        <v>61</v>
      </c>
      <c r="Q3298" s="29" t="str">
        <f>VLOOKUP(B3298,辅助信息!E:M,9,FALSE)</f>
        <v>ZTWM-CDGS-XS-2025-0033-中铁武汉电气化局集团有限公司成达万高速铁路强电工程项目</v>
      </c>
      <c r="R3298" s="29" t="str">
        <f>_xlfn._xlws.FILTER(辅助信息!D:D,辅助信息!E:E=B3298)</f>
        <v>武汉电气化局成达万高铁强电项目</v>
      </c>
    </row>
    <row r="3299" hidden="1" spans="2:18">
      <c r="B3299" s="40" t="s">
        <v>176</v>
      </c>
      <c r="C3299" s="72">
        <v>45908</v>
      </c>
      <c r="D3299" s="40" t="str">
        <f>VLOOKUP(B3299,辅助信息!E:K,7,FALSE)</f>
        <v>JWDDCD2025062200016</v>
      </c>
      <c r="E3299" s="40" t="str">
        <f>VLOOKUP(F3299,辅助信息!A:B,2,FALSE)</f>
        <v>盘螺</v>
      </c>
      <c r="F3299" s="40" t="s">
        <v>41</v>
      </c>
      <c r="G3299" s="148">
        <v>10.47</v>
      </c>
      <c r="H3299" s="136" t="str">
        <f>IF(SUMIFS('[1]2025年已发货'!$E:$E,'[1]2025年已发货'!$F:$F,C3299,'[1]2025年已发货'!$C:$C,F3299,'[1]2025年已发货'!$G:$G,I3299,'[1]2025年已发货'!$H:$H,J3299)=0,"未发货",SUMIFS('[1]2025年已发货'!$E:$E,'[1]2025年已发货'!$F:$F,C3299,'[1]2025年已发货'!$C:$C,F3299,'[1]2025年已发货'!$G:$G,I3299,'[1]2025年已发货'!$H:$H,J3299))</f>
        <v>未发货</v>
      </c>
      <c r="I3299" s="40" t="str">
        <f>VLOOKUP(B3299,辅助信息!E:I,3,FALSE)</f>
        <v>(武汉电气化局成达万高铁强电项目-渠县)四川省达州市渠县渠北镇雷家湾渠县北站旁</v>
      </c>
      <c r="J3299" s="40" t="str">
        <f>VLOOKUP(B3299,辅助信息!E:I,4,FALSE)</f>
        <v>刘频</v>
      </c>
      <c r="K3299" s="40">
        <f>VLOOKUP(J3299,辅助信息!H:I,2,FALSE)</f>
        <v>18779627939</v>
      </c>
      <c r="L3299" s="111" t="str">
        <f>VLOOKUP(B3299,辅助信息!E:J,6,FALSE)</f>
        <v>锈货不收！！下雨天钢筋没盖篷布不收！！，装货前联系收货人核实到场规格,没提前告知进场规格现场不给予接收</v>
      </c>
      <c r="M3299" s="93">
        <v>45910</v>
      </c>
      <c r="O3299" s="64">
        <f ca="1" t="shared" si="186"/>
        <v>0</v>
      </c>
      <c r="P3299" s="64">
        <f ca="1" t="shared" si="187"/>
        <v>61</v>
      </c>
      <c r="Q3299" s="29" t="str">
        <f>VLOOKUP(B3299,辅助信息!E:M,9,FALSE)</f>
        <v>ZTWM-CDGS-XS-2025-0033-中铁武汉电气化局集团有限公司成达万高速铁路强电工程项目</v>
      </c>
      <c r="R3299" s="29" t="str">
        <f>_xlfn._xlws.FILTER(辅助信息!D:D,辅助信息!E:E=B3299)</f>
        <v>武汉电气化局成达万高铁强电项目</v>
      </c>
    </row>
    <row r="3300" hidden="1" spans="2:18">
      <c r="B3300" s="40" t="s">
        <v>176</v>
      </c>
      <c r="C3300" s="72">
        <v>45908</v>
      </c>
      <c r="D3300" s="40" t="str">
        <f>VLOOKUP(B3300,辅助信息!E:K,7,FALSE)</f>
        <v>JWDDCD2025062200016</v>
      </c>
      <c r="E3300" s="40" t="str">
        <f>VLOOKUP(F3300,辅助信息!A:B,2,FALSE)</f>
        <v>螺纹钢</v>
      </c>
      <c r="F3300" s="40" t="s">
        <v>27</v>
      </c>
      <c r="G3300" s="148">
        <v>9.23</v>
      </c>
      <c r="H3300" s="136">
        <f>IF(SUMIFS('[1]2025年已发货'!$E:$E,'[1]2025年已发货'!$F:$F,C3300,'[1]2025年已发货'!$C:$C,F3300,'[1]2025年已发货'!$G:$G,I3300,'[1]2025年已发货'!$H:$H,J3300)=0,"未发货",SUMIFS('[1]2025年已发货'!$E:$E,'[1]2025年已发货'!$F:$F,C3300,'[1]2025年已发货'!$C:$C,F3300,'[1]2025年已发货'!$G:$G,I3300,'[1]2025年已发货'!$H:$H,J3300))</f>
        <v>9</v>
      </c>
      <c r="I3300" s="40" t="str">
        <f>VLOOKUP(B3300,辅助信息!E:I,3,FALSE)</f>
        <v>(武汉电气化局成达万高铁强电项目-渠县)四川省达州市渠县渠北镇雷家湾渠县北站旁</v>
      </c>
      <c r="J3300" s="40" t="str">
        <f>VLOOKUP(B3300,辅助信息!E:I,4,FALSE)</f>
        <v>刘频</v>
      </c>
      <c r="K3300" s="40">
        <f>VLOOKUP(J3300,辅助信息!H:I,2,FALSE)</f>
        <v>18779627939</v>
      </c>
      <c r="L3300" s="111" t="str">
        <f>VLOOKUP(B3300,辅助信息!E:J,6,FALSE)</f>
        <v>锈货不收！！下雨天钢筋没盖篷布不收！！，装货前联系收货人核实到场规格,没提前告知进场规格现场不给予接收</v>
      </c>
      <c r="M3300" s="93">
        <v>45910</v>
      </c>
      <c r="O3300" s="64">
        <f ca="1" t="shared" si="186"/>
        <v>0</v>
      </c>
      <c r="P3300" s="64">
        <f ca="1" t="shared" si="187"/>
        <v>61</v>
      </c>
      <c r="Q3300" s="29" t="str">
        <f>VLOOKUP(B3300,辅助信息!E:M,9,FALSE)</f>
        <v>ZTWM-CDGS-XS-2025-0033-中铁武汉电气化局集团有限公司成达万高速铁路强电工程项目</v>
      </c>
      <c r="R3300" s="29" t="str">
        <f>_xlfn._xlws.FILTER(辅助信息!D:D,辅助信息!E:E=B3300)</f>
        <v>武汉电气化局成达万高铁强电项目</v>
      </c>
    </row>
    <row r="3301" hidden="1" spans="2:18">
      <c r="B3301" s="40" t="s">
        <v>176</v>
      </c>
      <c r="C3301" s="72">
        <v>45908</v>
      </c>
      <c r="D3301" s="40" t="str">
        <f>VLOOKUP(B3301,辅助信息!E:K,7,FALSE)</f>
        <v>JWDDCD2025062200016</v>
      </c>
      <c r="E3301" s="40" t="str">
        <f>VLOOKUP(F3301,辅助信息!A:B,2,FALSE)</f>
        <v>螺纹钢</v>
      </c>
      <c r="F3301" s="40" t="s">
        <v>19</v>
      </c>
      <c r="G3301" s="148">
        <v>3</v>
      </c>
      <c r="H3301" s="136">
        <f>IF(SUMIFS('[1]2025年已发货'!$E:$E,'[1]2025年已发货'!$F:$F,C3301,'[1]2025年已发货'!$C:$C,F3301,'[1]2025年已发货'!$G:$G,I3301,'[1]2025年已发货'!$H:$H,J3301)=0,"未发货",SUMIFS('[1]2025年已发货'!$E:$E,'[1]2025年已发货'!$F:$F,C3301,'[1]2025年已发货'!$C:$C,F3301,'[1]2025年已发货'!$G:$G,I3301,'[1]2025年已发货'!$H:$H,J3301))</f>
        <v>3</v>
      </c>
      <c r="I3301" s="40" t="str">
        <f>VLOOKUP(B3301,辅助信息!E:I,3,FALSE)</f>
        <v>(武汉电气化局成达万高铁强电项目-渠县)四川省达州市渠县渠北镇雷家湾渠县北站旁</v>
      </c>
      <c r="J3301" s="40" t="str">
        <f>VLOOKUP(B3301,辅助信息!E:I,4,FALSE)</f>
        <v>刘频</v>
      </c>
      <c r="K3301" s="40">
        <f>VLOOKUP(J3301,辅助信息!H:I,2,FALSE)</f>
        <v>18779627939</v>
      </c>
      <c r="L3301" s="111" t="str">
        <f>VLOOKUP(B3301,辅助信息!E:J,6,FALSE)</f>
        <v>锈货不收！！下雨天钢筋没盖篷布不收！！，装货前联系收货人核实到场规格,没提前告知进场规格现场不给予接收</v>
      </c>
      <c r="M3301" s="93">
        <v>45910</v>
      </c>
      <c r="O3301" s="64">
        <f ca="1" t="shared" si="186"/>
        <v>0</v>
      </c>
      <c r="P3301" s="64">
        <f ca="1" t="shared" si="187"/>
        <v>61</v>
      </c>
      <c r="Q3301" s="29" t="str">
        <f>VLOOKUP(B3301,辅助信息!E:M,9,FALSE)</f>
        <v>ZTWM-CDGS-XS-2025-0033-中铁武汉电气化局集团有限公司成达万高速铁路强电工程项目</v>
      </c>
      <c r="R3301" s="29" t="str">
        <f>_xlfn._xlws.FILTER(辅助信息!D:D,辅助信息!E:E=B3301)</f>
        <v>武汉电气化局成达万高铁强电项目</v>
      </c>
    </row>
    <row r="3302" hidden="1" spans="2:18">
      <c r="B3302" s="40" t="s">
        <v>176</v>
      </c>
      <c r="C3302" s="72">
        <v>45908</v>
      </c>
      <c r="D3302" s="40" t="str">
        <f>VLOOKUP(B3302,辅助信息!E:K,7,FALSE)</f>
        <v>JWDDCD2025062200016</v>
      </c>
      <c r="E3302" s="40" t="str">
        <f>VLOOKUP(F3302,辅助信息!A:B,2,FALSE)</f>
        <v>螺纹钢</v>
      </c>
      <c r="F3302" s="40" t="s">
        <v>32</v>
      </c>
      <c r="G3302" s="148">
        <v>20.78</v>
      </c>
      <c r="H3302" s="136">
        <f>IF(SUMIFS('[1]2025年已发货'!$E:$E,'[1]2025年已发货'!$F:$F,C3302,'[1]2025年已发货'!$C:$C,F3302,'[1]2025年已发货'!$G:$G,I3302,'[1]2025年已发货'!$H:$H,J3302)=0,"未发货",SUMIFS('[1]2025年已发货'!$E:$E,'[1]2025年已发货'!$F:$F,C3302,'[1]2025年已发货'!$C:$C,F3302,'[1]2025年已发货'!$G:$G,I3302,'[1]2025年已发货'!$H:$H,J3302))</f>
        <v>21</v>
      </c>
      <c r="I3302" s="40" t="str">
        <f>VLOOKUP(B3302,辅助信息!E:I,3,FALSE)</f>
        <v>(武汉电气化局成达万高铁强电项目-渠县)四川省达州市渠县渠北镇雷家湾渠县北站旁</v>
      </c>
      <c r="J3302" s="40" t="str">
        <f>VLOOKUP(B3302,辅助信息!E:I,4,FALSE)</f>
        <v>刘频</v>
      </c>
      <c r="K3302" s="40">
        <f>VLOOKUP(J3302,辅助信息!H:I,2,FALSE)</f>
        <v>18779627939</v>
      </c>
      <c r="L3302" s="111" t="str">
        <f>VLOOKUP(B3302,辅助信息!E:J,6,FALSE)</f>
        <v>锈货不收！！下雨天钢筋没盖篷布不收！！，装货前联系收货人核实到场规格,没提前告知进场规格现场不给予接收</v>
      </c>
      <c r="M3302" s="93">
        <v>45910</v>
      </c>
      <c r="O3302" s="64">
        <f ca="1" t="shared" si="186"/>
        <v>0</v>
      </c>
      <c r="P3302" s="64">
        <f ca="1" t="shared" si="187"/>
        <v>61</v>
      </c>
      <c r="Q3302" s="29" t="str">
        <f>VLOOKUP(B3302,辅助信息!E:M,9,FALSE)</f>
        <v>ZTWM-CDGS-XS-2025-0033-中铁武汉电气化局集团有限公司成达万高速铁路强电工程项目</v>
      </c>
      <c r="R3302" s="29" t="str">
        <f>_xlfn._xlws.FILTER(辅助信息!D:D,辅助信息!E:E=B3302)</f>
        <v>武汉电气化局成达万高铁强电项目</v>
      </c>
    </row>
    <row r="3303" hidden="1" spans="2:18">
      <c r="B3303" s="40" t="s">
        <v>176</v>
      </c>
      <c r="C3303" s="72">
        <v>45908</v>
      </c>
      <c r="D3303" s="40" t="str">
        <f>VLOOKUP(B3303,辅助信息!E:K,7,FALSE)</f>
        <v>JWDDCD2025062200016</v>
      </c>
      <c r="E3303" s="40" t="str">
        <f>VLOOKUP(F3303,辅助信息!A:B,2,FALSE)</f>
        <v>螺纹钢</v>
      </c>
      <c r="F3303" s="40" t="s">
        <v>30</v>
      </c>
      <c r="G3303" s="148">
        <v>7.13</v>
      </c>
      <c r="H3303" s="136" t="str">
        <f>IF(SUMIFS('[1]2025年已发货'!$E:$E,'[1]2025年已发货'!$F:$F,C3303,'[1]2025年已发货'!$C:$C,F3303,'[1]2025年已发货'!$G:$G,I3303,'[1]2025年已发货'!$H:$H,J3303)=0,"未发货",SUMIFS('[1]2025年已发货'!$E:$E,'[1]2025年已发货'!$F:$F,C3303,'[1]2025年已发货'!$C:$C,F3303,'[1]2025年已发货'!$G:$G,I3303,'[1]2025年已发货'!$H:$H,J3303))</f>
        <v>未发货</v>
      </c>
      <c r="I3303" s="40" t="str">
        <f>VLOOKUP(B3303,辅助信息!E:I,3,FALSE)</f>
        <v>(武汉电气化局成达万高铁强电项目-渠县)四川省达州市渠县渠北镇雷家湾渠县北站旁</v>
      </c>
      <c r="J3303" s="40" t="str">
        <f>VLOOKUP(B3303,辅助信息!E:I,4,FALSE)</f>
        <v>刘频</v>
      </c>
      <c r="K3303" s="40">
        <f>VLOOKUP(J3303,辅助信息!H:I,2,FALSE)</f>
        <v>18779627939</v>
      </c>
      <c r="L3303" s="111" t="str">
        <f>VLOOKUP(B3303,辅助信息!E:J,6,FALSE)</f>
        <v>锈货不收！！下雨天钢筋没盖篷布不收！！，装货前联系收货人核实到场规格,没提前告知进场规格现场不给予接收</v>
      </c>
      <c r="M3303" s="93">
        <v>45910</v>
      </c>
      <c r="O3303" s="64">
        <f ca="1" t="shared" si="186"/>
        <v>0</v>
      </c>
      <c r="P3303" s="64">
        <f ca="1" t="shared" si="187"/>
        <v>61</v>
      </c>
      <c r="Q3303" s="29" t="str">
        <f>VLOOKUP(B3303,辅助信息!E:M,9,FALSE)</f>
        <v>ZTWM-CDGS-XS-2025-0033-中铁武汉电气化局集团有限公司成达万高速铁路强电工程项目</v>
      </c>
      <c r="R3303" s="29" t="str">
        <f>_xlfn._xlws.FILTER(辅助信息!D:D,辅助信息!E:E=B3303)</f>
        <v>武汉电气化局成达万高铁强电项目</v>
      </c>
    </row>
    <row r="3304" hidden="1" spans="2:18">
      <c r="B3304" s="40" t="s">
        <v>176</v>
      </c>
      <c r="C3304" s="72">
        <v>45908</v>
      </c>
      <c r="D3304" s="40" t="str">
        <f>VLOOKUP(B3304,辅助信息!E:K,7,FALSE)</f>
        <v>JWDDCD2025062200016</v>
      </c>
      <c r="E3304" s="40" t="str">
        <f>VLOOKUP(F3304,辅助信息!A:B,2,FALSE)</f>
        <v>螺纹钢</v>
      </c>
      <c r="F3304" s="40" t="s">
        <v>33</v>
      </c>
      <c r="G3304" s="148">
        <v>7.46</v>
      </c>
      <c r="H3304" s="136" t="str">
        <f>IF(SUMIFS('[1]2025年已发货'!$E:$E,'[1]2025年已发货'!$F:$F,C3304,'[1]2025年已发货'!$C:$C,F3304,'[1]2025年已发货'!$G:$G,I3304,'[1]2025年已发货'!$H:$H,J3304)=0,"未发货",SUMIFS('[1]2025年已发货'!$E:$E,'[1]2025年已发货'!$F:$F,C3304,'[1]2025年已发货'!$C:$C,F3304,'[1]2025年已发货'!$G:$G,I3304,'[1]2025年已发货'!$H:$H,J3304))</f>
        <v>未发货</v>
      </c>
      <c r="I3304" s="40" t="str">
        <f>VLOOKUP(B3304,辅助信息!E:I,3,FALSE)</f>
        <v>(武汉电气化局成达万高铁强电项目-渠县)四川省达州市渠县渠北镇雷家湾渠县北站旁</v>
      </c>
      <c r="J3304" s="40" t="str">
        <f>VLOOKUP(B3304,辅助信息!E:I,4,FALSE)</f>
        <v>刘频</v>
      </c>
      <c r="K3304" s="40">
        <f>VLOOKUP(J3304,辅助信息!H:I,2,FALSE)</f>
        <v>18779627939</v>
      </c>
      <c r="L3304" s="111" t="str">
        <f>VLOOKUP(B3304,辅助信息!E:J,6,FALSE)</f>
        <v>锈货不收！！下雨天钢筋没盖篷布不收！！，装货前联系收货人核实到场规格,没提前告知进场规格现场不给予接收</v>
      </c>
      <c r="M3304" s="93">
        <v>45910</v>
      </c>
      <c r="O3304" s="64">
        <f ca="1" t="shared" si="186"/>
        <v>0</v>
      </c>
      <c r="P3304" s="64">
        <f ca="1" t="shared" si="187"/>
        <v>61</v>
      </c>
      <c r="Q3304" s="29" t="str">
        <f>VLOOKUP(B3304,辅助信息!E:M,9,FALSE)</f>
        <v>ZTWM-CDGS-XS-2025-0033-中铁武汉电气化局集团有限公司成达万高速铁路强电工程项目</v>
      </c>
      <c r="R3304" s="29" t="str">
        <f>_xlfn._xlws.FILTER(辅助信息!D:D,辅助信息!E:E=B3304)</f>
        <v>武汉电气化局成达万高铁强电项目</v>
      </c>
    </row>
    <row r="3305" hidden="1" spans="2:18">
      <c r="B3305" s="40" t="s">
        <v>176</v>
      </c>
      <c r="C3305" s="72">
        <v>45908</v>
      </c>
      <c r="D3305" s="40" t="str">
        <f>VLOOKUP(B3305,辅助信息!E:K,7,FALSE)</f>
        <v>JWDDCD2025062200016</v>
      </c>
      <c r="E3305" s="40" t="str">
        <f>VLOOKUP(F3305,辅助信息!A:B,2,FALSE)</f>
        <v>螺纹钢</v>
      </c>
      <c r="F3305" s="40" t="s">
        <v>28</v>
      </c>
      <c r="G3305" s="148">
        <v>7.98</v>
      </c>
      <c r="H3305" s="136" t="str">
        <f>IF(SUMIFS('[1]2025年已发货'!$E:$E,'[1]2025年已发货'!$F:$F,C3305,'[1]2025年已发货'!$C:$C,F3305,'[1]2025年已发货'!$G:$G,I3305,'[1]2025年已发货'!$H:$H,J3305)=0,"未发货",SUMIFS('[1]2025年已发货'!$E:$E,'[1]2025年已发货'!$F:$F,C3305,'[1]2025年已发货'!$C:$C,F3305,'[1]2025年已发货'!$G:$G,I3305,'[1]2025年已发货'!$H:$H,J3305))</f>
        <v>未发货</v>
      </c>
      <c r="I3305" s="40" t="str">
        <f>VLOOKUP(B3305,辅助信息!E:I,3,FALSE)</f>
        <v>(武汉电气化局成达万高铁强电项目-渠县)四川省达州市渠县渠北镇雷家湾渠县北站旁</v>
      </c>
      <c r="J3305" s="40" t="str">
        <f>VLOOKUP(B3305,辅助信息!E:I,4,FALSE)</f>
        <v>刘频</v>
      </c>
      <c r="K3305" s="40">
        <f>VLOOKUP(J3305,辅助信息!H:I,2,FALSE)</f>
        <v>18779627939</v>
      </c>
      <c r="L3305" s="111" t="str">
        <f>VLOOKUP(B3305,辅助信息!E:J,6,FALSE)</f>
        <v>锈货不收！！下雨天钢筋没盖篷布不收！！，装货前联系收货人核实到场规格,没提前告知进场规格现场不给予接收</v>
      </c>
      <c r="M3305" s="93">
        <v>45910</v>
      </c>
      <c r="O3305" s="64">
        <f ca="1" t="shared" si="186"/>
        <v>0</v>
      </c>
      <c r="P3305" s="64">
        <f ca="1" t="shared" si="187"/>
        <v>61</v>
      </c>
      <c r="Q3305" s="29" t="str">
        <f>VLOOKUP(B3305,辅助信息!E:M,9,FALSE)</f>
        <v>ZTWM-CDGS-XS-2025-0033-中铁武汉电气化局集团有限公司成达万高速铁路强电工程项目</v>
      </c>
      <c r="R3305" s="29" t="str">
        <f>_xlfn._xlws.FILTER(辅助信息!D:D,辅助信息!E:E=B3305)</f>
        <v>武汉电气化局成达万高铁强电项目</v>
      </c>
    </row>
    <row r="3306" hidden="1" spans="2:18">
      <c r="B3306" s="40" t="s">
        <v>176</v>
      </c>
      <c r="C3306" s="72">
        <v>45908</v>
      </c>
      <c r="D3306" s="40" t="str">
        <f>VLOOKUP(B3306,辅助信息!E:K,7,FALSE)</f>
        <v>JWDDCD2025062200016</v>
      </c>
      <c r="E3306" s="40" t="str">
        <f>VLOOKUP(F3306,辅助信息!A:B,2,FALSE)</f>
        <v>螺纹钢</v>
      </c>
      <c r="F3306" s="40" t="s">
        <v>18</v>
      </c>
      <c r="G3306" s="148">
        <v>8.34</v>
      </c>
      <c r="H3306" s="136" t="str">
        <f>IF(SUMIFS('[1]2025年已发货'!$E:$E,'[1]2025年已发货'!$F:$F,C3306,'[1]2025年已发货'!$C:$C,F3306,'[1]2025年已发货'!$G:$G,I3306,'[1]2025年已发货'!$H:$H,J3306)=0,"未发货",SUMIFS('[1]2025年已发货'!$E:$E,'[1]2025年已发货'!$F:$F,C3306,'[1]2025年已发货'!$C:$C,F3306,'[1]2025年已发货'!$G:$G,I3306,'[1]2025年已发货'!$H:$H,J3306))</f>
        <v>未发货</v>
      </c>
      <c r="I3306" s="40" t="str">
        <f>VLOOKUP(B3306,辅助信息!E:I,3,FALSE)</f>
        <v>(武汉电气化局成达万高铁强电项目-渠县)四川省达州市渠县渠北镇雷家湾渠县北站旁</v>
      </c>
      <c r="J3306" s="40" t="str">
        <f>VLOOKUP(B3306,辅助信息!E:I,4,FALSE)</f>
        <v>刘频</v>
      </c>
      <c r="K3306" s="40">
        <f>VLOOKUP(J3306,辅助信息!H:I,2,FALSE)</f>
        <v>18779627939</v>
      </c>
      <c r="L3306" s="111" t="str">
        <f>VLOOKUP(B3306,辅助信息!E:J,6,FALSE)</f>
        <v>锈货不收！！下雨天钢筋没盖篷布不收！！，装货前联系收货人核实到场规格,没提前告知进场规格现场不给予接收</v>
      </c>
      <c r="M3306" s="93">
        <v>45910</v>
      </c>
      <c r="O3306" s="64">
        <f ca="1" t="shared" si="186"/>
        <v>0</v>
      </c>
      <c r="P3306" s="64">
        <f ca="1" t="shared" si="187"/>
        <v>61</v>
      </c>
      <c r="Q3306" s="29" t="str">
        <f>VLOOKUP(B3306,辅助信息!E:M,9,FALSE)</f>
        <v>ZTWM-CDGS-XS-2025-0033-中铁武汉电气化局集团有限公司成达万高速铁路强电工程项目</v>
      </c>
      <c r="R3306" s="29" t="str">
        <f>_xlfn._xlws.FILTER(辅助信息!D:D,辅助信息!E:E=B3306)</f>
        <v>武汉电气化局成达万高铁强电项目</v>
      </c>
    </row>
    <row r="3307" hidden="1" spans="2:18">
      <c r="B3307" s="40" t="s">
        <v>176</v>
      </c>
      <c r="C3307" s="72">
        <v>45908</v>
      </c>
      <c r="D3307" s="40" t="str">
        <f>VLOOKUP(B3307,辅助信息!E:K,7,FALSE)</f>
        <v>JWDDCD2025062200016</v>
      </c>
      <c r="E3307" s="40" t="str">
        <f>VLOOKUP(F3307,辅助信息!A:B,2,FALSE)</f>
        <v>螺纹钢</v>
      </c>
      <c r="F3307" s="40" t="s">
        <v>65</v>
      </c>
      <c r="G3307" s="148">
        <v>3</v>
      </c>
      <c r="H3307" s="136">
        <f>IF(SUMIFS('[1]2025年已发货'!$E:$E,'[1]2025年已发货'!$F:$F,C3307,'[1]2025年已发货'!$C:$C,F3307,'[1]2025年已发货'!$G:$G,I3307,'[1]2025年已发货'!$H:$H,J3307)=0,"未发货",SUMIFS('[1]2025年已发货'!$E:$E,'[1]2025年已发货'!$F:$F,C3307,'[1]2025年已发货'!$C:$C,F3307,'[1]2025年已发货'!$G:$G,I3307,'[1]2025年已发货'!$H:$H,J3307))</f>
        <v>3</v>
      </c>
      <c r="I3307" s="40" t="str">
        <f>VLOOKUP(B3307,辅助信息!E:I,3,FALSE)</f>
        <v>(武汉电气化局成达万高铁强电项目-渠县)四川省达州市渠县渠北镇雷家湾渠县北站旁</v>
      </c>
      <c r="J3307" s="40" t="str">
        <f>VLOOKUP(B3307,辅助信息!E:I,4,FALSE)</f>
        <v>刘频</v>
      </c>
      <c r="K3307" s="40">
        <f>VLOOKUP(J3307,辅助信息!H:I,2,FALSE)</f>
        <v>18779627939</v>
      </c>
      <c r="L3307" s="111" t="str">
        <f>VLOOKUP(B3307,辅助信息!E:J,6,FALSE)</f>
        <v>锈货不收！！下雨天钢筋没盖篷布不收！！，装货前联系收货人核实到场规格,没提前告知进场规格现场不给予接收</v>
      </c>
      <c r="M3307" s="93">
        <v>45910</v>
      </c>
      <c r="O3307" s="64">
        <f ca="1" t="shared" si="186"/>
        <v>0</v>
      </c>
      <c r="P3307" s="64">
        <f ca="1" t="shared" si="187"/>
        <v>61</v>
      </c>
      <c r="Q3307" s="29" t="str">
        <f>VLOOKUP(B3307,辅助信息!E:M,9,FALSE)</f>
        <v>ZTWM-CDGS-XS-2025-0033-中铁武汉电气化局集团有限公司成达万高速铁路强电工程项目</v>
      </c>
      <c r="R3307" s="29" t="str">
        <f>_xlfn._xlws.FILTER(辅助信息!D:D,辅助信息!E:E=B3307)</f>
        <v>武汉电气化局成达万高铁强电项目</v>
      </c>
    </row>
    <row r="3308" hidden="1" spans="2:18">
      <c r="B3308" s="40" t="s">
        <v>204</v>
      </c>
      <c r="C3308" s="72">
        <v>45908</v>
      </c>
      <c r="D3308" s="40" t="str">
        <f>VLOOKUP(B3308,辅助信息!E:K,7,FALSE)</f>
        <v>JWDDCD2025062200016</v>
      </c>
      <c r="E3308" s="40" t="str">
        <f>VLOOKUP(F3308,辅助信息!A:B,2,FALSE)</f>
        <v>盘螺</v>
      </c>
      <c r="F3308" s="40" t="s">
        <v>41</v>
      </c>
      <c r="G3308" s="148">
        <v>8.67</v>
      </c>
      <c r="H3308" s="136" t="str">
        <f>IF(SUMIFS('[1]2025年已发货'!$E:$E,'[1]2025年已发货'!$F:$F,C3308,'[1]2025年已发货'!$C:$C,F3308,'[1]2025年已发货'!$G:$G,I3308,'[1]2025年已发货'!$H:$H,J3308)=0,"未发货",SUMIFS('[1]2025年已发货'!$E:$E,'[1]2025年已发货'!$F:$F,C3308,'[1]2025年已发货'!$C:$C,F3308,'[1]2025年已发货'!$G:$G,I3308,'[1]2025年已发货'!$H:$H,J3308))</f>
        <v>未发货</v>
      </c>
      <c r="I3308" s="40" t="str">
        <f>VLOOKUP(B3308,辅助信息!E:I,3,FALSE)</f>
        <v>(武汉电气化局成达万高铁强电项目-达州主城区-达州南站)四川省达州市达川区达州南站</v>
      </c>
      <c r="J3308" s="40" t="str">
        <f>VLOOKUP(B3308,辅助信息!E:I,4,FALSE)</f>
        <v>杨人志</v>
      </c>
      <c r="K3308" s="40">
        <f>VLOOKUP(J3308,辅助信息!H:I,2,FALSE)</f>
        <v>18782679099</v>
      </c>
      <c r="L3308" s="111" t="str">
        <f>VLOOKUP(B3308,辅助信息!E:J,6,FALSE)</f>
        <v>锈货不收！！下雨天钢筋没盖篷布不收！！，装货前联系收货人核实到场规格,没提前告知进场规格现场不给予接收</v>
      </c>
      <c r="M3308" s="93">
        <v>45910</v>
      </c>
      <c r="O3308" s="64">
        <f ca="1" t="shared" si="186"/>
        <v>0</v>
      </c>
      <c r="P3308" s="64">
        <f ca="1" t="shared" si="187"/>
        <v>61</v>
      </c>
      <c r="Q3308" s="29" t="str">
        <f>VLOOKUP(B3308,辅助信息!E:M,9,FALSE)</f>
        <v>ZTWM-CDGS-XS-2025-0033-中铁武汉电气化局集团有限公司成达万高速铁路强电工程项目</v>
      </c>
      <c r="R3308" s="29" t="str">
        <f>_xlfn._xlws.FILTER(辅助信息!D:D,辅助信息!E:E=B3308)</f>
        <v>武汉电气化局成达万高铁强电项目</v>
      </c>
    </row>
    <row r="3309" hidden="1" spans="2:18">
      <c r="B3309" s="40" t="s">
        <v>204</v>
      </c>
      <c r="C3309" s="72">
        <v>45908</v>
      </c>
      <c r="D3309" s="40" t="str">
        <f>VLOOKUP(B3309,辅助信息!E:K,7,FALSE)</f>
        <v>JWDDCD2025062200016</v>
      </c>
      <c r="E3309" s="40" t="str">
        <f>VLOOKUP(F3309,辅助信息!A:B,2,FALSE)</f>
        <v>螺纹钢</v>
      </c>
      <c r="F3309" s="40" t="s">
        <v>27</v>
      </c>
      <c r="G3309" s="148">
        <v>7.63</v>
      </c>
      <c r="H3309" s="136">
        <f>IF(SUMIFS('[1]2025年已发货'!$E:$E,'[1]2025年已发货'!$F:$F,C3309,'[1]2025年已发货'!$C:$C,F3309,'[1]2025年已发货'!$G:$G,I3309,'[1]2025年已发货'!$H:$H,J3309)=0,"未发货",SUMIFS('[1]2025年已发货'!$E:$E,'[1]2025年已发货'!$F:$F,C3309,'[1]2025年已发货'!$C:$C,F3309,'[1]2025年已发货'!$G:$G,I3309,'[1]2025年已发货'!$H:$H,J3309))</f>
        <v>6</v>
      </c>
      <c r="I3309" s="40" t="str">
        <f>VLOOKUP(B3309,辅助信息!E:I,3,FALSE)</f>
        <v>(武汉电气化局成达万高铁强电项目-达州主城区-达州南站)四川省达州市达川区达州南站</v>
      </c>
      <c r="J3309" s="40" t="str">
        <f>VLOOKUP(B3309,辅助信息!E:I,4,FALSE)</f>
        <v>杨人志</v>
      </c>
      <c r="K3309" s="40">
        <f>VLOOKUP(J3309,辅助信息!H:I,2,FALSE)</f>
        <v>18782679099</v>
      </c>
      <c r="L3309" s="111" t="str">
        <f>VLOOKUP(B3309,辅助信息!E:J,6,FALSE)</f>
        <v>锈货不收！！下雨天钢筋没盖篷布不收！！，装货前联系收货人核实到场规格,没提前告知进场规格现场不给予接收</v>
      </c>
      <c r="M3309" s="93">
        <v>45910</v>
      </c>
      <c r="O3309" s="64">
        <f ca="1" t="shared" si="186"/>
        <v>0</v>
      </c>
      <c r="P3309" s="64">
        <f ca="1" t="shared" si="187"/>
        <v>61</v>
      </c>
      <c r="Q3309" s="29" t="str">
        <f>VLOOKUP(B3309,辅助信息!E:M,9,FALSE)</f>
        <v>ZTWM-CDGS-XS-2025-0033-中铁武汉电气化局集团有限公司成达万高速铁路强电工程项目</v>
      </c>
      <c r="R3309" s="29" t="str">
        <f>_xlfn._xlws.FILTER(辅助信息!D:D,辅助信息!E:E=B3309)</f>
        <v>武汉电气化局成达万高铁强电项目</v>
      </c>
    </row>
    <row r="3310" hidden="1" spans="2:18">
      <c r="B3310" s="40" t="s">
        <v>204</v>
      </c>
      <c r="C3310" s="72">
        <v>45908</v>
      </c>
      <c r="D3310" s="40" t="str">
        <f>VLOOKUP(B3310,辅助信息!E:K,7,FALSE)</f>
        <v>JWDDCD2025062200016</v>
      </c>
      <c r="E3310" s="40" t="str">
        <f>VLOOKUP(F3310,辅助信息!A:B,2,FALSE)</f>
        <v>螺纹钢</v>
      </c>
      <c r="F3310" s="40" t="s">
        <v>19</v>
      </c>
      <c r="G3310" s="148">
        <v>3</v>
      </c>
      <c r="H3310" s="136">
        <f>IF(SUMIFS('[1]2025年已发货'!$E:$E,'[1]2025年已发货'!$F:$F,C3310,'[1]2025年已发货'!$C:$C,F3310,'[1]2025年已发货'!$G:$G,I3310,'[1]2025年已发货'!$H:$H,J3310)=0,"未发货",SUMIFS('[1]2025年已发货'!$E:$E,'[1]2025年已发货'!$F:$F,C3310,'[1]2025年已发货'!$C:$C,F3310,'[1]2025年已发货'!$G:$G,I3310,'[1]2025年已发货'!$H:$H,J3310))</f>
        <v>3</v>
      </c>
      <c r="I3310" s="40" t="str">
        <f>VLOOKUP(B3310,辅助信息!E:I,3,FALSE)</f>
        <v>(武汉电气化局成达万高铁强电项目-达州主城区-达州南站)四川省达州市达川区达州南站</v>
      </c>
      <c r="J3310" s="40" t="str">
        <f>VLOOKUP(B3310,辅助信息!E:I,4,FALSE)</f>
        <v>杨人志</v>
      </c>
      <c r="K3310" s="40">
        <f>VLOOKUP(J3310,辅助信息!H:I,2,FALSE)</f>
        <v>18782679099</v>
      </c>
      <c r="L3310" s="111" t="str">
        <f>VLOOKUP(B3310,辅助信息!E:J,6,FALSE)</f>
        <v>锈货不收！！下雨天钢筋没盖篷布不收！！，装货前联系收货人核实到场规格,没提前告知进场规格现场不给予接收</v>
      </c>
      <c r="M3310" s="93">
        <v>45910</v>
      </c>
      <c r="O3310" s="64">
        <f ca="1" t="shared" si="186"/>
        <v>0</v>
      </c>
      <c r="P3310" s="64">
        <f ca="1" t="shared" si="187"/>
        <v>61</v>
      </c>
      <c r="Q3310" s="29" t="str">
        <f>VLOOKUP(B3310,辅助信息!E:M,9,FALSE)</f>
        <v>ZTWM-CDGS-XS-2025-0033-中铁武汉电气化局集团有限公司成达万高速铁路强电工程项目</v>
      </c>
      <c r="R3310" s="29" t="str">
        <f>_xlfn._xlws.FILTER(辅助信息!D:D,辅助信息!E:E=B3310)</f>
        <v>武汉电气化局成达万高铁强电项目</v>
      </c>
    </row>
    <row r="3311" hidden="1" spans="2:18">
      <c r="B3311" s="40" t="s">
        <v>204</v>
      </c>
      <c r="C3311" s="72">
        <v>45908</v>
      </c>
      <c r="D3311" s="40" t="str">
        <f>VLOOKUP(B3311,辅助信息!E:K,7,FALSE)</f>
        <v>JWDDCD2025062200016</v>
      </c>
      <c r="E3311" s="40" t="str">
        <f>VLOOKUP(F3311,辅助信息!A:B,2,FALSE)</f>
        <v>螺纹钢</v>
      </c>
      <c r="F3311" s="40" t="s">
        <v>32</v>
      </c>
      <c r="G3311" s="148">
        <v>19.79</v>
      </c>
      <c r="H3311" s="136">
        <f>IF(SUMIFS('[1]2025年已发货'!$E:$E,'[1]2025年已发货'!$F:$F,C3311,'[1]2025年已发货'!$C:$C,F3311,'[1]2025年已发货'!$G:$G,I3311,'[1]2025年已发货'!$H:$H,J3311)=0,"未发货",SUMIFS('[1]2025年已发货'!$E:$E,'[1]2025年已发货'!$F:$F,C3311,'[1]2025年已发货'!$C:$C,F3311,'[1]2025年已发货'!$G:$G,I3311,'[1]2025年已发货'!$H:$H,J3311))</f>
        <v>21</v>
      </c>
      <c r="I3311" s="40" t="str">
        <f>VLOOKUP(B3311,辅助信息!E:I,3,FALSE)</f>
        <v>(武汉电气化局成达万高铁强电项目-达州主城区-达州南站)四川省达州市达川区达州南站</v>
      </c>
      <c r="J3311" s="40" t="str">
        <f>VLOOKUP(B3311,辅助信息!E:I,4,FALSE)</f>
        <v>杨人志</v>
      </c>
      <c r="K3311" s="40">
        <f>VLOOKUP(J3311,辅助信息!H:I,2,FALSE)</f>
        <v>18782679099</v>
      </c>
      <c r="L3311" s="111" t="str">
        <f>VLOOKUP(B3311,辅助信息!E:J,6,FALSE)</f>
        <v>锈货不收！！下雨天钢筋没盖篷布不收！！，装货前联系收货人核实到场规格,没提前告知进场规格现场不给予接收</v>
      </c>
      <c r="M3311" s="93">
        <v>45910</v>
      </c>
      <c r="O3311" s="64">
        <f ca="1" t="shared" si="186"/>
        <v>0</v>
      </c>
      <c r="P3311" s="64">
        <f ca="1" t="shared" si="187"/>
        <v>61</v>
      </c>
      <c r="Q3311" s="29" t="str">
        <f>VLOOKUP(B3311,辅助信息!E:M,9,FALSE)</f>
        <v>ZTWM-CDGS-XS-2025-0033-中铁武汉电气化局集团有限公司成达万高速铁路强电工程项目</v>
      </c>
      <c r="R3311" s="29" t="str">
        <f>_xlfn._xlws.FILTER(辅助信息!D:D,辅助信息!E:E=B3311)</f>
        <v>武汉电气化局成达万高铁强电项目</v>
      </c>
    </row>
    <row r="3312" hidden="1" spans="2:18">
      <c r="B3312" s="40" t="s">
        <v>204</v>
      </c>
      <c r="C3312" s="72">
        <v>45908</v>
      </c>
      <c r="D3312" s="40" t="str">
        <f>VLOOKUP(B3312,辅助信息!E:K,7,FALSE)</f>
        <v>JWDDCD2025062200016</v>
      </c>
      <c r="E3312" s="40" t="str">
        <f>VLOOKUP(F3312,辅助信息!A:B,2,FALSE)</f>
        <v>螺纹钢</v>
      </c>
      <c r="F3312" s="40" t="s">
        <v>30</v>
      </c>
      <c r="G3312" s="148">
        <v>7.13</v>
      </c>
      <c r="H3312" s="136" t="str">
        <f>IF(SUMIFS('[1]2025年已发货'!$E:$E,'[1]2025年已发货'!$F:$F,C3312,'[1]2025年已发货'!$C:$C,F3312,'[1]2025年已发货'!$G:$G,I3312,'[1]2025年已发货'!$H:$H,J3312)=0,"未发货",SUMIFS('[1]2025年已发货'!$E:$E,'[1]2025年已发货'!$F:$F,C3312,'[1]2025年已发货'!$C:$C,F3312,'[1]2025年已发货'!$G:$G,I3312,'[1]2025年已发货'!$H:$H,J3312))</f>
        <v>未发货</v>
      </c>
      <c r="I3312" s="40" t="str">
        <f>VLOOKUP(B3312,辅助信息!E:I,3,FALSE)</f>
        <v>(武汉电气化局成达万高铁强电项目-达州主城区-达州南站)四川省达州市达川区达州南站</v>
      </c>
      <c r="J3312" s="40" t="str">
        <f>VLOOKUP(B3312,辅助信息!E:I,4,FALSE)</f>
        <v>杨人志</v>
      </c>
      <c r="K3312" s="40">
        <f>VLOOKUP(J3312,辅助信息!H:I,2,FALSE)</f>
        <v>18782679099</v>
      </c>
      <c r="L3312" s="111" t="str">
        <f>VLOOKUP(B3312,辅助信息!E:J,6,FALSE)</f>
        <v>锈货不收！！下雨天钢筋没盖篷布不收！！，装货前联系收货人核实到场规格,没提前告知进场规格现场不给予接收</v>
      </c>
      <c r="M3312" s="93">
        <v>45910</v>
      </c>
      <c r="O3312" s="64">
        <f ca="1" t="shared" si="186"/>
        <v>0</v>
      </c>
      <c r="P3312" s="64">
        <f ca="1" t="shared" si="187"/>
        <v>61</v>
      </c>
      <c r="Q3312" s="29" t="str">
        <f>VLOOKUP(B3312,辅助信息!E:M,9,FALSE)</f>
        <v>ZTWM-CDGS-XS-2025-0033-中铁武汉电气化局集团有限公司成达万高速铁路强电工程项目</v>
      </c>
      <c r="R3312" s="29" t="str">
        <f>_xlfn._xlws.FILTER(辅助信息!D:D,辅助信息!E:E=B3312)</f>
        <v>武汉电气化局成达万高铁强电项目</v>
      </c>
    </row>
    <row r="3313" hidden="1" spans="2:18">
      <c r="B3313" s="40" t="s">
        <v>204</v>
      </c>
      <c r="C3313" s="72">
        <v>45908</v>
      </c>
      <c r="D3313" s="40" t="str">
        <f>VLOOKUP(B3313,辅助信息!E:K,7,FALSE)</f>
        <v>JWDDCD2025062200016</v>
      </c>
      <c r="E3313" s="40" t="str">
        <f>VLOOKUP(F3313,辅助信息!A:B,2,FALSE)</f>
        <v>螺纹钢</v>
      </c>
      <c r="F3313" s="40" t="s">
        <v>33</v>
      </c>
      <c r="G3313" s="148">
        <v>5.97</v>
      </c>
      <c r="H3313" s="136" t="str">
        <f>IF(SUMIFS('[1]2025年已发货'!$E:$E,'[1]2025年已发货'!$F:$F,C3313,'[1]2025年已发货'!$C:$C,F3313,'[1]2025年已发货'!$G:$G,I3313,'[1]2025年已发货'!$H:$H,J3313)=0,"未发货",SUMIFS('[1]2025年已发货'!$E:$E,'[1]2025年已发货'!$F:$F,C3313,'[1]2025年已发货'!$C:$C,F3313,'[1]2025年已发货'!$G:$G,I3313,'[1]2025年已发货'!$H:$H,J3313))</f>
        <v>未发货</v>
      </c>
      <c r="I3313" s="40" t="str">
        <f>VLOOKUP(B3313,辅助信息!E:I,3,FALSE)</f>
        <v>(武汉电气化局成达万高铁强电项目-达州主城区-达州南站)四川省达州市达川区达州南站</v>
      </c>
      <c r="J3313" s="40" t="str">
        <f>VLOOKUP(B3313,辅助信息!E:I,4,FALSE)</f>
        <v>杨人志</v>
      </c>
      <c r="K3313" s="40">
        <f>VLOOKUP(J3313,辅助信息!H:I,2,FALSE)</f>
        <v>18782679099</v>
      </c>
      <c r="L3313" s="111" t="str">
        <f>VLOOKUP(B3313,辅助信息!E:J,6,FALSE)</f>
        <v>锈货不收！！下雨天钢筋没盖篷布不收！！，装货前联系收货人核实到场规格,没提前告知进场规格现场不给予接收</v>
      </c>
      <c r="M3313" s="93">
        <v>45910</v>
      </c>
      <c r="O3313" s="64">
        <f ca="1" t="shared" si="186"/>
        <v>0</v>
      </c>
      <c r="P3313" s="64">
        <f ca="1" t="shared" si="187"/>
        <v>61</v>
      </c>
      <c r="Q3313" s="29" t="str">
        <f>VLOOKUP(B3313,辅助信息!E:M,9,FALSE)</f>
        <v>ZTWM-CDGS-XS-2025-0033-中铁武汉电气化局集团有限公司成达万高速铁路强电工程项目</v>
      </c>
      <c r="R3313" s="29" t="str">
        <f>_xlfn._xlws.FILTER(辅助信息!D:D,辅助信息!E:E=B3313)</f>
        <v>武汉电气化局成达万高铁强电项目</v>
      </c>
    </row>
    <row r="3314" hidden="1" spans="2:18">
      <c r="B3314" s="40" t="s">
        <v>204</v>
      </c>
      <c r="C3314" s="72">
        <v>45908</v>
      </c>
      <c r="D3314" s="40" t="str">
        <f>VLOOKUP(B3314,辅助信息!E:K,7,FALSE)</f>
        <v>JWDDCD2025062200016</v>
      </c>
      <c r="E3314" s="40" t="str">
        <f>VLOOKUP(F3314,辅助信息!A:B,2,FALSE)</f>
        <v>螺纹钢</v>
      </c>
      <c r="F3314" s="40" t="s">
        <v>28</v>
      </c>
      <c r="G3314" s="148">
        <v>7.53</v>
      </c>
      <c r="H3314" s="136">
        <f>IF(SUMIFS('[1]2025年已发货'!$E:$E,'[1]2025年已发货'!$F:$F,C3314,'[1]2025年已发货'!$C:$C,F3314,'[1]2025年已发货'!$G:$G,I3314,'[1]2025年已发货'!$H:$H,J3314)=0,"未发货",SUMIFS('[1]2025年已发货'!$E:$E,'[1]2025年已发货'!$F:$F,C3314,'[1]2025年已发货'!$C:$C,F3314,'[1]2025年已发货'!$G:$G,I3314,'[1]2025年已发货'!$H:$H,J3314))</f>
        <v>6</v>
      </c>
      <c r="I3314" s="40" t="str">
        <f>VLOOKUP(B3314,辅助信息!E:I,3,FALSE)</f>
        <v>(武汉电气化局成达万高铁强电项目-达州主城区-达州南站)四川省达州市达川区达州南站</v>
      </c>
      <c r="J3314" s="40" t="str">
        <f>VLOOKUP(B3314,辅助信息!E:I,4,FALSE)</f>
        <v>杨人志</v>
      </c>
      <c r="K3314" s="40">
        <f>VLOOKUP(J3314,辅助信息!H:I,2,FALSE)</f>
        <v>18782679099</v>
      </c>
      <c r="L3314" s="111" t="str">
        <f>VLOOKUP(B3314,辅助信息!E:J,6,FALSE)</f>
        <v>锈货不收！！下雨天钢筋没盖篷布不收！！，装货前联系收货人核实到场规格,没提前告知进场规格现场不给予接收</v>
      </c>
      <c r="M3314" s="93">
        <v>45910</v>
      </c>
      <c r="O3314" s="64">
        <f ca="1" t="shared" si="186"/>
        <v>0</v>
      </c>
      <c r="P3314" s="64">
        <f ca="1" t="shared" si="187"/>
        <v>61</v>
      </c>
      <c r="Q3314" s="29" t="str">
        <f>VLOOKUP(B3314,辅助信息!E:M,9,FALSE)</f>
        <v>ZTWM-CDGS-XS-2025-0033-中铁武汉电气化局集团有限公司成达万高速铁路强电工程项目</v>
      </c>
      <c r="R3314" s="29" t="str">
        <f>_xlfn._xlws.FILTER(辅助信息!D:D,辅助信息!E:E=B3314)</f>
        <v>武汉电气化局成达万高铁强电项目</v>
      </c>
    </row>
    <row r="3315" hidden="1" spans="2:18">
      <c r="B3315" s="40" t="s">
        <v>204</v>
      </c>
      <c r="C3315" s="72">
        <v>45908</v>
      </c>
      <c r="D3315" s="40" t="str">
        <f>VLOOKUP(B3315,辅助信息!E:K,7,FALSE)</f>
        <v>JWDDCD2025062200016</v>
      </c>
      <c r="E3315" s="40" t="str">
        <f>VLOOKUP(F3315,辅助信息!A:B,2,FALSE)</f>
        <v>螺纹钢</v>
      </c>
      <c r="F3315" s="40" t="s">
        <v>18</v>
      </c>
      <c r="G3315" s="148">
        <v>9.31</v>
      </c>
      <c r="H3315" s="136">
        <f>IF(SUMIFS('[1]2025年已发货'!$E:$E,'[1]2025年已发货'!$F:$F,C3315,'[1]2025年已发货'!$C:$C,F3315,'[1]2025年已发货'!$G:$G,I3315,'[1]2025年已发货'!$H:$H,J3315)=0,"未发货",SUMIFS('[1]2025年已发货'!$E:$E,'[1]2025年已发货'!$F:$F,C3315,'[1]2025年已发货'!$C:$C,F3315,'[1]2025年已发货'!$G:$G,I3315,'[1]2025年已发货'!$H:$H,J3315))</f>
        <v>9</v>
      </c>
      <c r="I3315" s="40" t="str">
        <f>VLOOKUP(B3315,辅助信息!E:I,3,FALSE)</f>
        <v>(武汉电气化局成达万高铁强电项目-达州主城区-达州南站)四川省达州市达川区达州南站</v>
      </c>
      <c r="J3315" s="40" t="str">
        <f>VLOOKUP(B3315,辅助信息!E:I,4,FALSE)</f>
        <v>杨人志</v>
      </c>
      <c r="K3315" s="40">
        <f>VLOOKUP(J3315,辅助信息!H:I,2,FALSE)</f>
        <v>18782679099</v>
      </c>
      <c r="L3315" s="111" t="str">
        <f>VLOOKUP(B3315,辅助信息!E:J,6,FALSE)</f>
        <v>锈货不收！！下雨天钢筋没盖篷布不收！！，装货前联系收货人核实到场规格,没提前告知进场规格现场不给予接收</v>
      </c>
      <c r="M3315" s="93">
        <v>45910</v>
      </c>
      <c r="O3315" s="64">
        <f ca="1" t="shared" si="186"/>
        <v>0</v>
      </c>
      <c r="P3315" s="64">
        <f ca="1" t="shared" si="187"/>
        <v>61</v>
      </c>
      <c r="Q3315" s="29" t="str">
        <f>VLOOKUP(B3315,辅助信息!E:M,9,FALSE)</f>
        <v>ZTWM-CDGS-XS-2025-0033-中铁武汉电气化局集团有限公司成达万高速铁路强电工程项目</v>
      </c>
      <c r="R3315" s="29" t="str">
        <f>_xlfn._xlws.FILTER(辅助信息!D:D,辅助信息!E:E=B3315)</f>
        <v>武汉电气化局成达万高铁强电项目</v>
      </c>
    </row>
    <row r="3316" hidden="1" spans="2:18">
      <c r="B3316" s="40" t="s">
        <v>204</v>
      </c>
      <c r="C3316" s="72">
        <v>45908</v>
      </c>
      <c r="D3316" s="40" t="str">
        <f>VLOOKUP(B3316,辅助信息!E:K,7,FALSE)</f>
        <v>JWDDCD2025062200016</v>
      </c>
      <c r="E3316" s="40" t="str">
        <f>VLOOKUP(F3316,辅助信息!A:B,2,FALSE)</f>
        <v>螺纹钢</v>
      </c>
      <c r="F3316" s="40" t="s">
        <v>65</v>
      </c>
      <c r="G3316" s="148">
        <v>3</v>
      </c>
      <c r="H3316" s="136">
        <f>IF(SUMIFS('[1]2025年已发货'!$E:$E,'[1]2025年已发货'!$F:$F,C3316,'[1]2025年已发货'!$C:$C,F3316,'[1]2025年已发货'!$G:$G,I3316,'[1]2025年已发货'!$H:$H,J3316)=0,"未发货",SUMIFS('[1]2025年已发货'!$E:$E,'[1]2025年已发货'!$F:$F,C3316,'[1]2025年已发货'!$C:$C,F3316,'[1]2025年已发货'!$G:$G,I3316,'[1]2025年已发货'!$H:$H,J3316))</f>
        <v>3</v>
      </c>
      <c r="I3316" s="40" t="str">
        <f>VLOOKUP(B3316,辅助信息!E:I,3,FALSE)</f>
        <v>(武汉电气化局成达万高铁强电项目-达州主城区-达州南站)四川省达州市达川区达州南站</v>
      </c>
      <c r="J3316" s="40" t="str">
        <f>VLOOKUP(B3316,辅助信息!E:I,4,FALSE)</f>
        <v>杨人志</v>
      </c>
      <c r="K3316" s="40">
        <f>VLOOKUP(J3316,辅助信息!H:I,2,FALSE)</f>
        <v>18782679099</v>
      </c>
      <c r="L3316" s="111" t="str">
        <f>VLOOKUP(B3316,辅助信息!E:J,6,FALSE)</f>
        <v>锈货不收！！下雨天钢筋没盖篷布不收！！，装货前联系收货人核实到场规格,没提前告知进场规格现场不给予接收</v>
      </c>
      <c r="M3316" s="93">
        <v>45910</v>
      </c>
      <c r="O3316" s="64">
        <f ca="1" t="shared" si="186"/>
        <v>0</v>
      </c>
      <c r="P3316" s="64">
        <f ca="1" t="shared" si="187"/>
        <v>61</v>
      </c>
      <c r="Q3316" s="29" t="str">
        <f>VLOOKUP(B3316,辅助信息!E:M,9,FALSE)</f>
        <v>ZTWM-CDGS-XS-2025-0033-中铁武汉电气化局集团有限公司成达万高速铁路强电工程项目</v>
      </c>
      <c r="R3316" s="29" t="str">
        <f>_xlfn._xlws.FILTER(辅助信息!D:D,辅助信息!E:E=B3316)</f>
        <v>武汉电气化局成达万高铁强电项目</v>
      </c>
    </row>
    <row r="3317" hidden="1" spans="1:18">
      <c r="A3317" s="73" t="s">
        <v>216</v>
      </c>
      <c r="B3317" s="40" t="s">
        <v>167</v>
      </c>
      <c r="C3317" s="72">
        <v>45905</v>
      </c>
      <c r="D3317" s="40" t="str">
        <f>VLOOKUP(B3317,辅助信息!E:K,7,FALSE)</f>
        <v>JWDDCD2025102100473</v>
      </c>
      <c r="E3317" s="40" t="str">
        <f>VLOOKUP(F3317,辅助信息!A:B,2,FALSE)</f>
        <v>螺纹钢</v>
      </c>
      <c r="F3317" s="40" t="s">
        <v>66</v>
      </c>
      <c r="G3317" s="36">
        <v>12</v>
      </c>
      <c r="H3317" s="136">
        <f>IF(SUMIFS('[1]2025年已发货'!$E:$E,'[1]2025年已发货'!$F:$F,C3317,'[1]2025年已发货'!$C:$C,F3317,'[1]2025年已发货'!$G:$G,I3317,'[1]2025年已发货'!$H:$H,J3317)=0,"未发货",SUMIFS('[1]2025年已发货'!$E:$E,'[1]2025年已发货'!$F:$F,C3317,'[1]2025年已发货'!$C:$C,F3317,'[1]2025年已发货'!$G:$G,I3317,'[1]2025年已发货'!$H:$H,J3317))</f>
        <v>12.5</v>
      </c>
      <c r="I3317" s="40" t="str">
        <f>VLOOKUP(B3317,辅助信息!E:I,3,FALSE)</f>
        <v>(五冶建设扩建艺体中学二期工程)四川省成都市双流区光荣路成都艺体中学南200米</v>
      </c>
      <c r="J3317" s="40" t="str">
        <f>VLOOKUP(B3317,辅助信息!E:I,4,FALSE)</f>
        <v>谢序强</v>
      </c>
      <c r="K3317" s="40">
        <f>VLOOKUP(J3317,辅助信息!H:I,2,FALSE)</f>
        <v>13458588232</v>
      </c>
      <c r="L3317" s="111" t="str">
        <f>VLOOKUP(B3317,辅助信息!E:J,6,FALSE)</f>
        <v>联系实际收货人（谢序强13458588232）五冶建设送货单,一式6份材质书,锈货不收，项目名称：扩建艺体中学二期工程，装货前联系收货人核实到场规格,没提前告知进场规格现场不给予接收</v>
      </c>
      <c r="O3317" s="64" t="str">
        <f ca="1" t="shared" si="186"/>
        <v/>
      </c>
      <c r="P3317" s="64" t="str">
        <f ca="1" t="shared" si="187"/>
        <v/>
      </c>
      <c r="Q3317" s="29" t="str">
        <f>VLOOKUP(B3317,辅助信息!E:M,9,FALSE)</f>
        <v>ZTWM-CDGS-XS-2025-0073-五冶天府-成都怡心湖片区及龙泉驿医院等项目</v>
      </c>
      <c r="R3317" s="29" t="str">
        <f>_xlfn._xlws.FILTER(辅助信息!D:D,辅助信息!E:E=B3317)</f>
        <v>五冶建设扩建艺体中学二期工程</v>
      </c>
    </row>
    <row r="3318" hidden="1" spans="1:18">
      <c r="A3318" s="73"/>
      <c r="B3318" s="40" t="s">
        <v>167</v>
      </c>
      <c r="C3318" s="72">
        <v>45905</v>
      </c>
      <c r="D3318" s="40" t="str">
        <f>VLOOKUP(B3318,辅助信息!E:K,7,FALSE)</f>
        <v>JWDDCD2025102100473</v>
      </c>
      <c r="E3318" s="40" t="str">
        <f>VLOOKUP(F3318,辅助信息!A:B,2,FALSE)</f>
        <v>螺纹钢</v>
      </c>
      <c r="F3318" s="40" t="s">
        <v>22</v>
      </c>
      <c r="G3318" s="36">
        <v>24</v>
      </c>
      <c r="H3318" s="136">
        <f>IF(SUMIFS('[1]2025年已发货'!$E:$E,'[1]2025年已发货'!$F:$F,C3318,'[1]2025年已发货'!$C:$C,F3318,'[1]2025年已发货'!$G:$G,I3318,'[1]2025年已发货'!$H:$H,J3318)=0,"未发货",SUMIFS('[1]2025年已发货'!$E:$E,'[1]2025年已发货'!$F:$F,C3318,'[1]2025年已发货'!$C:$C,F3318,'[1]2025年已发货'!$G:$G,I3318,'[1]2025年已发货'!$H:$H,J3318))</f>
        <v>43.5</v>
      </c>
      <c r="I3318" s="40" t="str">
        <f>VLOOKUP(B3318,辅助信息!E:I,3,FALSE)</f>
        <v>(五冶建设扩建艺体中学二期工程)四川省成都市双流区光荣路成都艺体中学南200米</v>
      </c>
      <c r="J3318" s="40" t="str">
        <f>VLOOKUP(B3318,辅助信息!E:I,4,FALSE)</f>
        <v>谢序强</v>
      </c>
      <c r="K3318" s="40">
        <f>VLOOKUP(J3318,辅助信息!H:I,2,FALSE)</f>
        <v>13458588232</v>
      </c>
      <c r="L3318" s="111" t="str">
        <f>VLOOKUP(B3318,辅助信息!E:J,6,FALSE)</f>
        <v>联系实际收货人（谢序强13458588232）五冶建设送货单,一式6份材质书,锈货不收，项目名称：扩建艺体中学二期工程，装货前联系收货人核实到场规格,没提前告知进场规格现场不给予接收</v>
      </c>
      <c r="O3318" s="64" t="str">
        <f ca="1" t="shared" si="186"/>
        <v/>
      </c>
      <c r="P3318" s="64" t="str">
        <f ca="1" t="shared" si="187"/>
        <v/>
      </c>
      <c r="Q3318" s="29" t="str">
        <f>VLOOKUP(B3318,辅助信息!E:M,9,FALSE)</f>
        <v>ZTWM-CDGS-XS-2025-0073-五冶天府-成都怡心湖片区及龙泉驿医院等项目</v>
      </c>
      <c r="R3318" s="29" t="str">
        <f>_xlfn._xlws.FILTER(辅助信息!D:D,辅助信息!E:E=B3318)</f>
        <v>五冶建设扩建艺体中学二期工程</v>
      </c>
    </row>
    <row r="3319" hidden="1" spans="2:18">
      <c r="B3319" s="40" t="s">
        <v>186</v>
      </c>
      <c r="C3319" s="72">
        <v>45905</v>
      </c>
      <c r="D3319" s="40" t="str">
        <f>VLOOKUP(B3319,辅助信息!E:K,7,FALSE)</f>
        <v>JWDDCD2025072900123</v>
      </c>
      <c r="E3319" s="40" t="str">
        <f>VLOOKUP(F3319,辅助信息!A:B,2,FALSE)</f>
        <v>盘螺</v>
      </c>
      <c r="F3319" s="40" t="s">
        <v>40</v>
      </c>
      <c r="G3319" s="36">
        <v>10</v>
      </c>
      <c r="H3319" s="136" t="str">
        <f>IF(SUMIFS('[1]2025年已发货'!$E:$E,'[1]2025年已发货'!$F:$F,C3319,'[1]2025年已发货'!$C:$C,F3319,'[1]2025年已发货'!$G:$G,I3319,'[1]2025年已发货'!$H:$H,J3319)=0,"未发货",SUMIFS('[1]2025年已发货'!$E:$E,'[1]2025年已发货'!$F:$F,C3319,'[1]2025年已发货'!$C:$C,F3319,'[1]2025年已发货'!$G:$G,I3319,'[1]2025年已发货'!$H:$H,J3319))</f>
        <v>未发货</v>
      </c>
      <c r="I3319" s="40" t="str">
        <f>VLOOKUP(B3319,辅助信息!E:I,3,FALSE)</f>
        <v>(乐山市校地共建产教融合基地建设项目二标段)四川省乐山市市中区苏稽镇</v>
      </c>
      <c r="J3319" s="40" t="str">
        <f>VLOOKUP(B3319,辅助信息!E:I,4,FALSE)</f>
        <v>彭江涛</v>
      </c>
      <c r="K3319" s="40">
        <f>VLOOKUP(J3319,辅助信息!H:I,2,FALSE)</f>
        <v>13990276572</v>
      </c>
      <c r="L3319" s="111" t="str">
        <f>VLOOKUP(B3319,辅助信息!E:J,6,FALSE)</f>
        <v>联系实际收货人（彭江涛13990276572）现场要求炉批号控制2个以下，超2个不给予签收。提前联系到场规格及数量</v>
      </c>
      <c r="O3319" s="64" t="str">
        <f ca="1" t="shared" si="186"/>
        <v/>
      </c>
      <c r="P3319" s="64" t="str">
        <f ca="1" t="shared" si="187"/>
        <v/>
      </c>
      <c r="Q3319" s="29" t="str">
        <f>VLOOKUP(B3319,辅助信息!E:M,9,FALSE)</f>
        <v>ZTWM-CDGS-XS-2025-0126-四川机司-乐山市校地共建产教融合基地配套设施项目施工二标段钢筋采购合同</v>
      </c>
      <c r="R3319" s="29" t="str">
        <f>_xlfn._xlws.FILTER(辅助信息!D:D,辅助信息!E:E=B3319)</f>
        <v>乐山市校地共建产教融合基地建设项目</v>
      </c>
    </row>
    <row r="3320" hidden="1" spans="2:18">
      <c r="B3320" s="40" t="s">
        <v>186</v>
      </c>
      <c r="C3320" s="72">
        <v>45905</v>
      </c>
      <c r="D3320" s="40" t="str">
        <f>VLOOKUP(B3320,辅助信息!E:K,7,FALSE)</f>
        <v>JWDDCD2025072900123</v>
      </c>
      <c r="E3320" s="40" t="str">
        <f>VLOOKUP(F3320,辅助信息!A:B,2,FALSE)</f>
        <v>盘螺</v>
      </c>
      <c r="F3320" s="40" t="s">
        <v>26</v>
      </c>
      <c r="G3320" s="36">
        <v>15</v>
      </c>
      <c r="H3320" s="136" t="str">
        <f>IF(SUMIFS('[1]2025年已发货'!$E:$E,'[1]2025年已发货'!$F:$F,C3320,'[1]2025年已发货'!$C:$C,F3320,'[1]2025年已发货'!$G:$G,I3320,'[1]2025年已发货'!$H:$H,J3320)=0,"未发货",SUMIFS('[1]2025年已发货'!$E:$E,'[1]2025年已发货'!$F:$F,C3320,'[1]2025年已发货'!$C:$C,F3320,'[1]2025年已发货'!$G:$G,I3320,'[1]2025年已发货'!$H:$H,J3320))</f>
        <v>未发货</v>
      </c>
      <c r="I3320" s="40" t="str">
        <f>VLOOKUP(B3320,辅助信息!E:I,3,FALSE)</f>
        <v>(乐山市校地共建产教融合基地建设项目二标段)四川省乐山市市中区苏稽镇</v>
      </c>
      <c r="J3320" s="40" t="str">
        <f>VLOOKUP(B3320,辅助信息!E:I,4,FALSE)</f>
        <v>彭江涛</v>
      </c>
      <c r="K3320" s="40">
        <f>VLOOKUP(J3320,辅助信息!H:I,2,FALSE)</f>
        <v>13990276572</v>
      </c>
      <c r="L3320" s="111" t="str">
        <f>VLOOKUP(B3320,辅助信息!E:J,6,FALSE)</f>
        <v>联系实际收货人（彭江涛13990276572）现场要求炉批号控制2个以下，超2个不给予签收。提前联系到场规格及数量</v>
      </c>
      <c r="O3320" s="64" t="str">
        <f ca="1" t="shared" si="186"/>
        <v/>
      </c>
      <c r="P3320" s="64" t="str">
        <f ca="1" t="shared" si="187"/>
        <v/>
      </c>
      <c r="Q3320" s="29" t="str">
        <f>VLOOKUP(B3320,辅助信息!E:M,9,FALSE)</f>
        <v>ZTWM-CDGS-XS-2025-0126-四川机司-乐山市校地共建产教融合基地配套设施项目施工二标段钢筋采购合同</v>
      </c>
      <c r="R3320" s="29" t="str">
        <f>_xlfn._xlws.FILTER(辅助信息!D:D,辅助信息!E:E=B3320)</f>
        <v>乐山市校地共建产教融合基地建设项目</v>
      </c>
    </row>
    <row r="3321" hidden="1" spans="2:18">
      <c r="B3321" s="40" t="s">
        <v>186</v>
      </c>
      <c r="C3321" s="72">
        <v>45905</v>
      </c>
      <c r="D3321" s="40" t="str">
        <f>VLOOKUP(B3321,辅助信息!E:K,7,FALSE)</f>
        <v>JWDDCD2025072900123</v>
      </c>
      <c r="E3321" s="40" t="str">
        <f>VLOOKUP(F3321,辅助信息!A:B,2,FALSE)</f>
        <v>螺纹钢</v>
      </c>
      <c r="F3321" s="40" t="s">
        <v>205</v>
      </c>
      <c r="G3321" s="36">
        <v>35</v>
      </c>
      <c r="H3321" s="136" t="str">
        <f>IF(SUMIFS('[1]2025年已发货'!$E:$E,'[1]2025年已发货'!$F:$F,C3321,'[1]2025年已发货'!$C:$C,F3321,'[1]2025年已发货'!$G:$G,I3321,'[1]2025年已发货'!$H:$H,J3321)=0,"未发货",SUMIFS('[1]2025年已发货'!$E:$E,'[1]2025年已发货'!$F:$F,C3321,'[1]2025年已发货'!$C:$C,F3321,'[1]2025年已发货'!$G:$G,I3321,'[1]2025年已发货'!$H:$H,J3321))</f>
        <v>未发货</v>
      </c>
      <c r="I3321" s="40" t="str">
        <f>VLOOKUP(B3321,辅助信息!E:I,3,FALSE)</f>
        <v>(乐山市校地共建产教融合基地建设项目二标段)四川省乐山市市中区苏稽镇</v>
      </c>
      <c r="J3321" s="40" t="str">
        <f>VLOOKUP(B3321,辅助信息!E:I,4,FALSE)</f>
        <v>彭江涛</v>
      </c>
      <c r="K3321" s="40">
        <f>VLOOKUP(J3321,辅助信息!H:I,2,FALSE)</f>
        <v>13990276572</v>
      </c>
      <c r="L3321" s="111" t="str">
        <f>VLOOKUP(B3321,辅助信息!E:J,6,FALSE)</f>
        <v>联系实际收货人（彭江涛13990276572）现场要求炉批号控制2个以下，超2个不给予签收。提前联系到场规格及数量</v>
      </c>
      <c r="O3321" s="64" t="str">
        <f ca="1" t="shared" si="186"/>
        <v/>
      </c>
      <c r="P3321" s="64" t="str">
        <f ca="1" t="shared" si="187"/>
        <v/>
      </c>
      <c r="Q3321" s="29" t="str">
        <f>VLOOKUP(B3321,辅助信息!E:M,9,FALSE)</f>
        <v>ZTWM-CDGS-XS-2025-0126-四川机司-乐山市校地共建产教融合基地配套设施项目施工二标段钢筋采购合同</v>
      </c>
      <c r="R3321" s="29" t="str">
        <f>_xlfn._xlws.FILTER(辅助信息!D:D,辅助信息!E:E=B3321)</f>
        <v>乐山市校地共建产教融合基地建设项目</v>
      </c>
    </row>
    <row r="3322" hidden="1" spans="2:18">
      <c r="B3322" s="40" t="s">
        <v>186</v>
      </c>
      <c r="C3322" s="72">
        <v>45905</v>
      </c>
      <c r="D3322" s="40" t="str">
        <f>VLOOKUP(B3322,辅助信息!E:K,7,FALSE)</f>
        <v>JWDDCD2025072900123</v>
      </c>
      <c r="E3322" s="40" t="str">
        <f>VLOOKUP(F3322,辅助信息!A:B,2,FALSE)</f>
        <v>螺纹钢</v>
      </c>
      <c r="F3322" s="40" t="s">
        <v>140</v>
      </c>
      <c r="G3322" s="36">
        <v>10</v>
      </c>
      <c r="H3322" s="136" t="str">
        <f>IF(SUMIFS('[1]2025年已发货'!$E:$E,'[1]2025年已发货'!$F:$F,C3322,'[1]2025年已发货'!$C:$C,F3322,'[1]2025年已发货'!$G:$G,I3322,'[1]2025年已发货'!$H:$H,J3322)=0,"未发货",SUMIFS('[1]2025年已发货'!$E:$E,'[1]2025年已发货'!$F:$F,C3322,'[1]2025年已发货'!$C:$C,F3322,'[1]2025年已发货'!$G:$G,I3322,'[1]2025年已发货'!$H:$H,J3322))</f>
        <v>未发货</v>
      </c>
      <c r="I3322" s="40" t="str">
        <f>VLOOKUP(B3322,辅助信息!E:I,3,FALSE)</f>
        <v>(乐山市校地共建产教融合基地建设项目二标段)四川省乐山市市中区苏稽镇</v>
      </c>
      <c r="J3322" s="40" t="str">
        <f>VLOOKUP(B3322,辅助信息!E:I,4,FALSE)</f>
        <v>彭江涛</v>
      </c>
      <c r="K3322" s="40">
        <f>VLOOKUP(J3322,辅助信息!H:I,2,FALSE)</f>
        <v>13990276572</v>
      </c>
      <c r="L3322" s="111" t="str">
        <f>VLOOKUP(B3322,辅助信息!E:J,6,FALSE)</f>
        <v>联系实际收货人（彭江涛13990276572）现场要求炉批号控制2个以下，超2个不给予签收。提前联系到场规格及数量</v>
      </c>
      <c r="O3322" s="64" t="str">
        <f ca="1" t="shared" si="186"/>
        <v/>
      </c>
      <c r="P3322" s="64" t="str">
        <f ca="1" t="shared" si="187"/>
        <v/>
      </c>
      <c r="Q3322" s="29" t="str">
        <f>VLOOKUP(B3322,辅助信息!E:M,9,FALSE)</f>
        <v>ZTWM-CDGS-XS-2025-0126-四川机司-乐山市校地共建产教融合基地配套设施项目施工二标段钢筋采购合同</v>
      </c>
      <c r="R3322" s="29" t="str">
        <f>_xlfn._xlws.FILTER(辅助信息!D:D,辅助信息!E:E=B3322)</f>
        <v>乐山市校地共建产教融合基地建设项目</v>
      </c>
    </row>
    <row r="3323" hidden="1" spans="2:18">
      <c r="B3323" s="40" t="s">
        <v>186</v>
      </c>
      <c r="C3323" s="72">
        <v>45905</v>
      </c>
      <c r="D3323" s="40" t="str">
        <f>VLOOKUP(B3323,辅助信息!E:K,7,FALSE)</f>
        <v>JWDDCD2025072900123</v>
      </c>
      <c r="E3323" s="40" t="str">
        <f>VLOOKUP(F3323,辅助信息!A:B,2,FALSE)</f>
        <v>螺纹钢</v>
      </c>
      <c r="F3323" s="40" t="s">
        <v>22</v>
      </c>
      <c r="G3323" s="36">
        <v>35</v>
      </c>
      <c r="H3323" s="136" t="str">
        <f>IF(SUMIFS('[1]2025年已发货'!$E:$E,'[1]2025年已发货'!$F:$F,C3323,'[1]2025年已发货'!$C:$C,F3323,'[1]2025年已发货'!$G:$G,I3323,'[1]2025年已发货'!$H:$H,J3323)=0,"未发货",SUMIFS('[1]2025年已发货'!$E:$E,'[1]2025年已发货'!$F:$F,C3323,'[1]2025年已发货'!$C:$C,F3323,'[1]2025年已发货'!$G:$G,I3323,'[1]2025年已发货'!$H:$H,J3323))</f>
        <v>未发货</v>
      </c>
      <c r="I3323" s="40" t="str">
        <f>VLOOKUP(B3323,辅助信息!E:I,3,FALSE)</f>
        <v>(乐山市校地共建产教融合基地建设项目二标段)四川省乐山市市中区苏稽镇</v>
      </c>
      <c r="J3323" s="40" t="str">
        <f>VLOOKUP(B3323,辅助信息!E:I,4,FALSE)</f>
        <v>彭江涛</v>
      </c>
      <c r="K3323" s="40">
        <f>VLOOKUP(J3323,辅助信息!H:I,2,FALSE)</f>
        <v>13990276572</v>
      </c>
      <c r="L3323" s="111" t="str">
        <f>VLOOKUP(B3323,辅助信息!E:J,6,FALSE)</f>
        <v>联系实际收货人（彭江涛13990276572）现场要求炉批号控制2个以下，超2个不给予签收。提前联系到场规格及数量</v>
      </c>
      <c r="O3323" s="64" t="str">
        <f ca="1" t="shared" si="186"/>
        <v/>
      </c>
      <c r="P3323" s="64" t="str">
        <f ca="1" t="shared" si="187"/>
        <v/>
      </c>
      <c r="Q3323" s="29" t="str">
        <f>VLOOKUP(B3323,辅助信息!E:M,9,FALSE)</f>
        <v>ZTWM-CDGS-XS-2025-0126-四川机司-乐山市校地共建产教融合基地配套设施项目施工二标段钢筋采购合同</v>
      </c>
      <c r="R3323" s="29" t="str">
        <f>_xlfn._xlws.FILTER(辅助信息!D:D,辅助信息!E:E=B3323)</f>
        <v>乐山市校地共建产教融合基地建设项目</v>
      </c>
    </row>
    <row r="3324" hidden="1" spans="2:18">
      <c r="B3324" s="40" t="s">
        <v>186</v>
      </c>
      <c r="C3324" s="72">
        <v>45905</v>
      </c>
      <c r="D3324" s="40" t="str">
        <f>VLOOKUP(B3324,辅助信息!E:K,7,FALSE)</f>
        <v>JWDDCD2025072900123</v>
      </c>
      <c r="E3324" s="40" t="str">
        <f>VLOOKUP(F3324,辅助信息!A:B,2,FALSE)</f>
        <v>螺纹钢</v>
      </c>
      <c r="F3324" s="40" t="s">
        <v>142</v>
      </c>
      <c r="G3324" s="36">
        <v>35</v>
      </c>
      <c r="H3324" s="136" t="str">
        <f>IF(SUMIFS('[1]2025年已发货'!$E:$E,'[1]2025年已发货'!$F:$F,C3324,'[1]2025年已发货'!$C:$C,F3324,'[1]2025年已发货'!$G:$G,I3324,'[1]2025年已发货'!$H:$H,J3324)=0,"未发货",SUMIFS('[1]2025年已发货'!$E:$E,'[1]2025年已发货'!$F:$F,C3324,'[1]2025年已发货'!$C:$C,F3324,'[1]2025年已发货'!$G:$G,I3324,'[1]2025年已发货'!$H:$H,J3324))</f>
        <v>未发货</v>
      </c>
      <c r="I3324" s="40" t="str">
        <f>VLOOKUP(B3324,辅助信息!E:I,3,FALSE)</f>
        <v>(乐山市校地共建产教融合基地建设项目二标段)四川省乐山市市中区苏稽镇</v>
      </c>
      <c r="J3324" s="40" t="str">
        <f>VLOOKUP(B3324,辅助信息!E:I,4,FALSE)</f>
        <v>彭江涛</v>
      </c>
      <c r="K3324" s="40">
        <f>VLOOKUP(J3324,辅助信息!H:I,2,FALSE)</f>
        <v>13990276572</v>
      </c>
      <c r="L3324" s="111" t="str">
        <f>VLOOKUP(B3324,辅助信息!E:J,6,FALSE)</f>
        <v>联系实际收货人（彭江涛13990276572）现场要求炉批号控制2个以下，超2个不给予签收。提前联系到场规格及数量</v>
      </c>
      <c r="O3324" s="64" t="str">
        <f ca="1" t="shared" si="186"/>
        <v/>
      </c>
      <c r="P3324" s="64" t="str">
        <f ca="1" t="shared" si="187"/>
        <v/>
      </c>
      <c r="Q3324" s="29" t="str">
        <f>VLOOKUP(B3324,辅助信息!E:M,9,FALSE)</f>
        <v>ZTWM-CDGS-XS-2025-0126-四川机司-乐山市校地共建产教融合基地配套设施项目施工二标段钢筋采购合同</v>
      </c>
      <c r="R3324" s="29" t="str">
        <f>_xlfn._xlws.FILTER(辅助信息!D:D,辅助信息!E:E=B3324)</f>
        <v>乐山市校地共建产教融合基地建设项目</v>
      </c>
    </row>
    <row r="3325" hidden="1" spans="2:18">
      <c r="B3325" s="40" t="s">
        <v>167</v>
      </c>
      <c r="C3325" s="72">
        <v>45905</v>
      </c>
      <c r="D3325" s="40" t="str">
        <f>VLOOKUP(B3325,辅助信息!E:K,7,FALSE)</f>
        <v>JWDDCD2025102100473</v>
      </c>
      <c r="E3325" s="40" t="str">
        <f>VLOOKUP(F3325,辅助信息!A:B,2,FALSE)</f>
        <v>盘螺</v>
      </c>
      <c r="F3325" s="40" t="s">
        <v>41</v>
      </c>
      <c r="G3325" s="36">
        <v>10</v>
      </c>
      <c r="H3325" s="136">
        <f>IF(SUMIFS('[1]2025年已发货'!$E:$E,'[1]2025年已发货'!$F:$F,C3325,'[1]2025年已发货'!$C:$C,F3325,'[1]2025年已发货'!$G:$G,I3325,'[1]2025年已发货'!$H:$H,J3325)=0,"未发货",SUMIFS('[1]2025年已发货'!$E:$E,'[1]2025年已发货'!$F:$F,C3325,'[1]2025年已发货'!$C:$C,F3325,'[1]2025年已发货'!$G:$G,I3325,'[1]2025年已发货'!$H:$H,J3325))</f>
        <v>10</v>
      </c>
      <c r="I3325" s="40" t="str">
        <f>VLOOKUP(B3325,辅助信息!E:I,3,FALSE)</f>
        <v>(五冶建设扩建艺体中学二期工程)四川省成都市双流区光荣路成都艺体中学南200米</v>
      </c>
      <c r="J3325" s="40" t="str">
        <f>VLOOKUP(B3325,辅助信息!E:I,4,FALSE)</f>
        <v>谢序强</v>
      </c>
      <c r="K3325" s="40">
        <f>VLOOKUP(J3325,辅助信息!H:I,2,FALSE)</f>
        <v>13458588232</v>
      </c>
      <c r="L3325" s="111" t="str">
        <f>VLOOKUP(B3325,辅助信息!E:J,6,FALSE)</f>
        <v>联系实际收货人（谢序强13458588232）五冶建设送货单,一式6份材质书,锈货不收，项目名称：扩建艺体中学二期工程，装货前联系收货人核实到场规格,没提前告知进场规格现场不给予接收</v>
      </c>
      <c r="M3325" s="93">
        <v>45908</v>
      </c>
      <c r="O3325" s="64">
        <f ca="1" t="shared" si="186"/>
        <v>0</v>
      </c>
      <c r="P3325" s="64">
        <f ca="1" t="shared" si="187"/>
        <v>63</v>
      </c>
      <c r="Q3325" s="29" t="str">
        <f>VLOOKUP(B3325,辅助信息!E:M,9,FALSE)</f>
        <v>ZTWM-CDGS-XS-2025-0073-五冶天府-成都怡心湖片区及龙泉驿医院等项目</v>
      </c>
      <c r="R3325" s="29" t="str">
        <f>_xlfn._xlws.FILTER(辅助信息!D:D,辅助信息!E:E=B3325)</f>
        <v>五冶建设扩建艺体中学二期工程</v>
      </c>
    </row>
    <row r="3326" hidden="1" spans="2:18">
      <c r="B3326" s="40" t="s">
        <v>167</v>
      </c>
      <c r="C3326" s="72">
        <v>45905</v>
      </c>
      <c r="D3326" s="40" t="str">
        <f>VLOOKUP(B3326,辅助信息!E:K,7,FALSE)</f>
        <v>JWDDCD2025102100473</v>
      </c>
      <c r="E3326" s="40" t="str">
        <f>VLOOKUP(F3326,辅助信息!A:B,2,FALSE)</f>
        <v>螺纹钢</v>
      </c>
      <c r="F3326" s="40" t="s">
        <v>27</v>
      </c>
      <c r="G3326" s="36">
        <v>21</v>
      </c>
      <c r="H3326" s="136">
        <f>IF(SUMIFS('[1]2025年已发货'!$E:$E,'[1]2025年已发货'!$F:$F,C3326,'[1]2025年已发货'!$C:$C,F3326,'[1]2025年已发货'!$G:$G,I3326,'[1]2025年已发货'!$H:$H,J3326)=0,"未发货",SUMIFS('[1]2025年已发货'!$E:$E,'[1]2025年已发货'!$F:$F,C3326,'[1]2025年已发货'!$C:$C,F3326,'[1]2025年已发货'!$G:$G,I3326,'[1]2025年已发货'!$H:$H,J3326))</f>
        <v>21</v>
      </c>
      <c r="I3326" s="40" t="str">
        <f>VLOOKUP(B3326,辅助信息!E:I,3,FALSE)</f>
        <v>(五冶建设扩建艺体中学二期工程)四川省成都市双流区光荣路成都艺体中学南200米</v>
      </c>
      <c r="J3326" s="40" t="str">
        <f>VLOOKUP(B3326,辅助信息!E:I,4,FALSE)</f>
        <v>谢序强</v>
      </c>
      <c r="K3326" s="40">
        <f>VLOOKUP(J3326,辅助信息!H:I,2,FALSE)</f>
        <v>13458588232</v>
      </c>
      <c r="L3326" s="111" t="str">
        <f>VLOOKUP(B3326,辅助信息!E:J,6,FALSE)</f>
        <v>联系实际收货人（谢序强13458588232）五冶建设送货单,一式6份材质书,锈货不收，项目名称：扩建艺体中学二期工程，装货前联系收货人核实到场规格,没提前告知进场规格现场不给予接收</v>
      </c>
      <c r="M3326" s="93">
        <v>45908</v>
      </c>
      <c r="O3326" s="64">
        <f ca="1" t="shared" si="186"/>
        <v>0</v>
      </c>
      <c r="P3326" s="64">
        <f ca="1" t="shared" si="187"/>
        <v>63</v>
      </c>
      <c r="Q3326" s="29" t="str">
        <f>VLOOKUP(B3326,辅助信息!E:M,9,FALSE)</f>
        <v>ZTWM-CDGS-XS-2025-0073-五冶天府-成都怡心湖片区及龙泉驿医院等项目</v>
      </c>
      <c r="R3326" s="29" t="str">
        <f>_xlfn._xlws.FILTER(辅助信息!D:D,辅助信息!E:E=B3326)</f>
        <v>五冶建设扩建艺体中学二期工程</v>
      </c>
    </row>
    <row r="3327" hidden="1" spans="2:18">
      <c r="B3327" s="40" t="s">
        <v>167</v>
      </c>
      <c r="C3327" s="72">
        <v>45905</v>
      </c>
      <c r="D3327" s="40" t="str">
        <f>VLOOKUP(B3327,辅助信息!E:K,7,FALSE)</f>
        <v>JWDDCD2025102100473</v>
      </c>
      <c r="E3327" s="40" t="str">
        <f>VLOOKUP(F3327,辅助信息!A:B,2,FALSE)</f>
        <v>螺纹钢</v>
      </c>
      <c r="F3327" s="40" t="s">
        <v>22</v>
      </c>
      <c r="G3327" s="36">
        <v>21</v>
      </c>
      <c r="H3327" s="136"/>
      <c r="I3327" s="40" t="str">
        <f>VLOOKUP(B3327,辅助信息!E:I,3,FALSE)</f>
        <v>(五冶建设扩建艺体中学二期工程)四川省成都市双流区光荣路成都艺体中学南200米</v>
      </c>
      <c r="J3327" s="40" t="str">
        <f>VLOOKUP(B3327,辅助信息!E:I,4,FALSE)</f>
        <v>谢序强</v>
      </c>
      <c r="K3327" s="40">
        <f>VLOOKUP(J3327,辅助信息!H:I,2,FALSE)</f>
        <v>13458588232</v>
      </c>
      <c r="L3327" s="111" t="str">
        <f>VLOOKUP(B3327,辅助信息!E:J,6,FALSE)</f>
        <v>联系实际收货人（谢序强13458588232）五冶建设送货单,一式6份材质书,锈货不收，项目名称：扩建艺体中学二期工程，装货前联系收货人核实到场规格,没提前告知进场规格现场不给予接收</v>
      </c>
      <c r="M3327" s="93">
        <v>45908</v>
      </c>
      <c r="O3327" s="64">
        <f ca="1" t="shared" si="186"/>
        <v>0</v>
      </c>
      <c r="P3327" s="64">
        <f ca="1" t="shared" si="187"/>
        <v>63</v>
      </c>
      <c r="Q3327" s="29" t="str">
        <f>VLOOKUP(B3327,辅助信息!E:M,9,FALSE)</f>
        <v>ZTWM-CDGS-XS-2025-0073-五冶天府-成都怡心湖片区及龙泉驿医院等项目</v>
      </c>
      <c r="R3327" s="29" t="str">
        <f>_xlfn._xlws.FILTER(辅助信息!D:D,辅助信息!E:E=B3327)</f>
        <v>五冶建设扩建艺体中学二期工程</v>
      </c>
    </row>
    <row r="3328" hidden="1" spans="2:18">
      <c r="B3328" s="40" t="s">
        <v>167</v>
      </c>
      <c r="C3328" s="72">
        <v>45905</v>
      </c>
      <c r="D3328" s="40" t="str">
        <f>VLOOKUP(B3328,辅助信息!E:K,7,FALSE)</f>
        <v>JWDDCD2025102100473</v>
      </c>
      <c r="E3328" s="40" t="str">
        <f>VLOOKUP(F3328,辅助信息!A:B,2,FALSE)</f>
        <v>螺纹钢</v>
      </c>
      <c r="F3328" s="40" t="s">
        <v>181</v>
      </c>
      <c r="G3328" s="36">
        <v>9</v>
      </c>
      <c r="H3328" s="136">
        <f>IF(SUMIFS('[1]2025年已发货'!$E:$E,'[1]2025年已发货'!$F:$F,C3328,'[1]2025年已发货'!$C:$C,F3328,'[1]2025年已发货'!$G:$G,I3328,'[1]2025年已发货'!$H:$H,J3328)=0,"未发货",SUMIFS('[1]2025年已发货'!$E:$E,'[1]2025年已发货'!$F:$F,C3328,'[1]2025年已发货'!$C:$C,F3328,'[1]2025年已发货'!$G:$G,I3328,'[1]2025年已发货'!$H:$H,J3328))</f>
        <v>9</v>
      </c>
      <c r="I3328" s="40" t="str">
        <f>VLOOKUP(B3328,辅助信息!E:I,3,FALSE)</f>
        <v>(五冶建设扩建艺体中学二期工程)四川省成都市双流区光荣路成都艺体中学南200米</v>
      </c>
      <c r="J3328" s="40" t="str">
        <f>VLOOKUP(B3328,辅助信息!E:I,4,FALSE)</f>
        <v>谢序强</v>
      </c>
      <c r="K3328" s="40">
        <f>VLOOKUP(J3328,辅助信息!H:I,2,FALSE)</f>
        <v>13458588232</v>
      </c>
      <c r="L3328" s="111" t="str">
        <f>VLOOKUP(B3328,辅助信息!E:J,6,FALSE)</f>
        <v>联系实际收货人（谢序强13458588232）五冶建设送货单,一式6份材质书,锈货不收，项目名称：扩建艺体中学二期工程，装货前联系收货人核实到场规格,没提前告知进场规格现场不给予接收</v>
      </c>
      <c r="M3328" s="93">
        <v>45908</v>
      </c>
      <c r="O3328" s="64">
        <f ca="1" t="shared" si="186"/>
        <v>0</v>
      </c>
      <c r="P3328" s="64">
        <f ca="1" t="shared" si="187"/>
        <v>63</v>
      </c>
      <c r="Q3328" s="29" t="str">
        <f>VLOOKUP(B3328,辅助信息!E:M,9,FALSE)</f>
        <v>ZTWM-CDGS-XS-2025-0073-五冶天府-成都怡心湖片区及龙泉驿医院等项目</v>
      </c>
      <c r="R3328" s="29" t="str">
        <f>_xlfn._xlws.FILTER(辅助信息!D:D,辅助信息!E:E=B3328)</f>
        <v>五冶建设扩建艺体中学二期工程</v>
      </c>
    </row>
    <row r="3329" hidden="1" spans="2:18">
      <c r="B3329" s="40" t="s">
        <v>167</v>
      </c>
      <c r="C3329" s="72">
        <v>45905</v>
      </c>
      <c r="D3329" s="40" t="str">
        <f>VLOOKUP(B3329,辅助信息!E:K,7,FALSE)</f>
        <v>JWDDCD2025102100473</v>
      </c>
      <c r="E3329" s="40" t="str">
        <f>VLOOKUP(F3329,辅助信息!A:B,2,FALSE)</f>
        <v>螺纹钢</v>
      </c>
      <c r="F3329" s="40" t="s">
        <v>182</v>
      </c>
      <c r="G3329" s="36">
        <v>9</v>
      </c>
      <c r="H3329" s="136">
        <f>IF(SUMIFS('[1]2025年已发货'!$E:$E,'[1]2025年已发货'!$F:$F,C3329,'[1]2025年已发货'!$C:$C,F3329,'[1]2025年已发货'!$G:$G,I3329,'[1]2025年已发货'!$H:$H,J3329)=0,"未发货",SUMIFS('[1]2025年已发货'!$E:$E,'[1]2025年已发货'!$F:$F,C3329,'[1]2025年已发货'!$C:$C,F3329,'[1]2025年已发货'!$G:$G,I3329,'[1]2025年已发货'!$H:$H,J3329))</f>
        <v>9</v>
      </c>
      <c r="I3329" s="40" t="str">
        <f>VLOOKUP(B3329,辅助信息!E:I,3,FALSE)</f>
        <v>(五冶建设扩建艺体中学二期工程)四川省成都市双流区光荣路成都艺体中学南200米</v>
      </c>
      <c r="J3329" s="40" t="str">
        <f>VLOOKUP(B3329,辅助信息!E:I,4,FALSE)</f>
        <v>谢序强</v>
      </c>
      <c r="K3329" s="40">
        <f>VLOOKUP(J3329,辅助信息!H:I,2,FALSE)</f>
        <v>13458588232</v>
      </c>
      <c r="L3329" s="111" t="str">
        <f>VLOOKUP(B3329,辅助信息!E:J,6,FALSE)</f>
        <v>联系实际收货人（谢序强13458588232）五冶建设送货单,一式6份材质书,锈货不收，项目名称：扩建艺体中学二期工程，装货前联系收货人核实到场规格,没提前告知进场规格现场不给予接收</v>
      </c>
      <c r="M3329" s="93">
        <v>45908</v>
      </c>
      <c r="O3329" s="64">
        <f ca="1" t="shared" si="186"/>
        <v>0</v>
      </c>
      <c r="P3329" s="64">
        <f ca="1" t="shared" si="187"/>
        <v>63</v>
      </c>
      <c r="Q3329" s="29" t="str">
        <f>VLOOKUP(B3329,辅助信息!E:M,9,FALSE)</f>
        <v>ZTWM-CDGS-XS-2025-0073-五冶天府-成都怡心湖片区及龙泉驿医院等项目</v>
      </c>
      <c r="R3329" s="29" t="str">
        <f>_xlfn._xlws.FILTER(辅助信息!D:D,辅助信息!E:E=B3329)</f>
        <v>五冶建设扩建艺体中学二期工程</v>
      </c>
    </row>
    <row r="3330" hidden="1" spans="2:18">
      <c r="B3330" s="40" t="s">
        <v>112</v>
      </c>
      <c r="C3330" s="72">
        <v>45909</v>
      </c>
      <c r="D3330" s="40" t="str">
        <f>VLOOKUP(B3330,辅助信息!E:K,7,FALSE)</f>
        <v>JWDDCD2025052800131</v>
      </c>
      <c r="E3330" s="40" t="str">
        <f>VLOOKUP(F3330,辅助信息!A:B,2,FALSE)</f>
        <v>盘螺</v>
      </c>
      <c r="F3330" s="40" t="s">
        <v>49</v>
      </c>
      <c r="G3330" s="36">
        <v>12</v>
      </c>
      <c r="H3330" s="136">
        <f>IF(SUMIFS('[1]2025年已发货'!$E:$E,'[1]2025年已发货'!$F:$F,C3330,'[1]2025年已发货'!$C:$C,F3330,'[1]2025年已发货'!$G:$G,I3330,'[1]2025年已发货'!$H:$H,J3330)=0,"未发货",SUMIFS('[1]2025年已发货'!$E:$E,'[1]2025年已发货'!$F:$F,C3330,'[1]2025年已发货'!$C:$C,F3330,'[1]2025年已发货'!$G:$G,I3330,'[1]2025年已发货'!$H:$H,J3330))</f>
        <v>12</v>
      </c>
      <c r="I3330" s="40" t="str">
        <f>VLOOKUP(B3330,辅助信息!E:I,3,FALSE)</f>
        <v>（商投建工达州中医药科技园-4工区-10号楼）达州市通川区达州中医药职业学院犀牛大道北段</v>
      </c>
      <c r="J3330" s="40" t="str">
        <f>VLOOKUP(B3330,辅助信息!E:I,4,FALSE)</f>
        <v>张扬</v>
      </c>
      <c r="K3330" s="40">
        <f>VLOOKUP(J3330,辅助信息!H:I,2,FALSE)</f>
        <v>18381904567</v>
      </c>
      <c r="L3330" s="111" t="str">
        <f>VLOOKUP(B3330,辅助信息!E:J,6,FALSE)</f>
        <v>控制炉批号！多了现场不收！,优先安排达钢,提前联系到场规格及数量</v>
      </c>
      <c r="M3330" s="93">
        <v>45910</v>
      </c>
      <c r="O3330" s="64">
        <f ca="1" t="shared" si="186"/>
        <v>0</v>
      </c>
      <c r="P3330" s="64">
        <f ca="1" t="shared" si="187"/>
        <v>61</v>
      </c>
      <c r="Q3330" s="29" t="str">
        <f>VLOOKUP(B3330,辅助信息!E:M,9,FALSE)</f>
        <v>ZTWM-CDGS-XS-2024-0134-商投建工达州中医药科技成果示范园项目</v>
      </c>
      <c r="R3330" s="29" t="str">
        <f>_xlfn._xlws.FILTER(辅助信息!D:D,辅助信息!E:E=B3330)</f>
        <v>商投建工达州中医药科技园</v>
      </c>
    </row>
    <row r="3331" hidden="1" spans="2:18">
      <c r="B3331" s="40" t="s">
        <v>112</v>
      </c>
      <c r="C3331" s="72">
        <v>45909</v>
      </c>
      <c r="D3331" s="40" t="str">
        <f>VLOOKUP(B3331,辅助信息!E:K,7,FALSE)</f>
        <v>JWDDCD2025052800131</v>
      </c>
      <c r="E3331" s="40" t="str">
        <f>VLOOKUP(F3331,辅助信息!A:B,2,FALSE)</f>
        <v>盘螺</v>
      </c>
      <c r="F3331" s="40" t="s">
        <v>40</v>
      </c>
      <c r="G3331" s="36">
        <v>13</v>
      </c>
      <c r="H3331" s="136">
        <f>IF(SUMIFS('[1]2025年已发货'!$E:$E,'[1]2025年已发货'!$F:$F,C3331,'[1]2025年已发货'!$C:$C,F3331,'[1]2025年已发货'!$G:$G,I3331,'[1]2025年已发货'!$H:$H,J3331)=0,"未发货",SUMIFS('[1]2025年已发货'!$E:$E,'[1]2025年已发货'!$F:$F,C3331,'[1]2025年已发货'!$C:$C,F3331,'[1]2025年已发货'!$G:$G,I3331,'[1]2025年已发货'!$H:$H,J3331))</f>
        <v>12</v>
      </c>
      <c r="I3331" s="40" t="str">
        <f>VLOOKUP(B3331,辅助信息!E:I,3,FALSE)</f>
        <v>（商投建工达州中医药科技园-4工区-10号楼）达州市通川区达州中医药职业学院犀牛大道北段</v>
      </c>
      <c r="J3331" s="40" t="str">
        <f>VLOOKUP(B3331,辅助信息!E:I,4,FALSE)</f>
        <v>张扬</v>
      </c>
      <c r="K3331" s="40">
        <f>VLOOKUP(J3331,辅助信息!H:I,2,FALSE)</f>
        <v>18381904567</v>
      </c>
      <c r="L3331" s="111" t="str">
        <f>VLOOKUP(B3331,辅助信息!E:J,6,FALSE)</f>
        <v>控制炉批号！多了现场不收！,优先安排达钢,提前联系到场规格及数量</v>
      </c>
      <c r="M3331" s="93"/>
      <c r="O3331" s="64" t="str">
        <f ca="1" t="shared" si="186"/>
        <v/>
      </c>
      <c r="P3331" s="64" t="str">
        <f ca="1" t="shared" si="187"/>
        <v/>
      </c>
      <c r="Q3331" s="29" t="str">
        <f>VLOOKUP(B3331,辅助信息!E:M,9,FALSE)</f>
        <v>ZTWM-CDGS-XS-2024-0134-商投建工达州中医药科技成果示范园项目</v>
      </c>
      <c r="R3331" s="29" t="str">
        <f>_xlfn._xlws.FILTER(辅助信息!D:D,辅助信息!E:E=B3331)</f>
        <v>商投建工达州中医药科技园</v>
      </c>
    </row>
    <row r="3332" hidden="1" spans="2:18">
      <c r="B3332" s="40" t="s">
        <v>112</v>
      </c>
      <c r="C3332" s="72">
        <v>45909</v>
      </c>
      <c r="D3332" s="40" t="str">
        <f>VLOOKUP(B3332,辅助信息!E:K,7,FALSE)</f>
        <v>JWDDCD2025052800131</v>
      </c>
      <c r="E3332" s="40" t="str">
        <f>VLOOKUP(F3332,辅助信息!A:B,2,FALSE)</f>
        <v>盘螺</v>
      </c>
      <c r="F3332" s="40" t="s">
        <v>41</v>
      </c>
      <c r="G3332" s="36">
        <v>18</v>
      </c>
      <c r="H3332" s="136">
        <f>IF(SUMIFS('[1]2025年已发货'!$E:$E,'[1]2025年已发货'!$F:$F,C3332,'[1]2025年已发货'!$C:$C,F3332,'[1]2025年已发货'!$G:$G,I3332,'[1]2025年已发货'!$H:$H,J3332)=0,"未发货",SUMIFS('[1]2025年已发货'!$E:$E,'[1]2025年已发货'!$F:$F,C3332,'[1]2025年已发货'!$C:$C,F3332,'[1]2025年已发货'!$G:$G,I3332,'[1]2025年已发货'!$H:$H,J3332))</f>
        <v>18</v>
      </c>
      <c r="I3332" s="40" t="str">
        <f>VLOOKUP(B3332,辅助信息!E:I,3,FALSE)</f>
        <v>（商投建工达州中医药科技园-4工区-10号楼）达州市通川区达州中医药职业学院犀牛大道北段</v>
      </c>
      <c r="J3332" s="40" t="str">
        <f>VLOOKUP(B3332,辅助信息!E:I,4,FALSE)</f>
        <v>张扬</v>
      </c>
      <c r="K3332" s="40">
        <f>VLOOKUP(J3332,辅助信息!H:I,2,FALSE)</f>
        <v>18381904567</v>
      </c>
      <c r="L3332" s="111" t="str">
        <f>VLOOKUP(B3332,辅助信息!E:J,6,FALSE)</f>
        <v>控制炉批号！多了现场不收！,优先安排达钢,提前联系到场规格及数量</v>
      </c>
      <c r="M3332" s="93">
        <v>45910</v>
      </c>
      <c r="O3332" s="64">
        <f ca="1" t="shared" si="186"/>
        <v>0</v>
      </c>
      <c r="P3332" s="64">
        <f ca="1" t="shared" si="187"/>
        <v>61</v>
      </c>
      <c r="Q3332" s="29" t="str">
        <f>VLOOKUP(B3332,辅助信息!E:M,9,FALSE)</f>
        <v>ZTWM-CDGS-XS-2024-0134-商投建工达州中医药科技成果示范园项目</v>
      </c>
      <c r="R3332" s="29" t="str">
        <f>_xlfn._xlws.FILTER(辅助信息!D:D,辅助信息!E:E=B3332)</f>
        <v>商投建工达州中医药科技园</v>
      </c>
    </row>
    <row r="3333" hidden="1" spans="2:18">
      <c r="B3333" s="40" t="s">
        <v>112</v>
      </c>
      <c r="C3333" s="72">
        <v>45909</v>
      </c>
      <c r="D3333" s="40" t="str">
        <f>VLOOKUP(B3333,辅助信息!E:K,7,FALSE)</f>
        <v>JWDDCD2025052800131</v>
      </c>
      <c r="E3333" s="40" t="str">
        <f>VLOOKUP(F3333,辅助信息!A:B,2,FALSE)</f>
        <v>螺纹钢</v>
      </c>
      <c r="F3333" s="40" t="s">
        <v>32</v>
      </c>
      <c r="G3333" s="36">
        <v>3</v>
      </c>
      <c r="H3333" s="136">
        <f>IF(SUMIFS('[1]2025年已发货'!$E:$E,'[1]2025年已发货'!$F:$F,C3333,'[1]2025年已发货'!$C:$C,F3333,'[1]2025年已发货'!$G:$G,I3333,'[1]2025年已发货'!$H:$H,J3333)=0,"未发货",SUMIFS('[1]2025年已发货'!$E:$E,'[1]2025年已发货'!$F:$F,C3333,'[1]2025年已发货'!$C:$C,F3333,'[1]2025年已发货'!$G:$G,I3333,'[1]2025年已发货'!$H:$H,J3333))</f>
        <v>3</v>
      </c>
      <c r="I3333" s="40" t="str">
        <f>VLOOKUP(B3333,辅助信息!E:I,3,FALSE)</f>
        <v>（商投建工达州中医药科技园-4工区-10号楼）达州市通川区达州中医药职业学院犀牛大道北段</v>
      </c>
      <c r="J3333" s="40" t="str">
        <f>VLOOKUP(B3333,辅助信息!E:I,4,FALSE)</f>
        <v>张扬</v>
      </c>
      <c r="K3333" s="40">
        <f>VLOOKUP(J3333,辅助信息!H:I,2,FALSE)</f>
        <v>18381904567</v>
      </c>
      <c r="L3333" s="111" t="str">
        <f>VLOOKUP(B3333,辅助信息!E:J,6,FALSE)</f>
        <v>控制炉批号！多了现场不收！,优先安排达钢,提前联系到场规格及数量</v>
      </c>
      <c r="M3333" s="93">
        <v>45910</v>
      </c>
      <c r="O3333" s="64">
        <f ca="1" t="shared" si="186"/>
        <v>0</v>
      </c>
      <c r="P3333" s="64">
        <f ca="1" t="shared" si="187"/>
        <v>61</v>
      </c>
      <c r="Q3333" s="29" t="str">
        <f>VLOOKUP(B3333,辅助信息!E:M,9,FALSE)</f>
        <v>ZTWM-CDGS-XS-2024-0134-商投建工达州中医药科技成果示范园项目</v>
      </c>
      <c r="R3333" s="29" t="str">
        <f>_xlfn._xlws.FILTER(辅助信息!D:D,辅助信息!E:E=B3333)</f>
        <v>商投建工达州中医药科技园</v>
      </c>
    </row>
    <row r="3334" hidden="1" spans="2:18">
      <c r="B3334" s="40" t="s">
        <v>112</v>
      </c>
      <c r="C3334" s="72">
        <v>45909</v>
      </c>
      <c r="D3334" s="40" t="str">
        <f>VLOOKUP(B3334,辅助信息!E:K,7,FALSE)</f>
        <v>JWDDCD2025052800131</v>
      </c>
      <c r="E3334" s="40" t="str">
        <f>VLOOKUP(F3334,辅助信息!A:B,2,FALSE)</f>
        <v>螺纹钢</v>
      </c>
      <c r="F3334" s="40" t="s">
        <v>33</v>
      </c>
      <c r="G3334" s="36">
        <v>6</v>
      </c>
      <c r="H3334" s="136">
        <f>IF(SUMIFS('[1]2025年已发货'!$E:$E,'[1]2025年已发货'!$F:$F,C3334,'[1]2025年已发货'!$C:$C,F3334,'[1]2025年已发货'!$G:$G,I3334,'[1]2025年已发货'!$H:$H,J3334)=0,"未发货",SUMIFS('[1]2025年已发货'!$E:$E,'[1]2025年已发货'!$F:$F,C3334,'[1]2025年已发货'!$C:$C,F3334,'[1]2025年已发货'!$G:$G,I3334,'[1]2025年已发货'!$H:$H,J3334))</f>
        <v>6</v>
      </c>
      <c r="I3334" s="40" t="str">
        <f>VLOOKUP(B3334,辅助信息!E:I,3,FALSE)</f>
        <v>（商投建工达州中医药科技园-4工区-10号楼）达州市通川区达州中医药职业学院犀牛大道北段</v>
      </c>
      <c r="J3334" s="40" t="str">
        <f>VLOOKUP(B3334,辅助信息!E:I,4,FALSE)</f>
        <v>张扬</v>
      </c>
      <c r="K3334" s="40">
        <f>VLOOKUP(J3334,辅助信息!H:I,2,FALSE)</f>
        <v>18381904567</v>
      </c>
      <c r="L3334" s="111" t="str">
        <f>VLOOKUP(B3334,辅助信息!E:J,6,FALSE)</f>
        <v>控制炉批号！多了现场不收！,优先安排达钢,提前联系到场规格及数量</v>
      </c>
      <c r="M3334" s="93">
        <v>45910</v>
      </c>
      <c r="O3334" s="64">
        <f ca="1" t="shared" si="186"/>
        <v>0</v>
      </c>
      <c r="P3334" s="64">
        <f ca="1" t="shared" si="187"/>
        <v>61</v>
      </c>
      <c r="Q3334" s="29" t="str">
        <f>VLOOKUP(B3334,辅助信息!E:M,9,FALSE)</f>
        <v>ZTWM-CDGS-XS-2024-0134-商投建工达州中医药科技成果示范园项目</v>
      </c>
      <c r="R3334" s="29" t="str">
        <f>_xlfn._xlws.FILTER(辅助信息!D:D,辅助信息!E:E=B3334)</f>
        <v>商投建工达州中医药科技园</v>
      </c>
    </row>
    <row r="3335" hidden="1" spans="2:18">
      <c r="B3335" s="40" t="s">
        <v>112</v>
      </c>
      <c r="C3335" s="72">
        <v>45909</v>
      </c>
      <c r="D3335" s="40" t="str">
        <f>VLOOKUP(B3335,辅助信息!E:K,7,FALSE)</f>
        <v>JWDDCD2025052800131</v>
      </c>
      <c r="E3335" s="40" t="str">
        <f>VLOOKUP(F3335,辅助信息!A:B,2,FALSE)</f>
        <v>螺纹钢</v>
      </c>
      <c r="F3335" s="40" t="s">
        <v>18</v>
      </c>
      <c r="G3335" s="36">
        <v>18</v>
      </c>
      <c r="H3335" s="136">
        <f>IF(SUMIFS('[1]2025年已发货'!$E:$E,'[1]2025年已发货'!$F:$F,C3335,'[1]2025年已发货'!$C:$C,F3335,'[1]2025年已发货'!$G:$G,I3335,'[1]2025年已发货'!$H:$H,J3335)=0,"未发货",SUMIFS('[1]2025年已发货'!$E:$E,'[1]2025年已发货'!$F:$F,C3335,'[1]2025年已发货'!$C:$C,F3335,'[1]2025年已发货'!$G:$G,I3335,'[1]2025年已发货'!$H:$H,J3335))</f>
        <v>18</v>
      </c>
      <c r="I3335" s="40" t="str">
        <f>VLOOKUP(B3335,辅助信息!E:I,3,FALSE)</f>
        <v>（商投建工达州中医药科技园-4工区-10号楼）达州市通川区达州中医药职业学院犀牛大道北段</v>
      </c>
      <c r="J3335" s="40" t="str">
        <f>VLOOKUP(B3335,辅助信息!E:I,4,FALSE)</f>
        <v>张扬</v>
      </c>
      <c r="K3335" s="40">
        <f>VLOOKUP(J3335,辅助信息!H:I,2,FALSE)</f>
        <v>18381904567</v>
      </c>
      <c r="L3335" s="111" t="str">
        <f>VLOOKUP(B3335,辅助信息!E:J,6,FALSE)</f>
        <v>控制炉批号！多了现场不收！,优先安排达钢,提前联系到场规格及数量</v>
      </c>
      <c r="M3335" s="93">
        <v>45910</v>
      </c>
      <c r="O3335" s="64">
        <f ca="1" t="shared" si="186"/>
        <v>0</v>
      </c>
      <c r="P3335" s="64">
        <f ca="1" t="shared" si="187"/>
        <v>61</v>
      </c>
      <c r="Q3335" s="29" t="str">
        <f>VLOOKUP(B3335,辅助信息!E:M,9,FALSE)</f>
        <v>ZTWM-CDGS-XS-2024-0134-商投建工达州中医药科技成果示范园项目</v>
      </c>
      <c r="R3335" s="29" t="str">
        <f>_xlfn._xlws.FILTER(辅助信息!D:D,辅助信息!E:E=B3335)</f>
        <v>商投建工达州中医药科技园</v>
      </c>
    </row>
    <row r="3336" hidden="1" spans="2:18">
      <c r="B3336" s="40" t="s">
        <v>68</v>
      </c>
      <c r="C3336" s="72">
        <v>45909</v>
      </c>
      <c r="D3336" s="40" t="str">
        <f>VLOOKUP(B3336,辅助信息!E:K,7,FALSE)</f>
        <v>JWDDCD2025052800131</v>
      </c>
      <c r="E3336" s="40" t="str">
        <f>VLOOKUP(F3336,辅助信息!A:B,2,FALSE)</f>
        <v>盘螺</v>
      </c>
      <c r="F3336" s="40" t="s">
        <v>49</v>
      </c>
      <c r="G3336" s="36">
        <v>15</v>
      </c>
      <c r="H3336" s="136">
        <f>IF(SUMIFS('[1]2025年已发货'!$E:$E,'[1]2025年已发货'!$F:$F,C3336,'[1]2025年已发货'!$C:$C,F3336,'[1]2025年已发货'!$G:$G,I3336,'[1]2025年已发货'!$H:$H,J3336)=0,"未发货",SUMIFS('[1]2025年已发货'!$E:$E,'[1]2025年已发货'!$F:$F,C3336,'[1]2025年已发货'!$C:$C,F3336,'[1]2025年已发货'!$G:$G,I3336,'[1]2025年已发货'!$H:$H,J3336))</f>
        <v>15</v>
      </c>
      <c r="I3336" s="40" t="str">
        <f>VLOOKUP(B3336,辅助信息!E:I,3,FALSE)</f>
        <v>（商投建工达州中医药科技园-2工区-景观桥）达州市通川区达州中医药职业学院犀牛大道北段</v>
      </c>
      <c r="J3336" s="40" t="str">
        <f>VLOOKUP(B3336,辅助信息!E:I,4,FALSE)</f>
        <v>李波</v>
      </c>
      <c r="K3336" s="40">
        <f>VLOOKUP(J3336,辅助信息!H:I,2,FALSE)</f>
        <v>18381899787</v>
      </c>
      <c r="L3336" s="111" t="str">
        <f>VLOOKUP(B3336,辅助信息!E:J,6,FALSE)</f>
        <v>控制炉批号！多了现场不收！,优先安排达钢,提前联系到场规格及数量</v>
      </c>
      <c r="M3336" s="93">
        <v>45910</v>
      </c>
      <c r="O3336" s="64">
        <f ca="1" t="shared" si="186"/>
        <v>0</v>
      </c>
      <c r="P3336" s="64">
        <f ca="1" t="shared" si="187"/>
        <v>61</v>
      </c>
      <c r="Q3336" s="29" t="str">
        <f>VLOOKUP(B3336,辅助信息!E:M,9,FALSE)</f>
        <v>ZTWM-CDGS-XS-2024-0134-商投建工达州中医药科技成果示范园项目</v>
      </c>
      <c r="R3336" s="29" t="str">
        <f>_xlfn._xlws.FILTER(辅助信息!D:D,辅助信息!E:E=B3336)</f>
        <v>商投建工达州中医药科技园</v>
      </c>
    </row>
    <row r="3337" hidden="1" spans="2:18">
      <c r="B3337" s="40" t="s">
        <v>68</v>
      </c>
      <c r="C3337" s="72">
        <v>45909</v>
      </c>
      <c r="D3337" s="40" t="str">
        <f>VLOOKUP(B3337,辅助信息!E:K,7,FALSE)</f>
        <v>JWDDCD2025052800131</v>
      </c>
      <c r="E3337" s="40" t="str">
        <f>VLOOKUP(F3337,辅助信息!A:B,2,FALSE)</f>
        <v>盘螺</v>
      </c>
      <c r="F3337" s="40" t="s">
        <v>40</v>
      </c>
      <c r="G3337" s="36">
        <v>5</v>
      </c>
      <c r="H3337" s="136">
        <f>IF(SUMIFS('[1]2025年已发货'!$E:$E,'[1]2025年已发货'!$F:$F,C3337,'[1]2025年已发货'!$C:$C,F3337,'[1]2025年已发货'!$G:$G,I3337,'[1]2025年已发货'!$H:$H,J3337)=0,"未发货",SUMIFS('[1]2025年已发货'!$E:$E,'[1]2025年已发货'!$F:$F,C3337,'[1]2025年已发货'!$C:$C,F3337,'[1]2025年已发货'!$G:$G,I3337,'[1]2025年已发货'!$H:$H,J3337))</f>
        <v>5</v>
      </c>
      <c r="I3337" s="40" t="str">
        <f>VLOOKUP(B3337,辅助信息!E:I,3,FALSE)</f>
        <v>（商投建工达州中医药科技园-2工区-景观桥）达州市通川区达州中医药职业学院犀牛大道北段</v>
      </c>
      <c r="J3337" s="40" t="str">
        <f>VLOOKUP(B3337,辅助信息!E:I,4,FALSE)</f>
        <v>李波</v>
      </c>
      <c r="K3337" s="40">
        <f>VLOOKUP(J3337,辅助信息!H:I,2,FALSE)</f>
        <v>18381899787</v>
      </c>
      <c r="L3337" s="111" t="str">
        <f>VLOOKUP(B3337,辅助信息!E:J,6,FALSE)</f>
        <v>控制炉批号！多了现场不收！,优先安排达钢,提前联系到场规格及数量</v>
      </c>
      <c r="M3337" s="93">
        <v>45910</v>
      </c>
      <c r="O3337" s="64">
        <f ca="1" t="shared" si="186"/>
        <v>0</v>
      </c>
      <c r="P3337" s="64">
        <f ca="1" t="shared" si="187"/>
        <v>61</v>
      </c>
      <c r="Q3337" s="29" t="str">
        <f>VLOOKUP(B3337,辅助信息!E:M,9,FALSE)</f>
        <v>ZTWM-CDGS-XS-2024-0134-商投建工达州中医药科技成果示范园项目</v>
      </c>
      <c r="R3337" s="29" t="str">
        <f>_xlfn._xlws.FILTER(辅助信息!D:D,辅助信息!E:E=B3337)</f>
        <v>商投建工达州中医药科技园</v>
      </c>
    </row>
    <row r="3338" hidden="1" spans="2:18">
      <c r="B3338" s="40" t="s">
        <v>68</v>
      </c>
      <c r="C3338" s="72">
        <v>45909</v>
      </c>
      <c r="D3338" s="40" t="str">
        <f>VLOOKUP(B3338,辅助信息!E:K,7,FALSE)</f>
        <v>JWDDCD2025052800131</v>
      </c>
      <c r="E3338" s="40" t="str">
        <f>VLOOKUP(F3338,辅助信息!A:B,2,FALSE)</f>
        <v>螺纹钢</v>
      </c>
      <c r="F3338" s="40" t="s">
        <v>28</v>
      </c>
      <c r="G3338" s="36">
        <v>15</v>
      </c>
      <c r="H3338" s="136">
        <f>IF(SUMIFS('[1]2025年已发货'!$E:$E,'[1]2025年已发货'!$F:$F,C3338,'[1]2025年已发货'!$C:$C,F3338,'[1]2025年已发货'!$G:$G,I3338,'[1]2025年已发货'!$H:$H,J3338)=0,"未发货",SUMIFS('[1]2025年已发货'!$E:$E,'[1]2025年已发货'!$F:$F,C3338,'[1]2025年已发货'!$C:$C,F3338,'[1]2025年已发货'!$G:$G,I3338,'[1]2025年已发货'!$H:$H,J3338))</f>
        <v>15</v>
      </c>
      <c r="I3338" s="40" t="str">
        <f>VLOOKUP(B3338,辅助信息!E:I,3,FALSE)</f>
        <v>（商投建工达州中医药科技园-2工区-景观桥）达州市通川区达州中医药职业学院犀牛大道北段</v>
      </c>
      <c r="J3338" s="40" t="str">
        <f>VLOOKUP(B3338,辅助信息!E:I,4,FALSE)</f>
        <v>李波</v>
      </c>
      <c r="K3338" s="40">
        <f>VLOOKUP(J3338,辅助信息!H:I,2,FALSE)</f>
        <v>18381899787</v>
      </c>
      <c r="L3338" s="111" t="str">
        <f>VLOOKUP(B3338,辅助信息!E:J,6,FALSE)</f>
        <v>控制炉批号！多了现场不收！,优先安排达钢,提前联系到场规格及数量</v>
      </c>
      <c r="M3338" s="93">
        <v>45910</v>
      </c>
      <c r="O3338" s="64">
        <f ca="1" t="shared" si="186"/>
        <v>0</v>
      </c>
      <c r="P3338" s="64">
        <f ca="1" t="shared" si="187"/>
        <v>61</v>
      </c>
      <c r="Q3338" s="29" t="str">
        <f>VLOOKUP(B3338,辅助信息!E:M,9,FALSE)</f>
        <v>ZTWM-CDGS-XS-2024-0134-商投建工达州中医药科技成果示范园项目</v>
      </c>
      <c r="R3338" s="29" t="str">
        <f>_xlfn._xlws.FILTER(辅助信息!D:D,辅助信息!E:E=B3338)</f>
        <v>商投建工达州中医药科技园</v>
      </c>
    </row>
    <row r="3339" hidden="1" spans="2:18">
      <c r="B3339" s="40" t="s">
        <v>194</v>
      </c>
      <c r="C3339" s="72">
        <v>45909</v>
      </c>
      <c r="D3339" s="40" t="str">
        <f>VLOOKUP(B3339,辅助信息!E:K,7,FALSE)</f>
        <v>JWDD2025071500089</v>
      </c>
      <c r="E3339" s="40" t="str">
        <f>VLOOKUP(F3339,辅助信息!A:B,2,FALSE)</f>
        <v>盘螺</v>
      </c>
      <c r="F3339" s="40" t="s">
        <v>49</v>
      </c>
      <c r="G3339" s="36">
        <v>8</v>
      </c>
      <c r="H3339" s="136">
        <f>IF(SUMIFS('[1]2025年已发货'!$E:$E,'[1]2025年已发货'!$F:$F,C3339,'[1]2025年已发货'!$C:$C,F3339,'[1]2025年已发货'!$G:$G,I3339,'[1]2025年已发货'!$H:$H,J3339)=0,"未发货",SUMIFS('[1]2025年已发货'!$E:$E,'[1]2025年已发货'!$F:$F,C3339,'[1]2025年已发货'!$C:$C,F3339,'[1]2025年已发货'!$G:$G,I3339,'[1]2025年已发货'!$H:$H,J3339))</f>
        <v>8</v>
      </c>
      <c r="I3339" s="40" t="str">
        <f>VLOOKUP(B3339,辅助信息!E:I,3,FALSE)</f>
        <v>(宜宾兴港三江新区长江工业园保障性租赁住房建设项目-土建)四川省宜宾市翠屏区永善路南段宜宾市三江新区长江工业园区</v>
      </c>
      <c r="J3339" s="40" t="str">
        <f>VLOOKUP(B3339,辅助信息!E:I,4,FALSE)</f>
        <v>赵元虎</v>
      </c>
      <c r="K3339" s="40">
        <f>VLOOKUP(J3339,辅助信息!H:I,2,FALSE)</f>
        <v>13684167136</v>
      </c>
      <c r="L3339" s="111" t="str">
        <f>VLOOKUP(B3339,辅助信息!E:J,6,FALSE)</f>
        <v>现场要求调度统一联系指定收货人，不单独发司机位置。锈货不收，装货前联系收货人核实到场规格,没提前告知进场规格现场不给予接收</v>
      </c>
      <c r="O3339" s="64" t="str">
        <f ca="1" t="shared" si="186"/>
        <v/>
      </c>
      <c r="P3339" s="64" t="str">
        <f ca="1" t="shared" si="187"/>
        <v/>
      </c>
      <c r="Q3339" s="29" t="str">
        <f>VLOOKUP(B3339,辅助信息!E:M,9,FALSE)</f>
        <v>ZTWM-CDYXGS-XS-2025-0014-宜宾兴港建材-三江新区长江工业园片区保障性租赁住房建设项目</v>
      </c>
      <c r="R3339" s="29" t="str">
        <f>_xlfn._xlws.FILTER(辅助信息!D:D,辅助信息!E:E=B3339)</f>
        <v>宜宾兴港三江新区长江工业园建设项目</v>
      </c>
    </row>
    <row r="3340" hidden="1" spans="2:18">
      <c r="B3340" s="40" t="s">
        <v>194</v>
      </c>
      <c r="C3340" s="72">
        <v>45909</v>
      </c>
      <c r="D3340" s="40" t="str">
        <f>VLOOKUP(B3340,辅助信息!E:K,7,FALSE)</f>
        <v>JWDD2025071500089</v>
      </c>
      <c r="E3340" s="40" t="str">
        <f>VLOOKUP(F3340,辅助信息!A:B,2,FALSE)</f>
        <v>盘螺</v>
      </c>
      <c r="F3340" s="40" t="s">
        <v>40</v>
      </c>
      <c r="G3340" s="36">
        <v>20</v>
      </c>
      <c r="H3340" s="136">
        <f>IF(SUMIFS('[1]2025年已发货'!$E:$E,'[1]2025年已发货'!$F:$F,C3340,'[1]2025年已发货'!$C:$C,F3340,'[1]2025年已发货'!$G:$G,I3340,'[1]2025年已发货'!$H:$H,J3340)=0,"未发货",SUMIFS('[1]2025年已发货'!$E:$E,'[1]2025年已发货'!$F:$F,C3340,'[1]2025年已发货'!$C:$C,F3340,'[1]2025年已发货'!$G:$G,I3340,'[1]2025年已发货'!$H:$H,J3340))</f>
        <v>20</v>
      </c>
      <c r="I3340" s="40" t="str">
        <f>VLOOKUP(B3340,辅助信息!E:I,3,FALSE)</f>
        <v>(宜宾兴港三江新区长江工业园保障性租赁住房建设项目-土建)四川省宜宾市翠屏区永善路南段宜宾市三江新区长江工业园区</v>
      </c>
      <c r="J3340" s="40" t="str">
        <f>VLOOKUP(B3340,辅助信息!E:I,4,FALSE)</f>
        <v>赵元虎</v>
      </c>
      <c r="K3340" s="40">
        <f>VLOOKUP(J3340,辅助信息!H:I,2,FALSE)</f>
        <v>13684167136</v>
      </c>
      <c r="L3340" s="111" t="str">
        <f>VLOOKUP(B3340,辅助信息!E:J,6,FALSE)</f>
        <v>现场要求调度统一联系指定收货人，不单独发司机位置。锈货不收，装货前联系收货人核实到场规格,没提前告知进场规格现场不给予接收</v>
      </c>
      <c r="O3340" s="64" t="str">
        <f ca="1" t="shared" si="186"/>
        <v/>
      </c>
      <c r="P3340" s="64" t="str">
        <f ca="1" t="shared" si="187"/>
        <v/>
      </c>
      <c r="Q3340" s="29" t="str">
        <f>VLOOKUP(B3340,辅助信息!E:M,9,FALSE)</f>
        <v>ZTWM-CDYXGS-XS-2025-0014-宜宾兴港建材-三江新区长江工业园片区保障性租赁住房建设项目</v>
      </c>
      <c r="R3340" s="29" t="str">
        <f>_xlfn._xlws.FILTER(辅助信息!D:D,辅助信息!E:E=B3340)</f>
        <v>宜宾兴港三江新区长江工业园建设项目</v>
      </c>
    </row>
    <row r="3341" hidden="1" spans="2:18">
      <c r="B3341" s="40" t="s">
        <v>194</v>
      </c>
      <c r="C3341" s="72">
        <v>45909</v>
      </c>
      <c r="D3341" s="40" t="str">
        <f>VLOOKUP(B3341,辅助信息!E:K,7,FALSE)</f>
        <v>JWDD2025071500089</v>
      </c>
      <c r="E3341" s="40" t="str">
        <f>VLOOKUP(F3341,辅助信息!A:B,2,FALSE)</f>
        <v>盘螺</v>
      </c>
      <c r="F3341" s="40" t="s">
        <v>41</v>
      </c>
      <c r="G3341" s="36">
        <v>6</v>
      </c>
      <c r="H3341" s="136">
        <f>IF(SUMIFS('[1]2025年已发货'!$E:$E,'[1]2025年已发货'!$F:$F,C3341,'[1]2025年已发货'!$C:$C,F3341,'[1]2025年已发货'!$G:$G,I3341,'[1]2025年已发货'!$H:$H,J3341)=0,"未发货",SUMIFS('[1]2025年已发货'!$E:$E,'[1]2025年已发货'!$F:$F,C3341,'[1]2025年已发货'!$C:$C,F3341,'[1]2025年已发货'!$G:$G,I3341,'[1]2025年已发货'!$H:$H,J3341))</f>
        <v>6</v>
      </c>
      <c r="I3341" s="40" t="str">
        <f>VLOOKUP(B3341,辅助信息!E:I,3,FALSE)</f>
        <v>(宜宾兴港三江新区长江工业园保障性租赁住房建设项目-土建)四川省宜宾市翠屏区永善路南段宜宾市三江新区长江工业园区</v>
      </c>
      <c r="J3341" s="40" t="str">
        <f>VLOOKUP(B3341,辅助信息!E:I,4,FALSE)</f>
        <v>赵元虎</v>
      </c>
      <c r="K3341" s="40">
        <f>VLOOKUP(J3341,辅助信息!H:I,2,FALSE)</f>
        <v>13684167136</v>
      </c>
      <c r="L3341" s="111" t="str">
        <f>VLOOKUP(B3341,辅助信息!E:J,6,FALSE)</f>
        <v>现场要求调度统一联系指定收货人，不单独发司机位置。锈货不收，装货前联系收货人核实到场规格,没提前告知进场规格现场不给予接收</v>
      </c>
      <c r="O3341" s="64" t="str">
        <f ca="1" t="shared" si="186"/>
        <v/>
      </c>
      <c r="P3341" s="64" t="str">
        <f ca="1" t="shared" si="187"/>
        <v/>
      </c>
      <c r="Q3341" s="29" t="str">
        <f>VLOOKUP(B3341,辅助信息!E:M,9,FALSE)</f>
        <v>ZTWM-CDYXGS-XS-2025-0014-宜宾兴港建材-三江新区长江工业园片区保障性租赁住房建设项目</v>
      </c>
      <c r="R3341" s="29" t="str">
        <f>_xlfn._xlws.FILTER(辅助信息!D:D,辅助信息!E:E=B3341)</f>
        <v>宜宾兴港三江新区长江工业园建设项目</v>
      </c>
    </row>
    <row r="3342" hidden="1" spans="2:18">
      <c r="B3342" s="40" t="s">
        <v>194</v>
      </c>
      <c r="C3342" s="72">
        <v>45909</v>
      </c>
      <c r="D3342" s="40" t="str">
        <f>VLOOKUP(B3342,辅助信息!E:K,7,FALSE)</f>
        <v>JWDD2025071500089</v>
      </c>
      <c r="E3342" s="40" t="str">
        <f>VLOOKUP(F3342,辅助信息!A:B,2,FALSE)</f>
        <v>螺纹钢</v>
      </c>
      <c r="F3342" s="40" t="s">
        <v>30</v>
      </c>
      <c r="G3342" s="36">
        <v>20</v>
      </c>
      <c r="H3342" s="136">
        <f>IF(SUMIFS('[1]2025年已发货'!$E:$E,'[1]2025年已发货'!$F:$F,C3342,'[1]2025年已发货'!$C:$C,F3342,'[1]2025年已发货'!$G:$G,I3342,'[1]2025年已发货'!$H:$H,J3342)=0,"未发货",SUMIFS('[1]2025年已发货'!$E:$E,'[1]2025年已发货'!$F:$F,C3342,'[1]2025年已发货'!$C:$C,F3342,'[1]2025年已发货'!$G:$G,I3342,'[1]2025年已发货'!$H:$H,J3342))</f>
        <v>20</v>
      </c>
      <c r="I3342" s="40" t="str">
        <f>VLOOKUP(B3342,辅助信息!E:I,3,FALSE)</f>
        <v>(宜宾兴港三江新区长江工业园保障性租赁住房建设项目-土建)四川省宜宾市翠屏区永善路南段宜宾市三江新区长江工业园区</v>
      </c>
      <c r="J3342" s="40" t="str">
        <f>VLOOKUP(B3342,辅助信息!E:I,4,FALSE)</f>
        <v>赵元虎</v>
      </c>
      <c r="K3342" s="40">
        <f>VLOOKUP(J3342,辅助信息!H:I,2,FALSE)</f>
        <v>13684167136</v>
      </c>
      <c r="L3342" s="111" t="str">
        <f>VLOOKUP(B3342,辅助信息!E:J,6,FALSE)</f>
        <v>现场要求调度统一联系指定收货人，不单独发司机位置。锈货不收，装货前联系收货人核实到场规格,没提前告知进场规格现场不给予接收</v>
      </c>
      <c r="O3342" s="64" t="str">
        <f ca="1" t="shared" si="186"/>
        <v/>
      </c>
      <c r="P3342" s="64" t="str">
        <f ca="1" t="shared" si="187"/>
        <v/>
      </c>
      <c r="Q3342" s="29" t="str">
        <f>VLOOKUP(B3342,辅助信息!E:M,9,FALSE)</f>
        <v>ZTWM-CDYXGS-XS-2025-0014-宜宾兴港建材-三江新区长江工业园片区保障性租赁住房建设项目</v>
      </c>
      <c r="R3342" s="29" t="str">
        <f>_xlfn._xlws.FILTER(辅助信息!D:D,辅助信息!E:E=B3342)</f>
        <v>宜宾兴港三江新区长江工业园建设项目</v>
      </c>
    </row>
    <row r="3343" hidden="1" spans="2:18">
      <c r="B3343" s="40" t="s">
        <v>194</v>
      </c>
      <c r="C3343" s="72">
        <v>45909</v>
      </c>
      <c r="D3343" s="40" t="str">
        <f>VLOOKUP(B3343,辅助信息!E:K,7,FALSE)</f>
        <v>JWDD2025071500089</v>
      </c>
      <c r="E3343" s="40" t="str">
        <f>VLOOKUP(F3343,辅助信息!A:B,2,FALSE)</f>
        <v>螺纹钢</v>
      </c>
      <c r="F3343" s="40" t="s">
        <v>28</v>
      </c>
      <c r="G3343" s="36">
        <v>6</v>
      </c>
      <c r="H3343" s="136">
        <f>IF(SUMIFS('[1]2025年已发货'!$E:$E,'[1]2025年已发货'!$F:$F,C3343,'[1]2025年已发货'!$C:$C,F3343,'[1]2025年已发货'!$G:$G,I3343,'[1]2025年已发货'!$H:$H,J3343)=0,"未发货",SUMIFS('[1]2025年已发货'!$E:$E,'[1]2025年已发货'!$F:$F,C3343,'[1]2025年已发货'!$C:$C,F3343,'[1]2025年已发货'!$G:$G,I3343,'[1]2025年已发货'!$H:$H,J3343))</f>
        <v>6</v>
      </c>
      <c r="I3343" s="40" t="str">
        <f>VLOOKUP(B3343,辅助信息!E:I,3,FALSE)</f>
        <v>(宜宾兴港三江新区长江工业园保障性租赁住房建设项目-土建)四川省宜宾市翠屏区永善路南段宜宾市三江新区长江工业园区</v>
      </c>
      <c r="J3343" s="40" t="str">
        <f>VLOOKUP(B3343,辅助信息!E:I,4,FALSE)</f>
        <v>赵元虎</v>
      </c>
      <c r="K3343" s="40">
        <f>VLOOKUP(J3343,辅助信息!H:I,2,FALSE)</f>
        <v>13684167136</v>
      </c>
      <c r="L3343" s="111" t="str">
        <f>VLOOKUP(B3343,辅助信息!E:J,6,FALSE)</f>
        <v>现场要求调度统一联系指定收货人，不单独发司机位置。锈货不收，装货前联系收货人核实到场规格,没提前告知进场规格现场不给予接收</v>
      </c>
      <c r="O3343" s="64" t="str">
        <f ca="1" t="shared" si="186"/>
        <v/>
      </c>
      <c r="P3343" s="64" t="str">
        <f ca="1" t="shared" si="187"/>
        <v/>
      </c>
      <c r="Q3343" s="29" t="str">
        <f>VLOOKUP(B3343,辅助信息!E:M,9,FALSE)</f>
        <v>ZTWM-CDYXGS-XS-2025-0014-宜宾兴港建材-三江新区长江工业园片区保障性租赁住房建设项目</v>
      </c>
      <c r="R3343" s="29" t="str">
        <f>_xlfn._xlws.FILTER(辅助信息!D:D,辅助信息!E:E=B3343)</f>
        <v>宜宾兴港三江新区长江工业园建设项目</v>
      </c>
    </row>
    <row r="3344" hidden="1" spans="2:18">
      <c r="B3344" s="40" t="s">
        <v>194</v>
      </c>
      <c r="C3344" s="72">
        <v>45909</v>
      </c>
      <c r="D3344" s="40" t="str">
        <f>VLOOKUP(B3344,辅助信息!E:K,7,FALSE)</f>
        <v>JWDD2025071500089</v>
      </c>
      <c r="E3344" s="40" t="str">
        <f>VLOOKUP(F3344,辅助信息!A:B,2,FALSE)</f>
        <v>螺纹钢</v>
      </c>
      <c r="F3344" s="40" t="s">
        <v>18</v>
      </c>
      <c r="G3344" s="36">
        <v>10</v>
      </c>
      <c r="H3344" s="136">
        <f>IF(SUMIFS('[1]2025年已发货'!$E:$E,'[1]2025年已发货'!$F:$F,C3344,'[1]2025年已发货'!$C:$C,F3344,'[1]2025年已发货'!$G:$G,I3344,'[1]2025年已发货'!$H:$H,J3344)=0,"未发货",SUMIFS('[1]2025年已发货'!$E:$E,'[1]2025年已发货'!$F:$F,C3344,'[1]2025年已发货'!$C:$C,F3344,'[1]2025年已发货'!$G:$G,I3344,'[1]2025年已发货'!$H:$H,J3344))</f>
        <v>10</v>
      </c>
      <c r="I3344" s="40" t="str">
        <f>VLOOKUP(B3344,辅助信息!E:I,3,FALSE)</f>
        <v>(宜宾兴港三江新区长江工业园保障性租赁住房建设项目-土建)四川省宜宾市翠屏区永善路南段宜宾市三江新区长江工业园区</v>
      </c>
      <c r="J3344" s="40" t="str">
        <f>VLOOKUP(B3344,辅助信息!E:I,4,FALSE)</f>
        <v>赵元虎</v>
      </c>
      <c r="K3344" s="40">
        <f>VLOOKUP(J3344,辅助信息!H:I,2,FALSE)</f>
        <v>13684167136</v>
      </c>
      <c r="L3344" s="111" t="str">
        <f>VLOOKUP(B3344,辅助信息!E:J,6,FALSE)</f>
        <v>现场要求调度统一联系指定收货人，不单独发司机位置。锈货不收，装货前联系收货人核实到场规格,没提前告知进场规格现场不给予接收</v>
      </c>
      <c r="O3344" s="64" t="str">
        <f ca="1" t="shared" si="186"/>
        <v/>
      </c>
      <c r="P3344" s="64" t="str">
        <f ca="1" t="shared" si="187"/>
        <v/>
      </c>
      <c r="Q3344" s="29" t="str">
        <f>VLOOKUP(B3344,辅助信息!E:M,9,FALSE)</f>
        <v>ZTWM-CDYXGS-XS-2025-0014-宜宾兴港建材-三江新区长江工业园片区保障性租赁住房建设项目</v>
      </c>
      <c r="R3344" s="29" t="str">
        <f>_xlfn._xlws.FILTER(辅助信息!D:D,辅助信息!E:E=B3344)</f>
        <v>宜宾兴港三江新区长江工业园建设项目</v>
      </c>
    </row>
    <row r="3345" hidden="1" spans="1:18">
      <c r="A3345" s="102">
        <v>45909</v>
      </c>
      <c r="B3345" s="40" t="s">
        <v>169</v>
      </c>
      <c r="C3345" s="72">
        <v>45909</v>
      </c>
      <c r="D3345" s="40" t="str">
        <f>VLOOKUP(B3345,辅助信息!E:K,7,FALSE)</f>
        <v>JWDDCD2025051800044</v>
      </c>
      <c r="E3345" s="40" t="str">
        <f>VLOOKUP(F3345,辅助信息!A:B,2,FALSE)</f>
        <v>螺纹钢</v>
      </c>
      <c r="F3345" s="40" t="s">
        <v>32</v>
      </c>
      <c r="G3345" s="36">
        <v>6</v>
      </c>
      <c r="H3345" s="136">
        <f>IF(SUMIFS('[1]2025年已发货'!$E:$E,'[1]2025年已发货'!$F:$F,C3345,'[1]2025年已发货'!$C:$C,F3345,'[1]2025年已发货'!$G:$G,I3345,'[1]2025年已发货'!$H:$H,J3345)=0,"未发货",SUMIFS('[1]2025年已发货'!$E:$E,'[1]2025年已发货'!$F:$F,C3345,'[1]2025年已发货'!$C:$C,F3345,'[1]2025年已发货'!$G:$G,I3345,'[1]2025年已发货'!$H:$H,J3345))</f>
        <v>6</v>
      </c>
      <c r="I3345" s="40" t="str">
        <f>VLOOKUP(B3345,辅助信息!E:I,3,FALSE)</f>
        <v>(五冶建设龙泉芙蓉花语项目-1,3地块)龙泉驿区北川路双堰塘钓鱼东100米(北川路)</v>
      </c>
      <c r="J3345" s="40" t="str">
        <f>VLOOKUP(B3345,辅助信息!E:I,4,FALSE)</f>
        <v>祝斯阳</v>
      </c>
      <c r="K3345" s="40">
        <f>VLOOKUP(J3345,辅助信息!H:I,2,FALSE)</f>
        <v>15583590797</v>
      </c>
      <c r="L3345" s="111" t="str">
        <f>VLOOKUP(B3345,辅助信息!E:J,6,FALSE)</f>
        <v>联系实际收货人（祝斯阳15583590797）项目拒绝威钢发货！！！五冶建设送货单,6份材质书,锈货不收，项目名称：中冶成勘-成都安置房项目，装货前联系收货人核实到场规格,没提前告知进场规格现场不给予接收</v>
      </c>
      <c r="O3345" s="64" t="str">
        <f ca="1" t="shared" si="186"/>
        <v/>
      </c>
      <c r="P3345" s="64" t="str">
        <f ca="1" t="shared" si="187"/>
        <v/>
      </c>
      <c r="Q3345" s="29" t="str">
        <f>VLOOKUP(B3345,辅助信息!E:M,9,FALSE)</f>
        <v>ZTWM-CDGS-XS-2025-0073-五冶天府-成都怡心湖片区及龙泉驿医院等项目</v>
      </c>
      <c r="R3345" s="29" t="str">
        <f>_xlfn._xlws.FILTER(辅助信息!D:D,辅助信息!E:E=B3345)</f>
        <v>五冶建设龙泉芙蓉花语项目</v>
      </c>
    </row>
    <row r="3346" hidden="1" spans="1:18">
      <c r="A3346" s="102">
        <v>45909</v>
      </c>
      <c r="B3346" s="40" t="s">
        <v>169</v>
      </c>
      <c r="C3346" s="72">
        <v>45909</v>
      </c>
      <c r="D3346" s="40" t="str">
        <f>VLOOKUP(B3346,辅助信息!E:K,7,FALSE)</f>
        <v>JWDDCD2025051800044</v>
      </c>
      <c r="E3346" s="40" t="str">
        <f>VLOOKUP(F3346,辅助信息!A:B,2,FALSE)</f>
        <v>螺纹钢</v>
      </c>
      <c r="F3346" s="40" t="s">
        <v>28</v>
      </c>
      <c r="G3346" s="36">
        <v>27</v>
      </c>
      <c r="H3346" s="136">
        <f>IF(SUMIFS('[1]2025年已发货'!$E:$E,'[1]2025年已发货'!$F:$F,C3346,'[1]2025年已发货'!$C:$C,F3346,'[1]2025年已发货'!$G:$G,I3346,'[1]2025年已发货'!$H:$H,J3346)=0,"未发货",SUMIFS('[1]2025年已发货'!$E:$E,'[1]2025年已发货'!$F:$F,C3346,'[1]2025年已发货'!$C:$C,F3346,'[1]2025年已发货'!$G:$G,I3346,'[1]2025年已发货'!$H:$H,J3346))</f>
        <v>27</v>
      </c>
      <c r="I3346" s="40" t="str">
        <f>VLOOKUP(B3346,辅助信息!E:I,3,FALSE)</f>
        <v>(五冶建设龙泉芙蓉花语项目-1,3地块)龙泉驿区北川路双堰塘钓鱼东100米(北川路)</v>
      </c>
      <c r="J3346" s="40" t="str">
        <f>VLOOKUP(B3346,辅助信息!E:I,4,FALSE)</f>
        <v>祝斯阳</v>
      </c>
      <c r="K3346" s="40">
        <f>VLOOKUP(J3346,辅助信息!H:I,2,FALSE)</f>
        <v>15583590797</v>
      </c>
      <c r="L3346" s="111" t="str">
        <f>VLOOKUP(B3346,辅助信息!E:J,6,FALSE)</f>
        <v>联系实际收货人（祝斯阳15583590797）项目拒绝威钢发货！！！五冶建设送货单,6份材质书,锈货不收，项目名称：中冶成勘-成都安置房项目，装货前联系收货人核实到场规格,没提前告知进场规格现场不给予接收</v>
      </c>
      <c r="O3346" s="64" t="str">
        <f ca="1" t="shared" si="186"/>
        <v/>
      </c>
      <c r="P3346" s="64" t="str">
        <f ca="1" t="shared" si="187"/>
        <v/>
      </c>
      <c r="Q3346" s="29" t="str">
        <f>VLOOKUP(B3346,辅助信息!E:M,9,FALSE)</f>
        <v>ZTWM-CDGS-XS-2025-0073-五冶天府-成都怡心湖片区及龙泉驿医院等项目</v>
      </c>
      <c r="R3346" s="29" t="str">
        <f>_xlfn._xlws.FILTER(辅助信息!D:D,辅助信息!E:E=B3346)</f>
        <v>五冶建设龙泉芙蓉花语项目</v>
      </c>
    </row>
    <row r="3347" hidden="1" spans="1:18">
      <c r="A3347" s="102"/>
      <c r="B3347" s="40" t="s">
        <v>92</v>
      </c>
      <c r="C3347" s="72">
        <v>45910</v>
      </c>
      <c r="D3347" s="40" t="str">
        <f>VLOOKUP(B3347,辅助信息!E:K,7,FALSE)</f>
        <v>JWDDCD2025051800046</v>
      </c>
      <c r="E3347" s="40" t="str">
        <f>VLOOKUP(F3347,辅助信息!A:B,2,FALSE)</f>
        <v>高线</v>
      </c>
      <c r="F3347" s="40" t="s">
        <v>57</v>
      </c>
      <c r="G3347" s="36">
        <v>2.5</v>
      </c>
      <c r="H3347" s="136">
        <f>IF(SUMIFS('[1]2025年已发货'!$E:$E,'[1]2025年已发货'!$F:$F,C3347,'[1]2025年已发货'!$C:$C,F3347,'[1]2025年已发货'!$G:$G,I3347,'[1]2025年已发货'!$H:$H,J3347)=0,"未发货",SUMIFS('[1]2025年已发货'!$E:$E,'[1]2025年已发货'!$F:$F,C3347,'[1]2025年已发货'!$C:$C,F3347,'[1]2025年已发货'!$G:$G,I3347,'[1]2025年已发货'!$H:$H,J3347))</f>
        <v>2.5</v>
      </c>
      <c r="I3347" s="40" t="str">
        <f>VLOOKUP(B3347,辅助信息!E:I,3,FALSE)</f>
        <v>（华西萌海科创农业生态谷）成都市简阳市白金山水库</v>
      </c>
      <c r="J3347" s="40" t="str">
        <f>VLOOKUP(B3347,辅助信息!E:I,4,FALSE)</f>
        <v>石清国</v>
      </c>
      <c r="K3347" s="40">
        <f>VLOOKUP(J3347,辅助信息!H:I,2,FALSE)</f>
        <v>13458642015</v>
      </c>
      <c r="L3347" s="111" t="str">
        <f>VLOOKUP(B3347,辅助信息!E:J,6,FALSE)</f>
        <v>优先威钢,我方卸车,新老国标钢厂不加价可直发</v>
      </c>
      <c r="O3347" s="64" t="str">
        <f ca="1" t="shared" si="186"/>
        <v/>
      </c>
      <c r="P3347" s="64" t="str">
        <f ca="1" t="shared" si="187"/>
        <v/>
      </c>
      <c r="Q3347" s="29" t="str">
        <f>VLOOKUP(B3347,辅助信息!E:M,9,FALSE)</f>
        <v>ZTWM-CDGS-XS-2024-0092-华西-萌海科创农业生态谷</v>
      </c>
      <c r="R3347" s="29" t="str">
        <f>_xlfn._xlws.FILTER(辅助信息!D:D,辅助信息!E:E=B3347)</f>
        <v>华西萌海-科创农业生态谷</v>
      </c>
    </row>
    <row r="3348" hidden="1" spans="2:18">
      <c r="B3348" s="40" t="s">
        <v>92</v>
      </c>
      <c r="C3348" s="72">
        <v>45910</v>
      </c>
      <c r="D3348" s="40" t="str">
        <f>VLOOKUP(B3348,辅助信息!E:K,7,FALSE)</f>
        <v>JWDDCD2025051800046</v>
      </c>
      <c r="E3348" s="40" t="str">
        <f>VLOOKUP(F3348,辅助信息!A:B,2,FALSE)</f>
        <v>盘螺</v>
      </c>
      <c r="F3348" s="40" t="s">
        <v>40</v>
      </c>
      <c r="G3348" s="36">
        <v>18</v>
      </c>
      <c r="H3348" s="136">
        <f>IF(SUMIFS('[1]2025年已发货'!$E:$E,'[1]2025年已发货'!$F:$F,C3348,'[1]2025年已发货'!$C:$C,F3348,'[1]2025年已发货'!$G:$G,I3348,'[1]2025年已发货'!$H:$H,J3348)=0,"未发货",SUMIFS('[1]2025年已发货'!$E:$E,'[1]2025年已发货'!$F:$F,C3348,'[1]2025年已发货'!$C:$C,F3348,'[1]2025年已发货'!$G:$G,I3348,'[1]2025年已发货'!$H:$H,J3348))</f>
        <v>18</v>
      </c>
      <c r="I3348" s="40" t="str">
        <f>VLOOKUP(B3348,辅助信息!E:I,3,FALSE)</f>
        <v>（华西萌海科创农业生态谷）成都市简阳市白金山水库</v>
      </c>
      <c r="J3348" s="40" t="str">
        <f>VLOOKUP(B3348,辅助信息!E:I,4,FALSE)</f>
        <v>石清国</v>
      </c>
      <c r="K3348" s="40">
        <f>VLOOKUP(J3348,辅助信息!H:I,2,FALSE)</f>
        <v>13458642015</v>
      </c>
      <c r="L3348" s="111" t="str">
        <f>VLOOKUP(B3348,辅助信息!E:J,6,FALSE)</f>
        <v>优先威钢,我方卸车,新老国标钢厂不加价可直发</v>
      </c>
      <c r="M3348" s="93">
        <v>45912</v>
      </c>
      <c r="O3348" s="64">
        <f ca="1" t="shared" si="186"/>
        <v>0</v>
      </c>
      <c r="P3348" s="64">
        <f ca="1" t="shared" si="187"/>
        <v>59</v>
      </c>
      <c r="Q3348" s="29" t="str">
        <f>VLOOKUP(B3348,辅助信息!E:M,9,FALSE)</f>
        <v>ZTWM-CDGS-XS-2024-0092-华西-萌海科创农业生态谷</v>
      </c>
      <c r="R3348" s="29" t="str">
        <f>_xlfn._xlws.FILTER(辅助信息!D:D,辅助信息!E:E=B3348)</f>
        <v>华西萌海-科创农业生态谷</v>
      </c>
    </row>
    <row r="3349" hidden="1" spans="2:18">
      <c r="B3349" s="40" t="s">
        <v>92</v>
      </c>
      <c r="C3349" s="72">
        <v>45910</v>
      </c>
      <c r="D3349" s="40" t="str">
        <f>VLOOKUP(B3349,辅助信息!E:K,7,FALSE)</f>
        <v>JWDDCD2025051800046</v>
      </c>
      <c r="E3349" s="40" t="str">
        <f>VLOOKUP(F3349,辅助信息!A:B,2,FALSE)</f>
        <v>盘螺</v>
      </c>
      <c r="F3349" s="40" t="s">
        <v>41</v>
      </c>
      <c r="G3349" s="36">
        <v>6</v>
      </c>
      <c r="H3349" s="136">
        <f>IF(SUMIFS('[1]2025年已发货'!$E:$E,'[1]2025年已发货'!$F:$F,C3349,'[1]2025年已发货'!$C:$C,F3349,'[1]2025年已发货'!$G:$G,I3349,'[1]2025年已发货'!$H:$H,J3349)=0,"未发货",SUMIFS('[1]2025年已发货'!$E:$E,'[1]2025年已发货'!$F:$F,C3349,'[1]2025年已发货'!$C:$C,F3349,'[1]2025年已发货'!$G:$G,I3349,'[1]2025年已发货'!$H:$H,J3349))</f>
        <v>6</v>
      </c>
      <c r="I3349" s="40" t="str">
        <f>VLOOKUP(B3349,辅助信息!E:I,3,FALSE)</f>
        <v>（华西萌海科创农业生态谷）成都市简阳市白金山水库</v>
      </c>
      <c r="J3349" s="40" t="str">
        <f>VLOOKUP(B3349,辅助信息!E:I,4,FALSE)</f>
        <v>石清国</v>
      </c>
      <c r="K3349" s="40">
        <f>VLOOKUP(J3349,辅助信息!H:I,2,FALSE)</f>
        <v>13458642015</v>
      </c>
      <c r="L3349" s="111" t="str">
        <f>VLOOKUP(B3349,辅助信息!E:J,6,FALSE)</f>
        <v>优先威钢,我方卸车,新老国标钢厂不加价可直发</v>
      </c>
      <c r="M3349" s="93">
        <v>45912</v>
      </c>
      <c r="O3349" s="64">
        <f ca="1" t="shared" si="186"/>
        <v>0</v>
      </c>
      <c r="P3349" s="64">
        <f ca="1" t="shared" si="187"/>
        <v>59</v>
      </c>
      <c r="Q3349" s="29" t="str">
        <f>VLOOKUP(B3349,辅助信息!E:M,9,FALSE)</f>
        <v>ZTWM-CDGS-XS-2024-0092-华西-萌海科创农业生态谷</v>
      </c>
      <c r="R3349" s="29" t="str">
        <f>_xlfn._xlws.FILTER(辅助信息!D:D,辅助信息!E:E=B3349)</f>
        <v>华西萌海-科创农业生态谷</v>
      </c>
    </row>
    <row r="3350" hidden="1" spans="2:18">
      <c r="B3350" s="40" t="s">
        <v>92</v>
      </c>
      <c r="C3350" s="72">
        <v>45910</v>
      </c>
      <c r="D3350" s="40" t="str">
        <f>VLOOKUP(B3350,辅助信息!E:K,7,FALSE)</f>
        <v>JWDDCD2025051800046</v>
      </c>
      <c r="E3350" s="40" t="str">
        <f>VLOOKUP(F3350,辅助信息!A:B,2,FALSE)</f>
        <v>螺纹钢</v>
      </c>
      <c r="F3350" s="40" t="s">
        <v>65</v>
      </c>
      <c r="G3350" s="36">
        <v>5</v>
      </c>
      <c r="H3350" s="136">
        <f>IF(SUMIFS('[1]2025年已发货'!$E:$E,'[1]2025年已发货'!$F:$F,C3350,'[1]2025年已发货'!$C:$C,F3350,'[1]2025年已发货'!$G:$G,I3350,'[1]2025年已发货'!$H:$H,J3350)=0,"未发货",SUMIFS('[1]2025年已发货'!$E:$E,'[1]2025年已发货'!$F:$F,C3350,'[1]2025年已发货'!$C:$C,F3350,'[1]2025年已发货'!$G:$G,I3350,'[1]2025年已发货'!$H:$H,J3350))</f>
        <v>5</v>
      </c>
      <c r="I3350" s="40" t="str">
        <f>VLOOKUP(B3350,辅助信息!E:I,3,FALSE)</f>
        <v>（华西萌海科创农业生态谷）成都市简阳市白金山水库</v>
      </c>
      <c r="J3350" s="40" t="str">
        <f>VLOOKUP(B3350,辅助信息!E:I,4,FALSE)</f>
        <v>石清国</v>
      </c>
      <c r="K3350" s="40">
        <f>VLOOKUP(J3350,辅助信息!H:I,2,FALSE)</f>
        <v>13458642015</v>
      </c>
      <c r="L3350" s="111" t="str">
        <f>VLOOKUP(B3350,辅助信息!E:J,6,FALSE)</f>
        <v>优先威钢,我方卸车,新老国标钢厂不加价可直发</v>
      </c>
      <c r="M3350" s="93">
        <v>45912</v>
      </c>
      <c r="O3350" s="64">
        <f ca="1" t="shared" si="186"/>
        <v>0</v>
      </c>
      <c r="P3350" s="64">
        <f ca="1" t="shared" si="187"/>
        <v>59</v>
      </c>
      <c r="Q3350" s="29" t="str">
        <f>VLOOKUP(B3350,辅助信息!E:M,9,FALSE)</f>
        <v>ZTWM-CDGS-XS-2024-0092-华西-萌海科创农业生态谷</v>
      </c>
      <c r="R3350" s="29" t="str">
        <f>_xlfn._xlws.FILTER(辅助信息!D:D,辅助信息!E:E=B3350)</f>
        <v>华西萌海-科创农业生态谷</v>
      </c>
    </row>
    <row r="3351" hidden="1" spans="2:18">
      <c r="B3351" s="40" t="s">
        <v>92</v>
      </c>
      <c r="C3351" s="72">
        <v>45910</v>
      </c>
      <c r="D3351" s="40" t="str">
        <f>VLOOKUP(B3351,辅助信息!E:K,7,FALSE)</f>
        <v>JWDDCD2025051800046</v>
      </c>
      <c r="E3351" s="40" t="str">
        <f>VLOOKUP(F3351,辅助信息!A:B,2,FALSE)</f>
        <v>螺纹钢</v>
      </c>
      <c r="F3351" s="40" t="s">
        <v>21</v>
      </c>
      <c r="G3351" s="36">
        <v>3</v>
      </c>
      <c r="H3351" s="136">
        <f>IF(SUMIFS('[1]2025年已发货'!$E:$E,'[1]2025年已发货'!$F:$F,C3351,'[1]2025年已发货'!$C:$C,F3351,'[1]2025年已发货'!$G:$G,I3351,'[1]2025年已发货'!$H:$H,J3351)=0,"未发货",SUMIFS('[1]2025年已发货'!$E:$E,'[1]2025年已发货'!$F:$F,C3351,'[1]2025年已发货'!$C:$C,F3351,'[1]2025年已发货'!$G:$G,I3351,'[1]2025年已发货'!$H:$H,J3351))</f>
        <v>3</v>
      </c>
      <c r="I3351" s="40" t="str">
        <f>VLOOKUP(B3351,辅助信息!E:I,3,FALSE)</f>
        <v>（华西萌海科创农业生态谷）成都市简阳市白金山水库</v>
      </c>
      <c r="J3351" s="40" t="str">
        <f>VLOOKUP(B3351,辅助信息!E:I,4,FALSE)</f>
        <v>石清国</v>
      </c>
      <c r="K3351" s="40">
        <f>VLOOKUP(J3351,辅助信息!H:I,2,FALSE)</f>
        <v>13458642015</v>
      </c>
      <c r="L3351" s="111" t="str">
        <f>VLOOKUP(B3351,辅助信息!E:J,6,FALSE)</f>
        <v>优先威钢,我方卸车,新老国标钢厂不加价可直发</v>
      </c>
      <c r="M3351" s="93">
        <v>45912</v>
      </c>
      <c r="O3351" s="64">
        <f ca="1" t="shared" si="186"/>
        <v>0</v>
      </c>
      <c r="P3351" s="64">
        <f ca="1" t="shared" si="187"/>
        <v>59</v>
      </c>
      <c r="Q3351" s="29" t="str">
        <f>VLOOKUP(B3351,辅助信息!E:M,9,FALSE)</f>
        <v>ZTWM-CDGS-XS-2024-0092-华西-萌海科创农业生态谷</v>
      </c>
      <c r="R3351" s="29" t="str">
        <f>_xlfn._xlws.FILTER(辅助信息!D:D,辅助信息!E:E=B3351)</f>
        <v>华西萌海-科创农业生态谷</v>
      </c>
    </row>
    <row r="3352" hidden="1" spans="2:18">
      <c r="B3352" s="40" t="s">
        <v>92</v>
      </c>
      <c r="C3352" s="72">
        <v>45910</v>
      </c>
      <c r="D3352" s="40" t="str">
        <f>VLOOKUP(B3352,辅助信息!E:K,7,FALSE)</f>
        <v>JWDDCD2025051800046</v>
      </c>
      <c r="E3352" s="40" t="str">
        <f>VLOOKUP(F3352,辅助信息!A:B,2,FALSE)</f>
        <v>螺纹钢</v>
      </c>
      <c r="F3352" s="40" t="s">
        <v>58</v>
      </c>
      <c r="G3352" s="36">
        <v>6</v>
      </c>
      <c r="H3352" s="136">
        <f>IF(SUMIFS('[1]2025年已发货'!$E:$E,'[1]2025年已发货'!$F:$F,C3352,'[1]2025年已发货'!$C:$C,F3352,'[1]2025年已发货'!$G:$G,I3352,'[1]2025年已发货'!$H:$H,J3352)=0,"未发货",SUMIFS('[1]2025年已发货'!$E:$E,'[1]2025年已发货'!$F:$F,C3352,'[1]2025年已发货'!$C:$C,F3352,'[1]2025年已发货'!$G:$G,I3352,'[1]2025年已发货'!$H:$H,J3352))</f>
        <v>6</v>
      </c>
      <c r="I3352" s="40" t="str">
        <f>VLOOKUP(B3352,辅助信息!E:I,3,FALSE)</f>
        <v>（华西萌海科创农业生态谷）成都市简阳市白金山水库</v>
      </c>
      <c r="J3352" s="40" t="str">
        <f>VLOOKUP(B3352,辅助信息!E:I,4,FALSE)</f>
        <v>石清国</v>
      </c>
      <c r="K3352" s="40">
        <f>VLOOKUP(J3352,辅助信息!H:I,2,FALSE)</f>
        <v>13458642015</v>
      </c>
      <c r="L3352" s="111" t="str">
        <f>VLOOKUP(B3352,辅助信息!E:J,6,FALSE)</f>
        <v>优先威钢,我方卸车,新老国标钢厂不加价可直发</v>
      </c>
      <c r="M3352" s="93">
        <v>45912</v>
      </c>
      <c r="O3352" s="64">
        <f ca="1" t="shared" si="186"/>
        <v>0</v>
      </c>
      <c r="P3352" s="64">
        <f ca="1" t="shared" si="187"/>
        <v>59</v>
      </c>
      <c r="Q3352" s="29" t="str">
        <f>VLOOKUP(B3352,辅助信息!E:M,9,FALSE)</f>
        <v>ZTWM-CDGS-XS-2024-0092-华西-萌海科创农业生态谷</v>
      </c>
      <c r="R3352" s="29" t="str">
        <f>_xlfn._xlws.FILTER(辅助信息!D:D,辅助信息!E:E=B3352)</f>
        <v>华西萌海-科创农业生态谷</v>
      </c>
    </row>
    <row r="3353" hidden="1" spans="2:18">
      <c r="B3353" s="40" t="s">
        <v>92</v>
      </c>
      <c r="C3353" s="72">
        <v>45910</v>
      </c>
      <c r="D3353" s="40" t="str">
        <f>VLOOKUP(B3353,辅助信息!E:K,7,FALSE)</f>
        <v>JWDDCD2025051800046</v>
      </c>
      <c r="E3353" s="40" t="str">
        <f>VLOOKUP(F3353,辅助信息!A:B,2,FALSE)</f>
        <v>螺纹钢</v>
      </c>
      <c r="F3353" s="40" t="s">
        <v>22</v>
      </c>
      <c r="G3353" s="36">
        <v>28</v>
      </c>
      <c r="H3353" s="136">
        <f>IF(SUMIFS('[1]2025年已发货'!$E:$E,'[1]2025年已发货'!$F:$F,C3353,'[1]2025年已发货'!$C:$C,F3353,'[1]2025年已发货'!$G:$G,I3353,'[1]2025年已发货'!$H:$H,J3353)=0,"未发货",SUMIFS('[1]2025年已发货'!$E:$E,'[1]2025年已发货'!$F:$F,C3353,'[1]2025年已发货'!$C:$C,F3353,'[1]2025年已发货'!$G:$G,I3353,'[1]2025年已发货'!$H:$H,J3353))</f>
        <v>28</v>
      </c>
      <c r="I3353" s="40" t="str">
        <f>VLOOKUP(B3353,辅助信息!E:I,3,FALSE)</f>
        <v>（华西萌海科创农业生态谷）成都市简阳市白金山水库</v>
      </c>
      <c r="J3353" s="40" t="str">
        <f>VLOOKUP(B3353,辅助信息!E:I,4,FALSE)</f>
        <v>石清国</v>
      </c>
      <c r="K3353" s="40">
        <f>VLOOKUP(J3353,辅助信息!H:I,2,FALSE)</f>
        <v>13458642015</v>
      </c>
      <c r="L3353" s="111" t="str">
        <f>VLOOKUP(B3353,辅助信息!E:J,6,FALSE)</f>
        <v>优先威钢,我方卸车,新老国标钢厂不加价可直发</v>
      </c>
      <c r="M3353" s="93">
        <v>45912</v>
      </c>
      <c r="O3353" s="64">
        <f ca="1" t="shared" si="186"/>
        <v>0</v>
      </c>
      <c r="P3353" s="64">
        <f ca="1" t="shared" si="187"/>
        <v>59</v>
      </c>
      <c r="Q3353" s="29" t="str">
        <f>VLOOKUP(B3353,辅助信息!E:M,9,FALSE)</f>
        <v>ZTWM-CDGS-XS-2024-0092-华西-萌海科创农业生态谷</v>
      </c>
      <c r="R3353" s="29" t="str">
        <f>_xlfn._xlws.FILTER(辅助信息!D:D,辅助信息!E:E=B3353)</f>
        <v>华西萌海-科创农业生态谷</v>
      </c>
    </row>
    <row r="3354" hidden="1" spans="2:18">
      <c r="B3354" s="40" t="s">
        <v>186</v>
      </c>
      <c r="C3354" s="72">
        <v>45909</v>
      </c>
      <c r="D3354" s="40" t="str">
        <f>VLOOKUP(B3354,辅助信息!E:K,7,FALSE)</f>
        <v>JWDDCD2025072900123</v>
      </c>
      <c r="E3354" s="40" t="str">
        <f>VLOOKUP(F3354,辅助信息!A:B,2,FALSE)</f>
        <v>螺纹钢</v>
      </c>
      <c r="F3354" s="40" t="s">
        <v>76</v>
      </c>
      <c r="G3354" s="36">
        <v>10</v>
      </c>
      <c r="H3354" s="136" t="str">
        <f>IF(SUMIFS('[1]2025年已发货'!$E:$E,'[1]2025年已发货'!$F:$F,C3354,'[1]2025年已发货'!$C:$C,F3354,'[1]2025年已发货'!$G:$G,I3354,'[1]2025年已发货'!$H:$H,J3354)=0,"未发货",SUMIFS('[1]2025年已发货'!$E:$E,'[1]2025年已发货'!$F:$F,C3354,'[1]2025年已发货'!$C:$C,F3354,'[1]2025年已发货'!$G:$G,I3354,'[1]2025年已发货'!$H:$H,J3354))</f>
        <v>未发货</v>
      </c>
      <c r="I3354" s="40" t="str">
        <f>VLOOKUP(B3354,辅助信息!E:I,3,FALSE)</f>
        <v>(乐山市校地共建产教融合基地建设项目二标段)四川省乐山市市中区苏稽镇</v>
      </c>
      <c r="J3354" s="40" t="str">
        <f>VLOOKUP(B3354,辅助信息!E:I,4,FALSE)</f>
        <v>彭江涛</v>
      </c>
      <c r="K3354" s="40">
        <f>VLOOKUP(J3354,辅助信息!H:I,2,FALSE)</f>
        <v>13990276572</v>
      </c>
      <c r="L3354" s="111" t="str">
        <f>VLOOKUP(B3354,辅助信息!E:J,6,FALSE)</f>
        <v>联系实际收货人（彭江涛13990276572）现场要求炉批号控制2个以下，超2个不给予签收。提前联系到场规格及数量</v>
      </c>
      <c r="O3354" s="64" t="str">
        <f ca="1" t="shared" si="186"/>
        <v/>
      </c>
      <c r="P3354" s="64" t="str">
        <f ca="1" t="shared" si="187"/>
        <v/>
      </c>
      <c r="Q3354" s="29" t="str">
        <f>VLOOKUP(B3354,辅助信息!E:M,9,FALSE)</f>
        <v>ZTWM-CDGS-XS-2025-0126-四川机司-乐山市校地共建产教融合基地配套设施项目施工二标段钢筋采购合同</v>
      </c>
      <c r="R3354" s="29" t="str">
        <f>_xlfn._xlws.FILTER(辅助信息!D:D,辅助信息!E:E=B3354)</f>
        <v>乐山市校地共建产教融合基地建设项目</v>
      </c>
    </row>
    <row r="3355" hidden="1" spans="2:18">
      <c r="B3355" s="40" t="s">
        <v>186</v>
      </c>
      <c r="C3355" s="72">
        <v>45909</v>
      </c>
      <c r="D3355" s="40" t="str">
        <f>VLOOKUP(B3355,辅助信息!E:K,7,FALSE)</f>
        <v>JWDDCD2025072900123</v>
      </c>
      <c r="E3355" s="40" t="str">
        <f>VLOOKUP(F3355,辅助信息!A:B,2,FALSE)</f>
        <v>螺纹钢</v>
      </c>
      <c r="F3355" s="40" t="s">
        <v>90</v>
      </c>
      <c r="G3355" s="36">
        <v>25</v>
      </c>
      <c r="H3355" s="136" t="str">
        <f>IF(SUMIFS('[1]2025年已发货'!$E:$E,'[1]2025年已发货'!$F:$F,C3355,'[1]2025年已发货'!$C:$C,F3355,'[1]2025年已发货'!$G:$G,I3355,'[1]2025年已发货'!$H:$H,J3355)=0,"未发货",SUMIFS('[1]2025年已发货'!$E:$E,'[1]2025年已发货'!$F:$F,C3355,'[1]2025年已发货'!$C:$C,F3355,'[1]2025年已发货'!$G:$G,I3355,'[1]2025年已发货'!$H:$H,J3355))</f>
        <v>未发货</v>
      </c>
      <c r="I3355" s="40" t="str">
        <f>VLOOKUP(B3355,辅助信息!E:I,3,FALSE)</f>
        <v>(乐山市校地共建产教融合基地建设项目二标段)四川省乐山市市中区苏稽镇</v>
      </c>
      <c r="J3355" s="40" t="str">
        <f>VLOOKUP(B3355,辅助信息!E:I,4,FALSE)</f>
        <v>彭江涛</v>
      </c>
      <c r="K3355" s="40">
        <f>VLOOKUP(J3355,辅助信息!H:I,2,FALSE)</f>
        <v>13990276572</v>
      </c>
      <c r="L3355" s="111" t="str">
        <f>VLOOKUP(B3355,辅助信息!E:J,6,FALSE)</f>
        <v>联系实际收货人（彭江涛13990276572）现场要求炉批号控制2个以下，超2个不给予签收。提前联系到场规格及数量</v>
      </c>
      <c r="O3355" s="64" t="str">
        <f ca="1" t="shared" si="186"/>
        <v/>
      </c>
      <c r="P3355" s="64" t="str">
        <f ca="1" t="shared" si="187"/>
        <v/>
      </c>
      <c r="Q3355" s="29" t="str">
        <f>VLOOKUP(B3355,辅助信息!E:M,9,FALSE)</f>
        <v>ZTWM-CDGS-XS-2025-0126-四川机司-乐山市校地共建产教融合基地配套设施项目施工二标段钢筋采购合同</v>
      </c>
      <c r="R3355" s="29" t="str">
        <f>_xlfn._xlws.FILTER(辅助信息!D:D,辅助信息!E:E=B3355)</f>
        <v>乐山市校地共建产教融合基地建设项目</v>
      </c>
    </row>
    <row r="3356" hidden="1" spans="2:18">
      <c r="B3356" s="40" t="s">
        <v>186</v>
      </c>
      <c r="C3356" s="72">
        <v>45909</v>
      </c>
      <c r="D3356" s="40" t="str">
        <f>VLOOKUP(B3356,辅助信息!E:K,7,FALSE)</f>
        <v>JWDDCD2025072900123</v>
      </c>
      <c r="E3356" s="40" t="str">
        <f>VLOOKUP(F3356,辅助信息!A:B,2,FALSE)</f>
        <v>螺纹钢</v>
      </c>
      <c r="F3356" s="40" t="s">
        <v>130</v>
      </c>
      <c r="G3356" s="36">
        <v>15</v>
      </c>
      <c r="H3356" s="136" t="str">
        <f>IF(SUMIFS('[1]2025年已发货'!$E:$E,'[1]2025年已发货'!$F:$F,C3356,'[1]2025年已发货'!$C:$C,F3356,'[1]2025年已发货'!$G:$G,I3356,'[1]2025年已发货'!$H:$H,J3356)=0,"未发货",SUMIFS('[1]2025年已发货'!$E:$E,'[1]2025年已发货'!$F:$F,C3356,'[1]2025年已发货'!$C:$C,F3356,'[1]2025年已发货'!$G:$G,I3356,'[1]2025年已发货'!$H:$H,J3356))</f>
        <v>未发货</v>
      </c>
      <c r="I3356" s="40" t="str">
        <f>VLOOKUP(B3356,辅助信息!E:I,3,FALSE)</f>
        <v>(乐山市校地共建产教融合基地建设项目二标段)四川省乐山市市中区苏稽镇</v>
      </c>
      <c r="J3356" s="40" t="str">
        <f>VLOOKUP(B3356,辅助信息!E:I,4,FALSE)</f>
        <v>彭江涛</v>
      </c>
      <c r="K3356" s="40">
        <f>VLOOKUP(J3356,辅助信息!H:I,2,FALSE)</f>
        <v>13990276572</v>
      </c>
      <c r="L3356" s="111" t="str">
        <f>VLOOKUP(B3356,辅助信息!E:J,6,FALSE)</f>
        <v>联系实际收货人（彭江涛13990276572）现场要求炉批号控制2个以下，超2个不给予签收。提前联系到场规格及数量</v>
      </c>
      <c r="O3356" s="64" t="str">
        <f ca="1" t="shared" si="186"/>
        <v/>
      </c>
      <c r="P3356" s="64" t="str">
        <f ca="1" t="shared" si="187"/>
        <v/>
      </c>
      <c r="Q3356" s="29" t="str">
        <f>VLOOKUP(B3356,辅助信息!E:M,9,FALSE)</f>
        <v>ZTWM-CDGS-XS-2025-0126-四川机司-乐山市校地共建产教融合基地配套设施项目施工二标段钢筋采购合同</v>
      </c>
      <c r="R3356" s="29" t="str">
        <f>_xlfn._xlws.FILTER(辅助信息!D:D,辅助信息!E:E=B3356)</f>
        <v>乐山市校地共建产教融合基地建设项目</v>
      </c>
    </row>
    <row r="3357" hidden="1" spans="2:18">
      <c r="B3357" s="40" t="s">
        <v>186</v>
      </c>
      <c r="C3357" s="72">
        <v>45909</v>
      </c>
      <c r="D3357" s="40" t="str">
        <f>VLOOKUP(B3357,辅助信息!E:K,7,FALSE)</f>
        <v>JWDDCD2025072900123</v>
      </c>
      <c r="E3357" s="40" t="str">
        <f>VLOOKUP(F3357,辅助信息!A:B,2,FALSE)</f>
        <v>螺纹钢</v>
      </c>
      <c r="F3357" s="40" t="s">
        <v>138</v>
      </c>
      <c r="G3357" s="36">
        <v>10</v>
      </c>
      <c r="H3357" s="136" t="str">
        <f>IF(SUMIFS('[1]2025年已发货'!$E:$E,'[1]2025年已发货'!$F:$F,C3357,'[1]2025年已发货'!$C:$C,F3357,'[1]2025年已发货'!$G:$G,I3357,'[1]2025年已发货'!$H:$H,J3357)=0,"未发货",SUMIFS('[1]2025年已发货'!$E:$E,'[1]2025年已发货'!$F:$F,C3357,'[1]2025年已发货'!$C:$C,F3357,'[1]2025年已发货'!$G:$G,I3357,'[1]2025年已发货'!$H:$H,J3357))</f>
        <v>未发货</v>
      </c>
      <c r="I3357" s="40" t="str">
        <f>VLOOKUP(B3357,辅助信息!E:I,3,FALSE)</f>
        <v>(乐山市校地共建产教融合基地建设项目二标段)四川省乐山市市中区苏稽镇</v>
      </c>
      <c r="J3357" s="40" t="str">
        <f>VLOOKUP(B3357,辅助信息!E:I,4,FALSE)</f>
        <v>彭江涛</v>
      </c>
      <c r="K3357" s="40">
        <f>VLOOKUP(J3357,辅助信息!H:I,2,FALSE)</f>
        <v>13990276572</v>
      </c>
      <c r="L3357" s="111" t="str">
        <f>VLOOKUP(B3357,辅助信息!E:J,6,FALSE)</f>
        <v>联系实际收货人（彭江涛13990276572）现场要求炉批号控制2个以下，超2个不给予签收。提前联系到场规格及数量</v>
      </c>
      <c r="O3357" s="64" t="str">
        <f ca="1" t="shared" si="186"/>
        <v/>
      </c>
      <c r="P3357" s="64" t="str">
        <f ca="1" t="shared" si="187"/>
        <v/>
      </c>
      <c r="Q3357" s="29" t="str">
        <f>VLOOKUP(B3357,辅助信息!E:M,9,FALSE)</f>
        <v>ZTWM-CDGS-XS-2025-0126-四川机司-乐山市校地共建产教融合基地配套设施项目施工二标段钢筋采购合同</v>
      </c>
      <c r="R3357" s="29" t="str">
        <f>_xlfn._xlws.FILTER(辅助信息!D:D,辅助信息!E:E=B3357)</f>
        <v>乐山市校地共建产教融合基地建设项目</v>
      </c>
    </row>
    <row r="3358" hidden="1" spans="2:18">
      <c r="B3358" s="40" t="s">
        <v>186</v>
      </c>
      <c r="C3358" s="72">
        <v>45909</v>
      </c>
      <c r="D3358" s="40" t="str">
        <f>VLOOKUP(B3358,辅助信息!E:K,7,FALSE)</f>
        <v>JWDDCD2025072900123</v>
      </c>
      <c r="E3358" s="40" t="str">
        <f>VLOOKUP(F3358,辅助信息!A:B,2,FALSE)</f>
        <v>螺纹钢</v>
      </c>
      <c r="F3358" s="40" t="s">
        <v>91</v>
      </c>
      <c r="G3358" s="36">
        <v>10</v>
      </c>
      <c r="H3358" s="136" t="str">
        <f>IF(SUMIFS('[1]2025年已发货'!$E:$E,'[1]2025年已发货'!$F:$F,C3358,'[1]2025年已发货'!$C:$C,F3358,'[1]2025年已发货'!$G:$G,I3358,'[1]2025年已发货'!$H:$H,J3358)=0,"未发货",SUMIFS('[1]2025年已发货'!$E:$E,'[1]2025年已发货'!$F:$F,C3358,'[1]2025年已发货'!$C:$C,F3358,'[1]2025年已发货'!$G:$G,I3358,'[1]2025年已发货'!$H:$H,J3358))</f>
        <v>未发货</v>
      </c>
      <c r="I3358" s="40" t="str">
        <f>VLOOKUP(B3358,辅助信息!E:I,3,FALSE)</f>
        <v>(乐山市校地共建产教融合基地建设项目二标段)四川省乐山市市中区苏稽镇</v>
      </c>
      <c r="J3358" s="40" t="str">
        <f>VLOOKUP(B3358,辅助信息!E:I,4,FALSE)</f>
        <v>彭江涛</v>
      </c>
      <c r="K3358" s="40">
        <f>VLOOKUP(J3358,辅助信息!H:I,2,FALSE)</f>
        <v>13990276572</v>
      </c>
      <c r="L3358" s="111" t="str">
        <f>VLOOKUP(B3358,辅助信息!E:J,6,FALSE)</f>
        <v>联系实际收货人（彭江涛13990276572）现场要求炉批号控制2个以下，超2个不给予签收。提前联系到场规格及数量</v>
      </c>
      <c r="O3358" s="64" t="str">
        <f ca="1" t="shared" si="186"/>
        <v/>
      </c>
      <c r="P3358" s="64" t="str">
        <f ca="1" t="shared" si="187"/>
        <v/>
      </c>
      <c r="Q3358" s="29" t="str">
        <f>VLOOKUP(B3358,辅助信息!E:M,9,FALSE)</f>
        <v>ZTWM-CDGS-XS-2025-0126-四川机司-乐山市校地共建产教融合基地配套设施项目施工二标段钢筋采购合同</v>
      </c>
      <c r="R3358" s="29" t="str">
        <f>_xlfn._xlws.FILTER(辅助信息!D:D,辅助信息!E:E=B3358)</f>
        <v>乐山市校地共建产教融合基地建设项目</v>
      </c>
    </row>
    <row r="3359" hidden="1" spans="2:18">
      <c r="B3359" s="40" t="s">
        <v>81</v>
      </c>
      <c r="C3359" s="72">
        <v>45910</v>
      </c>
      <c r="D3359" s="40" t="str">
        <f>VLOOKUP(B3359,辅助信息!E:K,7,FALSE)</f>
        <v>JWDDCD2025060900080</v>
      </c>
      <c r="E3359" s="40" t="str">
        <f>VLOOKUP(F3359,辅助信息!A:B,2,FALSE)</f>
        <v>盘螺</v>
      </c>
      <c r="F3359" s="40" t="s">
        <v>49</v>
      </c>
      <c r="G3359" s="36">
        <v>4</v>
      </c>
      <c r="H3359" s="136">
        <f>IF(SUMIFS('[1]2025年已发货'!$E:$E,'[1]2025年已发货'!$F:$F,C3359,'[1]2025年已发货'!$C:$C,F3359,'[1]2025年已发货'!$G:$G,I3359,'[1]2025年已发货'!$H:$H,J3359)=0,"未发货",SUMIFS('[1]2025年已发货'!$E:$E,'[1]2025年已发货'!$F:$F,C3359,'[1]2025年已发货'!$C:$C,F3359,'[1]2025年已发货'!$G:$G,I3359,'[1]2025年已发货'!$H:$H,J3359))</f>
        <v>4</v>
      </c>
      <c r="I3359" s="40" t="str">
        <f>VLOOKUP(B3359,辅助信息!E:I,3,FALSE)</f>
        <v>（华西简阳西城嘉苑）四川省成都市简阳市简城街道高屋村</v>
      </c>
      <c r="J3359" s="40" t="str">
        <f>VLOOKUP(B3359,辅助信息!E:I,4,FALSE)</f>
        <v>张瀚镭</v>
      </c>
      <c r="K3359" s="40">
        <f>VLOOKUP(J3359,辅助信息!H:I,2,FALSE)</f>
        <v>15884666220</v>
      </c>
      <c r="L3359" s="111" t="str">
        <f>VLOOKUP(B3359,辅助信息!E:J,6,FALSE)</f>
        <v>现场禁止使用氢能源挂车！优先威钢发货,我方卸车,新老国标钢厂不加价可直发，因陕钢多次出现磅差，项目拒绝使用</v>
      </c>
      <c r="O3359" s="64" t="str">
        <f ca="1" t="shared" si="186"/>
        <v/>
      </c>
      <c r="P3359" s="64" t="str">
        <f ca="1" t="shared" si="187"/>
        <v/>
      </c>
      <c r="Q3359" s="29" t="str">
        <f>VLOOKUP(B3359,辅助信息!E:M,9,FALSE)</f>
        <v>ZTWM-CDGS-XS-2024-0030-华西集采-简州大道</v>
      </c>
      <c r="R3359" s="29" t="str">
        <f>_xlfn._xlws.FILTER(辅助信息!D:D,辅助信息!E:E=B3359)</f>
        <v>华西简阳西城嘉苑</v>
      </c>
    </row>
    <row r="3360" hidden="1" spans="2:18">
      <c r="B3360" s="40" t="s">
        <v>81</v>
      </c>
      <c r="C3360" s="72">
        <v>45910</v>
      </c>
      <c r="D3360" s="40" t="str">
        <f>VLOOKUP(B3360,辅助信息!E:K,7,FALSE)</f>
        <v>JWDDCD2025060900080</v>
      </c>
      <c r="E3360" s="40" t="str">
        <f>VLOOKUP(F3360,辅助信息!A:B,2,FALSE)</f>
        <v>盘螺</v>
      </c>
      <c r="F3360" s="40" t="s">
        <v>40</v>
      </c>
      <c r="G3360" s="36">
        <v>40</v>
      </c>
      <c r="H3360" s="136">
        <f>IF(SUMIFS('[1]2025年已发货'!$E:$E,'[1]2025年已发货'!$F:$F,C3360,'[1]2025年已发货'!$C:$C,F3360,'[1]2025年已发货'!$G:$G,I3360,'[1]2025年已发货'!$H:$H,J3360)=0,"未发货",SUMIFS('[1]2025年已发货'!$E:$E,'[1]2025年已发货'!$F:$F,C3360,'[1]2025年已发货'!$C:$C,F3360,'[1]2025年已发货'!$G:$G,I3360,'[1]2025年已发货'!$H:$H,J3360))</f>
        <v>40</v>
      </c>
      <c r="I3360" s="40" t="str">
        <f>VLOOKUP(B3360,辅助信息!E:I,3,FALSE)</f>
        <v>（华西简阳西城嘉苑）四川省成都市简阳市简城街道高屋村</v>
      </c>
      <c r="J3360" s="40" t="str">
        <f>VLOOKUP(B3360,辅助信息!E:I,4,FALSE)</f>
        <v>张瀚镭</v>
      </c>
      <c r="K3360" s="40">
        <f>VLOOKUP(J3360,辅助信息!H:I,2,FALSE)</f>
        <v>15884666220</v>
      </c>
      <c r="L3360" s="111" t="str">
        <f>VLOOKUP(B3360,辅助信息!E:J,6,FALSE)</f>
        <v>现场禁止使用氢能源挂车！优先威钢发货,我方卸车,新老国标钢厂不加价可直发，因陕钢多次出现磅差，项目拒绝使用</v>
      </c>
      <c r="O3360" s="64" t="str">
        <f ca="1" t="shared" ref="O3360:O3423" si="188">IF(OR(M3360="",N3360&lt;&gt;""),"",MAX(M3360-TODAY(),0))</f>
        <v/>
      </c>
      <c r="P3360" s="64" t="str">
        <f ca="1" t="shared" ref="P3360:P3423" si="189">IF(M3360="","",IF(N3360&lt;&gt;"",MAX(N3360-M3360,0),IF(TODAY()&gt;M3360,TODAY()-M3360,0)))</f>
        <v/>
      </c>
      <c r="Q3360" s="29" t="str">
        <f>VLOOKUP(B3360,辅助信息!E:M,9,FALSE)</f>
        <v>ZTWM-CDGS-XS-2024-0030-华西集采-简州大道</v>
      </c>
      <c r="R3360" s="29" t="str">
        <f>_xlfn._xlws.FILTER(辅助信息!D:D,辅助信息!E:E=B3360)</f>
        <v>华西简阳西城嘉苑</v>
      </c>
    </row>
    <row r="3361" hidden="1" spans="2:18">
      <c r="B3361" s="40" t="s">
        <v>81</v>
      </c>
      <c r="C3361" s="72">
        <v>45910</v>
      </c>
      <c r="D3361" s="40" t="str">
        <f>VLOOKUP(B3361,辅助信息!E:K,7,FALSE)</f>
        <v>JWDDCD2025060900080</v>
      </c>
      <c r="E3361" s="40" t="str">
        <f>VLOOKUP(F3361,辅助信息!A:B,2,FALSE)</f>
        <v>盘螺</v>
      </c>
      <c r="F3361" s="40" t="s">
        <v>41</v>
      </c>
      <c r="G3361" s="36">
        <v>20</v>
      </c>
      <c r="H3361" s="136">
        <f>IF(SUMIFS('[1]2025年已发货'!$E:$E,'[1]2025年已发货'!$F:$F,C3361,'[1]2025年已发货'!$C:$C,F3361,'[1]2025年已发货'!$G:$G,I3361,'[1]2025年已发货'!$H:$H,J3361)=0,"未发货",SUMIFS('[1]2025年已发货'!$E:$E,'[1]2025年已发货'!$F:$F,C3361,'[1]2025年已发货'!$C:$C,F3361,'[1]2025年已发货'!$G:$G,I3361,'[1]2025年已发货'!$H:$H,J3361))</f>
        <v>20</v>
      </c>
      <c r="I3361" s="40" t="str">
        <f>VLOOKUP(B3361,辅助信息!E:I,3,FALSE)</f>
        <v>（华西简阳西城嘉苑）四川省成都市简阳市简城街道高屋村</v>
      </c>
      <c r="J3361" s="40" t="str">
        <f>VLOOKUP(B3361,辅助信息!E:I,4,FALSE)</f>
        <v>张瀚镭</v>
      </c>
      <c r="K3361" s="40">
        <f>VLOOKUP(J3361,辅助信息!H:I,2,FALSE)</f>
        <v>15884666220</v>
      </c>
      <c r="L3361" s="111" t="str">
        <f>VLOOKUP(B3361,辅助信息!E:J,6,FALSE)</f>
        <v>现场禁止使用氢能源挂车！优先威钢发货,我方卸车,新老国标钢厂不加价可直发，因陕钢多次出现磅差，项目拒绝使用</v>
      </c>
      <c r="O3361" s="64" t="str">
        <f ca="1" t="shared" si="188"/>
        <v/>
      </c>
      <c r="P3361" s="64" t="str">
        <f ca="1" t="shared" si="189"/>
        <v/>
      </c>
      <c r="Q3361" s="29" t="str">
        <f>VLOOKUP(B3361,辅助信息!E:M,9,FALSE)</f>
        <v>ZTWM-CDGS-XS-2024-0030-华西集采-简州大道</v>
      </c>
      <c r="R3361" s="29" t="str">
        <f>_xlfn._xlws.FILTER(辅助信息!D:D,辅助信息!E:E=B3361)</f>
        <v>华西简阳西城嘉苑</v>
      </c>
    </row>
    <row r="3362" hidden="1" spans="2:18">
      <c r="B3362" s="40" t="s">
        <v>81</v>
      </c>
      <c r="C3362" s="72">
        <v>45910</v>
      </c>
      <c r="D3362" s="40" t="str">
        <f>VLOOKUP(B3362,辅助信息!E:K,7,FALSE)</f>
        <v>JWDDCD2025060900080</v>
      </c>
      <c r="E3362" s="40" t="str">
        <f>VLOOKUP(F3362,辅助信息!A:B,2,FALSE)</f>
        <v>盘螺</v>
      </c>
      <c r="F3362" s="40" t="s">
        <v>26</v>
      </c>
      <c r="G3362" s="36">
        <v>12</v>
      </c>
      <c r="H3362" s="136">
        <f>IF(SUMIFS('[1]2025年已发货'!$E:$E,'[1]2025年已发货'!$F:$F,C3362,'[1]2025年已发货'!$C:$C,F3362,'[1]2025年已发货'!$G:$G,I3362,'[1]2025年已发货'!$H:$H,J3362)=0,"未发货",SUMIFS('[1]2025年已发货'!$E:$E,'[1]2025年已发货'!$F:$F,C3362,'[1]2025年已发货'!$C:$C,F3362,'[1]2025年已发货'!$G:$G,I3362,'[1]2025年已发货'!$H:$H,J3362))</f>
        <v>12</v>
      </c>
      <c r="I3362" s="40" t="str">
        <f>VLOOKUP(B3362,辅助信息!E:I,3,FALSE)</f>
        <v>（华西简阳西城嘉苑）四川省成都市简阳市简城街道高屋村</v>
      </c>
      <c r="J3362" s="40" t="str">
        <f>VLOOKUP(B3362,辅助信息!E:I,4,FALSE)</f>
        <v>张瀚镭</v>
      </c>
      <c r="K3362" s="40">
        <f>VLOOKUP(J3362,辅助信息!H:I,2,FALSE)</f>
        <v>15884666220</v>
      </c>
      <c r="L3362" s="111" t="str">
        <f>VLOOKUP(B3362,辅助信息!E:J,6,FALSE)</f>
        <v>现场禁止使用氢能源挂车！优先威钢发货,我方卸车,新老国标钢厂不加价可直发，因陕钢多次出现磅差，项目拒绝使用</v>
      </c>
      <c r="O3362" s="64" t="str">
        <f ca="1" t="shared" si="188"/>
        <v/>
      </c>
      <c r="P3362" s="64" t="str">
        <f ca="1" t="shared" si="189"/>
        <v/>
      </c>
      <c r="Q3362" s="29" t="str">
        <f>VLOOKUP(B3362,辅助信息!E:M,9,FALSE)</f>
        <v>ZTWM-CDGS-XS-2024-0030-华西集采-简州大道</v>
      </c>
      <c r="R3362" s="29" t="str">
        <f>_xlfn._xlws.FILTER(辅助信息!D:D,辅助信息!E:E=B3362)</f>
        <v>华西简阳西城嘉苑</v>
      </c>
    </row>
    <row r="3363" hidden="1" spans="2:18">
      <c r="B3363" s="40" t="s">
        <v>81</v>
      </c>
      <c r="C3363" s="72">
        <v>45910</v>
      </c>
      <c r="D3363" s="40" t="str">
        <f>VLOOKUP(B3363,辅助信息!E:K,7,FALSE)</f>
        <v>JWDDCD2025060900080</v>
      </c>
      <c r="E3363" s="40" t="str">
        <f>VLOOKUP(F3363,辅助信息!A:B,2,FALSE)</f>
        <v>螺纹钢</v>
      </c>
      <c r="F3363" s="40" t="s">
        <v>19</v>
      </c>
      <c r="G3363" s="36">
        <v>10</v>
      </c>
      <c r="H3363" s="136">
        <f>IF(SUMIFS('[1]2025年已发货'!$E:$E,'[1]2025年已发货'!$F:$F,C3363,'[1]2025年已发货'!$C:$C,F3363,'[1]2025年已发货'!$G:$G,I3363,'[1]2025年已发货'!$H:$H,J3363)=0,"未发货",SUMIFS('[1]2025年已发货'!$E:$E,'[1]2025年已发货'!$F:$F,C3363,'[1]2025年已发货'!$C:$C,F3363,'[1]2025年已发货'!$G:$G,I3363,'[1]2025年已发货'!$H:$H,J3363))</f>
        <v>10</v>
      </c>
      <c r="I3363" s="40" t="str">
        <f>VLOOKUP(B3363,辅助信息!E:I,3,FALSE)</f>
        <v>（华西简阳西城嘉苑）四川省成都市简阳市简城街道高屋村</v>
      </c>
      <c r="J3363" s="40" t="str">
        <f>VLOOKUP(B3363,辅助信息!E:I,4,FALSE)</f>
        <v>张瀚镭</v>
      </c>
      <c r="K3363" s="40">
        <f>VLOOKUP(J3363,辅助信息!H:I,2,FALSE)</f>
        <v>15884666220</v>
      </c>
      <c r="L3363" s="111" t="str">
        <f>VLOOKUP(B3363,辅助信息!E:J,6,FALSE)</f>
        <v>现场禁止使用氢能源挂车！优先威钢发货,我方卸车,新老国标钢厂不加价可直发，因陕钢多次出现磅差，项目拒绝使用</v>
      </c>
      <c r="O3363" s="64" t="str">
        <f ca="1" t="shared" si="188"/>
        <v/>
      </c>
      <c r="P3363" s="64" t="str">
        <f ca="1" t="shared" si="189"/>
        <v/>
      </c>
      <c r="Q3363" s="29" t="str">
        <f>VLOOKUP(B3363,辅助信息!E:M,9,FALSE)</f>
        <v>ZTWM-CDGS-XS-2024-0030-华西集采-简州大道</v>
      </c>
      <c r="R3363" s="29" t="str">
        <f>_xlfn._xlws.FILTER(辅助信息!D:D,辅助信息!E:E=B3363)</f>
        <v>华西简阳西城嘉苑</v>
      </c>
    </row>
    <row r="3364" hidden="1" spans="2:18">
      <c r="B3364" s="40" t="s">
        <v>81</v>
      </c>
      <c r="C3364" s="72">
        <v>45910</v>
      </c>
      <c r="D3364" s="40" t="str">
        <f>VLOOKUP(B3364,辅助信息!E:K,7,FALSE)</f>
        <v>JWDDCD2025060900080</v>
      </c>
      <c r="E3364" s="40" t="str">
        <f>VLOOKUP(F3364,辅助信息!A:B,2,FALSE)</f>
        <v>螺纹钢</v>
      </c>
      <c r="F3364" s="40" t="s">
        <v>32</v>
      </c>
      <c r="G3364" s="36">
        <v>12</v>
      </c>
      <c r="H3364" s="136">
        <f>IF(SUMIFS('[1]2025年已发货'!$E:$E,'[1]2025年已发货'!$F:$F,C3364,'[1]2025年已发货'!$C:$C,F3364,'[1]2025年已发货'!$G:$G,I3364,'[1]2025年已发货'!$H:$H,J3364)=0,"未发货",SUMIFS('[1]2025年已发货'!$E:$E,'[1]2025年已发货'!$F:$F,C3364,'[1]2025年已发货'!$C:$C,F3364,'[1]2025年已发货'!$G:$G,I3364,'[1]2025年已发货'!$H:$H,J3364))</f>
        <v>12</v>
      </c>
      <c r="I3364" s="40" t="str">
        <f>VLOOKUP(B3364,辅助信息!E:I,3,FALSE)</f>
        <v>（华西简阳西城嘉苑）四川省成都市简阳市简城街道高屋村</v>
      </c>
      <c r="J3364" s="40" t="str">
        <f>VLOOKUP(B3364,辅助信息!E:I,4,FALSE)</f>
        <v>张瀚镭</v>
      </c>
      <c r="K3364" s="40">
        <f>VLOOKUP(J3364,辅助信息!H:I,2,FALSE)</f>
        <v>15884666220</v>
      </c>
      <c r="L3364" s="111" t="str">
        <f>VLOOKUP(B3364,辅助信息!E:J,6,FALSE)</f>
        <v>现场禁止使用氢能源挂车！优先威钢发货,我方卸车,新老国标钢厂不加价可直发，因陕钢多次出现磅差，项目拒绝使用</v>
      </c>
      <c r="O3364" s="64" t="str">
        <f ca="1" t="shared" si="188"/>
        <v/>
      </c>
      <c r="P3364" s="64" t="str">
        <f ca="1" t="shared" si="189"/>
        <v/>
      </c>
      <c r="Q3364" s="29" t="str">
        <f>VLOOKUP(B3364,辅助信息!E:M,9,FALSE)</f>
        <v>ZTWM-CDGS-XS-2024-0030-华西集采-简州大道</v>
      </c>
      <c r="R3364" s="29" t="str">
        <f>_xlfn._xlws.FILTER(辅助信息!D:D,辅助信息!E:E=B3364)</f>
        <v>华西简阳西城嘉苑</v>
      </c>
    </row>
    <row r="3365" hidden="1" spans="2:18">
      <c r="B3365" s="40" t="s">
        <v>81</v>
      </c>
      <c r="C3365" s="72">
        <v>45910</v>
      </c>
      <c r="D3365" s="40" t="str">
        <f>VLOOKUP(B3365,辅助信息!E:K,7,FALSE)</f>
        <v>JWDDCD2025060900080</v>
      </c>
      <c r="E3365" s="40" t="str">
        <f>VLOOKUP(F3365,辅助信息!A:B,2,FALSE)</f>
        <v>螺纹钢</v>
      </c>
      <c r="F3365" s="40" t="s">
        <v>30</v>
      </c>
      <c r="G3365" s="36">
        <v>6</v>
      </c>
      <c r="H3365" s="136">
        <f>IF(SUMIFS('[1]2025年已发货'!$E:$E,'[1]2025年已发货'!$F:$F,C3365,'[1]2025年已发货'!$C:$C,F3365,'[1]2025年已发货'!$G:$G,I3365,'[1]2025年已发货'!$H:$H,J3365)=0,"未发货",SUMIFS('[1]2025年已发货'!$E:$E,'[1]2025年已发货'!$F:$F,C3365,'[1]2025年已发货'!$C:$C,F3365,'[1]2025年已发货'!$G:$G,I3365,'[1]2025年已发货'!$H:$H,J3365))</f>
        <v>6</v>
      </c>
      <c r="I3365" s="40" t="str">
        <f>VLOOKUP(B3365,辅助信息!E:I,3,FALSE)</f>
        <v>（华西简阳西城嘉苑）四川省成都市简阳市简城街道高屋村</v>
      </c>
      <c r="J3365" s="40" t="str">
        <f>VLOOKUP(B3365,辅助信息!E:I,4,FALSE)</f>
        <v>张瀚镭</v>
      </c>
      <c r="K3365" s="40">
        <f>VLOOKUP(J3365,辅助信息!H:I,2,FALSE)</f>
        <v>15884666220</v>
      </c>
      <c r="L3365" s="111" t="str">
        <f>VLOOKUP(B3365,辅助信息!E:J,6,FALSE)</f>
        <v>现场禁止使用氢能源挂车！优先威钢发货,我方卸车,新老国标钢厂不加价可直发，因陕钢多次出现磅差，项目拒绝使用</v>
      </c>
      <c r="O3365" s="64" t="str">
        <f ca="1" t="shared" si="188"/>
        <v/>
      </c>
      <c r="P3365" s="64" t="str">
        <f ca="1" t="shared" si="189"/>
        <v/>
      </c>
      <c r="Q3365" s="29" t="str">
        <f>VLOOKUP(B3365,辅助信息!E:M,9,FALSE)</f>
        <v>ZTWM-CDGS-XS-2024-0030-华西集采-简州大道</v>
      </c>
      <c r="R3365" s="29" t="str">
        <f>_xlfn._xlws.FILTER(辅助信息!D:D,辅助信息!E:E=B3365)</f>
        <v>华西简阳西城嘉苑</v>
      </c>
    </row>
    <row r="3366" hidden="1" spans="2:18">
      <c r="B3366" s="40" t="s">
        <v>81</v>
      </c>
      <c r="C3366" s="72">
        <v>45910</v>
      </c>
      <c r="D3366" s="40" t="str">
        <f>VLOOKUP(B3366,辅助信息!E:K,7,FALSE)</f>
        <v>JWDDCD2025060900080</v>
      </c>
      <c r="E3366" s="40" t="str">
        <f>VLOOKUP(F3366,辅助信息!A:B,2,FALSE)</f>
        <v>螺纹钢</v>
      </c>
      <c r="F3366" s="40" t="s">
        <v>33</v>
      </c>
      <c r="G3366" s="36">
        <v>2</v>
      </c>
      <c r="H3366" s="136">
        <f>IF(SUMIFS('[1]2025年已发货'!$E:$E,'[1]2025年已发货'!$F:$F,C3366,'[1]2025年已发货'!$C:$C,F3366,'[1]2025年已发货'!$G:$G,I3366,'[1]2025年已发货'!$H:$H,J3366)=0,"未发货",SUMIFS('[1]2025年已发货'!$E:$E,'[1]2025年已发货'!$F:$F,C3366,'[1]2025年已发货'!$C:$C,F3366,'[1]2025年已发货'!$G:$G,I3366,'[1]2025年已发货'!$H:$H,J3366))</f>
        <v>2</v>
      </c>
      <c r="I3366" s="40" t="str">
        <f>VLOOKUP(B3366,辅助信息!E:I,3,FALSE)</f>
        <v>（华西简阳西城嘉苑）四川省成都市简阳市简城街道高屋村</v>
      </c>
      <c r="J3366" s="40" t="str">
        <f>VLOOKUP(B3366,辅助信息!E:I,4,FALSE)</f>
        <v>张瀚镭</v>
      </c>
      <c r="K3366" s="40">
        <f>VLOOKUP(J3366,辅助信息!H:I,2,FALSE)</f>
        <v>15884666220</v>
      </c>
      <c r="L3366" s="111" t="str">
        <f>VLOOKUP(B3366,辅助信息!E:J,6,FALSE)</f>
        <v>现场禁止使用氢能源挂车！优先威钢发货,我方卸车,新老国标钢厂不加价可直发，因陕钢多次出现磅差，项目拒绝使用</v>
      </c>
      <c r="O3366" s="64" t="str">
        <f ca="1" t="shared" si="188"/>
        <v/>
      </c>
      <c r="P3366" s="64" t="str">
        <f ca="1" t="shared" si="189"/>
        <v/>
      </c>
      <c r="Q3366" s="29" t="str">
        <f>VLOOKUP(B3366,辅助信息!E:M,9,FALSE)</f>
        <v>ZTWM-CDGS-XS-2024-0030-华西集采-简州大道</v>
      </c>
      <c r="R3366" s="29" t="str">
        <f>_xlfn._xlws.FILTER(辅助信息!D:D,辅助信息!E:E=B3366)</f>
        <v>华西简阳西城嘉苑</v>
      </c>
    </row>
    <row r="3367" hidden="1" spans="2:18">
      <c r="B3367" s="40" t="s">
        <v>196</v>
      </c>
      <c r="C3367" s="72">
        <v>45910</v>
      </c>
      <c r="D3367" s="40" t="str">
        <f>VLOOKUP(B3367,辅助信息!E:K,7,FALSE)</f>
        <v>JWDDCD2025102100476</v>
      </c>
      <c r="E3367" s="40" t="str">
        <f>VLOOKUP(F3367,辅助信息!A:B,2,FALSE)</f>
        <v>盘螺</v>
      </c>
      <c r="F3367" s="40" t="s">
        <v>40</v>
      </c>
      <c r="G3367" s="36">
        <v>10</v>
      </c>
      <c r="H3367" s="136">
        <f>IF(SUMIFS('[1]2025年已发货'!$E:$E,'[1]2025年已发货'!$F:$F,C3367,'[1]2025年已发货'!$C:$C,F3367,'[1]2025年已发货'!$G:$G,I3367,'[1]2025年已发货'!$H:$H,J3367)=0,"未发货",SUMIFS('[1]2025年已发货'!$E:$E,'[1]2025年已发货'!$F:$F,C3367,'[1]2025年已发货'!$C:$C,F3367,'[1]2025年已发货'!$G:$G,I3367,'[1]2025年已发货'!$H:$H,J3367))</f>
        <v>10</v>
      </c>
      <c r="I3367" s="40" t="str">
        <f>VLOOKUP(B3367,辅助信息!E:I,3,FALSE)</f>
        <v>(五冶建设师大附中外语校新建教学楼工程)四川省成都市成华区大观堰2号(四川师范大学附属中学外国语学校)</v>
      </c>
      <c r="J3367" s="40" t="str">
        <f>VLOOKUP(B3367,辅助信息!E:I,4,FALSE)</f>
        <v>蔡浩</v>
      </c>
      <c r="K3367" s="40">
        <f>VLOOKUP(J3367,辅助信息!H:I,2,FALSE)</f>
        <v>13980880820</v>
      </c>
      <c r="L3367" s="111" t="str">
        <f>VLOOKUP(B3367,辅助信息!E:J,6,FALSE)</f>
        <v>联系实际收货人（蔡浩13980880820）五冶建设送货单,6份材质书（司机拍照资料份数，该项目经常掉材质书和吊牌谎话连篇）,锈货不收，装货前联系收货人核实到场规格,没提前告知进场规格现场不给予接收</v>
      </c>
      <c r="M3367" s="93">
        <v>45911</v>
      </c>
      <c r="O3367" s="64">
        <f ca="1" t="shared" si="188"/>
        <v>0</v>
      </c>
      <c r="P3367" s="64">
        <f ca="1" t="shared" si="189"/>
        <v>60</v>
      </c>
      <c r="Q3367" s="29" t="str">
        <f>VLOOKUP(B3367,辅助信息!E:M,9,FALSE)</f>
        <v>ZTWM-CDGS-XS-2025-0073-五冶天府-成都怡心湖片区及龙泉驿医院等项目</v>
      </c>
      <c r="R3367" s="29" t="str">
        <f>_xlfn._xlws.FILTER(辅助信息!D:D,辅助信息!E:E=B3367)</f>
        <v>五冶建设师大附中外语校新建教学楼工程</v>
      </c>
    </row>
    <row r="3368" hidden="1" spans="2:18">
      <c r="B3368" s="40" t="s">
        <v>196</v>
      </c>
      <c r="C3368" s="72">
        <v>45910</v>
      </c>
      <c r="D3368" s="40" t="str">
        <f>VLOOKUP(B3368,辅助信息!E:K,7,FALSE)</f>
        <v>JWDDCD2025102100476</v>
      </c>
      <c r="E3368" s="40" t="str">
        <f>VLOOKUP(F3368,辅助信息!A:B,2,FALSE)</f>
        <v>盘螺</v>
      </c>
      <c r="F3368" s="40" t="s">
        <v>41</v>
      </c>
      <c r="G3368" s="36">
        <v>10</v>
      </c>
      <c r="H3368" s="136">
        <f>IF(SUMIFS('[1]2025年已发货'!$E:$E,'[1]2025年已发货'!$F:$F,C3368,'[1]2025年已发货'!$C:$C,F3368,'[1]2025年已发货'!$G:$G,I3368,'[1]2025年已发货'!$H:$H,J3368)=0,"未发货",SUMIFS('[1]2025年已发货'!$E:$E,'[1]2025年已发货'!$F:$F,C3368,'[1]2025年已发货'!$C:$C,F3368,'[1]2025年已发货'!$G:$G,I3368,'[1]2025年已发货'!$H:$H,J3368))</f>
        <v>10</v>
      </c>
      <c r="I3368" s="40" t="str">
        <f>VLOOKUP(B3368,辅助信息!E:I,3,FALSE)</f>
        <v>(五冶建设师大附中外语校新建教学楼工程)四川省成都市成华区大观堰2号(四川师范大学附属中学外国语学校)</v>
      </c>
      <c r="J3368" s="40" t="str">
        <f>VLOOKUP(B3368,辅助信息!E:I,4,FALSE)</f>
        <v>蔡浩</v>
      </c>
      <c r="K3368" s="40">
        <f>VLOOKUP(J3368,辅助信息!H:I,2,FALSE)</f>
        <v>13980880820</v>
      </c>
      <c r="L3368" s="111" t="str">
        <f>VLOOKUP(B3368,辅助信息!E:J,6,FALSE)</f>
        <v>联系实际收货人（蔡浩13980880820）五冶建设送货单,6份材质书（司机拍照资料份数，该项目经常掉材质书和吊牌谎话连篇）,锈货不收，装货前联系收货人核实到场规格,没提前告知进场规格现场不给予接收</v>
      </c>
      <c r="M3368" s="93">
        <v>45911</v>
      </c>
      <c r="O3368" s="64">
        <f ca="1" t="shared" si="188"/>
        <v>0</v>
      </c>
      <c r="P3368" s="64">
        <f ca="1" t="shared" si="189"/>
        <v>60</v>
      </c>
      <c r="Q3368" s="29" t="str">
        <f>VLOOKUP(B3368,辅助信息!E:M,9,FALSE)</f>
        <v>ZTWM-CDGS-XS-2025-0073-五冶天府-成都怡心湖片区及龙泉驿医院等项目</v>
      </c>
      <c r="R3368" s="29" t="str">
        <f>_xlfn._xlws.FILTER(辅助信息!D:D,辅助信息!E:E=B3368)</f>
        <v>五冶建设师大附中外语校新建教学楼工程</v>
      </c>
    </row>
    <row r="3369" hidden="1" spans="2:18">
      <c r="B3369" s="40" t="s">
        <v>196</v>
      </c>
      <c r="C3369" s="72">
        <v>45910</v>
      </c>
      <c r="D3369" s="40" t="str">
        <f>VLOOKUP(B3369,辅助信息!E:K,7,FALSE)</f>
        <v>JWDDCD2025102100476</v>
      </c>
      <c r="E3369" s="40" t="str">
        <f>VLOOKUP(F3369,辅助信息!A:B,2,FALSE)</f>
        <v>螺纹钢</v>
      </c>
      <c r="F3369" s="40" t="s">
        <v>66</v>
      </c>
      <c r="G3369" s="36">
        <v>2.5</v>
      </c>
      <c r="H3369" s="136">
        <f>IF(SUMIFS('[1]2025年已发货'!$E:$E,'[1]2025年已发货'!$F:$F,C3369,'[1]2025年已发货'!$C:$C,F3369,'[1]2025年已发货'!$G:$G,I3369,'[1]2025年已发货'!$H:$H,J3369)=0,"未发货",SUMIFS('[1]2025年已发货'!$E:$E,'[1]2025年已发货'!$F:$F,C3369,'[1]2025年已发货'!$C:$C,F3369,'[1]2025年已发货'!$G:$G,I3369,'[1]2025年已发货'!$H:$H,J3369))</f>
        <v>2.5</v>
      </c>
      <c r="I3369" s="40" t="str">
        <f>VLOOKUP(B3369,辅助信息!E:I,3,FALSE)</f>
        <v>(五冶建设师大附中外语校新建教学楼工程)四川省成都市成华区大观堰2号(四川师范大学附属中学外国语学校)</v>
      </c>
      <c r="J3369" s="40" t="str">
        <f>VLOOKUP(B3369,辅助信息!E:I,4,FALSE)</f>
        <v>蔡浩</v>
      </c>
      <c r="K3369" s="40">
        <f>VLOOKUP(J3369,辅助信息!H:I,2,FALSE)</f>
        <v>13980880820</v>
      </c>
      <c r="L3369" s="111" t="str">
        <f>VLOOKUP(B3369,辅助信息!E:J,6,FALSE)</f>
        <v>联系实际收货人（蔡浩13980880820）五冶建设送货单,6份材质书（司机拍照资料份数，该项目经常掉材质书和吊牌谎话连篇）,锈货不收，装货前联系收货人核实到场规格,没提前告知进场规格现场不给予接收</v>
      </c>
      <c r="M3369" s="93">
        <v>45911</v>
      </c>
      <c r="O3369" s="64">
        <f ca="1" t="shared" si="188"/>
        <v>0</v>
      </c>
      <c r="P3369" s="64">
        <f ca="1" t="shared" si="189"/>
        <v>60</v>
      </c>
      <c r="Q3369" s="29" t="str">
        <f>VLOOKUP(B3369,辅助信息!E:M,9,FALSE)</f>
        <v>ZTWM-CDGS-XS-2025-0073-五冶天府-成都怡心湖片区及龙泉驿医院等项目</v>
      </c>
      <c r="R3369" s="29" t="str">
        <f>_xlfn._xlws.FILTER(辅助信息!D:D,辅助信息!E:E=B3369)</f>
        <v>五冶建设师大附中外语校新建教学楼工程</v>
      </c>
    </row>
    <row r="3370" hidden="1" spans="2:18">
      <c r="B3370" s="40" t="s">
        <v>196</v>
      </c>
      <c r="C3370" s="72">
        <v>45910</v>
      </c>
      <c r="D3370" s="40" t="str">
        <f>VLOOKUP(B3370,辅助信息!E:K,7,FALSE)</f>
        <v>JWDDCD2025102100476</v>
      </c>
      <c r="E3370" s="40" t="str">
        <f>VLOOKUP(F3370,辅助信息!A:B,2,FALSE)</f>
        <v>螺纹钢</v>
      </c>
      <c r="F3370" s="40" t="s">
        <v>82</v>
      </c>
      <c r="G3370" s="36">
        <v>2.5</v>
      </c>
      <c r="H3370" s="136">
        <f>IF(SUMIFS('[1]2025年已发货'!$E:$E,'[1]2025年已发货'!$F:$F,C3370,'[1]2025年已发货'!$C:$C,F3370,'[1]2025年已发货'!$G:$G,I3370,'[1]2025年已发货'!$H:$H,J3370)=0,"未发货",SUMIFS('[1]2025年已发货'!$E:$E,'[1]2025年已发货'!$F:$F,C3370,'[1]2025年已发货'!$C:$C,F3370,'[1]2025年已发货'!$G:$G,I3370,'[1]2025年已发货'!$H:$H,J3370))</f>
        <v>2.5</v>
      </c>
      <c r="I3370" s="40" t="str">
        <f>VLOOKUP(B3370,辅助信息!E:I,3,FALSE)</f>
        <v>(五冶建设师大附中外语校新建教学楼工程)四川省成都市成华区大观堰2号(四川师范大学附属中学外国语学校)</v>
      </c>
      <c r="J3370" s="40" t="str">
        <f>VLOOKUP(B3370,辅助信息!E:I,4,FALSE)</f>
        <v>蔡浩</v>
      </c>
      <c r="K3370" s="40">
        <f>VLOOKUP(J3370,辅助信息!H:I,2,FALSE)</f>
        <v>13980880820</v>
      </c>
      <c r="L3370" s="111" t="str">
        <f>VLOOKUP(B3370,辅助信息!E:J,6,FALSE)</f>
        <v>联系实际收货人（蔡浩13980880820）五冶建设送货单,6份材质书（司机拍照资料份数，该项目经常掉材质书和吊牌谎话连篇）,锈货不收，装货前联系收货人核实到场规格,没提前告知进场规格现场不给予接收</v>
      </c>
      <c r="M3370" s="93">
        <v>45911</v>
      </c>
      <c r="O3370" s="64">
        <f ca="1" t="shared" si="188"/>
        <v>0</v>
      </c>
      <c r="P3370" s="64">
        <f ca="1" t="shared" si="189"/>
        <v>60</v>
      </c>
      <c r="Q3370" s="29" t="str">
        <f>VLOOKUP(B3370,辅助信息!E:M,9,FALSE)</f>
        <v>ZTWM-CDGS-XS-2025-0073-五冶天府-成都怡心湖片区及龙泉驿医院等项目</v>
      </c>
      <c r="R3370" s="29" t="str">
        <f>_xlfn._xlws.FILTER(辅助信息!D:D,辅助信息!E:E=B3370)</f>
        <v>五冶建设师大附中外语校新建教学楼工程</v>
      </c>
    </row>
    <row r="3371" hidden="1" spans="2:18">
      <c r="B3371" s="40" t="s">
        <v>196</v>
      </c>
      <c r="C3371" s="72">
        <v>45910</v>
      </c>
      <c r="D3371" s="40" t="str">
        <f>VLOOKUP(B3371,辅助信息!E:K,7,FALSE)</f>
        <v>JWDDCD2025102100476</v>
      </c>
      <c r="E3371" s="40" t="str">
        <f>VLOOKUP(F3371,辅助信息!A:B,2,FALSE)</f>
        <v>螺纹钢</v>
      </c>
      <c r="F3371" s="40" t="s">
        <v>45</v>
      </c>
      <c r="G3371" s="36">
        <v>2.5</v>
      </c>
      <c r="H3371" s="136">
        <f>IF(SUMIFS('[1]2025年已发货'!$E:$E,'[1]2025年已发货'!$F:$F,C3371,'[1]2025年已发货'!$C:$C,F3371,'[1]2025年已发货'!$G:$G,I3371,'[1]2025年已发货'!$H:$H,J3371)=0,"未发货",SUMIFS('[1]2025年已发货'!$E:$E,'[1]2025年已发货'!$F:$F,C3371,'[1]2025年已发货'!$C:$C,F3371,'[1]2025年已发货'!$G:$G,I3371,'[1]2025年已发货'!$H:$H,J3371))</f>
        <v>2.5</v>
      </c>
      <c r="I3371" s="40" t="str">
        <f>VLOOKUP(B3371,辅助信息!E:I,3,FALSE)</f>
        <v>(五冶建设师大附中外语校新建教学楼工程)四川省成都市成华区大观堰2号(四川师范大学附属中学外国语学校)</v>
      </c>
      <c r="J3371" s="40" t="str">
        <f>VLOOKUP(B3371,辅助信息!E:I,4,FALSE)</f>
        <v>蔡浩</v>
      </c>
      <c r="K3371" s="40">
        <f>VLOOKUP(J3371,辅助信息!H:I,2,FALSE)</f>
        <v>13980880820</v>
      </c>
      <c r="L3371" s="111" t="str">
        <f>VLOOKUP(B3371,辅助信息!E:J,6,FALSE)</f>
        <v>联系实际收货人（蔡浩13980880820）五冶建设送货单,6份材质书（司机拍照资料份数，该项目经常掉材质书和吊牌谎话连篇）,锈货不收，装货前联系收货人核实到场规格,没提前告知进场规格现场不给予接收</v>
      </c>
      <c r="M3371" s="93">
        <v>45911</v>
      </c>
      <c r="O3371" s="64">
        <f ca="1" t="shared" si="188"/>
        <v>0</v>
      </c>
      <c r="P3371" s="64">
        <f ca="1" t="shared" si="189"/>
        <v>60</v>
      </c>
      <c r="Q3371" s="29" t="str">
        <f>VLOOKUP(B3371,辅助信息!E:M,9,FALSE)</f>
        <v>ZTWM-CDGS-XS-2025-0073-五冶天府-成都怡心湖片区及龙泉驿医院等项目</v>
      </c>
      <c r="R3371" s="29" t="str">
        <f>_xlfn._xlws.FILTER(辅助信息!D:D,辅助信息!E:E=B3371)</f>
        <v>五冶建设师大附中外语校新建教学楼工程</v>
      </c>
    </row>
    <row r="3372" hidden="1" spans="2:18">
      <c r="B3372" s="40" t="s">
        <v>196</v>
      </c>
      <c r="C3372" s="72">
        <v>45910</v>
      </c>
      <c r="D3372" s="40" t="str">
        <f>VLOOKUP(B3372,辅助信息!E:K,7,FALSE)</f>
        <v>JWDDCD2025102100476</v>
      </c>
      <c r="E3372" s="40" t="str">
        <f>VLOOKUP(F3372,辅助信息!A:B,2,FALSE)</f>
        <v>螺纹钢</v>
      </c>
      <c r="F3372" s="40" t="s">
        <v>21</v>
      </c>
      <c r="G3372" s="36">
        <v>2.5</v>
      </c>
      <c r="H3372" s="136">
        <f>IF(SUMIFS('[1]2025年已发货'!$E:$E,'[1]2025年已发货'!$F:$F,C3372,'[1]2025年已发货'!$C:$C,F3372,'[1]2025年已发货'!$G:$G,I3372,'[1]2025年已发货'!$H:$H,J3372)=0,"未发货",SUMIFS('[1]2025年已发货'!$E:$E,'[1]2025年已发货'!$F:$F,C3372,'[1]2025年已发货'!$C:$C,F3372,'[1]2025年已发货'!$G:$G,I3372,'[1]2025年已发货'!$H:$H,J3372))</f>
        <v>2.5</v>
      </c>
      <c r="I3372" s="40" t="str">
        <f>VLOOKUP(B3372,辅助信息!E:I,3,FALSE)</f>
        <v>(五冶建设师大附中外语校新建教学楼工程)四川省成都市成华区大观堰2号(四川师范大学附属中学外国语学校)</v>
      </c>
      <c r="J3372" s="40" t="str">
        <f>VLOOKUP(B3372,辅助信息!E:I,4,FALSE)</f>
        <v>蔡浩</v>
      </c>
      <c r="K3372" s="40">
        <f>VLOOKUP(J3372,辅助信息!H:I,2,FALSE)</f>
        <v>13980880820</v>
      </c>
      <c r="L3372" s="111" t="str">
        <f>VLOOKUP(B3372,辅助信息!E:J,6,FALSE)</f>
        <v>联系实际收货人（蔡浩13980880820）五冶建设送货单,6份材质书（司机拍照资料份数，该项目经常掉材质书和吊牌谎话连篇）,锈货不收，装货前联系收货人核实到场规格,没提前告知进场规格现场不给予接收</v>
      </c>
      <c r="M3372" s="93">
        <v>45911</v>
      </c>
      <c r="O3372" s="64">
        <f ca="1" t="shared" si="188"/>
        <v>0</v>
      </c>
      <c r="P3372" s="64">
        <f ca="1" t="shared" si="189"/>
        <v>60</v>
      </c>
      <c r="Q3372" s="29" t="str">
        <f>VLOOKUP(B3372,辅助信息!E:M,9,FALSE)</f>
        <v>ZTWM-CDGS-XS-2025-0073-五冶天府-成都怡心湖片区及龙泉驿医院等项目</v>
      </c>
      <c r="R3372" s="29" t="str">
        <f>_xlfn._xlws.FILTER(辅助信息!D:D,辅助信息!E:E=B3372)</f>
        <v>五冶建设师大附中外语校新建教学楼工程</v>
      </c>
    </row>
    <row r="3373" hidden="1" spans="2:18">
      <c r="B3373" s="40" t="s">
        <v>196</v>
      </c>
      <c r="C3373" s="72">
        <v>45910</v>
      </c>
      <c r="D3373" s="40" t="str">
        <f>VLOOKUP(B3373,辅助信息!E:K,7,FALSE)</f>
        <v>JWDDCD2025102100476</v>
      </c>
      <c r="E3373" s="40" t="str">
        <f>VLOOKUP(F3373,辅助信息!A:B,2,FALSE)</f>
        <v>螺纹钢</v>
      </c>
      <c r="F3373" s="40" t="s">
        <v>58</v>
      </c>
      <c r="G3373" s="36">
        <v>10</v>
      </c>
      <c r="H3373" s="136">
        <f>IF(SUMIFS('[1]2025年已发货'!$E:$E,'[1]2025年已发货'!$F:$F,C3373,'[1]2025年已发货'!$C:$C,F3373,'[1]2025年已发货'!$G:$G,I3373,'[1]2025年已发货'!$H:$H,J3373)=0,"未发货",SUMIFS('[1]2025年已发货'!$E:$E,'[1]2025年已发货'!$F:$F,C3373,'[1]2025年已发货'!$C:$C,F3373,'[1]2025年已发货'!$G:$G,I3373,'[1]2025年已发货'!$H:$H,J3373))</f>
        <v>10</v>
      </c>
      <c r="I3373" s="40" t="str">
        <f>VLOOKUP(B3373,辅助信息!E:I,3,FALSE)</f>
        <v>(五冶建设师大附中外语校新建教学楼工程)四川省成都市成华区大观堰2号(四川师范大学附属中学外国语学校)</v>
      </c>
      <c r="J3373" s="40" t="str">
        <f>VLOOKUP(B3373,辅助信息!E:I,4,FALSE)</f>
        <v>蔡浩</v>
      </c>
      <c r="K3373" s="40">
        <f>VLOOKUP(J3373,辅助信息!H:I,2,FALSE)</f>
        <v>13980880820</v>
      </c>
      <c r="L3373" s="111" t="str">
        <f>VLOOKUP(B3373,辅助信息!E:J,6,FALSE)</f>
        <v>联系实际收货人（蔡浩13980880820）五冶建设送货单,6份材质书（司机拍照资料份数，该项目经常掉材质书和吊牌谎话连篇）,锈货不收，装货前联系收货人核实到场规格,没提前告知进场规格现场不给予接收</v>
      </c>
      <c r="M3373" s="93">
        <v>45911</v>
      </c>
      <c r="O3373" s="64">
        <f ca="1" t="shared" si="188"/>
        <v>0</v>
      </c>
      <c r="P3373" s="64">
        <f ca="1" t="shared" si="189"/>
        <v>60</v>
      </c>
      <c r="Q3373" s="29" t="str">
        <f>VLOOKUP(B3373,辅助信息!E:M,9,FALSE)</f>
        <v>ZTWM-CDGS-XS-2025-0073-五冶天府-成都怡心湖片区及龙泉驿医院等项目</v>
      </c>
      <c r="R3373" s="29" t="str">
        <f>_xlfn._xlws.FILTER(辅助信息!D:D,辅助信息!E:E=B3373)</f>
        <v>五冶建设师大附中外语校新建教学楼工程</v>
      </c>
    </row>
    <row r="3374" hidden="1" spans="2:18">
      <c r="B3374" s="40" t="s">
        <v>196</v>
      </c>
      <c r="C3374" s="72">
        <v>45910</v>
      </c>
      <c r="D3374" s="40" t="str">
        <f>VLOOKUP(B3374,辅助信息!E:K,7,FALSE)</f>
        <v>JWDDCD2025102100476</v>
      </c>
      <c r="E3374" s="40" t="str">
        <f>VLOOKUP(F3374,辅助信息!A:B,2,FALSE)</f>
        <v>螺纹钢</v>
      </c>
      <c r="F3374" s="40" t="s">
        <v>46</v>
      </c>
      <c r="G3374" s="36">
        <v>10</v>
      </c>
      <c r="H3374" s="136">
        <f>IF(SUMIFS('[1]2025年已发货'!$E:$E,'[1]2025年已发货'!$F:$F,C3374,'[1]2025年已发货'!$C:$C,F3374,'[1]2025年已发货'!$G:$G,I3374,'[1]2025年已发货'!$H:$H,J3374)=0,"未发货",SUMIFS('[1]2025年已发货'!$E:$E,'[1]2025年已发货'!$F:$F,C3374,'[1]2025年已发货'!$C:$C,F3374,'[1]2025年已发货'!$G:$G,I3374,'[1]2025年已发货'!$H:$H,J3374))</f>
        <v>10</v>
      </c>
      <c r="I3374" s="40" t="str">
        <f>VLOOKUP(B3374,辅助信息!E:I,3,FALSE)</f>
        <v>(五冶建设师大附中外语校新建教学楼工程)四川省成都市成华区大观堰2号(四川师范大学附属中学外国语学校)</v>
      </c>
      <c r="J3374" s="40" t="str">
        <f>VLOOKUP(B3374,辅助信息!E:I,4,FALSE)</f>
        <v>蔡浩</v>
      </c>
      <c r="K3374" s="40">
        <f>VLOOKUP(J3374,辅助信息!H:I,2,FALSE)</f>
        <v>13980880820</v>
      </c>
      <c r="L3374" s="111" t="str">
        <f>VLOOKUP(B3374,辅助信息!E:J,6,FALSE)</f>
        <v>联系实际收货人（蔡浩13980880820）五冶建设送货单,6份材质书（司机拍照资料份数，该项目经常掉材质书和吊牌谎话连篇）,锈货不收，装货前联系收货人核实到场规格,没提前告知进场规格现场不给予接收</v>
      </c>
      <c r="M3374" s="93">
        <v>45911</v>
      </c>
      <c r="O3374" s="64">
        <f ca="1" t="shared" si="188"/>
        <v>0</v>
      </c>
      <c r="P3374" s="64">
        <f ca="1" t="shared" si="189"/>
        <v>60</v>
      </c>
      <c r="Q3374" s="29" t="str">
        <f>VLOOKUP(B3374,辅助信息!E:M,9,FALSE)</f>
        <v>ZTWM-CDGS-XS-2025-0073-五冶天府-成都怡心湖片区及龙泉驿医院等项目</v>
      </c>
      <c r="R3374" s="29" t="str">
        <f>_xlfn._xlws.FILTER(辅助信息!D:D,辅助信息!E:E=B3374)</f>
        <v>五冶建设师大附中外语校新建教学楼工程</v>
      </c>
    </row>
    <row r="3375" hidden="1" spans="2:18">
      <c r="B3375" s="40" t="s">
        <v>196</v>
      </c>
      <c r="C3375" s="72">
        <v>45910</v>
      </c>
      <c r="D3375" s="40" t="str">
        <f>VLOOKUP(B3375,辅助信息!E:K,7,FALSE)</f>
        <v>JWDDCD2025102100476</v>
      </c>
      <c r="E3375" s="40" t="str">
        <f>VLOOKUP(F3375,辅助信息!A:B,2,FALSE)</f>
        <v>螺纹钢</v>
      </c>
      <c r="F3375" s="40" t="s">
        <v>22</v>
      </c>
      <c r="G3375" s="36">
        <v>20</v>
      </c>
      <c r="H3375" s="136">
        <f>IF(SUMIFS('[1]2025年已发货'!$E:$E,'[1]2025年已发货'!$F:$F,C3375,'[1]2025年已发货'!$C:$C,F3375,'[1]2025年已发货'!$G:$G,I3375,'[1]2025年已发货'!$H:$H,J3375)=0,"未发货",SUMIFS('[1]2025年已发货'!$E:$E,'[1]2025年已发货'!$F:$F,C3375,'[1]2025年已发货'!$C:$C,F3375,'[1]2025年已发货'!$G:$G,I3375,'[1]2025年已发货'!$H:$H,J3375))</f>
        <v>20.5</v>
      </c>
      <c r="I3375" s="40" t="str">
        <f>VLOOKUP(B3375,辅助信息!E:I,3,FALSE)</f>
        <v>(五冶建设师大附中外语校新建教学楼工程)四川省成都市成华区大观堰2号(四川师范大学附属中学外国语学校)</v>
      </c>
      <c r="J3375" s="40" t="str">
        <f>VLOOKUP(B3375,辅助信息!E:I,4,FALSE)</f>
        <v>蔡浩</v>
      </c>
      <c r="K3375" s="40">
        <f>VLOOKUP(J3375,辅助信息!H:I,2,FALSE)</f>
        <v>13980880820</v>
      </c>
      <c r="L3375" s="111" t="str">
        <f>VLOOKUP(B3375,辅助信息!E:J,6,FALSE)</f>
        <v>联系实际收货人（蔡浩13980880820）五冶建设送货单,6份材质书（司机拍照资料份数，该项目经常掉材质书和吊牌谎话连篇）,锈货不收，装货前联系收货人核实到场规格,没提前告知进场规格现场不给予接收</v>
      </c>
      <c r="M3375" s="93">
        <v>45911</v>
      </c>
      <c r="O3375" s="64">
        <f ca="1" t="shared" si="188"/>
        <v>0</v>
      </c>
      <c r="P3375" s="64">
        <f ca="1" t="shared" si="189"/>
        <v>60</v>
      </c>
      <c r="Q3375" s="29" t="str">
        <f>VLOOKUP(B3375,辅助信息!E:M,9,FALSE)</f>
        <v>ZTWM-CDGS-XS-2025-0073-五冶天府-成都怡心湖片区及龙泉驿医院等项目</v>
      </c>
      <c r="R3375" s="29" t="str">
        <f>_xlfn._xlws.FILTER(辅助信息!D:D,辅助信息!E:E=B3375)</f>
        <v>五冶建设师大附中外语校新建教学楼工程</v>
      </c>
    </row>
    <row r="3376" hidden="1" spans="1:18">
      <c r="A3376" s="73" t="s">
        <v>217</v>
      </c>
      <c r="B3376" s="40" t="s">
        <v>211</v>
      </c>
      <c r="C3376" s="72">
        <v>45912</v>
      </c>
      <c r="D3376" s="40" t="e">
        <f>VLOOKUP(B3376,辅助信息!E:K,7,FALSE)</f>
        <v>#N/A</v>
      </c>
      <c r="E3376" s="40" t="str">
        <f>VLOOKUP(F3376,辅助信息!A:B,2,FALSE)</f>
        <v>盘螺</v>
      </c>
      <c r="F3376" s="40" t="s">
        <v>26</v>
      </c>
      <c r="G3376" s="36">
        <v>5</v>
      </c>
      <c r="H3376" s="136" t="str">
        <f>IF(SUMIFS('[1]2025年已发货'!$E:$E,'[1]2025年已发货'!$F:$F,C3376,'[1]2025年已发货'!$C:$C,F3376,'[1]2025年已发货'!$G:$G,I3376,'[1]2025年已发货'!$H:$H,J3376)=0,"未发货",SUMIFS('[1]2025年已发货'!$E:$E,'[1]2025年已发货'!$F:$F,C3376,'[1]2025年已发货'!$C:$C,F3376,'[1]2025年已发货'!$G:$G,I3376,'[1]2025年已发货'!$H:$H,J3376))</f>
        <v>未发货</v>
      </c>
      <c r="I3376" s="40" t="e">
        <f>VLOOKUP(B3376,辅助信息!E:I,3,FALSE)</f>
        <v>#N/A</v>
      </c>
      <c r="J3376" s="40" t="e">
        <f>VLOOKUP(B3376,辅助信息!E:I,4,FALSE)</f>
        <v>#N/A</v>
      </c>
      <c r="K3376" s="40" t="e">
        <f>VLOOKUP(J3376,辅助信息!H:I,2,FALSE)</f>
        <v>#N/A</v>
      </c>
      <c r="L3376" s="111" t="e">
        <f>VLOOKUP(B3376,辅助信息!E:J,6,FALSE)</f>
        <v>#N/A</v>
      </c>
      <c r="O3376" s="64" t="str">
        <f ca="1" t="shared" si="188"/>
        <v/>
      </c>
      <c r="P3376" s="64" t="str">
        <f ca="1" t="shared" si="189"/>
        <v/>
      </c>
      <c r="Q3376" s="29" t="e">
        <f>VLOOKUP(B3376,辅助信息!E:M,9,FALSE)</f>
        <v>#N/A</v>
      </c>
      <c r="R3376" s="29" vm="1" t="e">
        <f>_xlfn._xlws.FILTER(辅助信息!D:D,辅助信息!E:E=B3376)</f>
        <v>#VALUE!</v>
      </c>
    </row>
    <row r="3377" hidden="1" spans="1:18">
      <c r="A3377" s="73"/>
      <c r="B3377" s="40" t="s">
        <v>211</v>
      </c>
      <c r="C3377" s="72">
        <v>45912</v>
      </c>
      <c r="D3377" s="40" t="e">
        <f>VLOOKUP(B3377,辅助信息!E:K,7,FALSE)</f>
        <v>#N/A</v>
      </c>
      <c r="E3377" s="40" t="str">
        <f>VLOOKUP(F3377,辅助信息!A:B,2,FALSE)</f>
        <v>螺纹钢</v>
      </c>
      <c r="F3377" s="40" t="s">
        <v>19</v>
      </c>
      <c r="G3377" s="36">
        <v>3</v>
      </c>
      <c r="H3377" s="136" t="str">
        <f>IF(SUMIFS('[1]2025年已发货'!$E:$E,'[1]2025年已发货'!$F:$F,C3377,'[1]2025年已发货'!$C:$C,F3377,'[1]2025年已发货'!$G:$G,I3377,'[1]2025年已发货'!$H:$H,J3377)=0,"未发货",SUMIFS('[1]2025年已发货'!$E:$E,'[1]2025年已发货'!$F:$F,C3377,'[1]2025年已发货'!$C:$C,F3377,'[1]2025年已发货'!$G:$G,I3377,'[1]2025年已发货'!$H:$H,J3377))</f>
        <v>未发货</v>
      </c>
      <c r="I3377" s="40" t="e">
        <f>VLOOKUP(B3377,辅助信息!E:I,3,FALSE)</f>
        <v>#N/A</v>
      </c>
      <c r="J3377" s="40" t="e">
        <f>VLOOKUP(B3377,辅助信息!E:I,4,FALSE)</f>
        <v>#N/A</v>
      </c>
      <c r="K3377" s="40" t="e">
        <f>VLOOKUP(J3377,辅助信息!H:I,2,FALSE)</f>
        <v>#N/A</v>
      </c>
      <c r="L3377" s="111" t="e">
        <f>VLOOKUP(B3377,辅助信息!E:J,6,FALSE)</f>
        <v>#N/A</v>
      </c>
      <c r="O3377" s="64" t="str">
        <f ca="1" t="shared" si="188"/>
        <v/>
      </c>
      <c r="P3377" s="64" t="str">
        <f ca="1" t="shared" si="189"/>
        <v/>
      </c>
      <c r="Q3377" s="29" t="e">
        <f>VLOOKUP(B3377,辅助信息!E:M,9,FALSE)</f>
        <v>#N/A</v>
      </c>
      <c r="R3377" s="29" vm="1" t="e">
        <f>_xlfn._xlws.FILTER(辅助信息!D:D,辅助信息!E:E=B3377)</f>
        <v>#VALUE!</v>
      </c>
    </row>
    <row r="3378" hidden="1" spans="1:18">
      <c r="A3378" s="73"/>
      <c r="B3378" s="40" t="s">
        <v>211</v>
      </c>
      <c r="C3378" s="72">
        <v>45912</v>
      </c>
      <c r="D3378" s="40" t="e">
        <f>VLOOKUP(B3378,辅助信息!E:K,7,FALSE)</f>
        <v>#N/A</v>
      </c>
      <c r="E3378" s="40" t="str">
        <f>VLOOKUP(F3378,辅助信息!A:B,2,FALSE)</f>
        <v>螺纹钢</v>
      </c>
      <c r="F3378" s="40" t="s">
        <v>32</v>
      </c>
      <c r="G3378" s="36">
        <v>9</v>
      </c>
      <c r="H3378" s="136" t="str">
        <f>IF(SUMIFS('[1]2025年已发货'!$E:$E,'[1]2025年已发货'!$F:$F,C3378,'[1]2025年已发货'!$C:$C,F3378,'[1]2025年已发货'!$G:$G,I3378,'[1]2025年已发货'!$H:$H,J3378)=0,"未发货",SUMIFS('[1]2025年已发货'!$E:$E,'[1]2025年已发货'!$F:$F,C3378,'[1]2025年已发货'!$C:$C,F3378,'[1]2025年已发货'!$G:$G,I3378,'[1]2025年已发货'!$H:$H,J3378))</f>
        <v>未发货</v>
      </c>
      <c r="I3378" s="40" t="e">
        <f>VLOOKUP(B3378,辅助信息!E:I,3,FALSE)</f>
        <v>#N/A</v>
      </c>
      <c r="J3378" s="40" t="e">
        <f>VLOOKUP(B3378,辅助信息!E:I,4,FALSE)</f>
        <v>#N/A</v>
      </c>
      <c r="K3378" s="40" t="e">
        <f>VLOOKUP(J3378,辅助信息!H:I,2,FALSE)</f>
        <v>#N/A</v>
      </c>
      <c r="L3378" s="111" t="e">
        <f>VLOOKUP(B3378,辅助信息!E:J,6,FALSE)</f>
        <v>#N/A</v>
      </c>
      <c r="O3378" s="64" t="str">
        <f ca="1" t="shared" si="188"/>
        <v/>
      </c>
      <c r="P3378" s="64" t="str">
        <f ca="1" t="shared" si="189"/>
        <v/>
      </c>
      <c r="Q3378" s="29" t="e">
        <f>VLOOKUP(B3378,辅助信息!E:M,9,FALSE)</f>
        <v>#N/A</v>
      </c>
      <c r="R3378" s="29" vm="1" t="e">
        <f>_xlfn._xlws.FILTER(辅助信息!D:D,辅助信息!E:E=B3378)</f>
        <v>#VALUE!</v>
      </c>
    </row>
    <row r="3379" hidden="1" spans="1:18">
      <c r="A3379" s="73"/>
      <c r="B3379" s="40" t="s">
        <v>211</v>
      </c>
      <c r="C3379" s="72">
        <v>45912</v>
      </c>
      <c r="D3379" s="40" t="e">
        <f>VLOOKUP(B3379,辅助信息!E:K,7,FALSE)</f>
        <v>#N/A</v>
      </c>
      <c r="E3379" s="40" t="str">
        <f>VLOOKUP(F3379,辅助信息!A:B,2,FALSE)</f>
        <v>螺纹钢</v>
      </c>
      <c r="F3379" s="40" t="s">
        <v>30</v>
      </c>
      <c r="G3379" s="36">
        <v>6</v>
      </c>
      <c r="H3379" s="136" t="str">
        <f>IF(SUMIFS('[1]2025年已发货'!$E:$E,'[1]2025年已发货'!$F:$F,C3379,'[1]2025年已发货'!$C:$C,F3379,'[1]2025年已发货'!$G:$G,I3379,'[1]2025年已发货'!$H:$H,J3379)=0,"未发货",SUMIFS('[1]2025年已发货'!$E:$E,'[1]2025年已发货'!$F:$F,C3379,'[1]2025年已发货'!$C:$C,F3379,'[1]2025年已发货'!$G:$G,I3379,'[1]2025年已发货'!$H:$H,J3379))</f>
        <v>未发货</v>
      </c>
      <c r="I3379" s="40" t="e">
        <f>VLOOKUP(B3379,辅助信息!E:I,3,FALSE)</f>
        <v>#N/A</v>
      </c>
      <c r="J3379" s="40" t="e">
        <f>VLOOKUP(B3379,辅助信息!E:I,4,FALSE)</f>
        <v>#N/A</v>
      </c>
      <c r="K3379" s="40" t="e">
        <f>VLOOKUP(J3379,辅助信息!H:I,2,FALSE)</f>
        <v>#N/A</v>
      </c>
      <c r="L3379" s="111" t="e">
        <f>VLOOKUP(B3379,辅助信息!E:J,6,FALSE)</f>
        <v>#N/A</v>
      </c>
      <c r="O3379" s="64" t="str">
        <f ca="1" t="shared" si="188"/>
        <v/>
      </c>
      <c r="P3379" s="64" t="str">
        <f ca="1" t="shared" si="189"/>
        <v/>
      </c>
      <c r="Q3379" s="29" t="e">
        <f>VLOOKUP(B3379,辅助信息!E:M,9,FALSE)</f>
        <v>#N/A</v>
      </c>
      <c r="R3379" s="29" vm="1" t="e">
        <f>_xlfn._xlws.FILTER(辅助信息!D:D,辅助信息!E:E=B3379)</f>
        <v>#VALUE!</v>
      </c>
    </row>
    <row r="3380" hidden="1" spans="1:18">
      <c r="A3380" s="73"/>
      <c r="B3380" s="40" t="s">
        <v>211</v>
      </c>
      <c r="C3380" s="72">
        <v>45912</v>
      </c>
      <c r="D3380" s="40" t="e">
        <f>VLOOKUP(B3380,辅助信息!E:K,7,FALSE)</f>
        <v>#N/A</v>
      </c>
      <c r="E3380" s="40" t="str">
        <f>VLOOKUP(F3380,辅助信息!A:B,2,FALSE)</f>
        <v>螺纹钢</v>
      </c>
      <c r="F3380" s="40" t="s">
        <v>33</v>
      </c>
      <c r="G3380" s="36">
        <v>3</v>
      </c>
      <c r="H3380" s="136" t="str">
        <f>IF(SUMIFS('[1]2025年已发货'!$E:$E,'[1]2025年已发货'!$F:$F,C3380,'[1]2025年已发货'!$C:$C,F3380,'[1]2025年已发货'!$G:$G,I3380,'[1]2025年已发货'!$H:$H,J3380)=0,"未发货",SUMIFS('[1]2025年已发货'!$E:$E,'[1]2025年已发货'!$F:$F,C3380,'[1]2025年已发货'!$C:$C,F3380,'[1]2025年已发货'!$G:$G,I3380,'[1]2025年已发货'!$H:$H,J3380))</f>
        <v>未发货</v>
      </c>
      <c r="I3380" s="40" t="e">
        <f>VLOOKUP(B3380,辅助信息!E:I,3,FALSE)</f>
        <v>#N/A</v>
      </c>
      <c r="J3380" s="40" t="e">
        <f>VLOOKUP(B3380,辅助信息!E:I,4,FALSE)</f>
        <v>#N/A</v>
      </c>
      <c r="K3380" s="40" t="e">
        <f>VLOOKUP(J3380,辅助信息!H:I,2,FALSE)</f>
        <v>#N/A</v>
      </c>
      <c r="L3380" s="111" t="e">
        <f>VLOOKUP(B3380,辅助信息!E:J,6,FALSE)</f>
        <v>#N/A</v>
      </c>
      <c r="O3380" s="64" t="str">
        <f ca="1" t="shared" si="188"/>
        <v/>
      </c>
      <c r="P3380" s="64" t="str">
        <f ca="1" t="shared" si="189"/>
        <v/>
      </c>
      <c r="Q3380" s="29" t="e">
        <f>VLOOKUP(B3380,辅助信息!E:M,9,FALSE)</f>
        <v>#N/A</v>
      </c>
      <c r="R3380" s="29" vm="1" t="e">
        <f>_xlfn._xlws.FILTER(辅助信息!D:D,辅助信息!E:E=B3380)</f>
        <v>#VALUE!</v>
      </c>
    </row>
    <row r="3381" hidden="1" spans="1:18">
      <c r="A3381" s="73"/>
      <c r="B3381" s="40" t="s">
        <v>211</v>
      </c>
      <c r="C3381" s="72">
        <v>45912</v>
      </c>
      <c r="D3381" s="40" t="e">
        <f>VLOOKUP(B3381,辅助信息!E:K,7,FALSE)</f>
        <v>#N/A</v>
      </c>
      <c r="E3381" s="40" t="str">
        <f>VLOOKUP(F3381,辅助信息!A:B,2,FALSE)</f>
        <v>螺纹钢</v>
      </c>
      <c r="F3381" s="40" t="s">
        <v>28</v>
      </c>
      <c r="G3381" s="36">
        <v>3</v>
      </c>
      <c r="H3381" s="136" t="str">
        <f>IF(SUMIFS('[1]2025年已发货'!$E:$E,'[1]2025年已发货'!$F:$F,C3381,'[1]2025年已发货'!$C:$C,F3381,'[1]2025年已发货'!$G:$G,I3381,'[1]2025年已发货'!$H:$H,J3381)=0,"未发货",SUMIFS('[1]2025年已发货'!$E:$E,'[1]2025年已发货'!$F:$F,C3381,'[1]2025年已发货'!$C:$C,F3381,'[1]2025年已发货'!$G:$G,I3381,'[1]2025年已发货'!$H:$H,J3381))</f>
        <v>未发货</v>
      </c>
      <c r="I3381" s="40" t="e">
        <f>VLOOKUP(B3381,辅助信息!E:I,3,FALSE)</f>
        <v>#N/A</v>
      </c>
      <c r="J3381" s="40" t="e">
        <f>VLOOKUP(B3381,辅助信息!E:I,4,FALSE)</f>
        <v>#N/A</v>
      </c>
      <c r="K3381" s="40" t="e">
        <f>VLOOKUP(J3381,辅助信息!H:I,2,FALSE)</f>
        <v>#N/A</v>
      </c>
      <c r="L3381" s="111" t="e">
        <f>VLOOKUP(B3381,辅助信息!E:J,6,FALSE)</f>
        <v>#N/A</v>
      </c>
      <c r="O3381" s="64" t="str">
        <f ca="1" t="shared" si="188"/>
        <v/>
      </c>
      <c r="P3381" s="64" t="str">
        <f ca="1" t="shared" si="189"/>
        <v/>
      </c>
      <c r="Q3381" s="29" t="e">
        <f>VLOOKUP(B3381,辅助信息!E:M,9,FALSE)</f>
        <v>#N/A</v>
      </c>
      <c r="R3381" s="29" vm="1" t="e">
        <f>_xlfn._xlws.FILTER(辅助信息!D:D,辅助信息!E:E=B3381)</f>
        <v>#VALUE!</v>
      </c>
    </row>
    <row r="3382" hidden="1" spans="1:18">
      <c r="A3382" s="73"/>
      <c r="B3382" s="40" t="s">
        <v>211</v>
      </c>
      <c r="C3382" s="72">
        <v>45912</v>
      </c>
      <c r="D3382" s="40" t="e">
        <f>VLOOKUP(B3382,辅助信息!E:K,7,FALSE)</f>
        <v>#N/A</v>
      </c>
      <c r="E3382" s="40" t="str">
        <f>VLOOKUP(F3382,辅助信息!A:B,2,FALSE)</f>
        <v>螺纹钢</v>
      </c>
      <c r="F3382" s="40" t="s">
        <v>18</v>
      </c>
      <c r="G3382" s="36">
        <v>6</v>
      </c>
      <c r="H3382" s="136" t="str">
        <f>IF(SUMIFS('[1]2025年已发货'!$E:$E,'[1]2025年已发货'!$F:$F,C3382,'[1]2025年已发货'!$C:$C,F3382,'[1]2025年已发货'!$G:$G,I3382,'[1]2025年已发货'!$H:$H,J3382)=0,"未发货",SUMIFS('[1]2025年已发货'!$E:$E,'[1]2025年已发货'!$F:$F,C3382,'[1]2025年已发货'!$C:$C,F3382,'[1]2025年已发货'!$G:$G,I3382,'[1]2025年已发货'!$H:$H,J3382))</f>
        <v>未发货</v>
      </c>
      <c r="I3382" s="40" t="e">
        <f>VLOOKUP(B3382,辅助信息!E:I,3,FALSE)</f>
        <v>#N/A</v>
      </c>
      <c r="J3382" s="40" t="e">
        <f>VLOOKUP(B3382,辅助信息!E:I,4,FALSE)</f>
        <v>#N/A</v>
      </c>
      <c r="K3382" s="40" t="e">
        <f>VLOOKUP(J3382,辅助信息!H:I,2,FALSE)</f>
        <v>#N/A</v>
      </c>
      <c r="L3382" s="111" t="e">
        <f>VLOOKUP(B3382,辅助信息!E:J,6,FALSE)</f>
        <v>#N/A</v>
      </c>
      <c r="O3382" s="64" t="str">
        <f ca="1" t="shared" si="188"/>
        <v/>
      </c>
      <c r="P3382" s="64" t="str">
        <f ca="1" t="shared" si="189"/>
        <v/>
      </c>
      <c r="Q3382" s="29" t="e">
        <f>VLOOKUP(B3382,辅助信息!E:M,9,FALSE)</f>
        <v>#N/A</v>
      </c>
      <c r="R3382" s="29" vm="1" t="e">
        <f>_xlfn._xlws.FILTER(辅助信息!D:D,辅助信息!E:E=B3382)</f>
        <v>#VALUE!</v>
      </c>
    </row>
    <row r="3383" hidden="1" spans="2:18">
      <c r="B3383" s="40" t="s">
        <v>186</v>
      </c>
      <c r="C3383" s="72">
        <v>45911</v>
      </c>
      <c r="D3383" s="40" t="str">
        <f>VLOOKUP(B3383,辅助信息!E:K,7,FALSE)</f>
        <v>JWDDCD2025072900123</v>
      </c>
      <c r="E3383" s="40" t="str">
        <f>VLOOKUP(F3383,辅助信息!A:B,2,FALSE)</f>
        <v>高线</v>
      </c>
      <c r="F3383" s="40" t="s">
        <v>57</v>
      </c>
      <c r="G3383" s="36">
        <v>8</v>
      </c>
      <c r="H3383" s="136" t="str">
        <f>IF(SUMIFS('[1]2025年已发货'!$E:$E,'[1]2025年已发货'!$F:$F,C3383,'[1]2025年已发货'!$C:$C,F3383,'[1]2025年已发货'!$G:$G,I3383,'[1]2025年已发货'!$H:$H,J3383)=0,"未发货",SUMIFS('[1]2025年已发货'!$E:$E,'[1]2025年已发货'!$F:$F,C3383,'[1]2025年已发货'!$C:$C,F3383,'[1]2025年已发货'!$G:$G,I3383,'[1]2025年已发货'!$H:$H,J3383))</f>
        <v>未发货</v>
      </c>
      <c r="I3383" s="40" t="str">
        <f>VLOOKUP(B3383,辅助信息!E:I,3,FALSE)</f>
        <v>(乐山市校地共建产教融合基地建设项目二标段)四川省乐山市市中区苏稽镇</v>
      </c>
      <c r="J3383" s="40" t="str">
        <f>VLOOKUP(B3383,辅助信息!E:I,4,FALSE)</f>
        <v>彭江涛</v>
      </c>
      <c r="K3383" s="40">
        <f>VLOOKUP(J3383,辅助信息!H:I,2,FALSE)</f>
        <v>13990276572</v>
      </c>
      <c r="L3383" s="111" t="str">
        <f>VLOOKUP(B3383,辅助信息!E:J,6,FALSE)</f>
        <v>联系实际收货人（彭江涛13990276572）现场要求炉批号控制2个以下，超2个不给予签收。提前联系到场规格及数量</v>
      </c>
      <c r="O3383" s="64" t="str">
        <f ca="1" t="shared" si="188"/>
        <v/>
      </c>
      <c r="P3383" s="64" t="str">
        <f ca="1" t="shared" si="189"/>
        <v/>
      </c>
      <c r="Q3383" s="29" t="str">
        <f>VLOOKUP(B3383,辅助信息!E:M,9,FALSE)</f>
        <v>ZTWM-CDGS-XS-2025-0126-四川机司-乐山市校地共建产教融合基地配套设施项目施工二标段钢筋采购合同</v>
      </c>
      <c r="R3383" s="29" t="str">
        <f>_xlfn._xlws.FILTER(辅助信息!D:D,辅助信息!E:E=B3383)</f>
        <v>乐山市校地共建产教融合基地建设项目</v>
      </c>
    </row>
    <row r="3384" hidden="1" spans="2:18">
      <c r="B3384" s="40" t="s">
        <v>186</v>
      </c>
      <c r="C3384" s="72">
        <v>45911</v>
      </c>
      <c r="D3384" s="40" t="str">
        <f>VLOOKUP(B3384,辅助信息!E:K,7,FALSE)</f>
        <v>JWDDCD2025072900123</v>
      </c>
      <c r="E3384" s="40" t="str">
        <f>VLOOKUP(F3384,辅助信息!A:B,2,FALSE)</f>
        <v>螺纹钢</v>
      </c>
      <c r="F3384" s="40" t="s">
        <v>76</v>
      </c>
      <c r="G3384" s="36">
        <v>9</v>
      </c>
      <c r="H3384" s="136" t="str">
        <f>IF(SUMIFS('[1]2025年已发货'!$E:$E,'[1]2025年已发货'!$F:$F,C3384,'[1]2025年已发货'!$C:$C,F3384,'[1]2025年已发货'!$G:$G,I3384,'[1]2025年已发货'!$H:$H,J3384)=0,"未发货",SUMIFS('[1]2025年已发货'!$E:$E,'[1]2025年已发货'!$F:$F,C3384,'[1]2025年已发货'!$C:$C,F3384,'[1]2025年已发货'!$G:$G,I3384,'[1]2025年已发货'!$H:$H,J3384))</f>
        <v>未发货</v>
      </c>
      <c r="I3384" s="40" t="str">
        <f>VLOOKUP(B3384,辅助信息!E:I,3,FALSE)</f>
        <v>(乐山市校地共建产教融合基地建设项目二标段)四川省乐山市市中区苏稽镇</v>
      </c>
      <c r="J3384" s="40" t="str">
        <f>VLOOKUP(B3384,辅助信息!E:I,4,FALSE)</f>
        <v>彭江涛</v>
      </c>
      <c r="K3384" s="40">
        <f>VLOOKUP(J3384,辅助信息!H:I,2,FALSE)</f>
        <v>13990276572</v>
      </c>
      <c r="L3384" s="111" t="str">
        <f>VLOOKUP(B3384,辅助信息!E:J,6,FALSE)</f>
        <v>联系实际收货人（彭江涛13990276572）现场要求炉批号控制2个以下，超2个不给予签收。提前联系到场规格及数量</v>
      </c>
      <c r="O3384" s="64" t="str">
        <f ca="1" t="shared" si="188"/>
        <v/>
      </c>
      <c r="P3384" s="64" t="str">
        <f ca="1" t="shared" si="189"/>
        <v/>
      </c>
      <c r="Q3384" s="29" t="str">
        <f>VLOOKUP(B3384,辅助信息!E:M,9,FALSE)</f>
        <v>ZTWM-CDGS-XS-2025-0126-四川机司-乐山市校地共建产教融合基地配套设施项目施工二标段钢筋采购合同</v>
      </c>
      <c r="R3384" s="29" t="str">
        <f>_xlfn._xlws.FILTER(辅助信息!D:D,辅助信息!E:E=B3384)</f>
        <v>乐山市校地共建产教融合基地建设项目</v>
      </c>
    </row>
    <row r="3385" hidden="1" spans="2:18">
      <c r="B3385" s="40" t="s">
        <v>186</v>
      </c>
      <c r="C3385" s="72">
        <v>45911</v>
      </c>
      <c r="D3385" s="40" t="str">
        <f>VLOOKUP(B3385,辅助信息!E:K,7,FALSE)</f>
        <v>JWDDCD2025072900123</v>
      </c>
      <c r="E3385" s="40" t="str">
        <f>VLOOKUP(F3385,辅助信息!A:B,2,FALSE)</f>
        <v>螺纹钢</v>
      </c>
      <c r="F3385" s="40" t="s">
        <v>19</v>
      </c>
      <c r="G3385" s="36">
        <v>18</v>
      </c>
      <c r="H3385" s="136" t="str">
        <f>IF(SUMIFS('[1]2025年已发货'!$E:$E,'[1]2025年已发货'!$F:$F,C3385,'[1]2025年已发货'!$C:$C,F3385,'[1]2025年已发货'!$G:$G,I3385,'[1]2025年已发货'!$H:$H,J3385)=0,"未发货",SUMIFS('[1]2025年已发货'!$E:$E,'[1]2025年已发货'!$F:$F,C3385,'[1]2025年已发货'!$C:$C,F3385,'[1]2025年已发货'!$G:$G,I3385,'[1]2025年已发货'!$H:$H,J3385))</f>
        <v>未发货</v>
      </c>
      <c r="I3385" s="40" t="str">
        <f>VLOOKUP(B3385,辅助信息!E:I,3,FALSE)</f>
        <v>(乐山市校地共建产教融合基地建设项目二标段)四川省乐山市市中区苏稽镇</v>
      </c>
      <c r="J3385" s="40" t="str">
        <f>VLOOKUP(B3385,辅助信息!E:I,4,FALSE)</f>
        <v>彭江涛</v>
      </c>
      <c r="K3385" s="40">
        <f>VLOOKUP(J3385,辅助信息!H:I,2,FALSE)</f>
        <v>13990276572</v>
      </c>
      <c r="L3385" s="111" t="str">
        <f>VLOOKUP(B3385,辅助信息!E:J,6,FALSE)</f>
        <v>联系实际收货人（彭江涛13990276572）现场要求炉批号控制2个以下，超2个不给予签收。提前联系到场规格及数量</v>
      </c>
      <c r="O3385" s="64" t="str">
        <f ca="1" t="shared" si="188"/>
        <v/>
      </c>
      <c r="P3385" s="64" t="str">
        <f ca="1" t="shared" si="189"/>
        <v/>
      </c>
      <c r="Q3385" s="29" t="str">
        <f>VLOOKUP(B3385,辅助信息!E:M,9,FALSE)</f>
        <v>ZTWM-CDGS-XS-2025-0126-四川机司-乐山市校地共建产教融合基地配套设施项目施工二标段钢筋采购合同</v>
      </c>
      <c r="R3385" s="29" t="str">
        <f>_xlfn._xlws.FILTER(辅助信息!D:D,辅助信息!E:E=B3385)</f>
        <v>乐山市校地共建产教融合基地建设项目</v>
      </c>
    </row>
    <row r="3386" hidden="1" spans="2:18">
      <c r="B3386" s="40" t="s">
        <v>186</v>
      </c>
      <c r="C3386" s="72">
        <v>45911</v>
      </c>
      <c r="D3386" s="40" t="str">
        <f>VLOOKUP(B3386,辅助信息!E:K,7,FALSE)</f>
        <v>JWDDCD2025072900123</v>
      </c>
      <c r="E3386" s="40" t="str">
        <f>VLOOKUP(F3386,辅助信息!A:B,2,FALSE)</f>
        <v>螺纹钢</v>
      </c>
      <c r="F3386" s="40" t="s">
        <v>32</v>
      </c>
      <c r="G3386" s="36">
        <v>10</v>
      </c>
      <c r="H3386" s="136" t="str">
        <f>IF(SUMIFS('[1]2025年已发货'!$E:$E,'[1]2025年已发货'!$F:$F,C3386,'[1]2025年已发货'!$C:$C,F3386,'[1]2025年已发货'!$G:$G,I3386,'[1]2025年已发货'!$H:$H,J3386)=0,"未发货",SUMIFS('[1]2025年已发货'!$E:$E,'[1]2025年已发货'!$F:$F,C3386,'[1]2025年已发货'!$C:$C,F3386,'[1]2025年已发货'!$G:$G,I3386,'[1]2025年已发货'!$H:$H,J3386))</f>
        <v>未发货</v>
      </c>
      <c r="I3386" s="40" t="str">
        <f>VLOOKUP(B3386,辅助信息!E:I,3,FALSE)</f>
        <v>(乐山市校地共建产教融合基地建设项目二标段)四川省乐山市市中区苏稽镇</v>
      </c>
      <c r="J3386" s="40" t="str">
        <f>VLOOKUP(B3386,辅助信息!E:I,4,FALSE)</f>
        <v>彭江涛</v>
      </c>
      <c r="K3386" s="40">
        <f>VLOOKUP(J3386,辅助信息!H:I,2,FALSE)</f>
        <v>13990276572</v>
      </c>
      <c r="L3386" s="111" t="str">
        <f>VLOOKUP(B3386,辅助信息!E:J,6,FALSE)</f>
        <v>联系实际收货人（彭江涛13990276572）现场要求炉批号控制2个以下，超2个不给予签收。提前联系到场规格及数量</v>
      </c>
      <c r="O3386" s="64" t="str">
        <f ca="1" t="shared" si="188"/>
        <v/>
      </c>
      <c r="P3386" s="64" t="str">
        <f ca="1" t="shared" si="189"/>
        <v/>
      </c>
      <c r="Q3386" s="29" t="str">
        <f>VLOOKUP(B3386,辅助信息!E:M,9,FALSE)</f>
        <v>ZTWM-CDGS-XS-2025-0126-四川机司-乐山市校地共建产教融合基地配套设施项目施工二标段钢筋采购合同</v>
      </c>
      <c r="R3386" s="29" t="str">
        <f>_xlfn._xlws.FILTER(辅助信息!D:D,辅助信息!E:E=B3386)</f>
        <v>乐山市校地共建产教融合基地建设项目</v>
      </c>
    </row>
    <row r="3387" hidden="1" spans="2:18">
      <c r="B3387" s="40" t="s">
        <v>186</v>
      </c>
      <c r="C3387" s="72">
        <v>45911</v>
      </c>
      <c r="D3387" s="40" t="str">
        <f>VLOOKUP(B3387,辅助信息!E:K,7,FALSE)</f>
        <v>JWDDCD2025072900123</v>
      </c>
      <c r="E3387" s="40" t="str">
        <f>VLOOKUP(F3387,辅助信息!A:B,2,FALSE)</f>
        <v>螺纹钢</v>
      </c>
      <c r="F3387" s="40" t="s">
        <v>30</v>
      </c>
      <c r="G3387" s="36">
        <v>15</v>
      </c>
      <c r="H3387" s="136" t="str">
        <f>IF(SUMIFS('[1]2025年已发货'!$E:$E,'[1]2025年已发货'!$F:$F,C3387,'[1]2025年已发货'!$C:$C,F3387,'[1]2025年已发货'!$G:$G,I3387,'[1]2025年已发货'!$H:$H,J3387)=0,"未发货",SUMIFS('[1]2025年已发货'!$E:$E,'[1]2025年已发货'!$F:$F,C3387,'[1]2025年已发货'!$C:$C,F3387,'[1]2025年已发货'!$G:$G,I3387,'[1]2025年已发货'!$H:$H,J3387))</f>
        <v>未发货</v>
      </c>
      <c r="I3387" s="40" t="str">
        <f>VLOOKUP(B3387,辅助信息!E:I,3,FALSE)</f>
        <v>(乐山市校地共建产教融合基地建设项目二标段)四川省乐山市市中区苏稽镇</v>
      </c>
      <c r="J3387" s="40" t="str">
        <f>VLOOKUP(B3387,辅助信息!E:I,4,FALSE)</f>
        <v>彭江涛</v>
      </c>
      <c r="K3387" s="40">
        <f>VLOOKUP(J3387,辅助信息!H:I,2,FALSE)</f>
        <v>13990276572</v>
      </c>
      <c r="L3387" s="111" t="str">
        <f>VLOOKUP(B3387,辅助信息!E:J,6,FALSE)</f>
        <v>联系实际收货人（彭江涛13990276572）现场要求炉批号控制2个以下，超2个不给予签收。提前联系到场规格及数量</v>
      </c>
      <c r="O3387" s="64" t="str">
        <f ca="1" t="shared" si="188"/>
        <v/>
      </c>
      <c r="P3387" s="64" t="str">
        <f ca="1" t="shared" si="189"/>
        <v/>
      </c>
      <c r="Q3387" s="29" t="str">
        <f>VLOOKUP(B3387,辅助信息!E:M,9,FALSE)</f>
        <v>ZTWM-CDGS-XS-2025-0126-四川机司-乐山市校地共建产教融合基地配套设施项目施工二标段钢筋采购合同</v>
      </c>
      <c r="R3387" s="29" t="str">
        <f>_xlfn._xlws.FILTER(辅助信息!D:D,辅助信息!E:E=B3387)</f>
        <v>乐山市校地共建产教融合基地建设项目</v>
      </c>
    </row>
    <row r="3388" hidden="1" spans="2:18">
      <c r="B3388" s="40" t="s">
        <v>186</v>
      </c>
      <c r="C3388" s="72">
        <v>45911</v>
      </c>
      <c r="D3388" s="40" t="str">
        <f>VLOOKUP(B3388,辅助信息!E:K,7,FALSE)</f>
        <v>JWDDCD2025072900123</v>
      </c>
      <c r="E3388" s="40" t="str">
        <f>VLOOKUP(F3388,辅助信息!A:B,2,FALSE)</f>
        <v>螺纹钢</v>
      </c>
      <c r="F3388" s="40" t="s">
        <v>33</v>
      </c>
      <c r="G3388" s="36">
        <v>35</v>
      </c>
      <c r="H3388" s="136" t="str">
        <f>IF(SUMIFS('[1]2025年已发货'!$E:$E,'[1]2025年已发货'!$F:$F,C3388,'[1]2025年已发货'!$C:$C,F3388,'[1]2025年已发货'!$G:$G,I3388,'[1]2025年已发货'!$H:$H,J3388)=0,"未发货",SUMIFS('[1]2025年已发货'!$E:$E,'[1]2025年已发货'!$F:$F,C3388,'[1]2025年已发货'!$C:$C,F3388,'[1]2025年已发货'!$G:$G,I3388,'[1]2025年已发货'!$H:$H,J3388))</f>
        <v>未发货</v>
      </c>
      <c r="I3388" s="40" t="str">
        <f>VLOOKUP(B3388,辅助信息!E:I,3,FALSE)</f>
        <v>(乐山市校地共建产教融合基地建设项目二标段)四川省乐山市市中区苏稽镇</v>
      </c>
      <c r="J3388" s="40" t="str">
        <f>VLOOKUP(B3388,辅助信息!E:I,4,FALSE)</f>
        <v>彭江涛</v>
      </c>
      <c r="K3388" s="40">
        <f>VLOOKUP(J3388,辅助信息!H:I,2,FALSE)</f>
        <v>13990276572</v>
      </c>
      <c r="L3388" s="111" t="str">
        <f>VLOOKUP(B3388,辅助信息!E:J,6,FALSE)</f>
        <v>联系实际收货人（彭江涛13990276572）现场要求炉批号控制2个以下，超2个不给予签收。提前联系到场规格及数量</v>
      </c>
      <c r="O3388" s="64" t="str">
        <f ca="1" t="shared" si="188"/>
        <v/>
      </c>
      <c r="P3388" s="64" t="str">
        <f ca="1" t="shared" si="189"/>
        <v/>
      </c>
      <c r="Q3388" s="29" t="str">
        <f>VLOOKUP(B3388,辅助信息!E:M,9,FALSE)</f>
        <v>ZTWM-CDGS-XS-2025-0126-四川机司-乐山市校地共建产教融合基地配套设施项目施工二标段钢筋采购合同</v>
      </c>
      <c r="R3388" s="29" t="str">
        <f>_xlfn._xlws.FILTER(辅助信息!D:D,辅助信息!E:E=B3388)</f>
        <v>乐山市校地共建产教融合基地建设项目</v>
      </c>
    </row>
    <row r="3389" hidden="1" spans="2:18">
      <c r="B3389" s="40" t="s">
        <v>186</v>
      </c>
      <c r="C3389" s="72">
        <v>45911</v>
      </c>
      <c r="D3389" s="40" t="str">
        <f>VLOOKUP(B3389,辅助信息!E:K,7,FALSE)</f>
        <v>JWDDCD2025072900123</v>
      </c>
      <c r="E3389" s="40" t="str">
        <f>VLOOKUP(F3389,辅助信息!A:B,2,FALSE)</f>
        <v>螺纹钢</v>
      </c>
      <c r="F3389" s="40" t="s">
        <v>28</v>
      </c>
      <c r="G3389" s="36">
        <v>10</v>
      </c>
      <c r="H3389" s="136" t="str">
        <f>IF(SUMIFS('[1]2025年已发货'!$E:$E,'[1]2025年已发货'!$F:$F,C3389,'[1]2025年已发货'!$C:$C,F3389,'[1]2025年已发货'!$G:$G,I3389,'[1]2025年已发货'!$H:$H,J3389)=0,"未发货",SUMIFS('[1]2025年已发货'!$E:$E,'[1]2025年已发货'!$F:$F,C3389,'[1]2025年已发货'!$C:$C,F3389,'[1]2025年已发货'!$G:$G,I3389,'[1]2025年已发货'!$H:$H,J3389))</f>
        <v>未发货</v>
      </c>
      <c r="I3389" s="40" t="str">
        <f>VLOOKUP(B3389,辅助信息!E:I,3,FALSE)</f>
        <v>(乐山市校地共建产教融合基地建设项目二标段)四川省乐山市市中区苏稽镇</v>
      </c>
      <c r="J3389" s="40" t="str">
        <f>VLOOKUP(B3389,辅助信息!E:I,4,FALSE)</f>
        <v>彭江涛</v>
      </c>
      <c r="K3389" s="40">
        <f>VLOOKUP(J3389,辅助信息!H:I,2,FALSE)</f>
        <v>13990276572</v>
      </c>
      <c r="L3389" s="111" t="str">
        <f>VLOOKUP(B3389,辅助信息!E:J,6,FALSE)</f>
        <v>联系实际收货人（彭江涛13990276572）现场要求炉批号控制2个以下，超2个不给予签收。提前联系到场规格及数量</v>
      </c>
      <c r="O3389" s="64" t="str">
        <f ca="1" t="shared" si="188"/>
        <v/>
      </c>
      <c r="P3389" s="64" t="str">
        <f ca="1" t="shared" si="189"/>
        <v/>
      </c>
      <c r="Q3389" s="29" t="str">
        <f>VLOOKUP(B3389,辅助信息!E:M,9,FALSE)</f>
        <v>ZTWM-CDGS-XS-2025-0126-四川机司-乐山市校地共建产教融合基地配套设施项目施工二标段钢筋采购合同</v>
      </c>
      <c r="R3389" s="29" t="str">
        <f>_xlfn._xlws.FILTER(辅助信息!D:D,辅助信息!E:E=B3389)</f>
        <v>乐山市校地共建产教融合基地建设项目</v>
      </c>
    </row>
    <row r="3390" hidden="1" spans="2:18">
      <c r="B3390" s="40" t="s">
        <v>186</v>
      </c>
      <c r="C3390" s="72">
        <v>45911</v>
      </c>
      <c r="D3390" s="40" t="str">
        <f>VLOOKUP(B3390,辅助信息!E:K,7,FALSE)</f>
        <v>JWDDCD2025072900123</v>
      </c>
      <c r="E3390" s="40" t="str">
        <f>VLOOKUP(F3390,辅助信息!A:B,2,FALSE)</f>
        <v>螺纹钢</v>
      </c>
      <c r="F3390" s="40" t="s">
        <v>18</v>
      </c>
      <c r="G3390" s="36">
        <v>17</v>
      </c>
      <c r="H3390" s="136" t="str">
        <f>IF(SUMIFS('[1]2025年已发货'!$E:$E,'[1]2025年已发货'!$F:$F,C3390,'[1]2025年已发货'!$C:$C,F3390,'[1]2025年已发货'!$G:$G,I3390,'[1]2025年已发货'!$H:$H,J3390)=0,"未发货",SUMIFS('[1]2025年已发货'!$E:$E,'[1]2025年已发货'!$F:$F,C3390,'[1]2025年已发货'!$C:$C,F3390,'[1]2025年已发货'!$G:$G,I3390,'[1]2025年已发货'!$H:$H,J3390))</f>
        <v>未发货</v>
      </c>
      <c r="I3390" s="40" t="str">
        <f>VLOOKUP(B3390,辅助信息!E:I,3,FALSE)</f>
        <v>(乐山市校地共建产教融合基地建设项目二标段)四川省乐山市市中区苏稽镇</v>
      </c>
      <c r="J3390" s="40" t="str">
        <f>VLOOKUP(B3390,辅助信息!E:I,4,FALSE)</f>
        <v>彭江涛</v>
      </c>
      <c r="K3390" s="40">
        <f>VLOOKUP(J3390,辅助信息!H:I,2,FALSE)</f>
        <v>13990276572</v>
      </c>
      <c r="L3390" s="111" t="str">
        <f>VLOOKUP(B3390,辅助信息!E:J,6,FALSE)</f>
        <v>联系实际收货人（彭江涛13990276572）现场要求炉批号控制2个以下，超2个不给予签收。提前联系到场规格及数量</v>
      </c>
      <c r="O3390" s="64" t="str">
        <f ca="1" t="shared" si="188"/>
        <v/>
      </c>
      <c r="P3390" s="64" t="str">
        <f ca="1" t="shared" si="189"/>
        <v/>
      </c>
      <c r="Q3390" s="29" t="str">
        <f>VLOOKUP(B3390,辅助信息!E:M,9,FALSE)</f>
        <v>ZTWM-CDGS-XS-2025-0126-四川机司-乐山市校地共建产教融合基地配套设施项目施工二标段钢筋采购合同</v>
      </c>
      <c r="R3390" s="29" t="str">
        <f>_xlfn._xlws.FILTER(辅助信息!D:D,辅助信息!E:E=B3390)</f>
        <v>乐山市校地共建产教融合基地建设项目</v>
      </c>
    </row>
    <row r="3391" hidden="1" spans="2:18">
      <c r="B3391" s="40" t="s">
        <v>186</v>
      </c>
      <c r="C3391" s="72">
        <v>45911</v>
      </c>
      <c r="D3391" s="40" t="str">
        <f>VLOOKUP(B3391,辅助信息!E:K,7,FALSE)</f>
        <v>JWDDCD2025072900123</v>
      </c>
      <c r="E3391" s="40" t="str">
        <f>VLOOKUP(F3391,辅助信息!A:B,2,FALSE)</f>
        <v>螺纹钢</v>
      </c>
      <c r="F3391" s="40" t="s">
        <v>205</v>
      </c>
      <c r="G3391" s="36">
        <v>12</v>
      </c>
      <c r="H3391" s="136" t="str">
        <f>IF(SUMIFS('[1]2025年已发货'!$E:$E,'[1]2025年已发货'!$F:$F,C3391,'[1]2025年已发货'!$C:$C,F3391,'[1]2025年已发货'!$G:$G,I3391,'[1]2025年已发货'!$H:$H,J3391)=0,"未发货",SUMIFS('[1]2025年已发货'!$E:$E,'[1]2025年已发货'!$F:$F,C3391,'[1]2025年已发货'!$C:$C,F3391,'[1]2025年已发货'!$G:$G,I3391,'[1]2025年已发货'!$H:$H,J3391))</f>
        <v>未发货</v>
      </c>
      <c r="I3391" s="40" t="str">
        <f>VLOOKUP(B3391,辅助信息!E:I,3,FALSE)</f>
        <v>(乐山市校地共建产教融合基地建设项目二标段)四川省乐山市市中区苏稽镇</v>
      </c>
      <c r="J3391" s="40" t="str">
        <f>VLOOKUP(B3391,辅助信息!E:I,4,FALSE)</f>
        <v>彭江涛</v>
      </c>
      <c r="K3391" s="40">
        <f>VLOOKUP(J3391,辅助信息!H:I,2,FALSE)</f>
        <v>13990276572</v>
      </c>
      <c r="L3391" s="111" t="str">
        <f>VLOOKUP(B3391,辅助信息!E:J,6,FALSE)</f>
        <v>联系实际收货人（彭江涛13990276572）现场要求炉批号控制2个以下，超2个不给予签收。提前联系到场规格及数量</v>
      </c>
      <c r="O3391" s="64" t="str">
        <f ca="1" t="shared" si="188"/>
        <v/>
      </c>
      <c r="P3391" s="64" t="str">
        <f ca="1" t="shared" si="189"/>
        <v/>
      </c>
      <c r="Q3391" s="29" t="str">
        <f>VLOOKUP(B3391,辅助信息!E:M,9,FALSE)</f>
        <v>ZTWM-CDGS-XS-2025-0126-四川机司-乐山市校地共建产教融合基地配套设施项目施工二标段钢筋采购合同</v>
      </c>
      <c r="R3391" s="29" t="str">
        <f>_xlfn._xlws.FILTER(辅助信息!D:D,辅助信息!E:E=B3391)</f>
        <v>乐山市校地共建产教融合基地建设项目</v>
      </c>
    </row>
    <row r="3392" hidden="1" spans="2:18">
      <c r="B3392" s="40" t="s">
        <v>186</v>
      </c>
      <c r="C3392" s="72">
        <v>45911</v>
      </c>
      <c r="D3392" s="40" t="str">
        <f>VLOOKUP(B3392,辅助信息!E:K,7,FALSE)</f>
        <v>JWDDCD2025072900123</v>
      </c>
      <c r="E3392" s="40" t="str">
        <f>VLOOKUP(F3392,辅助信息!A:B,2,FALSE)</f>
        <v>螺纹钢</v>
      </c>
      <c r="F3392" s="40" t="s">
        <v>82</v>
      </c>
      <c r="G3392" s="36">
        <v>3</v>
      </c>
      <c r="H3392" s="136" t="str">
        <f>IF(SUMIFS('[1]2025年已发货'!$E:$E,'[1]2025年已发货'!$F:$F,C3392,'[1]2025年已发货'!$C:$C,F3392,'[1]2025年已发货'!$G:$G,I3392,'[1]2025年已发货'!$H:$H,J3392)=0,"未发货",SUMIFS('[1]2025年已发货'!$E:$E,'[1]2025年已发货'!$F:$F,C3392,'[1]2025年已发货'!$C:$C,F3392,'[1]2025年已发货'!$G:$G,I3392,'[1]2025年已发货'!$H:$H,J3392))</f>
        <v>未发货</v>
      </c>
      <c r="I3392" s="40" t="str">
        <f>VLOOKUP(B3392,辅助信息!E:I,3,FALSE)</f>
        <v>(乐山市校地共建产教融合基地建设项目二标段)四川省乐山市市中区苏稽镇</v>
      </c>
      <c r="J3392" s="40" t="str">
        <f>VLOOKUP(B3392,辅助信息!E:I,4,FALSE)</f>
        <v>彭江涛</v>
      </c>
      <c r="K3392" s="40">
        <f>VLOOKUP(J3392,辅助信息!H:I,2,FALSE)</f>
        <v>13990276572</v>
      </c>
      <c r="L3392" s="111" t="str">
        <f>VLOOKUP(B3392,辅助信息!E:J,6,FALSE)</f>
        <v>联系实际收货人（彭江涛13990276572）现场要求炉批号控制2个以下，超2个不给予签收。提前联系到场规格及数量</v>
      </c>
      <c r="O3392" s="64" t="str">
        <f ca="1" t="shared" si="188"/>
        <v/>
      </c>
      <c r="P3392" s="64" t="str">
        <f ca="1" t="shared" si="189"/>
        <v/>
      </c>
      <c r="Q3392" s="29" t="str">
        <f>VLOOKUP(B3392,辅助信息!E:M,9,FALSE)</f>
        <v>ZTWM-CDGS-XS-2025-0126-四川机司-乐山市校地共建产教融合基地配套设施项目施工二标段钢筋采购合同</v>
      </c>
      <c r="R3392" s="29" t="str">
        <f>_xlfn._xlws.FILTER(辅助信息!D:D,辅助信息!E:E=B3392)</f>
        <v>乐山市校地共建产教融合基地建设项目</v>
      </c>
    </row>
    <row r="3393" hidden="1" spans="2:18">
      <c r="B3393" s="40" t="s">
        <v>186</v>
      </c>
      <c r="C3393" s="72">
        <v>45911</v>
      </c>
      <c r="D3393" s="40" t="str">
        <f>VLOOKUP(B3393,辅助信息!E:K,7,FALSE)</f>
        <v>JWDDCD2025072900123</v>
      </c>
      <c r="E3393" s="40" t="str">
        <f>VLOOKUP(F3393,辅助信息!A:B,2,FALSE)</f>
        <v>螺纹钢</v>
      </c>
      <c r="F3393" s="40" t="s">
        <v>140</v>
      </c>
      <c r="G3393" s="36">
        <v>14</v>
      </c>
      <c r="H3393" s="136" t="str">
        <f>IF(SUMIFS('[1]2025年已发货'!$E:$E,'[1]2025年已发货'!$F:$F,C3393,'[1]2025年已发货'!$C:$C,F3393,'[1]2025年已发货'!$G:$G,I3393,'[1]2025年已发货'!$H:$H,J3393)=0,"未发货",SUMIFS('[1]2025年已发货'!$E:$E,'[1]2025年已发货'!$F:$F,C3393,'[1]2025年已发货'!$C:$C,F3393,'[1]2025年已发货'!$G:$G,I3393,'[1]2025年已发货'!$H:$H,J3393))</f>
        <v>未发货</v>
      </c>
      <c r="I3393" s="40" t="str">
        <f>VLOOKUP(B3393,辅助信息!E:I,3,FALSE)</f>
        <v>(乐山市校地共建产教融合基地建设项目二标段)四川省乐山市市中区苏稽镇</v>
      </c>
      <c r="J3393" s="40" t="str">
        <f>VLOOKUP(B3393,辅助信息!E:I,4,FALSE)</f>
        <v>彭江涛</v>
      </c>
      <c r="K3393" s="40">
        <f>VLOOKUP(J3393,辅助信息!H:I,2,FALSE)</f>
        <v>13990276572</v>
      </c>
      <c r="L3393" s="111" t="str">
        <f>VLOOKUP(B3393,辅助信息!E:J,6,FALSE)</f>
        <v>联系实际收货人（彭江涛13990276572）现场要求炉批号控制2个以下，超2个不给予签收。提前联系到场规格及数量</v>
      </c>
      <c r="O3393" s="64" t="str">
        <f ca="1" t="shared" si="188"/>
        <v/>
      </c>
      <c r="P3393" s="64" t="str">
        <f ca="1" t="shared" si="189"/>
        <v/>
      </c>
      <c r="Q3393" s="29" t="str">
        <f>VLOOKUP(B3393,辅助信息!E:M,9,FALSE)</f>
        <v>ZTWM-CDGS-XS-2025-0126-四川机司-乐山市校地共建产教融合基地配套设施项目施工二标段钢筋采购合同</v>
      </c>
      <c r="R3393" s="29" t="str">
        <f>_xlfn._xlws.FILTER(辅助信息!D:D,辅助信息!E:E=B3393)</f>
        <v>乐山市校地共建产教融合基地建设项目</v>
      </c>
    </row>
    <row r="3394" hidden="1" spans="2:18">
      <c r="B3394" s="40" t="s">
        <v>186</v>
      </c>
      <c r="C3394" s="72">
        <v>45911</v>
      </c>
      <c r="D3394" s="40" t="str">
        <f>VLOOKUP(B3394,辅助信息!E:K,7,FALSE)</f>
        <v>JWDDCD2025072900123</v>
      </c>
      <c r="E3394" s="40" t="str">
        <f>VLOOKUP(F3394,辅助信息!A:B,2,FALSE)</f>
        <v>螺纹钢</v>
      </c>
      <c r="F3394" s="40" t="s">
        <v>45</v>
      </c>
      <c r="G3394" s="36">
        <v>3</v>
      </c>
      <c r="H3394" s="136" t="str">
        <f>IF(SUMIFS('[1]2025年已发货'!$E:$E,'[1]2025年已发货'!$F:$F,C3394,'[1]2025年已发货'!$C:$C,F3394,'[1]2025年已发货'!$G:$G,I3394,'[1]2025年已发货'!$H:$H,J3394)=0,"未发货",SUMIFS('[1]2025年已发货'!$E:$E,'[1]2025年已发货'!$F:$F,C3394,'[1]2025年已发货'!$C:$C,F3394,'[1]2025年已发货'!$G:$G,I3394,'[1]2025年已发货'!$H:$H,J3394))</f>
        <v>未发货</v>
      </c>
      <c r="I3394" s="40" t="str">
        <f>VLOOKUP(B3394,辅助信息!E:I,3,FALSE)</f>
        <v>(乐山市校地共建产教融合基地建设项目二标段)四川省乐山市市中区苏稽镇</v>
      </c>
      <c r="J3394" s="40" t="str">
        <f>VLOOKUP(B3394,辅助信息!E:I,4,FALSE)</f>
        <v>彭江涛</v>
      </c>
      <c r="K3394" s="40">
        <f>VLOOKUP(J3394,辅助信息!H:I,2,FALSE)</f>
        <v>13990276572</v>
      </c>
      <c r="L3394" s="111" t="str">
        <f>VLOOKUP(B3394,辅助信息!E:J,6,FALSE)</f>
        <v>联系实际收货人（彭江涛13990276572）现场要求炉批号控制2个以下，超2个不给予签收。提前联系到场规格及数量</v>
      </c>
      <c r="O3394" s="64" t="str">
        <f ca="1" t="shared" si="188"/>
        <v/>
      </c>
      <c r="P3394" s="64" t="str">
        <f ca="1" t="shared" si="189"/>
        <v/>
      </c>
      <c r="Q3394" s="29" t="str">
        <f>VLOOKUP(B3394,辅助信息!E:M,9,FALSE)</f>
        <v>ZTWM-CDGS-XS-2025-0126-四川机司-乐山市校地共建产教融合基地配套设施项目施工二标段钢筋采购合同</v>
      </c>
      <c r="R3394" s="29" t="str">
        <f>_xlfn._xlws.FILTER(辅助信息!D:D,辅助信息!E:E=B3394)</f>
        <v>乐山市校地共建产教融合基地建设项目</v>
      </c>
    </row>
    <row r="3395" hidden="1" spans="2:18">
      <c r="B3395" s="40" t="s">
        <v>186</v>
      </c>
      <c r="C3395" s="72">
        <v>45911</v>
      </c>
      <c r="D3395" s="40" t="str">
        <f>VLOOKUP(B3395,辅助信息!E:K,7,FALSE)</f>
        <v>JWDDCD2025072900123</v>
      </c>
      <c r="E3395" s="40" t="str">
        <f>VLOOKUP(F3395,辅助信息!A:B,2,FALSE)</f>
        <v>螺纹钢</v>
      </c>
      <c r="F3395" s="40" t="s">
        <v>197</v>
      </c>
      <c r="G3395" s="36">
        <v>1</v>
      </c>
      <c r="H3395" s="136" t="str">
        <f>IF(SUMIFS('[1]2025年已发货'!$E:$E,'[1]2025年已发货'!$F:$F,C3395,'[1]2025年已发货'!$C:$C,F3395,'[1]2025年已发货'!$G:$G,I3395,'[1]2025年已发货'!$H:$H,J3395)=0,"未发货",SUMIFS('[1]2025年已发货'!$E:$E,'[1]2025年已发货'!$F:$F,C3395,'[1]2025年已发货'!$C:$C,F3395,'[1]2025年已发货'!$G:$G,I3395,'[1]2025年已发货'!$H:$H,J3395))</f>
        <v>未发货</v>
      </c>
      <c r="I3395" s="40" t="str">
        <f>VLOOKUP(B3395,辅助信息!E:I,3,FALSE)</f>
        <v>(乐山市校地共建产教融合基地建设项目二标段)四川省乐山市市中区苏稽镇</v>
      </c>
      <c r="J3395" s="40" t="str">
        <f>VLOOKUP(B3395,辅助信息!E:I,4,FALSE)</f>
        <v>彭江涛</v>
      </c>
      <c r="K3395" s="40">
        <f>VLOOKUP(J3395,辅助信息!H:I,2,FALSE)</f>
        <v>13990276572</v>
      </c>
      <c r="L3395" s="111" t="str">
        <f>VLOOKUP(B3395,辅助信息!E:J,6,FALSE)</f>
        <v>联系实际收货人（彭江涛13990276572）现场要求炉批号控制2个以下，超2个不给予签收。提前联系到场规格及数量</v>
      </c>
      <c r="O3395" s="64" t="str">
        <f ca="1" t="shared" si="188"/>
        <v/>
      </c>
      <c r="P3395" s="64" t="str">
        <f ca="1" t="shared" si="189"/>
        <v/>
      </c>
      <c r="Q3395" s="29" t="str">
        <f>VLOOKUP(B3395,辅助信息!E:M,9,FALSE)</f>
        <v>ZTWM-CDGS-XS-2025-0126-四川机司-乐山市校地共建产教融合基地配套设施项目施工二标段钢筋采购合同</v>
      </c>
      <c r="R3395" s="29" t="str">
        <f>_xlfn._xlws.FILTER(辅助信息!D:D,辅助信息!E:E=B3395)</f>
        <v>乐山市校地共建产教融合基地建设项目</v>
      </c>
    </row>
    <row r="3396" hidden="1" spans="2:18">
      <c r="B3396" s="40" t="s">
        <v>186</v>
      </c>
      <c r="C3396" s="72">
        <v>45911</v>
      </c>
      <c r="D3396" s="40" t="str">
        <f>VLOOKUP(B3396,辅助信息!E:K,7,FALSE)</f>
        <v>JWDDCD2025072900123</v>
      </c>
      <c r="E3396" s="40" t="str">
        <f>VLOOKUP(F3396,辅助信息!A:B,2,FALSE)</f>
        <v>螺纹钢</v>
      </c>
      <c r="F3396" s="40" t="s">
        <v>21</v>
      </c>
      <c r="G3396" s="36">
        <v>3</v>
      </c>
      <c r="H3396" s="136" t="str">
        <f>IF(SUMIFS('[1]2025年已发货'!$E:$E,'[1]2025年已发货'!$F:$F,C3396,'[1]2025年已发货'!$C:$C,F3396,'[1]2025年已发货'!$G:$G,I3396,'[1]2025年已发货'!$H:$H,J3396)=0,"未发货",SUMIFS('[1]2025年已发货'!$E:$E,'[1]2025年已发货'!$F:$F,C3396,'[1]2025年已发货'!$C:$C,F3396,'[1]2025年已发货'!$G:$G,I3396,'[1]2025年已发货'!$H:$H,J3396))</f>
        <v>未发货</v>
      </c>
      <c r="I3396" s="40" t="str">
        <f>VLOOKUP(B3396,辅助信息!E:I,3,FALSE)</f>
        <v>(乐山市校地共建产教融合基地建设项目二标段)四川省乐山市市中区苏稽镇</v>
      </c>
      <c r="J3396" s="40" t="str">
        <f>VLOOKUP(B3396,辅助信息!E:I,4,FALSE)</f>
        <v>彭江涛</v>
      </c>
      <c r="K3396" s="40">
        <f>VLOOKUP(J3396,辅助信息!H:I,2,FALSE)</f>
        <v>13990276572</v>
      </c>
      <c r="L3396" s="111" t="str">
        <f>VLOOKUP(B3396,辅助信息!E:J,6,FALSE)</f>
        <v>联系实际收货人（彭江涛13990276572）现场要求炉批号控制2个以下，超2个不给予签收。提前联系到场规格及数量</v>
      </c>
      <c r="O3396" s="64" t="str">
        <f ca="1" t="shared" si="188"/>
        <v/>
      </c>
      <c r="P3396" s="64" t="str">
        <f ca="1" t="shared" si="189"/>
        <v/>
      </c>
      <c r="Q3396" s="29" t="str">
        <f>VLOOKUP(B3396,辅助信息!E:M,9,FALSE)</f>
        <v>ZTWM-CDGS-XS-2025-0126-四川机司-乐山市校地共建产教融合基地配套设施项目施工二标段钢筋采购合同</v>
      </c>
      <c r="R3396" s="29" t="str">
        <f>_xlfn._xlws.FILTER(辅助信息!D:D,辅助信息!E:E=B3396)</f>
        <v>乐山市校地共建产教融合基地建设项目</v>
      </c>
    </row>
    <row r="3397" hidden="1" spans="2:18">
      <c r="B3397" s="40" t="s">
        <v>186</v>
      </c>
      <c r="C3397" s="72">
        <v>45911</v>
      </c>
      <c r="D3397" s="40" t="str">
        <f>VLOOKUP(B3397,辅助信息!E:K,7,FALSE)</f>
        <v>JWDDCD2025072900123</v>
      </c>
      <c r="E3397" s="40" t="str">
        <f>VLOOKUP(F3397,辅助信息!A:B,2,FALSE)</f>
        <v>螺纹钢</v>
      </c>
      <c r="F3397" s="40" t="s">
        <v>198</v>
      </c>
      <c r="G3397" s="36">
        <v>1</v>
      </c>
      <c r="H3397" s="136" t="str">
        <f>IF(SUMIFS('[1]2025年已发货'!$E:$E,'[1]2025年已发货'!$F:$F,C3397,'[1]2025年已发货'!$C:$C,F3397,'[1]2025年已发货'!$G:$G,I3397,'[1]2025年已发货'!$H:$H,J3397)=0,"未发货",SUMIFS('[1]2025年已发货'!$E:$E,'[1]2025年已发货'!$F:$F,C3397,'[1]2025年已发货'!$C:$C,F3397,'[1]2025年已发货'!$G:$G,I3397,'[1]2025年已发货'!$H:$H,J3397))</f>
        <v>未发货</v>
      </c>
      <c r="I3397" s="40" t="str">
        <f>VLOOKUP(B3397,辅助信息!E:I,3,FALSE)</f>
        <v>(乐山市校地共建产教融合基地建设项目二标段)四川省乐山市市中区苏稽镇</v>
      </c>
      <c r="J3397" s="40" t="str">
        <f>VLOOKUP(B3397,辅助信息!E:I,4,FALSE)</f>
        <v>彭江涛</v>
      </c>
      <c r="K3397" s="40">
        <f>VLOOKUP(J3397,辅助信息!H:I,2,FALSE)</f>
        <v>13990276572</v>
      </c>
      <c r="L3397" s="111" t="str">
        <f>VLOOKUP(B3397,辅助信息!E:J,6,FALSE)</f>
        <v>联系实际收货人（彭江涛13990276572）现场要求炉批号控制2个以下，超2个不给予签收。提前联系到场规格及数量</v>
      </c>
      <c r="O3397" s="64" t="str">
        <f ca="1" t="shared" si="188"/>
        <v/>
      </c>
      <c r="P3397" s="64" t="str">
        <f ca="1" t="shared" si="189"/>
        <v/>
      </c>
      <c r="Q3397" s="29" t="str">
        <f>VLOOKUP(B3397,辅助信息!E:M,9,FALSE)</f>
        <v>ZTWM-CDGS-XS-2025-0126-四川机司-乐山市校地共建产教融合基地配套设施项目施工二标段钢筋采购合同</v>
      </c>
      <c r="R3397" s="29" t="str">
        <f>_xlfn._xlws.FILTER(辅助信息!D:D,辅助信息!E:E=B3397)</f>
        <v>乐山市校地共建产教融合基地建设项目</v>
      </c>
    </row>
    <row r="3398" hidden="1" spans="2:18">
      <c r="B3398" s="40" t="s">
        <v>186</v>
      </c>
      <c r="C3398" s="72">
        <v>45911</v>
      </c>
      <c r="D3398" s="40" t="str">
        <f>VLOOKUP(B3398,辅助信息!E:K,7,FALSE)</f>
        <v>JWDDCD2025072900123</v>
      </c>
      <c r="E3398" s="40" t="str">
        <f>VLOOKUP(F3398,辅助信息!A:B,2,FALSE)</f>
        <v>螺纹钢</v>
      </c>
      <c r="F3398" s="40" t="s">
        <v>58</v>
      </c>
      <c r="G3398" s="36">
        <v>10</v>
      </c>
      <c r="H3398" s="136" t="str">
        <f>IF(SUMIFS('[1]2025年已发货'!$E:$E,'[1]2025年已发货'!$F:$F,C3398,'[1]2025年已发货'!$C:$C,F3398,'[1]2025年已发货'!$G:$G,I3398,'[1]2025年已发货'!$H:$H,J3398)=0,"未发货",SUMIFS('[1]2025年已发货'!$E:$E,'[1]2025年已发货'!$F:$F,C3398,'[1]2025年已发货'!$C:$C,F3398,'[1]2025年已发货'!$G:$G,I3398,'[1]2025年已发货'!$H:$H,J3398))</f>
        <v>未发货</v>
      </c>
      <c r="I3398" s="40" t="str">
        <f>VLOOKUP(B3398,辅助信息!E:I,3,FALSE)</f>
        <v>(乐山市校地共建产教融合基地建设项目二标段)四川省乐山市市中区苏稽镇</v>
      </c>
      <c r="J3398" s="40" t="str">
        <f>VLOOKUP(B3398,辅助信息!E:I,4,FALSE)</f>
        <v>彭江涛</v>
      </c>
      <c r="K3398" s="40">
        <f>VLOOKUP(J3398,辅助信息!H:I,2,FALSE)</f>
        <v>13990276572</v>
      </c>
      <c r="L3398" s="111" t="str">
        <f>VLOOKUP(B3398,辅助信息!E:J,6,FALSE)</f>
        <v>联系实际收货人（彭江涛13990276572）现场要求炉批号控制2个以下，超2个不给予签收。提前联系到场规格及数量</v>
      </c>
      <c r="O3398" s="64" t="str">
        <f ca="1" t="shared" si="188"/>
        <v/>
      </c>
      <c r="P3398" s="64" t="str">
        <f ca="1" t="shared" si="189"/>
        <v/>
      </c>
      <c r="Q3398" s="29" t="str">
        <f>VLOOKUP(B3398,辅助信息!E:M,9,FALSE)</f>
        <v>ZTWM-CDGS-XS-2025-0126-四川机司-乐山市校地共建产教融合基地配套设施项目施工二标段钢筋采购合同</v>
      </c>
      <c r="R3398" s="29" t="str">
        <f>_xlfn._xlws.FILTER(辅助信息!D:D,辅助信息!E:E=B3398)</f>
        <v>乐山市校地共建产教融合基地建设项目</v>
      </c>
    </row>
    <row r="3399" hidden="1" spans="2:18">
      <c r="B3399" s="40" t="s">
        <v>186</v>
      </c>
      <c r="C3399" s="72">
        <v>45911</v>
      </c>
      <c r="D3399" s="40" t="str">
        <f>VLOOKUP(B3399,辅助信息!E:K,7,FALSE)</f>
        <v>JWDDCD2025072900123</v>
      </c>
      <c r="E3399" s="40" t="str">
        <f>VLOOKUP(F3399,辅助信息!A:B,2,FALSE)</f>
        <v>螺纹钢</v>
      </c>
      <c r="F3399" s="40" t="s">
        <v>199</v>
      </c>
      <c r="G3399" s="36">
        <v>18</v>
      </c>
      <c r="H3399" s="136" t="str">
        <f>IF(SUMIFS('[1]2025年已发货'!$E:$E,'[1]2025年已发货'!$F:$F,C3399,'[1]2025年已发货'!$C:$C,F3399,'[1]2025年已发货'!$G:$G,I3399,'[1]2025年已发货'!$H:$H,J3399)=0,"未发货",SUMIFS('[1]2025年已发货'!$E:$E,'[1]2025年已发货'!$F:$F,C3399,'[1]2025年已发货'!$C:$C,F3399,'[1]2025年已发货'!$G:$G,I3399,'[1]2025年已发货'!$H:$H,J3399))</f>
        <v>未发货</v>
      </c>
      <c r="I3399" s="40" t="str">
        <f>VLOOKUP(B3399,辅助信息!E:I,3,FALSE)</f>
        <v>(乐山市校地共建产教融合基地建设项目二标段)四川省乐山市市中区苏稽镇</v>
      </c>
      <c r="J3399" s="40" t="str">
        <f>VLOOKUP(B3399,辅助信息!E:I,4,FALSE)</f>
        <v>彭江涛</v>
      </c>
      <c r="K3399" s="40">
        <f>VLOOKUP(J3399,辅助信息!H:I,2,FALSE)</f>
        <v>13990276572</v>
      </c>
      <c r="L3399" s="111" t="str">
        <f>VLOOKUP(B3399,辅助信息!E:J,6,FALSE)</f>
        <v>联系实际收货人（彭江涛13990276572）现场要求炉批号控制2个以下，超2个不给予签收。提前联系到场规格及数量</v>
      </c>
      <c r="O3399" s="64" t="str">
        <f ca="1" t="shared" si="188"/>
        <v/>
      </c>
      <c r="P3399" s="64" t="str">
        <f ca="1" t="shared" si="189"/>
        <v/>
      </c>
      <c r="Q3399" s="29" t="str">
        <f>VLOOKUP(B3399,辅助信息!E:M,9,FALSE)</f>
        <v>ZTWM-CDGS-XS-2025-0126-四川机司-乐山市校地共建产教融合基地配套设施项目施工二标段钢筋采购合同</v>
      </c>
      <c r="R3399" s="29" t="str">
        <f>_xlfn._xlws.FILTER(辅助信息!D:D,辅助信息!E:E=B3399)</f>
        <v>乐山市校地共建产教融合基地建设项目</v>
      </c>
    </row>
    <row r="3400" hidden="1" spans="2:18">
      <c r="B3400" s="40" t="s">
        <v>186</v>
      </c>
      <c r="C3400" s="72">
        <v>45911</v>
      </c>
      <c r="D3400" s="40" t="str">
        <f>VLOOKUP(B3400,辅助信息!E:K,7,FALSE)</f>
        <v>JWDDCD2025072900123</v>
      </c>
      <c r="E3400" s="40" t="str">
        <f>VLOOKUP(F3400,辅助信息!A:B,2,FALSE)</f>
        <v>螺纹钢</v>
      </c>
      <c r="F3400" s="40" t="s">
        <v>46</v>
      </c>
      <c r="G3400" s="36">
        <v>12</v>
      </c>
      <c r="H3400" s="136" t="str">
        <f>IF(SUMIFS('[1]2025年已发货'!$E:$E,'[1]2025年已发货'!$F:$F,C3400,'[1]2025年已发货'!$C:$C,F3400,'[1]2025年已发货'!$G:$G,I3400,'[1]2025年已发货'!$H:$H,J3400)=0,"未发货",SUMIFS('[1]2025年已发货'!$E:$E,'[1]2025年已发货'!$F:$F,C3400,'[1]2025年已发货'!$C:$C,F3400,'[1]2025年已发货'!$G:$G,I3400,'[1]2025年已发货'!$H:$H,J3400))</f>
        <v>未发货</v>
      </c>
      <c r="I3400" s="40" t="str">
        <f>VLOOKUP(B3400,辅助信息!E:I,3,FALSE)</f>
        <v>(乐山市校地共建产教融合基地建设项目二标段)四川省乐山市市中区苏稽镇</v>
      </c>
      <c r="J3400" s="40" t="str">
        <f>VLOOKUP(B3400,辅助信息!E:I,4,FALSE)</f>
        <v>彭江涛</v>
      </c>
      <c r="K3400" s="40">
        <f>VLOOKUP(J3400,辅助信息!H:I,2,FALSE)</f>
        <v>13990276572</v>
      </c>
      <c r="L3400" s="111" t="str">
        <f>VLOOKUP(B3400,辅助信息!E:J,6,FALSE)</f>
        <v>联系实际收货人（彭江涛13990276572）现场要求炉批号控制2个以下，超2个不给予签收。提前联系到场规格及数量</v>
      </c>
      <c r="O3400" s="64" t="str">
        <f ca="1" t="shared" si="188"/>
        <v/>
      </c>
      <c r="P3400" s="64" t="str">
        <f ca="1" t="shared" si="189"/>
        <v/>
      </c>
      <c r="Q3400" s="29" t="str">
        <f>VLOOKUP(B3400,辅助信息!E:M,9,FALSE)</f>
        <v>ZTWM-CDGS-XS-2025-0126-四川机司-乐山市校地共建产教融合基地配套设施项目施工二标段钢筋采购合同</v>
      </c>
      <c r="R3400" s="29" t="str">
        <f>_xlfn._xlws.FILTER(辅助信息!D:D,辅助信息!E:E=B3400)</f>
        <v>乐山市校地共建产教融合基地建设项目</v>
      </c>
    </row>
    <row r="3401" hidden="1" spans="2:18">
      <c r="B3401" s="40" t="s">
        <v>186</v>
      </c>
      <c r="C3401" s="72">
        <v>45911</v>
      </c>
      <c r="D3401" s="40" t="str">
        <f>VLOOKUP(B3401,辅助信息!E:K,7,FALSE)</f>
        <v>JWDDCD2025072900123</v>
      </c>
      <c r="E3401" s="40" t="str">
        <f>VLOOKUP(F3401,辅助信息!A:B,2,FALSE)</f>
        <v>螺纹钢</v>
      </c>
      <c r="F3401" s="40" t="s">
        <v>141</v>
      </c>
      <c r="G3401" s="36">
        <v>25</v>
      </c>
      <c r="H3401" s="136" t="str">
        <f>IF(SUMIFS('[1]2025年已发货'!$E:$E,'[1]2025年已发货'!$F:$F,C3401,'[1]2025年已发货'!$C:$C,F3401,'[1]2025年已发货'!$G:$G,I3401,'[1]2025年已发货'!$H:$H,J3401)=0,"未发货",SUMIFS('[1]2025年已发货'!$E:$E,'[1]2025年已发货'!$F:$F,C3401,'[1]2025年已发货'!$C:$C,F3401,'[1]2025年已发货'!$G:$G,I3401,'[1]2025年已发货'!$H:$H,J3401))</f>
        <v>未发货</v>
      </c>
      <c r="I3401" s="40" t="str">
        <f>VLOOKUP(B3401,辅助信息!E:I,3,FALSE)</f>
        <v>(乐山市校地共建产教融合基地建设项目二标段)四川省乐山市市中区苏稽镇</v>
      </c>
      <c r="J3401" s="40" t="str">
        <f>VLOOKUP(B3401,辅助信息!E:I,4,FALSE)</f>
        <v>彭江涛</v>
      </c>
      <c r="K3401" s="40">
        <f>VLOOKUP(J3401,辅助信息!H:I,2,FALSE)</f>
        <v>13990276572</v>
      </c>
      <c r="L3401" s="111" t="str">
        <f>VLOOKUP(B3401,辅助信息!E:J,6,FALSE)</f>
        <v>联系实际收货人（彭江涛13990276572）现场要求炉批号控制2个以下，超2个不给予签收。提前联系到场规格及数量</v>
      </c>
      <c r="O3401" s="64" t="str">
        <f ca="1" t="shared" si="188"/>
        <v/>
      </c>
      <c r="P3401" s="64" t="str">
        <f ca="1" t="shared" si="189"/>
        <v/>
      </c>
      <c r="Q3401" s="29" t="str">
        <f>VLOOKUP(B3401,辅助信息!E:M,9,FALSE)</f>
        <v>ZTWM-CDGS-XS-2025-0126-四川机司-乐山市校地共建产教融合基地配套设施项目施工二标段钢筋采购合同</v>
      </c>
      <c r="R3401" s="29" t="str">
        <f>_xlfn._xlws.FILTER(辅助信息!D:D,辅助信息!E:E=B3401)</f>
        <v>乐山市校地共建产教融合基地建设项目</v>
      </c>
    </row>
    <row r="3402" hidden="1" spans="2:18">
      <c r="B3402" s="40" t="s">
        <v>186</v>
      </c>
      <c r="C3402" s="72">
        <v>45911</v>
      </c>
      <c r="D3402" s="40" t="str">
        <f>VLOOKUP(B3402,辅助信息!E:K,7,FALSE)</f>
        <v>JWDDCD2025072900123</v>
      </c>
      <c r="E3402" s="40" t="str">
        <f>VLOOKUP(F3402,辅助信息!A:B,2,FALSE)</f>
        <v>螺纹钢</v>
      </c>
      <c r="F3402" s="40" t="s">
        <v>22</v>
      </c>
      <c r="G3402" s="36">
        <v>72</v>
      </c>
      <c r="H3402" s="136" t="str">
        <f>IF(SUMIFS('[1]2025年已发货'!$E:$E,'[1]2025年已发货'!$F:$F,C3402,'[1]2025年已发货'!$C:$C,F3402,'[1]2025年已发货'!$G:$G,I3402,'[1]2025年已发货'!$H:$H,J3402)=0,"未发货",SUMIFS('[1]2025年已发货'!$E:$E,'[1]2025年已发货'!$F:$F,C3402,'[1]2025年已发货'!$C:$C,F3402,'[1]2025年已发货'!$G:$G,I3402,'[1]2025年已发货'!$H:$H,J3402))</f>
        <v>未发货</v>
      </c>
      <c r="I3402" s="40" t="str">
        <f>VLOOKUP(B3402,辅助信息!E:I,3,FALSE)</f>
        <v>(乐山市校地共建产教融合基地建设项目二标段)四川省乐山市市中区苏稽镇</v>
      </c>
      <c r="J3402" s="40" t="str">
        <f>VLOOKUP(B3402,辅助信息!E:I,4,FALSE)</f>
        <v>彭江涛</v>
      </c>
      <c r="K3402" s="40">
        <f>VLOOKUP(J3402,辅助信息!H:I,2,FALSE)</f>
        <v>13990276572</v>
      </c>
      <c r="L3402" s="111" t="str">
        <f>VLOOKUP(B3402,辅助信息!E:J,6,FALSE)</f>
        <v>联系实际收货人（彭江涛13990276572）现场要求炉批号控制2个以下，超2个不给予签收。提前联系到场规格及数量</v>
      </c>
      <c r="O3402" s="64" t="str">
        <f ca="1" t="shared" si="188"/>
        <v/>
      </c>
      <c r="P3402" s="64" t="str">
        <f ca="1" t="shared" si="189"/>
        <v/>
      </c>
      <c r="Q3402" s="29" t="str">
        <f>VLOOKUP(B3402,辅助信息!E:M,9,FALSE)</f>
        <v>ZTWM-CDGS-XS-2025-0126-四川机司-乐山市校地共建产教融合基地配套设施项目施工二标段钢筋采购合同</v>
      </c>
      <c r="R3402" s="29" t="str">
        <f>_xlfn._xlws.FILTER(辅助信息!D:D,辅助信息!E:E=B3402)</f>
        <v>乐山市校地共建产教融合基地建设项目</v>
      </c>
    </row>
    <row r="3403" hidden="1" spans="2:18">
      <c r="B3403" s="40" t="s">
        <v>186</v>
      </c>
      <c r="C3403" s="72">
        <v>45911</v>
      </c>
      <c r="D3403" s="40" t="str">
        <f>VLOOKUP(B3403,辅助信息!E:K,7,FALSE)</f>
        <v>JWDDCD2025072900123</v>
      </c>
      <c r="E3403" s="40" t="str">
        <f>VLOOKUP(F3403,辅助信息!A:B,2,FALSE)</f>
        <v>螺纹钢</v>
      </c>
      <c r="F3403" s="40" t="s">
        <v>142</v>
      </c>
      <c r="G3403" s="36">
        <v>111</v>
      </c>
      <c r="H3403" s="136" t="str">
        <f>IF(SUMIFS('[1]2025年已发货'!$E:$E,'[1]2025年已发货'!$F:$F,C3403,'[1]2025年已发货'!$C:$C,F3403,'[1]2025年已发货'!$G:$G,I3403,'[1]2025年已发货'!$H:$H,J3403)=0,"未发货",SUMIFS('[1]2025年已发货'!$E:$E,'[1]2025年已发货'!$F:$F,C3403,'[1]2025年已发货'!$C:$C,F3403,'[1]2025年已发货'!$G:$G,I3403,'[1]2025年已发货'!$H:$H,J3403))</f>
        <v>未发货</v>
      </c>
      <c r="I3403" s="40" t="str">
        <f>VLOOKUP(B3403,辅助信息!E:I,3,FALSE)</f>
        <v>(乐山市校地共建产教融合基地建设项目二标段)四川省乐山市市中区苏稽镇</v>
      </c>
      <c r="J3403" s="40" t="str">
        <f>VLOOKUP(B3403,辅助信息!E:I,4,FALSE)</f>
        <v>彭江涛</v>
      </c>
      <c r="K3403" s="40">
        <f>VLOOKUP(J3403,辅助信息!H:I,2,FALSE)</f>
        <v>13990276572</v>
      </c>
      <c r="L3403" s="111" t="str">
        <f>VLOOKUP(B3403,辅助信息!E:J,6,FALSE)</f>
        <v>联系实际收货人（彭江涛13990276572）现场要求炉批号控制2个以下，超2个不给予签收。提前联系到场规格及数量</v>
      </c>
      <c r="O3403" s="64" t="str">
        <f ca="1" t="shared" si="188"/>
        <v/>
      </c>
      <c r="P3403" s="64" t="str">
        <f ca="1" t="shared" si="189"/>
        <v/>
      </c>
      <c r="Q3403" s="29" t="str">
        <f>VLOOKUP(B3403,辅助信息!E:M,9,FALSE)</f>
        <v>ZTWM-CDGS-XS-2025-0126-四川机司-乐山市校地共建产教融合基地配套设施项目施工二标段钢筋采购合同</v>
      </c>
      <c r="R3403" s="29" t="str">
        <f>_xlfn._xlws.FILTER(辅助信息!D:D,辅助信息!E:E=B3403)</f>
        <v>乐山市校地共建产教融合基地建设项目</v>
      </c>
    </row>
    <row r="3404" hidden="1" spans="2:18">
      <c r="B3404" s="40" t="s">
        <v>186</v>
      </c>
      <c r="C3404" s="72">
        <v>45911</v>
      </c>
      <c r="D3404" s="40" t="str">
        <f>VLOOKUP(B3404,辅助信息!E:K,7,FALSE)</f>
        <v>JWDDCD2025072900123</v>
      </c>
      <c r="E3404" s="40" t="str">
        <f>VLOOKUP(F3404,辅助信息!A:B,2,FALSE)</f>
        <v>螺纹钢</v>
      </c>
      <c r="F3404" s="40" t="s">
        <v>201</v>
      </c>
      <c r="G3404" s="36">
        <v>22</v>
      </c>
      <c r="H3404" s="136" t="str">
        <f>IF(SUMIFS('[1]2025年已发货'!$E:$E,'[1]2025年已发货'!$F:$F,C3404,'[1]2025年已发货'!$C:$C,F3404,'[1]2025年已发货'!$G:$G,I3404,'[1]2025年已发货'!$H:$H,J3404)=0,"未发货",SUMIFS('[1]2025年已发货'!$E:$E,'[1]2025年已发货'!$F:$F,C3404,'[1]2025年已发货'!$C:$C,F3404,'[1]2025年已发货'!$G:$G,I3404,'[1]2025年已发货'!$H:$H,J3404))</f>
        <v>未发货</v>
      </c>
      <c r="I3404" s="40" t="str">
        <f>VLOOKUP(B3404,辅助信息!E:I,3,FALSE)</f>
        <v>(乐山市校地共建产教融合基地建设项目二标段)四川省乐山市市中区苏稽镇</v>
      </c>
      <c r="J3404" s="40" t="str">
        <f>VLOOKUP(B3404,辅助信息!E:I,4,FALSE)</f>
        <v>彭江涛</v>
      </c>
      <c r="K3404" s="40">
        <f>VLOOKUP(J3404,辅助信息!H:I,2,FALSE)</f>
        <v>13990276572</v>
      </c>
      <c r="L3404" s="111" t="str">
        <f>VLOOKUP(B3404,辅助信息!E:J,6,FALSE)</f>
        <v>联系实际收货人（彭江涛13990276572）现场要求炉批号控制2个以下，超2个不给予签收。提前联系到场规格及数量</v>
      </c>
      <c r="O3404" s="64" t="str">
        <f ca="1" t="shared" si="188"/>
        <v/>
      </c>
      <c r="P3404" s="64" t="str">
        <f ca="1" t="shared" si="189"/>
        <v/>
      </c>
      <c r="Q3404" s="29" t="str">
        <f>VLOOKUP(B3404,辅助信息!E:M,9,FALSE)</f>
        <v>ZTWM-CDGS-XS-2025-0126-四川机司-乐山市校地共建产教融合基地配套设施项目施工二标段钢筋采购合同</v>
      </c>
      <c r="R3404" s="29" t="str">
        <f>_xlfn._xlws.FILTER(辅助信息!D:D,辅助信息!E:E=B3404)</f>
        <v>乐山市校地共建产教融合基地建设项目</v>
      </c>
    </row>
    <row r="3405" hidden="1" spans="2:18">
      <c r="B3405" s="40" t="s">
        <v>186</v>
      </c>
      <c r="C3405" s="72">
        <v>45911</v>
      </c>
      <c r="D3405" s="40" t="str">
        <f>VLOOKUP(B3405,辅助信息!E:K,7,FALSE)</f>
        <v>JWDDCD2025072900123</v>
      </c>
      <c r="E3405" s="40" t="str">
        <f>VLOOKUP(F3405,辅助信息!A:B,2,FALSE)</f>
        <v>盘螺</v>
      </c>
      <c r="F3405" s="40" t="s">
        <v>41</v>
      </c>
      <c r="G3405" s="36">
        <v>36</v>
      </c>
      <c r="H3405" s="136" t="str">
        <f>IF(SUMIFS('[1]2025年已发货'!$E:$E,'[1]2025年已发货'!$F:$F,C3405,'[1]2025年已发货'!$C:$C,F3405,'[1]2025年已发货'!$G:$G,I3405,'[1]2025年已发货'!$H:$H,J3405)=0,"未发货",SUMIFS('[1]2025年已发货'!$E:$E,'[1]2025年已发货'!$F:$F,C3405,'[1]2025年已发货'!$C:$C,F3405,'[1]2025年已发货'!$G:$G,I3405,'[1]2025年已发货'!$H:$H,J3405))</f>
        <v>未发货</v>
      </c>
      <c r="I3405" s="40" t="str">
        <f>VLOOKUP(B3405,辅助信息!E:I,3,FALSE)</f>
        <v>(乐山市校地共建产教融合基地建设项目二标段)四川省乐山市市中区苏稽镇</v>
      </c>
      <c r="J3405" s="40" t="str">
        <f>VLOOKUP(B3405,辅助信息!E:I,4,FALSE)</f>
        <v>彭江涛</v>
      </c>
      <c r="K3405" s="40">
        <f>VLOOKUP(J3405,辅助信息!H:I,2,FALSE)</f>
        <v>13990276572</v>
      </c>
      <c r="L3405" s="111" t="str">
        <f>VLOOKUP(B3405,辅助信息!E:J,6,FALSE)</f>
        <v>联系实际收货人（彭江涛13990276572）现场要求炉批号控制2个以下，超2个不给予签收。提前联系到场规格及数量</v>
      </c>
      <c r="O3405" s="64" t="str">
        <f ca="1" t="shared" si="188"/>
        <v/>
      </c>
      <c r="P3405" s="64" t="str">
        <f ca="1" t="shared" si="189"/>
        <v/>
      </c>
      <c r="Q3405" s="29" t="str">
        <f>VLOOKUP(B3405,辅助信息!E:M,9,FALSE)</f>
        <v>ZTWM-CDGS-XS-2025-0126-四川机司-乐山市校地共建产教融合基地配套设施项目施工二标段钢筋采购合同</v>
      </c>
      <c r="R3405" s="29" t="str">
        <f>_xlfn._xlws.FILTER(辅助信息!D:D,辅助信息!E:E=B3405)</f>
        <v>乐山市校地共建产教融合基地建设项目</v>
      </c>
    </row>
    <row r="3406" hidden="1" spans="2:18">
      <c r="B3406" s="40" t="s">
        <v>186</v>
      </c>
      <c r="C3406" s="72">
        <v>45911</v>
      </c>
      <c r="D3406" s="40" t="str">
        <f>VLOOKUP(B3406,辅助信息!E:K,7,FALSE)</f>
        <v>JWDDCD2025072900123</v>
      </c>
      <c r="E3406" s="40" t="str">
        <f>VLOOKUP(F3406,辅助信息!A:B,2,FALSE)</f>
        <v>盘螺</v>
      </c>
      <c r="F3406" s="40" t="s">
        <v>26</v>
      </c>
      <c r="G3406" s="36">
        <v>65.4</v>
      </c>
      <c r="H3406" s="136" t="str">
        <f>IF(SUMIFS('[1]2025年已发货'!$E:$E,'[1]2025年已发货'!$F:$F,C3406,'[1]2025年已发货'!$C:$C,F3406,'[1]2025年已发货'!$G:$G,I3406,'[1]2025年已发货'!$H:$H,J3406)=0,"未发货",SUMIFS('[1]2025年已发货'!$E:$E,'[1]2025年已发货'!$F:$F,C3406,'[1]2025年已发货'!$C:$C,F3406,'[1]2025年已发货'!$G:$G,I3406,'[1]2025年已发货'!$H:$H,J3406))</f>
        <v>未发货</v>
      </c>
      <c r="I3406" s="40" t="str">
        <f>VLOOKUP(B3406,辅助信息!E:I,3,FALSE)</f>
        <v>(乐山市校地共建产教融合基地建设项目二标段)四川省乐山市市中区苏稽镇</v>
      </c>
      <c r="J3406" s="40" t="str">
        <f>VLOOKUP(B3406,辅助信息!E:I,4,FALSE)</f>
        <v>彭江涛</v>
      </c>
      <c r="K3406" s="40">
        <f>VLOOKUP(J3406,辅助信息!H:I,2,FALSE)</f>
        <v>13990276572</v>
      </c>
      <c r="L3406" s="111" t="str">
        <f>VLOOKUP(B3406,辅助信息!E:J,6,FALSE)</f>
        <v>联系实际收货人（彭江涛13990276572）现场要求炉批号控制2个以下，超2个不给予签收。提前联系到场规格及数量</v>
      </c>
      <c r="O3406" s="64" t="str">
        <f ca="1" t="shared" si="188"/>
        <v/>
      </c>
      <c r="P3406" s="64" t="str">
        <f ca="1" t="shared" si="189"/>
        <v/>
      </c>
      <c r="Q3406" s="29" t="str">
        <f>VLOOKUP(B3406,辅助信息!E:M,9,FALSE)</f>
        <v>ZTWM-CDGS-XS-2025-0126-四川机司-乐山市校地共建产教融合基地配套设施项目施工二标段钢筋采购合同</v>
      </c>
      <c r="R3406" s="29" t="str">
        <f>_xlfn._xlws.FILTER(辅助信息!D:D,辅助信息!E:E=B3406)</f>
        <v>乐山市校地共建产教融合基地建设项目</v>
      </c>
    </row>
    <row r="3407" hidden="1" spans="2:18">
      <c r="B3407" s="40" t="s">
        <v>186</v>
      </c>
      <c r="C3407" s="72">
        <v>45911</v>
      </c>
      <c r="D3407" s="40" t="str">
        <f>VLOOKUP(B3407,辅助信息!E:K,7,FALSE)</f>
        <v>JWDDCD2025072900123</v>
      </c>
      <c r="E3407" s="40" t="str">
        <f>VLOOKUP(F3407,辅助信息!A:B,2,FALSE)</f>
        <v>盘螺</v>
      </c>
      <c r="F3407" s="40" t="s">
        <v>49</v>
      </c>
      <c r="G3407" s="36">
        <v>16</v>
      </c>
      <c r="H3407" s="136" t="str">
        <f>IF(SUMIFS('[1]2025年已发货'!$E:$E,'[1]2025年已发货'!$F:$F,C3407,'[1]2025年已发货'!$C:$C,F3407,'[1]2025年已发货'!$G:$G,I3407,'[1]2025年已发货'!$H:$H,J3407)=0,"未发货",SUMIFS('[1]2025年已发货'!$E:$E,'[1]2025年已发货'!$F:$F,C3407,'[1]2025年已发货'!$C:$C,F3407,'[1]2025年已发货'!$G:$G,I3407,'[1]2025年已发货'!$H:$H,J3407))</f>
        <v>未发货</v>
      </c>
      <c r="I3407" s="40" t="str">
        <f>VLOOKUP(B3407,辅助信息!E:I,3,FALSE)</f>
        <v>(乐山市校地共建产教融合基地建设项目二标段)四川省乐山市市中区苏稽镇</v>
      </c>
      <c r="J3407" s="40" t="str">
        <f>VLOOKUP(B3407,辅助信息!E:I,4,FALSE)</f>
        <v>彭江涛</v>
      </c>
      <c r="K3407" s="40">
        <f>VLOOKUP(J3407,辅助信息!H:I,2,FALSE)</f>
        <v>13990276572</v>
      </c>
      <c r="L3407" s="111" t="str">
        <f>VLOOKUP(B3407,辅助信息!E:J,6,FALSE)</f>
        <v>联系实际收货人（彭江涛13990276572）现场要求炉批号控制2个以下，超2个不给予签收。提前联系到场规格及数量</v>
      </c>
      <c r="O3407" s="64" t="str">
        <f ca="1" t="shared" si="188"/>
        <v/>
      </c>
      <c r="P3407" s="64" t="str">
        <f ca="1" t="shared" si="189"/>
        <v/>
      </c>
      <c r="Q3407" s="29" t="str">
        <f>VLOOKUP(B3407,辅助信息!E:M,9,FALSE)</f>
        <v>ZTWM-CDGS-XS-2025-0126-四川机司-乐山市校地共建产教融合基地配套设施项目施工二标段钢筋采购合同</v>
      </c>
      <c r="R3407" s="29" t="str">
        <f>_xlfn._xlws.FILTER(辅助信息!D:D,辅助信息!E:E=B3407)</f>
        <v>乐山市校地共建产教融合基地建设项目</v>
      </c>
    </row>
    <row r="3408" hidden="1" spans="2:18">
      <c r="B3408" s="40" t="s">
        <v>186</v>
      </c>
      <c r="C3408" s="72">
        <v>45911</v>
      </c>
      <c r="D3408" s="40" t="str">
        <f>VLOOKUP(B3408,辅助信息!E:K,7,FALSE)</f>
        <v>JWDDCD2025072900123</v>
      </c>
      <c r="E3408" s="40" t="str">
        <f>VLOOKUP(F3408,辅助信息!A:B,2,FALSE)</f>
        <v>盘螺</v>
      </c>
      <c r="F3408" s="40" t="s">
        <v>40</v>
      </c>
      <c r="G3408" s="36">
        <v>26</v>
      </c>
      <c r="H3408" s="136" t="str">
        <f>IF(SUMIFS('[1]2025年已发货'!$E:$E,'[1]2025年已发货'!$F:$F,C3408,'[1]2025年已发货'!$C:$C,F3408,'[1]2025年已发货'!$G:$G,I3408,'[1]2025年已发货'!$H:$H,J3408)=0,"未发货",SUMIFS('[1]2025年已发货'!$E:$E,'[1]2025年已发货'!$F:$F,C3408,'[1]2025年已发货'!$C:$C,F3408,'[1]2025年已发货'!$G:$G,I3408,'[1]2025年已发货'!$H:$H,J3408))</f>
        <v>未发货</v>
      </c>
      <c r="I3408" s="40" t="str">
        <f>VLOOKUP(B3408,辅助信息!E:I,3,FALSE)</f>
        <v>(乐山市校地共建产教融合基地建设项目二标段)四川省乐山市市中区苏稽镇</v>
      </c>
      <c r="J3408" s="40" t="str">
        <f>VLOOKUP(B3408,辅助信息!E:I,4,FALSE)</f>
        <v>彭江涛</v>
      </c>
      <c r="K3408" s="40">
        <f>VLOOKUP(J3408,辅助信息!H:I,2,FALSE)</f>
        <v>13990276572</v>
      </c>
      <c r="L3408" s="111" t="str">
        <f>VLOOKUP(B3408,辅助信息!E:J,6,FALSE)</f>
        <v>联系实际收货人（彭江涛13990276572）现场要求炉批号控制2个以下，超2个不给予签收。提前联系到场规格及数量</v>
      </c>
      <c r="O3408" s="64" t="str">
        <f ca="1" t="shared" si="188"/>
        <v/>
      </c>
      <c r="P3408" s="64" t="str">
        <f ca="1" t="shared" si="189"/>
        <v/>
      </c>
      <c r="Q3408" s="29" t="str">
        <f>VLOOKUP(B3408,辅助信息!E:M,9,FALSE)</f>
        <v>ZTWM-CDGS-XS-2025-0126-四川机司-乐山市校地共建产教融合基地配套设施项目施工二标段钢筋采购合同</v>
      </c>
      <c r="R3408" s="29" t="str">
        <f>_xlfn._xlws.FILTER(辅助信息!D:D,辅助信息!E:E=B3408)</f>
        <v>乐山市校地共建产教融合基地建设项目</v>
      </c>
    </row>
    <row r="3409" hidden="1" spans="2:18">
      <c r="B3409" s="122" t="s">
        <v>186</v>
      </c>
      <c r="C3409" s="72">
        <v>45912</v>
      </c>
      <c r="D3409" s="40" t="str">
        <f>VLOOKUP(B3409,辅助信息!E:K,7,FALSE)</f>
        <v>JWDDCD2025072900123</v>
      </c>
      <c r="E3409" s="40" t="str">
        <f>VLOOKUP(F3409,辅助信息!A:B,2,FALSE)</f>
        <v>高线</v>
      </c>
      <c r="F3409" s="40" t="s">
        <v>57</v>
      </c>
      <c r="G3409" s="36">
        <v>8</v>
      </c>
      <c r="H3409" s="136" t="str">
        <f>IF(SUMIFS('[1]2025年已发货'!$E:$E,'[1]2025年已发货'!$F:$F,C3409,'[1]2025年已发货'!$C:$C,F3409,'[1]2025年已发货'!$G:$G,I3409,'[1]2025年已发货'!$H:$H,J3409)=0,"未发货",SUMIFS('[1]2025年已发货'!$E:$E,'[1]2025年已发货'!$F:$F,C3409,'[1]2025年已发货'!$C:$C,F3409,'[1]2025年已发货'!$G:$G,I3409,'[1]2025年已发货'!$H:$H,J3409))</f>
        <v>未发货</v>
      </c>
      <c r="I3409" s="40" t="str">
        <f>VLOOKUP(B3409,辅助信息!E:I,3,FALSE)</f>
        <v>(乐山市校地共建产教融合基地建设项目二标段)四川省乐山市市中区苏稽镇</v>
      </c>
      <c r="J3409" s="40" t="str">
        <f>VLOOKUP(B3409,辅助信息!E:I,4,FALSE)</f>
        <v>彭江涛</v>
      </c>
      <c r="K3409" s="40">
        <f>VLOOKUP(J3409,辅助信息!H:I,2,FALSE)</f>
        <v>13990276572</v>
      </c>
      <c r="L3409" s="111" t="str">
        <f>VLOOKUP(B3409,辅助信息!E:J,6,FALSE)</f>
        <v>联系实际收货人（彭江涛13990276572）现场要求炉批号控制2个以下，超2个不给予签收。提前联系到场规格及数量</v>
      </c>
      <c r="O3409" s="64" t="str">
        <f ca="1" t="shared" si="188"/>
        <v/>
      </c>
      <c r="P3409" s="64" t="str">
        <f ca="1" t="shared" si="189"/>
        <v/>
      </c>
      <c r="Q3409" s="29" t="str">
        <f>VLOOKUP(B3409,辅助信息!E:M,9,FALSE)</f>
        <v>ZTWM-CDGS-XS-2025-0126-四川机司-乐山市校地共建产教融合基地配套设施项目施工二标段钢筋采购合同</v>
      </c>
      <c r="R3409" s="29" t="str">
        <f>_xlfn._xlws.FILTER(辅助信息!D:D,辅助信息!E:E=B3409)</f>
        <v>乐山市校地共建产教融合基地建设项目</v>
      </c>
    </row>
    <row r="3410" hidden="1" spans="2:18">
      <c r="B3410" s="122" t="s">
        <v>186</v>
      </c>
      <c r="C3410" s="72">
        <v>45912</v>
      </c>
      <c r="D3410" s="40" t="str">
        <f>VLOOKUP(B3410,辅助信息!E:K,7,FALSE)</f>
        <v>JWDDCD2025072900123</v>
      </c>
      <c r="E3410" s="40" t="str">
        <f>VLOOKUP(F3410,辅助信息!A:B,2,FALSE)</f>
        <v>螺纹钢</v>
      </c>
      <c r="F3410" s="40" t="s">
        <v>205</v>
      </c>
      <c r="G3410" s="36">
        <v>12</v>
      </c>
      <c r="H3410" s="136" t="str">
        <f>IF(SUMIFS('[1]2025年已发货'!$E:$E,'[1]2025年已发货'!$F:$F,C3410,'[1]2025年已发货'!$C:$C,F3410,'[1]2025年已发货'!$G:$G,I3410,'[1]2025年已发货'!$H:$H,J3410)=0,"未发货",SUMIFS('[1]2025年已发货'!$E:$E,'[1]2025年已发货'!$F:$F,C3410,'[1]2025年已发货'!$C:$C,F3410,'[1]2025年已发货'!$G:$G,I3410,'[1]2025年已发货'!$H:$H,J3410))</f>
        <v>未发货</v>
      </c>
      <c r="I3410" s="40" t="str">
        <f>VLOOKUP(B3410,辅助信息!E:I,3,FALSE)</f>
        <v>(乐山市校地共建产教融合基地建设项目二标段)四川省乐山市市中区苏稽镇</v>
      </c>
      <c r="J3410" s="40" t="str">
        <f>VLOOKUP(B3410,辅助信息!E:I,4,FALSE)</f>
        <v>彭江涛</v>
      </c>
      <c r="K3410" s="40">
        <f>VLOOKUP(J3410,辅助信息!H:I,2,FALSE)</f>
        <v>13990276572</v>
      </c>
      <c r="L3410" s="111" t="str">
        <f>VLOOKUP(B3410,辅助信息!E:J,6,FALSE)</f>
        <v>联系实际收货人（彭江涛13990276572）现场要求炉批号控制2个以下，超2个不给予签收。提前联系到场规格及数量</v>
      </c>
      <c r="O3410" s="64" t="str">
        <f ca="1" t="shared" si="188"/>
        <v/>
      </c>
      <c r="P3410" s="64" t="str">
        <f ca="1" t="shared" si="189"/>
        <v/>
      </c>
      <c r="Q3410" s="29" t="str">
        <f>VLOOKUP(B3410,辅助信息!E:M,9,FALSE)</f>
        <v>ZTWM-CDGS-XS-2025-0126-四川机司-乐山市校地共建产教融合基地配套设施项目施工二标段钢筋采购合同</v>
      </c>
      <c r="R3410" s="29" t="str">
        <f>_xlfn._xlws.FILTER(辅助信息!D:D,辅助信息!E:E=B3410)</f>
        <v>乐山市校地共建产教融合基地建设项目</v>
      </c>
    </row>
    <row r="3411" hidden="1" spans="2:18">
      <c r="B3411" s="122" t="s">
        <v>186</v>
      </c>
      <c r="C3411" s="72">
        <v>45912</v>
      </c>
      <c r="D3411" s="40" t="str">
        <f>VLOOKUP(B3411,辅助信息!E:K,7,FALSE)</f>
        <v>JWDDCD2025072900123</v>
      </c>
      <c r="E3411" s="40" t="str">
        <f>VLOOKUP(F3411,辅助信息!A:B,2,FALSE)</f>
        <v>螺纹钢</v>
      </c>
      <c r="F3411" s="40" t="s">
        <v>142</v>
      </c>
      <c r="G3411" s="36">
        <v>11</v>
      </c>
      <c r="H3411" s="136" t="str">
        <f>IF(SUMIFS('[1]2025年已发货'!$E:$E,'[1]2025年已发货'!$F:$F,C3411,'[1]2025年已发货'!$C:$C,F3411,'[1]2025年已发货'!$G:$G,I3411,'[1]2025年已发货'!$H:$H,J3411)=0,"未发货",SUMIFS('[1]2025年已发货'!$E:$E,'[1]2025年已发货'!$F:$F,C3411,'[1]2025年已发货'!$C:$C,F3411,'[1]2025年已发货'!$G:$G,I3411,'[1]2025年已发货'!$H:$H,J3411))</f>
        <v>未发货</v>
      </c>
      <c r="I3411" s="40" t="str">
        <f>VLOOKUP(B3411,辅助信息!E:I,3,FALSE)</f>
        <v>(乐山市校地共建产教融合基地建设项目二标段)四川省乐山市市中区苏稽镇</v>
      </c>
      <c r="J3411" s="40" t="str">
        <f>VLOOKUP(B3411,辅助信息!E:I,4,FALSE)</f>
        <v>彭江涛</v>
      </c>
      <c r="K3411" s="40">
        <f>VLOOKUP(J3411,辅助信息!H:I,2,FALSE)</f>
        <v>13990276572</v>
      </c>
      <c r="L3411" s="111" t="str">
        <f>VLOOKUP(B3411,辅助信息!E:J,6,FALSE)</f>
        <v>联系实际收货人（彭江涛13990276572）现场要求炉批号控制2个以下，超2个不给予签收。提前联系到场规格及数量</v>
      </c>
      <c r="O3411" s="64" t="str">
        <f ca="1" t="shared" si="188"/>
        <v/>
      </c>
      <c r="P3411" s="64" t="str">
        <f ca="1" t="shared" si="189"/>
        <v/>
      </c>
      <c r="Q3411" s="29" t="str">
        <f>VLOOKUP(B3411,辅助信息!E:M,9,FALSE)</f>
        <v>ZTWM-CDGS-XS-2025-0126-四川机司-乐山市校地共建产教融合基地配套设施项目施工二标段钢筋采购合同</v>
      </c>
      <c r="R3411" s="29" t="str">
        <f>_xlfn._xlws.FILTER(辅助信息!D:D,辅助信息!E:E=B3411)</f>
        <v>乐山市校地共建产教融合基地建设项目</v>
      </c>
    </row>
    <row r="3412" hidden="1" spans="2:18">
      <c r="B3412" s="122" t="s">
        <v>186</v>
      </c>
      <c r="C3412" s="72">
        <v>45912</v>
      </c>
      <c r="D3412" s="40" t="str">
        <f>VLOOKUP(B3412,辅助信息!E:K,7,FALSE)</f>
        <v>JWDDCD2025072900123</v>
      </c>
      <c r="E3412" s="40" t="str">
        <f>VLOOKUP(F3412,辅助信息!A:B,2,FALSE)</f>
        <v>盘螺</v>
      </c>
      <c r="F3412" s="40" t="s">
        <v>41</v>
      </c>
      <c r="G3412" s="36">
        <v>16</v>
      </c>
      <c r="H3412" s="136" t="str">
        <f>IF(SUMIFS('[1]2025年已发货'!$E:$E,'[1]2025年已发货'!$F:$F,C3412,'[1]2025年已发货'!$C:$C,F3412,'[1]2025年已发货'!$G:$G,I3412,'[1]2025年已发货'!$H:$H,J3412)=0,"未发货",SUMIFS('[1]2025年已发货'!$E:$E,'[1]2025年已发货'!$F:$F,C3412,'[1]2025年已发货'!$C:$C,F3412,'[1]2025年已发货'!$G:$G,I3412,'[1]2025年已发货'!$H:$H,J3412))</f>
        <v>未发货</v>
      </c>
      <c r="I3412" s="40" t="str">
        <f>VLOOKUP(B3412,辅助信息!E:I,3,FALSE)</f>
        <v>(乐山市校地共建产教融合基地建设项目二标段)四川省乐山市市中区苏稽镇</v>
      </c>
      <c r="J3412" s="40" t="str">
        <f>VLOOKUP(B3412,辅助信息!E:I,4,FALSE)</f>
        <v>彭江涛</v>
      </c>
      <c r="K3412" s="40">
        <f>VLOOKUP(J3412,辅助信息!H:I,2,FALSE)</f>
        <v>13990276572</v>
      </c>
      <c r="L3412" s="111" t="str">
        <f>VLOOKUP(B3412,辅助信息!E:J,6,FALSE)</f>
        <v>联系实际收货人（彭江涛13990276572）现场要求炉批号控制2个以下，超2个不给予签收。提前联系到场规格及数量</v>
      </c>
      <c r="O3412" s="64" t="str">
        <f ca="1" t="shared" si="188"/>
        <v/>
      </c>
      <c r="P3412" s="64" t="str">
        <f ca="1" t="shared" si="189"/>
        <v/>
      </c>
      <c r="Q3412" s="29" t="str">
        <f>VLOOKUP(B3412,辅助信息!E:M,9,FALSE)</f>
        <v>ZTWM-CDGS-XS-2025-0126-四川机司-乐山市校地共建产教融合基地配套设施项目施工二标段钢筋采购合同</v>
      </c>
      <c r="R3412" s="29" t="str">
        <f>_xlfn._xlws.FILTER(辅助信息!D:D,辅助信息!E:E=B3412)</f>
        <v>乐山市校地共建产教融合基地建设项目</v>
      </c>
    </row>
    <row r="3413" hidden="1" spans="2:18">
      <c r="B3413" s="122" t="s">
        <v>186</v>
      </c>
      <c r="C3413" s="72">
        <v>45912</v>
      </c>
      <c r="D3413" s="40" t="str">
        <f>VLOOKUP(B3413,辅助信息!E:K,7,FALSE)</f>
        <v>JWDDCD2025072900123</v>
      </c>
      <c r="E3413" s="40" t="str">
        <f>VLOOKUP(F3413,辅助信息!A:B,2,FALSE)</f>
        <v>盘螺</v>
      </c>
      <c r="F3413" s="40" t="s">
        <v>26</v>
      </c>
      <c r="G3413" s="36">
        <v>65.4</v>
      </c>
      <c r="H3413" s="136" t="str">
        <f>IF(SUMIFS('[1]2025年已发货'!$E:$E,'[1]2025年已发货'!$F:$F,C3413,'[1]2025年已发货'!$C:$C,F3413,'[1]2025年已发货'!$G:$G,I3413,'[1]2025年已发货'!$H:$H,J3413)=0,"未发货",SUMIFS('[1]2025年已发货'!$E:$E,'[1]2025年已发货'!$F:$F,C3413,'[1]2025年已发货'!$C:$C,F3413,'[1]2025年已发货'!$G:$G,I3413,'[1]2025年已发货'!$H:$H,J3413))</f>
        <v>未发货</v>
      </c>
      <c r="I3413" s="40" t="str">
        <f>VLOOKUP(B3413,辅助信息!E:I,3,FALSE)</f>
        <v>(乐山市校地共建产教融合基地建设项目二标段)四川省乐山市市中区苏稽镇</v>
      </c>
      <c r="J3413" s="40" t="str">
        <f>VLOOKUP(B3413,辅助信息!E:I,4,FALSE)</f>
        <v>彭江涛</v>
      </c>
      <c r="K3413" s="40">
        <f>VLOOKUP(J3413,辅助信息!H:I,2,FALSE)</f>
        <v>13990276572</v>
      </c>
      <c r="L3413" s="111" t="str">
        <f>VLOOKUP(B3413,辅助信息!E:J,6,FALSE)</f>
        <v>联系实际收货人（彭江涛13990276572）现场要求炉批号控制2个以下，超2个不给予签收。提前联系到场规格及数量</v>
      </c>
      <c r="O3413" s="64" t="str">
        <f ca="1" t="shared" si="188"/>
        <v/>
      </c>
      <c r="P3413" s="64" t="str">
        <f ca="1" t="shared" si="189"/>
        <v/>
      </c>
      <c r="Q3413" s="29" t="str">
        <f>VLOOKUP(B3413,辅助信息!E:M,9,FALSE)</f>
        <v>ZTWM-CDGS-XS-2025-0126-四川机司-乐山市校地共建产教融合基地配套设施项目施工二标段钢筋采购合同</v>
      </c>
      <c r="R3413" s="29" t="str">
        <f>_xlfn._xlws.FILTER(辅助信息!D:D,辅助信息!E:E=B3413)</f>
        <v>乐山市校地共建产教融合基地建设项目</v>
      </c>
    </row>
    <row r="3414" hidden="1" spans="1:18">
      <c r="A3414" s="73" t="s">
        <v>218</v>
      </c>
      <c r="B3414" s="40" t="s">
        <v>203</v>
      </c>
      <c r="C3414" s="72">
        <v>45912</v>
      </c>
      <c r="D3414" s="40" t="str">
        <f>VLOOKUP(B3414,辅助信息!E:K,7,FALSE)</f>
        <v>JWDDCD2025102100479</v>
      </c>
      <c r="E3414" s="40" t="str">
        <f>VLOOKUP(F3414,辅助信息!A:B,2,FALSE)</f>
        <v>螺纹钢</v>
      </c>
      <c r="F3414" s="40" t="s">
        <v>27</v>
      </c>
      <c r="G3414" s="36">
        <v>10</v>
      </c>
      <c r="H3414" s="136" t="str">
        <f>IF(SUMIFS('[1]2025年已发货'!$E:$E,'[1]2025年已发货'!$F:$F,C3414,'[1]2025年已发货'!$C:$C,F3414,'[1]2025年已发货'!$G:$G,I3414,'[1]2025年已发货'!$H:$H,J3414)=0,"未发货",SUMIFS('[1]2025年已发货'!$E:$E,'[1]2025年已发货'!$F:$F,C3414,'[1]2025年已发货'!$C:$C,F3414,'[1]2025年已发货'!$G:$G,I3414,'[1]2025年已发货'!$H:$H,J3414))</f>
        <v>未发货</v>
      </c>
      <c r="I3414" s="40" t="str">
        <f>VLOOKUP(B3414,辅助信息!E:I,3,FALSE)</f>
        <v>(五冶建设空港兴城怡心街道83亩项目)成都市双流区怡心街道高峰社区一组剑和路一段空港兴城怡心街道83亩项目中国五冶项目部</v>
      </c>
      <c r="J3414" s="40" t="str">
        <f>VLOOKUP(B3414,辅助信息!E:I,4,FALSE)</f>
        <v>王刚</v>
      </c>
      <c r="K3414" s="40">
        <f>VLOOKUP(J3414,辅助信息!H:I,2,FALSE)</f>
        <v>15881190525</v>
      </c>
      <c r="L3414" s="111" t="str">
        <f>VLOOKUP(B3414,辅助信息!E:J,6,FALSE)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3414" s="64" t="str">
        <f ca="1" t="shared" si="188"/>
        <v/>
      </c>
      <c r="P3414" s="64" t="str">
        <f ca="1" t="shared" si="189"/>
        <v/>
      </c>
      <c r="Q3414" s="29" t="str">
        <f>VLOOKUP(B3414,辅助信息!E:M,9,FALSE)</f>
        <v>ZTWM-CDGS-XS-2025-0073-五冶天府-成都怡心湖片区及龙泉驿医院等项目</v>
      </c>
      <c r="R3414" s="29" t="str">
        <f>_xlfn._xlws.FILTER(辅助信息!D:D,辅助信息!E:E=B3414)</f>
        <v>五冶建设空港兴城怡心街道83亩项目</v>
      </c>
    </row>
    <row r="3415" hidden="1" spans="1:18">
      <c r="A3415" s="73"/>
      <c r="B3415" s="40" t="s">
        <v>203</v>
      </c>
      <c r="C3415" s="72">
        <v>45912</v>
      </c>
      <c r="D3415" s="40" t="str">
        <f>VLOOKUP(B3415,辅助信息!E:K,7,FALSE)</f>
        <v>JWDDCD2025102100479</v>
      </c>
      <c r="E3415" s="40" t="str">
        <f>VLOOKUP(F3415,辅助信息!A:B,2,FALSE)</f>
        <v>螺纹钢</v>
      </c>
      <c r="F3415" s="40" t="s">
        <v>19</v>
      </c>
      <c r="G3415" s="36">
        <v>25</v>
      </c>
      <c r="H3415" s="136" t="str">
        <f>IF(SUMIFS('[1]2025年已发货'!$E:$E,'[1]2025年已发货'!$F:$F,C3415,'[1]2025年已发货'!$C:$C,F3415,'[1]2025年已发货'!$G:$G,I3415,'[1]2025年已发货'!$H:$H,J3415)=0,"未发货",SUMIFS('[1]2025年已发货'!$E:$E,'[1]2025年已发货'!$F:$F,C3415,'[1]2025年已发货'!$C:$C,F3415,'[1]2025年已发货'!$G:$G,I3415,'[1]2025年已发货'!$H:$H,J3415))</f>
        <v>未发货</v>
      </c>
      <c r="I3415" s="40" t="str">
        <f>VLOOKUP(B3415,辅助信息!E:I,3,FALSE)</f>
        <v>(五冶建设空港兴城怡心街道83亩项目)成都市双流区怡心街道高峰社区一组剑和路一段空港兴城怡心街道83亩项目中国五冶项目部</v>
      </c>
      <c r="J3415" s="40" t="str">
        <f>VLOOKUP(B3415,辅助信息!E:I,4,FALSE)</f>
        <v>王刚</v>
      </c>
      <c r="K3415" s="40">
        <f>VLOOKUP(J3415,辅助信息!H:I,2,FALSE)</f>
        <v>15881190525</v>
      </c>
      <c r="L3415" s="111" t="str">
        <f>VLOOKUP(B3415,辅助信息!E:J,6,FALSE)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3415" s="64" t="str">
        <f ca="1" t="shared" si="188"/>
        <v/>
      </c>
      <c r="P3415" s="64" t="str">
        <f ca="1" t="shared" si="189"/>
        <v/>
      </c>
      <c r="Q3415" s="29" t="str">
        <f>VLOOKUP(B3415,辅助信息!E:M,9,FALSE)</f>
        <v>ZTWM-CDGS-XS-2025-0073-五冶天府-成都怡心湖片区及龙泉驿医院等项目</v>
      </c>
      <c r="R3415" s="29" t="str">
        <f>_xlfn._xlws.FILTER(辅助信息!D:D,辅助信息!E:E=B3415)</f>
        <v>五冶建设空港兴城怡心街道83亩项目</v>
      </c>
    </row>
    <row r="3416" hidden="1" spans="2:18">
      <c r="B3416" s="40" t="s">
        <v>112</v>
      </c>
      <c r="C3416" s="72">
        <v>45915</v>
      </c>
      <c r="D3416" s="40" t="str">
        <f>VLOOKUP(B3416,辅助信息!E:K,7,FALSE)</f>
        <v>JWDDCD2025052800131</v>
      </c>
      <c r="E3416" s="40" t="str">
        <f>VLOOKUP(F3416,辅助信息!A:B,2,FALSE)</f>
        <v>螺纹钢</v>
      </c>
      <c r="F3416" s="40" t="s">
        <v>27</v>
      </c>
      <c r="G3416" s="36">
        <v>6</v>
      </c>
      <c r="H3416" s="136" t="str">
        <f>IF(SUMIFS('[1]2025年已发货'!$E:$E,'[1]2025年已发货'!$F:$F,C3416,'[1]2025年已发货'!$C:$C,F3416,'[1]2025年已发货'!$G:$G,I3416,'[1]2025年已发货'!$H:$H,J3416)=0,"未发货",SUMIFS('[1]2025年已发货'!$E:$E,'[1]2025年已发货'!$F:$F,C3416,'[1]2025年已发货'!$C:$C,F3416,'[1]2025年已发货'!$G:$G,I3416,'[1]2025年已发货'!$H:$H,J3416))</f>
        <v>未发货</v>
      </c>
      <c r="I3416" s="40" t="str">
        <f>VLOOKUP(B3416,辅助信息!E:I,3,FALSE)</f>
        <v>（商投建工达州中医药科技园-4工区-10号楼）达州市通川区达州中医药职业学院犀牛大道北段</v>
      </c>
      <c r="J3416" s="40" t="str">
        <f>VLOOKUP(B3416,辅助信息!E:I,4,FALSE)</f>
        <v>张扬</v>
      </c>
      <c r="K3416" s="40">
        <f>VLOOKUP(J3416,辅助信息!H:I,2,FALSE)</f>
        <v>18381904567</v>
      </c>
      <c r="L3416" s="111" t="str">
        <f>VLOOKUP(B3416,辅助信息!E:J,6,FALSE)</f>
        <v>控制炉批号！多了现场不收！,优先安排达钢,提前联系到场规格及数量</v>
      </c>
      <c r="O3416" s="64" t="str">
        <f ca="1" t="shared" si="188"/>
        <v/>
      </c>
      <c r="P3416" s="64" t="str">
        <f ca="1" t="shared" si="189"/>
        <v/>
      </c>
      <c r="Q3416" s="29" t="str">
        <f>VLOOKUP(B3416,辅助信息!E:M,9,FALSE)</f>
        <v>ZTWM-CDGS-XS-2024-0134-商投建工达州中医药科技成果示范园项目</v>
      </c>
      <c r="R3416" s="29" t="str">
        <f>_xlfn._xlws.FILTER(辅助信息!D:D,辅助信息!E:E=B3416)</f>
        <v>商投建工达州中医药科技园</v>
      </c>
    </row>
    <row r="3417" hidden="1" spans="2:18">
      <c r="B3417" s="40" t="s">
        <v>112</v>
      </c>
      <c r="C3417" s="72">
        <v>45915</v>
      </c>
      <c r="D3417" s="40" t="str">
        <f>VLOOKUP(B3417,辅助信息!E:K,7,FALSE)</f>
        <v>JWDDCD2025052800131</v>
      </c>
      <c r="E3417" s="40" t="str">
        <f>VLOOKUP(F3417,辅助信息!A:B,2,FALSE)</f>
        <v>螺纹钢</v>
      </c>
      <c r="F3417" s="40" t="s">
        <v>45</v>
      </c>
      <c r="G3417" s="36">
        <v>6</v>
      </c>
      <c r="H3417" s="136" t="str">
        <f>IF(SUMIFS('[1]2025年已发货'!$E:$E,'[1]2025年已发货'!$F:$F,C3417,'[1]2025年已发货'!$C:$C,F3417,'[1]2025年已发货'!$G:$G,I3417,'[1]2025年已发货'!$H:$H,J3417)=0,"未发货",SUMIFS('[1]2025年已发货'!$E:$E,'[1]2025年已发货'!$F:$F,C3417,'[1]2025年已发货'!$C:$C,F3417,'[1]2025年已发货'!$G:$G,I3417,'[1]2025年已发货'!$H:$H,J3417))</f>
        <v>未发货</v>
      </c>
      <c r="I3417" s="40" t="str">
        <f>VLOOKUP(B3417,辅助信息!E:I,3,FALSE)</f>
        <v>（商投建工达州中医药科技园-4工区-10号楼）达州市通川区达州中医药职业学院犀牛大道北段</v>
      </c>
      <c r="J3417" s="40" t="str">
        <f>VLOOKUP(B3417,辅助信息!E:I,4,FALSE)</f>
        <v>张扬</v>
      </c>
      <c r="K3417" s="40">
        <f>VLOOKUP(J3417,辅助信息!H:I,2,FALSE)</f>
        <v>18381904567</v>
      </c>
      <c r="L3417" s="111" t="str">
        <f>VLOOKUP(B3417,辅助信息!E:J,6,FALSE)</f>
        <v>控制炉批号！多了现场不收！,优先安排达钢,提前联系到场规格及数量</v>
      </c>
      <c r="O3417" s="64" t="str">
        <f ca="1" t="shared" si="188"/>
        <v/>
      </c>
      <c r="P3417" s="64" t="str">
        <f ca="1" t="shared" si="189"/>
        <v/>
      </c>
      <c r="Q3417" s="29" t="str">
        <f>VLOOKUP(B3417,辅助信息!E:M,9,FALSE)</f>
        <v>ZTWM-CDGS-XS-2024-0134-商投建工达州中医药科技成果示范园项目</v>
      </c>
      <c r="R3417" s="29" t="str">
        <f>_xlfn._xlws.FILTER(辅助信息!D:D,辅助信息!E:E=B3417)</f>
        <v>商投建工达州中医药科技园</v>
      </c>
    </row>
    <row r="3418" hidden="1" spans="2:18">
      <c r="B3418" s="40" t="s">
        <v>112</v>
      </c>
      <c r="C3418" s="72">
        <v>45915</v>
      </c>
      <c r="D3418" s="40" t="str">
        <f>VLOOKUP(B3418,辅助信息!E:K,7,FALSE)</f>
        <v>JWDDCD2025052800131</v>
      </c>
      <c r="E3418" s="40" t="str">
        <f>VLOOKUP(F3418,辅助信息!A:B,2,FALSE)</f>
        <v>螺纹钢</v>
      </c>
      <c r="F3418" s="40" t="s">
        <v>21</v>
      </c>
      <c r="G3418" s="36">
        <v>12</v>
      </c>
      <c r="H3418" s="136" t="str">
        <f>IF(SUMIFS('[1]2025年已发货'!$E:$E,'[1]2025年已发货'!$F:$F,C3418,'[1]2025年已发货'!$C:$C,F3418,'[1]2025年已发货'!$G:$G,I3418,'[1]2025年已发货'!$H:$H,J3418)=0,"未发货",SUMIFS('[1]2025年已发货'!$E:$E,'[1]2025年已发货'!$F:$F,C3418,'[1]2025年已发货'!$C:$C,F3418,'[1]2025年已发货'!$G:$G,I3418,'[1]2025年已发货'!$H:$H,J3418))</f>
        <v>未发货</v>
      </c>
      <c r="I3418" s="40" t="str">
        <f>VLOOKUP(B3418,辅助信息!E:I,3,FALSE)</f>
        <v>（商投建工达州中医药科技园-4工区-10号楼）达州市通川区达州中医药职业学院犀牛大道北段</v>
      </c>
      <c r="J3418" s="40" t="str">
        <f>VLOOKUP(B3418,辅助信息!E:I,4,FALSE)</f>
        <v>张扬</v>
      </c>
      <c r="K3418" s="40">
        <f>VLOOKUP(J3418,辅助信息!H:I,2,FALSE)</f>
        <v>18381904567</v>
      </c>
      <c r="L3418" s="111" t="str">
        <f>VLOOKUP(B3418,辅助信息!E:J,6,FALSE)</f>
        <v>控制炉批号！多了现场不收！,优先安排达钢,提前联系到场规格及数量</v>
      </c>
      <c r="O3418" s="64" t="str">
        <f ca="1" t="shared" si="188"/>
        <v/>
      </c>
      <c r="P3418" s="64" t="str">
        <f ca="1" t="shared" si="189"/>
        <v/>
      </c>
      <c r="Q3418" s="29" t="str">
        <f>VLOOKUP(B3418,辅助信息!E:M,9,FALSE)</f>
        <v>ZTWM-CDGS-XS-2024-0134-商投建工达州中医药科技成果示范园项目</v>
      </c>
      <c r="R3418" s="29" t="str">
        <f>_xlfn._xlws.FILTER(辅助信息!D:D,辅助信息!E:E=B3418)</f>
        <v>商投建工达州中医药科技园</v>
      </c>
    </row>
    <row r="3419" hidden="1" spans="2:18">
      <c r="B3419" s="40" t="s">
        <v>112</v>
      </c>
      <c r="C3419" s="72">
        <v>45915</v>
      </c>
      <c r="D3419" s="40" t="str">
        <f>VLOOKUP(B3419,辅助信息!E:K,7,FALSE)</f>
        <v>JWDDCD2025052800131</v>
      </c>
      <c r="E3419" s="40" t="str">
        <f>VLOOKUP(F3419,辅助信息!A:B,2,FALSE)</f>
        <v>螺纹钢</v>
      </c>
      <c r="F3419" s="40" t="s">
        <v>58</v>
      </c>
      <c r="G3419" s="36">
        <v>9</v>
      </c>
      <c r="H3419" s="136" t="str">
        <f>IF(SUMIFS('[1]2025年已发货'!$E:$E,'[1]2025年已发货'!$F:$F,C3419,'[1]2025年已发货'!$C:$C,F3419,'[1]2025年已发货'!$G:$G,I3419,'[1]2025年已发货'!$H:$H,J3419)=0,"未发货",SUMIFS('[1]2025年已发货'!$E:$E,'[1]2025年已发货'!$F:$F,C3419,'[1]2025年已发货'!$C:$C,F3419,'[1]2025年已发货'!$G:$G,I3419,'[1]2025年已发货'!$H:$H,J3419))</f>
        <v>未发货</v>
      </c>
      <c r="I3419" s="40" t="str">
        <f>VLOOKUP(B3419,辅助信息!E:I,3,FALSE)</f>
        <v>（商投建工达州中医药科技园-4工区-10号楼）达州市通川区达州中医药职业学院犀牛大道北段</v>
      </c>
      <c r="J3419" s="40" t="str">
        <f>VLOOKUP(B3419,辅助信息!E:I,4,FALSE)</f>
        <v>张扬</v>
      </c>
      <c r="K3419" s="40">
        <f>VLOOKUP(J3419,辅助信息!H:I,2,FALSE)</f>
        <v>18381904567</v>
      </c>
      <c r="L3419" s="111" t="str">
        <f>VLOOKUP(B3419,辅助信息!E:J,6,FALSE)</f>
        <v>控制炉批号！多了现场不收！,优先安排达钢,提前联系到场规格及数量</v>
      </c>
      <c r="O3419" s="64" t="str">
        <f ca="1" t="shared" si="188"/>
        <v/>
      </c>
      <c r="P3419" s="64" t="str">
        <f ca="1" t="shared" si="189"/>
        <v/>
      </c>
      <c r="Q3419" s="29" t="str">
        <f>VLOOKUP(B3419,辅助信息!E:M,9,FALSE)</f>
        <v>ZTWM-CDGS-XS-2024-0134-商投建工达州中医药科技成果示范园项目</v>
      </c>
      <c r="R3419" s="29" t="str">
        <f>_xlfn._xlws.FILTER(辅助信息!D:D,辅助信息!E:E=B3419)</f>
        <v>商投建工达州中医药科技园</v>
      </c>
    </row>
    <row r="3420" hidden="1" spans="2:18">
      <c r="B3420" s="40" t="s">
        <v>112</v>
      </c>
      <c r="C3420" s="72">
        <v>45915</v>
      </c>
      <c r="D3420" s="40" t="str">
        <f>VLOOKUP(B3420,辅助信息!E:K,7,FALSE)</f>
        <v>JWDDCD2025052800131</v>
      </c>
      <c r="E3420" s="40" t="str">
        <f>VLOOKUP(F3420,辅助信息!A:B,2,FALSE)</f>
        <v>螺纹钢</v>
      </c>
      <c r="F3420" s="40" t="s">
        <v>46</v>
      </c>
      <c r="G3420" s="36">
        <v>15</v>
      </c>
      <c r="H3420" s="136" t="str">
        <f>IF(SUMIFS('[1]2025年已发货'!$E:$E,'[1]2025年已发货'!$F:$F,C3420,'[1]2025年已发货'!$C:$C,F3420,'[1]2025年已发货'!$G:$G,I3420,'[1]2025年已发货'!$H:$H,J3420)=0,"未发货",SUMIFS('[1]2025年已发货'!$E:$E,'[1]2025年已发货'!$F:$F,C3420,'[1]2025年已发货'!$C:$C,F3420,'[1]2025年已发货'!$G:$G,I3420,'[1]2025年已发货'!$H:$H,J3420))</f>
        <v>未发货</v>
      </c>
      <c r="I3420" s="40" t="str">
        <f>VLOOKUP(B3420,辅助信息!E:I,3,FALSE)</f>
        <v>（商投建工达州中医药科技园-4工区-10号楼）达州市通川区达州中医药职业学院犀牛大道北段</v>
      </c>
      <c r="J3420" s="40" t="str">
        <f>VLOOKUP(B3420,辅助信息!E:I,4,FALSE)</f>
        <v>张扬</v>
      </c>
      <c r="K3420" s="40">
        <f>VLOOKUP(J3420,辅助信息!H:I,2,FALSE)</f>
        <v>18381904567</v>
      </c>
      <c r="L3420" s="111" t="str">
        <f>VLOOKUP(B3420,辅助信息!E:J,6,FALSE)</f>
        <v>控制炉批号！多了现场不收！,优先安排达钢,提前联系到场规格及数量</v>
      </c>
      <c r="O3420" s="64" t="str">
        <f ca="1" t="shared" si="188"/>
        <v/>
      </c>
      <c r="P3420" s="64" t="str">
        <f ca="1" t="shared" si="189"/>
        <v/>
      </c>
      <c r="Q3420" s="29" t="str">
        <f>VLOOKUP(B3420,辅助信息!E:M,9,FALSE)</f>
        <v>ZTWM-CDGS-XS-2024-0134-商投建工达州中医药科技成果示范园项目</v>
      </c>
      <c r="R3420" s="29" t="str">
        <f>_xlfn._xlws.FILTER(辅助信息!D:D,辅助信息!E:E=B3420)</f>
        <v>商投建工达州中医药科技园</v>
      </c>
    </row>
    <row r="3421" hidden="1" spans="2:18">
      <c r="B3421" s="40" t="s">
        <v>112</v>
      </c>
      <c r="C3421" s="72">
        <v>45915</v>
      </c>
      <c r="D3421" s="40" t="str">
        <f>VLOOKUP(B3421,辅助信息!E:K,7,FALSE)</f>
        <v>JWDDCD2025052800131</v>
      </c>
      <c r="E3421" s="40" t="str">
        <f>VLOOKUP(F3421,辅助信息!A:B,2,FALSE)</f>
        <v>螺纹钢</v>
      </c>
      <c r="F3421" s="40" t="s">
        <v>22</v>
      </c>
      <c r="G3421" s="36">
        <v>21</v>
      </c>
      <c r="H3421" s="136" t="str">
        <f>IF(SUMIFS('[1]2025年已发货'!$E:$E,'[1]2025年已发货'!$F:$F,C3421,'[1]2025年已发货'!$C:$C,F3421,'[1]2025年已发货'!$G:$G,I3421,'[1]2025年已发货'!$H:$H,J3421)=0,"未发货",SUMIFS('[1]2025年已发货'!$E:$E,'[1]2025年已发货'!$F:$F,C3421,'[1]2025年已发货'!$C:$C,F3421,'[1]2025年已发货'!$G:$G,I3421,'[1]2025年已发货'!$H:$H,J3421))</f>
        <v>未发货</v>
      </c>
      <c r="I3421" s="40" t="str">
        <f>VLOOKUP(B3421,辅助信息!E:I,3,FALSE)</f>
        <v>（商投建工达州中医药科技园-4工区-10号楼）达州市通川区达州中医药职业学院犀牛大道北段</v>
      </c>
      <c r="J3421" s="40" t="str">
        <f>VLOOKUP(B3421,辅助信息!E:I,4,FALSE)</f>
        <v>张扬</v>
      </c>
      <c r="K3421" s="40">
        <f>VLOOKUP(J3421,辅助信息!H:I,2,FALSE)</f>
        <v>18381904567</v>
      </c>
      <c r="L3421" s="111" t="str">
        <f>VLOOKUP(B3421,辅助信息!E:J,6,FALSE)</f>
        <v>控制炉批号！多了现场不收！,优先安排达钢,提前联系到场规格及数量</v>
      </c>
      <c r="O3421" s="64" t="str">
        <f ca="1" t="shared" si="188"/>
        <v/>
      </c>
      <c r="P3421" s="64" t="str">
        <f ca="1" t="shared" si="189"/>
        <v/>
      </c>
      <c r="Q3421" s="29" t="str">
        <f>VLOOKUP(B3421,辅助信息!E:M,9,FALSE)</f>
        <v>ZTWM-CDGS-XS-2024-0134-商投建工达州中医药科技成果示范园项目</v>
      </c>
      <c r="R3421" s="29" t="str">
        <f>_xlfn._xlws.FILTER(辅助信息!D:D,辅助信息!E:E=B3421)</f>
        <v>商投建工达州中医药科技园</v>
      </c>
    </row>
    <row r="3422" hidden="1" spans="2:18">
      <c r="B3422" s="40" t="s">
        <v>186</v>
      </c>
      <c r="C3422" s="72">
        <v>45915</v>
      </c>
      <c r="D3422" s="40" t="str">
        <f>VLOOKUP(B3422,辅助信息!E:K,7,FALSE)</f>
        <v>JWDDCD2025072900123</v>
      </c>
      <c r="E3422" s="40" t="str">
        <f>VLOOKUP(F3422,辅助信息!A:B,2,FALSE)</f>
        <v>螺纹钢</v>
      </c>
      <c r="F3422" s="40" t="s">
        <v>111</v>
      </c>
      <c r="G3422" s="36">
        <v>35</v>
      </c>
      <c r="H3422" s="136" t="str">
        <f>IF(SUMIFS('[1]2025年已发货'!$E:$E,'[1]2025年已发货'!$F:$F,C3422,'[1]2025年已发货'!$C:$C,F3422,'[1]2025年已发货'!$G:$G,I3422,'[1]2025年已发货'!$H:$H,J3422)=0,"未发货",SUMIFS('[1]2025年已发货'!$E:$E,'[1]2025年已发货'!$F:$F,C3422,'[1]2025年已发货'!$C:$C,F3422,'[1]2025年已发货'!$G:$G,I3422,'[1]2025年已发货'!$H:$H,J3422))</f>
        <v>未发货</v>
      </c>
      <c r="I3422" s="40" t="str">
        <f>VLOOKUP(B3422,辅助信息!E:I,3,FALSE)</f>
        <v>(乐山市校地共建产教融合基地建设项目二标段)四川省乐山市市中区苏稽镇</v>
      </c>
      <c r="J3422" s="40" t="str">
        <f>VLOOKUP(B3422,辅助信息!E:I,4,FALSE)</f>
        <v>彭江涛</v>
      </c>
      <c r="K3422" s="40">
        <f>VLOOKUP(J3422,辅助信息!H:I,2,FALSE)</f>
        <v>13990276572</v>
      </c>
      <c r="L3422" s="111" t="str">
        <f>VLOOKUP(B3422,辅助信息!E:J,6,FALSE)</f>
        <v>联系实际收货人（彭江涛13990276572）现场要求炉批号控制2个以下，超2个不给予签收。提前联系到场规格及数量</v>
      </c>
      <c r="O3422" s="64" t="str">
        <f ca="1" t="shared" si="188"/>
        <v/>
      </c>
      <c r="P3422" s="64" t="str">
        <f ca="1" t="shared" si="189"/>
        <v/>
      </c>
      <c r="Q3422" s="29" t="str">
        <f>VLOOKUP(B3422,辅助信息!E:M,9,FALSE)</f>
        <v>ZTWM-CDGS-XS-2025-0126-四川机司-乐山市校地共建产教融合基地配套设施项目施工二标段钢筋采购合同</v>
      </c>
      <c r="R3422" s="29" t="str">
        <f>_xlfn._xlws.FILTER(辅助信息!D:D,辅助信息!E:E=B3422)</f>
        <v>乐山市校地共建产教融合基地建设项目</v>
      </c>
    </row>
    <row r="3423" hidden="1" spans="2:18">
      <c r="B3423" s="40" t="s">
        <v>186</v>
      </c>
      <c r="C3423" s="72">
        <v>45915</v>
      </c>
      <c r="D3423" s="40" t="str">
        <f>VLOOKUP(B3423,辅助信息!E:K,7,FALSE)</f>
        <v>JWDDCD2025072900123</v>
      </c>
      <c r="E3423" s="40" t="str">
        <f>VLOOKUP(F3423,辅助信息!A:B,2,FALSE)</f>
        <v>螺纹钢</v>
      </c>
      <c r="F3423" s="40" t="s">
        <v>142</v>
      </c>
      <c r="G3423" s="36">
        <v>35</v>
      </c>
      <c r="H3423" s="136" t="str">
        <f>IF(SUMIFS('[1]2025年已发货'!$E:$E,'[1]2025年已发货'!$F:$F,C3423,'[1]2025年已发货'!$C:$C,F3423,'[1]2025年已发货'!$G:$G,I3423,'[1]2025年已发货'!$H:$H,J3423)=0,"未发货",SUMIFS('[1]2025年已发货'!$E:$E,'[1]2025年已发货'!$F:$F,C3423,'[1]2025年已发货'!$C:$C,F3423,'[1]2025年已发货'!$G:$G,I3423,'[1]2025年已发货'!$H:$H,J3423))</f>
        <v>未发货</v>
      </c>
      <c r="I3423" s="40" t="str">
        <f>VLOOKUP(B3423,辅助信息!E:I,3,FALSE)</f>
        <v>(乐山市校地共建产教融合基地建设项目二标段)四川省乐山市市中区苏稽镇</v>
      </c>
      <c r="J3423" s="40" t="str">
        <f>VLOOKUP(B3423,辅助信息!E:I,4,FALSE)</f>
        <v>彭江涛</v>
      </c>
      <c r="K3423" s="40">
        <f>VLOOKUP(J3423,辅助信息!H:I,2,FALSE)</f>
        <v>13990276572</v>
      </c>
      <c r="L3423" s="111" t="str">
        <f>VLOOKUP(B3423,辅助信息!E:J,6,FALSE)</f>
        <v>联系实际收货人（彭江涛13990276572）现场要求炉批号控制2个以下，超2个不给予签收。提前联系到场规格及数量</v>
      </c>
      <c r="O3423" s="64" t="str">
        <f ca="1" t="shared" si="188"/>
        <v/>
      </c>
      <c r="P3423" s="64" t="str">
        <f ca="1" t="shared" si="189"/>
        <v/>
      </c>
      <c r="Q3423" s="29" t="str">
        <f>VLOOKUP(B3423,辅助信息!E:M,9,FALSE)</f>
        <v>ZTWM-CDGS-XS-2025-0126-四川机司-乐山市校地共建产教融合基地配套设施项目施工二标段钢筋采购合同</v>
      </c>
      <c r="R3423" s="29" t="str">
        <f>_xlfn._xlws.FILTER(辅助信息!D:D,辅助信息!E:E=B3423)</f>
        <v>乐山市校地共建产教融合基地建设项目</v>
      </c>
    </row>
    <row r="3424" hidden="1" spans="2:18">
      <c r="B3424" s="40" t="s">
        <v>208</v>
      </c>
      <c r="C3424" s="72">
        <v>45915</v>
      </c>
      <c r="D3424" s="40" t="str">
        <f>VLOOKUP(B3424,辅助信息!E:K,7,FALSE)</f>
        <v>JWDDCD2025102100480</v>
      </c>
      <c r="E3424" s="40" t="str">
        <f>VLOOKUP(F3424,辅助信息!A:B,2,FALSE)</f>
        <v>高线</v>
      </c>
      <c r="F3424" s="40" t="s">
        <v>61</v>
      </c>
      <c r="G3424" s="36">
        <v>5</v>
      </c>
      <c r="H3424" s="136" t="str">
        <f>IF(SUMIFS('[1]2025年已发货'!$E:$E,'[1]2025年已发货'!$F:$F,C3424,'[1]2025年已发货'!$C:$C,F3424,'[1]2025年已发货'!$G:$G,I3424,'[1]2025年已发货'!$H:$H,J3424)=0,"未发货",SUMIFS('[1]2025年已发货'!$E:$E,'[1]2025年已发货'!$F:$F,C3424,'[1]2025年已发货'!$C:$C,F3424,'[1]2025年已发货'!$G:$G,I3424,'[1]2025年已发货'!$H:$H,J3424))</f>
        <v>未发货</v>
      </c>
      <c r="I3424" s="40" t="str">
        <f>VLOOKUP(B3424,辅助信息!E:I,3,FALSE)</f>
        <v>(五冶建设锦江区林家坝片区20号地块商业项目)锦江区泰昌路锦江28亩项目部</v>
      </c>
      <c r="J3424" s="40" t="str">
        <f>VLOOKUP(B3424,辅助信息!E:I,4,FALSE)</f>
        <v>陶杰</v>
      </c>
      <c r="K3424" s="40">
        <f>VLOOKUP(J3424,辅助信息!H:I,2,FALSE)</f>
        <v>13980247952</v>
      </c>
      <c r="L3424" s="111" t="str">
        <f>VLOOKUP(B3424,辅助信息!E:J,6,FALSE)</f>
        <v>联系实际收货人（陶杰13980247952）五冶建设送货单,6份材质书,锈货不收，装货前联系收货人核实到场规格,没提前告知进场规格现场不给予接收</v>
      </c>
      <c r="O3424" s="64" t="str">
        <f ca="1" t="shared" ref="O3424:O3487" si="190">IF(OR(M3424="",N3424&lt;&gt;""),"",MAX(M3424-TODAY(),0))</f>
        <v/>
      </c>
      <c r="P3424" s="64" t="str">
        <f ca="1" t="shared" ref="P3424:P3487" si="191">IF(M3424="","",IF(N3424&lt;&gt;"",MAX(N3424-M3424,0),IF(TODAY()&gt;M3424,TODAY()-M3424,0)))</f>
        <v/>
      </c>
      <c r="Q3424" s="29" t="str">
        <f>VLOOKUP(B3424,辅助信息!E:M,9,FALSE)</f>
        <v>ZTWM-CDGS-XS-2025-0073-五冶天府-成都怡心湖片区及龙泉驿医院等项目</v>
      </c>
      <c r="R3424" s="29" t="str">
        <f>_xlfn._xlws.FILTER(辅助信息!D:D,辅助信息!E:E=B3424)</f>
        <v>五冶建设锦江区林家坝片区20号地块商业项目</v>
      </c>
    </row>
    <row r="3425" hidden="1" spans="2:18">
      <c r="B3425" s="40" t="s">
        <v>208</v>
      </c>
      <c r="C3425" s="72">
        <v>45915</v>
      </c>
      <c r="D3425" s="40" t="str">
        <f>VLOOKUP(B3425,辅助信息!E:K,7,FALSE)</f>
        <v>JWDDCD2025102100480</v>
      </c>
      <c r="E3425" s="40" t="str">
        <f>VLOOKUP(F3425,辅助信息!A:B,2,FALSE)</f>
        <v>螺纹钢</v>
      </c>
      <c r="F3425" s="40" t="s">
        <v>30</v>
      </c>
      <c r="G3425" s="36">
        <v>7.5</v>
      </c>
      <c r="H3425" s="136" t="str">
        <f>IF(SUMIFS('[1]2025年已发货'!$E:$E,'[1]2025年已发货'!$F:$F,C3425,'[1]2025年已发货'!$C:$C,F3425,'[1]2025年已发货'!$G:$G,I3425,'[1]2025年已发货'!$H:$H,J3425)=0,"未发货",SUMIFS('[1]2025年已发货'!$E:$E,'[1]2025年已发货'!$F:$F,C3425,'[1]2025年已发货'!$C:$C,F3425,'[1]2025年已发货'!$G:$G,I3425,'[1]2025年已发货'!$H:$H,J3425))</f>
        <v>未发货</v>
      </c>
      <c r="I3425" s="40" t="str">
        <f>VLOOKUP(B3425,辅助信息!E:I,3,FALSE)</f>
        <v>(五冶建设锦江区林家坝片区20号地块商业项目)锦江区泰昌路锦江28亩项目部</v>
      </c>
      <c r="J3425" s="40" t="str">
        <f>VLOOKUP(B3425,辅助信息!E:I,4,FALSE)</f>
        <v>陶杰</v>
      </c>
      <c r="K3425" s="40">
        <f>VLOOKUP(J3425,辅助信息!H:I,2,FALSE)</f>
        <v>13980247952</v>
      </c>
      <c r="L3425" s="111" t="str">
        <f>VLOOKUP(B3425,辅助信息!E:J,6,FALSE)</f>
        <v>联系实际收货人（陶杰13980247952）五冶建设送货单,6份材质书,锈货不收，装货前联系收货人核实到场规格,没提前告知进场规格现场不给予接收</v>
      </c>
      <c r="O3425" s="64" t="str">
        <f ca="1" t="shared" si="190"/>
        <v/>
      </c>
      <c r="P3425" s="64" t="str">
        <f ca="1" t="shared" si="191"/>
        <v/>
      </c>
      <c r="Q3425" s="29" t="str">
        <f>VLOOKUP(B3425,辅助信息!E:M,9,FALSE)</f>
        <v>ZTWM-CDGS-XS-2025-0073-五冶天府-成都怡心湖片区及龙泉驿医院等项目</v>
      </c>
      <c r="R3425" s="29" t="str">
        <f>_xlfn._xlws.FILTER(辅助信息!D:D,辅助信息!E:E=B3425)</f>
        <v>五冶建设锦江区林家坝片区20号地块商业项目</v>
      </c>
    </row>
    <row r="3426" hidden="1" spans="2:18">
      <c r="B3426" s="40" t="s">
        <v>208</v>
      </c>
      <c r="C3426" s="72">
        <v>45915</v>
      </c>
      <c r="D3426" s="40" t="str">
        <f>VLOOKUP(B3426,辅助信息!E:K,7,FALSE)</f>
        <v>JWDDCD2025102100480</v>
      </c>
      <c r="E3426" s="40" t="str">
        <f>VLOOKUP(F3426,辅助信息!A:B,2,FALSE)</f>
        <v>螺纹钢</v>
      </c>
      <c r="F3426" s="40" t="s">
        <v>28</v>
      </c>
      <c r="G3426" s="36">
        <v>23.5</v>
      </c>
      <c r="H3426" s="136" t="str">
        <f>IF(SUMIFS('[1]2025年已发货'!$E:$E,'[1]2025年已发货'!$F:$F,C3426,'[1]2025年已发货'!$C:$C,F3426,'[1]2025年已发货'!$G:$G,I3426,'[1]2025年已发货'!$H:$H,J3426)=0,"未发货",SUMIFS('[1]2025年已发货'!$E:$E,'[1]2025年已发货'!$F:$F,C3426,'[1]2025年已发货'!$C:$C,F3426,'[1]2025年已发货'!$G:$G,I3426,'[1]2025年已发货'!$H:$H,J3426))</f>
        <v>未发货</v>
      </c>
      <c r="I3426" s="40" t="str">
        <f>VLOOKUP(B3426,辅助信息!E:I,3,FALSE)</f>
        <v>(五冶建设锦江区林家坝片区20号地块商业项目)锦江区泰昌路锦江28亩项目部</v>
      </c>
      <c r="J3426" s="40" t="str">
        <f>VLOOKUP(B3426,辅助信息!E:I,4,FALSE)</f>
        <v>陶杰</v>
      </c>
      <c r="K3426" s="40">
        <f>VLOOKUP(J3426,辅助信息!H:I,2,FALSE)</f>
        <v>13980247952</v>
      </c>
      <c r="L3426" s="111" t="str">
        <f>VLOOKUP(B3426,辅助信息!E:J,6,FALSE)</f>
        <v>联系实际收货人（陶杰13980247952）五冶建设送货单,6份材质书,锈货不收，装货前联系收货人核实到场规格,没提前告知进场规格现场不给予接收</v>
      </c>
      <c r="O3426" s="64" t="str">
        <f ca="1" t="shared" si="190"/>
        <v/>
      </c>
      <c r="P3426" s="64" t="str">
        <f ca="1" t="shared" si="191"/>
        <v/>
      </c>
      <c r="Q3426" s="29" t="str">
        <f>VLOOKUP(B3426,辅助信息!E:M,9,FALSE)</f>
        <v>ZTWM-CDGS-XS-2025-0073-五冶天府-成都怡心湖片区及龙泉驿医院等项目</v>
      </c>
      <c r="R3426" s="29" t="str">
        <f>_xlfn._xlws.FILTER(辅助信息!D:D,辅助信息!E:E=B3426)</f>
        <v>五冶建设锦江区林家坝片区20号地块商业项目</v>
      </c>
    </row>
    <row r="3427" hidden="1" spans="1:18">
      <c r="A3427" s="73" t="s">
        <v>219</v>
      </c>
      <c r="B3427" s="40" t="s">
        <v>169</v>
      </c>
      <c r="C3427" s="72">
        <v>45915</v>
      </c>
      <c r="D3427" s="40" t="str">
        <f>VLOOKUP(B3427,辅助信息!E:K,7,FALSE)</f>
        <v>JWDDCD2025051800044</v>
      </c>
      <c r="E3427" s="40" t="str">
        <f>VLOOKUP(F3427,辅助信息!A:B,2,FALSE)</f>
        <v>高线</v>
      </c>
      <c r="F3427" s="40" t="s">
        <v>51</v>
      </c>
      <c r="G3427" s="36">
        <v>32</v>
      </c>
      <c r="H3427" s="136">
        <f>IF(SUMIFS('[1]2025年已发货'!$E:$E,'[1]2025年已发货'!$F:$F,C3427,'[1]2025年已发货'!$C:$C,F3427,'[1]2025年已发货'!$G:$G,I3427,'[1]2025年已发货'!$H:$H,J3427)=0,"未发货",SUMIFS('[1]2025年已发货'!$E:$E,'[1]2025年已发货'!$F:$F,C3427,'[1]2025年已发货'!$C:$C,F3427,'[1]2025年已发货'!$G:$G,I3427,'[1]2025年已发货'!$H:$H,J3427))</f>
        <v>32</v>
      </c>
      <c r="I3427" s="40" t="str">
        <f>VLOOKUP(B3427,辅助信息!E:I,3,FALSE)</f>
        <v>(五冶建设龙泉芙蓉花语项目-1,3地块)龙泉驿区北川路双堰塘钓鱼东100米(北川路)</v>
      </c>
      <c r="J3427" s="40" t="str">
        <f>VLOOKUP(B3427,辅助信息!E:I,4,FALSE)</f>
        <v>祝斯阳</v>
      </c>
      <c r="K3427" s="40">
        <f>VLOOKUP(J3427,辅助信息!H:I,2,FALSE)</f>
        <v>15583590797</v>
      </c>
      <c r="L3427" s="149" t="str">
        <f>VLOOKUP(B3427,辅助信息!E:J,6,FALSE)</f>
        <v>联系实际收货人（祝斯阳15583590797）项目拒绝威钢发货！！！五冶建设送货单,6份材质书,锈货不收，项目名称：中冶成勘-成都安置房项目，装货前联系收货人核实到场规格,没提前告知进场规格现场不给予接收</v>
      </c>
      <c r="O3427" s="64" t="str">
        <f ca="1" t="shared" si="190"/>
        <v/>
      </c>
      <c r="P3427" s="64" t="str">
        <f ca="1" t="shared" si="191"/>
        <v/>
      </c>
      <c r="Q3427" s="29" t="str">
        <f>VLOOKUP(B3427,辅助信息!E:M,9,FALSE)</f>
        <v>ZTWM-CDGS-XS-2025-0073-五冶天府-成都怡心湖片区及龙泉驿医院等项目</v>
      </c>
      <c r="R3427" s="29" t="str">
        <f>_xlfn._xlws.FILTER(辅助信息!D:D,辅助信息!E:E=B3427)</f>
        <v>五冶建设龙泉芙蓉花语项目</v>
      </c>
    </row>
    <row r="3428" hidden="1" spans="1:18">
      <c r="A3428" s="73"/>
      <c r="B3428" s="40" t="s">
        <v>169</v>
      </c>
      <c r="C3428" s="72">
        <v>45915</v>
      </c>
      <c r="D3428" s="40" t="str">
        <f>VLOOKUP(B3428,辅助信息!E:K,7,FALSE)</f>
        <v>JWDDCD2025051800044</v>
      </c>
      <c r="E3428" s="40" t="str">
        <f>VLOOKUP(F3428,辅助信息!A:B,2,FALSE)</f>
        <v>螺纹钢</v>
      </c>
      <c r="F3428" s="40" t="s">
        <v>28</v>
      </c>
      <c r="G3428" s="36">
        <v>64</v>
      </c>
      <c r="H3428" s="136">
        <f>IF(SUMIFS('[1]2025年已发货'!$E:$E,'[1]2025年已发货'!$F:$F,C3428,'[1]2025年已发货'!$C:$C,F3428,'[1]2025年已发货'!$G:$G,I3428,'[1]2025年已发货'!$H:$H,J3428)=0,"未发货",SUMIFS('[1]2025年已发货'!$E:$E,'[1]2025年已发货'!$F:$F,C3428,'[1]2025年已发货'!$C:$C,F3428,'[1]2025年已发货'!$G:$G,I3428,'[1]2025年已发货'!$H:$H,J3428))</f>
        <v>70</v>
      </c>
      <c r="I3428" s="40" t="str">
        <f>VLOOKUP(B3428,辅助信息!E:I,3,FALSE)</f>
        <v>(五冶建设龙泉芙蓉花语项目-1,3地块)龙泉驿区北川路双堰塘钓鱼东100米(北川路)</v>
      </c>
      <c r="J3428" s="40" t="str">
        <f>VLOOKUP(B3428,辅助信息!E:I,4,FALSE)</f>
        <v>祝斯阳</v>
      </c>
      <c r="K3428" s="40">
        <f>VLOOKUP(J3428,辅助信息!H:I,2,FALSE)</f>
        <v>15583590797</v>
      </c>
      <c r="L3428" s="149" t="str">
        <f>VLOOKUP(B3428,辅助信息!E:J,6,FALSE)</f>
        <v>联系实际收货人（祝斯阳15583590797）项目拒绝威钢发货！！！五冶建设送货单,6份材质书,锈货不收，项目名称：中冶成勘-成都安置房项目，装货前联系收货人核实到场规格,没提前告知进场规格现场不给予接收</v>
      </c>
      <c r="O3428" s="64" t="str">
        <f ca="1" t="shared" si="190"/>
        <v/>
      </c>
      <c r="P3428" s="64" t="str">
        <f ca="1" t="shared" si="191"/>
        <v/>
      </c>
      <c r="Q3428" s="29" t="str">
        <f>VLOOKUP(B3428,辅助信息!E:M,9,FALSE)</f>
        <v>ZTWM-CDGS-XS-2025-0073-五冶天府-成都怡心湖片区及龙泉驿医院等项目</v>
      </c>
      <c r="R3428" s="29" t="str">
        <f>_xlfn._xlws.FILTER(辅助信息!D:D,辅助信息!E:E=B3428)</f>
        <v>五冶建设龙泉芙蓉花语项目</v>
      </c>
    </row>
    <row r="3429" hidden="1" spans="2:18">
      <c r="B3429" s="40" t="s">
        <v>186</v>
      </c>
      <c r="C3429" s="72">
        <v>45915</v>
      </c>
      <c r="D3429" s="40" t="str">
        <f>VLOOKUP(B3429,辅助信息!E:K,7,FALSE)</f>
        <v>JWDDCD2025072900123</v>
      </c>
      <c r="E3429" s="40" t="str">
        <f>VLOOKUP(F3429,辅助信息!A:B,2,FALSE)</f>
        <v>高线</v>
      </c>
      <c r="F3429" s="40" t="s">
        <v>53</v>
      </c>
      <c r="G3429" s="36">
        <v>10</v>
      </c>
      <c r="H3429" s="136" t="str">
        <f>IF(SUMIFS('[1]2025年已发货'!$E:$E,'[1]2025年已发货'!$F:$F,C3429,'[1]2025年已发货'!$C:$C,F3429,'[1]2025年已发货'!$G:$G,I3429,'[1]2025年已发货'!$H:$H,J3429)=0,"未发货",SUMIFS('[1]2025年已发货'!$E:$E,'[1]2025年已发货'!$F:$F,C3429,'[1]2025年已发货'!$C:$C,F3429,'[1]2025年已发货'!$G:$G,I3429,'[1]2025年已发货'!$H:$H,J3429))</f>
        <v>未发货</v>
      </c>
      <c r="I3429" s="40" t="str">
        <f>VLOOKUP(B3429,辅助信息!E:I,3,FALSE)</f>
        <v>(乐山市校地共建产教融合基地建设项目二标段)四川省乐山市市中区苏稽镇</v>
      </c>
      <c r="J3429" s="40" t="str">
        <f>VLOOKUP(B3429,辅助信息!E:I,4,FALSE)</f>
        <v>彭江涛</v>
      </c>
      <c r="K3429" s="40">
        <f>VLOOKUP(J3429,辅助信息!H:I,2,FALSE)</f>
        <v>13990276572</v>
      </c>
      <c r="L3429" s="111" t="str">
        <f>VLOOKUP(B3429,辅助信息!E:J,6,FALSE)</f>
        <v>联系实际收货人（彭江涛13990276572）现场要求炉批号控制2个以下，超2个不给予签收。提前联系到场规格及数量</v>
      </c>
      <c r="O3429" s="64" t="str">
        <f ca="1" t="shared" si="190"/>
        <v/>
      </c>
      <c r="P3429" s="64" t="str">
        <f ca="1" t="shared" si="191"/>
        <v/>
      </c>
      <c r="Q3429" s="29" t="str">
        <f>VLOOKUP(B3429,辅助信息!E:M,9,FALSE)</f>
        <v>ZTWM-CDGS-XS-2025-0126-四川机司-乐山市校地共建产教融合基地配套设施项目施工二标段钢筋采购合同</v>
      </c>
      <c r="R3429" s="29" t="str">
        <f>_xlfn._xlws.FILTER(辅助信息!D:D,辅助信息!E:E=B3429)</f>
        <v>乐山市校地共建产教融合基地建设项目</v>
      </c>
    </row>
    <row r="3430" hidden="1" spans="2:18">
      <c r="B3430" s="40" t="s">
        <v>186</v>
      </c>
      <c r="C3430" s="72">
        <v>45915</v>
      </c>
      <c r="D3430" s="40" t="str">
        <f>VLOOKUP(B3430,辅助信息!E:K,7,FALSE)</f>
        <v>JWDDCD2025072900123</v>
      </c>
      <c r="E3430" s="40" t="str">
        <f>VLOOKUP(F3430,辅助信息!A:B,2,FALSE)</f>
        <v>盘螺</v>
      </c>
      <c r="F3430" s="40" t="s">
        <v>49</v>
      </c>
      <c r="G3430" s="36">
        <v>5</v>
      </c>
      <c r="H3430" s="136" t="str">
        <f>IF(SUMIFS('[1]2025年已发货'!$E:$E,'[1]2025年已发货'!$F:$F,C3430,'[1]2025年已发货'!$C:$C,F3430,'[1]2025年已发货'!$G:$G,I3430,'[1]2025年已发货'!$H:$H,J3430)=0,"未发货",SUMIFS('[1]2025年已发货'!$E:$E,'[1]2025年已发货'!$F:$F,C3430,'[1]2025年已发货'!$C:$C,F3430,'[1]2025年已发货'!$G:$G,I3430,'[1]2025年已发货'!$H:$H,J3430))</f>
        <v>未发货</v>
      </c>
      <c r="I3430" s="40" t="str">
        <f>VLOOKUP(B3430,辅助信息!E:I,3,FALSE)</f>
        <v>(乐山市校地共建产教融合基地建设项目二标段)四川省乐山市市中区苏稽镇</v>
      </c>
      <c r="J3430" s="40" t="str">
        <f>VLOOKUP(B3430,辅助信息!E:I,4,FALSE)</f>
        <v>彭江涛</v>
      </c>
      <c r="K3430" s="40">
        <f>VLOOKUP(J3430,辅助信息!H:I,2,FALSE)</f>
        <v>13990276572</v>
      </c>
      <c r="L3430" s="111" t="str">
        <f>VLOOKUP(B3430,辅助信息!E:J,6,FALSE)</f>
        <v>联系实际收货人（彭江涛13990276572）现场要求炉批号控制2个以下，超2个不给予签收。提前联系到场规格及数量</v>
      </c>
      <c r="O3430" s="64" t="str">
        <f ca="1" t="shared" si="190"/>
        <v/>
      </c>
      <c r="P3430" s="64" t="str">
        <f ca="1" t="shared" si="191"/>
        <v/>
      </c>
      <c r="Q3430" s="29" t="str">
        <f>VLOOKUP(B3430,辅助信息!E:M,9,FALSE)</f>
        <v>ZTWM-CDGS-XS-2025-0126-四川机司-乐山市校地共建产教融合基地配套设施项目施工二标段钢筋采购合同</v>
      </c>
      <c r="R3430" s="29" t="str">
        <f>_xlfn._xlws.FILTER(辅助信息!D:D,辅助信息!E:E=B3430)</f>
        <v>乐山市校地共建产教融合基地建设项目</v>
      </c>
    </row>
    <row r="3431" hidden="1" spans="2:18">
      <c r="B3431" s="40" t="s">
        <v>186</v>
      </c>
      <c r="C3431" s="72">
        <v>45915</v>
      </c>
      <c r="D3431" s="40" t="str">
        <f>VLOOKUP(B3431,辅助信息!E:K,7,FALSE)</f>
        <v>JWDDCD2025072900123</v>
      </c>
      <c r="E3431" s="40" t="str">
        <f>VLOOKUP(F3431,辅助信息!A:B,2,FALSE)</f>
        <v>螺纹钢</v>
      </c>
      <c r="F3431" s="40" t="s">
        <v>90</v>
      </c>
      <c r="G3431" s="36">
        <v>20</v>
      </c>
      <c r="H3431" s="136" t="str">
        <f>IF(SUMIFS('[1]2025年已发货'!$E:$E,'[1]2025年已发货'!$F:$F,C3431,'[1]2025年已发货'!$C:$C,F3431,'[1]2025年已发货'!$G:$G,I3431,'[1]2025年已发货'!$H:$H,J3431)=0,"未发货",SUMIFS('[1]2025年已发货'!$E:$E,'[1]2025年已发货'!$F:$F,C3431,'[1]2025年已发货'!$C:$C,F3431,'[1]2025年已发货'!$G:$G,I3431,'[1]2025年已发货'!$H:$H,J3431))</f>
        <v>未发货</v>
      </c>
      <c r="I3431" s="40" t="str">
        <f>VLOOKUP(B3431,辅助信息!E:I,3,FALSE)</f>
        <v>(乐山市校地共建产教融合基地建设项目二标段)四川省乐山市市中区苏稽镇</v>
      </c>
      <c r="J3431" s="40" t="str">
        <f>VLOOKUP(B3431,辅助信息!E:I,4,FALSE)</f>
        <v>彭江涛</v>
      </c>
      <c r="K3431" s="40">
        <f>VLOOKUP(J3431,辅助信息!H:I,2,FALSE)</f>
        <v>13990276572</v>
      </c>
      <c r="L3431" s="111" t="str">
        <f>VLOOKUP(B3431,辅助信息!E:J,6,FALSE)</f>
        <v>联系实际收货人（彭江涛13990276572）现场要求炉批号控制2个以下，超2个不给予签收。提前联系到场规格及数量</v>
      </c>
      <c r="O3431" s="64" t="str">
        <f ca="1" t="shared" si="190"/>
        <v/>
      </c>
      <c r="P3431" s="64" t="str">
        <f ca="1" t="shared" si="191"/>
        <v/>
      </c>
      <c r="Q3431" s="29" t="str">
        <f>VLOOKUP(B3431,辅助信息!E:M,9,FALSE)</f>
        <v>ZTWM-CDGS-XS-2025-0126-四川机司-乐山市校地共建产教融合基地配套设施项目施工二标段钢筋采购合同</v>
      </c>
      <c r="R3431" s="29" t="str">
        <f>_xlfn._xlws.FILTER(辅助信息!D:D,辅助信息!E:E=B3431)</f>
        <v>乐山市校地共建产教融合基地建设项目</v>
      </c>
    </row>
    <row r="3432" hidden="1" spans="2:18">
      <c r="B3432" s="40" t="s">
        <v>92</v>
      </c>
      <c r="C3432" s="72">
        <v>45915</v>
      </c>
      <c r="D3432" s="40" t="str">
        <f>VLOOKUP(B3432,辅助信息!E:K,7,FALSE)</f>
        <v>JWDDCD2025051800046</v>
      </c>
      <c r="E3432" s="40" t="str">
        <f>VLOOKUP(F3432,辅助信息!A:B,2,FALSE)</f>
        <v>盘螺</v>
      </c>
      <c r="F3432" s="40" t="s">
        <v>40</v>
      </c>
      <c r="G3432" s="36">
        <v>18</v>
      </c>
      <c r="H3432" s="136">
        <f>IF(SUMIFS('[1]2025年已发货'!$E:$E,'[1]2025年已发货'!$F:$F,C3432,'[1]2025年已发货'!$C:$C,F3432,'[1]2025年已发货'!$G:$G,I3432,'[1]2025年已发货'!$H:$H,J3432)=0,"未发货",SUMIFS('[1]2025年已发货'!$E:$E,'[1]2025年已发货'!$F:$F,C3432,'[1]2025年已发货'!$C:$C,F3432,'[1]2025年已发货'!$G:$G,I3432,'[1]2025年已发货'!$H:$H,J3432))</f>
        <v>18</v>
      </c>
      <c r="I3432" s="40" t="str">
        <f>VLOOKUP(B3432,辅助信息!E:I,3,FALSE)</f>
        <v>（华西萌海科创农业生态谷）成都市简阳市白金山水库</v>
      </c>
      <c r="J3432" s="40" t="str">
        <f>VLOOKUP(B3432,辅助信息!E:I,4,FALSE)</f>
        <v>石清国</v>
      </c>
      <c r="K3432" s="40">
        <f>VLOOKUP(J3432,辅助信息!H:I,2,FALSE)</f>
        <v>13458642015</v>
      </c>
      <c r="L3432" s="111" t="str">
        <f>VLOOKUP(B3432,辅助信息!E:J,6,FALSE)</f>
        <v>优先威钢,我方卸车,新老国标钢厂不加价可直发</v>
      </c>
      <c r="M3432" s="150">
        <v>45918</v>
      </c>
      <c r="O3432" s="64">
        <f ca="1" t="shared" si="190"/>
        <v>0</v>
      </c>
      <c r="P3432" s="64">
        <f ca="1" t="shared" si="191"/>
        <v>53</v>
      </c>
      <c r="Q3432" s="29" t="str">
        <f>VLOOKUP(B3432,辅助信息!E:M,9,FALSE)</f>
        <v>ZTWM-CDGS-XS-2024-0092-华西-萌海科创农业生态谷</v>
      </c>
      <c r="R3432" s="29" t="str">
        <f>_xlfn._xlws.FILTER(辅助信息!D:D,辅助信息!E:E=B3432)</f>
        <v>华西萌海-科创农业生态谷</v>
      </c>
    </row>
    <row r="3433" hidden="1" spans="2:18">
      <c r="B3433" s="40" t="s">
        <v>92</v>
      </c>
      <c r="C3433" s="72">
        <v>45915</v>
      </c>
      <c r="D3433" s="40" t="str">
        <f>VLOOKUP(B3433,辅助信息!E:K,7,FALSE)</f>
        <v>JWDDCD2025051800046</v>
      </c>
      <c r="E3433" s="40" t="str">
        <f>VLOOKUP(F3433,辅助信息!A:B,2,FALSE)</f>
        <v>盘螺</v>
      </c>
      <c r="F3433" s="40" t="s">
        <v>41</v>
      </c>
      <c r="G3433" s="36">
        <v>15</v>
      </c>
      <c r="H3433" s="136">
        <f>IF(SUMIFS('[1]2025年已发货'!$E:$E,'[1]2025年已发货'!$F:$F,C3433,'[1]2025年已发货'!$C:$C,F3433,'[1]2025年已发货'!$G:$G,I3433,'[1]2025年已发货'!$H:$H,J3433)=0,"未发货",SUMIFS('[1]2025年已发货'!$E:$E,'[1]2025年已发货'!$F:$F,C3433,'[1]2025年已发货'!$C:$C,F3433,'[1]2025年已发货'!$G:$G,I3433,'[1]2025年已发货'!$H:$H,J3433))</f>
        <v>15</v>
      </c>
      <c r="I3433" s="40" t="str">
        <f>VLOOKUP(B3433,辅助信息!E:I,3,FALSE)</f>
        <v>（华西萌海科创农业生态谷）成都市简阳市白金山水库</v>
      </c>
      <c r="J3433" s="40" t="str">
        <f>VLOOKUP(B3433,辅助信息!E:I,4,FALSE)</f>
        <v>石清国</v>
      </c>
      <c r="K3433" s="40">
        <f>VLOOKUP(J3433,辅助信息!H:I,2,FALSE)</f>
        <v>13458642015</v>
      </c>
      <c r="L3433" s="111" t="str">
        <f>VLOOKUP(B3433,辅助信息!E:J,6,FALSE)</f>
        <v>优先威钢,我方卸车,新老国标钢厂不加价可直发</v>
      </c>
      <c r="M3433" s="150">
        <v>45918</v>
      </c>
      <c r="O3433" s="64">
        <f ca="1" t="shared" si="190"/>
        <v>0</v>
      </c>
      <c r="P3433" s="64">
        <f ca="1" t="shared" si="191"/>
        <v>53</v>
      </c>
      <c r="Q3433" s="29" t="str">
        <f>VLOOKUP(B3433,辅助信息!E:M,9,FALSE)</f>
        <v>ZTWM-CDGS-XS-2024-0092-华西-萌海科创农业生态谷</v>
      </c>
      <c r="R3433" s="29" t="str">
        <f>_xlfn._xlws.FILTER(辅助信息!D:D,辅助信息!E:E=B3433)</f>
        <v>华西萌海-科创农业生态谷</v>
      </c>
    </row>
    <row r="3434" hidden="1" spans="2:18">
      <c r="B3434" s="40" t="s">
        <v>92</v>
      </c>
      <c r="C3434" s="72">
        <v>45915</v>
      </c>
      <c r="D3434" s="40" t="str">
        <f>VLOOKUP(B3434,辅助信息!E:K,7,FALSE)</f>
        <v>JWDDCD2025051800046</v>
      </c>
      <c r="E3434" s="40" t="str">
        <f>VLOOKUP(F3434,辅助信息!A:B,2,FALSE)</f>
        <v>螺纹钢</v>
      </c>
      <c r="F3434" s="40" t="s">
        <v>27</v>
      </c>
      <c r="G3434" s="36">
        <v>5</v>
      </c>
      <c r="H3434" s="136">
        <f>IF(SUMIFS('[1]2025年已发货'!$E:$E,'[1]2025年已发货'!$F:$F,C3434,'[1]2025年已发货'!$C:$C,F3434,'[1]2025年已发货'!$G:$G,I3434,'[1]2025年已发货'!$H:$H,J3434)=0,"未发货",SUMIFS('[1]2025年已发货'!$E:$E,'[1]2025年已发货'!$F:$F,C3434,'[1]2025年已发货'!$C:$C,F3434,'[1]2025年已发货'!$G:$G,I3434,'[1]2025年已发货'!$H:$H,J3434))</f>
        <v>5</v>
      </c>
      <c r="I3434" s="40" t="str">
        <f>VLOOKUP(B3434,辅助信息!E:I,3,FALSE)</f>
        <v>（华西萌海科创农业生态谷）成都市简阳市白金山水库</v>
      </c>
      <c r="J3434" s="40" t="str">
        <f>VLOOKUP(B3434,辅助信息!E:I,4,FALSE)</f>
        <v>石清国</v>
      </c>
      <c r="K3434" s="40">
        <f>VLOOKUP(J3434,辅助信息!H:I,2,FALSE)</f>
        <v>13458642015</v>
      </c>
      <c r="L3434" s="111" t="str">
        <f>VLOOKUP(B3434,辅助信息!E:J,6,FALSE)</f>
        <v>优先威钢,我方卸车,新老国标钢厂不加价可直发</v>
      </c>
      <c r="M3434" s="150">
        <v>45918</v>
      </c>
      <c r="O3434" s="64">
        <f ca="1" t="shared" si="190"/>
        <v>0</v>
      </c>
      <c r="P3434" s="64">
        <f ca="1" t="shared" si="191"/>
        <v>53</v>
      </c>
      <c r="Q3434" s="29" t="str">
        <f>VLOOKUP(B3434,辅助信息!E:M,9,FALSE)</f>
        <v>ZTWM-CDGS-XS-2024-0092-华西-萌海科创农业生态谷</v>
      </c>
      <c r="R3434" s="29" t="str">
        <f>_xlfn._xlws.FILTER(辅助信息!D:D,辅助信息!E:E=B3434)</f>
        <v>华西萌海-科创农业生态谷</v>
      </c>
    </row>
    <row r="3435" hidden="1" spans="2:18">
      <c r="B3435" s="40" t="s">
        <v>92</v>
      </c>
      <c r="C3435" s="72">
        <v>45915</v>
      </c>
      <c r="D3435" s="40" t="str">
        <f>VLOOKUP(B3435,辅助信息!E:K,7,FALSE)</f>
        <v>JWDDCD2025051800046</v>
      </c>
      <c r="E3435" s="40" t="str">
        <f>VLOOKUP(F3435,辅助信息!A:B,2,FALSE)</f>
        <v>螺纹钢</v>
      </c>
      <c r="F3435" s="40" t="s">
        <v>19</v>
      </c>
      <c r="G3435" s="36">
        <v>3</v>
      </c>
      <c r="H3435" s="136">
        <f>IF(SUMIFS('[1]2025年已发货'!$E:$E,'[1]2025年已发货'!$F:$F,C3435,'[1]2025年已发货'!$C:$C,F3435,'[1]2025年已发货'!$G:$G,I3435,'[1]2025年已发货'!$H:$H,J3435)=0,"未发货",SUMIFS('[1]2025年已发货'!$E:$E,'[1]2025年已发货'!$F:$F,C3435,'[1]2025年已发货'!$C:$C,F3435,'[1]2025年已发货'!$G:$G,I3435,'[1]2025年已发货'!$H:$H,J3435))</f>
        <v>3</v>
      </c>
      <c r="I3435" s="40" t="str">
        <f>VLOOKUP(B3435,辅助信息!E:I,3,FALSE)</f>
        <v>（华西萌海科创农业生态谷）成都市简阳市白金山水库</v>
      </c>
      <c r="J3435" s="40" t="str">
        <f>VLOOKUP(B3435,辅助信息!E:I,4,FALSE)</f>
        <v>石清国</v>
      </c>
      <c r="K3435" s="40">
        <f>VLOOKUP(J3435,辅助信息!H:I,2,FALSE)</f>
        <v>13458642015</v>
      </c>
      <c r="L3435" s="111" t="str">
        <f>VLOOKUP(B3435,辅助信息!E:J,6,FALSE)</f>
        <v>优先威钢,我方卸车,新老国标钢厂不加价可直发</v>
      </c>
      <c r="M3435" s="150">
        <v>45918</v>
      </c>
      <c r="O3435" s="64">
        <f ca="1" t="shared" si="190"/>
        <v>0</v>
      </c>
      <c r="P3435" s="64">
        <f ca="1" t="shared" si="191"/>
        <v>53</v>
      </c>
      <c r="Q3435" s="29" t="str">
        <f>VLOOKUP(B3435,辅助信息!E:M,9,FALSE)</f>
        <v>ZTWM-CDGS-XS-2024-0092-华西-萌海科创农业生态谷</v>
      </c>
      <c r="R3435" s="29" t="str">
        <f>_xlfn._xlws.FILTER(辅助信息!D:D,辅助信息!E:E=B3435)</f>
        <v>华西萌海-科创农业生态谷</v>
      </c>
    </row>
    <row r="3436" hidden="1" spans="2:18">
      <c r="B3436" s="40" t="s">
        <v>92</v>
      </c>
      <c r="C3436" s="72">
        <v>45915</v>
      </c>
      <c r="D3436" s="40" t="str">
        <f>VLOOKUP(B3436,辅助信息!E:K,7,FALSE)</f>
        <v>JWDDCD2025051800046</v>
      </c>
      <c r="E3436" s="40" t="str">
        <f>VLOOKUP(F3436,辅助信息!A:B,2,FALSE)</f>
        <v>螺纹钢</v>
      </c>
      <c r="F3436" s="40" t="s">
        <v>82</v>
      </c>
      <c r="G3436" s="36">
        <v>3</v>
      </c>
      <c r="H3436" s="136">
        <f>IF(SUMIFS('[1]2025年已发货'!$E:$E,'[1]2025年已发货'!$F:$F,C3436,'[1]2025年已发货'!$C:$C,F3436,'[1]2025年已发货'!$G:$G,I3436,'[1]2025年已发货'!$H:$H,J3436)=0,"未发货",SUMIFS('[1]2025年已发货'!$E:$E,'[1]2025年已发货'!$F:$F,C3436,'[1]2025年已发货'!$C:$C,F3436,'[1]2025年已发货'!$G:$G,I3436,'[1]2025年已发货'!$H:$H,J3436))</f>
        <v>3</v>
      </c>
      <c r="I3436" s="40" t="str">
        <f>VLOOKUP(B3436,辅助信息!E:I,3,FALSE)</f>
        <v>（华西萌海科创农业生态谷）成都市简阳市白金山水库</v>
      </c>
      <c r="J3436" s="40" t="str">
        <f>VLOOKUP(B3436,辅助信息!E:I,4,FALSE)</f>
        <v>石清国</v>
      </c>
      <c r="K3436" s="40">
        <f>VLOOKUP(J3436,辅助信息!H:I,2,FALSE)</f>
        <v>13458642015</v>
      </c>
      <c r="L3436" s="111" t="str">
        <f>VLOOKUP(B3436,辅助信息!E:J,6,FALSE)</f>
        <v>优先威钢,我方卸车,新老国标钢厂不加价可直发</v>
      </c>
      <c r="M3436" s="150">
        <v>45918</v>
      </c>
      <c r="O3436" s="64">
        <f ca="1" t="shared" si="190"/>
        <v>0</v>
      </c>
      <c r="P3436" s="64">
        <f ca="1" t="shared" si="191"/>
        <v>53</v>
      </c>
      <c r="Q3436" s="29" t="str">
        <f>VLOOKUP(B3436,辅助信息!E:M,9,FALSE)</f>
        <v>ZTWM-CDGS-XS-2024-0092-华西-萌海科创农业生态谷</v>
      </c>
      <c r="R3436" s="29" t="str">
        <f>_xlfn._xlws.FILTER(辅助信息!D:D,辅助信息!E:E=B3436)</f>
        <v>华西萌海-科创农业生态谷</v>
      </c>
    </row>
    <row r="3437" hidden="1" spans="2:18">
      <c r="B3437" s="40" t="s">
        <v>92</v>
      </c>
      <c r="C3437" s="72">
        <v>45915</v>
      </c>
      <c r="D3437" s="40" t="str">
        <f>VLOOKUP(B3437,辅助信息!E:K,7,FALSE)</f>
        <v>JWDDCD2025051800046</v>
      </c>
      <c r="E3437" s="40" t="str">
        <f>VLOOKUP(F3437,辅助信息!A:B,2,FALSE)</f>
        <v>螺纹钢</v>
      </c>
      <c r="F3437" s="40" t="s">
        <v>46</v>
      </c>
      <c r="G3437" s="36">
        <v>5</v>
      </c>
      <c r="H3437" s="136">
        <f>IF(SUMIFS('[1]2025年已发货'!$E:$E,'[1]2025年已发货'!$F:$F,C3437,'[1]2025年已发货'!$C:$C,F3437,'[1]2025年已发货'!$G:$G,I3437,'[1]2025年已发货'!$H:$H,J3437)=0,"未发货",SUMIFS('[1]2025年已发货'!$E:$E,'[1]2025年已发货'!$F:$F,C3437,'[1]2025年已发货'!$C:$C,F3437,'[1]2025年已发货'!$G:$G,I3437,'[1]2025年已发货'!$H:$H,J3437))</f>
        <v>5</v>
      </c>
      <c r="I3437" s="40" t="str">
        <f>VLOOKUP(B3437,辅助信息!E:I,3,FALSE)</f>
        <v>（华西萌海科创农业生态谷）成都市简阳市白金山水库</v>
      </c>
      <c r="J3437" s="40" t="str">
        <f>VLOOKUP(B3437,辅助信息!E:I,4,FALSE)</f>
        <v>石清国</v>
      </c>
      <c r="K3437" s="40">
        <f>VLOOKUP(J3437,辅助信息!H:I,2,FALSE)</f>
        <v>13458642015</v>
      </c>
      <c r="L3437" s="111" t="str">
        <f>VLOOKUP(B3437,辅助信息!E:J,6,FALSE)</f>
        <v>优先威钢,我方卸车,新老国标钢厂不加价可直发</v>
      </c>
      <c r="M3437" s="150">
        <v>45918</v>
      </c>
      <c r="O3437" s="64">
        <f ca="1" t="shared" si="190"/>
        <v>0</v>
      </c>
      <c r="P3437" s="64">
        <f ca="1" t="shared" si="191"/>
        <v>53</v>
      </c>
      <c r="Q3437" s="29" t="str">
        <f>VLOOKUP(B3437,辅助信息!E:M,9,FALSE)</f>
        <v>ZTWM-CDGS-XS-2024-0092-华西-萌海科创农业生态谷</v>
      </c>
      <c r="R3437" s="29" t="str">
        <f>_xlfn._xlws.FILTER(辅助信息!D:D,辅助信息!E:E=B3437)</f>
        <v>华西萌海-科创农业生态谷</v>
      </c>
    </row>
    <row r="3438" hidden="1" spans="2:18">
      <c r="B3438" s="40" t="s">
        <v>92</v>
      </c>
      <c r="C3438" s="72">
        <v>45915</v>
      </c>
      <c r="D3438" s="40" t="str">
        <f>VLOOKUP(B3438,辅助信息!E:K,7,FALSE)</f>
        <v>JWDDCD2025051800046</v>
      </c>
      <c r="E3438" s="40" t="str">
        <f>VLOOKUP(F3438,辅助信息!A:B,2,FALSE)</f>
        <v>螺纹钢</v>
      </c>
      <c r="F3438" s="40" t="s">
        <v>22</v>
      </c>
      <c r="G3438" s="36">
        <v>23</v>
      </c>
      <c r="H3438" s="136">
        <f>IF(SUMIFS('[1]2025年已发货'!$E:$E,'[1]2025年已发货'!$F:$F,C3438,'[1]2025年已发货'!$C:$C,F3438,'[1]2025年已发货'!$G:$G,I3438,'[1]2025年已发货'!$H:$H,J3438)=0,"未发货",SUMIFS('[1]2025年已发货'!$E:$E,'[1]2025年已发货'!$F:$F,C3438,'[1]2025年已发货'!$C:$C,F3438,'[1]2025年已发货'!$G:$G,I3438,'[1]2025年已发货'!$H:$H,J3438))</f>
        <v>23</v>
      </c>
      <c r="I3438" s="40" t="str">
        <f>VLOOKUP(B3438,辅助信息!E:I,3,FALSE)</f>
        <v>（华西萌海科创农业生态谷）成都市简阳市白金山水库</v>
      </c>
      <c r="J3438" s="40" t="str">
        <f>VLOOKUP(B3438,辅助信息!E:I,4,FALSE)</f>
        <v>石清国</v>
      </c>
      <c r="K3438" s="40">
        <f>VLOOKUP(J3438,辅助信息!H:I,2,FALSE)</f>
        <v>13458642015</v>
      </c>
      <c r="L3438" s="111" t="str">
        <f>VLOOKUP(B3438,辅助信息!E:J,6,FALSE)</f>
        <v>优先威钢,我方卸车,新老国标钢厂不加价可直发</v>
      </c>
      <c r="M3438" s="150">
        <v>45918</v>
      </c>
      <c r="O3438" s="64">
        <f ca="1" t="shared" si="190"/>
        <v>0</v>
      </c>
      <c r="P3438" s="64">
        <f ca="1" t="shared" si="191"/>
        <v>53</v>
      </c>
      <c r="Q3438" s="29" t="str">
        <f>VLOOKUP(B3438,辅助信息!E:M,9,FALSE)</f>
        <v>ZTWM-CDGS-XS-2024-0092-华西-萌海科创农业生态谷</v>
      </c>
      <c r="R3438" s="29" t="str">
        <f>_xlfn._xlws.FILTER(辅助信息!D:D,辅助信息!E:E=B3438)</f>
        <v>华西萌海-科创农业生态谷</v>
      </c>
    </row>
    <row r="3439" hidden="1" spans="2:18">
      <c r="B3439" s="40" t="s">
        <v>194</v>
      </c>
      <c r="C3439" s="72">
        <v>45915</v>
      </c>
      <c r="D3439" s="40" t="str">
        <f>VLOOKUP(B3439,辅助信息!E:K,7,FALSE)</f>
        <v>JWDD2025071500089</v>
      </c>
      <c r="E3439" s="40" t="str">
        <f>VLOOKUP(F3439,辅助信息!A:B,2,FALSE)</f>
        <v>盘螺</v>
      </c>
      <c r="F3439" s="40" t="s">
        <v>40</v>
      </c>
      <c r="G3439" s="36">
        <v>15</v>
      </c>
      <c r="H3439" s="136">
        <f>IF(SUMIFS('[1]2025年已发货'!$E:$E,'[1]2025年已发货'!$F:$F,C3439,'[1]2025年已发货'!$C:$C,F3439,'[1]2025年已发货'!$G:$G,I3439,'[1]2025年已发货'!$H:$H,J3439)=0,"未发货",SUMIFS('[1]2025年已发货'!$E:$E,'[1]2025年已发货'!$F:$F,C3439,'[1]2025年已发货'!$C:$C,F3439,'[1]2025年已发货'!$G:$G,I3439,'[1]2025年已发货'!$H:$H,J3439))</f>
        <v>15</v>
      </c>
      <c r="I3439" s="40" t="str">
        <f>VLOOKUP(B3439,辅助信息!E:I,3,FALSE)</f>
        <v>(宜宾兴港三江新区长江工业园保障性租赁住房建设项目-土建)四川省宜宾市翠屏区永善路南段宜宾市三江新区长江工业园区</v>
      </c>
      <c r="J3439" s="40" t="str">
        <f>VLOOKUP(B3439,辅助信息!E:I,4,FALSE)</f>
        <v>赵元虎</v>
      </c>
      <c r="K3439" s="40">
        <f>VLOOKUP(J3439,辅助信息!H:I,2,FALSE)</f>
        <v>13684167136</v>
      </c>
      <c r="L3439" s="111" t="str">
        <f>VLOOKUP(B3439,辅助信息!E:J,6,FALSE)</f>
        <v>现场要求调度统一联系指定收货人，不单独发司机位置。锈货不收，装货前联系收货人核实到场规格,没提前告知进场规格现场不给予接收</v>
      </c>
      <c r="O3439" s="64" t="str">
        <f ca="1" t="shared" si="190"/>
        <v/>
      </c>
      <c r="P3439" s="64" t="str">
        <f ca="1" t="shared" si="191"/>
        <v/>
      </c>
      <c r="Q3439" s="29" t="str">
        <f>VLOOKUP(B3439,辅助信息!E:M,9,FALSE)</f>
        <v>ZTWM-CDYXGS-XS-2025-0014-宜宾兴港建材-三江新区长江工业园片区保障性租赁住房建设项目</v>
      </c>
      <c r="R3439" s="29" t="str">
        <f>_xlfn._xlws.FILTER(辅助信息!D:D,辅助信息!E:E=B3439)</f>
        <v>宜宾兴港三江新区长江工业园建设项目</v>
      </c>
    </row>
    <row r="3440" hidden="1" spans="2:18">
      <c r="B3440" s="40" t="s">
        <v>194</v>
      </c>
      <c r="C3440" s="72">
        <v>45915</v>
      </c>
      <c r="D3440" s="40" t="str">
        <f>VLOOKUP(B3440,辅助信息!E:K,7,FALSE)</f>
        <v>JWDD2025071500089</v>
      </c>
      <c r="E3440" s="40" t="str">
        <f>VLOOKUP(F3440,辅助信息!A:B,2,FALSE)</f>
        <v>盘螺</v>
      </c>
      <c r="F3440" s="40" t="s">
        <v>41</v>
      </c>
      <c r="G3440" s="36">
        <v>22</v>
      </c>
      <c r="H3440" s="136">
        <f>IF(SUMIFS('[1]2025年已发货'!$E:$E,'[1]2025年已发货'!$F:$F,C3440,'[1]2025年已发货'!$C:$C,F3440,'[1]2025年已发货'!$G:$G,I3440,'[1]2025年已发货'!$H:$H,J3440)=0,"未发货",SUMIFS('[1]2025年已发货'!$E:$E,'[1]2025年已发货'!$F:$F,C3440,'[1]2025年已发货'!$C:$C,F3440,'[1]2025年已发货'!$G:$G,I3440,'[1]2025年已发货'!$H:$H,J3440))</f>
        <v>22</v>
      </c>
      <c r="I3440" s="40" t="str">
        <f>VLOOKUP(B3440,辅助信息!E:I,3,FALSE)</f>
        <v>(宜宾兴港三江新区长江工业园保障性租赁住房建设项目-土建)四川省宜宾市翠屏区永善路南段宜宾市三江新区长江工业园区</v>
      </c>
      <c r="J3440" s="40" t="str">
        <f>VLOOKUP(B3440,辅助信息!E:I,4,FALSE)</f>
        <v>赵元虎</v>
      </c>
      <c r="K3440" s="40">
        <f>VLOOKUP(J3440,辅助信息!H:I,2,FALSE)</f>
        <v>13684167136</v>
      </c>
      <c r="L3440" s="111" t="str">
        <f>VLOOKUP(B3440,辅助信息!E:J,6,FALSE)</f>
        <v>现场要求调度统一联系指定收货人，不单独发司机位置。锈货不收，装货前联系收货人核实到场规格,没提前告知进场规格现场不给予接收</v>
      </c>
      <c r="O3440" s="64" t="str">
        <f ca="1" t="shared" si="190"/>
        <v/>
      </c>
      <c r="P3440" s="64" t="str">
        <f ca="1" t="shared" si="191"/>
        <v/>
      </c>
      <c r="Q3440" s="29" t="str">
        <f>VLOOKUP(B3440,辅助信息!E:M,9,FALSE)</f>
        <v>ZTWM-CDYXGS-XS-2025-0014-宜宾兴港建材-三江新区长江工业园片区保障性租赁住房建设项目</v>
      </c>
      <c r="R3440" s="29" t="str">
        <f>_xlfn._xlws.FILTER(辅助信息!D:D,辅助信息!E:E=B3440)</f>
        <v>宜宾兴港三江新区长江工业园建设项目</v>
      </c>
    </row>
    <row r="3441" hidden="1" spans="2:18">
      <c r="B3441" s="40" t="s">
        <v>194</v>
      </c>
      <c r="C3441" s="72">
        <v>45915</v>
      </c>
      <c r="D3441" s="40" t="str">
        <f>VLOOKUP(B3441,辅助信息!E:K,7,FALSE)</f>
        <v>JWDD2025071500089</v>
      </c>
      <c r="E3441" s="40" t="str">
        <f>VLOOKUP(F3441,辅助信息!A:B,2,FALSE)</f>
        <v>螺纹钢</v>
      </c>
      <c r="F3441" s="40" t="s">
        <v>19</v>
      </c>
      <c r="G3441" s="36">
        <v>35</v>
      </c>
      <c r="H3441" s="136">
        <f>IF(SUMIFS('[1]2025年已发货'!$E:$E,'[1]2025年已发货'!$F:$F,C3441,'[1]2025年已发货'!$C:$C,F3441,'[1]2025年已发货'!$G:$G,I3441,'[1]2025年已发货'!$H:$H,J3441)=0,"未发货",SUMIFS('[1]2025年已发货'!$E:$E,'[1]2025年已发货'!$F:$F,C3441,'[1]2025年已发货'!$C:$C,F3441,'[1]2025年已发货'!$G:$G,I3441,'[1]2025年已发货'!$H:$H,J3441))</f>
        <v>35</v>
      </c>
      <c r="I3441" s="40" t="str">
        <f>VLOOKUP(B3441,辅助信息!E:I,3,FALSE)</f>
        <v>(宜宾兴港三江新区长江工业园保障性租赁住房建设项目-土建)四川省宜宾市翠屏区永善路南段宜宾市三江新区长江工业园区</v>
      </c>
      <c r="J3441" s="40" t="str">
        <f>VLOOKUP(B3441,辅助信息!E:I,4,FALSE)</f>
        <v>赵元虎</v>
      </c>
      <c r="K3441" s="40">
        <f>VLOOKUP(J3441,辅助信息!H:I,2,FALSE)</f>
        <v>13684167136</v>
      </c>
      <c r="L3441" s="111" t="str">
        <f>VLOOKUP(B3441,辅助信息!E:J,6,FALSE)</f>
        <v>现场要求调度统一联系指定收货人，不单独发司机位置。锈货不收，装货前联系收货人核实到场规格,没提前告知进场规格现场不给予接收</v>
      </c>
      <c r="O3441" s="64" t="str">
        <f ca="1" t="shared" si="190"/>
        <v/>
      </c>
      <c r="P3441" s="64" t="str">
        <f ca="1" t="shared" si="191"/>
        <v/>
      </c>
      <c r="Q3441" s="29" t="str">
        <f>VLOOKUP(B3441,辅助信息!E:M,9,FALSE)</f>
        <v>ZTWM-CDYXGS-XS-2025-0014-宜宾兴港建材-三江新区长江工业园片区保障性租赁住房建设项目</v>
      </c>
      <c r="R3441" s="29" t="str">
        <f>_xlfn._xlws.FILTER(辅助信息!D:D,辅助信息!E:E=B3441)</f>
        <v>宜宾兴港三江新区长江工业园建设项目</v>
      </c>
    </row>
    <row r="3442" hidden="1" spans="2:18">
      <c r="B3442" s="40" t="s">
        <v>194</v>
      </c>
      <c r="C3442" s="72">
        <v>45915</v>
      </c>
      <c r="D3442" s="40" t="str">
        <f>VLOOKUP(B3442,辅助信息!E:K,7,FALSE)</f>
        <v>JWDD2025071500089</v>
      </c>
      <c r="E3442" s="40" t="str">
        <f>VLOOKUP(F3442,辅助信息!A:B,2,FALSE)</f>
        <v>螺纹钢</v>
      </c>
      <c r="F3442" s="40" t="s">
        <v>66</v>
      </c>
      <c r="G3442" s="36">
        <v>2</v>
      </c>
      <c r="H3442" s="136">
        <f>IF(SUMIFS('[1]2025年已发货'!$E:$E,'[1]2025年已发货'!$F:$F,C3442,'[1]2025年已发货'!$C:$C,F3442,'[1]2025年已发货'!$G:$G,I3442,'[1]2025年已发货'!$H:$H,J3442)=0,"未发货",SUMIFS('[1]2025年已发货'!$E:$E,'[1]2025年已发货'!$F:$F,C3442,'[1]2025年已发货'!$C:$C,F3442,'[1]2025年已发货'!$G:$G,I3442,'[1]2025年已发货'!$H:$H,J3442))</f>
        <v>2</v>
      </c>
      <c r="I3442" s="40" t="str">
        <f>VLOOKUP(B3442,辅助信息!E:I,3,FALSE)</f>
        <v>(宜宾兴港三江新区长江工业园保障性租赁住房建设项目-土建)四川省宜宾市翠屏区永善路南段宜宾市三江新区长江工业园区</v>
      </c>
      <c r="J3442" s="40" t="str">
        <f>VLOOKUP(B3442,辅助信息!E:I,4,FALSE)</f>
        <v>赵元虎</v>
      </c>
      <c r="K3442" s="40">
        <f>VLOOKUP(J3442,辅助信息!H:I,2,FALSE)</f>
        <v>13684167136</v>
      </c>
      <c r="L3442" s="111" t="str">
        <f>VLOOKUP(B3442,辅助信息!E:J,6,FALSE)</f>
        <v>现场要求调度统一联系指定收货人，不单独发司机位置。锈货不收，装货前联系收货人核实到场规格,没提前告知进场规格现场不给予接收</v>
      </c>
      <c r="O3442" s="64" t="str">
        <f ca="1" t="shared" si="190"/>
        <v/>
      </c>
      <c r="P3442" s="64" t="str">
        <f ca="1" t="shared" si="191"/>
        <v/>
      </c>
      <c r="Q3442" s="29" t="str">
        <f>VLOOKUP(B3442,辅助信息!E:M,9,FALSE)</f>
        <v>ZTWM-CDYXGS-XS-2025-0014-宜宾兴港建材-三江新区长江工业园片区保障性租赁住房建设项目</v>
      </c>
      <c r="R3442" s="29" t="str">
        <f>_xlfn._xlws.FILTER(辅助信息!D:D,辅助信息!E:E=B3442)</f>
        <v>宜宾兴港三江新区长江工业园建设项目</v>
      </c>
    </row>
    <row r="3443" hidden="1" spans="2:18">
      <c r="B3443" s="40" t="s">
        <v>194</v>
      </c>
      <c r="C3443" s="72">
        <v>45915</v>
      </c>
      <c r="D3443" s="40" t="str">
        <f>VLOOKUP(B3443,辅助信息!E:K,7,FALSE)</f>
        <v>JWDD2025071500089</v>
      </c>
      <c r="E3443" s="40" t="str">
        <f>VLOOKUP(F3443,辅助信息!A:B,2,FALSE)</f>
        <v>螺纹钢</v>
      </c>
      <c r="F3443" s="40" t="s">
        <v>82</v>
      </c>
      <c r="G3443" s="36">
        <v>2</v>
      </c>
      <c r="H3443" s="136">
        <f>IF(SUMIFS('[1]2025年已发货'!$E:$E,'[1]2025年已发货'!$F:$F,C3443,'[1]2025年已发货'!$C:$C,F3443,'[1]2025年已发货'!$G:$G,I3443,'[1]2025年已发货'!$H:$H,J3443)=0,"未发货",SUMIFS('[1]2025年已发货'!$E:$E,'[1]2025年已发货'!$F:$F,C3443,'[1]2025年已发货'!$C:$C,F3443,'[1]2025年已发货'!$G:$G,I3443,'[1]2025年已发货'!$H:$H,J3443))</f>
        <v>2</v>
      </c>
      <c r="I3443" s="40" t="str">
        <f>VLOOKUP(B3443,辅助信息!E:I,3,FALSE)</f>
        <v>(宜宾兴港三江新区长江工业园保障性租赁住房建设项目-土建)四川省宜宾市翠屏区永善路南段宜宾市三江新区长江工业园区</v>
      </c>
      <c r="J3443" s="40" t="str">
        <f>VLOOKUP(B3443,辅助信息!E:I,4,FALSE)</f>
        <v>赵元虎</v>
      </c>
      <c r="K3443" s="40">
        <f>VLOOKUP(J3443,辅助信息!H:I,2,FALSE)</f>
        <v>13684167136</v>
      </c>
      <c r="L3443" s="111" t="str">
        <f>VLOOKUP(B3443,辅助信息!E:J,6,FALSE)</f>
        <v>现场要求调度统一联系指定收货人，不单独发司机位置。锈货不收，装货前联系收货人核实到场规格,没提前告知进场规格现场不给予接收</v>
      </c>
      <c r="O3443" s="64" t="str">
        <f ca="1" t="shared" si="190"/>
        <v/>
      </c>
      <c r="P3443" s="64" t="str">
        <f ca="1" t="shared" si="191"/>
        <v/>
      </c>
      <c r="Q3443" s="29" t="str">
        <f>VLOOKUP(B3443,辅助信息!E:M,9,FALSE)</f>
        <v>ZTWM-CDYXGS-XS-2025-0014-宜宾兴港建材-三江新区长江工业园片区保障性租赁住房建设项目</v>
      </c>
      <c r="R3443" s="29" t="str">
        <f>_xlfn._xlws.FILTER(辅助信息!D:D,辅助信息!E:E=B3443)</f>
        <v>宜宾兴港三江新区长江工业园建设项目</v>
      </c>
    </row>
    <row r="3444" hidden="1" spans="2:18">
      <c r="B3444" s="40" t="s">
        <v>194</v>
      </c>
      <c r="C3444" s="72">
        <v>45915</v>
      </c>
      <c r="D3444" s="40" t="str">
        <f>VLOOKUP(B3444,辅助信息!E:K,7,FALSE)</f>
        <v>JWDD2025071500089</v>
      </c>
      <c r="E3444" s="40" t="str">
        <f>VLOOKUP(F3444,辅助信息!A:B,2,FALSE)</f>
        <v>螺纹钢</v>
      </c>
      <c r="F3444" s="40" t="s">
        <v>45</v>
      </c>
      <c r="G3444" s="36">
        <v>2</v>
      </c>
      <c r="H3444" s="136">
        <f>IF(SUMIFS('[1]2025年已发货'!$E:$E,'[1]2025年已发货'!$F:$F,C3444,'[1]2025年已发货'!$C:$C,F3444,'[1]2025年已发货'!$G:$G,I3444,'[1]2025年已发货'!$H:$H,J3444)=0,"未发货",SUMIFS('[1]2025年已发货'!$E:$E,'[1]2025年已发货'!$F:$F,C3444,'[1]2025年已发货'!$C:$C,F3444,'[1]2025年已发货'!$G:$G,I3444,'[1]2025年已发货'!$H:$H,J3444))</f>
        <v>2</v>
      </c>
      <c r="I3444" s="40" t="str">
        <f>VLOOKUP(B3444,辅助信息!E:I,3,FALSE)</f>
        <v>(宜宾兴港三江新区长江工业园保障性租赁住房建设项目-土建)四川省宜宾市翠屏区永善路南段宜宾市三江新区长江工业园区</v>
      </c>
      <c r="J3444" s="40" t="str">
        <f>VLOOKUP(B3444,辅助信息!E:I,4,FALSE)</f>
        <v>赵元虎</v>
      </c>
      <c r="K3444" s="40">
        <f>VLOOKUP(J3444,辅助信息!H:I,2,FALSE)</f>
        <v>13684167136</v>
      </c>
      <c r="L3444" s="111" t="str">
        <f>VLOOKUP(B3444,辅助信息!E:J,6,FALSE)</f>
        <v>现场要求调度统一联系指定收货人，不单独发司机位置。锈货不收，装货前联系收货人核实到场规格,没提前告知进场规格现场不给予接收</v>
      </c>
      <c r="O3444" s="64" t="str">
        <f ca="1" t="shared" si="190"/>
        <v/>
      </c>
      <c r="P3444" s="64" t="str">
        <f ca="1" t="shared" si="191"/>
        <v/>
      </c>
      <c r="Q3444" s="29" t="str">
        <f>VLOOKUP(B3444,辅助信息!E:M,9,FALSE)</f>
        <v>ZTWM-CDYXGS-XS-2025-0014-宜宾兴港建材-三江新区长江工业园片区保障性租赁住房建设项目</v>
      </c>
      <c r="R3444" s="29" t="str">
        <f>_xlfn._xlws.FILTER(辅助信息!D:D,辅助信息!E:E=B3444)</f>
        <v>宜宾兴港三江新区长江工业园建设项目</v>
      </c>
    </row>
    <row r="3445" hidden="1" spans="2:18">
      <c r="B3445" s="40" t="s">
        <v>194</v>
      </c>
      <c r="C3445" s="72">
        <v>45915</v>
      </c>
      <c r="D3445" s="40" t="str">
        <f>VLOOKUP(B3445,辅助信息!E:K,7,FALSE)</f>
        <v>JWDD2025071500089</v>
      </c>
      <c r="E3445" s="40" t="str">
        <f>VLOOKUP(F3445,辅助信息!A:B,2,FALSE)</f>
        <v>螺纹钢</v>
      </c>
      <c r="F3445" s="40" t="s">
        <v>21</v>
      </c>
      <c r="G3445" s="36">
        <v>2</v>
      </c>
      <c r="H3445" s="136">
        <f>IF(SUMIFS('[1]2025年已发货'!$E:$E,'[1]2025年已发货'!$F:$F,C3445,'[1]2025年已发货'!$C:$C,F3445,'[1]2025年已发货'!$G:$G,I3445,'[1]2025年已发货'!$H:$H,J3445)=0,"未发货",SUMIFS('[1]2025年已发货'!$E:$E,'[1]2025年已发货'!$F:$F,C3445,'[1]2025年已发货'!$C:$C,F3445,'[1]2025年已发货'!$G:$G,I3445,'[1]2025年已发货'!$H:$H,J3445))</f>
        <v>2</v>
      </c>
      <c r="I3445" s="40" t="str">
        <f>VLOOKUP(B3445,辅助信息!E:I,3,FALSE)</f>
        <v>(宜宾兴港三江新区长江工业园保障性租赁住房建设项目-土建)四川省宜宾市翠屏区永善路南段宜宾市三江新区长江工业园区</v>
      </c>
      <c r="J3445" s="40" t="str">
        <f>VLOOKUP(B3445,辅助信息!E:I,4,FALSE)</f>
        <v>赵元虎</v>
      </c>
      <c r="K3445" s="40">
        <f>VLOOKUP(J3445,辅助信息!H:I,2,FALSE)</f>
        <v>13684167136</v>
      </c>
      <c r="L3445" s="111" t="str">
        <f>VLOOKUP(B3445,辅助信息!E:J,6,FALSE)</f>
        <v>现场要求调度统一联系指定收货人，不单独发司机位置。锈货不收，装货前联系收货人核实到场规格,没提前告知进场规格现场不给予接收</v>
      </c>
      <c r="O3445" s="64" t="str">
        <f ca="1" t="shared" si="190"/>
        <v/>
      </c>
      <c r="P3445" s="64" t="str">
        <f ca="1" t="shared" si="191"/>
        <v/>
      </c>
      <c r="Q3445" s="29" t="str">
        <f>VLOOKUP(B3445,辅助信息!E:M,9,FALSE)</f>
        <v>ZTWM-CDYXGS-XS-2025-0014-宜宾兴港建材-三江新区长江工业园片区保障性租赁住房建设项目</v>
      </c>
      <c r="R3445" s="29" t="str">
        <f>_xlfn._xlws.FILTER(辅助信息!D:D,辅助信息!E:E=B3445)</f>
        <v>宜宾兴港三江新区长江工业园建设项目</v>
      </c>
    </row>
    <row r="3446" hidden="1" spans="2:18">
      <c r="B3446" s="40" t="s">
        <v>194</v>
      </c>
      <c r="C3446" s="72">
        <v>45915</v>
      </c>
      <c r="D3446" s="40" t="str">
        <f>VLOOKUP(B3446,辅助信息!E:K,7,FALSE)</f>
        <v>JWDD2025071500089</v>
      </c>
      <c r="E3446" s="40" t="str">
        <f>VLOOKUP(F3446,辅助信息!A:B,2,FALSE)</f>
        <v>螺纹钢</v>
      </c>
      <c r="F3446" s="40" t="s">
        <v>58</v>
      </c>
      <c r="G3446" s="36">
        <v>2</v>
      </c>
      <c r="H3446" s="136">
        <f>IF(SUMIFS('[1]2025年已发货'!$E:$E,'[1]2025年已发货'!$F:$F,C3446,'[1]2025年已发货'!$C:$C,F3446,'[1]2025年已发货'!$G:$G,I3446,'[1]2025年已发货'!$H:$H,J3446)=0,"未发货",SUMIFS('[1]2025年已发货'!$E:$E,'[1]2025年已发货'!$F:$F,C3446,'[1]2025年已发货'!$C:$C,F3446,'[1]2025年已发货'!$G:$G,I3446,'[1]2025年已发货'!$H:$H,J3446))</f>
        <v>2</v>
      </c>
      <c r="I3446" s="40" t="str">
        <f>VLOOKUP(B3446,辅助信息!E:I,3,FALSE)</f>
        <v>(宜宾兴港三江新区长江工业园保障性租赁住房建设项目-土建)四川省宜宾市翠屏区永善路南段宜宾市三江新区长江工业园区</v>
      </c>
      <c r="J3446" s="40" t="str">
        <f>VLOOKUP(B3446,辅助信息!E:I,4,FALSE)</f>
        <v>赵元虎</v>
      </c>
      <c r="K3446" s="40">
        <f>VLOOKUP(J3446,辅助信息!H:I,2,FALSE)</f>
        <v>13684167136</v>
      </c>
      <c r="L3446" s="111" t="str">
        <f>VLOOKUP(B3446,辅助信息!E:J,6,FALSE)</f>
        <v>现场要求调度统一联系指定收货人，不单独发司机位置。锈货不收，装货前联系收货人核实到场规格,没提前告知进场规格现场不给予接收</v>
      </c>
      <c r="O3446" s="64" t="str">
        <f ca="1" t="shared" si="190"/>
        <v/>
      </c>
      <c r="P3446" s="64" t="str">
        <f ca="1" t="shared" si="191"/>
        <v/>
      </c>
      <c r="Q3446" s="29" t="str">
        <f>VLOOKUP(B3446,辅助信息!E:M,9,FALSE)</f>
        <v>ZTWM-CDYXGS-XS-2025-0014-宜宾兴港建材-三江新区长江工业园片区保障性租赁住房建设项目</v>
      </c>
      <c r="R3446" s="29" t="str">
        <f>_xlfn._xlws.FILTER(辅助信息!D:D,辅助信息!E:E=B3446)</f>
        <v>宜宾兴港三江新区长江工业园建设项目</v>
      </c>
    </row>
    <row r="3447" hidden="1" spans="2:18">
      <c r="B3447" s="40" t="s">
        <v>194</v>
      </c>
      <c r="C3447" s="72">
        <v>45915</v>
      </c>
      <c r="D3447" s="40" t="str">
        <f>VLOOKUP(B3447,辅助信息!E:K,7,FALSE)</f>
        <v>JWDD2025071500089</v>
      </c>
      <c r="E3447" s="40" t="str">
        <f>VLOOKUP(F3447,辅助信息!A:B,2,FALSE)</f>
        <v>螺纹钢</v>
      </c>
      <c r="F3447" s="40" t="s">
        <v>46</v>
      </c>
      <c r="G3447" s="36">
        <v>2</v>
      </c>
      <c r="H3447" s="136">
        <f>IF(SUMIFS('[1]2025年已发货'!$E:$E,'[1]2025年已发货'!$F:$F,C3447,'[1]2025年已发货'!$C:$C,F3447,'[1]2025年已发货'!$G:$G,I3447,'[1]2025年已发货'!$H:$H,J3447)=0,"未发货",SUMIFS('[1]2025年已发货'!$E:$E,'[1]2025年已发货'!$F:$F,C3447,'[1]2025年已发货'!$C:$C,F3447,'[1]2025年已发货'!$G:$G,I3447,'[1]2025年已发货'!$H:$H,J3447))</f>
        <v>2</v>
      </c>
      <c r="I3447" s="40" t="str">
        <f>VLOOKUP(B3447,辅助信息!E:I,3,FALSE)</f>
        <v>(宜宾兴港三江新区长江工业园保障性租赁住房建设项目-土建)四川省宜宾市翠屏区永善路南段宜宾市三江新区长江工业园区</v>
      </c>
      <c r="J3447" s="40" t="str">
        <f>VLOOKUP(B3447,辅助信息!E:I,4,FALSE)</f>
        <v>赵元虎</v>
      </c>
      <c r="K3447" s="40">
        <f>VLOOKUP(J3447,辅助信息!H:I,2,FALSE)</f>
        <v>13684167136</v>
      </c>
      <c r="L3447" s="111" t="str">
        <f>VLOOKUP(B3447,辅助信息!E:J,6,FALSE)</f>
        <v>现场要求调度统一联系指定收货人，不单独发司机位置。锈货不收，装货前联系收货人核实到场规格,没提前告知进场规格现场不给予接收</v>
      </c>
      <c r="O3447" s="64" t="str">
        <f ca="1" t="shared" si="190"/>
        <v/>
      </c>
      <c r="P3447" s="64" t="str">
        <f ca="1" t="shared" si="191"/>
        <v/>
      </c>
      <c r="Q3447" s="29" t="str">
        <f>VLOOKUP(B3447,辅助信息!E:M,9,FALSE)</f>
        <v>ZTWM-CDYXGS-XS-2025-0014-宜宾兴港建材-三江新区长江工业园片区保障性租赁住房建设项目</v>
      </c>
      <c r="R3447" s="29" t="str">
        <f>_xlfn._xlws.FILTER(辅助信息!D:D,辅助信息!E:E=B3447)</f>
        <v>宜宾兴港三江新区长江工业园建设项目</v>
      </c>
    </row>
    <row r="3448" hidden="1" spans="2:18">
      <c r="B3448" s="40" t="s">
        <v>194</v>
      </c>
      <c r="C3448" s="72">
        <v>45915</v>
      </c>
      <c r="D3448" s="40" t="str">
        <f>VLOOKUP(B3448,辅助信息!E:K,7,FALSE)</f>
        <v>JWDD2025071500089</v>
      </c>
      <c r="E3448" s="40" t="str">
        <f>VLOOKUP(F3448,辅助信息!A:B,2,FALSE)</f>
        <v>螺纹钢</v>
      </c>
      <c r="F3448" s="40" t="s">
        <v>22</v>
      </c>
      <c r="G3448" s="36">
        <v>21</v>
      </c>
      <c r="H3448" s="136">
        <f>IF(SUMIFS('[1]2025年已发货'!$E:$E,'[1]2025年已发货'!$F:$F,C3448,'[1]2025年已发货'!$C:$C,F3448,'[1]2025年已发货'!$G:$G,I3448,'[1]2025年已发货'!$H:$H,J3448)=0,"未发货",SUMIFS('[1]2025年已发货'!$E:$E,'[1]2025年已发货'!$F:$F,C3448,'[1]2025年已发货'!$C:$C,F3448,'[1]2025年已发货'!$G:$G,I3448,'[1]2025年已发货'!$H:$H,J3448))</f>
        <v>21</v>
      </c>
      <c r="I3448" s="40" t="str">
        <f>VLOOKUP(B3448,辅助信息!E:I,3,FALSE)</f>
        <v>(宜宾兴港三江新区长江工业园保障性租赁住房建设项目-土建)四川省宜宾市翠屏区永善路南段宜宾市三江新区长江工业园区</v>
      </c>
      <c r="J3448" s="40" t="str">
        <f>VLOOKUP(B3448,辅助信息!E:I,4,FALSE)</f>
        <v>赵元虎</v>
      </c>
      <c r="K3448" s="40">
        <f>VLOOKUP(J3448,辅助信息!H:I,2,FALSE)</f>
        <v>13684167136</v>
      </c>
      <c r="L3448" s="111" t="str">
        <f>VLOOKUP(B3448,辅助信息!E:J,6,FALSE)</f>
        <v>现场要求调度统一联系指定收货人，不单独发司机位置。锈货不收，装货前联系收货人核实到场规格,没提前告知进场规格现场不给予接收</v>
      </c>
      <c r="O3448" s="64" t="str">
        <f ca="1" t="shared" si="190"/>
        <v/>
      </c>
      <c r="P3448" s="64" t="str">
        <f ca="1" t="shared" si="191"/>
        <v/>
      </c>
      <c r="Q3448" s="29" t="str">
        <f>VLOOKUP(B3448,辅助信息!E:M,9,FALSE)</f>
        <v>ZTWM-CDYXGS-XS-2025-0014-宜宾兴港建材-三江新区长江工业园片区保障性租赁住房建设项目</v>
      </c>
      <c r="R3448" s="29" t="str">
        <f>_xlfn._xlws.FILTER(辅助信息!D:D,辅助信息!E:E=B3448)</f>
        <v>宜宾兴港三江新区长江工业园建设项目</v>
      </c>
    </row>
    <row r="3449" hidden="1" spans="2:18">
      <c r="B3449" s="40" t="s">
        <v>163</v>
      </c>
      <c r="C3449" s="72">
        <v>45915</v>
      </c>
      <c r="D3449" s="40" t="str">
        <f>VLOOKUP(B3449,辅助信息!E:K,7,FALSE)</f>
        <v>JWDDCD2025052800131</v>
      </c>
      <c r="E3449" s="40" t="str">
        <f>VLOOKUP(F3449,辅助信息!A:B,2,FALSE)</f>
        <v>盘螺</v>
      </c>
      <c r="F3449" s="40" t="s">
        <v>49</v>
      </c>
      <c r="G3449" s="36">
        <v>6</v>
      </c>
      <c r="H3449" s="136" t="str">
        <f>IF(SUMIFS('[1]2025年已发货'!$E:$E,'[1]2025年已发货'!$F:$F,C3449,'[1]2025年已发货'!$C:$C,F3449,'[1]2025年已发货'!$G:$G,I3449,'[1]2025年已发货'!$H:$H,J3449)=0,"未发货",SUMIFS('[1]2025年已发货'!$E:$E,'[1]2025年已发货'!$F:$F,C3449,'[1]2025年已发货'!$C:$C,F3449,'[1]2025年已发货'!$G:$G,I3449,'[1]2025年已发货'!$H:$H,J3449))</f>
        <v>未发货</v>
      </c>
      <c r="I3449" s="40" t="str">
        <f>VLOOKUP(B3449,辅助信息!E:I,3,FALSE)</f>
        <v>（商投建工达州中医药科技园-4工区-9号楼）达州市通川区达州中医药职业学院犀牛大道北段</v>
      </c>
      <c r="J3449" s="40" t="str">
        <f>VLOOKUP(B3449,辅助信息!E:I,4,FALSE)</f>
        <v>张扬</v>
      </c>
      <c r="K3449" s="40">
        <f>VLOOKUP(J3449,辅助信息!H:I,2,FALSE)</f>
        <v>18381904567</v>
      </c>
      <c r="L3449" s="111" t="str">
        <f>VLOOKUP(B3449,辅助信息!E:J,6,FALSE)</f>
        <v>控制炉批号！多了现场不收！,优先安排达钢,提前联系到场规格及数量</v>
      </c>
      <c r="M3449" s="93">
        <v>45918</v>
      </c>
      <c r="O3449" s="64">
        <f ca="1" t="shared" si="190"/>
        <v>0</v>
      </c>
      <c r="P3449" s="64">
        <f ca="1" t="shared" si="191"/>
        <v>53</v>
      </c>
      <c r="Q3449" s="29" t="str">
        <f>VLOOKUP(B3449,辅助信息!E:M,9,FALSE)</f>
        <v>ZTWM-CDGS-XS-2024-0134-商投建工达州中医药科技成果示范园项目</v>
      </c>
      <c r="R3449" s="29" t="str">
        <f>_xlfn._xlws.FILTER(辅助信息!D:D,辅助信息!E:E=B3449)</f>
        <v>商投建工达州中医药科技园</v>
      </c>
    </row>
    <row r="3450" hidden="1" spans="2:18">
      <c r="B3450" s="40" t="s">
        <v>163</v>
      </c>
      <c r="C3450" s="72">
        <v>45915</v>
      </c>
      <c r="D3450" s="40" t="str">
        <f>VLOOKUP(B3450,辅助信息!E:K,7,FALSE)</f>
        <v>JWDDCD2025052800131</v>
      </c>
      <c r="E3450" s="40" t="str">
        <f>VLOOKUP(F3450,辅助信息!A:B,2,FALSE)</f>
        <v>盘螺</v>
      </c>
      <c r="F3450" s="40" t="s">
        <v>40</v>
      </c>
      <c r="G3450" s="36">
        <v>12</v>
      </c>
      <c r="H3450" s="136" t="str">
        <f>IF(SUMIFS('[1]2025年已发货'!$E:$E,'[1]2025年已发货'!$F:$F,C3450,'[1]2025年已发货'!$C:$C,F3450,'[1]2025年已发货'!$G:$G,I3450,'[1]2025年已发货'!$H:$H,J3450)=0,"未发货",SUMIFS('[1]2025年已发货'!$E:$E,'[1]2025年已发货'!$F:$F,C3450,'[1]2025年已发货'!$C:$C,F3450,'[1]2025年已发货'!$G:$G,I3450,'[1]2025年已发货'!$H:$H,J3450))</f>
        <v>未发货</v>
      </c>
      <c r="I3450" s="40" t="str">
        <f>VLOOKUP(B3450,辅助信息!E:I,3,FALSE)</f>
        <v>（商投建工达州中医药科技园-4工区-9号楼）达州市通川区达州中医药职业学院犀牛大道北段</v>
      </c>
      <c r="J3450" s="40" t="str">
        <f>VLOOKUP(B3450,辅助信息!E:I,4,FALSE)</f>
        <v>张扬</v>
      </c>
      <c r="K3450" s="40">
        <f>VLOOKUP(J3450,辅助信息!H:I,2,FALSE)</f>
        <v>18381904567</v>
      </c>
      <c r="L3450" s="111" t="str">
        <f>VLOOKUP(B3450,辅助信息!E:J,6,FALSE)</f>
        <v>控制炉批号！多了现场不收！,优先安排达钢,提前联系到场规格及数量</v>
      </c>
      <c r="M3450" s="93">
        <v>45918</v>
      </c>
      <c r="O3450" s="64">
        <f ca="1" t="shared" si="190"/>
        <v>0</v>
      </c>
      <c r="P3450" s="64">
        <f ca="1" t="shared" si="191"/>
        <v>53</v>
      </c>
      <c r="Q3450" s="29" t="str">
        <f>VLOOKUP(B3450,辅助信息!E:M,9,FALSE)</f>
        <v>ZTWM-CDGS-XS-2024-0134-商投建工达州中医药科技成果示范园项目</v>
      </c>
      <c r="R3450" s="29" t="str">
        <f>_xlfn._xlws.FILTER(辅助信息!D:D,辅助信息!E:E=B3450)</f>
        <v>商投建工达州中医药科技园</v>
      </c>
    </row>
    <row r="3451" hidden="1" spans="2:18">
      <c r="B3451" s="40" t="s">
        <v>163</v>
      </c>
      <c r="C3451" s="72">
        <v>45915</v>
      </c>
      <c r="D3451" s="40" t="str">
        <f>VLOOKUP(B3451,辅助信息!E:K,7,FALSE)</f>
        <v>JWDDCD2025052800131</v>
      </c>
      <c r="E3451" s="40" t="str">
        <f>VLOOKUP(F3451,辅助信息!A:B,2,FALSE)</f>
        <v>盘螺</v>
      </c>
      <c r="F3451" s="40" t="s">
        <v>41</v>
      </c>
      <c r="G3451" s="36">
        <v>12</v>
      </c>
      <c r="H3451" s="136" t="str">
        <f>IF(SUMIFS('[1]2025年已发货'!$E:$E,'[1]2025年已发货'!$F:$F,C3451,'[1]2025年已发货'!$C:$C,F3451,'[1]2025年已发货'!$G:$G,I3451,'[1]2025年已发货'!$H:$H,J3451)=0,"未发货",SUMIFS('[1]2025年已发货'!$E:$E,'[1]2025年已发货'!$F:$F,C3451,'[1]2025年已发货'!$C:$C,F3451,'[1]2025年已发货'!$G:$G,I3451,'[1]2025年已发货'!$H:$H,J3451))</f>
        <v>未发货</v>
      </c>
      <c r="I3451" s="40" t="str">
        <f>VLOOKUP(B3451,辅助信息!E:I,3,FALSE)</f>
        <v>（商投建工达州中医药科技园-4工区-9号楼）达州市通川区达州中医药职业学院犀牛大道北段</v>
      </c>
      <c r="J3451" s="40" t="str">
        <f>VLOOKUP(B3451,辅助信息!E:I,4,FALSE)</f>
        <v>张扬</v>
      </c>
      <c r="K3451" s="40">
        <f>VLOOKUP(J3451,辅助信息!H:I,2,FALSE)</f>
        <v>18381904567</v>
      </c>
      <c r="L3451" s="111" t="str">
        <f>VLOOKUP(B3451,辅助信息!E:J,6,FALSE)</f>
        <v>控制炉批号！多了现场不收！,优先安排达钢,提前联系到场规格及数量</v>
      </c>
      <c r="M3451" s="93">
        <v>45918</v>
      </c>
      <c r="O3451" s="64">
        <f ca="1" t="shared" si="190"/>
        <v>0</v>
      </c>
      <c r="P3451" s="64">
        <f ca="1" t="shared" si="191"/>
        <v>53</v>
      </c>
      <c r="Q3451" s="29" t="str">
        <f>VLOOKUP(B3451,辅助信息!E:M,9,FALSE)</f>
        <v>ZTWM-CDGS-XS-2024-0134-商投建工达州中医药科技成果示范园项目</v>
      </c>
      <c r="R3451" s="29" t="str">
        <f>_xlfn._xlws.FILTER(辅助信息!D:D,辅助信息!E:E=B3451)</f>
        <v>商投建工达州中医药科技园</v>
      </c>
    </row>
    <row r="3452" hidden="1" spans="2:18">
      <c r="B3452" s="40" t="s">
        <v>163</v>
      </c>
      <c r="C3452" s="72">
        <v>45915</v>
      </c>
      <c r="D3452" s="40" t="str">
        <f>VLOOKUP(B3452,辅助信息!E:K,7,FALSE)</f>
        <v>JWDDCD2025052800131</v>
      </c>
      <c r="E3452" s="40" t="str">
        <f>VLOOKUP(F3452,辅助信息!A:B,2,FALSE)</f>
        <v>螺纹钢</v>
      </c>
      <c r="F3452" s="40" t="s">
        <v>33</v>
      </c>
      <c r="G3452" s="36">
        <v>6</v>
      </c>
      <c r="H3452" s="136" t="str">
        <f>IF(SUMIFS('[1]2025年已发货'!$E:$E,'[1]2025年已发货'!$F:$F,C3452,'[1]2025年已发货'!$C:$C,F3452,'[1]2025年已发货'!$G:$G,I3452,'[1]2025年已发货'!$H:$H,J3452)=0,"未发货",SUMIFS('[1]2025年已发货'!$E:$E,'[1]2025年已发货'!$F:$F,C3452,'[1]2025年已发货'!$C:$C,F3452,'[1]2025年已发货'!$G:$G,I3452,'[1]2025年已发货'!$H:$H,J3452))</f>
        <v>未发货</v>
      </c>
      <c r="I3452" s="40" t="str">
        <f>VLOOKUP(B3452,辅助信息!E:I,3,FALSE)</f>
        <v>（商投建工达州中医药科技园-4工区-9号楼）达州市通川区达州中医药职业学院犀牛大道北段</v>
      </c>
      <c r="J3452" s="40" t="str">
        <f>VLOOKUP(B3452,辅助信息!E:I,4,FALSE)</f>
        <v>张扬</v>
      </c>
      <c r="K3452" s="40">
        <f>VLOOKUP(J3452,辅助信息!H:I,2,FALSE)</f>
        <v>18381904567</v>
      </c>
      <c r="L3452" s="111" t="str">
        <f>VLOOKUP(B3452,辅助信息!E:J,6,FALSE)</f>
        <v>控制炉批号！多了现场不收！,优先安排达钢,提前联系到场规格及数量</v>
      </c>
      <c r="M3452" s="93">
        <v>45918</v>
      </c>
      <c r="O3452" s="64">
        <f ca="1" t="shared" si="190"/>
        <v>0</v>
      </c>
      <c r="P3452" s="64">
        <f ca="1" t="shared" si="191"/>
        <v>53</v>
      </c>
      <c r="Q3452" s="29" t="str">
        <f>VLOOKUP(B3452,辅助信息!E:M,9,FALSE)</f>
        <v>ZTWM-CDGS-XS-2024-0134-商投建工达州中医药科技成果示范园项目</v>
      </c>
      <c r="R3452" s="29" t="str">
        <f>_xlfn._xlws.FILTER(辅助信息!D:D,辅助信息!E:E=B3452)</f>
        <v>商投建工达州中医药科技园</v>
      </c>
    </row>
    <row r="3453" hidden="1" spans="2:18">
      <c r="B3453" s="40" t="s">
        <v>163</v>
      </c>
      <c r="C3453" s="72">
        <v>45915</v>
      </c>
      <c r="D3453" s="40" t="str">
        <f>VLOOKUP(B3453,辅助信息!E:K,7,FALSE)</f>
        <v>JWDDCD2025052800131</v>
      </c>
      <c r="E3453" s="40" t="str">
        <f>VLOOKUP(F3453,辅助信息!A:B,2,FALSE)</f>
        <v>螺纹钢</v>
      </c>
      <c r="F3453" s="40" t="s">
        <v>66</v>
      </c>
      <c r="G3453" s="36">
        <v>6</v>
      </c>
      <c r="H3453" s="136" t="str">
        <f>IF(SUMIFS('[1]2025年已发货'!$E:$E,'[1]2025年已发货'!$F:$F,C3453,'[1]2025年已发货'!$C:$C,F3453,'[1]2025年已发货'!$G:$G,I3453,'[1]2025年已发货'!$H:$H,J3453)=0,"未发货",SUMIFS('[1]2025年已发货'!$E:$E,'[1]2025年已发货'!$F:$F,C3453,'[1]2025年已发货'!$C:$C,F3453,'[1]2025年已发货'!$G:$G,I3453,'[1]2025年已发货'!$H:$H,J3453))</f>
        <v>未发货</v>
      </c>
      <c r="I3453" s="40" t="str">
        <f>VLOOKUP(B3453,辅助信息!E:I,3,FALSE)</f>
        <v>（商投建工达州中医药科技园-4工区-9号楼）达州市通川区达州中医药职业学院犀牛大道北段</v>
      </c>
      <c r="J3453" s="40" t="str">
        <f>VLOOKUP(B3453,辅助信息!E:I,4,FALSE)</f>
        <v>张扬</v>
      </c>
      <c r="K3453" s="40">
        <f>VLOOKUP(J3453,辅助信息!H:I,2,FALSE)</f>
        <v>18381904567</v>
      </c>
      <c r="L3453" s="111" t="str">
        <f>VLOOKUP(B3453,辅助信息!E:J,6,FALSE)</f>
        <v>控制炉批号！多了现场不收！,优先安排达钢,提前联系到场规格及数量</v>
      </c>
      <c r="M3453" s="93">
        <v>45918</v>
      </c>
      <c r="O3453" s="64">
        <f ca="1" t="shared" si="190"/>
        <v>0</v>
      </c>
      <c r="P3453" s="64">
        <f ca="1" t="shared" si="191"/>
        <v>53</v>
      </c>
      <c r="Q3453" s="29" t="str">
        <f>VLOOKUP(B3453,辅助信息!E:M,9,FALSE)</f>
        <v>ZTWM-CDGS-XS-2024-0134-商投建工达州中医药科技成果示范园项目</v>
      </c>
      <c r="R3453" s="29" t="str">
        <f>_xlfn._xlws.FILTER(辅助信息!D:D,辅助信息!E:E=B3453)</f>
        <v>商投建工达州中医药科技园</v>
      </c>
    </row>
    <row r="3454" hidden="1" spans="2:18">
      <c r="B3454" s="40" t="s">
        <v>163</v>
      </c>
      <c r="C3454" s="72">
        <v>45915</v>
      </c>
      <c r="D3454" s="40" t="str">
        <f>VLOOKUP(B3454,辅助信息!E:K,7,FALSE)</f>
        <v>JWDDCD2025052800131</v>
      </c>
      <c r="E3454" s="40" t="str">
        <f>VLOOKUP(F3454,辅助信息!A:B,2,FALSE)</f>
        <v>螺纹钢</v>
      </c>
      <c r="F3454" s="40" t="s">
        <v>21</v>
      </c>
      <c r="G3454" s="36">
        <v>12</v>
      </c>
      <c r="H3454" s="136" t="str">
        <f>IF(SUMIFS('[1]2025年已发货'!$E:$E,'[1]2025年已发货'!$F:$F,C3454,'[1]2025年已发货'!$C:$C,F3454,'[1]2025年已发货'!$G:$G,I3454,'[1]2025年已发货'!$H:$H,J3454)=0,"未发货",SUMIFS('[1]2025年已发货'!$E:$E,'[1]2025年已发货'!$F:$F,C3454,'[1]2025年已发货'!$C:$C,F3454,'[1]2025年已发货'!$G:$G,I3454,'[1]2025年已发货'!$H:$H,J3454))</f>
        <v>未发货</v>
      </c>
      <c r="I3454" s="40" t="str">
        <f>VLOOKUP(B3454,辅助信息!E:I,3,FALSE)</f>
        <v>（商投建工达州中医药科技园-4工区-9号楼）达州市通川区达州中医药职业学院犀牛大道北段</v>
      </c>
      <c r="J3454" s="40" t="str">
        <f>VLOOKUP(B3454,辅助信息!E:I,4,FALSE)</f>
        <v>张扬</v>
      </c>
      <c r="K3454" s="40">
        <f>VLOOKUP(J3454,辅助信息!H:I,2,FALSE)</f>
        <v>18381904567</v>
      </c>
      <c r="L3454" s="111" t="str">
        <f>VLOOKUP(B3454,辅助信息!E:J,6,FALSE)</f>
        <v>控制炉批号！多了现场不收！,优先安排达钢,提前联系到场规格及数量</v>
      </c>
      <c r="M3454" s="93">
        <v>45918</v>
      </c>
      <c r="O3454" s="64">
        <f ca="1" t="shared" si="190"/>
        <v>0</v>
      </c>
      <c r="P3454" s="64">
        <f ca="1" t="shared" si="191"/>
        <v>53</v>
      </c>
      <c r="Q3454" s="29" t="str">
        <f>VLOOKUP(B3454,辅助信息!E:M,9,FALSE)</f>
        <v>ZTWM-CDGS-XS-2024-0134-商投建工达州中医药科技成果示范园项目</v>
      </c>
      <c r="R3454" s="29" t="str">
        <f>_xlfn._xlws.FILTER(辅助信息!D:D,辅助信息!E:E=B3454)</f>
        <v>商投建工达州中医药科技园</v>
      </c>
    </row>
    <row r="3455" hidden="1" spans="2:18">
      <c r="B3455" s="40" t="s">
        <v>163</v>
      </c>
      <c r="C3455" s="72">
        <v>45915</v>
      </c>
      <c r="D3455" s="40" t="str">
        <f>VLOOKUP(B3455,辅助信息!E:K,7,FALSE)</f>
        <v>JWDDCD2025052800131</v>
      </c>
      <c r="E3455" s="40" t="str">
        <f>VLOOKUP(F3455,辅助信息!A:B,2,FALSE)</f>
        <v>螺纹钢</v>
      </c>
      <c r="F3455" s="40" t="s">
        <v>58</v>
      </c>
      <c r="G3455" s="36">
        <v>15</v>
      </c>
      <c r="H3455" s="136" t="str">
        <f>IF(SUMIFS('[1]2025年已发货'!$E:$E,'[1]2025年已发货'!$F:$F,C3455,'[1]2025年已发货'!$C:$C,F3455,'[1]2025年已发货'!$G:$G,I3455,'[1]2025年已发货'!$H:$H,J3455)=0,"未发货",SUMIFS('[1]2025年已发货'!$E:$E,'[1]2025年已发货'!$F:$F,C3455,'[1]2025年已发货'!$C:$C,F3455,'[1]2025年已发货'!$G:$G,I3455,'[1]2025年已发货'!$H:$H,J3455))</f>
        <v>未发货</v>
      </c>
      <c r="I3455" s="40" t="str">
        <f>VLOOKUP(B3455,辅助信息!E:I,3,FALSE)</f>
        <v>（商投建工达州中医药科技园-4工区-9号楼）达州市通川区达州中医药职业学院犀牛大道北段</v>
      </c>
      <c r="J3455" s="40" t="str">
        <f>VLOOKUP(B3455,辅助信息!E:I,4,FALSE)</f>
        <v>张扬</v>
      </c>
      <c r="K3455" s="40">
        <f>VLOOKUP(J3455,辅助信息!H:I,2,FALSE)</f>
        <v>18381904567</v>
      </c>
      <c r="L3455" s="111" t="str">
        <f>VLOOKUP(B3455,辅助信息!E:J,6,FALSE)</f>
        <v>控制炉批号！多了现场不收！,优先安排达钢,提前联系到场规格及数量</v>
      </c>
      <c r="M3455" s="93">
        <v>45918</v>
      </c>
      <c r="O3455" s="64">
        <f ca="1" t="shared" si="190"/>
        <v>0</v>
      </c>
      <c r="P3455" s="64">
        <f ca="1" t="shared" si="191"/>
        <v>53</v>
      </c>
      <c r="Q3455" s="29" t="str">
        <f>VLOOKUP(B3455,辅助信息!E:M,9,FALSE)</f>
        <v>ZTWM-CDGS-XS-2024-0134-商投建工达州中医药科技成果示范园项目</v>
      </c>
      <c r="R3455" s="29" t="str">
        <f>_xlfn._xlws.FILTER(辅助信息!D:D,辅助信息!E:E=B3455)</f>
        <v>商投建工达州中医药科技园</v>
      </c>
    </row>
    <row r="3456" hidden="1" spans="2:18">
      <c r="B3456" s="40" t="s">
        <v>192</v>
      </c>
      <c r="C3456" s="72">
        <v>45915</v>
      </c>
      <c r="D3456" s="40" t="str">
        <f>VLOOKUP(B3456,辅助信息!E:K,7,FALSE)</f>
        <v>JWDDCD2025102100475</v>
      </c>
      <c r="E3456" s="40" t="str">
        <f>VLOOKUP(F3456,辅助信息!A:B,2,FALSE)</f>
        <v>盘螺</v>
      </c>
      <c r="F3456" s="40" t="s">
        <v>26</v>
      </c>
      <c r="G3456" s="36">
        <v>18</v>
      </c>
      <c r="H3456" s="136">
        <f>IF(SUMIFS('[1]2025年已发货'!$E:$E,'[1]2025年已发货'!$F:$F,C3456,'[1]2025年已发货'!$C:$C,F3456,'[1]2025年已发货'!$G:$G,I3456,'[1]2025年已发货'!$H:$H,J3456)=0,"未发货",SUMIFS('[1]2025年已发货'!$E:$E,'[1]2025年已发货'!$F:$F,C3456,'[1]2025年已发货'!$C:$C,F3456,'[1]2025年已发货'!$G:$G,I3456,'[1]2025年已发货'!$H:$H,J3456))</f>
        <v>18</v>
      </c>
      <c r="I3456" s="40" t="str">
        <f>VLOOKUP(B3456,辅助信息!E:I,3,FALSE)</f>
        <v>(五冶建设成都国际铁路港多式联项目)四川省成都市青白江区桂平大道成都中远海运陆港多式联运有限公司</v>
      </c>
      <c r="J3456" s="40" t="str">
        <f>VLOOKUP(B3456,辅助信息!E:I,4,FALSE)</f>
        <v>黄勇杰</v>
      </c>
      <c r="K3456" s="40">
        <f>VLOOKUP(J3456,辅助信息!H:I,2,FALSE)</f>
        <v>13880580196</v>
      </c>
      <c r="L3456" s="149" t="str">
        <f>VLOOKUP(B3456,辅助信息!E:J,6,FALSE)</f>
        <v>联系实际收货人（黄勇杰13880580196）项目只能用威钢发货！！！18直条可以用宝武鄂钢，五冶建设送货单,6份材质书,锈货不收，装货前联系收货人核实到场规格,没提前告知进场规格现场不给予接收</v>
      </c>
      <c r="O3456" s="64" t="str">
        <f ca="1" t="shared" si="190"/>
        <v/>
      </c>
      <c r="P3456" s="64" t="str">
        <f ca="1" t="shared" si="191"/>
        <v/>
      </c>
      <c r="Q3456" s="29" t="str">
        <f>VLOOKUP(B3456,辅助信息!E:M,9,FALSE)</f>
        <v>ZTWM-CDGS-XS-2025-0073-五冶天府-成都怡心湖片区及龙泉驿医院等项目</v>
      </c>
      <c r="R3456" s="29" t="str">
        <f>_xlfn._xlws.FILTER(辅助信息!D:D,辅助信息!E:E=B3456)</f>
        <v>五冶建设成都国际铁路港多式联项目</v>
      </c>
    </row>
    <row r="3457" hidden="1" spans="2:18">
      <c r="B3457" s="40" t="s">
        <v>192</v>
      </c>
      <c r="C3457" s="72">
        <v>45915</v>
      </c>
      <c r="D3457" s="40" t="str">
        <f>VLOOKUP(B3457,辅助信息!E:K,7,FALSE)</f>
        <v>JWDDCD2025102100475</v>
      </c>
      <c r="E3457" s="40" t="str">
        <f>VLOOKUP(F3457,辅助信息!A:B,2,FALSE)</f>
        <v>螺纹钢</v>
      </c>
      <c r="F3457" s="40" t="s">
        <v>32</v>
      </c>
      <c r="G3457" s="36">
        <v>14</v>
      </c>
      <c r="H3457" s="136" t="str">
        <f>IF(SUMIFS('[1]2025年已发货'!$E:$E,'[1]2025年已发货'!$F:$F,C3457,'[1]2025年已发货'!$C:$C,F3457,'[1]2025年已发货'!$G:$G,I3457,'[1]2025年已发货'!$H:$H,J3457)=0,"未发货",SUMIFS('[1]2025年已发货'!$E:$E,'[1]2025年已发货'!$F:$F,C3457,'[1]2025年已发货'!$C:$C,F3457,'[1]2025年已发货'!$G:$G,I3457,'[1]2025年已发货'!$H:$H,J3457))</f>
        <v>未发货</v>
      </c>
      <c r="I3457" s="40" t="str">
        <f>VLOOKUP(B3457,辅助信息!E:I,3,FALSE)</f>
        <v>(五冶建设成都国际铁路港多式联项目)四川省成都市青白江区桂平大道成都中远海运陆港多式联运有限公司</v>
      </c>
      <c r="J3457" s="40" t="str">
        <f>VLOOKUP(B3457,辅助信息!E:I,4,FALSE)</f>
        <v>黄勇杰</v>
      </c>
      <c r="K3457" s="40">
        <f>VLOOKUP(J3457,辅助信息!H:I,2,FALSE)</f>
        <v>13880580196</v>
      </c>
      <c r="L3457" s="149" t="str">
        <f>VLOOKUP(B3457,辅助信息!E:J,6,FALSE)</f>
        <v>联系实际收货人（黄勇杰13880580196）项目只能用威钢发货！！！18直条可以用宝武鄂钢，五冶建设送货单,6份材质书,锈货不收，装货前联系收货人核实到场规格,没提前告知进场规格现场不给予接收</v>
      </c>
      <c r="O3457" s="64" t="str">
        <f ca="1" t="shared" si="190"/>
        <v/>
      </c>
      <c r="P3457" s="64" t="str">
        <f ca="1" t="shared" si="191"/>
        <v/>
      </c>
      <c r="Q3457" s="29" t="str">
        <f>VLOOKUP(B3457,辅助信息!E:M,9,FALSE)</f>
        <v>ZTWM-CDGS-XS-2025-0073-五冶天府-成都怡心湖片区及龙泉驿医院等项目</v>
      </c>
      <c r="R3457" s="29" t="str">
        <f>_xlfn._xlws.FILTER(辅助信息!D:D,辅助信息!E:E=B3457)</f>
        <v>五冶建设成都国际铁路港多式联项目</v>
      </c>
    </row>
    <row r="3458" hidden="1" spans="2:18">
      <c r="B3458" s="40" t="s">
        <v>192</v>
      </c>
      <c r="C3458" s="72">
        <v>45915</v>
      </c>
      <c r="D3458" s="40" t="str">
        <f>VLOOKUP(B3458,辅助信息!E:K,7,FALSE)</f>
        <v>JWDDCD2025102100475</v>
      </c>
      <c r="E3458" s="40" t="str">
        <f>VLOOKUP(F3458,辅助信息!A:B,2,FALSE)</f>
        <v>螺纹钢</v>
      </c>
      <c r="F3458" s="40" t="s">
        <v>30</v>
      </c>
      <c r="G3458" s="36">
        <v>18</v>
      </c>
      <c r="H3458" s="136" t="str">
        <f>IF(SUMIFS('[1]2025年已发货'!$E:$E,'[1]2025年已发货'!$F:$F,C3458,'[1]2025年已发货'!$C:$C,F3458,'[1]2025年已发货'!$G:$G,I3458,'[1]2025年已发货'!$H:$H,J3458)=0,"未发货",SUMIFS('[1]2025年已发货'!$E:$E,'[1]2025年已发货'!$F:$F,C3458,'[1]2025年已发货'!$C:$C,F3458,'[1]2025年已发货'!$G:$G,I3458,'[1]2025年已发货'!$H:$H,J3458))</f>
        <v>未发货</v>
      </c>
      <c r="I3458" s="40" t="str">
        <f>VLOOKUP(B3458,辅助信息!E:I,3,FALSE)</f>
        <v>(五冶建设成都国际铁路港多式联项目)四川省成都市青白江区桂平大道成都中远海运陆港多式联运有限公司</v>
      </c>
      <c r="J3458" s="40" t="str">
        <f>VLOOKUP(B3458,辅助信息!E:I,4,FALSE)</f>
        <v>黄勇杰</v>
      </c>
      <c r="K3458" s="40">
        <f>VLOOKUP(J3458,辅助信息!H:I,2,FALSE)</f>
        <v>13880580196</v>
      </c>
      <c r="L3458" s="149" t="str">
        <f>VLOOKUP(B3458,辅助信息!E:J,6,FALSE)</f>
        <v>联系实际收货人（黄勇杰13880580196）项目只能用威钢发货！！！18直条可以用宝武鄂钢，五冶建设送货单,6份材质书,锈货不收，装货前联系收货人核实到场规格,没提前告知进场规格现场不给予接收</v>
      </c>
      <c r="O3458" s="64" t="str">
        <f ca="1" t="shared" si="190"/>
        <v/>
      </c>
      <c r="P3458" s="64" t="str">
        <f ca="1" t="shared" si="191"/>
        <v/>
      </c>
      <c r="Q3458" s="29" t="str">
        <f>VLOOKUP(B3458,辅助信息!E:M,9,FALSE)</f>
        <v>ZTWM-CDGS-XS-2025-0073-五冶天府-成都怡心湖片区及龙泉驿医院等项目</v>
      </c>
      <c r="R3458" s="29" t="str">
        <f>_xlfn._xlws.FILTER(辅助信息!D:D,辅助信息!E:E=B3458)</f>
        <v>五冶建设成都国际铁路港多式联项目</v>
      </c>
    </row>
    <row r="3459" hidden="1" spans="2:18">
      <c r="B3459" s="40" t="s">
        <v>192</v>
      </c>
      <c r="C3459" s="72">
        <v>45915</v>
      </c>
      <c r="D3459" s="40" t="str">
        <f>VLOOKUP(B3459,辅助信息!E:K,7,FALSE)</f>
        <v>JWDDCD2025102100475</v>
      </c>
      <c r="E3459" s="40" t="str">
        <f>VLOOKUP(F3459,辅助信息!A:B,2,FALSE)</f>
        <v>螺纹钢</v>
      </c>
      <c r="F3459" s="40" t="s">
        <v>33</v>
      </c>
      <c r="G3459" s="36">
        <v>10</v>
      </c>
      <c r="H3459" s="136">
        <f>IF(SUMIFS('[1]2025年已发货'!$E:$E,'[1]2025年已发货'!$F:$F,C3459,'[1]2025年已发货'!$C:$C,F3459,'[1]2025年已发货'!$G:$G,I3459,'[1]2025年已发货'!$H:$H,J3459)=0,"未发货",SUMIFS('[1]2025年已发货'!$E:$E,'[1]2025年已发货'!$F:$F,C3459,'[1]2025年已发货'!$C:$C,F3459,'[1]2025年已发货'!$G:$G,I3459,'[1]2025年已发货'!$H:$H,J3459))</f>
        <v>10</v>
      </c>
      <c r="I3459" s="40" t="str">
        <f>VLOOKUP(B3459,辅助信息!E:I,3,FALSE)</f>
        <v>(五冶建设成都国际铁路港多式联项目)四川省成都市青白江区桂平大道成都中远海运陆港多式联运有限公司</v>
      </c>
      <c r="J3459" s="40" t="str">
        <f>VLOOKUP(B3459,辅助信息!E:I,4,FALSE)</f>
        <v>黄勇杰</v>
      </c>
      <c r="K3459" s="40">
        <f>VLOOKUP(J3459,辅助信息!H:I,2,FALSE)</f>
        <v>13880580196</v>
      </c>
      <c r="L3459" s="149" t="str">
        <f>VLOOKUP(B3459,辅助信息!E:J,6,FALSE)</f>
        <v>联系实际收货人（黄勇杰13880580196）项目只能用威钢发货！！！18直条可以用宝武鄂钢，五冶建设送货单,6份材质书,锈货不收，装货前联系收货人核实到场规格,没提前告知进场规格现场不给予接收</v>
      </c>
      <c r="O3459" s="64" t="str">
        <f ca="1" t="shared" si="190"/>
        <v/>
      </c>
      <c r="P3459" s="64" t="str">
        <f ca="1" t="shared" si="191"/>
        <v/>
      </c>
      <c r="Q3459" s="29" t="str">
        <f>VLOOKUP(B3459,辅助信息!E:M,9,FALSE)</f>
        <v>ZTWM-CDGS-XS-2025-0073-五冶天府-成都怡心湖片区及龙泉驿医院等项目</v>
      </c>
      <c r="R3459" s="29" t="str">
        <f>_xlfn._xlws.FILTER(辅助信息!D:D,辅助信息!E:E=B3459)</f>
        <v>五冶建设成都国际铁路港多式联项目</v>
      </c>
    </row>
    <row r="3460" hidden="1" spans="2:18">
      <c r="B3460" s="40" t="s">
        <v>192</v>
      </c>
      <c r="C3460" s="72">
        <v>45915</v>
      </c>
      <c r="D3460" s="40" t="str">
        <f>VLOOKUP(B3460,辅助信息!E:K,7,FALSE)</f>
        <v>JWDDCD2025102100475</v>
      </c>
      <c r="E3460" s="40" t="str">
        <f>VLOOKUP(F3460,辅助信息!A:B,2,FALSE)</f>
        <v>螺纹钢</v>
      </c>
      <c r="F3460" s="40" t="s">
        <v>28</v>
      </c>
      <c r="G3460" s="36">
        <v>10</v>
      </c>
      <c r="H3460" s="136">
        <f>IF(SUMIFS('[1]2025年已发货'!$E:$E,'[1]2025年已发货'!$F:$F,C3460,'[1]2025年已发货'!$C:$C,F3460,'[1]2025年已发货'!$G:$G,I3460,'[1]2025年已发货'!$H:$H,J3460)=0,"未发货",SUMIFS('[1]2025年已发货'!$E:$E,'[1]2025年已发货'!$F:$F,C3460,'[1]2025年已发货'!$C:$C,F3460,'[1]2025年已发货'!$G:$G,I3460,'[1]2025年已发货'!$H:$H,J3460))</f>
        <v>10</v>
      </c>
      <c r="I3460" s="40" t="str">
        <f>VLOOKUP(B3460,辅助信息!E:I,3,FALSE)</f>
        <v>(五冶建设成都国际铁路港多式联项目)四川省成都市青白江区桂平大道成都中远海运陆港多式联运有限公司</v>
      </c>
      <c r="J3460" s="40" t="str">
        <f>VLOOKUP(B3460,辅助信息!E:I,4,FALSE)</f>
        <v>黄勇杰</v>
      </c>
      <c r="K3460" s="40">
        <f>VLOOKUP(J3460,辅助信息!H:I,2,FALSE)</f>
        <v>13880580196</v>
      </c>
      <c r="L3460" s="149" t="str">
        <f>VLOOKUP(B3460,辅助信息!E:J,6,FALSE)</f>
        <v>联系实际收货人（黄勇杰13880580196）项目只能用威钢发货！！！18直条可以用宝武鄂钢，五冶建设送货单,6份材质书,锈货不收，装货前联系收货人核实到场规格,没提前告知进场规格现场不给予接收</v>
      </c>
      <c r="O3460" s="64" t="str">
        <f ca="1" t="shared" si="190"/>
        <v/>
      </c>
      <c r="P3460" s="64" t="str">
        <f ca="1" t="shared" si="191"/>
        <v/>
      </c>
      <c r="Q3460" s="29" t="str">
        <f>VLOOKUP(B3460,辅助信息!E:M,9,FALSE)</f>
        <v>ZTWM-CDGS-XS-2025-0073-五冶天府-成都怡心湖片区及龙泉驿医院等项目</v>
      </c>
      <c r="R3460" s="29" t="str">
        <f>_xlfn._xlws.FILTER(辅助信息!D:D,辅助信息!E:E=B3460)</f>
        <v>五冶建设成都国际铁路港多式联项目</v>
      </c>
    </row>
    <row r="3461" hidden="1" spans="2:18">
      <c r="B3461" s="122" t="s">
        <v>112</v>
      </c>
      <c r="C3461" s="72">
        <v>45916</v>
      </c>
      <c r="D3461" s="122" t="str">
        <f>VLOOKUP(B3461,辅助信息!E:K,7,FALSE)</f>
        <v>JWDDCD2025052800131</v>
      </c>
      <c r="E3461" s="122" t="str">
        <f>VLOOKUP(F3461,辅助信息!A:B,2,FALSE)</f>
        <v>螺纹钢</v>
      </c>
      <c r="F3461" s="122" t="s">
        <v>27</v>
      </c>
      <c r="G3461" s="123">
        <v>6</v>
      </c>
      <c r="H3461" s="136">
        <f>IF(SUMIFS('[1]2025年已发货'!$E:$E,'[1]2025年已发货'!$F:$F,C3461,'[1]2025年已发货'!$C:$C,F3461,'[1]2025年已发货'!$G:$G,I3461,'[1]2025年已发货'!$H:$H,J3461)=0,"未发货",SUMIFS('[1]2025年已发货'!$E:$E,'[1]2025年已发货'!$F:$F,C3461,'[1]2025年已发货'!$C:$C,F3461,'[1]2025年已发货'!$G:$G,I3461,'[1]2025年已发货'!$H:$H,J3461))</f>
        <v>6</v>
      </c>
      <c r="I3461" s="122" t="str">
        <f>VLOOKUP(B3461,辅助信息!E:I,3,FALSE)</f>
        <v>（商投建工达州中医药科技园-4工区-10号楼）达州市通川区达州中医药职业学院犀牛大道北段</v>
      </c>
      <c r="J3461" s="122" t="str">
        <f>VLOOKUP(B3461,辅助信息!E:I,4,FALSE)</f>
        <v>张扬</v>
      </c>
      <c r="K3461" s="122">
        <f>VLOOKUP(J3461,辅助信息!H:I,2,FALSE)</f>
        <v>18381904567</v>
      </c>
      <c r="L3461" s="124" t="str">
        <f>VLOOKUP(B3461,辅助信息!E:J,6,FALSE)</f>
        <v>控制炉批号！多了现场不收！,优先安排达钢,提前联系到场规格及数量</v>
      </c>
      <c r="O3461" s="64" t="str">
        <f ca="1" t="shared" si="190"/>
        <v/>
      </c>
      <c r="P3461" s="64" t="str">
        <f ca="1" t="shared" si="191"/>
        <v/>
      </c>
      <c r="Q3461" s="29" t="str">
        <f>VLOOKUP(B3461,辅助信息!E:M,9,FALSE)</f>
        <v>ZTWM-CDGS-XS-2024-0134-商投建工达州中医药科技成果示范园项目</v>
      </c>
      <c r="R3461" s="29" t="str">
        <f>_xlfn._xlws.FILTER(辅助信息!D:D,辅助信息!E:E=B3461)</f>
        <v>商投建工达州中医药科技园</v>
      </c>
    </row>
    <row r="3462" hidden="1" spans="2:18">
      <c r="B3462" s="122" t="s">
        <v>112</v>
      </c>
      <c r="C3462" s="72">
        <v>45916</v>
      </c>
      <c r="D3462" s="122" t="str">
        <f>VLOOKUP(B3462,辅助信息!E:K,7,FALSE)</f>
        <v>JWDDCD2025052800131</v>
      </c>
      <c r="E3462" s="122" t="str">
        <f>VLOOKUP(F3462,辅助信息!A:B,2,FALSE)</f>
        <v>螺纹钢</v>
      </c>
      <c r="F3462" s="122" t="s">
        <v>45</v>
      </c>
      <c r="G3462" s="123">
        <v>6</v>
      </c>
      <c r="H3462" s="136">
        <f>IF(SUMIFS('[1]2025年已发货'!$E:$E,'[1]2025年已发货'!$F:$F,C3462,'[1]2025年已发货'!$C:$C,F3462,'[1]2025年已发货'!$G:$G,I3462,'[1]2025年已发货'!$H:$H,J3462)=0,"未发货",SUMIFS('[1]2025年已发货'!$E:$E,'[1]2025年已发货'!$F:$F,C3462,'[1]2025年已发货'!$C:$C,F3462,'[1]2025年已发货'!$G:$G,I3462,'[1]2025年已发货'!$H:$H,J3462))</f>
        <v>6</v>
      </c>
      <c r="I3462" s="122" t="str">
        <f>VLOOKUP(B3462,辅助信息!E:I,3,FALSE)</f>
        <v>（商投建工达州中医药科技园-4工区-10号楼）达州市通川区达州中医药职业学院犀牛大道北段</v>
      </c>
      <c r="J3462" s="122" t="str">
        <f>VLOOKUP(B3462,辅助信息!E:I,4,FALSE)</f>
        <v>张扬</v>
      </c>
      <c r="K3462" s="122">
        <f>VLOOKUP(J3462,辅助信息!H:I,2,FALSE)</f>
        <v>18381904567</v>
      </c>
      <c r="L3462" s="124" t="str">
        <f>VLOOKUP(B3462,辅助信息!E:J,6,FALSE)</f>
        <v>控制炉批号！多了现场不收！,优先安排达钢,提前联系到场规格及数量</v>
      </c>
      <c r="O3462" s="64" t="str">
        <f ca="1" t="shared" si="190"/>
        <v/>
      </c>
      <c r="P3462" s="64" t="str">
        <f ca="1" t="shared" si="191"/>
        <v/>
      </c>
      <c r="Q3462" s="29" t="str">
        <f>VLOOKUP(B3462,辅助信息!E:M,9,FALSE)</f>
        <v>ZTWM-CDGS-XS-2024-0134-商投建工达州中医药科技成果示范园项目</v>
      </c>
      <c r="R3462" s="29" t="str">
        <f>_xlfn._xlws.FILTER(辅助信息!D:D,辅助信息!E:E=B3462)</f>
        <v>商投建工达州中医药科技园</v>
      </c>
    </row>
    <row r="3463" hidden="1" spans="2:18">
      <c r="B3463" s="122" t="s">
        <v>112</v>
      </c>
      <c r="C3463" s="72">
        <v>45916</v>
      </c>
      <c r="D3463" s="122" t="str">
        <f>VLOOKUP(B3463,辅助信息!E:K,7,FALSE)</f>
        <v>JWDDCD2025052800131</v>
      </c>
      <c r="E3463" s="122" t="str">
        <f>VLOOKUP(F3463,辅助信息!A:B,2,FALSE)</f>
        <v>螺纹钢</v>
      </c>
      <c r="F3463" s="122" t="s">
        <v>21</v>
      </c>
      <c r="G3463" s="123">
        <v>12</v>
      </c>
      <c r="H3463" s="136" t="str">
        <f>IF(SUMIFS('[1]2025年已发货'!$E:$E,'[1]2025年已发货'!$F:$F,C3463,'[1]2025年已发货'!$C:$C,F3463,'[1]2025年已发货'!$G:$G,I3463,'[1]2025年已发货'!$H:$H,J3463)=0,"未发货",SUMIFS('[1]2025年已发货'!$E:$E,'[1]2025年已发货'!$F:$F,C3463,'[1]2025年已发货'!$C:$C,F3463,'[1]2025年已发货'!$G:$G,I3463,'[1]2025年已发货'!$H:$H,J3463))</f>
        <v>未发货</v>
      </c>
      <c r="I3463" s="122" t="str">
        <f>VLOOKUP(B3463,辅助信息!E:I,3,FALSE)</f>
        <v>（商投建工达州中医药科技园-4工区-10号楼）达州市通川区达州中医药职业学院犀牛大道北段</v>
      </c>
      <c r="J3463" s="122" t="str">
        <f>VLOOKUP(B3463,辅助信息!E:I,4,FALSE)</f>
        <v>张扬</v>
      </c>
      <c r="K3463" s="122">
        <f>VLOOKUP(J3463,辅助信息!H:I,2,FALSE)</f>
        <v>18381904567</v>
      </c>
      <c r="L3463" s="124" t="str">
        <f>VLOOKUP(B3463,辅助信息!E:J,6,FALSE)</f>
        <v>控制炉批号！多了现场不收！,优先安排达钢,提前联系到场规格及数量</v>
      </c>
      <c r="O3463" s="64" t="str">
        <f ca="1" t="shared" si="190"/>
        <v/>
      </c>
      <c r="P3463" s="64" t="str">
        <f ca="1" t="shared" si="191"/>
        <v/>
      </c>
      <c r="Q3463" s="29" t="str">
        <f>VLOOKUP(B3463,辅助信息!E:M,9,FALSE)</f>
        <v>ZTWM-CDGS-XS-2024-0134-商投建工达州中医药科技成果示范园项目</v>
      </c>
      <c r="R3463" s="29" t="str">
        <f>_xlfn._xlws.FILTER(辅助信息!D:D,辅助信息!E:E=B3463)</f>
        <v>商投建工达州中医药科技园</v>
      </c>
    </row>
    <row r="3464" hidden="1" spans="2:18">
      <c r="B3464" s="122" t="s">
        <v>112</v>
      </c>
      <c r="C3464" s="72">
        <v>45916</v>
      </c>
      <c r="D3464" s="122" t="str">
        <f>VLOOKUP(B3464,辅助信息!E:K,7,FALSE)</f>
        <v>JWDDCD2025052800131</v>
      </c>
      <c r="E3464" s="122" t="str">
        <f>VLOOKUP(F3464,辅助信息!A:B,2,FALSE)</f>
        <v>螺纹钢</v>
      </c>
      <c r="F3464" s="122" t="s">
        <v>58</v>
      </c>
      <c r="G3464" s="123">
        <v>9</v>
      </c>
      <c r="H3464" s="136">
        <f>IF(SUMIFS('[1]2025年已发货'!$E:$E,'[1]2025年已发货'!$F:$F,C3464,'[1]2025年已发货'!$C:$C,F3464,'[1]2025年已发货'!$G:$G,I3464,'[1]2025年已发货'!$H:$H,J3464)=0,"未发货",SUMIFS('[1]2025年已发货'!$E:$E,'[1]2025年已发货'!$F:$F,C3464,'[1]2025年已发货'!$C:$C,F3464,'[1]2025年已发货'!$G:$G,I3464,'[1]2025年已发货'!$H:$H,J3464))</f>
        <v>9</v>
      </c>
      <c r="I3464" s="122" t="str">
        <f>VLOOKUP(B3464,辅助信息!E:I,3,FALSE)</f>
        <v>（商投建工达州中医药科技园-4工区-10号楼）达州市通川区达州中医药职业学院犀牛大道北段</v>
      </c>
      <c r="J3464" s="122" t="str">
        <f>VLOOKUP(B3464,辅助信息!E:I,4,FALSE)</f>
        <v>张扬</v>
      </c>
      <c r="K3464" s="122">
        <f>VLOOKUP(J3464,辅助信息!H:I,2,FALSE)</f>
        <v>18381904567</v>
      </c>
      <c r="L3464" s="124" t="str">
        <f>VLOOKUP(B3464,辅助信息!E:J,6,FALSE)</f>
        <v>控制炉批号！多了现场不收！,优先安排达钢,提前联系到场规格及数量</v>
      </c>
      <c r="O3464" s="64" t="str">
        <f ca="1" t="shared" si="190"/>
        <v/>
      </c>
      <c r="P3464" s="64" t="str">
        <f ca="1" t="shared" si="191"/>
        <v/>
      </c>
      <c r="Q3464" s="29" t="str">
        <f>VLOOKUP(B3464,辅助信息!E:M,9,FALSE)</f>
        <v>ZTWM-CDGS-XS-2024-0134-商投建工达州中医药科技成果示范园项目</v>
      </c>
      <c r="R3464" s="29" t="str">
        <f>_xlfn._xlws.FILTER(辅助信息!D:D,辅助信息!E:E=B3464)</f>
        <v>商投建工达州中医药科技园</v>
      </c>
    </row>
    <row r="3465" hidden="1" spans="2:18">
      <c r="B3465" s="122" t="s">
        <v>112</v>
      </c>
      <c r="C3465" s="72">
        <v>45916</v>
      </c>
      <c r="D3465" s="122" t="str">
        <f>VLOOKUP(B3465,辅助信息!E:K,7,FALSE)</f>
        <v>JWDDCD2025052800131</v>
      </c>
      <c r="E3465" s="122" t="str">
        <f>VLOOKUP(F3465,辅助信息!A:B,2,FALSE)</f>
        <v>螺纹钢</v>
      </c>
      <c r="F3465" s="122" t="s">
        <v>46</v>
      </c>
      <c r="G3465" s="123">
        <v>15</v>
      </c>
      <c r="H3465" s="136">
        <f>IF(SUMIFS('[1]2025年已发货'!$E:$E,'[1]2025年已发货'!$F:$F,C3465,'[1]2025年已发货'!$C:$C,F3465,'[1]2025年已发货'!$G:$G,I3465,'[1]2025年已发货'!$H:$H,J3465)=0,"未发货",SUMIFS('[1]2025年已发货'!$E:$E,'[1]2025年已发货'!$F:$F,C3465,'[1]2025年已发货'!$C:$C,F3465,'[1]2025年已发货'!$G:$G,I3465,'[1]2025年已发货'!$H:$H,J3465))</f>
        <v>15</v>
      </c>
      <c r="I3465" s="122" t="str">
        <f>VLOOKUP(B3465,辅助信息!E:I,3,FALSE)</f>
        <v>（商投建工达州中医药科技园-4工区-10号楼）达州市通川区达州中医药职业学院犀牛大道北段</v>
      </c>
      <c r="J3465" s="122" t="str">
        <f>VLOOKUP(B3465,辅助信息!E:I,4,FALSE)</f>
        <v>张扬</v>
      </c>
      <c r="K3465" s="122">
        <f>VLOOKUP(J3465,辅助信息!H:I,2,FALSE)</f>
        <v>18381904567</v>
      </c>
      <c r="L3465" s="124" t="str">
        <f>VLOOKUP(B3465,辅助信息!E:J,6,FALSE)</f>
        <v>控制炉批号！多了现场不收！,优先安排达钢,提前联系到场规格及数量</v>
      </c>
      <c r="O3465" s="64" t="str">
        <f ca="1" t="shared" si="190"/>
        <v/>
      </c>
      <c r="P3465" s="64" t="str">
        <f ca="1" t="shared" si="191"/>
        <v/>
      </c>
      <c r="Q3465" s="29" t="str">
        <f>VLOOKUP(B3465,辅助信息!E:M,9,FALSE)</f>
        <v>ZTWM-CDGS-XS-2024-0134-商投建工达州中医药科技成果示范园项目</v>
      </c>
      <c r="R3465" s="29" t="str">
        <f>_xlfn._xlws.FILTER(辅助信息!D:D,辅助信息!E:E=B3465)</f>
        <v>商投建工达州中医药科技园</v>
      </c>
    </row>
    <row r="3466" hidden="1" spans="2:18">
      <c r="B3466" s="122" t="s">
        <v>112</v>
      </c>
      <c r="C3466" s="72">
        <v>45916</v>
      </c>
      <c r="D3466" s="122" t="str">
        <f>VLOOKUP(B3466,辅助信息!E:K,7,FALSE)</f>
        <v>JWDDCD2025052800131</v>
      </c>
      <c r="E3466" s="122" t="str">
        <f>VLOOKUP(F3466,辅助信息!A:B,2,FALSE)</f>
        <v>螺纹钢</v>
      </c>
      <c r="F3466" s="122" t="s">
        <v>22</v>
      </c>
      <c r="G3466" s="123">
        <v>21</v>
      </c>
      <c r="H3466" s="136">
        <f>IF(SUMIFS('[1]2025年已发货'!$E:$E,'[1]2025年已发货'!$F:$F,C3466,'[1]2025年已发货'!$C:$C,F3466,'[1]2025年已发货'!$G:$G,I3466,'[1]2025年已发货'!$H:$H,J3466)=0,"未发货",SUMIFS('[1]2025年已发货'!$E:$E,'[1]2025年已发货'!$F:$F,C3466,'[1]2025年已发货'!$C:$C,F3466,'[1]2025年已发货'!$G:$G,I3466,'[1]2025年已发货'!$H:$H,J3466))</f>
        <v>21</v>
      </c>
      <c r="I3466" s="122" t="str">
        <f>VLOOKUP(B3466,辅助信息!E:I,3,FALSE)</f>
        <v>（商投建工达州中医药科技园-4工区-10号楼）达州市通川区达州中医药职业学院犀牛大道北段</v>
      </c>
      <c r="J3466" s="122" t="str">
        <f>VLOOKUP(B3466,辅助信息!E:I,4,FALSE)</f>
        <v>张扬</v>
      </c>
      <c r="K3466" s="122">
        <f>VLOOKUP(J3466,辅助信息!H:I,2,FALSE)</f>
        <v>18381904567</v>
      </c>
      <c r="L3466" s="124" t="str">
        <f>VLOOKUP(B3466,辅助信息!E:J,6,FALSE)</f>
        <v>控制炉批号！多了现场不收！,优先安排达钢,提前联系到场规格及数量</v>
      </c>
      <c r="O3466" s="64" t="str">
        <f ca="1" t="shared" si="190"/>
        <v/>
      </c>
      <c r="P3466" s="64" t="str">
        <f ca="1" t="shared" si="191"/>
        <v/>
      </c>
      <c r="Q3466" s="29" t="str">
        <f>VLOOKUP(B3466,辅助信息!E:M,9,FALSE)</f>
        <v>ZTWM-CDGS-XS-2024-0134-商投建工达州中医药科技成果示范园项目</v>
      </c>
      <c r="R3466" s="29" t="str">
        <f>_xlfn._xlws.FILTER(辅助信息!D:D,辅助信息!E:E=B3466)</f>
        <v>商投建工达州中医药科技园</v>
      </c>
    </row>
    <row r="3467" hidden="1" spans="2:18">
      <c r="B3467" s="122" t="s">
        <v>208</v>
      </c>
      <c r="C3467" s="72">
        <v>45916</v>
      </c>
      <c r="D3467" s="122" t="str">
        <f>VLOOKUP(B3467,辅助信息!E:K,7,FALSE)</f>
        <v>JWDDCD2025102100480</v>
      </c>
      <c r="E3467" s="122" t="str">
        <f>VLOOKUP(F3467,辅助信息!A:B,2,FALSE)</f>
        <v>高线</v>
      </c>
      <c r="F3467" s="122" t="s">
        <v>61</v>
      </c>
      <c r="G3467" s="123">
        <v>5</v>
      </c>
      <c r="H3467" s="136">
        <f>IF(SUMIFS('[1]2025年已发货'!$E:$E,'[1]2025年已发货'!$F:$F,C3467,'[1]2025年已发货'!$C:$C,F3467,'[1]2025年已发货'!$G:$G,I3467,'[1]2025年已发货'!$H:$H,J3467)=0,"未发货",SUMIFS('[1]2025年已发货'!$E:$E,'[1]2025年已发货'!$F:$F,C3467,'[1]2025年已发货'!$C:$C,F3467,'[1]2025年已发货'!$G:$G,I3467,'[1]2025年已发货'!$H:$H,J3467))</f>
        <v>5</v>
      </c>
      <c r="I3467" s="122" t="str">
        <f>VLOOKUP(B3467,辅助信息!E:I,3,FALSE)</f>
        <v>(五冶建设锦江区林家坝片区20号地块商业项目)锦江区泰昌路锦江28亩项目部</v>
      </c>
      <c r="J3467" s="122" t="str">
        <f>VLOOKUP(B3467,辅助信息!E:I,4,FALSE)</f>
        <v>陶杰</v>
      </c>
      <c r="K3467" s="122">
        <f>VLOOKUP(J3467,辅助信息!H:I,2,FALSE)</f>
        <v>13980247952</v>
      </c>
      <c r="L3467" s="124" t="str">
        <f>VLOOKUP(B3467,辅助信息!E:J,6,FALSE)</f>
        <v>联系实际收货人（陶杰13980247952）五冶建设送货单,6份材质书,锈货不收，装货前联系收货人核实到场规格,没提前告知进场规格现场不给予接收</v>
      </c>
      <c r="M3467" s="93">
        <v>45917</v>
      </c>
      <c r="N3467" s="93"/>
      <c r="O3467" s="64">
        <f ca="1" t="shared" si="190"/>
        <v>0</v>
      </c>
      <c r="P3467" s="64">
        <f ca="1" t="shared" si="191"/>
        <v>54</v>
      </c>
      <c r="Q3467" s="29" t="str">
        <f>VLOOKUP(B3467,辅助信息!E:M,9,FALSE)</f>
        <v>ZTWM-CDGS-XS-2025-0073-五冶天府-成都怡心湖片区及龙泉驿医院等项目</v>
      </c>
      <c r="R3467" s="29" t="str">
        <f>_xlfn._xlws.FILTER(辅助信息!D:D,辅助信息!E:E=B3467)</f>
        <v>五冶建设锦江区林家坝片区20号地块商业项目</v>
      </c>
    </row>
    <row r="3468" hidden="1" spans="2:18">
      <c r="B3468" s="122" t="s">
        <v>208</v>
      </c>
      <c r="C3468" s="72">
        <v>45916</v>
      </c>
      <c r="D3468" s="122" t="str">
        <f>VLOOKUP(B3468,辅助信息!E:K,7,FALSE)</f>
        <v>JWDDCD2025102100480</v>
      </c>
      <c r="E3468" s="122" t="str">
        <f>VLOOKUP(F3468,辅助信息!A:B,2,FALSE)</f>
        <v>螺纹钢</v>
      </c>
      <c r="F3468" s="122" t="s">
        <v>30</v>
      </c>
      <c r="G3468" s="123">
        <v>7.5</v>
      </c>
      <c r="H3468" s="136">
        <f>IF(SUMIFS('[1]2025年已发货'!$E:$E,'[1]2025年已发货'!$F:$F,C3468,'[1]2025年已发货'!$C:$C,F3468,'[1]2025年已发货'!$G:$G,I3468,'[1]2025年已发货'!$H:$H,J3468)=0,"未发货",SUMIFS('[1]2025年已发货'!$E:$E,'[1]2025年已发货'!$F:$F,C3468,'[1]2025年已发货'!$C:$C,F3468,'[1]2025年已发货'!$G:$G,I3468,'[1]2025年已发货'!$H:$H,J3468))</f>
        <v>5</v>
      </c>
      <c r="I3468" s="122" t="str">
        <f>VLOOKUP(B3468,辅助信息!E:I,3,FALSE)</f>
        <v>(五冶建设锦江区林家坝片区20号地块商业项目)锦江区泰昌路锦江28亩项目部</v>
      </c>
      <c r="J3468" s="122" t="str">
        <f>VLOOKUP(B3468,辅助信息!E:I,4,FALSE)</f>
        <v>陶杰</v>
      </c>
      <c r="K3468" s="122">
        <f>VLOOKUP(J3468,辅助信息!H:I,2,FALSE)</f>
        <v>13980247952</v>
      </c>
      <c r="L3468" s="124" t="str">
        <f>VLOOKUP(B3468,辅助信息!E:J,6,FALSE)</f>
        <v>联系实际收货人（陶杰13980247952）五冶建设送货单,6份材质书,锈货不收，装货前联系收货人核实到场规格,没提前告知进场规格现场不给予接收</v>
      </c>
      <c r="M3468" s="93">
        <v>45917</v>
      </c>
      <c r="N3468" s="93"/>
      <c r="O3468" s="64">
        <f ca="1" t="shared" si="190"/>
        <v>0</v>
      </c>
      <c r="P3468" s="64">
        <f ca="1" t="shared" si="191"/>
        <v>54</v>
      </c>
      <c r="Q3468" s="29" t="str">
        <f>VLOOKUP(B3468,辅助信息!E:M,9,FALSE)</f>
        <v>ZTWM-CDGS-XS-2025-0073-五冶天府-成都怡心湖片区及龙泉驿医院等项目</v>
      </c>
      <c r="R3468" s="29" t="str">
        <f>_xlfn._xlws.FILTER(辅助信息!D:D,辅助信息!E:E=B3468)</f>
        <v>五冶建设锦江区林家坝片区20号地块商业项目</v>
      </c>
    </row>
    <row r="3469" hidden="1" spans="2:18">
      <c r="B3469" s="122" t="s">
        <v>208</v>
      </c>
      <c r="C3469" s="72">
        <v>45916</v>
      </c>
      <c r="D3469" s="122" t="str">
        <f>VLOOKUP(B3469,辅助信息!E:K,7,FALSE)</f>
        <v>JWDDCD2025102100480</v>
      </c>
      <c r="E3469" s="122" t="str">
        <f>VLOOKUP(F3469,辅助信息!A:B,2,FALSE)</f>
        <v>螺纹钢</v>
      </c>
      <c r="F3469" s="122" t="s">
        <v>28</v>
      </c>
      <c r="G3469" s="123">
        <v>23.5</v>
      </c>
      <c r="H3469" s="136">
        <f>IF(SUMIFS('[1]2025年已发货'!$E:$E,'[1]2025年已发货'!$F:$F,C3469,'[1]2025年已发货'!$C:$C,F3469,'[1]2025年已发货'!$G:$G,I3469,'[1]2025年已发货'!$H:$H,J3469)=0,"未发货",SUMIFS('[1]2025年已发货'!$E:$E,'[1]2025年已发货'!$F:$F,C3469,'[1]2025年已发货'!$C:$C,F3469,'[1]2025年已发货'!$G:$G,I3469,'[1]2025年已发货'!$H:$H,J3469))</f>
        <v>26</v>
      </c>
      <c r="I3469" s="122" t="str">
        <f>VLOOKUP(B3469,辅助信息!E:I,3,FALSE)</f>
        <v>(五冶建设锦江区林家坝片区20号地块商业项目)锦江区泰昌路锦江28亩项目部</v>
      </c>
      <c r="J3469" s="122" t="str">
        <f>VLOOKUP(B3469,辅助信息!E:I,4,FALSE)</f>
        <v>陶杰</v>
      </c>
      <c r="K3469" s="122">
        <f>VLOOKUP(J3469,辅助信息!H:I,2,FALSE)</f>
        <v>13980247952</v>
      </c>
      <c r="L3469" s="124" t="str">
        <f>VLOOKUP(B3469,辅助信息!E:J,6,FALSE)</f>
        <v>联系实际收货人（陶杰13980247952）五冶建设送货单,6份材质书,锈货不收，装货前联系收货人核实到场规格,没提前告知进场规格现场不给予接收</v>
      </c>
      <c r="M3469" s="93">
        <v>45917</v>
      </c>
      <c r="N3469" s="93"/>
      <c r="O3469" s="64">
        <f ca="1" t="shared" si="190"/>
        <v>0</v>
      </c>
      <c r="P3469" s="64">
        <f ca="1" t="shared" si="191"/>
        <v>54</v>
      </c>
      <c r="Q3469" s="29" t="str">
        <f>VLOOKUP(B3469,辅助信息!E:M,9,FALSE)</f>
        <v>ZTWM-CDGS-XS-2025-0073-五冶天府-成都怡心湖片区及龙泉驿医院等项目</v>
      </c>
      <c r="R3469" s="29" t="str">
        <f>_xlfn._xlws.FILTER(辅助信息!D:D,辅助信息!E:E=B3469)</f>
        <v>五冶建设锦江区林家坝片区20号地块商业项目</v>
      </c>
    </row>
    <row r="3470" hidden="1" spans="2:18">
      <c r="B3470" s="122" t="s">
        <v>163</v>
      </c>
      <c r="C3470" s="72">
        <v>45918</v>
      </c>
      <c r="D3470" s="122" t="str">
        <f>VLOOKUP(B3470,辅助信息!E:K,7,FALSE)</f>
        <v>JWDDCD2025052800131</v>
      </c>
      <c r="E3470" s="122" t="str">
        <f>VLOOKUP(F3470,辅助信息!A:B,2,FALSE)</f>
        <v>盘螺</v>
      </c>
      <c r="F3470" s="122" t="s">
        <v>49</v>
      </c>
      <c r="G3470" s="123">
        <v>6</v>
      </c>
      <c r="H3470" s="136" t="str">
        <f>IF(SUMIFS('[1]2025年已发货'!$E:$E,'[1]2025年已发货'!$F:$F,C3470,'[1]2025年已发货'!$C:$C,F3470,'[1]2025年已发货'!$G:$G,I3470,'[1]2025年已发货'!$H:$H,J3470)=0,"未发货",SUMIFS('[1]2025年已发货'!$E:$E,'[1]2025年已发货'!$F:$F,C3470,'[1]2025年已发货'!$C:$C,F3470,'[1]2025年已发货'!$G:$G,I3470,'[1]2025年已发货'!$H:$H,J3470))</f>
        <v>未发货</v>
      </c>
      <c r="I3470" s="122" t="str">
        <f>VLOOKUP(B3470,辅助信息!E:I,3,FALSE)</f>
        <v>（商投建工达州中医药科技园-4工区-9号楼）达州市通川区达州中医药职业学院犀牛大道北段</v>
      </c>
      <c r="J3470" s="122" t="str">
        <f>VLOOKUP(B3470,辅助信息!E:I,4,FALSE)</f>
        <v>张扬</v>
      </c>
      <c r="K3470" s="122">
        <f>VLOOKUP(J3470,辅助信息!H:I,2,FALSE)</f>
        <v>18381904567</v>
      </c>
      <c r="L3470" s="124" t="str">
        <f>VLOOKUP(B3470,辅助信息!E:J,6,FALSE)</f>
        <v>控制炉批号！多了现场不收！,优先安排达钢,提前联系到场规格及数量</v>
      </c>
      <c r="M3470" s="93">
        <v>45918</v>
      </c>
      <c r="O3470" s="64">
        <f ca="1" t="shared" si="190"/>
        <v>0</v>
      </c>
      <c r="P3470" s="64">
        <f ca="1" t="shared" si="191"/>
        <v>53</v>
      </c>
      <c r="Q3470" s="29" t="str">
        <f>VLOOKUP(B3470,辅助信息!E:M,9,FALSE)</f>
        <v>ZTWM-CDGS-XS-2024-0134-商投建工达州中医药科技成果示范园项目</v>
      </c>
      <c r="R3470" s="29" t="str">
        <f>_xlfn._xlws.FILTER(辅助信息!D:D,辅助信息!E:E=B3470)</f>
        <v>商投建工达州中医药科技园</v>
      </c>
    </row>
    <row r="3471" hidden="1" spans="2:18">
      <c r="B3471" s="122" t="s">
        <v>163</v>
      </c>
      <c r="C3471" s="72">
        <v>45918</v>
      </c>
      <c r="D3471" s="122" t="str">
        <f>VLOOKUP(B3471,辅助信息!E:K,7,FALSE)</f>
        <v>JWDDCD2025052800131</v>
      </c>
      <c r="E3471" s="122" t="str">
        <f>VLOOKUP(F3471,辅助信息!A:B,2,FALSE)</f>
        <v>盘螺</v>
      </c>
      <c r="F3471" s="122" t="s">
        <v>40</v>
      </c>
      <c r="G3471" s="123">
        <v>12</v>
      </c>
      <c r="H3471" s="136" t="str">
        <f>IF(SUMIFS('[1]2025年已发货'!$E:$E,'[1]2025年已发货'!$F:$F,C3471,'[1]2025年已发货'!$C:$C,F3471,'[1]2025年已发货'!$G:$G,I3471,'[1]2025年已发货'!$H:$H,J3471)=0,"未发货",SUMIFS('[1]2025年已发货'!$E:$E,'[1]2025年已发货'!$F:$F,C3471,'[1]2025年已发货'!$C:$C,F3471,'[1]2025年已发货'!$G:$G,I3471,'[1]2025年已发货'!$H:$H,J3471))</f>
        <v>未发货</v>
      </c>
      <c r="I3471" s="122" t="str">
        <f>VLOOKUP(B3471,辅助信息!E:I,3,FALSE)</f>
        <v>（商投建工达州中医药科技园-4工区-9号楼）达州市通川区达州中医药职业学院犀牛大道北段</v>
      </c>
      <c r="J3471" s="122" t="str">
        <f>VLOOKUP(B3471,辅助信息!E:I,4,FALSE)</f>
        <v>张扬</v>
      </c>
      <c r="K3471" s="122">
        <f>VLOOKUP(J3471,辅助信息!H:I,2,FALSE)</f>
        <v>18381904567</v>
      </c>
      <c r="L3471" s="124" t="str">
        <f>VLOOKUP(B3471,辅助信息!E:J,6,FALSE)</f>
        <v>控制炉批号！多了现场不收！,优先安排达钢,提前联系到场规格及数量</v>
      </c>
      <c r="M3471" s="93">
        <v>45918</v>
      </c>
      <c r="O3471" s="64">
        <f ca="1" t="shared" si="190"/>
        <v>0</v>
      </c>
      <c r="P3471" s="64">
        <f ca="1" t="shared" si="191"/>
        <v>53</v>
      </c>
      <c r="Q3471" s="29" t="str">
        <f>VLOOKUP(B3471,辅助信息!E:M,9,FALSE)</f>
        <v>ZTWM-CDGS-XS-2024-0134-商投建工达州中医药科技成果示范园项目</v>
      </c>
      <c r="R3471" s="29" t="str">
        <f>_xlfn._xlws.FILTER(辅助信息!D:D,辅助信息!E:E=B3471)</f>
        <v>商投建工达州中医药科技园</v>
      </c>
    </row>
    <row r="3472" hidden="1" spans="2:18">
      <c r="B3472" s="122" t="s">
        <v>163</v>
      </c>
      <c r="C3472" s="72">
        <v>45918</v>
      </c>
      <c r="D3472" s="122" t="str">
        <f>VLOOKUP(B3472,辅助信息!E:K,7,FALSE)</f>
        <v>JWDDCD2025052800131</v>
      </c>
      <c r="E3472" s="122" t="str">
        <f>VLOOKUP(F3472,辅助信息!A:B,2,FALSE)</f>
        <v>盘螺</v>
      </c>
      <c r="F3472" s="122" t="s">
        <v>41</v>
      </c>
      <c r="G3472" s="123">
        <v>12</v>
      </c>
      <c r="H3472" s="136" t="str">
        <f>IF(SUMIFS('[1]2025年已发货'!$E:$E,'[1]2025年已发货'!$F:$F,C3472,'[1]2025年已发货'!$C:$C,F3472,'[1]2025年已发货'!$G:$G,I3472,'[1]2025年已发货'!$H:$H,J3472)=0,"未发货",SUMIFS('[1]2025年已发货'!$E:$E,'[1]2025年已发货'!$F:$F,C3472,'[1]2025年已发货'!$C:$C,F3472,'[1]2025年已发货'!$G:$G,I3472,'[1]2025年已发货'!$H:$H,J3472))</f>
        <v>未发货</v>
      </c>
      <c r="I3472" s="122" t="str">
        <f>VLOOKUP(B3472,辅助信息!E:I,3,FALSE)</f>
        <v>（商投建工达州中医药科技园-4工区-9号楼）达州市通川区达州中医药职业学院犀牛大道北段</v>
      </c>
      <c r="J3472" s="122" t="str">
        <f>VLOOKUP(B3472,辅助信息!E:I,4,FALSE)</f>
        <v>张扬</v>
      </c>
      <c r="K3472" s="122">
        <f>VLOOKUP(J3472,辅助信息!H:I,2,FALSE)</f>
        <v>18381904567</v>
      </c>
      <c r="L3472" s="124" t="str">
        <f>VLOOKUP(B3472,辅助信息!E:J,6,FALSE)</f>
        <v>控制炉批号！多了现场不收！,优先安排达钢,提前联系到场规格及数量</v>
      </c>
      <c r="M3472" s="93">
        <v>45918</v>
      </c>
      <c r="O3472" s="64">
        <f ca="1" t="shared" si="190"/>
        <v>0</v>
      </c>
      <c r="P3472" s="64">
        <f ca="1" t="shared" si="191"/>
        <v>53</v>
      </c>
      <c r="Q3472" s="29" t="str">
        <f>VLOOKUP(B3472,辅助信息!E:M,9,FALSE)</f>
        <v>ZTWM-CDGS-XS-2024-0134-商投建工达州中医药科技成果示范园项目</v>
      </c>
      <c r="R3472" s="29" t="str">
        <f>_xlfn._xlws.FILTER(辅助信息!D:D,辅助信息!E:E=B3472)</f>
        <v>商投建工达州中医药科技园</v>
      </c>
    </row>
    <row r="3473" hidden="1" spans="2:18">
      <c r="B3473" s="122" t="s">
        <v>163</v>
      </c>
      <c r="C3473" s="72">
        <v>45918</v>
      </c>
      <c r="D3473" s="122" t="str">
        <f>VLOOKUP(B3473,辅助信息!E:K,7,FALSE)</f>
        <v>JWDDCD2025052800131</v>
      </c>
      <c r="E3473" s="122" t="str">
        <f>VLOOKUP(F3473,辅助信息!A:B,2,FALSE)</f>
        <v>螺纹钢</v>
      </c>
      <c r="F3473" s="122" t="s">
        <v>33</v>
      </c>
      <c r="G3473" s="123">
        <v>6</v>
      </c>
      <c r="H3473" s="136" t="str">
        <f>IF(SUMIFS('[1]2025年已发货'!$E:$E,'[1]2025年已发货'!$F:$F,C3473,'[1]2025年已发货'!$C:$C,F3473,'[1]2025年已发货'!$G:$G,I3473,'[1]2025年已发货'!$H:$H,J3473)=0,"未发货",SUMIFS('[1]2025年已发货'!$E:$E,'[1]2025年已发货'!$F:$F,C3473,'[1]2025年已发货'!$C:$C,F3473,'[1]2025年已发货'!$G:$G,I3473,'[1]2025年已发货'!$H:$H,J3473))</f>
        <v>未发货</v>
      </c>
      <c r="I3473" s="122" t="str">
        <f>VLOOKUP(B3473,辅助信息!E:I,3,FALSE)</f>
        <v>（商投建工达州中医药科技园-4工区-9号楼）达州市通川区达州中医药职业学院犀牛大道北段</v>
      </c>
      <c r="J3473" s="122" t="str">
        <f>VLOOKUP(B3473,辅助信息!E:I,4,FALSE)</f>
        <v>张扬</v>
      </c>
      <c r="K3473" s="122">
        <f>VLOOKUP(J3473,辅助信息!H:I,2,FALSE)</f>
        <v>18381904567</v>
      </c>
      <c r="L3473" s="124" t="str">
        <f>VLOOKUP(B3473,辅助信息!E:J,6,FALSE)</f>
        <v>控制炉批号！多了现场不收！,优先安排达钢,提前联系到场规格及数量</v>
      </c>
      <c r="M3473" s="93">
        <v>45918</v>
      </c>
      <c r="O3473" s="64">
        <f ca="1" t="shared" si="190"/>
        <v>0</v>
      </c>
      <c r="P3473" s="64">
        <f ca="1" t="shared" si="191"/>
        <v>53</v>
      </c>
      <c r="Q3473" s="29" t="str">
        <f>VLOOKUP(B3473,辅助信息!E:M,9,FALSE)</f>
        <v>ZTWM-CDGS-XS-2024-0134-商投建工达州中医药科技成果示范园项目</v>
      </c>
      <c r="R3473" s="29" t="str">
        <f>_xlfn._xlws.FILTER(辅助信息!D:D,辅助信息!E:E=B3473)</f>
        <v>商投建工达州中医药科技园</v>
      </c>
    </row>
    <row r="3474" hidden="1" spans="2:18">
      <c r="B3474" s="122" t="s">
        <v>163</v>
      </c>
      <c r="C3474" s="72">
        <v>45918</v>
      </c>
      <c r="D3474" s="122" t="str">
        <f>VLOOKUP(B3474,辅助信息!E:K,7,FALSE)</f>
        <v>JWDDCD2025052800131</v>
      </c>
      <c r="E3474" s="122" t="str">
        <f>VLOOKUP(F3474,辅助信息!A:B,2,FALSE)</f>
        <v>螺纹钢</v>
      </c>
      <c r="F3474" s="122" t="s">
        <v>66</v>
      </c>
      <c r="G3474" s="123">
        <v>18</v>
      </c>
      <c r="H3474" s="136" t="str">
        <f>IF(SUMIFS('[1]2025年已发货'!$E:$E,'[1]2025年已发货'!$F:$F,C3474,'[1]2025年已发货'!$C:$C,F3474,'[1]2025年已发货'!$G:$G,I3474,'[1]2025年已发货'!$H:$H,J3474)=0,"未发货",SUMIFS('[1]2025年已发货'!$E:$E,'[1]2025年已发货'!$F:$F,C3474,'[1]2025年已发货'!$C:$C,F3474,'[1]2025年已发货'!$G:$G,I3474,'[1]2025年已发货'!$H:$H,J3474))</f>
        <v>未发货</v>
      </c>
      <c r="I3474" s="122" t="str">
        <f>VLOOKUP(B3474,辅助信息!E:I,3,FALSE)</f>
        <v>（商投建工达州中医药科技园-4工区-9号楼）达州市通川区达州中医药职业学院犀牛大道北段</v>
      </c>
      <c r="J3474" s="122" t="str">
        <f>VLOOKUP(B3474,辅助信息!E:I,4,FALSE)</f>
        <v>张扬</v>
      </c>
      <c r="K3474" s="122">
        <f>VLOOKUP(J3474,辅助信息!H:I,2,FALSE)</f>
        <v>18381904567</v>
      </c>
      <c r="L3474" s="124" t="str">
        <f>VLOOKUP(B3474,辅助信息!E:J,6,FALSE)</f>
        <v>控制炉批号！多了现场不收！,优先安排达钢,提前联系到场规格及数量</v>
      </c>
      <c r="M3474" s="93">
        <v>45918</v>
      </c>
      <c r="O3474" s="64">
        <f ca="1" t="shared" si="190"/>
        <v>0</v>
      </c>
      <c r="P3474" s="64">
        <f ca="1" t="shared" si="191"/>
        <v>53</v>
      </c>
      <c r="Q3474" s="29" t="str">
        <f>VLOOKUP(B3474,辅助信息!E:M,9,FALSE)</f>
        <v>ZTWM-CDGS-XS-2024-0134-商投建工达州中医药科技成果示范园项目</v>
      </c>
      <c r="R3474" s="29" t="str">
        <f>_xlfn._xlws.FILTER(辅助信息!D:D,辅助信息!E:E=B3474)</f>
        <v>商投建工达州中医药科技园</v>
      </c>
    </row>
    <row r="3475" hidden="1" spans="2:18">
      <c r="B3475" s="122" t="s">
        <v>163</v>
      </c>
      <c r="C3475" s="72">
        <v>45918</v>
      </c>
      <c r="D3475" s="122" t="str">
        <f>VLOOKUP(B3475,辅助信息!E:K,7,FALSE)</f>
        <v>JWDDCD2025052800131</v>
      </c>
      <c r="E3475" s="122" t="str">
        <f>VLOOKUP(F3475,辅助信息!A:B,2,FALSE)</f>
        <v>螺纹钢</v>
      </c>
      <c r="F3475" s="122" t="s">
        <v>58</v>
      </c>
      <c r="G3475" s="123">
        <v>15</v>
      </c>
      <c r="H3475" s="136" t="str">
        <f>IF(SUMIFS('[1]2025年已发货'!$E:$E,'[1]2025年已发货'!$F:$F,C3475,'[1]2025年已发货'!$C:$C,F3475,'[1]2025年已发货'!$G:$G,I3475,'[1]2025年已发货'!$H:$H,J3475)=0,"未发货",SUMIFS('[1]2025年已发货'!$E:$E,'[1]2025年已发货'!$F:$F,C3475,'[1]2025年已发货'!$C:$C,F3475,'[1]2025年已发货'!$G:$G,I3475,'[1]2025年已发货'!$H:$H,J3475))</f>
        <v>未发货</v>
      </c>
      <c r="I3475" s="122" t="str">
        <f>VLOOKUP(B3475,辅助信息!E:I,3,FALSE)</f>
        <v>（商投建工达州中医药科技园-4工区-9号楼）达州市通川区达州中医药职业学院犀牛大道北段</v>
      </c>
      <c r="J3475" s="122" t="str">
        <f>VLOOKUP(B3475,辅助信息!E:I,4,FALSE)</f>
        <v>张扬</v>
      </c>
      <c r="K3475" s="122">
        <f>VLOOKUP(J3475,辅助信息!H:I,2,FALSE)</f>
        <v>18381904567</v>
      </c>
      <c r="L3475" s="124" t="str">
        <f>VLOOKUP(B3475,辅助信息!E:J,6,FALSE)</f>
        <v>控制炉批号！多了现场不收！,优先安排达钢,提前联系到场规格及数量</v>
      </c>
      <c r="M3475" s="93">
        <v>45918</v>
      </c>
      <c r="O3475" s="64">
        <f ca="1" t="shared" si="190"/>
        <v>0</v>
      </c>
      <c r="P3475" s="64">
        <f ca="1" t="shared" si="191"/>
        <v>53</v>
      </c>
      <c r="Q3475" s="29" t="str">
        <f>VLOOKUP(B3475,辅助信息!E:M,9,FALSE)</f>
        <v>ZTWM-CDGS-XS-2024-0134-商投建工达州中医药科技成果示范园项目</v>
      </c>
      <c r="R3475" s="29" t="str">
        <f>_xlfn._xlws.FILTER(辅助信息!D:D,辅助信息!E:E=B3475)</f>
        <v>商投建工达州中医药科技园</v>
      </c>
    </row>
    <row r="3476" hidden="1" spans="2:18">
      <c r="B3476" s="40" t="s">
        <v>176</v>
      </c>
      <c r="C3476" s="72">
        <v>45918</v>
      </c>
      <c r="D3476" s="40" t="str">
        <f>VLOOKUP(B3476,辅助信息!E:K,7,FALSE)</f>
        <v>JWDDCD2025062200016</v>
      </c>
      <c r="E3476" s="40" t="str">
        <f>VLOOKUP(F3476,辅助信息!A:B,2,FALSE)</f>
        <v>盘螺</v>
      </c>
      <c r="F3476" s="40" t="s">
        <v>40</v>
      </c>
      <c r="G3476" s="36">
        <v>5</v>
      </c>
      <c r="H3476" s="136" t="str">
        <f>IF(SUMIFS('[1]2025年已发货'!$E:$E,'[1]2025年已发货'!$F:$F,C3476,'[1]2025年已发货'!$C:$C,F3476,'[1]2025年已发货'!$G:$G,I3476,'[1]2025年已发货'!$H:$H,J3476)=0,"未发货",SUMIFS('[1]2025年已发货'!$E:$E,'[1]2025年已发货'!$F:$F,C3476,'[1]2025年已发货'!$C:$C,F3476,'[1]2025年已发货'!$G:$G,I3476,'[1]2025年已发货'!$H:$H,J3476))</f>
        <v>未发货</v>
      </c>
      <c r="I3476" s="40" t="str">
        <f>VLOOKUP(B3476,辅助信息!E:I,3,FALSE)</f>
        <v>(武汉电气化局成达万高铁强电项目-渠县)四川省达州市渠县渠北镇雷家湾渠县北站旁</v>
      </c>
      <c r="J3476" s="40" t="str">
        <f>VLOOKUP(B3476,辅助信息!E:I,4,FALSE)</f>
        <v>刘频</v>
      </c>
      <c r="K3476" s="40">
        <f>VLOOKUP(J3476,辅助信息!H:I,2,FALSE)</f>
        <v>18779627939</v>
      </c>
      <c r="L3476" s="111" t="str">
        <f>VLOOKUP(B3476,辅助信息!E:J,6,FALSE)</f>
        <v>锈货不收！！下雨天钢筋没盖篷布不收！！，装货前联系收货人核实到场规格,没提前告知进场规格现场不给予接收</v>
      </c>
      <c r="O3476" s="64" t="str">
        <f ca="1" t="shared" si="190"/>
        <v/>
      </c>
      <c r="P3476" s="64" t="str">
        <f ca="1" t="shared" si="191"/>
        <v/>
      </c>
      <c r="Q3476" s="29" t="str">
        <f>VLOOKUP(B3476,辅助信息!E:M,9,FALSE)</f>
        <v>ZTWM-CDGS-XS-2025-0033-中铁武汉电气化局集团有限公司成达万高速铁路强电工程项目</v>
      </c>
      <c r="R3476" s="29" t="str">
        <f>_xlfn._xlws.FILTER(辅助信息!D:D,辅助信息!E:E=B3476)</f>
        <v>武汉电气化局成达万高铁强电项目</v>
      </c>
    </row>
    <row r="3477" hidden="1" spans="2:18">
      <c r="B3477" s="40" t="s">
        <v>176</v>
      </c>
      <c r="C3477" s="72">
        <v>45918</v>
      </c>
      <c r="D3477" s="40" t="str">
        <f>VLOOKUP(B3477,辅助信息!E:K,7,FALSE)</f>
        <v>JWDDCD2025062200016</v>
      </c>
      <c r="E3477" s="40" t="str">
        <f>VLOOKUP(F3477,辅助信息!A:B,2,FALSE)</f>
        <v>螺纹钢</v>
      </c>
      <c r="F3477" s="40" t="s">
        <v>30</v>
      </c>
      <c r="G3477" s="36">
        <v>9</v>
      </c>
      <c r="H3477" s="136" t="str">
        <f>IF(SUMIFS('[1]2025年已发货'!$E:$E,'[1]2025年已发货'!$F:$F,C3477,'[1]2025年已发货'!$C:$C,F3477,'[1]2025年已发货'!$G:$G,I3477,'[1]2025年已发货'!$H:$H,J3477)=0,"未发货",SUMIFS('[1]2025年已发货'!$E:$E,'[1]2025年已发货'!$F:$F,C3477,'[1]2025年已发货'!$C:$C,F3477,'[1]2025年已发货'!$G:$G,I3477,'[1]2025年已发货'!$H:$H,J3477))</f>
        <v>未发货</v>
      </c>
      <c r="I3477" s="40" t="str">
        <f>VLOOKUP(B3477,辅助信息!E:I,3,FALSE)</f>
        <v>(武汉电气化局成达万高铁强电项目-渠县)四川省达州市渠县渠北镇雷家湾渠县北站旁</v>
      </c>
      <c r="J3477" s="40" t="str">
        <f>VLOOKUP(B3477,辅助信息!E:I,4,FALSE)</f>
        <v>刘频</v>
      </c>
      <c r="K3477" s="40">
        <f>VLOOKUP(J3477,辅助信息!H:I,2,FALSE)</f>
        <v>18779627939</v>
      </c>
      <c r="L3477" s="111" t="str">
        <f>VLOOKUP(B3477,辅助信息!E:J,6,FALSE)</f>
        <v>锈货不收！！下雨天钢筋没盖篷布不收！！，装货前联系收货人核实到场规格,没提前告知进场规格现场不给予接收</v>
      </c>
      <c r="O3477" s="64" t="str">
        <f ca="1" t="shared" si="190"/>
        <v/>
      </c>
      <c r="P3477" s="64" t="str">
        <f ca="1" t="shared" si="191"/>
        <v/>
      </c>
      <c r="Q3477" s="29" t="str">
        <f>VLOOKUP(B3477,辅助信息!E:M,9,FALSE)</f>
        <v>ZTWM-CDGS-XS-2025-0033-中铁武汉电气化局集团有限公司成达万高速铁路强电工程项目</v>
      </c>
      <c r="R3477" s="29" t="str">
        <f>_xlfn._xlws.FILTER(辅助信息!D:D,辅助信息!E:E=B3477)</f>
        <v>武汉电气化局成达万高铁强电项目</v>
      </c>
    </row>
    <row r="3478" hidden="1" spans="2:18">
      <c r="B3478" s="40" t="s">
        <v>176</v>
      </c>
      <c r="C3478" s="72">
        <v>45918</v>
      </c>
      <c r="D3478" s="40" t="str">
        <f>VLOOKUP(B3478,辅助信息!E:K,7,FALSE)</f>
        <v>JWDDCD2025062200016</v>
      </c>
      <c r="E3478" s="40" t="str">
        <f>VLOOKUP(F3478,辅助信息!A:B,2,FALSE)</f>
        <v>螺纹钢</v>
      </c>
      <c r="F3478" s="40" t="s">
        <v>90</v>
      </c>
      <c r="G3478" s="36">
        <v>12</v>
      </c>
      <c r="H3478" s="136" t="str">
        <f>IF(SUMIFS('[1]2025年已发货'!$E:$E,'[1]2025年已发货'!$F:$F,C3478,'[1]2025年已发货'!$C:$C,F3478,'[1]2025年已发货'!$G:$G,I3478,'[1]2025年已发货'!$H:$H,J3478)=0,"未发货",SUMIFS('[1]2025年已发货'!$E:$E,'[1]2025年已发货'!$F:$F,C3478,'[1]2025年已发货'!$C:$C,F3478,'[1]2025年已发货'!$G:$G,I3478,'[1]2025年已发货'!$H:$H,J3478))</f>
        <v>未发货</v>
      </c>
      <c r="I3478" s="40" t="str">
        <f>VLOOKUP(B3478,辅助信息!E:I,3,FALSE)</f>
        <v>(武汉电气化局成达万高铁强电项目-渠县)四川省达州市渠县渠北镇雷家湾渠县北站旁</v>
      </c>
      <c r="J3478" s="40" t="str">
        <f>VLOOKUP(B3478,辅助信息!E:I,4,FALSE)</f>
        <v>刘频</v>
      </c>
      <c r="K3478" s="40">
        <f>VLOOKUP(J3478,辅助信息!H:I,2,FALSE)</f>
        <v>18779627939</v>
      </c>
      <c r="L3478" s="111" t="str">
        <f>VLOOKUP(B3478,辅助信息!E:J,6,FALSE)</f>
        <v>锈货不收！！下雨天钢筋没盖篷布不收！！，装货前联系收货人核实到场规格,没提前告知进场规格现场不给予接收</v>
      </c>
      <c r="O3478" s="64" t="str">
        <f ca="1" t="shared" si="190"/>
        <v/>
      </c>
      <c r="P3478" s="64" t="str">
        <f ca="1" t="shared" si="191"/>
        <v/>
      </c>
      <c r="Q3478" s="29" t="str">
        <f>VLOOKUP(B3478,辅助信息!E:M,9,FALSE)</f>
        <v>ZTWM-CDGS-XS-2025-0033-中铁武汉电气化局集团有限公司成达万高速铁路强电工程项目</v>
      </c>
      <c r="R3478" s="29" t="str">
        <f>_xlfn._xlws.FILTER(辅助信息!D:D,辅助信息!E:E=B3478)</f>
        <v>武汉电气化局成达万高铁强电项目</v>
      </c>
    </row>
    <row r="3479" hidden="1" spans="2:18">
      <c r="B3479" s="40" t="s">
        <v>176</v>
      </c>
      <c r="C3479" s="72">
        <v>45918</v>
      </c>
      <c r="D3479" s="40" t="str">
        <f>VLOOKUP(B3479,辅助信息!E:K,7,FALSE)</f>
        <v>JWDDCD2025062200016</v>
      </c>
      <c r="E3479" s="40" t="str">
        <f>VLOOKUP(F3479,辅助信息!A:B,2,FALSE)</f>
        <v>螺纹钢</v>
      </c>
      <c r="F3479" s="40" t="s">
        <v>133</v>
      </c>
      <c r="G3479" s="36">
        <v>9</v>
      </c>
      <c r="H3479" s="136" t="str">
        <f>IF(SUMIFS('[1]2025年已发货'!$E:$E,'[1]2025年已发货'!$F:$F,C3479,'[1]2025年已发货'!$C:$C,F3479,'[1]2025年已发货'!$G:$G,I3479,'[1]2025年已发货'!$H:$H,J3479)=0,"未发货",SUMIFS('[1]2025年已发货'!$E:$E,'[1]2025年已发货'!$F:$F,C3479,'[1]2025年已发货'!$C:$C,F3479,'[1]2025年已发货'!$G:$G,I3479,'[1]2025年已发货'!$H:$H,J3479))</f>
        <v>未发货</v>
      </c>
      <c r="I3479" s="40" t="str">
        <f>VLOOKUP(B3479,辅助信息!E:I,3,FALSE)</f>
        <v>(武汉电气化局成达万高铁强电项目-渠县)四川省达州市渠县渠北镇雷家湾渠县北站旁</v>
      </c>
      <c r="J3479" s="40" t="str">
        <f>VLOOKUP(B3479,辅助信息!E:I,4,FALSE)</f>
        <v>刘频</v>
      </c>
      <c r="K3479" s="40">
        <f>VLOOKUP(J3479,辅助信息!H:I,2,FALSE)</f>
        <v>18779627939</v>
      </c>
      <c r="L3479" s="111" t="str">
        <f>VLOOKUP(B3479,辅助信息!E:J,6,FALSE)</f>
        <v>锈货不收！！下雨天钢筋没盖篷布不收！！，装货前联系收货人核实到场规格,没提前告知进场规格现场不给予接收</v>
      </c>
      <c r="O3479" s="64" t="str">
        <f ca="1" t="shared" si="190"/>
        <v/>
      </c>
      <c r="P3479" s="64" t="str">
        <f ca="1" t="shared" si="191"/>
        <v/>
      </c>
      <c r="Q3479" s="29" t="str">
        <f>VLOOKUP(B3479,辅助信息!E:M,9,FALSE)</f>
        <v>ZTWM-CDGS-XS-2025-0033-中铁武汉电气化局集团有限公司成达万高速铁路强电工程项目</v>
      </c>
      <c r="R3479" s="29" t="str">
        <f>_xlfn._xlws.FILTER(辅助信息!D:D,辅助信息!E:E=B3479)</f>
        <v>武汉电气化局成达万高铁强电项目</v>
      </c>
    </row>
    <row r="3480" hidden="1" spans="2:18">
      <c r="B3480" s="40" t="s">
        <v>112</v>
      </c>
      <c r="C3480" s="72">
        <v>45918</v>
      </c>
      <c r="D3480" s="40" t="str">
        <f>VLOOKUP(B3480,辅助信息!E:K,7,FALSE)</f>
        <v>JWDDCD2025052800131</v>
      </c>
      <c r="E3480" s="40" t="str">
        <f>VLOOKUP(F3480,辅助信息!A:B,2,FALSE)</f>
        <v>盘螺</v>
      </c>
      <c r="F3480" s="122" t="s">
        <v>40</v>
      </c>
      <c r="G3480" s="36">
        <v>35</v>
      </c>
      <c r="H3480" s="136" t="str">
        <f>IF(SUMIFS('[1]2025年已发货'!$E:$E,'[1]2025年已发货'!$F:$F,C3480,'[1]2025年已发货'!$C:$C,F3480,'[1]2025年已发货'!$G:$G,I3480,'[1]2025年已发货'!$H:$H,J3480)=0,"未发货",SUMIFS('[1]2025年已发货'!$E:$E,'[1]2025年已发货'!$F:$F,C3480,'[1]2025年已发货'!$C:$C,F3480,'[1]2025年已发货'!$G:$G,I3480,'[1]2025年已发货'!$H:$H,J3480))</f>
        <v>未发货</v>
      </c>
      <c r="I3480" s="40" t="str">
        <f>VLOOKUP(B3480,辅助信息!E:I,3,FALSE)</f>
        <v>（商投建工达州中医药科技园-4工区-10号楼）达州市通川区达州中医药职业学院犀牛大道北段</v>
      </c>
      <c r="J3480" s="40" t="str">
        <f>VLOOKUP(B3480,辅助信息!E:I,4,FALSE)</f>
        <v>张扬</v>
      </c>
      <c r="K3480" s="40">
        <f>VLOOKUP(J3480,辅助信息!H:I,2,FALSE)</f>
        <v>18381904567</v>
      </c>
      <c r="L3480" s="111" t="str">
        <f>VLOOKUP(B3480,辅助信息!E:J,6,FALSE)</f>
        <v>控制炉批号！多了现场不收！,优先安排达钢,提前联系到场规格及数量</v>
      </c>
      <c r="M3480" s="93">
        <v>45919</v>
      </c>
      <c r="O3480" s="64">
        <f ca="1" t="shared" si="190"/>
        <v>0</v>
      </c>
      <c r="P3480" s="64">
        <f ca="1" t="shared" si="191"/>
        <v>52</v>
      </c>
      <c r="Q3480" s="29" t="str">
        <f>VLOOKUP(B3480,辅助信息!E:M,9,FALSE)</f>
        <v>ZTWM-CDGS-XS-2024-0134-商投建工达州中医药科技成果示范园项目</v>
      </c>
      <c r="R3480" s="29" t="str">
        <f>_xlfn._xlws.FILTER(辅助信息!D:D,辅助信息!E:E=B3480)</f>
        <v>商投建工达州中医药科技园</v>
      </c>
    </row>
    <row r="3481" hidden="1" spans="2:18">
      <c r="B3481" s="40" t="s">
        <v>112</v>
      </c>
      <c r="C3481" s="72">
        <v>45918</v>
      </c>
      <c r="D3481" s="40" t="str">
        <f>VLOOKUP(B3481,辅助信息!E:K,7,FALSE)</f>
        <v>JWDDCD2025052800131</v>
      </c>
      <c r="E3481" s="40" t="str">
        <f>VLOOKUP(F3481,辅助信息!A:B,2,FALSE)</f>
        <v>盘螺</v>
      </c>
      <c r="F3481" s="40" t="s">
        <v>41</v>
      </c>
      <c r="G3481" s="36">
        <v>12.5</v>
      </c>
      <c r="H3481" s="136" t="str">
        <f>IF(SUMIFS('[1]2025年已发货'!$E:$E,'[1]2025年已发货'!$F:$F,C3481,'[1]2025年已发货'!$C:$C,F3481,'[1]2025年已发货'!$G:$G,I3481,'[1]2025年已发货'!$H:$H,J3481)=0,"未发货",SUMIFS('[1]2025年已发货'!$E:$E,'[1]2025年已发货'!$F:$F,C3481,'[1]2025年已发货'!$C:$C,F3481,'[1]2025年已发货'!$G:$G,I3481,'[1]2025年已发货'!$H:$H,J3481))</f>
        <v>未发货</v>
      </c>
      <c r="I3481" s="40" t="str">
        <f>VLOOKUP(B3481,辅助信息!E:I,3,FALSE)</f>
        <v>（商投建工达州中医药科技园-4工区-10号楼）达州市通川区达州中医药职业学院犀牛大道北段</v>
      </c>
      <c r="J3481" s="40" t="str">
        <f>VLOOKUP(B3481,辅助信息!E:I,4,FALSE)</f>
        <v>张扬</v>
      </c>
      <c r="K3481" s="40">
        <f>VLOOKUP(J3481,辅助信息!H:I,2,FALSE)</f>
        <v>18381904567</v>
      </c>
      <c r="L3481" s="111" t="str">
        <f>VLOOKUP(B3481,辅助信息!E:J,6,FALSE)</f>
        <v>控制炉批号！多了现场不收！,优先安排达钢,提前联系到场规格及数量</v>
      </c>
      <c r="M3481" s="93">
        <v>45919</v>
      </c>
      <c r="O3481" s="64">
        <f ca="1" t="shared" si="190"/>
        <v>0</v>
      </c>
      <c r="P3481" s="64">
        <f ca="1" t="shared" si="191"/>
        <v>52</v>
      </c>
      <c r="Q3481" s="29" t="str">
        <f>VLOOKUP(B3481,辅助信息!E:M,9,FALSE)</f>
        <v>ZTWM-CDGS-XS-2024-0134-商投建工达州中医药科技成果示范园项目</v>
      </c>
      <c r="R3481" s="29" t="str">
        <f>_xlfn._xlws.FILTER(辅助信息!D:D,辅助信息!E:E=B3481)</f>
        <v>商投建工达州中医药科技园</v>
      </c>
    </row>
    <row r="3482" hidden="1" spans="2:18">
      <c r="B3482" s="40" t="s">
        <v>194</v>
      </c>
      <c r="C3482" s="72">
        <v>45918</v>
      </c>
      <c r="D3482" s="40" t="str">
        <f>VLOOKUP(B3482,辅助信息!E:K,7,FALSE)</f>
        <v>JWDD2025071500089</v>
      </c>
      <c r="E3482" s="40" t="str">
        <f>VLOOKUP(F3482,辅助信息!A:B,2,FALSE)</f>
        <v>盘螺</v>
      </c>
      <c r="F3482" s="40" t="s">
        <v>40</v>
      </c>
      <c r="G3482" s="36">
        <v>10</v>
      </c>
      <c r="H3482" s="136">
        <f>IF(SUMIFS('[1]2025年已发货'!$E:$E,'[1]2025年已发货'!$F:$F,C3482,'[1]2025年已发货'!$C:$C,F3482,'[1]2025年已发货'!$G:$G,I3482,'[1]2025年已发货'!$H:$H,J3482)=0,"未发货",SUMIFS('[1]2025年已发货'!$E:$E,'[1]2025年已发货'!$F:$F,C3482,'[1]2025年已发货'!$C:$C,F3482,'[1]2025年已发货'!$G:$G,I3482,'[1]2025年已发货'!$H:$H,J3482))</f>
        <v>10</v>
      </c>
      <c r="I3482" s="40" t="str">
        <f>VLOOKUP(B3482,辅助信息!E:I,3,FALSE)</f>
        <v>(宜宾兴港三江新区长江工业园保障性租赁住房建设项目-土建)四川省宜宾市翠屏区永善路南段宜宾市三江新区长江工业园区</v>
      </c>
      <c r="J3482" s="40" t="str">
        <f>VLOOKUP(B3482,辅助信息!E:I,4,FALSE)</f>
        <v>赵元虎</v>
      </c>
      <c r="K3482" s="40">
        <f>VLOOKUP(J3482,辅助信息!H:I,2,FALSE)</f>
        <v>13684167136</v>
      </c>
      <c r="L3482" s="111" t="str">
        <f>VLOOKUP(B3482,辅助信息!E:J,6,FALSE)</f>
        <v>现场要求调度统一联系指定收货人，不单独发司机位置。锈货不收，装货前联系收货人核实到场规格,没提前告知进场规格现场不给予接收</v>
      </c>
      <c r="M3482" s="93">
        <v>45918</v>
      </c>
      <c r="O3482" s="64">
        <f ca="1" t="shared" si="190"/>
        <v>0</v>
      </c>
      <c r="P3482" s="64">
        <f ca="1" t="shared" si="191"/>
        <v>53</v>
      </c>
      <c r="Q3482" s="29" t="str">
        <f>VLOOKUP(B3482,辅助信息!E:M,9,FALSE)</f>
        <v>ZTWM-CDYXGS-XS-2025-0014-宜宾兴港建材-三江新区长江工业园片区保障性租赁住房建设项目</v>
      </c>
      <c r="R3482" s="29" t="str">
        <f>_xlfn._xlws.FILTER(辅助信息!D:D,辅助信息!E:E=B3482)</f>
        <v>宜宾兴港三江新区长江工业园建设项目</v>
      </c>
    </row>
    <row r="3483" hidden="1" spans="2:18">
      <c r="B3483" s="40" t="s">
        <v>194</v>
      </c>
      <c r="C3483" s="72">
        <v>45918</v>
      </c>
      <c r="D3483" s="40" t="str">
        <f>VLOOKUP(B3483,辅助信息!E:K,7,FALSE)</f>
        <v>JWDD2025071500089</v>
      </c>
      <c r="E3483" s="40" t="str">
        <f>VLOOKUP(F3483,辅助信息!A:B,2,FALSE)</f>
        <v>盘螺</v>
      </c>
      <c r="F3483" s="40" t="s">
        <v>41</v>
      </c>
      <c r="G3483" s="36">
        <v>10</v>
      </c>
      <c r="H3483" s="136">
        <f>IF(SUMIFS('[1]2025年已发货'!$E:$E,'[1]2025年已发货'!$F:$F,C3483,'[1]2025年已发货'!$C:$C,F3483,'[1]2025年已发货'!$G:$G,I3483,'[1]2025年已发货'!$H:$H,J3483)=0,"未发货",SUMIFS('[1]2025年已发货'!$E:$E,'[1]2025年已发货'!$F:$F,C3483,'[1]2025年已发货'!$C:$C,F3483,'[1]2025年已发货'!$G:$G,I3483,'[1]2025年已发货'!$H:$H,J3483))</f>
        <v>10</v>
      </c>
      <c r="I3483" s="40" t="str">
        <f>VLOOKUP(B3483,辅助信息!E:I,3,FALSE)</f>
        <v>(宜宾兴港三江新区长江工业园保障性租赁住房建设项目-土建)四川省宜宾市翠屏区永善路南段宜宾市三江新区长江工业园区</v>
      </c>
      <c r="J3483" s="40" t="str">
        <f>VLOOKUP(B3483,辅助信息!E:I,4,FALSE)</f>
        <v>赵元虎</v>
      </c>
      <c r="K3483" s="40">
        <f>VLOOKUP(J3483,辅助信息!H:I,2,FALSE)</f>
        <v>13684167136</v>
      </c>
      <c r="L3483" s="111" t="str">
        <f>VLOOKUP(B3483,辅助信息!E:J,6,FALSE)</f>
        <v>现场要求调度统一联系指定收货人，不单独发司机位置。锈货不收，装货前联系收货人核实到场规格,没提前告知进场规格现场不给予接收</v>
      </c>
      <c r="M3483" s="93">
        <v>45918</v>
      </c>
      <c r="O3483" s="64">
        <f ca="1" t="shared" si="190"/>
        <v>0</v>
      </c>
      <c r="P3483" s="64">
        <f ca="1" t="shared" si="191"/>
        <v>53</v>
      </c>
      <c r="Q3483" s="29" t="str">
        <f>VLOOKUP(B3483,辅助信息!E:M,9,FALSE)</f>
        <v>ZTWM-CDYXGS-XS-2025-0014-宜宾兴港建材-三江新区长江工业园片区保障性租赁住房建设项目</v>
      </c>
      <c r="R3483" s="29" t="str">
        <f>_xlfn._xlws.FILTER(辅助信息!D:D,辅助信息!E:E=B3483)</f>
        <v>宜宾兴港三江新区长江工业园建设项目</v>
      </c>
    </row>
    <row r="3484" hidden="1" spans="2:18">
      <c r="B3484" s="40" t="s">
        <v>194</v>
      </c>
      <c r="C3484" s="72">
        <v>45918</v>
      </c>
      <c r="D3484" s="40" t="str">
        <f>VLOOKUP(B3484,辅助信息!E:K,7,FALSE)</f>
        <v>JWDD2025071500089</v>
      </c>
      <c r="E3484" s="40" t="str">
        <f>VLOOKUP(F3484,辅助信息!A:B,2,FALSE)</f>
        <v>盘螺</v>
      </c>
      <c r="F3484" s="40" t="s">
        <v>26</v>
      </c>
      <c r="G3484" s="36">
        <v>10</v>
      </c>
      <c r="H3484" s="136">
        <f>IF(SUMIFS('[1]2025年已发货'!$E:$E,'[1]2025年已发货'!$F:$F,C3484,'[1]2025年已发货'!$C:$C,F3484,'[1]2025年已发货'!$G:$G,I3484,'[1]2025年已发货'!$H:$H,J3484)=0,"未发货",SUMIFS('[1]2025年已发货'!$E:$E,'[1]2025年已发货'!$F:$F,C3484,'[1]2025年已发货'!$C:$C,F3484,'[1]2025年已发货'!$G:$G,I3484,'[1]2025年已发货'!$H:$H,J3484))</f>
        <v>10</v>
      </c>
      <c r="I3484" s="40" t="str">
        <f>VLOOKUP(B3484,辅助信息!E:I,3,FALSE)</f>
        <v>(宜宾兴港三江新区长江工业园保障性租赁住房建设项目-土建)四川省宜宾市翠屏区永善路南段宜宾市三江新区长江工业园区</v>
      </c>
      <c r="J3484" s="40" t="str">
        <f>VLOOKUP(B3484,辅助信息!E:I,4,FALSE)</f>
        <v>赵元虎</v>
      </c>
      <c r="K3484" s="40">
        <f>VLOOKUP(J3484,辅助信息!H:I,2,FALSE)</f>
        <v>13684167136</v>
      </c>
      <c r="L3484" s="111" t="str">
        <f>VLOOKUP(B3484,辅助信息!E:J,6,FALSE)</f>
        <v>现场要求调度统一联系指定收货人，不单独发司机位置。锈货不收，装货前联系收货人核实到场规格,没提前告知进场规格现场不给予接收</v>
      </c>
      <c r="M3484" s="93">
        <v>45918</v>
      </c>
      <c r="O3484" s="64">
        <f ca="1" t="shared" si="190"/>
        <v>0</v>
      </c>
      <c r="P3484" s="64">
        <f ca="1" t="shared" si="191"/>
        <v>53</v>
      </c>
      <c r="Q3484" s="29" t="str">
        <f>VLOOKUP(B3484,辅助信息!E:M,9,FALSE)</f>
        <v>ZTWM-CDYXGS-XS-2025-0014-宜宾兴港建材-三江新区长江工业园片区保障性租赁住房建设项目</v>
      </c>
      <c r="R3484" s="29" t="str">
        <f>_xlfn._xlws.FILTER(辅助信息!D:D,辅助信息!E:E=B3484)</f>
        <v>宜宾兴港三江新区长江工业园建设项目</v>
      </c>
    </row>
    <row r="3485" hidden="1" spans="2:18">
      <c r="B3485" s="40" t="s">
        <v>194</v>
      </c>
      <c r="C3485" s="72">
        <v>45918</v>
      </c>
      <c r="D3485" s="40" t="str">
        <f>VLOOKUP(B3485,辅助信息!E:K,7,FALSE)</f>
        <v>JWDD2025071500089</v>
      </c>
      <c r="E3485" s="40" t="str">
        <f>VLOOKUP(F3485,辅助信息!A:B,2,FALSE)</f>
        <v>螺纹钢</v>
      </c>
      <c r="F3485" s="40" t="s">
        <v>19</v>
      </c>
      <c r="G3485" s="36">
        <v>10</v>
      </c>
      <c r="H3485" s="136">
        <f>IF(SUMIFS('[1]2025年已发货'!$E:$E,'[1]2025年已发货'!$F:$F,C3485,'[1]2025年已发货'!$C:$C,F3485,'[1]2025年已发货'!$G:$G,I3485,'[1]2025年已发货'!$H:$H,J3485)=0,"未发货",SUMIFS('[1]2025年已发货'!$E:$E,'[1]2025年已发货'!$F:$F,C3485,'[1]2025年已发货'!$C:$C,F3485,'[1]2025年已发货'!$G:$G,I3485,'[1]2025年已发货'!$H:$H,J3485))</f>
        <v>10</v>
      </c>
      <c r="I3485" s="40" t="str">
        <f>VLOOKUP(B3485,辅助信息!E:I,3,FALSE)</f>
        <v>(宜宾兴港三江新区长江工业园保障性租赁住房建设项目-土建)四川省宜宾市翠屏区永善路南段宜宾市三江新区长江工业园区</v>
      </c>
      <c r="J3485" s="40" t="str">
        <f>VLOOKUP(B3485,辅助信息!E:I,4,FALSE)</f>
        <v>赵元虎</v>
      </c>
      <c r="K3485" s="40">
        <f>VLOOKUP(J3485,辅助信息!H:I,2,FALSE)</f>
        <v>13684167136</v>
      </c>
      <c r="L3485" s="111" t="str">
        <f>VLOOKUP(B3485,辅助信息!E:J,6,FALSE)</f>
        <v>现场要求调度统一联系指定收货人，不单独发司机位置。锈货不收，装货前联系收货人核实到场规格,没提前告知进场规格现场不给予接收</v>
      </c>
      <c r="M3485" s="93">
        <v>45918</v>
      </c>
      <c r="O3485" s="64">
        <f ca="1" t="shared" si="190"/>
        <v>0</v>
      </c>
      <c r="P3485" s="64">
        <f ca="1" t="shared" si="191"/>
        <v>53</v>
      </c>
      <c r="Q3485" s="29" t="str">
        <f>VLOOKUP(B3485,辅助信息!E:M,9,FALSE)</f>
        <v>ZTWM-CDYXGS-XS-2025-0014-宜宾兴港建材-三江新区长江工业园片区保障性租赁住房建设项目</v>
      </c>
      <c r="R3485" s="29" t="str">
        <f>_xlfn._xlws.FILTER(辅助信息!D:D,辅助信息!E:E=B3485)</f>
        <v>宜宾兴港三江新区长江工业园建设项目</v>
      </c>
    </row>
    <row r="3486" hidden="1" spans="2:18">
      <c r="B3486" s="40" t="s">
        <v>194</v>
      </c>
      <c r="C3486" s="72">
        <v>45918</v>
      </c>
      <c r="D3486" s="40" t="str">
        <f>VLOOKUP(B3486,辅助信息!E:K,7,FALSE)</f>
        <v>JWDD2025071500089</v>
      </c>
      <c r="E3486" s="40" t="str">
        <f>VLOOKUP(F3486,辅助信息!A:B,2,FALSE)</f>
        <v>螺纹钢</v>
      </c>
      <c r="F3486" s="40" t="s">
        <v>33</v>
      </c>
      <c r="G3486" s="36">
        <v>10</v>
      </c>
      <c r="H3486" s="136">
        <f>IF(SUMIFS('[1]2025年已发货'!$E:$E,'[1]2025年已发货'!$F:$F,C3486,'[1]2025年已发货'!$C:$C,F3486,'[1]2025年已发货'!$G:$G,I3486,'[1]2025年已发货'!$H:$H,J3486)=0,"未发货",SUMIFS('[1]2025年已发货'!$E:$E,'[1]2025年已发货'!$F:$F,C3486,'[1]2025年已发货'!$C:$C,F3486,'[1]2025年已发货'!$G:$G,I3486,'[1]2025年已发货'!$H:$H,J3486))</f>
        <v>10</v>
      </c>
      <c r="I3486" s="40" t="str">
        <f>VLOOKUP(B3486,辅助信息!E:I,3,FALSE)</f>
        <v>(宜宾兴港三江新区长江工业园保障性租赁住房建设项目-土建)四川省宜宾市翠屏区永善路南段宜宾市三江新区长江工业园区</v>
      </c>
      <c r="J3486" s="40" t="str">
        <f>VLOOKUP(B3486,辅助信息!E:I,4,FALSE)</f>
        <v>赵元虎</v>
      </c>
      <c r="K3486" s="40">
        <f>VLOOKUP(J3486,辅助信息!H:I,2,FALSE)</f>
        <v>13684167136</v>
      </c>
      <c r="L3486" s="111" t="str">
        <f>VLOOKUP(B3486,辅助信息!E:J,6,FALSE)</f>
        <v>现场要求调度统一联系指定收货人，不单独发司机位置。锈货不收，装货前联系收货人核实到场规格,没提前告知进场规格现场不给予接收</v>
      </c>
      <c r="M3486" s="93">
        <v>45918</v>
      </c>
      <c r="O3486" s="64">
        <f ca="1" t="shared" si="190"/>
        <v>0</v>
      </c>
      <c r="P3486" s="64">
        <f ca="1" t="shared" si="191"/>
        <v>53</v>
      </c>
      <c r="Q3486" s="29" t="str">
        <f>VLOOKUP(B3486,辅助信息!E:M,9,FALSE)</f>
        <v>ZTWM-CDYXGS-XS-2025-0014-宜宾兴港建材-三江新区长江工业园片区保障性租赁住房建设项目</v>
      </c>
      <c r="R3486" s="29" t="str">
        <f>_xlfn._xlws.FILTER(辅助信息!D:D,辅助信息!E:E=B3486)</f>
        <v>宜宾兴港三江新区长江工业园建设项目</v>
      </c>
    </row>
    <row r="3487" hidden="1" spans="2:18">
      <c r="B3487" s="40" t="s">
        <v>194</v>
      </c>
      <c r="C3487" s="72">
        <v>45918</v>
      </c>
      <c r="D3487" s="40" t="str">
        <f>VLOOKUP(B3487,辅助信息!E:K,7,FALSE)</f>
        <v>JWDD2025071500089</v>
      </c>
      <c r="E3487" s="40" t="str">
        <f>VLOOKUP(F3487,辅助信息!A:B,2,FALSE)</f>
        <v>螺纹钢</v>
      </c>
      <c r="F3487" s="40" t="s">
        <v>28</v>
      </c>
      <c r="G3487" s="36">
        <v>20</v>
      </c>
      <c r="H3487" s="136">
        <f>IF(SUMIFS('[1]2025年已发货'!$E:$E,'[1]2025年已发货'!$F:$F,C3487,'[1]2025年已发货'!$C:$C,F3487,'[1]2025年已发货'!$G:$G,I3487,'[1]2025年已发货'!$H:$H,J3487)=0,"未发货",SUMIFS('[1]2025年已发货'!$E:$E,'[1]2025年已发货'!$F:$F,C3487,'[1]2025年已发货'!$C:$C,F3487,'[1]2025年已发货'!$G:$G,I3487,'[1]2025年已发货'!$H:$H,J3487))</f>
        <v>20</v>
      </c>
      <c r="I3487" s="40" t="str">
        <f>VLOOKUP(B3487,辅助信息!E:I,3,FALSE)</f>
        <v>(宜宾兴港三江新区长江工业园保障性租赁住房建设项目-土建)四川省宜宾市翠屏区永善路南段宜宾市三江新区长江工业园区</v>
      </c>
      <c r="J3487" s="40" t="str">
        <f>VLOOKUP(B3487,辅助信息!E:I,4,FALSE)</f>
        <v>赵元虎</v>
      </c>
      <c r="K3487" s="40">
        <f>VLOOKUP(J3487,辅助信息!H:I,2,FALSE)</f>
        <v>13684167136</v>
      </c>
      <c r="L3487" s="111" t="str">
        <f>VLOOKUP(B3487,辅助信息!E:J,6,FALSE)</f>
        <v>现场要求调度统一联系指定收货人，不单独发司机位置。锈货不收，装货前联系收货人核实到场规格,没提前告知进场规格现场不给予接收</v>
      </c>
      <c r="M3487" s="93">
        <v>45918</v>
      </c>
      <c r="O3487" s="64">
        <f ca="1" t="shared" si="190"/>
        <v>0</v>
      </c>
      <c r="P3487" s="64">
        <f ca="1" t="shared" si="191"/>
        <v>53</v>
      </c>
      <c r="Q3487" s="29" t="str">
        <f>VLOOKUP(B3487,辅助信息!E:M,9,FALSE)</f>
        <v>ZTWM-CDYXGS-XS-2025-0014-宜宾兴港建材-三江新区长江工业园片区保障性租赁住房建设项目</v>
      </c>
      <c r="R3487" s="29" t="str">
        <f>_xlfn._xlws.FILTER(辅助信息!D:D,辅助信息!E:E=B3487)</f>
        <v>宜宾兴港三江新区长江工业园建设项目</v>
      </c>
    </row>
    <row r="3488" hidden="1" spans="2:18">
      <c r="B3488" s="122" t="s">
        <v>163</v>
      </c>
      <c r="C3488" s="72">
        <v>45918</v>
      </c>
      <c r="D3488" s="40" t="str">
        <f>VLOOKUP(B3488,辅助信息!E:K,7,FALSE)</f>
        <v>JWDDCD2025052800131</v>
      </c>
      <c r="E3488" s="40" t="str">
        <f>VLOOKUP(F3488,辅助信息!A:B,2,FALSE)</f>
        <v>螺纹钢</v>
      </c>
      <c r="F3488" s="122" t="s">
        <v>21</v>
      </c>
      <c r="G3488" s="36">
        <v>35</v>
      </c>
      <c r="H3488" s="136" t="str">
        <f>IF(SUMIFS('[1]2025年已发货'!$E:$E,'[1]2025年已发货'!$F:$F,C3488,'[1]2025年已发货'!$C:$C,F3488,'[1]2025年已发货'!$G:$G,I3488,'[1]2025年已发货'!$H:$H,J3488)=0,"未发货",SUMIFS('[1]2025年已发货'!$E:$E,'[1]2025年已发货'!$F:$F,C3488,'[1]2025年已发货'!$C:$C,F3488,'[1]2025年已发货'!$G:$G,I3488,'[1]2025年已发货'!$H:$H,J3488))</f>
        <v>未发货</v>
      </c>
      <c r="I3488" s="40" t="str">
        <f>VLOOKUP(B3488,辅助信息!E:I,3,FALSE)</f>
        <v>（商投建工达州中医药科技园-4工区-9号楼）达州市通川区达州中医药职业学院犀牛大道北段</v>
      </c>
      <c r="J3488" s="40" t="str">
        <f>VLOOKUP(B3488,辅助信息!E:I,4,FALSE)</f>
        <v>张扬</v>
      </c>
      <c r="K3488" s="40">
        <f>VLOOKUP(J3488,辅助信息!H:I,2,FALSE)</f>
        <v>18381904567</v>
      </c>
      <c r="L3488" s="111" t="str">
        <f>VLOOKUP(B3488,辅助信息!E:J,6,FALSE)</f>
        <v>控制炉批号！多了现场不收！,优先安排达钢,提前联系到场规格及数量</v>
      </c>
      <c r="M3488" s="93">
        <v>45919</v>
      </c>
      <c r="O3488" s="64">
        <f ca="1" t="shared" ref="O3488:O3551" si="192">IF(OR(M3488="",N3488&lt;&gt;""),"",MAX(M3488-TODAY(),0))</f>
        <v>0</v>
      </c>
      <c r="P3488" s="64">
        <f ca="1" t="shared" ref="P3488:P3551" si="193">IF(M3488="","",IF(N3488&lt;&gt;"",MAX(N3488-M3488,0),IF(TODAY()&gt;M3488,TODAY()-M3488,0)))</f>
        <v>52</v>
      </c>
      <c r="Q3488" s="29" t="str">
        <f>VLOOKUP(B3488,辅助信息!E:M,9,FALSE)</f>
        <v>ZTWM-CDGS-XS-2024-0134-商投建工达州中医药科技成果示范园项目</v>
      </c>
      <c r="R3488" s="29" t="str">
        <f>_xlfn._xlws.FILTER(辅助信息!D:D,辅助信息!E:E=B3488)</f>
        <v>商投建工达州中医药科技园</v>
      </c>
    </row>
    <row r="3489" hidden="1" spans="2:18">
      <c r="B3489" s="40" t="s">
        <v>167</v>
      </c>
      <c r="C3489" s="72">
        <v>45918</v>
      </c>
      <c r="D3489" s="40" t="str">
        <f>VLOOKUP(B3489,辅助信息!E:K,7,FALSE)</f>
        <v>JWDDCD2025102100473</v>
      </c>
      <c r="E3489" s="40" t="str">
        <f>VLOOKUP(F3489,辅助信息!A:B,2,FALSE)</f>
        <v>盘螺</v>
      </c>
      <c r="F3489" s="40" t="s">
        <v>49</v>
      </c>
      <c r="G3489" s="36">
        <v>5</v>
      </c>
      <c r="H3489" s="136">
        <f>IF(SUMIFS('[1]2025年已发货'!$E:$E,'[1]2025年已发货'!$F:$F,C3489,'[1]2025年已发货'!$C:$C,F3489,'[1]2025年已发货'!$G:$G,I3489,'[1]2025年已发货'!$H:$H,J3489)=0,"未发货",SUMIFS('[1]2025年已发货'!$E:$E,'[1]2025年已发货'!$F:$F,C3489,'[1]2025年已发货'!$C:$C,F3489,'[1]2025年已发货'!$G:$G,I3489,'[1]2025年已发货'!$H:$H,J3489))</f>
        <v>5</v>
      </c>
      <c r="I3489" s="40" t="str">
        <f>VLOOKUP(B3489,辅助信息!E:I,3,FALSE)</f>
        <v>(五冶建设扩建艺体中学二期工程)四川省成都市双流区光荣路成都艺体中学南200米</v>
      </c>
      <c r="J3489" s="40" t="str">
        <f>VLOOKUP(B3489,辅助信息!E:I,4,FALSE)</f>
        <v>谢序强</v>
      </c>
      <c r="K3489" s="40">
        <f>VLOOKUP(J3489,辅助信息!H:I,2,FALSE)</f>
        <v>13458588232</v>
      </c>
      <c r="L3489" s="111" t="str">
        <f>VLOOKUP(B3489,辅助信息!E:J,6,FALSE)</f>
        <v>联系实际收货人（谢序强13458588232）五冶建设送货单,一式6份材质书,锈货不收，项目名称：扩建艺体中学二期工程，装货前联系收货人核实到场规格,没提前告知进场规格现场不给予接收</v>
      </c>
      <c r="M3489" s="93">
        <v>45921</v>
      </c>
      <c r="O3489" s="64">
        <f ca="1" t="shared" si="192"/>
        <v>0</v>
      </c>
      <c r="P3489" s="64">
        <f ca="1" t="shared" si="193"/>
        <v>50</v>
      </c>
      <c r="Q3489" s="29" t="str">
        <f>VLOOKUP(B3489,辅助信息!E:M,9,FALSE)</f>
        <v>ZTWM-CDGS-XS-2025-0073-五冶天府-成都怡心湖片区及龙泉驿医院等项目</v>
      </c>
      <c r="R3489" s="29" t="str">
        <f>_xlfn._xlws.FILTER(辅助信息!D:D,辅助信息!E:E=B3489)</f>
        <v>五冶建设扩建艺体中学二期工程</v>
      </c>
    </row>
    <row r="3490" hidden="1" spans="2:18">
      <c r="B3490" s="40" t="s">
        <v>167</v>
      </c>
      <c r="C3490" s="72">
        <v>45918</v>
      </c>
      <c r="D3490" s="40" t="str">
        <f>VLOOKUP(B3490,辅助信息!E:K,7,FALSE)</f>
        <v>JWDDCD2025102100473</v>
      </c>
      <c r="E3490" s="40" t="str">
        <f>VLOOKUP(F3490,辅助信息!A:B,2,FALSE)</f>
        <v>盘螺</v>
      </c>
      <c r="F3490" s="40" t="s">
        <v>40</v>
      </c>
      <c r="G3490" s="36">
        <v>20</v>
      </c>
      <c r="H3490" s="136">
        <f>IF(SUMIFS('[1]2025年已发货'!$E:$E,'[1]2025年已发货'!$F:$F,C3490,'[1]2025年已发货'!$C:$C,F3490,'[1]2025年已发货'!$G:$G,I3490,'[1]2025年已发货'!$H:$H,J3490)=0,"未发货",SUMIFS('[1]2025年已发货'!$E:$E,'[1]2025年已发货'!$F:$F,C3490,'[1]2025年已发货'!$C:$C,F3490,'[1]2025年已发货'!$G:$G,I3490,'[1]2025年已发货'!$H:$H,J3490))</f>
        <v>20</v>
      </c>
      <c r="I3490" s="40" t="str">
        <f>VLOOKUP(B3490,辅助信息!E:I,3,FALSE)</f>
        <v>(五冶建设扩建艺体中学二期工程)四川省成都市双流区光荣路成都艺体中学南200米</v>
      </c>
      <c r="J3490" s="40" t="str">
        <f>VLOOKUP(B3490,辅助信息!E:I,4,FALSE)</f>
        <v>谢序强</v>
      </c>
      <c r="K3490" s="40">
        <f>VLOOKUP(J3490,辅助信息!H:I,2,FALSE)</f>
        <v>13458588232</v>
      </c>
      <c r="L3490" s="111" t="str">
        <f>VLOOKUP(B3490,辅助信息!E:J,6,FALSE)</f>
        <v>联系实际收货人（谢序强13458588232）五冶建设送货单,一式6份材质书,锈货不收，项目名称：扩建艺体中学二期工程，装货前联系收货人核实到场规格,没提前告知进场规格现场不给予接收</v>
      </c>
      <c r="M3490" s="93">
        <v>45921</v>
      </c>
      <c r="O3490" s="64">
        <f ca="1" t="shared" si="192"/>
        <v>0</v>
      </c>
      <c r="P3490" s="64">
        <f ca="1" t="shared" si="193"/>
        <v>50</v>
      </c>
      <c r="Q3490" s="29" t="str">
        <f>VLOOKUP(B3490,辅助信息!E:M,9,FALSE)</f>
        <v>ZTWM-CDGS-XS-2025-0073-五冶天府-成都怡心湖片区及龙泉驿医院等项目</v>
      </c>
      <c r="R3490" s="29" t="str">
        <f>_xlfn._xlws.FILTER(辅助信息!D:D,辅助信息!E:E=B3490)</f>
        <v>五冶建设扩建艺体中学二期工程</v>
      </c>
    </row>
    <row r="3491" hidden="1" spans="2:18">
      <c r="B3491" s="40" t="s">
        <v>167</v>
      </c>
      <c r="C3491" s="72">
        <v>45918</v>
      </c>
      <c r="D3491" s="40" t="str">
        <f>VLOOKUP(B3491,辅助信息!E:K,7,FALSE)</f>
        <v>JWDDCD2025102100473</v>
      </c>
      <c r="E3491" s="40" t="str">
        <f>VLOOKUP(F3491,辅助信息!A:B,2,FALSE)</f>
        <v>盘螺</v>
      </c>
      <c r="F3491" s="40" t="s">
        <v>41</v>
      </c>
      <c r="G3491" s="36">
        <v>10</v>
      </c>
      <c r="H3491" s="136">
        <f>IF(SUMIFS('[1]2025年已发货'!$E:$E,'[1]2025年已发货'!$F:$F,C3491,'[1]2025年已发货'!$C:$C,F3491,'[1]2025年已发货'!$G:$G,I3491,'[1]2025年已发货'!$H:$H,J3491)=0,"未发货",SUMIFS('[1]2025年已发货'!$E:$E,'[1]2025年已发货'!$F:$F,C3491,'[1]2025年已发货'!$C:$C,F3491,'[1]2025年已发货'!$G:$G,I3491,'[1]2025年已发货'!$H:$H,J3491))</f>
        <v>10</v>
      </c>
      <c r="I3491" s="40" t="str">
        <f>VLOOKUP(B3491,辅助信息!E:I,3,FALSE)</f>
        <v>(五冶建设扩建艺体中学二期工程)四川省成都市双流区光荣路成都艺体中学南200米</v>
      </c>
      <c r="J3491" s="40" t="str">
        <f>VLOOKUP(B3491,辅助信息!E:I,4,FALSE)</f>
        <v>谢序强</v>
      </c>
      <c r="K3491" s="40">
        <f>VLOOKUP(J3491,辅助信息!H:I,2,FALSE)</f>
        <v>13458588232</v>
      </c>
      <c r="L3491" s="111" t="str">
        <f>VLOOKUP(B3491,辅助信息!E:J,6,FALSE)</f>
        <v>联系实际收货人（谢序强13458588232）五冶建设送货单,一式6份材质书,锈货不收，项目名称：扩建艺体中学二期工程，装货前联系收货人核实到场规格,没提前告知进场规格现场不给予接收</v>
      </c>
      <c r="M3491" s="93">
        <v>45921</v>
      </c>
      <c r="O3491" s="64">
        <f ca="1" t="shared" si="192"/>
        <v>0</v>
      </c>
      <c r="P3491" s="64">
        <f ca="1" t="shared" si="193"/>
        <v>50</v>
      </c>
      <c r="Q3491" s="29" t="str">
        <f>VLOOKUP(B3491,辅助信息!E:M,9,FALSE)</f>
        <v>ZTWM-CDGS-XS-2025-0073-五冶天府-成都怡心湖片区及龙泉驿医院等项目</v>
      </c>
      <c r="R3491" s="29" t="str">
        <f>_xlfn._xlws.FILTER(辅助信息!D:D,辅助信息!E:E=B3491)</f>
        <v>五冶建设扩建艺体中学二期工程</v>
      </c>
    </row>
    <row r="3492" hidden="1" spans="2:18">
      <c r="B3492" s="40" t="s">
        <v>167</v>
      </c>
      <c r="C3492" s="72">
        <v>45918</v>
      </c>
      <c r="D3492" s="40" t="str">
        <f>VLOOKUP(B3492,辅助信息!E:K,7,FALSE)</f>
        <v>JWDDCD2025102100473</v>
      </c>
      <c r="E3492" s="40" t="str">
        <f>VLOOKUP(F3492,辅助信息!A:B,2,FALSE)</f>
        <v>螺纹钢</v>
      </c>
      <c r="F3492" s="40" t="s">
        <v>27</v>
      </c>
      <c r="G3492" s="36">
        <v>30</v>
      </c>
      <c r="H3492" s="136" t="str">
        <f>IF(SUMIFS('[1]2025年已发货'!$E:$E,'[1]2025年已发货'!$F:$F,C3492,'[1]2025年已发货'!$C:$C,F3492,'[1]2025年已发货'!$G:$G,I3492,'[1]2025年已发货'!$H:$H,J3492)=0,"未发货",SUMIFS('[1]2025年已发货'!$E:$E,'[1]2025年已发货'!$F:$F,C3492,'[1]2025年已发货'!$C:$C,F3492,'[1]2025年已发货'!$G:$G,I3492,'[1]2025年已发货'!$H:$H,J3492))</f>
        <v>未发货</v>
      </c>
      <c r="I3492" s="40" t="str">
        <f>VLOOKUP(B3492,辅助信息!E:I,3,FALSE)</f>
        <v>(五冶建设扩建艺体中学二期工程)四川省成都市双流区光荣路成都艺体中学南200米</v>
      </c>
      <c r="J3492" s="40" t="str">
        <f>VLOOKUP(B3492,辅助信息!E:I,4,FALSE)</f>
        <v>谢序强</v>
      </c>
      <c r="K3492" s="40">
        <f>VLOOKUP(J3492,辅助信息!H:I,2,FALSE)</f>
        <v>13458588232</v>
      </c>
      <c r="L3492" s="111" t="str">
        <f>VLOOKUP(B3492,辅助信息!E:J,6,FALSE)</f>
        <v>联系实际收货人（谢序强13458588232）五冶建设送货单,一式6份材质书,锈货不收，项目名称：扩建艺体中学二期工程，装货前联系收货人核实到场规格,没提前告知进场规格现场不给予接收</v>
      </c>
      <c r="M3492" s="93">
        <v>45921</v>
      </c>
      <c r="O3492" s="64">
        <f ca="1" t="shared" si="192"/>
        <v>0</v>
      </c>
      <c r="P3492" s="64">
        <f ca="1" t="shared" si="193"/>
        <v>50</v>
      </c>
      <c r="Q3492" s="29" t="str">
        <f>VLOOKUP(B3492,辅助信息!E:M,9,FALSE)</f>
        <v>ZTWM-CDGS-XS-2025-0073-五冶天府-成都怡心湖片区及龙泉驿医院等项目</v>
      </c>
      <c r="R3492" s="29" t="str">
        <f>_xlfn._xlws.FILTER(辅助信息!D:D,辅助信息!E:E=B3492)</f>
        <v>五冶建设扩建艺体中学二期工程</v>
      </c>
    </row>
    <row r="3493" hidden="1" spans="2:18">
      <c r="B3493" s="40" t="s">
        <v>167</v>
      </c>
      <c r="C3493" s="72">
        <v>45918</v>
      </c>
      <c r="D3493" s="40" t="str">
        <f>VLOOKUP(B3493,辅助信息!E:K,7,FALSE)</f>
        <v>JWDDCD2025102100473</v>
      </c>
      <c r="E3493" s="40" t="str">
        <f>VLOOKUP(F3493,辅助信息!A:B,2,FALSE)</f>
        <v>螺纹钢</v>
      </c>
      <c r="F3493" s="40" t="s">
        <v>66</v>
      </c>
      <c r="G3493" s="36">
        <v>9</v>
      </c>
      <c r="H3493" s="136">
        <f>IF(SUMIFS('[1]2025年已发货'!$E:$E,'[1]2025年已发货'!$F:$F,C3493,'[1]2025年已发货'!$C:$C,F3493,'[1]2025年已发货'!$G:$G,I3493,'[1]2025年已发货'!$H:$H,J3493)=0,"未发货",SUMIFS('[1]2025年已发货'!$E:$E,'[1]2025年已发货'!$F:$F,C3493,'[1]2025年已发货'!$C:$C,F3493,'[1]2025年已发货'!$G:$G,I3493,'[1]2025年已发货'!$H:$H,J3493))</f>
        <v>9</v>
      </c>
      <c r="I3493" s="40" t="str">
        <f>VLOOKUP(B3493,辅助信息!E:I,3,FALSE)</f>
        <v>(五冶建设扩建艺体中学二期工程)四川省成都市双流区光荣路成都艺体中学南200米</v>
      </c>
      <c r="J3493" s="40" t="str">
        <f>VLOOKUP(B3493,辅助信息!E:I,4,FALSE)</f>
        <v>谢序强</v>
      </c>
      <c r="K3493" s="40">
        <f>VLOOKUP(J3493,辅助信息!H:I,2,FALSE)</f>
        <v>13458588232</v>
      </c>
      <c r="L3493" s="111" t="str">
        <f>VLOOKUP(B3493,辅助信息!E:J,6,FALSE)</f>
        <v>联系实际收货人（谢序强13458588232）五冶建设送货单,一式6份材质书,锈货不收，项目名称：扩建艺体中学二期工程，装货前联系收货人核实到场规格,没提前告知进场规格现场不给予接收</v>
      </c>
      <c r="M3493" s="93">
        <v>45921</v>
      </c>
      <c r="O3493" s="64">
        <f ca="1" t="shared" si="192"/>
        <v>0</v>
      </c>
      <c r="P3493" s="64">
        <f ca="1" t="shared" si="193"/>
        <v>50</v>
      </c>
      <c r="Q3493" s="29" t="str">
        <f>VLOOKUP(B3493,辅助信息!E:M,9,FALSE)</f>
        <v>ZTWM-CDGS-XS-2025-0073-五冶天府-成都怡心湖片区及龙泉驿医院等项目</v>
      </c>
      <c r="R3493" s="29" t="str">
        <f>_xlfn._xlws.FILTER(辅助信息!D:D,辅助信息!E:E=B3493)</f>
        <v>五冶建设扩建艺体中学二期工程</v>
      </c>
    </row>
    <row r="3494" hidden="1" spans="2:18">
      <c r="B3494" s="40" t="s">
        <v>167</v>
      </c>
      <c r="C3494" s="72">
        <v>45918</v>
      </c>
      <c r="D3494" s="40" t="str">
        <f>VLOOKUP(B3494,辅助信息!E:K,7,FALSE)</f>
        <v>JWDDCD2025102100473</v>
      </c>
      <c r="E3494" s="40" t="str">
        <f>VLOOKUP(F3494,辅助信息!A:B,2,FALSE)</f>
        <v>螺纹钢</v>
      </c>
      <c r="F3494" s="40" t="s">
        <v>21</v>
      </c>
      <c r="G3494" s="36">
        <v>6</v>
      </c>
      <c r="H3494" s="136" t="str">
        <f>IF(SUMIFS('[1]2025年已发货'!$E:$E,'[1]2025年已发货'!$F:$F,C3494,'[1]2025年已发货'!$C:$C,F3494,'[1]2025年已发货'!$G:$G,I3494,'[1]2025年已发货'!$H:$H,J3494)=0,"未发货",SUMIFS('[1]2025年已发货'!$E:$E,'[1]2025年已发货'!$F:$F,C3494,'[1]2025年已发货'!$C:$C,F3494,'[1]2025年已发货'!$G:$G,I3494,'[1]2025年已发货'!$H:$H,J3494))</f>
        <v>未发货</v>
      </c>
      <c r="I3494" s="40" t="str">
        <f>VLOOKUP(B3494,辅助信息!E:I,3,FALSE)</f>
        <v>(五冶建设扩建艺体中学二期工程)四川省成都市双流区光荣路成都艺体中学南200米</v>
      </c>
      <c r="J3494" s="40" t="str">
        <f>VLOOKUP(B3494,辅助信息!E:I,4,FALSE)</f>
        <v>谢序强</v>
      </c>
      <c r="K3494" s="40">
        <f>VLOOKUP(J3494,辅助信息!H:I,2,FALSE)</f>
        <v>13458588232</v>
      </c>
      <c r="L3494" s="111" t="str">
        <f>VLOOKUP(B3494,辅助信息!E:J,6,FALSE)</f>
        <v>联系实际收货人（谢序强13458588232）五冶建设送货单,一式6份材质书,锈货不收，项目名称：扩建艺体中学二期工程，装货前联系收货人核实到场规格,没提前告知进场规格现场不给予接收</v>
      </c>
      <c r="M3494" s="93">
        <v>45921</v>
      </c>
      <c r="O3494" s="64">
        <f ca="1" t="shared" si="192"/>
        <v>0</v>
      </c>
      <c r="P3494" s="64">
        <f ca="1" t="shared" si="193"/>
        <v>50</v>
      </c>
      <c r="Q3494" s="29" t="str">
        <f>VLOOKUP(B3494,辅助信息!E:M,9,FALSE)</f>
        <v>ZTWM-CDGS-XS-2025-0073-五冶天府-成都怡心湖片区及龙泉驿医院等项目</v>
      </c>
      <c r="R3494" s="29" t="str">
        <f>_xlfn._xlws.FILTER(辅助信息!D:D,辅助信息!E:E=B3494)</f>
        <v>五冶建设扩建艺体中学二期工程</v>
      </c>
    </row>
    <row r="3495" hidden="1" spans="2:18">
      <c r="B3495" s="40" t="s">
        <v>167</v>
      </c>
      <c r="C3495" s="72">
        <v>45918</v>
      </c>
      <c r="D3495" s="40" t="str">
        <f>VLOOKUP(B3495,辅助信息!E:K,7,FALSE)</f>
        <v>JWDDCD2025102100473</v>
      </c>
      <c r="E3495" s="40" t="str">
        <f>VLOOKUP(F3495,辅助信息!A:B,2,FALSE)</f>
        <v>螺纹钢</v>
      </c>
      <c r="F3495" s="40" t="s">
        <v>58</v>
      </c>
      <c r="G3495" s="36">
        <v>6</v>
      </c>
      <c r="H3495" s="136">
        <f>IF(SUMIFS('[1]2025年已发货'!$E:$E,'[1]2025年已发货'!$F:$F,C3495,'[1]2025年已发货'!$C:$C,F3495,'[1]2025年已发货'!$G:$G,I3495,'[1]2025年已发货'!$H:$H,J3495)=0,"未发货",SUMIFS('[1]2025年已发货'!$E:$E,'[1]2025年已发货'!$F:$F,C3495,'[1]2025年已发货'!$C:$C,F3495,'[1]2025年已发货'!$G:$G,I3495,'[1]2025年已发货'!$H:$H,J3495))</f>
        <v>6</v>
      </c>
      <c r="I3495" s="40" t="str">
        <f>VLOOKUP(B3495,辅助信息!E:I,3,FALSE)</f>
        <v>(五冶建设扩建艺体中学二期工程)四川省成都市双流区光荣路成都艺体中学南200米</v>
      </c>
      <c r="J3495" s="40" t="str">
        <f>VLOOKUP(B3495,辅助信息!E:I,4,FALSE)</f>
        <v>谢序强</v>
      </c>
      <c r="K3495" s="40">
        <f>VLOOKUP(J3495,辅助信息!H:I,2,FALSE)</f>
        <v>13458588232</v>
      </c>
      <c r="L3495" s="111" t="str">
        <f>VLOOKUP(B3495,辅助信息!E:J,6,FALSE)</f>
        <v>联系实际收货人（谢序强13458588232）五冶建设送货单,一式6份材质书,锈货不收，项目名称：扩建艺体中学二期工程，装货前联系收货人核实到场规格,没提前告知进场规格现场不给予接收</v>
      </c>
      <c r="M3495" s="93">
        <v>45921</v>
      </c>
      <c r="O3495" s="64">
        <f ca="1" t="shared" si="192"/>
        <v>0</v>
      </c>
      <c r="P3495" s="64">
        <f ca="1" t="shared" si="193"/>
        <v>50</v>
      </c>
      <c r="Q3495" s="29" t="str">
        <f>VLOOKUP(B3495,辅助信息!E:M,9,FALSE)</f>
        <v>ZTWM-CDGS-XS-2025-0073-五冶天府-成都怡心湖片区及龙泉驿医院等项目</v>
      </c>
      <c r="R3495" s="29" t="str">
        <f>_xlfn._xlws.FILTER(辅助信息!D:D,辅助信息!E:E=B3495)</f>
        <v>五冶建设扩建艺体中学二期工程</v>
      </c>
    </row>
    <row r="3496" hidden="1" spans="2:18">
      <c r="B3496" s="40" t="s">
        <v>167</v>
      </c>
      <c r="C3496" s="72">
        <v>45918</v>
      </c>
      <c r="D3496" s="40" t="str">
        <f>VLOOKUP(B3496,辅助信息!E:K,7,FALSE)</f>
        <v>JWDDCD2025102100473</v>
      </c>
      <c r="E3496" s="40" t="str">
        <f>VLOOKUP(F3496,辅助信息!A:B,2,FALSE)</f>
        <v>螺纹钢</v>
      </c>
      <c r="F3496" s="40" t="s">
        <v>22</v>
      </c>
      <c r="G3496" s="36">
        <v>20</v>
      </c>
      <c r="H3496" s="136">
        <f>IF(SUMIFS('[1]2025年已发货'!$E:$E,'[1]2025年已发货'!$F:$F,C3496,'[1]2025年已发货'!$C:$C,F3496,'[1]2025年已发货'!$G:$G,I3496,'[1]2025年已发货'!$H:$H,J3496)=0,"未发货",SUMIFS('[1]2025年已发货'!$E:$E,'[1]2025年已发货'!$F:$F,C3496,'[1]2025年已发货'!$C:$C,F3496,'[1]2025年已发货'!$G:$G,I3496,'[1]2025年已发货'!$H:$H,J3496))</f>
        <v>20</v>
      </c>
      <c r="I3496" s="40" t="str">
        <f>VLOOKUP(B3496,辅助信息!E:I,3,FALSE)</f>
        <v>(五冶建设扩建艺体中学二期工程)四川省成都市双流区光荣路成都艺体中学南200米</v>
      </c>
      <c r="J3496" s="40" t="str">
        <f>VLOOKUP(B3496,辅助信息!E:I,4,FALSE)</f>
        <v>谢序强</v>
      </c>
      <c r="K3496" s="40">
        <f>VLOOKUP(J3496,辅助信息!H:I,2,FALSE)</f>
        <v>13458588232</v>
      </c>
      <c r="L3496" s="111" t="str">
        <f>VLOOKUP(B3496,辅助信息!E:J,6,FALSE)</f>
        <v>联系实际收货人（谢序强13458588232）五冶建设送货单,一式6份材质书,锈货不收，项目名称：扩建艺体中学二期工程，装货前联系收货人核实到场规格,没提前告知进场规格现场不给予接收</v>
      </c>
      <c r="M3496" s="93">
        <v>45921</v>
      </c>
      <c r="O3496" s="64">
        <f ca="1" t="shared" si="192"/>
        <v>0</v>
      </c>
      <c r="P3496" s="64">
        <f ca="1" t="shared" si="193"/>
        <v>50</v>
      </c>
      <c r="Q3496" s="29" t="str">
        <f>VLOOKUP(B3496,辅助信息!E:M,9,FALSE)</f>
        <v>ZTWM-CDGS-XS-2025-0073-五冶天府-成都怡心湖片区及龙泉驿医院等项目</v>
      </c>
      <c r="R3496" s="29" t="str">
        <f>_xlfn._xlws.FILTER(辅助信息!D:D,辅助信息!E:E=B3496)</f>
        <v>五冶建设扩建艺体中学二期工程</v>
      </c>
    </row>
    <row r="3497" hidden="1" spans="2:18">
      <c r="B3497" s="40" t="s">
        <v>192</v>
      </c>
      <c r="C3497" s="72">
        <v>45918</v>
      </c>
      <c r="D3497" s="40" t="str">
        <f>VLOOKUP(B3497,辅助信息!E:K,7,FALSE)</f>
        <v>JWDDCD2025102100475</v>
      </c>
      <c r="E3497" s="40" t="str">
        <f>VLOOKUP(F3497,辅助信息!A:B,2,FALSE)</f>
        <v>盘螺</v>
      </c>
      <c r="F3497" s="40" t="s">
        <v>41</v>
      </c>
      <c r="G3497" s="36">
        <v>4</v>
      </c>
      <c r="H3497" s="136">
        <f>IF(SUMIFS('[1]2025年已发货'!$E:$E,'[1]2025年已发货'!$F:$F,C3497,'[1]2025年已发货'!$C:$C,F3497,'[1]2025年已发货'!$G:$G,I3497,'[1]2025年已发货'!$H:$H,J3497)=0,"未发货",SUMIFS('[1]2025年已发货'!$E:$E,'[1]2025年已发货'!$F:$F,C3497,'[1]2025年已发货'!$C:$C,F3497,'[1]2025年已发货'!$G:$G,I3497,'[1]2025年已发货'!$H:$H,J3497))</f>
        <v>4</v>
      </c>
      <c r="I3497" s="40" t="str">
        <f>VLOOKUP(B3497,辅助信息!E:I,3,FALSE)</f>
        <v>(五冶建设成都国际铁路港多式联项目)四川省成都市青白江区桂平大道成都中远海运陆港多式联运有限公司</v>
      </c>
      <c r="J3497" s="40" t="str">
        <f>VLOOKUP(B3497,辅助信息!E:I,4,FALSE)</f>
        <v>黄勇杰</v>
      </c>
      <c r="K3497" s="40">
        <f>VLOOKUP(J3497,辅助信息!H:I,2,FALSE)</f>
        <v>13880580196</v>
      </c>
      <c r="L3497" s="111" t="str">
        <f>VLOOKUP(B3497,辅助信息!E:J,6,FALSE)</f>
        <v>联系实际收货人（黄勇杰13880580196）项目只能用威钢发货！！！18直条可以用宝武鄂钢，五冶建设送货单,6份材质书,锈货不收，装货前联系收货人核实到场规格,没提前告知进场规格现场不给予接收</v>
      </c>
      <c r="M3497" s="93">
        <v>45921</v>
      </c>
      <c r="O3497" s="64">
        <f ca="1" t="shared" si="192"/>
        <v>0</v>
      </c>
      <c r="P3497" s="64">
        <f ca="1" t="shared" si="193"/>
        <v>50</v>
      </c>
      <c r="Q3497" s="29" t="str">
        <f>VLOOKUP(B3497,辅助信息!E:M,9,FALSE)</f>
        <v>ZTWM-CDGS-XS-2025-0073-五冶天府-成都怡心湖片区及龙泉驿医院等项目</v>
      </c>
      <c r="R3497" s="29" t="str">
        <f>_xlfn._xlws.FILTER(辅助信息!D:D,辅助信息!E:E=B3497)</f>
        <v>五冶建设成都国际铁路港多式联项目</v>
      </c>
    </row>
    <row r="3498" hidden="1" spans="2:18">
      <c r="B3498" s="40" t="s">
        <v>192</v>
      </c>
      <c r="C3498" s="72">
        <v>45918</v>
      </c>
      <c r="D3498" s="40" t="str">
        <f>VLOOKUP(B3498,辅助信息!E:K,7,FALSE)</f>
        <v>JWDDCD2025102100475</v>
      </c>
      <c r="E3498" s="40" t="str">
        <f>VLOOKUP(F3498,辅助信息!A:B,2,FALSE)</f>
        <v>盘螺</v>
      </c>
      <c r="F3498" s="40" t="s">
        <v>26</v>
      </c>
      <c r="G3498" s="36">
        <v>13</v>
      </c>
      <c r="H3498" s="136">
        <f>IF(SUMIFS('[1]2025年已发货'!$E:$E,'[1]2025年已发货'!$F:$F,C3498,'[1]2025年已发货'!$C:$C,F3498,'[1]2025年已发货'!$G:$G,I3498,'[1]2025年已发货'!$H:$H,J3498)=0,"未发货",SUMIFS('[1]2025年已发货'!$E:$E,'[1]2025年已发货'!$F:$F,C3498,'[1]2025年已发货'!$C:$C,F3498,'[1]2025年已发货'!$G:$G,I3498,'[1]2025年已发货'!$H:$H,J3498))</f>
        <v>13</v>
      </c>
      <c r="I3498" s="40" t="str">
        <f>VLOOKUP(B3498,辅助信息!E:I,3,FALSE)</f>
        <v>(五冶建设成都国际铁路港多式联项目)四川省成都市青白江区桂平大道成都中远海运陆港多式联运有限公司</v>
      </c>
      <c r="J3498" s="40" t="str">
        <f>VLOOKUP(B3498,辅助信息!E:I,4,FALSE)</f>
        <v>黄勇杰</v>
      </c>
      <c r="K3498" s="40">
        <f>VLOOKUP(J3498,辅助信息!H:I,2,FALSE)</f>
        <v>13880580196</v>
      </c>
      <c r="L3498" s="111" t="str">
        <f>VLOOKUP(B3498,辅助信息!E:J,6,FALSE)</f>
        <v>联系实际收货人（黄勇杰13880580196）项目只能用威钢发货！！！18直条可以用宝武鄂钢，五冶建设送货单,6份材质书,锈货不收，装货前联系收货人核实到场规格,没提前告知进场规格现场不给予接收</v>
      </c>
      <c r="M3498" s="93">
        <v>45921</v>
      </c>
      <c r="O3498" s="64">
        <f ca="1" t="shared" si="192"/>
        <v>0</v>
      </c>
      <c r="P3498" s="64">
        <f ca="1" t="shared" si="193"/>
        <v>50</v>
      </c>
      <c r="Q3498" s="29" t="str">
        <f>VLOOKUP(B3498,辅助信息!E:M,9,FALSE)</f>
        <v>ZTWM-CDGS-XS-2025-0073-五冶天府-成都怡心湖片区及龙泉驿医院等项目</v>
      </c>
      <c r="R3498" s="29" t="str">
        <f>_xlfn._xlws.FILTER(辅助信息!D:D,辅助信息!E:E=B3498)</f>
        <v>五冶建设成都国际铁路港多式联项目</v>
      </c>
    </row>
    <row r="3499" hidden="1" spans="2:18">
      <c r="B3499" s="40" t="s">
        <v>192</v>
      </c>
      <c r="C3499" s="72">
        <v>45918</v>
      </c>
      <c r="D3499" s="40" t="str">
        <f>VLOOKUP(B3499,辅助信息!E:K,7,FALSE)</f>
        <v>JWDDCD2025102100475</v>
      </c>
      <c r="E3499" s="40" t="str">
        <f>VLOOKUP(F3499,辅助信息!A:B,2,FALSE)</f>
        <v>螺纹钢</v>
      </c>
      <c r="F3499" s="40" t="s">
        <v>19</v>
      </c>
      <c r="G3499" s="36">
        <v>11</v>
      </c>
      <c r="H3499" s="136">
        <f>IF(SUMIFS('[1]2025年已发货'!$E:$E,'[1]2025年已发货'!$F:$F,C3499,'[1]2025年已发货'!$C:$C,F3499,'[1]2025年已发货'!$G:$G,I3499,'[1]2025年已发货'!$H:$H,J3499)=0,"未发货",SUMIFS('[1]2025年已发货'!$E:$E,'[1]2025年已发货'!$F:$F,C3499,'[1]2025年已发货'!$C:$C,F3499,'[1]2025年已发货'!$G:$G,I3499,'[1]2025年已发货'!$H:$H,J3499))</f>
        <v>11</v>
      </c>
      <c r="I3499" s="40" t="str">
        <f>VLOOKUP(B3499,辅助信息!E:I,3,FALSE)</f>
        <v>(五冶建设成都国际铁路港多式联项目)四川省成都市青白江区桂平大道成都中远海运陆港多式联运有限公司</v>
      </c>
      <c r="J3499" s="40" t="str">
        <f>VLOOKUP(B3499,辅助信息!E:I,4,FALSE)</f>
        <v>黄勇杰</v>
      </c>
      <c r="K3499" s="40">
        <f>VLOOKUP(J3499,辅助信息!H:I,2,FALSE)</f>
        <v>13880580196</v>
      </c>
      <c r="L3499" s="111" t="str">
        <f>VLOOKUP(B3499,辅助信息!E:J,6,FALSE)</f>
        <v>联系实际收货人（黄勇杰13880580196）项目只能用威钢发货！！！18直条可以用宝武鄂钢，五冶建设送货单,6份材质书,锈货不收，装货前联系收货人核实到场规格,没提前告知进场规格现场不给予接收</v>
      </c>
      <c r="M3499" s="93">
        <v>45921</v>
      </c>
      <c r="O3499" s="64">
        <f ca="1" t="shared" si="192"/>
        <v>0</v>
      </c>
      <c r="P3499" s="64">
        <f ca="1" t="shared" si="193"/>
        <v>50</v>
      </c>
      <c r="Q3499" s="29" t="str">
        <f>VLOOKUP(B3499,辅助信息!E:M,9,FALSE)</f>
        <v>ZTWM-CDGS-XS-2025-0073-五冶天府-成都怡心湖片区及龙泉驿医院等项目</v>
      </c>
      <c r="R3499" s="29" t="str">
        <f>_xlfn._xlws.FILTER(辅助信息!D:D,辅助信息!E:E=B3499)</f>
        <v>五冶建设成都国际铁路港多式联项目</v>
      </c>
    </row>
    <row r="3500" hidden="1" spans="2:18">
      <c r="B3500" s="40" t="s">
        <v>192</v>
      </c>
      <c r="C3500" s="72">
        <v>45918</v>
      </c>
      <c r="D3500" s="40" t="str">
        <f>VLOOKUP(B3500,辅助信息!E:K,7,FALSE)</f>
        <v>JWDDCD2025102100475</v>
      </c>
      <c r="E3500" s="40" t="str">
        <f>VLOOKUP(F3500,辅助信息!A:B,2,FALSE)</f>
        <v>螺纹钢</v>
      </c>
      <c r="F3500" s="40" t="s">
        <v>32</v>
      </c>
      <c r="G3500" s="36">
        <v>3</v>
      </c>
      <c r="H3500" s="136">
        <f>IF(SUMIFS('[1]2025年已发货'!$E:$E,'[1]2025年已发货'!$F:$F,C3500,'[1]2025年已发货'!$C:$C,F3500,'[1]2025年已发货'!$G:$G,I3500,'[1]2025年已发货'!$H:$H,J3500)=0,"未发货",SUMIFS('[1]2025年已发货'!$E:$E,'[1]2025年已发货'!$F:$F,C3500,'[1]2025年已发货'!$C:$C,F3500,'[1]2025年已发货'!$G:$G,I3500,'[1]2025年已发货'!$H:$H,J3500))</f>
        <v>3</v>
      </c>
      <c r="I3500" s="40" t="str">
        <f>VLOOKUP(B3500,辅助信息!E:I,3,FALSE)</f>
        <v>(五冶建设成都国际铁路港多式联项目)四川省成都市青白江区桂平大道成都中远海运陆港多式联运有限公司</v>
      </c>
      <c r="J3500" s="40" t="str">
        <f>VLOOKUP(B3500,辅助信息!E:I,4,FALSE)</f>
        <v>黄勇杰</v>
      </c>
      <c r="K3500" s="40">
        <f>VLOOKUP(J3500,辅助信息!H:I,2,FALSE)</f>
        <v>13880580196</v>
      </c>
      <c r="L3500" s="111" t="str">
        <f>VLOOKUP(B3500,辅助信息!E:J,6,FALSE)</f>
        <v>联系实际收货人（黄勇杰13880580196）项目只能用威钢发货！！！18直条可以用宝武鄂钢，五冶建设送货单,6份材质书,锈货不收，装货前联系收货人核实到场规格,没提前告知进场规格现场不给予接收</v>
      </c>
      <c r="M3500" s="93">
        <v>45921</v>
      </c>
      <c r="O3500" s="64">
        <f ca="1" t="shared" si="192"/>
        <v>0</v>
      </c>
      <c r="P3500" s="64">
        <f ca="1" t="shared" si="193"/>
        <v>50</v>
      </c>
      <c r="Q3500" s="29" t="str">
        <f>VLOOKUP(B3500,辅助信息!E:M,9,FALSE)</f>
        <v>ZTWM-CDGS-XS-2025-0073-五冶天府-成都怡心湖片区及龙泉驿医院等项目</v>
      </c>
      <c r="R3500" s="29" t="str">
        <f>_xlfn._xlws.FILTER(辅助信息!D:D,辅助信息!E:E=B3500)</f>
        <v>五冶建设成都国际铁路港多式联项目</v>
      </c>
    </row>
    <row r="3501" hidden="1" spans="2:18">
      <c r="B3501" s="40" t="s">
        <v>192</v>
      </c>
      <c r="C3501" s="72">
        <v>45918</v>
      </c>
      <c r="D3501" s="40" t="str">
        <f>VLOOKUP(B3501,辅助信息!E:K,7,FALSE)</f>
        <v>JWDDCD2025102100475</v>
      </c>
      <c r="E3501" s="40" t="str">
        <f>VLOOKUP(F3501,辅助信息!A:B,2,FALSE)</f>
        <v>螺纹钢</v>
      </c>
      <c r="F3501" s="40" t="s">
        <v>30</v>
      </c>
      <c r="G3501" s="36">
        <v>25</v>
      </c>
      <c r="H3501" s="136" t="str">
        <f>IF(SUMIFS('[1]2025年已发货'!$E:$E,'[1]2025年已发货'!$F:$F,C3501,'[1]2025年已发货'!$C:$C,F3501,'[1]2025年已发货'!$G:$G,I3501,'[1]2025年已发货'!$H:$H,J3501)=0,"未发货",SUMIFS('[1]2025年已发货'!$E:$E,'[1]2025年已发货'!$F:$F,C3501,'[1]2025年已发货'!$C:$C,F3501,'[1]2025年已发货'!$G:$G,I3501,'[1]2025年已发货'!$H:$H,J3501))</f>
        <v>未发货</v>
      </c>
      <c r="I3501" s="40" t="str">
        <f>VLOOKUP(B3501,辅助信息!E:I,3,FALSE)</f>
        <v>(五冶建设成都国际铁路港多式联项目)四川省成都市青白江区桂平大道成都中远海运陆港多式联运有限公司</v>
      </c>
      <c r="J3501" s="40" t="str">
        <f>VLOOKUP(B3501,辅助信息!E:I,4,FALSE)</f>
        <v>黄勇杰</v>
      </c>
      <c r="K3501" s="40">
        <f>VLOOKUP(J3501,辅助信息!H:I,2,FALSE)</f>
        <v>13880580196</v>
      </c>
      <c r="L3501" s="111" t="str">
        <f>VLOOKUP(B3501,辅助信息!E:J,6,FALSE)</f>
        <v>联系实际收货人（黄勇杰13880580196）项目只能用威钢发货！！！18直条可以用宝武鄂钢，五冶建设送货单,6份材质书,锈货不收，装货前联系收货人核实到场规格,没提前告知进场规格现场不给予接收</v>
      </c>
      <c r="M3501" s="93">
        <v>45921</v>
      </c>
      <c r="O3501" s="64">
        <f ca="1" t="shared" si="192"/>
        <v>0</v>
      </c>
      <c r="P3501" s="64">
        <f ca="1" t="shared" si="193"/>
        <v>50</v>
      </c>
      <c r="Q3501" s="29" t="str">
        <f>VLOOKUP(B3501,辅助信息!E:M,9,FALSE)</f>
        <v>ZTWM-CDGS-XS-2025-0073-五冶天府-成都怡心湖片区及龙泉驿医院等项目</v>
      </c>
      <c r="R3501" s="29" t="str">
        <f>_xlfn._xlws.FILTER(辅助信息!D:D,辅助信息!E:E=B3501)</f>
        <v>五冶建设成都国际铁路港多式联项目</v>
      </c>
    </row>
    <row r="3502" hidden="1" spans="2:18">
      <c r="B3502" s="40" t="s">
        <v>192</v>
      </c>
      <c r="C3502" s="72">
        <v>45918</v>
      </c>
      <c r="D3502" s="40" t="str">
        <f>VLOOKUP(B3502,辅助信息!E:K,7,FALSE)</f>
        <v>JWDDCD2025102100475</v>
      </c>
      <c r="E3502" s="40" t="str">
        <f>VLOOKUP(F3502,辅助信息!A:B,2,FALSE)</f>
        <v>螺纹钢</v>
      </c>
      <c r="F3502" s="40" t="s">
        <v>33</v>
      </c>
      <c r="G3502" s="36">
        <v>10</v>
      </c>
      <c r="H3502" s="136">
        <f>IF(SUMIFS('[1]2025年已发货'!$E:$E,'[1]2025年已发货'!$F:$F,C3502,'[1]2025年已发货'!$C:$C,F3502,'[1]2025年已发货'!$G:$G,I3502,'[1]2025年已发货'!$H:$H,J3502)=0,"未发货",SUMIFS('[1]2025年已发货'!$E:$E,'[1]2025年已发货'!$F:$F,C3502,'[1]2025年已发货'!$C:$C,F3502,'[1]2025年已发货'!$G:$G,I3502,'[1]2025年已发货'!$H:$H,J3502))</f>
        <v>3</v>
      </c>
      <c r="I3502" s="40" t="str">
        <f>VLOOKUP(B3502,辅助信息!E:I,3,FALSE)</f>
        <v>(五冶建设成都国际铁路港多式联项目)四川省成都市青白江区桂平大道成都中远海运陆港多式联运有限公司</v>
      </c>
      <c r="J3502" s="40" t="str">
        <f>VLOOKUP(B3502,辅助信息!E:I,4,FALSE)</f>
        <v>黄勇杰</v>
      </c>
      <c r="K3502" s="40">
        <f>VLOOKUP(J3502,辅助信息!H:I,2,FALSE)</f>
        <v>13880580196</v>
      </c>
      <c r="L3502" s="111" t="str">
        <f>VLOOKUP(B3502,辅助信息!E:J,6,FALSE)</f>
        <v>联系实际收货人（黄勇杰13880580196）项目只能用威钢发货！！！18直条可以用宝武鄂钢，五冶建设送货单,6份材质书,锈货不收，装货前联系收货人核实到场规格,没提前告知进场规格现场不给予接收</v>
      </c>
      <c r="M3502" s="93">
        <v>45921</v>
      </c>
      <c r="O3502" s="64">
        <f ca="1" t="shared" si="192"/>
        <v>0</v>
      </c>
      <c r="P3502" s="64">
        <f ca="1" t="shared" si="193"/>
        <v>50</v>
      </c>
      <c r="Q3502" s="29" t="str">
        <f>VLOOKUP(B3502,辅助信息!E:M,9,FALSE)</f>
        <v>ZTWM-CDGS-XS-2025-0073-五冶天府-成都怡心湖片区及龙泉驿医院等项目</v>
      </c>
      <c r="R3502" s="29" t="str">
        <f>_xlfn._xlws.FILTER(辅助信息!D:D,辅助信息!E:E=B3502)</f>
        <v>五冶建设成都国际铁路港多式联项目</v>
      </c>
    </row>
    <row r="3503" hidden="1" spans="2:18">
      <c r="B3503" s="40" t="s">
        <v>192</v>
      </c>
      <c r="C3503" s="72">
        <v>45918</v>
      </c>
      <c r="D3503" s="40" t="str">
        <f>VLOOKUP(B3503,辅助信息!E:K,7,FALSE)</f>
        <v>JWDDCD2025102100475</v>
      </c>
      <c r="E3503" s="40" t="str">
        <f>VLOOKUP(F3503,辅助信息!A:B,2,FALSE)</f>
        <v>螺纹钢</v>
      </c>
      <c r="F3503" s="40" t="s">
        <v>28</v>
      </c>
      <c r="G3503" s="36">
        <v>10</v>
      </c>
      <c r="H3503" s="136" t="str">
        <f>IF(SUMIFS('[1]2025年已发货'!$E:$E,'[1]2025年已发货'!$F:$F,C3503,'[1]2025年已发货'!$C:$C,F3503,'[1]2025年已发货'!$G:$G,I3503,'[1]2025年已发货'!$H:$H,J3503)=0,"未发货",SUMIFS('[1]2025年已发货'!$E:$E,'[1]2025年已发货'!$F:$F,C3503,'[1]2025年已发货'!$C:$C,F3503,'[1]2025年已发货'!$G:$G,I3503,'[1]2025年已发货'!$H:$H,J3503))</f>
        <v>未发货</v>
      </c>
      <c r="I3503" s="40" t="str">
        <f>VLOOKUP(B3503,辅助信息!E:I,3,FALSE)</f>
        <v>(五冶建设成都国际铁路港多式联项目)四川省成都市青白江区桂平大道成都中远海运陆港多式联运有限公司</v>
      </c>
      <c r="J3503" s="40" t="str">
        <f>VLOOKUP(B3503,辅助信息!E:I,4,FALSE)</f>
        <v>黄勇杰</v>
      </c>
      <c r="K3503" s="40">
        <f>VLOOKUP(J3503,辅助信息!H:I,2,FALSE)</f>
        <v>13880580196</v>
      </c>
      <c r="L3503" s="111" t="str">
        <f>VLOOKUP(B3503,辅助信息!E:J,6,FALSE)</f>
        <v>联系实际收货人（黄勇杰13880580196）项目只能用威钢发货！！！18直条可以用宝武鄂钢，五冶建设送货单,6份材质书,锈货不收，装货前联系收货人核实到场规格,没提前告知进场规格现场不给予接收</v>
      </c>
      <c r="M3503" s="93">
        <v>45921</v>
      </c>
      <c r="O3503" s="64">
        <f ca="1" t="shared" si="192"/>
        <v>0</v>
      </c>
      <c r="P3503" s="64">
        <f ca="1" t="shared" si="193"/>
        <v>50</v>
      </c>
      <c r="Q3503" s="29" t="str">
        <f>VLOOKUP(B3503,辅助信息!E:M,9,FALSE)</f>
        <v>ZTWM-CDGS-XS-2025-0073-五冶天府-成都怡心湖片区及龙泉驿医院等项目</v>
      </c>
      <c r="R3503" s="29" t="str">
        <f>_xlfn._xlws.FILTER(辅助信息!D:D,辅助信息!E:E=B3503)</f>
        <v>五冶建设成都国际铁路港多式联项目</v>
      </c>
    </row>
    <row r="3504" hidden="1" spans="2:18">
      <c r="B3504" s="40" t="s">
        <v>81</v>
      </c>
      <c r="C3504" s="72">
        <v>45918</v>
      </c>
      <c r="D3504" s="40" t="str">
        <f>VLOOKUP(B3504,辅助信息!E:K,7,FALSE)</f>
        <v>JWDDCD2025060900080</v>
      </c>
      <c r="E3504" s="40" t="str">
        <f>VLOOKUP(F3504,辅助信息!A:B,2,FALSE)</f>
        <v>盘螺</v>
      </c>
      <c r="F3504" s="40" t="s">
        <v>49</v>
      </c>
      <c r="G3504" s="36">
        <v>15</v>
      </c>
      <c r="H3504" s="136" t="str">
        <f>IF(SUMIFS('[1]2025年已发货'!$E:$E,'[1]2025年已发货'!$F:$F,C3504,'[1]2025年已发货'!$C:$C,F3504,'[1]2025年已发货'!$G:$G,I3504,'[1]2025年已发货'!$H:$H,J3504)=0,"未发货",SUMIFS('[1]2025年已发货'!$E:$E,'[1]2025年已发货'!$F:$F,C3504,'[1]2025年已发货'!$C:$C,F3504,'[1]2025年已发货'!$G:$G,I3504,'[1]2025年已发货'!$H:$H,J3504))</f>
        <v>未发货</v>
      </c>
      <c r="I3504" s="40" t="str">
        <f>VLOOKUP(B3504,辅助信息!E:I,3,FALSE)</f>
        <v>（华西简阳西城嘉苑）四川省成都市简阳市简城街道高屋村</v>
      </c>
      <c r="J3504" s="40" t="str">
        <f>VLOOKUP(B3504,辅助信息!E:I,4,FALSE)</f>
        <v>张瀚镭</v>
      </c>
      <c r="K3504" s="40">
        <f>VLOOKUP(J3504,辅助信息!H:I,2,FALSE)</f>
        <v>15884666220</v>
      </c>
      <c r="L3504" s="111" t="str">
        <f>VLOOKUP(B3504,辅助信息!E:J,6,FALSE)</f>
        <v>现场禁止使用氢能源挂车！优先威钢发货,我方卸车,新老国标钢厂不加价可直发，因陕钢多次出现磅差，项目拒绝使用</v>
      </c>
      <c r="O3504" s="64" t="str">
        <f ca="1" t="shared" si="192"/>
        <v/>
      </c>
      <c r="P3504" s="64" t="str">
        <f ca="1" t="shared" si="193"/>
        <v/>
      </c>
      <c r="Q3504" s="29" t="str">
        <f>VLOOKUP(B3504,辅助信息!E:M,9,FALSE)</f>
        <v>ZTWM-CDGS-XS-2024-0030-华西集采-简州大道</v>
      </c>
      <c r="R3504" s="29" t="str">
        <f>_xlfn._xlws.FILTER(辅助信息!D:D,辅助信息!E:E=B3504)</f>
        <v>华西简阳西城嘉苑</v>
      </c>
    </row>
    <row r="3505" hidden="1" spans="2:18">
      <c r="B3505" s="40" t="s">
        <v>81</v>
      </c>
      <c r="C3505" s="72">
        <v>45918</v>
      </c>
      <c r="D3505" s="40" t="str">
        <f>VLOOKUP(B3505,辅助信息!E:K,7,FALSE)</f>
        <v>JWDDCD2025060900080</v>
      </c>
      <c r="E3505" s="40" t="str">
        <f>VLOOKUP(F3505,辅助信息!A:B,2,FALSE)</f>
        <v>盘螺</v>
      </c>
      <c r="F3505" s="40" t="s">
        <v>40</v>
      </c>
      <c r="G3505" s="36">
        <v>100</v>
      </c>
      <c r="H3505" s="136" t="str">
        <f>IF(SUMIFS('[1]2025年已发货'!$E:$E,'[1]2025年已发货'!$F:$F,C3505,'[1]2025年已发货'!$C:$C,F3505,'[1]2025年已发货'!$G:$G,I3505,'[1]2025年已发货'!$H:$H,J3505)=0,"未发货",SUMIFS('[1]2025年已发货'!$E:$E,'[1]2025年已发货'!$F:$F,C3505,'[1]2025年已发货'!$C:$C,F3505,'[1]2025年已发货'!$G:$G,I3505,'[1]2025年已发货'!$H:$H,J3505))</f>
        <v>未发货</v>
      </c>
      <c r="I3505" s="40" t="str">
        <f>VLOOKUP(B3505,辅助信息!E:I,3,FALSE)</f>
        <v>（华西简阳西城嘉苑）四川省成都市简阳市简城街道高屋村</v>
      </c>
      <c r="J3505" s="40" t="str">
        <f>VLOOKUP(B3505,辅助信息!E:I,4,FALSE)</f>
        <v>张瀚镭</v>
      </c>
      <c r="K3505" s="40">
        <f>VLOOKUP(J3505,辅助信息!H:I,2,FALSE)</f>
        <v>15884666220</v>
      </c>
      <c r="L3505" s="111" t="str">
        <f>VLOOKUP(B3505,辅助信息!E:J,6,FALSE)</f>
        <v>现场禁止使用氢能源挂车！优先威钢发货,我方卸车,新老国标钢厂不加价可直发，因陕钢多次出现磅差，项目拒绝使用</v>
      </c>
      <c r="O3505" s="64" t="str">
        <f ca="1" t="shared" si="192"/>
        <v/>
      </c>
      <c r="P3505" s="64" t="str">
        <f ca="1" t="shared" si="193"/>
        <v/>
      </c>
      <c r="Q3505" s="29" t="str">
        <f>VLOOKUP(B3505,辅助信息!E:M,9,FALSE)</f>
        <v>ZTWM-CDGS-XS-2024-0030-华西集采-简州大道</v>
      </c>
      <c r="R3505" s="29" t="str">
        <f>_xlfn._xlws.FILTER(辅助信息!D:D,辅助信息!E:E=B3505)</f>
        <v>华西简阳西城嘉苑</v>
      </c>
    </row>
    <row r="3506" hidden="1" spans="2:18">
      <c r="B3506" s="40" t="s">
        <v>81</v>
      </c>
      <c r="C3506" s="72">
        <v>45918</v>
      </c>
      <c r="D3506" s="40" t="str">
        <f>VLOOKUP(B3506,辅助信息!E:K,7,FALSE)</f>
        <v>JWDDCD2025060900080</v>
      </c>
      <c r="E3506" s="40" t="str">
        <f>VLOOKUP(F3506,辅助信息!A:B,2,FALSE)</f>
        <v>盘螺</v>
      </c>
      <c r="F3506" s="40" t="s">
        <v>41</v>
      </c>
      <c r="G3506" s="36">
        <v>30</v>
      </c>
      <c r="H3506" s="136" t="str">
        <f>IF(SUMIFS('[1]2025年已发货'!$E:$E,'[1]2025年已发货'!$F:$F,C3506,'[1]2025年已发货'!$C:$C,F3506,'[1]2025年已发货'!$G:$G,I3506,'[1]2025年已发货'!$H:$H,J3506)=0,"未发货",SUMIFS('[1]2025年已发货'!$E:$E,'[1]2025年已发货'!$F:$F,C3506,'[1]2025年已发货'!$C:$C,F3506,'[1]2025年已发货'!$G:$G,I3506,'[1]2025年已发货'!$H:$H,J3506))</f>
        <v>未发货</v>
      </c>
      <c r="I3506" s="40" t="str">
        <f>VLOOKUP(B3506,辅助信息!E:I,3,FALSE)</f>
        <v>（华西简阳西城嘉苑）四川省成都市简阳市简城街道高屋村</v>
      </c>
      <c r="J3506" s="40" t="str">
        <f>VLOOKUP(B3506,辅助信息!E:I,4,FALSE)</f>
        <v>张瀚镭</v>
      </c>
      <c r="K3506" s="40">
        <f>VLOOKUP(J3506,辅助信息!H:I,2,FALSE)</f>
        <v>15884666220</v>
      </c>
      <c r="L3506" s="111" t="str">
        <f>VLOOKUP(B3506,辅助信息!E:J,6,FALSE)</f>
        <v>现场禁止使用氢能源挂车！优先威钢发货,我方卸车,新老国标钢厂不加价可直发，因陕钢多次出现磅差，项目拒绝使用</v>
      </c>
      <c r="O3506" s="64" t="str">
        <f ca="1" t="shared" si="192"/>
        <v/>
      </c>
      <c r="P3506" s="64" t="str">
        <f ca="1" t="shared" si="193"/>
        <v/>
      </c>
      <c r="Q3506" s="29" t="str">
        <f>VLOOKUP(B3506,辅助信息!E:M,9,FALSE)</f>
        <v>ZTWM-CDGS-XS-2024-0030-华西集采-简州大道</v>
      </c>
      <c r="R3506" s="29" t="str">
        <f>_xlfn._xlws.FILTER(辅助信息!D:D,辅助信息!E:E=B3506)</f>
        <v>华西简阳西城嘉苑</v>
      </c>
    </row>
    <row r="3507" hidden="1" spans="2:18">
      <c r="B3507" s="40" t="s">
        <v>81</v>
      </c>
      <c r="C3507" s="72">
        <v>45918</v>
      </c>
      <c r="D3507" s="40" t="str">
        <f>VLOOKUP(B3507,辅助信息!E:K,7,FALSE)</f>
        <v>JWDDCD2025060900080</v>
      </c>
      <c r="E3507" s="40" t="str">
        <f>VLOOKUP(F3507,辅助信息!A:B,2,FALSE)</f>
        <v>盘螺</v>
      </c>
      <c r="F3507" s="40" t="s">
        <v>26</v>
      </c>
      <c r="G3507" s="36">
        <v>30</v>
      </c>
      <c r="H3507" s="136" t="str">
        <f>IF(SUMIFS('[1]2025年已发货'!$E:$E,'[1]2025年已发货'!$F:$F,C3507,'[1]2025年已发货'!$C:$C,F3507,'[1]2025年已发货'!$G:$G,I3507,'[1]2025年已发货'!$H:$H,J3507)=0,"未发货",SUMIFS('[1]2025年已发货'!$E:$E,'[1]2025年已发货'!$F:$F,C3507,'[1]2025年已发货'!$C:$C,F3507,'[1]2025年已发货'!$G:$G,I3507,'[1]2025年已发货'!$H:$H,J3507))</f>
        <v>未发货</v>
      </c>
      <c r="I3507" s="40" t="str">
        <f>VLOOKUP(B3507,辅助信息!E:I,3,FALSE)</f>
        <v>（华西简阳西城嘉苑）四川省成都市简阳市简城街道高屋村</v>
      </c>
      <c r="J3507" s="40" t="str">
        <f>VLOOKUP(B3507,辅助信息!E:I,4,FALSE)</f>
        <v>张瀚镭</v>
      </c>
      <c r="K3507" s="40">
        <f>VLOOKUP(J3507,辅助信息!H:I,2,FALSE)</f>
        <v>15884666220</v>
      </c>
      <c r="L3507" s="111" t="str">
        <f>VLOOKUP(B3507,辅助信息!E:J,6,FALSE)</f>
        <v>现场禁止使用氢能源挂车！优先威钢发货,我方卸车,新老国标钢厂不加价可直发，因陕钢多次出现磅差，项目拒绝使用</v>
      </c>
      <c r="O3507" s="64" t="str">
        <f ca="1" t="shared" si="192"/>
        <v/>
      </c>
      <c r="P3507" s="64" t="str">
        <f ca="1" t="shared" si="193"/>
        <v/>
      </c>
      <c r="Q3507" s="29" t="str">
        <f>VLOOKUP(B3507,辅助信息!E:M,9,FALSE)</f>
        <v>ZTWM-CDGS-XS-2024-0030-华西集采-简州大道</v>
      </c>
      <c r="R3507" s="29" t="str">
        <f>_xlfn._xlws.FILTER(辅助信息!D:D,辅助信息!E:E=B3507)</f>
        <v>华西简阳西城嘉苑</v>
      </c>
    </row>
    <row r="3508" hidden="1" spans="2:18">
      <c r="B3508" s="40" t="s">
        <v>81</v>
      </c>
      <c r="C3508" s="72">
        <v>45918</v>
      </c>
      <c r="D3508" s="40" t="str">
        <f>VLOOKUP(B3508,辅助信息!E:K,7,FALSE)</f>
        <v>JWDDCD2025060900080</v>
      </c>
      <c r="E3508" s="40" t="str">
        <f>VLOOKUP(F3508,辅助信息!A:B,2,FALSE)</f>
        <v>螺纹钢</v>
      </c>
      <c r="F3508" s="40" t="s">
        <v>33</v>
      </c>
      <c r="G3508" s="36">
        <v>15</v>
      </c>
      <c r="H3508" s="136" t="str">
        <f>IF(SUMIFS('[1]2025年已发货'!$E:$E,'[1]2025年已发货'!$F:$F,C3508,'[1]2025年已发货'!$C:$C,F3508,'[1]2025年已发货'!$G:$G,I3508,'[1]2025年已发货'!$H:$H,J3508)=0,"未发货",SUMIFS('[1]2025年已发货'!$E:$E,'[1]2025年已发货'!$F:$F,C3508,'[1]2025年已发货'!$C:$C,F3508,'[1]2025年已发货'!$G:$G,I3508,'[1]2025年已发货'!$H:$H,J3508))</f>
        <v>未发货</v>
      </c>
      <c r="I3508" s="40" t="str">
        <f>VLOOKUP(B3508,辅助信息!E:I,3,FALSE)</f>
        <v>（华西简阳西城嘉苑）四川省成都市简阳市简城街道高屋村</v>
      </c>
      <c r="J3508" s="40" t="str">
        <f>VLOOKUP(B3508,辅助信息!E:I,4,FALSE)</f>
        <v>张瀚镭</v>
      </c>
      <c r="K3508" s="40">
        <f>VLOOKUP(J3508,辅助信息!H:I,2,FALSE)</f>
        <v>15884666220</v>
      </c>
      <c r="L3508" s="111" t="str">
        <f>VLOOKUP(B3508,辅助信息!E:J,6,FALSE)</f>
        <v>现场禁止使用氢能源挂车！优先威钢发货,我方卸车,新老国标钢厂不加价可直发，因陕钢多次出现磅差，项目拒绝使用</v>
      </c>
      <c r="O3508" s="64" t="str">
        <f ca="1" t="shared" si="192"/>
        <v/>
      </c>
      <c r="P3508" s="64" t="str">
        <f ca="1" t="shared" si="193"/>
        <v/>
      </c>
      <c r="Q3508" s="29" t="str">
        <f>VLOOKUP(B3508,辅助信息!E:M,9,FALSE)</f>
        <v>ZTWM-CDGS-XS-2024-0030-华西集采-简州大道</v>
      </c>
      <c r="R3508" s="29" t="str">
        <f>_xlfn._xlws.FILTER(辅助信息!D:D,辅助信息!E:E=B3508)</f>
        <v>华西简阳西城嘉苑</v>
      </c>
    </row>
    <row r="3509" hidden="1" spans="2:18">
      <c r="B3509" s="40" t="s">
        <v>81</v>
      </c>
      <c r="C3509" s="72">
        <v>45918</v>
      </c>
      <c r="D3509" s="40" t="str">
        <f>VLOOKUP(B3509,辅助信息!E:K,7,FALSE)</f>
        <v>JWDDCD2025060900080</v>
      </c>
      <c r="E3509" s="40" t="str">
        <f>VLOOKUP(F3509,辅助信息!A:B,2,FALSE)</f>
        <v>螺纹钢</v>
      </c>
      <c r="F3509" s="40" t="s">
        <v>22</v>
      </c>
      <c r="G3509" s="36">
        <v>10</v>
      </c>
      <c r="H3509" s="136" t="str">
        <f>IF(SUMIFS('[1]2025年已发货'!$E:$E,'[1]2025年已发货'!$F:$F,C3509,'[1]2025年已发货'!$C:$C,F3509,'[1]2025年已发货'!$G:$G,I3509,'[1]2025年已发货'!$H:$H,J3509)=0,"未发货",SUMIFS('[1]2025年已发货'!$E:$E,'[1]2025年已发货'!$F:$F,C3509,'[1]2025年已发货'!$C:$C,F3509,'[1]2025年已发货'!$G:$G,I3509,'[1]2025年已发货'!$H:$H,J3509))</f>
        <v>未发货</v>
      </c>
      <c r="I3509" s="40" t="str">
        <f>VLOOKUP(B3509,辅助信息!E:I,3,FALSE)</f>
        <v>（华西简阳西城嘉苑）四川省成都市简阳市简城街道高屋村</v>
      </c>
      <c r="J3509" s="40" t="str">
        <f>VLOOKUP(B3509,辅助信息!E:I,4,FALSE)</f>
        <v>张瀚镭</v>
      </c>
      <c r="K3509" s="40">
        <f>VLOOKUP(J3509,辅助信息!H:I,2,FALSE)</f>
        <v>15884666220</v>
      </c>
      <c r="L3509" s="111" t="str">
        <f>VLOOKUP(B3509,辅助信息!E:J,6,FALSE)</f>
        <v>现场禁止使用氢能源挂车！优先威钢发货,我方卸车,新老国标钢厂不加价可直发，因陕钢多次出现磅差，项目拒绝使用</v>
      </c>
      <c r="O3509" s="64" t="str">
        <f ca="1" t="shared" si="192"/>
        <v/>
      </c>
      <c r="P3509" s="64" t="str">
        <f ca="1" t="shared" si="193"/>
        <v/>
      </c>
      <c r="Q3509" s="29" t="str">
        <f>VLOOKUP(B3509,辅助信息!E:M,9,FALSE)</f>
        <v>ZTWM-CDGS-XS-2024-0030-华西集采-简州大道</v>
      </c>
      <c r="R3509" s="29" t="str">
        <f>_xlfn._xlws.FILTER(辅助信息!D:D,辅助信息!E:E=B3509)</f>
        <v>华西简阳西城嘉苑</v>
      </c>
    </row>
    <row r="3510" hidden="1" spans="2:18">
      <c r="B3510" s="40" t="s">
        <v>186</v>
      </c>
      <c r="C3510" s="72">
        <v>45918</v>
      </c>
      <c r="D3510" s="40" t="str">
        <f>VLOOKUP(B3510,辅助信息!E:K,7,FALSE)</f>
        <v>JWDDCD2025072900123</v>
      </c>
      <c r="E3510" s="40" t="str">
        <f>VLOOKUP(F3510,辅助信息!A:B,2,FALSE)</f>
        <v>高线</v>
      </c>
      <c r="F3510" s="40" t="s">
        <v>57</v>
      </c>
      <c r="G3510" s="36">
        <v>5</v>
      </c>
      <c r="H3510" s="136" t="str">
        <f>IF(SUMIFS('[1]2025年已发货'!$E:$E,'[1]2025年已发货'!$F:$F,C3510,'[1]2025年已发货'!$C:$C,F3510,'[1]2025年已发货'!$G:$G,I3510,'[1]2025年已发货'!$H:$H,J3510)=0,"未发货",SUMIFS('[1]2025年已发货'!$E:$E,'[1]2025年已发货'!$F:$F,C3510,'[1]2025年已发货'!$C:$C,F3510,'[1]2025年已发货'!$G:$G,I3510,'[1]2025年已发货'!$H:$H,J3510))</f>
        <v>未发货</v>
      </c>
      <c r="I3510" s="40" t="str">
        <f>VLOOKUP(B3510,辅助信息!E:I,3,FALSE)</f>
        <v>(乐山市校地共建产教融合基地建设项目二标段)四川省乐山市市中区苏稽镇</v>
      </c>
      <c r="J3510" s="40" t="str">
        <f>VLOOKUP(B3510,辅助信息!E:I,4,FALSE)</f>
        <v>彭江涛</v>
      </c>
      <c r="K3510" s="40">
        <f>VLOOKUP(J3510,辅助信息!H:I,2,FALSE)</f>
        <v>13990276572</v>
      </c>
      <c r="L3510" s="111" t="str">
        <f>VLOOKUP(B3510,辅助信息!E:J,6,FALSE)</f>
        <v>联系实际收货人（彭江涛13990276572）现场要求炉批号控制2个以下，超2个不给予签收。提前联系到场规格及数量</v>
      </c>
      <c r="O3510" s="64" t="str">
        <f ca="1" t="shared" si="192"/>
        <v/>
      </c>
      <c r="P3510" s="64" t="str">
        <f ca="1" t="shared" si="193"/>
        <v/>
      </c>
      <c r="Q3510" s="29" t="str">
        <f>VLOOKUP(B3510,辅助信息!E:M,9,FALSE)</f>
        <v>ZTWM-CDGS-XS-2025-0126-四川机司-乐山市校地共建产教融合基地配套设施项目施工二标段钢筋采购合同</v>
      </c>
      <c r="R3510" s="29" t="str">
        <f>_xlfn._xlws.FILTER(辅助信息!D:D,辅助信息!E:E=B3510)</f>
        <v>乐山市校地共建产教融合基地建设项目</v>
      </c>
    </row>
    <row r="3511" hidden="1" spans="2:18">
      <c r="B3511" s="40" t="s">
        <v>186</v>
      </c>
      <c r="C3511" s="72">
        <v>45918</v>
      </c>
      <c r="D3511" s="40" t="str">
        <f>VLOOKUP(B3511,辅助信息!E:K,7,FALSE)</f>
        <v>JWDDCD2025072900123</v>
      </c>
      <c r="E3511" s="40" t="str">
        <f>VLOOKUP(F3511,辅助信息!A:B,2,FALSE)</f>
        <v>高线</v>
      </c>
      <c r="F3511" s="40" t="s">
        <v>53</v>
      </c>
      <c r="G3511" s="36">
        <v>10</v>
      </c>
      <c r="H3511" s="136" t="str">
        <f>IF(SUMIFS('[1]2025年已发货'!$E:$E,'[1]2025年已发货'!$F:$F,C3511,'[1]2025年已发货'!$C:$C,F3511,'[1]2025年已发货'!$G:$G,I3511,'[1]2025年已发货'!$H:$H,J3511)=0,"未发货",SUMIFS('[1]2025年已发货'!$E:$E,'[1]2025年已发货'!$F:$F,C3511,'[1]2025年已发货'!$C:$C,F3511,'[1]2025年已发货'!$G:$G,I3511,'[1]2025年已发货'!$H:$H,J3511))</f>
        <v>未发货</v>
      </c>
      <c r="I3511" s="40" t="str">
        <f>VLOOKUP(B3511,辅助信息!E:I,3,FALSE)</f>
        <v>(乐山市校地共建产教融合基地建设项目二标段)四川省乐山市市中区苏稽镇</v>
      </c>
      <c r="J3511" s="40" t="str">
        <f>VLOOKUP(B3511,辅助信息!E:I,4,FALSE)</f>
        <v>彭江涛</v>
      </c>
      <c r="K3511" s="40">
        <f>VLOOKUP(J3511,辅助信息!H:I,2,FALSE)</f>
        <v>13990276572</v>
      </c>
      <c r="L3511" s="111" t="str">
        <f>VLOOKUP(B3511,辅助信息!E:J,6,FALSE)</f>
        <v>联系实际收货人（彭江涛13990276572）现场要求炉批号控制2个以下，超2个不给予签收。提前联系到场规格及数量</v>
      </c>
      <c r="O3511" s="64" t="str">
        <f ca="1" t="shared" si="192"/>
        <v/>
      </c>
      <c r="P3511" s="64" t="str">
        <f ca="1" t="shared" si="193"/>
        <v/>
      </c>
      <c r="Q3511" s="29" t="str">
        <f>VLOOKUP(B3511,辅助信息!E:M,9,FALSE)</f>
        <v>ZTWM-CDGS-XS-2025-0126-四川机司-乐山市校地共建产教融合基地配套设施项目施工二标段钢筋采购合同</v>
      </c>
      <c r="R3511" s="29" t="str">
        <f>_xlfn._xlws.FILTER(辅助信息!D:D,辅助信息!E:E=B3511)</f>
        <v>乐山市校地共建产教融合基地建设项目</v>
      </c>
    </row>
    <row r="3512" hidden="1" spans="2:18">
      <c r="B3512" s="40" t="s">
        <v>186</v>
      </c>
      <c r="C3512" s="72">
        <v>45918</v>
      </c>
      <c r="D3512" s="40" t="str">
        <f>VLOOKUP(B3512,辅助信息!E:K,7,FALSE)</f>
        <v>JWDDCD2025072900123</v>
      </c>
      <c r="E3512" s="40" t="str">
        <f>VLOOKUP(F3512,辅助信息!A:B,2,FALSE)</f>
        <v>螺纹钢</v>
      </c>
      <c r="F3512" s="40" t="s">
        <v>76</v>
      </c>
      <c r="G3512" s="36">
        <v>12</v>
      </c>
      <c r="H3512" s="136" t="str">
        <f>IF(SUMIFS('[1]2025年已发货'!$E:$E,'[1]2025年已发货'!$F:$F,C3512,'[1]2025年已发货'!$C:$C,F3512,'[1]2025年已发货'!$G:$G,I3512,'[1]2025年已发货'!$H:$H,J3512)=0,"未发货",SUMIFS('[1]2025年已发货'!$E:$E,'[1]2025年已发货'!$F:$F,C3512,'[1]2025年已发货'!$C:$C,F3512,'[1]2025年已发货'!$G:$G,I3512,'[1]2025年已发货'!$H:$H,J3512))</f>
        <v>未发货</v>
      </c>
      <c r="I3512" s="40" t="str">
        <f>VLOOKUP(B3512,辅助信息!E:I,3,FALSE)</f>
        <v>(乐山市校地共建产教融合基地建设项目二标段)四川省乐山市市中区苏稽镇</v>
      </c>
      <c r="J3512" s="40" t="str">
        <f>VLOOKUP(B3512,辅助信息!E:I,4,FALSE)</f>
        <v>彭江涛</v>
      </c>
      <c r="K3512" s="40">
        <f>VLOOKUP(J3512,辅助信息!H:I,2,FALSE)</f>
        <v>13990276572</v>
      </c>
      <c r="L3512" s="111" t="str">
        <f>VLOOKUP(B3512,辅助信息!E:J,6,FALSE)</f>
        <v>联系实际收货人（彭江涛13990276572）现场要求炉批号控制2个以下，超2个不给予签收。提前联系到场规格及数量</v>
      </c>
      <c r="O3512" s="64" t="str">
        <f ca="1" t="shared" si="192"/>
        <v/>
      </c>
      <c r="P3512" s="64" t="str">
        <f ca="1" t="shared" si="193"/>
        <v/>
      </c>
      <c r="Q3512" s="29" t="str">
        <f>VLOOKUP(B3512,辅助信息!E:M,9,FALSE)</f>
        <v>ZTWM-CDGS-XS-2025-0126-四川机司-乐山市校地共建产教融合基地配套设施项目施工二标段钢筋采购合同</v>
      </c>
      <c r="R3512" s="29" t="str">
        <f>_xlfn._xlws.FILTER(辅助信息!D:D,辅助信息!E:E=B3512)</f>
        <v>乐山市校地共建产教融合基地建设项目</v>
      </c>
    </row>
    <row r="3513" hidden="1" spans="2:18">
      <c r="B3513" s="40" t="s">
        <v>186</v>
      </c>
      <c r="C3513" s="72">
        <v>45918</v>
      </c>
      <c r="D3513" s="40" t="str">
        <f>VLOOKUP(B3513,辅助信息!E:K,7,FALSE)</f>
        <v>JWDDCD2025072900123</v>
      </c>
      <c r="E3513" s="40" t="str">
        <f>VLOOKUP(F3513,辅助信息!A:B,2,FALSE)</f>
        <v>螺纹钢</v>
      </c>
      <c r="F3513" s="40" t="s">
        <v>90</v>
      </c>
      <c r="G3513" s="36">
        <v>20</v>
      </c>
      <c r="H3513" s="136" t="str">
        <f>IF(SUMIFS('[1]2025年已发货'!$E:$E,'[1]2025年已发货'!$F:$F,C3513,'[1]2025年已发货'!$C:$C,F3513,'[1]2025年已发货'!$G:$G,I3513,'[1]2025年已发货'!$H:$H,J3513)=0,"未发货",SUMIFS('[1]2025年已发货'!$E:$E,'[1]2025年已发货'!$F:$F,C3513,'[1]2025年已发货'!$C:$C,F3513,'[1]2025年已发货'!$G:$G,I3513,'[1]2025年已发货'!$H:$H,J3513))</f>
        <v>未发货</v>
      </c>
      <c r="I3513" s="40" t="str">
        <f>VLOOKUP(B3513,辅助信息!E:I,3,FALSE)</f>
        <v>(乐山市校地共建产教融合基地建设项目二标段)四川省乐山市市中区苏稽镇</v>
      </c>
      <c r="J3513" s="40" t="str">
        <f>VLOOKUP(B3513,辅助信息!E:I,4,FALSE)</f>
        <v>彭江涛</v>
      </c>
      <c r="K3513" s="40">
        <f>VLOOKUP(J3513,辅助信息!H:I,2,FALSE)</f>
        <v>13990276572</v>
      </c>
      <c r="L3513" s="111" t="str">
        <f>VLOOKUP(B3513,辅助信息!E:J,6,FALSE)</f>
        <v>联系实际收货人（彭江涛13990276572）现场要求炉批号控制2个以下，超2个不给予签收。提前联系到场规格及数量</v>
      </c>
      <c r="O3513" s="64" t="str">
        <f ca="1" t="shared" si="192"/>
        <v/>
      </c>
      <c r="P3513" s="64" t="str">
        <f ca="1" t="shared" si="193"/>
        <v/>
      </c>
      <c r="Q3513" s="29" t="str">
        <f>VLOOKUP(B3513,辅助信息!E:M,9,FALSE)</f>
        <v>ZTWM-CDGS-XS-2025-0126-四川机司-乐山市校地共建产教融合基地配套设施项目施工二标段钢筋采购合同</v>
      </c>
      <c r="R3513" s="29" t="str">
        <f>_xlfn._xlws.FILTER(辅助信息!D:D,辅助信息!E:E=B3513)</f>
        <v>乐山市校地共建产教融合基地建设项目</v>
      </c>
    </row>
    <row r="3514" hidden="1" spans="2:18">
      <c r="B3514" s="40" t="s">
        <v>186</v>
      </c>
      <c r="C3514" s="72">
        <v>45918</v>
      </c>
      <c r="D3514" s="40" t="str">
        <f>VLOOKUP(B3514,辅助信息!E:K,7,FALSE)</f>
        <v>JWDDCD2025072900123</v>
      </c>
      <c r="E3514" s="40" t="str">
        <f>VLOOKUP(F3514,辅助信息!A:B,2,FALSE)</f>
        <v>螺纹钢</v>
      </c>
      <c r="F3514" s="40" t="s">
        <v>140</v>
      </c>
      <c r="G3514" s="36">
        <v>4</v>
      </c>
      <c r="H3514" s="136" t="str">
        <f>IF(SUMIFS('[1]2025年已发货'!$E:$E,'[1]2025年已发货'!$F:$F,C3514,'[1]2025年已发货'!$C:$C,F3514,'[1]2025年已发货'!$G:$G,I3514,'[1]2025年已发货'!$H:$H,J3514)=0,"未发货",SUMIFS('[1]2025年已发货'!$E:$E,'[1]2025年已发货'!$F:$F,C3514,'[1]2025年已发货'!$C:$C,F3514,'[1]2025年已发货'!$G:$G,I3514,'[1]2025年已发货'!$H:$H,J3514))</f>
        <v>未发货</v>
      </c>
      <c r="I3514" s="40" t="str">
        <f>VLOOKUP(B3514,辅助信息!E:I,3,FALSE)</f>
        <v>(乐山市校地共建产教融合基地建设项目二标段)四川省乐山市市中区苏稽镇</v>
      </c>
      <c r="J3514" s="40" t="str">
        <f>VLOOKUP(B3514,辅助信息!E:I,4,FALSE)</f>
        <v>彭江涛</v>
      </c>
      <c r="K3514" s="40">
        <f>VLOOKUP(J3514,辅助信息!H:I,2,FALSE)</f>
        <v>13990276572</v>
      </c>
      <c r="L3514" s="111" t="str">
        <f>VLOOKUP(B3514,辅助信息!E:J,6,FALSE)</f>
        <v>联系实际收货人（彭江涛13990276572）现场要求炉批号控制2个以下，超2个不给予签收。提前联系到场规格及数量</v>
      </c>
      <c r="O3514" s="64" t="str">
        <f ca="1" t="shared" si="192"/>
        <v/>
      </c>
      <c r="P3514" s="64" t="str">
        <f ca="1" t="shared" si="193"/>
        <v/>
      </c>
      <c r="Q3514" s="29" t="str">
        <f>VLOOKUP(B3514,辅助信息!E:M,9,FALSE)</f>
        <v>ZTWM-CDGS-XS-2025-0126-四川机司-乐山市校地共建产教融合基地配套设施项目施工二标段钢筋采购合同</v>
      </c>
      <c r="R3514" s="29" t="str">
        <f>_xlfn._xlws.FILTER(辅助信息!D:D,辅助信息!E:E=B3514)</f>
        <v>乐山市校地共建产教融合基地建设项目</v>
      </c>
    </row>
    <row r="3515" hidden="1" spans="2:18">
      <c r="B3515" s="40" t="s">
        <v>186</v>
      </c>
      <c r="C3515" s="72">
        <v>45918</v>
      </c>
      <c r="D3515" s="40" t="str">
        <f>VLOOKUP(B3515,辅助信息!E:K,7,FALSE)</f>
        <v>JWDDCD2025072900123</v>
      </c>
      <c r="E3515" s="40" t="str">
        <f>VLOOKUP(F3515,辅助信息!A:B,2,FALSE)</f>
        <v>螺纹钢</v>
      </c>
      <c r="F3515" s="40" t="s">
        <v>45</v>
      </c>
      <c r="G3515" s="36">
        <v>10</v>
      </c>
      <c r="H3515" s="136" t="str">
        <f>IF(SUMIFS('[1]2025年已发货'!$E:$E,'[1]2025年已发货'!$F:$F,C3515,'[1]2025年已发货'!$C:$C,F3515,'[1]2025年已发货'!$G:$G,I3515,'[1]2025年已发货'!$H:$H,J3515)=0,"未发货",SUMIFS('[1]2025年已发货'!$E:$E,'[1]2025年已发货'!$F:$F,C3515,'[1]2025年已发货'!$C:$C,F3515,'[1]2025年已发货'!$G:$G,I3515,'[1]2025年已发货'!$H:$H,J3515))</f>
        <v>未发货</v>
      </c>
      <c r="I3515" s="40" t="str">
        <f>VLOOKUP(B3515,辅助信息!E:I,3,FALSE)</f>
        <v>(乐山市校地共建产教融合基地建设项目二标段)四川省乐山市市中区苏稽镇</v>
      </c>
      <c r="J3515" s="40" t="str">
        <f>VLOOKUP(B3515,辅助信息!E:I,4,FALSE)</f>
        <v>彭江涛</v>
      </c>
      <c r="K3515" s="40">
        <f>VLOOKUP(J3515,辅助信息!H:I,2,FALSE)</f>
        <v>13990276572</v>
      </c>
      <c r="L3515" s="111" t="str">
        <f>VLOOKUP(B3515,辅助信息!E:J,6,FALSE)</f>
        <v>联系实际收货人（彭江涛13990276572）现场要求炉批号控制2个以下，超2个不给予签收。提前联系到场规格及数量</v>
      </c>
      <c r="O3515" s="64" t="str">
        <f ca="1" t="shared" si="192"/>
        <v/>
      </c>
      <c r="P3515" s="64" t="str">
        <f ca="1" t="shared" si="193"/>
        <v/>
      </c>
      <c r="Q3515" s="29" t="str">
        <f>VLOOKUP(B3515,辅助信息!E:M,9,FALSE)</f>
        <v>ZTWM-CDGS-XS-2025-0126-四川机司-乐山市校地共建产教融合基地配套设施项目施工二标段钢筋采购合同</v>
      </c>
      <c r="R3515" s="29" t="str">
        <f>_xlfn._xlws.FILTER(辅助信息!D:D,辅助信息!E:E=B3515)</f>
        <v>乐山市校地共建产教融合基地建设项目</v>
      </c>
    </row>
    <row r="3516" hidden="1" spans="2:18">
      <c r="B3516" s="40" t="s">
        <v>186</v>
      </c>
      <c r="C3516" s="72">
        <v>45918</v>
      </c>
      <c r="D3516" s="40" t="str">
        <f>VLOOKUP(B3516,辅助信息!E:K,7,FALSE)</f>
        <v>JWDDCD2025072900123</v>
      </c>
      <c r="E3516" s="40" t="str">
        <f>VLOOKUP(F3516,辅助信息!A:B,2,FALSE)</f>
        <v>螺纹钢</v>
      </c>
      <c r="F3516" s="40" t="s">
        <v>21</v>
      </c>
      <c r="G3516" s="36">
        <v>18</v>
      </c>
      <c r="H3516" s="136" t="str">
        <f>IF(SUMIFS('[1]2025年已发货'!$E:$E,'[1]2025年已发货'!$F:$F,C3516,'[1]2025年已发货'!$C:$C,F3516,'[1]2025年已发货'!$G:$G,I3516,'[1]2025年已发货'!$H:$H,J3516)=0,"未发货",SUMIFS('[1]2025年已发货'!$E:$E,'[1]2025年已发货'!$F:$F,C3516,'[1]2025年已发货'!$C:$C,F3516,'[1]2025年已发货'!$G:$G,I3516,'[1]2025年已发货'!$H:$H,J3516))</f>
        <v>未发货</v>
      </c>
      <c r="I3516" s="40" t="str">
        <f>VLOOKUP(B3516,辅助信息!E:I,3,FALSE)</f>
        <v>(乐山市校地共建产教融合基地建设项目二标段)四川省乐山市市中区苏稽镇</v>
      </c>
      <c r="J3516" s="40" t="str">
        <f>VLOOKUP(B3516,辅助信息!E:I,4,FALSE)</f>
        <v>彭江涛</v>
      </c>
      <c r="K3516" s="40">
        <f>VLOOKUP(J3516,辅助信息!H:I,2,FALSE)</f>
        <v>13990276572</v>
      </c>
      <c r="L3516" s="111" t="str">
        <f>VLOOKUP(B3516,辅助信息!E:J,6,FALSE)</f>
        <v>联系实际收货人（彭江涛13990276572）现场要求炉批号控制2个以下，超2个不给予签收。提前联系到场规格及数量</v>
      </c>
      <c r="O3516" s="64" t="str">
        <f ca="1" t="shared" si="192"/>
        <v/>
      </c>
      <c r="P3516" s="64" t="str">
        <f ca="1" t="shared" si="193"/>
        <v/>
      </c>
      <c r="Q3516" s="29" t="str">
        <f>VLOOKUP(B3516,辅助信息!E:M,9,FALSE)</f>
        <v>ZTWM-CDGS-XS-2025-0126-四川机司-乐山市校地共建产教融合基地配套设施项目施工二标段钢筋采购合同</v>
      </c>
      <c r="R3516" s="29" t="str">
        <f>_xlfn._xlws.FILTER(辅助信息!D:D,辅助信息!E:E=B3516)</f>
        <v>乐山市校地共建产教融合基地建设项目</v>
      </c>
    </row>
    <row r="3517" hidden="1" spans="2:18">
      <c r="B3517" s="40" t="s">
        <v>186</v>
      </c>
      <c r="C3517" s="72">
        <v>45918</v>
      </c>
      <c r="D3517" s="40" t="str">
        <f>VLOOKUP(B3517,辅助信息!E:K,7,FALSE)</f>
        <v>JWDDCD2025072900123</v>
      </c>
      <c r="E3517" s="40" t="str">
        <f>VLOOKUP(F3517,辅助信息!A:B,2,FALSE)</f>
        <v>螺纹钢</v>
      </c>
      <c r="F3517" s="40" t="s">
        <v>198</v>
      </c>
      <c r="G3517" s="36">
        <v>4</v>
      </c>
      <c r="H3517" s="136" t="str">
        <f>IF(SUMIFS('[1]2025年已发货'!$E:$E,'[1]2025年已发货'!$F:$F,C3517,'[1]2025年已发货'!$C:$C,F3517,'[1]2025年已发货'!$G:$G,I3517,'[1]2025年已发货'!$H:$H,J3517)=0,"未发货",SUMIFS('[1]2025年已发货'!$E:$E,'[1]2025年已发货'!$F:$F,C3517,'[1]2025年已发货'!$C:$C,F3517,'[1]2025年已发货'!$G:$G,I3517,'[1]2025年已发货'!$H:$H,J3517))</f>
        <v>未发货</v>
      </c>
      <c r="I3517" s="40" t="str">
        <f>VLOOKUP(B3517,辅助信息!E:I,3,FALSE)</f>
        <v>(乐山市校地共建产教融合基地建设项目二标段)四川省乐山市市中区苏稽镇</v>
      </c>
      <c r="J3517" s="40" t="str">
        <f>VLOOKUP(B3517,辅助信息!E:I,4,FALSE)</f>
        <v>彭江涛</v>
      </c>
      <c r="K3517" s="40">
        <f>VLOOKUP(J3517,辅助信息!H:I,2,FALSE)</f>
        <v>13990276572</v>
      </c>
      <c r="L3517" s="111" t="str">
        <f>VLOOKUP(B3517,辅助信息!E:J,6,FALSE)</f>
        <v>联系实际收货人（彭江涛13990276572）现场要求炉批号控制2个以下，超2个不给予签收。提前联系到场规格及数量</v>
      </c>
      <c r="O3517" s="64" t="str">
        <f ca="1" t="shared" si="192"/>
        <v/>
      </c>
      <c r="P3517" s="64" t="str">
        <f ca="1" t="shared" si="193"/>
        <v/>
      </c>
      <c r="Q3517" s="29" t="str">
        <f>VLOOKUP(B3517,辅助信息!E:M,9,FALSE)</f>
        <v>ZTWM-CDGS-XS-2025-0126-四川机司-乐山市校地共建产教融合基地配套设施项目施工二标段钢筋采购合同</v>
      </c>
      <c r="R3517" s="29" t="str">
        <f>_xlfn._xlws.FILTER(辅助信息!D:D,辅助信息!E:E=B3517)</f>
        <v>乐山市校地共建产教融合基地建设项目</v>
      </c>
    </row>
    <row r="3518" hidden="1" spans="2:18">
      <c r="B3518" s="40" t="s">
        <v>186</v>
      </c>
      <c r="C3518" s="72">
        <v>45918</v>
      </c>
      <c r="D3518" s="40" t="str">
        <f>VLOOKUP(B3518,辅助信息!E:K,7,FALSE)</f>
        <v>JWDDCD2025072900123</v>
      </c>
      <c r="E3518" s="40" t="str">
        <f>VLOOKUP(F3518,辅助信息!A:B,2,FALSE)</f>
        <v>螺纹钢</v>
      </c>
      <c r="F3518" s="40" t="s">
        <v>58</v>
      </c>
      <c r="G3518" s="36">
        <v>18</v>
      </c>
      <c r="H3518" s="136" t="str">
        <f>IF(SUMIFS('[1]2025年已发货'!$E:$E,'[1]2025年已发货'!$F:$F,C3518,'[1]2025年已发货'!$C:$C,F3518,'[1]2025年已发货'!$G:$G,I3518,'[1]2025年已发货'!$H:$H,J3518)=0,"未发货",SUMIFS('[1]2025年已发货'!$E:$E,'[1]2025年已发货'!$F:$F,C3518,'[1]2025年已发货'!$C:$C,F3518,'[1]2025年已发货'!$G:$G,I3518,'[1]2025年已发货'!$H:$H,J3518))</f>
        <v>未发货</v>
      </c>
      <c r="I3518" s="40" t="str">
        <f>VLOOKUP(B3518,辅助信息!E:I,3,FALSE)</f>
        <v>(乐山市校地共建产教融合基地建设项目二标段)四川省乐山市市中区苏稽镇</v>
      </c>
      <c r="J3518" s="40" t="str">
        <f>VLOOKUP(B3518,辅助信息!E:I,4,FALSE)</f>
        <v>彭江涛</v>
      </c>
      <c r="K3518" s="40">
        <f>VLOOKUP(J3518,辅助信息!H:I,2,FALSE)</f>
        <v>13990276572</v>
      </c>
      <c r="L3518" s="111" t="str">
        <f>VLOOKUP(B3518,辅助信息!E:J,6,FALSE)</f>
        <v>联系实际收货人（彭江涛13990276572）现场要求炉批号控制2个以下，超2个不给予签收。提前联系到场规格及数量</v>
      </c>
      <c r="O3518" s="64" t="str">
        <f ca="1" t="shared" si="192"/>
        <v/>
      </c>
      <c r="P3518" s="64" t="str">
        <f ca="1" t="shared" si="193"/>
        <v/>
      </c>
      <c r="Q3518" s="29" t="str">
        <f>VLOOKUP(B3518,辅助信息!E:M,9,FALSE)</f>
        <v>ZTWM-CDGS-XS-2025-0126-四川机司-乐山市校地共建产教融合基地配套设施项目施工二标段钢筋采购合同</v>
      </c>
      <c r="R3518" s="29" t="str">
        <f>_xlfn._xlws.FILTER(辅助信息!D:D,辅助信息!E:E=B3518)</f>
        <v>乐山市校地共建产教融合基地建设项目</v>
      </c>
    </row>
    <row r="3519" hidden="1" spans="2:18">
      <c r="B3519" s="40" t="s">
        <v>186</v>
      </c>
      <c r="C3519" s="72">
        <v>45918</v>
      </c>
      <c r="D3519" s="40" t="str">
        <f>VLOOKUP(B3519,辅助信息!E:K,7,FALSE)</f>
        <v>JWDDCD2025072900123</v>
      </c>
      <c r="E3519" s="40" t="str">
        <f>VLOOKUP(F3519,辅助信息!A:B,2,FALSE)</f>
        <v>螺纹钢</v>
      </c>
      <c r="F3519" s="40" t="s">
        <v>199</v>
      </c>
      <c r="G3519" s="36">
        <v>17</v>
      </c>
      <c r="H3519" s="136" t="str">
        <f>IF(SUMIFS('[1]2025年已发货'!$E:$E,'[1]2025年已发货'!$F:$F,C3519,'[1]2025年已发货'!$C:$C,F3519,'[1]2025年已发货'!$G:$G,I3519,'[1]2025年已发货'!$H:$H,J3519)=0,"未发货",SUMIFS('[1]2025年已发货'!$E:$E,'[1]2025年已发货'!$F:$F,C3519,'[1]2025年已发货'!$C:$C,F3519,'[1]2025年已发货'!$G:$G,I3519,'[1]2025年已发货'!$H:$H,J3519))</f>
        <v>未发货</v>
      </c>
      <c r="I3519" s="40" t="str">
        <f>VLOOKUP(B3519,辅助信息!E:I,3,FALSE)</f>
        <v>(乐山市校地共建产教融合基地建设项目二标段)四川省乐山市市中区苏稽镇</v>
      </c>
      <c r="J3519" s="40" t="str">
        <f>VLOOKUP(B3519,辅助信息!E:I,4,FALSE)</f>
        <v>彭江涛</v>
      </c>
      <c r="K3519" s="40">
        <f>VLOOKUP(J3519,辅助信息!H:I,2,FALSE)</f>
        <v>13990276572</v>
      </c>
      <c r="L3519" s="111" t="str">
        <f>VLOOKUP(B3519,辅助信息!E:J,6,FALSE)</f>
        <v>联系实际收货人（彭江涛13990276572）现场要求炉批号控制2个以下，超2个不给予签收。提前联系到场规格及数量</v>
      </c>
      <c r="O3519" s="64" t="str">
        <f ca="1" t="shared" si="192"/>
        <v/>
      </c>
      <c r="P3519" s="64" t="str">
        <f ca="1" t="shared" si="193"/>
        <v/>
      </c>
      <c r="Q3519" s="29" t="str">
        <f>VLOOKUP(B3519,辅助信息!E:M,9,FALSE)</f>
        <v>ZTWM-CDGS-XS-2025-0126-四川机司-乐山市校地共建产教融合基地配套设施项目施工二标段钢筋采购合同</v>
      </c>
      <c r="R3519" s="29" t="str">
        <f>_xlfn._xlws.FILTER(辅助信息!D:D,辅助信息!E:E=B3519)</f>
        <v>乐山市校地共建产教融合基地建设项目</v>
      </c>
    </row>
    <row r="3520" hidden="1" spans="2:18">
      <c r="B3520" s="40" t="s">
        <v>186</v>
      </c>
      <c r="C3520" s="72">
        <v>45918</v>
      </c>
      <c r="D3520" s="40" t="str">
        <f>VLOOKUP(B3520,辅助信息!E:K,7,FALSE)</f>
        <v>JWDDCD2025072900123</v>
      </c>
      <c r="E3520" s="40" t="str">
        <f>VLOOKUP(F3520,辅助信息!A:B,2,FALSE)</f>
        <v>螺纹钢</v>
      </c>
      <c r="F3520" s="40" t="s">
        <v>46</v>
      </c>
      <c r="G3520" s="36">
        <v>3</v>
      </c>
      <c r="H3520" s="136" t="str">
        <f>IF(SUMIFS('[1]2025年已发货'!$E:$E,'[1]2025年已发货'!$F:$F,C3520,'[1]2025年已发货'!$C:$C,F3520,'[1]2025年已发货'!$G:$G,I3520,'[1]2025年已发货'!$H:$H,J3520)=0,"未发货",SUMIFS('[1]2025年已发货'!$E:$E,'[1]2025年已发货'!$F:$F,C3520,'[1]2025年已发货'!$C:$C,F3520,'[1]2025年已发货'!$G:$G,I3520,'[1]2025年已发货'!$H:$H,J3520))</f>
        <v>未发货</v>
      </c>
      <c r="I3520" s="40" t="str">
        <f>VLOOKUP(B3520,辅助信息!E:I,3,FALSE)</f>
        <v>(乐山市校地共建产教融合基地建设项目二标段)四川省乐山市市中区苏稽镇</v>
      </c>
      <c r="J3520" s="40" t="str">
        <f>VLOOKUP(B3520,辅助信息!E:I,4,FALSE)</f>
        <v>彭江涛</v>
      </c>
      <c r="K3520" s="40">
        <f>VLOOKUP(J3520,辅助信息!H:I,2,FALSE)</f>
        <v>13990276572</v>
      </c>
      <c r="L3520" s="111" t="str">
        <f>VLOOKUP(B3520,辅助信息!E:J,6,FALSE)</f>
        <v>联系实际收货人（彭江涛13990276572）现场要求炉批号控制2个以下，超2个不给予签收。提前联系到场规格及数量</v>
      </c>
      <c r="O3520" s="64" t="str">
        <f ca="1" t="shared" si="192"/>
        <v/>
      </c>
      <c r="P3520" s="64" t="str">
        <f ca="1" t="shared" si="193"/>
        <v/>
      </c>
      <c r="Q3520" s="29" t="str">
        <f>VLOOKUP(B3520,辅助信息!E:M,9,FALSE)</f>
        <v>ZTWM-CDGS-XS-2025-0126-四川机司-乐山市校地共建产教融合基地配套设施项目施工二标段钢筋采购合同</v>
      </c>
      <c r="R3520" s="29" t="str">
        <f>_xlfn._xlws.FILTER(辅助信息!D:D,辅助信息!E:E=B3520)</f>
        <v>乐山市校地共建产教融合基地建设项目</v>
      </c>
    </row>
    <row r="3521" hidden="1" spans="2:18">
      <c r="B3521" s="40" t="s">
        <v>186</v>
      </c>
      <c r="C3521" s="72">
        <v>45918</v>
      </c>
      <c r="D3521" s="40" t="str">
        <f>VLOOKUP(B3521,辅助信息!E:K,7,FALSE)</f>
        <v>JWDDCD2025072900123</v>
      </c>
      <c r="E3521" s="40" t="str">
        <f>VLOOKUP(F3521,辅助信息!A:B,2,FALSE)</f>
        <v>螺纹钢</v>
      </c>
      <c r="F3521" s="40" t="s">
        <v>141</v>
      </c>
      <c r="G3521" s="36">
        <v>16</v>
      </c>
      <c r="H3521" s="136" t="str">
        <f>IF(SUMIFS('[1]2025年已发货'!$E:$E,'[1]2025年已发货'!$F:$F,C3521,'[1]2025年已发货'!$C:$C,F3521,'[1]2025年已发货'!$G:$G,I3521,'[1]2025年已发货'!$H:$H,J3521)=0,"未发货",SUMIFS('[1]2025年已发货'!$E:$E,'[1]2025年已发货'!$F:$F,C3521,'[1]2025年已发货'!$C:$C,F3521,'[1]2025年已发货'!$G:$G,I3521,'[1]2025年已发货'!$H:$H,J3521))</f>
        <v>未发货</v>
      </c>
      <c r="I3521" s="40" t="str">
        <f>VLOOKUP(B3521,辅助信息!E:I,3,FALSE)</f>
        <v>(乐山市校地共建产教融合基地建设项目二标段)四川省乐山市市中区苏稽镇</v>
      </c>
      <c r="J3521" s="40" t="str">
        <f>VLOOKUP(B3521,辅助信息!E:I,4,FALSE)</f>
        <v>彭江涛</v>
      </c>
      <c r="K3521" s="40">
        <f>VLOOKUP(J3521,辅助信息!H:I,2,FALSE)</f>
        <v>13990276572</v>
      </c>
      <c r="L3521" s="111" t="str">
        <f>VLOOKUP(B3521,辅助信息!E:J,6,FALSE)</f>
        <v>联系实际收货人（彭江涛13990276572）现场要求炉批号控制2个以下，超2个不给予签收。提前联系到场规格及数量</v>
      </c>
      <c r="O3521" s="64" t="str">
        <f ca="1" t="shared" si="192"/>
        <v/>
      </c>
      <c r="P3521" s="64" t="str">
        <f ca="1" t="shared" si="193"/>
        <v/>
      </c>
      <c r="Q3521" s="29" t="str">
        <f>VLOOKUP(B3521,辅助信息!E:M,9,FALSE)</f>
        <v>ZTWM-CDGS-XS-2025-0126-四川机司-乐山市校地共建产教融合基地配套设施项目施工二标段钢筋采购合同</v>
      </c>
      <c r="R3521" s="29" t="str">
        <f>_xlfn._xlws.FILTER(辅助信息!D:D,辅助信息!E:E=B3521)</f>
        <v>乐山市校地共建产教融合基地建设项目</v>
      </c>
    </row>
    <row r="3522" hidden="1" spans="2:18">
      <c r="B3522" s="40" t="s">
        <v>186</v>
      </c>
      <c r="C3522" s="72">
        <v>45918</v>
      </c>
      <c r="D3522" s="40" t="str">
        <f>VLOOKUP(B3522,辅助信息!E:K,7,FALSE)</f>
        <v>JWDDCD2025072900123</v>
      </c>
      <c r="E3522" s="40" t="str">
        <f>VLOOKUP(F3522,辅助信息!A:B,2,FALSE)</f>
        <v>螺纹钢</v>
      </c>
      <c r="F3522" s="40" t="s">
        <v>22</v>
      </c>
      <c r="G3522" s="36">
        <v>20</v>
      </c>
      <c r="H3522" s="136" t="str">
        <f>IF(SUMIFS('[1]2025年已发货'!$E:$E,'[1]2025年已发货'!$F:$F,C3522,'[1]2025年已发货'!$C:$C,F3522,'[1]2025年已发货'!$G:$G,I3522,'[1]2025年已发货'!$H:$H,J3522)=0,"未发货",SUMIFS('[1]2025年已发货'!$E:$E,'[1]2025年已发货'!$F:$F,C3522,'[1]2025年已发货'!$C:$C,F3522,'[1]2025年已发货'!$G:$G,I3522,'[1]2025年已发货'!$H:$H,J3522))</f>
        <v>未发货</v>
      </c>
      <c r="I3522" s="40" t="str">
        <f>VLOOKUP(B3522,辅助信息!E:I,3,FALSE)</f>
        <v>(乐山市校地共建产教融合基地建设项目二标段)四川省乐山市市中区苏稽镇</v>
      </c>
      <c r="J3522" s="40" t="str">
        <f>VLOOKUP(B3522,辅助信息!E:I,4,FALSE)</f>
        <v>彭江涛</v>
      </c>
      <c r="K3522" s="40">
        <f>VLOOKUP(J3522,辅助信息!H:I,2,FALSE)</f>
        <v>13990276572</v>
      </c>
      <c r="L3522" s="111" t="str">
        <f>VLOOKUP(B3522,辅助信息!E:J,6,FALSE)</f>
        <v>联系实际收货人（彭江涛13990276572）现场要求炉批号控制2个以下，超2个不给予签收。提前联系到场规格及数量</v>
      </c>
      <c r="O3522" s="64" t="str">
        <f ca="1" t="shared" si="192"/>
        <v/>
      </c>
      <c r="P3522" s="64" t="str">
        <f ca="1" t="shared" si="193"/>
        <v/>
      </c>
      <c r="Q3522" s="29" t="str">
        <f>VLOOKUP(B3522,辅助信息!E:M,9,FALSE)</f>
        <v>ZTWM-CDGS-XS-2025-0126-四川机司-乐山市校地共建产教融合基地配套设施项目施工二标段钢筋采购合同</v>
      </c>
      <c r="R3522" s="29" t="str">
        <f>_xlfn._xlws.FILTER(辅助信息!D:D,辅助信息!E:E=B3522)</f>
        <v>乐山市校地共建产教融合基地建设项目</v>
      </c>
    </row>
    <row r="3523" hidden="1" spans="2:18">
      <c r="B3523" s="40" t="s">
        <v>186</v>
      </c>
      <c r="C3523" s="72">
        <v>45918</v>
      </c>
      <c r="D3523" s="40" t="str">
        <f>VLOOKUP(B3523,辅助信息!E:K,7,FALSE)</f>
        <v>JWDDCD2025072900123</v>
      </c>
      <c r="E3523" s="40" t="str">
        <f>VLOOKUP(F3523,辅助信息!A:B,2,FALSE)</f>
        <v>螺纹钢</v>
      </c>
      <c r="F3523" s="40" t="s">
        <v>142</v>
      </c>
      <c r="G3523" s="36">
        <v>60</v>
      </c>
      <c r="H3523" s="136" t="str">
        <f>IF(SUMIFS('[1]2025年已发货'!$E:$E,'[1]2025年已发货'!$F:$F,C3523,'[1]2025年已发货'!$C:$C,F3523,'[1]2025年已发货'!$G:$G,I3523,'[1]2025年已发货'!$H:$H,J3523)=0,"未发货",SUMIFS('[1]2025年已发货'!$E:$E,'[1]2025年已发货'!$F:$F,C3523,'[1]2025年已发货'!$C:$C,F3523,'[1]2025年已发货'!$G:$G,I3523,'[1]2025年已发货'!$H:$H,J3523))</f>
        <v>未发货</v>
      </c>
      <c r="I3523" s="40" t="str">
        <f>VLOOKUP(B3523,辅助信息!E:I,3,FALSE)</f>
        <v>(乐山市校地共建产教融合基地建设项目二标段)四川省乐山市市中区苏稽镇</v>
      </c>
      <c r="J3523" s="40" t="str">
        <f>VLOOKUP(B3523,辅助信息!E:I,4,FALSE)</f>
        <v>彭江涛</v>
      </c>
      <c r="K3523" s="40">
        <f>VLOOKUP(J3523,辅助信息!H:I,2,FALSE)</f>
        <v>13990276572</v>
      </c>
      <c r="L3523" s="111" t="str">
        <f>VLOOKUP(B3523,辅助信息!E:J,6,FALSE)</f>
        <v>联系实际收货人（彭江涛13990276572）现场要求炉批号控制2个以下，超2个不给予签收。提前联系到场规格及数量</v>
      </c>
      <c r="O3523" s="64" t="str">
        <f ca="1" t="shared" si="192"/>
        <v/>
      </c>
      <c r="P3523" s="64" t="str">
        <f ca="1" t="shared" si="193"/>
        <v/>
      </c>
      <c r="Q3523" s="29" t="str">
        <f>VLOOKUP(B3523,辅助信息!E:M,9,FALSE)</f>
        <v>ZTWM-CDGS-XS-2025-0126-四川机司-乐山市校地共建产教融合基地配套设施项目施工二标段钢筋采购合同</v>
      </c>
      <c r="R3523" s="29" t="str">
        <f>_xlfn._xlws.FILTER(辅助信息!D:D,辅助信息!E:E=B3523)</f>
        <v>乐山市校地共建产教融合基地建设项目</v>
      </c>
    </row>
    <row r="3524" hidden="1" spans="2:18">
      <c r="B3524" s="40" t="s">
        <v>186</v>
      </c>
      <c r="C3524" s="72">
        <v>45918</v>
      </c>
      <c r="D3524" s="40" t="str">
        <f>VLOOKUP(B3524,辅助信息!E:K,7,FALSE)</f>
        <v>JWDDCD2025072900123</v>
      </c>
      <c r="E3524" s="40" t="str">
        <f>VLOOKUP(F3524,辅助信息!A:B,2,FALSE)</f>
        <v>盘螺</v>
      </c>
      <c r="F3524" s="40" t="s">
        <v>41</v>
      </c>
      <c r="G3524" s="36">
        <v>42</v>
      </c>
      <c r="H3524" s="136" t="str">
        <f>IF(SUMIFS('[1]2025年已发货'!$E:$E,'[1]2025年已发货'!$F:$F,C3524,'[1]2025年已发货'!$C:$C,F3524,'[1]2025年已发货'!$G:$G,I3524,'[1]2025年已发货'!$H:$H,J3524)=0,"未发货",SUMIFS('[1]2025年已发货'!$E:$E,'[1]2025年已发货'!$F:$F,C3524,'[1]2025年已发货'!$C:$C,F3524,'[1]2025年已发货'!$G:$G,I3524,'[1]2025年已发货'!$H:$H,J3524))</f>
        <v>未发货</v>
      </c>
      <c r="I3524" s="40" t="str">
        <f>VLOOKUP(B3524,辅助信息!E:I,3,FALSE)</f>
        <v>(乐山市校地共建产教融合基地建设项目二标段)四川省乐山市市中区苏稽镇</v>
      </c>
      <c r="J3524" s="40" t="str">
        <f>VLOOKUP(B3524,辅助信息!E:I,4,FALSE)</f>
        <v>彭江涛</v>
      </c>
      <c r="K3524" s="40">
        <f>VLOOKUP(J3524,辅助信息!H:I,2,FALSE)</f>
        <v>13990276572</v>
      </c>
      <c r="L3524" s="111" t="str">
        <f>VLOOKUP(B3524,辅助信息!E:J,6,FALSE)</f>
        <v>联系实际收货人（彭江涛13990276572）现场要求炉批号控制2个以下，超2个不给予签收。提前联系到场规格及数量</v>
      </c>
      <c r="O3524" s="64" t="str">
        <f ca="1" t="shared" si="192"/>
        <v/>
      </c>
      <c r="P3524" s="64" t="str">
        <f ca="1" t="shared" si="193"/>
        <v/>
      </c>
      <c r="Q3524" s="29" t="str">
        <f>VLOOKUP(B3524,辅助信息!E:M,9,FALSE)</f>
        <v>ZTWM-CDGS-XS-2025-0126-四川机司-乐山市校地共建产教融合基地配套设施项目施工二标段钢筋采购合同</v>
      </c>
      <c r="R3524" s="29" t="str">
        <f>_xlfn._xlws.FILTER(辅助信息!D:D,辅助信息!E:E=B3524)</f>
        <v>乐山市校地共建产教融合基地建设项目</v>
      </c>
    </row>
    <row r="3525" hidden="1" spans="2:18">
      <c r="B3525" s="40" t="s">
        <v>186</v>
      </c>
      <c r="C3525" s="72">
        <v>45918</v>
      </c>
      <c r="D3525" s="40" t="str">
        <f>VLOOKUP(B3525,辅助信息!E:K,7,FALSE)</f>
        <v>JWDDCD2025072900123</v>
      </c>
      <c r="E3525" s="40" t="str">
        <f>VLOOKUP(F3525,辅助信息!A:B,2,FALSE)</f>
        <v>盘螺</v>
      </c>
      <c r="F3525" s="40" t="s">
        <v>26</v>
      </c>
      <c r="G3525" s="36">
        <v>15</v>
      </c>
      <c r="H3525" s="136" t="str">
        <f>IF(SUMIFS('[1]2025年已发货'!$E:$E,'[1]2025年已发货'!$F:$F,C3525,'[1]2025年已发货'!$C:$C,F3525,'[1]2025年已发货'!$G:$G,I3525,'[1]2025年已发货'!$H:$H,J3525)=0,"未发货",SUMIFS('[1]2025年已发货'!$E:$E,'[1]2025年已发货'!$F:$F,C3525,'[1]2025年已发货'!$C:$C,F3525,'[1]2025年已发货'!$G:$G,I3525,'[1]2025年已发货'!$H:$H,J3525))</f>
        <v>未发货</v>
      </c>
      <c r="I3525" s="40" t="str">
        <f>VLOOKUP(B3525,辅助信息!E:I,3,FALSE)</f>
        <v>(乐山市校地共建产教融合基地建设项目二标段)四川省乐山市市中区苏稽镇</v>
      </c>
      <c r="J3525" s="40" t="str">
        <f>VLOOKUP(B3525,辅助信息!E:I,4,FALSE)</f>
        <v>彭江涛</v>
      </c>
      <c r="K3525" s="40">
        <f>VLOOKUP(J3525,辅助信息!H:I,2,FALSE)</f>
        <v>13990276572</v>
      </c>
      <c r="L3525" s="111" t="str">
        <f>VLOOKUP(B3525,辅助信息!E:J,6,FALSE)</f>
        <v>联系实际收货人（彭江涛13990276572）现场要求炉批号控制2个以下，超2个不给予签收。提前联系到场规格及数量</v>
      </c>
      <c r="O3525" s="64" t="str">
        <f ca="1" t="shared" si="192"/>
        <v/>
      </c>
      <c r="P3525" s="64" t="str">
        <f ca="1" t="shared" si="193"/>
        <v/>
      </c>
      <c r="Q3525" s="29" t="str">
        <f>VLOOKUP(B3525,辅助信息!E:M,9,FALSE)</f>
        <v>ZTWM-CDGS-XS-2025-0126-四川机司-乐山市校地共建产教融合基地配套设施项目施工二标段钢筋采购合同</v>
      </c>
      <c r="R3525" s="29" t="str">
        <f>_xlfn._xlws.FILTER(辅助信息!D:D,辅助信息!E:E=B3525)</f>
        <v>乐山市校地共建产教融合基地建设项目</v>
      </c>
    </row>
    <row r="3526" hidden="1" spans="2:18">
      <c r="B3526" s="40" t="s">
        <v>186</v>
      </c>
      <c r="C3526" s="72">
        <v>45918</v>
      </c>
      <c r="D3526" s="40" t="str">
        <f>VLOOKUP(B3526,辅助信息!E:K,7,FALSE)</f>
        <v>JWDDCD2025072900123</v>
      </c>
      <c r="E3526" s="40" t="str">
        <f>VLOOKUP(F3526,辅助信息!A:B,2,FALSE)</f>
        <v>盘螺</v>
      </c>
      <c r="F3526" s="40" t="s">
        <v>49</v>
      </c>
      <c r="G3526" s="36">
        <v>5</v>
      </c>
      <c r="H3526" s="136" t="str">
        <f>IF(SUMIFS('[1]2025年已发货'!$E:$E,'[1]2025年已发货'!$F:$F,C3526,'[1]2025年已发货'!$C:$C,F3526,'[1]2025年已发货'!$G:$G,I3526,'[1]2025年已发货'!$H:$H,J3526)=0,"未发货",SUMIFS('[1]2025年已发货'!$E:$E,'[1]2025年已发货'!$F:$F,C3526,'[1]2025年已发货'!$C:$C,F3526,'[1]2025年已发货'!$G:$G,I3526,'[1]2025年已发货'!$H:$H,J3526))</f>
        <v>未发货</v>
      </c>
      <c r="I3526" s="40" t="str">
        <f>VLOOKUP(B3526,辅助信息!E:I,3,FALSE)</f>
        <v>(乐山市校地共建产教融合基地建设项目二标段)四川省乐山市市中区苏稽镇</v>
      </c>
      <c r="J3526" s="40" t="str">
        <f>VLOOKUP(B3526,辅助信息!E:I,4,FALSE)</f>
        <v>彭江涛</v>
      </c>
      <c r="K3526" s="40">
        <f>VLOOKUP(J3526,辅助信息!H:I,2,FALSE)</f>
        <v>13990276572</v>
      </c>
      <c r="L3526" s="111" t="str">
        <f>VLOOKUP(B3526,辅助信息!E:J,6,FALSE)</f>
        <v>联系实际收货人（彭江涛13990276572）现场要求炉批号控制2个以下，超2个不给予签收。提前联系到场规格及数量</v>
      </c>
      <c r="O3526" s="64" t="str">
        <f ca="1" t="shared" si="192"/>
        <v/>
      </c>
      <c r="P3526" s="64" t="str">
        <f ca="1" t="shared" si="193"/>
        <v/>
      </c>
      <c r="Q3526" s="29" t="str">
        <f>VLOOKUP(B3526,辅助信息!E:M,9,FALSE)</f>
        <v>ZTWM-CDGS-XS-2025-0126-四川机司-乐山市校地共建产教融合基地配套设施项目施工二标段钢筋采购合同</v>
      </c>
      <c r="R3526" s="29" t="str">
        <f>_xlfn._xlws.FILTER(辅助信息!D:D,辅助信息!E:E=B3526)</f>
        <v>乐山市校地共建产教融合基地建设项目</v>
      </c>
    </row>
    <row r="3527" hidden="1" spans="2:18">
      <c r="B3527" s="40" t="s">
        <v>186</v>
      </c>
      <c r="C3527" s="72">
        <v>45918</v>
      </c>
      <c r="D3527" s="40" t="str">
        <f>VLOOKUP(B3527,辅助信息!E:K,7,FALSE)</f>
        <v>JWDDCD2025072900123</v>
      </c>
      <c r="E3527" s="40" t="str">
        <f>VLOOKUP(F3527,辅助信息!A:B,2,FALSE)</f>
        <v>盘螺</v>
      </c>
      <c r="F3527" s="40" t="s">
        <v>40</v>
      </c>
      <c r="G3527" s="36">
        <v>32</v>
      </c>
      <c r="H3527" s="136" t="str">
        <f>IF(SUMIFS('[1]2025年已发货'!$E:$E,'[1]2025年已发货'!$F:$F,C3527,'[1]2025年已发货'!$C:$C,F3527,'[1]2025年已发货'!$G:$G,I3527,'[1]2025年已发货'!$H:$H,J3527)=0,"未发货",SUMIFS('[1]2025年已发货'!$E:$E,'[1]2025年已发货'!$F:$F,C3527,'[1]2025年已发货'!$C:$C,F3527,'[1]2025年已发货'!$G:$G,I3527,'[1]2025年已发货'!$H:$H,J3527))</f>
        <v>未发货</v>
      </c>
      <c r="I3527" s="40" t="str">
        <f>VLOOKUP(B3527,辅助信息!E:I,3,FALSE)</f>
        <v>(乐山市校地共建产教融合基地建设项目二标段)四川省乐山市市中区苏稽镇</v>
      </c>
      <c r="J3527" s="40" t="str">
        <f>VLOOKUP(B3527,辅助信息!E:I,4,FALSE)</f>
        <v>彭江涛</v>
      </c>
      <c r="K3527" s="40">
        <f>VLOOKUP(J3527,辅助信息!H:I,2,FALSE)</f>
        <v>13990276572</v>
      </c>
      <c r="L3527" s="111" t="str">
        <f>VLOOKUP(B3527,辅助信息!E:J,6,FALSE)</f>
        <v>联系实际收货人（彭江涛13990276572）现场要求炉批号控制2个以下，超2个不给予签收。提前联系到场规格及数量</v>
      </c>
      <c r="O3527" s="64" t="str">
        <f ca="1" t="shared" si="192"/>
        <v/>
      </c>
      <c r="P3527" s="64" t="str">
        <f ca="1" t="shared" si="193"/>
        <v/>
      </c>
      <c r="Q3527" s="29" t="str">
        <f>VLOOKUP(B3527,辅助信息!E:M,9,FALSE)</f>
        <v>ZTWM-CDGS-XS-2025-0126-四川机司-乐山市校地共建产教融合基地配套设施项目施工二标段钢筋采购合同</v>
      </c>
      <c r="R3527" s="29" t="str">
        <f>_xlfn._xlws.FILTER(辅助信息!D:D,辅助信息!E:E=B3527)</f>
        <v>乐山市校地共建产教融合基地建设项目</v>
      </c>
    </row>
    <row r="3528" hidden="1" spans="2:18">
      <c r="B3528" s="122" t="s">
        <v>163</v>
      </c>
      <c r="C3528" s="72">
        <v>45919</v>
      </c>
      <c r="D3528" s="122" t="str">
        <f>VLOOKUP(B3528,辅助信息!E:K,7,FALSE)</f>
        <v>JWDDCD2025052800131</v>
      </c>
      <c r="E3528" s="122" t="str">
        <f>VLOOKUP(F3528,辅助信息!A:B,2,FALSE)</f>
        <v>盘螺</v>
      </c>
      <c r="F3528" s="122" t="s">
        <v>49</v>
      </c>
      <c r="G3528" s="123">
        <v>6</v>
      </c>
      <c r="H3528" s="136">
        <f>IF(SUMIFS('[1]2025年已发货'!$E:$E,'[1]2025年已发货'!$F:$F,C3528,'[1]2025年已发货'!$C:$C,F3528,'[1]2025年已发货'!$G:$G,I3528,'[1]2025年已发货'!$H:$H,J3528)=0,"未发货",SUMIFS('[1]2025年已发货'!$E:$E,'[1]2025年已发货'!$F:$F,C3528,'[1]2025年已发货'!$C:$C,F3528,'[1]2025年已发货'!$G:$G,I3528,'[1]2025年已发货'!$H:$H,J3528))</f>
        <v>5</v>
      </c>
      <c r="I3528" s="122" t="str">
        <f>VLOOKUP(B3528,辅助信息!E:I,3,FALSE)</f>
        <v>（商投建工达州中医药科技园-4工区-9号楼）达州市通川区达州中医药职业学院犀牛大道北段</v>
      </c>
      <c r="J3528" s="122" t="str">
        <f>VLOOKUP(B3528,辅助信息!E:I,4,FALSE)</f>
        <v>张扬</v>
      </c>
      <c r="K3528" s="122">
        <f>VLOOKUP(J3528,辅助信息!H:I,2,FALSE)</f>
        <v>18381904567</v>
      </c>
      <c r="L3528" s="124" t="str">
        <f>VLOOKUP(B3528,辅助信息!E:J,6,FALSE)</f>
        <v>控制炉批号！多了现场不收！,优先安排达钢,提前联系到场规格及数量</v>
      </c>
      <c r="M3528" s="93">
        <v>45918</v>
      </c>
      <c r="O3528" s="64">
        <f ca="1" t="shared" si="192"/>
        <v>0</v>
      </c>
      <c r="P3528" s="64">
        <f ca="1" t="shared" si="193"/>
        <v>53</v>
      </c>
      <c r="Q3528" s="29" t="str">
        <f>VLOOKUP(B3528,辅助信息!E:M,9,FALSE)</f>
        <v>ZTWM-CDGS-XS-2024-0134-商投建工达州中医药科技成果示范园项目</v>
      </c>
      <c r="R3528" s="29" t="str">
        <f>_xlfn._xlws.FILTER(辅助信息!D:D,辅助信息!E:E=B3528)</f>
        <v>商投建工达州中医药科技园</v>
      </c>
    </row>
    <row r="3529" hidden="1" spans="2:18">
      <c r="B3529" s="122" t="s">
        <v>163</v>
      </c>
      <c r="C3529" s="72">
        <v>45919</v>
      </c>
      <c r="D3529" s="122" t="str">
        <f>VLOOKUP(B3529,辅助信息!E:K,7,FALSE)</f>
        <v>JWDDCD2025052800131</v>
      </c>
      <c r="E3529" s="122" t="str">
        <f>VLOOKUP(F3529,辅助信息!A:B,2,FALSE)</f>
        <v>盘螺</v>
      </c>
      <c r="F3529" s="122" t="s">
        <v>40</v>
      </c>
      <c r="G3529" s="123">
        <v>12</v>
      </c>
      <c r="H3529" s="136">
        <f>IF(SUMIFS('[1]2025年已发货'!$E:$E,'[1]2025年已发货'!$F:$F,C3529,'[1]2025年已发货'!$C:$C,F3529,'[1]2025年已发货'!$G:$G,I3529,'[1]2025年已发货'!$H:$H,J3529)=0,"未发货",SUMIFS('[1]2025年已发货'!$E:$E,'[1]2025年已发货'!$F:$F,C3529,'[1]2025年已发货'!$C:$C,F3529,'[1]2025年已发货'!$G:$G,I3529,'[1]2025年已发货'!$H:$H,J3529))</f>
        <v>12</v>
      </c>
      <c r="I3529" s="122" t="str">
        <f>VLOOKUP(B3529,辅助信息!E:I,3,FALSE)</f>
        <v>（商投建工达州中医药科技园-4工区-9号楼）达州市通川区达州中医药职业学院犀牛大道北段</v>
      </c>
      <c r="J3529" s="122" t="str">
        <f>VLOOKUP(B3529,辅助信息!E:I,4,FALSE)</f>
        <v>张扬</v>
      </c>
      <c r="K3529" s="122">
        <f>VLOOKUP(J3529,辅助信息!H:I,2,FALSE)</f>
        <v>18381904567</v>
      </c>
      <c r="L3529" s="124" t="str">
        <f>VLOOKUP(B3529,辅助信息!E:J,6,FALSE)</f>
        <v>控制炉批号！多了现场不收！,优先安排达钢,提前联系到场规格及数量</v>
      </c>
      <c r="M3529" s="93">
        <v>45918</v>
      </c>
      <c r="O3529" s="64">
        <f ca="1" t="shared" si="192"/>
        <v>0</v>
      </c>
      <c r="P3529" s="64">
        <f ca="1" t="shared" si="193"/>
        <v>53</v>
      </c>
      <c r="Q3529" s="29" t="str">
        <f>VLOOKUP(B3529,辅助信息!E:M,9,FALSE)</f>
        <v>ZTWM-CDGS-XS-2024-0134-商投建工达州中医药科技成果示范园项目</v>
      </c>
      <c r="R3529" s="29" t="str">
        <f>_xlfn._xlws.FILTER(辅助信息!D:D,辅助信息!E:E=B3529)</f>
        <v>商投建工达州中医药科技园</v>
      </c>
    </row>
    <row r="3530" hidden="1" spans="2:18">
      <c r="B3530" s="122" t="s">
        <v>163</v>
      </c>
      <c r="C3530" s="72">
        <v>45919</v>
      </c>
      <c r="D3530" s="122" t="str">
        <f>VLOOKUP(B3530,辅助信息!E:K,7,FALSE)</f>
        <v>JWDDCD2025052800131</v>
      </c>
      <c r="E3530" s="122" t="str">
        <f>VLOOKUP(F3530,辅助信息!A:B,2,FALSE)</f>
        <v>盘螺</v>
      </c>
      <c r="F3530" s="122" t="s">
        <v>41</v>
      </c>
      <c r="G3530" s="123">
        <v>12</v>
      </c>
      <c r="H3530" s="136" t="str">
        <f>IF(SUMIFS('[1]2025年已发货'!$E:$E,'[1]2025年已发货'!$F:$F,C3530,'[1]2025年已发货'!$C:$C,F3530,'[1]2025年已发货'!$G:$G,I3530,'[1]2025年已发货'!$H:$H,J3530)=0,"未发货",SUMIFS('[1]2025年已发货'!$E:$E,'[1]2025年已发货'!$F:$F,C3530,'[1]2025年已发货'!$C:$C,F3530,'[1]2025年已发货'!$G:$G,I3530,'[1]2025年已发货'!$H:$H,J3530))</f>
        <v>未发货</v>
      </c>
      <c r="I3530" s="122" t="str">
        <f>VLOOKUP(B3530,辅助信息!E:I,3,FALSE)</f>
        <v>（商投建工达州中医药科技园-4工区-9号楼）达州市通川区达州中医药职业学院犀牛大道北段</v>
      </c>
      <c r="J3530" s="122" t="str">
        <f>VLOOKUP(B3530,辅助信息!E:I,4,FALSE)</f>
        <v>张扬</v>
      </c>
      <c r="K3530" s="122">
        <f>VLOOKUP(J3530,辅助信息!H:I,2,FALSE)</f>
        <v>18381904567</v>
      </c>
      <c r="L3530" s="124" t="str">
        <f>VLOOKUP(B3530,辅助信息!E:J,6,FALSE)</f>
        <v>控制炉批号！多了现场不收！,优先安排达钢,提前联系到场规格及数量</v>
      </c>
      <c r="M3530" s="93">
        <v>45918</v>
      </c>
      <c r="O3530" s="64">
        <f ca="1" t="shared" si="192"/>
        <v>0</v>
      </c>
      <c r="P3530" s="64">
        <f ca="1" t="shared" si="193"/>
        <v>53</v>
      </c>
      <c r="Q3530" s="29" t="str">
        <f>VLOOKUP(B3530,辅助信息!E:M,9,FALSE)</f>
        <v>ZTWM-CDGS-XS-2024-0134-商投建工达州中医药科技成果示范园项目</v>
      </c>
      <c r="R3530" s="29" t="str">
        <f>_xlfn._xlws.FILTER(辅助信息!D:D,辅助信息!E:E=B3530)</f>
        <v>商投建工达州中医药科技园</v>
      </c>
    </row>
    <row r="3531" hidden="1" spans="2:18">
      <c r="B3531" s="122" t="s">
        <v>163</v>
      </c>
      <c r="C3531" s="72">
        <v>45919</v>
      </c>
      <c r="D3531" s="122" t="str">
        <f>VLOOKUP(B3531,辅助信息!E:K,7,FALSE)</f>
        <v>JWDDCD2025052800131</v>
      </c>
      <c r="E3531" s="122" t="str">
        <f>VLOOKUP(F3531,辅助信息!A:B,2,FALSE)</f>
        <v>螺纹钢</v>
      </c>
      <c r="F3531" s="122" t="s">
        <v>33</v>
      </c>
      <c r="G3531" s="123">
        <v>6</v>
      </c>
      <c r="H3531" s="136" t="str">
        <f>IF(SUMIFS('[1]2025年已发货'!$E:$E,'[1]2025年已发货'!$F:$F,C3531,'[1]2025年已发货'!$C:$C,F3531,'[1]2025年已发货'!$G:$G,I3531,'[1]2025年已发货'!$H:$H,J3531)=0,"未发货",SUMIFS('[1]2025年已发货'!$E:$E,'[1]2025年已发货'!$F:$F,C3531,'[1]2025年已发货'!$C:$C,F3531,'[1]2025年已发货'!$G:$G,I3531,'[1]2025年已发货'!$H:$H,J3531))</f>
        <v>未发货</v>
      </c>
      <c r="I3531" s="122" t="str">
        <f>VLOOKUP(B3531,辅助信息!E:I,3,FALSE)</f>
        <v>（商投建工达州中医药科技园-4工区-9号楼）达州市通川区达州中医药职业学院犀牛大道北段</v>
      </c>
      <c r="J3531" s="122" t="str">
        <f>VLOOKUP(B3531,辅助信息!E:I,4,FALSE)</f>
        <v>张扬</v>
      </c>
      <c r="K3531" s="122">
        <f>VLOOKUP(J3531,辅助信息!H:I,2,FALSE)</f>
        <v>18381904567</v>
      </c>
      <c r="L3531" s="124" t="str">
        <f>VLOOKUP(B3531,辅助信息!E:J,6,FALSE)</f>
        <v>控制炉批号！多了现场不收！,优先安排达钢,提前联系到场规格及数量</v>
      </c>
      <c r="M3531" s="93">
        <v>45918</v>
      </c>
      <c r="O3531" s="64">
        <f ca="1" t="shared" si="192"/>
        <v>0</v>
      </c>
      <c r="P3531" s="64">
        <f ca="1" t="shared" si="193"/>
        <v>53</v>
      </c>
      <c r="Q3531" s="29" t="str">
        <f>VLOOKUP(B3531,辅助信息!E:M,9,FALSE)</f>
        <v>ZTWM-CDGS-XS-2024-0134-商投建工达州中医药科技成果示范园项目</v>
      </c>
      <c r="R3531" s="29" t="str">
        <f>_xlfn._xlws.FILTER(辅助信息!D:D,辅助信息!E:E=B3531)</f>
        <v>商投建工达州中医药科技园</v>
      </c>
    </row>
    <row r="3532" hidden="1" spans="2:18">
      <c r="B3532" s="122" t="s">
        <v>163</v>
      </c>
      <c r="C3532" s="72">
        <v>45919</v>
      </c>
      <c r="D3532" s="122" t="str">
        <f>VLOOKUP(B3532,辅助信息!E:K,7,FALSE)</f>
        <v>JWDDCD2025052800131</v>
      </c>
      <c r="E3532" s="122" t="str">
        <f>VLOOKUP(F3532,辅助信息!A:B,2,FALSE)</f>
        <v>螺纹钢</v>
      </c>
      <c r="F3532" s="122" t="s">
        <v>66</v>
      </c>
      <c r="G3532" s="123">
        <v>18</v>
      </c>
      <c r="H3532" s="136">
        <f>IF(SUMIFS('[1]2025年已发货'!$E:$E,'[1]2025年已发货'!$F:$F,C3532,'[1]2025年已发货'!$C:$C,F3532,'[1]2025年已发货'!$G:$G,I3532,'[1]2025年已发货'!$H:$H,J3532)=0,"未发货",SUMIFS('[1]2025年已发货'!$E:$E,'[1]2025年已发货'!$F:$F,C3532,'[1]2025年已发货'!$C:$C,F3532,'[1]2025年已发货'!$G:$G,I3532,'[1]2025年已发货'!$H:$H,J3532))</f>
        <v>18</v>
      </c>
      <c r="I3532" s="122" t="str">
        <f>VLOOKUP(B3532,辅助信息!E:I,3,FALSE)</f>
        <v>（商投建工达州中医药科技园-4工区-9号楼）达州市通川区达州中医药职业学院犀牛大道北段</v>
      </c>
      <c r="J3532" s="122" t="str">
        <f>VLOOKUP(B3532,辅助信息!E:I,4,FALSE)</f>
        <v>张扬</v>
      </c>
      <c r="K3532" s="122">
        <f>VLOOKUP(J3532,辅助信息!H:I,2,FALSE)</f>
        <v>18381904567</v>
      </c>
      <c r="L3532" s="124" t="str">
        <f>VLOOKUP(B3532,辅助信息!E:J,6,FALSE)</f>
        <v>控制炉批号！多了现场不收！,优先安排达钢,提前联系到场规格及数量</v>
      </c>
      <c r="M3532" s="93">
        <v>45918</v>
      </c>
      <c r="O3532" s="64">
        <f ca="1" t="shared" si="192"/>
        <v>0</v>
      </c>
      <c r="P3532" s="64">
        <f ca="1" t="shared" si="193"/>
        <v>53</v>
      </c>
      <c r="Q3532" s="29" t="str">
        <f>VLOOKUP(B3532,辅助信息!E:M,9,FALSE)</f>
        <v>ZTWM-CDGS-XS-2024-0134-商投建工达州中医药科技成果示范园项目</v>
      </c>
      <c r="R3532" s="29" t="str">
        <f>_xlfn._xlws.FILTER(辅助信息!D:D,辅助信息!E:E=B3532)</f>
        <v>商投建工达州中医药科技园</v>
      </c>
    </row>
    <row r="3533" hidden="1" spans="2:18">
      <c r="B3533" s="122" t="s">
        <v>163</v>
      </c>
      <c r="C3533" s="72">
        <v>45919</v>
      </c>
      <c r="D3533" s="122" t="str">
        <f>VLOOKUP(B3533,辅助信息!E:K,7,FALSE)</f>
        <v>JWDDCD2025052800131</v>
      </c>
      <c r="E3533" s="122" t="str">
        <f>VLOOKUP(F3533,辅助信息!A:B,2,FALSE)</f>
        <v>螺纹钢</v>
      </c>
      <c r="F3533" s="122" t="s">
        <v>58</v>
      </c>
      <c r="G3533" s="123">
        <v>15</v>
      </c>
      <c r="H3533" s="136">
        <f>IF(SUMIFS('[1]2025年已发货'!$E:$E,'[1]2025年已发货'!$F:$F,C3533,'[1]2025年已发货'!$C:$C,F3533,'[1]2025年已发货'!$G:$G,I3533,'[1]2025年已发货'!$H:$H,J3533)=0,"未发货",SUMIFS('[1]2025年已发货'!$E:$E,'[1]2025年已发货'!$F:$F,C3533,'[1]2025年已发货'!$C:$C,F3533,'[1]2025年已发货'!$G:$G,I3533,'[1]2025年已发货'!$H:$H,J3533))</f>
        <v>15</v>
      </c>
      <c r="I3533" s="122" t="str">
        <f>VLOOKUP(B3533,辅助信息!E:I,3,FALSE)</f>
        <v>（商投建工达州中医药科技园-4工区-9号楼）达州市通川区达州中医药职业学院犀牛大道北段</v>
      </c>
      <c r="J3533" s="122" t="str">
        <f>VLOOKUP(B3533,辅助信息!E:I,4,FALSE)</f>
        <v>张扬</v>
      </c>
      <c r="K3533" s="122">
        <f>VLOOKUP(J3533,辅助信息!H:I,2,FALSE)</f>
        <v>18381904567</v>
      </c>
      <c r="L3533" s="124" t="str">
        <f>VLOOKUP(B3533,辅助信息!E:J,6,FALSE)</f>
        <v>控制炉批号！多了现场不收！,优先安排达钢,提前联系到场规格及数量</v>
      </c>
      <c r="M3533" s="93">
        <v>45918</v>
      </c>
      <c r="O3533" s="64">
        <f ca="1" t="shared" si="192"/>
        <v>0</v>
      </c>
      <c r="P3533" s="64">
        <f ca="1" t="shared" si="193"/>
        <v>53</v>
      </c>
      <c r="Q3533" s="29" t="str">
        <f>VLOOKUP(B3533,辅助信息!E:M,9,FALSE)</f>
        <v>ZTWM-CDGS-XS-2024-0134-商投建工达州中医药科技成果示范园项目</v>
      </c>
      <c r="R3533" s="29" t="str">
        <f>_xlfn._xlws.FILTER(辅助信息!D:D,辅助信息!E:E=B3533)</f>
        <v>商投建工达州中医药科技园</v>
      </c>
    </row>
    <row r="3534" hidden="1" spans="2:18">
      <c r="B3534" s="122" t="s">
        <v>176</v>
      </c>
      <c r="C3534" s="72">
        <v>45919</v>
      </c>
      <c r="D3534" s="122" t="str">
        <f>VLOOKUP(B3534,辅助信息!E:K,7,FALSE)</f>
        <v>JWDDCD2025062200016</v>
      </c>
      <c r="E3534" s="122" t="str">
        <f>VLOOKUP(F3534,辅助信息!A:B,2,FALSE)</f>
        <v>盘螺</v>
      </c>
      <c r="F3534" s="122" t="s">
        <v>40</v>
      </c>
      <c r="G3534" s="123">
        <v>5</v>
      </c>
      <c r="H3534" s="136" t="str">
        <f>IF(SUMIFS('[1]2025年已发货'!$E:$E,'[1]2025年已发货'!$F:$F,C3534,'[1]2025年已发货'!$C:$C,F3534,'[1]2025年已发货'!$G:$G,I3534,'[1]2025年已发货'!$H:$H,J3534)=0,"未发货",SUMIFS('[1]2025年已发货'!$E:$E,'[1]2025年已发货'!$F:$F,C3534,'[1]2025年已发货'!$C:$C,F3534,'[1]2025年已发货'!$G:$G,I3534,'[1]2025年已发货'!$H:$H,J3534))</f>
        <v>未发货</v>
      </c>
      <c r="I3534" s="122" t="str">
        <f>VLOOKUP(B3534,辅助信息!E:I,3,FALSE)</f>
        <v>(武汉电气化局成达万高铁强电项目-渠县)四川省达州市渠县渠北镇雷家湾渠县北站旁</v>
      </c>
      <c r="J3534" s="122" t="str">
        <f>VLOOKUP(B3534,辅助信息!E:I,4,FALSE)</f>
        <v>刘频</v>
      </c>
      <c r="K3534" s="122">
        <f>VLOOKUP(J3534,辅助信息!H:I,2,FALSE)</f>
        <v>18779627939</v>
      </c>
      <c r="L3534" s="124" t="str">
        <f>VLOOKUP(B3534,辅助信息!E:J,6,FALSE)</f>
        <v>锈货不收！！下雨天钢筋没盖篷布不收！！，装货前联系收货人核实到场规格,没提前告知进场规格现场不给予接收</v>
      </c>
      <c r="M3534" s="93">
        <v>45918</v>
      </c>
      <c r="O3534" s="64">
        <f ca="1" t="shared" si="192"/>
        <v>0</v>
      </c>
      <c r="P3534" s="64">
        <f ca="1" t="shared" si="193"/>
        <v>53</v>
      </c>
      <c r="Q3534" s="29" t="str">
        <f>VLOOKUP(B3534,辅助信息!E:M,9,FALSE)</f>
        <v>ZTWM-CDGS-XS-2025-0033-中铁武汉电气化局集团有限公司成达万高速铁路强电工程项目</v>
      </c>
      <c r="R3534" s="29" t="str">
        <f>_xlfn._xlws.FILTER(辅助信息!D:D,辅助信息!E:E=B3534)</f>
        <v>武汉电气化局成达万高铁强电项目</v>
      </c>
    </row>
    <row r="3535" hidden="1" spans="2:18">
      <c r="B3535" s="122" t="s">
        <v>176</v>
      </c>
      <c r="C3535" s="72">
        <v>45919</v>
      </c>
      <c r="D3535" s="122" t="str">
        <f>VLOOKUP(B3535,辅助信息!E:K,7,FALSE)</f>
        <v>JWDDCD2025062200016</v>
      </c>
      <c r="E3535" s="122" t="str">
        <f>VLOOKUP(F3535,辅助信息!A:B,2,FALSE)</f>
        <v>螺纹钢</v>
      </c>
      <c r="F3535" s="122" t="s">
        <v>30</v>
      </c>
      <c r="G3535" s="123">
        <v>9</v>
      </c>
      <c r="H3535" s="136" t="str">
        <f>IF(SUMIFS('[1]2025年已发货'!$E:$E,'[1]2025年已发货'!$F:$F,C3535,'[1]2025年已发货'!$C:$C,F3535,'[1]2025年已发货'!$G:$G,I3535,'[1]2025年已发货'!$H:$H,J3535)=0,"未发货",SUMIFS('[1]2025年已发货'!$E:$E,'[1]2025年已发货'!$F:$F,C3535,'[1]2025年已发货'!$C:$C,F3535,'[1]2025年已发货'!$G:$G,I3535,'[1]2025年已发货'!$H:$H,J3535))</f>
        <v>未发货</v>
      </c>
      <c r="I3535" s="122" t="str">
        <f>VLOOKUP(B3535,辅助信息!E:I,3,FALSE)</f>
        <v>(武汉电气化局成达万高铁强电项目-渠县)四川省达州市渠县渠北镇雷家湾渠县北站旁</v>
      </c>
      <c r="J3535" s="122" t="str">
        <f>VLOOKUP(B3535,辅助信息!E:I,4,FALSE)</f>
        <v>刘频</v>
      </c>
      <c r="K3535" s="122">
        <f>VLOOKUP(J3535,辅助信息!H:I,2,FALSE)</f>
        <v>18779627939</v>
      </c>
      <c r="L3535" s="124" t="str">
        <f>VLOOKUP(B3535,辅助信息!E:J,6,FALSE)</f>
        <v>锈货不收！！下雨天钢筋没盖篷布不收！！，装货前联系收货人核实到场规格,没提前告知进场规格现场不给予接收</v>
      </c>
      <c r="M3535" s="93">
        <v>45918</v>
      </c>
      <c r="O3535" s="64">
        <f ca="1" t="shared" si="192"/>
        <v>0</v>
      </c>
      <c r="P3535" s="64">
        <f ca="1" t="shared" si="193"/>
        <v>53</v>
      </c>
      <c r="Q3535" s="29" t="str">
        <f>VLOOKUP(B3535,辅助信息!E:M,9,FALSE)</f>
        <v>ZTWM-CDGS-XS-2025-0033-中铁武汉电气化局集团有限公司成达万高速铁路强电工程项目</v>
      </c>
      <c r="R3535" s="29" t="str">
        <f>_xlfn._xlws.FILTER(辅助信息!D:D,辅助信息!E:E=B3535)</f>
        <v>武汉电气化局成达万高铁强电项目</v>
      </c>
    </row>
    <row r="3536" hidden="1" spans="2:18">
      <c r="B3536" s="122" t="s">
        <v>176</v>
      </c>
      <c r="C3536" s="72">
        <v>45919</v>
      </c>
      <c r="D3536" s="122" t="str">
        <f>VLOOKUP(B3536,辅助信息!E:K,7,FALSE)</f>
        <v>JWDDCD2025062200016</v>
      </c>
      <c r="E3536" s="122" t="str">
        <f>VLOOKUP(F3536,辅助信息!A:B,2,FALSE)</f>
        <v>螺纹钢</v>
      </c>
      <c r="F3536" s="122" t="s">
        <v>90</v>
      </c>
      <c r="G3536" s="123">
        <v>12</v>
      </c>
      <c r="H3536" s="136" t="str">
        <f>IF(SUMIFS('[1]2025年已发货'!$E:$E,'[1]2025年已发货'!$F:$F,C3536,'[1]2025年已发货'!$C:$C,F3536,'[1]2025年已发货'!$G:$G,I3536,'[1]2025年已发货'!$H:$H,J3536)=0,"未发货",SUMIFS('[1]2025年已发货'!$E:$E,'[1]2025年已发货'!$F:$F,C3536,'[1]2025年已发货'!$C:$C,F3536,'[1]2025年已发货'!$G:$G,I3536,'[1]2025年已发货'!$H:$H,J3536))</f>
        <v>未发货</v>
      </c>
      <c r="I3536" s="122" t="str">
        <f>VLOOKUP(B3536,辅助信息!E:I,3,FALSE)</f>
        <v>(武汉电气化局成达万高铁强电项目-渠县)四川省达州市渠县渠北镇雷家湾渠县北站旁</v>
      </c>
      <c r="J3536" s="122" t="str">
        <f>VLOOKUP(B3536,辅助信息!E:I,4,FALSE)</f>
        <v>刘频</v>
      </c>
      <c r="K3536" s="122">
        <f>VLOOKUP(J3536,辅助信息!H:I,2,FALSE)</f>
        <v>18779627939</v>
      </c>
      <c r="L3536" s="124" t="str">
        <f>VLOOKUP(B3536,辅助信息!E:J,6,FALSE)</f>
        <v>锈货不收！！下雨天钢筋没盖篷布不收！！，装货前联系收货人核实到场规格,没提前告知进场规格现场不给予接收</v>
      </c>
      <c r="M3536" s="93">
        <v>45918</v>
      </c>
      <c r="O3536" s="64">
        <f ca="1" t="shared" si="192"/>
        <v>0</v>
      </c>
      <c r="P3536" s="64">
        <f ca="1" t="shared" si="193"/>
        <v>53</v>
      </c>
      <c r="Q3536" s="29" t="str">
        <f>VLOOKUP(B3536,辅助信息!E:M,9,FALSE)</f>
        <v>ZTWM-CDGS-XS-2025-0033-中铁武汉电气化局集团有限公司成达万高速铁路强电工程项目</v>
      </c>
      <c r="R3536" s="29" t="str">
        <f>_xlfn._xlws.FILTER(辅助信息!D:D,辅助信息!E:E=B3536)</f>
        <v>武汉电气化局成达万高铁强电项目</v>
      </c>
    </row>
    <row r="3537" hidden="1" spans="2:18">
      <c r="B3537" s="122" t="s">
        <v>176</v>
      </c>
      <c r="C3537" s="72">
        <v>45919</v>
      </c>
      <c r="D3537" s="122" t="str">
        <f>VLOOKUP(B3537,辅助信息!E:K,7,FALSE)</f>
        <v>JWDDCD2025062200016</v>
      </c>
      <c r="E3537" s="122" t="str">
        <f>VLOOKUP(F3537,辅助信息!A:B,2,FALSE)</f>
        <v>螺纹钢</v>
      </c>
      <c r="F3537" s="122" t="s">
        <v>133</v>
      </c>
      <c r="G3537" s="123">
        <v>9</v>
      </c>
      <c r="H3537" s="136" t="str">
        <f>IF(SUMIFS('[1]2025年已发货'!$E:$E,'[1]2025年已发货'!$F:$F,C3537,'[1]2025年已发货'!$C:$C,F3537,'[1]2025年已发货'!$G:$G,I3537,'[1]2025年已发货'!$H:$H,J3537)=0,"未发货",SUMIFS('[1]2025年已发货'!$E:$E,'[1]2025年已发货'!$F:$F,C3537,'[1]2025年已发货'!$C:$C,F3537,'[1]2025年已发货'!$G:$G,I3537,'[1]2025年已发货'!$H:$H,J3537))</f>
        <v>未发货</v>
      </c>
      <c r="I3537" s="122" t="str">
        <f>VLOOKUP(B3537,辅助信息!E:I,3,FALSE)</f>
        <v>(武汉电气化局成达万高铁强电项目-渠县)四川省达州市渠县渠北镇雷家湾渠县北站旁</v>
      </c>
      <c r="J3537" s="122" t="str">
        <f>VLOOKUP(B3537,辅助信息!E:I,4,FALSE)</f>
        <v>刘频</v>
      </c>
      <c r="K3537" s="122">
        <f>VLOOKUP(J3537,辅助信息!H:I,2,FALSE)</f>
        <v>18779627939</v>
      </c>
      <c r="L3537" s="124" t="str">
        <f>VLOOKUP(B3537,辅助信息!E:J,6,FALSE)</f>
        <v>锈货不收！！下雨天钢筋没盖篷布不收！！，装货前联系收货人核实到场规格,没提前告知进场规格现场不给予接收</v>
      </c>
      <c r="M3537" s="93">
        <v>45918</v>
      </c>
      <c r="O3537" s="64">
        <f ca="1" t="shared" si="192"/>
        <v>0</v>
      </c>
      <c r="P3537" s="64">
        <f ca="1" t="shared" si="193"/>
        <v>53</v>
      </c>
      <c r="Q3537" s="29" t="str">
        <f>VLOOKUP(B3537,辅助信息!E:M,9,FALSE)</f>
        <v>ZTWM-CDGS-XS-2025-0033-中铁武汉电气化局集团有限公司成达万高速铁路强电工程项目</v>
      </c>
      <c r="R3537" s="29" t="str">
        <f>_xlfn._xlws.FILTER(辅助信息!D:D,辅助信息!E:E=B3537)</f>
        <v>武汉电气化局成达万高铁强电项目</v>
      </c>
    </row>
    <row r="3538" hidden="1" spans="2:18">
      <c r="B3538" s="122" t="s">
        <v>112</v>
      </c>
      <c r="C3538" s="72">
        <v>45919</v>
      </c>
      <c r="D3538" s="122" t="str">
        <f>VLOOKUP(B3538,辅助信息!E:K,7,FALSE)</f>
        <v>JWDDCD2025052800131</v>
      </c>
      <c r="E3538" s="122" t="str">
        <f>VLOOKUP(F3538,辅助信息!A:B,2,FALSE)</f>
        <v>盘螺</v>
      </c>
      <c r="F3538" s="122" t="s">
        <v>40</v>
      </c>
      <c r="G3538" s="123">
        <v>35</v>
      </c>
      <c r="H3538" s="136">
        <f>IF(SUMIFS('[1]2025年已发货'!$E:$E,'[1]2025年已发货'!$F:$F,C3538,'[1]2025年已发货'!$C:$C,F3538,'[1]2025年已发货'!$G:$G,I3538,'[1]2025年已发货'!$H:$H,J3538)=0,"未发货",SUMIFS('[1]2025年已发货'!$E:$E,'[1]2025年已发货'!$F:$F,C3538,'[1]2025年已发货'!$C:$C,F3538,'[1]2025年已发货'!$G:$G,I3538,'[1]2025年已发货'!$H:$H,J3538))</f>
        <v>23</v>
      </c>
      <c r="I3538" s="122" t="str">
        <f>VLOOKUP(B3538,辅助信息!E:I,3,FALSE)</f>
        <v>（商投建工达州中医药科技园-4工区-10号楼）达州市通川区达州中医药职业学院犀牛大道北段</v>
      </c>
      <c r="J3538" s="122" t="str">
        <f>VLOOKUP(B3538,辅助信息!E:I,4,FALSE)</f>
        <v>张扬</v>
      </c>
      <c r="K3538" s="122">
        <f>VLOOKUP(J3538,辅助信息!H:I,2,FALSE)</f>
        <v>18381904567</v>
      </c>
      <c r="L3538" s="124" t="str">
        <f>VLOOKUP(B3538,辅助信息!E:J,6,FALSE)</f>
        <v>控制炉批号！多了现场不收！,优先安排达钢,提前联系到场规格及数量</v>
      </c>
      <c r="M3538" s="93">
        <v>45919</v>
      </c>
      <c r="O3538" s="64">
        <f ca="1" t="shared" si="192"/>
        <v>0</v>
      </c>
      <c r="P3538" s="64">
        <f ca="1" t="shared" si="193"/>
        <v>52</v>
      </c>
      <c r="Q3538" s="29" t="str">
        <f>VLOOKUP(B3538,辅助信息!E:M,9,FALSE)</f>
        <v>ZTWM-CDGS-XS-2024-0134-商投建工达州中医药科技成果示范园项目</v>
      </c>
      <c r="R3538" s="29" t="str">
        <f>_xlfn._xlws.FILTER(辅助信息!D:D,辅助信息!E:E=B3538)</f>
        <v>商投建工达州中医药科技园</v>
      </c>
    </row>
    <row r="3539" hidden="1" spans="2:18">
      <c r="B3539" s="122" t="s">
        <v>112</v>
      </c>
      <c r="C3539" s="72">
        <v>45919</v>
      </c>
      <c r="D3539" s="122" t="str">
        <f>VLOOKUP(B3539,辅助信息!E:K,7,FALSE)</f>
        <v>JWDDCD2025052800131</v>
      </c>
      <c r="E3539" s="122" t="str">
        <f>VLOOKUP(F3539,辅助信息!A:B,2,FALSE)</f>
        <v>盘螺</v>
      </c>
      <c r="F3539" s="122" t="s">
        <v>41</v>
      </c>
      <c r="G3539" s="123">
        <v>12.5</v>
      </c>
      <c r="H3539" s="136">
        <f>IF(SUMIFS('[1]2025年已发货'!$E:$E,'[1]2025年已发货'!$F:$F,C3539,'[1]2025年已发货'!$C:$C,F3539,'[1]2025年已发货'!$G:$G,I3539,'[1]2025年已发货'!$H:$H,J3539)=0,"未发货",SUMIFS('[1]2025年已发货'!$E:$E,'[1]2025年已发货'!$F:$F,C3539,'[1]2025年已发货'!$C:$C,F3539,'[1]2025年已发货'!$G:$G,I3539,'[1]2025年已发货'!$H:$H,J3539))</f>
        <v>12.5</v>
      </c>
      <c r="I3539" s="122" t="str">
        <f>VLOOKUP(B3539,辅助信息!E:I,3,FALSE)</f>
        <v>（商投建工达州中医药科技园-4工区-10号楼）达州市通川区达州中医药职业学院犀牛大道北段</v>
      </c>
      <c r="J3539" s="122" t="str">
        <f>VLOOKUP(B3539,辅助信息!E:I,4,FALSE)</f>
        <v>张扬</v>
      </c>
      <c r="K3539" s="122">
        <f>VLOOKUP(J3539,辅助信息!H:I,2,FALSE)</f>
        <v>18381904567</v>
      </c>
      <c r="L3539" s="124" t="str">
        <f>VLOOKUP(B3539,辅助信息!E:J,6,FALSE)</f>
        <v>控制炉批号！多了现场不收！,优先安排达钢,提前联系到场规格及数量</v>
      </c>
      <c r="M3539" s="93">
        <v>45919</v>
      </c>
      <c r="O3539" s="64">
        <f ca="1" t="shared" si="192"/>
        <v>0</v>
      </c>
      <c r="P3539" s="64">
        <f ca="1" t="shared" si="193"/>
        <v>52</v>
      </c>
      <c r="Q3539" s="29" t="str">
        <f>VLOOKUP(B3539,辅助信息!E:M,9,FALSE)</f>
        <v>ZTWM-CDGS-XS-2024-0134-商投建工达州中医药科技成果示范园项目</v>
      </c>
      <c r="R3539" s="29" t="str">
        <f>_xlfn._xlws.FILTER(辅助信息!D:D,辅助信息!E:E=B3539)</f>
        <v>商投建工达州中医药科技园</v>
      </c>
    </row>
    <row r="3540" hidden="1" spans="2:18">
      <c r="B3540" s="133" t="s">
        <v>163</v>
      </c>
      <c r="C3540" s="151">
        <v>45919</v>
      </c>
      <c r="D3540" s="133" t="str">
        <f>VLOOKUP(B3540,辅助信息!E:K,7,FALSE)</f>
        <v>JWDDCD2025052800131</v>
      </c>
      <c r="E3540" s="133" t="str">
        <f>VLOOKUP(F3540,辅助信息!A:B,2,FALSE)</f>
        <v>螺纹钢</v>
      </c>
      <c r="F3540" s="133" t="s">
        <v>21</v>
      </c>
      <c r="G3540" s="132">
        <v>18</v>
      </c>
      <c r="H3540" s="136" t="str">
        <f>IF(SUMIFS('[1]2025年已发货'!$E:$E,'[1]2025年已发货'!$F:$F,C3540,'[1]2025年已发货'!$C:$C,F3540,'[1]2025年已发货'!$G:$G,I3540,'[1]2025年已发货'!$H:$H,J3540)=0,"未发货",SUMIFS('[1]2025年已发货'!$E:$E,'[1]2025年已发货'!$F:$F,C3540,'[1]2025年已发货'!$C:$C,F3540,'[1]2025年已发货'!$G:$G,I3540,'[1]2025年已发货'!$H:$H,J3540))</f>
        <v>未发货</v>
      </c>
      <c r="I3540" s="122" t="str">
        <f>VLOOKUP(B3540,辅助信息!E:I,3,FALSE)</f>
        <v>（商投建工达州中医药科技园-4工区-9号楼）达州市通川区达州中医药职业学院犀牛大道北段</v>
      </c>
      <c r="J3540" s="122" t="str">
        <f>VLOOKUP(B3540,辅助信息!E:I,4,FALSE)</f>
        <v>张扬</v>
      </c>
      <c r="K3540" s="122">
        <f>VLOOKUP(J3540,辅助信息!H:I,2,FALSE)</f>
        <v>18381904567</v>
      </c>
      <c r="L3540" s="124" t="str">
        <f>VLOOKUP(B3540,辅助信息!E:J,6,FALSE)</f>
        <v>控制炉批号！多了现场不收！,优先安排达钢,提前联系到场规格及数量</v>
      </c>
      <c r="M3540" s="93">
        <v>45919</v>
      </c>
      <c r="O3540" s="64">
        <f ca="1" t="shared" si="192"/>
        <v>0</v>
      </c>
      <c r="P3540" s="64">
        <f ca="1" t="shared" si="193"/>
        <v>52</v>
      </c>
      <c r="Q3540" s="29" t="str">
        <f>VLOOKUP(B3540,辅助信息!E:M,9,FALSE)</f>
        <v>ZTWM-CDGS-XS-2024-0134-商投建工达州中医药科技成果示范园项目</v>
      </c>
      <c r="R3540" s="29" t="str">
        <f>_xlfn._xlws.FILTER(辅助信息!D:D,辅助信息!E:E=B3540)</f>
        <v>商投建工达州中医药科技园</v>
      </c>
    </row>
    <row r="3541" hidden="1" spans="2:18">
      <c r="B3541" s="133" t="s">
        <v>163</v>
      </c>
      <c r="C3541" s="151">
        <v>45919</v>
      </c>
      <c r="D3541" s="133" t="str">
        <f>VLOOKUP(B3541,辅助信息!E:K,7,FALSE)</f>
        <v>JWDDCD2025052800131</v>
      </c>
      <c r="E3541" s="133" t="str">
        <f>VLOOKUP(F3541,辅助信息!A:B,2,FALSE)</f>
        <v>盘螺</v>
      </c>
      <c r="F3541" s="133" t="s">
        <v>40</v>
      </c>
      <c r="G3541" s="132">
        <v>17</v>
      </c>
      <c r="H3541" s="136"/>
      <c r="I3541" s="122" t="str">
        <f>VLOOKUP(B3541,辅助信息!E:I,3,FALSE)</f>
        <v>（商投建工达州中医药科技园-4工区-9号楼）达州市通川区达州中医药职业学院犀牛大道北段</v>
      </c>
      <c r="J3541" s="122" t="str">
        <f>VLOOKUP(B3541,辅助信息!E:I,4,FALSE)</f>
        <v>张扬</v>
      </c>
      <c r="K3541" s="122">
        <f>VLOOKUP(J3541,辅助信息!H:I,2,FALSE)</f>
        <v>18381904567</v>
      </c>
      <c r="L3541" s="124" t="str">
        <f>VLOOKUP(B3541,辅助信息!E:J,6,FALSE)</f>
        <v>控制炉批号！多了现场不收！,优先安排达钢,提前联系到场规格及数量</v>
      </c>
      <c r="M3541" s="93"/>
      <c r="O3541" s="64" t="str">
        <f ca="1" t="shared" si="192"/>
        <v/>
      </c>
      <c r="P3541" s="64" t="str">
        <f ca="1" t="shared" si="193"/>
        <v/>
      </c>
      <c r="Q3541" s="29" t="str">
        <f>VLOOKUP(B3541,辅助信息!E:M,9,FALSE)</f>
        <v>ZTWM-CDGS-XS-2024-0134-商投建工达州中医药科技成果示范园项目</v>
      </c>
      <c r="R3541" s="29" t="str">
        <f>_xlfn._xlws.FILTER(辅助信息!D:D,辅助信息!E:E=B3541)</f>
        <v>商投建工达州中医药科技园</v>
      </c>
    </row>
    <row r="3542" hidden="1" spans="2:18">
      <c r="B3542" s="122" t="s">
        <v>167</v>
      </c>
      <c r="C3542" s="72">
        <v>45919</v>
      </c>
      <c r="D3542" s="122" t="str">
        <f>VLOOKUP(B3542,辅助信息!E:K,7,FALSE)</f>
        <v>JWDDCD2025102100473</v>
      </c>
      <c r="E3542" s="122" t="str">
        <f>VLOOKUP(F3542,辅助信息!A:B,2,FALSE)</f>
        <v>螺纹钢</v>
      </c>
      <c r="F3542" s="122" t="s">
        <v>27</v>
      </c>
      <c r="G3542" s="123">
        <v>30</v>
      </c>
      <c r="H3542" s="136" t="str">
        <f>IF(SUMIFS('[1]2025年已发货'!$E:$E,'[1]2025年已发货'!$F:$F,C3542,'[1]2025年已发货'!$C:$C,F3542,'[1]2025年已发货'!$G:$G,I3542,'[1]2025年已发货'!$H:$H,J3542)=0,"未发货",SUMIFS('[1]2025年已发货'!$E:$E,'[1]2025年已发货'!$F:$F,C3542,'[1]2025年已发货'!$C:$C,F3542,'[1]2025年已发货'!$G:$G,I3542,'[1]2025年已发货'!$H:$H,J3542))</f>
        <v>未发货</v>
      </c>
      <c r="I3542" s="122" t="str">
        <f>VLOOKUP(B3542,辅助信息!E:I,3,FALSE)</f>
        <v>(五冶建设扩建艺体中学二期工程)四川省成都市双流区光荣路成都艺体中学南200米</v>
      </c>
      <c r="J3542" s="122" t="str">
        <f>VLOOKUP(B3542,辅助信息!E:I,4,FALSE)</f>
        <v>谢序强</v>
      </c>
      <c r="K3542" s="122">
        <f>VLOOKUP(J3542,辅助信息!H:I,2,FALSE)</f>
        <v>13458588232</v>
      </c>
      <c r="L3542" s="124" t="str">
        <f>VLOOKUP(B3542,辅助信息!E:J,6,FALSE)</f>
        <v>联系实际收货人（谢序强13458588232）五冶建设送货单,一式6份材质书,锈货不收，项目名称：扩建艺体中学二期工程，装货前联系收货人核实到场规格,没提前告知进场规格现场不给予接收</v>
      </c>
      <c r="M3542" s="93">
        <v>45921</v>
      </c>
      <c r="O3542" s="64">
        <f ca="1" t="shared" si="192"/>
        <v>0</v>
      </c>
      <c r="P3542" s="64">
        <f ca="1" t="shared" si="193"/>
        <v>50</v>
      </c>
      <c r="Q3542" s="29" t="str">
        <f>VLOOKUP(B3542,辅助信息!E:M,9,FALSE)</f>
        <v>ZTWM-CDGS-XS-2025-0073-五冶天府-成都怡心湖片区及龙泉驿医院等项目</v>
      </c>
      <c r="R3542" s="29" t="str">
        <f>_xlfn._xlws.FILTER(辅助信息!D:D,辅助信息!E:E=B3542)</f>
        <v>五冶建设扩建艺体中学二期工程</v>
      </c>
    </row>
    <row r="3543" hidden="1" spans="2:18">
      <c r="B3543" s="122" t="s">
        <v>167</v>
      </c>
      <c r="C3543" s="72">
        <v>45919</v>
      </c>
      <c r="D3543" s="122" t="str">
        <f>VLOOKUP(B3543,辅助信息!E:K,7,FALSE)</f>
        <v>JWDDCD2025102100473</v>
      </c>
      <c r="E3543" s="122" t="str">
        <f>VLOOKUP(F3543,辅助信息!A:B,2,FALSE)</f>
        <v>螺纹钢</v>
      </c>
      <c r="F3543" s="122" t="s">
        <v>21</v>
      </c>
      <c r="G3543" s="123">
        <v>6</v>
      </c>
      <c r="H3543" s="136" t="str">
        <f>IF(SUMIFS('[1]2025年已发货'!$E:$E,'[1]2025年已发货'!$F:$F,C3543,'[1]2025年已发货'!$C:$C,F3543,'[1]2025年已发货'!$G:$G,I3543,'[1]2025年已发货'!$H:$H,J3543)=0,"未发货",SUMIFS('[1]2025年已发货'!$E:$E,'[1]2025年已发货'!$F:$F,C3543,'[1]2025年已发货'!$C:$C,F3543,'[1]2025年已发货'!$G:$G,I3543,'[1]2025年已发货'!$H:$H,J3543))</f>
        <v>未发货</v>
      </c>
      <c r="I3543" s="122" t="str">
        <f>VLOOKUP(B3543,辅助信息!E:I,3,FALSE)</f>
        <v>(五冶建设扩建艺体中学二期工程)四川省成都市双流区光荣路成都艺体中学南200米</v>
      </c>
      <c r="J3543" s="122" t="str">
        <f>VLOOKUP(B3543,辅助信息!E:I,4,FALSE)</f>
        <v>谢序强</v>
      </c>
      <c r="K3543" s="122">
        <f>VLOOKUP(J3543,辅助信息!H:I,2,FALSE)</f>
        <v>13458588232</v>
      </c>
      <c r="L3543" s="124" t="str">
        <f>VLOOKUP(B3543,辅助信息!E:J,6,FALSE)</f>
        <v>联系实际收货人（谢序强13458588232）五冶建设送货单,一式6份材质书,锈货不收，项目名称：扩建艺体中学二期工程，装货前联系收货人核实到场规格,没提前告知进场规格现场不给予接收</v>
      </c>
      <c r="M3543" s="93">
        <v>45921</v>
      </c>
      <c r="O3543" s="64">
        <f ca="1" t="shared" si="192"/>
        <v>0</v>
      </c>
      <c r="P3543" s="64">
        <f ca="1" t="shared" si="193"/>
        <v>50</v>
      </c>
      <c r="Q3543" s="29" t="str">
        <f>VLOOKUP(B3543,辅助信息!E:M,9,FALSE)</f>
        <v>ZTWM-CDGS-XS-2025-0073-五冶天府-成都怡心湖片区及龙泉驿医院等项目</v>
      </c>
      <c r="R3543" s="29" t="str">
        <f>_xlfn._xlws.FILTER(辅助信息!D:D,辅助信息!E:E=B3543)</f>
        <v>五冶建设扩建艺体中学二期工程</v>
      </c>
    </row>
    <row r="3544" hidden="1" spans="1:18">
      <c r="A3544" s="59" t="s">
        <v>178</v>
      </c>
      <c r="B3544" s="122" t="s">
        <v>192</v>
      </c>
      <c r="C3544" s="72">
        <v>45919</v>
      </c>
      <c r="D3544" s="122" t="str">
        <f>VLOOKUP(B3544,辅助信息!E:K,7,FALSE)</f>
        <v>JWDDCD2025102100475</v>
      </c>
      <c r="E3544" s="122" t="str">
        <f>VLOOKUP(F3544,辅助信息!A:B,2,FALSE)</f>
        <v>螺纹钢</v>
      </c>
      <c r="F3544" s="122" t="s">
        <v>30</v>
      </c>
      <c r="G3544" s="123">
        <v>25</v>
      </c>
      <c r="H3544" s="136" t="str">
        <f>IF(SUMIFS('[1]2025年已发货'!$E:$E,'[1]2025年已发货'!$F:$F,C3544,'[1]2025年已发货'!$C:$C,F3544,'[1]2025年已发货'!$G:$G,I3544,'[1]2025年已发货'!$H:$H,J3544)=0,"未发货",SUMIFS('[1]2025年已发货'!$E:$E,'[1]2025年已发货'!$F:$F,C3544,'[1]2025年已发货'!$C:$C,F3544,'[1]2025年已发货'!$G:$G,I3544,'[1]2025年已发货'!$H:$H,J3544))</f>
        <v>未发货</v>
      </c>
      <c r="I3544" s="122" t="str">
        <f>VLOOKUP(B3544,辅助信息!E:I,3,FALSE)</f>
        <v>(五冶建设成都国际铁路港多式联项目)四川省成都市青白江区桂平大道成都中远海运陆港多式联运有限公司</v>
      </c>
      <c r="J3544" s="122" t="str">
        <f>VLOOKUP(B3544,辅助信息!E:I,4,FALSE)</f>
        <v>黄勇杰</v>
      </c>
      <c r="K3544" s="122">
        <f>VLOOKUP(J3544,辅助信息!H:I,2,FALSE)</f>
        <v>13880580196</v>
      </c>
      <c r="L3544" s="124" t="str">
        <f>VLOOKUP(B3544,辅助信息!E:J,6,FALSE)</f>
        <v>联系实际收货人（黄勇杰13880580196）项目只能用威钢发货！！！18直条可以用宝武鄂钢，五冶建设送货单,6份材质书,锈货不收，装货前联系收货人核实到场规格,没提前告知进场规格现场不给予接收</v>
      </c>
      <c r="M3544" s="93">
        <v>45921</v>
      </c>
      <c r="O3544" s="64">
        <f ca="1" t="shared" si="192"/>
        <v>0</v>
      </c>
      <c r="P3544" s="64">
        <f ca="1" t="shared" si="193"/>
        <v>50</v>
      </c>
      <c r="Q3544" s="29" t="str">
        <f>VLOOKUP(B3544,辅助信息!E:M,9,FALSE)</f>
        <v>ZTWM-CDGS-XS-2025-0073-五冶天府-成都怡心湖片区及龙泉驿医院等项目</v>
      </c>
      <c r="R3544" s="29" t="str">
        <f>_xlfn._xlws.FILTER(辅助信息!D:D,辅助信息!E:E=B3544)</f>
        <v>五冶建设成都国际铁路港多式联项目</v>
      </c>
    </row>
    <row r="3545" hidden="1" spans="2:18">
      <c r="B3545" s="122" t="s">
        <v>81</v>
      </c>
      <c r="C3545" s="72">
        <v>45919</v>
      </c>
      <c r="D3545" s="122" t="str">
        <f>VLOOKUP(B3545,辅助信息!E:K,7,FALSE)</f>
        <v>JWDDCD2025060900080</v>
      </c>
      <c r="E3545" s="122" t="str">
        <f>VLOOKUP(F3545,辅助信息!A:B,2,FALSE)</f>
        <v>盘螺</v>
      </c>
      <c r="F3545" s="122" t="s">
        <v>49</v>
      </c>
      <c r="G3545" s="123">
        <v>15</v>
      </c>
      <c r="H3545" s="136" t="str">
        <f>IF(SUMIFS('[1]2025年已发货'!$E:$E,'[1]2025年已发货'!$F:$F,C3545,'[1]2025年已发货'!$C:$C,F3545,'[1]2025年已发货'!$G:$G,I3545,'[1]2025年已发货'!$H:$H,J3545)=0,"未发货",SUMIFS('[1]2025年已发货'!$E:$E,'[1]2025年已发货'!$F:$F,C3545,'[1]2025年已发货'!$C:$C,F3545,'[1]2025年已发货'!$G:$G,I3545,'[1]2025年已发货'!$H:$H,J3545))</f>
        <v>未发货</v>
      </c>
      <c r="I3545" s="122" t="str">
        <f>VLOOKUP(B3545,辅助信息!E:I,3,FALSE)</f>
        <v>（华西简阳西城嘉苑）四川省成都市简阳市简城街道高屋村</v>
      </c>
      <c r="J3545" s="122" t="str">
        <f>VLOOKUP(B3545,辅助信息!E:I,4,FALSE)</f>
        <v>张瀚镭</v>
      </c>
      <c r="K3545" s="122">
        <f>VLOOKUP(J3545,辅助信息!H:I,2,FALSE)</f>
        <v>15884666220</v>
      </c>
      <c r="L3545" s="124" t="str">
        <f>VLOOKUP(B3545,辅助信息!E:J,6,FALSE)</f>
        <v>现场禁止使用氢能源挂车！优先威钢发货,我方卸车,新老国标钢厂不加价可直发，因陕钢多次出现磅差，项目拒绝使用</v>
      </c>
      <c r="M3545" s="93">
        <v>45921</v>
      </c>
      <c r="O3545" s="64">
        <f ca="1" t="shared" si="192"/>
        <v>0</v>
      </c>
      <c r="P3545" s="64">
        <f ca="1" t="shared" si="193"/>
        <v>50</v>
      </c>
      <c r="Q3545" s="29" t="str">
        <f>VLOOKUP(B3545,辅助信息!E:M,9,FALSE)</f>
        <v>ZTWM-CDGS-XS-2024-0030-华西集采-简州大道</v>
      </c>
      <c r="R3545" s="29" t="str">
        <f>_xlfn._xlws.FILTER(辅助信息!D:D,辅助信息!E:E=B3545)</f>
        <v>华西简阳西城嘉苑</v>
      </c>
    </row>
    <row r="3546" hidden="1" spans="2:18">
      <c r="B3546" s="122" t="s">
        <v>81</v>
      </c>
      <c r="C3546" s="72">
        <v>45919</v>
      </c>
      <c r="D3546" s="122" t="str">
        <f>VLOOKUP(B3546,辅助信息!E:K,7,FALSE)</f>
        <v>JWDDCD2025060900080</v>
      </c>
      <c r="E3546" s="122" t="str">
        <f>VLOOKUP(F3546,辅助信息!A:B,2,FALSE)</f>
        <v>盘螺</v>
      </c>
      <c r="F3546" s="122" t="s">
        <v>40</v>
      </c>
      <c r="G3546" s="123">
        <v>100</v>
      </c>
      <c r="H3546" s="136" t="str">
        <f>IF(SUMIFS('[1]2025年已发货'!$E:$E,'[1]2025年已发货'!$F:$F,C3546,'[1]2025年已发货'!$C:$C,F3546,'[1]2025年已发货'!$G:$G,I3546,'[1]2025年已发货'!$H:$H,J3546)=0,"未发货",SUMIFS('[1]2025年已发货'!$E:$E,'[1]2025年已发货'!$F:$F,C3546,'[1]2025年已发货'!$C:$C,F3546,'[1]2025年已发货'!$G:$G,I3546,'[1]2025年已发货'!$H:$H,J3546))</f>
        <v>未发货</v>
      </c>
      <c r="I3546" s="122" t="str">
        <f>VLOOKUP(B3546,辅助信息!E:I,3,FALSE)</f>
        <v>（华西简阳西城嘉苑）四川省成都市简阳市简城街道高屋村</v>
      </c>
      <c r="J3546" s="122" t="str">
        <f>VLOOKUP(B3546,辅助信息!E:I,4,FALSE)</f>
        <v>张瀚镭</v>
      </c>
      <c r="K3546" s="122">
        <f>VLOOKUP(J3546,辅助信息!H:I,2,FALSE)</f>
        <v>15884666220</v>
      </c>
      <c r="L3546" s="124" t="str">
        <f>VLOOKUP(B3546,辅助信息!E:J,6,FALSE)</f>
        <v>现场禁止使用氢能源挂车！优先威钢发货,我方卸车,新老国标钢厂不加价可直发，因陕钢多次出现磅差，项目拒绝使用</v>
      </c>
      <c r="M3546" s="93">
        <v>45921</v>
      </c>
      <c r="O3546" s="64">
        <f ca="1" t="shared" si="192"/>
        <v>0</v>
      </c>
      <c r="P3546" s="64">
        <f ca="1" t="shared" si="193"/>
        <v>50</v>
      </c>
      <c r="Q3546" s="29" t="str">
        <f>VLOOKUP(B3546,辅助信息!E:M,9,FALSE)</f>
        <v>ZTWM-CDGS-XS-2024-0030-华西集采-简州大道</v>
      </c>
      <c r="R3546" s="29" t="str">
        <f>_xlfn._xlws.FILTER(辅助信息!D:D,辅助信息!E:E=B3546)</f>
        <v>华西简阳西城嘉苑</v>
      </c>
    </row>
    <row r="3547" hidden="1" spans="2:18">
      <c r="B3547" s="122" t="s">
        <v>81</v>
      </c>
      <c r="C3547" s="72">
        <v>45919</v>
      </c>
      <c r="D3547" s="122" t="str">
        <f>VLOOKUP(B3547,辅助信息!E:K,7,FALSE)</f>
        <v>JWDDCD2025060900080</v>
      </c>
      <c r="E3547" s="122" t="str">
        <f>VLOOKUP(F3547,辅助信息!A:B,2,FALSE)</f>
        <v>盘螺</v>
      </c>
      <c r="F3547" s="122" t="s">
        <v>41</v>
      </c>
      <c r="G3547" s="123">
        <v>30</v>
      </c>
      <c r="H3547" s="136" t="str">
        <f>IF(SUMIFS('[1]2025年已发货'!$E:$E,'[1]2025年已发货'!$F:$F,C3547,'[1]2025年已发货'!$C:$C,F3547,'[1]2025年已发货'!$G:$G,I3547,'[1]2025年已发货'!$H:$H,J3547)=0,"未发货",SUMIFS('[1]2025年已发货'!$E:$E,'[1]2025年已发货'!$F:$F,C3547,'[1]2025年已发货'!$C:$C,F3547,'[1]2025年已发货'!$G:$G,I3547,'[1]2025年已发货'!$H:$H,J3547))</f>
        <v>未发货</v>
      </c>
      <c r="I3547" s="122" t="str">
        <f>VLOOKUP(B3547,辅助信息!E:I,3,FALSE)</f>
        <v>（华西简阳西城嘉苑）四川省成都市简阳市简城街道高屋村</v>
      </c>
      <c r="J3547" s="122" t="str">
        <f>VLOOKUP(B3547,辅助信息!E:I,4,FALSE)</f>
        <v>张瀚镭</v>
      </c>
      <c r="K3547" s="122">
        <f>VLOOKUP(J3547,辅助信息!H:I,2,FALSE)</f>
        <v>15884666220</v>
      </c>
      <c r="L3547" s="124" t="str">
        <f>VLOOKUP(B3547,辅助信息!E:J,6,FALSE)</f>
        <v>现场禁止使用氢能源挂车！优先威钢发货,我方卸车,新老国标钢厂不加价可直发，因陕钢多次出现磅差，项目拒绝使用</v>
      </c>
      <c r="M3547" s="93">
        <v>45921</v>
      </c>
      <c r="O3547" s="64">
        <f ca="1" t="shared" si="192"/>
        <v>0</v>
      </c>
      <c r="P3547" s="64">
        <f ca="1" t="shared" si="193"/>
        <v>50</v>
      </c>
      <c r="Q3547" s="29" t="str">
        <f>VLOOKUP(B3547,辅助信息!E:M,9,FALSE)</f>
        <v>ZTWM-CDGS-XS-2024-0030-华西集采-简州大道</v>
      </c>
      <c r="R3547" s="29" t="str">
        <f>_xlfn._xlws.FILTER(辅助信息!D:D,辅助信息!E:E=B3547)</f>
        <v>华西简阳西城嘉苑</v>
      </c>
    </row>
    <row r="3548" hidden="1" spans="2:18">
      <c r="B3548" s="122" t="s">
        <v>81</v>
      </c>
      <c r="C3548" s="72">
        <v>45919</v>
      </c>
      <c r="D3548" s="122" t="str">
        <f>VLOOKUP(B3548,辅助信息!E:K,7,FALSE)</f>
        <v>JWDDCD2025060900080</v>
      </c>
      <c r="E3548" s="122" t="str">
        <f>VLOOKUP(F3548,辅助信息!A:B,2,FALSE)</f>
        <v>盘螺</v>
      </c>
      <c r="F3548" s="122" t="s">
        <v>26</v>
      </c>
      <c r="G3548" s="123">
        <v>30</v>
      </c>
      <c r="H3548" s="136">
        <f>IF(SUMIFS('[1]2025年已发货'!$E:$E,'[1]2025年已发货'!$F:$F,C3548,'[1]2025年已发货'!$C:$C,F3548,'[1]2025年已发货'!$G:$G,I3548,'[1]2025年已发货'!$H:$H,J3548)=0,"未发货",SUMIFS('[1]2025年已发货'!$E:$E,'[1]2025年已发货'!$F:$F,C3548,'[1]2025年已发货'!$C:$C,F3548,'[1]2025年已发货'!$G:$G,I3548,'[1]2025年已发货'!$H:$H,J3548))</f>
        <v>10</v>
      </c>
      <c r="I3548" s="122" t="str">
        <f>VLOOKUP(B3548,辅助信息!E:I,3,FALSE)</f>
        <v>（华西简阳西城嘉苑）四川省成都市简阳市简城街道高屋村</v>
      </c>
      <c r="J3548" s="122" t="str">
        <f>VLOOKUP(B3548,辅助信息!E:I,4,FALSE)</f>
        <v>张瀚镭</v>
      </c>
      <c r="K3548" s="122">
        <f>VLOOKUP(J3548,辅助信息!H:I,2,FALSE)</f>
        <v>15884666220</v>
      </c>
      <c r="L3548" s="124" t="str">
        <f>VLOOKUP(B3548,辅助信息!E:J,6,FALSE)</f>
        <v>现场禁止使用氢能源挂车！优先威钢发货,我方卸车,新老国标钢厂不加价可直发，因陕钢多次出现磅差，项目拒绝使用</v>
      </c>
      <c r="M3548" s="93">
        <v>45921</v>
      </c>
      <c r="O3548" s="64">
        <f ca="1" t="shared" si="192"/>
        <v>0</v>
      </c>
      <c r="P3548" s="64">
        <f ca="1" t="shared" si="193"/>
        <v>50</v>
      </c>
      <c r="Q3548" s="29" t="str">
        <f>VLOOKUP(B3548,辅助信息!E:M,9,FALSE)</f>
        <v>ZTWM-CDGS-XS-2024-0030-华西集采-简州大道</v>
      </c>
      <c r="R3548" s="29" t="str">
        <f>_xlfn._xlws.FILTER(辅助信息!D:D,辅助信息!E:E=B3548)</f>
        <v>华西简阳西城嘉苑</v>
      </c>
    </row>
    <row r="3549" hidden="1" spans="2:18">
      <c r="B3549" s="122" t="s">
        <v>81</v>
      </c>
      <c r="C3549" s="72">
        <v>45919</v>
      </c>
      <c r="D3549" s="122" t="str">
        <f>VLOOKUP(B3549,辅助信息!E:K,7,FALSE)</f>
        <v>JWDDCD2025060900080</v>
      </c>
      <c r="E3549" s="122" t="str">
        <f>VLOOKUP(F3549,辅助信息!A:B,2,FALSE)</f>
        <v>螺纹钢</v>
      </c>
      <c r="F3549" s="122" t="s">
        <v>33</v>
      </c>
      <c r="G3549" s="123">
        <v>15</v>
      </c>
      <c r="H3549" s="136">
        <f>IF(SUMIFS('[1]2025年已发货'!$E:$E,'[1]2025年已发货'!$F:$F,C3549,'[1]2025年已发货'!$C:$C,F3549,'[1]2025年已发货'!$G:$G,I3549,'[1]2025年已发货'!$H:$H,J3549)=0,"未发货",SUMIFS('[1]2025年已发货'!$E:$E,'[1]2025年已发货'!$F:$F,C3549,'[1]2025年已发货'!$C:$C,F3549,'[1]2025年已发货'!$G:$G,I3549,'[1]2025年已发货'!$H:$H,J3549))</f>
        <v>15</v>
      </c>
      <c r="I3549" s="122" t="str">
        <f>VLOOKUP(B3549,辅助信息!E:I,3,FALSE)</f>
        <v>（华西简阳西城嘉苑）四川省成都市简阳市简城街道高屋村</v>
      </c>
      <c r="J3549" s="122" t="str">
        <f>VLOOKUP(B3549,辅助信息!E:I,4,FALSE)</f>
        <v>张瀚镭</v>
      </c>
      <c r="K3549" s="122">
        <f>VLOOKUP(J3549,辅助信息!H:I,2,FALSE)</f>
        <v>15884666220</v>
      </c>
      <c r="L3549" s="124" t="str">
        <f>VLOOKUP(B3549,辅助信息!E:J,6,FALSE)</f>
        <v>现场禁止使用氢能源挂车！优先威钢发货,我方卸车,新老国标钢厂不加价可直发，因陕钢多次出现磅差，项目拒绝使用</v>
      </c>
      <c r="M3549" s="93">
        <v>45921</v>
      </c>
      <c r="O3549" s="64">
        <f ca="1" t="shared" si="192"/>
        <v>0</v>
      </c>
      <c r="P3549" s="64">
        <f ca="1" t="shared" si="193"/>
        <v>50</v>
      </c>
      <c r="Q3549" s="29" t="str">
        <f>VLOOKUP(B3549,辅助信息!E:M,9,FALSE)</f>
        <v>ZTWM-CDGS-XS-2024-0030-华西集采-简州大道</v>
      </c>
      <c r="R3549" s="29" t="str">
        <f>_xlfn._xlws.FILTER(辅助信息!D:D,辅助信息!E:E=B3549)</f>
        <v>华西简阳西城嘉苑</v>
      </c>
    </row>
    <row r="3550" hidden="1" spans="2:18">
      <c r="B3550" s="122" t="s">
        <v>81</v>
      </c>
      <c r="C3550" s="72">
        <v>45919</v>
      </c>
      <c r="D3550" s="122" t="str">
        <f>VLOOKUP(B3550,辅助信息!E:K,7,FALSE)</f>
        <v>JWDDCD2025060900080</v>
      </c>
      <c r="E3550" s="122" t="str">
        <f>VLOOKUP(F3550,辅助信息!A:B,2,FALSE)</f>
        <v>螺纹钢</v>
      </c>
      <c r="F3550" s="122" t="s">
        <v>22</v>
      </c>
      <c r="G3550" s="123">
        <v>10</v>
      </c>
      <c r="H3550" s="136">
        <f>IF(SUMIFS('[1]2025年已发货'!$E:$E,'[1]2025年已发货'!$F:$F,C3550,'[1]2025年已发货'!$C:$C,F3550,'[1]2025年已发货'!$G:$G,I3550,'[1]2025年已发货'!$H:$H,J3550)=0,"未发货",SUMIFS('[1]2025年已发货'!$E:$E,'[1]2025年已发货'!$F:$F,C3550,'[1]2025年已发货'!$C:$C,F3550,'[1]2025年已发货'!$G:$G,I3550,'[1]2025年已发货'!$H:$H,J3550))</f>
        <v>10</v>
      </c>
      <c r="I3550" s="122" t="str">
        <f>VLOOKUP(B3550,辅助信息!E:I,3,FALSE)</f>
        <v>（华西简阳西城嘉苑）四川省成都市简阳市简城街道高屋村</v>
      </c>
      <c r="J3550" s="122" t="str">
        <f>VLOOKUP(B3550,辅助信息!E:I,4,FALSE)</f>
        <v>张瀚镭</v>
      </c>
      <c r="K3550" s="122">
        <f>VLOOKUP(J3550,辅助信息!H:I,2,FALSE)</f>
        <v>15884666220</v>
      </c>
      <c r="L3550" s="124" t="str">
        <f>VLOOKUP(B3550,辅助信息!E:J,6,FALSE)</f>
        <v>现场禁止使用氢能源挂车！优先威钢发货,我方卸车,新老国标钢厂不加价可直发，因陕钢多次出现磅差，项目拒绝使用</v>
      </c>
      <c r="M3550" s="93">
        <v>45921</v>
      </c>
      <c r="O3550" s="64">
        <f ca="1" t="shared" si="192"/>
        <v>0</v>
      </c>
      <c r="P3550" s="64">
        <f ca="1" t="shared" si="193"/>
        <v>50</v>
      </c>
      <c r="Q3550" s="29" t="str">
        <f>VLOOKUP(B3550,辅助信息!E:M,9,FALSE)</f>
        <v>ZTWM-CDGS-XS-2024-0030-华西集采-简州大道</v>
      </c>
      <c r="R3550" s="29" t="str">
        <f>_xlfn._xlws.FILTER(辅助信息!D:D,辅助信息!E:E=B3550)</f>
        <v>华西简阳西城嘉苑</v>
      </c>
    </row>
    <row r="3551" hidden="1" spans="2:18">
      <c r="B3551" s="122" t="s">
        <v>186</v>
      </c>
      <c r="C3551" s="72">
        <v>45919</v>
      </c>
      <c r="D3551" s="122" t="str">
        <f>VLOOKUP(B3551,辅助信息!E:K,7,FALSE)</f>
        <v>JWDDCD2025072900123</v>
      </c>
      <c r="E3551" s="122" t="str">
        <f>VLOOKUP(F3551,辅助信息!A:B,2,FALSE)</f>
        <v>高线</v>
      </c>
      <c r="F3551" s="122" t="s">
        <v>57</v>
      </c>
      <c r="G3551" s="123">
        <v>5</v>
      </c>
      <c r="H3551" s="136" t="str">
        <f>IF(SUMIFS('[1]2025年已发货'!$E:$E,'[1]2025年已发货'!$F:$F,C3551,'[1]2025年已发货'!$C:$C,F3551,'[1]2025年已发货'!$G:$G,I3551,'[1]2025年已发货'!$H:$H,J3551)=0,"未发货",SUMIFS('[1]2025年已发货'!$E:$E,'[1]2025年已发货'!$F:$F,C3551,'[1]2025年已发货'!$C:$C,F3551,'[1]2025年已发货'!$G:$G,I3551,'[1]2025年已发货'!$H:$H,J3551))</f>
        <v>未发货</v>
      </c>
      <c r="I3551" s="122" t="str">
        <f>VLOOKUP(B3551,辅助信息!E:I,3,FALSE)</f>
        <v>(乐山市校地共建产教融合基地建设项目二标段)四川省乐山市市中区苏稽镇</v>
      </c>
      <c r="J3551" s="122" t="str">
        <f>VLOOKUP(B3551,辅助信息!E:I,4,FALSE)</f>
        <v>彭江涛</v>
      </c>
      <c r="K3551" s="122">
        <f>VLOOKUP(J3551,辅助信息!H:I,2,FALSE)</f>
        <v>13990276572</v>
      </c>
      <c r="L3551" s="124" t="str">
        <f>VLOOKUP(B3551,辅助信息!E:J,6,FALSE)</f>
        <v>联系实际收货人（彭江涛13990276572）现场要求炉批号控制2个以下，超2个不给予签收。提前联系到场规格及数量</v>
      </c>
      <c r="M3551" s="93">
        <v>45920</v>
      </c>
      <c r="O3551" s="64">
        <f ca="1" t="shared" si="192"/>
        <v>0</v>
      </c>
      <c r="P3551" s="64">
        <f ca="1" t="shared" si="193"/>
        <v>51</v>
      </c>
      <c r="Q3551" s="29" t="str">
        <f>VLOOKUP(B3551,辅助信息!E:M,9,FALSE)</f>
        <v>ZTWM-CDGS-XS-2025-0126-四川机司-乐山市校地共建产教融合基地配套设施项目施工二标段钢筋采购合同</v>
      </c>
      <c r="R3551" s="29" t="str">
        <f>_xlfn._xlws.FILTER(辅助信息!D:D,辅助信息!E:E=B3551)</f>
        <v>乐山市校地共建产教融合基地建设项目</v>
      </c>
    </row>
    <row r="3552" hidden="1" spans="2:18">
      <c r="B3552" s="122" t="s">
        <v>186</v>
      </c>
      <c r="C3552" s="72">
        <v>45919</v>
      </c>
      <c r="D3552" s="122" t="str">
        <f>VLOOKUP(B3552,辅助信息!E:K,7,FALSE)</f>
        <v>JWDDCD2025072900123</v>
      </c>
      <c r="E3552" s="122" t="str">
        <f>VLOOKUP(F3552,辅助信息!A:B,2,FALSE)</f>
        <v>高线</v>
      </c>
      <c r="F3552" s="122" t="s">
        <v>53</v>
      </c>
      <c r="G3552" s="123">
        <v>10</v>
      </c>
      <c r="H3552" s="136" t="str">
        <f>IF(SUMIFS('[1]2025年已发货'!$E:$E,'[1]2025年已发货'!$F:$F,C3552,'[1]2025年已发货'!$C:$C,F3552,'[1]2025年已发货'!$G:$G,I3552,'[1]2025年已发货'!$H:$H,J3552)=0,"未发货",SUMIFS('[1]2025年已发货'!$E:$E,'[1]2025年已发货'!$F:$F,C3552,'[1]2025年已发货'!$C:$C,F3552,'[1]2025年已发货'!$G:$G,I3552,'[1]2025年已发货'!$H:$H,J3552))</f>
        <v>未发货</v>
      </c>
      <c r="I3552" s="122" t="str">
        <f>VLOOKUP(B3552,辅助信息!E:I,3,FALSE)</f>
        <v>(乐山市校地共建产教融合基地建设项目二标段)四川省乐山市市中区苏稽镇</v>
      </c>
      <c r="J3552" s="122" t="str">
        <f>VLOOKUP(B3552,辅助信息!E:I,4,FALSE)</f>
        <v>彭江涛</v>
      </c>
      <c r="K3552" s="122">
        <f>VLOOKUP(J3552,辅助信息!H:I,2,FALSE)</f>
        <v>13990276572</v>
      </c>
      <c r="L3552" s="124" t="str">
        <f>VLOOKUP(B3552,辅助信息!E:J,6,FALSE)</f>
        <v>联系实际收货人（彭江涛13990276572）现场要求炉批号控制2个以下，超2个不给予签收。提前联系到场规格及数量</v>
      </c>
      <c r="M3552" s="93">
        <v>45920</v>
      </c>
      <c r="O3552" s="64">
        <f ca="1" t="shared" ref="O3552:O3615" si="194">IF(OR(M3552="",N3552&lt;&gt;""),"",MAX(M3552-TODAY(),0))</f>
        <v>0</v>
      </c>
      <c r="P3552" s="64">
        <f ca="1" t="shared" ref="P3552:P3615" si="195">IF(M3552="","",IF(N3552&lt;&gt;"",MAX(N3552-M3552,0),IF(TODAY()&gt;M3552,TODAY()-M3552,0)))</f>
        <v>51</v>
      </c>
      <c r="Q3552" s="29" t="str">
        <f>VLOOKUP(B3552,辅助信息!E:M,9,FALSE)</f>
        <v>ZTWM-CDGS-XS-2025-0126-四川机司-乐山市校地共建产教融合基地配套设施项目施工二标段钢筋采购合同</v>
      </c>
      <c r="R3552" s="29" t="str">
        <f>_xlfn._xlws.FILTER(辅助信息!D:D,辅助信息!E:E=B3552)</f>
        <v>乐山市校地共建产教融合基地建设项目</v>
      </c>
    </row>
    <row r="3553" hidden="1" spans="2:18">
      <c r="B3553" s="122" t="s">
        <v>186</v>
      </c>
      <c r="C3553" s="72">
        <v>45919</v>
      </c>
      <c r="D3553" s="122" t="str">
        <f>VLOOKUP(B3553,辅助信息!E:K,7,FALSE)</f>
        <v>JWDDCD2025072900123</v>
      </c>
      <c r="E3553" s="122" t="str">
        <f>VLOOKUP(F3553,辅助信息!A:B,2,FALSE)</f>
        <v>螺纹钢</v>
      </c>
      <c r="F3553" s="122" t="s">
        <v>76</v>
      </c>
      <c r="G3553" s="123">
        <v>12</v>
      </c>
      <c r="H3553" s="136" t="str">
        <f>IF(SUMIFS('[1]2025年已发货'!$E:$E,'[1]2025年已发货'!$F:$F,C3553,'[1]2025年已发货'!$C:$C,F3553,'[1]2025年已发货'!$G:$G,I3553,'[1]2025年已发货'!$H:$H,J3553)=0,"未发货",SUMIFS('[1]2025年已发货'!$E:$E,'[1]2025年已发货'!$F:$F,C3553,'[1]2025年已发货'!$C:$C,F3553,'[1]2025年已发货'!$G:$G,I3553,'[1]2025年已发货'!$H:$H,J3553))</f>
        <v>未发货</v>
      </c>
      <c r="I3553" s="122" t="str">
        <f>VLOOKUP(B3553,辅助信息!E:I,3,FALSE)</f>
        <v>(乐山市校地共建产教融合基地建设项目二标段)四川省乐山市市中区苏稽镇</v>
      </c>
      <c r="J3553" s="122" t="str">
        <f>VLOOKUP(B3553,辅助信息!E:I,4,FALSE)</f>
        <v>彭江涛</v>
      </c>
      <c r="K3553" s="122">
        <f>VLOOKUP(J3553,辅助信息!H:I,2,FALSE)</f>
        <v>13990276572</v>
      </c>
      <c r="L3553" s="124" t="str">
        <f>VLOOKUP(B3553,辅助信息!E:J,6,FALSE)</f>
        <v>联系实际收货人（彭江涛13990276572）现场要求炉批号控制2个以下，超2个不给予签收。提前联系到场规格及数量</v>
      </c>
      <c r="M3553" s="93">
        <v>45920</v>
      </c>
      <c r="O3553" s="64">
        <f ca="1" t="shared" si="194"/>
        <v>0</v>
      </c>
      <c r="P3553" s="64">
        <f ca="1" t="shared" si="195"/>
        <v>51</v>
      </c>
      <c r="Q3553" s="29" t="str">
        <f>VLOOKUP(B3553,辅助信息!E:M,9,FALSE)</f>
        <v>ZTWM-CDGS-XS-2025-0126-四川机司-乐山市校地共建产教融合基地配套设施项目施工二标段钢筋采购合同</v>
      </c>
      <c r="R3553" s="29" t="str">
        <f>_xlfn._xlws.FILTER(辅助信息!D:D,辅助信息!E:E=B3553)</f>
        <v>乐山市校地共建产教融合基地建设项目</v>
      </c>
    </row>
    <row r="3554" hidden="1" spans="2:18">
      <c r="B3554" s="122" t="s">
        <v>186</v>
      </c>
      <c r="C3554" s="72">
        <v>45919</v>
      </c>
      <c r="D3554" s="122" t="str">
        <f>VLOOKUP(B3554,辅助信息!E:K,7,FALSE)</f>
        <v>JWDDCD2025072900123</v>
      </c>
      <c r="E3554" s="122" t="str">
        <f>VLOOKUP(F3554,辅助信息!A:B,2,FALSE)</f>
        <v>螺纹钢</v>
      </c>
      <c r="F3554" s="122" t="s">
        <v>90</v>
      </c>
      <c r="G3554" s="123">
        <v>20</v>
      </c>
      <c r="H3554" s="136" t="str">
        <f>IF(SUMIFS('[1]2025年已发货'!$E:$E,'[1]2025年已发货'!$F:$F,C3554,'[1]2025年已发货'!$C:$C,F3554,'[1]2025年已发货'!$G:$G,I3554,'[1]2025年已发货'!$H:$H,J3554)=0,"未发货",SUMIFS('[1]2025年已发货'!$E:$E,'[1]2025年已发货'!$F:$F,C3554,'[1]2025年已发货'!$C:$C,F3554,'[1]2025年已发货'!$G:$G,I3554,'[1]2025年已发货'!$H:$H,J3554))</f>
        <v>未发货</v>
      </c>
      <c r="I3554" s="122" t="str">
        <f>VLOOKUP(B3554,辅助信息!E:I,3,FALSE)</f>
        <v>(乐山市校地共建产教融合基地建设项目二标段)四川省乐山市市中区苏稽镇</v>
      </c>
      <c r="J3554" s="122" t="str">
        <f>VLOOKUP(B3554,辅助信息!E:I,4,FALSE)</f>
        <v>彭江涛</v>
      </c>
      <c r="K3554" s="122">
        <f>VLOOKUP(J3554,辅助信息!H:I,2,FALSE)</f>
        <v>13990276572</v>
      </c>
      <c r="L3554" s="124" t="str">
        <f>VLOOKUP(B3554,辅助信息!E:J,6,FALSE)</f>
        <v>联系实际收货人（彭江涛13990276572）现场要求炉批号控制2个以下，超2个不给予签收。提前联系到场规格及数量</v>
      </c>
      <c r="M3554" s="93">
        <v>45920</v>
      </c>
      <c r="O3554" s="64">
        <f ca="1" t="shared" si="194"/>
        <v>0</v>
      </c>
      <c r="P3554" s="64">
        <f ca="1" t="shared" si="195"/>
        <v>51</v>
      </c>
      <c r="Q3554" s="29" t="str">
        <f>VLOOKUP(B3554,辅助信息!E:M,9,FALSE)</f>
        <v>ZTWM-CDGS-XS-2025-0126-四川机司-乐山市校地共建产教融合基地配套设施项目施工二标段钢筋采购合同</v>
      </c>
      <c r="R3554" s="29" t="str">
        <f>_xlfn._xlws.FILTER(辅助信息!D:D,辅助信息!E:E=B3554)</f>
        <v>乐山市校地共建产教融合基地建设项目</v>
      </c>
    </row>
    <row r="3555" hidden="1" spans="2:18">
      <c r="B3555" s="122" t="s">
        <v>186</v>
      </c>
      <c r="C3555" s="72">
        <v>45919</v>
      </c>
      <c r="D3555" s="122" t="str">
        <f>VLOOKUP(B3555,辅助信息!E:K,7,FALSE)</f>
        <v>JWDDCD2025072900123</v>
      </c>
      <c r="E3555" s="122" t="str">
        <f>VLOOKUP(F3555,辅助信息!A:B,2,FALSE)</f>
        <v>螺纹钢</v>
      </c>
      <c r="F3555" s="122" t="s">
        <v>45</v>
      </c>
      <c r="G3555" s="123">
        <v>10</v>
      </c>
      <c r="H3555" s="136" t="str">
        <f>IF(SUMIFS('[1]2025年已发货'!$E:$E,'[1]2025年已发货'!$F:$F,C3555,'[1]2025年已发货'!$C:$C,F3555,'[1]2025年已发货'!$G:$G,I3555,'[1]2025年已发货'!$H:$H,J3555)=0,"未发货",SUMIFS('[1]2025年已发货'!$E:$E,'[1]2025年已发货'!$F:$F,C3555,'[1]2025年已发货'!$C:$C,F3555,'[1]2025年已发货'!$G:$G,I3555,'[1]2025年已发货'!$H:$H,J3555))</f>
        <v>未发货</v>
      </c>
      <c r="I3555" s="122" t="str">
        <f>VLOOKUP(B3555,辅助信息!E:I,3,FALSE)</f>
        <v>(乐山市校地共建产教融合基地建设项目二标段)四川省乐山市市中区苏稽镇</v>
      </c>
      <c r="J3555" s="122" t="str">
        <f>VLOOKUP(B3555,辅助信息!E:I,4,FALSE)</f>
        <v>彭江涛</v>
      </c>
      <c r="K3555" s="122">
        <f>VLOOKUP(J3555,辅助信息!H:I,2,FALSE)</f>
        <v>13990276572</v>
      </c>
      <c r="L3555" s="124" t="str">
        <f>VLOOKUP(B3555,辅助信息!E:J,6,FALSE)</f>
        <v>联系实际收货人（彭江涛13990276572）现场要求炉批号控制2个以下，超2个不给予签收。提前联系到场规格及数量</v>
      </c>
      <c r="M3555" s="93">
        <v>45920</v>
      </c>
      <c r="O3555" s="64">
        <f ca="1" t="shared" si="194"/>
        <v>0</v>
      </c>
      <c r="P3555" s="64">
        <f ca="1" t="shared" si="195"/>
        <v>51</v>
      </c>
      <c r="Q3555" s="29" t="str">
        <f>VLOOKUP(B3555,辅助信息!E:M,9,FALSE)</f>
        <v>ZTWM-CDGS-XS-2025-0126-四川机司-乐山市校地共建产教融合基地配套设施项目施工二标段钢筋采购合同</v>
      </c>
      <c r="R3555" s="29" t="str">
        <f>_xlfn._xlws.FILTER(辅助信息!D:D,辅助信息!E:E=B3555)</f>
        <v>乐山市校地共建产教融合基地建设项目</v>
      </c>
    </row>
    <row r="3556" hidden="1" spans="2:18">
      <c r="B3556" s="122" t="s">
        <v>186</v>
      </c>
      <c r="C3556" s="72">
        <v>45919</v>
      </c>
      <c r="D3556" s="122" t="str">
        <f>VLOOKUP(B3556,辅助信息!E:K,7,FALSE)</f>
        <v>JWDDCD2025072900123</v>
      </c>
      <c r="E3556" s="122" t="str">
        <f>VLOOKUP(F3556,辅助信息!A:B,2,FALSE)</f>
        <v>螺纹钢</v>
      </c>
      <c r="F3556" s="122" t="s">
        <v>21</v>
      </c>
      <c r="G3556" s="123">
        <v>18</v>
      </c>
      <c r="H3556" s="136" t="str">
        <f>IF(SUMIFS('[1]2025年已发货'!$E:$E,'[1]2025年已发货'!$F:$F,C3556,'[1]2025年已发货'!$C:$C,F3556,'[1]2025年已发货'!$G:$G,I3556,'[1]2025年已发货'!$H:$H,J3556)=0,"未发货",SUMIFS('[1]2025年已发货'!$E:$E,'[1]2025年已发货'!$F:$F,C3556,'[1]2025年已发货'!$C:$C,F3556,'[1]2025年已发货'!$G:$G,I3556,'[1]2025年已发货'!$H:$H,J3556))</f>
        <v>未发货</v>
      </c>
      <c r="I3556" s="122" t="str">
        <f>VLOOKUP(B3556,辅助信息!E:I,3,FALSE)</f>
        <v>(乐山市校地共建产教融合基地建设项目二标段)四川省乐山市市中区苏稽镇</v>
      </c>
      <c r="J3556" s="122" t="str">
        <f>VLOOKUP(B3556,辅助信息!E:I,4,FALSE)</f>
        <v>彭江涛</v>
      </c>
      <c r="K3556" s="122">
        <f>VLOOKUP(J3556,辅助信息!H:I,2,FALSE)</f>
        <v>13990276572</v>
      </c>
      <c r="L3556" s="124" t="str">
        <f>VLOOKUP(B3556,辅助信息!E:J,6,FALSE)</f>
        <v>联系实际收货人（彭江涛13990276572）现场要求炉批号控制2个以下，超2个不给予签收。提前联系到场规格及数量</v>
      </c>
      <c r="M3556" s="93">
        <v>45920</v>
      </c>
      <c r="O3556" s="64">
        <f ca="1" t="shared" si="194"/>
        <v>0</v>
      </c>
      <c r="P3556" s="64">
        <f ca="1" t="shared" si="195"/>
        <v>51</v>
      </c>
      <c r="Q3556" s="29" t="str">
        <f>VLOOKUP(B3556,辅助信息!E:M,9,FALSE)</f>
        <v>ZTWM-CDGS-XS-2025-0126-四川机司-乐山市校地共建产教融合基地配套设施项目施工二标段钢筋采购合同</v>
      </c>
      <c r="R3556" s="29" t="str">
        <f>_xlfn._xlws.FILTER(辅助信息!D:D,辅助信息!E:E=B3556)</f>
        <v>乐山市校地共建产教融合基地建设项目</v>
      </c>
    </row>
    <row r="3557" hidden="1" spans="2:18">
      <c r="B3557" s="122" t="s">
        <v>186</v>
      </c>
      <c r="C3557" s="72">
        <v>45919</v>
      </c>
      <c r="D3557" s="122" t="str">
        <f>VLOOKUP(B3557,辅助信息!E:K,7,FALSE)</f>
        <v>JWDDCD2025072900123</v>
      </c>
      <c r="E3557" s="122" t="str">
        <f>VLOOKUP(F3557,辅助信息!A:B,2,FALSE)</f>
        <v>螺纹钢</v>
      </c>
      <c r="F3557" s="122" t="s">
        <v>198</v>
      </c>
      <c r="G3557" s="123">
        <v>4</v>
      </c>
      <c r="H3557" s="136" t="str">
        <f>IF(SUMIFS('[1]2025年已发货'!$E:$E,'[1]2025年已发货'!$F:$F,C3557,'[1]2025年已发货'!$C:$C,F3557,'[1]2025年已发货'!$G:$G,I3557,'[1]2025年已发货'!$H:$H,J3557)=0,"未发货",SUMIFS('[1]2025年已发货'!$E:$E,'[1]2025年已发货'!$F:$F,C3557,'[1]2025年已发货'!$C:$C,F3557,'[1]2025年已发货'!$G:$G,I3557,'[1]2025年已发货'!$H:$H,J3557))</f>
        <v>未发货</v>
      </c>
      <c r="I3557" s="122" t="str">
        <f>VLOOKUP(B3557,辅助信息!E:I,3,FALSE)</f>
        <v>(乐山市校地共建产教融合基地建设项目二标段)四川省乐山市市中区苏稽镇</v>
      </c>
      <c r="J3557" s="122" t="str">
        <f>VLOOKUP(B3557,辅助信息!E:I,4,FALSE)</f>
        <v>彭江涛</v>
      </c>
      <c r="K3557" s="122">
        <f>VLOOKUP(J3557,辅助信息!H:I,2,FALSE)</f>
        <v>13990276572</v>
      </c>
      <c r="L3557" s="124" t="str">
        <f>VLOOKUP(B3557,辅助信息!E:J,6,FALSE)</f>
        <v>联系实际收货人（彭江涛13990276572）现场要求炉批号控制2个以下，超2个不给予签收。提前联系到场规格及数量</v>
      </c>
      <c r="M3557" s="93">
        <v>45920</v>
      </c>
      <c r="O3557" s="64">
        <f ca="1" t="shared" si="194"/>
        <v>0</v>
      </c>
      <c r="P3557" s="64">
        <f ca="1" t="shared" si="195"/>
        <v>51</v>
      </c>
      <c r="Q3557" s="29" t="str">
        <f>VLOOKUP(B3557,辅助信息!E:M,9,FALSE)</f>
        <v>ZTWM-CDGS-XS-2025-0126-四川机司-乐山市校地共建产教融合基地配套设施项目施工二标段钢筋采购合同</v>
      </c>
      <c r="R3557" s="29" t="str">
        <f>_xlfn._xlws.FILTER(辅助信息!D:D,辅助信息!E:E=B3557)</f>
        <v>乐山市校地共建产教融合基地建设项目</v>
      </c>
    </row>
    <row r="3558" hidden="1" spans="2:18">
      <c r="B3558" s="122" t="s">
        <v>186</v>
      </c>
      <c r="C3558" s="72">
        <v>45919</v>
      </c>
      <c r="D3558" s="122" t="str">
        <f>VLOOKUP(B3558,辅助信息!E:K,7,FALSE)</f>
        <v>JWDDCD2025072900123</v>
      </c>
      <c r="E3558" s="122" t="str">
        <f>VLOOKUP(F3558,辅助信息!A:B,2,FALSE)</f>
        <v>螺纹钢</v>
      </c>
      <c r="F3558" s="122" t="s">
        <v>58</v>
      </c>
      <c r="G3558" s="123">
        <v>15</v>
      </c>
      <c r="H3558" s="136" t="str">
        <f>IF(SUMIFS('[1]2025年已发货'!$E:$E,'[1]2025年已发货'!$F:$F,C3558,'[1]2025年已发货'!$C:$C,F3558,'[1]2025年已发货'!$G:$G,I3558,'[1]2025年已发货'!$H:$H,J3558)=0,"未发货",SUMIFS('[1]2025年已发货'!$E:$E,'[1]2025年已发货'!$F:$F,C3558,'[1]2025年已发货'!$C:$C,F3558,'[1]2025年已发货'!$G:$G,I3558,'[1]2025年已发货'!$H:$H,J3558))</f>
        <v>未发货</v>
      </c>
      <c r="I3558" s="122" t="str">
        <f>VLOOKUP(B3558,辅助信息!E:I,3,FALSE)</f>
        <v>(乐山市校地共建产教融合基地建设项目二标段)四川省乐山市市中区苏稽镇</v>
      </c>
      <c r="J3558" s="122" t="str">
        <f>VLOOKUP(B3558,辅助信息!E:I,4,FALSE)</f>
        <v>彭江涛</v>
      </c>
      <c r="K3558" s="122">
        <f>VLOOKUP(J3558,辅助信息!H:I,2,FALSE)</f>
        <v>13990276572</v>
      </c>
      <c r="L3558" s="124" t="str">
        <f>VLOOKUP(B3558,辅助信息!E:J,6,FALSE)</f>
        <v>联系实际收货人（彭江涛13990276572）现场要求炉批号控制2个以下，超2个不给予签收。提前联系到场规格及数量</v>
      </c>
      <c r="M3558" s="93">
        <v>45920</v>
      </c>
      <c r="O3558" s="64">
        <f ca="1" t="shared" si="194"/>
        <v>0</v>
      </c>
      <c r="P3558" s="64">
        <f ca="1" t="shared" si="195"/>
        <v>51</v>
      </c>
      <c r="Q3558" s="29" t="str">
        <f>VLOOKUP(B3558,辅助信息!E:M,9,FALSE)</f>
        <v>ZTWM-CDGS-XS-2025-0126-四川机司-乐山市校地共建产教融合基地配套设施项目施工二标段钢筋采购合同</v>
      </c>
      <c r="R3558" s="29" t="str">
        <f>_xlfn._xlws.FILTER(辅助信息!D:D,辅助信息!E:E=B3558)</f>
        <v>乐山市校地共建产教融合基地建设项目</v>
      </c>
    </row>
    <row r="3559" hidden="1" spans="2:18">
      <c r="B3559" s="122" t="s">
        <v>186</v>
      </c>
      <c r="C3559" s="72">
        <v>45919</v>
      </c>
      <c r="D3559" s="122" t="str">
        <f>VLOOKUP(B3559,辅助信息!E:K,7,FALSE)</f>
        <v>JWDDCD2025072900123</v>
      </c>
      <c r="E3559" s="122" t="str">
        <f>VLOOKUP(F3559,辅助信息!A:B,2,FALSE)</f>
        <v>螺纹钢</v>
      </c>
      <c r="F3559" s="122" t="s">
        <v>199</v>
      </c>
      <c r="G3559" s="123">
        <v>17</v>
      </c>
      <c r="H3559" s="136" t="str">
        <f>IF(SUMIFS('[1]2025年已发货'!$E:$E,'[1]2025年已发货'!$F:$F,C3559,'[1]2025年已发货'!$C:$C,F3559,'[1]2025年已发货'!$G:$G,I3559,'[1]2025年已发货'!$H:$H,J3559)=0,"未发货",SUMIFS('[1]2025年已发货'!$E:$E,'[1]2025年已发货'!$F:$F,C3559,'[1]2025年已发货'!$C:$C,F3559,'[1]2025年已发货'!$G:$G,I3559,'[1]2025年已发货'!$H:$H,J3559))</f>
        <v>未发货</v>
      </c>
      <c r="I3559" s="122" t="str">
        <f>VLOOKUP(B3559,辅助信息!E:I,3,FALSE)</f>
        <v>(乐山市校地共建产教融合基地建设项目二标段)四川省乐山市市中区苏稽镇</v>
      </c>
      <c r="J3559" s="122" t="str">
        <f>VLOOKUP(B3559,辅助信息!E:I,4,FALSE)</f>
        <v>彭江涛</v>
      </c>
      <c r="K3559" s="122">
        <f>VLOOKUP(J3559,辅助信息!H:I,2,FALSE)</f>
        <v>13990276572</v>
      </c>
      <c r="L3559" s="124" t="str">
        <f>VLOOKUP(B3559,辅助信息!E:J,6,FALSE)</f>
        <v>联系实际收货人（彭江涛13990276572）现场要求炉批号控制2个以下，超2个不给予签收。提前联系到场规格及数量</v>
      </c>
      <c r="M3559" s="93">
        <v>45920</v>
      </c>
      <c r="O3559" s="64">
        <f ca="1" t="shared" si="194"/>
        <v>0</v>
      </c>
      <c r="P3559" s="64">
        <f ca="1" t="shared" si="195"/>
        <v>51</v>
      </c>
      <c r="Q3559" s="29" t="str">
        <f>VLOOKUP(B3559,辅助信息!E:M,9,FALSE)</f>
        <v>ZTWM-CDGS-XS-2025-0126-四川机司-乐山市校地共建产教融合基地配套设施项目施工二标段钢筋采购合同</v>
      </c>
      <c r="R3559" s="29" t="str">
        <f>_xlfn._xlws.FILTER(辅助信息!D:D,辅助信息!E:E=B3559)</f>
        <v>乐山市校地共建产教融合基地建设项目</v>
      </c>
    </row>
    <row r="3560" hidden="1" spans="2:18">
      <c r="B3560" s="122" t="s">
        <v>186</v>
      </c>
      <c r="C3560" s="72">
        <v>45919</v>
      </c>
      <c r="D3560" s="122" t="str">
        <f>VLOOKUP(B3560,辅助信息!E:K,7,FALSE)</f>
        <v>JWDDCD2025072900123</v>
      </c>
      <c r="E3560" s="122" t="str">
        <f>VLOOKUP(F3560,辅助信息!A:B,2,FALSE)</f>
        <v>螺纹钢</v>
      </c>
      <c r="F3560" s="122" t="s">
        <v>141</v>
      </c>
      <c r="G3560" s="123">
        <v>16</v>
      </c>
      <c r="H3560" s="136" t="str">
        <f>IF(SUMIFS('[1]2025年已发货'!$E:$E,'[1]2025年已发货'!$F:$F,C3560,'[1]2025年已发货'!$C:$C,F3560,'[1]2025年已发货'!$G:$G,I3560,'[1]2025年已发货'!$H:$H,J3560)=0,"未发货",SUMIFS('[1]2025年已发货'!$E:$E,'[1]2025年已发货'!$F:$F,C3560,'[1]2025年已发货'!$C:$C,F3560,'[1]2025年已发货'!$G:$G,I3560,'[1]2025年已发货'!$H:$H,J3560))</f>
        <v>未发货</v>
      </c>
      <c r="I3560" s="122" t="str">
        <f>VLOOKUP(B3560,辅助信息!E:I,3,FALSE)</f>
        <v>(乐山市校地共建产教融合基地建设项目二标段)四川省乐山市市中区苏稽镇</v>
      </c>
      <c r="J3560" s="122" t="str">
        <f>VLOOKUP(B3560,辅助信息!E:I,4,FALSE)</f>
        <v>彭江涛</v>
      </c>
      <c r="K3560" s="122">
        <f>VLOOKUP(J3560,辅助信息!H:I,2,FALSE)</f>
        <v>13990276572</v>
      </c>
      <c r="L3560" s="124" t="str">
        <f>VLOOKUP(B3560,辅助信息!E:J,6,FALSE)</f>
        <v>联系实际收货人（彭江涛13990276572）现场要求炉批号控制2个以下，超2个不给予签收。提前联系到场规格及数量</v>
      </c>
      <c r="M3560" s="93">
        <v>45920</v>
      </c>
      <c r="O3560" s="64">
        <f ca="1" t="shared" si="194"/>
        <v>0</v>
      </c>
      <c r="P3560" s="64">
        <f ca="1" t="shared" si="195"/>
        <v>51</v>
      </c>
      <c r="Q3560" s="29" t="str">
        <f>VLOOKUP(B3560,辅助信息!E:M,9,FALSE)</f>
        <v>ZTWM-CDGS-XS-2025-0126-四川机司-乐山市校地共建产教融合基地配套设施项目施工二标段钢筋采购合同</v>
      </c>
      <c r="R3560" s="29" t="str">
        <f>_xlfn._xlws.FILTER(辅助信息!D:D,辅助信息!E:E=B3560)</f>
        <v>乐山市校地共建产教融合基地建设项目</v>
      </c>
    </row>
    <row r="3561" hidden="1" spans="2:18">
      <c r="B3561" s="122" t="s">
        <v>186</v>
      </c>
      <c r="C3561" s="72">
        <v>45919</v>
      </c>
      <c r="D3561" s="122" t="str">
        <f>VLOOKUP(B3561,辅助信息!E:K,7,FALSE)</f>
        <v>JWDDCD2025072900123</v>
      </c>
      <c r="E3561" s="122" t="str">
        <f>VLOOKUP(F3561,辅助信息!A:B,2,FALSE)</f>
        <v>螺纹钢</v>
      </c>
      <c r="F3561" s="122" t="s">
        <v>142</v>
      </c>
      <c r="G3561" s="123">
        <v>60</v>
      </c>
      <c r="H3561" s="136" t="str">
        <f>IF(SUMIFS('[1]2025年已发货'!$E:$E,'[1]2025年已发货'!$F:$F,C3561,'[1]2025年已发货'!$C:$C,F3561,'[1]2025年已发货'!$G:$G,I3561,'[1]2025年已发货'!$H:$H,J3561)=0,"未发货",SUMIFS('[1]2025年已发货'!$E:$E,'[1]2025年已发货'!$F:$F,C3561,'[1]2025年已发货'!$C:$C,F3561,'[1]2025年已发货'!$G:$G,I3561,'[1]2025年已发货'!$H:$H,J3561))</f>
        <v>未发货</v>
      </c>
      <c r="I3561" s="122" t="str">
        <f>VLOOKUP(B3561,辅助信息!E:I,3,FALSE)</f>
        <v>(乐山市校地共建产教融合基地建设项目二标段)四川省乐山市市中区苏稽镇</v>
      </c>
      <c r="J3561" s="122" t="str">
        <f>VLOOKUP(B3561,辅助信息!E:I,4,FALSE)</f>
        <v>彭江涛</v>
      </c>
      <c r="K3561" s="122">
        <f>VLOOKUP(J3561,辅助信息!H:I,2,FALSE)</f>
        <v>13990276572</v>
      </c>
      <c r="L3561" s="124" t="str">
        <f>VLOOKUP(B3561,辅助信息!E:J,6,FALSE)</f>
        <v>联系实际收货人（彭江涛13990276572）现场要求炉批号控制2个以下，超2个不给予签收。提前联系到场规格及数量</v>
      </c>
      <c r="M3561" s="93">
        <v>45920</v>
      </c>
      <c r="O3561" s="64">
        <f ca="1" t="shared" si="194"/>
        <v>0</v>
      </c>
      <c r="P3561" s="64">
        <f ca="1" t="shared" si="195"/>
        <v>51</v>
      </c>
      <c r="Q3561" s="29" t="str">
        <f>VLOOKUP(B3561,辅助信息!E:M,9,FALSE)</f>
        <v>ZTWM-CDGS-XS-2025-0126-四川机司-乐山市校地共建产教融合基地配套设施项目施工二标段钢筋采购合同</v>
      </c>
      <c r="R3561" s="29" t="str">
        <f>_xlfn._xlws.FILTER(辅助信息!D:D,辅助信息!E:E=B3561)</f>
        <v>乐山市校地共建产教融合基地建设项目</v>
      </c>
    </row>
    <row r="3562" hidden="1" spans="2:18">
      <c r="B3562" s="122" t="s">
        <v>186</v>
      </c>
      <c r="C3562" s="72">
        <v>45919</v>
      </c>
      <c r="D3562" s="122" t="str">
        <f>VLOOKUP(B3562,辅助信息!E:K,7,FALSE)</f>
        <v>JWDDCD2025072900123</v>
      </c>
      <c r="E3562" s="122" t="str">
        <f>VLOOKUP(F3562,辅助信息!A:B,2,FALSE)</f>
        <v>盘螺</v>
      </c>
      <c r="F3562" s="122" t="s">
        <v>41</v>
      </c>
      <c r="G3562" s="123">
        <v>3</v>
      </c>
      <c r="H3562" s="136" t="str">
        <f>IF(SUMIFS('[1]2025年已发货'!$E:$E,'[1]2025年已发货'!$F:$F,C3562,'[1]2025年已发货'!$C:$C,F3562,'[1]2025年已发货'!$G:$G,I3562,'[1]2025年已发货'!$H:$H,J3562)=0,"未发货",SUMIFS('[1]2025年已发货'!$E:$E,'[1]2025年已发货'!$F:$F,C3562,'[1]2025年已发货'!$C:$C,F3562,'[1]2025年已发货'!$G:$G,I3562,'[1]2025年已发货'!$H:$H,J3562))</f>
        <v>未发货</v>
      </c>
      <c r="I3562" s="122" t="str">
        <f>VLOOKUP(B3562,辅助信息!E:I,3,FALSE)</f>
        <v>(乐山市校地共建产教融合基地建设项目二标段)四川省乐山市市中区苏稽镇</v>
      </c>
      <c r="J3562" s="122" t="str">
        <f>VLOOKUP(B3562,辅助信息!E:I,4,FALSE)</f>
        <v>彭江涛</v>
      </c>
      <c r="K3562" s="122">
        <f>VLOOKUP(J3562,辅助信息!H:I,2,FALSE)</f>
        <v>13990276572</v>
      </c>
      <c r="L3562" s="124" t="str">
        <f>VLOOKUP(B3562,辅助信息!E:J,6,FALSE)</f>
        <v>联系实际收货人（彭江涛13990276572）现场要求炉批号控制2个以下，超2个不给予签收。提前联系到场规格及数量</v>
      </c>
      <c r="M3562" s="93">
        <v>45920</v>
      </c>
      <c r="O3562" s="64">
        <f ca="1" t="shared" si="194"/>
        <v>0</v>
      </c>
      <c r="P3562" s="64">
        <f ca="1" t="shared" si="195"/>
        <v>51</v>
      </c>
      <c r="Q3562" s="29" t="str">
        <f>VLOOKUP(B3562,辅助信息!E:M,9,FALSE)</f>
        <v>ZTWM-CDGS-XS-2025-0126-四川机司-乐山市校地共建产教融合基地配套设施项目施工二标段钢筋采购合同</v>
      </c>
      <c r="R3562" s="29" t="str">
        <f>_xlfn._xlws.FILTER(辅助信息!D:D,辅助信息!E:E=B3562)</f>
        <v>乐山市校地共建产教融合基地建设项目</v>
      </c>
    </row>
    <row r="3563" hidden="1" spans="2:18">
      <c r="B3563" s="122" t="s">
        <v>186</v>
      </c>
      <c r="C3563" s="72">
        <v>45919</v>
      </c>
      <c r="D3563" s="122" t="str">
        <f>VLOOKUP(B3563,辅助信息!E:K,7,FALSE)</f>
        <v>JWDDCD2025072900123</v>
      </c>
      <c r="E3563" s="122" t="str">
        <f>VLOOKUP(F3563,辅助信息!A:B,2,FALSE)</f>
        <v>盘螺</v>
      </c>
      <c r="F3563" s="122" t="s">
        <v>26</v>
      </c>
      <c r="G3563" s="123">
        <v>10</v>
      </c>
      <c r="H3563" s="136" t="str">
        <f>IF(SUMIFS('[1]2025年已发货'!$E:$E,'[1]2025年已发货'!$F:$F,C3563,'[1]2025年已发货'!$C:$C,F3563,'[1]2025年已发货'!$G:$G,I3563,'[1]2025年已发货'!$H:$H,J3563)=0,"未发货",SUMIFS('[1]2025年已发货'!$E:$E,'[1]2025年已发货'!$F:$F,C3563,'[1]2025年已发货'!$C:$C,F3563,'[1]2025年已发货'!$G:$G,I3563,'[1]2025年已发货'!$H:$H,J3563))</f>
        <v>未发货</v>
      </c>
      <c r="I3563" s="122" t="str">
        <f>VLOOKUP(B3563,辅助信息!E:I,3,FALSE)</f>
        <v>(乐山市校地共建产教融合基地建设项目二标段)四川省乐山市市中区苏稽镇</v>
      </c>
      <c r="J3563" s="122" t="str">
        <f>VLOOKUP(B3563,辅助信息!E:I,4,FALSE)</f>
        <v>彭江涛</v>
      </c>
      <c r="K3563" s="122">
        <f>VLOOKUP(J3563,辅助信息!H:I,2,FALSE)</f>
        <v>13990276572</v>
      </c>
      <c r="L3563" s="124" t="str">
        <f>VLOOKUP(B3563,辅助信息!E:J,6,FALSE)</f>
        <v>联系实际收货人（彭江涛13990276572）现场要求炉批号控制2个以下，超2个不给予签收。提前联系到场规格及数量</v>
      </c>
      <c r="M3563" s="93">
        <v>45920</v>
      </c>
      <c r="O3563" s="64">
        <f ca="1" t="shared" si="194"/>
        <v>0</v>
      </c>
      <c r="P3563" s="64">
        <f ca="1" t="shared" si="195"/>
        <v>51</v>
      </c>
      <c r="Q3563" s="29" t="str">
        <f>VLOOKUP(B3563,辅助信息!E:M,9,FALSE)</f>
        <v>ZTWM-CDGS-XS-2025-0126-四川机司-乐山市校地共建产教融合基地配套设施项目施工二标段钢筋采购合同</v>
      </c>
      <c r="R3563" s="29" t="str">
        <f>_xlfn._xlws.FILTER(辅助信息!D:D,辅助信息!E:E=B3563)</f>
        <v>乐山市校地共建产教融合基地建设项目</v>
      </c>
    </row>
    <row r="3564" hidden="1" spans="2:18">
      <c r="B3564" s="122" t="s">
        <v>186</v>
      </c>
      <c r="C3564" s="72">
        <v>45919</v>
      </c>
      <c r="D3564" s="122" t="str">
        <f>VLOOKUP(B3564,辅助信息!E:K,7,FALSE)</f>
        <v>JWDDCD2025072900123</v>
      </c>
      <c r="E3564" s="122" t="str">
        <f>VLOOKUP(F3564,辅助信息!A:B,2,FALSE)</f>
        <v>盘螺</v>
      </c>
      <c r="F3564" s="122" t="s">
        <v>49</v>
      </c>
      <c r="G3564" s="123">
        <v>5</v>
      </c>
      <c r="H3564" s="136" t="str">
        <f>IF(SUMIFS('[1]2025年已发货'!$E:$E,'[1]2025年已发货'!$F:$F,C3564,'[1]2025年已发货'!$C:$C,F3564,'[1]2025年已发货'!$G:$G,I3564,'[1]2025年已发货'!$H:$H,J3564)=0,"未发货",SUMIFS('[1]2025年已发货'!$E:$E,'[1]2025年已发货'!$F:$F,C3564,'[1]2025年已发货'!$C:$C,F3564,'[1]2025年已发货'!$G:$G,I3564,'[1]2025年已发货'!$H:$H,J3564))</f>
        <v>未发货</v>
      </c>
      <c r="I3564" s="122" t="str">
        <f>VLOOKUP(B3564,辅助信息!E:I,3,FALSE)</f>
        <v>(乐山市校地共建产教融合基地建设项目二标段)四川省乐山市市中区苏稽镇</v>
      </c>
      <c r="J3564" s="122" t="str">
        <f>VLOOKUP(B3564,辅助信息!E:I,4,FALSE)</f>
        <v>彭江涛</v>
      </c>
      <c r="K3564" s="122">
        <f>VLOOKUP(J3564,辅助信息!H:I,2,FALSE)</f>
        <v>13990276572</v>
      </c>
      <c r="L3564" s="124" t="str">
        <f>VLOOKUP(B3564,辅助信息!E:J,6,FALSE)</f>
        <v>联系实际收货人（彭江涛13990276572）现场要求炉批号控制2个以下，超2个不给予签收。提前联系到场规格及数量</v>
      </c>
      <c r="M3564" s="93">
        <v>45920</v>
      </c>
      <c r="O3564" s="64">
        <f ca="1" t="shared" si="194"/>
        <v>0</v>
      </c>
      <c r="P3564" s="64">
        <f ca="1" t="shared" si="195"/>
        <v>51</v>
      </c>
      <c r="Q3564" s="29" t="str">
        <f>VLOOKUP(B3564,辅助信息!E:M,9,FALSE)</f>
        <v>ZTWM-CDGS-XS-2025-0126-四川机司-乐山市校地共建产教融合基地配套设施项目施工二标段钢筋采购合同</v>
      </c>
      <c r="R3564" s="29" t="str">
        <f>_xlfn._xlws.FILTER(辅助信息!D:D,辅助信息!E:E=B3564)</f>
        <v>乐山市校地共建产教融合基地建设项目</v>
      </c>
    </row>
    <row r="3565" hidden="1" spans="2:18">
      <c r="B3565" s="99" t="s">
        <v>187</v>
      </c>
      <c r="C3565" s="72">
        <v>45919</v>
      </c>
      <c r="D3565" s="40" t="str">
        <f>VLOOKUP(B3565,辅助信息!E:K,7,FALSE)</f>
        <v>JWDDCD2025072900121</v>
      </c>
      <c r="E3565" s="40" t="str">
        <f>VLOOKUP(F3565,辅助信息!A:B,2,FALSE)</f>
        <v>盘螺</v>
      </c>
      <c r="F3565" s="40" t="s">
        <v>41</v>
      </c>
      <c r="G3565" s="36">
        <v>10</v>
      </c>
      <c r="H3565" s="136" t="str">
        <f>IF(SUMIFS('[1]2025年已发货'!$E:$E,'[1]2025年已发货'!$F:$F,C3565,'[1]2025年已发货'!$C:$C,F3565,'[1]2025年已发货'!$G:$G,I3565,'[1]2025年已发货'!$H:$H,J3565)=0,"未发货",SUMIFS('[1]2025年已发货'!$E:$E,'[1]2025年已发货'!$F:$F,C3565,'[1]2025年已发货'!$C:$C,F3565,'[1]2025年已发货'!$G:$G,I3565,'[1]2025年已发货'!$H:$H,J3565))</f>
        <v>未发货</v>
      </c>
      <c r="I3565" s="40" t="str">
        <f>VLOOKUP(B3565,辅助信息!E:I,3,FALSE)</f>
        <v>(乐山市校地共建产教融合基地建设项目一标段)四川省乐山市市中区苏稽镇周山嘴</v>
      </c>
      <c r="J3565" s="40" t="str">
        <f>VLOOKUP(B3565,辅助信息!E:I,4,FALSE)</f>
        <v>范增云</v>
      </c>
      <c r="K3565" s="40">
        <f>VLOOKUP(J3565,辅助信息!H:I,2,FALSE)</f>
        <v>13668153241</v>
      </c>
      <c r="L3565" s="111" t="str">
        <f>VLOOKUP(B3565,辅助信息!E:J,6,FALSE)</f>
        <v>联系实际收货人（范增云13668153241）现场要求炉批号控制2个以下，超2个不给予签收。提前联系到场规格及数量</v>
      </c>
      <c r="O3565" s="64" t="str">
        <f ca="1" t="shared" si="194"/>
        <v/>
      </c>
      <c r="P3565" s="64" t="str">
        <f ca="1" t="shared" si="195"/>
        <v/>
      </c>
      <c r="Q3565" s="29" t="str">
        <f>VLOOKUP(B3565,辅助信息!E:M,9,FALSE)</f>
        <v>ZTWM-CDGS-XS-2025-0125-四川机司-乐山市校地共建产教融合基地配套设施项目施工一标段钢筋采购合同</v>
      </c>
      <c r="R3565" s="29" t="str">
        <f>_xlfn._xlws.FILTER(辅助信息!D:D,辅助信息!E:E=B3565)</f>
        <v>乐山市校地共建产教融合基地建设项目</v>
      </c>
    </row>
    <row r="3566" hidden="1" spans="2:18">
      <c r="B3566" s="99" t="s">
        <v>187</v>
      </c>
      <c r="C3566" s="72">
        <v>45919</v>
      </c>
      <c r="D3566" s="40" t="str">
        <f>VLOOKUP(B3566,辅助信息!E:K,7,FALSE)</f>
        <v>JWDDCD2025072900121</v>
      </c>
      <c r="E3566" s="40" t="str">
        <f>VLOOKUP(F3566,辅助信息!A:B,2,FALSE)</f>
        <v>螺纹钢</v>
      </c>
      <c r="F3566" s="40" t="s">
        <v>21</v>
      </c>
      <c r="G3566" s="36">
        <v>5</v>
      </c>
      <c r="H3566" s="136" t="str">
        <f>IF(SUMIFS('[1]2025年已发货'!$E:$E,'[1]2025年已发货'!$F:$F,C3566,'[1]2025年已发货'!$C:$C,F3566,'[1]2025年已发货'!$G:$G,I3566,'[1]2025年已发货'!$H:$H,J3566)=0,"未发货",SUMIFS('[1]2025年已发货'!$E:$E,'[1]2025年已发货'!$F:$F,C3566,'[1]2025年已发货'!$C:$C,F3566,'[1]2025年已发货'!$G:$G,I3566,'[1]2025年已发货'!$H:$H,J3566))</f>
        <v>未发货</v>
      </c>
      <c r="I3566" s="40" t="str">
        <f>VLOOKUP(B3566,辅助信息!E:I,3,FALSE)</f>
        <v>(乐山市校地共建产教融合基地建设项目一标段)四川省乐山市市中区苏稽镇周山嘴</v>
      </c>
      <c r="J3566" s="40" t="str">
        <f>VLOOKUP(B3566,辅助信息!E:I,4,FALSE)</f>
        <v>范增云</v>
      </c>
      <c r="K3566" s="40">
        <f>VLOOKUP(J3566,辅助信息!H:I,2,FALSE)</f>
        <v>13668153241</v>
      </c>
      <c r="L3566" s="111" t="str">
        <f>VLOOKUP(B3566,辅助信息!E:J,6,FALSE)</f>
        <v>联系实际收货人（范增云13668153241）现场要求炉批号控制2个以下，超2个不给予签收。提前联系到场规格及数量</v>
      </c>
      <c r="O3566" s="64" t="str">
        <f ca="1" t="shared" si="194"/>
        <v/>
      </c>
      <c r="P3566" s="64" t="str">
        <f ca="1" t="shared" si="195"/>
        <v/>
      </c>
      <c r="Q3566" s="29" t="str">
        <f>VLOOKUP(B3566,辅助信息!E:M,9,FALSE)</f>
        <v>ZTWM-CDGS-XS-2025-0125-四川机司-乐山市校地共建产教融合基地配套设施项目施工一标段钢筋采购合同</v>
      </c>
      <c r="R3566" s="29" t="str">
        <f>_xlfn._xlws.FILTER(辅助信息!D:D,辅助信息!E:E=B3566)</f>
        <v>乐山市校地共建产教融合基地建设项目</v>
      </c>
    </row>
    <row r="3567" hidden="1" spans="2:18">
      <c r="B3567" s="99" t="s">
        <v>187</v>
      </c>
      <c r="C3567" s="72">
        <v>45919</v>
      </c>
      <c r="D3567" s="40" t="str">
        <f>VLOOKUP(B3567,辅助信息!E:K,7,FALSE)</f>
        <v>JWDDCD2025072900121</v>
      </c>
      <c r="E3567" s="40" t="str">
        <f>VLOOKUP(F3567,辅助信息!A:B,2,FALSE)</f>
        <v>螺纹钢</v>
      </c>
      <c r="F3567" s="40" t="s">
        <v>46</v>
      </c>
      <c r="G3567" s="36">
        <v>5</v>
      </c>
      <c r="H3567" s="136" t="str">
        <f>IF(SUMIFS('[1]2025年已发货'!$E:$E,'[1]2025年已发货'!$F:$F,C3567,'[1]2025年已发货'!$C:$C,F3567,'[1]2025年已发货'!$G:$G,I3567,'[1]2025年已发货'!$H:$H,J3567)=0,"未发货",SUMIFS('[1]2025年已发货'!$E:$E,'[1]2025年已发货'!$F:$F,C3567,'[1]2025年已发货'!$C:$C,F3567,'[1]2025年已发货'!$G:$G,I3567,'[1]2025年已发货'!$H:$H,J3567))</f>
        <v>未发货</v>
      </c>
      <c r="I3567" s="40" t="str">
        <f>VLOOKUP(B3567,辅助信息!E:I,3,FALSE)</f>
        <v>(乐山市校地共建产教融合基地建设项目一标段)四川省乐山市市中区苏稽镇周山嘴</v>
      </c>
      <c r="J3567" s="40" t="str">
        <f>VLOOKUP(B3567,辅助信息!E:I,4,FALSE)</f>
        <v>范增云</v>
      </c>
      <c r="K3567" s="40">
        <f>VLOOKUP(J3567,辅助信息!H:I,2,FALSE)</f>
        <v>13668153241</v>
      </c>
      <c r="L3567" s="111" t="str">
        <f>VLOOKUP(B3567,辅助信息!E:J,6,FALSE)</f>
        <v>联系实际收货人（范增云13668153241）现场要求炉批号控制2个以下，超2个不给予签收。提前联系到场规格及数量</v>
      </c>
      <c r="O3567" s="64" t="str">
        <f ca="1" t="shared" si="194"/>
        <v/>
      </c>
      <c r="P3567" s="64" t="str">
        <f ca="1" t="shared" si="195"/>
        <v/>
      </c>
      <c r="Q3567" s="29" t="str">
        <f>VLOOKUP(B3567,辅助信息!E:M,9,FALSE)</f>
        <v>ZTWM-CDGS-XS-2025-0125-四川机司-乐山市校地共建产教融合基地配套设施项目施工一标段钢筋采购合同</v>
      </c>
      <c r="R3567" s="29" t="str">
        <f>_xlfn._xlws.FILTER(辅助信息!D:D,辅助信息!E:E=B3567)</f>
        <v>乐山市校地共建产教融合基地建设项目</v>
      </c>
    </row>
    <row r="3568" hidden="1" spans="2:18">
      <c r="B3568" s="99" t="s">
        <v>187</v>
      </c>
      <c r="C3568" s="72">
        <v>45919</v>
      </c>
      <c r="D3568" s="40" t="str">
        <f>VLOOKUP(B3568,辅助信息!E:K,7,FALSE)</f>
        <v>JWDDCD2025072900121</v>
      </c>
      <c r="E3568" s="40" t="str">
        <f>VLOOKUP(F3568,辅助信息!A:B,2,FALSE)</f>
        <v>螺纹钢</v>
      </c>
      <c r="F3568" s="40" t="s">
        <v>22</v>
      </c>
      <c r="G3568" s="36">
        <v>10</v>
      </c>
      <c r="H3568" s="136">
        <v>10</v>
      </c>
      <c r="I3568" s="40" t="str">
        <f>VLOOKUP(B3568,辅助信息!E:I,3,FALSE)</f>
        <v>(乐山市校地共建产教融合基地建设项目一标段)四川省乐山市市中区苏稽镇周山嘴</v>
      </c>
      <c r="J3568" s="40" t="str">
        <f>VLOOKUP(B3568,辅助信息!E:I,4,FALSE)</f>
        <v>范增云</v>
      </c>
      <c r="K3568" s="40">
        <f>VLOOKUP(J3568,辅助信息!H:I,2,FALSE)</f>
        <v>13668153241</v>
      </c>
      <c r="L3568" s="111" t="str">
        <f>VLOOKUP(B3568,辅助信息!E:J,6,FALSE)</f>
        <v>联系实际收货人（范增云13668153241）现场要求炉批号控制2个以下，超2个不给予签收。提前联系到场规格及数量</v>
      </c>
      <c r="O3568" s="64" t="str">
        <f ca="1" t="shared" si="194"/>
        <v/>
      </c>
      <c r="P3568" s="64" t="str">
        <f ca="1" t="shared" si="195"/>
        <v/>
      </c>
      <c r="Q3568" s="29" t="str">
        <f>VLOOKUP(B3568,辅助信息!E:M,9,FALSE)</f>
        <v>ZTWM-CDGS-XS-2025-0125-四川机司-乐山市校地共建产教融合基地配套设施项目施工一标段钢筋采购合同</v>
      </c>
      <c r="R3568" s="29" t="str">
        <f>_xlfn._xlws.FILTER(辅助信息!D:D,辅助信息!E:E=B3568)</f>
        <v>乐山市校地共建产教融合基地建设项目</v>
      </c>
    </row>
    <row r="3569" hidden="1" spans="2:18">
      <c r="B3569" s="99" t="s">
        <v>187</v>
      </c>
      <c r="C3569" s="72">
        <v>45919</v>
      </c>
      <c r="D3569" s="40" t="str">
        <f>VLOOKUP(B3569,辅助信息!E:K,7,FALSE)</f>
        <v>JWDDCD2025072900121</v>
      </c>
      <c r="E3569" s="40" t="str">
        <f>VLOOKUP(F3569,辅助信息!A:B,2,FALSE)</f>
        <v>螺纹钢</v>
      </c>
      <c r="F3569" s="40" t="s">
        <v>181</v>
      </c>
      <c r="G3569" s="36">
        <v>5</v>
      </c>
      <c r="H3569" s="136">
        <v>5</v>
      </c>
      <c r="I3569" s="40" t="str">
        <f>VLOOKUP(B3569,辅助信息!E:I,3,FALSE)</f>
        <v>(乐山市校地共建产教融合基地建设项目一标段)四川省乐山市市中区苏稽镇周山嘴</v>
      </c>
      <c r="J3569" s="40" t="str">
        <f>VLOOKUP(B3569,辅助信息!E:I,4,FALSE)</f>
        <v>范增云</v>
      </c>
      <c r="K3569" s="40">
        <f>VLOOKUP(J3569,辅助信息!H:I,2,FALSE)</f>
        <v>13668153241</v>
      </c>
      <c r="L3569" s="111" t="str">
        <f>VLOOKUP(B3569,辅助信息!E:J,6,FALSE)</f>
        <v>联系实际收货人（范增云13668153241）现场要求炉批号控制2个以下，超2个不给予签收。提前联系到场规格及数量</v>
      </c>
      <c r="O3569" s="64" t="str">
        <f ca="1" t="shared" si="194"/>
        <v/>
      </c>
      <c r="P3569" s="64" t="str">
        <f ca="1" t="shared" si="195"/>
        <v/>
      </c>
      <c r="Q3569" s="29" t="str">
        <f>VLOOKUP(B3569,辅助信息!E:M,9,FALSE)</f>
        <v>ZTWM-CDGS-XS-2025-0125-四川机司-乐山市校地共建产教融合基地配套设施项目施工一标段钢筋采购合同</v>
      </c>
      <c r="R3569" s="29" t="str">
        <f>_xlfn._xlws.FILTER(辅助信息!D:D,辅助信息!E:E=B3569)</f>
        <v>乐山市校地共建产教融合基地建设项目</v>
      </c>
    </row>
    <row r="3570" hidden="1" spans="2:18">
      <c r="B3570" s="99" t="s">
        <v>187</v>
      </c>
      <c r="C3570" s="72">
        <v>45919</v>
      </c>
      <c r="D3570" s="40" t="str">
        <f>VLOOKUP(B3570,辅助信息!E:K,7,FALSE)</f>
        <v>JWDDCD2025072900121</v>
      </c>
      <c r="E3570" s="40" t="str">
        <f>VLOOKUP(F3570,辅助信息!A:B,2,FALSE)</f>
        <v>螺纹钢</v>
      </c>
      <c r="F3570" s="40" t="s">
        <v>22</v>
      </c>
      <c r="G3570" s="36">
        <v>20</v>
      </c>
      <c r="H3570" s="136">
        <v>20</v>
      </c>
      <c r="I3570" s="40" t="str">
        <f>VLOOKUP(B3570,辅助信息!E:I,3,FALSE)</f>
        <v>(乐山市校地共建产教融合基地建设项目一标段)四川省乐山市市中区苏稽镇周山嘴</v>
      </c>
      <c r="J3570" s="40" t="str">
        <f>VLOOKUP(B3570,辅助信息!E:I,4,FALSE)</f>
        <v>范增云</v>
      </c>
      <c r="K3570" s="40">
        <f>VLOOKUP(J3570,辅助信息!H:I,2,FALSE)</f>
        <v>13668153241</v>
      </c>
      <c r="L3570" s="111" t="str">
        <f>VLOOKUP(B3570,辅助信息!E:J,6,FALSE)</f>
        <v>联系实际收货人（范增云13668153241）现场要求炉批号控制2个以下，超2个不给予签收。提前联系到场规格及数量</v>
      </c>
      <c r="O3570" s="64" t="str">
        <f ca="1" t="shared" si="194"/>
        <v/>
      </c>
      <c r="P3570" s="64" t="str">
        <f ca="1" t="shared" si="195"/>
        <v/>
      </c>
      <c r="Q3570" s="29" t="str">
        <f>VLOOKUP(B3570,辅助信息!E:M,9,FALSE)</f>
        <v>ZTWM-CDGS-XS-2025-0125-四川机司-乐山市校地共建产教融合基地配套设施项目施工一标段钢筋采购合同</v>
      </c>
      <c r="R3570" s="29" t="str">
        <f>_xlfn._xlws.FILTER(辅助信息!D:D,辅助信息!E:E=B3570)</f>
        <v>乐山市校地共建产教融合基地建设项目</v>
      </c>
    </row>
    <row r="3571" hidden="1" spans="2:18">
      <c r="B3571" s="99" t="s">
        <v>187</v>
      </c>
      <c r="C3571" s="72">
        <v>45919</v>
      </c>
      <c r="D3571" s="40" t="str">
        <f>VLOOKUP(B3571,辅助信息!E:K,7,FALSE)</f>
        <v>JWDDCD2025072900121</v>
      </c>
      <c r="E3571" s="40" t="str">
        <f>VLOOKUP(F3571,辅助信息!A:B,2,FALSE)</f>
        <v>螺纹钢</v>
      </c>
      <c r="F3571" s="40" t="s">
        <v>142</v>
      </c>
      <c r="G3571" s="36">
        <v>15</v>
      </c>
      <c r="H3571" s="136" t="str">
        <f>IF(SUMIFS('[1]2025年已发货'!$E:$E,'[1]2025年已发货'!$F:$F,C3571,'[1]2025年已发货'!$C:$C,F3571,'[1]2025年已发货'!$G:$G,I3571,'[1]2025年已发货'!$H:$H,J3571)=0,"未发货",SUMIFS('[1]2025年已发货'!$E:$E,'[1]2025年已发货'!$F:$F,C3571,'[1]2025年已发货'!$C:$C,F3571,'[1]2025年已发货'!$G:$G,I3571,'[1]2025年已发货'!$H:$H,J3571))</f>
        <v>未发货</v>
      </c>
      <c r="I3571" s="40" t="str">
        <f>VLOOKUP(B3571,辅助信息!E:I,3,FALSE)</f>
        <v>(乐山市校地共建产教融合基地建设项目一标段)四川省乐山市市中区苏稽镇周山嘴</v>
      </c>
      <c r="J3571" s="40" t="str">
        <f>VLOOKUP(B3571,辅助信息!E:I,4,FALSE)</f>
        <v>范增云</v>
      </c>
      <c r="K3571" s="40">
        <f>VLOOKUP(J3571,辅助信息!H:I,2,FALSE)</f>
        <v>13668153241</v>
      </c>
      <c r="L3571" s="111" t="str">
        <f>VLOOKUP(B3571,辅助信息!E:J,6,FALSE)</f>
        <v>联系实际收货人（范增云13668153241）现场要求炉批号控制2个以下，超2个不给予签收。提前联系到场规格及数量</v>
      </c>
      <c r="O3571" s="64" t="str">
        <f ca="1" t="shared" si="194"/>
        <v/>
      </c>
      <c r="P3571" s="64" t="str">
        <f ca="1" t="shared" si="195"/>
        <v/>
      </c>
      <c r="Q3571" s="29" t="str">
        <f>VLOOKUP(B3571,辅助信息!E:M,9,FALSE)</f>
        <v>ZTWM-CDGS-XS-2025-0125-四川机司-乐山市校地共建产教融合基地配套设施项目施工一标段钢筋采购合同</v>
      </c>
      <c r="R3571" s="29" t="str">
        <f>_xlfn._xlws.FILTER(辅助信息!D:D,辅助信息!E:E=B3571)</f>
        <v>乐山市校地共建产教融合基地建设项目</v>
      </c>
    </row>
    <row r="3572" hidden="1" spans="2:18">
      <c r="B3572" s="40" t="s">
        <v>194</v>
      </c>
      <c r="C3572" s="72">
        <v>45919</v>
      </c>
      <c r="D3572" s="40" t="str">
        <f>VLOOKUP(B3572,辅助信息!E:K,7,FALSE)</f>
        <v>JWDD2025071500089</v>
      </c>
      <c r="E3572" s="40" t="str">
        <f>VLOOKUP(F3572,辅助信息!A:B,2,FALSE)</f>
        <v>盘螺</v>
      </c>
      <c r="F3572" s="40" t="s">
        <v>41</v>
      </c>
      <c r="G3572" s="148">
        <v>21.3</v>
      </c>
      <c r="H3572" s="136" t="str">
        <f>IF(SUMIFS('[1]2025年已发货'!$E:$E,'[1]2025年已发货'!$F:$F,C3572,'[1]2025年已发货'!$C:$C,F3572,'[1]2025年已发货'!$G:$G,I3572,'[1]2025年已发货'!$H:$H,J3572)=0,"未发货",SUMIFS('[1]2025年已发货'!$E:$E,'[1]2025年已发货'!$F:$F,C3572,'[1]2025年已发货'!$C:$C,F3572,'[1]2025年已发货'!$G:$G,I3572,'[1]2025年已发货'!$H:$H,J3572))</f>
        <v>未发货</v>
      </c>
      <c r="I3572" s="40" t="str">
        <f>VLOOKUP(B3572,辅助信息!E:I,3,FALSE)</f>
        <v>(宜宾兴港三江新区长江工业园保障性租赁住房建设项目-土建)四川省宜宾市翠屏区永善路南段宜宾市三江新区长江工业园区</v>
      </c>
      <c r="J3572" s="40" t="str">
        <f>VLOOKUP(B3572,辅助信息!E:I,4,FALSE)</f>
        <v>赵元虎</v>
      </c>
      <c r="K3572" s="40">
        <f>VLOOKUP(J3572,辅助信息!H:I,2,FALSE)</f>
        <v>13684167136</v>
      </c>
      <c r="L3572" s="111" t="str">
        <f>VLOOKUP(B3572,辅助信息!E:J,6,FALSE)</f>
        <v>现场要求调度统一联系指定收货人，不单独发司机位置。锈货不收，装货前联系收货人核实到场规格,没提前告知进场规格现场不给予接收</v>
      </c>
      <c r="M3572" s="93">
        <v>45920</v>
      </c>
      <c r="O3572" s="64">
        <f ca="1" t="shared" si="194"/>
        <v>0</v>
      </c>
      <c r="P3572" s="64">
        <f ca="1" t="shared" si="195"/>
        <v>51</v>
      </c>
      <c r="Q3572" s="29" t="str">
        <f>VLOOKUP(B3572,辅助信息!E:M,9,FALSE)</f>
        <v>ZTWM-CDYXGS-XS-2025-0014-宜宾兴港建材-三江新区长江工业园片区保障性租赁住房建设项目</v>
      </c>
      <c r="R3572" s="29" t="str">
        <f>_xlfn._xlws.FILTER(辅助信息!D:D,辅助信息!E:E=B3572)</f>
        <v>宜宾兴港三江新区长江工业园建设项目</v>
      </c>
    </row>
    <row r="3573" hidden="1" spans="2:18">
      <c r="B3573" s="40" t="s">
        <v>194</v>
      </c>
      <c r="C3573" s="72">
        <v>45919</v>
      </c>
      <c r="D3573" s="40" t="str">
        <f>VLOOKUP(B3573,辅助信息!E:K,7,FALSE)</f>
        <v>JWDD2025071500089</v>
      </c>
      <c r="E3573" s="40" t="str">
        <f>VLOOKUP(F3573,辅助信息!A:B,2,FALSE)</f>
        <v>盘螺</v>
      </c>
      <c r="F3573" s="40" t="s">
        <v>26</v>
      </c>
      <c r="G3573" s="148">
        <v>2.5</v>
      </c>
      <c r="H3573" s="136">
        <f>IF(SUMIFS('[1]2025年已发货'!$E:$E,'[1]2025年已发货'!$F:$F,C3573,'[1]2025年已发货'!$C:$C,F3573,'[1]2025年已发货'!$G:$G,I3573,'[1]2025年已发货'!$H:$H,J3573)=0,"未发货",SUMIFS('[1]2025年已发货'!$E:$E,'[1]2025年已发货'!$F:$F,C3573,'[1]2025年已发货'!$C:$C,F3573,'[1]2025年已发货'!$G:$G,I3573,'[1]2025年已发货'!$H:$H,J3573))</f>
        <v>2.5</v>
      </c>
      <c r="I3573" s="40" t="str">
        <f>VLOOKUP(B3573,辅助信息!E:I,3,FALSE)</f>
        <v>(宜宾兴港三江新区长江工业园保障性租赁住房建设项目-土建)四川省宜宾市翠屏区永善路南段宜宾市三江新区长江工业园区</v>
      </c>
      <c r="J3573" s="40" t="str">
        <f>VLOOKUP(B3573,辅助信息!E:I,4,FALSE)</f>
        <v>赵元虎</v>
      </c>
      <c r="K3573" s="40">
        <f>VLOOKUP(J3573,辅助信息!H:I,2,FALSE)</f>
        <v>13684167136</v>
      </c>
      <c r="L3573" s="111" t="str">
        <f>VLOOKUP(B3573,辅助信息!E:J,6,FALSE)</f>
        <v>现场要求调度统一联系指定收货人，不单独发司机位置。锈货不收，装货前联系收货人核实到场规格,没提前告知进场规格现场不给予接收</v>
      </c>
      <c r="M3573" s="93">
        <v>45920</v>
      </c>
      <c r="O3573" s="64">
        <f ca="1" t="shared" si="194"/>
        <v>0</v>
      </c>
      <c r="P3573" s="64">
        <f ca="1" t="shared" si="195"/>
        <v>51</v>
      </c>
      <c r="Q3573" s="29" t="str">
        <f>VLOOKUP(B3573,辅助信息!E:M,9,FALSE)</f>
        <v>ZTWM-CDYXGS-XS-2025-0014-宜宾兴港建材-三江新区长江工业园片区保障性租赁住房建设项目</v>
      </c>
      <c r="R3573" s="29" t="str">
        <f>_xlfn._xlws.FILTER(辅助信息!D:D,辅助信息!E:E=B3573)</f>
        <v>宜宾兴港三江新区长江工业园建设项目</v>
      </c>
    </row>
    <row r="3574" hidden="1" spans="2:18">
      <c r="B3574" s="40" t="s">
        <v>194</v>
      </c>
      <c r="C3574" s="72">
        <v>45919</v>
      </c>
      <c r="D3574" s="40" t="str">
        <f>VLOOKUP(B3574,辅助信息!E:K,7,FALSE)</f>
        <v>JWDD2025071500089</v>
      </c>
      <c r="E3574" s="40" t="str">
        <f>VLOOKUP(F3574,辅助信息!A:B,2,FALSE)</f>
        <v>螺纹钢</v>
      </c>
      <c r="F3574" s="40" t="s">
        <v>27</v>
      </c>
      <c r="G3574" s="148">
        <v>15</v>
      </c>
      <c r="H3574" s="136">
        <f>IF(SUMIFS('[1]2025年已发货'!$E:$E,'[1]2025年已发货'!$F:$F,C3574,'[1]2025年已发货'!$C:$C,F3574,'[1]2025年已发货'!$G:$G,I3574,'[1]2025年已发货'!$H:$H,J3574)=0,"未发货",SUMIFS('[1]2025年已发货'!$E:$E,'[1]2025年已发货'!$F:$F,C3574,'[1]2025年已发货'!$C:$C,F3574,'[1]2025年已发货'!$G:$G,I3574,'[1]2025年已发货'!$H:$H,J3574))</f>
        <v>18</v>
      </c>
      <c r="I3574" s="40" t="str">
        <f>VLOOKUP(B3574,辅助信息!E:I,3,FALSE)</f>
        <v>(宜宾兴港三江新区长江工业园保障性租赁住房建设项目-土建)四川省宜宾市翠屏区永善路南段宜宾市三江新区长江工业园区</v>
      </c>
      <c r="J3574" s="40" t="str">
        <f>VLOOKUP(B3574,辅助信息!E:I,4,FALSE)</f>
        <v>赵元虎</v>
      </c>
      <c r="K3574" s="40">
        <f>VLOOKUP(J3574,辅助信息!H:I,2,FALSE)</f>
        <v>13684167136</v>
      </c>
      <c r="L3574" s="111" t="str">
        <f>VLOOKUP(B3574,辅助信息!E:J,6,FALSE)</f>
        <v>现场要求调度统一联系指定收货人，不单独发司机位置。锈货不收，装货前联系收货人核实到场规格,没提前告知进场规格现场不给予接收</v>
      </c>
      <c r="M3574" s="93">
        <v>45920</v>
      </c>
      <c r="O3574" s="64">
        <f ca="1" t="shared" si="194"/>
        <v>0</v>
      </c>
      <c r="P3574" s="64">
        <f ca="1" t="shared" si="195"/>
        <v>51</v>
      </c>
      <c r="Q3574" s="29" t="str">
        <f>VLOOKUP(B3574,辅助信息!E:M,9,FALSE)</f>
        <v>ZTWM-CDYXGS-XS-2025-0014-宜宾兴港建材-三江新区长江工业园片区保障性租赁住房建设项目</v>
      </c>
      <c r="R3574" s="29" t="str">
        <f>_xlfn._xlws.FILTER(辅助信息!D:D,辅助信息!E:E=B3574)</f>
        <v>宜宾兴港三江新区长江工业园建设项目</v>
      </c>
    </row>
    <row r="3575" hidden="1" spans="2:18">
      <c r="B3575" s="40" t="s">
        <v>194</v>
      </c>
      <c r="C3575" s="72">
        <v>45919</v>
      </c>
      <c r="D3575" s="40" t="str">
        <f>VLOOKUP(B3575,辅助信息!E:K,7,FALSE)</f>
        <v>JWDD2025071500089</v>
      </c>
      <c r="E3575" s="40" t="str">
        <f>VLOOKUP(F3575,辅助信息!A:B,2,FALSE)</f>
        <v>螺纹钢</v>
      </c>
      <c r="F3575" s="40" t="s">
        <v>19</v>
      </c>
      <c r="G3575" s="148">
        <v>35</v>
      </c>
      <c r="H3575" s="136">
        <f>IF(SUMIFS('[1]2025年已发货'!$E:$E,'[1]2025年已发货'!$F:$F,C3575,'[1]2025年已发货'!$C:$C,F3575,'[1]2025年已发货'!$G:$G,I3575,'[1]2025年已发货'!$H:$H,J3575)=0,"未发货",SUMIFS('[1]2025年已发货'!$E:$E,'[1]2025年已发货'!$F:$F,C3575,'[1]2025年已发货'!$C:$C,F3575,'[1]2025年已发货'!$G:$G,I3575,'[1]2025年已发货'!$H:$H,J3575))</f>
        <v>35</v>
      </c>
      <c r="I3575" s="40" t="str">
        <f>VLOOKUP(B3575,辅助信息!E:I,3,FALSE)</f>
        <v>(宜宾兴港三江新区长江工业园保障性租赁住房建设项目-土建)四川省宜宾市翠屏区永善路南段宜宾市三江新区长江工业园区</v>
      </c>
      <c r="J3575" s="40" t="str">
        <f>VLOOKUP(B3575,辅助信息!E:I,4,FALSE)</f>
        <v>赵元虎</v>
      </c>
      <c r="K3575" s="40">
        <f>VLOOKUP(J3575,辅助信息!H:I,2,FALSE)</f>
        <v>13684167136</v>
      </c>
      <c r="L3575" s="111" t="str">
        <f>VLOOKUP(B3575,辅助信息!E:J,6,FALSE)</f>
        <v>现场要求调度统一联系指定收货人，不单独发司机位置。锈货不收，装货前联系收货人核实到场规格,没提前告知进场规格现场不给予接收</v>
      </c>
      <c r="M3575" s="93">
        <v>45920</v>
      </c>
      <c r="O3575" s="64">
        <f ca="1" t="shared" si="194"/>
        <v>0</v>
      </c>
      <c r="P3575" s="64">
        <f ca="1" t="shared" si="195"/>
        <v>51</v>
      </c>
      <c r="Q3575" s="29" t="str">
        <f>VLOOKUP(B3575,辅助信息!E:M,9,FALSE)</f>
        <v>ZTWM-CDYXGS-XS-2025-0014-宜宾兴港建材-三江新区长江工业园片区保障性租赁住房建设项目</v>
      </c>
      <c r="R3575" s="29" t="str">
        <f>_xlfn._xlws.FILTER(辅助信息!D:D,辅助信息!E:E=B3575)</f>
        <v>宜宾兴港三江新区长江工业园建设项目</v>
      </c>
    </row>
    <row r="3576" hidden="1" spans="2:18">
      <c r="B3576" s="40" t="s">
        <v>194</v>
      </c>
      <c r="C3576" s="72">
        <v>45919</v>
      </c>
      <c r="D3576" s="40" t="str">
        <f>VLOOKUP(B3576,辅助信息!E:K,7,FALSE)</f>
        <v>JWDD2025071500089</v>
      </c>
      <c r="E3576" s="40" t="str">
        <f>VLOOKUP(F3576,辅助信息!A:B,2,FALSE)</f>
        <v>螺纹钢</v>
      </c>
      <c r="F3576" s="40" t="s">
        <v>30</v>
      </c>
      <c r="G3576" s="148">
        <v>12.5</v>
      </c>
      <c r="H3576" s="136">
        <f>IF(SUMIFS('[1]2025年已发货'!$E:$E,'[1]2025年已发货'!$F:$F,C3576,'[1]2025年已发货'!$C:$C,F3576,'[1]2025年已发货'!$G:$G,I3576,'[1]2025年已发货'!$H:$H,J3576)=0,"未发货",SUMIFS('[1]2025年已发货'!$E:$E,'[1]2025年已发货'!$F:$F,C3576,'[1]2025年已发货'!$C:$C,F3576,'[1]2025年已发货'!$G:$G,I3576,'[1]2025年已发货'!$H:$H,J3576))</f>
        <v>15</v>
      </c>
      <c r="I3576" s="40" t="str">
        <f>VLOOKUP(B3576,辅助信息!E:I,3,FALSE)</f>
        <v>(宜宾兴港三江新区长江工业园保障性租赁住房建设项目-土建)四川省宜宾市翠屏区永善路南段宜宾市三江新区长江工业园区</v>
      </c>
      <c r="J3576" s="40" t="str">
        <f>VLOOKUP(B3576,辅助信息!E:I,4,FALSE)</f>
        <v>赵元虎</v>
      </c>
      <c r="K3576" s="40">
        <f>VLOOKUP(J3576,辅助信息!H:I,2,FALSE)</f>
        <v>13684167136</v>
      </c>
      <c r="L3576" s="111" t="str">
        <f>VLOOKUP(B3576,辅助信息!E:J,6,FALSE)</f>
        <v>现场要求调度统一联系指定收货人，不单独发司机位置。锈货不收，装货前联系收货人核实到场规格,没提前告知进场规格现场不给予接收</v>
      </c>
      <c r="M3576" s="93">
        <v>45920</v>
      </c>
      <c r="O3576" s="64">
        <f ca="1" t="shared" si="194"/>
        <v>0</v>
      </c>
      <c r="P3576" s="64">
        <f ca="1" t="shared" si="195"/>
        <v>51</v>
      </c>
      <c r="Q3576" s="29" t="str">
        <f>VLOOKUP(B3576,辅助信息!E:M,9,FALSE)</f>
        <v>ZTWM-CDYXGS-XS-2025-0014-宜宾兴港建材-三江新区长江工业园片区保障性租赁住房建设项目</v>
      </c>
      <c r="R3576" s="29" t="str">
        <f>_xlfn._xlws.FILTER(辅助信息!D:D,辅助信息!E:E=B3576)</f>
        <v>宜宾兴港三江新区长江工业园建设项目</v>
      </c>
    </row>
    <row r="3577" hidden="1" spans="2:18">
      <c r="B3577" s="40" t="s">
        <v>194</v>
      </c>
      <c r="C3577" s="72">
        <v>45919</v>
      </c>
      <c r="D3577" s="40" t="str">
        <f>VLOOKUP(B3577,辅助信息!E:K,7,FALSE)</f>
        <v>JWDD2025071500089</v>
      </c>
      <c r="E3577" s="40" t="str">
        <f>VLOOKUP(F3577,辅助信息!A:B,2,FALSE)</f>
        <v>螺纹钢</v>
      </c>
      <c r="F3577" s="40" t="s">
        <v>33</v>
      </c>
      <c r="G3577" s="148">
        <v>10</v>
      </c>
      <c r="H3577" s="136">
        <f>IF(SUMIFS('[1]2025年已发货'!$E:$E,'[1]2025年已发货'!$F:$F,C3577,'[1]2025年已发货'!$C:$C,F3577,'[1]2025年已发货'!$G:$G,I3577,'[1]2025年已发货'!$H:$H,J3577)=0,"未发货",SUMIFS('[1]2025年已发货'!$E:$E,'[1]2025年已发货'!$F:$F,C3577,'[1]2025年已发货'!$C:$C,F3577,'[1]2025年已发货'!$G:$G,I3577,'[1]2025年已发货'!$H:$H,J3577))</f>
        <v>10</v>
      </c>
      <c r="I3577" s="40" t="str">
        <f>VLOOKUP(B3577,辅助信息!E:I,3,FALSE)</f>
        <v>(宜宾兴港三江新区长江工业园保障性租赁住房建设项目-土建)四川省宜宾市翠屏区永善路南段宜宾市三江新区长江工业园区</v>
      </c>
      <c r="J3577" s="40" t="str">
        <f>VLOOKUP(B3577,辅助信息!E:I,4,FALSE)</f>
        <v>赵元虎</v>
      </c>
      <c r="K3577" s="40">
        <f>VLOOKUP(J3577,辅助信息!H:I,2,FALSE)</f>
        <v>13684167136</v>
      </c>
      <c r="L3577" s="111" t="str">
        <f>VLOOKUP(B3577,辅助信息!E:J,6,FALSE)</f>
        <v>现场要求调度统一联系指定收货人，不单独发司机位置。锈货不收，装货前联系收货人核实到场规格,没提前告知进场规格现场不给予接收</v>
      </c>
      <c r="M3577" s="93">
        <v>45920</v>
      </c>
      <c r="O3577" s="64">
        <f ca="1" t="shared" si="194"/>
        <v>0</v>
      </c>
      <c r="P3577" s="64">
        <f ca="1" t="shared" si="195"/>
        <v>51</v>
      </c>
      <c r="Q3577" s="29" t="str">
        <f>VLOOKUP(B3577,辅助信息!E:M,9,FALSE)</f>
        <v>ZTWM-CDYXGS-XS-2025-0014-宜宾兴港建材-三江新区长江工业园片区保障性租赁住房建设项目</v>
      </c>
      <c r="R3577" s="29" t="str">
        <f>_xlfn._xlws.FILTER(辅助信息!D:D,辅助信息!E:E=B3577)</f>
        <v>宜宾兴港三江新区长江工业园建设项目</v>
      </c>
    </row>
    <row r="3578" hidden="1" spans="2:18">
      <c r="B3578" s="40" t="s">
        <v>194</v>
      </c>
      <c r="C3578" s="72">
        <v>45919</v>
      </c>
      <c r="D3578" s="40" t="str">
        <f>VLOOKUP(B3578,辅助信息!E:K,7,FALSE)</f>
        <v>JWDD2025071500089</v>
      </c>
      <c r="E3578" s="40" t="str">
        <f>VLOOKUP(F3578,辅助信息!A:B,2,FALSE)</f>
        <v>螺纹钢</v>
      </c>
      <c r="F3578" s="40" t="s">
        <v>28</v>
      </c>
      <c r="G3578" s="148">
        <v>10</v>
      </c>
      <c r="H3578" s="136">
        <f>IF(SUMIFS('[1]2025年已发货'!$E:$E,'[1]2025年已发货'!$F:$F,C3578,'[1]2025年已发货'!$C:$C,F3578,'[1]2025年已发货'!$G:$G,I3578,'[1]2025年已发货'!$H:$H,J3578)=0,"未发货",SUMIFS('[1]2025年已发货'!$E:$E,'[1]2025年已发货'!$F:$F,C3578,'[1]2025年已发货'!$C:$C,F3578,'[1]2025年已发货'!$G:$G,I3578,'[1]2025年已发货'!$H:$H,J3578))</f>
        <v>10</v>
      </c>
      <c r="I3578" s="40" t="str">
        <f>VLOOKUP(B3578,辅助信息!E:I,3,FALSE)</f>
        <v>(宜宾兴港三江新区长江工业园保障性租赁住房建设项目-土建)四川省宜宾市翠屏区永善路南段宜宾市三江新区长江工业园区</v>
      </c>
      <c r="J3578" s="40" t="str">
        <f>VLOOKUP(B3578,辅助信息!E:I,4,FALSE)</f>
        <v>赵元虎</v>
      </c>
      <c r="K3578" s="40">
        <f>VLOOKUP(J3578,辅助信息!H:I,2,FALSE)</f>
        <v>13684167136</v>
      </c>
      <c r="L3578" s="111" t="str">
        <f>VLOOKUP(B3578,辅助信息!E:J,6,FALSE)</f>
        <v>现场要求调度统一联系指定收货人，不单独发司机位置。锈货不收，装货前联系收货人核实到场规格,没提前告知进场规格现场不给予接收</v>
      </c>
      <c r="M3578" s="93">
        <v>45920</v>
      </c>
      <c r="O3578" s="64">
        <f ca="1" t="shared" si="194"/>
        <v>0</v>
      </c>
      <c r="P3578" s="64">
        <f ca="1" t="shared" si="195"/>
        <v>51</v>
      </c>
      <c r="Q3578" s="29" t="str">
        <f>VLOOKUP(B3578,辅助信息!E:M,9,FALSE)</f>
        <v>ZTWM-CDYXGS-XS-2025-0014-宜宾兴港建材-三江新区长江工业园片区保障性租赁住房建设项目</v>
      </c>
      <c r="R3578" s="29" t="str">
        <f>_xlfn._xlws.FILTER(辅助信息!D:D,辅助信息!E:E=B3578)</f>
        <v>宜宾兴港三江新区长江工业园建设项目</v>
      </c>
    </row>
    <row r="3579" hidden="1" spans="2:18">
      <c r="B3579" s="40" t="s">
        <v>194</v>
      </c>
      <c r="C3579" s="72">
        <v>45919</v>
      </c>
      <c r="D3579" s="40" t="str">
        <f>VLOOKUP(B3579,辅助信息!E:K,7,FALSE)</f>
        <v>JWDD2025071500089</v>
      </c>
      <c r="E3579" s="40" t="str">
        <f>VLOOKUP(F3579,辅助信息!A:B,2,FALSE)</f>
        <v>螺纹钢</v>
      </c>
      <c r="F3579" s="40" t="s">
        <v>18</v>
      </c>
      <c r="G3579" s="148">
        <v>10</v>
      </c>
      <c r="H3579" s="136">
        <f>IF(SUMIFS('[1]2025年已发货'!$E:$E,'[1]2025年已发货'!$F:$F,C3579,'[1]2025年已发货'!$C:$C,F3579,'[1]2025年已发货'!$G:$G,I3579,'[1]2025年已发货'!$H:$H,J3579)=0,"未发货",SUMIFS('[1]2025年已发货'!$E:$E,'[1]2025年已发货'!$F:$F,C3579,'[1]2025年已发货'!$C:$C,F3579,'[1]2025年已发货'!$G:$G,I3579,'[1]2025年已发货'!$H:$H,J3579))</f>
        <v>10</v>
      </c>
      <c r="I3579" s="40" t="str">
        <f>VLOOKUP(B3579,辅助信息!E:I,3,FALSE)</f>
        <v>(宜宾兴港三江新区长江工业园保障性租赁住房建设项目-土建)四川省宜宾市翠屏区永善路南段宜宾市三江新区长江工业园区</v>
      </c>
      <c r="J3579" s="40" t="str">
        <f>VLOOKUP(B3579,辅助信息!E:I,4,FALSE)</f>
        <v>赵元虎</v>
      </c>
      <c r="K3579" s="40">
        <f>VLOOKUP(J3579,辅助信息!H:I,2,FALSE)</f>
        <v>13684167136</v>
      </c>
      <c r="L3579" s="111" t="str">
        <f>VLOOKUP(B3579,辅助信息!E:J,6,FALSE)</f>
        <v>现场要求调度统一联系指定收货人，不单独发司机位置。锈货不收，装货前联系收货人核实到场规格,没提前告知进场规格现场不给予接收</v>
      </c>
      <c r="M3579" s="93">
        <v>45920</v>
      </c>
      <c r="O3579" s="64">
        <f ca="1" t="shared" si="194"/>
        <v>0</v>
      </c>
      <c r="P3579" s="64">
        <f ca="1" t="shared" si="195"/>
        <v>51</v>
      </c>
      <c r="Q3579" s="29" t="str">
        <f>VLOOKUP(B3579,辅助信息!E:M,9,FALSE)</f>
        <v>ZTWM-CDYXGS-XS-2025-0014-宜宾兴港建材-三江新区长江工业园片区保障性租赁住房建设项目</v>
      </c>
      <c r="R3579" s="29" t="str">
        <f>_xlfn._xlws.FILTER(辅助信息!D:D,辅助信息!E:E=B3579)</f>
        <v>宜宾兴港三江新区长江工业园建设项目</v>
      </c>
    </row>
    <row r="3580" hidden="1" spans="2:18">
      <c r="B3580" s="40" t="s">
        <v>194</v>
      </c>
      <c r="C3580" s="72">
        <v>45919</v>
      </c>
      <c r="D3580" s="40" t="str">
        <f>VLOOKUP(B3580,辅助信息!E:K,7,FALSE)</f>
        <v>JWDD2025071500089</v>
      </c>
      <c r="E3580" s="40" t="str">
        <f>VLOOKUP(F3580,辅助信息!A:B,2,FALSE)</f>
        <v>盘螺</v>
      </c>
      <c r="F3580" s="40" t="s">
        <v>49</v>
      </c>
      <c r="G3580" s="148">
        <v>4</v>
      </c>
      <c r="H3580" s="136">
        <f>IF(SUMIFS('[1]2025年已发货'!$E:$E,'[1]2025年已发货'!$F:$F,C3580,'[1]2025年已发货'!$C:$C,F3580,'[1]2025年已发货'!$G:$G,I3580,'[1]2025年已发货'!$H:$H,J3580)=0,"未发货",SUMIFS('[1]2025年已发货'!$E:$E,'[1]2025年已发货'!$F:$F,C3580,'[1]2025年已发货'!$C:$C,F3580,'[1]2025年已发货'!$G:$G,I3580,'[1]2025年已发货'!$H:$H,J3580))</f>
        <v>4</v>
      </c>
      <c r="I3580" s="40" t="str">
        <f>VLOOKUP(B3580,辅助信息!E:I,3,FALSE)</f>
        <v>(宜宾兴港三江新区长江工业园保障性租赁住房建设项目-土建)四川省宜宾市翠屏区永善路南段宜宾市三江新区长江工业园区</v>
      </c>
      <c r="J3580" s="40" t="str">
        <f>VLOOKUP(B3580,辅助信息!E:I,4,FALSE)</f>
        <v>赵元虎</v>
      </c>
      <c r="K3580" s="40">
        <f>VLOOKUP(J3580,辅助信息!H:I,2,FALSE)</f>
        <v>13684167136</v>
      </c>
      <c r="L3580" s="111" t="str">
        <f>VLOOKUP(B3580,辅助信息!E:J,6,FALSE)</f>
        <v>现场要求调度统一联系指定收货人，不单独发司机位置。锈货不收，装货前联系收货人核实到场规格,没提前告知进场规格现场不给予接收</v>
      </c>
      <c r="M3580" s="93">
        <v>45920</v>
      </c>
      <c r="O3580" s="64">
        <f ca="1" t="shared" si="194"/>
        <v>0</v>
      </c>
      <c r="P3580" s="64">
        <f ca="1" t="shared" si="195"/>
        <v>51</v>
      </c>
      <c r="Q3580" s="29" t="str">
        <f>VLOOKUP(B3580,辅助信息!E:M,9,FALSE)</f>
        <v>ZTWM-CDYXGS-XS-2025-0014-宜宾兴港建材-三江新区长江工业园片区保障性租赁住房建设项目</v>
      </c>
      <c r="R3580" s="29" t="str">
        <f>_xlfn._xlws.FILTER(辅助信息!D:D,辅助信息!E:E=B3580)</f>
        <v>宜宾兴港三江新区长江工业园建设项目</v>
      </c>
    </row>
    <row r="3581" hidden="1" spans="2:18">
      <c r="B3581" s="40" t="s">
        <v>194</v>
      </c>
      <c r="C3581" s="72">
        <v>45919</v>
      </c>
      <c r="D3581" s="40" t="str">
        <f>VLOOKUP(B3581,辅助信息!E:K,7,FALSE)</f>
        <v>JWDD2025071500089</v>
      </c>
      <c r="E3581" s="40" t="str">
        <f>VLOOKUP(F3581,辅助信息!A:B,2,FALSE)</f>
        <v>盘螺</v>
      </c>
      <c r="F3581" s="40" t="s">
        <v>40</v>
      </c>
      <c r="G3581" s="148">
        <v>20</v>
      </c>
      <c r="H3581" s="136" t="str">
        <f>IF(SUMIFS('[1]2025年已发货'!$E:$E,'[1]2025年已发货'!$F:$F,C3581,'[1]2025年已发货'!$C:$C,F3581,'[1]2025年已发货'!$G:$G,I3581,'[1]2025年已发货'!$H:$H,J3581)=0,"未发货",SUMIFS('[1]2025年已发货'!$E:$E,'[1]2025年已发货'!$F:$F,C3581,'[1]2025年已发货'!$C:$C,F3581,'[1]2025年已发货'!$G:$G,I3581,'[1]2025年已发货'!$H:$H,J3581))</f>
        <v>未发货</v>
      </c>
      <c r="I3581" s="40" t="str">
        <f>VLOOKUP(B3581,辅助信息!E:I,3,FALSE)</f>
        <v>(宜宾兴港三江新区长江工业园保障性租赁住房建设项目-土建)四川省宜宾市翠屏区永善路南段宜宾市三江新区长江工业园区</v>
      </c>
      <c r="J3581" s="40" t="str">
        <f>VLOOKUP(B3581,辅助信息!E:I,4,FALSE)</f>
        <v>赵元虎</v>
      </c>
      <c r="K3581" s="40">
        <f>VLOOKUP(J3581,辅助信息!H:I,2,FALSE)</f>
        <v>13684167136</v>
      </c>
      <c r="L3581" s="111" t="str">
        <f>VLOOKUP(B3581,辅助信息!E:J,6,FALSE)</f>
        <v>现场要求调度统一联系指定收货人，不单独发司机位置。锈货不收，装货前联系收货人核实到场规格,没提前告知进场规格现场不给予接收</v>
      </c>
      <c r="M3581" s="93">
        <v>45920</v>
      </c>
      <c r="O3581" s="64">
        <f ca="1" t="shared" si="194"/>
        <v>0</v>
      </c>
      <c r="P3581" s="64">
        <f ca="1" t="shared" si="195"/>
        <v>51</v>
      </c>
      <c r="Q3581" s="29" t="str">
        <f>VLOOKUP(B3581,辅助信息!E:M,9,FALSE)</f>
        <v>ZTWM-CDYXGS-XS-2025-0014-宜宾兴港建材-三江新区长江工业园片区保障性租赁住房建设项目</v>
      </c>
      <c r="R3581" s="29" t="str">
        <f>_xlfn._xlws.FILTER(辅助信息!D:D,辅助信息!E:E=B3581)</f>
        <v>宜宾兴港三江新区长江工业园建设项目</v>
      </c>
    </row>
    <row r="3582" hidden="1" spans="2:18">
      <c r="B3582" s="122" t="s">
        <v>176</v>
      </c>
      <c r="C3582" s="72">
        <v>45921</v>
      </c>
      <c r="D3582" s="122" t="str">
        <f>VLOOKUP(B3582,辅助信息!E:K,7,FALSE)</f>
        <v>JWDDCD2025062200016</v>
      </c>
      <c r="E3582" s="122" t="str">
        <f>VLOOKUP(F3582,辅助信息!A:B,2,FALSE)</f>
        <v>盘螺</v>
      </c>
      <c r="F3582" s="122" t="s">
        <v>40</v>
      </c>
      <c r="G3582" s="132">
        <v>5</v>
      </c>
      <c r="H3582" s="136">
        <f>IF(SUMIFS('[1]2025年已发货'!$E:$E,'[1]2025年已发货'!$F:$F,C3582,'[1]2025年已发货'!$C:$C,F3582,'[1]2025年已发货'!$G:$G,I3582,'[1]2025年已发货'!$H:$H,J3582)=0,"未发货",SUMIFS('[1]2025年已发货'!$E:$E,'[1]2025年已发货'!$F:$F,C3582,'[1]2025年已发货'!$C:$C,F3582,'[1]2025年已发货'!$G:$G,I3582,'[1]2025年已发货'!$H:$H,J3582))</f>
        <v>5</v>
      </c>
      <c r="I3582" s="122" t="str">
        <f>VLOOKUP(B3582,辅助信息!E:I,3,FALSE)</f>
        <v>(武汉电气化局成达万高铁强电项目-渠县)四川省达州市渠县渠北镇雷家湾渠县北站旁</v>
      </c>
      <c r="J3582" s="122" t="str">
        <f>VLOOKUP(B3582,辅助信息!E:I,4,FALSE)</f>
        <v>刘频</v>
      </c>
      <c r="K3582" s="122">
        <f>VLOOKUP(J3582,辅助信息!H:I,2,FALSE)</f>
        <v>18779627939</v>
      </c>
      <c r="L3582" s="124" t="str">
        <f>VLOOKUP(B3582,辅助信息!E:J,6,FALSE)</f>
        <v>锈货不收！！下雨天钢筋没盖篷布不收！！，装货前联系收货人核实到场规格,没提前告知进场规格现场不给予接收</v>
      </c>
      <c r="M3582" s="93">
        <v>45918</v>
      </c>
      <c r="O3582" s="64">
        <f ca="1" t="shared" si="194"/>
        <v>0</v>
      </c>
      <c r="P3582" s="64">
        <f ca="1" t="shared" si="195"/>
        <v>53</v>
      </c>
      <c r="Q3582" s="29" t="str">
        <f>VLOOKUP(B3582,辅助信息!E:M,9,FALSE)</f>
        <v>ZTWM-CDGS-XS-2025-0033-中铁武汉电气化局集团有限公司成达万高速铁路强电工程项目</v>
      </c>
      <c r="R3582" s="29" t="str">
        <f>_xlfn._xlws.FILTER(辅助信息!D:D,辅助信息!E:E=B3582)</f>
        <v>武汉电气化局成达万高铁强电项目</v>
      </c>
    </row>
    <row r="3583" hidden="1" spans="2:18">
      <c r="B3583" s="122" t="s">
        <v>176</v>
      </c>
      <c r="C3583" s="72">
        <v>45921</v>
      </c>
      <c r="D3583" s="122" t="str">
        <f>VLOOKUP(B3583,辅助信息!E:K,7,FALSE)</f>
        <v>JWDDCD2025062200016</v>
      </c>
      <c r="E3583" s="122" t="str">
        <f>VLOOKUP(F3583,辅助信息!A:B,2,FALSE)</f>
        <v>螺纹钢</v>
      </c>
      <c r="F3583" s="122" t="s">
        <v>30</v>
      </c>
      <c r="G3583" s="132">
        <v>9</v>
      </c>
      <c r="H3583" s="136">
        <f>IF(SUMIFS('[1]2025年已发货'!$E:$E,'[1]2025年已发货'!$F:$F,C3583,'[1]2025年已发货'!$C:$C,F3583,'[1]2025年已发货'!$G:$G,I3583,'[1]2025年已发货'!$H:$H,J3583)=0,"未发货",SUMIFS('[1]2025年已发货'!$E:$E,'[1]2025年已发货'!$F:$F,C3583,'[1]2025年已发货'!$C:$C,F3583,'[1]2025年已发货'!$G:$G,I3583,'[1]2025年已发货'!$H:$H,J3583))</f>
        <v>9</v>
      </c>
      <c r="I3583" s="122" t="str">
        <f>VLOOKUP(B3583,辅助信息!E:I,3,FALSE)</f>
        <v>(武汉电气化局成达万高铁强电项目-渠县)四川省达州市渠县渠北镇雷家湾渠县北站旁</v>
      </c>
      <c r="J3583" s="122" t="str">
        <f>VLOOKUP(B3583,辅助信息!E:I,4,FALSE)</f>
        <v>刘频</v>
      </c>
      <c r="K3583" s="122">
        <f>VLOOKUP(J3583,辅助信息!H:I,2,FALSE)</f>
        <v>18779627939</v>
      </c>
      <c r="L3583" s="124" t="str">
        <f>VLOOKUP(B3583,辅助信息!E:J,6,FALSE)</f>
        <v>锈货不收！！下雨天钢筋没盖篷布不收！！，装货前联系收货人核实到场规格,没提前告知进场规格现场不给予接收</v>
      </c>
      <c r="M3583" s="93">
        <v>45918</v>
      </c>
      <c r="O3583" s="64">
        <f ca="1" t="shared" si="194"/>
        <v>0</v>
      </c>
      <c r="P3583" s="64">
        <f ca="1" t="shared" si="195"/>
        <v>53</v>
      </c>
      <c r="Q3583" s="29" t="str">
        <f>VLOOKUP(B3583,辅助信息!E:M,9,FALSE)</f>
        <v>ZTWM-CDGS-XS-2025-0033-中铁武汉电气化局集团有限公司成达万高速铁路强电工程项目</v>
      </c>
      <c r="R3583" s="29" t="str">
        <f>_xlfn._xlws.FILTER(辅助信息!D:D,辅助信息!E:E=B3583)</f>
        <v>武汉电气化局成达万高铁强电项目</v>
      </c>
    </row>
    <row r="3584" hidden="1" spans="2:18">
      <c r="B3584" s="122" t="s">
        <v>176</v>
      </c>
      <c r="C3584" s="72">
        <v>45921</v>
      </c>
      <c r="D3584" s="122" t="str">
        <f>VLOOKUP(B3584,辅助信息!E:K,7,FALSE)</f>
        <v>JWDDCD2025062200016</v>
      </c>
      <c r="E3584" s="122" t="str">
        <f>VLOOKUP(F3584,辅助信息!A:B,2,FALSE)</f>
        <v>螺纹钢</v>
      </c>
      <c r="F3584" s="122" t="s">
        <v>90</v>
      </c>
      <c r="G3584" s="132">
        <v>12</v>
      </c>
      <c r="H3584" s="136">
        <f>IF(SUMIFS('[1]2025年已发货'!$E:$E,'[1]2025年已发货'!$F:$F,C3584,'[1]2025年已发货'!$C:$C,F3584,'[1]2025年已发货'!$G:$G,I3584,'[1]2025年已发货'!$H:$H,J3584)=0,"未发货",SUMIFS('[1]2025年已发货'!$E:$E,'[1]2025年已发货'!$F:$F,C3584,'[1]2025年已发货'!$C:$C,F3584,'[1]2025年已发货'!$G:$G,I3584,'[1]2025年已发货'!$H:$H,J3584))</f>
        <v>12</v>
      </c>
      <c r="I3584" s="122" t="str">
        <f>VLOOKUP(B3584,辅助信息!E:I,3,FALSE)</f>
        <v>(武汉电气化局成达万高铁强电项目-渠县)四川省达州市渠县渠北镇雷家湾渠县北站旁</v>
      </c>
      <c r="J3584" s="122" t="str">
        <f>VLOOKUP(B3584,辅助信息!E:I,4,FALSE)</f>
        <v>刘频</v>
      </c>
      <c r="K3584" s="122">
        <f>VLOOKUP(J3584,辅助信息!H:I,2,FALSE)</f>
        <v>18779627939</v>
      </c>
      <c r="L3584" s="124" t="str">
        <f>VLOOKUP(B3584,辅助信息!E:J,6,FALSE)</f>
        <v>锈货不收！！下雨天钢筋没盖篷布不收！！，装货前联系收货人核实到场规格,没提前告知进场规格现场不给予接收</v>
      </c>
      <c r="M3584" s="93">
        <v>45918</v>
      </c>
      <c r="O3584" s="64">
        <f ca="1" t="shared" si="194"/>
        <v>0</v>
      </c>
      <c r="P3584" s="64">
        <f ca="1" t="shared" si="195"/>
        <v>53</v>
      </c>
      <c r="Q3584" s="29" t="str">
        <f>VLOOKUP(B3584,辅助信息!E:M,9,FALSE)</f>
        <v>ZTWM-CDGS-XS-2025-0033-中铁武汉电气化局集团有限公司成达万高速铁路强电工程项目</v>
      </c>
      <c r="R3584" s="29" t="str">
        <f>_xlfn._xlws.FILTER(辅助信息!D:D,辅助信息!E:E=B3584)</f>
        <v>武汉电气化局成达万高铁强电项目</v>
      </c>
    </row>
    <row r="3585" hidden="1" spans="2:18">
      <c r="B3585" s="122" t="s">
        <v>176</v>
      </c>
      <c r="C3585" s="72">
        <v>45921</v>
      </c>
      <c r="D3585" s="122" t="str">
        <f>VLOOKUP(B3585,辅助信息!E:K,7,FALSE)</f>
        <v>JWDDCD2025062200016</v>
      </c>
      <c r="E3585" s="122" t="str">
        <f>VLOOKUP(F3585,辅助信息!A:B,2,FALSE)</f>
        <v>螺纹钢</v>
      </c>
      <c r="F3585" s="122" t="s">
        <v>133</v>
      </c>
      <c r="G3585" s="132">
        <v>9</v>
      </c>
      <c r="H3585" s="136">
        <f>IF(SUMIFS('[1]2025年已发货'!$E:$E,'[1]2025年已发货'!$F:$F,C3585,'[1]2025年已发货'!$C:$C,F3585,'[1]2025年已发货'!$G:$G,I3585,'[1]2025年已发货'!$H:$H,J3585)=0,"未发货",SUMIFS('[1]2025年已发货'!$E:$E,'[1]2025年已发货'!$F:$F,C3585,'[1]2025年已发货'!$C:$C,F3585,'[1]2025年已发货'!$G:$G,I3585,'[1]2025年已发货'!$H:$H,J3585))</f>
        <v>9</v>
      </c>
      <c r="I3585" s="122" t="str">
        <f>VLOOKUP(B3585,辅助信息!E:I,3,FALSE)</f>
        <v>(武汉电气化局成达万高铁强电项目-渠县)四川省达州市渠县渠北镇雷家湾渠县北站旁</v>
      </c>
      <c r="J3585" s="122" t="str">
        <f>VLOOKUP(B3585,辅助信息!E:I,4,FALSE)</f>
        <v>刘频</v>
      </c>
      <c r="K3585" s="122">
        <f>VLOOKUP(J3585,辅助信息!H:I,2,FALSE)</f>
        <v>18779627939</v>
      </c>
      <c r="L3585" s="124" t="str">
        <f>VLOOKUP(B3585,辅助信息!E:J,6,FALSE)</f>
        <v>锈货不收！！下雨天钢筋没盖篷布不收！！，装货前联系收货人核实到场规格,没提前告知进场规格现场不给予接收</v>
      </c>
      <c r="M3585" s="93">
        <v>45918</v>
      </c>
      <c r="O3585" s="64">
        <f ca="1" t="shared" si="194"/>
        <v>0</v>
      </c>
      <c r="P3585" s="64">
        <f ca="1" t="shared" si="195"/>
        <v>53</v>
      </c>
      <c r="Q3585" s="29" t="str">
        <f>VLOOKUP(B3585,辅助信息!E:M,9,FALSE)</f>
        <v>ZTWM-CDGS-XS-2025-0033-中铁武汉电气化局集团有限公司成达万高速铁路强电工程项目</v>
      </c>
      <c r="R3585" s="29" t="str">
        <f>_xlfn._xlws.FILTER(辅助信息!D:D,辅助信息!E:E=B3585)</f>
        <v>武汉电气化局成达万高铁强电项目</v>
      </c>
    </row>
    <row r="3586" hidden="1" spans="2:18">
      <c r="B3586" s="122" t="s">
        <v>163</v>
      </c>
      <c r="C3586" s="72">
        <v>45921</v>
      </c>
      <c r="D3586" s="122" t="str">
        <f>VLOOKUP(B3586,辅助信息!E:K,7,FALSE)</f>
        <v>JWDDCD2025052800131</v>
      </c>
      <c r="E3586" s="122" t="str">
        <f>VLOOKUP(F3586,辅助信息!A:B,2,FALSE)</f>
        <v>螺纹钢</v>
      </c>
      <c r="F3586" s="122" t="s">
        <v>21</v>
      </c>
      <c r="G3586" s="123">
        <v>35</v>
      </c>
      <c r="H3586" s="136">
        <f>IF(SUMIFS('[1]2025年已发货'!$E:$E,'[1]2025年已发货'!$F:$F,C3586,'[1]2025年已发货'!$C:$C,F3586,'[1]2025年已发货'!$G:$G,I3586,'[1]2025年已发货'!$H:$H,J3586)=0,"未发货",SUMIFS('[1]2025年已发货'!$E:$E,'[1]2025年已发货'!$F:$F,C3586,'[1]2025年已发货'!$C:$C,F3586,'[1]2025年已发货'!$G:$G,I3586,'[1]2025年已发货'!$H:$H,J3586))</f>
        <v>35</v>
      </c>
      <c r="I3586" s="122" t="str">
        <f>VLOOKUP(B3586,辅助信息!E:I,3,FALSE)</f>
        <v>（商投建工达州中医药科技园-4工区-9号楼）达州市通川区达州中医药职业学院犀牛大道北段</v>
      </c>
      <c r="J3586" s="122" t="str">
        <f>VLOOKUP(B3586,辅助信息!E:I,4,FALSE)</f>
        <v>张扬</v>
      </c>
      <c r="K3586" s="122">
        <f>VLOOKUP(J3586,辅助信息!H:I,2,FALSE)</f>
        <v>18381904567</v>
      </c>
      <c r="L3586" s="124" t="str">
        <f>VLOOKUP(B3586,辅助信息!E:J,6,FALSE)</f>
        <v>控制炉批号！多了现场不收！,优先安排达钢,提前联系到场规格及数量</v>
      </c>
      <c r="M3586" s="93">
        <v>45919</v>
      </c>
      <c r="O3586" s="64">
        <f ca="1" t="shared" si="194"/>
        <v>0</v>
      </c>
      <c r="P3586" s="64">
        <f ca="1" t="shared" si="195"/>
        <v>52</v>
      </c>
      <c r="Q3586" s="29" t="str">
        <f>VLOOKUP(B3586,辅助信息!E:M,9,FALSE)</f>
        <v>ZTWM-CDGS-XS-2024-0134-商投建工达州中医药科技成果示范园项目</v>
      </c>
      <c r="R3586" s="29" t="str">
        <f>_xlfn._xlws.FILTER(辅助信息!D:D,辅助信息!E:E=B3586)</f>
        <v>商投建工达州中医药科技园</v>
      </c>
    </row>
    <row r="3587" hidden="1" spans="2:18">
      <c r="B3587" s="122" t="s">
        <v>167</v>
      </c>
      <c r="C3587" s="72">
        <v>45922</v>
      </c>
      <c r="D3587" s="122" t="str">
        <f>VLOOKUP(B3587,辅助信息!E:K,7,FALSE)</f>
        <v>JWDDCD2025102100473</v>
      </c>
      <c r="E3587" s="122" t="str">
        <f>VLOOKUP(F3587,辅助信息!A:B,2,FALSE)</f>
        <v>螺纹钢</v>
      </c>
      <c r="F3587" s="122" t="s">
        <v>27</v>
      </c>
      <c r="G3587" s="123">
        <v>30</v>
      </c>
      <c r="H3587" s="136">
        <f>IF(SUMIFS('[1]2025年已发货'!$E:$E,'[1]2025年已发货'!$F:$F,C3587,'[1]2025年已发货'!$C:$C,F3587,'[1]2025年已发货'!$G:$G,I3587,'[1]2025年已发货'!$H:$H,J3587)=0,"未发货",SUMIFS('[1]2025年已发货'!$E:$E,'[1]2025年已发货'!$F:$F,C3587,'[1]2025年已发货'!$C:$C,F3587,'[1]2025年已发货'!$G:$G,I3587,'[1]2025年已发货'!$H:$H,J3587))</f>
        <v>30</v>
      </c>
      <c r="I3587" s="122" t="str">
        <f>VLOOKUP(B3587,辅助信息!E:I,3,FALSE)</f>
        <v>(五冶建设扩建艺体中学二期工程)四川省成都市双流区光荣路成都艺体中学南200米</v>
      </c>
      <c r="J3587" s="122" t="str">
        <f>VLOOKUP(B3587,辅助信息!E:I,4,FALSE)</f>
        <v>谢序强</v>
      </c>
      <c r="K3587" s="122">
        <f>VLOOKUP(J3587,辅助信息!H:I,2,FALSE)</f>
        <v>13458588232</v>
      </c>
      <c r="L3587" s="124" t="str">
        <f>VLOOKUP(B3587,辅助信息!E:J,6,FALSE)</f>
        <v>联系实际收货人（谢序强13458588232）五冶建设送货单,一式6份材质书,锈货不收，项目名称：扩建艺体中学二期工程，装货前联系收货人核实到场规格,没提前告知进场规格现场不给予接收</v>
      </c>
      <c r="M3587" s="93">
        <v>45921</v>
      </c>
      <c r="O3587" s="64">
        <f ca="1" t="shared" si="194"/>
        <v>0</v>
      </c>
      <c r="P3587" s="64">
        <f ca="1" t="shared" si="195"/>
        <v>50</v>
      </c>
      <c r="Q3587" s="29" t="str">
        <f>VLOOKUP(B3587,辅助信息!E:M,9,FALSE)</f>
        <v>ZTWM-CDGS-XS-2025-0073-五冶天府-成都怡心湖片区及龙泉驿医院等项目</v>
      </c>
      <c r="R3587" s="29" t="str">
        <f>_xlfn._xlws.FILTER(辅助信息!D:D,辅助信息!E:E=B3587)</f>
        <v>五冶建设扩建艺体中学二期工程</v>
      </c>
    </row>
    <row r="3588" hidden="1" spans="2:18">
      <c r="B3588" s="122" t="s">
        <v>167</v>
      </c>
      <c r="C3588" s="72">
        <v>45922</v>
      </c>
      <c r="D3588" s="122" t="str">
        <f>VLOOKUP(B3588,辅助信息!E:K,7,FALSE)</f>
        <v>JWDDCD2025102100473</v>
      </c>
      <c r="E3588" s="122" t="str">
        <f>VLOOKUP(F3588,辅助信息!A:B,2,FALSE)</f>
        <v>螺纹钢</v>
      </c>
      <c r="F3588" s="122" t="s">
        <v>21</v>
      </c>
      <c r="G3588" s="123">
        <v>6</v>
      </c>
      <c r="H3588" s="136">
        <f>IF(SUMIFS('[1]2025年已发货'!$E:$E,'[1]2025年已发货'!$F:$F,C3588,'[1]2025年已发货'!$C:$C,F3588,'[1]2025年已发货'!$G:$G,I3588,'[1]2025年已发货'!$H:$H,J3588)=0,"未发货",SUMIFS('[1]2025年已发货'!$E:$E,'[1]2025年已发货'!$F:$F,C3588,'[1]2025年已发货'!$C:$C,F3588,'[1]2025年已发货'!$G:$G,I3588,'[1]2025年已发货'!$H:$H,J3588))</f>
        <v>6</v>
      </c>
      <c r="I3588" s="122" t="str">
        <f>VLOOKUP(B3588,辅助信息!E:I,3,FALSE)</f>
        <v>(五冶建设扩建艺体中学二期工程)四川省成都市双流区光荣路成都艺体中学南200米</v>
      </c>
      <c r="J3588" s="122" t="str">
        <f>VLOOKUP(B3588,辅助信息!E:I,4,FALSE)</f>
        <v>谢序强</v>
      </c>
      <c r="K3588" s="122">
        <f>VLOOKUP(J3588,辅助信息!H:I,2,FALSE)</f>
        <v>13458588232</v>
      </c>
      <c r="L3588" s="124" t="str">
        <f>VLOOKUP(B3588,辅助信息!E:J,6,FALSE)</f>
        <v>联系实际收货人（谢序强13458588232）五冶建设送货单,一式6份材质书,锈货不收，项目名称：扩建艺体中学二期工程，装货前联系收货人核实到场规格,没提前告知进场规格现场不给予接收</v>
      </c>
      <c r="M3588" s="93">
        <v>45921</v>
      </c>
      <c r="O3588" s="64">
        <f ca="1" t="shared" si="194"/>
        <v>0</v>
      </c>
      <c r="P3588" s="64">
        <f ca="1" t="shared" si="195"/>
        <v>50</v>
      </c>
      <c r="Q3588" s="29" t="str">
        <f>VLOOKUP(B3588,辅助信息!E:M,9,FALSE)</f>
        <v>ZTWM-CDGS-XS-2025-0073-五冶天府-成都怡心湖片区及龙泉驿医院等项目</v>
      </c>
      <c r="R3588" s="29" t="str">
        <f>_xlfn._xlws.FILTER(辅助信息!D:D,辅助信息!E:E=B3588)</f>
        <v>五冶建设扩建艺体中学二期工程</v>
      </c>
    </row>
    <row r="3589" hidden="1" spans="1:18">
      <c r="A3589" s="59" t="s">
        <v>178</v>
      </c>
      <c r="B3589" s="122" t="s">
        <v>192</v>
      </c>
      <c r="C3589" s="72">
        <v>45921</v>
      </c>
      <c r="D3589" s="122" t="str">
        <f>VLOOKUP(B3589,辅助信息!E:K,7,FALSE)</f>
        <v>JWDDCD2025102100475</v>
      </c>
      <c r="E3589" s="122" t="str">
        <f>VLOOKUP(F3589,辅助信息!A:B,2,FALSE)</f>
        <v>螺纹钢</v>
      </c>
      <c r="F3589" s="122" t="s">
        <v>30</v>
      </c>
      <c r="G3589" s="123">
        <v>25</v>
      </c>
      <c r="H3589" s="136">
        <f>IF(SUMIFS('[1]2025年已发货'!$E:$E,'[1]2025年已发货'!$F:$F,C3589,'[1]2025年已发货'!$C:$C,F3589,'[1]2025年已发货'!$G:$G,I3589,'[1]2025年已发货'!$H:$H,J3589)=0,"未发货",SUMIFS('[1]2025年已发货'!$E:$E,'[1]2025年已发货'!$F:$F,C3589,'[1]2025年已发货'!$C:$C,F3589,'[1]2025年已发货'!$G:$G,I3589,'[1]2025年已发货'!$H:$H,J3589))</f>
        <v>25</v>
      </c>
      <c r="I3589" s="122" t="str">
        <f>VLOOKUP(B3589,辅助信息!E:I,3,FALSE)</f>
        <v>(五冶建设成都国际铁路港多式联项目)四川省成都市青白江区桂平大道成都中远海运陆港多式联运有限公司</v>
      </c>
      <c r="J3589" s="122" t="str">
        <f>VLOOKUP(B3589,辅助信息!E:I,4,FALSE)</f>
        <v>黄勇杰</v>
      </c>
      <c r="K3589" s="122">
        <f>VLOOKUP(J3589,辅助信息!H:I,2,FALSE)</f>
        <v>13880580196</v>
      </c>
      <c r="L3589" s="124" t="str">
        <f>VLOOKUP(B3589,辅助信息!E:J,6,FALSE)</f>
        <v>联系实际收货人（黄勇杰13880580196）项目只能用威钢发货！！！18直条可以用宝武鄂钢，五冶建设送货单,6份材质书,锈货不收，装货前联系收货人核实到场规格,没提前告知进场规格现场不给予接收</v>
      </c>
      <c r="M3589" s="93">
        <v>45921</v>
      </c>
      <c r="O3589" s="64">
        <f ca="1" t="shared" si="194"/>
        <v>0</v>
      </c>
      <c r="P3589" s="64">
        <f ca="1" t="shared" si="195"/>
        <v>50</v>
      </c>
      <c r="Q3589" s="29" t="str">
        <f>VLOOKUP(B3589,辅助信息!E:M,9,FALSE)</f>
        <v>ZTWM-CDGS-XS-2025-0073-五冶天府-成都怡心湖片区及龙泉驿医院等项目</v>
      </c>
      <c r="R3589" s="29" t="str">
        <f>_xlfn._xlws.FILTER(辅助信息!D:D,辅助信息!E:E=B3589)</f>
        <v>五冶建设成都国际铁路港多式联项目</v>
      </c>
    </row>
    <row r="3590" hidden="1" spans="2:18">
      <c r="B3590" s="122" t="s">
        <v>81</v>
      </c>
      <c r="C3590" s="72">
        <v>45922</v>
      </c>
      <c r="D3590" s="122" t="str">
        <f>VLOOKUP(B3590,辅助信息!E:K,7,FALSE)</f>
        <v>JWDDCD2025060900080</v>
      </c>
      <c r="E3590" s="122" t="str">
        <f>VLOOKUP(F3590,辅助信息!A:B,2,FALSE)</f>
        <v>盘螺</v>
      </c>
      <c r="F3590" s="122" t="s">
        <v>49</v>
      </c>
      <c r="G3590" s="123">
        <v>15</v>
      </c>
      <c r="H3590" s="136">
        <f>IF(SUMIFS('[1]2025年已发货'!$E:$E,'[1]2025年已发货'!$F:$F,C3590,'[1]2025年已发货'!$C:$C,F3590,'[1]2025年已发货'!$G:$G,I3590,'[1]2025年已发货'!$H:$H,J3590)=0,"未发货",SUMIFS('[1]2025年已发货'!$E:$E,'[1]2025年已发货'!$F:$F,C3590,'[1]2025年已发货'!$C:$C,F3590,'[1]2025年已发货'!$G:$G,I3590,'[1]2025年已发货'!$H:$H,J3590))</f>
        <v>15</v>
      </c>
      <c r="I3590" s="122" t="str">
        <f>VLOOKUP(B3590,辅助信息!E:I,3,FALSE)</f>
        <v>（华西简阳西城嘉苑）四川省成都市简阳市简城街道高屋村</v>
      </c>
      <c r="J3590" s="122" t="str">
        <f>VLOOKUP(B3590,辅助信息!E:I,4,FALSE)</f>
        <v>张瀚镭</v>
      </c>
      <c r="K3590" s="122">
        <f>VLOOKUP(J3590,辅助信息!H:I,2,FALSE)</f>
        <v>15884666220</v>
      </c>
      <c r="L3590" s="124" t="str">
        <f>VLOOKUP(B3590,辅助信息!E:J,6,FALSE)</f>
        <v>现场禁止使用氢能源挂车！优先威钢发货,我方卸车,新老国标钢厂不加价可直发，因陕钢多次出现磅差，项目拒绝使用</v>
      </c>
      <c r="M3590" s="93">
        <v>45921</v>
      </c>
      <c r="O3590" s="64">
        <f ca="1" t="shared" si="194"/>
        <v>0</v>
      </c>
      <c r="P3590" s="64">
        <f ca="1" t="shared" si="195"/>
        <v>50</v>
      </c>
      <c r="Q3590" s="29" t="str">
        <f>VLOOKUP(B3590,辅助信息!E:M,9,FALSE)</f>
        <v>ZTWM-CDGS-XS-2024-0030-华西集采-简州大道</v>
      </c>
      <c r="R3590" s="29" t="str">
        <f>_xlfn._xlws.FILTER(辅助信息!D:D,辅助信息!E:E=B3590)</f>
        <v>华西简阳西城嘉苑</v>
      </c>
    </row>
    <row r="3591" hidden="1" spans="2:18">
      <c r="B3591" s="122" t="s">
        <v>81</v>
      </c>
      <c r="C3591" s="72">
        <v>45922</v>
      </c>
      <c r="D3591" s="122" t="str">
        <f>VLOOKUP(B3591,辅助信息!E:K,7,FALSE)</f>
        <v>JWDDCD2025060900080</v>
      </c>
      <c r="E3591" s="122" t="str">
        <f>VLOOKUP(F3591,辅助信息!A:B,2,FALSE)</f>
        <v>盘螺</v>
      </c>
      <c r="F3591" s="122" t="s">
        <v>40</v>
      </c>
      <c r="G3591" s="123">
        <v>100</v>
      </c>
      <c r="H3591" s="136">
        <f>IF(SUMIFS('[1]2025年已发货'!$E:$E,'[1]2025年已发货'!$F:$F,C3591,'[1]2025年已发货'!$C:$C,F3591,'[1]2025年已发货'!$G:$G,I3591,'[1]2025年已发货'!$H:$H,J3591)=0,"未发货",SUMIFS('[1]2025年已发货'!$E:$E,'[1]2025年已发货'!$F:$F,C3591,'[1]2025年已发货'!$C:$C,F3591,'[1]2025年已发货'!$G:$G,I3591,'[1]2025年已发货'!$H:$H,J3591))</f>
        <v>35</v>
      </c>
      <c r="I3591" s="122" t="str">
        <f>VLOOKUP(B3591,辅助信息!E:I,3,FALSE)</f>
        <v>（华西简阳西城嘉苑）四川省成都市简阳市简城街道高屋村</v>
      </c>
      <c r="J3591" s="122" t="str">
        <f>VLOOKUP(B3591,辅助信息!E:I,4,FALSE)</f>
        <v>张瀚镭</v>
      </c>
      <c r="K3591" s="122">
        <f>VLOOKUP(J3591,辅助信息!H:I,2,FALSE)</f>
        <v>15884666220</v>
      </c>
      <c r="L3591" s="124" t="str">
        <f>VLOOKUP(B3591,辅助信息!E:J,6,FALSE)</f>
        <v>现场禁止使用氢能源挂车！优先威钢发货,我方卸车,新老国标钢厂不加价可直发，因陕钢多次出现磅差，项目拒绝使用</v>
      </c>
      <c r="M3591" s="93">
        <v>45921</v>
      </c>
      <c r="O3591" s="64">
        <f ca="1" t="shared" si="194"/>
        <v>0</v>
      </c>
      <c r="P3591" s="64">
        <f ca="1" t="shared" si="195"/>
        <v>50</v>
      </c>
      <c r="Q3591" s="29" t="str">
        <f>VLOOKUP(B3591,辅助信息!E:M,9,FALSE)</f>
        <v>ZTWM-CDGS-XS-2024-0030-华西集采-简州大道</v>
      </c>
      <c r="R3591" s="29" t="str">
        <f>_xlfn._xlws.FILTER(辅助信息!D:D,辅助信息!E:E=B3591)</f>
        <v>华西简阳西城嘉苑</v>
      </c>
    </row>
    <row r="3592" hidden="1" spans="2:18">
      <c r="B3592" s="122" t="s">
        <v>81</v>
      </c>
      <c r="C3592" s="72">
        <v>45922</v>
      </c>
      <c r="D3592" s="122" t="str">
        <f>VLOOKUP(B3592,辅助信息!E:K,7,FALSE)</f>
        <v>JWDDCD2025060900080</v>
      </c>
      <c r="E3592" s="122" t="str">
        <f>VLOOKUP(F3592,辅助信息!A:B,2,FALSE)</f>
        <v>盘螺</v>
      </c>
      <c r="F3592" s="122" t="s">
        <v>41</v>
      </c>
      <c r="G3592" s="123">
        <v>30</v>
      </c>
      <c r="H3592" s="136" t="str">
        <f>IF(SUMIFS('[1]2025年已发货'!$E:$E,'[1]2025年已发货'!$F:$F,C3592,'[1]2025年已发货'!$C:$C,F3592,'[1]2025年已发货'!$G:$G,I3592,'[1]2025年已发货'!$H:$H,J3592)=0,"未发货",SUMIFS('[1]2025年已发货'!$E:$E,'[1]2025年已发货'!$F:$F,C3592,'[1]2025年已发货'!$C:$C,F3592,'[1]2025年已发货'!$G:$G,I3592,'[1]2025年已发货'!$H:$H,J3592))</f>
        <v>未发货</v>
      </c>
      <c r="I3592" s="122" t="str">
        <f>VLOOKUP(B3592,辅助信息!E:I,3,FALSE)</f>
        <v>（华西简阳西城嘉苑）四川省成都市简阳市简城街道高屋村</v>
      </c>
      <c r="J3592" s="122" t="str">
        <f>VLOOKUP(B3592,辅助信息!E:I,4,FALSE)</f>
        <v>张瀚镭</v>
      </c>
      <c r="K3592" s="122">
        <f>VLOOKUP(J3592,辅助信息!H:I,2,FALSE)</f>
        <v>15884666220</v>
      </c>
      <c r="L3592" s="124" t="str">
        <f>VLOOKUP(B3592,辅助信息!E:J,6,FALSE)</f>
        <v>现场禁止使用氢能源挂车！优先威钢发货,我方卸车,新老国标钢厂不加价可直发，因陕钢多次出现磅差，项目拒绝使用</v>
      </c>
      <c r="M3592" s="93">
        <v>45921</v>
      </c>
      <c r="O3592" s="64">
        <f ca="1" t="shared" si="194"/>
        <v>0</v>
      </c>
      <c r="P3592" s="64">
        <f ca="1" t="shared" si="195"/>
        <v>50</v>
      </c>
      <c r="Q3592" s="29" t="str">
        <f>VLOOKUP(B3592,辅助信息!E:M,9,FALSE)</f>
        <v>ZTWM-CDGS-XS-2024-0030-华西集采-简州大道</v>
      </c>
      <c r="R3592" s="29" t="str">
        <f>_xlfn._xlws.FILTER(辅助信息!D:D,辅助信息!E:E=B3592)</f>
        <v>华西简阳西城嘉苑</v>
      </c>
    </row>
    <row r="3593" hidden="1" spans="2:18">
      <c r="B3593" s="122" t="s">
        <v>81</v>
      </c>
      <c r="C3593" s="72">
        <v>45922</v>
      </c>
      <c r="D3593" s="122" t="str">
        <f>VLOOKUP(B3593,辅助信息!E:K,7,FALSE)</f>
        <v>JWDDCD2025060900080</v>
      </c>
      <c r="E3593" s="122" t="str">
        <f>VLOOKUP(F3593,辅助信息!A:B,2,FALSE)</f>
        <v>盘螺</v>
      </c>
      <c r="F3593" s="122" t="s">
        <v>26</v>
      </c>
      <c r="G3593" s="123">
        <v>20</v>
      </c>
      <c r="H3593" s="136">
        <f>IF(SUMIFS('[1]2025年已发货'!$E:$E,'[1]2025年已发货'!$F:$F,C3593,'[1]2025年已发货'!$C:$C,F3593,'[1]2025年已发货'!$G:$G,I3593,'[1]2025年已发货'!$H:$H,J3593)=0,"未发货",SUMIFS('[1]2025年已发货'!$E:$E,'[1]2025年已发货'!$F:$F,C3593,'[1]2025年已发货'!$C:$C,F3593,'[1]2025年已发货'!$G:$G,I3593,'[1]2025年已发货'!$H:$H,J3593))</f>
        <v>20</v>
      </c>
      <c r="I3593" s="122" t="str">
        <f>VLOOKUP(B3593,辅助信息!E:I,3,FALSE)</f>
        <v>（华西简阳西城嘉苑）四川省成都市简阳市简城街道高屋村</v>
      </c>
      <c r="J3593" s="122" t="str">
        <f>VLOOKUP(B3593,辅助信息!E:I,4,FALSE)</f>
        <v>张瀚镭</v>
      </c>
      <c r="K3593" s="122">
        <f>VLOOKUP(J3593,辅助信息!H:I,2,FALSE)</f>
        <v>15884666220</v>
      </c>
      <c r="L3593" s="124" t="str">
        <f>VLOOKUP(B3593,辅助信息!E:J,6,FALSE)</f>
        <v>现场禁止使用氢能源挂车！优先威钢发货,我方卸车,新老国标钢厂不加价可直发，因陕钢多次出现磅差，项目拒绝使用</v>
      </c>
      <c r="M3593" s="93">
        <v>45921</v>
      </c>
      <c r="O3593" s="64">
        <f ca="1" t="shared" si="194"/>
        <v>0</v>
      </c>
      <c r="P3593" s="64">
        <f ca="1" t="shared" si="195"/>
        <v>50</v>
      </c>
      <c r="Q3593" s="29" t="str">
        <f>VLOOKUP(B3593,辅助信息!E:M,9,FALSE)</f>
        <v>ZTWM-CDGS-XS-2024-0030-华西集采-简州大道</v>
      </c>
      <c r="R3593" s="29" t="str">
        <f>_xlfn._xlws.FILTER(辅助信息!D:D,辅助信息!E:E=B3593)</f>
        <v>华西简阳西城嘉苑</v>
      </c>
    </row>
    <row r="3594" hidden="1" spans="2:18">
      <c r="B3594" s="152" t="s">
        <v>194</v>
      </c>
      <c r="C3594" s="97">
        <v>45920</v>
      </c>
      <c r="D3594" s="152" t="str">
        <f>VLOOKUP(B3594,辅助信息!E:K,7,FALSE)</f>
        <v>JWDD2025071500089</v>
      </c>
      <c r="E3594" s="152" t="str">
        <f>VLOOKUP(F3594,辅助信息!A:B,2,FALSE)</f>
        <v>盘螺</v>
      </c>
      <c r="F3594" s="152" t="s">
        <v>41</v>
      </c>
      <c r="G3594" s="153">
        <v>21.3</v>
      </c>
      <c r="H3594" s="154">
        <f>IF(SUMIFS('[1]2025年已发货'!$E:$E,'[1]2025年已发货'!$F:$F,C3594,'[1]2025年已发货'!$C:$C,F3594,'[1]2025年已发货'!$G:$G,I3594,'[1]2025年已发货'!$H:$H,J3594)=0,"未发货",SUMIFS('[1]2025年已发货'!$E:$E,'[1]2025年已发货'!$F:$F,C3594,'[1]2025年已发货'!$C:$C,F3594,'[1]2025年已发货'!$G:$G,I3594,'[1]2025年已发货'!$H:$H,J3594))</f>
        <v>17.5</v>
      </c>
      <c r="I3594" s="152" t="str">
        <f>VLOOKUP(B3594,辅助信息!E:I,3,FALSE)</f>
        <v>(宜宾兴港三江新区长江工业园保障性租赁住房建设项目-土建)四川省宜宾市翠屏区永善路南段宜宾市三江新区长江工业园区</v>
      </c>
      <c r="J3594" s="152" t="str">
        <f>VLOOKUP(B3594,辅助信息!E:I,4,FALSE)</f>
        <v>赵元虎</v>
      </c>
      <c r="K3594" s="152">
        <f>VLOOKUP(J3594,辅助信息!H:I,2,FALSE)</f>
        <v>13684167136</v>
      </c>
      <c r="L3594" s="129" t="str">
        <f>VLOOKUP(B3594,辅助信息!E:J,6,FALSE)</f>
        <v>现场要求调度统一联系指定收货人，不单独发司机位置。锈货不收，装货前联系收货人核实到场规格,没提前告知进场规格现场不给予接收</v>
      </c>
      <c r="M3594" s="93">
        <v>45920</v>
      </c>
      <c r="O3594" s="64">
        <f ca="1" t="shared" si="194"/>
        <v>0</v>
      </c>
      <c r="P3594" s="64">
        <f ca="1" t="shared" si="195"/>
        <v>51</v>
      </c>
      <c r="Q3594" s="29" t="str">
        <f>VLOOKUP(B3594,辅助信息!E:M,9,FALSE)</f>
        <v>ZTWM-CDYXGS-XS-2025-0014-宜宾兴港建材-三江新区长江工业园片区保障性租赁住房建设项目</v>
      </c>
      <c r="R3594" s="29" t="str">
        <f>_xlfn._xlws.FILTER(辅助信息!D:D,辅助信息!E:E=B3594)</f>
        <v>宜宾兴港三江新区长江工业园建设项目</v>
      </c>
    </row>
    <row r="3595" hidden="1" spans="2:18">
      <c r="B3595" s="152" t="s">
        <v>194</v>
      </c>
      <c r="C3595" s="97">
        <v>45920</v>
      </c>
      <c r="D3595" s="152" t="str">
        <f>VLOOKUP(B3595,辅助信息!E:K,7,FALSE)</f>
        <v>JWDD2025071500089</v>
      </c>
      <c r="E3595" s="152" t="str">
        <f>VLOOKUP(F3595,辅助信息!A:B,2,FALSE)</f>
        <v>盘螺</v>
      </c>
      <c r="F3595" s="152" t="s">
        <v>40</v>
      </c>
      <c r="G3595" s="153">
        <v>20</v>
      </c>
      <c r="H3595" s="154">
        <f>IF(SUMIFS('[1]2025年已发货'!$E:$E,'[1]2025年已发货'!$F:$F,C3595,'[1]2025年已发货'!$C:$C,F3595,'[1]2025年已发货'!$G:$G,I3595,'[1]2025年已发货'!$H:$H,J3595)=0,"未发货",SUMIFS('[1]2025年已发货'!$E:$E,'[1]2025年已发货'!$F:$F,C3595,'[1]2025年已发货'!$C:$C,F3595,'[1]2025年已发货'!$G:$G,I3595,'[1]2025年已发货'!$H:$H,J3595))</f>
        <v>17.5</v>
      </c>
      <c r="I3595" s="152" t="str">
        <f>VLOOKUP(B3595,辅助信息!E:I,3,FALSE)</f>
        <v>(宜宾兴港三江新区长江工业园保障性租赁住房建设项目-土建)四川省宜宾市翠屏区永善路南段宜宾市三江新区长江工业园区</v>
      </c>
      <c r="J3595" s="152" t="str">
        <f>VLOOKUP(B3595,辅助信息!E:I,4,FALSE)</f>
        <v>赵元虎</v>
      </c>
      <c r="K3595" s="152">
        <f>VLOOKUP(J3595,辅助信息!H:I,2,FALSE)</f>
        <v>13684167136</v>
      </c>
      <c r="L3595" s="129" t="str">
        <f>VLOOKUP(B3595,辅助信息!E:J,6,FALSE)</f>
        <v>现场要求调度统一联系指定收货人，不单独发司机位置。锈货不收，装货前联系收货人核实到场规格,没提前告知进场规格现场不给予接收</v>
      </c>
      <c r="M3595" s="93">
        <v>45920</v>
      </c>
      <c r="O3595" s="64">
        <f ca="1" t="shared" si="194"/>
        <v>0</v>
      </c>
      <c r="P3595" s="64">
        <f ca="1" t="shared" si="195"/>
        <v>51</v>
      </c>
      <c r="Q3595" s="29" t="str">
        <f>VLOOKUP(B3595,辅助信息!E:M,9,FALSE)</f>
        <v>ZTWM-CDYXGS-XS-2025-0014-宜宾兴港建材-三江新区长江工业园片区保障性租赁住房建设项目</v>
      </c>
      <c r="R3595" s="29" t="str">
        <f>_xlfn._xlws.FILTER(辅助信息!D:D,辅助信息!E:E=B3595)</f>
        <v>宜宾兴港三江新区长江工业园建设项目</v>
      </c>
    </row>
    <row r="3596" hidden="1" spans="2:18">
      <c r="B3596" s="40" t="s">
        <v>169</v>
      </c>
      <c r="C3596" s="72">
        <v>45922</v>
      </c>
      <c r="D3596" s="40" t="str">
        <f>VLOOKUP(B3596,辅助信息!E:K,7,FALSE)</f>
        <v>JWDDCD2025051800044</v>
      </c>
      <c r="E3596" s="40" t="str">
        <f>VLOOKUP(F3596,辅助信息!A:B,2,FALSE)</f>
        <v>螺纹钢</v>
      </c>
      <c r="F3596" s="40" t="s">
        <v>28</v>
      </c>
      <c r="G3596" s="36">
        <v>70</v>
      </c>
      <c r="H3596" s="136" t="str">
        <f>IF(SUMIFS('[1]2025年已发货'!$E:$E,'[1]2025年已发货'!$F:$F,C3596,'[1]2025年已发货'!$C:$C,F3596,'[1]2025年已发货'!$G:$G,I3596,'[1]2025年已发货'!$H:$H,J3596)=0,"未发货",SUMIFS('[1]2025年已发货'!$E:$E,'[1]2025年已发货'!$F:$F,C3596,'[1]2025年已发货'!$C:$C,F3596,'[1]2025年已发货'!$G:$G,I3596,'[1]2025年已发货'!$H:$H,J3596))</f>
        <v>未发货</v>
      </c>
      <c r="I3596" s="40" t="str">
        <f>VLOOKUP(B3596,辅助信息!E:I,3,FALSE)</f>
        <v>(五冶建设龙泉芙蓉花语项目-1,3地块)龙泉驿区北川路双堰塘钓鱼东100米(北川路)</v>
      </c>
      <c r="J3596" s="40" t="str">
        <f>VLOOKUP(B3596,辅助信息!E:I,4,FALSE)</f>
        <v>祝斯阳</v>
      </c>
      <c r="K3596" s="40">
        <f>VLOOKUP(J3596,辅助信息!H:I,2,FALSE)</f>
        <v>15583590797</v>
      </c>
      <c r="L3596" s="111" t="str">
        <f>VLOOKUP(B3596,辅助信息!E:J,6,FALSE)</f>
        <v>联系实际收货人（祝斯阳15583590797）项目拒绝威钢发货！！！五冶建设送货单,6份材质书,锈货不收，项目名称：中冶成勘-成都安置房项目，装货前联系收货人核实到场规格,没提前告知进场规格现场不给予接收</v>
      </c>
      <c r="M3596" s="93">
        <v>45922</v>
      </c>
      <c r="O3596" s="64">
        <f ca="1" t="shared" si="194"/>
        <v>0</v>
      </c>
      <c r="P3596" s="64">
        <f ca="1" t="shared" si="195"/>
        <v>49</v>
      </c>
      <c r="Q3596" s="29" t="str">
        <f>VLOOKUP(B3596,辅助信息!E:M,9,FALSE)</f>
        <v>ZTWM-CDGS-XS-2025-0073-五冶天府-成都怡心湖片区及龙泉驿医院等项目</v>
      </c>
      <c r="R3596" s="29" t="str">
        <f>_xlfn._xlws.FILTER(辅助信息!D:D,辅助信息!E:E=B3596)</f>
        <v>五冶建设龙泉芙蓉花语项目</v>
      </c>
    </row>
    <row r="3597" hidden="1" spans="2:18">
      <c r="B3597" s="40" t="s">
        <v>31</v>
      </c>
      <c r="C3597" s="72">
        <v>45922</v>
      </c>
      <c r="D3597" s="40" t="str">
        <f>VLOOKUP(B3597,辅助信息!E:K,7,FALSE)</f>
        <v>JWDDCD2024121000136</v>
      </c>
      <c r="E3597" s="40" t="str">
        <f>VLOOKUP(F3597,辅助信息!A:B,2,FALSE)</f>
        <v>盘螺</v>
      </c>
      <c r="F3597" s="40" t="s">
        <v>49</v>
      </c>
      <c r="G3597" s="36">
        <v>25</v>
      </c>
      <c r="H3597" s="136">
        <f>IF(SUMIFS('[1]2025年已发货'!$E:$E,'[1]2025年已发货'!$F:$F,C3597,'[1]2025年已发货'!$C:$C,F3597,'[1]2025年已发货'!$G:$G,I3597,'[1]2025年已发货'!$H:$H,J3597)=0,"未发货",SUMIFS('[1]2025年已发货'!$E:$E,'[1]2025年已发货'!$F:$F,C3597,'[1]2025年已发货'!$C:$C,F3597,'[1]2025年已发货'!$G:$G,I3597,'[1]2025年已发货'!$H:$H,J3597))</f>
        <v>25</v>
      </c>
      <c r="I3597" s="40" t="str">
        <f>VLOOKUP(B3597,辅助信息!E:I,3,FALSE)</f>
        <v>（四川商建-射洪城乡一体化项目）遂宁市射洪市忠新幼儿园北侧约220米新溪小区</v>
      </c>
      <c r="J3597" s="40" t="str">
        <f>VLOOKUP(B3597,辅助信息!E:I,4,FALSE)</f>
        <v>柏子刚</v>
      </c>
      <c r="K3597" s="40">
        <f>VLOOKUP(J3597,辅助信息!H:I,2,FALSE)</f>
        <v>15692885305</v>
      </c>
      <c r="L3597" s="111" t="str">
        <f>VLOOKUP(B3597,辅助信息!E:J,6,FALSE)</f>
        <v>提前联系到场规格及数量</v>
      </c>
      <c r="M3597" s="93">
        <v>45922</v>
      </c>
      <c r="O3597" s="64">
        <f ca="1" t="shared" si="194"/>
        <v>0</v>
      </c>
      <c r="P3597" s="64">
        <f ca="1" t="shared" si="195"/>
        <v>49</v>
      </c>
      <c r="Q3597" s="29" t="str">
        <f>VLOOKUP(B3597,辅助信息!E:M,9,FALSE)</f>
        <v>ZTWM-CDGS-XS-2024-0179-四川商投-射洪城乡一体化建设项目</v>
      </c>
      <c r="R3597" s="29" t="str">
        <f>_xlfn._xlws.FILTER(辅助信息!D:D,辅助信息!E:E=B3597)</f>
        <v>四川商建
射洪城乡一体化项目</v>
      </c>
    </row>
    <row r="3598" hidden="1" spans="2:18">
      <c r="B3598" s="40" t="s">
        <v>31</v>
      </c>
      <c r="C3598" s="72">
        <v>45922</v>
      </c>
      <c r="D3598" s="40" t="str">
        <f>VLOOKUP(B3598,辅助信息!E:K,7,FALSE)</f>
        <v>JWDDCD2024121000136</v>
      </c>
      <c r="E3598" s="40" t="str">
        <f>VLOOKUP(F3598,辅助信息!A:B,2,FALSE)</f>
        <v>螺纹钢</v>
      </c>
      <c r="F3598" s="40" t="s">
        <v>18</v>
      </c>
      <c r="G3598" s="36">
        <v>10</v>
      </c>
      <c r="H3598" s="136">
        <f>IF(SUMIFS('[1]2025年已发货'!$E:$E,'[1]2025年已发货'!$F:$F,C3598,'[1]2025年已发货'!$C:$C,F3598,'[1]2025年已发货'!$G:$G,I3598,'[1]2025年已发货'!$H:$H,J3598)=0,"未发货",SUMIFS('[1]2025年已发货'!$E:$E,'[1]2025年已发货'!$F:$F,C3598,'[1]2025年已发货'!$C:$C,F3598,'[1]2025年已发货'!$G:$G,I3598,'[1]2025年已发货'!$H:$H,J3598))</f>
        <v>10</v>
      </c>
      <c r="I3598" s="40" t="str">
        <f>VLOOKUP(B3598,辅助信息!E:I,3,FALSE)</f>
        <v>（四川商建-射洪城乡一体化项目）遂宁市射洪市忠新幼儿园北侧约220米新溪小区</v>
      </c>
      <c r="J3598" s="40" t="str">
        <f>VLOOKUP(B3598,辅助信息!E:I,4,FALSE)</f>
        <v>柏子刚</v>
      </c>
      <c r="K3598" s="40">
        <f>VLOOKUP(J3598,辅助信息!H:I,2,FALSE)</f>
        <v>15692885305</v>
      </c>
      <c r="L3598" s="111" t="str">
        <f>VLOOKUP(B3598,辅助信息!E:J,6,FALSE)</f>
        <v>提前联系到场规格及数量</v>
      </c>
      <c r="M3598" s="93">
        <v>45922</v>
      </c>
      <c r="O3598" s="64">
        <f ca="1" t="shared" si="194"/>
        <v>0</v>
      </c>
      <c r="P3598" s="64">
        <f ca="1" t="shared" si="195"/>
        <v>49</v>
      </c>
      <c r="Q3598" s="29" t="str">
        <f>VLOOKUP(B3598,辅助信息!E:M,9,FALSE)</f>
        <v>ZTWM-CDGS-XS-2024-0179-四川商投-射洪城乡一体化建设项目</v>
      </c>
      <c r="R3598" s="29" t="str">
        <f>_xlfn._xlws.FILTER(辅助信息!D:D,辅助信息!E:E=B3598)</f>
        <v>四川商建
射洪城乡一体化项目</v>
      </c>
    </row>
    <row r="3599" hidden="1" spans="2:18">
      <c r="B3599" s="40" t="s">
        <v>176</v>
      </c>
      <c r="C3599" s="72">
        <v>45921</v>
      </c>
      <c r="D3599" s="40" t="str">
        <f>VLOOKUP(B3599,辅助信息!E:K,7,FALSE)</f>
        <v>JWDDCD2025062200016</v>
      </c>
      <c r="E3599" s="40" t="str">
        <f>VLOOKUP(F3599,辅助信息!A:B,2,FALSE)</f>
        <v>盘螺</v>
      </c>
      <c r="F3599" s="40" t="s">
        <v>40</v>
      </c>
      <c r="G3599" s="36">
        <v>5</v>
      </c>
      <c r="H3599" s="136">
        <f>IF(SUMIFS('[1]2025年已发货'!$E:$E,'[1]2025年已发货'!$F:$F,C3599,'[1]2025年已发货'!$C:$C,F3599,'[1]2025年已发货'!$G:$G,I3599,'[1]2025年已发货'!$H:$H,J3599)=0,"未发货",SUMIFS('[1]2025年已发货'!$E:$E,'[1]2025年已发货'!$F:$F,C3599,'[1]2025年已发货'!$C:$C,F3599,'[1]2025年已发货'!$G:$G,I3599,'[1]2025年已发货'!$H:$H,J3599))</f>
        <v>5</v>
      </c>
      <c r="I3599" s="40" t="str">
        <f>VLOOKUP(B3599,辅助信息!E:I,3,FALSE)</f>
        <v>(武汉电气化局成达万高铁强电项目-渠县)四川省达州市渠县渠北镇雷家湾渠县北站旁</v>
      </c>
      <c r="J3599" s="40" t="str">
        <f>VLOOKUP(B3599,辅助信息!E:I,4,FALSE)</f>
        <v>刘频</v>
      </c>
      <c r="K3599" s="40">
        <f>VLOOKUP(J3599,辅助信息!H:I,2,FALSE)</f>
        <v>18779627939</v>
      </c>
      <c r="L3599" s="111" t="str">
        <f>VLOOKUP(B3599,辅助信息!E:J,6,FALSE)</f>
        <v>锈货不收！！下雨天钢筋没盖篷布不收！！，装货前联系收货人核实到场规格,没提前告知进场规格现场不给予接收</v>
      </c>
      <c r="M3599" s="93">
        <v>45922</v>
      </c>
      <c r="O3599" s="64">
        <f ca="1" t="shared" si="194"/>
        <v>0</v>
      </c>
      <c r="P3599" s="64">
        <f ca="1" t="shared" si="195"/>
        <v>49</v>
      </c>
      <c r="Q3599" s="29" t="str">
        <f>VLOOKUP(B3599,辅助信息!E:M,9,FALSE)</f>
        <v>ZTWM-CDGS-XS-2025-0033-中铁武汉电气化局集团有限公司成达万高速铁路强电工程项目</v>
      </c>
      <c r="R3599" s="29" t="str">
        <f>_xlfn._xlws.FILTER(辅助信息!D:D,辅助信息!E:E=B3599)</f>
        <v>武汉电气化局成达万高铁强电项目</v>
      </c>
    </row>
    <row r="3600" hidden="1" spans="2:18">
      <c r="B3600" s="40" t="s">
        <v>176</v>
      </c>
      <c r="C3600" s="72">
        <v>45921</v>
      </c>
      <c r="D3600" s="40" t="str">
        <f>VLOOKUP(B3600,辅助信息!E:K,7,FALSE)</f>
        <v>JWDDCD2025062200016</v>
      </c>
      <c r="E3600" s="40" t="str">
        <f>VLOOKUP(F3600,辅助信息!A:B,2,FALSE)</f>
        <v>螺纹钢</v>
      </c>
      <c r="F3600" s="40" t="s">
        <v>30</v>
      </c>
      <c r="G3600" s="36">
        <v>9</v>
      </c>
      <c r="H3600" s="136">
        <f>IF(SUMIFS('[1]2025年已发货'!$E:$E,'[1]2025年已发货'!$F:$F,C3600,'[1]2025年已发货'!$C:$C,F3600,'[1]2025年已发货'!$G:$G,I3600,'[1]2025年已发货'!$H:$H,J3600)=0,"未发货",SUMIFS('[1]2025年已发货'!$E:$E,'[1]2025年已发货'!$F:$F,C3600,'[1]2025年已发货'!$C:$C,F3600,'[1]2025年已发货'!$G:$G,I3600,'[1]2025年已发货'!$H:$H,J3600))</f>
        <v>9</v>
      </c>
      <c r="I3600" s="40" t="str">
        <f>VLOOKUP(B3600,辅助信息!E:I,3,FALSE)</f>
        <v>(武汉电气化局成达万高铁强电项目-渠县)四川省达州市渠县渠北镇雷家湾渠县北站旁</v>
      </c>
      <c r="J3600" s="40" t="str">
        <f>VLOOKUP(B3600,辅助信息!E:I,4,FALSE)</f>
        <v>刘频</v>
      </c>
      <c r="K3600" s="40">
        <f>VLOOKUP(J3600,辅助信息!H:I,2,FALSE)</f>
        <v>18779627939</v>
      </c>
      <c r="L3600" s="111" t="str">
        <f>VLOOKUP(B3600,辅助信息!E:J,6,FALSE)</f>
        <v>锈货不收！！下雨天钢筋没盖篷布不收！！，装货前联系收货人核实到场规格,没提前告知进场规格现场不给予接收</v>
      </c>
      <c r="M3600" s="93">
        <v>45922</v>
      </c>
      <c r="O3600" s="64">
        <f ca="1" t="shared" si="194"/>
        <v>0</v>
      </c>
      <c r="P3600" s="64">
        <f ca="1" t="shared" si="195"/>
        <v>49</v>
      </c>
      <c r="Q3600" s="29" t="str">
        <f>VLOOKUP(B3600,辅助信息!E:M,9,FALSE)</f>
        <v>ZTWM-CDGS-XS-2025-0033-中铁武汉电气化局集团有限公司成达万高速铁路强电工程项目</v>
      </c>
      <c r="R3600" s="29" t="str">
        <f>_xlfn._xlws.FILTER(辅助信息!D:D,辅助信息!E:E=B3600)</f>
        <v>武汉电气化局成达万高铁强电项目</v>
      </c>
    </row>
    <row r="3601" hidden="1" spans="2:18">
      <c r="B3601" s="40" t="s">
        <v>176</v>
      </c>
      <c r="C3601" s="72">
        <v>45921</v>
      </c>
      <c r="D3601" s="40" t="str">
        <f>VLOOKUP(B3601,辅助信息!E:K,7,FALSE)</f>
        <v>JWDDCD2025062200016</v>
      </c>
      <c r="E3601" s="40" t="str">
        <f>VLOOKUP(F3601,辅助信息!A:B,2,FALSE)</f>
        <v>螺纹钢</v>
      </c>
      <c r="F3601" s="40" t="s">
        <v>90</v>
      </c>
      <c r="G3601" s="36">
        <v>12</v>
      </c>
      <c r="H3601" s="136">
        <f>IF(SUMIFS('[1]2025年已发货'!$E:$E,'[1]2025年已发货'!$F:$F,C3601,'[1]2025年已发货'!$C:$C,F3601,'[1]2025年已发货'!$G:$G,I3601,'[1]2025年已发货'!$H:$H,J3601)=0,"未发货",SUMIFS('[1]2025年已发货'!$E:$E,'[1]2025年已发货'!$F:$F,C3601,'[1]2025年已发货'!$C:$C,F3601,'[1]2025年已发货'!$G:$G,I3601,'[1]2025年已发货'!$H:$H,J3601))</f>
        <v>12</v>
      </c>
      <c r="I3601" s="40" t="str">
        <f>VLOOKUP(B3601,辅助信息!E:I,3,FALSE)</f>
        <v>(武汉电气化局成达万高铁强电项目-渠县)四川省达州市渠县渠北镇雷家湾渠县北站旁</v>
      </c>
      <c r="J3601" s="40" t="str">
        <f>VLOOKUP(B3601,辅助信息!E:I,4,FALSE)</f>
        <v>刘频</v>
      </c>
      <c r="K3601" s="40">
        <f>VLOOKUP(J3601,辅助信息!H:I,2,FALSE)</f>
        <v>18779627939</v>
      </c>
      <c r="L3601" s="111" t="str">
        <f>VLOOKUP(B3601,辅助信息!E:J,6,FALSE)</f>
        <v>锈货不收！！下雨天钢筋没盖篷布不收！！，装货前联系收货人核实到场规格,没提前告知进场规格现场不给予接收</v>
      </c>
      <c r="M3601" s="93">
        <v>45922</v>
      </c>
      <c r="O3601" s="64">
        <f ca="1" t="shared" si="194"/>
        <v>0</v>
      </c>
      <c r="P3601" s="64">
        <f ca="1" t="shared" si="195"/>
        <v>49</v>
      </c>
      <c r="Q3601" s="29" t="str">
        <f>VLOOKUP(B3601,辅助信息!E:M,9,FALSE)</f>
        <v>ZTWM-CDGS-XS-2025-0033-中铁武汉电气化局集团有限公司成达万高速铁路强电工程项目</v>
      </c>
      <c r="R3601" s="29" t="str">
        <f>_xlfn._xlws.FILTER(辅助信息!D:D,辅助信息!E:E=B3601)</f>
        <v>武汉电气化局成达万高铁强电项目</v>
      </c>
    </row>
    <row r="3602" hidden="1" spans="2:18">
      <c r="B3602" s="40" t="s">
        <v>176</v>
      </c>
      <c r="C3602" s="72">
        <v>45921</v>
      </c>
      <c r="D3602" s="40" t="str">
        <f>VLOOKUP(B3602,辅助信息!E:K,7,FALSE)</f>
        <v>JWDDCD2025062200016</v>
      </c>
      <c r="E3602" s="40" t="str">
        <f>VLOOKUP(F3602,辅助信息!A:B,2,FALSE)</f>
        <v>螺纹钢</v>
      </c>
      <c r="F3602" s="40" t="s">
        <v>133</v>
      </c>
      <c r="G3602" s="36">
        <v>9</v>
      </c>
      <c r="H3602" s="136">
        <f>IF(SUMIFS('[1]2025年已发货'!$E:$E,'[1]2025年已发货'!$F:$F,C3602,'[1]2025年已发货'!$C:$C,F3602,'[1]2025年已发货'!$G:$G,I3602,'[1]2025年已发货'!$H:$H,J3602)=0,"未发货",SUMIFS('[1]2025年已发货'!$E:$E,'[1]2025年已发货'!$F:$F,C3602,'[1]2025年已发货'!$C:$C,F3602,'[1]2025年已发货'!$G:$G,I3602,'[1]2025年已发货'!$H:$H,J3602))</f>
        <v>9</v>
      </c>
      <c r="I3602" s="40" t="str">
        <f>VLOOKUP(B3602,辅助信息!E:I,3,FALSE)</f>
        <v>(武汉电气化局成达万高铁强电项目-渠县)四川省达州市渠县渠北镇雷家湾渠县北站旁</v>
      </c>
      <c r="J3602" s="40" t="str">
        <f>VLOOKUP(B3602,辅助信息!E:I,4,FALSE)</f>
        <v>刘频</v>
      </c>
      <c r="K3602" s="40">
        <f>VLOOKUP(J3602,辅助信息!H:I,2,FALSE)</f>
        <v>18779627939</v>
      </c>
      <c r="L3602" s="111" t="str">
        <f>VLOOKUP(B3602,辅助信息!E:J,6,FALSE)</f>
        <v>锈货不收！！下雨天钢筋没盖篷布不收！！，装货前联系收货人核实到场规格,没提前告知进场规格现场不给予接收</v>
      </c>
      <c r="M3602" s="93">
        <v>45922</v>
      </c>
      <c r="O3602" s="64">
        <f ca="1" t="shared" si="194"/>
        <v>0</v>
      </c>
      <c r="P3602" s="64">
        <f ca="1" t="shared" si="195"/>
        <v>49</v>
      </c>
      <c r="Q3602" s="29" t="str">
        <f>VLOOKUP(B3602,辅助信息!E:M,9,FALSE)</f>
        <v>ZTWM-CDGS-XS-2025-0033-中铁武汉电气化局集团有限公司成达万高速铁路强电工程项目</v>
      </c>
      <c r="R3602" s="29" t="str">
        <f>_xlfn._xlws.FILTER(辅助信息!D:D,辅助信息!E:E=B3602)</f>
        <v>武汉电气化局成达万高铁强电项目</v>
      </c>
    </row>
    <row r="3603" hidden="1" spans="1:18">
      <c r="A3603" s="59" t="s">
        <v>220</v>
      </c>
      <c r="B3603" s="99" t="s">
        <v>188</v>
      </c>
      <c r="C3603" s="72">
        <v>45922</v>
      </c>
      <c r="D3603" s="40" t="str">
        <f>VLOOKUP(B3603,辅助信息!E:K,7,FALSE)</f>
        <v>JWDDCD2025062200016</v>
      </c>
      <c r="E3603" s="40" t="str">
        <f>VLOOKUP(F3603,辅助信息!A:B,2,FALSE)</f>
        <v>盘螺</v>
      </c>
      <c r="F3603" s="40" t="s">
        <v>40</v>
      </c>
      <c r="G3603" s="36">
        <v>6</v>
      </c>
      <c r="H3603" s="136">
        <f>IF(SUMIFS('[1]2025年已发货'!$E:$E,'[1]2025年已发货'!$F:$F,C3603,'[1]2025年已发货'!$C:$C,F3603,'[1]2025年已发货'!$G:$G,I3603,'[1]2025年已发货'!$H:$H,J3603)=0,"未发货",SUMIFS('[1]2025年已发货'!$E:$E,'[1]2025年已发货'!$F:$F,C3603,'[1]2025年已发货'!$C:$C,F3603,'[1]2025年已发货'!$G:$G,I3603,'[1]2025年已发货'!$H:$H,J3603))</f>
        <v>6</v>
      </c>
      <c r="I3603" s="40" t="str">
        <f>VLOOKUP(B3603,辅助信息!E:I,3,FALSE)</f>
        <v>(武汉电气化局成达万高铁强电项目-达州主城区)四川省达州市达川区斌郎街道四川省达州市达川区洞洞湾256米</v>
      </c>
      <c r="J3603" s="40" t="str">
        <f>VLOOKUP(B3603,辅助信息!E:I,4,FALSE)</f>
        <v>余凡</v>
      </c>
      <c r="K3603" s="40">
        <f>VLOOKUP(J3603,辅助信息!H:I,2,FALSE)</f>
        <v>18228076992</v>
      </c>
      <c r="L3603" s="111" t="str">
        <f>VLOOKUP(B3603,辅助信息!E:J,6,FALSE)</f>
        <v>锈货不收！！下雨天钢筋没盖篷布不收！！，装货前联系收货人核实到场规格,没提前告知进场规格现场不给予接收</v>
      </c>
      <c r="M3603" s="93">
        <v>45922</v>
      </c>
      <c r="O3603" s="64">
        <f ca="1" t="shared" si="194"/>
        <v>0</v>
      </c>
      <c r="P3603" s="64">
        <f ca="1" t="shared" si="195"/>
        <v>49</v>
      </c>
      <c r="Q3603" s="29" t="str">
        <f>VLOOKUP(B3603,辅助信息!E:M,9,FALSE)</f>
        <v>ZTWM-CDGS-XS-2025-0033-中铁武汉电气化局集团有限公司成达万高速铁路强电工程项目</v>
      </c>
      <c r="R3603" s="29" t="str">
        <f>_xlfn._xlws.FILTER(辅助信息!D:D,辅助信息!E:E=B3603)</f>
        <v>武汉电气化局成达万高铁强电项目</v>
      </c>
    </row>
    <row r="3604" hidden="1" spans="2:18">
      <c r="B3604" s="99" t="s">
        <v>188</v>
      </c>
      <c r="C3604" s="72">
        <v>45922</v>
      </c>
      <c r="D3604" s="40" t="str">
        <f>VLOOKUP(B3604,辅助信息!E:K,7,FALSE)</f>
        <v>JWDDCD2025062200016</v>
      </c>
      <c r="E3604" s="40" t="str">
        <f>VLOOKUP(F3604,辅助信息!A:B,2,FALSE)</f>
        <v>盘螺</v>
      </c>
      <c r="F3604" s="40" t="s">
        <v>41</v>
      </c>
      <c r="G3604" s="36">
        <v>8</v>
      </c>
      <c r="H3604" s="136">
        <f>IF(SUMIFS('[1]2025年已发货'!$E:$E,'[1]2025年已发货'!$F:$F,C3604,'[1]2025年已发货'!$C:$C,F3604,'[1]2025年已发货'!$G:$G,I3604,'[1]2025年已发货'!$H:$H,J3604)=0,"未发货",SUMIFS('[1]2025年已发货'!$E:$E,'[1]2025年已发货'!$F:$F,C3604,'[1]2025年已发货'!$C:$C,F3604,'[1]2025年已发货'!$G:$G,I3604,'[1]2025年已发货'!$H:$H,J3604))</f>
        <v>8</v>
      </c>
      <c r="I3604" s="40" t="str">
        <f>VLOOKUP(B3604,辅助信息!E:I,3,FALSE)</f>
        <v>(武汉电气化局成达万高铁强电项目-达州主城区)四川省达州市达川区斌郎街道四川省达州市达川区洞洞湾256米</v>
      </c>
      <c r="J3604" s="40" t="str">
        <f>VLOOKUP(B3604,辅助信息!E:I,4,FALSE)</f>
        <v>余凡</v>
      </c>
      <c r="K3604" s="40">
        <f>VLOOKUP(J3604,辅助信息!H:I,2,FALSE)</f>
        <v>18228076992</v>
      </c>
      <c r="L3604" s="111" t="str">
        <f>VLOOKUP(B3604,辅助信息!E:J,6,FALSE)</f>
        <v>锈货不收！！下雨天钢筋没盖篷布不收！！，装货前联系收货人核实到场规格,没提前告知进场规格现场不给予接收</v>
      </c>
      <c r="M3604" s="93">
        <v>45922</v>
      </c>
      <c r="O3604" s="64">
        <f ca="1" t="shared" si="194"/>
        <v>0</v>
      </c>
      <c r="P3604" s="64">
        <f ca="1" t="shared" si="195"/>
        <v>49</v>
      </c>
      <c r="Q3604" s="29" t="str">
        <f>VLOOKUP(B3604,辅助信息!E:M,9,FALSE)</f>
        <v>ZTWM-CDGS-XS-2025-0033-中铁武汉电气化局集团有限公司成达万高速铁路强电工程项目</v>
      </c>
      <c r="R3604" s="29" t="str">
        <f>_xlfn._xlws.FILTER(辅助信息!D:D,辅助信息!E:E=B3604)</f>
        <v>武汉电气化局成达万高铁强电项目</v>
      </c>
    </row>
    <row r="3605" hidden="1" spans="2:18">
      <c r="B3605" s="99" t="s">
        <v>188</v>
      </c>
      <c r="C3605" s="72">
        <v>45922</v>
      </c>
      <c r="D3605" s="40" t="str">
        <f>VLOOKUP(B3605,辅助信息!E:K,7,FALSE)</f>
        <v>JWDDCD2025062200016</v>
      </c>
      <c r="E3605" s="40" t="str">
        <f>VLOOKUP(F3605,辅助信息!A:B,2,FALSE)</f>
        <v>螺纹钢</v>
      </c>
      <c r="F3605" s="40" t="s">
        <v>18</v>
      </c>
      <c r="G3605" s="36">
        <v>23</v>
      </c>
      <c r="H3605" s="136">
        <f>IF(SUMIFS('[1]2025年已发货'!$E:$E,'[1]2025年已发货'!$F:$F,C3605,'[1]2025年已发货'!$C:$C,F3605,'[1]2025年已发货'!$G:$G,I3605,'[1]2025年已发货'!$H:$H,J3605)=0,"未发货",SUMIFS('[1]2025年已发货'!$E:$E,'[1]2025年已发货'!$F:$F,C3605,'[1]2025年已发货'!$C:$C,F3605,'[1]2025年已发货'!$G:$G,I3605,'[1]2025年已发货'!$H:$H,J3605))</f>
        <v>23</v>
      </c>
      <c r="I3605" s="40" t="str">
        <f>VLOOKUP(B3605,辅助信息!E:I,3,FALSE)</f>
        <v>(武汉电气化局成达万高铁强电项目-达州主城区)四川省达州市达川区斌郎街道四川省达州市达川区洞洞湾256米</v>
      </c>
      <c r="J3605" s="40" t="str">
        <f>VLOOKUP(B3605,辅助信息!E:I,4,FALSE)</f>
        <v>余凡</v>
      </c>
      <c r="K3605" s="40">
        <f>VLOOKUP(J3605,辅助信息!H:I,2,FALSE)</f>
        <v>18228076992</v>
      </c>
      <c r="L3605" s="111" t="str">
        <f>VLOOKUP(B3605,辅助信息!E:J,6,FALSE)</f>
        <v>锈货不收！！下雨天钢筋没盖篷布不收！！，装货前联系收货人核实到场规格,没提前告知进场规格现场不给予接收</v>
      </c>
      <c r="M3605" s="93">
        <v>45922</v>
      </c>
      <c r="O3605" s="64">
        <f ca="1" t="shared" si="194"/>
        <v>0</v>
      </c>
      <c r="P3605" s="64">
        <f ca="1" t="shared" si="195"/>
        <v>49</v>
      </c>
      <c r="Q3605" s="29" t="str">
        <f>VLOOKUP(B3605,辅助信息!E:M,9,FALSE)</f>
        <v>ZTWM-CDGS-XS-2025-0033-中铁武汉电气化局集团有限公司成达万高速铁路强电工程项目</v>
      </c>
      <c r="R3605" s="29" t="str">
        <f>_xlfn._xlws.FILTER(辅助信息!D:D,辅助信息!E:E=B3605)</f>
        <v>武汉电气化局成达万高铁强电项目</v>
      </c>
    </row>
    <row r="3606" hidden="1" spans="2:18">
      <c r="B3606" s="99" t="s">
        <v>188</v>
      </c>
      <c r="C3606" s="72">
        <v>45922</v>
      </c>
      <c r="D3606" s="40" t="str">
        <f>VLOOKUP(B3606,辅助信息!E:K,7,FALSE)</f>
        <v>JWDDCD2025062200016</v>
      </c>
      <c r="E3606" s="40" t="str">
        <f>VLOOKUP(F3606,辅助信息!A:B,2,FALSE)</f>
        <v>螺纹钢</v>
      </c>
      <c r="F3606" s="40" t="s">
        <v>30</v>
      </c>
      <c r="G3606" s="36">
        <v>2</v>
      </c>
      <c r="H3606" s="136">
        <f>IF(SUMIFS('[1]2025年已发货'!$E:$E,'[1]2025年已发货'!$F:$F,C3606,'[1]2025年已发货'!$C:$C,F3606,'[1]2025年已发货'!$G:$G,I3606,'[1]2025年已发货'!$H:$H,J3606)=0,"未发货",SUMIFS('[1]2025年已发货'!$E:$E,'[1]2025年已发货'!$F:$F,C3606,'[1]2025年已发货'!$C:$C,F3606,'[1]2025年已发货'!$G:$G,I3606,'[1]2025年已发货'!$H:$H,J3606))</f>
        <v>2</v>
      </c>
      <c r="I3606" s="40" t="str">
        <f>VLOOKUP(B3606,辅助信息!E:I,3,FALSE)</f>
        <v>(武汉电气化局成达万高铁强电项目-达州主城区)四川省达州市达川区斌郎街道四川省达州市达川区洞洞湾256米</v>
      </c>
      <c r="J3606" s="40" t="str">
        <f>VLOOKUP(B3606,辅助信息!E:I,4,FALSE)</f>
        <v>余凡</v>
      </c>
      <c r="K3606" s="40">
        <f>VLOOKUP(J3606,辅助信息!H:I,2,FALSE)</f>
        <v>18228076992</v>
      </c>
      <c r="L3606" s="111" t="str">
        <f>VLOOKUP(B3606,辅助信息!E:J,6,FALSE)</f>
        <v>锈货不收！！下雨天钢筋没盖篷布不收！！，装货前联系收货人核实到场规格,没提前告知进场规格现场不给予接收</v>
      </c>
      <c r="M3606" s="93">
        <v>45922</v>
      </c>
      <c r="O3606" s="64">
        <f ca="1" t="shared" si="194"/>
        <v>0</v>
      </c>
      <c r="P3606" s="64">
        <f ca="1" t="shared" si="195"/>
        <v>49</v>
      </c>
      <c r="Q3606" s="29" t="str">
        <f>VLOOKUP(B3606,辅助信息!E:M,9,FALSE)</f>
        <v>ZTWM-CDGS-XS-2025-0033-中铁武汉电气化局集团有限公司成达万高速铁路强电工程项目</v>
      </c>
      <c r="R3606" s="29" t="str">
        <f>_xlfn._xlws.FILTER(辅助信息!D:D,辅助信息!E:E=B3606)</f>
        <v>武汉电气化局成达万高铁强电项目</v>
      </c>
    </row>
    <row r="3607" hidden="1" spans="2:18">
      <c r="B3607" s="40" t="s">
        <v>186</v>
      </c>
      <c r="C3607" s="72">
        <v>45922</v>
      </c>
      <c r="D3607" s="40" t="str">
        <f>VLOOKUP(B3607,辅助信息!E:K,7,FALSE)</f>
        <v>JWDDCD2025072900123</v>
      </c>
      <c r="E3607" s="40" t="str">
        <f>VLOOKUP(F3607,辅助信息!A:B,2,FALSE)</f>
        <v>高线</v>
      </c>
      <c r="F3607" s="40" t="s">
        <v>57</v>
      </c>
      <c r="G3607" s="36">
        <v>5</v>
      </c>
      <c r="H3607" s="136" t="str">
        <f>IF(SUMIFS('[1]2025年已发货'!$E:$E,'[1]2025年已发货'!$F:$F,C3607,'[1]2025年已发货'!$C:$C,F3607,'[1]2025年已发货'!$G:$G,I3607,'[1]2025年已发货'!$H:$H,J3607)=0,"未发货",SUMIFS('[1]2025年已发货'!$E:$E,'[1]2025年已发货'!$F:$F,C3607,'[1]2025年已发货'!$C:$C,F3607,'[1]2025年已发货'!$G:$G,I3607,'[1]2025年已发货'!$H:$H,J3607))</f>
        <v>未发货</v>
      </c>
      <c r="I3607" s="40" t="str">
        <f>VLOOKUP(B3607,辅助信息!E:I,3,FALSE)</f>
        <v>(乐山市校地共建产教融合基地建设项目二标段)四川省乐山市市中区苏稽镇</v>
      </c>
      <c r="J3607" s="40" t="str">
        <f>VLOOKUP(B3607,辅助信息!E:I,4,FALSE)</f>
        <v>彭江涛</v>
      </c>
      <c r="K3607" s="40">
        <f>VLOOKUP(J3607,辅助信息!H:I,2,FALSE)</f>
        <v>13990276572</v>
      </c>
      <c r="L3607" s="111" t="str">
        <f>VLOOKUP(B3607,辅助信息!E:J,6,FALSE)</f>
        <v>联系实际收货人（彭江涛13990276572）现场要求炉批号控制2个以下，超2个不给予签收。提前联系到场规格及数量</v>
      </c>
      <c r="M3607" s="93">
        <v>45922</v>
      </c>
      <c r="O3607" s="64">
        <f ca="1" t="shared" si="194"/>
        <v>0</v>
      </c>
      <c r="P3607" s="64">
        <f ca="1" t="shared" si="195"/>
        <v>49</v>
      </c>
      <c r="Q3607" s="29" t="str">
        <f>VLOOKUP(B3607,辅助信息!E:M,9,FALSE)</f>
        <v>ZTWM-CDGS-XS-2025-0126-四川机司-乐山市校地共建产教融合基地配套设施项目施工二标段钢筋采购合同</v>
      </c>
      <c r="R3607" s="29" t="str">
        <f>_xlfn._xlws.FILTER(辅助信息!D:D,辅助信息!E:E=B3607)</f>
        <v>乐山市校地共建产教融合基地建设项目</v>
      </c>
    </row>
    <row r="3608" hidden="1" spans="2:18">
      <c r="B3608" s="40" t="s">
        <v>186</v>
      </c>
      <c r="C3608" s="72">
        <v>45922</v>
      </c>
      <c r="D3608" s="40" t="str">
        <f>VLOOKUP(B3608,辅助信息!E:K,7,FALSE)</f>
        <v>JWDDCD2025072900123</v>
      </c>
      <c r="E3608" s="40" t="str">
        <f>VLOOKUP(F3608,辅助信息!A:B,2,FALSE)</f>
        <v>高线</v>
      </c>
      <c r="F3608" s="40" t="s">
        <v>53</v>
      </c>
      <c r="G3608" s="36">
        <v>10</v>
      </c>
      <c r="H3608" s="136" t="str">
        <f>IF(SUMIFS('[1]2025年已发货'!$E:$E,'[1]2025年已发货'!$F:$F,C3608,'[1]2025年已发货'!$C:$C,F3608,'[1]2025年已发货'!$G:$G,I3608,'[1]2025年已发货'!$H:$H,J3608)=0,"未发货",SUMIFS('[1]2025年已发货'!$E:$E,'[1]2025年已发货'!$F:$F,C3608,'[1]2025年已发货'!$C:$C,F3608,'[1]2025年已发货'!$G:$G,I3608,'[1]2025年已发货'!$H:$H,J3608))</f>
        <v>未发货</v>
      </c>
      <c r="I3608" s="40" t="str">
        <f>VLOOKUP(B3608,辅助信息!E:I,3,FALSE)</f>
        <v>(乐山市校地共建产教融合基地建设项目二标段)四川省乐山市市中区苏稽镇</v>
      </c>
      <c r="J3608" s="40" t="str">
        <f>VLOOKUP(B3608,辅助信息!E:I,4,FALSE)</f>
        <v>彭江涛</v>
      </c>
      <c r="K3608" s="40">
        <f>VLOOKUP(J3608,辅助信息!H:I,2,FALSE)</f>
        <v>13990276572</v>
      </c>
      <c r="L3608" s="111" t="str">
        <f>VLOOKUP(B3608,辅助信息!E:J,6,FALSE)</f>
        <v>联系实际收货人（彭江涛13990276572）现场要求炉批号控制2个以下，超2个不给予签收。提前联系到场规格及数量</v>
      </c>
      <c r="M3608" s="93">
        <v>45922</v>
      </c>
      <c r="O3608" s="64">
        <f ca="1" t="shared" si="194"/>
        <v>0</v>
      </c>
      <c r="P3608" s="64">
        <f ca="1" t="shared" si="195"/>
        <v>49</v>
      </c>
      <c r="Q3608" s="29" t="str">
        <f>VLOOKUP(B3608,辅助信息!E:M,9,FALSE)</f>
        <v>ZTWM-CDGS-XS-2025-0126-四川机司-乐山市校地共建产教融合基地配套设施项目施工二标段钢筋采购合同</v>
      </c>
      <c r="R3608" s="29" t="str">
        <f>_xlfn._xlws.FILTER(辅助信息!D:D,辅助信息!E:E=B3608)</f>
        <v>乐山市校地共建产教融合基地建设项目</v>
      </c>
    </row>
    <row r="3609" hidden="1" spans="2:18">
      <c r="B3609" s="40" t="s">
        <v>186</v>
      </c>
      <c r="C3609" s="72">
        <v>45922</v>
      </c>
      <c r="D3609" s="40" t="str">
        <f>VLOOKUP(B3609,辅助信息!E:K,7,FALSE)</f>
        <v>JWDDCD2025072900123</v>
      </c>
      <c r="E3609" s="40" t="str">
        <f>VLOOKUP(F3609,辅助信息!A:B,2,FALSE)</f>
        <v>螺纹钢</v>
      </c>
      <c r="F3609" s="40" t="s">
        <v>76</v>
      </c>
      <c r="G3609" s="36">
        <v>6</v>
      </c>
      <c r="H3609" s="136" t="str">
        <f>IF(SUMIFS('[1]2025年已发货'!$E:$E,'[1]2025年已发货'!$F:$F,C3609,'[1]2025年已发货'!$C:$C,F3609,'[1]2025年已发货'!$G:$G,I3609,'[1]2025年已发货'!$H:$H,J3609)=0,"未发货",SUMIFS('[1]2025年已发货'!$E:$E,'[1]2025年已发货'!$F:$F,C3609,'[1]2025年已发货'!$C:$C,F3609,'[1]2025年已发货'!$G:$G,I3609,'[1]2025年已发货'!$H:$H,J3609))</f>
        <v>未发货</v>
      </c>
      <c r="I3609" s="40" t="str">
        <f>VLOOKUP(B3609,辅助信息!E:I,3,FALSE)</f>
        <v>(乐山市校地共建产教融合基地建设项目二标段)四川省乐山市市中区苏稽镇</v>
      </c>
      <c r="J3609" s="40" t="str">
        <f>VLOOKUP(B3609,辅助信息!E:I,4,FALSE)</f>
        <v>彭江涛</v>
      </c>
      <c r="K3609" s="40">
        <f>VLOOKUP(J3609,辅助信息!H:I,2,FALSE)</f>
        <v>13990276572</v>
      </c>
      <c r="L3609" s="111" t="str">
        <f>VLOOKUP(B3609,辅助信息!E:J,6,FALSE)</f>
        <v>联系实际收货人（彭江涛13990276572）现场要求炉批号控制2个以下，超2个不给予签收。提前联系到场规格及数量</v>
      </c>
      <c r="M3609" s="93">
        <v>45922</v>
      </c>
      <c r="O3609" s="64">
        <f ca="1" t="shared" si="194"/>
        <v>0</v>
      </c>
      <c r="P3609" s="64">
        <f ca="1" t="shared" si="195"/>
        <v>49</v>
      </c>
      <c r="Q3609" s="29" t="str">
        <f>VLOOKUP(B3609,辅助信息!E:M,9,FALSE)</f>
        <v>ZTWM-CDGS-XS-2025-0126-四川机司-乐山市校地共建产教融合基地配套设施项目施工二标段钢筋采购合同</v>
      </c>
      <c r="R3609" s="29" t="str">
        <f>_xlfn._xlws.FILTER(辅助信息!D:D,辅助信息!E:E=B3609)</f>
        <v>乐山市校地共建产教融合基地建设项目</v>
      </c>
    </row>
    <row r="3610" hidden="1" spans="2:18">
      <c r="B3610" s="40" t="s">
        <v>186</v>
      </c>
      <c r="C3610" s="72">
        <v>45922</v>
      </c>
      <c r="D3610" s="40" t="str">
        <f>VLOOKUP(B3610,辅助信息!E:K,7,FALSE)</f>
        <v>JWDDCD2025072900123</v>
      </c>
      <c r="E3610" s="40" t="str">
        <f>VLOOKUP(F3610,辅助信息!A:B,2,FALSE)</f>
        <v>螺纹钢</v>
      </c>
      <c r="F3610" s="40" t="s">
        <v>19</v>
      </c>
      <c r="G3610" s="36">
        <v>6</v>
      </c>
      <c r="H3610" s="136" t="str">
        <f>IF(SUMIFS('[1]2025年已发货'!$E:$E,'[1]2025年已发货'!$F:$F,C3610,'[1]2025年已发货'!$C:$C,F3610,'[1]2025年已发货'!$G:$G,I3610,'[1]2025年已发货'!$H:$H,J3610)=0,"未发货",SUMIFS('[1]2025年已发货'!$E:$E,'[1]2025年已发货'!$F:$F,C3610,'[1]2025年已发货'!$C:$C,F3610,'[1]2025年已发货'!$G:$G,I3610,'[1]2025年已发货'!$H:$H,J3610))</f>
        <v>未发货</v>
      </c>
      <c r="I3610" s="40" t="str">
        <f>VLOOKUP(B3610,辅助信息!E:I,3,FALSE)</f>
        <v>(乐山市校地共建产教融合基地建设项目二标段)四川省乐山市市中区苏稽镇</v>
      </c>
      <c r="J3610" s="40" t="str">
        <f>VLOOKUP(B3610,辅助信息!E:I,4,FALSE)</f>
        <v>彭江涛</v>
      </c>
      <c r="K3610" s="40">
        <f>VLOOKUP(J3610,辅助信息!H:I,2,FALSE)</f>
        <v>13990276572</v>
      </c>
      <c r="L3610" s="111" t="str">
        <f>VLOOKUP(B3610,辅助信息!E:J,6,FALSE)</f>
        <v>联系实际收货人（彭江涛13990276572）现场要求炉批号控制2个以下，超2个不给予签收。提前联系到场规格及数量</v>
      </c>
      <c r="M3610" s="93">
        <v>45922</v>
      </c>
      <c r="O3610" s="64">
        <f ca="1" t="shared" si="194"/>
        <v>0</v>
      </c>
      <c r="P3610" s="64">
        <f ca="1" t="shared" si="195"/>
        <v>49</v>
      </c>
      <c r="Q3610" s="29" t="str">
        <f>VLOOKUP(B3610,辅助信息!E:M,9,FALSE)</f>
        <v>ZTWM-CDGS-XS-2025-0126-四川机司-乐山市校地共建产教融合基地配套设施项目施工二标段钢筋采购合同</v>
      </c>
      <c r="R3610" s="29" t="str">
        <f>_xlfn._xlws.FILTER(辅助信息!D:D,辅助信息!E:E=B3610)</f>
        <v>乐山市校地共建产教融合基地建设项目</v>
      </c>
    </row>
    <row r="3611" hidden="1" spans="2:18">
      <c r="B3611" s="40" t="s">
        <v>186</v>
      </c>
      <c r="C3611" s="72">
        <v>45922</v>
      </c>
      <c r="D3611" s="40" t="str">
        <f>VLOOKUP(B3611,辅助信息!E:K,7,FALSE)</f>
        <v>JWDDCD2025072900123</v>
      </c>
      <c r="E3611" s="40" t="str">
        <f>VLOOKUP(F3611,辅助信息!A:B,2,FALSE)</f>
        <v>螺纹钢</v>
      </c>
      <c r="F3611" s="40" t="s">
        <v>90</v>
      </c>
      <c r="G3611" s="36">
        <v>30</v>
      </c>
      <c r="H3611" s="136" t="str">
        <f>IF(SUMIFS('[1]2025年已发货'!$E:$E,'[1]2025年已发货'!$F:$F,C3611,'[1]2025年已发货'!$C:$C,F3611,'[1]2025年已发货'!$G:$G,I3611,'[1]2025年已发货'!$H:$H,J3611)=0,"未发货",SUMIFS('[1]2025年已发货'!$E:$E,'[1]2025年已发货'!$F:$F,C3611,'[1]2025年已发货'!$C:$C,F3611,'[1]2025年已发货'!$G:$G,I3611,'[1]2025年已发货'!$H:$H,J3611))</f>
        <v>未发货</v>
      </c>
      <c r="I3611" s="40" t="str">
        <f>VLOOKUP(B3611,辅助信息!E:I,3,FALSE)</f>
        <v>(乐山市校地共建产教融合基地建设项目二标段)四川省乐山市市中区苏稽镇</v>
      </c>
      <c r="J3611" s="40" t="str">
        <f>VLOOKUP(B3611,辅助信息!E:I,4,FALSE)</f>
        <v>彭江涛</v>
      </c>
      <c r="K3611" s="40">
        <f>VLOOKUP(J3611,辅助信息!H:I,2,FALSE)</f>
        <v>13990276572</v>
      </c>
      <c r="L3611" s="111" t="str">
        <f>VLOOKUP(B3611,辅助信息!E:J,6,FALSE)</f>
        <v>联系实际收货人（彭江涛13990276572）现场要求炉批号控制2个以下，超2个不给予签收。提前联系到场规格及数量</v>
      </c>
      <c r="M3611" s="93">
        <v>45922</v>
      </c>
      <c r="O3611" s="64">
        <f ca="1" t="shared" si="194"/>
        <v>0</v>
      </c>
      <c r="P3611" s="64">
        <f ca="1" t="shared" si="195"/>
        <v>49</v>
      </c>
      <c r="Q3611" s="29" t="str">
        <f>VLOOKUP(B3611,辅助信息!E:M,9,FALSE)</f>
        <v>ZTWM-CDGS-XS-2025-0126-四川机司-乐山市校地共建产教融合基地配套设施项目施工二标段钢筋采购合同</v>
      </c>
      <c r="R3611" s="29" t="str">
        <f>_xlfn._xlws.FILTER(辅助信息!D:D,辅助信息!E:E=B3611)</f>
        <v>乐山市校地共建产教融合基地建设项目</v>
      </c>
    </row>
    <row r="3612" hidden="1" spans="2:18">
      <c r="B3612" s="40" t="s">
        <v>186</v>
      </c>
      <c r="C3612" s="72">
        <v>45922</v>
      </c>
      <c r="D3612" s="40" t="str">
        <f>VLOOKUP(B3612,辅助信息!E:K,7,FALSE)</f>
        <v>JWDDCD2025072900123</v>
      </c>
      <c r="E3612" s="40" t="str">
        <f>VLOOKUP(F3612,辅助信息!A:B,2,FALSE)</f>
        <v>螺纹钢</v>
      </c>
      <c r="F3612" s="40" t="s">
        <v>32</v>
      </c>
      <c r="G3612" s="36">
        <v>10</v>
      </c>
      <c r="H3612" s="136" t="str">
        <f>IF(SUMIFS('[1]2025年已发货'!$E:$E,'[1]2025年已发货'!$F:$F,C3612,'[1]2025年已发货'!$C:$C,F3612,'[1]2025年已发货'!$G:$G,I3612,'[1]2025年已发货'!$H:$H,J3612)=0,"未发货",SUMIFS('[1]2025年已发货'!$E:$E,'[1]2025年已发货'!$F:$F,C3612,'[1]2025年已发货'!$C:$C,F3612,'[1]2025年已发货'!$G:$G,I3612,'[1]2025年已发货'!$H:$H,J3612))</f>
        <v>未发货</v>
      </c>
      <c r="I3612" s="40" t="str">
        <f>VLOOKUP(B3612,辅助信息!E:I,3,FALSE)</f>
        <v>(乐山市校地共建产教融合基地建设项目二标段)四川省乐山市市中区苏稽镇</v>
      </c>
      <c r="J3612" s="40" t="str">
        <f>VLOOKUP(B3612,辅助信息!E:I,4,FALSE)</f>
        <v>彭江涛</v>
      </c>
      <c r="K3612" s="40">
        <f>VLOOKUP(J3612,辅助信息!H:I,2,FALSE)</f>
        <v>13990276572</v>
      </c>
      <c r="L3612" s="111" t="str">
        <f>VLOOKUP(B3612,辅助信息!E:J,6,FALSE)</f>
        <v>联系实际收货人（彭江涛13990276572）现场要求炉批号控制2个以下，超2个不给予签收。提前联系到场规格及数量</v>
      </c>
      <c r="M3612" s="93">
        <v>45922</v>
      </c>
      <c r="O3612" s="64">
        <f ca="1" t="shared" si="194"/>
        <v>0</v>
      </c>
      <c r="P3612" s="64">
        <f ca="1" t="shared" si="195"/>
        <v>49</v>
      </c>
      <c r="Q3612" s="29" t="str">
        <f>VLOOKUP(B3612,辅助信息!E:M,9,FALSE)</f>
        <v>ZTWM-CDGS-XS-2025-0126-四川机司-乐山市校地共建产教融合基地配套设施项目施工二标段钢筋采购合同</v>
      </c>
      <c r="R3612" s="29" t="str">
        <f>_xlfn._xlws.FILTER(辅助信息!D:D,辅助信息!E:E=B3612)</f>
        <v>乐山市校地共建产教融合基地建设项目</v>
      </c>
    </row>
    <row r="3613" hidden="1" spans="2:18">
      <c r="B3613" s="40" t="s">
        <v>186</v>
      </c>
      <c r="C3613" s="72">
        <v>45922</v>
      </c>
      <c r="D3613" s="40" t="str">
        <f>VLOOKUP(B3613,辅助信息!E:K,7,FALSE)</f>
        <v>JWDDCD2025072900123</v>
      </c>
      <c r="E3613" s="40" t="str">
        <f>VLOOKUP(F3613,辅助信息!A:B,2,FALSE)</f>
        <v>螺纹钢</v>
      </c>
      <c r="F3613" s="40" t="s">
        <v>66</v>
      </c>
      <c r="G3613" s="36">
        <v>3</v>
      </c>
      <c r="H3613" s="136" t="str">
        <f>IF(SUMIFS('[1]2025年已发货'!$E:$E,'[1]2025年已发货'!$F:$F,C3613,'[1]2025年已发货'!$C:$C,F3613,'[1]2025年已发货'!$G:$G,I3613,'[1]2025年已发货'!$H:$H,J3613)=0,"未发货",SUMIFS('[1]2025年已发货'!$E:$E,'[1]2025年已发货'!$F:$F,C3613,'[1]2025年已发货'!$C:$C,F3613,'[1]2025年已发货'!$G:$G,I3613,'[1]2025年已发货'!$H:$H,J3613))</f>
        <v>未发货</v>
      </c>
      <c r="I3613" s="40" t="str">
        <f>VLOOKUP(B3613,辅助信息!E:I,3,FALSE)</f>
        <v>(乐山市校地共建产教融合基地建设项目二标段)四川省乐山市市中区苏稽镇</v>
      </c>
      <c r="J3613" s="40" t="str">
        <f>VLOOKUP(B3613,辅助信息!E:I,4,FALSE)</f>
        <v>彭江涛</v>
      </c>
      <c r="K3613" s="40">
        <f>VLOOKUP(J3613,辅助信息!H:I,2,FALSE)</f>
        <v>13990276572</v>
      </c>
      <c r="L3613" s="111" t="str">
        <f>VLOOKUP(B3613,辅助信息!E:J,6,FALSE)</f>
        <v>联系实际收货人（彭江涛13990276572）现场要求炉批号控制2个以下，超2个不给予签收。提前联系到场规格及数量</v>
      </c>
      <c r="M3613" s="93">
        <v>45922</v>
      </c>
      <c r="O3613" s="64">
        <f ca="1" t="shared" si="194"/>
        <v>0</v>
      </c>
      <c r="P3613" s="64">
        <f ca="1" t="shared" si="195"/>
        <v>49</v>
      </c>
      <c r="Q3613" s="29" t="str">
        <f>VLOOKUP(B3613,辅助信息!E:M,9,FALSE)</f>
        <v>ZTWM-CDGS-XS-2025-0126-四川机司-乐山市校地共建产教融合基地配套设施项目施工二标段钢筋采购合同</v>
      </c>
      <c r="R3613" s="29" t="str">
        <f>_xlfn._xlws.FILTER(辅助信息!D:D,辅助信息!E:E=B3613)</f>
        <v>乐山市校地共建产教融合基地建设项目</v>
      </c>
    </row>
    <row r="3614" hidden="1" spans="2:18">
      <c r="B3614" s="40" t="s">
        <v>186</v>
      </c>
      <c r="C3614" s="72">
        <v>45922</v>
      </c>
      <c r="D3614" s="40" t="str">
        <f>VLOOKUP(B3614,辅助信息!E:K,7,FALSE)</f>
        <v>JWDDCD2025072900123</v>
      </c>
      <c r="E3614" s="40" t="str">
        <f>VLOOKUP(F3614,辅助信息!A:B,2,FALSE)</f>
        <v>螺纹钢</v>
      </c>
      <c r="F3614" s="40" t="s">
        <v>82</v>
      </c>
      <c r="G3614" s="36">
        <v>6</v>
      </c>
      <c r="H3614" s="136" t="str">
        <f>IF(SUMIFS('[1]2025年已发货'!$E:$E,'[1]2025年已发货'!$F:$F,C3614,'[1]2025年已发货'!$C:$C,F3614,'[1]2025年已发货'!$G:$G,I3614,'[1]2025年已发货'!$H:$H,J3614)=0,"未发货",SUMIFS('[1]2025年已发货'!$E:$E,'[1]2025年已发货'!$F:$F,C3614,'[1]2025年已发货'!$C:$C,F3614,'[1]2025年已发货'!$G:$G,I3614,'[1]2025年已发货'!$H:$H,J3614))</f>
        <v>未发货</v>
      </c>
      <c r="I3614" s="40" t="str">
        <f>VLOOKUP(B3614,辅助信息!E:I,3,FALSE)</f>
        <v>(乐山市校地共建产教融合基地建设项目二标段)四川省乐山市市中区苏稽镇</v>
      </c>
      <c r="J3614" s="40" t="str">
        <f>VLOOKUP(B3614,辅助信息!E:I,4,FALSE)</f>
        <v>彭江涛</v>
      </c>
      <c r="K3614" s="40">
        <f>VLOOKUP(J3614,辅助信息!H:I,2,FALSE)</f>
        <v>13990276572</v>
      </c>
      <c r="L3614" s="111" t="str">
        <f>VLOOKUP(B3614,辅助信息!E:J,6,FALSE)</f>
        <v>联系实际收货人（彭江涛13990276572）现场要求炉批号控制2个以下，超2个不给予签收。提前联系到场规格及数量</v>
      </c>
      <c r="M3614" s="93">
        <v>45922</v>
      </c>
      <c r="O3614" s="64">
        <f ca="1" t="shared" si="194"/>
        <v>0</v>
      </c>
      <c r="P3614" s="64">
        <f ca="1" t="shared" si="195"/>
        <v>49</v>
      </c>
      <c r="Q3614" s="29" t="str">
        <f>VLOOKUP(B3614,辅助信息!E:M,9,FALSE)</f>
        <v>ZTWM-CDGS-XS-2025-0126-四川机司-乐山市校地共建产教融合基地配套设施项目施工二标段钢筋采购合同</v>
      </c>
      <c r="R3614" s="29" t="str">
        <f>_xlfn._xlws.FILTER(辅助信息!D:D,辅助信息!E:E=B3614)</f>
        <v>乐山市校地共建产教融合基地建设项目</v>
      </c>
    </row>
    <row r="3615" hidden="1" spans="2:18">
      <c r="B3615" s="40" t="s">
        <v>186</v>
      </c>
      <c r="C3615" s="72">
        <v>45922</v>
      </c>
      <c r="D3615" s="40" t="str">
        <f>VLOOKUP(B3615,辅助信息!E:K,7,FALSE)</f>
        <v>JWDDCD2025072900123</v>
      </c>
      <c r="E3615" s="40" t="str">
        <f>VLOOKUP(F3615,辅助信息!A:B,2,FALSE)</f>
        <v>螺纹钢</v>
      </c>
      <c r="F3615" s="40" t="s">
        <v>45</v>
      </c>
      <c r="G3615" s="36">
        <v>3</v>
      </c>
      <c r="H3615" s="136" t="str">
        <f>IF(SUMIFS('[1]2025年已发货'!$E:$E,'[1]2025年已发货'!$F:$F,C3615,'[1]2025年已发货'!$C:$C,F3615,'[1]2025年已发货'!$G:$G,I3615,'[1]2025年已发货'!$H:$H,J3615)=0,"未发货",SUMIFS('[1]2025年已发货'!$E:$E,'[1]2025年已发货'!$F:$F,C3615,'[1]2025年已发货'!$C:$C,F3615,'[1]2025年已发货'!$G:$G,I3615,'[1]2025年已发货'!$H:$H,J3615))</f>
        <v>未发货</v>
      </c>
      <c r="I3615" s="40" t="str">
        <f>VLOOKUP(B3615,辅助信息!E:I,3,FALSE)</f>
        <v>(乐山市校地共建产教融合基地建设项目二标段)四川省乐山市市中区苏稽镇</v>
      </c>
      <c r="J3615" s="40" t="str">
        <f>VLOOKUP(B3615,辅助信息!E:I,4,FALSE)</f>
        <v>彭江涛</v>
      </c>
      <c r="K3615" s="40">
        <f>VLOOKUP(J3615,辅助信息!H:I,2,FALSE)</f>
        <v>13990276572</v>
      </c>
      <c r="L3615" s="111" t="str">
        <f>VLOOKUP(B3615,辅助信息!E:J,6,FALSE)</f>
        <v>联系实际收货人（彭江涛13990276572）现场要求炉批号控制2个以下，超2个不给予签收。提前联系到场规格及数量</v>
      </c>
      <c r="M3615" s="93">
        <v>45922</v>
      </c>
      <c r="O3615" s="64">
        <f ca="1" t="shared" si="194"/>
        <v>0</v>
      </c>
      <c r="P3615" s="64">
        <f ca="1" t="shared" si="195"/>
        <v>49</v>
      </c>
      <c r="Q3615" s="29" t="str">
        <f>VLOOKUP(B3615,辅助信息!E:M,9,FALSE)</f>
        <v>ZTWM-CDGS-XS-2025-0126-四川机司-乐山市校地共建产教融合基地配套设施项目施工二标段钢筋采购合同</v>
      </c>
      <c r="R3615" s="29" t="str">
        <f>_xlfn._xlws.FILTER(辅助信息!D:D,辅助信息!E:E=B3615)</f>
        <v>乐山市校地共建产教融合基地建设项目</v>
      </c>
    </row>
    <row r="3616" hidden="1" spans="2:18">
      <c r="B3616" s="40" t="s">
        <v>186</v>
      </c>
      <c r="C3616" s="72">
        <v>45922</v>
      </c>
      <c r="D3616" s="40" t="str">
        <f>VLOOKUP(B3616,辅助信息!E:K,7,FALSE)</f>
        <v>JWDDCD2025072900123</v>
      </c>
      <c r="E3616" s="40" t="str">
        <f>VLOOKUP(F3616,辅助信息!A:B,2,FALSE)</f>
        <v>螺纹钢</v>
      </c>
      <c r="F3616" s="40" t="s">
        <v>21</v>
      </c>
      <c r="G3616" s="36">
        <v>3</v>
      </c>
      <c r="H3616" s="136" t="str">
        <f>IF(SUMIFS('[1]2025年已发货'!$E:$E,'[1]2025年已发货'!$F:$F,C3616,'[1]2025年已发货'!$C:$C,F3616,'[1]2025年已发货'!$G:$G,I3616,'[1]2025年已发货'!$H:$H,J3616)=0,"未发货",SUMIFS('[1]2025年已发货'!$E:$E,'[1]2025年已发货'!$F:$F,C3616,'[1]2025年已发货'!$C:$C,F3616,'[1]2025年已发货'!$G:$G,I3616,'[1]2025年已发货'!$H:$H,J3616))</f>
        <v>未发货</v>
      </c>
      <c r="I3616" s="40" t="str">
        <f>VLOOKUP(B3616,辅助信息!E:I,3,FALSE)</f>
        <v>(乐山市校地共建产教融合基地建设项目二标段)四川省乐山市市中区苏稽镇</v>
      </c>
      <c r="J3616" s="40" t="str">
        <f>VLOOKUP(B3616,辅助信息!E:I,4,FALSE)</f>
        <v>彭江涛</v>
      </c>
      <c r="K3616" s="40">
        <f>VLOOKUP(J3616,辅助信息!H:I,2,FALSE)</f>
        <v>13990276572</v>
      </c>
      <c r="L3616" s="111" t="str">
        <f>VLOOKUP(B3616,辅助信息!E:J,6,FALSE)</f>
        <v>联系实际收货人（彭江涛13990276572）现场要求炉批号控制2个以下，超2个不给予签收。提前联系到场规格及数量</v>
      </c>
      <c r="M3616" s="93">
        <v>45922</v>
      </c>
      <c r="O3616" s="64">
        <f ca="1" t="shared" ref="O3616:O3679" si="196">IF(OR(M3616="",N3616&lt;&gt;""),"",MAX(M3616-TODAY(),0))</f>
        <v>0</v>
      </c>
      <c r="P3616" s="64">
        <f ca="1" t="shared" ref="P3616:P3679" si="197">IF(M3616="","",IF(N3616&lt;&gt;"",MAX(N3616-M3616,0),IF(TODAY()&gt;M3616,TODAY()-M3616,0)))</f>
        <v>49</v>
      </c>
      <c r="Q3616" s="29" t="str">
        <f>VLOOKUP(B3616,辅助信息!E:M,9,FALSE)</f>
        <v>ZTWM-CDGS-XS-2025-0126-四川机司-乐山市校地共建产教融合基地配套设施项目施工二标段钢筋采购合同</v>
      </c>
      <c r="R3616" s="29" t="str">
        <f>_xlfn._xlws.FILTER(辅助信息!D:D,辅助信息!E:E=B3616)</f>
        <v>乐山市校地共建产教融合基地建设项目</v>
      </c>
    </row>
    <row r="3617" hidden="1" spans="2:18">
      <c r="B3617" s="40" t="s">
        <v>186</v>
      </c>
      <c r="C3617" s="72">
        <v>45922</v>
      </c>
      <c r="D3617" s="40" t="str">
        <f>VLOOKUP(B3617,辅助信息!E:K,7,FALSE)</f>
        <v>JWDDCD2025072900123</v>
      </c>
      <c r="E3617" s="40" t="str">
        <f>VLOOKUP(F3617,辅助信息!A:B,2,FALSE)</f>
        <v>螺纹钢</v>
      </c>
      <c r="F3617" s="40" t="s">
        <v>198</v>
      </c>
      <c r="G3617" s="36">
        <v>4</v>
      </c>
      <c r="H3617" s="136" t="str">
        <f>IF(SUMIFS('[1]2025年已发货'!$E:$E,'[1]2025年已发货'!$F:$F,C3617,'[1]2025年已发货'!$C:$C,F3617,'[1]2025年已发货'!$G:$G,I3617,'[1]2025年已发货'!$H:$H,J3617)=0,"未发货",SUMIFS('[1]2025年已发货'!$E:$E,'[1]2025年已发货'!$F:$F,C3617,'[1]2025年已发货'!$C:$C,F3617,'[1]2025年已发货'!$G:$G,I3617,'[1]2025年已发货'!$H:$H,J3617))</f>
        <v>未发货</v>
      </c>
      <c r="I3617" s="40" t="str">
        <f>VLOOKUP(B3617,辅助信息!E:I,3,FALSE)</f>
        <v>(乐山市校地共建产教融合基地建设项目二标段)四川省乐山市市中区苏稽镇</v>
      </c>
      <c r="J3617" s="40" t="str">
        <f>VLOOKUP(B3617,辅助信息!E:I,4,FALSE)</f>
        <v>彭江涛</v>
      </c>
      <c r="K3617" s="40">
        <f>VLOOKUP(J3617,辅助信息!H:I,2,FALSE)</f>
        <v>13990276572</v>
      </c>
      <c r="L3617" s="111" t="str">
        <f>VLOOKUP(B3617,辅助信息!E:J,6,FALSE)</f>
        <v>联系实际收货人（彭江涛13990276572）现场要求炉批号控制2个以下，超2个不给予签收。提前联系到场规格及数量</v>
      </c>
      <c r="M3617" s="93">
        <v>45922</v>
      </c>
      <c r="O3617" s="64">
        <f ca="1" t="shared" si="196"/>
        <v>0</v>
      </c>
      <c r="P3617" s="64">
        <f ca="1" t="shared" si="197"/>
        <v>49</v>
      </c>
      <c r="Q3617" s="29" t="str">
        <f>VLOOKUP(B3617,辅助信息!E:M,9,FALSE)</f>
        <v>ZTWM-CDGS-XS-2025-0126-四川机司-乐山市校地共建产教融合基地配套设施项目施工二标段钢筋采购合同</v>
      </c>
      <c r="R3617" s="29" t="str">
        <f>_xlfn._xlws.FILTER(辅助信息!D:D,辅助信息!E:E=B3617)</f>
        <v>乐山市校地共建产教融合基地建设项目</v>
      </c>
    </row>
    <row r="3618" hidden="1" spans="2:18">
      <c r="B3618" s="40" t="s">
        <v>186</v>
      </c>
      <c r="C3618" s="72">
        <v>45922</v>
      </c>
      <c r="D3618" s="40" t="str">
        <f>VLOOKUP(B3618,辅助信息!E:K,7,FALSE)</f>
        <v>JWDDCD2025072900123</v>
      </c>
      <c r="E3618" s="40" t="str">
        <f>VLOOKUP(F3618,辅助信息!A:B,2,FALSE)</f>
        <v>螺纹钢</v>
      </c>
      <c r="F3618" s="40" t="s">
        <v>58</v>
      </c>
      <c r="G3618" s="36">
        <v>3</v>
      </c>
      <c r="H3618" s="136" t="str">
        <f>IF(SUMIFS('[1]2025年已发货'!$E:$E,'[1]2025年已发货'!$F:$F,C3618,'[1]2025年已发货'!$C:$C,F3618,'[1]2025年已发货'!$G:$G,I3618,'[1]2025年已发货'!$H:$H,J3618)=0,"未发货",SUMIFS('[1]2025年已发货'!$E:$E,'[1]2025年已发货'!$F:$F,C3618,'[1]2025年已发货'!$C:$C,F3618,'[1]2025年已发货'!$G:$G,I3618,'[1]2025年已发货'!$H:$H,J3618))</f>
        <v>未发货</v>
      </c>
      <c r="I3618" s="40" t="str">
        <f>VLOOKUP(B3618,辅助信息!E:I,3,FALSE)</f>
        <v>(乐山市校地共建产教融合基地建设项目二标段)四川省乐山市市中区苏稽镇</v>
      </c>
      <c r="J3618" s="40" t="str">
        <f>VLOOKUP(B3618,辅助信息!E:I,4,FALSE)</f>
        <v>彭江涛</v>
      </c>
      <c r="K3618" s="40">
        <f>VLOOKUP(J3618,辅助信息!H:I,2,FALSE)</f>
        <v>13990276572</v>
      </c>
      <c r="L3618" s="111" t="str">
        <f>VLOOKUP(B3618,辅助信息!E:J,6,FALSE)</f>
        <v>联系实际收货人（彭江涛13990276572）现场要求炉批号控制2个以下，超2个不给予签收。提前联系到场规格及数量</v>
      </c>
      <c r="M3618" s="93">
        <v>45922</v>
      </c>
      <c r="O3618" s="64">
        <f ca="1" t="shared" si="196"/>
        <v>0</v>
      </c>
      <c r="P3618" s="64">
        <f ca="1" t="shared" si="197"/>
        <v>49</v>
      </c>
      <c r="Q3618" s="29" t="str">
        <f>VLOOKUP(B3618,辅助信息!E:M,9,FALSE)</f>
        <v>ZTWM-CDGS-XS-2025-0126-四川机司-乐山市校地共建产教融合基地配套设施项目施工二标段钢筋采购合同</v>
      </c>
      <c r="R3618" s="29" t="str">
        <f>_xlfn._xlws.FILTER(辅助信息!D:D,辅助信息!E:E=B3618)</f>
        <v>乐山市校地共建产教融合基地建设项目</v>
      </c>
    </row>
    <row r="3619" hidden="1" spans="2:18">
      <c r="B3619" s="40" t="s">
        <v>186</v>
      </c>
      <c r="C3619" s="72">
        <v>45922</v>
      </c>
      <c r="D3619" s="40" t="str">
        <f>VLOOKUP(B3619,辅助信息!E:K,7,FALSE)</f>
        <v>JWDDCD2025072900123</v>
      </c>
      <c r="E3619" s="40" t="str">
        <f>VLOOKUP(F3619,辅助信息!A:B,2,FALSE)</f>
        <v>螺纹钢</v>
      </c>
      <c r="F3619" s="40" t="s">
        <v>199</v>
      </c>
      <c r="G3619" s="36">
        <v>17</v>
      </c>
      <c r="H3619" s="136" t="str">
        <f>IF(SUMIFS('[1]2025年已发货'!$E:$E,'[1]2025年已发货'!$F:$F,C3619,'[1]2025年已发货'!$C:$C,F3619,'[1]2025年已发货'!$G:$G,I3619,'[1]2025年已发货'!$H:$H,J3619)=0,"未发货",SUMIFS('[1]2025年已发货'!$E:$E,'[1]2025年已发货'!$F:$F,C3619,'[1]2025年已发货'!$C:$C,F3619,'[1]2025年已发货'!$G:$G,I3619,'[1]2025年已发货'!$H:$H,J3619))</f>
        <v>未发货</v>
      </c>
      <c r="I3619" s="40" t="str">
        <f>VLOOKUP(B3619,辅助信息!E:I,3,FALSE)</f>
        <v>(乐山市校地共建产教融合基地建设项目二标段)四川省乐山市市中区苏稽镇</v>
      </c>
      <c r="J3619" s="40" t="str">
        <f>VLOOKUP(B3619,辅助信息!E:I,4,FALSE)</f>
        <v>彭江涛</v>
      </c>
      <c r="K3619" s="40">
        <f>VLOOKUP(J3619,辅助信息!H:I,2,FALSE)</f>
        <v>13990276572</v>
      </c>
      <c r="L3619" s="111" t="str">
        <f>VLOOKUP(B3619,辅助信息!E:J,6,FALSE)</f>
        <v>联系实际收货人（彭江涛13990276572）现场要求炉批号控制2个以下，超2个不给予签收。提前联系到场规格及数量</v>
      </c>
      <c r="M3619" s="93">
        <v>45922</v>
      </c>
      <c r="O3619" s="64">
        <f ca="1" t="shared" si="196"/>
        <v>0</v>
      </c>
      <c r="P3619" s="64">
        <f ca="1" t="shared" si="197"/>
        <v>49</v>
      </c>
      <c r="Q3619" s="29" t="str">
        <f>VLOOKUP(B3619,辅助信息!E:M,9,FALSE)</f>
        <v>ZTWM-CDGS-XS-2025-0126-四川机司-乐山市校地共建产教融合基地配套设施项目施工二标段钢筋采购合同</v>
      </c>
      <c r="R3619" s="29" t="str">
        <f>_xlfn._xlws.FILTER(辅助信息!D:D,辅助信息!E:E=B3619)</f>
        <v>乐山市校地共建产教融合基地建设项目</v>
      </c>
    </row>
    <row r="3620" hidden="1" spans="2:18">
      <c r="B3620" s="40" t="s">
        <v>186</v>
      </c>
      <c r="C3620" s="72">
        <v>45922</v>
      </c>
      <c r="D3620" s="40" t="str">
        <f>VLOOKUP(B3620,辅助信息!E:K,7,FALSE)</f>
        <v>JWDDCD2025072900123</v>
      </c>
      <c r="E3620" s="40" t="str">
        <f>VLOOKUP(F3620,辅助信息!A:B,2,FALSE)</f>
        <v>螺纹钢</v>
      </c>
      <c r="F3620" s="40" t="s">
        <v>46</v>
      </c>
      <c r="G3620" s="36">
        <v>3</v>
      </c>
      <c r="H3620" s="136" t="str">
        <f>IF(SUMIFS('[1]2025年已发货'!$E:$E,'[1]2025年已发货'!$F:$F,C3620,'[1]2025年已发货'!$C:$C,F3620,'[1]2025年已发货'!$G:$G,I3620,'[1]2025年已发货'!$H:$H,J3620)=0,"未发货",SUMIFS('[1]2025年已发货'!$E:$E,'[1]2025年已发货'!$F:$F,C3620,'[1]2025年已发货'!$C:$C,F3620,'[1]2025年已发货'!$G:$G,I3620,'[1]2025年已发货'!$H:$H,J3620))</f>
        <v>未发货</v>
      </c>
      <c r="I3620" s="40" t="str">
        <f>VLOOKUP(B3620,辅助信息!E:I,3,FALSE)</f>
        <v>(乐山市校地共建产教融合基地建设项目二标段)四川省乐山市市中区苏稽镇</v>
      </c>
      <c r="J3620" s="40" t="str">
        <f>VLOOKUP(B3620,辅助信息!E:I,4,FALSE)</f>
        <v>彭江涛</v>
      </c>
      <c r="K3620" s="40">
        <f>VLOOKUP(J3620,辅助信息!H:I,2,FALSE)</f>
        <v>13990276572</v>
      </c>
      <c r="L3620" s="111" t="str">
        <f>VLOOKUP(B3620,辅助信息!E:J,6,FALSE)</f>
        <v>联系实际收货人（彭江涛13990276572）现场要求炉批号控制2个以下，超2个不给予签收。提前联系到场规格及数量</v>
      </c>
      <c r="M3620" s="93">
        <v>45922</v>
      </c>
      <c r="O3620" s="64">
        <f ca="1" t="shared" si="196"/>
        <v>0</v>
      </c>
      <c r="P3620" s="64">
        <f ca="1" t="shared" si="197"/>
        <v>49</v>
      </c>
      <c r="Q3620" s="29" t="str">
        <f>VLOOKUP(B3620,辅助信息!E:M,9,FALSE)</f>
        <v>ZTWM-CDGS-XS-2025-0126-四川机司-乐山市校地共建产教融合基地配套设施项目施工二标段钢筋采购合同</v>
      </c>
      <c r="R3620" s="29" t="str">
        <f>_xlfn._xlws.FILTER(辅助信息!D:D,辅助信息!E:E=B3620)</f>
        <v>乐山市校地共建产教融合基地建设项目</v>
      </c>
    </row>
    <row r="3621" hidden="1" spans="2:18">
      <c r="B3621" s="40" t="s">
        <v>186</v>
      </c>
      <c r="C3621" s="72">
        <v>45922</v>
      </c>
      <c r="D3621" s="40" t="str">
        <f>VLOOKUP(B3621,辅助信息!E:K,7,FALSE)</f>
        <v>JWDDCD2025072900123</v>
      </c>
      <c r="E3621" s="40" t="str">
        <f>VLOOKUP(F3621,辅助信息!A:B,2,FALSE)</f>
        <v>螺纹钢</v>
      </c>
      <c r="F3621" s="40" t="s">
        <v>22</v>
      </c>
      <c r="G3621" s="36">
        <v>15</v>
      </c>
      <c r="H3621" s="136" t="str">
        <f>IF(SUMIFS('[1]2025年已发货'!$E:$E,'[1]2025年已发货'!$F:$F,C3621,'[1]2025年已发货'!$C:$C,F3621,'[1]2025年已发货'!$G:$G,I3621,'[1]2025年已发货'!$H:$H,J3621)=0,"未发货",SUMIFS('[1]2025年已发货'!$E:$E,'[1]2025年已发货'!$F:$F,C3621,'[1]2025年已发货'!$C:$C,F3621,'[1]2025年已发货'!$G:$G,I3621,'[1]2025年已发货'!$H:$H,J3621))</f>
        <v>未发货</v>
      </c>
      <c r="I3621" s="40" t="str">
        <f>VLOOKUP(B3621,辅助信息!E:I,3,FALSE)</f>
        <v>(乐山市校地共建产教融合基地建设项目二标段)四川省乐山市市中区苏稽镇</v>
      </c>
      <c r="J3621" s="40" t="str">
        <f>VLOOKUP(B3621,辅助信息!E:I,4,FALSE)</f>
        <v>彭江涛</v>
      </c>
      <c r="K3621" s="40">
        <f>VLOOKUP(J3621,辅助信息!H:I,2,FALSE)</f>
        <v>13990276572</v>
      </c>
      <c r="L3621" s="111" t="str">
        <f>VLOOKUP(B3621,辅助信息!E:J,6,FALSE)</f>
        <v>联系实际收货人（彭江涛13990276572）现场要求炉批号控制2个以下，超2个不给予签收。提前联系到场规格及数量</v>
      </c>
      <c r="M3621" s="93">
        <v>45922</v>
      </c>
      <c r="O3621" s="64">
        <f ca="1" t="shared" si="196"/>
        <v>0</v>
      </c>
      <c r="P3621" s="64">
        <f ca="1" t="shared" si="197"/>
        <v>49</v>
      </c>
      <c r="Q3621" s="29" t="str">
        <f>VLOOKUP(B3621,辅助信息!E:M,9,FALSE)</f>
        <v>ZTWM-CDGS-XS-2025-0126-四川机司-乐山市校地共建产教融合基地配套设施项目施工二标段钢筋采购合同</v>
      </c>
      <c r="R3621" s="29" t="str">
        <f>_xlfn._xlws.FILTER(辅助信息!D:D,辅助信息!E:E=B3621)</f>
        <v>乐山市校地共建产教融合基地建设项目</v>
      </c>
    </row>
    <row r="3622" hidden="1" spans="2:18">
      <c r="B3622" s="40" t="s">
        <v>186</v>
      </c>
      <c r="C3622" s="72">
        <v>45922</v>
      </c>
      <c r="D3622" s="40" t="str">
        <f>VLOOKUP(B3622,辅助信息!E:K,7,FALSE)</f>
        <v>JWDDCD2025072900123</v>
      </c>
      <c r="E3622" s="40" t="str">
        <f>VLOOKUP(F3622,辅助信息!A:B,2,FALSE)</f>
        <v>螺纹钢</v>
      </c>
      <c r="F3622" s="40" t="s">
        <v>142</v>
      </c>
      <c r="G3622" s="36">
        <v>59</v>
      </c>
      <c r="H3622" s="136" t="str">
        <f>IF(SUMIFS('[1]2025年已发货'!$E:$E,'[1]2025年已发货'!$F:$F,C3622,'[1]2025年已发货'!$C:$C,F3622,'[1]2025年已发货'!$G:$G,I3622,'[1]2025年已发货'!$H:$H,J3622)=0,"未发货",SUMIFS('[1]2025年已发货'!$E:$E,'[1]2025年已发货'!$F:$F,C3622,'[1]2025年已发货'!$C:$C,F3622,'[1]2025年已发货'!$G:$G,I3622,'[1]2025年已发货'!$H:$H,J3622))</f>
        <v>未发货</v>
      </c>
      <c r="I3622" s="40" t="str">
        <f>VLOOKUP(B3622,辅助信息!E:I,3,FALSE)</f>
        <v>(乐山市校地共建产教融合基地建设项目二标段)四川省乐山市市中区苏稽镇</v>
      </c>
      <c r="J3622" s="40" t="str">
        <f>VLOOKUP(B3622,辅助信息!E:I,4,FALSE)</f>
        <v>彭江涛</v>
      </c>
      <c r="K3622" s="40">
        <f>VLOOKUP(J3622,辅助信息!H:I,2,FALSE)</f>
        <v>13990276572</v>
      </c>
      <c r="L3622" s="111" t="str">
        <f>VLOOKUP(B3622,辅助信息!E:J,6,FALSE)</f>
        <v>联系实际收货人（彭江涛13990276572）现场要求炉批号控制2个以下，超2个不给予签收。提前联系到场规格及数量</v>
      </c>
      <c r="M3622" s="93">
        <v>45922</v>
      </c>
      <c r="O3622" s="64">
        <f ca="1" t="shared" si="196"/>
        <v>0</v>
      </c>
      <c r="P3622" s="64">
        <f ca="1" t="shared" si="197"/>
        <v>49</v>
      </c>
      <c r="Q3622" s="29" t="str">
        <f>VLOOKUP(B3622,辅助信息!E:M,9,FALSE)</f>
        <v>ZTWM-CDGS-XS-2025-0126-四川机司-乐山市校地共建产教融合基地配套设施项目施工二标段钢筋采购合同</v>
      </c>
      <c r="R3622" s="29" t="str">
        <f>_xlfn._xlws.FILTER(辅助信息!D:D,辅助信息!E:E=B3622)</f>
        <v>乐山市校地共建产教融合基地建设项目</v>
      </c>
    </row>
    <row r="3623" hidden="1" spans="2:18">
      <c r="B3623" s="40" t="s">
        <v>186</v>
      </c>
      <c r="C3623" s="72">
        <v>45922</v>
      </c>
      <c r="D3623" s="40" t="str">
        <f>VLOOKUP(B3623,辅助信息!E:K,7,FALSE)</f>
        <v>JWDDCD2025072900123</v>
      </c>
      <c r="E3623" s="40" t="str">
        <f>VLOOKUP(F3623,辅助信息!A:B,2,FALSE)</f>
        <v>螺纹钢</v>
      </c>
      <c r="F3623" s="40" t="s">
        <v>181</v>
      </c>
      <c r="G3623" s="36">
        <v>6</v>
      </c>
      <c r="H3623" s="136" t="str">
        <f>IF(SUMIFS('[1]2025年已发货'!$E:$E,'[1]2025年已发货'!$F:$F,C3623,'[1]2025年已发货'!$C:$C,F3623,'[1]2025年已发货'!$G:$G,I3623,'[1]2025年已发货'!$H:$H,J3623)=0,"未发货",SUMIFS('[1]2025年已发货'!$E:$E,'[1]2025年已发货'!$F:$F,C3623,'[1]2025年已发货'!$C:$C,F3623,'[1]2025年已发货'!$G:$G,I3623,'[1]2025年已发货'!$H:$H,J3623))</f>
        <v>未发货</v>
      </c>
      <c r="I3623" s="40" t="str">
        <f>VLOOKUP(B3623,辅助信息!E:I,3,FALSE)</f>
        <v>(乐山市校地共建产教融合基地建设项目二标段)四川省乐山市市中区苏稽镇</v>
      </c>
      <c r="J3623" s="40" t="str">
        <f>VLOOKUP(B3623,辅助信息!E:I,4,FALSE)</f>
        <v>彭江涛</v>
      </c>
      <c r="K3623" s="40">
        <f>VLOOKUP(J3623,辅助信息!H:I,2,FALSE)</f>
        <v>13990276572</v>
      </c>
      <c r="L3623" s="111" t="str">
        <f>VLOOKUP(B3623,辅助信息!E:J,6,FALSE)</f>
        <v>联系实际收货人（彭江涛13990276572）现场要求炉批号控制2个以下，超2个不给予签收。提前联系到场规格及数量</v>
      </c>
      <c r="M3623" s="93">
        <v>45922</v>
      </c>
      <c r="O3623" s="64">
        <f ca="1" t="shared" si="196"/>
        <v>0</v>
      </c>
      <c r="P3623" s="64">
        <f ca="1" t="shared" si="197"/>
        <v>49</v>
      </c>
      <c r="Q3623" s="29" t="str">
        <f>VLOOKUP(B3623,辅助信息!E:M,9,FALSE)</f>
        <v>ZTWM-CDGS-XS-2025-0126-四川机司-乐山市校地共建产教融合基地配套设施项目施工二标段钢筋采购合同</v>
      </c>
      <c r="R3623" s="29" t="str">
        <f>_xlfn._xlws.FILTER(辅助信息!D:D,辅助信息!E:E=B3623)</f>
        <v>乐山市校地共建产教融合基地建设项目</v>
      </c>
    </row>
    <row r="3624" hidden="1" spans="2:18">
      <c r="B3624" s="40" t="s">
        <v>186</v>
      </c>
      <c r="C3624" s="72">
        <v>45922</v>
      </c>
      <c r="D3624" s="40" t="str">
        <f>VLOOKUP(B3624,辅助信息!E:K,7,FALSE)</f>
        <v>JWDDCD2025072900123</v>
      </c>
      <c r="E3624" s="40" t="str">
        <f>VLOOKUP(F3624,辅助信息!A:B,2,FALSE)</f>
        <v>螺纹钢</v>
      </c>
      <c r="F3624" s="40" t="s">
        <v>182</v>
      </c>
      <c r="G3624" s="36">
        <v>3</v>
      </c>
      <c r="H3624" s="136" t="str">
        <f>IF(SUMIFS('[1]2025年已发货'!$E:$E,'[1]2025年已发货'!$F:$F,C3624,'[1]2025年已发货'!$C:$C,F3624,'[1]2025年已发货'!$G:$G,I3624,'[1]2025年已发货'!$H:$H,J3624)=0,"未发货",SUMIFS('[1]2025年已发货'!$E:$E,'[1]2025年已发货'!$F:$F,C3624,'[1]2025年已发货'!$C:$C,F3624,'[1]2025年已发货'!$G:$G,I3624,'[1]2025年已发货'!$H:$H,J3624))</f>
        <v>未发货</v>
      </c>
      <c r="I3624" s="40" t="str">
        <f>VLOOKUP(B3624,辅助信息!E:I,3,FALSE)</f>
        <v>(乐山市校地共建产教融合基地建设项目二标段)四川省乐山市市中区苏稽镇</v>
      </c>
      <c r="J3624" s="40" t="str">
        <f>VLOOKUP(B3624,辅助信息!E:I,4,FALSE)</f>
        <v>彭江涛</v>
      </c>
      <c r="K3624" s="40">
        <f>VLOOKUP(J3624,辅助信息!H:I,2,FALSE)</f>
        <v>13990276572</v>
      </c>
      <c r="L3624" s="111" t="str">
        <f>VLOOKUP(B3624,辅助信息!E:J,6,FALSE)</f>
        <v>联系实际收货人（彭江涛13990276572）现场要求炉批号控制2个以下，超2个不给予签收。提前联系到场规格及数量</v>
      </c>
      <c r="M3624" s="93">
        <v>45922</v>
      </c>
      <c r="O3624" s="64">
        <f ca="1" t="shared" si="196"/>
        <v>0</v>
      </c>
      <c r="P3624" s="64">
        <f ca="1" t="shared" si="197"/>
        <v>49</v>
      </c>
      <c r="Q3624" s="29" t="str">
        <f>VLOOKUP(B3624,辅助信息!E:M,9,FALSE)</f>
        <v>ZTWM-CDGS-XS-2025-0126-四川机司-乐山市校地共建产教融合基地配套设施项目施工二标段钢筋采购合同</v>
      </c>
      <c r="R3624" s="29" t="str">
        <f>_xlfn._xlws.FILTER(辅助信息!D:D,辅助信息!E:E=B3624)</f>
        <v>乐山市校地共建产教融合基地建设项目</v>
      </c>
    </row>
    <row r="3625" hidden="1" spans="2:18">
      <c r="B3625" s="40" t="s">
        <v>186</v>
      </c>
      <c r="C3625" s="72">
        <v>45922</v>
      </c>
      <c r="D3625" s="40" t="str">
        <f>VLOOKUP(B3625,辅助信息!E:K,7,FALSE)</f>
        <v>JWDDCD2025072900123</v>
      </c>
      <c r="E3625" s="40" t="str">
        <f>VLOOKUP(F3625,辅助信息!A:B,2,FALSE)</f>
        <v>盘螺</v>
      </c>
      <c r="F3625" s="40" t="s">
        <v>41</v>
      </c>
      <c r="G3625" s="36">
        <v>3</v>
      </c>
      <c r="H3625" s="136" t="str">
        <f>IF(SUMIFS('[1]2025年已发货'!$E:$E,'[1]2025年已发货'!$F:$F,C3625,'[1]2025年已发货'!$C:$C,F3625,'[1]2025年已发货'!$G:$G,I3625,'[1]2025年已发货'!$H:$H,J3625)=0,"未发货",SUMIFS('[1]2025年已发货'!$E:$E,'[1]2025年已发货'!$F:$F,C3625,'[1]2025年已发货'!$C:$C,F3625,'[1]2025年已发货'!$G:$G,I3625,'[1]2025年已发货'!$H:$H,J3625))</f>
        <v>未发货</v>
      </c>
      <c r="I3625" s="40" t="str">
        <f>VLOOKUP(B3625,辅助信息!E:I,3,FALSE)</f>
        <v>(乐山市校地共建产教融合基地建设项目二标段)四川省乐山市市中区苏稽镇</v>
      </c>
      <c r="J3625" s="40" t="str">
        <f>VLOOKUP(B3625,辅助信息!E:I,4,FALSE)</f>
        <v>彭江涛</v>
      </c>
      <c r="K3625" s="40">
        <f>VLOOKUP(J3625,辅助信息!H:I,2,FALSE)</f>
        <v>13990276572</v>
      </c>
      <c r="L3625" s="111" t="str">
        <f>VLOOKUP(B3625,辅助信息!E:J,6,FALSE)</f>
        <v>联系实际收货人（彭江涛13990276572）现场要求炉批号控制2个以下，超2个不给予签收。提前联系到场规格及数量</v>
      </c>
      <c r="M3625" s="93">
        <v>45922</v>
      </c>
      <c r="O3625" s="64">
        <f ca="1" t="shared" si="196"/>
        <v>0</v>
      </c>
      <c r="P3625" s="64">
        <f ca="1" t="shared" si="197"/>
        <v>49</v>
      </c>
      <c r="Q3625" s="29" t="str">
        <f>VLOOKUP(B3625,辅助信息!E:M,9,FALSE)</f>
        <v>ZTWM-CDGS-XS-2025-0126-四川机司-乐山市校地共建产教融合基地配套设施项目施工二标段钢筋采购合同</v>
      </c>
      <c r="R3625" s="29" t="str">
        <f>_xlfn._xlws.FILTER(辅助信息!D:D,辅助信息!E:E=B3625)</f>
        <v>乐山市校地共建产教融合基地建设项目</v>
      </c>
    </row>
    <row r="3626" hidden="1" spans="2:18">
      <c r="B3626" s="40" t="s">
        <v>186</v>
      </c>
      <c r="C3626" s="72">
        <v>45922</v>
      </c>
      <c r="D3626" s="40" t="str">
        <f>VLOOKUP(B3626,辅助信息!E:K,7,FALSE)</f>
        <v>JWDDCD2025072900123</v>
      </c>
      <c r="E3626" s="40" t="str">
        <f>VLOOKUP(F3626,辅助信息!A:B,2,FALSE)</f>
        <v>盘螺</v>
      </c>
      <c r="F3626" s="40" t="s">
        <v>26</v>
      </c>
      <c r="G3626" s="36">
        <v>10</v>
      </c>
      <c r="H3626" s="136" t="str">
        <f>IF(SUMIFS('[1]2025年已发货'!$E:$E,'[1]2025年已发货'!$F:$F,C3626,'[1]2025年已发货'!$C:$C,F3626,'[1]2025年已发货'!$G:$G,I3626,'[1]2025年已发货'!$H:$H,J3626)=0,"未发货",SUMIFS('[1]2025年已发货'!$E:$E,'[1]2025年已发货'!$F:$F,C3626,'[1]2025年已发货'!$C:$C,F3626,'[1]2025年已发货'!$G:$G,I3626,'[1]2025年已发货'!$H:$H,J3626))</f>
        <v>未发货</v>
      </c>
      <c r="I3626" s="40" t="str">
        <f>VLOOKUP(B3626,辅助信息!E:I,3,FALSE)</f>
        <v>(乐山市校地共建产教融合基地建设项目二标段)四川省乐山市市中区苏稽镇</v>
      </c>
      <c r="J3626" s="40" t="str">
        <f>VLOOKUP(B3626,辅助信息!E:I,4,FALSE)</f>
        <v>彭江涛</v>
      </c>
      <c r="K3626" s="40">
        <f>VLOOKUP(J3626,辅助信息!H:I,2,FALSE)</f>
        <v>13990276572</v>
      </c>
      <c r="L3626" s="111" t="str">
        <f>VLOOKUP(B3626,辅助信息!E:J,6,FALSE)</f>
        <v>联系实际收货人（彭江涛13990276572）现场要求炉批号控制2个以下，超2个不给予签收。提前联系到场规格及数量</v>
      </c>
      <c r="M3626" s="93">
        <v>45922</v>
      </c>
      <c r="O3626" s="64">
        <f ca="1" t="shared" si="196"/>
        <v>0</v>
      </c>
      <c r="P3626" s="64">
        <f ca="1" t="shared" si="197"/>
        <v>49</v>
      </c>
      <c r="Q3626" s="29" t="str">
        <f>VLOOKUP(B3626,辅助信息!E:M,9,FALSE)</f>
        <v>ZTWM-CDGS-XS-2025-0126-四川机司-乐山市校地共建产教融合基地配套设施项目施工二标段钢筋采购合同</v>
      </c>
      <c r="R3626" s="29" t="str">
        <f>_xlfn._xlws.FILTER(辅助信息!D:D,辅助信息!E:E=B3626)</f>
        <v>乐山市校地共建产教融合基地建设项目</v>
      </c>
    </row>
    <row r="3627" hidden="1" spans="2:18">
      <c r="B3627" s="40" t="s">
        <v>186</v>
      </c>
      <c r="C3627" s="72">
        <v>45922</v>
      </c>
      <c r="D3627" s="40" t="str">
        <f>VLOOKUP(B3627,辅助信息!E:K,7,FALSE)</f>
        <v>JWDDCD2025072900123</v>
      </c>
      <c r="E3627" s="40" t="str">
        <f>VLOOKUP(F3627,辅助信息!A:B,2,FALSE)</f>
        <v>盘螺</v>
      </c>
      <c r="F3627" s="40" t="s">
        <v>49</v>
      </c>
      <c r="G3627" s="36">
        <v>5</v>
      </c>
      <c r="H3627" s="136" t="str">
        <f>IF(SUMIFS('[1]2025年已发货'!$E:$E,'[1]2025年已发货'!$F:$F,C3627,'[1]2025年已发货'!$C:$C,F3627,'[1]2025年已发货'!$G:$G,I3627,'[1]2025年已发货'!$H:$H,J3627)=0,"未发货",SUMIFS('[1]2025年已发货'!$E:$E,'[1]2025年已发货'!$F:$F,C3627,'[1]2025年已发货'!$C:$C,F3627,'[1]2025年已发货'!$G:$G,I3627,'[1]2025年已发货'!$H:$H,J3627))</f>
        <v>未发货</v>
      </c>
      <c r="I3627" s="40" t="str">
        <f>VLOOKUP(B3627,辅助信息!E:I,3,FALSE)</f>
        <v>(乐山市校地共建产教融合基地建设项目二标段)四川省乐山市市中区苏稽镇</v>
      </c>
      <c r="J3627" s="40" t="str">
        <f>VLOOKUP(B3627,辅助信息!E:I,4,FALSE)</f>
        <v>彭江涛</v>
      </c>
      <c r="K3627" s="40">
        <f>VLOOKUP(J3627,辅助信息!H:I,2,FALSE)</f>
        <v>13990276572</v>
      </c>
      <c r="L3627" s="111" t="str">
        <f>VLOOKUP(B3627,辅助信息!E:J,6,FALSE)</f>
        <v>联系实际收货人（彭江涛13990276572）现场要求炉批号控制2个以下，超2个不给予签收。提前联系到场规格及数量</v>
      </c>
      <c r="M3627" s="93">
        <v>45922</v>
      </c>
      <c r="O3627" s="64">
        <f ca="1" t="shared" si="196"/>
        <v>0</v>
      </c>
      <c r="P3627" s="64">
        <f ca="1" t="shared" si="197"/>
        <v>49</v>
      </c>
      <c r="Q3627" s="29" t="str">
        <f>VLOOKUP(B3627,辅助信息!E:M,9,FALSE)</f>
        <v>ZTWM-CDGS-XS-2025-0126-四川机司-乐山市校地共建产教融合基地配套设施项目施工二标段钢筋采购合同</v>
      </c>
      <c r="R3627" s="29" t="str">
        <f>_xlfn._xlws.FILTER(辅助信息!D:D,辅助信息!E:E=B3627)</f>
        <v>乐山市校地共建产教融合基地建设项目</v>
      </c>
    </row>
    <row r="3628" hidden="1" spans="2:18">
      <c r="B3628" s="40" t="s">
        <v>163</v>
      </c>
      <c r="C3628" s="72">
        <v>45922</v>
      </c>
      <c r="D3628" s="40" t="str">
        <f>VLOOKUP(B3628,辅助信息!E:K,7,FALSE)</f>
        <v>JWDDCD2025052800131</v>
      </c>
      <c r="E3628" s="40" t="str">
        <f>VLOOKUP(F3628,辅助信息!A:B,2,FALSE)</f>
        <v>盘螺</v>
      </c>
      <c r="F3628" s="40" t="s">
        <v>49</v>
      </c>
      <c r="G3628" s="36">
        <v>6</v>
      </c>
      <c r="H3628" s="136" t="str">
        <f>IF(SUMIFS('[1]2025年已发货'!$E:$E,'[1]2025年已发货'!$F:$F,C3628,'[1]2025年已发货'!$C:$C,F3628,'[1]2025年已发货'!$G:$G,I3628,'[1]2025年已发货'!$H:$H,J3628)=0,"未发货",SUMIFS('[1]2025年已发货'!$E:$E,'[1]2025年已发货'!$F:$F,C3628,'[1]2025年已发货'!$C:$C,F3628,'[1]2025年已发货'!$G:$G,I3628,'[1]2025年已发货'!$H:$H,J3628))</f>
        <v>未发货</v>
      </c>
      <c r="I3628" s="40" t="str">
        <f>VLOOKUP(B3628,辅助信息!E:I,3,FALSE)</f>
        <v>（商投建工达州中医药科技园-4工区-9号楼）达州市通川区达州中医药职业学院犀牛大道北段</v>
      </c>
      <c r="J3628" s="40" t="str">
        <f>VLOOKUP(B3628,辅助信息!E:I,4,FALSE)</f>
        <v>张扬</v>
      </c>
      <c r="K3628" s="40">
        <f>VLOOKUP(J3628,辅助信息!H:I,2,FALSE)</f>
        <v>18381904567</v>
      </c>
      <c r="L3628" s="111" t="str">
        <f>VLOOKUP(B3628,辅助信息!E:J,6,FALSE)</f>
        <v>控制炉批号！多了现场不收！,优先安排达钢,提前联系到场规格及数量</v>
      </c>
      <c r="M3628" s="93"/>
      <c r="O3628" s="64" t="str">
        <f ca="1" t="shared" si="196"/>
        <v/>
      </c>
      <c r="P3628" s="64" t="str">
        <f ca="1" t="shared" si="197"/>
        <v/>
      </c>
      <c r="Q3628" s="29" t="str">
        <f>VLOOKUP(B3628,辅助信息!E:M,9,FALSE)</f>
        <v>ZTWM-CDGS-XS-2024-0134-商投建工达州中医药科技成果示范园项目</v>
      </c>
      <c r="R3628" s="29" t="str">
        <f>_xlfn._xlws.FILTER(辅助信息!D:D,辅助信息!E:E=B3628)</f>
        <v>商投建工达州中医药科技园</v>
      </c>
    </row>
    <row r="3629" hidden="1" spans="1:18">
      <c r="A3629" s="59" t="s">
        <v>221</v>
      </c>
      <c r="B3629" s="99" t="s">
        <v>163</v>
      </c>
      <c r="C3629" s="72">
        <v>45922</v>
      </c>
      <c r="D3629" s="40" t="str">
        <f>VLOOKUP(B3629,辅助信息!E:K,7,FALSE)</f>
        <v>JWDDCD2025052800131</v>
      </c>
      <c r="E3629" s="40" t="str">
        <f>VLOOKUP(F3629,辅助信息!A:B,2,FALSE)</f>
        <v>盘螺</v>
      </c>
      <c r="F3629" s="40" t="s">
        <v>40</v>
      </c>
      <c r="G3629" s="148">
        <v>47</v>
      </c>
      <c r="H3629" s="136">
        <f>IF(SUMIFS('[1]2025年已发货'!$E:$E,'[1]2025年已发货'!$F:$F,C3629,'[1]2025年已发货'!$C:$C,F3629,'[1]2025年已发货'!$G:$G,I3629,'[1]2025年已发货'!$H:$H,J3629)=0,"未发货",SUMIFS('[1]2025年已发货'!$E:$E,'[1]2025年已发货'!$F:$F,C3629,'[1]2025年已发货'!$C:$C,F3629,'[1]2025年已发货'!$G:$G,I3629,'[1]2025年已发货'!$H:$H,J3629))</f>
        <v>26</v>
      </c>
      <c r="I3629" s="40" t="str">
        <f>VLOOKUP(B3629,辅助信息!E:I,3,FALSE)</f>
        <v>（商投建工达州中医药科技园-4工区-9号楼）达州市通川区达州中医药职业学院犀牛大道北段</v>
      </c>
      <c r="J3629" s="40" t="str">
        <f>VLOOKUP(B3629,辅助信息!E:I,4,FALSE)</f>
        <v>张扬</v>
      </c>
      <c r="K3629" s="40">
        <f>VLOOKUP(J3629,辅助信息!H:I,2,FALSE)</f>
        <v>18381904567</v>
      </c>
      <c r="L3629" s="111" t="str">
        <f>VLOOKUP(B3629,辅助信息!E:J,6,FALSE)</f>
        <v>控制炉批号！多了现场不收！,优先安排达钢,提前联系到场规格及数量</v>
      </c>
      <c r="M3629" s="93">
        <v>45922</v>
      </c>
      <c r="O3629" s="64">
        <f ca="1" t="shared" si="196"/>
        <v>0</v>
      </c>
      <c r="P3629" s="64">
        <f ca="1" t="shared" si="197"/>
        <v>49</v>
      </c>
      <c r="Q3629" s="29" t="str">
        <f>VLOOKUP(B3629,辅助信息!E:M,9,FALSE)</f>
        <v>ZTWM-CDGS-XS-2024-0134-商投建工达州中医药科技成果示范园项目</v>
      </c>
      <c r="R3629" s="29" t="str">
        <f>_xlfn._xlws.FILTER(辅助信息!D:D,辅助信息!E:E=B3629)</f>
        <v>商投建工达州中医药科技园</v>
      </c>
    </row>
    <row r="3630" hidden="1" spans="2:18">
      <c r="B3630" s="99" t="s">
        <v>163</v>
      </c>
      <c r="C3630" s="72">
        <v>45922</v>
      </c>
      <c r="D3630" s="40" t="str">
        <f>VLOOKUP(B3630,辅助信息!E:K,7,FALSE)</f>
        <v>JWDDCD2025052800131</v>
      </c>
      <c r="E3630" s="40" t="str">
        <f>VLOOKUP(F3630,辅助信息!A:B,2,FALSE)</f>
        <v>盘螺</v>
      </c>
      <c r="F3630" s="40" t="s">
        <v>41</v>
      </c>
      <c r="G3630" s="148">
        <v>31</v>
      </c>
      <c r="H3630" s="136">
        <f>IF(SUMIFS('[1]2025年已发货'!$E:$E,'[1]2025年已发货'!$F:$F,C3630,'[1]2025年已发货'!$C:$C,F3630,'[1]2025年已发货'!$G:$G,I3630,'[1]2025年已发货'!$H:$H,J3630)=0,"未发货",SUMIFS('[1]2025年已发货'!$E:$E,'[1]2025年已发货'!$F:$F,C3630,'[1]2025年已发货'!$C:$C,F3630,'[1]2025年已发货'!$G:$G,I3630,'[1]2025年已发货'!$H:$H,J3630))</f>
        <v>21</v>
      </c>
      <c r="I3630" s="40" t="str">
        <f>VLOOKUP(B3630,辅助信息!E:I,3,FALSE)</f>
        <v>（商投建工达州中医药科技园-4工区-9号楼）达州市通川区达州中医药职业学院犀牛大道北段</v>
      </c>
      <c r="J3630" s="40" t="str">
        <f>VLOOKUP(B3630,辅助信息!E:I,4,FALSE)</f>
        <v>张扬</v>
      </c>
      <c r="K3630" s="40">
        <f>VLOOKUP(J3630,辅助信息!H:I,2,FALSE)</f>
        <v>18381904567</v>
      </c>
      <c r="L3630" s="111" t="str">
        <f>VLOOKUP(B3630,辅助信息!E:J,6,FALSE)</f>
        <v>控制炉批号！多了现场不收！,优先安排达钢,提前联系到场规格及数量</v>
      </c>
      <c r="M3630" s="93">
        <v>45922</v>
      </c>
      <c r="O3630" s="64">
        <f ca="1" t="shared" si="196"/>
        <v>0</v>
      </c>
      <c r="P3630" s="64">
        <f ca="1" t="shared" si="197"/>
        <v>49</v>
      </c>
      <c r="Q3630" s="29" t="str">
        <f>VLOOKUP(B3630,辅助信息!E:M,9,FALSE)</f>
        <v>ZTWM-CDGS-XS-2024-0134-商投建工达州中医药科技成果示范园项目</v>
      </c>
      <c r="R3630" s="29" t="str">
        <f>_xlfn._xlws.FILTER(辅助信息!D:D,辅助信息!E:E=B3630)</f>
        <v>商投建工达州中医药科技园</v>
      </c>
    </row>
    <row r="3631" hidden="1" spans="2:18">
      <c r="B3631" s="40" t="s">
        <v>163</v>
      </c>
      <c r="C3631" s="72">
        <v>45922</v>
      </c>
      <c r="D3631" s="40" t="str">
        <f>VLOOKUP(B3631,辅助信息!E:K,7,FALSE)</f>
        <v>JWDDCD2025052800131</v>
      </c>
      <c r="E3631" s="40" t="str">
        <f>VLOOKUP(F3631,辅助信息!A:B,2,FALSE)</f>
        <v>螺纹钢</v>
      </c>
      <c r="F3631" s="40" t="s">
        <v>58</v>
      </c>
      <c r="G3631" s="148">
        <v>15</v>
      </c>
      <c r="H3631" s="136" t="str">
        <f>IF(SUMIFS('[1]2025年已发货'!$E:$E,'[1]2025年已发货'!$F:$F,C3631,'[1]2025年已发货'!$C:$C,F3631,'[1]2025年已发货'!$G:$G,I3631,'[1]2025年已发货'!$H:$H,J3631)=0,"未发货",SUMIFS('[1]2025年已发货'!$E:$E,'[1]2025年已发货'!$F:$F,C3631,'[1]2025年已发货'!$C:$C,F3631,'[1]2025年已发货'!$G:$G,I3631,'[1]2025年已发货'!$H:$H,J3631))</f>
        <v>未发货</v>
      </c>
      <c r="I3631" s="40" t="str">
        <f>VLOOKUP(B3631,辅助信息!E:I,3,FALSE)</f>
        <v>（商投建工达州中医药科技园-4工区-9号楼）达州市通川区达州中医药职业学院犀牛大道北段</v>
      </c>
      <c r="J3631" s="40" t="str">
        <f>VLOOKUP(B3631,辅助信息!E:I,4,FALSE)</f>
        <v>张扬</v>
      </c>
      <c r="K3631" s="40">
        <f>VLOOKUP(J3631,辅助信息!H:I,2,FALSE)</f>
        <v>18381904567</v>
      </c>
      <c r="L3631" s="111" t="str">
        <f>VLOOKUP(B3631,辅助信息!E:J,6,FALSE)</f>
        <v>控制炉批号！多了现场不收！,优先安排达钢,提前联系到场规格及数量</v>
      </c>
      <c r="M3631" s="93"/>
      <c r="O3631" s="64" t="str">
        <f ca="1" t="shared" si="196"/>
        <v/>
      </c>
      <c r="P3631" s="64" t="str">
        <f ca="1" t="shared" si="197"/>
        <v/>
      </c>
      <c r="Q3631" s="29" t="str">
        <f>VLOOKUP(B3631,辅助信息!E:M,9,FALSE)</f>
        <v>ZTWM-CDGS-XS-2024-0134-商投建工达州中医药科技成果示范园项目</v>
      </c>
      <c r="R3631" s="29" t="str">
        <f>_xlfn._xlws.FILTER(辅助信息!D:D,辅助信息!E:E=B3631)</f>
        <v>商投建工达州中医药科技园</v>
      </c>
    </row>
    <row r="3632" hidden="1" spans="2:18">
      <c r="B3632" s="40" t="s">
        <v>163</v>
      </c>
      <c r="C3632" s="72">
        <v>45922</v>
      </c>
      <c r="D3632" s="40" t="str">
        <f>VLOOKUP(B3632,辅助信息!E:K,7,FALSE)</f>
        <v>JWDDCD2025052800131</v>
      </c>
      <c r="E3632" s="40" t="str">
        <f>VLOOKUP(F3632,辅助信息!A:B,2,FALSE)</f>
        <v>螺纹钢</v>
      </c>
      <c r="F3632" s="40" t="s">
        <v>46</v>
      </c>
      <c r="G3632" s="148">
        <v>9</v>
      </c>
      <c r="H3632" s="136" t="str">
        <f>IF(SUMIFS('[1]2025年已发货'!$E:$E,'[1]2025年已发货'!$F:$F,C3632,'[1]2025年已发货'!$C:$C,F3632,'[1]2025年已发货'!$G:$G,I3632,'[1]2025年已发货'!$H:$H,J3632)=0,"未发货",SUMIFS('[1]2025年已发货'!$E:$E,'[1]2025年已发货'!$F:$F,C3632,'[1]2025年已发货'!$C:$C,F3632,'[1]2025年已发货'!$G:$G,I3632,'[1]2025年已发货'!$H:$H,J3632))</f>
        <v>未发货</v>
      </c>
      <c r="I3632" s="40" t="str">
        <f>VLOOKUP(B3632,辅助信息!E:I,3,FALSE)</f>
        <v>（商投建工达州中医药科技园-4工区-9号楼）达州市通川区达州中医药职业学院犀牛大道北段</v>
      </c>
      <c r="J3632" s="40" t="str">
        <f>VLOOKUP(B3632,辅助信息!E:I,4,FALSE)</f>
        <v>张扬</v>
      </c>
      <c r="K3632" s="40">
        <f>VLOOKUP(J3632,辅助信息!H:I,2,FALSE)</f>
        <v>18381904567</v>
      </c>
      <c r="L3632" s="111" t="str">
        <f>VLOOKUP(B3632,辅助信息!E:J,6,FALSE)</f>
        <v>控制炉批号！多了现场不收！,优先安排达钢,提前联系到场规格及数量</v>
      </c>
      <c r="M3632" s="93"/>
      <c r="O3632" s="64" t="str">
        <f ca="1" t="shared" si="196"/>
        <v/>
      </c>
      <c r="P3632" s="64" t="str">
        <f ca="1" t="shared" si="197"/>
        <v/>
      </c>
      <c r="Q3632" s="29" t="str">
        <f>VLOOKUP(B3632,辅助信息!E:M,9,FALSE)</f>
        <v>ZTWM-CDGS-XS-2024-0134-商投建工达州中医药科技成果示范园项目</v>
      </c>
      <c r="R3632" s="29" t="str">
        <f>_xlfn._xlws.FILTER(辅助信息!D:D,辅助信息!E:E=B3632)</f>
        <v>商投建工达州中医药科技园</v>
      </c>
    </row>
    <row r="3633" hidden="1" spans="2:18">
      <c r="B3633" s="40" t="s">
        <v>163</v>
      </c>
      <c r="C3633" s="72">
        <v>45922</v>
      </c>
      <c r="D3633" s="40" t="str">
        <f>VLOOKUP(B3633,辅助信息!E:K,7,FALSE)</f>
        <v>JWDDCD2025052800131</v>
      </c>
      <c r="E3633" s="40" t="str">
        <f>VLOOKUP(F3633,辅助信息!A:B,2,FALSE)</f>
        <v>螺纹钢</v>
      </c>
      <c r="F3633" s="40" t="s">
        <v>22</v>
      </c>
      <c r="G3633" s="148">
        <v>15</v>
      </c>
      <c r="H3633" s="136" t="str">
        <f>IF(SUMIFS('[1]2025年已发货'!$E:$E,'[1]2025年已发货'!$F:$F,C3633,'[1]2025年已发货'!$C:$C,F3633,'[1]2025年已发货'!$G:$G,I3633,'[1]2025年已发货'!$H:$H,J3633)=0,"未发货",SUMIFS('[1]2025年已发货'!$E:$E,'[1]2025年已发货'!$F:$F,C3633,'[1]2025年已发货'!$C:$C,F3633,'[1]2025年已发货'!$G:$G,I3633,'[1]2025年已发货'!$H:$H,J3633))</f>
        <v>未发货</v>
      </c>
      <c r="I3633" s="40" t="str">
        <f>VLOOKUP(B3633,辅助信息!E:I,3,FALSE)</f>
        <v>（商投建工达州中医药科技园-4工区-9号楼）达州市通川区达州中医药职业学院犀牛大道北段</v>
      </c>
      <c r="J3633" s="40" t="str">
        <f>VLOOKUP(B3633,辅助信息!E:I,4,FALSE)</f>
        <v>张扬</v>
      </c>
      <c r="K3633" s="40">
        <f>VLOOKUP(J3633,辅助信息!H:I,2,FALSE)</f>
        <v>18381904567</v>
      </c>
      <c r="L3633" s="111" t="str">
        <f>VLOOKUP(B3633,辅助信息!E:J,6,FALSE)</f>
        <v>控制炉批号！多了现场不收！,优先安排达钢,提前联系到场规格及数量</v>
      </c>
      <c r="M3633" s="93"/>
      <c r="O3633" s="64" t="str">
        <f ca="1" t="shared" si="196"/>
        <v/>
      </c>
      <c r="P3633" s="64" t="str">
        <f ca="1" t="shared" si="197"/>
        <v/>
      </c>
      <c r="Q3633" s="29" t="str">
        <f>VLOOKUP(B3633,辅助信息!E:M,9,FALSE)</f>
        <v>ZTWM-CDGS-XS-2024-0134-商投建工达州中医药科技成果示范园项目</v>
      </c>
      <c r="R3633" s="29" t="str">
        <f>_xlfn._xlws.FILTER(辅助信息!D:D,辅助信息!E:E=B3633)</f>
        <v>商投建工达州中医药科技园</v>
      </c>
    </row>
    <row r="3634" hidden="1" spans="2:18">
      <c r="B3634" s="40" t="s">
        <v>112</v>
      </c>
      <c r="C3634" s="72">
        <v>45922</v>
      </c>
      <c r="D3634" s="40" t="str">
        <f>VLOOKUP(B3634,辅助信息!E:K,7,FALSE)</f>
        <v>JWDDCD2025052800131</v>
      </c>
      <c r="E3634" s="40" t="str">
        <f>VLOOKUP(F3634,辅助信息!A:B,2,FALSE)</f>
        <v>螺纹钢</v>
      </c>
      <c r="F3634" s="40" t="s">
        <v>27</v>
      </c>
      <c r="G3634" s="36">
        <v>15</v>
      </c>
      <c r="H3634" s="136" t="str">
        <f>IF(SUMIFS('[1]2025年已发货'!$E:$E,'[1]2025年已发货'!$F:$F,C3634,'[1]2025年已发货'!$C:$C,F3634,'[1]2025年已发货'!$G:$G,I3634,'[1]2025年已发货'!$H:$H,J3634)=0,"未发货",SUMIFS('[1]2025年已发货'!$E:$E,'[1]2025年已发货'!$F:$F,C3634,'[1]2025年已发货'!$C:$C,F3634,'[1]2025年已发货'!$G:$G,I3634,'[1]2025年已发货'!$H:$H,J3634))</f>
        <v>未发货</v>
      </c>
      <c r="I3634" s="40" t="str">
        <f>VLOOKUP(B3634,辅助信息!E:I,3,FALSE)</f>
        <v>（商投建工达州中医药科技园-4工区-10号楼）达州市通川区达州中医药职业学院犀牛大道北段</v>
      </c>
      <c r="J3634" s="40" t="str">
        <f>VLOOKUP(B3634,辅助信息!E:I,4,FALSE)</f>
        <v>张扬</v>
      </c>
      <c r="K3634" s="40">
        <f>VLOOKUP(J3634,辅助信息!H:I,2,FALSE)</f>
        <v>18381904567</v>
      </c>
      <c r="L3634" s="111" t="str">
        <f>VLOOKUP(B3634,辅助信息!E:J,6,FALSE)</f>
        <v>控制炉批号！多了现场不收！,优先安排达钢,提前联系到场规格及数量</v>
      </c>
      <c r="M3634" s="93">
        <v>45925</v>
      </c>
      <c r="O3634" s="64">
        <f ca="1" t="shared" si="196"/>
        <v>0</v>
      </c>
      <c r="P3634" s="64">
        <f ca="1" t="shared" si="197"/>
        <v>46</v>
      </c>
      <c r="Q3634" s="29" t="str">
        <f>VLOOKUP(B3634,辅助信息!E:M,9,FALSE)</f>
        <v>ZTWM-CDGS-XS-2024-0134-商投建工达州中医药科技成果示范园项目</v>
      </c>
      <c r="R3634" s="29" t="str">
        <f>_xlfn._xlws.FILTER(辅助信息!D:D,辅助信息!E:E=B3634)</f>
        <v>商投建工达州中医药科技园</v>
      </c>
    </row>
    <row r="3635" hidden="1" spans="2:18">
      <c r="B3635" s="40" t="s">
        <v>112</v>
      </c>
      <c r="C3635" s="72">
        <v>45922</v>
      </c>
      <c r="D3635" s="40" t="str">
        <f>VLOOKUP(B3635,辅助信息!E:K,7,FALSE)</f>
        <v>JWDDCD2025052800131</v>
      </c>
      <c r="E3635" s="40" t="str">
        <f>VLOOKUP(F3635,辅助信息!A:B,2,FALSE)</f>
        <v>螺纹钢</v>
      </c>
      <c r="F3635" s="40" t="s">
        <v>45</v>
      </c>
      <c r="G3635" s="36">
        <v>6</v>
      </c>
      <c r="H3635" s="136" t="str">
        <f>IF(SUMIFS('[1]2025年已发货'!$E:$E,'[1]2025年已发货'!$F:$F,C3635,'[1]2025年已发货'!$C:$C,F3635,'[1]2025年已发货'!$G:$G,I3635,'[1]2025年已发货'!$H:$H,J3635)=0,"未发货",SUMIFS('[1]2025年已发货'!$E:$E,'[1]2025年已发货'!$F:$F,C3635,'[1]2025年已发货'!$C:$C,F3635,'[1]2025年已发货'!$G:$G,I3635,'[1]2025年已发货'!$H:$H,J3635))</f>
        <v>未发货</v>
      </c>
      <c r="I3635" s="40" t="str">
        <f>VLOOKUP(B3635,辅助信息!E:I,3,FALSE)</f>
        <v>（商投建工达州中医药科技园-4工区-10号楼）达州市通川区达州中医药职业学院犀牛大道北段</v>
      </c>
      <c r="J3635" s="40" t="str">
        <f>VLOOKUP(B3635,辅助信息!E:I,4,FALSE)</f>
        <v>张扬</v>
      </c>
      <c r="K3635" s="40">
        <f>VLOOKUP(J3635,辅助信息!H:I,2,FALSE)</f>
        <v>18381904567</v>
      </c>
      <c r="L3635" s="111" t="str">
        <f>VLOOKUP(B3635,辅助信息!E:J,6,FALSE)</f>
        <v>控制炉批号！多了现场不收！,优先安排达钢,提前联系到场规格及数量</v>
      </c>
      <c r="M3635" s="93">
        <v>45925</v>
      </c>
      <c r="O3635" s="64">
        <f ca="1" t="shared" si="196"/>
        <v>0</v>
      </c>
      <c r="P3635" s="64">
        <f ca="1" t="shared" si="197"/>
        <v>46</v>
      </c>
      <c r="Q3635" s="29" t="str">
        <f>VLOOKUP(B3635,辅助信息!E:M,9,FALSE)</f>
        <v>ZTWM-CDGS-XS-2024-0134-商投建工达州中医药科技成果示范园项目</v>
      </c>
      <c r="R3635" s="29" t="str">
        <f>_xlfn._xlws.FILTER(辅助信息!D:D,辅助信息!E:E=B3635)</f>
        <v>商投建工达州中医药科技园</v>
      </c>
    </row>
    <row r="3636" hidden="1" spans="2:18">
      <c r="B3636" s="40" t="s">
        <v>112</v>
      </c>
      <c r="C3636" s="72">
        <v>45922</v>
      </c>
      <c r="D3636" s="40" t="str">
        <f>VLOOKUP(B3636,辅助信息!E:K,7,FALSE)</f>
        <v>JWDDCD2025052800131</v>
      </c>
      <c r="E3636" s="40" t="str">
        <f>VLOOKUP(F3636,辅助信息!A:B,2,FALSE)</f>
        <v>螺纹钢</v>
      </c>
      <c r="F3636" s="40" t="s">
        <v>21</v>
      </c>
      <c r="G3636" s="36">
        <v>12</v>
      </c>
      <c r="H3636" s="136" t="str">
        <f>IF(SUMIFS('[1]2025年已发货'!$E:$E,'[1]2025年已发货'!$F:$F,C3636,'[1]2025年已发货'!$C:$C,F3636,'[1]2025年已发货'!$G:$G,I3636,'[1]2025年已发货'!$H:$H,J3636)=0,"未发货",SUMIFS('[1]2025年已发货'!$E:$E,'[1]2025年已发货'!$F:$F,C3636,'[1]2025年已发货'!$C:$C,F3636,'[1]2025年已发货'!$G:$G,I3636,'[1]2025年已发货'!$H:$H,J3636))</f>
        <v>未发货</v>
      </c>
      <c r="I3636" s="40" t="str">
        <f>VLOOKUP(B3636,辅助信息!E:I,3,FALSE)</f>
        <v>（商投建工达州中医药科技园-4工区-10号楼）达州市通川区达州中医药职业学院犀牛大道北段</v>
      </c>
      <c r="J3636" s="40" t="str">
        <f>VLOOKUP(B3636,辅助信息!E:I,4,FALSE)</f>
        <v>张扬</v>
      </c>
      <c r="K3636" s="40">
        <f>VLOOKUP(J3636,辅助信息!H:I,2,FALSE)</f>
        <v>18381904567</v>
      </c>
      <c r="L3636" s="111" t="str">
        <f>VLOOKUP(B3636,辅助信息!E:J,6,FALSE)</f>
        <v>控制炉批号！多了现场不收！,优先安排达钢,提前联系到场规格及数量</v>
      </c>
      <c r="M3636" s="93">
        <v>45925</v>
      </c>
      <c r="O3636" s="64">
        <f ca="1" t="shared" si="196"/>
        <v>0</v>
      </c>
      <c r="P3636" s="64">
        <f ca="1" t="shared" si="197"/>
        <v>46</v>
      </c>
      <c r="Q3636" s="29" t="str">
        <f>VLOOKUP(B3636,辅助信息!E:M,9,FALSE)</f>
        <v>ZTWM-CDGS-XS-2024-0134-商投建工达州中医药科技成果示范园项目</v>
      </c>
      <c r="R3636" s="29" t="str">
        <f>_xlfn._xlws.FILTER(辅助信息!D:D,辅助信息!E:E=B3636)</f>
        <v>商投建工达州中医药科技园</v>
      </c>
    </row>
    <row r="3637" hidden="1" spans="2:18">
      <c r="B3637" s="40" t="s">
        <v>112</v>
      </c>
      <c r="C3637" s="72">
        <v>45922</v>
      </c>
      <c r="D3637" s="40" t="str">
        <f>VLOOKUP(B3637,辅助信息!E:K,7,FALSE)</f>
        <v>JWDDCD2025052800131</v>
      </c>
      <c r="E3637" s="40" t="str">
        <f>VLOOKUP(F3637,辅助信息!A:B,2,FALSE)</f>
        <v>螺纹钢</v>
      </c>
      <c r="F3637" s="40" t="s">
        <v>58</v>
      </c>
      <c r="G3637" s="36">
        <v>12</v>
      </c>
      <c r="H3637" s="136" t="str">
        <f>IF(SUMIFS('[1]2025年已发货'!$E:$E,'[1]2025年已发货'!$F:$F,C3637,'[1]2025年已发货'!$C:$C,F3637,'[1]2025年已发货'!$G:$G,I3637,'[1]2025年已发货'!$H:$H,J3637)=0,"未发货",SUMIFS('[1]2025年已发货'!$E:$E,'[1]2025年已发货'!$F:$F,C3637,'[1]2025年已发货'!$C:$C,F3637,'[1]2025年已发货'!$G:$G,I3637,'[1]2025年已发货'!$H:$H,J3637))</f>
        <v>未发货</v>
      </c>
      <c r="I3637" s="40" t="str">
        <f>VLOOKUP(B3637,辅助信息!E:I,3,FALSE)</f>
        <v>（商投建工达州中医药科技园-4工区-10号楼）达州市通川区达州中医药职业学院犀牛大道北段</v>
      </c>
      <c r="J3637" s="40" t="str">
        <f>VLOOKUP(B3637,辅助信息!E:I,4,FALSE)</f>
        <v>张扬</v>
      </c>
      <c r="K3637" s="40">
        <f>VLOOKUP(J3637,辅助信息!H:I,2,FALSE)</f>
        <v>18381904567</v>
      </c>
      <c r="L3637" s="111" t="str">
        <f>VLOOKUP(B3637,辅助信息!E:J,6,FALSE)</f>
        <v>控制炉批号！多了现场不收！,优先安排达钢,提前联系到场规格及数量</v>
      </c>
      <c r="M3637" s="93">
        <v>45925</v>
      </c>
      <c r="O3637" s="64">
        <f ca="1" t="shared" si="196"/>
        <v>0</v>
      </c>
      <c r="P3637" s="64">
        <f ca="1" t="shared" si="197"/>
        <v>46</v>
      </c>
      <c r="Q3637" s="29" t="str">
        <f>VLOOKUP(B3637,辅助信息!E:M,9,FALSE)</f>
        <v>ZTWM-CDGS-XS-2024-0134-商投建工达州中医药科技成果示范园项目</v>
      </c>
      <c r="R3637" s="29" t="str">
        <f>_xlfn._xlws.FILTER(辅助信息!D:D,辅助信息!E:E=B3637)</f>
        <v>商投建工达州中医药科技园</v>
      </c>
    </row>
    <row r="3638" hidden="1" spans="2:18">
      <c r="B3638" s="40" t="s">
        <v>112</v>
      </c>
      <c r="C3638" s="72">
        <v>45922</v>
      </c>
      <c r="D3638" s="40" t="str">
        <f>VLOOKUP(B3638,辅助信息!E:K,7,FALSE)</f>
        <v>JWDDCD2025052800131</v>
      </c>
      <c r="E3638" s="40" t="str">
        <f>VLOOKUP(F3638,辅助信息!A:B,2,FALSE)</f>
        <v>螺纹钢</v>
      </c>
      <c r="F3638" s="40" t="s">
        <v>46</v>
      </c>
      <c r="G3638" s="36">
        <v>15</v>
      </c>
      <c r="H3638" s="136" t="str">
        <f>IF(SUMIFS('[1]2025年已发货'!$E:$E,'[1]2025年已发货'!$F:$F,C3638,'[1]2025年已发货'!$C:$C,F3638,'[1]2025年已发货'!$G:$G,I3638,'[1]2025年已发货'!$H:$H,J3638)=0,"未发货",SUMIFS('[1]2025年已发货'!$E:$E,'[1]2025年已发货'!$F:$F,C3638,'[1]2025年已发货'!$C:$C,F3638,'[1]2025年已发货'!$G:$G,I3638,'[1]2025年已发货'!$H:$H,J3638))</f>
        <v>未发货</v>
      </c>
      <c r="I3638" s="40" t="str">
        <f>VLOOKUP(B3638,辅助信息!E:I,3,FALSE)</f>
        <v>（商投建工达州中医药科技园-4工区-10号楼）达州市通川区达州中医药职业学院犀牛大道北段</v>
      </c>
      <c r="J3638" s="40" t="str">
        <f>VLOOKUP(B3638,辅助信息!E:I,4,FALSE)</f>
        <v>张扬</v>
      </c>
      <c r="K3638" s="40">
        <f>VLOOKUP(J3638,辅助信息!H:I,2,FALSE)</f>
        <v>18381904567</v>
      </c>
      <c r="L3638" s="111" t="str">
        <f>VLOOKUP(B3638,辅助信息!E:J,6,FALSE)</f>
        <v>控制炉批号！多了现场不收！,优先安排达钢,提前联系到场规格及数量</v>
      </c>
      <c r="M3638" s="93">
        <v>45925</v>
      </c>
      <c r="O3638" s="64">
        <f ca="1" t="shared" si="196"/>
        <v>0</v>
      </c>
      <c r="P3638" s="64">
        <f ca="1" t="shared" si="197"/>
        <v>46</v>
      </c>
      <c r="Q3638" s="29" t="str">
        <f>VLOOKUP(B3638,辅助信息!E:M,9,FALSE)</f>
        <v>ZTWM-CDGS-XS-2024-0134-商投建工达州中医药科技成果示范园项目</v>
      </c>
      <c r="R3638" s="29" t="str">
        <f>_xlfn._xlws.FILTER(辅助信息!D:D,辅助信息!E:E=B3638)</f>
        <v>商投建工达州中医药科技园</v>
      </c>
    </row>
    <row r="3639" hidden="1" spans="2:18">
      <c r="B3639" s="40" t="s">
        <v>112</v>
      </c>
      <c r="C3639" s="72">
        <v>45922</v>
      </c>
      <c r="D3639" s="40" t="str">
        <f>VLOOKUP(B3639,辅助信息!E:K,7,FALSE)</f>
        <v>JWDDCD2025052800131</v>
      </c>
      <c r="E3639" s="40" t="str">
        <f>VLOOKUP(F3639,辅助信息!A:B,2,FALSE)</f>
        <v>螺纹钢</v>
      </c>
      <c r="F3639" s="40" t="s">
        <v>22</v>
      </c>
      <c r="G3639" s="36">
        <v>6</v>
      </c>
      <c r="H3639" s="136" t="str">
        <f>IF(SUMIFS('[1]2025年已发货'!$E:$E,'[1]2025年已发货'!$F:$F,C3639,'[1]2025年已发货'!$C:$C,F3639,'[1]2025年已发货'!$G:$G,I3639,'[1]2025年已发货'!$H:$H,J3639)=0,"未发货",SUMIFS('[1]2025年已发货'!$E:$E,'[1]2025年已发货'!$F:$F,C3639,'[1]2025年已发货'!$C:$C,F3639,'[1]2025年已发货'!$G:$G,I3639,'[1]2025年已发货'!$H:$H,J3639))</f>
        <v>未发货</v>
      </c>
      <c r="I3639" s="40" t="str">
        <f>VLOOKUP(B3639,辅助信息!E:I,3,FALSE)</f>
        <v>（商投建工达州中医药科技园-4工区-10号楼）达州市通川区达州中医药职业学院犀牛大道北段</v>
      </c>
      <c r="J3639" s="40" t="str">
        <f>VLOOKUP(B3639,辅助信息!E:I,4,FALSE)</f>
        <v>张扬</v>
      </c>
      <c r="K3639" s="40">
        <f>VLOOKUP(J3639,辅助信息!H:I,2,FALSE)</f>
        <v>18381904567</v>
      </c>
      <c r="L3639" s="111" t="str">
        <f>VLOOKUP(B3639,辅助信息!E:J,6,FALSE)</f>
        <v>控制炉批号！多了现场不收！,优先安排达钢,提前联系到场规格及数量</v>
      </c>
      <c r="M3639" s="93">
        <v>45925</v>
      </c>
      <c r="O3639" s="64">
        <f ca="1" t="shared" si="196"/>
        <v>0</v>
      </c>
      <c r="P3639" s="64">
        <f ca="1" t="shared" si="197"/>
        <v>46</v>
      </c>
      <c r="Q3639" s="29" t="str">
        <f>VLOOKUP(B3639,辅助信息!E:M,9,FALSE)</f>
        <v>ZTWM-CDGS-XS-2024-0134-商投建工达州中医药科技成果示范园项目</v>
      </c>
      <c r="R3639" s="29" t="str">
        <f>_xlfn._xlws.FILTER(辅助信息!D:D,辅助信息!E:E=B3639)</f>
        <v>商投建工达州中医药科技园</v>
      </c>
    </row>
    <row r="3640" hidden="1" spans="1:18">
      <c r="A3640" s="59" t="s">
        <v>222</v>
      </c>
      <c r="B3640" s="99" t="s">
        <v>203</v>
      </c>
      <c r="C3640" s="72">
        <v>45922</v>
      </c>
      <c r="D3640" s="40" t="str">
        <f>VLOOKUP(B3640,辅助信息!E:K,7,FALSE)</f>
        <v>JWDDCD2025102100479</v>
      </c>
      <c r="E3640" s="40" t="str">
        <f>VLOOKUP(F3640,辅助信息!A:B,2,FALSE)</f>
        <v>螺纹钢</v>
      </c>
      <c r="F3640" s="40" t="s">
        <v>27</v>
      </c>
      <c r="G3640" s="36">
        <v>25</v>
      </c>
      <c r="H3640" s="136">
        <v>25</v>
      </c>
      <c r="I3640" s="40" t="str">
        <f>VLOOKUP(B3640,辅助信息!E:I,3,FALSE)</f>
        <v>(五冶建设空港兴城怡心街道83亩项目)成都市双流区怡心街道高峰社区一组剑和路一段空港兴城怡心街道83亩项目中国五冶项目部</v>
      </c>
      <c r="J3640" s="40" t="str">
        <f>VLOOKUP(B3640,辅助信息!E:I,4,FALSE)</f>
        <v>王刚</v>
      </c>
      <c r="K3640" s="40">
        <f>VLOOKUP(J3640,辅助信息!H:I,2,FALSE)</f>
        <v>15881190525</v>
      </c>
      <c r="L3640" s="111" t="str">
        <f>VLOOKUP(B3640,辅助信息!E:J,6,FALSE)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3640" s="93">
        <v>45923</v>
      </c>
      <c r="O3640" s="64">
        <f ca="1" t="shared" si="196"/>
        <v>0</v>
      </c>
      <c r="P3640" s="64">
        <f ca="1" t="shared" si="197"/>
        <v>48</v>
      </c>
      <c r="Q3640" s="29" t="str">
        <f>VLOOKUP(B3640,辅助信息!E:M,9,FALSE)</f>
        <v>ZTWM-CDGS-XS-2025-0073-五冶天府-成都怡心湖片区及龙泉驿医院等项目</v>
      </c>
      <c r="R3640" s="29" t="str">
        <f>_xlfn._xlws.FILTER(辅助信息!D:D,辅助信息!E:E=B3640)</f>
        <v>五冶建设空港兴城怡心街道83亩项目</v>
      </c>
    </row>
    <row r="3641" hidden="1" spans="2:18">
      <c r="B3641" s="99" t="s">
        <v>203</v>
      </c>
      <c r="C3641" s="72">
        <v>45922</v>
      </c>
      <c r="D3641" s="40" t="str">
        <f>VLOOKUP(B3641,辅助信息!E:K,7,FALSE)</f>
        <v>JWDDCD2025102100479</v>
      </c>
      <c r="E3641" s="40" t="str">
        <f>VLOOKUP(F3641,辅助信息!A:B,2,FALSE)</f>
        <v>螺纹钢</v>
      </c>
      <c r="F3641" s="40" t="s">
        <v>19</v>
      </c>
      <c r="G3641" s="36">
        <v>28</v>
      </c>
      <c r="H3641" s="136">
        <v>28</v>
      </c>
      <c r="I3641" s="40" t="str">
        <f>VLOOKUP(B3641,辅助信息!E:I,3,FALSE)</f>
        <v>(五冶建设空港兴城怡心街道83亩项目)成都市双流区怡心街道高峰社区一组剑和路一段空港兴城怡心街道83亩项目中国五冶项目部</v>
      </c>
      <c r="J3641" s="40" t="str">
        <f>VLOOKUP(B3641,辅助信息!E:I,4,FALSE)</f>
        <v>王刚</v>
      </c>
      <c r="K3641" s="40">
        <f>VLOOKUP(J3641,辅助信息!H:I,2,FALSE)</f>
        <v>15881190525</v>
      </c>
      <c r="L3641" s="111" t="str">
        <f>VLOOKUP(B3641,辅助信息!E:J,6,FALSE)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3641" s="93">
        <v>45923</v>
      </c>
      <c r="O3641" s="64">
        <f ca="1" t="shared" si="196"/>
        <v>0</v>
      </c>
      <c r="P3641" s="64">
        <f ca="1" t="shared" si="197"/>
        <v>48</v>
      </c>
      <c r="Q3641" s="29" t="str">
        <f>VLOOKUP(B3641,辅助信息!E:M,9,FALSE)</f>
        <v>ZTWM-CDGS-XS-2025-0073-五冶天府-成都怡心湖片区及龙泉驿医院等项目</v>
      </c>
      <c r="R3641" s="29" t="str">
        <f>_xlfn._xlws.FILTER(辅助信息!D:D,辅助信息!E:E=B3641)</f>
        <v>五冶建设空港兴城怡心街道83亩项目</v>
      </c>
    </row>
    <row r="3642" hidden="1" spans="2:18">
      <c r="B3642" s="99" t="s">
        <v>203</v>
      </c>
      <c r="C3642" s="72">
        <v>45922</v>
      </c>
      <c r="D3642" s="40" t="str">
        <f>VLOOKUP(B3642,辅助信息!E:K,7,FALSE)</f>
        <v>JWDDCD2025102100479</v>
      </c>
      <c r="E3642" s="40" t="str">
        <f>VLOOKUP(F3642,辅助信息!A:B,2,FALSE)</f>
        <v>螺纹钢</v>
      </c>
      <c r="F3642" s="40" t="s">
        <v>32</v>
      </c>
      <c r="G3642" s="36">
        <v>10</v>
      </c>
      <c r="H3642" s="136">
        <v>10</v>
      </c>
      <c r="I3642" s="40" t="str">
        <f>VLOOKUP(B3642,辅助信息!E:I,3,FALSE)</f>
        <v>(五冶建设空港兴城怡心街道83亩项目)成都市双流区怡心街道高峰社区一组剑和路一段空港兴城怡心街道83亩项目中国五冶项目部</v>
      </c>
      <c r="J3642" s="40" t="str">
        <f>VLOOKUP(B3642,辅助信息!E:I,4,FALSE)</f>
        <v>王刚</v>
      </c>
      <c r="K3642" s="40">
        <f>VLOOKUP(J3642,辅助信息!H:I,2,FALSE)</f>
        <v>15881190525</v>
      </c>
      <c r="L3642" s="111" t="str">
        <f>VLOOKUP(B3642,辅助信息!E:J,6,FALSE)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3642" s="93">
        <v>45923</v>
      </c>
      <c r="O3642" s="64">
        <f ca="1" t="shared" si="196"/>
        <v>0</v>
      </c>
      <c r="P3642" s="64">
        <f ca="1" t="shared" si="197"/>
        <v>48</v>
      </c>
      <c r="Q3642" s="29" t="str">
        <f>VLOOKUP(B3642,辅助信息!E:M,9,FALSE)</f>
        <v>ZTWM-CDGS-XS-2025-0073-五冶天府-成都怡心湖片区及龙泉驿医院等项目</v>
      </c>
      <c r="R3642" s="29" t="str">
        <f>_xlfn._xlws.FILTER(辅助信息!D:D,辅助信息!E:E=B3642)</f>
        <v>五冶建设空港兴城怡心街道83亩项目</v>
      </c>
    </row>
    <row r="3643" hidden="1" spans="2:18">
      <c r="B3643" s="99" t="s">
        <v>203</v>
      </c>
      <c r="C3643" s="72">
        <v>45922</v>
      </c>
      <c r="D3643" s="40" t="str">
        <f>VLOOKUP(B3643,辅助信息!E:K,7,FALSE)</f>
        <v>JWDDCD2025102100479</v>
      </c>
      <c r="E3643" s="40" t="str">
        <f>VLOOKUP(F3643,辅助信息!A:B,2,FALSE)</f>
        <v>螺纹钢</v>
      </c>
      <c r="F3643" s="40" t="s">
        <v>30</v>
      </c>
      <c r="G3643" s="36">
        <v>10</v>
      </c>
      <c r="H3643" s="136">
        <v>10</v>
      </c>
      <c r="I3643" s="40" t="str">
        <f>VLOOKUP(B3643,辅助信息!E:I,3,FALSE)</f>
        <v>(五冶建设空港兴城怡心街道83亩项目)成都市双流区怡心街道高峰社区一组剑和路一段空港兴城怡心街道83亩项目中国五冶项目部</v>
      </c>
      <c r="J3643" s="40" t="str">
        <f>VLOOKUP(B3643,辅助信息!E:I,4,FALSE)</f>
        <v>王刚</v>
      </c>
      <c r="K3643" s="40">
        <f>VLOOKUP(J3643,辅助信息!H:I,2,FALSE)</f>
        <v>15881190525</v>
      </c>
      <c r="L3643" s="111" t="str">
        <f>VLOOKUP(B3643,辅助信息!E:J,6,FALSE)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3643" s="93">
        <v>45923</v>
      </c>
      <c r="O3643" s="64">
        <f ca="1" t="shared" si="196"/>
        <v>0</v>
      </c>
      <c r="P3643" s="64">
        <f ca="1" t="shared" si="197"/>
        <v>48</v>
      </c>
      <c r="Q3643" s="29" t="str">
        <f>VLOOKUP(B3643,辅助信息!E:M,9,FALSE)</f>
        <v>ZTWM-CDGS-XS-2025-0073-五冶天府-成都怡心湖片区及龙泉驿医院等项目</v>
      </c>
      <c r="R3643" s="29" t="str">
        <f>_xlfn._xlws.FILTER(辅助信息!D:D,辅助信息!E:E=B3643)</f>
        <v>五冶建设空港兴城怡心街道83亩项目</v>
      </c>
    </row>
    <row r="3644" hidden="1" spans="2:18">
      <c r="B3644" s="99" t="s">
        <v>203</v>
      </c>
      <c r="C3644" s="72">
        <v>45922</v>
      </c>
      <c r="D3644" s="40" t="str">
        <f>VLOOKUP(B3644,辅助信息!E:K,7,FALSE)</f>
        <v>JWDDCD2025102100479</v>
      </c>
      <c r="E3644" s="40" t="str">
        <f>VLOOKUP(F3644,辅助信息!A:B,2,FALSE)</f>
        <v>螺纹钢</v>
      </c>
      <c r="F3644" s="40" t="s">
        <v>33</v>
      </c>
      <c r="G3644" s="36">
        <v>10</v>
      </c>
      <c r="H3644" s="136">
        <v>10</v>
      </c>
      <c r="I3644" s="40" t="str">
        <f>VLOOKUP(B3644,辅助信息!E:I,3,FALSE)</f>
        <v>(五冶建设空港兴城怡心街道83亩项目)成都市双流区怡心街道高峰社区一组剑和路一段空港兴城怡心街道83亩项目中国五冶项目部</v>
      </c>
      <c r="J3644" s="40" t="str">
        <f>VLOOKUP(B3644,辅助信息!E:I,4,FALSE)</f>
        <v>王刚</v>
      </c>
      <c r="K3644" s="40">
        <f>VLOOKUP(J3644,辅助信息!H:I,2,FALSE)</f>
        <v>15881190525</v>
      </c>
      <c r="L3644" s="111" t="str">
        <f>VLOOKUP(B3644,辅助信息!E:J,6,FALSE)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3644" s="93">
        <v>45923</v>
      </c>
      <c r="O3644" s="64">
        <f ca="1" t="shared" si="196"/>
        <v>0</v>
      </c>
      <c r="P3644" s="64">
        <f ca="1" t="shared" si="197"/>
        <v>48</v>
      </c>
      <c r="Q3644" s="29" t="str">
        <f>VLOOKUP(B3644,辅助信息!E:M,9,FALSE)</f>
        <v>ZTWM-CDGS-XS-2025-0073-五冶天府-成都怡心湖片区及龙泉驿医院等项目</v>
      </c>
      <c r="R3644" s="29" t="str">
        <f>_xlfn._xlws.FILTER(辅助信息!D:D,辅助信息!E:E=B3644)</f>
        <v>五冶建设空港兴城怡心街道83亩项目</v>
      </c>
    </row>
    <row r="3645" hidden="1" spans="2:18">
      <c r="B3645" s="99" t="s">
        <v>203</v>
      </c>
      <c r="C3645" s="72">
        <v>45922</v>
      </c>
      <c r="D3645" s="40" t="str">
        <f>VLOOKUP(B3645,辅助信息!E:K,7,FALSE)</f>
        <v>JWDDCD2025102100479</v>
      </c>
      <c r="E3645" s="40" t="str">
        <f>VLOOKUP(F3645,辅助信息!A:B,2,FALSE)</f>
        <v>螺纹钢</v>
      </c>
      <c r="F3645" s="40" t="s">
        <v>28</v>
      </c>
      <c r="G3645" s="36">
        <v>10</v>
      </c>
      <c r="H3645" s="136">
        <v>10</v>
      </c>
      <c r="I3645" s="40" t="str">
        <f>VLOOKUP(B3645,辅助信息!E:I,3,FALSE)</f>
        <v>(五冶建设空港兴城怡心街道83亩项目)成都市双流区怡心街道高峰社区一组剑和路一段空港兴城怡心街道83亩项目中国五冶项目部</v>
      </c>
      <c r="J3645" s="40" t="str">
        <f>VLOOKUP(B3645,辅助信息!E:I,4,FALSE)</f>
        <v>王刚</v>
      </c>
      <c r="K3645" s="40">
        <f>VLOOKUP(J3645,辅助信息!H:I,2,FALSE)</f>
        <v>15881190525</v>
      </c>
      <c r="L3645" s="111" t="str">
        <f>VLOOKUP(B3645,辅助信息!E:J,6,FALSE)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3645" s="93">
        <v>45923</v>
      </c>
      <c r="O3645" s="64">
        <f ca="1" t="shared" si="196"/>
        <v>0</v>
      </c>
      <c r="P3645" s="64">
        <f ca="1" t="shared" si="197"/>
        <v>48</v>
      </c>
      <c r="Q3645" s="29" t="str">
        <f>VLOOKUP(B3645,辅助信息!E:M,9,FALSE)</f>
        <v>ZTWM-CDGS-XS-2025-0073-五冶天府-成都怡心湖片区及龙泉驿医院等项目</v>
      </c>
      <c r="R3645" s="29" t="str">
        <f>_xlfn._xlws.FILTER(辅助信息!D:D,辅助信息!E:E=B3645)</f>
        <v>五冶建设空港兴城怡心街道83亩项目</v>
      </c>
    </row>
    <row r="3646" hidden="1" spans="2:18">
      <c r="B3646" s="99" t="s">
        <v>203</v>
      </c>
      <c r="C3646" s="72">
        <v>45922</v>
      </c>
      <c r="D3646" s="40" t="str">
        <f>VLOOKUP(B3646,辅助信息!E:K,7,FALSE)</f>
        <v>JWDDCD2025102100479</v>
      </c>
      <c r="E3646" s="40" t="str">
        <f>VLOOKUP(F3646,辅助信息!A:B,2,FALSE)</f>
        <v>螺纹钢</v>
      </c>
      <c r="F3646" s="40" t="s">
        <v>18</v>
      </c>
      <c r="G3646" s="36">
        <v>10</v>
      </c>
      <c r="H3646" s="136">
        <v>10</v>
      </c>
      <c r="I3646" s="40" t="str">
        <f>VLOOKUP(B3646,辅助信息!E:I,3,FALSE)</f>
        <v>(五冶建设空港兴城怡心街道83亩项目)成都市双流区怡心街道高峰社区一组剑和路一段空港兴城怡心街道83亩项目中国五冶项目部</v>
      </c>
      <c r="J3646" s="40" t="str">
        <f>VLOOKUP(B3646,辅助信息!E:I,4,FALSE)</f>
        <v>王刚</v>
      </c>
      <c r="K3646" s="40">
        <f>VLOOKUP(J3646,辅助信息!H:I,2,FALSE)</f>
        <v>15881190525</v>
      </c>
      <c r="L3646" s="111" t="str">
        <f>VLOOKUP(B3646,辅助信息!E:J,6,FALSE)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3646" s="93">
        <v>45923</v>
      </c>
      <c r="O3646" s="64">
        <f ca="1" t="shared" si="196"/>
        <v>0</v>
      </c>
      <c r="P3646" s="64">
        <f ca="1" t="shared" si="197"/>
        <v>48</v>
      </c>
      <c r="Q3646" s="29" t="str">
        <f>VLOOKUP(B3646,辅助信息!E:M,9,FALSE)</f>
        <v>ZTWM-CDGS-XS-2025-0073-五冶天府-成都怡心湖片区及龙泉驿医院等项目</v>
      </c>
      <c r="R3646" s="29" t="str">
        <f>_xlfn._xlws.FILTER(辅助信息!D:D,辅助信息!E:E=B3646)</f>
        <v>五冶建设空港兴城怡心街道83亩项目</v>
      </c>
    </row>
    <row r="3647" hidden="1" spans="2:18">
      <c r="B3647" s="99" t="s">
        <v>203</v>
      </c>
      <c r="C3647" s="72">
        <v>45922</v>
      </c>
      <c r="D3647" s="40" t="str">
        <f>VLOOKUP(B3647,辅助信息!E:K,7,FALSE)</f>
        <v>JWDDCD2025102100479</v>
      </c>
      <c r="E3647" s="40" t="str">
        <f>VLOOKUP(F3647,辅助信息!A:B,2,FALSE)</f>
        <v>螺纹钢</v>
      </c>
      <c r="F3647" s="40" t="s">
        <v>65</v>
      </c>
      <c r="G3647" s="36">
        <v>3</v>
      </c>
      <c r="H3647" s="136">
        <v>3</v>
      </c>
      <c r="I3647" s="40" t="str">
        <f>VLOOKUP(B3647,辅助信息!E:I,3,FALSE)</f>
        <v>(五冶建设空港兴城怡心街道83亩项目)成都市双流区怡心街道高峰社区一组剑和路一段空港兴城怡心街道83亩项目中国五冶项目部</v>
      </c>
      <c r="J3647" s="40" t="str">
        <f>VLOOKUP(B3647,辅助信息!E:I,4,FALSE)</f>
        <v>王刚</v>
      </c>
      <c r="K3647" s="40">
        <f>VLOOKUP(J3647,辅助信息!H:I,2,FALSE)</f>
        <v>15881190525</v>
      </c>
      <c r="L3647" s="111" t="str">
        <f>VLOOKUP(B3647,辅助信息!E:J,6,FALSE)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3647" s="93">
        <v>45923</v>
      </c>
      <c r="O3647" s="64">
        <f ca="1" t="shared" si="196"/>
        <v>0</v>
      </c>
      <c r="P3647" s="64">
        <f ca="1" t="shared" si="197"/>
        <v>48</v>
      </c>
      <c r="Q3647" s="29" t="str">
        <f>VLOOKUP(B3647,辅助信息!E:M,9,FALSE)</f>
        <v>ZTWM-CDGS-XS-2025-0073-五冶天府-成都怡心湖片区及龙泉驿医院等项目</v>
      </c>
      <c r="R3647" s="29" t="str">
        <f>_xlfn._xlws.FILTER(辅助信息!D:D,辅助信息!E:E=B3647)</f>
        <v>五冶建设空港兴城怡心街道83亩项目</v>
      </c>
    </row>
    <row r="3648" hidden="1" spans="2:18">
      <c r="B3648" s="40" t="s">
        <v>167</v>
      </c>
      <c r="C3648" s="72">
        <v>45922</v>
      </c>
      <c r="D3648" s="40" t="str">
        <f>VLOOKUP(B3648,辅助信息!E:K,7,FALSE)</f>
        <v>JWDDCD2025102100473</v>
      </c>
      <c r="E3648" s="40" t="str">
        <f>VLOOKUP(F3648,辅助信息!A:B,2,FALSE)</f>
        <v>螺纹钢</v>
      </c>
      <c r="F3648" s="40" t="s">
        <v>27</v>
      </c>
      <c r="G3648" s="36">
        <v>21</v>
      </c>
      <c r="H3648" s="136"/>
      <c r="I3648" s="40" t="str">
        <f>VLOOKUP(B3648,辅助信息!E:I,3,FALSE)</f>
        <v>(五冶建设扩建艺体中学二期工程)四川省成都市双流区光荣路成都艺体中学南200米</v>
      </c>
      <c r="J3648" s="40" t="str">
        <f>VLOOKUP(B3648,辅助信息!E:I,4,FALSE)</f>
        <v>谢序强</v>
      </c>
      <c r="K3648" s="40">
        <f>VLOOKUP(J3648,辅助信息!H:I,2,FALSE)</f>
        <v>13458588232</v>
      </c>
      <c r="L3648" s="111" t="str">
        <f>VLOOKUP(B3648,辅助信息!E:J,6,FALSE)</f>
        <v>联系实际收货人（谢序强13458588232）五冶建设送货单,一式6份材质书,锈货不收，项目名称：扩建艺体中学二期工程，装货前联系收货人核实到场规格,没提前告知进场规格现场不给予接收</v>
      </c>
      <c r="M3648" s="93">
        <v>45925</v>
      </c>
      <c r="O3648" s="64">
        <f ca="1" t="shared" si="196"/>
        <v>0</v>
      </c>
      <c r="P3648" s="64">
        <f ca="1" t="shared" si="197"/>
        <v>46</v>
      </c>
      <c r="Q3648" s="29" t="str">
        <f>VLOOKUP(B3648,辅助信息!E:M,9,FALSE)</f>
        <v>ZTWM-CDGS-XS-2025-0073-五冶天府-成都怡心湖片区及龙泉驿医院等项目</v>
      </c>
      <c r="R3648" s="29" t="str">
        <f>_xlfn._xlws.FILTER(辅助信息!D:D,辅助信息!E:E=B3648)</f>
        <v>五冶建设扩建艺体中学二期工程</v>
      </c>
    </row>
    <row r="3649" hidden="1" spans="2:18">
      <c r="B3649" s="40" t="s">
        <v>167</v>
      </c>
      <c r="C3649" s="72">
        <v>45922</v>
      </c>
      <c r="D3649" s="40" t="str">
        <f>VLOOKUP(B3649,辅助信息!E:K,7,FALSE)</f>
        <v>JWDDCD2025102100473</v>
      </c>
      <c r="E3649" s="40" t="str">
        <f>VLOOKUP(F3649,辅助信息!A:B,2,FALSE)</f>
        <v>螺纹钢</v>
      </c>
      <c r="F3649" s="40" t="s">
        <v>19</v>
      </c>
      <c r="G3649" s="36">
        <v>27</v>
      </c>
      <c r="H3649" s="136" t="str">
        <f>IF(SUMIFS('[1]2025年已发货'!$E:$E,'[1]2025年已发货'!$F:$F,C3649,'[1]2025年已发货'!$C:$C,F3649,'[1]2025年已发货'!$G:$G,I3649,'[1]2025年已发货'!$H:$H,J3649)=0,"未发货",SUMIFS('[1]2025年已发货'!$E:$E,'[1]2025年已发货'!$F:$F,C3649,'[1]2025年已发货'!$C:$C,F3649,'[1]2025年已发货'!$G:$G,I3649,'[1]2025年已发货'!$H:$H,J3649))</f>
        <v>未发货</v>
      </c>
      <c r="I3649" s="40" t="str">
        <f>VLOOKUP(B3649,辅助信息!E:I,3,FALSE)</f>
        <v>(五冶建设扩建艺体中学二期工程)四川省成都市双流区光荣路成都艺体中学南200米</v>
      </c>
      <c r="J3649" s="40" t="str">
        <f>VLOOKUP(B3649,辅助信息!E:I,4,FALSE)</f>
        <v>谢序强</v>
      </c>
      <c r="K3649" s="40">
        <f>VLOOKUP(J3649,辅助信息!H:I,2,FALSE)</f>
        <v>13458588232</v>
      </c>
      <c r="L3649" s="111" t="str">
        <f>VLOOKUP(B3649,辅助信息!E:J,6,FALSE)</f>
        <v>联系实际收货人（谢序强13458588232）五冶建设送货单,一式6份材质书,锈货不收，项目名称：扩建艺体中学二期工程，装货前联系收货人核实到场规格,没提前告知进场规格现场不给予接收</v>
      </c>
      <c r="M3649" s="93">
        <v>45925</v>
      </c>
      <c r="O3649" s="64">
        <f ca="1" t="shared" si="196"/>
        <v>0</v>
      </c>
      <c r="P3649" s="64">
        <f ca="1" t="shared" si="197"/>
        <v>46</v>
      </c>
      <c r="Q3649" s="29" t="str">
        <f>VLOOKUP(B3649,辅助信息!E:M,9,FALSE)</f>
        <v>ZTWM-CDGS-XS-2025-0073-五冶天府-成都怡心湖片区及龙泉驿医院等项目</v>
      </c>
      <c r="R3649" s="29" t="str">
        <f>_xlfn._xlws.FILTER(辅助信息!D:D,辅助信息!E:E=B3649)</f>
        <v>五冶建设扩建艺体中学二期工程</v>
      </c>
    </row>
    <row r="3650" hidden="1" spans="2:18">
      <c r="B3650" s="40" t="s">
        <v>167</v>
      </c>
      <c r="C3650" s="72">
        <v>45922</v>
      </c>
      <c r="D3650" s="40" t="str">
        <f>VLOOKUP(B3650,辅助信息!E:K,7,FALSE)</f>
        <v>JWDDCD2025102100473</v>
      </c>
      <c r="E3650" s="40" t="str">
        <f>VLOOKUP(F3650,辅助信息!A:B,2,FALSE)</f>
        <v>螺纹钢</v>
      </c>
      <c r="F3650" s="40" t="s">
        <v>32</v>
      </c>
      <c r="G3650" s="36">
        <v>27</v>
      </c>
      <c r="H3650" s="136" t="str">
        <f>IF(SUMIFS('[1]2025年已发货'!$E:$E,'[1]2025年已发货'!$F:$F,C3650,'[1]2025年已发货'!$C:$C,F3650,'[1]2025年已发货'!$G:$G,I3650,'[1]2025年已发货'!$H:$H,J3650)=0,"未发货",SUMIFS('[1]2025年已发货'!$E:$E,'[1]2025年已发货'!$F:$F,C3650,'[1]2025年已发货'!$C:$C,F3650,'[1]2025年已发货'!$G:$G,I3650,'[1]2025年已发货'!$H:$H,J3650))</f>
        <v>未发货</v>
      </c>
      <c r="I3650" s="40" t="str">
        <f>VLOOKUP(B3650,辅助信息!E:I,3,FALSE)</f>
        <v>(五冶建设扩建艺体中学二期工程)四川省成都市双流区光荣路成都艺体中学南200米</v>
      </c>
      <c r="J3650" s="40" t="str">
        <f>VLOOKUP(B3650,辅助信息!E:I,4,FALSE)</f>
        <v>谢序强</v>
      </c>
      <c r="K3650" s="40">
        <f>VLOOKUP(J3650,辅助信息!H:I,2,FALSE)</f>
        <v>13458588232</v>
      </c>
      <c r="L3650" s="111" t="str">
        <f>VLOOKUP(B3650,辅助信息!E:J,6,FALSE)</f>
        <v>联系实际收货人（谢序强13458588232）五冶建设送货单,一式6份材质书,锈货不收，项目名称：扩建艺体中学二期工程，装货前联系收货人核实到场规格,没提前告知进场规格现场不给予接收</v>
      </c>
      <c r="M3650" s="93">
        <v>45925</v>
      </c>
      <c r="O3650" s="64">
        <f ca="1" t="shared" si="196"/>
        <v>0</v>
      </c>
      <c r="P3650" s="64">
        <f ca="1" t="shared" si="197"/>
        <v>46</v>
      </c>
      <c r="Q3650" s="29" t="str">
        <f>VLOOKUP(B3650,辅助信息!E:M,9,FALSE)</f>
        <v>ZTWM-CDGS-XS-2025-0073-五冶天府-成都怡心湖片区及龙泉驿医院等项目</v>
      </c>
      <c r="R3650" s="29" t="str">
        <f>_xlfn._xlws.FILTER(辅助信息!D:D,辅助信息!E:E=B3650)</f>
        <v>五冶建设扩建艺体中学二期工程</v>
      </c>
    </row>
    <row r="3651" hidden="1" spans="2:18">
      <c r="B3651" s="40" t="s">
        <v>167</v>
      </c>
      <c r="C3651" s="72">
        <v>45922</v>
      </c>
      <c r="D3651" s="40" t="str">
        <f>VLOOKUP(B3651,辅助信息!E:K,7,FALSE)</f>
        <v>JWDDCD2025102100473</v>
      </c>
      <c r="E3651" s="40" t="str">
        <f>VLOOKUP(F3651,辅助信息!A:B,2,FALSE)</f>
        <v>螺纹钢</v>
      </c>
      <c r="F3651" s="40" t="s">
        <v>33</v>
      </c>
      <c r="G3651" s="36">
        <v>6</v>
      </c>
      <c r="H3651" s="136" t="str">
        <f>IF(SUMIFS('[1]2025年已发货'!$E:$E,'[1]2025年已发货'!$F:$F,C3651,'[1]2025年已发货'!$C:$C,F3651,'[1]2025年已发货'!$G:$G,I3651,'[1]2025年已发货'!$H:$H,J3651)=0,"未发货",SUMIFS('[1]2025年已发货'!$E:$E,'[1]2025年已发货'!$F:$F,C3651,'[1]2025年已发货'!$C:$C,F3651,'[1]2025年已发货'!$G:$G,I3651,'[1]2025年已发货'!$H:$H,J3651))</f>
        <v>未发货</v>
      </c>
      <c r="I3651" s="40" t="str">
        <f>VLOOKUP(B3651,辅助信息!E:I,3,FALSE)</f>
        <v>(五冶建设扩建艺体中学二期工程)四川省成都市双流区光荣路成都艺体中学南200米</v>
      </c>
      <c r="J3651" s="40" t="str">
        <f>VLOOKUP(B3651,辅助信息!E:I,4,FALSE)</f>
        <v>谢序强</v>
      </c>
      <c r="K3651" s="40">
        <f>VLOOKUP(J3651,辅助信息!H:I,2,FALSE)</f>
        <v>13458588232</v>
      </c>
      <c r="L3651" s="111" t="str">
        <f>VLOOKUP(B3651,辅助信息!E:J,6,FALSE)</f>
        <v>联系实际收货人（谢序强13458588232）五冶建设送货单,一式6份材质书,锈货不收，项目名称：扩建艺体中学二期工程，装货前联系收货人核实到场规格,没提前告知进场规格现场不给予接收</v>
      </c>
      <c r="M3651" s="93">
        <v>45925</v>
      </c>
      <c r="O3651" s="64">
        <f ca="1" t="shared" si="196"/>
        <v>0</v>
      </c>
      <c r="P3651" s="64">
        <f ca="1" t="shared" si="197"/>
        <v>46</v>
      </c>
      <c r="Q3651" s="29" t="str">
        <f>VLOOKUP(B3651,辅助信息!E:M,9,FALSE)</f>
        <v>ZTWM-CDGS-XS-2025-0073-五冶天府-成都怡心湖片区及龙泉驿医院等项目</v>
      </c>
      <c r="R3651" s="29" t="str">
        <f>_xlfn._xlws.FILTER(辅助信息!D:D,辅助信息!E:E=B3651)</f>
        <v>五冶建设扩建艺体中学二期工程</v>
      </c>
    </row>
    <row r="3652" hidden="1" spans="2:18">
      <c r="B3652" s="40" t="s">
        <v>167</v>
      </c>
      <c r="C3652" s="72">
        <v>45922</v>
      </c>
      <c r="D3652" s="40" t="str">
        <f>VLOOKUP(B3652,辅助信息!E:K,7,FALSE)</f>
        <v>JWDDCD2025102100473</v>
      </c>
      <c r="E3652" s="40" t="str">
        <f>VLOOKUP(F3652,辅助信息!A:B,2,FALSE)</f>
        <v>螺纹钢</v>
      </c>
      <c r="F3652" s="40" t="s">
        <v>28</v>
      </c>
      <c r="G3652" s="36">
        <v>12</v>
      </c>
      <c r="H3652" s="136" t="str">
        <f>IF(SUMIFS('[1]2025年已发货'!$E:$E,'[1]2025年已发货'!$F:$F,C3652,'[1]2025年已发货'!$C:$C,F3652,'[1]2025年已发货'!$G:$G,I3652,'[1]2025年已发货'!$H:$H,J3652)=0,"未发货",SUMIFS('[1]2025年已发货'!$E:$E,'[1]2025年已发货'!$F:$F,C3652,'[1]2025年已发货'!$C:$C,F3652,'[1]2025年已发货'!$G:$G,I3652,'[1]2025年已发货'!$H:$H,J3652))</f>
        <v>未发货</v>
      </c>
      <c r="I3652" s="40" t="str">
        <f>VLOOKUP(B3652,辅助信息!E:I,3,FALSE)</f>
        <v>(五冶建设扩建艺体中学二期工程)四川省成都市双流区光荣路成都艺体中学南200米</v>
      </c>
      <c r="J3652" s="40" t="str">
        <f>VLOOKUP(B3652,辅助信息!E:I,4,FALSE)</f>
        <v>谢序强</v>
      </c>
      <c r="K3652" s="40">
        <f>VLOOKUP(J3652,辅助信息!H:I,2,FALSE)</f>
        <v>13458588232</v>
      </c>
      <c r="L3652" s="111" t="str">
        <f>VLOOKUP(B3652,辅助信息!E:J,6,FALSE)</f>
        <v>联系实际收货人（谢序强13458588232）五冶建设送货单,一式6份材质书,锈货不收，项目名称：扩建艺体中学二期工程，装货前联系收货人核实到场规格,没提前告知进场规格现场不给予接收</v>
      </c>
      <c r="M3652" s="93">
        <v>45925</v>
      </c>
      <c r="O3652" s="64">
        <f ca="1" t="shared" si="196"/>
        <v>0</v>
      </c>
      <c r="P3652" s="64">
        <f ca="1" t="shared" si="197"/>
        <v>46</v>
      </c>
      <c r="Q3652" s="29" t="str">
        <f>VLOOKUP(B3652,辅助信息!E:M,9,FALSE)</f>
        <v>ZTWM-CDGS-XS-2025-0073-五冶天府-成都怡心湖片区及龙泉驿医院等项目</v>
      </c>
      <c r="R3652" s="29" t="str">
        <f>_xlfn._xlws.FILTER(辅助信息!D:D,辅助信息!E:E=B3652)</f>
        <v>五冶建设扩建艺体中学二期工程</v>
      </c>
    </row>
    <row r="3653" hidden="1" spans="2:18">
      <c r="B3653" s="40" t="s">
        <v>167</v>
      </c>
      <c r="C3653" s="72">
        <v>45922</v>
      </c>
      <c r="D3653" s="40" t="str">
        <f>VLOOKUP(B3653,辅助信息!E:K,7,FALSE)</f>
        <v>JWDDCD2025102100473</v>
      </c>
      <c r="E3653" s="40" t="str">
        <f>VLOOKUP(F3653,辅助信息!A:B,2,FALSE)</f>
        <v>螺纹钢</v>
      </c>
      <c r="F3653" s="40" t="s">
        <v>18</v>
      </c>
      <c r="G3653" s="36">
        <v>12</v>
      </c>
      <c r="H3653" s="136" t="str">
        <f>IF(SUMIFS('[1]2025年已发货'!$E:$E,'[1]2025年已发货'!$F:$F,C3653,'[1]2025年已发货'!$C:$C,F3653,'[1]2025年已发货'!$G:$G,I3653,'[1]2025年已发货'!$H:$H,J3653)=0,"未发货",SUMIFS('[1]2025年已发货'!$E:$E,'[1]2025年已发货'!$F:$F,C3653,'[1]2025年已发货'!$C:$C,F3653,'[1]2025年已发货'!$G:$G,I3653,'[1]2025年已发货'!$H:$H,J3653))</f>
        <v>未发货</v>
      </c>
      <c r="I3653" s="40" t="str">
        <f>VLOOKUP(B3653,辅助信息!E:I,3,FALSE)</f>
        <v>(五冶建设扩建艺体中学二期工程)四川省成都市双流区光荣路成都艺体中学南200米</v>
      </c>
      <c r="J3653" s="40" t="str">
        <f>VLOOKUP(B3653,辅助信息!E:I,4,FALSE)</f>
        <v>谢序强</v>
      </c>
      <c r="K3653" s="40">
        <f>VLOOKUP(J3653,辅助信息!H:I,2,FALSE)</f>
        <v>13458588232</v>
      </c>
      <c r="L3653" s="111" t="str">
        <f>VLOOKUP(B3653,辅助信息!E:J,6,FALSE)</f>
        <v>联系实际收货人（谢序强13458588232）五冶建设送货单,一式6份材质书,锈货不收，项目名称：扩建艺体中学二期工程，装货前联系收货人核实到场规格,没提前告知进场规格现场不给予接收</v>
      </c>
      <c r="M3653" s="93">
        <v>45925</v>
      </c>
      <c r="O3653" s="64">
        <f ca="1" t="shared" si="196"/>
        <v>0</v>
      </c>
      <c r="P3653" s="64">
        <f ca="1" t="shared" si="197"/>
        <v>46</v>
      </c>
      <c r="Q3653" s="29" t="str">
        <f>VLOOKUP(B3653,辅助信息!E:M,9,FALSE)</f>
        <v>ZTWM-CDGS-XS-2025-0073-五冶天府-成都怡心湖片区及龙泉驿医院等项目</v>
      </c>
      <c r="R3653" s="29" t="str">
        <f>_xlfn._xlws.FILTER(辅助信息!D:D,辅助信息!E:E=B3653)</f>
        <v>五冶建设扩建艺体中学二期工程</v>
      </c>
    </row>
    <row r="3654" hidden="1" spans="2:18">
      <c r="B3654" s="40" t="s">
        <v>187</v>
      </c>
      <c r="C3654" s="72">
        <v>45922</v>
      </c>
      <c r="D3654" s="40" t="str">
        <f>VLOOKUP(B3654,辅助信息!E:K,7,FALSE)</f>
        <v>JWDDCD2025072900121</v>
      </c>
      <c r="E3654" s="40" t="str">
        <f>VLOOKUP(F3654,辅助信息!A:B,2,FALSE)</f>
        <v>盘螺</v>
      </c>
      <c r="F3654" s="40" t="s">
        <v>40</v>
      </c>
      <c r="G3654" s="36">
        <v>16</v>
      </c>
      <c r="H3654" s="136" t="str">
        <f>IF(SUMIFS('[1]2025年已发货'!$E:$E,'[1]2025年已发货'!$F:$F,C3654,'[1]2025年已发货'!$C:$C,F3654,'[1]2025年已发货'!$G:$G,I3654,'[1]2025年已发货'!$H:$H,J3654)=0,"未发货",SUMIFS('[1]2025年已发货'!$E:$E,'[1]2025年已发货'!$F:$F,C3654,'[1]2025年已发货'!$C:$C,F3654,'[1]2025年已发货'!$G:$G,I3654,'[1]2025年已发货'!$H:$H,J3654))</f>
        <v>未发货</v>
      </c>
      <c r="I3654" s="40" t="str">
        <f>VLOOKUP(B3654,辅助信息!E:I,3,FALSE)</f>
        <v>(乐山市校地共建产教融合基地建设项目一标段)四川省乐山市市中区苏稽镇周山嘴</v>
      </c>
      <c r="J3654" s="40" t="str">
        <f>VLOOKUP(B3654,辅助信息!E:I,4,FALSE)</f>
        <v>范增云</v>
      </c>
      <c r="K3654" s="40">
        <f>VLOOKUP(J3654,辅助信息!H:I,2,FALSE)</f>
        <v>13668153241</v>
      </c>
      <c r="L3654" s="111" t="str">
        <f>VLOOKUP(B3654,辅助信息!E:J,6,FALSE)</f>
        <v>联系实际收货人（范增云13668153241）现场要求炉批号控制2个以下，超2个不给予签收。提前联系到场规格及数量</v>
      </c>
      <c r="O3654" s="64" t="str">
        <f ca="1" t="shared" si="196"/>
        <v/>
      </c>
      <c r="P3654" s="64" t="str">
        <f ca="1" t="shared" si="197"/>
        <v/>
      </c>
      <c r="Q3654" s="29" t="str">
        <f>VLOOKUP(B3654,辅助信息!E:M,9,FALSE)</f>
        <v>ZTWM-CDGS-XS-2025-0125-四川机司-乐山市校地共建产教融合基地配套设施项目施工一标段钢筋采购合同</v>
      </c>
      <c r="R3654" s="29" t="str">
        <f>_xlfn._xlws.FILTER(辅助信息!D:D,辅助信息!E:E=B3654)</f>
        <v>乐山市校地共建产教融合基地建设项目</v>
      </c>
    </row>
    <row r="3655" hidden="1" spans="2:18">
      <c r="B3655" s="40" t="s">
        <v>187</v>
      </c>
      <c r="C3655" s="72">
        <v>45922</v>
      </c>
      <c r="D3655" s="40" t="str">
        <f>VLOOKUP(B3655,辅助信息!E:K,7,FALSE)</f>
        <v>JWDDCD2025072900121</v>
      </c>
      <c r="E3655" s="40" t="str">
        <f>VLOOKUP(F3655,辅助信息!A:B,2,FALSE)</f>
        <v>盘螺</v>
      </c>
      <c r="F3655" s="40" t="s">
        <v>41</v>
      </c>
      <c r="G3655" s="36">
        <v>6</v>
      </c>
      <c r="H3655" s="136" t="str">
        <f>IF(SUMIFS('[1]2025年已发货'!$E:$E,'[1]2025年已发货'!$F:$F,C3655,'[1]2025年已发货'!$C:$C,F3655,'[1]2025年已发货'!$G:$G,I3655,'[1]2025年已发货'!$H:$H,J3655)=0,"未发货",SUMIFS('[1]2025年已发货'!$E:$E,'[1]2025年已发货'!$F:$F,C3655,'[1]2025年已发货'!$C:$C,F3655,'[1]2025年已发货'!$G:$G,I3655,'[1]2025年已发货'!$H:$H,J3655))</f>
        <v>未发货</v>
      </c>
      <c r="I3655" s="40" t="str">
        <f>VLOOKUP(B3655,辅助信息!E:I,3,FALSE)</f>
        <v>(乐山市校地共建产教融合基地建设项目一标段)四川省乐山市市中区苏稽镇周山嘴</v>
      </c>
      <c r="J3655" s="40" t="str">
        <f>VLOOKUP(B3655,辅助信息!E:I,4,FALSE)</f>
        <v>范增云</v>
      </c>
      <c r="K3655" s="40">
        <f>VLOOKUP(J3655,辅助信息!H:I,2,FALSE)</f>
        <v>13668153241</v>
      </c>
      <c r="L3655" s="111" t="str">
        <f>VLOOKUP(B3655,辅助信息!E:J,6,FALSE)</f>
        <v>联系实际收货人（范增云13668153241）现场要求炉批号控制2个以下，超2个不给予签收。提前联系到场规格及数量</v>
      </c>
      <c r="O3655" s="64" t="str">
        <f ca="1" t="shared" si="196"/>
        <v/>
      </c>
      <c r="P3655" s="64" t="str">
        <f ca="1" t="shared" si="197"/>
        <v/>
      </c>
      <c r="Q3655" s="29" t="str">
        <f>VLOOKUP(B3655,辅助信息!E:M,9,FALSE)</f>
        <v>ZTWM-CDGS-XS-2025-0125-四川机司-乐山市校地共建产教融合基地配套设施项目施工一标段钢筋采购合同</v>
      </c>
      <c r="R3655" s="29" t="str">
        <f>_xlfn._xlws.FILTER(辅助信息!D:D,辅助信息!E:E=B3655)</f>
        <v>乐山市校地共建产教融合基地建设项目</v>
      </c>
    </row>
    <row r="3656" hidden="1" spans="2:18">
      <c r="B3656" s="40" t="s">
        <v>187</v>
      </c>
      <c r="C3656" s="72">
        <v>45922</v>
      </c>
      <c r="D3656" s="40" t="str">
        <f>VLOOKUP(B3656,辅助信息!E:K,7,FALSE)</f>
        <v>JWDDCD2025072900121</v>
      </c>
      <c r="E3656" s="40" t="str">
        <f>VLOOKUP(F3656,辅助信息!A:B,2,FALSE)</f>
        <v>螺纹钢</v>
      </c>
      <c r="F3656" s="40" t="s">
        <v>66</v>
      </c>
      <c r="G3656" s="36">
        <v>8</v>
      </c>
      <c r="H3656" s="136" t="str">
        <f>IF(SUMIFS('[1]2025年已发货'!$E:$E,'[1]2025年已发货'!$F:$F,C3656,'[1]2025年已发货'!$C:$C,F3656,'[1]2025年已发货'!$G:$G,I3656,'[1]2025年已发货'!$H:$H,J3656)=0,"未发货",SUMIFS('[1]2025年已发货'!$E:$E,'[1]2025年已发货'!$F:$F,C3656,'[1]2025年已发货'!$C:$C,F3656,'[1]2025年已发货'!$G:$G,I3656,'[1]2025年已发货'!$H:$H,J3656))</f>
        <v>未发货</v>
      </c>
      <c r="I3656" s="40" t="str">
        <f>VLOOKUP(B3656,辅助信息!E:I,3,FALSE)</f>
        <v>(乐山市校地共建产教融合基地建设项目一标段)四川省乐山市市中区苏稽镇周山嘴</v>
      </c>
      <c r="J3656" s="40" t="str">
        <f>VLOOKUP(B3656,辅助信息!E:I,4,FALSE)</f>
        <v>范增云</v>
      </c>
      <c r="K3656" s="40">
        <f>VLOOKUP(J3656,辅助信息!H:I,2,FALSE)</f>
        <v>13668153241</v>
      </c>
      <c r="L3656" s="111" t="str">
        <f>VLOOKUP(B3656,辅助信息!E:J,6,FALSE)</f>
        <v>联系实际收货人（范增云13668153241）现场要求炉批号控制2个以下，超2个不给予签收。提前联系到场规格及数量</v>
      </c>
      <c r="O3656" s="64" t="str">
        <f ca="1" t="shared" si="196"/>
        <v/>
      </c>
      <c r="P3656" s="64" t="str">
        <f ca="1" t="shared" si="197"/>
        <v/>
      </c>
      <c r="Q3656" s="29" t="str">
        <f>VLOOKUP(B3656,辅助信息!E:M,9,FALSE)</f>
        <v>ZTWM-CDGS-XS-2025-0125-四川机司-乐山市校地共建产教融合基地配套设施项目施工一标段钢筋采购合同</v>
      </c>
      <c r="R3656" s="29" t="str">
        <f>_xlfn._xlws.FILTER(辅助信息!D:D,辅助信息!E:E=B3656)</f>
        <v>乐山市校地共建产教融合基地建设项目</v>
      </c>
    </row>
    <row r="3657" hidden="1" spans="2:18">
      <c r="B3657" s="40" t="s">
        <v>187</v>
      </c>
      <c r="C3657" s="72">
        <v>45922</v>
      </c>
      <c r="D3657" s="40" t="str">
        <f>VLOOKUP(B3657,辅助信息!E:K,7,FALSE)</f>
        <v>JWDDCD2025072900121</v>
      </c>
      <c r="E3657" s="40" t="str">
        <f>VLOOKUP(F3657,辅助信息!A:B,2,FALSE)</f>
        <v>螺纹钢</v>
      </c>
      <c r="F3657" s="40" t="s">
        <v>82</v>
      </c>
      <c r="G3657" s="36">
        <v>5</v>
      </c>
      <c r="H3657" s="136" t="str">
        <f>IF(SUMIFS('[1]2025年已发货'!$E:$E,'[1]2025年已发货'!$F:$F,C3657,'[1]2025年已发货'!$C:$C,F3657,'[1]2025年已发货'!$G:$G,I3657,'[1]2025年已发货'!$H:$H,J3657)=0,"未发货",SUMIFS('[1]2025年已发货'!$E:$E,'[1]2025年已发货'!$F:$F,C3657,'[1]2025年已发货'!$C:$C,F3657,'[1]2025年已发货'!$G:$G,I3657,'[1]2025年已发货'!$H:$H,J3657))</f>
        <v>未发货</v>
      </c>
      <c r="I3657" s="40" t="str">
        <f>VLOOKUP(B3657,辅助信息!E:I,3,FALSE)</f>
        <v>(乐山市校地共建产教融合基地建设项目一标段)四川省乐山市市中区苏稽镇周山嘴</v>
      </c>
      <c r="J3657" s="40" t="str">
        <f>VLOOKUP(B3657,辅助信息!E:I,4,FALSE)</f>
        <v>范增云</v>
      </c>
      <c r="K3657" s="40">
        <f>VLOOKUP(J3657,辅助信息!H:I,2,FALSE)</f>
        <v>13668153241</v>
      </c>
      <c r="L3657" s="111" t="str">
        <f>VLOOKUP(B3657,辅助信息!E:J,6,FALSE)</f>
        <v>联系实际收货人（范增云13668153241）现场要求炉批号控制2个以下，超2个不给予签收。提前联系到场规格及数量</v>
      </c>
      <c r="O3657" s="64" t="str">
        <f ca="1" t="shared" si="196"/>
        <v/>
      </c>
      <c r="P3657" s="64" t="str">
        <f ca="1" t="shared" si="197"/>
        <v/>
      </c>
      <c r="Q3657" s="29" t="str">
        <f>VLOOKUP(B3657,辅助信息!E:M,9,FALSE)</f>
        <v>ZTWM-CDGS-XS-2025-0125-四川机司-乐山市校地共建产教融合基地配套设施项目施工一标段钢筋采购合同</v>
      </c>
      <c r="R3657" s="29" t="str">
        <f>_xlfn._xlws.FILTER(辅助信息!D:D,辅助信息!E:E=B3657)</f>
        <v>乐山市校地共建产教融合基地建设项目</v>
      </c>
    </row>
    <row r="3658" hidden="1" spans="2:18">
      <c r="B3658" s="40" t="s">
        <v>187</v>
      </c>
      <c r="C3658" s="72">
        <v>45922</v>
      </c>
      <c r="D3658" s="40" t="str">
        <f>VLOOKUP(B3658,辅助信息!E:K,7,FALSE)</f>
        <v>JWDDCD2025072900121</v>
      </c>
      <c r="E3658" s="40" t="str">
        <f>VLOOKUP(F3658,辅助信息!A:B,2,FALSE)</f>
        <v>螺纹钢</v>
      </c>
      <c r="F3658" s="40" t="s">
        <v>22</v>
      </c>
      <c r="G3658" s="36">
        <v>10</v>
      </c>
      <c r="H3658" s="136" t="str">
        <f>IF(SUMIFS('[1]2025年已发货'!$E:$E,'[1]2025年已发货'!$F:$F,C3658,'[1]2025年已发货'!$C:$C,F3658,'[1]2025年已发货'!$G:$G,I3658,'[1]2025年已发货'!$H:$H,J3658)=0,"未发货",SUMIFS('[1]2025年已发货'!$E:$E,'[1]2025年已发货'!$F:$F,C3658,'[1]2025年已发货'!$C:$C,F3658,'[1]2025年已发货'!$G:$G,I3658,'[1]2025年已发货'!$H:$H,J3658))</f>
        <v>未发货</v>
      </c>
      <c r="I3658" s="40" t="str">
        <f>VLOOKUP(B3658,辅助信息!E:I,3,FALSE)</f>
        <v>(乐山市校地共建产教融合基地建设项目一标段)四川省乐山市市中区苏稽镇周山嘴</v>
      </c>
      <c r="J3658" s="40" t="str">
        <f>VLOOKUP(B3658,辅助信息!E:I,4,FALSE)</f>
        <v>范增云</v>
      </c>
      <c r="K3658" s="40">
        <f>VLOOKUP(J3658,辅助信息!H:I,2,FALSE)</f>
        <v>13668153241</v>
      </c>
      <c r="L3658" s="111" t="str">
        <f>VLOOKUP(B3658,辅助信息!E:J,6,FALSE)</f>
        <v>联系实际收货人（范增云13668153241）现场要求炉批号控制2个以下，超2个不给予签收。提前联系到场规格及数量</v>
      </c>
      <c r="O3658" s="64" t="str">
        <f ca="1" t="shared" si="196"/>
        <v/>
      </c>
      <c r="P3658" s="64" t="str">
        <f ca="1" t="shared" si="197"/>
        <v/>
      </c>
      <c r="Q3658" s="29" t="str">
        <f>VLOOKUP(B3658,辅助信息!E:M,9,FALSE)</f>
        <v>ZTWM-CDGS-XS-2025-0125-四川机司-乐山市校地共建产教融合基地配套设施项目施工一标段钢筋采购合同</v>
      </c>
      <c r="R3658" s="29" t="str">
        <f>_xlfn._xlws.FILTER(辅助信息!D:D,辅助信息!E:E=B3658)</f>
        <v>乐山市校地共建产教融合基地建设项目</v>
      </c>
    </row>
    <row r="3659" hidden="1" spans="2:18">
      <c r="B3659" s="40" t="s">
        <v>187</v>
      </c>
      <c r="C3659" s="72">
        <v>45922</v>
      </c>
      <c r="D3659" s="40" t="str">
        <f>VLOOKUP(B3659,辅助信息!E:K,7,FALSE)</f>
        <v>JWDDCD2025072900121</v>
      </c>
      <c r="E3659" s="40" t="str">
        <f>VLOOKUP(F3659,辅助信息!A:B,2,FALSE)</f>
        <v>螺纹钢</v>
      </c>
      <c r="F3659" s="40" t="s">
        <v>141</v>
      </c>
      <c r="G3659" s="36">
        <v>5</v>
      </c>
      <c r="H3659" s="136" t="str">
        <f>IF(SUMIFS('[1]2025年已发货'!$E:$E,'[1]2025年已发货'!$F:$F,C3659,'[1]2025年已发货'!$C:$C,F3659,'[1]2025年已发货'!$G:$G,I3659,'[1]2025年已发货'!$H:$H,J3659)=0,"未发货",SUMIFS('[1]2025年已发货'!$E:$E,'[1]2025年已发货'!$F:$F,C3659,'[1]2025年已发货'!$C:$C,F3659,'[1]2025年已发货'!$G:$G,I3659,'[1]2025年已发货'!$H:$H,J3659))</f>
        <v>未发货</v>
      </c>
      <c r="I3659" s="40" t="str">
        <f>VLOOKUP(B3659,辅助信息!E:I,3,FALSE)</f>
        <v>(乐山市校地共建产教融合基地建设项目一标段)四川省乐山市市中区苏稽镇周山嘴</v>
      </c>
      <c r="J3659" s="40" t="str">
        <f>VLOOKUP(B3659,辅助信息!E:I,4,FALSE)</f>
        <v>范增云</v>
      </c>
      <c r="K3659" s="40">
        <f>VLOOKUP(J3659,辅助信息!H:I,2,FALSE)</f>
        <v>13668153241</v>
      </c>
      <c r="L3659" s="111" t="str">
        <f>VLOOKUP(B3659,辅助信息!E:J,6,FALSE)</f>
        <v>联系实际收货人（范增云13668153241）现场要求炉批号控制2个以下，超2个不给予签收。提前联系到场规格及数量</v>
      </c>
      <c r="O3659" s="64" t="str">
        <f ca="1" t="shared" si="196"/>
        <v/>
      </c>
      <c r="P3659" s="64" t="str">
        <f ca="1" t="shared" si="197"/>
        <v/>
      </c>
      <c r="Q3659" s="29" t="str">
        <f>VLOOKUP(B3659,辅助信息!E:M,9,FALSE)</f>
        <v>ZTWM-CDGS-XS-2025-0125-四川机司-乐山市校地共建产教融合基地配套设施项目施工一标段钢筋采购合同</v>
      </c>
      <c r="R3659" s="29" t="str">
        <f>_xlfn._xlws.FILTER(辅助信息!D:D,辅助信息!E:E=B3659)</f>
        <v>乐山市校地共建产教融合基地建设项目</v>
      </c>
    </row>
    <row r="3660" hidden="1" spans="2:18">
      <c r="B3660" s="40" t="s">
        <v>187</v>
      </c>
      <c r="C3660" s="72">
        <v>45922</v>
      </c>
      <c r="D3660" s="40" t="str">
        <f>VLOOKUP(B3660,辅助信息!E:K,7,FALSE)</f>
        <v>JWDDCD2025072900121</v>
      </c>
      <c r="E3660" s="40" t="str">
        <f>VLOOKUP(F3660,辅助信息!A:B,2,FALSE)</f>
        <v>螺纹钢</v>
      </c>
      <c r="F3660" s="40" t="s">
        <v>142</v>
      </c>
      <c r="G3660" s="36">
        <v>12</v>
      </c>
      <c r="H3660" s="136" t="str">
        <f>IF(SUMIFS('[1]2025年已发货'!$E:$E,'[1]2025年已发货'!$F:$F,C3660,'[1]2025年已发货'!$C:$C,F3660,'[1]2025年已发货'!$G:$G,I3660,'[1]2025年已发货'!$H:$H,J3660)=0,"未发货",SUMIFS('[1]2025年已发货'!$E:$E,'[1]2025年已发货'!$F:$F,C3660,'[1]2025年已发货'!$C:$C,F3660,'[1]2025年已发货'!$G:$G,I3660,'[1]2025年已发货'!$H:$H,J3660))</f>
        <v>未发货</v>
      </c>
      <c r="I3660" s="40" t="str">
        <f>VLOOKUP(B3660,辅助信息!E:I,3,FALSE)</f>
        <v>(乐山市校地共建产教融合基地建设项目一标段)四川省乐山市市中区苏稽镇周山嘴</v>
      </c>
      <c r="J3660" s="40" t="str">
        <f>VLOOKUP(B3660,辅助信息!E:I,4,FALSE)</f>
        <v>范增云</v>
      </c>
      <c r="K3660" s="40">
        <f>VLOOKUP(J3660,辅助信息!H:I,2,FALSE)</f>
        <v>13668153241</v>
      </c>
      <c r="L3660" s="111" t="str">
        <f>VLOOKUP(B3660,辅助信息!E:J,6,FALSE)</f>
        <v>联系实际收货人（范增云13668153241）现场要求炉批号控制2个以下，超2个不给予签收。提前联系到场规格及数量</v>
      </c>
      <c r="O3660" s="64" t="str">
        <f ca="1" t="shared" si="196"/>
        <v/>
      </c>
      <c r="P3660" s="64" t="str">
        <f ca="1" t="shared" si="197"/>
        <v/>
      </c>
      <c r="Q3660" s="29" t="str">
        <f>VLOOKUP(B3660,辅助信息!E:M,9,FALSE)</f>
        <v>ZTWM-CDGS-XS-2025-0125-四川机司-乐山市校地共建产教融合基地配套设施项目施工一标段钢筋采购合同</v>
      </c>
      <c r="R3660" s="29" t="str">
        <f>_xlfn._xlws.FILTER(辅助信息!D:D,辅助信息!E:E=B3660)</f>
        <v>乐山市校地共建产教融合基地建设项目</v>
      </c>
    </row>
    <row r="3661" hidden="1" spans="2:18">
      <c r="B3661" s="40" t="s">
        <v>187</v>
      </c>
      <c r="C3661" s="72">
        <v>45922</v>
      </c>
      <c r="D3661" s="40" t="str">
        <f>VLOOKUP(B3661,辅助信息!E:K,7,FALSE)</f>
        <v>JWDDCD2025072900121</v>
      </c>
      <c r="E3661" s="40" t="str">
        <f>VLOOKUP(F3661,辅助信息!A:B,2,FALSE)</f>
        <v>螺纹钢</v>
      </c>
      <c r="F3661" s="40" t="s">
        <v>200</v>
      </c>
      <c r="G3661" s="36">
        <v>8</v>
      </c>
      <c r="H3661" s="136" t="str">
        <f>IF(SUMIFS('[1]2025年已发货'!$E:$E,'[1]2025年已发货'!$F:$F,C3661,'[1]2025年已发货'!$C:$C,F3661,'[1]2025年已发货'!$G:$G,I3661,'[1]2025年已发货'!$H:$H,J3661)=0,"未发货",SUMIFS('[1]2025年已发货'!$E:$E,'[1]2025年已发货'!$F:$F,C3661,'[1]2025年已发货'!$C:$C,F3661,'[1]2025年已发货'!$G:$G,I3661,'[1]2025年已发货'!$H:$H,J3661))</f>
        <v>未发货</v>
      </c>
      <c r="I3661" s="40" t="str">
        <f>VLOOKUP(B3661,辅助信息!E:I,3,FALSE)</f>
        <v>(乐山市校地共建产教融合基地建设项目一标段)四川省乐山市市中区苏稽镇周山嘴</v>
      </c>
      <c r="J3661" s="40" t="str">
        <f>VLOOKUP(B3661,辅助信息!E:I,4,FALSE)</f>
        <v>范增云</v>
      </c>
      <c r="K3661" s="40">
        <f>VLOOKUP(J3661,辅助信息!H:I,2,FALSE)</f>
        <v>13668153241</v>
      </c>
      <c r="L3661" s="111" t="str">
        <f>VLOOKUP(B3661,辅助信息!E:J,6,FALSE)</f>
        <v>联系实际收货人（范增云13668153241）现场要求炉批号控制2个以下，超2个不给予签收。提前联系到场规格及数量</v>
      </c>
      <c r="O3661" s="64" t="str">
        <f ca="1" t="shared" si="196"/>
        <v/>
      </c>
      <c r="P3661" s="64" t="str">
        <f ca="1" t="shared" si="197"/>
        <v/>
      </c>
      <c r="Q3661" s="29" t="str">
        <f>VLOOKUP(B3661,辅助信息!E:M,9,FALSE)</f>
        <v>ZTWM-CDGS-XS-2025-0125-四川机司-乐山市校地共建产教融合基地配套设施项目施工一标段钢筋采购合同</v>
      </c>
      <c r="R3661" s="29" t="str">
        <f>_xlfn._xlws.FILTER(辅助信息!D:D,辅助信息!E:E=B3661)</f>
        <v>乐山市校地共建产教融合基地建设项目</v>
      </c>
    </row>
    <row r="3662" hidden="1" spans="2:18">
      <c r="B3662" s="122" t="s">
        <v>81</v>
      </c>
      <c r="C3662" s="72">
        <v>45923</v>
      </c>
      <c r="D3662" s="122" t="str">
        <f>VLOOKUP(B3662,辅助信息!E:K,7,FALSE)</f>
        <v>JWDDCD2025060900080</v>
      </c>
      <c r="E3662" s="122" t="str">
        <f>VLOOKUP(F3662,辅助信息!A:B,2,FALSE)</f>
        <v>盘螺</v>
      </c>
      <c r="F3662" s="122" t="s">
        <v>40</v>
      </c>
      <c r="G3662" s="123">
        <v>65</v>
      </c>
      <c r="H3662" s="136">
        <f>IF(SUMIFS('[1]2025年已发货'!$E:$E,'[1]2025年已发货'!$F:$F,C3662,'[1]2025年已发货'!$C:$C,F3662,'[1]2025年已发货'!$G:$G,I3662,'[1]2025年已发货'!$H:$H,J3662)=0,"未发货",SUMIFS('[1]2025年已发货'!$E:$E,'[1]2025年已发货'!$F:$F,C3662,'[1]2025年已发货'!$C:$C,F3662,'[1]2025年已发货'!$G:$G,I3662,'[1]2025年已发货'!$H:$H,J3662))</f>
        <v>40</v>
      </c>
      <c r="I3662" s="122" t="str">
        <f>VLOOKUP(B3662,辅助信息!E:I,3,FALSE)</f>
        <v>（华西简阳西城嘉苑）四川省成都市简阳市简城街道高屋村</v>
      </c>
      <c r="J3662" s="122" t="str">
        <f>VLOOKUP(B3662,辅助信息!E:I,4,FALSE)</f>
        <v>张瀚镭</v>
      </c>
      <c r="K3662" s="122">
        <f>VLOOKUP(J3662,辅助信息!H:I,2,FALSE)</f>
        <v>15884666220</v>
      </c>
      <c r="L3662" s="124" t="str">
        <f>VLOOKUP(B3662,辅助信息!E:J,6,FALSE)</f>
        <v>现场禁止使用氢能源挂车！优先威钢发货,我方卸车,新老国标钢厂不加价可直发，因陕钢多次出现磅差，项目拒绝使用</v>
      </c>
      <c r="M3662" s="93">
        <v>45921</v>
      </c>
      <c r="O3662" s="64">
        <f ca="1" t="shared" si="196"/>
        <v>0</v>
      </c>
      <c r="P3662" s="64">
        <f ca="1" t="shared" si="197"/>
        <v>50</v>
      </c>
      <c r="Q3662" s="29" t="str">
        <f>VLOOKUP(B3662,辅助信息!E:M,9,FALSE)</f>
        <v>ZTWM-CDGS-XS-2024-0030-华西集采-简州大道</v>
      </c>
      <c r="R3662" s="29" t="str">
        <f>_xlfn._xlws.FILTER(辅助信息!D:D,辅助信息!E:E=B3662)</f>
        <v>华西简阳西城嘉苑</v>
      </c>
    </row>
    <row r="3663" hidden="1" spans="2:18">
      <c r="B3663" s="122" t="s">
        <v>81</v>
      </c>
      <c r="C3663" s="72">
        <v>45923</v>
      </c>
      <c r="D3663" s="122" t="str">
        <f>VLOOKUP(B3663,辅助信息!E:K,7,FALSE)</f>
        <v>JWDDCD2025060900080</v>
      </c>
      <c r="E3663" s="122" t="str">
        <f>VLOOKUP(F3663,辅助信息!A:B,2,FALSE)</f>
        <v>盘螺</v>
      </c>
      <c r="F3663" s="122" t="s">
        <v>41</v>
      </c>
      <c r="G3663" s="123">
        <v>30</v>
      </c>
      <c r="H3663" s="136">
        <f>IF(SUMIFS('[1]2025年已发货'!$E:$E,'[1]2025年已发货'!$F:$F,C3663,'[1]2025年已发货'!$C:$C,F3663,'[1]2025年已发货'!$G:$G,I3663,'[1]2025年已发货'!$H:$H,J3663)=0,"未发货",SUMIFS('[1]2025年已发货'!$E:$E,'[1]2025年已发货'!$F:$F,C3663,'[1]2025年已发货'!$C:$C,F3663,'[1]2025年已发货'!$G:$G,I3663,'[1]2025年已发货'!$H:$H,J3663))</f>
        <v>30</v>
      </c>
      <c r="I3663" s="122" t="str">
        <f>VLOOKUP(B3663,辅助信息!E:I,3,FALSE)</f>
        <v>（华西简阳西城嘉苑）四川省成都市简阳市简城街道高屋村</v>
      </c>
      <c r="J3663" s="122" t="str">
        <f>VLOOKUP(B3663,辅助信息!E:I,4,FALSE)</f>
        <v>张瀚镭</v>
      </c>
      <c r="K3663" s="122">
        <f>VLOOKUP(J3663,辅助信息!H:I,2,FALSE)</f>
        <v>15884666220</v>
      </c>
      <c r="L3663" s="124" t="str">
        <f>VLOOKUP(B3663,辅助信息!E:J,6,FALSE)</f>
        <v>现场禁止使用氢能源挂车！优先威钢发货,我方卸车,新老国标钢厂不加价可直发，因陕钢多次出现磅差，项目拒绝使用</v>
      </c>
      <c r="M3663" s="93">
        <v>45921</v>
      </c>
      <c r="O3663" s="64">
        <f ca="1" t="shared" si="196"/>
        <v>0</v>
      </c>
      <c r="P3663" s="64">
        <f ca="1" t="shared" si="197"/>
        <v>50</v>
      </c>
      <c r="Q3663" s="29" t="str">
        <f>VLOOKUP(B3663,辅助信息!E:M,9,FALSE)</f>
        <v>ZTWM-CDGS-XS-2024-0030-华西集采-简州大道</v>
      </c>
      <c r="R3663" s="29" t="str">
        <f>_xlfn._xlws.FILTER(辅助信息!D:D,辅助信息!E:E=B3663)</f>
        <v>华西简阳西城嘉苑</v>
      </c>
    </row>
    <row r="3664" hidden="1" spans="2:18">
      <c r="B3664" s="122" t="s">
        <v>169</v>
      </c>
      <c r="C3664" s="72">
        <v>45923</v>
      </c>
      <c r="D3664" s="122" t="str">
        <f>VLOOKUP(B3664,辅助信息!E:K,7,FALSE)</f>
        <v>JWDDCD2025051800044</v>
      </c>
      <c r="E3664" s="122" t="str">
        <f>VLOOKUP(F3664,辅助信息!A:B,2,FALSE)</f>
        <v>螺纹钢</v>
      </c>
      <c r="F3664" s="122" t="s">
        <v>28</v>
      </c>
      <c r="G3664" s="123">
        <v>70</v>
      </c>
      <c r="H3664" s="136">
        <f>IF(SUMIFS('[1]2025年已发货'!$E:$E,'[1]2025年已发货'!$F:$F,C3664,'[1]2025年已发货'!$C:$C,F3664,'[1]2025年已发货'!$G:$G,I3664,'[1]2025年已发货'!$H:$H,J3664)=0,"未发货",SUMIFS('[1]2025年已发货'!$E:$E,'[1]2025年已发货'!$F:$F,C3664,'[1]2025年已发货'!$C:$C,F3664,'[1]2025年已发货'!$G:$G,I3664,'[1]2025年已发货'!$H:$H,J3664))</f>
        <v>70</v>
      </c>
      <c r="I3664" s="122" t="str">
        <f>VLOOKUP(B3664,辅助信息!E:I,3,FALSE)</f>
        <v>(五冶建设龙泉芙蓉花语项目-1,3地块)龙泉驿区北川路双堰塘钓鱼东100米(北川路)</v>
      </c>
      <c r="J3664" s="122" t="str">
        <f>VLOOKUP(B3664,辅助信息!E:I,4,FALSE)</f>
        <v>祝斯阳</v>
      </c>
      <c r="K3664" s="122">
        <f>VLOOKUP(J3664,辅助信息!H:I,2,FALSE)</f>
        <v>15583590797</v>
      </c>
      <c r="L3664" s="124" t="str">
        <f>VLOOKUP(B3664,辅助信息!E:J,6,FALSE)</f>
        <v>联系实际收货人（祝斯阳15583590797）项目拒绝威钢发货！！！五冶建设送货单,6份材质书,锈货不收，项目名称：中冶成勘-成都安置房项目，装货前联系收货人核实到场规格,没提前告知进场规格现场不给予接收</v>
      </c>
      <c r="M3664" s="93">
        <v>45922</v>
      </c>
      <c r="O3664" s="64">
        <f ca="1" t="shared" si="196"/>
        <v>0</v>
      </c>
      <c r="P3664" s="64">
        <f ca="1" t="shared" si="197"/>
        <v>49</v>
      </c>
      <c r="Q3664" s="29" t="str">
        <f>VLOOKUP(B3664,辅助信息!E:M,9,FALSE)</f>
        <v>ZTWM-CDGS-XS-2025-0073-五冶天府-成都怡心湖片区及龙泉驿医院等项目</v>
      </c>
      <c r="R3664" s="29" t="str">
        <f>_xlfn._xlws.FILTER(辅助信息!D:D,辅助信息!E:E=B3664)</f>
        <v>五冶建设龙泉芙蓉花语项目</v>
      </c>
    </row>
    <row r="3665" hidden="1" spans="2:18">
      <c r="B3665" s="122" t="s">
        <v>186</v>
      </c>
      <c r="C3665" s="72">
        <v>45923</v>
      </c>
      <c r="D3665" s="122" t="str">
        <f>VLOOKUP(B3665,辅助信息!E:K,7,FALSE)</f>
        <v>JWDDCD2025072900123</v>
      </c>
      <c r="E3665" s="122" t="str">
        <f>VLOOKUP(F3665,辅助信息!A:B,2,FALSE)</f>
        <v>螺纹钢</v>
      </c>
      <c r="F3665" s="122" t="s">
        <v>90</v>
      </c>
      <c r="G3665" s="123">
        <v>20</v>
      </c>
      <c r="H3665" s="136" t="str">
        <f>IF(SUMIFS('[1]2025年已发货'!$E:$E,'[1]2025年已发货'!$F:$F,C3665,'[1]2025年已发货'!$C:$C,F3665,'[1]2025年已发货'!$G:$G,I3665,'[1]2025年已发货'!$H:$H,J3665)=0,"未发货",SUMIFS('[1]2025年已发货'!$E:$E,'[1]2025年已发货'!$F:$F,C3665,'[1]2025年已发货'!$C:$C,F3665,'[1]2025年已发货'!$G:$G,I3665,'[1]2025年已发货'!$H:$H,J3665))</f>
        <v>未发货</v>
      </c>
      <c r="I3665" s="122" t="str">
        <f>VLOOKUP(B3665,辅助信息!E:I,3,FALSE)</f>
        <v>(乐山市校地共建产教融合基地建设项目二标段)四川省乐山市市中区苏稽镇</v>
      </c>
      <c r="J3665" s="122" t="str">
        <f>VLOOKUP(B3665,辅助信息!E:I,4,FALSE)</f>
        <v>彭江涛</v>
      </c>
      <c r="K3665" s="122">
        <f>VLOOKUP(J3665,辅助信息!H:I,2,FALSE)</f>
        <v>13990276572</v>
      </c>
      <c r="L3665" s="124" t="str">
        <f>VLOOKUP(B3665,辅助信息!E:J,6,FALSE)</f>
        <v>联系实际收货人（彭江涛13990276572）现场要求炉批号控制2个以下，超2个不给予签收。提前联系到场规格及数量</v>
      </c>
      <c r="M3665" s="93">
        <v>45922</v>
      </c>
      <c r="O3665" s="64">
        <f ca="1" t="shared" si="196"/>
        <v>0</v>
      </c>
      <c r="P3665" s="64">
        <f ca="1" t="shared" si="197"/>
        <v>49</v>
      </c>
      <c r="Q3665" s="29" t="str">
        <f>VLOOKUP(B3665,辅助信息!E:M,9,FALSE)</f>
        <v>ZTWM-CDGS-XS-2025-0126-四川机司-乐山市校地共建产教融合基地配套设施项目施工二标段钢筋采购合同</v>
      </c>
      <c r="R3665" s="29" t="str">
        <f>_xlfn._xlws.FILTER(辅助信息!D:D,辅助信息!E:E=B3665)</f>
        <v>乐山市校地共建产教融合基地建设项目</v>
      </c>
    </row>
    <row r="3666" hidden="1" spans="2:18">
      <c r="B3666" s="122" t="s">
        <v>186</v>
      </c>
      <c r="C3666" s="72">
        <v>45923</v>
      </c>
      <c r="D3666" s="122" t="str">
        <f>VLOOKUP(B3666,辅助信息!E:K,7,FALSE)</f>
        <v>JWDDCD2025072900123</v>
      </c>
      <c r="E3666" s="122" t="str">
        <f>VLOOKUP(F3666,辅助信息!A:B,2,FALSE)</f>
        <v>螺纹钢</v>
      </c>
      <c r="F3666" s="122" t="s">
        <v>142</v>
      </c>
      <c r="G3666" s="123">
        <v>14</v>
      </c>
      <c r="H3666" s="136" t="str">
        <f>IF(SUMIFS('[1]2025年已发货'!$E:$E,'[1]2025年已发货'!$F:$F,C3666,'[1]2025年已发货'!$C:$C,F3666,'[1]2025年已发货'!$G:$G,I3666,'[1]2025年已发货'!$H:$H,J3666)=0,"未发货",SUMIFS('[1]2025年已发货'!$E:$E,'[1]2025年已发货'!$F:$F,C3666,'[1]2025年已发货'!$C:$C,F3666,'[1]2025年已发货'!$G:$G,I3666,'[1]2025年已发货'!$H:$H,J3666))</f>
        <v>未发货</v>
      </c>
      <c r="I3666" s="122" t="str">
        <f>VLOOKUP(B3666,辅助信息!E:I,3,FALSE)</f>
        <v>(乐山市校地共建产教融合基地建设项目二标段)四川省乐山市市中区苏稽镇</v>
      </c>
      <c r="J3666" s="122" t="str">
        <f>VLOOKUP(B3666,辅助信息!E:I,4,FALSE)</f>
        <v>彭江涛</v>
      </c>
      <c r="K3666" s="122">
        <f>VLOOKUP(J3666,辅助信息!H:I,2,FALSE)</f>
        <v>13990276572</v>
      </c>
      <c r="L3666" s="124" t="str">
        <f>VLOOKUP(B3666,辅助信息!E:J,6,FALSE)</f>
        <v>联系实际收货人（彭江涛13990276572）现场要求炉批号控制2个以下，超2个不给予签收。提前联系到场规格及数量</v>
      </c>
      <c r="M3666" s="93">
        <v>45922</v>
      </c>
      <c r="O3666" s="64">
        <f ca="1" t="shared" si="196"/>
        <v>0</v>
      </c>
      <c r="P3666" s="64">
        <f ca="1" t="shared" si="197"/>
        <v>49</v>
      </c>
      <c r="Q3666" s="29" t="str">
        <f>VLOOKUP(B3666,辅助信息!E:M,9,FALSE)</f>
        <v>ZTWM-CDGS-XS-2025-0126-四川机司-乐山市校地共建产教融合基地配套设施项目施工二标段钢筋采购合同</v>
      </c>
      <c r="R3666" s="29" t="str">
        <f>_xlfn._xlws.FILTER(辅助信息!D:D,辅助信息!E:E=B3666)</f>
        <v>乐山市校地共建产教融合基地建设项目</v>
      </c>
    </row>
    <row r="3667" hidden="1" spans="2:18">
      <c r="B3667" s="122" t="s">
        <v>163</v>
      </c>
      <c r="C3667" s="72">
        <v>45923</v>
      </c>
      <c r="D3667" s="122" t="str">
        <f>VLOOKUP(B3667,辅助信息!E:K,7,FALSE)</f>
        <v>JWDDCD2025052800131</v>
      </c>
      <c r="E3667" s="122" t="str">
        <f>VLOOKUP(F3667,辅助信息!A:B,2,FALSE)</f>
        <v>盘螺</v>
      </c>
      <c r="F3667" s="122" t="s">
        <v>49</v>
      </c>
      <c r="G3667" s="123">
        <v>6</v>
      </c>
      <c r="H3667" s="136" t="str">
        <f>IF(SUMIFS('[1]2025年已发货'!$E:$E,'[1]2025年已发货'!$F:$F,C3667,'[1]2025年已发货'!$C:$C,F3667,'[1]2025年已发货'!$G:$G,I3667,'[1]2025年已发货'!$H:$H,J3667)=0,"未发货",SUMIFS('[1]2025年已发货'!$E:$E,'[1]2025年已发货'!$F:$F,C3667,'[1]2025年已发货'!$C:$C,F3667,'[1]2025年已发货'!$G:$G,I3667,'[1]2025年已发货'!$H:$H,J3667))</f>
        <v>未发货</v>
      </c>
      <c r="I3667" s="122" t="str">
        <f>VLOOKUP(B3667,辅助信息!E:I,3,FALSE)</f>
        <v>（商投建工达州中医药科技园-4工区-9号楼）达州市通川区达州中医药职业学院犀牛大道北段</v>
      </c>
      <c r="J3667" s="122" t="str">
        <f>VLOOKUP(B3667,辅助信息!E:I,4,FALSE)</f>
        <v>张扬</v>
      </c>
      <c r="K3667" s="122">
        <f>VLOOKUP(J3667,辅助信息!H:I,2,FALSE)</f>
        <v>18381904567</v>
      </c>
      <c r="L3667" s="124" t="str">
        <f>VLOOKUP(B3667,辅助信息!E:J,6,FALSE)</f>
        <v>控制炉批号！多了现场不收！,优先安排达钢,提前联系到场规格及数量</v>
      </c>
      <c r="M3667" s="93"/>
      <c r="O3667" s="64" t="str">
        <f ca="1" t="shared" si="196"/>
        <v/>
      </c>
      <c r="P3667" s="64" t="str">
        <f ca="1" t="shared" si="197"/>
        <v/>
      </c>
      <c r="Q3667" s="29" t="str">
        <f>VLOOKUP(B3667,辅助信息!E:M,9,FALSE)</f>
        <v>ZTWM-CDGS-XS-2024-0134-商投建工达州中医药科技成果示范园项目</v>
      </c>
      <c r="R3667" s="29" t="str">
        <f>_xlfn._xlws.FILTER(辅助信息!D:D,辅助信息!E:E=B3667)</f>
        <v>商投建工达州中医药科技园</v>
      </c>
    </row>
    <row r="3668" hidden="1" spans="2:18">
      <c r="B3668" s="122" t="s">
        <v>163</v>
      </c>
      <c r="C3668" s="72">
        <v>45923</v>
      </c>
      <c r="D3668" s="122" t="str">
        <f>VLOOKUP(B3668,辅助信息!E:K,7,FALSE)</f>
        <v>JWDDCD2025052800131</v>
      </c>
      <c r="E3668" s="122" t="str">
        <f>VLOOKUP(F3668,辅助信息!A:B,2,FALSE)</f>
        <v>盘螺</v>
      </c>
      <c r="F3668" s="122" t="s">
        <v>40</v>
      </c>
      <c r="G3668" s="123">
        <f>47-26</f>
        <v>21</v>
      </c>
      <c r="H3668" s="136" t="str">
        <f>IF(SUMIFS('[1]2025年已发货'!$E:$E,'[1]2025年已发货'!$F:$F,C3668,'[1]2025年已发货'!$C:$C,F3668,'[1]2025年已发货'!$G:$G,I3668,'[1]2025年已发货'!$H:$H,J3668)=0,"未发货",SUMIFS('[1]2025年已发货'!$E:$E,'[1]2025年已发货'!$F:$F,C3668,'[1]2025年已发货'!$C:$C,F3668,'[1]2025年已发货'!$G:$G,I3668,'[1]2025年已发货'!$H:$H,J3668))</f>
        <v>未发货</v>
      </c>
      <c r="I3668" s="122" t="str">
        <f>VLOOKUP(B3668,辅助信息!E:I,3,FALSE)</f>
        <v>（商投建工达州中医药科技园-4工区-9号楼）达州市通川区达州中医药职业学院犀牛大道北段</v>
      </c>
      <c r="J3668" s="122" t="str">
        <f>VLOOKUP(B3668,辅助信息!E:I,4,FALSE)</f>
        <v>张扬</v>
      </c>
      <c r="K3668" s="122">
        <f>VLOOKUP(J3668,辅助信息!H:I,2,FALSE)</f>
        <v>18381904567</v>
      </c>
      <c r="L3668" s="124" t="str">
        <f>VLOOKUP(B3668,辅助信息!E:J,6,FALSE)</f>
        <v>控制炉批号！多了现场不收！,优先安排达钢,提前联系到场规格及数量</v>
      </c>
      <c r="M3668" s="93">
        <v>45922</v>
      </c>
      <c r="O3668" s="64">
        <f ca="1" t="shared" si="196"/>
        <v>0</v>
      </c>
      <c r="P3668" s="64">
        <f ca="1" t="shared" si="197"/>
        <v>49</v>
      </c>
      <c r="Q3668" s="29" t="str">
        <f>VLOOKUP(B3668,辅助信息!E:M,9,FALSE)</f>
        <v>ZTWM-CDGS-XS-2024-0134-商投建工达州中医药科技成果示范园项目</v>
      </c>
      <c r="R3668" s="29" t="str">
        <f>_xlfn._xlws.FILTER(辅助信息!D:D,辅助信息!E:E=B3668)</f>
        <v>商投建工达州中医药科技园</v>
      </c>
    </row>
    <row r="3669" hidden="1" spans="2:18">
      <c r="B3669" s="122" t="s">
        <v>163</v>
      </c>
      <c r="C3669" s="72">
        <v>45923</v>
      </c>
      <c r="D3669" s="122" t="str">
        <f>VLOOKUP(B3669,辅助信息!E:K,7,FALSE)</f>
        <v>JWDDCD2025052800131</v>
      </c>
      <c r="E3669" s="122" t="str">
        <f>VLOOKUP(F3669,辅助信息!A:B,2,FALSE)</f>
        <v>盘螺</v>
      </c>
      <c r="F3669" s="122" t="s">
        <v>41</v>
      </c>
      <c r="G3669" s="123">
        <v>10</v>
      </c>
      <c r="H3669" s="136" t="str">
        <f>IF(SUMIFS('[1]2025年已发货'!$E:$E,'[1]2025年已发货'!$F:$F,C3669,'[1]2025年已发货'!$C:$C,F3669,'[1]2025年已发货'!$G:$G,I3669,'[1]2025年已发货'!$H:$H,J3669)=0,"未发货",SUMIFS('[1]2025年已发货'!$E:$E,'[1]2025年已发货'!$F:$F,C3669,'[1]2025年已发货'!$C:$C,F3669,'[1]2025年已发货'!$G:$G,I3669,'[1]2025年已发货'!$H:$H,J3669))</f>
        <v>未发货</v>
      </c>
      <c r="I3669" s="122" t="str">
        <f>VLOOKUP(B3669,辅助信息!E:I,3,FALSE)</f>
        <v>（商投建工达州中医药科技园-4工区-9号楼）达州市通川区达州中医药职业学院犀牛大道北段</v>
      </c>
      <c r="J3669" s="122" t="str">
        <f>VLOOKUP(B3669,辅助信息!E:I,4,FALSE)</f>
        <v>张扬</v>
      </c>
      <c r="K3669" s="122">
        <f>VLOOKUP(J3669,辅助信息!H:I,2,FALSE)</f>
        <v>18381904567</v>
      </c>
      <c r="L3669" s="124" t="str">
        <f>VLOOKUP(B3669,辅助信息!E:J,6,FALSE)</f>
        <v>控制炉批号！多了现场不收！,优先安排达钢,提前联系到场规格及数量</v>
      </c>
      <c r="M3669" s="93">
        <v>45922</v>
      </c>
      <c r="O3669" s="64">
        <f ca="1" t="shared" si="196"/>
        <v>0</v>
      </c>
      <c r="P3669" s="64">
        <f ca="1" t="shared" si="197"/>
        <v>49</v>
      </c>
      <c r="Q3669" s="29" t="str">
        <f>VLOOKUP(B3669,辅助信息!E:M,9,FALSE)</f>
        <v>ZTWM-CDGS-XS-2024-0134-商投建工达州中医药科技成果示范园项目</v>
      </c>
      <c r="R3669" s="29" t="str">
        <f>_xlfn._xlws.FILTER(辅助信息!D:D,辅助信息!E:E=B3669)</f>
        <v>商投建工达州中医药科技园</v>
      </c>
    </row>
    <row r="3670" hidden="1" spans="2:18">
      <c r="B3670" s="122" t="s">
        <v>163</v>
      </c>
      <c r="C3670" s="72">
        <v>45923</v>
      </c>
      <c r="D3670" s="122" t="str">
        <f>VLOOKUP(B3670,辅助信息!E:K,7,FALSE)</f>
        <v>JWDDCD2025052800131</v>
      </c>
      <c r="E3670" s="122" t="str">
        <f>VLOOKUP(F3670,辅助信息!A:B,2,FALSE)</f>
        <v>螺纹钢</v>
      </c>
      <c r="F3670" s="122" t="s">
        <v>58</v>
      </c>
      <c r="G3670" s="123">
        <v>15</v>
      </c>
      <c r="H3670" s="136" t="str">
        <f>IF(SUMIFS('[1]2025年已发货'!$E:$E,'[1]2025年已发货'!$F:$F,C3670,'[1]2025年已发货'!$C:$C,F3670,'[1]2025年已发货'!$G:$G,I3670,'[1]2025年已发货'!$H:$H,J3670)=0,"未发货",SUMIFS('[1]2025年已发货'!$E:$E,'[1]2025年已发货'!$F:$F,C3670,'[1]2025年已发货'!$C:$C,F3670,'[1]2025年已发货'!$G:$G,I3670,'[1]2025年已发货'!$H:$H,J3670))</f>
        <v>未发货</v>
      </c>
      <c r="I3670" s="122" t="str">
        <f>VLOOKUP(B3670,辅助信息!E:I,3,FALSE)</f>
        <v>（商投建工达州中医药科技园-4工区-9号楼）达州市通川区达州中医药职业学院犀牛大道北段</v>
      </c>
      <c r="J3670" s="122" t="str">
        <f>VLOOKUP(B3670,辅助信息!E:I,4,FALSE)</f>
        <v>张扬</v>
      </c>
      <c r="K3670" s="122">
        <f>VLOOKUP(J3670,辅助信息!H:I,2,FALSE)</f>
        <v>18381904567</v>
      </c>
      <c r="L3670" s="124" t="str">
        <f>VLOOKUP(B3670,辅助信息!E:J,6,FALSE)</f>
        <v>控制炉批号！多了现场不收！,优先安排达钢,提前联系到场规格及数量</v>
      </c>
      <c r="M3670" s="93"/>
      <c r="O3670" s="64" t="str">
        <f ca="1" t="shared" si="196"/>
        <v/>
      </c>
      <c r="P3670" s="64" t="str">
        <f ca="1" t="shared" si="197"/>
        <v/>
      </c>
      <c r="Q3670" s="29" t="str">
        <f>VLOOKUP(B3670,辅助信息!E:M,9,FALSE)</f>
        <v>ZTWM-CDGS-XS-2024-0134-商投建工达州中医药科技成果示范园项目</v>
      </c>
      <c r="R3670" s="29" t="str">
        <f>_xlfn._xlws.FILTER(辅助信息!D:D,辅助信息!E:E=B3670)</f>
        <v>商投建工达州中医药科技园</v>
      </c>
    </row>
    <row r="3671" hidden="1" spans="2:18">
      <c r="B3671" s="122" t="s">
        <v>163</v>
      </c>
      <c r="C3671" s="72">
        <v>45923</v>
      </c>
      <c r="D3671" s="122" t="str">
        <f>VLOOKUP(B3671,辅助信息!E:K,7,FALSE)</f>
        <v>JWDDCD2025052800131</v>
      </c>
      <c r="E3671" s="122" t="str">
        <f>VLOOKUP(F3671,辅助信息!A:B,2,FALSE)</f>
        <v>螺纹钢</v>
      </c>
      <c r="F3671" s="122" t="s">
        <v>46</v>
      </c>
      <c r="G3671" s="123">
        <v>9</v>
      </c>
      <c r="H3671" s="136" t="str">
        <f>IF(SUMIFS('[1]2025年已发货'!$E:$E,'[1]2025年已发货'!$F:$F,C3671,'[1]2025年已发货'!$C:$C,F3671,'[1]2025年已发货'!$G:$G,I3671,'[1]2025年已发货'!$H:$H,J3671)=0,"未发货",SUMIFS('[1]2025年已发货'!$E:$E,'[1]2025年已发货'!$F:$F,C3671,'[1]2025年已发货'!$C:$C,F3671,'[1]2025年已发货'!$G:$G,I3671,'[1]2025年已发货'!$H:$H,J3671))</f>
        <v>未发货</v>
      </c>
      <c r="I3671" s="122" t="str">
        <f>VLOOKUP(B3671,辅助信息!E:I,3,FALSE)</f>
        <v>（商投建工达州中医药科技园-4工区-9号楼）达州市通川区达州中医药职业学院犀牛大道北段</v>
      </c>
      <c r="J3671" s="122" t="str">
        <f>VLOOKUP(B3671,辅助信息!E:I,4,FALSE)</f>
        <v>张扬</v>
      </c>
      <c r="K3671" s="122">
        <f>VLOOKUP(J3671,辅助信息!H:I,2,FALSE)</f>
        <v>18381904567</v>
      </c>
      <c r="L3671" s="124" t="str">
        <f>VLOOKUP(B3671,辅助信息!E:J,6,FALSE)</f>
        <v>控制炉批号！多了现场不收！,优先安排达钢,提前联系到场规格及数量</v>
      </c>
      <c r="M3671" s="93"/>
      <c r="O3671" s="64" t="str">
        <f ca="1" t="shared" si="196"/>
        <v/>
      </c>
      <c r="P3671" s="64" t="str">
        <f ca="1" t="shared" si="197"/>
        <v/>
      </c>
      <c r="Q3671" s="29" t="str">
        <f>VLOOKUP(B3671,辅助信息!E:M,9,FALSE)</f>
        <v>ZTWM-CDGS-XS-2024-0134-商投建工达州中医药科技成果示范园项目</v>
      </c>
      <c r="R3671" s="29" t="str">
        <f>_xlfn._xlws.FILTER(辅助信息!D:D,辅助信息!E:E=B3671)</f>
        <v>商投建工达州中医药科技园</v>
      </c>
    </row>
    <row r="3672" hidden="1" spans="2:18">
      <c r="B3672" s="122" t="s">
        <v>163</v>
      </c>
      <c r="C3672" s="72">
        <v>45923</v>
      </c>
      <c r="D3672" s="122" t="str">
        <f>VLOOKUP(B3672,辅助信息!E:K,7,FALSE)</f>
        <v>JWDDCD2025052800131</v>
      </c>
      <c r="E3672" s="122" t="str">
        <f>VLOOKUP(F3672,辅助信息!A:B,2,FALSE)</f>
        <v>螺纹钢</v>
      </c>
      <c r="F3672" s="122" t="s">
        <v>22</v>
      </c>
      <c r="G3672" s="123">
        <v>15</v>
      </c>
      <c r="H3672" s="136" t="str">
        <f>IF(SUMIFS('[1]2025年已发货'!$E:$E,'[1]2025年已发货'!$F:$F,C3672,'[1]2025年已发货'!$C:$C,F3672,'[1]2025年已发货'!$G:$G,I3672,'[1]2025年已发货'!$H:$H,J3672)=0,"未发货",SUMIFS('[1]2025年已发货'!$E:$E,'[1]2025年已发货'!$F:$F,C3672,'[1]2025年已发货'!$C:$C,F3672,'[1]2025年已发货'!$G:$G,I3672,'[1]2025年已发货'!$H:$H,J3672))</f>
        <v>未发货</v>
      </c>
      <c r="I3672" s="122" t="str">
        <f>VLOOKUP(B3672,辅助信息!E:I,3,FALSE)</f>
        <v>（商投建工达州中医药科技园-4工区-9号楼）达州市通川区达州中医药职业学院犀牛大道北段</v>
      </c>
      <c r="J3672" s="122" t="str">
        <f>VLOOKUP(B3672,辅助信息!E:I,4,FALSE)</f>
        <v>张扬</v>
      </c>
      <c r="K3672" s="122">
        <f>VLOOKUP(J3672,辅助信息!H:I,2,FALSE)</f>
        <v>18381904567</v>
      </c>
      <c r="L3672" s="124" t="str">
        <f>VLOOKUP(B3672,辅助信息!E:J,6,FALSE)</f>
        <v>控制炉批号！多了现场不收！,优先安排达钢,提前联系到场规格及数量</v>
      </c>
      <c r="M3672" s="93"/>
      <c r="O3672" s="64" t="str">
        <f ca="1" t="shared" si="196"/>
        <v/>
      </c>
      <c r="P3672" s="64" t="str">
        <f ca="1" t="shared" si="197"/>
        <v/>
      </c>
      <c r="Q3672" s="29" t="str">
        <f>VLOOKUP(B3672,辅助信息!E:M,9,FALSE)</f>
        <v>ZTWM-CDGS-XS-2024-0134-商投建工达州中医药科技成果示范园项目</v>
      </c>
      <c r="R3672" s="29" t="str">
        <f>_xlfn._xlws.FILTER(辅助信息!D:D,辅助信息!E:E=B3672)</f>
        <v>商投建工达州中医药科技园</v>
      </c>
    </row>
    <row r="3673" hidden="1" spans="2:18">
      <c r="B3673" s="122" t="s">
        <v>112</v>
      </c>
      <c r="C3673" s="72">
        <v>45923</v>
      </c>
      <c r="D3673" s="122" t="str">
        <f>VLOOKUP(B3673,辅助信息!E:K,7,FALSE)</f>
        <v>JWDDCD2025052800131</v>
      </c>
      <c r="E3673" s="122" t="str">
        <f>VLOOKUP(F3673,辅助信息!A:B,2,FALSE)</f>
        <v>盘螺</v>
      </c>
      <c r="F3673" s="122" t="s">
        <v>40</v>
      </c>
      <c r="G3673" s="123">
        <v>15</v>
      </c>
      <c r="H3673" s="136" t="str">
        <f>IF(SUMIFS('[1]2025年已发货'!$E:$E,'[1]2025年已发货'!$F:$F,C3673,'[1]2025年已发货'!$C:$C,F3673,'[1]2025年已发货'!$G:$G,I3673,'[1]2025年已发货'!$H:$H,J3673)=0,"未发货",SUMIFS('[1]2025年已发货'!$E:$E,'[1]2025年已发货'!$F:$F,C3673,'[1]2025年已发货'!$C:$C,F3673,'[1]2025年已发货'!$G:$G,I3673,'[1]2025年已发货'!$H:$H,J3673))</f>
        <v>未发货</v>
      </c>
      <c r="I3673" s="122" t="str">
        <f>VLOOKUP(B3673,辅助信息!E:I,3,FALSE)</f>
        <v>（商投建工达州中医药科技园-4工区-10号楼）达州市通川区达州中医药职业学院犀牛大道北段</v>
      </c>
      <c r="J3673" s="122" t="str">
        <f>VLOOKUP(B3673,辅助信息!E:I,4,FALSE)</f>
        <v>张扬</v>
      </c>
      <c r="K3673" s="122">
        <f>VLOOKUP(J3673,辅助信息!H:I,2,FALSE)</f>
        <v>18381904567</v>
      </c>
      <c r="L3673" s="124" t="str">
        <f>VLOOKUP(B3673,辅助信息!E:J,6,FALSE)</f>
        <v>控制炉批号！多了现场不收！,优先安排达钢,提前联系到场规格及数量</v>
      </c>
      <c r="M3673" s="93"/>
      <c r="O3673" s="64" t="str">
        <f ca="1" t="shared" si="196"/>
        <v/>
      </c>
      <c r="P3673" s="64" t="str">
        <f ca="1" t="shared" si="197"/>
        <v/>
      </c>
      <c r="Q3673" s="29" t="str">
        <f>VLOOKUP(B3673,辅助信息!E:M,9,FALSE)</f>
        <v>ZTWM-CDGS-XS-2024-0134-商投建工达州中医药科技成果示范园项目</v>
      </c>
      <c r="R3673" s="29" t="str">
        <f>_xlfn._xlws.FILTER(辅助信息!D:D,辅助信息!E:E=B3673)</f>
        <v>商投建工达州中医药科技园</v>
      </c>
    </row>
    <row r="3674" hidden="1" spans="2:18">
      <c r="B3674" s="122" t="s">
        <v>112</v>
      </c>
      <c r="C3674" s="72">
        <v>45923</v>
      </c>
      <c r="D3674" s="122" t="str">
        <f>VLOOKUP(B3674,辅助信息!E:K,7,FALSE)</f>
        <v>JWDDCD2025052800131</v>
      </c>
      <c r="E3674" s="122" t="str">
        <f>VLOOKUP(F3674,辅助信息!A:B,2,FALSE)</f>
        <v>盘螺</v>
      </c>
      <c r="F3674" s="122" t="s">
        <v>41</v>
      </c>
      <c r="G3674" s="123">
        <v>6</v>
      </c>
      <c r="H3674" s="136">
        <f>IF(SUMIFS('[1]2025年已发货'!$E:$E,'[1]2025年已发货'!$F:$F,C3674,'[1]2025年已发货'!$C:$C,F3674,'[1]2025年已发货'!$G:$G,I3674,'[1]2025年已发货'!$H:$H,J3674)=0,"未发货",SUMIFS('[1]2025年已发货'!$E:$E,'[1]2025年已发货'!$F:$F,C3674,'[1]2025年已发货'!$C:$C,F3674,'[1]2025年已发货'!$G:$G,I3674,'[1]2025年已发货'!$H:$H,J3674))</f>
        <v>6</v>
      </c>
      <c r="I3674" s="122" t="str">
        <f>VLOOKUP(B3674,辅助信息!E:I,3,FALSE)</f>
        <v>（商投建工达州中医药科技园-4工区-10号楼）达州市通川区达州中医药职业学院犀牛大道北段</v>
      </c>
      <c r="J3674" s="122" t="str">
        <f>VLOOKUP(B3674,辅助信息!E:I,4,FALSE)</f>
        <v>张扬</v>
      </c>
      <c r="K3674" s="122">
        <f>VLOOKUP(J3674,辅助信息!H:I,2,FALSE)</f>
        <v>18381904567</v>
      </c>
      <c r="L3674" s="124" t="str">
        <f>VLOOKUP(B3674,辅助信息!E:J,6,FALSE)</f>
        <v>控制炉批号！多了现场不收！,优先安排达钢,提前联系到场规格及数量</v>
      </c>
      <c r="M3674" s="93"/>
      <c r="O3674" s="64" t="str">
        <f ca="1" t="shared" si="196"/>
        <v/>
      </c>
      <c r="P3674" s="64" t="str">
        <f ca="1" t="shared" si="197"/>
        <v/>
      </c>
      <c r="Q3674" s="29" t="str">
        <f>VLOOKUP(B3674,辅助信息!E:M,9,FALSE)</f>
        <v>ZTWM-CDGS-XS-2024-0134-商投建工达州中医药科技成果示范园项目</v>
      </c>
      <c r="R3674" s="29" t="str">
        <f>_xlfn._xlws.FILTER(辅助信息!D:D,辅助信息!E:E=B3674)</f>
        <v>商投建工达州中医药科技园</v>
      </c>
    </row>
    <row r="3675" hidden="1" spans="2:18">
      <c r="B3675" s="122" t="s">
        <v>112</v>
      </c>
      <c r="C3675" s="72">
        <v>45923</v>
      </c>
      <c r="D3675" s="122" t="str">
        <f>VLOOKUP(B3675,辅助信息!E:K,7,FALSE)</f>
        <v>JWDDCD2025052800131</v>
      </c>
      <c r="E3675" s="122" t="str">
        <f>VLOOKUP(F3675,辅助信息!A:B,2,FALSE)</f>
        <v>螺纹钢</v>
      </c>
      <c r="F3675" s="122" t="s">
        <v>27</v>
      </c>
      <c r="G3675" s="123">
        <v>15</v>
      </c>
      <c r="H3675" s="136">
        <f>IF(SUMIFS('[1]2025年已发货'!$E:$E,'[1]2025年已发货'!$F:$F,C3675,'[1]2025年已发货'!$C:$C,F3675,'[1]2025年已发货'!$G:$G,I3675,'[1]2025年已发货'!$H:$H,J3675)=0,"未发货",SUMIFS('[1]2025年已发货'!$E:$E,'[1]2025年已发货'!$F:$F,C3675,'[1]2025年已发货'!$C:$C,F3675,'[1]2025年已发货'!$G:$G,I3675,'[1]2025年已发货'!$H:$H,J3675))</f>
        <v>15</v>
      </c>
      <c r="I3675" s="122" t="str">
        <f>VLOOKUP(B3675,辅助信息!E:I,3,FALSE)</f>
        <v>（商投建工达州中医药科技园-4工区-10号楼）达州市通川区达州中医药职业学院犀牛大道北段</v>
      </c>
      <c r="J3675" s="122" t="str">
        <f>VLOOKUP(B3675,辅助信息!E:I,4,FALSE)</f>
        <v>张扬</v>
      </c>
      <c r="K3675" s="122">
        <f>VLOOKUP(J3675,辅助信息!H:I,2,FALSE)</f>
        <v>18381904567</v>
      </c>
      <c r="L3675" s="124" t="str">
        <f>VLOOKUP(B3675,辅助信息!E:J,6,FALSE)</f>
        <v>控制炉批号！多了现场不收！,优先安排达钢,提前联系到场规格及数量</v>
      </c>
      <c r="M3675" s="93">
        <v>45925</v>
      </c>
      <c r="O3675" s="64">
        <f ca="1" t="shared" si="196"/>
        <v>0</v>
      </c>
      <c r="P3675" s="64">
        <f ca="1" t="shared" si="197"/>
        <v>46</v>
      </c>
      <c r="Q3675" s="29" t="str">
        <f>VLOOKUP(B3675,辅助信息!E:M,9,FALSE)</f>
        <v>ZTWM-CDGS-XS-2024-0134-商投建工达州中医药科技成果示范园项目</v>
      </c>
      <c r="R3675" s="29" t="str">
        <f>_xlfn._xlws.FILTER(辅助信息!D:D,辅助信息!E:E=B3675)</f>
        <v>商投建工达州中医药科技园</v>
      </c>
    </row>
    <row r="3676" hidden="1" spans="2:18">
      <c r="B3676" s="122" t="s">
        <v>112</v>
      </c>
      <c r="C3676" s="72">
        <v>45923</v>
      </c>
      <c r="D3676" s="122" t="str">
        <f>VLOOKUP(B3676,辅助信息!E:K,7,FALSE)</f>
        <v>JWDDCD2025052800131</v>
      </c>
      <c r="E3676" s="122" t="str">
        <f>VLOOKUP(F3676,辅助信息!A:B,2,FALSE)</f>
        <v>螺纹钢</v>
      </c>
      <c r="F3676" s="122" t="s">
        <v>32</v>
      </c>
      <c r="G3676" s="123">
        <v>3</v>
      </c>
      <c r="H3676" s="136">
        <f>IF(SUMIFS('[1]2025年已发货'!$E:$E,'[1]2025年已发货'!$F:$F,C3676,'[1]2025年已发货'!$C:$C,F3676,'[1]2025年已发货'!$G:$G,I3676,'[1]2025年已发货'!$H:$H,J3676)=0,"未发货",SUMIFS('[1]2025年已发货'!$E:$E,'[1]2025年已发货'!$F:$F,C3676,'[1]2025年已发货'!$C:$C,F3676,'[1]2025年已发货'!$G:$G,I3676,'[1]2025年已发货'!$H:$H,J3676))</f>
        <v>3</v>
      </c>
      <c r="I3676" s="122" t="str">
        <f>VLOOKUP(B3676,辅助信息!E:I,3,FALSE)</f>
        <v>（商投建工达州中医药科技园-4工区-10号楼）达州市通川区达州中医药职业学院犀牛大道北段</v>
      </c>
      <c r="J3676" s="122" t="str">
        <f>VLOOKUP(B3676,辅助信息!E:I,4,FALSE)</f>
        <v>张扬</v>
      </c>
      <c r="K3676" s="122">
        <f>VLOOKUP(J3676,辅助信息!H:I,2,FALSE)</f>
        <v>18381904567</v>
      </c>
      <c r="L3676" s="124" t="str">
        <f>VLOOKUP(B3676,辅助信息!E:J,6,FALSE)</f>
        <v>控制炉批号！多了现场不收！,优先安排达钢,提前联系到场规格及数量</v>
      </c>
      <c r="M3676" s="93"/>
      <c r="O3676" s="64" t="str">
        <f ca="1" t="shared" si="196"/>
        <v/>
      </c>
      <c r="P3676" s="64" t="str">
        <f ca="1" t="shared" si="197"/>
        <v/>
      </c>
      <c r="Q3676" s="29" t="str">
        <f>VLOOKUP(B3676,辅助信息!E:M,9,FALSE)</f>
        <v>ZTWM-CDGS-XS-2024-0134-商投建工达州中医药科技成果示范园项目</v>
      </c>
      <c r="R3676" s="29" t="str">
        <f>_xlfn._xlws.FILTER(辅助信息!D:D,辅助信息!E:E=B3676)</f>
        <v>商投建工达州中医药科技园</v>
      </c>
    </row>
    <row r="3677" hidden="1" spans="2:18">
      <c r="B3677" s="122" t="s">
        <v>112</v>
      </c>
      <c r="C3677" s="72">
        <v>45923</v>
      </c>
      <c r="D3677" s="122" t="str">
        <f>VLOOKUP(B3677,辅助信息!E:K,7,FALSE)</f>
        <v>JWDDCD2025052800131</v>
      </c>
      <c r="E3677" s="122" t="str">
        <f>VLOOKUP(F3677,辅助信息!A:B,2,FALSE)</f>
        <v>螺纹钢</v>
      </c>
      <c r="F3677" s="122" t="s">
        <v>28</v>
      </c>
      <c r="G3677" s="123">
        <v>6</v>
      </c>
      <c r="H3677" s="136" t="str">
        <f>IF(SUMIFS('[1]2025年已发货'!$E:$E,'[1]2025年已发货'!$F:$F,C3677,'[1]2025年已发货'!$C:$C,F3677,'[1]2025年已发货'!$G:$G,I3677,'[1]2025年已发货'!$H:$H,J3677)=0,"未发货",SUMIFS('[1]2025年已发货'!$E:$E,'[1]2025年已发货'!$F:$F,C3677,'[1]2025年已发货'!$C:$C,F3677,'[1]2025年已发货'!$G:$G,I3677,'[1]2025年已发货'!$H:$H,J3677))</f>
        <v>未发货</v>
      </c>
      <c r="I3677" s="122" t="str">
        <f>VLOOKUP(B3677,辅助信息!E:I,3,FALSE)</f>
        <v>（商投建工达州中医药科技园-4工区-10号楼）达州市通川区达州中医药职业学院犀牛大道北段</v>
      </c>
      <c r="J3677" s="122" t="str">
        <f>VLOOKUP(B3677,辅助信息!E:I,4,FALSE)</f>
        <v>张扬</v>
      </c>
      <c r="K3677" s="122">
        <f>VLOOKUP(J3677,辅助信息!H:I,2,FALSE)</f>
        <v>18381904567</v>
      </c>
      <c r="L3677" s="124" t="str">
        <f>VLOOKUP(B3677,辅助信息!E:J,6,FALSE)</f>
        <v>控制炉批号！多了现场不收！,优先安排达钢,提前联系到场规格及数量</v>
      </c>
      <c r="M3677" s="93"/>
      <c r="O3677" s="64" t="str">
        <f ca="1" t="shared" si="196"/>
        <v/>
      </c>
      <c r="P3677" s="64" t="str">
        <f ca="1" t="shared" si="197"/>
        <v/>
      </c>
      <c r="Q3677" s="29" t="str">
        <f>VLOOKUP(B3677,辅助信息!E:M,9,FALSE)</f>
        <v>ZTWM-CDGS-XS-2024-0134-商投建工达州中医药科技成果示范园项目</v>
      </c>
      <c r="R3677" s="29" t="str">
        <f>_xlfn._xlws.FILTER(辅助信息!D:D,辅助信息!E:E=B3677)</f>
        <v>商投建工达州中医药科技园</v>
      </c>
    </row>
    <row r="3678" hidden="1" spans="2:18">
      <c r="B3678" s="122" t="s">
        <v>112</v>
      </c>
      <c r="C3678" s="72">
        <v>45923</v>
      </c>
      <c r="D3678" s="122" t="str">
        <f>VLOOKUP(B3678,辅助信息!E:K,7,FALSE)</f>
        <v>JWDDCD2025052800131</v>
      </c>
      <c r="E3678" s="122" t="str">
        <f>VLOOKUP(F3678,辅助信息!A:B,2,FALSE)</f>
        <v>螺纹钢</v>
      </c>
      <c r="F3678" s="122" t="s">
        <v>18</v>
      </c>
      <c r="G3678" s="123">
        <v>6</v>
      </c>
      <c r="H3678" s="136">
        <f>IF(SUMIFS('[1]2025年已发货'!$E:$E,'[1]2025年已发货'!$F:$F,C3678,'[1]2025年已发货'!$C:$C,F3678,'[1]2025年已发货'!$G:$G,I3678,'[1]2025年已发货'!$H:$H,J3678)=0,"未发货",SUMIFS('[1]2025年已发货'!$E:$E,'[1]2025年已发货'!$F:$F,C3678,'[1]2025年已发货'!$C:$C,F3678,'[1]2025年已发货'!$G:$G,I3678,'[1]2025年已发货'!$H:$H,J3678))</f>
        <v>6</v>
      </c>
      <c r="I3678" s="122" t="str">
        <f>VLOOKUP(B3678,辅助信息!E:I,3,FALSE)</f>
        <v>（商投建工达州中医药科技园-4工区-10号楼）达州市通川区达州中医药职业学院犀牛大道北段</v>
      </c>
      <c r="J3678" s="122" t="str">
        <f>VLOOKUP(B3678,辅助信息!E:I,4,FALSE)</f>
        <v>张扬</v>
      </c>
      <c r="K3678" s="122">
        <f>VLOOKUP(J3678,辅助信息!H:I,2,FALSE)</f>
        <v>18381904567</v>
      </c>
      <c r="L3678" s="124" t="str">
        <f>VLOOKUP(B3678,辅助信息!E:J,6,FALSE)</f>
        <v>控制炉批号！多了现场不收！,优先安排达钢,提前联系到场规格及数量</v>
      </c>
      <c r="M3678" s="93"/>
      <c r="O3678" s="64" t="str">
        <f ca="1" t="shared" si="196"/>
        <v/>
      </c>
      <c r="P3678" s="64" t="str">
        <f ca="1" t="shared" si="197"/>
        <v/>
      </c>
      <c r="Q3678" s="29" t="str">
        <f>VLOOKUP(B3678,辅助信息!E:M,9,FALSE)</f>
        <v>ZTWM-CDGS-XS-2024-0134-商投建工达州中医药科技成果示范园项目</v>
      </c>
      <c r="R3678" s="29" t="str">
        <f>_xlfn._xlws.FILTER(辅助信息!D:D,辅助信息!E:E=B3678)</f>
        <v>商投建工达州中医药科技园</v>
      </c>
    </row>
    <row r="3679" hidden="1" spans="2:18">
      <c r="B3679" s="122" t="s">
        <v>112</v>
      </c>
      <c r="C3679" s="72">
        <v>45923</v>
      </c>
      <c r="D3679" s="122" t="str">
        <f>VLOOKUP(B3679,辅助信息!E:K,7,FALSE)</f>
        <v>JWDDCD2025052800131</v>
      </c>
      <c r="E3679" s="122" t="str">
        <f>VLOOKUP(F3679,辅助信息!A:B,2,FALSE)</f>
        <v>螺纹钢</v>
      </c>
      <c r="F3679" s="122" t="s">
        <v>45</v>
      </c>
      <c r="G3679" s="123">
        <v>6</v>
      </c>
      <c r="H3679" s="136" t="str">
        <f>IF(SUMIFS('[1]2025年已发货'!$E:$E,'[1]2025年已发货'!$F:$F,C3679,'[1]2025年已发货'!$C:$C,F3679,'[1]2025年已发货'!$G:$G,I3679,'[1]2025年已发货'!$H:$H,J3679)=0,"未发货",SUMIFS('[1]2025年已发货'!$E:$E,'[1]2025年已发货'!$F:$F,C3679,'[1]2025年已发货'!$C:$C,F3679,'[1]2025年已发货'!$G:$G,I3679,'[1]2025年已发货'!$H:$H,J3679))</f>
        <v>未发货</v>
      </c>
      <c r="I3679" s="122" t="str">
        <f>VLOOKUP(B3679,辅助信息!E:I,3,FALSE)</f>
        <v>（商投建工达州中医药科技园-4工区-10号楼）达州市通川区达州中医药职业学院犀牛大道北段</v>
      </c>
      <c r="J3679" s="122" t="str">
        <f>VLOOKUP(B3679,辅助信息!E:I,4,FALSE)</f>
        <v>张扬</v>
      </c>
      <c r="K3679" s="122">
        <f>VLOOKUP(J3679,辅助信息!H:I,2,FALSE)</f>
        <v>18381904567</v>
      </c>
      <c r="L3679" s="124" t="str">
        <f>VLOOKUP(B3679,辅助信息!E:J,6,FALSE)</f>
        <v>控制炉批号！多了现场不收！,优先安排达钢,提前联系到场规格及数量</v>
      </c>
      <c r="M3679" s="93">
        <v>45925</v>
      </c>
      <c r="O3679" s="64">
        <f ca="1" t="shared" si="196"/>
        <v>0</v>
      </c>
      <c r="P3679" s="64">
        <f ca="1" t="shared" si="197"/>
        <v>46</v>
      </c>
      <c r="Q3679" s="29" t="str">
        <f>VLOOKUP(B3679,辅助信息!E:M,9,FALSE)</f>
        <v>ZTWM-CDGS-XS-2024-0134-商投建工达州中医药科技成果示范园项目</v>
      </c>
      <c r="R3679" s="29" t="str">
        <f>_xlfn._xlws.FILTER(辅助信息!D:D,辅助信息!E:E=B3679)</f>
        <v>商投建工达州中医药科技园</v>
      </c>
    </row>
    <row r="3680" hidden="1" spans="2:18">
      <c r="B3680" s="122" t="s">
        <v>112</v>
      </c>
      <c r="C3680" s="72">
        <v>45923</v>
      </c>
      <c r="D3680" s="122" t="str">
        <f>VLOOKUP(B3680,辅助信息!E:K,7,FALSE)</f>
        <v>JWDDCD2025052800131</v>
      </c>
      <c r="E3680" s="122" t="str">
        <f>VLOOKUP(F3680,辅助信息!A:B,2,FALSE)</f>
        <v>螺纹钢</v>
      </c>
      <c r="F3680" s="122" t="s">
        <v>21</v>
      </c>
      <c r="G3680" s="123">
        <v>12</v>
      </c>
      <c r="H3680" s="136" t="str">
        <f>IF(SUMIFS('[1]2025年已发货'!$E:$E,'[1]2025年已发货'!$F:$F,C3680,'[1]2025年已发货'!$C:$C,F3680,'[1]2025年已发货'!$G:$G,I3680,'[1]2025年已发货'!$H:$H,J3680)=0,"未发货",SUMIFS('[1]2025年已发货'!$E:$E,'[1]2025年已发货'!$F:$F,C3680,'[1]2025年已发货'!$C:$C,F3680,'[1]2025年已发货'!$G:$G,I3680,'[1]2025年已发货'!$H:$H,J3680))</f>
        <v>未发货</v>
      </c>
      <c r="I3680" s="122" t="str">
        <f>VLOOKUP(B3680,辅助信息!E:I,3,FALSE)</f>
        <v>（商投建工达州中医药科技园-4工区-10号楼）达州市通川区达州中医药职业学院犀牛大道北段</v>
      </c>
      <c r="J3680" s="122" t="str">
        <f>VLOOKUP(B3680,辅助信息!E:I,4,FALSE)</f>
        <v>张扬</v>
      </c>
      <c r="K3680" s="122">
        <f>VLOOKUP(J3680,辅助信息!H:I,2,FALSE)</f>
        <v>18381904567</v>
      </c>
      <c r="L3680" s="124" t="str">
        <f>VLOOKUP(B3680,辅助信息!E:J,6,FALSE)</f>
        <v>控制炉批号！多了现场不收！,优先安排达钢,提前联系到场规格及数量</v>
      </c>
      <c r="M3680" s="93">
        <v>45925</v>
      </c>
      <c r="O3680" s="64">
        <f ca="1" t="shared" ref="O3680:O3743" si="198">IF(OR(M3680="",N3680&lt;&gt;""),"",MAX(M3680-TODAY(),0))</f>
        <v>0</v>
      </c>
      <c r="P3680" s="64">
        <f ca="1" t="shared" ref="P3680:P3743" si="199">IF(M3680="","",IF(N3680&lt;&gt;"",MAX(N3680-M3680,0),IF(TODAY()&gt;M3680,TODAY()-M3680,0)))</f>
        <v>46</v>
      </c>
      <c r="Q3680" s="29" t="str">
        <f>VLOOKUP(B3680,辅助信息!E:M,9,FALSE)</f>
        <v>ZTWM-CDGS-XS-2024-0134-商投建工达州中医药科技成果示范园项目</v>
      </c>
      <c r="R3680" s="29" t="str">
        <f>_xlfn._xlws.FILTER(辅助信息!D:D,辅助信息!E:E=B3680)</f>
        <v>商投建工达州中医药科技园</v>
      </c>
    </row>
    <row r="3681" hidden="1" spans="2:18">
      <c r="B3681" s="122" t="s">
        <v>112</v>
      </c>
      <c r="C3681" s="72">
        <v>45923</v>
      </c>
      <c r="D3681" s="122" t="str">
        <f>VLOOKUP(B3681,辅助信息!E:K,7,FALSE)</f>
        <v>JWDDCD2025052800131</v>
      </c>
      <c r="E3681" s="122" t="str">
        <f>VLOOKUP(F3681,辅助信息!A:B,2,FALSE)</f>
        <v>螺纹钢</v>
      </c>
      <c r="F3681" s="122" t="s">
        <v>58</v>
      </c>
      <c r="G3681" s="123">
        <v>12</v>
      </c>
      <c r="H3681" s="136" t="str">
        <f>IF(SUMIFS('[1]2025年已发货'!$E:$E,'[1]2025年已发货'!$F:$F,C3681,'[1]2025年已发货'!$C:$C,F3681,'[1]2025年已发货'!$G:$G,I3681,'[1]2025年已发货'!$H:$H,J3681)=0,"未发货",SUMIFS('[1]2025年已发货'!$E:$E,'[1]2025年已发货'!$F:$F,C3681,'[1]2025年已发货'!$C:$C,F3681,'[1]2025年已发货'!$G:$G,I3681,'[1]2025年已发货'!$H:$H,J3681))</f>
        <v>未发货</v>
      </c>
      <c r="I3681" s="122" t="str">
        <f>VLOOKUP(B3681,辅助信息!E:I,3,FALSE)</f>
        <v>（商投建工达州中医药科技园-4工区-10号楼）达州市通川区达州中医药职业学院犀牛大道北段</v>
      </c>
      <c r="J3681" s="122" t="str">
        <f>VLOOKUP(B3681,辅助信息!E:I,4,FALSE)</f>
        <v>张扬</v>
      </c>
      <c r="K3681" s="122">
        <f>VLOOKUP(J3681,辅助信息!H:I,2,FALSE)</f>
        <v>18381904567</v>
      </c>
      <c r="L3681" s="124" t="str">
        <f>VLOOKUP(B3681,辅助信息!E:J,6,FALSE)</f>
        <v>控制炉批号！多了现场不收！,优先安排达钢,提前联系到场规格及数量</v>
      </c>
      <c r="M3681" s="93">
        <v>45925</v>
      </c>
      <c r="O3681" s="64">
        <f ca="1" t="shared" si="198"/>
        <v>0</v>
      </c>
      <c r="P3681" s="64">
        <f ca="1" t="shared" si="199"/>
        <v>46</v>
      </c>
      <c r="Q3681" s="29" t="str">
        <f>VLOOKUP(B3681,辅助信息!E:M,9,FALSE)</f>
        <v>ZTWM-CDGS-XS-2024-0134-商投建工达州中医药科技成果示范园项目</v>
      </c>
      <c r="R3681" s="29" t="str">
        <f>_xlfn._xlws.FILTER(辅助信息!D:D,辅助信息!E:E=B3681)</f>
        <v>商投建工达州中医药科技园</v>
      </c>
    </row>
    <row r="3682" hidden="1" spans="2:18">
      <c r="B3682" s="122" t="s">
        <v>112</v>
      </c>
      <c r="C3682" s="72">
        <v>45923</v>
      </c>
      <c r="D3682" s="122" t="str">
        <f>VLOOKUP(B3682,辅助信息!E:K,7,FALSE)</f>
        <v>JWDDCD2025052800131</v>
      </c>
      <c r="E3682" s="122" t="str">
        <f>VLOOKUP(F3682,辅助信息!A:B,2,FALSE)</f>
        <v>螺纹钢</v>
      </c>
      <c r="F3682" s="122" t="s">
        <v>46</v>
      </c>
      <c r="G3682" s="123">
        <v>15</v>
      </c>
      <c r="H3682" s="136">
        <f>IF(SUMIFS('[1]2025年已发货'!$E:$E,'[1]2025年已发货'!$F:$F,C3682,'[1]2025年已发货'!$C:$C,F3682,'[1]2025年已发货'!$G:$G,I3682,'[1]2025年已发货'!$H:$H,J3682)=0,"未发货",SUMIFS('[1]2025年已发货'!$E:$E,'[1]2025年已发货'!$F:$F,C3682,'[1]2025年已发货'!$C:$C,F3682,'[1]2025年已发货'!$G:$G,I3682,'[1]2025年已发货'!$H:$H,J3682))</f>
        <v>15</v>
      </c>
      <c r="I3682" s="122" t="str">
        <f>VLOOKUP(B3682,辅助信息!E:I,3,FALSE)</f>
        <v>（商投建工达州中医药科技园-4工区-10号楼）达州市通川区达州中医药职业学院犀牛大道北段</v>
      </c>
      <c r="J3682" s="122" t="str">
        <f>VLOOKUP(B3682,辅助信息!E:I,4,FALSE)</f>
        <v>张扬</v>
      </c>
      <c r="K3682" s="122">
        <f>VLOOKUP(J3682,辅助信息!H:I,2,FALSE)</f>
        <v>18381904567</v>
      </c>
      <c r="L3682" s="124" t="str">
        <f>VLOOKUP(B3682,辅助信息!E:J,6,FALSE)</f>
        <v>控制炉批号！多了现场不收！,优先安排达钢,提前联系到场规格及数量</v>
      </c>
      <c r="M3682" s="93">
        <v>45925</v>
      </c>
      <c r="O3682" s="64">
        <f ca="1" t="shared" si="198"/>
        <v>0</v>
      </c>
      <c r="P3682" s="64">
        <f ca="1" t="shared" si="199"/>
        <v>46</v>
      </c>
      <c r="Q3682" s="29" t="str">
        <f>VLOOKUP(B3682,辅助信息!E:M,9,FALSE)</f>
        <v>ZTWM-CDGS-XS-2024-0134-商投建工达州中医药科技成果示范园项目</v>
      </c>
      <c r="R3682" s="29" t="str">
        <f>_xlfn._xlws.FILTER(辅助信息!D:D,辅助信息!E:E=B3682)</f>
        <v>商投建工达州中医药科技园</v>
      </c>
    </row>
    <row r="3683" hidden="1" spans="2:18">
      <c r="B3683" s="122" t="s">
        <v>112</v>
      </c>
      <c r="C3683" s="72">
        <v>45923</v>
      </c>
      <c r="D3683" s="122" t="str">
        <f>VLOOKUP(B3683,辅助信息!E:K,7,FALSE)</f>
        <v>JWDDCD2025052800131</v>
      </c>
      <c r="E3683" s="122" t="str">
        <f>VLOOKUP(F3683,辅助信息!A:B,2,FALSE)</f>
        <v>螺纹钢</v>
      </c>
      <c r="F3683" s="122" t="s">
        <v>22</v>
      </c>
      <c r="G3683" s="123">
        <v>6</v>
      </c>
      <c r="H3683" s="136" t="str">
        <f>IF(SUMIFS('[1]2025年已发货'!$E:$E,'[1]2025年已发货'!$F:$F,C3683,'[1]2025年已发货'!$C:$C,F3683,'[1]2025年已发货'!$G:$G,I3683,'[1]2025年已发货'!$H:$H,J3683)=0,"未发货",SUMIFS('[1]2025年已发货'!$E:$E,'[1]2025年已发货'!$F:$F,C3683,'[1]2025年已发货'!$C:$C,F3683,'[1]2025年已发货'!$G:$G,I3683,'[1]2025年已发货'!$H:$H,J3683))</f>
        <v>未发货</v>
      </c>
      <c r="I3683" s="122" t="str">
        <f>VLOOKUP(B3683,辅助信息!E:I,3,FALSE)</f>
        <v>（商投建工达州中医药科技园-4工区-10号楼）达州市通川区达州中医药职业学院犀牛大道北段</v>
      </c>
      <c r="J3683" s="122" t="str">
        <f>VLOOKUP(B3683,辅助信息!E:I,4,FALSE)</f>
        <v>张扬</v>
      </c>
      <c r="K3683" s="122">
        <f>VLOOKUP(J3683,辅助信息!H:I,2,FALSE)</f>
        <v>18381904567</v>
      </c>
      <c r="L3683" s="124" t="str">
        <f>VLOOKUP(B3683,辅助信息!E:J,6,FALSE)</f>
        <v>控制炉批号！多了现场不收！,优先安排达钢,提前联系到场规格及数量</v>
      </c>
      <c r="M3683" s="93">
        <v>45925</v>
      </c>
      <c r="O3683" s="64">
        <f ca="1" t="shared" si="198"/>
        <v>0</v>
      </c>
      <c r="P3683" s="64">
        <f ca="1" t="shared" si="199"/>
        <v>46</v>
      </c>
      <c r="Q3683" s="29" t="str">
        <f>VLOOKUP(B3683,辅助信息!E:M,9,FALSE)</f>
        <v>ZTWM-CDGS-XS-2024-0134-商投建工达州中医药科技成果示范园项目</v>
      </c>
      <c r="R3683" s="29" t="str">
        <f>_xlfn._xlws.FILTER(辅助信息!D:D,辅助信息!E:E=B3683)</f>
        <v>商投建工达州中医药科技园</v>
      </c>
    </row>
    <row r="3684" hidden="1" spans="2:18">
      <c r="B3684" s="122" t="s">
        <v>167</v>
      </c>
      <c r="C3684" s="72">
        <v>45923</v>
      </c>
      <c r="D3684" s="122" t="str">
        <f>VLOOKUP(B3684,辅助信息!E:K,7,FALSE)</f>
        <v>JWDDCD2025102100473</v>
      </c>
      <c r="E3684" s="122" t="str">
        <f>VLOOKUP(F3684,辅助信息!A:B,2,FALSE)</f>
        <v>螺纹钢</v>
      </c>
      <c r="F3684" s="122" t="s">
        <v>27</v>
      </c>
      <c r="G3684" s="123">
        <v>21</v>
      </c>
      <c r="H3684" s="136">
        <f>IF(SUMIFS('[1]2025年已发货'!$E:$E,'[1]2025年已发货'!$F:$F,C3684,'[1]2025年已发货'!$C:$C,F3684,'[1]2025年已发货'!$G:$G,I3684,'[1]2025年已发货'!$H:$H,J3684)=0,"未发货",SUMIFS('[1]2025年已发货'!$E:$E,'[1]2025年已发货'!$F:$F,C3684,'[1]2025年已发货'!$C:$C,F3684,'[1]2025年已发货'!$G:$G,I3684,'[1]2025年已发货'!$H:$H,J3684))</f>
        <v>21</v>
      </c>
      <c r="I3684" s="122" t="str">
        <f>VLOOKUP(B3684,辅助信息!E:I,3,FALSE)</f>
        <v>(五冶建设扩建艺体中学二期工程)四川省成都市双流区光荣路成都艺体中学南200米</v>
      </c>
      <c r="J3684" s="122" t="str">
        <f>VLOOKUP(B3684,辅助信息!E:I,4,FALSE)</f>
        <v>谢序强</v>
      </c>
      <c r="K3684" s="122">
        <f>VLOOKUP(J3684,辅助信息!H:I,2,FALSE)</f>
        <v>13458588232</v>
      </c>
      <c r="L3684" s="124" t="str">
        <f>VLOOKUP(B3684,辅助信息!E:J,6,FALSE)</f>
        <v>联系实际收货人（谢序强13458588232）五冶建设送货单,一式6份材质书,锈货不收，项目名称：扩建艺体中学二期工程，装货前联系收货人核实到场规格,没提前告知进场规格现场不给予接收</v>
      </c>
      <c r="M3684" s="93">
        <v>45925</v>
      </c>
      <c r="O3684" s="64">
        <f ca="1" t="shared" si="198"/>
        <v>0</v>
      </c>
      <c r="P3684" s="64">
        <f ca="1" t="shared" si="199"/>
        <v>46</v>
      </c>
      <c r="Q3684" s="29" t="str">
        <f>VLOOKUP(B3684,辅助信息!E:M,9,FALSE)</f>
        <v>ZTWM-CDGS-XS-2025-0073-五冶天府-成都怡心湖片区及龙泉驿医院等项目</v>
      </c>
      <c r="R3684" s="29" t="str">
        <f>_xlfn._xlws.FILTER(辅助信息!D:D,辅助信息!E:E=B3684)</f>
        <v>五冶建设扩建艺体中学二期工程</v>
      </c>
    </row>
    <row r="3685" hidden="1" spans="2:18">
      <c r="B3685" s="122" t="s">
        <v>167</v>
      </c>
      <c r="C3685" s="72">
        <v>45923</v>
      </c>
      <c r="D3685" s="122" t="str">
        <f>VLOOKUP(B3685,辅助信息!E:K,7,FALSE)</f>
        <v>JWDDCD2025102100473</v>
      </c>
      <c r="E3685" s="122" t="str">
        <f>VLOOKUP(F3685,辅助信息!A:B,2,FALSE)</f>
        <v>螺纹钢</v>
      </c>
      <c r="F3685" s="122" t="s">
        <v>19</v>
      </c>
      <c r="G3685" s="123">
        <v>27</v>
      </c>
      <c r="H3685" s="136">
        <f>IF(SUMIFS('[1]2025年已发货'!$E:$E,'[1]2025年已发货'!$F:$F,C3685,'[1]2025年已发货'!$C:$C,F3685,'[1]2025年已发货'!$G:$G,I3685,'[1]2025年已发货'!$H:$H,J3685)=0,"未发货",SUMIFS('[1]2025年已发货'!$E:$E,'[1]2025年已发货'!$F:$F,C3685,'[1]2025年已发货'!$C:$C,F3685,'[1]2025年已发货'!$G:$G,I3685,'[1]2025年已发货'!$H:$H,J3685))</f>
        <v>27</v>
      </c>
      <c r="I3685" s="122" t="str">
        <f>VLOOKUP(B3685,辅助信息!E:I,3,FALSE)</f>
        <v>(五冶建设扩建艺体中学二期工程)四川省成都市双流区光荣路成都艺体中学南200米</v>
      </c>
      <c r="J3685" s="122" t="str">
        <f>VLOOKUP(B3685,辅助信息!E:I,4,FALSE)</f>
        <v>谢序强</v>
      </c>
      <c r="K3685" s="122">
        <f>VLOOKUP(J3685,辅助信息!H:I,2,FALSE)</f>
        <v>13458588232</v>
      </c>
      <c r="L3685" s="124" t="str">
        <f>VLOOKUP(B3685,辅助信息!E:J,6,FALSE)</f>
        <v>联系实际收货人（谢序强13458588232）五冶建设送货单,一式6份材质书,锈货不收，项目名称：扩建艺体中学二期工程，装货前联系收货人核实到场规格,没提前告知进场规格现场不给予接收</v>
      </c>
      <c r="M3685" s="93">
        <v>45925</v>
      </c>
      <c r="O3685" s="64">
        <f ca="1" t="shared" si="198"/>
        <v>0</v>
      </c>
      <c r="P3685" s="64">
        <f ca="1" t="shared" si="199"/>
        <v>46</v>
      </c>
      <c r="Q3685" s="29" t="str">
        <f>VLOOKUP(B3685,辅助信息!E:M,9,FALSE)</f>
        <v>ZTWM-CDGS-XS-2025-0073-五冶天府-成都怡心湖片区及龙泉驿医院等项目</v>
      </c>
      <c r="R3685" s="29" t="str">
        <f>_xlfn._xlws.FILTER(辅助信息!D:D,辅助信息!E:E=B3685)</f>
        <v>五冶建设扩建艺体中学二期工程</v>
      </c>
    </row>
    <row r="3686" hidden="1" spans="2:18">
      <c r="B3686" s="122" t="s">
        <v>167</v>
      </c>
      <c r="C3686" s="72">
        <v>45923</v>
      </c>
      <c r="D3686" s="122" t="str">
        <f>VLOOKUP(B3686,辅助信息!E:K,7,FALSE)</f>
        <v>JWDDCD2025102100473</v>
      </c>
      <c r="E3686" s="122" t="str">
        <f>VLOOKUP(F3686,辅助信息!A:B,2,FALSE)</f>
        <v>螺纹钢</v>
      </c>
      <c r="F3686" s="122" t="s">
        <v>32</v>
      </c>
      <c r="G3686" s="123">
        <v>27</v>
      </c>
      <c r="H3686" s="136">
        <f>IF(SUMIFS('[1]2025年已发货'!$E:$E,'[1]2025年已发货'!$F:$F,C3686,'[1]2025年已发货'!$C:$C,F3686,'[1]2025年已发货'!$G:$G,I3686,'[1]2025年已发货'!$H:$H,J3686)=0,"未发货",SUMIFS('[1]2025年已发货'!$E:$E,'[1]2025年已发货'!$F:$F,C3686,'[1]2025年已发货'!$C:$C,F3686,'[1]2025年已发货'!$G:$G,I3686,'[1]2025年已发货'!$H:$H,J3686))</f>
        <v>27</v>
      </c>
      <c r="I3686" s="122" t="str">
        <f>VLOOKUP(B3686,辅助信息!E:I,3,FALSE)</f>
        <v>(五冶建设扩建艺体中学二期工程)四川省成都市双流区光荣路成都艺体中学南200米</v>
      </c>
      <c r="J3686" s="122" t="str">
        <f>VLOOKUP(B3686,辅助信息!E:I,4,FALSE)</f>
        <v>谢序强</v>
      </c>
      <c r="K3686" s="122">
        <f>VLOOKUP(J3686,辅助信息!H:I,2,FALSE)</f>
        <v>13458588232</v>
      </c>
      <c r="L3686" s="124" t="str">
        <f>VLOOKUP(B3686,辅助信息!E:J,6,FALSE)</f>
        <v>联系实际收货人（谢序强13458588232）五冶建设送货单,一式6份材质书,锈货不收，项目名称：扩建艺体中学二期工程，装货前联系收货人核实到场规格,没提前告知进场规格现场不给予接收</v>
      </c>
      <c r="M3686" s="93">
        <v>45925</v>
      </c>
      <c r="O3686" s="64">
        <f ca="1" t="shared" si="198"/>
        <v>0</v>
      </c>
      <c r="P3686" s="64">
        <f ca="1" t="shared" si="199"/>
        <v>46</v>
      </c>
      <c r="Q3686" s="29" t="str">
        <f>VLOOKUP(B3686,辅助信息!E:M,9,FALSE)</f>
        <v>ZTWM-CDGS-XS-2025-0073-五冶天府-成都怡心湖片区及龙泉驿医院等项目</v>
      </c>
      <c r="R3686" s="29" t="str">
        <f>_xlfn._xlws.FILTER(辅助信息!D:D,辅助信息!E:E=B3686)</f>
        <v>五冶建设扩建艺体中学二期工程</v>
      </c>
    </row>
    <row r="3687" hidden="1" spans="2:18">
      <c r="B3687" s="122" t="s">
        <v>167</v>
      </c>
      <c r="C3687" s="72">
        <v>45923</v>
      </c>
      <c r="D3687" s="122" t="str">
        <f>VLOOKUP(B3687,辅助信息!E:K,7,FALSE)</f>
        <v>JWDDCD2025102100473</v>
      </c>
      <c r="E3687" s="122" t="str">
        <f>VLOOKUP(F3687,辅助信息!A:B,2,FALSE)</f>
        <v>螺纹钢</v>
      </c>
      <c r="F3687" s="122" t="s">
        <v>33</v>
      </c>
      <c r="G3687" s="123">
        <v>6</v>
      </c>
      <c r="H3687" s="136">
        <f>IF(SUMIFS('[1]2025年已发货'!$E:$E,'[1]2025年已发货'!$F:$F,C3687,'[1]2025年已发货'!$C:$C,F3687,'[1]2025年已发货'!$G:$G,I3687,'[1]2025年已发货'!$H:$H,J3687)=0,"未发货",SUMIFS('[1]2025年已发货'!$E:$E,'[1]2025年已发货'!$F:$F,C3687,'[1]2025年已发货'!$C:$C,F3687,'[1]2025年已发货'!$G:$G,I3687,'[1]2025年已发货'!$H:$H,J3687))</f>
        <v>6</v>
      </c>
      <c r="I3687" s="122" t="str">
        <f>VLOOKUP(B3687,辅助信息!E:I,3,FALSE)</f>
        <v>(五冶建设扩建艺体中学二期工程)四川省成都市双流区光荣路成都艺体中学南200米</v>
      </c>
      <c r="J3687" s="122" t="str">
        <f>VLOOKUP(B3687,辅助信息!E:I,4,FALSE)</f>
        <v>谢序强</v>
      </c>
      <c r="K3687" s="122">
        <f>VLOOKUP(J3687,辅助信息!H:I,2,FALSE)</f>
        <v>13458588232</v>
      </c>
      <c r="L3687" s="124" t="str">
        <f>VLOOKUP(B3687,辅助信息!E:J,6,FALSE)</f>
        <v>联系实际收货人（谢序强13458588232）五冶建设送货单,一式6份材质书,锈货不收，项目名称：扩建艺体中学二期工程，装货前联系收货人核实到场规格,没提前告知进场规格现场不给予接收</v>
      </c>
      <c r="M3687" s="93">
        <v>45925</v>
      </c>
      <c r="O3687" s="64">
        <f ca="1" t="shared" si="198"/>
        <v>0</v>
      </c>
      <c r="P3687" s="64">
        <f ca="1" t="shared" si="199"/>
        <v>46</v>
      </c>
      <c r="Q3687" s="29" t="str">
        <f>VLOOKUP(B3687,辅助信息!E:M,9,FALSE)</f>
        <v>ZTWM-CDGS-XS-2025-0073-五冶天府-成都怡心湖片区及龙泉驿医院等项目</v>
      </c>
      <c r="R3687" s="29" t="str">
        <f>_xlfn._xlws.FILTER(辅助信息!D:D,辅助信息!E:E=B3687)</f>
        <v>五冶建设扩建艺体中学二期工程</v>
      </c>
    </row>
    <row r="3688" hidden="1" spans="2:18">
      <c r="B3688" s="122" t="s">
        <v>167</v>
      </c>
      <c r="C3688" s="72">
        <v>45923</v>
      </c>
      <c r="D3688" s="122" t="str">
        <f>VLOOKUP(B3688,辅助信息!E:K,7,FALSE)</f>
        <v>JWDDCD2025102100473</v>
      </c>
      <c r="E3688" s="122" t="str">
        <f>VLOOKUP(F3688,辅助信息!A:B,2,FALSE)</f>
        <v>螺纹钢</v>
      </c>
      <c r="F3688" s="122" t="s">
        <v>28</v>
      </c>
      <c r="G3688" s="123">
        <v>12</v>
      </c>
      <c r="H3688" s="136">
        <f>IF(SUMIFS('[1]2025年已发货'!$E:$E,'[1]2025年已发货'!$F:$F,C3688,'[1]2025年已发货'!$C:$C,F3688,'[1]2025年已发货'!$G:$G,I3688,'[1]2025年已发货'!$H:$H,J3688)=0,"未发货",SUMIFS('[1]2025年已发货'!$E:$E,'[1]2025年已发货'!$F:$F,C3688,'[1]2025年已发货'!$C:$C,F3688,'[1]2025年已发货'!$G:$G,I3688,'[1]2025年已发货'!$H:$H,J3688))</f>
        <v>12</v>
      </c>
      <c r="I3688" s="122" t="str">
        <f>VLOOKUP(B3688,辅助信息!E:I,3,FALSE)</f>
        <v>(五冶建设扩建艺体中学二期工程)四川省成都市双流区光荣路成都艺体中学南200米</v>
      </c>
      <c r="J3688" s="122" t="str">
        <f>VLOOKUP(B3688,辅助信息!E:I,4,FALSE)</f>
        <v>谢序强</v>
      </c>
      <c r="K3688" s="122">
        <f>VLOOKUP(J3688,辅助信息!H:I,2,FALSE)</f>
        <v>13458588232</v>
      </c>
      <c r="L3688" s="124" t="str">
        <f>VLOOKUP(B3688,辅助信息!E:J,6,FALSE)</f>
        <v>联系实际收货人（谢序强13458588232）五冶建设送货单,一式6份材质书,锈货不收，项目名称：扩建艺体中学二期工程，装货前联系收货人核实到场规格,没提前告知进场规格现场不给予接收</v>
      </c>
      <c r="M3688" s="93">
        <v>45925</v>
      </c>
      <c r="O3688" s="64">
        <f ca="1" t="shared" si="198"/>
        <v>0</v>
      </c>
      <c r="P3688" s="64">
        <f ca="1" t="shared" si="199"/>
        <v>46</v>
      </c>
      <c r="Q3688" s="29" t="str">
        <f>VLOOKUP(B3688,辅助信息!E:M,9,FALSE)</f>
        <v>ZTWM-CDGS-XS-2025-0073-五冶天府-成都怡心湖片区及龙泉驿医院等项目</v>
      </c>
      <c r="R3688" s="29" t="str">
        <f>_xlfn._xlws.FILTER(辅助信息!D:D,辅助信息!E:E=B3688)</f>
        <v>五冶建设扩建艺体中学二期工程</v>
      </c>
    </row>
    <row r="3689" hidden="1" spans="2:18">
      <c r="B3689" s="122" t="s">
        <v>167</v>
      </c>
      <c r="C3689" s="72">
        <v>45923</v>
      </c>
      <c r="D3689" s="122" t="str">
        <f>VLOOKUP(B3689,辅助信息!E:K,7,FALSE)</f>
        <v>JWDDCD2025102100473</v>
      </c>
      <c r="E3689" s="122" t="str">
        <f>VLOOKUP(F3689,辅助信息!A:B,2,FALSE)</f>
        <v>螺纹钢</v>
      </c>
      <c r="F3689" s="122" t="s">
        <v>18</v>
      </c>
      <c r="G3689" s="123">
        <v>12</v>
      </c>
      <c r="H3689" s="136">
        <f>IF(SUMIFS('[1]2025年已发货'!$E:$E,'[1]2025年已发货'!$F:$F,C3689,'[1]2025年已发货'!$C:$C,F3689,'[1]2025年已发货'!$G:$G,I3689,'[1]2025年已发货'!$H:$H,J3689)=0,"未发货",SUMIFS('[1]2025年已发货'!$E:$E,'[1]2025年已发货'!$F:$F,C3689,'[1]2025年已发货'!$C:$C,F3689,'[1]2025年已发货'!$G:$G,I3689,'[1]2025年已发货'!$H:$H,J3689))</f>
        <v>12</v>
      </c>
      <c r="I3689" s="122" t="str">
        <f>VLOOKUP(B3689,辅助信息!E:I,3,FALSE)</f>
        <v>(五冶建设扩建艺体中学二期工程)四川省成都市双流区光荣路成都艺体中学南200米</v>
      </c>
      <c r="J3689" s="122" t="str">
        <f>VLOOKUP(B3689,辅助信息!E:I,4,FALSE)</f>
        <v>谢序强</v>
      </c>
      <c r="K3689" s="122">
        <f>VLOOKUP(J3689,辅助信息!H:I,2,FALSE)</f>
        <v>13458588232</v>
      </c>
      <c r="L3689" s="124" t="str">
        <f>VLOOKUP(B3689,辅助信息!E:J,6,FALSE)</f>
        <v>联系实际收货人（谢序强13458588232）五冶建设送货单,一式6份材质书,锈货不收，项目名称：扩建艺体中学二期工程，装货前联系收货人核实到场规格,没提前告知进场规格现场不给予接收</v>
      </c>
      <c r="M3689" s="93">
        <v>45925</v>
      </c>
      <c r="O3689" s="64">
        <f ca="1" t="shared" si="198"/>
        <v>0</v>
      </c>
      <c r="P3689" s="64">
        <f ca="1" t="shared" si="199"/>
        <v>46</v>
      </c>
      <c r="Q3689" s="29" t="str">
        <f>VLOOKUP(B3689,辅助信息!E:M,9,FALSE)</f>
        <v>ZTWM-CDGS-XS-2025-0073-五冶天府-成都怡心湖片区及龙泉驿医院等项目</v>
      </c>
      <c r="R3689" s="29" t="str">
        <f>_xlfn._xlws.FILTER(辅助信息!D:D,辅助信息!E:E=B3689)</f>
        <v>五冶建设扩建艺体中学二期工程</v>
      </c>
    </row>
    <row r="3690" hidden="1" spans="2:18">
      <c r="B3690" s="122" t="s">
        <v>187</v>
      </c>
      <c r="C3690" s="72">
        <v>45923</v>
      </c>
      <c r="D3690" s="122" t="str">
        <f>VLOOKUP(B3690,辅助信息!E:K,7,FALSE)</f>
        <v>JWDDCD2025072900121</v>
      </c>
      <c r="E3690" s="122" t="str">
        <f>VLOOKUP(F3690,辅助信息!A:B,2,FALSE)</f>
        <v>盘螺</v>
      </c>
      <c r="F3690" s="122" t="s">
        <v>40</v>
      </c>
      <c r="G3690" s="123">
        <v>16</v>
      </c>
      <c r="H3690" s="136" t="str">
        <f>IF(SUMIFS('[1]2025年已发货'!$E:$E,'[1]2025年已发货'!$F:$F,C3690,'[1]2025年已发货'!$C:$C,F3690,'[1]2025年已发货'!$G:$G,I3690,'[1]2025年已发货'!$H:$H,J3690)=0,"未发货",SUMIFS('[1]2025年已发货'!$E:$E,'[1]2025年已发货'!$F:$F,C3690,'[1]2025年已发货'!$C:$C,F3690,'[1]2025年已发货'!$G:$G,I3690,'[1]2025年已发货'!$H:$H,J3690))</f>
        <v>未发货</v>
      </c>
      <c r="I3690" s="122" t="str">
        <f>VLOOKUP(B3690,辅助信息!E:I,3,FALSE)</f>
        <v>(乐山市校地共建产教融合基地建设项目一标段)四川省乐山市市中区苏稽镇周山嘴</v>
      </c>
      <c r="J3690" s="122" t="str">
        <f>VLOOKUP(B3690,辅助信息!E:I,4,FALSE)</f>
        <v>范增云</v>
      </c>
      <c r="K3690" s="122">
        <f>VLOOKUP(J3690,辅助信息!H:I,2,FALSE)</f>
        <v>13668153241</v>
      </c>
      <c r="L3690" s="124" t="str">
        <f>VLOOKUP(B3690,辅助信息!E:J,6,FALSE)</f>
        <v>联系实际收货人（范增云13668153241）现场要求炉批号控制2个以下，超2个不给予签收。提前联系到场规格及数量</v>
      </c>
      <c r="M3690" s="93">
        <v>45924</v>
      </c>
      <c r="O3690" s="64">
        <f ca="1" t="shared" si="198"/>
        <v>0</v>
      </c>
      <c r="P3690" s="64">
        <f ca="1" t="shared" si="199"/>
        <v>47</v>
      </c>
      <c r="Q3690" s="29" t="str">
        <f>VLOOKUP(B3690,辅助信息!E:M,9,FALSE)</f>
        <v>ZTWM-CDGS-XS-2025-0125-四川机司-乐山市校地共建产教融合基地配套设施项目施工一标段钢筋采购合同</v>
      </c>
      <c r="R3690" s="29" t="str">
        <f>_xlfn._xlws.FILTER(辅助信息!D:D,辅助信息!E:E=B3690)</f>
        <v>乐山市校地共建产教融合基地建设项目</v>
      </c>
    </row>
    <row r="3691" hidden="1" spans="2:18">
      <c r="B3691" s="122" t="s">
        <v>187</v>
      </c>
      <c r="C3691" s="72">
        <v>45923</v>
      </c>
      <c r="D3691" s="122" t="str">
        <f>VLOOKUP(B3691,辅助信息!E:K,7,FALSE)</f>
        <v>JWDDCD2025072900121</v>
      </c>
      <c r="E3691" s="122" t="str">
        <f>VLOOKUP(F3691,辅助信息!A:B,2,FALSE)</f>
        <v>盘螺</v>
      </c>
      <c r="F3691" s="122" t="s">
        <v>41</v>
      </c>
      <c r="G3691" s="123">
        <v>6</v>
      </c>
      <c r="H3691" s="136" t="str">
        <f>IF(SUMIFS('[1]2025年已发货'!$E:$E,'[1]2025年已发货'!$F:$F,C3691,'[1]2025年已发货'!$C:$C,F3691,'[1]2025年已发货'!$G:$G,I3691,'[1]2025年已发货'!$H:$H,J3691)=0,"未发货",SUMIFS('[1]2025年已发货'!$E:$E,'[1]2025年已发货'!$F:$F,C3691,'[1]2025年已发货'!$C:$C,F3691,'[1]2025年已发货'!$G:$G,I3691,'[1]2025年已发货'!$H:$H,J3691))</f>
        <v>未发货</v>
      </c>
      <c r="I3691" s="122" t="str">
        <f>VLOOKUP(B3691,辅助信息!E:I,3,FALSE)</f>
        <v>(乐山市校地共建产教融合基地建设项目一标段)四川省乐山市市中区苏稽镇周山嘴</v>
      </c>
      <c r="J3691" s="122" t="str">
        <f>VLOOKUP(B3691,辅助信息!E:I,4,FALSE)</f>
        <v>范增云</v>
      </c>
      <c r="K3691" s="122">
        <f>VLOOKUP(J3691,辅助信息!H:I,2,FALSE)</f>
        <v>13668153241</v>
      </c>
      <c r="L3691" s="124" t="str">
        <f>VLOOKUP(B3691,辅助信息!E:J,6,FALSE)</f>
        <v>联系实际收货人（范增云13668153241）现场要求炉批号控制2个以下，超2个不给予签收。提前联系到场规格及数量</v>
      </c>
      <c r="M3691" s="93">
        <v>45924</v>
      </c>
      <c r="O3691" s="64">
        <f ca="1" t="shared" si="198"/>
        <v>0</v>
      </c>
      <c r="P3691" s="64">
        <f ca="1" t="shared" si="199"/>
        <v>47</v>
      </c>
      <c r="Q3691" s="29" t="str">
        <f>VLOOKUP(B3691,辅助信息!E:M,9,FALSE)</f>
        <v>ZTWM-CDGS-XS-2025-0125-四川机司-乐山市校地共建产教融合基地配套设施项目施工一标段钢筋采购合同</v>
      </c>
      <c r="R3691" s="29" t="str">
        <f>_xlfn._xlws.FILTER(辅助信息!D:D,辅助信息!E:E=B3691)</f>
        <v>乐山市校地共建产教融合基地建设项目</v>
      </c>
    </row>
    <row r="3692" hidden="1" spans="2:18">
      <c r="B3692" s="122" t="s">
        <v>187</v>
      </c>
      <c r="C3692" s="72">
        <v>45923</v>
      </c>
      <c r="D3692" s="122" t="str">
        <f>VLOOKUP(B3692,辅助信息!E:K,7,FALSE)</f>
        <v>JWDDCD2025072900121</v>
      </c>
      <c r="E3692" s="122" t="str">
        <f>VLOOKUP(F3692,辅助信息!A:B,2,FALSE)</f>
        <v>螺纹钢</v>
      </c>
      <c r="F3692" s="122" t="s">
        <v>66</v>
      </c>
      <c r="G3692" s="123">
        <v>8</v>
      </c>
      <c r="H3692" s="136" t="str">
        <f>IF(SUMIFS('[1]2025年已发货'!$E:$E,'[1]2025年已发货'!$F:$F,C3692,'[1]2025年已发货'!$C:$C,F3692,'[1]2025年已发货'!$G:$G,I3692,'[1]2025年已发货'!$H:$H,J3692)=0,"未发货",SUMIFS('[1]2025年已发货'!$E:$E,'[1]2025年已发货'!$F:$F,C3692,'[1]2025年已发货'!$C:$C,F3692,'[1]2025年已发货'!$G:$G,I3692,'[1]2025年已发货'!$H:$H,J3692))</f>
        <v>未发货</v>
      </c>
      <c r="I3692" s="122" t="str">
        <f>VLOOKUP(B3692,辅助信息!E:I,3,FALSE)</f>
        <v>(乐山市校地共建产教融合基地建设项目一标段)四川省乐山市市中区苏稽镇周山嘴</v>
      </c>
      <c r="J3692" s="122" t="str">
        <f>VLOOKUP(B3692,辅助信息!E:I,4,FALSE)</f>
        <v>范增云</v>
      </c>
      <c r="K3692" s="122">
        <f>VLOOKUP(J3692,辅助信息!H:I,2,FALSE)</f>
        <v>13668153241</v>
      </c>
      <c r="L3692" s="124" t="str">
        <f>VLOOKUP(B3692,辅助信息!E:J,6,FALSE)</f>
        <v>联系实际收货人（范增云13668153241）现场要求炉批号控制2个以下，超2个不给予签收。提前联系到场规格及数量</v>
      </c>
      <c r="M3692" s="93">
        <v>45924</v>
      </c>
      <c r="O3692" s="64">
        <f ca="1" t="shared" si="198"/>
        <v>0</v>
      </c>
      <c r="P3692" s="64">
        <f ca="1" t="shared" si="199"/>
        <v>47</v>
      </c>
      <c r="Q3692" s="29" t="str">
        <f>VLOOKUP(B3692,辅助信息!E:M,9,FALSE)</f>
        <v>ZTWM-CDGS-XS-2025-0125-四川机司-乐山市校地共建产教融合基地配套设施项目施工一标段钢筋采购合同</v>
      </c>
      <c r="R3692" s="29" t="str">
        <f>_xlfn._xlws.FILTER(辅助信息!D:D,辅助信息!E:E=B3692)</f>
        <v>乐山市校地共建产教融合基地建设项目</v>
      </c>
    </row>
    <row r="3693" hidden="1" spans="2:18">
      <c r="B3693" s="122" t="s">
        <v>187</v>
      </c>
      <c r="C3693" s="72">
        <v>45923</v>
      </c>
      <c r="D3693" s="122" t="str">
        <f>VLOOKUP(B3693,辅助信息!E:K,7,FALSE)</f>
        <v>JWDDCD2025072900121</v>
      </c>
      <c r="E3693" s="122" t="str">
        <f>VLOOKUP(F3693,辅助信息!A:B,2,FALSE)</f>
        <v>螺纹钢</v>
      </c>
      <c r="F3693" s="122" t="s">
        <v>82</v>
      </c>
      <c r="G3693" s="123">
        <v>5</v>
      </c>
      <c r="H3693" s="136" t="str">
        <f>IF(SUMIFS('[1]2025年已发货'!$E:$E,'[1]2025年已发货'!$F:$F,C3693,'[1]2025年已发货'!$C:$C,F3693,'[1]2025年已发货'!$G:$G,I3693,'[1]2025年已发货'!$H:$H,J3693)=0,"未发货",SUMIFS('[1]2025年已发货'!$E:$E,'[1]2025年已发货'!$F:$F,C3693,'[1]2025年已发货'!$C:$C,F3693,'[1]2025年已发货'!$G:$G,I3693,'[1]2025年已发货'!$H:$H,J3693))</f>
        <v>未发货</v>
      </c>
      <c r="I3693" s="122" t="str">
        <f>VLOOKUP(B3693,辅助信息!E:I,3,FALSE)</f>
        <v>(乐山市校地共建产教融合基地建设项目一标段)四川省乐山市市中区苏稽镇周山嘴</v>
      </c>
      <c r="J3693" s="122" t="str">
        <f>VLOOKUP(B3693,辅助信息!E:I,4,FALSE)</f>
        <v>范增云</v>
      </c>
      <c r="K3693" s="122">
        <f>VLOOKUP(J3693,辅助信息!H:I,2,FALSE)</f>
        <v>13668153241</v>
      </c>
      <c r="L3693" s="124" t="str">
        <f>VLOOKUP(B3693,辅助信息!E:J,6,FALSE)</f>
        <v>联系实际收货人（范增云13668153241）现场要求炉批号控制2个以下，超2个不给予签收。提前联系到场规格及数量</v>
      </c>
      <c r="M3693" s="93">
        <v>45924</v>
      </c>
      <c r="O3693" s="64">
        <f ca="1" t="shared" si="198"/>
        <v>0</v>
      </c>
      <c r="P3693" s="64">
        <f ca="1" t="shared" si="199"/>
        <v>47</v>
      </c>
      <c r="Q3693" s="29" t="str">
        <f>VLOOKUP(B3693,辅助信息!E:M,9,FALSE)</f>
        <v>ZTWM-CDGS-XS-2025-0125-四川机司-乐山市校地共建产教融合基地配套设施项目施工一标段钢筋采购合同</v>
      </c>
      <c r="R3693" s="29" t="str">
        <f>_xlfn._xlws.FILTER(辅助信息!D:D,辅助信息!E:E=B3693)</f>
        <v>乐山市校地共建产教融合基地建设项目</v>
      </c>
    </row>
    <row r="3694" hidden="1" spans="2:18">
      <c r="B3694" s="122" t="s">
        <v>187</v>
      </c>
      <c r="C3694" s="72">
        <v>45923</v>
      </c>
      <c r="D3694" s="122" t="str">
        <f>VLOOKUP(B3694,辅助信息!E:K,7,FALSE)</f>
        <v>JWDDCD2025072900121</v>
      </c>
      <c r="E3694" s="122" t="str">
        <f>VLOOKUP(F3694,辅助信息!A:B,2,FALSE)</f>
        <v>螺纹钢</v>
      </c>
      <c r="F3694" s="122" t="s">
        <v>22</v>
      </c>
      <c r="G3694" s="123">
        <v>10</v>
      </c>
      <c r="H3694" s="136" t="str">
        <f>IF(SUMIFS('[1]2025年已发货'!$E:$E,'[1]2025年已发货'!$F:$F,C3694,'[1]2025年已发货'!$C:$C,F3694,'[1]2025年已发货'!$G:$G,I3694,'[1]2025年已发货'!$H:$H,J3694)=0,"未发货",SUMIFS('[1]2025年已发货'!$E:$E,'[1]2025年已发货'!$F:$F,C3694,'[1]2025年已发货'!$C:$C,F3694,'[1]2025年已发货'!$G:$G,I3694,'[1]2025年已发货'!$H:$H,J3694))</f>
        <v>未发货</v>
      </c>
      <c r="I3694" s="122" t="str">
        <f>VLOOKUP(B3694,辅助信息!E:I,3,FALSE)</f>
        <v>(乐山市校地共建产教融合基地建设项目一标段)四川省乐山市市中区苏稽镇周山嘴</v>
      </c>
      <c r="J3694" s="122" t="str">
        <f>VLOOKUP(B3694,辅助信息!E:I,4,FALSE)</f>
        <v>范增云</v>
      </c>
      <c r="K3694" s="122">
        <f>VLOOKUP(J3694,辅助信息!H:I,2,FALSE)</f>
        <v>13668153241</v>
      </c>
      <c r="L3694" s="124" t="str">
        <f>VLOOKUP(B3694,辅助信息!E:J,6,FALSE)</f>
        <v>联系实际收货人（范增云13668153241）现场要求炉批号控制2个以下，超2个不给予签收。提前联系到场规格及数量</v>
      </c>
      <c r="M3694" s="93">
        <v>45924</v>
      </c>
      <c r="O3694" s="64">
        <f ca="1" t="shared" si="198"/>
        <v>0</v>
      </c>
      <c r="P3694" s="64">
        <f ca="1" t="shared" si="199"/>
        <v>47</v>
      </c>
      <c r="Q3694" s="29" t="str">
        <f>VLOOKUP(B3694,辅助信息!E:M,9,FALSE)</f>
        <v>ZTWM-CDGS-XS-2025-0125-四川机司-乐山市校地共建产教融合基地配套设施项目施工一标段钢筋采购合同</v>
      </c>
      <c r="R3694" s="29" t="str">
        <f>_xlfn._xlws.FILTER(辅助信息!D:D,辅助信息!E:E=B3694)</f>
        <v>乐山市校地共建产教融合基地建设项目</v>
      </c>
    </row>
    <row r="3695" hidden="1" spans="2:18">
      <c r="B3695" s="122" t="s">
        <v>187</v>
      </c>
      <c r="C3695" s="72">
        <v>45923</v>
      </c>
      <c r="D3695" s="122" t="str">
        <f>VLOOKUP(B3695,辅助信息!E:K,7,FALSE)</f>
        <v>JWDDCD2025072900121</v>
      </c>
      <c r="E3695" s="122" t="str">
        <f>VLOOKUP(F3695,辅助信息!A:B,2,FALSE)</f>
        <v>螺纹钢</v>
      </c>
      <c r="F3695" s="122" t="s">
        <v>141</v>
      </c>
      <c r="G3695" s="123">
        <v>5</v>
      </c>
      <c r="H3695" s="136" t="str">
        <f>IF(SUMIFS('[1]2025年已发货'!$E:$E,'[1]2025年已发货'!$F:$F,C3695,'[1]2025年已发货'!$C:$C,F3695,'[1]2025年已发货'!$G:$G,I3695,'[1]2025年已发货'!$H:$H,J3695)=0,"未发货",SUMIFS('[1]2025年已发货'!$E:$E,'[1]2025年已发货'!$F:$F,C3695,'[1]2025年已发货'!$C:$C,F3695,'[1]2025年已发货'!$G:$G,I3695,'[1]2025年已发货'!$H:$H,J3695))</f>
        <v>未发货</v>
      </c>
      <c r="I3695" s="122" t="str">
        <f>VLOOKUP(B3695,辅助信息!E:I,3,FALSE)</f>
        <v>(乐山市校地共建产教融合基地建设项目一标段)四川省乐山市市中区苏稽镇周山嘴</v>
      </c>
      <c r="J3695" s="122" t="str">
        <f>VLOOKUP(B3695,辅助信息!E:I,4,FALSE)</f>
        <v>范增云</v>
      </c>
      <c r="K3695" s="122">
        <f>VLOOKUP(J3695,辅助信息!H:I,2,FALSE)</f>
        <v>13668153241</v>
      </c>
      <c r="L3695" s="124" t="str">
        <f>VLOOKUP(B3695,辅助信息!E:J,6,FALSE)</f>
        <v>联系实际收货人（范增云13668153241）现场要求炉批号控制2个以下，超2个不给予签收。提前联系到场规格及数量</v>
      </c>
      <c r="M3695" s="93">
        <v>45924</v>
      </c>
      <c r="O3695" s="64">
        <f ca="1" t="shared" si="198"/>
        <v>0</v>
      </c>
      <c r="P3695" s="64">
        <f ca="1" t="shared" si="199"/>
        <v>47</v>
      </c>
      <c r="Q3695" s="29" t="str">
        <f>VLOOKUP(B3695,辅助信息!E:M,9,FALSE)</f>
        <v>ZTWM-CDGS-XS-2025-0125-四川机司-乐山市校地共建产教融合基地配套设施项目施工一标段钢筋采购合同</v>
      </c>
      <c r="R3695" s="29" t="str">
        <f>_xlfn._xlws.FILTER(辅助信息!D:D,辅助信息!E:E=B3695)</f>
        <v>乐山市校地共建产教融合基地建设项目</v>
      </c>
    </row>
    <row r="3696" hidden="1" spans="2:18">
      <c r="B3696" s="122" t="s">
        <v>187</v>
      </c>
      <c r="C3696" s="72">
        <v>45923</v>
      </c>
      <c r="D3696" s="122" t="str">
        <f>VLOOKUP(B3696,辅助信息!E:K,7,FALSE)</f>
        <v>JWDDCD2025072900121</v>
      </c>
      <c r="E3696" s="122" t="str">
        <f>VLOOKUP(F3696,辅助信息!A:B,2,FALSE)</f>
        <v>螺纹钢</v>
      </c>
      <c r="F3696" s="122" t="s">
        <v>142</v>
      </c>
      <c r="G3696" s="123">
        <v>12</v>
      </c>
      <c r="H3696" s="136" t="str">
        <f>IF(SUMIFS('[1]2025年已发货'!$E:$E,'[1]2025年已发货'!$F:$F,C3696,'[1]2025年已发货'!$C:$C,F3696,'[1]2025年已发货'!$G:$G,I3696,'[1]2025年已发货'!$H:$H,J3696)=0,"未发货",SUMIFS('[1]2025年已发货'!$E:$E,'[1]2025年已发货'!$F:$F,C3696,'[1]2025年已发货'!$C:$C,F3696,'[1]2025年已发货'!$G:$G,I3696,'[1]2025年已发货'!$H:$H,J3696))</f>
        <v>未发货</v>
      </c>
      <c r="I3696" s="122" t="str">
        <f>VLOOKUP(B3696,辅助信息!E:I,3,FALSE)</f>
        <v>(乐山市校地共建产教融合基地建设项目一标段)四川省乐山市市中区苏稽镇周山嘴</v>
      </c>
      <c r="J3696" s="122" t="str">
        <f>VLOOKUP(B3696,辅助信息!E:I,4,FALSE)</f>
        <v>范增云</v>
      </c>
      <c r="K3696" s="122">
        <f>VLOOKUP(J3696,辅助信息!H:I,2,FALSE)</f>
        <v>13668153241</v>
      </c>
      <c r="L3696" s="124" t="str">
        <f>VLOOKUP(B3696,辅助信息!E:J,6,FALSE)</f>
        <v>联系实际收货人（范增云13668153241）现场要求炉批号控制2个以下，超2个不给予签收。提前联系到场规格及数量</v>
      </c>
      <c r="M3696" s="93">
        <v>45924</v>
      </c>
      <c r="O3696" s="64">
        <f ca="1" t="shared" si="198"/>
        <v>0</v>
      </c>
      <c r="P3696" s="64">
        <f ca="1" t="shared" si="199"/>
        <v>47</v>
      </c>
      <c r="Q3696" s="29" t="str">
        <f>VLOOKUP(B3696,辅助信息!E:M,9,FALSE)</f>
        <v>ZTWM-CDGS-XS-2025-0125-四川机司-乐山市校地共建产教融合基地配套设施项目施工一标段钢筋采购合同</v>
      </c>
      <c r="R3696" s="29" t="str">
        <f>_xlfn._xlws.FILTER(辅助信息!D:D,辅助信息!E:E=B3696)</f>
        <v>乐山市校地共建产教融合基地建设项目</v>
      </c>
    </row>
    <row r="3697" hidden="1" spans="2:18">
      <c r="B3697" s="122" t="s">
        <v>187</v>
      </c>
      <c r="C3697" s="72">
        <v>45923</v>
      </c>
      <c r="D3697" s="122" t="str">
        <f>VLOOKUP(B3697,辅助信息!E:K,7,FALSE)</f>
        <v>JWDDCD2025072900121</v>
      </c>
      <c r="E3697" s="122" t="str">
        <f>VLOOKUP(F3697,辅助信息!A:B,2,FALSE)</f>
        <v>螺纹钢</v>
      </c>
      <c r="F3697" s="122" t="s">
        <v>200</v>
      </c>
      <c r="G3697" s="123">
        <v>8</v>
      </c>
      <c r="H3697" s="136" t="str">
        <f>IF(SUMIFS('[1]2025年已发货'!$E:$E,'[1]2025年已发货'!$F:$F,C3697,'[1]2025年已发货'!$C:$C,F3697,'[1]2025年已发货'!$G:$G,I3697,'[1]2025年已发货'!$H:$H,J3697)=0,"未发货",SUMIFS('[1]2025年已发货'!$E:$E,'[1]2025年已发货'!$F:$F,C3697,'[1]2025年已发货'!$C:$C,F3697,'[1]2025年已发货'!$G:$G,I3697,'[1]2025年已发货'!$H:$H,J3697))</f>
        <v>未发货</v>
      </c>
      <c r="I3697" s="122" t="str">
        <f>VLOOKUP(B3697,辅助信息!E:I,3,FALSE)</f>
        <v>(乐山市校地共建产教融合基地建设项目一标段)四川省乐山市市中区苏稽镇周山嘴</v>
      </c>
      <c r="J3697" s="122" t="str">
        <f>VLOOKUP(B3697,辅助信息!E:I,4,FALSE)</f>
        <v>范增云</v>
      </c>
      <c r="K3697" s="122">
        <f>VLOOKUP(J3697,辅助信息!H:I,2,FALSE)</f>
        <v>13668153241</v>
      </c>
      <c r="L3697" s="124" t="str">
        <f>VLOOKUP(B3697,辅助信息!E:J,6,FALSE)</f>
        <v>联系实际收货人（范增云13668153241）现场要求炉批号控制2个以下，超2个不给予签收。提前联系到场规格及数量</v>
      </c>
      <c r="M3697" s="93">
        <v>45924</v>
      </c>
      <c r="O3697" s="64">
        <f ca="1" t="shared" si="198"/>
        <v>0</v>
      </c>
      <c r="P3697" s="64">
        <f ca="1" t="shared" si="199"/>
        <v>47</v>
      </c>
      <c r="Q3697" s="29" t="str">
        <f>VLOOKUP(B3697,辅助信息!E:M,9,FALSE)</f>
        <v>ZTWM-CDGS-XS-2025-0125-四川机司-乐山市校地共建产教融合基地配套设施项目施工一标段钢筋采购合同</v>
      </c>
      <c r="R3697" s="29" t="str">
        <f>_xlfn._xlws.FILTER(辅助信息!D:D,辅助信息!E:E=B3697)</f>
        <v>乐山市校地共建产教融合基地建设项目</v>
      </c>
    </row>
    <row r="3698" hidden="1" spans="2:18">
      <c r="B3698" s="40" t="s">
        <v>215</v>
      </c>
      <c r="C3698" s="72">
        <v>45923</v>
      </c>
      <c r="D3698" s="40" t="str">
        <f>VLOOKUP(B3698,辅助信息!E:K,7,FALSE)</f>
        <v>JWDDCD2025102100486</v>
      </c>
      <c r="E3698" s="40" t="str">
        <f>VLOOKUP(F3698,辅助信息!A:B,2,FALSE)</f>
        <v>螺纹钢</v>
      </c>
      <c r="F3698" s="40" t="s">
        <v>19</v>
      </c>
      <c r="G3698" s="36">
        <v>30</v>
      </c>
      <c r="H3698" s="136">
        <f>IF(SUMIFS('[1]2025年已发货'!$E:$E,'[1]2025年已发货'!$F:$F,C3698,'[1]2025年已发货'!$C:$C,F3698,'[1]2025年已发货'!$G:$G,I3698,'[1]2025年已发货'!$H:$H,J3698)=0,"未发货",SUMIFS('[1]2025年已发货'!$E:$E,'[1]2025年已发货'!$F:$F,C3698,'[1]2025年已发货'!$C:$C,F3698,'[1]2025年已发货'!$G:$G,I3698,'[1]2025年已发货'!$H:$H,J3698))</f>
        <v>30</v>
      </c>
      <c r="I3698" s="40" t="str">
        <f>VLOOKUP(B3698,辅助信息!E:I,3,FALSE)</f>
        <v>(五冶建设龙泉驿一医院配套建设工程)成都市龙泉驿区董朗路69号龙泉驿一医院5号门</v>
      </c>
      <c r="J3698" s="40" t="str">
        <f>VLOOKUP(B3698,辅助信息!E:I,4,FALSE)</f>
        <v>孙敏</v>
      </c>
      <c r="K3698" s="40">
        <f>VLOOKUP(J3698,辅助信息!H:I,2,FALSE)</f>
        <v>13617695006</v>
      </c>
      <c r="L3698" s="111" t="str">
        <f>VLOOKUP(B3698,辅助信息!E:J,6,FALSE)</f>
        <v>联系实际收货人（孙敏13617695006）五冶建设送货单,6份材质书,锈货不收，装货前联系收货人核实到场规格,没提前告知进场规格现场不给予接收</v>
      </c>
      <c r="M3698" s="93">
        <v>45924</v>
      </c>
      <c r="O3698" s="64">
        <f ca="1" t="shared" si="198"/>
        <v>0</v>
      </c>
      <c r="P3698" s="64">
        <f ca="1" t="shared" si="199"/>
        <v>47</v>
      </c>
      <c r="Q3698" s="29" t="str">
        <f>VLOOKUP(B3698,辅助信息!E:M,9,FALSE)</f>
        <v>ZTWM-CDGS-XS-2025-0073-五冶天府-成都怡心湖片区及龙泉驿医院等项目</v>
      </c>
      <c r="R3698" s="29" t="str">
        <f>_xlfn._xlws.FILTER(辅助信息!D:D,辅助信息!E:E=B3698)</f>
        <v>五冶建设龙泉驿一医院配套建设工程</v>
      </c>
    </row>
    <row r="3699" hidden="1" spans="2:18">
      <c r="B3699" s="40" t="s">
        <v>215</v>
      </c>
      <c r="C3699" s="72">
        <v>45923</v>
      </c>
      <c r="D3699" s="40" t="str">
        <f>VLOOKUP(B3699,辅助信息!E:K,7,FALSE)</f>
        <v>JWDDCD2025102100486</v>
      </c>
      <c r="E3699" s="40" t="str">
        <f>VLOOKUP(F3699,辅助信息!A:B,2,FALSE)</f>
        <v>螺纹钢</v>
      </c>
      <c r="F3699" s="40" t="s">
        <v>28</v>
      </c>
      <c r="G3699" s="36">
        <v>16</v>
      </c>
      <c r="H3699" s="136">
        <f>IF(SUMIFS('[1]2025年已发货'!$E:$E,'[1]2025年已发货'!$F:$F,C3699,'[1]2025年已发货'!$C:$C,F3699,'[1]2025年已发货'!$G:$G,I3699,'[1]2025年已发货'!$H:$H,J3699)=0,"未发货",SUMIFS('[1]2025年已发货'!$E:$E,'[1]2025年已发货'!$F:$F,C3699,'[1]2025年已发货'!$C:$C,F3699,'[1]2025年已发货'!$G:$G,I3699,'[1]2025年已发货'!$H:$H,J3699))</f>
        <v>16</v>
      </c>
      <c r="I3699" s="40" t="str">
        <f>VLOOKUP(B3699,辅助信息!E:I,3,FALSE)</f>
        <v>(五冶建设龙泉驿一医院配套建设工程)成都市龙泉驿区董朗路69号龙泉驿一医院5号门</v>
      </c>
      <c r="J3699" s="40" t="str">
        <f>VLOOKUP(B3699,辅助信息!E:I,4,FALSE)</f>
        <v>孙敏</v>
      </c>
      <c r="K3699" s="40">
        <f>VLOOKUP(J3699,辅助信息!H:I,2,FALSE)</f>
        <v>13617695006</v>
      </c>
      <c r="L3699" s="111" t="str">
        <f>VLOOKUP(B3699,辅助信息!E:J,6,FALSE)</f>
        <v>联系实际收货人（孙敏13617695006）五冶建设送货单,6份材质书,锈货不收，装货前联系收货人核实到场规格,没提前告知进场规格现场不给予接收</v>
      </c>
      <c r="M3699" s="93">
        <v>45924</v>
      </c>
      <c r="O3699" s="64">
        <f ca="1" t="shared" si="198"/>
        <v>0</v>
      </c>
      <c r="P3699" s="64">
        <f ca="1" t="shared" si="199"/>
        <v>47</v>
      </c>
      <c r="Q3699" s="29" t="str">
        <f>VLOOKUP(B3699,辅助信息!E:M,9,FALSE)</f>
        <v>ZTWM-CDGS-XS-2025-0073-五冶天府-成都怡心湖片区及龙泉驿医院等项目</v>
      </c>
      <c r="R3699" s="29" t="str">
        <f>_xlfn._xlws.FILTER(辅助信息!D:D,辅助信息!E:E=B3699)</f>
        <v>五冶建设龙泉驿一医院配套建设工程</v>
      </c>
    </row>
    <row r="3700" hidden="1" spans="2:18">
      <c r="B3700" s="40" t="s">
        <v>215</v>
      </c>
      <c r="C3700" s="72">
        <v>45923</v>
      </c>
      <c r="D3700" s="40" t="str">
        <f>VLOOKUP(B3700,辅助信息!E:K,7,FALSE)</f>
        <v>JWDDCD2025102100486</v>
      </c>
      <c r="E3700" s="40" t="str">
        <f>VLOOKUP(F3700,辅助信息!A:B,2,FALSE)</f>
        <v>螺纹钢</v>
      </c>
      <c r="F3700" s="40" t="s">
        <v>18</v>
      </c>
      <c r="G3700" s="36">
        <v>18</v>
      </c>
      <c r="H3700" s="136">
        <f>IF(SUMIFS('[1]2025年已发货'!$E:$E,'[1]2025年已发货'!$F:$F,C3700,'[1]2025年已发货'!$C:$C,F3700,'[1]2025年已发货'!$G:$G,I3700,'[1]2025年已发货'!$H:$H,J3700)=0,"未发货",SUMIFS('[1]2025年已发货'!$E:$E,'[1]2025年已发货'!$F:$F,C3700,'[1]2025年已发货'!$C:$C,F3700,'[1]2025年已发货'!$G:$G,I3700,'[1]2025年已发货'!$H:$H,J3700))</f>
        <v>18</v>
      </c>
      <c r="I3700" s="40" t="str">
        <f>VLOOKUP(B3700,辅助信息!E:I,3,FALSE)</f>
        <v>(五冶建设龙泉驿一医院配套建设工程)成都市龙泉驿区董朗路69号龙泉驿一医院5号门</v>
      </c>
      <c r="J3700" s="40" t="str">
        <f>VLOOKUP(B3700,辅助信息!E:I,4,FALSE)</f>
        <v>孙敏</v>
      </c>
      <c r="K3700" s="40">
        <f>VLOOKUP(J3700,辅助信息!H:I,2,FALSE)</f>
        <v>13617695006</v>
      </c>
      <c r="L3700" s="111" t="str">
        <f>VLOOKUP(B3700,辅助信息!E:J,6,FALSE)</f>
        <v>联系实际收货人（孙敏13617695006）五冶建设送货单,6份材质书,锈货不收，装货前联系收货人核实到场规格,没提前告知进场规格现场不给予接收</v>
      </c>
      <c r="M3700" s="93">
        <v>45924</v>
      </c>
      <c r="O3700" s="64">
        <f ca="1" t="shared" si="198"/>
        <v>0</v>
      </c>
      <c r="P3700" s="64">
        <f ca="1" t="shared" si="199"/>
        <v>47</v>
      </c>
      <c r="Q3700" s="29" t="str">
        <f>VLOOKUP(B3700,辅助信息!E:M,9,FALSE)</f>
        <v>ZTWM-CDGS-XS-2025-0073-五冶天府-成都怡心湖片区及龙泉驿医院等项目</v>
      </c>
      <c r="R3700" s="29" t="str">
        <f>_xlfn._xlws.FILTER(辅助信息!D:D,辅助信息!E:E=B3700)</f>
        <v>五冶建设龙泉驿一医院配套建设工程</v>
      </c>
    </row>
    <row r="3701" hidden="1" spans="2:18">
      <c r="B3701" s="40" t="s">
        <v>215</v>
      </c>
      <c r="C3701" s="72">
        <v>45923</v>
      </c>
      <c r="D3701" s="40" t="str">
        <f>VLOOKUP(B3701,辅助信息!E:K,7,FALSE)</f>
        <v>JWDDCD2025102100486</v>
      </c>
      <c r="E3701" s="40" t="str">
        <f>VLOOKUP(F3701,辅助信息!A:B,2,FALSE)</f>
        <v>螺纹钢</v>
      </c>
      <c r="F3701" s="40" t="s">
        <v>58</v>
      </c>
      <c r="G3701" s="36">
        <v>3</v>
      </c>
      <c r="H3701" s="136">
        <f>IF(SUMIFS('[1]2025年已发货'!$E:$E,'[1]2025年已发货'!$F:$F,C3701,'[1]2025年已发货'!$C:$C,F3701,'[1]2025年已发货'!$G:$G,I3701,'[1]2025年已发货'!$H:$H,J3701)=0,"未发货",SUMIFS('[1]2025年已发货'!$E:$E,'[1]2025年已发货'!$F:$F,C3701,'[1]2025年已发货'!$C:$C,F3701,'[1]2025年已发货'!$G:$G,I3701,'[1]2025年已发货'!$H:$H,J3701))</f>
        <v>3</v>
      </c>
      <c r="I3701" s="40" t="str">
        <f>VLOOKUP(B3701,辅助信息!E:I,3,FALSE)</f>
        <v>(五冶建设龙泉驿一医院配套建设工程)成都市龙泉驿区董朗路69号龙泉驿一医院5号门</v>
      </c>
      <c r="J3701" s="40" t="str">
        <f>VLOOKUP(B3701,辅助信息!E:I,4,FALSE)</f>
        <v>孙敏</v>
      </c>
      <c r="K3701" s="40">
        <f>VLOOKUP(J3701,辅助信息!H:I,2,FALSE)</f>
        <v>13617695006</v>
      </c>
      <c r="L3701" s="111" t="str">
        <f>VLOOKUP(B3701,辅助信息!E:J,6,FALSE)</f>
        <v>联系实际收货人（孙敏13617695006）五冶建设送货单,6份材质书,锈货不收，装货前联系收货人核实到场规格,没提前告知进场规格现场不给予接收</v>
      </c>
      <c r="M3701" s="93">
        <v>45924</v>
      </c>
      <c r="O3701" s="64">
        <f ca="1" t="shared" si="198"/>
        <v>0</v>
      </c>
      <c r="P3701" s="64">
        <f ca="1" t="shared" si="199"/>
        <v>47</v>
      </c>
      <c r="Q3701" s="29" t="str">
        <f>VLOOKUP(B3701,辅助信息!E:M,9,FALSE)</f>
        <v>ZTWM-CDGS-XS-2025-0073-五冶天府-成都怡心湖片区及龙泉驿医院等项目</v>
      </c>
      <c r="R3701" s="29" t="str">
        <f>_xlfn._xlws.FILTER(辅助信息!D:D,辅助信息!E:E=B3701)</f>
        <v>五冶建设龙泉驿一医院配套建设工程</v>
      </c>
    </row>
    <row r="3702" hidden="1" spans="2:18">
      <c r="B3702" s="40" t="s">
        <v>215</v>
      </c>
      <c r="C3702" s="72">
        <v>45923</v>
      </c>
      <c r="D3702" s="40" t="str">
        <f>VLOOKUP(B3702,辅助信息!E:K,7,FALSE)</f>
        <v>JWDDCD2025102100486</v>
      </c>
      <c r="E3702" s="40" t="str">
        <f>VLOOKUP(F3702,辅助信息!A:B,2,FALSE)</f>
        <v>螺纹钢</v>
      </c>
      <c r="F3702" s="40" t="s">
        <v>46</v>
      </c>
      <c r="G3702" s="36">
        <v>3</v>
      </c>
      <c r="H3702" s="136">
        <f>IF(SUMIFS('[1]2025年已发货'!$E:$E,'[1]2025年已发货'!$F:$F,C3702,'[1]2025年已发货'!$C:$C,F3702,'[1]2025年已发货'!$G:$G,I3702,'[1]2025年已发货'!$H:$H,J3702)=0,"未发货",SUMIFS('[1]2025年已发货'!$E:$E,'[1]2025年已发货'!$F:$F,C3702,'[1]2025年已发货'!$C:$C,F3702,'[1]2025年已发货'!$G:$G,I3702,'[1]2025年已发货'!$H:$H,J3702))</f>
        <v>3</v>
      </c>
      <c r="I3702" s="40" t="str">
        <f>VLOOKUP(B3702,辅助信息!E:I,3,FALSE)</f>
        <v>(五冶建设龙泉驿一医院配套建设工程)成都市龙泉驿区董朗路69号龙泉驿一医院5号门</v>
      </c>
      <c r="J3702" s="40" t="str">
        <f>VLOOKUP(B3702,辅助信息!E:I,4,FALSE)</f>
        <v>孙敏</v>
      </c>
      <c r="K3702" s="40">
        <f>VLOOKUP(J3702,辅助信息!H:I,2,FALSE)</f>
        <v>13617695006</v>
      </c>
      <c r="L3702" s="111" t="str">
        <f>VLOOKUP(B3702,辅助信息!E:J,6,FALSE)</f>
        <v>联系实际收货人（孙敏13617695006）五冶建设送货单,6份材质书,锈货不收，装货前联系收货人核实到场规格,没提前告知进场规格现场不给予接收</v>
      </c>
      <c r="M3702" s="93">
        <v>45924</v>
      </c>
      <c r="O3702" s="64">
        <f ca="1" t="shared" si="198"/>
        <v>0</v>
      </c>
      <c r="P3702" s="64">
        <f ca="1" t="shared" si="199"/>
        <v>47</v>
      </c>
      <c r="Q3702" s="29" t="str">
        <f>VLOOKUP(B3702,辅助信息!E:M,9,FALSE)</f>
        <v>ZTWM-CDGS-XS-2025-0073-五冶天府-成都怡心湖片区及龙泉驿医院等项目</v>
      </c>
      <c r="R3702" s="29" t="str">
        <f>_xlfn._xlws.FILTER(辅助信息!D:D,辅助信息!E:E=B3702)</f>
        <v>五冶建设龙泉驿一医院配套建设工程</v>
      </c>
    </row>
    <row r="3703" hidden="1" spans="2:18">
      <c r="B3703" s="40" t="s">
        <v>196</v>
      </c>
      <c r="C3703" s="72">
        <v>45923</v>
      </c>
      <c r="D3703" s="40" t="str">
        <f>VLOOKUP(B3703,辅助信息!E:K,7,FALSE)</f>
        <v>JWDDCD2025102100476</v>
      </c>
      <c r="E3703" s="40" t="str">
        <f>VLOOKUP(F3703,辅助信息!A:B,2,FALSE)</f>
        <v>盘螺</v>
      </c>
      <c r="F3703" s="40" t="s">
        <v>40</v>
      </c>
      <c r="G3703" s="36">
        <v>2.5</v>
      </c>
      <c r="H3703" s="136">
        <f>IF(SUMIFS('[1]2025年已发货'!$E:$E,'[1]2025年已发货'!$F:$F,C3703,'[1]2025年已发货'!$C:$C,F3703,'[1]2025年已发货'!$G:$G,I3703,'[1]2025年已发货'!$H:$H,J3703)=0,"未发货",SUMIFS('[1]2025年已发货'!$E:$E,'[1]2025年已发货'!$F:$F,C3703,'[1]2025年已发货'!$C:$C,F3703,'[1]2025年已发货'!$G:$G,I3703,'[1]2025年已发货'!$H:$H,J3703))</f>
        <v>2.5</v>
      </c>
      <c r="I3703" s="40" t="str">
        <f>VLOOKUP(B3703,辅助信息!E:I,3,FALSE)</f>
        <v>(五冶建设师大附中外语校新建教学楼工程)四川省成都市成华区大观堰2号(四川师范大学附属中学外国语学校)</v>
      </c>
      <c r="J3703" s="40" t="str">
        <f>VLOOKUP(B3703,辅助信息!E:I,4,FALSE)</f>
        <v>蔡浩</v>
      </c>
      <c r="K3703" s="40">
        <f>VLOOKUP(J3703,辅助信息!H:I,2,FALSE)</f>
        <v>13980880820</v>
      </c>
      <c r="L3703" s="111" t="str">
        <f>VLOOKUP(B3703,辅助信息!E:J,6,FALSE)</f>
        <v>联系实际收货人（蔡浩13980880820）五冶建设送货单,6份材质书（司机拍照资料份数，该项目经常掉材质书和吊牌谎话连篇）,锈货不收，装货前联系收货人核实到场规格,没提前告知进场规格现场不给予接收</v>
      </c>
      <c r="O3703" s="64" t="str">
        <f ca="1" t="shared" si="198"/>
        <v/>
      </c>
      <c r="P3703" s="64" t="str">
        <f ca="1" t="shared" si="199"/>
        <v/>
      </c>
      <c r="Q3703" s="29" t="str">
        <f>VLOOKUP(B3703,辅助信息!E:M,9,FALSE)</f>
        <v>ZTWM-CDGS-XS-2025-0073-五冶天府-成都怡心湖片区及龙泉驿医院等项目</v>
      </c>
      <c r="R3703" s="29" t="str">
        <f>_xlfn._xlws.FILTER(辅助信息!D:D,辅助信息!E:E=B3703)</f>
        <v>五冶建设师大附中外语校新建教学楼工程</v>
      </c>
    </row>
    <row r="3704" hidden="1" spans="2:18">
      <c r="B3704" s="40" t="s">
        <v>196</v>
      </c>
      <c r="C3704" s="72">
        <v>45923</v>
      </c>
      <c r="D3704" s="40" t="str">
        <f>VLOOKUP(B3704,辅助信息!E:K,7,FALSE)</f>
        <v>JWDDCD2025102100476</v>
      </c>
      <c r="E3704" s="40" t="str">
        <f>VLOOKUP(F3704,辅助信息!A:B,2,FALSE)</f>
        <v>螺纹钢</v>
      </c>
      <c r="F3704" s="40" t="s">
        <v>27</v>
      </c>
      <c r="G3704" s="36">
        <v>23</v>
      </c>
      <c r="H3704" s="136">
        <f>IF(SUMIFS('[1]2025年已发货'!$E:$E,'[1]2025年已发货'!$F:$F,C3704,'[1]2025年已发货'!$C:$C,F3704,'[1]2025年已发货'!$G:$G,I3704,'[1]2025年已发货'!$H:$H,J3704)=0,"未发货",SUMIFS('[1]2025年已发货'!$E:$E,'[1]2025年已发货'!$F:$F,C3704,'[1]2025年已发货'!$C:$C,F3704,'[1]2025年已发货'!$G:$G,I3704,'[1]2025年已发货'!$H:$H,J3704))</f>
        <v>23</v>
      </c>
      <c r="I3704" s="40" t="str">
        <f>VLOOKUP(B3704,辅助信息!E:I,3,FALSE)</f>
        <v>(五冶建设师大附中外语校新建教学楼工程)四川省成都市成华区大观堰2号(四川师范大学附属中学外国语学校)</v>
      </c>
      <c r="J3704" s="40" t="str">
        <f>VLOOKUP(B3704,辅助信息!E:I,4,FALSE)</f>
        <v>蔡浩</v>
      </c>
      <c r="K3704" s="40">
        <f>VLOOKUP(J3704,辅助信息!H:I,2,FALSE)</f>
        <v>13980880820</v>
      </c>
      <c r="L3704" s="111" t="str">
        <f>VLOOKUP(B3704,辅助信息!E:J,6,FALSE)</f>
        <v>联系实际收货人（蔡浩13980880820）五冶建设送货单,6份材质书（司机拍照资料份数，该项目经常掉材质书和吊牌谎话连篇）,锈货不收，装货前联系收货人核实到场规格,没提前告知进场规格现场不给予接收</v>
      </c>
      <c r="O3704" s="64" t="str">
        <f ca="1" t="shared" si="198"/>
        <v/>
      </c>
      <c r="P3704" s="64" t="str">
        <f ca="1" t="shared" si="199"/>
        <v/>
      </c>
      <c r="Q3704" s="29" t="str">
        <f>VLOOKUP(B3704,辅助信息!E:M,9,FALSE)</f>
        <v>ZTWM-CDGS-XS-2025-0073-五冶天府-成都怡心湖片区及龙泉驿医院等项目</v>
      </c>
      <c r="R3704" s="29" t="str">
        <f>_xlfn._xlws.FILTER(辅助信息!D:D,辅助信息!E:E=B3704)</f>
        <v>五冶建设师大附中外语校新建教学楼工程</v>
      </c>
    </row>
    <row r="3705" hidden="1" spans="2:18">
      <c r="B3705" s="40" t="s">
        <v>196</v>
      </c>
      <c r="C3705" s="72">
        <v>45923</v>
      </c>
      <c r="D3705" s="40" t="str">
        <f>VLOOKUP(B3705,辅助信息!E:K,7,FALSE)</f>
        <v>JWDDCD2025102100476</v>
      </c>
      <c r="E3705" s="40" t="str">
        <f>VLOOKUP(F3705,辅助信息!A:B,2,FALSE)</f>
        <v>螺纹钢</v>
      </c>
      <c r="F3705" s="40" t="s">
        <v>19</v>
      </c>
      <c r="G3705" s="36">
        <v>40</v>
      </c>
      <c r="H3705" s="136">
        <f>IF(SUMIFS('[1]2025年已发货'!$E:$E,'[1]2025年已发货'!$F:$F,C3705,'[1]2025年已发货'!$C:$C,F3705,'[1]2025年已发货'!$G:$G,I3705,'[1]2025年已发货'!$H:$H,J3705)=0,"未发货",SUMIFS('[1]2025年已发货'!$E:$E,'[1]2025年已发货'!$F:$F,C3705,'[1]2025年已发货'!$C:$C,F3705,'[1]2025年已发货'!$G:$G,I3705,'[1]2025年已发货'!$H:$H,J3705))</f>
        <v>40</v>
      </c>
      <c r="I3705" s="40" t="str">
        <f>VLOOKUP(B3705,辅助信息!E:I,3,FALSE)</f>
        <v>(五冶建设师大附中外语校新建教学楼工程)四川省成都市成华区大观堰2号(四川师范大学附属中学外国语学校)</v>
      </c>
      <c r="J3705" s="40" t="str">
        <f>VLOOKUP(B3705,辅助信息!E:I,4,FALSE)</f>
        <v>蔡浩</v>
      </c>
      <c r="K3705" s="40">
        <f>VLOOKUP(J3705,辅助信息!H:I,2,FALSE)</f>
        <v>13980880820</v>
      </c>
      <c r="L3705" s="111" t="str">
        <f>VLOOKUP(B3705,辅助信息!E:J,6,FALSE)</f>
        <v>联系实际收货人（蔡浩13980880820）五冶建设送货单,6份材质书（司机拍照资料份数，该项目经常掉材质书和吊牌谎话连篇）,锈货不收，装货前联系收货人核实到场规格,没提前告知进场规格现场不给予接收</v>
      </c>
      <c r="O3705" s="64" t="str">
        <f ca="1" t="shared" si="198"/>
        <v/>
      </c>
      <c r="P3705" s="64" t="str">
        <f ca="1" t="shared" si="199"/>
        <v/>
      </c>
      <c r="Q3705" s="29" t="str">
        <f>VLOOKUP(B3705,辅助信息!E:M,9,FALSE)</f>
        <v>ZTWM-CDGS-XS-2025-0073-五冶天府-成都怡心湖片区及龙泉驿医院等项目</v>
      </c>
      <c r="R3705" s="29" t="str">
        <f>_xlfn._xlws.FILTER(辅助信息!D:D,辅助信息!E:E=B3705)</f>
        <v>五冶建设师大附中外语校新建教学楼工程</v>
      </c>
    </row>
    <row r="3706" hidden="1" spans="2:18">
      <c r="B3706" s="40" t="s">
        <v>196</v>
      </c>
      <c r="C3706" s="72">
        <v>45923</v>
      </c>
      <c r="D3706" s="40" t="str">
        <f>VLOOKUP(B3706,辅助信息!E:K,7,FALSE)</f>
        <v>JWDDCD2025102100476</v>
      </c>
      <c r="E3706" s="40" t="str">
        <f>VLOOKUP(F3706,辅助信息!A:B,2,FALSE)</f>
        <v>螺纹钢</v>
      </c>
      <c r="F3706" s="40" t="s">
        <v>32</v>
      </c>
      <c r="G3706" s="36">
        <v>2.5</v>
      </c>
      <c r="H3706" s="136">
        <f>IF(SUMIFS('[1]2025年已发货'!$E:$E,'[1]2025年已发货'!$F:$F,C3706,'[1]2025年已发货'!$C:$C,F3706,'[1]2025年已发货'!$G:$G,I3706,'[1]2025年已发货'!$H:$H,J3706)=0,"未发货",SUMIFS('[1]2025年已发货'!$E:$E,'[1]2025年已发货'!$F:$F,C3706,'[1]2025年已发货'!$C:$C,F3706,'[1]2025年已发货'!$G:$G,I3706,'[1]2025年已发货'!$H:$H,J3706))</f>
        <v>2.5</v>
      </c>
      <c r="I3706" s="40" t="str">
        <f>VLOOKUP(B3706,辅助信息!E:I,3,FALSE)</f>
        <v>(五冶建设师大附中外语校新建教学楼工程)四川省成都市成华区大观堰2号(四川师范大学附属中学外国语学校)</v>
      </c>
      <c r="J3706" s="40" t="str">
        <f>VLOOKUP(B3706,辅助信息!E:I,4,FALSE)</f>
        <v>蔡浩</v>
      </c>
      <c r="K3706" s="40">
        <f>VLOOKUP(J3706,辅助信息!H:I,2,FALSE)</f>
        <v>13980880820</v>
      </c>
      <c r="L3706" s="111" t="str">
        <f>VLOOKUP(B3706,辅助信息!E:J,6,FALSE)</f>
        <v>联系实际收货人（蔡浩13980880820）五冶建设送货单,6份材质书（司机拍照资料份数，该项目经常掉材质书和吊牌谎话连篇）,锈货不收，装货前联系收货人核实到场规格,没提前告知进场规格现场不给予接收</v>
      </c>
      <c r="O3706" s="64" t="str">
        <f ca="1" t="shared" si="198"/>
        <v/>
      </c>
      <c r="P3706" s="64" t="str">
        <f ca="1" t="shared" si="199"/>
        <v/>
      </c>
      <c r="Q3706" s="29" t="str">
        <f>VLOOKUP(B3706,辅助信息!E:M,9,FALSE)</f>
        <v>ZTWM-CDGS-XS-2025-0073-五冶天府-成都怡心湖片区及龙泉驿医院等项目</v>
      </c>
      <c r="R3706" s="29" t="str">
        <f>_xlfn._xlws.FILTER(辅助信息!D:D,辅助信息!E:E=B3706)</f>
        <v>五冶建设师大附中外语校新建教学楼工程</v>
      </c>
    </row>
    <row r="3707" hidden="1" spans="2:18">
      <c r="B3707" s="40" t="s">
        <v>196</v>
      </c>
      <c r="C3707" s="72">
        <v>45923</v>
      </c>
      <c r="D3707" s="40" t="str">
        <f>VLOOKUP(B3707,辅助信息!E:K,7,FALSE)</f>
        <v>JWDDCD2025102100476</v>
      </c>
      <c r="E3707" s="40" t="str">
        <f>VLOOKUP(F3707,辅助信息!A:B,2,FALSE)</f>
        <v>螺纹钢</v>
      </c>
      <c r="F3707" s="40" t="s">
        <v>30</v>
      </c>
      <c r="G3707" s="36">
        <v>5</v>
      </c>
      <c r="H3707" s="136">
        <f>IF(SUMIFS('[1]2025年已发货'!$E:$E,'[1]2025年已发货'!$F:$F,C3707,'[1]2025年已发货'!$C:$C,F3707,'[1]2025年已发货'!$G:$G,I3707,'[1]2025年已发货'!$H:$H,J3707)=0,"未发货",SUMIFS('[1]2025年已发货'!$E:$E,'[1]2025年已发货'!$F:$F,C3707,'[1]2025年已发货'!$C:$C,F3707,'[1]2025年已发货'!$G:$G,I3707,'[1]2025年已发货'!$H:$H,J3707))</f>
        <v>5</v>
      </c>
      <c r="I3707" s="40" t="str">
        <f>VLOOKUP(B3707,辅助信息!E:I,3,FALSE)</f>
        <v>(五冶建设师大附中外语校新建教学楼工程)四川省成都市成华区大观堰2号(四川师范大学附属中学外国语学校)</v>
      </c>
      <c r="J3707" s="40" t="str">
        <f>VLOOKUP(B3707,辅助信息!E:I,4,FALSE)</f>
        <v>蔡浩</v>
      </c>
      <c r="K3707" s="40">
        <f>VLOOKUP(J3707,辅助信息!H:I,2,FALSE)</f>
        <v>13980880820</v>
      </c>
      <c r="L3707" s="111" t="str">
        <f>VLOOKUP(B3707,辅助信息!E:J,6,FALSE)</f>
        <v>联系实际收货人（蔡浩13980880820）五冶建设送货单,6份材质书（司机拍照资料份数，该项目经常掉材质书和吊牌谎话连篇）,锈货不收，装货前联系收货人核实到场规格,没提前告知进场规格现场不给予接收</v>
      </c>
      <c r="O3707" s="64" t="str">
        <f ca="1" t="shared" si="198"/>
        <v/>
      </c>
      <c r="P3707" s="64" t="str">
        <f ca="1" t="shared" si="199"/>
        <v/>
      </c>
      <c r="Q3707" s="29" t="str">
        <f>VLOOKUP(B3707,辅助信息!E:M,9,FALSE)</f>
        <v>ZTWM-CDGS-XS-2025-0073-五冶天府-成都怡心湖片区及龙泉驿医院等项目</v>
      </c>
      <c r="R3707" s="29" t="str">
        <f>_xlfn._xlws.FILTER(辅助信息!D:D,辅助信息!E:E=B3707)</f>
        <v>五冶建设师大附中外语校新建教学楼工程</v>
      </c>
    </row>
    <row r="3708" hidden="1" spans="2:18">
      <c r="B3708" s="40" t="s">
        <v>196</v>
      </c>
      <c r="C3708" s="72">
        <v>45923</v>
      </c>
      <c r="D3708" s="40" t="str">
        <f>VLOOKUP(B3708,辅助信息!E:K,7,FALSE)</f>
        <v>JWDDCD2025102100476</v>
      </c>
      <c r="E3708" s="40" t="str">
        <f>VLOOKUP(F3708,辅助信息!A:B,2,FALSE)</f>
        <v>螺纹钢</v>
      </c>
      <c r="F3708" s="40" t="s">
        <v>33</v>
      </c>
      <c r="G3708" s="36">
        <v>5</v>
      </c>
      <c r="H3708" s="136">
        <f>IF(SUMIFS('[1]2025年已发货'!$E:$E,'[1]2025年已发货'!$F:$F,C3708,'[1]2025年已发货'!$C:$C,F3708,'[1]2025年已发货'!$G:$G,I3708,'[1]2025年已发货'!$H:$H,J3708)=0,"未发货",SUMIFS('[1]2025年已发货'!$E:$E,'[1]2025年已发货'!$F:$F,C3708,'[1]2025年已发货'!$C:$C,F3708,'[1]2025年已发货'!$G:$G,I3708,'[1]2025年已发货'!$H:$H,J3708))</f>
        <v>5</v>
      </c>
      <c r="I3708" s="40" t="str">
        <f>VLOOKUP(B3708,辅助信息!E:I,3,FALSE)</f>
        <v>(五冶建设师大附中外语校新建教学楼工程)四川省成都市成华区大观堰2号(四川师范大学附属中学外国语学校)</v>
      </c>
      <c r="J3708" s="40" t="str">
        <f>VLOOKUP(B3708,辅助信息!E:I,4,FALSE)</f>
        <v>蔡浩</v>
      </c>
      <c r="K3708" s="40">
        <f>VLOOKUP(J3708,辅助信息!H:I,2,FALSE)</f>
        <v>13980880820</v>
      </c>
      <c r="L3708" s="111" t="str">
        <f>VLOOKUP(B3708,辅助信息!E:J,6,FALSE)</f>
        <v>联系实际收货人（蔡浩13980880820）五冶建设送货单,6份材质书（司机拍照资料份数，该项目经常掉材质书和吊牌谎话连篇）,锈货不收，装货前联系收货人核实到场规格,没提前告知进场规格现场不给予接收</v>
      </c>
      <c r="O3708" s="64" t="str">
        <f ca="1" t="shared" si="198"/>
        <v/>
      </c>
      <c r="P3708" s="64" t="str">
        <f ca="1" t="shared" si="199"/>
        <v/>
      </c>
      <c r="Q3708" s="29" t="str">
        <f>VLOOKUP(B3708,辅助信息!E:M,9,FALSE)</f>
        <v>ZTWM-CDGS-XS-2025-0073-五冶天府-成都怡心湖片区及龙泉驿医院等项目</v>
      </c>
      <c r="R3708" s="29" t="str">
        <f>_xlfn._xlws.FILTER(辅助信息!D:D,辅助信息!E:E=B3708)</f>
        <v>五冶建设师大附中外语校新建教学楼工程</v>
      </c>
    </row>
    <row r="3709" hidden="1" spans="2:18">
      <c r="B3709" s="40" t="s">
        <v>196</v>
      </c>
      <c r="C3709" s="72">
        <v>45923</v>
      </c>
      <c r="D3709" s="40" t="str">
        <f>VLOOKUP(B3709,辅助信息!E:K,7,FALSE)</f>
        <v>JWDDCD2025102100476</v>
      </c>
      <c r="E3709" s="40" t="str">
        <f>VLOOKUP(F3709,辅助信息!A:B,2,FALSE)</f>
        <v>螺纹钢</v>
      </c>
      <c r="F3709" s="40" t="s">
        <v>28</v>
      </c>
      <c r="G3709" s="36">
        <v>2.5</v>
      </c>
      <c r="H3709" s="136">
        <f>IF(SUMIFS('[1]2025年已发货'!$E:$E,'[1]2025年已发货'!$F:$F,C3709,'[1]2025年已发货'!$C:$C,F3709,'[1]2025年已发货'!$G:$G,I3709,'[1]2025年已发货'!$H:$H,J3709)=0,"未发货",SUMIFS('[1]2025年已发货'!$E:$E,'[1]2025年已发货'!$F:$F,C3709,'[1]2025年已发货'!$C:$C,F3709,'[1]2025年已发货'!$G:$G,I3709,'[1]2025年已发货'!$H:$H,J3709))</f>
        <v>2.5</v>
      </c>
      <c r="I3709" s="40" t="str">
        <f>VLOOKUP(B3709,辅助信息!E:I,3,FALSE)</f>
        <v>(五冶建设师大附中外语校新建教学楼工程)四川省成都市成华区大观堰2号(四川师范大学附属中学外国语学校)</v>
      </c>
      <c r="J3709" s="40" t="str">
        <f>VLOOKUP(B3709,辅助信息!E:I,4,FALSE)</f>
        <v>蔡浩</v>
      </c>
      <c r="K3709" s="40">
        <f>VLOOKUP(J3709,辅助信息!H:I,2,FALSE)</f>
        <v>13980880820</v>
      </c>
      <c r="L3709" s="111" t="str">
        <f>VLOOKUP(B3709,辅助信息!E:J,6,FALSE)</f>
        <v>联系实际收货人（蔡浩13980880820）五冶建设送货单,6份材质书（司机拍照资料份数，该项目经常掉材质书和吊牌谎话连篇）,锈货不收，装货前联系收货人核实到场规格,没提前告知进场规格现场不给予接收</v>
      </c>
      <c r="O3709" s="64" t="str">
        <f ca="1" t="shared" si="198"/>
        <v/>
      </c>
      <c r="P3709" s="64" t="str">
        <f ca="1" t="shared" si="199"/>
        <v/>
      </c>
      <c r="Q3709" s="29" t="str">
        <f>VLOOKUP(B3709,辅助信息!E:M,9,FALSE)</f>
        <v>ZTWM-CDGS-XS-2025-0073-五冶天府-成都怡心湖片区及龙泉驿医院等项目</v>
      </c>
      <c r="R3709" s="29" t="str">
        <f>_xlfn._xlws.FILTER(辅助信息!D:D,辅助信息!E:E=B3709)</f>
        <v>五冶建设师大附中外语校新建教学楼工程</v>
      </c>
    </row>
    <row r="3710" hidden="1" spans="2:18">
      <c r="B3710" s="40" t="s">
        <v>196</v>
      </c>
      <c r="C3710" s="72">
        <v>45923</v>
      </c>
      <c r="D3710" s="40" t="str">
        <f>VLOOKUP(B3710,辅助信息!E:K,7,FALSE)</f>
        <v>JWDDCD2025102100476</v>
      </c>
      <c r="E3710" s="40" t="str">
        <f>VLOOKUP(F3710,辅助信息!A:B,2,FALSE)</f>
        <v>螺纹钢</v>
      </c>
      <c r="F3710" s="40" t="s">
        <v>18</v>
      </c>
      <c r="G3710" s="36">
        <v>7.5</v>
      </c>
      <c r="H3710" s="136">
        <f>IF(SUMIFS('[1]2025年已发货'!$E:$E,'[1]2025年已发货'!$F:$F,C3710,'[1]2025年已发货'!$C:$C,F3710,'[1]2025年已发货'!$G:$G,I3710,'[1]2025年已发货'!$H:$H,J3710)=0,"未发货",SUMIFS('[1]2025年已发货'!$E:$E,'[1]2025年已发货'!$F:$F,C3710,'[1]2025年已发货'!$C:$C,F3710,'[1]2025年已发货'!$G:$G,I3710,'[1]2025年已发货'!$H:$H,J3710))</f>
        <v>7.5</v>
      </c>
      <c r="I3710" s="40" t="str">
        <f>VLOOKUP(B3710,辅助信息!E:I,3,FALSE)</f>
        <v>(五冶建设师大附中外语校新建教学楼工程)四川省成都市成华区大观堰2号(四川师范大学附属中学外国语学校)</v>
      </c>
      <c r="J3710" s="40" t="str">
        <f>VLOOKUP(B3710,辅助信息!E:I,4,FALSE)</f>
        <v>蔡浩</v>
      </c>
      <c r="K3710" s="40">
        <f>VLOOKUP(J3710,辅助信息!H:I,2,FALSE)</f>
        <v>13980880820</v>
      </c>
      <c r="L3710" s="111" t="str">
        <f>VLOOKUP(B3710,辅助信息!E:J,6,FALSE)</f>
        <v>联系实际收货人（蔡浩13980880820）五冶建设送货单,6份材质书（司机拍照资料份数，该项目经常掉材质书和吊牌谎话连篇）,锈货不收，装货前联系收货人核实到场规格,没提前告知进场规格现场不给予接收</v>
      </c>
      <c r="O3710" s="64" t="str">
        <f ca="1" t="shared" si="198"/>
        <v/>
      </c>
      <c r="P3710" s="64" t="str">
        <f ca="1" t="shared" si="199"/>
        <v/>
      </c>
      <c r="Q3710" s="29" t="str">
        <f>VLOOKUP(B3710,辅助信息!E:M,9,FALSE)</f>
        <v>ZTWM-CDGS-XS-2025-0073-五冶天府-成都怡心湖片区及龙泉驿医院等项目</v>
      </c>
      <c r="R3710" s="29" t="str">
        <f>_xlfn._xlws.FILTER(辅助信息!D:D,辅助信息!E:E=B3710)</f>
        <v>五冶建设师大附中外语校新建教学楼工程</v>
      </c>
    </row>
    <row r="3711" hidden="1" spans="2:18">
      <c r="B3711" s="40" t="s">
        <v>196</v>
      </c>
      <c r="C3711" s="72">
        <v>45923</v>
      </c>
      <c r="D3711" s="40" t="str">
        <f>VLOOKUP(B3711,辅助信息!E:K,7,FALSE)</f>
        <v>JWDDCD2025102100476</v>
      </c>
      <c r="E3711" s="40" t="str">
        <f>VLOOKUP(F3711,辅助信息!A:B,2,FALSE)</f>
        <v>螺纹钢</v>
      </c>
      <c r="F3711" s="40" t="s">
        <v>65</v>
      </c>
      <c r="G3711" s="36">
        <v>2.5</v>
      </c>
      <c r="H3711" s="136">
        <f>IF(SUMIFS('[1]2025年已发货'!$E:$E,'[1]2025年已发货'!$F:$F,C3711,'[1]2025年已发货'!$C:$C,F3711,'[1]2025年已发货'!$G:$G,I3711,'[1]2025年已发货'!$H:$H,J3711)=0,"未发货",SUMIFS('[1]2025年已发货'!$E:$E,'[1]2025年已发货'!$F:$F,C3711,'[1]2025年已发货'!$C:$C,F3711,'[1]2025年已发货'!$G:$G,I3711,'[1]2025年已发货'!$H:$H,J3711))</f>
        <v>2.5</v>
      </c>
      <c r="I3711" s="40" t="str">
        <f>VLOOKUP(B3711,辅助信息!E:I,3,FALSE)</f>
        <v>(五冶建设师大附中外语校新建教学楼工程)四川省成都市成华区大观堰2号(四川师范大学附属中学外国语学校)</v>
      </c>
      <c r="J3711" s="40" t="str">
        <f>VLOOKUP(B3711,辅助信息!E:I,4,FALSE)</f>
        <v>蔡浩</v>
      </c>
      <c r="K3711" s="40">
        <f>VLOOKUP(J3711,辅助信息!H:I,2,FALSE)</f>
        <v>13980880820</v>
      </c>
      <c r="L3711" s="111" t="str">
        <f>VLOOKUP(B3711,辅助信息!E:J,6,FALSE)</f>
        <v>联系实际收货人（蔡浩13980880820）五冶建设送货单,6份材质书（司机拍照资料份数，该项目经常掉材质书和吊牌谎话连篇）,锈货不收，装货前联系收货人核实到场规格,没提前告知进场规格现场不给予接收</v>
      </c>
      <c r="O3711" s="64" t="str">
        <f ca="1" t="shared" si="198"/>
        <v/>
      </c>
      <c r="P3711" s="64" t="str">
        <f ca="1" t="shared" si="199"/>
        <v/>
      </c>
      <c r="Q3711" s="29" t="str">
        <f>VLOOKUP(B3711,辅助信息!E:M,9,FALSE)</f>
        <v>ZTWM-CDGS-XS-2025-0073-五冶天府-成都怡心湖片区及龙泉驿医院等项目</v>
      </c>
      <c r="R3711" s="29" t="str">
        <f>_xlfn._xlws.FILTER(辅助信息!D:D,辅助信息!E:E=B3711)</f>
        <v>五冶建设师大附中外语校新建教学楼工程</v>
      </c>
    </row>
    <row r="3712" hidden="1" spans="2:18">
      <c r="B3712" s="40" t="s">
        <v>196</v>
      </c>
      <c r="C3712" s="72">
        <v>45923</v>
      </c>
      <c r="D3712" s="40" t="str">
        <f>VLOOKUP(B3712,辅助信息!E:K,7,FALSE)</f>
        <v>JWDDCD2025102100476</v>
      </c>
      <c r="E3712" s="40" t="str">
        <f>VLOOKUP(F3712,辅助信息!A:B,2,FALSE)</f>
        <v>螺纹钢</v>
      </c>
      <c r="F3712" s="40" t="s">
        <v>58</v>
      </c>
      <c r="G3712" s="36">
        <v>5</v>
      </c>
      <c r="H3712" s="136">
        <f>IF(SUMIFS('[1]2025年已发货'!$E:$E,'[1]2025年已发货'!$F:$F,C3712,'[1]2025年已发货'!$C:$C,F3712,'[1]2025年已发货'!$G:$G,I3712,'[1]2025年已发货'!$H:$H,J3712)=0,"未发货",SUMIFS('[1]2025年已发货'!$E:$E,'[1]2025年已发货'!$F:$F,C3712,'[1]2025年已发货'!$C:$C,F3712,'[1]2025年已发货'!$G:$G,I3712,'[1]2025年已发货'!$H:$H,J3712))</f>
        <v>5</v>
      </c>
      <c r="I3712" s="40" t="str">
        <f>VLOOKUP(B3712,辅助信息!E:I,3,FALSE)</f>
        <v>(五冶建设师大附中外语校新建教学楼工程)四川省成都市成华区大观堰2号(四川师范大学附属中学外国语学校)</v>
      </c>
      <c r="J3712" s="40" t="str">
        <f>VLOOKUP(B3712,辅助信息!E:I,4,FALSE)</f>
        <v>蔡浩</v>
      </c>
      <c r="K3712" s="40">
        <f>VLOOKUP(J3712,辅助信息!H:I,2,FALSE)</f>
        <v>13980880820</v>
      </c>
      <c r="L3712" s="111" t="str">
        <f>VLOOKUP(B3712,辅助信息!E:J,6,FALSE)</f>
        <v>联系实际收货人（蔡浩13980880820）五冶建设送货单,6份材质书（司机拍照资料份数，该项目经常掉材质书和吊牌谎话连篇）,锈货不收，装货前联系收货人核实到场规格,没提前告知进场规格现场不给予接收</v>
      </c>
      <c r="O3712" s="64" t="str">
        <f ca="1" t="shared" si="198"/>
        <v/>
      </c>
      <c r="P3712" s="64" t="str">
        <f ca="1" t="shared" si="199"/>
        <v/>
      </c>
      <c r="Q3712" s="29" t="str">
        <f>VLOOKUP(B3712,辅助信息!E:M,9,FALSE)</f>
        <v>ZTWM-CDGS-XS-2025-0073-五冶天府-成都怡心湖片区及龙泉驿医院等项目</v>
      </c>
      <c r="R3712" s="29" t="str">
        <f>_xlfn._xlws.FILTER(辅助信息!D:D,辅助信息!E:E=B3712)</f>
        <v>五冶建设师大附中外语校新建教学楼工程</v>
      </c>
    </row>
    <row r="3713" hidden="1" spans="2:18">
      <c r="B3713" s="40" t="s">
        <v>196</v>
      </c>
      <c r="C3713" s="72">
        <v>45923</v>
      </c>
      <c r="D3713" s="40" t="str">
        <f>VLOOKUP(B3713,辅助信息!E:K,7,FALSE)</f>
        <v>JWDDCD2025102100476</v>
      </c>
      <c r="E3713" s="40" t="str">
        <f>VLOOKUP(F3713,辅助信息!A:B,2,FALSE)</f>
        <v>螺纹钢</v>
      </c>
      <c r="F3713" s="40" t="s">
        <v>46</v>
      </c>
      <c r="G3713" s="36">
        <v>5</v>
      </c>
      <c r="H3713" s="136">
        <f>IF(SUMIFS('[1]2025年已发货'!$E:$E,'[1]2025年已发货'!$F:$F,C3713,'[1]2025年已发货'!$C:$C,F3713,'[1]2025年已发货'!$G:$G,I3713,'[1]2025年已发货'!$H:$H,J3713)=0,"未发货",SUMIFS('[1]2025年已发货'!$E:$E,'[1]2025年已发货'!$F:$F,C3713,'[1]2025年已发货'!$C:$C,F3713,'[1]2025年已发货'!$G:$G,I3713,'[1]2025年已发货'!$H:$H,J3713))</f>
        <v>5</v>
      </c>
      <c r="I3713" s="40" t="str">
        <f>VLOOKUP(B3713,辅助信息!E:I,3,FALSE)</f>
        <v>(五冶建设师大附中外语校新建教学楼工程)四川省成都市成华区大观堰2号(四川师范大学附属中学外国语学校)</v>
      </c>
      <c r="J3713" s="40" t="str">
        <f>VLOOKUP(B3713,辅助信息!E:I,4,FALSE)</f>
        <v>蔡浩</v>
      </c>
      <c r="K3713" s="40">
        <f>VLOOKUP(J3713,辅助信息!H:I,2,FALSE)</f>
        <v>13980880820</v>
      </c>
      <c r="L3713" s="111" t="str">
        <f>VLOOKUP(B3713,辅助信息!E:J,6,FALSE)</f>
        <v>联系实际收货人（蔡浩13980880820）五冶建设送货单,6份材质书（司机拍照资料份数，该项目经常掉材质书和吊牌谎话连篇）,锈货不收，装货前联系收货人核实到场规格,没提前告知进场规格现场不给予接收</v>
      </c>
      <c r="O3713" s="64" t="str">
        <f ca="1" t="shared" si="198"/>
        <v/>
      </c>
      <c r="P3713" s="64" t="str">
        <f ca="1" t="shared" si="199"/>
        <v/>
      </c>
      <c r="Q3713" s="29" t="str">
        <f>VLOOKUP(B3713,辅助信息!E:M,9,FALSE)</f>
        <v>ZTWM-CDGS-XS-2025-0073-五冶天府-成都怡心湖片区及龙泉驿医院等项目</v>
      </c>
      <c r="R3713" s="29" t="str">
        <f>_xlfn._xlws.FILTER(辅助信息!D:D,辅助信息!E:E=B3713)</f>
        <v>五冶建设师大附中外语校新建教学楼工程</v>
      </c>
    </row>
    <row r="3714" hidden="1" spans="2:18">
      <c r="B3714" s="40" t="s">
        <v>196</v>
      </c>
      <c r="C3714" s="72">
        <v>45923</v>
      </c>
      <c r="D3714" s="40" t="str">
        <f>VLOOKUP(B3714,辅助信息!E:K,7,FALSE)</f>
        <v>JWDDCD2025102100476</v>
      </c>
      <c r="E3714" s="40" t="str">
        <f>VLOOKUP(F3714,辅助信息!A:B,2,FALSE)</f>
        <v>螺纹钢</v>
      </c>
      <c r="F3714" s="40" t="s">
        <v>22</v>
      </c>
      <c r="G3714" s="36">
        <v>20</v>
      </c>
      <c r="H3714" s="136">
        <f>IF(SUMIFS('[1]2025年已发货'!$E:$E,'[1]2025年已发货'!$F:$F,C3714,'[1]2025年已发货'!$C:$C,F3714,'[1]2025年已发货'!$G:$G,I3714,'[1]2025年已发货'!$H:$H,J3714)=0,"未发货",SUMIFS('[1]2025年已发货'!$E:$E,'[1]2025年已发货'!$F:$F,C3714,'[1]2025年已发货'!$C:$C,F3714,'[1]2025年已发货'!$G:$G,I3714,'[1]2025年已发货'!$H:$H,J3714))</f>
        <v>20</v>
      </c>
      <c r="I3714" s="40" t="str">
        <f>VLOOKUP(B3714,辅助信息!E:I,3,FALSE)</f>
        <v>(五冶建设师大附中外语校新建教学楼工程)四川省成都市成华区大观堰2号(四川师范大学附属中学外国语学校)</v>
      </c>
      <c r="J3714" s="40" t="str">
        <f>VLOOKUP(B3714,辅助信息!E:I,4,FALSE)</f>
        <v>蔡浩</v>
      </c>
      <c r="K3714" s="40">
        <f>VLOOKUP(J3714,辅助信息!H:I,2,FALSE)</f>
        <v>13980880820</v>
      </c>
      <c r="L3714" s="111" t="str">
        <f>VLOOKUP(B3714,辅助信息!E:J,6,FALSE)</f>
        <v>联系实际收货人（蔡浩13980880820）五冶建设送货单,6份材质书（司机拍照资料份数，该项目经常掉材质书和吊牌谎话连篇）,锈货不收，装货前联系收货人核实到场规格,没提前告知进场规格现场不给予接收</v>
      </c>
      <c r="O3714" s="64" t="str">
        <f ca="1" t="shared" si="198"/>
        <v/>
      </c>
      <c r="P3714" s="64" t="str">
        <f ca="1" t="shared" si="199"/>
        <v/>
      </c>
      <c r="Q3714" s="29" t="str">
        <f>VLOOKUP(B3714,辅助信息!E:M,9,FALSE)</f>
        <v>ZTWM-CDGS-XS-2025-0073-五冶天府-成都怡心湖片区及龙泉驿医院等项目</v>
      </c>
      <c r="R3714" s="29" t="str">
        <f>_xlfn._xlws.FILTER(辅助信息!D:D,辅助信息!E:E=B3714)</f>
        <v>五冶建设师大附中外语校新建教学楼工程</v>
      </c>
    </row>
    <row r="3715" hidden="1" spans="2:18">
      <c r="B3715" s="40" t="s">
        <v>196</v>
      </c>
      <c r="C3715" s="72">
        <v>45923</v>
      </c>
      <c r="D3715" s="40" t="str">
        <f>VLOOKUP(B3715,辅助信息!E:K,7,FALSE)</f>
        <v>JWDDCD2025102100476</v>
      </c>
      <c r="E3715" s="40" t="str">
        <f>VLOOKUP(F3715,辅助信息!A:B,2,FALSE)</f>
        <v>螺纹钢</v>
      </c>
      <c r="F3715" s="40" t="s">
        <v>181</v>
      </c>
      <c r="G3715" s="36">
        <v>10</v>
      </c>
      <c r="H3715" s="136">
        <f>IF(SUMIFS('[1]2025年已发货'!$E:$E,'[1]2025年已发货'!$F:$F,C3715,'[1]2025年已发货'!$C:$C,F3715,'[1]2025年已发货'!$G:$G,I3715,'[1]2025年已发货'!$H:$H,J3715)=0,"未发货",SUMIFS('[1]2025年已发货'!$E:$E,'[1]2025年已发货'!$F:$F,C3715,'[1]2025年已发货'!$C:$C,F3715,'[1]2025年已发货'!$G:$G,I3715,'[1]2025年已发货'!$H:$H,J3715))</f>
        <v>10</v>
      </c>
      <c r="I3715" s="40" t="str">
        <f>VLOOKUP(B3715,辅助信息!E:I,3,FALSE)</f>
        <v>(五冶建设师大附中外语校新建教学楼工程)四川省成都市成华区大观堰2号(四川师范大学附属中学外国语学校)</v>
      </c>
      <c r="J3715" s="40" t="str">
        <f>VLOOKUP(B3715,辅助信息!E:I,4,FALSE)</f>
        <v>蔡浩</v>
      </c>
      <c r="K3715" s="40">
        <f>VLOOKUP(J3715,辅助信息!H:I,2,FALSE)</f>
        <v>13980880820</v>
      </c>
      <c r="L3715" s="111" t="str">
        <f>VLOOKUP(B3715,辅助信息!E:J,6,FALSE)</f>
        <v>联系实际收货人（蔡浩13980880820）五冶建设送货单,6份材质书（司机拍照资料份数，该项目经常掉材质书和吊牌谎话连篇）,锈货不收，装货前联系收货人核实到场规格,没提前告知进场规格现场不给予接收</v>
      </c>
      <c r="O3715" s="64" t="str">
        <f ca="1" t="shared" si="198"/>
        <v/>
      </c>
      <c r="P3715" s="64" t="str">
        <f ca="1" t="shared" si="199"/>
        <v/>
      </c>
      <c r="Q3715" s="29" t="str">
        <f>VLOOKUP(B3715,辅助信息!E:M,9,FALSE)</f>
        <v>ZTWM-CDGS-XS-2025-0073-五冶天府-成都怡心湖片区及龙泉驿医院等项目</v>
      </c>
      <c r="R3715" s="29" t="str">
        <f>_xlfn._xlws.FILTER(辅助信息!D:D,辅助信息!E:E=B3715)</f>
        <v>五冶建设师大附中外语校新建教学楼工程</v>
      </c>
    </row>
    <row r="3716" hidden="1" spans="2:18">
      <c r="B3716" s="40" t="s">
        <v>196</v>
      </c>
      <c r="C3716" s="72">
        <v>45923</v>
      </c>
      <c r="D3716" s="40" t="str">
        <f>VLOOKUP(B3716,辅助信息!E:K,7,FALSE)</f>
        <v>JWDDCD2025102100476</v>
      </c>
      <c r="E3716" s="40" t="str">
        <f>VLOOKUP(F3716,辅助信息!A:B,2,FALSE)</f>
        <v>螺纹钢</v>
      </c>
      <c r="F3716" s="40" t="s">
        <v>182</v>
      </c>
      <c r="G3716" s="36">
        <v>10</v>
      </c>
      <c r="H3716" s="136">
        <f>IF(SUMIFS('[1]2025年已发货'!$E:$E,'[1]2025年已发货'!$F:$F,C3716,'[1]2025年已发货'!$C:$C,F3716,'[1]2025年已发货'!$G:$G,I3716,'[1]2025年已发货'!$H:$H,J3716)=0,"未发货",SUMIFS('[1]2025年已发货'!$E:$E,'[1]2025年已发货'!$F:$F,C3716,'[1]2025年已发货'!$C:$C,F3716,'[1]2025年已发货'!$G:$G,I3716,'[1]2025年已发货'!$H:$H,J3716))</f>
        <v>10</v>
      </c>
      <c r="I3716" s="40" t="str">
        <f>VLOOKUP(B3716,辅助信息!E:I,3,FALSE)</f>
        <v>(五冶建设师大附中外语校新建教学楼工程)四川省成都市成华区大观堰2号(四川师范大学附属中学外国语学校)</v>
      </c>
      <c r="J3716" s="40" t="str">
        <f>VLOOKUP(B3716,辅助信息!E:I,4,FALSE)</f>
        <v>蔡浩</v>
      </c>
      <c r="K3716" s="40">
        <f>VLOOKUP(J3716,辅助信息!H:I,2,FALSE)</f>
        <v>13980880820</v>
      </c>
      <c r="L3716" s="111" t="str">
        <f>VLOOKUP(B3716,辅助信息!E:J,6,FALSE)</f>
        <v>联系实际收货人（蔡浩13980880820）五冶建设送货单,6份材质书（司机拍照资料份数，该项目经常掉材质书和吊牌谎话连篇）,锈货不收，装货前联系收货人核实到场规格,没提前告知进场规格现场不给予接收</v>
      </c>
      <c r="O3716" s="64" t="str">
        <f ca="1" t="shared" si="198"/>
        <v/>
      </c>
      <c r="P3716" s="64" t="str">
        <f ca="1" t="shared" si="199"/>
        <v/>
      </c>
      <c r="Q3716" s="29" t="str">
        <f>VLOOKUP(B3716,辅助信息!E:M,9,FALSE)</f>
        <v>ZTWM-CDGS-XS-2025-0073-五冶天府-成都怡心湖片区及龙泉驿医院等项目</v>
      </c>
      <c r="R3716" s="29" t="str">
        <f>_xlfn._xlws.FILTER(辅助信息!D:D,辅助信息!E:E=B3716)</f>
        <v>五冶建设师大附中外语校新建教学楼工程</v>
      </c>
    </row>
    <row r="3717" hidden="1" spans="2:18">
      <c r="B3717" s="122" t="s">
        <v>163</v>
      </c>
      <c r="C3717" s="72">
        <v>45924</v>
      </c>
      <c r="D3717" s="122" t="str">
        <f>VLOOKUP(B3717,辅助信息!E:K,7,FALSE)</f>
        <v>JWDDCD2025052800131</v>
      </c>
      <c r="E3717" s="122" t="str">
        <f>VLOOKUP(F3717,辅助信息!A:B,2,FALSE)</f>
        <v>盘螺</v>
      </c>
      <c r="F3717" s="122" t="s">
        <v>49</v>
      </c>
      <c r="G3717" s="123">
        <v>6</v>
      </c>
      <c r="H3717" s="136" t="str">
        <f>IF(SUMIFS('[1]2025年已发货'!$E:$E,'[1]2025年已发货'!$F:$F,C3717,'[1]2025年已发货'!$C:$C,F3717,'[1]2025年已发货'!$G:$G,I3717,'[1]2025年已发货'!$H:$H,J3717)=0,"未发货",SUMIFS('[1]2025年已发货'!$E:$E,'[1]2025年已发货'!$F:$F,C3717,'[1]2025年已发货'!$C:$C,F3717,'[1]2025年已发货'!$G:$G,I3717,'[1]2025年已发货'!$H:$H,J3717))</f>
        <v>未发货</v>
      </c>
      <c r="I3717" s="122" t="str">
        <f>VLOOKUP(B3717,辅助信息!E:I,3,FALSE)</f>
        <v>（商投建工达州中医药科技园-4工区-9号楼）达州市通川区达州中医药职业学院犀牛大道北段</v>
      </c>
      <c r="J3717" s="122" t="str">
        <f>VLOOKUP(B3717,辅助信息!E:I,4,FALSE)</f>
        <v>张扬</v>
      </c>
      <c r="K3717" s="122">
        <f>VLOOKUP(J3717,辅助信息!H:I,2,FALSE)</f>
        <v>18381904567</v>
      </c>
      <c r="L3717" s="124" t="str">
        <f>VLOOKUP(B3717,辅助信息!E:J,6,FALSE)</f>
        <v>控制炉批号！多了现场不收！,优先安排达钢,提前联系到场规格及数量</v>
      </c>
      <c r="M3717" s="93"/>
      <c r="O3717" s="64" t="str">
        <f ca="1" t="shared" si="198"/>
        <v/>
      </c>
      <c r="P3717" s="64" t="str">
        <f ca="1" t="shared" si="199"/>
        <v/>
      </c>
      <c r="Q3717" s="29" t="str">
        <f>VLOOKUP(B3717,辅助信息!E:M,9,FALSE)</f>
        <v>ZTWM-CDGS-XS-2024-0134-商投建工达州中医药科技成果示范园项目</v>
      </c>
      <c r="R3717" s="29" t="str">
        <f>_xlfn._xlws.FILTER(辅助信息!D:D,辅助信息!E:E=B3717)</f>
        <v>商投建工达州中医药科技园</v>
      </c>
    </row>
    <row r="3718" hidden="1" spans="2:18">
      <c r="B3718" s="122" t="s">
        <v>163</v>
      </c>
      <c r="C3718" s="72">
        <v>45924</v>
      </c>
      <c r="D3718" s="122" t="str">
        <f>VLOOKUP(B3718,辅助信息!E:K,7,FALSE)</f>
        <v>JWDDCD2025052800131</v>
      </c>
      <c r="E3718" s="122" t="str">
        <f>VLOOKUP(F3718,辅助信息!A:B,2,FALSE)</f>
        <v>盘螺</v>
      </c>
      <c r="F3718" s="122" t="s">
        <v>40</v>
      </c>
      <c r="G3718" s="123">
        <f>47-26</f>
        <v>21</v>
      </c>
      <c r="H3718" s="136" t="str">
        <f>IF(SUMIFS('[1]2025年已发货'!$E:$E,'[1]2025年已发货'!$F:$F,C3718,'[1]2025年已发货'!$C:$C,F3718,'[1]2025年已发货'!$G:$G,I3718,'[1]2025年已发货'!$H:$H,J3718)=0,"未发货",SUMIFS('[1]2025年已发货'!$E:$E,'[1]2025年已发货'!$F:$F,C3718,'[1]2025年已发货'!$C:$C,F3718,'[1]2025年已发货'!$G:$G,I3718,'[1]2025年已发货'!$H:$H,J3718))</f>
        <v>未发货</v>
      </c>
      <c r="I3718" s="122" t="str">
        <f>VLOOKUP(B3718,辅助信息!E:I,3,FALSE)</f>
        <v>（商投建工达州中医药科技园-4工区-9号楼）达州市通川区达州中医药职业学院犀牛大道北段</v>
      </c>
      <c r="J3718" s="122" t="str">
        <f>VLOOKUP(B3718,辅助信息!E:I,4,FALSE)</f>
        <v>张扬</v>
      </c>
      <c r="K3718" s="122">
        <f>VLOOKUP(J3718,辅助信息!H:I,2,FALSE)</f>
        <v>18381904567</v>
      </c>
      <c r="L3718" s="124" t="str">
        <f>VLOOKUP(B3718,辅助信息!E:J,6,FALSE)</f>
        <v>控制炉批号！多了现场不收！,优先安排达钢,提前联系到场规格及数量</v>
      </c>
      <c r="M3718" s="93">
        <v>45922</v>
      </c>
      <c r="O3718" s="64">
        <f ca="1" t="shared" si="198"/>
        <v>0</v>
      </c>
      <c r="P3718" s="64">
        <f ca="1" t="shared" si="199"/>
        <v>49</v>
      </c>
      <c r="Q3718" s="29" t="str">
        <f>VLOOKUP(B3718,辅助信息!E:M,9,FALSE)</f>
        <v>ZTWM-CDGS-XS-2024-0134-商投建工达州中医药科技成果示范园项目</v>
      </c>
      <c r="R3718" s="29" t="str">
        <f>_xlfn._xlws.FILTER(辅助信息!D:D,辅助信息!E:E=B3718)</f>
        <v>商投建工达州中医药科技园</v>
      </c>
    </row>
    <row r="3719" hidden="1" spans="2:18">
      <c r="B3719" s="122" t="s">
        <v>163</v>
      </c>
      <c r="C3719" s="72">
        <v>45924</v>
      </c>
      <c r="D3719" s="122" t="str">
        <f>VLOOKUP(B3719,辅助信息!E:K,7,FALSE)</f>
        <v>JWDDCD2025052800131</v>
      </c>
      <c r="E3719" s="122" t="str">
        <f>VLOOKUP(F3719,辅助信息!A:B,2,FALSE)</f>
        <v>盘螺</v>
      </c>
      <c r="F3719" s="122" t="s">
        <v>41</v>
      </c>
      <c r="G3719" s="123">
        <v>10</v>
      </c>
      <c r="H3719" s="136" t="str">
        <f>IF(SUMIFS('[1]2025年已发货'!$E:$E,'[1]2025年已发货'!$F:$F,C3719,'[1]2025年已发货'!$C:$C,F3719,'[1]2025年已发货'!$G:$G,I3719,'[1]2025年已发货'!$H:$H,J3719)=0,"未发货",SUMIFS('[1]2025年已发货'!$E:$E,'[1]2025年已发货'!$F:$F,C3719,'[1]2025年已发货'!$C:$C,F3719,'[1]2025年已发货'!$G:$G,I3719,'[1]2025年已发货'!$H:$H,J3719))</f>
        <v>未发货</v>
      </c>
      <c r="I3719" s="122" t="str">
        <f>VLOOKUP(B3719,辅助信息!E:I,3,FALSE)</f>
        <v>（商投建工达州中医药科技园-4工区-9号楼）达州市通川区达州中医药职业学院犀牛大道北段</v>
      </c>
      <c r="J3719" s="122" t="str">
        <f>VLOOKUP(B3719,辅助信息!E:I,4,FALSE)</f>
        <v>张扬</v>
      </c>
      <c r="K3719" s="122">
        <f>VLOOKUP(J3719,辅助信息!H:I,2,FALSE)</f>
        <v>18381904567</v>
      </c>
      <c r="L3719" s="124" t="str">
        <f>VLOOKUP(B3719,辅助信息!E:J,6,FALSE)</f>
        <v>控制炉批号！多了现场不收！,优先安排达钢,提前联系到场规格及数量</v>
      </c>
      <c r="M3719" s="93">
        <v>45922</v>
      </c>
      <c r="O3719" s="64">
        <f ca="1" t="shared" si="198"/>
        <v>0</v>
      </c>
      <c r="P3719" s="64">
        <f ca="1" t="shared" si="199"/>
        <v>49</v>
      </c>
      <c r="Q3719" s="29" t="str">
        <f>VLOOKUP(B3719,辅助信息!E:M,9,FALSE)</f>
        <v>ZTWM-CDGS-XS-2024-0134-商投建工达州中医药科技成果示范园项目</v>
      </c>
      <c r="R3719" s="29" t="str">
        <f>_xlfn._xlws.FILTER(辅助信息!D:D,辅助信息!E:E=B3719)</f>
        <v>商投建工达州中医药科技园</v>
      </c>
    </row>
    <row r="3720" hidden="1" spans="2:18">
      <c r="B3720" s="122" t="s">
        <v>163</v>
      </c>
      <c r="C3720" s="72">
        <v>45924</v>
      </c>
      <c r="D3720" s="122" t="str">
        <f>VLOOKUP(B3720,辅助信息!E:K,7,FALSE)</f>
        <v>JWDDCD2025052800131</v>
      </c>
      <c r="E3720" s="122" t="str">
        <f>VLOOKUP(F3720,辅助信息!A:B,2,FALSE)</f>
        <v>螺纹钢</v>
      </c>
      <c r="F3720" s="122" t="s">
        <v>58</v>
      </c>
      <c r="G3720" s="123">
        <v>15</v>
      </c>
      <c r="H3720" s="136" t="str">
        <f>IF(SUMIFS('[1]2025年已发货'!$E:$E,'[1]2025年已发货'!$F:$F,C3720,'[1]2025年已发货'!$C:$C,F3720,'[1]2025年已发货'!$G:$G,I3720,'[1]2025年已发货'!$H:$H,J3720)=0,"未发货",SUMIFS('[1]2025年已发货'!$E:$E,'[1]2025年已发货'!$F:$F,C3720,'[1]2025年已发货'!$C:$C,F3720,'[1]2025年已发货'!$G:$G,I3720,'[1]2025年已发货'!$H:$H,J3720))</f>
        <v>未发货</v>
      </c>
      <c r="I3720" s="122" t="str">
        <f>VLOOKUP(B3720,辅助信息!E:I,3,FALSE)</f>
        <v>（商投建工达州中医药科技园-4工区-9号楼）达州市通川区达州中医药职业学院犀牛大道北段</v>
      </c>
      <c r="J3720" s="122" t="str">
        <f>VLOOKUP(B3720,辅助信息!E:I,4,FALSE)</f>
        <v>张扬</v>
      </c>
      <c r="K3720" s="122">
        <f>VLOOKUP(J3720,辅助信息!H:I,2,FALSE)</f>
        <v>18381904567</v>
      </c>
      <c r="L3720" s="124" t="str">
        <f>VLOOKUP(B3720,辅助信息!E:J,6,FALSE)</f>
        <v>控制炉批号！多了现场不收！,优先安排达钢,提前联系到场规格及数量</v>
      </c>
      <c r="M3720" s="93"/>
      <c r="O3720" s="64" t="str">
        <f ca="1" t="shared" si="198"/>
        <v/>
      </c>
      <c r="P3720" s="64" t="str">
        <f ca="1" t="shared" si="199"/>
        <v/>
      </c>
      <c r="Q3720" s="29" t="str">
        <f>VLOOKUP(B3720,辅助信息!E:M,9,FALSE)</f>
        <v>ZTWM-CDGS-XS-2024-0134-商投建工达州中医药科技成果示范园项目</v>
      </c>
      <c r="R3720" s="29" t="str">
        <f>_xlfn._xlws.FILTER(辅助信息!D:D,辅助信息!E:E=B3720)</f>
        <v>商投建工达州中医药科技园</v>
      </c>
    </row>
    <row r="3721" hidden="1" spans="2:18">
      <c r="B3721" s="122" t="s">
        <v>163</v>
      </c>
      <c r="C3721" s="72">
        <v>45924</v>
      </c>
      <c r="D3721" s="122" t="str">
        <f>VLOOKUP(B3721,辅助信息!E:K,7,FALSE)</f>
        <v>JWDDCD2025052800131</v>
      </c>
      <c r="E3721" s="122" t="str">
        <f>VLOOKUP(F3721,辅助信息!A:B,2,FALSE)</f>
        <v>螺纹钢</v>
      </c>
      <c r="F3721" s="122" t="s">
        <v>46</v>
      </c>
      <c r="G3721" s="123">
        <v>9</v>
      </c>
      <c r="H3721" s="136" t="str">
        <f>IF(SUMIFS('[1]2025年已发货'!$E:$E,'[1]2025年已发货'!$F:$F,C3721,'[1]2025年已发货'!$C:$C,F3721,'[1]2025年已发货'!$G:$G,I3721,'[1]2025年已发货'!$H:$H,J3721)=0,"未发货",SUMIFS('[1]2025年已发货'!$E:$E,'[1]2025年已发货'!$F:$F,C3721,'[1]2025年已发货'!$C:$C,F3721,'[1]2025年已发货'!$G:$G,I3721,'[1]2025年已发货'!$H:$H,J3721))</f>
        <v>未发货</v>
      </c>
      <c r="I3721" s="122" t="str">
        <f>VLOOKUP(B3721,辅助信息!E:I,3,FALSE)</f>
        <v>（商投建工达州中医药科技园-4工区-9号楼）达州市通川区达州中医药职业学院犀牛大道北段</v>
      </c>
      <c r="J3721" s="122" t="str">
        <f>VLOOKUP(B3721,辅助信息!E:I,4,FALSE)</f>
        <v>张扬</v>
      </c>
      <c r="K3721" s="122">
        <f>VLOOKUP(J3721,辅助信息!H:I,2,FALSE)</f>
        <v>18381904567</v>
      </c>
      <c r="L3721" s="124" t="str">
        <f>VLOOKUP(B3721,辅助信息!E:J,6,FALSE)</f>
        <v>控制炉批号！多了现场不收！,优先安排达钢,提前联系到场规格及数量</v>
      </c>
      <c r="M3721" s="93"/>
      <c r="O3721" s="64" t="str">
        <f ca="1" t="shared" si="198"/>
        <v/>
      </c>
      <c r="P3721" s="64" t="str">
        <f ca="1" t="shared" si="199"/>
        <v/>
      </c>
      <c r="Q3721" s="29" t="str">
        <f>VLOOKUP(B3721,辅助信息!E:M,9,FALSE)</f>
        <v>ZTWM-CDGS-XS-2024-0134-商投建工达州中医药科技成果示范园项目</v>
      </c>
      <c r="R3721" s="29" t="str">
        <f>_xlfn._xlws.FILTER(辅助信息!D:D,辅助信息!E:E=B3721)</f>
        <v>商投建工达州中医药科技园</v>
      </c>
    </row>
    <row r="3722" hidden="1" spans="2:18">
      <c r="B3722" s="122" t="s">
        <v>163</v>
      </c>
      <c r="C3722" s="72">
        <v>45924</v>
      </c>
      <c r="D3722" s="122" t="str">
        <f>VLOOKUP(B3722,辅助信息!E:K,7,FALSE)</f>
        <v>JWDDCD2025052800131</v>
      </c>
      <c r="E3722" s="122" t="str">
        <f>VLOOKUP(F3722,辅助信息!A:B,2,FALSE)</f>
        <v>螺纹钢</v>
      </c>
      <c r="F3722" s="122" t="s">
        <v>22</v>
      </c>
      <c r="G3722" s="123">
        <v>15</v>
      </c>
      <c r="H3722" s="136" t="str">
        <f>IF(SUMIFS('[1]2025年已发货'!$E:$E,'[1]2025年已发货'!$F:$F,C3722,'[1]2025年已发货'!$C:$C,F3722,'[1]2025年已发货'!$G:$G,I3722,'[1]2025年已发货'!$H:$H,J3722)=0,"未发货",SUMIFS('[1]2025年已发货'!$E:$E,'[1]2025年已发货'!$F:$F,C3722,'[1]2025年已发货'!$C:$C,F3722,'[1]2025年已发货'!$G:$G,I3722,'[1]2025年已发货'!$H:$H,J3722))</f>
        <v>未发货</v>
      </c>
      <c r="I3722" s="122" t="str">
        <f>VLOOKUP(B3722,辅助信息!E:I,3,FALSE)</f>
        <v>（商投建工达州中医药科技园-4工区-9号楼）达州市通川区达州中医药职业学院犀牛大道北段</v>
      </c>
      <c r="J3722" s="122" t="str">
        <f>VLOOKUP(B3722,辅助信息!E:I,4,FALSE)</f>
        <v>张扬</v>
      </c>
      <c r="K3722" s="122">
        <f>VLOOKUP(J3722,辅助信息!H:I,2,FALSE)</f>
        <v>18381904567</v>
      </c>
      <c r="L3722" s="124" t="str">
        <f>VLOOKUP(B3722,辅助信息!E:J,6,FALSE)</f>
        <v>控制炉批号！多了现场不收！,优先安排达钢,提前联系到场规格及数量</v>
      </c>
      <c r="M3722" s="93"/>
      <c r="O3722" s="64" t="str">
        <f ca="1" t="shared" si="198"/>
        <v/>
      </c>
      <c r="P3722" s="64" t="str">
        <f ca="1" t="shared" si="199"/>
        <v/>
      </c>
      <c r="Q3722" s="29" t="str">
        <f>VLOOKUP(B3722,辅助信息!E:M,9,FALSE)</f>
        <v>ZTWM-CDGS-XS-2024-0134-商投建工达州中医药科技成果示范园项目</v>
      </c>
      <c r="R3722" s="29" t="str">
        <f>_xlfn._xlws.FILTER(辅助信息!D:D,辅助信息!E:E=B3722)</f>
        <v>商投建工达州中医药科技园</v>
      </c>
    </row>
    <row r="3723" hidden="1" spans="2:18">
      <c r="B3723" s="122" t="s">
        <v>112</v>
      </c>
      <c r="C3723" s="72">
        <v>45924</v>
      </c>
      <c r="D3723" s="122" t="str">
        <f>VLOOKUP(B3723,辅助信息!E:K,7,FALSE)</f>
        <v>JWDDCD2025052800131</v>
      </c>
      <c r="E3723" s="122" t="str">
        <f>VLOOKUP(F3723,辅助信息!A:B,2,FALSE)</f>
        <v>盘螺</v>
      </c>
      <c r="F3723" s="122" t="s">
        <v>40</v>
      </c>
      <c r="G3723" s="123">
        <v>15</v>
      </c>
      <c r="H3723" s="136" t="str">
        <f>IF(SUMIFS('[1]2025年已发货'!$E:$E,'[1]2025年已发货'!$F:$F,C3723,'[1]2025年已发货'!$C:$C,F3723,'[1]2025年已发货'!$G:$G,I3723,'[1]2025年已发货'!$H:$H,J3723)=0,"未发货",SUMIFS('[1]2025年已发货'!$E:$E,'[1]2025年已发货'!$F:$F,C3723,'[1]2025年已发货'!$C:$C,F3723,'[1]2025年已发货'!$G:$G,I3723,'[1]2025年已发货'!$H:$H,J3723))</f>
        <v>未发货</v>
      </c>
      <c r="I3723" s="122" t="str">
        <f>VLOOKUP(B3723,辅助信息!E:I,3,FALSE)</f>
        <v>（商投建工达州中医药科技园-4工区-10号楼）达州市通川区达州中医药职业学院犀牛大道北段</v>
      </c>
      <c r="J3723" s="122" t="str">
        <f>VLOOKUP(B3723,辅助信息!E:I,4,FALSE)</f>
        <v>张扬</v>
      </c>
      <c r="K3723" s="122">
        <f>VLOOKUP(J3723,辅助信息!H:I,2,FALSE)</f>
        <v>18381904567</v>
      </c>
      <c r="L3723" s="124" t="str">
        <f>VLOOKUP(B3723,辅助信息!E:J,6,FALSE)</f>
        <v>控制炉批号！多了现场不收！,优先安排达钢,提前联系到场规格及数量</v>
      </c>
      <c r="M3723" s="93"/>
      <c r="O3723" s="64" t="str">
        <f ca="1" t="shared" si="198"/>
        <v/>
      </c>
      <c r="P3723" s="64" t="str">
        <f ca="1" t="shared" si="199"/>
        <v/>
      </c>
      <c r="Q3723" s="29" t="str">
        <f>VLOOKUP(B3723,辅助信息!E:M,9,FALSE)</f>
        <v>ZTWM-CDGS-XS-2024-0134-商投建工达州中医药科技成果示范园项目</v>
      </c>
      <c r="R3723" s="29" t="str">
        <f>_xlfn._xlws.FILTER(辅助信息!D:D,辅助信息!E:E=B3723)</f>
        <v>商投建工达州中医药科技园</v>
      </c>
    </row>
    <row r="3724" hidden="1" spans="2:18">
      <c r="B3724" s="122" t="s">
        <v>112</v>
      </c>
      <c r="C3724" s="72">
        <v>45924</v>
      </c>
      <c r="D3724" s="122" t="str">
        <f>VLOOKUP(B3724,辅助信息!E:K,7,FALSE)</f>
        <v>JWDDCD2025052800131</v>
      </c>
      <c r="E3724" s="122" t="str">
        <f>VLOOKUP(F3724,辅助信息!A:B,2,FALSE)</f>
        <v>螺纹钢</v>
      </c>
      <c r="F3724" s="122" t="s">
        <v>28</v>
      </c>
      <c r="G3724" s="123">
        <v>6</v>
      </c>
      <c r="H3724" s="136" t="str">
        <f>IF(SUMIFS('[1]2025年已发货'!$E:$E,'[1]2025年已发货'!$F:$F,C3724,'[1]2025年已发货'!$C:$C,F3724,'[1]2025年已发货'!$G:$G,I3724,'[1]2025年已发货'!$H:$H,J3724)=0,"未发货",SUMIFS('[1]2025年已发货'!$E:$E,'[1]2025年已发货'!$F:$F,C3724,'[1]2025年已发货'!$C:$C,F3724,'[1]2025年已发货'!$G:$G,I3724,'[1]2025年已发货'!$H:$H,J3724))</f>
        <v>未发货</v>
      </c>
      <c r="I3724" s="122" t="str">
        <f>VLOOKUP(B3724,辅助信息!E:I,3,FALSE)</f>
        <v>（商投建工达州中医药科技园-4工区-10号楼）达州市通川区达州中医药职业学院犀牛大道北段</v>
      </c>
      <c r="J3724" s="122" t="str">
        <f>VLOOKUP(B3724,辅助信息!E:I,4,FALSE)</f>
        <v>张扬</v>
      </c>
      <c r="K3724" s="122">
        <f>VLOOKUP(J3724,辅助信息!H:I,2,FALSE)</f>
        <v>18381904567</v>
      </c>
      <c r="L3724" s="124" t="str">
        <f>VLOOKUP(B3724,辅助信息!E:J,6,FALSE)</f>
        <v>控制炉批号！多了现场不收！,优先安排达钢,提前联系到场规格及数量</v>
      </c>
      <c r="M3724" s="93"/>
      <c r="O3724" s="64" t="str">
        <f ca="1" t="shared" si="198"/>
        <v/>
      </c>
      <c r="P3724" s="64" t="str">
        <f ca="1" t="shared" si="199"/>
        <v/>
      </c>
      <c r="Q3724" s="29" t="str">
        <f>VLOOKUP(B3724,辅助信息!E:M,9,FALSE)</f>
        <v>ZTWM-CDGS-XS-2024-0134-商投建工达州中医药科技成果示范园项目</v>
      </c>
      <c r="R3724" s="29" t="str">
        <f>_xlfn._xlws.FILTER(辅助信息!D:D,辅助信息!E:E=B3724)</f>
        <v>商投建工达州中医药科技园</v>
      </c>
    </row>
    <row r="3725" hidden="1" spans="2:18">
      <c r="B3725" s="122" t="s">
        <v>112</v>
      </c>
      <c r="C3725" s="72">
        <v>45924</v>
      </c>
      <c r="D3725" s="122" t="str">
        <f>VLOOKUP(B3725,辅助信息!E:K,7,FALSE)</f>
        <v>JWDDCD2025052800131</v>
      </c>
      <c r="E3725" s="122" t="str">
        <f>VLOOKUP(F3725,辅助信息!A:B,2,FALSE)</f>
        <v>螺纹钢</v>
      </c>
      <c r="F3725" s="122" t="s">
        <v>45</v>
      </c>
      <c r="G3725" s="123">
        <v>6</v>
      </c>
      <c r="H3725" s="136" t="str">
        <f>IF(SUMIFS('[1]2025年已发货'!$E:$E,'[1]2025年已发货'!$F:$F,C3725,'[1]2025年已发货'!$C:$C,F3725,'[1]2025年已发货'!$G:$G,I3725,'[1]2025年已发货'!$H:$H,J3725)=0,"未发货",SUMIFS('[1]2025年已发货'!$E:$E,'[1]2025年已发货'!$F:$F,C3725,'[1]2025年已发货'!$C:$C,F3725,'[1]2025年已发货'!$G:$G,I3725,'[1]2025年已发货'!$H:$H,J3725))</f>
        <v>未发货</v>
      </c>
      <c r="I3725" s="122" t="str">
        <f>VLOOKUP(B3725,辅助信息!E:I,3,FALSE)</f>
        <v>（商投建工达州中医药科技园-4工区-10号楼）达州市通川区达州中医药职业学院犀牛大道北段</v>
      </c>
      <c r="J3725" s="122" t="str">
        <f>VLOOKUP(B3725,辅助信息!E:I,4,FALSE)</f>
        <v>张扬</v>
      </c>
      <c r="K3725" s="122">
        <f>VLOOKUP(J3725,辅助信息!H:I,2,FALSE)</f>
        <v>18381904567</v>
      </c>
      <c r="L3725" s="124" t="str">
        <f>VLOOKUP(B3725,辅助信息!E:J,6,FALSE)</f>
        <v>控制炉批号！多了现场不收！,优先安排达钢,提前联系到场规格及数量</v>
      </c>
      <c r="M3725" s="93">
        <v>45925</v>
      </c>
      <c r="O3725" s="64">
        <f ca="1" t="shared" si="198"/>
        <v>0</v>
      </c>
      <c r="P3725" s="64">
        <f ca="1" t="shared" si="199"/>
        <v>46</v>
      </c>
      <c r="Q3725" s="29" t="str">
        <f>VLOOKUP(B3725,辅助信息!E:M,9,FALSE)</f>
        <v>ZTWM-CDGS-XS-2024-0134-商投建工达州中医药科技成果示范园项目</v>
      </c>
      <c r="R3725" s="29" t="str">
        <f>_xlfn._xlws.FILTER(辅助信息!D:D,辅助信息!E:E=B3725)</f>
        <v>商投建工达州中医药科技园</v>
      </c>
    </row>
    <row r="3726" hidden="1" spans="2:18">
      <c r="B3726" s="122" t="s">
        <v>112</v>
      </c>
      <c r="C3726" s="72">
        <v>45924</v>
      </c>
      <c r="D3726" s="122" t="str">
        <f>VLOOKUP(B3726,辅助信息!E:K,7,FALSE)</f>
        <v>JWDDCD2025052800131</v>
      </c>
      <c r="E3726" s="122" t="str">
        <f>VLOOKUP(F3726,辅助信息!A:B,2,FALSE)</f>
        <v>螺纹钢</v>
      </c>
      <c r="F3726" s="122" t="s">
        <v>21</v>
      </c>
      <c r="G3726" s="123">
        <v>12</v>
      </c>
      <c r="H3726" s="136" t="str">
        <f>IF(SUMIFS('[1]2025年已发货'!$E:$E,'[1]2025年已发货'!$F:$F,C3726,'[1]2025年已发货'!$C:$C,F3726,'[1]2025年已发货'!$G:$G,I3726,'[1]2025年已发货'!$H:$H,J3726)=0,"未发货",SUMIFS('[1]2025年已发货'!$E:$E,'[1]2025年已发货'!$F:$F,C3726,'[1]2025年已发货'!$C:$C,F3726,'[1]2025年已发货'!$G:$G,I3726,'[1]2025年已发货'!$H:$H,J3726))</f>
        <v>未发货</v>
      </c>
      <c r="I3726" s="122" t="str">
        <f>VLOOKUP(B3726,辅助信息!E:I,3,FALSE)</f>
        <v>（商投建工达州中医药科技园-4工区-10号楼）达州市通川区达州中医药职业学院犀牛大道北段</v>
      </c>
      <c r="J3726" s="122" t="str">
        <f>VLOOKUP(B3726,辅助信息!E:I,4,FALSE)</f>
        <v>张扬</v>
      </c>
      <c r="K3726" s="122">
        <f>VLOOKUP(J3726,辅助信息!H:I,2,FALSE)</f>
        <v>18381904567</v>
      </c>
      <c r="L3726" s="124" t="str">
        <f>VLOOKUP(B3726,辅助信息!E:J,6,FALSE)</f>
        <v>控制炉批号！多了现场不收！,优先安排达钢,提前联系到场规格及数量</v>
      </c>
      <c r="M3726" s="93">
        <v>45925</v>
      </c>
      <c r="O3726" s="64">
        <f ca="1" t="shared" si="198"/>
        <v>0</v>
      </c>
      <c r="P3726" s="64">
        <f ca="1" t="shared" si="199"/>
        <v>46</v>
      </c>
      <c r="Q3726" s="29" t="str">
        <f>VLOOKUP(B3726,辅助信息!E:M,9,FALSE)</f>
        <v>ZTWM-CDGS-XS-2024-0134-商投建工达州中医药科技成果示范园项目</v>
      </c>
      <c r="R3726" s="29" t="str">
        <f>_xlfn._xlws.FILTER(辅助信息!D:D,辅助信息!E:E=B3726)</f>
        <v>商投建工达州中医药科技园</v>
      </c>
    </row>
    <row r="3727" hidden="1" spans="2:18">
      <c r="B3727" s="122" t="s">
        <v>112</v>
      </c>
      <c r="C3727" s="72">
        <v>45924</v>
      </c>
      <c r="D3727" s="122" t="str">
        <f>VLOOKUP(B3727,辅助信息!E:K,7,FALSE)</f>
        <v>JWDDCD2025052800131</v>
      </c>
      <c r="E3727" s="122" t="str">
        <f>VLOOKUP(F3727,辅助信息!A:B,2,FALSE)</f>
        <v>螺纹钢</v>
      </c>
      <c r="F3727" s="122" t="s">
        <v>58</v>
      </c>
      <c r="G3727" s="123">
        <v>12</v>
      </c>
      <c r="H3727" s="136" t="str">
        <f>IF(SUMIFS('[1]2025年已发货'!$E:$E,'[1]2025年已发货'!$F:$F,C3727,'[1]2025年已发货'!$C:$C,F3727,'[1]2025年已发货'!$G:$G,I3727,'[1]2025年已发货'!$H:$H,J3727)=0,"未发货",SUMIFS('[1]2025年已发货'!$E:$E,'[1]2025年已发货'!$F:$F,C3727,'[1]2025年已发货'!$C:$C,F3727,'[1]2025年已发货'!$G:$G,I3727,'[1]2025年已发货'!$H:$H,J3727))</f>
        <v>未发货</v>
      </c>
      <c r="I3727" s="122" t="str">
        <f>VLOOKUP(B3727,辅助信息!E:I,3,FALSE)</f>
        <v>（商投建工达州中医药科技园-4工区-10号楼）达州市通川区达州中医药职业学院犀牛大道北段</v>
      </c>
      <c r="J3727" s="122" t="str">
        <f>VLOOKUP(B3727,辅助信息!E:I,4,FALSE)</f>
        <v>张扬</v>
      </c>
      <c r="K3727" s="122">
        <f>VLOOKUP(J3727,辅助信息!H:I,2,FALSE)</f>
        <v>18381904567</v>
      </c>
      <c r="L3727" s="124" t="str">
        <f>VLOOKUP(B3727,辅助信息!E:J,6,FALSE)</f>
        <v>控制炉批号！多了现场不收！,优先安排达钢,提前联系到场规格及数量</v>
      </c>
      <c r="M3727" s="93">
        <v>45925</v>
      </c>
      <c r="O3727" s="64">
        <f ca="1" t="shared" si="198"/>
        <v>0</v>
      </c>
      <c r="P3727" s="64">
        <f ca="1" t="shared" si="199"/>
        <v>46</v>
      </c>
      <c r="Q3727" s="29" t="str">
        <f>VLOOKUP(B3727,辅助信息!E:M,9,FALSE)</f>
        <v>ZTWM-CDGS-XS-2024-0134-商投建工达州中医药科技成果示范园项目</v>
      </c>
      <c r="R3727" s="29" t="str">
        <f>_xlfn._xlws.FILTER(辅助信息!D:D,辅助信息!E:E=B3727)</f>
        <v>商投建工达州中医药科技园</v>
      </c>
    </row>
    <row r="3728" hidden="1" spans="2:18">
      <c r="B3728" s="122" t="s">
        <v>112</v>
      </c>
      <c r="C3728" s="72">
        <v>45924</v>
      </c>
      <c r="D3728" s="122" t="str">
        <f>VLOOKUP(B3728,辅助信息!E:K,7,FALSE)</f>
        <v>JWDDCD2025052800131</v>
      </c>
      <c r="E3728" s="122" t="str">
        <f>VLOOKUP(F3728,辅助信息!A:B,2,FALSE)</f>
        <v>螺纹钢</v>
      </c>
      <c r="F3728" s="122" t="s">
        <v>22</v>
      </c>
      <c r="G3728" s="123">
        <v>6</v>
      </c>
      <c r="H3728" s="136" t="str">
        <f>IF(SUMIFS('[1]2025年已发货'!$E:$E,'[1]2025年已发货'!$F:$F,C3728,'[1]2025年已发货'!$C:$C,F3728,'[1]2025年已发货'!$G:$G,I3728,'[1]2025年已发货'!$H:$H,J3728)=0,"未发货",SUMIFS('[1]2025年已发货'!$E:$E,'[1]2025年已发货'!$F:$F,C3728,'[1]2025年已发货'!$C:$C,F3728,'[1]2025年已发货'!$G:$G,I3728,'[1]2025年已发货'!$H:$H,J3728))</f>
        <v>未发货</v>
      </c>
      <c r="I3728" s="122" t="str">
        <f>VLOOKUP(B3728,辅助信息!E:I,3,FALSE)</f>
        <v>（商投建工达州中医药科技园-4工区-10号楼）达州市通川区达州中医药职业学院犀牛大道北段</v>
      </c>
      <c r="J3728" s="122" t="str">
        <f>VLOOKUP(B3728,辅助信息!E:I,4,FALSE)</f>
        <v>张扬</v>
      </c>
      <c r="K3728" s="122">
        <f>VLOOKUP(J3728,辅助信息!H:I,2,FALSE)</f>
        <v>18381904567</v>
      </c>
      <c r="L3728" s="124" t="str">
        <f>VLOOKUP(B3728,辅助信息!E:J,6,FALSE)</f>
        <v>控制炉批号！多了现场不收！,优先安排达钢,提前联系到场规格及数量</v>
      </c>
      <c r="M3728" s="93">
        <v>45925</v>
      </c>
      <c r="O3728" s="64">
        <f ca="1" t="shared" si="198"/>
        <v>0</v>
      </c>
      <c r="P3728" s="64">
        <f ca="1" t="shared" si="199"/>
        <v>46</v>
      </c>
      <c r="Q3728" s="29" t="str">
        <f>VLOOKUP(B3728,辅助信息!E:M,9,FALSE)</f>
        <v>ZTWM-CDGS-XS-2024-0134-商投建工达州中医药科技成果示范园项目</v>
      </c>
      <c r="R3728" s="29" t="str">
        <f>_xlfn._xlws.FILTER(辅助信息!D:D,辅助信息!E:E=B3728)</f>
        <v>商投建工达州中医药科技园</v>
      </c>
    </row>
    <row r="3729" hidden="1" spans="2:18">
      <c r="B3729" s="40" t="s">
        <v>211</v>
      </c>
      <c r="C3729" s="72">
        <v>45924</v>
      </c>
      <c r="D3729" s="40" t="e">
        <f>VLOOKUP(B3729,辅助信息!E:K,7,FALSE)</f>
        <v>#N/A</v>
      </c>
      <c r="E3729" s="40" t="str">
        <f>VLOOKUP(F3729,辅助信息!A:B,2,FALSE)</f>
        <v>螺纹钢</v>
      </c>
      <c r="F3729" s="40" t="s">
        <v>19</v>
      </c>
      <c r="G3729" s="36">
        <v>9</v>
      </c>
      <c r="H3729" s="136" t="str">
        <f>IF(SUMIFS('[1]2025年已发货'!$E:$E,'[1]2025年已发货'!$F:$F,C3729,'[1]2025年已发货'!$C:$C,F3729,'[1]2025年已发货'!$G:$G,I3729,'[1]2025年已发货'!$H:$H,J3729)=0,"未发货",SUMIFS('[1]2025年已发货'!$E:$E,'[1]2025年已发货'!$F:$F,C3729,'[1]2025年已发货'!$C:$C,F3729,'[1]2025年已发货'!$G:$G,I3729,'[1]2025年已发货'!$H:$H,J3729))</f>
        <v>未发货</v>
      </c>
      <c r="I3729" s="40" t="e">
        <f>VLOOKUP(B3729,辅助信息!E:I,3,FALSE)</f>
        <v>#N/A</v>
      </c>
      <c r="J3729" s="40" t="e">
        <f>VLOOKUP(B3729,辅助信息!E:I,4,FALSE)</f>
        <v>#N/A</v>
      </c>
      <c r="K3729" s="40" t="e">
        <f>VLOOKUP(J3729,辅助信息!H:I,2,FALSE)</f>
        <v>#N/A</v>
      </c>
      <c r="L3729" s="111" t="e">
        <f>VLOOKUP(B3729,辅助信息!E:J,6,FALSE)</f>
        <v>#N/A</v>
      </c>
      <c r="M3729" s="93">
        <v>45925</v>
      </c>
      <c r="O3729" s="64">
        <f ca="1" t="shared" si="198"/>
        <v>0</v>
      </c>
      <c r="P3729" s="64">
        <f ca="1" t="shared" si="199"/>
        <v>46</v>
      </c>
      <c r="Q3729" s="29" t="e">
        <f>VLOOKUP(B3729,辅助信息!E:M,9,FALSE)</f>
        <v>#N/A</v>
      </c>
      <c r="R3729" s="29" vm="1" t="e">
        <f>_xlfn._xlws.FILTER(辅助信息!D:D,辅助信息!E:E=B3729)</f>
        <v>#VALUE!</v>
      </c>
    </row>
    <row r="3730" hidden="1" spans="2:18">
      <c r="B3730" s="40" t="s">
        <v>211</v>
      </c>
      <c r="C3730" s="72">
        <v>45924</v>
      </c>
      <c r="D3730" s="40" t="e">
        <f>VLOOKUP(B3730,辅助信息!E:K,7,FALSE)</f>
        <v>#N/A</v>
      </c>
      <c r="E3730" s="40" t="str">
        <f>VLOOKUP(F3730,辅助信息!A:B,2,FALSE)</f>
        <v>螺纹钢</v>
      </c>
      <c r="F3730" s="40" t="s">
        <v>32</v>
      </c>
      <c r="G3730" s="36">
        <v>9</v>
      </c>
      <c r="H3730" s="136" t="str">
        <f>IF(SUMIFS('[1]2025年已发货'!$E:$E,'[1]2025年已发货'!$F:$F,C3730,'[1]2025年已发货'!$C:$C,F3730,'[1]2025年已发货'!$G:$G,I3730,'[1]2025年已发货'!$H:$H,J3730)=0,"未发货",SUMIFS('[1]2025年已发货'!$E:$E,'[1]2025年已发货'!$F:$F,C3730,'[1]2025年已发货'!$C:$C,F3730,'[1]2025年已发货'!$G:$G,I3730,'[1]2025年已发货'!$H:$H,J3730))</f>
        <v>未发货</v>
      </c>
      <c r="I3730" s="40" t="e">
        <f>VLOOKUP(B3730,辅助信息!E:I,3,FALSE)</f>
        <v>#N/A</v>
      </c>
      <c r="J3730" s="40" t="e">
        <f>VLOOKUP(B3730,辅助信息!E:I,4,FALSE)</f>
        <v>#N/A</v>
      </c>
      <c r="K3730" s="40" t="e">
        <f>VLOOKUP(J3730,辅助信息!H:I,2,FALSE)</f>
        <v>#N/A</v>
      </c>
      <c r="L3730" s="111" t="e">
        <f>VLOOKUP(B3730,辅助信息!E:J,6,FALSE)</f>
        <v>#N/A</v>
      </c>
      <c r="M3730" s="93">
        <v>45925</v>
      </c>
      <c r="O3730" s="64">
        <f ca="1" t="shared" si="198"/>
        <v>0</v>
      </c>
      <c r="P3730" s="64">
        <f ca="1" t="shared" si="199"/>
        <v>46</v>
      </c>
      <c r="Q3730" s="29" t="e">
        <f>VLOOKUP(B3730,辅助信息!E:M,9,FALSE)</f>
        <v>#N/A</v>
      </c>
      <c r="R3730" s="29" vm="1" t="e">
        <f>_xlfn._xlws.FILTER(辅助信息!D:D,辅助信息!E:E=B3730)</f>
        <v>#VALUE!</v>
      </c>
    </row>
    <row r="3731" hidden="1" spans="2:18">
      <c r="B3731" s="40" t="s">
        <v>211</v>
      </c>
      <c r="C3731" s="72">
        <v>45924</v>
      </c>
      <c r="D3731" s="40" t="e">
        <f>VLOOKUP(B3731,辅助信息!E:K,7,FALSE)</f>
        <v>#N/A</v>
      </c>
      <c r="E3731" s="40" t="str">
        <f>VLOOKUP(F3731,辅助信息!A:B,2,FALSE)</f>
        <v>螺纹钢</v>
      </c>
      <c r="F3731" s="40" t="s">
        <v>30</v>
      </c>
      <c r="G3731" s="36">
        <v>9</v>
      </c>
      <c r="H3731" s="136" t="str">
        <f>IF(SUMIFS('[1]2025年已发货'!$E:$E,'[1]2025年已发货'!$F:$F,C3731,'[1]2025年已发货'!$C:$C,F3731,'[1]2025年已发货'!$G:$G,I3731,'[1]2025年已发货'!$H:$H,J3731)=0,"未发货",SUMIFS('[1]2025年已发货'!$E:$E,'[1]2025年已发货'!$F:$F,C3731,'[1]2025年已发货'!$C:$C,F3731,'[1]2025年已发货'!$G:$G,I3731,'[1]2025年已发货'!$H:$H,J3731))</f>
        <v>未发货</v>
      </c>
      <c r="I3731" s="40" t="e">
        <f>VLOOKUP(B3731,辅助信息!E:I,3,FALSE)</f>
        <v>#N/A</v>
      </c>
      <c r="J3731" s="40" t="e">
        <f>VLOOKUP(B3731,辅助信息!E:I,4,FALSE)</f>
        <v>#N/A</v>
      </c>
      <c r="K3731" s="40" t="e">
        <f>VLOOKUP(J3731,辅助信息!H:I,2,FALSE)</f>
        <v>#N/A</v>
      </c>
      <c r="L3731" s="111" t="e">
        <f>VLOOKUP(B3731,辅助信息!E:J,6,FALSE)</f>
        <v>#N/A</v>
      </c>
      <c r="M3731" s="93">
        <v>45925</v>
      </c>
      <c r="O3731" s="64">
        <f ca="1" t="shared" si="198"/>
        <v>0</v>
      </c>
      <c r="P3731" s="64">
        <f ca="1" t="shared" si="199"/>
        <v>46</v>
      </c>
      <c r="Q3731" s="29" t="e">
        <f>VLOOKUP(B3731,辅助信息!E:M,9,FALSE)</f>
        <v>#N/A</v>
      </c>
      <c r="R3731" s="29" vm="1" t="e">
        <f>_xlfn._xlws.FILTER(辅助信息!D:D,辅助信息!E:E=B3731)</f>
        <v>#VALUE!</v>
      </c>
    </row>
    <row r="3732" hidden="1" spans="2:18">
      <c r="B3732" s="40" t="s">
        <v>211</v>
      </c>
      <c r="C3732" s="72">
        <v>45924</v>
      </c>
      <c r="D3732" s="40" t="e">
        <f>VLOOKUP(B3732,辅助信息!E:K,7,FALSE)</f>
        <v>#N/A</v>
      </c>
      <c r="E3732" s="40" t="str">
        <f>VLOOKUP(F3732,辅助信息!A:B,2,FALSE)</f>
        <v>螺纹钢</v>
      </c>
      <c r="F3732" s="40" t="s">
        <v>33</v>
      </c>
      <c r="G3732" s="36">
        <v>3</v>
      </c>
      <c r="H3732" s="136" t="str">
        <f>IF(SUMIFS('[1]2025年已发货'!$E:$E,'[1]2025年已发货'!$F:$F,C3732,'[1]2025年已发货'!$C:$C,F3732,'[1]2025年已发货'!$G:$G,I3732,'[1]2025年已发货'!$H:$H,J3732)=0,"未发货",SUMIFS('[1]2025年已发货'!$E:$E,'[1]2025年已发货'!$F:$F,C3732,'[1]2025年已发货'!$C:$C,F3732,'[1]2025年已发货'!$G:$G,I3732,'[1]2025年已发货'!$H:$H,J3732))</f>
        <v>未发货</v>
      </c>
      <c r="I3732" s="40" t="e">
        <f>VLOOKUP(B3732,辅助信息!E:I,3,FALSE)</f>
        <v>#N/A</v>
      </c>
      <c r="J3732" s="40" t="e">
        <f>VLOOKUP(B3732,辅助信息!E:I,4,FALSE)</f>
        <v>#N/A</v>
      </c>
      <c r="K3732" s="40" t="e">
        <f>VLOOKUP(J3732,辅助信息!H:I,2,FALSE)</f>
        <v>#N/A</v>
      </c>
      <c r="L3732" s="111" t="e">
        <f>VLOOKUP(B3732,辅助信息!E:J,6,FALSE)</f>
        <v>#N/A</v>
      </c>
      <c r="M3732" s="93">
        <v>45925</v>
      </c>
      <c r="O3732" s="64">
        <f ca="1" t="shared" si="198"/>
        <v>0</v>
      </c>
      <c r="P3732" s="64">
        <f ca="1" t="shared" si="199"/>
        <v>46</v>
      </c>
      <c r="Q3732" s="29" t="e">
        <f>VLOOKUP(B3732,辅助信息!E:M,9,FALSE)</f>
        <v>#N/A</v>
      </c>
      <c r="R3732" s="29" vm="1" t="e">
        <f>_xlfn._xlws.FILTER(辅助信息!D:D,辅助信息!E:E=B3732)</f>
        <v>#VALUE!</v>
      </c>
    </row>
    <row r="3733" hidden="1" spans="2:18">
      <c r="B3733" s="40" t="s">
        <v>211</v>
      </c>
      <c r="C3733" s="72">
        <v>45924</v>
      </c>
      <c r="D3733" s="40" t="e">
        <f>VLOOKUP(B3733,辅助信息!E:K,7,FALSE)</f>
        <v>#N/A</v>
      </c>
      <c r="E3733" s="40" t="str">
        <f>VLOOKUP(F3733,辅助信息!A:B,2,FALSE)</f>
        <v>螺纹钢</v>
      </c>
      <c r="F3733" s="40" t="s">
        <v>28</v>
      </c>
      <c r="G3733" s="36">
        <v>6</v>
      </c>
      <c r="H3733" s="136" t="str">
        <f>IF(SUMIFS('[1]2025年已发货'!$E:$E,'[1]2025年已发货'!$F:$F,C3733,'[1]2025年已发货'!$C:$C,F3733,'[1]2025年已发货'!$G:$G,I3733,'[1]2025年已发货'!$H:$H,J3733)=0,"未发货",SUMIFS('[1]2025年已发货'!$E:$E,'[1]2025年已发货'!$F:$F,C3733,'[1]2025年已发货'!$C:$C,F3733,'[1]2025年已发货'!$G:$G,I3733,'[1]2025年已发货'!$H:$H,J3733))</f>
        <v>未发货</v>
      </c>
      <c r="I3733" s="40" t="e">
        <f>VLOOKUP(B3733,辅助信息!E:I,3,FALSE)</f>
        <v>#N/A</v>
      </c>
      <c r="J3733" s="40" t="e">
        <f>VLOOKUP(B3733,辅助信息!E:I,4,FALSE)</f>
        <v>#N/A</v>
      </c>
      <c r="K3733" s="40" t="e">
        <f>VLOOKUP(J3733,辅助信息!H:I,2,FALSE)</f>
        <v>#N/A</v>
      </c>
      <c r="L3733" s="111" t="e">
        <f>VLOOKUP(B3733,辅助信息!E:J,6,FALSE)</f>
        <v>#N/A</v>
      </c>
      <c r="M3733" s="93">
        <v>45925</v>
      </c>
      <c r="O3733" s="64">
        <f ca="1" t="shared" si="198"/>
        <v>0</v>
      </c>
      <c r="P3733" s="64">
        <f ca="1" t="shared" si="199"/>
        <v>46</v>
      </c>
      <c r="Q3733" s="29" t="e">
        <f>VLOOKUP(B3733,辅助信息!E:M,9,FALSE)</f>
        <v>#N/A</v>
      </c>
      <c r="R3733" s="29" vm="1" t="e">
        <f>_xlfn._xlws.FILTER(辅助信息!D:D,辅助信息!E:E=B3733)</f>
        <v>#VALUE!</v>
      </c>
    </row>
    <row r="3734" hidden="1" spans="1:18">
      <c r="A3734" s="155" t="s">
        <v>223</v>
      </c>
      <c r="B3734" s="40" t="s">
        <v>167</v>
      </c>
      <c r="C3734" s="72">
        <v>45924</v>
      </c>
      <c r="D3734" s="40" t="str">
        <f>VLOOKUP(B3734,辅助信息!E:K,7,FALSE)</f>
        <v>JWDDCD2025102100473</v>
      </c>
      <c r="E3734" s="40" t="str">
        <f>VLOOKUP(F3734,辅助信息!A:B,2,FALSE)</f>
        <v>盘螺</v>
      </c>
      <c r="F3734" s="40" t="s">
        <v>49</v>
      </c>
      <c r="G3734" s="36">
        <v>5</v>
      </c>
      <c r="H3734" s="136">
        <f>IF(SUMIFS('[1]2025年已发货'!$E:$E,'[1]2025年已发货'!$F:$F,C3734,'[1]2025年已发货'!$C:$C,F3734,'[1]2025年已发货'!$G:$G,I3734,'[1]2025年已发货'!$H:$H,J3734)=0,"未发货",SUMIFS('[1]2025年已发货'!$E:$E,'[1]2025年已发货'!$F:$F,C3734,'[1]2025年已发货'!$C:$C,F3734,'[1]2025年已发货'!$G:$G,I3734,'[1]2025年已发货'!$H:$H,J3734))</f>
        <v>5</v>
      </c>
      <c r="I3734" s="40" t="str">
        <f>VLOOKUP(B3734,辅助信息!E:I,3,FALSE)</f>
        <v>(五冶建设扩建艺体中学二期工程)四川省成都市双流区光荣路成都艺体中学南200米</v>
      </c>
      <c r="J3734" s="40" t="str">
        <f>VLOOKUP(B3734,辅助信息!E:I,4,FALSE)</f>
        <v>谢序强</v>
      </c>
      <c r="K3734" s="40">
        <f>VLOOKUP(J3734,辅助信息!H:I,2,FALSE)</f>
        <v>13458588232</v>
      </c>
      <c r="L3734" s="111" t="str">
        <f>VLOOKUP(B3734,辅助信息!E:J,6,FALSE)</f>
        <v>联系实际收货人（谢序强13458588232）五冶建设送货单,一式6份材质书,锈货不收，项目名称：扩建艺体中学二期工程，装货前联系收货人核实到场规格,没提前告知进场规格现场不给予接收</v>
      </c>
      <c r="O3734" s="64" t="str">
        <f ca="1" t="shared" si="198"/>
        <v/>
      </c>
      <c r="P3734" s="64" t="str">
        <f ca="1" t="shared" si="199"/>
        <v/>
      </c>
      <c r="Q3734" s="29" t="str">
        <f>VLOOKUP(B3734,辅助信息!E:M,9,FALSE)</f>
        <v>ZTWM-CDGS-XS-2025-0073-五冶天府-成都怡心湖片区及龙泉驿医院等项目</v>
      </c>
      <c r="R3734" s="29" t="str">
        <f>_xlfn._xlws.FILTER(辅助信息!D:D,辅助信息!E:E=B3734)</f>
        <v>五冶建设扩建艺体中学二期工程</v>
      </c>
    </row>
    <row r="3735" hidden="1" spans="1:18">
      <c r="A3735" s="155"/>
      <c r="B3735" s="40" t="s">
        <v>167</v>
      </c>
      <c r="C3735" s="72">
        <v>45924</v>
      </c>
      <c r="D3735" s="40" t="str">
        <f>VLOOKUP(B3735,辅助信息!E:K,7,FALSE)</f>
        <v>JWDDCD2025102100473</v>
      </c>
      <c r="E3735" s="40" t="str">
        <f>VLOOKUP(F3735,辅助信息!A:B,2,FALSE)</f>
        <v>盘螺</v>
      </c>
      <c r="F3735" s="40" t="s">
        <v>40</v>
      </c>
      <c r="G3735" s="36">
        <v>6</v>
      </c>
      <c r="H3735" s="136">
        <f>IF(SUMIFS('[1]2025年已发货'!$E:$E,'[1]2025年已发货'!$F:$F,C3735,'[1]2025年已发货'!$C:$C,F3735,'[1]2025年已发货'!$G:$G,I3735,'[1]2025年已发货'!$H:$H,J3735)=0,"未发货",SUMIFS('[1]2025年已发货'!$E:$E,'[1]2025年已发货'!$F:$F,C3735,'[1]2025年已发货'!$C:$C,F3735,'[1]2025年已发货'!$G:$G,I3735,'[1]2025年已发货'!$H:$H,J3735))</f>
        <v>6</v>
      </c>
      <c r="I3735" s="40" t="str">
        <f>VLOOKUP(B3735,辅助信息!E:I,3,FALSE)</f>
        <v>(五冶建设扩建艺体中学二期工程)四川省成都市双流区光荣路成都艺体中学南200米</v>
      </c>
      <c r="J3735" s="40" t="str">
        <f>VLOOKUP(B3735,辅助信息!E:I,4,FALSE)</f>
        <v>谢序强</v>
      </c>
      <c r="K3735" s="40">
        <f>VLOOKUP(J3735,辅助信息!H:I,2,FALSE)</f>
        <v>13458588232</v>
      </c>
      <c r="L3735" s="111" t="str">
        <f>VLOOKUP(B3735,辅助信息!E:J,6,FALSE)</f>
        <v>联系实际收货人（谢序强13458588232）五冶建设送货单,一式6份材质书,锈货不收，项目名称：扩建艺体中学二期工程，装货前联系收货人核实到场规格,没提前告知进场规格现场不给予接收</v>
      </c>
      <c r="O3735" s="64" t="str">
        <f ca="1" t="shared" si="198"/>
        <v/>
      </c>
      <c r="P3735" s="64" t="str">
        <f ca="1" t="shared" si="199"/>
        <v/>
      </c>
      <c r="Q3735" s="29" t="str">
        <f>VLOOKUP(B3735,辅助信息!E:M,9,FALSE)</f>
        <v>ZTWM-CDGS-XS-2025-0073-五冶天府-成都怡心湖片区及龙泉驿医院等项目</v>
      </c>
      <c r="R3735" s="29" t="str">
        <f>_xlfn._xlws.FILTER(辅助信息!D:D,辅助信息!E:E=B3735)</f>
        <v>五冶建设扩建艺体中学二期工程</v>
      </c>
    </row>
    <row r="3736" hidden="1" spans="1:18">
      <c r="A3736" s="155"/>
      <c r="B3736" s="40" t="s">
        <v>167</v>
      </c>
      <c r="C3736" s="72">
        <v>45924</v>
      </c>
      <c r="D3736" s="40" t="str">
        <f>VLOOKUP(B3736,辅助信息!E:K,7,FALSE)</f>
        <v>JWDDCD2025102100473</v>
      </c>
      <c r="E3736" s="40" t="str">
        <f>VLOOKUP(F3736,辅助信息!A:B,2,FALSE)</f>
        <v>盘螺</v>
      </c>
      <c r="F3736" s="40" t="s">
        <v>41</v>
      </c>
      <c r="G3736" s="36">
        <v>10</v>
      </c>
      <c r="H3736" s="136">
        <f>IF(SUMIFS('[1]2025年已发货'!$E:$E,'[1]2025年已发货'!$F:$F,C3736,'[1]2025年已发货'!$C:$C,F3736,'[1]2025年已发货'!$G:$G,I3736,'[1]2025年已发货'!$H:$H,J3736)=0,"未发货",SUMIFS('[1]2025年已发货'!$E:$E,'[1]2025年已发货'!$F:$F,C3736,'[1]2025年已发货'!$C:$C,F3736,'[1]2025年已发货'!$G:$G,I3736,'[1]2025年已发货'!$H:$H,J3736))</f>
        <v>10</v>
      </c>
      <c r="I3736" s="40" t="str">
        <f>VLOOKUP(B3736,辅助信息!E:I,3,FALSE)</f>
        <v>(五冶建设扩建艺体中学二期工程)四川省成都市双流区光荣路成都艺体中学南200米</v>
      </c>
      <c r="J3736" s="40" t="str">
        <f>VLOOKUP(B3736,辅助信息!E:I,4,FALSE)</f>
        <v>谢序强</v>
      </c>
      <c r="K3736" s="40">
        <f>VLOOKUP(J3736,辅助信息!H:I,2,FALSE)</f>
        <v>13458588232</v>
      </c>
      <c r="L3736" s="111" t="str">
        <f>VLOOKUP(B3736,辅助信息!E:J,6,FALSE)</f>
        <v>联系实际收货人（谢序强13458588232）五冶建设送货单,一式6份材质书,锈货不收，项目名称：扩建艺体中学二期工程，装货前联系收货人核实到场规格,没提前告知进场规格现场不给予接收</v>
      </c>
      <c r="O3736" s="64" t="str">
        <f ca="1" t="shared" si="198"/>
        <v/>
      </c>
      <c r="P3736" s="64" t="str">
        <f ca="1" t="shared" si="199"/>
        <v/>
      </c>
      <c r="Q3736" s="29" t="str">
        <f>VLOOKUP(B3736,辅助信息!E:M,9,FALSE)</f>
        <v>ZTWM-CDGS-XS-2025-0073-五冶天府-成都怡心湖片区及龙泉驿医院等项目</v>
      </c>
      <c r="R3736" s="29" t="str">
        <f>_xlfn._xlws.FILTER(辅助信息!D:D,辅助信息!E:E=B3736)</f>
        <v>五冶建设扩建艺体中学二期工程</v>
      </c>
    </row>
    <row r="3737" hidden="1" spans="1:18">
      <c r="A3737" s="155"/>
      <c r="B3737" s="40" t="s">
        <v>167</v>
      </c>
      <c r="C3737" s="72">
        <v>45924</v>
      </c>
      <c r="D3737" s="40" t="str">
        <f>VLOOKUP(B3737,辅助信息!E:K,7,FALSE)</f>
        <v>JWDDCD2025102100473</v>
      </c>
      <c r="E3737" s="40" t="str">
        <f>VLOOKUP(F3737,辅助信息!A:B,2,FALSE)</f>
        <v>螺纹钢</v>
      </c>
      <c r="F3737" s="40" t="s">
        <v>27</v>
      </c>
      <c r="G3737" s="36">
        <v>30</v>
      </c>
      <c r="H3737" s="136">
        <f>IF(SUMIFS('[1]2025年已发货'!$E:$E,'[1]2025年已发货'!$F:$F,C3737,'[1]2025年已发货'!$C:$C,F3737,'[1]2025年已发货'!$G:$G,I3737,'[1]2025年已发货'!$H:$H,J3737)=0,"未发货",SUMIFS('[1]2025年已发货'!$E:$E,'[1]2025年已发货'!$F:$F,C3737,'[1]2025年已发货'!$C:$C,F3737,'[1]2025年已发货'!$G:$G,I3737,'[1]2025年已发货'!$H:$H,J3737))</f>
        <v>30</v>
      </c>
      <c r="I3737" s="40" t="str">
        <f>VLOOKUP(B3737,辅助信息!E:I,3,FALSE)</f>
        <v>(五冶建设扩建艺体中学二期工程)四川省成都市双流区光荣路成都艺体中学南200米</v>
      </c>
      <c r="J3737" s="40" t="str">
        <f>VLOOKUP(B3737,辅助信息!E:I,4,FALSE)</f>
        <v>谢序强</v>
      </c>
      <c r="K3737" s="40">
        <f>VLOOKUP(J3737,辅助信息!H:I,2,FALSE)</f>
        <v>13458588232</v>
      </c>
      <c r="L3737" s="111" t="str">
        <f>VLOOKUP(B3737,辅助信息!E:J,6,FALSE)</f>
        <v>联系实际收货人（谢序强13458588232）五冶建设送货单,一式6份材质书,锈货不收，项目名称：扩建艺体中学二期工程，装货前联系收货人核实到场规格,没提前告知进场规格现场不给予接收</v>
      </c>
      <c r="O3737" s="64" t="str">
        <f ca="1" t="shared" si="198"/>
        <v/>
      </c>
      <c r="P3737" s="64" t="str">
        <f ca="1" t="shared" si="199"/>
        <v/>
      </c>
      <c r="Q3737" s="29" t="str">
        <f>VLOOKUP(B3737,辅助信息!E:M,9,FALSE)</f>
        <v>ZTWM-CDGS-XS-2025-0073-五冶天府-成都怡心湖片区及龙泉驿医院等项目</v>
      </c>
      <c r="R3737" s="29" t="str">
        <f>_xlfn._xlws.FILTER(辅助信息!D:D,辅助信息!E:E=B3737)</f>
        <v>五冶建设扩建艺体中学二期工程</v>
      </c>
    </row>
    <row r="3738" hidden="1" spans="1:18">
      <c r="A3738" s="155"/>
      <c r="B3738" s="40" t="s">
        <v>167</v>
      </c>
      <c r="C3738" s="72">
        <v>45924</v>
      </c>
      <c r="D3738" s="40" t="str">
        <f>VLOOKUP(B3738,辅助信息!E:K,7,FALSE)</f>
        <v>JWDDCD2025102100473</v>
      </c>
      <c r="E3738" s="40" t="str">
        <f>VLOOKUP(F3738,辅助信息!A:B,2,FALSE)</f>
        <v>螺纹钢</v>
      </c>
      <c r="F3738" s="40" t="s">
        <v>45</v>
      </c>
      <c r="G3738" s="36">
        <v>6</v>
      </c>
      <c r="H3738" s="136">
        <f>IF(SUMIFS('[1]2025年已发货'!$E:$E,'[1]2025年已发货'!$F:$F,C3738,'[1]2025年已发货'!$C:$C,F3738,'[1]2025年已发货'!$G:$G,I3738,'[1]2025年已发货'!$H:$H,J3738)=0,"未发货",SUMIFS('[1]2025年已发货'!$E:$E,'[1]2025年已发货'!$F:$F,C3738,'[1]2025年已发货'!$C:$C,F3738,'[1]2025年已发货'!$G:$G,I3738,'[1]2025年已发货'!$H:$H,J3738))</f>
        <v>6</v>
      </c>
      <c r="I3738" s="40" t="str">
        <f>VLOOKUP(B3738,辅助信息!E:I,3,FALSE)</f>
        <v>(五冶建设扩建艺体中学二期工程)四川省成都市双流区光荣路成都艺体中学南200米</v>
      </c>
      <c r="J3738" s="40" t="str">
        <f>VLOOKUP(B3738,辅助信息!E:I,4,FALSE)</f>
        <v>谢序强</v>
      </c>
      <c r="K3738" s="40">
        <f>VLOOKUP(J3738,辅助信息!H:I,2,FALSE)</f>
        <v>13458588232</v>
      </c>
      <c r="L3738" s="111" t="str">
        <f>VLOOKUP(B3738,辅助信息!E:J,6,FALSE)</f>
        <v>联系实际收货人（谢序强13458588232）五冶建设送货单,一式6份材质书,锈货不收，项目名称：扩建艺体中学二期工程，装货前联系收货人核实到场规格,没提前告知进场规格现场不给予接收</v>
      </c>
      <c r="O3738" s="64" t="str">
        <f ca="1" t="shared" si="198"/>
        <v/>
      </c>
      <c r="P3738" s="64" t="str">
        <f ca="1" t="shared" si="199"/>
        <v/>
      </c>
      <c r="Q3738" s="29" t="str">
        <f>VLOOKUP(B3738,辅助信息!E:M,9,FALSE)</f>
        <v>ZTWM-CDGS-XS-2025-0073-五冶天府-成都怡心湖片区及龙泉驿医院等项目</v>
      </c>
      <c r="R3738" s="29" t="str">
        <f>_xlfn._xlws.FILTER(辅助信息!D:D,辅助信息!E:E=B3738)</f>
        <v>五冶建设扩建艺体中学二期工程</v>
      </c>
    </row>
    <row r="3739" hidden="1" spans="1:18">
      <c r="A3739" s="155"/>
      <c r="B3739" s="40" t="s">
        <v>167</v>
      </c>
      <c r="C3739" s="72">
        <v>45924</v>
      </c>
      <c r="D3739" s="40" t="str">
        <f>VLOOKUP(B3739,辅助信息!E:K,7,FALSE)</f>
        <v>JWDDCD2025102100473</v>
      </c>
      <c r="E3739" s="40" t="str">
        <f>VLOOKUP(F3739,辅助信息!A:B,2,FALSE)</f>
        <v>螺纹钢</v>
      </c>
      <c r="F3739" s="40" t="s">
        <v>58</v>
      </c>
      <c r="G3739" s="36">
        <v>6</v>
      </c>
      <c r="H3739" s="136">
        <f>IF(SUMIFS('[1]2025年已发货'!$E:$E,'[1]2025年已发货'!$F:$F,C3739,'[1]2025年已发货'!$C:$C,F3739,'[1]2025年已发货'!$G:$G,I3739,'[1]2025年已发货'!$H:$H,J3739)=0,"未发货",SUMIFS('[1]2025年已发货'!$E:$E,'[1]2025年已发货'!$F:$F,C3739,'[1]2025年已发货'!$C:$C,F3739,'[1]2025年已发货'!$G:$G,I3739,'[1]2025年已发货'!$H:$H,J3739))</f>
        <v>6</v>
      </c>
      <c r="I3739" s="40" t="str">
        <f>VLOOKUP(B3739,辅助信息!E:I,3,FALSE)</f>
        <v>(五冶建设扩建艺体中学二期工程)四川省成都市双流区光荣路成都艺体中学南200米</v>
      </c>
      <c r="J3739" s="40" t="str">
        <f>VLOOKUP(B3739,辅助信息!E:I,4,FALSE)</f>
        <v>谢序强</v>
      </c>
      <c r="K3739" s="40">
        <f>VLOOKUP(J3739,辅助信息!H:I,2,FALSE)</f>
        <v>13458588232</v>
      </c>
      <c r="L3739" s="111" t="str">
        <f>VLOOKUP(B3739,辅助信息!E:J,6,FALSE)</f>
        <v>联系实际收货人（谢序强13458588232）五冶建设送货单,一式6份材质书,锈货不收，项目名称：扩建艺体中学二期工程，装货前联系收货人核实到场规格,没提前告知进场规格现场不给予接收</v>
      </c>
      <c r="O3739" s="64" t="str">
        <f ca="1" t="shared" si="198"/>
        <v/>
      </c>
      <c r="P3739" s="64" t="str">
        <f ca="1" t="shared" si="199"/>
        <v/>
      </c>
      <c r="Q3739" s="29" t="str">
        <f>VLOOKUP(B3739,辅助信息!E:M,9,FALSE)</f>
        <v>ZTWM-CDGS-XS-2025-0073-五冶天府-成都怡心湖片区及龙泉驿医院等项目</v>
      </c>
      <c r="R3739" s="29" t="str">
        <f>_xlfn._xlws.FILTER(辅助信息!D:D,辅助信息!E:E=B3739)</f>
        <v>五冶建设扩建艺体中学二期工程</v>
      </c>
    </row>
    <row r="3740" hidden="1" spans="1:18">
      <c r="A3740" s="155"/>
      <c r="B3740" s="40" t="s">
        <v>167</v>
      </c>
      <c r="C3740" s="72">
        <v>45924</v>
      </c>
      <c r="D3740" s="40" t="str">
        <f>VLOOKUP(B3740,辅助信息!E:K,7,FALSE)</f>
        <v>JWDDCD2025102100473</v>
      </c>
      <c r="E3740" s="40" t="str">
        <f>VLOOKUP(F3740,辅助信息!A:B,2,FALSE)</f>
        <v>螺纹钢</v>
      </c>
      <c r="F3740" s="40" t="s">
        <v>46</v>
      </c>
      <c r="G3740" s="36">
        <v>6</v>
      </c>
      <c r="H3740" s="136">
        <f>IF(SUMIFS('[1]2025年已发货'!$E:$E,'[1]2025年已发货'!$F:$F,C3740,'[1]2025年已发货'!$C:$C,F3740,'[1]2025年已发货'!$G:$G,I3740,'[1]2025年已发货'!$H:$H,J3740)=0,"未发货",SUMIFS('[1]2025年已发货'!$E:$E,'[1]2025年已发货'!$F:$F,C3740,'[1]2025年已发货'!$C:$C,F3740,'[1]2025年已发货'!$G:$G,I3740,'[1]2025年已发货'!$H:$H,J3740))</f>
        <v>6</v>
      </c>
      <c r="I3740" s="40" t="str">
        <f>VLOOKUP(B3740,辅助信息!E:I,3,FALSE)</f>
        <v>(五冶建设扩建艺体中学二期工程)四川省成都市双流区光荣路成都艺体中学南200米</v>
      </c>
      <c r="J3740" s="40" t="str">
        <f>VLOOKUP(B3740,辅助信息!E:I,4,FALSE)</f>
        <v>谢序强</v>
      </c>
      <c r="K3740" s="40">
        <f>VLOOKUP(J3740,辅助信息!H:I,2,FALSE)</f>
        <v>13458588232</v>
      </c>
      <c r="L3740" s="111" t="str">
        <f>VLOOKUP(B3740,辅助信息!E:J,6,FALSE)</f>
        <v>联系实际收货人（谢序强13458588232）五冶建设送货单,一式6份材质书,锈货不收，项目名称：扩建艺体中学二期工程，装货前联系收货人核实到场规格,没提前告知进场规格现场不给予接收</v>
      </c>
      <c r="O3740" s="64" t="str">
        <f ca="1" t="shared" si="198"/>
        <v/>
      </c>
      <c r="P3740" s="64" t="str">
        <f ca="1" t="shared" si="199"/>
        <v/>
      </c>
      <c r="Q3740" s="29" t="str">
        <f>VLOOKUP(B3740,辅助信息!E:M,9,FALSE)</f>
        <v>ZTWM-CDGS-XS-2025-0073-五冶天府-成都怡心湖片区及龙泉驿医院等项目</v>
      </c>
      <c r="R3740" s="29" t="str">
        <f>_xlfn._xlws.FILTER(辅助信息!D:D,辅助信息!E:E=B3740)</f>
        <v>五冶建设扩建艺体中学二期工程</v>
      </c>
    </row>
    <row r="3741" hidden="1" spans="1:18">
      <c r="A3741" s="155"/>
      <c r="B3741" s="40" t="s">
        <v>167</v>
      </c>
      <c r="C3741" s="72">
        <v>45924</v>
      </c>
      <c r="D3741" s="40" t="str">
        <f>VLOOKUP(B3741,辅助信息!E:K,7,FALSE)</f>
        <v>JWDDCD2025102100473</v>
      </c>
      <c r="E3741" s="40" t="str">
        <f>VLOOKUP(F3741,辅助信息!A:B,2,FALSE)</f>
        <v>螺纹钢</v>
      </c>
      <c r="F3741" s="40" t="s">
        <v>22</v>
      </c>
      <c r="G3741" s="36">
        <v>30</v>
      </c>
      <c r="H3741" s="136">
        <f>IF(SUMIFS('[1]2025年已发货'!$E:$E,'[1]2025年已发货'!$F:$F,C3741,'[1]2025年已发货'!$C:$C,F3741,'[1]2025年已发货'!$G:$G,I3741,'[1]2025年已发货'!$H:$H,J3741)=0,"未发货",SUMIFS('[1]2025年已发货'!$E:$E,'[1]2025年已发货'!$F:$F,C3741,'[1]2025年已发货'!$C:$C,F3741,'[1]2025年已发货'!$G:$G,I3741,'[1]2025年已发货'!$H:$H,J3741))</f>
        <v>30</v>
      </c>
      <c r="I3741" s="40" t="str">
        <f>VLOOKUP(B3741,辅助信息!E:I,3,FALSE)</f>
        <v>(五冶建设扩建艺体中学二期工程)四川省成都市双流区光荣路成都艺体中学南200米</v>
      </c>
      <c r="J3741" s="40" t="str">
        <f>VLOOKUP(B3741,辅助信息!E:I,4,FALSE)</f>
        <v>谢序强</v>
      </c>
      <c r="K3741" s="40">
        <f>VLOOKUP(J3741,辅助信息!H:I,2,FALSE)</f>
        <v>13458588232</v>
      </c>
      <c r="L3741" s="111" t="str">
        <f>VLOOKUP(B3741,辅助信息!E:J,6,FALSE)</f>
        <v>联系实际收货人（谢序强13458588232）五冶建设送货单,一式6份材质书,锈货不收，项目名称：扩建艺体中学二期工程，装货前联系收货人核实到场规格,没提前告知进场规格现场不给予接收</v>
      </c>
      <c r="O3741" s="64" t="str">
        <f ca="1" t="shared" si="198"/>
        <v/>
      </c>
      <c r="P3741" s="64" t="str">
        <f ca="1" t="shared" si="199"/>
        <v/>
      </c>
      <c r="Q3741" s="29" t="str">
        <f>VLOOKUP(B3741,辅助信息!E:M,9,FALSE)</f>
        <v>ZTWM-CDGS-XS-2025-0073-五冶天府-成都怡心湖片区及龙泉驿医院等项目</v>
      </c>
      <c r="R3741" s="29" t="str">
        <f>_xlfn._xlws.FILTER(辅助信息!D:D,辅助信息!E:E=B3741)</f>
        <v>五冶建设扩建艺体中学二期工程</v>
      </c>
    </row>
    <row r="3742" hidden="1" spans="1:18">
      <c r="A3742" s="155"/>
      <c r="B3742" s="40" t="s">
        <v>167</v>
      </c>
      <c r="C3742" s="72">
        <v>45924</v>
      </c>
      <c r="D3742" s="40" t="str">
        <f>VLOOKUP(B3742,辅助信息!E:K,7,FALSE)</f>
        <v>JWDDCD2025102100473</v>
      </c>
      <c r="E3742" s="40" t="str">
        <f>VLOOKUP(F3742,辅助信息!A:B,2,FALSE)</f>
        <v>螺纹钢</v>
      </c>
      <c r="F3742" s="40" t="s">
        <v>181</v>
      </c>
      <c r="G3742" s="36">
        <v>15</v>
      </c>
      <c r="H3742" s="136" t="str">
        <f>IF(SUMIFS('[1]2025年已发货'!$E:$E,'[1]2025年已发货'!$F:$F,C3742,'[1]2025年已发货'!$C:$C,F3742,'[1]2025年已发货'!$G:$G,I3742,'[1]2025年已发货'!$H:$H,J3742)=0,"未发货",SUMIFS('[1]2025年已发货'!$E:$E,'[1]2025年已发货'!$F:$F,C3742,'[1]2025年已发货'!$C:$C,F3742,'[1]2025年已发货'!$G:$G,I3742,'[1]2025年已发货'!$H:$H,J3742))</f>
        <v>未发货</v>
      </c>
      <c r="I3742" s="40" t="str">
        <f>VLOOKUP(B3742,辅助信息!E:I,3,FALSE)</f>
        <v>(五冶建设扩建艺体中学二期工程)四川省成都市双流区光荣路成都艺体中学南200米</v>
      </c>
      <c r="J3742" s="40" t="str">
        <f>VLOOKUP(B3742,辅助信息!E:I,4,FALSE)</f>
        <v>谢序强</v>
      </c>
      <c r="K3742" s="40">
        <f>VLOOKUP(J3742,辅助信息!H:I,2,FALSE)</f>
        <v>13458588232</v>
      </c>
      <c r="L3742" s="111" t="str">
        <f>VLOOKUP(B3742,辅助信息!E:J,6,FALSE)</f>
        <v>联系实际收货人（谢序强13458588232）五冶建设送货单,一式6份材质书,锈货不收，项目名称：扩建艺体中学二期工程，装货前联系收货人核实到场规格,没提前告知进场规格现场不给予接收</v>
      </c>
      <c r="O3742" s="64" t="str">
        <f ca="1" t="shared" si="198"/>
        <v/>
      </c>
      <c r="P3742" s="64" t="str">
        <f ca="1" t="shared" si="199"/>
        <v/>
      </c>
      <c r="Q3742" s="29" t="str">
        <f>VLOOKUP(B3742,辅助信息!E:M,9,FALSE)</f>
        <v>ZTWM-CDGS-XS-2025-0073-五冶天府-成都怡心湖片区及龙泉驿医院等项目</v>
      </c>
      <c r="R3742" s="29" t="str">
        <f>_xlfn._xlws.FILTER(辅助信息!D:D,辅助信息!E:E=B3742)</f>
        <v>五冶建设扩建艺体中学二期工程</v>
      </c>
    </row>
    <row r="3743" hidden="1" spans="1:18">
      <c r="A3743" s="155"/>
      <c r="B3743" s="40" t="s">
        <v>167</v>
      </c>
      <c r="C3743" s="72">
        <v>45924</v>
      </c>
      <c r="D3743" s="40" t="str">
        <f>VLOOKUP(B3743,辅助信息!E:K,7,FALSE)</f>
        <v>JWDDCD2025102100473</v>
      </c>
      <c r="E3743" s="40" t="str">
        <f>VLOOKUP(F3743,辅助信息!A:B,2,FALSE)</f>
        <v>螺纹钢</v>
      </c>
      <c r="F3743" s="40" t="s">
        <v>182</v>
      </c>
      <c r="G3743" s="36">
        <v>30</v>
      </c>
      <c r="H3743" s="136">
        <f>IF(SUMIFS('[1]2025年已发货'!$E:$E,'[1]2025年已发货'!$F:$F,C3743,'[1]2025年已发货'!$C:$C,F3743,'[1]2025年已发货'!$G:$G,I3743,'[1]2025年已发货'!$H:$H,J3743)=0,"未发货",SUMIFS('[1]2025年已发货'!$E:$E,'[1]2025年已发货'!$F:$F,C3743,'[1]2025年已发货'!$C:$C,F3743,'[1]2025年已发货'!$G:$G,I3743,'[1]2025年已发货'!$H:$H,J3743))</f>
        <v>10</v>
      </c>
      <c r="I3743" s="40" t="str">
        <f>VLOOKUP(B3743,辅助信息!E:I,3,FALSE)</f>
        <v>(五冶建设扩建艺体中学二期工程)四川省成都市双流区光荣路成都艺体中学南200米</v>
      </c>
      <c r="J3743" s="40" t="str">
        <f>VLOOKUP(B3743,辅助信息!E:I,4,FALSE)</f>
        <v>谢序强</v>
      </c>
      <c r="K3743" s="40">
        <f>VLOOKUP(J3743,辅助信息!H:I,2,FALSE)</f>
        <v>13458588232</v>
      </c>
      <c r="L3743" s="111" t="str">
        <f>VLOOKUP(B3743,辅助信息!E:J,6,FALSE)</f>
        <v>联系实际收货人（谢序强13458588232）五冶建设送货单,一式6份材质书,锈货不收，项目名称：扩建艺体中学二期工程，装货前联系收货人核实到场规格,没提前告知进场规格现场不给予接收</v>
      </c>
      <c r="O3743" s="64" t="str">
        <f ca="1" t="shared" si="198"/>
        <v/>
      </c>
      <c r="P3743" s="64" t="str">
        <f ca="1" t="shared" si="199"/>
        <v/>
      </c>
      <c r="Q3743" s="29" t="str">
        <f>VLOOKUP(B3743,辅助信息!E:M,9,FALSE)</f>
        <v>ZTWM-CDGS-XS-2025-0073-五冶天府-成都怡心湖片区及龙泉驿医院等项目</v>
      </c>
      <c r="R3743" s="29" t="str">
        <f>_xlfn._xlws.FILTER(辅助信息!D:D,辅助信息!E:E=B3743)</f>
        <v>五冶建设扩建艺体中学二期工程</v>
      </c>
    </row>
    <row r="3744" hidden="1" spans="2:18">
      <c r="B3744" s="40" t="s">
        <v>47</v>
      </c>
      <c r="C3744" s="72">
        <v>45924</v>
      </c>
      <c r="D3744" s="40" t="str">
        <f>VLOOKUP(B3744,辅助信息!E:K,7,FALSE)</f>
        <v>JWDDCD2025052800131</v>
      </c>
      <c r="E3744" s="40" t="str">
        <f>VLOOKUP(F3744,辅助信息!A:B,2,FALSE)</f>
        <v>盘螺</v>
      </c>
      <c r="F3744" s="40" t="s">
        <v>49</v>
      </c>
      <c r="G3744" s="36">
        <v>3</v>
      </c>
      <c r="H3744" s="136" t="str">
        <f>IF(SUMIFS('[1]2025年已发货'!$E:$E,'[1]2025年已发货'!$F:$F,C3744,'[1]2025年已发货'!$C:$C,F3744,'[1]2025年已发货'!$G:$G,I3744,'[1]2025年已发货'!$H:$H,J3744)=0,"未发货",SUMIFS('[1]2025年已发货'!$E:$E,'[1]2025年已发货'!$F:$F,C3744,'[1]2025年已发货'!$C:$C,F3744,'[1]2025年已发货'!$G:$G,I3744,'[1]2025年已发货'!$H:$H,J3744))</f>
        <v>未发货</v>
      </c>
      <c r="I3744" s="40" t="str">
        <f>VLOOKUP(B3744,辅助信息!E:I,3,FALSE)</f>
        <v>（商投建工达州中医药科技园-1工区）达州市通川区达州中医药职业学院犀牛大道北段</v>
      </c>
      <c r="J3744" s="40" t="str">
        <f>VLOOKUP(B3744,辅助信息!E:I,4,FALSE)</f>
        <v>程黄刚</v>
      </c>
      <c r="K3744" s="40">
        <f>VLOOKUP(J3744,辅助信息!H:I,2,FALSE)</f>
        <v>15108211617</v>
      </c>
      <c r="L3744" s="111" t="str">
        <f>VLOOKUP(B3744,辅助信息!E:J,6,FALSE)</f>
        <v>控制炉批号！多了现场不收！,优先安排达钢,提前联系到场规格及数量</v>
      </c>
      <c r="O3744" s="64" t="str">
        <f ca="1" t="shared" ref="O3744:O3807" si="200">IF(OR(M3744="",N3744&lt;&gt;""),"",MAX(M3744-TODAY(),0))</f>
        <v/>
      </c>
      <c r="P3744" s="64" t="str">
        <f ca="1" t="shared" ref="P3744:P3807" si="201">IF(M3744="","",IF(N3744&lt;&gt;"",MAX(N3744-M3744,0),IF(TODAY()&gt;M3744,TODAY()-M3744,0)))</f>
        <v/>
      </c>
      <c r="Q3744" s="29" t="str">
        <f>VLOOKUP(B3744,辅助信息!E:M,9,FALSE)</f>
        <v>ZTWM-CDGS-XS-2024-0134-商投建工达州中医药科技成果示范园项目</v>
      </c>
      <c r="R3744" s="29" t="str">
        <f>_xlfn._xlws.FILTER(辅助信息!D:D,辅助信息!E:E=B3744)</f>
        <v>商投建工达州中医药科技园</v>
      </c>
    </row>
    <row r="3745" hidden="1" spans="2:18">
      <c r="B3745" s="40" t="s">
        <v>47</v>
      </c>
      <c r="C3745" s="72">
        <v>45924</v>
      </c>
      <c r="D3745" s="40" t="str">
        <f>VLOOKUP(B3745,辅助信息!E:K,7,FALSE)</f>
        <v>JWDDCD2025052800131</v>
      </c>
      <c r="E3745" s="40" t="str">
        <f>VLOOKUP(F3745,辅助信息!A:B,2,FALSE)</f>
        <v>盘螺</v>
      </c>
      <c r="F3745" s="40" t="s">
        <v>40</v>
      </c>
      <c r="G3745" s="36">
        <v>15</v>
      </c>
      <c r="H3745" s="136" t="str">
        <f>IF(SUMIFS('[1]2025年已发货'!$E:$E,'[1]2025年已发货'!$F:$F,C3745,'[1]2025年已发货'!$C:$C,F3745,'[1]2025年已发货'!$G:$G,I3745,'[1]2025年已发货'!$H:$H,J3745)=0,"未发货",SUMIFS('[1]2025年已发货'!$E:$E,'[1]2025年已发货'!$F:$F,C3745,'[1]2025年已发货'!$C:$C,F3745,'[1]2025年已发货'!$G:$G,I3745,'[1]2025年已发货'!$H:$H,J3745))</f>
        <v>未发货</v>
      </c>
      <c r="I3745" s="40" t="str">
        <f>VLOOKUP(B3745,辅助信息!E:I,3,FALSE)</f>
        <v>（商投建工达州中医药科技园-1工区）达州市通川区达州中医药职业学院犀牛大道北段</v>
      </c>
      <c r="J3745" s="40" t="str">
        <f>VLOOKUP(B3745,辅助信息!E:I,4,FALSE)</f>
        <v>程黄刚</v>
      </c>
      <c r="K3745" s="40">
        <f>VLOOKUP(J3745,辅助信息!H:I,2,FALSE)</f>
        <v>15108211617</v>
      </c>
      <c r="L3745" s="111" t="str">
        <f>VLOOKUP(B3745,辅助信息!E:J,6,FALSE)</f>
        <v>控制炉批号！多了现场不收！,优先安排达钢,提前联系到场规格及数量</v>
      </c>
      <c r="O3745" s="64" t="str">
        <f ca="1" t="shared" si="200"/>
        <v/>
      </c>
      <c r="P3745" s="64" t="str">
        <f ca="1" t="shared" si="201"/>
        <v/>
      </c>
      <c r="Q3745" s="29" t="str">
        <f>VLOOKUP(B3745,辅助信息!E:M,9,FALSE)</f>
        <v>ZTWM-CDGS-XS-2024-0134-商投建工达州中医药科技成果示范园项目</v>
      </c>
      <c r="R3745" s="29" t="str">
        <f>_xlfn._xlws.FILTER(辅助信息!D:D,辅助信息!E:E=B3745)</f>
        <v>商投建工达州中医药科技园</v>
      </c>
    </row>
    <row r="3746" hidden="1" spans="2:18">
      <c r="B3746" s="40" t="s">
        <v>47</v>
      </c>
      <c r="C3746" s="72">
        <v>45924</v>
      </c>
      <c r="D3746" s="40" t="str">
        <f>VLOOKUP(B3746,辅助信息!E:K,7,FALSE)</f>
        <v>JWDDCD2025052800131</v>
      </c>
      <c r="E3746" s="40" t="str">
        <f>VLOOKUP(F3746,辅助信息!A:B,2,FALSE)</f>
        <v>盘螺</v>
      </c>
      <c r="F3746" s="40" t="s">
        <v>41</v>
      </c>
      <c r="G3746" s="36">
        <v>9</v>
      </c>
      <c r="H3746" s="136" t="str">
        <f>IF(SUMIFS('[1]2025年已发货'!$E:$E,'[1]2025年已发货'!$F:$F,C3746,'[1]2025年已发货'!$C:$C,F3746,'[1]2025年已发货'!$G:$G,I3746,'[1]2025年已发货'!$H:$H,J3746)=0,"未发货",SUMIFS('[1]2025年已发货'!$E:$E,'[1]2025年已发货'!$F:$F,C3746,'[1]2025年已发货'!$C:$C,F3746,'[1]2025年已发货'!$G:$G,I3746,'[1]2025年已发货'!$H:$H,J3746))</f>
        <v>未发货</v>
      </c>
      <c r="I3746" s="40" t="str">
        <f>VLOOKUP(B3746,辅助信息!E:I,3,FALSE)</f>
        <v>（商投建工达州中医药科技园-1工区）达州市通川区达州中医药职业学院犀牛大道北段</v>
      </c>
      <c r="J3746" s="40" t="str">
        <f>VLOOKUP(B3746,辅助信息!E:I,4,FALSE)</f>
        <v>程黄刚</v>
      </c>
      <c r="K3746" s="40">
        <f>VLOOKUP(J3746,辅助信息!H:I,2,FALSE)</f>
        <v>15108211617</v>
      </c>
      <c r="L3746" s="111" t="str">
        <f>VLOOKUP(B3746,辅助信息!E:J,6,FALSE)</f>
        <v>控制炉批号！多了现场不收！,优先安排达钢,提前联系到场规格及数量</v>
      </c>
      <c r="O3746" s="64" t="str">
        <f ca="1" t="shared" si="200"/>
        <v/>
      </c>
      <c r="P3746" s="64" t="str">
        <f ca="1" t="shared" si="201"/>
        <v/>
      </c>
      <c r="Q3746" s="29" t="str">
        <f>VLOOKUP(B3746,辅助信息!E:M,9,FALSE)</f>
        <v>ZTWM-CDGS-XS-2024-0134-商投建工达州中医药科技成果示范园项目</v>
      </c>
      <c r="R3746" s="29" t="str">
        <f>_xlfn._xlws.FILTER(辅助信息!D:D,辅助信息!E:E=B3746)</f>
        <v>商投建工达州中医药科技园</v>
      </c>
    </row>
    <row r="3747" hidden="1" spans="2:18">
      <c r="B3747" s="40" t="s">
        <v>47</v>
      </c>
      <c r="C3747" s="72">
        <v>45924</v>
      </c>
      <c r="D3747" s="40" t="str">
        <f>VLOOKUP(B3747,辅助信息!E:K,7,FALSE)</f>
        <v>JWDDCD2025052800131</v>
      </c>
      <c r="E3747" s="40" t="str">
        <f>VLOOKUP(F3747,辅助信息!A:B,2,FALSE)</f>
        <v>螺纹钢</v>
      </c>
      <c r="F3747" s="40" t="s">
        <v>27</v>
      </c>
      <c r="G3747" s="36">
        <v>9</v>
      </c>
      <c r="H3747" s="136" t="str">
        <f>IF(SUMIFS('[1]2025年已发货'!$E:$E,'[1]2025年已发货'!$F:$F,C3747,'[1]2025年已发货'!$C:$C,F3747,'[1]2025年已发货'!$G:$G,I3747,'[1]2025年已发货'!$H:$H,J3747)=0,"未发货",SUMIFS('[1]2025年已发货'!$E:$E,'[1]2025年已发货'!$F:$F,C3747,'[1]2025年已发货'!$C:$C,F3747,'[1]2025年已发货'!$G:$G,I3747,'[1]2025年已发货'!$H:$H,J3747))</f>
        <v>未发货</v>
      </c>
      <c r="I3747" s="40" t="str">
        <f>VLOOKUP(B3747,辅助信息!E:I,3,FALSE)</f>
        <v>（商投建工达州中医药科技园-1工区）达州市通川区达州中医药职业学院犀牛大道北段</v>
      </c>
      <c r="J3747" s="40" t="str">
        <f>VLOOKUP(B3747,辅助信息!E:I,4,FALSE)</f>
        <v>程黄刚</v>
      </c>
      <c r="K3747" s="40">
        <f>VLOOKUP(J3747,辅助信息!H:I,2,FALSE)</f>
        <v>15108211617</v>
      </c>
      <c r="L3747" s="111" t="str">
        <f>VLOOKUP(B3747,辅助信息!E:J,6,FALSE)</f>
        <v>控制炉批号！多了现场不收！,优先安排达钢,提前联系到场规格及数量</v>
      </c>
      <c r="O3747" s="64" t="str">
        <f ca="1" t="shared" si="200"/>
        <v/>
      </c>
      <c r="P3747" s="64" t="str">
        <f ca="1" t="shared" si="201"/>
        <v/>
      </c>
      <c r="Q3747" s="29" t="str">
        <f>VLOOKUP(B3747,辅助信息!E:M,9,FALSE)</f>
        <v>ZTWM-CDGS-XS-2024-0134-商投建工达州中医药科技成果示范园项目</v>
      </c>
      <c r="R3747" s="29" t="str">
        <f>_xlfn._xlws.FILTER(辅助信息!D:D,辅助信息!E:E=B3747)</f>
        <v>商投建工达州中医药科技园</v>
      </c>
    </row>
    <row r="3748" hidden="1" spans="2:18">
      <c r="B3748" s="40" t="s">
        <v>47</v>
      </c>
      <c r="C3748" s="72">
        <v>45924</v>
      </c>
      <c r="D3748" s="40" t="str">
        <f>VLOOKUP(B3748,辅助信息!E:K,7,FALSE)</f>
        <v>JWDDCD2025052800131</v>
      </c>
      <c r="E3748" s="40" t="str">
        <f>VLOOKUP(F3748,辅助信息!A:B,2,FALSE)</f>
        <v>螺纹钢</v>
      </c>
      <c r="F3748" s="40" t="s">
        <v>19</v>
      </c>
      <c r="G3748" s="36">
        <v>3</v>
      </c>
      <c r="H3748" s="136" t="str">
        <f>IF(SUMIFS('[1]2025年已发货'!$E:$E,'[1]2025年已发货'!$F:$F,C3748,'[1]2025年已发货'!$C:$C,F3748,'[1]2025年已发货'!$G:$G,I3748,'[1]2025年已发货'!$H:$H,J3748)=0,"未发货",SUMIFS('[1]2025年已发货'!$E:$E,'[1]2025年已发货'!$F:$F,C3748,'[1]2025年已发货'!$C:$C,F3748,'[1]2025年已发货'!$G:$G,I3748,'[1]2025年已发货'!$H:$H,J3748))</f>
        <v>未发货</v>
      </c>
      <c r="I3748" s="40" t="str">
        <f>VLOOKUP(B3748,辅助信息!E:I,3,FALSE)</f>
        <v>（商投建工达州中医药科技园-1工区）达州市通川区达州中医药职业学院犀牛大道北段</v>
      </c>
      <c r="J3748" s="40" t="str">
        <f>VLOOKUP(B3748,辅助信息!E:I,4,FALSE)</f>
        <v>程黄刚</v>
      </c>
      <c r="K3748" s="40">
        <f>VLOOKUP(J3748,辅助信息!H:I,2,FALSE)</f>
        <v>15108211617</v>
      </c>
      <c r="L3748" s="111" t="str">
        <f>VLOOKUP(B3748,辅助信息!E:J,6,FALSE)</f>
        <v>控制炉批号！多了现场不收！,优先安排达钢,提前联系到场规格及数量</v>
      </c>
      <c r="O3748" s="64" t="str">
        <f ca="1" t="shared" si="200"/>
        <v/>
      </c>
      <c r="P3748" s="64" t="str">
        <f ca="1" t="shared" si="201"/>
        <v/>
      </c>
      <c r="Q3748" s="29" t="str">
        <f>VLOOKUP(B3748,辅助信息!E:M,9,FALSE)</f>
        <v>ZTWM-CDGS-XS-2024-0134-商投建工达州中医药科技成果示范园项目</v>
      </c>
      <c r="R3748" s="29" t="str">
        <f>_xlfn._xlws.FILTER(辅助信息!D:D,辅助信息!E:E=B3748)</f>
        <v>商投建工达州中医药科技园</v>
      </c>
    </row>
    <row r="3749" hidden="1" spans="2:18">
      <c r="B3749" s="40" t="s">
        <v>47</v>
      </c>
      <c r="C3749" s="72">
        <v>45924</v>
      </c>
      <c r="D3749" s="40" t="str">
        <f>VLOOKUP(B3749,辅助信息!E:K,7,FALSE)</f>
        <v>JWDDCD2025052800131</v>
      </c>
      <c r="E3749" s="40" t="str">
        <f>VLOOKUP(F3749,辅助信息!A:B,2,FALSE)</f>
        <v>螺纹钢</v>
      </c>
      <c r="F3749" s="40" t="s">
        <v>32</v>
      </c>
      <c r="G3749" s="36">
        <v>9</v>
      </c>
      <c r="H3749" s="136" t="str">
        <f>IF(SUMIFS('[1]2025年已发货'!$E:$E,'[1]2025年已发货'!$F:$F,C3749,'[1]2025年已发货'!$C:$C,F3749,'[1]2025年已发货'!$G:$G,I3749,'[1]2025年已发货'!$H:$H,J3749)=0,"未发货",SUMIFS('[1]2025年已发货'!$E:$E,'[1]2025年已发货'!$F:$F,C3749,'[1]2025年已发货'!$C:$C,F3749,'[1]2025年已发货'!$G:$G,I3749,'[1]2025年已发货'!$H:$H,J3749))</f>
        <v>未发货</v>
      </c>
      <c r="I3749" s="40" t="str">
        <f>VLOOKUP(B3749,辅助信息!E:I,3,FALSE)</f>
        <v>（商投建工达州中医药科技园-1工区）达州市通川区达州中医药职业学院犀牛大道北段</v>
      </c>
      <c r="J3749" s="40" t="str">
        <f>VLOOKUP(B3749,辅助信息!E:I,4,FALSE)</f>
        <v>程黄刚</v>
      </c>
      <c r="K3749" s="40">
        <f>VLOOKUP(J3749,辅助信息!H:I,2,FALSE)</f>
        <v>15108211617</v>
      </c>
      <c r="L3749" s="111" t="str">
        <f>VLOOKUP(B3749,辅助信息!E:J,6,FALSE)</f>
        <v>控制炉批号！多了现场不收！,优先安排达钢,提前联系到场规格及数量</v>
      </c>
      <c r="O3749" s="64" t="str">
        <f ca="1" t="shared" si="200"/>
        <v/>
      </c>
      <c r="P3749" s="64" t="str">
        <f ca="1" t="shared" si="201"/>
        <v/>
      </c>
      <c r="Q3749" s="29" t="str">
        <f>VLOOKUP(B3749,辅助信息!E:M,9,FALSE)</f>
        <v>ZTWM-CDGS-XS-2024-0134-商投建工达州中医药科技成果示范园项目</v>
      </c>
      <c r="R3749" s="29" t="str">
        <f>_xlfn._xlws.FILTER(辅助信息!D:D,辅助信息!E:E=B3749)</f>
        <v>商投建工达州中医药科技园</v>
      </c>
    </row>
    <row r="3750" hidden="1" spans="2:18">
      <c r="B3750" s="40" t="s">
        <v>47</v>
      </c>
      <c r="C3750" s="72">
        <v>45924</v>
      </c>
      <c r="D3750" s="40" t="str">
        <f>VLOOKUP(B3750,辅助信息!E:K,7,FALSE)</f>
        <v>JWDDCD2025052800131</v>
      </c>
      <c r="E3750" s="40" t="str">
        <f>VLOOKUP(F3750,辅助信息!A:B,2,FALSE)</f>
        <v>螺纹钢</v>
      </c>
      <c r="F3750" s="40" t="s">
        <v>33</v>
      </c>
      <c r="G3750" s="36">
        <v>6</v>
      </c>
      <c r="H3750" s="136" t="str">
        <f>IF(SUMIFS('[1]2025年已发货'!$E:$E,'[1]2025年已发货'!$F:$F,C3750,'[1]2025年已发货'!$C:$C,F3750,'[1]2025年已发货'!$G:$G,I3750,'[1]2025年已发货'!$H:$H,J3750)=0,"未发货",SUMIFS('[1]2025年已发货'!$E:$E,'[1]2025年已发货'!$F:$F,C3750,'[1]2025年已发货'!$C:$C,F3750,'[1]2025年已发货'!$G:$G,I3750,'[1]2025年已发货'!$H:$H,J3750))</f>
        <v>未发货</v>
      </c>
      <c r="I3750" s="40" t="str">
        <f>VLOOKUP(B3750,辅助信息!E:I,3,FALSE)</f>
        <v>（商投建工达州中医药科技园-1工区）达州市通川区达州中医药职业学院犀牛大道北段</v>
      </c>
      <c r="J3750" s="40" t="str">
        <f>VLOOKUP(B3750,辅助信息!E:I,4,FALSE)</f>
        <v>程黄刚</v>
      </c>
      <c r="K3750" s="40">
        <f>VLOOKUP(J3750,辅助信息!H:I,2,FALSE)</f>
        <v>15108211617</v>
      </c>
      <c r="L3750" s="111" t="str">
        <f>VLOOKUP(B3750,辅助信息!E:J,6,FALSE)</f>
        <v>控制炉批号！多了现场不收！,优先安排达钢,提前联系到场规格及数量</v>
      </c>
      <c r="O3750" s="64" t="str">
        <f ca="1" t="shared" si="200"/>
        <v/>
      </c>
      <c r="P3750" s="64" t="str">
        <f ca="1" t="shared" si="201"/>
        <v/>
      </c>
      <c r="Q3750" s="29" t="str">
        <f>VLOOKUP(B3750,辅助信息!E:M,9,FALSE)</f>
        <v>ZTWM-CDGS-XS-2024-0134-商投建工达州中医药科技成果示范园项目</v>
      </c>
      <c r="R3750" s="29" t="str">
        <f>_xlfn._xlws.FILTER(辅助信息!D:D,辅助信息!E:E=B3750)</f>
        <v>商投建工达州中医药科技园</v>
      </c>
    </row>
    <row r="3751" hidden="1" spans="2:18">
      <c r="B3751" s="40" t="s">
        <v>47</v>
      </c>
      <c r="C3751" s="72">
        <v>45924</v>
      </c>
      <c r="D3751" s="40" t="str">
        <f>VLOOKUP(B3751,辅助信息!E:K,7,FALSE)</f>
        <v>JWDDCD2025052800131</v>
      </c>
      <c r="E3751" s="40" t="str">
        <f>VLOOKUP(F3751,辅助信息!A:B,2,FALSE)</f>
        <v>螺纹钢</v>
      </c>
      <c r="F3751" s="40" t="s">
        <v>28</v>
      </c>
      <c r="G3751" s="36">
        <v>27</v>
      </c>
      <c r="H3751" s="136" t="str">
        <f>IF(SUMIFS('[1]2025年已发货'!$E:$E,'[1]2025年已发货'!$F:$F,C3751,'[1]2025年已发货'!$C:$C,F3751,'[1]2025年已发货'!$G:$G,I3751,'[1]2025年已发货'!$H:$H,J3751)=0,"未发货",SUMIFS('[1]2025年已发货'!$E:$E,'[1]2025年已发货'!$F:$F,C3751,'[1]2025年已发货'!$C:$C,F3751,'[1]2025年已发货'!$G:$G,I3751,'[1]2025年已发货'!$H:$H,J3751))</f>
        <v>未发货</v>
      </c>
      <c r="I3751" s="40" t="str">
        <f>VLOOKUP(B3751,辅助信息!E:I,3,FALSE)</f>
        <v>（商投建工达州中医药科技园-1工区）达州市通川区达州中医药职业学院犀牛大道北段</v>
      </c>
      <c r="J3751" s="40" t="str">
        <f>VLOOKUP(B3751,辅助信息!E:I,4,FALSE)</f>
        <v>程黄刚</v>
      </c>
      <c r="K3751" s="40">
        <f>VLOOKUP(J3751,辅助信息!H:I,2,FALSE)</f>
        <v>15108211617</v>
      </c>
      <c r="L3751" s="111" t="str">
        <f>VLOOKUP(B3751,辅助信息!E:J,6,FALSE)</f>
        <v>控制炉批号！多了现场不收！,优先安排达钢,提前联系到场规格及数量</v>
      </c>
      <c r="O3751" s="64" t="str">
        <f ca="1" t="shared" si="200"/>
        <v/>
      </c>
      <c r="P3751" s="64" t="str">
        <f ca="1" t="shared" si="201"/>
        <v/>
      </c>
      <c r="Q3751" s="29" t="str">
        <f>VLOOKUP(B3751,辅助信息!E:M,9,FALSE)</f>
        <v>ZTWM-CDGS-XS-2024-0134-商投建工达州中医药科技成果示范园项目</v>
      </c>
      <c r="R3751" s="29" t="str">
        <f>_xlfn._xlws.FILTER(辅助信息!D:D,辅助信息!E:E=B3751)</f>
        <v>商投建工达州中医药科技园</v>
      </c>
    </row>
    <row r="3752" hidden="1" spans="2:18">
      <c r="B3752" s="40" t="s">
        <v>47</v>
      </c>
      <c r="C3752" s="72">
        <v>45924</v>
      </c>
      <c r="D3752" s="40" t="str">
        <f>VLOOKUP(B3752,辅助信息!E:K,7,FALSE)</f>
        <v>JWDDCD2025052800131</v>
      </c>
      <c r="E3752" s="40" t="str">
        <f>VLOOKUP(F3752,辅助信息!A:B,2,FALSE)</f>
        <v>螺纹钢</v>
      </c>
      <c r="F3752" s="40" t="s">
        <v>18</v>
      </c>
      <c r="G3752" s="36">
        <v>9</v>
      </c>
      <c r="H3752" s="136" t="str">
        <f>IF(SUMIFS('[1]2025年已发货'!$E:$E,'[1]2025年已发货'!$F:$F,C3752,'[1]2025年已发货'!$C:$C,F3752,'[1]2025年已发货'!$G:$G,I3752,'[1]2025年已发货'!$H:$H,J3752)=0,"未发货",SUMIFS('[1]2025年已发货'!$E:$E,'[1]2025年已发货'!$F:$F,C3752,'[1]2025年已发货'!$C:$C,F3752,'[1]2025年已发货'!$G:$G,I3752,'[1]2025年已发货'!$H:$H,J3752))</f>
        <v>未发货</v>
      </c>
      <c r="I3752" s="40" t="str">
        <f>VLOOKUP(B3752,辅助信息!E:I,3,FALSE)</f>
        <v>（商投建工达州中医药科技园-1工区）达州市通川区达州中医药职业学院犀牛大道北段</v>
      </c>
      <c r="J3752" s="40" t="str">
        <f>VLOOKUP(B3752,辅助信息!E:I,4,FALSE)</f>
        <v>程黄刚</v>
      </c>
      <c r="K3752" s="40">
        <f>VLOOKUP(J3752,辅助信息!H:I,2,FALSE)</f>
        <v>15108211617</v>
      </c>
      <c r="L3752" s="111" t="str">
        <f>VLOOKUP(B3752,辅助信息!E:J,6,FALSE)</f>
        <v>控制炉批号！多了现场不收！,优先安排达钢,提前联系到场规格及数量</v>
      </c>
      <c r="O3752" s="64" t="str">
        <f ca="1" t="shared" si="200"/>
        <v/>
      </c>
      <c r="P3752" s="64" t="str">
        <f ca="1" t="shared" si="201"/>
        <v/>
      </c>
      <c r="Q3752" s="29" t="str">
        <f>VLOOKUP(B3752,辅助信息!E:M,9,FALSE)</f>
        <v>ZTWM-CDGS-XS-2024-0134-商投建工达州中医药科技成果示范园项目</v>
      </c>
      <c r="R3752" s="29" t="str">
        <f>_xlfn._xlws.FILTER(辅助信息!D:D,辅助信息!E:E=B3752)</f>
        <v>商投建工达州中医药科技园</v>
      </c>
    </row>
    <row r="3753" hidden="1" spans="2:18">
      <c r="B3753" s="40" t="s">
        <v>224</v>
      </c>
      <c r="C3753" s="72">
        <v>45924</v>
      </c>
      <c r="D3753" s="40" t="str">
        <f>VLOOKUP(B3753,辅助信息!E:K,7,FALSE)</f>
        <v>JWDDCD2025092400188</v>
      </c>
      <c r="E3753" s="40" t="str">
        <f>VLOOKUP(F3753,辅助信息!A:B,2,FALSE)</f>
        <v>盘螺</v>
      </c>
      <c r="F3753" s="40" t="s">
        <v>40</v>
      </c>
      <c r="G3753" s="36">
        <v>15</v>
      </c>
      <c r="H3753" s="136">
        <f>IF(SUMIFS('[1]2025年已发货'!$E:$E,'[1]2025年已发货'!$F:$F,C3753,'[1]2025年已发货'!$C:$C,F3753,'[1]2025年已发货'!$G:$G,I3753,'[1]2025年已发货'!$H:$H,J3753)=0,"未发货",SUMIFS('[1]2025年已发货'!$E:$E,'[1]2025年已发货'!$F:$F,C3753,'[1]2025年已发货'!$C:$C,F3753,'[1]2025年已发货'!$G:$G,I3753,'[1]2025年已发货'!$H:$H,J3753))</f>
        <v>15</v>
      </c>
      <c r="I3753" s="40" t="str">
        <f>VLOOKUP(B3753,辅助信息!E:I,3,FALSE)</f>
        <v>(五冶钢构龙泉东洪片区70亩住宅、商业及配套工程项目一标段)成都市龙泉驿外东洪路地铁2号线惠王陵地铁C口</v>
      </c>
      <c r="J3753" s="40" t="str">
        <f>VLOOKUP(B3753,辅助信息!E:I,4,FALSE)</f>
        <v>邹爱国</v>
      </c>
      <c r="K3753" s="40">
        <f>VLOOKUP(J3753,辅助信息!H:I,2,FALSE)</f>
        <v>13540231225</v>
      </c>
      <c r="L3753" s="111">
        <f>VLOOKUP(B3753,辅助信息!E:J,6,FALSE)</f>
        <v>0</v>
      </c>
      <c r="O3753" s="64" t="str">
        <f ca="1" t="shared" si="200"/>
        <v/>
      </c>
      <c r="P3753" s="64" t="str">
        <f ca="1" t="shared" si="201"/>
        <v/>
      </c>
      <c r="Q3753" s="29" t="str">
        <f>VLOOKUP(B3753,辅助信息!E:M,9,FALSE)</f>
        <v>ZTWM-CDGS-XS-2025-0156-五冶钢构-2025年九月第一批次钢筋采购合同(三圣乡项目)-中铁物贸成都公司</v>
      </c>
      <c r="R3753" s="29" t="str">
        <f>_xlfn._xlws.FILTER(辅助信息!D:D,辅助信息!E:E=B3753)</f>
        <v>五冶钢构龙泉东洪片区(70亩、85亩)住宅、商业及配套工程项目</v>
      </c>
    </row>
    <row r="3754" hidden="1" spans="2:18">
      <c r="B3754" s="40" t="s">
        <v>224</v>
      </c>
      <c r="C3754" s="72">
        <v>45924</v>
      </c>
      <c r="D3754" s="40" t="str">
        <f>VLOOKUP(B3754,辅助信息!E:K,7,FALSE)</f>
        <v>JWDDCD2025092400188</v>
      </c>
      <c r="E3754" s="40" t="str">
        <f>VLOOKUP(F3754,辅助信息!A:B,2,FALSE)</f>
        <v>盘螺</v>
      </c>
      <c r="F3754" s="40" t="s">
        <v>41</v>
      </c>
      <c r="G3754" s="36">
        <v>20</v>
      </c>
      <c r="H3754" s="136">
        <f>IF(SUMIFS('[1]2025年已发货'!$E:$E,'[1]2025年已发货'!$F:$F,C3754,'[1]2025年已发货'!$C:$C,F3754,'[1]2025年已发货'!$G:$G,I3754,'[1]2025年已发货'!$H:$H,J3754)=0,"未发货",SUMIFS('[1]2025年已发货'!$E:$E,'[1]2025年已发货'!$F:$F,C3754,'[1]2025年已发货'!$C:$C,F3754,'[1]2025年已发货'!$G:$G,I3754,'[1]2025年已发货'!$H:$H,J3754))</f>
        <v>20</v>
      </c>
      <c r="I3754" s="40" t="str">
        <f>VLOOKUP(B3754,辅助信息!E:I,3,FALSE)</f>
        <v>(五冶钢构龙泉东洪片区70亩住宅、商业及配套工程项目一标段)成都市龙泉驿外东洪路地铁2号线惠王陵地铁C口</v>
      </c>
      <c r="J3754" s="40" t="str">
        <f>VLOOKUP(B3754,辅助信息!E:I,4,FALSE)</f>
        <v>邹爱国</v>
      </c>
      <c r="K3754" s="40">
        <f>VLOOKUP(J3754,辅助信息!H:I,2,FALSE)</f>
        <v>13540231225</v>
      </c>
      <c r="L3754" s="111">
        <f>VLOOKUP(B3754,辅助信息!E:J,6,FALSE)</f>
        <v>0</v>
      </c>
      <c r="O3754" s="64" t="str">
        <f ca="1" t="shared" si="200"/>
        <v/>
      </c>
      <c r="P3754" s="64" t="str">
        <f ca="1" t="shared" si="201"/>
        <v/>
      </c>
      <c r="Q3754" s="29" t="str">
        <f>VLOOKUP(B3754,辅助信息!E:M,9,FALSE)</f>
        <v>ZTWM-CDGS-XS-2025-0156-五冶钢构-2025年九月第一批次钢筋采购合同(三圣乡项目)-中铁物贸成都公司</v>
      </c>
      <c r="R3754" s="29" t="str">
        <f>_xlfn._xlws.FILTER(辅助信息!D:D,辅助信息!E:E=B3754)</f>
        <v>五冶钢构龙泉东洪片区(70亩、85亩)住宅、商业及配套工程项目</v>
      </c>
    </row>
    <row r="3755" hidden="1" spans="2:18">
      <c r="B3755" s="40" t="s">
        <v>224</v>
      </c>
      <c r="C3755" s="72">
        <v>45924</v>
      </c>
      <c r="D3755" s="40" t="str">
        <f>VLOOKUP(B3755,辅助信息!E:K,7,FALSE)</f>
        <v>JWDDCD2025092400188</v>
      </c>
      <c r="E3755" s="40" t="str">
        <f>VLOOKUP(F3755,辅助信息!A:B,2,FALSE)</f>
        <v>螺纹钢</v>
      </c>
      <c r="F3755" s="40" t="s">
        <v>27</v>
      </c>
      <c r="G3755" s="36">
        <v>20</v>
      </c>
      <c r="H3755" s="136">
        <f>IF(SUMIFS('[1]2025年已发货'!$E:$E,'[1]2025年已发货'!$F:$F,C3755,'[1]2025年已发货'!$C:$C,F3755,'[1]2025年已发货'!$G:$G,I3755,'[1]2025年已发货'!$H:$H,J3755)=0,"未发货",SUMIFS('[1]2025年已发货'!$E:$E,'[1]2025年已发货'!$F:$F,C3755,'[1]2025年已发货'!$C:$C,F3755,'[1]2025年已发货'!$G:$G,I3755,'[1]2025年已发货'!$H:$H,J3755))</f>
        <v>20</v>
      </c>
      <c r="I3755" s="40" t="str">
        <f>VLOOKUP(B3755,辅助信息!E:I,3,FALSE)</f>
        <v>(五冶钢构龙泉东洪片区70亩住宅、商业及配套工程项目一标段)成都市龙泉驿外东洪路地铁2号线惠王陵地铁C口</v>
      </c>
      <c r="J3755" s="40" t="str">
        <f>VLOOKUP(B3755,辅助信息!E:I,4,FALSE)</f>
        <v>邹爱国</v>
      </c>
      <c r="K3755" s="40">
        <f>VLOOKUP(J3755,辅助信息!H:I,2,FALSE)</f>
        <v>13540231225</v>
      </c>
      <c r="L3755" s="111">
        <f>VLOOKUP(B3755,辅助信息!E:J,6,FALSE)</f>
        <v>0</v>
      </c>
      <c r="O3755" s="64" t="str">
        <f ca="1" t="shared" si="200"/>
        <v/>
      </c>
      <c r="P3755" s="64" t="str">
        <f ca="1" t="shared" si="201"/>
        <v/>
      </c>
      <c r="Q3755" s="29" t="str">
        <f>VLOOKUP(B3755,辅助信息!E:M,9,FALSE)</f>
        <v>ZTWM-CDGS-XS-2025-0156-五冶钢构-2025年九月第一批次钢筋采购合同(三圣乡项目)-中铁物贸成都公司</v>
      </c>
      <c r="R3755" s="29" t="str">
        <f>_xlfn._xlws.FILTER(辅助信息!D:D,辅助信息!E:E=B3755)</f>
        <v>五冶钢构龙泉东洪片区(70亩、85亩)住宅、商业及配套工程项目</v>
      </c>
    </row>
    <row r="3756" hidden="1" spans="2:18">
      <c r="B3756" s="40" t="s">
        <v>224</v>
      </c>
      <c r="C3756" s="72">
        <v>45924</v>
      </c>
      <c r="D3756" s="40" t="str">
        <f>VLOOKUP(B3756,辅助信息!E:K,7,FALSE)</f>
        <v>JWDDCD2025092400188</v>
      </c>
      <c r="E3756" s="40" t="str">
        <f>VLOOKUP(F3756,辅助信息!A:B,2,FALSE)</f>
        <v>螺纹钢</v>
      </c>
      <c r="F3756" s="40" t="s">
        <v>19</v>
      </c>
      <c r="G3756" s="36">
        <v>10</v>
      </c>
      <c r="H3756" s="136">
        <f>IF(SUMIFS('[1]2025年已发货'!$E:$E,'[1]2025年已发货'!$F:$F,C3756,'[1]2025年已发货'!$C:$C,F3756,'[1]2025年已发货'!$G:$G,I3756,'[1]2025年已发货'!$H:$H,J3756)=0,"未发货",SUMIFS('[1]2025年已发货'!$E:$E,'[1]2025年已发货'!$F:$F,C3756,'[1]2025年已发货'!$C:$C,F3756,'[1]2025年已发货'!$G:$G,I3756,'[1]2025年已发货'!$H:$H,J3756))</f>
        <v>10</v>
      </c>
      <c r="I3756" s="40" t="str">
        <f>VLOOKUP(B3756,辅助信息!E:I,3,FALSE)</f>
        <v>(五冶钢构龙泉东洪片区70亩住宅、商业及配套工程项目一标段)成都市龙泉驿外东洪路地铁2号线惠王陵地铁C口</v>
      </c>
      <c r="J3756" s="40" t="str">
        <f>VLOOKUP(B3756,辅助信息!E:I,4,FALSE)</f>
        <v>邹爱国</v>
      </c>
      <c r="K3756" s="40">
        <f>VLOOKUP(J3756,辅助信息!H:I,2,FALSE)</f>
        <v>13540231225</v>
      </c>
      <c r="L3756" s="111">
        <f>VLOOKUP(B3756,辅助信息!E:J,6,FALSE)</f>
        <v>0</v>
      </c>
      <c r="O3756" s="64" t="str">
        <f ca="1" t="shared" si="200"/>
        <v/>
      </c>
      <c r="P3756" s="64" t="str">
        <f ca="1" t="shared" si="201"/>
        <v/>
      </c>
      <c r="Q3756" s="29" t="str">
        <f>VLOOKUP(B3756,辅助信息!E:M,9,FALSE)</f>
        <v>ZTWM-CDGS-XS-2025-0156-五冶钢构-2025年九月第一批次钢筋采购合同(三圣乡项目)-中铁物贸成都公司</v>
      </c>
      <c r="R3756" s="29" t="str">
        <f>_xlfn._xlws.FILTER(辅助信息!D:D,辅助信息!E:E=B3756)</f>
        <v>五冶钢构龙泉东洪片区(70亩、85亩)住宅、商业及配套工程项目</v>
      </c>
    </row>
    <row r="3757" hidden="1" spans="2:18">
      <c r="B3757" s="40" t="s">
        <v>224</v>
      </c>
      <c r="C3757" s="72">
        <v>45924</v>
      </c>
      <c r="D3757" s="40" t="str">
        <f>VLOOKUP(B3757,辅助信息!E:K,7,FALSE)</f>
        <v>JWDDCD2025092400188</v>
      </c>
      <c r="E3757" s="40" t="str">
        <f>VLOOKUP(F3757,辅助信息!A:B,2,FALSE)</f>
        <v>螺纹钢</v>
      </c>
      <c r="F3757" s="40" t="s">
        <v>32</v>
      </c>
      <c r="G3757" s="36">
        <v>10</v>
      </c>
      <c r="H3757" s="136">
        <f>IF(SUMIFS('[1]2025年已发货'!$E:$E,'[1]2025年已发货'!$F:$F,C3757,'[1]2025年已发货'!$C:$C,F3757,'[1]2025年已发货'!$G:$G,I3757,'[1]2025年已发货'!$H:$H,J3757)=0,"未发货",SUMIFS('[1]2025年已发货'!$E:$E,'[1]2025年已发货'!$F:$F,C3757,'[1]2025年已发货'!$C:$C,F3757,'[1]2025年已发货'!$G:$G,I3757,'[1]2025年已发货'!$H:$H,J3757))</f>
        <v>10</v>
      </c>
      <c r="I3757" s="40" t="str">
        <f>VLOOKUP(B3757,辅助信息!E:I,3,FALSE)</f>
        <v>(五冶钢构龙泉东洪片区70亩住宅、商业及配套工程项目一标段)成都市龙泉驿外东洪路地铁2号线惠王陵地铁C口</v>
      </c>
      <c r="J3757" s="40" t="str">
        <f>VLOOKUP(B3757,辅助信息!E:I,4,FALSE)</f>
        <v>邹爱国</v>
      </c>
      <c r="K3757" s="40">
        <f>VLOOKUP(J3757,辅助信息!H:I,2,FALSE)</f>
        <v>13540231225</v>
      </c>
      <c r="L3757" s="111">
        <f>VLOOKUP(B3757,辅助信息!E:J,6,FALSE)</f>
        <v>0</v>
      </c>
      <c r="O3757" s="64" t="str">
        <f ca="1" t="shared" si="200"/>
        <v/>
      </c>
      <c r="P3757" s="64" t="str">
        <f ca="1" t="shared" si="201"/>
        <v/>
      </c>
      <c r="Q3757" s="29" t="str">
        <f>VLOOKUP(B3757,辅助信息!E:M,9,FALSE)</f>
        <v>ZTWM-CDGS-XS-2025-0156-五冶钢构-2025年九月第一批次钢筋采购合同(三圣乡项目)-中铁物贸成都公司</v>
      </c>
      <c r="R3757" s="29" t="str">
        <f>_xlfn._xlws.FILTER(辅助信息!D:D,辅助信息!E:E=B3757)</f>
        <v>五冶钢构龙泉东洪片区(70亩、85亩)住宅、商业及配套工程项目</v>
      </c>
    </row>
    <row r="3758" hidden="1" spans="2:18">
      <c r="B3758" s="40" t="s">
        <v>224</v>
      </c>
      <c r="C3758" s="72">
        <v>45924</v>
      </c>
      <c r="D3758" s="40" t="str">
        <f>VLOOKUP(B3758,辅助信息!E:K,7,FALSE)</f>
        <v>JWDDCD2025092400188</v>
      </c>
      <c r="E3758" s="40" t="str">
        <f>VLOOKUP(F3758,辅助信息!A:B,2,FALSE)</f>
        <v>螺纹钢</v>
      </c>
      <c r="F3758" s="40" t="s">
        <v>30</v>
      </c>
      <c r="G3758" s="36">
        <v>10</v>
      </c>
      <c r="H3758" s="136">
        <f>IF(SUMIFS('[1]2025年已发货'!$E:$E,'[1]2025年已发货'!$F:$F,C3758,'[1]2025年已发货'!$C:$C,F3758,'[1]2025年已发货'!$G:$G,I3758,'[1]2025年已发货'!$H:$H,J3758)=0,"未发货",SUMIFS('[1]2025年已发货'!$E:$E,'[1]2025年已发货'!$F:$F,C3758,'[1]2025年已发货'!$C:$C,F3758,'[1]2025年已发货'!$G:$G,I3758,'[1]2025年已发货'!$H:$H,J3758))</f>
        <v>10</v>
      </c>
      <c r="I3758" s="40" t="str">
        <f>VLOOKUP(B3758,辅助信息!E:I,3,FALSE)</f>
        <v>(五冶钢构龙泉东洪片区70亩住宅、商业及配套工程项目一标段)成都市龙泉驿外东洪路地铁2号线惠王陵地铁C口</v>
      </c>
      <c r="J3758" s="40" t="str">
        <f>VLOOKUP(B3758,辅助信息!E:I,4,FALSE)</f>
        <v>邹爱国</v>
      </c>
      <c r="K3758" s="40">
        <f>VLOOKUP(J3758,辅助信息!H:I,2,FALSE)</f>
        <v>13540231225</v>
      </c>
      <c r="L3758" s="111">
        <f>VLOOKUP(B3758,辅助信息!E:J,6,FALSE)</f>
        <v>0</v>
      </c>
      <c r="O3758" s="64" t="str">
        <f ca="1" t="shared" si="200"/>
        <v/>
      </c>
      <c r="P3758" s="64" t="str">
        <f ca="1" t="shared" si="201"/>
        <v/>
      </c>
      <c r="Q3758" s="29" t="str">
        <f>VLOOKUP(B3758,辅助信息!E:M,9,FALSE)</f>
        <v>ZTWM-CDGS-XS-2025-0156-五冶钢构-2025年九月第一批次钢筋采购合同(三圣乡项目)-中铁物贸成都公司</v>
      </c>
      <c r="R3758" s="29" t="str">
        <f>_xlfn._xlws.FILTER(辅助信息!D:D,辅助信息!E:E=B3758)</f>
        <v>五冶钢构龙泉东洪片区(70亩、85亩)住宅、商业及配套工程项目</v>
      </c>
    </row>
    <row r="3759" hidden="1" spans="2:18">
      <c r="B3759" s="40" t="s">
        <v>224</v>
      </c>
      <c r="C3759" s="72">
        <v>45924</v>
      </c>
      <c r="D3759" s="40" t="str">
        <f>VLOOKUP(B3759,辅助信息!E:K,7,FALSE)</f>
        <v>JWDDCD2025092400188</v>
      </c>
      <c r="E3759" s="40" t="str">
        <f>VLOOKUP(F3759,辅助信息!A:B,2,FALSE)</f>
        <v>螺纹钢</v>
      </c>
      <c r="F3759" s="40" t="s">
        <v>33</v>
      </c>
      <c r="G3759" s="36">
        <v>5</v>
      </c>
      <c r="H3759" s="136">
        <f>IF(SUMIFS('[1]2025年已发货'!$E:$E,'[1]2025年已发货'!$F:$F,C3759,'[1]2025年已发货'!$C:$C,F3759,'[1]2025年已发货'!$G:$G,I3759,'[1]2025年已发货'!$H:$H,J3759)=0,"未发货",SUMIFS('[1]2025年已发货'!$E:$E,'[1]2025年已发货'!$F:$F,C3759,'[1]2025年已发货'!$C:$C,F3759,'[1]2025年已发货'!$G:$G,I3759,'[1]2025年已发货'!$H:$H,J3759))</f>
        <v>5</v>
      </c>
      <c r="I3759" s="40" t="str">
        <f>VLOOKUP(B3759,辅助信息!E:I,3,FALSE)</f>
        <v>(五冶钢构龙泉东洪片区70亩住宅、商业及配套工程项目一标段)成都市龙泉驿外东洪路地铁2号线惠王陵地铁C口</v>
      </c>
      <c r="J3759" s="40" t="str">
        <f>VLOOKUP(B3759,辅助信息!E:I,4,FALSE)</f>
        <v>邹爱国</v>
      </c>
      <c r="K3759" s="40">
        <f>VLOOKUP(J3759,辅助信息!H:I,2,FALSE)</f>
        <v>13540231225</v>
      </c>
      <c r="L3759" s="111">
        <f>VLOOKUP(B3759,辅助信息!E:J,6,FALSE)</f>
        <v>0</v>
      </c>
      <c r="O3759" s="64" t="str">
        <f ca="1" t="shared" si="200"/>
        <v/>
      </c>
      <c r="P3759" s="64" t="str">
        <f ca="1" t="shared" si="201"/>
        <v/>
      </c>
      <c r="Q3759" s="29" t="str">
        <f>VLOOKUP(B3759,辅助信息!E:M,9,FALSE)</f>
        <v>ZTWM-CDGS-XS-2025-0156-五冶钢构-2025年九月第一批次钢筋采购合同(三圣乡项目)-中铁物贸成都公司</v>
      </c>
      <c r="R3759" s="29" t="str">
        <f>_xlfn._xlws.FILTER(辅助信息!D:D,辅助信息!E:E=B3759)</f>
        <v>五冶钢构龙泉东洪片区(70亩、85亩)住宅、商业及配套工程项目</v>
      </c>
    </row>
    <row r="3760" hidden="1" spans="2:18">
      <c r="B3760" s="40" t="s">
        <v>224</v>
      </c>
      <c r="C3760" s="72">
        <v>45924</v>
      </c>
      <c r="D3760" s="40" t="str">
        <f>VLOOKUP(B3760,辅助信息!E:K,7,FALSE)</f>
        <v>JWDDCD2025092400188</v>
      </c>
      <c r="E3760" s="40" t="str">
        <f>VLOOKUP(F3760,辅助信息!A:B,2,FALSE)</f>
        <v>螺纹钢</v>
      </c>
      <c r="F3760" s="40" t="s">
        <v>28</v>
      </c>
      <c r="G3760" s="36">
        <v>5</v>
      </c>
      <c r="H3760" s="136">
        <f>IF(SUMIFS('[1]2025年已发货'!$E:$E,'[1]2025年已发货'!$F:$F,C3760,'[1]2025年已发货'!$C:$C,F3760,'[1]2025年已发货'!$G:$G,I3760,'[1]2025年已发货'!$H:$H,J3760)=0,"未发货",SUMIFS('[1]2025年已发货'!$E:$E,'[1]2025年已发货'!$F:$F,C3760,'[1]2025年已发货'!$C:$C,F3760,'[1]2025年已发货'!$G:$G,I3760,'[1]2025年已发货'!$H:$H,J3760))</f>
        <v>5</v>
      </c>
      <c r="I3760" s="40" t="str">
        <f>VLOOKUP(B3760,辅助信息!E:I,3,FALSE)</f>
        <v>(五冶钢构龙泉东洪片区70亩住宅、商业及配套工程项目一标段)成都市龙泉驿外东洪路地铁2号线惠王陵地铁C口</v>
      </c>
      <c r="J3760" s="40" t="str">
        <f>VLOOKUP(B3760,辅助信息!E:I,4,FALSE)</f>
        <v>邹爱国</v>
      </c>
      <c r="K3760" s="40">
        <f>VLOOKUP(J3760,辅助信息!H:I,2,FALSE)</f>
        <v>13540231225</v>
      </c>
      <c r="L3760" s="111">
        <f>VLOOKUP(B3760,辅助信息!E:J,6,FALSE)</f>
        <v>0</v>
      </c>
      <c r="O3760" s="64" t="str">
        <f ca="1" t="shared" si="200"/>
        <v/>
      </c>
      <c r="P3760" s="64" t="str">
        <f ca="1" t="shared" si="201"/>
        <v/>
      </c>
      <c r="Q3760" s="29" t="str">
        <f>VLOOKUP(B3760,辅助信息!E:M,9,FALSE)</f>
        <v>ZTWM-CDGS-XS-2025-0156-五冶钢构-2025年九月第一批次钢筋采购合同(三圣乡项目)-中铁物贸成都公司</v>
      </c>
      <c r="R3760" s="29" t="str">
        <f>_xlfn._xlws.FILTER(辅助信息!D:D,辅助信息!E:E=B3760)</f>
        <v>五冶钢构龙泉东洪片区(70亩、85亩)住宅、商业及配套工程项目</v>
      </c>
    </row>
    <row r="3761" hidden="1" spans="2:18">
      <c r="B3761" s="40" t="s">
        <v>224</v>
      </c>
      <c r="C3761" s="72">
        <v>45924</v>
      </c>
      <c r="D3761" s="40" t="str">
        <f>VLOOKUP(B3761,辅助信息!E:K,7,FALSE)</f>
        <v>JWDDCD2025092400188</v>
      </c>
      <c r="E3761" s="40" t="str">
        <f>VLOOKUP(F3761,辅助信息!A:B,2,FALSE)</f>
        <v>螺纹钢</v>
      </c>
      <c r="F3761" s="40" t="s">
        <v>18</v>
      </c>
      <c r="G3761" s="36">
        <v>10</v>
      </c>
      <c r="H3761" s="136">
        <f>IF(SUMIFS('[1]2025年已发货'!$E:$E,'[1]2025年已发货'!$F:$F,C3761,'[1]2025年已发货'!$C:$C,F3761,'[1]2025年已发货'!$G:$G,I3761,'[1]2025年已发货'!$H:$H,J3761)=0,"未发货",SUMIFS('[1]2025年已发货'!$E:$E,'[1]2025年已发货'!$F:$F,C3761,'[1]2025年已发货'!$C:$C,F3761,'[1]2025年已发货'!$G:$G,I3761,'[1]2025年已发货'!$H:$H,J3761))</f>
        <v>10</v>
      </c>
      <c r="I3761" s="40" t="str">
        <f>VLOOKUP(B3761,辅助信息!E:I,3,FALSE)</f>
        <v>(五冶钢构龙泉东洪片区70亩住宅、商业及配套工程项目一标段)成都市龙泉驿外东洪路地铁2号线惠王陵地铁C口</v>
      </c>
      <c r="J3761" s="40" t="str">
        <f>VLOOKUP(B3761,辅助信息!E:I,4,FALSE)</f>
        <v>邹爱国</v>
      </c>
      <c r="K3761" s="40">
        <f>VLOOKUP(J3761,辅助信息!H:I,2,FALSE)</f>
        <v>13540231225</v>
      </c>
      <c r="L3761" s="111">
        <f>VLOOKUP(B3761,辅助信息!E:J,6,FALSE)</f>
        <v>0</v>
      </c>
      <c r="O3761" s="64" t="str">
        <f ca="1" t="shared" si="200"/>
        <v/>
      </c>
      <c r="P3761" s="64" t="str">
        <f ca="1" t="shared" si="201"/>
        <v/>
      </c>
      <c r="Q3761" s="29" t="str">
        <f>VLOOKUP(B3761,辅助信息!E:M,9,FALSE)</f>
        <v>ZTWM-CDGS-XS-2025-0156-五冶钢构-2025年九月第一批次钢筋采购合同(三圣乡项目)-中铁物贸成都公司</v>
      </c>
      <c r="R3761" s="29" t="str">
        <f>_xlfn._xlws.FILTER(辅助信息!D:D,辅助信息!E:E=B3761)</f>
        <v>五冶钢构龙泉东洪片区(70亩、85亩)住宅、商业及配套工程项目</v>
      </c>
    </row>
    <row r="3762" hidden="1" spans="2:18">
      <c r="B3762" s="40" t="s">
        <v>225</v>
      </c>
      <c r="C3762" s="72">
        <v>45924</v>
      </c>
      <c r="D3762" s="40" t="str">
        <f>VLOOKUP(B3762,辅助信息!E:K,7,FALSE)</f>
        <v>JWDDCD2025092400210</v>
      </c>
      <c r="E3762" s="40" t="str">
        <f>VLOOKUP(F3762,辅助信息!A:B,2,FALSE)</f>
        <v>盘螺</v>
      </c>
      <c r="F3762" s="40" t="s">
        <v>40</v>
      </c>
      <c r="G3762" s="36">
        <v>10</v>
      </c>
      <c r="H3762" s="136">
        <f>IF(SUMIFS('[1]2025年已发货'!$E:$E,'[1]2025年已发货'!$F:$F,C3762,'[1]2025年已发货'!$C:$C,F3762,'[1]2025年已发货'!$G:$G,I3762,'[1]2025年已发货'!$H:$H,J3762)=0,"未发货",SUMIFS('[1]2025年已发货'!$E:$E,'[1]2025年已发货'!$F:$F,C3762,'[1]2025年已发货'!$C:$C,F3762,'[1]2025年已发货'!$G:$G,I3762,'[1]2025年已发货'!$H:$H,J3762))</f>
        <v>10</v>
      </c>
      <c r="I3762" s="40" t="str">
        <f>VLOOKUP(B3762,辅助信息!E:I,3,FALSE)</f>
        <v>(五冶钢构龙泉东洪片区85亩住宅、商业及配套工程项目一标段)成都市龙泉驿外东洪路地铁2号线惠王陵地铁C口</v>
      </c>
      <c r="J3762" s="40" t="str">
        <f>VLOOKUP(B3762,辅助信息!E:I,4,FALSE)</f>
        <v>岳工</v>
      </c>
      <c r="K3762" s="40">
        <f>VLOOKUP(J3762,辅助信息!H:I,2,FALSE)</f>
        <v>18599951655</v>
      </c>
      <c r="L3762" s="111">
        <f>VLOOKUP(B3762,辅助信息!E:J,6,FALSE)</f>
        <v>0</v>
      </c>
      <c r="O3762" s="64" t="str">
        <f ca="1" t="shared" si="200"/>
        <v/>
      </c>
      <c r="P3762" s="64" t="str">
        <f ca="1" t="shared" si="201"/>
        <v/>
      </c>
      <c r="Q3762" s="29" t="str">
        <f>VLOOKUP(B3762,辅助信息!E:M,9,FALSE)</f>
        <v>ZTWM-CDGS-XS-2025-0156-五冶钢构-2025年九月第一批次钢筋采购合同(三圣乡项目)-中铁物贸成都公司</v>
      </c>
      <c r="R3762" s="29" t="str">
        <f>_xlfn._xlws.FILTER(辅助信息!D:D,辅助信息!E:E=B3762)</f>
        <v>五冶钢构龙泉东洪片区(70亩、85亩)住宅、商业及配套工程项目</v>
      </c>
    </row>
    <row r="3763" hidden="1" spans="2:18">
      <c r="B3763" s="40" t="s">
        <v>225</v>
      </c>
      <c r="C3763" s="72">
        <v>45924</v>
      </c>
      <c r="D3763" s="40" t="str">
        <f>VLOOKUP(B3763,辅助信息!E:K,7,FALSE)</f>
        <v>JWDDCD2025092400210</v>
      </c>
      <c r="E3763" s="40" t="str">
        <f>VLOOKUP(F3763,辅助信息!A:B,2,FALSE)</f>
        <v>盘螺</v>
      </c>
      <c r="F3763" s="40" t="s">
        <v>41</v>
      </c>
      <c r="G3763" s="36">
        <v>40</v>
      </c>
      <c r="H3763" s="136">
        <f>IF(SUMIFS('[1]2025年已发货'!$E:$E,'[1]2025年已发货'!$F:$F,C3763,'[1]2025年已发货'!$C:$C,F3763,'[1]2025年已发货'!$G:$G,I3763,'[1]2025年已发货'!$H:$H,J3763)=0,"未发货",SUMIFS('[1]2025年已发货'!$E:$E,'[1]2025年已发货'!$F:$F,C3763,'[1]2025年已发货'!$C:$C,F3763,'[1]2025年已发货'!$G:$G,I3763,'[1]2025年已发货'!$H:$H,J3763))</f>
        <v>40</v>
      </c>
      <c r="I3763" s="40" t="str">
        <f>VLOOKUP(B3763,辅助信息!E:I,3,FALSE)</f>
        <v>(五冶钢构龙泉东洪片区85亩住宅、商业及配套工程项目一标段)成都市龙泉驿外东洪路地铁2号线惠王陵地铁C口</v>
      </c>
      <c r="J3763" s="40" t="str">
        <f>VLOOKUP(B3763,辅助信息!E:I,4,FALSE)</f>
        <v>岳工</v>
      </c>
      <c r="K3763" s="40">
        <f>VLOOKUP(J3763,辅助信息!H:I,2,FALSE)</f>
        <v>18599951655</v>
      </c>
      <c r="L3763" s="111">
        <f>VLOOKUP(B3763,辅助信息!E:J,6,FALSE)</f>
        <v>0</v>
      </c>
      <c r="O3763" s="64" t="str">
        <f ca="1" t="shared" si="200"/>
        <v/>
      </c>
      <c r="P3763" s="64" t="str">
        <f ca="1" t="shared" si="201"/>
        <v/>
      </c>
      <c r="Q3763" s="29" t="str">
        <f>VLOOKUP(B3763,辅助信息!E:M,9,FALSE)</f>
        <v>ZTWM-CDGS-XS-2025-0156-五冶钢构-2025年九月第一批次钢筋采购合同(三圣乡项目)-中铁物贸成都公司</v>
      </c>
      <c r="R3763" s="29" t="str">
        <f>_xlfn._xlws.FILTER(辅助信息!D:D,辅助信息!E:E=B3763)</f>
        <v>五冶钢构龙泉东洪片区(70亩、85亩)住宅、商业及配套工程项目</v>
      </c>
    </row>
    <row r="3764" hidden="1" spans="2:18">
      <c r="B3764" s="40" t="s">
        <v>225</v>
      </c>
      <c r="C3764" s="72">
        <v>45924</v>
      </c>
      <c r="D3764" s="40" t="str">
        <f>VLOOKUP(B3764,辅助信息!E:K,7,FALSE)</f>
        <v>JWDDCD2025092400210</v>
      </c>
      <c r="E3764" s="40" t="str">
        <f>VLOOKUP(F3764,辅助信息!A:B,2,FALSE)</f>
        <v>螺纹钢</v>
      </c>
      <c r="F3764" s="40" t="s">
        <v>27</v>
      </c>
      <c r="G3764" s="36">
        <v>65</v>
      </c>
      <c r="H3764" s="136">
        <f>IF(SUMIFS('[1]2025年已发货'!$E:$E,'[1]2025年已发货'!$F:$F,C3764,'[1]2025年已发货'!$C:$C,F3764,'[1]2025年已发货'!$G:$G,I3764,'[1]2025年已发货'!$H:$H,J3764)=0,"未发货",SUMIFS('[1]2025年已发货'!$E:$E,'[1]2025年已发货'!$F:$F,C3764,'[1]2025年已发货'!$C:$C,F3764,'[1]2025年已发货'!$G:$G,I3764,'[1]2025年已发货'!$H:$H,J3764))</f>
        <v>65</v>
      </c>
      <c r="I3764" s="40" t="str">
        <f>VLOOKUP(B3764,辅助信息!E:I,3,FALSE)</f>
        <v>(五冶钢构龙泉东洪片区85亩住宅、商业及配套工程项目一标段)成都市龙泉驿外东洪路地铁2号线惠王陵地铁C口</v>
      </c>
      <c r="J3764" s="40" t="str">
        <f>VLOOKUP(B3764,辅助信息!E:I,4,FALSE)</f>
        <v>岳工</v>
      </c>
      <c r="K3764" s="40">
        <f>VLOOKUP(J3764,辅助信息!H:I,2,FALSE)</f>
        <v>18599951655</v>
      </c>
      <c r="L3764" s="111">
        <f>VLOOKUP(B3764,辅助信息!E:J,6,FALSE)</f>
        <v>0</v>
      </c>
      <c r="O3764" s="64" t="str">
        <f ca="1" t="shared" si="200"/>
        <v/>
      </c>
      <c r="P3764" s="64" t="str">
        <f ca="1" t="shared" si="201"/>
        <v/>
      </c>
      <c r="Q3764" s="29" t="str">
        <f>VLOOKUP(B3764,辅助信息!E:M,9,FALSE)</f>
        <v>ZTWM-CDGS-XS-2025-0156-五冶钢构-2025年九月第一批次钢筋采购合同(三圣乡项目)-中铁物贸成都公司</v>
      </c>
      <c r="R3764" s="29" t="str">
        <f>_xlfn._xlws.FILTER(辅助信息!D:D,辅助信息!E:E=B3764)</f>
        <v>五冶钢构龙泉东洪片区(70亩、85亩)住宅、商业及配套工程项目</v>
      </c>
    </row>
    <row r="3765" hidden="1" spans="2:18">
      <c r="B3765" s="40" t="s">
        <v>225</v>
      </c>
      <c r="C3765" s="72">
        <v>45924</v>
      </c>
      <c r="D3765" s="40" t="str">
        <f>VLOOKUP(B3765,辅助信息!E:K,7,FALSE)</f>
        <v>JWDDCD2025092400210</v>
      </c>
      <c r="E3765" s="40" t="str">
        <f>VLOOKUP(F3765,辅助信息!A:B,2,FALSE)</f>
        <v>螺纹钢</v>
      </c>
      <c r="F3765" s="40" t="s">
        <v>19</v>
      </c>
      <c r="G3765" s="36">
        <v>15</v>
      </c>
      <c r="H3765" s="136">
        <f>IF(SUMIFS('[1]2025年已发货'!$E:$E,'[1]2025年已发货'!$F:$F,C3765,'[1]2025年已发货'!$C:$C,F3765,'[1]2025年已发货'!$G:$G,I3765,'[1]2025年已发货'!$H:$H,J3765)=0,"未发货",SUMIFS('[1]2025年已发货'!$E:$E,'[1]2025年已发货'!$F:$F,C3765,'[1]2025年已发货'!$C:$C,F3765,'[1]2025年已发货'!$G:$G,I3765,'[1]2025年已发货'!$H:$H,J3765))</f>
        <v>15</v>
      </c>
      <c r="I3765" s="40" t="str">
        <f>VLOOKUP(B3765,辅助信息!E:I,3,FALSE)</f>
        <v>(五冶钢构龙泉东洪片区85亩住宅、商业及配套工程项目一标段)成都市龙泉驿外东洪路地铁2号线惠王陵地铁C口</v>
      </c>
      <c r="J3765" s="40" t="str">
        <f>VLOOKUP(B3765,辅助信息!E:I,4,FALSE)</f>
        <v>岳工</v>
      </c>
      <c r="K3765" s="40">
        <f>VLOOKUP(J3765,辅助信息!H:I,2,FALSE)</f>
        <v>18599951655</v>
      </c>
      <c r="L3765" s="111">
        <f>VLOOKUP(B3765,辅助信息!E:J,6,FALSE)</f>
        <v>0</v>
      </c>
      <c r="O3765" s="64" t="str">
        <f ca="1" t="shared" si="200"/>
        <v/>
      </c>
      <c r="P3765" s="64" t="str">
        <f ca="1" t="shared" si="201"/>
        <v/>
      </c>
      <c r="Q3765" s="29" t="str">
        <f>VLOOKUP(B3765,辅助信息!E:M,9,FALSE)</f>
        <v>ZTWM-CDGS-XS-2025-0156-五冶钢构-2025年九月第一批次钢筋采购合同(三圣乡项目)-中铁物贸成都公司</v>
      </c>
      <c r="R3765" s="29" t="str">
        <f>_xlfn._xlws.FILTER(辅助信息!D:D,辅助信息!E:E=B3765)</f>
        <v>五冶钢构龙泉东洪片区(70亩、85亩)住宅、商业及配套工程项目</v>
      </c>
    </row>
    <row r="3766" hidden="1" spans="2:18">
      <c r="B3766" s="40" t="s">
        <v>225</v>
      </c>
      <c r="C3766" s="72">
        <v>45924</v>
      </c>
      <c r="D3766" s="40" t="str">
        <f>VLOOKUP(B3766,辅助信息!E:K,7,FALSE)</f>
        <v>JWDDCD2025092400210</v>
      </c>
      <c r="E3766" s="40" t="str">
        <f>VLOOKUP(F3766,辅助信息!A:B,2,FALSE)</f>
        <v>螺纹钢</v>
      </c>
      <c r="F3766" s="40" t="s">
        <v>33</v>
      </c>
      <c r="G3766" s="36">
        <v>19</v>
      </c>
      <c r="H3766" s="136">
        <f>IF(SUMIFS('[1]2025年已发货'!$E:$E,'[1]2025年已发货'!$F:$F,C3766,'[1]2025年已发货'!$C:$C,F3766,'[1]2025年已发货'!$G:$G,I3766,'[1]2025年已发货'!$H:$H,J3766)=0,"未发货",SUMIFS('[1]2025年已发货'!$E:$E,'[1]2025年已发货'!$F:$F,C3766,'[1]2025年已发货'!$C:$C,F3766,'[1]2025年已发货'!$G:$G,I3766,'[1]2025年已发货'!$H:$H,J3766))</f>
        <v>19</v>
      </c>
      <c r="I3766" s="40" t="str">
        <f>VLOOKUP(B3766,辅助信息!E:I,3,FALSE)</f>
        <v>(五冶钢构龙泉东洪片区85亩住宅、商业及配套工程项目一标段)成都市龙泉驿外东洪路地铁2号线惠王陵地铁C口</v>
      </c>
      <c r="J3766" s="40" t="str">
        <f>VLOOKUP(B3766,辅助信息!E:I,4,FALSE)</f>
        <v>岳工</v>
      </c>
      <c r="K3766" s="40">
        <f>VLOOKUP(J3766,辅助信息!H:I,2,FALSE)</f>
        <v>18599951655</v>
      </c>
      <c r="L3766" s="111">
        <f>VLOOKUP(B3766,辅助信息!E:J,6,FALSE)</f>
        <v>0</v>
      </c>
      <c r="O3766" s="64" t="str">
        <f ca="1" t="shared" si="200"/>
        <v/>
      </c>
      <c r="P3766" s="64" t="str">
        <f ca="1" t="shared" si="201"/>
        <v/>
      </c>
      <c r="Q3766" s="29" t="str">
        <f>VLOOKUP(B3766,辅助信息!E:M,9,FALSE)</f>
        <v>ZTWM-CDGS-XS-2025-0156-五冶钢构-2025年九月第一批次钢筋采购合同(三圣乡项目)-中铁物贸成都公司</v>
      </c>
      <c r="R3766" s="29" t="str">
        <f>_xlfn._xlws.FILTER(辅助信息!D:D,辅助信息!E:E=B3766)</f>
        <v>五冶钢构龙泉东洪片区(70亩、85亩)住宅、商业及配套工程项目</v>
      </c>
    </row>
    <row r="3767" hidden="1" spans="2:18">
      <c r="B3767" s="40" t="s">
        <v>225</v>
      </c>
      <c r="C3767" s="72">
        <v>45924</v>
      </c>
      <c r="D3767" s="40" t="str">
        <f>VLOOKUP(B3767,辅助信息!E:K,7,FALSE)</f>
        <v>JWDDCD2025092400210</v>
      </c>
      <c r="E3767" s="40" t="str">
        <f>VLOOKUP(F3767,辅助信息!A:B,2,FALSE)</f>
        <v>螺纹钢</v>
      </c>
      <c r="F3767" s="40" t="s">
        <v>18</v>
      </c>
      <c r="G3767" s="36">
        <v>8</v>
      </c>
      <c r="H3767" s="136">
        <f>IF(SUMIFS('[1]2025年已发货'!$E:$E,'[1]2025年已发货'!$F:$F,C3767,'[1]2025年已发货'!$C:$C,F3767,'[1]2025年已发货'!$G:$G,I3767,'[1]2025年已发货'!$H:$H,J3767)=0,"未发货",SUMIFS('[1]2025年已发货'!$E:$E,'[1]2025年已发货'!$F:$F,C3767,'[1]2025年已发货'!$C:$C,F3767,'[1]2025年已发货'!$G:$G,I3767,'[1]2025年已发货'!$H:$H,J3767))</f>
        <v>8</v>
      </c>
      <c r="I3767" s="40" t="str">
        <f>VLOOKUP(B3767,辅助信息!E:I,3,FALSE)</f>
        <v>(五冶钢构龙泉东洪片区85亩住宅、商业及配套工程项目一标段)成都市龙泉驿外东洪路地铁2号线惠王陵地铁C口</v>
      </c>
      <c r="J3767" s="40" t="str">
        <f>VLOOKUP(B3767,辅助信息!E:I,4,FALSE)</f>
        <v>岳工</v>
      </c>
      <c r="K3767" s="40">
        <f>VLOOKUP(J3767,辅助信息!H:I,2,FALSE)</f>
        <v>18599951655</v>
      </c>
      <c r="L3767" s="111">
        <f>VLOOKUP(B3767,辅助信息!E:J,6,FALSE)</f>
        <v>0</v>
      </c>
      <c r="O3767" s="64" t="str">
        <f ca="1" t="shared" si="200"/>
        <v/>
      </c>
      <c r="P3767" s="64" t="str">
        <f ca="1" t="shared" si="201"/>
        <v/>
      </c>
      <c r="Q3767" s="29" t="str">
        <f>VLOOKUP(B3767,辅助信息!E:M,9,FALSE)</f>
        <v>ZTWM-CDGS-XS-2025-0156-五冶钢构-2025年九月第一批次钢筋采购合同(三圣乡项目)-中铁物贸成都公司</v>
      </c>
      <c r="R3767" s="29" t="str">
        <f>_xlfn._xlws.FILTER(辅助信息!D:D,辅助信息!E:E=B3767)</f>
        <v>五冶钢构龙泉东洪片区(70亩、85亩)住宅、商业及配套工程项目</v>
      </c>
    </row>
    <row r="3768" hidden="1" spans="2:18">
      <c r="B3768" s="40" t="s">
        <v>225</v>
      </c>
      <c r="C3768" s="72">
        <v>45924</v>
      </c>
      <c r="D3768" s="40" t="str">
        <f>VLOOKUP(B3768,辅助信息!E:K,7,FALSE)</f>
        <v>JWDDCD2025092400210</v>
      </c>
      <c r="E3768" s="40" t="str">
        <f>VLOOKUP(F3768,辅助信息!A:B,2,FALSE)</f>
        <v>螺纹钢</v>
      </c>
      <c r="F3768" s="40" t="s">
        <v>21</v>
      </c>
      <c r="G3768" s="36">
        <v>2</v>
      </c>
      <c r="H3768" s="136">
        <f>IF(SUMIFS('[1]2025年已发货'!$E:$E,'[1]2025年已发货'!$F:$F,C3768,'[1]2025年已发货'!$C:$C,F3768,'[1]2025年已发货'!$G:$G,I3768,'[1]2025年已发货'!$H:$H,J3768)=0,"未发货",SUMIFS('[1]2025年已发货'!$E:$E,'[1]2025年已发货'!$F:$F,C3768,'[1]2025年已发货'!$C:$C,F3768,'[1]2025年已发货'!$G:$G,I3768,'[1]2025年已发货'!$H:$H,J3768))</f>
        <v>2</v>
      </c>
      <c r="I3768" s="40" t="str">
        <f>VLOOKUP(B3768,辅助信息!E:I,3,FALSE)</f>
        <v>(五冶钢构龙泉东洪片区85亩住宅、商业及配套工程项目一标段)成都市龙泉驿外东洪路地铁2号线惠王陵地铁C口</v>
      </c>
      <c r="J3768" s="40" t="str">
        <f>VLOOKUP(B3768,辅助信息!E:I,4,FALSE)</f>
        <v>岳工</v>
      </c>
      <c r="K3768" s="40">
        <f>VLOOKUP(J3768,辅助信息!H:I,2,FALSE)</f>
        <v>18599951655</v>
      </c>
      <c r="L3768" s="111">
        <f>VLOOKUP(B3768,辅助信息!E:J,6,FALSE)</f>
        <v>0</v>
      </c>
      <c r="O3768" s="64" t="str">
        <f ca="1" t="shared" si="200"/>
        <v/>
      </c>
      <c r="P3768" s="64" t="str">
        <f ca="1" t="shared" si="201"/>
        <v/>
      </c>
      <c r="Q3768" s="29" t="str">
        <f>VLOOKUP(B3768,辅助信息!E:M,9,FALSE)</f>
        <v>ZTWM-CDGS-XS-2025-0156-五冶钢构-2025年九月第一批次钢筋采购合同(三圣乡项目)-中铁物贸成都公司</v>
      </c>
      <c r="R3768" s="29" t="str">
        <f>_xlfn._xlws.FILTER(辅助信息!D:D,辅助信息!E:E=B3768)</f>
        <v>五冶钢构龙泉东洪片区(70亩、85亩)住宅、商业及配套工程项目</v>
      </c>
    </row>
    <row r="3769" hidden="1" spans="2:18">
      <c r="B3769" s="40" t="s">
        <v>225</v>
      </c>
      <c r="C3769" s="72">
        <v>45924</v>
      </c>
      <c r="D3769" s="40" t="str">
        <f>VLOOKUP(B3769,辅助信息!E:K,7,FALSE)</f>
        <v>JWDDCD2025092400210</v>
      </c>
      <c r="E3769" s="40" t="str">
        <f>VLOOKUP(F3769,辅助信息!A:B,2,FALSE)</f>
        <v>螺纹钢</v>
      </c>
      <c r="F3769" s="40" t="s">
        <v>58</v>
      </c>
      <c r="G3769" s="36">
        <v>3</v>
      </c>
      <c r="H3769" s="136">
        <f>IF(SUMIFS('[1]2025年已发货'!$E:$E,'[1]2025年已发货'!$F:$F,C3769,'[1]2025年已发货'!$C:$C,F3769,'[1]2025年已发货'!$G:$G,I3769,'[1]2025年已发货'!$H:$H,J3769)=0,"未发货",SUMIFS('[1]2025年已发货'!$E:$E,'[1]2025年已发货'!$F:$F,C3769,'[1]2025年已发货'!$C:$C,F3769,'[1]2025年已发货'!$G:$G,I3769,'[1]2025年已发货'!$H:$H,J3769))</f>
        <v>3</v>
      </c>
      <c r="I3769" s="40" t="str">
        <f>VLOOKUP(B3769,辅助信息!E:I,3,FALSE)</f>
        <v>(五冶钢构龙泉东洪片区85亩住宅、商业及配套工程项目一标段)成都市龙泉驿外东洪路地铁2号线惠王陵地铁C口</v>
      </c>
      <c r="J3769" s="40" t="str">
        <f>VLOOKUP(B3769,辅助信息!E:I,4,FALSE)</f>
        <v>岳工</v>
      </c>
      <c r="K3769" s="40">
        <f>VLOOKUP(J3769,辅助信息!H:I,2,FALSE)</f>
        <v>18599951655</v>
      </c>
      <c r="L3769" s="111">
        <f>VLOOKUP(B3769,辅助信息!E:J,6,FALSE)</f>
        <v>0</v>
      </c>
      <c r="O3769" s="64" t="str">
        <f ca="1" t="shared" si="200"/>
        <v/>
      </c>
      <c r="P3769" s="64" t="str">
        <f ca="1" t="shared" si="201"/>
        <v/>
      </c>
      <c r="Q3769" s="29" t="str">
        <f>VLOOKUP(B3769,辅助信息!E:M,9,FALSE)</f>
        <v>ZTWM-CDGS-XS-2025-0156-五冶钢构-2025年九月第一批次钢筋采购合同(三圣乡项目)-中铁物贸成都公司</v>
      </c>
      <c r="R3769" s="29" t="str">
        <f>_xlfn._xlws.FILTER(辅助信息!D:D,辅助信息!E:E=B3769)</f>
        <v>五冶钢构龙泉东洪片区(70亩、85亩)住宅、商业及配套工程项目</v>
      </c>
    </row>
    <row r="3770" hidden="1" spans="2:18">
      <c r="B3770" s="40" t="s">
        <v>225</v>
      </c>
      <c r="C3770" s="72">
        <v>45924</v>
      </c>
      <c r="D3770" s="40" t="str">
        <f>VLOOKUP(B3770,辅助信息!E:K,7,FALSE)</f>
        <v>JWDDCD2025092400210</v>
      </c>
      <c r="E3770" s="40" t="str">
        <f>VLOOKUP(F3770,辅助信息!A:B,2,FALSE)</f>
        <v>螺纹钢</v>
      </c>
      <c r="F3770" s="40" t="s">
        <v>46</v>
      </c>
      <c r="G3770" s="36">
        <v>8</v>
      </c>
      <c r="H3770" s="136">
        <f>IF(SUMIFS('[1]2025年已发货'!$E:$E,'[1]2025年已发货'!$F:$F,C3770,'[1]2025年已发货'!$C:$C,F3770,'[1]2025年已发货'!$G:$G,I3770,'[1]2025年已发货'!$H:$H,J3770)=0,"未发货",SUMIFS('[1]2025年已发货'!$E:$E,'[1]2025年已发货'!$F:$F,C3770,'[1]2025年已发货'!$C:$C,F3770,'[1]2025年已发货'!$G:$G,I3770,'[1]2025年已发货'!$H:$H,J3770))</f>
        <v>8</v>
      </c>
      <c r="I3770" s="40" t="str">
        <f>VLOOKUP(B3770,辅助信息!E:I,3,FALSE)</f>
        <v>(五冶钢构龙泉东洪片区85亩住宅、商业及配套工程项目一标段)成都市龙泉驿外东洪路地铁2号线惠王陵地铁C口</v>
      </c>
      <c r="J3770" s="40" t="str">
        <f>VLOOKUP(B3770,辅助信息!E:I,4,FALSE)</f>
        <v>岳工</v>
      </c>
      <c r="K3770" s="40">
        <f>VLOOKUP(J3770,辅助信息!H:I,2,FALSE)</f>
        <v>18599951655</v>
      </c>
      <c r="L3770" s="111">
        <f>VLOOKUP(B3770,辅助信息!E:J,6,FALSE)</f>
        <v>0</v>
      </c>
      <c r="O3770" s="64" t="str">
        <f ca="1" t="shared" si="200"/>
        <v/>
      </c>
      <c r="P3770" s="64" t="str">
        <f ca="1" t="shared" si="201"/>
        <v/>
      </c>
      <c r="Q3770" s="29" t="str">
        <f>VLOOKUP(B3770,辅助信息!E:M,9,FALSE)</f>
        <v>ZTWM-CDGS-XS-2025-0156-五冶钢构-2025年九月第一批次钢筋采购合同(三圣乡项目)-中铁物贸成都公司</v>
      </c>
      <c r="R3770" s="29" t="str">
        <f>_xlfn._xlws.FILTER(辅助信息!D:D,辅助信息!E:E=B3770)</f>
        <v>五冶钢构龙泉东洪片区(70亩、85亩)住宅、商业及配套工程项目</v>
      </c>
    </row>
    <row r="3771" hidden="1" spans="2:18">
      <c r="B3771" s="40" t="s">
        <v>225</v>
      </c>
      <c r="C3771" s="72">
        <v>45924</v>
      </c>
      <c r="D3771" s="40" t="str">
        <f>VLOOKUP(B3771,辅助信息!E:K,7,FALSE)</f>
        <v>JWDDCD2025092400210</v>
      </c>
      <c r="E3771" s="40" t="str">
        <f>VLOOKUP(F3771,辅助信息!A:B,2,FALSE)</f>
        <v>螺纹钢</v>
      </c>
      <c r="F3771" s="40" t="s">
        <v>22</v>
      </c>
      <c r="G3771" s="36">
        <v>5</v>
      </c>
      <c r="H3771" s="136">
        <f>IF(SUMIFS('[1]2025年已发货'!$E:$E,'[1]2025年已发货'!$F:$F,C3771,'[1]2025年已发货'!$C:$C,F3771,'[1]2025年已发货'!$G:$G,I3771,'[1]2025年已发货'!$H:$H,J3771)=0,"未发货",SUMIFS('[1]2025年已发货'!$E:$E,'[1]2025年已发货'!$F:$F,C3771,'[1]2025年已发货'!$C:$C,F3771,'[1]2025年已发货'!$G:$G,I3771,'[1]2025年已发货'!$H:$H,J3771))</f>
        <v>5</v>
      </c>
      <c r="I3771" s="40" t="str">
        <f>VLOOKUP(B3771,辅助信息!E:I,3,FALSE)</f>
        <v>(五冶钢构龙泉东洪片区85亩住宅、商业及配套工程项目一标段)成都市龙泉驿外东洪路地铁2号线惠王陵地铁C口</v>
      </c>
      <c r="J3771" s="40" t="str">
        <f>VLOOKUP(B3771,辅助信息!E:I,4,FALSE)</f>
        <v>岳工</v>
      </c>
      <c r="K3771" s="40">
        <f>VLOOKUP(J3771,辅助信息!H:I,2,FALSE)</f>
        <v>18599951655</v>
      </c>
      <c r="L3771" s="111">
        <f>VLOOKUP(B3771,辅助信息!E:J,6,FALSE)</f>
        <v>0</v>
      </c>
      <c r="O3771" s="64" t="str">
        <f ca="1" t="shared" si="200"/>
        <v/>
      </c>
      <c r="P3771" s="64" t="str">
        <f ca="1" t="shared" si="201"/>
        <v/>
      </c>
      <c r="Q3771" s="29" t="str">
        <f>VLOOKUP(B3771,辅助信息!E:M,9,FALSE)</f>
        <v>ZTWM-CDGS-XS-2025-0156-五冶钢构-2025年九月第一批次钢筋采购合同(三圣乡项目)-中铁物贸成都公司</v>
      </c>
      <c r="R3771" s="29" t="str">
        <f>_xlfn._xlws.FILTER(辅助信息!D:D,辅助信息!E:E=B3771)</f>
        <v>五冶钢构龙泉东洪片区(70亩、85亩)住宅、商业及配套工程项目</v>
      </c>
    </row>
    <row r="3772" hidden="1" spans="2:18">
      <c r="B3772" s="40" t="s">
        <v>226</v>
      </c>
      <c r="C3772" s="72">
        <v>45924</v>
      </c>
      <c r="D3772" s="40" t="str">
        <f>VLOOKUP(B3772,辅助信息!E:K,7,FALSE)</f>
        <v>JWDDCD2025092400211</v>
      </c>
      <c r="E3772" s="40" t="str">
        <f>VLOOKUP(F3772,辅助信息!A:B,2,FALSE)</f>
        <v>盘螺</v>
      </c>
      <c r="F3772" s="40" t="s">
        <v>49</v>
      </c>
      <c r="G3772" s="36">
        <v>25</v>
      </c>
      <c r="H3772" s="136">
        <f>IF(SUMIFS('[1]2025年已发货'!$E:$E,'[1]2025年已发货'!$F:$F,C3772,'[1]2025年已发货'!$C:$C,F3772,'[1]2025年已发货'!$G:$G,I3772,'[1]2025年已发货'!$H:$H,J3772)=0,"未发货",SUMIFS('[1]2025年已发货'!$E:$E,'[1]2025年已发货'!$F:$F,C3772,'[1]2025年已发货'!$C:$C,F3772,'[1]2025年已发货'!$G:$G,I3772,'[1]2025年已发货'!$H:$H,J3772))</f>
        <v>25</v>
      </c>
      <c r="I3772" s="40" t="str">
        <f>VLOOKUP(B3772,辅助信息!E:I,3,FALSE)</f>
        <v>(五冶钢构龙泉东洪片区85亩住宅、商业及配套工程项目二标段)成都市龙泉驿外东洪路地铁2号线惠王陵地铁C口</v>
      </c>
      <c r="J3772" s="40" t="str">
        <f>VLOOKUP(B3772,辅助信息!E:I,4,FALSE)</f>
        <v>李渊</v>
      </c>
      <c r="K3772" s="40">
        <f>VLOOKUP(J3772,辅助信息!H:I,2,FALSE)</f>
        <v>18381013849</v>
      </c>
      <c r="L3772" s="111">
        <f>VLOOKUP(B3772,辅助信息!E:J,6,FALSE)</f>
        <v>0</v>
      </c>
      <c r="O3772" s="64" t="str">
        <f ca="1" t="shared" si="200"/>
        <v/>
      </c>
      <c r="P3772" s="64" t="str">
        <f ca="1" t="shared" si="201"/>
        <v/>
      </c>
      <c r="Q3772" s="29" t="str">
        <f>VLOOKUP(B3772,辅助信息!E:M,9,FALSE)</f>
        <v>ZTWM-CDGS-XS-2025-0156-五冶钢构-2025年九月第一批次钢筋采购合同(三圣乡项目)-中铁物贸成都公司</v>
      </c>
      <c r="R3772" s="29" t="str">
        <f>_xlfn._xlws.FILTER(辅助信息!D:D,辅助信息!E:E=B3772)</f>
        <v>五冶钢构龙泉东洪片区(70亩、85亩)住宅、商业及配套工程项目</v>
      </c>
    </row>
    <row r="3773" hidden="1" spans="2:18">
      <c r="B3773" s="40" t="s">
        <v>226</v>
      </c>
      <c r="C3773" s="72">
        <v>45924</v>
      </c>
      <c r="D3773" s="40" t="str">
        <f>VLOOKUP(B3773,辅助信息!E:K,7,FALSE)</f>
        <v>JWDDCD2025092400211</v>
      </c>
      <c r="E3773" s="40" t="str">
        <f>VLOOKUP(F3773,辅助信息!A:B,2,FALSE)</f>
        <v>盘螺</v>
      </c>
      <c r="F3773" s="40" t="s">
        <v>40</v>
      </c>
      <c r="G3773" s="36">
        <v>45</v>
      </c>
      <c r="H3773" s="136">
        <f>IF(SUMIFS('[1]2025年已发货'!$E:$E,'[1]2025年已发货'!$F:$F,C3773,'[1]2025年已发货'!$C:$C,F3773,'[1]2025年已发货'!$G:$G,I3773,'[1]2025年已发货'!$H:$H,J3773)=0,"未发货",SUMIFS('[1]2025年已发货'!$E:$E,'[1]2025年已发货'!$F:$F,C3773,'[1]2025年已发货'!$C:$C,F3773,'[1]2025年已发货'!$G:$G,I3773,'[1]2025年已发货'!$H:$H,J3773))</f>
        <v>45</v>
      </c>
      <c r="I3773" s="40" t="str">
        <f>VLOOKUP(B3773,辅助信息!E:I,3,FALSE)</f>
        <v>(五冶钢构龙泉东洪片区85亩住宅、商业及配套工程项目二标段)成都市龙泉驿外东洪路地铁2号线惠王陵地铁C口</v>
      </c>
      <c r="J3773" s="40" t="str">
        <f>VLOOKUP(B3773,辅助信息!E:I,4,FALSE)</f>
        <v>李渊</v>
      </c>
      <c r="K3773" s="40">
        <f>VLOOKUP(J3773,辅助信息!H:I,2,FALSE)</f>
        <v>18381013849</v>
      </c>
      <c r="L3773" s="111">
        <f>VLOOKUP(B3773,辅助信息!E:J,6,FALSE)</f>
        <v>0</v>
      </c>
      <c r="O3773" s="64" t="str">
        <f ca="1" t="shared" si="200"/>
        <v/>
      </c>
      <c r="P3773" s="64" t="str">
        <f ca="1" t="shared" si="201"/>
        <v/>
      </c>
      <c r="Q3773" s="29" t="str">
        <f>VLOOKUP(B3773,辅助信息!E:M,9,FALSE)</f>
        <v>ZTWM-CDGS-XS-2025-0156-五冶钢构-2025年九月第一批次钢筋采购合同(三圣乡项目)-中铁物贸成都公司</v>
      </c>
      <c r="R3773" s="29" t="str">
        <f>_xlfn._xlws.FILTER(辅助信息!D:D,辅助信息!E:E=B3773)</f>
        <v>五冶钢构龙泉东洪片区(70亩、85亩)住宅、商业及配套工程项目</v>
      </c>
    </row>
    <row r="3774" hidden="1" spans="2:18">
      <c r="B3774" s="40" t="s">
        <v>226</v>
      </c>
      <c r="C3774" s="72">
        <v>45924</v>
      </c>
      <c r="D3774" s="40" t="str">
        <f>VLOOKUP(B3774,辅助信息!E:K,7,FALSE)</f>
        <v>JWDDCD2025092400211</v>
      </c>
      <c r="E3774" s="40" t="str">
        <f>VLOOKUP(F3774,辅助信息!A:B,2,FALSE)</f>
        <v>螺纹钢</v>
      </c>
      <c r="F3774" s="40" t="s">
        <v>27</v>
      </c>
      <c r="G3774" s="36">
        <v>35</v>
      </c>
      <c r="H3774" s="136">
        <f>IF(SUMIFS('[1]2025年已发货'!$E:$E,'[1]2025年已发货'!$F:$F,C3774,'[1]2025年已发货'!$C:$C,F3774,'[1]2025年已发货'!$G:$G,I3774,'[1]2025年已发货'!$H:$H,J3774)=0,"未发货",SUMIFS('[1]2025年已发货'!$E:$E,'[1]2025年已发货'!$F:$F,C3774,'[1]2025年已发货'!$C:$C,F3774,'[1]2025年已发货'!$G:$G,I3774,'[1]2025年已发货'!$H:$H,J3774))</f>
        <v>35</v>
      </c>
      <c r="I3774" s="40" t="str">
        <f>VLOOKUP(B3774,辅助信息!E:I,3,FALSE)</f>
        <v>(五冶钢构龙泉东洪片区85亩住宅、商业及配套工程项目二标段)成都市龙泉驿外东洪路地铁2号线惠王陵地铁C口</v>
      </c>
      <c r="J3774" s="40" t="str">
        <f>VLOOKUP(B3774,辅助信息!E:I,4,FALSE)</f>
        <v>李渊</v>
      </c>
      <c r="K3774" s="40">
        <f>VLOOKUP(J3774,辅助信息!H:I,2,FALSE)</f>
        <v>18381013849</v>
      </c>
      <c r="L3774" s="111">
        <f>VLOOKUP(B3774,辅助信息!E:J,6,FALSE)</f>
        <v>0</v>
      </c>
      <c r="O3774" s="64" t="str">
        <f ca="1" t="shared" si="200"/>
        <v/>
      </c>
      <c r="P3774" s="64" t="str">
        <f ca="1" t="shared" si="201"/>
        <v/>
      </c>
      <c r="Q3774" s="29" t="str">
        <f>VLOOKUP(B3774,辅助信息!E:M,9,FALSE)</f>
        <v>ZTWM-CDGS-XS-2025-0156-五冶钢构-2025年九月第一批次钢筋采购合同(三圣乡项目)-中铁物贸成都公司</v>
      </c>
      <c r="R3774" s="29" t="str">
        <f>_xlfn._xlws.FILTER(辅助信息!D:D,辅助信息!E:E=B3774)</f>
        <v>五冶钢构龙泉东洪片区(70亩、85亩)住宅、商业及配套工程项目</v>
      </c>
    </row>
    <row r="3775" hidden="1" spans="2:18">
      <c r="B3775" s="40" t="s">
        <v>226</v>
      </c>
      <c r="C3775" s="72">
        <v>45924</v>
      </c>
      <c r="D3775" s="40" t="str">
        <f>VLOOKUP(B3775,辅助信息!E:K,7,FALSE)</f>
        <v>JWDDCD2025092400211</v>
      </c>
      <c r="E3775" s="40" t="str">
        <f>VLOOKUP(F3775,辅助信息!A:B,2,FALSE)</f>
        <v>螺纹钢</v>
      </c>
      <c r="F3775" s="40" t="s">
        <v>19</v>
      </c>
      <c r="G3775" s="36">
        <v>35</v>
      </c>
      <c r="H3775" s="136">
        <f>IF(SUMIFS('[1]2025年已发货'!$E:$E,'[1]2025年已发货'!$F:$F,C3775,'[1]2025年已发货'!$C:$C,F3775,'[1]2025年已发货'!$G:$G,I3775,'[1]2025年已发货'!$H:$H,J3775)=0,"未发货",SUMIFS('[1]2025年已发货'!$E:$E,'[1]2025年已发货'!$F:$F,C3775,'[1]2025年已发货'!$C:$C,F3775,'[1]2025年已发货'!$G:$G,I3775,'[1]2025年已发货'!$H:$H,J3775))</f>
        <v>35</v>
      </c>
      <c r="I3775" s="40" t="str">
        <f>VLOOKUP(B3775,辅助信息!E:I,3,FALSE)</f>
        <v>(五冶钢构龙泉东洪片区85亩住宅、商业及配套工程项目二标段)成都市龙泉驿外东洪路地铁2号线惠王陵地铁C口</v>
      </c>
      <c r="J3775" s="40" t="str">
        <f>VLOOKUP(B3775,辅助信息!E:I,4,FALSE)</f>
        <v>李渊</v>
      </c>
      <c r="K3775" s="40">
        <f>VLOOKUP(J3775,辅助信息!H:I,2,FALSE)</f>
        <v>18381013849</v>
      </c>
      <c r="L3775" s="111">
        <f>VLOOKUP(B3775,辅助信息!E:J,6,FALSE)</f>
        <v>0</v>
      </c>
      <c r="O3775" s="64" t="str">
        <f ca="1" t="shared" si="200"/>
        <v/>
      </c>
      <c r="P3775" s="64" t="str">
        <f ca="1" t="shared" si="201"/>
        <v/>
      </c>
      <c r="Q3775" s="29" t="str">
        <f>VLOOKUP(B3775,辅助信息!E:M,9,FALSE)</f>
        <v>ZTWM-CDGS-XS-2025-0156-五冶钢构-2025年九月第一批次钢筋采购合同(三圣乡项目)-中铁物贸成都公司</v>
      </c>
      <c r="R3775" s="29" t="str">
        <f>_xlfn._xlws.FILTER(辅助信息!D:D,辅助信息!E:E=B3775)</f>
        <v>五冶钢构龙泉东洪片区(70亩、85亩)住宅、商业及配套工程项目</v>
      </c>
    </row>
    <row r="3776" hidden="1" spans="2:18">
      <c r="B3776" s="40" t="s">
        <v>226</v>
      </c>
      <c r="C3776" s="72">
        <v>45924</v>
      </c>
      <c r="D3776" s="40" t="str">
        <f>VLOOKUP(B3776,辅助信息!E:K,7,FALSE)</f>
        <v>JWDDCD2025092400211</v>
      </c>
      <c r="E3776" s="40" t="str">
        <f>VLOOKUP(F3776,辅助信息!A:B,2,FALSE)</f>
        <v>螺纹钢</v>
      </c>
      <c r="F3776" s="40" t="s">
        <v>30</v>
      </c>
      <c r="G3776" s="36">
        <v>35</v>
      </c>
      <c r="H3776" s="136">
        <f>IF(SUMIFS('[1]2025年已发货'!$E:$E,'[1]2025年已发货'!$F:$F,C3776,'[1]2025年已发货'!$C:$C,F3776,'[1]2025年已发货'!$G:$G,I3776,'[1]2025年已发货'!$H:$H,J3776)=0,"未发货",SUMIFS('[1]2025年已发货'!$E:$E,'[1]2025年已发货'!$F:$F,C3776,'[1]2025年已发货'!$C:$C,F3776,'[1]2025年已发货'!$G:$G,I3776,'[1]2025年已发货'!$H:$H,J3776))</f>
        <v>35</v>
      </c>
      <c r="I3776" s="40" t="str">
        <f>VLOOKUP(B3776,辅助信息!E:I,3,FALSE)</f>
        <v>(五冶钢构龙泉东洪片区85亩住宅、商业及配套工程项目二标段)成都市龙泉驿外东洪路地铁2号线惠王陵地铁C口</v>
      </c>
      <c r="J3776" s="40" t="str">
        <f>VLOOKUP(B3776,辅助信息!E:I,4,FALSE)</f>
        <v>李渊</v>
      </c>
      <c r="K3776" s="40">
        <f>VLOOKUP(J3776,辅助信息!H:I,2,FALSE)</f>
        <v>18381013849</v>
      </c>
      <c r="L3776" s="111">
        <f>VLOOKUP(B3776,辅助信息!E:J,6,FALSE)</f>
        <v>0</v>
      </c>
      <c r="O3776" s="64" t="str">
        <f ca="1" t="shared" si="200"/>
        <v/>
      </c>
      <c r="P3776" s="64" t="str">
        <f ca="1" t="shared" si="201"/>
        <v/>
      </c>
      <c r="Q3776" s="29" t="str">
        <f>VLOOKUP(B3776,辅助信息!E:M,9,FALSE)</f>
        <v>ZTWM-CDGS-XS-2025-0156-五冶钢构-2025年九月第一批次钢筋采购合同(三圣乡项目)-中铁物贸成都公司</v>
      </c>
      <c r="R3776" s="29" t="str">
        <f>_xlfn._xlws.FILTER(辅助信息!D:D,辅助信息!E:E=B3776)</f>
        <v>五冶钢构龙泉东洪片区(70亩、85亩)住宅、商业及配套工程项目</v>
      </c>
    </row>
    <row r="3777" hidden="1" spans="2:18">
      <c r="B3777" s="40" t="s">
        <v>150</v>
      </c>
      <c r="C3777" s="72">
        <v>45924</v>
      </c>
      <c r="D3777" s="40" t="str">
        <f>VLOOKUP(B3777,辅助信息!E:K,7,FALSE)</f>
        <v>JWDDCD2025050800101</v>
      </c>
      <c r="E3777" s="40" t="str">
        <f>VLOOKUP(F3777,辅助信息!A:B,2,FALSE)</f>
        <v>螺纹钢</v>
      </c>
      <c r="F3777" s="40" t="s">
        <v>32</v>
      </c>
      <c r="G3777" s="36">
        <v>9</v>
      </c>
      <c r="H3777" s="136" t="str">
        <f>IF(SUMIFS('[1]2025年已发货'!$E:$E,'[1]2025年已发货'!$F:$F,C3777,'[1]2025年已发货'!$C:$C,F3777,'[1]2025年已发货'!$G:$G,I3777,'[1]2025年已发货'!$H:$H,J3777)=0,"未发货",SUMIFS('[1]2025年已发货'!$E:$E,'[1]2025年已发货'!$F:$F,C3777,'[1]2025年已发货'!$C:$C,F3777,'[1]2025年已发货'!$G:$G,I3777,'[1]2025年已发货'!$H:$H,J3777))</f>
        <v>未发货</v>
      </c>
      <c r="I3777" s="40" t="str">
        <f>VLOOKUP(B3777,辅助信息!E:I,3,FALSE)</f>
        <v>(中铁科研院宜宾泥溪项目)中铁科研院集团有限公司宜宾市泥溪东互通式立交下穿成贵客专铁路工程项目钢筋加工厂</v>
      </c>
      <c r="J3777" s="40" t="str">
        <f>VLOOKUP(B3777,辅助信息!E:I,4,FALSE)</f>
        <v>蔡鹏</v>
      </c>
      <c r="K3777" s="40">
        <f>VLOOKUP(J3777,辅助信息!H:I,2,FALSE)</f>
        <v>19130850820</v>
      </c>
      <c r="L3777" s="111" t="str">
        <f>VLOOKUP(B3777,辅助信息!E:J,6,FALSE)</f>
        <v>装货前联系收货人核实到场规格，货物最下面用方木垫下方便卸货</v>
      </c>
      <c r="O3777" s="64" t="str">
        <f ca="1" t="shared" si="200"/>
        <v/>
      </c>
      <c r="P3777" s="64" t="str">
        <f ca="1" t="shared" si="201"/>
        <v/>
      </c>
      <c r="Q3777" s="29" t="str">
        <f>VLOOKUP(B3777,辅助信息!E:M,9,FALSE)</f>
        <v>ZTWM-CDGS-XS-2025-0050-中铁科研院-宜宾泥溪项目</v>
      </c>
      <c r="R3777" s="29" t="str">
        <f>_xlfn._xlws.FILTER(辅助信息!D:D,辅助信息!E:E=B3777)</f>
        <v>中铁科研院宜宾泥溪项目</v>
      </c>
    </row>
    <row r="3778" hidden="1" spans="2:18">
      <c r="B3778" s="40" t="s">
        <v>150</v>
      </c>
      <c r="C3778" s="72">
        <v>45924</v>
      </c>
      <c r="D3778" s="40" t="str">
        <f>VLOOKUP(B3778,辅助信息!E:K,7,FALSE)</f>
        <v>JWDDCD2025050800101</v>
      </c>
      <c r="E3778" s="40" t="str">
        <f>VLOOKUP(F3778,辅助信息!A:B,2,FALSE)</f>
        <v>螺纹钢</v>
      </c>
      <c r="F3778" s="40" t="s">
        <v>33</v>
      </c>
      <c r="G3778" s="36">
        <v>6</v>
      </c>
      <c r="H3778" s="136" t="str">
        <f>IF(SUMIFS('[1]2025年已发货'!$E:$E,'[1]2025年已发货'!$F:$F,C3778,'[1]2025年已发货'!$C:$C,F3778,'[1]2025年已发货'!$G:$G,I3778,'[1]2025年已发货'!$H:$H,J3778)=0,"未发货",SUMIFS('[1]2025年已发货'!$E:$E,'[1]2025年已发货'!$F:$F,C3778,'[1]2025年已发货'!$C:$C,F3778,'[1]2025年已发货'!$G:$G,I3778,'[1]2025年已发货'!$H:$H,J3778))</f>
        <v>未发货</v>
      </c>
      <c r="I3778" s="40" t="str">
        <f>VLOOKUP(B3778,辅助信息!E:I,3,FALSE)</f>
        <v>(中铁科研院宜宾泥溪项目)中铁科研院集团有限公司宜宾市泥溪东互通式立交下穿成贵客专铁路工程项目钢筋加工厂</v>
      </c>
      <c r="J3778" s="40" t="str">
        <f>VLOOKUP(B3778,辅助信息!E:I,4,FALSE)</f>
        <v>蔡鹏</v>
      </c>
      <c r="K3778" s="40">
        <f>VLOOKUP(J3778,辅助信息!H:I,2,FALSE)</f>
        <v>19130850820</v>
      </c>
      <c r="L3778" s="111" t="str">
        <f>VLOOKUP(B3778,辅助信息!E:J,6,FALSE)</f>
        <v>装货前联系收货人核实到场规格，货物最下面用方木垫下方便卸货</v>
      </c>
      <c r="O3778" s="64" t="str">
        <f ca="1" t="shared" si="200"/>
        <v/>
      </c>
      <c r="P3778" s="64" t="str">
        <f ca="1" t="shared" si="201"/>
        <v/>
      </c>
      <c r="Q3778" s="29" t="str">
        <f>VLOOKUP(B3778,辅助信息!E:M,9,FALSE)</f>
        <v>ZTWM-CDGS-XS-2025-0050-中铁科研院-宜宾泥溪项目</v>
      </c>
      <c r="R3778" s="29" t="str">
        <f>_xlfn._xlws.FILTER(辅助信息!D:D,辅助信息!E:E=B3778)</f>
        <v>中铁科研院宜宾泥溪项目</v>
      </c>
    </row>
    <row r="3779" hidden="1" spans="2:18">
      <c r="B3779" s="40" t="s">
        <v>150</v>
      </c>
      <c r="C3779" s="72">
        <v>45924</v>
      </c>
      <c r="D3779" s="40" t="str">
        <f>VLOOKUP(B3779,辅助信息!E:K,7,FALSE)</f>
        <v>JWDDCD2025050800101</v>
      </c>
      <c r="E3779" s="40" t="str">
        <f>VLOOKUP(F3779,辅助信息!A:B,2,FALSE)</f>
        <v>螺纹钢</v>
      </c>
      <c r="F3779" s="40" t="s">
        <v>65</v>
      </c>
      <c r="G3779" s="36">
        <v>15</v>
      </c>
      <c r="H3779" s="136" t="str">
        <f>IF(SUMIFS('[1]2025年已发货'!$E:$E,'[1]2025年已发货'!$F:$F,C3779,'[1]2025年已发货'!$C:$C,F3779,'[1]2025年已发货'!$G:$G,I3779,'[1]2025年已发货'!$H:$H,J3779)=0,"未发货",SUMIFS('[1]2025年已发货'!$E:$E,'[1]2025年已发货'!$F:$F,C3779,'[1]2025年已发货'!$C:$C,F3779,'[1]2025年已发货'!$G:$G,I3779,'[1]2025年已发货'!$H:$H,J3779))</f>
        <v>未发货</v>
      </c>
      <c r="I3779" s="40" t="str">
        <f>VLOOKUP(B3779,辅助信息!E:I,3,FALSE)</f>
        <v>(中铁科研院宜宾泥溪项目)中铁科研院集团有限公司宜宾市泥溪东互通式立交下穿成贵客专铁路工程项目钢筋加工厂</v>
      </c>
      <c r="J3779" s="40" t="str">
        <f>VLOOKUP(B3779,辅助信息!E:I,4,FALSE)</f>
        <v>蔡鹏</v>
      </c>
      <c r="K3779" s="40">
        <f>VLOOKUP(J3779,辅助信息!H:I,2,FALSE)</f>
        <v>19130850820</v>
      </c>
      <c r="L3779" s="111" t="str">
        <f>VLOOKUP(B3779,辅助信息!E:J,6,FALSE)</f>
        <v>装货前联系收货人核实到场规格，货物最下面用方木垫下方便卸货</v>
      </c>
      <c r="O3779" s="64" t="str">
        <f ca="1" t="shared" si="200"/>
        <v/>
      </c>
      <c r="P3779" s="64" t="str">
        <f ca="1" t="shared" si="201"/>
        <v/>
      </c>
      <c r="Q3779" s="29" t="str">
        <f>VLOOKUP(B3779,辅助信息!E:M,9,FALSE)</f>
        <v>ZTWM-CDGS-XS-2025-0050-中铁科研院-宜宾泥溪项目</v>
      </c>
      <c r="R3779" s="29" t="str">
        <f>_xlfn._xlws.FILTER(辅助信息!D:D,辅助信息!E:E=B3779)</f>
        <v>中铁科研院宜宾泥溪项目</v>
      </c>
    </row>
    <row r="3780" hidden="1" spans="2:18">
      <c r="B3780" s="40" t="s">
        <v>150</v>
      </c>
      <c r="C3780" s="72">
        <v>45924</v>
      </c>
      <c r="D3780" s="40" t="str">
        <f>VLOOKUP(B3780,辅助信息!E:K,7,FALSE)</f>
        <v>JWDDCD2025050800101</v>
      </c>
      <c r="E3780" s="40" t="str">
        <f>VLOOKUP(F3780,辅助信息!A:B,2,FALSE)</f>
        <v>盘螺</v>
      </c>
      <c r="F3780" s="40" t="s">
        <v>41</v>
      </c>
      <c r="G3780" s="36">
        <v>10</v>
      </c>
      <c r="H3780" s="136" t="str">
        <f>IF(SUMIFS('[1]2025年已发货'!$E:$E,'[1]2025年已发货'!$F:$F,C3780,'[1]2025年已发货'!$C:$C,F3780,'[1]2025年已发货'!$G:$G,I3780,'[1]2025年已发货'!$H:$H,J3780)=0,"未发货",SUMIFS('[1]2025年已发货'!$E:$E,'[1]2025年已发货'!$F:$F,C3780,'[1]2025年已发货'!$C:$C,F3780,'[1]2025年已发货'!$G:$G,I3780,'[1]2025年已发货'!$H:$H,J3780))</f>
        <v>未发货</v>
      </c>
      <c r="I3780" s="40" t="str">
        <f>VLOOKUP(B3780,辅助信息!E:I,3,FALSE)</f>
        <v>(中铁科研院宜宾泥溪项目)中铁科研院集团有限公司宜宾市泥溪东互通式立交下穿成贵客专铁路工程项目钢筋加工厂</v>
      </c>
      <c r="J3780" s="40" t="str">
        <f>VLOOKUP(B3780,辅助信息!E:I,4,FALSE)</f>
        <v>蔡鹏</v>
      </c>
      <c r="K3780" s="40">
        <f>VLOOKUP(J3780,辅助信息!H:I,2,FALSE)</f>
        <v>19130850820</v>
      </c>
      <c r="L3780" s="111" t="str">
        <f>VLOOKUP(B3780,辅助信息!E:J,6,FALSE)</f>
        <v>装货前联系收货人核实到场规格，货物最下面用方木垫下方便卸货</v>
      </c>
      <c r="O3780" s="64" t="str">
        <f ca="1" t="shared" si="200"/>
        <v/>
      </c>
      <c r="P3780" s="64" t="str">
        <f ca="1" t="shared" si="201"/>
        <v/>
      </c>
      <c r="Q3780" s="29" t="str">
        <f>VLOOKUP(B3780,辅助信息!E:M,9,FALSE)</f>
        <v>ZTWM-CDGS-XS-2025-0050-中铁科研院-宜宾泥溪项目</v>
      </c>
      <c r="R3780" s="29" t="str">
        <f>_xlfn._xlws.FILTER(辅助信息!D:D,辅助信息!E:E=B3780)</f>
        <v>中铁科研院宜宾泥溪项目</v>
      </c>
    </row>
    <row r="3781" hidden="1" spans="2:18">
      <c r="B3781" s="40" t="s">
        <v>150</v>
      </c>
      <c r="C3781" s="72">
        <v>45924</v>
      </c>
      <c r="D3781" s="40" t="str">
        <f>VLOOKUP(B3781,辅助信息!E:K,7,FALSE)</f>
        <v>JWDDCD2025050800101</v>
      </c>
      <c r="E3781" s="40" t="str">
        <f>VLOOKUP(F3781,辅助信息!A:B,2,FALSE)</f>
        <v>盘螺</v>
      </c>
      <c r="F3781" s="40" t="s">
        <v>26</v>
      </c>
      <c r="G3781" s="36">
        <v>30</v>
      </c>
      <c r="H3781" s="136" t="str">
        <f>IF(SUMIFS('[1]2025年已发货'!$E:$E,'[1]2025年已发货'!$F:$F,C3781,'[1]2025年已发货'!$C:$C,F3781,'[1]2025年已发货'!$G:$G,I3781,'[1]2025年已发货'!$H:$H,J3781)=0,"未发货",SUMIFS('[1]2025年已发货'!$E:$E,'[1]2025年已发货'!$F:$F,C3781,'[1]2025年已发货'!$C:$C,F3781,'[1]2025年已发货'!$G:$G,I3781,'[1]2025年已发货'!$H:$H,J3781))</f>
        <v>未发货</v>
      </c>
      <c r="I3781" s="40" t="str">
        <f>VLOOKUP(B3781,辅助信息!E:I,3,FALSE)</f>
        <v>(中铁科研院宜宾泥溪项目)中铁科研院集团有限公司宜宾市泥溪东互通式立交下穿成贵客专铁路工程项目钢筋加工厂</v>
      </c>
      <c r="J3781" s="40" t="str">
        <f>VLOOKUP(B3781,辅助信息!E:I,4,FALSE)</f>
        <v>蔡鹏</v>
      </c>
      <c r="K3781" s="40">
        <f>VLOOKUP(J3781,辅助信息!H:I,2,FALSE)</f>
        <v>19130850820</v>
      </c>
      <c r="L3781" s="111" t="str">
        <f>VLOOKUP(B3781,辅助信息!E:J,6,FALSE)</f>
        <v>装货前联系收货人核实到场规格，货物最下面用方木垫下方便卸货</v>
      </c>
      <c r="O3781" s="64" t="str">
        <f ca="1" t="shared" si="200"/>
        <v/>
      </c>
      <c r="P3781" s="64" t="str">
        <f ca="1" t="shared" si="201"/>
        <v/>
      </c>
      <c r="Q3781" s="29" t="str">
        <f>VLOOKUP(B3781,辅助信息!E:M,9,FALSE)</f>
        <v>ZTWM-CDGS-XS-2025-0050-中铁科研院-宜宾泥溪项目</v>
      </c>
      <c r="R3781" s="29" t="str">
        <f>_xlfn._xlws.FILTER(辅助信息!D:D,辅助信息!E:E=B3781)</f>
        <v>中铁科研院宜宾泥溪项目</v>
      </c>
    </row>
    <row r="3782" hidden="1" spans="2:18">
      <c r="B3782" s="122" t="s">
        <v>163</v>
      </c>
      <c r="C3782" s="72">
        <v>45925</v>
      </c>
      <c r="D3782" s="122" t="str">
        <f>VLOOKUP(B3782,辅助信息!E:K,7,FALSE)</f>
        <v>JWDDCD2025052800131</v>
      </c>
      <c r="E3782" s="122" t="str">
        <f>VLOOKUP(F3782,辅助信息!A:B,2,FALSE)</f>
        <v>盘螺</v>
      </c>
      <c r="F3782" s="122" t="s">
        <v>49</v>
      </c>
      <c r="G3782" s="123">
        <v>6</v>
      </c>
      <c r="H3782" s="136">
        <f>IF(SUMIFS('[1]2025年已发货'!$E:$E,'[1]2025年已发货'!$F:$F,C3782,'[1]2025年已发货'!$C:$C,F3782,'[1]2025年已发货'!$G:$G,I3782,'[1]2025年已发货'!$H:$H,J3782)=0,"未发货",SUMIFS('[1]2025年已发货'!$E:$E,'[1]2025年已发货'!$F:$F,C3782,'[1]2025年已发货'!$C:$C,F3782,'[1]2025年已发货'!$G:$G,I3782,'[1]2025年已发货'!$H:$H,J3782))</f>
        <v>6</v>
      </c>
      <c r="I3782" s="122" t="str">
        <f>VLOOKUP(B3782,辅助信息!E:I,3,FALSE)</f>
        <v>（商投建工达州中医药科技园-4工区-9号楼）达州市通川区达州中医药职业学院犀牛大道北段</v>
      </c>
      <c r="J3782" s="122" t="str">
        <f>VLOOKUP(B3782,辅助信息!E:I,4,FALSE)</f>
        <v>张扬</v>
      </c>
      <c r="K3782" s="122">
        <f>VLOOKUP(J3782,辅助信息!H:I,2,FALSE)</f>
        <v>18381904567</v>
      </c>
      <c r="L3782" s="124" t="str">
        <f>VLOOKUP(B3782,辅助信息!E:J,6,FALSE)</f>
        <v>控制炉批号！多了现场不收！,优先安排达钢,提前联系到场规格及数量</v>
      </c>
      <c r="M3782" s="93"/>
      <c r="O3782" s="64" t="str">
        <f ca="1" t="shared" si="200"/>
        <v/>
      </c>
      <c r="P3782" s="64" t="str">
        <f ca="1" t="shared" si="201"/>
        <v/>
      </c>
      <c r="Q3782" s="29" t="str">
        <f>VLOOKUP(B3782,辅助信息!E:M,9,FALSE)</f>
        <v>ZTWM-CDGS-XS-2024-0134-商投建工达州中医药科技成果示范园项目</v>
      </c>
      <c r="R3782" s="29" t="str">
        <f>_xlfn._xlws.FILTER(辅助信息!D:D,辅助信息!E:E=B3782)</f>
        <v>商投建工达州中医药科技园</v>
      </c>
    </row>
    <row r="3783" hidden="1" spans="2:18">
      <c r="B3783" s="122" t="s">
        <v>163</v>
      </c>
      <c r="C3783" s="72">
        <v>45925</v>
      </c>
      <c r="D3783" s="122" t="str">
        <f>VLOOKUP(B3783,辅助信息!E:K,7,FALSE)</f>
        <v>JWDDCD2025052800131</v>
      </c>
      <c r="E3783" s="122" t="str">
        <f>VLOOKUP(F3783,辅助信息!A:B,2,FALSE)</f>
        <v>盘螺</v>
      </c>
      <c r="F3783" s="122" t="s">
        <v>40</v>
      </c>
      <c r="G3783" s="123">
        <f>47-26</f>
        <v>21</v>
      </c>
      <c r="H3783" s="136">
        <f>IF(SUMIFS('[1]2025年已发货'!$E:$E,'[1]2025年已发货'!$F:$F,C3783,'[1]2025年已发货'!$C:$C,F3783,'[1]2025年已发货'!$G:$G,I3783,'[1]2025年已发货'!$H:$H,J3783)=0,"未发货",SUMIFS('[1]2025年已发货'!$E:$E,'[1]2025年已发货'!$F:$F,C3783,'[1]2025年已发货'!$C:$C,F3783,'[1]2025年已发货'!$G:$G,I3783,'[1]2025年已发货'!$H:$H,J3783))</f>
        <v>21</v>
      </c>
      <c r="I3783" s="122" t="str">
        <f>VLOOKUP(B3783,辅助信息!E:I,3,FALSE)</f>
        <v>（商投建工达州中医药科技园-4工区-9号楼）达州市通川区达州中医药职业学院犀牛大道北段</v>
      </c>
      <c r="J3783" s="122" t="str">
        <f>VLOOKUP(B3783,辅助信息!E:I,4,FALSE)</f>
        <v>张扬</v>
      </c>
      <c r="K3783" s="122">
        <f>VLOOKUP(J3783,辅助信息!H:I,2,FALSE)</f>
        <v>18381904567</v>
      </c>
      <c r="L3783" s="124" t="str">
        <f>VLOOKUP(B3783,辅助信息!E:J,6,FALSE)</f>
        <v>控制炉批号！多了现场不收！,优先安排达钢,提前联系到场规格及数量</v>
      </c>
      <c r="M3783" s="93">
        <v>45922</v>
      </c>
      <c r="O3783" s="64">
        <f ca="1" t="shared" si="200"/>
        <v>0</v>
      </c>
      <c r="P3783" s="64">
        <f ca="1" t="shared" si="201"/>
        <v>49</v>
      </c>
      <c r="Q3783" s="29" t="str">
        <f>VLOOKUP(B3783,辅助信息!E:M,9,FALSE)</f>
        <v>ZTWM-CDGS-XS-2024-0134-商投建工达州中医药科技成果示范园项目</v>
      </c>
      <c r="R3783" s="29" t="str">
        <f>_xlfn._xlws.FILTER(辅助信息!D:D,辅助信息!E:E=B3783)</f>
        <v>商投建工达州中医药科技园</v>
      </c>
    </row>
    <row r="3784" hidden="1" spans="2:18">
      <c r="B3784" s="122" t="s">
        <v>163</v>
      </c>
      <c r="C3784" s="72">
        <v>45925</v>
      </c>
      <c r="D3784" s="122" t="str">
        <f>VLOOKUP(B3784,辅助信息!E:K,7,FALSE)</f>
        <v>JWDDCD2025052800131</v>
      </c>
      <c r="E3784" s="122" t="str">
        <f>VLOOKUP(F3784,辅助信息!A:B,2,FALSE)</f>
        <v>盘螺</v>
      </c>
      <c r="F3784" s="122" t="s">
        <v>41</v>
      </c>
      <c r="G3784" s="123">
        <v>10</v>
      </c>
      <c r="H3784" s="136">
        <f>IF(SUMIFS('[1]2025年已发货'!$E:$E,'[1]2025年已发货'!$F:$F,C3784,'[1]2025年已发货'!$C:$C,F3784,'[1]2025年已发货'!$G:$G,I3784,'[1]2025年已发货'!$H:$H,J3784)=0,"未发货",SUMIFS('[1]2025年已发货'!$E:$E,'[1]2025年已发货'!$F:$F,C3784,'[1]2025年已发货'!$C:$C,F3784,'[1]2025年已发货'!$G:$G,I3784,'[1]2025年已发货'!$H:$H,J3784))</f>
        <v>10</v>
      </c>
      <c r="I3784" s="122" t="str">
        <f>VLOOKUP(B3784,辅助信息!E:I,3,FALSE)</f>
        <v>（商投建工达州中医药科技园-4工区-9号楼）达州市通川区达州中医药职业学院犀牛大道北段</v>
      </c>
      <c r="J3784" s="122" t="str">
        <f>VLOOKUP(B3784,辅助信息!E:I,4,FALSE)</f>
        <v>张扬</v>
      </c>
      <c r="K3784" s="122">
        <f>VLOOKUP(J3784,辅助信息!H:I,2,FALSE)</f>
        <v>18381904567</v>
      </c>
      <c r="L3784" s="124" t="str">
        <f>VLOOKUP(B3784,辅助信息!E:J,6,FALSE)</f>
        <v>控制炉批号！多了现场不收！,优先安排达钢,提前联系到场规格及数量</v>
      </c>
      <c r="M3784" s="93">
        <v>45922</v>
      </c>
      <c r="O3784" s="64">
        <f ca="1" t="shared" si="200"/>
        <v>0</v>
      </c>
      <c r="P3784" s="64">
        <f ca="1" t="shared" si="201"/>
        <v>49</v>
      </c>
      <c r="Q3784" s="29" t="str">
        <f>VLOOKUP(B3784,辅助信息!E:M,9,FALSE)</f>
        <v>ZTWM-CDGS-XS-2024-0134-商投建工达州中医药科技成果示范园项目</v>
      </c>
      <c r="R3784" s="29" t="str">
        <f>_xlfn._xlws.FILTER(辅助信息!D:D,辅助信息!E:E=B3784)</f>
        <v>商投建工达州中医药科技园</v>
      </c>
    </row>
    <row r="3785" hidden="1" spans="2:18">
      <c r="B3785" s="122" t="s">
        <v>163</v>
      </c>
      <c r="C3785" s="72">
        <v>45925</v>
      </c>
      <c r="D3785" s="122" t="str">
        <f>VLOOKUP(B3785,辅助信息!E:K,7,FALSE)</f>
        <v>JWDDCD2025052800131</v>
      </c>
      <c r="E3785" s="122" t="str">
        <f>VLOOKUP(F3785,辅助信息!A:B,2,FALSE)</f>
        <v>螺纹钢</v>
      </c>
      <c r="F3785" s="122" t="s">
        <v>58</v>
      </c>
      <c r="G3785" s="123">
        <v>15</v>
      </c>
      <c r="H3785" s="136" t="str">
        <f>IF(SUMIFS('[1]2025年已发货'!$E:$E,'[1]2025年已发货'!$F:$F,C3785,'[1]2025年已发货'!$C:$C,F3785,'[1]2025年已发货'!$G:$G,I3785,'[1]2025年已发货'!$H:$H,J3785)=0,"未发货",SUMIFS('[1]2025年已发货'!$E:$E,'[1]2025年已发货'!$F:$F,C3785,'[1]2025年已发货'!$C:$C,F3785,'[1]2025年已发货'!$G:$G,I3785,'[1]2025年已发货'!$H:$H,J3785))</f>
        <v>未发货</v>
      </c>
      <c r="I3785" s="122" t="str">
        <f>VLOOKUP(B3785,辅助信息!E:I,3,FALSE)</f>
        <v>（商投建工达州中医药科技园-4工区-9号楼）达州市通川区达州中医药职业学院犀牛大道北段</v>
      </c>
      <c r="J3785" s="122" t="str">
        <f>VLOOKUP(B3785,辅助信息!E:I,4,FALSE)</f>
        <v>张扬</v>
      </c>
      <c r="K3785" s="122">
        <f>VLOOKUP(J3785,辅助信息!H:I,2,FALSE)</f>
        <v>18381904567</v>
      </c>
      <c r="L3785" s="124" t="str">
        <f>VLOOKUP(B3785,辅助信息!E:J,6,FALSE)</f>
        <v>控制炉批号！多了现场不收！,优先安排达钢,提前联系到场规格及数量</v>
      </c>
      <c r="M3785" s="93"/>
      <c r="O3785" s="64" t="str">
        <f ca="1" t="shared" si="200"/>
        <v/>
      </c>
      <c r="P3785" s="64" t="str">
        <f ca="1" t="shared" si="201"/>
        <v/>
      </c>
      <c r="Q3785" s="29" t="str">
        <f>VLOOKUP(B3785,辅助信息!E:M,9,FALSE)</f>
        <v>ZTWM-CDGS-XS-2024-0134-商投建工达州中医药科技成果示范园项目</v>
      </c>
      <c r="R3785" s="29" t="str">
        <f>_xlfn._xlws.FILTER(辅助信息!D:D,辅助信息!E:E=B3785)</f>
        <v>商投建工达州中医药科技园</v>
      </c>
    </row>
    <row r="3786" hidden="1" spans="2:18">
      <c r="B3786" s="122" t="s">
        <v>163</v>
      </c>
      <c r="C3786" s="72">
        <v>45925</v>
      </c>
      <c r="D3786" s="122" t="str">
        <f>VLOOKUP(B3786,辅助信息!E:K,7,FALSE)</f>
        <v>JWDDCD2025052800131</v>
      </c>
      <c r="E3786" s="122" t="str">
        <f>VLOOKUP(F3786,辅助信息!A:B,2,FALSE)</f>
        <v>螺纹钢</v>
      </c>
      <c r="F3786" s="122" t="s">
        <v>46</v>
      </c>
      <c r="G3786" s="123">
        <v>9</v>
      </c>
      <c r="H3786" s="136" t="str">
        <f>IF(SUMIFS('[1]2025年已发货'!$E:$E,'[1]2025年已发货'!$F:$F,C3786,'[1]2025年已发货'!$C:$C,F3786,'[1]2025年已发货'!$G:$G,I3786,'[1]2025年已发货'!$H:$H,J3786)=0,"未发货",SUMIFS('[1]2025年已发货'!$E:$E,'[1]2025年已发货'!$F:$F,C3786,'[1]2025年已发货'!$C:$C,F3786,'[1]2025年已发货'!$G:$G,I3786,'[1]2025年已发货'!$H:$H,J3786))</f>
        <v>未发货</v>
      </c>
      <c r="I3786" s="122" t="str">
        <f>VLOOKUP(B3786,辅助信息!E:I,3,FALSE)</f>
        <v>（商投建工达州中医药科技园-4工区-9号楼）达州市通川区达州中医药职业学院犀牛大道北段</v>
      </c>
      <c r="J3786" s="122" t="str">
        <f>VLOOKUP(B3786,辅助信息!E:I,4,FALSE)</f>
        <v>张扬</v>
      </c>
      <c r="K3786" s="122">
        <f>VLOOKUP(J3786,辅助信息!H:I,2,FALSE)</f>
        <v>18381904567</v>
      </c>
      <c r="L3786" s="124" t="str">
        <f>VLOOKUP(B3786,辅助信息!E:J,6,FALSE)</f>
        <v>控制炉批号！多了现场不收！,优先安排达钢,提前联系到场规格及数量</v>
      </c>
      <c r="M3786" s="93"/>
      <c r="O3786" s="64" t="str">
        <f ca="1" t="shared" si="200"/>
        <v/>
      </c>
      <c r="P3786" s="64" t="str">
        <f ca="1" t="shared" si="201"/>
        <v/>
      </c>
      <c r="Q3786" s="29" t="str">
        <f>VLOOKUP(B3786,辅助信息!E:M,9,FALSE)</f>
        <v>ZTWM-CDGS-XS-2024-0134-商投建工达州中医药科技成果示范园项目</v>
      </c>
      <c r="R3786" s="29" t="str">
        <f>_xlfn._xlws.FILTER(辅助信息!D:D,辅助信息!E:E=B3786)</f>
        <v>商投建工达州中医药科技园</v>
      </c>
    </row>
    <row r="3787" hidden="1" spans="2:18">
      <c r="B3787" s="122" t="s">
        <v>163</v>
      </c>
      <c r="C3787" s="72">
        <v>45925</v>
      </c>
      <c r="D3787" s="122" t="str">
        <f>VLOOKUP(B3787,辅助信息!E:K,7,FALSE)</f>
        <v>JWDDCD2025052800131</v>
      </c>
      <c r="E3787" s="122" t="str">
        <f>VLOOKUP(F3787,辅助信息!A:B,2,FALSE)</f>
        <v>螺纹钢</v>
      </c>
      <c r="F3787" s="122" t="s">
        <v>22</v>
      </c>
      <c r="G3787" s="123">
        <v>15</v>
      </c>
      <c r="H3787" s="136" t="str">
        <f>IF(SUMIFS('[1]2025年已发货'!$E:$E,'[1]2025年已发货'!$F:$F,C3787,'[1]2025年已发货'!$C:$C,F3787,'[1]2025年已发货'!$G:$G,I3787,'[1]2025年已发货'!$H:$H,J3787)=0,"未发货",SUMIFS('[1]2025年已发货'!$E:$E,'[1]2025年已发货'!$F:$F,C3787,'[1]2025年已发货'!$C:$C,F3787,'[1]2025年已发货'!$G:$G,I3787,'[1]2025年已发货'!$H:$H,J3787))</f>
        <v>未发货</v>
      </c>
      <c r="I3787" s="122" t="str">
        <f>VLOOKUP(B3787,辅助信息!E:I,3,FALSE)</f>
        <v>（商投建工达州中医药科技园-4工区-9号楼）达州市通川区达州中医药职业学院犀牛大道北段</v>
      </c>
      <c r="J3787" s="122" t="str">
        <f>VLOOKUP(B3787,辅助信息!E:I,4,FALSE)</f>
        <v>张扬</v>
      </c>
      <c r="K3787" s="122">
        <f>VLOOKUP(J3787,辅助信息!H:I,2,FALSE)</f>
        <v>18381904567</v>
      </c>
      <c r="L3787" s="124" t="str">
        <f>VLOOKUP(B3787,辅助信息!E:J,6,FALSE)</f>
        <v>控制炉批号！多了现场不收！,优先安排达钢,提前联系到场规格及数量</v>
      </c>
      <c r="M3787" s="93"/>
      <c r="O3787" s="64" t="str">
        <f ca="1" t="shared" si="200"/>
        <v/>
      </c>
      <c r="P3787" s="64" t="str">
        <f ca="1" t="shared" si="201"/>
        <v/>
      </c>
      <c r="Q3787" s="29" t="str">
        <f>VLOOKUP(B3787,辅助信息!E:M,9,FALSE)</f>
        <v>ZTWM-CDGS-XS-2024-0134-商投建工达州中医药科技成果示范园项目</v>
      </c>
      <c r="R3787" s="29" t="str">
        <f>_xlfn._xlws.FILTER(辅助信息!D:D,辅助信息!E:E=B3787)</f>
        <v>商投建工达州中医药科技园</v>
      </c>
    </row>
    <row r="3788" hidden="1" spans="2:18">
      <c r="B3788" s="122" t="s">
        <v>112</v>
      </c>
      <c r="C3788" s="72">
        <v>45925</v>
      </c>
      <c r="D3788" s="122" t="str">
        <f>VLOOKUP(B3788,辅助信息!E:K,7,FALSE)</f>
        <v>JWDDCD2025052800131</v>
      </c>
      <c r="E3788" s="122" t="str">
        <f>VLOOKUP(F3788,辅助信息!A:B,2,FALSE)</f>
        <v>盘螺</v>
      </c>
      <c r="F3788" s="122" t="s">
        <v>40</v>
      </c>
      <c r="G3788" s="123">
        <v>15</v>
      </c>
      <c r="H3788" s="136" t="str">
        <f>IF(SUMIFS('[1]2025年已发货'!$E:$E,'[1]2025年已发货'!$F:$F,C3788,'[1]2025年已发货'!$C:$C,F3788,'[1]2025年已发货'!$G:$G,I3788,'[1]2025年已发货'!$H:$H,J3788)=0,"未发货",SUMIFS('[1]2025年已发货'!$E:$E,'[1]2025年已发货'!$F:$F,C3788,'[1]2025年已发货'!$C:$C,F3788,'[1]2025年已发货'!$G:$G,I3788,'[1]2025年已发货'!$H:$H,J3788))</f>
        <v>未发货</v>
      </c>
      <c r="I3788" s="122" t="str">
        <f>VLOOKUP(B3788,辅助信息!E:I,3,FALSE)</f>
        <v>（商投建工达州中医药科技园-4工区-10号楼）达州市通川区达州中医药职业学院犀牛大道北段</v>
      </c>
      <c r="J3788" s="122" t="str">
        <f>VLOOKUP(B3788,辅助信息!E:I,4,FALSE)</f>
        <v>张扬</v>
      </c>
      <c r="K3788" s="122">
        <f>VLOOKUP(J3788,辅助信息!H:I,2,FALSE)</f>
        <v>18381904567</v>
      </c>
      <c r="L3788" s="124" t="str">
        <f>VLOOKUP(B3788,辅助信息!E:J,6,FALSE)</f>
        <v>控制炉批号！多了现场不收！,优先安排达钢,提前联系到场规格及数量</v>
      </c>
      <c r="M3788" s="93"/>
      <c r="O3788" s="64" t="str">
        <f ca="1" t="shared" si="200"/>
        <v/>
      </c>
      <c r="P3788" s="64" t="str">
        <f ca="1" t="shared" si="201"/>
        <v/>
      </c>
      <c r="Q3788" s="29" t="str">
        <f>VLOOKUP(B3788,辅助信息!E:M,9,FALSE)</f>
        <v>ZTWM-CDGS-XS-2024-0134-商投建工达州中医药科技成果示范园项目</v>
      </c>
      <c r="R3788" s="29" t="str">
        <f>_xlfn._xlws.FILTER(辅助信息!D:D,辅助信息!E:E=B3788)</f>
        <v>商投建工达州中医药科技园</v>
      </c>
    </row>
    <row r="3789" hidden="1" spans="2:18">
      <c r="B3789" s="122" t="s">
        <v>112</v>
      </c>
      <c r="C3789" s="72">
        <v>45925</v>
      </c>
      <c r="D3789" s="122" t="str">
        <f>VLOOKUP(B3789,辅助信息!E:K,7,FALSE)</f>
        <v>JWDDCD2025052800131</v>
      </c>
      <c r="E3789" s="122" t="str">
        <f>VLOOKUP(F3789,辅助信息!A:B,2,FALSE)</f>
        <v>螺纹钢</v>
      </c>
      <c r="F3789" s="122" t="s">
        <v>28</v>
      </c>
      <c r="G3789" s="123">
        <v>6</v>
      </c>
      <c r="H3789" s="136" t="str">
        <f>IF(SUMIFS('[1]2025年已发货'!$E:$E,'[1]2025年已发货'!$F:$F,C3789,'[1]2025年已发货'!$C:$C,F3789,'[1]2025年已发货'!$G:$G,I3789,'[1]2025年已发货'!$H:$H,J3789)=0,"未发货",SUMIFS('[1]2025年已发货'!$E:$E,'[1]2025年已发货'!$F:$F,C3789,'[1]2025年已发货'!$C:$C,F3789,'[1]2025年已发货'!$G:$G,I3789,'[1]2025年已发货'!$H:$H,J3789))</f>
        <v>未发货</v>
      </c>
      <c r="I3789" s="122" t="str">
        <f>VLOOKUP(B3789,辅助信息!E:I,3,FALSE)</f>
        <v>（商投建工达州中医药科技园-4工区-10号楼）达州市通川区达州中医药职业学院犀牛大道北段</v>
      </c>
      <c r="J3789" s="122" t="str">
        <f>VLOOKUP(B3789,辅助信息!E:I,4,FALSE)</f>
        <v>张扬</v>
      </c>
      <c r="K3789" s="122">
        <f>VLOOKUP(J3789,辅助信息!H:I,2,FALSE)</f>
        <v>18381904567</v>
      </c>
      <c r="L3789" s="124" t="str">
        <f>VLOOKUP(B3789,辅助信息!E:J,6,FALSE)</f>
        <v>控制炉批号！多了现场不收！,优先安排达钢,提前联系到场规格及数量</v>
      </c>
      <c r="M3789" s="93"/>
      <c r="O3789" s="64" t="str">
        <f ca="1" t="shared" si="200"/>
        <v/>
      </c>
      <c r="P3789" s="64" t="str">
        <f ca="1" t="shared" si="201"/>
        <v/>
      </c>
      <c r="Q3789" s="29" t="str">
        <f>VLOOKUP(B3789,辅助信息!E:M,9,FALSE)</f>
        <v>ZTWM-CDGS-XS-2024-0134-商投建工达州中医药科技成果示范园项目</v>
      </c>
      <c r="R3789" s="29" t="str">
        <f>_xlfn._xlws.FILTER(辅助信息!D:D,辅助信息!E:E=B3789)</f>
        <v>商投建工达州中医药科技园</v>
      </c>
    </row>
    <row r="3790" hidden="1" spans="2:18">
      <c r="B3790" s="122" t="s">
        <v>112</v>
      </c>
      <c r="C3790" s="72">
        <v>45925</v>
      </c>
      <c r="D3790" s="122" t="str">
        <f>VLOOKUP(B3790,辅助信息!E:K,7,FALSE)</f>
        <v>JWDDCD2025052800131</v>
      </c>
      <c r="E3790" s="122" t="str">
        <f>VLOOKUP(F3790,辅助信息!A:B,2,FALSE)</f>
        <v>螺纹钢</v>
      </c>
      <c r="F3790" s="122" t="s">
        <v>45</v>
      </c>
      <c r="G3790" s="123">
        <v>6</v>
      </c>
      <c r="H3790" s="136" t="str">
        <f>IF(SUMIFS('[1]2025年已发货'!$E:$E,'[1]2025年已发货'!$F:$F,C3790,'[1]2025年已发货'!$C:$C,F3790,'[1]2025年已发货'!$G:$G,I3790,'[1]2025年已发货'!$H:$H,J3790)=0,"未发货",SUMIFS('[1]2025年已发货'!$E:$E,'[1]2025年已发货'!$F:$F,C3790,'[1]2025年已发货'!$C:$C,F3790,'[1]2025年已发货'!$G:$G,I3790,'[1]2025年已发货'!$H:$H,J3790))</f>
        <v>未发货</v>
      </c>
      <c r="I3790" s="122" t="str">
        <f>VLOOKUP(B3790,辅助信息!E:I,3,FALSE)</f>
        <v>（商投建工达州中医药科技园-4工区-10号楼）达州市通川区达州中医药职业学院犀牛大道北段</v>
      </c>
      <c r="J3790" s="122" t="str">
        <f>VLOOKUP(B3790,辅助信息!E:I,4,FALSE)</f>
        <v>张扬</v>
      </c>
      <c r="K3790" s="122">
        <f>VLOOKUP(J3790,辅助信息!H:I,2,FALSE)</f>
        <v>18381904567</v>
      </c>
      <c r="L3790" s="124" t="str">
        <f>VLOOKUP(B3790,辅助信息!E:J,6,FALSE)</f>
        <v>控制炉批号！多了现场不收！,优先安排达钢,提前联系到场规格及数量</v>
      </c>
      <c r="M3790" s="93">
        <v>45925</v>
      </c>
      <c r="O3790" s="64">
        <f ca="1" t="shared" si="200"/>
        <v>0</v>
      </c>
      <c r="P3790" s="64">
        <f ca="1" t="shared" si="201"/>
        <v>46</v>
      </c>
      <c r="Q3790" s="29" t="str">
        <f>VLOOKUP(B3790,辅助信息!E:M,9,FALSE)</f>
        <v>ZTWM-CDGS-XS-2024-0134-商投建工达州中医药科技成果示范园项目</v>
      </c>
      <c r="R3790" s="29" t="str">
        <f>_xlfn._xlws.FILTER(辅助信息!D:D,辅助信息!E:E=B3790)</f>
        <v>商投建工达州中医药科技园</v>
      </c>
    </row>
    <row r="3791" hidden="1" spans="2:18">
      <c r="B3791" s="122" t="s">
        <v>112</v>
      </c>
      <c r="C3791" s="72">
        <v>45925</v>
      </c>
      <c r="D3791" s="122" t="str">
        <f>VLOOKUP(B3791,辅助信息!E:K,7,FALSE)</f>
        <v>JWDDCD2025052800131</v>
      </c>
      <c r="E3791" s="122" t="str">
        <f>VLOOKUP(F3791,辅助信息!A:B,2,FALSE)</f>
        <v>螺纹钢</v>
      </c>
      <c r="F3791" s="122" t="s">
        <v>21</v>
      </c>
      <c r="G3791" s="123">
        <v>12</v>
      </c>
      <c r="H3791" s="136" t="str">
        <f>IF(SUMIFS('[1]2025年已发货'!$E:$E,'[1]2025年已发货'!$F:$F,C3791,'[1]2025年已发货'!$C:$C,F3791,'[1]2025年已发货'!$G:$G,I3791,'[1]2025年已发货'!$H:$H,J3791)=0,"未发货",SUMIFS('[1]2025年已发货'!$E:$E,'[1]2025年已发货'!$F:$F,C3791,'[1]2025年已发货'!$C:$C,F3791,'[1]2025年已发货'!$G:$G,I3791,'[1]2025年已发货'!$H:$H,J3791))</f>
        <v>未发货</v>
      </c>
      <c r="I3791" s="122" t="str">
        <f>VLOOKUP(B3791,辅助信息!E:I,3,FALSE)</f>
        <v>（商投建工达州中医药科技园-4工区-10号楼）达州市通川区达州中医药职业学院犀牛大道北段</v>
      </c>
      <c r="J3791" s="122" t="str">
        <f>VLOOKUP(B3791,辅助信息!E:I,4,FALSE)</f>
        <v>张扬</v>
      </c>
      <c r="K3791" s="122">
        <f>VLOOKUP(J3791,辅助信息!H:I,2,FALSE)</f>
        <v>18381904567</v>
      </c>
      <c r="L3791" s="124" t="str">
        <f>VLOOKUP(B3791,辅助信息!E:J,6,FALSE)</f>
        <v>控制炉批号！多了现场不收！,优先安排达钢,提前联系到场规格及数量</v>
      </c>
      <c r="M3791" s="93">
        <v>45925</v>
      </c>
      <c r="O3791" s="64">
        <f ca="1" t="shared" si="200"/>
        <v>0</v>
      </c>
      <c r="P3791" s="64">
        <f ca="1" t="shared" si="201"/>
        <v>46</v>
      </c>
      <c r="Q3791" s="29" t="str">
        <f>VLOOKUP(B3791,辅助信息!E:M,9,FALSE)</f>
        <v>ZTWM-CDGS-XS-2024-0134-商投建工达州中医药科技成果示范园项目</v>
      </c>
      <c r="R3791" s="29" t="str">
        <f>_xlfn._xlws.FILTER(辅助信息!D:D,辅助信息!E:E=B3791)</f>
        <v>商投建工达州中医药科技园</v>
      </c>
    </row>
    <row r="3792" hidden="1" spans="2:18">
      <c r="B3792" s="122" t="s">
        <v>112</v>
      </c>
      <c r="C3792" s="72">
        <v>45925</v>
      </c>
      <c r="D3792" s="122" t="str">
        <f>VLOOKUP(B3792,辅助信息!E:K,7,FALSE)</f>
        <v>JWDDCD2025052800131</v>
      </c>
      <c r="E3792" s="122" t="str">
        <f>VLOOKUP(F3792,辅助信息!A:B,2,FALSE)</f>
        <v>螺纹钢</v>
      </c>
      <c r="F3792" s="122" t="s">
        <v>58</v>
      </c>
      <c r="G3792" s="123">
        <v>12</v>
      </c>
      <c r="H3792" s="136" t="str">
        <f>IF(SUMIFS('[1]2025年已发货'!$E:$E,'[1]2025年已发货'!$F:$F,C3792,'[1]2025年已发货'!$C:$C,F3792,'[1]2025年已发货'!$G:$G,I3792,'[1]2025年已发货'!$H:$H,J3792)=0,"未发货",SUMIFS('[1]2025年已发货'!$E:$E,'[1]2025年已发货'!$F:$F,C3792,'[1]2025年已发货'!$C:$C,F3792,'[1]2025年已发货'!$G:$G,I3792,'[1]2025年已发货'!$H:$H,J3792))</f>
        <v>未发货</v>
      </c>
      <c r="I3792" s="122" t="str">
        <f>VLOOKUP(B3792,辅助信息!E:I,3,FALSE)</f>
        <v>（商投建工达州中医药科技园-4工区-10号楼）达州市通川区达州中医药职业学院犀牛大道北段</v>
      </c>
      <c r="J3792" s="122" t="str">
        <f>VLOOKUP(B3792,辅助信息!E:I,4,FALSE)</f>
        <v>张扬</v>
      </c>
      <c r="K3792" s="122">
        <f>VLOOKUP(J3792,辅助信息!H:I,2,FALSE)</f>
        <v>18381904567</v>
      </c>
      <c r="L3792" s="124" t="str">
        <f>VLOOKUP(B3792,辅助信息!E:J,6,FALSE)</f>
        <v>控制炉批号！多了现场不收！,优先安排达钢,提前联系到场规格及数量</v>
      </c>
      <c r="M3792" s="93">
        <v>45925</v>
      </c>
      <c r="O3792" s="64">
        <f ca="1" t="shared" si="200"/>
        <v>0</v>
      </c>
      <c r="P3792" s="64">
        <f ca="1" t="shared" si="201"/>
        <v>46</v>
      </c>
      <c r="Q3792" s="29" t="str">
        <f>VLOOKUP(B3792,辅助信息!E:M,9,FALSE)</f>
        <v>ZTWM-CDGS-XS-2024-0134-商投建工达州中医药科技成果示范园项目</v>
      </c>
      <c r="R3792" s="29" t="str">
        <f>_xlfn._xlws.FILTER(辅助信息!D:D,辅助信息!E:E=B3792)</f>
        <v>商投建工达州中医药科技园</v>
      </c>
    </row>
    <row r="3793" hidden="1" spans="2:18">
      <c r="B3793" s="122" t="s">
        <v>112</v>
      </c>
      <c r="C3793" s="72">
        <v>45925</v>
      </c>
      <c r="D3793" s="122" t="str">
        <f>VLOOKUP(B3793,辅助信息!E:K,7,FALSE)</f>
        <v>JWDDCD2025052800131</v>
      </c>
      <c r="E3793" s="122" t="str">
        <f>VLOOKUP(F3793,辅助信息!A:B,2,FALSE)</f>
        <v>螺纹钢</v>
      </c>
      <c r="F3793" s="122" t="s">
        <v>22</v>
      </c>
      <c r="G3793" s="123">
        <v>6</v>
      </c>
      <c r="H3793" s="136" t="str">
        <f>IF(SUMIFS('[1]2025年已发货'!$E:$E,'[1]2025年已发货'!$F:$F,C3793,'[1]2025年已发货'!$C:$C,F3793,'[1]2025年已发货'!$G:$G,I3793,'[1]2025年已发货'!$H:$H,J3793)=0,"未发货",SUMIFS('[1]2025年已发货'!$E:$E,'[1]2025年已发货'!$F:$F,C3793,'[1]2025年已发货'!$C:$C,F3793,'[1]2025年已发货'!$G:$G,I3793,'[1]2025年已发货'!$H:$H,J3793))</f>
        <v>未发货</v>
      </c>
      <c r="I3793" s="122" t="str">
        <f>VLOOKUP(B3793,辅助信息!E:I,3,FALSE)</f>
        <v>（商投建工达州中医药科技园-4工区-10号楼）达州市通川区达州中医药职业学院犀牛大道北段</v>
      </c>
      <c r="J3793" s="122" t="str">
        <f>VLOOKUP(B3793,辅助信息!E:I,4,FALSE)</f>
        <v>张扬</v>
      </c>
      <c r="K3793" s="122">
        <f>VLOOKUP(J3793,辅助信息!H:I,2,FALSE)</f>
        <v>18381904567</v>
      </c>
      <c r="L3793" s="124" t="str">
        <f>VLOOKUP(B3793,辅助信息!E:J,6,FALSE)</f>
        <v>控制炉批号！多了现场不收！,优先安排达钢,提前联系到场规格及数量</v>
      </c>
      <c r="M3793" s="93">
        <v>45925</v>
      </c>
      <c r="O3793" s="64">
        <f ca="1" t="shared" si="200"/>
        <v>0</v>
      </c>
      <c r="P3793" s="64">
        <f ca="1" t="shared" si="201"/>
        <v>46</v>
      </c>
      <c r="Q3793" s="29" t="str">
        <f>VLOOKUP(B3793,辅助信息!E:M,9,FALSE)</f>
        <v>ZTWM-CDGS-XS-2024-0134-商投建工达州中医药科技成果示范园项目</v>
      </c>
      <c r="R3793" s="29" t="str">
        <f>_xlfn._xlws.FILTER(辅助信息!D:D,辅助信息!E:E=B3793)</f>
        <v>商投建工达州中医药科技园</v>
      </c>
    </row>
    <row r="3794" hidden="1" spans="1:18">
      <c r="A3794" s="131"/>
      <c r="B3794" s="122" t="s">
        <v>167</v>
      </c>
      <c r="C3794" s="72">
        <v>45925</v>
      </c>
      <c r="D3794" s="122" t="str">
        <f>VLOOKUP(B3794,辅助信息!E:K,7,FALSE)</f>
        <v>JWDDCD2025102100473</v>
      </c>
      <c r="E3794" s="122" t="str">
        <f>VLOOKUP(F3794,辅助信息!A:B,2,FALSE)</f>
        <v>螺纹钢</v>
      </c>
      <c r="F3794" s="122" t="s">
        <v>181</v>
      </c>
      <c r="G3794" s="123">
        <v>15</v>
      </c>
      <c r="H3794" s="136" t="str">
        <f>IF(SUMIFS('[1]2025年已发货'!$E:$E,'[1]2025年已发货'!$F:$F,C3794,'[1]2025年已发货'!$C:$C,F3794,'[1]2025年已发货'!$G:$G,I3794,'[1]2025年已发货'!$H:$H,J3794)=0,"未发货",SUMIFS('[1]2025年已发货'!$E:$E,'[1]2025年已发货'!$F:$F,C3794,'[1]2025年已发货'!$C:$C,F3794,'[1]2025年已发货'!$G:$G,I3794,'[1]2025年已发货'!$H:$H,J3794))</f>
        <v>未发货</v>
      </c>
      <c r="I3794" s="122" t="str">
        <f>VLOOKUP(B3794,辅助信息!E:I,3,FALSE)</f>
        <v>(五冶建设扩建艺体中学二期工程)四川省成都市双流区光荣路成都艺体中学南200米</v>
      </c>
      <c r="J3794" s="122" t="str">
        <f>VLOOKUP(B3794,辅助信息!E:I,4,FALSE)</f>
        <v>谢序强</v>
      </c>
      <c r="K3794" s="122">
        <f>VLOOKUP(J3794,辅助信息!H:I,2,FALSE)</f>
        <v>13458588232</v>
      </c>
      <c r="L3794" s="124" t="str">
        <f>VLOOKUP(B3794,辅助信息!E:J,6,FALSE)</f>
        <v>联系实际收货人（谢序强13458588232）五冶建设送货单,一式6份材质书,锈货不收，项目名称：扩建艺体中学二期工程，装货前联系收货人核实到场规格,没提前告知进场规格现场不给予接收</v>
      </c>
      <c r="O3794" s="64" t="str">
        <f ca="1" t="shared" si="200"/>
        <v/>
      </c>
      <c r="P3794" s="64" t="str">
        <f ca="1" t="shared" si="201"/>
        <v/>
      </c>
      <c r="Q3794" s="29" t="str">
        <f>VLOOKUP(B3794,辅助信息!E:M,9,FALSE)</f>
        <v>ZTWM-CDGS-XS-2025-0073-五冶天府-成都怡心湖片区及龙泉驿医院等项目</v>
      </c>
      <c r="R3794" s="29" t="str">
        <f>_xlfn._xlws.FILTER(辅助信息!D:D,辅助信息!E:E=B3794)</f>
        <v>五冶建设扩建艺体中学二期工程</v>
      </c>
    </row>
    <row r="3795" hidden="1" spans="1:18">
      <c r="A3795" s="131"/>
      <c r="B3795" s="122" t="s">
        <v>167</v>
      </c>
      <c r="C3795" s="72">
        <v>45925</v>
      </c>
      <c r="D3795" s="122" t="str">
        <f>VLOOKUP(B3795,辅助信息!E:K,7,FALSE)</f>
        <v>JWDDCD2025102100473</v>
      </c>
      <c r="E3795" s="122" t="str">
        <f>VLOOKUP(F3795,辅助信息!A:B,2,FALSE)</f>
        <v>螺纹钢</v>
      </c>
      <c r="F3795" s="122" t="s">
        <v>182</v>
      </c>
      <c r="G3795" s="123">
        <v>20</v>
      </c>
      <c r="H3795" s="136" t="str">
        <f>IF(SUMIFS('[1]2025年已发货'!$E:$E,'[1]2025年已发货'!$F:$F,C3795,'[1]2025年已发货'!$C:$C,F3795,'[1]2025年已发货'!$G:$G,I3795,'[1]2025年已发货'!$H:$H,J3795)=0,"未发货",SUMIFS('[1]2025年已发货'!$E:$E,'[1]2025年已发货'!$F:$F,C3795,'[1]2025年已发货'!$C:$C,F3795,'[1]2025年已发货'!$G:$G,I3795,'[1]2025年已发货'!$H:$H,J3795))</f>
        <v>未发货</v>
      </c>
      <c r="I3795" s="122" t="str">
        <f>VLOOKUP(B3795,辅助信息!E:I,3,FALSE)</f>
        <v>(五冶建设扩建艺体中学二期工程)四川省成都市双流区光荣路成都艺体中学南200米</v>
      </c>
      <c r="J3795" s="122" t="str">
        <f>VLOOKUP(B3795,辅助信息!E:I,4,FALSE)</f>
        <v>谢序强</v>
      </c>
      <c r="K3795" s="122">
        <f>VLOOKUP(J3795,辅助信息!H:I,2,FALSE)</f>
        <v>13458588232</v>
      </c>
      <c r="L3795" s="124" t="str">
        <f>VLOOKUP(B3795,辅助信息!E:J,6,FALSE)</f>
        <v>联系实际收货人（谢序强13458588232）五冶建设送货单,一式6份材质书,锈货不收，项目名称：扩建艺体中学二期工程，装货前联系收货人核实到场规格,没提前告知进场规格现场不给予接收</v>
      </c>
      <c r="O3795" s="64" t="str">
        <f ca="1" t="shared" si="200"/>
        <v/>
      </c>
      <c r="P3795" s="64" t="str">
        <f ca="1" t="shared" si="201"/>
        <v/>
      </c>
      <c r="Q3795" s="29" t="str">
        <f>VLOOKUP(B3795,辅助信息!E:M,9,FALSE)</f>
        <v>ZTWM-CDGS-XS-2025-0073-五冶天府-成都怡心湖片区及龙泉驿医院等项目</v>
      </c>
      <c r="R3795" s="29" t="str">
        <f>_xlfn._xlws.FILTER(辅助信息!D:D,辅助信息!E:E=B3795)</f>
        <v>五冶建设扩建艺体中学二期工程</v>
      </c>
    </row>
    <row r="3796" hidden="1" spans="2:18">
      <c r="B3796" s="122" t="s">
        <v>47</v>
      </c>
      <c r="C3796" s="72">
        <v>45925</v>
      </c>
      <c r="D3796" s="122" t="str">
        <f>VLOOKUP(B3796,辅助信息!E:K,7,FALSE)</f>
        <v>JWDDCD2025052800131</v>
      </c>
      <c r="E3796" s="122" t="str">
        <f>VLOOKUP(F3796,辅助信息!A:B,2,FALSE)</f>
        <v>盘螺</v>
      </c>
      <c r="F3796" s="122" t="s">
        <v>49</v>
      </c>
      <c r="G3796" s="123">
        <v>3</v>
      </c>
      <c r="H3796" s="136">
        <f>IF(SUMIFS('[1]2025年已发货'!$E:$E,'[1]2025年已发货'!$F:$F,C3796,'[1]2025年已发货'!$C:$C,F3796,'[1]2025年已发货'!$G:$G,I3796,'[1]2025年已发货'!$H:$H,J3796)=0,"未发货",SUMIFS('[1]2025年已发货'!$E:$E,'[1]2025年已发货'!$F:$F,C3796,'[1]2025年已发货'!$C:$C,F3796,'[1]2025年已发货'!$G:$G,I3796,'[1]2025年已发货'!$H:$H,J3796))</f>
        <v>3</v>
      </c>
      <c r="I3796" s="122" t="str">
        <f>VLOOKUP(B3796,辅助信息!E:I,3,FALSE)</f>
        <v>（商投建工达州中医药科技园-1工区）达州市通川区达州中医药职业学院犀牛大道北段</v>
      </c>
      <c r="J3796" s="122" t="str">
        <f>VLOOKUP(B3796,辅助信息!E:I,4,FALSE)</f>
        <v>程黄刚</v>
      </c>
      <c r="K3796" s="122">
        <f>VLOOKUP(J3796,辅助信息!H:I,2,FALSE)</f>
        <v>15108211617</v>
      </c>
      <c r="L3796" s="124" t="str">
        <f>VLOOKUP(B3796,辅助信息!E:J,6,FALSE)</f>
        <v>控制炉批号！多了现场不收！,优先安排达钢,提前联系到场规格及数量</v>
      </c>
      <c r="O3796" s="64" t="str">
        <f ca="1" t="shared" si="200"/>
        <v/>
      </c>
      <c r="P3796" s="64" t="str">
        <f ca="1" t="shared" si="201"/>
        <v/>
      </c>
      <c r="Q3796" s="29" t="str">
        <f>VLOOKUP(B3796,辅助信息!E:M,9,FALSE)</f>
        <v>ZTWM-CDGS-XS-2024-0134-商投建工达州中医药科技成果示范园项目</v>
      </c>
      <c r="R3796" s="29" t="str">
        <f>_xlfn._xlws.FILTER(辅助信息!D:D,辅助信息!E:E=B3796)</f>
        <v>商投建工达州中医药科技园</v>
      </c>
    </row>
    <row r="3797" hidden="1" spans="2:18">
      <c r="B3797" s="122" t="s">
        <v>47</v>
      </c>
      <c r="C3797" s="72">
        <v>45925</v>
      </c>
      <c r="D3797" s="122" t="str">
        <f>VLOOKUP(B3797,辅助信息!E:K,7,FALSE)</f>
        <v>JWDDCD2025052800131</v>
      </c>
      <c r="E3797" s="122" t="str">
        <f>VLOOKUP(F3797,辅助信息!A:B,2,FALSE)</f>
        <v>盘螺</v>
      </c>
      <c r="F3797" s="122" t="s">
        <v>40</v>
      </c>
      <c r="G3797" s="123">
        <v>15</v>
      </c>
      <c r="H3797" s="136">
        <f>IF(SUMIFS('[1]2025年已发货'!$E:$E,'[1]2025年已发货'!$F:$F,C3797,'[1]2025年已发货'!$C:$C,F3797,'[1]2025年已发货'!$G:$G,I3797,'[1]2025年已发货'!$H:$H,J3797)=0,"未发货",SUMIFS('[1]2025年已发货'!$E:$E,'[1]2025年已发货'!$F:$F,C3797,'[1]2025年已发货'!$C:$C,F3797,'[1]2025年已发货'!$G:$G,I3797,'[1]2025年已发货'!$H:$H,J3797))</f>
        <v>15</v>
      </c>
      <c r="I3797" s="122" t="str">
        <f>VLOOKUP(B3797,辅助信息!E:I,3,FALSE)</f>
        <v>（商投建工达州中医药科技园-1工区）达州市通川区达州中医药职业学院犀牛大道北段</v>
      </c>
      <c r="J3797" s="122" t="str">
        <f>VLOOKUP(B3797,辅助信息!E:I,4,FALSE)</f>
        <v>程黄刚</v>
      </c>
      <c r="K3797" s="122">
        <f>VLOOKUP(J3797,辅助信息!H:I,2,FALSE)</f>
        <v>15108211617</v>
      </c>
      <c r="L3797" s="124" t="str">
        <f>VLOOKUP(B3797,辅助信息!E:J,6,FALSE)</f>
        <v>控制炉批号！多了现场不收！,优先安排达钢,提前联系到场规格及数量</v>
      </c>
      <c r="O3797" s="64" t="str">
        <f ca="1" t="shared" si="200"/>
        <v/>
      </c>
      <c r="P3797" s="64" t="str">
        <f ca="1" t="shared" si="201"/>
        <v/>
      </c>
      <c r="Q3797" s="29" t="str">
        <f>VLOOKUP(B3797,辅助信息!E:M,9,FALSE)</f>
        <v>ZTWM-CDGS-XS-2024-0134-商投建工达州中医药科技成果示范园项目</v>
      </c>
      <c r="R3797" s="29" t="str">
        <f>_xlfn._xlws.FILTER(辅助信息!D:D,辅助信息!E:E=B3797)</f>
        <v>商投建工达州中医药科技园</v>
      </c>
    </row>
    <row r="3798" hidden="1" spans="2:18">
      <c r="B3798" s="122" t="s">
        <v>47</v>
      </c>
      <c r="C3798" s="72">
        <v>45925</v>
      </c>
      <c r="D3798" s="122" t="str">
        <f>VLOOKUP(B3798,辅助信息!E:K,7,FALSE)</f>
        <v>JWDDCD2025052800131</v>
      </c>
      <c r="E3798" s="122" t="str">
        <f>VLOOKUP(F3798,辅助信息!A:B,2,FALSE)</f>
        <v>盘螺</v>
      </c>
      <c r="F3798" s="122" t="s">
        <v>41</v>
      </c>
      <c r="G3798" s="123">
        <v>9</v>
      </c>
      <c r="H3798" s="136" t="str">
        <f>IF(SUMIFS('[1]2025年已发货'!$E:$E,'[1]2025年已发货'!$F:$F,C3798,'[1]2025年已发货'!$C:$C,F3798,'[1]2025年已发货'!$G:$G,I3798,'[1]2025年已发货'!$H:$H,J3798)=0,"未发货",SUMIFS('[1]2025年已发货'!$E:$E,'[1]2025年已发货'!$F:$F,C3798,'[1]2025年已发货'!$C:$C,F3798,'[1]2025年已发货'!$G:$G,I3798,'[1]2025年已发货'!$H:$H,J3798))</f>
        <v>未发货</v>
      </c>
      <c r="I3798" s="122" t="str">
        <f>VLOOKUP(B3798,辅助信息!E:I,3,FALSE)</f>
        <v>（商投建工达州中医药科技园-1工区）达州市通川区达州中医药职业学院犀牛大道北段</v>
      </c>
      <c r="J3798" s="122" t="str">
        <f>VLOOKUP(B3798,辅助信息!E:I,4,FALSE)</f>
        <v>程黄刚</v>
      </c>
      <c r="K3798" s="122">
        <f>VLOOKUP(J3798,辅助信息!H:I,2,FALSE)</f>
        <v>15108211617</v>
      </c>
      <c r="L3798" s="124" t="str">
        <f>VLOOKUP(B3798,辅助信息!E:J,6,FALSE)</f>
        <v>控制炉批号！多了现场不收！,优先安排达钢,提前联系到场规格及数量</v>
      </c>
      <c r="O3798" s="64" t="str">
        <f ca="1" t="shared" si="200"/>
        <v/>
      </c>
      <c r="P3798" s="64" t="str">
        <f ca="1" t="shared" si="201"/>
        <v/>
      </c>
      <c r="Q3798" s="29" t="str">
        <f>VLOOKUP(B3798,辅助信息!E:M,9,FALSE)</f>
        <v>ZTWM-CDGS-XS-2024-0134-商投建工达州中医药科技成果示范园项目</v>
      </c>
      <c r="R3798" s="29" t="str">
        <f>_xlfn._xlws.FILTER(辅助信息!D:D,辅助信息!E:E=B3798)</f>
        <v>商投建工达州中医药科技园</v>
      </c>
    </row>
    <row r="3799" hidden="1" spans="2:18">
      <c r="B3799" s="122" t="s">
        <v>47</v>
      </c>
      <c r="C3799" s="72">
        <v>45925</v>
      </c>
      <c r="D3799" s="122" t="str">
        <f>VLOOKUP(B3799,辅助信息!E:K,7,FALSE)</f>
        <v>JWDDCD2025052800131</v>
      </c>
      <c r="E3799" s="122" t="str">
        <f>VLOOKUP(F3799,辅助信息!A:B,2,FALSE)</f>
        <v>螺纹钢</v>
      </c>
      <c r="F3799" s="122" t="s">
        <v>27</v>
      </c>
      <c r="G3799" s="123">
        <v>9</v>
      </c>
      <c r="H3799" s="136">
        <f>IF(SUMIFS('[1]2025年已发货'!$E:$E,'[1]2025年已发货'!$F:$F,C3799,'[1]2025年已发货'!$C:$C,F3799,'[1]2025年已发货'!$G:$G,I3799,'[1]2025年已发货'!$H:$H,J3799)=0,"未发货",SUMIFS('[1]2025年已发货'!$E:$E,'[1]2025年已发货'!$F:$F,C3799,'[1]2025年已发货'!$C:$C,F3799,'[1]2025年已发货'!$G:$G,I3799,'[1]2025年已发货'!$H:$H,J3799))</f>
        <v>9</v>
      </c>
      <c r="I3799" s="122" t="str">
        <f>VLOOKUP(B3799,辅助信息!E:I,3,FALSE)</f>
        <v>（商投建工达州中医药科技园-1工区）达州市通川区达州中医药职业学院犀牛大道北段</v>
      </c>
      <c r="J3799" s="122" t="str">
        <f>VLOOKUP(B3799,辅助信息!E:I,4,FALSE)</f>
        <v>程黄刚</v>
      </c>
      <c r="K3799" s="122">
        <f>VLOOKUP(J3799,辅助信息!H:I,2,FALSE)</f>
        <v>15108211617</v>
      </c>
      <c r="L3799" s="124" t="str">
        <f>VLOOKUP(B3799,辅助信息!E:J,6,FALSE)</f>
        <v>控制炉批号！多了现场不收！,优先安排达钢,提前联系到场规格及数量</v>
      </c>
      <c r="O3799" s="64" t="str">
        <f ca="1" t="shared" si="200"/>
        <v/>
      </c>
      <c r="P3799" s="64" t="str">
        <f ca="1" t="shared" si="201"/>
        <v/>
      </c>
      <c r="Q3799" s="29" t="str">
        <f>VLOOKUP(B3799,辅助信息!E:M,9,FALSE)</f>
        <v>ZTWM-CDGS-XS-2024-0134-商投建工达州中医药科技成果示范园项目</v>
      </c>
      <c r="R3799" s="29" t="str">
        <f>_xlfn._xlws.FILTER(辅助信息!D:D,辅助信息!E:E=B3799)</f>
        <v>商投建工达州中医药科技园</v>
      </c>
    </row>
    <row r="3800" hidden="1" spans="2:18">
      <c r="B3800" s="122" t="s">
        <v>47</v>
      </c>
      <c r="C3800" s="72">
        <v>45925</v>
      </c>
      <c r="D3800" s="122" t="str">
        <f>VLOOKUP(B3800,辅助信息!E:K,7,FALSE)</f>
        <v>JWDDCD2025052800131</v>
      </c>
      <c r="E3800" s="122" t="str">
        <f>VLOOKUP(F3800,辅助信息!A:B,2,FALSE)</f>
        <v>螺纹钢</v>
      </c>
      <c r="F3800" s="122" t="s">
        <v>19</v>
      </c>
      <c r="G3800" s="123">
        <v>3</v>
      </c>
      <c r="H3800" s="136" t="str">
        <f>IF(SUMIFS('[1]2025年已发货'!$E:$E,'[1]2025年已发货'!$F:$F,C3800,'[1]2025年已发货'!$C:$C,F3800,'[1]2025年已发货'!$G:$G,I3800,'[1]2025年已发货'!$H:$H,J3800)=0,"未发货",SUMIFS('[1]2025年已发货'!$E:$E,'[1]2025年已发货'!$F:$F,C3800,'[1]2025年已发货'!$C:$C,F3800,'[1]2025年已发货'!$G:$G,I3800,'[1]2025年已发货'!$H:$H,J3800))</f>
        <v>未发货</v>
      </c>
      <c r="I3800" s="122" t="str">
        <f>VLOOKUP(B3800,辅助信息!E:I,3,FALSE)</f>
        <v>（商投建工达州中医药科技园-1工区）达州市通川区达州中医药职业学院犀牛大道北段</v>
      </c>
      <c r="J3800" s="122" t="str">
        <f>VLOOKUP(B3800,辅助信息!E:I,4,FALSE)</f>
        <v>程黄刚</v>
      </c>
      <c r="K3800" s="122">
        <f>VLOOKUP(J3800,辅助信息!H:I,2,FALSE)</f>
        <v>15108211617</v>
      </c>
      <c r="L3800" s="124" t="str">
        <f>VLOOKUP(B3800,辅助信息!E:J,6,FALSE)</f>
        <v>控制炉批号！多了现场不收！,优先安排达钢,提前联系到场规格及数量</v>
      </c>
      <c r="O3800" s="64" t="str">
        <f ca="1" t="shared" si="200"/>
        <v/>
      </c>
      <c r="P3800" s="64" t="str">
        <f ca="1" t="shared" si="201"/>
        <v/>
      </c>
      <c r="Q3800" s="29" t="str">
        <f>VLOOKUP(B3800,辅助信息!E:M,9,FALSE)</f>
        <v>ZTWM-CDGS-XS-2024-0134-商投建工达州中医药科技成果示范园项目</v>
      </c>
      <c r="R3800" s="29" t="str">
        <f>_xlfn._xlws.FILTER(辅助信息!D:D,辅助信息!E:E=B3800)</f>
        <v>商投建工达州中医药科技园</v>
      </c>
    </row>
    <row r="3801" hidden="1" spans="2:18">
      <c r="B3801" s="122" t="s">
        <v>47</v>
      </c>
      <c r="C3801" s="72">
        <v>45925</v>
      </c>
      <c r="D3801" s="122" t="str">
        <f>VLOOKUP(B3801,辅助信息!E:K,7,FALSE)</f>
        <v>JWDDCD2025052800131</v>
      </c>
      <c r="E3801" s="122" t="str">
        <f>VLOOKUP(F3801,辅助信息!A:B,2,FALSE)</f>
        <v>螺纹钢</v>
      </c>
      <c r="F3801" s="122" t="s">
        <v>32</v>
      </c>
      <c r="G3801" s="123">
        <v>9</v>
      </c>
      <c r="H3801" s="136">
        <f>IF(SUMIFS('[1]2025年已发货'!$E:$E,'[1]2025年已发货'!$F:$F,C3801,'[1]2025年已发货'!$C:$C,F3801,'[1]2025年已发货'!$G:$G,I3801,'[1]2025年已发货'!$H:$H,J3801)=0,"未发货",SUMIFS('[1]2025年已发货'!$E:$E,'[1]2025年已发货'!$F:$F,C3801,'[1]2025年已发货'!$C:$C,F3801,'[1]2025年已发货'!$G:$G,I3801,'[1]2025年已发货'!$H:$H,J3801))</f>
        <v>9</v>
      </c>
      <c r="I3801" s="122" t="str">
        <f>VLOOKUP(B3801,辅助信息!E:I,3,FALSE)</f>
        <v>（商投建工达州中医药科技园-1工区）达州市通川区达州中医药职业学院犀牛大道北段</v>
      </c>
      <c r="J3801" s="122" t="str">
        <f>VLOOKUP(B3801,辅助信息!E:I,4,FALSE)</f>
        <v>程黄刚</v>
      </c>
      <c r="K3801" s="122">
        <f>VLOOKUP(J3801,辅助信息!H:I,2,FALSE)</f>
        <v>15108211617</v>
      </c>
      <c r="L3801" s="124" t="str">
        <f>VLOOKUP(B3801,辅助信息!E:J,6,FALSE)</f>
        <v>控制炉批号！多了现场不收！,优先安排达钢,提前联系到场规格及数量</v>
      </c>
      <c r="O3801" s="64" t="str">
        <f ca="1" t="shared" si="200"/>
        <v/>
      </c>
      <c r="P3801" s="64" t="str">
        <f ca="1" t="shared" si="201"/>
        <v/>
      </c>
      <c r="Q3801" s="29" t="str">
        <f>VLOOKUP(B3801,辅助信息!E:M,9,FALSE)</f>
        <v>ZTWM-CDGS-XS-2024-0134-商投建工达州中医药科技成果示范园项目</v>
      </c>
      <c r="R3801" s="29" t="str">
        <f>_xlfn._xlws.FILTER(辅助信息!D:D,辅助信息!E:E=B3801)</f>
        <v>商投建工达州中医药科技园</v>
      </c>
    </row>
    <row r="3802" hidden="1" spans="2:18">
      <c r="B3802" s="122" t="s">
        <v>47</v>
      </c>
      <c r="C3802" s="72">
        <v>45925</v>
      </c>
      <c r="D3802" s="122" t="str">
        <f>VLOOKUP(B3802,辅助信息!E:K,7,FALSE)</f>
        <v>JWDDCD2025052800131</v>
      </c>
      <c r="E3802" s="122" t="str">
        <f>VLOOKUP(F3802,辅助信息!A:B,2,FALSE)</f>
        <v>螺纹钢</v>
      </c>
      <c r="F3802" s="122" t="s">
        <v>33</v>
      </c>
      <c r="G3802" s="123">
        <v>6</v>
      </c>
      <c r="H3802" s="136" t="str">
        <f>IF(SUMIFS('[1]2025年已发货'!$E:$E,'[1]2025年已发货'!$F:$F,C3802,'[1]2025年已发货'!$C:$C,F3802,'[1]2025年已发货'!$G:$G,I3802,'[1]2025年已发货'!$H:$H,J3802)=0,"未发货",SUMIFS('[1]2025年已发货'!$E:$E,'[1]2025年已发货'!$F:$F,C3802,'[1]2025年已发货'!$C:$C,F3802,'[1]2025年已发货'!$G:$G,I3802,'[1]2025年已发货'!$H:$H,J3802))</f>
        <v>未发货</v>
      </c>
      <c r="I3802" s="122" t="str">
        <f>VLOOKUP(B3802,辅助信息!E:I,3,FALSE)</f>
        <v>（商投建工达州中医药科技园-1工区）达州市通川区达州中医药职业学院犀牛大道北段</v>
      </c>
      <c r="J3802" s="122" t="str">
        <f>VLOOKUP(B3802,辅助信息!E:I,4,FALSE)</f>
        <v>程黄刚</v>
      </c>
      <c r="K3802" s="122">
        <f>VLOOKUP(J3802,辅助信息!H:I,2,FALSE)</f>
        <v>15108211617</v>
      </c>
      <c r="L3802" s="124" t="str">
        <f>VLOOKUP(B3802,辅助信息!E:J,6,FALSE)</f>
        <v>控制炉批号！多了现场不收！,优先安排达钢,提前联系到场规格及数量</v>
      </c>
      <c r="O3802" s="64" t="str">
        <f ca="1" t="shared" si="200"/>
        <v/>
      </c>
      <c r="P3802" s="64" t="str">
        <f ca="1" t="shared" si="201"/>
        <v/>
      </c>
      <c r="Q3802" s="29" t="str">
        <f>VLOOKUP(B3802,辅助信息!E:M,9,FALSE)</f>
        <v>ZTWM-CDGS-XS-2024-0134-商投建工达州中医药科技成果示范园项目</v>
      </c>
      <c r="R3802" s="29" t="str">
        <f>_xlfn._xlws.FILTER(辅助信息!D:D,辅助信息!E:E=B3802)</f>
        <v>商投建工达州中医药科技园</v>
      </c>
    </row>
    <row r="3803" hidden="1" spans="2:18">
      <c r="B3803" s="122" t="s">
        <v>47</v>
      </c>
      <c r="C3803" s="72">
        <v>45925</v>
      </c>
      <c r="D3803" s="122" t="str">
        <f>VLOOKUP(B3803,辅助信息!E:K,7,FALSE)</f>
        <v>JWDDCD2025052800131</v>
      </c>
      <c r="E3803" s="122" t="str">
        <f>VLOOKUP(F3803,辅助信息!A:B,2,FALSE)</f>
        <v>螺纹钢</v>
      </c>
      <c r="F3803" s="122" t="s">
        <v>28</v>
      </c>
      <c r="G3803" s="123">
        <v>27</v>
      </c>
      <c r="H3803" s="136">
        <f>IF(SUMIFS('[1]2025年已发货'!$E:$E,'[1]2025年已发货'!$F:$F,C3803,'[1]2025年已发货'!$C:$C,F3803,'[1]2025年已发货'!$G:$G,I3803,'[1]2025年已发货'!$H:$H,J3803)=0,"未发货",SUMIFS('[1]2025年已发货'!$E:$E,'[1]2025年已发货'!$F:$F,C3803,'[1]2025年已发货'!$C:$C,F3803,'[1]2025年已发货'!$G:$G,I3803,'[1]2025年已发货'!$H:$H,J3803))</f>
        <v>15</v>
      </c>
      <c r="I3803" s="122" t="str">
        <f>VLOOKUP(B3803,辅助信息!E:I,3,FALSE)</f>
        <v>（商投建工达州中医药科技园-1工区）达州市通川区达州中医药职业学院犀牛大道北段</v>
      </c>
      <c r="J3803" s="122" t="str">
        <f>VLOOKUP(B3803,辅助信息!E:I,4,FALSE)</f>
        <v>程黄刚</v>
      </c>
      <c r="K3803" s="122">
        <f>VLOOKUP(J3803,辅助信息!H:I,2,FALSE)</f>
        <v>15108211617</v>
      </c>
      <c r="L3803" s="124" t="str">
        <f>VLOOKUP(B3803,辅助信息!E:J,6,FALSE)</f>
        <v>控制炉批号！多了现场不收！,优先安排达钢,提前联系到场规格及数量</v>
      </c>
      <c r="O3803" s="64" t="str">
        <f ca="1" t="shared" si="200"/>
        <v/>
      </c>
      <c r="P3803" s="64" t="str">
        <f ca="1" t="shared" si="201"/>
        <v/>
      </c>
      <c r="Q3803" s="29" t="str">
        <f>VLOOKUP(B3803,辅助信息!E:M,9,FALSE)</f>
        <v>ZTWM-CDGS-XS-2024-0134-商投建工达州中医药科技成果示范园项目</v>
      </c>
      <c r="R3803" s="29" t="str">
        <f>_xlfn._xlws.FILTER(辅助信息!D:D,辅助信息!E:E=B3803)</f>
        <v>商投建工达州中医药科技园</v>
      </c>
    </row>
    <row r="3804" hidden="1" spans="2:18">
      <c r="B3804" s="122" t="s">
        <v>47</v>
      </c>
      <c r="C3804" s="72">
        <v>45925</v>
      </c>
      <c r="D3804" s="122" t="str">
        <f>VLOOKUP(B3804,辅助信息!E:K,7,FALSE)</f>
        <v>JWDDCD2025052800131</v>
      </c>
      <c r="E3804" s="122" t="str">
        <f>VLOOKUP(F3804,辅助信息!A:B,2,FALSE)</f>
        <v>螺纹钢</v>
      </c>
      <c r="F3804" s="122" t="s">
        <v>18</v>
      </c>
      <c r="G3804" s="123">
        <v>9</v>
      </c>
      <c r="H3804" s="136">
        <f>IF(SUMIFS('[1]2025年已发货'!$E:$E,'[1]2025年已发货'!$F:$F,C3804,'[1]2025年已发货'!$C:$C,F3804,'[1]2025年已发货'!$G:$G,I3804,'[1]2025年已发货'!$H:$H,J3804)=0,"未发货",SUMIFS('[1]2025年已发货'!$E:$E,'[1]2025年已发货'!$F:$F,C3804,'[1]2025年已发货'!$C:$C,F3804,'[1]2025年已发货'!$G:$G,I3804,'[1]2025年已发货'!$H:$H,J3804))</f>
        <v>9</v>
      </c>
      <c r="I3804" s="122" t="str">
        <f>VLOOKUP(B3804,辅助信息!E:I,3,FALSE)</f>
        <v>（商投建工达州中医药科技园-1工区）达州市通川区达州中医药职业学院犀牛大道北段</v>
      </c>
      <c r="J3804" s="122" t="str">
        <f>VLOOKUP(B3804,辅助信息!E:I,4,FALSE)</f>
        <v>程黄刚</v>
      </c>
      <c r="K3804" s="122">
        <f>VLOOKUP(J3804,辅助信息!H:I,2,FALSE)</f>
        <v>15108211617</v>
      </c>
      <c r="L3804" s="124" t="str">
        <f>VLOOKUP(B3804,辅助信息!E:J,6,FALSE)</f>
        <v>控制炉批号！多了现场不收！,优先安排达钢,提前联系到场规格及数量</v>
      </c>
      <c r="O3804" s="64" t="str">
        <f ca="1" t="shared" si="200"/>
        <v/>
      </c>
      <c r="P3804" s="64" t="str">
        <f ca="1" t="shared" si="201"/>
        <v/>
      </c>
      <c r="Q3804" s="29" t="str">
        <f>VLOOKUP(B3804,辅助信息!E:M,9,FALSE)</f>
        <v>ZTWM-CDGS-XS-2024-0134-商投建工达州中医药科技成果示范园项目</v>
      </c>
      <c r="R3804" s="29" t="str">
        <f>_xlfn._xlws.FILTER(辅助信息!D:D,辅助信息!E:E=B3804)</f>
        <v>商投建工达州中医药科技园</v>
      </c>
    </row>
    <row r="3805" hidden="1" spans="2:18">
      <c r="B3805" s="122" t="s">
        <v>150</v>
      </c>
      <c r="C3805" s="72">
        <v>45925</v>
      </c>
      <c r="D3805" s="122" t="str">
        <f>VLOOKUP(B3805,辅助信息!E:K,7,FALSE)</f>
        <v>JWDDCD2025050800101</v>
      </c>
      <c r="E3805" s="122" t="str">
        <f>VLOOKUP(F3805,辅助信息!A:B,2,FALSE)</f>
        <v>螺纹钢</v>
      </c>
      <c r="F3805" s="122" t="s">
        <v>32</v>
      </c>
      <c r="G3805" s="123">
        <v>9</v>
      </c>
      <c r="H3805" s="136" t="str">
        <f>IF(SUMIFS('[1]2025年已发货'!$E:$E,'[1]2025年已发货'!$F:$F,C3805,'[1]2025年已发货'!$C:$C,F3805,'[1]2025年已发货'!$G:$G,I3805,'[1]2025年已发货'!$H:$H,J3805)=0,"未发货",SUMIFS('[1]2025年已发货'!$E:$E,'[1]2025年已发货'!$F:$F,C3805,'[1]2025年已发货'!$C:$C,F3805,'[1]2025年已发货'!$G:$G,I3805,'[1]2025年已发货'!$H:$H,J3805))</f>
        <v>未发货</v>
      </c>
      <c r="I3805" s="122" t="str">
        <f>VLOOKUP(B3805,辅助信息!E:I,3,FALSE)</f>
        <v>(中铁科研院宜宾泥溪项目)中铁科研院集团有限公司宜宾市泥溪东互通式立交下穿成贵客专铁路工程项目钢筋加工厂</v>
      </c>
      <c r="J3805" s="122" t="str">
        <f>VLOOKUP(B3805,辅助信息!E:I,4,FALSE)</f>
        <v>蔡鹏</v>
      </c>
      <c r="K3805" s="122">
        <f>VLOOKUP(J3805,辅助信息!H:I,2,FALSE)</f>
        <v>19130850820</v>
      </c>
      <c r="L3805" s="124" t="str">
        <f>VLOOKUP(B3805,辅助信息!E:J,6,FALSE)</f>
        <v>装货前联系收货人核实到场规格，货物最下面用方木垫下方便卸货</v>
      </c>
      <c r="O3805" s="64" t="str">
        <f ca="1" t="shared" si="200"/>
        <v/>
      </c>
      <c r="P3805" s="64" t="str">
        <f ca="1" t="shared" si="201"/>
        <v/>
      </c>
      <c r="Q3805" s="29" t="str">
        <f>VLOOKUP(B3805,辅助信息!E:M,9,FALSE)</f>
        <v>ZTWM-CDGS-XS-2025-0050-中铁科研院-宜宾泥溪项目</v>
      </c>
      <c r="R3805" s="29" t="str">
        <f>_xlfn._xlws.FILTER(辅助信息!D:D,辅助信息!E:E=B3805)</f>
        <v>中铁科研院宜宾泥溪项目</v>
      </c>
    </row>
    <row r="3806" hidden="1" spans="2:18">
      <c r="B3806" s="122" t="s">
        <v>150</v>
      </c>
      <c r="C3806" s="72">
        <v>45925</v>
      </c>
      <c r="D3806" s="122" t="str">
        <f>VLOOKUP(B3806,辅助信息!E:K,7,FALSE)</f>
        <v>JWDDCD2025050800101</v>
      </c>
      <c r="E3806" s="122" t="str">
        <f>VLOOKUP(F3806,辅助信息!A:B,2,FALSE)</f>
        <v>螺纹钢</v>
      </c>
      <c r="F3806" s="122" t="s">
        <v>33</v>
      </c>
      <c r="G3806" s="123">
        <v>6</v>
      </c>
      <c r="H3806" s="136" t="str">
        <f>IF(SUMIFS('[1]2025年已发货'!$E:$E,'[1]2025年已发货'!$F:$F,C3806,'[1]2025年已发货'!$C:$C,F3806,'[1]2025年已发货'!$G:$G,I3806,'[1]2025年已发货'!$H:$H,J3806)=0,"未发货",SUMIFS('[1]2025年已发货'!$E:$E,'[1]2025年已发货'!$F:$F,C3806,'[1]2025年已发货'!$C:$C,F3806,'[1]2025年已发货'!$G:$G,I3806,'[1]2025年已发货'!$H:$H,J3806))</f>
        <v>未发货</v>
      </c>
      <c r="I3806" s="122" t="str">
        <f>VLOOKUP(B3806,辅助信息!E:I,3,FALSE)</f>
        <v>(中铁科研院宜宾泥溪项目)中铁科研院集团有限公司宜宾市泥溪东互通式立交下穿成贵客专铁路工程项目钢筋加工厂</v>
      </c>
      <c r="J3806" s="122" t="str">
        <f>VLOOKUP(B3806,辅助信息!E:I,4,FALSE)</f>
        <v>蔡鹏</v>
      </c>
      <c r="K3806" s="122">
        <f>VLOOKUP(J3806,辅助信息!H:I,2,FALSE)</f>
        <v>19130850820</v>
      </c>
      <c r="L3806" s="124" t="str">
        <f>VLOOKUP(B3806,辅助信息!E:J,6,FALSE)</f>
        <v>装货前联系收货人核实到场规格，货物最下面用方木垫下方便卸货</v>
      </c>
      <c r="O3806" s="64" t="str">
        <f ca="1" t="shared" si="200"/>
        <v/>
      </c>
      <c r="P3806" s="64" t="str">
        <f ca="1" t="shared" si="201"/>
        <v/>
      </c>
      <c r="Q3806" s="29" t="str">
        <f>VLOOKUP(B3806,辅助信息!E:M,9,FALSE)</f>
        <v>ZTWM-CDGS-XS-2025-0050-中铁科研院-宜宾泥溪项目</v>
      </c>
      <c r="R3806" s="29" t="str">
        <f>_xlfn._xlws.FILTER(辅助信息!D:D,辅助信息!E:E=B3806)</f>
        <v>中铁科研院宜宾泥溪项目</v>
      </c>
    </row>
    <row r="3807" hidden="1" spans="2:18">
      <c r="B3807" s="122" t="s">
        <v>150</v>
      </c>
      <c r="C3807" s="72">
        <v>45925</v>
      </c>
      <c r="D3807" s="122" t="str">
        <f>VLOOKUP(B3807,辅助信息!E:K,7,FALSE)</f>
        <v>JWDDCD2025050800101</v>
      </c>
      <c r="E3807" s="122" t="str">
        <f>VLOOKUP(F3807,辅助信息!A:B,2,FALSE)</f>
        <v>螺纹钢</v>
      </c>
      <c r="F3807" s="122" t="s">
        <v>65</v>
      </c>
      <c r="G3807" s="123">
        <v>15</v>
      </c>
      <c r="H3807" s="136" t="str">
        <f>IF(SUMIFS('[1]2025年已发货'!$E:$E,'[1]2025年已发货'!$F:$F,C3807,'[1]2025年已发货'!$C:$C,F3807,'[1]2025年已发货'!$G:$G,I3807,'[1]2025年已发货'!$H:$H,J3807)=0,"未发货",SUMIFS('[1]2025年已发货'!$E:$E,'[1]2025年已发货'!$F:$F,C3807,'[1]2025年已发货'!$C:$C,F3807,'[1]2025年已发货'!$G:$G,I3807,'[1]2025年已发货'!$H:$H,J3807))</f>
        <v>未发货</v>
      </c>
      <c r="I3807" s="122" t="str">
        <f>VLOOKUP(B3807,辅助信息!E:I,3,FALSE)</f>
        <v>(中铁科研院宜宾泥溪项目)中铁科研院集团有限公司宜宾市泥溪东互通式立交下穿成贵客专铁路工程项目钢筋加工厂</v>
      </c>
      <c r="J3807" s="122" t="str">
        <f>VLOOKUP(B3807,辅助信息!E:I,4,FALSE)</f>
        <v>蔡鹏</v>
      </c>
      <c r="K3807" s="122">
        <f>VLOOKUP(J3807,辅助信息!H:I,2,FALSE)</f>
        <v>19130850820</v>
      </c>
      <c r="L3807" s="124" t="str">
        <f>VLOOKUP(B3807,辅助信息!E:J,6,FALSE)</f>
        <v>装货前联系收货人核实到场规格，货物最下面用方木垫下方便卸货</v>
      </c>
      <c r="O3807" s="64" t="str">
        <f ca="1" t="shared" si="200"/>
        <v/>
      </c>
      <c r="P3807" s="64" t="str">
        <f ca="1" t="shared" si="201"/>
        <v/>
      </c>
      <c r="Q3807" s="29" t="str">
        <f>VLOOKUP(B3807,辅助信息!E:M,9,FALSE)</f>
        <v>ZTWM-CDGS-XS-2025-0050-中铁科研院-宜宾泥溪项目</v>
      </c>
      <c r="R3807" s="29" t="str">
        <f>_xlfn._xlws.FILTER(辅助信息!D:D,辅助信息!E:E=B3807)</f>
        <v>中铁科研院宜宾泥溪项目</v>
      </c>
    </row>
    <row r="3808" hidden="1" spans="2:18">
      <c r="B3808" s="122" t="s">
        <v>150</v>
      </c>
      <c r="C3808" s="72">
        <v>45925</v>
      </c>
      <c r="D3808" s="122" t="str">
        <f>VLOOKUP(B3808,辅助信息!E:K,7,FALSE)</f>
        <v>JWDDCD2025050800101</v>
      </c>
      <c r="E3808" s="122" t="str">
        <f>VLOOKUP(F3808,辅助信息!A:B,2,FALSE)</f>
        <v>盘螺</v>
      </c>
      <c r="F3808" s="122" t="s">
        <v>41</v>
      </c>
      <c r="G3808" s="123">
        <v>10</v>
      </c>
      <c r="H3808" s="136" t="str">
        <f>IF(SUMIFS('[1]2025年已发货'!$E:$E,'[1]2025年已发货'!$F:$F,C3808,'[1]2025年已发货'!$C:$C,F3808,'[1]2025年已发货'!$G:$G,I3808,'[1]2025年已发货'!$H:$H,J3808)=0,"未发货",SUMIFS('[1]2025年已发货'!$E:$E,'[1]2025年已发货'!$F:$F,C3808,'[1]2025年已发货'!$C:$C,F3808,'[1]2025年已发货'!$G:$G,I3808,'[1]2025年已发货'!$H:$H,J3808))</f>
        <v>未发货</v>
      </c>
      <c r="I3808" s="122" t="str">
        <f>VLOOKUP(B3808,辅助信息!E:I,3,FALSE)</f>
        <v>(中铁科研院宜宾泥溪项目)中铁科研院集团有限公司宜宾市泥溪东互通式立交下穿成贵客专铁路工程项目钢筋加工厂</v>
      </c>
      <c r="J3808" s="122" t="str">
        <f>VLOOKUP(B3808,辅助信息!E:I,4,FALSE)</f>
        <v>蔡鹏</v>
      </c>
      <c r="K3808" s="122">
        <f>VLOOKUP(J3808,辅助信息!H:I,2,FALSE)</f>
        <v>19130850820</v>
      </c>
      <c r="L3808" s="124" t="str">
        <f>VLOOKUP(B3808,辅助信息!E:J,6,FALSE)</f>
        <v>装货前联系收货人核实到场规格，货物最下面用方木垫下方便卸货</v>
      </c>
      <c r="O3808" s="64" t="str">
        <f ca="1" t="shared" ref="O3808:O3871" si="202">IF(OR(M3808="",N3808&lt;&gt;""),"",MAX(M3808-TODAY(),0))</f>
        <v/>
      </c>
      <c r="P3808" s="64" t="str">
        <f ca="1" t="shared" ref="P3808:P3871" si="203">IF(M3808="","",IF(N3808&lt;&gt;"",MAX(N3808-M3808,0),IF(TODAY()&gt;M3808,TODAY()-M3808,0)))</f>
        <v/>
      </c>
      <c r="Q3808" s="29" t="str">
        <f>VLOOKUP(B3808,辅助信息!E:M,9,FALSE)</f>
        <v>ZTWM-CDGS-XS-2025-0050-中铁科研院-宜宾泥溪项目</v>
      </c>
      <c r="R3808" s="29" t="str">
        <f>_xlfn._xlws.FILTER(辅助信息!D:D,辅助信息!E:E=B3808)</f>
        <v>中铁科研院宜宾泥溪项目</v>
      </c>
    </row>
    <row r="3809" hidden="1" spans="2:18">
      <c r="B3809" s="122" t="s">
        <v>150</v>
      </c>
      <c r="C3809" s="72">
        <v>45925</v>
      </c>
      <c r="D3809" s="122" t="str">
        <f>VLOOKUP(B3809,辅助信息!E:K,7,FALSE)</f>
        <v>JWDDCD2025050800101</v>
      </c>
      <c r="E3809" s="122" t="str">
        <f>VLOOKUP(F3809,辅助信息!A:B,2,FALSE)</f>
        <v>盘螺</v>
      </c>
      <c r="F3809" s="122" t="s">
        <v>26</v>
      </c>
      <c r="G3809" s="123">
        <v>30</v>
      </c>
      <c r="H3809" s="136" t="str">
        <f>IF(SUMIFS('[1]2025年已发货'!$E:$E,'[1]2025年已发货'!$F:$F,C3809,'[1]2025年已发货'!$C:$C,F3809,'[1]2025年已发货'!$G:$G,I3809,'[1]2025年已发货'!$H:$H,J3809)=0,"未发货",SUMIFS('[1]2025年已发货'!$E:$E,'[1]2025年已发货'!$F:$F,C3809,'[1]2025年已发货'!$C:$C,F3809,'[1]2025年已发货'!$G:$G,I3809,'[1]2025年已发货'!$H:$H,J3809))</f>
        <v>未发货</v>
      </c>
      <c r="I3809" s="122" t="str">
        <f>VLOOKUP(B3809,辅助信息!E:I,3,FALSE)</f>
        <v>(中铁科研院宜宾泥溪项目)中铁科研院集团有限公司宜宾市泥溪东互通式立交下穿成贵客专铁路工程项目钢筋加工厂</v>
      </c>
      <c r="J3809" s="122" t="str">
        <f>VLOOKUP(B3809,辅助信息!E:I,4,FALSE)</f>
        <v>蔡鹏</v>
      </c>
      <c r="K3809" s="122">
        <f>VLOOKUP(J3809,辅助信息!H:I,2,FALSE)</f>
        <v>19130850820</v>
      </c>
      <c r="L3809" s="124" t="str">
        <f>VLOOKUP(B3809,辅助信息!E:J,6,FALSE)</f>
        <v>装货前联系收货人核实到场规格，货物最下面用方木垫下方便卸货</v>
      </c>
      <c r="O3809" s="64" t="str">
        <f ca="1" t="shared" si="202"/>
        <v/>
      </c>
      <c r="P3809" s="64" t="str">
        <f ca="1" t="shared" si="203"/>
        <v/>
      </c>
      <c r="Q3809" s="29" t="str">
        <f>VLOOKUP(B3809,辅助信息!E:M,9,FALSE)</f>
        <v>ZTWM-CDGS-XS-2025-0050-中铁科研院-宜宾泥溪项目</v>
      </c>
      <c r="R3809" s="29" t="str">
        <f>_xlfn._xlws.FILTER(辅助信息!D:D,辅助信息!E:E=B3809)</f>
        <v>中铁科研院宜宾泥溪项目</v>
      </c>
    </row>
    <row r="3810" hidden="1" spans="2:18">
      <c r="B3810" s="40" t="s">
        <v>215</v>
      </c>
      <c r="C3810" s="72">
        <v>45925</v>
      </c>
      <c r="D3810" s="40" t="str">
        <f>VLOOKUP(B3810,辅助信息!E:K,7,FALSE)</f>
        <v>JWDDCD2025102100486</v>
      </c>
      <c r="E3810" s="40" t="str">
        <f>VLOOKUP(F3810,辅助信息!A:B,2,FALSE)</f>
        <v>盘螺</v>
      </c>
      <c r="F3810" s="40" t="s">
        <v>40</v>
      </c>
      <c r="G3810" s="36">
        <v>14</v>
      </c>
      <c r="H3810" s="136" t="str">
        <f>IF(SUMIFS('[1]2025年已发货'!$E:$E,'[1]2025年已发货'!$F:$F,C3810,'[1]2025年已发货'!$C:$C,F3810,'[1]2025年已发货'!$G:$G,I3810,'[1]2025年已发货'!$H:$H,J3810)=0,"未发货",SUMIFS('[1]2025年已发货'!$E:$E,'[1]2025年已发货'!$F:$F,C3810,'[1]2025年已发货'!$C:$C,F3810,'[1]2025年已发货'!$G:$G,I3810,'[1]2025年已发货'!$H:$H,J3810))</f>
        <v>未发货</v>
      </c>
      <c r="I3810" s="40" t="str">
        <f>VLOOKUP(B3810,辅助信息!E:I,3,FALSE)</f>
        <v>(五冶建设龙泉驿一医院配套建设工程)成都市龙泉驿区董朗路69号龙泉驿一医院5号门</v>
      </c>
      <c r="J3810" s="40" t="str">
        <f>VLOOKUP(B3810,辅助信息!E:I,4,FALSE)</f>
        <v>孙敏</v>
      </c>
      <c r="K3810" s="40">
        <f>VLOOKUP(J3810,辅助信息!H:I,2,FALSE)</f>
        <v>13617695006</v>
      </c>
      <c r="L3810" s="111" t="str">
        <f>VLOOKUP(B3810,辅助信息!E:J,6,FALSE)</f>
        <v>联系实际收货人（孙敏13617695006）五冶建设送货单,6份材质书,锈货不收，装货前联系收货人核实到场规格,没提前告知进场规格现场不给予接收</v>
      </c>
      <c r="O3810" s="64" t="str">
        <f ca="1" t="shared" si="202"/>
        <v/>
      </c>
      <c r="P3810" s="64" t="str">
        <f ca="1" t="shared" si="203"/>
        <v/>
      </c>
      <c r="Q3810" s="29" t="str">
        <f>VLOOKUP(B3810,辅助信息!E:M,9,FALSE)</f>
        <v>ZTWM-CDGS-XS-2025-0073-五冶天府-成都怡心湖片区及龙泉驿医院等项目</v>
      </c>
      <c r="R3810" s="29" t="str">
        <f>_xlfn._xlws.FILTER(辅助信息!D:D,辅助信息!E:E=B3810)</f>
        <v>五冶建设龙泉驿一医院配套建设工程</v>
      </c>
    </row>
    <row r="3811" hidden="1" spans="2:18">
      <c r="B3811" s="40" t="s">
        <v>215</v>
      </c>
      <c r="C3811" s="72">
        <v>45925</v>
      </c>
      <c r="D3811" s="40" t="str">
        <f>VLOOKUP(B3811,辅助信息!E:K,7,FALSE)</f>
        <v>JWDDCD2025102100486</v>
      </c>
      <c r="E3811" s="40" t="str">
        <f>VLOOKUP(F3811,辅助信息!A:B,2,FALSE)</f>
        <v>盘螺</v>
      </c>
      <c r="F3811" s="40" t="s">
        <v>41</v>
      </c>
      <c r="G3811" s="36">
        <v>4</v>
      </c>
      <c r="H3811" s="136" t="str">
        <f>IF(SUMIFS('[1]2025年已发货'!$E:$E,'[1]2025年已发货'!$F:$F,C3811,'[1]2025年已发货'!$C:$C,F3811,'[1]2025年已发货'!$G:$G,I3811,'[1]2025年已发货'!$H:$H,J3811)=0,"未发货",SUMIFS('[1]2025年已发货'!$E:$E,'[1]2025年已发货'!$F:$F,C3811,'[1]2025年已发货'!$C:$C,F3811,'[1]2025年已发货'!$G:$G,I3811,'[1]2025年已发货'!$H:$H,J3811))</f>
        <v>未发货</v>
      </c>
      <c r="I3811" s="40" t="str">
        <f>VLOOKUP(B3811,辅助信息!E:I,3,FALSE)</f>
        <v>(五冶建设龙泉驿一医院配套建设工程)成都市龙泉驿区董朗路69号龙泉驿一医院5号门</v>
      </c>
      <c r="J3811" s="40" t="str">
        <f>VLOOKUP(B3811,辅助信息!E:I,4,FALSE)</f>
        <v>孙敏</v>
      </c>
      <c r="K3811" s="40">
        <f>VLOOKUP(J3811,辅助信息!H:I,2,FALSE)</f>
        <v>13617695006</v>
      </c>
      <c r="L3811" s="111" t="str">
        <f>VLOOKUP(B3811,辅助信息!E:J,6,FALSE)</f>
        <v>联系实际收货人（孙敏13617695006）五冶建设送货单,6份材质书,锈货不收，装货前联系收货人核实到场规格,没提前告知进场规格现场不给予接收</v>
      </c>
      <c r="O3811" s="64" t="str">
        <f ca="1" t="shared" si="202"/>
        <v/>
      </c>
      <c r="P3811" s="64" t="str">
        <f ca="1" t="shared" si="203"/>
        <v/>
      </c>
      <c r="Q3811" s="29" t="str">
        <f>VLOOKUP(B3811,辅助信息!E:M,9,FALSE)</f>
        <v>ZTWM-CDGS-XS-2025-0073-五冶天府-成都怡心湖片区及龙泉驿医院等项目</v>
      </c>
      <c r="R3811" s="29" t="str">
        <f>_xlfn._xlws.FILTER(辅助信息!D:D,辅助信息!E:E=B3811)</f>
        <v>五冶建设龙泉驿一医院配套建设工程</v>
      </c>
    </row>
    <row r="3812" hidden="1" spans="2:18">
      <c r="B3812" s="40" t="s">
        <v>215</v>
      </c>
      <c r="C3812" s="72">
        <v>45925</v>
      </c>
      <c r="D3812" s="40" t="str">
        <f>VLOOKUP(B3812,辅助信息!E:K,7,FALSE)</f>
        <v>JWDDCD2025102100486</v>
      </c>
      <c r="E3812" s="40" t="str">
        <f>VLOOKUP(F3812,辅助信息!A:B,2,FALSE)</f>
        <v>盘螺</v>
      </c>
      <c r="F3812" s="40" t="s">
        <v>26</v>
      </c>
      <c r="G3812" s="36">
        <v>32</v>
      </c>
      <c r="H3812" s="136" t="str">
        <f>IF(SUMIFS('[1]2025年已发货'!$E:$E,'[1]2025年已发货'!$F:$F,C3812,'[1]2025年已发货'!$C:$C,F3812,'[1]2025年已发货'!$G:$G,I3812,'[1]2025年已发货'!$H:$H,J3812)=0,"未发货",SUMIFS('[1]2025年已发货'!$E:$E,'[1]2025年已发货'!$F:$F,C3812,'[1]2025年已发货'!$C:$C,F3812,'[1]2025年已发货'!$G:$G,I3812,'[1]2025年已发货'!$H:$H,J3812))</f>
        <v>未发货</v>
      </c>
      <c r="I3812" s="40" t="str">
        <f>VLOOKUP(B3812,辅助信息!E:I,3,FALSE)</f>
        <v>(五冶建设龙泉驿一医院配套建设工程)成都市龙泉驿区董朗路69号龙泉驿一医院5号门</v>
      </c>
      <c r="J3812" s="40" t="str">
        <f>VLOOKUP(B3812,辅助信息!E:I,4,FALSE)</f>
        <v>孙敏</v>
      </c>
      <c r="K3812" s="40">
        <f>VLOOKUP(J3812,辅助信息!H:I,2,FALSE)</f>
        <v>13617695006</v>
      </c>
      <c r="L3812" s="111" t="str">
        <f>VLOOKUP(B3812,辅助信息!E:J,6,FALSE)</f>
        <v>联系实际收货人（孙敏13617695006）五冶建设送货单,6份材质书,锈货不收，装货前联系收货人核实到场规格,没提前告知进场规格现场不给予接收</v>
      </c>
      <c r="O3812" s="64" t="str">
        <f ca="1" t="shared" si="202"/>
        <v/>
      </c>
      <c r="P3812" s="64" t="str">
        <f ca="1" t="shared" si="203"/>
        <v/>
      </c>
      <c r="Q3812" s="29" t="str">
        <f>VLOOKUP(B3812,辅助信息!E:M,9,FALSE)</f>
        <v>ZTWM-CDGS-XS-2025-0073-五冶天府-成都怡心湖片区及龙泉驿医院等项目</v>
      </c>
      <c r="R3812" s="29" t="str">
        <f>_xlfn._xlws.FILTER(辅助信息!D:D,辅助信息!E:E=B3812)</f>
        <v>五冶建设龙泉驿一医院配套建设工程</v>
      </c>
    </row>
    <row r="3813" hidden="1" spans="2:18">
      <c r="B3813" s="40" t="s">
        <v>215</v>
      </c>
      <c r="C3813" s="72">
        <v>45925</v>
      </c>
      <c r="D3813" s="40" t="str">
        <f>VLOOKUP(B3813,辅助信息!E:K,7,FALSE)</f>
        <v>JWDDCD2025102100486</v>
      </c>
      <c r="E3813" s="40" t="str">
        <f>VLOOKUP(F3813,辅助信息!A:B,2,FALSE)</f>
        <v>螺纹钢</v>
      </c>
      <c r="F3813" s="40" t="s">
        <v>19</v>
      </c>
      <c r="G3813" s="36">
        <v>20</v>
      </c>
      <c r="H3813" s="136">
        <f>IF(SUMIFS('[1]2025年已发货'!$E:$E,'[1]2025年已发货'!$F:$F,C3813,'[1]2025年已发货'!$C:$C,F3813,'[1]2025年已发货'!$G:$G,I3813,'[1]2025年已发货'!$H:$H,J3813)=0,"未发货",SUMIFS('[1]2025年已发货'!$E:$E,'[1]2025年已发货'!$F:$F,C3813,'[1]2025年已发货'!$C:$C,F3813,'[1]2025年已发货'!$G:$G,I3813,'[1]2025年已发货'!$H:$H,J3813))</f>
        <v>8</v>
      </c>
      <c r="I3813" s="40" t="str">
        <f>VLOOKUP(B3813,辅助信息!E:I,3,FALSE)</f>
        <v>(五冶建设龙泉驿一医院配套建设工程)成都市龙泉驿区董朗路69号龙泉驿一医院5号门</v>
      </c>
      <c r="J3813" s="40" t="str">
        <f>VLOOKUP(B3813,辅助信息!E:I,4,FALSE)</f>
        <v>孙敏</v>
      </c>
      <c r="K3813" s="40">
        <f>VLOOKUP(J3813,辅助信息!H:I,2,FALSE)</f>
        <v>13617695006</v>
      </c>
      <c r="L3813" s="111" t="str">
        <f>VLOOKUP(B3813,辅助信息!E:J,6,FALSE)</f>
        <v>联系实际收货人（孙敏13617695006）五冶建设送货单,6份材质书,锈货不收，装货前联系收货人核实到场规格,没提前告知进场规格现场不给予接收</v>
      </c>
      <c r="O3813" s="64" t="str">
        <f ca="1" t="shared" si="202"/>
        <v/>
      </c>
      <c r="P3813" s="64" t="str">
        <f ca="1" t="shared" si="203"/>
        <v/>
      </c>
      <c r="Q3813" s="29" t="str">
        <f>VLOOKUP(B3813,辅助信息!E:M,9,FALSE)</f>
        <v>ZTWM-CDGS-XS-2025-0073-五冶天府-成都怡心湖片区及龙泉驿医院等项目</v>
      </c>
      <c r="R3813" s="29" t="str">
        <f>_xlfn._xlws.FILTER(辅助信息!D:D,辅助信息!E:E=B3813)</f>
        <v>五冶建设龙泉驿一医院配套建设工程</v>
      </c>
    </row>
    <row r="3814" hidden="1" spans="2:18">
      <c r="B3814" s="40" t="s">
        <v>215</v>
      </c>
      <c r="C3814" s="72">
        <v>45925</v>
      </c>
      <c r="D3814" s="40" t="str">
        <f>VLOOKUP(B3814,辅助信息!E:K,7,FALSE)</f>
        <v>JWDDCD2025102100486</v>
      </c>
      <c r="E3814" s="40" t="str">
        <f>VLOOKUP(F3814,辅助信息!A:B,2,FALSE)</f>
        <v>螺纹钢</v>
      </c>
      <c r="F3814" s="40" t="s">
        <v>32</v>
      </c>
      <c r="G3814" s="36">
        <v>40</v>
      </c>
      <c r="H3814" s="136" t="str">
        <f>IF(SUMIFS('[1]2025年已发货'!$E:$E,'[1]2025年已发货'!$F:$F,C3814,'[1]2025年已发货'!$C:$C,F3814,'[1]2025年已发货'!$G:$G,I3814,'[1]2025年已发货'!$H:$H,J3814)=0,"未发货",SUMIFS('[1]2025年已发货'!$E:$E,'[1]2025年已发货'!$F:$F,C3814,'[1]2025年已发货'!$C:$C,F3814,'[1]2025年已发货'!$G:$G,I3814,'[1]2025年已发货'!$H:$H,J3814))</f>
        <v>未发货</v>
      </c>
      <c r="I3814" s="40" t="str">
        <f>VLOOKUP(B3814,辅助信息!E:I,3,FALSE)</f>
        <v>(五冶建设龙泉驿一医院配套建设工程)成都市龙泉驿区董朗路69号龙泉驿一医院5号门</v>
      </c>
      <c r="J3814" s="40" t="str">
        <f>VLOOKUP(B3814,辅助信息!E:I,4,FALSE)</f>
        <v>孙敏</v>
      </c>
      <c r="K3814" s="40">
        <f>VLOOKUP(J3814,辅助信息!H:I,2,FALSE)</f>
        <v>13617695006</v>
      </c>
      <c r="L3814" s="111" t="str">
        <f>VLOOKUP(B3814,辅助信息!E:J,6,FALSE)</f>
        <v>联系实际收货人（孙敏13617695006）五冶建设送货单,6份材质书,锈货不收，装货前联系收货人核实到场规格,没提前告知进场规格现场不给予接收</v>
      </c>
      <c r="O3814" s="64" t="str">
        <f ca="1" t="shared" si="202"/>
        <v/>
      </c>
      <c r="P3814" s="64" t="str">
        <f ca="1" t="shared" si="203"/>
        <v/>
      </c>
      <c r="Q3814" s="29" t="str">
        <f>VLOOKUP(B3814,辅助信息!E:M,9,FALSE)</f>
        <v>ZTWM-CDGS-XS-2025-0073-五冶天府-成都怡心湖片区及龙泉驿医院等项目</v>
      </c>
      <c r="R3814" s="29" t="str">
        <f>_xlfn._xlws.FILTER(辅助信息!D:D,辅助信息!E:E=B3814)</f>
        <v>五冶建设龙泉驿一医院配套建设工程</v>
      </c>
    </row>
    <row r="3815" hidden="1" spans="2:18">
      <c r="B3815" s="40" t="s">
        <v>215</v>
      </c>
      <c r="C3815" s="72">
        <v>45925</v>
      </c>
      <c r="D3815" s="40" t="str">
        <f>VLOOKUP(B3815,辅助信息!E:K,7,FALSE)</f>
        <v>JWDDCD2025102100486</v>
      </c>
      <c r="E3815" s="40" t="str">
        <f>VLOOKUP(F3815,辅助信息!A:B,2,FALSE)</f>
        <v>螺纹钢</v>
      </c>
      <c r="F3815" s="40" t="s">
        <v>30</v>
      </c>
      <c r="G3815" s="36">
        <v>6</v>
      </c>
      <c r="H3815" s="136">
        <f>IF(SUMIFS('[1]2025年已发货'!$E:$E,'[1]2025年已发货'!$F:$F,C3815,'[1]2025年已发货'!$C:$C,F3815,'[1]2025年已发货'!$G:$G,I3815,'[1]2025年已发货'!$H:$H,J3815)=0,"未发货",SUMIFS('[1]2025年已发货'!$E:$E,'[1]2025年已发货'!$F:$F,C3815,'[1]2025年已发货'!$C:$C,F3815,'[1]2025年已发货'!$G:$G,I3815,'[1]2025年已发货'!$H:$H,J3815))</f>
        <v>6</v>
      </c>
      <c r="I3815" s="40" t="str">
        <f>VLOOKUP(B3815,辅助信息!E:I,3,FALSE)</f>
        <v>(五冶建设龙泉驿一医院配套建设工程)成都市龙泉驿区董朗路69号龙泉驿一医院5号门</v>
      </c>
      <c r="J3815" s="40" t="str">
        <f>VLOOKUP(B3815,辅助信息!E:I,4,FALSE)</f>
        <v>孙敏</v>
      </c>
      <c r="K3815" s="40">
        <f>VLOOKUP(J3815,辅助信息!H:I,2,FALSE)</f>
        <v>13617695006</v>
      </c>
      <c r="L3815" s="111" t="str">
        <f>VLOOKUP(B3815,辅助信息!E:J,6,FALSE)</f>
        <v>联系实际收货人（孙敏13617695006）五冶建设送货单,6份材质书,锈货不收，装货前联系收货人核实到场规格,没提前告知进场规格现场不给予接收</v>
      </c>
      <c r="O3815" s="64" t="str">
        <f ca="1" t="shared" si="202"/>
        <v/>
      </c>
      <c r="P3815" s="64" t="str">
        <f ca="1" t="shared" si="203"/>
        <v/>
      </c>
      <c r="Q3815" s="29" t="str">
        <f>VLOOKUP(B3815,辅助信息!E:M,9,FALSE)</f>
        <v>ZTWM-CDGS-XS-2025-0073-五冶天府-成都怡心湖片区及龙泉驿医院等项目</v>
      </c>
      <c r="R3815" s="29" t="str">
        <f>_xlfn._xlws.FILTER(辅助信息!D:D,辅助信息!E:E=B3815)</f>
        <v>五冶建设龙泉驿一医院配套建设工程</v>
      </c>
    </row>
    <row r="3816" hidden="1" spans="2:18">
      <c r="B3816" s="40" t="s">
        <v>215</v>
      </c>
      <c r="C3816" s="72">
        <v>45925</v>
      </c>
      <c r="D3816" s="40" t="str">
        <f>VLOOKUP(B3816,辅助信息!E:K,7,FALSE)</f>
        <v>JWDDCD2025102100486</v>
      </c>
      <c r="E3816" s="40" t="str">
        <f>VLOOKUP(F3816,辅助信息!A:B,2,FALSE)</f>
        <v>螺纹钢</v>
      </c>
      <c r="F3816" s="40" t="s">
        <v>33</v>
      </c>
      <c r="G3816" s="36">
        <v>13</v>
      </c>
      <c r="H3816" s="136">
        <f>IF(SUMIFS('[1]2025年已发货'!$E:$E,'[1]2025年已发货'!$F:$F,C3816,'[1]2025年已发货'!$C:$C,F3816,'[1]2025年已发货'!$G:$G,I3816,'[1]2025年已发货'!$H:$H,J3816)=0,"未发货",SUMIFS('[1]2025年已发货'!$E:$E,'[1]2025年已发货'!$F:$F,C3816,'[1]2025年已发货'!$C:$C,F3816,'[1]2025年已发货'!$G:$G,I3816,'[1]2025年已发货'!$H:$H,J3816))</f>
        <v>13</v>
      </c>
      <c r="I3816" s="40" t="str">
        <f>VLOOKUP(B3816,辅助信息!E:I,3,FALSE)</f>
        <v>(五冶建设龙泉驿一医院配套建设工程)成都市龙泉驿区董朗路69号龙泉驿一医院5号门</v>
      </c>
      <c r="J3816" s="40" t="str">
        <f>VLOOKUP(B3816,辅助信息!E:I,4,FALSE)</f>
        <v>孙敏</v>
      </c>
      <c r="K3816" s="40">
        <f>VLOOKUP(J3816,辅助信息!H:I,2,FALSE)</f>
        <v>13617695006</v>
      </c>
      <c r="L3816" s="111" t="str">
        <f>VLOOKUP(B3816,辅助信息!E:J,6,FALSE)</f>
        <v>联系实际收货人（孙敏13617695006）五冶建设送货单,6份材质书,锈货不收，装货前联系收货人核实到场规格,没提前告知进场规格现场不给予接收</v>
      </c>
      <c r="O3816" s="64" t="str">
        <f ca="1" t="shared" si="202"/>
        <v/>
      </c>
      <c r="P3816" s="64" t="str">
        <f ca="1" t="shared" si="203"/>
        <v/>
      </c>
      <c r="Q3816" s="29" t="str">
        <f>VLOOKUP(B3816,辅助信息!E:M,9,FALSE)</f>
        <v>ZTWM-CDGS-XS-2025-0073-五冶天府-成都怡心湖片区及龙泉驿医院等项目</v>
      </c>
      <c r="R3816" s="29" t="str">
        <f>_xlfn._xlws.FILTER(辅助信息!D:D,辅助信息!E:E=B3816)</f>
        <v>五冶建设龙泉驿一医院配套建设工程</v>
      </c>
    </row>
    <row r="3817" hidden="1" spans="2:18">
      <c r="B3817" s="40" t="s">
        <v>215</v>
      </c>
      <c r="C3817" s="72">
        <v>45925</v>
      </c>
      <c r="D3817" s="40" t="str">
        <f>VLOOKUP(B3817,辅助信息!E:K,7,FALSE)</f>
        <v>JWDDCD2025102100486</v>
      </c>
      <c r="E3817" s="40" t="str">
        <f>VLOOKUP(F3817,辅助信息!A:B,2,FALSE)</f>
        <v>螺纹钢</v>
      </c>
      <c r="F3817" s="40" t="s">
        <v>28</v>
      </c>
      <c r="G3817" s="36">
        <v>35</v>
      </c>
      <c r="H3817" s="136" t="str">
        <f>IF(SUMIFS('[1]2025年已发货'!$E:$E,'[1]2025年已发货'!$F:$F,C3817,'[1]2025年已发货'!$C:$C,F3817,'[1]2025年已发货'!$G:$G,I3817,'[1]2025年已发货'!$H:$H,J3817)=0,"未发货",SUMIFS('[1]2025年已发货'!$E:$E,'[1]2025年已发货'!$F:$F,C3817,'[1]2025年已发货'!$C:$C,F3817,'[1]2025年已发货'!$G:$G,I3817,'[1]2025年已发货'!$H:$H,J3817))</f>
        <v>未发货</v>
      </c>
      <c r="I3817" s="40" t="str">
        <f>VLOOKUP(B3817,辅助信息!E:I,3,FALSE)</f>
        <v>(五冶建设龙泉驿一医院配套建设工程)成都市龙泉驿区董朗路69号龙泉驿一医院5号门</v>
      </c>
      <c r="J3817" s="40" t="str">
        <f>VLOOKUP(B3817,辅助信息!E:I,4,FALSE)</f>
        <v>孙敏</v>
      </c>
      <c r="K3817" s="40">
        <f>VLOOKUP(J3817,辅助信息!H:I,2,FALSE)</f>
        <v>13617695006</v>
      </c>
      <c r="L3817" s="111" t="str">
        <f>VLOOKUP(B3817,辅助信息!E:J,6,FALSE)</f>
        <v>联系实际收货人（孙敏13617695006）五冶建设送货单,6份材质书,锈货不收，装货前联系收货人核实到场规格,没提前告知进场规格现场不给予接收</v>
      </c>
      <c r="O3817" s="64" t="str">
        <f ca="1" t="shared" si="202"/>
        <v/>
      </c>
      <c r="P3817" s="64" t="str">
        <f ca="1" t="shared" si="203"/>
        <v/>
      </c>
      <c r="Q3817" s="29" t="str">
        <f>VLOOKUP(B3817,辅助信息!E:M,9,FALSE)</f>
        <v>ZTWM-CDGS-XS-2025-0073-五冶天府-成都怡心湖片区及龙泉驿医院等项目</v>
      </c>
      <c r="R3817" s="29" t="str">
        <f>_xlfn._xlws.FILTER(辅助信息!D:D,辅助信息!E:E=B3817)</f>
        <v>五冶建设龙泉驿一医院配套建设工程</v>
      </c>
    </row>
    <row r="3818" hidden="1" spans="2:18">
      <c r="B3818" s="40" t="s">
        <v>215</v>
      </c>
      <c r="C3818" s="72">
        <v>45925</v>
      </c>
      <c r="D3818" s="40" t="str">
        <f>VLOOKUP(B3818,辅助信息!E:K,7,FALSE)</f>
        <v>JWDDCD2025102100486</v>
      </c>
      <c r="E3818" s="40" t="str">
        <f>VLOOKUP(F3818,辅助信息!A:B,2,FALSE)</f>
        <v>螺纹钢</v>
      </c>
      <c r="F3818" s="40" t="s">
        <v>18</v>
      </c>
      <c r="G3818" s="36">
        <v>40</v>
      </c>
      <c r="H3818" s="136" t="str">
        <f>IF(SUMIFS('[1]2025年已发货'!$E:$E,'[1]2025年已发货'!$F:$F,C3818,'[1]2025年已发货'!$C:$C,F3818,'[1]2025年已发货'!$G:$G,I3818,'[1]2025年已发货'!$H:$H,J3818)=0,"未发货",SUMIFS('[1]2025年已发货'!$E:$E,'[1]2025年已发货'!$F:$F,C3818,'[1]2025年已发货'!$C:$C,F3818,'[1]2025年已发货'!$G:$G,I3818,'[1]2025年已发货'!$H:$H,J3818))</f>
        <v>未发货</v>
      </c>
      <c r="I3818" s="40" t="str">
        <f>VLOOKUP(B3818,辅助信息!E:I,3,FALSE)</f>
        <v>(五冶建设龙泉驿一医院配套建设工程)成都市龙泉驿区董朗路69号龙泉驿一医院5号门</v>
      </c>
      <c r="J3818" s="40" t="str">
        <f>VLOOKUP(B3818,辅助信息!E:I,4,FALSE)</f>
        <v>孙敏</v>
      </c>
      <c r="K3818" s="40">
        <f>VLOOKUP(J3818,辅助信息!H:I,2,FALSE)</f>
        <v>13617695006</v>
      </c>
      <c r="L3818" s="111" t="str">
        <f>VLOOKUP(B3818,辅助信息!E:J,6,FALSE)</f>
        <v>联系实际收货人（孙敏13617695006）五冶建设送货单,6份材质书,锈货不收，装货前联系收货人核实到场规格,没提前告知进场规格现场不给予接收</v>
      </c>
      <c r="O3818" s="64" t="str">
        <f ca="1" t="shared" si="202"/>
        <v/>
      </c>
      <c r="P3818" s="64" t="str">
        <f ca="1" t="shared" si="203"/>
        <v/>
      </c>
      <c r="Q3818" s="29" t="str">
        <f>VLOOKUP(B3818,辅助信息!E:M,9,FALSE)</f>
        <v>ZTWM-CDGS-XS-2025-0073-五冶天府-成都怡心湖片区及龙泉驿医院等项目</v>
      </c>
      <c r="R3818" s="29" t="str">
        <f>_xlfn._xlws.FILTER(辅助信息!D:D,辅助信息!E:E=B3818)</f>
        <v>五冶建设龙泉驿一医院配套建设工程</v>
      </c>
    </row>
    <row r="3819" hidden="1" spans="2:18">
      <c r="B3819" s="40" t="s">
        <v>215</v>
      </c>
      <c r="C3819" s="72">
        <v>45925</v>
      </c>
      <c r="D3819" s="40" t="str">
        <f>VLOOKUP(B3819,辅助信息!E:K,7,FALSE)</f>
        <v>JWDDCD2025102100486</v>
      </c>
      <c r="E3819" s="40" t="str">
        <f>VLOOKUP(F3819,辅助信息!A:B,2,FALSE)</f>
        <v>螺纹钢</v>
      </c>
      <c r="F3819" s="40" t="s">
        <v>52</v>
      </c>
      <c r="G3819" s="36">
        <v>8</v>
      </c>
      <c r="H3819" s="136">
        <f>IF(SUMIFS('[1]2025年已发货'!$E:$E,'[1]2025年已发货'!$F:$F,C3819,'[1]2025年已发货'!$C:$C,F3819,'[1]2025年已发货'!$G:$G,I3819,'[1]2025年已发货'!$H:$H,J3819)=0,"未发货",SUMIFS('[1]2025年已发货'!$E:$E,'[1]2025年已发货'!$F:$F,C3819,'[1]2025年已发货'!$C:$C,F3819,'[1]2025年已发货'!$G:$G,I3819,'[1]2025年已发货'!$H:$H,J3819))</f>
        <v>8</v>
      </c>
      <c r="I3819" s="40" t="str">
        <f>VLOOKUP(B3819,辅助信息!E:I,3,FALSE)</f>
        <v>(五冶建设龙泉驿一医院配套建设工程)成都市龙泉驿区董朗路69号龙泉驿一医院5号门</v>
      </c>
      <c r="J3819" s="40" t="str">
        <f>VLOOKUP(B3819,辅助信息!E:I,4,FALSE)</f>
        <v>孙敏</v>
      </c>
      <c r="K3819" s="40">
        <f>VLOOKUP(J3819,辅助信息!H:I,2,FALSE)</f>
        <v>13617695006</v>
      </c>
      <c r="L3819" s="111" t="str">
        <f>VLOOKUP(B3819,辅助信息!E:J,6,FALSE)</f>
        <v>联系实际收货人（孙敏13617695006）五冶建设送货单,6份材质书,锈货不收，装货前联系收货人核实到场规格,没提前告知进场规格现场不给予接收</v>
      </c>
      <c r="O3819" s="64" t="str">
        <f ca="1" t="shared" si="202"/>
        <v/>
      </c>
      <c r="P3819" s="64" t="str">
        <f ca="1" t="shared" si="203"/>
        <v/>
      </c>
      <c r="Q3819" s="29" t="str">
        <f>VLOOKUP(B3819,辅助信息!E:M,9,FALSE)</f>
        <v>ZTWM-CDGS-XS-2025-0073-五冶天府-成都怡心湖片区及龙泉驿医院等项目</v>
      </c>
      <c r="R3819" s="29" t="str">
        <f>_xlfn._xlws.FILTER(辅助信息!D:D,辅助信息!E:E=B3819)</f>
        <v>五冶建设龙泉驿一医院配套建设工程</v>
      </c>
    </row>
    <row r="3820" hidden="1" spans="2:18">
      <c r="B3820" s="40" t="s">
        <v>215</v>
      </c>
      <c r="C3820" s="72">
        <v>45925</v>
      </c>
      <c r="D3820" s="40" t="str">
        <f>VLOOKUP(B3820,辅助信息!E:K,7,FALSE)</f>
        <v>JWDDCD2025102100486</v>
      </c>
      <c r="E3820" s="40" t="str">
        <f>VLOOKUP(F3820,辅助信息!A:B,2,FALSE)</f>
        <v>螺纹钢</v>
      </c>
      <c r="F3820" s="40" t="s">
        <v>82</v>
      </c>
      <c r="G3820" s="36">
        <v>2</v>
      </c>
      <c r="H3820" s="136">
        <f>IF(SUMIFS('[1]2025年已发货'!$E:$E,'[1]2025年已发货'!$F:$F,C3820,'[1]2025年已发货'!$C:$C,F3820,'[1]2025年已发货'!$G:$G,I3820,'[1]2025年已发货'!$H:$H,J3820)=0,"未发货",SUMIFS('[1]2025年已发货'!$E:$E,'[1]2025年已发货'!$F:$F,C3820,'[1]2025年已发货'!$C:$C,F3820,'[1]2025年已发货'!$G:$G,I3820,'[1]2025年已发货'!$H:$H,J3820))</f>
        <v>2</v>
      </c>
      <c r="I3820" s="40" t="str">
        <f>VLOOKUP(B3820,辅助信息!E:I,3,FALSE)</f>
        <v>(五冶建设龙泉驿一医院配套建设工程)成都市龙泉驿区董朗路69号龙泉驿一医院5号门</v>
      </c>
      <c r="J3820" s="40" t="str">
        <f>VLOOKUP(B3820,辅助信息!E:I,4,FALSE)</f>
        <v>孙敏</v>
      </c>
      <c r="K3820" s="40">
        <f>VLOOKUP(J3820,辅助信息!H:I,2,FALSE)</f>
        <v>13617695006</v>
      </c>
      <c r="L3820" s="111" t="str">
        <f>VLOOKUP(B3820,辅助信息!E:J,6,FALSE)</f>
        <v>联系实际收货人（孙敏13617695006）五冶建设送货单,6份材质书,锈货不收，装货前联系收货人核实到场规格,没提前告知进场规格现场不给予接收</v>
      </c>
      <c r="O3820" s="64" t="str">
        <f ca="1" t="shared" si="202"/>
        <v/>
      </c>
      <c r="P3820" s="64" t="str">
        <f ca="1" t="shared" si="203"/>
        <v/>
      </c>
      <c r="Q3820" s="29" t="str">
        <f>VLOOKUP(B3820,辅助信息!E:M,9,FALSE)</f>
        <v>ZTWM-CDGS-XS-2025-0073-五冶天府-成都怡心湖片区及龙泉驿医院等项目</v>
      </c>
      <c r="R3820" s="29" t="str">
        <f>_xlfn._xlws.FILTER(辅助信息!D:D,辅助信息!E:E=B3820)</f>
        <v>五冶建设龙泉驿一医院配套建设工程</v>
      </c>
    </row>
    <row r="3821" hidden="1" spans="2:18">
      <c r="B3821" s="40" t="s">
        <v>215</v>
      </c>
      <c r="C3821" s="72">
        <v>45925</v>
      </c>
      <c r="D3821" s="40" t="str">
        <f>VLOOKUP(B3821,辅助信息!E:K,7,FALSE)</f>
        <v>JWDDCD2025102100486</v>
      </c>
      <c r="E3821" s="40" t="str">
        <f>VLOOKUP(F3821,辅助信息!A:B,2,FALSE)</f>
        <v>螺纹钢</v>
      </c>
      <c r="F3821" s="40" t="s">
        <v>45</v>
      </c>
      <c r="G3821" s="36">
        <v>2</v>
      </c>
      <c r="H3821" s="136">
        <f>IF(SUMIFS('[1]2025年已发货'!$E:$E,'[1]2025年已发货'!$F:$F,C3821,'[1]2025年已发货'!$C:$C,F3821,'[1]2025年已发货'!$G:$G,I3821,'[1]2025年已发货'!$H:$H,J3821)=0,"未发货",SUMIFS('[1]2025年已发货'!$E:$E,'[1]2025年已发货'!$F:$F,C3821,'[1]2025年已发货'!$C:$C,F3821,'[1]2025年已发货'!$G:$G,I3821,'[1]2025年已发货'!$H:$H,J3821))</f>
        <v>2</v>
      </c>
      <c r="I3821" s="40" t="str">
        <f>VLOOKUP(B3821,辅助信息!E:I,3,FALSE)</f>
        <v>(五冶建设龙泉驿一医院配套建设工程)成都市龙泉驿区董朗路69号龙泉驿一医院5号门</v>
      </c>
      <c r="J3821" s="40" t="str">
        <f>VLOOKUP(B3821,辅助信息!E:I,4,FALSE)</f>
        <v>孙敏</v>
      </c>
      <c r="K3821" s="40">
        <f>VLOOKUP(J3821,辅助信息!H:I,2,FALSE)</f>
        <v>13617695006</v>
      </c>
      <c r="L3821" s="111" t="str">
        <f>VLOOKUP(B3821,辅助信息!E:J,6,FALSE)</f>
        <v>联系实际收货人（孙敏13617695006）五冶建设送货单,6份材质书,锈货不收，装货前联系收货人核实到场规格,没提前告知进场规格现场不给予接收</v>
      </c>
      <c r="O3821" s="64" t="str">
        <f ca="1" t="shared" si="202"/>
        <v/>
      </c>
      <c r="P3821" s="64" t="str">
        <f ca="1" t="shared" si="203"/>
        <v/>
      </c>
      <c r="Q3821" s="29" t="str">
        <f>VLOOKUP(B3821,辅助信息!E:M,9,FALSE)</f>
        <v>ZTWM-CDGS-XS-2025-0073-五冶天府-成都怡心湖片区及龙泉驿医院等项目</v>
      </c>
      <c r="R3821" s="29" t="str">
        <f>_xlfn._xlws.FILTER(辅助信息!D:D,辅助信息!E:E=B3821)</f>
        <v>五冶建设龙泉驿一医院配套建设工程</v>
      </c>
    </row>
    <row r="3822" hidden="1" spans="2:18">
      <c r="B3822" s="40" t="s">
        <v>215</v>
      </c>
      <c r="C3822" s="72">
        <v>45925</v>
      </c>
      <c r="D3822" s="40" t="str">
        <f>VLOOKUP(B3822,辅助信息!E:K,7,FALSE)</f>
        <v>JWDDCD2025102100486</v>
      </c>
      <c r="E3822" s="40" t="str">
        <f>VLOOKUP(F3822,辅助信息!A:B,2,FALSE)</f>
        <v>螺纹钢</v>
      </c>
      <c r="F3822" s="40" t="s">
        <v>21</v>
      </c>
      <c r="G3822" s="36">
        <v>3</v>
      </c>
      <c r="H3822" s="136">
        <f>IF(SUMIFS('[1]2025年已发货'!$E:$E,'[1]2025年已发货'!$F:$F,C3822,'[1]2025年已发货'!$C:$C,F3822,'[1]2025年已发货'!$G:$G,I3822,'[1]2025年已发货'!$H:$H,J3822)=0,"未发货",SUMIFS('[1]2025年已发货'!$E:$E,'[1]2025年已发货'!$F:$F,C3822,'[1]2025年已发货'!$C:$C,F3822,'[1]2025年已发货'!$G:$G,I3822,'[1]2025年已发货'!$H:$H,J3822))</f>
        <v>3</v>
      </c>
      <c r="I3822" s="40" t="str">
        <f>VLOOKUP(B3822,辅助信息!E:I,3,FALSE)</f>
        <v>(五冶建设龙泉驿一医院配套建设工程)成都市龙泉驿区董朗路69号龙泉驿一医院5号门</v>
      </c>
      <c r="J3822" s="40" t="str">
        <f>VLOOKUP(B3822,辅助信息!E:I,4,FALSE)</f>
        <v>孙敏</v>
      </c>
      <c r="K3822" s="40">
        <f>VLOOKUP(J3822,辅助信息!H:I,2,FALSE)</f>
        <v>13617695006</v>
      </c>
      <c r="L3822" s="111" t="str">
        <f>VLOOKUP(B3822,辅助信息!E:J,6,FALSE)</f>
        <v>联系实际收货人（孙敏13617695006）五冶建设送货单,6份材质书,锈货不收，装货前联系收货人核实到场规格,没提前告知进场规格现场不给予接收</v>
      </c>
      <c r="O3822" s="64" t="str">
        <f ca="1" t="shared" si="202"/>
        <v/>
      </c>
      <c r="P3822" s="64" t="str">
        <f ca="1" t="shared" si="203"/>
        <v/>
      </c>
      <c r="Q3822" s="29" t="str">
        <f>VLOOKUP(B3822,辅助信息!E:M,9,FALSE)</f>
        <v>ZTWM-CDGS-XS-2025-0073-五冶天府-成都怡心湖片区及龙泉驿医院等项目</v>
      </c>
      <c r="R3822" s="29" t="str">
        <f>_xlfn._xlws.FILTER(辅助信息!D:D,辅助信息!E:E=B3822)</f>
        <v>五冶建设龙泉驿一医院配套建设工程</v>
      </c>
    </row>
    <row r="3823" hidden="1" spans="2:18">
      <c r="B3823" s="40" t="s">
        <v>215</v>
      </c>
      <c r="C3823" s="72">
        <v>45925</v>
      </c>
      <c r="D3823" s="40" t="str">
        <f>VLOOKUP(B3823,辅助信息!E:K,7,FALSE)</f>
        <v>JWDDCD2025102100486</v>
      </c>
      <c r="E3823" s="40" t="str">
        <f>VLOOKUP(F3823,辅助信息!A:B,2,FALSE)</f>
        <v>螺纹钢</v>
      </c>
      <c r="F3823" s="40" t="s">
        <v>58</v>
      </c>
      <c r="G3823" s="36">
        <v>3</v>
      </c>
      <c r="H3823" s="136">
        <f>IF(SUMIFS('[1]2025年已发货'!$E:$E,'[1]2025年已发货'!$F:$F,C3823,'[1]2025年已发货'!$C:$C,F3823,'[1]2025年已发货'!$G:$G,I3823,'[1]2025年已发货'!$H:$H,J3823)=0,"未发货",SUMIFS('[1]2025年已发货'!$E:$E,'[1]2025年已发货'!$F:$F,C3823,'[1]2025年已发货'!$C:$C,F3823,'[1]2025年已发货'!$G:$G,I3823,'[1]2025年已发货'!$H:$H,J3823))</f>
        <v>3</v>
      </c>
      <c r="I3823" s="40" t="str">
        <f>VLOOKUP(B3823,辅助信息!E:I,3,FALSE)</f>
        <v>(五冶建设龙泉驿一医院配套建设工程)成都市龙泉驿区董朗路69号龙泉驿一医院5号门</v>
      </c>
      <c r="J3823" s="40" t="str">
        <f>VLOOKUP(B3823,辅助信息!E:I,4,FALSE)</f>
        <v>孙敏</v>
      </c>
      <c r="K3823" s="40">
        <f>VLOOKUP(J3823,辅助信息!H:I,2,FALSE)</f>
        <v>13617695006</v>
      </c>
      <c r="L3823" s="111" t="str">
        <f>VLOOKUP(B3823,辅助信息!E:J,6,FALSE)</f>
        <v>联系实际收货人（孙敏13617695006）五冶建设送货单,6份材质书,锈货不收，装货前联系收货人核实到场规格,没提前告知进场规格现场不给予接收</v>
      </c>
      <c r="O3823" s="64" t="str">
        <f ca="1" t="shared" si="202"/>
        <v/>
      </c>
      <c r="P3823" s="64" t="str">
        <f ca="1" t="shared" si="203"/>
        <v/>
      </c>
      <c r="Q3823" s="29" t="str">
        <f>VLOOKUP(B3823,辅助信息!E:M,9,FALSE)</f>
        <v>ZTWM-CDGS-XS-2025-0073-五冶天府-成都怡心湖片区及龙泉驿医院等项目</v>
      </c>
      <c r="R3823" s="29" t="str">
        <f>_xlfn._xlws.FILTER(辅助信息!D:D,辅助信息!E:E=B3823)</f>
        <v>五冶建设龙泉驿一医院配套建设工程</v>
      </c>
    </row>
    <row r="3824" hidden="1" spans="2:18">
      <c r="B3824" s="40" t="s">
        <v>215</v>
      </c>
      <c r="C3824" s="72">
        <v>45925</v>
      </c>
      <c r="D3824" s="40" t="str">
        <f>VLOOKUP(B3824,辅助信息!E:K,7,FALSE)</f>
        <v>JWDDCD2025102100486</v>
      </c>
      <c r="E3824" s="40" t="str">
        <f>VLOOKUP(F3824,辅助信息!A:B,2,FALSE)</f>
        <v>螺纹钢</v>
      </c>
      <c r="F3824" s="40" t="s">
        <v>46</v>
      </c>
      <c r="G3824" s="36">
        <v>3</v>
      </c>
      <c r="H3824" s="136">
        <f>IF(SUMIFS('[1]2025年已发货'!$E:$E,'[1]2025年已发货'!$F:$F,C3824,'[1]2025年已发货'!$C:$C,F3824,'[1]2025年已发货'!$G:$G,I3824,'[1]2025年已发货'!$H:$H,J3824)=0,"未发货",SUMIFS('[1]2025年已发货'!$E:$E,'[1]2025年已发货'!$F:$F,C3824,'[1]2025年已发货'!$C:$C,F3824,'[1]2025年已发货'!$G:$G,I3824,'[1]2025年已发货'!$H:$H,J3824))</f>
        <v>3</v>
      </c>
      <c r="I3824" s="40" t="str">
        <f>VLOOKUP(B3824,辅助信息!E:I,3,FALSE)</f>
        <v>(五冶建设龙泉驿一医院配套建设工程)成都市龙泉驿区董朗路69号龙泉驿一医院5号门</v>
      </c>
      <c r="J3824" s="40" t="str">
        <f>VLOOKUP(B3824,辅助信息!E:I,4,FALSE)</f>
        <v>孙敏</v>
      </c>
      <c r="K3824" s="40">
        <f>VLOOKUP(J3824,辅助信息!H:I,2,FALSE)</f>
        <v>13617695006</v>
      </c>
      <c r="L3824" s="111" t="str">
        <f>VLOOKUP(B3824,辅助信息!E:J,6,FALSE)</f>
        <v>联系实际收货人（孙敏13617695006）五冶建设送货单,6份材质书,锈货不收，装货前联系收货人核实到场规格,没提前告知进场规格现场不给予接收</v>
      </c>
      <c r="O3824" s="64" t="str">
        <f ca="1" t="shared" si="202"/>
        <v/>
      </c>
      <c r="P3824" s="64" t="str">
        <f ca="1" t="shared" si="203"/>
        <v/>
      </c>
      <c r="Q3824" s="29" t="str">
        <f>VLOOKUP(B3824,辅助信息!E:M,9,FALSE)</f>
        <v>ZTWM-CDGS-XS-2025-0073-五冶天府-成都怡心湖片区及龙泉驿医院等项目</v>
      </c>
      <c r="R3824" s="29" t="str">
        <f>_xlfn._xlws.FILTER(辅助信息!D:D,辅助信息!E:E=B3824)</f>
        <v>五冶建设龙泉驿一医院配套建设工程</v>
      </c>
    </row>
    <row r="3825" hidden="1" spans="2:18">
      <c r="B3825" s="40" t="s">
        <v>215</v>
      </c>
      <c r="C3825" s="72">
        <v>45925</v>
      </c>
      <c r="D3825" s="40" t="str">
        <f>VLOOKUP(B3825,辅助信息!E:K,7,FALSE)</f>
        <v>JWDDCD2025102100486</v>
      </c>
      <c r="E3825" s="40" t="str">
        <f>VLOOKUP(F3825,辅助信息!A:B,2,FALSE)</f>
        <v>螺纹钢</v>
      </c>
      <c r="F3825" s="40" t="s">
        <v>22</v>
      </c>
      <c r="G3825" s="36">
        <v>20</v>
      </c>
      <c r="H3825" s="136">
        <f>IF(SUMIFS('[1]2025年已发货'!$E:$E,'[1]2025年已发货'!$F:$F,C3825,'[1]2025年已发货'!$C:$C,F3825,'[1]2025年已发货'!$G:$G,I3825,'[1]2025年已发货'!$H:$H,J3825)=0,"未发货",SUMIFS('[1]2025年已发货'!$E:$E,'[1]2025年已发货'!$F:$F,C3825,'[1]2025年已发货'!$C:$C,F3825,'[1]2025年已发货'!$G:$G,I3825,'[1]2025年已发货'!$H:$H,J3825))</f>
        <v>20</v>
      </c>
      <c r="I3825" s="40" t="str">
        <f>VLOOKUP(B3825,辅助信息!E:I,3,FALSE)</f>
        <v>(五冶建设龙泉驿一医院配套建设工程)成都市龙泉驿区董朗路69号龙泉驿一医院5号门</v>
      </c>
      <c r="J3825" s="40" t="str">
        <f>VLOOKUP(B3825,辅助信息!E:I,4,FALSE)</f>
        <v>孙敏</v>
      </c>
      <c r="K3825" s="40">
        <f>VLOOKUP(J3825,辅助信息!H:I,2,FALSE)</f>
        <v>13617695006</v>
      </c>
      <c r="L3825" s="111" t="str">
        <f>VLOOKUP(B3825,辅助信息!E:J,6,FALSE)</f>
        <v>联系实际收货人（孙敏13617695006）五冶建设送货单,6份材质书,锈货不收，装货前联系收货人核实到场规格,没提前告知进场规格现场不给予接收</v>
      </c>
      <c r="O3825" s="64" t="str">
        <f ca="1" t="shared" si="202"/>
        <v/>
      </c>
      <c r="P3825" s="64" t="str">
        <f ca="1" t="shared" si="203"/>
        <v/>
      </c>
      <c r="Q3825" s="29" t="str">
        <f>VLOOKUP(B3825,辅助信息!E:M,9,FALSE)</f>
        <v>ZTWM-CDGS-XS-2025-0073-五冶天府-成都怡心湖片区及龙泉驿医院等项目</v>
      </c>
      <c r="R3825" s="29" t="str">
        <f>_xlfn._xlws.FILTER(辅助信息!D:D,辅助信息!E:E=B3825)</f>
        <v>五冶建设龙泉驿一医院配套建设工程</v>
      </c>
    </row>
    <row r="3826" hidden="1" spans="2:18">
      <c r="B3826" s="40" t="s">
        <v>208</v>
      </c>
      <c r="C3826" s="72">
        <v>45925</v>
      </c>
      <c r="D3826" s="40" t="str">
        <f>VLOOKUP(B3826,辅助信息!E:K,7,FALSE)</f>
        <v>JWDDCD2025102100480</v>
      </c>
      <c r="E3826" s="40" t="str">
        <f>VLOOKUP(F3826,辅助信息!A:B,2,FALSE)</f>
        <v>高线</v>
      </c>
      <c r="F3826" s="40" t="s">
        <v>53</v>
      </c>
      <c r="G3826" s="36">
        <v>2</v>
      </c>
      <c r="H3826" s="136" t="str">
        <f>IF(SUMIFS('[1]2025年已发货'!$E:$E,'[1]2025年已发货'!$F:$F,C3826,'[1]2025年已发货'!$C:$C,F3826,'[1]2025年已发货'!$G:$G,I3826,'[1]2025年已发货'!$H:$H,J3826)=0,"未发货",SUMIFS('[1]2025年已发货'!$E:$E,'[1]2025年已发货'!$F:$F,C3826,'[1]2025年已发货'!$C:$C,F3826,'[1]2025年已发货'!$G:$G,I3826,'[1]2025年已发货'!$H:$H,J3826))</f>
        <v>未发货</v>
      </c>
      <c r="I3826" s="40" t="str">
        <f>VLOOKUP(B3826,辅助信息!E:I,3,FALSE)</f>
        <v>(五冶建设锦江区林家坝片区20号地块商业项目)锦江区泰昌路锦江28亩项目部</v>
      </c>
      <c r="J3826" s="40" t="str">
        <f>VLOOKUP(B3826,辅助信息!E:I,4,FALSE)</f>
        <v>陶杰</v>
      </c>
      <c r="K3826" s="40">
        <f>VLOOKUP(J3826,辅助信息!H:I,2,FALSE)</f>
        <v>13980247952</v>
      </c>
      <c r="L3826" s="111" t="str">
        <f>VLOOKUP(B3826,辅助信息!E:J,6,FALSE)</f>
        <v>联系实际收货人（陶杰13980247952）五冶建设送货单,6份材质书,锈货不收，装货前联系收货人核实到场规格,没提前告知进场规格现场不给予接收</v>
      </c>
      <c r="O3826" s="64" t="str">
        <f ca="1" t="shared" si="202"/>
        <v/>
      </c>
      <c r="P3826" s="64" t="str">
        <f ca="1" t="shared" si="203"/>
        <v/>
      </c>
      <c r="Q3826" s="29" t="str">
        <f>VLOOKUP(B3826,辅助信息!E:M,9,FALSE)</f>
        <v>ZTWM-CDGS-XS-2025-0073-五冶天府-成都怡心湖片区及龙泉驿医院等项目</v>
      </c>
      <c r="R3826" s="29" t="str">
        <f>_xlfn._xlws.FILTER(辅助信息!D:D,辅助信息!E:E=B3826)</f>
        <v>五冶建设锦江区林家坝片区20号地块商业项目</v>
      </c>
    </row>
    <row r="3827" hidden="1" spans="2:18">
      <c r="B3827" s="40" t="s">
        <v>208</v>
      </c>
      <c r="C3827" s="72">
        <v>45925</v>
      </c>
      <c r="D3827" s="40" t="str">
        <f>VLOOKUP(B3827,辅助信息!E:K,7,FALSE)</f>
        <v>JWDDCD2025102100480</v>
      </c>
      <c r="E3827" s="40" t="str">
        <f>VLOOKUP(F3827,辅助信息!A:B,2,FALSE)</f>
        <v>螺纹钢</v>
      </c>
      <c r="F3827" s="40" t="s">
        <v>32</v>
      </c>
      <c r="G3827" s="36">
        <v>5.4</v>
      </c>
      <c r="H3827" s="136" t="str">
        <f>IF(SUMIFS('[1]2025年已发货'!$E:$E,'[1]2025年已发货'!$F:$F,C3827,'[1]2025年已发货'!$C:$C,F3827,'[1]2025年已发货'!$G:$G,I3827,'[1]2025年已发货'!$H:$H,J3827)=0,"未发货",SUMIFS('[1]2025年已发货'!$E:$E,'[1]2025年已发货'!$F:$F,C3827,'[1]2025年已发货'!$C:$C,F3827,'[1]2025年已发货'!$G:$G,I3827,'[1]2025年已发货'!$H:$H,J3827))</f>
        <v>未发货</v>
      </c>
      <c r="I3827" s="40" t="str">
        <f>VLOOKUP(B3827,辅助信息!E:I,3,FALSE)</f>
        <v>(五冶建设锦江区林家坝片区20号地块商业项目)锦江区泰昌路锦江28亩项目部</v>
      </c>
      <c r="J3827" s="40" t="str">
        <f>VLOOKUP(B3827,辅助信息!E:I,4,FALSE)</f>
        <v>陶杰</v>
      </c>
      <c r="K3827" s="40">
        <f>VLOOKUP(J3827,辅助信息!H:I,2,FALSE)</f>
        <v>13980247952</v>
      </c>
      <c r="L3827" s="111" t="str">
        <f>VLOOKUP(B3827,辅助信息!E:J,6,FALSE)</f>
        <v>联系实际收货人（陶杰13980247952）五冶建设送货单,6份材质书,锈货不收，装货前联系收货人核实到场规格,没提前告知进场规格现场不给予接收</v>
      </c>
      <c r="O3827" s="64" t="str">
        <f ca="1" t="shared" si="202"/>
        <v/>
      </c>
      <c r="P3827" s="64" t="str">
        <f ca="1" t="shared" si="203"/>
        <v/>
      </c>
      <c r="Q3827" s="29" t="str">
        <f>VLOOKUP(B3827,辅助信息!E:M,9,FALSE)</f>
        <v>ZTWM-CDGS-XS-2025-0073-五冶天府-成都怡心湖片区及龙泉驿医院等项目</v>
      </c>
      <c r="R3827" s="29" t="str">
        <f>_xlfn._xlws.FILTER(辅助信息!D:D,辅助信息!E:E=B3827)</f>
        <v>五冶建设锦江区林家坝片区20号地块商业项目</v>
      </c>
    </row>
    <row r="3828" hidden="1" spans="2:18">
      <c r="B3828" s="40" t="s">
        <v>208</v>
      </c>
      <c r="C3828" s="72">
        <v>45925</v>
      </c>
      <c r="D3828" s="40" t="str">
        <f>VLOOKUP(B3828,辅助信息!E:K,7,FALSE)</f>
        <v>JWDDCD2025102100480</v>
      </c>
      <c r="E3828" s="40" t="str">
        <f>VLOOKUP(F3828,辅助信息!A:B,2,FALSE)</f>
        <v>螺纹钢</v>
      </c>
      <c r="F3828" s="40" t="s">
        <v>30</v>
      </c>
      <c r="G3828" s="36">
        <v>2.7</v>
      </c>
      <c r="H3828" s="136" t="str">
        <f>IF(SUMIFS('[1]2025年已发货'!$E:$E,'[1]2025年已发货'!$F:$F,C3828,'[1]2025年已发货'!$C:$C,F3828,'[1]2025年已发货'!$G:$G,I3828,'[1]2025年已发货'!$H:$H,J3828)=0,"未发货",SUMIFS('[1]2025年已发货'!$E:$E,'[1]2025年已发货'!$F:$F,C3828,'[1]2025年已发货'!$C:$C,F3828,'[1]2025年已发货'!$G:$G,I3828,'[1]2025年已发货'!$H:$H,J3828))</f>
        <v>未发货</v>
      </c>
      <c r="I3828" s="40" t="str">
        <f>VLOOKUP(B3828,辅助信息!E:I,3,FALSE)</f>
        <v>(五冶建设锦江区林家坝片区20号地块商业项目)锦江区泰昌路锦江28亩项目部</v>
      </c>
      <c r="J3828" s="40" t="str">
        <f>VLOOKUP(B3828,辅助信息!E:I,4,FALSE)</f>
        <v>陶杰</v>
      </c>
      <c r="K3828" s="40">
        <f>VLOOKUP(J3828,辅助信息!H:I,2,FALSE)</f>
        <v>13980247952</v>
      </c>
      <c r="L3828" s="111" t="str">
        <f>VLOOKUP(B3828,辅助信息!E:J,6,FALSE)</f>
        <v>联系实际收货人（陶杰13980247952）五冶建设送货单,6份材质书,锈货不收，装货前联系收货人核实到场规格,没提前告知进场规格现场不给予接收</v>
      </c>
      <c r="O3828" s="64" t="str">
        <f ca="1" t="shared" si="202"/>
        <v/>
      </c>
      <c r="P3828" s="64" t="str">
        <f ca="1" t="shared" si="203"/>
        <v/>
      </c>
      <c r="Q3828" s="29" t="str">
        <f>VLOOKUP(B3828,辅助信息!E:M,9,FALSE)</f>
        <v>ZTWM-CDGS-XS-2025-0073-五冶天府-成都怡心湖片区及龙泉驿医院等项目</v>
      </c>
      <c r="R3828" s="29" t="str">
        <f>_xlfn._xlws.FILTER(辅助信息!D:D,辅助信息!E:E=B3828)</f>
        <v>五冶建设锦江区林家坝片区20号地块商业项目</v>
      </c>
    </row>
    <row r="3829" hidden="1" spans="2:18">
      <c r="B3829" s="40" t="s">
        <v>208</v>
      </c>
      <c r="C3829" s="72">
        <v>45925</v>
      </c>
      <c r="D3829" s="40" t="str">
        <f>VLOOKUP(B3829,辅助信息!E:K,7,FALSE)</f>
        <v>JWDDCD2025102100480</v>
      </c>
      <c r="E3829" s="40" t="str">
        <f>VLOOKUP(F3829,辅助信息!A:B,2,FALSE)</f>
        <v>螺纹钢</v>
      </c>
      <c r="F3829" s="40" t="s">
        <v>18</v>
      </c>
      <c r="G3829" s="36">
        <v>24.3</v>
      </c>
      <c r="H3829" s="136" t="str">
        <f>IF(SUMIFS('[1]2025年已发货'!$E:$E,'[1]2025年已发货'!$F:$F,C3829,'[1]2025年已发货'!$C:$C,F3829,'[1]2025年已发货'!$G:$G,I3829,'[1]2025年已发货'!$H:$H,J3829)=0,"未发货",SUMIFS('[1]2025年已发货'!$E:$E,'[1]2025年已发货'!$F:$F,C3829,'[1]2025年已发货'!$C:$C,F3829,'[1]2025年已发货'!$G:$G,I3829,'[1]2025年已发货'!$H:$H,J3829))</f>
        <v>未发货</v>
      </c>
      <c r="I3829" s="40" t="str">
        <f>VLOOKUP(B3829,辅助信息!E:I,3,FALSE)</f>
        <v>(五冶建设锦江区林家坝片区20号地块商业项目)锦江区泰昌路锦江28亩项目部</v>
      </c>
      <c r="J3829" s="40" t="str">
        <f>VLOOKUP(B3829,辅助信息!E:I,4,FALSE)</f>
        <v>陶杰</v>
      </c>
      <c r="K3829" s="40">
        <f>VLOOKUP(J3829,辅助信息!H:I,2,FALSE)</f>
        <v>13980247952</v>
      </c>
      <c r="L3829" s="111" t="str">
        <f>VLOOKUP(B3829,辅助信息!E:J,6,FALSE)</f>
        <v>联系实际收货人（陶杰13980247952）五冶建设送货单,6份材质书,锈货不收，装货前联系收货人核实到场规格,没提前告知进场规格现场不给予接收</v>
      </c>
      <c r="O3829" s="64" t="str">
        <f ca="1" t="shared" si="202"/>
        <v/>
      </c>
      <c r="P3829" s="64" t="str">
        <f ca="1" t="shared" si="203"/>
        <v/>
      </c>
      <c r="Q3829" s="29" t="str">
        <f>VLOOKUP(B3829,辅助信息!E:M,9,FALSE)</f>
        <v>ZTWM-CDGS-XS-2025-0073-五冶天府-成都怡心湖片区及龙泉驿医院等项目</v>
      </c>
      <c r="R3829" s="29" t="str">
        <f>_xlfn._xlws.FILTER(辅助信息!D:D,辅助信息!E:E=B3829)</f>
        <v>五冶建设锦江区林家坝片区20号地块商业项目</v>
      </c>
    </row>
    <row r="3830" hidden="1" spans="2:18">
      <c r="B3830" s="40" t="s">
        <v>187</v>
      </c>
      <c r="C3830" s="72">
        <v>45925</v>
      </c>
      <c r="D3830" s="40" t="str">
        <f>VLOOKUP(B3830,辅助信息!E:K,7,FALSE)</f>
        <v>JWDDCD2025072900121</v>
      </c>
      <c r="E3830" s="40" t="str">
        <f>VLOOKUP(F3830,辅助信息!A:B,2,FALSE)</f>
        <v>盘螺</v>
      </c>
      <c r="F3830" s="40" t="s">
        <v>49</v>
      </c>
      <c r="G3830" s="36">
        <v>10</v>
      </c>
      <c r="H3830" s="136" t="str">
        <f>IF(SUMIFS('[1]2025年已发货'!$E:$E,'[1]2025年已发货'!$F:$F,C3830,'[1]2025年已发货'!$C:$C,F3830,'[1]2025年已发货'!$G:$G,I3830,'[1]2025年已发货'!$H:$H,J3830)=0,"未发货",SUMIFS('[1]2025年已发货'!$E:$E,'[1]2025年已发货'!$F:$F,C3830,'[1]2025年已发货'!$C:$C,F3830,'[1]2025年已发货'!$G:$G,I3830,'[1]2025年已发货'!$H:$H,J3830))</f>
        <v>未发货</v>
      </c>
      <c r="I3830" s="40" t="str">
        <f>VLOOKUP(B3830,辅助信息!E:I,3,FALSE)</f>
        <v>(乐山市校地共建产教融合基地建设项目一标段)四川省乐山市市中区苏稽镇周山嘴</v>
      </c>
      <c r="J3830" s="40" t="str">
        <f>VLOOKUP(B3830,辅助信息!E:I,4,FALSE)</f>
        <v>范增云</v>
      </c>
      <c r="K3830" s="40">
        <f>VLOOKUP(J3830,辅助信息!H:I,2,FALSE)</f>
        <v>13668153241</v>
      </c>
      <c r="L3830" s="111" t="str">
        <f>VLOOKUP(B3830,辅助信息!E:J,6,FALSE)</f>
        <v>联系实际收货人（范增云13668153241）现场要求炉批号控制2个以下，超2个不给予签收。提前联系到场规格及数量</v>
      </c>
      <c r="O3830" s="64" t="str">
        <f ca="1" t="shared" si="202"/>
        <v/>
      </c>
      <c r="P3830" s="64" t="str">
        <f ca="1" t="shared" si="203"/>
        <v/>
      </c>
      <c r="Q3830" s="29" t="str">
        <f>VLOOKUP(B3830,辅助信息!E:M,9,FALSE)</f>
        <v>ZTWM-CDGS-XS-2025-0125-四川机司-乐山市校地共建产教融合基地配套设施项目施工一标段钢筋采购合同</v>
      </c>
      <c r="R3830" s="29" t="str">
        <f>_xlfn._xlws.FILTER(辅助信息!D:D,辅助信息!E:E=B3830)</f>
        <v>乐山市校地共建产教融合基地建设项目</v>
      </c>
    </row>
    <row r="3831" hidden="1" spans="2:18">
      <c r="B3831" s="40" t="s">
        <v>187</v>
      </c>
      <c r="C3831" s="72">
        <v>45925</v>
      </c>
      <c r="D3831" s="40" t="str">
        <f>VLOOKUP(B3831,辅助信息!E:K,7,FALSE)</f>
        <v>JWDDCD2025072900121</v>
      </c>
      <c r="E3831" s="40" t="str">
        <f>VLOOKUP(F3831,辅助信息!A:B,2,FALSE)</f>
        <v>盘螺</v>
      </c>
      <c r="F3831" s="40" t="s">
        <v>40</v>
      </c>
      <c r="G3831" s="36">
        <v>25</v>
      </c>
      <c r="H3831" s="136" t="str">
        <f>IF(SUMIFS('[1]2025年已发货'!$E:$E,'[1]2025年已发货'!$F:$F,C3831,'[1]2025年已发货'!$C:$C,F3831,'[1]2025年已发货'!$G:$G,I3831,'[1]2025年已发货'!$H:$H,J3831)=0,"未发货",SUMIFS('[1]2025年已发货'!$E:$E,'[1]2025年已发货'!$F:$F,C3831,'[1]2025年已发货'!$C:$C,F3831,'[1]2025年已发货'!$G:$G,I3831,'[1]2025年已发货'!$H:$H,J3831))</f>
        <v>未发货</v>
      </c>
      <c r="I3831" s="40" t="str">
        <f>VLOOKUP(B3831,辅助信息!E:I,3,FALSE)</f>
        <v>(乐山市校地共建产教融合基地建设项目一标段)四川省乐山市市中区苏稽镇周山嘴</v>
      </c>
      <c r="J3831" s="40" t="str">
        <f>VLOOKUP(B3831,辅助信息!E:I,4,FALSE)</f>
        <v>范增云</v>
      </c>
      <c r="K3831" s="40">
        <f>VLOOKUP(J3831,辅助信息!H:I,2,FALSE)</f>
        <v>13668153241</v>
      </c>
      <c r="L3831" s="111" t="str">
        <f>VLOOKUP(B3831,辅助信息!E:J,6,FALSE)</f>
        <v>联系实际收货人（范增云13668153241）现场要求炉批号控制2个以下，超2个不给予签收。提前联系到场规格及数量</v>
      </c>
      <c r="O3831" s="64" t="str">
        <f ca="1" t="shared" si="202"/>
        <v/>
      </c>
      <c r="P3831" s="64" t="str">
        <f ca="1" t="shared" si="203"/>
        <v/>
      </c>
      <c r="Q3831" s="29" t="str">
        <f>VLOOKUP(B3831,辅助信息!E:M,9,FALSE)</f>
        <v>ZTWM-CDGS-XS-2025-0125-四川机司-乐山市校地共建产教融合基地配套设施项目施工一标段钢筋采购合同</v>
      </c>
      <c r="R3831" s="29" t="str">
        <f>_xlfn._xlws.FILTER(辅助信息!D:D,辅助信息!E:E=B3831)</f>
        <v>乐山市校地共建产教融合基地建设项目</v>
      </c>
    </row>
    <row r="3832" hidden="1" spans="2:18">
      <c r="B3832" s="40" t="s">
        <v>187</v>
      </c>
      <c r="C3832" s="72">
        <v>45925</v>
      </c>
      <c r="D3832" s="40" t="str">
        <f>VLOOKUP(B3832,辅助信息!E:K,7,FALSE)</f>
        <v>JWDDCD2025072900121</v>
      </c>
      <c r="E3832" s="40" t="str">
        <f>VLOOKUP(F3832,辅助信息!A:B,2,FALSE)</f>
        <v>盘螺</v>
      </c>
      <c r="F3832" s="40" t="s">
        <v>41</v>
      </c>
      <c r="G3832" s="36">
        <v>20</v>
      </c>
      <c r="H3832" s="136" t="str">
        <f>IF(SUMIFS('[1]2025年已发货'!$E:$E,'[1]2025年已发货'!$F:$F,C3832,'[1]2025年已发货'!$C:$C,F3832,'[1]2025年已发货'!$G:$G,I3832,'[1]2025年已发货'!$H:$H,J3832)=0,"未发货",SUMIFS('[1]2025年已发货'!$E:$E,'[1]2025年已发货'!$F:$F,C3832,'[1]2025年已发货'!$C:$C,F3832,'[1]2025年已发货'!$G:$G,I3832,'[1]2025年已发货'!$H:$H,J3832))</f>
        <v>未发货</v>
      </c>
      <c r="I3832" s="40" t="str">
        <f>VLOOKUP(B3832,辅助信息!E:I,3,FALSE)</f>
        <v>(乐山市校地共建产教融合基地建设项目一标段)四川省乐山市市中区苏稽镇周山嘴</v>
      </c>
      <c r="J3832" s="40" t="str">
        <f>VLOOKUP(B3832,辅助信息!E:I,4,FALSE)</f>
        <v>范增云</v>
      </c>
      <c r="K3832" s="40">
        <f>VLOOKUP(J3832,辅助信息!H:I,2,FALSE)</f>
        <v>13668153241</v>
      </c>
      <c r="L3832" s="111" t="str">
        <f>VLOOKUP(B3832,辅助信息!E:J,6,FALSE)</f>
        <v>联系实际收货人（范增云13668153241）现场要求炉批号控制2个以下，超2个不给予签收。提前联系到场规格及数量</v>
      </c>
      <c r="O3832" s="64" t="str">
        <f ca="1" t="shared" si="202"/>
        <v/>
      </c>
      <c r="P3832" s="64" t="str">
        <f ca="1" t="shared" si="203"/>
        <v/>
      </c>
      <c r="Q3832" s="29" t="str">
        <f>VLOOKUP(B3832,辅助信息!E:M,9,FALSE)</f>
        <v>ZTWM-CDGS-XS-2025-0125-四川机司-乐山市校地共建产教融合基地配套设施项目施工一标段钢筋采购合同</v>
      </c>
      <c r="R3832" s="29" t="str">
        <f>_xlfn._xlws.FILTER(辅助信息!D:D,辅助信息!E:E=B3832)</f>
        <v>乐山市校地共建产教融合基地建设项目</v>
      </c>
    </row>
    <row r="3833" hidden="1" spans="2:18">
      <c r="B3833" s="40" t="s">
        <v>187</v>
      </c>
      <c r="C3833" s="72">
        <v>45925</v>
      </c>
      <c r="D3833" s="40" t="str">
        <f>VLOOKUP(B3833,辅助信息!E:K,7,FALSE)</f>
        <v>JWDDCD2025072900121</v>
      </c>
      <c r="E3833" s="40" t="str">
        <f>VLOOKUP(F3833,辅助信息!A:B,2,FALSE)</f>
        <v>盘螺</v>
      </c>
      <c r="F3833" s="40" t="s">
        <v>26</v>
      </c>
      <c r="G3833" s="36">
        <v>20</v>
      </c>
      <c r="H3833" s="136" t="str">
        <f>IF(SUMIFS('[1]2025年已发货'!$E:$E,'[1]2025年已发货'!$F:$F,C3833,'[1]2025年已发货'!$C:$C,F3833,'[1]2025年已发货'!$G:$G,I3833,'[1]2025年已发货'!$H:$H,J3833)=0,"未发货",SUMIFS('[1]2025年已发货'!$E:$E,'[1]2025年已发货'!$F:$F,C3833,'[1]2025年已发货'!$C:$C,F3833,'[1]2025年已发货'!$G:$G,I3833,'[1]2025年已发货'!$H:$H,J3833))</f>
        <v>未发货</v>
      </c>
      <c r="I3833" s="40" t="str">
        <f>VLOOKUP(B3833,辅助信息!E:I,3,FALSE)</f>
        <v>(乐山市校地共建产教融合基地建设项目一标段)四川省乐山市市中区苏稽镇周山嘴</v>
      </c>
      <c r="J3833" s="40" t="str">
        <f>VLOOKUP(B3833,辅助信息!E:I,4,FALSE)</f>
        <v>范增云</v>
      </c>
      <c r="K3833" s="40">
        <f>VLOOKUP(J3833,辅助信息!H:I,2,FALSE)</f>
        <v>13668153241</v>
      </c>
      <c r="L3833" s="111" t="str">
        <f>VLOOKUP(B3833,辅助信息!E:J,6,FALSE)</f>
        <v>联系实际收货人（范增云13668153241）现场要求炉批号控制2个以下，超2个不给予签收。提前联系到场规格及数量</v>
      </c>
      <c r="O3833" s="64" t="str">
        <f ca="1" t="shared" si="202"/>
        <v/>
      </c>
      <c r="P3833" s="64" t="str">
        <f ca="1" t="shared" si="203"/>
        <v/>
      </c>
      <c r="Q3833" s="29" t="str">
        <f>VLOOKUP(B3833,辅助信息!E:M,9,FALSE)</f>
        <v>ZTWM-CDGS-XS-2025-0125-四川机司-乐山市校地共建产教融合基地配套设施项目施工一标段钢筋采购合同</v>
      </c>
      <c r="R3833" s="29" t="str">
        <f>_xlfn._xlws.FILTER(辅助信息!D:D,辅助信息!E:E=B3833)</f>
        <v>乐山市校地共建产教融合基地建设项目</v>
      </c>
    </row>
    <row r="3834" hidden="1" spans="2:18">
      <c r="B3834" s="40" t="s">
        <v>187</v>
      </c>
      <c r="C3834" s="72">
        <v>45925</v>
      </c>
      <c r="D3834" s="40" t="str">
        <f>VLOOKUP(B3834,辅助信息!E:K,7,FALSE)</f>
        <v>JWDDCD2025072900121</v>
      </c>
      <c r="E3834" s="40" t="str">
        <f>VLOOKUP(F3834,辅助信息!A:B,2,FALSE)</f>
        <v>螺纹钢</v>
      </c>
      <c r="F3834" s="40" t="s">
        <v>22</v>
      </c>
      <c r="G3834" s="36">
        <v>25</v>
      </c>
      <c r="H3834" s="136" t="str">
        <f>IF(SUMIFS('[1]2025年已发货'!$E:$E,'[1]2025年已发货'!$F:$F,C3834,'[1]2025年已发货'!$C:$C,F3834,'[1]2025年已发货'!$G:$G,I3834,'[1]2025年已发货'!$H:$H,J3834)=0,"未发货",SUMIFS('[1]2025年已发货'!$E:$E,'[1]2025年已发货'!$F:$F,C3834,'[1]2025年已发货'!$C:$C,F3834,'[1]2025年已发货'!$G:$G,I3834,'[1]2025年已发货'!$H:$H,J3834))</f>
        <v>未发货</v>
      </c>
      <c r="I3834" s="40" t="str">
        <f>VLOOKUP(B3834,辅助信息!E:I,3,FALSE)</f>
        <v>(乐山市校地共建产教融合基地建设项目一标段)四川省乐山市市中区苏稽镇周山嘴</v>
      </c>
      <c r="J3834" s="40" t="str">
        <f>VLOOKUP(B3834,辅助信息!E:I,4,FALSE)</f>
        <v>范增云</v>
      </c>
      <c r="K3834" s="40">
        <f>VLOOKUP(J3834,辅助信息!H:I,2,FALSE)</f>
        <v>13668153241</v>
      </c>
      <c r="L3834" s="111" t="str">
        <f>VLOOKUP(B3834,辅助信息!E:J,6,FALSE)</f>
        <v>联系实际收货人（范增云13668153241）现场要求炉批号控制2个以下，超2个不给予签收。提前联系到场规格及数量</v>
      </c>
      <c r="O3834" s="64" t="str">
        <f ca="1" t="shared" si="202"/>
        <v/>
      </c>
      <c r="P3834" s="64" t="str">
        <f ca="1" t="shared" si="203"/>
        <v/>
      </c>
      <c r="Q3834" s="29" t="str">
        <f>VLOOKUP(B3834,辅助信息!E:M,9,FALSE)</f>
        <v>ZTWM-CDGS-XS-2025-0125-四川机司-乐山市校地共建产教融合基地配套设施项目施工一标段钢筋采购合同</v>
      </c>
      <c r="R3834" s="29" t="str">
        <f>_xlfn._xlws.FILTER(辅助信息!D:D,辅助信息!E:E=B3834)</f>
        <v>乐山市校地共建产教融合基地建设项目</v>
      </c>
    </row>
    <row r="3835" hidden="1" spans="2:18">
      <c r="B3835" s="40" t="s">
        <v>187</v>
      </c>
      <c r="C3835" s="72">
        <v>45925</v>
      </c>
      <c r="D3835" s="40" t="str">
        <f>VLOOKUP(B3835,辅助信息!E:K,7,FALSE)</f>
        <v>JWDDCD2025072900121</v>
      </c>
      <c r="E3835" s="40" t="str">
        <f>VLOOKUP(F3835,辅助信息!A:B,2,FALSE)</f>
        <v>螺纹钢</v>
      </c>
      <c r="F3835" s="40" t="s">
        <v>181</v>
      </c>
      <c r="G3835" s="36">
        <v>15</v>
      </c>
      <c r="H3835" s="136" t="str">
        <f>IF(SUMIFS('[1]2025年已发货'!$E:$E,'[1]2025年已发货'!$F:$F,C3835,'[1]2025年已发货'!$C:$C,F3835,'[1]2025年已发货'!$G:$G,I3835,'[1]2025年已发货'!$H:$H,J3835)=0,"未发货",SUMIFS('[1]2025年已发货'!$E:$E,'[1]2025年已发货'!$F:$F,C3835,'[1]2025年已发货'!$C:$C,F3835,'[1]2025年已发货'!$G:$G,I3835,'[1]2025年已发货'!$H:$H,J3835))</f>
        <v>未发货</v>
      </c>
      <c r="I3835" s="40" t="str">
        <f>VLOOKUP(B3835,辅助信息!E:I,3,FALSE)</f>
        <v>(乐山市校地共建产教融合基地建设项目一标段)四川省乐山市市中区苏稽镇周山嘴</v>
      </c>
      <c r="J3835" s="40" t="str">
        <f>VLOOKUP(B3835,辅助信息!E:I,4,FALSE)</f>
        <v>范增云</v>
      </c>
      <c r="K3835" s="40">
        <f>VLOOKUP(J3835,辅助信息!H:I,2,FALSE)</f>
        <v>13668153241</v>
      </c>
      <c r="L3835" s="111" t="str">
        <f>VLOOKUP(B3835,辅助信息!E:J,6,FALSE)</f>
        <v>联系实际收货人（范增云13668153241）现场要求炉批号控制2个以下，超2个不给予签收。提前联系到场规格及数量</v>
      </c>
      <c r="O3835" s="64" t="str">
        <f ca="1" t="shared" si="202"/>
        <v/>
      </c>
      <c r="P3835" s="64" t="str">
        <f ca="1" t="shared" si="203"/>
        <v/>
      </c>
      <c r="Q3835" s="29" t="str">
        <f>VLOOKUP(B3835,辅助信息!E:M,9,FALSE)</f>
        <v>ZTWM-CDGS-XS-2025-0125-四川机司-乐山市校地共建产教融合基地配套设施项目施工一标段钢筋采购合同</v>
      </c>
      <c r="R3835" s="29" t="str">
        <f>_xlfn._xlws.FILTER(辅助信息!D:D,辅助信息!E:E=B3835)</f>
        <v>乐山市校地共建产教融合基地建设项目</v>
      </c>
    </row>
    <row r="3836" hidden="1" spans="2:18">
      <c r="B3836" s="40" t="s">
        <v>187</v>
      </c>
      <c r="C3836" s="72">
        <v>45925</v>
      </c>
      <c r="D3836" s="40" t="str">
        <f>VLOOKUP(B3836,辅助信息!E:K,7,FALSE)</f>
        <v>JWDDCD2025072900121</v>
      </c>
      <c r="E3836" s="40" t="str">
        <f>VLOOKUP(F3836,辅助信息!A:B,2,FALSE)</f>
        <v>螺纹钢</v>
      </c>
      <c r="F3836" s="40" t="s">
        <v>182</v>
      </c>
      <c r="G3836" s="36">
        <v>10</v>
      </c>
      <c r="H3836" s="136" t="str">
        <f>IF(SUMIFS('[1]2025年已发货'!$E:$E,'[1]2025年已发货'!$F:$F,C3836,'[1]2025年已发货'!$C:$C,F3836,'[1]2025年已发货'!$G:$G,I3836,'[1]2025年已发货'!$H:$H,J3836)=0,"未发货",SUMIFS('[1]2025年已发货'!$E:$E,'[1]2025年已发货'!$F:$F,C3836,'[1]2025年已发货'!$C:$C,F3836,'[1]2025年已发货'!$G:$G,I3836,'[1]2025年已发货'!$H:$H,J3836))</f>
        <v>未发货</v>
      </c>
      <c r="I3836" s="40" t="str">
        <f>VLOOKUP(B3836,辅助信息!E:I,3,FALSE)</f>
        <v>(乐山市校地共建产教融合基地建设项目一标段)四川省乐山市市中区苏稽镇周山嘴</v>
      </c>
      <c r="J3836" s="40" t="str">
        <f>VLOOKUP(B3836,辅助信息!E:I,4,FALSE)</f>
        <v>范增云</v>
      </c>
      <c r="K3836" s="40">
        <f>VLOOKUP(J3836,辅助信息!H:I,2,FALSE)</f>
        <v>13668153241</v>
      </c>
      <c r="L3836" s="111" t="str">
        <f>VLOOKUP(B3836,辅助信息!E:J,6,FALSE)</f>
        <v>联系实际收货人（范增云13668153241）现场要求炉批号控制2个以下，超2个不给予签收。提前联系到场规格及数量</v>
      </c>
      <c r="O3836" s="64" t="str">
        <f ca="1" t="shared" si="202"/>
        <v/>
      </c>
      <c r="P3836" s="64" t="str">
        <f ca="1" t="shared" si="203"/>
        <v/>
      </c>
      <c r="Q3836" s="29" t="str">
        <f>VLOOKUP(B3836,辅助信息!E:M,9,FALSE)</f>
        <v>ZTWM-CDGS-XS-2025-0125-四川机司-乐山市校地共建产教融合基地配套设施项目施工一标段钢筋采购合同</v>
      </c>
      <c r="R3836" s="29" t="str">
        <f>_xlfn._xlws.FILTER(辅助信息!D:D,辅助信息!E:E=B3836)</f>
        <v>乐山市校地共建产教融合基地建设项目</v>
      </c>
    </row>
    <row r="3837" hidden="1" spans="2:18">
      <c r="B3837" s="40" t="s">
        <v>187</v>
      </c>
      <c r="C3837" s="72">
        <v>45925</v>
      </c>
      <c r="D3837" s="40" t="str">
        <f>VLOOKUP(B3837,辅助信息!E:K,7,FALSE)</f>
        <v>JWDDCD2025072900121</v>
      </c>
      <c r="E3837" s="40" t="str">
        <f>VLOOKUP(F3837,辅助信息!A:B,2,FALSE)</f>
        <v>螺纹钢</v>
      </c>
      <c r="F3837" s="40" t="s">
        <v>142</v>
      </c>
      <c r="G3837" s="36">
        <v>10</v>
      </c>
      <c r="H3837" s="136" t="str">
        <f>IF(SUMIFS('[1]2025年已发货'!$E:$E,'[1]2025年已发货'!$F:$F,C3837,'[1]2025年已发货'!$C:$C,F3837,'[1]2025年已发货'!$G:$G,I3837,'[1]2025年已发货'!$H:$H,J3837)=0,"未发货",SUMIFS('[1]2025年已发货'!$E:$E,'[1]2025年已发货'!$F:$F,C3837,'[1]2025年已发货'!$C:$C,F3837,'[1]2025年已发货'!$G:$G,I3837,'[1]2025年已发货'!$H:$H,J3837))</f>
        <v>未发货</v>
      </c>
      <c r="I3837" s="40" t="str">
        <f>VLOOKUP(B3837,辅助信息!E:I,3,FALSE)</f>
        <v>(乐山市校地共建产教融合基地建设项目一标段)四川省乐山市市中区苏稽镇周山嘴</v>
      </c>
      <c r="J3837" s="40" t="str">
        <f>VLOOKUP(B3837,辅助信息!E:I,4,FALSE)</f>
        <v>范增云</v>
      </c>
      <c r="K3837" s="40">
        <f>VLOOKUP(J3837,辅助信息!H:I,2,FALSE)</f>
        <v>13668153241</v>
      </c>
      <c r="L3837" s="111" t="str">
        <f>VLOOKUP(B3837,辅助信息!E:J,6,FALSE)</f>
        <v>联系实际收货人（范增云13668153241）现场要求炉批号控制2个以下，超2个不给予签收。提前联系到场规格及数量</v>
      </c>
      <c r="O3837" s="64" t="str">
        <f ca="1" t="shared" si="202"/>
        <v/>
      </c>
      <c r="P3837" s="64" t="str">
        <f ca="1" t="shared" si="203"/>
        <v/>
      </c>
      <c r="Q3837" s="29" t="str">
        <f>VLOOKUP(B3837,辅助信息!E:M,9,FALSE)</f>
        <v>ZTWM-CDGS-XS-2025-0125-四川机司-乐山市校地共建产教融合基地配套设施项目施工一标段钢筋采购合同</v>
      </c>
      <c r="R3837" s="29" t="str">
        <f>_xlfn._xlws.FILTER(辅助信息!D:D,辅助信息!E:E=B3837)</f>
        <v>乐山市校地共建产教融合基地建设项目</v>
      </c>
    </row>
    <row r="3838" hidden="1" spans="2:18">
      <c r="B3838" s="40" t="s">
        <v>187</v>
      </c>
      <c r="C3838" s="72">
        <v>45925</v>
      </c>
      <c r="D3838" s="40" t="str">
        <f>VLOOKUP(B3838,辅助信息!E:K,7,FALSE)</f>
        <v>JWDDCD2025072900121</v>
      </c>
      <c r="E3838" s="40" t="str">
        <f>VLOOKUP(F3838,辅助信息!A:B,2,FALSE)</f>
        <v>螺纹钢</v>
      </c>
      <c r="F3838" s="40" t="s">
        <v>200</v>
      </c>
      <c r="G3838" s="36">
        <v>18</v>
      </c>
      <c r="H3838" s="136" t="str">
        <f>IF(SUMIFS('[1]2025年已发货'!$E:$E,'[1]2025年已发货'!$F:$F,C3838,'[1]2025年已发货'!$C:$C,F3838,'[1]2025年已发货'!$G:$G,I3838,'[1]2025年已发货'!$H:$H,J3838)=0,"未发货",SUMIFS('[1]2025年已发货'!$E:$E,'[1]2025年已发货'!$F:$F,C3838,'[1]2025年已发货'!$C:$C,F3838,'[1]2025年已发货'!$G:$G,I3838,'[1]2025年已发货'!$H:$H,J3838))</f>
        <v>未发货</v>
      </c>
      <c r="I3838" s="40" t="str">
        <f>VLOOKUP(B3838,辅助信息!E:I,3,FALSE)</f>
        <v>(乐山市校地共建产教融合基地建设项目一标段)四川省乐山市市中区苏稽镇周山嘴</v>
      </c>
      <c r="J3838" s="40" t="str">
        <f>VLOOKUP(B3838,辅助信息!E:I,4,FALSE)</f>
        <v>范增云</v>
      </c>
      <c r="K3838" s="40">
        <f>VLOOKUP(J3838,辅助信息!H:I,2,FALSE)</f>
        <v>13668153241</v>
      </c>
      <c r="L3838" s="111" t="str">
        <f>VLOOKUP(B3838,辅助信息!E:J,6,FALSE)</f>
        <v>联系实际收货人（范增云13668153241）现场要求炉批号控制2个以下，超2个不给予签收。提前联系到场规格及数量</v>
      </c>
      <c r="O3838" s="64" t="str">
        <f ca="1" t="shared" si="202"/>
        <v/>
      </c>
      <c r="P3838" s="64" t="str">
        <f ca="1" t="shared" si="203"/>
        <v/>
      </c>
      <c r="Q3838" s="29" t="str">
        <f>VLOOKUP(B3838,辅助信息!E:M,9,FALSE)</f>
        <v>ZTWM-CDGS-XS-2025-0125-四川机司-乐山市校地共建产教融合基地配套设施项目施工一标段钢筋采购合同</v>
      </c>
      <c r="R3838" s="29" t="str">
        <f>_xlfn._xlws.FILTER(辅助信息!D:D,辅助信息!E:E=B3838)</f>
        <v>乐山市校地共建产教融合基地建设项目</v>
      </c>
    </row>
    <row r="3839" hidden="1" spans="2:18">
      <c r="B3839" s="40" t="s">
        <v>194</v>
      </c>
      <c r="C3839" s="72">
        <v>45925</v>
      </c>
      <c r="D3839" s="40" t="str">
        <f>VLOOKUP(B3839,辅助信息!E:K,7,FALSE)</f>
        <v>JWDD2025071500089</v>
      </c>
      <c r="E3839" s="40" t="str">
        <f>VLOOKUP(F3839,辅助信息!A:B,2,FALSE)</f>
        <v>盘螺</v>
      </c>
      <c r="F3839" s="40" t="s">
        <v>49</v>
      </c>
      <c r="G3839" s="36">
        <v>5</v>
      </c>
      <c r="H3839" s="136" t="str">
        <f>IF(SUMIFS('[1]2025年已发货'!$E:$E,'[1]2025年已发货'!$F:$F,C3839,'[1]2025年已发货'!$C:$C,F3839,'[1]2025年已发货'!$G:$G,I3839,'[1]2025年已发货'!$H:$H,J3839)=0,"未发货",SUMIFS('[1]2025年已发货'!$E:$E,'[1]2025年已发货'!$F:$F,C3839,'[1]2025年已发货'!$C:$C,F3839,'[1]2025年已发货'!$G:$G,I3839,'[1]2025年已发货'!$H:$H,J3839))</f>
        <v>未发货</v>
      </c>
      <c r="I3839" s="40" t="str">
        <f>VLOOKUP(B3839,辅助信息!E:I,3,FALSE)</f>
        <v>(宜宾兴港三江新区长江工业园保障性租赁住房建设项目-土建)四川省宜宾市翠屏区永善路南段宜宾市三江新区长江工业园区</v>
      </c>
      <c r="J3839" s="40" t="str">
        <f>VLOOKUP(B3839,辅助信息!E:I,4,FALSE)</f>
        <v>赵元虎</v>
      </c>
      <c r="K3839" s="40">
        <f>VLOOKUP(J3839,辅助信息!H:I,2,FALSE)</f>
        <v>13684167136</v>
      </c>
      <c r="L3839" s="111" t="str">
        <f>VLOOKUP(B3839,辅助信息!E:J,6,FALSE)</f>
        <v>现场要求调度统一联系指定收货人，不单独发司机位置。锈货不收，装货前联系收货人核实到场规格,没提前告知进场规格现场不给予接收</v>
      </c>
      <c r="O3839" s="64" t="str">
        <f ca="1" t="shared" si="202"/>
        <v/>
      </c>
      <c r="P3839" s="64" t="str">
        <f ca="1" t="shared" si="203"/>
        <v/>
      </c>
      <c r="Q3839" s="29" t="str">
        <f>VLOOKUP(B3839,辅助信息!E:M,9,FALSE)</f>
        <v>ZTWM-CDYXGS-XS-2025-0014-宜宾兴港建材-三江新区长江工业园片区保障性租赁住房建设项目</v>
      </c>
      <c r="R3839" s="29" t="str">
        <f>_xlfn._xlws.FILTER(辅助信息!D:D,辅助信息!E:E=B3839)</f>
        <v>宜宾兴港三江新区长江工业园建设项目</v>
      </c>
    </row>
    <row r="3840" hidden="1" spans="2:18">
      <c r="B3840" s="40" t="s">
        <v>194</v>
      </c>
      <c r="C3840" s="72">
        <v>45925</v>
      </c>
      <c r="D3840" s="40" t="str">
        <f>VLOOKUP(B3840,辅助信息!E:K,7,FALSE)</f>
        <v>JWDD2025071500089</v>
      </c>
      <c r="E3840" s="40" t="str">
        <f>VLOOKUP(F3840,辅助信息!A:B,2,FALSE)</f>
        <v>盘螺</v>
      </c>
      <c r="F3840" s="40" t="s">
        <v>40</v>
      </c>
      <c r="G3840" s="36">
        <v>55</v>
      </c>
      <c r="H3840" s="136" t="str">
        <f>IF(SUMIFS('[1]2025年已发货'!$E:$E,'[1]2025年已发货'!$F:$F,C3840,'[1]2025年已发货'!$C:$C,F3840,'[1]2025年已发货'!$G:$G,I3840,'[1]2025年已发货'!$H:$H,J3840)=0,"未发货",SUMIFS('[1]2025年已发货'!$E:$E,'[1]2025年已发货'!$F:$F,C3840,'[1]2025年已发货'!$C:$C,F3840,'[1]2025年已发货'!$G:$G,I3840,'[1]2025年已发货'!$H:$H,J3840))</f>
        <v>未发货</v>
      </c>
      <c r="I3840" s="40" t="str">
        <f>VLOOKUP(B3840,辅助信息!E:I,3,FALSE)</f>
        <v>(宜宾兴港三江新区长江工业园保障性租赁住房建设项目-土建)四川省宜宾市翠屏区永善路南段宜宾市三江新区长江工业园区</v>
      </c>
      <c r="J3840" s="40" t="str">
        <f>VLOOKUP(B3840,辅助信息!E:I,4,FALSE)</f>
        <v>赵元虎</v>
      </c>
      <c r="K3840" s="40">
        <f>VLOOKUP(J3840,辅助信息!H:I,2,FALSE)</f>
        <v>13684167136</v>
      </c>
      <c r="L3840" s="111" t="str">
        <f>VLOOKUP(B3840,辅助信息!E:J,6,FALSE)</f>
        <v>现场要求调度统一联系指定收货人，不单独发司机位置。锈货不收，装货前联系收货人核实到场规格,没提前告知进场规格现场不给予接收</v>
      </c>
      <c r="O3840" s="64" t="str">
        <f ca="1" t="shared" si="202"/>
        <v/>
      </c>
      <c r="P3840" s="64" t="str">
        <f ca="1" t="shared" si="203"/>
        <v/>
      </c>
      <c r="Q3840" s="29" t="str">
        <f>VLOOKUP(B3840,辅助信息!E:M,9,FALSE)</f>
        <v>ZTWM-CDYXGS-XS-2025-0014-宜宾兴港建材-三江新区长江工业园片区保障性租赁住房建设项目</v>
      </c>
      <c r="R3840" s="29" t="str">
        <f>_xlfn._xlws.FILTER(辅助信息!D:D,辅助信息!E:E=B3840)</f>
        <v>宜宾兴港三江新区长江工业园建设项目</v>
      </c>
    </row>
    <row r="3841" hidden="1" spans="2:18">
      <c r="B3841" s="40" t="s">
        <v>194</v>
      </c>
      <c r="C3841" s="72">
        <v>45925</v>
      </c>
      <c r="D3841" s="40" t="str">
        <f>VLOOKUP(B3841,辅助信息!E:K,7,FALSE)</f>
        <v>JWDD2025071500089</v>
      </c>
      <c r="E3841" s="40" t="str">
        <f>VLOOKUP(F3841,辅助信息!A:B,2,FALSE)</f>
        <v>盘螺</v>
      </c>
      <c r="F3841" s="40" t="s">
        <v>41</v>
      </c>
      <c r="G3841" s="36">
        <v>10</v>
      </c>
      <c r="H3841" s="136" t="str">
        <f>IF(SUMIFS('[1]2025年已发货'!$E:$E,'[1]2025年已发货'!$F:$F,C3841,'[1]2025年已发货'!$C:$C,F3841,'[1]2025年已发货'!$G:$G,I3841,'[1]2025年已发货'!$H:$H,J3841)=0,"未发货",SUMIFS('[1]2025年已发货'!$E:$E,'[1]2025年已发货'!$F:$F,C3841,'[1]2025年已发货'!$C:$C,F3841,'[1]2025年已发货'!$G:$G,I3841,'[1]2025年已发货'!$H:$H,J3841))</f>
        <v>未发货</v>
      </c>
      <c r="I3841" s="40" t="str">
        <f>VLOOKUP(B3841,辅助信息!E:I,3,FALSE)</f>
        <v>(宜宾兴港三江新区长江工业园保障性租赁住房建设项目-土建)四川省宜宾市翠屏区永善路南段宜宾市三江新区长江工业园区</v>
      </c>
      <c r="J3841" s="40" t="str">
        <f>VLOOKUP(B3841,辅助信息!E:I,4,FALSE)</f>
        <v>赵元虎</v>
      </c>
      <c r="K3841" s="40">
        <f>VLOOKUP(J3841,辅助信息!H:I,2,FALSE)</f>
        <v>13684167136</v>
      </c>
      <c r="L3841" s="111" t="str">
        <f>VLOOKUP(B3841,辅助信息!E:J,6,FALSE)</f>
        <v>现场要求调度统一联系指定收货人，不单独发司机位置。锈货不收，装货前联系收货人核实到场规格,没提前告知进场规格现场不给予接收</v>
      </c>
      <c r="O3841" s="64" t="str">
        <f ca="1" t="shared" si="202"/>
        <v/>
      </c>
      <c r="P3841" s="64" t="str">
        <f ca="1" t="shared" si="203"/>
        <v/>
      </c>
      <c r="Q3841" s="29" t="str">
        <f>VLOOKUP(B3841,辅助信息!E:M,9,FALSE)</f>
        <v>ZTWM-CDYXGS-XS-2025-0014-宜宾兴港建材-三江新区长江工业园片区保障性租赁住房建设项目</v>
      </c>
      <c r="R3841" s="29" t="str">
        <f>_xlfn._xlws.FILTER(辅助信息!D:D,辅助信息!E:E=B3841)</f>
        <v>宜宾兴港三江新区长江工业园建设项目</v>
      </c>
    </row>
    <row r="3842" hidden="1" spans="2:18">
      <c r="B3842" s="40" t="s">
        <v>194</v>
      </c>
      <c r="C3842" s="72">
        <v>45925</v>
      </c>
      <c r="D3842" s="40" t="str">
        <f>VLOOKUP(B3842,辅助信息!E:K,7,FALSE)</f>
        <v>JWDD2025071500089</v>
      </c>
      <c r="E3842" s="40" t="str">
        <f>VLOOKUP(F3842,辅助信息!A:B,2,FALSE)</f>
        <v>螺纹钢</v>
      </c>
      <c r="F3842" s="40" t="s">
        <v>27</v>
      </c>
      <c r="G3842" s="36">
        <v>10</v>
      </c>
      <c r="H3842" s="136">
        <f>IF(SUMIFS('[1]2025年已发货'!$E:$E,'[1]2025年已发货'!$F:$F,C3842,'[1]2025年已发货'!$C:$C,F3842,'[1]2025年已发货'!$G:$G,I3842,'[1]2025年已发货'!$H:$H,J3842)=0,"未发货",SUMIFS('[1]2025年已发货'!$E:$E,'[1]2025年已发货'!$F:$F,C3842,'[1]2025年已发货'!$C:$C,F3842,'[1]2025年已发货'!$G:$G,I3842,'[1]2025年已发货'!$H:$H,J3842))</f>
        <v>10</v>
      </c>
      <c r="I3842" s="40" t="str">
        <f>VLOOKUP(B3842,辅助信息!E:I,3,FALSE)</f>
        <v>(宜宾兴港三江新区长江工业园保障性租赁住房建设项目-土建)四川省宜宾市翠屏区永善路南段宜宾市三江新区长江工业园区</v>
      </c>
      <c r="J3842" s="40" t="str">
        <f>VLOOKUP(B3842,辅助信息!E:I,4,FALSE)</f>
        <v>赵元虎</v>
      </c>
      <c r="K3842" s="40">
        <f>VLOOKUP(J3842,辅助信息!H:I,2,FALSE)</f>
        <v>13684167136</v>
      </c>
      <c r="L3842" s="111" t="str">
        <f>VLOOKUP(B3842,辅助信息!E:J,6,FALSE)</f>
        <v>现场要求调度统一联系指定收货人，不单独发司机位置。锈货不收，装货前联系收货人核实到场规格,没提前告知进场规格现场不给予接收</v>
      </c>
      <c r="O3842" s="64" t="str">
        <f ca="1" t="shared" si="202"/>
        <v/>
      </c>
      <c r="P3842" s="64" t="str">
        <f ca="1" t="shared" si="203"/>
        <v/>
      </c>
      <c r="Q3842" s="29" t="str">
        <f>VLOOKUP(B3842,辅助信息!E:M,9,FALSE)</f>
        <v>ZTWM-CDYXGS-XS-2025-0014-宜宾兴港建材-三江新区长江工业园片区保障性租赁住房建设项目</v>
      </c>
      <c r="R3842" s="29" t="str">
        <f>_xlfn._xlws.FILTER(辅助信息!D:D,辅助信息!E:E=B3842)</f>
        <v>宜宾兴港三江新区长江工业园建设项目</v>
      </c>
    </row>
    <row r="3843" hidden="1" spans="2:18">
      <c r="B3843" s="40" t="s">
        <v>194</v>
      </c>
      <c r="C3843" s="72">
        <v>45925</v>
      </c>
      <c r="D3843" s="40" t="str">
        <f>VLOOKUP(B3843,辅助信息!E:K,7,FALSE)</f>
        <v>JWDD2025071500089</v>
      </c>
      <c r="E3843" s="40" t="str">
        <f>VLOOKUP(F3843,辅助信息!A:B,2,FALSE)</f>
        <v>螺纹钢</v>
      </c>
      <c r="F3843" s="40" t="s">
        <v>19</v>
      </c>
      <c r="G3843" s="36">
        <v>10</v>
      </c>
      <c r="H3843" s="136">
        <f>IF(SUMIFS('[1]2025年已发货'!$E:$E,'[1]2025年已发货'!$F:$F,C3843,'[1]2025年已发货'!$C:$C,F3843,'[1]2025年已发货'!$G:$G,I3843,'[1]2025年已发货'!$H:$H,J3843)=0,"未发货",SUMIFS('[1]2025年已发货'!$E:$E,'[1]2025年已发货'!$F:$F,C3843,'[1]2025年已发货'!$C:$C,F3843,'[1]2025年已发货'!$G:$G,I3843,'[1]2025年已发货'!$H:$H,J3843))</f>
        <v>10</v>
      </c>
      <c r="I3843" s="40" t="str">
        <f>VLOOKUP(B3843,辅助信息!E:I,3,FALSE)</f>
        <v>(宜宾兴港三江新区长江工业园保障性租赁住房建设项目-土建)四川省宜宾市翠屏区永善路南段宜宾市三江新区长江工业园区</v>
      </c>
      <c r="J3843" s="40" t="str">
        <f>VLOOKUP(B3843,辅助信息!E:I,4,FALSE)</f>
        <v>赵元虎</v>
      </c>
      <c r="K3843" s="40">
        <f>VLOOKUP(J3843,辅助信息!H:I,2,FALSE)</f>
        <v>13684167136</v>
      </c>
      <c r="L3843" s="111" t="str">
        <f>VLOOKUP(B3843,辅助信息!E:J,6,FALSE)</f>
        <v>现场要求调度统一联系指定收货人，不单独发司机位置。锈货不收，装货前联系收货人核实到场规格,没提前告知进场规格现场不给予接收</v>
      </c>
      <c r="O3843" s="64" t="str">
        <f ca="1" t="shared" si="202"/>
        <v/>
      </c>
      <c r="P3843" s="64" t="str">
        <f ca="1" t="shared" si="203"/>
        <v/>
      </c>
      <c r="Q3843" s="29" t="str">
        <f>VLOOKUP(B3843,辅助信息!E:M,9,FALSE)</f>
        <v>ZTWM-CDYXGS-XS-2025-0014-宜宾兴港建材-三江新区长江工业园片区保障性租赁住房建设项目</v>
      </c>
      <c r="R3843" s="29" t="str">
        <f>_xlfn._xlws.FILTER(辅助信息!D:D,辅助信息!E:E=B3843)</f>
        <v>宜宾兴港三江新区长江工业园建设项目</v>
      </c>
    </row>
    <row r="3844" hidden="1" spans="2:18">
      <c r="B3844" s="40" t="s">
        <v>194</v>
      </c>
      <c r="C3844" s="72">
        <v>45925</v>
      </c>
      <c r="D3844" s="40" t="str">
        <f>VLOOKUP(B3844,辅助信息!E:K,7,FALSE)</f>
        <v>JWDD2025071500089</v>
      </c>
      <c r="E3844" s="40" t="str">
        <f>VLOOKUP(F3844,辅助信息!A:B,2,FALSE)</f>
        <v>螺纹钢</v>
      </c>
      <c r="F3844" s="40" t="s">
        <v>32</v>
      </c>
      <c r="G3844" s="36">
        <v>10</v>
      </c>
      <c r="H3844" s="136">
        <f>IF(SUMIFS('[1]2025年已发货'!$E:$E,'[1]2025年已发货'!$F:$F,C3844,'[1]2025年已发货'!$C:$C,F3844,'[1]2025年已发货'!$G:$G,I3844,'[1]2025年已发货'!$H:$H,J3844)=0,"未发货",SUMIFS('[1]2025年已发货'!$E:$E,'[1]2025年已发货'!$F:$F,C3844,'[1]2025年已发货'!$C:$C,F3844,'[1]2025年已发货'!$G:$G,I3844,'[1]2025年已发货'!$H:$H,J3844))</f>
        <v>10</v>
      </c>
      <c r="I3844" s="40" t="str">
        <f>VLOOKUP(B3844,辅助信息!E:I,3,FALSE)</f>
        <v>(宜宾兴港三江新区长江工业园保障性租赁住房建设项目-土建)四川省宜宾市翠屏区永善路南段宜宾市三江新区长江工业园区</v>
      </c>
      <c r="J3844" s="40" t="str">
        <f>VLOOKUP(B3844,辅助信息!E:I,4,FALSE)</f>
        <v>赵元虎</v>
      </c>
      <c r="K3844" s="40">
        <f>VLOOKUP(J3844,辅助信息!H:I,2,FALSE)</f>
        <v>13684167136</v>
      </c>
      <c r="L3844" s="111" t="str">
        <f>VLOOKUP(B3844,辅助信息!E:J,6,FALSE)</f>
        <v>现场要求调度统一联系指定收货人，不单独发司机位置。锈货不收，装货前联系收货人核实到场规格,没提前告知进场规格现场不给予接收</v>
      </c>
      <c r="O3844" s="64" t="str">
        <f ca="1" t="shared" si="202"/>
        <v/>
      </c>
      <c r="P3844" s="64" t="str">
        <f ca="1" t="shared" si="203"/>
        <v/>
      </c>
      <c r="Q3844" s="29" t="str">
        <f>VLOOKUP(B3844,辅助信息!E:M,9,FALSE)</f>
        <v>ZTWM-CDYXGS-XS-2025-0014-宜宾兴港建材-三江新区长江工业园片区保障性租赁住房建设项目</v>
      </c>
      <c r="R3844" s="29" t="str">
        <f>_xlfn._xlws.FILTER(辅助信息!D:D,辅助信息!E:E=B3844)</f>
        <v>宜宾兴港三江新区长江工业园建设项目</v>
      </c>
    </row>
    <row r="3845" hidden="1" spans="2:18">
      <c r="B3845" s="40" t="s">
        <v>194</v>
      </c>
      <c r="C3845" s="72">
        <v>45925</v>
      </c>
      <c r="D3845" s="40" t="str">
        <f>VLOOKUP(B3845,辅助信息!E:K,7,FALSE)</f>
        <v>JWDD2025071500089</v>
      </c>
      <c r="E3845" s="40" t="str">
        <f>VLOOKUP(F3845,辅助信息!A:B,2,FALSE)</f>
        <v>螺纹钢</v>
      </c>
      <c r="F3845" s="40" t="s">
        <v>30</v>
      </c>
      <c r="G3845" s="36">
        <v>10</v>
      </c>
      <c r="H3845" s="136">
        <f>IF(SUMIFS('[1]2025年已发货'!$E:$E,'[1]2025年已发货'!$F:$F,C3845,'[1]2025年已发货'!$C:$C,F3845,'[1]2025年已发货'!$G:$G,I3845,'[1]2025年已发货'!$H:$H,J3845)=0,"未发货",SUMIFS('[1]2025年已发货'!$E:$E,'[1]2025年已发货'!$F:$F,C3845,'[1]2025年已发货'!$C:$C,F3845,'[1]2025年已发货'!$G:$G,I3845,'[1]2025年已发货'!$H:$H,J3845))</f>
        <v>10</v>
      </c>
      <c r="I3845" s="40" t="str">
        <f>VLOOKUP(B3845,辅助信息!E:I,3,FALSE)</f>
        <v>(宜宾兴港三江新区长江工业园保障性租赁住房建设项目-土建)四川省宜宾市翠屏区永善路南段宜宾市三江新区长江工业园区</v>
      </c>
      <c r="J3845" s="40" t="str">
        <f>VLOOKUP(B3845,辅助信息!E:I,4,FALSE)</f>
        <v>赵元虎</v>
      </c>
      <c r="K3845" s="40">
        <f>VLOOKUP(J3845,辅助信息!H:I,2,FALSE)</f>
        <v>13684167136</v>
      </c>
      <c r="L3845" s="111" t="str">
        <f>VLOOKUP(B3845,辅助信息!E:J,6,FALSE)</f>
        <v>现场要求调度统一联系指定收货人，不单独发司机位置。锈货不收，装货前联系收货人核实到场规格,没提前告知进场规格现场不给予接收</v>
      </c>
      <c r="O3845" s="64" t="str">
        <f ca="1" t="shared" si="202"/>
        <v/>
      </c>
      <c r="P3845" s="64" t="str">
        <f ca="1" t="shared" si="203"/>
        <v/>
      </c>
      <c r="Q3845" s="29" t="str">
        <f>VLOOKUP(B3845,辅助信息!E:M,9,FALSE)</f>
        <v>ZTWM-CDYXGS-XS-2025-0014-宜宾兴港建材-三江新区长江工业园片区保障性租赁住房建设项目</v>
      </c>
      <c r="R3845" s="29" t="str">
        <f>_xlfn._xlws.FILTER(辅助信息!D:D,辅助信息!E:E=B3845)</f>
        <v>宜宾兴港三江新区长江工业园建设项目</v>
      </c>
    </row>
    <row r="3846" hidden="1" spans="2:18">
      <c r="B3846" s="40" t="s">
        <v>194</v>
      </c>
      <c r="C3846" s="72">
        <v>45925</v>
      </c>
      <c r="D3846" s="40" t="str">
        <f>VLOOKUP(B3846,辅助信息!E:K,7,FALSE)</f>
        <v>JWDD2025071500089</v>
      </c>
      <c r="E3846" s="40" t="str">
        <f>VLOOKUP(F3846,辅助信息!A:B,2,FALSE)</f>
        <v>螺纹钢</v>
      </c>
      <c r="F3846" s="40" t="s">
        <v>33</v>
      </c>
      <c r="G3846" s="36">
        <v>10</v>
      </c>
      <c r="H3846" s="136">
        <f>IF(SUMIFS('[1]2025年已发货'!$E:$E,'[1]2025年已发货'!$F:$F,C3846,'[1]2025年已发货'!$C:$C,F3846,'[1]2025年已发货'!$G:$G,I3846,'[1]2025年已发货'!$H:$H,J3846)=0,"未发货",SUMIFS('[1]2025年已发货'!$E:$E,'[1]2025年已发货'!$F:$F,C3846,'[1]2025年已发货'!$C:$C,F3846,'[1]2025年已发货'!$G:$G,I3846,'[1]2025年已发货'!$H:$H,J3846))</f>
        <v>10</v>
      </c>
      <c r="I3846" s="40" t="str">
        <f>VLOOKUP(B3846,辅助信息!E:I,3,FALSE)</f>
        <v>(宜宾兴港三江新区长江工业园保障性租赁住房建设项目-土建)四川省宜宾市翠屏区永善路南段宜宾市三江新区长江工业园区</v>
      </c>
      <c r="J3846" s="40" t="str">
        <f>VLOOKUP(B3846,辅助信息!E:I,4,FALSE)</f>
        <v>赵元虎</v>
      </c>
      <c r="K3846" s="40">
        <f>VLOOKUP(J3846,辅助信息!H:I,2,FALSE)</f>
        <v>13684167136</v>
      </c>
      <c r="L3846" s="111" t="str">
        <f>VLOOKUP(B3846,辅助信息!E:J,6,FALSE)</f>
        <v>现场要求调度统一联系指定收货人，不单独发司机位置。锈货不收，装货前联系收货人核实到场规格,没提前告知进场规格现场不给予接收</v>
      </c>
      <c r="O3846" s="64" t="str">
        <f ca="1" t="shared" si="202"/>
        <v/>
      </c>
      <c r="P3846" s="64" t="str">
        <f ca="1" t="shared" si="203"/>
        <v/>
      </c>
      <c r="Q3846" s="29" t="str">
        <f>VLOOKUP(B3846,辅助信息!E:M,9,FALSE)</f>
        <v>ZTWM-CDYXGS-XS-2025-0014-宜宾兴港建材-三江新区长江工业园片区保障性租赁住房建设项目</v>
      </c>
      <c r="R3846" s="29" t="str">
        <f>_xlfn._xlws.FILTER(辅助信息!D:D,辅助信息!E:E=B3846)</f>
        <v>宜宾兴港三江新区长江工业园建设项目</v>
      </c>
    </row>
    <row r="3847" hidden="1" spans="2:18">
      <c r="B3847" s="40" t="s">
        <v>194</v>
      </c>
      <c r="C3847" s="72">
        <v>45925</v>
      </c>
      <c r="D3847" s="40" t="str">
        <f>VLOOKUP(B3847,辅助信息!E:K,7,FALSE)</f>
        <v>JWDD2025071500089</v>
      </c>
      <c r="E3847" s="40" t="str">
        <f>VLOOKUP(F3847,辅助信息!A:B,2,FALSE)</f>
        <v>螺纹钢</v>
      </c>
      <c r="F3847" s="40" t="s">
        <v>28</v>
      </c>
      <c r="G3847" s="36">
        <v>10</v>
      </c>
      <c r="H3847" s="136">
        <f>IF(SUMIFS('[1]2025年已发货'!$E:$E,'[1]2025年已发货'!$F:$F,C3847,'[1]2025年已发货'!$C:$C,F3847,'[1]2025年已发货'!$G:$G,I3847,'[1]2025年已发货'!$H:$H,J3847)=0,"未发货",SUMIFS('[1]2025年已发货'!$E:$E,'[1]2025年已发货'!$F:$F,C3847,'[1]2025年已发货'!$C:$C,F3847,'[1]2025年已发货'!$G:$G,I3847,'[1]2025年已发货'!$H:$H,J3847))</f>
        <v>10</v>
      </c>
      <c r="I3847" s="40" t="str">
        <f>VLOOKUP(B3847,辅助信息!E:I,3,FALSE)</f>
        <v>(宜宾兴港三江新区长江工业园保障性租赁住房建设项目-土建)四川省宜宾市翠屏区永善路南段宜宾市三江新区长江工业园区</v>
      </c>
      <c r="J3847" s="40" t="str">
        <f>VLOOKUP(B3847,辅助信息!E:I,4,FALSE)</f>
        <v>赵元虎</v>
      </c>
      <c r="K3847" s="40">
        <f>VLOOKUP(J3847,辅助信息!H:I,2,FALSE)</f>
        <v>13684167136</v>
      </c>
      <c r="L3847" s="111" t="str">
        <f>VLOOKUP(B3847,辅助信息!E:J,6,FALSE)</f>
        <v>现场要求调度统一联系指定收货人，不单独发司机位置。锈货不收，装货前联系收货人核实到场规格,没提前告知进场规格现场不给予接收</v>
      </c>
      <c r="O3847" s="64" t="str">
        <f ca="1" t="shared" si="202"/>
        <v/>
      </c>
      <c r="P3847" s="64" t="str">
        <f ca="1" t="shared" si="203"/>
        <v/>
      </c>
      <c r="Q3847" s="29" t="str">
        <f>VLOOKUP(B3847,辅助信息!E:M,9,FALSE)</f>
        <v>ZTWM-CDYXGS-XS-2025-0014-宜宾兴港建材-三江新区长江工业园片区保障性租赁住房建设项目</v>
      </c>
      <c r="R3847" s="29" t="str">
        <f>_xlfn._xlws.FILTER(辅助信息!D:D,辅助信息!E:E=B3847)</f>
        <v>宜宾兴港三江新区长江工业园建设项目</v>
      </c>
    </row>
    <row r="3848" hidden="1" spans="2:18">
      <c r="B3848" s="40" t="s">
        <v>194</v>
      </c>
      <c r="C3848" s="72">
        <v>45925</v>
      </c>
      <c r="D3848" s="40" t="str">
        <f>VLOOKUP(B3848,辅助信息!E:K,7,FALSE)</f>
        <v>JWDD2025071500089</v>
      </c>
      <c r="E3848" s="40" t="str">
        <f>VLOOKUP(F3848,辅助信息!A:B,2,FALSE)</f>
        <v>螺纹钢</v>
      </c>
      <c r="F3848" s="40" t="s">
        <v>18</v>
      </c>
      <c r="G3848" s="36">
        <v>10</v>
      </c>
      <c r="H3848" s="136">
        <f>IF(SUMIFS('[1]2025年已发货'!$E:$E,'[1]2025年已发货'!$F:$F,C3848,'[1]2025年已发货'!$C:$C,F3848,'[1]2025年已发货'!$G:$G,I3848,'[1]2025年已发货'!$H:$H,J3848)=0,"未发货",SUMIFS('[1]2025年已发货'!$E:$E,'[1]2025年已发货'!$F:$F,C3848,'[1]2025年已发货'!$C:$C,F3848,'[1]2025年已发货'!$G:$G,I3848,'[1]2025年已发货'!$H:$H,J3848))</f>
        <v>10</v>
      </c>
      <c r="I3848" s="40" t="str">
        <f>VLOOKUP(B3848,辅助信息!E:I,3,FALSE)</f>
        <v>(宜宾兴港三江新区长江工业园保障性租赁住房建设项目-土建)四川省宜宾市翠屏区永善路南段宜宾市三江新区长江工业园区</v>
      </c>
      <c r="J3848" s="40" t="str">
        <f>VLOOKUP(B3848,辅助信息!E:I,4,FALSE)</f>
        <v>赵元虎</v>
      </c>
      <c r="K3848" s="40">
        <f>VLOOKUP(J3848,辅助信息!H:I,2,FALSE)</f>
        <v>13684167136</v>
      </c>
      <c r="L3848" s="111" t="str">
        <f>VLOOKUP(B3848,辅助信息!E:J,6,FALSE)</f>
        <v>现场要求调度统一联系指定收货人，不单独发司机位置。锈货不收，装货前联系收货人核实到场规格,没提前告知进场规格现场不给予接收</v>
      </c>
      <c r="O3848" s="64" t="str">
        <f ca="1" t="shared" si="202"/>
        <v/>
      </c>
      <c r="P3848" s="64" t="str">
        <f ca="1" t="shared" si="203"/>
        <v/>
      </c>
      <c r="Q3848" s="29" t="str">
        <f>VLOOKUP(B3848,辅助信息!E:M,9,FALSE)</f>
        <v>ZTWM-CDYXGS-XS-2025-0014-宜宾兴港建材-三江新区长江工业园片区保障性租赁住房建设项目</v>
      </c>
      <c r="R3848" s="29" t="str">
        <f>_xlfn._xlws.FILTER(辅助信息!D:D,辅助信息!E:E=B3848)</f>
        <v>宜宾兴港三江新区长江工业园建设项目</v>
      </c>
    </row>
    <row r="3849" hidden="1" spans="2:18">
      <c r="B3849" s="133" t="s">
        <v>163</v>
      </c>
      <c r="C3849" s="72">
        <v>45927</v>
      </c>
      <c r="D3849" s="122" t="str">
        <f>VLOOKUP(B3849,辅助信息!E:K,7,FALSE)</f>
        <v>JWDDCD2025052800131</v>
      </c>
      <c r="E3849" s="122" t="str">
        <f>VLOOKUP(F3849,辅助信息!A:B,2,FALSE)</f>
        <v>螺纹钢</v>
      </c>
      <c r="F3849" s="122" t="s">
        <v>58</v>
      </c>
      <c r="G3849" s="123">
        <v>15</v>
      </c>
      <c r="H3849" s="136">
        <f>IF(SUMIFS('[1]2025年已发货'!$E:$E,'[1]2025年已发货'!$F:$F,C3849,'[1]2025年已发货'!$C:$C,F3849,'[1]2025年已发货'!$G:$G,I3849,'[1]2025年已发货'!$H:$H,J3849)=0,"未发货",SUMIFS('[1]2025年已发货'!$E:$E,'[1]2025年已发货'!$F:$F,C3849,'[1]2025年已发货'!$C:$C,F3849,'[1]2025年已发货'!$G:$G,I3849,'[1]2025年已发货'!$H:$H,J3849))</f>
        <v>13</v>
      </c>
      <c r="I3849" s="122" t="str">
        <f>VLOOKUP(B3849,辅助信息!E:I,3,FALSE)</f>
        <v>（商投建工达州中医药科技园-4工区-9号楼）达州市通川区达州中医药职业学院犀牛大道北段</v>
      </c>
      <c r="J3849" s="122" t="str">
        <f>VLOOKUP(B3849,辅助信息!E:I,4,FALSE)</f>
        <v>张扬</v>
      </c>
      <c r="K3849" s="122">
        <f>VLOOKUP(J3849,辅助信息!H:I,2,FALSE)</f>
        <v>18381904567</v>
      </c>
      <c r="L3849" s="124" t="str">
        <f>VLOOKUP(B3849,辅助信息!E:J,6,FALSE)</f>
        <v>控制炉批号！多了现场不收！,优先安排达钢,提前联系到场规格及数量</v>
      </c>
      <c r="M3849" s="93">
        <v>45925</v>
      </c>
      <c r="O3849" s="64">
        <f ca="1" t="shared" si="202"/>
        <v>0</v>
      </c>
      <c r="P3849" s="64">
        <f ca="1" t="shared" si="203"/>
        <v>46</v>
      </c>
      <c r="Q3849" s="29" t="str">
        <f>VLOOKUP(B3849,辅助信息!E:M,9,FALSE)</f>
        <v>ZTWM-CDGS-XS-2024-0134-商投建工达州中医药科技成果示范园项目</v>
      </c>
      <c r="R3849" s="29" t="str">
        <f>_xlfn._xlws.FILTER(辅助信息!D:D,辅助信息!E:E=B3849)</f>
        <v>商投建工达州中医药科技园</v>
      </c>
    </row>
    <row r="3850" hidden="1" spans="2:18">
      <c r="B3850" s="133" t="s">
        <v>163</v>
      </c>
      <c r="C3850" s="72">
        <v>45927</v>
      </c>
      <c r="D3850" s="122" t="str">
        <f>VLOOKUP(B3850,辅助信息!E:K,7,FALSE)</f>
        <v>JWDDCD2025052800131</v>
      </c>
      <c r="E3850" s="122" t="str">
        <f>VLOOKUP(F3850,辅助信息!A:B,2,FALSE)</f>
        <v>螺纹钢</v>
      </c>
      <c r="F3850" s="122" t="s">
        <v>46</v>
      </c>
      <c r="G3850" s="123">
        <v>9</v>
      </c>
      <c r="H3850" s="136">
        <f>IF(SUMIFS('[1]2025年已发货'!$E:$E,'[1]2025年已发货'!$F:$F,C3850,'[1]2025年已发货'!$C:$C,F3850,'[1]2025年已发货'!$G:$G,I3850,'[1]2025年已发货'!$H:$H,J3850)=0,"未发货",SUMIFS('[1]2025年已发货'!$E:$E,'[1]2025年已发货'!$F:$F,C3850,'[1]2025年已发货'!$C:$C,F3850,'[1]2025年已发货'!$G:$G,I3850,'[1]2025年已发货'!$H:$H,J3850))</f>
        <v>8</v>
      </c>
      <c r="I3850" s="122" t="str">
        <f>VLOOKUP(B3850,辅助信息!E:I,3,FALSE)</f>
        <v>（商投建工达州中医药科技园-4工区-9号楼）达州市通川区达州中医药职业学院犀牛大道北段</v>
      </c>
      <c r="J3850" s="122" t="str">
        <f>VLOOKUP(B3850,辅助信息!E:I,4,FALSE)</f>
        <v>张扬</v>
      </c>
      <c r="K3850" s="122">
        <f>VLOOKUP(J3850,辅助信息!H:I,2,FALSE)</f>
        <v>18381904567</v>
      </c>
      <c r="L3850" s="124" t="str">
        <f>VLOOKUP(B3850,辅助信息!E:J,6,FALSE)</f>
        <v>控制炉批号！多了现场不收！,优先安排达钢,提前联系到场规格及数量</v>
      </c>
      <c r="M3850" s="93">
        <v>45925</v>
      </c>
      <c r="O3850" s="64">
        <f ca="1" t="shared" si="202"/>
        <v>0</v>
      </c>
      <c r="P3850" s="64">
        <f ca="1" t="shared" si="203"/>
        <v>46</v>
      </c>
      <c r="Q3850" s="29" t="str">
        <f>VLOOKUP(B3850,辅助信息!E:M,9,FALSE)</f>
        <v>ZTWM-CDGS-XS-2024-0134-商投建工达州中医药科技成果示范园项目</v>
      </c>
      <c r="R3850" s="29" t="str">
        <f>_xlfn._xlws.FILTER(辅助信息!D:D,辅助信息!E:E=B3850)</f>
        <v>商投建工达州中医药科技园</v>
      </c>
    </row>
    <row r="3851" hidden="1" spans="2:18">
      <c r="B3851" s="133" t="s">
        <v>163</v>
      </c>
      <c r="C3851" s="72">
        <v>45927</v>
      </c>
      <c r="D3851" s="122" t="str">
        <f>VLOOKUP(B3851,辅助信息!E:K,7,FALSE)</f>
        <v>JWDDCD2025052800131</v>
      </c>
      <c r="E3851" s="122" t="str">
        <f>VLOOKUP(F3851,辅助信息!A:B,2,FALSE)</f>
        <v>螺纹钢</v>
      </c>
      <c r="F3851" s="122" t="s">
        <v>22</v>
      </c>
      <c r="G3851" s="123">
        <v>15</v>
      </c>
      <c r="H3851" s="136">
        <f>IF(SUMIFS('[1]2025年已发货'!$E:$E,'[1]2025年已发货'!$F:$F,C3851,'[1]2025年已发货'!$C:$C,F3851,'[1]2025年已发货'!$G:$G,I3851,'[1]2025年已发货'!$H:$H,J3851)=0,"未发货",SUMIFS('[1]2025年已发货'!$E:$E,'[1]2025年已发货'!$F:$F,C3851,'[1]2025年已发货'!$C:$C,F3851,'[1]2025年已发货'!$G:$G,I3851,'[1]2025年已发货'!$H:$H,J3851))</f>
        <v>13</v>
      </c>
      <c r="I3851" s="122" t="str">
        <f>VLOOKUP(B3851,辅助信息!E:I,3,FALSE)</f>
        <v>（商投建工达州中医药科技园-4工区-9号楼）达州市通川区达州中医药职业学院犀牛大道北段</v>
      </c>
      <c r="J3851" s="122" t="str">
        <f>VLOOKUP(B3851,辅助信息!E:I,4,FALSE)</f>
        <v>张扬</v>
      </c>
      <c r="K3851" s="122">
        <f>VLOOKUP(J3851,辅助信息!H:I,2,FALSE)</f>
        <v>18381904567</v>
      </c>
      <c r="L3851" s="124" t="str">
        <f>VLOOKUP(B3851,辅助信息!E:J,6,FALSE)</f>
        <v>控制炉批号！多了现场不收！,优先安排达钢,提前联系到场规格及数量</v>
      </c>
      <c r="M3851" s="93">
        <v>45925</v>
      </c>
      <c r="O3851" s="64">
        <f ca="1" t="shared" si="202"/>
        <v>0</v>
      </c>
      <c r="P3851" s="64">
        <f ca="1" t="shared" si="203"/>
        <v>46</v>
      </c>
      <c r="Q3851" s="29" t="str">
        <f>VLOOKUP(B3851,辅助信息!E:M,9,FALSE)</f>
        <v>ZTWM-CDGS-XS-2024-0134-商投建工达州中医药科技成果示范园项目</v>
      </c>
      <c r="R3851" s="29" t="str">
        <f>_xlfn._xlws.FILTER(辅助信息!D:D,辅助信息!E:E=B3851)</f>
        <v>商投建工达州中医药科技园</v>
      </c>
    </row>
    <row r="3852" hidden="1" spans="2:18">
      <c r="B3852" s="133" t="s">
        <v>112</v>
      </c>
      <c r="C3852" s="72">
        <v>45927</v>
      </c>
      <c r="D3852" s="122" t="str">
        <f>VLOOKUP(B3852,辅助信息!E:K,7,FALSE)</f>
        <v>JWDDCD2025052800131</v>
      </c>
      <c r="E3852" s="122" t="str">
        <f>VLOOKUP(F3852,辅助信息!A:B,2,FALSE)</f>
        <v>盘螺</v>
      </c>
      <c r="F3852" s="122" t="s">
        <v>40</v>
      </c>
      <c r="G3852" s="123">
        <v>15</v>
      </c>
      <c r="H3852" s="136">
        <f>IF(SUMIFS('[1]2025年已发货'!$E:$E,'[1]2025年已发货'!$F:$F,C3852,'[1]2025年已发货'!$C:$C,F3852,'[1]2025年已发货'!$G:$G,I3852,'[1]2025年已发货'!$H:$H,J3852)=0,"未发货",SUMIFS('[1]2025年已发货'!$E:$E,'[1]2025年已发货'!$F:$F,C3852,'[1]2025年已发货'!$C:$C,F3852,'[1]2025年已发货'!$G:$G,I3852,'[1]2025年已发货'!$H:$H,J3852))</f>
        <v>28</v>
      </c>
      <c r="I3852" s="122" t="str">
        <f>VLOOKUP(B3852,辅助信息!E:I,3,FALSE)</f>
        <v>（商投建工达州中医药科技园-4工区-10号楼）达州市通川区达州中医药职业学院犀牛大道北段</v>
      </c>
      <c r="J3852" s="122" t="str">
        <f>VLOOKUP(B3852,辅助信息!E:I,4,FALSE)</f>
        <v>张扬</v>
      </c>
      <c r="K3852" s="122">
        <f>VLOOKUP(J3852,辅助信息!H:I,2,FALSE)</f>
        <v>18381904567</v>
      </c>
      <c r="L3852" s="124" t="str">
        <f>VLOOKUP(B3852,辅助信息!E:J,6,FALSE)</f>
        <v>控制炉批号！多了现场不收！,优先安排达钢,提前联系到场规格及数量</v>
      </c>
      <c r="M3852" s="93">
        <v>45925</v>
      </c>
      <c r="O3852" s="64">
        <f ca="1" t="shared" si="202"/>
        <v>0</v>
      </c>
      <c r="P3852" s="64">
        <f ca="1" t="shared" si="203"/>
        <v>46</v>
      </c>
      <c r="Q3852" s="29" t="str">
        <f>VLOOKUP(B3852,辅助信息!E:M,9,FALSE)</f>
        <v>ZTWM-CDGS-XS-2024-0134-商投建工达州中医药科技成果示范园项目</v>
      </c>
      <c r="R3852" s="29" t="str">
        <f>_xlfn._xlws.FILTER(辅助信息!D:D,辅助信息!E:E=B3852)</f>
        <v>商投建工达州中医药科技园</v>
      </c>
    </row>
    <row r="3853" hidden="1" spans="2:18">
      <c r="B3853" s="133" t="s">
        <v>112</v>
      </c>
      <c r="C3853" s="72">
        <v>45927</v>
      </c>
      <c r="D3853" s="122" t="str">
        <f>VLOOKUP(B3853,辅助信息!E:K,7,FALSE)</f>
        <v>JWDDCD2025052800131</v>
      </c>
      <c r="E3853" s="122" t="str">
        <f>VLOOKUP(F3853,辅助信息!A:B,2,FALSE)</f>
        <v>螺纹钢</v>
      </c>
      <c r="F3853" s="122" t="s">
        <v>32</v>
      </c>
      <c r="G3853" s="123">
        <v>3</v>
      </c>
      <c r="H3853" s="136">
        <f>IF(SUMIFS('[1]2025年已发货'!$E:$E,'[1]2025年已发货'!$F:$F,C3853,'[1]2025年已发货'!$C:$C,F3853,'[1]2025年已发货'!$G:$G,I3853,'[1]2025年已发货'!$H:$H,J3853)=0,"未发货",SUMIFS('[1]2025年已发货'!$E:$E,'[1]2025年已发货'!$F:$F,C3853,'[1]2025年已发货'!$C:$C,F3853,'[1]2025年已发货'!$G:$G,I3853,'[1]2025年已发货'!$H:$H,J3853))</f>
        <v>3</v>
      </c>
      <c r="I3853" s="122" t="str">
        <f>VLOOKUP(B3853,辅助信息!E:I,3,FALSE)</f>
        <v>（商投建工达州中医药科技园-4工区-10号楼）达州市通川区达州中医药职业学院犀牛大道北段</v>
      </c>
      <c r="J3853" s="122" t="str">
        <f>VLOOKUP(B3853,辅助信息!E:I,4,FALSE)</f>
        <v>张扬</v>
      </c>
      <c r="K3853" s="122">
        <f>VLOOKUP(J3853,辅助信息!H:I,2,FALSE)</f>
        <v>18381904567</v>
      </c>
      <c r="L3853" s="124" t="str">
        <f>VLOOKUP(B3853,辅助信息!E:J,6,FALSE)</f>
        <v>控制炉批号！多了现场不收！,优先安排达钢,提前联系到场规格及数量</v>
      </c>
      <c r="M3853" s="93"/>
      <c r="O3853" s="64" t="str">
        <f ca="1" t="shared" si="202"/>
        <v/>
      </c>
      <c r="P3853" s="64" t="str">
        <f ca="1" t="shared" si="203"/>
        <v/>
      </c>
      <c r="Q3853" s="29" t="str">
        <f>VLOOKUP(B3853,辅助信息!E:M,9,FALSE)</f>
        <v>ZTWM-CDGS-XS-2024-0134-商投建工达州中医药科技成果示范园项目</v>
      </c>
      <c r="R3853" s="29" t="str">
        <f>_xlfn._xlws.FILTER(辅助信息!D:D,辅助信息!E:E=B3853)</f>
        <v>商投建工达州中医药科技园</v>
      </c>
    </row>
    <row r="3854" hidden="1" spans="2:18">
      <c r="B3854" s="133" t="s">
        <v>112</v>
      </c>
      <c r="C3854" s="72">
        <v>45927</v>
      </c>
      <c r="D3854" s="122" t="str">
        <f>VLOOKUP(B3854,辅助信息!E:K,7,FALSE)</f>
        <v>JWDDCD2025052800131</v>
      </c>
      <c r="E3854" s="122" t="str">
        <f>VLOOKUP(F3854,辅助信息!A:B,2,FALSE)</f>
        <v>螺纹钢</v>
      </c>
      <c r="F3854" s="122" t="s">
        <v>28</v>
      </c>
      <c r="G3854" s="123">
        <v>6</v>
      </c>
      <c r="H3854" s="136">
        <f>IF(SUMIFS('[1]2025年已发货'!$E:$E,'[1]2025年已发货'!$F:$F,C3854,'[1]2025年已发货'!$C:$C,F3854,'[1]2025年已发货'!$G:$G,I3854,'[1]2025年已发货'!$H:$H,J3854)=0,"未发货",SUMIFS('[1]2025年已发货'!$E:$E,'[1]2025年已发货'!$F:$F,C3854,'[1]2025年已发货'!$C:$C,F3854,'[1]2025年已发货'!$G:$G,I3854,'[1]2025年已发货'!$H:$H,J3854))</f>
        <v>6</v>
      </c>
      <c r="I3854" s="122" t="str">
        <f>VLOOKUP(B3854,辅助信息!E:I,3,FALSE)</f>
        <v>（商投建工达州中医药科技园-4工区-10号楼）达州市通川区达州中医药职业学院犀牛大道北段</v>
      </c>
      <c r="J3854" s="122" t="str">
        <f>VLOOKUP(B3854,辅助信息!E:I,4,FALSE)</f>
        <v>张扬</v>
      </c>
      <c r="K3854" s="122">
        <f>VLOOKUP(J3854,辅助信息!H:I,2,FALSE)</f>
        <v>18381904567</v>
      </c>
      <c r="L3854" s="124" t="str">
        <f>VLOOKUP(B3854,辅助信息!E:J,6,FALSE)</f>
        <v>控制炉批号！多了现场不收！,优先安排达钢,提前联系到场规格及数量</v>
      </c>
      <c r="M3854" s="93">
        <v>45925</v>
      </c>
      <c r="O3854" s="64">
        <f ca="1" t="shared" si="202"/>
        <v>0</v>
      </c>
      <c r="P3854" s="64">
        <f ca="1" t="shared" si="203"/>
        <v>46</v>
      </c>
      <c r="Q3854" s="29" t="str">
        <f>VLOOKUP(B3854,辅助信息!E:M,9,FALSE)</f>
        <v>ZTWM-CDGS-XS-2024-0134-商投建工达州中医药科技成果示范园项目</v>
      </c>
      <c r="R3854" s="29" t="str">
        <f>_xlfn._xlws.FILTER(辅助信息!D:D,辅助信息!E:E=B3854)</f>
        <v>商投建工达州中医药科技园</v>
      </c>
    </row>
    <row r="3855" hidden="1" spans="2:18">
      <c r="B3855" s="133" t="s">
        <v>112</v>
      </c>
      <c r="C3855" s="72">
        <v>45927</v>
      </c>
      <c r="D3855" s="122" t="str">
        <f>VLOOKUP(B3855,辅助信息!E:K,7,FALSE)</f>
        <v>JWDDCD2025052800131</v>
      </c>
      <c r="E3855" s="122" t="str">
        <f>VLOOKUP(F3855,辅助信息!A:B,2,FALSE)</f>
        <v>螺纹钢</v>
      </c>
      <c r="F3855" s="122" t="s">
        <v>45</v>
      </c>
      <c r="G3855" s="123">
        <v>6</v>
      </c>
      <c r="H3855" s="136">
        <f>IF(SUMIFS('[1]2025年已发货'!$E:$E,'[1]2025年已发货'!$F:$F,C3855,'[1]2025年已发货'!$C:$C,F3855,'[1]2025年已发货'!$G:$G,I3855,'[1]2025年已发货'!$H:$H,J3855)=0,"未发货",SUMIFS('[1]2025年已发货'!$E:$E,'[1]2025年已发货'!$F:$F,C3855,'[1]2025年已发货'!$C:$C,F3855,'[1]2025年已发货'!$G:$G,I3855,'[1]2025年已发货'!$H:$H,J3855))</f>
        <v>5</v>
      </c>
      <c r="I3855" s="122" t="str">
        <f>VLOOKUP(B3855,辅助信息!E:I,3,FALSE)</f>
        <v>（商投建工达州中医药科技园-4工区-10号楼）达州市通川区达州中医药职业学院犀牛大道北段</v>
      </c>
      <c r="J3855" s="122" t="str">
        <f>VLOOKUP(B3855,辅助信息!E:I,4,FALSE)</f>
        <v>张扬</v>
      </c>
      <c r="K3855" s="122">
        <f>VLOOKUP(J3855,辅助信息!H:I,2,FALSE)</f>
        <v>18381904567</v>
      </c>
      <c r="L3855" s="124" t="str">
        <f>VLOOKUP(B3855,辅助信息!E:J,6,FALSE)</f>
        <v>控制炉批号！多了现场不收！,优先安排达钢,提前联系到场规格及数量</v>
      </c>
      <c r="M3855" s="93">
        <v>45925</v>
      </c>
      <c r="O3855" s="64">
        <f ca="1" t="shared" si="202"/>
        <v>0</v>
      </c>
      <c r="P3855" s="64">
        <f ca="1" t="shared" si="203"/>
        <v>46</v>
      </c>
      <c r="Q3855" s="29" t="str">
        <f>VLOOKUP(B3855,辅助信息!E:M,9,FALSE)</f>
        <v>ZTWM-CDGS-XS-2024-0134-商投建工达州中医药科技成果示范园项目</v>
      </c>
      <c r="R3855" s="29" t="str">
        <f>_xlfn._xlws.FILTER(辅助信息!D:D,辅助信息!E:E=B3855)</f>
        <v>商投建工达州中医药科技园</v>
      </c>
    </row>
    <row r="3856" hidden="1" spans="2:18">
      <c r="B3856" s="133" t="s">
        <v>112</v>
      </c>
      <c r="C3856" s="72">
        <v>45927</v>
      </c>
      <c r="D3856" s="122" t="str">
        <f>VLOOKUP(B3856,辅助信息!E:K,7,FALSE)</f>
        <v>JWDDCD2025052800131</v>
      </c>
      <c r="E3856" s="122" t="str">
        <f>VLOOKUP(F3856,辅助信息!A:B,2,FALSE)</f>
        <v>螺纹钢</v>
      </c>
      <c r="F3856" s="122" t="s">
        <v>21</v>
      </c>
      <c r="G3856" s="123">
        <v>12</v>
      </c>
      <c r="H3856" s="136">
        <f>IF(SUMIFS('[1]2025年已发货'!$E:$E,'[1]2025年已发货'!$F:$F,C3856,'[1]2025年已发货'!$C:$C,F3856,'[1]2025年已发货'!$G:$G,I3856,'[1]2025年已发货'!$H:$H,J3856)=0,"未发货",SUMIFS('[1]2025年已发货'!$E:$E,'[1]2025年已发货'!$F:$F,C3856,'[1]2025年已发货'!$C:$C,F3856,'[1]2025年已发货'!$G:$G,I3856,'[1]2025年已发货'!$H:$H,J3856))</f>
        <v>10</v>
      </c>
      <c r="I3856" s="122" t="str">
        <f>VLOOKUP(B3856,辅助信息!E:I,3,FALSE)</f>
        <v>（商投建工达州中医药科技园-4工区-10号楼）达州市通川区达州中医药职业学院犀牛大道北段</v>
      </c>
      <c r="J3856" s="122" t="str">
        <f>VLOOKUP(B3856,辅助信息!E:I,4,FALSE)</f>
        <v>张扬</v>
      </c>
      <c r="K3856" s="122">
        <f>VLOOKUP(J3856,辅助信息!H:I,2,FALSE)</f>
        <v>18381904567</v>
      </c>
      <c r="L3856" s="124" t="str">
        <f>VLOOKUP(B3856,辅助信息!E:J,6,FALSE)</f>
        <v>控制炉批号！多了现场不收！,优先安排达钢,提前联系到场规格及数量</v>
      </c>
      <c r="M3856" s="93">
        <v>45925</v>
      </c>
      <c r="O3856" s="64">
        <f ca="1" t="shared" si="202"/>
        <v>0</v>
      </c>
      <c r="P3856" s="64">
        <f ca="1" t="shared" si="203"/>
        <v>46</v>
      </c>
      <c r="Q3856" s="29" t="str">
        <f>VLOOKUP(B3856,辅助信息!E:M,9,FALSE)</f>
        <v>ZTWM-CDGS-XS-2024-0134-商投建工达州中医药科技成果示范园项目</v>
      </c>
      <c r="R3856" s="29" t="str">
        <f>_xlfn._xlws.FILTER(辅助信息!D:D,辅助信息!E:E=B3856)</f>
        <v>商投建工达州中医药科技园</v>
      </c>
    </row>
    <row r="3857" hidden="1" spans="2:18">
      <c r="B3857" s="133" t="s">
        <v>112</v>
      </c>
      <c r="C3857" s="72">
        <v>45927</v>
      </c>
      <c r="D3857" s="122" t="str">
        <f>VLOOKUP(B3857,辅助信息!E:K,7,FALSE)</f>
        <v>JWDDCD2025052800131</v>
      </c>
      <c r="E3857" s="122" t="str">
        <f>VLOOKUP(F3857,辅助信息!A:B,2,FALSE)</f>
        <v>螺纹钢</v>
      </c>
      <c r="F3857" s="122" t="s">
        <v>58</v>
      </c>
      <c r="G3857" s="123">
        <v>12</v>
      </c>
      <c r="H3857" s="136">
        <f>IF(SUMIFS('[1]2025年已发货'!$E:$E,'[1]2025年已发货'!$F:$F,C3857,'[1]2025年已发货'!$C:$C,F3857,'[1]2025年已发货'!$G:$G,I3857,'[1]2025年已发货'!$H:$H,J3857)=0,"未发货",SUMIFS('[1]2025年已发货'!$E:$E,'[1]2025年已发货'!$F:$F,C3857,'[1]2025年已发货'!$C:$C,F3857,'[1]2025年已发货'!$G:$G,I3857,'[1]2025年已发货'!$H:$H,J3857))</f>
        <v>13</v>
      </c>
      <c r="I3857" s="122" t="str">
        <f>VLOOKUP(B3857,辅助信息!E:I,3,FALSE)</f>
        <v>（商投建工达州中医药科技园-4工区-10号楼）达州市通川区达州中医药职业学院犀牛大道北段</v>
      </c>
      <c r="J3857" s="122" t="str">
        <f>VLOOKUP(B3857,辅助信息!E:I,4,FALSE)</f>
        <v>张扬</v>
      </c>
      <c r="K3857" s="122">
        <f>VLOOKUP(J3857,辅助信息!H:I,2,FALSE)</f>
        <v>18381904567</v>
      </c>
      <c r="L3857" s="124" t="str">
        <f>VLOOKUP(B3857,辅助信息!E:J,6,FALSE)</f>
        <v>控制炉批号！多了现场不收！,优先安排达钢,提前联系到场规格及数量</v>
      </c>
      <c r="M3857" s="93">
        <v>45925</v>
      </c>
      <c r="O3857" s="64">
        <f ca="1" t="shared" si="202"/>
        <v>0</v>
      </c>
      <c r="P3857" s="64">
        <f ca="1" t="shared" si="203"/>
        <v>46</v>
      </c>
      <c r="Q3857" s="29" t="str">
        <f>VLOOKUP(B3857,辅助信息!E:M,9,FALSE)</f>
        <v>ZTWM-CDGS-XS-2024-0134-商投建工达州中医药科技成果示范园项目</v>
      </c>
      <c r="R3857" s="29" t="str">
        <f>_xlfn._xlws.FILTER(辅助信息!D:D,辅助信息!E:E=B3857)</f>
        <v>商投建工达州中医药科技园</v>
      </c>
    </row>
    <row r="3858" hidden="1" spans="2:18">
      <c r="B3858" s="133" t="s">
        <v>112</v>
      </c>
      <c r="C3858" s="72">
        <v>45927</v>
      </c>
      <c r="D3858" s="122" t="str">
        <f>VLOOKUP(B3858,辅助信息!E:K,7,FALSE)</f>
        <v>JWDDCD2025052800131</v>
      </c>
      <c r="E3858" s="122" t="str">
        <f>VLOOKUP(F3858,辅助信息!A:B,2,FALSE)</f>
        <v>螺纹钢</v>
      </c>
      <c r="F3858" s="122" t="s">
        <v>22</v>
      </c>
      <c r="G3858" s="123">
        <v>6</v>
      </c>
      <c r="H3858" s="136">
        <f>IF(SUMIFS('[1]2025年已发货'!$E:$E,'[1]2025年已发货'!$F:$F,C3858,'[1]2025年已发货'!$C:$C,F3858,'[1]2025年已发货'!$G:$G,I3858,'[1]2025年已发货'!$H:$H,J3858)=0,"未发货",SUMIFS('[1]2025年已发货'!$E:$E,'[1]2025年已发货'!$F:$F,C3858,'[1]2025年已发货'!$C:$C,F3858,'[1]2025年已发货'!$G:$G,I3858,'[1]2025年已发货'!$H:$H,J3858))</f>
        <v>5</v>
      </c>
      <c r="I3858" s="122" t="str">
        <f>VLOOKUP(B3858,辅助信息!E:I,3,FALSE)</f>
        <v>（商投建工达州中医药科技园-4工区-10号楼）达州市通川区达州中医药职业学院犀牛大道北段</v>
      </c>
      <c r="J3858" s="122" t="str">
        <f>VLOOKUP(B3858,辅助信息!E:I,4,FALSE)</f>
        <v>张扬</v>
      </c>
      <c r="K3858" s="122">
        <f>VLOOKUP(J3858,辅助信息!H:I,2,FALSE)</f>
        <v>18381904567</v>
      </c>
      <c r="L3858" s="124" t="str">
        <f>VLOOKUP(B3858,辅助信息!E:J,6,FALSE)</f>
        <v>控制炉批号！多了现场不收！,优先安排达钢,提前联系到场规格及数量</v>
      </c>
      <c r="M3858" s="93">
        <v>45925</v>
      </c>
      <c r="O3858" s="64">
        <f ca="1" t="shared" si="202"/>
        <v>0</v>
      </c>
      <c r="P3858" s="64">
        <f ca="1" t="shared" si="203"/>
        <v>46</v>
      </c>
      <c r="Q3858" s="29" t="str">
        <f>VLOOKUP(B3858,辅助信息!E:M,9,FALSE)</f>
        <v>ZTWM-CDGS-XS-2024-0134-商投建工达州中医药科技成果示范园项目</v>
      </c>
      <c r="R3858" s="29" t="str">
        <f>_xlfn._xlws.FILTER(辅助信息!D:D,辅助信息!E:E=B3858)</f>
        <v>商投建工达州中医药科技园</v>
      </c>
    </row>
    <row r="3859" hidden="1" spans="1:18">
      <c r="A3859" s="156" t="s">
        <v>227</v>
      </c>
      <c r="B3859" s="138" t="s">
        <v>81</v>
      </c>
      <c r="C3859" s="72">
        <v>45927</v>
      </c>
      <c r="D3859" s="122" t="str">
        <f>VLOOKUP(B3859,辅助信息!E:K,7,FALSE)</f>
        <v>JWDDCD2025060900080</v>
      </c>
      <c r="E3859" s="122" t="str">
        <f>VLOOKUP(F3859,辅助信息!A:B,2,FALSE)</f>
        <v>螺纹钢</v>
      </c>
      <c r="F3859" s="122" t="s">
        <v>19</v>
      </c>
      <c r="G3859" s="123">
        <v>30</v>
      </c>
      <c r="H3859" s="136" t="str">
        <f>IF(SUMIFS('[1]2025年已发货'!$E:$E,'[1]2025年已发货'!$F:$F,C3859,'[1]2025年已发货'!$C:$C,F3859,'[1]2025年已发货'!$G:$G,I3859,'[1]2025年已发货'!$H:$H,J3859)=0,"未发货",SUMIFS('[1]2025年已发货'!$E:$E,'[1]2025年已发货'!$F:$F,C3859,'[1]2025年已发货'!$C:$C,F3859,'[1]2025年已发货'!$G:$G,I3859,'[1]2025年已发货'!$H:$H,J3859))</f>
        <v>未发货</v>
      </c>
      <c r="I3859" s="122" t="str">
        <f>VLOOKUP(B3859,辅助信息!E:I,3,FALSE)</f>
        <v>（华西简阳西城嘉苑）四川省成都市简阳市简城街道高屋村</v>
      </c>
      <c r="J3859" s="122" t="str">
        <f>VLOOKUP(B3859,辅助信息!E:I,4,FALSE)</f>
        <v>张瀚镭</v>
      </c>
      <c r="K3859" s="122">
        <f>VLOOKUP(J3859,辅助信息!H:I,2,FALSE)</f>
        <v>15884666220</v>
      </c>
      <c r="L3859" s="124" t="str">
        <f>VLOOKUP(B3859,辅助信息!E:J,6,FALSE)</f>
        <v>现场禁止使用氢能源挂车！优先威钢发货,我方卸车,新老国标钢厂不加价可直发，因陕钢多次出现磅差，项目拒绝使用</v>
      </c>
      <c r="O3859" s="64" t="str">
        <f ca="1" t="shared" si="202"/>
        <v/>
      </c>
      <c r="P3859" s="64" t="str">
        <f ca="1" t="shared" si="203"/>
        <v/>
      </c>
      <c r="Q3859" s="29" t="str">
        <f>VLOOKUP(B3859,辅助信息!E:M,9,FALSE)</f>
        <v>ZTWM-CDGS-XS-2024-0030-华西集采-简州大道</v>
      </c>
      <c r="R3859" s="29" t="str">
        <f>_xlfn._xlws.FILTER(辅助信息!D:D,辅助信息!E:E=B3859)</f>
        <v>华西简阳西城嘉苑</v>
      </c>
    </row>
    <row r="3860" hidden="1" spans="1:18">
      <c r="A3860" s="156"/>
      <c r="B3860" s="138" t="s">
        <v>81</v>
      </c>
      <c r="C3860" s="72">
        <v>45927</v>
      </c>
      <c r="D3860" s="122" t="str">
        <f>VLOOKUP(B3860,辅助信息!E:K,7,FALSE)</f>
        <v>JWDDCD2025060900080</v>
      </c>
      <c r="E3860" s="122" t="str">
        <f>VLOOKUP(F3860,辅助信息!A:B,2,FALSE)</f>
        <v>螺纹钢</v>
      </c>
      <c r="F3860" s="122" t="s">
        <v>32</v>
      </c>
      <c r="G3860" s="123">
        <v>50</v>
      </c>
      <c r="H3860" s="136" t="str">
        <f>IF(SUMIFS('[1]2025年已发货'!$E:$E,'[1]2025年已发货'!$F:$F,C3860,'[1]2025年已发货'!$C:$C,F3860,'[1]2025年已发货'!$G:$G,I3860,'[1]2025年已发货'!$H:$H,J3860)=0,"未发货",SUMIFS('[1]2025年已发货'!$E:$E,'[1]2025年已发货'!$F:$F,C3860,'[1]2025年已发货'!$C:$C,F3860,'[1]2025年已发货'!$G:$G,I3860,'[1]2025年已发货'!$H:$H,J3860))</f>
        <v>未发货</v>
      </c>
      <c r="I3860" s="122" t="str">
        <f>VLOOKUP(B3860,辅助信息!E:I,3,FALSE)</f>
        <v>（华西简阳西城嘉苑）四川省成都市简阳市简城街道高屋村</v>
      </c>
      <c r="J3860" s="122" t="str">
        <f>VLOOKUP(B3860,辅助信息!E:I,4,FALSE)</f>
        <v>张瀚镭</v>
      </c>
      <c r="K3860" s="122">
        <f>VLOOKUP(J3860,辅助信息!H:I,2,FALSE)</f>
        <v>15884666220</v>
      </c>
      <c r="L3860" s="124" t="str">
        <f>VLOOKUP(B3860,辅助信息!E:J,6,FALSE)</f>
        <v>现场禁止使用氢能源挂车！优先威钢发货,我方卸车,新老国标钢厂不加价可直发，因陕钢多次出现磅差，项目拒绝使用</v>
      </c>
      <c r="O3860" s="64" t="str">
        <f ca="1" t="shared" si="202"/>
        <v/>
      </c>
      <c r="P3860" s="64" t="str">
        <f ca="1" t="shared" si="203"/>
        <v/>
      </c>
      <c r="Q3860" s="29" t="str">
        <f>VLOOKUP(B3860,辅助信息!E:M,9,FALSE)</f>
        <v>ZTWM-CDGS-XS-2024-0030-华西集采-简州大道</v>
      </c>
      <c r="R3860" s="29" t="str">
        <f>_xlfn._xlws.FILTER(辅助信息!D:D,辅助信息!E:E=B3860)</f>
        <v>华西简阳西城嘉苑</v>
      </c>
    </row>
    <row r="3861" hidden="1" spans="2:18">
      <c r="B3861" s="133" t="s">
        <v>81</v>
      </c>
      <c r="C3861" s="72">
        <v>45927</v>
      </c>
      <c r="D3861" s="122" t="str">
        <f>VLOOKUP(B3861,辅助信息!E:K,7,FALSE)</f>
        <v>JWDDCD2025060900080</v>
      </c>
      <c r="E3861" s="122" t="str">
        <f>VLOOKUP(F3861,辅助信息!A:B,2,FALSE)</f>
        <v>螺纹钢</v>
      </c>
      <c r="F3861" s="122" t="s">
        <v>30</v>
      </c>
      <c r="G3861" s="123">
        <v>18</v>
      </c>
      <c r="H3861" s="136" t="str">
        <f>IF(SUMIFS('[1]2025年已发货'!$E:$E,'[1]2025年已发货'!$F:$F,C3861,'[1]2025年已发货'!$C:$C,F3861,'[1]2025年已发货'!$G:$G,I3861,'[1]2025年已发货'!$H:$H,J3861)=0,"未发货",SUMIFS('[1]2025年已发货'!$E:$E,'[1]2025年已发货'!$F:$F,C3861,'[1]2025年已发货'!$C:$C,F3861,'[1]2025年已发货'!$G:$G,I3861,'[1]2025年已发货'!$H:$H,J3861))</f>
        <v>未发货</v>
      </c>
      <c r="I3861" s="122" t="str">
        <f>VLOOKUP(B3861,辅助信息!E:I,3,FALSE)</f>
        <v>（华西简阳西城嘉苑）四川省成都市简阳市简城街道高屋村</v>
      </c>
      <c r="J3861" s="122" t="str">
        <f>VLOOKUP(B3861,辅助信息!E:I,4,FALSE)</f>
        <v>张瀚镭</v>
      </c>
      <c r="K3861" s="122">
        <f>VLOOKUP(J3861,辅助信息!H:I,2,FALSE)</f>
        <v>15884666220</v>
      </c>
      <c r="L3861" s="124" t="str">
        <f>VLOOKUP(B3861,辅助信息!E:J,6,FALSE)</f>
        <v>现场禁止使用氢能源挂车！优先威钢发货,我方卸车,新老国标钢厂不加价可直发，因陕钢多次出现磅差，项目拒绝使用</v>
      </c>
      <c r="M3861" s="150">
        <v>45929</v>
      </c>
      <c r="O3861" s="64">
        <f ca="1" t="shared" si="202"/>
        <v>0</v>
      </c>
      <c r="P3861" s="64">
        <f ca="1" t="shared" si="203"/>
        <v>42</v>
      </c>
      <c r="Q3861" s="29" t="str">
        <f>VLOOKUP(B3861,辅助信息!E:M,9,FALSE)</f>
        <v>ZTWM-CDGS-XS-2024-0030-华西集采-简州大道</v>
      </c>
      <c r="R3861" s="29" t="str">
        <f>_xlfn._xlws.FILTER(辅助信息!D:D,辅助信息!E:E=B3861)</f>
        <v>华西简阳西城嘉苑</v>
      </c>
    </row>
    <row r="3862" hidden="1" spans="2:18">
      <c r="B3862" s="133" t="s">
        <v>81</v>
      </c>
      <c r="C3862" s="72">
        <v>45927</v>
      </c>
      <c r="D3862" s="122" t="str">
        <f>VLOOKUP(B3862,辅助信息!E:K,7,FALSE)</f>
        <v>JWDDCD2025060900080</v>
      </c>
      <c r="E3862" s="122" t="str">
        <f>VLOOKUP(F3862,辅助信息!A:B,2,FALSE)</f>
        <v>螺纹钢</v>
      </c>
      <c r="F3862" s="122" t="s">
        <v>33</v>
      </c>
      <c r="G3862" s="123">
        <v>18</v>
      </c>
      <c r="H3862" s="136" t="str">
        <f>IF(SUMIFS('[1]2025年已发货'!$E:$E,'[1]2025年已发货'!$F:$F,C3862,'[1]2025年已发货'!$C:$C,F3862,'[1]2025年已发货'!$G:$G,I3862,'[1]2025年已发货'!$H:$H,J3862)=0,"未发货",SUMIFS('[1]2025年已发货'!$E:$E,'[1]2025年已发货'!$F:$F,C3862,'[1]2025年已发货'!$C:$C,F3862,'[1]2025年已发货'!$G:$G,I3862,'[1]2025年已发货'!$H:$H,J3862))</f>
        <v>未发货</v>
      </c>
      <c r="I3862" s="122" t="str">
        <f>VLOOKUP(B3862,辅助信息!E:I,3,FALSE)</f>
        <v>（华西简阳西城嘉苑）四川省成都市简阳市简城街道高屋村</v>
      </c>
      <c r="J3862" s="122" t="str">
        <f>VLOOKUP(B3862,辅助信息!E:I,4,FALSE)</f>
        <v>张瀚镭</v>
      </c>
      <c r="K3862" s="122">
        <f>VLOOKUP(J3862,辅助信息!H:I,2,FALSE)</f>
        <v>15884666220</v>
      </c>
      <c r="L3862" s="124" t="str">
        <f>VLOOKUP(B3862,辅助信息!E:J,6,FALSE)</f>
        <v>现场禁止使用氢能源挂车！优先威钢发货,我方卸车,新老国标钢厂不加价可直发，因陕钢多次出现磅差，项目拒绝使用</v>
      </c>
      <c r="M3862" s="150">
        <v>45929</v>
      </c>
      <c r="O3862" s="64">
        <f ca="1" t="shared" si="202"/>
        <v>0</v>
      </c>
      <c r="P3862" s="64">
        <f ca="1" t="shared" si="203"/>
        <v>42</v>
      </c>
      <c r="Q3862" s="29" t="str">
        <f>VLOOKUP(B3862,辅助信息!E:M,9,FALSE)</f>
        <v>ZTWM-CDGS-XS-2024-0030-华西集采-简州大道</v>
      </c>
      <c r="R3862" s="29" t="str">
        <f>_xlfn._xlws.FILTER(辅助信息!D:D,辅助信息!E:E=B3862)</f>
        <v>华西简阳西城嘉苑</v>
      </c>
    </row>
    <row r="3863" hidden="1" spans="2:18">
      <c r="B3863" s="133" t="s">
        <v>81</v>
      </c>
      <c r="C3863" s="72">
        <v>45927</v>
      </c>
      <c r="D3863" s="122" t="str">
        <f>VLOOKUP(B3863,辅助信息!E:K,7,FALSE)</f>
        <v>JWDDCD2025060900080</v>
      </c>
      <c r="E3863" s="122" t="str">
        <f>VLOOKUP(F3863,辅助信息!A:B,2,FALSE)</f>
        <v>螺纹钢</v>
      </c>
      <c r="F3863" s="122" t="s">
        <v>28</v>
      </c>
      <c r="G3863" s="123">
        <v>2.5</v>
      </c>
      <c r="H3863" s="136" t="str">
        <f>IF(SUMIFS('[1]2025年已发货'!$E:$E,'[1]2025年已发货'!$F:$F,C3863,'[1]2025年已发货'!$C:$C,F3863,'[1]2025年已发货'!$G:$G,I3863,'[1]2025年已发货'!$H:$H,J3863)=0,"未发货",SUMIFS('[1]2025年已发货'!$E:$E,'[1]2025年已发货'!$F:$F,C3863,'[1]2025年已发货'!$C:$C,F3863,'[1]2025年已发货'!$G:$G,I3863,'[1]2025年已发货'!$H:$H,J3863))</f>
        <v>未发货</v>
      </c>
      <c r="I3863" s="122" t="str">
        <f>VLOOKUP(B3863,辅助信息!E:I,3,FALSE)</f>
        <v>（华西简阳西城嘉苑）四川省成都市简阳市简城街道高屋村</v>
      </c>
      <c r="J3863" s="122" t="str">
        <f>VLOOKUP(B3863,辅助信息!E:I,4,FALSE)</f>
        <v>张瀚镭</v>
      </c>
      <c r="K3863" s="122">
        <f>VLOOKUP(J3863,辅助信息!H:I,2,FALSE)</f>
        <v>15884666220</v>
      </c>
      <c r="L3863" s="124" t="str">
        <f>VLOOKUP(B3863,辅助信息!E:J,6,FALSE)</f>
        <v>现场禁止使用氢能源挂车！优先威钢发货,我方卸车,新老国标钢厂不加价可直发，因陕钢多次出现磅差，项目拒绝使用</v>
      </c>
      <c r="M3863" s="150">
        <v>45929</v>
      </c>
      <c r="O3863" s="64">
        <f ca="1" t="shared" si="202"/>
        <v>0</v>
      </c>
      <c r="P3863" s="64">
        <f ca="1" t="shared" si="203"/>
        <v>42</v>
      </c>
      <c r="Q3863" s="29" t="str">
        <f>VLOOKUP(B3863,辅助信息!E:M,9,FALSE)</f>
        <v>ZTWM-CDGS-XS-2024-0030-华西集采-简州大道</v>
      </c>
      <c r="R3863" s="29" t="str">
        <f>_xlfn._xlws.FILTER(辅助信息!D:D,辅助信息!E:E=B3863)</f>
        <v>华西简阳西城嘉苑</v>
      </c>
    </row>
    <row r="3864" hidden="1" spans="2:18">
      <c r="B3864" s="133" t="s">
        <v>81</v>
      </c>
      <c r="C3864" s="72">
        <v>45927</v>
      </c>
      <c r="D3864" s="122" t="str">
        <f>VLOOKUP(B3864,辅助信息!E:K,7,FALSE)</f>
        <v>JWDDCD2025060900080</v>
      </c>
      <c r="E3864" s="122" t="str">
        <f>VLOOKUP(F3864,辅助信息!A:B,2,FALSE)</f>
        <v>螺纹钢</v>
      </c>
      <c r="F3864" s="122" t="s">
        <v>58</v>
      </c>
      <c r="G3864" s="123">
        <v>21</v>
      </c>
      <c r="H3864" s="136" t="str">
        <f>IF(SUMIFS('[1]2025年已发货'!$E:$E,'[1]2025年已发货'!$F:$F,C3864,'[1]2025年已发货'!$C:$C,F3864,'[1]2025年已发货'!$G:$G,I3864,'[1]2025年已发货'!$H:$H,J3864)=0,"未发货",SUMIFS('[1]2025年已发货'!$E:$E,'[1]2025年已发货'!$F:$F,C3864,'[1]2025年已发货'!$C:$C,F3864,'[1]2025年已发货'!$G:$G,I3864,'[1]2025年已发货'!$H:$H,J3864))</f>
        <v>未发货</v>
      </c>
      <c r="I3864" s="122" t="str">
        <f>VLOOKUP(B3864,辅助信息!E:I,3,FALSE)</f>
        <v>（华西简阳西城嘉苑）四川省成都市简阳市简城街道高屋村</v>
      </c>
      <c r="J3864" s="122" t="str">
        <f>VLOOKUP(B3864,辅助信息!E:I,4,FALSE)</f>
        <v>张瀚镭</v>
      </c>
      <c r="K3864" s="122">
        <f>VLOOKUP(J3864,辅助信息!H:I,2,FALSE)</f>
        <v>15884666220</v>
      </c>
      <c r="L3864" s="124" t="str">
        <f>VLOOKUP(B3864,辅助信息!E:J,6,FALSE)</f>
        <v>现场禁止使用氢能源挂车！优先威钢发货,我方卸车,新老国标钢厂不加价可直发，因陕钢多次出现磅差，项目拒绝使用</v>
      </c>
      <c r="M3864" s="150">
        <v>45929</v>
      </c>
      <c r="O3864" s="64">
        <f ca="1" t="shared" si="202"/>
        <v>0</v>
      </c>
      <c r="P3864" s="64">
        <f ca="1" t="shared" si="203"/>
        <v>42</v>
      </c>
      <c r="Q3864" s="29" t="str">
        <f>VLOOKUP(B3864,辅助信息!E:M,9,FALSE)</f>
        <v>ZTWM-CDGS-XS-2024-0030-华西集采-简州大道</v>
      </c>
      <c r="R3864" s="29" t="str">
        <f>_xlfn._xlws.FILTER(辅助信息!D:D,辅助信息!E:E=B3864)</f>
        <v>华西简阳西城嘉苑</v>
      </c>
    </row>
    <row r="3865" hidden="1" spans="2:18">
      <c r="B3865" s="122" t="s">
        <v>81</v>
      </c>
      <c r="C3865" s="72">
        <v>45926</v>
      </c>
      <c r="D3865" s="122" t="str">
        <f>VLOOKUP(B3865,辅助信息!E:K,7,FALSE)</f>
        <v>JWDDCD2025060900080</v>
      </c>
      <c r="E3865" s="122" t="str">
        <f>VLOOKUP(F3865,辅助信息!A:B,2,FALSE)</f>
        <v>螺纹钢</v>
      </c>
      <c r="F3865" s="122" t="s">
        <v>46</v>
      </c>
      <c r="G3865" s="123">
        <v>8</v>
      </c>
      <c r="H3865" s="136" t="str">
        <f>IF(SUMIFS('[1]2025年已发货'!$E:$E,'[1]2025年已发货'!$F:$F,C3865,'[1]2025年已发货'!$C:$C,F3865,'[1]2025年已发货'!$G:$G,I3865,'[1]2025年已发货'!$H:$H,J3865)=0,"未发货",SUMIFS('[1]2025年已发货'!$E:$E,'[1]2025年已发货'!$F:$F,C3865,'[1]2025年已发货'!$C:$C,F3865,'[1]2025年已发货'!$G:$G,I3865,'[1]2025年已发货'!$H:$H,J3865))</f>
        <v>未发货</v>
      </c>
      <c r="I3865" s="122" t="str">
        <f>VLOOKUP(B3865,辅助信息!E:I,3,FALSE)</f>
        <v>（华西简阳西城嘉苑）四川省成都市简阳市简城街道高屋村</v>
      </c>
      <c r="J3865" s="122" t="str">
        <f>VLOOKUP(B3865,辅助信息!E:I,4,FALSE)</f>
        <v>张瀚镭</v>
      </c>
      <c r="K3865" s="122">
        <f>VLOOKUP(J3865,辅助信息!H:I,2,FALSE)</f>
        <v>15884666220</v>
      </c>
      <c r="L3865" s="124" t="str">
        <f>VLOOKUP(B3865,辅助信息!E:J,6,FALSE)</f>
        <v>现场禁止使用氢能源挂车！优先威钢发货,我方卸车,新老国标钢厂不加价可直发，因陕钢多次出现磅差，项目拒绝使用</v>
      </c>
      <c r="O3865" s="64" t="str">
        <f ca="1" t="shared" si="202"/>
        <v/>
      </c>
      <c r="P3865" s="64" t="str">
        <f ca="1" t="shared" si="203"/>
        <v/>
      </c>
      <c r="Q3865" s="29" t="str">
        <f>VLOOKUP(B3865,辅助信息!E:M,9,FALSE)</f>
        <v>ZTWM-CDGS-XS-2024-0030-华西集采-简州大道</v>
      </c>
      <c r="R3865" s="29" t="str">
        <f>_xlfn._xlws.FILTER(辅助信息!D:D,辅助信息!E:E=B3865)</f>
        <v>华西简阳西城嘉苑</v>
      </c>
    </row>
    <row r="3866" hidden="1" spans="2:18">
      <c r="B3866" s="122" t="s">
        <v>81</v>
      </c>
      <c r="C3866" s="72">
        <v>45926</v>
      </c>
      <c r="D3866" s="122" t="str">
        <f>VLOOKUP(B3866,辅助信息!E:K,7,FALSE)</f>
        <v>JWDDCD2025060900080</v>
      </c>
      <c r="E3866" s="122" t="str">
        <f>VLOOKUP(F3866,辅助信息!A:B,2,FALSE)</f>
        <v>螺纹钢</v>
      </c>
      <c r="F3866" s="122" t="s">
        <v>22</v>
      </c>
      <c r="G3866" s="123">
        <v>30</v>
      </c>
      <c r="H3866" s="136" t="str">
        <f>IF(SUMIFS('[1]2025年已发货'!$E:$E,'[1]2025年已发货'!$F:$F,C3866,'[1]2025年已发货'!$C:$C,F3866,'[1]2025年已发货'!$G:$G,I3866,'[1]2025年已发货'!$H:$H,J3866)=0,"未发货",SUMIFS('[1]2025年已发货'!$E:$E,'[1]2025年已发货'!$F:$F,C3866,'[1]2025年已发货'!$C:$C,F3866,'[1]2025年已发货'!$G:$G,I3866,'[1]2025年已发货'!$H:$H,J3866))</f>
        <v>未发货</v>
      </c>
      <c r="I3866" s="122" t="str">
        <f>VLOOKUP(B3866,辅助信息!E:I,3,FALSE)</f>
        <v>（华西简阳西城嘉苑）四川省成都市简阳市简城街道高屋村</v>
      </c>
      <c r="J3866" s="122" t="str">
        <f>VLOOKUP(B3866,辅助信息!E:I,4,FALSE)</f>
        <v>张瀚镭</v>
      </c>
      <c r="K3866" s="122">
        <f>VLOOKUP(J3866,辅助信息!H:I,2,FALSE)</f>
        <v>15884666220</v>
      </c>
      <c r="L3866" s="124" t="str">
        <f>VLOOKUP(B3866,辅助信息!E:J,6,FALSE)</f>
        <v>现场禁止使用氢能源挂车！优先威钢发货,我方卸车,新老国标钢厂不加价可直发，因陕钢多次出现磅差，项目拒绝使用</v>
      </c>
      <c r="O3866" s="64" t="str">
        <f ca="1" t="shared" si="202"/>
        <v/>
      </c>
      <c r="P3866" s="64" t="str">
        <f ca="1" t="shared" si="203"/>
        <v/>
      </c>
      <c r="Q3866" s="29" t="str">
        <f>VLOOKUP(B3866,辅助信息!E:M,9,FALSE)</f>
        <v>ZTWM-CDGS-XS-2024-0030-华西集采-简州大道</v>
      </c>
      <c r="R3866" s="29" t="str">
        <f>_xlfn._xlws.FILTER(辅助信息!D:D,辅助信息!E:E=B3866)</f>
        <v>华西简阳西城嘉苑</v>
      </c>
    </row>
    <row r="3867" hidden="1" spans="2:18">
      <c r="B3867" s="122" t="s">
        <v>81</v>
      </c>
      <c r="C3867" s="72">
        <v>45926</v>
      </c>
      <c r="D3867" s="122" t="str">
        <f>VLOOKUP(B3867,辅助信息!E:K,7,FALSE)</f>
        <v>JWDDCD2025060900080</v>
      </c>
      <c r="E3867" s="122" t="str">
        <f>VLOOKUP(F3867,辅助信息!A:B,2,FALSE)</f>
        <v>盘螺</v>
      </c>
      <c r="F3867" s="122" t="s">
        <v>41</v>
      </c>
      <c r="G3867" s="123">
        <v>125</v>
      </c>
      <c r="H3867" s="136" t="str">
        <f>IF(SUMIFS('[1]2025年已发货'!$E:$E,'[1]2025年已发货'!$F:$F,C3867,'[1]2025年已发货'!$C:$C,F3867,'[1]2025年已发货'!$G:$G,I3867,'[1]2025年已发货'!$H:$H,J3867)=0,"未发货",SUMIFS('[1]2025年已发货'!$E:$E,'[1]2025年已发货'!$F:$F,C3867,'[1]2025年已发货'!$C:$C,F3867,'[1]2025年已发货'!$G:$G,I3867,'[1]2025年已发货'!$H:$H,J3867))</f>
        <v>未发货</v>
      </c>
      <c r="I3867" s="122" t="str">
        <f>VLOOKUP(B3867,辅助信息!E:I,3,FALSE)</f>
        <v>（华西简阳西城嘉苑）四川省成都市简阳市简城街道高屋村</v>
      </c>
      <c r="J3867" s="122" t="str">
        <f>VLOOKUP(B3867,辅助信息!E:I,4,FALSE)</f>
        <v>张瀚镭</v>
      </c>
      <c r="K3867" s="122">
        <f>VLOOKUP(J3867,辅助信息!H:I,2,FALSE)</f>
        <v>15884666220</v>
      </c>
      <c r="L3867" s="124" t="str">
        <f>VLOOKUP(B3867,辅助信息!E:J,6,FALSE)</f>
        <v>现场禁止使用氢能源挂车！优先威钢发货,我方卸车,新老国标钢厂不加价可直发，因陕钢多次出现磅差，项目拒绝使用</v>
      </c>
      <c r="O3867" s="64" t="str">
        <f ca="1" t="shared" si="202"/>
        <v/>
      </c>
      <c r="P3867" s="64" t="str">
        <f ca="1" t="shared" si="203"/>
        <v/>
      </c>
      <c r="Q3867" s="29" t="str">
        <f>VLOOKUP(B3867,辅助信息!E:M,9,FALSE)</f>
        <v>ZTWM-CDGS-XS-2024-0030-华西集采-简州大道</v>
      </c>
      <c r="R3867" s="29" t="str">
        <f>_xlfn._xlws.FILTER(辅助信息!D:D,辅助信息!E:E=B3867)</f>
        <v>华西简阳西城嘉苑</v>
      </c>
    </row>
    <row r="3868" hidden="1" spans="2:18">
      <c r="B3868" s="122" t="s">
        <v>81</v>
      </c>
      <c r="C3868" s="72">
        <v>45926</v>
      </c>
      <c r="D3868" s="122" t="str">
        <f>VLOOKUP(B3868,辅助信息!E:K,7,FALSE)</f>
        <v>JWDDCD2025060900080</v>
      </c>
      <c r="E3868" s="122" t="str">
        <f>VLOOKUP(F3868,辅助信息!A:B,2,FALSE)</f>
        <v>盘螺</v>
      </c>
      <c r="F3868" s="122" t="s">
        <v>26</v>
      </c>
      <c r="G3868" s="123">
        <v>45</v>
      </c>
      <c r="H3868" s="136" t="str">
        <f>IF(SUMIFS('[1]2025年已发货'!$E:$E,'[1]2025年已发货'!$F:$F,C3868,'[1]2025年已发货'!$C:$C,F3868,'[1]2025年已发货'!$G:$G,I3868,'[1]2025年已发货'!$H:$H,J3868)=0,"未发货",SUMIFS('[1]2025年已发货'!$E:$E,'[1]2025年已发货'!$F:$F,C3868,'[1]2025年已发货'!$C:$C,F3868,'[1]2025年已发货'!$G:$G,I3868,'[1]2025年已发货'!$H:$H,J3868))</f>
        <v>未发货</v>
      </c>
      <c r="I3868" s="122" t="str">
        <f>VLOOKUP(B3868,辅助信息!E:I,3,FALSE)</f>
        <v>（华西简阳西城嘉苑）四川省成都市简阳市简城街道高屋村</v>
      </c>
      <c r="J3868" s="122" t="str">
        <f>VLOOKUP(B3868,辅助信息!E:I,4,FALSE)</f>
        <v>张瀚镭</v>
      </c>
      <c r="K3868" s="122">
        <f>VLOOKUP(J3868,辅助信息!H:I,2,FALSE)</f>
        <v>15884666220</v>
      </c>
      <c r="L3868" s="124" t="str">
        <f>VLOOKUP(B3868,辅助信息!E:J,6,FALSE)</f>
        <v>现场禁止使用氢能源挂车！优先威钢发货,我方卸车,新老国标钢厂不加价可直发，因陕钢多次出现磅差，项目拒绝使用</v>
      </c>
      <c r="O3868" s="64" t="str">
        <f ca="1" t="shared" si="202"/>
        <v/>
      </c>
      <c r="P3868" s="64" t="str">
        <f ca="1" t="shared" si="203"/>
        <v/>
      </c>
      <c r="Q3868" s="29" t="str">
        <f>VLOOKUP(B3868,辅助信息!E:M,9,FALSE)</f>
        <v>ZTWM-CDGS-XS-2024-0030-华西集采-简州大道</v>
      </c>
      <c r="R3868" s="29" t="str">
        <f>_xlfn._xlws.FILTER(辅助信息!D:D,辅助信息!E:E=B3868)</f>
        <v>华西简阳西城嘉苑</v>
      </c>
    </row>
    <row r="3869" hidden="1" spans="2:18">
      <c r="B3869" s="122" t="s">
        <v>81</v>
      </c>
      <c r="C3869" s="72">
        <v>45926</v>
      </c>
      <c r="D3869" s="122" t="str">
        <f>VLOOKUP(B3869,辅助信息!E:K,7,FALSE)</f>
        <v>JWDDCD2025060900080</v>
      </c>
      <c r="E3869" s="122" t="str">
        <f>VLOOKUP(F3869,辅助信息!A:B,2,FALSE)</f>
        <v>盘螺</v>
      </c>
      <c r="F3869" s="122" t="s">
        <v>49</v>
      </c>
      <c r="G3869" s="123">
        <v>25</v>
      </c>
      <c r="H3869" s="136" t="str">
        <f>IF(SUMIFS('[1]2025年已发货'!$E:$E,'[1]2025年已发货'!$F:$F,C3869,'[1]2025年已发货'!$C:$C,F3869,'[1]2025年已发货'!$G:$G,I3869,'[1]2025年已发货'!$H:$H,J3869)=0,"未发货",SUMIFS('[1]2025年已发货'!$E:$E,'[1]2025年已发货'!$F:$F,C3869,'[1]2025年已发货'!$C:$C,F3869,'[1]2025年已发货'!$G:$G,I3869,'[1]2025年已发货'!$H:$H,J3869))</f>
        <v>未发货</v>
      </c>
      <c r="I3869" s="122" t="str">
        <f>VLOOKUP(B3869,辅助信息!E:I,3,FALSE)</f>
        <v>（华西简阳西城嘉苑）四川省成都市简阳市简城街道高屋村</v>
      </c>
      <c r="J3869" s="122" t="str">
        <f>VLOOKUP(B3869,辅助信息!E:I,4,FALSE)</f>
        <v>张瀚镭</v>
      </c>
      <c r="K3869" s="122">
        <f>VLOOKUP(J3869,辅助信息!H:I,2,FALSE)</f>
        <v>15884666220</v>
      </c>
      <c r="L3869" s="124" t="str">
        <f>VLOOKUP(B3869,辅助信息!E:J,6,FALSE)</f>
        <v>现场禁止使用氢能源挂车！优先威钢发货,我方卸车,新老国标钢厂不加价可直发，因陕钢多次出现磅差，项目拒绝使用</v>
      </c>
      <c r="O3869" s="64" t="str">
        <f ca="1" t="shared" si="202"/>
        <v/>
      </c>
      <c r="P3869" s="64" t="str">
        <f ca="1" t="shared" si="203"/>
        <v/>
      </c>
      <c r="Q3869" s="29" t="str">
        <f>VLOOKUP(B3869,辅助信息!E:M,9,FALSE)</f>
        <v>ZTWM-CDGS-XS-2024-0030-华西集采-简州大道</v>
      </c>
      <c r="R3869" s="29" t="str">
        <f>_xlfn._xlws.FILTER(辅助信息!D:D,辅助信息!E:E=B3869)</f>
        <v>华西简阳西城嘉苑</v>
      </c>
    </row>
    <row r="3870" hidden="1" spans="2:18">
      <c r="B3870" s="122" t="s">
        <v>81</v>
      </c>
      <c r="C3870" s="72">
        <v>45926</v>
      </c>
      <c r="D3870" s="122" t="str">
        <f>VLOOKUP(B3870,辅助信息!E:K,7,FALSE)</f>
        <v>JWDDCD2025060900080</v>
      </c>
      <c r="E3870" s="122" t="str">
        <f>VLOOKUP(F3870,辅助信息!A:B,2,FALSE)</f>
        <v>盘螺</v>
      </c>
      <c r="F3870" s="122" t="s">
        <v>40</v>
      </c>
      <c r="G3870" s="123">
        <v>80</v>
      </c>
      <c r="H3870" s="136" t="str">
        <f>IF(SUMIFS('[1]2025年已发货'!$E:$E,'[1]2025年已发货'!$F:$F,C3870,'[1]2025年已发货'!$C:$C,F3870,'[1]2025年已发货'!$G:$G,I3870,'[1]2025年已发货'!$H:$H,J3870)=0,"未发货",SUMIFS('[1]2025年已发货'!$E:$E,'[1]2025年已发货'!$F:$F,C3870,'[1]2025年已发货'!$C:$C,F3870,'[1]2025年已发货'!$G:$G,I3870,'[1]2025年已发货'!$H:$H,J3870))</f>
        <v>未发货</v>
      </c>
      <c r="I3870" s="122" t="str">
        <f>VLOOKUP(B3870,辅助信息!E:I,3,FALSE)</f>
        <v>（华西简阳西城嘉苑）四川省成都市简阳市简城街道高屋村</v>
      </c>
      <c r="J3870" s="122" t="str">
        <f>VLOOKUP(B3870,辅助信息!E:I,4,FALSE)</f>
        <v>张瀚镭</v>
      </c>
      <c r="K3870" s="122">
        <f>VLOOKUP(J3870,辅助信息!H:I,2,FALSE)</f>
        <v>15884666220</v>
      </c>
      <c r="L3870" s="124" t="str">
        <f>VLOOKUP(B3870,辅助信息!E:J,6,FALSE)</f>
        <v>现场禁止使用氢能源挂车！优先威钢发货,我方卸车,新老国标钢厂不加价可直发，因陕钢多次出现磅差，项目拒绝使用</v>
      </c>
      <c r="O3870" s="64" t="str">
        <f ca="1" t="shared" si="202"/>
        <v/>
      </c>
      <c r="P3870" s="64" t="str">
        <f ca="1" t="shared" si="203"/>
        <v/>
      </c>
      <c r="Q3870" s="29" t="str">
        <f>VLOOKUP(B3870,辅助信息!E:M,9,FALSE)</f>
        <v>ZTWM-CDGS-XS-2024-0030-华西集采-简州大道</v>
      </c>
      <c r="R3870" s="29" t="str">
        <f>_xlfn._xlws.FILTER(辅助信息!D:D,辅助信息!E:E=B3870)</f>
        <v>华西简阳西城嘉苑</v>
      </c>
    </row>
    <row r="3871" hidden="1" spans="2:18">
      <c r="B3871" s="122" t="s">
        <v>186</v>
      </c>
      <c r="C3871" s="72">
        <v>45926</v>
      </c>
      <c r="D3871" s="122" t="str">
        <f>VLOOKUP(B3871,辅助信息!E:K,7,FALSE)</f>
        <v>JWDDCD2025072900123</v>
      </c>
      <c r="E3871" s="122" t="str">
        <f>VLOOKUP(F3871,辅助信息!A:B,2,FALSE)</f>
        <v>螺纹钢</v>
      </c>
      <c r="F3871" s="122" t="s">
        <v>111</v>
      </c>
      <c r="G3871" s="123">
        <v>35</v>
      </c>
      <c r="H3871" s="136" t="str">
        <f>IF(SUMIFS('[1]2025年已发货'!$E:$E,'[1]2025年已发货'!$F:$F,C3871,'[1]2025年已发货'!$C:$C,F3871,'[1]2025年已发货'!$G:$G,I3871,'[1]2025年已发货'!$H:$H,J3871)=0,"未发货",SUMIFS('[1]2025年已发货'!$E:$E,'[1]2025年已发货'!$F:$F,C3871,'[1]2025年已发货'!$C:$C,F3871,'[1]2025年已发货'!$G:$G,I3871,'[1]2025年已发货'!$H:$H,J3871))</f>
        <v>未发货</v>
      </c>
      <c r="I3871" s="122" t="str">
        <f>VLOOKUP(B3871,辅助信息!E:I,3,FALSE)</f>
        <v>(乐山市校地共建产教融合基地建设项目二标段)四川省乐山市市中区苏稽镇</v>
      </c>
      <c r="J3871" s="122" t="str">
        <f>VLOOKUP(B3871,辅助信息!E:I,4,FALSE)</f>
        <v>彭江涛</v>
      </c>
      <c r="K3871" s="122">
        <f>VLOOKUP(J3871,辅助信息!H:I,2,FALSE)</f>
        <v>13990276572</v>
      </c>
      <c r="L3871" s="124" t="str">
        <f>VLOOKUP(B3871,辅助信息!E:J,6,FALSE)</f>
        <v>联系实际收货人（彭江涛13990276572）现场要求炉批号控制2个以下，超2个不给予签收。提前联系到场规格及数量</v>
      </c>
      <c r="O3871" s="64" t="str">
        <f ca="1" t="shared" si="202"/>
        <v/>
      </c>
      <c r="P3871" s="64" t="str">
        <f ca="1" t="shared" si="203"/>
        <v/>
      </c>
      <c r="Q3871" s="29" t="str">
        <f>VLOOKUP(B3871,辅助信息!E:M,9,FALSE)</f>
        <v>ZTWM-CDGS-XS-2025-0126-四川机司-乐山市校地共建产教融合基地配套设施项目施工二标段钢筋采购合同</v>
      </c>
      <c r="R3871" s="29" t="str">
        <f>_xlfn._xlws.FILTER(辅助信息!D:D,辅助信息!E:E=B3871)</f>
        <v>乐山市校地共建产教融合基地建设项目</v>
      </c>
    </row>
    <row r="3872" hidden="1" spans="2:18">
      <c r="B3872" s="122" t="s">
        <v>186</v>
      </c>
      <c r="C3872" s="72">
        <v>45926</v>
      </c>
      <c r="D3872" s="122" t="str">
        <f>VLOOKUP(B3872,辅助信息!E:K,7,FALSE)</f>
        <v>JWDDCD2025072900123</v>
      </c>
      <c r="E3872" s="122" t="str">
        <f>VLOOKUP(F3872,辅助信息!A:B,2,FALSE)</f>
        <v>螺纹钢</v>
      </c>
      <c r="F3872" s="122" t="s">
        <v>76</v>
      </c>
      <c r="G3872" s="123">
        <v>35</v>
      </c>
      <c r="H3872" s="136" t="str">
        <f>IF(SUMIFS('[1]2025年已发货'!$E:$E,'[1]2025年已发货'!$F:$F,C3872,'[1]2025年已发货'!$C:$C,F3872,'[1]2025年已发货'!$G:$G,I3872,'[1]2025年已发货'!$H:$H,J3872)=0,"未发货",SUMIFS('[1]2025年已发货'!$E:$E,'[1]2025年已发货'!$F:$F,C3872,'[1]2025年已发货'!$C:$C,F3872,'[1]2025年已发货'!$G:$G,I3872,'[1]2025年已发货'!$H:$H,J3872))</f>
        <v>未发货</v>
      </c>
      <c r="I3872" s="122" t="str">
        <f>VLOOKUP(B3872,辅助信息!E:I,3,FALSE)</f>
        <v>(乐山市校地共建产教融合基地建设项目二标段)四川省乐山市市中区苏稽镇</v>
      </c>
      <c r="J3872" s="122" t="str">
        <f>VLOOKUP(B3872,辅助信息!E:I,4,FALSE)</f>
        <v>彭江涛</v>
      </c>
      <c r="K3872" s="122">
        <f>VLOOKUP(J3872,辅助信息!H:I,2,FALSE)</f>
        <v>13990276572</v>
      </c>
      <c r="L3872" s="124" t="str">
        <f>VLOOKUP(B3872,辅助信息!E:J,6,FALSE)</f>
        <v>联系实际收货人（彭江涛13990276572）现场要求炉批号控制2个以下，超2个不给予签收。提前联系到场规格及数量</v>
      </c>
      <c r="O3872" s="64" t="str">
        <f ca="1" t="shared" ref="O3872:O3935" si="204">IF(OR(M3872="",N3872&lt;&gt;""),"",MAX(M3872-TODAY(),0))</f>
        <v/>
      </c>
      <c r="P3872" s="64" t="str">
        <f ca="1" t="shared" ref="P3872:P3935" si="205">IF(M3872="","",IF(N3872&lt;&gt;"",MAX(N3872-M3872,0),IF(TODAY()&gt;M3872,TODAY()-M3872,0)))</f>
        <v/>
      </c>
      <c r="Q3872" s="29" t="str">
        <f>VLOOKUP(B3872,辅助信息!E:M,9,FALSE)</f>
        <v>ZTWM-CDGS-XS-2025-0126-四川机司-乐山市校地共建产教融合基地配套设施项目施工二标段钢筋采购合同</v>
      </c>
      <c r="R3872" s="29" t="str">
        <f>_xlfn._xlws.FILTER(辅助信息!D:D,辅助信息!E:E=B3872)</f>
        <v>乐山市校地共建产教融合基地建设项目</v>
      </c>
    </row>
    <row r="3873" hidden="1" spans="2:18">
      <c r="B3873" s="122" t="s">
        <v>186</v>
      </c>
      <c r="C3873" s="72">
        <v>45926</v>
      </c>
      <c r="D3873" s="122" t="str">
        <f>VLOOKUP(B3873,辅助信息!E:K,7,FALSE)</f>
        <v>JWDDCD2025072900123</v>
      </c>
      <c r="E3873" s="122" t="str">
        <f>VLOOKUP(F3873,辅助信息!A:B,2,FALSE)</f>
        <v>螺纹钢</v>
      </c>
      <c r="F3873" s="122" t="s">
        <v>197</v>
      </c>
      <c r="G3873" s="123">
        <v>18</v>
      </c>
      <c r="H3873" s="136" t="str">
        <f>IF(SUMIFS('[1]2025年已发货'!$E:$E,'[1]2025年已发货'!$F:$F,C3873,'[1]2025年已发货'!$C:$C,F3873,'[1]2025年已发货'!$G:$G,I3873,'[1]2025年已发货'!$H:$H,J3873)=0,"未发货",SUMIFS('[1]2025年已发货'!$E:$E,'[1]2025年已发货'!$F:$F,C3873,'[1]2025年已发货'!$C:$C,F3873,'[1]2025年已发货'!$G:$G,I3873,'[1]2025年已发货'!$H:$H,J3873))</f>
        <v>未发货</v>
      </c>
      <c r="I3873" s="122" t="str">
        <f>VLOOKUP(B3873,辅助信息!E:I,3,FALSE)</f>
        <v>(乐山市校地共建产教融合基地建设项目二标段)四川省乐山市市中区苏稽镇</v>
      </c>
      <c r="J3873" s="122" t="str">
        <f>VLOOKUP(B3873,辅助信息!E:I,4,FALSE)</f>
        <v>彭江涛</v>
      </c>
      <c r="K3873" s="122">
        <f>VLOOKUP(J3873,辅助信息!H:I,2,FALSE)</f>
        <v>13990276572</v>
      </c>
      <c r="L3873" s="124" t="str">
        <f>VLOOKUP(B3873,辅助信息!E:J,6,FALSE)</f>
        <v>联系实际收货人（彭江涛13990276572）现场要求炉批号控制2个以下，超2个不给予签收。提前联系到场规格及数量</v>
      </c>
      <c r="O3873" s="64" t="str">
        <f ca="1" t="shared" si="204"/>
        <v/>
      </c>
      <c r="P3873" s="64" t="str">
        <f ca="1" t="shared" si="205"/>
        <v/>
      </c>
      <c r="Q3873" s="29" t="str">
        <f>VLOOKUP(B3873,辅助信息!E:M,9,FALSE)</f>
        <v>ZTWM-CDGS-XS-2025-0126-四川机司-乐山市校地共建产教融合基地配套设施项目施工二标段钢筋采购合同</v>
      </c>
      <c r="R3873" s="29" t="str">
        <f>_xlfn._xlws.FILTER(辅助信息!D:D,辅助信息!E:E=B3873)</f>
        <v>乐山市校地共建产教融合基地建设项目</v>
      </c>
    </row>
    <row r="3874" hidden="1" spans="2:18">
      <c r="B3874" s="122" t="s">
        <v>186</v>
      </c>
      <c r="C3874" s="72">
        <v>45926</v>
      </c>
      <c r="D3874" s="122" t="str">
        <f>VLOOKUP(B3874,辅助信息!E:K,7,FALSE)</f>
        <v>JWDDCD2025072900123</v>
      </c>
      <c r="E3874" s="122" t="str">
        <f>VLOOKUP(F3874,辅助信息!A:B,2,FALSE)</f>
        <v>螺纹钢</v>
      </c>
      <c r="F3874" s="122" t="s">
        <v>198</v>
      </c>
      <c r="G3874" s="123">
        <v>18</v>
      </c>
      <c r="H3874" s="136" t="str">
        <f>IF(SUMIFS('[1]2025年已发货'!$E:$E,'[1]2025年已发货'!$F:$F,C3874,'[1]2025年已发货'!$C:$C,F3874,'[1]2025年已发货'!$G:$G,I3874,'[1]2025年已发货'!$H:$H,J3874)=0,"未发货",SUMIFS('[1]2025年已发货'!$E:$E,'[1]2025年已发货'!$F:$F,C3874,'[1]2025年已发货'!$C:$C,F3874,'[1]2025年已发货'!$G:$G,I3874,'[1]2025年已发货'!$H:$H,J3874))</f>
        <v>未发货</v>
      </c>
      <c r="I3874" s="122" t="str">
        <f>VLOOKUP(B3874,辅助信息!E:I,3,FALSE)</f>
        <v>(乐山市校地共建产教融合基地建设项目二标段)四川省乐山市市中区苏稽镇</v>
      </c>
      <c r="J3874" s="122" t="str">
        <f>VLOOKUP(B3874,辅助信息!E:I,4,FALSE)</f>
        <v>彭江涛</v>
      </c>
      <c r="K3874" s="122">
        <f>VLOOKUP(J3874,辅助信息!H:I,2,FALSE)</f>
        <v>13990276572</v>
      </c>
      <c r="L3874" s="124" t="str">
        <f>VLOOKUP(B3874,辅助信息!E:J,6,FALSE)</f>
        <v>联系实际收货人（彭江涛13990276572）现场要求炉批号控制2个以下，超2个不给予签收。提前联系到场规格及数量</v>
      </c>
      <c r="O3874" s="64" t="str">
        <f ca="1" t="shared" si="204"/>
        <v/>
      </c>
      <c r="P3874" s="64" t="str">
        <f ca="1" t="shared" si="205"/>
        <v/>
      </c>
      <c r="Q3874" s="29" t="str">
        <f>VLOOKUP(B3874,辅助信息!E:M,9,FALSE)</f>
        <v>ZTWM-CDGS-XS-2025-0126-四川机司-乐山市校地共建产教融合基地配套设施项目施工二标段钢筋采购合同</v>
      </c>
      <c r="R3874" s="29" t="str">
        <f>_xlfn._xlws.FILTER(辅助信息!D:D,辅助信息!E:E=B3874)</f>
        <v>乐山市校地共建产教融合基地建设项目</v>
      </c>
    </row>
    <row r="3875" hidden="1" spans="2:18">
      <c r="B3875" s="122" t="s">
        <v>186</v>
      </c>
      <c r="C3875" s="72">
        <v>45926</v>
      </c>
      <c r="D3875" s="122" t="str">
        <f>VLOOKUP(B3875,辅助信息!E:K,7,FALSE)</f>
        <v>JWDDCD2025072900123</v>
      </c>
      <c r="E3875" s="122" t="str">
        <f>VLOOKUP(F3875,辅助信息!A:B,2,FALSE)</f>
        <v>螺纹钢</v>
      </c>
      <c r="F3875" s="122" t="s">
        <v>199</v>
      </c>
      <c r="G3875" s="123">
        <v>18</v>
      </c>
      <c r="H3875" s="136" t="str">
        <f>IF(SUMIFS('[1]2025年已发货'!$E:$E,'[1]2025年已发货'!$F:$F,C3875,'[1]2025年已发货'!$C:$C,F3875,'[1]2025年已发货'!$G:$G,I3875,'[1]2025年已发货'!$H:$H,J3875)=0,"未发货",SUMIFS('[1]2025年已发货'!$E:$E,'[1]2025年已发货'!$F:$F,C3875,'[1]2025年已发货'!$C:$C,F3875,'[1]2025年已发货'!$G:$G,I3875,'[1]2025年已发货'!$H:$H,J3875))</f>
        <v>未发货</v>
      </c>
      <c r="I3875" s="122" t="str">
        <f>VLOOKUP(B3875,辅助信息!E:I,3,FALSE)</f>
        <v>(乐山市校地共建产教融合基地建设项目二标段)四川省乐山市市中区苏稽镇</v>
      </c>
      <c r="J3875" s="122" t="str">
        <f>VLOOKUP(B3875,辅助信息!E:I,4,FALSE)</f>
        <v>彭江涛</v>
      </c>
      <c r="K3875" s="122">
        <f>VLOOKUP(J3875,辅助信息!H:I,2,FALSE)</f>
        <v>13990276572</v>
      </c>
      <c r="L3875" s="124" t="str">
        <f>VLOOKUP(B3875,辅助信息!E:J,6,FALSE)</f>
        <v>联系实际收货人（彭江涛13990276572）现场要求炉批号控制2个以下，超2个不给予签收。提前联系到场规格及数量</v>
      </c>
      <c r="O3875" s="64" t="str">
        <f ca="1" t="shared" si="204"/>
        <v/>
      </c>
      <c r="P3875" s="64" t="str">
        <f ca="1" t="shared" si="205"/>
        <v/>
      </c>
      <c r="Q3875" s="29" t="str">
        <f>VLOOKUP(B3875,辅助信息!E:M,9,FALSE)</f>
        <v>ZTWM-CDGS-XS-2025-0126-四川机司-乐山市校地共建产教融合基地配套设施项目施工二标段钢筋采购合同</v>
      </c>
      <c r="R3875" s="29" t="str">
        <f>_xlfn._xlws.FILTER(辅助信息!D:D,辅助信息!E:E=B3875)</f>
        <v>乐山市校地共建产教融合基地建设项目</v>
      </c>
    </row>
    <row r="3876" hidden="1" spans="2:18">
      <c r="B3876" s="122" t="s">
        <v>186</v>
      </c>
      <c r="C3876" s="72">
        <v>45926</v>
      </c>
      <c r="D3876" s="122" t="str">
        <f>VLOOKUP(B3876,辅助信息!E:K,7,FALSE)</f>
        <v>JWDDCD2025072900123</v>
      </c>
      <c r="E3876" s="122" t="str">
        <f>VLOOKUP(F3876,辅助信息!A:B,2,FALSE)</f>
        <v>螺纹钢</v>
      </c>
      <c r="F3876" s="122" t="s">
        <v>141</v>
      </c>
      <c r="G3876" s="123">
        <v>8</v>
      </c>
      <c r="H3876" s="136" t="str">
        <f>IF(SUMIFS('[1]2025年已发货'!$E:$E,'[1]2025年已发货'!$F:$F,C3876,'[1]2025年已发货'!$C:$C,F3876,'[1]2025年已发货'!$G:$G,I3876,'[1]2025年已发货'!$H:$H,J3876)=0,"未发货",SUMIFS('[1]2025年已发货'!$E:$E,'[1]2025年已发货'!$F:$F,C3876,'[1]2025年已发货'!$C:$C,F3876,'[1]2025年已发货'!$G:$G,I3876,'[1]2025年已发货'!$H:$H,J3876))</f>
        <v>未发货</v>
      </c>
      <c r="I3876" s="122" t="str">
        <f>VLOOKUP(B3876,辅助信息!E:I,3,FALSE)</f>
        <v>(乐山市校地共建产教融合基地建设项目二标段)四川省乐山市市中区苏稽镇</v>
      </c>
      <c r="J3876" s="122" t="str">
        <f>VLOOKUP(B3876,辅助信息!E:I,4,FALSE)</f>
        <v>彭江涛</v>
      </c>
      <c r="K3876" s="122">
        <f>VLOOKUP(J3876,辅助信息!H:I,2,FALSE)</f>
        <v>13990276572</v>
      </c>
      <c r="L3876" s="124" t="str">
        <f>VLOOKUP(B3876,辅助信息!E:J,6,FALSE)</f>
        <v>联系实际收货人（彭江涛13990276572）现场要求炉批号控制2个以下，超2个不给予签收。提前联系到场规格及数量</v>
      </c>
      <c r="O3876" s="64" t="str">
        <f ca="1" t="shared" si="204"/>
        <v/>
      </c>
      <c r="P3876" s="64" t="str">
        <f ca="1" t="shared" si="205"/>
        <v/>
      </c>
      <c r="Q3876" s="29" t="str">
        <f>VLOOKUP(B3876,辅助信息!E:M,9,FALSE)</f>
        <v>ZTWM-CDGS-XS-2025-0126-四川机司-乐山市校地共建产教融合基地配套设施项目施工二标段钢筋采购合同</v>
      </c>
      <c r="R3876" s="29" t="str">
        <f>_xlfn._xlws.FILTER(辅助信息!D:D,辅助信息!E:E=B3876)</f>
        <v>乐山市校地共建产教融合基地建设项目</v>
      </c>
    </row>
    <row r="3877" hidden="1" spans="2:18">
      <c r="B3877" s="133" t="s">
        <v>186</v>
      </c>
      <c r="C3877" s="72">
        <v>45927</v>
      </c>
      <c r="D3877" s="122" t="str">
        <f>VLOOKUP(B3877,辅助信息!E:K,7,FALSE)</f>
        <v>JWDDCD2025072900123</v>
      </c>
      <c r="E3877" s="122" t="str">
        <f>VLOOKUP(F3877,辅助信息!A:B,2,FALSE)</f>
        <v>螺纹钢</v>
      </c>
      <c r="F3877" s="122" t="s">
        <v>22</v>
      </c>
      <c r="G3877" s="123">
        <v>35</v>
      </c>
      <c r="H3877" s="136" t="str">
        <f>IF(SUMIFS('[1]2025年已发货'!$E:$E,'[1]2025年已发货'!$F:$F,C3877,'[1]2025年已发货'!$C:$C,F3877,'[1]2025年已发货'!$G:$G,I3877,'[1]2025年已发货'!$H:$H,J3877)=0,"未发货",SUMIFS('[1]2025年已发货'!$E:$E,'[1]2025年已发货'!$F:$F,C3877,'[1]2025年已发货'!$C:$C,F3877,'[1]2025年已发货'!$G:$G,I3877,'[1]2025年已发货'!$H:$H,J3877))</f>
        <v>未发货</v>
      </c>
      <c r="I3877" s="122" t="str">
        <f>VLOOKUP(B3877,辅助信息!E:I,3,FALSE)</f>
        <v>(乐山市校地共建产教融合基地建设项目二标段)四川省乐山市市中区苏稽镇</v>
      </c>
      <c r="J3877" s="122" t="str">
        <f>VLOOKUP(B3877,辅助信息!E:I,4,FALSE)</f>
        <v>彭江涛</v>
      </c>
      <c r="K3877" s="122">
        <f>VLOOKUP(J3877,辅助信息!H:I,2,FALSE)</f>
        <v>13990276572</v>
      </c>
      <c r="L3877" s="124" t="str">
        <f>VLOOKUP(B3877,辅助信息!E:J,6,FALSE)</f>
        <v>联系实际收货人（彭江涛13990276572）现场要求炉批号控制2个以下，超2个不给予签收。提前联系到场规格及数量</v>
      </c>
      <c r="O3877" s="64" t="str">
        <f ca="1" t="shared" si="204"/>
        <v/>
      </c>
      <c r="P3877" s="64" t="str">
        <f ca="1" t="shared" si="205"/>
        <v/>
      </c>
      <c r="Q3877" s="29" t="str">
        <f>VLOOKUP(B3877,辅助信息!E:M,9,FALSE)</f>
        <v>ZTWM-CDGS-XS-2025-0126-四川机司-乐山市校地共建产教融合基地配套设施项目施工二标段钢筋采购合同</v>
      </c>
      <c r="R3877" s="29" t="str">
        <f>_xlfn._xlws.FILTER(辅助信息!D:D,辅助信息!E:E=B3877)</f>
        <v>乐山市校地共建产教融合基地建设项目</v>
      </c>
    </row>
    <row r="3878" hidden="1" spans="2:18">
      <c r="B3878" s="133" t="s">
        <v>186</v>
      </c>
      <c r="C3878" s="72">
        <v>45927</v>
      </c>
      <c r="D3878" s="122" t="str">
        <f>VLOOKUP(B3878,辅助信息!E:K,7,FALSE)</f>
        <v>JWDDCD2025072900123</v>
      </c>
      <c r="E3878" s="122" t="str">
        <f>VLOOKUP(F3878,辅助信息!A:B,2,FALSE)</f>
        <v>螺纹钢</v>
      </c>
      <c r="F3878" s="122" t="s">
        <v>142</v>
      </c>
      <c r="G3878" s="123">
        <v>35</v>
      </c>
      <c r="H3878" s="136" t="str">
        <f>IF(SUMIFS('[1]2025年已发货'!$E:$E,'[1]2025年已发货'!$F:$F,C3878,'[1]2025年已发货'!$C:$C,F3878,'[1]2025年已发货'!$G:$G,I3878,'[1]2025年已发货'!$H:$H,J3878)=0,"未发货",SUMIFS('[1]2025年已发货'!$E:$E,'[1]2025年已发货'!$F:$F,C3878,'[1]2025年已发货'!$C:$C,F3878,'[1]2025年已发货'!$G:$G,I3878,'[1]2025年已发货'!$H:$H,J3878))</f>
        <v>未发货</v>
      </c>
      <c r="I3878" s="122" t="str">
        <f>VLOOKUP(B3878,辅助信息!E:I,3,FALSE)</f>
        <v>(乐山市校地共建产教融合基地建设项目二标段)四川省乐山市市中区苏稽镇</v>
      </c>
      <c r="J3878" s="122" t="str">
        <f>VLOOKUP(B3878,辅助信息!E:I,4,FALSE)</f>
        <v>彭江涛</v>
      </c>
      <c r="K3878" s="122">
        <f>VLOOKUP(J3878,辅助信息!H:I,2,FALSE)</f>
        <v>13990276572</v>
      </c>
      <c r="L3878" s="124" t="str">
        <f>VLOOKUP(B3878,辅助信息!E:J,6,FALSE)</f>
        <v>联系实际收货人（彭江涛13990276572）现场要求炉批号控制2个以下，超2个不给予签收。提前联系到场规格及数量</v>
      </c>
      <c r="M3878" s="150">
        <v>45929</v>
      </c>
      <c r="O3878" s="64">
        <f ca="1" t="shared" si="204"/>
        <v>0</v>
      </c>
      <c r="P3878" s="64">
        <f ca="1" t="shared" si="205"/>
        <v>42</v>
      </c>
      <c r="Q3878" s="29" t="str">
        <f>VLOOKUP(B3878,辅助信息!E:M,9,FALSE)</f>
        <v>ZTWM-CDGS-XS-2025-0126-四川机司-乐山市校地共建产教融合基地配套设施项目施工二标段钢筋采购合同</v>
      </c>
      <c r="R3878" s="29" t="str">
        <f>_xlfn._xlws.FILTER(辅助信息!D:D,辅助信息!E:E=B3878)</f>
        <v>乐山市校地共建产教融合基地建设项目</v>
      </c>
    </row>
    <row r="3879" hidden="1" spans="2:18">
      <c r="B3879" s="133" t="s">
        <v>186</v>
      </c>
      <c r="C3879" s="72">
        <v>45927</v>
      </c>
      <c r="D3879" s="122" t="str">
        <f>VLOOKUP(B3879,辅助信息!E:K,7,FALSE)</f>
        <v>JWDDCD2025072900123</v>
      </c>
      <c r="E3879" s="122" t="str">
        <f>VLOOKUP(F3879,辅助信息!A:B,2,FALSE)</f>
        <v>螺纹钢</v>
      </c>
      <c r="F3879" s="122" t="s">
        <v>181</v>
      </c>
      <c r="G3879" s="123">
        <v>5</v>
      </c>
      <c r="H3879" s="136" t="str">
        <f>IF(SUMIFS('[1]2025年已发货'!$E:$E,'[1]2025年已发货'!$F:$F,C3879,'[1]2025年已发货'!$C:$C,F3879,'[1]2025年已发货'!$G:$G,I3879,'[1]2025年已发货'!$H:$H,J3879)=0,"未发货",SUMIFS('[1]2025年已发货'!$E:$E,'[1]2025年已发货'!$F:$F,C3879,'[1]2025年已发货'!$C:$C,F3879,'[1]2025年已发货'!$G:$G,I3879,'[1]2025年已发货'!$H:$H,J3879))</f>
        <v>未发货</v>
      </c>
      <c r="I3879" s="122" t="str">
        <f>VLOOKUP(B3879,辅助信息!E:I,3,FALSE)</f>
        <v>(乐山市校地共建产教融合基地建设项目二标段)四川省乐山市市中区苏稽镇</v>
      </c>
      <c r="J3879" s="122" t="str">
        <f>VLOOKUP(B3879,辅助信息!E:I,4,FALSE)</f>
        <v>彭江涛</v>
      </c>
      <c r="K3879" s="122">
        <f>VLOOKUP(J3879,辅助信息!H:I,2,FALSE)</f>
        <v>13990276572</v>
      </c>
      <c r="L3879" s="124" t="str">
        <f>VLOOKUP(B3879,辅助信息!E:J,6,FALSE)</f>
        <v>联系实际收货人（彭江涛13990276572）现场要求炉批号控制2个以下，超2个不给予签收。提前联系到场规格及数量</v>
      </c>
      <c r="M3879" s="150">
        <v>45929</v>
      </c>
      <c r="O3879" s="64">
        <f ca="1" t="shared" si="204"/>
        <v>0</v>
      </c>
      <c r="P3879" s="64">
        <f ca="1" t="shared" si="205"/>
        <v>42</v>
      </c>
      <c r="Q3879" s="29" t="str">
        <f>VLOOKUP(B3879,辅助信息!E:M,9,FALSE)</f>
        <v>ZTWM-CDGS-XS-2025-0126-四川机司-乐山市校地共建产教融合基地配套设施项目施工二标段钢筋采购合同</v>
      </c>
      <c r="R3879" s="29" t="str">
        <f>_xlfn._xlws.FILTER(辅助信息!D:D,辅助信息!E:E=B3879)</f>
        <v>乐山市校地共建产教融合基地建设项目</v>
      </c>
    </row>
    <row r="3880" hidden="1" spans="2:18">
      <c r="B3880" s="133" t="s">
        <v>186</v>
      </c>
      <c r="C3880" s="72">
        <v>45927</v>
      </c>
      <c r="D3880" s="122" t="str">
        <f>VLOOKUP(B3880,辅助信息!E:K,7,FALSE)</f>
        <v>JWDDCD2025072900123</v>
      </c>
      <c r="E3880" s="122" t="str">
        <f>VLOOKUP(F3880,辅助信息!A:B,2,FALSE)</f>
        <v>螺纹钢</v>
      </c>
      <c r="F3880" s="122" t="s">
        <v>200</v>
      </c>
      <c r="G3880" s="123">
        <v>10</v>
      </c>
      <c r="H3880" s="136" t="str">
        <f>IF(SUMIFS('[1]2025年已发货'!$E:$E,'[1]2025年已发货'!$F:$F,C3880,'[1]2025年已发货'!$C:$C,F3880,'[1]2025年已发货'!$G:$G,I3880,'[1]2025年已发货'!$H:$H,J3880)=0,"未发货",SUMIFS('[1]2025年已发货'!$E:$E,'[1]2025年已发货'!$F:$F,C3880,'[1]2025年已发货'!$C:$C,F3880,'[1]2025年已发货'!$G:$G,I3880,'[1]2025年已发货'!$H:$H,J3880))</f>
        <v>未发货</v>
      </c>
      <c r="I3880" s="122" t="str">
        <f>VLOOKUP(B3880,辅助信息!E:I,3,FALSE)</f>
        <v>(乐山市校地共建产教融合基地建设项目二标段)四川省乐山市市中区苏稽镇</v>
      </c>
      <c r="J3880" s="122" t="str">
        <f>VLOOKUP(B3880,辅助信息!E:I,4,FALSE)</f>
        <v>彭江涛</v>
      </c>
      <c r="K3880" s="122">
        <f>VLOOKUP(J3880,辅助信息!H:I,2,FALSE)</f>
        <v>13990276572</v>
      </c>
      <c r="L3880" s="124" t="str">
        <f>VLOOKUP(B3880,辅助信息!E:J,6,FALSE)</f>
        <v>联系实际收货人（彭江涛13990276572）现场要求炉批号控制2个以下，超2个不给予签收。提前联系到场规格及数量</v>
      </c>
      <c r="M3880" s="150">
        <v>45929</v>
      </c>
      <c r="O3880" s="64">
        <f ca="1" t="shared" si="204"/>
        <v>0</v>
      </c>
      <c r="P3880" s="64">
        <f ca="1" t="shared" si="205"/>
        <v>42</v>
      </c>
      <c r="Q3880" s="29" t="str">
        <f>VLOOKUP(B3880,辅助信息!E:M,9,FALSE)</f>
        <v>ZTWM-CDGS-XS-2025-0126-四川机司-乐山市校地共建产教融合基地配套设施项目施工二标段钢筋采购合同</v>
      </c>
      <c r="R3880" s="29" t="str">
        <f>_xlfn._xlws.FILTER(辅助信息!D:D,辅助信息!E:E=B3880)</f>
        <v>乐山市校地共建产教融合基地建设项目</v>
      </c>
    </row>
    <row r="3881" hidden="1" spans="2:18">
      <c r="B3881" s="138" t="s">
        <v>81</v>
      </c>
      <c r="C3881" s="72">
        <v>45928</v>
      </c>
      <c r="D3881" s="122" t="str">
        <f>VLOOKUP(B3881,辅助信息!E:K,7,FALSE)</f>
        <v>JWDDCD2025060900080</v>
      </c>
      <c r="E3881" s="122" t="str">
        <f>VLOOKUP(F3881,辅助信息!A:B,2,FALSE)</f>
        <v>螺纹钢</v>
      </c>
      <c r="F3881" s="122" t="s">
        <v>19</v>
      </c>
      <c r="G3881" s="123">
        <v>30</v>
      </c>
      <c r="H3881" s="136" t="str">
        <f>IF(SUMIFS('[1]2025年已发货'!$E:$E,'[1]2025年已发货'!$F:$F,C3881,'[1]2025年已发货'!$C:$C,F3881,'[1]2025年已发货'!$G:$G,I3881,'[1]2025年已发货'!$H:$H,J3881)=0,"未发货",SUMIFS('[1]2025年已发货'!$E:$E,'[1]2025年已发货'!$F:$F,C3881,'[1]2025年已发货'!$C:$C,F3881,'[1]2025年已发货'!$G:$G,I3881,'[1]2025年已发货'!$H:$H,J3881))</f>
        <v>未发货</v>
      </c>
      <c r="I3881" s="122" t="str">
        <f>VLOOKUP(B3881,辅助信息!E:I,3,FALSE)</f>
        <v>（华西简阳西城嘉苑）四川省成都市简阳市简城街道高屋村</v>
      </c>
      <c r="J3881" s="122" t="str">
        <f>VLOOKUP(B3881,辅助信息!E:I,4,FALSE)</f>
        <v>张瀚镭</v>
      </c>
      <c r="K3881" s="122">
        <f>VLOOKUP(J3881,辅助信息!H:I,2,FALSE)</f>
        <v>15884666220</v>
      </c>
      <c r="L3881" s="124" t="str">
        <f>VLOOKUP(B3881,辅助信息!E:J,6,FALSE)</f>
        <v>现场禁止使用氢能源挂车！优先威钢发货,我方卸车,新老国标钢厂不加价可直发，因陕钢多次出现磅差，项目拒绝使用</v>
      </c>
      <c r="M3881" s="150">
        <v>45929</v>
      </c>
      <c r="O3881" s="64">
        <f ca="1" t="shared" si="204"/>
        <v>0</v>
      </c>
      <c r="P3881" s="64">
        <f ca="1" t="shared" si="205"/>
        <v>42</v>
      </c>
      <c r="Q3881" s="29" t="str">
        <f>VLOOKUP(B3881,辅助信息!E:M,9,FALSE)</f>
        <v>ZTWM-CDGS-XS-2024-0030-华西集采-简州大道</v>
      </c>
      <c r="R3881" s="29" t="str">
        <f>_xlfn._xlws.FILTER(辅助信息!D:D,辅助信息!E:E=B3881)</f>
        <v>华西简阳西城嘉苑</v>
      </c>
    </row>
    <row r="3882" hidden="1" spans="2:18">
      <c r="B3882" s="138" t="s">
        <v>81</v>
      </c>
      <c r="C3882" s="72">
        <v>45928</v>
      </c>
      <c r="D3882" s="122" t="str">
        <f>VLOOKUP(B3882,辅助信息!E:K,7,FALSE)</f>
        <v>JWDDCD2025060900080</v>
      </c>
      <c r="E3882" s="122" t="str">
        <f>VLOOKUP(F3882,辅助信息!A:B,2,FALSE)</f>
        <v>螺纹钢</v>
      </c>
      <c r="F3882" s="122" t="s">
        <v>32</v>
      </c>
      <c r="G3882" s="123">
        <v>50</v>
      </c>
      <c r="H3882" s="136" t="str">
        <f>IF(SUMIFS('[1]2025年已发货'!$E:$E,'[1]2025年已发货'!$F:$F,C3882,'[1]2025年已发货'!$C:$C,F3882,'[1]2025年已发货'!$G:$G,I3882,'[1]2025年已发货'!$H:$H,J3882)=0,"未发货",SUMIFS('[1]2025年已发货'!$E:$E,'[1]2025年已发货'!$F:$F,C3882,'[1]2025年已发货'!$C:$C,F3882,'[1]2025年已发货'!$G:$G,I3882,'[1]2025年已发货'!$H:$H,J3882))</f>
        <v>未发货</v>
      </c>
      <c r="I3882" s="122" t="str">
        <f>VLOOKUP(B3882,辅助信息!E:I,3,FALSE)</f>
        <v>（华西简阳西城嘉苑）四川省成都市简阳市简城街道高屋村</v>
      </c>
      <c r="J3882" s="122" t="str">
        <f>VLOOKUP(B3882,辅助信息!E:I,4,FALSE)</f>
        <v>张瀚镭</v>
      </c>
      <c r="K3882" s="122">
        <f>VLOOKUP(J3882,辅助信息!H:I,2,FALSE)</f>
        <v>15884666220</v>
      </c>
      <c r="L3882" s="124" t="str">
        <f>VLOOKUP(B3882,辅助信息!E:J,6,FALSE)</f>
        <v>现场禁止使用氢能源挂车！优先威钢发货,我方卸车,新老国标钢厂不加价可直发，因陕钢多次出现磅差，项目拒绝使用</v>
      </c>
      <c r="M3882" s="150">
        <v>45929</v>
      </c>
      <c r="O3882" s="64">
        <f ca="1" t="shared" si="204"/>
        <v>0</v>
      </c>
      <c r="P3882" s="64">
        <f ca="1" t="shared" si="205"/>
        <v>42</v>
      </c>
      <c r="Q3882" s="29" t="str">
        <f>VLOOKUP(B3882,辅助信息!E:M,9,FALSE)</f>
        <v>ZTWM-CDGS-XS-2024-0030-华西集采-简州大道</v>
      </c>
      <c r="R3882" s="29" t="str">
        <f>_xlfn._xlws.FILTER(辅助信息!D:D,辅助信息!E:E=B3882)</f>
        <v>华西简阳西城嘉苑</v>
      </c>
    </row>
    <row r="3883" hidden="1" spans="2:18">
      <c r="B3883" s="138" t="s">
        <v>81</v>
      </c>
      <c r="C3883" s="72">
        <v>45928</v>
      </c>
      <c r="D3883" s="122" t="str">
        <f>VLOOKUP(B3883,辅助信息!E:K,7,FALSE)</f>
        <v>JWDDCD2025060900080</v>
      </c>
      <c r="E3883" s="122" t="str">
        <f>VLOOKUP(F3883,辅助信息!A:B,2,FALSE)</f>
        <v>螺纹钢</v>
      </c>
      <c r="F3883" s="122" t="s">
        <v>30</v>
      </c>
      <c r="G3883" s="123">
        <v>18</v>
      </c>
      <c r="H3883" s="136" t="str">
        <f>IF(SUMIFS('[1]2025年已发货'!$E:$E,'[1]2025年已发货'!$F:$F,C3883,'[1]2025年已发货'!$C:$C,F3883,'[1]2025年已发货'!$G:$G,I3883,'[1]2025年已发货'!$H:$H,J3883)=0,"未发货",SUMIFS('[1]2025年已发货'!$E:$E,'[1]2025年已发货'!$F:$F,C3883,'[1]2025年已发货'!$C:$C,F3883,'[1]2025年已发货'!$G:$G,I3883,'[1]2025年已发货'!$H:$H,J3883))</f>
        <v>未发货</v>
      </c>
      <c r="I3883" s="122" t="str">
        <f>VLOOKUP(B3883,辅助信息!E:I,3,FALSE)</f>
        <v>（华西简阳西城嘉苑）四川省成都市简阳市简城街道高屋村</v>
      </c>
      <c r="J3883" s="122" t="str">
        <f>VLOOKUP(B3883,辅助信息!E:I,4,FALSE)</f>
        <v>张瀚镭</v>
      </c>
      <c r="K3883" s="122">
        <f>VLOOKUP(J3883,辅助信息!H:I,2,FALSE)</f>
        <v>15884666220</v>
      </c>
      <c r="L3883" s="124" t="str">
        <f>VLOOKUP(B3883,辅助信息!E:J,6,FALSE)</f>
        <v>现场禁止使用氢能源挂车！优先威钢发货,我方卸车,新老国标钢厂不加价可直发，因陕钢多次出现磅差，项目拒绝使用</v>
      </c>
      <c r="M3883" s="150">
        <v>45929</v>
      </c>
      <c r="O3883" s="64">
        <f ca="1" t="shared" si="204"/>
        <v>0</v>
      </c>
      <c r="P3883" s="64">
        <f ca="1" t="shared" si="205"/>
        <v>42</v>
      </c>
      <c r="Q3883" s="29" t="str">
        <f>VLOOKUP(B3883,辅助信息!E:M,9,FALSE)</f>
        <v>ZTWM-CDGS-XS-2024-0030-华西集采-简州大道</v>
      </c>
      <c r="R3883" s="29" t="str">
        <f>_xlfn._xlws.FILTER(辅助信息!D:D,辅助信息!E:E=B3883)</f>
        <v>华西简阳西城嘉苑</v>
      </c>
    </row>
    <row r="3884" hidden="1" spans="2:18">
      <c r="B3884" s="138" t="s">
        <v>81</v>
      </c>
      <c r="C3884" s="72">
        <v>45928</v>
      </c>
      <c r="D3884" s="122" t="str">
        <f>VLOOKUP(B3884,辅助信息!E:K,7,FALSE)</f>
        <v>JWDDCD2025060900080</v>
      </c>
      <c r="E3884" s="122" t="str">
        <f>VLOOKUP(F3884,辅助信息!A:B,2,FALSE)</f>
        <v>螺纹钢</v>
      </c>
      <c r="F3884" s="122" t="s">
        <v>33</v>
      </c>
      <c r="G3884" s="123">
        <v>18</v>
      </c>
      <c r="H3884" s="136" t="str">
        <f>IF(SUMIFS('[1]2025年已发货'!$E:$E,'[1]2025年已发货'!$F:$F,C3884,'[1]2025年已发货'!$C:$C,F3884,'[1]2025年已发货'!$G:$G,I3884,'[1]2025年已发货'!$H:$H,J3884)=0,"未发货",SUMIFS('[1]2025年已发货'!$E:$E,'[1]2025年已发货'!$F:$F,C3884,'[1]2025年已发货'!$C:$C,F3884,'[1]2025年已发货'!$G:$G,I3884,'[1]2025年已发货'!$H:$H,J3884))</f>
        <v>未发货</v>
      </c>
      <c r="I3884" s="122" t="str">
        <f>VLOOKUP(B3884,辅助信息!E:I,3,FALSE)</f>
        <v>（华西简阳西城嘉苑）四川省成都市简阳市简城街道高屋村</v>
      </c>
      <c r="J3884" s="122" t="str">
        <f>VLOOKUP(B3884,辅助信息!E:I,4,FALSE)</f>
        <v>张瀚镭</v>
      </c>
      <c r="K3884" s="122">
        <f>VLOOKUP(J3884,辅助信息!H:I,2,FALSE)</f>
        <v>15884666220</v>
      </c>
      <c r="L3884" s="124" t="str">
        <f>VLOOKUP(B3884,辅助信息!E:J,6,FALSE)</f>
        <v>现场禁止使用氢能源挂车！优先威钢发货,我方卸车,新老国标钢厂不加价可直发，因陕钢多次出现磅差，项目拒绝使用</v>
      </c>
      <c r="M3884" s="150">
        <v>45929</v>
      </c>
      <c r="O3884" s="64">
        <f ca="1" t="shared" si="204"/>
        <v>0</v>
      </c>
      <c r="P3884" s="64">
        <f ca="1" t="shared" si="205"/>
        <v>42</v>
      </c>
      <c r="Q3884" s="29" t="str">
        <f>VLOOKUP(B3884,辅助信息!E:M,9,FALSE)</f>
        <v>ZTWM-CDGS-XS-2024-0030-华西集采-简州大道</v>
      </c>
      <c r="R3884" s="29" t="str">
        <f>_xlfn._xlws.FILTER(辅助信息!D:D,辅助信息!E:E=B3884)</f>
        <v>华西简阳西城嘉苑</v>
      </c>
    </row>
    <row r="3885" hidden="1" spans="2:18">
      <c r="B3885" s="138" t="s">
        <v>81</v>
      </c>
      <c r="C3885" s="72">
        <v>45928</v>
      </c>
      <c r="D3885" s="122" t="str">
        <f>VLOOKUP(B3885,辅助信息!E:K,7,FALSE)</f>
        <v>JWDDCD2025060900080</v>
      </c>
      <c r="E3885" s="122" t="str">
        <f>VLOOKUP(F3885,辅助信息!A:B,2,FALSE)</f>
        <v>螺纹钢</v>
      </c>
      <c r="F3885" s="122" t="s">
        <v>28</v>
      </c>
      <c r="G3885" s="123">
        <v>2.5</v>
      </c>
      <c r="H3885" s="136" t="str">
        <f>IF(SUMIFS('[1]2025年已发货'!$E:$E,'[1]2025年已发货'!$F:$F,C3885,'[1]2025年已发货'!$C:$C,F3885,'[1]2025年已发货'!$G:$G,I3885,'[1]2025年已发货'!$H:$H,J3885)=0,"未发货",SUMIFS('[1]2025年已发货'!$E:$E,'[1]2025年已发货'!$F:$F,C3885,'[1]2025年已发货'!$C:$C,F3885,'[1]2025年已发货'!$G:$G,I3885,'[1]2025年已发货'!$H:$H,J3885))</f>
        <v>未发货</v>
      </c>
      <c r="I3885" s="122" t="str">
        <f>VLOOKUP(B3885,辅助信息!E:I,3,FALSE)</f>
        <v>（华西简阳西城嘉苑）四川省成都市简阳市简城街道高屋村</v>
      </c>
      <c r="J3885" s="122" t="str">
        <f>VLOOKUP(B3885,辅助信息!E:I,4,FALSE)</f>
        <v>张瀚镭</v>
      </c>
      <c r="K3885" s="122">
        <f>VLOOKUP(J3885,辅助信息!H:I,2,FALSE)</f>
        <v>15884666220</v>
      </c>
      <c r="L3885" s="124" t="str">
        <f>VLOOKUP(B3885,辅助信息!E:J,6,FALSE)</f>
        <v>现场禁止使用氢能源挂车！优先威钢发货,我方卸车,新老国标钢厂不加价可直发，因陕钢多次出现磅差，项目拒绝使用</v>
      </c>
      <c r="M3885" s="150">
        <v>45929</v>
      </c>
      <c r="O3885" s="64">
        <f ca="1" t="shared" si="204"/>
        <v>0</v>
      </c>
      <c r="P3885" s="64">
        <f ca="1" t="shared" si="205"/>
        <v>42</v>
      </c>
      <c r="Q3885" s="29" t="str">
        <f>VLOOKUP(B3885,辅助信息!E:M,9,FALSE)</f>
        <v>ZTWM-CDGS-XS-2024-0030-华西集采-简州大道</v>
      </c>
      <c r="R3885" s="29" t="str">
        <f>_xlfn._xlws.FILTER(辅助信息!D:D,辅助信息!E:E=B3885)</f>
        <v>华西简阳西城嘉苑</v>
      </c>
    </row>
    <row r="3886" hidden="1" spans="2:18">
      <c r="B3886" s="122" t="s">
        <v>81</v>
      </c>
      <c r="C3886" s="72">
        <v>45928</v>
      </c>
      <c r="D3886" s="122" t="str">
        <f>VLOOKUP(B3886,辅助信息!E:K,7,FALSE)</f>
        <v>JWDDCD2025060900080</v>
      </c>
      <c r="E3886" s="122" t="str">
        <f>VLOOKUP(F3886,辅助信息!A:B,2,FALSE)</f>
        <v>螺纹钢</v>
      </c>
      <c r="F3886" s="122" t="s">
        <v>58</v>
      </c>
      <c r="G3886" s="123">
        <v>21</v>
      </c>
      <c r="H3886" s="136" t="str">
        <f>IF(SUMIFS('[1]2025年已发货'!$E:$E,'[1]2025年已发货'!$F:$F,C3886,'[1]2025年已发货'!$C:$C,F3886,'[1]2025年已发货'!$G:$G,I3886,'[1]2025年已发货'!$H:$H,J3886)=0,"未发货",SUMIFS('[1]2025年已发货'!$E:$E,'[1]2025年已发货'!$F:$F,C3886,'[1]2025年已发货'!$C:$C,F3886,'[1]2025年已发货'!$G:$G,I3886,'[1]2025年已发货'!$H:$H,J3886))</f>
        <v>未发货</v>
      </c>
      <c r="I3886" s="122" t="str">
        <f>VLOOKUP(B3886,辅助信息!E:I,3,FALSE)</f>
        <v>（华西简阳西城嘉苑）四川省成都市简阳市简城街道高屋村</v>
      </c>
      <c r="J3886" s="122" t="str">
        <f>VLOOKUP(B3886,辅助信息!E:I,4,FALSE)</f>
        <v>张瀚镭</v>
      </c>
      <c r="K3886" s="122">
        <f>VLOOKUP(J3886,辅助信息!H:I,2,FALSE)</f>
        <v>15884666220</v>
      </c>
      <c r="L3886" s="124" t="str">
        <f>VLOOKUP(B3886,辅助信息!E:J,6,FALSE)</f>
        <v>现场禁止使用氢能源挂车！优先威钢发货,我方卸车,新老国标钢厂不加价可直发，因陕钢多次出现磅差，项目拒绝使用</v>
      </c>
      <c r="O3886" s="64" t="str">
        <f ca="1" t="shared" si="204"/>
        <v/>
      </c>
      <c r="P3886" s="64" t="str">
        <f ca="1" t="shared" si="205"/>
        <v/>
      </c>
      <c r="Q3886" s="29" t="str">
        <f>VLOOKUP(B3886,辅助信息!E:M,9,FALSE)</f>
        <v>ZTWM-CDGS-XS-2024-0030-华西集采-简州大道</v>
      </c>
      <c r="R3886" s="29" t="str">
        <f>_xlfn._xlws.FILTER(辅助信息!D:D,辅助信息!E:E=B3886)</f>
        <v>华西简阳西城嘉苑</v>
      </c>
    </row>
    <row r="3887" hidden="1" spans="2:18">
      <c r="B3887" s="122" t="s">
        <v>81</v>
      </c>
      <c r="C3887" s="72">
        <v>45928</v>
      </c>
      <c r="D3887" s="122" t="str">
        <f>VLOOKUP(B3887,辅助信息!E:K,7,FALSE)</f>
        <v>JWDDCD2025060900080</v>
      </c>
      <c r="E3887" s="122" t="str">
        <f>VLOOKUP(F3887,辅助信息!A:B,2,FALSE)</f>
        <v>螺纹钢</v>
      </c>
      <c r="F3887" s="122" t="s">
        <v>46</v>
      </c>
      <c r="G3887" s="123">
        <v>8</v>
      </c>
      <c r="H3887" s="136" t="str">
        <f>IF(SUMIFS('[1]2025年已发货'!$E:$E,'[1]2025年已发货'!$F:$F,C3887,'[1]2025年已发货'!$C:$C,F3887,'[1]2025年已发货'!$G:$G,I3887,'[1]2025年已发货'!$H:$H,J3887)=0,"未发货",SUMIFS('[1]2025年已发货'!$E:$E,'[1]2025年已发货'!$F:$F,C3887,'[1]2025年已发货'!$C:$C,F3887,'[1]2025年已发货'!$G:$G,I3887,'[1]2025年已发货'!$H:$H,J3887))</f>
        <v>未发货</v>
      </c>
      <c r="I3887" s="122" t="str">
        <f>VLOOKUP(B3887,辅助信息!E:I,3,FALSE)</f>
        <v>（华西简阳西城嘉苑）四川省成都市简阳市简城街道高屋村</v>
      </c>
      <c r="J3887" s="122" t="str">
        <f>VLOOKUP(B3887,辅助信息!E:I,4,FALSE)</f>
        <v>张瀚镭</v>
      </c>
      <c r="K3887" s="122">
        <f>VLOOKUP(J3887,辅助信息!H:I,2,FALSE)</f>
        <v>15884666220</v>
      </c>
      <c r="L3887" s="124" t="str">
        <f>VLOOKUP(B3887,辅助信息!E:J,6,FALSE)</f>
        <v>现场禁止使用氢能源挂车！优先威钢发货,我方卸车,新老国标钢厂不加价可直发，因陕钢多次出现磅差，项目拒绝使用</v>
      </c>
      <c r="O3887" s="64" t="str">
        <f ca="1" t="shared" si="204"/>
        <v/>
      </c>
      <c r="P3887" s="64" t="str">
        <f ca="1" t="shared" si="205"/>
        <v/>
      </c>
      <c r="Q3887" s="29" t="str">
        <f>VLOOKUP(B3887,辅助信息!E:M,9,FALSE)</f>
        <v>ZTWM-CDGS-XS-2024-0030-华西集采-简州大道</v>
      </c>
      <c r="R3887" s="29" t="str">
        <f>_xlfn._xlws.FILTER(辅助信息!D:D,辅助信息!E:E=B3887)</f>
        <v>华西简阳西城嘉苑</v>
      </c>
    </row>
    <row r="3888" hidden="1" spans="2:18">
      <c r="B3888" s="122" t="s">
        <v>81</v>
      </c>
      <c r="C3888" s="72">
        <v>45928</v>
      </c>
      <c r="D3888" s="122" t="str">
        <f>VLOOKUP(B3888,辅助信息!E:K,7,FALSE)</f>
        <v>JWDDCD2025060900080</v>
      </c>
      <c r="E3888" s="122" t="str">
        <f>VLOOKUP(F3888,辅助信息!A:B,2,FALSE)</f>
        <v>螺纹钢</v>
      </c>
      <c r="F3888" s="122" t="s">
        <v>22</v>
      </c>
      <c r="G3888" s="123">
        <v>30</v>
      </c>
      <c r="H3888" s="136" t="str">
        <f>IF(SUMIFS('[1]2025年已发货'!$E:$E,'[1]2025年已发货'!$F:$F,C3888,'[1]2025年已发货'!$C:$C,F3888,'[1]2025年已发货'!$G:$G,I3888,'[1]2025年已发货'!$H:$H,J3888)=0,"未发货",SUMIFS('[1]2025年已发货'!$E:$E,'[1]2025年已发货'!$F:$F,C3888,'[1]2025年已发货'!$C:$C,F3888,'[1]2025年已发货'!$G:$G,I3888,'[1]2025年已发货'!$H:$H,J3888))</f>
        <v>未发货</v>
      </c>
      <c r="I3888" s="122" t="str">
        <f>VLOOKUP(B3888,辅助信息!E:I,3,FALSE)</f>
        <v>（华西简阳西城嘉苑）四川省成都市简阳市简城街道高屋村</v>
      </c>
      <c r="J3888" s="122" t="str">
        <f>VLOOKUP(B3888,辅助信息!E:I,4,FALSE)</f>
        <v>张瀚镭</v>
      </c>
      <c r="K3888" s="122">
        <f>VLOOKUP(J3888,辅助信息!H:I,2,FALSE)</f>
        <v>15884666220</v>
      </c>
      <c r="L3888" s="124" t="str">
        <f>VLOOKUP(B3888,辅助信息!E:J,6,FALSE)</f>
        <v>现场禁止使用氢能源挂车！优先威钢发货,我方卸车,新老国标钢厂不加价可直发，因陕钢多次出现磅差，项目拒绝使用</v>
      </c>
      <c r="O3888" s="64" t="str">
        <f ca="1" t="shared" si="204"/>
        <v/>
      </c>
      <c r="P3888" s="64" t="str">
        <f ca="1" t="shared" si="205"/>
        <v/>
      </c>
      <c r="Q3888" s="29" t="str">
        <f>VLOOKUP(B3888,辅助信息!E:M,9,FALSE)</f>
        <v>ZTWM-CDGS-XS-2024-0030-华西集采-简州大道</v>
      </c>
      <c r="R3888" s="29" t="str">
        <f>_xlfn._xlws.FILTER(辅助信息!D:D,辅助信息!E:E=B3888)</f>
        <v>华西简阳西城嘉苑</v>
      </c>
    </row>
    <row r="3889" hidden="1" spans="2:18">
      <c r="B3889" s="40" t="s">
        <v>81</v>
      </c>
      <c r="C3889" s="72">
        <v>45928</v>
      </c>
      <c r="D3889" s="40" t="str">
        <f>VLOOKUP(B3889,辅助信息!E:K,7,FALSE)</f>
        <v>JWDDCD2025060900080</v>
      </c>
      <c r="E3889" s="40" t="str">
        <f>VLOOKUP(F3889,辅助信息!A:B,2,FALSE)</f>
        <v>盘螺</v>
      </c>
      <c r="F3889" s="40" t="s">
        <v>41</v>
      </c>
      <c r="G3889" s="36">
        <v>125</v>
      </c>
      <c r="H3889" s="136">
        <f>IF(SUMIFS('[1]2025年已发货'!$E:$E,'[1]2025年已发货'!$F:$F,C3889,'[1]2025年已发货'!$C:$C,F3889,'[1]2025年已发货'!$G:$G,I3889,'[1]2025年已发货'!$H:$H,J3889)=0,"未发货",SUMIFS('[1]2025年已发货'!$E:$E,'[1]2025年已发货'!$F:$F,C3889,'[1]2025年已发货'!$C:$C,F3889,'[1]2025年已发货'!$G:$G,I3889,'[1]2025年已发货'!$H:$H,J3889))</f>
        <v>70</v>
      </c>
      <c r="I3889" s="40" t="str">
        <f>VLOOKUP(B3889,辅助信息!E:I,3,FALSE)</f>
        <v>（华西简阳西城嘉苑）四川省成都市简阳市简城街道高屋村</v>
      </c>
      <c r="J3889" s="40" t="str">
        <f>VLOOKUP(B3889,辅助信息!E:I,4,FALSE)</f>
        <v>张瀚镭</v>
      </c>
      <c r="K3889" s="40">
        <f>VLOOKUP(J3889,辅助信息!H:I,2,FALSE)</f>
        <v>15884666220</v>
      </c>
      <c r="L3889" s="111" t="str">
        <f>VLOOKUP(B3889,辅助信息!E:J,6,FALSE)</f>
        <v>现场禁止使用氢能源挂车！优先威钢发货,我方卸车,新老国标钢厂不加价可直发，因陕钢多次出现磅差，项目拒绝使用</v>
      </c>
      <c r="O3889" s="64" t="str">
        <f ca="1" t="shared" si="204"/>
        <v/>
      </c>
      <c r="P3889" s="64" t="str">
        <f ca="1" t="shared" si="205"/>
        <v/>
      </c>
      <c r="Q3889" s="29" t="str">
        <f>VLOOKUP(B3889,辅助信息!E:M,9,FALSE)</f>
        <v>ZTWM-CDGS-XS-2024-0030-华西集采-简州大道</v>
      </c>
      <c r="R3889" s="29" t="str">
        <f>_xlfn._xlws.FILTER(辅助信息!D:D,辅助信息!E:E=B3889)</f>
        <v>华西简阳西城嘉苑</v>
      </c>
    </row>
    <row r="3890" hidden="1" spans="2:18">
      <c r="B3890" s="40" t="s">
        <v>81</v>
      </c>
      <c r="C3890" s="72">
        <v>45928</v>
      </c>
      <c r="D3890" s="40" t="str">
        <f>VLOOKUP(B3890,辅助信息!E:K,7,FALSE)</f>
        <v>JWDDCD2025060900080</v>
      </c>
      <c r="E3890" s="40" t="str">
        <f>VLOOKUP(F3890,辅助信息!A:B,2,FALSE)</f>
        <v>盘螺</v>
      </c>
      <c r="F3890" s="40" t="s">
        <v>26</v>
      </c>
      <c r="G3890" s="36">
        <v>45</v>
      </c>
      <c r="H3890" s="136">
        <f>IF(SUMIFS('[1]2025年已发货'!$E:$E,'[1]2025年已发货'!$F:$F,C3890,'[1]2025年已发货'!$C:$C,F3890,'[1]2025年已发货'!$G:$G,I3890,'[1]2025年已发货'!$H:$H,J3890)=0,"未发货",SUMIFS('[1]2025年已发货'!$E:$E,'[1]2025年已发货'!$F:$F,C3890,'[1]2025年已发货'!$C:$C,F3890,'[1]2025年已发货'!$G:$G,I3890,'[1]2025年已发货'!$H:$H,J3890))</f>
        <v>35</v>
      </c>
      <c r="I3890" s="40" t="str">
        <f>VLOOKUP(B3890,辅助信息!E:I,3,FALSE)</f>
        <v>（华西简阳西城嘉苑）四川省成都市简阳市简城街道高屋村</v>
      </c>
      <c r="J3890" s="40" t="str">
        <f>VLOOKUP(B3890,辅助信息!E:I,4,FALSE)</f>
        <v>张瀚镭</v>
      </c>
      <c r="K3890" s="40">
        <f>VLOOKUP(J3890,辅助信息!H:I,2,FALSE)</f>
        <v>15884666220</v>
      </c>
      <c r="L3890" s="111" t="str">
        <f>VLOOKUP(B3890,辅助信息!E:J,6,FALSE)</f>
        <v>现场禁止使用氢能源挂车！优先威钢发货,我方卸车,新老国标钢厂不加价可直发，因陕钢多次出现磅差，项目拒绝使用</v>
      </c>
      <c r="O3890" s="64" t="str">
        <f ca="1" t="shared" si="204"/>
        <v/>
      </c>
      <c r="P3890" s="64" t="str">
        <f ca="1" t="shared" si="205"/>
        <v/>
      </c>
      <c r="Q3890" s="29" t="str">
        <f>VLOOKUP(B3890,辅助信息!E:M,9,FALSE)</f>
        <v>ZTWM-CDGS-XS-2024-0030-华西集采-简州大道</v>
      </c>
      <c r="R3890" s="29" t="str">
        <f>_xlfn._xlws.FILTER(辅助信息!D:D,辅助信息!E:E=B3890)</f>
        <v>华西简阳西城嘉苑</v>
      </c>
    </row>
    <row r="3891" hidden="1" spans="2:18">
      <c r="B3891" s="40" t="s">
        <v>81</v>
      </c>
      <c r="C3891" s="72">
        <v>45928</v>
      </c>
      <c r="D3891" s="40" t="str">
        <f>VLOOKUP(B3891,辅助信息!E:K,7,FALSE)</f>
        <v>JWDDCD2025060900080</v>
      </c>
      <c r="E3891" s="40" t="str">
        <f>VLOOKUP(F3891,辅助信息!A:B,2,FALSE)</f>
        <v>盘螺</v>
      </c>
      <c r="F3891" s="40" t="s">
        <v>49</v>
      </c>
      <c r="G3891" s="36">
        <v>25</v>
      </c>
      <c r="H3891" s="136" t="str">
        <f>IF(SUMIFS('[1]2025年已发货'!$E:$E,'[1]2025年已发货'!$F:$F,C3891,'[1]2025年已发货'!$C:$C,F3891,'[1]2025年已发货'!$G:$G,I3891,'[1]2025年已发货'!$H:$H,J3891)=0,"未发货",SUMIFS('[1]2025年已发货'!$E:$E,'[1]2025年已发货'!$F:$F,C3891,'[1]2025年已发货'!$C:$C,F3891,'[1]2025年已发货'!$G:$G,I3891,'[1]2025年已发货'!$H:$H,J3891))</f>
        <v>未发货</v>
      </c>
      <c r="I3891" s="40" t="str">
        <f>VLOOKUP(B3891,辅助信息!E:I,3,FALSE)</f>
        <v>（华西简阳西城嘉苑）四川省成都市简阳市简城街道高屋村</v>
      </c>
      <c r="J3891" s="40" t="str">
        <f>VLOOKUP(B3891,辅助信息!E:I,4,FALSE)</f>
        <v>张瀚镭</v>
      </c>
      <c r="K3891" s="40">
        <f>VLOOKUP(J3891,辅助信息!H:I,2,FALSE)</f>
        <v>15884666220</v>
      </c>
      <c r="L3891" s="111" t="str">
        <f>VLOOKUP(B3891,辅助信息!E:J,6,FALSE)</f>
        <v>现场禁止使用氢能源挂车！优先威钢发货,我方卸车,新老国标钢厂不加价可直发，因陕钢多次出现磅差，项目拒绝使用</v>
      </c>
      <c r="O3891" s="64" t="str">
        <f ca="1" t="shared" si="204"/>
        <v/>
      </c>
      <c r="P3891" s="64" t="str">
        <f ca="1" t="shared" si="205"/>
        <v/>
      </c>
      <c r="Q3891" s="29" t="str">
        <f>VLOOKUP(B3891,辅助信息!E:M,9,FALSE)</f>
        <v>ZTWM-CDGS-XS-2024-0030-华西集采-简州大道</v>
      </c>
      <c r="R3891" s="29" t="str">
        <f>_xlfn._xlws.FILTER(辅助信息!D:D,辅助信息!E:E=B3891)</f>
        <v>华西简阳西城嘉苑</v>
      </c>
    </row>
    <row r="3892" hidden="1" spans="2:18">
      <c r="B3892" s="137" t="s">
        <v>81</v>
      </c>
      <c r="C3892" s="72">
        <v>45928</v>
      </c>
      <c r="D3892" s="40" t="str">
        <f>VLOOKUP(B3892,辅助信息!E:K,7,FALSE)</f>
        <v>JWDDCD2025060900080</v>
      </c>
      <c r="E3892" s="40" t="str">
        <f>VLOOKUP(F3892,辅助信息!A:B,2,FALSE)</f>
        <v>盘螺</v>
      </c>
      <c r="F3892" s="40" t="s">
        <v>40</v>
      </c>
      <c r="G3892" s="36">
        <v>80</v>
      </c>
      <c r="H3892" s="136">
        <f>IF(SUMIFS('[1]2025年已发货'!$E:$E,'[1]2025年已发货'!$F:$F,C3892,'[1]2025年已发货'!$C:$C,F3892,'[1]2025年已发货'!$G:$G,I3892,'[1]2025年已发货'!$H:$H,J3892)=0,"未发货",SUMIFS('[1]2025年已发货'!$E:$E,'[1]2025年已发货'!$F:$F,C3892,'[1]2025年已发货'!$C:$C,F3892,'[1]2025年已发货'!$G:$G,I3892,'[1]2025年已发货'!$H:$H,J3892))</f>
        <v>70</v>
      </c>
      <c r="I3892" s="40" t="str">
        <f>VLOOKUP(B3892,辅助信息!E:I,3,FALSE)</f>
        <v>（华西简阳西城嘉苑）四川省成都市简阳市简城街道高屋村</v>
      </c>
      <c r="J3892" s="40" t="str">
        <f>VLOOKUP(B3892,辅助信息!E:I,4,FALSE)</f>
        <v>张瀚镭</v>
      </c>
      <c r="K3892" s="40">
        <f>VLOOKUP(J3892,辅助信息!H:I,2,FALSE)</f>
        <v>15884666220</v>
      </c>
      <c r="L3892" s="111" t="str">
        <f>VLOOKUP(B3892,辅助信息!E:J,6,FALSE)</f>
        <v>现场禁止使用氢能源挂车！优先威钢发货,我方卸车,新老国标钢厂不加价可直发，因陕钢多次出现磅差，项目拒绝使用</v>
      </c>
      <c r="M3892" s="150">
        <v>45929</v>
      </c>
      <c r="O3892" s="64">
        <f ca="1" t="shared" si="204"/>
        <v>0</v>
      </c>
      <c r="P3892" s="64">
        <f ca="1" t="shared" si="205"/>
        <v>42</v>
      </c>
      <c r="Q3892" s="29" t="str">
        <f>VLOOKUP(B3892,辅助信息!E:M,9,FALSE)</f>
        <v>ZTWM-CDGS-XS-2024-0030-华西集采-简州大道</v>
      </c>
      <c r="R3892" s="29" t="str">
        <f>_xlfn._xlws.FILTER(辅助信息!D:D,辅助信息!E:E=B3892)</f>
        <v>华西简阳西城嘉苑</v>
      </c>
    </row>
    <row r="3893" hidden="1" spans="2:18">
      <c r="B3893" s="137" t="s">
        <v>186</v>
      </c>
      <c r="C3893" s="72">
        <v>45928</v>
      </c>
      <c r="D3893" s="40" t="str">
        <f>VLOOKUP(B3893,辅助信息!E:K,7,FALSE)</f>
        <v>JWDDCD2025072900123</v>
      </c>
      <c r="E3893" s="40" t="str">
        <f>VLOOKUP(F3893,辅助信息!A:B,2,FALSE)</f>
        <v>螺纹钢</v>
      </c>
      <c r="F3893" s="40" t="s">
        <v>111</v>
      </c>
      <c r="G3893" s="36">
        <v>35</v>
      </c>
      <c r="H3893" s="136" t="str">
        <f>IF(SUMIFS('[1]2025年已发货'!$E:$E,'[1]2025年已发货'!$F:$F,C3893,'[1]2025年已发货'!$C:$C,F3893,'[1]2025年已发货'!$G:$G,I3893,'[1]2025年已发货'!$H:$H,J3893)=0,"未发货",SUMIFS('[1]2025年已发货'!$E:$E,'[1]2025年已发货'!$F:$F,C3893,'[1]2025年已发货'!$C:$C,F3893,'[1]2025年已发货'!$G:$G,I3893,'[1]2025年已发货'!$H:$H,J3893))</f>
        <v>未发货</v>
      </c>
      <c r="I3893" s="40" t="str">
        <f>VLOOKUP(B3893,辅助信息!E:I,3,FALSE)</f>
        <v>(乐山市校地共建产教融合基地建设项目二标段)四川省乐山市市中区苏稽镇</v>
      </c>
      <c r="J3893" s="40" t="str">
        <f>VLOOKUP(B3893,辅助信息!E:I,4,FALSE)</f>
        <v>彭江涛</v>
      </c>
      <c r="K3893" s="40">
        <f>VLOOKUP(J3893,辅助信息!H:I,2,FALSE)</f>
        <v>13990276572</v>
      </c>
      <c r="L3893" s="111" t="str">
        <f>VLOOKUP(B3893,辅助信息!E:J,6,FALSE)</f>
        <v>联系实际收货人（彭江涛13990276572）现场要求炉批号控制2个以下，超2个不给予签收。提前联系到场规格及数量</v>
      </c>
      <c r="M3893" s="150">
        <v>45929</v>
      </c>
      <c r="O3893" s="64">
        <f ca="1" t="shared" si="204"/>
        <v>0</v>
      </c>
      <c r="P3893" s="64">
        <f ca="1" t="shared" si="205"/>
        <v>42</v>
      </c>
      <c r="Q3893" s="29" t="str">
        <f>VLOOKUP(B3893,辅助信息!E:M,9,FALSE)</f>
        <v>ZTWM-CDGS-XS-2025-0126-四川机司-乐山市校地共建产教融合基地配套设施项目施工二标段钢筋采购合同</v>
      </c>
      <c r="R3893" s="29" t="str">
        <f>_xlfn._xlws.FILTER(辅助信息!D:D,辅助信息!E:E=B3893)</f>
        <v>乐山市校地共建产教融合基地建设项目</v>
      </c>
    </row>
    <row r="3894" hidden="1" spans="2:18">
      <c r="B3894" s="137" t="s">
        <v>186</v>
      </c>
      <c r="C3894" s="72">
        <v>45928</v>
      </c>
      <c r="D3894" s="40" t="str">
        <f>VLOOKUP(B3894,辅助信息!E:K,7,FALSE)</f>
        <v>JWDDCD2025072900123</v>
      </c>
      <c r="E3894" s="40" t="str">
        <f>VLOOKUP(F3894,辅助信息!A:B,2,FALSE)</f>
        <v>螺纹钢</v>
      </c>
      <c r="F3894" s="40" t="s">
        <v>76</v>
      </c>
      <c r="G3894" s="36">
        <v>35</v>
      </c>
      <c r="H3894" s="136" t="str">
        <f>IF(SUMIFS('[1]2025年已发货'!$E:$E,'[1]2025年已发货'!$F:$F,C3894,'[1]2025年已发货'!$C:$C,F3894,'[1]2025年已发货'!$G:$G,I3894,'[1]2025年已发货'!$H:$H,J3894)=0,"未发货",SUMIFS('[1]2025年已发货'!$E:$E,'[1]2025年已发货'!$F:$F,C3894,'[1]2025年已发货'!$C:$C,F3894,'[1]2025年已发货'!$G:$G,I3894,'[1]2025年已发货'!$H:$H,J3894))</f>
        <v>未发货</v>
      </c>
      <c r="I3894" s="40" t="str">
        <f>VLOOKUP(B3894,辅助信息!E:I,3,FALSE)</f>
        <v>(乐山市校地共建产教融合基地建设项目二标段)四川省乐山市市中区苏稽镇</v>
      </c>
      <c r="J3894" s="40" t="str">
        <f>VLOOKUP(B3894,辅助信息!E:I,4,FALSE)</f>
        <v>彭江涛</v>
      </c>
      <c r="K3894" s="40">
        <f>VLOOKUP(J3894,辅助信息!H:I,2,FALSE)</f>
        <v>13990276572</v>
      </c>
      <c r="L3894" s="111" t="str">
        <f>VLOOKUP(B3894,辅助信息!E:J,6,FALSE)</f>
        <v>联系实际收货人（彭江涛13990276572）现场要求炉批号控制2个以下，超2个不给予签收。提前联系到场规格及数量</v>
      </c>
      <c r="M3894" s="150">
        <v>45929</v>
      </c>
      <c r="O3894" s="64">
        <f ca="1" t="shared" si="204"/>
        <v>0</v>
      </c>
      <c r="P3894" s="64">
        <f ca="1" t="shared" si="205"/>
        <v>42</v>
      </c>
      <c r="Q3894" s="29" t="str">
        <f>VLOOKUP(B3894,辅助信息!E:M,9,FALSE)</f>
        <v>ZTWM-CDGS-XS-2025-0126-四川机司-乐山市校地共建产教融合基地配套设施项目施工二标段钢筋采购合同</v>
      </c>
      <c r="R3894" s="29" t="str">
        <f>_xlfn._xlws.FILTER(辅助信息!D:D,辅助信息!E:E=B3894)</f>
        <v>乐山市校地共建产教融合基地建设项目</v>
      </c>
    </row>
    <row r="3895" hidden="1" spans="2:18">
      <c r="B3895" s="137" t="s">
        <v>186</v>
      </c>
      <c r="C3895" s="72">
        <v>45928</v>
      </c>
      <c r="D3895" s="40" t="str">
        <f>VLOOKUP(B3895,辅助信息!E:K,7,FALSE)</f>
        <v>JWDDCD2025072900123</v>
      </c>
      <c r="E3895" s="40" t="str">
        <f>VLOOKUP(F3895,辅助信息!A:B,2,FALSE)</f>
        <v>螺纹钢</v>
      </c>
      <c r="F3895" s="40" t="s">
        <v>197</v>
      </c>
      <c r="G3895" s="36">
        <v>18</v>
      </c>
      <c r="H3895" s="136" t="str">
        <f>IF(SUMIFS('[1]2025年已发货'!$E:$E,'[1]2025年已发货'!$F:$F,C3895,'[1]2025年已发货'!$C:$C,F3895,'[1]2025年已发货'!$G:$G,I3895,'[1]2025年已发货'!$H:$H,J3895)=0,"未发货",SUMIFS('[1]2025年已发货'!$E:$E,'[1]2025年已发货'!$F:$F,C3895,'[1]2025年已发货'!$C:$C,F3895,'[1]2025年已发货'!$G:$G,I3895,'[1]2025年已发货'!$H:$H,J3895))</f>
        <v>未发货</v>
      </c>
      <c r="I3895" s="40" t="str">
        <f>VLOOKUP(B3895,辅助信息!E:I,3,FALSE)</f>
        <v>(乐山市校地共建产教融合基地建设项目二标段)四川省乐山市市中区苏稽镇</v>
      </c>
      <c r="J3895" s="40" t="str">
        <f>VLOOKUP(B3895,辅助信息!E:I,4,FALSE)</f>
        <v>彭江涛</v>
      </c>
      <c r="K3895" s="40">
        <f>VLOOKUP(J3895,辅助信息!H:I,2,FALSE)</f>
        <v>13990276572</v>
      </c>
      <c r="L3895" s="111" t="str">
        <f>VLOOKUP(B3895,辅助信息!E:J,6,FALSE)</f>
        <v>联系实际收货人（彭江涛13990276572）现场要求炉批号控制2个以下，超2个不给予签收。提前联系到场规格及数量</v>
      </c>
      <c r="M3895" s="150">
        <v>45929</v>
      </c>
      <c r="O3895" s="64">
        <f ca="1" t="shared" si="204"/>
        <v>0</v>
      </c>
      <c r="P3895" s="64">
        <f ca="1" t="shared" si="205"/>
        <v>42</v>
      </c>
      <c r="Q3895" s="29" t="str">
        <f>VLOOKUP(B3895,辅助信息!E:M,9,FALSE)</f>
        <v>ZTWM-CDGS-XS-2025-0126-四川机司-乐山市校地共建产教融合基地配套设施项目施工二标段钢筋采购合同</v>
      </c>
      <c r="R3895" s="29" t="str">
        <f>_xlfn._xlws.FILTER(辅助信息!D:D,辅助信息!E:E=B3895)</f>
        <v>乐山市校地共建产教融合基地建设项目</v>
      </c>
    </row>
    <row r="3896" hidden="1" spans="2:18">
      <c r="B3896" s="137" t="s">
        <v>186</v>
      </c>
      <c r="C3896" s="72">
        <v>45928</v>
      </c>
      <c r="D3896" s="40" t="str">
        <f>VLOOKUP(B3896,辅助信息!E:K,7,FALSE)</f>
        <v>JWDDCD2025072900123</v>
      </c>
      <c r="E3896" s="40" t="str">
        <f>VLOOKUP(F3896,辅助信息!A:B,2,FALSE)</f>
        <v>螺纹钢</v>
      </c>
      <c r="F3896" s="40" t="s">
        <v>198</v>
      </c>
      <c r="G3896" s="36">
        <v>18</v>
      </c>
      <c r="H3896" s="136" t="str">
        <f>IF(SUMIFS('[1]2025年已发货'!$E:$E,'[1]2025年已发货'!$F:$F,C3896,'[1]2025年已发货'!$C:$C,F3896,'[1]2025年已发货'!$G:$G,I3896,'[1]2025年已发货'!$H:$H,J3896)=0,"未发货",SUMIFS('[1]2025年已发货'!$E:$E,'[1]2025年已发货'!$F:$F,C3896,'[1]2025年已发货'!$C:$C,F3896,'[1]2025年已发货'!$G:$G,I3896,'[1]2025年已发货'!$H:$H,J3896))</f>
        <v>未发货</v>
      </c>
      <c r="I3896" s="40" t="str">
        <f>VLOOKUP(B3896,辅助信息!E:I,3,FALSE)</f>
        <v>(乐山市校地共建产教融合基地建设项目二标段)四川省乐山市市中区苏稽镇</v>
      </c>
      <c r="J3896" s="40" t="str">
        <f>VLOOKUP(B3896,辅助信息!E:I,4,FALSE)</f>
        <v>彭江涛</v>
      </c>
      <c r="K3896" s="40">
        <f>VLOOKUP(J3896,辅助信息!H:I,2,FALSE)</f>
        <v>13990276572</v>
      </c>
      <c r="L3896" s="111" t="str">
        <f>VLOOKUP(B3896,辅助信息!E:J,6,FALSE)</f>
        <v>联系实际收货人（彭江涛13990276572）现场要求炉批号控制2个以下，超2个不给予签收。提前联系到场规格及数量</v>
      </c>
      <c r="M3896" s="150"/>
      <c r="O3896" s="64" t="str">
        <f ca="1" t="shared" si="204"/>
        <v/>
      </c>
      <c r="P3896" s="64" t="str">
        <f ca="1" t="shared" si="205"/>
        <v/>
      </c>
      <c r="Q3896" s="29" t="str">
        <f>VLOOKUP(B3896,辅助信息!E:M,9,FALSE)</f>
        <v>ZTWM-CDGS-XS-2025-0126-四川机司-乐山市校地共建产教融合基地配套设施项目施工二标段钢筋采购合同</v>
      </c>
      <c r="R3896" s="29" t="str">
        <f>_xlfn._xlws.FILTER(辅助信息!D:D,辅助信息!E:E=B3896)</f>
        <v>乐山市校地共建产教融合基地建设项目</v>
      </c>
    </row>
    <row r="3897" hidden="1" spans="2:18">
      <c r="B3897" s="137" t="s">
        <v>186</v>
      </c>
      <c r="C3897" s="72">
        <v>45928</v>
      </c>
      <c r="D3897" s="40" t="str">
        <f>VLOOKUP(B3897,辅助信息!E:K,7,FALSE)</f>
        <v>JWDDCD2025072900123</v>
      </c>
      <c r="E3897" s="40" t="str">
        <f>VLOOKUP(F3897,辅助信息!A:B,2,FALSE)</f>
        <v>螺纹钢</v>
      </c>
      <c r="F3897" s="40" t="s">
        <v>199</v>
      </c>
      <c r="G3897" s="36">
        <v>18</v>
      </c>
      <c r="H3897" s="136" t="str">
        <f>IF(SUMIFS('[1]2025年已发货'!$E:$E,'[1]2025年已发货'!$F:$F,C3897,'[1]2025年已发货'!$C:$C,F3897,'[1]2025年已发货'!$G:$G,I3897,'[1]2025年已发货'!$H:$H,J3897)=0,"未发货",SUMIFS('[1]2025年已发货'!$E:$E,'[1]2025年已发货'!$F:$F,C3897,'[1]2025年已发货'!$C:$C,F3897,'[1]2025年已发货'!$G:$G,I3897,'[1]2025年已发货'!$H:$H,J3897))</f>
        <v>未发货</v>
      </c>
      <c r="I3897" s="40" t="str">
        <f>VLOOKUP(B3897,辅助信息!E:I,3,FALSE)</f>
        <v>(乐山市校地共建产教融合基地建设项目二标段)四川省乐山市市中区苏稽镇</v>
      </c>
      <c r="J3897" s="40" t="str">
        <f>VLOOKUP(B3897,辅助信息!E:I,4,FALSE)</f>
        <v>彭江涛</v>
      </c>
      <c r="K3897" s="40">
        <f>VLOOKUP(J3897,辅助信息!H:I,2,FALSE)</f>
        <v>13990276572</v>
      </c>
      <c r="L3897" s="111" t="str">
        <f>VLOOKUP(B3897,辅助信息!E:J,6,FALSE)</f>
        <v>联系实际收货人（彭江涛13990276572）现场要求炉批号控制2个以下，超2个不给予签收。提前联系到场规格及数量</v>
      </c>
      <c r="M3897" s="150">
        <v>45929</v>
      </c>
      <c r="O3897" s="64">
        <f ca="1" t="shared" si="204"/>
        <v>0</v>
      </c>
      <c r="P3897" s="64">
        <f ca="1" t="shared" si="205"/>
        <v>42</v>
      </c>
      <c r="Q3897" s="29" t="str">
        <f>VLOOKUP(B3897,辅助信息!E:M,9,FALSE)</f>
        <v>ZTWM-CDGS-XS-2025-0126-四川机司-乐山市校地共建产教融合基地配套设施项目施工二标段钢筋采购合同</v>
      </c>
      <c r="R3897" s="29" t="str">
        <f>_xlfn._xlws.FILTER(辅助信息!D:D,辅助信息!E:E=B3897)</f>
        <v>乐山市校地共建产教融合基地建设项目</v>
      </c>
    </row>
    <row r="3898" hidden="1" spans="2:18">
      <c r="B3898" s="137" t="s">
        <v>186</v>
      </c>
      <c r="C3898" s="72">
        <v>45928</v>
      </c>
      <c r="D3898" s="40" t="str">
        <f>VLOOKUP(B3898,辅助信息!E:K,7,FALSE)</f>
        <v>JWDDCD2025072900123</v>
      </c>
      <c r="E3898" s="40" t="str">
        <f>VLOOKUP(F3898,辅助信息!A:B,2,FALSE)</f>
        <v>螺纹钢</v>
      </c>
      <c r="F3898" s="40" t="s">
        <v>141</v>
      </c>
      <c r="G3898" s="36">
        <v>8</v>
      </c>
      <c r="H3898" s="136" t="str">
        <f>IF(SUMIFS('[1]2025年已发货'!$E:$E,'[1]2025年已发货'!$F:$F,C3898,'[1]2025年已发货'!$C:$C,F3898,'[1]2025年已发货'!$G:$G,I3898,'[1]2025年已发货'!$H:$H,J3898)=0,"未发货",SUMIFS('[1]2025年已发货'!$E:$E,'[1]2025年已发货'!$F:$F,C3898,'[1]2025年已发货'!$C:$C,F3898,'[1]2025年已发货'!$G:$G,I3898,'[1]2025年已发货'!$H:$H,J3898))</f>
        <v>未发货</v>
      </c>
      <c r="I3898" s="40" t="str">
        <f>VLOOKUP(B3898,辅助信息!E:I,3,FALSE)</f>
        <v>(乐山市校地共建产教融合基地建设项目二标段)四川省乐山市市中区苏稽镇</v>
      </c>
      <c r="J3898" s="40" t="str">
        <f>VLOOKUP(B3898,辅助信息!E:I,4,FALSE)</f>
        <v>彭江涛</v>
      </c>
      <c r="K3898" s="40">
        <f>VLOOKUP(J3898,辅助信息!H:I,2,FALSE)</f>
        <v>13990276572</v>
      </c>
      <c r="L3898" s="111" t="str">
        <f>VLOOKUP(B3898,辅助信息!E:J,6,FALSE)</f>
        <v>联系实际收货人（彭江涛13990276572）现场要求炉批号控制2个以下，超2个不给予签收。提前联系到场规格及数量</v>
      </c>
      <c r="M3898" s="150">
        <v>45929</v>
      </c>
      <c r="O3898" s="64">
        <f ca="1" t="shared" si="204"/>
        <v>0</v>
      </c>
      <c r="P3898" s="64">
        <f ca="1" t="shared" si="205"/>
        <v>42</v>
      </c>
      <c r="Q3898" s="29" t="str">
        <f>VLOOKUP(B3898,辅助信息!E:M,9,FALSE)</f>
        <v>ZTWM-CDGS-XS-2025-0126-四川机司-乐山市校地共建产教融合基地配套设施项目施工二标段钢筋采购合同</v>
      </c>
      <c r="R3898" s="29" t="str">
        <f>_xlfn._xlws.FILTER(辅助信息!D:D,辅助信息!E:E=B3898)</f>
        <v>乐山市校地共建产教融合基地建设项目</v>
      </c>
    </row>
    <row r="3899" hidden="1" spans="2:18">
      <c r="B3899" s="137" t="s">
        <v>186</v>
      </c>
      <c r="C3899" s="72">
        <v>45928</v>
      </c>
      <c r="D3899" s="40" t="str">
        <f>VLOOKUP(B3899,辅助信息!E:K,7,FALSE)</f>
        <v>JWDDCD2025072900123</v>
      </c>
      <c r="E3899" s="40" t="str">
        <f>VLOOKUP(F3899,辅助信息!A:B,2,FALSE)</f>
        <v>螺纹钢</v>
      </c>
      <c r="F3899" s="40" t="s">
        <v>22</v>
      </c>
      <c r="G3899" s="36">
        <v>35</v>
      </c>
      <c r="H3899" s="136" t="str">
        <f>IF(SUMIFS('[1]2025年已发货'!$E:$E,'[1]2025年已发货'!$F:$F,C3899,'[1]2025年已发货'!$C:$C,F3899,'[1]2025年已发货'!$G:$G,I3899,'[1]2025年已发货'!$H:$H,J3899)=0,"未发货",SUMIFS('[1]2025年已发货'!$E:$E,'[1]2025年已发货'!$F:$F,C3899,'[1]2025年已发货'!$C:$C,F3899,'[1]2025年已发货'!$G:$G,I3899,'[1]2025年已发货'!$H:$H,J3899))</f>
        <v>未发货</v>
      </c>
      <c r="I3899" s="40" t="str">
        <f>VLOOKUP(B3899,辅助信息!E:I,3,FALSE)</f>
        <v>(乐山市校地共建产教融合基地建设项目二标段)四川省乐山市市中区苏稽镇</v>
      </c>
      <c r="J3899" s="40" t="str">
        <f>VLOOKUP(B3899,辅助信息!E:I,4,FALSE)</f>
        <v>彭江涛</v>
      </c>
      <c r="K3899" s="40">
        <f>VLOOKUP(J3899,辅助信息!H:I,2,FALSE)</f>
        <v>13990276572</v>
      </c>
      <c r="L3899" s="111" t="str">
        <f>VLOOKUP(B3899,辅助信息!E:J,6,FALSE)</f>
        <v>联系实际收货人（彭江涛13990276572）现场要求炉批号控制2个以下，超2个不给予签收。提前联系到场规格及数量</v>
      </c>
      <c r="M3899" s="150">
        <v>45929</v>
      </c>
      <c r="O3899" s="64">
        <f ca="1" t="shared" si="204"/>
        <v>0</v>
      </c>
      <c r="P3899" s="64">
        <f ca="1" t="shared" si="205"/>
        <v>42</v>
      </c>
      <c r="Q3899" s="29" t="str">
        <f>VLOOKUP(B3899,辅助信息!E:M,9,FALSE)</f>
        <v>ZTWM-CDGS-XS-2025-0126-四川机司-乐山市校地共建产教融合基地配套设施项目施工二标段钢筋采购合同</v>
      </c>
      <c r="R3899" s="29" t="str">
        <f>_xlfn._xlws.FILTER(辅助信息!D:D,辅助信息!E:E=B3899)</f>
        <v>乐山市校地共建产教融合基地建设项目</v>
      </c>
    </row>
    <row r="3900" hidden="1" spans="2:18">
      <c r="B3900" s="137" t="s">
        <v>186</v>
      </c>
      <c r="C3900" s="72">
        <v>45928</v>
      </c>
      <c r="D3900" s="40" t="str">
        <f>VLOOKUP(B3900,辅助信息!E:K,7,FALSE)</f>
        <v>JWDDCD2025072900123</v>
      </c>
      <c r="E3900" s="40" t="str">
        <f>VLOOKUP(F3900,辅助信息!A:B,2,FALSE)</f>
        <v>螺纹钢</v>
      </c>
      <c r="F3900" s="40" t="s">
        <v>142</v>
      </c>
      <c r="G3900" s="36">
        <v>35</v>
      </c>
      <c r="H3900" s="136" t="str">
        <f>IF(SUMIFS('[1]2025年已发货'!$E:$E,'[1]2025年已发货'!$F:$F,C3900,'[1]2025年已发货'!$C:$C,F3900,'[1]2025年已发货'!$G:$G,I3900,'[1]2025年已发货'!$H:$H,J3900)=0,"未发货",SUMIFS('[1]2025年已发货'!$E:$E,'[1]2025年已发货'!$F:$F,C3900,'[1]2025年已发货'!$C:$C,F3900,'[1]2025年已发货'!$G:$G,I3900,'[1]2025年已发货'!$H:$H,J3900))</f>
        <v>未发货</v>
      </c>
      <c r="I3900" s="40" t="str">
        <f>VLOOKUP(B3900,辅助信息!E:I,3,FALSE)</f>
        <v>(乐山市校地共建产教融合基地建设项目二标段)四川省乐山市市中区苏稽镇</v>
      </c>
      <c r="J3900" s="40" t="str">
        <f>VLOOKUP(B3900,辅助信息!E:I,4,FALSE)</f>
        <v>彭江涛</v>
      </c>
      <c r="K3900" s="40">
        <f>VLOOKUP(J3900,辅助信息!H:I,2,FALSE)</f>
        <v>13990276572</v>
      </c>
      <c r="L3900" s="111" t="str">
        <f>VLOOKUP(B3900,辅助信息!E:J,6,FALSE)</f>
        <v>联系实际收货人（彭江涛13990276572）现场要求炉批号控制2个以下，超2个不给予签收。提前联系到场规格及数量</v>
      </c>
      <c r="M3900" s="150">
        <v>45929</v>
      </c>
      <c r="O3900" s="64">
        <f ca="1" t="shared" si="204"/>
        <v>0</v>
      </c>
      <c r="P3900" s="64">
        <f ca="1" t="shared" si="205"/>
        <v>42</v>
      </c>
      <c r="Q3900" s="29" t="str">
        <f>VLOOKUP(B3900,辅助信息!E:M,9,FALSE)</f>
        <v>ZTWM-CDGS-XS-2025-0126-四川机司-乐山市校地共建产教融合基地配套设施项目施工二标段钢筋采购合同</v>
      </c>
      <c r="R3900" s="29" t="str">
        <f>_xlfn._xlws.FILTER(辅助信息!D:D,辅助信息!E:E=B3900)</f>
        <v>乐山市校地共建产教融合基地建设项目</v>
      </c>
    </row>
    <row r="3901" hidden="1" spans="2:18">
      <c r="B3901" s="137" t="s">
        <v>186</v>
      </c>
      <c r="C3901" s="72">
        <v>45928</v>
      </c>
      <c r="D3901" s="40" t="str">
        <f>VLOOKUP(B3901,辅助信息!E:K,7,FALSE)</f>
        <v>JWDDCD2025072900123</v>
      </c>
      <c r="E3901" s="40" t="str">
        <f>VLOOKUP(F3901,辅助信息!A:B,2,FALSE)</f>
        <v>螺纹钢</v>
      </c>
      <c r="F3901" s="40" t="s">
        <v>181</v>
      </c>
      <c r="G3901" s="36">
        <v>5</v>
      </c>
      <c r="H3901" s="136" t="str">
        <f>IF(SUMIFS('[1]2025年已发货'!$E:$E,'[1]2025年已发货'!$F:$F,C3901,'[1]2025年已发货'!$C:$C,F3901,'[1]2025年已发货'!$G:$G,I3901,'[1]2025年已发货'!$H:$H,J3901)=0,"未发货",SUMIFS('[1]2025年已发货'!$E:$E,'[1]2025年已发货'!$F:$F,C3901,'[1]2025年已发货'!$C:$C,F3901,'[1]2025年已发货'!$G:$G,I3901,'[1]2025年已发货'!$H:$H,J3901))</f>
        <v>未发货</v>
      </c>
      <c r="I3901" s="40" t="str">
        <f>VLOOKUP(B3901,辅助信息!E:I,3,FALSE)</f>
        <v>(乐山市校地共建产教融合基地建设项目二标段)四川省乐山市市中区苏稽镇</v>
      </c>
      <c r="J3901" s="40" t="str">
        <f>VLOOKUP(B3901,辅助信息!E:I,4,FALSE)</f>
        <v>彭江涛</v>
      </c>
      <c r="K3901" s="40">
        <f>VLOOKUP(J3901,辅助信息!H:I,2,FALSE)</f>
        <v>13990276572</v>
      </c>
      <c r="L3901" s="111" t="str">
        <f>VLOOKUP(B3901,辅助信息!E:J,6,FALSE)</f>
        <v>联系实际收货人（彭江涛13990276572）现场要求炉批号控制2个以下，超2个不给予签收。提前联系到场规格及数量</v>
      </c>
      <c r="M3901" s="150">
        <v>45929</v>
      </c>
      <c r="O3901" s="64">
        <f ca="1" t="shared" si="204"/>
        <v>0</v>
      </c>
      <c r="P3901" s="64">
        <f ca="1" t="shared" si="205"/>
        <v>42</v>
      </c>
      <c r="Q3901" s="29" t="str">
        <f>VLOOKUP(B3901,辅助信息!E:M,9,FALSE)</f>
        <v>ZTWM-CDGS-XS-2025-0126-四川机司-乐山市校地共建产教融合基地配套设施项目施工二标段钢筋采购合同</v>
      </c>
      <c r="R3901" s="29" t="str">
        <f>_xlfn._xlws.FILTER(辅助信息!D:D,辅助信息!E:E=B3901)</f>
        <v>乐山市校地共建产教融合基地建设项目</v>
      </c>
    </row>
    <row r="3902" hidden="1" spans="2:18">
      <c r="B3902" s="137" t="s">
        <v>186</v>
      </c>
      <c r="C3902" s="72">
        <v>45928</v>
      </c>
      <c r="D3902" s="40" t="str">
        <f>VLOOKUP(B3902,辅助信息!E:K,7,FALSE)</f>
        <v>JWDDCD2025072900123</v>
      </c>
      <c r="E3902" s="40" t="str">
        <f>VLOOKUP(F3902,辅助信息!A:B,2,FALSE)</f>
        <v>螺纹钢</v>
      </c>
      <c r="F3902" s="40" t="s">
        <v>200</v>
      </c>
      <c r="G3902" s="36">
        <v>10</v>
      </c>
      <c r="H3902" s="136" t="str">
        <f>IF(SUMIFS('[1]2025年已发货'!$E:$E,'[1]2025年已发货'!$F:$F,C3902,'[1]2025年已发货'!$C:$C,F3902,'[1]2025年已发货'!$G:$G,I3902,'[1]2025年已发货'!$H:$H,J3902)=0,"未发货",SUMIFS('[1]2025年已发货'!$E:$E,'[1]2025年已发货'!$F:$F,C3902,'[1]2025年已发货'!$C:$C,F3902,'[1]2025年已发货'!$G:$G,I3902,'[1]2025年已发货'!$H:$H,J3902))</f>
        <v>未发货</v>
      </c>
      <c r="I3902" s="40" t="str">
        <f>VLOOKUP(B3902,辅助信息!E:I,3,FALSE)</f>
        <v>(乐山市校地共建产教融合基地建设项目二标段)四川省乐山市市中区苏稽镇</v>
      </c>
      <c r="J3902" s="40" t="str">
        <f>VLOOKUP(B3902,辅助信息!E:I,4,FALSE)</f>
        <v>彭江涛</v>
      </c>
      <c r="K3902" s="40">
        <f>VLOOKUP(J3902,辅助信息!H:I,2,FALSE)</f>
        <v>13990276572</v>
      </c>
      <c r="L3902" s="111" t="str">
        <f>VLOOKUP(B3902,辅助信息!E:J,6,FALSE)</f>
        <v>联系实际收货人（彭江涛13990276572）现场要求炉批号控制2个以下，超2个不给予签收。提前联系到场规格及数量</v>
      </c>
      <c r="M3902" s="150">
        <v>45929</v>
      </c>
      <c r="O3902" s="64">
        <f ca="1" t="shared" si="204"/>
        <v>0</v>
      </c>
      <c r="P3902" s="64">
        <f ca="1" t="shared" si="205"/>
        <v>42</v>
      </c>
      <c r="Q3902" s="29" t="str">
        <f>VLOOKUP(B3902,辅助信息!E:M,9,FALSE)</f>
        <v>ZTWM-CDGS-XS-2025-0126-四川机司-乐山市校地共建产教融合基地配套设施项目施工二标段钢筋采购合同</v>
      </c>
      <c r="R3902" s="29" t="str">
        <f>_xlfn._xlws.FILTER(辅助信息!D:D,辅助信息!E:E=B3902)</f>
        <v>乐山市校地共建产教融合基地建设项目</v>
      </c>
    </row>
    <row r="3903" hidden="1" spans="2:18">
      <c r="B3903" s="137" t="s">
        <v>186</v>
      </c>
      <c r="C3903" s="72">
        <v>45928</v>
      </c>
      <c r="D3903" s="40" t="str">
        <f>VLOOKUP(B3903,辅助信息!E:K,7,FALSE)</f>
        <v>JWDDCD2025072900123</v>
      </c>
      <c r="E3903" s="40" t="str">
        <f>VLOOKUP(F3903,辅助信息!A:B,2,FALSE)</f>
        <v>盘螺</v>
      </c>
      <c r="F3903" s="40" t="s">
        <v>41</v>
      </c>
      <c r="G3903" s="36">
        <v>35</v>
      </c>
      <c r="H3903" s="136" t="str">
        <f>IF(SUMIFS('[1]2025年已发货'!$E:$E,'[1]2025年已发货'!$F:$F,C3903,'[1]2025年已发货'!$C:$C,F3903,'[1]2025年已发货'!$G:$G,I3903,'[1]2025年已发货'!$H:$H,J3903)=0,"未发货",SUMIFS('[1]2025年已发货'!$E:$E,'[1]2025年已发货'!$F:$F,C3903,'[1]2025年已发货'!$C:$C,F3903,'[1]2025年已发货'!$G:$G,I3903,'[1]2025年已发货'!$H:$H,J3903))</f>
        <v>未发货</v>
      </c>
      <c r="I3903" s="40" t="str">
        <f>VLOOKUP(B3903,辅助信息!E:I,3,FALSE)</f>
        <v>(乐山市校地共建产教融合基地建设项目二标段)四川省乐山市市中区苏稽镇</v>
      </c>
      <c r="J3903" s="40" t="str">
        <f>VLOOKUP(B3903,辅助信息!E:I,4,FALSE)</f>
        <v>彭江涛</v>
      </c>
      <c r="K3903" s="40">
        <f>VLOOKUP(J3903,辅助信息!H:I,2,FALSE)</f>
        <v>13990276572</v>
      </c>
      <c r="L3903" s="111" t="str">
        <f>VLOOKUP(B3903,辅助信息!E:J,6,FALSE)</f>
        <v>联系实际收货人（彭江涛13990276572）现场要求炉批号控制2个以下，超2个不给予签收。提前联系到场规格及数量</v>
      </c>
      <c r="M3903" s="150">
        <v>45929</v>
      </c>
      <c r="O3903" s="64">
        <f ca="1" t="shared" si="204"/>
        <v>0</v>
      </c>
      <c r="P3903" s="64">
        <f ca="1" t="shared" si="205"/>
        <v>42</v>
      </c>
      <c r="Q3903" s="29" t="str">
        <f>VLOOKUP(B3903,辅助信息!E:M,9,FALSE)</f>
        <v>ZTWM-CDGS-XS-2025-0126-四川机司-乐山市校地共建产教融合基地配套设施项目施工二标段钢筋采购合同</v>
      </c>
      <c r="R3903" s="29" t="str">
        <f>_xlfn._xlws.FILTER(辅助信息!D:D,辅助信息!E:E=B3903)</f>
        <v>乐山市校地共建产教融合基地建设项目</v>
      </c>
    </row>
    <row r="3904" hidden="1" spans="2:18">
      <c r="B3904" s="137" t="s">
        <v>186</v>
      </c>
      <c r="C3904" s="72">
        <v>45928</v>
      </c>
      <c r="D3904" s="40" t="str">
        <f>VLOOKUP(B3904,辅助信息!E:K,7,FALSE)</f>
        <v>JWDDCD2025072900123</v>
      </c>
      <c r="E3904" s="40" t="str">
        <f>VLOOKUP(F3904,辅助信息!A:B,2,FALSE)</f>
        <v>盘螺</v>
      </c>
      <c r="F3904" s="40" t="s">
        <v>26</v>
      </c>
      <c r="G3904" s="36">
        <v>20</v>
      </c>
      <c r="H3904" s="136" t="str">
        <f>IF(SUMIFS('[1]2025年已发货'!$E:$E,'[1]2025年已发货'!$F:$F,C3904,'[1]2025年已发货'!$C:$C,F3904,'[1]2025年已发货'!$G:$G,I3904,'[1]2025年已发货'!$H:$H,J3904)=0,"未发货",SUMIFS('[1]2025年已发货'!$E:$E,'[1]2025年已发货'!$F:$F,C3904,'[1]2025年已发货'!$C:$C,F3904,'[1]2025年已发货'!$G:$G,I3904,'[1]2025年已发货'!$H:$H,J3904))</f>
        <v>未发货</v>
      </c>
      <c r="I3904" s="40" t="str">
        <f>VLOOKUP(B3904,辅助信息!E:I,3,FALSE)</f>
        <v>(乐山市校地共建产教融合基地建设项目二标段)四川省乐山市市中区苏稽镇</v>
      </c>
      <c r="J3904" s="40" t="str">
        <f>VLOOKUP(B3904,辅助信息!E:I,4,FALSE)</f>
        <v>彭江涛</v>
      </c>
      <c r="K3904" s="40">
        <f>VLOOKUP(J3904,辅助信息!H:I,2,FALSE)</f>
        <v>13990276572</v>
      </c>
      <c r="L3904" s="111" t="str">
        <f>VLOOKUP(B3904,辅助信息!E:J,6,FALSE)</f>
        <v>联系实际收货人（彭江涛13990276572）现场要求炉批号控制2个以下，超2个不给予签收。提前联系到场规格及数量</v>
      </c>
      <c r="M3904" s="150">
        <v>45929</v>
      </c>
      <c r="O3904" s="64">
        <f ca="1" t="shared" si="204"/>
        <v>0</v>
      </c>
      <c r="P3904" s="64">
        <f ca="1" t="shared" si="205"/>
        <v>42</v>
      </c>
      <c r="Q3904" s="29" t="str">
        <f>VLOOKUP(B3904,辅助信息!E:M,9,FALSE)</f>
        <v>ZTWM-CDGS-XS-2025-0126-四川机司-乐山市校地共建产教融合基地配套设施项目施工二标段钢筋采购合同</v>
      </c>
      <c r="R3904" s="29" t="str">
        <f>_xlfn._xlws.FILTER(辅助信息!D:D,辅助信息!E:E=B3904)</f>
        <v>乐山市校地共建产教融合基地建设项目</v>
      </c>
    </row>
    <row r="3905" hidden="1" spans="2:18">
      <c r="B3905" s="137" t="s">
        <v>186</v>
      </c>
      <c r="C3905" s="72">
        <v>45928</v>
      </c>
      <c r="D3905" s="40" t="str">
        <f>VLOOKUP(B3905,辅助信息!E:K,7,FALSE)</f>
        <v>JWDDCD2025072900123</v>
      </c>
      <c r="E3905" s="40" t="str">
        <f>VLOOKUP(F3905,辅助信息!A:B,2,FALSE)</f>
        <v>盘螺</v>
      </c>
      <c r="F3905" s="40" t="s">
        <v>40</v>
      </c>
      <c r="G3905" s="36">
        <v>35</v>
      </c>
      <c r="H3905" s="136" t="str">
        <f>IF(SUMIFS('[1]2025年已发货'!$E:$E,'[1]2025年已发货'!$F:$F,C3905,'[1]2025年已发货'!$C:$C,F3905,'[1]2025年已发货'!$G:$G,I3905,'[1]2025年已发货'!$H:$H,J3905)=0,"未发货",SUMIFS('[1]2025年已发货'!$E:$E,'[1]2025年已发货'!$F:$F,C3905,'[1]2025年已发货'!$C:$C,F3905,'[1]2025年已发货'!$G:$G,I3905,'[1]2025年已发货'!$H:$H,J3905))</f>
        <v>未发货</v>
      </c>
      <c r="I3905" s="40" t="str">
        <f>VLOOKUP(B3905,辅助信息!E:I,3,FALSE)</f>
        <v>(乐山市校地共建产教融合基地建设项目二标段)四川省乐山市市中区苏稽镇</v>
      </c>
      <c r="J3905" s="40" t="str">
        <f>VLOOKUP(B3905,辅助信息!E:I,4,FALSE)</f>
        <v>彭江涛</v>
      </c>
      <c r="K3905" s="40">
        <f>VLOOKUP(J3905,辅助信息!H:I,2,FALSE)</f>
        <v>13990276572</v>
      </c>
      <c r="L3905" s="111" t="str">
        <f>VLOOKUP(B3905,辅助信息!E:J,6,FALSE)</f>
        <v>联系实际收货人（彭江涛13990276572）现场要求炉批号控制2个以下，超2个不给予签收。提前联系到场规格及数量</v>
      </c>
      <c r="M3905" s="150">
        <v>45929</v>
      </c>
      <c r="O3905" s="64">
        <f ca="1" t="shared" si="204"/>
        <v>0</v>
      </c>
      <c r="P3905" s="64">
        <f ca="1" t="shared" si="205"/>
        <v>42</v>
      </c>
      <c r="Q3905" s="29" t="str">
        <f>VLOOKUP(B3905,辅助信息!E:M,9,FALSE)</f>
        <v>ZTWM-CDGS-XS-2025-0126-四川机司-乐山市校地共建产教融合基地配套设施项目施工二标段钢筋采购合同</v>
      </c>
      <c r="R3905" s="29" t="str">
        <f>_xlfn._xlws.FILTER(辅助信息!D:D,辅助信息!E:E=B3905)</f>
        <v>乐山市校地共建产教融合基地建设项目</v>
      </c>
    </row>
    <row r="3906" hidden="1" spans="2:18">
      <c r="B3906" s="137" t="s">
        <v>187</v>
      </c>
      <c r="C3906" s="72">
        <v>45928</v>
      </c>
      <c r="D3906" s="40" t="str">
        <f>VLOOKUP(B3906,辅助信息!E:K,7,FALSE)</f>
        <v>JWDDCD2025072900121</v>
      </c>
      <c r="E3906" s="40" t="str">
        <f>VLOOKUP(F3906,辅助信息!A:B,2,FALSE)</f>
        <v>螺纹钢</v>
      </c>
      <c r="F3906" s="40" t="s">
        <v>22</v>
      </c>
      <c r="G3906" s="36">
        <v>7</v>
      </c>
      <c r="H3906" s="136" t="str">
        <f>IF(SUMIFS('[1]2025年已发货'!$E:$E,'[1]2025年已发货'!$F:$F,C3906,'[1]2025年已发货'!$C:$C,F3906,'[1]2025年已发货'!$G:$G,I3906,'[1]2025年已发货'!$H:$H,J3906)=0,"未发货",SUMIFS('[1]2025年已发货'!$E:$E,'[1]2025年已发货'!$F:$F,C3906,'[1]2025年已发货'!$C:$C,F3906,'[1]2025年已发货'!$G:$G,I3906,'[1]2025年已发货'!$H:$H,J3906))</f>
        <v>未发货</v>
      </c>
      <c r="I3906" s="40" t="str">
        <f>VLOOKUP(B3906,辅助信息!E:I,3,FALSE)</f>
        <v>(乐山市校地共建产教融合基地建设项目一标段)四川省乐山市市中区苏稽镇周山嘴</v>
      </c>
      <c r="J3906" s="40" t="str">
        <f>VLOOKUP(B3906,辅助信息!E:I,4,FALSE)</f>
        <v>范增云</v>
      </c>
      <c r="K3906" s="40">
        <f>VLOOKUP(J3906,辅助信息!H:I,2,FALSE)</f>
        <v>13668153241</v>
      </c>
      <c r="L3906" s="111" t="str">
        <f>VLOOKUP(B3906,辅助信息!E:J,6,FALSE)</f>
        <v>联系实际收货人（范增云13668153241）现场要求炉批号控制2个以下，超2个不给予签收。提前联系到场规格及数量</v>
      </c>
      <c r="M3906" s="150">
        <v>45929</v>
      </c>
      <c r="O3906" s="64">
        <f ca="1" t="shared" si="204"/>
        <v>0</v>
      </c>
      <c r="P3906" s="64">
        <f ca="1" t="shared" si="205"/>
        <v>42</v>
      </c>
      <c r="Q3906" s="29" t="str">
        <f>VLOOKUP(B3906,辅助信息!E:M,9,FALSE)</f>
        <v>ZTWM-CDGS-XS-2025-0125-四川机司-乐山市校地共建产教融合基地配套设施项目施工一标段钢筋采购合同</v>
      </c>
      <c r="R3906" s="29" t="str">
        <f>_xlfn._xlws.FILTER(辅助信息!D:D,辅助信息!E:E=B3906)</f>
        <v>乐山市校地共建产教融合基地建设项目</v>
      </c>
    </row>
    <row r="3907" hidden="1" spans="2:18">
      <c r="B3907" s="137" t="s">
        <v>187</v>
      </c>
      <c r="C3907" s="72">
        <v>45928</v>
      </c>
      <c r="D3907" s="40" t="str">
        <f>VLOOKUP(B3907,辅助信息!E:K,7,FALSE)</f>
        <v>JWDDCD2025072900121</v>
      </c>
      <c r="E3907" s="40" t="str">
        <f>VLOOKUP(F3907,辅助信息!A:B,2,FALSE)</f>
        <v>盘螺</v>
      </c>
      <c r="F3907" s="40" t="s">
        <v>41</v>
      </c>
      <c r="G3907" s="36">
        <v>20</v>
      </c>
      <c r="H3907" s="136" t="str">
        <f>IF(SUMIFS('[1]2025年已发货'!$E:$E,'[1]2025年已发货'!$F:$F,C3907,'[1]2025年已发货'!$C:$C,F3907,'[1]2025年已发货'!$G:$G,I3907,'[1]2025年已发货'!$H:$H,J3907)=0,"未发货",SUMIFS('[1]2025年已发货'!$E:$E,'[1]2025年已发货'!$F:$F,C3907,'[1]2025年已发货'!$C:$C,F3907,'[1]2025年已发货'!$G:$G,I3907,'[1]2025年已发货'!$H:$H,J3907))</f>
        <v>未发货</v>
      </c>
      <c r="I3907" s="40" t="str">
        <f>VLOOKUP(B3907,辅助信息!E:I,3,FALSE)</f>
        <v>(乐山市校地共建产教融合基地建设项目一标段)四川省乐山市市中区苏稽镇周山嘴</v>
      </c>
      <c r="J3907" s="40" t="str">
        <f>VLOOKUP(B3907,辅助信息!E:I,4,FALSE)</f>
        <v>范增云</v>
      </c>
      <c r="K3907" s="40">
        <f>VLOOKUP(J3907,辅助信息!H:I,2,FALSE)</f>
        <v>13668153241</v>
      </c>
      <c r="L3907" s="111" t="str">
        <f>VLOOKUP(B3907,辅助信息!E:J,6,FALSE)</f>
        <v>联系实际收货人（范增云13668153241）现场要求炉批号控制2个以下，超2个不给予签收。提前联系到场规格及数量</v>
      </c>
      <c r="M3907" s="150">
        <v>45929</v>
      </c>
      <c r="O3907" s="64">
        <f ca="1" t="shared" si="204"/>
        <v>0</v>
      </c>
      <c r="P3907" s="64">
        <f ca="1" t="shared" si="205"/>
        <v>42</v>
      </c>
      <c r="Q3907" s="29" t="str">
        <f>VLOOKUP(B3907,辅助信息!E:M,9,FALSE)</f>
        <v>ZTWM-CDGS-XS-2025-0125-四川机司-乐山市校地共建产教融合基地配套设施项目施工一标段钢筋采购合同</v>
      </c>
      <c r="R3907" s="29" t="str">
        <f>_xlfn._xlws.FILTER(辅助信息!D:D,辅助信息!E:E=B3907)</f>
        <v>乐山市校地共建产教融合基地建设项目</v>
      </c>
    </row>
    <row r="3908" hidden="1" spans="2:18">
      <c r="B3908" s="137" t="s">
        <v>187</v>
      </c>
      <c r="C3908" s="72">
        <v>45928</v>
      </c>
      <c r="D3908" s="40" t="str">
        <f>VLOOKUP(B3908,辅助信息!E:K,7,FALSE)</f>
        <v>JWDDCD2025072900121</v>
      </c>
      <c r="E3908" s="40" t="str">
        <f>VLOOKUP(F3908,辅助信息!A:B,2,FALSE)</f>
        <v>盘螺</v>
      </c>
      <c r="F3908" s="40" t="s">
        <v>26</v>
      </c>
      <c r="G3908" s="36">
        <v>20</v>
      </c>
      <c r="H3908" s="136" t="str">
        <f>IF(SUMIFS('[1]2025年已发货'!$E:$E,'[1]2025年已发货'!$F:$F,C3908,'[1]2025年已发货'!$C:$C,F3908,'[1]2025年已发货'!$G:$G,I3908,'[1]2025年已发货'!$H:$H,J3908)=0,"未发货",SUMIFS('[1]2025年已发货'!$E:$E,'[1]2025年已发货'!$F:$F,C3908,'[1]2025年已发货'!$C:$C,F3908,'[1]2025年已发货'!$G:$G,I3908,'[1]2025年已发货'!$H:$H,J3908))</f>
        <v>未发货</v>
      </c>
      <c r="I3908" s="40" t="str">
        <f>VLOOKUP(B3908,辅助信息!E:I,3,FALSE)</f>
        <v>(乐山市校地共建产教融合基地建设项目一标段)四川省乐山市市中区苏稽镇周山嘴</v>
      </c>
      <c r="J3908" s="40" t="str">
        <f>VLOOKUP(B3908,辅助信息!E:I,4,FALSE)</f>
        <v>范增云</v>
      </c>
      <c r="K3908" s="40">
        <f>VLOOKUP(J3908,辅助信息!H:I,2,FALSE)</f>
        <v>13668153241</v>
      </c>
      <c r="L3908" s="111" t="str">
        <f>VLOOKUP(B3908,辅助信息!E:J,6,FALSE)</f>
        <v>联系实际收货人（范增云13668153241）现场要求炉批号控制2个以下，超2个不给予签收。提前联系到场规格及数量</v>
      </c>
      <c r="M3908" s="150">
        <v>45929</v>
      </c>
      <c r="O3908" s="64">
        <f ca="1" t="shared" si="204"/>
        <v>0</v>
      </c>
      <c r="P3908" s="64">
        <f ca="1" t="shared" si="205"/>
        <v>42</v>
      </c>
      <c r="Q3908" s="29" t="str">
        <f>VLOOKUP(B3908,辅助信息!E:M,9,FALSE)</f>
        <v>ZTWM-CDGS-XS-2025-0125-四川机司-乐山市校地共建产教融合基地配套设施项目施工一标段钢筋采购合同</v>
      </c>
      <c r="R3908" s="29" t="str">
        <f>_xlfn._xlws.FILTER(辅助信息!D:D,辅助信息!E:E=B3908)</f>
        <v>乐山市校地共建产教融合基地建设项目</v>
      </c>
    </row>
    <row r="3909" hidden="1" spans="2:18">
      <c r="B3909" s="137" t="s">
        <v>187</v>
      </c>
      <c r="C3909" s="72">
        <v>45928</v>
      </c>
      <c r="D3909" s="40" t="str">
        <f>VLOOKUP(B3909,辅助信息!E:K,7,FALSE)</f>
        <v>JWDDCD2025072900121</v>
      </c>
      <c r="E3909" s="40" t="str">
        <f>VLOOKUP(F3909,辅助信息!A:B,2,FALSE)</f>
        <v>盘螺</v>
      </c>
      <c r="F3909" s="40" t="s">
        <v>49</v>
      </c>
      <c r="G3909" s="36">
        <v>10</v>
      </c>
      <c r="H3909" s="136" t="str">
        <f>IF(SUMIFS('[1]2025年已发货'!$E:$E,'[1]2025年已发货'!$F:$F,C3909,'[1]2025年已发货'!$C:$C,F3909,'[1]2025年已发货'!$G:$G,I3909,'[1]2025年已发货'!$H:$H,J3909)=0,"未发货",SUMIFS('[1]2025年已发货'!$E:$E,'[1]2025年已发货'!$F:$F,C3909,'[1]2025年已发货'!$C:$C,F3909,'[1]2025年已发货'!$G:$G,I3909,'[1]2025年已发货'!$H:$H,J3909))</f>
        <v>未发货</v>
      </c>
      <c r="I3909" s="40" t="str">
        <f>VLOOKUP(B3909,辅助信息!E:I,3,FALSE)</f>
        <v>(乐山市校地共建产教融合基地建设项目一标段)四川省乐山市市中区苏稽镇周山嘴</v>
      </c>
      <c r="J3909" s="40" t="str">
        <f>VLOOKUP(B3909,辅助信息!E:I,4,FALSE)</f>
        <v>范增云</v>
      </c>
      <c r="K3909" s="40">
        <f>VLOOKUP(J3909,辅助信息!H:I,2,FALSE)</f>
        <v>13668153241</v>
      </c>
      <c r="L3909" s="111" t="str">
        <f>VLOOKUP(B3909,辅助信息!E:J,6,FALSE)</f>
        <v>联系实际收货人（范增云13668153241）现场要求炉批号控制2个以下，超2个不给予签收。提前联系到场规格及数量</v>
      </c>
      <c r="M3909" s="150">
        <v>45929</v>
      </c>
      <c r="O3909" s="64">
        <f ca="1" t="shared" si="204"/>
        <v>0</v>
      </c>
      <c r="P3909" s="64">
        <f ca="1" t="shared" si="205"/>
        <v>42</v>
      </c>
      <c r="Q3909" s="29" t="str">
        <f>VLOOKUP(B3909,辅助信息!E:M,9,FALSE)</f>
        <v>ZTWM-CDGS-XS-2025-0125-四川机司-乐山市校地共建产教融合基地配套设施项目施工一标段钢筋采购合同</v>
      </c>
      <c r="R3909" s="29" t="str">
        <f>_xlfn._xlws.FILTER(辅助信息!D:D,辅助信息!E:E=B3909)</f>
        <v>乐山市校地共建产教融合基地建设项目</v>
      </c>
    </row>
    <row r="3910" hidden="1" spans="2:18">
      <c r="B3910" s="137" t="s">
        <v>187</v>
      </c>
      <c r="C3910" s="72">
        <v>45928</v>
      </c>
      <c r="D3910" s="40" t="str">
        <f>VLOOKUP(B3910,辅助信息!E:K,7,FALSE)</f>
        <v>JWDDCD2025072900121</v>
      </c>
      <c r="E3910" s="40" t="str">
        <f>VLOOKUP(F3910,辅助信息!A:B,2,FALSE)</f>
        <v>盘螺</v>
      </c>
      <c r="F3910" s="40" t="s">
        <v>40</v>
      </c>
      <c r="G3910" s="36">
        <v>25</v>
      </c>
      <c r="H3910" s="136" t="str">
        <f>IF(SUMIFS('[1]2025年已发货'!$E:$E,'[1]2025年已发货'!$F:$F,C3910,'[1]2025年已发货'!$C:$C,F3910,'[1]2025年已发货'!$G:$G,I3910,'[1]2025年已发货'!$H:$H,J3910)=0,"未发货",SUMIFS('[1]2025年已发货'!$E:$E,'[1]2025年已发货'!$F:$F,C3910,'[1]2025年已发货'!$C:$C,F3910,'[1]2025年已发货'!$G:$G,I3910,'[1]2025年已发货'!$H:$H,J3910))</f>
        <v>未发货</v>
      </c>
      <c r="I3910" s="40" t="str">
        <f>VLOOKUP(B3910,辅助信息!E:I,3,FALSE)</f>
        <v>(乐山市校地共建产教融合基地建设项目一标段)四川省乐山市市中区苏稽镇周山嘴</v>
      </c>
      <c r="J3910" s="40" t="str">
        <f>VLOOKUP(B3910,辅助信息!E:I,4,FALSE)</f>
        <v>范增云</v>
      </c>
      <c r="K3910" s="40">
        <f>VLOOKUP(J3910,辅助信息!H:I,2,FALSE)</f>
        <v>13668153241</v>
      </c>
      <c r="L3910" s="111" t="str">
        <f>VLOOKUP(B3910,辅助信息!E:J,6,FALSE)</f>
        <v>联系实际收货人（范增云13668153241）现场要求炉批号控制2个以下，超2个不给予签收。提前联系到场规格及数量</v>
      </c>
      <c r="M3910" s="150">
        <v>45929</v>
      </c>
      <c r="O3910" s="64">
        <f ca="1" t="shared" si="204"/>
        <v>0</v>
      </c>
      <c r="P3910" s="64">
        <f ca="1" t="shared" si="205"/>
        <v>42</v>
      </c>
      <c r="Q3910" s="29" t="str">
        <f>VLOOKUP(B3910,辅助信息!E:M,9,FALSE)</f>
        <v>ZTWM-CDGS-XS-2025-0125-四川机司-乐山市校地共建产教融合基地配套设施项目施工一标段钢筋采购合同</v>
      </c>
      <c r="R3910" s="29" t="str">
        <f>_xlfn._xlws.FILTER(辅助信息!D:D,辅助信息!E:E=B3910)</f>
        <v>乐山市校地共建产教融合基地建设项目</v>
      </c>
    </row>
    <row r="3911" hidden="1" spans="2:18">
      <c r="B3911" s="137" t="s">
        <v>179</v>
      </c>
      <c r="C3911" s="72">
        <v>45928</v>
      </c>
      <c r="D3911" s="40" t="str">
        <f>VLOOKUP(B3911,辅助信息!E:K,7,FALSE)</f>
        <v>JWDDCD2025052800131</v>
      </c>
      <c r="E3911" s="40" t="str">
        <f>VLOOKUP(F3911,辅助信息!A:B,2,FALSE)</f>
        <v>螺纹钢</v>
      </c>
      <c r="F3911" s="40" t="s">
        <v>66</v>
      </c>
      <c r="G3911" s="36">
        <v>6</v>
      </c>
      <c r="H3911" s="136" t="str">
        <f>IF(SUMIFS('[1]2025年已发货'!$E:$E,'[1]2025年已发货'!$F:$F,C3911,'[1]2025年已发货'!$C:$C,F3911,'[1]2025年已发货'!$G:$G,I3911,'[1]2025年已发货'!$H:$H,J3911)=0,"未发货",SUMIFS('[1]2025年已发货'!$E:$E,'[1]2025年已发货'!$F:$F,C3911,'[1]2025年已发货'!$C:$C,F3911,'[1]2025年已发货'!$G:$G,I3911,'[1]2025年已发货'!$H:$H,J3911))</f>
        <v>未发货</v>
      </c>
      <c r="I3911" s="40" t="str">
        <f>VLOOKUP(B3911,辅助信息!E:I,3,FALSE)</f>
        <v>（商投建工达州中医药科技园-4工区-3号楼）达州市通川区达州中医药职业学院犀牛大道北段</v>
      </c>
      <c r="J3911" s="40" t="str">
        <f>VLOOKUP(B3911,辅助信息!E:I,4,FALSE)</f>
        <v>张扬</v>
      </c>
      <c r="K3911" s="40">
        <f>VLOOKUP(J3911,辅助信息!H:I,2,FALSE)</f>
        <v>18381904567</v>
      </c>
      <c r="L3911" s="111" t="str">
        <f>VLOOKUP(B3911,辅助信息!E:J,6,FALSE)</f>
        <v>控制炉批号！多了现场不收！,优先安排达钢,提前联系到场规格及数量</v>
      </c>
      <c r="M3911" s="150">
        <v>45929</v>
      </c>
      <c r="O3911" s="64">
        <f ca="1" t="shared" si="204"/>
        <v>0</v>
      </c>
      <c r="P3911" s="64">
        <f ca="1" t="shared" si="205"/>
        <v>42</v>
      </c>
      <c r="Q3911" s="29" t="str">
        <f>VLOOKUP(B3911,辅助信息!E:M,9,FALSE)</f>
        <v>ZTWM-CDGS-XS-2024-0134-商投建工达州中医药科技成果示范园项目</v>
      </c>
      <c r="R3911" s="29" t="str">
        <f>_xlfn._xlws.FILTER(辅助信息!D:D,辅助信息!E:E=B3911)</f>
        <v>商投建工达州中医药科技园</v>
      </c>
    </row>
    <row r="3912" hidden="1" spans="2:18">
      <c r="B3912" s="137" t="s">
        <v>179</v>
      </c>
      <c r="C3912" s="72">
        <v>45928</v>
      </c>
      <c r="D3912" s="40" t="str">
        <f>VLOOKUP(B3912,辅助信息!E:K,7,FALSE)</f>
        <v>JWDDCD2025052800131</v>
      </c>
      <c r="E3912" s="40" t="str">
        <f>VLOOKUP(F3912,辅助信息!A:B,2,FALSE)</f>
        <v>螺纹钢</v>
      </c>
      <c r="F3912" s="40" t="s">
        <v>21</v>
      </c>
      <c r="G3912" s="36">
        <v>6</v>
      </c>
      <c r="H3912" s="136" t="str">
        <f>IF(SUMIFS('[1]2025年已发货'!$E:$E,'[1]2025年已发货'!$F:$F,C3912,'[1]2025年已发货'!$C:$C,F3912,'[1]2025年已发货'!$G:$G,I3912,'[1]2025年已发货'!$H:$H,J3912)=0,"未发货",SUMIFS('[1]2025年已发货'!$E:$E,'[1]2025年已发货'!$F:$F,C3912,'[1]2025年已发货'!$C:$C,F3912,'[1]2025年已发货'!$G:$G,I3912,'[1]2025年已发货'!$H:$H,J3912))</f>
        <v>未发货</v>
      </c>
      <c r="I3912" s="40" t="str">
        <f>VLOOKUP(B3912,辅助信息!E:I,3,FALSE)</f>
        <v>（商投建工达州中医药科技园-4工区-3号楼）达州市通川区达州中医药职业学院犀牛大道北段</v>
      </c>
      <c r="J3912" s="40" t="str">
        <f>VLOOKUP(B3912,辅助信息!E:I,4,FALSE)</f>
        <v>张扬</v>
      </c>
      <c r="K3912" s="40">
        <f>VLOOKUP(J3912,辅助信息!H:I,2,FALSE)</f>
        <v>18381904567</v>
      </c>
      <c r="L3912" s="111" t="str">
        <f>VLOOKUP(B3912,辅助信息!E:J,6,FALSE)</f>
        <v>控制炉批号！多了现场不收！,优先安排达钢,提前联系到场规格及数量</v>
      </c>
      <c r="M3912" s="150">
        <v>45929</v>
      </c>
      <c r="O3912" s="64">
        <f ca="1" t="shared" si="204"/>
        <v>0</v>
      </c>
      <c r="P3912" s="64">
        <f ca="1" t="shared" si="205"/>
        <v>42</v>
      </c>
      <c r="Q3912" s="29" t="str">
        <f>VLOOKUP(B3912,辅助信息!E:M,9,FALSE)</f>
        <v>ZTWM-CDGS-XS-2024-0134-商投建工达州中医药科技成果示范园项目</v>
      </c>
      <c r="R3912" s="29" t="str">
        <f>_xlfn._xlws.FILTER(辅助信息!D:D,辅助信息!E:E=B3912)</f>
        <v>商投建工达州中医药科技园</v>
      </c>
    </row>
    <row r="3913" hidden="1" spans="2:18">
      <c r="B3913" s="137" t="s">
        <v>179</v>
      </c>
      <c r="C3913" s="72">
        <v>45928</v>
      </c>
      <c r="D3913" s="40" t="str">
        <f>VLOOKUP(B3913,辅助信息!E:K,7,FALSE)</f>
        <v>JWDDCD2025052800131</v>
      </c>
      <c r="E3913" s="40" t="str">
        <f>VLOOKUP(F3913,辅助信息!A:B,2,FALSE)</f>
        <v>螺纹钢</v>
      </c>
      <c r="F3913" s="40" t="s">
        <v>58</v>
      </c>
      <c r="G3913" s="36">
        <v>15</v>
      </c>
      <c r="H3913" s="136" t="str">
        <f>IF(SUMIFS('[1]2025年已发货'!$E:$E,'[1]2025年已发货'!$F:$F,C3913,'[1]2025年已发货'!$C:$C,F3913,'[1]2025年已发货'!$G:$G,I3913,'[1]2025年已发货'!$H:$H,J3913)=0,"未发货",SUMIFS('[1]2025年已发货'!$E:$E,'[1]2025年已发货'!$F:$F,C3913,'[1]2025年已发货'!$C:$C,F3913,'[1]2025年已发货'!$G:$G,I3913,'[1]2025年已发货'!$H:$H,J3913))</f>
        <v>未发货</v>
      </c>
      <c r="I3913" s="40" t="str">
        <f>VLOOKUP(B3913,辅助信息!E:I,3,FALSE)</f>
        <v>（商投建工达州中医药科技园-4工区-3号楼）达州市通川区达州中医药职业学院犀牛大道北段</v>
      </c>
      <c r="J3913" s="40" t="str">
        <f>VLOOKUP(B3913,辅助信息!E:I,4,FALSE)</f>
        <v>张扬</v>
      </c>
      <c r="K3913" s="40">
        <f>VLOOKUP(J3913,辅助信息!H:I,2,FALSE)</f>
        <v>18381904567</v>
      </c>
      <c r="L3913" s="111" t="str">
        <f>VLOOKUP(B3913,辅助信息!E:J,6,FALSE)</f>
        <v>控制炉批号！多了现场不收！,优先安排达钢,提前联系到场规格及数量</v>
      </c>
      <c r="M3913" s="150">
        <v>45929</v>
      </c>
      <c r="O3913" s="64">
        <f ca="1" t="shared" si="204"/>
        <v>0</v>
      </c>
      <c r="P3913" s="64">
        <f ca="1" t="shared" si="205"/>
        <v>42</v>
      </c>
      <c r="Q3913" s="29" t="str">
        <f>VLOOKUP(B3913,辅助信息!E:M,9,FALSE)</f>
        <v>ZTWM-CDGS-XS-2024-0134-商投建工达州中医药科技成果示范园项目</v>
      </c>
      <c r="R3913" s="29" t="str">
        <f>_xlfn._xlws.FILTER(辅助信息!D:D,辅助信息!E:E=B3913)</f>
        <v>商投建工达州中医药科技园</v>
      </c>
    </row>
    <row r="3914" hidden="1" spans="2:18">
      <c r="B3914" s="138" t="s">
        <v>179</v>
      </c>
      <c r="C3914" s="72">
        <v>45928</v>
      </c>
      <c r="D3914" s="122" t="str">
        <f>VLOOKUP(B3914,辅助信息!E:K,7,FALSE)</f>
        <v>JWDDCD2025052800131</v>
      </c>
      <c r="E3914" s="122" t="str">
        <f>VLOOKUP(F3914,辅助信息!A:B,2,FALSE)</f>
        <v>螺纹钢</v>
      </c>
      <c r="F3914" s="122" t="s">
        <v>46</v>
      </c>
      <c r="G3914" s="123">
        <v>10</v>
      </c>
      <c r="H3914" s="136" t="str">
        <f>IF(SUMIFS('[1]2025年已发货'!$E:$E,'[1]2025年已发货'!$F:$F,C3914,'[1]2025年已发货'!$C:$C,F3914,'[1]2025年已发货'!$G:$G,I3914,'[1]2025年已发货'!$H:$H,J3914)=0,"未发货",SUMIFS('[1]2025年已发货'!$E:$E,'[1]2025年已发货'!$F:$F,C3914,'[1]2025年已发货'!$C:$C,F3914,'[1]2025年已发货'!$G:$G,I3914,'[1]2025年已发货'!$H:$H,J3914))</f>
        <v>未发货</v>
      </c>
      <c r="I3914" s="122" t="str">
        <f>VLOOKUP(B3914,辅助信息!E:I,3,FALSE)</f>
        <v>（商投建工达州中医药科技园-4工区-3号楼）达州市通川区达州中医药职业学院犀牛大道北段</v>
      </c>
      <c r="J3914" s="122" t="str">
        <f>VLOOKUP(B3914,辅助信息!E:I,4,FALSE)</f>
        <v>张扬</v>
      </c>
      <c r="K3914" s="122">
        <f>VLOOKUP(J3914,辅助信息!H:I,2,FALSE)</f>
        <v>18381904567</v>
      </c>
      <c r="L3914" s="124" t="str">
        <f>VLOOKUP(B3914,辅助信息!E:J,6,FALSE)</f>
        <v>控制炉批号！多了现场不收！,优先安排达钢,提前联系到场规格及数量</v>
      </c>
      <c r="M3914" s="150">
        <v>45928</v>
      </c>
      <c r="O3914" s="64">
        <f ca="1" t="shared" si="204"/>
        <v>0</v>
      </c>
      <c r="P3914" s="64">
        <f ca="1" t="shared" si="205"/>
        <v>43</v>
      </c>
      <c r="Q3914" s="29" t="str">
        <f>VLOOKUP(B3914,辅助信息!E:M,9,FALSE)</f>
        <v>ZTWM-CDGS-XS-2024-0134-商投建工达州中医药科技成果示范园项目</v>
      </c>
      <c r="R3914" s="29" t="str">
        <f>_xlfn._xlws.FILTER(辅助信息!D:D,辅助信息!E:E=B3914)</f>
        <v>商投建工达州中医药科技园</v>
      </c>
    </row>
    <row r="3915" hidden="1" spans="2:18">
      <c r="B3915" s="138" t="s">
        <v>179</v>
      </c>
      <c r="C3915" s="72">
        <v>45928</v>
      </c>
      <c r="D3915" s="122" t="str">
        <f>VLOOKUP(B3915,辅助信息!E:K,7,FALSE)</f>
        <v>JWDDCD2025052800131</v>
      </c>
      <c r="E3915" s="122" t="str">
        <f>VLOOKUP(F3915,辅助信息!A:B,2,FALSE)</f>
        <v>盘螺</v>
      </c>
      <c r="F3915" s="122" t="s">
        <v>41</v>
      </c>
      <c r="G3915" s="123">
        <v>9</v>
      </c>
      <c r="H3915" s="136" t="str">
        <f>IF(SUMIFS('[1]2025年已发货'!$E:$E,'[1]2025年已发货'!$F:$F,C3915,'[1]2025年已发货'!$C:$C,F3915,'[1]2025年已发货'!$G:$G,I3915,'[1]2025年已发货'!$H:$H,J3915)=0,"未发货",SUMIFS('[1]2025年已发货'!$E:$E,'[1]2025年已发货'!$F:$F,C3915,'[1]2025年已发货'!$C:$C,F3915,'[1]2025年已发货'!$G:$G,I3915,'[1]2025年已发货'!$H:$H,J3915))</f>
        <v>未发货</v>
      </c>
      <c r="I3915" s="122" t="str">
        <f>VLOOKUP(B3915,辅助信息!E:I,3,FALSE)</f>
        <v>（商投建工达州中医药科技园-4工区-3号楼）达州市通川区达州中医药职业学院犀牛大道北段</v>
      </c>
      <c r="J3915" s="122" t="str">
        <f>VLOOKUP(B3915,辅助信息!E:I,4,FALSE)</f>
        <v>张扬</v>
      </c>
      <c r="K3915" s="122">
        <f>VLOOKUP(J3915,辅助信息!H:I,2,FALSE)</f>
        <v>18381904567</v>
      </c>
      <c r="L3915" s="124" t="str">
        <f>VLOOKUP(B3915,辅助信息!E:J,6,FALSE)</f>
        <v>控制炉批号！多了现场不收！,优先安排达钢,提前联系到场规格及数量</v>
      </c>
      <c r="M3915" s="150">
        <v>45928</v>
      </c>
      <c r="O3915" s="64">
        <f ca="1" t="shared" si="204"/>
        <v>0</v>
      </c>
      <c r="P3915" s="64">
        <f ca="1" t="shared" si="205"/>
        <v>43</v>
      </c>
      <c r="Q3915" s="29" t="str">
        <f>VLOOKUP(B3915,辅助信息!E:M,9,FALSE)</f>
        <v>ZTWM-CDGS-XS-2024-0134-商投建工达州中医药科技成果示范园项目</v>
      </c>
      <c r="R3915" s="29" t="str">
        <f>_xlfn._xlws.FILTER(辅助信息!D:D,辅助信息!E:E=B3915)</f>
        <v>商投建工达州中医药科技园</v>
      </c>
    </row>
    <row r="3916" hidden="1" spans="2:18">
      <c r="B3916" s="137" t="s">
        <v>179</v>
      </c>
      <c r="C3916" s="72">
        <v>45928</v>
      </c>
      <c r="D3916" s="40" t="str">
        <f>VLOOKUP(B3916,辅助信息!E:K,7,FALSE)</f>
        <v>JWDDCD2025052800131</v>
      </c>
      <c r="E3916" s="40" t="str">
        <f>VLOOKUP(F3916,辅助信息!A:B,2,FALSE)</f>
        <v>盘螺</v>
      </c>
      <c r="F3916" s="40" t="s">
        <v>49</v>
      </c>
      <c r="G3916" s="36">
        <v>6</v>
      </c>
      <c r="H3916" s="136" t="str">
        <f>IF(SUMIFS('[1]2025年已发货'!$E:$E,'[1]2025年已发货'!$F:$F,C3916,'[1]2025年已发货'!$C:$C,F3916,'[1]2025年已发货'!$G:$G,I3916,'[1]2025年已发货'!$H:$H,J3916)=0,"未发货",SUMIFS('[1]2025年已发货'!$E:$E,'[1]2025年已发货'!$F:$F,C3916,'[1]2025年已发货'!$C:$C,F3916,'[1]2025年已发货'!$G:$G,I3916,'[1]2025年已发货'!$H:$H,J3916))</f>
        <v>未发货</v>
      </c>
      <c r="I3916" s="40" t="str">
        <f>VLOOKUP(B3916,辅助信息!E:I,3,FALSE)</f>
        <v>（商投建工达州中医药科技园-4工区-3号楼）达州市通川区达州中医药职业学院犀牛大道北段</v>
      </c>
      <c r="J3916" s="40" t="str">
        <f>VLOOKUP(B3916,辅助信息!E:I,4,FALSE)</f>
        <v>张扬</v>
      </c>
      <c r="K3916" s="40">
        <f>VLOOKUP(J3916,辅助信息!H:I,2,FALSE)</f>
        <v>18381904567</v>
      </c>
      <c r="L3916" s="111" t="str">
        <f>VLOOKUP(B3916,辅助信息!E:J,6,FALSE)</f>
        <v>控制炉批号！多了现场不收！,优先安排达钢,提前联系到场规格及数量</v>
      </c>
      <c r="M3916" s="150">
        <v>45929</v>
      </c>
      <c r="O3916" s="64">
        <f ca="1" t="shared" si="204"/>
        <v>0</v>
      </c>
      <c r="P3916" s="64">
        <f ca="1" t="shared" si="205"/>
        <v>42</v>
      </c>
      <c r="Q3916" s="29" t="str">
        <f>VLOOKUP(B3916,辅助信息!E:M,9,FALSE)</f>
        <v>ZTWM-CDGS-XS-2024-0134-商投建工达州中医药科技成果示范园项目</v>
      </c>
      <c r="R3916" s="29" t="str">
        <f>_xlfn._xlws.FILTER(辅助信息!D:D,辅助信息!E:E=B3916)</f>
        <v>商投建工达州中医药科技园</v>
      </c>
    </row>
    <row r="3917" hidden="1" spans="2:18">
      <c r="B3917" s="137" t="s">
        <v>179</v>
      </c>
      <c r="C3917" s="72">
        <v>45928</v>
      </c>
      <c r="D3917" s="40" t="str">
        <f>VLOOKUP(B3917,辅助信息!E:K,7,FALSE)</f>
        <v>JWDDCD2025052800131</v>
      </c>
      <c r="E3917" s="40" t="str">
        <f>VLOOKUP(F3917,辅助信息!A:B,2,FALSE)</f>
        <v>盘螺</v>
      </c>
      <c r="F3917" s="40" t="s">
        <v>40</v>
      </c>
      <c r="G3917" s="36">
        <v>21</v>
      </c>
      <c r="H3917" s="136" t="str">
        <f>IF(SUMIFS('[1]2025年已发货'!$E:$E,'[1]2025年已发货'!$F:$F,C3917,'[1]2025年已发货'!$C:$C,F3917,'[1]2025年已发货'!$G:$G,I3917,'[1]2025年已发货'!$H:$H,J3917)=0,"未发货",SUMIFS('[1]2025年已发货'!$E:$E,'[1]2025年已发货'!$F:$F,C3917,'[1]2025年已发货'!$C:$C,F3917,'[1]2025年已发货'!$G:$G,I3917,'[1]2025年已发货'!$H:$H,J3917))</f>
        <v>未发货</v>
      </c>
      <c r="I3917" s="40" t="str">
        <f>VLOOKUP(B3917,辅助信息!E:I,3,FALSE)</f>
        <v>（商投建工达州中医药科技园-4工区-3号楼）达州市通川区达州中医药职业学院犀牛大道北段</v>
      </c>
      <c r="J3917" s="40" t="str">
        <f>VLOOKUP(B3917,辅助信息!E:I,4,FALSE)</f>
        <v>张扬</v>
      </c>
      <c r="K3917" s="40">
        <f>VLOOKUP(J3917,辅助信息!H:I,2,FALSE)</f>
        <v>18381904567</v>
      </c>
      <c r="L3917" s="111" t="str">
        <f>VLOOKUP(B3917,辅助信息!E:J,6,FALSE)</f>
        <v>控制炉批号！多了现场不收！,优先安排达钢,提前联系到场规格及数量</v>
      </c>
      <c r="M3917" s="150">
        <v>45929</v>
      </c>
      <c r="O3917" s="64">
        <f ca="1" t="shared" si="204"/>
        <v>0</v>
      </c>
      <c r="P3917" s="64">
        <f ca="1" t="shared" si="205"/>
        <v>42</v>
      </c>
      <c r="Q3917" s="29" t="str">
        <f>VLOOKUP(B3917,辅助信息!E:M,9,FALSE)</f>
        <v>ZTWM-CDGS-XS-2024-0134-商投建工达州中医药科技成果示范园项目</v>
      </c>
      <c r="R3917" s="29" t="str">
        <f>_xlfn._xlws.FILTER(辅助信息!D:D,辅助信息!E:E=B3917)</f>
        <v>商投建工达州中医药科技园</v>
      </c>
    </row>
    <row r="3918" hidden="1" spans="2:18">
      <c r="B3918" s="137" t="s">
        <v>228</v>
      </c>
      <c r="C3918" s="72">
        <v>45928</v>
      </c>
      <c r="D3918" s="40" t="str">
        <f>VLOOKUP(B3918,辅助信息!E:K,7,FALSE)</f>
        <v>JWDDCD2025092400190</v>
      </c>
      <c r="E3918" s="40" t="str">
        <f>VLOOKUP(F3918,辅助信息!A:B,2,FALSE)</f>
        <v>螺纹钢</v>
      </c>
      <c r="F3918" s="40" t="s">
        <v>27</v>
      </c>
      <c r="G3918" s="36">
        <v>32</v>
      </c>
      <c r="H3918" s="136">
        <f>IF(SUMIFS('[1]2025年已发货'!$E:$E,'[1]2025年已发货'!$F:$F,C3918,'[1]2025年已发货'!$C:$C,F3918,'[1]2025年已发货'!$G:$G,I3918,'[1]2025年已发货'!$H:$H,J3918)=0,"未发货",SUMIFS('[1]2025年已发货'!$E:$E,'[1]2025年已发货'!$F:$F,C3918,'[1]2025年已发货'!$C:$C,F3918,'[1]2025年已发货'!$G:$G,I3918,'[1]2025年已发货'!$H:$H,J3918))</f>
        <v>32</v>
      </c>
      <c r="I3918" s="40" t="str">
        <f>VLOOKUP(B3918,辅助信息!E:I,3,FALSE)</f>
        <v>(五冶钢构龙泉东洪片区70亩住宅、商业及配套工程项目二标段)成都市龙泉驿外东洪路地铁2号线惠王陵地铁C口</v>
      </c>
      <c r="J3918" s="40" t="str">
        <f>VLOOKUP(B3918,辅助信息!E:I,4,FALSE)</f>
        <v>蒋嗣伟</v>
      </c>
      <c r="K3918" s="40">
        <f>VLOOKUP(J3918,辅助信息!H:I,2,FALSE)</f>
        <v>15014331252</v>
      </c>
      <c r="L3918" s="111">
        <f>VLOOKUP(B3918,辅助信息!E:J,6,FALSE)</f>
        <v>0</v>
      </c>
      <c r="M3918" s="150">
        <v>45929</v>
      </c>
      <c r="O3918" s="64">
        <f ca="1" t="shared" si="204"/>
        <v>0</v>
      </c>
      <c r="P3918" s="64">
        <f ca="1" t="shared" si="205"/>
        <v>42</v>
      </c>
      <c r="Q3918" s="29" t="str">
        <f>VLOOKUP(B3918,辅助信息!E:M,9,FALSE)</f>
        <v>ZTWM-CDGS-XS-2025-0156-五冶钢构-2025年九月第一批次钢筋采购合同(三圣乡项目)-中铁物贸成都公司</v>
      </c>
      <c r="R3918" s="29" t="str">
        <f>_xlfn._xlws.FILTER(辅助信息!D:D,辅助信息!E:E=B3918)</f>
        <v>五冶钢构龙泉东洪片区(70亩、85亩)住宅、商业及配套工程项目</v>
      </c>
    </row>
    <row r="3919" hidden="1" spans="2:18">
      <c r="B3919" s="137" t="s">
        <v>228</v>
      </c>
      <c r="C3919" s="72">
        <v>45928</v>
      </c>
      <c r="D3919" s="40" t="str">
        <f>VLOOKUP(B3919,辅助信息!E:K,7,FALSE)</f>
        <v>JWDDCD2025092400190</v>
      </c>
      <c r="E3919" s="40" t="str">
        <f>VLOOKUP(F3919,辅助信息!A:B,2,FALSE)</f>
        <v>螺纹钢</v>
      </c>
      <c r="F3919" s="40" t="s">
        <v>30</v>
      </c>
      <c r="G3919" s="36">
        <v>15</v>
      </c>
      <c r="H3919" s="136">
        <f>IF(SUMIFS('[1]2025年已发货'!$E:$E,'[1]2025年已发货'!$F:$F,C3919,'[1]2025年已发货'!$C:$C,F3919,'[1]2025年已发货'!$G:$G,I3919,'[1]2025年已发货'!$H:$H,J3919)=0,"未发货",SUMIFS('[1]2025年已发货'!$E:$E,'[1]2025年已发货'!$F:$F,C3919,'[1]2025年已发货'!$C:$C,F3919,'[1]2025年已发货'!$G:$G,I3919,'[1]2025年已发货'!$H:$H,J3919))</f>
        <v>15</v>
      </c>
      <c r="I3919" s="40" t="str">
        <f>VLOOKUP(B3919,辅助信息!E:I,3,FALSE)</f>
        <v>(五冶钢构龙泉东洪片区70亩住宅、商业及配套工程项目二标段)成都市龙泉驿外东洪路地铁2号线惠王陵地铁C口</v>
      </c>
      <c r="J3919" s="40" t="str">
        <f>VLOOKUP(B3919,辅助信息!E:I,4,FALSE)</f>
        <v>蒋嗣伟</v>
      </c>
      <c r="K3919" s="40">
        <f>VLOOKUP(J3919,辅助信息!H:I,2,FALSE)</f>
        <v>15014331252</v>
      </c>
      <c r="L3919" s="111">
        <f>VLOOKUP(B3919,辅助信息!E:J,6,FALSE)</f>
        <v>0</v>
      </c>
      <c r="M3919" s="150">
        <v>45929</v>
      </c>
      <c r="O3919" s="64">
        <f ca="1" t="shared" si="204"/>
        <v>0</v>
      </c>
      <c r="P3919" s="64">
        <f ca="1" t="shared" si="205"/>
        <v>42</v>
      </c>
      <c r="Q3919" s="29" t="str">
        <f>VLOOKUP(B3919,辅助信息!E:M,9,FALSE)</f>
        <v>ZTWM-CDGS-XS-2025-0156-五冶钢构-2025年九月第一批次钢筋采购合同(三圣乡项目)-中铁物贸成都公司</v>
      </c>
      <c r="R3919" s="29" t="str">
        <f>_xlfn._xlws.FILTER(辅助信息!D:D,辅助信息!E:E=B3919)</f>
        <v>五冶钢构龙泉东洪片区(70亩、85亩)住宅、商业及配套工程项目</v>
      </c>
    </row>
    <row r="3920" hidden="1" spans="2:18">
      <c r="B3920" s="137" t="s">
        <v>228</v>
      </c>
      <c r="C3920" s="72">
        <v>45928</v>
      </c>
      <c r="D3920" s="40" t="str">
        <f>VLOOKUP(B3920,辅助信息!E:K,7,FALSE)</f>
        <v>JWDDCD2025092400190</v>
      </c>
      <c r="E3920" s="40" t="str">
        <f>VLOOKUP(F3920,辅助信息!A:B,2,FALSE)</f>
        <v>螺纹钢</v>
      </c>
      <c r="F3920" s="40" t="s">
        <v>33</v>
      </c>
      <c r="G3920" s="36">
        <v>18</v>
      </c>
      <c r="H3920" s="136">
        <f>IF(SUMIFS('[1]2025年已发货'!$E:$E,'[1]2025年已发货'!$F:$F,C3920,'[1]2025年已发货'!$C:$C,F3920,'[1]2025年已发货'!$G:$G,I3920,'[1]2025年已发货'!$H:$H,J3920)=0,"未发货",SUMIFS('[1]2025年已发货'!$E:$E,'[1]2025年已发货'!$F:$F,C3920,'[1]2025年已发货'!$C:$C,F3920,'[1]2025年已发货'!$G:$G,I3920,'[1]2025年已发货'!$H:$H,J3920))</f>
        <v>18</v>
      </c>
      <c r="I3920" s="40" t="str">
        <f>VLOOKUP(B3920,辅助信息!E:I,3,FALSE)</f>
        <v>(五冶钢构龙泉东洪片区70亩住宅、商业及配套工程项目二标段)成都市龙泉驿外东洪路地铁2号线惠王陵地铁C口</v>
      </c>
      <c r="J3920" s="40" t="str">
        <f>VLOOKUP(B3920,辅助信息!E:I,4,FALSE)</f>
        <v>蒋嗣伟</v>
      </c>
      <c r="K3920" s="40">
        <f>VLOOKUP(J3920,辅助信息!H:I,2,FALSE)</f>
        <v>15014331252</v>
      </c>
      <c r="L3920" s="111">
        <f>VLOOKUP(B3920,辅助信息!E:J,6,FALSE)</f>
        <v>0</v>
      </c>
      <c r="M3920" s="150">
        <v>45929</v>
      </c>
      <c r="O3920" s="64">
        <f ca="1" t="shared" si="204"/>
        <v>0</v>
      </c>
      <c r="P3920" s="64">
        <f ca="1" t="shared" si="205"/>
        <v>42</v>
      </c>
      <c r="Q3920" s="29" t="str">
        <f>VLOOKUP(B3920,辅助信息!E:M,9,FALSE)</f>
        <v>ZTWM-CDGS-XS-2025-0156-五冶钢构-2025年九月第一批次钢筋采购合同(三圣乡项目)-中铁物贸成都公司</v>
      </c>
      <c r="R3920" s="29" t="str">
        <f>_xlfn._xlws.FILTER(辅助信息!D:D,辅助信息!E:E=B3920)</f>
        <v>五冶钢构龙泉东洪片区(70亩、85亩)住宅、商业及配套工程项目</v>
      </c>
    </row>
    <row r="3921" hidden="1" spans="2:18">
      <c r="B3921" s="137" t="s">
        <v>228</v>
      </c>
      <c r="C3921" s="72">
        <v>45928</v>
      </c>
      <c r="D3921" s="40" t="str">
        <f>VLOOKUP(B3921,辅助信息!E:K,7,FALSE)</f>
        <v>JWDDCD2025092400190</v>
      </c>
      <c r="E3921" s="40" t="str">
        <f>VLOOKUP(F3921,辅助信息!A:B,2,FALSE)</f>
        <v>螺纹钢</v>
      </c>
      <c r="F3921" s="40" t="s">
        <v>28</v>
      </c>
      <c r="G3921" s="36">
        <v>8</v>
      </c>
      <c r="H3921" s="136">
        <f>IF(SUMIFS('[1]2025年已发货'!$E:$E,'[1]2025年已发货'!$F:$F,C3921,'[1]2025年已发货'!$C:$C,F3921,'[1]2025年已发货'!$G:$G,I3921,'[1]2025年已发货'!$H:$H,J3921)=0,"未发货",SUMIFS('[1]2025年已发货'!$E:$E,'[1]2025年已发货'!$F:$F,C3921,'[1]2025年已发货'!$C:$C,F3921,'[1]2025年已发货'!$G:$G,I3921,'[1]2025年已发货'!$H:$H,J3921))</f>
        <v>8</v>
      </c>
      <c r="I3921" s="40" t="str">
        <f>VLOOKUP(B3921,辅助信息!E:I,3,FALSE)</f>
        <v>(五冶钢构龙泉东洪片区70亩住宅、商业及配套工程项目二标段)成都市龙泉驿外东洪路地铁2号线惠王陵地铁C口</v>
      </c>
      <c r="J3921" s="40" t="str">
        <f>VLOOKUP(B3921,辅助信息!E:I,4,FALSE)</f>
        <v>蒋嗣伟</v>
      </c>
      <c r="K3921" s="40">
        <f>VLOOKUP(J3921,辅助信息!H:I,2,FALSE)</f>
        <v>15014331252</v>
      </c>
      <c r="L3921" s="111">
        <f>VLOOKUP(B3921,辅助信息!E:J,6,FALSE)</f>
        <v>0</v>
      </c>
      <c r="M3921" s="150">
        <v>45929</v>
      </c>
      <c r="O3921" s="64">
        <f ca="1" t="shared" si="204"/>
        <v>0</v>
      </c>
      <c r="P3921" s="64">
        <f ca="1" t="shared" si="205"/>
        <v>42</v>
      </c>
      <c r="Q3921" s="29" t="str">
        <f>VLOOKUP(B3921,辅助信息!E:M,9,FALSE)</f>
        <v>ZTWM-CDGS-XS-2025-0156-五冶钢构-2025年九月第一批次钢筋采购合同(三圣乡项目)-中铁物贸成都公司</v>
      </c>
      <c r="R3921" s="29" t="str">
        <f>_xlfn._xlws.FILTER(辅助信息!D:D,辅助信息!E:E=B3921)</f>
        <v>五冶钢构龙泉东洪片区(70亩、85亩)住宅、商业及配套工程项目</v>
      </c>
    </row>
    <row r="3922" hidden="1" spans="2:18">
      <c r="B3922" s="137" t="s">
        <v>228</v>
      </c>
      <c r="C3922" s="72">
        <v>45928</v>
      </c>
      <c r="D3922" s="40" t="str">
        <f>VLOOKUP(B3922,辅助信息!E:K,7,FALSE)</f>
        <v>JWDDCD2025092400190</v>
      </c>
      <c r="E3922" s="40" t="str">
        <f>VLOOKUP(F3922,辅助信息!A:B,2,FALSE)</f>
        <v>螺纹钢</v>
      </c>
      <c r="F3922" s="40" t="s">
        <v>18</v>
      </c>
      <c r="G3922" s="36">
        <v>8</v>
      </c>
      <c r="H3922" s="136">
        <f>IF(SUMIFS('[1]2025年已发货'!$E:$E,'[1]2025年已发货'!$F:$F,C3922,'[1]2025年已发货'!$C:$C,F3922,'[1]2025年已发货'!$G:$G,I3922,'[1]2025年已发货'!$H:$H,J3922)=0,"未发货",SUMIFS('[1]2025年已发货'!$E:$E,'[1]2025年已发货'!$F:$F,C3922,'[1]2025年已发货'!$C:$C,F3922,'[1]2025年已发货'!$G:$G,I3922,'[1]2025年已发货'!$H:$H,J3922))</f>
        <v>8</v>
      </c>
      <c r="I3922" s="40" t="str">
        <f>VLOOKUP(B3922,辅助信息!E:I,3,FALSE)</f>
        <v>(五冶钢构龙泉东洪片区70亩住宅、商业及配套工程项目二标段)成都市龙泉驿外东洪路地铁2号线惠王陵地铁C口</v>
      </c>
      <c r="J3922" s="40" t="str">
        <f>VLOOKUP(B3922,辅助信息!E:I,4,FALSE)</f>
        <v>蒋嗣伟</v>
      </c>
      <c r="K3922" s="40">
        <f>VLOOKUP(J3922,辅助信息!H:I,2,FALSE)</f>
        <v>15014331252</v>
      </c>
      <c r="L3922" s="111">
        <f>VLOOKUP(B3922,辅助信息!E:J,6,FALSE)</f>
        <v>0</v>
      </c>
      <c r="M3922" s="150">
        <v>45929</v>
      </c>
      <c r="O3922" s="64">
        <f ca="1" t="shared" si="204"/>
        <v>0</v>
      </c>
      <c r="P3922" s="64">
        <f ca="1" t="shared" si="205"/>
        <v>42</v>
      </c>
      <c r="Q3922" s="29" t="str">
        <f>VLOOKUP(B3922,辅助信息!E:M,9,FALSE)</f>
        <v>ZTWM-CDGS-XS-2025-0156-五冶钢构-2025年九月第一批次钢筋采购合同(三圣乡项目)-中铁物贸成都公司</v>
      </c>
      <c r="R3922" s="29" t="str">
        <f>_xlfn._xlws.FILTER(辅助信息!D:D,辅助信息!E:E=B3922)</f>
        <v>五冶钢构龙泉东洪片区(70亩、85亩)住宅、商业及配套工程项目</v>
      </c>
    </row>
    <row r="3923" hidden="1" spans="2:18">
      <c r="B3923" s="137" t="s">
        <v>228</v>
      </c>
      <c r="C3923" s="72">
        <v>45928</v>
      </c>
      <c r="D3923" s="40" t="str">
        <f>VLOOKUP(B3923,辅助信息!E:K,7,FALSE)</f>
        <v>JWDDCD2025092400190</v>
      </c>
      <c r="E3923" s="40" t="str">
        <f>VLOOKUP(F3923,辅助信息!A:B,2,FALSE)</f>
        <v>盘螺</v>
      </c>
      <c r="F3923" s="40" t="s">
        <v>41</v>
      </c>
      <c r="G3923" s="36">
        <v>30</v>
      </c>
      <c r="H3923" s="136">
        <f>IF(SUMIFS('[1]2025年已发货'!$E:$E,'[1]2025年已发货'!$F:$F,C3923,'[1]2025年已发货'!$C:$C,F3923,'[1]2025年已发货'!$G:$G,I3923,'[1]2025年已发货'!$H:$H,J3923)=0,"未发货",SUMIFS('[1]2025年已发货'!$E:$E,'[1]2025年已发货'!$F:$F,C3923,'[1]2025年已发货'!$C:$C,F3923,'[1]2025年已发货'!$G:$G,I3923,'[1]2025年已发货'!$H:$H,J3923))</f>
        <v>30</v>
      </c>
      <c r="I3923" s="40" t="str">
        <f>VLOOKUP(B3923,辅助信息!E:I,3,FALSE)</f>
        <v>(五冶钢构龙泉东洪片区70亩住宅、商业及配套工程项目二标段)成都市龙泉驿外东洪路地铁2号线惠王陵地铁C口</v>
      </c>
      <c r="J3923" s="40" t="str">
        <f>VLOOKUP(B3923,辅助信息!E:I,4,FALSE)</f>
        <v>蒋嗣伟</v>
      </c>
      <c r="K3923" s="40">
        <f>VLOOKUP(J3923,辅助信息!H:I,2,FALSE)</f>
        <v>15014331252</v>
      </c>
      <c r="L3923" s="111">
        <f>VLOOKUP(B3923,辅助信息!E:J,6,FALSE)</f>
        <v>0</v>
      </c>
      <c r="M3923" s="150">
        <v>45929</v>
      </c>
      <c r="O3923" s="64">
        <f ca="1" t="shared" si="204"/>
        <v>0</v>
      </c>
      <c r="P3923" s="64">
        <f ca="1" t="shared" si="205"/>
        <v>42</v>
      </c>
      <c r="Q3923" s="29" t="str">
        <f>VLOOKUP(B3923,辅助信息!E:M,9,FALSE)</f>
        <v>ZTWM-CDGS-XS-2025-0156-五冶钢构-2025年九月第一批次钢筋采购合同(三圣乡项目)-中铁物贸成都公司</v>
      </c>
      <c r="R3923" s="29" t="str">
        <f>_xlfn._xlws.FILTER(辅助信息!D:D,辅助信息!E:E=B3923)</f>
        <v>五冶钢构龙泉东洪片区(70亩、85亩)住宅、商业及配套工程项目</v>
      </c>
    </row>
    <row r="3924" hidden="1" spans="2:18">
      <c r="B3924" s="137" t="s">
        <v>228</v>
      </c>
      <c r="C3924" s="72">
        <v>45928</v>
      </c>
      <c r="D3924" s="40" t="str">
        <f>VLOOKUP(B3924,辅助信息!E:K,7,FALSE)</f>
        <v>JWDDCD2025092400190</v>
      </c>
      <c r="E3924" s="40" t="str">
        <f>VLOOKUP(F3924,辅助信息!A:B,2,FALSE)</f>
        <v>盘螺</v>
      </c>
      <c r="F3924" s="40" t="s">
        <v>40</v>
      </c>
      <c r="G3924" s="36">
        <v>30</v>
      </c>
      <c r="H3924" s="136">
        <f>IF(SUMIFS('[1]2025年已发货'!$E:$E,'[1]2025年已发货'!$F:$F,C3924,'[1]2025年已发货'!$C:$C,F3924,'[1]2025年已发货'!$G:$G,I3924,'[1]2025年已发货'!$H:$H,J3924)=0,"未发货",SUMIFS('[1]2025年已发货'!$E:$E,'[1]2025年已发货'!$F:$F,C3924,'[1]2025年已发货'!$C:$C,F3924,'[1]2025年已发货'!$G:$G,I3924,'[1]2025年已发货'!$H:$H,J3924))</f>
        <v>30</v>
      </c>
      <c r="I3924" s="40" t="str">
        <f>VLOOKUP(B3924,辅助信息!E:I,3,FALSE)</f>
        <v>(五冶钢构龙泉东洪片区70亩住宅、商业及配套工程项目二标段)成都市龙泉驿外东洪路地铁2号线惠王陵地铁C口</v>
      </c>
      <c r="J3924" s="40" t="str">
        <f>VLOOKUP(B3924,辅助信息!E:I,4,FALSE)</f>
        <v>蒋嗣伟</v>
      </c>
      <c r="K3924" s="40">
        <f>VLOOKUP(J3924,辅助信息!H:I,2,FALSE)</f>
        <v>15014331252</v>
      </c>
      <c r="L3924" s="111">
        <f>VLOOKUP(B3924,辅助信息!E:J,6,FALSE)</f>
        <v>0</v>
      </c>
      <c r="M3924" s="150">
        <v>45929</v>
      </c>
      <c r="O3924" s="64">
        <f ca="1" t="shared" si="204"/>
        <v>0</v>
      </c>
      <c r="P3924" s="64">
        <f ca="1" t="shared" si="205"/>
        <v>42</v>
      </c>
      <c r="Q3924" s="29" t="str">
        <f>VLOOKUP(B3924,辅助信息!E:M,9,FALSE)</f>
        <v>ZTWM-CDGS-XS-2025-0156-五冶钢构-2025年九月第一批次钢筋采购合同(三圣乡项目)-中铁物贸成都公司</v>
      </c>
      <c r="R3924" s="29" t="str">
        <f>_xlfn._xlws.FILTER(辅助信息!D:D,辅助信息!E:E=B3924)</f>
        <v>五冶钢构龙泉东洪片区(70亩、85亩)住宅、商业及配套工程项目</v>
      </c>
    </row>
    <row r="3925" hidden="1" spans="2:18">
      <c r="B3925" s="137" t="s">
        <v>224</v>
      </c>
      <c r="C3925" s="72">
        <v>45928</v>
      </c>
      <c r="D3925" s="40" t="str">
        <f>VLOOKUP(B3925,辅助信息!E:K,7,FALSE)</f>
        <v>JWDDCD2025092400188</v>
      </c>
      <c r="E3925" s="40" t="str">
        <f>VLOOKUP(F3925,辅助信息!A:B,2,FALSE)</f>
        <v>螺纹钢</v>
      </c>
      <c r="F3925" s="40" t="s">
        <v>27</v>
      </c>
      <c r="G3925" s="36">
        <v>5</v>
      </c>
      <c r="H3925" s="136" t="str">
        <f>IF(SUMIFS('[1]2025年已发货'!$E:$E,'[1]2025年已发货'!$F:$F,C3925,'[1]2025年已发货'!$C:$C,F3925,'[1]2025年已发货'!$G:$G,I3925,'[1]2025年已发货'!$H:$H,J3925)=0,"未发货",SUMIFS('[1]2025年已发货'!$E:$E,'[1]2025年已发货'!$F:$F,C3925,'[1]2025年已发货'!$C:$C,F3925,'[1]2025年已发货'!$G:$G,I3925,'[1]2025年已发货'!$H:$H,J3925))</f>
        <v>未发货</v>
      </c>
      <c r="I3925" s="40" t="str">
        <f>VLOOKUP(B3925,辅助信息!E:I,3,FALSE)</f>
        <v>(五冶钢构龙泉东洪片区70亩住宅、商业及配套工程项目一标段)成都市龙泉驿外东洪路地铁2号线惠王陵地铁C口</v>
      </c>
      <c r="J3925" s="40" t="str">
        <f>VLOOKUP(B3925,辅助信息!E:I,4,FALSE)</f>
        <v>邹爱国</v>
      </c>
      <c r="K3925" s="40">
        <f>VLOOKUP(J3925,辅助信息!H:I,2,FALSE)</f>
        <v>13540231225</v>
      </c>
      <c r="L3925" s="111">
        <f>VLOOKUP(B3925,辅助信息!E:J,6,FALSE)</f>
        <v>0</v>
      </c>
      <c r="M3925" s="150">
        <v>45929</v>
      </c>
      <c r="O3925" s="64">
        <f ca="1" t="shared" si="204"/>
        <v>0</v>
      </c>
      <c r="P3925" s="64">
        <f ca="1" t="shared" si="205"/>
        <v>42</v>
      </c>
      <c r="Q3925" s="29" t="str">
        <f>VLOOKUP(B3925,辅助信息!E:M,9,FALSE)</f>
        <v>ZTWM-CDGS-XS-2025-0156-五冶钢构-2025年九月第一批次钢筋采购合同(三圣乡项目)-中铁物贸成都公司</v>
      </c>
      <c r="R3925" s="29" t="str">
        <f>_xlfn._xlws.FILTER(辅助信息!D:D,辅助信息!E:E=B3925)</f>
        <v>五冶钢构龙泉东洪片区(70亩、85亩)住宅、商业及配套工程项目</v>
      </c>
    </row>
    <row r="3926" hidden="1" spans="2:18">
      <c r="B3926" s="137" t="s">
        <v>224</v>
      </c>
      <c r="C3926" s="72">
        <v>45928</v>
      </c>
      <c r="D3926" s="40" t="str">
        <f>VLOOKUP(B3926,辅助信息!E:K,7,FALSE)</f>
        <v>JWDDCD2025092400188</v>
      </c>
      <c r="E3926" s="40" t="str">
        <f>VLOOKUP(F3926,辅助信息!A:B,2,FALSE)</f>
        <v>螺纹钢</v>
      </c>
      <c r="F3926" s="40" t="s">
        <v>19</v>
      </c>
      <c r="G3926" s="36">
        <v>10</v>
      </c>
      <c r="H3926" s="136" t="str">
        <f>IF(SUMIFS('[1]2025年已发货'!$E:$E,'[1]2025年已发货'!$F:$F,C3926,'[1]2025年已发货'!$C:$C,F3926,'[1]2025年已发货'!$G:$G,I3926,'[1]2025年已发货'!$H:$H,J3926)=0,"未发货",SUMIFS('[1]2025年已发货'!$E:$E,'[1]2025年已发货'!$F:$F,C3926,'[1]2025年已发货'!$C:$C,F3926,'[1]2025年已发货'!$G:$G,I3926,'[1]2025年已发货'!$H:$H,J3926))</f>
        <v>未发货</v>
      </c>
      <c r="I3926" s="40" t="str">
        <f>VLOOKUP(B3926,辅助信息!E:I,3,FALSE)</f>
        <v>(五冶钢构龙泉东洪片区70亩住宅、商业及配套工程项目一标段)成都市龙泉驿外东洪路地铁2号线惠王陵地铁C口</v>
      </c>
      <c r="J3926" s="40" t="str">
        <f>VLOOKUP(B3926,辅助信息!E:I,4,FALSE)</f>
        <v>邹爱国</v>
      </c>
      <c r="K3926" s="40">
        <f>VLOOKUP(J3926,辅助信息!H:I,2,FALSE)</f>
        <v>13540231225</v>
      </c>
      <c r="L3926" s="111">
        <f>VLOOKUP(B3926,辅助信息!E:J,6,FALSE)</f>
        <v>0</v>
      </c>
      <c r="M3926" s="150">
        <v>45929</v>
      </c>
      <c r="O3926" s="64">
        <f ca="1" t="shared" si="204"/>
        <v>0</v>
      </c>
      <c r="P3926" s="64">
        <f ca="1" t="shared" si="205"/>
        <v>42</v>
      </c>
      <c r="Q3926" s="29" t="str">
        <f>VLOOKUP(B3926,辅助信息!E:M,9,FALSE)</f>
        <v>ZTWM-CDGS-XS-2025-0156-五冶钢构-2025年九月第一批次钢筋采购合同(三圣乡项目)-中铁物贸成都公司</v>
      </c>
      <c r="R3926" s="29" t="str">
        <f>_xlfn._xlws.FILTER(辅助信息!D:D,辅助信息!E:E=B3926)</f>
        <v>五冶钢构龙泉东洪片区(70亩、85亩)住宅、商业及配套工程项目</v>
      </c>
    </row>
    <row r="3927" hidden="1" spans="2:18">
      <c r="B3927" s="137" t="s">
        <v>224</v>
      </c>
      <c r="C3927" s="72">
        <v>45928</v>
      </c>
      <c r="D3927" s="40" t="str">
        <f>VLOOKUP(B3927,辅助信息!E:K,7,FALSE)</f>
        <v>JWDDCD2025092400188</v>
      </c>
      <c r="E3927" s="40" t="str">
        <f>VLOOKUP(F3927,辅助信息!A:B,2,FALSE)</f>
        <v>螺纹钢</v>
      </c>
      <c r="F3927" s="40" t="s">
        <v>32</v>
      </c>
      <c r="G3927" s="36">
        <v>5</v>
      </c>
      <c r="H3927" s="136">
        <f>IF(SUMIFS('[1]2025年已发货'!$E:$E,'[1]2025年已发货'!$F:$F,C3927,'[1]2025年已发货'!$C:$C,F3927,'[1]2025年已发货'!$G:$G,I3927,'[1]2025年已发货'!$H:$H,J3927)=0,"未发货",SUMIFS('[1]2025年已发货'!$E:$E,'[1]2025年已发货'!$F:$F,C3927,'[1]2025年已发货'!$C:$C,F3927,'[1]2025年已发货'!$G:$G,I3927,'[1]2025年已发货'!$H:$H,J3927))</f>
        <v>5</v>
      </c>
      <c r="I3927" s="40" t="str">
        <f>VLOOKUP(B3927,辅助信息!E:I,3,FALSE)</f>
        <v>(五冶钢构龙泉东洪片区70亩住宅、商业及配套工程项目一标段)成都市龙泉驿外东洪路地铁2号线惠王陵地铁C口</v>
      </c>
      <c r="J3927" s="40" t="str">
        <f>VLOOKUP(B3927,辅助信息!E:I,4,FALSE)</f>
        <v>邹爱国</v>
      </c>
      <c r="K3927" s="40">
        <f>VLOOKUP(J3927,辅助信息!H:I,2,FALSE)</f>
        <v>13540231225</v>
      </c>
      <c r="L3927" s="111">
        <f>VLOOKUP(B3927,辅助信息!E:J,6,FALSE)</f>
        <v>0</v>
      </c>
      <c r="M3927" s="150">
        <v>45929</v>
      </c>
      <c r="O3927" s="64">
        <f ca="1" t="shared" si="204"/>
        <v>0</v>
      </c>
      <c r="P3927" s="64">
        <f ca="1" t="shared" si="205"/>
        <v>42</v>
      </c>
      <c r="Q3927" s="29" t="str">
        <f>VLOOKUP(B3927,辅助信息!E:M,9,FALSE)</f>
        <v>ZTWM-CDGS-XS-2025-0156-五冶钢构-2025年九月第一批次钢筋采购合同(三圣乡项目)-中铁物贸成都公司</v>
      </c>
      <c r="R3927" s="29" t="str">
        <f>_xlfn._xlws.FILTER(辅助信息!D:D,辅助信息!E:E=B3927)</f>
        <v>五冶钢构龙泉东洪片区(70亩、85亩)住宅、商业及配套工程项目</v>
      </c>
    </row>
    <row r="3928" hidden="1" spans="2:18">
      <c r="B3928" s="137" t="s">
        <v>224</v>
      </c>
      <c r="C3928" s="72">
        <v>45928</v>
      </c>
      <c r="D3928" s="40" t="str">
        <f>VLOOKUP(B3928,辅助信息!E:K,7,FALSE)</f>
        <v>JWDDCD2025092400188</v>
      </c>
      <c r="E3928" s="40" t="str">
        <f>VLOOKUP(F3928,辅助信息!A:B,2,FALSE)</f>
        <v>螺纹钢</v>
      </c>
      <c r="F3928" s="40" t="s">
        <v>30</v>
      </c>
      <c r="G3928" s="36">
        <v>5</v>
      </c>
      <c r="H3928" s="136">
        <f>IF(SUMIFS('[1]2025年已发货'!$E:$E,'[1]2025年已发货'!$F:$F,C3928,'[1]2025年已发货'!$C:$C,F3928,'[1]2025年已发货'!$G:$G,I3928,'[1]2025年已发货'!$H:$H,J3928)=0,"未发货",SUMIFS('[1]2025年已发货'!$E:$E,'[1]2025年已发货'!$F:$F,C3928,'[1]2025年已发货'!$C:$C,F3928,'[1]2025年已发货'!$G:$G,I3928,'[1]2025年已发货'!$H:$H,J3928))</f>
        <v>5</v>
      </c>
      <c r="I3928" s="40" t="str">
        <f>VLOOKUP(B3928,辅助信息!E:I,3,FALSE)</f>
        <v>(五冶钢构龙泉东洪片区70亩住宅、商业及配套工程项目一标段)成都市龙泉驿外东洪路地铁2号线惠王陵地铁C口</v>
      </c>
      <c r="J3928" s="40" t="str">
        <f>VLOOKUP(B3928,辅助信息!E:I,4,FALSE)</f>
        <v>邹爱国</v>
      </c>
      <c r="K3928" s="40">
        <f>VLOOKUP(J3928,辅助信息!H:I,2,FALSE)</f>
        <v>13540231225</v>
      </c>
      <c r="L3928" s="111">
        <f>VLOOKUP(B3928,辅助信息!E:J,6,FALSE)</f>
        <v>0</v>
      </c>
      <c r="M3928" s="150">
        <v>45929</v>
      </c>
      <c r="O3928" s="64">
        <f ca="1" t="shared" si="204"/>
        <v>0</v>
      </c>
      <c r="P3928" s="64">
        <f ca="1" t="shared" si="205"/>
        <v>42</v>
      </c>
      <c r="Q3928" s="29" t="str">
        <f>VLOOKUP(B3928,辅助信息!E:M,9,FALSE)</f>
        <v>ZTWM-CDGS-XS-2025-0156-五冶钢构-2025年九月第一批次钢筋采购合同(三圣乡项目)-中铁物贸成都公司</v>
      </c>
      <c r="R3928" s="29" t="str">
        <f>_xlfn._xlws.FILTER(辅助信息!D:D,辅助信息!E:E=B3928)</f>
        <v>五冶钢构龙泉东洪片区(70亩、85亩)住宅、商业及配套工程项目</v>
      </c>
    </row>
    <row r="3929" hidden="1" spans="2:18">
      <c r="B3929" s="137" t="s">
        <v>224</v>
      </c>
      <c r="C3929" s="72">
        <v>45928</v>
      </c>
      <c r="D3929" s="40" t="str">
        <f>VLOOKUP(B3929,辅助信息!E:K,7,FALSE)</f>
        <v>JWDDCD2025092400188</v>
      </c>
      <c r="E3929" s="40" t="str">
        <f>VLOOKUP(F3929,辅助信息!A:B,2,FALSE)</f>
        <v>螺纹钢</v>
      </c>
      <c r="F3929" s="40" t="s">
        <v>33</v>
      </c>
      <c r="G3929" s="36">
        <v>5</v>
      </c>
      <c r="H3929" s="136">
        <f>IF(SUMIFS('[1]2025年已发货'!$E:$E,'[1]2025年已发货'!$F:$F,C3929,'[1]2025年已发货'!$C:$C,F3929,'[1]2025年已发货'!$G:$G,I3929,'[1]2025年已发货'!$H:$H,J3929)=0,"未发货",SUMIFS('[1]2025年已发货'!$E:$E,'[1]2025年已发货'!$F:$F,C3929,'[1]2025年已发货'!$C:$C,F3929,'[1]2025年已发货'!$G:$G,I3929,'[1]2025年已发货'!$H:$H,J3929))</f>
        <v>5</v>
      </c>
      <c r="I3929" s="40" t="str">
        <f>VLOOKUP(B3929,辅助信息!E:I,3,FALSE)</f>
        <v>(五冶钢构龙泉东洪片区70亩住宅、商业及配套工程项目一标段)成都市龙泉驿外东洪路地铁2号线惠王陵地铁C口</v>
      </c>
      <c r="J3929" s="40" t="str">
        <f>VLOOKUP(B3929,辅助信息!E:I,4,FALSE)</f>
        <v>邹爱国</v>
      </c>
      <c r="K3929" s="40">
        <f>VLOOKUP(J3929,辅助信息!H:I,2,FALSE)</f>
        <v>13540231225</v>
      </c>
      <c r="L3929" s="111">
        <f>VLOOKUP(B3929,辅助信息!E:J,6,FALSE)</f>
        <v>0</v>
      </c>
      <c r="M3929" s="150">
        <v>45929</v>
      </c>
      <c r="O3929" s="64">
        <f ca="1" t="shared" si="204"/>
        <v>0</v>
      </c>
      <c r="P3929" s="64">
        <f ca="1" t="shared" si="205"/>
        <v>42</v>
      </c>
      <c r="Q3929" s="29" t="str">
        <f>VLOOKUP(B3929,辅助信息!E:M,9,FALSE)</f>
        <v>ZTWM-CDGS-XS-2025-0156-五冶钢构-2025年九月第一批次钢筋采购合同(三圣乡项目)-中铁物贸成都公司</v>
      </c>
      <c r="R3929" s="29" t="str">
        <f>_xlfn._xlws.FILTER(辅助信息!D:D,辅助信息!E:E=B3929)</f>
        <v>五冶钢构龙泉东洪片区(70亩、85亩)住宅、商业及配套工程项目</v>
      </c>
    </row>
    <row r="3930" hidden="1" spans="2:18">
      <c r="B3930" s="137" t="s">
        <v>224</v>
      </c>
      <c r="C3930" s="72">
        <v>45928</v>
      </c>
      <c r="D3930" s="40" t="str">
        <f>VLOOKUP(B3930,辅助信息!E:K,7,FALSE)</f>
        <v>JWDDCD2025092400188</v>
      </c>
      <c r="E3930" s="40" t="str">
        <f>VLOOKUP(F3930,辅助信息!A:B,2,FALSE)</f>
        <v>螺纹钢</v>
      </c>
      <c r="F3930" s="40" t="s">
        <v>28</v>
      </c>
      <c r="G3930" s="36">
        <v>5</v>
      </c>
      <c r="H3930" s="136">
        <f>IF(SUMIFS('[1]2025年已发货'!$E:$E,'[1]2025年已发货'!$F:$F,C3930,'[1]2025年已发货'!$C:$C,F3930,'[1]2025年已发货'!$G:$G,I3930,'[1]2025年已发货'!$H:$H,J3930)=0,"未发货",SUMIFS('[1]2025年已发货'!$E:$E,'[1]2025年已发货'!$F:$F,C3930,'[1]2025年已发货'!$C:$C,F3930,'[1]2025年已发货'!$G:$G,I3930,'[1]2025年已发货'!$H:$H,J3930))</f>
        <v>5</v>
      </c>
      <c r="I3930" s="40" t="str">
        <f>VLOOKUP(B3930,辅助信息!E:I,3,FALSE)</f>
        <v>(五冶钢构龙泉东洪片区70亩住宅、商业及配套工程项目一标段)成都市龙泉驿外东洪路地铁2号线惠王陵地铁C口</v>
      </c>
      <c r="J3930" s="40" t="str">
        <f>VLOOKUP(B3930,辅助信息!E:I,4,FALSE)</f>
        <v>邹爱国</v>
      </c>
      <c r="K3930" s="40">
        <f>VLOOKUP(J3930,辅助信息!H:I,2,FALSE)</f>
        <v>13540231225</v>
      </c>
      <c r="L3930" s="111">
        <f>VLOOKUP(B3930,辅助信息!E:J,6,FALSE)</f>
        <v>0</v>
      </c>
      <c r="M3930" s="150">
        <v>45929</v>
      </c>
      <c r="O3930" s="64">
        <f ca="1" t="shared" si="204"/>
        <v>0</v>
      </c>
      <c r="P3930" s="64">
        <f ca="1" t="shared" si="205"/>
        <v>42</v>
      </c>
      <c r="Q3930" s="29" t="str">
        <f>VLOOKUP(B3930,辅助信息!E:M,9,FALSE)</f>
        <v>ZTWM-CDGS-XS-2025-0156-五冶钢构-2025年九月第一批次钢筋采购合同(三圣乡项目)-中铁物贸成都公司</v>
      </c>
      <c r="R3930" s="29" t="str">
        <f>_xlfn._xlws.FILTER(辅助信息!D:D,辅助信息!E:E=B3930)</f>
        <v>五冶钢构龙泉东洪片区(70亩、85亩)住宅、商业及配套工程项目</v>
      </c>
    </row>
    <row r="3931" hidden="1" spans="2:18">
      <c r="B3931" s="137" t="s">
        <v>226</v>
      </c>
      <c r="C3931" s="72">
        <v>45928</v>
      </c>
      <c r="D3931" s="40" t="str">
        <f>VLOOKUP(B3931,辅助信息!E:K,7,FALSE)</f>
        <v>JWDDCD2025092400211</v>
      </c>
      <c r="E3931" s="40" t="str">
        <f>VLOOKUP(F3931,辅助信息!A:B,2,FALSE)</f>
        <v>螺纹钢</v>
      </c>
      <c r="F3931" s="40" t="s">
        <v>32</v>
      </c>
      <c r="G3931" s="36">
        <v>9</v>
      </c>
      <c r="H3931" s="136">
        <f>IF(SUMIFS('[1]2025年已发货'!$E:$E,'[1]2025年已发货'!$F:$F,C3931,'[1]2025年已发货'!$C:$C,F3931,'[1]2025年已发货'!$G:$G,I3931,'[1]2025年已发货'!$H:$H,J3931)=0,"未发货",SUMIFS('[1]2025年已发货'!$E:$E,'[1]2025年已发货'!$F:$F,C3931,'[1]2025年已发货'!$C:$C,F3931,'[1]2025年已发货'!$G:$G,I3931,'[1]2025年已发货'!$H:$H,J3931))</f>
        <v>9</v>
      </c>
      <c r="I3931" s="40" t="str">
        <f>VLOOKUP(B3931,辅助信息!E:I,3,FALSE)</f>
        <v>(五冶钢构龙泉东洪片区85亩住宅、商业及配套工程项目二标段)成都市龙泉驿外东洪路地铁2号线惠王陵地铁C口</v>
      </c>
      <c r="J3931" s="40" t="str">
        <f>VLOOKUP(B3931,辅助信息!E:I,4,FALSE)</f>
        <v>李渊</v>
      </c>
      <c r="K3931" s="40">
        <f>VLOOKUP(J3931,辅助信息!H:I,2,FALSE)</f>
        <v>18381013849</v>
      </c>
      <c r="L3931" s="111">
        <f>VLOOKUP(B3931,辅助信息!E:J,6,FALSE)</f>
        <v>0</v>
      </c>
      <c r="M3931" s="150">
        <v>45929</v>
      </c>
      <c r="O3931" s="64">
        <f ca="1" t="shared" si="204"/>
        <v>0</v>
      </c>
      <c r="P3931" s="64">
        <f ca="1" t="shared" si="205"/>
        <v>42</v>
      </c>
      <c r="Q3931" s="29" t="str">
        <f>VLOOKUP(B3931,辅助信息!E:M,9,FALSE)</f>
        <v>ZTWM-CDGS-XS-2025-0156-五冶钢构-2025年九月第一批次钢筋采购合同(三圣乡项目)-中铁物贸成都公司</v>
      </c>
      <c r="R3931" s="29" t="str">
        <f>_xlfn._xlws.FILTER(辅助信息!D:D,辅助信息!E:E=B3931)</f>
        <v>五冶钢构龙泉东洪片区(70亩、85亩)住宅、商业及配套工程项目</v>
      </c>
    </row>
    <row r="3932" hidden="1" spans="2:18">
      <c r="B3932" s="137" t="s">
        <v>226</v>
      </c>
      <c r="C3932" s="72">
        <v>45928</v>
      </c>
      <c r="D3932" s="40" t="str">
        <f>VLOOKUP(B3932,辅助信息!E:K,7,FALSE)</f>
        <v>JWDDCD2025092400211</v>
      </c>
      <c r="E3932" s="40" t="str">
        <f>VLOOKUP(F3932,辅助信息!A:B,2,FALSE)</f>
        <v>螺纹钢</v>
      </c>
      <c r="F3932" s="40" t="s">
        <v>33</v>
      </c>
      <c r="G3932" s="36">
        <v>12</v>
      </c>
      <c r="H3932" s="136">
        <f>IF(SUMIFS('[1]2025年已发货'!$E:$E,'[1]2025年已发货'!$F:$F,C3932,'[1]2025年已发货'!$C:$C,F3932,'[1]2025年已发货'!$G:$G,I3932,'[1]2025年已发货'!$H:$H,J3932)=0,"未发货",SUMIFS('[1]2025年已发货'!$E:$E,'[1]2025年已发货'!$F:$F,C3932,'[1]2025年已发货'!$C:$C,F3932,'[1]2025年已发货'!$G:$G,I3932,'[1]2025年已发货'!$H:$H,J3932))</f>
        <v>12</v>
      </c>
      <c r="I3932" s="40" t="str">
        <f>VLOOKUP(B3932,辅助信息!E:I,3,FALSE)</f>
        <v>(五冶钢构龙泉东洪片区85亩住宅、商业及配套工程项目二标段)成都市龙泉驿外东洪路地铁2号线惠王陵地铁C口</v>
      </c>
      <c r="J3932" s="40" t="str">
        <f>VLOOKUP(B3932,辅助信息!E:I,4,FALSE)</f>
        <v>李渊</v>
      </c>
      <c r="K3932" s="40">
        <f>VLOOKUP(J3932,辅助信息!H:I,2,FALSE)</f>
        <v>18381013849</v>
      </c>
      <c r="L3932" s="111">
        <f>VLOOKUP(B3932,辅助信息!E:J,6,FALSE)</f>
        <v>0</v>
      </c>
      <c r="M3932" s="150">
        <v>45929</v>
      </c>
      <c r="O3932" s="64">
        <f ca="1" t="shared" si="204"/>
        <v>0</v>
      </c>
      <c r="P3932" s="64">
        <f ca="1" t="shared" si="205"/>
        <v>42</v>
      </c>
      <c r="Q3932" s="29" t="str">
        <f>VLOOKUP(B3932,辅助信息!E:M,9,FALSE)</f>
        <v>ZTWM-CDGS-XS-2025-0156-五冶钢构-2025年九月第一批次钢筋采购合同(三圣乡项目)-中铁物贸成都公司</v>
      </c>
      <c r="R3932" s="29" t="str">
        <f>_xlfn._xlws.FILTER(辅助信息!D:D,辅助信息!E:E=B3932)</f>
        <v>五冶钢构龙泉东洪片区(70亩、85亩)住宅、商业及配套工程项目</v>
      </c>
    </row>
    <row r="3933" hidden="1" spans="2:18">
      <c r="B3933" s="137" t="s">
        <v>226</v>
      </c>
      <c r="C3933" s="72">
        <v>45928</v>
      </c>
      <c r="D3933" s="40" t="str">
        <f>VLOOKUP(B3933,辅助信息!E:K,7,FALSE)</f>
        <v>JWDDCD2025092400211</v>
      </c>
      <c r="E3933" s="40" t="str">
        <f>VLOOKUP(F3933,辅助信息!A:B,2,FALSE)</f>
        <v>螺纹钢</v>
      </c>
      <c r="F3933" s="40" t="s">
        <v>46</v>
      </c>
      <c r="G3933" s="36">
        <v>32</v>
      </c>
      <c r="H3933" s="136">
        <f>IF(SUMIFS('[1]2025年已发货'!$E:$E,'[1]2025年已发货'!$F:$F,C3933,'[1]2025年已发货'!$C:$C,F3933,'[1]2025年已发货'!$G:$G,I3933,'[1]2025年已发货'!$H:$H,J3933)=0,"未发货",SUMIFS('[1]2025年已发货'!$E:$E,'[1]2025年已发货'!$F:$F,C3933,'[1]2025年已发货'!$C:$C,F3933,'[1]2025年已发货'!$G:$G,I3933,'[1]2025年已发货'!$H:$H,J3933))</f>
        <v>15</v>
      </c>
      <c r="I3933" s="40" t="str">
        <f>VLOOKUP(B3933,辅助信息!E:I,3,FALSE)</f>
        <v>(五冶钢构龙泉东洪片区85亩住宅、商业及配套工程项目二标段)成都市龙泉驿外东洪路地铁2号线惠王陵地铁C口</v>
      </c>
      <c r="J3933" s="40" t="str">
        <f>VLOOKUP(B3933,辅助信息!E:I,4,FALSE)</f>
        <v>李渊</v>
      </c>
      <c r="K3933" s="40">
        <f>VLOOKUP(J3933,辅助信息!H:I,2,FALSE)</f>
        <v>18381013849</v>
      </c>
      <c r="L3933" s="111">
        <f>VLOOKUP(B3933,辅助信息!E:J,6,FALSE)</f>
        <v>0</v>
      </c>
      <c r="M3933" s="150">
        <v>45929</v>
      </c>
      <c r="O3933" s="64">
        <f ca="1" t="shared" si="204"/>
        <v>0</v>
      </c>
      <c r="P3933" s="64">
        <f ca="1" t="shared" si="205"/>
        <v>42</v>
      </c>
      <c r="Q3933" s="29" t="str">
        <f>VLOOKUP(B3933,辅助信息!E:M,9,FALSE)</f>
        <v>ZTWM-CDGS-XS-2025-0156-五冶钢构-2025年九月第一批次钢筋采购合同(三圣乡项目)-中铁物贸成都公司</v>
      </c>
      <c r="R3933" s="29" t="str">
        <f>_xlfn._xlws.FILTER(辅助信息!D:D,辅助信息!E:E=B3933)</f>
        <v>五冶钢构龙泉东洪片区(70亩、85亩)住宅、商业及配套工程项目</v>
      </c>
    </row>
    <row r="3934" hidden="1" spans="2:18">
      <c r="B3934" s="137" t="s">
        <v>226</v>
      </c>
      <c r="C3934" s="72">
        <v>45928</v>
      </c>
      <c r="D3934" s="40" t="str">
        <f>VLOOKUP(B3934,辅助信息!E:K,7,FALSE)</f>
        <v>JWDDCD2025092400211</v>
      </c>
      <c r="E3934" s="40" t="str">
        <f>VLOOKUP(F3934,辅助信息!A:B,2,FALSE)</f>
        <v>盘螺</v>
      </c>
      <c r="F3934" s="40" t="s">
        <v>41</v>
      </c>
      <c r="G3934" s="36">
        <v>55</v>
      </c>
      <c r="H3934" s="136">
        <f>IF(SUMIFS('[1]2025年已发货'!$E:$E,'[1]2025年已发货'!$F:$F,C3934,'[1]2025年已发货'!$C:$C,F3934,'[1]2025年已发货'!$G:$G,I3934,'[1]2025年已发货'!$H:$H,J3934)=0,"未发货",SUMIFS('[1]2025年已发货'!$E:$E,'[1]2025年已发货'!$F:$F,C3934,'[1]2025年已发货'!$C:$C,F3934,'[1]2025年已发货'!$G:$G,I3934,'[1]2025年已发货'!$H:$H,J3934))</f>
        <v>55</v>
      </c>
      <c r="I3934" s="40" t="str">
        <f>VLOOKUP(B3934,辅助信息!E:I,3,FALSE)</f>
        <v>(五冶钢构龙泉东洪片区85亩住宅、商业及配套工程项目二标段)成都市龙泉驿外东洪路地铁2号线惠王陵地铁C口</v>
      </c>
      <c r="J3934" s="40" t="str">
        <f>VLOOKUP(B3934,辅助信息!E:I,4,FALSE)</f>
        <v>李渊</v>
      </c>
      <c r="K3934" s="40">
        <f>VLOOKUP(J3934,辅助信息!H:I,2,FALSE)</f>
        <v>18381013849</v>
      </c>
      <c r="L3934" s="111">
        <f>VLOOKUP(B3934,辅助信息!E:J,6,FALSE)</f>
        <v>0</v>
      </c>
      <c r="M3934" s="150">
        <v>45929</v>
      </c>
      <c r="O3934" s="64">
        <f ca="1" t="shared" si="204"/>
        <v>0</v>
      </c>
      <c r="P3934" s="64">
        <f ca="1" t="shared" si="205"/>
        <v>42</v>
      </c>
      <c r="Q3934" s="29" t="str">
        <f>VLOOKUP(B3934,辅助信息!E:M,9,FALSE)</f>
        <v>ZTWM-CDGS-XS-2025-0156-五冶钢构-2025年九月第一批次钢筋采购合同(三圣乡项目)-中铁物贸成都公司</v>
      </c>
      <c r="R3934" s="29" t="str">
        <f>_xlfn._xlws.FILTER(辅助信息!D:D,辅助信息!E:E=B3934)</f>
        <v>五冶钢构龙泉东洪片区(70亩、85亩)住宅、商业及配套工程项目</v>
      </c>
    </row>
    <row r="3935" hidden="1" spans="2:18">
      <c r="B3935" s="137" t="s">
        <v>226</v>
      </c>
      <c r="C3935" s="72">
        <v>45928</v>
      </c>
      <c r="D3935" s="40" t="str">
        <f>VLOOKUP(B3935,辅助信息!E:K,7,FALSE)</f>
        <v>JWDDCD2025092400211</v>
      </c>
      <c r="E3935" s="40" t="str">
        <f>VLOOKUP(F3935,辅助信息!A:B,2,FALSE)</f>
        <v>盘螺</v>
      </c>
      <c r="F3935" s="40" t="s">
        <v>49</v>
      </c>
      <c r="G3935" s="36">
        <v>15</v>
      </c>
      <c r="H3935" s="136">
        <f>IF(SUMIFS('[1]2025年已发货'!$E:$E,'[1]2025年已发货'!$F:$F,C3935,'[1]2025年已发货'!$C:$C,F3935,'[1]2025年已发货'!$G:$G,I3935,'[1]2025年已发货'!$H:$H,J3935)=0,"未发货",SUMIFS('[1]2025年已发货'!$E:$E,'[1]2025年已发货'!$F:$F,C3935,'[1]2025年已发货'!$C:$C,F3935,'[1]2025年已发货'!$G:$G,I3935,'[1]2025年已发货'!$H:$H,J3935))</f>
        <v>15</v>
      </c>
      <c r="I3935" s="40" t="str">
        <f>VLOOKUP(B3935,辅助信息!E:I,3,FALSE)</f>
        <v>(五冶钢构龙泉东洪片区85亩住宅、商业及配套工程项目二标段)成都市龙泉驿外东洪路地铁2号线惠王陵地铁C口</v>
      </c>
      <c r="J3935" s="40" t="str">
        <f>VLOOKUP(B3935,辅助信息!E:I,4,FALSE)</f>
        <v>李渊</v>
      </c>
      <c r="K3935" s="40">
        <f>VLOOKUP(J3935,辅助信息!H:I,2,FALSE)</f>
        <v>18381013849</v>
      </c>
      <c r="L3935" s="111">
        <f>VLOOKUP(B3935,辅助信息!E:J,6,FALSE)</f>
        <v>0</v>
      </c>
      <c r="M3935" s="150">
        <v>45929</v>
      </c>
      <c r="O3935" s="64">
        <f ca="1" t="shared" si="204"/>
        <v>0</v>
      </c>
      <c r="P3935" s="64">
        <f ca="1" t="shared" si="205"/>
        <v>42</v>
      </c>
      <c r="Q3935" s="29" t="str">
        <f>VLOOKUP(B3935,辅助信息!E:M,9,FALSE)</f>
        <v>ZTWM-CDGS-XS-2025-0156-五冶钢构-2025年九月第一批次钢筋采购合同(三圣乡项目)-中铁物贸成都公司</v>
      </c>
      <c r="R3935" s="29" t="str">
        <f>_xlfn._xlws.FILTER(辅助信息!D:D,辅助信息!E:E=B3935)</f>
        <v>五冶钢构龙泉东洪片区(70亩、85亩)住宅、商业及配套工程项目</v>
      </c>
    </row>
    <row r="3936" hidden="1" spans="2:18">
      <c r="B3936" s="137" t="s">
        <v>226</v>
      </c>
      <c r="C3936" s="72">
        <v>45928</v>
      </c>
      <c r="D3936" s="40" t="str">
        <f>VLOOKUP(B3936,辅助信息!E:K,7,FALSE)</f>
        <v>JWDDCD2025092400211</v>
      </c>
      <c r="E3936" s="40" t="str">
        <f>VLOOKUP(F3936,辅助信息!A:B,2,FALSE)</f>
        <v>盘螺</v>
      </c>
      <c r="F3936" s="40" t="s">
        <v>40</v>
      </c>
      <c r="G3936" s="36">
        <v>123</v>
      </c>
      <c r="H3936" s="136">
        <f>IF(SUMIFS('[1]2025年已发货'!$E:$E,'[1]2025年已发货'!$F:$F,C3936,'[1]2025年已发货'!$C:$C,F3936,'[1]2025年已发货'!$G:$G,I3936,'[1]2025年已发货'!$H:$H,J3936)=0,"未发货",SUMIFS('[1]2025年已发货'!$E:$E,'[1]2025年已发货'!$F:$F,C3936,'[1]2025年已发货'!$C:$C,F3936,'[1]2025年已发货'!$G:$G,I3936,'[1]2025年已发货'!$H:$H,J3936))</f>
        <v>105</v>
      </c>
      <c r="I3936" s="40" t="str">
        <f>VLOOKUP(B3936,辅助信息!E:I,3,FALSE)</f>
        <v>(五冶钢构龙泉东洪片区85亩住宅、商业及配套工程项目二标段)成都市龙泉驿外东洪路地铁2号线惠王陵地铁C口</v>
      </c>
      <c r="J3936" s="40" t="str">
        <f>VLOOKUP(B3936,辅助信息!E:I,4,FALSE)</f>
        <v>李渊</v>
      </c>
      <c r="K3936" s="40">
        <f>VLOOKUP(J3936,辅助信息!H:I,2,FALSE)</f>
        <v>18381013849</v>
      </c>
      <c r="L3936" s="111">
        <f>VLOOKUP(B3936,辅助信息!E:J,6,FALSE)</f>
        <v>0</v>
      </c>
      <c r="M3936" s="150">
        <v>45929</v>
      </c>
      <c r="O3936" s="64">
        <f ca="1" t="shared" ref="O3936:O3999" si="206">IF(OR(M3936="",N3936&lt;&gt;""),"",MAX(M3936-TODAY(),0))</f>
        <v>0</v>
      </c>
      <c r="P3936" s="64">
        <f ca="1" t="shared" ref="P3936:P3999" si="207">IF(M3936="","",IF(N3936&lt;&gt;"",MAX(N3936-M3936,0),IF(TODAY()&gt;M3936,TODAY()-M3936,0)))</f>
        <v>42</v>
      </c>
      <c r="Q3936" s="29" t="str">
        <f>VLOOKUP(B3936,辅助信息!E:M,9,FALSE)</f>
        <v>ZTWM-CDGS-XS-2025-0156-五冶钢构-2025年九月第一批次钢筋采购合同(三圣乡项目)-中铁物贸成都公司</v>
      </c>
      <c r="R3936" s="29" t="str">
        <f>_xlfn._xlws.FILTER(辅助信息!D:D,辅助信息!E:E=B3936)</f>
        <v>五冶钢构龙泉东洪片区(70亩、85亩)住宅、商业及配套工程项目</v>
      </c>
    </row>
    <row r="3937" hidden="1" spans="2:18">
      <c r="B3937" s="137" t="s">
        <v>229</v>
      </c>
      <c r="C3937" s="72">
        <v>45928</v>
      </c>
      <c r="D3937" s="40" t="str">
        <f>VLOOKUP(B3937,辅助信息!E:K,7,FALSE)</f>
        <v>JWDDCD2025092400212</v>
      </c>
      <c r="E3937" s="40" t="str">
        <f>VLOOKUP(F3937,辅助信息!A:B,2,FALSE)</f>
        <v>高线</v>
      </c>
      <c r="F3937" s="40" t="s">
        <v>57</v>
      </c>
      <c r="G3937" s="36">
        <v>5</v>
      </c>
      <c r="H3937" s="136">
        <f>IF(SUMIFS('[1]2025年已发货'!$E:$E,'[1]2025年已发货'!$F:$F,C3937,'[1]2025年已发货'!$C:$C,F3937,'[1]2025年已发货'!$G:$G,I3937,'[1]2025年已发货'!$H:$H,J3937)=0,"未发货",SUMIFS('[1]2025年已发货'!$E:$E,'[1]2025年已发货'!$F:$F,C3937,'[1]2025年已发货'!$C:$C,F3937,'[1]2025年已发货'!$G:$G,I3937,'[1]2025年已发货'!$H:$H,J3937))</f>
        <v>5</v>
      </c>
      <c r="I3937" s="40" t="str">
        <f>VLOOKUP(B3937,辅助信息!E:I,3,FALSE)</f>
        <v>(五冶钢构龙泉东洪片区85亩住宅、商业及配套工程项目三标段)成都市龙泉驿外东洪路地铁2号线惠王陵地铁C口</v>
      </c>
      <c r="J3937" s="40" t="str">
        <f>VLOOKUP(B3937,辅助信息!E:I,4,FALSE)</f>
        <v>王军宝</v>
      </c>
      <c r="K3937" s="40">
        <f>VLOOKUP(J3937,辅助信息!H:I,2,FALSE)</f>
        <v>13889142392</v>
      </c>
      <c r="L3937" s="111">
        <f>VLOOKUP(B3937,辅助信息!E:J,6,FALSE)</f>
        <v>0</v>
      </c>
      <c r="M3937" s="150">
        <v>45929</v>
      </c>
      <c r="O3937" s="64">
        <f ca="1" t="shared" si="206"/>
        <v>0</v>
      </c>
      <c r="P3937" s="64">
        <f ca="1" t="shared" si="207"/>
        <v>42</v>
      </c>
      <c r="Q3937" s="29" t="str">
        <f>VLOOKUP(B3937,辅助信息!E:M,9,FALSE)</f>
        <v>ZTWM-CDGS-XS-2025-0156-五冶钢构-2025年九月第一批次钢筋采购合同(三圣乡项目)-中铁物贸成都公司</v>
      </c>
      <c r="R3937" s="29" t="str">
        <f>_xlfn._xlws.FILTER(辅助信息!D:D,辅助信息!E:E=B3937)</f>
        <v>五冶钢构龙泉东洪片区(70亩、85亩)住宅、商业及配套工程项目</v>
      </c>
    </row>
    <row r="3938" hidden="1" spans="2:18">
      <c r="B3938" s="137" t="s">
        <v>229</v>
      </c>
      <c r="C3938" s="72">
        <v>45928</v>
      </c>
      <c r="D3938" s="40" t="str">
        <f>VLOOKUP(B3938,辅助信息!E:K,7,FALSE)</f>
        <v>JWDDCD2025092400212</v>
      </c>
      <c r="E3938" s="40" t="str">
        <f>VLOOKUP(F3938,辅助信息!A:B,2,FALSE)</f>
        <v>高线</v>
      </c>
      <c r="F3938" s="40" t="s">
        <v>53</v>
      </c>
      <c r="G3938" s="36">
        <v>8</v>
      </c>
      <c r="H3938" s="136">
        <f>IF(SUMIFS('[1]2025年已发货'!$E:$E,'[1]2025年已发货'!$F:$F,C3938,'[1]2025年已发货'!$C:$C,F3938,'[1]2025年已发货'!$G:$G,I3938,'[1]2025年已发货'!$H:$H,J3938)=0,"未发货",SUMIFS('[1]2025年已发货'!$E:$E,'[1]2025年已发货'!$F:$F,C3938,'[1]2025年已发货'!$C:$C,F3938,'[1]2025年已发货'!$G:$G,I3938,'[1]2025年已发货'!$H:$H,J3938))</f>
        <v>8</v>
      </c>
      <c r="I3938" s="40" t="str">
        <f>VLOOKUP(B3938,辅助信息!E:I,3,FALSE)</f>
        <v>(五冶钢构龙泉东洪片区85亩住宅、商业及配套工程项目三标段)成都市龙泉驿外东洪路地铁2号线惠王陵地铁C口</v>
      </c>
      <c r="J3938" s="40" t="str">
        <f>VLOOKUP(B3938,辅助信息!E:I,4,FALSE)</f>
        <v>王军宝</v>
      </c>
      <c r="K3938" s="40">
        <f>VLOOKUP(J3938,辅助信息!H:I,2,FALSE)</f>
        <v>13889142392</v>
      </c>
      <c r="L3938" s="111">
        <f>VLOOKUP(B3938,辅助信息!E:J,6,FALSE)</f>
        <v>0</v>
      </c>
      <c r="M3938" s="150">
        <v>45929</v>
      </c>
      <c r="O3938" s="64">
        <f ca="1" t="shared" si="206"/>
        <v>0</v>
      </c>
      <c r="P3938" s="64">
        <f ca="1" t="shared" si="207"/>
        <v>42</v>
      </c>
      <c r="Q3938" s="29" t="str">
        <f>VLOOKUP(B3938,辅助信息!E:M,9,FALSE)</f>
        <v>ZTWM-CDGS-XS-2025-0156-五冶钢构-2025年九月第一批次钢筋采购合同(三圣乡项目)-中铁物贸成都公司</v>
      </c>
      <c r="R3938" s="29" t="str">
        <f>_xlfn._xlws.FILTER(辅助信息!D:D,辅助信息!E:E=B3938)</f>
        <v>五冶钢构龙泉东洪片区(70亩、85亩)住宅、商业及配套工程项目</v>
      </c>
    </row>
    <row r="3939" hidden="1" spans="2:18">
      <c r="B3939" s="137" t="s">
        <v>229</v>
      </c>
      <c r="C3939" s="72">
        <v>45928</v>
      </c>
      <c r="D3939" s="40" t="str">
        <f>VLOOKUP(B3939,辅助信息!E:K,7,FALSE)</f>
        <v>JWDDCD2025092400212</v>
      </c>
      <c r="E3939" s="40" t="str">
        <f>VLOOKUP(F3939,辅助信息!A:B,2,FALSE)</f>
        <v>螺纹钢</v>
      </c>
      <c r="F3939" s="40" t="s">
        <v>27</v>
      </c>
      <c r="G3939" s="36">
        <v>80</v>
      </c>
      <c r="H3939" s="136">
        <f>IF(SUMIFS('[1]2025年已发货'!$E:$E,'[1]2025年已发货'!$F:$F,C3939,'[1]2025年已发货'!$C:$C,F3939,'[1]2025年已发货'!$G:$G,I3939,'[1]2025年已发货'!$H:$H,J3939)=0,"未发货",SUMIFS('[1]2025年已发货'!$E:$E,'[1]2025年已发货'!$F:$F,C3939,'[1]2025年已发货'!$C:$C,F3939,'[1]2025年已发货'!$G:$G,I3939,'[1]2025年已发货'!$H:$H,J3939))</f>
        <v>80</v>
      </c>
      <c r="I3939" s="40" t="str">
        <f>VLOOKUP(B3939,辅助信息!E:I,3,FALSE)</f>
        <v>(五冶钢构龙泉东洪片区85亩住宅、商业及配套工程项目三标段)成都市龙泉驿外东洪路地铁2号线惠王陵地铁C口</v>
      </c>
      <c r="J3939" s="40" t="str">
        <f>VLOOKUP(B3939,辅助信息!E:I,4,FALSE)</f>
        <v>王军宝</v>
      </c>
      <c r="K3939" s="40">
        <f>VLOOKUP(J3939,辅助信息!H:I,2,FALSE)</f>
        <v>13889142392</v>
      </c>
      <c r="L3939" s="111">
        <f>VLOOKUP(B3939,辅助信息!E:J,6,FALSE)</f>
        <v>0</v>
      </c>
      <c r="M3939" s="150">
        <v>45929</v>
      </c>
      <c r="O3939" s="64">
        <f ca="1" t="shared" si="206"/>
        <v>0</v>
      </c>
      <c r="P3939" s="64">
        <f ca="1" t="shared" si="207"/>
        <v>42</v>
      </c>
      <c r="Q3939" s="29" t="str">
        <f>VLOOKUP(B3939,辅助信息!E:M,9,FALSE)</f>
        <v>ZTWM-CDGS-XS-2025-0156-五冶钢构-2025年九月第一批次钢筋采购合同(三圣乡项目)-中铁物贸成都公司</v>
      </c>
      <c r="R3939" s="29" t="str">
        <f>_xlfn._xlws.FILTER(辅助信息!D:D,辅助信息!E:E=B3939)</f>
        <v>五冶钢构龙泉东洪片区(70亩、85亩)住宅、商业及配套工程项目</v>
      </c>
    </row>
    <row r="3940" hidden="1" spans="2:18">
      <c r="B3940" s="137" t="s">
        <v>229</v>
      </c>
      <c r="C3940" s="72">
        <v>45928</v>
      </c>
      <c r="D3940" s="40" t="str">
        <f>VLOOKUP(B3940,辅助信息!E:K,7,FALSE)</f>
        <v>JWDDCD2025092400212</v>
      </c>
      <c r="E3940" s="40" t="str">
        <f>VLOOKUP(F3940,辅助信息!A:B,2,FALSE)</f>
        <v>螺纹钢</v>
      </c>
      <c r="F3940" s="40" t="s">
        <v>19</v>
      </c>
      <c r="G3940" s="36">
        <v>104</v>
      </c>
      <c r="H3940" s="136">
        <f>IF(SUMIFS('[1]2025年已发货'!$E:$E,'[1]2025年已发货'!$F:$F,C3940,'[1]2025年已发货'!$C:$C,F3940,'[1]2025年已发货'!$G:$G,I3940,'[1]2025年已发货'!$H:$H,J3940)=0,"未发货",SUMIFS('[1]2025年已发货'!$E:$E,'[1]2025年已发货'!$F:$F,C3940,'[1]2025年已发货'!$C:$C,F3940,'[1]2025年已发货'!$G:$G,I3940,'[1]2025年已发货'!$H:$H,J3940))</f>
        <v>104</v>
      </c>
      <c r="I3940" s="40" t="str">
        <f>VLOOKUP(B3940,辅助信息!E:I,3,FALSE)</f>
        <v>(五冶钢构龙泉东洪片区85亩住宅、商业及配套工程项目三标段)成都市龙泉驿外东洪路地铁2号线惠王陵地铁C口</v>
      </c>
      <c r="J3940" s="40" t="str">
        <f>VLOOKUP(B3940,辅助信息!E:I,4,FALSE)</f>
        <v>王军宝</v>
      </c>
      <c r="K3940" s="40">
        <f>VLOOKUP(J3940,辅助信息!H:I,2,FALSE)</f>
        <v>13889142392</v>
      </c>
      <c r="L3940" s="111">
        <f>VLOOKUP(B3940,辅助信息!E:J,6,FALSE)</f>
        <v>0</v>
      </c>
      <c r="M3940" s="150">
        <v>45929</v>
      </c>
      <c r="O3940" s="64">
        <f ca="1" t="shared" si="206"/>
        <v>0</v>
      </c>
      <c r="P3940" s="64">
        <f ca="1" t="shared" si="207"/>
        <v>42</v>
      </c>
      <c r="Q3940" s="29" t="str">
        <f>VLOOKUP(B3940,辅助信息!E:M,9,FALSE)</f>
        <v>ZTWM-CDGS-XS-2025-0156-五冶钢构-2025年九月第一批次钢筋采购合同(三圣乡项目)-中铁物贸成都公司</v>
      </c>
      <c r="R3940" s="29" t="str">
        <f>_xlfn._xlws.FILTER(辅助信息!D:D,辅助信息!E:E=B3940)</f>
        <v>五冶钢构龙泉东洪片区(70亩、85亩)住宅、商业及配套工程项目</v>
      </c>
    </row>
    <row r="3941" hidden="1" spans="2:18">
      <c r="B3941" s="137" t="s">
        <v>229</v>
      </c>
      <c r="C3941" s="72">
        <v>45928</v>
      </c>
      <c r="D3941" s="40" t="str">
        <f>VLOOKUP(B3941,辅助信息!E:K,7,FALSE)</f>
        <v>JWDDCD2025092400212</v>
      </c>
      <c r="E3941" s="40" t="str">
        <f>VLOOKUP(F3941,辅助信息!A:B,2,FALSE)</f>
        <v>螺纹钢</v>
      </c>
      <c r="F3941" s="40" t="s">
        <v>32</v>
      </c>
      <c r="G3941" s="36">
        <v>99</v>
      </c>
      <c r="H3941" s="136">
        <f>IF(SUMIFS('[1]2025年已发货'!$E:$E,'[1]2025年已发货'!$F:$F,C3941,'[1]2025年已发货'!$C:$C,F3941,'[1]2025年已发货'!$G:$G,I3941,'[1]2025年已发货'!$H:$H,J3941)=0,"未发货",SUMIFS('[1]2025年已发货'!$E:$E,'[1]2025年已发货'!$F:$F,C3941,'[1]2025年已发货'!$C:$C,F3941,'[1]2025年已发货'!$G:$G,I3941,'[1]2025年已发货'!$H:$H,J3941))</f>
        <v>99</v>
      </c>
      <c r="I3941" s="40" t="str">
        <f>VLOOKUP(B3941,辅助信息!E:I,3,FALSE)</f>
        <v>(五冶钢构龙泉东洪片区85亩住宅、商业及配套工程项目三标段)成都市龙泉驿外东洪路地铁2号线惠王陵地铁C口</v>
      </c>
      <c r="J3941" s="40" t="str">
        <f>VLOOKUP(B3941,辅助信息!E:I,4,FALSE)</f>
        <v>王军宝</v>
      </c>
      <c r="K3941" s="40">
        <f>VLOOKUP(J3941,辅助信息!H:I,2,FALSE)</f>
        <v>13889142392</v>
      </c>
      <c r="L3941" s="111">
        <f>VLOOKUP(B3941,辅助信息!E:J,6,FALSE)</f>
        <v>0</v>
      </c>
      <c r="M3941" s="150">
        <v>45929</v>
      </c>
      <c r="O3941" s="64">
        <f ca="1" t="shared" si="206"/>
        <v>0</v>
      </c>
      <c r="P3941" s="64">
        <f ca="1" t="shared" si="207"/>
        <v>42</v>
      </c>
      <c r="Q3941" s="29" t="str">
        <f>VLOOKUP(B3941,辅助信息!E:M,9,FALSE)</f>
        <v>ZTWM-CDGS-XS-2025-0156-五冶钢构-2025年九月第一批次钢筋采购合同(三圣乡项目)-中铁物贸成都公司</v>
      </c>
      <c r="R3941" s="29" t="str">
        <f>_xlfn._xlws.FILTER(辅助信息!D:D,辅助信息!E:E=B3941)</f>
        <v>五冶钢构龙泉东洪片区(70亩、85亩)住宅、商业及配套工程项目</v>
      </c>
    </row>
    <row r="3942" hidden="1" spans="2:18">
      <c r="B3942" s="137" t="s">
        <v>229</v>
      </c>
      <c r="C3942" s="72">
        <v>45928</v>
      </c>
      <c r="D3942" s="40" t="str">
        <f>VLOOKUP(B3942,辅助信息!E:K,7,FALSE)</f>
        <v>JWDDCD2025092400212</v>
      </c>
      <c r="E3942" s="40" t="str">
        <f>VLOOKUP(F3942,辅助信息!A:B,2,FALSE)</f>
        <v>螺纹钢</v>
      </c>
      <c r="F3942" s="40" t="s">
        <v>30</v>
      </c>
      <c r="G3942" s="36">
        <v>53</v>
      </c>
      <c r="H3942" s="136">
        <f>IF(SUMIFS('[1]2025年已发货'!$E:$E,'[1]2025年已发货'!$F:$F,C3942,'[1]2025年已发货'!$C:$C,F3942,'[1]2025年已发货'!$G:$G,I3942,'[1]2025年已发货'!$H:$H,J3942)=0,"未发货",SUMIFS('[1]2025年已发货'!$E:$E,'[1]2025年已发货'!$F:$F,C3942,'[1]2025年已发货'!$C:$C,F3942,'[1]2025年已发货'!$G:$G,I3942,'[1]2025年已发货'!$H:$H,J3942))</f>
        <v>53</v>
      </c>
      <c r="I3942" s="40" t="str">
        <f>VLOOKUP(B3942,辅助信息!E:I,3,FALSE)</f>
        <v>(五冶钢构龙泉东洪片区85亩住宅、商业及配套工程项目三标段)成都市龙泉驿外东洪路地铁2号线惠王陵地铁C口</v>
      </c>
      <c r="J3942" s="40" t="str">
        <f>VLOOKUP(B3942,辅助信息!E:I,4,FALSE)</f>
        <v>王军宝</v>
      </c>
      <c r="K3942" s="40">
        <f>VLOOKUP(J3942,辅助信息!H:I,2,FALSE)</f>
        <v>13889142392</v>
      </c>
      <c r="L3942" s="111">
        <f>VLOOKUP(B3942,辅助信息!E:J,6,FALSE)</f>
        <v>0</v>
      </c>
      <c r="M3942" s="150">
        <v>45929</v>
      </c>
      <c r="O3942" s="64">
        <f ca="1" t="shared" si="206"/>
        <v>0</v>
      </c>
      <c r="P3942" s="64">
        <f ca="1" t="shared" si="207"/>
        <v>42</v>
      </c>
      <c r="Q3942" s="29" t="str">
        <f>VLOOKUP(B3942,辅助信息!E:M,9,FALSE)</f>
        <v>ZTWM-CDGS-XS-2025-0156-五冶钢构-2025年九月第一批次钢筋采购合同(三圣乡项目)-中铁物贸成都公司</v>
      </c>
      <c r="R3942" s="29" t="str">
        <f>_xlfn._xlws.FILTER(辅助信息!D:D,辅助信息!E:E=B3942)</f>
        <v>五冶钢构龙泉东洪片区(70亩、85亩)住宅、商业及配套工程项目</v>
      </c>
    </row>
    <row r="3943" hidden="1" spans="2:18">
      <c r="B3943" s="137" t="s">
        <v>229</v>
      </c>
      <c r="C3943" s="72">
        <v>45928</v>
      </c>
      <c r="D3943" s="40" t="str">
        <f>VLOOKUP(B3943,辅助信息!E:K,7,FALSE)</f>
        <v>JWDDCD2025092400212</v>
      </c>
      <c r="E3943" s="40" t="str">
        <f>VLOOKUP(F3943,辅助信息!A:B,2,FALSE)</f>
        <v>螺纹钢</v>
      </c>
      <c r="F3943" s="40" t="s">
        <v>33</v>
      </c>
      <c r="G3943" s="36">
        <v>25</v>
      </c>
      <c r="H3943" s="136">
        <f>IF(SUMIFS('[1]2025年已发货'!$E:$E,'[1]2025年已发货'!$F:$F,C3943,'[1]2025年已发货'!$C:$C,F3943,'[1]2025年已发货'!$G:$G,I3943,'[1]2025年已发货'!$H:$H,J3943)=0,"未发货",SUMIFS('[1]2025年已发货'!$E:$E,'[1]2025年已发货'!$F:$F,C3943,'[1]2025年已发货'!$C:$C,F3943,'[1]2025年已发货'!$G:$G,I3943,'[1]2025年已发货'!$H:$H,J3943))</f>
        <v>25</v>
      </c>
      <c r="I3943" s="40" t="str">
        <f>VLOOKUP(B3943,辅助信息!E:I,3,FALSE)</f>
        <v>(五冶钢构龙泉东洪片区85亩住宅、商业及配套工程项目三标段)成都市龙泉驿外东洪路地铁2号线惠王陵地铁C口</v>
      </c>
      <c r="J3943" s="40" t="str">
        <f>VLOOKUP(B3943,辅助信息!E:I,4,FALSE)</f>
        <v>王军宝</v>
      </c>
      <c r="K3943" s="40">
        <f>VLOOKUP(J3943,辅助信息!H:I,2,FALSE)</f>
        <v>13889142392</v>
      </c>
      <c r="L3943" s="111">
        <f>VLOOKUP(B3943,辅助信息!E:J,6,FALSE)</f>
        <v>0</v>
      </c>
      <c r="M3943" s="150">
        <v>45929</v>
      </c>
      <c r="O3943" s="64">
        <f ca="1" t="shared" si="206"/>
        <v>0</v>
      </c>
      <c r="P3943" s="64">
        <f ca="1" t="shared" si="207"/>
        <v>42</v>
      </c>
      <c r="Q3943" s="29" t="str">
        <f>VLOOKUP(B3943,辅助信息!E:M,9,FALSE)</f>
        <v>ZTWM-CDGS-XS-2025-0156-五冶钢构-2025年九月第一批次钢筋采购合同(三圣乡项目)-中铁物贸成都公司</v>
      </c>
      <c r="R3943" s="29" t="str">
        <f>_xlfn._xlws.FILTER(辅助信息!D:D,辅助信息!E:E=B3943)</f>
        <v>五冶钢构龙泉东洪片区(70亩、85亩)住宅、商业及配套工程项目</v>
      </c>
    </row>
    <row r="3944" hidden="1" spans="2:18">
      <c r="B3944" s="137" t="s">
        <v>229</v>
      </c>
      <c r="C3944" s="72">
        <v>45928</v>
      </c>
      <c r="D3944" s="40" t="str">
        <f>VLOOKUP(B3944,辅助信息!E:K,7,FALSE)</f>
        <v>JWDDCD2025092400212</v>
      </c>
      <c r="E3944" s="40" t="str">
        <f>VLOOKUP(F3944,辅助信息!A:B,2,FALSE)</f>
        <v>螺纹钢</v>
      </c>
      <c r="F3944" s="40" t="s">
        <v>28</v>
      </c>
      <c r="G3944" s="36">
        <v>44</v>
      </c>
      <c r="H3944" s="136">
        <f>IF(SUMIFS('[1]2025年已发货'!$E:$E,'[1]2025年已发货'!$F:$F,C3944,'[1]2025年已发货'!$C:$C,F3944,'[1]2025年已发货'!$G:$G,I3944,'[1]2025年已发货'!$H:$H,J3944)=0,"未发货",SUMIFS('[1]2025年已发货'!$E:$E,'[1]2025年已发货'!$F:$F,C3944,'[1]2025年已发货'!$C:$C,F3944,'[1]2025年已发货'!$G:$G,I3944,'[1]2025年已发货'!$H:$H,J3944))</f>
        <v>44</v>
      </c>
      <c r="I3944" s="40" t="str">
        <f>VLOOKUP(B3944,辅助信息!E:I,3,FALSE)</f>
        <v>(五冶钢构龙泉东洪片区85亩住宅、商业及配套工程项目三标段)成都市龙泉驿外东洪路地铁2号线惠王陵地铁C口</v>
      </c>
      <c r="J3944" s="40" t="str">
        <f>VLOOKUP(B3944,辅助信息!E:I,4,FALSE)</f>
        <v>王军宝</v>
      </c>
      <c r="K3944" s="40">
        <f>VLOOKUP(J3944,辅助信息!H:I,2,FALSE)</f>
        <v>13889142392</v>
      </c>
      <c r="L3944" s="111">
        <f>VLOOKUP(B3944,辅助信息!E:J,6,FALSE)</f>
        <v>0</v>
      </c>
      <c r="M3944" s="150">
        <v>45929</v>
      </c>
      <c r="O3944" s="64">
        <f ca="1" t="shared" si="206"/>
        <v>0</v>
      </c>
      <c r="P3944" s="64">
        <f ca="1" t="shared" si="207"/>
        <v>42</v>
      </c>
      <c r="Q3944" s="29" t="str">
        <f>VLOOKUP(B3944,辅助信息!E:M,9,FALSE)</f>
        <v>ZTWM-CDGS-XS-2025-0156-五冶钢构-2025年九月第一批次钢筋采购合同(三圣乡项目)-中铁物贸成都公司</v>
      </c>
      <c r="R3944" s="29" t="str">
        <f>_xlfn._xlws.FILTER(辅助信息!D:D,辅助信息!E:E=B3944)</f>
        <v>五冶钢构龙泉东洪片区(70亩、85亩)住宅、商业及配套工程项目</v>
      </c>
    </row>
    <row r="3945" hidden="1" spans="2:18">
      <c r="B3945" s="137" t="s">
        <v>229</v>
      </c>
      <c r="C3945" s="72">
        <v>45928</v>
      </c>
      <c r="D3945" s="40" t="str">
        <f>VLOOKUP(B3945,辅助信息!E:K,7,FALSE)</f>
        <v>JWDDCD2025092400212</v>
      </c>
      <c r="E3945" s="40" t="str">
        <f>VLOOKUP(F3945,辅助信息!A:B,2,FALSE)</f>
        <v>螺纹钢</v>
      </c>
      <c r="F3945" s="40" t="s">
        <v>18</v>
      </c>
      <c r="G3945" s="36">
        <v>19</v>
      </c>
      <c r="H3945" s="136">
        <f>IF(SUMIFS('[1]2025年已发货'!$E:$E,'[1]2025年已发货'!$F:$F,C3945,'[1]2025年已发货'!$C:$C,F3945,'[1]2025年已发货'!$G:$G,I3945,'[1]2025年已发货'!$H:$H,J3945)=0,"未发货",SUMIFS('[1]2025年已发货'!$E:$E,'[1]2025年已发货'!$F:$F,C3945,'[1]2025年已发货'!$C:$C,F3945,'[1]2025年已发货'!$G:$G,I3945,'[1]2025年已发货'!$H:$H,J3945))</f>
        <v>19</v>
      </c>
      <c r="I3945" s="40" t="str">
        <f>VLOOKUP(B3945,辅助信息!E:I,3,FALSE)</f>
        <v>(五冶钢构龙泉东洪片区85亩住宅、商业及配套工程项目三标段)成都市龙泉驿外东洪路地铁2号线惠王陵地铁C口</v>
      </c>
      <c r="J3945" s="40" t="str">
        <f>VLOOKUP(B3945,辅助信息!E:I,4,FALSE)</f>
        <v>王军宝</v>
      </c>
      <c r="K3945" s="40">
        <f>VLOOKUP(J3945,辅助信息!H:I,2,FALSE)</f>
        <v>13889142392</v>
      </c>
      <c r="L3945" s="111">
        <f>VLOOKUP(B3945,辅助信息!E:J,6,FALSE)</f>
        <v>0</v>
      </c>
      <c r="M3945" s="150">
        <v>45929</v>
      </c>
      <c r="O3945" s="64">
        <f ca="1" t="shared" si="206"/>
        <v>0</v>
      </c>
      <c r="P3945" s="64">
        <f ca="1" t="shared" si="207"/>
        <v>42</v>
      </c>
      <c r="Q3945" s="29" t="str">
        <f>VLOOKUP(B3945,辅助信息!E:M,9,FALSE)</f>
        <v>ZTWM-CDGS-XS-2025-0156-五冶钢构-2025年九月第一批次钢筋采购合同(三圣乡项目)-中铁物贸成都公司</v>
      </c>
      <c r="R3945" s="29" t="str">
        <f>_xlfn._xlws.FILTER(辅助信息!D:D,辅助信息!E:E=B3945)</f>
        <v>五冶钢构龙泉东洪片区(70亩、85亩)住宅、商业及配套工程项目</v>
      </c>
    </row>
    <row r="3946" hidden="1" spans="2:18">
      <c r="B3946" s="137" t="s">
        <v>229</v>
      </c>
      <c r="C3946" s="72">
        <v>45928</v>
      </c>
      <c r="D3946" s="40" t="str">
        <f>VLOOKUP(B3946,辅助信息!E:K,7,FALSE)</f>
        <v>JWDDCD2025092400212</v>
      </c>
      <c r="E3946" s="40" t="str">
        <f>VLOOKUP(F3946,辅助信息!A:B,2,FALSE)</f>
        <v>螺纹钢</v>
      </c>
      <c r="F3946" s="40" t="s">
        <v>58</v>
      </c>
      <c r="G3946" s="36">
        <v>2.5</v>
      </c>
      <c r="H3946" s="136">
        <f>IF(SUMIFS('[1]2025年已发货'!$E:$E,'[1]2025年已发货'!$F:$F,C3946,'[1]2025年已发货'!$C:$C,F3946,'[1]2025年已发货'!$G:$G,I3946,'[1]2025年已发货'!$H:$H,J3946)=0,"未发货",SUMIFS('[1]2025年已发货'!$E:$E,'[1]2025年已发货'!$F:$F,C3946,'[1]2025年已发货'!$C:$C,F3946,'[1]2025年已发货'!$G:$G,I3946,'[1]2025年已发货'!$H:$H,J3946))</f>
        <v>2.5</v>
      </c>
      <c r="I3946" s="40" t="str">
        <f>VLOOKUP(B3946,辅助信息!E:I,3,FALSE)</f>
        <v>(五冶钢构龙泉东洪片区85亩住宅、商业及配套工程项目三标段)成都市龙泉驿外东洪路地铁2号线惠王陵地铁C口</v>
      </c>
      <c r="J3946" s="40" t="str">
        <f>VLOOKUP(B3946,辅助信息!E:I,4,FALSE)</f>
        <v>王军宝</v>
      </c>
      <c r="K3946" s="40">
        <f>VLOOKUP(J3946,辅助信息!H:I,2,FALSE)</f>
        <v>13889142392</v>
      </c>
      <c r="L3946" s="111">
        <f>VLOOKUP(B3946,辅助信息!E:J,6,FALSE)</f>
        <v>0</v>
      </c>
      <c r="M3946" s="150">
        <v>45929</v>
      </c>
      <c r="O3946" s="64">
        <f ca="1" t="shared" si="206"/>
        <v>0</v>
      </c>
      <c r="P3946" s="64">
        <f ca="1" t="shared" si="207"/>
        <v>42</v>
      </c>
      <c r="Q3946" s="29" t="str">
        <f>VLOOKUP(B3946,辅助信息!E:M,9,FALSE)</f>
        <v>ZTWM-CDGS-XS-2025-0156-五冶钢构-2025年九月第一批次钢筋采购合同(三圣乡项目)-中铁物贸成都公司</v>
      </c>
      <c r="R3946" s="29" t="str">
        <f>_xlfn._xlws.FILTER(辅助信息!D:D,辅助信息!E:E=B3946)</f>
        <v>五冶钢构龙泉东洪片区(70亩、85亩)住宅、商业及配套工程项目</v>
      </c>
    </row>
    <row r="3947" hidden="1" spans="2:18">
      <c r="B3947" s="137" t="s">
        <v>229</v>
      </c>
      <c r="C3947" s="72">
        <v>45928</v>
      </c>
      <c r="D3947" s="40" t="str">
        <f>VLOOKUP(B3947,辅助信息!E:K,7,FALSE)</f>
        <v>JWDDCD2025092400212</v>
      </c>
      <c r="E3947" s="40" t="str">
        <f>VLOOKUP(F3947,辅助信息!A:B,2,FALSE)</f>
        <v>螺纹钢</v>
      </c>
      <c r="F3947" s="40" t="s">
        <v>46</v>
      </c>
      <c r="G3947" s="36">
        <v>5</v>
      </c>
      <c r="H3947" s="136">
        <f>IF(SUMIFS('[1]2025年已发货'!$E:$E,'[1]2025年已发货'!$F:$F,C3947,'[1]2025年已发货'!$C:$C,F3947,'[1]2025年已发货'!$G:$G,I3947,'[1]2025年已发货'!$H:$H,J3947)=0,"未发货",SUMIFS('[1]2025年已发货'!$E:$E,'[1]2025年已发货'!$F:$F,C3947,'[1]2025年已发货'!$C:$C,F3947,'[1]2025年已发货'!$G:$G,I3947,'[1]2025年已发货'!$H:$H,J3947))</f>
        <v>5</v>
      </c>
      <c r="I3947" s="40" t="str">
        <f>VLOOKUP(B3947,辅助信息!E:I,3,FALSE)</f>
        <v>(五冶钢构龙泉东洪片区85亩住宅、商业及配套工程项目三标段)成都市龙泉驿外东洪路地铁2号线惠王陵地铁C口</v>
      </c>
      <c r="J3947" s="40" t="str">
        <f>VLOOKUP(B3947,辅助信息!E:I,4,FALSE)</f>
        <v>王军宝</v>
      </c>
      <c r="K3947" s="40">
        <f>VLOOKUP(J3947,辅助信息!H:I,2,FALSE)</f>
        <v>13889142392</v>
      </c>
      <c r="L3947" s="111">
        <f>VLOOKUP(B3947,辅助信息!E:J,6,FALSE)</f>
        <v>0</v>
      </c>
      <c r="M3947" s="150">
        <v>45929</v>
      </c>
      <c r="O3947" s="64">
        <f ca="1" t="shared" si="206"/>
        <v>0</v>
      </c>
      <c r="P3947" s="64">
        <f ca="1" t="shared" si="207"/>
        <v>42</v>
      </c>
      <c r="Q3947" s="29" t="str">
        <f>VLOOKUP(B3947,辅助信息!E:M,9,FALSE)</f>
        <v>ZTWM-CDGS-XS-2025-0156-五冶钢构-2025年九月第一批次钢筋采购合同(三圣乡项目)-中铁物贸成都公司</v>
      </c>
      <c r="R3947" s="29" t="str">
        <f>_xlfn._xlws.FILTER(辅助信息!D:D,辅助信息!E:E=B3947)</f>
        <v>五冶钢构龙泉东洪片区(70亩、85亩)住宅、商业及配套工程项目</v>
      </c>
    </row>
    <row r="3948" hidden="1" spans="2:18">
      <c r="B3948" s="137" t="s">
        <v>229</v>
      </c>
      <c r="C3948" s="72">
        <v>45928</v>
      </c>
      <c r="D3948" s="40" t="str">
        <f>VLOOKUP(B3948,辅助信息!E:K,7,FALSE)</f>
        <v>JWDDCD2025092400212</v>
      </c>
      <c r="E3948" s="40" t="str">
        <f>VLOOKUP(F3948,辅助信息!A:B,2,FALSE)</f>
        <v>螺纹钢</v>
      </c>
      <c r="F3948" s="40" t="s">
        <v>22</v>
      </c>
      <c r="G3948" s="36">
        <v>15</v>
      </c>
      <c r="H3948" s="136">
        <f>IF(SUMIFS('[1]2025年已发货'!$E:$E,'[1]2025年已发货'!$F:$F,C3948,'[1]2025年已发货'!$C:$C,F3948,'[1]2025年已发货'!$G:$G,I3948,'[1]2025年已发货'!$H:$H,J3948)=0,"未发货",SUMIFS('[1]2025年已发货'!$E:$E,'[1]2025年已发货'!$F:$F,C3948,'[1]2025年已发货'!$C:$C,F3948,'[1]2025年已发货'!$G:$G,I3948,'[1]2025年已发货'!$H:$H,J3948))</f>
        <v>15</v>
      </c>
      <c r="I3948" s="40" t="str">
        <f>VLOOKUP(B3948,辅助信息!E:I,3,FALSE)</f>
        <v>(五冶钢构龙泉东洪片区85亩住宅、商业及配套工程项目三标段)成都市龙泉驿外东洪路地铁2号线惠王陵地铁C口</v>
      </c>
      <c r="J3948" s="40" t="str">
        <f>VLOOKUP(B3948,辅助信息!E:I,4,FALSE)</f>
        <v>王军宝</v>
      </c>
      <c r="K3948" s="40">
        <f>VLOOKUP(J3948,辅助信息!H:I,2,FALSE)</f>
        <v>13889142392</v>
      </c>
      <c r="L3948" s="111">
        <f>VLOOKUP(B3948,辅助信息!E:J,6,FALSE)</f>
        <v>0</v>
      </c>
      <c r="M3948" s="150">
        <v>45929</v>
      </c>
      <c r="O3948" s="64">
        <f ca="1" t="shared" si="206"/>
        <v>0</v>
      </c>
      <c r="P3948" s="64">
        <f ca="1" t="shared" si="207"/>
        <v>42</v>
      </c>
      <c r="Q3948" s="29" t="str">
        <f>VLOOKUP(B3948,辅助信息!E:M,9,FALSE)</f>
        <v>ZTWM-CDGS-XS-2025-0156-五冶钢构-2025年九月第一批次钢筋采购合同(三圣乡项目)-中铁物贸成都公司</v>
      </c>
      <c r="R3948" s="29" t="str">
        <f>_xlfn._xlws.FILTER(辅助信息!D:D,辅助信息!E:E=B3948)</f>
        <v>五冶钢构龙泉东洪片区(70亩、85亩)住宅、商业及配套工程项目</v>
      </c>
    </row>
    <row r="3949" hidden="1" spans="2:18">
      <c r="B3949" s="137" t="s">
        <v>229</v>
      </c>
      <c r="C3949" s="72">
        <v>45928</v>
      </c>
      <c r="D3949" s="40" t="str">
        <f>VLOOKUP(B3949,辅助信息!E:K,7,FALSE)</f>
        <v>JWDDCD2025092400212</v>
      </c>
      <c r="E3949" s="40" t="str">
        <f>VLOOKUP(F3949,辅助信息!A:B,2,FALSE)</f>
        <v>盘螺</v>
      </c>
      <c r="F3949" s="40" t="s">
        <v>41</v>
      </c>
      <c r="G3949" s="36">
        <v>90</v>
      </c>
      <c r="H3949" s="136">
        <f>IF(SUMIFS('[1]2025年已发货'!$E:$E,'[1]2025年已发货'!$F:$F,C3949,'[1]2025年已发货'!$C:$C,F3949,'[1]2025年已发货'!$G:$G,I3949,'[1]2025年已发货'!$H:$H,J3949)=0,"未发货",SUMIFS('[1]2025年已发货'!$E:$E,'[1]2025年已发货'!$F:$F,C3949,'[1]2025年已发货'!$C:$C,F3949,'[1]2025年已发货'!$G:$G,I3949,'[1]2025年已发货'!$H:$H,J3949))</f>
        <v>90</v>
      </c>
      <c r="I3949" s="40" t="str">
        <f>VLOOKUP(B3949,辅助信息!E:I,3,FALSE)</f>
        <v>(五冶钢构龙泉东洪片区85亩住宅、商业及配套工程项目三标段)成都市龙泉驿外东洪路地铁2号线惠王陵地铁C口</v>
      </c>
      <c r="J3949" s="40" t="str">
        <f>VLOOKUP(B3949,辅助信息!E:I,4,FALSE)</f>
        <v>王军宝</v>
      </c>
      <c r="K3949" s="40">
        <f>VLOOKUP(J3949,辅助信息!H:I,2,FALSE)</f>
        <v>13889142392</v>
      </c>
      <c r="L3949" s="111">
        <f>VLOOKUP(B3949,辅助信息!E:J,6,FALSE)</f>
        <v>0</v>
      </c>
      <c r="M3949" s="150">
        <v>45929</v>
      </c>
      <c r="O3949" s="64">
        <f ca="1" t="shared" si="206"/>
        <v>0</v>
      </c>
      <c r="P3949" s="64">
        <f ca="1" t="shared" si="207"/>
        <v>42</v>
      </c>
      <c r="Q3949" s="29" t="str">
        <f>VLOOKUP(B3949,辅助信息!E:M,9,FALSE)</f>
        <v>ZTWM-CDGS-XS-2025-0156-五冶钢构-2025年九月第一批次钢筋采购合同(三圣乡项目)-中铁物贸成都公司</v>
      </c>
      <c r="R3949" s="29" t="str">
        <f>_xlfn._xlws.FILTER(辅助信息!D:D,辅助信息!E:E=B3949)</f>
        <v>五冶钢构龙泉东洪片区(70亩、85亩)住宅、商业及配套工程项目</v>
      </c>
    </row>
    <row r="3950" hidden="1" spans="2:18">
      <c r="B3950" s="137" t="s">
        <v>229</v>
      </c>
      <c r="C3950" s="72">
        <v>45928</v>
      </c>
      <c r="D3950" s="40" t="str">
        <f>VLOOKUP(B3950,辅助信息!E:K,7,FALSE)</f>
        <v>JWDDCD2025092400212</v>
      </c>
      <c r="E3950" s="40" t="str">
        <f>VLOOKUP(F3950,辅助信息!A:B,2,FALSE)</f>
        <v>盘螺</v>
      </c>
      <c r="F3950" s="40" t="s">
        <v>49</v>
      </c>
      <c r="G3950" s="36">
        <v>22</v>
      </c>
      <c r="H3950" s="136">
        <f>IF(SUMIFS('[1]2025年已发货'!$E:$E,'[1]2025年已发货'!$F:$F,C3950,'[1]2025年已发货'!$C:$C,F3950,'[1]2025年已发货'!$G:$G,I3950,'[1]2025年已发货'!$H:$H,J3950)=0,"未发货",SUMIFS('[1]2025年已发货'!$E:$E,'[1]2025年已发货'!$F:$F,C3950,'[1]2025年已发货'!$C:$C,F3950,'[1]2025年已发货'!$G:$G,I3950,'[1]2025年已发货'!$H:$H,J3950))</f>
        <v>22</v>
      </c>
      <c r="I3950" s="40" t="str">
        <f>VLOOKUP(B3950,辅助信息!E:I,3,FALSE)</f>
        <v>(五冶钢构龙泉东洪片区85亩住宅、商业及配套工程项目三标段)成都市龙泉驿外东洪路地铁2号线惠王陵地铁C口</v>
      </c>
      <c r="J3950" s="40" t="str">
        <f>VLOOKUP(B3950,辅助信息!E:I,4,FALSE)</f>
        <v>王军宝</v>
      </c>
      <c r="K3950" s="40">
        <f>VLOOKUP(J3950,辅助信息!H:I,2,FALSE)</f>
        <v>13889142392</v>
      </c>
      <c r="L3950" s="111">
        <f>VLOOKUP(B3950,辅助信息!E:J,6,FALSE)</f>
        <v>0</v>
      </c>
      <c r="M3950" s="150">
        <v>45929</v>
      </c>
      <c r="O3950" s="64">
        <f ca="1" t="shared" si="206"/>
        <v>0</v>
      </c>
      <c r="P3950" s="64">
        <f ca="1" t="shared" si="207"/>
        <v>42</v>
      </c>
      <c r="Q3950" s="29" t="str">
        <f>VLOOKUP(B3950,辅助信息!E:M,9,FALSE)</f>
        <v>ZTWM-CDGS-XS-2025-0156-五冶钢构-2025年九月第一批次钢筋采购合同(三圣乡项目)-中铁物贸成都公司</v>
      </c>
      <c r="R3950" s="29" t="str">
        <f>_xlfn._xlws.FILTER(辅助信息!D:D,辅助信息!E:E=B3950)</f>
        <v>五冶钢构龙泉东洪片区(70亩、85亩)住宅、商业及配套工程项目</v>
      </c>
    </row>
    <row r="3951" hidden="1" spans="2:18">
      <c r="B3951" s="137" t="s">
        <v>229</v>
      </c>
      <c r="C3951" s="72">
        <v>45928</v>
      </c>
      <c r="D3951" s="40" t="str">
        <f>VLOOKUP(B3951,辅助信息!E:K,7,FALSE)</f>
        <v>JWDDCD2025092400212</v>
      </c>
      <c r="E3951" s="40" t="str">
        <f>VLOOKUP(F3951,辅助信息!A:B,2,FALSE)</f>
        <v>盘螺</v>
      </c>
      <c r="F3951" s="40" t="s">
        <v>40</v>
      </c>
      <c r="G3951" s="36">
        <v>102</v>
      </c>
      <c r="H3951" s="136">
        <f>IF(SUMIFS('[1]2025年已发货'!$E:$E,'[1]2025年已发货'!$F:$F,C3951,'[1]2025年已发货'!$C:$C,F3951,'[1]2025年已发货'!$G:$G,I3951,'[1]2025年已发货'!$H:$H,J3951)=0,"未发货",SUMIFS('[1]2025年已发货'!$E:$E,'[1]2025年已发货'!$F:$F,C3951,'[1]2025年已发货'!$C:$C,F3951,'[1]2025年已发货'!$G:$G,I3951,'[1]2025年已发货'!$H:$H,J3951))</f>
        <v>102</v>
      </c>
      <c r="I3951" s="40" t="str">
        <f>VLOOKUP(B3951,辅助信息!E:I,3,FALSE)</f>
        <v>(五冶钢构龙泉东洪片区85亩住宅、商业及配套工程项目三标段)成都市龙泉驿外东洪路地铁2号线惠王陵地铁C口</v>
      </c>
      <c r="J3951" s="40" t="str">
        <f>VLOOKUP(B3951,辅助信息!E:I,4,FALSE)</f>
        <v>王军宝</v>
      </c>
      <c r="K3951" s="40">
        <f>VLOOKUP(J3951,辅助信息!H:I,2,FALSE)</f>
        <v>13889142392</v>
      </c>
      <c r="L3951" s="111">
        <f>VLOOKUP(B3951,辅助信息!E:J,6,FALSE)</f>
        <v>0</v>
      </c>
      <c r="M3951" s="150">
        <v>45929</v>
      </c>
      <c r="O3951" s="64">
        <f ca="1" t="shared" si="206"/>
        <v>0</v>
      </c>
      <c r="P3951" s="64">
        <f ca="1" t="shared" si="207"/>
        <v>42</v>
      </c>
      <c r="Q3951" s="29" t="str">
        <f>VLOOKUP(B3951,辅助信息!E:M,9,FALSE)</f>
        <v>ZTWM-CDGS-XS-2025-0156-五冶钢构-2025年九月第一批次钢筋采购合同(三圣乡项目)-中铁物贸成都公司</v>
      </c>
      <c r="R3951" s="29" t="str">
        <f>_xlfn._xlws.FILTER(辅助信息!D:D,辅助信息!E:E=B3951)</f>
        <v>五冶钢构龙泉东洪片区(70亩、85亩)住宅、商业及配套工程项目</v>
      </c>
    </row>
    <row r="3952" hidden="1" spans="2:18">
      <c r="B3952" s="137" t="s">
        <v>225</v>
      </c>
      <c r="C3952" s="72">
        <v>45928</v>
      </c>
      <c r="D3952" s="40" t="str">
        <f>VLOOKUP(B3952,辅助信息!E:K,7,FALSE)</f>
        <v>JWDDCD2025092400210</v>
      </c>
      <c r="E3952" s="40" t="str">
        <f>VLOOKUP(F3952,辅助信息!A:B,2,FALSE)</f>
        <v>高线</v>
      </c>
      <c r="F3952" s="40" t="s">
        <v>53</v>
      </c>
      <c r="G3952" s="36">
        <v>15</v>
      </c>
      <c r="H3952" s="136" t="str">
        <f>IF(SUMIFS('[1]2025年已发货'!$E:$E,'[1]2025年已发货'!$F:$F,C3952,'[1]2025年已发货'!$C:$C,F3952,'[1]2025年已发货'!$G:$G,I3952,'[1]2025年已发货'!$H:$H,J3952)=0,"未发货",SUMIFS('[1]2025年已发货'!$E:$E,'[1]2025年已发货'!$F:$F,C3952,'[1]2025年已发货'!$C:$C,F3952,'[1]2025年已发货'!$G:$G,I3952,'[1]2025年已发货'!$H:$H,J3952))</f>
        <v>未发货</v>
      </c>
      <c r="I3952" s="40" t="str">
        <f>VLOOKUP(B3952,辅助信息!E:I,3,FALSE)</f>
        <v>(五冶钢构龙泉东洪片区85亩住宅、商业及配套工程项目一标段)成都市龙泉驿外东洪路地铁2号线惠王陵地铁C口</v>
      </c>
      <c r="J3952" s="40" t="str">
        <f>VLOOKUP(B3952,辅助信息!E:I,4,FALSE)</f>
        <v>岳工</v>
      </c>
      <c r="K3952" s="40">
        <f>VLOOKUP(J3952,辅助信息!H:I,2,FALSE)</f>
        <v>18599951655</v>
      </c>
      <c r="L3952" s="111">
        <f>VLOOKUP(B3952,辅助信息!E:J,6,FALSE)</f>
        <v>0</v>
      </c>
      <c r="M3952" s="150">
        <v>45929</v>
      </c>
      <c r="O3952" s="64">
        <f ca="1" t="shared" si="206"/>
        <v>0</v>
      </c>
      <c r="P3952" s="64">
        <f ca="1" t="shared" si="207"/>
        <v>42</v>
      </c>
      <c r="Q3952" s="29" t="str">
        <f>VLOOKUP(B3952,辅助信息!E:M,9,FALSE)</f>
        <v>ZTWM-CDGS-XS-2025-0156-五冶钢构-2025年九月第一批次钢筋采购合同(三圣乡项目)-中铁物贸成都公司</v>
      </c>
      <c r="R3952" s="29" t="str">
        <f>_xlfn._xlws.FILTER(辅助信息!D:D,辅助信息!E:E=B3952)</f>
        <v>五冶钢构龙泉东洪片区(70亩、85亩)住宅、商业及配套工程项目</v>
      </c>
    </row>
    <row r="3953" hidden="1" spans="2:18">
      <c r="B3953" s="137" t="s">
        <v>225</v>
      </c>
      <c r="C3953" s="72">
        <v>45928</v>
      </c>
      <c r="D3953" s="40" t="str">
        <f>VLOOKUP(B3953,辅助信息!E:K,7,FALSE)</f>
        <v>JWDDCD2025092400210</v>
      </c>
      <c r="E3953" s="40" t="str">
        <f>VLOOKUP(F3953,辅助信息!A:B,2,FALSE)</f>
        <v>螺纹钢</v>
      </c>
      <c r="F3953" s="40" t="s">
        <v>28</v>
      </c>
      <c r="G3953" s="36">
        <v>20</v>
      </c>
      <c r="H3953" s="136" t="str">
        <f>IF(SUMIFS('[1]2025年已发货'!$E:$E,'[1]2025年已发货'!$F:$F,C3953,'[1]2025年已发货'!$C:$C,F3953,'[1]2025年已发货'!$G:$G,I3953,'[1]2025年已发货'!$H:$H,J3953)=0,"未发货",SUMIFS('[1]2025年已发货'!$E:$E,'[1]2025年已发货'!$F:$F,C3953,'[1]2025年已发货'!$C:$C,F3953,'[1]2025年已发货'!$G:$G,I3953,'[1]2025年已发货'!$H:$H,J3953))</f>
        <v>未发货</v>
      </c>
      <c r="I3953" s="40" t="str">
        <f>VLOOKUP(B3953,辅助信息!E:I,3,FALSE)</f>
        <v>(五冶钢构龙泉东洪片区85亩住宅、商业及配套工程项目一标段)成都市龙泉驿外东洪路地铁2号线惠王陵地铁C口</v>
      </c>
      <c r="J3953" s="40" t="str">
        <f>VLOOKUP(B3953,辅助信息!E:I,4,FALSE)</f>
        <v>岳工</v>
      </c>
      <c r="K3953" s="40">
        <f>VLOOKUP(J3953,辅助信息!H:I,2,FALSE)</f>
        <v>18599951655</v>
      </c>
      <c r="L3953" s="111">
        <f>VLOOKUP(B3953,辅助信息!E:J,6,FALSE)</f>
        <v>0</v>
      </c>
      <c r="M3953" s="150">
        <v>45929</v>
      </c>
      <c r="O3953" s="64">
        <f ca="1" t="shared" si="206"/>
        <v>0</v>
      </c>
      <c r="P3953" s="64">
        <f ca="1" t="shared" si="207"/>
        <v>42</v>
      </c>
      <c r="Q3953" s="29" t="str">
        <f>VLOOKUP(B3953,辅助信息!E:M,9,FALSE)</f>
        <v>ZTWM-CDGS-XS-2025-0156-五冶钢构-2025年九月第一批次钢筋采购合同(三圣乡项目)-中铁物贸成都公司</v>
      </c>
      <c r="R3953" s="29" t="str">
        <f>_xlfn._xlws.FILTER(辅助信息!D:D,辅助信息!E:E=B3953)</f>
        <v>五冶钢构龙泉东洪片区(70亩、85亩)住宅、商业及配套工程项目</v>
      </c>
    </row>
    <row r="3954" hidden="1" spans="2:18">
      <c r="B3954" s="137" t="s">
        <v>230</v>
      </c>
      <c r="C3954" s="72">
        <v>45928</v>
      </c>
      <c r="D3954" s="40" t="str">
        <f>VLOOKUP(B3954,辅助信息!E:K,7,FALSE)</f>
        <v>JWDDCD2025102100481</v>
      </c>
      <c r="E3954" s="40" t="str">
        <f>VLOOKUP(F3954,辅助信息!A:B,2,FALSE)</f>
        <v>螺纹钢</v>
      </c>
      <c r="F3954" s="40" t="s">
        <v>18</v>
      </c>
      <c r="G3954" s="36">
        <v>9</v>
      </c>
      <c r="H3954" s="136" t="str">
        <f>IF(SUMIFS('[1]2025年已发货'!$E:$E,'[1]2025年已发货'!$F:$F,C3954,'[1]2025年已发货'!$C:$C,F3954,'[1]2025年已发货'!$G:$G,I3954,'[1]2025年已发货'!$H:$H,J3954)=0,"未发货",SUMIFS('[1]2025年已发货'!$E:$E,'[1]2025年已发货'!$F:$F,C3954,'[1]2025年已发货'!$C:$C,F3954,'[1]2025年已发货'!$G:$G,I3954,'[1]2025年已发货'!$H:$H,J3954))</f>
        <v>未发货</v>
      </c>
      <c r="I3954" s="40" t="str">
        <f>VLOOKUP(B3954,辅助信息!E:I,3,FALSE)</f>
        <v>(五冶建设成都盐道街中学初中部改扩建工程-二标)四川省成都市锦江区春熙路街道盐道街4号（盐道街中学初中部）</v>
      </c>
      <c r="J3954" s="40" t="str">
        <f>VLOOKUP(B3954,辅助信息!E:I,4,FALSE)</f>
        <v>谢鑫</v>
      </c>
      <c r="K3954" s="40">
        <f>VLOOKUP(J3954,辅助信息!H:I,2,FALSE)</f>
        <v>18228465067</v>
      </c>
      <c r="L3954" s="111" t="str">
        <f>VLOOKUP(B3954,辅助信息!E:J,6,FALSE)</f>
        <v>联系实际收货人（易前刚18228465067）五冶建设送货单,6份材质书,锈货不收，装货前联系收货人核实到场规格,没提前告知进场规格现场不给予接收</v>
      </c>
      <c r="M3954" s="150">
        <v>45929</v>
      </c>
      <c r="O3954" s="64">
        <f ca="1" t="shared" si="206"/>
        <v>0</v>
      </c>
      <c r="P3954" s="64">
        <f ca="1" t="shared" si="207"/>
        <v>42</v>
      </c>
      <c r="Q3954" s="29" t="str">
        <f>VLOOKUP(B3954,辅助信息!E:M,9,FALSE)</f>
        <v>ZTWM-CDGS-XS-2025-0073-五冶天府-成都怡心湖片区及龙泉驿医院等项目</v>
      </c>
      <c r="R3954" s="29" t="str">
        <f>_xlfn._xlws.FILTER(辅助信息!D:D,辅助信息!E:E=B3954)</f>
        <v>五冶建设成都盐道街中学初中部改扩建工程</v>
      </c>
    </row>
    <row r="3955" hidden="1" spans="2:18">
      <c r="B3955" s="137" t="s">
        <v>230</v>
      </c>
      <c r="C3955" s="72">
        <v>45928</v>
      </c>
      <c r="D3955" s="40" t="str">
        <f>VLOOKUP(B3955,辅助信息!E:K,7,FALSE)</f>
        <v>JWDDCD2025102100481</v>
      </c>
      <c r="E3955" s="40" t="str">
        <f>VLOOKUP(F3955,辅助信息!A:B,2,FALSE)</f>
        <v>盘螺</v>
      </c>
      <c r="F3955" s="40" t="s">
        <v>41</v>
      </c>
      <c r="G3955" s="36">
        <v>2</v>
      </c>
      <c r="H3955" s="136" t="str">
        <f>IF(SUMIFS('[1]2025年已发货'!$E:$E,'[1]2025年已发货'!$F:$F,C3955,'[1]2025年已发货'!$C:$C,F3955,'[1]2025年已发货'!$G:$G,I3955,'[1]2025年已发货'!$H:$H,J3955)=0,"未发货",SUMIFS('[1]2025年已发货'!$E:$E,'[1]2025年已发货'!$F:$F,C3955,'[1]2025年已发货'!$C:$C,F3955,'[1]2025年已发货'!$G:$G,I3955,'[1]2025年已发货'!$H:$H,J3955))</f>
        <v>未发货</v>
      </c>
      <c r="I3955" s="40" t="str">
        <f>VLOOKUP(B3955,辅助信息!E:I,3,FALSE)</f>
        <v>(五冶建设成都盐道街中学初中部改扩建工程-二标)四川省成都市锦江区春熙路街道盐道街4号（盐道街中学初中部）</v>
      </c>
      <c r="J3955" s="40" t="str">
        <f>VLOOKUP(B3955,辅助信息!E:I,4,FALSE)</f>
        <v>谢鑫</v>
      </c>
      <c r="K3955" s="40">
        <f>VLOOKUP(J3955,辅助信息!H:I,2,FALSE)</f>
        <v>18228465067</v>
      </c>
      <c r="L3955" s="111" t="str">
        <f>VLOOKUP(B3955,辅助信息!E:J,6,FALSE)</f>
        <v>联系实际收货人（易前刚18228465067）五冶建设送货单,6份材质书,锈货不收，装货前联系收货人核实到场规格,没提前告知进场规格现场不给予接收</v>
      </c>
      <c r="M3955" s="150">
        <v>45929</v>
      </c>
      <c r="O3955" s="64">
        <f ca="1" t="shared" si="206"/>
        <v>0</v>
      </c>
      <c r="P3955" s="64">
        <f ca="1" t="shared" si="207"/>
        <v>42</v>
      </c>
      <c r="Q3955" s="29" t="str">
        <f>VLOOKUP(B3955,辅助信息!E:M,9,FALSE)</f>
        <v>ZTWM-CDGS-XS-2025-0073-五冶天府-成都怡心湖片区及龙泉驿医院等项目</v>
      </c>
      <c r="R3955" s="29" t="str">
        <f>_xlfn._xlws.FILTER(辅助信息!D:D,辅助信息!E:E=B3955)</f>
        <v>五冶建设成都盐道街中学初中部改扩建工程</v>
      </c>
    </row>
    <row r="3956" hidden="1" spans="2:18">
      <c r="B3956" s="137" t="s">
        <v>230</v>
      </c>
      <c r="C3956" s="72">
        <v>45928</v>
      </c>
      <c r="D3956" s="40" t="str">
        <f>VLOOKUP(B3956,辅助信息!E:K,7,FALSE)</f>
        <v>JWDDCD2025102100481</v>
      </c>
      <c r="E3956" s="40" t="str">
        <f>VLOOKUP(F3956,辅助信息!A:B,2,FALSE)</f>
        <v>盘螺</v>
      </c>
      <c r="F3956" s="40" t="s">
        <v>40</v>
      </c>
      <c r="G3956" s="36">
        <v>2</v>
      </c>
      <c r="H3956" s="136" t="str">
        <f>IF(SUMIFS('[1]2025年已发货'!$E:$E,'[1]2025年已发货'!$F:$F,C3956,'[1]2025年已发货'!$C:$C,F3956,'[1]2025年已发货'!$G:$G,I3956,'[1]2025年已发货'!$H:$H,J3956)=0,"未发货",SUMIFS('[1]2025年已发货'!$E:$E,'[1]2025年已发货'!$F:$F,C3956,'[1]2025年已发货'!$C:$C,F3956,'[1]2025年已发货'!$G:$G,I3956,'[1]2025年已发货'!$H:$H,J3956))</f>
        <v>未发货</v>
      </c>
      <c r="I3956" s="40" t="str">
        <f>VLOOKUP(B3956,辅助信息!E:I,3,FALSE)</f>
        <v>(五冶建设成都盐道街中学初中部改扩建工程-二标)四川省成都市锦江区春熙路街道盐道街4号（盐道街中学初中部）</v>
      </c>
      <c r="J3956" s="40" t="str">
        <f>VLOOKUP(B3956,辅助信息!E:I,4,FALSE)</f>
        <v>谢鑫</v>
      </c>
      <c r="K3956" s="40">
        <f>VLOOKUP(J3956,辅助信息!H:I,2,FALSE)</f>
        <v>18228465067</v>
      </c>
      <c r="L3956" s="111" t="str">
        <f>VLOOKUP(B3956,辅助信息!E:J,6,FALSE)</f>
        <v>联系实际收货人（易前刚18228465067）五冶建设送货单,6份材质书,锈货不收，装货前联系收货人核实到场规格,没提前告知进场规格现场不给予接收</v>
      </c>
      <c r="M3956" s="150">
        <v>45929</v>
      </c>
      <c r="O3956" s="64">
        <f ca="1" t="shared" si="206"/>
        <v>0</v>
      </c>
      <c r="P3956" s="64">
        <f ca="1" t="shared" si="207"/>
        <v>42</v>
      </c>
      <c r="Q3956" s="29" t="str">
        <f>VLOOKUP(B3956,辅助信息!E:M,9,FALSE)</f>
        <v>ZTWM-CDGS-XS-2025-0073-五冶天府-成都怡心湖片区及龙泉驿医院等项目</v>
      </c>
      <c r="R3956" s="29" t="str">
        <f>_xlfn._xlws.FILTER(辅助信息!D:D,辅助信息!E:E=B3956)</f>
        <v>五冶建设成都盐道街中学初中部改扩建工程</v>
      </c>
    </row>
    <row r="3957" hidden="1" spans="2:18">
      <c r="B3957" s="137" t="s">
        <v>231</v>
      </c>
      <c r="C3957" s="72">
        <v>45928</v>
      </c>
      <c r="D3957" s="40" t="str">
        <f>VLOOKUP(B3957,辅助信息!E:K,7,FALSE)</f>
        <v>JWDDCD2025102100481</v>
      </c>
      <c r="E3957" s="40" t="str">
        <f>VLOOKUP(F3957,辅助信息!A:B,2,FALSE)</f>
        <v>螺纹钢</v>
      </c>
      <c r="F3957" s="40" t="s">
        <v>19</v>
      </c>
      <c r="G3957" s="36">
        <v>24</v>
      </c>
      <c r="H3957" s="136" t="str">
        <f>IF(SUMIFS('[1]2025年已发货'!$E:$E,'[1]2025年已发货'!$F:$F,C3957,'[1]2025年已发货'!$C:$C,F3957,'[1]2025年已发货'!$G:$G,I3957,'[1]2025年已发货'!$H:$H,J3957)=0,"未发货",SUMIFS('[1]2025年已发货'!$E:$E,'[1]2025年已发货'!$F:$F,C3957,'[1]2025年已发货'!$C:$C,F3957,'[1]2025年已发货'!$G:$G,I3957,'[1]2025年已发货'!$H:$H,J3957))</f>
        <v>未发货</v>
      </c>
      <c r="I3957" s="40" t="str">
        <f>VLOOKUP(B3957,辅助信息!E:I,3,FALSE)</f>
        <v>(五冶建设成都盐道街中学初中部改扩建工程-一标)四川省成都市锦江区春熙路街道盐道街4号（盐道街中学初中部）</v>
      </c>
      <c r="J3957" s="40" t="str">
        <f>VLOOKUP(B3957,辅助信息!E:I,4,FALSE)</f>
        <v>谢鑫</v>
      </c>
      <c r="K3957" s="40">
        <f>VLOOKUP(J3957,辅助信息!H:I,2,FALSE)</f>
        <v>18228465067</v>
      </c>
      <c r="L3957" s="111" t="str">
        <f>VLOOKUP(B3957,辅助信息!E:J,6,FALSE)</f>
        <v>联系实际收货人（易前刚18228465067）五冶建设送货单,6份材质书,锈货不收，装货前联系收货人核实到场规格,没提前告知进场规格现场不给予接收</v>
      </c>
      <c r="M3957" s="150">
        <v>45929</v>
      </c>
      <c r="O3957" s="64">
        <f ca="1" t="shared" si="206"/>
        <v>0</v>
      </c>
      <c r="P3957" s="64">
        <f ca="1" t="shared" si="207"/>
        <v>42</v>
      </c>
      <c r="Q3957" s="29" t="str">
        <f>VLOOKUP(B3957,辅助信息!E:M,9,FALSE)</f>
        <v>ZTWM-CDGS-XS-2025-0073-五冶天府-成都怡心湖片区及龙泉驿医院等项目</v>
      </c>
      <c r="R3957" s="29" t="str">
        <f>_xlfn._xlws.FILTER(辅助信息!D:D,辅助信息!E:E=B3957)</f>
        <v>五冶建设成都盐道街中学初中部改扩建工程</v>
      </c>
    </row>
    <row r="3958" hidden="1" spans="2:18">
      <c r="B3958" s="137" t="s">
        <v>231</v>
      </c>
      <c r="C3958" s="72">
        <v>45928</v>
      </c>
      <c r="D3958" s="40" t="str">
        <f>VLOOKUP(B3958,辅助信息!E:K,7,FALSE)</f>
        <v>JWDDCD2025102100481</v>
      </c>
      <c r="E3958" s="40" t="str">
        <f>VLOOKUP(F3958,辅助信息!A:B,2,FALSE)</f>
        <v>螺纹钢</v>
      </c>
      <c r="F3958" s="40" t="s">
        <v>32</v>
      </c>
      <c r="G3958" s="36">
        <v>6</v>
      </c>
      <c r="H3958" s="136" t="str">
        <f>IF(SUMIFS('[1]2025年已发货'!$E:$E,'[1]2025年已发货'!$F:$F,C3958,'[1]2025年已发货'!$C:$C,F3958,'[1]2025年已发货'!$G:$G,I3958,'[1]2025年已发货'!$H:$H,J3958)=0,"未发货",SUMIFS('[1]2025年已发货'!$E:$E,'[1]2025年已发货'!$F:$F,C3958,'[1]2025年已发货'!$C:$C,F3958,'[1]2025年已发货'!$G:$G,I3958,'[1]2025年已发货'!$H:$H,J3958))</f>
        <v>未发货</v>
      </c>
      <c r="I3958" s="40" t="str">
        <f>VLOOKUP(B3958,辅助信息!E:I,3,FALSE)</f>
        <v>(五冶建设成都盐道街中学初中部改扩建工程-一标)四川省成都市锦江区春熙路街道盐道街4号（盐道街中学初中部）</v>
      </c>
      <c r="J3958" s="40" t="str">
        <f>VLOOKUP(B3958,辅助信息!E:I,4,FALSE)</f>
        <v>谢鑫</v>
      </c>
      <c r="K3958" s="40">
        <f>VLOOKUP(J3958,辅助信息!H:I,2,FALSE)</f>
        <v>18228465067</v>
      </c>
      <c r="L3958" s="111" t="str">
        <f>VLOOKUP(B3958,辅助信息!E:J,6,FALSE)</f>
        <v>联系实际收货人（易前刚18228465067）五冶建设送货单,6份材质书,锈货不收，装货前联系收货人核实到场规格,没提前告知进场规格现场不给予接收</v>
      </c>
      <c r="M3958" s="150">
        <v>45929</v>
      </c>
      <c r="O3958" s="64">
        <f ca="1" t="shared" si="206"/>
        <v>0</v>
      </c>
      <c r="P3958" s="64">
        <f ca="1" t="shared" si="207"/>
        <v>42</v>
      </c>
      <c r="Q3958" s="29" t="str">
        <f>VLOOKUP(B3958,辅助信息!E:M,9,FALSE)</f>
        <v>ZTWM-CDGS-XS-2025-0073-五冶天府-成都怡心湖片区及龙泉驿医院等项目</v>
      </c>
      <c r="R3958" s="29" t="str">
        <f>_xlfn._xlws.FILTER(辅助信息!D:D,辅助信息!E:E=B3958)</f>
        <v>五冶建设成都盐道街中学初中部改扩建工程</v>
      </c>
    </row>
    <row r="3959" hidden="1" spans="2:18">
      <c r="B3959" s="137" t="s">
        <v>231</v>
      </c>
      <c r="C3959" s="72">
        <v>45928</v>
      </c>
      <c r="D3959" s="40" t="str">
        <f>VLOOKUP(B3959,辅助信息!E:K,7,FALSE)</f>
        <v>JWDDCD2025102100481</v>
      </c>
      <c r="E3959" s="40" t="str">
        <f>VLOOKUP(F3959,辅助信息!A:B,2,FALSE)</f>
        <v>螺纹钢</v>
      </c>
      <c r="F3959" s="40" t="s">
        <v>28</v>
      </c>
      <c r="G3959" s="36">
        <v>64</v>
      </c>
      <c r="H3959" s="136" t="str">
        <f>IF(SUMIFS('[1]2025年已发货'!$E:$E,'[1]2025年已发货'!$F:$F,C3959,'[1]2025年已发货'!$C:$C,F3959,'[1]2025年已发货'!$G:$G,I3959,'[1]2025年已发货'!$H:$H,J3959)=0,"未发货",SUMIFS('[1]2025年已发货'!$E:$E,'[1]2025年已发货'!$F:$F,C3959,'[1]2025年已发货'!$C:$C,F3959,'[1]2025年已发货'!$G:$G,I3959,'[1]2025年已发货'!$H:$H,J3959))</f>
        <v>未发货</v>
      </c>
      <c r="I3959" s="40" t="str">
        <f>VLOOKUP(B3959,辅助信息!E:I,3,FALSE)</f>
        <v>(五冶建设成都盐道街中学初中部改扩建工程-一标)四川省成都市锦江区春熙路街道盐道街4号（盐道街中学初中部）</v>
      </c>
      <c r="J3959" s="40" t="str">
        <f>VLOOKUP(B3959,辅助信息!E:I,4,FALSE)</f>
        <v>谢鑫</v>
      </c>
      <c r="K3959" s="40">
        <f>VLOOKUP(J3959,辅助信息!H:I,2,FALSE)</f>
        <v>18228465067</v>
      </c>
      <c r="L3959" s="111" t="str">
        <f>VLOOKUP(B3959,辅助信息!E:J,6,FALSE)</f>
        <v>联系实际收货人（易前刚18228465067）五冶建设送货单,6份材质书,锈货不收，装货前联系收货人核实到场规格,没提前告知进场规格现场不给予接收</v>
      </c>
      <c r="M3959" s="150">
        <v>45929</v>
      </c>
      <c r="O3959" s="64">
        <f ca="1" t="shared" si="206"/>
        <v>0</v>
      </c>
      <c r="P3959" s="64">
        <f ca="1" t="shared" si="207"/>
        <v>42</v>
      </c>
      <c r="Q3959" s="29" t="str">
        <f>VLOOKUP(B3959,辅助信息!E:M,9,FALSE)</f>
        <v>ZTWM-CDGS-XS-2025-0073-五冶天府-成都怡心湖片区及龙泉驿医院等项目</v>
      </c>
      <c r="R3959" s="29" t="str">
        <f>_xlfn._xlws.FILTER(辅助信息!D:D,辅助信息!E:E=B3959)</f>
        <v>五冶建设成都盐道街中学初中部改扩建工程</v>
      </c>
    </row>
    <row r="3960" hidden="1" spans="2:18">
      <c r="B3960" s="137" t="s">
        <v>231</v>
      </c>
      <c r="C3960" s="72">
        <v>45928</v>
      </c>
      <c r="D3960" s="40" t="str">
        <f>VLOOKUP(B3960,辅助信息!E:K,7,FALSE)</f>
        <v>JWDDCD2025102100481</v>
      </c>
      <c r="E3960" s="40" t="str">
        <f>VLOOKUP(F3960,辅助信息!A:B,2,FALSE)</f>
        <v>盘螺</v>
      </c>
      <c r="F3960" s="40" t="s">
        <v>49</v>
      </c>
      <c r="G3960" s="36">
        <v>2</v>
      </c>
      <c r="H3960" s="136" t="str">
        <f>IF(SUMIFS('[1]2025年已发货'!$E:$E,'[1]2025年已发货'!$F:$F,C3960,'[1]2025年已发货'!$C:$C,F3960,'[1]2025年已发货'!$G:$G,I3960,'[1]2025年已发货'!$H:$H,J3960)=0,"未发货",SUMIFS('[1]2025年已发货'!$E:$E,'[1]2025年已发货'!$F:$F,C3960,'[1]2025年已发货'!$C:$C,F3960,'[1]2025年已发货'!$G:$G,I3960,'[1]2025年已发货'!$H:$H,J3960))</f>
        <v>未发货</v>
      </c>
      <c r="I3960" s="40" t="str">
        <f>VLOOKUP(B3960,辅助信息!E:I,3,FALSE)</f>
        <v>(五冶建设成都盐道街中学初中部改扩建工程-一标)四川省成都市锦江区春熙路街道盐道街4号（盐道街中学初中部）</v>
      </c>
      <c r="J3960" s="40" t="str">
        <f>VLOOKUP(B3960,辅助信息!E:I,4,FALSE)</f>
        <v>谢鑫</v>
      </c>
      <c r="K3960" s="40">
        <f>VLOOKUP(J3960,辅助信息!H:I,2,FALSE)</f>
        <v>18228465067</v>
      </c>
      <c r="L3960" s="111" t="str">
        <f>VLOOKUP(B3960,辅助信息!E:J,6,FALSE)</f>
        <v>联系实际收货人（易前刚18228465067）五冶建设送货单,6份材质书,锈货不收，装货前联系收货人核实到场规格,没提前告知进场规格现场不给予接收</v>
      </c>
      <c r="M3960" s="150">
        <v>45929</v>
      </c>
      <c r="O3960" s="64">
        <f ca="1" t="shared" si="206"/>
        <v>0</v>
      </c>
      <c r="P3960" s="64">
        <f ca="1" t="shared" si="207"/>
        <v>42</v>
      </c>
      <c r="Q3960" s="29" t="str">
        <f>VLOOKUP(B3960,辅助信息!E:M,9,FALSE)</f>
        <v>ZTWM-CDGS-XS-2025-0073-五冶天府-成都怡心湖片区及龙泉驿医院等项目</v>
      </c>
      <c r="R3960" s="29" t="str">
        <f>_xlfn._xlws.FILTER(辅助信息!D:D,辅助信息!E:E=B3960)</f>
        <v>五冶建设成都盐道街中学初中部改扩建工程</v>
      </c>
    </row>
    <row r="3961" hidden="1" spans="2:18">
      <c r="B3961" s="137" t="s">
        <v>167</v>
      </c>
      <c r="C3961" s="72">
        <v>45928</v>
      </c>
      <c r="D3961" s="40" t="str">
        <f>VLOOKUP(B3961,辅助信息!E:K,7,FALSE)</f>
        <v>JWDDCD2025102100473</v>
      </c>
      <c r="E3961" s="40" t="str">
        <f>VLOOKUP(F3961,辅助信息!A:B,2,FALSE)</f>
        <v>螺纹钢</v>
      </c>
      <c r="F3961" s="40" t="s">
        <v>21</v>
      </c>
      <c r="G3961" s="36">
        <v>5</v>
      </c>
      <c r="H3961" s="136" t="str">
        <f>IF(SUMIFS('[1]2025年已发货'!$E:$E,'[1]2025年已发货'!$F:$F,C3961,'[1]2025年已发货'!$C:$C,F3961,'[1]2025年已发货'!$G:$G,I3961,'[1]2025年已发货'!$H:$H,J3961)=0,"未发货",SUMIFS('[1]2025年已发货'!$E:$E,'[1]2025年已发货'!$F:$F,C3961,'[1]2025年已发货'!$C:$C,F3961,'[1]2025年已发货'!$G:$G,I3961,'[1]2025年已发货'!$H:$H,J3961))</f>
        <v>未发货</v>
      </c>
      <c r="I3961" s="40" t="str">
        <f>VLOOKUP(B3961,辅助信息!E:I,3,FALSE)</f>
        <v>(五冶建设扩建艺体中学二期工程)四川省成都市双流区光荣路成都艺体中学南200米</v>
      </c>
      <c r="J3961" s="40" t="str">
        <f>VLOOKUP(B3961,辅助信息!E:I,4,FALSE)</f>
        <v>谢序强</v>
      </c>
      <c r="K3961" s="40">
        <f>VLOOKUP(J3961,辅助信息!H:I,2,FALSE)</f>
        <v>13458588232</v>
      </c>
      <c r="L3961" s="111" t="str">
        <f>VLOOKUP(B3961,辅助信息!E:J,6,FALSE)</f>
        <v>联系实际收货人（谢序强13458588232）五冶建设送货单,一式6份材质书,锈货不收，项目名称：扩建艺体中学二期工程，装货前联系收货人核实到场规格,没提前告知进场规格现场不给予接收</v>
      </c>
      <c r="M3961" s="150">
        <v>45929</v>
      </c>
      <c r="O3961" s="64">
        <f ca="1" t="shared" si="206"/>
        <v>0</v>
      </c>
      <c r="P3961" s="64">
        <f ca="1" t="shared" si="207"/>
        <v>42</v>
      </c>
      <c r="Q3961" s="29" t="str">
        <f>VLOOKUP(B3961,辅助信息!E:M,9,FALSE)</f>
        <v>ZTWM-CDGS-XS-2025-0073-五冶天府-成都怡心湖片区及龙泉驿医院等项目</v>
      </c>
      <c r="R3961" s="29" t="str">
        <f>_xlfn._xlws.FILTER(辅助信息!D:D,辅助信息!E:E=B3961)</f>
        <v>五冶建设扩建艺体中学二期工程</v>
      </c>
    </row>
    <row r="3962" hidden="1" spans="2:18">
      <c r="B3962" s="137" t="s">
        <v>167</v>
      </c>
      <c r="C3962" s="72">
        <v>45928</v>
      </c>
      <c r="D3962" s="40" t="str">
        <f>VLOOKUP(B3962,辅助信息!E:K,7,FALSE)</f>
        <v>JWDDCD2025102100473</v>
      </c>
      <c r="E3962" s="40" t="str">
        <f>VLOOKUP(F3962,辅助信息!A:B,2,FALSE)</f>
        <v>螺纹钢</v>
      </c>
      <c r="F3962" s="40" t="s">
        <v>58</v>
      </c>
      <c r="G3962" s="36">
        <v>11</v>
      </c>
      <c r="H3962" s="136">
        <f>IF(SUMIFS('[1]2025年已发货'!$E:$E,'[1]2025年已发货'!$F:$F,C3962,'[1]2025年已发货'!$C:$C,F3962,'[1]2025年已发货'!$G:$G,I3962,'[1]2025年已发货'!$H:$H,J3962)=0,"未发货",SUMIFS('[1]2025年已发货'!$E:$E,'[1]2025年已发货'!$F:$F,C3962,'[1]2025年已发货'!$C:$C,F3962,'[1]2025年已发货'!$G:$G,I3962,'[1]2025年已发货'!$H:$H,J3962))</f>
        <v>6</v>
      </c>
      <c r="I3962" s="40" t="str">
        <f>VLOOKUP(B3962,辅助信息!E:I,3,FALSE)</f>
        <v>(五冶建设扩建艺体中学二期工程)四川省成都市双流区光荣路成都艺体中学南200米</v>
      </c>
      <c r="J3962" s="40" t="str">
        <f>VLOOKUP(B3962,辅助信息!E:I,4,FALSE)</f>
        <v>谢序强</v>
      </c>
      <c r="K3962" s="40">
        <f>VLOOKUP(J3962,辅助信息!H:I,2,FALSE)</f>
        <v>13458588232</v>
      </c>
      <c r="L3962" s="111" t="str">
        <f>VLOOKUP(B3962,辅助信息!E:J,6,FALSE)</f>
        <v>联系实际收货人（谢序强13458588232）五冶建设送货单,一式6份材质书,锈货不收，项目名称：扩建艺体中学二期工程，装货前联系收货人核实到场规格,没提前告知进场规格现场不给予接收</v>
      </c>
      <c r="M3962" s="150">
        <v>45929</v>
      </c>
      <c r="O3962" s="64">
        <f ca="1" t="shared" si="206"/>
        <v>0</v>
      </c>
      <c r="P3962" s="64">
        <f ca="1" t="shared" si="207"/>
        <v>42</v>
      </c>
      <c r="Q3962" s="29" t="str">
        <f>VLOOKUP(B3962,辅助信息!E:M,9,FALSE)</f>
        <v>ZTWM-CDGS-XS-2025-0073-五冶天府-成都怡心湖片区及龙泉驿医院等项目</v>
      </c>
      <c r="R3962" s="29" t="str">
        <f>_xlfn._xlws.FILTER(辅助信息!D:D,辅助信息!E:E=B3962)</f>
        <v>五冶建设扩建艺体中学二期工程</v>
      </c>
    </row>
    <row r="3963" hidden="1" spans="2:18">
      <c r="B3963" s="137" t="s">
        <v>167</v>
      </c>
      <c r="C3963" s="72">
        <v>45928</v>
      </c>
      <c r="D3963" s="40" t="str">
        <f>VLOOKUP(B3963,辅助信息!E:K,7,FALSE)</f>
        <v>JWDDCD2025102100473</v>
      </c>
      <c r="E3963" s="40" t="str">
        <f>VLOOKUP(F3963,辅助信息!A:B,2,FALSE)</f>
        <v>螺纹钢</v>
      </c>
      <c r="F3963" s="40" t="s">
        <v>46</v>
      </c>
      <c r="G3963" s="36">
        <v>5</v>
      </c>
      <c r="H3963" s="136" t="str">
        <f>IF(SUMIFS('[1]2025年已发货'!$E:$E,'[1]2025年已发货'!$F:$F,C3963,'[1]2025年已发货'!$C:$C,F3963,'[1]2025年已发货'!$G:$G,I3963,'[1]2025年已发货'!$H:$H,J3963)=0,"未发货",SUMIFS('[1]2025年已发货'!$E:$E,'[1]2025年已发货'!$F:$F,C3963,'[1]2025年已发货'!$C:$C,F3963,'[1]2025年已发货'!$G:$G,I3963,'[1]2025年已发货'!$H:$H,J3963))</f>
        <v>未发货</v>
      </c>
      <c r="I3963" s="40" t="str">
        <f>VLOOKUP(B3963,辅助信息!E:I,3,FALSE)</f>
        <v>(五冶建设扩建艺体中学二期工程)四川省成都市双流区光荣路成都艺体中学南200米</v>
      </c>
      <c r="J3963" s="40" t="str">
        <f>VLOOKUP(B3963,辅助信息!E:I,4,FALSE)</f>
        <v>谢序强</v>
      </c>
      <c r="K3963" s="40">
        <f>VLOOKUP(J3963,辅助信息!H:I,2,FALSE)</f>
        <v>13458588232</v>
      </c>
      <c r="L3963" s="111" t="str">
        <f>VLOOKUP(B3963,辅助信息!E:J,6,FALSE)</f>
        <v>联系实际收货人（谢序强13458588232）五冶建设送货单,一式6份材质书,锈货不收，项目名称：扩建艺体中学二期工程，装货前联系收货人核实到场规格,没提前告知进场规格现场不给予接收</v>
      </c>
      <c r="M3963" s="150">
        <v>45929</v>
      </c>
      <c r="O3963" s="64">
        <f ca="1" t="shared" si="206"/>
        <v>0</v>
      </c>
      <c r="P3963" s="64">
        <f ca="1" t="shared" si="207"/>
        <v>42</v>
      </c>
      <c r="Q3963" s="29" t="str">
        <f>VLOOKUP(B3963,辅助信息!E:M,9,FALSE)</f>
        <v>ZTWM-CDGS-XS-2025-0073-五冶天府-成都怡心湖片区及龙泉驿医院等项目</v>
      </c>
      <c r="R3963" s="29" t="str">
        <f>_xlfn._xlws.FILTER(辅助信息!D:D,辅助信息!E:E=B3963)</f>
        <v>五冶建设扩建艺体中学二期工程</v>
      </c>
    </row>
    <row r="3964" hidden="1" spans="2:18">
      <c r="B3964" s="137" t="s">
        <v>167</v>
      </c>
      <c r="C3964" s="72">
        <v>45928</v>
      </c>
      <c r="D3964" s="40" t="str">
        <f>VLOOKUP(B3964,辅助信息!E:K,7,FALSE)</f>
        <v>JWDDCD2025102100473</v>
      </c>
      <c r="E3964" s="40" t="str">
        <f>VLOOKUP(F3964,辅助信息!A:B,2,FALSE)</f>
        <v>螺纹钢</v>
      </c>
      <c r="F3964" s="40" t="s">
        <v>22</v>
      </c>
      <c r="G3964" s="36">
        <v>35</v>
      </c>
      <c r="H3964" s="136" t="str">
        <f>IF(SUMIFS('[1]2025年已发货'!$E:$E,'[1]2025年已发货'!$F:$F,C3964,'[1]2025年已发货'!$C:$C,F3964,'[1]2025年已发货'!$G:$G,I3964,'[1]2025年已发货'!$H:$H,J3964)=0,"未发货",SUMIFS('[1]2025年已发货'!$E:$E,'[1]2025年已发货'!$F:$F,C3964,'[1]2025年已发货'!$C:$C,F3964,'[1]2025年已发货'!$G:$G,I3964,'[1]2025年已发货'!$H:$H,J3964))</f>
        <v>未发货</v>
      </c>
      <c r="I3964" s="40" t="str">
        <f>VLOOKUP(B3964,辅助信息!E:I,3,FALSE)</f>
        <v>(五冶建设扩建艺体中学二期工程)四川省成都市双流区光荣路成都艺体中学南200米</v>
      </c>
      <c r="J3964" s="40" t="str">
        <f>VLOOKUP(B3964,辅助信息!E:I,4,FALSE)</f>
        <v>谢序强</v>
      </c>
      <c r="K3964" s="40">
        <f>VLOOKUP(J3964,辅助信息!H:I,2,FALSE)</f>
        <v>13458588232</v>
      </c>
      <c r="L3964" s="111" t="str">
        <f>VLOOKUP(B3964,辅助信息!E:J,6,FALSE)</f>
        <v>联系实际收货人（谢序强13458588232）五冶建设送货单,一式6份材质书,锈货不收，项目名称：扩建艺体中学二期工程，装货前联系收货人核实到场规格,没提前告知进场规格现场不给予接收</v>
      </c>
      <c r="M3964" s="150">
        <v>45929</v>
      </c>
      <c r="O3964" s="64">
        <f ca="1" t="shared" si="206"/>
        <v>0</v>
      </c>
      <c r="P3964" s="64">
        <f ca="1" t="shared" si="207"/>
        <v>42</v>
      </c>
      <c r="Q3964" s="29" t="str">
        <f>VLOOKUP(B3964,辅助信息!E:M,9,FALSE)</f>
        <v>ZTWM-CDGS-XS-2025-0073-五冶天府-成都怡心湖片区及龙泉驿医院等项目</v>
      </c>
      <c r="R3964" s="29" t="str">
        <f>_xlfn._xlws.FILTER(辅助信息!D:D,辅助信息!E:E=B3964)</f>
        <v>五冶建设扩建艺体中学二期工程</v>
      </c>
    </row>
    <row r="3965" hidden="1" spans="2:18">
      <c r="B3965" s="137" t="s">
        <v>167</v>
      </c>
      <c r="C3965" s="72">
        <v>45928</v>
      </c>
      <c r="D3965" s="40" t="str">
        <f>VLOOKUP(B3965,辅助信息!E:K,7,FALSE)</f>
        <v>JWDDCD2025102100473</v>
      </c>
      <c r="E3965" s="40" t="str">
        <f>VLOOKUP(F3965,辅助信息!A:B,2,FALSE)</f>
        <v>螺纹钢</v>
      </c>
      <c r="F3965" s="40" t="s">
        <v>181</v>
      </c>
      <c r="G3965" s="36">
        <v>10</v>
      </c>
      <c r="H3965" s="136" t="str">
        <f>IF(SUMIFS('[1]2025年已发货'!$E:$E,'[1]2025年已发货'!$F:$F,C3965,'[1]2025年已发货'!$C:$C,F3965,'[1]2025年已发货'!$G:$G,I3965,'[1]2025年已发货'!$H:$H,J3965)=0,"未发货",SUMIFS('[1]2025年已发货'!$E:$E,'[1]2025年已发货'!$F:$F,C3965,'[1]2025年已发货'!$C:$C,F3965,'[1]2025年已发货'!$G:$G,I3965,'[1]2025年已发货'!$H:$H,J3965))</f>
        <v>未发货</v>
      </c>
      <c r="I3965" s="40" t="str">
        <f>VLOOKUP(B3965,辅助信息!E:I,3,FALSE)</f>
        <v>(五冶建设扩建艺体中学二期工程)四川省成都市双流区光荣路成都艺体中学南200米</v>
      </c>
      <c r="J3965" s="40" t="str">
        <f>VLOOKUP(B3965,辅助信息!E:I,4,FALSE)</f>
        <v>谢序强</v>
      </c>
      <c r="K3965" s="40">
        <f>VLOOKUP(J3965,辅助信息!H:I,2,FALSE)</f>
        <v>13458588232</v>
      </c>
      <c r="L3965" s="111" t="str">
        <f>VLOOKUP(B3965,辅助信息!E:J,6,FALSE)</f>
        <v>联系实际收货人（谢序强13458588232）五冶建设送货单,一式6份材质书,锈货不收，项目名称：扩建艺体中学二期工程，装货前联系收货人核实到场规格,没提前告知进场规格现场不给予接收</v>
      </c>
      <c r="M3965" s="150">
        <v>45929</v>
      </c>
      <c r="O3965" s="64">
        <f ca="1" t="shared" si="206"/>
        <v>0</v>
      </c>
      <c r="P3965" s="64">
        <f ca="1" t="shared" si="207"/>
        <v>42</v>
      </c>
      <c r="Q3965" s="29" t="str">
        <f>VLOOKUP(B3965,辅助信息!E:M,9,FALSE)</f>
        <v>ZTWM-CDGS-XS-2025-0073-五冶天府-成都怡心湖片区及龙泉驿医院等项目</v>
      </c>
      <c r="R3965" s="29" t="str">
        <f>_xlfn._xlws.FILTER(辅助信息!D:D,辅助信息!E:E=B3965)</f>
        <v>五冶建设扩建艺体中学二期工程</v>
      </c>
    </row>
    <row r="3966" hidden="1" spans="2:18">
      <c r="B3966" s="137" t="s">
        <v>167</v>
      </c>
      <c r="C3966" s="72">
        <v>45928</v>
      </c>
      <c r="D3966" s="40" t="str">
        <f>VLOOKUP(B3966,辅助信息!E:K,7,FALSE)</f>
        <v>JWDDCD2025102100473</v>
      </c>
      <c r="E3966" s="40" t="str">
        <f>VLOOKUP(F3966,辅助信息!A:B,2,FALSE)</f>
        <v>螺纹钢</v>
      </c>
      <c r="F3966" s="40" t="s">
        <v>182</v>
      </c>
      <c r="G3966" s="36">
        <v>43</v>
      </c>
      <c r="H3966" s="136">
        <f>IF(SUMIFS('[1]2025年已发货'!$E:$E,'[1]2025年已发货'!$F:$F,C3966,'[1]2025年已发货'!$C:$C,F3966,'[1]2025年已发货'!$G:$G,I3966,'[1]2025年已发货'!$H:$H,J3966)=0,"未发货",SUMIFS('[1]2025年已发货'!$E:$E,'[1]2025年已发货'!$F:$F,C3966,'[1]2025年已发货'!$C:$C,F3966,'[1]2025年已发货'!$G:$G,I3966,'[1]2025年已发货'!$H:$H,J3966))</f>
        <v>28</v>
      </c>
      <c r="I3966" s="40" t="str">
        <f>VLOOKUP(B3966,辅助信息!E:I,3,FALSE)</f>
        <v>(五冶建设扩建艺体中学二期工程)四川省成都市双流区光荣路成都艺体中学南200米</v>
      </c>
      <c r="J3966" s="40" t="str">
        <f>VLOOKUP(B3966,辅助信息!E:I,4,FALSE)</f>
        <v>谢序强</v>
      </c>
      <c r="K3966" s="40">
        <f>VLOOKUP(J3966,辅助信息!H:I,2,FALSE)</f>
        <v>13458588232</v>
      </c>
      <c r="L3966" s="111" t="str">
        <f>VLOOKUP(B3966,辅助信息!E:J,6,FALSE)</f>
        <v>联系实际收货人（谢序强13458588232）五冶建设送货单,一式6份材质书,锈货不收，项目名称：扩建艺体中学二期工程，装货前联系收货人核实到场规格,没提前告知进场规格现场不给予接收</v>
      </c>
      <c r="M3966" s="150">
        <v>45929</v>
      </c>
      <c r="O3966" s="64">
        <f ca="1" t="shared" si="206"/>
        <v>0</v>
      </c>
      <c r="P3966" s="64">
        <f ca="1" t="shared" si="207"/>
        <v>42</v>
      </c>
      <c r="Q3966" s="29" t="str">
        <f>VLOOKUP(B3966,辅助信息!E:M,9,FALSE)</f>
        <v>ZTWM-CDGS-XS-2025-0073-五冶天府-成都怡心湖片区及龙泉驿医院等项目</v>
      </c>
      <c r="R3966" s="29" t="str">
        <f>_xlfn._xlws.FILTER(辅助信息!D:D,辅助信息!E:E=B3966)</f>
        <v>五冶建设扩建艺体中学二期工程</v>
      </c>
    </row>
    <row r="3967" hidden="1" spans="2:18">
      <c r="B3967" s="137" t="s">
        <v>167</v>
      </c>
      <c r="C3967" s="72">
        <v>45928</v>
      </c>
      <c r="D3967" s="40" t="str">
        <f>VLOOKUP(B3967,辅助信息!E:K,7,FALSE)</f>
        <v>JWDDCD2025102100473</v>
      </c>
      <c r="E3967" s="40" t="str">
        <f>VLOOKUP(F3967,辅助信息!A:B,2,FALSE)</f>
        <v>盘螺</v>
      </c>
      <c r="F3967" s="40" t="s">
        <v>41</v>
      </c>
      <c r="G3967" s="36">
        <v>20</v>
      </c>
      <c r="H3967" s="136" t="str">
        <f>IF(SUMIFS('[1]2025年已发货'!$E:$E,'[1]2025年已发货'!$F:$F,C3967,'[1]2025年已发货'!$C:$C,F3967,'[1]2025年已发货'!$G:$G,I3967,'[1]2025年已发货'!$H:$H,J3967)=0,"未发货",SUMIFS('[1]2025年已发货'!$E:$E,'[1]2025年已发货'!$F:$F,C3967,'[1]2025年已发货'!$C:$C,F3967,'[1]2025年已发货'!$G:$G,I3967,'[1]2025年已发货'!$H:$H,J3967))</f>
        <v>未发货</v>
      </c>
      <c r="I3967" s="40" t="str">
        <f>VLOOKUP(B3967,辅助信息!E:I,3,FALSE)</f>
        <v>(五冶建设扩建艺体中学二期工程)四川省成都市双流区光荣路成都艺体中学南200米</v>
      </c>
      <c r="J3967" s="40" t="str">
        <f>VLOOKUP(B3967,辅助信息!E:I,4,FALSE)</f>
        <v>谢序强</v>
      </c>
      <c r="K3967" s="40">
        <f>VLOOKUP(J3967,辅助信息!H:I,2,FALSE)</f>
        <v>13458588232</v>
      </c>
      <c r="L3967" s="111" t="str">
        <f>VLOOKUP(B3967,辅助信息!E:J,6,FALSE)</f>
        <v>联系实际收货人（谢序强13458588232）五冶建设送货单,一式6份材质书,锈货不收，项目名称：扩建艺体中学二期工程，装货前联系收货人核实到场规格,没提前告知进场规格现场不给予接收</v>
      </c>
      <c r="M3967" s="150">
        <v>45929</v>
      </c>
      <c r="O3967" s="64">
        <f ca="1" t="shared" si="206"/>
        <v>0</v>
      </c>
      <c r="P3967" s="64">
        <f ca="1" t="shared" si="207"/>
        <v>42</v>
      </c>
      <c r="Q3967" s="29" t="str">
        <f>VLOOKUP(B3967,辅助信息!E:M,9,FALSE)</f>
        <v>ZTWM-CDGS-XS-2025-0073-五冶天府-成都怡心湖片区及龙泉驿医院等项目</v>
      </c>
      <c r="R3967" s="29" t="str">
        <f>_xlfn._xlws.FILTER(辅助信息!D:D,辅助信息!E:E=B3967)</f>
        <v>五冶建设扩建艺体中学二期工程</v>
      </c>
    </row>
    <row r="3968" hidden="1" spans="2:18">
      <c r="B3968" s="137" t="s">
        <v>167</v>
      </c>
      <c r="C3968" s="72">
        <v>45928</v>
      </c>
      <c r="D3968" s="40" t="str">
        <f>VLOOKUP(B3968,辅助信息!E:K,7,FALSE)</f>
        <v>JWDDCD2025102100473</v>
      </c>
      <c r="E3968" s="40" t="str">
        <f>VLOOKUP(F3968,辅助信息!A:B,2,FALSE)</f>
        <v>盘螺</v>
      </c>
      <c r="F3968" s="40" t="s">
        <v>40</v>
      </c>
      <c r="G3968" s="36">
        <v>10</v>
      </c>
      <c r="H3968" s="136" t="str">
        <f>IF(SUMIFS('[1]2025年已发货'!$E:$E,'[1]2025年已发货'!$F:$F,C3968,'[1]2025年已发货'!$C:$C,F3968,'[1]2025年已发货'!$G:$G,I3968,'[1]2025年已发货'!$H:$H,J3968)=0,"未发货",SUMIFS('[1]2025年已发货'!$E:$E,'[1]2025年已发货'!$F:$F,C3968,'[1]2025年已发货'!$C:$C,F3968,'[1]2025年已发货'!$G:$G,I3968,'[1]2025年已发货'!$H:$H,J3968))</f>
        <v>未发货</v>
      </c>
      <c r="I3968" s="40" t="str">
        <f>VLOOKUP(B3968,辅助信息!E:I,3,FALSE)</f>
        <v>(五冶建设扩建艺体中学二期工程)四川省成都市双流区光荣路成都艺体中学南200米</v>
      </c>
      <c r="J3968" s="40" t="str">
        <f>VLOOKUP(B3968,辅助信息!E:I,4,FALSE)</f>
        <v>谢序强</v>
      </c>
      <c r="K3968" s="40">
        <f>VLOOKUP(J3968,辅助信息!H:I,2,FALSE)</f>
        <v>13458588232</v>
      </c>
      <c r="L3968" s="111" t="str">
        <f>VLOOKUP(B3968,辅助信息!E:J,6,FALSE)</f>
        <v>联系实际收货人（谢序强13458588232）五冶建设送货单,一式6份材质书,锈货不收，项目名称：扩建艺体中学二期工程，装货前联系收货人核实到场规格,没提前告知进场规格现场不给予接收</v>
      </c>
      <c r="M3968" s="150">
        <v>45929</v>
      </c>
      <c r="O3968" s="64">
        <f ca="1" t="shared" si="206"/>
        <v>0</v>
      </c>
      <c r="P3968" s="64">
        <f ca="1" t="shared" si="207"/>
        <v>42</v>
      </c>
      <c r="Q3968" s="29" t="str">
        <f>VLOOKUP(B3968,辅助信息!E:M,9,FALSE)</f>
        <v>ZTWM-CDGS-XS-2025-0073-五冶天府-成都怡心湖片区及龙泉驿医院等项目</v>
      </c>
      <c r="R3968" s="29" t="str">
        <f>_xlfn._xlws.FILTER(辅助信息!D:D,辅助信息!E:E=B3968)</f>
        <v>五冶建设扩建艺体中学二期工程</v>
      </c>
    </row>
    <row r="3969" hidden="1" spans="2:18">
      <c r="B3969" s="137" t="s">
        <v>215</v>
      </c>
      <c r="C3969" s="72">
        <v>45928</v>
      </c>
      <c r="D3969" s="40" t="str">
        <f>VLOOKUP(B3969,辅助信息!E:K,7,FALSE)</f>
        <v>JWDDCD2025102100486</v>
      </c>
      <c r="E3969" s="40" t="str">
        <f>VLOOKUP(F3969,辅助信息!A:B,2,FALSE)</f>
        <v>螺纹钢</v>
      </c>
      <c r="F3969" s="40" t="s">
        <v>27</v>
      </c>
      <c r="G3969" s="36">
        <v>15</v>
      </c>
      <c r="H3969" s="136" t="str">
        <f>IF(SUMIFS('[1]2025年已发货'!$E:$E,'[1]2025年已发货'!$F:$F,C3969,'[1]2025年已发货'!$C:$C,F3969,'[1]2025年已发货'!$G:$G,I3969,'[1]2025年已发货'!$H:$H,J3969)=0,"未发货",SUMIFS('[1]2025年已发货'!$E:$E,'[1]2025年已发货'!$F:$F,C3969,'[1]2025年已发货'!$C:$C,F3969,'[1]2025年已发货'!$G:$G,I3969,'[1]2025年已发货'!$H:$H,J3969))</f>
        <v>未发货</v>
      </c>
      <c r="I3969" s="40" t="str">
        <f>VLOOKUP(B3969,辅助信息!E:I,3,FALSE)</f>
        <v>(五冶建设龙泉驿一医院配套建设工程)成都市龙泉驿区董朗路69号龙泉驿一医院5号门</v>
      </c>
      <c r="J3969" s="40" t="str">
        <f>VLOOKUP(B3969,辅助信息!E:I,4,FALSE)</f>
        <v>孙敏</v>
      </c>
      <c r="K3969" s="40">
        <f>VLOOKUP(J3969,辅助信息!H:I,2,FALSE)</f>
        <v>13617695006</v>
      </c>
      <c r="L3969" s="111" t="str">
        <f>VLOOKUP(B3969,辅助信息!E:J,6,FALSE)</f>
        <v>联系实际收货人（孙敏13617695006）五冶建设送货单,6份材质书,锈货不收，装货前联系收货人核实到场规格,没提前告知进场规格现场不给予接收</v>
      </c>
      <c r="O3969" s="64" t="str">
        <f ca="1" t="shared" si="206"/>
        <v/>
      </c>
      <c r="P3969" s="64" t="str">
        <f ca="1" t="shared" si="207"/>
        <v/>
      </c>
      <c r="Q3969" s="29" t="str">
        <f>VLOOKUP(B3969,辅助信息!E:M,9,FALSE)</f>
        <v>ZTWM-CDGS-XS-2025-0073-五冶天府-成都怡心湖片区及龙泉驿医院等项目</v>
      </c>
      <c r="R3969" s="29" t="str">
        <f>_xlfn._xlws.FILTER(辅助信息!D:D,辅助信息!E:E=B3969)</f>
        <v>五冶建设龙泉驿一医院配套建设工程</v>
      </c>
    </row>
    <row r="3970" hidden="1" spans="2:18">
      <c r="B3970" s="137" t="s">
        <v>215</v>
      </c>
      <c r="C3970" s="72">
        <v>45928</v>
      </c>
      <c r="D3970" s="40" t="str">
        <f>VLOOKUP(B3970,辅助信息!E:K,7,FALSE)</f>
        <v>JWDDCD2025102100486</v>
      </c>
      <c r="E3970" s="40" t="str">
        <f>VLOOKUP(F3970,辅助信息!A:B,2,FALSE)</f>
        <v>螺纹钢</v>
      </c>
      <c r="F3970" s="40" t="s">
        <v>28</v>
      </c>
      <c r="G3970" s="36">
        <v>5</v>
      </c>
      <c r="H3970" s="136" t="str">
        <f>IF(SUMIFS('[1]2025年已发货'!$E:$E,'[1]2025年已发货'!$F:$F,C3970,'[1]2025年已发货'!$C:$C,F3970,'[1]2025年已发货'!$G:$G,I3970,'[1]2025年已发货'!$H:$H,J3970)=0,"未发货",SUMIFS('[1]2025年已发货'!$E:$E,'[1]2025年已发货'!$F:$F,C3970,'[1]2025年已发货'!$C:$C,F3970,'[1]2025年已发货'!$G:$G,I3970,'[1]2025年已发货'!$H:$H,J3970))</f>
        <v>未发货</v>
      </c>
      <c r="I3970" s="40" t="str">
        <f>VLOOKUP(B3970,辅助信息!E:I,3,FALSE)</f>
        <v>(五冶建设龙泉驿一医院配套建设工程)成都市龙泉驿区董朗路69号龙泉驿一医院5号门</v>
      </c>
      <c r="J3970" s="40" t="str">
        <f>VLOOKUP(B3970,辅助信息!E:I,4,FALSE)</f>
        <v>孙敏</v>
      </c>
      <c r="K3970" s="40">
        <f>VLOOKUP(J3970,辅助信息!H:I,2,FALSE)</f>
        <v>13617695006</v>
      </c>
      <c r="L3970" s="111" t="str">
        <f>VLOOKUP(B3970,辅助信息!E:J,6,FALSE)</f>
        <v>联系实际收货人（孙敏13617695006）五冶建设送货单,6份材质书,锈货不收，装货前联系收货人核实到场规格,没提前告知进场规格现场不给予接收</v>
      </c>
      <c r="O3970" s="64" t="str">
        <f ca="1" t="shared" si="206"/>
        <v/>
      </c>
      <c r="P3970" s="64" t="str">
        <f ca="1" t="shared" si="207"/>
        <v/>
      </c>
      <c r="Q3970" s="29" t="str">
        <f>VLOOKUP(B3970,辅助信息!E:M,9,FALSE)</f>
        <v>ZTWM-CDGS-XS-2025-0073-五冶天府-成都怡心湖片区及龙泉驿医院等项目</v>
      </c>
      <c r="R3970" s="29" t="str">
        <f>_xlfn._xlws.FILTER(辅助信息!D:D,辅助信息!E:E=B3970)</f>
        <v>五冶建设龙泉驿一医院配套建设工程</v>
      </c>
    </row>
    <row r="3971" hidden="1" spans="2:18">
      <c r="B3971" s="137" t="s">
        <v>215</v>
      </c>
      <c r="C3971" s="72">
        <v>45928</v>
      </c>
      <c r="D3971" s="40" t="str">
        <f>VLOOKUP(B3971,辅助信息!E:K,7,FALSE)</f>
        <v>JWDDCD2025102100486</v>
      </c>
      <c r="E3971" s="40" t="str">
        <f>VLOOKUP(F3971,辅助信息!A:B,2,FALSE)</f>
        <v>螺纹钢</v>
      </c>
      <c r="F3971" s="40" t="s">
        <v>18</v>
      </c>
      <c r="G3971" s="36">
        <v>6</v>
      </c>
      <c r="H3971" s="136" t="str">
        <f>IF(SUMIFS('[1]2025年已发货'!$E:$E,'[1]2025年已发货'!$F:$F,C3971,'[1]2025年已发货'!$C:$C,F3971,'[1]2025年已发货'!$G:$G,I3971,'[1]2025年已发货'!$H:$H,J3971)=0,"未发货",SUMIFS('[1]2025年已发货'!$E:$E,'[1]2025年已发货'!$F:$F,C3971,'[1]2025年已发货'!$C:$C,F3971,'[1]2025年已发货'!$G:$G,I3971,'[1]2025年已发货'!$H:$H,J3971))</f>
        <v>未发货</v>
      </c>
      <c r="I3971" s="40" t="str">
        <f>VLOOKUP(B3971,辅助信息!E:I,3,FALSE)</f>
        <v>(五冶建设龙泉驿一医院配套建设工程)成都市龙泉驿区董朗路69号龙泉驿一医院5号门</v>
      </c>
      <c r="J3971" s="40" t="str">
        <f>VLOOKUP(B3971,辅助信息!E:I,4,FALSE)</f>
        <v>孙敏</v>
      </c>
      <c r="K3971" s="40">
        <f>VLOOKUP(J3971,辅助信息!H:I,2,FALSE)</f>
        <v>13617695006</v>
      </c>
      <c r="L3971" s="111" t="str">
        <f>VLOOKUP(B3971,辅助信息!E:J,6,FALSE)</f>
        <v>联系实际收货人（孙敏13617695006）五冶建设送货单,6份材质书,锈货不收，装货前联系收货人核实到场规格,没提前告知进场规格现场不给予接收</v>
      </c>
      <c r="O3971" s="64" t="str">
        <f ca="1" t="shared" si="206"/>
        <v/>
      </c>
      <c r="P3971" s="64" t="str">
        <f ca="1" t="shared" si="207"/>
        <v/>
      </c>
      <c r="Q3971" s="29" t="str">
        <f>VLOOKUP(B3971,辅助信息!E:M,9,FALSE)</f>
        <v>ZTWM-CDGS-XS-2025-0073-五冶天府-成都怡心湖片区及龙泉驿医院等项目</v>
      </c>
      <c r="R3971" s="29" t="str">
        <f>_xlfn._xlws.FILTER(辅助信息!D:D,辅助信息!E:E=B3971)</f>
        <v>五冶建设龙泉驿一医院配套建设工程</v>
      </c>
    </row>
    <row r="3972" hidden="1" spans="2:18">
      <c r="B3972" s="137" t="s">
        <v>215</v>
      </c>
      <c r="C3972" s="72">
        <v>45928</v>
      </c>
      <c r="D3972" s="40" t="str">
        <f>VLOOKUP(B3972,辅助信息!E:K,7,FALSE)</f>
        <v>JWDDCD2025102100486</v>
      </c>
      <c r="E3972" s="40" t="str">
        <f>VLOOKUP(F3972,辅助信息!A:B,2,FALSE)</f>
        <v>螺纹钢</v>
      </c>
      <c r="F3972" s="40" t="s">
        <v>22</v>
      </c>
      <c r="G3972" s="36">
        <v>9</v>
      </c>
      <c r="H3972" s="136" t="str">
        <f>IF(SUMIFS('[1]2025年已发货'!$E:$E,'[1]2025年已发货'!$F:$F,C3972,'[1]2025年已发货'!$C:$C,F3972,'[1]2025年已发货'!$G:$G,I3972,'[1]2025年已发货'!$H:$H,J3972)=0,"未发货",SUMIFS('[1]2025年已发货'!$E:$E,'[1]2025年已发货'!$F:$F,C3972,'[1]2025年已发货'!$C:$C,F3972,'[1]2025年已发货'!$G:$G,I3972,'[1]2025年已发货'!$H:$H,J3972))</f>
        <v>未发货</v>
      </c>
      <c r="I3972" s="40" t="str">
        <f>VLOOKUP(B3972,辅助信息!E:I,3,FALSE)</f>
        <v>(五冶建设龙泉驿一医院配套建设工程)成都市龙泉驿区董朗路69号龙泉驿一医院5号门</v>
      </c>
      <c r="J3972" s="40" t="str">
        <f>VLOOKUP(B3972,辅助信息!E:I,4,FALSE)</f>
        <v>孙敏</v>
      </c>
      <c r="K3972" s="40">
        <f>VLOOKUP(J3972,辅助信息!H:I,2,FALSE)</f>
        <v>13617695006</v>
      </c>
      <c r="L3972" s="111" t="str">
        <f>VLOOKUP(B3972,辅助信息!E:J,6,FALSE)</f>
        <v>联系实际收货人（孙敏13617695006）五冶建设送货单,6份材质书,锈货不收，装货前联系收货人核实到场规格,没提前告知进场规格现场不给予接收</v>
      </c>
      <c r="O3972" s="64" t="str">
        <f ca="1" t="shared" si="206"/>
        <v/>
      </c>
      <c r="P3972" s="64" t="str">
        <f ca="1" t="shared" si="207"/>
        <v/>
      </c>
      <c r="Q3972" s="29" t="str">
        <f>VLOOKUP(B3972,辅助信息!E:M,9,FALSE)</f>
        <v>ZTWM-CDGS-XS-2025-0073-五冶天府-成都怡心湖片区及龙泉驿医院等项目</v>
      </c>
      <c r="R3972" s="29" t="str">
        <f>_xlfn._xlws.FILTER(辅助信息!D:D,辅助信息!E:E=B3972)</f>
        <v>五冶建设龙泉驿一医院配套建设工程</v>
      </c>
    </row>
    <row r="3973" hidden="1" spans="2:18">
      <c r="B3973" s="137" t="s">
        <v>196</v>
      </c>
      <c r="C3973" s="72">
        <v>45928</v>
      </c>
      <c r="D3973" s="40" t="str">
        <f>VLOOKUP(B3973,辅助信息!E:K,7,FALSE)</f>
        <v>JWDDCD2025102100476</v>
      </c>
      <c r="E3973" s="40" t="str">
        <f>VLOOKUP(F3973,辅助信息!A:B,2,FALSE)</f>
        <v>螺纹钢</v>
      </c>
      <c r="F3973" s="40" t="s">
        <v>21</v>
      </c>
      <c r="G3973" s="36">
        <v>5</v>
      </c>
      <c r="H3973" s="136">
        <f>IF(SUMIFS('[1]2025年已发货'!$E:$E,'[1]2025年已发货'!$F:$F,C3973,'[1]2025年已发货'!$C:$C,F3973,'[1]2025年已发货'!$G:$G,I3973,'[1]2025年已发货'!$H:$H,J3973)=0,"未发货",SUMIFS('[1]2025年已发货'!$E:$E,'[1]2025年已发货'!$F:$F,C3973,'[1]2025年已发货'!$C:$C,F3973,'[1]2025年已发货'!$G:$G,I3973,'[1]2025年已发货'!$H:$H,J3973))</f>
        <v>5</v>
      </c>
      <c r="I3973" s="40" t="str">
        <f>VLOOKUP(B3973,辅助信息!E:I,3,FALSE)</f>
        <v>(五冶建设师大附中外语校新建教学楼工程)四川省成都市成华区大观堰2号(四川师范大学附属中学外国语学校)</v>
      </c>
      <c r="J3973" s="40" t="str">
        <f>VLOOKUP(B3973,辅助信息!E:I,4,FALSE)</f>
        <v>蔡浩</v>
      </c>
      <c r="K3973" s="40">
        <f>VLOOKUP(J3973,辅助信息!H:I,2,FALSE)</f>
        <v>13980880820</v>
      </c>
      <c r="L3973" s="111" t="str">
        <f>VLOOKUP(B3973,辅助信息!E:J,6,FALSE)</f>
        <v>联系实际收货人（蔡浩13980880820）五冶建设送货单,6份材质书（司机拍照资料份数，该项目经常掉材质书和吊牌谎话连篇）,锈货不收，装货前联系收货人核实到场规格,没提前告知进场规格现场不给予接收</v>
      </c>
      <c r="O3973" s="64" t="str">
        <f ca="1" t="shared" si="206"/>
        <v/>
      </c>
      <c r="P3973" s="64" t="str">
        <f ca="1" t="shared" si="207"/>
        <v/>
      </c>
      <c r="Q3973" s="29" t="str">
        <f>VLOOKUP(B3973,辅助信息!E:M,9,FALSE)</f>
        <v>ZTWM-CDGS-XS-2025-0073-五冶天府-成都怡心湖片区及龙泉驿医院等项目</v>
      </c>
      <c r="R3973" s="29" t="str">
        <f>_xlfn._xlws.FILTER(辅助信息!D:D,辅助信息!E:E=B3973)</f>
        <v>五冶建设师大附中外语校新建教学楼工程</v>
      </c>
    </row>
    <row r="3974" hidden="1" spans="2:18">
      <c r="B3974" s="137" t="s">
        <v>196</v>
      </c>
      <c r="C3974" s="72">
        <v>45928</v>
      </c>
      <c r="D3974" s="40" t="str">
        <f>VLOOKUP(B3974,辅助信息!E:K,7,FALSE)</f>
        <v>JWDDCD2025102100476</v>
      </c>
      <c r="E3974" s="40" t="str">
        <f>VLOOKUP(F3974,辅助信息!A:B,2,FALSE)</f>
        <v>螺纹钢</v>
      </c>
      <c r="F3974" s="40" t="s">
        <v>22</v>
      </c>
      <c r="G3974" s="36">
        <v>30</v>
      </c>
      <c r="H3974" s="136">
        <f>IF(SUMIFS('[1]2025年已发货'!$E:$E,'[1]2025年已发货'!$F:$F,C3974,'[1]2025年已发货'!$C:$C,F3974,'[1]2025年已发货'!$G:$G,I3974,'[1]2025年已发货'!$H:$H,J3974)=0,"未发货",SUMIFS('[1]2025年已发货'!$E:$E,'[1]2025年已发货'!$F:$F,C3974,'[1]2025年已发货'!$C:$C,F3974,'[1]2025年已发货'!$G:$G,I3974,'[1]2025年已发货'!$H:$H,J3974))</f>
        <v>30</v>
      </c>
      <c r="I3974" s="40" t="str">
        <f>VLOOKUP(B3974,辅助信息!E:I,3,FALSE)</f>
        <v>(五冶建设师大附中外语校新建教学楼工程)四川省成都市成华区大观堰2号(四川师范大学附属中学外国语学校)</v>
      </c>
      <c r="J3974" s="40" t="str">
        <f>VLOOKUP(B3974,辅助信息!E:I,4,FALSE)</f>
        <v>蔡浩</v>
      </c>
      <c r="K3974" s="40">
        <f>VLOOKUP(J3974,辅助信息!H:I,2,FALSE)</f>
        <v>13980880820</v>
      </c>
      <c r="L3974" s="111" t="str">
        <f>VLOOKUP(B3974,辅助信息!E:J,6,FALSE)</f>
        <v>联系实际收货人（蔡浩13980880820）五冶建设送货单,6份材质书（司机拍照资料份数，该项目经常掉材质书和吊牌谎话连篇）,锈货不收，装货前联系收货人核实到场规格,没提前告知进场规格现场不给予接收</v>
      </c>
      <c r="O3974" s="64" t="str">
        <f ca="1" t="shared" si="206"/>
        <v/>
      </c>
      <c r="P3974" s="64" t="str">
        <f ca="1" t="shared" si="207"/>
        <v/>
      </c>
      <c r="Q3974" s="29" t="str">
        <f>VLOOKUP(B3974,辅助信息!E:M,9,FALSE)</f>
        <v>ZTWM-CDGS-XS-2025-0073-五冶天府-成都怡心湖片区及龙泉驿医院等项目</v>
      </c>
      <c r="R3974" s="29" t="str">
        <f>_xlfn._xlws.FILTER(辅助信息!D:D,辅助信息!E:E=B3974)</f>
        <v>五冶建设师大附中外语校新建教学楼工程</v>
      </c>
    </row>
    <row r="3975" hidden="1" spans="2:18">
      <c r="B3975" s="137" t="s">
        <v>204</v>
      </c>
      <c r="C3975" s="72">
        <v>45928</v>
      </c>
      <c r="D3975" s="40" t="str">
        <f>VLOOKUP(B3975,辅助信息!E:K,7,FALSE)</f>
        <v>JWDDCD2025062200016</v>
      </c>
      <c r="E3975" s="40" t="str">
        <f>VLOOKUP(F3975,辅助信息!A:B,2,FALSE)</f>
        <v>螺纹钢</v>
      </c>
      <c r="F3975" s="40" t="s">
        <v>19</v>
      </c>
      <c r="G3975" s="36">
        <v>9</v>
      </c>
      <c r="H3975" s="136">
        <f>IF(SUMIFS('[1]2025年已发货'!$E:$E,'[1]2025年已发货'!$F:$F,C3975,'[1]2025年已发货'!$C:$C,F3975,'[1]2025年已发货'!$G:$G,I3975,'[1]2025年已发货'!$H:$H,J3975)=0,"未发货",SUMIFS('[1]2025年已发货'!$E:$E,'[1]2025年已发货'!$F:$F,C3975,'[1]2025年已发货'!$C:$C,F3975,'[1]2025年已发货'!$G:$G,I3975,'[1]2025年已发货'!$H:$H,J3975))</f>
        <v>9</v>
      </c>
      <c r="I3975" s="40" t="str">
        <f>VLOOKUP(B3975,辅助信息!E:I,3,FALSE)</f>
        <v>(武汉电气化局成达万高铁强电项目-达州主城区-达州南站)四川省达州市达川区达州南站</v>
      </c>
      <c r="J3975" s="40" t="str">
        <f>VLOOKUP(B3975,辅助信息!E:I,4,FALSE)</f>
        <v>杨人志</v>
      </c>
      <c r="K3975" s="40">
        <f>VLOOKUP(J3975,辅助信息!H:I,2,FALSE)</f>
        <v>18782679099</v>
      </c>
      <c r="L3975" s="111" t="str">
        <f>VLOOKUP(B3975,辅助信息!E:J,6,FALSE)</f>
        <v>锈货不收！！下雨天钢筋没盖篷布不收！！，装货前联系收货人核实到场规格,没提前告知进场规格现场不给予接收</v>
      </c>
      <c r="O3975" s="64" t="str">
        <f ca="1" t="shared" si="206"/>
        <v/>
      </c>
      <c r="P3975" s="64" t="str">
        <f ca="1" t="shared" si="207"/>
        <v/>
      </c>
      <c r="Q3975" s="29" t="str">
        <f>VLOOKUP(B3975,辅助信息!E:M,9,FALSE)</f>
        <v>ZTWM-CDGS-XS-2025-0033-中铁武汉电气化局集团有限公司成达万高速铁路强电工程项目</v>
      </c>
      <c r="R3975" s="29" t="str">
        <f>_xlfn._xlws.FILTER(辅助信息!D:D,辅助信息!E:E=B3975)</f>
        <v>武汉电气化局成达万高铁强电项目</v>
      </c>
    </row>
    <row r="3976" hidden="1" spans="2:18">
      <c r="B3976" s="137" t="s">
        <v>204</v>
      </c>
      <c r="C3976" s="72">
        <v>45928</v>
      </c>
      <c r="D3976" s="40" t="str">
        <f>VLOOKUP(B3976,辅助信息!E:K,7,FALSE)</f>
        <v>JWDDCD2025062200016</v>
      </c>
      <c r="E3976" s="40" t="str">
        <f>VLOOKUP(F3976,辅助信息!A:B,2,FALSE)</f>
        <v>螺纹钢</v>
      </c>
      <c r="F3976" s="40" t="s">
        <v>32</v>
      </c>
      <c r="G3976" s="36">
        <v>9</v>
      </c>
      <c r="H3976" s="136">
        <f>IF(SUMIFS('[1]2025年已发货'!$E:$E,'[1]2025年已发货'!$F:$F,C3976,'[1]2025年已发货'!$C:$C,F3976,'[1]2025年已发货'!$G:$G,I3976,'[1]2025年已发货'!$H:$H,J3976)=0,"未发货",SUMIFS('[1]2025年已发货'!$E:$E,'[1]2025年已发货'!$F:$F,C3976,'[1]2025年已发货'!$C:$C,F3976,'[1]2025年已发货'!$G:$G,I3976,'[1]2025年已发货'!$H:$H,J3976))</f>
        <v>9</v>
      </c>
      <c r="I3976" s="40" t="str">
        <f>VLOOKUP(B3976,辅助信息!E:I,3,FALSE)</f>
        <v>(武汉电气化局成达万高铁强电项目-达州主城区-达州南站)四川省达州市达川区达州南站</v>
      </c>
      <c r="J3976" s="40" t="str">
        <f>VLOOKUP(B3976,辅助信息!E:I,4,FALSE)</f>
        <v>杨人志</v>
      </c>
      <c r="K3976" s="40">
        <f>VLOOKUP(J3976,辅助信息!H:I,2,FALSE)</f>
        <v>18782679099</v>
      </c>
      <c r="L3976" s="111" t="str">
        <f>VLOOKUP(B3976,辅助信息!E:J,6,FALSE)</f>
        <v>锈货不收！！下雨天钢筋没盖篷布不收！！，装货前联系收货人核实到场规格,没提前告知进场规格现场不给予接收</v>
      </c>
      <c r="O3976" s="64" t="str">
        <f ca="1" t="shared" si="206"/>
        <v/>
      </c>
      <c r="P3976" s="64" t="str">
        <f ca="1" t="shared" si="207"/>
        <v/>
      </c>
      <c r="Q3976" s="29" t="str">
        <f>VLOOKUP(B3976,辅助信息!E:M,9,FALSE)</f>
        <v>ZTWM-CDGS-XS-2025-0033-中铁武汉电气化局集团有限公司成达万高速铁路强电工程项目</v>
      </c>
      <c r="R3976" s="29" t="str">
        <f>_xlfn._xlws.FILTER(辅助信息!D:D,辅助信息!E:E=B3976)</f>
        <v>武汉电气化局成达万高铁强电项目</v>
      </c>
    </row>
    <row r="3977" hidden="1" spans="2:18">
      <c r="B3977" s="137" t="s">
        <v>204</v>
      </c>
      <c r="C3977" s="72">
        <v>45928</v>
      </c>
      <c r="D3977" s="40" t="str">
        <f>VLOOKUP(B3977,辅助信息!E:K,7,FALSE)</f>
        <v>JWDDCD2025062200016</v>
      </c>
      <c r="E3977" s="40" t="str">
        <f>VLOOKUP(F3977,辅助信息!A:B,2,FALSE)</f>
        <v>螺纹钢</v>
      </c>
      <c r="F3977" s="40" t="s">
        <v>30</v>
      </c>
      <c r="G3977" s="36">
        <v>9</v>
      </c>
      <c r="H3977" s="136" t="str">
        <f>IF(SUMIFS('[1]2025年已发货'!$E:$E,'[1]2025年已发货'!$F:$F,C3977,'[1]2025年已发货'!$C:$C,F3977,'[1]2025年已发货'!$G:$G,I3977,'[1]2025年已发货'!$H:$H,J3977)=0,"未发货",SUMIFS('[1]2025年已发货'!$E:$E,'[1]2025年已发货'!$F:$F,C3977,'[1]2025年已发货'!$C:$C,F3977,'[1]2025年已发货'!$G:$G,I3977,'[1]2025年已发货'!$H:$H,J3977))</f>
        <v>未发货</v>
      </c>
      <c r="I3977" s="40" t="str">
        <f>VLOOKUP(B3977,辅助信息!E:I,3,FALSE)</f>
        <v>(武汉电气化局成达万高铁强电项目-达州主城区-达州南站)四川省达州市达川区达州南站</v>
      </c>
      <c r="J3977" s="40" t="str">
        <f>VLOOKUP(B3977,辅助信息!E:I,4,FALSE)</f>
        <v>杨人志</v>
      </c>
      <c r="K3977" s="40">
        <f>VLOOKUP(J3977,辅助信息!H:I,2,FALSE)</f>
        <v>18782679099</v>
      </c>
      <c r="L3977" s="111" t="str">
        <f>VLOOKUP(B3977,辅助信息!E:J,6,FALSE)</f>
        <v>锈货不收！！下雨天钢筋没盖篷布不收！！，装货前联系收货人核实到场规格,没提前告知进场规格现场不给予接收</v>
      </c>
      <c r="O3977" s="64" t="str">
        <f ca="1" t="shared" si="206"/>
        <v/>
      </c>
      <c r="P3977" s="64" t="str">
        <f ca="1" t="shared" si="207"/>
        <v/>
      </c>
      <c r="Q3977" s="29" t="str">
        <f>VLOOKUP(B3977,辅助信息!E:M,9,FALSE)</f>
        <v>ZTWM-CDGS-XS-2025-0033-中铁武汉电气化局集团有限公司成达万高速铁路强电工程项目</v>
      </c>
      <c r="R3977" s="29" t="str">
        <f>_xlfn._xlws.FILTER(辅助信息!D:D,辅助信息!E:E=B3977)</f>
        <v>武汉电气化局成达万高铁强电项目</v>
      </c>
    </row>
    <row r="3978" hidden="1" spans="2:18">
      <c r="B3978" s="137" t="s">
        <v>204</v>
      </c>
      <c r="C3978" s="72">
        <v>45928</v>
      </c>
      <c r="D3978" s="40" t="str">
        <f>VLOOKUP(B3978,辅助信息!E:K,7,FALSE)</f>
        <v>JWDDCD2025062200016</v>
      </c>
      <c r="E3978" s="40" t="str">
        <f>VLOOKUP(F3978,辅助信息!A:B,2,FALSE)</f>
        <v>螺纹钢</v>
      </c>
      <c r="F3978" s="40" t="s">
        <v>33</v>
      </c>
      <c r="G3978" s="36">
        <v>30</v>
      </c>
      <c r="H3978" s="136">
        <f>IF(SUMIFS('[1]2025年已发货'!$E:$E,'[1]2025年已发货'!$F:$F,C3978,'[1]2025年已发货'!$C:$C,F3978,'[1]2025年已发货'!$G:$G,I3978,'[1]2025年已发货'!$H:$H,J3978)=0,"未发货",SUMIFS('[1]2025年已发货'!$E:$E,'[1]2025年已发货'!$F:$F,C3978,'[1]2025年已发货'!$C:$C,F3978,'[1]2025年已发货'!$G:$G,I3978,'[1]2025年已发货'!$H:$H,J3978))</f>
        <v>30</v>
      </c>
      <c r="I3978" s="40" t="str">
        <f>VLOOKUP(B3978,辅助信息!E:I,3,FALSE)</f>
        <v>(武汉电气化局成达万高铁强电项目-达州主城区-达州南站)四川省达州市达川区达州南站</v>
      </c>
      <c r="J3978" s="40" t="str">
        <f>VLOOKUP(B3978,辅助信息!E:I,4,FALSE)</f>
        <v>杨人志</v>
      </c>
      <c r="K3978" s="40">
        <f>VLOOKUP(J3978,辅助信息!H:I,2,FALSE)</f>
        <v>18782679099</v>
      </c>
      <c r="L3978" s="111" t="str">
        <f>VLOOKUP(B3978,辅助信息!E:J,6,FALSE)</f>
        <v>锈货不收！！下雨天钢筋没盖篷布不收！！，装货前联系收货人核实到场规格,没提前告知进场规格现场不给予接收</v>
      </c>
      <c r="O3978" s="64" t="str">
        <f ca="1" t="shared" si="206"/>
        <v/>
      </c>
      <c r="P3978" s="64" t="str">
        <f ca="1" t="shared" si="207"/>
        <v/>
      </c>
      <c r="Q3978" s="29" t="str">
        <f>VLOOKUP(B3978,辅助信息!E:M,9,FALSE)</f>
        <v>ZTWM-CDGS-XS-2025-0033-中铁武汉电气化局集团有限公司成达万高速铁路强电工程项目</v>
      </c>
      <c r="R3978" s="29" t="str">
        <f>_xlfn._xlws.FILTER(辅助信息!D:D,辅助信息!E:E=B3978)</f>
        <v>武汉电气化局成达万高铁强电项目</v>
      </c>
    </row>
    <row r="3979" hidden="1" spans="2:18">
      <c r="B3979" s="137" t="s">
        <v>204</v>
      </c>
      <c r="C3979" s="72">
        <v>45928</v>
      </c>
      <c r="D3979" s="40" t="str">
        <f>VLOOKUP(B3979,辅助信息!E:K,7,FALSE)</f>
        <v>JWDDCD2025062200016</v>
      </c>
      <c r="E3979" s="40" t="str">
        <f>VLOOKUP(F3979,辅助信息!A:B,2,FALSE)</f>
        <v>螺纹钢</v>
      </c>
      <c r="F3979" s="40" t="s">
        <v>28</v>
      </c>
      <c r="G3979" s="36">
        <v>3</v>
      </c>
      <c r="H3979" s="136" t="str">
        <f>IF(SUMIFS('[1]2025年已发货'!$E:$E,'[1]2025年已发货'!$F:$F,C3979,'[1]2025年已发货'!$C:$C,F3979,'[1]2025年已发货'!$G:$G,I3979,'[1]2025年已发货'!$H:$H,J3979)=0,"未发货",SUMIFS('[1]2025年已发货'!$E:$E,'[1]2025年已发货'!$F:$F,C3979,'[1]2025年已发货'!$C:$C,F3979,'[1]2025年已发货'!$G:$G,I3979,'[1]2025年已发货'!$H:$H,J3979))</f>
        <v>未发货</v>
      </c>
      <c r="I3979" s="40" t="str">
        <f>VLOOKUP(B3979,辅助信息!E:I,3,FALSE)</f>
        <v>(武汉电气化局成达万高铁强电项目-达州主城区-达州南站)四川省达州市达川区达州南站</v>
      </c>
      <c r="J3979" s="40" t="str">
        <f>VLOOKUP(B3979,辅助信息!E:I,4,FALSE)</f>
        <v>杨人志</v>
      </c>
      <c r="K3979" s="40">
        <f>VLOOKUP(J3979,辅助信息!H:I,2,FALSE)</f>
        <v>18782679099</v>
      </c>
      <c r="L3979" s="111" t="str">
        <f>VLOOKUP(B3979,辅助信息!E:J,6,FALSE)</f>
        <v>锈货不收！！下雨天钢筋没盖篷布不收！！，装货前联系收货人核实到场规格,没提前告知进场规格现场不给予接收</v>
      </c>
      <c r="O3979" s="64" t="str">
        <f ca="1" t="shared" si="206"/>
        <v/>
      </c>
      <c r="P3979" s="64" t="str">
        <f ca="1" t="shared" si="207"/>
        <v/>
      </c>
      <c r="Q3979" s="29" t="str">
        <f>VLOOKUP(B3979,辅助信息!E:M,9,FALSE)</f>
        <v>ZTWM-CDGS-XS-2025-0033-中铁武汉电气化局集团有限公司成达万高速铁路强电工程项目</v>
      </c>
      <c r="R3979" s="29" t="str">
        <f>_xlfn._xlws.FILTER(辅助信息!D:D,辅助信息!E:E=B3979)</f>
        <v>武汉电气化局成达万高铁强电项目</v>
      </c>
    </row>
    <row r="3980" hidden="1" spans="2:18">
      <c r="B3980" s="137" t="s">
        <v>204</v>
      </c>
      <c r="C3980" s="72">
        <v>45928</v>
      </c>
      <c r="D3980" s="40" t="str">
        <f>VLOOKUP(B3980,辅助信息!E:K,7,FALSE)</f>
        <v>JWDDCD2025062200016</v>
      </c>
      <c r="E3980" s="40" t="str">
        <f>VLOOKUP(F3980,辅助信息!A:B,2,FALSE)</f>
        <v>螺纹钢</v>
      </c>
      <c r="F3980" s="40" t="s">
        <v>18</v>
      </c>
      <c r="G3980" s="36">
        <v>15</v>
      </c>
      <c r="H3980" s="136">
        <f>IF(SUMIFS('[1]2025年已发货'!$E:$E,'[1]2025年已发货'!$F:$F,C3980,'[1]2025年已发货'!$C:$C,F3980,'[1]2025年已发货'!$G:$G,I3980,'[1]2025年已发货'!$H:$H,J3980)=0,"未发货",SUMIFS('[1]2025年已发货'!$E:$E,'[1]2025年已发货'!$F:$F,C3980,'[1]2025年已发货'!$C:$C,F3980,'[1]2025年已发货'!$G:$G,I3980,'[1]2025年已发货'!$H:$H,J3980))</f>
        <v>15</v>
      </c>
      <c r="I3980" s="40" t="str">
        <f>VLOOKUP(B3980,辅助信息!E:I,3,FALSE)</f>
        <v>(武汉电气化局成达万高铁强电项目-达州主城区-达州南站)四川省达州市达川区达州南站</v>
      </c>
      <c r="J3980" s="40" t="str">
        <f>VLOOKUP(B3980,辅助信息!E:I,4,FALSE)</f>
        <v>杨人志</v>
      </c>
      <c r="K3980" s="40">
        <f>VLOOKUP(J3980,辅助信息!H:I,2,FALSE)</f>
        <v>18782679099</v>
      </c>
      <c r="L3980" s="111" t="str">
        <f>VLOOKUP(B3980,辅助信息!E:J,6,FALSE)</f>
        <v>锈货不收！！下雨天钢筋没盖篷布不收！！，装货前联系收货人核实到场规格,没提前告知进场规格现场不给予接收</v>
      </c>
      <c r="O3980" s="64" t="str">
        <f ca="1" t="shared" si="206"/>
        <v/>
      </c>
      <c r="P3980" s="64" t="str">
        <f ca="1" t="shared" si="207"/>
        <v/>
      </c>
      <c r="Q3980" s="29" t="str">
        <f>VLOOKUP(B3980,辅助信息!E:M,9,FALSE)</f>
        <v>ZTWM-CDGS-XS-2025-0033-中铁武汉电气化局集团有限公司成达万高速铁路强电工程项目</v>
      </c>
      <c r="R3980" s="29" t="str">
        <f>_xlfn._xlws.FILTER(辅助信息!D:D,辅助信息!E:E=B3980)</f>
        <v>武汉电气化局成达万高铁强电项目</v>
      </c>
    </row>
    <row r="3981" hidden="1" spans="2:18">
      <c r="B3981" s="137" t="s">
        <v>204</v>
      </c>
      <c r="C3981" s="72">
        <v>45928</v>
      </c>
      <c r="D3981" s="40" t="str">
        <f>VLOOKUP(B3981,辅助信息!E:K,7,FALSE)</f>
        <v>JWDDCD2025062200016</v>
      </c>
      <c r="E3981" s="40" t="str">
        <f>VLOOKUP(F3981,辅助信息!A:B,2,FALSE)</f>
        <v>盘螺</v>
      </c>
      <c r="F3981" s="40" t="s">
        <v>41</v>
      </c>
      <c r="G3981" s="36">
        <v>24</v>
      </c>
      <c r="H3981" s="136">
        <f>IF(SUMIFS('[1]2025年已发货'!$E:$E,'[1]2025年已发货'!$F:$F,C3981,'[1]2025年已发货'!$C:$C,F3981,'[1]2025年已发货'!$G:$G,I3981,'[1]2025年已发货'!$H:$H,J3981)=0,"未发货",SUMIFS('[1]2025年已发货'!$E:$E,'[1]2025年已发货'!$F:$F,C3981,'[1]2025年已发货'!$C:$C,F3981,'[1]2025年已发货'!$G:$G,I3981,'[1]2025年已发货'!$H:$H,J3981))</f>
        <v>24</v>
      </c>
      <c r="I3981" s="40" t="str">
        <f>VLOOKUP(B3981,辅助信息!E:I,3,FALSE)</f>
        <v>(武汉电气化局成达万高铁强电项目-达州主城区-达州南站)四川省达州市达川区达州南站</v>
      </c>
      <c r="J3981" s="40" t="str">
        <f>VLOOKUP(B3981,辅助信息!E:I,4,FALSE)</f>
        <v>杨人志</v>
      </c>
      <c r="K3981" s="40">
        <f>VLOOKUP(J3981,辅助信息!H:I,2,FALSE)</f>
        <v>18782679099</v>
      </c>
      <c r="L3981" s="111" t="str">
        <f>VLOOKUP(B3981,辅助信息!E:J,6,FALSE)</f>
        <v>锈货不收！！下雨天钢筋没盖篷布不收！！，装货前联系收货人核实到场规格,没提前告知进场规格现场不给予接收</v>
      </c>
      <c r="O3981" s="64" t="str">
        <f ca="1" t="shared" si="206"/>
        <v/>
      </c>
      <c r="P3981" s="64" t="str">
        <f ca="1" t="shared" si="207"/>
        <v/>
      </c>
      <c r="Q3981" s="29" t="str">
        <f>VLOOKUP(B3981,辅助信息!E:M,9,FALSE)</f>
        <v>ZTWM-CDGS-XS-2025-0033-中铁武汉电气化局集团有限公司成达万高速铁路强电工程项目</v>
      </c>
      <c r="R3981" s="29" t="str">
        <f>_xlfn._xlws.FILTER(辅助信息!D:D,辅助信息!E:E=B3981)</f>
        <v>武汉电气化局成达万高铁强电项目</v>
      </c>
    </row>
    <row r="3982" hidden="1" spans="2:18">
      <c r="B3982" s="137" t="s">
        <v>204</v>
      </c>
      <c r="C3982" s="72">
        <v>45928</v>
      </c>
      <c r="D3982" s="40" t="str">
        <f>VLOOKUP(B3982,辅助信息!E:K,7,FALSE)</f>
        <v>JWDDCD2025062200016</v>
      </c>
      <c r="E3982" s="40" t="str">
        <f>VLOOKUP(F3982,辅助信息!A:B,2,FALSE)</f>
        <v>盘螺</v>
      </c>
      <c r="F3982" s="40" t="s">
        <v>40</v>
      </c>
      <c r="G3982" s="36">
        <v>2</v>
      </c>
      <c r="H3982" s="136">
        <f>IF(SUMIFS('[1]2025年已发货'!$E:$E,'[1]2025年已发货'!$F:$F,C3982,'[1]2025年已发货'!$C:$C,F3982,'[1]2025年已发货'!$G:$G,I3982,'[1]2025年已发货'!$H:$H,J3982)=0,"未发货",SUMIFS('[1]2025年已发货'!$E:$E,'[1]2025年已发货'!$F:$F,C3982,'[1]2025年已发货'!$C:$C,F3982,'[1]2025年已发货'!$G:$G,I3982,'[1]2025年已发货'!$H:$H,J3982))</f>
        <v>2.4</v>
      </c>
      <c r="I3982" s="40" t="str">
        <f>VLOOKUP(B3982,辅助信息!E:I,3,FALSE)</f>
        <v>(武汉电气化局成达万高铁强电项目-达州主城区-达州南站)四川省达州市达川区达州南站</v>
      </c>
      <c r="J3982" s="40" t="str">
        <f>VLOOKUP(B3982,辅助信息!E:I,4,FALSE)</f>
        <v>杨人志</v>
      </c>
      <c r="K3982" s="40">
        <f>VLOOKUP(J3982,辅助信息!H:I,2,FALSE)</f>
        <v>18782679099</v>
      </c>
      <c r="L3982" s="111" t="str">
        <f>VLOOKUP(B3982,辅助信息!E:J,6,FALSE)</f>
        <v>锈货不收！！下雨天钢筋没盖篷布不收！！，装货前联系收货人核实到场规格,没提前告知进场规格现场不给予接收</v>
      </c>
      <c r="O3982" s="64" t="str">
        <f ca="1" t="shared" si="206"/>
        <v/>
      </c>
      <c r="P3982" s="64" t="str">
        <f ca="1" t="shared" si="207"/>
        <v/>
      </c>
      <c r="Q3982" s="29" t="str">
        <f>VLOOKUP(B3982,辅助信息!E:M,9,FALSE)</f>
        <v>ZTWM-CDGS-XS-2025-0033-中铁武汉电气化局集团有限公司成达万高速铁路强电工程项目</v>
      </c>
      <c r="R3982" s="29" t="str">
        <f>_xlfn._xlws.FILTER(辅助信息!D:D,辅助信息!E:E=B3982)</f>
        <v>武汉电气化局成达万高铁强电项目</v>
      </c>
    </row>
    <row r="3983" hidden="1" spans="2:18">
      <c r="B3983" s="137" t="s">
        <v>177</v>
      </c>
      <c r="C3983" s="72">
        <v>45928</v>
      </c>
      <c r="D3983" s="40" t="str">
        <f>VLOOKUP(B3983,辅助信息!E:K,7,FALSE)</f>
        <v>JWDDCD2025062200016</v>
      </c>
      <c r="E3983" s="40" t="str">
        <f>VLOOKUP(F3983,辅助信息!A:B,2,FALSE)</f>
        <v>螺纹钢</v>
      </c>
      <c r="F3983" s="40" t="s">
        <v>27</v>
      </c>
      <c r="G3983" s="36">
        <v>5</v>
      </c>
      <c r="H3983" s="136">
        <f>IF(SUMIFS('[1]2025年已发货'!$E:$E,'[1]2025年已发货'!$F:$F,C3983,'[1]2025年已发货'!$C:$C,F3983,'[1]2025年已发货'!$G:$G,I3983,'[1]2025年已发货'!$H:$H,J3983)=0,"未发货",SUMIFS('[1]2025年已发货'!$E:$E,'[1]2025年已发货'!$F:$F,C3983,'[1]2025年已发货'!$C:$C,F3983,'[1]2025年已发货'!$G:$G,I3983,'[1]2025年已发货'!$H:$H,J3983))</f>
        <v>6</v>
      </c>
      <c r="I3983" s="40" t="str">
        <f>VLOOKUP(B3983,辅助信息!E:I,3,FALSE)</f>
        <v>(武汉电气化局成达万高铁强电项目-南充营山)四川省南充市营山县保真路景阳名城南50米(保真路东)</v>
      </c>
      <c r="J3983" s="40" t="str">
        <f>VLOOKUP(B3983,辅助信息!E:I,4,FALSE)</f>
        <v>周开亮</v>
      </c>
      <c r="K3983" s="40">
        <f>VLOOKUP(J3983,辅助信息!H:I,2,FALSE)</f>
        <v>18381485052</v>
      </c>
      <c r="L3983" s="111" t="str">
        <f>VLOOKUP(B3983,辅助信息!E:J,6,FALSE)</f>
        <v>锈货不收！！下雨天钢筋没盖篷布不收！！，装货前联系收货人核实到场规格,没提前告知进场规格现场不给予接收</v>
      </c>
      <c r="O3983" s="64" t="str">
        <f ca="1" t="shared" si="206"/>
        <v/>
      </c>
      <c r="P3983" s="64" t="str">
        <f ca="1" t="shared" si="207"/>
        <v/>
      </c>
      <c r="Q3983" s="29" t="str">
        <f>VLOOKUP(B3983,辅助信息!E:M,9,FALSE)</f>
        <v>ZTWM-CDGS-XS-2025-0033-中铁武汉电气化局集团有限公司成达万高速铁路强电工程项目</v>
      </c>
      <c r="R3983" s="29" t="str">
        <f>_xlfn._xlws.FILTER(辅助信息!D:D,辅助信息!E:E=B3983)</f>
        <v>武汉电气化局成达万高铁强电项目</v>
      </c>
    </row>
    <row r="3984" hidden="1" spans="2:18">
      <c r="B3984" s="137" t="s">
        <v>177</v>
      </c>
      <c r="C3984" s="72">
        <v>45928</v>
      </c>
      <c r="D3984" s="40" t="str">
        <f>VLOOKUP(B3984,辅助信息!E:K,7,FALSE)</f>
        <v>JWDDCD2025062200016</v>
      </c>
      <c r="E3984" s="40" t="str">
        <f>VLOOKUP(F3984,辅助信息!A:B,2,FALSE)</f>
        <v>螺纹钢</v>
      </c>
      <c r="F3984" s="40" t="s">
        <v>19</v>
      </c>
      <c r="G3984" s="36">
        <v>6</v>
      </c>
      <c r="H3984" s="136">
        <f>IF(SUMIFS('[1]2025年已发货'!$E:$E,'[1]2025年已发货'!$F:$F,C3984,'[1]2025年已发货'!$C:$C,F3984,'[1]2025年已发货'!$G:$G,I3984,'[1]2025年已发货'!$H:$H,J3984)=0,"未发货",SUMIFS('[1]2025年已发货'!$E:$E,'[1]2025年已发货'!$F:$F,C3984,'[1]2025年已发货'!$C:$C,F3984,'[1]2025年已发货'!$G:$G,I3984,'[1]2025年已发货'!$H:$H,J3984))</f>
        <v>6</v>
      </c>
      <c r="I3984" s="40" t="str">
        <f>VLOOKUP(B3984,辅助信息!E:I,3,FALSE)</f>
        <v>(武汉电气化局成达万高铁强电项目-南充营山)四川省南充市营山县保真路景阳名城南50米(保真路东)</v>
      </c>
      <c r="J3984" s="40" t="str">
        <f>VLOOKUP(B3984,辅助信息!E:I,4,FALSE)</f>
        <v>周开亮</v>
      </c>
      <c r="K3984" s="40">
        <f>VLOOKUP(J3984,辅助信息!H:I,2,FALSE)</f>
        <v>18381485052</v>
      </c>
      <c r="L3984" s="111" t="str">
        <f>VLOOKUP(B3984,辅助信息!E:J,6,FALSE)</f>
        <v>锈货不收！！下雨天钢筋没盖篷布不收！！，装货前联系收货人核实到场规格,没提前告知进场规格现场不给予接收</v>
      </c>
      <c r="O3984" s="64" t="str">
        <f ca="1" t="shared" si="206"/>
        <v/>
      </c>
      <c r="P3984" s="64" t="str">
        <f ca="1" t="shared" si="207"/>
        <v/>
      </c>
      <c r="Q3984" s="29" t="str">
        <f>VLOOKUP(B3984,辅助信息!E:M,9,FALSE)</f>
        <v>ZTWM-CDGS-XS-2025-0033-中铁武汉电气化局集团有限公司成达万高速铁路强电工程项目</v>
      </c>
      <c r="R3984" s="29" t="str">
        <f>_xlfn._xlws.FILTER(辅助信息!D:D,辅助信息!E:E=B3984)</f>
        <v>武汉电气化局成达万高铁强电项目</v>
      </c>
    </row>
    <row r="3985" hidden="1" spans="2:18">
      <c r="B3985" s="137" t="s">
        <v>177</v>
      </c>
      <c r="C3985" s="72">
        <v>45928</v>
      </c>
      <c r="D3985" s="40" t="str">
        <f>VLOOKUP(B3985,辅助信息!E:K,7,FALSE)</f>
        <v>JWDDCD2025062200016</v>
      </c>
      <c r="E3985" s="40" t="str">
        <f>VLOOKUP(F3985,辅助信息!A:B,2,FALSE)</f>
        <v>螺纹钢</v>
      </c>
      <c r="F3985" s="40" t="s">
        <v>32</v>
      </c>
      <c r="G3985" s="36">
        <v>3</v>
      </c>
      <c r="H3985" s="136">
        <f>IF(SUMIFS('[1]2025年已发货'!$E:$E,'[1]2025年已发货'!$F:$F,C3985,'[1]2025年已发货'!$C:$C,F3985,'[1]2025年已发货'!$G:$G,I3985,'[1]2025年已发货'!$H:$H,J3985)=0,"未发货",SUMIFS('[1]2025年已发货'!$E:$E,'[1]2025年已发货'!$F:$F,C3985,'[1]2025年已发货'!$C:$C,F3985,'[1]2025年已发货'!$G:$G,I3985,'[1]2025年已发货'!$H:$H,J3985))</f>
        <v>3</v>
      </c>
      <c r="I3985" s="40" t="str">
        <f>VLOOKUP(B3985,辅助信息!E:I,3,FALSE)</f>
        <v>(武汉电气化局成达万高铁强电项目-南充营山)四川省南充市营山县保真路景阳名城南50米(保真路东)</v>
      </c>
      <c r="J3985" s="40" t="str">
        <f>VLOOKUP(B3985,辅助信息!E:I,4,FALSE)</f>
        <v>周开亮</v>
      </c>
      <c r="K3985" s="40">
        <f>VLOOKUP(J3985,辅助信息!H:I,2,FALSE)</f>
        <v>18381485052</v>
      </c>
      <c r="L3985" s="111" t="str">
        <f>VLOOKUP(B3985,辅助信息!E:J,6,FALSE)</f>
        <v>锈货不收！！下雨天钢筋没盖篷布不收！！，装货前联系收货人核实到场规格,没提前告知进场规格现场不给予接收</v>
      </c>
      <c r="O3985" s="64" t="str">
        <f ca="1" t="shared" si="206"/>
        <v/>
      </c>
      <c r="P3985" s="64" t="str">
        <f ca="1" t="shared" si="207"/>
        <v/>
      </c>
      <c r="Q3985" s="29" t="str">
        <f>VLOOKUP(B3985,辅助信息!E:M,9,FALSE)</f>
        <v>ZTWM-CDGS-XS-2025-0033-中铁武汉电气化局集团有限公司成达万高速铁路强电工程项目</v>
      </c>
      <c r="R3985" s="29" t="str">
        <f>_xlfn._xlws.FILTER(辅助信息!D:D,辅助信息!E:E=B3985)</f>
        <v>武汉电气化局成达万高铁强电项目</v>
      </c>
    </row>
    <row r="3986" hidden="1" spans="2:18">
      <c r="B3986" s="137" t="s">
        <v>177</v>
      </c>
      <c r="C3986" s="72">
        <v>45928</v>
      </c>
      <c r="D3986" s="40" t="str">
        <f>VLOOKUP(B3986,辅助信息!E:K,7,FALSE)</f>
        <v>JWDDCD2025062200016</v>
      </c>
      <c r="E3986" s="40" t="str">
        <f>VLOOKUP(F3986,辅助信息!A:B,2,FALSE)</f>
        <v>螺纹钢</v>
      </c>
      <c r="F3986" s="40" t="s">
        <v>30</v>
      </c>
      <c r="G3986" s="36">
        <v>16</v>
      </c>
      <c r="H3986" s="136" t="str">
        <f>IF(SUMIFS('[1]2025年已发货'!$E:$E,'[1]2025年已发货'!$F:$F,C3986,'[1]2025年已发货'!$C:$C,F3986,'[1]2025年已发货'!$G:$G,I3986,'[1]2025年已发货'!$H:$H,J3986)=0,"未发货",SUMIFS('[1]2025年已发货'!$E:$E,'[1]2025年已发货'!$F:$F,C3986,'[1]2025年已发货'!$C:$C,F3986,'[1]2025年已发货'!$G:$G,I3986,'[1]2025年已发货'!$H:$H,J3986))</f>
        <v>未发货</v>
      </c>
      <c r="I3986" s="40" t="str">
        <f>VLOOKUP(B3986,辅助信息!E:I,3,FALSE)</f>
        <v>(武汉电气化局成达万高铁强电项目-南充营山)四川省南充市营山县保真路景阳名城南50米(保真路东)</v>
      </c>
      <c r="J3986" s="40" t="str">
        <f>VLOOKUP(B3986,辅助信息!E:I,4,FALSE)</f>
        <v>周开亮</v>
      </c>
      <c r="K3986" s="40">
        <f>VLOOKUP(J3986,辅助信息!H:I,2,FALSE)</f>
        <v>18381485052</v>
      </c>
      <c r="L3986" s="111" t="str">
        <f>VLOOKUP(B3986,辅助信息!E:J,6,FALSE)</f>
        <v>锈货不收！！下雨天钢筋没盖篷布不收！！，装货前联系收货人核实到场规格,没提前告知进场规格现场不给予接收</v>
      </c>
      <c r="O3986" s="64" t="str">
        <f ca="1" t="shared" si="206"/>
        <v/>
      </c>
      <c r="P3986" s="64" t="str">
        <f ca="1" t="shared" si="207"/>
        <v/>
      </c>
      <c r="Q3986" s="29" t="str">
        <f>VLOOKUP(B3986,辅助信息!E:M,9,FALSE)</f>
        <v>ZTWM-CDGS-XS-2025-0033-中铁武汉电气化局集团有限公司成达万高速铁路强电工程项目</v>
      </c>
      <c r="R3986" s="29" t="str">
        <f>_xlfn._xlws.FILTER(辅助信息!D:D,辅助信息!E:E=B3986)</f>
        <v>武汉电气化局成达万高铁强电项目</v>
      </c>
    </row>
    <row r="3987" hidden="1" spans="2:18">
      <c r="B3987" s="137" t="s">
        <v>177</v>
      </c>
      <c r="C3987" s="72">
        <v>45928</v>
      </c>
      <c r="D3987" s="40" t="str">
        <f>VLOOKUP(B3987,辅助信息!E:K,7,FALSE)</f>
        <v>JWDDCD2025062200016</v>
      </c>
      <c r="E3987" s="40" t="str">
        <f>VLOOKUP(F3987,辅助信息!A:B,2,FALSE)</f>
        <v>螺纹钢</v>
      </c>
      <c r="F3987" s="40" t="s">
        <v>33</v>
      </c>
      <c r="G3987" s="36">
        <v>8</v>
      </c>
      <c r="H3987" s="136" t="str">
        <f>IF(SUMIFS('[1]2025年已发货'!$E:$E,'[1]2025年已发货'!$F:$F,C3987,'[1]2025年已发货'!$C:$C,F3987,'[1]2025年已发货'!$G:$G,I3987,'[1]2025年已发货'!$H:$H,J3987)=0,"未发货",SUMIFS('[1]2025年已发货'!$E:$E,'[1]2025年已发货'!$F:$F,C3987,'[1]2025年已发货'!$C:$C,F3987,'[1]2025年已发货'!$G:$G,I3987,'[1]2025年已发货'!$H:$H,J3987))</f>
        <v>未发货</v>
      </c>
      <c r="I3987" s="40" t="str">
        <f>VLOOKUP(B3987,辅助信息!E:I,3,FALSE)</f>
        <v>(武汉电气化局成达万高铁强电项目-南充营山)四川省南充市营山县保真路景阳名城南50米(保真路东)</v>
      </c>
      <c r="J3987" s="40" t="str">
        <f>VLOOKUP(B3987,辅助信息!E:I,4,FALSE)</f>
        <v>周开亮</v>
      </c>
      <c r="K3987" s="40">
        <f>VLOOKUP(J3987,辅助信息!H:I,2,FALSE)</f>
        <v>18381485052</v>
      </c>
      <c r="L3987" s="111" t="str">
        <f>VLOOKUP(B3987,辅助信息!E:J,6,FALSE)</f>
        <v>锈货不收！！下雨天钢筋没盖篷布不收！！，装货前联系收货人核实到场规格,没提前告知进场规格现场不给予接收</v>
      </c>
      <c r="O3987" s="64" t="str">
        <f ca="1" t="shared" si="206"/>
        <v/>
      </c>
      <c r="P3987" s="64" t="str">
        <f ca="1" t="shared" si="207"/>
        <v/>
      </c>
      <c r="Q3987" s="29" t="str">
        <f>VLOOKUP(B3987,辅助信息!E:M,9,FALSE)</f>
        <v>ZTWM-CDGS-XS-2025-0033-中铁武汉电气化局集团有限公司成达万高速铁路强电工程项目</v>
      </c>
      <c r="R3987" s="29" t="str">
        <f>_xlfn._xlws.FILTER(辅助信息!D:D,辅助信息!E:E=B3987)</f>
        <v>武汉电气化局成达万高铁强电项目</v>
      </c>
    </row>
    <row r="3988" hidden="1" spans="2:18">
      <c r="B3988" s="137" t="s">
        <v>177</v>
      </c>
      <c r="C3988" s="72">
        <v>45928</v>
      </c>
      <c r="D3988" s="40" t="str">
        <f>VLOOKUP(B3988,辅助信息!E:K,7,FALSE)</f>
        <v>JWDDCD2025062200016</v>
      </c>
      <c r="E3988" s="40" t="str">
        <f>VLOOKUP(F3988,辅助信息!A:B,2,FALSE)</f>
        <v>螺纹钢</v>
      </c>
      <c r="F3988" s="40" t="s">
        <v>18</v>
      </c>
      <c r="G3988" s="36">
        <v>8</v>
      </c>
      <c r="H3988" s="136" t="str">
        <f>IF(SUMIFS('[1]2025年已发货'!$E:$E,'[1]2025年已发货'!$F:$F,C3988,'[1]2025年已发货'!$C:$C,F3988,'[1]2025年已发货'!$G:$G,I3988,'[1]2025年已发货'!$H:$H,J3988)=0,"未发货",SUMIFS('[1]2025年已发货'!$E:$E,'[1]2025年已发货'!$F:$F,C3988,'[1]2025年已发货'!$C:$C,F3988,'[1]2025年已发货'!$G:$G,I3988,'[1]2025年已发货'!$H:$H,J3988))</f>
        <v>未发货</v>
      </c>
      <c r="I3988" s="40" t="str">
        <f>VLOOKUP(B3988,辅助信息!E:I,3,FALSE)</f>
        <v>(武汉电气化局成达万高铁强电项目-南充营山)四川省南充市营山县保真路景阳名城南50米(保真路东)</v>
      </c>
      <c r="J3988" s="40" t="str">
        <f>VLOOKUP(B3988,辅助信息!E:I,4,FALSE)</f>
        <v>周开亮</v>
      </c>
      <c r="K3988" s="40">
        <f>VLOOKUP(J3988,辅助信息!H:I,2,FALSE)</f>
        <v>18381485052</v>
      </c>
      <c r="L3988" s="111" t="str">
        <f>VLOOKUP(B3988,辅助信息!E:J,6,FALSE)</f>
        <v>锈货不收！！下雨天钢筋没盖篷布不收！！，装货前联系收货人核实到场规格,没提前告知进场规格现场不给予接收</v>
      </c>
      <c r="O3988" s="64" t="str">
        <f ca="1" t="shared" si="206"/>
        <v/>
      </c>
      <c r="P3988" s="64" t="str">
        <f ca="1" t="shared" si="207"/>
        <v/>
      </c>
      <c r="Q3988" s="29" t="str">
        <f>VLOOKUP(B3988,辅助信息!E:M,9,FALSE)</f>
        <v>ZTWM-CDGS-XS-2025-0033-中铁武汉电气化局集团有限公司成达万高速铁路强电工程项目</v>
      </c>
      <c r="R3988" s="29" t="str">
        <f>_xlfn._xlws.FILTER(辅助信息!D:D,辅助信息!E:E=B3988)</f>
        <v>武汉电气化局成达万高铁强电项目</v>
      </c>
    </row>
    <row r="3989" hidden="1" spans="2:18">
      <c r="B3989" s="137" t="s">
        <v>177</v>
      </c>
      <c r="C3989" s="72">
        <v>45928</v>
      </c>
      <c r="D3989" s="40" t="str">
        <f>VLOOKUP(B3989,辅助信息!E:K,7,FALSE)</f>
        <v>JWDDCD2025062200016</v>
      </c>
      <c r="E3989" s="40" t="str">
        <f>VLOOKUP(F3989,辅助信息!A:B,2,FALSE)</f>
        <v>盘螺</v>
      </c>
      <c r="F3989" s="40" t="s">
        <v>41</v>
      </c>
      <c r="G3989" s="36">
        <v>10</v>
      </c>
      <c r="H3989" s="136">
        <f>IF(SUMIFS('[1]2025年已发货'!$E:$E,'[1]2025年已发货'!$F:$F,C3989,'[1]2025年已发货'!$C:$C,F3989,'[1]2025年已发货'!$G:$G,I3989,'[1]2025年已发货'!$H:$H,J3989)=0,"未发货",SUMIFS('[1]2025年已发货'!$E:$E,'[1]2025年已发货'!$F:$F,C3989,'[1]2025年已发货'!$C:$C,F3989,'[1]2025年已发货'!$G:$G,I3989,'[1]2025年已发货'!$H:$H,J3989))</f>
        <v>10</v>
      </c>
      <c r="I3989" s="40" t="str">
        <f>VLOOKUP(B3989,辅助信息!E:I,3,FALSE)</f>
        <v>(武汉电气化局成达万高铁强电项目-南充营山)四川省南充市营山县保真路景阳名城南50米(保真路东)</v>
      </c>
      <c r="J3989" s="40" t="str">
        <f>VLOOKUP(B3989,辅助信息!E:I,4,FALSE)</f>
        <v>周开亮</v>
      </c>
      <c r="K3989" s="40">
        <f>VLOOKUP(J3989,辅助信息!H:I,2,FALSE)</f>
        <v>18381485052</v>
      </c>
      <c r="L3989" s="111" t="str">
        <f>VLOOKUP(B3989,辅助信息!E:J,6,FALSE)</f>
        <v>锈货不收！！下雨天钢筋没盖篷布不收！！，装货前联系收货人核实到场规格,没提前告知进场规格现场不给予接收</v>
      </c>
      <c r="O3989" s="64" t="str">
        <f ca="1" t="shared" si="206"/>
        <v/>
      </c>
      <c r="P3989" s="64" t="str">
        <f ca="1" t="shared" si="207"/>
        <v/>
      </c>
      <c r="Q3989" s="29" t="str">
        <f>VLOOKUP(B3989,辅助信息!E:M,9,FALSE)</f>
        <v>ZTWM-CDGS-XS-2025-0033-中铁武汉电气化局集团有限公司成达万高速铁路强电工程项目</v>
      </c>
      <c r="R3989" s="29" t="str">
        <f>_xlfn._xlws.FILTER(辅助信息!D:D,辅助信息!E:E=B3989)</f>
        <v>武汉电气化局成达万高铁强电项目</v>
      </c>
    </row>
    <row r="3990" hidden="1" spans="2:18">
      <c r="B3990" s="137" t="s">
        <v>177</v>
      </c>
      <c r="C3990" s="72">
        <v>45928</v>
      </c>
      <c r="D3990" s="40" t="str">
        <f>VLOOKUP(B3990,辅助信息!E:K,7,FALSE)</f>
        <v>JWDDCD2025062200016</v>
      </c>
      <c r="E3990" s="40" t="str">
        <f>VLOOKUP(F3990,辅助信息!A:B,2,FALSE)</f>
        <v>盘螺</v>
      </c>
      <c r="F3990" s="40" t="s">
        <v>40</v>
      </c>
      <c r="G3990" s="36">
        <v>10</v>
      </c>
      <c r="H3990" s="136">
        <f>IF(SUMIFS('[1]2025年已发货'!$E:$E,'[1]2025年已发货'!$F:$F,C3990,'[1]2025年已发货'!$C:$C,F3990,'[1]2025年已发货'!$G:$G,I3990,'[1]2025年已发货'!$H:$H,J3990)=0,"未发货",SUMIFS('[1]2025年已发货'!$E:$E,'[1]2025年已发货'!$F:$F,C3990,'[1]2025年已发货'!$C:$C,F3990,'[1]2025年已发货'!$G:$G,I3990,'[1]2025年已发货'!$H:$H,J3990))</f>
        <v>10</v>
      </c>
      <c r="I3990" s="40" t="str">
        <f>VLOOKUP(B3990,辅助信息!E:I,3,FALSE)</f>
        <v>(武汉电气化局成达万高铁强电项目-南充营山)四川省南充市营山县保真路景阳名城南50米(保真路东)</v>
      </c>
      <c r="J3990" s="40" t="str">
        <f>VLOOKUP(B3990,辅助信息!E:I,4,FALSE)</f>
        <v>周开亮</v>
      </c>
      <c r="K3990" s="40">
        <f>VLOOKUP(J3990,辅助信息!H:I,2,FALSE)</f>
        <v>18381485052</v>
      </c>
      <c r="L3990" s="111" t="str">
        <f>VLOOKUP(B3990,辅助信息!E:J,6,FALSE)</f>
        <v>锈货不收！！下雨天钢筋没盖篷布不收！！，装货前联系收货人核实到场规格,没提前告知进场规格现场不给予接收</v>
      </c>
      <c r="O3990" s="64" t="str">
        <f ca="1" t="shared" si="206"/>
        <v/>
      </c>
      <c r="P3990" s="64" t="str">
        <f ca="1" t="shared" si="207"/>
        <v/>
      </c>
      <c r="Q3990" s="29" t="str">
        <f>VLOOKUP(B3990,辅助信息!E:M,9,FALSE)</f>
        <v>ZTWM-CDGS-XS-2025-0033-中铁武汉电气化局集团有限公司成达万高速铁路强电工程项目</v>
      </c>
      <c r="R3990" s="29" t="str">
        <f>_xlfn._xlws.FILTER(辅助信息!D:D,辅助信息!E:E=B3990)</f>
        <v>武汉电气化局成达万高铁强电项目</v>
      </c>
    </row>
    <row r="3991" hidden="1" spans="2:18">
      <c r="B3991" s="137" t="s">
        <v>194</v>
      </c>
      <c r="C3991" s="72">
        <v>45928</v>
      </c>
      <c r="D3991" s="40" t="str">
        <f>VLOOKUP(B3991,辅助信息!E:K,7,FALSE)</f>
        <v>JWDD2025071500089</v>
      </c>
      <c r="E3991" s="40" t="str">
        <f>VLOOKUP(F3991,辅助信息!A:B,2,FALSE)</f>
        <v>螺纹钢</v>
      </c>
      <c r="F3991" s="40" t="s">
        <v>19</v>
      </c>
      <c r="G3991" s="36">
        <v>65</v>
      </c>
      <c r="H3991" s="136">
        <f>IF(SUMIFS('[1]2025年已发货'!$E:$E,'[1]2025年已发货'!$F:$F,C3991,'[1]2025年已发货'!$C:$C,F3991,'[1]2025年已发货'!$G:$G,I3991,'[1]2025年已发货'!$H:$H,J3991)=0,"未发货",SUMIFS('[1]2025年已发货'!$E:$E,'[1]2025年已发货'!$F:$F,C3991,'[1]2025年已发货'!$C:$C,F3991,'[1]2025年已发货'!$G:$G,I3991,'[1]2025年已发货'!$H:$H,J3991))</f>
        <v>65</v>
      </c>
      <c r="I3991" s="40" t="str">
        <f>VLOOKUP(B3991,辅助信息!E:I,3,FALSE)</f>
        <v>(宜宾兴港三江新区长江工业园保障性租赁住房建设项目-土建)四川省宜宾市翠屏区永善路南段宜宾市三江新区长江工业园区</v>
      </c>
      <c r="J3991" s="40" t="str">
        <f>VLOOKUP(B3991,辅助信息!E:I,4,FALSE)</f>
        <v>赵元虎</v>
      </c>
      <c r="K3991" s="40">
        <f>VLOOKUP(J3991,辅助信息!H:I,2,FALSE)</f>
        <v>13684167136</v>
      </c>
      <c r="L3991" s="111" t="str">
        <f>VLOOKUP(B3991,辅助信息!E:J,6,FALSE)</f>
        <v>现场要求调度统一联系指定收货人，不单独发司机位置。锈货不收，装货前联系收货人核实到场规格,没提前告知进场规格现场不给予接收</v>
      </c>
      <c r="O3991" s="64" t="str">
        <f ca="1" t="shared" si="206"/>
        <v/>
      </c>
      <c r="P3991" s="64" t="str">
        <f ca="1" t="shared" si="207"/>
        <v/>
      </c>
      <c r="Q3991" s="29" t="str">
        <f>VLOOKUP(B3991,辅助信息!E:M,9,FALSE)</f>
        <v>ZTWM-CDYXGS-XS-2025-0014-宜宾兴港建材-三江新区长江工业园片区保障性租赁住房建设项目</v>
      </c>
      <c r="R3991" s="29" t="str">
        <f>_xlfn._xlws.FILTER(辅助信息!D:D,辅助信息!E:E=B3991)</f>
        <v>宜宾兴港三江新区长江工业园建设项目</v>
      </c>
    </row>
    <row r="3992" hidden="1" spans="2:18">
      <c r="B3992" s="137" t="s">
        <v>194</v>
      </c>
      <c r="C3992" s="72">
        <v>45928</v>
      </c>
      <c r="D3992" s="40" t="str">
        <f>VLOOKUP(B3992,辅助信息!E:K,7,FALSE)</f>
        <v>JWDD2025071500089</v>
      </c>
      <c r="E3992" s="40" t="str">
        <f>VLOOKUP(F3992,辅助信息!A:B,2,FALSE)</f>
        <v>螺纹钢</v>
      </c>
      <c r="F3992" s="40" t="s">
        <v>32</v>
      </c>
      <c r="G3992" s="36">
        <v>10</v>
      </c>
      <c r="H3992" s="136">
        <f>IF(SUMIFS('[1]2025年已发货'!$E:$E,'[1]2025年已发货'!$F:$F,C3992,'[1]2025年已发货'!$C:$C,F3992,'[1]2025年已发货'!$G:$G,I3992,'[1]2025年已发货'!$H:$H,J3992)=0,"未发货",SUMIFS('[1]2025年已发货'!$E:$E,'[1]2025年已发货'!$F:$F,C3992,'[1]2025年已发货'!$C:$C,F3992,'[1]2025年已发货'!$G:$G,I3992,'[1]2025年已发货'!$H:$H,J3992))</f>
        <v>10</v>
      </c>
      <c r="I3992" s="40" t="str">
        <f>VLOOKUP(B3992,辅助信息!E:I,3,FALSE)</f>
        <v>(宜宾兴港三江新区长江工业园保障性租赁住房建设项目-土建)四川省宜宾市翠屏区永善路南段宜宾市三江新区长江工业园区</v>
      </c>
      <c r="J3992" s="40" t="str">
        <f>VLOOKUP(B3992,辅助信息!E:I,4,FALSE)</f>
        <v>赵元虎</v>
      </c>
      <c r="K3992" s="40">
        <f>VLOOKUP(J3992,辅助信息!H:I,2,FALSE)</f>
        <v>13684167136</v>
      </c>
      <c r="L3992" s="111" t="str">
        <f>VLOOKUP(B3992,辅助信息!E:J,6,FALSE)</f>
        <v>现场要求调度统一联系指定收货人，不单独发司机位置。锈货不收，装货前联系收货人核实到场规格,没提前告知进场规格现场不给予接收</v>
      </c>
      <c r="O3992" s="64" t="str">
        <f ca="1" t="shared" si="206"/>
        <v/>
      </c>
      <c r="P3992" s="64" t="str">
        <f ca="1" t="shared" si="207"/>
        <v/>
      </c>
      <c r="Q3992" s="29" t="str">
        <f>VLOOKUP(B3992,辅助信息!E:M,9,FALSE)</f>
        <v>ZTWM-CDYXGS-XS-2025-0014-宜宾兴港建材-三江新区长江工业园片区保障性租赁住房建设项目</v>
      </c>
      <c r="R3992" s="29" t="str">
        <f>_xlfn._xlws.FILTER(辅助信息!D:D,辅助信息!E:E=B3992)</f>
        <v>宜宾兴港三江新区长江工业园建设项目</v>
      </c>
    </row>
    <row r="3993" hidden="1" spans="2:18">
      <c r="B3993" s="137" t="s">
        <v>194</v>
      </c>
      <c r="C3993" s="72">
        <v>45928</v>
      </c>
      <c r="D3993" s="40" t="str">
        <f>VLOOKUP(B3993,辅助信息!E:K,7,FALSE)</f>
        <v>JWDD2025071500089</v>
      </c>
      <c r="E3993" s="40" t="str">
        <f>VLOOKUP(F3993,辅助信息!A:B,2,FALSE)</f>
        <v>螺纹钢</v>
      </c>
      <c r="F3993" s="40" t="s">
        <v>33</v>
      </c>
      <c r="G3993" s="36">
        <v>5</v>
      </c>
      <c r="H3993" s="136">
        <f>IF(SUMIFS('[1]2025年已发货'!$E:$E,'[1]2025年已发货'!$F:$F,C3993,'[1]2025年已发货'!$C:$C,F3993,'[1]2025年已发货'!$G:$G,I3993,'[1]2025年已发货'!$H:$H,J3993)=0,"未发货",SUMIFS('[1]2025年已发货'!$E:$E,'[1]2025年已发货'!$F:$F,C3993,'[1]2025年已发货'!$C:$C,F3993,'[1]2025年已发货'!$G:$G,I3993,'[1]2025年已发货'!$H:$H,J3993))</f>
        <v>5</v>
      </c>
      <c r="I3993" s="40" t="str">
        <f>VLOOKUP(B3993,辅助信息!E:I,3,FALSE)</f>
        <v>(宜宾兴港三江新区长江工业园保障性租赁住房建设项目-土建)四川省宜宾市翠屏区永善路南段宜宾市三江新区长江工业园区</v>
      </c>
      <c r="J3993" s="40" t="str">
        <f>VLOOKUP(B3993,辅助信息!E:I,4,FALSE)</f>
        <v>赵元虎</v>
      </c>
      <c r="K3993" s="40">
        <f>VLOOKUP(J3993,辅助信息!H:I,2,FALSE)</f>
        <v>13684167136</v>
      </c>
      <c r="L3993" s="111" t="str">
        <f>VLOOKUP(B3993,辅助信息!E:J,6,FALSE)</f>
        <v>现场要求调度统一联系指定收货人，不单独发司机位置。锈货不收，装货前联系收货人核实到场规格,没提前告知进场规格现场不给予接收</v>
      </c>
      <c r="O3993" s="64" t="str">
        <f ca="1" t="shared" si="206"/>
        <v/>
      </c>
      <c r="P3993" s="64" t="str">
        <f ca="1" t="shared" si="207"/>
        <v/>
      </c>
      <c r="Q3993" s="29" t="str">
        <f>VLOOKUP(B3993,辅助信息!E:M,9,FALSE)</f>
        <v>ZTWM-CDYXGS-XS-2025-0014-宜宾兴港建材-三江新区长江工业园片区保障性租赁住房建设项目</v>
      </c>
      <c r="R3993" s="29" t="str">
        <f>_xlfn._xlws.FILTER(辅助信息!D:D,辅助信息!E:E=B3993)</f>
        <v>宜宾兴港三江新区长江工业园建设项目</v>
      </c>
    </row>
    <row r="3994" hidden="1" spans="2:18">
      <c r="B3994" s="137" t="s">
        <v>194</v>
      </c>
      <c r="C3994" s="72">
        <v>45928</v>
      </c>
      <c r="D3994" s="40" t="str">
        <f>VLOOKUP(B3994,辅助信息!E:K,7,FALSE)</f>
        <v>JWDD2025071500089</v>
      </c>
      <c r="E3994" s="40" t="str">
        <f>VLOOKUP(F3994,辅助信息!A:B,2,FALSE)</f>
        <v>螺纹钢</v>
      </c>
      <c r="F3994" s="40" t="s">
        <v>28</v>
      </c>
      <c r="G3994" s="36">
        <v>7.5</v>
      </c>
      <c r="H3994" s="136">
        <f>IF(SUMIFS('[1]2025年已发货'!$E:$E,'[1]2025年已发货'!$F:$F,C3994,'[1]2025年已发货'!$C:$C,F3994,'[1]2025年已发货'!$G:$G,I3994,'[1]2025年已发货'!$H:$H,J3994)=0,"未发货",SUMIFS('[1]2025年已发货'!$E:$E,'[1]2025年已发货'!$F:$F,C3994,'[1]2025年已发货'!$C:$C,F3994,'[1]2025年已发货'!$G:$G,I3994,'[1]2025年已发货'!$H:$H,J3994))</f>
        <v>7.5</v>
      </c>
      <c r="I3994" s="40" t="str">
        <f>VLOOKUP(B3994,辅助信息!E:I,3,FALSE)</f>
        <v>(宜宾兴港三江新区长江工业园保障性租赁住房建设项目-土建)四川省宜宾市翠屏区永善路南段宜宾市三江新区长江工业园区</v>
      </c>
      <c r="J3994" s="40" t="str">
        <f>VLOOKUP(B3994,辅助信息!E:I,4,FALSE)</f>
        <v>赵元虎</v>
      </c>
      <c r="K3994" s="40">
        <f>VLOOKUP(J3994,辅助信息!H:I,2,FALSE)</f>
        <v>13684167136</v>
      </c>
      <c r="L3994" s="111" t="str">
        <f>VLOOKUP(B3994,辅助信息!E:J,6,FALSE)</f>
        <v>现场要求调度统一联系指定收货人，不单独发司机位置。锈货不收，装货前联系收货人核实到场规格,没提前告知进场规格现场不给予接收</v>
      </c>
      <c r="O3994" s="64" t="str">
        <f ca="1" t="shared" si="206"/>
        <v/>
      </c>
      <c r="P3994" s="64" t="str">
        <f ca="1" t="shared" si="207"/>
        <v/>
      </c>
      <c r="Q3994" s="29" t="str">
        <f>VLOOKUP(B3994,辅助信息!E:M,9,FALSE)</f>
        <v>ZTWM-CDYXGS-XS-2025-0014-宜宾兴港建材-三江新区长江工业园片区保障性租赁住房建设项目</v>
      </c>
      <c r="R3994" s="29" t="str">
        <f>_xlfn._xlws.FILTER(辅助信息!D:D,辅助信息!E:E=B3994)</f>
        <v>宜宾兴港三江新区长江工业园建设项目</v>
      </c>
    </row>
    <row r="3995" hidden="1" spans="2:18">
      <c r="B3995" s="137" t="s">
        <v>194</v>
      </c>
      <c r="C3995" s="72">
        <v>45928</v>
      </c>
      <c r="D3995" s="40" t="str">
        <f>VLOOKUP(B3995,辅助信息!E:K,7,FALSE)</f>
        <v>JWDD2025071500089</v>
      </c>
      <c r="E3995" s="40" t="str">
        <f>VLOOKUP(F3995,辅助信息!A:B,2,FALSE)</f>
        <v>螺纹钢</v>
      </c>
      <c r="F3995" s="40" t="s">
        <v>18</v>
      </c>
      <c r="G3995" s="36">
        <v>17.5</v>
      </c>
      <c r="H3995" s="136">
        <f>IF(SUMIFS('[1]2025年已发货'!$E:$E,'[1]2025年已发货'!$F:$F,C3995,'[1]2025年已发货'!$C:$C,F3995,'[1]2025年已发货'!$G:$G,I3995,'[1]2025年已发货'!$H:$H,J3995)=0,"未发货",SUMIFS('[1]2025年已发货'!$E:$E,'[1]2025年已发货'!$F:$F,C3995,'[1]2025年已发货'!$C:$C,F3995,'[1]2025年已发货'!$G:$G,I3995,'[1]2025年已发货'!$H:$H,J3995))</f>
        <v>17.5</v>
      </c>
      <c r="I3995" s="40" t="str">
        <f>VLOOKUP(B3995,辅助信息!E:I,3,FALSE)</f>
        <v>(宜宾兴港三江新区长江工业园保障性租赁住房建设项目-土建)四川省宜宾市翠屏区永善路南段宜宾市三江新区长江工业园区</v>
      </c>
      <c r="J3995" s="40" t="str">
        <f>VLOOKUP(B3995,辅助信息!E:I,4,FALSE)</f>
        <v>赵元虎</v>
      </c>
      <c r="K3995" s="40">
        <f>VLOOKUP(J3995,辅助信息!H:I,2,FALSE)</f>
        <v>13684167136</v>
      </c>
      <c r="L3995" s="111" t="str">
        <f>VLOOKUP(B3995,辅助信息!E:J,6,FALSE)</f>
        <v>现场要求调度统一联系指定收货人，不单独发司机位置。锈货不收，装货前联系收货人核实到场规格,没提前告知进场规格现场不给予接收</v>
      </c>
      <c r="O3995" s="64" t="str">
        <f ca="1" t="shared" si="206"/>
        <v/>
      </c>
      <c r="P3995" s="64" t="str">
        <f ca="1" t="shared" si="207"/>
        <v/>
      </c>
      <c r="Q3995" s="29" t="str">
        <f>VLOOKUP(B3995,辅助信息!E:M,9,FALSE)</f>
        <v>ZTWM-CDYXGS-XS-2025-0014-宜宾兴港建材-三江新区长江工业园片区保障性租赁住房建设项目</v>
      </c>
      <c r="R3995" s="29" t="str">
        <f>_xlfn._xlws.FILTER(辅助信息!D:D,辅助信息!E:E=B3995)</f>
        <v>宜宾兴港三江新区长江工业园建设项目</v>
      </c>
    </row>
    <row r="3996" hidden="1" spans="2:18">
      <c r="B3996" s="137" t="s">
        <v>150</v>
      </c>
      <c r="C3996" s="72">
        <v>45928</v>
      </c>
      <c r="D3996" s="40" t="str">
        <f>VLOOKUP(B3996,辅助信息!E:K,7,FALSE)</f>
        <v>JWDDCD2025050800101</v>
      </c>
      <c r="E3996" s="40" t="str">
        <f>VLOOKUP(F3996,辅助信息!A:B,2,FALSE)</f>
        <v>盘螺</v>
      </c>
      <c r="F3996" s="40" t="s">
        <v>41</v>
      </c>
      <c r="G3996" s="36">
        <v>10</v>
      </c>
      <c r="H3996" s="136" t="str">
        <f>IF(SUMIFS('[1]2025年已发货'!$E:$E,'[1]2025年已发货'!$F:$F,C3996,'[1]2025年已发货'!$C:$C,F3996,'[1]2025年已发货'!$G:$G,I3996,'[1]2025年已发货'!$H:$H,J3996)=0,"未发货",SUMIFS('[1]2025年已发货'!$E:$E,'[1]2025年已发货'!$F:$F,C3996,'[1]2025年已发货'!$C:$C,F3996,'[1]2025年已发货'!$G:$G,I3996,'[1]2025年已发货'!$H:$H,J3996))</f>
        <v>未发货</v>
      </c>
      <c r="I3996" s="40" t="str">
        <f>VLOOKUP(B3996,辅助信息!E:I,3,FALSE)</f>
        <v>(中铁科研院宜宾泥溪项目)中铁科研院集团有限公司宜宾市泥溪东互通式立交下穿成贵客专铁路工程项目钢筋加工厂</v>
      </c>
      <c r="J3996" s="40" t="str">
        <f>VLOOKUP(B3996,辅助信息!E:I,4,FALSE)</f>
        <v>蔡鹏</v>
      </c>
      <c r="K3996" s="40">
        <f>VLOOKUP(J3996,辅助信息!H:I,2,FALSE)</f>
        <v>19130850820</v>
      </c>
      <c r="L3996" s="111" t="str">
        <f>VLOOKUP(B3996,辅助信息!E:J,6,FALSE)</f>
        <v>装货前联系收货人核实到场规格，货物最下面用方木垫下方便卸货</v>
      </c>
      <c r="O3996" s="64" t="str">
        <f ca="1" t="shared" si="206"/>
        <v/>
      </c>
      <c r="P3996" s="64" t="str">
        <f ca="1" t="shared" si="207"/>
        <v/>
      </c>
      <c r="Q3996" s="29" t="str">
        <f>VLOOKUP(B3996,辅助信息!E:M,9,FALSE)</f>
        <v>ZTWM-CDGS-XS-2025-0050-中铁科研院-宜宾泥溪项目</v>
      </c>
      <c r="R3996" s="29" t="str">
        <f>_xlfn._xlws.FILTER(辅助信息!D:D,辅助信息!E:E=B3996)</f>
        <v>中铁科研院宜宾泥溪项目</v>
      </c>
    </row>
    <row r="3997" hidden="1" spans="2:18">
      <c r="B3997" s="137" t="s">
        <v>150</v>
      </c>
      <c r="C3997" s="72">
        <v>45928</v>
      </c>
      <c r="D3997" s="40" t="str">
        <f>VLOOKUP(B3997,辅助信息!E:K,7,FALSE)</f>
        <v>JWDDCD2025050800101</v>
      </c>
      <c r="E3997" s="40" t="str">
        <f>VLOOKUP(F3997,辅助信息!A:B,2,FALSE)</f>
        <v>盘螺</v>
      </c>
      <c r="F3997" s="40" t="s">
        <v>26</v>
      </c>
      <c r="G3997" s="36">
        <v>25</v>
      </c>
      <c r="H3997" s="136" t="str">
        <f>IF(SUMIFS('[1]2025年已发货'!$E:$E,'[1]2025年已发货'!$F:$F,C3997,'[1]2025年已发货'!$C:$C,F3997,'[1]2025年已发货'!$G:$G,I3997,'[1]2025年已发货'!$H:$H,J3997)=0,"未发货",SUMIFS('[1]2025年已发货'!$E:$E,'[1]2025年已发货'!$F:$F,C3997,'[1]2025年已发货'!$C:$C,F3997,'[1]2025年已发货'!$G:$G,I3997,'[1]2025年已发货'!$H:$H,J3997))</f>
        <v>未发货</v>
      </c>
      <c r="I3997" s="40" t="str">
        <f>VLOOKUP(B3997,辅助信息!E:I,3,FALSE)</f>
        <v>(中铁科研院宜宾泥溪项目)中铁科研院集团有限公司宜宾市泥溪东互通式立交下穿成贵客专铁路工程项目钢筋加工厂</v>
      </c>
      <c r="J3997" s="40" t="str">
        <f>VLOOKUP(B3997,辅助信息!E:I,4,FALSE)</f>
        <v>蔡鹏</v>
      </c>
      <c r="K3997" s="40">
        <f>VLOOKUP(J3997,辅助信息!H:I,2,FALSE)</f>
        <v>19130850820</v>
      </c>
      <c r="L3997" s="111" t="str">
        <f>VLOOKUP(B3997,辅助信息!E:J,6,FALSE)</f>
        <v>装货前联系收货人核实到场规格，货物最下面用方木垫下方便卸货</v>
      </c>
      <c r="O3997" s="64" t="str">
        <f ca="1" t="shared" si="206"/>
        <v/>
      </c>
      <c r="P3997" s="64" t="str">
        <f ca="1" t="shared" si="207"/>
        <v/>
      </c>
      <c r="Q3997" s="29" t="str">
        <f>VLOOKUP(B3997,辅助信息!E:M,9,FALSE)</f>
        <v>ZTWM-CDGS-XS-2025-0050-中铁科研院-宜宾泥溪项目</v>
      </c>
      <c r="R3997" s="29" t="str">
        <f>_xlfn._xlws.FILTER(辅助信息!D:D,辅助信息!E:E=B3997)</f>
        <v>中铁科研院宜宾泥溪项目</v>
      </c>
    </row>
    <row r="3998" hidden="1" spans="2:18">
      <c r="B3998" s="138" t="s">
        <v>81</v>
      </c>
      <c r="C3998" s="72">
        <v>45929</v>
      </c>
      <c r="D3998" s="122" t="str">
        <f>VLOOKUP(B3998,辅助信息!E:K,7,FALSE)</f>
        <v>JWDDCD2025060900080</v>
      </c>
      <c r="E3998" s="122" t="str">
        <f>VLOOKUP(F3998,辅助信息!A:B,2,FALSE)</f>
        <v>螺纹钢</v>
      </c>
      <c r="F3998" s="122" t="s">
        <v>19</v>
      </c>
      <c r="G3998" s="123">
        <v>30</v>
      </c>
      <c r="H3998" s="136">
        <f>IF(SUMIFS('[1]2025年已发货'!$E:$E,'[1]2025年已发货'!$F:$F,C3998,'[1]2025年已发货'!$C:$C,F3998,'[1]2025年已发货'!$G:$G,I3998,'[1]2025年已发货'!$H:$H,J3998)=0,"未发货",SUMIFS('[1]2025年已发货'!$E:$E,'[1]2025年已发货'!$F:$F,C3998,'[1]2025年已发货'!$C:$C,F3998,'[1]2025年已发货'!$G:$G,I3998,'[1]2025年已发货'!$H:$H,J3998))</f>
        <v>30</v>
      </c>
      <c r="I3998" s="122" t="str">
        <f>VLOOKUP(B3998,辅助信息!E:I,3,FALSE)</f>
        <v>（华西简阳西城嘉苑）四川省成都市简阳市简城街道高屋村</v>
      </c>
      <c r="J3998" s="122" t="str">
        <f>VLOOKUP(B3998,辅助信息!E:I,4,FALSE)</f>
        <v>张瀚镭</v>
      </c>
      <c r="K3998" s="122">
        <f>VLOOKUP(J3998,辅助信息!H:I,2,FALSE)</f>
        <v>15884666220</v>
      </c>
      <c r="L3998" s="124" t="str">
        <f>VLOOKUP(B3998,辅助信息!E:J,6,FALSE)</f>
        <v>现场禁止使用氢能源挂车！优先威钢发货,我方卸车,新老国标钢厂不加价可直发，因陕钢多次出现磅差，项目拒绝使用</v>
      </c>
      <c r="M3998" s="150">
        <v>45929</v>
      </c>
      <c r="O3998" s="64">
        <f ca="1" t="shared" si="206"/>
        <v>0</v>
      </c>
      <c r="P3998" s="64">
        <f ca="1" t="shared" si="207"/>
        <v>42</v>
      </c>
      <c r="Q3998" s="29" t="str">
        <f>VLOOKUP(B3998,辅助信息!E:M,9,FALSE)</f>
        <v>ZTWM-CDGS-XS-2024-0030-华西集采-简州大道</v>
      </c>
      <c r="R3998" s="29" t="str">
        <f>_xlfn._xlws.FILTER(辅助信息!D:D,辅助信息!E:E=B3998)</f>
        <v>华西简阳西城嘉苑</v>
      </c>
    </row>
    <row r="3999" hidden="1" spans="2:18">
      <c r="B3999" s="138" t="s">
        <v>81</v>
      </c>
      <c r="C3999" s="72">
        <v>45929</v>
      </c>
      <c r="D3999" s="122" t="str">
        <f>VLOOKUP(B3999,辅助信息!E:K,7,FALSE)</f>
        <v>JWDDCD2025060900080</v>
      </c>
      <c r="E3999" s="122" t="str">
        <f>VLOOKUP(F3999,辅助信息!A:B,2,FALSE)</f>
        <v>螺纹钢</v>
      </c>
      <c r="F3999" s="122" t="s">
        <v>32</v>
      </c>
      <c r="G3999" s="123">
        <v>50</v>
      </c>
      <c r="H3999" s="136">
        <f>IF(SUMIFS('[1]2025年已发货'!$E:$E,'[1]2025年已发货'!$F:$F,C3999,'[1]2025年已发货'!$C:$C,F3999,'[1]2025年已发货'!$G:$G,I3999,'[1]2025年已发货'!$H:$H,J3999)=0,"未发货",SUMIFS('[1]2025年已发货'!$E:$E,'[1]2025年已发货'!$F:$F,C3999,'[1]2025年已发货'!$C:$C,F3999,'[1]2025年已发货'!$G:$G,I3999,'[1]2025年已发货'!$H:$H,J3999))</f>
        <v>45</v>
      </c>
      <c r="I3999" s="122" t="str">
        <f>VLOOKUP(B3999,辅助信息!E:I,3,FALSE)</f>
        <v>（华西简阳西城嘉苑）四川省成都市简阳市简城街道高屋村</v>
      </c>
      <c r="J3999" s="122" t="str">
        <f>VLOOKUP(B3999,辅助信息!E:I,4,FALSE)</f>
        <v>张瀚镭</v>
      </c>
      <c r="K3999" s="122">
        <f>VLOOKUP(J3999,辅助信息!H:I,2,FALSE)</f>
        <v>15884666220</v>
      </c>
      <c r="L3999" s="124" t="str">
        <f>VLOOKUP(B3999,辅助信息!E:J,6,FALSE)</f>
        <v>现场禁止使用氢能源挂车！优先威钢发货,我方卸车,新老国标钢厂不加价可直发，因陕钢多次出现磅差，项目拒绝使用</v>
      </c>
      <c r="M3999" s="150">
        <v>45929</v>
      </c>
      <c r="O3999" s="64">
        <f ca="1" t="shared" si="206"/>
        <v>0</v>
      </c>
      <c r="P3999" s="64">
        <f ca="1" t="shared" si="207"/>
        <v>42</v>
      </c>
      <c r="Q3999" s="29" t="str">
        <f>VLOOKUP(B3999,辅助信息!E:M,9,FALSE)</f>
        <v>ZTWM-CDGS-XS-2024-0030-华西集采-简州大道</v>
      </c>
      <c r="R3999" s="29" t="str">
        <f>_xlfn._xlws.FILTER(辅助信息!D:D,辅助信息!E:E=B3999)</f>
        <v>华西简阳西城嘉苑</v>
      </c>
    </row>
    <row r="4000" hidden="1" spans="2:18">
      <c r="B4000" s="138" t="s">
        <v>81</v>
      </c>
      <c r="C4000" s="72">
        <v>45929</v>
      </c>
      <c r="D4000" s="122" t="str">
        <f>VLOOKUP(B4000,辅助信息!E:K,7,FALSE)</f>
        <v>JWDDCD2025060900080</v>
      </c>
      <c r="E4000" s="122" t="str">
        <f>VLOOKUP(F4000,辅助信息!A:B,2,FALSE)</f>
        <v>螺纹钢</v>
      </c>
      <c r="F4000" s="122" t="s">
        <v>30</v>
      </c>
      <c r="G4000" s="123">
        <v>18</v>
      </c>
      <c r="H4000" s="136">
        <f>IF(SUMIFS('[1]2025年已发货'!$E:$E,'[1]2025年已发货'!$F:$F,C4000,'[1]2025年已发货'!$C:$C,F4000,'[1]2025年已发货'!$G:$G,I4000,'[1]2025年已发货'!$H:$H,J4000)=0,"未发货",SUMIFS('[1]2025年已发货'!$E:$E,'[1]2025年已发货'!$F:$F,C4000,'[1]2025年已发货'!$C:$C,F4000,'[1]2025年已发货'!$G:$G,I4000,'[1]2025年已发货'!$H:$H,J4000))</f>
        <v>18</v>
      </c>
      <c r="I4000" s="122" t="str">
        <f>VLOOKUP(B4000,辅助信息!E:I,3,FALSE)</f>
        <v>（华西简阳西城嘉苑）四川省成都市简阳市简城街道高屋村</v>
      </c>
      <c r="J4000" s="122" t="str">
        <f>VLOOKUP(B4000,辅助信息!E:I,4,FALSE)</f>
        <v>张瀚镭</v>
      </c>
      <c r="K4000" s="122">
        <f>VLOOKUP(J4000,辅助信息!H:I,2,FALSE)</f>
        <v>15884666220</v>
      </c>
      <c r="L4000" s="124" t="str">
        <f>VLOOKUP(B4000,辅助信息!E:J,6,FALSE)</f>
        <v>现场禁止使用氢能源挂车！优先威钢发货,我方卸车,新老国标钢厂不加价可直发，因陕钢多次出现磅差，项目拒绝使用</v>
      </c>
      <c r="M4000" s="150">
        <v>45929</v>
      </c>
      <c r="O4000" s="64">
        <f ca="1" t="shared" ref="O4000:O4063" si="208">IF(OR(M4000="",N4000&lt;&gt;""),"",MAX(M4000-TODAY(),0))</f>
        <v>0</v>
      </c>
      <c r="P4000" s="64">
        <f ca="1" t="shared" ref="P4000:P4063" si="209">IF(M4000="","",IF(N4000&lt;&gt;"",MAX(N4000-M4000,0),IF(TODAY()&gt;M4000,TODAY()-M4000,0)))</f>
        <v>42</v>
      </c>
      <c r="Q4000" s="29" t="str">
        <f>VLOOKUP(B4000,辅助信息!E:M,9,FALSE)</f>
        <v>ZTWM-CDGS-XS-2024-0030-华西集采-简州大道</v>
      </c>
      <c r="R4000" s="29" t="str">
        <f>_xlfn._xlws.FILTER(辅助信息!D:D,辅助信息!E:E=B4000)</f>
        <v>华西简阳西城嘉苑</v>
      </c>
    </row>
    <row r="4001" hidden="1" spans="2:18">
      <c r="B4001" s="138" t="s">
        <v>81</v>
      </c>
      <c r="C4001" s="72">
        <v>45929</v>
      </c>
      <c r="D4001" s="122" t="str">
        <f>VLOOKUP(B4001,辅助信息!E:K,7,FALSE)</f>
        <v>JWDDCD2025060900080</v>
      </c>
      <c r="E4001" s="122" t="str">
        <f>VLOOKUP(F4001,辅助信息!A:B,2,FALSE)</f>
        <v>螺纹钢</v>
      </c>
      <c r="F4001" s="122" t="s">
        <v>33</v>
      </c>
      <c r="G4001" s="123">
        <v>18</v>
      </c>
      <c r="H4001" s="136">
        <f>IF(SUMIFS('[1]2025年已发货'!$E:$E,'[1]2025年已发货'!$F:$F,C4001,'[1]2025年已发货'!$C:$C,F4001,'[1]2025年已发货'!$G:$G,I4001,'[1]2025年已发货'!$H:$H,J4001)=0,"未发货",SUMIFS('[1]2025年已发货'!$E:$E,'[1]2025年已发货'!$F:$F,C4001,'[1]2025年已发货'!$C:$C,F4001,'[1]2025年已发货'!$G:$G,I4001,'[1]2025年已发货'!$H:$H,J4001))</f>
        <v>18</v>
      </c>
      <c r="I4001" s="122" t="str">
        <f>VLOOKUP(B4001,辅助信息!E:I,3,FALSE)</f>
        <v>（华西简阳西城嘉苑）四川省成都市简阳市简城街道高屋村</v>
      </c>
      <c r="J4001" s="122" t="str">
        <f>VLOOKUP(B4001,辅助信息!E:I,4,FALSE)</f>
        <v>张瀚镭</v>
      </c>
      <c r="K4001" s="122">
        <f>VLOOKUP(J4001,辅助信息!H:I,2,FALSE)</f>
        <v>15884666220</v>
      </c>
      <c r="L4001" s="124" t="str">
        <f>VLOOKUP(B4001,辅助信息!E:J,6,FALSE)</f>
        <v>现场禁止使用氢能源挂车！优先威钢发货,我方卸车,新老国标钢厂不加价可直发，因陕钢多次出现磅差，项目拒绝使用</v>
      </c>
      <c r="M4001" s="150">
        <v>45929</v>
      </c>
      <c r="O4001" s="64">
        <f ca="1" t="shared" si="208"/>
        <v>0</v>
      </c>
      <c r="P4001" s="64">
        <f ca="1" t="shared" si="209"/>
        <v>42</v>
      </c>
      <c r="Q4001" s="29" t="str">
        <f>VLOOKUP(B4001,辅助信息!E:M,9,FALSE)</f>
        <v>ZTWM-CDGS-XS-2024-0030-华西集采-简州大道</v>
      </c>
      <c r="R4001" s="29" t="str">
        <f>_xlfn._xlws.FILTER(辅助信息!D:D,辅助信息!E:E=B4001)</f>
        <v>华西简阳西城嘉苑</v>
      </c>
    </row>
    <row r="4002" hidden="1" spans="2:18">
      <c r="B4002" s="138" t="s">
        <v>81</v>
      </c>
      <c r="C4002" s="72">
        <v>45929</v>
      </c>
      <c r="D4002" s="122" t="str">
        <f>VLOOKUP(B4002,辅助信息!E:K,7,FALSE)</f>
        <v>JWDDCD2025060900080</v>
      </c>
      <c r="E4002" s="122" t="str">
        <f>VLOOKUP(F4002,辅助信息!A:B,2,FALSE)</f>
        <v>螺纹钢</v>
      </c>
      <c r="F4002" s="122" t="s">
        <v>28</v>
      </c>
      <c r="G4002" s="123">
        <v>2.5</v>
      </c>
      <c r="H4002" s="136">
        <f>IF(SUMIFS('[1]2025年已发货'!$E:$E,'[1]2025年已发货'!$F:$F,C4002,'[1]2025年已发货'!$C:$C,F4002,'[1]2025年已发货'!$G:$G,I4002,'[1]2025年已发货'!$H:$H,J4002)=0,"未发货",SUMIFS('[1]2025年已发货'!$E:$E,'[1]2025年已发货'!$F:$F,C4002,'[1]2025年已发货'!$C:$C,F4002,'[1]2025年已发货'!$G:$G,I4002,'[1]2025年已发货'!$H:$H,J4002))</f>
        <v>2.5</v>
      </c>
      <c r="I4002" s="122" t="str">
        <f>VLOOKUP(B4002,辅助信息!E:I,3,FALSE)</f>
        <v>（华西简阳西城嘉苑）四川省成都市简阳市简城街道高屋村</v>
      </c>
      <c r="J4002" s="122" t="str">
        <f>VLOOKUP(B4002,辅助信息!E:I,4,FALSE)</f>
        <v>张瀚镭</v>
      </c>
      <c r="K4002" s="122">
        <f>VLOOKUP(J4002,辅助信息!H:I,2,FALSE)</f>
        <v>15884666220</v>
      </c>
      <c r="L4002" s="124" t="str">
        <f>VLOOKUP(B4002,辅助信息!E:J,6,FALSE)</f>
        <v>现场禁止使用氢能源挂车！优先威钢发货,我方卸车,新老国标钢厂不加价可直发，因陕钢多次出现磅差，项目拒绝使用</v>
      </c>
      <c r="M4002" s="150">
        <v>45929</v>
      </c>
      <c r="O4002" s="64">
        <f ca="1" t="shared" si="208"/>
        <v>0</v>
      </c>
      <c r="P4002" s="64">
        <f ca="1" t="shared" si="209"/>
        <v>42</v>
      </c>
      <c r="Q4002" s="29" t="str">
        <f>VLOOKUP(B4002,辅助信息!E:M,9,FALSE)</f>
        <v>ZTWM-CDGS-XS-2024-0030-华西集采-简州大道</v>
      </c>
      <c r="R4002" s="29" t="str">
        <f>_xlfn._xlws.FILTER(辅助信息!D:D,辅助信息!E:E=B4002)</f>
        <v>华西简阳西城嘉苑</v>
      </c>
    </row>
    <row r="4003" hidden="1" spans="2:18">
      <c r="B4003" s="138" t="s">
        <v>81</v>
      </c>
      <c r="C4003" s="72">
        <v>45929</v>
      </c>
      <c r="D4003" s="122" t="str">
        <f>VLOOKUP(B4003,辅助信息!E:K,7,FALSE)</f>
        <v>JWDDCD2025060900080</v>
      </c>
      <c r="E4003" s="122" t="str">
        <f>VLOOKUP(F4003,辅助信息!A:B,2,FALSE)</f>
        <v>螺纹钢</v>
      </c>
      <c r="F4003" s="122" t="s">
        <v>58</v>
      </c>
      <c r="G4003" s="123">
        <v>21</v>
      </c>
      <c r="H4003" s="136">
        <f>IF(SUMIFS('[1]2025年已发货'!$E:$E,'[1]2025年已发货'!$F:$F,C4003,'[1]2025年已发货'!$C:$C,F4003,'[1]2025年已发货'!$G:$G,I4003,'[1]2025年已发货'!$H:$H,J4003)=0,"未发货",SUMIFS('[1]2025年已发货'!$E:$E,'[1]2025年已发货'!$F:$F,C4003,'[1]2025年已发货'!$C:$C,F4003,'[1]2025年已发货'!$G:$G,I4003,'[1]2025年已发货'!$H:$H,J4003))</f>
        <v>21</v>
      </c>
      <c r="I4003" s="122" t="str">
        <f>VLOOKUP(B4003,辅助信息!E:I,3,FALSE)</f>
        <v>（华西简阳西城嘉苑）四川省成都市简阳市简城街道高屋村</v>
      </c>
      <c r="J4003" s="122" t="str">
        <f>VLOOKUP(B4003,辅助信息!E:I,4,FALSE)</f>
        <v>张瀚镭</v>
      </c>
      <c r="K4003" s="122">
        <f>VLOOKUP(J4003,辅助信息!H:I,2,FALSE)</f>
        <v>15884666220</v>
      </c>
      <c r="L4003" s="124" t="str">
        <f>VLOOKUP(B4003,辅助信息!E:J,6,FALSE)</f>
        <v>现场禁止使用氢能源挂车！优先威钢发货,我方卸车,新老国标钢厂不加价可直发，因陕钢多次出现磅差，项目拒绝使用</v>
      </c>
      <c r="O4003" s="64" t="str">
        <f ca="1" t="shared" si="208"/>
        <v/>
      </c>
      <c r="P4003" s="64" t="str">
        <f ca="1" t="shared" si="209"/>
        <v/>
      </c>
      <c r="Q4003" s="29" t="str">
        <f>VLOOKUP(B4003,辅助信息!E:M,9,FALSE)</f>
        <v>ZTWM-CDGS-XS-2024-0030-华西集采-简州大道</v>
      </c>
      <c r="R4003" s="29" t="str">
        <f>_xlfn._xlws.FILTER(辅助信息!D:D,辅助信息!E:E=B4003)</f>
        <v>华西简阳西城嘉苑</v>
      </c>
    </row>
    <row r="4004" hidden="1" spans="2:18">
      <c r="B4004" s="138" t="s">
        <v>81</v>
      </c>
      <c r="C4004" s="72">
        <v>45929</v>
      </c>
      <c r="D4004" s="122" t="str">
        <f>VLOOKUP(B4004,辅助信息!E:K,7,FALSE)</f>
        <v>JWDDCD2025060900080</v>
      </c>
      <c r="E4004" s="122" t="str">
        <f>VLOOKUP(F4004,辅助信息!A:B,2,FALSE)</f>
        <v>螺纹钢</v>
      </c>
      <c r="F4004" s="122" t="s">
        <v>46</v>
      </c>
      <c r="G4004" s="123">
        <v>8</v>
      </c>
      <c r="H4004" s="136">
        <f>IF(SUMIFS('[1]2025年已发货'!$E:$E,'[1]2025年已发货'!$F:$F,C4004,'[1]2025年已发货'!$C:$C,F4004,'[1]2025年已发货'!$G:$G,I4004,'[1]2025年已发货'!$H:$H,J4004)=0,"未发货",SUMIFS('[1]2025年已发货'!$E:$E,'[1]2025年已发货'!$F:$F,C4004,'[1]2025年已发货'!$C:$C,F4004,'[1]2025年已发货'!$G:$G,I4004,'[1]2025年已发货'!$H:$H,J4004))</f>
        <v>8</v>
      </c>
      <c r="I4004" s="122" t="str">
        <f>VLOOKUP(B4004,辅助信息!E:I,3,FALSE)</f>
        <v>（华西简阳西城嘉苑）四川省成都市简阳市简城街道高屋村</v>
      </c>
      <c r="J4004" s="122" t="str">
        <f>VLOOKUP(B4004,辅助信息!E:I,4,FALSE)</f>
        <v>张瀚镭</v>
      </c>
      <c r="K4004" s="122">
        <f>VLOOKUP(J4004,辅助信息!H:I,2,FALSE)</f>
        <v>15884666220</v>
      </c>
      <c r="L4004" s="124" t="str">
        <f>VLOOKUP(B4004,辅助信息!E:J,6,FALSE)</f>
        <v>现场禁止使用氢能源挂车！优先威钢发货,我方卸车,新老国标钢厂不加价可直发，因陕钢多次出现磅差，项目拒绝使用</v>
      </c>
      <c r="O4004" s="64" t="str">
        <f ca="1" t="shared" si="208"/>
        <v/>
      </c>
      <c r="P4004" s="64" t="str">
        <f ca="1" t="shared" si="209"/>
        <v/>
      </c>
      <c r="Q4004" s="29" t="str">
        <f>VLOOKUP(B4004,辅助信息!E:M,9,FALSE)</f>
        <v>ZTWM-CDGS-XS-2024-0030-华西集采-简州大道</v>
      </c>
      <c r="R4004" s="29" t="str">
        <f>_xlfn._xlws.FILTER(辅助信息!D:D,辅助信息!E:E=B4004)</f>
        <v>华西简阳西城嘉苑</v>
      </c>
    </row>
    <row r="4005" hidden="1" spans="2:18">
      <c r="B4005" s="138" t="s">
        <v>81</v>
      </c>
      <c r="C4005" s="72">
        <v>45929</v>
      </c>
      <c r="D4005" s="122" t="str">
        <f>VLOOKUP(B4005,辅助信息!E:K,7,FALSE)</f>
        <v>JWDDCD2025060900080</v>
      </c>
      <c r="E4005" s="122" t="str">
        <f>VLOOKUP(F4005,辅助信息!A:B,2,FALSE)</f>
        <v>螺纹钢</v>
      </c>
      <c r="F4005" s="122" t="s">
        <v>22</v>
      </c>
      <c r="G4005" s="123">
        <v>30</v>
      </c>
      <c r="H4005" s="136" t="str">
        <f>IF(SUMIFS('[1]2025年已发货'!$E:$E,'[1]2025年已发货'!$F:$F,C4005,'[1]2025年已发货'!$C:$C,F4005,'[1]2025年已发货'!$G:$G,I4005,'[1]2025年已发货'!$H:$H,J4005)=0,"未发货",SUMIFS('[1]2025年已发货'!$E:$E,'[1]2025年已发货'!$F:$F,C4005,'[1]2025年已发货'!$C:$C,F4005,'[1]2025年已发货'!$G:$G,I4005,'[1]2025年已发货'!$H:$H,J4005))</f>
        <v>未发货</v>
      </c>
      <c r="I4005" s="122" t="str">
        <f>VLOOKUP(B4005,辅助信息!E:I,3,FALSE)</f>
        <v>（华西简阳西城嘉苑）四川省成都市简阳市简城街道高屋村</v>
      </c>
      <c r="J4005" s="122" t="str">
        <f>VLOOKUP(B4005,辅助信息!E:I,4,FALSE)</f>
        <v>张瀚镭</v>
      </c>
      <c r="K4005" s="122">
        <f>VLOOKUP(J4005,辅助信息!H:I,2,FALSE)</f>
        <v>15884666220</v>
      </c>
      <c r="L4005" s="124" t="str">
        <f>VLOOKUP(B4005,辅助信息!E:J,6,FALSE)</f>
        <v>现场禁止使用氢能源挂车！优先威钢发货,我方卸车,新老国标钢厂不加价可直发，因陕钢多次出现磅差，项目拒绝使用</v>
      </c>
      <c r="O4005" s="64" t="str">
        <f ca="1" t="shared" si="208"/>
        <v/>
      </c>
      <c r="P4005" s="64" t="str">
        <f ca="1" t="shared" si="209"/>
        <v/>
      </c>
      <c r="Q4005" s="29" t="str">
        <f>VLOOKUP(B4005,辅助信息!E:M,9,FALSE)</f>
        <v>ZTWM-CDGS-XS-2024-0030-华西集采-简州大道</v>
      </c>
      <c r="R4005" s="29" t="str">
        <f>_xlfn._xlws.FILTER(辅助信息!D:D,辅助信息!E:E=B4005)</f>
        <v>华西简阳西城嘉苑</v>
      </c>
    </row>
    <row r="4006" hidden="1" spans="2:18">
      <c r="B4006" s="138" t="s">
        <v>81</v>
      </c>
      <c r="C4006" s="72">
        <v>45929</v>
      </c>
      <c r="D4006" s="122" t="str">
        <f>VLOOKUP(B4006,辅助信息!E:K,7,FALSE)</f>
        <v>JWDDCD2025060900080</v>
      </c>
      <c r="E4006" s="122" t="str">
        <f>VLOOKUP(F4006,辅助信息!A:B,2,FALSE)</f>
        <v>盘螺</v>
      </c>
      <c r="F4006" s="122" t="s">
        <v>41</v>
      </c>
      <c r="G4006" s="123">
        <f>125-70</f>
        <v>55</v>
      </c>
      <c r="H4006" s="136">
        <f>IF(SUMIFS('[1]2025年已发货'!$E:$E,'[1]2025年已发货'!$F:$F,C4006,'[1]2025年已发货'!$C:$C,F4006,'[1]2025年已发货'!$G:$G,I4006,'[1]2025年已发货'!$H:$H,J4006)=0,"未发货",SUMIFS('[1]2025年已发货'!$E:$E,'[1]2025年已发货'!$F:$F,C4006,'[1]2025年已发货'!$C:$C,F4006,'[1]2025年已发货'!$G:$G,I4006,'[1]2025年已发货'!$H:$H,J4006))</f>
        <v>35</v>
      </c>
      <c r="I4006" s="122" t="str">
        <f>VLOOKUP(B4006,辅助信息!E:I,3,FALSE)</f>
        <v>（华西简阳西城嘉苑）四川省成都市简阳市简城街道高屋村</v>
      </c>
      <c r="J4006" s="122" t="str">
        <f>VLOOKUP(B4006,辅助信息!E:I,4,FALSE)</f>
        <v>张瀚镭</v>
      </c>
      <c r="K4006" s="122">
        <f>VLOOKUP(J4006,辅助信息!H:I,2,FALSE)</f>
        <v>15884666220</v>
      </c>
      <c r="L4006" s="124" t="str">
        <f>VLOOKUP(B4006,辅助信息!E:J,6,FALSE)</f>
        <v>现场禁止使用氢能源挂车！优先威钢发货,我方卸车,新老国标钢厂不加价可直发，因陕钢多次出现磅差，项目拒绝使用</v>
      </c>
      <c r="O4006" s="64" t="str">
        <f ca="1" t="shared" si="208"/>
        <v/>
      </c>
      <c r="P4006" s="64" t="str">
        <f ca="1" t="shared" si="209"/>
        <v/>
      </c>
      <c r="Q4006" s="29" t="str">
        <f>VLOOKUP(B4006,辅助信息!E:M,9,FALSE)</f>
        <v>ZTWM-CDGS-XS-2024-0030-华西集采-简州大道</v>
      </c>
      <c r="R4006" s="29" t="str">
        <f>_xlfn._xlws.FILTER(辅助信息!D:D,辅助信息!E:E=B4006)</f>
        <v>华西简阳西城嘉苑</v>
      </c>
    </row>
    <row r="4007" hidden="1" spans="2:18">
      <c r="B4007" s="138" t="s">
        <v>81</v>
      </c>
      <c r="C4007" s="72">
        <v>45929</v>
      </c>
      <c r="D4007" s="122" t="str">
        <f>VLOOKUP(B4007,辅助信息!E:K,7,FALSE)</f>
        <v>JWDDCD2025060900080</v>
      </c>
      <c r="E4007" s="122" t="str">
        <f>VLOOKUP(F4007,辅助信息!A:B,2,FALSE)</f>
        <v>盘螺</v>
      </c>
      <c r="F4007" s="122" t="s">
        <v>26</v>
      </c>
      <c r="G4007" s="123">
        <v>10</v>
      </c>
      <c r="H4007" s="136" t="str">
        <f>IF(SUMIFS('[1]2025年已发货'!$E:$E,'[1]2025年已发货'!$F:$F,C4007,'[1]2025年已发货'!$C:$C,F4007,'[1]2025年已发货'!$G:$G,I4007,'[1]2025年已发货'!$H:$H,J4007)=0,"未发货",SUMIFS('[1]2025年已发货'!$E:$E,'[1]2025年已发货'!$F:$F,C4007,'[1]2025年已发货'!$C:$C,F4007,'[1]2025年已发货'!$G:$G,I4007,'[1]2025年已发货'!$H:$H,J4007))</f>
        <v>未发货</v>
      </c>
      <c r="I4007" s="122" t="str">
        <f>VLOOKUP(B4007,辅助信息!E:I,3,FALSE)</f>
        <v>（华西简阳西城嘉苑）四川省成都市简阳市简城街道高屋村</v>
      </c>
      <c r="J4007" s="122" t="str">
        <f>VLOOKUP(B4007,辅助信息!E:I,4,FALSE)</f>
        <v>张瀚镭</v>
      </c>
      <c r="K4007" s="122">
        <f>VLOOKUP(J4007,辅助信息!H:I,2,FALSE)</f>
        <v>15884666220</v>
      </c>
      <c r="L4007" s="124" t="str">
        <f>VLOOKUP(B4007,辅助信息!E:J,6,FALSE)</f>
        <v>现场禁止使用氢能源挂车！优先威钢发货,我方卸车,新老国标钢厂不加价可直发，因陕钢多次出现磅差，项目拒绝使用</v>
      </c>
      <c r="O4007" s="64" t="str">
        <f ca="1" t="shared" si="208"/>
        <v/>
      </c>
      <c r="P4007" s="64" t="str">
        <f ca="1" t="shared" si="209"/>
        <v/>
      </c>
      <c r="Q4007" s="29" t="str">
        <f>VLOOKUP(B4007,辅助信息!E:M,9,FALSE)</f>
        <v>ZTWM-CDGS-XS-2024-0030-华西集采-简州大道</v>
      </c>
      <c r="R4007" s="29" t="str">
        <f>_xlfn._xlws.FILTER(辅助信息!D:D,辅助信息!E:E=B4007)</f>
        <v>华西简阳西城嘉苑</v>
      </c>
    </row>
    <row r="4008" hidden="1" spans="2:18">
      <c r="B4008" s="138" t="s">
        <v>81</v>
      </c>
      <c r="C4008" s="72">
        <v>45929</v>
      </c>
      <c r="D4008" s="122" t="str">
        <f>VLOOKUP(B4008,辅助信息!E:K,7,FALSE)</f>
        <v>JWDDCD2025060900080</v>
      </c>
      <c r="E4008" s="122" t="str">
        <f>VLOOKUP(F4008,辅助信息!A:B,2,FALSE)</f>
        <v>盘螺</v>
      </c>
      <c r="F4008" s="122" t="s">
        <v>49</v>
      </c>
      <c r="G4008" s="123">
        <v>25</v>
      </c>
      <c r="H4008" s="136" t="str">
        <f>IF(SUMIFS('[1]2025年已发货'!$E:$E,'[1]2025年已发货'!$F:$F,C4008,'[1]2025年已发货'!$C:$C,F4008,'[1]2025年已发货'!$G:$G,I4008,'[1]2025年已发货'!$H:$H,J4008)=0,"未发货",SUMIFS('[1]2025年已发货'!$E:$E,'[1]2025年已发货'!$F:$F,C4008,'[1]2025年已发货'!$C:$C,F4008,'[1]2025年已发货'!$G:$G,I4008,'[1]2025年已发货'!$H:$H,J4008))</f>
        <v>未发货</v>
      </c>
      <c r="I4008" s="122" t="str">
        <f>VLOOKUP(B4008,辅助信息!E:I,3,FALSE)</f>
        <v>（华西简阳西城嘉苑）四川省成都市简阳市简城街道高屋村</v>
      </c>
      <c r="J4008" s="122" t="str">
        <f>VLOOKUP(B4008,辅助信息!E:I,4,FALSE)</f>
        <v>张瀚镭</v>
      </c>
      <c r="K4008" s="122">
        <f>VLOOKUP(J4008,辅助信息!H:I,2,FALSE)</f>
        <v>15884666220</v>
      </c>
      <c r="L4008" s="124" t="str">
        <f>VLOOKUP(B4008,辅助信息!E:J,6,FALSE)</f>
        <v>现场禁止使用氢能源挂车！优先威钢发货,我方卸车,新老国标钢厂不加价可直发，因陕钢多次出现磅差，项目拒绝使用</v>
      </c>
      <c r="O4008" s="64" t="str">
        <f ca="1" t="shared" si="208"/>
        <v/>
      </c>
      <c r="P4008" s="64" t="str">
        <f ca="1" t="shared" si="209"/>
        <v/>
      </c>
      <c r="Q4008" s="29" t="str">
        <f>VLOOKUP(B4008,辅助信息!E:M,9,FALSE)</f>
        <v>ZTWM-CDGS-XS-2024-0030-华西集采-简州大道</v>
      </c>
      <c r="R4008" s="29" t="str">
        <f>_xlfn._xlws.FILTER(辅助信息!D:D,辅助信息!E:E=B4008)</f>
        <v>华西简阳西城嘉苑</v>
      </c>
    </row>
    <row r="4009" hidden="1" spans="2:18">
      <c r="B4009" s="138" t="s">
        <v>81</v>
      </c>
      <c r="C4009" s="72">
        <v>45929</v>
      </c>
      <c r="D4009" s="122" t="str">
        <f>VLOOKUP(B4009,辅助信息!E:K,7,FALSE)</f>
        <v>JWDDCD2025060900080</v>
      </c>
      <c r="E4009" s="122" t="str">
        <f>VLOOKUP(F4009,辅助信息!A:B,2,FALSE)</f>
        <v>盘螺</v>
      </c>
      <c r="F4009" s="122" t="s">
        <v>40</v>
      </c>
      <c r="G4009" s="123">
        <v>10</v>
      </c>
      <c r="H4009" s="136" t="str">
        <f>IF(SUMIFS('[1]2025年已发货'!$E:$E,'[1]2025年已发货'!$F:$F,C4009,'[1]2025年已发货'!$C:$C,F4009,'[1]2025年已发货'!$G:$G,I4009,'[1]2025年已发货'!$H:$H,J4009)=0,"未发货",SUMIFS('[1]2025年已发货'!$E:$E,'[1]2025年已发货'!$F:$F,C4009,'[1]2025年已发货'!$C:$C,F4009,'[1]2025年已发货'!$G:$G,I4009,'[1]2025年已发货'!$H:$H,J4009))</f>
        <v>未发货</v>
      </c>
      <c r="I4009" s="122" t="str">
        <f>VLOOKUP(B4009,辅助信息!E:I,3,FALSE)</f>
        <v>（华西简阳西城嘉苑）四川省成都市简阳市简城街道高屋村</v>
      </c>
      <c r="J4009" s="122" t="str">
        <f>VLOOKUP(B4009,辅助信息!E:I,4,FALSE)</f>
        <v>张瀚镭</v>
      </c>
      <c r="K4009" s="122">
        <f>VLOOKUP(J4009,辅助信息!H:I,2,FALSE)</f>
        <v>15884666220</v>
      </c>
      <c r="L4009" s="124" t="str">
        <f>VLOOKUP(B4009,辅助信息!E:J,6,FALSE)</f>
        <v>现场禁止使用氢能源挂车！优先威钢发货,我方卸车,新老国标钢厂不加价可直发，因陕钢多次出现磅差，项目拒绝使用</v>
      </c>
      <c r="M4009" s="150">
        <v>45929</v>
      </c>
      <c r="O4009" s="64">
        <f ca="1" t="shared" si="208"/>
        <v>0</v>
      </c>
      <c r="P4009" s="64">
        <f ca="1" t="shared" si="209"/>
        <v>42</v>
      </c>
      <c r="Q4009" s="29" t="str">
        <f>VLOOKUP(B4009,辅助信息!E:M,9,FALSE)</f>
        <v>ZTWM-CDGS-XS-2024-0030-华西集采-简州大道</v>
      </c>
      <c r="R4009" s="29" t="str">
        <f>_xlfn._xlws.FILTER(辅助信息!D:D,辅助信息!E:E=B4009)</f>
        <v>华西简阳西城嘉苑</v>
      </c>
    </row>
    <row r="4010" hidden="1" spans="2:18">
      <c r="B4010" s="138" t="s">
        <v>186</v>
      </c>
      <c r="C4010" s="72">
        <v>45929</v>
      </c>
      <c r="D4010" s="122" t="str">
        <f>VLOOKUP(B4010,辅助信息!E:K,7,FALSE)</f>
        <v>JWDDCD2025072900123</v>
      </c>
      <c r="E4010" s="122" t="str">
        <f>VLOOKUP(F4010,辅助信息!A:B,2,FALSE)</f>
        <v>螺纹钢</v>
      </c>
      <c r="F4010" s="122" t="s">
        <v>111</v>
      </c>
      <c r="G4010" s="123">
        <v>35</v>
      </c>
      <c r="H4010" s="136" t="str">
        <f>IF(SUMIFS('[1]2025年已发货'!$E:$E,'[1]2025年已发货'!$F:$F,C4010,'[1]2025年已发货'!$C:$C,F4010,'[1]2025年已发货'!$G:$G,I4010,'[1]2025年已发货'!$H:$H,J4010)=0,"未发货",SUMIFS('[1]2025年已发货'!$E:$E,'[1]2025年已发货'!$F:$F,C4010,'[1]2025年已发货'!$C:$C,F4010,'[1]2025年已发货'!$G:$G,I4010,'[1]2025年已发货'!$H:$H,J4010))</f>
        <v>未发货</v>
      </c>
      <c r="I4010" s="122" t="str">
        <f>VLOOKUP(B4010,辅助信息!E:I,3,FALSE)</f>
        <v>(乐山市校地共建产教融合基地建设项目二标段)四川省乐山市市中区苏稽镇</v>
      </c>
      <c r="J4010" s="122" t="str">
        <f>VLOOKUP(B4010,辅助信息!E:I,4,FALSE)</f>
        <v>彭江涛</v>
      </c>
      <c r="K4010" s="122">
        <f>VLOOKUP(J4010,辅助信息!H:I,2,FALSE)</f>
        <v>13990276572</v>
      </c>
      <c r="L4010" s="124" t="str">
        <f>VLOOKUP(B4010,辅助信息!E:J,6,FALSE)</f>
        <v>联系实际收货人（彭江涛13990276572）现场要求炉批号控制2个以下，超2个不给予签收。提前联系到场规格及数量</v>
      </c>
      <c r="M4010" s="150">
        <v>45929</v>
      </c>
      <c r="O4010" s="64">
        <f ca="1" t="shared" si="208"/>
        <v>0</v>
      </c>
      <c r="P4010" s="64">
        <f ca="1" t="shared" si="209"/>
        <v>42</v>
      </c>
      <c r="Q4010" s="29" t="str">
        <f>VLOOKUP(B4010,辅助信息!E:M,9,FALSE)</f>
        <v>ZTWM-CDGS-XS-2025-0126-四川机司-乐山市校地共建产教融合基地配套设施项目施工二标段钢筋采购合同</v>
      </c>
      <c r="R4010" s="29" t="str">
        <f>_xlfn._xlws.FILTER(辅助信息!D:D,辅助信息!E:E=B4010)</f>
        <v>乐山市校地共建产教融合基地建设项目</v>
      </c>
    </row>
    <row r="4011" hidden="1" spans="2:18">
      <c r="B4011" s="138" t="s">
        <v>186</v>
      </c>
      <c r="C4011" s="72">
        <v>45929</v>
      </c>
      <c r="D4011" s="122" t="str">
        <f>VLOOKUP(B4011,辅助信息!E:K,7,FALSE)</f>
        <v>JWDDCD2025072900123</v>
      </c>
      <c r="E4011" s="122" t="str">
        <f>VLOOKUP(F4011,辅助信息!A:B,2,FALSE)</f>
        <v>螺纹钢</v>
      </c>
      <c r="F4011" s="122" t="s">
        <v>76</v>
      </c>
      <c r="G4011" s="123">
        <v>35</v>
      </c>
      <c r="H4011" s="136" t="str">
        <f>IF(SUMIFS('[1]2025年已发货'!$E:$E,'[1]2025年已发货'!$F:$F,C4011,'[1]2025年已发货'!$C:$C,F4011,'[1]2025年已发货'!$G:$G,I4011,'[1]2025年已发货'!$H:$H,J4011)=0,"未发货",SUMIFS('[1]2025年已发货'!$E:$E,'[1]2025年已发货'!$F:$F,C4011,'[1]2025年已发货'!$C:$C,F4011,'[1]2025年已发货'!$G:$G,I4011,'[1]2025年已发货'!$H:$H,J4011))</f>
        <v>未发货</v>
      </c>
      <c r="I4011" s="122" t="str">
        <f>VLOOKUP(B4011,辅助信息!E:I,3,FALSE)</f>
        <v>(乐山市校地共建产教融合基地建设项目二标段)四川省乐山市市中区苏稽镇</v>
      </c>
      <c r="J4011" s="122" t="str">
        <f>VLOOKUP(B4011,辅助信息!E:I,4,FALSE)</f>
        <v>彭江涛</v>
      </c>
      <c r="K4011" s="122">
        <f>VLOOKUP(J4011,辅助信息!H:I,2,FALSE)</f>
        <v>13990276572</v>
      </c>
      <c r="L4011" s="124" t="str">
        <f>VLOOKUP(B4011,辅助信息!E:J,6,FALSE)</f>
        <v>联系实际收货人（彭江涛13990276572）现场要求炉批号控制2个以下，超2个不给予签收。提前联系到场规格及数量</v>
      </c>
      <c r="M4011" s="150">
        <v>45929</v>
      </c>
      <c r="O4011" s="64">
        <f ca="1" t="shared" si="208"/>
        <v>0</v>
      </c>
      <c r="P4011" s="64">
        <f ca="1" t="shared" si="209"/>
        <v>42</v>
      </c>
      <c r="Q4011" s="29" t="str">
        <f>VLOOKUP(B4011,辅助信息!E:M,9,FALSE)</f>
        <v>ZTWM-CDGS-XS-2025-0126-四川机司-乐山市校地共建产教融合基地配套设施项目施工二标段钢筋采购合同</v>
      </c>
      <c r="R4011" s="29" t="str">
        <f>_xlfn._xlws.FILTER(辅助信息!D:D,辅助信息!E:E=B4011)</f>
        <v>乐山市校地共建产教融合基地建设项目</v>
      </c>
    </row>
    <row r="4012" hidden="1" spans="2:18">
      <c r="B4012" s="138" t="s">
        <v>186</v>
      </c>
      <c r="C4012" s="72">
        <v>45929</v>
      </c>
      <c r="D4012" s="122" t="str">
        <f>VLOOKUP(B4012,辅助信息!E:K,7,FALSE)</f>
        <v>JWDDCD2025072900123</v>
      </c>
      <c r="E4012" s="122" t="str">
        <f>VLOOKUP(F4012,辅助信息!A:B,2,FALSE)</f>
        <v>螺纹钢</v>
      </c>
      <c r="F4012" s="122" t="s">
        <v>197</v>
      </c>
      <c r="G4012" s="123">
        <v>18</v>
      </c>
      <c r="H4012" s="136" t="str">
        <f>IF(SUMIFS('[1]2025年已发货'!$E:$E,'[1]2025年已发货'!$F:$F,C4012,'[1]2025年已发货'!$C:$C,F4012,'[1]2025年已发货'!$G:$G,I4012,'[1]2025年已发货'!$H:$H,J4012)=0,"未发货",SUMIFS('[1]2025年已发货'!$E:$E,'[1]2025年已发货'!$F:$F,C4012,'[1]2025年已发货'!$C:$C,F4012,'[1]2025年已发货'!$G:$G,I4012,'[1]2025年已发货'!$H:$H,J4012))</f>
        <v>未发货</v>
      </c>
      <c r="I4012" s="122" t="str">
        <f>VLOOKUP(B4012,辅助信息!E:I,3,FALSE)</f>
        <v>(乐山市校地共建产教融合基地建设项目二标段)四川省乐山市市中区苏稽镇</v>
      </c>
      <c r="J4012" s="122" t="str">
        <f>VLOOKUP(B4012,辅助信息!E:I,4,FALSE)</f>
        <v>彭江涛</v>
      </c>
      <c r="K4012" s="122">
        <f>VLOOKUP(J4012,辅助信息!H:I,2,FALSE)</f>
        <v>13990276572</v>
      </c>
      <c r="L4012" s="124" t="str">
        <f>VLOOKUP(B4012,辅助信息!E:J,6,FALSE)</f>
        <v>联系实际收货人（彭江涛13990276572）现场要求炉批号控制2个以下，超2个不给予签收。提前联系到场规格及数量</v>
      </c>
      <c r="M4012" s="150">
        <v>45929</v>
      </c>
      <c r="O4012" s="64">
        <f ca="1" t="shared" si="208"/>
        <v>0</v>
      </c>
      <c r="P4012" s="64">
        <f ca="1" t="shared" si="209"/>
        <v>42</v>
      </c>
      <c r="Q4012" s="29" t="str">
        <f>VLOOKUP(B4012,辅助信息!E:M,9,FALSE)</f>
        <v>ZTWM-CDGS-XS-2025-0126-四川机司-乐山市校地共建产教融合基地配套设施项目施工二标段钢筋采购合同</v>
      </c>
      <c r="R4012" s="29" t="str">
        <f>_xlfn._xlws.FILTER(辅助信息!D:D,辅助信息!E:E=B4012)</f>
        <v>乐山市校地共建产教融合基地建设项目</v>
      </c>
    </row>
    <row r="4013" hidden="1" spans="2:18">
      <c r="B4013" s="138" t="s">
        <v>186</v>
      </c>
      <c r="C4013" s="72">
        <v>45929</v>
      </c>
      <c r="D4013" s="122" t="str">
        <f>VLOOKUP(B4013,辅助信息!E:K,7,FALSE)</f>
        <v>JWDDCD2025072900123</v>
      </c>
      <c r="E4013" s="122" t="str">
        <f>VLOOKUP(F4013,辅助信息!A:B,2,FALSE)</f>
        <v>螺纹钢</v>
      </c>
      <c r="F4013" s="122" t="s">
        <v>198</v>
      </c>
      <c r="G4013" s="123">
        <v>18</v>
      </c>
      <c r="H4013" s="136" t="str">
        <f>IF(SUMIFS('[1]2025年已发货'!$E:$E,'[1]2025年已发货'!$F:$F,C4013,'[1]2025年已发货'!$C:$C,F4013,'[1]2025年已发货'!$G:$G,I4013,'[1]2025年已发货'!$H:$H,J4013)=0,"未发货",SUMIFS('[1]2025年已发货'!$E:$E,'[1]2025年已发货'!$F:$F,C4013,'[1]2025年已发货'!$C:$C,F4013,'[1]2025年已发货'!$G:$G,I4013,'[1]2025年已发货'!$H:$H,J4013))</f>
        <v>未发货</v>
      </c>
      <c r="I4013" s="122" t="str">
        <f>VLOOKUP(B4013,辅助信息!E:I,3,FALSE)</f>
        <v>(乐山市校地共建产教融合基地建设项目二标段)四川省乐山市市中区苏稽镇</v>
      </c>
      <c r="J4013" s="122" t="str">
        <f>VLOOKUP(B4013,辅助信息!E:I,4,FALSE)</f>
        <v>彭江涛</v>
      </c>
      <c r="K4013" s="122">
        <f>VLOOKUP(J4013,辅助信息!H:I,2,FALSE)</f>
        <v>13990276572</v>
      </c>
      <c r="L4013" s="124" t="str">
        <f>VLOOKUP(B4013,辅助信息!E:J,6,FALSE)</f>
        <v>联系实际收货人（彭江涛13990276572）现场要求炉批号控制2个以下，超2个不给予签收。提前联系到场规格及数量</v>
      </c>
      <c r="M4013" s="150"/>
      <c r="O4013" s="64" t="str">
        <f ca="1" t="shared" si="208"/>
        <v/>
      </c>
      <c r="P4013" s="64" t="str">
        <f ca="1" t="shared" si="209"/>
        <v/>
      </c>
      <c r="Q4013" s="29" t="str">
        <f>VLOOKUP(B4013,辅助信息!E:M,9,FALSE)</f>
        <v>ZTWM-CDGS-XS-2025-0126-四川机司-乐山市校地共建产教融合基地配套设施项目施工二标段钢筋采购合同</v>
      </c>
      <c r="R4013" s="29" t="str">
        <f>_xlfn._xlws.FILTER(辅助信息!D:D,辅助信息!E:E=B4013)</f>
        <v>乐山市校地共建产教融合基地建设项目</v>
      </c>
    </row>
    <row r="4014" hidden="1" spans="2:18">
      <c r="B4014" s="138" t="s">
        <v>186</v>
      </c>
      <c r="C4014" s="72">
        <v>45929</v>
      </c>
      <c r="D4014" s="122" t="str">
        <f>VLOOKUP(B4014,辅助信息!E:K,7,FALSE)</f>
        <v>JWDDCD2025072900123</v>
      </c>
      <c r="E4014" s="122" t="str">
        <f>VLOOKUP(F4014,辅助信息!A:B,2,FALSE)</f>
        <v>螺纹钢</v>
      </c>
      <c r="F4014" s="122" t="s">
        <v>199</v>
      </c>
      <c r="G4014" s="123">
        <v>18</v>
      </c>
      <c r="H4014" s="136" t="str">
        <f>IF(SUMIFS('[1]2025年已发货'!$E:$E,'[1]2025年已发货'!$F:$F,C4014,'[1]2025年已发货'!$C:$C,F4014,'[1]2025年已发货'!$G:$G,I4014,'[1]2025年已发货'!$H:$H,J4014)=0,"未发货",SUMIFS('[1]2025年已发货'!$E:$E,'[1]2025年已发货'!$F:$F,C4014,'[1]2025年已发货'!$C:$C,F4014,'[1]2025年已发货'!$G:$G,I4014,'[1]2025年已发货'!$H:$H,J4014))</f>
        <v>未发货</v>
      </c>
      <c r="I4014" s="122" t="str">
        <f>VLOOKUP(B4014,辅助信息!E:I,3,FALSE)</f>
        <v>(乐山市校地共建产教融合基地建设项目二标段)四川省乐山市市中区苏稽镇</v>
      </c>
      <c r="J4014" s="122" t="str">
        <f>VLOOKUP(B4014,辅助信息!E:I,4,FALSE)</f>
        <v>彭江涛</v>
      </c>
      <c r="K4014" s="122">
        <f>VLOOKUP(J4014,辅助信息!H:I,2,FALSE)</f>
        <v>13990276572</v>
      </c>
      <c r="L4014" s="124" t="str">
        <f>VLOOKUP(B4014,辅助信息!E:J,6,FALSE)</f>
        <v>联系实际收货人（彭江涛13990276572）现场要求炉批号控制2个以下，超2个不给予签收。提前联系到场规格及数量</v>
      </c>
      <c r="M4014" s="150">
        <v>45929</v>
      </c>
      <c r="O4014" s="64">
        <f ca="1" t="shared" si="208"/>
        <v>0</v>
      </c>
      <c r="P4014" s="64">
        <f ca="1" t="shared" si="209"/>
        <v>42</v>
      </c>
      <c r="Q4014" s="29" t="str">
        <f>VLOOKUP(B4014,辅助信息!E:M,9,FALSE)</f>
        <v>ZTWM-CDGS-XS-2025-0126-四川机司-乐山市校地共建产教融合基地配套设施项目施工二标段钢筋采购合同</v>
      </c>
      <c r="R4014" s="29" t="str">
        <f>_xlfn._xlws.FILTER(辅助信息!D:D,辅助信息!E:E=B4014)</f>
        <v>乐山市校地共建产教融合基地建设项目</v>
      </c>
    </row>
    <row r="4015" hidden="1" spans="2:18">
      <c r="B4015" s="138" t="s">
        <v>186</v>
      </c>
      <c r="C4015" s="72">
        <v>45929</v>
      </c>
      <c r="D4015" s="122" t="str">
        <f>VLOOKUP(B4015,辅助信息!E:K,7,FALSE)</f>
        <v>JWDDCD2025072900123</v>
      </c>
      <c r="E4015" s="122" t="str">
        <f>VLOOKUP(F4015,辅助信息!A:B,2,FALSE)</f>
        <v>螺纹钢</v>
      </c>
      <c r="F4015" s="122" t="s">
        <v>141</v>
      </c>
      <c r="G4015" s="123">
        <v>8</v>
      </c>
      <c r="H4015" s="136" t="str">
        <f>IF(SUMIFS('[1]2025年已发货'!$E:$E,'[1]2025年已发货'!$F:$F,C4015,'[1]2025年已发货'!$C:$C,F4015,'[1]2025年已发货'!$G:$G,I4015,'[1]2025年已发货'!$H:$H,J4015)=0,"未发货",SUMIFS('[1]2025年已发货'!$E:$E,'[1]2025年已发货'!$F:$F,C4015,'[1]2025年已发货'!$C:$C,F4015,'[1]2025年已发货'!$G:$G,I4015,'[1]2025年已发货'!$H:$H,J4015))</f>
        <v>未发货</v>
      </c>
      <c r="I4015" s="122" t="str">
        <f>VLOOKUP(B4015,辅助信息!E:I,3,FALSE)</f>
        <v>(乐山市校地共建产教融合基地建设项目二标段)四川省乐山市市中区苏稽镇</v>
      </c>
      <c r="J4015" s="122" t="str">
        <f>VLOOKUP(B4015,辅助信息!E:I,4,FALSE)</f>
        <v>彭江涛</v>
      </c>
      <c r="K4015" s="122">
        <f>VLOOKUP(J4015,辅助信息!H:I,2,FALSE)</f>
        <v>13990276572</v>
      </c>
      <c r="L4015" s="124" t="str">
        <f>VLOOKUP(B4015,辅助信息!E:J,6,FALSE)</f>
        <v>联系实际收货人（彭江涛13990276572）现场要求炉批号控制2个以下，超2个不给予签收。提前联系到场规格及数量</v>
      </c>
      <c r="M4015" s="150">
        <v>45929</v>
      </c>
      <c r="O4015" s="64">
        <f ca="1" t="shared" si="208"/>
        <v>0</v>
      </c>
      <c r="P4015" s="64">
        <f ca="1" t="shared" si="209"/>
        <v>42</v>
      </c>
      <c r="Q4015" s="29" t="str">
        <f>VLOOKUP(B4015,辅助信息!E:M,9,FALSE)</f>
        <v>ZTWM-CDGS-XS-2025-0126-四川机司-乐山市校地共建产教融合基地配套设施项目施工二标段钢筋采购合同</v>
      </c>
      <c r="R4015" s="29" t="str">
        <f>_xlfn._xlws.FILTER(辅助信息!D:D,辅助信息!E:E=B4015)</f>
        <v>乐山市校地共建产教融合基地建设项目</v>
      </c>
    </row>
    <row r="4016" hidden="1" spans="2:18">
      <c r="B4016" s="138" t="s">
        <v>186</v>
      </c>
      <c r="C4016" s="72">
        <v>45929</v>
      </c>
      <c r="D4016" s="122" t="str">
        <f>VLOOKUP(B4016,辅助信息!E:K,7,FALSE)</f>
        <v>JWDDCD2025072900123</v>
      </c>
      <c r="E4016" s="122" t="str">
        <f>VLOOKUP(F4016,辅助信息!A:B,2,FALSE)</f>
        <v>螺纹钢</v>
      </c>
      <c r="F4016" s="122" t="s">
        <v>22</v>
      </c>
      <c r="G4016" s="123">
        <v>35</v>
      </c>
      <c r="H4016" s="136" t="str">
        <f>IF(SUMIFS('[1]2025年已发货'!$E:$E,'[1]2025年已发货'!$F:$F,C4016,'[1]2025年已发货'!$C:$C,F4016,'[1]2025年已发货'!$G:$G,I4016,'[1]2025年已发货'!$H:$H,J4016)=0,"未发货",SUMIFS('[1]2025年已发货'!$E:$E,'[1]2025年已发货'!$F:$F,C4016,'[1]2025年已发货'!$C:$C,F4016,'[1]2025年已发货'!$G:$G,I4016,'[1]2025年已发货'!$H:$H,J4016))</f>
        <v>未发货</v>
      </c>
      <c r="I4016" s="122" t="str">
        <f>VLOOKUP(B4016,辅助信息!E:I,3,FALSE)</f>
        <v>(乐山市校地共建产教融合基地建设项目二标段)四川省乐山市市中区苏稽镇</v>
      </c>
      <c r="J4016" s="122" t="str">
        <f>VLOOKUP(B4016,辅助信息!E:I,4,FALSE)</f>
        <v>彭江涛</v>
      </c>
      <c r="K4016" s="122">
        <f>VLOOKUP(J4016,辅助信息!H:I,2,FALSE)</f>
        <v>13990276572</v>
      </c>
      <c r="L4016" s="124" t="str">
        <f>VLOOKUP(B4016,辅助信息!E:J,6,FALSE)</f>
        <v>联系实际收货人（彭江涛13990276572）现场要求炉批号控制2个以下，超2个不给予签收。提前联系到场规格及数量</v>
      </c>
      <c r="M4016" s="150">
        <v>45929</v>
      </c>
      <c r="O4016" s="64">
        <f ca="1" t="shared" si="208"/>
        <v>0</v>
      </c>
      <c r="P4016" s="64">
        <f ca="1" t="shared" si="209"/>
        <v>42</v>
      </c>
      <c r="Q4016" s="29" t="str">
        <f>VLOOKUP(B4016,辅助信息!E:M,9,FALSE)</f>
        <v>ZTWM-CDGS-XS-2025-0126-四川机司-乐山市校地共建产教融合基地配套设施项目施工二标段钢筋采购合同</v>
      </c>
      <c r="R4016" s="29" t="str">
        <f>_xlfn._xlws.FILTER(辅助信息!D:D,辅助信息!E:E=B4016)</f>
        <v>乐山市校地共建产教融合基地建设项目</v>
      </c>
    </row>
    <row r="4017" hidden="1" spans="2:18">
      <c r="B4017" s="138" t="s">
        <v>186</v>
      </c>
      <c r="C4017" s="72">
        <v>45929</v>
      </c>
      <c r="D4017" s="122" t="str">
        <f>VLOOKUP(B4017,辅助信息!E:K,7,FALSE)</f>
        <v>JWDDCD2025072900123</v>
      </c>
      <c r="E4017" s="122" t="str">
        <f>VLOOKUP(F4017,辅助信息!A:B,2,FALSE)</f>
        <v>螺纹钢</v>
      </c>
      <c r="F4017" s="122" t="s">
        <v>142</v>
      </c>
      <c r="G4017" s="123">
        <v>35</v>
      </c>
      <c r="H4017" s="136" t="str">
        <f>IF(SUMIFS('[1]2025年已发货'!$E:$E,'[1]2025年已发货'!$F:$F,C4017,'[1]2025年已发货'!$C:$C,F4017,'[1]2025年已发货'!$G:$G,I4017,'[1]2025年已发货'!$H:$H,J4017)=0,"未发货",SUMIFS('[1]2025年已发货'!$E:$E,'[1]2025年已发货'!$F:$F,C4017,'[1]2025年已发货'!$C:$C,F4017,'[1]2025年已发货'!$G:$G,I4017,'[1]2025年已发货'!$H:$H,J4017))</f>
        <v>未发货</v>
      </c>
      <c r="I4017" s="122" t="str">
        <f>VLOOKUP(B4017,辅助信息!E:I,3,FALSE)</f>
        <v>(乐山市校地共建产教融合基地建设项目二标段)四川省乐山市市中区苏稽镇</v>
      </c>
      <c r="J4017" s="122" t="str">
        <f>VLOOKUP(B4017,辅助信息!E:I,4,FALSE)</f>
        <v>彭江涛</v>
      </c>
      <c r="K4017" s="122">
        <f>VLOOKUP(J4017,辅助信息!H:I,2,FALSE)</f>
        <v>13990276572</v>
      </c>
      <c r="L4017" s="124" t="str">
        <f>VLOOKUP(B4017,辅助信息!E:J,6,FALSE)</f>
        <v>联系实际收货人（彭江涛13990276572）现场要求炉批号控制2个以下，超2个不给予签收。提前联系到场规格及数量</v>
      </c>
      <c r="M4017" s="150">
        <v>45929</v>
      </c>
      <c r="O4017" s="64">
        <f ca="1" t="shared" si="208"/>
        <v>0</v>
      </c>
      <c r="P4017" s="64">
        <f ca="1" t="shared" si="209"/>
        <v>42</v>
      </c>
      <c r="Q4017" s="29" t="str">
        <f>VLOOKUP(B4017,辅助信息!E:M,9,FALSE)</f>
        <v>ZTWM-CDGS-XS-2025-0126-四川机司-乐山市校地共建产教融合基地配套设施项目施工二标段钢筋采购合同</v>
      </c>
      <c r="R4017" s="29" t="str">
        <f>_xlfn._xlws.FILTER(辅助信息!D:D,辅助信息!E:E=B4017)</f>
        <v>乐山市校地共建产教融合基地建设项目</v>
      </c>
    </row>
    <row r="4018" hidden="1" spans="2:18">
      <c r="B4018" s="138" t="s">
        <v>186</v>
      </c>
      <c r="C4018" s="72">
        <v>45929</v>
      </c>
      <c r="D4018" s="122" t="str">
        <f>VLOOKUP(B4018,辅助信息!E:K,7,FALSE)</f>
        <v>JWDDCD2025072900123</v>
      </c>
      <c r="E4018" s="122" t="str">
        <f>VLOOKUP(F4018,辅助信息!A:B,2,FALSE)</f>
        <v>螺纹钢</v>
      </c>
      <c r="F4018" s="122" t="s">
        <v>181</v>
      </c>
      <c r="G4018" s="123">
        <v>5</v>
      </c>
      <c r="H4018" s="136" t="str">
        <f>IF(SUMIFS('[1]2025年已发货'!$E:$E,'[1]2025年已发货'!$F:$F,C4018,'[1]2025年已发货'!$C:$C,F4018,'[1]2025年已发货'!$G:$G,I4018,'[1]2025年已发货'!$H:$H,J4018)=0,"未发货",SUMIFS('[1]2025年已发货'!$E:$E,'[1]2025年已发货'!$F:$F,C4018,'[1]2025年已发货'!$C:$C,F4018,'[1]2025年已发货'!$G:$G,I4018,'[1]2025年已发货'!$H:$H,J4018))</f>
        <v>未发货</v>
      </c>
      <c r="I4018" s="122" t="str">
        <f>VLOOKUP(B4018,辅助信息!E:I,3,FALSE)</f>
        <v>(乐山市校地共建产教融合基地建设项目二标段)四川省乐山市市中区苏稽镇</v>
      </c>
      <c r="J4018" s="122" t="str">
        <f>VLOOKUP(B4018,辅助信息!E:I,4,FALSE)</f>
        <v>彭江涛</v>
      </c>
      <c r="K4018" s="122">
        <f>VLOOKUP(J4018,辅助信息!H:I,2,FALSE)</f>
        <v>13990276572</v>
      </c>
      <c r="L4018" s="124" t="str">
        <f>VLOOKUP(B4018,辅助信息!E:J,6,FALSE)</f>
        <v>联系实际收货人（彭江涛13990276572）现场要求炉批号控制2个以下，超2个不给予签收。提前联系到场规格及数量</v>
      </c>
      <c r="M4018" s="150">
        <v>45929</v>
      </c>
      <c r="O4018" s="64">
        <f ca="1" t="shared" si="208"/>
        <v>0</v>
      </c>
      <c r="P4018" s="64">
        <f ca="1" t="shared" si="209"/>
        <v>42</v>
      </c>
      <c r="Q4018" s="29" t="str">
        <f>VLOOKUP(B4018,辅助信息!E:M,9,FALSE)</f>
        <v>ZTWM-CDGS-XS-2025-0126-四川机司-乐山市校地共建产教融合基地配套设施项目施工二标段钢筋采购合同</v>
      </c>
      <c r="R4018" s="29" t="str">
        <f>_xlfn._xlws.FILTER(辅助信息!D:D,辅助信息!E:E=B4018)</f>
        <v>乐山市校地共建产教融合基地建设项目</v>
      </c>
    </row>
    <row r="4019" hidden="1" spans="2:18">
      <c r="B4019" s="138" t="s">
        <v>186</v>
      </c>
      <c r="C4019" s="72">
        <v>45929</v>
      </c>
      <c r="D4019" s="122" t="str">
        <f>VLOOKUP(B4019,辅助信息!E:K,7,FALSE)</f>
        <v>JWDDCD2025072900123</v>
      </c>
      <c r="E4019" s="122" t="str">
        <f>VLOOKUP(F4019,辅助信息!A:B,2,FALSE)</f>
        <v>螺纹钢</v>
      </c>
      <c r="F4019" s="122" t="s">
        <v>200</v>
      </c>
      <c r="G4019" s="123">
        <v>10</v>
      </c>
      <c r="H4019" s="136" t="str">
        <f>IF(SUMIFS('[1]2025年已发货'!$E:$E,'[1]2025年已发货'!$F:$F,C4019,'[1]2025年已发货'!$C:$C,F4019,'[1]2025年已发货'!$G:$G,I4019,'[1]2025年已发货'!$H:$H,J4019)=0,"未发货",SUMIFS('[1]2025年已发货'!$E:$E,'[1]2025年已发货'!$F:$F,C4019,'[1]2025年已发货'!$C:$C,F4019,'[1]2025年已发货'!$G:$G,I4019,'[1]2025年已发货'!$H:$H,J4019))</f>
        <v>未发货</v>
      </c>
      <c r="I4019" s="122" t="str">
        <f>VLOOKUP(B4019,辅助信息!E:I,3,FALSE)</f>
        <v>(乐山市校地共建产教融合基地建设项目二标段)四川省乐山市市中区苏稽镇</v>
      </c>
      <c r="J4019" s="122" t="str">
        <f>VLOOKUP(B4019,辅助信息!E:I,4,FALSE)</f>
        <v>彭江涛</v>
      </c>
      <c r="K4019" s="122">
        <f>VLOOKUP(J4019,辅助信息!H:I,2,FALSE)</f>
        <v>13990276572</v>
      </c>
      <c r="L4019" s="124" t="str">
        <f>VLOOKUP(B4019,辅助信息!E:J,6,FALSE)</f>
        <v>联系实际收货人（彭江涛13990276572）现场要求炉批号控制2个以下，超2个不给予签收。提前联系到场规格及数量</v>
      </c>
      <c r="M4019" s="150">
        <v>45929</v>
      </c>
      <c r="O4019" s="64">
        <f ca="1" t="shared" si="208"/>
        <v>0</v>
      </c>
      <c r="P4019" s="64">
        <f ca="1" t="shared" si="209"/>
        <v>42</v>
      </c>
      <c r="Q4019" s="29" t="str">
        <f>VLOOKUP(B4019,辅助信息!E:M,9,FALSE)</f>
        <v>ZTWM-CDGS-XS-2025-0126-四川机司-乐山市校地共建产教融合基地配套设施项目施工二标段钢筋采购合同</v>
      </c>
      <c r="R4019" s="29" t="str">
        <f>_xlfn._xlws.FILTER(辅助信息!D:D,辅助信息!E:E=B4019)</f>
        <v>乐山市校地共建产教融合基地建设项目</v>
      </c>
    </row>
    <row r="4020" hidden="1" spans="2:18">
      <c r="B4020" s="138" t="s">
        <v>186</v>
      </c>
      <c r="C4020" s="72">
        <v>45929</v>
      </c>
      <c r="D4020" s="122" t="str">
        <f>VLOOKUP(B4020,辅助信息!E:K,7,FALSE)</f>
        <v>JWDDCD2025072900123</v>
      </c>
      <c r="E4020" s="122" t="str">
        <f>VLOOKUP(F4020,辅助信息!A:B,2,FALSE)</f>
        <v>盘螺</v>
      </c>
      <c r="F4020" s="122" t="s">
        <v>41</v>
      </c>
      <c r="G4020" s="123">
        <v>35</v>
      </c>
      <c r="H4020" s="136" t="str">
        <f>IF(SUMIFS('[1]2025年已发货'!$E:$E,'[1]2025年已发货'!$F:$F,C4020,'[1]2025年已发货'!$C:$C,F4020,'[1]2025年已发货'!$G:$G,I4020,'[1]2025年已发货'!$H:$H,J4020)=0,"未发货",SUMIFS('[1]2025年已发货'!$E:$E,'[1]2025年已发货'!$F:$F,C4020,'[1]2025年已发货'!$C:$C,F4020,'[1]2025年已发货'!$G:$G,I4020,'[1]2025年已发货'!$H:$H,J4020))</f>
        <v>未发货</v>
      </c>
      <c r="I4020" s="122" t="str">
        <f>VLOOKUP(B4020,辅助信息!E:I,3,FALSE)</f>
        <v>(乐山市校地共建产教融合基地建设项目二标段)四川省乐山市市中区苏稽镇</v>
      </c>
      <c r="J4020" s="122" t="str">
        <f>VLOOKUP(B4020,辅助信息!E:I,4,FALSE)</f>
        <v>彭江涛</v>
      </c>
      <c r="K4020" s="122">
        <f>VLOOKUP(J4020,辅助信息!H:I,2,FALSE)</f>
        <v>13990276572</v>
      </c>
      <c r="L4020" s="124" t="str">
        <f>VLOOKUP(B4020,辅助信息!E:J,6,FALSE)</f>
        <v>联系实际收货人（彭江涛13990276572）现场要求炉批号控制2个以下，超2个不给予签收。提前联系到场规格及数量</v>
      </c>
      <c r="M4020" s="150">
        <v>45929</v>
      </c>
      <c r="O4020" s="64">
        <f ca="1" t="shared" si="208"/>
        <v>0</v>
      </c>
      <c r="P4020" s="64">
        <f ca="1" t="shared" si="209"/>
        <v>42</v>
      </c>
      <c r="Q4020" s="29" t="str">
        <f>VLOOKUP(B4020,辅助信息!E:M,9,FALSE)</f>
        <v>ZTWM-CDGS-XS-2025-0126-四川机司-乐山市校地共建产教融合基地配套设施项目施工二标段钢筋采购合同</v>
      </c>
      <c r="R4020" s="29" t="str">
        <f>_xlfn._xlws.FILTER(辅助信息!D:D,辅助信息!E:E=B4020)</f>
        <v>乐山市校地共建产教融合基地建设项目</v>
      </c>
    </row>
    <row r="4021" hidden="1" spans="2:18">
      <c r="B4021" s="138" t="s">
        <v>186</v>
      </c>
      <c r="C4021" s="72">
        <v>45929</v>
      </c>
      <c r="D4021" s="122" t="str">
        <f>VLOOKUP(B4021,辅助信息!E:K,7,FALSE)</f>
        <v>JWDDCD2025072900123</v>
      </c>
      <c r="E4021" s="122" t="str">
        <f>VLOOKUP(F4021,辅助信息!A:B,2,FALSE)</f>
        <v>盘螺</v>
      </c>
      <c r="F4021" s="122" t="s">
        <v>26</v>
      </c>
      <c r="G4021" s="123">
        <v>20</v>
      </c>
      <c r="H4021" s="136" t="str">
        <f>IF(SUMIFS('[1]2025年已发货'!$E:$E,'[1]2025年已发货'!$F:$F,C4021,'[1]2025年已发货'!$C:$C,F4021,'[1]2025年已发货'!$G:$G,I4021,'[1]2025年已发货'!$H:$H,J4021)=0,"未发货",SUMIFS('[1]2025年已发货'!$E:$E,'[1]2025年已发货'!$F:$F,C4021,'[1]2025年已发货'!$C:$C,F4021,'[1]2025年已发货'!$G:$G,I4021,'[1]2025年已发货'!$H:$H,J4021))</f>
        <v>未发货</v>
      </c>
      <c r="I4021" s="122" t="str">
        <f>VLOOKUP(B4021,辅助信息!E:I,3,FALSE)</f>
        <v>(乐山市校地共建产教融合基地建设项目二标段)四川省乐山市市中区苏稽镇</v>
      </c>
      <c r="J4021" s="122" t="str">
        <f>VLOOKUP(B4021,辅助信息!E:I,4,FALSE)</f>
        <v>彭江涛</v>
      </c>
      <c r="K4021" s="122">
        <f>VLOOKUP(J4021,辅助信息!H:I,2,FALSE)</f>
        <v>13990276572</v>
      </c>
      <c r="L4021" s="124" t="str">
        <f>VLOOKUP(B4021,辅助信息!E:J,6,FALSE)</f>
        <v>联系实际收货人（彭江涛13990276572）现场要求炉批号控制2个以下，超2个不给予签收。提前联系到场规格及数量</v>
      </c>
      <c r="M4021" s="150">
        <v>45929</v>
      </c>
      <c r="O4021" s="64">
        <f ca="1" t="shared" si="208"/>
        <v>0</v>
      </c>
      <c r="P4021" s="64">
        <f ca="1" t="shared" si="209"/>
        <v>42</v>
      </c>
      <c r="Q4021" s="29" t="str">
        <f>VLOOKUP(B4021,辅助信息!E:M,9,FALSE)</f>
        <v>ZTWM-CDGS-XS-2025-0126-四川机司-乐山市校地共建产教融合基地配套设施项目施工二标段钢筋采购合同</v>
      </c>
      <c r="R4021" s="29" t="str">
        <f>_xlfn._xlws.FILTER(辅助信息!D:D,辅助信息!E:E=B4021)</f>
        <v>乐山市校地共建产教融合基地建设项目</v>
      </c>
    </row>
    <row r="4022" hidden="1" spans="2:18">
      <c r="B4022" s="138" t="s">
        <v>186</v>
      </c>
      <c r="C4022" s="72">
        <v>45929</v>
      </c>
      <c r="D4022" s="122" t="str">
        <f>VLOOKUP(B4022,辅助信息!E:K,7,FALSE)</f>
        <v>JWDDCD2025072900123</v>
      </c>
      <c r="E4022" s="122" t="str">
        <f>VLOOKUP(F4022,辅助信息!A:B,2,FALSE)</f>
        <v>盘螺</v>
      </c>
      <c r="F4022" s="122" t="s">
        <v>40</v>
      </c>
      <c r="G4022" s="123">
        <v>35</v>
      </c>
      <c r="H4022" s="136" t="str">
        <f>IF(SUMIFS('[1]2025年已发货'!$E:$E,'[1]2025年已发货'!$F:$F,C4022,'[1]2025年已发货'!$C:$C,F4022,'[1]2025年已发货'!$G:$G,I4022,'[1]2025年已发货'!$H:$H,J4022)=0,"未发货",SUMIFS('[1]2025年已发货'!$E:$E,'[1]2025年已发货'!$F:$F,C4022,'[1]2025年已发货'!$C:$C,F4022,'[1]2025年已发货'!$G:$G,I4022,'[1]2025年已发货'!$H:$H,J4022))</f>
        <v>未发货</v>
      </c>
      <c r="I4022" s="122" t="str">
        <f>VLOOKUP(B4022,辅助信息!E:I,3,FALSE)</f>
        <v>(乐山市校地共建产教融合基地建设项目二标段)四川省乐山市市中区苏稽镇</v>
      </c>
      <c r="J4022" s="122" t="str">
        <f>VLOOKUP(B4022,辅助信息!E:I,4,FALSE)</f>
        <v>彭江涛</v>
      </c>
      <c r="K4022" s="122">
        <f>VLOOKUP(J4022,辅助信息!H:I,2,FALSE)</f>
        <v>13990276572</v>
      </c>
      <c r="L4022" s="124" t="str">
        <f>VLOOKUP(B4022,辅助信息!E:J,6,FALSE)</f>
        <v>联系实际收货人（彭江涛13990276572）现场要求炉批号控制2个以下，超2个不给予签收。提前联系到场规格及数量</v>
      </c>
      <c r="M4022" s="150">
        <v>45929</v>
      </c>
      <c r="O4022" s="64">
        <f ca="1" t="shared" si="208"/>
        <v>0</v>
      </c>
      <c r="P4022" s="64">
        <f ca="1" t="shared" si="209"/>
        <v>42</v>
      </c>
      <c r="Q4022" s="29" t="str">
        <f>VLOOKUP(B4022,辅助信息!E:M,9,FALSE)</f>
        <v>ZTWM-CDGS-XS-2025-0126-四川机司-乐山市校地共建产教融合基地配套设施项目施工二标段钢筋采购合同</v>
      </c>
      <c r="R4022" s="29" t="str">
        <f>_xlfn._xlws.FILTER(辅助信息!D:D,辅助信息!E:E=B4022)</f>
        <v>乐山市校地共建产教融合基地建设项目</v>
      </c>
    </row>
    <row r="4023" hidden="1" spans="2:18">
      <c r="B4023" s="138" t="s">
        <v>187</v>
      </c>
      <c r="C4023" s="72">
        <v>45929</v>
      </c>
      <c r="D4023" s="122" t="str">
        <f>VLOOKUP(B4023,辅助信息!E:K,7,FALSE)</f>
        <v>JWDDCD2025072900121</v>
      </c>
      <c r="E4023" s="122" t="str">
        <f>VLOOKUP(F4023,辅助信息!A:B,2,FALSE)</f>
        <v>螺纹钢</v>
      </c>
      <c r="F4023" s="122" t="s">
        <v>22</v>
      </c>
      <c r="G4023" s="123">
        <v>7</v>
      </c>
      <c r="H4023" s="136" t="str">
        <f>IF(SUMIFS('[1]2025年已发货'!$E:$E,'[1]2025年已发货'!$F:$F,C4023,'[1]2025年已发货'!$C:$C,F4023,'[1]2025年已发货'!$G:$G,I4023,'[1]2025年已发货'!$H:$H,J4023)=0,"未发货",SUMIFS('[1]2025年已发货'!$E:$E,'[1]2025年已发货'!$F:$F,C4023,'[1]2025年已发货'!$C:$C,F4023,'[1]2025年已发货'!$G:$G,I4023,'[1]2025年已发货'!$H:$H,J4023))</f>
        <v>未发货</v>
      </c>
      <c r="I4023" s="122" t="str">
        <f>VLOOKUP(B4023,辅助信息!E:I,3,FALSE)</f>
        <v>(乐山市校地共建产教融合基地建设项目一标段)四川省乐山市市中区苏稽镇周山嘴</v>
      </c>
      <c r="J4023" s="122" t="str">
        <f>VLOOKUP(B4023,辅助信息!E:I,4,FALSE)</f>
        <v>范增云</v>
      </c>
      <c r="K4023" s="122">
        <f>VLOOKUP(J4023,辅助信息!H:I,2,FALSE)</f>
        <v>13668153241</v>
      </c>
      <c r="L4023" s="124" t="str">
        <f>VLOOKUP(B4023,辅助信息!E:J,6,FALSE)</f>
        <v>联系实际收货人（范增云13668153241）现场要求炉批号控制2个以下，超2个不给予签收。提前联系到场规格及数量</v>
      </c>
      <c r="M4023" s="150">
        <v>45929</v>
      </c>
      <c r="O4023" s="64">
        <f ca="1" t="shared" si="208"/>
        <v>0</v>
      </c>
      <c r="P4023" s="64">
        <f ca="1" t="shared" si="209"/>
        <v>42</v>
      </c>
      <c r="Q4023" s="29" t="str">
        <f>VLOOKUP(B4023,辅助信息!E:M,9,FALSE)</f>
        <v>ZTWM-CDGS-XS-2025-0125-四川机司-乐山市校地共建产教融合基地配套设施项目施工一标段钢筋采购合同</v>
      </c>
      <c r="R4023" s="29" t="str">
        <f>_xlfn._xlws.FILTER(辅助信息!D:D,辅助信息!E:E=B4023)</f>
        <v>乐山市校地共建产教融合基地建设项目</v>
      </c>
    </row>
    <row r="4024" hidden="1" spans="2:18">
      <c r="B4024" s="138" t="s">
        <v>187</v>
      </c>
      <c r="C4024" s="72">
        <v>45929</v>
      </c>
      <c r="D4024" s="122" t="str">
        <f>VLOOKUP(B4024,辅助信息!E:K,7,FALSE)</f>
        <v>JWDDCD2025072900121</v>
      </c>
      <c r="E4024" s="122" t="str">
        <f>VLOOKUP(F4024,辅助信息!A:B,2,FALSE)</f>
        <v>盘螺</v>
      </c>
      <c r="F4024" s="122" t="s">
        <v>41</v>
      </c>
      <c r="G4024" s="123">
        <v>20</v>
      </c>
      <c r="H4024" s="136" t="str">
        <f>IF(SUMIFS('[1]2025年已发货'!$E:$E,'[1]2025年已发货'!$F:$F,C4024,'[1]2025年已发货'!$C:$C,F4024,'[1]2025年已发货'!$G:$G,I4024,'[1]2025年已发货'!$H:$H,J4024)=0,"未发货",SUMIFS('[1]2025年已发货'!$E:$E,'[1]2025年已发货'!$F:$F,C4024,'[1]2025年已发货'!$C:$C,F4024,'[1]2025年已发货'!$G:$G,I4024,'[1]2025年已发货'!$H:$H,J4024))</f>
        <v>未发货</v>
      </c>
      <c r="I4024" s="122" t="str">
        <f>VLOOKUP(B4024,辅助信息!E:I,3,FALSE)</f>
        <v>(乐山市校地共建产教融合基地建设项目一标段)四川省乐山市市中区苏稽镇周山嘴</v>
      </c>
      <c r="J4024" s="122" t="str">
        <f>VLOOKUP(B4024,辅助信息!E:I,4,FALSE)</f>
        <v>范增云</v>
      </c>
      <c r="K4024" s="122">
        <f>VLOOKUP(J4024,辅助信息!H:I,2,FALSE)</f>
        <v>13668153241</v>
      </c>
      <c r="L4024" s="124" t="str">
        <f>VLOOKUP(B4024,辅助信息!E:J,6,FALSE)</f>
        <v>联系实际收货人（范增云13668153241）现场要求炉批号控制2个以下，超2个不给予签收。提前联系到场规格及数量</v>
      </c>
      <c r="M4024" s="150">
        <v>45929</v>
      </c>
      <c r="O4024" s="64">
        <f ca="1" t="shared" si="208"/>
        <v>0</v>
      </c>
      <c r="P4024" s="64">
        <f ca="1" t="shared" si="209"/>
        <v>42</v>
      </c>
      <c r="Q4024" s="29" t="str">
        <f>VLOOKUP(B4024,辅助信息!E:M,9,FALSE)</f>
        <v>ZTWM-CDGS-XS-2025-0125-四川机司-乐山市校地共建产教融合基地配套设施项目施工一标段钢筋采购合同</v>
      </c>
      <c r="R4024" s="29" t="str">
        <f>_xlfn._xlws.FILTER(辅助信息!D:D,辅助信息!E:E=B4024)</f>
        <v>乐山市校地共建产教融合基地建设项目</v>
      </c>
    </row>
    <row r="4025" hidden="1" spans="2:18">
      <c r="B4025" s="138" t="s">
        <v>187</v>
      </c>
      <c r="C4025" s="72">
        <v>45929</v>
      </c>
      <c r="D4025" s="122" t="str">
        <f>VLOOKUP(B4025,辅助信息!E:K,7,FALSE)</f>
        <v>JWDDCD2025072900121</v>
      </c>
      <c r="E4025" s="122" t="str">
        <f>VLOOKUP(F4025,辅助信息!A:B,2,FALSE)</f>
        <v>盘螺</v>
      </c>
      <c r="F4025" s="122" t="s">
        <v>26</v>
      </c>
      <c r="G4025" s="123">
        <v>20</v>
      </c>
      <c r="H4025" s="136" t="str">
        <f>IF(SUMIFS('[1]2025年已发货'!$E:$E,'[1]2025年已发货'!$F:$F,C4025,'[1]2025年已发货'!$C:$C,F4025,'[1]2025年已发货'!$G:$G,I4025,'[1]2025年已发货'!$H:$H,J4025)=0,"未发货",SUMIFS('[1]2025年已发货'!$E:$E,'[1]2025年已发货'!$F:$F,C4025,'[1]2025年已发货'!$C:$C,F4025,'[1]2025年已发货'!$G:$G,I4025,'[1]2025年已发货'!$H:$H,J4025))</f>
        <v>未发货</v>
      </c>
      <c r="I4025" s="122" t="str">
        <f>VLOOKUP(B4025,辅助信息!E:I,3,FALSE)</f>
        <v>(乐山市校地共建产教融合基地建设项目一标段)四川省乐山市市中区苏稽镇周山嘴</v>
      </c>
      <c r="J4025" s="122" t="str">
        <f>VLOOKUP(B4025,辅助信息!E:I,4,FALSE)</f>
        <v>范增云</v>
      </c>
      <c r="K4025" s="122">
        <f>VLOOKUP(J4025,辅助信息!H:I,2,FALSE)</f>
        <v>13668153241</v>
      </c>
      <c r="L4025" s="124" t="str">
        <f>VLOOKUP(B4025,辅助信息!E:J,6,FALSE)</f>
        <v>联系实际收货人（范增云13668153241）现场要求炉批号控制2个以下，超2个不给予签收。提前联系到场规格及数量</v>
      </c>
      <c r="M4025" s="150">
        <v>45929</v>
      </c>
      <c r="O4025" s="64">
        <f ca="1" t="shared" si="208"/>
        <v>0</v>
      </c>
      <c r="P4025" s="64">
        <f ca="1" t="shared" si="209"/>
        <v>42</v>
      </c>
      <c r="Q4025" s="29" t="str">
        <f>VLOOKUP(B4025,辅助信息!E:M,9,FALSE)</f>
        <v>ZTWM-CDGS-XS-2025-0125-四川机司-乐山市校地共建产教融合基地配套设施项目施工一标段钢筋采购合同</v>
      </c>
      <c r="R4025" s="29" t="str">
        <f>_xlfn._xlws.FILTER(辅助信息!D:D,辅助信息!E:E=B4025)</f>
        <v>乐山市校地共建产教融合基地建设项目</v>
      </c>
    </row>
    <row r="4026" hidden="1" spans="2:18">
      <c r="B4026" s="138" t="s">
        <v>187</v>
      </c>
      <c r="C4026" s="72">
        <v>45929</v>
      </c>
      <c r="D4026" s="122" t="str">
        <f>VLOOKUP(B4026,辅助信息!E:K,7,FALSE)</f>
        <v>JWDDCD2025072900121</v>
      </c>
      <c r="E4026" s="122" t="str">
        <f>VLOOKUP(F4026,辅助信息!A:B,2,FALSE)</f>
        <v>盘螺</v>
      </c>
      <c r="F4026" s="122" t="s">
        <v>49</v>
      </c>
      <c r="G4026" s="123">
        <v>10</v>
      </c>
      <c r="H4026" s="136" t="str">
        <f>IF(SUMIFS('[1]2025年已发货'!$E:$E,'[1]2025年已发货'!$F:$F,C4026,'[1]2025年已发货'!$C:$C,F4026,'[1]2025年已发货'!$G:$G,I4026,'[1]2025年已发货'!$H:$H,J4026)=0,"未发货",SUMIFS('[1]2025年已发货'!$E:$E,'[1]2025年已发货'!$F:$F,C4026,'[1]2025年已发货'!$C:$C,F4026,'[1]2025年已发货'!$G:$G,I4026,'[1]2025年已发货'!$H:$H,J4026))</f>
        <v>未发货</v>
      </c>
      <c r="I4026" s="122" t="str">
        <f>VLOOKUP(B4026,辅助信息!E:I,3,FALSE)</f>
        <v>(乐山市校地共建产教融合基地建设项目一标段)四川省乐山市市中区苏稽镇周山嘴</v>
      </c>
      <c r="J4026" s="122" t="str">
        <f>VLOOKUP(B4026,辅助信息!E:I,4,FALSE)</f>
        <v>范增云</v>
      </c>
      <c r="K4026" s="122">
        <f>VLOOKUP(J4026,辅助信息!H:I,2,FALSE)</f>
        <v>13668153241</v>
      </c>
      <c r="L4026" s="124" t="str">
        <f>VLOOKUP(B4026,辅助信息!E:J,6,FALSE)</f>
        <v>联系实际收货人（范增云13668153241）现场要求炉批号控制2个以下，超2个不给予签收。提前联系到场规格及数量</v>
      </c>
      <c r="M4026" s="150">
        <v>45929</v>
      </c>
      <c r="O4026" s="64">
        <f ca="1" t="shared" si="208"/>
        <v>0</v>
      </c>
      <c r="P4026" s="64">
        <f ca="1" t="shared" si="209"/>
        <v>42</v>
      </c>
      <c r="Q4026" s="29" t="str">
        <f>VLOOKUP(B4026,辅助信息!E:M,9,FALSE)</f>
        <v>ZTWM-CDGS-XS-2025-0125-四川机司-乐山市校地共建产教融合基地配套设施项目施工一标段钢筋采购合同</v>
      </c>
      <c r="R4026" s="29" t="str">
        <f>_xlfn._xlws.FILTER(辅助信息!D:D,辅助信息!E:E=B4026)</f>
        <v>乐山市校地共建产教融合基地建设项目</v>
      </c>
    </row>
    <row r="4027" hidden="1" spans="2:18">
      <c r="B4027" s="138" t="s">
        <v>187</v>
      </c>
      <c r="C4027" s="72">
        <v>45929</v>
      </c>
      <c r="D4027" s="122" t="str">
        <f>VLOOKUP(B4027,辅助信息!E:K,7,FALSE)</f>
        <v>JWDDCD2025072900121</v>
      </c>
      <c r="E4027" s="122" t="str">
        <f>VLOOKUP(F4027,辅助信息!A:B,2,FALSE)</f>
        <v>盘螺</v>
      </c>
      <c r="F4027" s="122" t="s">
        <v>40</v>
      </c>
      <c r="G4027" s="123">
        <v>25</v>
      </c>
      <c r="H4027" s="136" t="str">
        <f>IF(SUMIFS('[1]2025年已发货'!$E:$E,'[1]2025年已发货'!$F:$F,C4027,'[1]2025年已发货'!$C:$C,F4027,'[1]2025年已发货'!$G:$G,I4027,'[1]2025年已发货'!$H:$H,J4027)=0,"未发货",SUMIFS('[1]2025年已发货'!$E:$E,'[1]2025年已发货'!$F:$F,C4027,'[1]2025年已发货'!$C:$C,F4027,'[1]2025年已发货'!$G:$G,I4027,'[1]2025年已发货'!$H:$H,J4027))</f>
        <v>未发货</v>
      </c>
      <c r="I4027" s="122" t="str">
        <f>VLOOKUP(B4027,辅助信息!E:I,3,FALSE)</f>
        <v>(乐山市校地共建产教融合基地建设项目一标段)四川省乐山市市中区苏稽镇周山嘴</v>
      </c>
      <c r="J4027" s="122" t="str">
        <f>VLOOKUP(B4027,辅助信息!E:I,4,FALSE)</f>
        <v>范增云</v>
      </c>
      <c r="K4027" s="122">
        <f>VLOOKUP(J4027,辅助信息!H:I,2,FALSE)</f>
        <v>13668153241</v>
      </c>
      <c r="L4027" s="124" t="str">
        <f>VLOOKUP(B4027,辅助信息!E:J,6,FALSE)</f>
        <v>联系实际收货人（范增云13668153241）现场要求炉批号控制2个以下，超2个不给予签收。提前联系到场规格及数量</v>
      </c>
      <c r="M4027" s="150">
        <v>45929</v>
      </c>
      <c r="O4027" s="64">
        <f ca="1" t="shared" si="208"/>
        <v>0</v>
      </c>
      <c r="P4027" s="64">
        <f ca="1" t="shared" si="209"/>
        <v>42</v>
      </c>
      <c r="Q4027" s="29" t="str">
        <f>VLOOKUP(B4027,辅助信息!E:M,9,FALSE)</f>
        <v>ZTWM-CDGS-XS-2025-0125-四川机司-乐山市校地共建产教融合基地配套设施项目施工一标段钢筋采购合同</v>
      </c>
      <c r="R4027" s="29" t="str">
        <f>_xlfn._xlws.FILTER(辅助信息!D:D,辅助信息!E:E=B4027)</f>
        <v>乐山市校地共建产教融合基地建设项目</v>
      </c>
    </row>
    <row r="4028" hidden="1" spans="2:18">
      <c r="B4028" s="138" t="s">
        <v>179</v>
      </c>
      <c r="C4028" s="72">
        <v>45929</v>
      </c>
      <c r="D4028" s="122" t="str">
        <f>VLOOKUP(B4028,辅助信息!E:K,7,FALSE)</f>
        <v>JWDDCD2025052800131</v>
      </c>
      <c r="E4028" s="122" t="str">
        <f>VLOOKUP(F4028,辅助信息!A:B,2,FALSE)</f>
        <v>螺纹钢</v>
      </c>
      <c r="F4028" s="122" t="s">
        <v>66</v>
      </c>
      <c r="G4028" s="123">
        <v>6</v>
      </c>
      <c r="H4028" s="136" t="str">
        <f>IF(SUMIFS('[1]2025年已发货'!$E:$E,'[1]2025年已发货'!$F:$F,C4028,'[1]2025年已发货'!$C:$C,F4028,'[1]2025年已发货'!$G:$G,I4028,'[1]2025年已发货'!$H:$H,J4028)=0,"未发货",SUMIFS('[1]2025年已发货'!$E:$E,'[1]2025年已发货'!$F:$F,C4028,'[1]2025年已发货'!$C:$C,F4028,'[1]2025年已发货'!$G:$G,I4028,'[1]2025年已发货'!$H:$H,J4028))</f>
        <v>未发货</v>
      </c>
      <c r="I4028" s="122" t="str">
        <f>VLOOKUP(B4028,辅助信息!E:I,3,FALSE)</f>
        <v>（商投建工达州中医药科技园-4工区-3号楼）达州市通川区达州中医药职业学院犀牛大道北段</v>
      </c>
      <c r="J4028" s="122" t="str">
        <f>VLOOKUP(B4028,辅助信息!E:I,4,FALSE)</f>
        <v>张扬</v>
      </c>
      <c r="K4028" s="122">
        <f>VLOOKUP(J4028,辅助信息!H:I,2,FALSE)</f>
        <v>18381904567</v>
      </c>
      <c r="L4028" s="124" t="str">
        <f>VLOOKUP(B4028,辅助信息!E:J,6,FALSE)</f>
        <v>控制炉批号！多了现场不收！,优先安排达钢,提前联系到场规格及数量</v>
      </c>
      <c r="M4028" s="150">
        <v>45929</v>
      </c>
      <c r="O4028" s="64">
        <f ca="1" t="shared" si="208"/>
        <v>0</v>
      </c>
      <c r="P4028" s="64">
        <f ca="1" t="shared" si="209"/>
        <v>42</v>
      </c>
      <c r="Q4028" s="29" t="str">
        <f>VLOOKUP(B4028,辅助信息!E:M,9,FALSE)</f>
        <v>ZTWM-CDGS-XS-2024-0134-商投建工达州中医药科技成果示范园项目</v>
      </c>
      <c r="R4028" s="29" t="str">
        <f>_xlfn._xlws.FILTER(辅助信息!D:D,辅助信息!E:E=B4028)</f>
        <v>商投建工达州中医药科技园</v>
      </c>
    </row>
    <row r="4029" hidden="1" spans="2:18">
      <c r="B4029" s="138" t="s">
        <v>179</v>
      </c>
      <c r="C4029" s="72">
        <v>45929</v>
      </c>
      <c r="D4029" s="122" t="str">
        <f>VLOOKUP(B4029,辅助信息!E:K,7,FALSE)</f>
        <v>JWDDCD2025052800131</v>
      </c>
      <c r="E4029" s="122" t="str">
        <f>VLOOKUP(F4029,辅助信息!A:B,2,FALSE)</f>
        <v>螺纹钢</v>
      </c>
      <c r="F4029" s="122" t="s">
        <v>21</v>
      </c>
      <c r="G4029" s="123">
        <v>6</v>
      </c>
      <c r="H4029" s="136" t="str">
        <f>IF(SUMIFS('[1]2025年已发货'!$E:$E,'[1]2025年已发货'!$F:$F,C4029,'[1]2025年已发货'!$C:$C,F4029,'[1]2025年已发货'!$G:$G,I4029,'[1]2025年已发货'!$H:$H,J4029)=0,"未发货",SUMIFS('[1]2025年已发货'!$E:$E,'[1]2025年已发货'!$F:$F,C4029,'[1]2025年已发货'!$C:$C,F4029,'[1]2025年已发货'!$G:$G,I4029,'[1]2025年已发货'!$H:$H,J4029))</f>
        <v>未发货</v>
      </c>
      <c r="I4029" s="122" t="str">
        <f>VLOOKUP(B4029,辅助信息!E:I,3,FALSE)</f>
        <v>（商投建工达州中医药科技园-4工区-3号楼）达州市通川区达州中医药职业学院犀牛大道北段</v>
      </c>
      <c r="J4029" s="122" t="str">
        <f>VLOOKUP(B4029,辅助信息!E:I,4,FALSE)</f>
        <v>张扬</v>
      </c>
      <c r="K4029" s="122">
        <f>VLOOKUP(J4029,辅助信息!H:I,2,FALSE)</f>
        <v>18381904567</v>
      </c>
      <c r="L4029" s="124" t="str">
        <f>VLOOKUP(B4029,辅助信息!E:J,6,FALSE)</f>
        <v>控制炉批号！多了现场不收！,优先安排达钢,提前联系到场规格及数量</v>
      </c>
      <c r="M4029" s="150">
        <v>45929</v>
      </c>
      <c r="O4029" s="64">
        <f ca="1" t="shared" si="208"/>
        <v>0</v>
      </c>
      <c r="P4029" s="64">
        <f ca="1" t="shared" si="209"/>
        <v>42</v>
      </c>
      <c r="Q4029" s="29" t="str">
        <f>VLOOKUP(B4029,辅助信息!E:M,9,FALSE)</f>
        <v>ZTWM-CDGS-XS-2024-0134-商投建工达州中医药科技成果示范园项目</v>
      </c>
      <c r="R4029" s="29" t="str">
        <f>_xlfn._xlws.FILTER(辅助信息!D:D,辅助信息!E:E=B4029)</f>
        <v>商投建工达州中医药科技园</v>
      </c>
    </row>
    <row r="4030" hidden="1" spans="2:18">
      <c r="B4030" s="138" t="s">
        <v>179</v>
      </c>
      <c r="C4030" s="72">
        <v>45929</v>
      </c>
      <c r="D4030" s="122" t="str">
        <f>VLOOKUP(B4030,辅助信息!E:K,7,FALSE)</f>
        <v>JWDDCD2025052800131</v>
      </c>
      <c r="E4030" s="122" t="str">
        <f>VLOOKUP(F4030,辅助信息!A:B,2,FALSE)</f>
        <v>螺纹钢</v>
      </c>
      <c r="F4030" s="122" t="s">
        <v>58</v>
      </c>
      <c r="G4030" s="123">
        <v>15</v>
      </c>
      <c r="H4030" s="136" t="str">
        <f>IF(SUMIFS('[1]2025年已发货'!$E:$E,'[1]2025年已发货'!$F:$F,C4030,'[1]2025年已发货'!$C:$C,F4030,'[1]2025年已发货'!$G:$G,I4030,'[1]2025年已发货'!$H:$H,J4030)=0,"未发货",SUMIFS('[1]2025年已发货'!$E:$E,'[1]2025年已发货'!$F:$F,C4030,'[1]2025年已发货'!$C:$C,F4030,'[1]2025年已发货'!$G:$G,I4030,'[1]2025年已发货'!$H:$H,J4030))</f>
        <v>未发货</v>
      </c>
      <c r="I4030" s="122" t="str">
        <f>VLOOKUP(B4030,辅助信息!E:I,3,FALSE)</f>
        <v>（商投建工达州中医药科技园-4工区-3号楼）达州市通川区达州中医药职业学院犀牛大道北段</v>
      </c>
      <c r="J4030" s="122" t="str">
        <f>VLOOKUP(B4030,辅助信息!E:I,4,FALSE)</f>
        <v>张扬</v>
      </c>
      <c r="K4030" s="122">
        <f>VLOOKUP(J4030,辅助信息!H:I,2,FALSE)</f>
        <v>18381904567</v>
      </c>
      <c r="L4030" s="124" t="str">
        <f>VLOOKUP(B4030,辅助信息!E:J,6,FALSE)</f>
        <v>控制炉批号！多了现场不收！,优先安排达钢,提前联系到场规格及数量</v>
      </c>
      <c r="M4030" s="150">
        <v>45929</v>
      </c>
      <c r="O4030" s="64">
        <f ca="1" t="shared" si="208"/>
        <v>0</v>
      </c>
      <c r="P4030" s="64">
        <f ca="1" t="shared" si="209"/>
        <v>42</v>
      </c>
      <c r="Q4030" s="29" t="str">
        <f>VLOOKUP(B4030,辅助信息!E:M,9,FALSE)</f>
        <v>ZTWM-CDGS-XS-2024-0134-商投建工达州中医药科技成果示范园项目</v>
      </c>
      <c r="R4030" s="29" t="str">
        <f>_xlfn._xlws.FILTER(辅助信息!D:D,辅助信息!E:E=B4030)</f>
        <v>商投建工达州中医药科技园</v>
      </c>
    </row>
    <row r="4031" hidden="1" spans="2:18">
      <c r="B4031" s="138" t="s">
        <v>179</v>
      </c>
      <c r="C4031" s="72">
        <v>45929</v>
      </c>
      <c r="D4031" s="122" t="str">
        <f>VLOOKUP(B4031,辅助信息!E:K,7,FALSE)</f>
        <v>JWDDCD2025052800131</v>
      </c>
      <c r="E4031" s="122" t="str">
        <f>VLOOKUP(F4031,辅助信息!A:B,2,FALSE)</f>
        <v>螺纹钢</v>
      </c>
      <c r="F4031" s="122" t="s">
        <v>46</v>
      </c>
      <c r="G4031" s="123">
        <v>10</v>
      </c>
      <c r="H4031" s="136" t="str">
        <f>IF(SUMIFS('[1]2025年已发货'!$E:$E,'[1]2025年已发货'!$F:$F,C4031,'[1]2025年已发货'!$C:$C,F4031,'[1]2025年已发货'!$G:$G,I4031,'[1]2025年已发货'!$H:$H,J4031)=0,"未发货",SUMIFS('[1]2025年已发货'!$E:$E,'[1]2025年已发货'!$F:$F,C4031,'[1]2025年已发货'!$C:$C,F4031,'[1]2025年已发货'!$G:$G,I4031,'[1]2025年已发货'!$H:$H,J4031))</f>
        <v>未发货</v>
      </c>
      <c r="I4031" s="122" t="str">
        <f>VLOOKUP(B4031,辅助信息!E:I,3,FALSE)</f>
        <v>（商投建工达州中医药科技园-4工区-3号楼）达州市通川区达州中医药职业学院犀牛大道北段</v>
      </c>
      <c r="J4031" s="122" t="str">
        <f>VLOOKUP(B4031,辅助信息!E:I,4,FALSE)</f>
        <v>张扬</v>
      </c>
      <c r="K4031" s="122">
        <f>VLOOKUP(J4031,辅助信息!H:I,2,FALSE)</f>
        <v>18381904567</v>
      </c>
      <c r="L4031" s="124" t="str">
        <f>VLOOKUP(B4031,辅助信息!E:J,6,FALSE)</f>
        <v>控制炉批号！多了现场不收！,优先安排达钢,提前联系到场规格及数量</v>
      </c>
      <c r="M4031" s="150">
        <v>45928</v>
      </c>
      <c r="O4031" s="64">
        <f ca="1" t="shared" si="208"/>
        <v>0</v>
      </c>
      <c r="P4031" s="64">
        <f ca="1" t="shared" si="209"/>
        <v>43</v>
      </c>
      <c r="Q4031" s="29" t="str">
        <f>VLOOKUP(B4031,辅助信息!E:M,9,FALSE)</f>
        <v>ZTWM-CDGS-XS-2024-0134-商投建工达州中医药科技成果示范园项目</v>
      </c>
      <c r="R4031" s="29" t="str">
        <f>_xlfn._xlws.FILTER(辅助信息!D:D,辅助信息!E:E=B4031)</f>
        <v>商投建工达州中医药科技园</v>
      </c>
    </row>
    <row r="4032" hidden="1" spans="2:18">
      <c r="B4032" s="138" t="s">
        <v>179</v>
      </c>
      <c r="C4032" s="72">
        <v>45929</v>
      </c>
      <c r="D4032" s="122" t="str">
        <f>VLOOKUP(B4032,辅助信息!E:K,7,FALSE)</f>
        <v>JWDDCD2025052800131</v>
      </c>
      <c r="E4032" s="122" t="str">
        <f>VLOOKUP(F4032,辅助信息!A:B,2,FALSE)</f>
        <v>盘螺</v>
      </c>
      <c r="F4032" s="122" t="s">
        <v>41</v>
      </c>
      <c r="G4032" s="123">
        <v>9</v>
      </c>
      <c r="H4032" s="136" t="str">
        <f>IF(SUMIFS('[1]2025年已发货'!$E:$E,'[1]2025年已发货'!$F:$F,C4032,'[1]2025年已发货'!$C:$C,F4032,'[1]2025年已发货'!$G:$G,I4032,'[1]2025年已发货'!$H:$H,J4032)=0,"未发货",SUMIFS('[1]2025年已发货'!$E:$E,'[1]2025年已发货'!$F:$F,C4032,'[1]2025年已发货'!$C:$C,F4032,'[1]2025年已发货'!$G:$G,I4032,'[1]2025年已发货'!$H:$H,J4032))</f>
        <v>未发货</v>
      </c>
      <c r="I4032" s="122" t="str">
        <f>VLOOKUP(B4032,辅助信息!E:I,3,FALSE)</f>
        <v>（商投建工达州中医药科技园-4工区-3号楼）达州市通川区达州中医药职业学院犀牛大道北段</v>
      </c>
      <c r="J4032" s="122" t="str">
        <f>VLOOKUP(B4032,辅助信息!E:I,4,FALSE)</f>
        <v>张扬</v>
      </c>
      <c r="K4032" s="122">
        <f>VLOOKUP(J4032,辅助信息!H:I,2,FALSE)</f>
        <v>18381904567</v>
      </c>
      <c r="L4032" s="124" t="str">
        <f>VLOOKUP(B4032,辅助信息!E:J,6,FALSE)</f>
        <v>控制炉批号！多了现场不收！,优先安排达钢,提前联系到场规格及数量</v>
      </c>
      <c r="M4032" s="150">
        <v>45928</v>
      </c>
      <c r="O4032" s="64">
        <f ca="1" t="shared" si="208"/>
        <v>0</v>
      </c>
      <c r="P4032" s="64">
        <f ca="1" t="shared" si="209"/>
        <v>43</v>
      </c>
      <c r="Q4032" s="29" t="str">
        <f>VLOOKUP(B4032,辅助信息!E:M,9,FALSE)</f>
        <v>ZTWM-CDGS-XS-2024-0134-商投建工达州中医药科技成果示范园项目</v>
      </c>
      <c r="R4032" s="29" t="str">
        <f>_xlfn._xlws.FILTER(辅助信息!D:D,辅助信息!E:E=B4032)</f>
        <v>商投建工达州中医药科技园</v>
      </c>
    </row>
    <row r="4033" hidden="1" spans="2:18">
      <c r="B4033" s="138" t="s">
        <v>179</v>
      </c>
      <c r="C4033" s="72">
        <v>45929</v>
      </c>
      <c r="D4033" s="122" t="str">
        <f>VLOOKUP(B4033,辅助信息!E:K,7,FALSE)</f>
        <v>JWDDCD2025052800131</v>
      </c>
      <c r="E4033" s="122" t="str">
        <f>VLOOKUP(F4033,辅助信息!A:B,2,FALSE)</f>
        <v>盘螺</v>
      </c>
      <c r="F4033" s="122" t="s">
        <v>49</v>
      </c>
      <c r="G4033" s="123">
        <v>6</v>
      </c>
      <c r="H4033" s="136" t="str">
        <f>IF(SUMIFS('[1]2025年已发货'!$E:$E,'[1]2025年已发货'!$F:$F,C4033,'[1]2025年已发货'!$C:$C,F4033,'[1]2025年已发货'!$G:$G,I4033,'[1]2025年已发货'!$H:$H,J4033)=0,"未发货",SUMIFS('[1]2025年已发货'!$E:$E,'[1]2025年已发货'!$F:$F,C4033,'[1]2025年已发货'!$C:$C,F4033,'[1]2025年已发货'!$G:$G,I4033,'[1]2025年已发货'!$H:$H,J4033))</f>
        <v>未发货</v>
      </c>
      <c r="I4033" s="122" t="str">
        <f>VLOOKUP(B4033,辅助信息!E:I,3,FALSE)</f>
        <v>（商投建工达州中医药科技园-4工区-3号楼）达州市通川区达州中医药职业学院犀牛大道北段</v>
      </c>
      <c r="J4033" s="122" t="str">
        <f>VLOOKUP(B4033,辅助信息!E:I,4,FALSE)</f>
        <v>张扬</v>
      </c>
      <c r="K4033" s="122">
        <f>VLOOKUP(J4033,辅助信息!H:I,2,FALSE)</f>
        <v>18381904567</v>
      </c>
      <c r="L4033" s="124" t="str">
        <f>VLOOKUP(B4033,辅助信息!E:J,6,FALSE)</f>
        <v>控制炉批号！多了现场不收！,优先安排达钢,提前联系到场规格及数量</v>
      </c>
      <c r="M4033" s="150">
        <v>45929</v>
      </c>
      <c r="O4033" s="64">
        <f ca="1" t="shared" si="208"/>
        <v>0</v>
      </c>
      <c r="P4033" s="64">
        <f ca="1" t="shared" si="209"/>
        <v>42</v>
      </c>
      <c r="Q4033" s="29" t="str">
        <f>VLOOKUP(B4033,辅助信息!E:M,9,FALSE)</f>
        <v>ZTWM-CDGS-XS-2024-0134-商投建工达州中医药科技成果示范园项目</v>
      </c>
      <c r="R4033" s="29" t="str">
        <f>_xlfn._xlws.FILTER(辅助信息!D:D,辅助信息!E:E=B4033)</f>
        <v>商投建工达州中医药科技园</v>
      </c>
    </row>
    <row r="4034" hidden="1" spans="2:18">
      <c r="B4034" s="138" t="s">
        <v>179</v>
      </c>
      <c r="C4034" s="72">
        <v>45929</v>
      </c>
      <c r="D4034" s="122" t="str">
        <f>VLOOKUP(B4034,辅助信息!E:K,7,FALSE)</f>
        <v>JWDDCD2025052800131</v>
      </c>
      <c r="E4034" s="122" t="str">
        <f>VLOOKUP(F4034,辅助信息!A:B,2,FALSE)</f>
        <v>盘螺</v>
      </c>
      <c r="F4034" s="122" t="s">
        <v>40</v>
      </c>
      <c r="G4034" s="123">
        <v>21</v>
      </c>
      <c r="H4034" s="136" t="str">
        <f>IF(SUMIFS('[1]2025年已发货'!$E:$E,'[1]2025年已发货'!$F:$F,C4034,'[1]2025年已发货'!$C:$C,F4034,'[1]2025年已发货'!$G:$G,I4034,'[1]2025年已发货'!$H:$H,J4034)=0,"未发货",SUMIFS('[1]2025年已发货'!$E:$E,'[1]2025年已发货'!$F:$F,C4034,'[1]2025年已发货'!$C:$C,F4034,'[1]2025年已发货'!$G:$G,I4034,'[1]2025年已发货'!$H:$H,J4034))</f>
        <v>未发货</v>
      </c>
      <c r="I4034" s="122" t="str">
        <f>VLOOKUP(B4034,辅助信息!E:I,3,FALSE)</f>
        <v>（商投建工达州中医药科技园-4工区-3号楼）达州市通川区达州中医药职业学院犀牛大道北段</v>
      </c>
      <c r="J4034" s="122" t="str">
        <f>VLOOKUP(B4034,辅助信息!E:I,4,FALSE)</f>
        <v>张扬</v>
      </c>
      <c r="K4034" s="122">
        <f>VLOOKUP(J4034,辅助信息!H:I,2,FALSE)</f>
        <v>18381904567</v>
      </c>
      <c r="L4034" s="124" t="str">
        <f>VLOOKUP(B4034,辅助信息!E:J,6,FALSE)</f>
        <v>控制炉批号！多了现场不收！,优先安排达钢,提前联系到场规格及数量</v>
      </c>
      <c r="M4034" s="150">
        <v>45929</v>
      </c>
      <c r="O4034" s="64">
        <f ca="1" t="shared" si="208"/>
        <v>0</v>
      </c>
      <c r="P4034" s="64">
        <f ca="1" t="shared" si="209"/>
        <v>42</v>
      </c>
      <c r="Q4034" s="29" t="str">
        <f>VLOOKUP(B4034,辅助信息!E:M,9,FALSE)</f>
        <v>ZTWM-CDGS-XS-2024-0134-商投建工达州中医药科技成果示范园项目</v>
      </c>
      <c r="R4034" s="29" t="str">
        <f>_xlfn._xlws.FILTER(辅助信息!D:D,辅助信息!E:E=B4034)</f>
        <v>商投建工达州中医药科技园</v>
      </c>
    </row>
    <row r="4035" hidden="1" spans="2:18">
      <c r="B4035" s="138" t="s">
        <v>226</v>
      </c>
      <c r="C4035" s="72">
        <v>45929</v>
      </c>
      <c r="D4035" s="122" t="str">
        <f>VLOOKUP(B4035,辅助信息!E:K,7,FALSE)</f>
        <v>JWDDCD2025092400211</v>
      </c>
      <c r="E4035" s="122" t="str">
        <f>VLOOKUP(F4035,辅助信息!A:B,2,FALSE)</f>
        <v>螺纹钢</v>
      </c>
      <c r="F4035" s="122" t="s">
        <v>46</v>
      </c>
      <c r="G4035" s="123">
        <f>32-15</f>
        <v>17</v>
      </c>
      <c r="H4035" s="136">
        <f>IF(SUMIFS('[1]2025年已发货'!$E:$E,'[1]2025年已发货'!$F:$F,C4035,'[1]2025年已发货'!$C:$C,F4035,'[1]2025年已发货'!$G:$G,I4035,'[1]2025年已发货'!$H:$H,J4035)=0,"未发货",SUMIFS('[1]2025年已发货'!$E:$E,'[1]2025年已发货'!$F:$F,C4035,'[1]2025年已发货'!$C:$C,F4035,'[1]2025年已发货'!$G:$G,I4035,'[1]2025年已发货'!$H:$H,J4035))</f>
        <v>17</v>
      </c>
      <c r="I4035" s="122" t="str">
        <f>VLOOKUP(B4035,辅助信息!E:I,3,FALSE)</f>
        <v>(五冶钢构龙泉东洪片区85亩住宅、商业及配套工程项目二标段)成都市龙泉驿外东洪路地铁2号线惠王陵地铁C口</v>
      </c>
      <c r="J4035" s="122" t="str">
        <f>VLOOKUP(B4035,辅助信息!E:I,4,FALSE)</f>
        <v>李渊</v>
      </c>
      <c r="K4035" s="122">
        <f>VLOOKUP(J4035,辅助信息!H:I,2,FALSE)</f>
        <v>18381013849</v>
      </c>
      <c r="L4035" s="124">
        <f>VLOOKUP(B4035,辅助信息!E:J,6,FALSE)</f>
        <v>0</v>
      </c>
      <c r="M4035" s="150">
        <v>45929</v>
      </c>
      <c r="O4035" s="64">
        <f ca="1" t="shared" si="208"/>
        <v>0</v>
      </c>
      <c r="P4035" s="64">
        <f ca="1" t="shared" si="209"/>
        <v>42</v>
      </c>
      <c r="Q4035" s="29" t="str">
        <f>VLOOKUP(B4035,辅助信息!E:M,9,FALSE)</f>
        <v>ZTWM-CDGS-XS-2025-0156-五冶钢构-2025年九月第一批次钢筋采购合同(三圣乡项目)-中铁物贸成都公司</v>
      </c>
      <c r="R4035" s="29" t="str">
        <f>_xlfn._xlws.FILTER(辅助信息!D:D,辅助信息!E:E=B4035)</f>
        <v>五冶钢构龙泉东洪片区(70亩、85亩)住宅、商业及配套工程项目</v>
      </c>
    </row>
    <row r="4036" hidden="1" spans="2:18">
      <c r="B4036" s="138" t="s">
        <v>226</v>
      </c>
      <c r="C4036" s="72">
        <v>45929</v>
      </c>
      <c r="D4036" s="122" t="str">
        <f>VLOOKUP(B4036,辅助信息!E:K,7,FALSE)</f>
        <v>JWDDCD2025092400211</v>
      </c>
      <c r="E4036" s="122" t="str">
        <f>VLOOKUP(F4036,辅助信息!A:B,2,FALSE)</f>
        <v>盘螺</v>
      </c>
      <c r="F4036" s="122" t="s">
        <v>40</v>
      </c>
      <c r="G4036" s="123">
        <f>123-105</f>
        <v>18</v>
      </c>
      <c r="H4036" s="136">
        <f>IF(SUMIFS('[1]2025年已发货'!$E:$E,'[1]2025年已发货'!$F:$F,C4036,'[1]2025年已发货'!$C:$C,F4036,'[1]2025年已发货'!$G:$G,I4036,'[1]2025年已发货'!$H:$H,J4036)=0,"未发货",SUMIFS('[1]2025年已发货'!$E:$E,'[1]2025年已发货'!$F:$F,C4036,'[1]2025年已发货'!$C:$C,F4036,'[1]2025年已发货'!$G:$G,I4036,'[1]2025年已发货'!$H:$H,J4036))</f>
        <v>18</v>
      </c>
      <c r="I4036" s="122" t="str">
        <f>VLOOKUP(B4036,辅助信息!E:I,3,FALSE)</f>
        <v>(五冶钢构龙泉东洪片区85亩住宅、商业及配套工程项目二标段)成都市龙泉驿外东洪路地铁2号线惠王陵地铁C口</v>
      </c>
      <c r="J4036" s="122" t="str">
        <f>VLOOKUP(B4036,辅助信息!E:I,4,FALSE)</f>
        <v>李渊</v>
      </c>
      <c r="K4036" s="122">
        <f>VLOOKUP(J4036,辅助信息!H:I,2,FALSE)</f>
        <v>18381013849</v>
      </c>
      <c r="L4036" s="124">
        <f>VLOOKUP(B4036,辅助信息!E:J,6,FALSE)</f>
        <v>0</v>
      </c>
      <c r="M4036" s="150">
        <v>45929</v>
      </c>
      <c r="O4036" s="64">
        <f ca="1" t="shared" si="208"/>
        <v>0</v>
      </c>
      <c r="P4036" s="64">
        <f ca="1" t="shared" si="209"/>
        <v>42</v>
      </c>
      <c r="Q4036" s="29" t="str">
        <f>VLOOKUP(B4036,辅助信息!E:M,9,FALSE)</f>
        <v>ZTWM-CDGS-XS-2025-0156-五冶钢构-2025年九月第一批次钢筋采购合同(三圣乡项目)-中铁物贸成都公司</v>
      </c>
      <c r="R4036" s="29" t="str">
        <f>_xlfn._xlws.FILTER(辅助信息!D:D,辅助信息!E:E=B4036)</f>
        <v>五冶钢构龙泉东洪片区(70亩、85亩)住宅、商业及配套工程项目</v>
      </c>
    </row>
    <row r="4037" hidden="1" spans="2:18">
      <c r="B4037" s="138" t="s">
        <v>225</v>
      </c>
      <c r="C4037" s="72">
        <v>45929</v>
      </c>
      <c r="D4037" s="122" t="str">
        <f>VLOOKUP(B4037,辅助信息!E:K,7,FALSE)</f>
        <v>JWDDCD2025092400210</v>
      </c>
      <c r="E4037" s="122" t="str">
        <f>VLOOKUP(F4037,辅助信息!A:B,2,FALSE)</f>
        <v>高线</v>
      </c>
      <c r="F4037" s="122" t="s">
        <v>53</v>
      </c>
      <c r="G4037" s="123">
        <v>15</v>
      </c>
      <c r="H4037" s="136">
        <f>IF(SUMIFS('[1]2025年已发货'!$E:$E,'[1]2025年已发货'!$F:$F,C4037,'[1]2025年已发货'!$C:$C,F4037,'[1]2025年已发货'!$G:$G,I4037,'[1]2025年已发货'!$H:$H,J4037)=0,"未发货",SUMIFS('[1]2025年已发货'!$E:$E,'[1]2025年已发货'!$F:$F,C4037,'[1]2025年已发货'!$C:$C,F4037,'[1]2025年已发货'!$G:$G,I4037,'[1]2025年已发货'!$H:$H,J4037))</f>
        <v>15</v>
      </c>
      <c r="I4037" s="122" t="str">
        <f>VLOOKUP(B4037,辅助信息!E:I,3,FALSE)</f>
        <v>(五冶钢构龙泉东洪片区85亩住宅、商业及配套工程项目一标段)成都市龙泉驿外东洪路地铁2号线惠王陵地铁C口</v>
      </c>
      <c r="J4037" s="122" t="str">
        <f>VLOOKUP(B4037,辅助信息!E:I,4,FALSE)</f>
        <v>岳工</v>
      </c>
      <c r="K4037" s="122">
        <f>VLOOKUP(J4037,辅助信息!H:I,2,FALSE)</f>
        <v>18599951655</v>
      </c>
      <c r="L4037" s="124">
        <f>VLOOKUP(B4037,辅助信息!E:J,6,FALSE)</f>
        <v>0</v>
      </c>
      <c r="M4037" s="150">
        <v>45929</v>
      </c>
      <c r="O4037" s="64">
        <f ca="1" t="shared" si="208"/>
        <v>0</v>
      </c>
      <c r="P4037" s="64">
        <f ca="1" t="shared" si="209"/>
        <v>42</v>
      </c>
      <c r="Q4037" s="29" t="str">
        <f>VLOOKUP(B4037,辅助信息!E:M,9,FALSE)</f>
        <v>ZTWM-CDGS-XS-2025-0156-五冶钢构-2025年九月第一批次钢筋采购合同(三圣乡项目)-中铁物贸成都公司</v>
      </c>
      <c r="R4037" s="29" t="str">
        <f>_xlfn._xlws.FILTER(辅助信息!D:D,辅助信息!E:E=B4037)</f>
        <v>五冶钢构龙泉东洪片区(70亩、85亩)住宅、商业及配套工程项目</v>
      </c>
    </row>
    <row r="4038" hidden="1" spans="2:18">
      <c r="B4038" s="138" t="s">
        <v>225</v>
      </c>
      <c r="C4038" s="72">
        <v>45929</v>
      </c>
      <c r="D4038" s="122" t="str">
        <f>VLOOKUP(B4038,辅助信息!E:K,7,FALSE)</f>
        <v>JWDDCD2025092400210</v>
      </c>
      <c r="E4038" s="122" t="str">
        <f>VLOOKUP(F4038,辅助信息!A:B,2,FALSE)</f>
        <v>螺纹钢</v>
      </c>
      <c r="F4038" s="122" t="s">
        <v>28</v>
      </c>
      <c r="G4038" s="123">
        <v>20</v>
      </c>
      <c r="H4038" s="136">
        <f>IF(SUMIFS('[1]2025年已发货'!$E:$E,'[1]2025年已发货'!$F:$F,C4038,'[1]2025年已发货'!$C:$C,F4038,'[1]2025年已发货'!$G:$G,I4038,'[1]2025年已发货'!$H:$H,J4038)=0,"未发货",SUMIFS('[1]2025年已发货'!$E:$E,'[1]2025年已发货'!$F:$F,C4038,'[1]2025年已发货'!$C:$C,F4038,'[1]2025年已发货'!$G:$G,I4038,'[1]2025年已发货'!$H:$H,J4038))</f>
        <v>20</v>
      </c>
      <c r="I4038" s="122" t="str">
        <f>VLOOKUP(B4038,辅助信息!E:I,3,FALSE)</f>
        <v>(五冶钢构龙泉东洪片区85亩住宅、商业及配套工程项目一标段)成都市龙泉驿外东洪路地铁2号线惠王陵地铁C口</v>
      </c>
      <c r="J4038" s="122" t="str">
        <f>VLOOKUP(B4038,辅助信息!E:I,4,FALSE)</f>
        <v>岳工</v>
      </c>
      <c r="K4038" s="122">
        <f>VLOOKUP(J4038,辅助信息!H:I,2,FALSE)</f>
        <v>18599951655</v>
      </c>
      <c r="L4038" s="124">
        <f>VLOOKUP(B4038,辅助信息!E:J,6,FALSE)</f>
        <v>0</v>
      </c>
      <c r="M4038" s="150">
        <v>45929</v>
      </c>
      <c r="O4038" s="64">
        <f ca="1" t="shared" si="208"/>
        <v>0</v>
      </c>
      <c r="P4038" s="64">
        <f ca="1" t="shared" si="209"/>
        <v>42</v>
      </c>
      <c r="Q4038" s="29" t="str">
        <f>VLOOKUP(B4038,辅助信息!E:M,9,FALSE)</f>
        <v>ZTWM-CDGS-XS-2025-0156-五冶钢构-2025年九月第一批次钢筋采购合同(三圣乡项目)-中铁物贸成都公司</v>
      </c>
      <c r="R4038" s="29" t="str">
        <f>_xlfn._xlws.FILTER(辅助信息!D:D,辅助信息!E:E=B4038)</f>
        <v>五冶钢构龙泉东洪片区(70亩、85亩)住宅、商业及配套工程项目</v>
      </c>
    </row>
    <row r="4039" hidden="1" spans="2:18">
      <c r="B4039" s="138" t="s">
        <v>230</v>
      </c>
      <c r="C4039" s="72">
        <v>45929</v>
      </c>
      <c r="D4039" s="122" t="str">
        <f>VLOOKUP(B4039,辅助信息!E:K,7,FALSE)</f>
        <v>JWDDCD2025102100481</v>
      </c>
      <c r="E4039" s="122" t="str">
        <f>VLOOKUP(F4039,辅助信息!A:B,2,FALSE)</f>
        <v>螺纹钢</v>
      </c>
      <c r="F4039" s="122" t="s">
        <v>18</v>
      </c>
      <c r="G4039" s="123">
        <v>9</v>
      </c>
      <c r="H4039" s="136" t="str">
        <f>IF(SUMIFS('[1]2025年已发货'!$E:$E,'[1]2025年已发货'!$F:$F,C4039,'[1]2025年已发货'!$C:$C,F4039,'[1]2025年已发货'!$G:$G,I4039,'[1]2025年已发货'!$H:$H,J4039)=0,"未发货",SUMIFS('[1]2025年已发货'!$E:$E,'[1]2025年已发货'!$F:$F,C4039,'[1]2025年已发货'!$C:$C,F4039,'[1]2025年已发货'!$G:$G,I4039,'[1]2025年已发货'!$H:$H,J4039))</f>
        <v>未发货</v>
      </c>
      <c r="I4039" s="122" t="str">
        <f>VLOOKUP(B4039,辅助信息!E:I,3,FALSE)</f>
        <v>(五冶建设成都盐道街中学初中部改扩建工程-二标)四川省成都市锦江区春熙路街道盐道街4号（盐道街中学初中部）</v>
      </c>
      <c r="J4039" s="122" t="str">
        <f>VLOOKUP(B4039,辅助信息!E:I,4,FALSE)</f>
        <v>谢鑫</v>
      </c>
      <c r="K4039" s="122">
        <f>VLOOKUP(J4039,辅助信息!H:I,2,FALSE)</f>
        <v>18228465067</v>
      </c>
      <c r="L4039" s="124" t="str">
        <f>VLOOKUP(B4039,辅助信息!E:J,6,FALSE)</f>
        <v>联系实际收货人（易前刚18228465067）五冶建设送货单,6份材质书,锈货不收，装货前联系收货人核实到场规格,没提前告知进场规格现场不给予接收</v>
      </c>
      <c r="M4039" s="150">
        <v>45929</v>
      </c>
      <c r="O4039" s="64">
        <f ca="1" t="shared" si="208"/>
        <v>0</v>
      </c>
      <c r="P4039" s="64">
        <f ca="1" t="shared" si="209"/>
        <v>42</v>
      </c>
      <c r="Q4039" s="29" t="str">
        <f>VLOOKUP(B4039,辅助信息!E:M,9,FALSE)</f>
        <v>ZTWM-CDGS-XS-2025-0073-五冶天府-成都怡心湖片区及龙泉驿医院等项目</v>
      </c>
      <c r="R4039" s="29" t="str">
        <f>_xlfn._xlws.FILTER(辅助信息!D:D,辅助信息!E:E=B4039)</f>
        <v>五冶建设成都盐道街中学初中部改扩建工程</v>
      </c>
    </row>
    <row r="4040" hidden="1" spans="2:18">
      <c r="B4040" s="138" t="s">
        <v>230</v>
      </c>
      <c r="C4040" s="72">
        <v>45929</v>
      </c>
      <c r="D4040" s="122" t="str">
        <f>VLOOKUP(B4040,辅助信息!E:K,7,FALSE)</f>
        <v>JWDDCD2025102100481</v>
      </c>
      <c r="E4040" s="122" t="str">
        <f>VLOOKUP(F4040,辅助信息!A:B,2,FALSE)</f>
        <v>盘螺</v>
      </c>
      <c r="F4040" s="122" t="s">
        <v>41</v>
      </c>
      <c r="G4040" s="123">
        <v>2</v>
      </c>
      <c r="H4040" s="136" t="str">
        <f>IF(SUMIFS('[1]2025年已发货'!$E:$E,'[1]2025年已发货'!$F:$F,C4040,'[1]2025年已发货'!$C:$C,F4040,'[1]2025年已发货'!$G:$G,I4040,'[1]2025年已发货'!$H:$H,J4040)=0,"未发货",SUMIFS('[1]2025年已发货'!$E:$E,'[1]2025年已发货'!$F:$F,C4040,'[1]2025年已发货'!$C:$C,F4040,'[1]2025年已发货'!$G:$G,I4040,'[1]2025年已发货'!$H:$H,J4040))</f>
        <v>未发货</v>
      </c>
      <c r="I4040" s="122" t="str">
        <f>VLOOKUP(B4040,辅助信息!E:I,3,FALSE)</f>
        <v>(五冶建设成都盐道街中学初中部改扩建工程-二标)四川省成都市锦江区春熙路街道盐道街4号（盐道街中学初中部）</v>
      </c>
      <c r="J4040" s="122" t="str">
        <f>VLOOKUP(B4040,辅助信息!E:I,4,FALSE)</f>
        <v>谢鑫</v>
      </c>
      <c r="K4040" s="122">
        <f>VLOOKUP(J4040,辅助信息!H:I,2,FALSE)</f>
        <v>18228465067</v>
      </c>
      <c r="L4040" s="124" t="str">
        <f>VLOOKUP(B4040,辅助信息!E:J,6,FALSE)</f>
        <v>联系实际收货人（易前刚18228465067）五冶建设送货单,6份材质书,锈货不收，装货前联系收货人核实到场规格,没提前告知进场规格现场不给予接收</v>
      </c>
      <c r="M4040" s="150">
        <v>45929</v>
      </c>
      <c r="O4040" s="64">
        <f ca="1" t="shared" si="208"/>
        <v>0</v>
      </c>
      <c r="P4040" s="64">
        <f ca="1" t="shared" si="209"/>
        <v>42</v>
      </c>
      <c r="Q4040" s="29" t="str">
        <f>VLOOKUP(B4040,辅助信息!E:M,9,FALSE)</f>
        <v>ZTWM-CDGS-XS-2025-0073-五冶天府-成都怡心湖片区及龙泉驿医院等项目</v>
      </c>
      <c r="R4040" s="29" t="str">
        <f>_xlfn._xlws.FILTER(辅助信息!D:D,辅助信息!E:E=B4040)</f>
        <v>五冶建设成都盐道街中学初中部改扩建工程</v>
      </c>
    </row>
    <row r="4041" hidden="1" spans="2:18">
      <c r="B4041" s="138" t="s">
        <v>230</v>
      </c>
      <c r="C4041" s="72">
        <v>45929</v>
      </c>
      <c r="D4041" s="122" t="str">
        <f>VLOOKUP(B4041,辅助信息!E:K,7,FALSE)</f>
        <v>JWDDCD2025102100481</v>
      </c>
      <c r="E4041" s="122" t="str">
        <f>VLOOKUP(F4041,辅助信息!A:B,2,FALSE)</f>
        <v>盘螺</v>
      </c>
      <c r="F4041" s="122" t="s">
        <v>40</v>
      </c>
      <c r="G4041" s="123">
        <v>2</v>
      </c>
      <c r="H4041" s="136" t="str">
        <f>IF(SUMIFS('[1]2025年已发货'!$E:$E,'[1]2025年已发货'!$F:$F,C4041,'[1]2025年已发货'!$C:$C,F4041,'[1]2025年已发货'!$G:$G,I4041,'[1]2025年已发货'!$H:$H,J4041)=0,"未发货",SUMIFS('[1]2025年已发货'!$E:$E,'[1]2025年已发货'!$F:$F,C4041,'[1]2025年已发货'!$C:$C,F4041,'[1]2025年已发货'!$G:$G,I4041,'[1]2025年已发货'!$H:$H,J4041))</f>
        <v>未发货</v>
      </c>
      <c r="I4041" s="122" t="str">
        <f>VLOOKUP(B4041,辅助信息!E:I,3,FALSE)</f>
        <v>(五冶建设成都盐道街中学初中部改扩建工程-二标)四川省成都市锦江区春熙路街道盐道街4号（盐道街中学初中部）</v>
      </c>
      <c r="J4041" s="122" t="str">
        <f>VLOOKUP(B4041,辅助信息!E:I,4,FALSE)</f>
        <v>谢鑫</v>
      </c>
      <c r="K4041" s="122">
        <f>VLOOKUP(J4041,辅助信息!H:I,2,FALSE)</f>
        <v>18228465067</v>
      </c>
      <c r="L4041" s="124" t="str">
        <f>VLOOKUP(B4041,辅助信息!E:J,6,FALSE)</f>
        <v>联系实际收货人（易前刚18228465067）五冶建设送货单,6份材质书,锈货不收，装货前联系收货人核实到场规格,没提前告知进场规格现场不给予接收</v>
      </c>
      <c r="M4041" s="150">
        <v>45929</v>
      </c>
      <c r="O4041" s="64">
        <f ca="1" t="shared" si="208"/>
        <v>0</v>
      </c>
      <c r="P4041" s="64">
        <f ca="1" t="shared" si="209"/>
        <v>42</v>
      </c>
      <c r="Q4041" s="29" t="str">
        <f>VLOOKUP(B4041,辅助信息!E:M,9,FALSE)</f>
        <v>ZTWM-CDGS-XS-2025-0073-五冶天府-成都怡心湖片区及龙泉驿医院等项目</v>
      </c>
      <c r="R4041" s="29" t="str">
        <f>_xlfn._xlws.FILTER(辅助信息!D:D,辅助信息!E:E=B4041)</f>
        <v>五冶建设成都盐道街中学初中部改扩建工程</v>
      </c>
    </row>
    <row r="4042" hidden="1" spans="2:18">
      <c r="B4042" s="138" t="s">
        <v>231</v>
      </c>
      <c r="C4042" s="72">
        <v>45929</v>
      </c>
      <c r="D4042" s="122" t="str">
        <f>VLOOKUP(B4042,辅助信息!E:K,7,FALSE)</f>
        <v>JWDDCD2025102100481</v>
      </c>
      <c r="E4042" s="122" t="str">
        <f>VLOOKUP(F4042,辅助信息!A:B,2,FALSE)</f>
        <v>螺纹钢</v>
      </c>
      <c r="F4042" s="122" t="s">
        <v>19</v>
      </c>
      <c r="G4042" s="123">
        <v>24</v>
      </c>
      <c r="H4042" s="136" t="str">
        <f>IF(SUMIFS('[1]2025年已发货'!$E:$E,'[1]2025年已发货'!$F:$F,C4042,'[1]2025年已发货'!$C:$C,F4042,'[1]2025年已发货'!$G:$G,I4042,'[1]2025年已发货'!$H:$H,J4042)=0,"未发货",SUMIFS('[1]2025年已发货'!$E:$E,'[1]2025年已发货'!$F:$F,C4042,'[1]2025年已发货'!$C:$C,F4042,'[1]2025年已发货'!$G:$G,I4042,'[1]2025年已发货'!$H:$H,J4042))</f>
        <v>未发货</v>
      </c>
      <c r="I4042" s="122" t="str">
        <f>VLOOKUP(B4042,辅助信息!E:I,3,FALSE)</f>
        <v>(五冶建设成都盐道街中学初中部改扩建工程-一标)四川省成都市锦江区春熙路街道盐道街4号（盐道街中学初中部）</v>
      </c>
      <c r="J4042" s="122" t="str">
        <f>VLOOKUP(B4042,辅助信息!E:I,4,FALSE)</f>
        <v>谢鑫</v>
      </c>
      <c r="K4042" s="122">
        <f>VLOOKUP(J4042,辅助信息!H:I,2,FALSE)</f>
        <v>18228465067</v>
      </c>
      <c r="L4042" s="124" t="str">
        <f>VLOOKUP(B4042,辅助信息!E:J,6,FALSE)</f>
        <v>联系实际收货人（易前刚18228465067）五冶建设送货单,6份材质书,锈货不收，装货前联系收货人核实到场规格,没提前告知进场规格现场不给予接收</v>
      </c>
      <c r="M4042" s="150">
        <v>45929</v>
      </c>
      <c r="O4042" s="64">
        <f ca="1" t="shared" si="208"/>
        <v>0</v>
      </c>
      <c r="P4042" s="64">
        <f ca="1" t="shared" si="209"/>
        <v>42</v>
      </c>
      <c r="Q4042" s="29" t="str">
        <f>VLOOKUP(B4042,辅助信息!E:M,9,FALSE)</f>
        <v>ZTWM-CDGS-XS-2025-0073-五冶天府-成都怡心湖片区及龙泉驿医院等项目</v>
      </c>
      <c r="R4042" s="29" t="str">
        <f>_xlfn._xlws.FILTER(辅助信息!D:D,辅助信息!E:E=B4042)</f>
        <v>五冶建设成都盐道街中学初中部改扩建工程</v>
      </c>
    </row>
    <row r="4043" hidden="1" spans="2:18">
      <c r="B4043" s="138" t="s">
        <v>231</v>
      </c>
      <c r="C4043" s="72">
        <v>45929</v>
      </c>
      <c r="D4043" s="122" t="str">
        <f>VLOOKUP(B4043,辅助信息!E:K,7,FALSE)</f>
        <v>JWDDCD2025102100481</v>
      </c>
      <c r="E4043" s="122" t="str">
        <f>VLOOKUP(F4043,辅助信息!A:B,2,FALSE)</f>
        <v>螺纹钢</v>
      </c>
      <c r="F4043" s="122" t="s">
        <v>32</v>
      </c>
      <c r="G4043" s="123">
        <v>6</v>
      </c>
      <c r="H4043" s="136" t="str">
        <f>IF(SUMIFS('[1]2025年已发货'!$E:$E,'[1]2025年已发货'!$F:$F,C4043,'[1]2025年已发货'!$C:$C,F4043,'[1]2025年已发货'!$G:$G,I4043,'[1]2025年已发货'!$H:$H,J4043)=0,"未发货",SUMIFS('[1]2025年已发货'!$E:$E,'[1]2025年已发货'!$F:$F,C4043,'[1]2025年已发货'!$C:$C,F4043,'[1]2025年已发货'!$G:$G,I4043,'[1]2025年已发货'!$H:$H,J4043))</f>
        <v>未发货</v>
      </c>
      <c r="I4043" s="122" t="str">
        <f>VLOOKUP(B4043,辅助信息!E:I,3,FALSE)</f>
        <v>(五冶建设成都盐道街中学初中部改扩建工程-一标)四川省成都市锦江区春熙路街道盐道街4号（盐道街中学初中部）</v>
      </c>
      <c r="J4043" s="122" t="str">
        <f>VLOOKUP(B4043,辅助信息!E:I,4,FALSE)</f>
        <v>谢鑫</v>
      </c>
      <c r="K4043" s="122">
        <f>VLOOKUP(J4043,辅助信息!H:I,2,FALSE)</f>
        <v>18228465067</v>
      </c>
      <c r="L4043" s="124" t="str">
        <f>VLOOKUP(B4043,辅助信息!E:J,6,FALSE)</f>
        <v>联系实际收货人（易前刚18228465067）五冶建设送货单,6份材质书,锈货不收，装货前联系收货人核实到场规格,没提前告知进场规格现场不给予接收</v>
      </c>
      <c r="M4043" s="150">
        <v>45929</v>
      </c>
      <c r="O4043" s="64">
        <f ca="1" t="shared" si="208"/>
        <v>0</v>
      </c>
      <c r="P4043" s="64">
        <f ca="1" t="shared" si="209"/>
        <v>42</v>
      </c>
      <c r="Q4043" s="29" t="str">
        <f>VLOOKUP(B4043,辅助信息!E:M,9,FALSE)</f>
        <v>ZTWM-CDGS-XS-2025-0073-五冶天府-成都怡心湖片区及龙泉驿医院等项目</v>
      </c>
      <c r="R4043" s="29" t="str">
        <f>_xlfn._xlws.FILTER(辅助信息!D:D,辅助信息!E:E=B4043)</f>
        <v>五冶建设成都盐道街中学初中部改扩建工程</v>
      </c>
    </row>
    <row r="4044" hidden="1" spans="2:18">
      <c r="B4044" s="138" t="s">
        <v>231</v>
      </c>
      <c r="C4044" s="72">
        <v>45929</v>
      </c>
      <c r="D4044" s="122" t="str">
        <f>VLOOKUP(B4044,辅助信息!E:K,7,FALSE)</f>
        <v>JWDDCD2025102100481</v>
      </c>
      <c r="E4044" s="122" t="str">
        <f>VLOOKUP(F4044,辅助信息!A:B,2,FALSE)</f>
        <v>螺纹钢</v>
      </c>
      <c r="F4044" s="122" t="s">
        <v>28</v>
      </c>
      <c r="G4044" s="123">
        <v>64</v>
      </c>
      <c r="H4044" s="136" t="str">
        <f>IF(SUMIFS('[1]2025年已发货'!$E:$E,'[1]2025年已发货'!$F:$F,C4044,'[1]2025年已发货'!$C:$C,F4044,'[1]2025年已发货'!$G:$G,I4044,'[1]2025年已发货'!$H:$H,J4044)=0,"未发货",SUMIFS('[1]2025年已发货'!$E:$E,'[1]2025年已发货'!$F:$F,C4044,'[1]2025年已发货'!$C:$C,F4044,'[1]2025年已发货'!$G:$G,I4044,'[1]2025年已发货'!$H:$H,J4044))</f>
        <v>未发货</v>
      </c>
      <c r="I4044" s="122" t="str">
        <f>VLOOKUP(B4044,辅助信息!E:I,3,FALSE)</f>
        <v>(五冶建设成都盐道街中学初中部改扩建工程-一标)四川省成都市锦江区春熙路街道盐道街4号（盐道街中学初中部）</v>
      </c>
      <c r="J4044" s="122" t="str">
        <f>VLOOKUP(B4044,辅助信息!E:I,4,FALSE)</f>
        <v>谢鑫</v>
      </c>
      <c r="K4044" s="122">
        <f>VLOOKUP(J4044,辅助信息!H:I,2,FALSE)</f>
        <v>18228465067</v>
      </c>
      <c r="L4044" s="124" t="str">
        <f>VLOOKUP(B4044,辅助信息!E:J,6,FALSE)</f>
        <v>联系实际收货人（易前刚18228465067）五冶建设送货单,6份材质书,锈货不收，装货前联系收货人核实到场规格,没提前告知进场规格现场不给予接收</v>
      </c>
      <c r="M4044" s="150">
        <v>45929</v>
      </c>
      <c r="O4044" s="64">
        <f ca="1" t="shared" si="208"/>
        <v>0</v>
      </c>
      <c r="P4044" s="64">
        <f ca="1" t="shared" si="209"/>
        <v>42</v>
      </c>
      <c r="Q4044" s="29" t="str">
        <f>VLOOKUP(B4044,辅助信息!E:M,9,FALSE)</f>
        <v>ZTWM-CDGS-XS-2025-0073-五冶天府-成都怡心湖片区及龙泉驿医院等项目</v>
      </c>
      <c r="R4044" s="29" t="str">
        <f>_xlfn._xlws.FILTER(辅助信息!D:D,辅助信息!E:E=B4044)</f>
        <v>五冶建设成都盐道街中学初中部改扩建工程</v>
      </c>
    </row>
    <row r="4045" hidden="1" spans="2:18">
      <c r="B4045" s="138" t="s">
        <v>231</v>
      </c>
      <c r="C4045" s="72">
        <v>45929</v>
      </c>
      <c r="D4045" s="122" t="str">
        <f>VLOOKUP(B4045,辅助信息!E:K,7,FALSE)</f>
        <v>JWDDCD2025102100481</v>
      </c>
      <c r="E4045" s="122" t="str">
        <f>VLOOKUP(F4045,辅助信息!A:B,2,FALSE)</f>
        <v>盘螺</v>
      </c>
      <c r="F4045" s="122" t="s">
        <v>49</v>
      </c>
      <c r="G4045" s="123">
        <v>2</v>
      </c>
      <c r="H4045" s="136" t="str">
        <f>IF(SUMIFS('[1]2025年已发货'!$E:$E,'[1]2025年已发货'!$F:$F,C4045,'[1]2025年已发货'!$C:$C,F4045,'[1]2025年已发货'!$G:$G,I4045,'[1]2025年已发货'!$H:$H,J4045)=0,"未发货",SUMIFS('[1]2025年已发货'!$E:$E,'[1]2025年已发货'!$F:$F,C4045,'[1]2025年已发货'!$C:$C,F4045,'[1]2025年已发货'!$G:$G,I4045,'[1]2025年已发货'!$H:$H,J4045))</f>
        <v>未发货</v>
      </c>
      <c r="I4045" s="122" t="str">
        <f>VLOOKUP(B4045,辅助信息!E:I,3,FALSE)</f>
        <v>(五冶建设成都盐道街中学初中部改扩建工程-一标)四川省成都市锦江区春熙路街道盐道街4号（盐道街中学初中部）</v>
      </c>
      <c r="J4045" s="122" t="str">
        <f>VLOOKUP(B4045,辅助信息!E:I,4,FALSE)</f>
        <v>谢鑫</v>
      </c>
      <c r="K4045" s="122">
        <f>VLOOKUP(J4045,辅助信息!H:I,2,FALSE)</f>
        <v>18228465067</v>
      </c>
      <c r="L4045" s="124" t="str">
        <f>VLOOKUP(B4045,辅助信息!E:J,6,FALSE)</f>
        <v>联系实际收货人（易前刚18228465067）五冶建设送货单,6份材质书,锈货不收，装货前联系收货人核实到场规格,没提前告知进场规格现场不给予接收</v>
      </c>
      <c r="M4045" s="150">
        <v>45929</v>
      </c>
      <c r="O4045" s="64">
        <f ca="1" t="shared" si="208"/>
        <v>0</v>
      </c>
      <c r="P4045" s="64">
        <f ca="1" t="shared" si="209"/>
        <v>42</v>
      </c>
      <c r="Q4045" s="29" t="str">
        <f>VLOOKUP(B4045,辅助信息!E:M,9,FALSE)</f>
        <v>ZTWM-CDGS-XS-2025-0073-五冶天府-成都怡心湖片区及龙泉驿医院等项目</v>
      </c>
      <c r="R4045" s="29" t="str">
        <f>_xlfn._xlws.FILTER(辅助信息!D:D,辅助信息!E:E=B4045)</f>
        <v>五冶建设成都盐道街中学初中部改扩建工程</v>
      </c>
    </row>
    <row r="4046" hidden="1" spans="2:18">
      <c r="B4046" s="138" t="s">
        <v>167</v>
      </c>
      <c r="C4046" s="72">
        <v>45929</v>
      </c>
      <c r="D4046" s="122" t="str">
        <f>VLOOKUP(B4046,辅助信息!E:K,7,FALSE)</f>
        <v>JWDDCD2025102100473</v>
      </c>
      <c r="E4046" s="122" t="str">
        <f>VLOOKUP(F4046,辅助信息!A:B,2,FALSE)</f>
        <v>螺纹钢</v>
      </c>
      <c r="F4046" s="122" t="s">
        <v>21</v>
      </c>
      <c r="G4046" s="123">
        <v>5</v>
      </c>
      <c r="H4046" s="136" t="str">
        <f>IF(SUMIFS('[1]2025年已发货'!$E:$E,'[1]2025年已发货'!$F:$F,C4046,'[1]2025年已发货'!$C:$C,F4046,'[1]2025年已发货'!$G:$G,I4046,'[1]2025年已发货'!$H:$H,J4046)=0,"未发货",SUMIFS('[1]2025年已发货'!$E:$E,'[1]2025年已发货'!$F:$F,C4046,'[1]2025年已发货'!$C:$C,F4046,'[1]2025年已发货'!$G:$G,I4046,'[1]2025年已发货'!$H:$H,J4046))</f>
        <v>未发货</v>
      </c>
      <c r="I4046" s="122" t="str">
        <f>VLOOKUP(B4046,辅助信息!E:I,3,FALSE)</f>
        <v>(五冶建设扩建艺体中学二期工程)四川省成都市双流区光荣路成都艺体中学南200米</v>
      </c>
      <c r="J4046" s="122" t="str">
        <f>VLOOKUP(B4046,辅助信息!E:I,4,FALSE)</f>
        <v>谢序强</v>
      </c>
      <c r="K4046" s="122">
        <f>VLOOKUP(J4046,辅助信息!H:I,2,FALSE)</f>
        <v>13458588232</v>
      </c>
      <c r="L4046" s="124" t="str">
        <f>VLOOKUP(B4046,辅助信息!E:J,6,FALSE)</f>
        <v>联系实际收货人（谢序强13458588232）五冶建设送货单,一式6份材质书,锈货不收，项目名称：扩建艺体中学二期工程，装货前联系收货人核实到场规格,没提前告知进场规格现场不给予接收</v>
      </c>
      <c r="M4046" s="150">
        <v>45929</v>
      </c>
      <c r="O4046" s="64">
        <f ca="1" t="shared" si="208"/>
        <v>0</v>
      </c>
      <c r="P4046" s="64">
        <f ca="1" t="shared" si="209"/>
        <v>42</v>
      </c>
      <c r="Q4046" s="29" t="str">
        <f>VLOOKUP(B4046,辅助信息!E:M,9,FALSE)</f>
        <v>ZTWM-CDGS-XS-2025-0073-五冶天府-成都怡心湖片区及龙泉驿医院等项目</v>
      </c>
      <c r="R4046" s="29" t="str">
        <f>_xlfn._xlws.FILTER(辅助信息!D:D,辅助信息!E:E=B4046)</f>
        <v>五冶建设扩建艺体中学二期工程</v>
      </c>
    </row>
    <row r="4047" hidden="1" spans="2:18">
      <c r="B4047" s="138" t="s">
        <v>167</v>
      </c>
      <c r="C4047" s="72">
        <v>45929</v>
      </c>
      <c r="D4047" s="122" t="str">
        <f>VLOOKUP(B4047,辅助信息!E:K,7,FALSE)</f>
        <v>JWDDCD2025102100473</v>
      </c>
      <c r="E4047" s="122" t="str">
        <f>VLOOKUP(F4047,辅助信息!A:B,2,FALSE)</f>
        <v>螺纹钢</v>
      </c>
      <c r="F4047" s="122" t="s">
        <v>46</v>
      </c>
      <c r="G4047" s="123">
        <v>5</v>
      </c>
      <c r="H4047" s="136" t="str">
        <f>IF(SUMIFS('[1]2025年已发货'!$E:$E,'[1]2025年已发货'!$F:$F,C4047,'[1]2025年已发货'!$C:$C,F4047,'[1]2025年已发货'!$G:$G,I4047,'[1]2025年已发货'!$H:$H,J4047)=0,"未发货",SUMIFS('[1]2025年已发货'!$E:$E,'[1]2025年已发货'!$F:$F,C4047,'[1]2025年已发货'!$C:$C,F4047,'[1]2025年已发货'!$G:$G,I4047,'[1]2025年已发货'!$H:$H,J4047))</f>
        <v>未发货</v>
      </c>
      <c r="I4047" s="122" t="str">
        <f>VLOOKUP(B4047,辅助信息!E:I,3,FALSE)</f>
        <v>(五冶建设扩建艺体中学二期工程)四川省成都市双流区光荣路成都艺体中学南200米</v>
      </c>
      <c r="J4047" s="122" t="str">
        <f>VLOOKUP(B4047,辅助信息!E:I,4,FALSE)</f>
        <v>谢序强</v>
      </c>
      <c r="K4047" s="122">
        <f>VLOOKUP(J4047,辅助信息!H:I,2,FALSE)</f>
        <v>13458588232</v>
      </c>
      <c r="L4047" s="124" t="str">
        <f>VLOOKUP(B4047,辅助信息!E:J,6,FALSE)</f>
        <v>联系实际收货人（谢序强13458588232）五冶建设送货单,一式6份材质书,锈货不收，项目名称：扩建艺体中学二期工程，装货前联系收货人核实到场规格,没提前告知进场规格现场不给予接收</v>
      </c>
      <c r="M4047" s="150">
        <v>45929</v>
      </c>
      <c r="O4047" s="64">
        <f ca="1" t="shared" si="208"/>
        <v>0</v>
      </c>
      <c r="P4047" s="64">
        <f ca="1" t="shared" si="209"/>
        <v>42</v>
      </c>
      <c r="Q4047" s="29" t="str">
        <f>VLOOKUP(B4047,辅助信息!E:M,9,FALSE)</f>
        <v>ZTWM-CDGS-XS-2025-0073-五冶天府-成都怡心湖片区及龙泉驿医院等项目</v>
      </c>
      <c r="R4047" s="29" t="str">
        <f>_xlfn._xlws.FILTER(辅助信息!D:D,辅助信息!E:E=B4047)</f>
        <v>五冶建设扩建艺体中学二期工程</v>
      </c>
    </row>
    <row r="4048" hidden="1" spans="2:18">
      <c r="B4048" s="138" t="s">
        <v>167</v>
      </c>
      <c r="C4048" s="72">
        <v>45929</v>
      </c>
      <c r="D4048" s="122" t="str">
        <f>VLOOKUP(B4048,辅助信息!E:K,7,FALSE)</f>
        <v>JWDDCD2025102100473</v>
      </c>
      <c r="E4048" s="122" t="str">
        <f>VLOOKUP(F4048,辅助信息!A:B,2,FALSE)</f>
        <v>螺纹钢</v>
      </c>
      <c r="F4048" s="122" t="s">
        <v>22</v>
      </c>
      <c r="G4048" s="123">
        <v>35</v>
      </c>
      <c r="H4048" s="136" t="str">
        <f>IF(SUMIFS('[1]2025年已发货'!$E:$E,'[1]2025年已发货'!$F:$F,C4048,'[1]2025年已发货'!$C:$C,F4048,'[1]2025年已发货'!$G:$G,I4048,'[1]2025年已发货'!$H:$H,J4048)=0,"未发货",SUMIFS('[1]2025年已发货'!$E:$E,'[1]2025年已发货'!$F:$F,C4048,'[1]2025年已发货'!$C:$C,F4048,'[1]2025年已发货'!$G:$G,I4048,'[1]2025年已发货'!$H:$H,J4048))</f>
        <v>未发货</v>
      </c>
      <c r="I4048" s="122" t="str">
        <f>VLOOKUP(B4048,辅助信息!E:I,3,FALSE)</f>
        <v>(五冶建设扩建艺体中学二期工程)四川省成都市双流区光荣路成都艺体中学南200米</v>
      </c>
      <c r="J4048" s="122" t="str">
        <f>VLOOKUP(B4048,辅助信息!E:I,4,FALSE)</f>
        <v>谢序强</v>
      </c>
      <c r="K4048" s="122">
        <f>VLOOKUP(J4048,辅助信息!H:I,2,FALSE)</f>
        <v>13458588232</v>
      </c>
      <c r="L4048" s="124" t="str">
        <f>VLOOKUP(B4048,辅助信息!E:J,6,FALSE)</f>
        <v>联系实际收货人（谢序强13458588232）五冶建设送货单,一式6份材质书,锈货不收，项目名称：扩建艺体中学二期工程，装货前联系收货人核实到场规格,没提前告知进场规格现场不给予接收</v>
      </c>
      <c r="M4048" s="150">
        <v>45929</v>
      </c>
      <c r="O4048" s="64">
        <f ca="1" t="shared" si="208"/>
        <v>0</v>
      </c>
      <c r="P4048" s="64">
        <f ca="1" t="shared" si="209"/>
        <v>42</v>
      </c>
      <c r="Q4048" s="29" t="str">
        <f>VLOOKUP(B4048,辅助信息!E:M,9,FALSE)</f>
        <v>ZTWM-CDGS-XS-2025-0073-五冶天府-成都怡心湖片区及龙泉驿医院等项目</v>
      </c>
      <c r="R4048" s="29" t="str">
        <f>_xlfn._xlws.FILTER(辅助信息!D:D,辅助信息!E:E=B4048)</f>
        <v>五冶建设扩建艺体中学二期工程</v>
      </c>
    </row>
    <row r="4049" hidden="1" spans="2:18">
      <c r="B4049" s="138" t="s">
        <v>167</v>
      </c>
      <c r="C4049" s="72">
        <v>45929</v>
      </c>
      <c r="D4049" s="122" t="str">
        <f>VLOOKUP(B4049,辅助信息!E:K,7,FALSE)</f>
        <v>JWDDCD2025102100473</v>
      </c>
      <c r="E4049" s="122" t="str">
        <f>VLOOKUP(F4049,辅助信息!A:B,2,FALSE)</f>
        <v>螺纹钢</v>
      </c>
      <c r="F4049" s="122" t="s">
        <v>181</v>
      </c>
      <c r="G4049" s="123">
        <v>10</v>
      </c>
      <c r="H4049" s="136" t="str">
        <f>IF(SUMIFS('[1]2025年已发货'!$E:$E,'[1]2025年已发货'!$F:$F,C4049,'[1]2025年已发货'!$C:$C,F4049,'[1]2025年已发货'!$G:$G,I4049,'[1]2025年已发货'!$H:$H,J4049)=0,"未发货",SUMIFS('[1]2025年已发货'!$E:$E,'[1]2025年已发货'!$F:$F,C4049,'[1]2025年已发货'!$C:$C,F4049,'[1]2025年已发货'!$G:$G,I4049,'[1]2025年已发货'!$H:$H,J4049))</f>
        <v>未发货</v>
      </c>
      <c r="I4049" s="122" t="str">
        <f>VLOOKUP(B4049,辅助信息!E:I,3,FALSE)</f>
        <v>(五冶建设扩建艺体中学二期工程)四川省成都市双流区光荣路成都艺体中学南200米</v>
      </c>
      <c r="J4049" s="122" t="str">
        <f>VLOOKUP(B4049,辅助信息!E:I,4,FALSE)</f>
        <v>谢序强</v>
      </c>
      <c r="K4049" s="122">
        <f>VLOOKUP(J4049,辅助信息!H:I,2,FALSE)</f>
        <v>13458588232</v>
      </c>
      <c r="L4049" s="124" t="str">
        <f>VLOOKUP(B4049,辅助信息!E:J,6,FALSE)</f>
        <v>联系实际收货人（谢序强13458588232）五冶建设送货单,一式6份材质书,锈货不收，项目名称：扩建艺体中学二期工程，装货前联系收货人核实到场规格,没提前告知进场规格现场不给予接收</v>
      </c>
      <c r="M4049" s="150">
        <v>45929</v>
      </c>
      <c r="O4049" s="64">
        <f ca="1" t="shared" si="208"/>
        <v>0</v>
      </c>
      <c r="P4049" s="64">
        <f ca="1" t="shared" si="209"/>
        <v>42</v>
      </c>
      <c r="Q4049" s="29" t="str">
        <f>VLOOKUP(B4049,辅助信息!E:M,9,FALSE)</f>
        <v>ZTWM-CDGS-XS-2025-0073-五冶天府-成都怡心湖片区及龙泉驿医院等项目</v>
      </c>
      <c r="R4049" s="29" t="str">
        <f>_xlfn._xlws.FILTER(辅助信息!D:D,辅助信息!E:E=B4049)</f>
        <v>五冶建设扩建艺体中学二期工程</v>
      </c>
    </row>
    <row r="4050" hidden="1" spans="2:18">
      <c r="B4050" s="138" t="s">
        <v>167</v>
      </c>
      <c r="C4050" s="72">
        <v>45929</v>
      </c>
      <c r="D4050" s="122" t="str">
        <f>VLOOKUP(B4050,辅助信息!E:K,7,FALSE)</f>
        <v>JWDDCD2025102100473</v>
      </c>
      <c r="E4050" s="122" t="str">
        <f>VLOOKUP(F4050,辅助信息!A:B,2,FALSE)</f>
        <v>螺纹钢</v>
      </c>
      <c r="F4050" s="122" t="s">
        <v>182</v>
      </c>
      <c r="G4050" s="123">
        <f>43-28</f>
        <v>15</v>
      </c>
      <c r="H4050" s="136" t="str">
        <f>IF(SUMIFS('[1]2025年已发货'!$E:$E,'[1]2025年已发货'!$F:$F,C4050,'[1]2025年已发货'!$C:$C,F4050,'[1]2025年已发货'!$G:$G,I4050,'[1]2025年已发货'!$H:$H,J4050)=0,"未发货",SUMIFS('[1]2025年已发货'!$E:$E,'[1]2025年已发货'!$F:$F,C4050,'[1]2025年已发货'!$C:$C,F4050,'[1]2025年已发货'!$G:$G,I4050,'[1]2025年已发货'!$H:$H,J4050))</f>
        <v>未发货</v>
      </c>
      <c r="I4050" s="122" t="str">
        <f>VLOOKUP(B4050,辅助信息!E:I,3,FALSE)</f>
        <v>(五冶建设扩建艺体中学二期工程)四川省成都市双流区光荣路成都艺体中学南200米</v>
      </c>
      <c r="J4050" s="122" t="str">
        <f>VLOOKUP(B4050,辅助信息!E:I,4,FALSE)</f>
        <v>谢序强</v>
      </c>
      <c r="K4050" s="122">
        <f>VLOOKUP(J4050,辅助信息!H:I,2,FALSE)</f>
        <v>13458588232</v>
      </c>
      <c r="L4050" s="124" t="str">
        <f>VLOOKUP(B4050,辅助信息!E:J,6,FALSE)</f>
        <v>联系实际收货人（谢序强13458588232）五冶建设送货单,一式6份材质书,锈货不收，项目名称：扩建艺体中学二期工程，装货前联系收货人核实到场规格,没提前告知进场规格现场不给予接收</v>
      </c>
      <c r="M4050" s="150">
        <v>45929</v>
      </c>
      <c r="O4050" s="64">
        <f ca="1" t="shared" si="208"/>
        <v>0</v>
      </c>
      <c r="P4050" s="64">
        <f ca="1" t="shared" si="209"/>
        <v>42</v>
      </c>
      <c r="Q4050" s="29" t="str">
        <f>VLOOKUP(B4050,辅助信息!E:M,9,FALSE)</f>
        <v>ZTWM-CDGS-XS-2025-0073-五冶天府-成都怡心湖片区及龙泉驿医院等项目</v>
      </c>
      <c r="R4050" s="29" t="str">
        <f>_xlfn._xlws.FILTER(辅助信息!D:D,辅助信息!E:E=B4050)</f>
        <v>五冶建设扩建艺体中学二期工程</v>
      </c>
    </row>
    <row r="4051" hidden="1" spans="2:18">
      <c r="B4051" s="138" t="s">
        <v>167</v>
      </c>
      <c r="C4051" s="72">
        <v>45929</v>
      </c>
      <c r="D4051" s="122" t="str">
        <f>VLOOKUP(B4051,辅助信息!E:K,7,FALSE)</f>
        <v>JWDDCD2025102100473</v>
      </c>
      <c r="E4051" s="122" t="str">
        <f>VLOOKUP(F4051,辅助信息!A:B,2,FALSE)</f>
        <v>盘螺</v>
      </c>
      <c r="F4051" s="122" t="s">
        <v>41</v>
      </c>
      <c r="G4051" s="123">
        <v>20</v>
      </c>
      <c r="H4051" s="136" t="str">
        <f>IF(SUMIFS('[1]2025年已发货'!$E:$E,'[1]2025年已发货'!$F:$F,C4051,'[1]2025年已发货'!$C:$C,F4051,'[1]2025年已发货'!$G:$G,I4051,'[1]2025年已发货'!$H:$H,J4051)=0,"未发货",SUMIFS('[1]2025年已发货'!$E:$E,'[1]2025年已发货'!$F:$F,C4051,'[1]2025年已发货'!$C:$C,F4051,'[1]2025年已发货'!$G:$G,I4051,'[1]2025年已发货'!$H:$H,J4051))</f>
        <v>未发货</v>
      </c>
      <c r="I4051" s="122" t="str">
        <f>VLOOKUP(B4051,辅助信息!E:I,3,FALSE)</f>
        <v>(五冶建设扩建艺体中学二期工程)四川省成都市双流区光荣路成都艺体中学南200米</v>
      </c>
      <c r="J4051" s="122" t="str">
        <f>VLOOKUP(B4051,辅助信息!E:I,4,FALSE)</f>
        <v>谢序强</v>
      </c>
      <c r="K4051" s="122">
        <f>VLOOKUP(J4051,辅助信息!H:I,2,FALSE)</f>
        <v>13458588232</v>
      </c>
      <c r="L4051" s="124" t="str">
        <f>VLOOKUP(B4051,辅助信息!E:J,6,FALSE)</f>
        <v>联系实际收货人（谢序强13458588232）五冶建设送货单,一式6份材质书,锈货不收，项目名称：扩建艺体中学二期工程，装货前联系收货人核实到场规格,没提前告知进场规格现场不给予接收</v>
      </c>
      <c r="M4051" s="150">
        <v>45929</v>
      </c>
      <c r="O4051" s="64">
        <f ca="1" t="shared" si="208"/>
        <v>0</v>
      </c>
      <c r="P4051" s="64">
        <f ca="1" t="shared" si="209"/>
        <v>42</v>
      </c>
      <c r="Q4051" s="29" t="str">
        <f>VLOOKUP(B4051,辅助信息!E:M,9,FALSE)</f>
        <v>ZTWM-CDGS-XS-2025-0073-五冶天府-成都怡心湖片区及龙泉驿医院等项目</v>
      </c>
      <c r="R4051" s="29" t="str">
        <f>_xlfn._xlws.FILTER(辅助信息!D:D,辅助信息!E:E=B4051)</f>
        <v>五冶建设扩建艺体中学二期工程</v>
      </c>
    </row>
    <row r="4052" hidden="1" spans="2:18">
      <c r="B4052" s="138" t="s">
        <v>167</v>
      </c>
      <c r="C4052" s="72">
        <v>45929</v>
      </c>
      <c r="D4052" s="122" t="str">
        <f>VLOOKUP(B4052,辅助信息!E:K,7,FALSE)</f>
        <v>JWDDCD2025102100473</v>
      </c>
      <c r="E4052" s="122" t="str">
        <f>VLOOKUP(F4052,辅助信息!A:B,2,FALSE)</f>
        <v>盘螺</v>
      </c>
      <c r="F4052" s="122" t="s">
        <v>40</v>
      </c>
      <c r="G4052" s="123">
        <v>10</v>
      </c>
      <c r="H4052" s="136" t="str">
        <f>IF(SUMIFS('[1]2025年已发货'!$E:$E,'[1]2025年已发货'!$F:$F,C4052,'[1]2025年已发货'!$C:$C,F4052,'[1]2025年已发货'!$G:$G,I4052,'[1]2025年已发货'!$H:$H,J4052)=0,"未发货",SUMIFS('[1]2025年已发货'!$E:$E,'[1]2025年已发货'!$F:$F,C4052,'[1]2025年已发货'!$C:$C,F4052,'[1]2025年已发货'!$G:$G,I4052,'[1]2025年已发货'!$H:$H,J4052))</f>
        <v>未发货</v>
      </c>
      <c r="I4052" s="122" t="str">
        <f>VLOOKUP(B4052,辅助信息!E:I,3,FALSE)</f>
        <v>(五冶建设扩建艺体中学二期工程)四川省成都市双流区光荣路成都艺体中学南200米</v>
      </c>
      <c r="J4052" s="122" t="str">
        <f>VLOOKUP(B4052,辅助信息!E:I,4,FALSE)</f>
        <v>谢序强</v>
      </c>
      <c r="K4052" s="122">
        <f>VLOOKUP(J4052,辅助信息!H:I,2,FALSE)</f>
        <v>13458588232</v>
      </c>
      <c r="L4052" s="124" t="str">
        <f>VLOOKUP(B4052,辅助信息!E:J,6,FALSE)</f>
        <v>联系实际收货人（谢序强13458588232）五冶建设送货单,一式6份材质书,锈货不收，项目名称：扩建艺体中学二期工程，装货前联系收货人核实到场规格,没提前告知进场规格现场不给予接收</v>
      </c>
      <c r="M4052" s="150">
        <v>45929</v>
      </c>
      <c r="O4052" s="64">
        <f ca="1" t="shared" si="208"/>
        <v>0</v>
      </c>
      <c r="P4052" s="64">
        <f ca="1" t="shared" si="209"/>
        <v>42</v>
      </c>
      <c r="Q4052" s="29" t="str">
        <f>VLOOKUP(B4052,辅助信息!E:M,9,FALSE)</f>
        <v>ZTWM-CDGS-XS-2025-0073-五冶天府-成都怡心湖片区及龙泉驿医院等项目</v>
      </c>
      <c r="R4052" s="29" t="str">
        <f>_xlfn._xlws.FILTER(辅助信息!D:D,辅助信息!E:E=B4052)</f>
        <v>五冶建设扩建艺体中学二期工程</v>
      </c>
    </row>
    <row r="4053" hidden="1" spans="2:18">
      <c r="B4053" s="138" t="s">
        <v>215</v>
      </c>
      <c r="C4053" s="72">
        <v>45929</v>
      </c>
      <c r="D4053" s="122" t="str">
        <f>VLOOKUP(B4053,辅助信息!E:K,7,FALSE)</f>
        <v>JWDDCD2025102100486</v>
      </c>
      <c r="E4053" s="122" t="str">
        <f>VLOOKUP(F4053,辅助信息!A:B,2,FALSE)</f>
        <v>螺纹钢</v>
      </c>
      <c r="F4053" s="122" t="s">
        <v>27</v>
      </c>
      <c r="G4053" s="123">
        <v>15</v>
      </c>
      <c r="H4053" s="136">
        <f>IF(SUMIFS('[1]2025年已发货'!$E:$E,'[1]2025年已发货'!$F:$F,C4053,'[1]2025年已发货'!$C:$C,F4053,'[1]2025年已发货'!$G:$G,I4053,'[1]2025年已发货'!$H:$H,J4053)=0,"未发货",SUMIFS('[1]2025年已发货'!$E:$E,'[1]2025年已发货'!$F:$F,C4053,'[1]2025年已发货'!$C:$C,F4053,'[1]2025年已发货'!$G:$G,I4053,'[1]2025年已发货'!$H:$H,J4053))</f>
        <v>15</v>
      </c>
      <c r="I4053" s="122" t="str">
        <f>VLOOKUP(B4053,辅助信息!E:I,3,FALSE)</f>
        <v>(五冶建设龙泉驿一医院配套建设工程)成都市龙泉驿区董朗路69号龙泉驿一医院5号门</v>
      </c>
      <c r="J4053" s="122" t="str">
        <f>VLOOKUP(B4053,辅助信息!E:I,4,FALSE)</f>
        <v>孙敏</v>
      </c>
      <c r="K4053" s="122">
        <f>VLOOKUP(J4053,辅助信息!H:I,2,FALSE)</f>
        <v>13617695006</v>
      </c>
      <c r="L4053" s="124" t="str">
        <f>VLOOKUP(B4053,辅助信息!E:J,6,FALSE)</f>
        <v>联系实际收货人（孙敏13617695006）五冶建设送货单,6份材质书,锈货不收，装货前联系收货人核实到场规格,没提前告知进场规格现场不给予接收</v>
      </c>
      <c r="O4053" s="64" t="str">
        <f ca="1" t="shared" si="208"/>
        <v/>
      </c>
      <c r="P4053" s="64" t="str">
        <f ca="1" t="shared" si="209"/>
        <v/>
      </c>
      <c r="Q4053" s="29" t="str">
        <f>VLOOKUP(B4053,辅助信息!E:M,9,FALSE)</f>
        <v>ZTWM-CDGS-XS-2025-0073-五冶天府-成都怡心湖片区及龙泉驿医院等项目</v>
      </c>
      <c r="R4053" s="29" t="str">
        <f>_xlfn._xlws.FILTER(辅助信息!D:D,辅助信息!E:E=B4053)</f>
        <v>五冶建设龙泉驿一医院配套建设工程</v>
      </c>
    </row>
    <row r="4054" hidden="1" spans="2:18">
      <c r="B4054" s="138" t="s">
        <v>215</v>
      </c>
      <c r="C4054" s="72">
        <v>45929</v>
      </c>
      <c r="D4054" s="122" t="str">
        <f>VLOOKUP(B4054,辅助信息!E:K,7,FALSE)</f>
        <v>JWDDCD2025102100486</v>
      </c>
      <c r="E4054" s="122" t="str">
        <f>VLOOKUP(F4054,辅助信息!A:B,2,FALSE)</f>
        <v>螺纹钢</v>
      </c>
      <c r="F4054" s="122" t="s">
        <v>28</v>
      </c>
      <c r="G4054" s="123">
        <v>5</v>
      </c>
      <c r="H4054" s="136">
        <f>IF(SUMIFS('[1]2025年已发货'!$E:$E,'[1]2025年已发货'!$F:$F,C4054,'[1]2025年已发货'!$C:$C,F4054,'[1]2025年已发货'!$G:$G,I4054,'[1]2025年已发货'!$H:$H,J4054)=0,"未发货",SUMIFS('[1]2025年已发货'!$E:$E,'[1]2025年已发货'!$F:$F,C4054,'[1]2025年已发货'!$C:$C,F4054,'[1]2025年已发货'!$G:$G,I4054,'[1]2025年已发货'!$H:$H,J4054))</f>
        <v>5</v>
      </c>
      <c r="I4054" s="122" t="str">
        <f>VLOOKUP(B4054,辅助信息!E:I,3,FALSE)</f>
        <v>(五冶建设龙泉驿一医院配套建设工程)成都市龙泉驿区董朗路69号龙泉驿一医院5号门</v>
      </c>
      <c r="J4054" s="122" t="str">
        <f>VLOOKUP(B4054,辅助信息!E:I,4,FALSE)</f>
        <v>孙敏</v>
      </c>
      <c r="K4054" s="122">
        <f>VLOOKUP(J4054,辅助信息!H:I,2,FALSE)</f>
        <v>13617695006</v>
      </c>
      <c r="L4054" s="124" t="str">
        <f>VLOOKUP(B4054,辅助信息!E:J,6,FALSE)</f>
        <v>联系实际收货人（孙敏13617695006）五冶建设送货单,6份材质书,锈货不收，装货前联系收货人核实到场规格,没提前告知进场规格现场不给予接收</v>
      </c>
      <c r="O4054" s="64" t="str">
        <f ca="1" t="shared" si="208"/>
        <v/>
      </c>
      <c r="P4054" s="64" t="str">
        <f ca="1" t="shared" si="209"/>
        <v/>
      </c>
      <c r="Q4054" s="29" t="str">
        <f>VLOOKUP(B4054,辅助信息!E:M,9,FALSE)</f>
        <v>ZTWM-CDGS-XS-2025-0073-五冶天府-成都怡心湖片区及龙泉驿医院等项目</v>
      </c>
      <c r="R4054" s="29" t="str">
        <f>_xlfn._xlws.FILTER(辅助信息!D:D,辅助信息!E:E=B4054)</f>
        <v>五冶建设龙泉驿一医院配套建设工程</v>
      </c>
    </row>
    <row r="4055" hidden="1" spans="2:18">
      <c r="B4055" s="138" t="s">
        <v>215</v>
      </c>
      <c r="C4055" s="72">
        <v>45929</v>
      </c>
      <c r="D4055" s="122" t="str">
        <f>VLOOKUP(B4055,辅助信息!E:K,7,FALSE)</f>
        <v>JWDDCD2025102100486</v>
      </c>
      <c r="E4055" s="122" t="str">
        <f>VLOOKUP(F4055,辅助信息!A:B,2,FALSE)</f>
        <v>螺纹钢</v>
      </c>
      <c r="F4055" s="122" t="s">
        <v>18</v>
      </c>
      <c r="G4055" s="123">
        <v>6</v>
      </c>
      <c r="H4055" s="136">
        <f>IF(SUMIFS('[1]2025年已发货'!$E:$E,'[1]2025年已发货'!$F:$F,C4055,'[1]2025年已发货'!$C:$C,F4055,'[1]2025年已发货'!$G:$G,I4055,'[1]2025年已发货'!$H:$H,J4055)=0,"未发货",SUMIFS('[1]2025年已发货'!$E:$E,'[1]2025年已发货'!$F:$F,C4055,'[1]2025年已发货'!$C:$C,F4055,'[1]2025年已发货'!$G:$G,I4055,'[1]2025年已发货'!$H:$H,J4055))</f>
        <v>6</v>
      </c>
      <c r="I4055" s="122" t="str">
        <f>VLOOKUP(B4055,辅助信息!E:I,3,FALSE)</f>
        <v>(五冶建设龙泉驿一医院配套建设工程)成都市龙泉驿区董朗路69号龙泉驿一医院5号门</v>
      </c>
      <c r="J4055" s="122" t="str">
        <f>VLOOKUP(B4055,辅助信息!E:I,4,FALSE)</f>
        <v>孙敏</v>
      </c>
      <c r="K4055" s="122">
        <f>VLOOKUP(J4055,辅助信息!H:I,2,FALSE)</f>
        <v>13617695006</v>
      </c>
      <c r="L4055" s="124" t="str">
        <f>VLOOKUP(B4055,辅助信息!E:J,6,FALSE)</f>
        <v>联系实际收货人（孙敏13617695006）五冶建设送货单,6份材质书,锈货不收，装货前联系收货人核实到场规格,没提前告知进场规格现场不给予接收</v>
      </c>
      <c r="O4055" s="64" t="str">
        <f ca="1" t="shared" si="208"/>
        <v/>
      </c>
      <c r="P4055" s="64" t="str">
        <f ca="1" t="shared" si="209"/>
        <v/>
      </c>
      <c r="Q4055" s="29" t="str">
        <f>VLOOKUP(B4055,辅助信息!E:M,9,FALSE)</f>
        <v>ZTWM-CDGS-XS-2025-0073-五冶天府-成都怡心湖片区及龙泉驿医院等项目</v>
      </c>
      <c r="R4055" s="29" t="str">
        <f>_xlfn._xlws.FILTER(辅助信息!D:D,辅助信息!E:E=B4055)</f>
        <v>五冶建设龙泉驿一医院配套建设工程</v>
      </c>
    </row>
    <row r="4056" hidden="1" spans="2:18">
      <c r="B4056" s="138" t="s">
        <v>215</v>
      </c>
      <c r="C4056" s="72">
        <v>45929</v>
      </c>
      <c r="D4056" s="122" t="str">
        <f>VLOOKUP(B4056,辅助信息!E:K,7,FALSE)</f>
        <v>JWDDCD2025102100486</v>
      </c>
      <c r="E4056" s="122" t="str">
        <f>VLOOKUP(F4056,辅助信息!A:B,2,FALSE)</f>
        <v>螺纹钢</v>
      </c>
      <c r="F4056" s="122" t="s">
        <v>22</v>
      </c>
      <c r="G4056" s="123">
        <v>9</v>
      </c>
      <c r="H4056" s="136">
        <f>IF(SUMIFS('[1]2025年已发货'!$E:$E,'[1]2025年已发货'!$F:$F,C4056,'[1]2025年已发货'!$C:$C,F4056,'[1]2025年已发货'!$G:$G,I4056,'[1]2025年已发货'!$H:$H,J4056)=0,"未发货",SUMIFS('[1]2025年已发货'!$E:$E,'[1]2025年已发货'!$F:$F,C4056,'[1]2025年已发货'!$C:$C,F4056,'[1]2025年已发货'!$G:$G,I4056,'[1]2025年已发货'!$H:$H,J4056))</f>
        <v>9</v>
      </c>
      <c r="I4056" s="122" t="str">
        <f>VLOOKUP(B4056,辅助信息!E:I,3,FALSE)</f>
        <v>(五冶建设龙泉驿一医院配套建设工程)成都市龙泉驿区董朗路69号龙泉驿一医院5号门</v>
      </c>
      <c r="J4056" s="122" t="str">
        <f>VLOOKUP(B4056,辅助信息!E:I,4,FALSE)</f>
        <v>孙敏</v>
      </c>
      <c r="K4056" s="122">
        <f>VLOOKUP(J4056,辅助信息!H:I,2,FALSE)</f>
        <v>13617695006</v>
      </c>
      <c r="L4056" s="124" t="str">
        <f>VLOOKUP(B4056,辅助信息!E:J,6,FALSE)</f>
        <v>联系实际收货人（孙敏13617695006）五冶建设送货单,6份材质书,锈货不收，装货前联系收货人核实到场规格,没提前告知进场规格现场不给予接收</v>
      </c>
      <c r="O4056" s="64" t="str">
        <f ca="1" t="shared" si="208"/>
        <v/>
      </c>
      <c r="P4056" s="64" t="str">
        <f ca="1" t="shared" si="209"/>
        <v/>
      </c>
      <c r="Q4056" s="29" t="str">
        <f>VLOOKUP(B4056,辅助信息!E:M,9,FALSE)</f>
        <v>ZTWM-CDGS-XS-2025-0073-五冶天府-成都怡心湖片区及龙泉驿医院等项目</v>
      </c>
      <c r="R4056" s="29" t="str">
        <f>_xlfn._xlws.FILTER(辅助信息!D:D,辅助信息!E:E=B4056)</f>
        <v>五冶建设龙泉驿一医院配套建设工程</v>
      </c>
    </row>
    <row r="4057" hidden="1" spans="2:18">
      <c r="B4057" s="138" t="s">
        <v>204</v>
      </c>
      <c r="C4057" s="72">
        <v>45929</v>
      </c>
      <c r="D4057" s="122" t="str">
        <f>VLOOKUP(B4057,辅助信息!E:K,7,FALSE)</f>
        <v>JWDDCD2025062200016</v>
      </c>
      <c r="E4057" s="122" t="str">
        <f>VLOOKUP(F4057,辅助信息!A:B,2,FALSE)</f>
        <v>螺纹钢</v>
      </c>
      <c r="F4057" s="122" t="s">
        <v>30</v>
      </c>
      <c r="G4057" s="123">
        <v>32</v>
      </c>
      <c r="H4057" s="136" t="str">
        <f>IF(SUMIFS('[1]2025年已发货'!$E:$E,'[1]2025年已发货'!$F:$F,C4057,'[1]2025年已发货'!$C:$C,F4057,'[1]2025年已发货'!$G:$G,I4057,'[1]2025年已发货'!$H:$H,J4057)=0,"未发货",SUMIFS('[1]2025年已发货'!$E:$E,'[1]2025年已发货'!$F:$F,C4057,'[1]2025年已发货'!$C:$C,F4057,'[1]2025年已发货'!$G:$G,I4057,'[1]2025年已发货'!$H:$H,J4057))</f>
        <v>未发货</v>
      </c>
      <c r="I4057" s="122" t="str">
        <f>VLOOKUP(B4057,辅助信息!E:I,3,FALSE)</f>
        <v>(武汉电气化局成达万高铁强电项目-达州主城区-达州南站)四川省达州市达川区达州南站</v>
      </c>
      <c r="J4057" s="122" t="str">
        <f>VLOOKUP(B4057,辅助信息!E:I,4,FALSE)</f>
        <v>杨人志</v>
      </c>
      <c r="K4057" s="122">
        <f>VLOOKUP(J4057,辅助信息!H:I,2,FALSE)</f>
        <v>18782679099</v>
      </c>
      <c r="L4057" s="124" t="str">
        <f>VLOOKUP(B4057,辅助信息!E:J,6,FALSE)</f>
        <v>锈货不收！！下雨天钢筋没盖篷布不收！！，装货前联系收货人核实到场规格,没提前告知进场规格现场不给予接收</v>
      </c>
      <c r="O4057" s="64" t="str">
        <f ca="1" t="shared" si="208"/>
        <v/>
      </c>
      <c r="P4057" s="64" t="str">
        <f ca="1" t="shared" si="209"/>
        <v/>
      </c>
      <c r="Q4057" s="29" t="str">
        <f>VLOOKUP(B4057,辅助信息!E:M,9,FALSE)</f>
        <v>ZTWM-CDGS-XS-2025-0033-中铁武汉电气化局集团有限公司成达万高速铁路强电工程项目</v>
      </c>
      <c r="R4057" s="29" t="str">
        <f>_xlfn._xlws.FILTER(辅助信息!D:D,辅助信息!E:E=B4057)</f>
        <v>武汉电气化局成达万高铁强电项目</v>
      </c>
    </row>
    <row r="4058" hidden="1" spans="2:18">
      <c r="B4058" s="138" t="s">
        <v>204</v>
      </c>
      <c r="C4058" s="72">
        <v>45929</v>
      </c>
      <c r="D4058" s="122" t="str">
        <f>VLOOKUP(B4058,辅助信息!E:K,7,FALSE)</f>
        <v>JWDDCD2025062200016</v>
      </c>
      <c r="E4058" s="122" t="str">
        <f>VLOOKUP(F4058,辅助信息!A:B,2,FALSE)</f>
        <v>螺纹钢</v>
      </c>
      <c r="F4058" s="122" t="s">
        <v>28</v>
      </c>
      <c r="G4058" s="123">
        <v>3</v>
      </c>
      <c r="H4058" s="136" t="str">
        <f>IF(SUMIFS('[1]2025年已发货'!$E:$E,'[1]2025年已发货'!$F:$F,C4058,'[1]2025年已发货'!$C:$C,F4058,'[1]2025年已发货'!$G:$G,I4058,'[1]2025年已发货'!$H:$H,J4058)=0,"未发货",SUMIFS('[1]2025年已发货'!$E:$E,'[1]2025年已发货'!$F:$F,C4058,'[1]2025年已发货'!$C:$C,F4058,'[1]2025年已发货'!$G:$G,I4058,'[1]2025年已发货'!$H:$H,J4058))</f>
        <v>未发货</v>
      </c>
      <c r="I4058" s="122" t="str">
        <f>VLOOKUP(B4058,辅助信息!E:I,3,FALSE)</f>
        <v>(武汉电气化局成达万高铁强电项目-达州主城区-达州南站)四川省达州市达川区达州南站</v>
      </c>
      <c r="J4058" s="122" t="str">
        <f>VLOOKUP(B4058,辅助信息!E:I,4,FALSE)</f>
        <v>杨人志</v>
      </c>
      <c r="K4058" s="122">
        <f>VLOOKUP(J4058,辅助信息!H:I,2,FALSE)</f>
        <v>18782679099</v>
      </c>
      <c r="L4058" s="124" t="str">
        <f>VLOOKUP(B4058,辅助信息!E:J,6,FALSE)</f>
        <v>锈货不收！！下雨天钢筋没盖篷布不收！！，装货前联系收货人核实到场规格,没提前告知进场规格现场不给予接收</v>
      </c>
      <c r="O4058" s="64" t="str">
        <f ca="1" t="shared" si="208"/>
        <v/>
      </c>
      <c r="P4058" s="64" t="str">
        <f ca="1" t="shared" si="209"/>
        <v/>
      </c>
      <c r="Q4058" s="29" t="str">
        <f>VLOOKUP(B4058,辅助信息!E:M,9,FALSE)</f>
        <v>ZTWM-CDGS-XS-2025-0033-中铁武汉电气化局集团有限公司成达万高速铁路强电工程项目</v>
      </c>
      <c r="R4058" s="29" t="str">
        <f>_xlfn._xlws.FILTER(辅助信息!D:D,辅助信息!E:E=B4058)</f>
        <v>武汉电气化局成达万高铁强电项目</v>
      </c>
    </row>
    <row r="4059" hidden="1" spans="2:18">
      <c r="B4059" s="138" t="s">
        <v>150</v>
      </c>
      <c r="C4059" s="72">
        <v>45929</v>
      </c>
      <c r="D4059" s="122" t="str">
        <f>VLOOKUP(B4059,辅助信息!E:K,7,FALSE)</f>
        <v>JWDDCD2025050800101</v>
      </c>
      <c r="E4059" s="122" t="str">
        <f>VLOOKUP(F4059,辅助信息!A:B,2,FALSE)</f>
        <v>盘螺</v>
      </c>
      <c r="F4059" s="122" t="s">
        <v>41</v>
      </c>
      <c r="G4059" s="123">
        <v>10</v>
      </c>
      <c r="H4059" s="136">
        <f>IF(SUMIFS('[1]2025年已发货'!$E:$E,'[1]2025年已发货'!$F:$F,C4059,'[1]2025年已发货'!$C:$C,F4059,'[1]2025年已发货'!$G:$G,I4059,'[1]2025年已发货'!$H:$H,J4059)=0,"未发货",SUMIFS('[1]2025年已发货'!$E:$E,'[1]2025年已发货'!$F:$F,C4059,'[1]2025年已发货'!$C:$C,F4059,'[1]2025年已发货'!$G:$G,I4059,'[1]2025年已发货'!$H:$H,J4059))</f>
        <v>10</v>
      </c>
      <c r="I4059" s="122" t="str">
        <f>VLOOKUP(B4059,辅助信息!E:I,3,FALSE)</f>
        <v>(中铁科研院宜宾泥溪项目)中铁科研院集团有限公司宜宾市泥溪东互通式立交下穿成贵客专铁路工程项目钢筋加工厂</v>
      </c>
      <c r="J4059" s="122" t="str">
        <f>VLOOKUP(B4059,辅助信息!E:I,4,FALSE)</f>
        <v>蔡鹏</v>
      </c>
      <c r="K4059" s="122">
        <f>VLOOKUP(J4059,辅助信息!H:I,2,FALSE)</f>
        <v>19130850820</v>
      </c>
      <c r="L4059" s="124" t="str">
        <f>VLOOKUP(B4059,辅助信息!E:J,6,FALSE)</f>
        <v>装货前联系收货人核实到场规格，货物最下面用方木垫下方便卸货</v>
      </c>
      <c r="O4059" s="64" t="str">
        <f ca="1" t="shared" si="208"/>
        <v/>
      </c>
      <c r="P4059" s="64" t="str">
        <f ca="1" t="shared" si="209"/>
        <v/>
      </c>
      <c r="Q4059" s="29" t="str">
        <f>VLOOKUP(B4059,辅助信息!E:M,9,FALSE)</f>
        <v>ZTWM-CDGS-XS-2025-0050-中铁科研院-宜宾泥溪项目</v>
      </c>
      <c r="R4059" s="29" t="str">
        <f>_xlfn._xlws.FILTER(辅助信息!D:D,辅助信息!E:E=B4059)</f>
        <v>中铁科研院宜宾泥溪项目</v>
      </c>
    </row>
    <row r="4060" hidden="1" spans="2:18">
      <c r="B4060" s="138" t="s">
        <v>150</v>
      </c>
      <c r="C4060" s="72">
        <v>45929</v>
      </c>
      <c r="D4060" s="122" t="str">
        <f>VLOOKUP(B4060,辅助信息!E:K,7,FALSE)</f>
        <v>JWDDCD2025050800101</v>
      </c>
      <c r="E4060" s="122" t="str">
        <f>VLOOKUP(F4060,辅助信息!A:B,2,FALSE)</f>
        <v>盘螺</v>
      </c>
      <c r="F4060" s="122" t="s">
        <v>26</v>
      </c>
      <c r="G4060" s="123">
        <v>25</v>
      </c>
      <c r="H4060" s="136">
        <f>IF(SUMIFS('[1]2025年已发货'!$E:$E,'[1]2025年已发货'!$F:$F,C4060,'[1]2025年已发货'!$C:$C,F4060,'[1]2025年已发货'!$G:$G,I4060,'[1]2025年已发货'!$H:$H,J4060)=0,"未发货",SUMIFS('[1]2025年已发货'!$E:$E,'[1]2025年已发货'!$F:$F,C4060,'[1]2025年已发货'!$C:$C,F4060,'[1]2025年已发货'!$G:$G,I4060,'[1]2025年已发货'!$H:$H,J4060))</f>
        <v>25</v>
      </c>
      <c r="I4060" s="122" t="str">
        <f>VLOOKUP(B4060,辅助信息!E:I,3,FALSE)</f>
        <v>(中铁科研院宜宾泥溪项目)中铁科研院集团有限公司宜宾市泥溪东互通式立交下穿成贵客专铁路工程项目钢筋加工厂</v>
      </c>
      <c r="J4060" s="122" t="str">
        <f>VLOOKUP(B4060,辅助信息!E:I,4,FALSE)</f>
        <v>蔡鹏</v>
      </c>
      <c r="K4060" s="122">
        <f>VLOOKUP(J4060,辅助信息!H:I,2,FALSE)</f>
        <v>19130850820</v>
      </c>
      <c r="L4060" s="124" t="str">
        <f>VLOOKUP(B4060,辅助信息!E:J,6,FALSE)</f>
        <v>装货前联系收货人核实到场规格，货物最下面用方木垫下方便卸货</v>
      </c>
      <c r="O4060" s="64" t="str">
        <f ca="1" t="shared" si="208"/>
        <v/>
      </c>
      <c r="P4060" s="64" t="str">
        <f ca="1" t="shared" si="209"/>
        <v/>
      </c>
      <c r="Q4060" s="29" t="str">
        <f>VLOOKUP(B4060,辅助信息!E:M,9,FALSE)</f>
        <v>ZTWM-CDGS-XS-2025-0050-中铁科研院-宜宾泥溪项目</v>
      </c>
      <c r="R4060" s="29" t="str">
        <f>_xlfn._xlws.FILTER(辅助信息!D:D,辅助信息!E:E=B4060)</f>
        <v>中铁科研院宜宾泥溪项目</v>
      </c>
    </row>
    <row r="4061" hidden="1" spans="2:18">
      <c r="B4061" s="137" t="s">
        <v>228</v>
      </c>
      <c r="C4061" s="72">
        <v>45929</v>
      </c>
      <c r="D4061" s="40" t="str">
        <f>VLOOKUP(B4061,辅助信息!E:K,7,FALSE)</f>
        <v>JWDDCD2025092400190</v>
      </c>
      <c r="E4061" s="40" t="str">
        <f>VLOOKUP(F4061,辅助信息!A:B,2,FALSE)</f>
        <v>螺纹钢</v>
      </c>
      <c r="F4061" s="40" t="s">
        <v>27</v>
      </c>
      <c r="G4061" s="36">
        <v>3</v>
      </c>
      <c r="H4061" s="136">
        <f>IF(SUMIFS('[1]2025年已发货'!$E:$E,'[1]2025年已发货'!$F:$F,C4061,'[1]2025年已发货'!$C:$C,F4061,'[1]2025年已发货'!$G:$G,I4061,'[1]2025年已发货'!$H:$H,J4061)=0,"未发货",SUMIFS('[1]2025年已发货'!$E:$E,'[1]2025年已发货'!$F:$F,C4061,'[1]2025年已发货'!$C:$C,F4061,'[1]2025年已发货'!$G:$G,I4061,'[1]2025年已发货'!$H:$H,J4061))</f>
        <v>3</v>
      </c>
      <c r="I4061" s="40" t="str">
        <f>VLOOKUP(B4061,辅助信息!E:I,3,FALSE)</f>
        <v>(五冶钢构龙泉东洪片区70亩住宅、商业及配套工程项目二标段)成都市龙泉驿外东洪路地铁2号线惠王陵地铁C口</v>
      </c>
      <c r="J4061" s="40" t="str">
        <f>VLOOKUP(B4061,辅助信息!E:I,4,FALSE)</f>
        <v>蒋嗣伟</v>
      </c>
      <c r="K4061" s="40">
        <f>VLOOKUP(J4061,辅助信息!H:I,2,FALSE)</f>
        <v>15014331252</v>
      </c>
      <c r="L4061" s="111">
        <f>VLOOKUP(B4061,辅助信息!E:J,6,FALSE)</f>
        <v>0</v>
      </c>
      <c r="O4061" s="64" t="str">
        <f ca="1" t="shared" si="208"/>
        <v/>
      </c>
      <c r="P4061" s="64" t="str">
        <f ca="1" t="shared" si="209"/>
        <v/>
      </c>
      <c r="Q4061" s="29" t="str">
        <f>VLOOKUP(B4061,辅助信息!E:M,9,FALSE)</f>
        <v>ZTWM-CDGS-XS-2025-0156-五冶钢构-2025年九月第一批次钢筋采购合同(三圣乡项目)-中铁物贸成都公司</v>
      </c>
      <c r="R4061" s="29" t="str">
        <f>_xlfn._xlws.FILTER(辅助信息!D:D,辅助信息!E:E=B4061)</f>
        <v>五冶钢构龙泉东洪片区(70亩、85亩)住宅、商业及配套工程项目</v>
      </c>
    </row>
    <row r="4062" hidden="1" spans="2:18">
      <c r="B4062" s="137" t="s">
        <v>228</v>
      </c>
      <c r="C4062" s="72">
        <v>45929</v>
      </c>
      <c r="D4062" s="40" t="str">
        <f>VLOOKUP(B4062,辅助信息!E:K,7,FALSE)</f>
        <v>JWDDCD2025092400190</v>
      </c>
      <c r="E4062" s="40" t="str">
        <f>VLOOKUP(F4062,辅助信息!A:B,2,FALSE)</f>
        <v>螺纹钢</v>
      </c>
      <c r="F4062" s="40" t="s">
        <v>30</v>
      </c>
      <c r="G4062" s="36">
        <v>12</v>
      </c>
      <c r="H4062" s="136">
        <f>IF(SUMIFS('[1]2025年已发货'!$E:$E,'[1]2025年已发货'!$F:$F,C4062,'[1]2025年已发货'!$C:$C,F4062,'[1]2025年已发货'!$G:$G,I4062,'[1]2025年已发货'!$H:$H,J4062)=0,"未发货",SUMIFS('[1]2025年已发货'!$E:$E,'[1]2025年已发货'!$F:$F,C4062,'[1]2025年已发货'!$C:$C,F4062,'[1]2025年已发货'!$G:$G,I4062,'[1]2025年已发货'!$H:$H,J4062))</f>
        <v>12</v>
      </c>
      <c r="I4062" s="40" t="str">
        <f>VLOOKUP(B4062,辅助信息!E:I,3,FALSE)</f>
        <v>(五冶钢构龙泉东洪片区70亩住宅、商业及配套工程项目二标段)成都市龙泉驿外东洪路地铁2号线惠王陵地铁C口</v>
      </c>
      <c r="J4062" s="40" t="str">
        <f>VLOOKUP(B4062,辅助信息!E:I,4,FALSE)</f>
        <v>蒋嗣伟</v>
      </c>
      <c r="K4062" s="40">
        <f>VLOOKUP(J4062,辅助信息!H:I,2,FALSE)</f>
        <v>15014331252</v>
      </c>
      <c r="L4062" s="111">
        <f>VLOOKUP(B4062,辅助信息!E:J,6,FALSE)</f>
        <v>0</v>
      </c>
      <c r="O4062" s="64" t="str">
        <f ca="1" t="shared" si="208"/>
        <v/>
      </c>
      <c r="P4062" s="64" t="str">
        <f ca="1" t="shared" si="209"/>
        <v/>
      </c>
      <c r="Q4062" s="29" t="str">
        <f>VLOOKUP(B4062,辅助信息!E:M,9,FALSE)</f>
        <v>ZTWM-CDGS-XS-2025-0156-五冶钢构-2025年九月第一批次钢筋采购合同(三圣乡项目)-中铁物贸成都公司</v>
      </c>
      <c r="R4062" s="29" t="str">
        <f>_xlfn._xlws.FILTER(辅助信息!D:D,辅助信息!E:E=B4062)</f>
        <v>五冶钢构龙泉东洪片区(70亩、85亩)住宅、商业及配套工程项目</v>
      </c>
    </row>
    <row r="4063" hidden="1" spans="2:18">
      <c r="B4063" s="137" t="s">
        <v>228</v>
      </c>
      <c r="C4063" s="72">
        <v>45929</v>
      </c>
      <c r="D4063" s="40" t="str">
        <f>VLOOKUP(B4063,辅助信息!E:K,7,FALSE)</f>
        <v>JWDDCD2025092400190</v>
      </c>
      <c r="E4063" s="40" t="str">
        <f>VLOOKUP(F4063,辅助信息!A:B,2,FALSE)</f>
        <v>螺纹钢</v>
      </c>
      <c r="F4063" s="40" t="s">
        <v>33</v>
      </c>
      <c r="G4063" s="36">
        <v>12</v>
      </c>
      <c r="H4063" s="136">
        <f>IF(SUMIFS('[1]2025年已发货'!$E:$E,'[1]2025年已发货'!$F:$F,C4063,'[1]2025年已发货'!$C:$C,F4063,'[1]2025年已发货'!$G:$G,I4063,'[1]2025年已发货'!$H:$H,J4063)=0,"未发货",SUMIFS('[1]2025年已发货'!$E:$E,'[1]2025年已发货'!$F:$F,C4063,'[1]2025年已发货'!$C:$C,F4063,'[1]2025年已发货'!$G:$G,I4063,'[1]2025年已发货'!$H:$H,J4063))</f>
        <v>12</v>
      </c>
      <c r="I4063" s="40" t="str">
        <f>VLOOKUP(B4063,辅助信息!E:I,3,FALSE)</f>
        <v>(五冶钢构龙泉东洪片区70亩住宅、商业及配套工程项目二标段)成都市龙泉驿外东洪路地铁2号线惠王陵地铁C口</v>
      </c>
      <c r="J4063" s="40" t="str">
        <f>VLOOKUP(B4063,辅助信息!E:I,4,FALSE)</f>
        <v>蒋嗣伟</v>
      </c>
      <c r="K4063" s="40">
        <f>VLOOKUP(J4063,辅助信息!H:I,2,FALSE)</f>
        <v>15014331252</v>
      </c>
      <c r="L4063" s="111">
        <f>VLOOKUP(B4063,辅助信息!E:J,6,FALSE)</f>
        <v>0</v>
      </c>
      <c r="O4063" s="64" t="str">
        <f ca="1" t="shared" si="208"/>
        <v/>
      </c>
      <c r="P4063" s="64" t="str">
        <f ca="1" t="shared" si="209"/>
        <v/>
      </c>
      <c r="Q4063" s="29" t="str">
        <f>VLOOKUP(B4063,辅助信息!E:M,9,FALSE)</f>
        <v>ZTWM-CDGS-XS-2025-0156-五冶钢构-2025年九月第一批次钢筋采购合同(三圣乡项目)-中铁物贸成都公司</v>
      </c>
      <c r="R4063" s="29" t="str">
        <f>_xlfn._xlws.FILTER(辅助信息!D:D,辅助信息!E:E=B4063)</f>
        <v>五冶钢构龙泉东洪片区(70亩、85亩)住宅、商业及配套工程项目</v>
      </c>
    </row>
    <row r="4064" hidden="1" spans="2:18">
      <c r="B4064" s="137" t="s">
        <v>228</v>
      </c>
      <c r="C4064" s="72">
        <v>45929</v>
      </c>
      <c r="D4064" s="40" t="str">
        <f>VLOOKUP(B4064,辅助信息!E:K,7,FALSE)</f>
        <v>JWDDCD2025092400190</v>
      </c>
      <c r="E4064" s="40" t="str">
        <f>VLOOKUP(F4064,辅助信息!A:B,2,FALSE)</f>
        <v>螺纹钢</v>
      </c>
      <c r="F4064" s="40" t="s">
        <v>18</v>
      </c>
      <c r="G4064" s="36">
        <v>9</v>
      </c>
      <c r="H4064" s="136">
        <f>IF(SUMIFS('[1]2025年已发货'!$E:$E,'[1]2025年已发货'!$F:$F,C4064,'[1]2025年已发货'!$C:$C,F4064,'[1]2025年已发货'!$G:$G,I4064,'[1]2025年已发货'!$H:$H,J4064)=0,"未发货",SUMIFS('[1]2025年已发货'!$E:$E,'[1]2025年已发货'!$F:$F,C4064,'[1]2025年已发货'!$C:$C,F4064,'[1]2025年已发货'!$G:$G,I4064,'[1]2025年已发货'!$H:$H,J4064))</f>
        <v>9</v>
      </c>
      <c r="I4064" s="40" t="str">
        <f>VLOOKUP(B4064,辅助信息!E:I,3,FALSE)</f>
        <v>(五冶钢构龙泉东洪片区70亩住宅、商业及配套工程项目二标段)成都市龙泉驿外东洪路地铁2号线惠王陵地铁C口</v>
      </c>
      <c r="J4064" s="40" t="str">
        <f>VLOOKUP(B4064,辅助信息!E:I,4,FALSE)</f>
        <v>蒋嗣伟</v>
      </c>
      <c r="K4064" s="40">
        <f>VLOOKUP(J4064,辅助信息!H:I,2,FALSE)</f>
        <v>15014331252</v>
      </c>
      <c r="L4064" s="111">
        <f>VLOOKUP(B4064,辅助信息!E:J,6,FALSE)</f>
        <v>0</v>
      </c>
      <c r="O4064" s="64" t="str">
        <f ca="1" t="shared" ref="O4064:O4127" si="210">IF(OR(M4064="",N4064&lt;&gt;""),"",MAX(M4064-TODAY(),0))</f>
        <v/>
      </c>
      <c r="P4064" s="64" t="str">
        <f ca="1" t="shared" ref="P4064:P4127" si="211">IF(M4064="","",IF(N4064&lt;&gt;"",MAX(N4064-M4064,0),IF(TODAY()&gt;M4064,TODAY()-M4064,0)))</f>
        <v/>
      </c>
      <c r="Q4064" s="29" t="str">
        <f>VLOOKUP(B4064,辅助信息!E:M,9,FALSE)</f>
        <v>ZTWM-CDGS-XS-2025-0156-五冶钢构-2025年九月第一批次钢筋采购合同(三圣乡项目)-中铁物贸成都公司</v>
      </c>
      <c r="R4064" s="29" t="str">
        <f>_xlfn._xlws.FILTER(辅助信息!D:D,辅助信息!E:E=B4064)</f>
        <v>五冶钢构龙泉东洪片区(70亩、85亩)住宅、商业及配套工程项目</v>
      </c>
    </row>
    <row r="4065" hidden="1" spans="2:18">
      <c r="B4065" s="137" t="s">
        <v>169</v>
      </c>
      <c r="C4065" s="72">
        <v>45929</v>
      </c>
      <c r="D4065" s="40" t="str">
        <f>VLOOKUP(B4065,辅助信息!E:K,7,FALSE)</f>
        <v>JWDDCD2025051800044</v>
      </c>
      <c r="E4065" s="40" t="str">
        <f>VLOOKUP(F4065,辅助信息!A:B,2,FALSE)</f>
        <v>高线</v>
      </c>
      <c r="F4065" s="40" t="s">
        <v>51</v>
      </c>
      <c r="G4065" s="36">
        <v>35</v>
      </c>
      <c r="H4065" s="136" t="str">
        <f>IF(SUMIFS('[1]2025年已发货'!$E:$E,'[1]2025年已发货'!$F:$F,C4065,'[1]2025年已发货'!$C:$C,F4065,'[1]2025年已发货'!$G:$G,I4065,'[1]2025年已发货'!$H:$H,J4065)=0,"未发货",SUMIFS('[1]2025年已发货'!$E:$E,'[1]2025年已发货'!$F:$F,C4065,'[1]2025年已发货'!$C:$C,F4065,'[1]2025年已发货'!$G:$G,I4065,'[1]2025年已发货'!$H:$H,J4065))</f>
        <v>未发货</v>
      </c>
      <c r="I4065" s="40" t="str">
        <f>VLOOKUP(B4065,辅助信息!E:I,3,FALSE)</f>
        <v>(五冶建设龙泉芙蓉花语项目-1,3地块)龙泉驿区北川路双堰塘钓鱼东100米(北川路)</v>
      </c>
      <c r="J4065" s="40" t="str">
        <f>VLOOKUP(B4065,辅助信息!E:I,4,FALSE)</f>
        <v>祝斯阳</v>
      </c>
      <c r="K4065" s="40">
        <f>VLOOKUP(J4065,辅助信息!H:I,2,FALSE)</f>
        <v>15583590797</v>
      </c>
      <c r="L4065" s="111" t="str">
        <f>VLOOKUP(B4065,辅助信息!E:J,6,FALSE)</f>
        <v>联系实际收货人（祝斯阳15583590797）项目拒绝威钢发货！！！五冶建设送货单,6份材质书,锈货不收，项目名称：中冶成勘-成都安置房项目，装货前联系收货人核实到场规格,没提前告知进场规格现场不给予接收</v>
      </c>
      <c r="O4065" s="64" t="str">
        <f ca="1" t="shared" si="210"/>
        <v/>
      </c>
      <c r="P4065" s="64" t="str">
        <f ca="1" t="shared" si="211"/>
        <v/>
      </c>
      <c r="Q4065" s="29" t="str">
        <f>VLOOKUP(B4065,辅助信息!E:M,9,FALSE)</f>
        <v>ZTWM-CDGS-XS-2025-0073-五冶天府-成都怡心湖片区及龙泉驿医院等项目</v>
      </c>
      <c r="R4065" s="29" t="str">
        <f>_xlfn._xlws.FILTER(辅助信息!D:D,辅助信息!E:E=B4065)</f>
        <v>五冶建设龙泉芙蓉花语项目</v>
      </c>
    </row>
    <row r="4066" hidden="1" spans="2:18">
      <c r="B4066" s="137" t="s">
        <v>169</v>
      </c>
      <c r="C4066" s="72">
        <v>45929</v>
      </c>
      <c r="D4066" s="40" t="str">
        <f>VLOOKUP(B4066,辅助信息!E:K,7,FALSE)</f>
        <v>JWDDCD2025051800044</v>
      </c>
      <c r="E4066" s="40" t="str">
        <f>VLOOKUP(F4066,辅助信息!A:B,2,FALSE)</f>
        <v>螺纹钢</v>
      </c>
      <c r="F4066" s="40" t="s">
        <v>28</v>
      </c>
      <c r="G4066" s="36">
        <v>105</v>
      </c>
      <c r="H4066" s="136" t="str">
        <f>IF(SUMIFS('[1]2025年已发货'!$E:$E,'[1]2025年已发货'!$F:$F,C4066,'[1]2025年已发货'!$C:$C,F4066,'[1]2025年已发货'!$G:$G,I4066,'[1]2025年已发货'!$H:$H,J4066)=0,"未发货",SUMIFS('[1]2025年已发货'!$E:$E,'[1]2025年已发货'!$F:$F,C4066,'[1]2025年已发货'!$C:$C,F4066,'[1]2025年已发货'!$G:$G,I4066,'[1]2025年已发货'!$H:$H,J4066))</f>
        <v>未发货</v>
      </c>
      <c r="I4066" s="40" t="str">
        <f>VLOOKUP(B4066,辅助信息!E:I,3,FALSE)</f>
        <v>(五冶建设龙泉芙蓉花语项目-1,3地块)龙泉驿区北川路双堰塘钓鱼东100米(北川路)</v>
      </c>
      <c r="J4066" s="40" t="str">
        <f>VLOOKUP(B4066,辅助信息!E:I,4,FALSE)</f>
        <v>祝斯阳</v>
      </c>
      <c r="K4066" s="40">
        <f>VLOOKUP(J4066,辅助信息!H:I,2,FALSE)</f>
        <v>15583590797</v>
      </c>
      <c r="L4066" s="111" t="str">
        <f>VLOOKUP(B4066,辅助信息!E:J,6,FALSE)</f>
        <v>联系实际收货人（祝斯阳15583590797）项目拒绝威钢发货！！！五冶建设送货单,6份材质书,锈货不收，项目名称：中冶成勘-成都安置房项目，装货前联系收货人核实到场规格,没提前告知进场规格现场不给予接收</v>
      </c>
      <c r="O4066" s="64" t="str">
        <f ca="1" t="shared" si="210"/>
        <v/>
      </c>
      <c r="P4066" s="64" t="str">
        <f ca="1" t="shared" si="211"/>
        <v/>
      </c>
      <c r="Q4066" s="29" t="str">
        <f>VLOOKUP(B4066,辅助信息!E:M,9,FALSE)</f>
        <v>ZTWM-CDGS-XS-2025-0073-五冶天府-成都怡心湖片区及龙泉驿医院等项目</v>
      </c>
      <c r="R4066" s="29" t="str">
        <f>_xlfn._xlws.FILTER(辅助信息!D:D,辅助信息!E:E=B4066)</f>
        <v>五冶建设龙泉芙蓉花语项目</v>
      </c>
    </row>
    <row r="4067" hidden="1" spans="2:18">
      <c r="B4067" s="138" t="s">
        <v>81</v>
      </c>
      <c r="C4067" s="72">
        <v>45930</v>
      </c>
      <c r="D4067" s="122" t="str">
        <f>VLOOKUP(B4067,辅助信息!E:K,7,FALSE)</f>
        <v>JWDDCD2025060900080</v>
      </c>
      <c r="E4067" s="122" t="str">
        <f>VLOOKUP(F4067,辅助信息!A:B,2,FALSE)</f>
        <v>螺纹钢</v>
      </c>
      <c r="F4067" s="122" t="s">
        <v>32</v>
      </c>
      <c r="G4067" s="123">
        <v>10</v>
      </c>
      <c r="H4067" s="136">
        <f>IF(SUMIFS('[1]2025年已发货'!$E:$E,'[1]2025年已发货'!$F:$F,C4067,'[1]2025年已发货'!$C:$C,F4067,'[1]2025年已发货'!$G:$G,I4067,'[1]2025年已发货'!$H:$H,J4067)=0,"未发货",SUMIFS('[1]2025年已发货'!$E:$E,'[1]2025年已发货'!$F:$F,C4067,'[1]2025年已发货'!$C:$C,F4067,'[1]2025年已发货'!$G:$G,I4067,'[1]2025年已发货'!$H:$H,J4067))</f>
        <v>5</v>
      </c>
      <c r="I4067" s="122" t="str">
        <f>VLOOKUP(B4067,辅助信息!E:I,3,FALSE)</f>
        <v>（华西简阳西城嘉苑）四川省成都市简阳市简城街道高屋村</v>
      </c>
      <c r="J4067" s="122" t="str">
        <f>VLOOKUP(B4067,辅助信息!E:I,4,FALSE)</f>
        <v>张瀚镭</v>
      </c>
      <c r="K4067" s="122">
        <f>VLOOKUP(J4067,辅助信息!H:I,2,FALSE)</f>
        <v>15884666220</v>
      </c>
      <c r="L4067" s="124" t="str">
        <f>VLOOKUP(B4067,辅助信息!E:J,6,FALSE)</f>
        <v>现场禁止使用氢能源挂车！优先威钢发货,我方卸车,新老国标钢厂不加价可直发，因陕钢多次出现磅差，项目拒绝使用</v>
      </c>
      <c r="M4067" s="150">
        <v>45929</v>
      </c>
      <c r="O4067" s="64">
        <f ca="1" t="shared" si="210"/>
        <v>0</v>
      </c>
      <c r="P4067" s="64">
        <f ca="1" t="shared" si="211"/>
        <v>42</v>
      </c>
      <c r="Q4067" s="29" t="str">
        <f>VLOOKUP(B4067,辅助信息!E:M,9,FALSE)</f>
        <v>ZTWM-CDGS-XS-2024-0030-华西集采-简州大道</v>
      </c>
      <c r="R4067" s="29" t="str">
        <f>_xlfn._xlws.FILTER(辅助信息!D:D,辅助信息!E:E=B4067)</f>
        <v>华西简阳西城嘉苑</v>
      </c>
    </row>
    <row r="4068" hidden="1" spans="2:18">
      <c r="B4068" s="138" t="s">
        <v>81</v>
      </c>
      <c r="C4068" s="72">
        <v>45930</v>
      </c>
      <c r="D4068" s="122" t="str">
        <f>VLOOKUP(B4068,辅助信息!E:K,7,FALSE)</f>
        <v>JWDDCD2025060900080</v>
      </c>
      <c r="E4068" s="122" t="str">
        <f>VLOOKUP(F4068,辅助信息!A:B,2,FALSE)</f>
        <v>螺纹钢</v>
      </c>
      <c r="F4068" s="122" t="s">
        <v>22</v>
      </c>
      <c r="G4068" s="123">
        <v>30</v>
      </c>
      <c r="H4068" s="136">
        <f>IF(SUMIFS('[1]2025年已发货'!$E:$E,'[1]2025年已发货'!$F:$F,C4068,'[1]2025年已发货'!$C:$C,F4068,'[1]2025年已发货'!$G:$G,I4068,'[1]2025年已发货'!$H:$H,J4068)=0,"未发货",SUMIFS('[1]2025年已发货'!$E:$E,'[1]2025年已发货'!$F:$F,C4068,'[1]2025年已发货'!$C:$C,F4068,'[1]2025年已发货'!$G:$G,I4068,'[1]2025年已发货'!$H:$H,J4068))</f>
        <v>30</v>
      </c>
      <c r="I4068" s="122" t="str">
        <f>VLOOKUP(B4068,辅助信息!E:I,3,FALSE)</f>
        <v>（华西简阳西城嘉苑）四川省成都市简阳市简城街道高屋村</v>
      </c>
      <c r="J4068" s="122" t="str">
        <f>VLOOKUP(B4068,辅助信息!E:I,4,FALSE)</f>
        <v>张瀚镭</v>
      </c>
      <c r="K4068" s="122">
        <f>VLOOKUP(J4068,辅助信息!H:I,2,FALSE)</f>
        <v>15884666220</v>
      </c>
      <c r="L4068" s="124" t="str">
        <f>VLOOKUP(B4068,辅助信息!E:J,6,FALSE)</f>
        <v>现场禁止使用氢能源挂车！优先威钢发货,我方卸车,新老国标钢厂不加价可直发，因陕钢多次出现磅差，项目拒绝使用</v>
      </c>
      <c r="O4068" s="64" t="str">
        <f ca="1" t="shared" si="210"/>
        <v/>
      </c>
      <c r="P4068" s="64" t="str">
        <f ca="1" t="shared" si="211"/>
        <v/>
      </c>
      <c r="Q4068" s="29" t="str">
        <f>VLOOKUP(B4068,辅助信息!E:M,9,FALSE)</f>
        <v>ZTWM-CDGS-XS-2024-0030-华西集采-简州大道</v>
      </c>
      <c r="R4068" s="29" t="str">
        <f>_xlfn._xlws.FILTER(辅助信息!D:D,辅助信息!E:E=B4068)</f>
        <v>华西简阳西城嘉苑</v>
      </c>
    </row>
    <row r="4069" hidden="1" spans="2:18">
      <c r="B4069" s="138" t="s">
        <v>81</v>
      </c>
      <c r="C4069" s="72">
        <v>45930</v>
      </c>
      <c r="D4069" s="122" t="str">
        <f>VLOOKUP(B4069,辅助信息!E:K,7,FALSE)</f>
        <v>JWDDCD2025060900080</v>
      </c>
      <c r="E4069" s="122" t="str">
        <f>VLOOKUP(F4069,辅助信息!A:B,2,FALSE)</f>
        <v>盘螺</v>
      </c>
      <c r="F4069" s="122" t="s">
        <v>41</v>
      </c>
      <c r="G4069" s="123">
        <v>20</v>
      </c>
      <c r="H4069" s="136" t="str">
        <f>IF(SUMIFS('[1]2025年已发货'!$E:$E,'[1]2025年已发货'!$F:$F,C4069,'[1]2025年已发货'!$C:$C,F4069,'[1]2025年已发货'!$G:$G,I4069,'[1]2025年已发货'!$H:$H,J4069)=0,"未发货",SUMIFS('[1]2025年已发货'!$E:$E,'[1]2025年已发货'!$F:$F,C4069,'[1]2025年已发货'!$C:$C,F4069,'[1]2025年已发货'!$G:$G,I4069,'[1]2025年已发货'!$H:$H,J4069))</f>
        <v>未发货</v>
      </c>
      <c r="I4069" s="122" t="str">
        <f>VLOOKUP(B4069,辅助信息!E:I,3,FALSE)</f>
        <v>（华西简阳西城嘉苑）四川省成都市简阳市简城街道高屋村</v>
      </c>
      <c r="J4069" s="122" t="str">
        <f>VLOOKUP(B4069,辅助信息!E:I,4,FALSE)</f>
        <v>张瀚镭</v>
      </c>
      <c r="K4069" s="122">
        <f>VLOOKUP(J4069,辅助信息!H:I,2,FALSE)</f>
        <v>15884666220</v>
      </c>
      <c r="L4069" s="124" t="str">
        <f>VLOOKUP(B4069,辅助信息!E:J,6,FALSE)</f>
        <v>现场禁止使用氢能源挂车！优先威钢发货,我方卸车,新老国标钢厂不加价可直发，因陕钢多次出现磅差，项目拒绝使用</v>
      </c>
      <c r="O4069" s="64" t="str">
        <f ca="1" t="shared" si="210"/>
        <v/>
      </c>
      <c r="P4069" s="64" t="str">
        <f ca="1" t="shared" si="211"/>
        <v/>
      </c>
      <c r="Q4069" s="29" t="str">
        <f>VLOOKUP(B4069,辅助信息!E:M,9,FALSE)</f>
        <v>ZTWM-CDGS-XS-2024-0030-华西集采-简州大道</v>
      </c>
      <c r="R4069" s="29" t="str">
        <f>_xlfn._xlws.FILTER(辅助信息!D:D,辅助信息!E:E=B4069)</f>
        <v>华西简阳西城嘉苑</v>
      </c>
    </row>
    <row r="4070" hidden="1" spans="2:18">
      <c r="B4070" s="138" t="s">
        <v>81</v>
      </c>
      <c r="C4070" s="72">
        <v>45930</v>
      </c>
      <c r="D4070" s="122" t="str">
        <f>VLOOKUP(B4070,辅助信息!E:K,7,FALSE)</f>
        <v>JWDDCD2025060900080</v>
      </c>
      <c r="E4070" s="122" t="str">
        <f>VLOOKUP(F4070,辅助信息!A:B,2,FALSE)</f>
        <v>盘螺</v>
      </c>
      <c r="F4070" s="122" t="s">
        <v>26</v>
      </c>
      <c r="G4070" s="123">
        <v>10</v>
      </c>
      <c r="H4070" s="136" t="str">
        <f>IF(SUMIFS('[1]2025年已发货'!$E:$E,'[1]2025年已发货'!$F:$F,C4070,'[1]2025年已发货'!$C:$C,F4070,'[1]2025年已发货'!$G:$G,I4070,'[1]2025年已发货'!$H:$H,J4070)=0,"未发货",SUMIFS('[1]2025年已发货'!$E:$E,'[1]2025年已发货'!$F:$F,C4070,'[1]2025年已发货'!$C:$C,F4070,'[1]2025年已发货'!$G:$G,I4070,'[1]2025年已发货'!$H:$H,J4070))</f>
        <v>未发货</v>
      </c>
      <c r="I4070" s="122" t="str">
        <f>VLOOKUP(B4070,辅助信息!E:I,3,FALSE)</f>
        <v>（华西简阳西城嘉苑）四川省成都市简阳市简城街道高屋村</v>
      </c>
      <c r="J4070" s="122" t="str">
        <f>VLOOKUP(B4070,辅助信息!E:I,4,FALSE)</f>
        <v>张瀚镭</v>
      </c>
      <c r="K4070" s="122">
        <f>VLOOKUP(J4070,辅助信息!H:I,2,FALSE)</f>
        <v>15884666220</v>
      </c>
      <c r="L4070" s="124" t="str">
        <f>VLOOKUP(B4070,辅助信息!E:J,6,FALSE)</f>
        <v>现场禁止使用氢能源挂车！优先威钢发货,我方卸车,新老国标钢厂不加价可直发，因陕钢多次出现磅差，项目拒绝使用</v>
      </c>
      <c r="O4070" s="64" t="str">
        <f ca="1" t="shared" si="210"/>
        <v/>
      </c>
      <c r="P4070" s="64" t="str">
        <f ca="1" t="shared" si="211"/>
        <v/>
      </c>
      <c r="Q4070" s="29" t="str">
        <f>VLOOKUP(B4070,辅助信息!E:M,9,FALSE)</f>
        <v>ZTWM-CDGS-XS-2024-0030-华西集采-简州大道</v>
      </c>
      <c r="R4070" s="29" t="str">
        <f>_xlfn._xlws.FILTER(辅助信息!D:D,辅助信息!E:E=B4070)</f>
        <v>华西简阳西城嘉苑</v>
      </c>
    </row>
    <row r="4071" hidden="1" spans="2:18">
      <c r="B4071" s="138" t="s">
        <v>81</v>
      </c>
      <c r="C4071" s="72">
        <v>45930</v>
      </c>
      <c r="D4071" s="122" t="str">
        <f>VLOOKUP(B4071,辅助信息!E:K,7,FALSE)</f>
        <v>JWDDCD2025060900080</v>
      </c>
      <c r="E4071" s="122" t="str">
        <f>VLOOKUP(F4071,辅助信息!A:B,2,FALSE)</f>
        <v>盘螺</v>
      </c>
      <c r="F4071" s="122" t="s">
        <v>49</v>
      </c>
      <c r="G4071" s="123">
        <v>25</v>
      </c>
      <c r="H4071" s="136" t="str">
        <f>IF(SUMIFS('[1]2025年已发货'!$E:$E,'[1]2025年已发货'!$F:$F,C4071,'[1]2025年已发货'!$C:$C,F4071,'[1]2025年已发货'!$G:$G,I4071,'[1]2025年已发货'!$H:$H,J4071)=0,"未发货",SUMIFS('[1]2025年已发货'!$E:$E,'[1]2025年已发货'!$F:$F,C4071,'[1]2025年已发货'!$C:$C,F4071,'[1]2025年已发货'!$G:$G,I4071,'[1]2025年已发货'!$H:$H,J4071))</f>
        <v>未发货</v>
      </c>
      <c r="I4071" s="122" t="str">
        <f>VLOOKUP(B4071,辅助信息!E:I,3,FALSE)</f>
        <v>（华西简阳西城嘉苑）四川省成都市简阳市简城街道高屋村</v>
      </c>
      <c r="J4071" s="122" t="str">
        <f>VLOOKUP(B4071,辅助信息!E:I,4,FALSE)</f>
        <v>张瀚镭</v>
      </c>
      <c r="K4071" s="122">
        <f>VLOOKUP(J4071,辅助信息!H:I,2,FALSE)</f>
        <v>15884666220</v>
      </c>
      <c r="L4071" s="124" t="str">
        <f>VLOOKUP(B4071,辅助信息!E:J,6,FALSE)</f>
        <v>现场禁止使用氢能源挂车！优先威钢发货,我方卸车,新老国标钢厂不加价可直发，因陕钢多次出现磅差，项目拒绝使用</v>
      </c>
      <c r="O4071" s="64" t="str">
        <f ca="1" t="shared" si="210"/>
        <v/>
      </c>
      <c r="P4071" s="64" t="str">
        <f ca="1" t="shared" si="211"/>
        <v/>
      </c>
      <c r="Q4071" s="29" t="str">
        <f>VLOOKUP(B4071,辅助信息!E:M,9,FALSE)</f>
        <v>ZTWM-CDGS-XS-2024-0030-华西集采-简州大道</v>
      </c>
      <c r="R4071" s="29" t="str">
        <f>_xlfn._xlws.FILTER(辅助信息!D:D,辅助信息!E:E=B4071)</f>
        <v>华西简阳西城嘉苑</v>
      </c>
    </row>
    <row r="4072" hidden="1" spans="2:18">
      <c r="B4072" s="138" t="s">
        <v>81</v>
      </c>
      <c r="C4072" s="72">
        <v>45930</v>
      </c>
      <c r="D4072" s="122" t="str">
        <f>VLOOKUP(B4072,辅助信息!E:K,7,FALSE)</f>
        <v>JWDDCD2025060900080</v>
      </c>
      <c r="E4072" s="122" t="str">
        <f>VLOOKUP(F4072,辅助信息!A:B,2,FALSE)</f>
        <v>盘螺</v>
      </c>
      <c r="F4072" s="122" t="s">
        <v>40</v>
      </c>
      <c r="G4072" s="123">
        <v>10</v>
      </c>
      <c r="H4072" s="136" t="str">
        <f>IF(SUMIFS('[1]2025年已发货'!$E:$E,'[1]2025年已发货'!$F:$F,C4072,'[1]2025年已发货'!$C:$C,F4072,'[1]2025年已发货'!$G:$G,I4072,'[1]2025年已发货'!$H:$H,J4072)=0,"未发货",SUMIFS('[1]2025年已发货'!$E:$E,'[1]2025年已发货'!$F:$F,C4072,'[1]2025年已发货'!$C:$C,F4072,'[1]2025年已发货'!$G:$G,I4072,'[1]2025年已发货'!$H:$H,J4072))</f>
        <v>未发货</v>
      </c>
      <c r="I4072" s="122" t="str">
        <f>VLOOKUP(B4072,辅助信息!E:I,3,FALSE)</f>
        <v>（华西简阳西城嘉苑）四川省成都市简阳市简城街道高屋村</v>
      </c>
      <c r="J4072" s="122" t="str">
        <f>VLOOKUP(B4072,辅助信息!E:I,4,FALSE)</f>
        <v>张瀚镭</v>
      </c>
      <c r="K4072" s="122">
        <f>VLOOKUP(J4072,辅助信息!H:I,2,FALSE)</f>
        <v>15884666220</v>
      </c>
      <c r="L4072" s="124" t="str">
        <f>VLOOKUP(B4072,辅助信息!E:J,6,FALSE)</f>
        <v>现场禁止使用氢能源挂车！优先威钢发货,我方卸车,新老国标钢厂不加价可直发，因陕钢多次出现磅差，项目拒绝使用</v>
      </c>
      <c r="M4072" s="150">
        <v>45929</v>
      </c>
      <c r="O4072" s="64">
        <f ca="1" t="shared" si="210"/>
        <v>0</v>
      </c>
      <c r="P4072" s="64">
        <f ca="1" t="shared" si="211"/>
        <v>42</v>
      </c>
      <c r="Q4072" s="29" t="str">
        <f>VLOOKUP(B4072,辅助信息!E:M,9,FALSE)</f>
        <v>ZTWM-CDGS-XS-2024-0030-华西集采-简州大道</v>
      </c>
      <c r="R4072" s="29" t="str">
        <f>_xlfn._xlws.FILTER(辅助信息!D:D,辅助信息!E:E=B4072)</f>
        <v>华西简阳西城嘉苑</v>
      </c>
    </row>
    <row r="4073" hidden="1" spans="2:18">
      <c r="B4073" s="138" t="s">
        <v>179</v>
      </c>
      <c r="C4073" s="72">
        <v>45930</v>
      </c>
      <c r="D4073" s="122" t="str">
        <f>VLOOKUP(B4073,辅助信息!E:K,7,FALSE)</f>
        <v>JWDDCD2025052800131</v>
      </c>
      <c r="E4073" s="122" t="str">
        <f>VLOOKUP(F4073,辅助信息!A:B,2,FALSE)</f>
        <v>螺纹钢</v>
      </c>
      <c r="F4073" s="122" t="s">
        <v>66</v>
      </c>
      <c r="G4073" s="123">
        <v>6</v>
      </c>
      <c r="H4073" s="136">
        <f>IF(SUMIFS('[1]2025年已发货'!$E:$E,'[1]2025年已发货'!$F:$F,C4073,'[1]2025年已发货'!$C:$C,F4073,'[1]2025年已发货'!$G:$G,I4073,'[1]2025年已发货'!$H:$H,J4073)=0,"未发货",SUMIFS('[1]2025年已发货'!$E:$E,'[1]2025年已发货'!$F:$F,C4073,'[1]2025年已发货'!$C:$C,F4073,'[1]2025年已发货'!$G:$G,I4073,'[1]2025年已发货'!$H:$H,J4073))</f>
        <v>6</v>
      </c>
      <c r="I4073" s="122" t="str">
        <f>VLOOKUP(B4073,辅助信息!E:I,3,FALSE)</f>
        <v>（商投建工达州中医药科技园-4工区-3号楼）达州市通川区达州中医药职业学院犀牛大道北段</v>
      </c>
      <c r="J4073" s="122" t="str">
        <f>VLOOKUP(B4073,辅助信息!E:I,4,FALSE)</f>
        <v>张扬</v>
      </c>
      <c r="K4073" s="122">
        <f>VLOOKUP(J4073,辅助信息!H:I,2,FALSE)</f>
        <v>18381904567</v>
      </c>
      <c r="L4073" s="124" t="str">
        <f>VLOOKUP(B4073,辅助信息!E:J,6,FALSE)</f>
        <v>控制炉批号！多了现场不收！,优先安排达钢,提前联系到场规格及数量</v>
      </c>
      <c r="M4073" s="150">
        <v>45929</v>
      </c>
      <c r="O4073" s="64">
        <f ca="1" t="shared" si="210"/>
        <v>0</v>
      </c>
      <c r="P4073" s="64">
        <f ca="1" t="shared" si="211"/>
        <v>42</v>
      </c>
      <c r="Q4073" s="29" t="str">
        <f>VLOOKUP(B4073,辅助信息!E:M,9,FALSE)</f>
        <v>ZTWM-CDGS-XS-2024-0134-商投建工达州中医药科技成果示范园项目</v>
      </c>
      <c r="R4073" s="29" t="str">
        <f>_xlfn._xlws.FILTER(辅助信息!D:D,辅助信息!E:E=B4073)</f>
        <v>商投建工达州中医药科技园</v>
      </c>
    </row>
    <row r="4074" hidden="1" spans="2:18">
      <c r="B4074" s="138" t="s">
        <v>179</v>
      </c>
      <c r="C4074" s="72">
        <v>45930</v>
      </c>
      <c r="D4074" s="122" t="str">
        <f>VLOOKUP(B4074,辅助信息!E:K,7,FALSE)</f>
        <v>JWDDCD2025052800131</v>
      </c>
      <c r="E4074" s="122" t="str">
        <f>VLOOKUP(F4074,辅助信息!A:B,2,FALSE)</f>
        <v>螺纹钢</v>
      </c>
      <c r="F4074" s="122" t="s">
        <v>21</v>
      </c>
      <c r="G4074" s="123">
        <v>6</v>
      </c>
      <c r="H4074" s="136" t="str">
        <f>IF(SUMIFS('[1]2025年已发货'!$E:$E,'[1]2025年已发货'!$F:$F,C4074,'[1]2025年已发货'!$C:$C,F4074,'[1]2025年已发货'!$G:$G,I4074,'[1]2025年已发货'!$H:$H,J4074)=0,"未发货",SUMIFS('[1]2025年已发货'!$E:$E,'[1]2025年已发货'!$F:$F,C4074,'[1]2025年已发货'!$C:$C,F4074,'[1]2025年已发货'!$G:$G,I4074,'[1]2025年已发货'!$H:$H,J4074))</f>
        <v>未发货</v>
      </c>
      <c r="I4074" s="122" t="str">
        <f>VLOOKUP(B4074,辅助信息!E:I,3,FALSE)</f>
        <v>（商投建工达州中医药科技园-4工区-3号楼）达州市通川区达州中医药职业学院犀牛大道北段</v>
      </c>
      <c r="J4074" s="122" t="str">
        <f>VLOOKUP(B4074,辅助信息!E:I,4,FALSE)</f>
        <v>张扬</v>
      </c>
      <c r="K4074" s="122">
        <f>VLOOKUP(J4074,辅助信息!H:I,2,FALSE)</f>
        <v>18381904567</v>
      </c>
      <c r="L4074" s="124" t="str">
        <f>VLOOKUP(B4074,辅助信息!E:J,6,FALSE)</f>
        <v>控制炉批号！多了现场不收！,优先安排达钢,提前联系到场规格及数量</v>
      </c>
      <c r="M4074" s="150">
        <v>45929</v>
      </c>
      <c r="O4074" s="64">
        <f ca="1" t="shared" si="210"/>
        <v>0</v>
      </c>
      <c r="P4074" s="64">
        <f ca="1" t="shared" si="211"/>
        <v>42</v>
      </c>
      <c r="Q4074" s="29" t="str">
        <f>VLOOKUP(B4074,辅助信息!E:M,9,FALSE)</f>
        <v>ZTWM-CDGS-XS-2024-0134-商投建工达州中医药科技成果示范园项目</v>
      </c>
      <c r="R4074" s="29" t="str">
        <f>_xlfn._xlws.FILTER(辅助信息!D:D,辅助信息!E:E=B4074)</f>
        <v>商投建工达州中医药科技园</v>
      </c>
    </row>
    <row r="4075" hidden="1" spans="2:18">
      <c r="B4075" s="138" t="s">
        <v>179</v>
      </c>
      <c r="C4075" s="72">
        <v>45930</v>
      </c>
      <c r="D4075" s="122" t="str">
        <f>VLOOKUP(B4075,辅助信息!E:K,7,FALSE)</f>
        <v>JWDDCD2025052800131</v>
      </c>
      <c r="E4075" s="122" t="str">
        <f>VLOOKUP(F4075,辅助信息!A:B,2,FALSE)</f>
        <v>螺纹钢</v>
      </c>
      <c r="F4075" s="122" t="s">
        <v>58</v>
      </c>
      <c r="G4075" s="123">
        <v>15</v>
      </c>
      <c r="H4075" s="136">
        <f>IF(SUMIFS('[1]2025年已发货'!$E:$E,'[1]2025年已发货'!$F:$F,C4075,'[1]2025年已发货'!$C:$C,F4075,'[1]2025年已发货'!$G:$G,I4075,'[1]2025年已发货'!$H:$H,J4075)=0,"未发货",SUMIFS('[1]2025年已发货'!$E:$E,'[1]2025年已发货'!$F:$F,C4075,'[1]2025年已发货'!$C:$C,F4075,'[1]2025年已发货'!$G:$G,I4075,'[1]2025年已发货'!$H:$H,J4075))</f>
        <v>15</v>
      </c>
      <c r="I4075" s="122" t="str">
        <f>VLOOKUP(B4075,辅助信息!E:I,3,FALSE)</f>
        <v>（商投建工达州中医药科技园-4工区-3号楼）达州市通川区达州中医药职业学院犀牛大道北段</v>
      </c>
      <c r="J4075" s="122" t="str">
        <f>VLOOKUP(B4075,辅助信息!E:I,4,FALSE)</f>
        <v>张扬</v>
      </c>
      <c r="K4075" s="122">
        <f>VLOOKUP(J4075,辅助信息!H:I,2,FALSE)</f>
        <v>18381904567</v>
      </c>
      <c r="L4075" s="124" t="str">
        <f>VLOOKUP(B4075,辅助信息!E:J,6,FALSE)</f>
        <v>控制炉批号！多了现场不收！,优先安排达钢,提前联系到场规格及数量</v>
      </c>
      <c r="M4075" s="150">
        <v>45929</v>
      </c>
      <c r="O4075" s="64">
        <f ca="1" t="shared" si="210"/>
        <v>0</v>
      </c>
      <c r="P4075" s="64">
        <f ca="1" t="shared" si="211"/>
        <v>42</v>
      </c>
      <c r="Q4075" s="29" t="str">
        <f>VLOOKUP(B4075,辅助信息!E:M,9,FALSE)</f>
        <v>ZTWM-CDGS-XS-2024-0134-商投建工达州中医药科技成果示范园项目</v>
      </c>
      <c r="R4075" s="29" t="str">
        <f>_xlfn._xlws.FILTER(辅助信息!D:D,辅助信息!E:E=B4075)</f>
        <v>商投建工达州中医药科技园</v>
      </c>
    </row>
    <row r="4076" hidden="1" spans="2:18">
      <c r="B4076" s="138" t="s">
        <v>179</v>
      </c>
      <c r="C4076" s="72">
        <v>45930</v>
      </c>
      <c r="D4076" s="122" t="str">
        <f>VLOOKUP(B4076,辅助信息!E:K,7,FALSE)</f>
        <v>JWDDCD2025052800131</v>
      </c>
      <c r="E4076" s="122" t="str">
        <f>VLOOKUP(F4076,辅助信息!A:B,2,FALSE)</f>
        <v>螺纹钢</v>
      </c>
      <c r="F4076" s="122" t="s">
        <v>22</v>
      </c>
      <c r="G4076" s="123">
        <v>10</v>
      </c>
      <c r="H4076" s="136" t="str">
        <f>IF(SUMIFS('[1]2025年已发货'!$E:$E,'[1]2025年已发货'!$F:$F,C4076,'[1]2025年已发货'!$C:$C,F4076,'[1]2025年已发货'!$G:$G,I4076,'[1]2025年已发货'!$H:$H,J4076)=0,"未发货",SUMIFS('[1]2025年已发货'!$E:$E,'[1]2025年已发货'!$F:$F,C4076,'[1]2025年已发货'!$C:$C,F4076,'[1]2025年已发货'!$G:$G,I4076,'[1]2025年已发货'!$H:$H,J4076))</f>
        <v>未发货</v>
      </c>
      <c r="I4076" s="122" t="str">
        <f>VLOOKUP(B4076,辅助信息!E:I,3,FALSE)</f>
        <v>（商投建工达州中医药科技园-4工区-3号楼）达州市通川区达州中医药职业学院犀牛大道北段</v>
      </c>
      <c r="J4076" s="122" t="str">
        <f>VLOOKUP(B4076,辅助信息!E:I,4,FALSE)</f>
        <v>张扬</v>
      </c>
      <c r="K4076" s="122">
        <f>VLOOKUP(J4076,辅助信息!H:I,2,FALSE)</f>
        <v>18381904567</v>
      </c>
      <c r="L4076" s="124" t="str">
        <f>VLOOKUP(B4076,辅助信息!E:J,6,FALSE)</f>
        <v>控制炉批号！多了现场不收！,优先安排达钢,提前联系到场规格及数量</v>
      </c>
      <c r="M4076" s="150">
        <v>45928</v>
      </c>
      <c r="O4076" s="64">
        <f ca="1" t="shared" si="210"/>
        <v>0</v>
      </c>
      <c r="P4076" s="64">
        <f ca="1" t="shared" si="211"/>
        <v>43</v>
      </c>
      <c r="Q4076" s="29" t="str">
        <f>VLOOKUP(B4076,辅助信息!E:M,9,FALSE)</f>
        <v>ZTWM-CDGS-XS-2024-0134-商投建工达州中医药科技成果示范园项目</v>
      </c>
      <c r="R4076" s="29" t="str">
        <f>_xlfn._xlws.FILTER(辅助信息!D:D,辅助信息!E:E=B4076)</f>
        <v>商投建工达州中医药科技园</v>
      </c>
    </row>
    <row r="4077" hidden="1" spans="2:18">
      <c r="B4077" s="138" t="s">
        <v>179</v>
      </c>
      <c r="C4077" s="72">
        <v>45930</v>
      </c>
      <c r="D4077" s="122" t="str">
        <f>VLOOKUP(B4077,辅助信息!E:K,7,FALSE)</f>
        <v>JWDDCD2025052800131</v>
      </c>
      <c r="E4077" s="122" t="str">
        <f>VLOOKUP(F4077,辅助信息!A:B,2,FALSE)</f>
        <v>盘螺</v>
      </c>
      <c r="F4077" s="122" t="s">
        <v>41</v>
      </c>
      <c r="G4077" s="123">
        <v>9</v>
      </c>
      <c r="H4077" s="136">
        <f>IF(SUMIFS('[1]2025年已发货'!$E:$E,'[1]2025年已发货'!$F:$F,C4077,'[1]2025年已发货'!$C:$C,F4077,'[1]2025年已发货'!$G:$G,I4077,'[1]2025年已发货'!$H:$H,J4077)=0,"未发货",SUMIFS('[1]2025年已发货'!$E:$E,'[1]2025年已发货'!$F:$F,C4077,'[1]2025年已发货'!$C:$C,F4077,'[1]2025年已发货'!$G:$G,I4077,'[1]2025年已发货'!$H:$H,J4077))</f>
        <v>9</v>
      </c>
      <c r="I4077" s="122" t="str">
        <f>VLOOKUP(B4077,辅助信息!E:I,3,FALSE)</f>
        <v>（商投建工达州中医药科技园-4工区-3号楼）达州市通川区达州中医药职业学院犀牛大道北段</v>
      </c>
      <c r="J4077" s="122" t="str">
        <f>VLOOKUP(B4077,辅助信息!E:I,4,FALSE)</f>
        <v>张扬</v>
      </c>
      <c r="K4077" s="122">
        <f>VLOOKUP(J4077,辅助信息!H:I,2,FALSE)</f>
        <v>18381904567</v>
      </c>
      <c r="L4077" s="124" t="str">
        <f>VLOOKUP(B4077,辅助信息!E:J,6,FALSE)</f>
        <v>控制炉批号！多了现场不收！,优先安排达钢,提前联系到场规格及数量</v>
      </c>
      <c r="M4077" s="150">
        <v>45928</v>
      </c>
      <c r="O4077" s="64">
        <f ca="1" t="shared" si="210"/>
        <v>0</v>
      </c>
      <c r="P4077" s="64">
        <f ca="1" t="shared" si="211"/>
        <v>43</v>
      </c>
      <c r="Q4077" s="29" t="str">
        <f>VLOOKUP(B4077,辅助信息!E:M,9,FALSE)</f>
        <v>ZTWM-CDGS-XS-2024-0134-商投建工达州中医药科技成果示范园项目</v>
      </c>
      <c r="R4077" s="29" t="str">
        <f>_xlfn._xlws.FILTER(辅助信息!D:D,辅助信息!E:E=B4077)</f>
        <v>商投建工达州中医药科技园</v>
      </c>
    </row>
    <row r="4078" hidden="1" spans="2:18">
      <c r="B4078" s="138" t="s">
        <v>179</v>
      </c>
      <c r="C4078" s="72">
        <v>45930</v>
      </c>
      <c r="D4078" s="122" t="str">
        <f>VLOOKUP(B4078,辅助信息!E:K,7,FALSE)</f>
        <v>JWDDCD2025052800131</v>
      </c>
      <c r="E4078" s="122" t="str">
        <f>VLOOKUP(F4078,辅助信息!A:B,2,FALSE)</f>
        <v>盘螺</v>
      </c>
      <c r="F4078" s="122" t="s">
        <v>49</v>
      </c>
      <c r="G4078" s="123">
        <v>6</v>
      </c>
      <c r="H4078" s="136" t="str">
        <f>IF(SUMIFS('[1]2025年已发货'!$E:$E,'[1]2025年已发货'!$F:$F,C4078,'[1]2025年已发货'!$C:$C,F4078,'[1]2025年已发货'!$G:$G,I4078,'[1]2025年已发货'!$H:$H,J4078)=0,"未发货",SUMIFS('[1]2025年已发货'!$E:$E,'[1]2025年已发货'!$F:$F,C4078,'[1]2025年已发货'!$C:$C,F4078,'[1]2025年已发货'!$G:$G,I4078,'[1]2025年已发货'!$H:$H,J4078))</f>
        <v>未发货</v>
      </c>
      <c r="I4078" s="122" t="str">
        <f>VLOOKUP(B4078,辅助信息!E:I,3,FALSE)</f>
        <v>（商投建工达州中医药科技园-4工区-3号楼）达州市通川区达州中医药职业学院犀牛大道北段</v>
      </c>
      <c r="J4078" s="122" t="str">
        <f>VLOOKUP(B4078,辅助信息!E:I,4,FALSE)</f>
        <v>张扬</v>
      </c>
      <c r="K4078" s="122">
        <f>VLOOKUP(J4078,辅助信息!H:I,2,FALSE)</f>
        <v>18381904567</v>
      </c>
      <c r="L4078" s="124" t="str">
        <f>VLOOKUP(B4078,辅助信息!E:J,6,FALSE)</f>
        <v>控制炉批号！多了现场不收！,优先安排达钢,提前联系到场规格及数量</v>
      </c>
      <c r="M4078" s="150">
        <v>45929</v>
      </c>
      <c r="O4078" s="64">
        <f ca="1" t="shared" si="210"/>
        <v>0</v>
      </c>
      <c r="P4078" s="64">
        <f ca="1" t="shared" si="211"/>
        <v>42</v>
      </c>
      <c r="Q4078" s="29" t="str">
        <f>VLOOKUP(B4078,辅助信息!E:M,9,FALSE)</f>
        <v>ZTWM-CDGS-XS-2024-0134-商投建工达州中医药科技成果示范园项目</v>
      </c>
      <c r="R4078" s="29" t="str">
        <f>_xlfn._xlws.FILTER(辅助信息!D:D,辅助信息!E:E=B4078)</f>
        <v>商投建工达州中医药科技园</v>
      </c>
    </row>
    <row r="4079" hidden="1" spans="2:18">
      <c r="B4079" s="138" t="s">
        <v>179</v>
      </c>
      <c r="C4079" s="72">
        <v>45930</v>
      </c>
      <c r="D4079" s="122" t="str">
        <f>VLOOKUP(B4079,辅助信息!E:K,7,FALSE)</f>
        <v>JWDDCD2025052800131</v>
      </c>
      <c r="E4079" s="122" t="str">
        <f>VLOOKUP(F4079,辅助信息!A:B,2,FALSE)</f>
        <v>盘螺</v>
      </c>
      <c r="F4079" s="122" t="s">
        <v>40</v>
      </c>
      <c r="G4079" s="123">
        <v>21</v>
      </c>
      <c r="H4079" s="136">
        <f>IF(SUMIFS('[1]2025年已发货'!$E:$E,'[1]2025年已发货'!$F:$F,C4079,'[1]2025年已发货'!$C:$C,F4079,'[1]2025年已发货'!$G:$G,I4079,'[1]2025年已发货'!$H:$H,J4079)=0,"未发货",SUMIFS('[1]2025年已发货'!$E:$E,'[1]2025年已发货'!$F:$F,C4079,'[1]2025年已发货'!$C:$C,F4079,'[1]2025年已发货'!$G:$G,I4079,'[1]2025年已发货'!$H:$H,J4079))</f>
        <v>21</v>
      </c>
      <c r="I4079" s="122" t="str">
        <f>VLOOKUP(B4079,辅助信息!E:I,3,FALSE)</f>
        <v>（商投建工达州中医药科技园-4工区-3号楼）达州市通川区达州中医药职业学院犀牛大道北段</v>
      </c>
      <c r="J4079" s="122" t="str">
        <f>VLOOKUP(B4079,辅助信息!E:I,4,FALSE)</f>
        <v>张扬</v>
      </c>
      <c r="K4079" s="122">
        <f>VLOOKUP(J4079,辅助信息!H:I,2,FALSE)</f>
        <v>18381904567</v>
      </c>
      <c r="L4079" s="124" t="str">
        <f>VLOOKUP(B4079,辅助信息!E:J,6,FALSE)</f>
        <v>控制炉批号！多了现场不收！,优先安排达钢,提前联系到场规格及数量</v>
      </c>
      <c r="M4079" s="150">
        <v>45929</v>
      </c>
      <c r="O4079" s="64">
        <f ca="1" t="shared" si="210"/>
        <v>0</v>
      </c>
      <c r="P4079" s="64">
        <f ca="1" t="shared" si="211"/>
        <v>42</v>
      </c>
      <c r="Q4079" s="29" t="str">
        <f>VLOOKUP(B4079,辅助信息!E:M,9,FALSE)</f>
        <v>ZTWM-CDGS-XS-2024-0134-商投建工达州中医药科技成果示范园项目</v>
      </c>
      <c r="R4079" s="29" t="str">
        <f>_xlfn._xlws.FILTER(辅助信息!D:D,辅助信息!E:E=B4079)</f>
        <v>商投建工达州中医药科技园</v>
      </c>
    </row>
    <row r="4080" hidden="1" spans="2:18">
      <c r="B4080" s="138" t="s">
        <v>230</v>
      </c>
      <c r="C4080" s="72">
        <v>45930</v>
      </c>
      <c r="D4080" s="122" t="str">
        <f>VLOOKUP(B4080,辅助信息!E:K,7,FALSE)</f>
        <v>JWDDCD2025102100481</v>
      </c>
      <c r="E4080" s="122" t="str">
        <f>VLOOKUP(F4080,辅助信息!A:B,2,FALSE)</f>
        <v>螺纹钢</v>
      </c>
      <c r="F4080" s="122" t="s">
        <v>18</v>
      </c>
      <c r="G4080" s="123">
        <v>9</v>
      </c>
      <c r="H4080" s="136">
        <f>IF(SUMIFS('[1]2025年已发货'!$E:$E,'[1]2025年已发货'!$F:$F,C4080,'[1]2025年已发货'!$C:$C,F4080,'[1]2025年已发货'!$G:$G,I4080,'[1]2025年已发货'!$H:$H,J4080)=0,"未发货",SUMIFS('[1]2025年已发货'!$E:$E,'[1]2025年已发货'!$F:$F,C4080,'[1]2025年已发货'!$C:$C,F4080,'[1]2025年已发货'!$G:$G,I4080,'[1]2025年已发货'!$H:$H,J4080))</f>
        <v>9</v>
      </c>
      <c r="I4080" s="122" t="str">
        <f>VLOOKUP(B4080,辅助信息!E:I,3,FALSE)</f>
        <v>(五冶建设成都盐道街中学初中部改扩建工程-二标)四川省成都市锦江区春熙路街道盐道街4号（盐道街中学初中部）</v>
      </c>
      <c r="J4080" s="122" t="str">
        <f>VLOOKUP(B4080,辅助信息!E:I,4,FALSE)</f>
        <v>谢鑫</v>
      </c>
      <c r="K4080" s="122">
        <f>VLOOKUP(J4080,辅助信息!H:I,2,FALSE)</f>
        <v>18228465067</v>
      </c>
      <c r="L4080" s="124" t="str">
        <f>VLOOKUP(B4080,辅助信息!E:J,6,FALSE)</f>
        <v>联系实际收货人（易前刚18228465067）五冶建设送货单,6份材质书,锈货不收，装货前联系收货人核实到场规格,没提前告知进场规格现场不给予接收</v>
      </c>
      <c r="M4080" s="150">
        <v>45929</v>
      </c>
      <c r="O4080" s="64">
        <f ca="1" t="shared" si="210"/>
        <v>0</v>
      </c>
      <c r="P4080" s="64">
        <f ca="1" t="shared" si="211"/>
        <v>42</v>
      </c>
      <c r="Q4080" s="29" t="str">
        <f>VLOOKUP(B4080,辅助信息!E:M,9,FALSE)</f>
        <v>ZTWM-CDGS-XS-2025-0073-五冶天府-成都怡心湖片区及龙泉驿医院等项目</v>
      </c>
      <c r="R4080" s="29" t="str">
        <f>_xlfn._xlws.FILTER(辅助信息!D:D,辅助信息!E:E=B4080)</f>
        <v>五冶建设成都盐道街中学初中部改扩建工程</v>
      </c>
    </row>
    <row r="4081" hidden="1" spans="2:18">
      <c r="B4081" s="138" t="s">
        <v>230</v>
      </c>
      <c r="C4081" s="72">
        <v>45930</v>
      </c>
      <c r="D4081" s="122" t="str">
        <f>VLOOKUP(B4081,辅助信息!E:K,7,FALSE)</f>
        <v>JWDDCD2025102100481</v>
      </c>
      <c r="E4081" s="122" t="str">
        <f>VLOOKUP(F4081,辅助信息!A:B,2,FALSE)</f>
        <v>盘螺</v>
      </c>
      <c r="F4081" s="122" t="s">
        <v>41</v>
      </c>
      <c r="G4081" s="123">
        <v>2</v>
      </c>
      <c r="H4081" s="136">
        <f>IF(SUMIFS('[1]2025年已发货'!$E:$E,'[1]2025年已发货'!$F:$F,C4081,'[1]2025年已发货'!$C:$C,F4081,'[1]2025年已发货'!$G:$G,I4081,'[1]2025年已发货'!$H:$H,J4081)=0,"未发货",SUMIFS('[1]2025年已发货'!$E:$E,'[1]2025年已发货'!$F:$F,C4081,'[1]2025年已发货'!$C:$C,F4081,'[1]2025年已发货'!$G:$G,I4081,'[1]2025年已发货'!$H:$H,J4081))</f>
        <v>2</v>
      </c>
      <c r="I4081" s="122" t="str">
        <f>VLOOKUP(B4081,辅助信息!E:I,3,FALSE)</f>
        <v>(五冶建设成都盐道街中学初中部改扩建工程-二标)四川省成都市锦江区春熙路街道盐道街4号（盐道街中学初中部）</v>
      </c>
      <c r="J4081" s="122" t="str">
        <f>VLOOKUP(B4081,辅助信息!E:I,4,FALSE)</f>
        <v>谢鑫</v>
      </c>
      <c r="K4081" s="122">
        <f>VLOOKUP(J4081,辅助信息!H:I,2,FALSE)</f>
        <v>18228465067</v>
      </c>
      <c r="L4081" s="124" t="str">
        <f>VLOOKUP(B4081,辅助信息!E:J,6,FALSE)</f>
        <v>联系实际收货人（易前刚18228465067）五冶建设送货单,6份材质书,锈货不收，装货前联系收货人核实到场规格,没提前告知进场规格现场不给予接收</v>
      </c>
      <c r="M4081" s="150">
        <v>45929</v>
      </c>
      <c r="O4081" s="64">
        <f ca="1" t="shared" si="210"/>
        <v>0</v>
      </c>
      <c r="P4081" s="64">
        <f ca="1" t="shared" si="211"/>
        <v>42</v>
      </c>
      <c r="Q4081" s="29" t="str">
        <f>VLOOKUP(B4081,辅助信息!E:M,9,FALSE)</f>
        <v>ZTWM-CDGS-XS-2025-0073-五冶天府-成都怡心湖片区及龙泉驿医院等项目</v>
      </c>
      <c r="R4081" s="29" t="str">
        <f>_xlfn._xlws.FILTER(辅助信息!D:D,辅助信息!E:E=B4081)</f>
        <v>五冶建设成都盐道街中学初中部改扩建工程</v>
      </c>
    </row>
    <row r="4082" hidden="1" spans="2:18">
      <c r="B4082" s="138" t="s">
        <v>230</v>
      </c>
      <c r="C4082" s="72">
        <v>45930</v>
      </c>
      <c r="D4082" s="122" t="str">
        <f>VLOOKUP(B4082,辅助信息!E:K,7,FALSE)</f>
        <v>JWDDCD2025102100481</v>
      </c>
      <c r="E4082" s="122" t="str">
        <f>VLOOKUP(F4082,辅助信息!A:B,2,FALSE)</f>
        <v>盘螺</v>
      </c>
      <c r="F4082" s="122" t="s">
        <v>40</v>
      </c>
      <c r="G4082" s="123">
        <v>2</v>
      </c>
      <c r="H4082" s="136">
        <f>IF(SUMIFS('[1]2025年已发货'!$E:$E,'[1]2025年已发货'!$F:$F,C4082,'[1]2025年已发货'!$C:$C,F4082,'[1]2025年已发货'!$G:$G,I4082,'[1]2025年已发货'!$H:$H,J4082)=0,"未发货",SUMIFS('[1]2025年已发货'!$E:$E,'[1]2025年已发货'!$F:$F,C4082,'[1]2025年已发货'!$C:$C,F4082,'[1]2025年已发货'!$G:$G,I4082,'[1]2025年已发货'!$H:$H,J4082))</f>
        <v>2</v>
      </c>
      <c r="I4082" s="122" t="str">
        <f>VLOOKUP(B4082,辅助信息!E:I,3,FALSE)</f>
        <v>(五冶建设成都盐道街中学初中部改扩建工程-二标)四川省成都市锦江区春熙路街道盐道街4号（盐道街中学初中部）</v>
      </c>
      <c r="J4082" s="122" t="str">
        <f>VLOOKUP(B4082,辅助信息!E:I,4,FALSE)</f>
        <v>谢鑫</v>
      </c>
      <c r="K4082" s="122">
        <f>VLOOKUP(J4082,辅助信息!H:I,2,FALSE)</f>
        <v>18228465067</v>
      </c>
      <c r="L4082" s="124" t="str">
        <f>VLOOKUP(B4082,辅助信息!E:J,6,FALSE)</f>
        <v>联系实际收货人（易前刚18228465067）五冶建设送货单,6份材质书,锈货不收，装货前联系收货人核实到场规格,没提前告知进场规格现场不给予接收</v>
      </c>
      <c r="M4082" s="150">
        <v>45929</v>
      </c>
      <c r="O4082" s="64">
        <f ca="1" t="shared" si="210"/>
        <v>0</v>
      </c>
      <c r="P4082" s="64">
        <f ca="1" t="shared" si="211"/>
        <v>42</v>
      </c>
      <c r="Q4082" s="29" t="str">
        <f>VLOOKUP(B4082,辅助信息!E:M,9,FALSE)</f>
        <v>ZTWM-CDGS-XS-2025-0073-五冶天府-成都怡心湖片区及龙泉驿医院等项目</v>
      </c>
      <c r="R4082" s="29" t="str">
        <f>_xlfn._xlws.FILTER(辅助信息!D:D,辅助信息!E:E=B4082)</f>
        <v>五冶建设成都盐道街中学初中部改扩建工程</v>
      </c>
    </row>
    <row r="4083" hidden="1" spans="2:18">
      <c r="B4083" s="138" t="s">
        <v>231</v>
      </c>
      <c r="C4083" s="145">
        <v>45930</v>
      </c>
      <c r="D4083" s="138" t="str">
        <f>VLOOKUP(B4083,辅助信息!E:K,7,FALSE)</f>
        <v>JWDDCD2025102100481</v>
      </c>
      <c r="E4083" s="138" t="str">
        <f>VLOOKUP(F4083,辅助信息!A:B,2,FALSE)</f>
        <v>螺纹钢</v>
      </c>
      <c r="F4083" s="138" t="s">
        <v>19</v>
      </c>
      <c r="G4083" s="136">
        <v>24</v>
      </c>
      <c r="H4083" s="136">
        <f>IF(SUMIFS('[1]2025年已发货'!$E:$E,'[1]2025年已发货'!$F:$F,C4083,'[1]2025年已发货'!$C:$C,F4083,'[1]2025年已发货'!$G:$G,I4083,'[1]2025年已发货'!$H:$H,J4083)=0,"未发货",SUMIFS('[1]2025年已发货'!$E:$E,'[1]2025年已发货'!$F:$F,C4083,'[1]2025年已发货'!$C:$C,F4083,'[1]2025年已发货'!$G:$G,I4083,'[1]2025年已发货'!$H:$H,J4083))</f>
        <v>24</v>
      </c>
      <c r="I4083" s="122" t="str">
        <f>VLOOKUP(B4083,辅助信息!E:I,3,FALSE)</f>
        <v>(五冶建设成都盐道街中学初中部改扩建工程-一标)四川省成都市锦江区春熙路街道盐道街4号（盐道街中学初中部）</v>
      </c>
      <c r="J4083" s="122" t="str">
        <f>VLOOKUP(B4083,辅助信息!E:I,4,FALSE)</f>
        <v>谢鑫</v>
      </c>
      <c r="K4083" s="122">
        <f>VLOOKUP(J4083,辅助信息!H:I,2,FALSE)</f>
        <v>18228465067</v>
      </c>
      <c r="L4083" s="124" t="str">
        <f>VLOOKUP(B4083,辅助信息!E:J,6,FALSE)</f>
        <v>联系实际收货人（易前刚18228465067）五冶建设送货单,6份材质书,锈货不收，装货前联系收货人核实到场规格,没提前告知进场规格现场不给予接收</v>
      </c>
      <c r="M4083" s="150">
        <v>45929</v>
      </c>
      <c r="O4083" s="64">
        <f ca="1" t="shared" si="210"/>
        <v>0</v>
      </c>
      <c r="P4083" s="64">
        <f ca="1" t="shared" si="211"/>
        <v>42</v>
      </c>
      <c r="Q4083" s="29" t="str">
        <f>VLOOKUP(B4083,辅助信息!E:M,9,FALSE)</f>
        <v>ZTWM-CDGS-XS-2025-0073-五冶天府-成都怡心湖片区及龙泉驿医院等项目</v>
      </c>
      <c r="R4083" s="29" t="str">
        <f>_xlfn._xlws.FILTER(辅助信息!D:D,辅助信息!E:E=B4083)</f>
        <v>五冶建设成都盐道街中学初中部改扩建工程</v>
      </c>
    </row>
    <row r="4084" hidden="1" spans="2:18">
      <c r="B4084" s="138" t="s">
        <v>231</v>
      </c>
      <c r="C4084" s="72">
        <v>45930</v>
      </c>
      <c r="D4084" s="122" t="str">
        <f>VLOOKUP(B4084,辅助信息!E:K,7,FALSE)</f>
        <v>JWDDCD2025102100481</v>
      </c>
      <c r="E4084" s="122" t="str">
        <f>VLOOKUP(F4084,辅助信息!A:B,2,FALSE)</f>
        <v>螺纹钢</v>
      </c>
      <c r="F4084" s="122" t="s">
        <v>32</v>
      </c>
      <c r="G4084" s="123">
        <v>6</v>
      </c>
      <c r="H4084" s="136">
        <f>IF(SUMIFS('[1]2025年已发货'!$E:$E,'[1]2025年已发货'!$F:$F,C4084,'[1]2025年已发货'!$C:$C,F4084,'[1]2025年已发货'!$G:$G,I4084,'[1]2025年已发货'!$H:$H,J4084)=0,"未发货",SUMIFS('[1]2025年已发货'!$E:$E,'[1]2025年已发货'!$F:$F,C4084,'[1]2025年已发货'!$C:$C,F4084,'[1]2025年已发货'!$G:$G,I4084,'[1]2025年已发货'!$H:$H,J4084))</f>
        <v>6</v>
      </c>
      <c r="I4084" s="122" t="str">
        <f>VLOOKUP(B4084,辅助信息!E:I,3,FALSE)</f>
        <v>(五冶建设成都盐道街中学初中部改扩建工程-一标)四川省成都市锦江区春熙路街道盐道街4号（盐道街中学初中部）</v>
      </c>
      <c r="J4084" s="122" t="str">
        <f>VLOOKUP(B4084,辅助信息!E:I,4,FALSE)</f>
        <v>谢鑫</v>
      </c>
      <c r="K4084" s="122">
        <f>VLOOKUP(J4084,辅助信息!H:I,2,FALSE)</f>
        <v>18228465067</v>
      </c>
      <c r="L4084" s="124" t="str">
        <f>VLOOKUP(B4084,辅助信息!E:J,6,FALSE)</f>
        <v>联系实际收货人（易前刚18228465067）五冶建设送货单,6份材质书,锈货不收，装货前联系收货人核实到场规格,没提前告知进场规格现场不给予接收</v>
      </c>
      <c r="M4084" s="150">
        <v>45929</v>
      </c>
      <c r="O4084" s="64">
        <f ca="1" t="shared" si="210"/>
        <v>0</v>
      </c>
      <c r="P4084" s="64">
        <f ca="1" t="shared" si="211"/>
        <v>42</v>
      </c>
      <c r="Q4084" s="29" t="str">
        <f>VLOOKUP(B4084,辅助信息!E:M,9,FALSE)</f>
        <v>ZTWM-CDGS-XS-2025-0073-五冶天府-成都怡心湖片区及龙泉驿医院等项目</v>
      </c>
      <c r="R4084" s="29" t="str">
        <f>_xlfn._xlws.FILTER(辅助信息!D:D,辅助信息!E:E=B4084)</f>
        <v>五冶建设成都盐道街中学初中部改扩建工程</v>
      </c>
    </row>
    <row r="4085" hidden="1" spans="2:18">
      <c r="B4085" s="138" t="s">
        <v>231</v>
      </c>
      <c r="C4085" s="72">
        <v>45930</v>
      </c>
      <c r="D4085" s="122" t="str">
        <f>VLOOKUP(B4085,辅助信息!E:K,7,FALSE)</f>
        <v>JWDDCD2025102100481</v>
      </c>
      <c r="E4085" s="122" t="str">
        <f>VLOOKUP(F4085,辅助信息!A:B,2,FALSE)</f>
        <v>螺纹钢</v>
      </c>
      <c r="F4085" s="122" t="s">
        <v>28</v>
      </c>
      <c r="G4085" s="123">
        <v>64</v>
      </c>
      <c r="H4085" s="136">
        <f>IF(SUMIFS('[1]2025年已发货'!$E:$E,'[1]2025年已发货'!$F:$F,C4085,'[1]2025年已发货'!$C:$C,F4085,'[1]2025年已发货'!$G:$G,I4085,'[1]2025年已发货'!$H:$H,J4085)=0,"未发货",SUMIFS('[1]2025年已发货'!$E:$E,'[1]2025年已发货'!$F:$F,C4085,'[1]2025年已发货'!$C:$C,F4085,'[1]2025年已发货'!$G:$G,I4085,'[1]2025年已发货'!$H:$H,J4085))</f>
        <v>64</v>
      </c>
      <c r="I4085" s="122" t="str">
        <f>VLOOKUP(B4085,辅助信息!E:I,3,FALSE)</f>
        <v>(五冶建设成都盐道街中学初中部改扩建工程-一标)四川省成都市锦江区春熙路街道盐道街4号（盐道街中学初中部）</v>
      </c>
      <c r="J4085" s="122" t="str">
        <f>VLOOKUP(B4085,辅助信息!E:I,4,FALSE)</f>
        <v>谢鑫</v>
      </c>
      <c r="K4085" s="122">
        <f>VLOOKUP(J4085,辅助信息!H:I,2,FALSE)</f>
        <v>18228465067</v>
      </c>
      <c r="L4085" s="124" t="str">
        <f>VLOOKUP(B4085,辅助信息!E:J,6,FALSE)</f>
        <v>联系实际收货人（易前刚18228465067）五冶建设送货单,6份材质书,锈货不收，装货前联系收货人核实到场规格,没提前告知进场规格现场不给予接收</v>
      </c>
      <c r="M4085" s="150">
        <v>45929</v>
      </c>
      <c r="O4085" s="64">
        <f ca="1" t="shared" si="210"/>
        <v>0</v>
      </c>
      <c r="P4085" s="64">
        <f ca="1" t="shared" si="211"/>
        <v>42</v>
      </c>
      <c r="Q4085" s="29" t="str">
        <f>VLOOKUP(B4085,辅助信息!E:M,9,FALSE)</f>
        <v>ZTWM-CDGS-XS-2025-0073-五冶天府-成都怡心湖片区及龙泉驿医院等项目</v>
      </c>
      <c r="R4085" s="29" t="str">
        <f>_xlfn._xlws.FILTER(辅助信息!D:D,辅助信息!E:E=B4085)</f>
        <v>五冶建设成都盐道街中学初中部改扩建工程</v>
      </c>
    </row>
    <row r="4086" hidden="1" spans="2:18">
      <c r="B4086" s="138" t="s">
        <v>231</v>
      </c>
      <c r="C4086" s="72">
        <v>45930</v>
      </c>
      <c r="D4086" s="122" t="str">
        <f>VLOOKUP(B4086,辅助信息!E:K,7,FALSE)</f>
        <v>JWDDCD2025102100481</v>
      </c>
      <c r="E4086" s="122" t="str">
        <f>VLOOKUP(F4086,辅助信息!A:B,2,FALSE)</f>
        <v>盘螺</v>
      </c>
      <c r="F4086" s="122" t="s">
        <v>49</v>
      </c>
      <c r="G4086" s="123">
        <v>2</v>
      </c>
      <c r="H4086" s="136">
        <f>IF(SUMIFS('[1]2025年已发货'!$E:$E,'[1]2025年已发货'!$F:$F,C4086,'[1]2025年已发货'!$C:$C,F4086,'[1]2025年已发货'!$G:$G,I4086,'[1]2025年已发货'!$H:$H,J4086)=0,"未发货",SUMIFS('[1]2025年已发货'!$E:$E,'[1]2025年已发货'!$F:$F,C4086,'[1]2025年已发货'!$C:$C,F4086,'[1]2025年已发货'!$G:$G,I4086,'[1]2025年已发货'!$H:$H,J4086))</f>
        <v>2</v>
      </c>
      <c r="I4086" s="122" t="str">
        <f>VLOOKUP(B4086,辅助信息!E:I,3,FALSE)</f>
        <v>(五冶建设成都盐道街中学初中部改扩建工程-一标)四川省成都市锦江区春熙路街道盐道街4号（盐道街中学初中部）</v>
      </c>
      <c r="J4086" s="122" t="str">
        <f>VLOOKUP(B4086,辅助信息!E:I,4,FALSE)</f>
        <v>谢鑫</v>
      </c>
      <c r="K4086" s="122">
        <f>VLOOKUP(J4086,辅助信息!H:I,2,FALSE)</f>
        <v>18228465067</v>
      </c>
      <c r="L4086" s="124" t="str">
        <f>VLOOKUP(B4086,辅助信息!E:J,6,FALSE)</f>
        <v>联系实际收货人（易前刚18228465067）五冶建设送货单,6份材质书,锈货不收，装货前联系收货人核实到场规格,没提前告知进场规格现场不给予接收</v>
      </c>
      <c r="M4086" s="150">
        <v>45929</v>
      </c>
      <c r="O4086" s="64">
        <f ca="1" t="shared" si="210"/>
        <v>0</v>
      </c>
      <c r="P4086" s="64">
        <f ca="1" t="shared" si="211"/>
        <v>42</v>
      </c>
      <c r="Q4086" s="29" t="str">
        <f>VLOOKUP(B4086,辅助信息!E:M,9,FALSE)</f>
        <v>ZTWM-CDGS-XS-2025-0073-五冶天府-成都怡心湖片区及龙泉驿医院等项目</v>
      </c>
      <c r="R4086" s="29" t="str">
        <f>_xlfn._xlws.FILTER(辅助信息!D:D,辅助信息!E:E=B4086)</f>
        <v>五冶建设成都盐道街中学初中部改扩建工程</v>
      </c>
    </row>
    <row r="4087" hidden="1" spans="2:18">
      <c r="B4087" s="138" t="s">
        <v>167</v>
      </c>
      <c r="C4087" s="72">
        <v>45930</v>
      </c>
      <c r="D4087" s="122" t="str">
        <f>VLOOKUP(B4087,辅助信息!E:K,7,FALSE)</f>
        <v>JWDDCD2025102100473</v>
      </c>
      <c r="E4087" s="122" t="str">
        <f>VLOOKUP(F4087,辅助信息!A:B,2,FALSE)</f>
        <v>螺纹钢</v>
      </c>
      <c r="F4087" s="122" t="s">
        <v>21</v>
      </c>
      <c r="G4087" s="123">
        <v>5</v>
      </c>
      <c r="H4087" s="136">
        <f>IF(SUMIFS('[1]2025年已发货'!$E:$E,'[1]2025年已发货'!$F:$F,C4087,'[1]2025年已发货'!$C:$C,F4087,'[1]2025年已发货'!$G:$G,I4087,'[1]2025年已发货'!$H:$H,J4087)=0,"未发货",SUMIFS('[1]2025年已发货'!$E:$E,'[1]2025年已发货'!$F:$F,C4087,'[1]2025年已发货'!$C:$C,F4087,'[1]2025年已发货'!$G:$G,I4087,'[1]2025年已发货'!$H:$H,J4087))</f>
        <v>5</v>
      </c>
      <c r="I4087" s="122" t="str">
        <f>VLOOKUP(B4087,辅助信息!E:I,3,FALSE)</f>
        <v>(五冶建设扩建艺体中学二期工程)四川省成都市双流区光荣路成都艺体中学南200米</v>
      </c>
      <c r="J4087" s="122" t="str">
        <f>VLOOKUP(B4087,辅助信息!E:I,4,FALSE)</f>
        <v>谢序强</v>
      </c>
      <c r="K4087" s="122">
        <f>VLOOKUP(J4087,辅助信息!H:I,2,FALSE)</f>
        <v>13458588232</v>
      </c>
      <c r="L4087" s="124" t="str">
        <f>VLOOKUP(B4087,辅助信息!E:J,6,FALSE)</f>
        <v>联系实际收货人（谢序强13458588232）五冶建设送货单,一式6份材质书,锈货不收，项目名称：扩建艺体中学二期工程，装货前联系收货人核实到场规格,没提前告知进场规格现场不给予接收</v>
      </c>
      <c r="M4087" s="150">
        <v>45929</v>
      </c>
      <c r="O4087" s="64">
        <f ca="1" t="shared" si="210"/>
        <v>0</v>
      </c>
      <c r="P4087" s="64">
        <f ca="1" t="shared" si="211"/>
        <v>42</v>
      </c>
      <c r="Q4087" s="29" t="str">
        <f>VLOOKUP(B4087,辅助信息!E:M,9,FALSE)</f>
        <v>ZTWM-CDGS-XS-2025-0073-五冶天府-成都怡心湖片区及龙泉驿医院等项目</v>
      </c>
      <c r="R4087" s="29" t="str">
        <f>_xlfn._xlws.FILTER(辅助信息!D:D,辅助信息!E:E=B4087)</f>
        <v>五冶建设扩建艺体中学二期工程</v>
      </c>
    </row>
    <row r="4088" hidden="1" spans="2:18">
      <c r="B4088" s="138" t="s">
        <v>167</v>
      </c>
      <c r="C4088" s="72">
        <v>45930</v>
      </c>
      <c r="D4088" s="122" t="str">
        <f>VLOOKUP(B4088,辅助信息!E:K,7,FALSE)</f>
        <v>JWDDCD2025102100473</v>
      </c>
      <c r="E4088" s="122" t="str">
        <f>VLOOKUP(F4088,辅助信息!A:B,2,FALSE)</f>
        <v>螺纹钢</v>
      </c>
      <c r="F4088" s="122" t="s">
        <v>58</v>
      </c>
      <c r="G4088" s="123">
        <v>5</v>
      </c>
      <c r="H4088" s="136">
        <f>IF(SUMIFS('[1]2025年已发货'!$E:$E,'[1]2025年已发货'!$F:$F,C4088,'[1]2025年已发货'!$C:$C,F4088,'[1]2025年已发货'!$G:$G,I4088,'[1]2025年已发货'!$H:$H,J4088)=0,"未发货",SUMIFS('[1]2025年已发货'!$E:$E,'[1]2025年已发货'!$F:$F,C4088,'[1]2025年已发货'!$C:$C,F4088,'[1]2025年已发货'!$G:$G,I4088,'[1]2025年已发货'!$H:$H,J4088))</f>
        <v>5</v>
      </c>
      <c r="I4088" s="122" t="str">
        <f>VLOOKUP(B4088,辅助信息!E:I,3,FALSE)</f>
        <v>(五冶建设扩建艺体中学二期工程)四川省成都市双流区光荣路成都艺体中学南200米</v>
      </c>
      <c r="J4088" s="122" t="str">
        <f>VLOOKUP(B4088,辅助信息!E:I,4,FALSE)</f>
        <v>谢序强</v>
      </c>
      <c r="K4088" s="122">
        <f>VLOOKUP(J4088,辅助信息!H:I,2,FALSE)</f>
        <v>13458588232</v>
      </c>
      <c r="L4088" s="124" t="str">
        <f>VLOOKUP(B4088,辅助信息!E:J,6,FALSE)</f>
        <v>联系实际收货人（谢序强13458588232）五冶建设送货单,一式6份材质书,锈货不收，项目名称：扩建艺体中学二期工程，装货前联系收货人核实到场规格,没提前告知进场规格现场不给予接收</v>
      </c>
      <c r="M4088" s="150"/>
      <c r="O4088" s="64" t="str">
        <f ca="1" t="shared" si="210"/>
        <v/>
      </c>
      <c r="P4088" s="64" t="str">
        <f ca="1" t="shared" si="211"/>
        <v/>
      </c>
      <c r="Q4088" s="29" t="str">
        <f>VLOOKUP(B4088,辅助信息!E:M,9,FALSE)</f>
        <v>ZTWM-CDGS-XS-2025-0073-五冶天府-成都怡心湖片区及龙泉驿医院等项目</v>
      </c>
      <c r="R4088" s="29" t="str">
        <f>_xlfn._xlws.FILTER(辅助信息!D:D,辅助信息!E:E=B4088)</f>
        <v>五冶建设扩建艺体中学二期工程</v>
      </c>
    </row>
    <row r="4089" hidden="1" spans="2:18">
      <c r="B4089" s="138" t="s">
        <v>167</v>
      </c>
      <c r="C4089" s="72">
        <v>45930</v>
      </c>
      <c r="D4089" s="122" t="str">
        <f>VLOOKUP(B4089,辅助信息!E:K,7,FALSE)</f>
        <v>JWDDCD2025102100473</v>
      </c>
      <c r="E4089" s="122" t="str">
        <f>VLOOKUP(F4089,辅助信息!A:B,2,FALSE)</f>
        <v>螺纹钢</v>
      </c>
      <c r="F4089" s="122" t="s">
        <v>46</v>
      </c>
      <c r="G4089" s="123">
        <v>5</v>
      </c>
      <c r="H4089" s="136">
        <f>IF(SUMIFS('[1]2025年已发货'!$E:$E,'[1]2025年已发货'!$F:$F,C4089,'[1]2025年已发货'!$C:$C,F4089,'[1]2025年已发货'!$G:$G,I4089,'[1]2025年已发货'!$H:$H,J4089)=0,"未发货",SUMIFS('[1]2025年已发货'!$E:$E,'[1]2025年已发货'!$F:$F,C4089,'[1]2025年已发货'!$C:$C,F4089,'[1]2025年已发货'!$G:$G,I4089,'[1]2025年已发货'!$H:$H,J4089))</f>
        <v>5</v>
      </c>
      <c r="I4089" s="122" t="str">
        <f>VLOOKUP(B4089,辅助信息!E:I,3,FALSE)</f>
        <v>(五冶建设扩建艺体中学二期工程)四川省成都市双流区光荣路成都艺体中学南200米</v>
      </c>
      <c r="J4089" s="122" t="str">
        <f>VLOOKUP(B4089,辅助信息!E:I,4,FALSE)</f>
        <v>谢序强</v>
      </c>
      <c r="K4089" s="122">
        <f>VLOOKUP(J4089,辅助信息!H:I,2,FALSE)</f>
        <v>13458588232</v>
      </c>
      <c r="L4089" s="124" t="str">
        <f>VLOOKUP(B4089,辅助信息!E:J,6,FALSE)</f>
        <v>联系实际收货人（谢序强13458588232）五冶建设送货单,一式6份材质书,锈货不收，项目名称：扩建艺体中学二期工程，装货前联系收货人核实到场规格,没提前告知进场规格现场不给予接收</v>
      </c>
      <c r="M4089" s="150">
        <v>45929</v>
      </c>
      <c r="O4089" s="64">
        <f ca="1" t="shared" si="210"/>
        <v>0</v>
      </c>
      <c r="P4089" s="64">
        <f ca="1" t="shared" si="211"/>
        <v>42</v>
      </c>
      <c r="Q4089" s="29" t="str">
        <f>VLOOKUP(B4089,辅助信息!E:M,9,FALSE)</f>
        <v>ZTWM-CDGS-XS-2025-0073-五冶天府-成都怡心湖片区及龙泉驿医院等项目</v>
      </c>
      <c r="R4089" s="29" t="str">
        <f>_xlfn._xlws.FILTER(辅助信息!D:D,辅助信息!E:E=B4089)</f>
        <v>五冶建设扩建艺体中学二期工程</v>
      </c>
    </row>
    <row r="4090" hidden="1" spans="2:18">
      <c r="B4090" s="138" t="s">
        <v>167</v>
      </c>
      <c r="C4090" s="72">
        <v>45930</v>
      </c>
      <c r="D4090" s="122" t="str">
        <f>VLOOKUP(B4090,辅助信息!E:K,7,FALSE)</f>
        <v>JWDDCD2025102100473</v>
      </c>
      <c r="E4090" s="122" t="str">
        <f>VLOOKUP(F4090,辅助信息!A:B,2,FALSE)</f>
        <v>螺纹钢</v>
      </c>
      <c r="F4090" s="122" t="s">
        <v>22</v>
      </c>
      <c r="G4090" s="123">
        <v>35</v>
      </c>
      <c r="H4090" s="136">
        <f>IF(SUMIFS('[1]2025年已发货'!$E:$E,'[1]2025年已发货'!$F:$F,C4090,'[1]2025年已发货'!$C:$C,F4090,'[1]2025年已发货'!$G:$G,I4090,'[1]2025年已发货'!$H:$H,J4090)=0,"未发货",SUMIFS('[1]2025年已发货'!$E:$E,'[1]2025年已发货'!$F:$F,C4090,'[1]2025年已发货'!$C:$C,F4090,'[1]2025年已发货'!$G:$G,I4090,'[1]2025年已发货'!$H:$H,J4090))</f>
        <v>35</v>
      </c>
      <c r="I4090" s="122" t="str">
        <f>VLOOKUP(B4090,辅助信息!E:I,3,FALSE)</f>
        <v>(五冶建设扩建艺体中学二期工程)四川省成都市双流区光荣路成都艺体中学南200米</v>
      </c>
      <c r="J4090" s="122" t="str">
        <f>VLOOKUP(B4090,辅助信息!E:I,4,FALSE)</f>
        <v>谢序强</v>
      </c>
      <c r="K4090" s="122">
        <f>VLOOKUP(J4090,辅助信息!H:I,2,FALSE)</f>
        <v>13458588232</v>
      </c>
      <c r="L4090" s="124" t="str">
        <f>VLOOKUP(B4090,辅助信息!E:J,6,FALSE)</f>
        <v>联系实际收货人（谢序强13458588232）五冶建设送货单,一式6份材质书,锈货不收，项目名称：扩建艺体中学二期工程，装货前联系收货人核实到场规格,没提前告知进场规格现场不给予接收</v>
      </c>
      <c r="M4090" s="150">
        <v>45929</v>
      </c>
      <c r="O4090" s="64">
        <f ca="1" t="shared" si="210"/>
        <v>0</v>
      </c>
      <c r="P4090" s="64">
        <f ca="1" t="shared" si="211"/>
        <v>42</v>
      </c>
      <c r="Q4090" s="29" t="str">
        <f>VLOOKUP(B4090,辅助信息!E:M,9,FALSE)</f>
        <v>ZTWM-CDGS-XS-2025-0073-五冶天府-成都怡心湖片区及龙泉驿医院等项目</v>
      </c>
      <c r="R4090" s="29" t="str">
        <f>_xlfn._xlws.FILTER(辅助信息!D:D,辅助信息!E:E=B4090)</f>
        <v>五冶建设扩建艺体中学二期工程</v>
      </c>
    </row>
    <row r="4091" hidden="1" spans="2:18">
      <c r="B4091" s="138" t="s">
        <v>167</v>
      </c>
      <c r="C4091" s="72">
        <v>45930</v>
      </c>
      <c r="D4091" s="122" t="str">
        <f>VLOOKUP(B4091,辅助信息!E:K,7,FALSE)</f>
        <v>JWDDCD2025102100473</v>
      </c>
      <c r="E4091" s="122" t="str">
        <f>VLOOKUP(F4091,辅助信息!A:B,2,FALSE)</f>
        <v>螺纹钢</v>
      </c>
      <c r="F4091" s="122" t="s">
        <v>181</v>
      </c>
      <c r="G4091" s="123">
        <v>10</v>
      </c>
      <c r="H4091" s="136">
        <f>IF(SUMIFS('[1]2025年已发货'!$E:$E,'[1]2025年已发货'!$F:$F,C4091,'[1]2025年已发货'!$C:$C,F4091,'[1]2025年已发货'!$G:$G,I4091,'[1]2025年已发货'!$H:$H,J4091)=0,"未发货",SUMIFS('[1]2025年已发货'!$E:$E,'[1]2025年已发货'!$F:$F,C4091,'[1]2025年已发货'!$C:$C,F4091,'[1]2025年已发货'!$G:$G,I4091,'[1]2025年已发货'!$H:$H,J4091))</f>
        <v>10</v>
      </c>
      <c r="I4091" s="122" t="str">
        <f>VLOOKUP(B4091,辅助信息!E:I,3,FALSE)</f>
        <v>(五冶建设扩建艺体中学二期工程)四川省成都市双流区光荣路成都艺体中学南200米</v>
      </c>
      <c r="J4091" s="122" t="str">
        <f>VLOOKUP(B4091,辅助信息!E:I,4,FALSE)</f>
        <v>谢序强</v>
      </c>
      <c r="K4091" s="122">
        <f>VLOOKUP(J4091,辅助信息!H:I,2,FALSE)</f>
        <v>13458588232</v>
      </c>
      <c r="L4091" s="124" t="str">
        <f>VLOOKUP(B4091,辅助信息!E:J,6,FALSE)</f>
        <v>联系实际收货人（谢序强13458588232）五冶建设送货单,一式6份材质书,锈货不收，项目名称：扩建艺体中学二期工程，装货前联系收货人核实到场规格,没提前告知进场规格现场不给予接收</v>
      </c>
      <c r="M4091" s="150">
        <v>45929</v>
      </c>
      <c r="O4091" s="64">
        <f ca="1" t="shared" si="210"/>
        <v>0</v>
      </c>
      <c r="P4091" s="64">
        <f ca="1" t="shared" si="211"/>
        <v>42</v>
      </c>
      <c r="Q4091" s="29" t="str">
        <f>VLOOKUP(B4091,辅助信息!E:M,9,FALSE)</f>
        <v>ZTWM-CDGS-XS-2025-0073-五冶天府-成都怡心湖片区及龙泉驿医院等项目</v>
      </c>
      <c r="R4091" s="29" t="str">
        <f>_xlfn._xlws.FILTER(辅助信息!D:D,辅助信息!E:E=B4091)</f>
        <v>五冶建设扩建艺体中学二期工程</v>
      </c>
    </row>
    <row r="4092" hidden="1" spans="2:18">
      <c r="B4092" s="138" t="s">
        <v>167</v>
      </c>
      <c r="C4092" s="72">
        <v>45930</v>
      </c>
      <c r="D4092" s="122" t="str">
        <f>VLOOKUP(B4092,辅助信息!E:K,7,FALSE)</f>
        <v>JWDDCD2025102100473</v>
      </c>
      <c r="E4092" s="122" t="str">
        <f>VLOOKUP(F4092,辅助信息!A:B,2,FALSE)</f>
        <v>螺纹钢</v>
      </c>
      <c r="F4092" s="122" t="s">
        <v>182</v>
      </c>
      <c r="G4092" s="123">
        <f>43-28</f>
        <v>15</v>
      </c>
      <c r="H4092" s="136">
        <f>IF(SUMIFS('[1]2025年已发货'!$E:$E,'[1]2025年已发货'!$F:$F,C4092,'[1]2025年已发货'!$C:$C,F4092,'[1]2025年已发货'!$G:$G,I4092,'[1]2025年已发货'!$H:$H,J4092)=0,"未发货",SUMIFS('[1]2025年已发货'!$E:$E,'[1]2025年已发货'!$F:$F,C4092,'[1]2025年已发货'!$C:$C,F4092,'[1]2025年已发货'!$G:$G,I4092,'[1]2025年已发货'!$H:$H,J4092))</f>
        <v>15</v>
      </c>
      <c r="I4092" s="122" t="str">
        <f>VLOOKUP(B4092,辅助信息!E:I,3,FALSE)</f>
        <v>(五冶建设扩建艺体中学二期工程)四川省成都市双流区光荣路成都艺体中学南200米</v>
      </c>
      <c r="J4092" s="122" t="str">
        <f>VLOOKUP(B4092,辅助信息!E:I,4,FALSE)</f>
        <v>谢序强</v>
      </c>
      <c r="K4092" s="122">
        <f>VLOOKUP(J4092,辅助信息!H:I,2,FALSE)</f>
        <v>13458588232</v>
      </c>
      <c r="L4092" s="124" t="str">
        <f>VLOOKUP(B4092,辅助信息!E:J,6,FALSE)</f>
        <v>联系实际收货人（谢序强13458588232）五冶建设送货单,一式6份材质书,锈货不收，项目名称：扩建艺体中学二期工程，装货前联系收货人核实到场规格,没提前告知进场规格现场不给予接收</v>
      </c>
      <c r="M4092" s="150">
        <v>45929</v>
      </c>
      <c r="O4092" s="64">
        <f ca="1" t="shared" si="210"/>
        <v>0</v>
      </c>
      <c r="P4092" s="64">
        <f ca="1" t="shared" si="211"/>
        <v>42</v>
      </c>
      <c r="Q4092" s="29" t="str">
        <f>VLOOKUP(B4092,辅助信息!E:M,9,FALSE)</f>
        <v>ZTWM-CDGS-XS-2025-0073-五冶天府-成都怡心湖片区及龙泉驿医院等项目</v>
      </c>
      <c r="R4092" s="29" t="str">
        <f>_xlfn._xlws.FILTER(辅助信息!D:D,辅助信息!E:E=B4092)</f>
        <v>五冶建设扩建艺体中学二期工程</v>
      </c>
    </row>
    <row r="4093" hidden="1" spans="2:18">
      <c r="B4093" s="138" t="s">
        <v>167</v>
      </c>
      <c r="C4093" s="72">
        <v>45930</v>
      </c>
      <c r="D4093" s="122" t="str">
        <f>VLOOKUP(B4093,辅助信息!E:K,7,FALSE)</f>
        <v>JWDDCD2025102100473</v>
      </c>
      <c r="E4093" s="122" t="str">
        <f>VLOOKUP(F4093,辅助信息!A:B,2,FALSE)</f>
        <v>盘螺</v>
      </c>
      <c r="F4093" s="122" t="s">
        <v>41</v>
      </c>
      <c r="G4093" s="123">
        <v>20</v>
      </c>
      <c r="H4093" s="136">
        <f>IF(SUMIFS('[1]2025年已发货'!$E:$E,'[1]2025年已发货'!$F:$F,C4093,'[1]2025年已发货'!$C:$C,F4093,'[1]2025年已发货'!$G:$G,I4093,'[1]2025年已发货'!$H:$H,J4093)=0,"未发货",SUMIFS('[1]2025年已发货'!$E:$E,'[1]2025年已发货'!$F:$F,C4093,'[1]2025年已发货'!$C:$C,F4093,'[1]2025年已发货'!$G:$G,I4093,'[1]2025年已发货'!$H:$H,J4093))</f>
        <v>20</v>
      </c>
      <c r="I4093" s="122" t="str">
        <f>VLOOKUP(B4093,辅助信息!E:I,3,FALSE)</f>
        <v>(五冶建设扩建艺体中学二期工程)四川省成都市双流区光荣路成都艺体中学南200米</v>
      </c>
      <c r="J4093" s="122" t="str">
        <f>VLOOKUP(B4093,辅助信息!E:I,4,FALSE)</f>
        <v>谢序强</v>
      </c>
      <c r="K4093" s="122">
        <f>VLOOKUP(J4093,辅助信息!H:I,2,FALSE)</f>
        <v>13458588232</v>
      </c>
      <c r="L4093" s="124" t="str">
        <f>VLOOKUP(B4093,辅助信息!E:J,6,FALSE)</f>
        <v>联系实际收货人（谢序强13458588232）五冶建设送货单,一式6份材质书,锈货不收，项目名称：扩建艺体中学二期工程，装货前联系收货人核实到场规格,没提前告知进场规格现场不给予接收</v>
      </c>
      <c r="M4093" s="150">
        <v>45929</v>
      </c>
      <c r="O4093" s="64">
        <f ca="1" t="shared" si="210"/>
        <v>0</v>
      </c>
      <c r="P4093" s="64">
        <f ca="1" t="shared" si="211"/>
        <v>42</v>
      </c>
      <c r="Q4093" s="29" t="str">
        <f>VLOOKUP(B4093,辅助信息!E:M,9,FALSE)</f>
        <v>ZTWM-CDGS-XS-2025-0073-五冶天府-成都怡心湖片区及龙泉驿医院等项目</v>
      </c>
      <c r="R4093" s="29" t="str">
        <f>_xlfn._xlws.FILTER(辅助信息!D:D,辅助信息!E:E=B4093)</f>
        <v>五冶建设扩建艺体中学二期工程</v>
      </c>
    </row>
    <row r="4094" hidden="1" spans="2:18">
      <c r="B4094" s="138" t="s">
        <v>167</v>
      </c>
      <c r="C4094" s="72">
        <v>45930</v>
      </c>
      <c r="D4094" s="122" t="str">
        <f>VLOOKUP(B4094,辅助信息!E:K,7,FALSE)</f>
        <v>JWDDCD2025102100473</v>
      </c>
      <c r="E4094" s="122" t="str">
        <f>VLOOKUP(F4094,辅助信息!A:B,2,FALSE)</f>
        <v>盘螺</v>
      </c>
      <c r="F4094" s="122" t="s">
        <v>40</v>
      </c>
      <c r="G4094" s="123">
        <v>10</v>
      </c>
      <c r="H4094" s="136">
        <f>IF(SUMIFS('[1]2025年已发货'!$E:$E,'[1]2025年已发货'!$F:$F,C4094,'[1]2025年已发货'!$C:$C,F4094,'[1]2025年已发货'!$G:$G,I4094,'[1]2025年已发货'!$H:$H,J4094)=0,"未发货",SUMIFS('[1]2025年已发货'!$E:$E,'[1]2025年已发货'!$F:$F,C4094,'[1]2025年已发货'!$C:$C,F4094,'[1]2025年已发货'!$G:$G,I4094,'[1]2025年已发货'!$H:$H,J4094))</f>
        <v>10</v>
      </c>
      <c r="I4094" s="122" t="str">
        <f>VLOOKUP(B4094,辅助信息!E:I,3,FALSE)</f>
        <v>(五冶建设扩建艺体中学二期工程)四川省成都市双流区光荣路成都艺体中学南200米</v>
      </c>
      <c r="J4094" s="122" t="str">
        <f>VLOOKUP(B4094,辅助信息!E:I,4,FALSE)</f>
        <v>谢序强</v>
      </c>
      <c r="K4094" s="122">
        <f>VLOOKUP(J4094,辅助信息!H:I,2,FALSE)</f>
        <v>13458588232</v>
      </c>
      <c r="L4094" s="124" t="str">
        <f>VLOOKUP(B4094,辅助信息!E:J,6,FALSE)</f>
        <v>联系实际收货人（谢序强13458588232）五冶建设送货单,一式6份材质书,锈货不收，项目名称：扩建艺体中学二期工程，装货前联系收货人核实到场规格,没提前告知进场规格现场不给予接收</v>
      </c>
      <c r="M4094" s="150">
        <v>45929</v>
      </c>
      <c r="O4094" s="64">
        <f ca="1" t="shared" si="210"/>
        <v>0</v>
      </c>
      <c r="P4094" s="64">
        <f ca="1" t="shared" si="211"/>
        <v>42</v>
      </c>
      <c r="Q4094" s="29" t="str">
        <f>VLOOKUP(B4094,辅助信息!E:M,9,FALSE)</f>
        <v>ZTWM-CDGS-XS-2025-0073-五冶天府-成都怡心湖片区及龙泉驿医院等项目</v>
      </c>
      <c r="R4094" s="29" t="str">
        <f>_xlfn._xlws.FILTER(辅助信息!D:D,辅助信息!E:E=B4094)</f>
        <v>五冶建设扩建艺体中学二期工程</v>
      </c>
    </row>
    <row r="4095" hidden="1" spans="2:18">
      <c r="B4095" s="138" t="s">
        <v>204</v>
      </c>
      <c r="C4095" s="72">
        <v>45930</v>
      </c>
      <c r="D4095" s="122" t="str">
        <f>VLOOKUP(B4095,辅助信息!E:K,7,FALSE)</f>
        <v>JWDDCD2025062200016</v>
      </c>
      <c r="E4095" s="122" t="str">
        <f>VLOOKUP(F4095,辅助信息!A:B,2,FALSE)</f>
        <v>螺纹钢</v>
      </c>
      <c r="F4095" s="122" t="s">
        <v>30</v>
      </c>
      <c r="G4095" s="123">
        <v>32</v>
      </c>
      <c r="H4095" s="136" t="str">
        <f>IF(SUMIFS('[1]2025年已发货'!$E:$E,'[1]2025年已发货'!$F:$F,C4095,'[1]2025年已发货'!$C:$C,F4095,'[1]2025年已发货'!$G:$G,I4095,'[1]2025年已发货'!$H:$H,J4095)=0,"未发货",SUMIFS('[1]2025年已发货'!$E:$E,'[1]2025年已发货'!$F:$F,C4095,'[1]2025年已发货'!$C:$C,F4095,'[1]2025年已发货'!$G:$G,I4095,'[1]2025年已发货'!$H:$H,J4095))</f>
        <v>未发货</v>
      </c>
      <c r="I4095" s="122" t="str">
        <f>VLOOKUP(B4095,辅助信息!E:I,3,FALSE)</f>
        <v>(武汉电气化局成达万高铁强电项目-达州主城区-达州南站)四川省达州市达川区达州南站</v>
      </c>
      <c r="J4095" s="122" t="str">
        <f>VLOOKUP(B4095,辅助信息!E:I,4,FALSE)</f>
        <v>杨人志</v>
      </c>
      <c r="K4095" s="122">
        <f>VLOOKUP(J4095,辅助信息!H:I,2,FALSE)</f>
        <v>18782679099</v>
      </c>
      <c r="L4095" s="124" t="str">
        <f>VLOOKUP(B4095,辅助信息!E:J,6,FALSE)</f>
        <v>锈货不收！！下雨天钢筋没盖篷布不收！！，装货前联系收货人核实到场规格,没提前告知进场规格现场不给予接收</v>
      </c>
      <c r="O4095" s="64" t="str">
        <f ca="1" t="shared" si="210"/>
        <v/>
      </c>
      <c r="P4095" s="64" t="str">
        <f ca="1" t="shared" si="211"/>
        <v/>
      </c>
      <c r="Q4095" s="29" t="str">
        <f>VLOOKUP(B4095,辅助信息!E:M,9,FALSE)</f>
        <v>ZTWM-CDGS-XS-2025-0033-中铁武汉电气化局集团有限公司成达万高速铁路强电工程项目</v>
      </c>
      <c r="R4095" s="29" t="str">
        <f>_xlfn._xlws.FILTER(辅助信息!D:D,辅助信息!E:E=B4095)</f>
        <v>武汉电气化局成达万高铁强电项目</v>
      </c>
    </row>
    <row r="4096" hidden="1" spans="2:18">
      <c r="B4096" s="138" t="s">
        <v>204</v>
      </c>
      <c r="C4096" s="72">
        <v>45930</v>
      </c>
      <c r="D4096" s="122" t="str">
        <f>VLOOKUP(B4096,辅助信息!E:K,7,FALSE)</f>
        <v>JWDDCD2025062200016</v>
      </c>
      <c r="E4096" s="122" t="str">
        <f>VLOOKUP(F4096,辅助信息!A:B,2,FALSE)</f>
        <v>螺纹钢</v>
      </c>
      <c r="F4096" s="122" t="s">
        <v>28</v>
      </c>
      <c r="G4096" s="123">
        <v>3</v>
      </c>
      <c r="H4096" s="136" t="str">
        <f>IF(SUMIFS('[1]2025年已发货'!$E:$E,'[1]2025年已发货'!$F:$F,C4096,'[1]2025年已发货'!$C:$C,F4096,'[1]2025年已发货'!$G:$G,I4096,'[1]2025年已发货'!$H:$H,J4096)=0,"未发货",SUMIFS('[1]2025年已发货'!$E:$E,'[1]2025年已发货'!$F:$F,C4096,'[1]2025年已发货'!$C:$C,F4096,'[1]2025年已发货'!$G:$G,I4096,'[1]2025年已发货'!$H:$H,J4096))</f>
        <v>未发货</v>
      </c>
      <c r="I4096" s="122" t="str">
        <f>VLOOKUP(B4096,辅助信息!E:I,3,FALSE)</f>
        <v>(武汉电气化局成达万高铁强电项目-达州主城区-达州南站)四川省达州市达川区达州南站</v>
      </c>
      <c r="J4096" s="122" t="str">
        <f>VLOOKUP(B4096,辅助信息!E:I,4,FALSE)</f>
        <v>杨人志</v>
      </c>
      <c r="K4096" s="122">
        <f>VLOOKUP(J4096,辅助信息!H:I,2,FALSE)</f>
        <v>18782679099</v>
      </c>
      <c r="L4096" s="124" t="str">
        <f>VLOOKUP(B4096,辅助信息!E:J,6,FALSE)</f>
        <v>锈货不收！！下雨天钢筋没盖篷布不收！！，装货前联系收货人核实到场规格,没提前告知进场规格现场不给予接收</v>
      </c>
      <c r="O4096" s="64" t="str">
        <f ca="1" t="shared" si="210"/>
        <v/>
      </c>
      <c r="P4096" s="64" t="str">
        <f ca="1" t="shared" si="211"/>
        <v/>
      </c>
      <c r="Q4096" s="29" t="str">
        <f>VLOOKUP(B4096,辅助信息!E:M,9,FALSE)</f>
        <v>ZTWM-CDGS-XS-2025-0033-中铁武汉电气化局集团有限公司成达万高速铁路强电工程项目</v>
      </c>
      <c r="R4096" s="29" t="str">
        <f>_xlfn._xlws.FILTER(辅助信息!D:D,辅助信息!E:E=B4096)</f>
        <v>武汉电气化局成达万高铁强电项目</v>
      </c>
    </row>
    <row r="4097" hidden="1" spans="2:18">
      <c r="B4097" s="138" t="s">
        <v>169</v>
      </c>
      <c r="C4097" s="72">
        <v>45930</v>
      </c>
      <c r="D4097" s="122" t="str">
        <f>VLOOKUP(B4097,辅助信息!E:K,7,FALSE)</f>
        <v>JWDDCD2025051800044</v>
      </c>
      <c r="E4097" s="122" t="str">
        <f>VLOOKUP(F4097,辅助信息!A:B,2,FALSE)</f>
        <v>高线</v>
      </c>
      <c r="F4097" s="122" t="s">
        <v>51</v>
      </c>
      <c r="G4097" s="123">
        <v>35</v>
      </c>
      <c r="H4097" s="136">
        <f>IF(SUMIFS('[1]2025年已发货'!$E:$E,'[1]2025年已发货'!$F:$F,C4097,'[1]2025年已发货'!$C:$C,F4097,'[1]2025年已发货'!$G:$G,I4097,'[1]2025年已发货'!$H:$H,J4097)=0,"未发货",SUMIFS('[1]2025年已发货'!$E:$E,'[1]2025年已发货'!$F:$F,C4097,'[1]2025年已发货'!$C:$C,F4097,'[1]2025年已发货'!$G:$G,I4097,'[1]2025年已发货'!$H:$H,J4097))</f>
        <v>35</v>
      </c>
      <c r="I4097" s="122" t="str">
        <f>VLOOKUP(B4097,辅助信息!E:I,3,FALSE)</f>
        <v>(五冶建设龙泉芙蓉花语项目-1,3地块)龙泉驿区北川路双堰塘钓鱼东100米(北川路)</v>
      </c>
      <c r="J4097" s="122" t="str">
        <f>VLOOKUP(B4097,辅助信息!E:I,4,FALSE)</f>
        <v>祝斯阳</v>
      </c>
      <c r="K4097" s="122">
        <f>VLOOKUP(J4097,辅助信息!H:I,2,FALSE)</f>
        <v>15583590797</v>
      </c>
      <c r="L4097" s="124" t="str">
        <f>VLOOKUP(B4097,辅助信息!E:J,6,FALSE)</f>
        <v>联系实际收货人（祝斯阳15583590797）项目拒绝威钢发货！！！五冶建设送货单,6份材质书,锈货不收，项目名称：中冶成勘-成都安置房项目，装货前联系收货人核实到场规格,没提前告知进场规格现场不给予接收</v>
      </c>
      <c r="O4097" s="64" t="str">
        <f ca="1" t="shared" si="210"/>
        <v/>
      </c>
      <c r="P4097" s="64" t="str">
        <f ca="1" t="shared" si="211"/>
        <v/>
      </c>
      <c r="Q4097" s="29" t="str">
        <f>VLOOKUP(B4097,辅助信息!E:M,9,FALSE)</f>
        <v>ZTWM-CDGS-XS-2025-0073-五冶天府-成都怡心湖片区及龙泉驿医院等项目</v>
      </c>
      <c r="R4097" s="29" t="str">
        <f>_xlfn._xlws.FILTER(辅助信息!D:D,辅助信息!E:E=B4097)</f>
        <v>五冶建设龙泉芙蓉花语项目</v>
      </c>
    </row>
    <row r="4098" hidden="1" spans="2:18">
      <c r="B4098" s="138" t="s">
        <v>169</v>
      </c>
      <c r="C4098" s="72">
        <v>45930</v>
      </c>
      <c r="D4098" s="122" t="str">
        <f>VLOOKUP(B4098,辅助信息!E:K,7,FALSE)</f>
        <v>JWDDCD2025051800044</v>
      </c>
      <c r="E4098" s="122" t="str">
        <f>VLOOKUP(F4098,辅助信息!A:B,2,FALSE)</f>
        <v>螺纹钢</v>
      </c>
      <c r="F4098" s="122" t="s">
        <v>28</v>
      </c>
      <c r="G4098" s="123">
        <v>105</v>
      </c>
      <c r="H4098" s="136">
        <f>IF(SUMIFS('[1]2025年已发货'!$E:$E,'[1]2025年已发货'!$F:$F,C4098,'[1]2025年已发货'!$C:$C,F4098,'[1]2025年已发货'!$G:$G,I4098,'[1]2025年已发货'!$H:$H,J4098)=0,"未发货",SUMIFS('[1]2025年已发货'!$E:$E,'[1]2025年已发货'!$F:$F,C4098,'[1]2025年已发货'!$C:$C,F4098,'[1]2025年已发货'!$G:$G,I4098,'[1]2025年已发货'!$H:$H,J4098))</f>
        <v>105</v>
      </c>
      <c r="I4098" s="122" t="str">
        <f>VLOOKUP(B4098,辅助信息!E:I,3,FALSE)</f>
        <v>(五冶建设龙泉芙蓉花语项目-1,3地块)龙泉驿区北川路双堰塘钓鱼东100米(北川路)</v>
      </c>
      <c r="J4098" s="122" t="str">
        <f>VLOOKUP(B4098,辅助信息!E:I,4,FALSE)</f>
        <v>祝斯阳</v>
      </c>
      <c r="K4098" s="122">
        <f>VLOOKUP(J4098,辅助信息!H:I,2,FALSE)</f>
        <v>15583590797</v>
      </c>
      <c r="L4098" s="124" t="str">
        <f>VLOOKUP(B4098,辅助信息!E:J,6,FALSE)</f>
        <v>联系实际收货人（祝斯阳15583590797）项目拒绝威钢发货！！！五冶建设送货单,6份材质书,锈货不收，项目名称：中冶成勘-成都安置房项目，装货前联系收货人核实到场规格,没提前告知进场规格现场不给予接收</v>
      </c>
      <c r="O4098" s="64" t="str">
        <f ca="1" t="shared" si="210"/>
        <v/>
      </c>
      <c r="P4098" s="64" t="str">
        <f ca="1" t="shared" si="211"/>
        <v/>
      </c>
      <c r="Q4098" s="29" t="str">
        <f>VLOOKUP(B4098,辅助信息!E:M,9,FALSE)</f>
        <v>ZTWM-CDGS-XS-2025-0073-五冶天府-成都怡心湖片区及龙泉驿医院等项目</v>
      </c>
      <c r="R4098" s="29" t="str">
        <f>_xlfn._xlws.FILTER(辅助信息!D:D,辅助信息!E:E=B4098)</f>
        <v>五冶建设龙泉芙蓉花语项目</v>
      </c>
    </row>
    <row r="4099" hidden="1" spans="2:18">
      <c r="B4099" s="137" t="s">
        <v>163</v>
      </c>
      <c r="C4099" s="72">
        <v>45930</v>
      </c>
      <c r="D4099" s="40" t="str">
        <f>VLOOKUP(B4099,辅助信息!E:K,7,FALSE)</f>
        <v>JWDDCD2025052800131</v>
      </c>
      <c r="E4099" s="40" t="str">
        <f>VLOOKUP(F4099,辅助信息!A:B,2,FALSE)</f>
        <v>盘螺</v>
      </c>
      <c r="F4099" s="40" t="s">
        <v>49</v>
      </c>
      <c r="G4099" s="36">
        <v>10</v>
      </c>
      <c r="H4099" s="136" t="str">
        <f>IF(SUMIFS('[1]2025年已发货'!$E:$E,'[1]2025年已发货'!$F:$F,C4099,'[1]2025年已发货'!$C:$C,F4099,'[1]2025年已发货'!$G:$G,I4099,'[1]2025年已发货'!$H:$H,J4099)=0,"未发货",SUMIFS('[1]2025年已发货'!$E:$E,'[1]2025年已发货'!$F:$F,C4099,'[1]2025年已发货'!$C:$C,F4099,'[1]2025年已发货'!$G:$G,I4099,'[1]2025年已发货'!$H:$H,J4099))</f>
        <v>未发货</v>
      </c>
      <c r="I4099" s="40" t="str">
        <f>VLOOKUP(B4099,辅助信息!E:I,3,FALSE)</f>
        <v>（商投建工达州中医药科技园-4工区-9号楼）达州市通川区达州中医药职业学院犀牛大道北段</v>
      </c>
      <c r="J4099" s="40" t="str">
        <f>VLOOKUP(B4099,辅助信息!E:I,4,FALSE)</f>
        <v>张扬</v>
      </c>
      <c r="K4099" s="40">
        <f>VLOOKUP(J4099,辅助信息!H:I,2,FALSE)</f>
        <v>18381904567</v>
      </c>
      <c r="L4099" s="111" t="str">
        <f>VLOOKUP(B4099,辅助信息!E:J,6,FALSE)</f>
        <v>控制炉批号！多了现场不收！,优先安排达钢,提前联系到场规格及数量</v>
      </c>
      <c r="O4099" s="64" t="str">
        <f ca="1" t="shared" si="210"/>
        <v/>
      </c>
      <c r="P4099" s="64" t="str">
        <f ca="1" t="shared" si="211"/>
        <v/>
      </c>
      <c r="Q4099" s="29" t="str">
        <f>VLOOKUP(B4099,辅助信息!E:M,9,FALSE)</f>
        <v>ZTWM-CDGS-XS-2024-0134-商投建工达州中医药科技成果示范园项目</v>
      </c>
      <c r="R4099" s="29" t="str">
        <f>_xlfn._xlws.FILTER(辅助信息!D:D,辅助信息!E:E=B4099)</f>
        <v>商投建工达州中医药科技园</v>
      </c>
    </row>
    <row r="4100" hidden="1" spans="2:18">
      <c r="B4100" s="137" t="s">
        <v>163</v>
      </c>
      <c r="C4100" s="72">
        <v>45930</v>
      </c>
      <c r="D4100" s="40" t="str">
        <f>VLOOKUP(B4100,辅助信息!E:K,7,FALSE)</f>
        <v>JWDDCD2025052800131</v>
      </c>
      <c r="E4100" s="40" t="str">
        <f>VLOOKUP(F4100,辅助信息!A:B,2,FALSE)</f>
        <v>盘螺</v>
      </c>
      <c r="F4100" s="40" t="s">
        <v>40</v>
      </c>
      <c r="G4100" s="36">
        <v>40</v>
      </c>
      <c r="H4100" s="136" t="str">
        <f>IF(SUMIFS('[1]2025年已发货'!$E:$E,'[1]2025年已发货'!$F:$F,C4100,'[1]2025年已发货'!$C:$C,F4100,'[1]2025年已发货'!$G:$G,I4100,'[1]2025年已发货'!$H:$H,J4100)=0,"未发货",SUMIFS('[1]2025年已发货'!$E:$E,'[1]2025年已发货'!$F:$F,C4100,'[1]2025年已发货'!$C:$C,F4100,'[1]2025年已发货'!$G:$G,I4100,'[1]2025年已发货'!$H:$H,J4100))</f>
        <v>未发货</v>
      </c>
      <c r="I4100" s="40" t="str">
        <f>VLOOKUP(B4100,辅助信息!E:I,3,FALSE)</f>
        <v>（商投建工达州中医药科技园-4工区-9号楼）达州市通川区达州中医药职业学院犀牛大道北段</v>
      </c>
      <c r="J4100" s="40" t="str">
        <f>VLOOKUP(B4100,辅助信息!E:I,4,FALSE)</f>
        <v>张扬</v>
      </c>
      <c r="K4100" s="40">
        <f>VLOOKUP(J4100,辅助信息!H:I,2,FALSE)</f>
        <v>18381904567</v>
      </c>
      <c r="L4100" s="111" t="str">
        <f>VLOOKUP(B4100,辅助信息!E:J,6,FALSE)</f>
        <v>控制炉批号！多了现场不收！,优先安排达钢,提前联系到场规格及数量</v>
      </c>
      <c r="O4100" s="64" t="str">
        <f ca="1" t="shared" si="210"/>
        <v/>
      </c>
      <c r="P4100" s="64" t="str">
        <f ca="1" t="shared" si="211"/>
        <v/>
      </c>
      <c r="Q4100" s="29" t="str">
        <f>VLOOKUP(B4100,辅助信息!E:M,9,FALSE)</f>
        <v>ZTWM-CDGS-XS-2024-0134-商投建工达州中医药科技成果示范园项目</v>
      </c>
      <c r="R4100" s="29" t="str">
        <f>_xlfn._xlws.FILTER(辅助信息!D:D,辅助信息!E:E=B4100)</f>
        <v>商投建工达州中医药科技园</v>
      </c>
    </row>
    <row r="4101" hidden="1" spans="2:18">
      <c r="B4101" s="137" t="s">
        <v>163</v>
      </c>
      <c r="C4101" s="72">
        <v>45930</v>
      </c>
      <c r="D4101" s="40" t="str">
        <f>VLOOKUP(B4101,辅助信息!E:K,7,FALSE)</f>
        <v>JWDDCD2025052800131</v>
      </c>
      <c r="E4101" s="40" t="str">
        <f>VLOOKUP(F4101,辅助信息!A:B,2,FALSE)</f>
        <v>盘螺</v>
      </c>
      <c r="F4101" s="40" t="s">
        <v>41</v>
      </c>
      <c r="G4101" s="36">
        <v>20</v>
      </c>
      <c r="H4101" s="136" t="str">
        <f>IF(SUMIFS('[1]2025年已发货'!$E:$E,'[1]2025年已发货'!$F:$F,C4101,'[1]2025年已发货'!$C:$C,F4101,'[1]2025年已发货'!$G:$G,I4101,'[1]2025年已发货'!$H:$H,J4101)=0,"未发货",SUMIFS('[1]2025年已发货'!$E:$E,'[1]2025年已发货'!$F:$F,C4101,'[1]2025年已发货'!$C:$C,F4101,'[1]2025年已发货'!$G:$G,I4101,'[1]2025年已发货'!$H:$H,J4101))</f>
        <v>未发货</v>
      </c>
      <c r="I4101" s="40" t="str">
        <f>VLOOKUP(B4101,辅助信息!E:I,3,FALSE)</f>
        <v>（商投建工达州中医药科技园-4工区-9号楼）达州市通川区达州中医药职业学院犀牛大道北段</v>
      </c>
      <c r="J4101" s="40" t="str">
        <f>VLOOKUP(B4101,辅助信息!E:I,4,FALSE)</f>
        <v>张扬</v>
      </c>
      <c r="K4101" s="40">
        <f>VLOOKUP(J4101,辅助信息!H:I,2,FALSE)</f>
        <v>18381904567</v>
      </c>
      <c r="L4101" s="111" t="str">
        <f>VLOOKUP(B4101,辅助信息!E:J,6,FALSE)</f>
        <v>控制炉批号！多了现场不收！,优先安排达钢,提前联系到场规格及数量</v>
      </c>
      <c r="O4101" s="64" t="str">
        <f ca="1" t="shared" si="210"/>
        <v/>
      </c>
      <c r="P4101" s="64" t="str">
        <f ca="1" t="shared" si="211"/>
        <v/>
      </c>
      <c r="Q4101" s="29" t="str">
        <f>VLOOKUP(B4101,辅助信息!E:M,9,FALSE)</f>
        <v>ZTWM-CDGS-XS-2024-0134-商投建工达州中医药科技成果示范园项目</v>
      </c>
      <c r="R4101" s="29" t="str">
        <f>_xlfn._xlws.FILTER(辅助信息!D:D,辅助信息!E:E=B4101)</f>
        <v>商投建工达州中医药科技园</v>
      </c>
    </row>
    <row r="4102" hidden="1" spans="2:18">
      <c r="B4102" s="137" t="s">
        <v>163</v>
      </c>
      <c r="C4102" s="72">
        <v>45930</v>
      </c>
      <c r="D4102" s="40" t="str">
        <f>VLOOKUP(B4102,辅助信息!E:K,7,FALSE)</f>
        <v>JWDDCD2025052800131</v>
      </c>
      <c r="E4102" s="40" t="str">
        <f>VLOOKUP(F4102,辅助信息!A:B,2,FALSE)</f>
        <v>螺纹钢</v>
      </c>
      <c r="F4102" s="40" t="s">
        <v>66</v>
      </c>
      <c r="G4102" s="36">
        <v>6</v>
      </c>
      <c r="H4102" s="136" t="str">
        <f>IF(SUMIFS('[1]2025年已发货'!$E:$E,'[1]2025年已发货'!$F:$F,C4102,'[1]2025年已发货'!$C:$C,F4102,'[1]2025年已发货'!$G:$G,I4102,'[1]2025年已发货'!$H:$H,J4102)=0,"未发货",SUMIFS('[1]2025年已发货'!$E:$E,'[1]2025年已发货'!$F:$F,C4102,'[1]2025年已发货'!$C:$C,F4102,'[1]2025年已发货'!$G:$G,I4102,'[1]2025年已发货'!$H:$H,J4102))</f>
        <v>未发货</v>
      </c>
      <c r="I4102" s="40" t="str">
        <f>VLOOKUP(B4102,辅助信息!E:I,3,FALSE)</f>
        <v>（商投建工达州中医药科技园-4工区-9号楼）达州市通川区达州中医药职业学院犀牛大道北段</v>
      </c>
      <c r="J4102" s="40" t="str">
        <f>VLOOKUP(B4102,辅助信息!E:I,4,FALSE)</f>
        <v>张扬</v>
      </c>
      <c r="K4102" s="40">
        <f>VLOOKUP(J4102,辅助信息!H:I,2,FALSE)</f>
        <v>18381904567</v>
      </c>
      <c r="L4102" s="111" t="str">
        <f>VLOOKUP(B4102,辅助信息!E:J,6,FALSE)</f>
        <v>控制炉批号！多了现场不收！,优先安排达钢,提前联系到场规格及数量</v>
      </c>
      <c r="O4102" s="64" t="str">
        <f ca="1" t="shared" si="210"/>
        <v/>
      </c>
      <c r="P4102" s="64" t="str">
        <f ca="1" t="shared" si="211"/>
        <v/>
      </c>
      <c r="Q4102" s="29" t="str">
        <f>VLOOKUP(B4102,辅助信息!E:M,9,FALSE)</f>
        <v>ZTWM-CDGS-XS-2024-0134-商投建工达州中医药科技成果示范园项目</v>
      </c>
      <c r="R4102" s="29" t="str">
        <f>_xlfn._xlws.FILTER(辅助信息!D:D,辅助信息!E:E=B4102)</f>
        <v>商投建工达州中医药科技园</v>
      </c>
    </row>
    <row r="4103" hidden="1" spans="2:18">
      <c r="B4103" s="137" t="s">
        <v>163</v>
      </c>
      <c r="C4103" s="72">
        <v>45930</v>
      </c>
      <c r="D4103" s="40" t="str">
        <f>VLOOKUP(B4103,辅助信息!E:K,7,FALSE)</f>
        <v>JWDDCD2025052800131</v>
      </c>
      <c r="E4103" s="40" t="str">
        <f>VLOOKUP(F4103,辅助信息!A:B,2,FALSE)</f>
        <v>螺纹钢</v>
      </c>
      <c r="F4103" s="40" t="s">
        <v>58</v>
      </c>
      <c r="G4103" s="36">
        <v>15</v>
      </c>
      <c r="H4103" s="136" t="str">
        <f>IF(SUMIFS('[1]2025年已发货'!$E:$E,'[1]2025年已发货'!$F:$F,C4103,'[1]2025年已发货'!$C:$C,F4103,'[1]2025年已发货'!$G:$G,I4103,'[1]2025年已发货'!$H:$H,J4103)=0,"未发货",SUMIFS('[1]2025年已发货'!$E:$E,'[1]2025年已发货'!$F:$F,C4103,'[1]2025年已发货'!$C:$C,F4103,'[1]2025年已发货'!$G:$G,I4103,'[1]2025年已发货'!$H:$H,J4103))</f>
        <v>未发货</v>
      </c>
      <c r="I4103" s="40" t="str">
        <f>VLOOKUP(B4103,辅助信息!E:I,3,FALSE)</f>
        <v>（商投建工达州中医药科技园-4工区-9号楼）达州市通川区达州中医药职业学院犀牛大道北段</v>
      </c>
      <c r="J4103" s="40" t="str">
        <f>VLOOKUP(B4103,辅助信息!E:I,4,FALSE)</f>
        <v>张扬</v>
      </c>
      <c r="K4103" s="40">
        <f>VLOOKUP(J4103,辅助信息!H:I,2,FALSE)</f>
        <v>18381904567</v>
      </c>
      <c r="L4103" s="111" t="str">
        <f>VLOOKUP(B4103,辅助信息!E:J,6,FALSE)</f>
        <v>控制炉批号！多了现场不收！,优先安排达钢,提前联系到场规格及数量</v>
      </c>
      <c r="O4103" s="64" t="str">
        <f ca="1" t="shared" si="210"/>
        <v/>
      </c>
      <c r="P4103" s="64" t="str">
        <f ca="1" t="shared" si="211"/>
        <v/>
      </c>
      <c r="Q4103" s="29" t="str">
        <f>VLOOKUP(B4103,辅助信息!E:M,9,FALSE)</f>
        <v>ZTWM-CDGS-XS-2024-0134-商投建工达州中医药科技成果示范园项目</v>
      </c>
      <c r="R4103" s="29" t="str">
        <f>_xlfn._xlws.FILTER(辅助信息!D:D,辅助信息!E:E=B4103)</f>
        <v>商投建工达州中医药科技园</v>
      </c>
    </row>
    <row r="4104" hidden="1" spans="2:18">
      <c r="B4104" s="137" t="s">
        <v>163</v>
      </c>
      <c r="C4104" s="72">
        <v>45930</v>
      </c>
      <c r="D4104" s="40" t="str">
        <f>VLOOKUP(B4104,辅助信息!E:K,7,FALSE)</f>
        <v>JWDDCD2025052800131</v>
      </c>
      <c r="E4104" s="40" t="str">
        <f>VLOOKUP(F4104,辅助信息!A:B,2,FALSE)</f>
        <v>螺纹钢</v>
      </c>
      <c r="F4104" s="40" t="s">
        <v>22</v>
      </c>
      <c r="G4104" s="36">
        <v>15</v>
      </c>
      <c r="H4104" s="136" t="str">
        <f>IF(SUMIFS('[1]2025年已发货'!$E:$E,'[1]2025年已发货'!$F:$F,C4104,'[1]2025年已发货'!$C:$C,F4104,'[1]2025年已发货'!$G:$G,I4104,'[1]2025年已发货'!$H:$H,J4104)=0,"未发货",SUMIFS('[1]2025年已发货'!$E:$E,'[1]2025年已发货'!$F:$F,C4104,'[1]2025年已发货'!$C:$C,F4104,'[1]2025年已发货'!$G:$G,I4104,'[1]2025年已发货'!$H:$H,J4104))</f>
        <v>未发货</v>
      </c>
      <c r="I4104" s="40" t="str">
        <f>VLOOKUP(B4104,辅助信息!E:I,3,FALSE)</f>
        <v>（商投建工达州中医药科技园-4工区-9号楼）达州市通川区达州中医药职业学院犀牛大道北段</v>
      </c>
      <c r="J4104" s="40" t="str">
        <f>VLOOKUP(B4104,辅助信息!E:I,4,FALSE)</f>
        <v>张扬</v>
      </c>
      <c r="K4104" s="40">
        <f>VLOOKUP(J4104,辅助信息!H:I,2,FALSE)</f>
        <v>18381904567</v>
      </c>
      <c r="L4104" s="111" t="str">
        <f>VLOOKUP(B4104,辅助信息!E:J,6,FALSE)</f>
        <v>控制炉批号！多了现场不收！,优先安排达钢,提前联系到场规格及数量</v>
      </c>
      <c r="O4104" s="64" t="str">
        <f ca="1" t="shared" si="210"/>
        <v/>
      </c>
      <c r="P4104" s="64" t="str">
        <f ca="1" t="shared" si="211"/>
        <v/>
      </c>
      <c r="Q4104" s="29" t="str">
        <f>VLOOKUP(B4104,辅助信息!E:M,9,FALSE)</f>
        <v>ZTWM-CDGS-XS-2024-0134-商投建工达州中医药科技成果示范园项目</v>
      </c>
      <c r="R4104" s="29" t="str">
        <f>_xlfn._xlws.FILTER(辅助信息!D:D,辅助信息!E:E=B4104)</f>
        <v>商投建工达州中医药科技园</v>
      </c>
    </row>
    <row r="4105" hidden="1" spans="2:18">
      <c r="B4105" s="137" t="s">
        <v>112</v>
      </c>
      <c r="C4105" s="72">
        <v>45937</v>
      </c>
      <c r="D4105" s="40" t="str">
        <f>VLOOKUP(B4105,辅助信息!E:K,7,FALSE)</f>
        <v>JWDDCD2025052800131</v>
      </c>
      <c r="E4105" s="40" t="str">
        <f>VLOOKUP(F4105,辅助信息!A:B,2,FALSE)</f>
        <v>盘螺</v>
      </c>
      <c r="F4105" s="40" t="s">
        <v>40</v>
      </c>
      <c r="G4105" s="36">
        <v>24</v>
      </c>
      <c r="H4105" s="136">
        <f>IF(SUMIFS('[1]2025年已发货'!$E:$E,'[1]2025年已发货'!$F:$F,C4105,'[1]2025年已发货'!$C:$C,F4105,'[1]2025年已发货'!$G:$G,I4105,'[1]2025年已发货'!$H:$H,J4105)=0,"未发货",SUMIFS('[1]2025年已发货'!$E:$E,'[1]2025年已发货'!$F:$F,C4105,'[1]2025年已发货'!$C:$C,F4105,'[1]2025年已发货'!$G:$G,I4105,'[1]2025年已发货'!$H:$H,J4105))</f>
        <v>24</v>
      </c>
      <c r="I4105" s="40" t="str">
        <f>VLOOKUP(B4105,辅助信息!E:I,3,FALSE)</f>
        <v>（商投建工达州中医药科技园-4工区-10号楼）达州市通川区达州中医药职业学院犀牛大道北段</v>
      </c>
      <c r="J4105" s="40" t="str">
        <f>VLOOKUP(B4105,辅助信息!E:I,4,FALSE)</f>
        <v>张扬</v>
      </c>
      <c r="K4105" s="40">
        <f>VLOOKUP(J4105,辅助信息!H:I,2,FALSE)</f>
        <v>18381904567</v>
      </c>
      <c r="L4105" s="111" t="str">
        <f>VLOOKUP(B4105,辅助信息!E:J,6,FALSE)</f>
        <v>控制炉批号！多了现场不收！,优先安排达钢,提前联系到场规格及数量</v>
      </c>
      <c r="O4105" s="64" t="str">
        <f ca="1" t="shared" si="210"/>
        <v/>
      </c>
      <c r="P4105" s="64" t="str">
        <f ca="1" t="shared" si="211"/>
        <v/>
      </c>
      <c r="Q4105" s="29" t="str">
        <f>VLOOKUP(B4105,辅助信息!E:M,9,FALSE)</f>
        <v>ZTWM-CDGS-XS-2024-0134-商投建工达州中医药科技成果示范园项目</v>
      </c>
      <c r="R4105" s="29" t="str">
        <f>_xlfn._xlws.FILTER(辅助信息!D:D,辅助信息!E:E=B4105)</f>
        <v>商投建工达州中医药科技园</v>
      </c>
    </row>
    <row r="4106" hidden="1" spans="2:18">
      <c r="B4106" s="137" t="s">
        <v>112</v>
      </c>
      <c r="C4106" s="72">
        <v>45937</v>
      </c>
      <c r="D4106" s="40" t="str">
        <f>VLOOKUP(B4106,辅助信息!E:K,7,FALSE)</f>
        <v>JWDDCD2025052800131</v>
      </c>
      <c r="E4106" s="40" t="str">
        <f>VLOOKUP(F4106,辅助信息!A:B,2,FALSE)</f>
        <v>盘螺</v>
      </c>
      <c r="F4106" s="40" t="s">
        <v>41</v>
      </c>
      <c r="G4106" s="36">
        <v>6</v>
      </c>
      <c r="H4106" s="136">
        <f>IF(SUMIFS('[1]2025年已发货'!$E:$E,'[1]2025年已发货'!$F:$F,C4106,'[1]2025年已发货'!$C:$C,F4106,'[1]2025年已发货'!$G:$G,I4106,'[1]2025年已发货'!$H:$H,J4106)=0,"未发货",SUMIFS('[1]2025年已发货'!$E:$E,'[1]2025年已发货'!$F:$F,C4106,'[1]2025年已发货'!$C:$C,F4106,'[1]2025年已发货'!$G:$G,I4106,'[1]2025年已发货'!$H:$H,J4106))</f>
        <v>6</v>
      </c>
      <c r="I4106" s="40" t="str">
        <f>VLOOKUP(B4106,辅助信息!E:I,3,FALSE)</f>
        <v>（商投建工达州中医药科技园-4工区-10号楼）达州市通川区达州中医药职业学院犀牛大道北段</v>
      </c>
      <c r="J4106" s="40" t="str">
        <f>VLOOKUP(B4106,辅助信息!E:I,4,FALSE)</f>
        <v>张扬</v>
      </c>
      <c r="K4106" s="40">
        <f>VLOOKUP(J4106,辅助信息!H:I,2,FALSE)</f>
        <v>18381904567</v>
      </c>
      <c r="L4106" s="111" t="str">
        <f>VLOOKUP(B4106,辅助信息!E:J,6,FALSE)</f>
        <v>控制炉批号！多了现场不收！,优先安排达钢,提前联系到场规格及数量</v>
      </c>
      <c r="O4106" s="64" t="str">
        <f ca="1" t="shared" si="210"/>
        <v/>
      </c>
      <c r="P4106" s="64" t="str">
        <f ca="1" t="shared" si="211"/>
        <v/>
      </c>
      <c r="Q4106" s="29" t="str">
        <f>VLOOKUP(B4106,辅助信息!E:M,9,FALSE)</f>
        <v>ZTWM-CDGS-XS-2024-0134-商投建工达州中医药科技成果示范园项目</v>
      </c>
      <c r="R4106" s="29" t="str">
        <f>_xlfn._xlws.FILTER(辅助信息!D:D,辅助信息!E:E=B4106)</f>
        <v>商投建工达州中医药科技园</v>
      </c>
    </row>
    <row r="4107" hidden="1" spans="2:18">
      <c r="B4107" s="137" t="s">
        <v>112</v>
      </c>
      <c r="C4107" s="72">
        <v>45937</v>
      </c>
      <c r="D4107" s="40" t="str">
        <f>VLOOKUP(B4107,辅助信息!E:K,7,FALSE)</f>
        <v>JWDDCD2025052800131</v>
      </c>
      <c r="E4107" s="40" t="str">
        <f>VLOOKUP(F4107,辅助信息!A:B,2,FALSE)</f>
        <v>螺纹钢</v>
      </c>
      <c r="F4107" s="40" t="s">
        <v>27</v>
      </c>
      <c r="G4107" s="36">
        <v>6</v>
      </c>
      <c r="H4107" s="136">
        <f>IF(SUMIFS('[1]2025年已发货'!$E:$E,'[1]2025年已发货'!$F:$F,C4107,'[1]2025年已发货'!$C:$C,F4107,'[1]2025年已发货'!$G:$G,I4107,'[1]2025年已发货'!$H:$H,J4107)=0,"未发货",SUMIFS('[1]2025年已发货'!$E:$E,'[1]2025年已发货'!$F:$F,C4107,'[1]2025年已发货'!$C:$C,F4107,'[1]2025年已发货'!$G:$G,I4107,'[1]2025年已发货'!$H:$H,J4107))</f>
        <v>6</v>
      </c>
      <c r="I4107" s="40" t="str">
        <f>VLOOKUP(B4107,辅助信息!E:I,3,FALSE)</f>
        <v>（商投建工达州中医药科技园-4工区-10号楼）达州市通川区达州中医药职业学院犀牛大道北段</v>
      </c>
      <c r="J4107" s="40" t="str">
        <f>VLOOKUP(B4107,辅助信息!E:I,4,FALSE)</f>
        <v>张扬</v>
      </c>
      <c r="K4107" s="40">
        <f>VLOOKUP(J4107,辅助信息!H:I,2,FALSE)</f>
        <v>18381904567</v>
      </c>
      <c r="L4107" s="111" t="str">
        <f>VLOOKUP(B4107,辅助信息!E:J,6,FALSE)</f>
        <v>控制炉批号！多了现场不收！,优先安排达钢,提前联系到场规格及数量</v>
      </c>
      <c r="O4107" s="64" t="str">
        <f ca="1" t="shared" si="210"/>
        <v/>
      </c>
      <c r="P4107" s="64" t="str">
        <f ca="1" t="shared" si="211"/>
        <v/>
      </c>
      <c r="Q4107" s="29" t="str">
        <f>VLOOKUP(B4107,辅助信息!E:M,9,FALSE)</f>
        <v>ZTWM-CDGS-XS-2024-0134-商投建工达州中医药科技成果示范园项目</v>
      </c>
      <c r="R4107" s="29" t="str">
        <f>_xlfn._xlws.FILTER(辅助信息!D:D,辅助信息!E:E=B4107)</f>
        <v>商投建工达州中医药科技园</v>
      </c>
    </row>
    <row r="4108" hidden="1" spans="2:18">
      <c r="B4108" s="137" t="s">
        <v>112</v>
      </c>
      <c r="C4108" s="72">
        <v>45937</v>
      </c>
      <c r="D4108" s="40" t="str">
        <f>VLOOKUP(B4108,辅助信息!E:K,7,FALSE)</f>
        <v>JWDDCD2025052800131</v>
      </c>
      <c r="E4108" s="40" t="str">
        <f>VLOOKUP(F4108,辅助信息!A:B,2,FALSE)</f>
        <v>螺纹钢</v>
      </c>
      <c r="F4108" s="40" t="s">
        <v>32</v>
      </c>
      <c r="G4108" s="36">
        <v>3</v>
      </c>
      <c r="H4108" s="136">
        <f>IF(SUMIFS('[1]2025年已发货'!$E:$E,'[1]2025年已发货'!$F:$F,C4108,'[1]2025年已发货'!$C:$C,F4108,'[1]2025年已发货'!$G:$G,I4108,'[1]2025年已发货'!$H:$H,J4108)=0,"未发货",SUMIFS('[1]2025年已发货'!$E:$E,'[1]2025年已发货'!$F:$F,C4108,'[1]2025年已发货'!$C:$C,F4108,'[1]2025年已发货'!$G:$G,I4108,'[1]2025年已发货'!$H:$H,J4108))</f>
        <v>3</v>
      </c>
      <c r="I4108" s="40" t="str">
        <f>VLOOKUP(B4108,辅助信息!E:I,3,FALSE)</f>
        <v>（商投建工达州中医药科技园-4工区-10号楼）达州市通川区达州中医药职业学院犀牛大道北段</v>
      </c>
      <c r="J4108" s="40" t="str">
        <f>VLOOKUP(B4108,辅助信息!E:I,4,FALSE)</f>
        <v>张扬</v>
      </c>
      <c r="K4108" s="40">
        <f>VLOOKUP(J4108,辅助信息!H:I,2,FALSE)</f>
        <v>18381904567</v>
      </c>
      <c r="L4108" s="111" t="str">
        <f>VLOOKUP(B4108,辅助信息!E:J,6,FALSE)</f>
        <v>控制炉批号！多了现场不收！,优先安排达钢,提前联系到场规格及数量</v>
      </c>
      <c r="O4108" s="64" t="str">
        <f ca="1" t="shared" si="210"/>
        <v/>
      </c>
      <c r="P4108" s="64" t="str">
        <f ca="1" t="shared" si="211"/>
        <v/>
      </c>
      <c r="Q4108" s="29" t="str">
        <f>VLOOKUP(B4108,辅助信息!E:M,9,FALSE)</f>
        <v>ZTWM-CDGS-XS-2024-0134-商投建工达州中医药科技成果示范园项目</v>
      </c>
      <c r="R4108" s="29" t="str">
        <f>_xlfn._xlws.FILTER(辅助信息!D:D,辅助信息!E:E=B4108)</f>
        <v>商投建工达州中医药科技园</v>
      </c>
    </row>
    <row r="4109" hidden="1" spans="2:18">
      <c r="B4109" s="137" t="s">
        <v>112</v>
      </c>
      <c r="C4109" s="72">
        <v>45937</v>
      </c>
      <c r="D4109" s="40" t="str">
        <f>VLOOKUP(B4109,辅助信息!E:K,7,FALSE)</f>
        <v>JWDDCD2025052800131</v>
      </c>
      <c r="E4109" s="40" t="str">
        <f>VLOOKUP(F4109,辅助信息!A:B,2,FALSE)</f>
        <v>螺纹钢</v>
      </c>
      <c r="F4109" s="40" t="s">
        <v>58</v>
      </c>
      <c r="G4109" s="36">
        <v>6</v>
      </c>
      <c r="H4109" s="136">
        <f>IF(SUMIFS('[1]2025年已发货'!$E:$E,'[1]2025年已发货'!$F:$F,C4109,'[1]2025年已发货'!$C:$C,F4109,'[1]2025年已发货'!$G:$G,I4109,'[1]2025年已发货'!$H:$H,J4109)=0,"未发货",SUMIFS('[1]2025年已发货'!$E:$E,'[1]2025年已发货'!$F:$F,C4109,'[1]2025年已发货'!$C:$C,F4109,'[1]2025年已发货'!$G:$G,I4109,'[1]2025年已发货'!$H:$H,J4109))</f>
        <v>6</v>
      </c>
      <c r="I4109" s="40" t="str">
        <f>VLOOKUP(B4109,辅助信息!E:I,3,FALSE)</f>
        <v>（商投建工达州中医药科技园-4工区-10号楼）达州市通川区达州中医药职业学院犀牛大道北段</v>
      </c>
      <c r="J4109" s="40" t="str">
        <f>VLOOKUP(B4109,辅助信息!E:I,4,FALSE)</f>
        <v>张扬</v>
      </c>
      <c r="K4109" s="40">
        <f>VLOOKUP(J4109,辅助信息!H:I,2,FALSE)</f>
        <v>18381904567</v>
      </c>
      <c r="L4109" s="111" t="str">
        <f>VLOOKUP(B4109,辅助信息!E:J,6,FALSE)</f>
        <v>控制炉批号！多了现场不收！,优先安排达钢,提前联系到场规格及数量</v>
      </c>
      <c r="O4109" s="64" t="str">
        <f ca="1" t="shared" si="210"/>
        <v/>
      </c>
      <c r="P4109" s="64" t="str">
        <f ca="1" t="shared" si="211"/>
        <v/>
      </c>
      <c r="Q4109" s="29" t="str">
        <f>VLOOKUP(B4109,辅助信息!E:M,9,FALSE)</f>
        <v>ZTWM-CDGS-XS-2024-0134-商投建工达州中医药科技成果示范园项目</v>
      </c>
      <c r="R4109" s="29" t="str">
        <f>_xlfn._xlws.FILTER(辅助信息!D:D,辅助信息!E:E=B4109)</f>
        <v>商投建工达州中医药科技园</v>
      </c>
    </row>
    <row r="4110" hidden="1" spans="2:18">
      <c r="B4110" s="137" t="s">
        <v>163</v>
      </c>
      <c r="C4110" s="72">
        <v>45937</v>
      </c>
      <c r="D4110" s="40" t="str">
        <f>VLOOKUP(B4110,辅助信息!E:K,7,FALSE)</f>
        <v>JWDDCD2025052800131</v>
      </c>
      <c r="E4110" s="40" t="str">
        <f>VLOOKUP(F4110,辅助信息!A:B,2,FALSE)</f>
        <v>螺纹钢</v>
      </c>
      <c r="F4110" s="40" t="s">
        <v>66</v>
      </c>
      <c r="G4110" s="36">
        <v>6</v>
      </c>
      <c r="H4110" s="136">
        <f>IF(SUMIFS('[1]2025年已发货'!$E:$E,'[1]2025年已发货'!$F:$F,C4110,'[1]2025年已发货'!$C:$C,F4110,'[1]2025年已发货'!$G:$G,I4110,'[1]2025年已发货'!$H:$H,J4110)=0,"未发货",SUMIFS('[1]2025年已发货'!$E:$E,'[1]2025年已发货'!$F:$F,C4110,'[1]2025年已发货'!$C:$C,F4110,'[1]2025年已发货'!$G:$G,I4110,'[1]2025年已发货'!$H:$H,J4110))</f>
        <v>6</v>
      </c>
      <c r="I4110" s="40" t="str">
        <f>VLOOKUP(B4110,辅助信息!E:I,3,FALSE)</f>
        <v>（商投建工达州中医药科技园-4工区-9号楼）达州市通川区达州中医药职业学院犀牛大道北段</v>
      </c>
      <c r="J4110" s="40" t="str">
        <f>VLOOKUP(B4110,辅助信息!E:I,4,FALSE)</f>
        <v>张扬</v>
      </c>
      <c r="K4110" s="40">
        <f>VLOOKUP(J4110,辅助信息!H:I,2,FALSE)</f>
        <v>18381904567</v>
      </c>
      <c r="L4110" s="111" t="str">
        <f>VLOOKUP(B4110,辅助信息!E:J,6,FALSE)</f>
        <v>控制炉批号！多了现场不收！,优先安排达钢,提前联系到场规格及数量</v>
      </c>
      <c r="O4110" s="64" t="str">
        <f ca="1" t="shared" si="210"/>
        <v/>
      </c>
      <c r="P4110" s="64" t="str">
        <f ca="1" t="shared" si="211"/>
        <v/>
      </c>
      <c r="Q4110" s="29" t="str">
        <f>VLOOKUP(B4110,辅助信息!E:M,9,FALSE)</f>
        <v>ZTWM-CDGS-XS-2024-0134-商投建工达州中医药科技成果示范园项目</v>
      </c>
      <c r="R4110" s="29" t="str">
        <f>_xlfn._xlws.FILTER(辅助信息!D:D,辅助信息!E:E=B4110)</f>
        <v>商投建工达州中医药科技园</v>
      </c>
    </row>
    <row r="4111" hidden="1" spans="2:18">
      <c r="B4111" s="137" t="s">
        <v>163</v>
      </c>
      <c r="C4111" s="72">
        <v>45937</v>
      </c>
      <c r="D4111" s="40" t="str">
        <f>VLOOKUP(B4111,辅助信息!E:K,7,FALSE)</f>
        <v>JWDDCD2025052800131</v>
      </c>
      <c r="E4111" s="40" t="str">
        <f>VLOOKUP(F4111,辅助信息!A:B,2,FALSE)</f>
        <v>螺纹钢</v>
      </c>
      <c r="F4111" s="40" t="s">
        <v>45</v>
      </c>
      <c r="G4111" s="36">
        <v>9</v>
      </c>
      <c r="H4111" s="136">
        <f>IF(SUMIFS('[1]2025年已发货'!$E:$E,'[1]2025年已发货'!$F:$F,C4111,'[1]2025年已发货'!$C:$C,F4111,'[1]2025年已发货'!$G:$G,I4111,'[1]2025年已发货'!$H:$H,J4111)=0,"未发货",SUMIFS('[1]2025年已发货'!$E:$E,'[1]2025年已发货'!$F:$F,C4111,'[1]2025年已发货'!$C:$C,F4111,'[1]2025年已发货'!$G:$G,I4111,'[1]2025年已发货'!$H:$H,J4111))</f>
        <v>9</v>
      </c>
      <c r="I4111" s="40" t="str">
        <f>VLOOKUP(B4111,辅助信息!E:I,3,FALSE)</f>
        <v>（商投建工达州中医药科技园-4工区-9号楼）达州市通川区达州中医药职业学院犀牛大道北段</v>
      </c>
      <c r="J4111" s="40" t="str">
        <f>VLOOKUP(B4111,辅助信息!E:I,4,FALSE)</f>
        <v>张扬</v>
      </c>
      <c r="K4111" s="40">
        <f>VLOOKUP(J4111,辅助信息!H:I,2,FALSE)</f>
        <v>18381904567</v>
      </c>
      <c r="L4111" s="111" t="str">
        <f>VLOOKUP(B4111,辅助信息!E:J,6,FALSE)</f>
        <v>控制炉批号！多了现场不收！,优先安排达钢,提前联系到场规格及数量</v>
      </c>
      <c r="O4111" s="64" t="str">
        <f ca="1" t="shared" si="210"/>
        <v/>
      </c>
      <c r="P4111" s="64" t="str">
        <f ca="1" t="shared" si="211"/>
        <v/>
      </c>
      <c r="Q4111" s="29" t="str">
        <f>VLOOKUP(B4111,辅助信息!E:M,9,FALSE)</f>
        <v>ZTWM-CDGS-XS-2024-0134-商投建工达州中医药科技成果示范园项目</v>
      </c>
      <c r="R4111" s="29" t="str">
        <f>_xlfn._xlws.FILTER(辅助信息!D:D,辅助信息!E:E=B4111)</f>
        <v>商投建工达州中医药科技园</v>
      </c>
    </row>
    <row r="4112" hidden="1" spans="2:18">
      <c r="B4112" s="137" t="s">
        <v>163</v>
      </c>
      <c r="C4112" s="72">
        <v>45937</v>
      </c>
      <c r="D4112" s="40" t="str">
        <f>VLOOKUP(B4112,辅助信息!E:K,7,FALSE)</f>
        <v>JWDDCD2025052800131</v>
      </c>
      <c r="E4112" s="40" t="str">
        <f>VLOOKUP(F4112,辅助信息!A:B,2,FALSE)</f>
        <v>螺纹钢</v>
      </c>
      <c r="F4112" s="40" t="s">
        <v>21</v>
      </c>
      <c r="G4112" s="36">
        <v>18</v>
      </c>
      <c r="H4112" s="136">
        <f>IF(SUMIFS('[1]2025年已发货'!$E:$E,'[1]2025年已发货'!$F:$F,C4112,'[1]2025年已发货'!$C:$C,F4112,'[1]2025年已发货'!$G:$G,I4112,'[1]2025年已发货'!$H:$H,J4112)=0,"未发货",SUMIFS('[1]2025年已发货'!$E:$E,'[1]2025年已发货'!$F:$F,C4112,'[1]2025年已发货'!$C:$C,F4112,'[1]2025年已发货'!$G:$G,I4112,'[1]2025年已发货'!$H:$H,J4112))</f>
        <v>18</v>
      </c>
      <c r="I4112" s="40" t="str">
        <f>VLOOKUP(B4112,辅助信息!E:I,3,FALSE)</f>
        <v>（商投建工达州中医药科技园-4工区-9号楼）达州市通川区达州中医药职业学院犀牛大道北段</v>
      </c>
      <c r="J4112" s="40" t="str">
        <f>VLOOKUP(B4112,辅助信息!E:I,4,FALSE)</f>
        <v>张扬</v>
      </c>
      <c r="K4112" s="40">
        <f>VLOOKUP(J4112,辅助信息!H:I,2,FALSE)</f>
        <v>18381904567</v>
      </c>
      <c r="L4112" s="111" t="str">
        <f>VLOOKUP(B4112,辅助信息!E:J,6,FALSE)</f>
        <v>控制炉批号！多了现场不收！,优先安排达钢,提前联系到场规格及数量</v>
      </c>
      <c r="O4112" s="64" t="str">
        <f ca="1" t="shared" si="210"/>
        <v/>
      </c>
      <c r="P4112" s="64" t="str">
        <f ca="1" t="shared" si="211"/>
        <v/>
      </c>
      <c r="Q4112" s="29" t="str">
        <f>VLOOKUP(B4112,辅助信息!E:M,9,FALSE)</f>
        <v>ZTWM-CDGS-XS-2024-0134-商投建工达州中医药科技成果示范园项目</v>
      </c>
      <c r="R4112" s="29" t="str">
        <f>_xlfn._xlws.FILTER(辅助信息!D:D,辅助信息!E:E=B4112)</f>
        <v>商投建工达州中医药科技园</v>
      </c>
    </row>
    <row r="4113" hidden="1" spans="2:18">
      <c r="B4113" s="137" t="s">
        <v>208</v>
      </c>
      <c r="C4113" s="72">
        <v>45937</v>
      </c>
      <c r="D4113" s="40" t="str">
        <f>VLOOKUP(B4113,辅助信息!E:K,7,FALSE)</f>
        <v>JWDDCD2025102100480</v>
      </c>
      <c r="E4113" s="40" t="str">
        <f>VLOOKUP(F4113,辅助信息!A:B,2,FALSE)</f>
        <v>螺纹钢</v>
      </c>
      <c r="F4113" s="40" t="s">
        <v>19</v>
      </c>
      <c r="G4113" s="36">
        <v>5.4</v>
      </c>
      <c r="H4113" s="136" t="str">
        <f>IF(SUMIFS('[1]2025年已发货'!$E:$E,'[1]2025年已发货'!$F:$F,C4113,'[1]2025年已发货'!$C:$C,F4113,'[1]2025年已发货'!$G:$G,I4113,'[1]2025年已发货'!$H:$H,J4113)=0,"未发货",SUMIFS('[1]2025年已发货'!$E:$E,'[1]2025年已发货'!$F:$F,C4113,'[1]2025年已发货'!$C:$C,F4113,'[1]2025年已发货'!$G:$G,I4113,'[1]2025年已发货'!$H:$H,J4113))</f>
        <v>未发货</v>
      </c>
      <c r="I4113" s="40" t="str">
        <f>VLOOKUP(B4113,辅助信息!E:I,3,FALSE)</f>
        <v>(五冶建设锦江区林家坝片区20号地块商业项目)锦江区泰昌路锦江28亩项目部</v>
      </c>
      <c r="J4113" s="40" t="str">
        <f>VLOOKUP(B4113,辅助信息!E:I,4,FALSE)</f>
        <v>陶杰</v>
      </c>
      <c r="K4113" s="40">
        <f>VLOOKUP(J4113,辅助信息!H:I,2,FALSE)</f>
        <v>13980247952</v>
      </c>
      <c r="L4113" s="111" t="str">
        <f>VLOOKUP(B4113,辅助信息!E:J,6,FALSE)</f>
        <v>联系实际收货人（陶杰13980247952）五冶建设送货单,6份材质书,锈货不收，装货前联系收货人核实到场规格,没提前告知进场规格现场不给予接收</v>
      </c>
      <c r="O4113" s="64" t="str">
        <f ca="1" t="shared" si="210"/>
        <v/>
      </c>
      <c r="P4113" s="64" t="str">
        <f ca="1" t="shared" si="211"/>
        <v/>
      </c>
      <c r="Q4113" s="29" t="str">
        <f>VLOOKUP(B4113,辅助信息!E:M,9,FALSE)</f>
        <v>ZTWM-CDGS-XS-2025-0073-五冶天府-成都怡心湖片区及龙泉驿医院等项目</v>
      </c>
      <c r="R4113" s="29" t="str">
        <f>_xlfn._xlws.FILTER(辅助信息!D:D,辅助信息!E:E=B4113)</f>
        <v>五冶建设锦江区林家坝片区20号地块商业项目</v>
      </c>
    </row>
    <row r="4114" hidden="1" spans="2:18">
      <c r="B4114" s="137" t="s">
        <v>208</v>
      </c>
      <c r="C4114" s="72">
        <v>45937</v>
      </c>
      <c r="D4114" s="40" t="str">
        <f>VLOOKUP(B4114,辅助信息!E:K,7,FALSE)</f>
        <v>JWDDCD2025102100480</v>
      </c>
      <c r="E4114" s="40" t="str">
        <f>VLOOKUP(F4114,辅助信息!A:B,2,FALSE)</f>
        <v>螺纹钢</v>
      </c>
      <c r="F4114" s="40" t="s">
        <v>32</v>
      </c>
      <c r="G4114" s="36">
        <v>11</v>
      </c>
      <c r="H4114" s="136" t="str">
        <f>IF(SUMIFS('[1]2025年已发货'!$E:$E,'[1]2025年已发货'!$F:$F,C4114,'[1]2025年已发货'!$C:$C,F4114,'[1]2025年已发货'!$G:$G,I4114,'[1]2025年已发货'!$H:$H,J4114)=0,"未发货",SUMIFS('[1]2025年已发货'!$E:$E,'[1]2025年已发货'!$F:$F,C4114,'[1]2025年已发货'!$C:$C,F4114,'[1]2025年已发货'!$G:$G,I4114,'[1]2025年已发货'!$H:$H,J4114))</f>
        <v>未发货</v>
      </c>
      <c r="I4114" s="40" t="str">
        <f>VLOOKUP(B4114,辅助信息!E:I,3,FALSE)</f>
        <v>(五冶建设锦江区林家坝片区20号地块商业项目)锦江区泰昌路锦江28亩项目部</v>
      </c>
      <c r="J4114" s="40" t="str">
        <f>VLOOKUP(B4114,辅助信息!E:I,4,FALSE)</f>
        <v>陶杰</v>
      </c>
      <c r="K4114" s="40">
        <f>VLOOKUP(J4114,辅助信息!H:I,2,FALSE)</f>
        <v>13980247952</v>
      </c>
      <c r="L4114" s="111" t="str">
        <f>VLOOKUP(B4114,辅助信息!E:J,6,FALSE)</f>
        <v>联系实际收货人（陶杰13980247952）五冶建设送货单,6份材质书,锈货不收，装货前联系收货人核实到场规格,没提前告知进场规格现场不给予接收</v>
      </c>
      <c r="O4114" s="64" t="str">
        <f ca="1" t="shared" si="210"/>
        <v/>
      </c>
      <c r="P4114" s="64" t="str">
        <f ca="1" t="shared" si="211"/>
        <v/>
      </c>
      <c r="Q4114" s="29" t="str">
        <f>VLOOKUP(B4114,辅助信息!E:M,9,FALSE)</f>
        <v>ZTWM-CDGS-XS-2025-0073-五冶天府-成都怡心湖片区及龙泉驿医院等项目</v>
      </c>
      <c r="R4114" s="29" t="str">
        <f>_xlfn._xlws.FILTER(辅助信息!D:D,辅助信息!E:E=B4114)</f>
        <v>五冶建设锦江区林家坝片区20号地块商业项目</v>
      </c>
    </row>
    <row r="4115" hidden="1" spans="2:18">
      <c r="B4115" s="137" t="s">
        <v>208</v>
      </c>
      <c r="C4115" s="72">
        <v>45937</v>
      </c>
      <c r="D4115" s="40" t="str">
        <f>VLOOKUP(B4115,辅助信息!E:K,7,FALSE)</f>
        <v>JWDDCD2025102100480</v>
      </c>
      <c r="E4115" s="40" t="str">
        <f>VLOOKUP(F4115,辅助信息!A:B,2,FALSE)</f>
        <v>螺纹钢</v>
      </c>
      <c r="F4115" s="40" t="s">
        <v>30</v>
      </c>
      <c r="G4115" s="36">
        <v>11</v>
      </c>
      <c r="H4115" s="136" t="str">
        <f>IF(SUMIFS('[1]2025年已发货'!$E:$E,'[1]2025年已发货'!$F:$F,C4115,'[1]2025年已发货'!$C:$C,F4115,'[1]2025年已发货'!$G:$G,I4115,'[1]2025年已发货'!$H:$H,J4115)=0,"未发货",SUMIFS('[1]2025年已发货'!$E:$E,'[1]2025年已发货'!$F:$F,C4115,'[1]2025年已发货'!$C:$C,F4115,'[1]2025年已发货'!$G:$G,I4115,'[1]2025年已发货'!$H:$H,J4115))</f>
        <v>未发货</v>
      </c>
      <c r="I4115" s="40" t="str">
        <f>VLOOKUP(B4115,辅助信息!E:I,3,FALSE)</f>
        <v>(五冶建设锦江区林家坝片区20号地块商业项目)锦江区泰昌路锦江28亩项目部</v>
      </c>
      <c r="J4115" s="40" t="str">
        <f>VLOOKUP(B4115,辅助信息!E:I,4,FALSE)</f>
        <v>陶杰</v>
      </c>
      <c r="K4115" s="40">
        <f>VLOOKUP(J4115,辅助信息!H:I,2,FALSE)</f>
        <v>13980247952</v>
      </c>
      <c r="L4115" s="111" t="str">
        <f>VLOOKUP(B4115,辅助信息!E:J,6,FALSE)</f>
        <v>联系实际收货人（陶杰13980247952）五冶建设送货单,6份材质书,锈货不收，装货前联系收货人核实到场规格,没提前告知进场规格现场不给予接收</v>
      </c>
      <c r="O4115" s="64" t="str">
        <f ca="1" t="shared" si="210"/>
        <v/>
      </c>
      <c r="P4115" s="64" t="str">
        <f ca="1" t="shared" si="211"/>
        <v/>
      </c>
      <c r="Q4115" s="29" t="str">
        <f>VLOOKUP(B4115,辅助信息!E:M,9,FALSE)</f>
        <v>ZTWM-CDGS-XS-2025-0073-五冶天府-成都怡心湖片区及龙泉驿医院等项目</v>
      </c>
      <c r="R4115" s="29" t="str">
        <f>_xlfn._xlws.FILTER(辅助信息!D:D,辅助信息!E:E=B4115)</f>
        <v>五冶建设锦江区林家坝片区20号地块商业项目</v>
      </c>
    </row>
    <row r="4116" hidden="1" spans="2:18">
      <c r="B4116" s="137" t="s">
        <v>208</v>
      </c>
      <c r="C4116" s="72">
        <v>45937</v>
      </c>
      <c r="D4116" s="40" t="str">
        <f>VLOOKUP(B4116,辅助信息!E:K,7,FALSE)</f>
        <v>JWDDCD2025102100480</v>
      </c>
      <c r="E4116" s="40" t="str">
        <f>VLOOKUP(F4116,辅助信息!A:B,2,FALSE)</f>
        <v>螺纹钢</v>
      </c>
      <c r="F4116" s="40" t="s">
        <v>18</v>
      </c>
      <c r="G4116" s="36">
        <v>8.1</v>
      </c>
      <c r="H4116" s="136" t="str">
        <f>IF(SUMIFS('[1]2025年已发货'!$E:$E,'[1]2025年已发货'!$F:$F,C4116,'[1]2025年已发货'!$C:$C,F4116,'[1]2025年已发货'!$G:$G,I4116,'[1]2025年已发货'!$H:$H,J4116)=0,"未发货",SUMIFS('[1]2025年已发货'!$E:$E,'[1]2025年已发货'!$F:$F,C4116,'[1]2025年已发货'!$C:$C,F4116,'[1]2025年已发货'!$G:$G,I4116,'[1]2025年已发货'!$H:$H,J4116))</f>
        <v>未发货</v>
      </c>
      <c r="I4116" s="40" t="str">
        <f>VLOOKUP(B4116,辅助信息!E:I,3,FALSE)</f>
        <v>(五冶建设锦江区林家坝片区20号地块商业项目)锦江区泰昌路锦江28亩项目部</v>
      </c>
      <c r="J4116" s="40" t="str">
        <f>VLOOKUP(B4116,辅助信息!E:I,4,FALSE)</f>
        <v>陶杰</v>
      </c>
      <c r="K4116" s="40">
        <f>VLOOKUP(J4116,辅助信息!H:I,2,FALSE)</f>
        <v>13980247952</v>
      </c>
      <c r="L4116" s="111" t="str">
        <f>VLOOKUP(B4116,辅助信息!E:J,6,FALSE)</f>
        <v>联系实际收货人（陶杰13980247952）五冶建设送货单,6份材质书,锈货不收，装货前联系收货人核实到场规格,没提前告知进场规格现场不给予接收</v>
      </c>
      <c r="O4116" s="64" t="str">
        <f ca="1" t="shared" si="210"/>
        <v/>
      </c>
      <c r="P4116" s="64" t="str">
        <f ca="1" t="shared" si="211"/>
        <v/>
      </c>
      <c r="Q4116" s="29" t="str">
        <f>VLOOKUP(B4116,辅助信息!E:M,9,FALSE)</f>
        <v>ZTWM-CDGS-XS-2025-0073-五冶天府-成都怡心湖片区及龙泉驿医院等项目</v>
      </c>
      <c r="R4116" s="29" t="str">
        <f>_xlfn._xlws.FILTER(辅助信息!D:D,辅助信息!E:E=B4116)</f>
        <v>五冶建设锦江区林家坝片区20号地块商业项目</v>
      </c>
    </row>
    <row r="4117" hidden="1" spans="2:18">
      <c r="B4117" s="137" t="s">
        <v>68</v>
      </c>
      <c r="C4117" s="72">
        <v>45937</v>
      </c>
      <c r="D4117" s="40" t="str">
        <f>VLOOKUP(B4117,辅助信息!E:K,7,FALSE)</f>
        <v>JWDDCD2025052800131</v>
      </c>
      <c r="E4117" s="40" t="str">
        <f>VLOOKUP(F4117,辅助信息!A:B,2,FALSE)</f>
        <v>螺纹钢</v>
      </c>
      <c r="F4117" s="40" t="s">
        <v>27</v>
      </c>
      <c r="G4117" s="36">
        <v>15</v>
      </c>
      <c r="H4117" s="136">
        <f>IF(SUMIFS('[1]2025年已发货'!$E:$E,'[1]2025年已发货'!$F:$F,C4117,'[1]2025年已发货'!$C:$C,F4117,'[1]2025年已发货'!$G:$G,I4117,'[1]2025年已发货'!$H:$H,J4117)=0,"未发货",SUMIFS('[1]2025年已发货'!$E:$E,'[1]2025年已发货'!$F:$F,C4117,'[1]2025年已发货'!$C:$C,F4117,'[1]2025年已发货'!$G:$G,I4117,'[1]2025年已发货'!$H:$H,J4117))</f>
        <v>15</v>
      </c>
      <c r="I4117" s="40" t="str">
        <f>VLOOKUP(B4117,辅助信息!E:I,3,FALSE)</f>
        <v>（商投建工达州中医药科技园-2工区-景观桥）达州市通川区达州中医药职业学院犀牛大道北段</v>
      </c>
      <c r="J4117" s="40" t="str">
        <f>VLOOKUP(B4117,辅助信息!E:I,4,FALSE)</f>
        <v>李波</v>
      </c>
      <c r="K4117" s="40">
        <f>VLOOKUP(J4117,辅助信息!H:I,2,FALSE)</f>
        <v>18381899787</v>
      </c>
      <c r="L4117" s="111" t="str">
        <f>VLOOKUP(B4117,辅助信息!E:J,6,FALSE)</f>
        <v>控制炉批号！多了现场不收！,优先安排达钢,提前联系到场规格及数量</v>
      </c>
      <c r="O4117" s="64" t="str">
        <f ca="1" t="shared" si="210"/>
        <v/>
      </c>
      <c r="P4117" s="64" t="str">
        <f ca="1" t="shared" si="211"/>
        <v/>
      </c>
      <c r="Q4117" s="29" t="str">
        <f>VLOOKUP(B4117,辅助信息!E:M,9,FALSE)</f>
        <v>ZTWM-CDGS-XS-2024-0134-商投建工达州中医药科技成果示范园项目</v>
      </c>
      <c r="R4117" s="29" t="str">
        <f>_xlfn._xlws.FILTER(辅助信息!D:D,辅助信息!E:E=B4117)</f>
        <v>商投建工达州中医药科技园</v>
      </c>
    </row>
    <row r="4118" hidden="1" spans="2:18">
      <c r="B4118" s="137" t="s">
        <v>68</v>
      </c>
      <c r="C4118" s="72">
        <v>45937</v>
      </c>
      <c r="D4118" s="40" t="str">
        <f>VLOOKUP(B4118,辅助信息!E:K,7,FALSE)</f>
        <v>JWDDCD2025052800131</v>
      </c>
      <c r="E4118" s="40" t="str">
        <f>VLOOKUP(F4118,辅助信息!A:B,2,FALSE)</f>
        <v>螺纹钢</v>
      </c>
      <c r="F4118" s="40" t="s">
        <v>32</v>
      </c>
      <c r="G4118" s="36">
        <v>40</v>
      </c>
      <c r="H4118" s="136">
        <f>IF(SUMIFS('[1]2025年已发货'!$E:$E,'[1]2025年已发货'!$F:$F,C4118,'[1]2025年已发货'!$C:$C,F4118,'[1]2025年已发货'!$G:$G,I4118,'[1]2025年已发货'!$H:$H,J4118)=0,"未发货",SUMIFS('[1]2025年已发货'!$E:$E,'[1]2025年已发货'!$F:$F,C4118,'[1]2025年已发货'!$C:$C,F4118,'[1]2025年已发货'!$G:$G,I4118,'[1]2025年已发货'!$H:$H,J4118))</f>
        <v>39</v>
      </c>
      <c r="I4118" s="40" t="str">
        <f>VLOOKUP(B4118,辅助信息!E:I,3,FALSE)</f>
        <v>（商投建工达州中医药科技园-2工区-景观桥）达州市通川区达州中医药职业学院犀牛大道北段</v>
      </c>
      <c r="J4118" s="40" t="str">
        <f>VLOOKUP(B4118,辅助信息!E:I,4,FALSE)</f>
        <v>李波</v>
      </c>
      <c r="K4118" s="40">
        <f>VLOOKUP(J4118,辅助信息!H:I,2,FALSE)</f>
        <v>18381899787</v>
      </c>
      <c r="L4118" s="111" t="str">
        <f>VLOOKUP(B4118,辅助信息!E:J,6,FALSE)</f>
        <v>控制炉批号！多了现场不收！,优先安排达钢,提前联系到场规格及数量</v>
      </c>
      <c r="O4118" s="64" t="str">
        <f ca="1" t="shared" si="210"/>
        <v/>
      </c>
      <c r="P4118" s="64" t="str">
        <f ca="1" t="shared" si="211"/>
        <v/>
      </c>
      <c r="Q4118" s="29" t="str">
        <f>VLOOKUP(B4118,辅助信息!E:M,9,FALSE)</f>
        <v>ZTWM-CDGS-XS-2024-0134-商投建工达州中医药科技成果示范园项目</v>
      </c>
      <c r="R4118" s="29" t="str">
        <f>_xlfn._xlws.FILTER(辅助信息!D:D,辅助信息!E:E=B4118)</f>
        <v>商投建工达州中医药科技园</v>
      </c>
    </row>
    <row r="4119" hidden="1" spans="2:18">
      <c r="B4119" s="137" t="s">
        <v>68</v>
      </c>
      <c r="C4119" s="72">
        <v>45937</v>
      </c>
      <c r="D4119" s="40" t="str">
        <f>VLOOKUP(B4119,辅助信息!E:K,7,FALSE)</f>
        <v>JWDDCD2025052800131</v>
      </c>
      <c r="E4119" s="40" t="str">
        <f>VLOOKUP(F4119,辅助信息!A:B,2,FALSE)</f>
        <v>螺纹钢</v>
      </c>
      <c r="F4119" s="40" t="s">
        <v>33</v>
      </c>
      <c r="G4119" s="36">
        <v>12</v>
      </c>
      <c r="H4119" s="136" t="str">
        <f>IF(SUMIFS('[1]2025年已发货'!$E:$E,'[1]2025年已发货'!$F:$F,C4119,'[1]2025年已发货'!$C:$C,F4119,'[1]2025年已发货'!$G:$G,I4119,'[1]2025年已发货'!$H:$H,J4119)=0,"未发货",SUMIFS('[1]2025年已发货'!$E:$E,'[1]2025年已发货'!$F:$F,C4119,'[1]2025年已发货'!$C:$C,F4119,'[1]2025年已发货'!$G:$G,I4119,'[1]2025年已发货'!$H:$H,J4119))</f>
        <v>未发货</v>
      </c>
      <c r="I4119" s="40" t="str">
        <f>VLOOKUP(B4119,辅助信息!E:I,3,FALSE)</f>
        <v>（商投建工达州中医药科技园-2工区-景观桥）达州市通川区达州中医药职业学院犀牛大道北段</v>
      </c>
      <c r="J4119" s="40" t="str">
        <f>VLOOKUP(B4119,辅助信息!E:I,4,FALSE)</f>
        <v>李波</v>
      </c>
      <c r="K4119" s="40">
        <f>VLOOKUP(J4119,辅助信息!H:I,2,FALSE)</f>
        <v>18381899787</v>
      </c>
      <c r="L4119" s="111" t="str">
        <f>VLOOKUP(B4119,辅助信息!E:J,6,FALSE)</f>
        <v>控制炉批号！多了现场不收！,优先安排达钢,提前联系到场规格及数量</v>
      </c>
      <c r="O4119" s="64" t="str">
        <f ca="1" t="shared" si="210"/>
        <v/>
      </c>
      <c r="P4119" s="64" t="str">
        <f ca="1" t="shared" si="211"/>
        <v/>
      </c>
      <c r="Q4119" s="29" t="str">
        <f>VLOOKUP(B4119,辅助信息!E:M,9,FALSE)</f>
        <v>ZTWM-CDGS-XS-2024-0134-商投建工达州中医药科技成果示范园项目</v>
      </c>
      <c r="R4119" s="29" t="str">
        <f>_xlfn._xlws.FILTER(辅助信息!D:D,辅助信息!E:E=B4119)</f>
        <v>商投建工达州中医药科技园</v>
      </c>
    </row>
    <row r="4120" hidden="1" spans="2:18">
      <c r="B4120" s="137" t="s">
        <v>68</v>
      </c>
      <c r="C4120" s="72">
        <v>45937</v>
      </c>
      <c r="D4120" s="40" t="str">
        <f>VLOOKUP(B4120,辅助信息!E:K,7,FALSE)</f>
        <v>JWDDCD2025052800131</v>
      </c>
      <c r="E4120" s="40" t="str">
        <f>VLOOKUP(F4120,辅助信息!A:B,2,FALSE)</f>
        <v>螺纹钢</v>
      </c>
      <c r="F4120" s="40" t="s">
        <v>65</v>
      </c>
      <c r="G4120" s="36">
        <v>90</v>
      </c>
      <c r="H4120" s="136">
        <f>IF(SUMIFS('[1]2025年已发货'!$E:$E,'[1]2025年已发货'!$F:$F,C4120,'[1]2025年已发货'!$C:$C,F4120,'[1]2025年已发货'!$G:$G,I4120,'[1]2025年已发货'!$H:$H,J4120)=0,"未发货",SUMIFS('[1]2025年已发货'!$E:$E,'[1]2025年已发货'!$F:$F,C4120,'[1]2025年已发货'!$C:$C,F4120,'[1]2025年已发货'!$G:$G,I4120,'[1]2025年已发货'!$H:$H,J4120))</f>
        <v>90</v>
      </c>
      <c r="I4120" s="40" t="str">
        <f>VLOOKUP(B4120,辅助信息!E:I,3,FALSE)</f>
        <v>（商投建工达州中医药科技园-2工区-景观桥）达州市通川区达州中医药职业学院犀牛大道北段</v>
      </c>
      <c r="J4120" s="40" t="str">
        <f>VLOOKUP(B4120,辅助信息!E:I,4,FALSE)</f>
        <v>李波</v>
      </c>
      <c r="K4120" s="40">
        <f>VLOOKUP(J4120,辅助信息!H:I,2,FALSE)</f>
        <v>18381899787</v>
      </c>
      <c r="L4120" s="111" t="str">
        <f>VLOOKUP(B4120,辅助信息!E:J,6,FALSE)</f>
        <v>控制炉批号！多了现场不收！,优先安排达钢,提前联系到场规格及数量</v>
      </c>
      <c r="O4120" s="64" t="str">
        <f ca="1" t="shared" si="210"/>
        <v/>
      </c>
      <c r="P4120" s="64" t="str">
        <f ca="1" t="shared" si="211"/>
        <v/>
      </c>
      <c r="Q4120" s="29" t="str">
        <f>VLOOKUP(B4120,辅助信息!E:M,9,FALSE)</f>
        <v>ZTWM-CDGS-XS-2024-0134-商投建工达州中医药科技成果示范园项目</v>
      </c>
      <c r="R4120" s="29" t="str">
        <f>_xlfn._xlws.FILTER(辅助信息!D:D,辅助信息!E:E=B4120)</f>
        <v>商投建工达州中医药科技园</v>
      </c>
    </row>
    <row r="4121" hidden="1" spans="2:18">
      <c r="B4121" s="137" t="s">
        <v>167</v>
      </c>
      <c r="C4121" s="72">
        <v>45937</v>
      </c>
      <c r="D4121" s="40" t="str">
        <f>VLOOKUP(B4121,辅助信息!E:K,7,FALSE)</f>
        <v>JWDDCD2025102100473</v>
      </c>
      <c r="E4121" s="40" t="str">
        <f>VLOOKUP(F4121,辅助信息!A:B,2,FALSE)</f>
        <v>盘螺</v>
      </c>
      <c r="F4121" s="40" t="s">
        <v>40</v>
      </c>
      <c r="G4121" s="36">
        <v>16</v>
      </c>
      <c r="H4121" s="136">
        <f>IF(SUMIFS('[1]2025年已发货'!$E:$E,'[1]2025年已发货'!$F:$F,C4121,'[1]2025年已发货'!$C:$C,F4121,'[1]2025年已发货'!$G:$G,I4121,'[1]2025年已发货'!$H:$H,J4121)=0,"未发货",SUMIFS('[1]2025年已发货'!$E:$E,'[1]2025年已发货'!$F:$F,C4121,'[1]2025年已发货'!$C:$C,F4121,'[1]2025年已发货'!$G:$G,I4121,'[1]2025年已发货'!$H:$H,J4121))</f>
        <v>16</v>
      </c>
      <c r="I4121" s="40" t="str">
        <f>VLOOKUP(B4121,辅助信息!E:I,3,FALSE)</f>
        <v>(五冶建设扩建艺体中学二期工程)四川省成都市双流区光荣路成都艺体中学南200米</v>
      </c>
      <c r="J4121" s="40" t="str">
        <f>VLOOKUP(B4121,辅助信息!E:I,4,FALSE)</f>
        <v>谢序强</v>
      </c>
      <c r="K4121" s="40">
        <f>VLOOKUP(J4121,辅助信息!H:I,2,FALSE)</f>
        <v>13458588232</v>
      </c>
      <c r="L4121" s="111" t="str">
        <f>VLOOKUP(B4121,辅助信息!E:J,6,FALSE)</f>
        <v>联系实际收货人（谢序强13458588232）五冶建设送货单,一式6份材质书,锈货不收，项目名称：扩建艺体中学二期工程，装货前联系收货人核实到场规格,没提前告知进场规格现场不给予接收</v>
      </c>
      <c r="O4121" s="64" t="str">
        <f ca="1" t="shared" si="210"/>
        <v/>
      </c>
      <c r="P4121" s="64" t="str">
        <f ca="1" t="shared" si="211"/>
        <v/>
      </c>
      <c r="Q4121" s="29" t="str">
        <f>VLOOKUP(B4121,辅助信息!E:M,9,FALSE)</f>
        <v>ZTWM-CDGS-XS-2025-0073-五冶天府-成都怡心湖片区及龙泉驿医院等项目</v>
      </c>
      <c r="R4121" s="29" t="str">
        <f>_xlfn._xlws.FILTER(辅助信息!D:D,辅助信息!E:E=B4121)</f>
        <v>五冶建设扩建艺体中学二期工程</v>
      </c>
    </row>
    <row r="4122" hidden="1" spans="2:18">
      <c r="B4122" s="137" t="s">
        <v>167</v>
      </c>
      <c r="C4122" s="72">
        <v>45937</v>
      </c>
      <c r="D4122" s="40" t="str">
        <f>VLOOKUP(B4122,辅助信息!E:K,7,FALSE)</f>
        <v>JWDDCD2025102100473</v>
      </c>
      <c r="E4122" s="40" t="str">
        <f>VLOOKUP(F4122,辅助信息!A:B,2,FALSE)</f>
        <v>盘螺</v>
      </c>
      <c r="F4122" s="40" t="s">
        <v>41</v>
      </c>
      <c r="G4122" s="36">
        <v>20</v>
      </c>
      <c r="H4122" s="136">
        <f>IF(SUMIFS('[1]2025年已发货'!$E:$E,'[1]2025年已发货'!$F:$F,C4122,'[1]2025年已发货'!$C:$C,F4122,'[1]2025年已发货'!$G:$G,I4122,'[1]2025年已发货'!$H:$H,J4122)=0,"未发货",SUMIFS('[1]2025年已发货'!$E:$E,'[1]2025年已发货'!$F:$F,C4122,'[1]2025年已发货'!$C:$C,F4122,'[1]2025年已发货'!$G:$G,I4122,'[1]2025年已发货'!$H:$H,J4122))</f>
        <v>20</v>
      </c>
      <c r="I4122" s="40" t="str">
        <f>VLOOKUP(B4122,辅助信息!E:I,3,FALSE)</f>
        <v>(五冶建设扩建艺体中学二期工程)四川省成都市双流区光荣路成都艺体中学南200米</v>
      </c>
      <c r="J4122" s="40" t="str">
        <f>VLOOKUP(B4122,辅助信息!E:I,4,FALSE)</f>
        <v>谢序强</v>
      </c>
      <c r="K4122" s="40">
        <f>VLOOKUP(J4122,辅助信息!H:I,2,FALSE)</f>
        <v>13458588232</v>
      </c>
      <c r="L4122" s="111" t="str">
        <f>VLOOKUP(B4122,辅助信息!E:J,6,FALSE)</f>
        <v>联系实际收货人（谢序强13458588232）五冶建设送货单,一式6份材质书,锈货不收，项目名称：扩建艺体中学二期工程，装货前联系收货人核实到场规格,没提前告知进场规格现场不给予接收</v>
      </c>
      <c r="O4122" s="64" t="str">
        <f ca="1" t="shared" si="210"/>
        <v/>
      </c>
      <c r="P4122" s="64" t="str">
        <f ca="1" t="shared" si="211"/>
        <v/>
      </c>
      <c r="Q4122" s="29" t="str">
        <f>VLOOKUP(B4122,辅助信息!E:M,9,FALSE)</f>
        <v>ZTWM-CDGS-XS-2025-0073-五冶天府-成都怡心湖片区及龙泉驿医院等项目</v>
      </c>
      <c r="R4122" s="29" t="str">
        <f>_xlfn._xlws.FILTER(辅助信息!D:D,辅助信息!E:E=B4122)</f>
        <v>五冶建设扩建艺体中学二期工程</v>
      </c>
    </row>
    <row r="4123" hidden="1" spans="2:18">
      <c r="B4123" s="137" t="s">
        <v>167</v>
      </c>
      <c r="C4123" s="72">
        <v>45937</v>
      </c>
      <c r="D4123" s="40" t="str">
        <f>VLOOKUP(B4123,辅助信息!E:K,7,FALSE)</f>
        <v>JWDDCD2025102100473</v>
      </c>
      <c r="E4123" s="40" t="str">
        <f>VLOOKUP(F4123,辅助信息!A:B,2,FALSE)</f>
        <v>螺纹钢</v>
      </c>
      <c r="F4123" s="40" t="s">
        <v>27</v>
      </c>
      <c r="G4123" s="36">
        <v>32</v>
      </c>
      <c r="H4123" s="136">
        <f>IF(SUMIFS('[1]2025年已发货'!$E:$E,'[1]2025年已发货'!$F:$F,C4123,'[1]2025年已发货'!$C:$C,F4123,'[1]2025年已发货'!$G:$G,I4123,'[1]2025年已发货'!$H:$H,J4123)=0,"未发货",SUMIFS('[1]2025年已发货'!$E:$E,'[1]2025年已发货'!$F:$F,C4123,'[1]2025年已发货'!$C:$C,F4123,'[1]2025年已发货'!$G:$G,I4123,'[1]2025年已发货'!$H:$H,J4123))</f>
        <v>32</v>
      </c>
      <c r="I4123" s="40" t="str">
        <f>VLOOKUP(B4123,辅助信息!E:I,3,FALSE)</f>
        <v>(五冶建设扩建艺体中学二期工程)四川省成都市双流区光荣路成都艺体中学南200米</v>
      </c>
      <c r="J4123" s="40" t="str">
        <f>VLOOKUP(B4123,辅助信息!E:I,4,FALSE)</f>
        <v>谢序强</v>
      </c>
      <c r="K4123" s="40">
        <f>VLOOKUP(J4123,辅助信息!H:I,2,FALSE)</f>
        <v>13458588232</v>
      </c>
      <c r="L4123" s="111" t="str">
        <f>VLOOKUP(B4123,辅助信息!E:J,6,FALSE)</f>
        <v>联系实际收货人（谢序强13458588232）五冶建设送货单,一式6份材质书,锈货不收，项目名称：扩建艺体中学二期工程，装货前联系收货人核实到场规格,没提前告知进场规格现场不给予接收</v>
      </c>
      <c r="O4123" s="64" t="str">
        <f ca="1" t="shared" si="210"/>
        <v/>
      </c>
      <c r="P4123" s="64" t="str">
        <f ca="1" t="shared" si="211"/>
        <v/>
      </c>
      <c r="Q4123" s="29" t="str">
        <f>VLOOKUP(B4123,辅助信息!E:M,9,FALSE)</f>
        <v>ZTWM-CDGS-XS-2025-0073-五冶天府-成都怡心湖片区及龙泉驿医院等项目</v>
      </c>
      <c r="R4123" s="29" t="str">
        <f>_xlfn._xlws.FILTER(辅助信息!D:D,辅助信息!E:E=B4123)</f>
        <v>五冶建设扩建艺体中学二期工程</v>
      </c>
    </row>
    <row r="4124" hidden="1" spans="2:18">
      <c r="B4124" s="137" t="s">
        <v>167</v>
      </c>
      <c r="C4124" s="72">
        <v>45937</v>
      </c>
      <c r="D4124" s="40" t="str">
        <f>VLOOKUP(B4124,辅助信息!E:K,7,FALSE)</f>
        <v>JWDDCD2025102100473</v>
      </c>
      <c r="E4124" s="40" t="str">
        <f>VLOOKUP(F4124,辅助信息!A:B,2,FALSE)</f>
        <v>螺纹钢</v>
      </c>
      <c r="F4124" s="40" t="s">
        <v>58</v>
      </c>
      <c r="G4124" s="36">
        <v>6</v>
      </c>
      <c r="H4124" s="136">
        <f>IF(SUMIFS('[1]2025年已发货'!$E:$E,'[1]2025年已发货'!$F:$F,C4124,'[1]2025年已发货'!$C:$C,F4124,'[1]2025年已发货'!$G:$G,I4124,'[1]2025年已发货'!$H:$H,J4124)=0,"未发货",SUMIFS('[1]2025年已发货'!$E:$E,'[1]2025年已发货'!$F:$F,C4124,'[1]2025年已发货'!$C:$C,F4124,'[1]2025年已发货'!$G:$G,I4124,'[1]2025年已发货'!$H:$H,J4124))</f>
        <v>6</v>
      </c>
      <c r="I4124" s="40" t="str">
        <f>VLOOKUP(B4124,辅助信息!E:I,3,FALSE)</f>
        <v>(五冶建设扩建艺体中学二期工程)四川省成都市双流区光荣路成都艺体中学南200米</v>
      </c>
      <c r="J4124" s="40" t="str">
        <f>VLOOKUP(B4124,辅助信息!E:I,4,FALSE)</f>
        <v>谢序强</v>
      </c>
      <c r="K4124" s="40">
        <f>VLOOKUP(J4124,辅助信息!H:I,2,FALSE)</f>
        <v>13458588232</v>
      </c>
      <c r="L4124" s="111" t="str">
        <f>VLOOKUP(B4124,辅助信息!E:J,6,FALSE)</f>
        <v>联系实际收货人（谢序强13458588232）五冶建设送货单,一式6份材质书,锈货不收，项目名称：扩建艺体中学二期工程，装货前联系收货人核实到场规格,没提前告知进场规格现场不给予接收</v>
      </c>
      <c r="O4124" s="64" t="str">
        <f ca="1" t="shared" si="210"/>
        <v/>
      </c>
      <c r="P4124" s="64" t="str">
        <f ca="1" t="shared" si="211"/>
        <v/>
      </c>
      <c r="Q4124" s="29" t="str">
        <f>VLOOKUP(B4124,辅助信息!E:M,9,FALSE)</f>
        <v>ZTWM-CDGS-XS-2025-0073-五冶天府-成都怡心湖片区及龙泉驿医院等项目</v>
      </c>
      <c r="R4124" s="29" t="str">
        <f>_xlfn._xlws.FILTER(辅助信息!D:D,辅助信息!E:E=B4124)</f>
        <v>五冶建设扩建艺体中学二期工程</v>
      </c>
    </row>
    <row r="4125" hidden="1" spans="2:18">
      <c r="B4125" s="137" t="s">
        <v>167</v>
      </c>
      <c r="C4125" s="72">
        <v>45937</v>
      </c>
      <c r="D4125" s="40" t="str">
        <f>VLOOKUP(B4125,辅助信息!E:K,7,FALSE)</f>
        <v>JWDDCD2025102100473</v>
      </c>
      <c r="E4125" s="40" t="str">
        <f>VLOOKUP(F4125,辅助信息!A:B,2,FALSE)</f>
        <v>螺纹钢</v>
      </c>
      <c r="F4125" s="40" t="s">
        <v>46</v>
      </c>
      <c r="G4125" s="36">
        <v>6</v>
      </c>
      <c r="H4125" s="136">
        <f>IF(SUMIFS('[1]2025年已发货'!$E:$E,'[1]2025年已发货'!$F:$F,C4125,'[1]2025年已发货'!$C:$C,F4125,'[1]2025年已发货'!$G:$G,I4125,'[1]2025年已发货'!$H:$H,J4125)=0,"未发货",SUMIFS('[1]2025年已发货'!$E:$E,'[1]2025年已发货'!$F:$F,C4125,'[1]2025年已发货'!$C:$C,F4125,'[1]2025年已发货'!$G:$G,I4125,'[1]2025年已发货'!$H:$H,J4125))</f>
        <v>6</v>
      </c>
      <c r="I4125" s="40" t="str">
        <f>VLOOKUP(B4125,辅助信息!E:I,3,FALSE)</f>
        <v>(五冶建设扩建艺体中学二期工程)四川省成都市双流区光荣路成都艺体中学南200米</v>
      </c>
      <c r="J4125" s="40" t="str">
        <f>VLOOKUP(B4125,辅助信息!E:I,4,FALSE)</f>
        <v>谢序强</v>
      </c>
      <c r="K4125" s="40">
        <f>VLOOKUP(J4125,辅助信息!H:I,2,FALSE)</f>
        <v>13458588232</v>
      </c>
      <c r="L4125" s="111" t="str">
        <f>VLOOKUP(B4125,辅助信息!E:J,6,FALSE)</f>
        <v>联系实际收货人（谢序强13458588232）五冶建设送货单,一式6份材质书,锈货不收，项目名称：扩建艺体中学二期工程，装货前联系收货人核实到场规格,没提前告知进场规格现场不给予接收</v>
      </c>
      <c r="O4125" s="64" t="str">
        <f ca="1" t="shared" si="210"/>
        <v/>
      </c>
      <c r="P4125" s="64" t="str">
        <f ca="1" t="shared" si="211"/>
        <v/>
      </c>
      <c r="Q4125" s="29" t="str">
        <f>VLOOKUP(B4125,辅助信息!E:M,9,FALSE)</f>
        <v>ZTWM-CDGS-XS-2025-0073-五冶天府-成都怡心湖片区及龙泉驿医院等项目</v>
      </c>
      <c r="R4125" s="29" t="str">
        <f>_xlfn._xlws.FILTER(辅助信息!D:D,辅助信息!E:E=B4125)</f>
        <v>五冶建设扩建艺体中学二期工程</v>
      </c>
    </row>
    <row r="4126" hidden="1" spans="2:18">
      <c r="B4126" s="137" t="s">
        <v>167</v>
      </c>
      <c r="C4126" s="72">
        <v>45937</v>
      </c>
      <c r="D4126" s="40" t="str">
        <f>VLOOKUP(B4126,辅助信息!E:K,7,FALSE)</f>
        <v>JWDDCD2025102100473</v>
      </c>
      <c r="E4126" s="40" t="str">
        <f>VLOOKUP(F4126,辅助信息!A:B,2,FALSE)</f>
        <v>螺纹钢</v>
      </c>
      <c r="F4126" s="40" t="s">
        <v>22</v>
      </c>
      <c r="G4126" s="36">
        <v>48</v>
      </c>
      <c r="H4126" s="136">
        <f>IF(SUMIFS('[1]2025年已发货'!$E:$E,'[1]2025年已发货'!$F:$F,C4126,'[1]2025年已发货'!$C:$C,F4126,'[1]2025年已发货'!$G:$G,I4126,'[1]2025年已发货'!$H:$H,J4126)=0,"未发货",SUMIFS('[1]2025年已发货'!$E:$E,'[1]2025年已发货'!$F:$F,C4126,'[1]2025年已发货'!$C:$C,F4126,'[1]2025年已发货'!$G:$G,I4126,'[1]2025年已发货'!$H:$H,J4126))</f>
        <v>48</v>
      </c>
      <c r="I4126" s="40" t="str">
        <f>VLOOKUP(B4126,辅助信息!E:I,3,FALSE)</f>
        <v>(五冶建设扩建艺体中学二期工程)四川省成都市双流区光荣路成都艺体中学南200米</v>
      </c>
      <c r="J4126" s="40" t="str">
        <f>VLOOKUP(B4126,辅助信息!E:I,4,FALSE)</f>
        <v>谢序强</v>
      </c>
      <c r="K4126" s="40">
        <f>VLOOKUP(J4126,辅助信息!H:I,2,FALSE)</f>
        <v>13458588232</v>
      </c>
      <c r="L4126" s="111" t="str">
        <f>VLOOKUP(B4126,辅助信息!E:J,6,FALSE)</f>
        <v>联系实际收货人（谢序强13458588232）五冶建设送货单,一式6份材质书,锈货不收，项目名称：扩建艺体中学二期工程，装货前联系收货人核实到场规格,没提前告知进场规格现场不给予接收</v>
      </c>
      <c r="O4126" s="64" t="str">
        <f ca="1" t="shared" si="210"/>
        <v/>
      </c>
      <c r="P4126" s="64" t="str">
        <f ca="1" t="shared" si="211"/>
        <v/>
      </c>
      <c r="Q4126" s="29" t="str">
        <f>VLOOKUP(B4126,辅助信息!E:M,9,FALSE)</f>
        <v>ZTWM-CDGS-XS-2025-0073-五冶天府-成都怡心湖片区及龙泉驿医院等项目</v>
      </c>
      <c r="R4126" s="29" t="str">
        <f>_xlfn._xlws.FILTER(辅助信息!D:D,辅助信息!E:E=B4126)</f>
        <v>五冶建设扩建艺体中学二期工程</v>
      </c>
    </row>
    <row r="4127" hidden="1" spans="2:18">
      <c r="B4127" s="137" t="s">
        <v>167</v>
      </c>
      <c r="C4127" s="72">
        <v>45937</v>
      </c>
      <c r="D4127" s="40" t="str">
        <f>VLOOKUP(B4127,辅助信息!E:K,7,FALSE)</f>
        <v>JWDDCD2025102100473</v>
      </c>
      <c r="E4127" s="40" t="str">
        <f>VLOOKUP(F4127,辅助信息!A:B,2,FALSE)</f>
        <v>螺纹钢</v>
      </c>
      <c r="F4127" s="40" t="s">
        <v>142</v>
      </c>
      <c r="G4127" s="36">
        <v>12</v>
      </c>
      <c r="H4127" s="136">
        <f>IF(SUMIFS('[1]2025年已发货'!$E:$E,'[1]2025年已发货'!$F:$F,C4127,'[1]2025年已发货'!$C:$C,F4127,'[1]2025年已发货'!$G:$G,I4127,'[1]2025年已发货'!$H:$H,J4127)=0,"未发货",SUMIFS('[1]2025年已发货'!$E:$E,'[1]2025年已发货'!$F:$F,C4127,'[1]2025年已发货'!$C:$C,F4127,'[1]2025年已发货'!$G:$G,I4127,'[1]2025年已发货'!$H:$H,J4127))</f>
        <v>12</v>
      </c>
      <c r="I4127" s="40" t="str">
        <f>VLOOKUP(B4127,辅助信息!E:I,3,FALSE)</f>
        <v>(五冶建设扩建艺体中学二期工程)四川省成都市双流区光荣路成都艺体中学南200米</v>
      </c>
      <c r="J4127" s="40" t="str">
        <f>VLOOKUP(B4127,辅助信息!E:I,4,FALSE)</f>
        <v>谢序强</v>
      </c>
      <c r="K4127" s="40">
        <f>VLOOKUP(J4127,辅助信息!H:I,2,FALSE)</f>
        <v>13458588232</v>
      </c>
      <c r="L4127" s="111" t="str">
        <f>VLOOKUP(B4127,辅助信息!E:J,6,FALSE)</f>
        <v>联系实际收货人（谢序强13458588232）五冶建设送货单,一式6份材质书,锈货不收，项目名称：扩建艺体中学二期工程，装货前联系收货人核实到场规格,没提前告知进场规格现场不给予接收</v>
      </c>
      <c r="O4127" s="64" t="str">
        <f ca="1" t="shared" si="210"/>
        <v/>
      </c>
      <c r="P4127" s="64" t="str">
        <f ca="1" t="shared" si="211"/>
        <v/>
      </c>
      <c r="Q4127" s="29" t="str">
        <f>VLOOKUP(B4127,辅助信息!E:M,9,FALSE)</f>
        <v>ZTWM-CDGS-XS-2025-0073-五冶天府-成都怡心湖片区及龙泉驿医院等项目</v>
      </c>
      <c r="R4127" s="29" t="str">
        <f>_xlfn._xlws.FILTER(辅助信息!D:D,辅助信息!E:E=B4127)</f>
        <v>五冶建设扩建艺体中学二期工程</v>
      </c>
    </row>
    <row r="4128" hidden="1" spans="2:18">
      <c r="B4128" s="137" t="s">
        <v>225</v>
      </c>
      <c r="C4128" s="72">
        <v>45937</v>
      </c>
      <c r="D4128" s="40" t="str">
        <f>VLOOKUP(B4128,辅助信息!E:K,7,FALSE)</f>
        <v>JWDDCD2025092400210</v>
      </c>
      <c r="E4128" s="40" t="str">
        <f>VLOOKUP(F4128,辅助信息!A:B,2,FALSE)</f>
        <v>盘螺</v>
      </c>
      <c r="F4128" s="40" t="s">
        <v>40</v>
      </c>
      <c r="G4128" s="36">
        <v>70</v>
      </c>
      <c r="H4128" s="136">
        <f>IF(SUMIFS('[1]2025年已发货'!$E:$E,'[1]2025年已发货'!$F:$F,C4128,'[1]2025年已发货'!$C:$C,F4128,'[1]2025年已发货'!$G:$G,I4128,'[1]2025年已发货'!$H:$H,J4128)=0,"未发货",SUMIFS('[1]2025年已发货'!$E:$E,'[1]2025年已发货'!$F:$F,C4128,'[1]2025年已发货'!$C:$C,F4128,'[1]2025年已发货'!$G:$G,I4128,'[1]2025年已发货'!$H:$H,J4128))</f>
        <v>70</v>
      </c>
      <c r="I4128" s="40" t="str">
        <f>VLOOKUP(B4128,辅助信息!E:I,3,FALSE)</f>
        <v>(五冶钢构龙泉东洪片区85亩住宅、商业及配套工程项目一标段)成都市龙泉驿外东洪路地铁2号线惠王陵地铁C口</v>
      </c>
      <c r="J4128" s="40" t="str">
        <f>VLOOKUP(B4128,辅助信息!E:I,4,FALSE)</f>
        <v>岳工</v>
      </c>
      <c r="K4128" s="40">
        <f>VLOOKUP(J4128,辅助信息!H:I,2,FALSE)</f>
        <v>18599951655</v>
      </c>
      <c r="L4128" s="111">
        <f>VLOOKUP(B4128,辅助信息!E:J,6,FALSE)</f>
        <v>0</v>
      </c>
      <c r="O4128" s="64" t="str">
        <f ca="1" t="shared" ref="O4128:O4191" si="212">IF(OR(M4128="",N4128&lt;&gt;""),"",MAX(M4128-TODAY(),0))</f>
        <v/>
      </c>
      <c r="P4128" s="64" t="str">
        <f ca="1" t="shared" ref="P4128:P4191" si="213">IF(M4128="","",IF(N4128&lt;&gt;"",MAX(N4128-M4128,0),IF(TODAY()&gt;M4128,TODAY()-M4128,0)))</f>
        <v/>
      </c>
      <c r="Q4128" s="29" t="str">
        <f>VLOOKUP(B4128,辅助信息!E:M,9,FALSE)</f>
        <v>ZTWM-CDGS-XS-2025-0156-五冶钢构-2025年九月第一批次钢筋采购合同(三圣乡项目)-中铁物贸成都公司</v>
      </c>
      <c r="R4128" s="29" t="str">
        <f>_xlfn._xlws.FILTER(辅助信息!D:D,辅助信息!E:E=B4128)</f>
        <v>五冶钢构龙泉东洪片区(70亩、85亩)住宅、商业及配套工程项目</v>
      </c>
    </row>
    <row r="4129" hidden="1" spans="2:18">
      <c r="B4129" s="137" t="s">
        <v>232</v>
      </c>
      <c r="C4129" s="72">
        <v>45937</v>
      </c>
      <c r="D4129" s="40" t="str">
        <f>VLOOKUP(B4129,辅助信息!E:K,7,FALSE)</f>
        <v>JWDDCD2025052800131</v>
      </c>
      <c r="E4129" s="40" t="str">
        <f>VLOOKUP(F4129,辅助信息!A:B,2,FALSE)</f>
        <v>盘螺</v>
      </c>
      <c r="F4129" s="40" t="s">
        <v>49</v>
      </c>
      <c r="G4129" s="36">
        <v>15</v>
      </c>
      <c r="H4129" s="136">
        <f>IF(SUMIFS('[1]2025年已发货'!$E:$E,'[1]2025年已发货'!$F:$F,C4129,'[1]2025年已发货'!$C:$C,F4129,'[1]2025年已发货'!$G:$G,I4129,'[1]2025年已发货'!$H:$H,J4129)=0,"未发货",SUMIFS('[1]2025年已发货'!$E:$E,'[1]2025年已发货'!$F:$F,C4129,'[1]2025年已发货'!$C:$C,F4129,'[1]2025年已发货'!$G:$G,I4129,'[1]2025年已发货'!$H:$H,J4129))</f>
        <v>15</v>
      </c>
      <c r="I4129" s="40" t="str">
        <f>VLOOKUP(B4129,辅助信息!E:I,3,FALSE)</f>
        <v>（商投建工达州中医药科技园-2工区-2号桥）达州市通川区达州中医药职业学院犀牛大道北段</v>
      </c>
      <c r="J4129" s="40" t="str">
        <f>VLOOKUP(B4129,辅助信息!E:I,4,FALSE)</f>
        <v>李波</v>
      </c>
      <c r="K4129" s="40">
        <f>VLOOKUP(J4129,辅助信息!H:I,2,FALSE)</f>
        <v>18381899787</v>
      </c>
      <c r="L4129" s="111" t="str">
        <f>VLOOKUP(B4129,辅助信息!E:J,6,FALSE)</f>
        <v>控制炉批号！多了现场不收！,优先安排达钢,提前联系到场规格及数量</v>
      </c>
      <c r="O4129" s="64" t="str">
        <f ca="1" t="shared" si="212"/>
        <v/>
      </c>
      <c r="P4129" s="64" t="str">
        <f ca="1" t="shared" si="213"/>
        <v/>
      </c>
      <c r="Q4129" s="29" t="str">
        <f>VLOOKUP(B4129,辅助信息!E:M,9,FALSE)</f>
        <v>ZTWM-CDGS-XS-2024-0134-商投建工达州中医药科技成果示范园项目</v>
      </c>
      <c r="R4129" s="29" t="str">
        <f>_xlfn._xlws.FILTER(辅助信息!D:D,辅助信息!E:E=B4129)</f>
        <v>商投建工达州中医药科技园</v>
      </c>
    </row>
    <row r="4130" hidden="1" spans="2:18">
      <c r="B4130" s="137" t="s">
        <v>232</v>
      </c>
      <c r="C4130" s="72">
        <v>45937</v>
      </c>
      <c r="D4130" s="40" t="str">
        <f>VLOOKUP(B4130,辅助信息!E:K,7,FALSE)</f>
        <v>JWDDCD2025052800131</v>
      </c>
      <c r="E4130" s="40" t="str">
        <f>VLOOKUP(F4130,辅助信息!A:B,2,FALSE)</f>
        <v>盘螺</v>
      </c>
      <c r="F4130" s="40" t="s">
        <v>40</v>
      </c>
      <c r="G4130" s="36">
        <v>15</v>
      </c>
      <c r="H4130" s="136">
        <f>IF(SUMIFS('[1]2025年已发货'!$E:$E,'[1]2025年已发货'!$F:$F,C4130,'[1]2025年已发货'!$C:$C,F4130,'[1]2025年已发货'!$G:$G,I4130,'[1]2025年已发货'!$H:$H,J4130)=0,"未发货",SUMIFS('[1]2025年已发货'!$E:$E,'[1]2025年已发货'!$F:$F,C4130,'[1]2025年已发货'!$C:$C,F4130,'[1]2025年已发货'!$G:$G,I4130,'[1]2025年已发货'!$H:$H,J4130))</f>
        <v>15</v>
      </c>
      <c r="I4130" s="40" t="str">
        <f>VLOOKUP(B4130,辅助信息!E:I,3,FALSE)</f>
        <v>（商投建工达州中医药科技园-2工区-2号桥）达州市通川区达州中医药职业学院犀牛大道北段</v>
      </c>
      <c r="J4130" s="40" t="str">
        <f>VLOOKUP(B4130,辅助信息!E:I,4,FALSE)</f>
        <v>李波</v>
      </c>
      <c r="K4130" s="40">
        <f>VLOOKUP(J4130,辅助信息!H:I,2,FALSE)</f>
        <v>18381899787</v>
      </c>
      <c r="L4130" s="111" t="str">
        <f>VLOOKUP(B4130,辅助信息!E:J,6,FALSE)</f>
        <v>控制炉批号！多了现场不收！,优先安排达钢,提前联系到场规格及数量</v>
      </c>
      <c r="O4130" s="64" t="str">
        <f ca="1" t="shared" si="212"/>
        <v/>
      </c>
      <c r="P4130" s="64" t="str">
        <f ca="1" t="shared" si="213"/>
        <v/>
      </c>
      <c r="Q4130" s="29" t="str">
        <f>VLOOKUP(B4130,辅助信息!E:M,9,FALSE)</f>
        <v>ZTWM-CDGS-XS-2024-0134-商投建工达州中医药科技成果示范园项目</v>
      </c>
      <c r="R4130" s="29" t="str">
        <f>_xlfn._xlws.FILTER(辅助信息!D:D,辅助信息!E:E=B4130)</f>
        <v>商投建工达州中医药科技园</v>
      </c>
    </row>
    <row r="4131" hidden="1" spans="2:18">
      <c r="B4131" s="137" t="s">
        <v>232</v>
      </c>
      <c r="C4131" s="72">
        <v>45937</v>
      </c>
      <c r="D4131" s="40" t="str">
        <f>VLOOKUP(B4131,辅助信息!E:K,7,FALSE)</f>
        <v>JWDDCD2025052800131</v>
      </c>
      <c r="E4131" s="40" t="str">
        <f>VLOOKUP(F4131,辅助信息!A:B,2,FALSE)</f>
        <v>盘螺</v>
      </c>
      <c r="F4131" s="40" t="s">
        <v>41</v>
      </c>
      <c r="G4131" s="36">
        <v>15</v>
      </c>
      <c r="H4131" s="136">
        <f>IF(SUMIFS('[1]2025年已发货'!$E:$E,'[1]2025年已发货'!$F:$F,C4131,'[1]2025年已发货'!$C:$C,F4131,'[1]2025年已发货'!$G:$G,I4131,'[1]2025年已发货'!$H:$H,J4131)=0,"未发货",SUMIFS('[1]2025年已发货'!$E:$E,'[1]2025年已发货'!$F:$F,C4131,'[1]2025年已发货'!$C:$C,F4131,'[1]2025年已发货'!$G:$G,I4131,'[1]2025年已发货'!$H:$H,J4131))</f>
        <v>15</v>
      </c>
      <c r="I4131" s="40" t="str">
        <f>VLOOKUP(B4131,辅助信息!E:I,3,FALSE)</f>
        <v>（商投建工达州中医药科技园-2工区-2号桥）达州市通川区达州中医药职业学院犀牛大道北段</v>
      </c>
      <c r="J4131" s="40" t="str">
        <f>VLOOKUP(B4131,辅助信息!E:I,4,FALSE)</f>
        <v>李波</v>
      </c>
      <c r="K4131" s="40">
        <f>VLOOKUP(J4131,辅助信息!H:I,2,FALSE)</f>
        <v>18381899787</v>
      </c>
      <c r="L4131" s="111" t="str">
        <f>VLOOKUP(B4131,辅助信息!E:J,6,FALSE)</f>
        <v>控制炉批号！多了现场不收！,优先安排达钢,提前联系到场规格及数量</v>
      </c>
      <c r="O4131" s="64" t="str">
        <f ca="1" t="shared" si="212"/>
        <v/>
      </c>
      <c r="P4131" s="64" t="str">
        <f ca="1" t="shared" si="213"/>
        <v/>
      </c>
      <c r="Q4131" s="29" t="str">
        <f>VLOOKUP(B4131,辅助信息!E:M,9,FALSE)</f>
        <v>ZTWM-CDGS-XS-2024-0134-商投建工达州中医药科技成果示范园项目</v>
      </c>
      <c r="R4131" s="29" t="str">
        <f>_xlfn._xlws.FILTER(辅助信息!D:D,辅助信息!E:E=B4131)</f>
        <v>商投建工达州中医药科技园</v>
      </c>
    </row>
    <row r="4132" hidden="1" spans="2:18">
      <c r="B4132" s="137" t="s">
        <v>232</v>
      </c>
      <c r="C4132" s="72">
        <v>45937</v>
      </c>
      <c r="D4132" s="40" t="str">
        <f>VLOOKUP(B4132,辅助信息!E:K,7,FALSE)</f>
        <v>JWDDCD2025052800131</v>
      </c>
      <c r="E4132" s="40" t="str">
        <f>VLOOKUP(F4132,辅助信息!A:B,2,FALSE)</f>
        <v>螺纹钢</v>
      </c>
      <c r="F4132" s="40" t="s">
        <v>27</v>
      </c>
      <c r="G4132" s="36">
        <v>36</v>
      </c>
      <c r="H4132" s="136">
        <f>IF(SUMIFS('[1]2025年已发货'!$E:$E,'[1]2025年已发货'!$F:$F,C4132,'[1]2025年已发货'!$C:$C,F4132,'[1]2025年已发货'!$G:$G,I4132,'[1]2025年已发货'!$H:$H,J4132)=0,"未发货",SUMIFS('[1]2025年已发货'!$E:$E,'[1]2025年已发货'!$F:$F,C4132,'[1]2025年已发货'!$C:$C,F4132,'[1]2025年已发货'!$G:$G,I4132,'[1]2025年已发货'!$H:$H,J4132))</f>
        <v>36</v>
      </c>
      <c r="I4132" s="40" t="str">
        <f>VLOOKUP(B4132,辅助信息!E:I,3,FALSE)</f>
        <v>（商投建工达州中医药科技园-2工区-2号桥）达州市通川区达州中医药职业学院犀牛大道北段</v>
      </c>
      <c r="J4132" s="40" t="str">
        <f>VLOOKUP(B4132,辅助信息!E:I,4,FALSE)</f>
        <v>李波</v>
      </c>
      <c r="K4132" s="40">
        <f>VLOOKUP(J4132,辅助信息!H:I,2,FALSE)</f>
        <v>18381899787</v>
      </c>
      <c r="L4132" s="111" t="str">
        <f>VLOOKUP(B4132,辅助信息!E:J,6,FALSE)</f>
        <v>控制炉批号！多了现场不收！,优先安排达钢,提前联系到场规格及数量</v>
      </c>
      <c r="O4132" s="64" t="str">
        <f ca="1" t="shared" si="212"/>
        <v/>
      </c>
      <c r="P4132" s="64" t="str">
        <f ca="1" t="shared" si="213"/>
        <v/>
      </c>
      <c r="Q4132" s="29" t="str">
        <f>VLOOKUP(B4132,辅助信息!E:M,9,FALSE)</f>
        <v>ZTWM-CDGS-XS-2024-0134-商投建工达州中医药科技成果示范园项目</v>
      </c>
      <c r="R4132" s="29" t="str">
        <f>_xlfn._xlws.FILTER(辅助信息!D:D,辅助信息!E:E=B4132)</f>
        <v>商投建工达州中医药科技园</v>
      </c>
    </row>
    <row r="4133" hidden="1" spans="2:18">
      <c r="B4133" s="137" t="s">
        <v>232</v>
      </c>
      <c r="C4133" s="72">
        <v>45937</v>
      </c>
      <c r="D4133" s="40" t="str">
        <f>VLOOKUP(B4133,辅助信息!E:K,7,FALSE)</f>
        <v>JWDDCD2025052800131</v>
      </c>
      <c r="E4133" s="40" t="str">
        <f>VLOOKUP(F4133,辅助信息!A:B,2,FALSE)</f>
        <v>螺纹钢</v>
      </c>
      <c r="F4133" s="40" t="s">
        <v>19</v>
      </c>
      <c r="G4133" s="36">
        <v>150</v>
      </c>
      <c r="H4133" s="136">
        <f>IF(SUMIFS('[1]2025年已发货'!$E:$E,'[1]2025年已发货'!$F:$F,C4133,'[1]2025年已发货'!$C:$C,F4133,'[1]2025年已发货'!$G:$G,I4133,'[1]2025年已发货'!$H:$H,J4133)=0,"未发货",SUMIFS('[1]2025年已发货'!$E:$E,'[1]2025年已发货'!$F:$F,C4133,'[1]2025年已发货'!$C:$C,F4133,'[1]2025年已发货'!$G:$G,I4133,'[1]2025年已发货'!$H:$H,J4133))</f>
        <v>150</v>
      </c>
      <c r="I4133" s="40" t="str">
        <f>VLOOKUP(B4133,辅助信息!E:I,3,FALSE)</f>
        <v>（商投建工达州中医药科技园-2工区-2号桥）达州市通川区达州中医药职业学院犀牛大道北段</v>
      </c>
      <c r="J4133" s="40" t="str">
        <f>VLOOKUP(B4133,辅助信息!E:I,4,FALSE)</f>
        <v>李波</v>
      </c>
      <c r="K4133" s="40">
        <f>VLOOKUP(J4133,辅助信息!H:I,2,FALSE)</f>
        <v>18381899787</v>
      </c>
      <c r="L4133" s="111" t="str">
        <f>VLOOKUP(B4133,辅助信息!E:J,6,FALSE)</f>
        <v>控制炉批号！多了现场不收！,优先安排达钢,提前联系到场规格及数量</v>
      </c>
      <c r="O4133" s="64" t="str">
        <f ca="1" t="shared" si="212"/>
        <v/>
      </c>
      <c r="P4133" s="64" t="str">
        <f ca="1" t="shared" si="213"/>
        <v/>
      </c>
      <c r="Q4133" s="29" t="str">
        <f>VLOOKUP(B4133,辅助信息!E:M,9,FALSE)</f>
        <v>ZTWM-CDGS-XS-2024-0134-商投建工达州中医药科技成果示范园项目</v>
      </c>
      <c r="R4133" s="29" t="str">
        <f>_xlfn._xlws.FILTER(辅助信息!D:D,辅助信息!E:E=B4133)</f>
        <v>商投建工达州中医药科技园</v>
      </c>
    </row>
    <row r="4134" hidden="1" spans="2:18">
      <c r="B4134" s="137" t="s">
        <v>232</v>
      </c>
      <c r="C4134" s="72">
        <v>45937</v>
      </c>
      <c r="D4134" s="40" t="str">
        <f>VLOOKUP(B4134,辅助信息!E:K,7,FALSE)</f>
        <v>JWDDCD2025052800131</v>
      </c>
      <c r="E4134" s="40" t="str">
        <f>VLOOKUP(F4134,辅助信息!A:B,2,FALSE)</f>
        <v>螺纹钢</v>
      </c>
      <c r="F4134" s="40" t="s">
        <v>32</v>
      </c>
      <c r="G4134" s="36">
        <v>10</v>
      </c>
      <c r="H4134" s="136">
        <f>IF(SUMIFS('[1]2025年已发货'!$E:$E,'[1]2025年已发货'!$F:$F,C4134,'[1]2025年已发货'!$C:$C,F4134,'[1]2025年已发货'!$G:$G,I4134,'[1]2025年已发货'!$H:$H,J4134)=0,"未发货",SUMIFS('[1]2025年已发货'!$E:$E,'[1]2025年已发货'!$F:$F,C4134,'[1]2025年已发货'!$C:$C,F4134,'[1]2025年已发货'!$G:$G,I4134,'[1]2025年已发货'!$H:$H,J4134))</f>
        <v>10</v>
      </c>
      <c r="I4134" s="40" t="str">
        <f>VLOOKUP(B4134,辅助信息!E:I,3,FALSE)</f>
        <v>（商投建工达州中医药科技园-2工区-2号桥）达州市通川区达州中医药职业学院犀牛大道北段</v>
      </c>
      <c r="J4134" s="40" t="str">
        <f>VLOOKUP(B4134,辅助信息!E:I,4,FALSE)</f>
        <v>李波</v>
      </c>
      <c r="K4134" s="40">
        <f>VLOOKUP(J4134,辅助信息!H:I,2,FALSE)</f>
        <v>18381899787</v>
      </c>
      <c r="L4134" s="111" t="str">
        <f>VLOOKUP(B4134,辅助信息!E:J,6,FALSE)</f>
        <v>控制炉批号！多了现场不收！,优先安排达钢,提前联系到场规格及数量</v>
      </c>
      <c r="O4134" s="64" t="str">
        <f ca="1" t="shared" si="212"/>
        <v/>
      </c>
      <c r="P4134" s="64" t="str">
        <f ca="1" t="shared" si="213"/>
        <v/>
      </c>
      <c r="Q4134" s="29" t="str">
        <f>VLOOKUP(B4134,辅助信息!E:M,9,FALSE)</f>
        <v>ZTWM-CDGS-XS-2024-0134-商投建工达州中医药科技成果示范园项目</v>
      </c>
      <c r="R4134" s="29" t="str">
        <f>_xlfn._xlws.FILTER(辅助信息!D:D,辅助信息!E:E=B4134)</f>
        <v>商投建工达州中医药科技园</v>
      </c>
    </row>
    <row r="4135" hidden="1" spans="2:18">
      <c r="B4135" s="137" t="s">
        <v>232</v>
      </c>
      <c r="C4135" s="72">
        <v>45937</v>
      </c>
      <c r="D4135" s="40" t="str">
        <f>VLOOKUP(B4135,辅助信息!E:K,7,FALSE)</f>
        <v>JWDDCD2025052800131</v>
      </c>
      <c r="E4135" s="40" t="str">
        <f>VLOOKUP(F4135,辅助信息!A:B,2,FALSE)</f>
        <v>螺纹钢</v>
      </c>
      <c r="F4135" s="40" t="s">
        <v>30</v>
      </c>
      <c r="G4135" s="36">
        <v>20</v>
      </c>
      <c r="H4135" s="136" t="str">
        <f>IF(SUMIFS('[1]2025年已发货'!$E:$E,'[1]2025年已发货'!$F:$F,C4135,'[1]2025年已发货'!$C:$C,F4135,'[1]2025年已发货'!$G:$G,I4135,'[1]2025年已发货'!$H:$H,J4135)=0,"未发货",SUMIFS('[1]2025年已发货'!$E:$E,'[1]2025年已发货'!$F:$F,C4135,'[1]2025年已发货'!$C:$C,F4135,'[1]2025年已发货'!$G:$G,I4135,'[1]2025年已发货'!$H:$H,J4135))</f>
        <v>未发货</v>
      </c>
      <c r="I4135" s="40" t="str">
        <f>VLOOKUP(B4135,辅助信息!E:I,3,FALSE)</f>
        <v>（商投建工达州中医药科技园-2工区-2号桥）达州市通川区达州中医药职业学院犀牛大道北段</v>
      </c>
      <c r="J4135" s="40" t="str">
        <f>VLOOKUP(B4135,辅助信息!E:I,4,FALSE)</f>
        <v>李波</v>
      </c>
      <c r="K4135" s="40">
        <f>VLOOKUP(J4135,辅助信息!H:I,2,FALSE)</f>
        <v>18381899787</v>
      </c>
      <c r="L4135" s="111" t="str">
        <f>VLOOKUP(B4135,辅助信息!E:J,6,FALSE)</f>
        <v>控制炉批号！多了现场不收！,优先安排达钢,提前联系到场规格及数量</v>
      </c>
      <c r="O4135" s="64" t="str">
        <f ca="1" t="shared" si="212"/>
        <v/>
      </c>
      <c r="P4135" s="64" t="str">
        <f ca="1" t="shared" si="213"/>
        <v/>
      </c>
      <c r="Q4135" s="29" t="str">
        <f>VLOOKUP(B4135,辅助信息!E:M,9,FALSE)</f>
        <v>ZTWM-CDGS-XS-2024-0134-商投建工达州中医药科技成果示范园项目</v>
      </c>
      <c r="R4135" s="29" t="str">
        <f>_xlfn._xlws.FILTER(辅助信息!D:D,辅助信息!E:E=B4135)</f>
        <v>商投建工达州中医药科技园</v>
      </c>
    </row>
    <row r="4136" hidden="1" spans="2:18">
      <c r="B4136" s="137" t="s">
        <v>232</v>
      </c>
      <c r="C4136" s="72">
        <v>45937</v>
      </c>
      <c r="D4136" s="40" t="str">
        <f>VLOOKUP(B4136,辅助信息!E:K,7,FALSE)</f>
        <v>JWDDCD2025052800131</v>
      </c>
      <c r="E4136" s="40" t="str">
        <f>VLOOKUP(F4136,辅助信息!A:B,2,FALSE)</f>
        <v>螺纹钢</v>
      </c>
      <c r="F4136" s="40" t="s">
        <v>33</v>
      </c>
      <c r="G4136" s="36">
        <v>21</v>
      </c>
      <c r="H4136" s="136" t="str">
        <f>IF(SUMIFS('[1]2025年已发货'!$E:$E,'[1]2025年已发货'!$F:$F,C4136,'[1]2025年已发货'!$C:$C,F4136,'[1]2025年已发货'!$G:$G,I4136,'[1]2025年已发货'!$H:$H,J4136)=0,"未发货",SUMIFS('[1]2025年已发货'!$E:$E,'[1]2025年已发货'!$F:$F,C4136,'[1]2025年已发货'!$C:$C,F4136,'[1]2025年已发货'!$G:$G,I4136,'[1]2025年已发货'!$H:$H,J4136))</f>
        <v>未发货</v>
      </c>
      <c r="I4136" s="40" t="str">
        <f>VLOOKUP(B4136,辅助信息!E:I,3,FALSE)</f>
        <v>（商投建工达州中医药科技园-2工区-2号桥）达州市通川区达州中医药职业学院犀牛大道北段</v>
      </c>
      <c r="J4136" s="40" t="str">
        <f>VLOOKUP(B4136,辅助信息!E:I,4,FALSE)</f>
        <v>李波</v>
      </c>
      <c r="K4136" s="40">
        <f>VLOOKUP(J4136,辅助信息!H:I,2,FALSE)</f>
        <v>18381899787</v>
      </c>
      <c r="L4136" s="111" t="str">
        <f>VLOOKUP(B4136,辅助信息!E:J,6,FALSE)</f>
        <v>控制炉批号！多了现场不收！,优先安排达钢,提前联系到场规格及数量</v>
      </c>
      <c r="O4136" s="64" t="str">
        <f ca="1" t="shared" si="212"/>
        <v/>
      </c>
      <c r="P4136" s="64" t="str">
        <f ca="1" t="shared" si="213"/>
        <v/>
      </c>
      <c r="Q4136" s="29" t="str">
        <f>VLOOKUP(B4136,辅助信息!E:M,9,FALSE)</f>
        <v>ZTWM-CDGS-XS-2024-0134-商投建工达州中医药科技成果示范园项目</v>
      </c>
      <c r="R4136" s="29" t="str">
        <f>_xlfn._xlws.FILTER(辅助信息!D:D,辅助信息!E:E=B4136)</f>
        <v>商投建工达州中医药科技园</v>
      </c>
    </row>
    <row r="4137" hidden="1" spans="2:18">
      <c r="B4137" s="137" t="s">
        <v>232</v>
      </c>
      <c r="C4137" s="72">
        <v>45937</v>
      </c>
      <c r="D4137" s="40" t="str">
        <f>VLOOKUP(B4137,辅助信息!E:K,7,FALSE)</f>
        <v>JWDDCD2025052800131</v>
      </c>
      <c r="E4137" s="40" t="str">
        <f>VLOOKUP(F4137,辅助信息!A:B,2,FALSE)</f>
        <v>螺纹钢</v>
      </c>
      <c r="F4137" s="40" t="s">
        <v>28</v>
      </c>
      <c r="G4137" s="36">
        <v>15</v>
      </c>
      <c r="H4137" s="136">
        <f>IF(SUMIFS('[1]2025年已发货'!$E:$E,'[1]2025年已发货'!$F:$F,C4137,'[1]2025年已发货'!$C:$C,F4137,'[1]2025年已发货'!$G:$G,I4137,'[1]2025年已发货'!$H:$H,J4137)=0,"未发货",SUMIFS('[1]2025年已发货'!$E:$E,'[1]2025年已发货'!$F:$F,C4137,'[1]2025年已发货'!$C:$C,F4137,'[1]2025年已发货'!$G:$G,I4137,'[1]2025年已发货'!$H:$H,J4137))</f>
        <v>15</v>
      </c>
      <c r="I4137" s="40" t="str">
        <f>VLOOKUP(B4137,辅助信息!E:I,3,FALSE)</f>
        <v>（商投建工达州中医药科技园-2工区-2号桥）达州市通川区达州中医药职业学院犀牛大道北段</v>
      </c>
      <c r="J4137" s="40" t="str">
        <f>VLOOKUP(B4137,辅助信息!E:I,4,FALSE)</f>
        <v>李波</v>
      </c>
      <c r="K4137" s="40">
        <f>VLOOKUP(J4137,辅助信息!H:I,2,FALSE)</f>
        <v>18381899787</v>
      </c>
      <c r="L4137" s="111" t="str">
        <f>VLOOKUP(B4137,辅助信息!E:J,6,FALSE)</f>
        <v>控制炉批号！多了现场不收！,优先安排达钢,提前联系到场规格及数量</v>
      </c>
      <c r="O4137" s="64" t="str">
        <f ca="1" t="shared" si="212"/>
        <v/>
      </c>
      <c r="P4137" s="64" t="str">
        <f ca="1" t="shared" si="213"/>
        <v/>
      </c>
      <c r="Q4137" s="29" t="str">
        <f>VLOOKUP(B4137,辅助信息!E:M,9,FALSE)</f>
        <v>ZTWM-CDGS-XS-2024-0134-商投建工达州中医药科技成果示范园项目</v>
      </c>
      <c r="R4137" s="29" t="str">
        <f>_xlfn._xlws.FILTER(辅助信息!D:D,辅助信息!E:E=B4137)</f>
        <v>商投建工达州中医药科技园</v>
      </c>
    </row>
    <row r="4138" hidden="1" spans="2:18">
      <c r="B4138" s="137" t="s">
        <v>232</v>
      </c>
      <c r="C4138" s="72">
        <v>45937</v>
      </c>
      <c r="D4138" s="40" t="str">
        <f>VLOOKUP(B4138,辅助信息!E:K,7,FALSE)</f>
        <v>JWDDCD2025052800131</v>
      </c>
      <c r="E4138" s="40" t="str">
        <f>VLOOKUP(F4138,辅助信息!A:B,2,FALSE)</f>
        <v>螺纹钢</v>
      </c>
      <c r="F4138" s="40" t="s">
        <v>18</v>
      </c>
      <c r="G4138" s="36">
        <v>10</v>
      </c>
      <c r="H4138" s="136" t="str">
        <f>IF(SUMIFS('[1]2025年已发货'!$E:$E,'[1]2025年已发货'!$F:$F,C4138,'[1]2025年已发货'!$C:$C,F4138,'[1]2025年已发货'!$G:$G,I4138,'[1]2025年已发货'!$H:$H,J4138)=0,"未发货",SUMIFS('[1]2025年已发货'!$E:$E,'[1]2025年已发货'!$F:$F,C4138,'[1]2025年已发货'!$C:$C,F4138,'[1]2025年已发货'!$G:$G,I4138,'[1]2025年已发货'!$H:$H,J4138))</f>
        <v>未发货</v>
      </c>
      <c r="I4138" s="40" t="str">
        <f>VLOOKUP(B4138,辅助信息!E:I,3,FALSE)</f>
        <v>（商投建工达州中医药科技园-2工区-2号桥）达州市通川区达州中医药职业学院犀牛大道北段</v>
      </c>
      <c r="J4138" s="40" t="str">
        <f>VLOOKUP(B4138,辅助信息!E:I,4,FALSE)</f>
        <v>李波</v>
      </c>
      <c r="K4138" s="40">
        <f>VLOOKUP(J4138,辅助信息!H:I,2,FALSE)</f>
        <v>18381899787</v>
      </c>
      <c r="L4138" s="111" t="str">
        <f>VLOOKUP(B4138,辅助信息!E:J,6,FALSE)</f>
        <v>控制炉批号！多了现场不收！,优先安排达钢,提前联系到场规格及数量</v>
      </c>
      <c r="O4138" s="64" t="str">
        <f ca="1" t="shared" si="212"/>
        <v/>
      </c>
      <c r="P4138" s="64" t="str">
        <f ca="1" t="shared" si="213"/>
        <v/>
      </c>
      <c r="Q4138" s="29" t="str">
        <f>VLOOKUP(B4138,辅助信息!E:M,9,FALSE)</f>
        <v>ZTWM-CDGS-XS-2024-0134-商投建工达州中医药科技成果示范园项目</v>
      </c>
      <c r="R4138" s="29" t="str">
        <f>_xlfn._xlws.FILTER(辅助信息!D:D,辅助信息!E:E=B4138)</f>
        <v>商投建工达州中医药科技园</v>
      </c>
    </row>
    <row r="4139" hidden="1" spans="2:18">
      <c r="B4139" s="137" t="s">
        <v>163</v>
      </c>
      <c r="C4139" s="72">
        <v>45938</v>
      </c>
      <c r="D4139" s="40" t="str">
        <f>VLOOKUP(B4139,辅助信息!E:K,7,FALSE)</f>
        <v>JWDDCD2025052800131</v>
      </c>
      <c r="E4139" s="40" t="str">
        <f>VLOOKUP(F4139,辅助信息!A:B,2,FALSE)</f>
        <v>盘螺</v>
      </c>
      <c r="F4139" s="40" t="s">
        <v>41</v>
      </c>
      <c r="G4139" s="36">
        <v>25</v>
      </c>
      <c r="H4139" s="136">
        <f>IF(SUMIFS('[1]2025年已发货'!$E:$E,'[1]2025年已发货'!$F:$F,C4139,'[1]2025年已发货'!$C:$C,F4139,'[1]2025年已发货'!$G:$G,I4139,'[1]2025年已发货'!$H:$H,J4139)=0,"未发货",SUMIFS('[1]2025年已发货'!$E:$E,'[1]2025年已发货'!$F:$F,C4139,'[1]2025年已发货'!$C:$C,F4139,'[1]2025年已发货'!$G:$G,I4139,'[1]2025年已发货'!$H:$H,J4139))</f>
        <v>30</v>
      </c>
      <c r="I4139" s="40" t="str">
        <f>VLOOKUP(B4139,辅助信息!E:I,3,FALSE)</f>
        <v>（商投建工达州中医药科技园-4工区-9号楼）达州市通川区达州中医药职业学院犀牛大道北段</v>
      </c>
      <c r="J4139" s="40" t="str">
        <f>VLOOKUP(B4139,辅助信息!E:I,4,FALSE)</f>
        <v>张扬</v>
      </c>
      <c r="K4139" s="40">
        <f>VLOOKUP(J4139,辅助信息!H:I,2,FALSE)</f>
        <v>18381904567</v>
      </c>
      <c r="L4139" s="111" t="str">
        <f>VLOOKUP(B4139,辅助信息!E:J,6,FALSE)</f>
        <v>控制炉批号！多了现场不收！,优先安排达钢,提前联系到场规格及数量</v>
      </c>
      <c r="O4139" s="64" t="str">
        <f ca="1" t="shared" si="212"/>
        <v/>
      </c>
      <c r="P4139" s="64" t="str">
        <f ca="1" t="shared" si="213"/>
        <v/>
      </c>
      <c r="Q4139" s="29" t="str">
        <f>VLOOKUP(B4139,辅助信息!E:M,9,FALSE)</f>
        <v>ZTWM-CDGS-XS-2024-0134-商投建工达州中医药科技成果示范园项目</v>
      </c>
      <c r="R4139" s="29" t="str">
        <f>_xlfn._xlws.FILTER(辅助信息!D:D,辅助信息!E:E=B4139)</f>
        <v>商投建工达州中医药科技园</v>
      </c>
    </row>
    <row r="4140" hidden="1" spans="2:18">
      <c r="B4140" s="137" t="s">
        <v>163</v>
      </c>
      <c r="C4140" s="72">
        <v>45938</v>
      </c>
      <c r="D4140" s="40" t="str">
        <f>VLOOKUP(B4140,辅助信息!E:K,7,FALSE)</f>
        <v>JWDDCD2025052800131</v>
      </c>
      <c r="E4140" s="40" t="str">
        <f>VLOOKUP(F4140,辅助信息!A:B,2,FALSE)</f>
        <v>盘螺</v>
      </c>
      <c r="F4140" s="40" t="s">
        <v>40</v>
      </c>
      <c r="G4140" s="36">
        <v>10</v>
      </c>
      <c r="H4140" s="136">
        <f>IF(SUMIFS('[1]2025年已发货'!$E:$E,'[1]2025年已发货'!$F:$F,C4140,'[1]2025年已发货'!$C:$C,F4140,'[1]2025年已发货'!$G:$G,I4140,'[1]2025年已发货'!$H:$H,J4140)=0,"未发货",SUMIFS('[1]2025年已发货'!$E:$E,'[1]2025年已发货'!$F:$F,C4140,'[1]2025年已发货'!$C:$C,F4140,'[1]2025年已发货'!$G:$G,I4140,'[1]2025年已发货'!$H:$H,J4140))</f>
        <v>15</v>
      </c>
      <c r="I4140" s="40" t="str">
        <f>VLOOKUP(B4140,辅助信息!E:I,3,FALSE)</f>
        <v>（商投建工达州中医药科技园-4工区-9号楼）达州市通川区达州中医药职业学院犀牛大道北段</v>
      </c>
      <c r="J4140" s="40" t="str">
        <f>VLOOKUP(B4140,辅助信息!E:I,4,FALSE)</f>
        <v>张扬</v>
      </c>
      <c r="K4140" s="40">
        <f>VLOOKUP(J4140,辅助信息!H:I,2,FALSE)</f>
        <v>18381904567</v>
      </c>
      <c r="L4140" s="111" t="str">
        <f>VLOOKUP(B4140,辅助信息!E:J,6,FALSE)</f>
        <v>控制炉批号！多了现场不收！,优先安排达钢,提前联系到场规格及数量</v>
      </c>
      <c r="O4140" s="64" t="str">
        <f ca="1" t="shared" si="212"/>
        <v/>
      </c>
      <c r="P4140" s="64" t="str">
        <f ca="1" t="shared" si="213"/>
        <v/>
      </c>
      <c r="Q4140" s="29" t="str">
        <f>VLOOKUP(B4140,辅助信息!E:M,9,FALSE)</f>
        <v>ZTWM-CDGS-XS-2024-0134-商投建工达州中医药科技成果示范园项目</v>
      </c>
      <c r="R4140" s="29" t="str">
        <f>_xlfn._xlws.FILTER(辅助信息!D:D,辅助信息!E:E=B4140)</f>
        <v>商投建工达州中医药科技园</v>
      </c>
    </row>
    <row r="4141" hidden="1" spans="2:18">
      <c r="B4141" s="137" t="s">
        <v>179</v>
      </c>
      <c r="C4141" s="72">
        <v>45938</v>
      </c>
      <c r="D4141" s="40" t="str">
        <f>VLOOKUP(B4141,辅助信息!E:K,7,FALSE)</f>
        <v>JWDDCD2025052800131</v>
      </c>
      <c r="E4141" s="40" t="str">
        <f>VLOOKUP(F4141,辅助信息!A:B,2,FALSE)</f>
        <v>盘螺</v>
      </c>
      <c r="F4141" s="40" t="s">
        <v>49</v>
      </c>
      <c r="G4141" s="36">
        <v>6</v>
      </c>
      <c r="H4141" s="136" t="str">
        <f>IF(SUMIFS('[1]2025年已发货'!$E:$E,'[1]2025年已发货'!$F:$F,C4141,'[1]2025年已发货'!$C:$C,F4141,'[1]2025年已发货'!$G:$G,I4141,'[1]2025年已发货'!$H:$H,J4141)=0,"未发货",SUMIFS('[1]2025年已发货'!$E:$E,'[1]2025年已发货'!$F:$F,C4141,'[1]2025年已发货'!$C:$C,F4141,'[1]2025年已发货'!$G:$G,I4141,'[1]2025年已发货'!$H:$H,J4141))</f>
        <v>未发货</v>
      </c>
      <c r="I4141" s="40" t="str">
        <f>VLOOKUP(B4141,辅助信息!E:I,3,FALSE)</f>
        <v>（商投建工达州中医药科技园-4工区-3号楼）达州市通川区达州中医药职业学院犀牛大道北段</v>
      </c>
      <c r="J4141" s="40" t="str">
        <f>VLOOKUP(B4141,辅助信息!E:I,4,FALSE)</f>
        <v>张扬</v>
      </c>
      <c r="K4141" s="40">
        <f>VLOOKUP(J4141,辅助信息!H:I,2,FALSE)</f>
        <v>18381904567</v>
      </c>
      <c r="L4141" s="111" t="str">
        <f>VLOOKUP(B4141,辅助信息!E:J,6,FALSE)</f>
        <v>控制炉批号！多了现场不收！,优先安排达钢,提前联系到场规格及数量</v>
      </c>
      <c r="O4141" s="64" t="str">
        <f ca="1" t="shared" si="212"/>
        <v/>
      </c>
      <c r="P4141" s="64" t="str">
        <f ca="1" t="shared" si="213"/>
        <v/>
      </c>
      <c r="Q4141" s="29" t="str">
        <f>VLOOKUP(B4141,辅助信息!E:M,9,FALSE)</f>
        <v>ZTWM-CDGS-XS-2024-0134-商投建工达州中医药科技成果示范园项目</v>
      </c>
      <c r="R4141" s="29" t="str">
        <f>_xlfn._xlws.FILTER(辅助信息!D:D,辅助信息!E:E=B4141)</f>
        <v>商投建工达州中医药科技园</v>
      </c>
    </row>
    <row r="4142" hidden="1" spans="2:18">
      <c r="B4142" s="137" t="s">
        <v>179</v>
      </c>
      <c r="C4142" s="72">
        <v>45938</v>
      </c>
      <c r="D4142" s="40" t="str">
        <f>VLOOKUP(B4142,辅助信息!E:K,7,FALSE)</f>
        <v>JWDDCD2025052800131</v>
      </c>
      <c r="E4142" s="40" t="str">
        <f>VLOOKUP(F4142,辅助信息!A:B,2,FALSE)</f>
        <v>盘螺</v>
      </c>
      <c r="F4142" s="40" t="s">
        <v>40</v>
      </c>
      <c r="G4142" s="36">
        <v>21</v>
      </c>
      <c r="H4142" s="136">
        <f>IF(SUMIFS('[1]2025年已发货'!$E:$E,'[1]2025年已发货'!$F:$F,C4142,'[1]2025年已发货'!$C:$C,F4142,'[1]2025年已发货'!$G:$G,I4142,'[1]2025年已发货'!$H:$H,J4142)=0,"未发货",SUMIFS('[1]2025年已发货'!$E:$E,'[1]2025年已发货'!$F:$F,C4142,'[1]2025年已发货'!$C:$C,F4142,'[1]2025年已发货'!$G:$G,I4142,'[1]2025年已发货'!$H:$H,J4142))</f>
        <v>21</v>
      </c>
      <c r="I4142" s="40" t="str">
        <f>VLOOKUP(B4142,辅助信息!E:I,3,FALSE)</f>
        <v>（商投建工达州中医药科技园-4工区-3号楼）达州市通川区达州中医药职业学院犀牛大道北段</v>
      </c>
      <c r="J4142" s="40" t="str">
        <f>VLOOKUP(B4142,辅助信息!E:I,4,FALSE)</f>
        <v>张扬</v>
      </c>
      <c r="K4142" s="40">
        <f>VLOOKUP(J4142,辅助信息!H:I,2,FALSE)</f>
        <v>18381904567</v>
      </c>
      <c r="L4142" s="111" t="str">
        <f>VLOOKUP(B4142,辅助信息!E:J,6,FALSE)</f>
        <v>控制炉批号！多了现场不收！,优先安排达钢,提前联系到场规格及数量</v>
      </c>
      <c r="O4142" s="64" t="str">
        <f ca="1" t="shared" si="212"/>
        <v/>
      </c>
      <c r="P4142" s="64" t="str">
        <f ca="1" t="shared" si="213"/>
        <v/>
      </c>
      <c r="Q4142" s="29" t="str">
        <f>VLOOKUP(B4142,辅助信息!E:M,9,FALSE)</f>
        <v>ZTWM-CDGS-XS-2024-0134-商投建工达州中医药科技成果示范园项目</v>
      </c>
      <c r="R4142" s="29" t="str">
        <f>_xlfn._xlws.FILTER(辅助信息!D:D,辅助信息!E:E=B4142)</f>
        <v>商投建工达州中医药科技园</v>
      </c>
    </row>
    <row r="4143" hidden="1" spans="2:18">
      <c r="B4143" s="137" t="s">
        <v>179</v>
      </c>
      <c r="C4143" s="72">
        <v>45938</v>
      </c>
      <c r="D4143" s="40" t="str">
        <f>VLOOKUP(B4143,辅助信息!E:K,7,FALSE)</f>
        <v>JWDDCD2025052800131</v>
      </c>
      <c r="E4143" s="40" t="str">
        <f>VLOOKUP(F4143,辅助信息!A:B,2,FALSE)</f>
        <v>盘螺</v>
      </c>
      <c r="F4143" s="40" t="s">
        <v>41</v>
      </c>
      <c r="G4143" s="36">
        <v>9</v>
      </c>
      <c r="H4143" s="136">
        <f>IF(SUMIFS('[1]2025年已发货'!$E:$E,'[1]2025年已发货'!$F:$F,C4143,'[1]2025年已发货'!$C:$C,F4143,'[1]2025年已发货'!$G:$G,I4143,'[1]2025年已发货'!$H:$H,J4143)=0,"未发货",SUMIFS('[1]2025年已发货'!$E:$E,'[1]2025年已发货'!$F:$F,C4143,'[1]2025年已发货'!$C:$C,F4143,'[1]2025年已发货'!$G:$G,I4143,'[1]2025年已发货'!$H:$H,J4143))</f>
        <v>9</v>
      </c>
      <c r="I4143" s="40" t="str">
        <f>VLOOKUP(B4143,辅助信息!E:I,3,FALSE)</f>
        <v>（商投建工达州中医药科技园-4工区-3号楼）达州市通川区达州中医药职业学院犀牛大道北段</v>
      </c>
      <c r="J4143" s="40" t="str">
        <f>VLOOKUP(B4143,辅助信息!E:I,4,FALSE)</f>
        <v>张扬</v>
      </c>
      <c r="K4143" s="40">
        <f>VLOOKUP(J4143,辅助信息!H:I,2,FALSE)</f>
        <v>18381904567</v>
      </c>
      <c r="L4143" s="111" t="str">
        <f>VLOOKUP(B4143,辅助信息!E:J,6,FALSE)</f>
        <v>控制炉批号！多了现场不收！,优先安排达钢,提前联系到场规格及数量</v>
      </c>
      <c r="O4143" s="64" t="str">
        <f ca="1" t="shared" si="212"/>
        <v/>
      </c>
      <c r="P4143" s="64" t="str">
        <f ca="1" t="shared" si="213"/>
        <v/>
      </c>
      <c r="Q4143" s="29" t="str">
        <f>VLOOKUP(B4143,辅助信息!E:M,9,FALSE)</f>
        <v>ZTWM-CDGS-XS-2024-0134-商投建工达州中医药科技成果示范园项目</v>
      </c>
      <c r="R4143" s="29" t="str">
        <f>_xlfn._xlws.FILTER(辅助信息!D:D,辅助信息!E:E=B4143)</f>
        <v>商投建工达州中医药科技园</v>
      </c>
    </row>
    <row r="4144" hidden="1" spans="2:18">
      <c r="B4144" s="137" t="s">
        <v>179</v>
      </c>
      <c r="C4144" s="72">
        <v>45938</v>
      </c>
      <c r="D4144" s="40" t="str">
        <f>VLOOKUP(B4144,辅助信息!E:K,7,FALSE)</f>
        <v>JWDDCD2025052800131</v>
      </c>
      <c r="E4144" s="40" t="str">
        <f>VLOOKUP(F4144,辅助信息!A:B,2,FALSE)</f>
        <v>螺纹钢</v>
      </c>
      <c r="F4144" s="40" t="s">
        <v>66</v>
      </c>
      <c r="G4144" s="36">
        <v>6</v>
      </c>
      <c r="H4144" s="136">
        <f>IF(SUMIFS('[1]2025年已发货'!$E:$E,'[1]2025年已发货'!$F:$F,C4144,'[1]2025年已发货'!$C:$C,F4144,'[1]2025年已发货'!$G:$G,I4144,'[1]2025年已发货'!$H:$H,J4144)=0,"未发货",SUMIFS('[1]2025年已发货'!$E:$E,'[1]2025年已发货'!$F:$F,C4144,'[1]2025年已发货'!$C:$C,F4144,'[1]2025年已发货'!$G:$G,I4144,'[1]2025年已发货'!$H:$H,J4144))</f>
        <v>6</v>
      </c>
      <c r="I4144" s="40" t="str">
        <f>VLOOKUP(B4144,辅助信息!E:I,3,FALSE)</f>
        <v>（商投建工达州中医药科技园-4工区-3号楼）达州市通川区达州中医药职业学院犀牛大道北段</v>
      </c>
      <c r="J4144" s="40" t="str">
        <f>VLOOKUP(B4144,辅助信息!E:I,4,FALSE)</f>
        <v>张扬</v>
      </c>
      <c r="K4144" s="40">
        <f>VLOOKUP(J4144,辅助信息!H:I,2,FALSE)</f>
        <v>18381904567</v>
      </c>
      <c r="L4144" s="111" t="str">
        <f>VLOOKUP(B4144,辅助信息!E:J,6,FALSE)</f>
        <v>控制炉批号！多了现场不收！,优先安排达钢,提前联系到场规格及数量</v>
      </c>
      <c r="O4144" s="64" t="str">
        <f ca="1" t="shared" si="212"/>
        <v/>
      </c>
      <c r="P4144" s="64" t="str">
        <f ca="1" t="shared" si="213"/>
        <v/>
      </c>
      <c r="Q4144" s="29" t="str">
        <f>VLOOKUP(B4144,辅助信息!E:M,9,FALSE)</f>
        <v>ZTWM-CDGS-XS-2024-0134-商投建工达州中医药科技成果示范园项目</v>
      </c>
      <c r="R4144" s="29" t="str">
        <f>_xlfn._xlws.FILTER(辅助信息!D:D,辅助信息!E:E=B4144)</f>
        <v>商投建工达州中医药科技园</v>
      </c>
    </row>
    <row r="4145" hidden="1" spans="2:18">
      <c r="B4145" s="137" t="s">
        <v>179</v>
      </c>
      <c r="C4145" s="72">
        <v>45938</v>
      </c>
      <c r="D4145" s="40" t="str">
        <f>VLOOKUP(B4145,辅助信息!E:K,7,FALSE)</f>
        <v>JWDDCD2025052800131</v>
      </c>
      <c r="E4145" s="40" t="str">
        <f>VLOOKUP(F4145,辅助信息!A:B,2,FALSE)</f>
        <v>螺纹钢</v>
      </c>
      <c r="F4145" s="40" t="s">
        <v>21</v>
      </c>
      <c r="G4145" s="36">
        <v>6</v>
      </c>
      <c r="H4145" s="136" t="str">
        <f>IF(SUMIFS('[1]2025年已发货'!$E:$E,'[1]2025年已发货'!$F:$F,C4145,'[1]2025年已发货'!$C:$C,F4145,'[1]2025年已发货'!$G:$G,I4145,'[1]2025年已发货'!$H:$H,J4145)=0,"未发货",SUMIFS('[1]2025年已发货'!$E:$E,'[1]2025年已发货'!$F:$F,C4145,'[1]2025年已发货'!$C:$C,F4145,'[1]2025年已发货'!$G:$G,I4145,'[1]2025年已发货'!$H:$H,J4145))</f>
        <v>未发货</v>
      </c>
      <c r="I4145" s="40" t="str">
        <f>VLOOKUP(B4145,辅助信息!E:I,3,FALSE)</f>
        <v>（商投建工达州中医药科技园-4工区-3号楼）达州市通川区达州中医药职业学院犀牛大道北段</v>
      </c>
      <c r="J4145" s="40" t="str">
        <f>VLOOKUP(B4145,辅助信息!E:I,4,FALSE)</f>
        <v>张扬</v>
      </c>
      <c r="K4145" s="40">
        <f>VLOOKUP(J4145,辅助信息!H:I,2,FALSE)</f>
        <v>18381904567</v>
      </c>
      <c r="L4145" s="111" t="str">
        <f>VLOOKUP(B4145,辅助信息!E:J,6,FALSE)</f>
        <v>控制炉批号！多了现场不收！,优先安排达钢,提前联系到场规格及数量</v>
      </c>
      <c r="O4145" s="64" t="str">
        <f ca="1" t="shared" si="212"/>
        <v/>
      </c>
      <c r="P4145" s="64" t="str">
        <f ca="1" t="shared" si="213"/>
        <v/>
      </c>
      <c r="Q4145" s="29" t="str">
        <f>VLOOKUP(B4145,辅助信息!E:M,9,FALSE)</f>
        <v>ZTWM-CDGS-XS-2024-0134-商投建工达州中医药科技成果示范园项目</v>
      </c>
      <c r="R4145" s="29" t="str">
        <f>_xlfn._xlws.FILTER(辅助信息!D:D,辅助信息!E:E=B4145)</f>
        <v>商投建工达州中医药科技园</v>
      </c>
    </row>
    <row r="4146" hidden="1" spans="2:18">
      <c r="B4146" s="137" t="s">
        <v>179</v>
      </c>
      <c r="C4146" s="72">
        <v>45938</v>
      </c>
      <c r="D4146" s="40" t="str">
        <f>VLOOKUP(B4146,辅助信息!E:K,7,FALSE)</f>
        <v>JWDDCD2025052800131</v>
      </c>
      <c r="E4146" s="40" t="str">
        <f>VLOOKUP(F4146,辅助信息!A:B,2,FALSE)</f>
        <v>螺纹钢</v>
      </c>
      <c r="F4146" s="40" t="s">
        <v>58</v>
      </c>
      <c r="G4146" s="36">
        <v>15</v>
      </c>
      <c r="H4146" s="136">
        <f>IF(SUMIFS('[1]2025年已发货'!$E:$E,'[1]2025年已发货'!$F:$F,C4146,'[1]2025年已发货'!$C:$C,F4146,'[1]2025年已发货'!$G:$G,I4146,'[1]2025年已发货'!$H:$H,J4146)=0,"未发货",SUMIFS('[1]2025年已发货'!$E:$E,'[1]2025年已发货'!$F:$F,C4146,'[1]2025年已发货'!$C:$C,F4146,'[1]2025年已发货'!$G:$G,I4146,'[1]2025年已发货'!$H:$H,J4146))</f>
        <v>15</v>
      </c>
      <c r="I4146" s="40" t="str">
        <f>VLOOKUP(B4146,辅助信息!E:I,3,FALSE)</f>
        <v>（商投建工达州中医药科技园-4工区-3号楼）达州市通川区达州中医药职业学院犀牛大道北段</v>
      </c>
      <c r="J4146" s="40" t="str">
        <f>VLOOKUP(B4146,辅助信息!E:I,4,FALSE)</f>
        <v>张扬</v>
      </c>
      <c r="K4146" s="40">
        <f>VLOOKUP(J4146,辅助信息!H:I,2,FALSE)</f>
        <v>18381904567</v>
      </c>
      <c r="L4146" s="111" t="str">
        <f>VLOOKUP(B4146,辅助信息!E:J,6,FALSE)</f>
        <v>控制炉批号！多了现场不收！,优先安排达钢,提前联系到场规格及数量</v>
      </c>
      <c r="O4146" s="64" t="str">
        <f ca="1" t="shared" si="212"/>
        <v/>
      </c>
      <c r="P4146" s="64" t="str">
        <f ca="1" t="shared" si="213"/>
        <v/>
      </c>
      <c r="Q4146" s="29" t="str">
        <f>VLOOKUP(B4146,辅助信息!E:M,9,FALSE)</f>
        <v>ZTWM-CDGS-XS-2024-0134-商投建工达州中医药科技成果示范园项目</v>
      </c>
      <c r="R4146" s="29" t="str">
        <f>_xlfn._xlws.FILTER(辅助信息!D:D,辅助信息!E:E=B4146)</f>
        <v>商投建工达州中医药科技园</v>
      </c>
    </row>
    <row r="4147" hidden="1" spans="2:18">
      <c r="B4147" s="137" t="s">
        <v>179</v>
      </c>
      <c r="C4147" s="72">
        <v>45938</v>
      </c>
      <c r="D4147" s="40" t="str">
        <f>VLOOKUP(B4147,辅助信息!E:K,7,FALSE)</f>
        <v>JWDDCD2025052800131</v>
      </c>
      <c r="E4147" s="40" t="str">
        <f>VLOOKUP(F4147,辅助信息!A:B,2,FALSE)</f>
        <v>螺纹钢</v>
      </c>
      <c r="F4147" s="40" t="s">
        <v>22</v>
      </c>
      <c r="G4147" s="36">
        <v>10</v>
      </c>
      <c r="H4147" s="136">
        <f>IF(SUMIFS('[1]2025年已发货'!$E:$E,'[1]2025年已发货'!$F:$F,C4147,'[1]2025年已发货'!$C:$C,F4147,'[1]2025年已发货'!$G:$G,I4147,'[1]2025年已发货'!$H:$H,J4147)=0,"未发货",SUMIFS('[1]2025年已发货'!$E:$E,'[1]2025年已发货'!$F:$F,C4147,'[1]2025年已发货'!$C:$C,F4147,'[1]2025年已发货'!$G:$G,I4147,'[1]2025年已发货'!$H:$H,J4147))</f>
        <v>10</v>
      </c>
      <c r="I4147" s="40" t="str">
        <f>VLOOKUP(B4147,辅助信息!E:I,3,FALSE)</f>
        <v>（商投建工达州中医药科技园-4工区-3号楼）达州市通川区达州中医药职业学院犀牛大道北段</v>
      </c>
      <c r="J4147" s="40" t="str">
        <f>VLOOKUP(B4147,辅助信息!E:I,4,FALSE)</f>
        <v>张扬</v>
      </c>
      <c r="K4147" s="40">
        <f>VLOOKUP(J4147,辅助信息!H:I,2,FALSE)</f>
        <v>18381904567</v>
      </c>
      <c r="L4147" s="111" t="str">
        <f>VLOOKUP(B4147,辅助信息!E:J,6,FALSE)</f>
        <v>控制炉批号！多了现场不收！,优先安排达钢,提前联系到场规格及数量</v>
      </c>
      <c r="O4147" s="64" t="str">
        <f ca="1" t="shared" si="212"/>
        <v/>
      </c>
      <c r="P4147" s="64" t="str">
        <f ca="1" t="shared" si="213"/>
        <v/>
      </c>
      <c r="Q4147" s="29" t="str">
        <f>VLOOKUP(B4147,辅助信息!E:M,9,FALSE)</f>
        <v>ZTWM-CDGS-XS-2024-0134-商投建工达州中医药科技成果示范园项目</v>
      </c>
      <c r="R4147" s="29" t="str">
        <f>_xlfn._xlws.FILTER(辅助信息!D:D,辅助信息!E:E=B4147)</f>
        <v>商投建工达州中医药科技园</v>
      </c>
    </row>
    <row r="4148" hidden="1" spans="2:18">
      <c r="B4148" s="137" t="s">
        <v>232</v>
      </c>
      <c r="C4148" s="72">
        <v>45938</v>
      </c>
      <c r="D4148" s="40" t="str">
        <f>VLOOKUP(B4148,辅助信息!E:K,7,FALSE)</f>
        <v>JWDDCD2025052800131</v>
      </c>
      <c r="E4148" s="40" t="str">
        <f>VLOOKUP(F4148,辅助信息!A:B,2,FALSE)</f>
        <v>螺纹钢</v>
      </c>
      <c r="F4148" s="40" t="s">
        <v>30</v>
      </c>
      <c r="G4148" s="36">
        <v>20</v>
      </c>
      <c r="H4148" s="136">
        <f>IF(SUMIFS('[1]2025年已发货'!$E:$E,'[1]2025年已发货'!$F:$F,C4148,'[1]2025年已发货'!$C:$C,F4148,'[1]2025年已发货'!$G:$G,I4148,'[1]2025年已发货'!$H:$H,J4148)=0,"未发货",SUMIFS('[1]2025年已发货'!$E:$E,'[1]2025年已发货'!$F:$F,C4148,'[1]2025年已发货'!$C:$C,F4148,'[1]2025年已发货'!$G:$G,I4148,'[1]2025年已发货'!$H:$H,J4148))</f>
        <v>20</v>
      </c>
      <c r="I4148" s="40" t="str">
        <f>VLOOKUP(B4148,辅助信息!E:I,3,FALSE)</f>
        <v>（商投建工达州中医药科技园-2工区-2号桥）达州市通川区达州中医药职业学院犀牛大道北段</v>
      </c>
      <c r="J4148" s="40" t="str">
        <f>VLOOKUP(B4148,辅助信息!E:I,4,FALSE)</f>
        <v>李波</v>
      </c>
      <c r="K4148" s="40">
        <f>VLOOKUP(J4148,辅助信息!H:I,2,FALSE)</f>
        <v>18381899787</v>
      </c>
      <c r="L4148" s="111" t="str">
        <f>VLOOKUP(B4148,辅助信息!E:J,6,FALSE)</f>
        <v>控制炉批号！多了现场不收！,优先安排达钢,提前联系到场规格及数量</v>
      </c>
      <c r="O4148" s="64" t="str">
        <f ca="1" t="shared" si="212"/>
        <v/>
      </c>
      <c r="P4148" s="64" t="str">
        <f ca="1" t="shared" si="213"/>
        <v/>
      </c>
      <c r="Q4148" s="29" t="str">
        <f>VLOOKUP(B4148,辅助信息!E:M,9,FALSE)</f>
        <v>ZTWM-CDGS-XS-2024-0134-商投建工达州中医药科技成果示范园项目</v>
      </c>
      <c r="R4148" s="29" t="str">
        <f>_xlfn._xlws.FILTER(辅助信息!D:D,辅助信息!E:E=B4148)</f>
        <v>商投建工达州中医药科技园</v>
      </c>
    </row>
    <row r="4149" hidden="1" spans="2:18">
      <c r="B4149" s="137" t="s">
        <v>232</v>
      </c>
      <c r="C4149" s="72">
        <v>45938</v>
      </c>
      <c r="D4149" s="40" t="str">
        <f>VLOOKUP(B4149,辅助信息!E:K,7,FALSE)</f>
        <v>JWDDCD2025052800131</v>
      </c>
      <c r="E4149" s="40" t="str">
        <f>VLOOKUP(F4149,辅助信息!A:B,2,FALSE)</f>
        <v>螺纹钢</v>
      </c>
      <c r="F4149" s="40" t="s">
        <v>33</v>
      </c>
      <c r="G4149" s="36">
        <v>21</v>
      </c>
      <c r="H4149" s="136">
        <f>IF(SUMIFS('[1]2025年已发货'!$E:$E,'[1]2025年已发货'!$F:$F,C4149,'[1]2025年已发货'!$C:$C,F4149,'[1]2025年已发货'!$G:$G,I4149,'[1]2025年已发货'!$H:$H,J4149)=0,"未发货",SUMIFS('[1]2025年已发货'!$E:$E,'[1]2025年已发货'!$F:$F,C4149,'[1]2025年已发货'!$C:$C,F4149,'[1]2025年已发货'!$G:$G,I4149,'[1]2025年已发货'!$H:$H,J4149))</f>
        <v>21</v>
      </c>
      <c r="I4149" s="40" t="str">
        <f>VLOOKUP(B4149,辅助信息!E:I,3,FALSE)</f>
        <v>（商投建工达州中医药科技园-2工区-2号桥）达州市通川区达州中医药职业学院犀牛大道北段</v>
      </c>
      <c r="J4149" s="40" t="str">
        <f>VLOOKUP(B4149,辅助信息!E:I,4,FALSE)</f>
        <v>李波</v>
      </c>
      <c r="K4149" s="40">
        <f>VLOOKUP(J4149,辅助信息!H:I,2,FALSE)</f>
        <v>18381899787</v>
      </c>
      <c r="L4149" s="111" t="str">
        <f>VLOOKUP(B4149,辅助信息!E:J,6,FALSE)</f>
        <v>控制炉批号！多了现场不收！,优先安排达钢,提前联系到场规格及数量</v>
      </c>
      <c r="O4149" s="64" t="str">
        <f ca="1" t="shared" si="212"/>
        <v/>
      </c>
      <c r="P4149" s="64" t="str">
        <f ca="1" t="shared" si="213"/>
        <v/>
      </c>
      <c r="Q4149" s="29" t="str">
        <f>VLOOKUP(B4149,辅助信息!E:M,9,FALSE)</f>
        <v>ZTWM-CDGS-XS-2024-0134-商投建工达州中医药科技成果示范园项目</v>
      </c>
      <c r="R4149" s="29" t="str">
        <f>_xlfn._xlws.FILTER(辅助信息!D:D,辅助信息!E:E=B4149)</f>
        <v>商投建工达州中医药科技园</v>
      </c>
    </row>
    <row r="4150" hidden="1" spans="2:18">
      <c r="B4150" s="137" t="s">
        <v>232</v>
      </c>
      <c r="C4150" s="72">
        <v>45938</v>
      </c>
      <c r="D4150" s="40" t="str">
        <f>VLOOKUP(B4150,辅助信息!E:K,7,FALSE)</f>
        <v>JWDDCD2025052800131</v>
      </c>
      <c r="E4150" s="40" t="str">
        <f>VLOOKUP(F4150,辅助信息!A:B,2,FALSE)</f>
        <v>螺纹钢</v>
      </c>
      <c r="F4150" s="40" t="s">
        <v>18</v>
      </c>
      <c r="G4150" s="36">
        <v>10</v>
      </c>
      <c r="H4150" s="136">
        <f>IF(SUMIFS('[1]2025年已发货'!$E:$E,'[1]2025年已发货'!$F:$F,C4150,'[1]2025年已发货'!$C:$C,F4150,'[1]2025年已发货'!$G:$G,I4150,'[1]2025年已发货'!$H:$H,J4150)=0,"未发货",SUMIFS('[1]2025年已发货'!$E:$E,'[1]2025年已发货'!$F:$F,C4150,'[1]2025年已发货'!$C:$C,F4150,'[1]2025年已发货'!$G:$G,I4150,'[1]2025年已发货'!$H:$H,J4150))</f>
        <v>10</v>
      </c>
      <c r="I4150" s="40" t="str">
        <f>VLOOKUP(B4150,辅助信息!E:I,3,FALSE)</f>
        <v>（商投建工达州中医药科技园-2工区-2号桥）达州市通川区达州中医药职业学院犀牛大道北段</v>
      </c>
      <c r="J4150" s="40" t="str">
        <f>VLOOKUP(B4150,辅助信息!E:I,4,FALSE)</f>
        <v>李波</v>
      </c>
      <c r="K4150" s="40">
        <f>VLOOKUP(J4150,辅助信息!H:I,2,FALSE)</f>
        <v>18381899787</v>
      </c>
      <c r="L4150" s="111" t="str">
        <f>VLOOKUP(B4150,辅助信息!E:J,6,FALSE)</f>
        <v>控制炉批号！多了现场不收！,优先安排达钢,提前联系到场规格及数量</v>
      </c>
      <c r="O4150" s="64" t="str">
        <f ca="1" t="shared" si="212"/>
        <v/>
      </c>
      <c r="P4150" s="64" t="str">
        <f ca="1" t="shared" si="213"/>
        <v/>
      </c>
      <c r="Q4150" s="29" t="str">
        <f>VLOOKUP(B4150,辅助信息!E:M,9,FALSE)</f>
        <v>ZTWM-CDGS-XS-2024-0134-商投建工达州中医药科技成果示范园项目</v>
      </c>
      <c r="R4150" s="29" t="str">
        <f>_xlfn._xlws.FILTER(辅助信息!D:D,辅助信息!E:E=B4150)</f>
        <v>商投建工达州中医药科技园</v>
      </c>
    </row>
    <row r="4151" hidden="1" spans="2:18">
      <c r="B4151" s="137" t="s">
        <v>215</v>
      </c>
      <c r="C4151" s="72">
        <v>45938</v>
      </c>
      <c r="D4151" s="40" t="str">
        <f>VLOOKUP(B4151,辅助信息!E:K,7,FALSE)</f>
        <v>JWDDCD2025102100486</v>
      </c>
      <c r="E4151" s="40" t="str">
        <f>VLOOKUP(F4151,辅助信息!A:B,2,FALSE)</f>
        <v>螺纹钢</v>
      </c>
      <c r="F4151" s="40" t="s">
        <v>27</v>
      </c>
      <c r="G4151" s="36">
        <v>6</v>
      </c>
      <c r="H4151" s="136">
        <f>IF(SUMIFS('[1]2025年已发货'!$E:$E,'[1]2025年已发货'!$F:$F,C4151,'[1]2025年已发货'!$C:$C,F4151,'[1]2025年已发货'!$G:$G,I4151,'[1]2025年已发货'!$H:$H,J4151)=0,"未发货",SUMIFS('[1]2025年已发货'!$E:$E,'[1]2025年已发货'!$F:$F,C4151,'[1]2025年已发货'!$C:$C,F4151,'[1]2025年已发货'!$G:$G,I4151,'[1]2025年已发货'!$H:$H,J4151))</f>
        <v>6</v>
      </c>
      <c r="I4151" s="40" t="str">
        <f>VLOOKUP(B4151,辅助信息!E:I,3,FALSE)</f>
        <v>(五冶建设龙泉驿一医院配套建设工程)成都市龙泉驿区董朗路69号龙泉驿一医院5号门</v>
      </c>
      <c r="J4151" s="40" t="str">
        <f>VLOOKUP(B4151,辅助信息!E:I,4,FALSE)</f>
        <v>孙敏</v>
      </c>
      <c r="K4151" s="40">
        <f>VLOOKUP(J4151,辅助信息!H:I,2,FALSE)</f>
        <v>13617695006</v>
      </c>
      <c r="L4151" s="111" t="str">
        <f>VLOOKUP(B4151,辅助信息!E:J,6,FALSE)</f>
        <v>联系实际收货人（孙敏13617695006）五冶建设送货单,6份材质书,锈货不收，装货前联系收货人核实到场规格,没提前告知进场规格现场不给予接收</v>
      </c>
      <c r="O4151" s="64" t="str">
        <f ca="1" t="shared" si="212"/>
        <v/>
      </c>
      <c r="P4151" s="64" t="str">
        <f ca="1" t="shared" si="213"/>
        <v/>
      </c>
      <c r="Q4151" s="29" t="str">
        <f>VLOOKUP(B4151,辅助信息!E:M,9,FALSE)</f>
        <v>ZTWM-CDGS-XS-2025-0073-五冶天府-成都怡心湖片区及龙泉驿医院等项目</v>
      </c>
      <c r="R4151" s="29" t="str">
        <f>_xlfn._xlws.FILTER(辅助信息!D:D,辅助信息!E:E=B4151)</f>
        <v>五冶建设龙泉驿一医院配套建设工程</v>
      </c>
    </row>
    <row r="4152" hidden="1" spans="2:18">
      <c r="B4152" s="137" t="s">
        <v>215</v>
      </c>
      <c r="C4152" s="72">
        <v>45938</v>
      </c>
      <c r="D4152" s="40" t="str">
        <f>VLOOKUP(B4152,辅助信息!E:K,7,FALSE)</f>
        <v>JWDDCD2025102100486</v>
      </c>
      <c r="E4152" s="40" t="str">
        <f>VLOOKUP(F4152,辅助信息!A:B,2,FALSE)</f>
        <v>螺纹钢</v>
      </c>
      <c r="F4152" s="40" t="s">
        <v>32</v>
      </c>
      <c r="G4152" s="36">
        <v>34</v>
      </c>
      <c r="H4152" s="136">
        <f>IF(SUMIFS('[1]2025年已发货'!$E:$E,'[1]2025年已发货'!$F:$F,C4152,'[1]2025年已发货'!$C:$C,F4152,'[1]2025年已发货'!$G:$G,I4152,'[1]2025年已发货'!$H:$H,J4152)=0,"未发货",SUMIFS('[1]2025年已发货'!$E:$E,'[1]2025年已发货'!$F:$F,C4152,'[1]2025年已发货'!$C:$C,F4152,'[1]2025年已发货'!$G:$G,I4152,'[1]2025年已发货'!$H:$H,J4152))</f>
        <v>34</v>
      </c>
      <c r="I4152" s="40" t="str">
        <f>VLOOKUP(B4152,辅助信息!E:I,3,FALSE)</f>
        <v>(五冶建设龙泉驿一医院配套建设工程)成都市龙泉驿区董朗路69号龙泉驿一医院5号门</v>
      </c>
      <c r="J4152" s="40" t="str">
        <f>VLOOKUP(B4152,辅助信息!E:I,4,FALSE)</f>
        <v>孙敏</v>
      </c>
      <c r="K4152" s="40">
        <f>VLOOKUP(J4152,辅助信息!H:I,2,FALSE)</f>
        <v>13617695006</v>
      </c>
      <c r="L4152" s="111" t="str">
        <f>VLOOKUP(B4152,辅助信息!E:J,6,FALSE)</f>
        <v>联系实际收货人（孙敏13617695006）五冶建设送货单,6份材质书,锈货不收，装货前联系收货人核实到场规格,没提前告知进场规格现场不给予接收</v>
      </c>
      <c r="O4152" s="64" t="str">
        <f ca="1" t="shared" si="212"/>
        <v/>
      </c>
      <c r="P4152" s="64" t="str">
        <f ca="1" t="shared" si="213"/>
        <v/>
      </c>
      <c r="Q4152" s="29" t="str">
        <f>VLOOKUP(B4152,辅助信息!E:M,9,FALSE)</f>
        <v>ZTWM-CDGS-XS-2025-0073-五冶天府-成都怡心湖片区及龙泉驿医院等项目</v>
      </c>
      <c r="R4152" s="29" t="str">
        <f>_xlfn._xlws.FILTER(辅助信息!D:D,辅助信息!E:E=B4152)</f>
        <v>五冶建设龙泉驿一医院配套建设工程</v>
      </c>
    </row>
    <row r="4153" hidden="1" spans="2:18">
      <c r="B4153" s="137" t="s">
        <v>215</v>
      </c>
      <c r="C4153" s="72">
        <v>45938</v>
      </c>
      <c r="D4153" s="40" t="str">
        <f>VLOOKUP(B4153,辅助信息!E:K,7,FALSE)</f>
        <v>JWDDCD2025102100486</v>
      </c>
      <c r="E4153" s="40" t="str">
        <f>VLOOKUP(F4153,辅助信息!A:B,2,FALSE)</f>
        <v>螺纹钢</v>
      </c>
      <c r="F4153" s="40" t="s">
        <v>33</v>
      </c>
      <c r="G4153" s="36">
        <v>6</v>
      </c>
      <c r="H4153" s="136">
        <f>IF(SUMIFS('[1]2025年已发货'!$E:$E,'[1]2025年已发货'!$F:$F,C4153,'[1]2025年已发货'!$C:$C,F4153,'[1]2025年已发货'!$G:$G,I4153,'[1]2025年已发货'!$H:$H,J4153)=0,"未发货",SUMIFS('[1]2025年已发货'!$E:$E,'[1]2025年已发货'!$F:$F,C4153,'[1]2025年已发货'!$C:$C,F4153,'[1]2025年已发货'!$G:$G,I4153,'[1]2025年已发货'!$H:$H,J4153))</f>
        <v>6</v>
      </c>
      <c r="I4153" s="40" t="str">
        <f>VLOOKUP(B4153,辅助信息!E:I,3,FALSE)</f>
        <v>(五冶建设龙泉驿一医院配套建设工程)成都市龙泉驿区董朗路69号龙泉驿一医院5号门</v>
      </c>
      <c r="J4153" s="40" t="str">
        <f>VLOOKUP(B4153,辅助信息!E:I,4,FALSE)</f>
        <v>孙敏</v>
      </c>
      <c r="K4153" s="40">
        <f>VLOOKUP(J4153,辅助信息!H:I,2,FALSE)</f>
        <v>13617695006</v>
      </c>
      <c r="L4153" s="111" t="str">
        <f>VLOOKUP(B4153,辅助信息!E:J,6,FALSE)</f>
        <v>联系实际收货人（孙敏13617695006）五冶建设送货单,6份材质书,锈货不收，装货前联系收货人核实到场规格,没提前告知进场规格现场不给予接收</v>
      </c>
      <c r="O4153" s="64" t="str">
        <f ca="1" t="shared" si="212"/>
        <v/>
      </c>
      <c r="P4153" s="64" t="str">
        <f ca="1" t="shared" si="213"/>
        <v/>
      </c>
      <c r="Q4153" s="29" t="str">
        <f>VLOOKUP(B4153,辅助信息!E:M,9,FALSE)</f>
        <v>ZTWM-CDGS-XS-2025-0073-五冶天府-成都怡心湖片区及龙泉驿医院等项目</v>
      </c>
      <c r="R4153" s="29" t="str">
        <f>_xlfn._xlws.FILTER(辅助信息!D:D,辅助信息!E:E=B4153)</f>
        <v>五冶建设龙泉驿一医院配套建设工程</v>
      </c>
    </row>
    <row r="4154" hidden="1" spans="2:18">
      <c r="B4154" s="137" t="s">
        <v>215</v>
      </c>
      <c r="C4154" s="72">
        <v>45938</v>
      </c>
      <c r="D4154" s="40" t="str">
        <f>VLOOKUP(B4154,辅助信息!E:K,7,FALSE)</f>
        <v>JWDDCD2025102100486</v>
      </c>
      <c r="E4154" s="40" t="str">
        <f>VLOOKUP(F4154,辅助信息!A:B,2,FALSE)</f>
        <v>螺纹钢</v>
      </c>
      <c r="F4154" s="40" t="s">
        <v>28</v>
      </c>
      <c r="G4154" s="36">
        <v>6</v>
      </c>
      <c r="H4154" s="136">
        <f>IF(SUMIFS('[1]2025年已发货'!$E:$E,'[1]2025年已发货'!$F:$F,C4154,'[1]2025年已发货'!$C:$C,F4154,'[1]2025年已发货'!$G:$G,I4154,'[1]2025年已发货'!$H:$H,J4154)=0,"未发货",SUMIFS('[1]2025年已发货'!$E:$E,'[1]2025年已发货'!$F:$F,C4154,'[1]2025年已发货'!$C:$C,F4154,'[1]2025年已发货'!$G:$G,I4154,'[1]2025年已发货'!$H:$H,J4154))</f>
        <v>6</v>
      </c>
      <c r="I4154" s="40" t="str">
        <f>VLOOKUP(B4154,辅助信息!E:I,3,FALSE)</f>
        <v>(五冶建设龙泉驿一医院配套建设工程)成都市龙泉驿区董朗路69号龙泉驿一医院5号门</v>
      </c>
      <c r="J4154" s="40" t="str">
        <f>VLOOKUP(B4154,辅助信息!E:I,4,FALSE)</f>
        <v>孙敏</v>
      </c>
      <c r="K4154" s="40">
        <f>VLOOKUP(J4154,辅助信息!H:I,2,FALSE)</f>
        <v>13617695006</v>
      </c>
      <c r="L4154" s="111" t="str">
        <f>VLOOKUP(B4154,辅助信息!E:J,6,FALSE)</f>
        <v>联系实际收货人（孙敏13617695006）五冶建设送货单,6份材质书,锈货不收，装货前联系收货人核实到场规格,没提前告知进场规格现场不给予接收</v>
      </c>
      <c r="O4154" s="64" t="str">
        <f ca="1" t="shared" si="212"/>
        <v/>
      </c>
      <c r="P4154" s="64" t="str">
        <f ca="1" t="shared" si="213"/>
        <v/>
      </c>
      <c r="Q4154" s="29" t="str">
        <f>VLOOKUP(B4154,辅助信息!E:M,9,FALSE)</f>
        <v>ZTWM-CDGS-XS-2025-0073-五冶天府-成都怡心湖片区及龙泉驿医院等项目</v>
      </c>
      <c r="R4154" s="29" t="str">
        <f>_xlfn._xlws.FILTER(辅助信息!D:D,辅助信息!E:E=B4154)</f>
        <v>五冶建设龙泉驿一医院配套建设工程</v>
      </c>
    </row>
    <row r="4155" hidden="1" spans="2:18">
      <c r="B4155" s="137" t="s">
        <v>215</v>
      </c>
      <c r="C4155" s="72">
        <v>45938</v>
      </c>
      <c r="D4155" s="40" t="str">
        <f>VLOOKUP(B4155,辅助信息!E:K,7,FALSE)</f>
        <v>JWDDCD2025102100486</v>
      </c>
      <c r="E4155" s="40" t="str">
        <f>VLOOKUP(F4155,辅助信息!A:B,2,FALSE)</f>
        <v>螺纹钢</v>
      </c>
      <c r="F4155" s="40" t="s">
        <v>18</v>
      </c>
      <c r="G4155" s="36">
        <v>18</v>
      </c>
      <c r="H4155" s="136">
        <f>IF(SUMIFS('[1]2025年已发货'!$E:$E,'[1]2025年已发货'!$F:$F,C4155,'[1]2025年已发货'!$C:$C,F4155,'[1]2025年已发货'!$G:$G,I4155,'[1]2025年已发货'!$H:$H,J4155)=0,"未发货",SUMIFS('[1]2025年已发货'!$E:$E,'[1]2025年已发货'!$F:$F,C4155,'[1]2025年已发货'!$C:$C,F4155,'[1]2025年已发货'!$G:$G,I4155,'[1]2025年已发货'!$H:$H,J4155))</f>
        <v>18</v>
      </c>
      <c r="I4155" s="40" t="str">
        <f>VLOOKUP(B4155,辅助信息!E:I,3,FALSE)</f>
        <v>(五冶建设龙泉驿一医院配套建设工程)成都市龙泉驿区董朗路69号龙泉驿一医院5号门</v>
      </c>
      <c r="J4155" s="40" t="str">
        <f>VLOOKUP(B4155,辅助信息!E:I,4,FALSE)</f>
        <v>孙敏</v>
      </c>
      <c r="K4155" s="40">
        <f>VLOOKUP(J4155,辅助信息!H:I,2,FALSE)</f>
        <v>13617695006</v>
      </c>
      <c r="L4155" s="111" t="str">
        <f>VLOOKUP(B4155,辅助信息!E:J,6,FALSE)</f>
        <v>联系实际收货人（孙敏13617695006）五冶建设送货单,6份材质书,锈货不收，装货前联系收货人核实到场规格,没提前告知进场规格现场不给予接收</v>
      </c>
      <c r="O4155" s="64" t="str">
        <f ca="1" t="shared" si="212"/>
        <v/>
      </c>
      <c r="P4155" s="64" t="str">
        <f ca="1" t="shared" si="213"/>
        <v/>
      </c>
      <c r="Q4155" s="29" t="str">
        <f>VLOOKUP(B4155,辅助信息!E:M,9,FALSE)</f>
        <v>ZTWM-CDGS-XS-2025-0073-五冶天府-成都怡心湖片区及龙泉驿医院等项目</v>
      </c>
      <c r="R4155" s="29" t="str">
        <f>_xlfn._xlws.FILTER(辅助信息!D:D,辅助信息!E:E=B4155)</f>
        <v>五冶建设龙泉驿一医院配套建设工程</v>
      </c>
    </row>
    <row r="4156" hidden="1" spans="1:18">
      <c r="A4156" s="121"/>
      <c r="B4156" s="137" t="s">
        <v>231</v>
      </c>
      <c r="C4156" s="72">
        <v>45939</v>
      </c>
      <c r="D4156" s="40" t="str">
        <f>VLOOKUP(B4156,辅助信息!E:K,7,FALSE)</f>
        <v>JWDDCD2025102100481</v>
      </c>
      <c r="E4156" s="40" t="str">
        <f>VLOOKUP(F4156,辅助信息!A:B,2,FALSE)</f>
        <v>螺纹钢</v>
      </c>
      <c r="F4156" s="40" t="s">
        <v>32</v>
      </c>
      <c r="G4156" s="36">
        <v>3</v>
      </c>
      <c r="H4156" s="136" t="str">
        <f>IF(SUMIFS('[1]2025年已发货'!$E:$E,'[1]2025年已发货'!$F:$F,C4156,'[1]2025年已发货'!$C:$C,F4156,'[1]2025年已发货'!$G:$G,I4156,'[1]2025年已发货'!$H:$H,J4156)=0,"未发货",SUMIFS('[1]2025年已发货'!$E:$E,'[1]2025年已发货'!$F:$F,C4156,'[1]2025年已发货'!$C:$C,F4156,'[1]2025年已发货'!$G:$G,I4156,'[1]2025年已发货'!$H:$H,J4156))</f>
        <v>未发货</v>
      </c>
      <c r="I4156" s="40" t="str">
        <f>VLOOKUP(B4156,辅助信息!E:I,3,FALSE)</f>
        <v>(五冶建设成都盐道街中学初中部改扩建工程-一标)四川省成都市锦江区春熙路街道盐道街4号（盐道街中学初中部）</v>
      </c>
      <c r="J4156" s="40" t="str">
        <f>VLOOKUP(B4156,辅助信息!E:I,4,FALSE)</f>
        <v>谢鑫</v>
      </c>
      <c r="K4156" s="40">
        <f>VLOOKUP(J4156,辅助信息!H:I,2,FALSE)</f>
        <v>18228465067</v>
      </c>
      <c r="L4156" s="111" t="str">
        <f>VLOOKUP(B4156,辅助信息!E:J,6,FALSE)</f>
        <v>联系实际收货人（易前刚18228465067）五冶建设送货单,6份材质书,锈货不收，装货前联系收货人核实到场规格,没提前告知进场规格现场不给予接收</v>
      </c>
      <c r="O4156" s="64" t="str">
        <f ca="1" t="shared" si="212"/>
        <v/>
      </c>
      <c r="P4156" s="64" t="str">
        <f ca="1" t="shared" si="213"/>
        <v/>
      </c>
      <c r="Q4156" s="29" t="str">
        <f>VLOOKUP(B4156,辅助信息!E:M,9,FALSE)</f>
        <v>ZTWM-CDGS-XS-2025-0073-五冶天府-成都怡心湖片区及龙泉驿医院等项目</v>
      </c>
      <c r="R4156" s="29" t="str">
        <f>_xlfn._xlws.FILTER(辅助信息!D:D,辅助信息!E:E=B4156)</f>
        <v>五冶建设成都盐道街中学初中部改扩建工程</v>
      </c>
    </row>
    <row r="4157" hidden="1" spans="1:18">
      <c r="A4157" s="121"/>
      <c r="B4157" s="137" t="s">
        <v>231</v>
      </c>
      <c r="C4157" s="72">
        <v>45939</v>
      </c>
      <c r="D4157" s="40" t="str">
        <f>VLOOKUP(B4157,辅助信息!E:K,7,FALSE)</f>
        <v>JWDDCD2025102100481</v>
      </c>
      <c r="E4157" s="40" t="str">
        <f>VLOOKUP(F4157,辅助信息!A:B,2,FALSE)</f>
        <v>螺纹钢</v>
      </c>
      <c r="F4157" s="40" t="s">
        <v>28</v>
      </c>
      <c r="G4157" s="36">
        <v>22</v>
      </c>
      <c r="H4157" s="136" t="str">
        <f>IF(SUMIFS('[1]2025年已发货'!$E:$E,'[1]2025年已发货'!$F:$F,C4157,'[1]2025年已发货'!$C:$C,F4157,'[1]2025年已发货'!$G:$G,I4157,'[1]2025年已发货'!$H:$H,J4157)=0,"未发货",SUMIFS('[1]2025年已发货'!$E:$E,'[1]2025年已发货'!$F:$F,C4157,'[1]2025年已发货'!$C:$C,F4157,'[1]2025年已发货'!$G:$G,I4157,'[1]2025年已发货'!$H:$H,J4157))</f>
        <v>未发货</v>
      </c>
      <c r="I4157" s="40" t="str">
        <f>VLOOKUP(B4157,辅助信息!E:I,3,FALSE)</f>
        <v>(五冶建设成都盐道街中学初中部改扩建工程-一标)四川省成都市锦江区春熙路街道盐道街4号（盐道街中学初中部）</v>
      </c>
      <c r="J4157" s="40" t="str">
        <f>VLOOKUP(B4157,辅助信息!E:I,4,FALSE)</f>
        <v>谢鑫</v>
      </c>
      <c r="K4157" s="40">
        <f>VLOOKUP(J4157,辅助信息!H:I,2,FALSE)</f>
        <v>18228465067</v>
      </c>
      <c r="L4157" s="111" t="str">
        <f>VLOOKUP(B4157,辅助信息!E:J,6,FALSE)</f>
        <v>联系实际收货人（易前刚18228465067）五冶建设送货单,6份材质书,锈货不收，装货前联系收货人核实到场规格,没提前告知进场规格现场不给予接收</v>
      </c>
      <c r="O4157" s="64" t="str">
        <f ca="1" t="shared" si="212"/>
        <v/>
      </c>
      <c r="P4157" s="64" t="str">
        <f ca="1" t="shared" si="213"/>
        <v/>
      </c>
      <c r="Q4157" s="29" t="str">
        <f>VLOOKUP(B4157,辅助信息!E:M,9,FALSE)</f>
        <v>ZTWM-CDGS-XS-2025-0073-五冶天府-成都怡心湖片区及龙泉驿医院等项目</v>
      </c>
      <c r="R4157" s="29" t="str">
        <f>_xlfn._xlws.FILTER(辅助信息!D:D,辅助信息!E:E=B4157)</f>
        <v>五冶建设成都盐道街中学初中部改扩建工程</v>
      </c>
    </row>
    <row r="4158" hidden="1" spans="1:18">
      <c r="A4158" s="121"/>
      <c r="B4158" s="137" t="s">
        <v>231</v>
      </c>
      <c r="C4158" s="72">
        <v>45939</v>
      </c>
      <c r="D4158" s="40" t="str">
        <f>VLOOKUP(B4158,辅助信息!E:K,7,FALSE)</f>
        <v>JWDDCD2025102100481</v>
      </c>
      <c r="E4158" s="40" t="str">
        <f>VLOOKUP(F4158,辅助信息!A:B,2,FALSE)</f>
        <v>螺纹钢</v>
      </c>
      <c r="F4158" s="40" t="s">
        <v>65</v>
      </c>
      <c r="G4158" s="36">
        <v>10</v>
      </c>
      <c r="H4158" s="136" t="str">
        <f>IF(SUMIFS('[1]2025年已发货'!$E:$E,'[1]2025年已发货'!$F:$F,C4158,'[1]2025年已发货'!$C:$C,F4158,'[1]2025年已发货'!$G:$G,I4158,'[1]2025年已发货'!$H:$H,J4158)=0,"未发货",SUMIFS('[1]2025年已发货'!$E:$E,'[1]2025年已发货'!$F:$F,C4158,'[1]2025年已发货'!$C:$C,F4158,'[1]2025年已发货'!$G:$G,I4158,'[1]2025年已发货'!$H:$H,J4158))</f>
        <v>未发货</v>
      </c>
      <c r="I4158" s="40" t="str">
        <f>VLOOKUP(B4158,辅助信息!E:I,3,FALSE)</f>
        <v>(五冶建设成都盐道街中学初中部改扩建工程-一标)四川省成都市锦江区春熙路街道盐道街4号（盐道街中学初中部）</v>
      </c>
      <c r="J4158" s="40" t="str">
        <f>VLOOKUP(B4158,辅助信息!E:I,4,FALSE)</f>
        <v>谢鑫</v>
      </c>
      <c r="K4158" s="40">
        <f>VLOOKUP(J4158,辅助信息!H:I,2,FALSE)</f>
        <v>18228465067</v>
      </c>
      <c r="L4158" s="111" t="str">
        <f>VLOOKUP(B4158,辅助信息!E:J,6,FALSE)</f>
        <v>联系实际收货人（易前刚18228465067）五冶建设送货单,6份材质书,锈货不收，装货前联系收货人核实到场规格,没提前告知进场规格现场不给予接收</v>
      </c>
      <c r="O4158" s="64" t="str">
        <f ca="1" t="shared" si="212"/>
        <v/>
      </c>
      <c r="P4158" s="64" t="str">
        <f ca="1" t="shared" si="213"/>
        <v/>
      </c>
      <c r="Q4158" s="29" t="str">
        <f>VLOOKUP(B4158,辅助信息!E:M,9,FALSE)</f>
        <v>ZTWM-CDGS-XS-2025-0073-五冶天府-成都怡心湖片区及龙泉驿医院等项目</v>
      </c>
      <c r="R4158" s="29" t="str">
        <f>_xlfn._xlws.FILTER(辅助信息!D:D,辅助信息!E:E=B4158)</f>
        <v>五冶建设成都盐道街中学初中部改扩建工程</v>
      </c>
    </row>
    <row r="4159" hidden="1" spans="1:18">
      <c r="A4159" s="121"/>
      <c r="B4159" s="137" t="s">
        <v>208</v>
      </c>
      <c r="C4159" s="72">
        <v>45938</v>
      </c>
      <c r="D4159" s="40" t="str">
        <f>VLOOKUP(B4159,辅助信息!E:K,7,FALSE)</f>
        <v>JWDDCD2025102100480</v>
      </c>
      <c r="E4159" s="40" t="str">
        <f>VLOOKUP(F4159,辅助信息!A:B,2,FALSE)</f>
        <v>高线</v>
      </c>
      <c r="F4159" s="40" t="s">
        <v>53</v>
      </c>
      <c r="G4159" s="36">
        <v>18</v>
      </c>
      <c r="H4159" s="136">
        <v>18</v>
      </c>
      <c r="I4159" s="40" t="str">
        <f>VLOOKUP(B4159,辅助信息!E:I,3,FALSE)</f>
        <v>(五冶建设锦江区林家坝片区20号地块商业项目)锦江区泰昌路锦江28亩项目部</v>
      </c>
      <c r="J4159" s="40" t="str">
        <f>VLOOKUP(B4159,辅助信息!E:I,4,FALSE)</f>
        <v>陶杰</v>
      </c>
      <c r="K4159" s="40">
        <f>VLOOKUP(J4159,辅助信息!H:I,2,FALSE)</f>
        <v>13980247952</v>
      </c>
      <c r="L4159" s="111" t="str">
        <f>VLOOKUP(B4159,辅助信息!E:J,6,FALSE)</f>
        <v>联系实际收货人（陶杰13980247952）五冶建设送货单,6份材质书,锈货不收，装货前联系收货人核实到场规格,没提前告知进场规格现场不给予接收</v>
      </c>
      <c r="O4159" s="64" t="str">
        <f ca="1" t="shared" si="212"/>
        <v/>
      </c>
      <c r="P4159" s="64" t="str">
        <f ca="1" t="shared" si="213"/>
        <v/>
      </c>
      <c r="Q4159" s="29" t="str">
        <f>VLOOKUP(B4159,辅助信息!E:M,9,FALSE)</f>
        <v>ZTWM-CDGS-XS-2025-0073-五冶天府-成都怡心湖片区及龙泉驿医院等项目</v>
      </c>
      <c r="R4159" s="29" t="str">
        <f>_xlfn._xlws.FILTER(辅助信息!D:D,辅助信息!E:E=B4159)</f>
        <v>五冶建设锦江区林家坝片区20号地块商业项目</v>
      </c>
    </row>
    <row r="4160" hidden="1" spans="1:18">
      <c r="A4160" s="121"/>
      <c r="B4160" s="137" t="s">
        <v>208</v>
      </c>
      <c r="C4160" s="72">
        <v>45938</v>
      </c>
      <c r="D4160" s="40" t="str">
        <f>VLOOKUP(B4160,辅助信息!E:K,7,FALSE)</f>
        <v>JWDDCD2025102100480</v>
      </c>
      <c r="E4160" s="40" t="str">
        <f>VLOOKUP(F4160,辅助信息!A:B,2,FALSE)</f>
        <v>螺纹钢</v>
      </c>
      <c r="F4160" s="40" t="s">
        <v>32</v>
      </c>
      <c r="G4160" s="36">
        <v>17</v>
      </c>
      <c r="H4160" s="136">
        <f>IF(SUMIFS('[1]2025年已发货'!$E:$E,'[1]2025年已发货'!$F:$F,C4160,'[1]2025年已发货'!$C:$C,F4160,'[1]2025年已发货'!$G:$G,I4160,'[1]2025年已发货'!$H:$H,J4160)=0,"未发货",SUMIFS('[1]2025年已发货'!$E:$E,'[1]2025年已发货'!$F:$F,C4160,'[1]2025年已发货'!$C:$C,F4160,'[1]2025年已发货'!$G:$G,I4160,'[1]2025年已发货'!$H:$H,J4160))</f>
        <v>17</v>
      </c>
      <c r="I4160" s="40" t="str">
        <f>VLOOKUP(B4160,辅助信息!E:I,3,FALSE)</f>
        <v>(五冶建设锦江区林家坝片区20号地块商业项目)锦江区泰昌路锦江28亩项目部</v>
      </c>
      <c r="J4160" s="40" t="str">
        <f>VLOOKUP(B4160,辅助信息!E:I,4,FALSE)</f>
        <v>陶杰</v>
      </c>
      <c r="K4160" s="40">
        <f>VLOOKUP(J4160,辅助信息!H:I,2,FALSE)</f>
        <v>13980247952</v>
      </c>
      <c r="L4160" s="111" t="str">
        <f>VLOOKUP(B4160,辅助信息!E:J,6,FALSE)</f>
        <v>联系实际收货人（陶杰13980247952）五冶建设送货单,6份材质书,锈货不收，装货前联系收货人核实到场规格,没提前告知进场规格现场不给予接收</v>
      </c>
      <c r="O4160" s="64" t="str">
        <f ca="1" t="shared" si="212"/>
        <v/>
      </c>
      <c r="P4160" s="64" t="str">
        <f ca="1" t="shared" si="213"/>
        <v/>
      </c>
      <c r="Q4160" s="29" t="str">
        <f>VLOOKUP(B4160,辅助信息!E:M,9,FALSE)</f>
        <v>ZTWM-CDGS-XS-2025-0073-五冶天府-成都怡心湖片区及龙泉驿医院等项目</v>
      </c>
      <c r="R4160" s="29" t="str">
        <f>_xlfn._xlws.FILTER(辅助信息!D:D,辅助信息!E:E=B4160)</f>
        <v>五冶建设锦江区林家坝片区20号地块商业项目</v>
      </c>
    </row>
    <row r="4161" hidden="1" spans="1:18">
      <c r="A4161" s="121"/>
      <c r="B4161" s="137" t="s">
        <v>208</v>
      </c>
      <c r="C4161" s="72">
        <v>45938</v>
      </c>
      <c r="D4161" s="40" t="str">
        <f>VLOOKUP(B4161,辅助信息!E:K,7,FALSE)</f>
        <v>JWDDCD2025102100480</v>
      </c>
      <c r="E4161" s="40" t="str">
        <f>VLOOKUP(F4161,辅助信息!A:B,2,FALSE)</f>
        <v>螺纹钢</v>
      </c>
      <c r="F4161" s="40" t="s">
        <v>30</v>
      </c>
      <c r="G4161" s="36">
        <v>35</v>
      </c>
      <c r="H4161" s="136">
        <f>IF(SUMIFS('[1]2025年已发货'!$E:$E,'[1]2025年已发货'!$F:$F,C4161,'[1]2025年已发货'!$C:$C,F4161,'[1]2025年已发货'!$G:$G,I4161,'[1]2025年已发货'!$H:$H,J4161)=0,"未发货",SUMIFS('[1]2025年已发货'!$E:$E,'[1]2025年已发货'!$F:$F,C4161,'[1]2025年已发货'!$C:$C,F4161,'[1]2025年已发货'!$G:$G,I4161,'[1]2025年已发货'!$H:$H,J4161))</f>
        <v>35</v>
      </c>
      <c r="I4161" s="40" t="str">
        <f>VLOOKUP(B4161,辅助信息!E:I,3,FALSE)</f>
        <v>(五冶建设锦江区林家坝片区20号地块商业项目)锦江区泰昌路锦江28亩项目部</v>
      </c>
      <c r="J4161" s="40" t="str">
        <f>VLOOKUP(B4161,辅助信息!E:I,4,FALSE)</f>
        <v>陶杰</v>
      </c>
      <c r="K4161" s="40">
        <f>VLOOKUP(J4161,辅助信息!H:I,2,FALSE)</f>
        <v>13980247952</v>
      </c>
      <c r="L4161" s="111" t="str">
        <f>VLOOKUP(B4161,辅助信息!E:J,6,FALSE)</f>
        <v>联系实际收货人（陶杰13980247952）五冶建设送货单,6份材质书,锈货不收，装货前联系收货人核实到场规格,没提前告知进场规格现场不给予接收</v>
      </c>
      <c r="O4161" s="64" t="str">
        <f ca="1" t="shared" si="212"/>
        <v/>
      </c>
      <c r="P4161" s="64" t="str">
        <f ca="1" t="shared" si="213"/>
        <v/>
      </c>
      <c r="Q4161" s="29" t="str">
        <f>VLOOKUP(B4161,辅助信息!E:M,9,FALSE)</f>
        <v>ZTWM-CDGS-XS-2025-0073-五冶天府-成都怡心湖片区及龙泉驿医院等项目</v>
      </c>
      <c r="R4161" s="29" t="str">
        <f>_xlfn._xlws.FILTER(辅助信息!D:D,辅助信息!E:E=B4161)</f>
        <v>五冶建设锦江区林家坝片区20号地块商业项目</v>
      </c>
    </row>
    <row r="4162" hidden="1" spans="1:18">
      <c r="A4162" s="73" t="s">
        <v>233</v>
      </c>
      <c r="B4162" s="157" t="s">
        <v>196</v>
      </c>
      <c r="C4162" s="72">
        <v>45939</v>
      </c>
      <c r="D4162" s="40" t="str">
        <f>VLOOKUP(B4162,辅助信息!E:K,7,FALSE)</f>
        <v>JWDDCD2025102100476</v>
      </c>
      <c r="E4162" s="40" t="str">
        <f>VLOOKUP(F4162,辅助信息!A:B,2,FALSE)</f>
        <v>螺纹钢</v>
      </c>
      <c r="F4162" s="40" t="s">
        <v>27</v>
      </c>
      <c r="G4162" s="36">
        <v>30</v>
      </c>
      <c r="H4162" s="136" t="str">
        <f>IF(SUMIFS('[1]2025年已发货'!$E:$E,'[1]2025年已发货'!$F:$F,C4162,'[1]2025年已发货'!$C:$C,F4162,'[1]2025年已发货'!$G:$G,I4162,'[1]2025年已发货'!$H:$H,J4162)=0,"未发货",SUMIFS('[1]2025年已发货'!$E:$E,'[1]2025年已发货'!$F:$F,C4162,'[1]2025年已发货'!$C:$C,F4162,'[1]2025年已发货'!$G:$G,I4162,'[1]2025年已发货'!$H:$H,J4162))</f>
        <v>未发货</v>
      </c>
      <c r="I4162" s="40" t="str">
        <f>VLOOKUP(B4162,辅助信息!E:I,3,FALSE)</f>
        <v>(五冶建设师大附中外语校新建教学楼工程)四川省成都市成华区大观堰2号(四川师范大学附属中学外国语学校)</v>
      </c>
      <c r="J4162" s="40" t="str">
        <f>VLOOKUP(B4162,辅助信息!E:I,4,FALSE)</f>
        <v>蔡浩</v>
      </c>
      <c r="K4162" s="40">
        <f>VLOOKUP(J4162,辅助信息!H:I,2,FALSE)</f>
        <v>13980880820</v>
      </c>
      <c r="L4162" s="111" t="str">
        <f>VLOOKUP(B4162,辅助信息!E:J,6,FALSE)</f>
        <v>联系实际收货人（蔡浩13980880820）五冶建设送货单,6份材质书（司机拍照资料份数，该项目经常掉材质书和吊牌谎话连篇）,锈货不收，装货前联系收货人核实到场规格,没提前告知进场规格现场不给予接收</v>
      </c>
      <c r="M4162" s="93">
        <v>45940</v>
      </c>
      <c r="O4162" s="64">
        <f ca="1" t="shared" si="212"/>
        <v>0</v>
      </c>
      <c r="P4162" s="64">
        <f ca="1" t="shared" si="213"/>
        <v>31</v>
      </c>
      <c r="Q4162" s="29" t="str">
        <f>VLOOKUP(B4162,辅助信息!E:M,9,FALSE)</f>
        <v>ZTWM-CDGS-XS-2025-0073-五冶天府-成都怡心湖片区及龙泉驿医院等项目</v>
      </c>
      <c r="R4162" s="29" t="str">
        <f>_xlfn._xlws.FILTER(辅助信息!D:D,辅助信息!E:E=B4162)</f>
        <v>五冶建设师大附中外语校新建教学楼工程</v>
      </c>
    </row>
    <row r="4163" hidden="1" spans="1:18">
      <c r="A4163" s="73"/>
      <c r="B4163" s="157" t="s">
        <v>196</v>
      </c>
      <c r="C4163" s="72">
        <v>45939</v>
      </c>
      <c r="D4163" s="40" t="str">
        <f>VLOOKUP(B4163,辅助信息!E:K,7,FALSE)</f>
        <v>JWDDCD2025102100476</v>
      </c>
      <c r="E4163" s="40" t="str">
        <f>VLOOKUP(F4163,辅助信息!A:B,2,FALSE)</f>
        <v>螺纹钢</v>
      </c>
      <c r="F4163" s="40" t="s">
        <v>66</v>
      </c>
      <c r="G4163" s="36">
        <v>5</v>
      </c>
      <c r="H4163" s="136" t="str">
        <f>IF(SUMIFS('[1]2025年已发货'!$E:$E,'[1]2025年已发货'!$F:$F,C4163,'[1]2025年已发货'!$C:$C,F4163,'[1]2025年已发货'!$G:$G,I4163,'[1]2025年已发货'!$H:$H,J4163)=0,"未发货",SUMIFS('[1]2025年已发货'!$E:$E,'[1]2025年已发货'!$F:$F,C4163,'[1]2025年已发货'!$C:$C,F4163,'[1]2025年已发货'!$G:$G,I4163,'[1]2025年已发货'!$H:$H,J4163))</f>
        <v>未发货</v>
      </c>
      <c r="I4163" s="40" t="str">
        <f>VLOOKUP(B4163,辅助信息!E:I,3,FALSE)</f>
        <v>(五冶建设师大附中外语校新建教学楼工程)四川省成都市成华区大观堰2号(四川师范大学附属中学外国语学校)</v>
      </c>
      <c r="J4163" s="40" t="str">
        <f>VLOOKUP(B4163,辅助信息!E:I,4,FALSE)</f>
        <v>蔡浩</v>
      </c>
      <c r="K4163" s="40">
        <f>VLOOKUP(J4163,辅助信息!H:I,2,FALSE)</f>
        <v>13980880820</v>
      </c>
      <c r="L4163" s="111" t="str">
        <f>VLOOKUP(B4163,辅助信息!E:J,6,FALSE)</f>
        <v>联系实际收货人（蔡浩13980880820）五冶建设送货单,6份材质书（司机拍照资料份数，该项目经常掉材质书和吊牌谎话连篇）,锈货不收，装货前联系收货人核实到场规格,没提前告知进场规格现场不给予接收</v>
      </c>
      <c r="M4163" s="93">
        <v>45940</v>
      </c>
      <c r="O4163" s="64">
        <f ca="1" t="shared" si="212"/>
        <v>0</v>
      </c>
      <c r="P4163" s="64">
        <f ca="1" t="shared" si="213"/>
        <v>31</v>
      </c>
      <c r="Q4163" s="29" t="str">
        <f>VLOOKUP(B4163,辅助信息!E:M,9,FALSE)</f>
        <v>ZTWM-CDGS-XS-2025-0073-五冶天府-成都怡心湖片区及龙泉驿医院等项目</v>
      </c>
      <c r="R4163" s="29" t="str">
        <f>_xlfn._xlws.FILTER(辅助信息!D:D,辅助信息!E:E=B4163)</f>
        <v>五冶建设师大附中外语校新建教学楼工程</v>
      </c>
    </row>
    <row r="4164" hidden="1" spans="1:18">
      <c r="A4164" s="73"/>
      <c r="B4164" s="157" t="s">
        <v>196</v>
      </c>
      <c r="C4164" s="72">
        <v>45939</v>
      </c>
      <c r="D4164" s="40" t="str">
        <f>VLOOKUP(B4164,辅助信息!E:K,7,FALSE)</f>
        <v>JWDDCD2025102100476</v>
      </c>
      <c r="E4164" s="40" t="str">
        <f>VLOOKUP(F4164,辅助信息!A:B,2,FALSE)</f>
        <v>螺纹钢</v>
      </c>
      <c r="F4164" s="40" t="s">
        <v>21</v>
      </c>
      <c r="G4164" s="36">
        <v>5</v>
      </c>
      <c r="H4164" s="136" t="str">
        <f>IF(SUMIFS('[1]2025年已发货'!$E:$E,'[1]2025年已发货'!$F:$F,C4164,'[1]2025年已发货'!$C:$C,F4164,'[1]2025年已发货'!$G:$G,I4164,'[1]2025年已发货'!$H:$H,J4164)=0,"未发货",SUMIFS('[1]2025年已发货'!$E:$E,'[1]2025年已发货'!$F:$F,C4164,'[1]2025年已发货'!$C:$C,F4164,'[1]2025年已发货'!$G:$G,I4164,'[1]2025年已发货'!$H:$H,J4164))</f>
        <v>未发货</v>
      </c>
      <c r="I4164" s="40" t="str">
        <f>VLOOKUP(B4164,辅助信息!E:I,3,FALSE)</f>
        <v>(五冶建设师大附中外语校新建教学楼工程)四川省成都市成华区大观堰2号(四川师范大学附属中学外国语学校)</v>
      </c>
      <c r="J4164" s="40" t="str">
        <f>VLOOKUP(B4164,辅助信息!E:I,4,FALSE)</f>
        <v>蔡浩</v>
      </c>
      <c r="K4164" s="40">
        <f>VLOOKUP(J4164,辅助信息!H:I,2,FALSE)</f>
        <v>13980880820</v>
      </c>
      <c r="L4164" s="111" t="str">
        <f>VLOOKUP(B4164,辅助信息!E:J,6,FALSE)</f>
        <v>联系实际收货人（蔡浩13980880820）五冶建设送货单,6份材质书（司机拍照资料份数，该项目经常掉材质书和吊牌谎话连篇）,锈货不收，装货前联系收货人核实到场规格,没提前告知进场规格现场不给予接收</v>
      </c>
      <c r="M4164" s="93">
        <v>45940</v>
      </c>
      <c r="O4164" s="64">
        <f ca="1" t="shared" si="212"/>
        <v>0</v>
      </c>
      <c r="P4164" s="64">
        <f ca="1" t="shared" si="213"/>
        <v>31</v>
      </c>
      <c r="Q4164" s="29" t="str">
        <f>VLOOKUP(B4164,辅助信息!E:M,9,FALSE)</f>
        <v>ZTWM-CDGS-XS-2025-0073-五冶天府-成都怡心湖片区及龙泉驿医院等项目</v>
      </c>
      <c r="R4164" s="29" t="str">
        <f>_xlfn._xlws.FILTER(辅助信息!D:D,辅助信息!E:E=B4164)</f>
        <v>五冶建设师大附中外语校新建教学楼工程</v>
      </c>
    </row>
    <row r="4165" hidden="1" spans="1:18">
      <c r="A4165" s="73"/>
      <c r="B4165" s="157" t="s">
        <v>196</v>
      </c>
      <c r="C4165" s="72">
        <v>45939</v>
      </c>
      <c r="D4165" s="40" t="str">
        <f>VLOOKUP(B4165,辅助信息!E:K,7,FALSE)</f>
        <v>JWDDCD2025102100476</v>
      </c>
      <c r="E4165" s="40" t="str">
        <f>VLOOKUP(F4165,辅助信息!A:B,2,FALSE)</f>
        <v>螺纹钢</v>
      </c>
      <c r="F4165" s="40" t="s">
        <v>46</v>
      </c>
      <c r="G4165" s="36">
        <v>5</v>
      </c>
      <c r="H4165" s="136" t="str">
        <f>IF(SUMIFS('[1]2025年已发货'!$E:$E,'[1]2025年已发货'!$F:$F,C4165,'[1]2025年已发货'!$C:$C,F4165,'[1]2025年已发货'!$G:$G,I4165,'[1]2025年已发货'!$H:$H,J4165)=0,"未发货",SUMIFS('[1]2025年已发货'!$E:$E,'[1]2025年已发货'!$F:$F,C4165,'[1]2025年已发货'!$C:$C,F4165,'[1]2025年已发货'!$G:$G,I4165,'[1]2025年已发货'!$H:$H,J4165))</f>
        <v>未发货</v>
      </c>
      <c r="I4165" s="40" t="str">
        <f>VLOOKUP(B4165,辅助信息!E:I,3,FALSE)</f>
        <v>(五冶建设师大附中外语校新建教学楼工程)四川省成都市成华区大观堰2号(四川师范大学附属中学外国语学校)</v>
      </c>
      <c r="J4165" s="40" t="str">
        <f>VLOOKUP(B4165,辅助信息!E:I,4,FALSE)</f>
        <v>蔡浩</v>
      </c>
      <c r="K4165" s="40">
        <f>VLOOKUP(J4165,辅助信息!H:I,2,FALSE)</f>
        <v>13980880820</v>
      </c>
      <c r="L4165" s="111" t="str">
        <f>VLOOKUP(B4165,辅助信息!E:J,6,FALSE)</f>
        <v>联系实际收货人（蔡浩13980880820）五冶建设送货单,6份材质书（司机拍照资料份数，该项目经常掉材质书和吊牌谎话连篇）,锈货不收，装货前联系收货人核实到场规格,没提前告知进场规格现场不给予接收</v>
      </c>
      <c r="M4165" s="93">
        <v>45940</v>
      </c>
      <c r="O4165" s="64">
        <f ca="1" t="shared" si="212"/>
        <v>0</v>
      </c>
      <c r="P4165" s="64">
        <f ca="1" t="shared" si="213"/>
        <v>31</v>
      </c>
      <c r="Q4165" s="29" t="str">
        <f>VLOOKUP(B4165,辅助信息!E:M,9,FALSE)</f>
        <v>ZTWM-CDGS-XS-2025-0073-五冶天府-成都怡心湖片区及龙泉驿医院等项目</v>
      </c>
      <c r="R4165" s="29" t="str">
        <f>_xlfn._xlws.FILTER(辅助信息!D:D,辅助信息!E:E=B4165)</f>
        <v>五冶建设师大附中外语校新建教学楼工程</v>
      </c>
    </row>
    <row r="4166" hidden="1" spans="1:18">
      <c r="A4166" s="73"/>
      <c r="B4166" s="157" t="s">
        <v>196</v>
      </c>
      <c r="C4166" s="72">
        <v>45939</v>
      </c>
      <c r="D4166" s="40" t="str">
        <f>VLOOKUP(B4166,辅助信息!E:K,7,FALSE)</f>
        <v>JWDDCD2025102100476</v>
      </c>
      <c r="E4166" s="40" t="str">
        <f>VLOOKUP(F4166,辅助信息!A:B,2,FALSE)</f>
        <v>螺纹钢</v>
      </c>
      <c r="F4166" s="40" t="s">
        <v>22</v>
      </c>
      <c r="G4166" s="36">
        <v>40</v>
      </c>
      <c r="H4166" s="136" t="str">
        <f>IF(SUMIFS('[1]2025年已发货'!$E:$E,'[1]2025年已发货'!$F:$F,C4166,'[1]2025年已发货'!$C:$C,F4166,'[1]2025年已发货'!$G:$G,I4166,'[1]2025年已发货'!$H:$H,J4166)=0,"未发货",SUMIFS('[1]2025年已发货'!$E:$E,'[1]2025年已发货'!$F:$F,C4166,'[1]2025年已发货'!$C:$C,F4166,'[1]2025年已发货'!$G:$G,I4166,'[1]2025年已发货'!$H:$H,J4166))</f>
        <v>未发货</v>
      </c>
      <c r="I4166" s="40" t="str">
        <f>VLOOKUP(B4166,辅助信息!E:I,3,FALSE)</f>
        <v>(五冶建设师大附中外语校新建教学楼工程)四川省成都市成华区大观堰2号(四川师范大学附属中学外国语学校)</v>
      </c>
      <c r="J4166" s="40" t="str">
        <f>VLOOKUP(B4166,辅助信息!E:I,4,FALSE)</f>
        <v>蔡浩</v>
      </c>
      <c r="K4166" s="40">
        <f>VLOOKUP(J4166,辅助信息!H:I,2,FALSE)</f>
        <v>13980880820</v>
      </c>
      <c r="L4166" s="111" t="str">
        <f>VLOOKUP(B4166,辅助信息!E:J,6,FALSE)</f>
        <v>联系实际收货人（蔡浩13980880820）五冶建设送货单,6份材质书（司机拍照资料份数，该项目经常掉材质书和吊牌谎话连篇）,锈货不收，装货前联系收货人核实到场规格,没提前告知进场规格现场不给予接收</v>
      </c>
      <c r="M4166" s="93">
        <v>45940</v>
      </c>
      <c r="O4166" s="64">
        <f ca="1" t="shared" si="212"/>
        <v>0</v>
      </c>
      <c r="P4166" s="64">
        <f ca="1" t="shared" si="213"/>
        <v>31</v>
      </c>
      <c r="Q4166" s="29" t="str">
        <f>VLOOKUP(B4166,辅助信息!E:M,9,FALSE)</f>
        <v>ZTWM-CDGS-XS-2025-0073-五冶天府-成都怡心湖片区及龙泉驿医院等项目</v>
      </c>
      <c r="R4166" s="29" t="str">
        <f>_xlfn._xlws.FILTER(辅助信息!D:D,辅助信息!E:E=B4166)</f>
        <v>五冶建设师大附中外语校新建教学楼工程</v>
      </c>
    </row>
    <row r="4167" hidden="1" spans="1:18">
      <c r="A4167" s="73"/>
      <c r="B4167" s="157" t="s">
        <v>196</v>
      </c>
      <c r="C4167" s="72">
        <v>45939</v>
      </c>
      <c r="D4167" s="40" t="str">
        <f>VLOOKUP(B4167,辅助信息!E:K,7,FALSE)</f>
        <v>JWDDCD2025102100476</v>
      </c>
      <c r="E4167" s="40" t="str">
        <f>VLOOKUP(F4167,辅助信息!A:B,2,FALSE)</f>
        <v>螺纹钢</v>
      </c>
      <c r="F4167" s="40" t="s">
        <v>181</v>
      </c>
      <c r="G4167" s="36">
        <v>7.5</v>
      </c>
      <c r="H4167" s="136" t="str">
        <f>IF(SUMIFS('[1]2025年已发货'!$E:$E,'[1]2025年已发货'!$F:$F,C4167,'[1]2025年已发货'!$C:$C,F4167,'[1]2025年已发货'!$G:$G,I4167,'[1]2025年已发货'!$H:$H,J4167)=0,"未发货",SUMIFS('[1]2025年已发货'!$E:$E,'[1]2025年已发货'!$F:$F,C4167,'[1]2025年已发货'!$C:$C,F4167,'[1]2025年已发货'!$G:$G,I4167,'[1]2025年已发货'!$H:$H,J4167))</f>
        <v>未发货</v>
      </c>
      <c r="I4167" s="40" t="str">
        <f>VLOOKUP(B4167,辅助信息!E:I,3,FALSE)</f>
        <v>(五冶建设师大附中外语校新建教学楼工程)四川省成都市成华区大观堰2号(四川师范大学附属中学外国语学校)</v>
      </c>
      <c r="J4167" s="40" t="str">
        <f>VLOOKUP(B4167,辅助信息!E:I,4,FALSE)</f>
        <v>蔡浩</v>
      </c>
      <c r="K4167" s="40">
        <f>VLOOKUP(J4167,辅助信息!H:I,2,FALSE)</f>
        <v>13980880820</v>
      </c>
      <c r="L4167" s="111" t="str">
        <f>VLOOKUP(B4167,辅助信息!E:J,6,FALSE)</f>
        <v>联系实际收货人（蔡浩13980880820）五冶建设送货单,6份材质书（司机拍照资料份数，该项目经常掉材质书和吊牌谎话连篇）,锈货不收，装货前联系收货人核实到场规格,没提前告知进场规格现场不给予接收</v>
      </c>
      <c r="M4167" s="93">
        <v>45940</v>
      </c>
      <c r="O4167" s="64">
        <f ca="1" t="shared" si="212"/>
        <v>0</v>
      </c>
      <c r="P4167" s="64">
        <f ca="1" t="shared" si="213"/>
        <v>31</v>
      </c>
      <c r="Q4167" s="29" t="str">
        <f>VLOOKUP(B4167,辅助信息!E:M,9,FALSE)</f>
        <v>ZTWM-CDGS-XS-2025-0073-五冶天府-成都怡心湖片区及龙泉驿医院等项目</v>
      </c>
      <c r="R4167" s="29" t="str">
        <f>_xlfn._xlws.FILTER(辅助信息!D:D,辅助信息!E:E=B4167)</f>
        <v>五冶建设师大附中外语校新建教学楼工程</v>
      </c>
    </row>
    <row r="4168" hidden="1" spans="1:18">
      <c r="A4168" s="73"/>
      <c r="B4168" s="157" t="s">
        <v>196</v>
      </c>
      <c r="C4168" s="72">
        <v>45939</v>
      </c>
      <c r="D4168" s="40" t="str">
        <f>VLOOKUP(B4168,辅助信息!E:K,7,FALSE)</f>
        <v>JWDDCD2025102100476</v>
      </c>
      <c r="E4168" s="40" t="str">
        <f>VLOOKUP(F4168,辅助信息!A:B,2,FALSE)</f>
        <v>螺纹钢</v>
      </c>
      <c r="F4168" s="40" t="s">
        <v>182</v>
      </c>
      <c r="G4168" s="36">
        <v>12.5</v>
      </c>
      <c r="H4168" s="136" t="str">
        <f>IF(SUMIFS('[1]2025年已发货'!$E:$E,'[1]2025年已发货'!$F:$F,C4168,'[1]2025年已发货'!$C:$C,F4168,'[1]2025年已发货'!$G:$G,I4168,'[1]2025年已发货'!$H:$H,J4168)=0,"未发货",SUMIFS('[1]2025年已发货'!$E:$E,'[1]2025年已发货'!$F:$F,C4168,'[1]2025年已发货'!$C:$C,F4168,'[1]2025年已发货'!$G:$G,I4168,'[1]2025年已发货'!$H:$H,J4168))</f>
        <v>未发货</v>
      </c>
      <c r="I4168" s="40" t="str">
        <f>VLOOKUP(B4168,辅助信息!E:I,3,FALSE)</f>
        <v>(五冶建设师大附中外语校新建教学楼工程)四川省成都市成华区大观堰2号(四川师范大学附属中学外国语学校)</v>
      </c>
      <c r="J4168" s="40" t="str">
        <f>VLOOKUP(B4168,辅助信息!E:I,4,FALSE)</f>
        <v>蔡浩</v>
      </c>
      <c r="K4168" s="40">
        <f>VLOOKUP(J4168,辅助信息!H:I,2,FALSE)</f>
        <v>13980880820</v>
      </c>
      <c r="L4168" s="111" t="str">
        <f>VLOOKUP(B4168,辅助信息!E:J,6,FALSE)</f>
        <v>联系实际收货人（蔡浩13980880820）五冶建设送货单,6份材质书（司机拍照资料份数，该项目经常掉材质书和吊牌谎话连篇）,锈货不收，装货前联系收货人核实到场规格,没提前告知进场规格现场不给予接收</v>
      </c>
      <c r="M4168" s="93">
        <v>45940</v>
      </c>
      <c r="O4168" s="64">
        <f ca="1" t="shared" si="212"/>
        <v>0</v>
      </c>
      <c r="P4168" s="64">
        <f ca="1" t="shared" si="213"/>
        <v>31</v>
      </c>
      <c r="Q4168" s="29" t="str">
        <f>VLOOKUP(B4168,辅助信息!E:M,9,FALSE)</f>
        <v>ZTWM-CDGS-XS-2025-0073-五冶天府-成都怡心湖片区及龙泉驿医院等项目</v>
      </c>
      <c r="R4168" s="29" t="str">
        <f>_xlfn._xlws.FILTER(辅助信息!D:D,辅助信息!E:E=B4168)</f>
        <v>五冶建设师大附中外语校新建教学楼工程</v>
      </c>
    </row>
    <row r="4169" hidden="1" spans="2:18">
      <c r="B4169" s="137" t="s">
        <v>186</v>
      </c>
      <c r="C4169" s="72">
        <v>45939</v>
      </c>
      <c r="D4169" s="40" t="str">
        <f>VLOOKUP(B4169,辅助信息!E:K,7,FALSE)</f>
        <v>JWDDCD2025072900123</v>
      </c>
      <c r="E4169" s="40" t="str">
        <f>VLOOKUP(F4169,辅助信息!A:B,2,FALSE)</f>
        <v>螺纹钢</v>
      </c>
      <c r="F4169" s="40" t="s">
        <v>111</v>
      </c>
      <c r="G4169" s="36">
        <v>35</v>
      </c>
      <c r="H4169" s="136" t="str">
        <f>IF(SUMIFS('[1]2025年已发货'!$E:$E,'[1]2025年已发货'!$F:$F,C4169,'[1]2025年已发货'!$C:$C,F4169,'[1]2025年已发货'!$G:$G,I4169,'[1]2025年已发货'!$H:$H,J4169)=0,"未发货",SUMIFS('[1]2025年已发货'!$E:$E,'[1]2025年已发货'!$F:$F,C4169,'[1]2025年已发货'!$C:$C,F4169,'[1]2025年已发货'!$G:$G,I4169,'[1]2025年已发货'!$H:$H,J4169))</f>
        <v>未发货</v>
      </c>
      <c r="I4169" s="40" t="str">
        <f>VLOOKUP(B4169,辅助信息!E:I,3,FALSE)</f>
        <v>(乐山市校地共建产教融合基地建设项目二标段)四川省乐山市市中区苏稽镇</v>
      </c>
      <c r="J4169" s="40" t="str">
        <f>VLOOKUP(B4169,辅助信息!E:I,4,FALSE)</f>
        <v>彭江涛</v>
      </c>
      <c r="K4169" s="40">
        <f>VLOOKUP(J4169,辅助信息!H:I,2,FALSE)</f>
        <v>13990276572</v>
      </c>
      <c r="L4169" s="111" t="str">
        <f>VLOOKUP(B4169,辅助信息!E:J,6,FALSE)</f>
        <v>联系实际收货人（彭江涛13990276572）现场要求炉批号控制2个以下，超2个不给予签收。提前联系到场规格及数量</v>
      </c>
      <c r="O4169" s="64" t="str">
        <f ca="1" t="shared" si="212"/>
        <v/>
      </c>
      <c r="P4169" s="64" t="str">
        <f ca="1" t="shared" si="213"/>
        <v/>
      </c>
      <c r="Q4169" s="29" t="str">
        <f>VLOOKUP(B4169,辅助信息!E:M,9,FALSE)</f>
        <v>ZTWM-CDGS-XS-2025-0126-四川机司-乐山市校地共建产教融合基地配套设施项目施工二标段钢筋采购合同</v>
      </c>
      <c r="R4169" s="29" t="str">
        <f>_xlfn._xlws.FILTER(辅助信息!D:D,辅助信息!E:E=B4169)</f>
        <v>乐山市校地共建产教融合基地建设项目</v>
      </c>
    </row>
    <row r="4170" hidden="1" spans="2:18">
      <c r="B4170" s="157" t="s">
        <v>186</v>
      </c>
      <c r="C4170" s="72">
        <v>45939</v>
      </c>
      <c r="D4170" s="40" t="str">
        <f>VLOOKUP(B4170,辅助信息!E:K,7,FALSE)</f>
        <v>JWDDCD2025072900123</v>
      </c>
      <c r="E4170" s="40" t="str">
        <f>VLOOKUP(F4170,辅助信息!A:B,2,FALSE)</f>
        <v>螺纹钢</v>
      </c>
      <c r="F4170" s="40" t="s">
        <v>76</v>
      </c>
      <c r="G4170" s="36">
        <v>35</v>
      </c>
      <c r="H4170" s="136" t="str">
        <f>IF(SUMIFS('[1]2025年已发货'!$E:$E,'[1]2025年已发货'!$F:$F,C4170,'[1]2025年已发货'!$C:$C,F4170,'[1]2025年已发货'!$G:$G,I4170,'[1]2025年已发货'!$H:$H,J4170)=0,"未发货",SUMIFS('[1]2025年已发货'!$E:$E,'[1]2025年已发货'!$F:$F,C4170,'[1]2025年已发货'!$C:$C,F4170,'[1]2025年已发货'!$G:$G,I4170,'[1]2025年已发货'!$H:$H,J4170))</f>
        <v>未发货</v>
      </c>
      <c r="I4170" s="40" t="str">
        <f>VLOOKUP(B4170,辅助信息!E:I,3,FALSE)</f>
        <v>(乐山市校地共建产教融合基地建设项目二标段)四川省乐山市市中区苏稽镇</v>
      </c>
      <c r="J4170" s="40" t="str">
        <f>VLOOKUP(B4170,辅助信息!E:I,4,FALSE)</f>
        <v>彭江涛</v>
      </c>
      <c r="K4170" s="40">
        <f>VLOOKUP(J4170,辅助信息!H:I,2,FALSE)</f>
        <v>13990276572</v>
      </c>
      <c r="L4170" s="111" t="str">
        <f>VLOOKUP(B4170,辅助信息!E:J,6,FALSE)</f>
        <v>联系实际收货人（彭江涛13990276572）现场要求炉批号控制2个以下，超2个不给予签收。提前联系到场规格及数量</v>
      </c>
      <c r="O4170" s="64" t="str">
        <f ca="1" t="shared" si="212"/>
        <v/>
      </c>
      <c r="P4170" s="64" t="str">
        <f ca="1" t="shared" si="213"/>
        <v/>
      </c>
      <c r="Q4170" s="29" t="str">
        <f>VLOOKUP(B4170,辅助信息!E:M,9,FALSE)</f>
        <v>ZTWM-CDGS-XS-2025-0126-四川机司-乐山市校地共建产教融合基地配套设施项目施工二标段钢筋采购合同</v>
      </c>
      <c r="R4170" s="29" t="str">
        <f>_xlfn._xlws.FILTER(辅助信息!D:D,辅助信息!E:E=B4170)</f>
        <v>乐山市校地共建产教融合基地建设项目</v>
      </c>
    </row>
    <row r="4171" hidden="1" spans="2:18">
      <c r="B4171" s="157" t="s">
        <v>186</v>
      </c>
      <c r="C4171" s="72">
        <v>45939</v>
      </c>
      <c r="D4171" s="40" t="str">
        <f>VLOOKUP(B4171,辅助信息!E:K,7,FALSE)</f>
        <v>JWDDCD2025072900123</v>
      </c>
      <c r="E4171" s="40" t="str">
        <f>VLOOKUP(F4171,辅助信息!A:B,2,FALSE)</f>
        <v>螺纹钢</v>
      </c>
      <c r="F4171" s="40" t="s">
        <v>142</v>
      </c>
      <c r="G4171" s="36">
        <v>35</v>
      </c>
      <c r="H4171" s="136">
        <v>35</v>
      </c>
      <c r="I4171" s="40" t="str">
        <f>VLOOKUP(B4171,辅助信息!E:I,3,FALSE)</f>
        <v>(乐山市校地共建产教融合基地建设项目二标段)四川省乐山市市中区苏稽镇</v>
      </c>
      <c r="J4171" s="40" t="str">
        <f>VLOOKUP(B4171,辅助信息!E:I,4,FALSE)</f>
        <v>彭江涛</v>
      </c>
      <c r="K4171" s="40">
        <f>VLOOKUP(J4171,辅助信息!H:I,2,FALSE)</f>
        <v>13990276572</v>
      </c>
      <c r="L4171" s="111" t="str">
        <f>VLOOKUP(B4171,辅助信息!E:J,6,FALSE)</f>
        <v>联系实际收货人（彭江涛13990276572）现场要求炉批号控制2个以下，超2个不给予签收。提前联系到场规格及数量</v>
      </c>
      <c r="O4171" s="64" t="str">
        <f ca="1" t="shared" si="212"/>
        <v/>
      </c>
      <c r="P4171" s="64" t="str">
        <f ca="1" t="shared" si="213"/>
        <v/>
      </c>
      <c r="Q4171" s="29" t="str">
        <f>VLOOKUP(B4171,辅助信息!E:M,9,FALSE)</f>
        <v>ZTWM-CDGS-XS-2025-0126-四川机司-乐山市校地共建产教融合基地配套设施项目施工二标段钢筋采购合同</v>
      </c>
      <c r="R4171" s="29" t="str">
        <f>_xlfn._xlws.FILTER(辅助信息!D:D,辅助信息!E:E=B4171)</f>
        <v>乐山市校地共建产教融合基地建设项目</v>
      </c>
    </row>
    <row r="4172" hidden="1" spans="2:18">
      <c r="B4172" s="157" t="s">
        <v>92</v>
      </c>
      <c r="C4172" s="72">
        <v>45939</v>
      </c>
      <c r="D4172" s="40" t="str">
        <f>VLOOKUP(B4172,辅助信息!E:K,7,FALSE)</f>
        <v>JWDDCD2025051800046</v>
      </c>
      <c r="E4172" s="40" t="str">
        <f>VLOOKUP(F4172,辅助信息!A:B,2,FALSE)</f>
        <v>盘螺</v>
      </c>
      <c r="F4172" s="40" t="s">
        <v>49</v>
      </c>
      <c r="G4172" s="36">
        <v>2.5</v>
      </c>
      <c r="H4172" s="136" t="str">
        <f>IF(SUMIFS('[1]2025年已发货'!$E:$E,'[1]2025年已发货'!$F:$F,C4172,'[1]2025年已发货'!$C:$C,F4172,'[1]2025年已发货'!$G:$G,I4172,'[1]2025年已发货'!$H:$H,J4172)=0,"未发货",SUMIFS('[1]2025年已发货'!$E:$E,'[1]2025年已发货'!$F:$F,C4172,'[1]2025年已发货'!$C:$C,F4172,'[1]2025年已发货'!$G:$G,I4172,'[1]2025年已发货'!$H:$H,J4172))</f>
        <v>未发货</v>
      </c>
      <c r="I4172" s="40" t="str">
        <f>VLOOKUP(B4172,辅助信息!E:I,3,FALSE)</f>
        <v>（华西萌海科创农业生态谷）成都市简阳市白金山水库</v>
      </c>
      <c r="J4172" s="40" t="str">
        <f>VLOOKUP(B4172,辅助信息!E:I,4,FALSE)</f>
        <v>石清国</v>
      </c>
      <c r="K4172" s="40">
        <f>VLOOKUP(J4172,辅助信息!H:I,2,FALSE)</f>
        <v>13458642015</v>
      </c>
      <c r="L4172" s="111" t="str">
        <f>VLOOKUP(B4172,辅助信息!E:J,6,FALSE)</f>
        <v>优先威钢,我方卸车,新老国标钢厂不加价可直发</v>
      </c>
      <c r="M4172" s="150">
        <v>45942</v>
      </c>
      <c r="O4172" s="64">
        <f ca="1" t="shared" si="212"/>
        <v>0</v>
      </c>
      <c r="P4172" s="64">
        <f ca="1" t="shared" si="213"/>
        <v>29</v>
      </c>
      <c r="Q4172" s="29" t="str">
        <f>VLOOKUP(B4172,辅助信息!E:M,9,FALSE)</f>
        <v>ZTWM-CDGS-XS-2024-0092-华西-萌海科创农业生态谷</v>
      </c>
      <c r="R4172" s="29" t="str">
        <f>_xlfn._xlws.FILTER(辅助信息!D:D,辅助信息!E:E=B4172)</f>
        <v>华西萌海-科创农业生态谷</v>
      </c>
    </row>
    <row r="4173" hidden="1" spans="2:18">
      <c r="B4173" s="157" t="s">
        <v>92</v>
      </c>
      <c r="C4173" s="72">
        <v>45939</v>
      </c>
      <c r="D4173" s="40" t="str">
        <f>VLOOKUP(B4173,辅助信息!E:K,7,FALSE)</f>
        <v>JWDDCD2025051800046</v>
      </c>
      <c r="E4173" s="40" t="str">
        <f>VLOOKUP(F4173,辅助信息!A:B,2,FALSE)</f>
        <v>盘螺</v>
      </c>
      <c r="F4173" s="40" t="s">
        <v>40</v>
      </c>
      <c r="G4173" s="36">
        <v>20</v>
      </c>
      <c r="H4173" s="136" t="str">
        <f>IF(SUMIFS('[1]2025年已发货'!$E:$E,'[1]2025年已发货'!$F:$F,C4173,'[1]2025年已发货'!$C:$C,F4173,'[1]2025年已发货'!$G:$G,I4173,'[1]2025年已发货'!$H:$H,J4173)=0,"未发货",SUMIFS('[1]2025年已发货'!$E:$E,'[1]2025年已发货'!$F:$F,C4173,'[1]2025年已发货'!$C:$C,F4173,'[1]2025年已发货'!$G:$G,I4173,'[1]2025年已发货'!$H:$H,J4173))</f>
        <v>未发货</v>
      </c>
      <c r="I4173" s="40" t="str">
        <f>VLOOKUP(B4173,辅助信息!E:I,3,FALSE)</f>
        <v>（华西萌海科创农业生态谷）成都市简阳市白金山水库</v>
      </c>
      <c r="J4173" s="40" t="str">
        <f>VLOOKUP(B4173,辅助信息!E:I,4,FALSE)</f>
        <v>石清国</v>
      </c>
      <c r="K4173" s="40">
        <f>VLOOKUP(J4173,辅助信息!H:I,2,FALSE)</f>
        <v>13458642015</v>
      </c>
      <c r="L4173" s="111" t="str">
        <f>VLOOKUP(B4173,辅助信息!E:J,6,FALSE)</f>
        <v>优先威钢,我方卸车,新老国标钢厂不加价可直发</v>
      </c>
      <c r="M4173" s="150">
        <v>45942</v>
      </c>
      <c r="O4173" s="64">
        <f ca="1" t="shared" si="212"/>
        <v>0</v>
      </c>
      <c r="P4173" s="64">
        <f ca="1" t="shared" si="213"/>
        <v>29</v>
      </c>
      <c r="Q4173" s="29" t="str">
        <f>VLOOKUP(B4173,辅助信息!E:M,9,FALSE)</f>
        <v>ZTWM-CDGS-XS-2024-0092-华西-萌海科创农业生态谷</v>
      </c>
      <c r="R4173" s="29" t="str">
        <f>_xlfn._xlws.FILTER(辅助信息!D:D,辅助信息!E:E=B4173)</f>
        <v>华西萌海-科创农业生态谷</v>
      </c>
    </row>
    <row r="4174" hidden="1" spans="2:18">
      <c r="B4174" s="157" t="s">
        <v>92</v>
      </c>
      <c r="C4174" s="72">
        <v>45939</v>
      </c>
      <c r="D4174" s="40" t="str">
        <f>VLOOKUP(B4174,辅助信息!E:K,7,FALSE)</f>
        <v>JWDDCD2025051800046</v>
      </c>
      <c r="E4174" s="40" t="str">
        <f>VLOOKUP(F4174,辅助信息!A:B,2,FALSE)</f>
        <v>盘螺</v>
      </c>
      <c r="F4174" s="40" t="s">
        <v>41</v>
      </c>
      <c r="G4174" s="36">
        <v>15</v>
      </c>
      <c r="H4174" s="136" t="str">
        <f>IF(SUMIFS('[1]2025年已发货'!$E:$E,'[1]2025年已发货'!$F:$F,C4174,'[1]2025年已发货'!$C:$C,F4174,'[1]2025年已发货'!$G:$G,I4174,'[1]2025年已发货'!$H:$H,J4174)=0,"未发货",SUMIFS('[1]2025年已发货'!$E:$E,'[1]2025年已发货'!$F:$F,C4174,'[1]2025年已发货'!$C:$C,F4174,'[1]2025年已发货'!$G:$G,I4174,'[1]2025年已发货'!$H:$H,J4174))</f>
        <v>未发货</v>
      </c>
      <c r="I4174" s="40" t="str">
        <f>VLOOKUP(B4174,辅助信息!E:I,3,FALSE)</f>
        <v>（华西萌海科创农业生态谷）成都市简阳市白金山水库</v>
      </c>
      <c r="J4174" s="40" t="str">
        <f>VLOOKUP(B4174,辅助信息!E:I,4,FALSE)</f>
        <v>石清国</v>
      </c>
      <c r="K4174" s="40">
        <f>VLOOKUP(J4174,辅助信息!H:I,2,FALSE)</f>
        <v>13458642015</v>
      </c>
      <c r="L4174" s="111" t="str">
        <f>VLOOKUP(B4174,辅助信息!E:J,6,FALSE)</f>
        <v>优先威钢,我方卸车,新老国标钢厂不加价可直发</v>
      </c>
      <c r="M4174" s="150">
        <v>45942</v>
      </c>
      <c r="O4174" s="64">
        <f ca="1" t="shared" si="212"/>
        <v>0</v>
      </c>
      <c r="P4174" s="64">
        <f ca="1" t="shared" si="213"/>
        <v>29</v>
      </c>
      <c r="Q4174" s="29" t="str">
        <f>VLOOKUP(B4174,辅助信息!E:M,9,FALSE)</f>
        <v>ZTWM-CDGS-XS-2024-0092-华西-萌海科创农业生态谷</v>
      </c>
      <c r="R4174" s="29" t="str">
        <f>_xlfn._xlws.FILTER(辅助信息!D:D,辅助信息!E:E=B4174)</f>
        <v>华西萌海-科创农业生态谷</v>
      </c>
    </row>
    <row r="4175" hidden="1" spans="2:18">
      <c r="B4175" s="157" t="s">
        <v>92</v>
      </c>
      <c r="C4175" s="72">
        <v>45939</v>
      </c>
      <c r="D4175" s="40" t="str">
        <f>VLOOKUP(B4175,辅助信息!E:K,7,FALSE)</f>
        <v>JWDDCD2025051800046</v>
      </c>
      <c r="E4175" s="40" t="str">
        <f>VLOOKUP(F4175,辅助信息!A:B,2,FALSE)</f>
        <v>盘螺</v>
      </c>
      <c r="F4175" s="40" t="s">
        <v>26</v>
      </c>
      <c r="G4175" s="36">
        <v>5</v>
      </c>
      <c r="H4175" s="136" t="str">
        <f>IF(SUMIFS('[1]2025年已发货'!$E:$E,'[1]2025年已发货'!$F:$F,C4175,'[1]2025年已发货'!$C:$C,F4175,'[1]2025年已发货'!$G:$G,I4175,'[1]2025年已发货'!$H:$H,J4175)=0,"未发货",SUMIFS('[1]2025年已发货'!$E:$E,'[1]2025年已发货'!$F:$F,C4175,'[1]2025年已发货'!$C:$C,F4175,'[1]2025年已发货'!$G:$G,I4175,'[1]2025年已发货'!$H:$H,J4175))</f>
        <v>未发货</v>
      </c>
      <c r="I4175" s="40" t="str">
        <f>VLOOKUP(B4175,辅助信息!E:I,3,FALSE)</f>
        <v>（华西萌海科创农业生态谷）成都市简阳市白金山水库</v>
      </c>
      <c r="J4175" s="40" t="str">
        <f>VLOOKUP(B4175,辅助信息!E:I,4,FALSE)</f>
        <v>石清国</v>
      </c>
      <c r="K4175" s="40">
        <f>VLOOKUP(J4175,辅助信息!H:I,2,FALSE)</f>
        <v>13458642015</v>
      </c>
      <c r="L4175" s="111" t="str">
        <f>VLOOKUP(B4175,辅助信息!E:J,6,FALSE)</f>
        <v>优先威钢,我方卸车,新老国标钢厂不加价可直发</v>
      </c>
      <c r="M4175" s="150">
        <v>45942</v>
      </c>
      <c r="O4175" s="64">
        <f ca="1" t="shared" si="212"/>
        <v>0</v>
      </c>
      <c r="P4175" s="64">
        <f ca="1" t="shared" si="213"/>
        <v>29</v>
      </c>
      <c r="Q4175" s="29" t="str">
        <f>VLOOKUP(B4175,辅助信息!E:M,9,FALSE)</f>
        <v>ZTWM-CDGS-XS-2024-0092-华西-萌海科创农业生态谷</v>
      </c>
      <c r="R4175" s="29" t="str">
        <f>_xlfn._xlws.FILTER(辅助信息!D:D,辅助信息!E:E=B4175)</f>
        <v>华西萌海-科创农业生态谷</v>
      </c>
    </row>
    <row r="4176" hidden="1" spans="2:18">
      <c r="B4176" s="157" t="s">
        <v>92</v>
      </c>
      <c r="C4176" s="72">
        <v>45939</v>
      </c>
      <c r="D4176" s="40" t="str">
        <f>VLOOKUP(B4176,辅助信息!E:K,7,FALSE)</f>
        <v>JWDDCD2025051800046</v>
      </c>
      <c r="E4176" s="40" t="str">
        <f>VLOOKUP(F4176,辅助信息!A:B,2,FALSE)</f>
        <v>螺纹钢</v>
      </c>
      <c r="F4176" s="40" t="s">
        <v>27</v>
      </c>
      <c r="G4176" s="36">
        <v>5</v>
      </c>
      <c r="H4176" s="136" t="str">
        <f>IF(SUMIFS('[1]2025年已发货'!$E:$E,'[1]2025年已发货'!$F:$F,C4176,'[1]2025年已发货'!$C:$C,F4176,'[1]2025年已发货'!$G:$G,I4176,'[1]2025年已发货'!$H:$H,J4176)=0,"未发货",SUMIFS('[1]2025年已发货'!$E:$E,'[1]2025年已发货'!$F:$F,C4176,'[1]2025年已发货'!$C:$C,F4176,'[1]2025年已发货'!$G:$G,I4176,'[1]2025年已发货'!$H:$H,J4176))</f>
        <v>未发货</v>
      </c>
      <c r="I4176" s="40" t="str">
        <f>VLOOKUP(B4176,辅助信息!E:I,3,FALSE)</f>
        <v>（华西萌海科创农业生态谷）成都市简阳市白金山水库</v>
      </c>
      <c r="J4176" s="40" t="str">
        <f>VLOOKUP(B4176,辅助信息!E:I,4,FALSE)</f>
        <v>石清国</v>
      </c>
      <c r="K4176" s="40">
        <f>VLOOKUP(J4176,辅助信息!H:I,2,FALSE)</f>
        <v>13458642015</v>
      </c>
      <c r="L4176" s="111" t="str">
        <f>VLOOKUP(B4176,辅助信息!E:J,6,FALSE)</f>
        <v>优先威钢,我方卸车,新老国标钢厂不加价可直发</v>
      </c>
      <c r="M4176" s="150">
        <v>45942</v>
      </c>
      <c r="O4176" s="64">
        <f ca="1" t="shared" si="212"/>
        <v>0</v>
      </c>
      <c r="P4176" s="64">
        <f ca="1" t="shared" si="213"/>
        <v>29</v>
      </c>
      <c r="Q4176" s="29" t="str">
        <f>VLOOKUP(B4176,辅助信息!E:M,9,FALSE)</f>
        <v>ZTWM-CDGS-XS-2024-0092-华西-萌海科创农业生态谷</v>
      </c>
      <c r="R4176" s="29" t="str">
        <f>_xlfn._xlws.FILTER(辅助信息!D:D,辅助信息!E:E=B4176)</f>
        <v>华西萌海-科创农业生态谷</v>
      </c>
    </row>
    <row r="4177" hidden="1" spans="2:18">
      <c r="B4177" s="157" t="s">
        <v>92</v>
      </c>
      <c r="C4177" s="72">
        <v>45939</v>
      </c>
      <c r="D4177" s="40" t="str">
        <f>VLOOKUP(B4177,辅助信息!E:K,7,FALSE)</f>
        <v>JWDDCD2025051800046</v>
      </c>
      <c r="E4177" s="40" t="str">
        <f>VLOOKUP(F4177,辅助信息!A:B,2,FALSE)</f>
        <v>螺纹钢</v>
      </c>
      <c r="F4177" s="40" t="s">
        <v>19</v>
      </c>
      <c r="G4177" s="36">
        <v>5</v>
      </c>
      <c r="H4177" s="136" t="str">
        <f>IF(SUMIFS('[1]2025年已发货'!$E:$E,'[1]2025年已发货'!$F:$F,C4177,'[1]2025年已发货'!$C:$C,F4177,'[1]2025年已发货'!$G:$G,I4177,'[1]2025年已发货'!$H:$H,J4177)=0,"未发货",SUMIFS('[1]2025年已发货'!$E:$E,'[1]2025年已发货'!$F:$F,C4177,'[1]2025年已发货'!$C:$C,F4177,'[1]2025年已发货'!$G:$G,I4177,'[1]2025年已发货'!$H:$H,J4177))</f>
        <v>未发货</v>
      </c>
      <c r="I4177" s="40" t="str">
        <f>VLOOKUP(B4177,辅助信息!E:I,3,FALSE)</f>
        <v>（华西萌海科创农业生态谷）成都市简阳市白金山水库</v>
      </c>
      <c r="J4177" s="40" t="str">
        <f>VLOOKUP(B4177,辅助信息!E:I,4,FALSE)</f>
        <v>石清国</v>
      </c>
      <c r="K4177" s="40">
        <f>VLOOKUP(J4177,辅助信息!H:I,2,FALSE)</f>
        <v>13458642015</v>
      </c>
      <c r="L4177" s="111" t="str">
        <f>VLOOKUP(B4177,辅助信息!E:J,6,FALSE)</f>
        <v>优先威钢,我方卸车,新老国标钢厂不加价可直发</v>
      </c>
      <c r="M4177" s="150">
        <v>45942</v>
      </c>
      <c r="O4177" s="64">
        <f ca="1" t="shared" si="212"/>
        <v>0</v>
      </c>
      <c r="P4177" s="64">
        <f ca="1" t="shared" si="213"/>
        <v>29</v>
      </c>
      <c r="Q4177" s="29" t="str">
        <f>VLOOKUP(B4177,辅助信息!E:M,9,FALSE)</f>
        <v>ZTWM-CDGS-XS-2024-0092-华西-萌海科创农业生态谷</v>
      </c>
      <c r="R4177" s="29" t="str">
        <f>_xlfn._xlws.FILTER(辅助信息!D:D,辅助信息!E:E=B4177)</f>
        <v>华西萌海-科创农业生态谷</v>
      </c>
    </row>
    <row r="4178" hidden="1" spans="2:18">
      <c r="B4178" s="157" t="s">
        <v>92</v>
      </c>
      <c r="C4178" s="72">
        <v>45939</v>
      </c>
      <c r="D4178" s="40" t="str">
        <f>VLOOKUP(B4178,辅助信息!E:K,7,FALSE)</f>
        <v>JWDDCD2025051800046</v>
      </c>
      <c r="E4178" s="40" t="str">
        <f>VLOOKUP(F4178,辅助信息!A:B,2,FALSE)</f>
        <v>螺纹钢</v>
      </c>
      <c r="F4178" s="40" t="s">
        <v>45</v>
      </c>
      <c r="G4178" s="36">
        <v>3</v>
      </c>
      <c r="H4178" s="136" t="str">
        <f>IF(SUMIFS('[1]2025年已发货'!$E:$E,'[1]2025年已发货'!$F:$F,C4178,'[1]2025年已发货'!$C:$C,F4178,'[1]2025年已发货'!$G:$G,I4178,'[1]2025年已发货'!$H:$H,J4178)=0,"未发货",SUMIFS('[1]2025年已发货'!$E:$E,'[1]2025年已发货'!$F:$F,C4178,'[1]2025年已发货'!$C:$C,F4178,'[1]2025年已发货'!$G:$G,I4178,'[1]2025年已发货'!$H:$H,J4178))</f>
        <v>未发货</v>
      </c>
      <c r="I4178" s="40" t="str">
        <f>VLOOKUP(B4178,辅助信息!E:I,3,FALSE)</f>
        <v>（华西萌海科创农业生态谷）成都市简阳市白金山水库</v>
      </c>
      <c r="J4178" s="40" t="str">
        <f>VLOOKUP(B4178,辅助信息!E:I,4,FALSE)</f>
        <v>石清国</v>
      </c>
      <c r="K4178" s="40">
        <f>VLOOKUP(J4178,辅助信息!H:I,2,FALSE)</f>
        <v>13458642015</v>
      </c>
      <c r="L4178" s="111" t="str">
        <f>VLOOKUP(B4178,辅助信息!E:J,6,FALSE)</f>
        <v>优先威钢,我方卸车,新老国标钢厂不加价可直发</v>
      </c>
      <c r="M4178" s="150">
        <v>45942</v>
      </c>
      <c r="O4178" s="64">
        <f ca="1" t="shared" si="212"/>
        <v>0</v>
      </c>
      <c r="P4178" s="64">
        <f ca="1" t="shared" si="213"/>
        <v>29</v>
      </c>
      <c r="Q4178" s="29" t="str">
        <f>VLOOKUP(B4178,辅助信息!E:M,9,FALSE)</f>
        <v>ZTWM-CDGS-XS-2024-0092-华西-萌海科创农业生态谷</v>
      </c>
      <c r="R4178" s="29" t="str">
        <f>_xlfn._xlws.FILTER(辅助信息!D:D,辅助信息!E:E=B4178)</f>
        <v>华西萌海-科创农业生态谷</v>
      </c>
    </row>
    <row r="4179" hidden="1" spans="2:18">
      <c r="B4179" s="157" t="s">
        <v>92</v>
      </c>
      <c r="C4179" s="72">
        <v>45939</v>
      </c>
      <c r="D4179" s="40" t="str">
        <f>VLOOKUP(B4179,辅助信息!E:K,7,FALSE)</f>
        <v>JWDDCD2025051800046</v>
      </c>
      <c r="E4179" s="40" t="str">
        <f>VLOOKUP(F4179,辅助信息!A:B,2,FALSE)</f>
        <v>螺纹钢</v>
      </c>
      <c r="F4179" s="40" t="s">
        <v>58</v>
      </c>
      <c r="G4179" s="36">
        <v>3</v>
      </c>
      <c r="H4179" s="136" t="str">
        <f>IF(SUMIFS('[1]2025年已发货'!$E:$E,'[1]2025年已发货'!$F:$F,C4179,'[1]2025年已发货'!$C:$C,F4179,'[1]2025年已发货'!$G:$G,I4179,'[1]2025年已发货'!$H:$H,J4179)=0,"未发货",SUMIFS('[1]2025年已发货'!$E:$E,'[1]2025年已发货'!$F:$F,C4179,'[1]2025年已发货'!$C:$C,F4179,'[1]2025年已发货'!$G:$G,I4179,'[1]2025年已发货'!$H:$H,J4179))</f>
        <v>未发货</v>
      </c>
      <c r="I4179" s="40" t="str">
        <f>VLOOKUP(B4179,辅助信息!E:I,3,FALSE)</f>
        <v>（华西萌海科创农业生态谷）成都市简阳市白金山水库</v>
      </c>
      <c r="J4179" s="40" t="str">
        <f>VLOOKUP(B4179,辅助信息!E:I,4,FALSE)</f>
        <v>石清国</v>
      </c>
      <c r="K4179" s="40">
        <f>VLOOKUP(J4179,辅助信息!H:I,2,FALSE)</f>
        <v>13458642015</v>
      </c>
      <c r="L4179" s="111" t="str">
        <f>VLOOKUP(B4179,辅助信息!E:J,6,FALSE)</f>
        <v>优先威钢,我方卸车,新老国标钢厂不加价可直发</v>
      </c>
      <c r="M4179" s="150">
        <v>45942</v>
      </c>
      <c r="O4179" s="64">
        <f ca="1" t="shared" si="212"/>
        <v>0</v>
      </c>
      <c r="P4179" s="64">
        <f ca="1" t="shared" si="213"/>
        <v>29</v>
      </c>
      <c r="Q4179" s="29" t="str">
        <f>VLOOKUP(B4179,辅助信息!E:M,9,FALSE)</f>
        <v>ZTWM-CDGS-XS-2024-0092-华西-萌海科创农业生态谷</v>
      </c>
      <c r="R4179" s="29" t="str">
        <f>_xlfn._xlws.FILTER(辅助信息!D:D,辅助信息!E:E=B4179)</f>
        <v>华西萌海-科创农业生态谷</v>
      </c>
    </row>
    <row r="4180" hidden="1" spans="2:18">
      <c r="B4180" s="157" t="s">
        <v>92</v>
      </c>
      <c r="C4180" s="72">
        <v>45939</v>
      </c>
      <c r="D4180" s="40" t="str">
        <f>VLOOKUP(B4180,辅助信息!E:K,7,FALSE)</f>
        <v>JWDDCD2025051800046</v>
      </c>
      <c r="E4180" s="40" t="str">
        <f>VLOOKUP(F4180,辅助信息!A:B,2,FALSE)</f>
        <v>螺纹钢</v>
      </c>
      <c r="F4180" s="40" t="s">
        <v>22</v>
      </c>
      <c r="G4180" s="36">
        <v>6</v>
      </c>
      <c r="H4180" s="136" t="str">
        <f>IF(SUMIFS('[1]2025年已发货'!$E:$E,'[1]2025年已发货'!$F:$F,C4180,'[1]2025年已发货'!$C:$C,F4180,'[1]2025年已发货'!$G:$G,I4180,'[1]2025年已发货'!$H:$H,J4180)=0,"未发货",SUMIFS('[1]2025年已发货'!$E:$E,'[1]2025年已发货'!$F:$F,C4180,'[1]2025年已发货'!$C:$C,F4180,'[1]2025年已发货'!$G:$G,I4180,'[1]2025年已发货'!$H:$H,J4180))</f>
        <v>未发货</v>
      </c>
      <c r="I4180" s="40" t="str">
        <f>VLOOKUP(B4180,辅助信息!E:I,3,FALSE)</f>
        <v>（华西萌海科创农业生态谷）成都市简阳市白金山水库</v>
      </c>
      <c r="J4180" s="40" t="str">
        <f>VLOOKUP(B4180,辅助信息!E:I,4,FALSE)</f>
        <v>石清国</v>
      </c>
      <c r="K4180" s="40">
        <f>VLOOKUP(J4180,辅助信息!H:I,2,FALSE)</f>
        <v>13458642015</v>
      </c>
      <c r="L4180" s="111" t="str">
        <f>VLOOKUP(B4180,辅助信息!E:J,6,FALSE)</f>
        <v>优先威钢,我方卸车,新老国标钢厂不加价可直发</v>
      </c>
      <c r="M4180" s="150">
        <v>45942</v>
      </c>
      <c r="O4180" s="64">
        <f ca="1" t="shared" si="212"/>
        <v>0</v>
      </c>
      <c r="P4180" s="64">
        <f ca="1" t="shared" si="213"/>
        <v>29</v>
      </c>
      <c r="Q4180" s="29" t="str">
        <f>VLOOKUP(B4180,辅助信息!E:M,9,FALSE)</f>
        <v>ZTWM-CDGS-XS-2024-0092-华西-萌海科创农业生态谷</v>
      </c>
      <c r="R4180" s="29" t="str">
        <f>_xlfn._xlws.FILTER(辅助信息!D:D,辅助信息!E:E=B4180)</f>
        <v>华西萌海-科创农业生态谷</v>
      </c>
    </row>
    <row r="4181" hidden="1" spans="2:18">
      <c r="B4181" s="157" t="s">
        <v>47</v>
      </c>
      <c r="C4181" s="72">
        <v>45939</v>
      </c>
      <c r="D4181" s="40" t="str">
        <f>VLOOKUP(B4181,辅助信息!E:K,7,FALSE)</f>
        <v>JWDDCD2025052800131</v>
      </c>
      <c r="E4181" s="40" t="str">
        <f>VLOOKUP(F4181,辅助信息!A:B,2,FALSE)</f>
        <v>盘螺</v>
      </c>
      <c r="F4181" s="40" t="s">
        <v>49</v>
      </c>
      <c r="G4181" s="36">
        <v>6</v>
      </c>
      <c r="H4181" s="136">
        <f>IF(SUMIFS('[1]2025年已发货'!$E:$E,'[1]2025年已发货'!$F:$F,C4181,'[1]2025年已发货'!$C:$C,F4181,'[1]2025年已发货'!$G:$G,I4181,'[1]2025年已发货'!$H:$H,J4181)=0,"未发货",SUMIFS('[1]2025年已发货'!$E:$E,'[1]2025年已发货'!$F:$F,C4181,'[1]2025年已发货'!$C:$C,F4181,'[1]2025年已发货'!$G:$G,I4181,'[1]2025年已发货'!$H:$H,J4181))</f>
        <v>5</v>
      </c>
      <c r="I4181" s="40" t="str">
        <f>VLOOKUP(B4181,辅助信息!E:I,3,FALSE)</f>
        <v>（商投建工达州中医药科技园-1工区）达州市通川区达州中医药职业学院犀牛大道北段</v>
      </c>
      <c r="J4181" s="40" t="str">
        <f>VLOOKUP(B4181,辅助信息!E:I,4,FALSE)</f>
        <v>程黄刚</v>
      </c>
      <c r="K4181" s="40">
        <f>VLOOKUP(J4181,辅助信息!H:I,2,FALSE)</f>
        <v>15108211617</v>
      </c>
      <c r="L4181" s="111" t="str">
        <f>VLOOKUP(B4181,辅助信息!E:J,6,FALSE)</f>
        <v>控制炉批号！多了现场不收！,优先安排达钢,提前联系到场规格及数量</v>
      </c>
      <c r="M4181" s="93">
        <v>45941</v>
      </c>
      <c r="O4181" s="64">
        <f ca="1" t="shared" si="212"/>
        <v>0</v>
      </c>
      <c r="P4181" s="64">
        <f ca="1" t="shared" si="213"/>
        <v>30</v>
      </c>
      <c r="Q4181" s="29" t="str">
        <f>VLOOKUP(B4181,辅助信息!E:M,9,FALSE)</f>
        <v>ZTWM-CDGS-XS-2024-0134-商投建工达州中医药科技成果示范园项目</v>
      </c>
      <c r="R4181" s="29" t="str">
        <f>_xlfn._xlws.FILTER(辅助信息!D:D,辅助信息!E:E=B4181)</f>
        <v>商投建工达州中医药科技园</v>
      </c>
    </row>
    <row r="4182" hidden="1" spans="2:18">
      <c r="B4182" s="157" t="s">
        <v>47</v>
      </c>
      <c r="C4182" s="72">
        <v>45939</v>
      </c>
      <c r="D4182" s="40" t="str">
        <f>VLOOKUP(B4182,辅助信息!E:K,7,FALSE)</f>
        <v>JWDDCD2025052800131</v>
      </c>
      <c r="E4182" s="40" t="str">
        <f>VLOOKUP(F4182,辅助信息!A:B,2,FALSE)</f>
        <v>盘螺</v>
      </c>
      <c r="F4182" s="40" t="s">
        <v>40</v>
      </c>
      <c r="G4182" s="36">
        <v>12</v>
      </c>
      <c r="H4182" s="136">
        <f>IF(SUMIFS('[1]2025年已发货'!$E:$E,'[1]2025年已发货'!$F:$F,C4182,'[1]2025年已发货'!$C:$C,F4182,'[1]2025年已发货'!$G:$G,I4182,'[1]2025年已发货'!$H:$H,J4182)=0,"未发货",SUMIFS('[1]2025年已发货'!$E:$E,'[1]2025年已发货'!$F:$F,C4182,'[1]2025年已发货'!$C:$C,F4182,'[1]2025年已发货'!$G:$G,I4182,'[1]2025年已发货'!$H:$H,J4182))</f>
        <v>10</v>
      </c>
      <c r="I4182" s="40" t="str">
        <f>VLOOKUP(B4182,辅助信息!E:I,3,FALSE)</f>
        <v>（商投建工达州中医药科技园-1工区）达州市通川区达州中医药职业学院犀牛大道北段</v>
      </c>
      <c r="J4182" s="40" t="str">
        <f>VLOOKUP(B4182,辅助信息!E:I,4,FALSE)</f>
        <v>程黄刚</v>
      </c>
      <c r="K4182" s="40">
        <f>VLOOKUP(J4182,辅助信息!H:I,2,FALSE)</f>
        <v>15108211617</v>
      </c>
      <c r="L4182" s="111" t="str">
        <f>VLOOKUP(B4182,辅助信息!E:J,6,FALSE)</f>
        <v>控制炉批号！多了现场不收！,优先安排达钢,提前联系到场规格及数量</v>
      </c>
      <c r="M4182" s="93">
        <v>45941</v>
      </c>
      <c r="O4182" s="64">
        <f ca="1" t="shared" si="212"/>
        <v>0</v>
      </c>
      <c r="P4182" s="64">
        <f ca="1" t="shared" si="213"/>
        <v>30</v>
      </c>
      <c r="Q4182" s="29" t="str">
        <f>VLOOKUP(B4182,辅助信息!E:M,9,FALSE)</f>
        <v>ZTWM-CDGS-XS-2024-0134-商投建工达州中医药科技成果示范园项目</v>
      </c>
      <c r="R4182" s="29" t="str">
        <f>_xlfn._xlws.FILTER(辅助信息!D:D,辅助信息!E:E=B4182)</f>
        <v>商投建工达州中医药科技园</v>
      </c>
    </row>
    <row r="4183" hidden="1" spans="2:18">
      <c r="B4183" s="157" t="s">
        <v>47</v>
      </c>
      <c r="C4183" s="72">
        <v>45939</v>
      </c>
      <c r="D4183" s="40" t="str">
        <f>VLOOKUP(B4183,辅助信息!E:K,7,FALSE)</f>
        <v>JWDDCD2025052800131</v>
      </c>
      <c r="E4183" s="40" t="str">
        <f>VLOOKUP(F4183,辅助信息!A:B,2,FALSE)</f>
        <v>螺纹钢</v>
      </c>
      <c r="F4183" s="40" t="s">
        <v>27</v>
      </c>
      <c r="G4183" s="36">
        <v>15</v>
      </c>
      <c r="H4183" s="136">
        <f>IF(SUMIFS('[1]2025年已发货'!$E:$E,'[1]2025年已发货'!$F:$F,C4183,'[1]2025年已发货'!$C:$C,F4183,'[1]2025年已发货'!$G:$G,I4183,'[1]2025年已发货'!$H:$H,J4183)=0,"未发货",SUMIFS('[1]2025年已发货'!$E:$E,'[1]2025年已发货'!$F:$F,C4183,'[1]2025年已发货'!$C:$C,F4183,'[1]2025年已发货'!$G:$G,I4183,'[1]2025年已发货'!$H:$H,J4183))</f>
        <v>10</v>
      </c>
      <c r="I4183" s="40" t="str">
        <f>VLOOKUP(B4183,辅助信息!E:I,3,FALSE)</f>
        <v>（商投建工达州中医药科技园-1工区）达州市通川区达州中医药职业学院犀牛大道北段</v>
      </c>
      <c r="J4183" s="40" t="str">
        <f>VLOOKUP(B4183,辅助信息!E:I,4,FALSE)</f>
        <v>程黄刚</v>
      </c>
      <c r="K4183" s="40">
        <f>VLOOKUP(J4183,辅助信息!H:I,2,FALSE)</f>
        <v>15108211617</v>
      </c>
      <c r="L4183" s="111" t="str">
        <f>VLOOKUP(B4183,辅助信息!E:J,6,FALSE)</f>
        <v>控制炉批号！多了现场不收！,优先安排达钢,提前联系到场规格及数量</v>
      </c>
      <c r="M4183" s="93">
        <v>45941</v>
      </c>
      <c r="O4183" s="64">
        <f ca="1" t="shared" si="212"/>
        <v>0</v>
      </c>
      <c r="P4183" s="64">
        <f ca="1" t="shared" si="213"/>
        <v>30</v>
      </c>
      <c r="Q4183" s="29" t="str">
        <f>VLOOKUP(B4183,辅助信息!E:M,9,FALSE)</f>
        <v>ZTWM-CDGS-XS-2024-0134-商投建工达州中医药科技成果示范园项目</v>
      </c>
      <c r="R4183" s="29" t="str">
        <f>_xlfn._xlws.FILTER(辅助信息!D:D,辅助信息!E:E=B4183)</f>
        <v>商投建工达州中医药科技园</v>
      </c>
    </row>
    <row r="4184" hidden="1" spans="2:18">
      <c r="B4184" s="157" t="s">
        <v>47</v>
      </c>
      <c r="C4184" s="72">
        <v>45939</v>
      </c>
      <c r="D4184" s="40" t="str">
        <f>VLOOKUP(B4184,辅助信息!E:K,7,FALSE)</f>
        <v>JWDDCD2025052800131</v>
      </c>
      <c r="E4184" s="40" t="str">
        <f>VLOOKUP(F4184,辅助信息!A:B,2,FALSE)</f>
        <v>螺纹钢</v>
      </c>
      <c r="F4184" s="40" t="s">
        <v>32</v>
      </c>
      <c r="G4184" s="36">
        <v>6</v>
      </c>
      <c r="H4184" s="136">
        <f>IF(SUMIFS('[1]2025年已发货'!$E:$E,'[1]2025年已发货'!$F:$F,C4184,'[1]2025年已发货'!$C:$C,F4184,'[1]2025年已发货'!$G:$G,I4184,'[1]2025年已发货'!$H:$H,J4184)=0,"未发货",SUMIFS('[1]2025年已发货'!$E:$E,'[1]2025年已发货'!$F:$F,C4184,'[1]2025年已发货'!$C:$C,F4184,'[1]2025年已发货'!$G:$G,I4184,'[1]2025年已发货'!$H:$H,J4184))</f>
        <v>5</v>
      </c>
      <c r="I4184" s="40" t="str">
        <f>VLOOKUP(B4184,辅助信息!E:I,3,FALSE)</f>
        <v>（商投建工达州中医药科技园-1工区）达州市通川区达州中医药职业学院犀牛大道北段</v>
      </c>
      <c r="J4184" s="40" t="str">
        <f>VLOOKUP(B4184,辅助信息!E:I,4,FALSE)</f>
        <v>程黄刚</v>
      </c>
      <c r="K4184" s="40">
        <f>VLOOKUP(J4184,辅助信息!H:I,2,FALSE)</f>
        <v>15108211617</v>
      </c>
      <c r="L4184" s="111" t="str">
        <f>VLOOKUP(B4184,辅助信息!E:J,6,FALSE)</f>
        <v>控制炉批号！多了现场不收！,优先安排达钢,提前联系到场规格及数量</v>
      </c>
      <c r="M4184" s="93">
        <v>45941</v>
      </c>
      <c r="O4184" s="64">
        <f ca="1" t="shared" si="212"/>
        <v>0</v>
      </c>
      <c r="P4184" s="64">
        <f ca="1" t="shared" si="213"/>
        <v>30</v>
      </c>
      <c r="Q4184" s="29" t="str">
        <f>VLOOKUP(B4184,辅助信息!E:M,9,FALSE)</f>
        <v>ZTWM-CDGS-XS-2024-0134-商投建工达州中医药科技成果示范园项目</v>
      </c>
      <c r="R4184" s="29" t="str">
        <f>_xlfn._xlws.FILTER(辅助信息!D:D,辅助信息!E:E=B4184)</f>
        <v>商投建工达州中医药科技园</v>
      </c>
    </row>
    <row r="4185" hidden="1" spans="2:18">
      <c r="B4185" s="157" t="s">
        <v>47</v>
      </c>
      <c r="C4185" s="72">
        <v>45939</v>
      </c>
      <c r="D4185" s="40" t="str">
        <f>VLOOKUP(B4185,辅助信息!E:K,7,FALSE)</f>
        <v>JWDDCD2025052800131</v>
      </c>
      <c r="E4185" s="40" t="str">
        <f>VLOOKUP(F4185,辅助信息!A:B,2,FALSE)</f>
        <v>螺纹钢</v>
      </c>
      <c r="F4185" s="40" t="s">
        <v>33</v>
      </c>
      <c r="G4185" s="36">
        <v>9</v>
      </c>
      <c r="H4185" s="136">
        <f>IF(SUMIFS('[1]2025年已发货'!$E:$E,'[1]2025年已发货'!$F:$F,C4185,'[1]2025年已发货'!$C:$C,F4185,'[1]2025年已发货'!$G:$G,I4185,'[1]2025年已发货'!$H:$H,J4185)=0,"未发货",SUMIFS('[1]2025年已发货'!$E:$E,'[1]2025年已发货'!$F:$F,C4185,'[1]2025年已发货'!$C:$C,F4185,'[1]2025年已发货'!$G:$G,I4185,'[1]2025年已发货'!$H:$H,J4185))</f>
        <v>5</v>
      </c>
      <c r="I4185" s="40" t="str">
        <f>VLOOKUP(B4185,辅助信息!E:I,3,FALSE)</f>
        <v>（商投建工达州中医药科技园-1工区）达州市通川区达州中医药职业学院犀牛大道北段</v>
      </c>
      <c r="J4185" s="40" t="str">
        <f>VLOOKUP(B4185,辅助信息!E:I,4,FALSE)</f>
        <v>程黄刚</v>
      </c>
      <c r="K4185" s="40">
        <f>VLOOKUP(J4185,辅助信息!H:I,2,FALSE)</f>
        <v>15108211617</v>
      </c>
      <c r="L4185" s="111" t="str">
        <f>VLOOKUP(B4185,辅助信息!E:J,6,FALSE)</f>
        <v>控制炉批号！多了现场不收！,优先安排达钢,提前联系到场规格及数量</v>
      </c>
      <c r="M4185" s="93">
        <v>45941</v>
      </c>
      <c r="O4185" s="64">
        <f ca="1" t="shared" si="212"/>
        <v>0</v>
      </c>
      <c r="P4185" s="64">
        <f ca="1" t="shared" si="213"/>
        <v>30</v>
      </c>
      <c r="Q4185" s="29" t="str">
        <f>VLOOKUP(B4185,辅助信息!E:M,9,FALSE)</f>
        <v>ZTWM-CDGS-XS-2024-0134-商投建工达州中医药科技成果示范园项目</v>
      </c>
      <c r="R4185" s="29" t="str">
        <f>_xlfn._xlws.FILTER(辅助信息!D:D,辅助信息!E:E=B4185)</f>
        <v>商投建工达州中医药科技园</v>
      </c>
    </row>
    <row r="4186" hidden="1" spans="2:18">
      <c r="B4186" s="157" t="s">
        <v>228</v>
      </c>
      <c r="C4186" s="72">
        <v>45939</v>
      </c>
      <c r="D4186" s="40" t="str">
        <f>VLOOKUP(B4186,辅助信息!E:K,7,FALSE)</f>
        <v>JWDDCD2025092400190</v>
      </c>
      <c r="E4186" s="40" t="str">
        <f>VLOOKUP(F4186,辅助信息!A:B,2,FALSE)</f>
        <v>螺纹钢</v>
      </c>
      <c r="F4186" s="40" t="s">
        <v>27</v>
      </c>
      <c r="G4186" s="36">
        <v>70</v>
      </c>
      <c r="H4186" s="136" t="str">
        <f>IF(SUMIFS('[1]2025年已发货'!$E:$E,'[1]2025年已发货'!$F:$F,C4186,'[1]2025年已发货'!$C:$C,F4186,'[1]2025年已发货'!$G:$G,I4186,'[1]2025年已发货'!$H:$H,J4186)=0,"未发货",SUMIFS('[1]2025年已发货'!$E:$E,'[1]2025年已发货'!$F:$F,C4186,'[1]2025年已发货'!$C:$C,F4186,'[1]2025年已发货'!$G:$G,I4186,'[1]2025年已发货'!$H:$H,J4186))</f>
        <v>未发货</v>
      </c>
      <c r="I4186" s="40" t="str">
        <f>VLOOKUP(B4186,辅助信息!E:I,3,FALSE)</f>
        <v>(五冶钢构龙泉东洪片区70亩住宅、商业及配套工程项目二标段)成都市龙泉驿外东洪路地铁2号线惠王陵地铁C口</v>
      </c>
      <c r="J4186" s="40" t="str">
        <f>VLOOKUP(B4186,辅助信息!E:I,4,FALSE)</f>
        <v>蒋嗣伟</v>
      </c>
      <c r="K4186" s="40">
        <f>VLOOKUP(J4186,辅助信息!H:I,2,FALSE)</f>
        <v>15014331252</v>
      </c>
      <c r="L4186" s="111">
        <f>VLOOKUP(B4186,辅助信息!E:J,6,FALSE)</f>
        <v>0</v>
      </c>
      <c r="M4186" s="93">
        <v>45941</v>
      </c>
      <c r="O4186" s="64">
        <f ca="1" t="shared" si="212"/>
        <v>0</v>
      </c>
      <c r="P4186" s="64">
        <f ca="1" t="shared" si="213"/>
        <v>30</v>
      </c>
      <c r="Q4186" s="29" t="str">
        <f>VLOOKUP(B4186,辅助信息!E:M,9,FALSE)</f>
        <v>ZTWM-CDGS-XS-2025-0156-五冶钢构-2025年九月第一批次钢筋采购合同(三圣乡项目)-中铁物贸成都公司</v>
      </c>
      <c r="R4186" s="29" t="str">
        <f>_xlfn._xlws.FILTER(辅助信息!D:D,辅助信息!E:E=B4186)</f>
        <v>五冶钢构龙泉东洪片区(70亩、85亩)住宅、商业及配套工程项目</v>
      </c>
    </row>
    <row r="4187" hidden="1" spans="2:18">
      <c r="B4187" s="137" t="s">
        <v>228</v>
      </c>
      <c r="C4187" s="72">
        <v>45939</v>
      </c>
      <c r="D4187" s="40" t="str">
        <f>VLOOKUP(B4187,辅助信息!E:K,7,FALSE)</f>
        <v>JWDDCD2025092400190</v>
      </c>
      <c r="E4187" s="40" t="str">
        <f>VLOOKUP(F4187,辅助信息!A:B,2,FALSE)</f>
        <v>螺纹钢</v>
      </c>
      <c r="F4187" s="40" t="s">
        <v>32</v>
      </c>
      <c r="G4187" s="36">
        <v>35</v>
      </c>
      <c r="H4187" s="136" t="str">
        <f>IF(SUMIFS('[1]2025年已发货'!$E:$E,'[1]2025年已发货'!$F:$F,C4187,'[1]2025年已发货'!$C:$C,F4187,'[1]2025年已发货'!$G:$G,I4187,'[1]2025年已发货'!$H:$H,J4187)=0,"未发货",SUMIFS('[1]2025年已发货'!$E:$E,'[1]2025年已发货'!$F:$F,C4187,'[1]2025年已发货'!$C:$C,F4187,'[1]2025年已发货'!$G:$G,I4187,'[1]2025年已发货'!$H:$H,J4187))</f>
        <v>未发货</v>
      </c>
      <c r="I4187" s="40" t="str">
        <f>VLOOKUP(B4187,辅助信息!E:I,3,FALSE)</f>
        <v>(五冶钢构龙泉东洪片区70亩住宅、商业及配套工程项目二标段)成都市龙泉驿外东洪路地铁2号线惠王陵地铁C口</v>
      </c>
      <c r="J4187" s="40" t="str">
        <f>VLOOKUP(B4187,辅助信息!E:I,4,FALSE)</f>
        <v>蒋嗣伟</v>
      </c>
      <c r="K4187" s="40">
        <f>VLOOKUP(J4187,辅助信息!H:I,2,FALSE)</f>
        <v>15014331252</v>
      </c>
      <c r="L4187" s="111">
        <f>VLOOKUP(B4187,辅助信息!E:J,6,FALSE)</f>
        <v>0</v>
      </c>
      <c r="M4187" s="93">
        <v>45941</v>
      </c>
      <c r="O4187" s="64">
        <f ca="1" t="shared" si="212"/>
        <v>0</v>
      </c>
      <c r="P4187" s="64">
        <f ca="1" t="shared" si="213"/>
        <v>30</v>
      </c>
      <c r="Q4187" s="29" t="str">
        <f>VLOOKUP(B4187,辅助信息!E:M,9,FALSE)</f>
        <v>ZTWM-CDGS-XS-2025-0156-五冶钢构-2025年九月第一批次钢筋采购合同(三圣乡项目)-中铁物贸成都公司</v>
      </c>
      <c r="R4187" s="29" t="str">
        <f>_xlfn._xlws.FILTER(辅助信息!D:D,辅助信息!E:E=B4187)</f>
        <v>五冶钢构龙泉东洪片区(70亩、85亩)住宅、商业及配套工程项目</v>
      </c>
    </row>
    <row r="4188" hidden="1" spans="2:18">
      <c r="B4188" s="137" t="s">
        <v>228</v>
      </c>
      <c r="C4188" s="72">
        <v>45939</v>
      </c>
      <c r="D4188" s="40" t="str">
        <f>VLOOKUP(B4188,辅助信息!E:K,7,FALSE)</f>
        <v>JWDDCD2025092400190</v>
      </c>
      <c r="E4188" s="40" t="str">
        <f>VLOOKUP(F4188,辅助信息!A:B,2,FALSE)</f>
        <v>螺纹钢</v>
      </c>
      <c r="F4188" s="40" t="s">
        <v>30</v>
      </c>
      <c r="G4188" s="36">
        <v>20</v>
      </c>
      <c r="H4188" s="136" t="str">
        <f>IF(SUMIFS('[1]2025年已发货'!$E:$E,'[1]2025年已发货'!$F:$F,C4188,'[1]2025年已发货'!$C:$C,F4188,'[1]2025年已发货'!$G:$G,I4188,'[1]2025年已发货'!$H:$H,J4188)=0,"未发货",SUMIFS('[1]2025年已发货'!$E:$E,'[1]2025年已发货'!$F:$F,C4188,'[1]2025年已发货'!$C:$C,F4188,'[1]2025年已发货'!$G:$G,I4188,'[1]2025年已发货'!$H:$H,J4188))</f>
        <v>未发货</v>
      </c>
      <c r="I4188" s="40" t="str">
        <f>VLOOKUP(B4188,辅助信息!E:I,3,FALSE)</f>
        <v>(五冶钢构龙泉东洪片区70亩住宅、商业及配套工程项目二标段)成都市龙泉驿外东洪路地铁2号线惠王陵地铁C口</v>
      </c>
      <c r="J4188" s="40" t="str">
        <f>VLOOKUP(B4188,辅助信息!E:I,4,FALSE)</f>
        <v>蒋嗣伟</v>
      </c>
      <c r="K4188" s="40">
        <f>VLOOKUP(J4188,辅助信息!H:I,2,FALSE)</f>
        <v>15014331252</v>
      </c>
      <c r="L4188" s="111">
        <f>VLOOKUP(B4188,辅助信息!E:J,6,FALSE)</f>
        <v>0</v>
      </c>
      <c r="M4188" s="93">
        <v>45941</v>
      </c>
      <c r="O4188" s="64">
        <f ca="1" t="shared" si="212"/>
        <v>0</v>
      </c>
      <c r="P4188" s="64">
        <f ca="1" t="shared" si="213"/>
        <v>30</v>
      </c>
      <c r="Q4188" s="29" t="str">
        <f>VLOOKUP(B4188,辅助信息!E:M,9,FALSE)</f>
        <v>ZTWM-CDGS-XS-2025-0156-五冶钢构-2025年九月第一批次钢筋采购合同(三圣乡项目)-中铁物贸成都公司</v>
      </c>
      <c r="R4188" s="29" t="str">
        <f>_xlfn._xlws.FILTER(辅助信息!D:D,辅助信息!E:E=B4188)</f>
        <v>五冶钢构龙泉东洪片区(70亩、85亩)住宅、商业及配套工程项目</v>
      </c>
    </row>
    <row r="4189" hidden="1" spans="2:18">
      <c r="B4189" s="137" t="s">
        <v>228</v>
      </c>
      <c r="C4189" s="72">
        <v>45939</v>
      </c>
      <c r="D4189" s="40" t="str">
        <f>VLOOKUP(B4189,辅助信息!E:K,7,FALSE)</f>
        <v>JWDDCD2025092400190</v>
      </c>
      <c r="E4189" s="40" t="str">
        <f>VLOOKUP(F4189,辅助信息!A:B,2,FALSE)</f>
        <v>螺纹钢</v>
      </c>
      <c r="F4189" s="40" t="s">
        <v>28</v>
      </c>
      <c r="G4189" s="36">
        <v>12</v>
      </c>
      <c r="H4189" s="136" t="str">
        <f>IF(SUMIFS('[1]2025年已发货'!$E:$E,'[1]2025年已发货'!$F:$F,C4189,'[1]2025年已发货'!$C:$C,F4189,'[1]2025年已发货'!$G:$G,I4189,'[1]2025年已发货'!$H:$H,J4189)=0,"未发货",SUMIFS('[1]2025年已发货'!$E:$E,'[1]2025年已发货'!$F:$F,C4189,'[1]2025年已发货'!$C:$C,F4189,'[1]2025年已发货'!$G:$G,I4189,'[1]2025年已发货'!$H:$H,J4189))</f>
        <v>未发货</v>
      </c>
      <c r="I4189" s="40" t="str">
        <f>VLOOKUP(B4189,辅助信息!E:I,3,FALSE)</f>
        <v>(五冶钢构龙泉东洪片区70亩住宅、商业及配套工程项目二标段)成都市龙泉驿外东洪路地铁2号线惠王陵地铁C口</v>
      </c>
      <c r="J4189" s="40" t="str">
        <f>VLOOKUP(B4189,辅助信息!E:I,4,FALSE)</f>
        <v>蒋嗣伟</v>
      </c>
      <c r="K4189" s="40">
        <f>VLOOKUP(J4189,辅助信息!H:I,2,FALSE)</f>
        <v>15014331252</v>
      </c>
      <c r="L4189" s="111">
        <f>VLOOKUP(B4189,辅助信息!E:J,6,FALSE)</f>
        <v>0</v>
      </c>
      <c r="M4189" s="93">
        <v>45941</v>
      </c>
      <c r="O4189" s="64">
        <f ca="1" t="shared" si="212"/>
        <v>0</v>
      </c>
      <c r="P4189" s="64">
        <f ca="1" t="shared" si="213"/>
        <v>30</v>
      </c>
      <c r="Q4189" s="29" t="str">
        <f>VLOOKUP(B4189,辅助信息!E:M,9,FALSE)</f>
        <v>ZTWM-CDGS-XS-2025-0156-五冶钢构-2025年九月第一批次钢筋采购合同(三圣乡项目)-中铁物贸成都公司</v>
      </c>
      <c r="R4189" s="29" t="str">
        <f>_xlfn._xlws.FILTER(辅助信息!D:D,辅助信息!E:E=B4189)</f>
        <v>五冶钢构龙泉东洪片区(70亩、85亩)住宅、商业及配套工程项目</v>
      </c>
    </row>
    <row r="4190" hidden="1" spans="2:18">
      <c r="B4190" s="137" t="s">
        <v>228</v>
      </c>
      <c r="C4190" s="72">
        <v>45939</v>
      </c>
      <c r="D4190" s="40" t="str">
        <f>VLOOKUP(B4190,辅助信息!E:K,7,FALSE)</f>
        <v>JWDDCD2025092400190</v>
      </c>
      <c r="E4190" s="40" t="str">
        <f>VLOOKUP(F4190,辅助信息!A:B,2,FALSE)</f>
        <v>螺纹钢</v>
      </c>
      <c r="F4190" s="40" t="s">
        <v>46</v>
      </c>
      <c r="G4190" s="36">
        <v>3</v>
      </c>
      <c r="H4190" s="136" t="str">
        <f>IF(SUMIFS('[1]2025年已发货'!$E:$E,'[1]2025年已发货'!$F:$F,C4190,'[1]2025年已发货'!$C:$C,F4190,'[1]2025年已发货'!$G:$G,I4190,'[1]2025年已发货'!$H:$H,J4190)=0,"未发货",SUMIFS('[1]2025年已发货'!$E:$E,'[1]2025年已发货'!$F:$F,C4190,'[1]2025年已发货'!$C:$C,F4190,'[1]2025年已发货'!$G:$G,I4190,'[1]2025年已发货'!$H:$H,J4190))</f>
        <v>未发货</v>
      </c>
      <c r="I4190" s="40" t="str">
        <f>VLOOKUP(B4190,辅助信息!E:I,3,FALSE)</f>
        <v>(五冶钢构龙泉东洪片区70亩住宅、商业及配套工程项目二标段)成都市龙泉驿外东洪路地铁2号线惠王陵地铁C口</v>
      </c>
      <c r="J4190" s="40" t="str">
        <f>VLOOKUP(B4190,辅助信息!E:I,4,FALSE)</f>
        <v>蒋嗣伟</v>
      </c>
      <c r="K4190" s="40">
        <f>VLOOKUP(J4190,辅助信息!H:I,2,FALSE)</f>
        <v>15014331252</v>
      </c>
      <c r="L4190" s="111">
        <f>VLOOKUP(B4190,辅助信息!E:J,6,FALSE)</f>
        <v>0</v>
      </c>
      <c r="M4190" s="93">
        <v>45941</v>
      </c>
      <c r="O4190" s="64">
        <f ca="1" t="shared" si="212"/>
        <v>0</v>
      </c>
      <c r="P4190" s="64">
        <f ca="1" t="shared" si="213"/>
        <v>30</v>
      </c>
      <c r="Q4190" s="29" t="str">
        <f>VLOOKUP(B4190,辅助信息!E:M,9,FALSE)</f>
        <v>ZTWM-CDGS-XS-2025-0156-五冶钢构-2025年九月第一批次钢筋采购合同(三圣乡项目)-中铁物贸成都公司</v>
      </c>
      <c r="R4190" s="29" t="str">
        <f>_xlfn._xlws.FILTER(辅助信息!D:D,辅助信息!E:E=B4190)</f>
        <v>五冶钢构龙泉东洪片区(70亩、85亩)住宅、商业及配套工程项目</v>
      </c>
    </row>
    <row r="4191" hidden="1" spans="2:18">
      <c r="B4191" s="137" t="s">
        <v>224</v>
      </c>
      <c r="C4191" s="72">
        <v>45939</v>
      </c>
      <c r="D4191" s="40" t="str">
        <f>VLOOKUP(B4191,辅助信息!E:K,7,FALSE)</f>
        <v>JWDDCD2025092400188</v>
      </c>
      <c r="E4191" s="40" t="str">
        <f>VLOOKUP(F4191,辅助信息!A:B,2,FALSE)</f>
        <v>盘螺</v>
      </c>
      <c r="F4191" s="40" t="s">
        <v>40</v>
      </c>
      <c r="G4191" s="36">
        <v>40</v>
      </c>
      <c r="H4191" s="136" t="str">
        <f>IF(SUMIFS('[1]2025年已发货'!$E:$E,'[1]2025年已发货'!$F:$F,C4191,'[1]2025年已发货'!$C:$C,F4191,'[1]2025年已发货'!$G:$G,I4191,'[1]2025年已发货'!$H:$H,J4191)=0,"未发货",SUMIFS('[1]2025年已发货'!$E:$E,'[1]2025年已发货'!$F:$F,C4191,'[1]2025年已发货'!$C:$C,F4191,'[1]2025年已发货'!$G:$G,I4191,'[1]2025年已发货'!$H:$H,J4191))</f>
        <v>未发货</v>
      </c>
      <c r="I4191" s="40" t="str">
        <f>VLOOKUP(B4191,辅助信息!E:I,3,FALSE)</f>
        <v>(五冶钢构龙泉东洪片区70亩住宅、商业及配套工程项目一标段)成都市龙泉驿外东洪路地铁2号线惠王陵地铁C口</v>
      </c>
      <c r="J4191" s="40" t="str">
        <f>VLOOKUP(B4191,辅助信息!E:I,4,FALSE)</f>
        <v>邹爱国</v>
      </c>
      <c r="K4191" s="40">
        <f>VLOOKUP(J4191,辅助信息!H:I,2,FALSE)</f>
        <v>13540231225</v>
      </c>
      <c r="L4191" s="111">
        <f>VLOOKUP(B4191,辅助信息!E:J,6,FALSE)</f>
        <v>0</v>
      </c>
      <c r="M4191" s="93">
        <v>45941</v>
      </c>
      <c r="O4191" s="64">
        <f ca="1" t="shared" si="212"/>
        <v>0</v>
      </c>
      <c r="P4191" s="64">
        <f ca="1" t="shared" si="213"/>
        <v>30</v>
      </c>
      <c r="Q4191" s="29" t="str">
        <f>VLOOKUP(B4191,辅助信息!E:M,9,FALSE)</f>
        <v>ZTWM-CDGS-XS-2025-0156-五冶钢构-2025年九月第一批次钢筋采购合同(三圣乡项目)-中铁物贸成都公司</v>
      </c>
      <c r="R4191" s="29" t="str">
        <f>_xlfn._xlws.FILTER(辅助信息!D:D,辅助信息!E:E=B4191)</f>
        <v>五冶钢构龙泉东洪片区(70亩、85亩)住宅、商业及配套工程项目</v>
      </c>
    </row>
    <row r="4192" hidden="1" spans="2:18">
      <c r="B4192" s="137" t="s">
        <v>224</v>
      </c>
      <c r="C4192" s="72">
        <v>45939</v>
      </c>
      <c r="D4192" s="40" t="str">
        <f>VLOOKUP(B4192,辅助信息!E:K,7,FALSE)</f>
        <v>JWDDCD2025092400188</v>
      </c>
      <c r="E4192" s="40" t="str">
        <f>VLOOKUP(F4192,辅助信息!A:B,2,FALSE)</f>
        <v>盘螺</v>
      </c>
      <c r="F4192" s="40" t="s">
        <v>41</v>
      </c>
      <c r="G4192" s="36">
        <v>30</v>
      </c>
      <c r="H4192" s="136" t="str">
        <f>IF(SUMIFS('[1]2025年已发货'!$E:$E,'[1]2025年已发货'!$F:$F,C4192,'[1]2025年已发货'!$C:$C,F4192,'[1]2025年已发货'!$G:$G,I4192,'[1]2025年已发货'!$H:$H,J4192)=0,"未发货",SUMIFS('[1]2025年已发货'!$E:$E,'[1]2025年已发货'!$F:$F,C4192,'[1]2025年已发货'!$C:$C,F4192,'[1]2025年已发货'!$G:$G,I4192,'[1]2025年已发货'!$H:$H,J4192))</f>
        <v>未发货</v>
      </c>
      <c r="I4192" s="40" t="str">
        <f>VLOOKUP(B4192,辅助信息!E:I,3,FALSE)</f>
        <v>(五冶钢构龙泉东洪片区70亩住宅、商业及配套工程项目一标段)成都市龙泉驿外东洪路地铁2号线惠王陵地铁C口</v>
      </c>
      <c r="J4192" s="40" t="str">
        <f>VLOOKUP(B4192,辅助信息!E:I,4,FALSE)</f>
        <v>邹爱国</v>
      </c>
      <c r="K4192" s="40">
        <f>VLOOKUP(J4192,辅助信息!H:I,2,FALSE)</f>
        <v>13540231225</v>
      </c>
      <c r="L4192" s="111">
        <f>VLOOKUP(B4192,辅助信息!E:J,6,FALSE)</f>
        <v>0</v>
      </c>
      <c r="M4192" s="93">
        <v>45941</v>
      </c>
      <c r="O4192" s="64">
        <f ca="1" t="shared" ref="O4192:O4255" si="214">IF(OR(M4192="",N4192&lt;&gt;""),"",MAX(M4192-TODAY(),0))</f>
        <v>0</v>
      </c>
      <c r="P4192" s="64">
        <f ca="1" t="shared" ref="P4192:P4255" si="215">IF(M4192="","",IF(N4192&lt;&gt;"",MAX(N4192-M4192,0),IF(TODAY()&gt;M4192,TODAY()-M4192,0)))</f>
        <v>30</v>
      </c>
      <c r="Q4192" s="29" t="str">
        <f>VLOOKUP(B4192,辅助信息!E:M,9,FALSE)</f>
        <v>ZTWM-CDGS-XS-2025-0156-五冶钢构-2025年九月第一批次钢筋采购合同(三圣乡项目)-中铁物贸成都公司</v>
      </c>
      <c r="R4192" s="29" t="str">
        <f>_xlfn._xlws.FILTER(辅助信息!D:D,辅助信息!E:E=B4192)</f>
        <v>五冶钢构龙泉东洪片区(70亩、85亩)住宅、商业及配套工程项目</v>
      </c>
    </row>
    <row r="4193" hidden="1" spans="2:18">
      <c r="B4193" s="137" t="s">
        <v>224</v>
      </c>
      <c r="C4193" s="72">
        <v>45939</v>
      </c>
      <c r="D4193" s="40" t="str">
        <f>VLOOKUP(B4193,辅助信息!E:K,7,FALSE)</f>
        <v>JWDDCD2025092400188</v>
      </c>
      <c r="E4193" s="40" t="str">
        <f>VLOOKUP(F4193,辅助信息!A:B,2,FALSE)</f>
        <v>螺纹钢</v>
      </c>
      <c r="F4193" s="40" t="s">
        <v>27</v>
      </c>
      <c r="G4193" s="36">
        <f>30+45</f>
        <v>75</v>
      </c>
      <c r="H4193" s="136" t="str">
        <f>IF(SUMIFS('[1]2025年已发货'!$E:$E,'[1]2025年已发货'!$F:$F,C4193,'[1]2025年已发货'!$C:$C,F4193,'[1]2025年已发货'!$G:$G,I4193,'[1]2025年已发货'!$H:$H,J4193)=0,"未发货",SUMIFS('[1]2025年已发货'!$E:$E,'[1]2025年已发货'!$F:$F,C4193,'[1]2025年已发货'!$C:$C,F4193,'[1]2025年已发货'!$G:$G,I4193,'[1]2025年已发货'!$H:$H,J4193))</f>
        <v>未发货</v>
      </c>
      <c r="I4193" s="40" t="str">
        <f>VLOOKUP(B4193,辅助信息!E:I,3,FALSE)</f>
        <v>(五冶钢构龙泉东洪片区70亩住宅、商业及配套工程项目一标段)成都市龙泉驿外东洪路地铁2号线惠王陵地铁C口</v>
      </c>
      <c r="J4193" s="40" t="str">
        <f>VLOOKUP(B4193,辅助信息!E:I,4,FALSE)</f>
        <v>邹爱国</v>
      </c>
      <c r="K4193" s="40">
        <f>VLOOKUP(J4193,辅助信息!H:I,2,FALSE)</f>
        <v>13540231225</v>
      </c>
      <c r="L4193" s="111">
        <f>VLOOKUP(B4193,辅助信息!E:J,6,FALSE)</f>
        <v>0</v>
      </c>
      <c r="M4193" s="93">
        <v>45941</v>
      </c>
      <c r="O4193" s="64">
        <f ca="1" t="shared" si="214"/>
        <v>0</v>
      </c>
      <c r="P4193" s="64">
        <f ca="1" t="shared" si="215"/>
        <v>30</v>
      </c>
      <c r="Q4193" s="29" t="str">
        <f>VLOOKUP(B4193,辅助信息!E:M,9,FALSE)</f>
        <v>ZTWM-CDGS-XS-2025-0156-五冶钢构-2025年九月第一批次钢筋采购合同(三圣乡项目)-中铁物贸成都公司</v>
      </c>
      <c r="R4193" s="29" t="str">
        <f>_xlfn._xlws.FILTER(辅助信息!D:D,辅助信息!E:E=B4193)</f>
        <v>五冶钢构龙泉东洪片区(70亩、85亩)住宅、商业及配套工程项目</v>
      </c>
    </row>
    <row r="4194" hidden="1" spans="2:18">
      <c r="B4194" s="137" t="s">
        <v>224</v>
      </c>
      <c r="C4194" s="72">
        <v>45939</v>
      </c>
      <c r="D4194" s="40" t="str">
        <f>VLOOKUP(B4194,辅助信息!E:K,7,FALSE)</f>
        <v>JWDDCD2025092400188</v>
      </c>
      <c r="E4194" s="40" t="str">
        <f>VLOOKUP(F4194,辅助信息!A:B,2,FALSE)</f>
        <v>螺纹钢</v>
      </c>
      <c r="F4194" s="40" t="s">
        <v>19</v>
      </c>
      <c r="G4194" s="36">
        <v>13</v>
      </c>
      <c r="H4194" s="136" t="str">
        <f>IF(SUMIFS('[1]2025年已发货'!$E:$E,'[1]2025年已发货'!$F:$F,C4194,'[1]2025年已发货'!$C:$C,F4194,'[1]2025年已发货'!$G:$G,I4194,'[1]2025年已发货'!$H:$H,J4194)=0,"未发货",SUMIFS('[1]2025年已发货'!$E:$E,'[1]2025年已发货'!$F:$F,C4194,'[1]2025年已发货'!$C:$C,F4194,'[1]2025年已发货'!$G:$G,I4194,'[1]2025年已发货'!$H:$H,J4194))</f>
        <v>未发货</v>
      </c>
      <c r="I4194" s="40" t="str">
        <f>VLOOKUP(B4194,辅助信息!E:I,3,FALSE)</f>
        <v>(五冶钢构龙泉东洪片区70亩住宅、商业及配套工程项目一标段)成都市龙泉驿外东洪路地铁2号线惠王陵地铁C口</v>
      </c>
      <c r="J4194" s="40" t="str">
        <f>VLOOKUP(B4194,辅助信息!E:I,4,FALSE)</f>
        <v>邹爱国</v>
      </c>
      <c r="K4194" s="40">
        <f>VLOOKUP(J4194,辅助信息!H:I,2,FALSE)</f>
        <v>13540231225</v>
      </c>
      <c r="L4194" s="111">
        <f>VLOOKUP(B4194,辅助信息!E:J,6,FALSE)</f>
        <v>0</v>
      </c>
      <c r="M4194" s="93">
        <v>45941</v>
      </c>
      <c r="O4194" s="64">
        <f ca="1" t="shared" si="214"/>
        <v>0</v>
      </c>
      <c r="P4194" s="64">
        <f ca="1" t="shared" si="215"/>
        <v>30</v>
      </c>
      <c r="Q4194" s="29" t="str">
        <f>VLOOKUP(B4194,辅助信息!E:M,9,FALSE)</f>
        <v>ZTWM-CDGS-XS-2025-0156-五冶钢构-2025年九月第一批次钢筋采购合同(三圣乡项目)-中铁物贸成都公司</v>
      </c>
      <c r="R4194" s="29" t="str">
        <f>_xlfn._xlws.FILTER(辅助信息!D:D,辅助信息!E:E=B4194)</f>
        <v>五冶钢构龙泉东洪片区(70亩、85亩)住宅、商业及配套工程项目</v>
      </c>
    </row>
    <row r="4195" hidden="1" spans="2:18">
      <c r="B4195" s="137" t="s">
        <v>224</v>
      </c>
      <c r="C4195" s="72">
        <v>45939</v>
      </c>
      <c r="D4195" s="40" t="str">
        <f>VLOOKUP(B4195,辅助信息!E:K,7,FALSE)</f>
        <v>JWDDCD2025092400188</v>
      </c>
      <c r="E4195" s="40" t="str">
        <f>VLOOKUP(F4195,辅助信息!A:B,2,FALSE)</f>
        <v>螺纹钢</v>
      </c>
      <c r="F4195" s="40" t="s">
        <v>32</v>
      </c>
      <c r="G4195" s="36">
        <v>16</v>
      </c>
      <c r="H4195" s="136" t="str">
        <f>IF(SUMIFS('[1]2025年已发货'!$E:$E,'[1]2025年已发货'!$F:$F,C4195,'[1]2025年已发货'!$C:$C,F4195,'[1]2025年已发货'!$G:$G,I4195,'[1]2025年已发货'!$H:$H,J4195)=0,"未发货",SUMIFS('[1]2025年已发货'!$E:$E,'[1]2025年已发货'!$F:$F,C4195,'[1]2025年已发货'!$C:$C,F4195,'[1]2025年已发货'!$G:$G,I4195,'[1]2025年已发货'!$H:$H,J4195))</f>
        <v>未发货</v>
      </c>
      <c r="I4195" s="40" t="str">
        <f>VLOOKUP(B4195,辅助信息!E:I,3,FALSE)</f>
        <v>(五冶钢构龙泉东洪片区70亩住宅、商业及配套工程项目一标段)成都市龙泉驿外东洪路地铁2号线惠王陵地铁C口</v>
      </c>
      <c r="J4195" s="40" t="str">
        <f>VLOOKUP(B4195,辅助信息!E:I,4,FALSE)</f>
        <v>邹爱国</v>
      </c>
      <c r="K4195" s="40">
        <f>VLOOKUP(J4195,辅助信息!H:I,2,FALSE)</f>
        <v>13540231225</v>
      </c>
      <c r="L4195" s="111">
        <f>VLOOKUP(B4195,辅助信息!E:J,6,FALSE)</f>
        <v>0</v>
      </c>
      <c r="M4195" s="93">
        <v>45941</v>
      </c>
      <c r="O4195" s="64">
        <f ca="1" t="shared" si="214"/>
        <v>0</v>
      </c>
      <c r="P4195" s="64">
        <f ca="1" t="shared" si="215"/>
        <v>30</v>
      </c>
      <c r="Q4195" s="29" t="str">
        <f>VLOOKUP(B4195,辅助信息!E:M,9,FALSE)</f>
        <v>ZTWM-CDGS-XS-2025-0156-五冶钢构-2025年九月第一批次钢筋采购合同(三圣乡项目)-中铁物贸成都公司</v>
      </c>
      <c r="R4195" s="29" t="str">
        <f>_xlfn._xlws.FILTER(辅助信息!D:D,辅助信息!E:E=B4195)</f>
        <v>五冶钢构龙泉东洪片区(70亩、85亩)住宅、商业及配套工程项目</v>
      </c>
    </row>
    <row r="4196" hidden="1" spans="2:18">
      <c r="B4196" s="137" t="s">
        <v>224</v>
      </c>
      <c r="C4196" s="72">
        <v>45939</v>
      </c>
      <c r="D4196" s="40" t="str">
        <f>VLOOKUP(B4196,辅助信息!E:K,7,FALSE)</f>
        <v>JWDDCD2025092400188</v>
      </c>
      <c r="E4196" s="40" t="str">
        <f>VLOOKUP(F4196,辅助信息!A:B,2,FALSE)</f>
        <v>螺纹钢</v>
      </c>
      <c r="F4196" s="40" t="s">
        <v>30</v>
      </c>
      <c r="G4196" s="36">
        <v>20</v>
      </c>
      <c r="H4196" s="136" t="str">
        <f>IF(SUMIFS('[1]2025年已发货'!$E:$E,'[1]2025年已发货'!$F:$F,C4196,'[1]2025年已发货'!$C:$C,F4196,'[1]2025年已发货'!$G:$G,I4196,'[1]2025年已发货'!$H:$H,J4196)=0,"未发货",SUMIFS('[1]2025年已发货'!$E:$E,'[1]2025年已发货'!$F:$F,C4196,'[1]2025年已发货'!$C:$C,F4196,'[1]2025年已发货'!$G:$G,I4196,'[1]2025年已发货'!$H:$H,J4196))</f>
        <v>未发货</v>
      </c>
      <c r="I4196" s="40" t="str">
        <f>VLOOKUP(B4196,辅助信息!E:I,3,FALSE)</f>
        <v>(五冶钢构龙泉东洪片区70亩住宅、商业及配套工程项目一标段)成都市龙泉驿外东洪路地铁2号线惠王陵地铁C口</v>
      </c>
      <c r="J4196" s="40" t="str">
        <f>VLOOKUP(B4196,辅助信息!E:I,4,FALSE)</f>
        <v>邹爱国</v>
      </c>
      <c r="K4196" s="40">
        <f>VLOOKUP(J4196,辅助信息!H:I,2,FALSE)</f>
        <v>13540231225</v>
      </c>
      <c r="L4196" s="111">
        <f>VLOOKUP(B4196,辅助信息!E:J,6,FALSE)</f>
        <v>0</v>
      </c>
      <c r="M4196" s="93">
        <v>45941</v>
      </c>
      <c r="O4196" s="64">
        <f ca="1" t="shared" si="214"/>
        <v>0</v>
      </c>
      <c r="P4196" s="64">
        <f ca="1" t="shared" si="215"/>
        <v>30</v>
      </c>
      <c r="Q4196" s="29" t="str">
        <f>VLOOKUP(B4196,辅助信息!E:M,9,FALSE)</f>
        <v>ZTWM-CDGS-XS-2025-0156-五冶钢构-2025年九月第一批次钢筋采购合同(三圣乡项目)-中铁物贸成都公司</v>
      </c>
      <c r="R4196" s="29" t="str">
        <f>_xlfn._xlws.FILTER(辅助信息!D:D,辅助信息!E:E=B4196)</f>
        <v>五冶钢构龙泉东洪片区(70亩、85亩)住宅、商业及配套工程项目</v>
      </c>
    </row>
    <row r="4197" hidden="1" spans="2:18">
      <c r="B4197" s="137" t="s">
        <v>224</v>
      </c>
      <c r="C4197" s="72">
        <v>45939</v>
      </c>
      <c r="D4197" s="40" t="str">
        <f>VLOOKUP(B4197,辅助信息!E:K,7,FALSE)</f>
        <v>JWDDCD2025092400188</v>
      </c>
      <c r="E4197" s="40" t="str">
        <f>VLOOKUP(F4197,辅助信息!A:B,2,FALSE)</f>
        <v>螺纹钢</v>
      </c>
      <c r="F4197" s="40" t="s">
        <v>33</v>
      </c>
      <c r="G4197" s="36">
        <v>28</v>
      </c>
      <c r="H4197" s="136" t="str">
        <f>IF(SUMIFS('[1]2025年已发货'!$E:$E,'[1]2025年已发货'!$F:$F,C4197,'[1]2025年已发货'!$C:$C,F4197,'[1]2025年已发货'!$G:$G,I4197,'[1]2025年已发货'!$H:$H,J4197)=0,"未发货",SUMIFS('[1]2025年已发货'!$E:$E,'[1]2025年已发货'!$F:$F,C4197,'[1]2025年已发货'!$C:$C,F4197,'[1]2025年已发货'!$G:$G,I4197,'[1]2025年已发货'!$H:$H,J4197))</f>
        <v>未发货</v>
      </c>
      <c r="I4197" s="40" t="str">
        <f>VLOOKUP(B4197,辅助信息!E:I,3,FALSE)</f>
        <v>(五冶钢构龙泉东洪片区70亩住宅、商业及配套工程项目一标段)成都市龙泉驿外东洪路地铁2号线惠王陵地铁C口</v>
      </c>
      <c r="J4197" s="40" t="str">
        <f>VLOOKUP(B4197,辅助信息!E:I,4,FALSE)</f>
        <v>邹爱国</v>
      </c>
      <c r="K4197" s="40">
        <f>VLOOKUP(J4197,辅助信息!H:I,2,FALSE)</f>
        <v>13540231225</v>
      </c>
      <c r="L4197" s="111">
        <f>VLOOKUP(B4197,辅助信息!E:J,6,FALSE)</f>
        <v>0</v>
      </c>
      <c r="M4197" s="93">
        <v>45941</v>
      </c>
      <c r="O4197" s="64">
        <f ca="1" t="shared" si="214"/>
        <v>0</v>
      </c>
      <c r="P4197" s="64">
        <f ca="1" t="shared" si="215"/>
        <v>30</v>
      </c>
      <c r="Q4197" s="29" t="str">
        <f>VLOOKUP(B4197,辅助信息!E:M,9,FALSE)</f>
        <v>ZTWM-CDGS-XS-2025-0156-五冶钢构-2025年九月第一批次钢筋采购合同(三圣乡项目)-中铁物贸成都公司</v>
      </c>
      <c r="R4197" s="29" t="str">
        <f>_xlfn._xlws.FILTER(辅助信息!D:D,辅助信息!E:E=B4197)</f>
        <v>五冶钢构龙泉东洪片区(70亩、85亩)住宅、商业及配套工程项目</v>
      </c>
    </row>
    <row r="4198" hidden="1" spans="2:18">
      <c r="B4198" s="137" t="s">
        <v>224</v>
      </c>
      <c r="C4198" s="72">
        <v>45939</v>
      </c>
      <c r="D4198" s="40" t="str">
        <f>VLOOKUP(B4198,辅助信息!E:K,7,FALSE)</f>
        <v>JWDDCD2025092400188</v>
      </c>
      <c r="E4198" s="40" t="str">
        <f>VLOOKUP(F4198,辅助信息!A:B,2,FALSE)</f>
        <v>螺纹钢</v>
      </c>
      <c r="F4198" s="40" t="s">
        <v>28</v>
      </c>
      <c r="G4198" s="36">
        <v>36</v>
      </c>
      <c r="H4198" s="136" t="str">
        <f>IF(SUMIFS('[1]2025年已发货'!$E:$E,'[1]2025年已发货'!$F:$F,C4198,'[1]2025年已发货'!$C:$C,F4198,'[1]2025年已发货'!$G:$G,I4198,'[1]2025年已发货'!$H:$H,J4198)=0,"未发货",SUMIFS('[1]2025年已发货'!$E:$E,'[1]2025年已发货'!$F:$F,C4198,'[1]2025年已发货'!$C:$C,F4198,'[1]2025年已发货'!$G:$G,I4198,'[1]2025年已发货'!$H:$H,J4198))</f>
        <v>未发货</v>
      </c>
      <c r="I4198" s="40" t="str">
        <f>VLOOKUP(B4198,辅助信息!E:I,3,FALSE)</f>
        <v>(五冶钢构龙泉东洪片区70亩住宅、商业及配套工程项目一标段)成都市龙泉驿外东洪路地铁2号线惠王陵地铁C口</v>
      </c>
      <c r="J4198" s="40" t="str">
        <f>VLOOKUP(B4198,辅助信息!E:I,4,FALSE)</f>
        <v>邹爱国</v>
      </c>
      <c r="K4198" s="40">
        <f>VLOOKUP(J4198,辅助信息!H:I,2,FALSE)</f>
        <v>13540231225</v>
      </c>
      <c r="L4198" s="111">
        <f>VLOOKUP(B4198,辅助信息!E:J,6,FALSE)</f>
        <v>0</v>
      </c>
      <c r="M4198" s="93">
        <v>45941</v>
      </c>
      <c r="O4198" s="64">
        <f ca="1" t="shared" si="214"/>
        <v>0</v>
      </c>
      <c r="P4198" s="64">
        <f ca="1" t="shared" si="215"/>
        <v>30</v>
      </c>
      <c r="Q4198" s="29" t="str">
        <f>VLOOKUP(B4198,辅助信息!E:M,9,FALSE)</f>
        <v>ZTWM-CDGS-XS-2025-0156-五冶钢构-2025年九月第一批次钢筋采购合同(三圣乡项目)-中铁物贸成都公司</v>
      </c>
      <c r="R4198" s="29" t="str">
        <f>_xlfn._xlws.FILTER(辅助信息!D:D,辅助信息!E:E=B4198)</f>
        <v>五冶钢构龙泉东洪片区(70亩、85亩)住宅、商业及配套工程项目</v>
      </c>
    </row>
    <row r="4199" hidden="1" spans="2:18">
      <c r="B4199" s="137" t="s">
        <v>224</v>
      </c>
      <c r="C4199" s="72">
        <v>45939</v>
      </c>
      <c r="D4199" s="40" t="str">
        <f>VLOOKUP(B4199,辅助信息!E:K,7,FALSE)</f>
        <v>JWDDCD2025092400188</v>
      </c>
      <c r="E4199" s="40" t="str">
        <f>VLOOKUP(F4199,辅助信息!A:B,2,FALSE)</f>
        <v>螺纹钢</v>
      </c>
      <c r="F4199" s="40" t="s">
        <v>18</v>
      </c>
      <c r="G4199" s="36">
        <v>8</v>
      </c>
      <c r="H4199" s="136" t="str">
        <f>IF(SUMIFS('[1]2025年已发货'!$E:$E,'[1]2025年已发货'!$F:$F,C4199,'[1]2025年已发货'!$C:$C,F4199,'[1]2025年已发货'!$G:$G,I4199,'[1]2025年已发货'!$H:$H,J4199)=0,"未发货",SUMIFS('[1]2025年已发货'!$E:$E,'[1]2025年已发货'!$F:$F,C4199,'[1]2025年已发货'!$C:$C,F4199,'[1]2025年已发货'!$G:$G,I4199,'[1]2025年已发货'!$H:$H,J4199))</f>
        <v>未发货</v>
      </c>
      <c r="I4199" s="40" t="str">
        <f>VLOOKUP(B4199,辅助信息!E:I,3,FALSE)</f>
        <v>(五冶钢构龙泉东洪片区70亩住宅、商业及配套工程项目一标段)成都市龙泉驿外东洪路地铁2号线惠王陵地铁C口</v>
      </c>
      <c r="J4199" s="40" t="str">
        <f>VLOOKUP(B4199,辅助信息!E:I,4,FALSE)</f>
        <v>邹爱国</v>
      </c>
      <c r="K4199" s="40">
        <f>VLOOKUP(J4199,辅助信息!H:I,2,FALSE)</f>
        <v>13540231225</v>
      </c>
      <c r="L4199" s="111">
        <f>VLOOKUP(B4199,辅助信息!E:J,6,FALSE)</f>
        <v>0</v>
      </c>
      <c r="M4199" s="93">
        <v>45941</v>
      </c>
      <c r="O4199" s="64">
        <f ca="1" t="shared" si="214"/>
        <v>0</v>
      </c>
      <c r="P4199" s="64">
        <f ca="1" t="shared" si="215"/>
        <v>30</v>
      </c>
      <c r="Q4199" s="29" t="str">
        <f>VLOOKUP(B4199,辅助信息!E:M,9,FALSE)</f>
        <v>ZTWM-CDGS-XS-2025-0156-五冶钢构-2025年九月第一批次钢筋采购合同(三圣乡项目)-中铁物贸成都公司</v>
      </c>
      <c r="R4199" s="29" t="str">
        <f>_xlfn._xlws.FILTER(辅助信息!D:D,辅助信息!E:E=B4199)</f>
        <v>五冶钢构龙泉东洪片区(70亩、85亩)住宅、商业及配套工程项目</v>
      </c>
    </row>
    <row r="4200" hidden="1" spans="2:18">
      <c r="B4200" s="137" t="s">
        <v>226</v>
      </c>
      <c r="C4200" s="72">
        <v>45939</v>
      </c>
      <c r="D4200" s="40" t="str">
        <f>VLOOKUP(B4200,辅助信息!E:K,7,FALSE)</f>
        <v>JWDDCD2025092400211</v>
      </c>
      <c r="E4200" s="40" t="str">
        <f>VLOOKUP(F4200,辅助信息!A:B,2,FALSE)</f>
        <v>盘螺</v>
      </c>
      <c r="F4200" s="40" t="s">
        <v>40</v>
      </c>
      <c r="G4200" s="36">
        <v>35</v>
      </c>
      <c r="H4200" s="136" t="str">
        <f>IF(SUMIFS('[1]2025年已发货'!$E:$E,'[1]2025年已发货'!$F:$F,C4200,'[1]2025年已发货'!$C:$C,F4200,'[1]2025年已发货'!$G:$G,I4200,'[1]2025年已发货'!$H:$H,J4200)=0,"未发货",SUMIFS('[1]2025年已发货'!$E:$E,'[1]2025年已发货'!$F:$F,C4200,'[1]2025年已发货'!$C:$C,F4200,'[1]2025年已发货'!$G:$G,I4200,'[1]2025年已发货'!$H:$H,J4200))</f>
        <v>未发货</v>
      </c>
      <c r="I4200" s="40" t="str">
        <f>VLOOKUP(B4200,辅助信息!E:I,3,FALSE)</f>
        <v>(五冶钢构龙泉东洪片区85亩住宅、商业及配套工程项目二标段)成都市龙泉驿外东洪路地铁2号线惠王陵地铁C口</v>
      </c>
      <c r="J4200" s="40" t="str">
        <f>VLOOKUP(B4200,辅助信息!E:I,4,FALSE)</f>
        <v>李渊</v>
      </c>
      <c r="K4200" s="40">
        <f>VLOOKUP(J4200,辅助信息!H:I,2,FALSE)</f>
        <v>18381013849</v>
      </c>
      <c r="L4200" s="111">
        <f>VLOOKUP(B4200,辅助信息!E:J,6,FALSE)</f>
        <v>0</v>
      </c>
      <c r="M4200" s="93">
        <v>45941</v>
      </c>
      <c r="O4200" s="64">
        <f ca="1" t="shared" si="214"/>
        <v>0</v>
      </c>
      <c r="P4200" s="64">
        <f ca="1" t="shared" si="215"/>
        <v>30</v>
      </c>
      <c r="Q4200" s="29" t="str">
        <f>VLOOKUP(B4200,辅助信息!E:M,9,FALSE)</f>
        <v>ZTWM-CDGS-XS-2025-0156-五冶钢构-2025年九月第一批次钢筋采购合同(三圣乡项目)-中铁物贸成都公司</v>
      </c>
      <c r="R4200" s="29" t="str">
        <f>_xlfn._xlws.FILTER(辅助信息!D:D,辅助信息!E:E=B4200)</f>
        <v>五冶钢构龙泉东洪片区(70亩、85亩)住宅、商业及配套工程项目</v>
      </c>
    </row>
    <row r="4201" hidden="1" spans="2:18">
      <c r="B4201" s="137" t="s">
        <v>226</v>
      </c>
      <c r="C4201" s="72">
        <v>45939</v>
      </c>
      <c r="D4201" s="40" t="str">
        <f>VLOOKUP(B4201,辅助信息!E:K,7,FALSE)</f>
        <v>JWDDCD2025092400211</v>
      </c>
      <c r="E4201" s="40" t="str">
        <f>VLOOKUP(F4201,辅助信息!A:B,2,FALSE)</f>
        <v>盘螺</v>
      </c>
      <c r="F4201" s="40" t="s">
        <v>41</v>
      </c>
      <c r="G4201" s="36">
        <v>35</v>
      </c>
      <c r="H4201" s="136" t="str">
        <f>IF(SUMIFS('[1]2025年已发货'!$E:$E,'[1]2025年已发货'!$F:$F,C4201,'[1]2025年已发货'!$C:$C,F4201,'[1]2025年已发货'!$G:$G,I4201,'[1]2025年已发货'!$H:$H,J4201)=0,"未发货",SUMIFS('[1]2025年已发货'!$E:$E,'[1]2025年已发货'!$F:$F,C4201,'[1]2025年已发货'!$C:$C,F4201,'[1]2025年已发货'!$G:$G,I4201,'[1]2025年已发货'!$H:$H,J4201))</f>
        <v>未发货</v>
      </c>
      <c r="I4201" s="40" t="str">
        <f>VLOOKUP(B4201,辅助信息!E:I,3,FALSE)</f>
        <v>(五冶钢构龙泉东洪片区85亩住宅、商业及配套工程项目二标段)成都市龙泉驿外东洪路地铁2号线惠王陵地铁C口</v>
      </c>
      <c r="J4201" s="40" t="str">
        <f>VLOOKUP(B4201,辅助信息!E:I,4,FALSE)</f>
        <v>李渊</v>
      </c>
      <c r="K4201" s="40">
        <f>VLOOKUP(J4201,辅助信息!H:I,2,FALSE)</f>
        <v>18381013849</v>
      </c>
      <c r="L4201" s="111">
        <f>VLOOKUP(B4201,辅助信息!E:J,6,FALSE)</f>
        <v>0</v>
      </c>
      <c r="M4201" s="93">
        <v>45941</v>
      </c>
      <c r="O4201" s="64">
        <f ca="1" t="shared" si="214"/>
        <v>0</v>
      </c>
      <c r="P4201" s="64">
        <f ca="1" t="shared" si="215"/>
        <v>30</v>
      </c>
      <c r="Q4201" s="29" t="str">
        <f>VLOOKUP(B4201,辅助信息!E:M,9,FALSE)</f>
        <v>ZTWM-CDGS-XS-2025-0156-五冶钢构-2025年九月第一批次钢筋采购合同(三圣乡项目)-中铁物贸成都公司</v>
      </c>
      <c r="R4201" s="29" t="str">
        <f>_xlfn._xlws.FILTER(辅助信息!D:D,辅助信息!E:E=B4201)</f>
        <v>五冶钢构龙泉东洪片区(70亩、85亩)住宅、商业及配套工程项目</v>
      </c>
    </row>
    <row r="4202" hidden="1" spans="2:18">
      <c r="B4202" s="137" t="s">
        <v>226</v>
      </c>
      <c r="C4202" s="72">
        <v>45939</v>
      </c>
      <c r="D4202" s="40" t="str">
        <f>VLOOKUP(B4202,辅助信息!E:K,7,FALSE)</f>
        <v>JWDDCD2025092400211</v>
      </c>
      <c r="E4202" s="40" t="str">
        <f>VLOOKUP(F4202,辅助信息!A:B,2,FALSE)</f>
        <v>盘螺</v>
      </c>
      <c r="F4202" s="40" t="s">
        <v>26</v>
      </c>
      <c r="G4202" s="36">
        <v>35</v>
      </c>
      <c r="H4202" s="136" t="str">
        <f>IF(SUMIFS('[1]2025年已发货'!$E:$E,'[1]2025年已发货'!$F:$F,C4202,'[1]2025年已发货'!$C:$C,F4202,'[1]2025年已发货'!$G:$G,I4202,'[1]2025年已发货'!$H:$H,J4202)=0,"未发货",SUMIFS('[1]2025年已发货'!$E:$E,'[1]2025年已发货'!$F:$F,C4202,'[1]2025年已发货'!$C:$C,F4202,'[1]2025年已发货'!$G:$G,I4202,'[1]2025年已发货'!$H:$H,J4202))</f>
        <v>未发货</v>
      </c>
      <c r="I4202" s="40" t="str">
        <f>VLOOKUP(B4202,辅助信息!E:I,3,FALSE)</f>
        <v>(五冶钢构龙泉东洪片区85亩住宅、商业及配套工程项目二标段)成都市龙泉驿外东洪路地铁2号线惠王陵地铁C口</v>
      </c>
      <c r="J4202" s="40" t="str">
        <f>VLOOKUP(B4202,辅助信息!E:I,4,FALSE)</f>
        <v>李渊</v>
      </c>
      <c r="K4202" s="40">
        <f>VLOOKUP(J4202,辅助信息!H:I,2,FALSE)</f>
        <v>18381013849</v>
      </c>
      <c r="L4202" s="111">
        <f>VLOOKUP(B4202,辅助信息!E:J,6,FALSE)</f>
        <v>0</v>
      </c>
      <c r="M4202" s="93">
        <v>45941</v>
      </c>
      <c r="O4202" s="64">
        <f ca="1" t="shared" si="214"/>
        <v>0</v>
      </c>
      <c r="P4202" s="64">
        <f ca="1" t="shared" si="215"/>
        <v>30</v>
      </c>
      <c r="Q4202" s="29" t="str">
        <f>VLOOKUP(B4202,辅助信息!E:M,9,FALSE)</f>
        <v>ZTWM-CDGS-XS-2025-0156-五冶钢构-2025年九月第一批次钢筋采购合同(三圣乡项目)-中铁物贸成都公司</v>
      </c>
      <c r="R4202" s="29" t="str">
        <f>_xlfn._xlws.FILTER(辅助信息!D:D,辅助信息!E:E=B4202)</f>
        <v>五冶钢构龙泉东洪片区(70亩、85亩)住宅、商业及配套工程项目</v>
      </c>
    </row>
    <row r="4203" hidden="1" spans="2:18">
      <c r="B4203" s="137" t="s">
        <v>226</v>
      </c>
      <c r="C4203" s="72">
        <v>45939</v>
      </c>
      <c r="D4203" s="40" t="str">
        <f>VLOOKUP(B4203,辅助信息!E:K,7,FALSE)</f>
        <v>JWDDCD2025092400211</v>
      </c>
      <c r="E4203" s="40" t="str">
        <f>VLOOKUP(F4203,辅助信息!A:B,2,FALSE)</f>
        <v>螺纹钢</v>
      </c>
      <c r="F4203" s="40" t="s">
        <v>19</v>
      </c>
      <c r="G4203" s="36">
        <v>35</v>
      </c>
      <c r="H4203" s="136" t="str">
        <f>IF(SUMIFS('[1]2025年已发货'!$E:$E,'[1]2025年已发货'!$F:$F,C4203,'[1]2025年已发货'!$C:$C,F4203,'[1]2025年已发货'!$G:$G,I4203,'[1]2025年已发货'!$H:$H,J4203)=0,"未发货",SUMIFS('[1]2025年已发货'!$E:$E,'[1]2025年已发货'!$F:$F,C4203,'[1]2025年已发货'!$C:$C,F4203,'[1]2025年已发货'!$G:$G,I4203,'[1]2025年已发货'!$H:$H,J4203))</f>
        <v>未发货</v>
      </c>
      <c r="I4203" s="40" t="str">
        <f>VLOOKUP(B4203,辅助信息!E:I,3,FALSE)</f>
        <v>(五冶钢构龙泉东洪片区85亩住宅、商业及配套工程项目二标段)成都市龙泉驿外东洪路地铁2号线惠王陵地铁C口</v>
      </c>
      <c r="J4203" s="40" t="str">
        <f>VLOOKUP(B4203,辅助信息!E:I,4,FALSE)</f>
        <v>李渊</v>
      </c>
      <c r="K4203" s="40">
        <f>VLOOKUP(J4203,辅助信息!H:I,2,FALSE)</f>
        <v>18381013849</v>
      </c>
      <c r="L4203" s="111">
        <f>VLOOKUP(B4203,辅助信息!E:J,6,FALSE)</f>
        <v>0</v>
      </c>
      <c r="M4203" s="93">
        <v>45941</v>
      </c>
      <c r="O4203" s="64">
        <f ca="1" t="shared" si="214"/>
        <v>0</v>
      </c>
      <c r="P4203" s="64">
        <f ca="1" t="shared" si="215"/>
        <v>30</v>
      </c>
      <c r="Q4203" s="29" t="str">
        <f>VLOOKUP(B4203,辅助信息!E:M,9,FALSE)</f>
        <v>ZTWM-CDGS-XS-2025-0156-五冶钢构-2025年九月第一批次钢筋采购合同(三圣乡项目)-中铁物贸成都公司</v>
      </c>
      <c r="R4203" s="29" t="str">
        <f>_xlfn._xlws.FILTER(辅助信息!D:D,辅助信息!E:E=B4203)</f>
        <v>五冶钢构龙泉东洪片区(70亩、85亩)住宅、商业及配套工程项目</v>
      </c>
    </row>
    <row r="4204" hidden="1" spans="2:18">
      <c r="B4204" s="137" t="s">
        <v>226</v>
      </c>
      <c r="C4204" s="72">
        <v>45939</v>
      </c>
      <c r="D4204" s="40" t="str">
        <f>VLOOKUP(B4204,辅助信息!E:K,7,FALSE)</f>
        <v>JWDDCD2025092400211</v>
      </c>
      <c r="E4204" s="40" t="str">
        <f>VLOOKUP(F4204,辅助信息!A:B,2,FALSE)</f>
        <v>螺纹钢</v>
      </c>
      <c r="F4204" s="40" t="s">
        <v>33</v>
      </c>
      <c r="G4204" s="36">
        <v>25</v>
      </c>
      <c r="H4204" s="136" t="str">
        <f>IF(SUMIFS('[1]2025年已发货'!$E:$E,'[1]2025年已发货'!$F:$F,C4204,'[1]2025年已发货'!$C:$C,F4204,'[1]2025年已发货'!$G:$G,I4204,'[1]2025年已发货'!$H:$H,J4204)=0,"未发货",SUMIFS('[1]2025年已发货'!$E:$E,'[1]2025年已发货'!$F:$F,C4204,'[1]2025年已发货'!$C:$C,F4204,'[1]2025年已发货'!$G:$G,I4204,'[1]2025年已发货'!$H:$H,J4204))</f>
        <v>未发货</v>
      </c>
      <c r="I4204" s="40" t="str">
        <f>VLOOKUP(B4204,辅助信息!E:I,3,FALSE)</f>
        <v>(五冶钢构龙泉东洪片区85亩住宅、商业及配套工程项目二标段)成都市龙泉驿外东洪路地铁2号线惠王陵地铁C口</v>
      </c>
      <c r="J4204" s="40" t="str">
        <f>VLOOKUP(B4204,辅助信息!E:I,4,FALSE)</f>
        <v>李渊</v>
      </c>
      <c r="K4204" s="40">
        <f>VLOOKUP(J4204,辅助信息!H:I,2,FALSE)</f>
        <v>18381013849</v>
      </c>
      <c r="L4204" s="111">
        <f>VLOOKUP(B4204,辅助信息!E:J,6,FALSE)</f>
        <v>0</v>
      </c>
      <c r="M4204" s="93">
        <v>45941</v>
      </c>
      <c r="O4204" s="64">
        <f ca="1" t="shared" si="214"/>
        <v>0</v>
      </c>
      <c r="P4204" s="64">
        <f ca="1" t="shared" si="215"/>
        <v>30</v>
      </c>
      <c r="Q4204" s="29" t="str">
        <f>VLOOKUP(B4204,辅助信息!E:M,9,FALSE)</f>
        <v>ZTWM-CDGS-XS-2025-0156-五冶钢构-2025年九月第一批次钢筋采购合同(三圣乡项目)-中铁物贸成都公司</v>
      </c>
      <c r="R4204" s="29" t="str">
        <f>_xlfn._xlws.FILTER(辅助信息!D:D,辅助信息!E:E=B4204)</f>
        <v>五冶钢构龙泉东洪片区(70亩、85亩)住宅、商业及配套工程项目</v>
      </c>
    </row>
    <row r="4205" hidden="1" spans="2:18">
      <c r="B4205" s="137" t="s">
        <v>226</v>
      </c>
      <c r="C4205" s="72">
        <v>45939</v>
      </c>
      <c r="D4205" s="40" t="str">
        <f>VLOOKUP(B4205,辅助信息!E:K,7,FALSE)</f>
        <v>JWDDCD2025092400211</v>
      </c>
      <c r="E4205" s="40" t="str">
        <f>VLOOKUP(F4205,辅助信息!A:B,2,FALSE)</f>
        <v>螺纹钢</v>
      </c>
      <c r="F4205" s="40" t="s">
        <v>28</v>
      </c>
      <c r="G4205" s="36">
        <v>21</v>
      </c>
      <c r="H4205" s="136" t="str">
        <f>IF(SUMIFS('[1]2025年已发货'!$E:$E,'[1]2025年已发货'!$F:$F,C4205,'[1]2025年已发货'!$C:$C,F4205,'[1]2025年已发货'!$G:$G,I4205,'[1]2025年已发货'!$H:$H,J4205)=0,"未发货",SUMIFS('[1]2025年已发货'!$E:$E,'[1]2025年已发货'!$F:$F,C4205,'[1]2025年已发货'!$C:$C,F4205,'[1]2025年已发货'!$G:$G,I4205,'[1]2025年已发货'!$H:$H,J4205))</f>
        <v>未发货</v>
      </c>
      <c r="I4205" s="40" t="str">
        <f>VLOOKUP(B4205,辅助信息!E:I,3,FALSE)</f>
        <v>(五冶钢构龙泉东洪片区85亩住宅、商业及配套工程项目二标段)成都市龙泉驿外东洪路地铁2号线惠王陵地铁C口</v>
      </c>
      <c r="J4205" s="40" t="str">
        <f>VLOOKUP(B4205,辅助信息!E:I,4,FALSE)</f>
        <v>李渊</v>
      </c>
      <c r="K4205" s="40">
        <f>VLOOKUP(J4205,辅助信息!H:I,2,FALSE)</f>
        <v>18381013849</v>
      </c>
      <c r="L4205" s="111">
        <f>VLOOKUP(B4205,辅助信息!E:J,6,FALSE)</f>
        <v>0</v>
      </c>
      <c r="M4205" s="93">
        <v>45941</v>
      </c>
      <c r="O4205" s="64">
        <f ca="1" t="shared" si="214"/>
        <v>0</v>
      </c>
      <c r="P4205" s="64">
        <f ca="1" t="shared" si="215"/>
        <v>30</v>
      </c>
      <c r="Q4205" s="29" t="str">
        <f>VLOOKUP(B4205,辅助信息!E:M,9,FALSE)</f>
        <v>ZTWM-CDGS-XS-2025-0156-五冶钢构-2025年九月第一批次钢筋采购合同(三圣乡项目)-中铁物贸成都公司</v>
      </c>
      <c r="R4205" s="29" t="str">
        <f>_xlfn._xlws.FILTER(辅助信息!D:D,辅助信息!E:E=B4205)</f>
        <v>五冶钢构龙泉东洪片区(70亩、85亩)住宅、商业及配套工程项目</v>
      </c>
    </row>
    <row r="4206" hidden="1" spans="2:18">
      <c r="B4206" s="137" t="s">
        <v>226</v>
      </c>
      <c r="C4206" s="72">
        <v>45939</v>
      </c>
      <c r="D4206" s="40" t="str">
        <f>VLOOKUP(B4206,辅助信息!E:K,7,FALSE)</f>
        <v>JWDDCD2025092400211</v>
      </c>
      <c r="E4206" s="40" t="str">
        <f>VLOOKUP(F4206,辅助信息!A:B,2,FALSE)</f>
        <v>螺纹钢</v>
      </c>
      <c r="F4206" s="40" t="s">
        <v>18</v>
      </c>
      <c r="G4206" s="36">
        <v>9</v>
      </c>
      <c r="H4206" s="136" t="str">
        <f>IF(SUMIFS('[1]2025年已发货'!$E:$E,'[1]2025年已发货'!$F:$F,C4206,'[1]2025年已发货'!$C:$C,F4206,'[1]2025年已发货'!$G:$G,I4206,'[1]2025年已发货'!$H:$H,J4206)=0,"未发货",SUMIFS('[1]2025年已发货'!$E:$E,'[1]2025年已发货'!$F:$F,C4206,'[1]2025年已发货'!$C:$C,F4206,'[1]2025年已发货'!$G:$G,I4206,'[1]2025年已发货'!$H:$H,J4206))</f>
        <v>未发货</v>
      </c>
      <c r="I4206" s="40" t="str">
        <f>VLOOKUP(B4206,辅助信息!E:I,3,FALSE)</f>
        <v>(五冶钢构龙泉东洪片区85亩住宅、商业及配套工程项目二标段)成都市龙泉驿外东洪路地铁2号线惠王陵地铁C口</v>
      </c>
      <c r="J4206" s="40" t="str">
        <f>VLOOKUP(B4206,辅助信息!E:I,4,FALSE)</f>
        <v>李渊</v>
      </c>
      <c r="K4206" s="40">
        <f>VLOOKUP(J4206,辅助信息!H:I,2,FALSE)</f>
        <v>18381013849</v>
      </c>
      <c r="L4206" s="111">
        <f>VLOOKUP(B4206,辅助信息!E:J,6,FALSE)</f>
        <v>0</v>
      </c>
      <c r="M4206" s="93">
        <v>45941</v>
      </c>
      <c r="O4206" s="64">
        <f ca="1" t="shared" si="214"/>
        <v>0</v>
      </c>
      <c r="P4206" s="64">
        <f ca="1" t="shared" si="215"/>
        <v>30</v>
      </c>
      <c r="Q4206" s="29" t="str">
        <f>VLOOKUP(B4206,辅助信息!E:M,9,FALSE)</f>
        <v>ZTWM-CDGS-XS-2025-0156-五冶钢构-2025年九月第一批次钢筋采购合同(三圣乡项目)-中铁物贸成都公司</v>
      </c>
      <c r="R4206" s="29" t="str">
        <f>_xlfn._xlws.FILTER(辅助信息!D:D,辅助信息!E:E=B4206)</f>
        <v>五冶钢构龙泉东洪片区(70亩、85亩)住宅、商业及配套工程项目</v>
      </c>
    </row>
    <row r="4207" ht="22.5" hidden="1" spans="1:18">
      <c r="A4207" s="59" t="s">
        <v>234</v>
      </c>
      <c r="B4207" s="137" t="s">
        <v>229</v>
      </c>
      <c r="C4207" s="72">
        <v>45939</v>
      </c>
      <c r="D4207" s="40" t="str">
        <f>VLOOKUP(B4207,辅助信息!E:K,7,FALSE)</f>
        <v>JWDDCD2025092400212</v>
      </c>
      <c r="E4207" s="40" t="str">
        <f>VLOOKUP(F4207,辅助信息!A:B,2,FALSE)</f>
        <v>盘螺</v>
      </c>
      <c r="F4207" s="40" t="s">
        <v>49</v>
      </c>
      <c r="G4207" s="36">
        <v>8</v>
      </c>
      <c r="H4207" s="136" t="str">
        <f>IF(SUMIFS('[1]2025年已发货'!$E:$E,'[1]2025年已发货'!$F:$F,C4207,'[1]2025年已发货'!$C:$C,F4207,'[1]2025年已发货'!$G:$G,I4207,'[1]2025年已发货'!$H:$H,J4207)=0,"未发货",SUMIFS('[1]2025年已发货'!$E:$E,'[1]2025年已发货'!$F:$F,C4207,'[1]2025年已发货'!$C:$C,F4207,'[1]2025年已发货'!$G:$G,I4207,'[1]2025年已发货'!$H:$H,J4207))</f>
        <v>未发货</v>
      </c>
      <c r="I4207" s="40" t="str">
        <f>VLOOKUP(B4207,辅助信息!E:I,3,FALSE)</f>
        <v>(五冶钢构龙泉东洪片区85亩住宅、商业及配套工程项目三标段)成都市龙泉驿外东洪路地铁2号线惠王陵地铁C口</v>
      </c>
      <c r="J4207" s="40" t="str">
        <f>VLOOKUP(B4207,辅助信息!E:I,4,FALSE)</f>
        <v>王军宝</v>
      </c>
      <c r="K4207" s="40">
        <f>VLOOKUP(J4207,辅助信息!H:I,2,FALSE)</f>
        <v>13889142392</v>
      </c>
      <c r="L4207" s="111">
        <f>VLOOKUP(B4207,辅助信息!E:J,6,FALSE)</f>
        <v>0</v>
      </c>
      <c r="M4207" s="93">
        <v>45941</v>
      </c>
      <c r="O4207" s="64">
        <f ca="1" t="shared" si="214"/>
        <v>0</v>
      </c>
      <c r="P4207" s="64">
        <f ca="1" t="shared" si="215"/>
        <v>30</v>
      </c>
      <c r="Q4207" s="29" t="str">
        <f>VLOOKUP(B4207,辅助信息!E:M,9,FALSE)</f>
        <v>ZTWM-CDGS-XS-2025-0156-五冶钢构-2025年九月第一批次钢筋采购合同(三圣乡项目)-中铁物贸成都公司</v>
      </c>
      <c r="R4207" s="29" t="str">
        <f>_xlfn._xlws.FILTER(辅助信息!D:D,辅助信息!E:E=B4207)</f>
        <v>五冶钢构龙泉东洪片区(70亩、85亩)住宅、商业及配套工程项目</v>
      </c>
    </row>
    <row r="4208" ht="22.5" hidden="1" spans="1:18">
      <c r="A4208" s="59" t="s">
        <v>234</v>
      </c>
      <c r="B4208" s="137" t="s">
        <v>229</v>
      </c>
      <c r="C4208" s="72">
        <v>45939</v>
      </c>
      <c r="D4208" s="40" t="str">
        <f>VLOOKUP(B4208,辅助信息!E:K,7,FALSE)</f>
        <v>JWDDCD2025092400212</v>
      </c>
      <c r="E4208" s="40" t="str">
        <f>VLOOKUP(F4208,辅助信息!A:B,2,FALSE)</f>
        <v>盘螺</v>
      </c>
      <c r="F4208" s="40" t="s">
        <v>40</v>
      </c>
      <c r="G4208" s="36">
        <v>69</v>
      </c>
      <c r="H4208" s="136" t="str">
        <f>IF(SUMIFS('[1]2025年已发货'!$E:$E,'[1]2025年已发货'!$F:$F,C4208,'[1]2025年已发货'!$C:$C,F4208,'[1]2025年已发货'!$G:$G,I4208,'[1]2025年已发货'!$H:$H,J4208)=0,"未发货",SUMIFS('[1]2025年已发货'!$E:$E,'[1]2025年已发货'!$F:$F,C4208,'[1]2025年已发货'!$C:$C,F4208,'[1]2025年已发货'!$G:$G,I4208,'[1]2025年已发货'!$H:$H,J4208))</f>
        <v>未发货</v>
      </c>
      <c r="I4208" s="40" t="str">
        <f>VLOOKUP(B4208,辅助信息!E:I,3,FALSE)</f>
        <v>(五冶钢构龙泉东洪片区85亩住宅、商业及配套工程项目三标段)成都市龙泉驿外东洪路地铁2号线惠王陵地铁C口</v>
      </c>
      <c r="J4208" s="40" t="str">
        <f>VLOOKUP(B4208,辅助信息!E:I,4,FALSE)</f>
        <v>王军宝</v>
      </c>
      <c r="K4208" s="40">
        <f>VLOOKUP(J4208,辅助信息!H:I,2,FALSE)</f>
        <v>13889142392</v>
      </c>
      <c r="L4208" s="111">
        <f>VLOOKUP(B4208,辅助信息!E:J,6,FALSE)</f>
        <v>0</v>
      </c>
      <c r="M4208" s="93">
        <v>45941</v>
      </c>
      <c r="O4208" s="64">
        <f ca="1" t="shared" si="214"/>
        <v>0</v>
      </c>
      <c r="P4208" s="64">
        <f ca="1" t="shared" si="215"/>
        <v>30</v>
      </c>
      <c r="Q4208" s="29" t="str">
        <f>VLOOKUP(B4208,辅助信息!E:M,9,FALSE)</f>
        <v>ZTWM-CDGS-XS-2025-0156-五冶钢构-2025年九月第一批次钢筋采购合同(三圣乡项目)-中铁物贸成都公司</v>
      </c>
      <c r="R4208" s="29" t="str">
        <f>_xlfn._xlws.FILTER(辅助信息!D:D,辅助信息!E:E=B4208)</f>
        <v>五冶钢构龙泉东洪片区(70亩、85亩)住宅、商业及配套工程项目</v>
      </c>
    </row>
    <row r="4209" ht="22.5" hidden="1" spans="1:18">
      <c r="A4209" s="59" t="s">
        <v>234</v>
      </c>
      <c r="B4209" s="137" t="s">
        <v>229</v>
      </c>
      <c r="C4209" s="72">
        <v>45939</v>
      </c>
      <c r="D4209" s="40" t="str">
        <f>VLOOKUP(B4209,辅助信息!E:K,7,FALSE)</f>
        <v>JWDDCD2025092400212</v>
      </c>
      <c r="E4209" s="40" t="str">
        <f>VLOOKUP(F4209,辅助信息!A:B,2,FALSE)</f>
        <v>盘螺</v>
      </c>
      <c r="F4209" s="40" t="s">
        <v>41</v>
      </c>
      <c r="G4209" s="36">
        <v>12</v>
      </c>
      <c r="H4209" s="136" t="str">
        <f>IF(SUMIFS('[1]2025年已发货'!$E:$E,'[1]2025年已发货'!$F:$F,C4209,'[1]2025年已发货'!$C:$C,F4209,'[1]2025年已发货'!$G:$G,I4209,'[1]2025年已发货'!$H:$H,J4209)=0,"未发货",SUMIFS('[1]2025年已发货'!$E:$E,'[1]2025年已发货'!$F:$F,C4209,'[1]2025年已发货'!$C:$C,F4209,'[1]2025年已发货'!$G:$G,I4209,'[1]2025年已发货'!$H:$H,J4209))</f>
        <v>未发货</v>
      </c>
      <c r="I4209" s="40" t="str">
        <f>VLOOKUP(B4209,辅助信息!E:I,3,FALSE)</f>
        <v>(五冶钢构龙泉东洪片区85亩住宅、商业及配套工程项目三标段)成都市龙泉驿外东洪路地铁2号线惠王陵地铁C口</v>
      </c>
      <c r="J4209" s="40" t="str">
        <f>VLOOKUP(B4209,辅助信息!E:I,4,FALSE)</f>
        <v>王军宝</v>
      </c>
      <c r="K4209" s="40">
        <f>VLOOKUP(J4209,辅助信息!H:I,2,FALSE)</f>
        <v>13889142392</v>
      </c>
      <c r="L4209" s="111">
        <f>VLOOKUP(B4209,辅助信息!E:J,6,FALSE)</f>
        <v>0</v>
      </c>
      <c r="M4209" s="93">
        <v>45941</v>
      </c>
      <c r="O4209" s="64">
        <f ca="1" t="shared" si="214"/>
        <v>0</v>
      </c>
      <c r="P4209" s="64">
        <f ca="1" t="shared" si="215"/>
        <v>30</v>
      </c>
      <c r="Q4209" s="29" t="str">
        <f>VLOOKUP(B4209,辅助信息!E:M,9,FALSE)</f>
        <v>ZTWM-CDGS-XS-2025-0156-五冶钢构-2025年九月第一批次钢筋采购合同(三圣乡项目)-中铁物贸成都公司</v>
      </c>
      <c r="R4209" s="29" t="str">
        <f>_xlfn._xlws.FILTER(辅助信息!D:D,辅助信息!E:E=B4209)</f>
        <v>五冶钢构龙泉东洪片区(70亩、85亩)住宅、商业及配套工程项目</v>
      </c>
    </row>
    <row r="4210" hidden="1" spans="2:18">
      <c r="B4210" s="137" t="s">
        <v>229</v>
      </c>
      <c r="C4210" s="72">
        <v>45939</v>
      </c>
      <c r="D4210" s="40" t="str">
        <f>VLOOKUP(B4210,辅助信息!E:K,7,FALSE)</f>
        <v>JWDDCD2025092400212</v>
      </c>
      <c r="E4210" s="40" t="str">
        <f>VLOOKUP(F4210,辅助信息!A:B,2,FALSE)</f>
        <v>螺纹钢</v>
      </c>
      <c r="F4210" s="40" t="s">
        <v>27</v>
      </c>
      <c r="G4210" s="36">
        <v>30</v>
      </c>
      <c r="H4210" s="136" t="str">
        <f>IF(SUMIFS('[1]2025年已发货'!$E:$E,'[1]2025年已发货'!$F:$F,C4210,'[1]2025年已发货'!$C:$C,F4210,'[1]2025年已发货'!$G:$G,I4210,'[1]2025年已发货'!$H:$H,J4210)=0,"未发货",SUMIFS('[1]2025年已发货'!$E:$E,'[1]2025年已发货'!$F:$F,C4210,'[1]2025年已发货'!$C:$C,F4210,'[1]2025年已发货'!$G:$G,I4210,'[1]2025年已发货'!$H:$H,J4210))</f>
        <v>未发货</v>
      </c>
      <c r="I4210" s="40" t="str">
        <f>VLOOKUP(B4210,辅助信息!E:I,3,FALSE)</f>
        <v>(五冶钢构龙泉东洪片区85亩住宅、商业及配套工程项目三标段)成都市龙泉驿外东洪路地铁2号线惠王陵地铁C口</v>
      </c>
      <c r="J4210" s="40" t="str">
        <f>VLOOKUP(B4210,辅助信息!E:I,4,FALSE)</f>
        <v>王军宝</v>
      </c>
      <c r="K4210" s="40">
        <f>VLOOKUP(J4210,辅助信息!H:I,2,FALSE)</f>
        <v>13889142392</v>
      </c>
      <c r="L4210" s="111">
        <f>VLOOKUP(B4210,辅助信息!E:J,6,FALSE)</f>
        <v>0</v>
      </c>
      <c r="M4210" s="93">
        <v>45941</v>
      </c>
      <c r="O4210" s="64">
        <f ca="1" t="shared" si="214"/>
        <v>0</v>
      </c>
      <c r="P4210" s="64">
        <f ca="1" t="shared" si="215"/>
        <v>30</v>
      </c>
      <c r="Q4210" s="29" t="str">
        <f>VLOOKUP(B4210,辅助信息!E:M,9,FALSE)</f>
        <v>ZTWM-CDGS-XS-2025-0156-五冶钢构-2025年九月第一批次钢筋采购合同(三圣乡项目)-中铁物贸成都公司</v>
      </c>
      <c r="R4210" s="29" t="str">
        <f>_xlfn._xlws.FILTER(辅助信息!D:D,辅助信息!E:E=B4210)</f>
        <v>五冶钢构龙泉东洪片区(70亩、85亩)住宅、商业及配套工程项目</v>
      </c>
    </row>
    <row r="4211" hidden="1" spans="2:18">
      <c r="B4211" s="137" t="s">
        <v>229</v>
      </c>
      <c r="C4211" s="72">
        <v>45939</v>
      </c>
      <c r="D4211" s="40" t="str">
        <f>VLOOKUP(B4211,辅助信息!E:K,7,FALSE)</f>
        <v>JWDDCD2025092400212</v>
      </c>
      <c r="E4211" s="40" t="str">
        <f>VLOOKUP(F4211,辅助信息!A:B,2,FALSE)</f>
        <v>螺纹钢</v>
      </c>
      <c r="F4211" s="40" t="s">
        <v>19</v>
      </c>
      <c r="G4211" s="36">
        <v>6</v>
      </c>
      <c r="H4211" s="136" t="str">
        <f>IF(SUMIFS('[1]2025年已发货'!$E:$E,'[1]2025年已发货'!$F:$F,C4211,'[1]2025年已发货'!$C:$C,F4211,'[1]2025年已发货'!$G:$G,I4211,'[1]2025年已发货'!$H:$H,J4211)=0,"未发货",SUMIFS('[1]2025年已发货'!$E:$E,'[1]2025年已发货'!$F:$F,C4211,'[1]2025年已发货'!$C:$C,F4211,'[1]2025年已发货'!$G:$G,I4211,'[1]2025年已发货'!$H:$H,J4211))</f>
        <v>未发货</v>
      </c>
      <c r="I4211" s="40" t="str">
        <f>VLOOKUP(B4211,辅助信息!E:I,3,FALSE)</f>
        <v>(五冶钢构龙泉东洪片区85亩住宅、商业及配套工程项目三标段)成都市龙泉驿外东洪路地铁2号线惠王陵地铁C口</v>
      </c>
      <c r="J4211" s="40" t="str">
        <f>VLOOKUP(B4211,辅助信息!E:I,4,FALSE)</f>
        <v>王军宝</v>
      </c>
      <c r="K4211" s="40">
        <f>VLOOKUP(J4211,辅助信息!H:I,2,FALSE)</f>
        <v>13889142392</v>
      </c>
      <c r="L4211" s="111">
        <f>VLOOKUP(B4211,辅助信息!E:J,6,FALSE)</f>
        <v>0</v>
      </c>
      <c r="M4211" s="93">
        <v>45941</v>
      </c>
      <c r="O4211" s="64">
        <f ca="1" t="shared" si="214"/>
        <v>0</v>
      </c>
      <c r="P4211" s="64">
        <f ca="1" t="shared" si="215"/>
        <v>30</v>
      </c>
      <c r="Q4211" s="29" t="str">
        <f>VLOOKUP(B4211,辅助信息!E:M,9,FALSE)</f>
        <v>ZTWM-CDGS-XS-2025-0156-五冶钢构-2025年九月第一批次钢筋采购合同(三圣乡项目)-中铁物贸成都公司</v>
      </c>
      <c r="R4211" s="29" t="str">
        <f>_xlfn._xlws.FILTER(辅助信息!D:D,辅助信息!E:E=B4211)</f>
        <v>五冶钢构龙泉东洪片区(70亩、85亩)住宅、商业及配套工程项目</v>
      </c>
    </row>
    <row r="4212" hidden="1" spans="2:18">
      <c r="B4212" s="137" t="s">
        <v>229</v>
      </c>
      <c r="C4212" s="72">
        <v>45939</v>
      </c>
      <c r="D4212" s="40" t="str">
        <f>VLOOKUP(B4212,辅助信息!E:K,7,FALSE)</f>
        <v>JWDDCD2025092400212</v>
      </c>
      <c r="E4212" s="40" t="str">
        <f>VLOOKUP(F4212,辅助信息!A:B,2,FALSE)</f>
        <v>螺纹钢</v>
      </c>
      <c r="F4212" s="40" t="s">
        <v>32</v>
      </c>
      <c r="G4212" s="36">
        <v>10</v>
      </c>
      <c r="H4212" s="136" t="str">
        <f>IF(SUMIFS('[1]2025年已发货'!$E:$E,'[1]2025年已发货'!$F:$F,C4212,'[1]2025年已发货'!$C:$C,F4212,'[1]2025年已发货'!$G:$G,I4212,'[1]2025年已发货'!$H:$H,J4212)=0,"未发货",SUMIFS('[1]2025年已发货'!$E:$E,'[1]2025年已发货'!$F:$F,C4212,'[1]2025年已发货'!$C:$C,F4212,'[1]2025年已发货'!$G:$G,I4212,'[1]2025年已发货'!$H:$H,J4212))</f>
        <v>未发货</v>
      </c>
      <c r="I4212" s="40" t="str">
        <f>VLOOKUP(B4212,辅助信息!E:I,3,FALSE)</f>
        <v>(五冶钢构龙泉东洪片区85亩住宅、商业及配套工程项目三标段)成都市龙泉驿外东洪路地铁2号线惠王陵地铁C口</v>
      </c>
      <c r="J4212" s="40" t="str">
        <f>VLOOKUP(B4212,辅助信息!E:I,4,FALSE)</f>
        <v>王军宝</v>
      </c>
      <c r="K4212" s="40">
        <f>VLOOKUP(J4212,辅助信息!H:I,2,FALSE)</f>
        <v>13889142392</v>
      </c>
      <c r="L4212" s="111">
        <f>VLOOKUP(B4212,辅助信息!E:J,6,FALSE)</f>
        <v>0</v>
      </c>
      <c r="M4212" s="93">
        <v>45941</v>
      </c>
      <c r="O4212" s="64">
        <f ca="1" t="shared" si="214"/>
        <v>0</v>
      </c>
      <c r="P4212" s="64">
        <f ca="1" t="shared" si="215"/>
        <v>30</v>
      </c>
      <c r="Q4212" s="29" t="str">
        <f>VLOOKUP(B4212,辅助信息!E:M,9,FALSE)</f>
        <v>ZTWM-CDGS-XS-2025-0156-五冶钢构-2025年九月第一批次钢筋采购合同(三圣乡项目)-中铁物贸成都公司</v>
      </c>
      <c r="R4212" s="29" t="str">
        <f>_xlfn._xlws.FILTER(辅助信息!D:D,辅助信息!E:E=B4212)</f>
        <v>五冶钢构龙泉东洪片区(70亩、85亩)住宅、商业及配套工程项目</v>
      </c>
    </row>
    <row r="4213" hidden="1" spans="2:18">
      <c r="B4213" s="137" t="s">
        <v>229</v>
      </c>
      <c r="C4213" s="72">
        <v>45939</v>
      </c>
      <c r="D4213" s="40" t="str">
        <f>VLOOKUP(B4213,辅助信息!E:K,7,FALSE)</f>
        <v>JWDDCD2025092400212</v>
      </c>
      <c r="E4213" s="40" t="str">
        <f>VLOOKUP(F4213,辅助信息!A:B,2,FALSE)</f>
        <v>螺纹钢</v>
      </c>
      <c r="F4213" s="40" t="s">
        <v>30</v>
      </c>
      <c r="G4213" s="36">
        <v>14</v>
      </c>
      <c r="H4213" s="136" t="str">
        <f>IF(SUMIFS('[1]2025年已发货'!$E:$E,'[1]2025年已发货'!$F:$F,C4213,'[1]2025年已发货'!$C:$C,F4213,'[1]2025年已发货'!$G:$G,I4213,'[1]2025年已发货'!$H:$H,J4213)=0,"未发货",SUMIFS('[1]2025年已发货'!$E:$E,'[1]2025年已发货'!$F:$F,C4213,'[1]2025年已发货'!$C:$C,F4213,'[1]2025年已发货'!$G:$G,I4213,'[1]2025年已发货'!$H:$H,J4213))</f>
        <v>未发货</v>
      </c>
      <c r="I4213" s="40" t="str">
        <f>VLOOKUP(B4213,辅助信息!E:I,3,FALSE)</f>
        <v>(五冶钢构龙泉东洪片区85亩住宅、商业及配套工程项目三标段)成都市龙泉驿外东洪路地铁2号线惠王陵地铁C口</v>
      </c>
      <c r="J4213" s="40" t="str">
        <f>VLOOKUP(B4213,辅助信息!E:I,4,FALSE)</f>
        <v>王军宝</v>
      </c>
      <c r="K4213" s="40">
        <f>VLOOKUP(J4213,辅助信息!H:I,2,FALSE)</f>
        <v>13889142392</v>
      </c>
      <c r="L4213" s="111">
        <f>VLOOKUP(B4213,辅助信息!E:J,6,FALSE)</f>
        <v>0</v>
      </c>
      <c r="M4213" s="93">
        <v>45941</v>
      </c>
      <c r="O4213" s="64">
        <f ca="1" t="shared" si="214"/>
        <v>0</v>
      </c>
      <c r="P4213" s="64">
        <f ca="1" t="shared" si="215"/>
        <v>30</v>
      </c>
      <c r="Q4213" s="29" t="str">
        <f>VLOOKUP(B4213,辅助信息!E:M,9,FALSE)</f>
        <v>ZTWM-CDGS-XS-2025-0156-五冶钢构-2025年九月第一批次钢筋采购合同(三圣乡项目)-中铁物贸成都公司</v>
      </c>
      <c r="R4213" s="29" t="str">
        <f>_xlfn._xlws.FILTER(辅助信息!D:D,辅助信息!E:E=B4213)</f>
        <v>五冶钢构龙泉东洪片区(70亩、85亩)住宅、商业及配套工程项目</v>
      </c>
    </row>
    <row r="4214" hidden="1" spans="2:18">
      <c r="B4214" s="137" t="s">
        <v>229</v>
      </c>
      <c r="C4214" s="72">
        <v>45939</v>
      </c>
      <c r="D4214" s="40" t="str">
        <f>VLOOKUP(B4214,辅助信息!E:K,7,FALSE)</f>
        <v>JWDDCD2025092400212</v>
      </c>
      <c r="E4214" s="40" t="str">
        <f>VLOOKUP(F4214,辅助信息!A:B,2,FALSE)</f>
        <v>螺纹钢</v>
      </c>
      <c r="F4214" s="40" t="s">
        <v>33</v>
      </c>
      <c r="G4214" s="36">
        <v>15</v>
      </c>
      <c r="H4214" s="136" t="str">
        <f>IF(SUMIFS('[1]2025年已发货'!$E:$E,'[1]2025年已发货'!$F:$F,C4214,'[1]2025年已发货'!$C:$C,F4214,'[1]2025年已发货'!$G:$G,I4214,'[1]2025年已发货'!$H:$H,J4214)=0,"未发货",SUMIFS('[1]2025年已发货'!$E:$E,'[1]2025年已发货'!$F:$F,C4214,'[1]2025年已发货'!$C:$C,F4214,'[1]2025年已发货'!$G:$G,I4214,'[1]2025年已发货'!$H:$H,J4214))</f>
        <v>未发货</v>
      </c>
      <c r="I4214" s="40" t="str">
        <f>VLOOKUP(B4214,辅助信息!E:I,3,FALSE)</f>
        <v>(五冶钢构龙泉东洪片区85亩住宅、商业及配套工程项目三标段)成都市龙泉驿外东洪路地铁2号线惠王陵地铁C口</v>
      </c>
      <c r="J4214" s="40" t="str">
        <f>VLOOKUP(B4214,辅助信息!E:I,4,FALSE)</f>
        <v>王军宝</v>
      </c>
      <c r="K4214" s="40">
        <f>VLOOKUP(J4214,辅助信息!H:I,2,FALSE)</f>
        <v>13889142392</v>
      </c>
      <c r="L4214" s="111">
        <f>VLOOKUP(B4214,辅助信息!E:J,6,FALSE)</f>
        <v>0</v>
      </c>
      <c r="M4214" s="93">
        <v>45941</v>
      </c>
      <c r="O4214" s="64">
        <f ca="1" t="shared" si="214"/>
        <v>0</v>
      </c>
      <c r="P4214" s="64">
        <f ca="1" t="shared" si="215"/>
        <v>30</v>
      </c>
      <c r="Q4214" s="29" t="str">
        <f>VLOOKUP(B4214,辅助信息!E:M,9,FALSE)</f>
        <v>ZTWM-CDGS-XS-2025-0156-五冶钢构-2025年九月第一批次钢筋采购合同(三圣乡项目)-中铁物贸成都公司</v>
      </c>
      <c r="R4214" s="29" t="str">
        <f>_xlfn._xlws.FILTER(辅助信息!D:D,辅助信息!E:E=B4214)</f>
        <v>五冶钢构龙泉东洪片区(70亩、85亩)住宅、商业及配套工程项目</v>
      </c>
    </row>
    <row r="4215" hidden="1" spans="2:18">
      <c r="B4215" s="137" t="s">
        <v>229</v>
      </c>
      <c r="C4215" s="72">
        <v>45939</v>
      </c>
      <c r="D4215" s="40" t="str">
        <f>VLOOKUP(B4215,辅助信息!E:K,7,FALSE)</f>
        <v>JWDDCD2025092400212</v>
      </c>
      <c r="E4215" s="40" t="str">
        <f>VLOOKUP(F4215,辅助信息!A:B,2,FALSE)</f>
        <v>螺纹钢</v>
      </c>
      <c r="F4215" s="40" t="s">
        <v>28</v>
      </c>
      <c r="G4215" s="36">
        <v>8</v>
      </c>
      <c r="H4215" s="136" t="str">
        <f>IF(SUMIFS('[1]2025年已发货'!$E:$E,'[1]2025年已发货'!$F:$F,C4215,'[1]2025年已发货'!$C:$C,F4215,'[1]2025年已发货'!$G:$G,I4215,'[1]2025年已发货'!$H:$H,J4215)=0,"未发货",SUMIFS('[1]2025年已发货'!$E:$E,'[1]2025年已发货'!$F:$F,C4215,'[1]2025年已发货'!$C:$C,F4215,'[1]2025年已发货'!$G:$G,I4215,'[1]2025年已发货'!$H:$H,J4215))</f>
        <v>未发货</v>
      </c>
      <c r="I4215" s="40" t="str">
        <f>VLOOKUP(B4215,辅助信息!E:I,3,FALSE)</f>
        <v>(五冶钢构龙泉东洪片区85亩住宅、商业及配套工程项目三标段)成都市龙泉驿外东洪路地铁2号线惠王陵地铁C口</v>
      </c>
      <c r="J4215" s="40" t="str">
        <f>VLOOKUP(B4215,辅助信息!E:I,4,FALSE)</f>
        <v>王军宝</v>
      </c>
      <c r="K4215" s="40">
        <f>VLOOKUP(J4215,辅助信息!H:I,2,FALSE)</f>
        <v>13889142392</v>
      </c>
      <c r="L4215" s="111">
        <f>VLOOKUP(B4215,辅助信息!E:J,6,FALSE)</f>
        <v>0</v>
      </c>
      <c r="M4215" s="93">
        <v>45941</v>
      </c>
      <c r="O4215" s="64">
        <f ca="1" t="shared" si="214"/>
        <v>0</v>
      </c>
      <c r="P4215" s="64">
        <f ca="1" t="shared" si="215"/>
        <v>30</v>
      </c>
      <c r="Q4215" s="29" t="str">
        <f>VLOOKUP(B4215,辅助信息!E:M,9,FALSE)</f>
        <v>ZTWM-CDGS-XS-2025-0156-五冶钢构-2025年九月第一批次钢筋采购合同(三圣乡项目)-中铁物贸成都公司</v>
      </c>
      <c r="R4215" s="29" t="str">
        <f>_xlfn._xlws.FILTER(辅助信息!D:D,辅助信息!E:E=B4215)</f>
        <v>五冶钢构龙泉东洪片区(70亩、85亩)住宅、商业及配套工程项目</v>
      </c>
    </row>
    <row r="4216" hidden="1" spans="2:18">
      <c r="B4216" s="137" t="s">
        <v>229</v>
      </c>
      <c r="C4216" s="72">
        <v>45939</v>
      </c>
      <c r="D4216" s="40" t="str">
        <f>VLOOKUP(B4216,辅助信息!E:K,7,FALSE)</f>
        <v>JWDDCD2025092400212</v>
      </c>
      <c r="E4216" s="40" t="str">
        <f>VLOOKUP(F4216,辅助信息!A:B,2,FALSE)</f>
        <v>螺纹钢</v>
      </c>
      <c r="F4216" s="40" t="s">
        <v>18</v>
      </c>
      <c r="G4216" s="36">
        <v>2</v>
      </c>
      <c r="H4216" s="136" t="str">
        <f>IF(SUMIFS('[1]2025年已发货'!$E:$E,'[1]2025年已发货'!$F:$F,C4216,'[1]2025年已发货'!$C:$C,F4216,'[1]2025年已发货'!$G:$G,I4216,'[1]2025年已发货'!$H:$H,J4216)=0,"未发货",SUMIFS('[1]2025年已发货'!$E:$E,'[1]2025年已发货'!$F:$F,C4216,'[1]2025年已发货'!$C:$C,F4216,'[1]2025年已发货'!$G:$G,I4216,'[1]2025年已发货'!$H:$H,J4216))</f>
        <v>未发货</v>
      </c>
      <c r="I4216" s="40" t="str">
        <f>VLOOKUP(B4216,辅助信息!E:I,3,FALSE)</f>
        <v>(五冶钢构龙泉东洪片区85亩住宅、商业及配套工程项目三标段)成都市龙泉驿外东洪路地铁2号线惠王陵地铁C口</v>
      </c>
      <c r="J4216" s="40" t="str">
        <f>VLOOKUP(B4216,辅助信息!E:I,4,FALSE)</f>
        <v>王军宝</v>
      </c>
      <c r="K4216" s="40">
        <f>VLOOKUP(J4216,辅助信息!H:I,2,FALSE)</f>
        <v>13889142392</v>
      </c>
      <c r="L4216" s="111">
        <f>VLOOKUP(B4216,辅助信息!E:J,6,FALSE)</f>
        <v>0</v>
      </c>
      <c r="M4216" s="93">
        <v>45941</v>
      </c>
      <c r="O4216" s="64">
        <f ca="1" t="shared" si="214"/>
        <v>0</v>
      </c>
      <c r="P4216" s="64">
        <f ca="1" t="shared" si="215"/>
        <v>30</v>
      </c>
      <c r="Q4216" s="29" t="str">
        <f>VLOOKUP(B4216,辅助信息!E:M,9,FALSE)</f>
        <v>ZTWM-CDGS-XS-2025-0156-五冶钢构-2025年九月第一批次钢筋采购合同(三圣乡项目)-中铁物贸成都公司</v>
      </c>
      <c r="R4216" s="29" t="str">
        <f>_xlfn._xlws.FILTER(辅助信息!D:D,辅助信息!E:E=B4216)</f>
        <v>五冶钢构龙泉东洪片区(70亩、85亩)住宅、商业及配套工程项目</v>
      </c>
    </row>
    <row r="4217" hidden="1" spans="2:18">
      <c r="B4217" s="137" t="s">
        <v>228</v>
      </c>
      <c r="C4217" s="72">
        <v>45939</v>
      </c>
      <c r="D4217" s="40" t="str">
        <f>VLOOKUP(B4217,辅助信息!E:K,7,FALSE)</f>
        <v>JWDDCD2025092400190</v>
      </c>
      <c r="E4217" s="40" t="str">
        <f>VLOOKUP(F4217,辅助信息!A:B,2,FALSE)</f>
        <v>盘螺</v>
      </c>
      <c r="F4217" s="40" t="s">
        <v>40</v>
      </c>
      <c r="G4217" s="36">
        <v>18</v>
      </c>
      <c r="H4217" s="136" t="str">
        <f>IF(SUMIFS('[1]2025年已发货'!$E:$E,'[1]2025年已发货'!$F:$F,C4217,'[1]2025年已发货'!$C:$C,F4217,'[1]2025年已发货'!$G:$G,I4217,'[1]2025年已发货'!$H:$H,J4217)=0,"未发货",SUMIFS('[1]2025年已发货'!$E:$E,'[1]2025年已发货'!$F:$F,C4217,'[1]2025年已发货'!$C:$C,F4217,'[1]2025年已发货'!$G:$G,I4217,'[1]2025年已发货'!$H:$H,J4217))</f>
        <v>未发货</v>
      </c>
      <c r="I4217" s="40" t="str">
        <f>VLOOKUP(B4217,辅助信息!E:I,3,FALSE)</f>
        <v>(五冶钢构龙泉东洪片区70亩住宅、商业及配套工程项目二标段)成都市龙泉驿外东洪路地铁2号线惠王陵地铁C口</v>
      </c>
      <c r="J4217" s="40" t="str">
        <f>VLOOKUP(B4217,辅助信息!E:I,4,FALSE)</f>
        <v>蒋嗣伟</v>
      </c>
      <c r="K4217" s="40">
        <f>VLOOKUP(J4217,辅助信息!H:I,2,FALSE)</f>
        <v>15014331252</v>
      </c>
      <c r="L4217" s="111">
        <f>VLOOKUP(B4217,辅助信息!E:J,6,FALSE)</f>
        <v>0</v>
      </c>
      <c r="M4217" s="93">
        <v>45941</v>
      </c>
      <c r="O4217" s="64">
        <f ca="1" t="shared" si="214"/>
        <v>0</v>
      </c>
      <c r="P4217" s="64">
        <f ca="1" t="shared" si="215"/>
        <v>30</v>
      </c>
      <c r="Q4217" s="29" t="str">
        <f>VLOOKUP(B4217,辅助信息!E:M,9,FALSE)</f>
        <v>ZTWM-CDGS-XS-2025-0156-五冶钢构-2025年九月第一批次钢筋采购合同(三圣乡项目)-中铁物贸成都公司</v>
      </c>
      <c r="R4217" s="29" t="str">
        <f>_xlfn._xlws.FILTER(辅助信息!D:D,辅助信息!E:E=B4217)</f>
        <v>五冶钢构龙泉东洪片区(70亩、85亩)住宅、商业及配套工程项目</v>
      </c>
    </row>
    <row r="4218" hidden="1" spans="2:18">
      <c r="B4218" s="137" t="s">
        <v>228</v>
      </c>
      <c r="C4218" s="72">
        <v>45939</v>
      </c>
      <c r="D4218" s="40" t="str">
        <f>VLOOKUP(B4218,辅助信息!E:K,7,FALSE)</f>
        <v>JWDDCD2025092400190</v>
      </c>
      <c r="E4218" s="40" t="str">
        <f>VLOOKUP(F4218,辅助信息!A:B,2,FALSE)</f>
        <v>盘螺</v>
      </c>
      <c r="F4218" s="40" t="s">
        <v>41</v>
      </c>
      <c r="G4218" s="36">
        <v>35</v>
      </c>
      <c r="H4218" s="136" t="str">
        <f>IF(SUMIFS('[1]2025年已发货'!$E:$E,'[1]2025年已发货'!$F:$F,C4218,'[1]2025年已发货'!$C:$C,F4218,'[1]2025年已发货'!$G:$G,I4218,'[1]2025年已发货'!$H:$H,J4218)=0,"未发货",SUMIFS('[1]2025年已发货'!$E:$E,'[1]2025年已发货'!$F:$F,C4218,'[1]2025年已发货'!$C:$C,F4218,'[1]2025年已发货'!$G:$G,I4218,'[1]2025年已发货'!$H:$H,J4218))</f>
        <v>未发货</v>
      </c>
      <c r="I4218" s="40" t="str">
        <f>VLOOKUP(B4218,辅助信息!E:I,3,FALSE)</f>
        <v>(五冶钢构龙泉东洪片区70亩住宅、商业及配套工程项目二标段)成都市龙泉驿外东洪路地铁2号线惠王陵地铁C口</v>
      </c>
      <c r="J4218" s="40" t="str">
        <f>VLOOKUP(B4218,辅助信息!E:I,4,FALSE)</f>
        <v>蒋嗣伟</v>
      </c>
      <c r="K4218" s="40">
        <f>VLOOKUP(J4218,辅助信息!H:I,2,FALSE)</f>
        <v>15014331252</v>
      </c>
      <c r="L4218" s="111">
        <f>VLOOKUP(B4218,辅助信息!E:J,6,FALSE)</f>
        <v>0</v>
      </c>
      <c r="M4218" s="93">
        <v>45941</v>
      </c>
      <c r="O4218" s="64">
        <f ca="1" t="shared" si="214"/>
        <v>0</v>
      </c>
      <c r="P4218" s="64">
        <f ca="1" t="shared" si="215"/>
        <v>30</v>
      </c>
      <c r="Q4218" s="29" t="str">
        <f>VLOOKUP(B4218,辅助信息!E:M,9,FALSE)</f>
        <v>ZTWM-CDGS-XS-2025-0156-五冶钢构-2025年九月第一批次钢筋采购合同(三圣乡项目)-中铁物贸成都公司</v>
      </c>
      <c r="R4218" s="29" t="str">
        <f>_xlfn._xlws.FILTER(辅助信息!D:D,辅助信息!E:E=B4218)</f>
        <v>五冶钢构龙泉东洪片区(70亩、85亩)住宅、商业及配套工程项目</v>
      </c>
    </row>
    <row r="4219" hidden="1" spans="2:18">
      <c r="B4219" s="137" t="s">
        <v>228</v>
      </c>
      <c r="C4219" s="72">
        <v>45939</v>
      </c>
      <c r="D4219" s="40" t="str">
        <f>VLOOKUP(B4219,辅助信息!E:K,7,FALSE)</f>
        <v>JWDDCD2025092400190</v>
      </c>
      <c r="E4219" s="40" t="str">
        <f>VLOOKUP(F4219,辅助信息!A:B,2,FALSE)</f>
        <v>盘螺</v>
      </c>
      <c r="F4219" s="40" t="s">
        <v>26</v>
      </c>
      <c r="G4219" s="36">
        <v>17</v>
      </c>
      <c r="H4219" s="136" t="str">
        <f>IF(SUMIFS('[1]2025年已发货'!$E:$E,'[1]2025年已发货'!$F:$F,C4219,'[1]2025年已发货'!$C:$C,F4219,'[1]2025年已发货'!$G:$G,I4219,'[1]2025年已发货'!$H:$H,J4219)=0,"未发货",SUMIFS('[1]2025年已发货'!$E:$E,'[1]2025年已发货'!$F:$F,C4219,'[1]2025年已发货'!$C:$C,F4219,'[1]2025年已发货'!$G:$G,I4219,'[1]2025年已发货'!$H:$H,J4219))</f>
        <v>未发货</v>
      </c>
      <c r="I4219" s="40" t="str">
        <f>VLOOKUP(B4219,辅助信息!E:I,3,FALSE)</f>
        <v>(五冶钢构龙泉东洪片区70亩住宅、商业及配套工程项目二标段)成都市龙泉驿外东洪路地铁2号线惠王陵地铁C口</v>
      </c>
      <c r="J4219" s="40" t="str">
        <f>VLOOKUP(B4219,辅助信息!E:I,4,FALSE)</f>
        <v>蒋嗣伟</v>
      </c>
      <c r="K4219" s="40">
        <f>VLOOKUP(J4219,辅助信息!H:I,2,FALSE)</f>
        <v>15014331252</v>
      </c>
      <c r="L4219" s="111">
        <f>VLOOKUP(B4219,辅助信息!E:J,6,FALSE)</f>
        <v>0</v>
      </c>
      <c r="M4219" s="93">
        <v>45941</v>
      </c>
      <c r="O4219" s="64">
        <f ca="1" t="shared" si="214"/>
        <v>0</v>
      </c>
      <c r="P4219" s="64">
        <f ca="1" t="shared" si="215"/>
        <v>30</v>
      </c>
      <c r="Q4219" s="29" t="str">
        <f>VLOOKUP(B4219,辅助信息!E:M,9,FALSE)</f>
        <v>ZTWM-CDGS-XS-2025-0156-五冶钢构-2025年九月第一批次钢筋采购合同(三圣乡项目)-中铁物贸成都公司</v>
      </c>
      <c r="R4219" s="29" t="str">
        <f>_xlfn._xlws.FILTER(辅助信息!D:D,辅助信息!E:E=B4219)</f>
        <v>五冶钢构龙泉东洪片区(70亩、85亩)住宅、商业及配套工程项目</v>
      </c>
    </row>
    <row r="4220" hidden="1" spans="2:18">
      <c r="B4220" s="137" t="s">
        <v>204</v>
      </c>
      <c r="C4220" s="145">
        <v>45939</v>
      </c>
      <c r="D4220" s="137" t="str">
        <f>VLOOKUP(B4220,辅助信息!E:K,7,FALSE)</f>
        <v>JWDDCD2025062200016</v>
      </c>
      <c r="E4220" s="137" t="str">
        <f>VLOOKUP(F4220,辅助信息!A:B,2,FALSE)</f>
        <v>螺纹钢</v>
      </c>
      <c r="F4220" s="137" t="s">
        <v>130</v>
      </c>
      <c r="G4220" s="148">
        <v>41</v>
      </c>
      <c r="H4220" s="136">
        <f>IF(SUMIFS('[1]2025年已发货'!$E:$E,'[1]2025年已发货'!$F:$F,C4220,'[1]2025年已发货'!$C:$C,F4220,'[1]2025年已发货'!$G:$G,I4220,'[1]2025年已发货'!$H:$H,J4220)=0,"未发货",SUMIFS('[1]2025年已发货'!$E:$E,'[1]2025年已发货'!$F:$F,C4220,'[1]2025年已发货'!$C:$C,F4220,'[1]2025年已发货'!$G:$G,I4220,'[1]2025年已发货'!$H:$H,J4220))</f>
        <v>41</v>
      </c>
      <c r="I4220" s="40" t="str">
        <f>VLOOKUP(B4220,辅助信息!E:I,3,FALSE)</f>
        <v>(武汉电气化局成达万高铁强电项目-达州主城区-达州南站)四川省达州市达川区达州南站</v>
      </c>
      <c r="J4220" s="40" t="str">
        <f>VLOOKUP(B4220,辅助信息!E:I,4,FALSE)</f>
        <v>杨人志</v>
      </c>
      <c r="K4220" s="40">
        <f>VLOOKUP(J4220,辅助信息!H:I,2,FALSE)</f>
        <v>18782679099</v>
      </c>
      <c r="L4220" s="111" t="str">
        <f>VLOOKUP(B4220,辅助信息!E:J,6,FALSE)</f>
        <v>锈货不收！！下雨天钢筋没盖篷布不收！！，装货前联系收货人核实到场规格,没提前告知进场规格现场不给予接收</v>
      </c>
      <c r="M4220" s="93">
        <v>45941</v>
      </c>
      <c r="O4220" s="64">
        <f ca="1" t="shared" si="214"/>
        <v>0</v>
      </c>
      <c r="P4220" s="64">
        <f ca="1" t="shared" si="215"/>
        <v>30</v>
      </c>
      <c r="Q4220" s="29" t="str">
        <f>VLOOKUP(B4220,辅助信息!E:M,9,FALSE)</f>
        <v>ZTWM-CDGS-XS-2025-0033-中铁武汉电气化局集团有限公司成达万高速铁路强电工程项目</v>
      </c>
      <c r="R4220" s="29" t="str">
        <f>_xlfn._xlws.FILTER(辅助信息!D:D,辅助信息!E:E=B4220)</f>
        <v>武汉电气化局成达万高铁强电项目</v>
      </c>
    </row>
    <row r="4221" hidden="1" spans="2:18">
      <c r="B4221" s="137" t="s">
        <v>204</v>
      </c>
      <c r="C4221" s="145">
        <v>45939</v>
      </c>
      <c r="D4221" s="137" t="str">
        <f>VLOOKUP(B4221,辅助信息!E:K,7,FALSE)</f>
        <v>JWDDCD2025062200016</v>
      </c>
      <c r="E4221" s="137" t="str">
        <f>VLOOKUP(F4221,辅助信息!A:B,2,FALSE)</f>
        <v>螺纹钢</v>
      </c>
      <c r="F4221" s="137" t="s">
        <v>28</v>
      </c>
      <c r="G4221" s="148">
        <v>3</v>
      </c>
      <c r="H4221" s="136">
        <f>IF(SUMIFS('[1]2025年已发货'!$E:$E,'[1]2025年已发货'!$F:$F,C4221,'[1]2025年已发货'!$C:$C,F4221,'[1]2025年已发货'!$G:$G,I4221,'[1]2025年已发货'!$H:$H,J4221)=0,"未发货",SUMIFS('[1]2025年已发货'!$E:$E,'[1]2025年已发货'!$F:$F,C4221,'[1]2025年已发货'!$C:$C,F4221,'[1]2025年已发货'!$G:$G,I4221,'[1]2025年已发货'!$H:$H,J4221))</f>
        <v>3</v>
      </c>
      <c r="I4221" s="40" t="str">
        <f>VLOOKUP(B4221,辅助信息!E:I,3,FALSE)</f>
        <v>(武汉电气化局成达万高铁强电项目-达州主城区-达州南站)四川省达州市达川区达州南站</v>
      </c>
      <c r="J4221" s="40" t="str">
        <f>VLOOKUP(B4221,辅助信息!E:I,4,FALSE)</f>
        <v>杨人志</v>
      </c>
      <c r="K4221" s="40">
        <f>VLOOKUP(J4221,辅助信息!H:I,2,FALSE)</f>
        <v>18782679099</v>
      </c>
      <c r="L4221" s="111" t="str">
        <f>VLOOKUP(B4221,辅助信息!E:J,6,FALSE)</f>
        <v>锈货不收！！下雨天钢筋没盖篷布不收！！，装货前联系收货人核实到场规格,没提前告知进场规格现场不给予接收</v>
      </c>
      <c r="M4221" s="93">
        <v>45941</v>
      </c>
      <c r="O4221" s="64">
        <f ca="1" t="shared" si="214"/>
        <v>0</v>
      </c>
      <c r="P4221" s="64">
        <f ca="1" t="shared" si="215"/>
        <v>30</v>
      </c>
      <c r="Q4221" s="29" t="str">
        <f>VLOOKUP(B4221,辅助信息!E:M,9,FALSE)</f>
        <v>ZTWM-CDGS-XS-2025-0033-中铁武汉电气化局集团有限公司成达万高速铁路强电工程项目</v>
      </c>
      <c r="R4221" s="29" t="str">
        <f>_xlfn._xlws.FILTER(辅助信息!D:D,辅助信息!E:E=B4221)</f>
        <v>武汉电气化局成达万高铁强电项目</v>
      </c>
    </row>
    <row r="4222" hidden="1" spans="2:18">
      <c r="B4222" s="137" t="s">
        <v>177</v>
      </c>
      <c r="C4222" s="72">
        <v>45939</v>
      </c>
      <c r="D4222" s="40" t="str">
        <f>VLOOKUP(B4222,辅助信息!E:K,7,FALSE)</f>
        <v>JWDDCD2025062200016</v>
      </c>
      <c r="E4222" s="40" t="str">
        <f>VLOOKUP(F4222,辅助信息!A:B,2,FALSE)</f>
        <v>螺纹钢</v>
      </c>
      <c r="F4222" s="40" t="s">
        <v>30</v>
      </c>
      <c r="G4222" s="36">
        <v>19</v>
      </c>
      <c r="H4222" s="136" t="str">
        <f>IF(SUMIFS('[1]2025年已发货'!$E:$E,'[1]2025年已发货'!$F:$F,C4222,'[1]2025年已发货'!$C:$C,F4222,'[1]2025年已发货'!$G:$G,I4222,'[1]2025年已发货'!$H:$H,J4222)=0,"未发货",SUMIFS('[1]2025年已发货'!$E:$E,'[1]2025年已发货'!$F:$F,C4222,'[1]2025年已发货'!$C:$C,F4222,'[1]2025年已发货'!$G:$G,I4222,'[1]2025年已发货'!$H:$H,J4222))</f>
        <v>未发货</v>
      </c>
      <c r="I4222" s="40" t="str">
        <f>VLOOKUP(B4222,辅助信息!E:I,3,FALSE)</f>
        <v>(武汉电气化局成达万高铁强电项目-南充营山)四川省南充市营山县保真路景阳名城南50米(保真路东)</v>
      </c>
      <c r="J4222" s="40" t="str">
        <f>VLOOKUP(B4222,辅助信息!E:I,4,FALSE)</f>
        <v>周开亮</v>
      </c>
      <c r="K4222" s="40">
        <f>VLOOKUP(J4222,辅助信息!H:I,2,FALSE)</f>
        <v>18381485052</v>
      </c>
      <c r="L4222" s="111" t="str">
        <f>VLOOKUP(B4222,辅助信息!E:J,6,FALSE)</f>
        <v>锈货不收！！下雨天钢筋没盖篷布不收！！，装货前联系收货人核实到场规格,没提前告知进场规格现场不给予接收</v>
      </c>
      <c r="M4222" s="93">
        <v>45941</v>
      </c>
      <c r="O4222" s="64">
        <f ca="1" t="shared" si="214"/>
        <v>0</v>
      </c>
      <c r="P4222" s="64">
        <f ca="1" t="shared" si="215"/>
        <v>30</v>
      </c>
      <c r="Q4222" s="29" t="str">
        <f>VLOOKUP(B4222,辅助信息!E:M,9,FALSE)</f>
        <v>ZTWM-CDGS-XS-2025-0033-中铁武汉电气化局集团有限公司成达万高速铁路强电工程项目</v>
      </c>
      <c r="R4222" s="29" t="str">
        <f>_xlfn._xlws.FILTER(辅助信息!D:D,辅助信息!E:E=B4222)</f>
        <v>武汉电气化局成达万高铁强电项目</v>
      </c>
    </row>
    <row r="4223" hidden="1" spans="2:18">
      <c r="B4223" s="137" t="s">
        <v>177</v>
      </c>
      <c r="C4223" s="72">
        <v>45939</v>
      </c>
      <c r="D4223" s="40" t="str">
        <f>VLOOKUP(B4223,辅助信息!E:K,7,FALSE)</f>
        <v>JWDDCD2025062200016</v>
      </c>
      <c r="E4223" s="40" t="str">
        <f>VLOOKUP(F4223,辅助信息!A:B,2,FALSE)</f>
        <v>螺纹钢</v>
      </c>
      <c r="F4223" s="40" t="s">
        <v>33</v>
      </c>
      <c r="G4223" s="36">
        <v>8</v>
      </c>
      <c r="H4223" s="136" t="str">
        <f>IF(SUMIFS('[1]2025年已发货'!$E:$E,'[1]2025年已发货'!$F:$F,C4223,'[1]2025年已发货'!$C:$C,F4223,'[1]2025年已发货'!$G:$G,I4223,'[1]2025年已发货'!$H:$H,J4223)=0,"未发货",SUMIFS('[1]2025年已发货'!$E:$E,'[1]2025年已发货'!$F:$F,C4223,'[1]2025年已发货'!$C:$C,F4223,'[1]2025年已发货'!$G:$G,I4223,'[1]2025年已发货'!$H:$H,J4223))</f>
        <v>未发货</v>
      </c>
      <c r="I4223" s="40" t="str">
        <f>VLOOKUP(B4223,辅助信息!E:I,3,FALSE)</f>
        <v>(武汉电气化局成达万高铁强电项目-南充营山)四川省南充市营山县保真路景阳名城南50米(保真路东)</v>
      </c>
      <c r="J4223" s="40" t="str">
        <f>VLOOKUP(B4223,辅助信息!E:I,4,FALSE)</f>
        <v>周开亮</v>
      </c>
      <c r="K4223" s="40">
        <f>VLOOKUP(J4223,辅助信息!H:I,2,FALSE)</f>
        <v>18381485052</v>
      </c>
      <c r="L4223" s="111" t="str">
        <f>VLOOKUP(B4223,辅助信息!E:J,6,FALSE)</f>
        <v>锈货不收！！下雨天钢筋没盖篷布不收！！，装货前联系收货人核实到场规格,没提前告知进场规格现场不给予接收</v>
      </c>
      <c r="M4223" s="93">
        <v>45941</v>
      </c>
      <c r="O4223" s="64">
        <f ca="1" t="shared" si="214"/>
        <v>0</v>
      </c>
      <c r="P4223" s="64">
        <f ca="1" t="shared" si="215"/>
        <v>30</v>
      </c>
      <c r="Q4223" s="29" t="str">
        <f>VLOOKUP(B4223,辅助信息!E:M,9,FALSE)</f>
        <v>ZTWM-CDGS-XS-2025-0033-中铁武汉电气化局集团有限公司成达万高速铁路强电工程项目</v>
      </c>
      <c r="R4223" s="29" t="str">
        <f>_xlfn._xlws.FILTER(辅助信息!D:D,辅助信息!E:E=B4223)</f>
        <v>武汉电气化局成达万高铁强电项目</v>
      </c>
    </row>
    <row r="4224" hidden="1" spans="2:18">
      <c r="B4224" s="137" t="s">
        <v>177</v>
      </c>
      <c r="C4224" s="72">
        <v>45939</v>
      </c>
      <c r="D4224" s="40" t="str">
        <f>VLOOKUP(B4224,辅助信息!E:K,7,FALSE)</f>
        <v>JWDDCD2025062200016</v>
      </c>
      <c r="E4224" s="40" t="str">
        <f>VLOOKUP(F4224,辅助信息!A:B,2,FALSE)</f>
        <v>螺纹钢</v>
      </c>
      <c r="F4224" s="40" t="s">
        <v>18</v>
      </c>
      <c r="G4224" s="36">
        <v>8</v>
      </c>
      <c r="H4224" s="136" t="str">
        <f>IF(SUMIFS('[1]2025年已发货'!$E:$E,'[1]2025年已发货'!$F:$F,C4224,'[1]2025年已发货'!$C:$C,F4224,'[1]2025年已发货'!$G:$G,I4224,'[1]2025年已发货'!$H:$H,J4224)=0,"未发货",SUMIFS('[1]2025年已发货'!$E:$E,'[1]2025年已发货'!$F:$F,C4224,'[1]2025年已发货'!$C:$C,F4224,'[1]2025年已发货'!$G:$G,I4224,'[1]2025年已发货'!$H:$H,J4224))</f>
        <v>未发货</v>
      </c>
      <c r="I4224" s="40" t="str">
        <f>VLOOKUP(B4224,辅助信息!E:I,3,FALSE)</f>
        <v>(武汉电气化局成达万高铁强电项目-南充营山)四川省南充市营山县保真路景阳名城南50米(保真路东)</v>
      </c>
      <c r="J4224" s="40" t="str">
        <f>VLOOKUP(B4224,辅助信息!E:I,4,FALSE)</f>
        <v>周开亮</v>
      </c>
      <c r="K4224" s="40">
        <f>VLOOKUP(J4224,辅助信息!H:I,2,FALSE)</f>
        <v>18381485052</v>
      </c>
      <c r="L4224" s="111" t="str">
        <f>VLOOKUP(B4224,辅助信息!E:J,6,FALSE)</f>
        <v>锈货不收！！下雨天钢筋没盖篷布不收！！，装货前联系收货人核实到场规格,没提前告知进场规格现场不给予接收</v>
      </c>
      <c r="M4224" s="93">
        <v>45941</v>
      </c>
      <c r="O4224" s="64">
        <f ca="1" t="shared" si="214"/>
        <v>0</v>
      </c>
      <c r="P4224" s="64">
        <f ca="1" t="shared" si="215"/>
        <v>30</v>
      </c>
      <c r="Q4224" s="29" t="str">
        <f>VLOOKUP(B4224,辅助信息!E:M,9,FALSE)</f>
        <v>ZTWM-CDGS-XS-2025-0033-中铁武汉电气化局集团有限公司成达万高速铁路强电工程项目</v>
      </c>
      <c r="R4224" s="29" t="str">
        <f>_xlfn._xlws.FILTER(辅助信息!D:D,辅助信息!E:E=B4224)</f>
        <v>武汉电气化局成达万高铁强电项目</v>
      </c>
    </row>
    <row r="4225" hidden="1" spans="2:18">
      <c r="B4225" s="137" t="s">
        <v>203</v>
      </c>
      <c r="C4225" s="72">
        <v>45939</v>
      </c>
      <c r="D4225" s="40" t="str">
        <f>VLOOKUP(B4225,辅助信息!E:K,7,FALSE)</f>
        <v>JWDDCD2025102100479</v>
      </c>
      <c r="E4225" s="40" t="str">
        <f>VLOOKUP(F4225,辅助信息!A:B,2,FALSE)</f>
        <v>盘螺</v>
      </c>
      <c r="F4225" s="40" t="s">
        <v>40</v>
      </c>
      <c r="G4225" s="36">
        <v>5</v>
      </c>
      <c r="H4225" s="136">
        <f>IF(SUMIFS('[1]2025年已发货'!$E:$E,'[1]2025年已发货'!$F:$F,C4225,'[1]2025年已发货'!$C:$C,F4225,'[1]2025年已发货'!$G:$G,I4225,'[1]2025年已发货'!$H:$H,J4225)=0,"未发货",SUMIFS('[1]2025年已发货'!$E:$E,'[1]2025年已发货'!$F:$F,C4225,'[1]2025年已发货'!$C:$C,F4225,'[1]2025年已发货'!$G:$G,I4225,'[1]2025年已发货'!$H:$H,J4225))</f>
        <v>5</v>
      </c>
      <c r="I4225" s="40" t="str">
        <f>VLOOKUP(B4225,辅助信息!E:I,3,FALSE)</f>
        <v>(五冶建设空港兴城怡心街道83亩项目)成都市双流区怡心街道高峰社区一组剑和路一段空港兴城怡心街道83亩项目中国五冶项目部</v>
      </c>
      <c r="J4225" s="40" t="str">
        <f>VLOOKUP(B4225,辅助信息!E:I,4,FALSE)</f>
        <v>王刚</v>
      </c>
      <c r="K4225" s="40">
        <f>VLOOKUP(J4225,辅助信息!H:I,2,FALSE)</f>
        <v>15881190525</v>
      </c>
      <c r="L4225" s="111" t="str">
        <f>VLOOKUP(B4225,辅助信息!E:J,6,FALSE)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4225" s="93">
        <v>45941</v>
      </c>
      <c r="O4225" s="64">
        <f ca="1" t="shared" si="214"/>
        <v>0</v>
      </c>
      <c r="P4225" s="64">
        <f ca="1" t="shared" si="215"/>
        <v>30</v>
      </c>
      <c r="Q4225" s="29" t="str">
        <f>VLOOKUP(B4225,辅助信息!E:M,9,FALSE)</f>
        <v>ZTWM-CDGS-XS-2025-0073-五冶天府-成都怡心湖片区及龙泉驿医院等项目</v>
      </c>
      <c r="R4225" s="29" t="str">
        <f>_xlfn._xlws.FILTER(辅助信息!D:D,辅助信息!E:E=B4225)</f>
        <v>五冶建设空港兴城怡心街道83亩项目</v>
      </c>
    </row>
    <row r="4226" hidden="1" spans="2:18">
      <c r="B4226" s="137" t="s">
        <v>203</v>
      </c>
      <c r="C4226" s="72">
        <v>45939</v>
      </c>
      <c r="D4226" s="40" t="str">
        <f>VLOOKUP(B4226,辅助信息!E:K,7,FALSE)</f>
        <v>JWDDCD2025102100479</v>
      </c>
      <c r="E4226" s="40" t="str">
        <f>VLOOKUP(F4226,辅助信息!A:B,2,FALSE)</f>
        <v>盘螺</v>
      </c>
      <c r="F4226" s="40" t="s">
        <v>41</v>
      </c>
      <c r="G4226" s="36">
        <v>14</v>
      </c>
      <c r="H4226" s="136">
        <f>IF(SUMIFS('[1]2025年已发货'!$E:$E,'[1]2025年已发货'!$F:$F,C4226,'[1]2025年已发货'!$C:$C,F4226,'[1]2025年已发货'!$G:$G,I4226,'[1]2025年已发货'!$H:$H,J4226)=0,"未发货",SUMIFS('[1]2025年已发货'!$E:$E,'[1]2025年已发货'!$F:$F,C4226,'[1]2025年已发货'!$C:$C,F4226,'[1]2025年已发货'!$G:$G,I4226,'[1]2025年已发货'!$H:$H,J4226))</f>
        <v>14</v>
      </c>
      <c r="I4226" s="40" t="str">
        <f>VLOOKUP(B4226,辅助信息!E:I,3,FALSE)</f>
        <v>(五冶建设空港兴城怡心街道83亩项目)成都市双流区怡心街道高峰社区一组剑和路一段空港兴城怡心街道83亩项目中国五冶项目部</v>
      </c>
      <c r="J4226" s="40" t="str">
        <f>VLOOKUP(B4226,辅助信息!E:I,4,FALSE)</f>
        <v>王刚</v>
      </c>
      <c r="K4226" s="40">
        <f>VLOOKUP(J4226,辅助信息!H:I,2,FALSE)</f>
        <v>15881190525</v>
      </c>
      <c r="L4226" s="111" t="str">
        <f>VLOOKUP(B4226,辅助信息!E:J,6,FALSE)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4226" s="93">
        <v>45941</v>
      </c>
      <c r="O4226" s="64">
        <f ca="1" t="shared" si="214"/>
        <v>0</v>
      </c>
      <c r="P4226" s="64">
        <f ca="1" t="shared" si="215"/>
        <v>30</v>
      </c>
      <c r="Q4226" s="29" t="str">
        <f>VLOOKUP(B4226,辅助信息!E:M,9,FALSE)</f>
        <v>ZTWM-CDGS-XS-2025-0073-五冶天府-成都怡心湖片区及龙泉驿医院等项目</v>
      </c>
      <c r="R4226" s="29" t="str">
        <f>_xlfn._xlws.FILTER(辅助信息!D:D,辅助信息!E:E=B4226)</f>
        <v>五冶建设空港兴城怡心街道83亩项目</v>
      </c>
    </row>
    <row r="4227" hidden="1" spans="2:18">
      <c r="B4227" s="137" t="s">
        <v>203</v>
      </c>
      <c r="C4227" s="72">
        <v>45939</v>
      </c>
      <c r="D4227" s="40" t="str">
        <f>VLOOKUP(B4227,辅助信息!E:K,7,FALSE)</f>
        <v>JWDDCD2025102100479</v>
      </c>
      <c r="E4227" s="40" t="str">
        <f>VLOOKUP(F4227,辅助信息!A:B,2,FALSE)</f>
        <v>螺纹钢</v>
      </c>
      <c r="F4227" s="40" t="s">
        <v>66</v>
      </c>
      <c r="G4227" s="36">
        <v>17</v>
      </c>
      <c r="H4227" s="136">
        <f>IF(SUMIFS('[1]2025年已发货'!$E:$E,'[1]2025年已发货'!$F:$F,C4227,'[1]2025年已发货'!$C:$C,F4227,'[1]2025年已发货'!$G:$G,I4227,'[1]2025年已发货'!$H:$H,J4227)=0,"未发货",SUMIFS('[1]2025年已发货'!$E:$E,'[1]2025年已发货'!$F:$F,C4227,'[1]2025年已发货'!$C:$C,F4227,'[1]2025年已发货'!$G:$G,I4227,'[1]2025年已发货'!$H:$H,J4227))</f>
        <v>17</v>
      </c>
      <c r="I4227" s="40" t="str">
        <f>VLOOKUP(B4227,辅助信息!E:I,3,FALSE)</f>
        <v>(五冶建设空港兴城怡心街道83亩项目)成都市双流区怡心街道高峰社区一组剑和路一段空港兴城怡心街道83亩项目中国五冶项目部</v>
      </c>
      <c r="J4227" s="40" t="str">
        <f>VLOOKUP(B4227,辅助信息!E:I,4,FALSE)</f>
        <v>王刚</v>
      </c>
      <c r="K4227" s="40">
        <f>VLOOKUP(J4227,辅助信息!H:I,2,FALSE)</f>
        <v>15881190525</v>
      </c>
      <c r="L4227" s="111" t="str">
        <f>VLOOKUP(B4227,辅助信息!E:J,6,FALSE)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4227" s="93">
        <v>45941</v>
      </c>
      <c r="O4227" s="64">
        <f ca="1" t="shared" si="214"/>
        <v>0</v>
      </c>
      <c r="P4227" s="64">
        <f ca="1" t="shared" si="215"/>
        <v>30</v>
      </c>
      <c r="Q4227" s="29" t="str">
        <f>VLOOKUP(B4227,辅助信息!E:M,9,FALSE)</f>
        <v>ZTWM-CDGS-XS-2025-0073-五冶天府-成都怡心湖片区及龙泉驿医院等项目</v>
      </c>
      <c r="R4227" s="29" t="str">
        <f>_xlfn._xlws.FILTER(辅助信息!D:D,辅助信息!E:E=B4227)</f>
        <v>五冶建设空港兴城怡心街道83亩项目</v>
      </c>
    </row>
    <row r="4228" ht="22.5" hidden="1" spans="1:18">
      <c r="A4228" s="73" t="s">
        <v>235</v>
      </c>
      <c r="B4228" s="137" t="s">
        <v>169</v>
      </c>
      <c r="C4228" s="72">
        <v>45939</v>
      </c>
      <c r="D4228" s="40" t="str">
        <f>VLOOKUP(B4228,辅助信息!E:K,7,FALSE)</f>
        <v>JWDDCD2025051800044</v>
      </c>
      <c r="E4228" s="40" t="str">
        <f>VLOOKUP(F4228,辅助信息!A:B,2,FALSE)</f>
        <v>高线</v>
      </c>
      <c r="F4228" s="40" t="s">
        <v>51</v>
      </c>
      <c r="G4228" s="36">
        <v>32</v>
      </c>
      <c r="H4228" s="136" t="str">
        <f>IF(SUMIFS('[1]2025年已发货'!$E:$E,'[1]2025年已发货'!$F:$F,C4228,'[1]2025年已发货'!$C:$C,F4228,'[1]2025年已发货'!$G:$G,I4228,'[1]2025年已发货'!$H:$H,J4228)=0,"未发货",SUMIFS('[1]2025年已发货'!$E:$E,'[1]2025年已发货'!$F:$F,C4228,'[1]2025年已发货'!$C:$C,F4228,'[1]2025年已发货'!$G:$G,I4228,'[1]2025年已发货'!$H:$H,J4228))</f>
        <v>未发货</v>
      </c>
      <c r="I4228" s="40" t="str">
        <f>VLOOKUP(B4228,辅助信息!E:I,3,FALSE)</f>
        <v>(五冶建设龙泉芙蓉花语项目-1,3地块)龙泉驿区北川路双堰塘钓鱼东100米(北川路)</v>
      </c>
      <c r="J4228" s="40" t="str">
        <f>VLOOKUP(B4228,辅助信息!E:I,4,FALSE)</f>
        <v>祝斯阳</v>
      </c>
      <c r="K4228" s="40">
        <f>VLOOKUP(J4228,辅助信息!H:I,2,FALSE)</f>
        <v>15583590797</v>
      </c>
      <c r="L4228" s="111" t="str">
        <f>VLOOKUP(B4228,辅助信息!E:J,6,FALSE)</f>
        <v>联系实际收货人（祝斯阳15583590797）项目拒绝威钢发货！！！五冶建设送货单,6份材质书,锈货不收，项目名称：中冶成勘-成都安置房项目，装货前联系收货人核实到场规格,没提前告知进场规格现场不给予接收</v>
      </c>
      <c r="M4228" s="93">
        <v>45941</v>
      </c>
      <c r="O4228" s="64">
        <f ca="1" t="shared" si="214"/>
        <v>0</v>
      </c>
      <c r="P4228" s="64">
        <f ca="1" t="shared" si="215"/>
        <v>30</v>
      </c>
      <c r="Q4228" s="29" t="str">
        <f>VLOOKUP(B4228,辅助信息!E:M,9,FALSE)</f>
        <v>ZTWM-CDGS-XS-2025-0073-五冶天府-成都怡心湖片区及龙泉驿医院等项目</v>
      </c>
      <c r="R4228" s="29" t="str">
        <f>_xlfn._xlws.FILTER(辅助信息!D:D,辅助信息!E:E=B4228)</f>
        <v>五冶建设龙泉芙蓉花语项目</v>
      </c>
    </row>
    <row r="4229" ht="22.5" hidden="1" spans="1:18">
      <c r="A4229" s="73" t="s">
        <v>236</v>
      </c>
      <c r="B4229" s="137" t="s">
        <v>169</v>
      </c>
      <c r="C4229" s="72">
        <v>45939</v>
      </c>
      <c r="D4229" s="40" t="str">
        <f>VLOOKUP(B4229,辅助信息!E:K,7,FALSE)</f>
        <v>JWDDCD2025051800044</v>
      </c>
      <c r="E4229" s="40" t="str">
        <f>VLOOKUP(F4229,辅助信息!A:B,2,FALSE)</f>
        <v>螺纹钢</v>
      </c>
      <c r="F4229" s="40" t="s">
        <v>28</v>
      </c>
      <c r="G4229" s="36">
        <v>35</v>
      </c>
      <c r="H4229" s="136" t="str">
        <f>IF(SUMIFS('[1]2025年已发货'!$E:$E,'[1]2025年已发货'!$F:$F,C4229,'[1]2025年已发货'!$C:$C,F4229,'[1]2025年已发货'!$G:$G,I4229,'[1]2025年已发货'!$H:$H,J4229)=0,"未发货",SUMIFS('[1]2025年已发货'!$E:$E,'[1]2025年已发货'!$F:$F,C4229,'[1]2025年已发货'!$C:$C,F4229,'[1]2025年已发货'!$G:$G,I4229,'[1]2025年已发货'!$H:$H,J4229))</f>
        <v>未发货</v>
      </c>
      <c r="I4229" s="40" t="str">
        <f>VLOOKUP(B4229,辅助信息!E:I,3,FALSE)</f>
        <v>(五冶建设龙泉芙蓉花语项目-1,3地块)龙泉驿区北川路双堰塘钓鱼东100米(北川路)</v>
      </c>
      <c r="J4229" s="40" t="str">
        <f>VLOOKUP(B4229,辅助信息!E:I,4,FALSE)</f>
        <v>祝斯阳</v>
      </c>
      <c r="K4229" s="40">
        <f>VLOOKUP(J4229,辅助信息!H:I,2,FALSE)</f>
        <v>15583590797</v>
      </c>
      <c r="L4229" s="111" t="str">
        <f>VLOOKUP(B4229,辅助信息!E:J,6,FALSE)</f>
        <v>联系实际收货人（祝斯阳15583590797）项目拒绝威钢发货！！！五冶建设送货单,6份材质书,锈货不收，项目名称：中冶成勘-成都安置房项目，装货前联系收货人核实到场规格,没提前告知进场规格现场不给予接收</v>
      </c>
      <c r="M4229" s="93">
        <v>45941</v>
      </c>
      <c r="O4229" s="64">
        <f ca="1" t="shared" si="214"/>
        <v>0</v>
      </c>
      <c r="P4229" s="64">
        <f ca="1" t="shared" si="215"/>
        <v>30</v>
      </c>
      <c r="Q4229" s="29" t="str">
        <f>VLOOKUP(B4229,辅助信息!E:M,9,FALSE)</f>
        <v>ZTWM-CDGS-XS-2025-0073-五冶天府-成都怡心湖片区及龙泉驿医院等项目</v>
      </c>
      <c r="R4229" s="29" t="str">
        <f>_xlfn._xlws.FILTER(辅助信息!D:D,辅助信息!E:E=B4229)</f>
        <v>五冶建设龙泉芙蓉花语项目</v>
      </c>
    </row>
    <row r="4230" ht="22.5" hidden="1" spans="1:18">
      <c r="A4230" s="73" t="s">
        <v>237</v>
      </c>
      <c r="B4230" s="137" t="s">
        <v>169</v>
      </c>
      <c r="C4230" s="72">
        <v>45939</v>
      </c>
      <c r="D4230" s="40" t="str">
        <f>VLOOKUP(B4230,辅助信息!E:K,7,FALSE)</f>
        <v>JWDDCD2025051800044</v>
      </c>
      <c r="E4230" s="40" t="str">
        <f>VLOOKUP(F4230,辅助信息!A:B,2,FALSE)</f>
        <v>螺纹钢</v>
      </c>
      <c r="F4230" s="40" t="s">
        <v>28</v>
      </c>
      <c r="G4230" s="36">
        <v>35</v>
      </c>
      <c r="H4230" s="136" t="str">
        <f>IF(SUMIFS('[1]2025年已发货'!$E:$E,'[1]2025年已发货'!$F:$F,C4230,'[1]2025年已发货'!$C:$C,F4230,'[1]2025年已发货'!$G:$G,I4230,'[1]2025年已发货'!$H:$H,J4230)=0,"未发货",SUMIFS('[1]2025年已发货'!$E:$E,'[1]2025年已发货'!$F:$F,C4230,'[1]2025年已发货'!$C:$C,F4230,'[1]2025年已发货'!$G:$G,I4230,'[1]2025年已发货'!$H:$H,J4230))</f>
        <v>未发货</v>
      </c>
      <c r="I4230" s="40" t="str">
        <f>VLOOKUP(B4230,辅助信息!E:I,3,FALSE)</f>
        <v>(五冶建设龙泉芙蓉花语项目-1,3地块)龙泉驿区北川路双堰塘钓鱼东100米(北川路)</v>
      </c>
      <c r="J4230" s="40" t="str">
        <f>VLOOKUP(B4230,辅助信息!E:I,4,FALSE)</f>
        <v>祝斯阳</v>
      </c>
      <c r="K4230" s="40">
        <f>VLOOKUP(J4230,辅助信息!H:I,2,FALSE)</f>
        <v>15583590797</v>
      </c>
      <c r="L4230" s="111" t="str">
        <f>VLOOKUP(B4230,辅助信息!E:J,6,FALSE)</f>
        <v>联系实际收货人（祝斯阳15583590797）项目拒绝威钢发货！！！五冶建设送货单,6份材质书,锈货不收，项目名称：中冶成勘-成都安置房项目，装货前联系收货人核实到场规格,没提前告知进场规格现场不给予接收</v>
      </c>
      <c r="M4230" s="93">
        <v>45941</v>
      </c>
      <c r="O4230" s="64">
        <f ca="1" t="shared" si="214"/>
        <v>0</v>
      </c>
      <c r="P4230" s="64">
        <f ca="1" t="shared" si="215"/>
        <v>30</v>
      </c>
      <c r="Q4230" s="29" t="str">
        <f>VLOOKUP(B4230,辅助信息!E:M,9,FALSE)</f>
        <v>ZTWM-CDGS-XS-2025-0073-五冶天府-成都怡心湖片区及龙泉驿医院等项目</v>
      </c>
      <c r="R4230" s="29" t="str">
        <f>_xlfn._xlws.FILTER(辅助信息!D:D,辅助信息!E:E=B4230)</f>
        <v>五冶建设龙泉芙蓉花语项目</v>
      </c>
    </row>
    <row r="4231" hidden="1" spans="2:18">
      <c r="B4231" s="137" t="s">
        <v>192</v>
      </c>
      <c r="C4231" s="72">
        <v>45939</v>
      </c>
      <c r="D4231" s="40" t="str">
        <f>VLOOKUP(B4231,辅助信息!E:K,7,FALSE)</f>
        <v>JWDDCD2025102100475</v>
      </c>
      <c r="E4231" s="40" t="str">
        <f>VLOOKUP(F4231,辅助信息!A:B,2,FALSE)</f>
        <v>盘螺</v>
      </c>
      <c r="F4231" s="40" t="s">
        <v>40</v>
      </c>
      <c r="G4231" s="36">
        <v>12.5</v>
      </c>
      <c r="H4231" s="136" t="str">
        <f>IF(SUMIFS('[1]2025年已发货'!$E:$E,'[1]2025年已发货'!$F:$F,C4231,'[1]2025年已发货'!$C:$C,F4231,'[1]2025年已发货'!$G:$G,I4231,'[1]2025年已发货'!$H:$H,J4231)=0,"未发货",SUMIFS('[1]2025年已发货'!$E:$E,'[1]2025年已发货'!$F:$F,C4231,'[1]2025年已发货'!$C:$C,F4231,'[1]2025年已发货'!$G:$G,I4231,'[1]2025年已发货'!$H:$H,J4231))</f>
        <v>未发货</v>
      </c>
      <c r="I4231" s="40" t="str">
        <f>VLOOKUP(B4231,辅助信息!E:I,3,FALSE)</f>
        <v>(五冶建设成都国际铁路港多式联项目)四川省成都市青白江区桂平大道成都中远海运陆港多式联运有限公司</v>
      </c>
      <c r="J4231" s="40" t="str">
        <f>VLOOKUP(B4231,辅助信息!E:I,4,FALSE)</f>
        <v>黄勇杰</v>
      </c>
      <c r="K4231" s="40">
        <f>VLOOKUP(J4231,辅助信息!H:I,2,FALSE)</f>
        <v>13880580196</v>
      </c>
      <c r="L4231" s="111" t="str">
        <f>VLOOKUP(B4231,辅助信息!E:J,6,FALSE)</f>
        <v>联系实际收货人（黄勇杰13880580196）项目只能用威钢发货！！！18直条可以用宝武鄂钢，五冶建设送货单,6份材质书,锈货不收，装货前联系收货人核实到场规格,没提前告知进场规格现场不给予接收</v>
      </c>
      <c r="M4231" s="93">
        <v>45941</v>
      </c>
      <c r="O4231" s="64">
        <f ca="1" t="shared" si="214"/>
        <v>0</v>
      </c>
      <c r="P4231" s="64">
        <f ca="1" t="shared" si="215"/>
        <v>30</v>
      </c>
      <c r="Q4231" s="29" t="str">
        <f>VLOOKUP(B4231,辅助信息!E:M,9,FALSE)</f>
        <v>ZTWM-CDGS-XS-2025-0073-五冶天府-成都怡心湖片区及龙泉驿医院等项目</v>
      </c>
      <c r="R4231" s="29" t="str">
        <f>_xlfn._xlws.FILTER(辅助信息!D:D,辅助信息!E:E=B4231)</f>
        <v>五冶建设成都国际铁路港多式联项目</v>
      </c>
    </row>
    <row r="4232" hidden="1" spans="2:18">
      <c r="B4232" s="137" t="s">
        <v>192</v>
      </c>
      <c r="C4232" s="72">
        <v>45939</v>
      </c>
      <c r="D4232" s="40" t="str">
        <f>VLOOKUP(B4232,辅助信息!E:K,7,FALSE)</f>
        <v>JWDDCD2025102100475</v>
      </c>
      <c r="E4232" s="40" t="str">
        <f>VLOOKUP(F4232,辅助信息!A:B,2,FALSE)</f>
        <v>盘螺</v>
      </c>
      <c r="F4232" s="40" t="s">
        <v>26</v>
      </c>
      <c r="G4232" s="36">
        <v>12.5</v>
      </c>
      <c r="H4232" s="136" t="str">
        <f>IF(SUMIFS('[1]2025年已发货'!$E:$E,'[1]2025年已发货'!$F:$F,C4232,'[1]2025年已发货'!$C:$C,F4232,'[1]2025年已发货'!$G:$G,I4232,'[1]2025年已发货'!$H:$H,J4232)=0,"未发货",SUMIFS('[1]2025年已发货'!$E:$E,'[1]2025年已发货'!$F:$F,C4232,'[1]2025年已发货'!$C:$C,F4232,'[1]2025年已发货'!$G:$G,I4232,'[1]2025年已发货'!$H:$H,J4232))</f>
        <v>未发货</v>
      </c>
      <c r="I4232" s="40" t="str">
        <f>VLOOKUP(B4232,辅助信息!E:I,3,FALSE)</f>
        <v>(五冶建设成都国际铁路港多式联项目)四川省成都市青白江区桂平大道成都中远海运陆港多式联运有限公司</v>
      </c>
      <c r="J4232" s="40" t="str">
        <f>VLOOKUP(B4232,辅助信息!E:I,4,FALSE)</f>
        <v>黄勇杰</v>
      </c>
      <c r="K4232" s="40">
        <f>VLOOKUP(J4232,辅助信息!H:I,2,FALSE)</f>
        <v>13880580196</v>
      </c>
      <c r="L4232" s="111" t="str">
        <f>VLOOKUP(B4232,辅助信息!E:J,6,FALSE)</f>
        <v>联系实际收货人（黄勇杰13880580196）项目只能用威钢发货！！！18直条可以用宝武鄂钢，五冶建设送货单,6份材质书,锈货不收，装货前联系收货人核实到场规格,没提前告知进场规格现场不给予接收</v>
      </c>
      <c r="M4232" s="93">
        <v>45941</v>
      </c>
      <c r="O4232" s="64">
        <f ca="1" t="shared" si="214"/>
        <v>0</v>
      </c>
      <c r="P4232" s="64">
        <f ca="1" t="shared" si="215"/>
        <v>30</v>
      </c>
      <c r="Q4232" s="29" t="str">
        <f>VLOOKUP(B4232,辅助信息!E:M,9,FALSE)</f>
        <v>ZTWM-CDGS-XS-2025-0073-五冶天府-成都怡心湖片区及龙泉驿医院等项目</v>
      </c>
      <c r="R4232" s="29" t="str">
        <f>_xlfn._xlws.FILTER(辅助信息!D:D,辅助信息!E:E=B4232)</f>
        <v>五冶建设成都国际铁路港多式联项目</v>
      </c>
    </row>
    <row r="4233" hidden="1" spans="2:18">
      <c r="B4233" s="137" t="s">
        <v>192</v>
      </c>
      <c r="C4233" s="72">
        <v>45939</v>
      </c>
      <c r="D4233" s="40" t="str">
        <f>VLOOKUP(B4233,辅助信息!E:K,7,FALSE)</f>
        <v>JWDDCD2025102100475</v>
      </c>
      <c r="E4233" s="40" t="str">
        <f>VLOOKUP(F4233,辅助信息!A:B,2,FALSE)</f>
        <v>螺纹钢</v>
      </c>
      <c r="F4233" s="40" t="s">
        <v>65</v>
      </c>
      <c r="G4233" s="36">
        <v>10</v>
      </c>
      <c r="H4233" s="136" t="str">
        <f>IF(SUMIFS('[1]2025年已发货'!$E:$E,'[1]2025年已发货'!$F:$F,C4233,'[1]2025年已发货'!$C:$C,F4233,'[1]2025年已发货'!$G:$G,I4233,'[1]2025年已发货'!$H:$H,J4233)=0,"未发货",SUMIFS('[1]2025年已发货'!$E:$E,'[1]2025年已发货'!$F:$F,C4233,'[1]2025年已发货'!$C:$C,F4233,'[1]2025年已发货'!$G:$G,I4233,'[1]2025年已发货'!$H:$H,J4233))</f>
        <v>未发货</v>
      </c>
      <c r="I4233" s="40" t="str">
        <f>VLOOKUP(B4233,辅助信息!E:I,3,FALSE)</f>
        <v>(五冶建设成都国际铁路港多式联项目)四川省成都市青白江区桂平大道成都中远海运陆港多式联运有限公司</v>
      </c>
      <c r="J4233" s="40" t="str">
        <f>VLOOKUP(B4233,辅助信息!E:I,4,FALSE)</f>
        <v>黄勇杰</v>
      </c>
      <c r="K4233" s="40">
        <f>VLOOKUP(J4233,辅助信息!H:I,2,FALSE)</f>
        <v>13880580196</v>
      </c>
      <c r="L4233" s="111" t="str">
        <f>VLOOKUP(B4233,辅助信息!E:J,6,FALSE)</f>
        <v>联系实际收货人（黄勇杰13880580196）项目只能用威钢发货！！！18直条可以用宝武鄂钢，五冶建设送货单,6份材质书,锈货不收，装货前联系收货人核实到场规格,没提前告知进场规格现场不给予接收</v>
      </c>
      <c r="M4233" s="93">
        <v>45941</v>
      </c>
      <c r="O4233" s="64">
        <f ca="1" t="shared" si="214"/>
        <v>0</v>
      </c>
      <c r="P4233" s="64">
        <f ca="1" t="shared" si="215"/>
        <v>30</v>
      </c>
      <c r="Q4233" s="29" t="str">
        <f>VLOOKUP(B4233,辅助信息!E:M,9,FALSE)</f>
        <v>ZTWM-CDGS-XS-2025-0073-五冶天府-成都怡心湖片区及龙泉驿医院等项目</v>
      </c>
      <c r="R4233" s="29" t="str">
        <f>_xlfn._xlws.FILTER(辅助信息!D:D,辅助信息!E:E=B4233)</f>
        <v>五冶建设成都国际铁路港多式联项目</v>
      </c>
    </row>
    <row r="4234" hidden="1" spans="2:18">
      <c r="B4234" s="137" t="s">
        <v>231</v>
      </c>
      <c r="C4234" s="72">
        <v>45939</v>
      </c>
      <c r="D4234" s="40" t="str">
        <f>VLOOKUP(B4234,辅助信息!E:K,7,FALSE)</f>
        <v>JWDDCD2025102100481</v>
      </c>
      <c r="E4234" s="40" t="str">
        <f>VLOOKUP(F4234,辅助信息!A:B,2,FALSE)</f>
        <v>盘螺</v>
      </c>
      <c r="F4234" s="40" t="s">
        <v>40</v>
      </c>
      <c r="G4234" s="36">
        <v>2</v>
      </c>
      <c r="H4234" s="136" t="str">
        <f>IF(SUMIFS('[1]2025年已发货'!$E:$E,'[1]2025年已发货'!$F:$F,C4234,'[1]2025年已发货'!$C:$C,F4234,'[1]2025年已发货'!$G:$G,I4234,'[1]2025年已发货'!$H:$H,J4234)=0,"未发货",SUMIFS('[1]2025年已发货'!$E:$E,'[1]2025年已发货'!$F:$F,C4234,'[1]2025年已发货'!$C:$C,F4234,'[1]2025年已发货'!$G:$G,I4234,'[1]2025年已发货'!$H:$H,J4234))</f>
        <v>未发货</v>
      </c>
      <c r="I4234" s="40" t="str">
        <f>VLOOKUP(B4234,辅助信息!E:I,3,FALSE)</f>
        <v>(五冶建设成都盐道街中学初中部改扩建工程-一标)四川省成都市锦江区春熙路街道盐道街4号（盐道街中学初中部）</v>
      </c>
      <c r="J4234" s="40" t="str">
        <f>VLOOKUP(B4234,辅助信息!E:I,4,FALSE)</f>
        <v>谢鑫</v>
      </c>
      <c r="K4234" s="40">
        <f>VLOOKUP(J4234,辅助信息!H:I,2,FALSE)</f>
        <v>18228465067</v>
      </c>
      <c r="L4234" s="111" t="str">
        <f>VLOOKUP(B4234,辅助信息!E:J,6,FALSE)</f>
        <v>联系实际收货人（易前刚18228465067）五冶建设送货单,6份材质书,锈货不收，装货前联系收货人核实到场规格,没提前告知进场规格现场不给予接收</v>
      </c>
      <c r="O4234" s="64" t="str">
        <f ca="1" t="shared" si="214"/>
        <v/>
      </c>
      <c r="P4234" s="64" t="str">
        <f ca="1" t="shared" si="215"/>
        <v/>
      </c>
      <c r="Q4234" s="29" t="str">
        <f>VLOOKUP(B4234,辅助信息!E:M,9,FALSE)</f>
        <v>ZTWM-CDGS-XS-2025-0073-五冶天府-成都怡心湖片区及龙泉驿医院等项目</v>
      </c>
      <c r="R4234" s="29" t="str">
        <f>_xlfn._xlws.FILTER(辅助信息!D:D,辅助信息!E:E=B4234)</f>
        <v>五冶建设成都盐道街中学初中部改扩建工程</v>
      </c>
    </row>
    <row r="4235" hidden="1" spans="2:18">
      <c r="B4235" s="137" t="s">
        <v>231</v>
      </c>
      <c r="C4235" s="72">
        <v>45939</v>
      </c>
      <c r="D4235" s="40" t="str">
        <f>VLOOKUP(B4235,辅助信息!E:K,7,FALSE)</f>
        <v>JWDDCD2025102100481</v>
      </c>
      <c r="E4235" s="40" t="str">
        <f>VLOOKUP(F4235,辅助信息!A:B,2,FALSE)</f>
        <v>盘螺</v>
      </c>
      <c r="F4235" s="40" t="s">
        <v>26</v>
      </c>
      <c r="G4235" s="36">
        <v>12</v>
      </c>
      <c r="H4235" s="136" t="str">
        <f>IF(SUMIFS('[1]2025年已发货'!$E:$E,'[1]2025年已发货'!$F:$F,C4235,'[1]2025年已发货'!$C:$C,F4235,'[1]2025年已发货'!$G:$G,I4235,'[1]2025年已发货'!$H:$H,J4235)=0,"未发货",SUMIFS('[1]2025年已发货'!$E:$E,'[1]2025年已发货'!$F:$F,C4235,'[1]2025年已发货'!$C:$C,F4235,'[1]2025年已发货'!$G:$G,I4235,'[1]2025年已发货'!$H:$H,J4235))</f>
        <v>未发货</v>
      </c>
      <c r="I4235" s="40" t="str">
        <f>VLOOKUP(B4235,辅助信息!E:I,3,FALSE)</f>
        <v>(五冶建设成都盐道街中学初中部改扩建工程-一标)四川省成都市锦江区春熙路街道盐道街4号（盐道街中学初中部）</v>
      </c>
      <c r="J4235" s="40" t="str">
        <f>VLOOKUP(B4235,辅助信息!E:I,4,FALSE)</f>
        <v>谢鑫</v>
      </c>
      <c r="K4235" s="40">
        <f>VLOOKUP(J4235,辅助信息!H:I,2,FALSE)</f>
        <v>18228465067</v>
      </c>
      <c r="L4235" s="111" t="str">
        <f>VLOOKUP(B4235,辅助信息!E:J,6,FALSE)</f>
        <v>联系实际收货人（易前刚18228465067）五冶建设送货单,6份材质书,锈货不收，装货前联系收货人核实到场规格,没提前告知进场规格现场不给予接收</v>
      </c>
      <c r="O4235" s="64" t="str">
        <f ca="1" t="shared" si="214"/>
        <v/>
      </c>
      <c r="P4235" s="64" t="str">
        <f ca="1" t="shared" si="215"/>
        <v/>
      </c>
      <c r="Q4235" s="29" t="str">
        <f>VLOOKUP(B4235,辅助信息!E:M,9,FALSE)</f>
        <v>ZTWM-CDGS-XS-2025-0073-五冶天府-成都怡心湖片区及龙泉驿医院等项目</v>
      </c>
      <c r="R4235" s="29" t="str">
        <f>_xlfn._xlws.FILTER(辅助信息!D:D,辅助信息!E:E=B4235)</f>
        <v>五冶建设成都盐道街中学初中部改扩建工程</v>
      </c>
    </row>
    <row r="4236" hidden="1" spans="2:18">
      <c r="B4236" s="137" t="s">
        <v>231</v>
      </c>
      <c r="C4236" s="72">
        <v>45939</v>
      </c>
      <c r="D4236" s="40" t="str">
        <f>VLOOKUP(B4236,辅助信息!E:K,7,FALSE)</f>
        <v>JWDDCD2025102100481</v>
      </c>
      <c r="E4236" s="40" t="str">
        <f>VLOOKUP(F4236,辅助信息!A:B,2,FALSE)</f>
        <v>螺纹钢</v>
      </c>
      <c r="F4236" s="40" t="s">
        <v>30</v>
      </c>
      <c r="G4236" s="36">
        <v>3</v>
      </c>
      <c r="H4236" s="136" t="str">
        <f>IF(SUMIFS('[1]2025年已发货'!$E:$E,'[1]2025年已发货'!$F:$F,C4236,'[1]2025年已发货'!$C:$C,F4236,'[1]2025年已发货'!$G:$G,I4236,'[1]2025年已发货'!$H:$H,J4236)=0,"未发货",SUMIFS('[1]2025年已发货'!$E:$E,'[1]2025年已发货'!$F:$F,C4236,'[1]2025年已发货'!$C:$C,F4236,'[1]2025年已发货'!$G:$G,I4236,'[1]2025年已发货'!$H:$H,J4236))</f>
        <v>未发货</v>
      </c>
      <c r="I4236" s="40" t="str">
        <f>VLOOKUP(B4236,辅助信息!E:I,3,FALSE)</f>
        <v>(五冶建设成都盐道街中学初中部改扩建工程-一标)四川省成都市锦江区春熙路街道盐道街4号（盐道街中学初中部）</v>
      </c>
      <c r="J4236" s="40" t="str">
        <f>VLOOKUP(B4236,辅助信息!E:I,4,FALSE)</f>
        <v>谢鑫</v>
      </c>
      <c r="K4236" s="40">
        <f>VLOOKUP(J4236,辅助信息!H:I,2,FALSE)</f>
        <v>18228465067</v>
      </c>
      <c r="L4236" s="111" t="str">
        <f>VLOOKUP(B4236,辅助信息!E:J,6,FALSE)</f>
        <v>联系实际收货人（易前刚18228465067）五冶建设送货单,6份材质书,锈货不收，装货前联系收货人核实到场规格,没提前告知进场规格现场不给予接收</v>
      </c>
      <c r="O4236" s="64" t="str">
        <f ca="1" t="shared" si="214"/>
        <v/>
      </c>
      <c r="P4236" s="64" t="str">
        <f ca="1" t="shared" si="215"/>
        <v/>
      </c>
      <c r="Q4236" s="29" t="str">
        <f>VLOOKUP(B4236,辅助信息!E:M,9,FALSE)</f>
        <v>ZTWM-CDGS-XS-2025-0073-五冶天府-成都怡心湖片区及龙泉驿医院等项目</v>
      </c>
      <c r="R4236" s="29" t="str">
        <f>_xlfn._xlws.FILTER(辅助信息!D:D,辅助信息!E:E=B4236)</f>
        <v>五冶建设成都盐道街中学初中部改扩建工程</v>
      </c>
    </row>
    <row r="4237" hidden="1" spans="2:18">
      <c r="B4237" s="137" t="s">
        <v>231</v>
      </c>
      <c r="C4237" s="72">
        <v>45939</v>
      </c>
      <c r="D4237" s="40" t="str">
        <f>VLOOKUP(B4237,辅助信息!E:K,7,FALSE)</f>
        <v>JWDDCD2025102100481</v>
      </c>
      <c r="E4237" s="40" t="str">
        <f>VLOOKUP(F4237,辅助信息!A:B,2,FALSE)</f>
        <v>螺纹钢</v>
      </c>
      <c r="F4237" s="40" t="s">
        <v>28</v>
      </c>
      <c r="G4237" s="36">
        <v>6</v>
      </c>
      <c r="H4237" s="136" t="str">
        <f>IF(SUMIFS('[1]2025年已发货'!$E:$E,'[1]2025年已发货'!$F:$F,C4237,'[1]2025年已发货'!$C:$C,F4237,'[1]2025年已发货'!$G:$G,I4237,'[1]2025年已发货'!$H:$H,J4237)=0,"未发货",SUMIFS('[1]2025年已发货'!$E:$E,'[1]2025年已发货'!$F:$F,C4237,'[1]2025年已发货'!$C:$C,F4237,'[1]2025年已发货'!$G:$G,I4237,'[1]2025年已发货'!$H:$H,J4237))</f>
        <v>未发货</v>
      </c>
      <c r="I4237" s="40" t="str">
        <f>VLOOKUP(B4237,辅助信息!E:I,3,FALSE)</f>
        <v>(五冶建设成都盐道街中学初中部改扩建工程-一标)四川省成都市锦江区春熙路街道盐道街4号（盐道街中学初中部）</v>
      </c>
      <c r="J4237" s="40" t="str">
        <f>VLOOKUP(B4237,辅助信息!E:I,4,FALSE)</f>
        <v>谢鑫</v>
      </c>
      <c r="K4237" s="40">
        <f>VLOOKUP(J4237,辅助信息!H:I,2,FALSE)</f>
        <v>18228465067</v>
      </c>
      <c r="L4237" s="111" t="str">
        <f>VLOOKUP(B4237,辅助信息!E:J,6,FALSE)</f>
        <v>联系实际收货人（易前刚18228465067）五冶建设送货单,6份材质书,锈货不收，装货前联系收货人核实到场规格,没提前告知进场规格现场不给予接收</v>
      </c>
      <c r="O4237" s="64" t="str">
        <f ca="1" t="shared" si="214"/>
        <v/>
      </c>
      <c r="P4237" s="64" t="str">
        <f ca="1" t="shared" si="215"/>
        <v/>
      </c>
      <c r="Q4237" s="29" t="str">
        <f>VLOOKUP(B4237,辅助信息!E:M,9,FALSE)</f>
        <v>ZTWM-CDGS-XS-2025-0073-五冶天府-成都怡心湖片区及龙泉驿医院等项目</v>
      </c>
      <c r="R4237" s="29" t="str">
        <f>_xlfn._xlws.FILTER(辅助信息!D:D,辅助信息!E:E=B4237)</f>
        <v>五冶建设成都盐道街中学初中部改扩建工程</v>
      </c>
    </row>
    <row r="4238" hidden="1" spans="2:18">
      <c r="B4238" s="137" t="s">
        <v>231</v>
      </c>
      <c r="C4238" s="72">
        <v>45939</v>
      </c>
      <c r="D4238" s="40" t="str">
        <f>VLOOKUP(B4238,辅助信息!E:K,7,FALSE)</f>
        <v>JWDDCD2025102100481</v>
      </c>
      <c r="E4238" s="40" t="str">
        <f>VLOOKUP(F4238,辅助信息!A:B,2,FALSE)</f>
        <v>螺纹钢</v>
      </c>
      <c r="F4238" s="40" t="s">
        <v>65</v>
      </c>
      <c r="G4238" s="36">
        <v>12</v>
      </c>
      <c r="H4238" s="136" t="str">
        <f>IF(SUMIFS('[1]2025年已发货'!$E:$E,'[1]2025年已发货'!$F:$F,C4238,'[1]2025年已发货'!$C:$C,F4238,'[1]2025年已发货'!$G:$G,I4238,'[1]2025年已发货'!$H:$H,J4238)=0,"未发货",SUMIFS('[1]2025年已发货'!$E:$E,'[1]2025年已发货'!$F:$F,C4238,'[1]2025年已发货'!$C:$C,F4238,'[1]2025年已发货'!$G:$G,I4238,'[1]2025年已发货'!$H:$H,J4238))</f>
        <v>未发货</v>
      </c>
      <c r="I4238" s="40" t="str">
        <f>VLOOKUP(B4238,辅助信息!E:I,3,FALSE)</f>
        <v>(五冶建设成都盐道街中学初中部改扩建工程-一标)四川省成都市锦江区春熙路街道盐道街4号（盐道街中学初中部）</v>
      </c>
      <c r="J4238" s="40" t="str">
        <f>VLOOKUP(B4238,辅助信息!E:I,4,FALSE)</f>
        <v>谢鑫</v>
      </c>
      <c r="K4238" s="40">
        <f>VLOOKUP(J4238,辅助信息!H:I,2,FALSE)</f>
        <v>18228465067</v>
      </c>
      <c r="L4238" s="111" t="str">
        <f>VLOOKUP(B4238,辅助信息!E:J,6,FALSE)</f>
        <v>联系实际收货人（易前刚18228465067）五冶建设送货单,6份材质书,锈货不收，装货前联系收货人核实到场规格,没提前告知进场规格现场不给予接收</v>
      </c>
      <c r="O4238" s="64" t="str">
        <f ca="1" t="shared" si="214"/>
        <v/>
      </c>
      <c r="P4238" s="64" t="str">
        <f ca="1" t="shared" si="215"/>
        <v/>
      </c>
      <c r="Q4238" s="29" t="str">
        <f>VLOOKUP(B4238,辅助信息!E:M,9,FALSE)</f>
        <v>ZTWM-CDGS-XS-2025-0073-五冶天府-成都怡心湖片区及龙泉驿医院等项目</v>
      </c>
      <c r="R4238" s="29" t="str">
        <f>_xlfn._xlws.FILTER(辅助信息!D:D,辅助信息!E:E=B4238)</f>
        <v>五冶建设成都盐道街中学初中部改扩建工程</v>
      </c>
    </row>
    <row r="4239" hidden="1" spans="2:18">
      <c r="B4239" s="137" t="s">
        <v>112</v>
      </c>
      <c r="C4239" s="72">
        <v>45939</v>
      </c>
      <c r="D4239" s="40" t="str">
        <f>VLOOKUP(B4239,辅助信息!E:K,7,FALSE)</f>
        <v>JWDDCD2025052800131</v>
      </c>
      <c r="E4239" s="40" t="str">
        <f>VLOOKUP(F4239,辅助信息!A:B,2,FALSE)</f>
        <v>盘螺</v>
      </c>
      <c r="F4239" s="40" t="s">
        <v>49</v>
      </c>
      <c r="G4239" s="36">
        <v>12</v>
      </c>
      <c r="H4239" s="136" t="str">
        <f>IF(SUMIFS('[1]2025年已发货'!$E:$E,'[1]2025年已发货'!$F:$F,C4239,'[1]2025年已发货'!$C:$C,F4239,'[1]2025年已发货'!$G:$G,I4239,'[1]2025年已发货'!$H:$H,J4239)=0,"未发货",SUMIFS('[1]2025年已发货'!$E:$E,'[1]2025年已发货'!$F:$F,C4239,'[1]2025年已发货'!$C:$C,F4239,'[1]2025年已发货'!$G:$G,I4239,'[1]2025年已发货'!$H:$H,J4239))</f>
        <v>未发货</v>
      </c>
      <c r="I4239" s="40" t="str">
        <f>VLOOKUP(B4239,辅助信息!E:I,3,FALSE)</f>
        <v>（商投建工达州中医药科技园-4工区-10号楼）达州市通川区达州中医药职业学院犀牛大道北段</v>
      </c>
      <c r="J4239" s="40" t="str">
        <f>VLOOKUP(B4239,辅助信息!E:I,4,FALSE)</f>
        <v>张扬</v>
      </c>
      <c r="K4239" s="40">
        <f>VLOOKUP(J4239,辅助信息!H:I,2,FALSE)</f>
        <v>18381904567</v>
      </c>
      <c r="L4239" s="111" t="str">
        <f>VLOOKUP(B4239,辅助信息!E:J,6,FALSE)</f>
        <v>控制炉批号！多了现场不收！,优先安排达钢,提前联系到场规格及数量</v>
      </c>
      <c r="O4239" s="64" t="str">
        <f ca="1" t="shared" si="214"/>
        <v/>
      </c>
      <c r="P4239" s="64" t="str">
        <f ca="1" t="shared" si="215"/>
        <v/>
      </c>
      <c r="Q4239" s="29" t="str">
        <f>VLOOKUP(B4239,辅助信息!E:M,9,FALSE)</f>
        <v>ZTWM-CDGS-XS-2024-0134-商投建工达州中医药科技成果示范园项目</v>
      </c>
      <c r="R4239" s="29" t="str">
        <f>_xlfn._xlws.FILTER(辅助信息!D:D,辅助信息!E:E=B4239)</f>
        <v>商投建工达州中医药科技园</v>
      </c>
    </row>
    <row r="4240" hidden="1" spans="2:18">
      <c r="B4240" s="137" t="s">
        <v>112</v>
      </c>
      <c r="C4240" s="72">
        <v>45939</v>
      </c>
      <c r="D4240" s="40" t="str">
        <f>VLOOKUP(B4240,辅助信息!E:K,7,FALSE)</f>
        <v>JWDDCD2025052800131</v>
      </c>
      <c r="E4240" s="40" t="str">
        <f>VLOOKUP(F4240,辅助信息!A:B,2,FALSE)</f>
        <v>盘螺</v>
      </c>
      <c r="F4240" s="40" t="s">
        <v>40</v>
      </c>
      <c r="G4240" s="36">
        <v>24</v>
      </c>
      <c r="H4240" s="136" t="str">
        <f>IF(SUMIFS('[1]2025年已发货'!$E:$E,'[1]2025年已发货'!$F:$F,C4240,'[1]2025年已发货'!$C:$C,F4240,'[1]2025年已发货'!$G:$G,I4240,'[1]2025年已发货'!$H:$H,J4240)=0,"未发货",SUMIFS('[1]2025年已发货'!$E:$E,'[1]2025年已发货'!$F:$F,C4240,'[1]2025年已发货'!$C:$C,F4240,'[1]2025年已发货'!$G:$G,I4240,'[1]2025年已发货'!$H:$H,J4240))</f>
        <v>未发货</v>
      </c>
      <c r="I4240" s="40" t="str">
        <f>VLOOKUP(B4240,辅助信息!E:I,3,FALSE)</f>
        <v>（商投建工达州中医药科技园-4工区-10号楼）达州市通川区达州中医药职业学院犀牛大道北段</v>
      </c>
      <c r="J4240" s="40" t="str">
        <f>VLOOKUP(B4240,辅助信息!E:I,4,FALSE)</f>
        <v>张扬</v>
      </c>
      <c r="K4240" s="40">
        <f>VLOOKUP(J4240,辅助信息!H:I,2,FALSE)</f>
        <v>18381904567</v>
      </c>
      <c r="L4240" s="111" t="str">
        <f>VLOOKUP(B4240,辅助信息!E:J,6,FALSE)</f>
        <v>控制炉批号！多了现场不收！,优先安排达钢,提前联系到场规格及数量</v>
      </c>
      <c r="O4240" s="64" t="str">
        <f ca="1" t="shared" si="214"/>
        <v/>
      </c>
      <c r="P4240" s="64" t="str">
        <f ca="1" t="shared" si="215"/>
        <v/>
      </c>
      <c r="Q4240" s="29" t="str">
        <f>VLOOKUP(B4240,辅助信息!E:M,9,FALSE)</f>
        <v>ZTWM-CDGS-XS-2024-0134-商投建工达州中医药科技成果示范园项目</v>
      </c>
      <c r="R4240" s="29" t="str">
        <f>_xlfn._xlws.FILTER(辅助信息!D:D,辅助信息!E:E=B4240)</f>
        <v>商投建工达州中医药科技园</v>
      </c>
    </row>
    <row r="4241" hidden="1" spans="2:18">
      <c r="B4241" s="137" t="s">
        <v>112</v>
      </c>
      <c r="C4241" s="72">
        <v>45939</v>
      </c>
      <c r="D4241" s="40" t="str">
        <f>VLOOKUP(B4241,辅助信息!E:K,7,FALSE)</f>
        <v>JWDDCD2025052800131</v>
      </c>
      <c r="E4241" s="40" t="str">
        <f>VLOOKUP(F4241,辅助信息!A:B,2,FALSE)</f>
        <v>螺纹钢</v>
      </c>
      <c r="F4241" s="40" t="s">
        <v>32</v>
      </c>
      <c r="G4241" s="36">
        <v>3</v>
      </c>
      <c r="H4241" s="136" t="str">
        <f>IF(SUMIFS('[1]2025年已发货'!$E:$E,'[1]2025年已发货'!$F:$F,C4241,'[1]2025年已发货'!$C:$C,F4241,'[1]2025年已发货'!$G:$G,I4241,'[1]2025年已发货'!$H:$H,J4241)=0,"未发货",SUMIFS('[1]2025年已发货'!$E:$E,'[1]2025年已发货'!$F:$F,C4241,'[1]2025年已发货'!$C:$C,F4241,'[1]2025年已发货'!$G:$G,I4241,'[1]2025年已发货'!$H:$H,J4241))</f>
        <v>未发货</v>
      </c>
      <c r="I4241" s="40" t="str">
        <f>VLOOKUP(B4241,辅助信息!E:I,3,FALSE)</f>
        <v>（商投建工达州中医药科技园-4工区-10号楼）达州市通川区达州中医药职业学院犀牛大道北段</v>
      </c>
      <c r="J4241" s="40" t="str">
        <f>VLOOKUP(B4241,辅助信息!E:I,4,FALSE)</f>
        <v>张扬</v>
      </c>
      <c r="K4241" s="40">
        <f>VLOOKUP(J4241,辅助信息!H:I,2,FALSE)</f>
        <v>18381904567</v>
      </c>
      <c r="L4241" s="111" t="str">
        <f>VLOOKUP(B4241,辅助信息!E:J,6,FALSE)</f>
        <v>控制炉批号！多了现场不收！,优先安排达钢,提前联系到场规格及数量</v>
      </c>
      <c r="O4241" s="64" t="str">
        <f ca="1" t="shared" si="214"/>
        <v/>
      </c>
      <c r="P4241" s="64" t="str">
        <f ca="1" t="shared" si="215"/>
        <v/>
      </c>
      <c r="Q4241" s="29" t="str">
        <f>VLOOKUP(B4241,辅助信息!E:M,9,FALSE)</f>
        <v>ZTWM-CDGS-XS-2024-0134-商投建工达州中医药科技成果示范园项目</v>
      </c>
      <c r="R4241" s="29" t="str">
        <f>_xlfn._xlws.FILTER(辅助信息!D:D,辅助信息!E:E=B4241)</f>
        <v>商投建工达州中医药科技园</v>
      </c>
    </row>
    <row r="4242" hidden="1" spans="2:18">
      <c r="B4242" s="137" t="s">
        <v>112</v>
      </c>
      <c r="C4242" s="72">
        <v>45939</v>
      </c>
      <c r="D4242" s="40" t="str">
        <f>VLOOKUP(B4242,辅助信息!E:K,7,FALSE)</f>
        <v>JWDDCD2025052800131</v>
      </c>
      <c r="E4242" s="40" t="str">
        <f>VLOOKUP(F4242,辅助信息!A:B,2,FALSE)</f>
        <v>螺纹钢</v>
      </c>
      <c r="F4242" s="40" t="s">
        <v>18</v>
      </c>
      <c r="G4242" s="36">
        <v>12</v>
      </c>
      <c r="H4242" s="136" t="str">
        <f>IF(SUMIFS('[1]2025年已发货'!$E:$E,'[1]2025年已发货'!$F:$F,C4242,'[1]2025年已发货'!$C:$C,F4242,'[1]2025年已发货'!$G:$G,I4242,'[1]2025年已发货'!$H:$H,J4242)=0,"未发货",SUMIFS('[1]2025年已发货'!$E:$E,'[1]2025年已发货'!$F:$F,C4242,'[1]2025年已发货'!$C:$C,F4242,'[1]2025年已发货'!$G:$G,I4242,'[1]2025年已发货'!$H:$H,J4242))</f>
        <v>未发货</v>
      </c>
      <c r="I4242" s="40" t="str">
        <f>VLOOKUP(B4242,辅助信息!E:I,3,FALSE)</f>
        <v>（商投建工达州中医药科技园-4工区-10号楼）达州市通川区达州中医药职业学院犀牛大道北段</v>
      </c>
      <c r="J4242" s="40" t="str">
        <f>VLOOKUP(B4242,辅助信息!E:I,4,FALSE)</f>
        <v>张扬</v>
      </c>
      <c r="K4242" s="40">
        <f>VLOOKUP(J4242,辅助信息!H:I,2,FALSE)</f>
        <v>18381904567</v>
      </c>
      <c r="L4242" s="111" t="str">
        <f>VLOOKUP(B4242,辅助信息!E:J,6,FALSE)</f>
        <v>控制炉批号！多了现场不收！,优先安排达钢,提前联系到场规格及数量</v>
      </c>
      <c r="O4242" s="64" t="str">
        <f ca="1" t="shared" si="214"/>
        <v/>
      </c>
      <c r="P4242" s="64" t="str">
        <f ca="1" t="shared" si="215"/>
        <v/>
      </c>
      <c r="Q4242" s="29" t="str">
        <f>VLOOKUP(B4242,辅助信息!E:M,9,FALSE)</f>
        <v>ZTWM-CDGS-XS-2024-0134-商投建工达州中医药科技成果示范园项目</v>
      </c>
      <c r="R4242" s="29" t="str">
        <f>_xlfn._xlws.FILTER(辅助信息!D:D,辅助信息!E:E=B4242)</f>
        <v>商投建工达州中医药科技园</v>
      </c>
    </row>
    <row r="4243" hidden="1" spans="2:18">
      <c r="B4243" s="137" t="s">
        <v>112</v>
      </c>
      <c r="C4243" s="72">
        <v>45939</v>
      </c>
      <c r="D4243" s="40" t="str">
        <f>VLOOKUP(B4243,辅助信息!E:K,7,FALSE)</f>
        <v>JWDDCD2025052800131</v>
      </c>
      <c r="E4243" s="40" t="str">
        <f>VLOOKUP(F4243,辅助信息!A:B,2,FALSE)</f>
        <v>螺纹钢</v>
      </c>
      <c r="F4243" s="40" t="s">
        <v>21</v>
      </c>
      <c r="G4243" s="36">
        <v>12</v>
      </c>
      <c r="H4243" s="136" t="str">
        <f>IF(SUMIFS('[1]2025年已发货'!$E:$E,'[1]2025年已发货'!$F:$F,C4243,'[1]2025年已发货'!$C:$C,F4243,'[1]2025年已发货'!$G:$G,I4243,'[1]2025年已发货'!$H:$H,J4243)=0,"未发货",SUMIFS('[1]2025年已发货'!$E:$E,'[1]2025年已发货'!$F:$F,C4243,'[1]2025年已发货'!$C:$C,F4243,'[1]2025年已发货'!$G:$G,I4243,'[1]2025年已发货'!$H:$H,J4243))</f>
        <v>未发货</v>
      </c>
      <c r="I4243" s="40" t="str">
        <f>VLOOKUP(B4243,辅助信息!E:I,3,FALSE)</f>
        <v>（商投建工达州中医药科技园-4工区-10号楼）达州市通川区达州中医药职业学院犀牛大道北段</v>
      </c>
      <c r="J4243" s="40" t="str">
        <f>VLOOKUP(B4243,辅助信息!E:I,4,FALSE)</f>
        <v>张扬</v>
      </c>
      <c r="K4243" s="40">
        <f>VLOOKUP(J4243,辅助信息!H:I,2,FALSE)</f>
        <v>18381904567</v>
      </c>
      <c r="L4243" s="111" t="str">
        <f>VLOOKUP(B4243,辅助信息!E:J,6,FALSE)</f>
        <v>控制炉批号！多了现场不收！,优先安排达钢,提前联系到场规格及数量</v>
      </c>
      <c r="O4243" s="64" t="str">
        <f ca="1" t="shared" si="214"/>
        <v/>
      </c>
      <c r="P4243" s="64" t="str">
        <f ca="1" t="shared" si="215"/>
        <v/>
      </c>
      <c r="Q4243" s="29" t="str">
        <f>VLOOKUP(B4243,辅助信息!E:M,9,FALSE)</f>
        <v>ZTWM-CDGS-XS-2024-0134-商投建工达州中医药科技成果示范园项目</v>
      </c>
      <c r="R4243" s="29" t="str">
        <f>_xlfn._xlws.FILTER(辅助信息!D:D,辅助信息!E:E=B4243)</f>
        <v>商投建工达州中医药科技园</v>
      </c>
    </row>
    <row r="4244" hidden="1" spans="2:18">
      <c r="B4244" s="137" t="s">
        <v>112</v>
      </c>
      <c r="C4244" s="72">
        <v>45939</v>
      </c>
      <c r="D4244" s="40" t="str">
        <f>VLOOKUP(B4244,辅助信息!E:K,7,FALSE)</f>
        <v>JWDDCD2025052800131</v>
      </c>
      <c r="E4244" s="40" t="str">
        <f>VLOOKUP(F4244,辅助信息!A:B,2,FALSE)</f>
        <v>螺纹钢</v>
      </c>
      <c r="F4244" s="40" t="s">
        <v>58</v>
      </c>
      <c r="G4244" s="36">
        <v>12</v>
      </c>
      <c r="H4244" s="136" t="str">
        <f>IF(SUMIFS('[1]2025年已发货'!$E:$E,'[1]2025年已发货'!$F:$F,C4244,'[1]2025年已发货'!$C:$C,F4244,'[1]2025年已发货'!$G:$G,I4244,'[1]2025年已发货'!$H:$H,J4244)=0,"未发货",SUMIFS('[1]2025年已发货'!$E:$E,'[1]2025年已发货'!$F:$F,C4244,'[1]2025年已发货'!$C:$C,F4244,'[1]2025年已发货'!$G:$G,I4244,'[1]2025年已发货'!$H:$H,J4244))</f>
        <v>未发货</v>
      </c>
      <c r="I4244" s="40" t="str">
        <f>VLOOKUP(B4244,辅助信息!E:I,3,FALSE)</f>
        <v>（商投建工达州中医药科技园-4工区-10号楼）达州市通川区达州中医药职业学院犀牛大道北段</v>
      </c>
      <c r="J4244" s="40" t="str">
        <f>VLOOKUP(B4244,辅助信息!E:I,4,FALSE)</f>
        <v>张扬</v>
      </c>
      <c r="K4244" s="40">
        <f>VLOOKUP(J4244,辅助信息!H:I,2,FALSE)</f>
        <v>18381904567</v>
      </c>
      <c r="L4244" s="111" t="str">
        <f>VLOOKUP(B4244,辅助信息!E:J,6,FALSE)</f>
        <v>控制炉批号！多了现场不收！,优先安排达钢,提前联系到场规格及数量</v>
      </c>
      <c r="O4244" s="64" t="str">
        <f ca="1" t="shared" si="214"/>
        <v/>
      </c>
      <c r="P4244" s="64" t="str">
        <f ca="1" t="shared" si="215"/>
        <v/>
      </c>
      <c r="Q4244" s="29" t="str">
        <f>VLOOKUP(B4244,辅助信息!E:M,9,FALSE)</f>
        <v>ZTWM-CDGS-XS-2024-0134-商投建工达州中医药科技成果示范园项目</v>
      </c>
      <c r="R4244" s="29" t="str">
        <f>_xlfn._xlws.FILTER(辅助信息!D:D,辅助信息!E:E=B4244)</f>
        <v>商投建工达州中医药科技园</v>
      </c>
    </row>
    <row r="4245" hidden="1" spans="2:18">
      <c r="B4245" s="137" t="s">
        <v>112</v>
      </c>
      <c r="C4245" s="72">
        <v>45939</v>
      </c>
      <c r="D4245" s="40" t="str">
        <f>VLOOKUP(B4245,辅助信息!E:K,7,FALSE)</f>
        <v>JWDDCD2025052800131</v>
      </c>
      <c r="E4245" s="40" t="str">
        <f>VLOOKUP(F4245,辅助信息!A:B,2,FALSE)</f>
        <v>螺纹钢</v>
      </c>
      <c r="F4245" s="40" t="s">
        <v>22</v>
      </c>
      <c r="G4245" s="36">
        <v>21</v>
      </c>
      <c r="H4245" s="136" t="str">
        <f>IF(SUMIFS('[1]2025年已发货'!$E:$E,'[1]2025年已发货'!$F:$F,C4245,'[1]2025年已发货'!$C:$C,F4245,'[1]2025年已发货'!$G:$G,I4245,'[1]2025年已发货'!$H:$H,J4245)=0,"未发货",SUMIFS('[1]2025年已发货'!$E:$E,'[1]2025年已发货'!$F:$F,C4245,'[1]2025年已发货'!$C:$C,F4245,'[1]2025年已发货'!$G:$G,I4245,'[1]2025年已发货'!$H:$H,J4245))</f>
        <v>未发货</v>
      </c>
      <c r="I4245" s="40" t="str">
        <f>VLOOKUP(B4245,辅助信息!E:I,3,FALSE)</f>
        <v>（商投建工达州中医药科技园-4工区-10号楼）达州市通川区达州中医药职业学院犀牛大道北段</v>
      </c>
      <c r="J4245" s="40" t="str">
        <f>VLOOKUP(B4245,辅助信息!E:I,4,FALSE)</f>
        <v>张扬</v>
      </c>
      <c r="K4245" s="40">
        <f>VLOOKUP(J4245,辅助信息!H:I,2,FALSE)</f>
        <v>18381904567</v>
      </c>
      <c r="L4245" s="111" t="str">
        <f>VLOOKUP(B4245,辅助信息!E:J,6,FALSE)</f>
        <v>控制炉批号！多了现场不收！,优先安排达钢,提前联系到场规格及数量</v>
      </c>
      <c r="O4245" s="64" t="str">
        <f ca="1" t="shared" si="214"/>
        <v/>
      </c>
      <c r="P4245" s="64" t="str">
        <f ca="1" t="shared" si="215"/>
        <v/>
      </c>
      <c r="Q4245" s="29" t="str">
        <f>VLOOKUP(B4245,辅助信息!E:M,9,FALSE)</f>
        <v>ZTWM-CDGS-XS-2024-0134-商投建工达州中医药科技成果示范园项目</v>
      </c>
      <c r="R4245" s="29" t="str">
        <f>_xlfn._xlws.FILTER(辅助信息!D:D,辅助信息!E:E=B4245)</f>
        <v>商投建工达州中医药科技园</v>
      </c>
    </row>
    <row r="4246" hidden="1" spans="1:18">
      <c r="A4246" s="131"/>
      <c r="B4246" s="138" t="s">
        <v>231</v>
      </c>
      <c r="C4246" s="72">
        <v>45940</v>
      </c>
      <c r="D4246" s="122" t="str">
        <f>VLOOKUP(B4246,辅助信息!E:K,7,FALSE)</f>
        <v>JWDDCD2025102100481</v>
      </c>
      <c r="E4246" s="122" t="str">
        <f>VLOOKUP(F4246,辅助信息!A:B,2,FALSE)</f>
        <v>螺纹钢</v>
      </c>
      <c r="F4246" s="122" t="s">
        <v>32</v>
      </c>
      <c r="G4246" s="123">
        <v>3</v>
      </c>
      <c r="H4246" s="136">
        <v>3</v>
      </c>
      <c r="I4246" s="122" t="str">
        <f>VLOOKUP(B4246,辅助信息!E:I,3,FALSE)</f>
        <v>(五冶建设成都盐道街中学初中部改扩建工程-一标)四川省成都市锦江区春熙路街道盐道街4号（盐道街中学初中部）</v>
      </c>
      <c r="J4246" s="122" t="str">
        <f>VLOOKUP(B4246,辅助信息!E:I,4,FALSE)</f>
        <v>谢鑫</v>
      </c>
      <c r="K4246" s="122">
        <f>VLOOKUP(J4246,辅助信息!H:I,2,FALSE)</f>
        <v>18228465067</v>
      </c>
      <c r="L4246" s="124" t="str">
        <f>VLOOKUP(B4246,辅助信息!E:J,6,FALSE)</f>
        <v>联系实际收货人（易前刚18228465067）五冶建设送货单,6份材质书,锈货不收，装货前联系收货人核实到场规格,没提前告知进场规格现场不给予接收</v>
      </c>
      <c r="O4246" s="64" t="str">
        <f ca="1" t="shared" si="214"/>
        <v/>
      </c>
      <c r="P4246" s="64" t="str">
        <f ca="1" t="shared" si="215"/>
        <v/>
      </c>
      <c r="Q4246" s="29" t="str">
        <f>VLOOKUP(B4246,辅助信息!E:M,9,FALSE)</f>
        <v>ZTWM-CDGS-XS-2025-0073-五冶天府-成都怡心湖片区及龙泉驿医院等项目</v>
      </c>
      <c r="R4246" s="29" t="str">
        <f>_xlfn._xlws.FILTER(辅助信息!D:D,辅助信息!E:E=B4246)</f>
        <v>五冶建设成都盐道街中学初中部改扩建工程</v>
      </c>
    </row>
    <row r="4247" hidden="1" spans="1:18">
      <c r="A4247" s="131"/>
      <c r="B4247" s="138" t="s">
        <v>231</v>
      </c>
      <c r="C4247" s="72">
        <v>45940</v>
      </c>
      <c r="D4247" s="122" t="str">
        <f>VLOOKUP(B4247,辅助信息!E:K,7,FALSE)</f>
        <v>JWDDCD2025102100481</v>
      </c>
      <c r="E4247" s="122" t="str">
        <f>VLOOKUP(F4247,辅助信息!A:B,2,FALSE)</f>
        <v>螺纹钢</v>
      </c>
      <c r="F4247" s="122" t="s">
        <v>28</v>
      </c>
      <c r="G4247" s="123">
        <v>22</v>
      </c>
      <c r="H4247" s="136">
        <v>22</v>
      </c>
      <c r="I4247" s="122" t="str">
        <f>VLOOKUP(B4247,辅助信息!E:I,3,FALSE)</f>
        <v>(五冶建设成都盐道街中学初中部改扩建工程-一标)四川省成都市锦江区春熙路街道盐道街4号（盐道街中学初中部）</v>
      </c>
      <c r="J4247" s="122" t="str">
        <f>VLOOKUP(B4247,辅助信息!E:I,4,FALSE)</f>
        <v>谢鑫</v>
      </c>
      <c r="K4247" s="122">
        <f>VLOOKUP(J4247,辅助信息!H:I,2,FALSE)</f>
        <v>18228465067</v>
      </c>
      <c r="L4247" s="124" t="str">
        <f>VLOOKUP(B4247,辅助信息!E:J,6,FALSE)</f>
        <v>联系实际收货人（易前刚18228465067）五冶建设送货单,6份材质书,锈货不收，装货前联系收货人核实到场规格,没提前告知进场规格现场不给予接收</v>
      </c>
      <c r="O4247" s="64" t="str">
        <f ca="1" t="shared" si="214"/>
        <v/>
      </c>
      <c r="P4247" s="64" t="str">
        <f ca="1" t="shared" si="215"/>
        <v/>
      </c>
      <c r="Q4247" s="29" t="str">
        <f>VLOOKUP(B4247,辅助信息!E:M,9,FALSE)</f>
        <v>ZTWM-CDGS-XS-2025-0073-五冶天府-成都怡心湖片区及龙泉驿医院等项目</v>
      </c>
      <c r="R4247" s="29" t="str">
        <f>_xlfn._xlws.FILTER(辅助信息!D:D,辅助信息!E:E=B4247)</f>
        <v>五冶建设成都盐道街中学初中部改扩建工程</v>
      </c>
    </row>
    <row r="4248" hidden="1" spans="1:18">
      <c r="A4248" s="131"/>
      <c r="B4248" s="138" t="s">
        <v>231</v>
      </c>
      <c r="C4248" s="72">
        <v>45940</v>
      </c>
      <c r="D4248" s="122" t="str">
        <f>VLOOKUP(B4248,辅助信息!E:K,7,FALSE)</f>
        <v>JWDDCD2025102100481</v>
      </c>
      <c r="E4248" s="122" t="str">
        <f>VLOOKUP(F4248,辅助信息!A:B,2,FALSE)</f>
        <v>螺纹钢</v>
      </c>
      <c r="F4248" s="122" t="s">
        <v>65</v>
      </c>
      <c r="G4248" s="123">
        <v>10</v>
      </c>
      <c r="H4248" s="136">
        <v>10</v>
      </c>
      <c r="I4248" s="122" t="str">
        <f>VLOOKUP(B4248,辅助信息!E:I,3,FALSE)</f>
        <v>(五冶建设成都盐道街中学初中部改扩建工程-一标)四川省成都市锦江区春熙路街道盐道街4号（盐道街中学初中部）</v>
      </c>
      <c r="J4248" s="122" t="str">
        <f>VLOOKUP(B4248,辅助信息!E:I,4,FALSE)</f>
        <v>谢鑫</v>
      </c>
      <c r="K4248" s="122">
        <f>VLOOKUP(J4248,辅助信息!H:I,2,FALSE)</f>
        <v>18228465067</v>
      </c>
      <c r="L4248" s="124" t="str">
        <f>VLOOKUP(B4248,辅助信息!E:J,6,FALSE)</f>
        <v>联系实际收货人（易前刚18228465067）五冶建设送货单,6份材质书,锈货不收，装货前联系收货人核实到场规格,没提前告知进场规格现场不给予接收</v>
      </c>
      <c r="O4248" s="64" t="str">
        <f ca="1" t="shared" si="214"/>
        <v/>
      </c>
      <c r="P4248" s="64" t="str">
        <f ca="1" t="shared" si="215"/>
        <v/>
      </c>
      <c r="Q4248" s="29" t="str">
        <f>VLOOKUP(B4248,辅助信息!E:M,9,FALSE)</f>
        <v>ZTWM-CDGS-XS-2025-0073-五冶天府-成都怡心湖片区及龙泉驿医院等项目</v>
      </c>
      <c r="R4248" s="29" t="str">
        <f>_xlfn._xlws.FILTER(辅助信息!D:D,辅助信息!E:E=B4248)</f>
        <v>五冶建设成都盐道街中学初中部改扩建工程</v>
      </c>
    </row>
    <row r="4249" hidden="1" spans="1:18">
      <c r="A4249" s="130" t="s">
        <v>233</v>
      </c>
      <c r="B4249" s="138" t="s">
        <v>196</v>
      </c>
      <c r="C4249" s="72">
        <v>45940</v>
      </c>
      <c r="D4249" s="122" t="str">
        <f>VLOOKUP(B4249,辅助信息!E:K,7,FALSE)</f>
        <v>JWDDCD2025102100476</v>
      </c>
      <c r="E4249" s="122" t="str">
        <f>VLOOKUP(F4249,辅助信息!A:B,2,FALSE)</f>
        <v>螺纹钢</v>
      </c>
      <c r="F4249" s="122" t="s">
        <v>27</v>
      </c>
      <c r="G4249" s="123">
        <v>30</v>
      </c>
      <c r="H4249" s="136">
        <f>IF(SUMIFS('[1]2025年已发货'!$E:$E,'[1]2025年已发货'!$F:$F,C4249,'[1]2025年已发货'!$C:$C,F4249,'[1]2025年已发货'!$G:$G,I4249,'[1]2025年已发货'!$H:$H,J4249)=0,"未发货",SUMIFS('[1]2025年已发货'!$E:$E,'[1]2025年已发货'!$F:$F,C4249,'[1]2025年已发货'!$C:$C,F4249,'[1]2025年已发货'!$G:$G,I4249,'[1]2025年已发货'!$H:$H,J4249))</f>
        <v>30</v>
      </c>
      <c r="I4249" s="122" t="str">
        <f>VLOOKUP(B4249,辅助信息!E:I,3,FALSE)</f>
        <v>(五冶建设师大附中外语校新建教学楼工程)四川省成都市成华区大观堰2号(四川师范大学附属中学外国语学校)</v>
      </c>
      <c r="J4249" s="122" t="str">
        <f>VLOOKUP(B4249,辅助信息!E:I,4,FALSE)</f>
        <v>蔡浩</v>
      </c>
      <c r="K4249" s="122">
        <f>VLOOKUP(J4249,辅助信息!H:I,2,FALSE)</f>
        <v>13980880820</v>
      </c>
      <c r="L4249" s="124" t="str">
        <f>VLOOKUP(B4249,辅助信息!E:J,6,FALSE)</f>
        <v>联系实际收货人（蔡浩13980880820）五冶建设送货单,6份材质书（司机拍照资料份数，该项目经常掉材质书和吊牌谎话连篇）,锈货不收，装货前联系收货人核实到场规格,没提前告知进场规格现场不给予接收</v>
      </c>
      <c r="M4249" s="93">
        <v>45940</v>
      </c>
      <c r="O4249" s="64">
        <f ca="1" t="shared" si="214"/>
        <v>0</v>
      </c>
      <c r="P4249" s="64">
        <f ca="1" t="shared" si="215"/>
        <v>31</v>
      </c>
      <c r="Q4249" s="29" t="str">
        <f>VLOOKUP(B4249,辅助信息!E:M,9,FALSE)</f>
        <v>ZTWM-CDGS-XS-2025-0073-五冶天府-成都怡心湖片区及龙泉驿医院等项目</v>
      </c>
      <c r="R4249" s="29" t="str">
        <f>_xlfn._xlws.FILTER(辅助信息!D:D,辅助信息!E:E=B4249)</f>
        <v>五冶建设师大附中外语校新建教学楼工程</v>
      </c>
    </row>
    <row r="4250" hidden="1" spans="1:18">
      <c r="A4250" s="130"/>
      <c r="B4250" s="138" t="s">
        <v>196</v>
      </c>
      <c r="C4250" s="72">
        <v>45940</v>
      </c>
      <c r="D4250" s="122" t="str">
        <f>VLOOKUP(B4250,辅助信息!E:K,7,FALSE)</f>
        <v>JWDDCD2025102100476</v>
      </c>
      <c r="E4250" s="122" t="str">
        <f>VLOOKUP(F4250,辅助信息!A:B,2,FALSE)</f>
        <v>螺纹钢</v>
      </c>
      <c r="F4250" s="122" t="s">
        <v>66</v>
      </c>
      <c r="G4250" s="123">
        <v>5</v>
      </c>
      <c r="H4250" s="136">
        <f>IF(SUMIFS('[1]2025年已发货'!$E:$E,'[1]2025年已发货'!$F:$F,C4250,'[1]2025年已发货'!$C:$C,F4250,'[1]2025年已发货'!$G:$G,I4250,'[1]2025年已发货'!$H:$H,J4250)=0,"未发货",SUMIFS('[1]2025年已发货'!$E:$E,'[1]2025年已发货'!$F:$F,C4250,'[1]2025年已发货'!$C:$C,F4250,'[1]2025年已发货'!$G:$G,I4250,'[1]2025年已发货'!$H:$H,J4250))</f>
        <v>5</v>
      </c>
      <c r="I4250" s="122" t="str">
        <f>VLOOKUP(B4250,辅助信息!E:I,3,FALSE)</f>
        <v>(五冶建设师大附中外语校新建教学楼工程)四川省成都市成华区大观堰2号(四川师范大学附属中学外国语学校)</v>
      </c>
      <c r="J4250" s="122" t="str">
        <f>VLOOKUP(B4250,辅助信息!E:I,4,FALSE)</f>
        <v>蔡浩</v>
      </c>
      <c r="K4250" s="122">
        <f>VLOOKUP(J4250,辅助信息!H:I,2,FALSE)</f>
        <v>13980880820</v>
      </c>
      <c r="L4250" s="124" t="str">
        <f>VLOOKUP(B4250,辅助信息!E:J,6,FALSE)</f>
        <v>联系实际收货人（蔡浩13980880820）五冶建设送货单,6份材质书（司机拍照资料份数，该项目经常掉材质书和吊牌谎话连篇）,锈货不收，装货前联系收货人核实到场规格,没提前告知进场规格现场不给予接收</v>
      </c>
      <c r="M4250" s="93">
        <v>45940</v>
      </c>
      <c r="O4250" s="64">
        <f ca="1" t="shared" si="214"/>
        <v>0</v>
      </c>
      <c r="P4250" s="64">
        <f ca="1" t="shared" si="215"/>
        <v>31</v>
      </c>
      <c r="Q4250" s="29" t="str">
        <f>VLOOKUP(B4250,辅助信息!E:M,9,FALSE)</f>
        <v>ZTWM-CDGS-XS-2025-0073-五冶天府-成都怡心湖片区及龙泉驿医院等项目</v>
      </c>
      <c r="R4250" s="29" t="str">
        <f>_xlfn._xlws.FILTER(辅助信息!D:D,辅助信息!E:E=B4250)</f>
        <v>五冶建设师大附中外语校新建教学楼工程</v>
      </c>
    </row>
    <row r="4251" hidden="1" spans="1:18">
      <c r="A4251" s="130"/>
      <c r="B4251" s="138" t="s">
        <v>196</v>
      </c>
      <c r="C4251" s="72">
        <v>45940</v>
      </c>
      <c r="D4251" s="122" t="str">
        <f>VLOOKUP(B4251,辅助信息!E:K,7,FALSE)</f>
        <v>JWDDCD2025102100476</v>
      </c>
      <c r="E4251" s="122" t="str">
        <f>VLOOKUP(F4251,辅助信息!A:B,2,FALSE)</f>
        <v>螺纹钢</v>
      </c>
      <c r="F4251" s="122" t="s">
        <v>21</v>
      </c>
      <c r="G4251" s="123">
        <v>5</v>
      </c>
      <c r="H4251" s="136">
        <f>IF(SUMIFS('[1]2025年已发货'!$E:$E,'[1]2025年已发货'!$F:$F,C4251,'[1]2025年已发货'!$C:$C,F4251,'[1]2025年已发货'!$G:$G,I4251,'[1]2025年已发货'!$H:$H,J4251)=0,"未发货",SUMIFS('[1]2025年已发货'!$E:$E,'[1]2025年已发货'!$F:$F,C4251,'[1]2025年已发货'!$C:$C,F4251,'[1]2025年已发货'!$G:$G,I4251,'[1]2025年已发货'!$H:$H,J4251))</f>
        <v>5</v>
      </c>
      <c r="I4251" s="122" t="str">
        <f>VLOOKUP(B4251,辅助信息!E:I,3,FALSE)</f>
        <v>(五冶建设师大附中外语校新建教学楼工程)四川省成都市成华区大观堰2号(四川师范大学附属中学外国语学校)</v>
      </c>
      <c r="J4251" s="122" t="str">
        <f>VLOOKUP(B4251,辅助信息!E:I,4,FALSE)</f>
        <v>蔡浩</v>
      </c>
      <c r="K4251" s="122">
        <f>VLOOKUP(J4251,辅助信息!H:I,2,FALSE)</f>
        <v>13980880820</v>
      </c>
      <c r="L4251" s="124" t="str">
        <f>VLOOKUP(B4251,辅助信息!E:J,6,FALSE)</f>
        <v>联系实际收货人（蔡浩13980880820）五冶建设送货单,6份材质书（司机拍照资料份数，该项目经常掉材质书和吊牌谎话连篇）,锈货不收，装货前联系收货人核实到场规格,没提前告知进场规格现场不给予接收</v>
      </c>
      <c r="M4251" s="93">
        <v>45940</v>
      </c>
      <c r="O4251" s="64">
        <f ca="1" t="shared" si="214"/>
        <v>0</v>
      </c>
      <c r="P4251" s="64">
        <f ca="1" t="shared" si="215"/>
        <v>31</v>
      </c>
      <c r="Q4251" s="29" t="str">
        <f>VLOOKUP(B4251,辅助信息!E:M,9,FALSE)</f>
        <v>ZTWM-CDGS-XS-2025-0073-五冶天府-成都怡心湖片区及龙泉驿医院等项目</v>
      </c>
      <c r="R4251" s="29" t="str">
        <f>_xlfn._xlws.FILTER(辅助信息!D:D,辅助信息!E:E=B4251)</f>
        <v>五冶建设师大附中外语校新建教学楼工程</v>
      </c>
    </row>
    <row r="4252" hidden="1" spans="1:18">
      <c r="A4252" s="130"/>
      <c r="B4252" s="138" t="s">
        <v>196</v>
      </c>
      <c r="C4252" s="72">
        <v>45940</v>
      </c>
      <c r="D4252" s="122" t="str">
        <f>VLOOKUP(B4252,辅助信息!E:K,7,FALSE)</f>
        <v>JWDDCD2025102100476</v>
      </c>
      <c r="E4252" s="122" t="str">
        <f>VLOOKUP(F4252,辅助信息!A:B,2,FALSE)</f>
        <v>螺纹钢</v>
      </c>
      <c r="F4252" s="122" t="s">
        <v>46</v>
      </c>
      <c r="G4252" s="123">
        <v>5</v>
      </c>
      <c r="H4252" s="136">
        <f>IF(SUMIFS('[1]2025年已发货'!$E:$E,'[1]2025年已发货'!$F:$F,C4252,'[1]2025年已发货'!$C:$C,F4252,'[1]2025年已发货'!$G:$G,I4252,'[1]2025年已发货'!$H:$H,J4252)=0,"未发货",SUMIFS('[1]2025年已发货'!$E:$E,'[1]2025年已发货'!$F:$F,C4252,'[1]2025年已发货'!$C:$C,F4252,'[1]2025年已发货'!$G:$G,I4252,'[1]2025年已发货'!$H:$H,J4252))</f>
        <v>5</v>
      </c>
      <c r="I4252" s="122" t="str">
        <f>VLOOKUP(B4252,辅助信息!E:I,3,FALSE)</f>
        <v>(五冶建设师大附中外语校新建教学楼工程)四川省成都市成华区大观堰2号(四川师范大学附属中学外国语学校)</v>
      </c>
      <c r="J4252" s="122" t="str">
        <f>VLOOKUP(B4252,辅助信息!E:I,4,FALSE)</f>
        <v>蔡浩</v>
      </c>
      <c r="K4252" s="122">
        <f>VLOOKUP(J4252,辅助信息!H:I,2,FALSE)</f>
        <v>13980880820</v>
      </c>
      <c r="L4252" s="124" t="str">
        <f>VLOOKUP(B4252,辅助信息!E:J,6,FALSE)</f>
        <v>联系实际收货人（蔡浩13980880820）五冶建设送货单,6份材质书（司机拍照资料份数，该项目经常掉材质书和吊牌谎话连篇）,锈货不收，装货前联系收货人核实到场规格,没提前告知进场规格现场不给予接收</v>
      </c>
      <c r="M4252" s="93">
        <v>45940</v>
      </c>
      <c r="O4252" s="64">
        <f ca="1" t="shared" si="214"/>
        <v>0</v>
      </c>
      <c r="P4252" s="64">
        <f ca="1" t="shared" si="215"/>
        <v>31</v>
      </c>
      <c r="Q4252" s="29" t="str">
        <f>VLOOKUP(B4252,辅助信息!E:M,9,FALSE)</f>
        <v>ZTWM-CDGS-XS-2025-0073-五冶天府-成都怡心湖片区及龙泉驿医院等项目</v>
      </c>
      <c r="R4252" s="29" t="str">
        <f>_xlfn._xlws.FILTER(辅助信息!D:D,辅助信息!E:E=B4252)</f>
        <v>五冶建设师大附中外语校新建教学楼工程</v>
      </c>
    </row>
    <row r="4253" hidden="1" spans="1:18">
      <c r="A4253" s="130"/>
      <c r="B4253" s="138" t="s">
        <v>196</v>
      </c>
      <c r="C4253" s="72">
        <v>45940</v>
      </c>
      <c r="D4253" s="122" t="str">
        <f>VLOOKUP(B4253,辅助信息!E:K,7,FALSE)</f>
        <v>JWDDCD2025102100476</v>
      </c>
      <c r="E4253" s="122" t="str">
        <f>VLOOKUP(F4253,辅助信息!A:B,2,FALSE)</f>
        <v>螺纹钢</v>
      </c>
      <c r="F4253" s="122" t="s">
        <v>22</v>
      </c>
      <c r="G4253" s="123">
        <v>40</v>
      </c>
      <c r="H4253" s="136">
        <f>IF(SUMIFS('[1]2025年已发货'!$E:$E,'[1]2025年已发货'!$F:$F,C4253,'[1]2025年已发货'!$C:$C,F4253,'[1]2025年已发货'!$G:$G,I4253,'[1]2025年已发货'!$H:$H,J4253)=0,"未发货",SUMIFS('[1]2025年已发货'!$E:$E,'[1]2025年已发货'!$F:$F,C4253,'[1]2025年已发货'!$C:$C,F4253,'[1]2025年已发货'!$G:$G,I4253,'[1]2025年已发货'!$H:$H,J4253))</f>
        <v>40</v>
      </c>
      <c r="I4253" s="122" t="str">
        <f>VLOOKUP(B4253,辅助信息!E:I,3,FALSE)</f>
        <v>(五冶建设师大附中外语校新建教学楼工程)四川省成都市成华区大观堰2号(四川师范大学附属中学外国语学校)</v>
      </c>
      <c r="J4253" s="122" t="str">
        <f>VLOOKUP(B4253,辅助信息!E:I,4,FALSE)</f>
        <v>蔡浩</v>
      </c>
      <c r="K4253" s="122">
        <f>VLOOKUP(J4253,辅助信息!H:I,2,FALSE)</f>
        <v>13980880820</v>
      </c>
      <c r="L4253" s="124" t="str">
        <f>VLOOKUP(B4253,辅助信息!E:J,6,FALSE)</f>
        <v>联系实际收货人（蔡浩13980880820）五冶建设送货单,6份材质书（司机拍照资料份数，该项目经常掉材质书和吊牌谎话连篇）,锈货不收，装货前联系收货人核实到场规格,没提前告知进场规格现场不给予接收</v>
      </c>
      <c r="M4253" s="93">
        <v>45940</v>
      </c>
      <c r="O4253" s="64">
        <f ca="1" t="shared" si="214"/>
        <v>0</v>
      </c>
      <c r="P4253" s="64">
        <f ca="1" t="shared" si="215"/>
        <v>31</v>
      </c>
      <c r="Q4253" s="29" t="str">
        <f>VLOOKUP(B4253,辅助信息!E:M,9,FALSE)</f>
        <v>ZTWM-CDGS-XS-2025-0073-五冶天府-成都怡心湖片区及龙泉驿医院等项目</v>
      </c>
      <c r="R4253" s="29" t="str">
        <f>_xlfn._xlws.FILTER(辅助信息!D:D,辅助信息!E:E=B4253)</f>
        <v>五冶建设师大附中外语校新建教学楼工程</v>
      </c>
    </row>
    <row r="4254" hidden="1" spans="1:18">
      <c r="A4254" s="130"/>
      <c r="B4254" s="138" t="s">
        <v>196</v>
      </c>
      <c r="C4254" s="72">
        <v>45940</v>
      </c>
      <c r="D4254" s="122" t="str">
        <f>VLOOKUP(B4254,辅助信息!E:K,7,FALSE)</f>
        <v>JWDDCD2025102100476</v>
      </c>
      <c r="E4254" s="122" t="str">
        <f>VLOOKUP(F4254,辅助信息!A:B,2,FALSE)</f>
        <v>螺纹钢</v>
      </c>
      <c r="F4254" s="122" t="s">
        <v>181</v>
      </c>
      <c r="G4254" s="123">
        <v>7.5</v>
      </c>
      <c r="H4254" s="136">
        <f>IF(SUMIFS('[1]2025年已发货'!$E:$E,'[1]2025年已发货'!$F:$F,C4254,'[1]2025年已发货'!$C:$C,F4254,'[1]2025年已发货'!$G:$G,I4254,'[1]2025年已发货'!$H:$H,J4254)=0,"未发货",SUMIFS('[1]2025年已发货'!$E:$E,'[1]2025年已发货'!$F:$F,C4254,'[1]2025年已发货'!$C:$C,F4254,'[1]2025年已发货'!$G:$G,I4254,'[1]2025年已发货'!$H:$H,J4254))</f>
        <v>7.5</v>
      </c>
      <c r="I4254" s="122" t="str">
        <f>VLOOKUP(B4254,辅助信息!E:I,3,FALSE)</f>
        <v>(五冶建设师大附中外语校新建教学楼工程)四川省成都市成华区大观堰2号(四川师范大学附属中学外国语学校)</v>
      </c>
      <c r="J4254" s="122" t="str">
        <f>VLOOKUP(B4254,辅助信息!E:I,4,FALSE)</f>
        <v>蔡浩</v>
      </c>
      <c r="K4254" s="122">
        <f>VLOOKUP(J4254,辅助信息!H:I,2,FALSE)</f>
        <v>13980880820</v>
      </c>
      <c r="L4254" s="124" t="str">
        <f>VLOOKUP(B4254,辅助信息!E:J,6,FALSE)</f>
        <v>联系实际收货人（蔡浩13980880820）五冶建设送货单,6份材质书（司机拍照资料份数，该项目经常掉材质书和吊牌谎话连篇）,锈货不收，装货前联系收货人核实到场规格,没提前告知进场规格现场不给予接收</v>
      </c>
      <c r="M4254" s="93">
        <v>45940</v>
      </c>
      <c r="O4254" s="64">
        <f ca="1" t="shared" si="214"/>
        <v>0</v>
      </c>
      <c r="P4254" s="64">
        <f ca="1" t="shared" si="215"/>
        <v>31</v>
      </c>
      <c r="Q4254" s="29" t="str">
        <f>VLOOKUP(B4254,辅助信息!E:M,9,FALSE)</f>
        <v>ZTWM-CDGS-XS-2025-0073-五冶天府-成都怡心湖片区及龙泉驿医院等项目</v>
      </c>
      <c r="R4254" s="29" t="str">
        <f>_xlfn._xlws.FILTER(辅助信息!D:D,辅助信息!E:E=B4254)</f>
        <v>五冶建设师大附中外语校新建教学楼工程</v>
      </c>
    </row>
    <row r="4255" hidden="1" spans="1:18">
      <c r="A4255" s="130"/>
      <c r="B4255" s="138" t="s">
        <v>196</v>
      </c>
      <c r="C4255" s="72">
        <v>45940</v>
      </c>
      <c r="D4255" s="122" t="str">
        <f>VLOOKUP(B4255,辅助信息!E:K,7,FALSE)</f>
        <v>JWDDCD2025102100476</v>
      </c>
      <c r="E4255" s="122" t="str">
        <f>VLOOKUP(F4255,辅助信息!A:B,2,FALSE)</f>
        <v>螺纹钢</v>
      </c>
      <c r="F4255" s="122" t="s">
        <v>182</v>
      </c>
      <c r="G4255" s="123">
        <v>12.5</v>
      </c>
      <c r="H4255" s="136">
        <f>IF(SUMIFS('[1]2025年已发货'!$E:$E,'[1]2025年已发货'!$F:$F,C4255,'[1]2025年已发货'!$C:$C,F4255,'[1]2025年已发货'!$G:$G,I4255,'[1]2025年已发货'!$H:$H,J4255)=0,"未发货",SUMIFS('[1]2025年已发货'!$E:$E,'[1]2025年已发货'!$F:$F,C4255,'[1]2025年已发货'!$C:$C,F4255,'[1]2025年已发货'!$G:$G,I4255,'[1]2025年已发货'!$H:$H,J4255))</f>
        <v>12.5</v>
      </c>
      <c r="I4255" s="122" t="str">
        <f>VLOOKUP(B4255,辅助信息!E:I,3,FALSE)</f>
        <v>(五冶建设师大附中外语校新建教学楼工程)四川省成都市成华区大观堰2号(四川师范大学附属中学外国语学校)</v>
      </c>
      <c r="J4255" s="122" t="str">
        <f>VLOOKUP(B4255,辅助信息!E:I,4,FALSE)</f>
        <v>蔡浩</v>
      </c>
      <c r="K4255" s="122">
        <f>VLOOKUP(J4255,辅助信息!H:I,2,FALSE)</f>
        <v>13980880820</v>
      </c>
      <c r="L4255" s="124" t="str">
        <f>VLOOKUP(B4255,辅助信息!E:J,6,FALSE)</f>
        <v>联系实际收货人（蔡浩13980880820）五冶建设送货单,6份材质书（司机拍照资料份数，该项目经常掉材质书和吊牌谎话连篇）,锈货不收，装货前联系收货人核实到场规格,没提前告知进场规格现场不给予接收</v>
      </c>
      <c r="M4255" s="93">
        <v>45940</v>
      </c>
      <c r="O4255" s="64">
        <f ca="1" t="shared" si="214"/>
        <v>0</v>
      </c>
      <c r="P4255" s="64">
        <f ca="1" t="shared" si="215"/>
        <v>31</v>
      </c>
      <c r="Q4255" s="29" t="str">
        <f>VLOOKUP(B4255,辅助信息!E:M,9,FALSE)</f>
        <v>ZTWM-CDGS-XS-2025-0073-五冶天府-成都怡心湖片区及龙泉驿医院等项目</v>
      </c>
      <c r="R4255" s="29" t="str">
        <f>_xlfn._xlws.FILTER(辅助信息!D:D,辅助信息!E:E=B4255)</f>
        <v>五冶建设师大附中外语校新建教学楼工程</v>
      </c>
    </row>
    <row r="4256" hidden="1" spans="2:18">
      <c r="B4256" s="138" t="s">
        <v>186</v>
      </c>
      <c r="C4256" s="72">
        <v>45940</v>
      </c>
      <c r="D4256" s="122" t="str">
        <f>VLOOKUP(B4256,辅助信息!E:K,7,FALSE)</f>
        <v>JWDDCD2025072900123</v>
      </c>
      <c r="E4256" s="122" t="str">
        <f>VLOOKUP(F4256,辅助信息!A:B,2,FALSE)</f>
        <v>螺纹钢</v>
      </c>
      <c r="F4256" s="122" t="s">
        <v>76</v>
      </c>
      <c r="G4256" s="123">
        <v>35</v>
      </c>
      <c r="H4256" s="136" t="str">
        <f>IF(SUMIFS('[1]2025年已发货'!$E:$E,'[1]2025年已发货'!$F:$F,C4256,'[1]2025年已发货'!$C:$C,F4256,'[1]2025年已发货'!$G:$G,I4256,'[1]2025年已发货'!$H:$H,J4256)=0,"未发货",SUMIFS('[1]2025年已发货'!$E:$E,'[1]2025年已发货'!$F:$F,C4256,'[1]2025年已发货'!$C:$C,F4256,'[1]2025年已发货'!$G:$G,I4256,'[1]2025年已发货'!$H:$H,J4256))</f>
        <v>未发货</v>
      </c>
      <c r="I4256" s="122" t="str">
        <f>VLOOKUP(B4256,辅助信息!E:I,3,FALSE)</f>
        <v>(乐山市校地共建产教融合基地建设项目二标段)四川省乐山市市中区苏稽镇</v>
      </c>
      <c r="J4256" s="122" t="str">
        <f>VLOOKUP(B4256,辅助信息!E:I,4,FALSE)</f>
        <v>彭江涛</v>
      </c>
      <c r="K4256" s="122">
        <f>VLOOKUP(J4256,辅助信息!H:I,2,FALSE)</f>
        <v>13990276572</v>
      </c>
      <c r="L4256" s="124" t="str">
        <f>VLOOKUP(B4256,辅助信息!E:J,6,FALSE)</f>
        <v>联系实际收货人（彭江涛13990276572）现场要求炉批号控制2个以下，超2个不给予签收。提前联系到场规格及数量</v>
      </c>
      <c r="O4256" s="64" t="str">
        <f ca="1" t="shared" ref="O4256:O4319" si="216">IF(OR(M4256="",N4256&lt;&gt;""),"",MAX(M4256-TODAY(),0))</f>
        <v/>
      </c>
      <c r="P4256" s="64" t="str">
        <f ca="1" t="shared" ref="P4256:P4319" si="217">IF(M4256="","",IF(N4256&lt;&gt;"",MAX(N4256-M4256,0),IF(TODAY()&gt;M4256,TODAY()-M4256,0)))</f>
        <v/>
      </c>
      <c r="Q4256" s="29" t="str">
        <f>VLOOKUP(B4256,辅助信息!E:M,9,FALSE)</f>
        <v>ZTWM-CDGS-XS-2025-0126-四川机司-乐山市校地共建产教融合基地配套设施项目施工二标段钢筋采购合同</v>
      </c>
      <c r="R4256" s="29" t="str">
        <f>_xlfn._xlws.FILTER(辅助信息!D:D,辅助信息!E:E=B4256)</f>
        <v>乐山市校地共建产教融合基地建设项目</v>
      </c>
    </row>
    <row r="4257" hidden="1" spans="2:18">
      <c r="B4257" s="138" t="s">
        <v>92</v>
      </c>
      <c r="C4257" s="72">
        <v>45940</v>
      </c>
      <c r="D4257" s="122" t="str">
        <f>VLOOKUP(B4257,辅助信息!E:K,7,FALSE)</f>
        <v>JWDDCD2025051800046</v>
      </c>
      <c r="E4257" s="122" t="str">
        <f>VLOOKUP(F4257,辅助信息!A:B,2,FALSE)</f>
        <v>盘螺</v>
      </c>
      <c r="F4257" s="122" t="s">
        <v>49</v>
      </c>
      <c r="G4257" s="123">
        <v>2.5</v>
      </c>
      <c r="H4257" s="136" t="str">
        <f>IF(SUMIFS('[1]2025年已发货'!$E:$E,'[1]2025年已发货'!$F:$F,C4257,'[1]2025年已发货'!$C:$C,F4257,'[1]2025年已发货'!$G:$G,I4257,'[1]2025年已发货'!$H:$H,J4257)=0,"未发货",SUMIFS('[1]2025年已发货'!$E:$E,'[1]2025年已发货'!$F:$F,C4257,'[1]2025年已发货'!$C:$C,F4257,'[1]2025年已发货'!$G:$G,I4257,'[1]2025年已发货'!$H:$H,J4257))</f>
        <v>未发货</v>
      </c>
      <c r="I4257" s="122" t="str">
        <f>VLOOKUP(B4257,辅助信息!E:I,3,FALSE)</f>
        <v>（华西萌海科创农业生态谷）成都市简阳市白金山水库</v>
      </c>
      <c r="J4257" s="122" t="str">
        <f>VLOOKUP(B4257,辅助信息!E:I,4,FALSE)</f>
        <v>石清国</v>
      </c>
      <c r="K4257" s="122">
        <f>VLOOKUP(J4257,辅助信息!H:I,2,FALSE)</f>
        <v>13458642015</v>
      </c>
      <c r="L4257" s="124" t="str">
        <f>VLOOKUP(B4257,辅助信息!E:J,6,FALSE)</f>
        <v>优先威钢,我方卸车,新老国标钢厂不加价可直发</v>
      </c>
      <c r="M4257" s="150">
        <v>45942</v>
      </c>
      <c r="O4257" s="64">
        <f ca="1" t="shared" si="216"/>
        <v>0</v>
      </c>
      <c r="P4257" s="64">
        <f ca="1" t="shared" si="217"/>
        <v>29</v>
      </c>
      <c r="Q4257" s="29" t="str">
        <f>VLOOKUP(B4257,辅助信息!E:M,9,FALSE)</f>
        <v>ZTWM-CDGS-XS-2024-0092-华西-萌海科创农业生态谷</v>
      </c>
      <c r="R4257" s="29" t="str">
        <f>_xlfn._xlws.FILTER(辅助信息!D:D,辅助信息!E:E=B4257)</f>
        <v>华西萌海-科创农业生态谷</v>
      </c>
    </row>
    <row r="4258" hidden="1" spans="2:18">
      <c r="B4258" s="138" t="s">
        <v>92</v>
      </c>
      <c r="C4258" s="72">
        <v>45940</v>
      </c>
      <c r="D4258" s="122" t="str">
        <f>VLOOKUP(B4258,辅助信息!E:K,7,FALSE)</f>
        <v>JWDDCD2025051800046</v>
      </c>
      <c r="E4258" s="122" t="str">
        <f>VLOOKUP(F4258,辅助信息!A:B,2,FALSE)</f>
        <v>盘螺</v>
      </c>
      <c r="F4258" s="122" t="s">
        <v>40</v>
      </c>
      <c r="G4258" s="123">
        <v>20</v>
      </c>
      <c r="H4258" s="136" t="str">
        <f>IF(SUMIFS('[1]2025年已发货'!$E:$E,'[1]2025年已发货'!$F:$F,C4258,'[1]2025年已发货'!$C:$C,F4258,'[1]2025年已发货'!$G:$G,I4258,'[1]2025年已发货'!$H:$H,J4258)=0,"未发货",SUMIFS('[1]2025年已发货'!$E:$E,'[1]2025年已发货'!$F:$F,C4258,'[1]2025年已发货'!$C:$C,F4258,'[1]2025年已发货'!$G:$G,I4258,'[1]2025年已发货'!$H:$H,J4258))</f>
        <v>未发货</v>
      </c>
      <c r="I4258" s="122" t="str">
        <f>VLOOKUP(B4258,辅助信息!E:I,3,FALSE)</f>
        <v>（华西萌海科创农业生态谷）成都市简阳市白金山水库</v>
      </c>
      <c r="J4258" s="122" t="str">
        <f>VLOOKUP(B4258,辅助信息!E:I,4,FALSE)</f>
        <v>石清国</v>
      </c>
      <c r="K4258" s="122">
        <f>VLOOKUP(J4258,辅助信息!H:I,2,FALSE)</f>
        <v>13458642015</v>
      </c>
      <c r="L4258" s="124" t="str">
        <f>VLOOKUP(B4258,辅助信息!E:J,6,FALSE)</f>
        <v>优先威钢,我方卸车,新老国标钢厂不加价可直发</v>
      </c>
      <c r="M4258" s="150">
        <v>45942</v>
      </c>
      <c r="O4258" s="64">
        <f ca="1" t="shared" si="216"/>
        <v>0</v>
      </c>
      <c r="P4258" s="64">
        <f ca="1" t="shared" si="217"/>
        <v>29</v>
      </c>
      <c r="Q4258" s="29" t="str">
        <f>VLOOKUP(B4258,辅助信息!E:M,9,FALSE)</f>
        <v>ZTWM-CDGS-XS-2024-0092-华西-萌海科创农业生态谷</v>
      </c>
      <c r="R4258" s="29" t="str">
        <f>_xlfn._xlws.FILTER(辅助信息!D:D,辅助信息!E:E=B4258)</f>
        <v>华西萌海-科创农业生态谷</v>
      </c>
    </row>
    <row r="4259" hidden="1" spans="2:18">
      <c r="B4259" s="138" t="s">
        <v>92</v>
      </c>
      <c r="C4259" s="72">
        <v>45940</v>
      </c>
      <c r="D4259" s="122" t="str">
        <f>VLOOKUP(B4259,辅助信息!E:K,7,FALSE)</f>
        <v>JWDDCD2025051800046</v>
      </c>
      <c r="E4259" s="122" t="str">
        <f>VLOOKUP(F4259,辅助信息!A:B,2,FALSE)</f>
        <v>盘螺</v>
      </c>
      <c r="F4259" s="122" t="s">
        <v>41</v>
      </c>
      <c r="G4259" s="123">
        <v>15</v>
      </c>
      <c r="H4259" s="136">
        <f>IF(SUMIFS('[1]2025年已发货'!$E:$E,'[1]2025年已发货'!$F:$F,C4259,'[1]2025年已发货'!$C:$C,F4259,'[1]2025年已发货'!$G:$G,I4259,'[1]2025年已发货'!$H:$H,J4259)=0,"未发货",SUMIFS('[1]2025年已发货'!$E:$E,'[1]2025年已发货'!$F:$F,C4259,'[1]2025年已发货'!$C:$C,F4259,'[1]2025年已发货'!$G:$G,I4259,'[1]2025年已发货'!$H:$H,J4259))</f>
        <v>15</v>
      </c>
      <c r="I4259" s="122" t="str">
        <f>VLOOKUP(B4259,辅助信息!E:I,3,FALSE)</f>
        <v>（华西萌海科创农业生态谷）成都市简阳市白金山水库</v>
      </c>
      <c r="J4259" s="122" t="str">
        <f>VLOOKUP(B4259,辅助信息!E:I,4,FALSE)</f>
        <v>石清国</v>
      </c>
      <c r="K4259" s="122">
        <f>VLOOKUP(J4259,辅助信息!H:I,2,FALSE)</f>
        <v>13458642015</v>
      </c>
      <c r="L4259" s="124" t="str">
        <f>VLOOKUP(B4259,辅助信息!E:J,6,FALSE)</f>
        <v>优先威钢,我方卸车,新老国标钢厂不加价可直发</v>
      </c>
      <c r="M4259" s="150">
        <v>45942</v>
      </c>
      <c r="O4259" s="64">
        <f ca="1" t="shared" si="216"/>
        <v>0</v>
      </c>
      <c r="P4259" s="64">
        <f ca="1" t="shared" si="217"/>
        <v>29</v>
      </c>
      <c r="Q4259" s="29" t="str">
        <f>VLOOKUP(B4259,辅助信息!E:M,9,FALSE)</f>
        <v>ZTWM-CDGS-XS-2024-0092-华西-萌海科创农业生态谷</v>
      </c>
      <c r="R4259" s="29" t="str">
        <f>_xlfn._xlws.FILTER(辅助信息!D:D,辅助信息!E:E=B4259)</f>
        <v>华西萌海-科创农业生态谷</v>
      </c>
    </row>
    <row r="4260" hidden="1" spans="2:18">
      <c r="B4260" s="138" t="s">
        <v>92</v>
      </c>
      <c r="C4260" s="72">
        <v>45940</v>
      </c>
      <c r="D4260" s="122" t="str">
        <f>VLOOKUP(B4260,辅助信息!E:K,7,FALSE)</f>
        <v>JWDDCD2025051800046</v>
      </c>
      <c r="E4260" s="122" t="str">
        <f>VLOOKUP(F4260,辅助信息!A:B,2,FALSE)</f>
        <v>盘螺</v>
      </c>
      <c r="F4260" s="122" t="s">
        <v>26</v>
      </c>
      <c r="G4260" s="123">
        <v>5</v>
      </c>
      <c r="H4260" s="136" t="str">
        <f>IF(SUMIFS('[1]2025年已发货'!$E:$E,'[1]2025年已发货'!$F:$F,C4260,'[1]2025年已发货'!$C:$C,F4260,'[1]2025年已发货'!$G:$G,I4260,'[1]2025年已发货'!$H:$H,J4260)=0,"未发货",SUMIFS('[1]2025年已发货'!$E:$E,'[1]2025年已发货'!$F:$F,C4260,'[1]2025年已发货'!$C:$C,F4260,'[1]2025年已发货'!$G:$G,I4260,'[1]2025年已发货'!$H:$H,J4260))</f>
        <v>未发货</v>
      </c>
      <c r="I4260" s="122" t="str">
        <f>VLOOKUP(B4260,辅助信息!E:I,3,FALSE)</f>
        <v>（华西萌海科创农业生态谷）成都市简阳市白金山水库</v>
      </c>
      <c r="J4260" s="122" t="str">
        <f>VLOOKUP(B4260,辅助信息!E:I,4,FALSE)</f>
        <v>石清国</v>
      </c>
      <c r="K4260" s="122">
        <f>VLOOKUP(J4260,辅助信息!H:I,2,FALSE)</f>
        <v>13458642015</v>
      </c>
      <c r="L4260" s="124" t="str">
        <f>VLOOKUP(B4260,辅助信息!E:J,6,FALSE)</f>
        <v>优先威钢,我方卸车,新老国标钢厂不加价可直发</v>
      </c>
      <c r="M4260" s="150">
        <v>45942</v>
      </c>
      <c r="O4260" s="64">
        <f ca="1" t="shared" si="216"/>
        <v>0</v>
      </c>
      <c r="P4260" s="64">
        <f ca="1" t="shared" si="217"/>
        <v>29</v>
      </c>
      <c r="Q4260" s="29" t="str">
        <f>VLOOKUP(B4260,辅助信息!E:M,9,FALSE)</f>
        <v>ZTWM-CDGS-XS-2024-0092-华西-萌海科创农业生态谷</v>
      </c>
      <c r="R4260" s="29" t="str">
        <f>_xlfn._xlws.FILTER(辅助信息!D:D,辅助信息!E:E=B4260)</f>
        <v>华西萌海-科创农业生态谷</v>
      </c>
    </row>
    <row r="4261" hidden="1" spans="2:18">
      <c r="B4261" s="138" t="s">
        <v>92</v>
      </c>
      <c r="C4261" s="72">
        <v>45940</v>
      </c>
      <c r="D4261" s="122" t="str">
        <f>VLOOKUP(B4261,辅助信息!E:K,7,FALSE)</f>
        <v>JWDDCD2025051800046</v>
      </c>
      <c r="E4261" s="122" t="str">
        <f>VLOOKUP(F4261,辅助信息!A:B,2,FALSE)</f>
        <v>螺纹钢</v>
      </c>
      <c r="F4261" s="122" t="s">
        <v>27</v>
      </c>
      <c r="G4261" s="123">
        <v>5</v>
      </c>
      <c r="H4261" s="136">
        <f>IF(SUMIFS('[1]2025年已发货'!$E:$E,'[1]2025年已发货'!$F:$F,C4261,'[1]2025年已发货'!$C:$C,F4261,'[1]2025年已发货'!$G:$G,I4261,'[1]2025年已发货'!$H:$H,J4261)=0,"未发货",SUMIFS('[1]2025年已发货'!$E:$E,'[1]2025年已发货'!$F:$F,C4261,'[1]2025年已发货'!$C:$C,F4261,'[1]2025年已发货'!$G:$G,I4261,'[1]2025年已发货'!$H:$H,J4261))</f>
        <v>5</v>
      </c>
      <c r="I4261" s="122" t="str">
        <f>VLOOKUP(B4261,辅助信息!E:I,3,FALSE)</f>
        <v>（华西萌海科创农业生态谷）成都市简阳市白金山水库</v>
      </c>
      <c r="J4261" s="122" t="str">
        <f>VLOOKUP(B4261,辅助信息!E:I,4,FALSE)</f>
        <v>石清国</v>
      </c>
      <c r="K4261" s="122">
        <f>VLOOKUP(J4261,辅助信息!H:I,2,FALSE)</f>
        <v>13458642015</v>
      </c>
      <c r="L4261" s="124" t="str">
        <f>VLOOKUP(B4261,辅助信息!E:J,6,FALSE)</f>
        <v>优先威钢,我方卸车,新老国标钢厂不加价可直发</v>
      </c>
      <c r="M4261" s="150">
        <v>45942</v>
      </c>
      <c r="O4261" s="64">
        <f ca="1" t="shared" si="216"/>
        <v>0</v>
      </c>
      <c r="P4261" s="64">
        <f ca="1" t="shared" si="217"/>
        <v>29</v>
      </c>
      <c r="Q4261" s="29" t="str">
        <f>VLOOKUP(B4261,辅助信息!E:M,9,FALSE)</f>
        <v>ZTWM-CDGS-XS-2024-0092-华西-萌海科创农业生态谷</v>
      </c>
      <c r="R4261" s="29" t="str">
        <f>_xlfn._xlws.FILTER(辅助信息!D:D,辅助信息!E:E=B4261)</f>
        <v>华西萌海-科创农业生态谷</v>
      </c>
    </row>
    <row r="4262" hidden="1" spans="2:18">
      <c r="B4262" s="138" t="s">
        <v>92</v>
      </c>
      <c r="C4262" s="72">
        <v>45940</v>
      </c>
      <c r="D4262" s="122" t="str">
        <f>VLOOKUP(B4262,辅助信息!E:K,7,FALSE)</f>
        <v>JWDDCD2025051800046</v>
      </c>
      <c r="E4262" s="122" t="str">
        <f>VLOOKUP(F4262,辅助信息!A:B,2,FALSE)</f>
        <v>螺纹钢</v>
      </c>
      <c r="F4262" s="122" t="s">
        <v>19</v>
      </c>
      <c r="G4262" s="123">
        <v>5</v>
      </c>
      <c r="H4262" s="136">
        <f>IF(SUMIFS('[1]2025年已发货'!$E:$E,'[1]2025年已发货'!$F:$F,C4262,'[1]2025年已发货'!$C:$C,F4262,'[1]2025年已发货'!$G:$G,I4262,'[1]2025年已发货'!$H:$H,J4262)=0,"未发货",SUMIFS('[1]2025年已发货'!$E:$E,'[1]2025年已发货'!$F:$F,C4262,'[1]2025年已发货'!$C:$C,F4262,'[1]2025年已发货'!$G:$G,I4262,'[1]2025年已发货'!$H:$H,J4262))</f>
        <v>5</v>
      </c>
      <c r="I4262" s="122" t="str">
        <f>VLOOKUP(B4262,辅助信息!E:I,3,FALSE)</f>
        <v>（华西萌海科创农业生态谷）成都市简阳市白金山水库</v>
      </c>
      <c r="J4262" s="122" t="str">
        <f>VLOOKUP(B4262,辅助信息!E:I,4,FALSE)</f>
        <v>石清国</v>
      </c>
      <c r="K4262" s="122">
        <f>VLOOKUP(J4262,辅助信息!H:I,2,FALSE)</f>
        <v>13458642015</v>
      </c>
      <c r="L4262" s="124" t="str">
        <f>VLOOKUP(B4262,辅助信息!E:J,6,FALSE)</f>
        <v>优先威钢,我方卸车,新老国标钢厂不加价可直发</v>
      </c>
      <c r="M4262" s="150">
        <v>45942</v>
      </c>
      <c r="O4262" s="64">
        <f ca="1" t="shared" si="216"/>
        <v>0</v>
      </c>
      <c r="P4262" s="64">
        <f ca="1" t="shared" si="217"/>
        <v>29</v>
      </c>
      <c r="Q4262" s="29" t="str">
        <f>VLOOKUP(B4262,辅助信息!E:M,9,FALSE)</f>
        <v>ZTWM-CDGS-XS-2024-0092-华西-萌海科创农业生态谷</v>
      </c>
      <c r="R4262" s="29" t="str">
        <f>_xlfn._xlws.FILTER(辅助信息!D:D,辅助信息!E:E=B4262)</f>
        <v>华西萌海-科创农业生态谷</v>
      </c>
    </row>
    <row r="4263" hidden="1" spans="2:18">
      <c r="B4263" s="138" t="s">
        <v>92</v>
      </c>
      <c r="C4263" s="72">
        <v>45940</v>
      </c>
      <c r="D4263" s="122" t="str">
        <f>VLOOKUP(B4263,辅助信息!E:K,7,FALSE)</f>
        <v>JWDDCD2025051800046</v>
      </c>
      <c r="E4263" s="122" t="str">
        <f>VLOOKUP(F4263,辅助信息!A:B,2,FALSE)</f>
        <v>螺纹钢</v>
      </c>
      <c r="F4263" s="122" t="s">
        <v>45</v>
      </c>
      <c r="G4263" s="123">
        <v>3</v>
      </c>
      <c r="H4263" s="136">
        <f>IF(SUMIFS('[1]2025年已发货'!$E:$E,'[1]2025年已发货'!$F:$F,C4263,'[1]2025年已发货'!$C:$C,F4263,'[1]2025年已发货'!$G:$G,I4263,'[1]2025年已发货'!$H:$H,J4263)=0,"未发货",SUMIFS('[1]2025年已发货'!$E:$E,'[1]2025年已发货'!$F:$F,C4263,'[1]2025年已发货'!$C:$C,F4263,'[1]2025年已发货'!$G:$G,I4263,'[1]2025年已发货'!$H:$H,J4263))</f>
        <v>3</v>
      </c>
      <c r="I4263" s="122" t="str">
        <f>VLOOKUP(B4263,辅助信息!E:I,3,FALSE)</f>
        <v>（华西萌海科创农业生态谷）成都市简阳市白金山水库</v>
      </c>
      <c r="J4263" s="122" t="str">
        <f>VLOOKUP(B4263,辅助信息!E:I,4,FALSE)</f>
        <v>石清国</v>
      </c>
      <c r="K4263" s="122">
        <f>VLOOKUP(J4263,辅助信息!H:I,2,FALSE)</f>
        <v>13458642015</v>
      </c>
      <c r="L4263" s="124" t="str">
        <f>VLOOKUP(B4263,辅助信息!E:J,6,FALSE)</f>
        <v>优先威钢,我方卸车,新老国标钢厂不加价可直发</v>
      </c>
      <c r="M4263" s="150">
        <v>45942</v>
      </c>
      <c r="O4263" s="64">
        <f ca="1" t="shared" si="216"/>
        <v>0</v>
      </c>
      <c r="P4263" s="64">
        <f ca="1" t="shared" si="217"/>
        <v>29</v>
      </c>
      <c r="Q4263" s="29" t="str">
        <f>VLOOKUP(B4263,辅助信息!E:M,9,FALSE)</f>
        <v>ZTWM-CDGS-XS-2024-0092-华西-萌海科创农业生态谷</v>
      </c>
      <c r="R4263" s="29" t="str">
        <f>_xlfn._xlws.FILTER(辅助信息!D:D,辅助信息!E:E=B4263)</f>
        <v>华西萌海-科创农业生态谷</v>
      </c>
    </row>
    <row r="4264" hidden="1" spans="2:18">
      <c r="B4264" s="138" t="s">
        <v>92</v>
      </c>
      <c r="C4264" s="72">
        <v>45940</v>
      </c>
      <c r="D4264" s="122" t="str">
        <f>VLOOKUP(B4264,辅助信息!E:K,7,FALSE)</f>
        <v>JWDDCD2025051800046</v>
      </c>
      <c r="E4264" s="122" t="str">
        <f>VLOOKUP(F4264,辅助信息!A:B,2,FALSE)</f>
        <v>螺纹钢</v>
      </c>
      <c r="F4264" s="122" t="s">
        <v>58</v>
      </c>
      <c r="G4264" s="123">
        <v>3</v>
      </c>
      <c r="H4264" s="136">
        <f>IF(SUMIFS('[1]2025年已发货'!$E:$E,'[1]2025年已发货'!$F:$F,C4264,'[1]2025年已发货'!$C:$C,F4264,'[1]2025年已发货'!$G:$G,I4264,'[1]2025年已发货'!$H:$H,J4264)=0,"未发货",SUMIFS('[1]2025年已发货'!$E:$E,'[1]2025年已发货'!$F:$F,C4264,'[1]2025年已发货'!$C:$C,F4264,'[1]2025年已发货'!$G:$G,I4264,'[1]2025年已发货'!$H:$H,J4264))</f>
        <v>3</v>
      </c>
      <c r="I4264" s="122" t="str">
        <f>VLOOKUP(B4264,辅助信息!E:I,3,FALSE)</f>
        <v>（华西萌海科创农业生态谷）成都市简阳市白金山水库</v>
      </c>
      <c r="J4264" s="122" t="str">
        <f>VLOOKUP(B4264,辅助信息!E:I,4,FALSE)</f>
        <v>石清国</v>
      </c>
      <c r="K4264" s="122">
        <f>VLOOKUP(J4264,辅助信息!H:I,2,FALSE)</f>
        <v>13458642015</v>
      </c>
      <c r="L4264" s="124" t="str">
        <f>VLOOKUP(B4264,辅助信息!E:J,6,FALSE)</f>
        <v>优先威钢,我方卸车,新老国标钢厂不加价可直发</v>
      </c>
      <c r="M4264" s="150">
        <v>45942</v>
      </c>
      <c r="O4264" s="64">
        <f ca="1" t="shared" si="216"/>
        <v>0</v>
      </c>
      <c r="P4264" s="64">
        <f ca="1" t="shared" si="217"/>
        <v>29</v>
      </c>
      <c r="Q4264" s="29" t="str">
        <f>VLOOKUP(B4264,辅助信息!E:M,9,FALSE)</f>
        <v>ZTWM-CDGS-XS-2024-0092-华西-萌海科创农业生态谷</v>
      </c>
      <c r="R4264" s="29" t="str">
        <f>_xlfn._xlws.FILTER(辅助信息!D:D,辅助信息!E:E=B4264)</f>
        <v>华西萌海-科创农业生态谷</v>
      </c>
    </row>
    <row r="4265" hidden="1" spans="2:18">
      <c r="B4265" s="138" t="s">
        <v>92</v>
      </c>
      <c r="C4265" s="72">
        <v>45940</v>
      </c>
      <c r="D4265" s="122" t="str">
        <f>VLOOKUP(B4265,辅助信息!E:K,7,FALSE)</f>
        <v>JWDDCD2025051800046</v>
      </c>
      <c r="E4265" s="122" t="str">
        <f>VLOOKUP(F4265,辅助信息!A:B,2,FALSE)</f>
        <v>螺纹钢</v>
      </c>
      <c r="F4265" s="122" t="s">
        <v>22</v>
      </c>
      <c r="G4265" s="123">
        <v>6</v>
      </c>
      <c r="H4265" s="136">
        <f>IF(SUMIFS('[1]2025年已发货'!$E:$E,'[1]2025年已发货'!$F:$F,C4265,'[1]2025年已发货'!$C:$C,F4265,'[1]2025年已发货'!$G:$G,I4265,'[1]2025年已发货'!$H:$H,J4265)=0,"未发货",SUMIFS('[1]2025年已发货'!$E:$E,'[1]2025年已发货'!$F:$F,C4265,'[1]2025年已发货'!$C:$C,F4265,'[1]2025年已发货'!$G:$G,I4265,'[1]2025年已发货'!$H:$H,J4265))</f>
        <v>6</v>
      </c>
      <c r="I4265" s="122" t="str">
        <f>VLOOKUP(B4265,辅助信息!E:I,3,FALSE)</f>
        <v>（华西萌海科创农业生态谷）成都市简阳市白金山水库</v>
      </c>
      <c r="J4265" s="122" t="str">
        <f>VLOOKUP(B4265,辅助信息!E:I,4,FALSE)</f>
        <v>石清国</v>
      </c>
      <c r="K4265" s="122">
        <f>VLOOKUP(J4265,辅助信息!H:I,2,FALSE)</f>
        <v>13458642015</v>
      </c>
      <c r="L4265" s="124" t="str">
        <f>VLOOKUP(B4265,辅助信息!E:J,6,FALSE)</f>
        <v>优先威钢,我方卸车,新老国标钢厂不加价可直发</v>
      </c>
      <c r="M4265" s="150">
        <v>45942</v>
      </c>
      <c r="O4265" s="64">
        <f ca="1" t="shared" si="216"/>
        <v>0</v>
      </c>
      <c r="P4265" s="64">
        <f ca="1" t="shared" si="217"/>
        <v>29</v>
      </c>
      <c r="Q4265" s="29" t="str">
        <f>VLOOKUP(B4265,辅助信息!E:M,9,FALSE)</f>
        <v>ZTWM-CDGS-XS-2024-0092-华西-萌海科创农业生态谷</v>
      </c>
      <c r="R4265" s="29" t="str">
        <f>_xlfn._xlws.FILTER(辅助信息!D:D,辅助信息!E:E=B4265)</f>
        <v>华西萌海-科创农业生态谷</v>
      </c>
    </row>
    <row r="4266" hidden="1" spans="2:18">
      <c r="B4266" s="138" t="s">
        <v>228</v>
      </c>
      <c r="C4266" s="72">
        <v>45940</v>
      </c>
      <c r="D4266" s="122" t="str">
        <f>VLOOKUP(B4266,辅助信息!E:K,7,FALSE)</f>
        <v>JWDDCD2025092400190</v>
      </c>
      <c r="E4266" s="122" t="str">
        <f>VLOOKUP(F4266,辅助信息!A:B,2,FALSE)</f>
        <v>螺纹钢</v>
      </c>
      <c r="F4266" s="122" t="s">
        <v>27</v>
      </c>
      <c r="G4266" s="123">
        <v>70</v>
      </c>
      <c r="H4266" s="136">
        <f>IF(SUMIFS('[1]2025年已发货'!$E:$E,'[1]2025年已发货'!$F:$F,C4266,'[1]2025年已发货'!$C:$C,F4266,'[1]2025年已发货'!$G:$G,I4266,'[1]2025年已发货'!$H:$H,J4266)=0,"未发货",SUMIFS('[1]2025年已发货'!$E:$E,'[1]2025年已发货'!$F:$F,C4266,'[1]2025年已发货'!$C:$C,F4266,'[1]2025年已发货'!$G:$G,I4266,'[1]2025年已发货'!$H:$H,J4266))</f>
        <v>70</v>
      </c>
      <c r="I4266" s="122" t="str">
        <f>VLOOKUP(B4266,辅助信息!E:I,3,FALSE)</f>
        <v>(五冶钢构龙泉东洪片区70亩住宅、商业及配套工程项目二标段)成都市龙泉驿外东洪路地铁2号线惠王陵地铁C口</v>
      </c>
      <c r="J4266" s="122" t="str">
        <f>VLOOKUP(B4266,辅助信息!E:I,4,FALSE)</f>
        <v>蒋嗣伟</v>
      </c>
      <c r="K4266" s="122">
        <f>VLOOKUP(J4266,辅助信息!H:I,2,FALSE)</f>
        <v>15014331252</v>
      </c>
      <c r="L4266" s="124">
        <f>VLOOKUP(B4266,辅助信息!E:J,6,FALSE)</f>
        <v>0</v>
      </c>
      <c r="M4266" s="93">
        <v>45941</v>
      </c>
      <c r="O4266" s="64">
        <f ca="1" t="shared" si="216"/>
        <v>0</v>
      </c>
      <c r="P4266" s="64">
        <f ca="1" t="shared" si="217"/>
        <v>30</v>
      </c>
      <c r="Q4266" s="29" t="str">
        <f>VLOOKUP(B4266,辅助信息!E:M,9,FALSE)</f>
        <v>ZTWM-CDGS-XS-2025-0156-五冶钢构-2025年九月第一批次钢筋采购合同(三圣乡项目)-中铁物贸成都公司</v>
      </c>
      <c r="R4266" s="29" t="str">
        <f>_xlfn._xlws.FILTER(辅助信息!D:D,辅助信息!E:E=B4266)</f>
        <v>五冶钢构龙泉东洪片区(70亩、85亩)住宅、商业及配套工程项目</v>
      </c>
    </row>
    <row r="4267" hidden="1" spans="2:18">
      <c r="B4267" s="138" t="s">
        <v>228</v>
      </c>
      <c r="C4267" s="72">
        <v>45940</v>
      </c>
      <c r="D4267" s="122" t="str">
        <f>VLOOKUP(B4267,辅助信息!E:K,7,FALSE)</f>
        <v>JWDDCD2025092400190</v>
      </c>
      <c r="E4267" s="122" t="str">
        <f>VLOOKUP(F4267,辅助信息!A:B,2,FALSE)</f>
        <v>螺纹钢</v>
      </c>
      <c r="F4267" s="122" t="s">
        <v>32</v>
      </c>
      <c r="G4267" s="123">
        <v>35</v>
      </c>
      <c r="H4267" s="136" t="str">
        <f>IF(SUMIFS('[1]2025年已发货'!$E:$E,'[1]2025年已发货'!$F:$F,C4267,'[1]2025年已发货'!$C:$C,F4267,'[1]2025年已发货'!$G:$G,I4267,'[1]2025年已发货'!$H:$H,J4267)=0,"未发货",SUMIFS('[1]2025年已发货'!$E:$E,'[1]2025年已发货'!$F:$F,C4267,'[1]2025年已发货'!$C:$C,F4267,'[1]2025年已发货'!$G:$G,I4267,'[1]2025年已发货'!$H:$H,J4267))</f>
        <v>未发货</v>
      </c>
      <c r="I4267" s="122" t="str">
        <f>VLOOKUP(B4267,辅助信息!E:I,3,FALSE)</f>
        <v>(五冶钢构龙泉东洪片区70亩住宅、商业及配套工程项目二标段)成都市龙泉驿外东洪路地铁2号线惠王陵地铁C口</v>
      </c>
      <c r="J4267" s="122" t="str">
        <f>VLOOKUP(B4267,辅助信息!E:I,4,FALSE)</f>
        <v>蒋嗣伟</v>
      </c>
      <c r="K4267" s="122">
        <f>VLOOKUP(J4267,辅助信息!H:I,2,FALSE)</f>
        <v>15014331252</v>
      </c>
      <c r="L4267" s="124">
        <f>VLOOKUP(B4267,辅助信息!E:J,6,FALSE)</f>
        <v>0</v>
      </c>
      <c r="M4267" s="93">
        <v>45941</v>
      </c>
      <c r="O4267" s="64">
        <f ca="1" t="shared" si="216"/>
        <v>0</v>
      </c>
      <c r="P4267" s="64">
        <f ca="1" t="shared" si="217"/>
        <v>30</v>
      </c>
      <c r="Q4267" s="29" t="str">
        <f>VLOOKUP(B4267,辅助信息!E:M,9,FALSE)</f>
        <v>ZTWM-CDGS-XS-2025-0156-五冶钢构-2025年九月第一批次钢筋采购合同(三圣乡项目)-中铁物贸成都公司</v>
      </c>
      <c r="R4267" s="29" t="str">
        <f>_xlfn._xlws.FILTER(辅助信息!D:D,辅助信息!E:E=B4267)</f>
        <v>五冶钢构龙泉东洪片区(70亩、85亩)住宅、商业及配套工程项目</v>
      </c>
    </row>
    <row r="4268" hidden="1" spans="2:18">
      <c r="B4268" s="138" t="s">
        <v>228</v>
      </c>
      <c r="C4268" s="72">
        <v>45940</v>
      </c>
      <c r="D4268" s="122" t="str">
        <f>VLOOKUP(B4268,辅助信息!E:K,7,FALSE)</f>
        <v>JWDDCD2025092400190</v>
      </c>
      <c r="E4268" s="122" t="str">
        <f>VLOOKUP(F4268,辅助信息!A:B,2,FALSE)</f>
        <v>螺纹钢</v>
      </c>
      <c r="F4268" s="122" t="s">
        <v>30</v>
      </c>
      <c r="G4268" s="123">
        <v>20</v>
      </c>
      <c r="H4268" s="136" t="str">
        <f>IF(SUMIFS('[1]2025年已发货'!$E:$E,'[1]2025年已发货'!$F:$F,C4268,'[1]2025年已发货'!$C:$C,F4268,'[1]2025年已发货'!$G:$G,I4268,'[1]2025年已发货'!$H:$H,J4268)=0,"未发货",SUMIFS('[1]2025年已发货'!$E:$E,'[1]2025年已发货'!$F:$F,C4268,'[1]2025年已发货'!$C:$C,F4268,'[1]2025年已发货'!$G:$G,I4268,'[1]2025年已发货'!$H:$H,J4268))</f>
        <v>未发货</v>
      </c>
      <c r="I4268" s="122" t="str">
        <f>VLOOKUP(B4268,辅助信息!E:I,3,FALSE)</f>
        <v>(五冶钢构龙泉东洪片区70亩住宅、商业及配套工程项目二标段)成都市龙泉驿外东洪路地铁2号线惠王陵地铁C口</v>
      </c>
      <c r="J4268" s="122" t="str">
        <f>VLOOKUP(B4268,辅助信息!E:I,4,FALSE)</f>
        <v>蒋嗣伟</v>
      </c>
      <c r="K4268" s="122">
        <f>VLOOKUP(J4268,辅助信息!H:I,2,FALSE)</f>
        <v>15014331252</v>
      </c>
      <c r="L4268" s="124">
        <f>VLOOKUP(B4268,辅助信息!E:J,6,FALSE)</f>
        <v>0</v>
      </c>
      <c r="M4268" s="93">
        <v>45941</v>
      </c>
      <c r="O4268" s="64">
        <f ca="1" t="shared" si="216"/>
        <v>0</v>
      </c>
      <c r="P4268" s="64">
        <f ca="1" t="shared" si="217"/>
        <v>30</v>
      </c>
      <c r="Q4268" s="29" t="str">
        <f>VLOOKUP(B4268,辅助信息!E:M,9,FALSE)</f>
        <v>ZTWM-CDGS-XS-2025-0156-五冶钢构-2025年九月第一批次钢筋采购合同(三圣乡项目)-中铁物贸成都公司</v>
      </c>
      <c r="R4268" s="29" t="str">
        <f>_xlfn._xlws.FILTER(辅助信息!D:D,辅助信息!E:E=B4268)</f>
        <v>五冶钢构龙泉东洪片区(70亩、85亩)住宅、商业及配套工程项目</v>
      </c>
    </row>
    <row r="4269" hidden="1" spans="2:18">
      <c r="B4269" s="138" t="s">
        <v>228</v>
      </c>
      <c r="C4269" s="72">
        <v>45940</v>
      </c>
      <c r="D4269" s="122" t="str">
        <f>VLOOKUP(B4269,辅助信息!E:K,7,FALSE)</f>
        <v>JWDDCD2025092400190</v>
      </c>
      <c r="E4269" s="122" t="str">
        <f>VLOOKUP(F4269,辅助信息!A:B,2,FALSE)</f>
        <v>螺纹钢</v>
      </c>
      <c r="F4269" s="122" t="s">
        <v>28</v>
      </c>
      <c r="G4269" s="123">
        <v>12</v>
      </c>
      <c r="H4269" s="136" t="str">
        <f>IF(SUMIFS('[1]2025年已发货'!$E:$E,'[1]2025年已发货'!$F:$F,C4269,'[1]2025年已发货'!$C:$C,F4269,'[1]2025年已发货'!$G:$G,I4269,'[1]2025年已发货'!$H:$H,J4269)=0,"未发货",SUMIFS('[1]2025年已发货'!$E:$E,'[1]2025年已发货'!$F:$F,C4269,'[1]2025年已发货'!$C:$C,F4269,'[1]2025年已发货'!$G:$G,I4269,'[1]2025年已发货'!$H:$H,J4269))</f>
        <v>未发货</v>
      </c>
      <c r="I4269" s="122" t="str">
        <f>VLOOKUP(B4269,辅助信息!E:I,3,FALSE)</f>
        <v>(五冶钢构龙泉东洪片区70亩住宅、商业及配套工程项目二标段)成都市龙泉驿外东洪路地铁2号线惠王陵地铁C口</v>
      </c>
      <c r="J4269" s="122" t="str">
        <f>VLOOKUP(B4269,辅助信息!E:I,4,FALSE)</f>
        <v>蒋嗣伟</v>
      </c>
      <c r="K4269" s="122">
        <f>VLOOKUP(J4269,辅助信息!H:I,2,FALSE)</f>
        <v>15014331252</v>
      </c>
      <c r="L4269" s="124">
        <f>VLOOKUP(B4269,辅助信息!E:J,6,FALSE)</f>
        <v>0</v>
      </c>
      <c r="M4269" s="93">
        <v>45941</v>
      </c>
      <c r="O4269" s="64">
        <f ca="1" t="shared" si="216"/>
        <v>0</v>
      </c>
      <c r="P4269" s="64">
        <f ca="1" t="shared" si="217"/>
        <v>30</v>
      </c>
      <c r="Q4269" s="29" t="str">
        <f>VLOOKUP(B4269,辅助信息!E:M,9,FALSE)</f>
        <v>ZTWM-CDGS-XS-2025-0156-五冶钢构-2025年九月第一批次钢筋采购合同(三圣乡项目)-中铁物贸成都公司</v>
      </c>
      <c r="R4269" s="29" t="str">
        <f>_xlfn._xlws.FILTER(辅助信息!D:D,辅助信息!E:E=B4269)</f>
        <v>五冶钢构龙泉东洪片区(70亩、85亩)住宅、商业及配套工程项目</v>
      </c>
    </row>
    <row r="4270" hidden="1" spans="2:18">
      <c r="B4270" s="138" t="s">
        <v>228</v>
      </c>
      <c r="C4270" s="72">
        <v>45940</v>
      </c>
      <c r="D4270" s="122" t="str">
        <f>VLOOKUP(B4270,辅助信息!E:K,7,FALSE)</f>
        <v>JWDDCD2025092400190</v>
      </c>
      <c r="E4270" s="122" t="str">
        <f>VLOOKUP(F4270,辅助信息!A:B,2,FALSE)</f>
        <v>螺纹钢</v>
      </c>
      <c r="F4270" s="122" t="s">
        <v>46</v>
      </c>
      <c r="G4270" s="123">
        <v>3</v>
      </c>
      <c r="H4270" s="136" t="str">
        <f>IF(SUMIFS('[1]2025年已发货'!$E:$E,'[1]2025年已发货'!$F:$F,C4270,'[1]2025年已发货'!$C:$C,F4270,'[1]2025年已发货'!$G:$G,I4270,'[1]2025年已发货'!$H:$H,J4270)=0,"未发货",SUMIFS('[1]2025年已发货'!$E:$E,'[1]2025年已发货'!$F:$F,C4270,'[1]2025年已发货'!$C:$C,F4270,'[1]2025年已发货'!$G:$G,I4270,'[1]2025年已发货'!$H:$H,J4270))</f>
        <v>未发货</v>
      </c>
      <c r="I4270" s="122" t="str">
        <f>VLOOKUP(B4270,辅助信息!E:I,3,FALSE)</f>
        <v>(五冶钢构龙泉东洪片区70亩住宅、商业及配套工程项目二标段)成都市龙泉驿外东洪路地铁2号线惠王陵地铁C口</v>
      </c>
      <c r="J4270" s="122" t="str">
        <f>VLOOKUP(B4270,辅助信息!E:I,4,FALSE)</f>
        <v>蒋嗣伟</v>
      </c>
      <c r="K4270" s="122">
        <f>VLOOKUP(J4270,辅助信息!H:I,2,FALSE)</f>
        <v>15014331252</v>
      </c>
      <c r="L4270" s="124">
        <f>VLOOKUP(B4270,辅助信息!E:J,6,FALSE)</f>
        <v>0</v>
      </c>
      <c r="M4270" s="93">
        <v>45941</v>
      </c>
      <c r="O4270" s="64">
        <f ca="1" t="shared" si="216"/>
        <v>0</v>
      </c>
      <c r="P4270" s="64">
        <f ca="1" t="shared" si="217"/>
        <v>30</v>
      </c>
      <c r="Q4270" s="29" t="str">
        <f>VLOOKUP(B4270,辅助信息!E:M,9,FALSE)</f>
        <v>ZTWM-CDGS-XS-2025-0156-五冶钢构-2025年九月第一批次钢筋采购合同(三圣乡项目)-中铁物贸成都公司</v>
      </c>
      <c r="R4270" s="29" t="str">
        <f>_xlfn._xlws.FILTER(辅助信息!D:D,辅助信息!E:E=B4270)</f>
        <v>五冶钢构龙泉东洪片区(70亩、85亩)住宅、商业及配套工程项目</v>
      </c>
    </row>
    <row r="4271" hidden="1" spans="2:18">
      <c r="B4271" s="138" t="s">
        <v>224</v>
      </c>
      <c r="C4271" s="72">
        <v>45940</v>
      </c>
      <c r="D4271" s="122" t="str">
        <f>VLOOKUP(B4271,辅助信息!E:K,7,FALSE)</f>
        <v>JWDDCD2025092400188</v>
      </c>
      <c r="E4271" s="122" t="str">
        <f>VLOOKUP(F4271,辅助信息!A:B,2,FALSE)</f>
        <v>盘螺</v>
      </c>
      <c r="F4271" s="122" t="s">
        <v>40</v>
      </c>
      <c r="G4271" s="123">
        <v>40</v>
      </c>
      <c r="H4271" s="136" t="str">
        <f>IF(SUMIFS('[1]2025年已发货'!$E:$E,'[1]2025年已发货'!$F:$F,C4271,'[1]2025年已发货'!$C:$C,F4271,'[1]2025年已发货'!$G:$G,I4271,'[1]2025年已发货'!$H:$H,J4271)=0,"未发货",SUMIFS('[1]2025年已发货'!$E:$E,'[1]2025年已发货'!$F:$F,C4271,'[1]2025年已发货'!$C:$C,F4271,'[1]2025年已发货'!$G:$G,I4271,'[1]2025年已发货'!$H:$H,J4271))</f>
        <v>未发货</v>
      </c>
      <c r="I4271" s="122" t="str">
        <f>VLOOKUP(B4271,辅助信息!E:I,3,FALSE)</f>
        <v>(五冶钢构龙泉东洪片区70亩住宅、商业及配套工程项目一标段)成都市龙泉驿外东洪路地铁2号线惠王陵地铁C口</v>
      </c>
      <c r="J4271" s="122" t="str">
        <f>VLOOKUP(B4271,辅助信息!E:I,4,FALSE)</f>
        <v>邹爱国</v>
      </c>
      <c r="K4271" s="122">
        <f>VLOOKUP(J4271,辅助信息!H:I,2,FALSE)</f>
        <v>13540231225</v>
      </c>
      <c r="L4271" s="124">
        <f>VLOOKUP(B4271,辅助信息!E:J,6,FALSE)</f>
        <v>0</v>
      </c>
      <c r="M4271" s="93">
        <v>45941</v>
      </c>
      <c r="O4271" s="64">
        <f ca="1" t="shared" si="216"/>
        <v>0</v>
      </c>
      <c r="P4271" s="64">
        <f ca="1" t="shared" si="217"/>
        <v>30</v>
      </c>
      <c r="Q4271" s="29" t="str">
        <f>VLOOKUP(B4271,辅助信息!E:M,9,FALSE)</f>
        <v>ZTWM-CDGS-XS-2025-0156-五冶钢构-2025年九月第一批次钢筋采购合同(三圣乡项目)-中铁物贸成都公司</v>
      </c>
      <c r="R4271" s="29" t="str">
        <f>_xlfn._xlws.FILTER(辅助信息!D:D,辅助信息!E:E=B4271)</f>
        <v>五冶钢构龙泉东洪片区(70亩、85亩)住宅、商业及配套工程项目</v>
      </c>
    </row>
    <row r="4272" hidden="1" spans="2:18">
      <c r="B4272" s="138" t="s">
        <v>224</v>
      </c>
      <c r="C4272" s="72">
        <v>45940</v>
      </c>
      <c r="D4272" s="122" t="str">
        <f>VLOOKUP(B4272,辅助信息!E:K,7,FALSE)</f>
        <v>JWDDCD2025092400188</v>
      </c>
      <c r="E4272" s="122" t="str">
        <f>VLOOKUP(F4272,辅助信息!A:B,2,FALSE)</f>
        <v>盘螺</v>
      </c>
      <c r="F4272" s="122" t="s">
        <v>41</v>
      </c>
      <c r="G4272" s="123">
        <v>30</v>
      </c>
      <c r="H4272" s="136" t="str">
        <f>IF(SUMIFS('[1]2025年已发货'!$E:$E,'[1]2025年已发货'!$F:$F,C4272,'[1]2025年已发货'!$C:$C,F4272,'[1]2025年已发货'!$G:$G,I4272,'[1]2025年已发货'!$H:$H,J4272)=0,"未发货",SUMIFS('[1]2025年已发货'!$E:$E,'[1]2025年已发货'!$F:$F,C4272,'[1]2025年已发货'!$C:$C,F4272,'[1]2025年已发货'!$G:$G,I4272,'[1]2025年已发货'!$H:$H,J4272))</f>
        <v>未发货</v>
      </c>
      <c r="I4272" s="122" t="str">
        <f>VLOOKUP(B4272,辅助信息!E:I,3,FALSE)</f>
        <v>(五冶钢构龙泉东洪片区70亩住宅、商业及配套工程项目一标段)成都市龙泉驿外东洪路地铁2号线惠王陵地铁C口</v>
      </c>
      <c r="J4272" s="122" t="str">
        <f>VLOOKUP(B4272,辅助信息!E:I,4,FALSE)</f>
        <v>邹爱国</v>
      </c>
      <c r="K4272" s="122">
        <f>VLOOKUP(J4272,辅助信息!H:I,2,FALSE)</f>
        <v>13540231225</v>
      </c>
      <c r="L4272" s="124">
        <f>VLOOKUP(B4272,辅助信息!E:J,6,FALSE)</f>
        <v>0</v>
      </c>
      <c r="M4272" s="93">
        <v>45941</v>
      </c>
      <c r="O4272" s="64">
        <f ca="1" t="shared" si="216"/>
        <v>0</v>
      </c>
      <c r="P4272" s="64">
        <f ca="1" t="shared" si="217"/>
        <v>30</v>
      </c>
      <c r="Q4272" s="29" t="str">
        <f>VLOOKUP(B4272,辅助信息!E:M,9,FALSE)</f>
        <v>ZTWM-CDGS-XS-2025-0156-五冶钢构-2025年九月第一批次钢筋采购合同(三圣乡项目)-中铁物贸成都公司</v>
      </c>
      <c r="R4272" s="29" t="str">
        <f>_xlfn._xlws.FILTER(辅助信息!D:D,辅助信息!E:E=B4272)</f>
        <v>五冶钢构龙泉东洪片区(70亩、85亩)住宅、商业及配套工程项目</v>
      </c>
    </row>
    <row r="4273" hidden="1" spans="2:18">
      <c r="B4273" s="138" t="s">
        <v>224</v>
      </c>
      <c r="C4273" s="72">
        <v>45940</v>
      </c>
      <c r="D4273" s="122" t="str">
        <f>VLOOKUP(B4273,辅助信息!E:K,7,FALSE)</f>
        <v>JWDDCD2025092400188</v>
      </c>
      <c r="E4273" s="122" t="str">
        <f>VLOOKUP(F4273,辅助信息!A:B,2,FALSE)</f>
        <v>螺纹钢</v>
      </c>
      <c r="F4273" s="122" t="s">
        <v>27</v>
      </c>
      <c r="G4273" s="123">
        <f>30+45</f>
        <v>75</v>
      </c>
      <c r="H4273" s="136" t="str">
        <f>IF(SUMIFS('[1]2025年已发货'!$E:$E,'[1]2025年已发货'!$F:$F,C4273,'[1]2025年已发货'!$C:$C,F4273,'[1]2025年已发货'!$G:$G,I4273,'[1]2025年已发货'!$H:$H,J4273)=0,"未发货",SUMIFS('[1]2025年已发货'!$E:$E,'[1]2025年已发货'!$F:$F,C4273,'[1]2025年已发货'!$C:$C,F4273,'[1]2025年已发货'!$G:$G,I4273,'[1]2025年已发货'!$H:$H,J4273))</f>
        <v>未发货</v>
      </c>
      <c r="I4273" s="122" t="str">
        <f>VLOOKUP(B4273,辅助信息!E:I,3,FALSE)</f>
        <v>(五冶钢构龙泉东洪片区70亩住宅、商业及配套工程项目一标段)成都市龙泉驿外东洪路地铁2号线惠王陵地铁C口</v>
      </c>
      <c r="J4273" s="122" t="str">
        <f>VLOOKUP(B4273,辅助信息!E:I,4,FALSE)</f>
        <v>邹爱国</v>
      </c>
      <c r="K4273" s="122">
        <f>VLOOKUP(J4273,辅助信息!H:I,2,FALSE)</f>
        <v>13540231225</v>
      </c>
      <c r="L4273" s="124">
        <f>VLOOKUP(B4273,辅助信息!E:J,6,FALSE)</f>
        <v>0</v>
      </c>
      <c r="M4273" s="93">
        <v>45941</v>
      </c>
      <c r="O4273" s="64">
        <f ca="1" t="shared" si="216"/>
        <v>0</v>
      </c>
      <c r="P4273" s="64">
        <f ca="1" t="shared" si="217"/>
        <v>30</v>
      </c>
      <c r="Q4273" s="29" t="str">
        <f>VLOOKUP(B4273,辅助信息!E:M,9,FALSE)</f>
        <v>ZTWM-CDGS-XS-2025-0156-五冶钢构-2025年九月第一批次钢筋采购合同(三圣乡项目)-中铁物贸成都公司</v>
      </c>
      <c r="R4273" s="29" t="str">
        <f>_xlfn._xlws.FILTER(辅助信息!D:D,辅助信息!E:E=B4273)</f>
        <v>五冶钢构龙泉东洪片区(70亩、85亩)住宅、商业及配套工程项目</v>
      </c>
    </row>
    <row r="4274" hidden="1" spans="2:18">
      <c r="B4274" s="138" t="s">
        <v>224</v>
      </c>
      <c r="C4274" s="72">
        <v>45940</v>
      </c>
      <c r="D4274" s="122" t="str">
        <f>VLOOKUP(B4274,辅助信息!E:K,7,FALSE)</f>
        <v>JWDDCD2025092400188</v>
      </c>
      <c r="E4274" s="122" t="str">
        <f>VLOOKUP(F4274,辅助信息!A:B,2,FALSE)</f>
        <v>螺纹钢</v>
      </c>
      <c r="F4274" s="122" t="s">
        <v>19</v>
      </c>
      <c r="G4274" s="123">
        <v>13</v>
      </c>
      <c r="H4274" s="136" t="str">
        <f>IF(SUMIFS('[1]2025年已发货'!$E:$E,'[1]2025年已发货'!$F:$F,C4274,'[1]2025年已发货'!$C:$C,F4274,'[1]2025年已发货'!$G:$G,I4274,'[1]2025年已发货'!$H:$H,J4274)=0,"未发货",SUMIFS('[1]2025年已发货'!$E:$E,'[1]2025年已发货'!$F:$F,C4274,'[1]2025年已发货'!$C:$C,F4274,'[1]2025年已发货'!$G:$G,I4274,'[1]2025年已发货'!$H:$H,J4274))</f>
        <v>未发货</v>
      </c>
      <c r="I4274" s="122" t="str">
        <f>VLOOKUP(B4274,辅助信息!E:I,3,FALSE)</f>
        <v>(五冶钢构龙泉东洪片区70亩住宅、商业及配套工程项目一标段)成都市龙泉驿外东洪路地铁2号线惠王陵地铁C口</v>
      </c>
      <c r="J4274" s="122" t="str">
        <f>VLOOKUP(B4274,辅助信息!E:I,4,FALSE)</f>
        <v>邹爱国</v>
      </c>
      <c r="K4274" s="122">
        <f>VLOOKUP(J4274,辅助信息!H:I,2,FALSE)</f>
        <v>13540231225</v>
      </c>
      <c r="L4274" s="124">
        <f>VLOOKUP(B4274,辅助信息!E:J,6,FALSE)</f>
        <v>0</v>
      </c>
      <c r="M4274" s="93">
        <v>45941</v>
      </c>
      <c r="O4274" s="64">
        <f ca="1" t="shared" si="216"/>
        <v>0</v>
      </c>
      <c r="P4274" s="64">
        <f ca="1" t="shared" si="217"/>
        <v>30</v>
      </c>
      <c r="Q4274" s="29" t="str">
        <f>VLOOKUP(B4274,辅助信息!E:M,9,FALSE)</f>
        <v>ZTWM-CDGS-XS-2025-0156-五冶钢构-2025年九月第一批次钢筋采购合同(三圣乡项目)-中铁物贸成都公司</v>
      </c>
      <c r="R4274" s="29" t="str">
        <f>_xlfn._xlws.FILTER(辅助信息!D:D,辅助信息!E:E=B4274)</f>
        <v>五冶钢构龙泉东洪片区(70亩、85亩)住宅、商业及配套工程项目</v>
      </c>
    </row>
    <row r="4275" hidden="1" spans="2:18">
      <c r="B4275" s="138" t="s">
        <v>224</v>
      </c>
      <c r="C4275" s="72">
        <v>45940</v>
      </c>
      <c r="D4275" s="122" t="str">
        <f>VLOOKUP(B4275,辅助信息!E:K,7,FALSE)</f>
        <v>JWDDCD2025092400188</v>
      </c>
      <c r="E4275" s="122" t="str">
        <f>VLOOKUP(F4275,辅助信息!A:B,2,FALSE)</f>
        <v>螺纹钢</v>
      </c>
      <c r="F4275" s="122" t="s">
        <v>32</v>
      </c>
      <c r="G4275" s="123">
        <v>16</v>
      </c>
      <c r="H4275" s="136" t="str">
        <f>IF(SUMIFS('[1]2025年已发货'!$E:$E,'[1]2025年已发货'!$F:$F,C4275,'[1]2025年已发货'!$C:$C,F4275,'[1]2025年已发货'!$G:$G,I4275,'[1]2025年已发货'!$H:$H,J4275)=0,"未发货",SUMIFS('[1]2025年已发货'!$E:$E,'[1]2025年已发货'!$F:$F,C4275,'[1]2025年已发货'!$C:$C,F4275,'[1]2025年已发货'!$G:$G,I4275,'[1]2025年已发货'!$H:$H,J4275))</f>
        <v>未发货</v>
      </c>
      <c r="I4275" s="122" t="str">
        <f>VLOOKUP(B4275,辅助信息!E:I,3,FALSE)</f>
        <v>(五冶钢构龙泉东洪片区70亩住宅、商业及配套工程项目一标段)成都市龙泉驿外东洪路地铁2号线惠王陵地铁C口</v>
      </c>
      <c r="J4275" s="122" t="str">
        <f>VLOOKUP(B4275,辅助信息!E:I,4,FALSE)</f>
        <v>邹爱国</v>
      </c>
      <c r="K4275" s="122">
        <f>VLOOKUP(J4275,辅助信息!H:I,2,FALSE)</f>
        <v>13540231225</v>
      </c>
      <c r="L4275" s="124">
        <f>VLOOKUP(B4275,辅助信息!E:J,6,FALSE)</f>
        <v>0</v>
      </c>
      <c r="M4275" s="93">
        <v>45941</v>
      </c>
      <c r="O4275" s="64">
        <f ca="1" t="shared" si="216"/>
        <v>0</v>
      </c>
      <c r="P4275" s="64">
        <f ca="1" t="shared" si="217"/>
        <v>30</v>
      </c>
      <c r="Q4275" s="29" t="str">
        <f>VLOOKUP(B4275,辅助信息!E:M,9,FALSE)</f>
        <v>ZTWM-CDGS-XS-2025-0156-五冶钢构-2025年九月第一批次钢筋采购合同(三圣乡项目)-中铁物贸成都公司</v>
      </c>
      <c r="R4275" s="29" t="str">
        <f>_xlfn._xlws.FILTER(辅助信息!D:D,辅助信息!E:E=B4275)</f>
        <v>五冶钢构龙泉东洪片区(70亩、85亩)住宅、商业及配套工程项目</v>
      </c>
    </row>
    <row r="4276" hidden="1" spans="2:18">
      <c r="B4276" s="138" t="s">
        <v>224</v>
      </c>
      <c r="C4276" s="72">
        <v>45940</v>
      </c>
      <c r="D4276" s="122" t="str">
        <f>VLOOKUP(B4276,辅助信息!E:K,7,FALSE)</f>
        <v>JWDDCD2025092400188</v>
      </c>
      <c r="E4276" s="122" t="str">
        <f>VLOOKUP(F4276,辅助信息!A:B,2,FALSE)</f>
        <v>螺纹钢</v>
      </c>
      <c r="F4276" s="122" t="s">
        <v>30</v>
      </c>
      <c r="G4276" s="123">
        <v>20</v>
      </c>
      <c r="H4276" s="136" t="str">
        <f>IF(SUMIFS('[1]2025年已发货'!$E:$E,'[1]2025年已发货'!$F:$F,C4276,'[1]2025年已发货'!$C:$C,F4276,'[1]2025年已发货'!$G:$G,I4276,'[1]2025年已发货'!$H:$H,J4276)=0,"未发货",SUMIFS('[1]2025年已发货'!$E:$E,'[1]2025年已发货'!$F:$F,C4276,'[1]2025年已发货'!$C:$C,F4276,'[1]2025年已发货'!$G:$G,I4276,'[1]2025年已发货'!$H:$H,J4276))</f>
        <v>未发货</v>
      </c>
      <c r="I4276" s="122" t="str">
        <f>VLOOKUP(B4276,辅助信息!E:I,3,FALSE)</f>
        <v>(五冶钢构龙泉东洪片区70亩住宅、商业及配套工程项目一标段)成都市龙泉驿外东洪路地铁2号线惠王陵地铁C口</v>
      </c>
      <c r="J4276" s="122" t="str">
        <f>VLOOKUP(B4276,辅助信息!E:I,4,FALSE)</f>
        <v>邹爱国</v>
      </c>
      <c r="K4276" s="122">
        <f>VLOOKUP(J4276,辅助信息!H:I,2,FALSE)</f>
        <v>13540231225</v>
      </c>
      <c r="L4276" s="124">
        <f>VLOOKUP(B4276,辅助信息!E:J,6,FALSE)</f>
        <v>0</v>
      </c>
      <c r="M4276" s="93">
        <v>45941</v>
      </c>
      <c r="O4276" s="64">
        <f ca="1" t="shared" si="216"/>
        <v>0</v>
      </c>
      <c r="P4276" s="64">
        <f ca="1" t="shared" si="217"/>
        <v>30</v>
      </c>
      <c r="Q4276" s="29" t="str">
        <f>VLOOKUP(B4276,辅助信息!E:M,9,FALSE)</f>
        <v>ZTWM-CDGS-XS-2025-0156-五冶钢构-2025年九月第一批次钢筋采购合同(三圣乡项目)-中铁物贸成都公司</v>
      </c>
      <c r="R4276" s="29" t="str">
        <f>_xlfn._xlws.FILTER(辅助信息!D:D,辅助信息!E:E=B4276)</f>
        <v>五冶钢构龙泉东洪片区(70亩、85亩)住宅、商业及配套工程项目</v>
      </c>
    </row>
    <row r="4277" hidden="1" spans="2:18">
      <c r="B4277" s="138" t="s">
        <v>224</v>
      </c>
      <c r="C4277" s="72">
        <v>45940</v>
      </c>
      <c r="D4277" s="122" t="str">
        <f>VLOOKUP(B4277,辅助信息!E:K,7,FALSE)</f>
        <v>JWDDCD2025092400188</v>
      </c>
      <c r="E4277" s="122" t="str">
        <f>VLOOKUP(F4277,辅助信息!A:B,2,FALSE)</f>
        <v>螺纹钢</v>
      </c>
      <c r="F4277" s="122" t="s">
        <v>33</v>
      </c>
      <c r="G4277" s="123">
        <v>28</v>
      </c>
      <c r="H4277" s="136" t="str">
        <f>IF(SUMIFS('[1]2025年已发货'!$E:$E,'[1]2025年已发货'!$F:$F,C4277,'[1]2025年已发货'!$C:$C,F4277,'[1]2025年已发货'!$G:$G,I4277,'[1]2025年已发货'!$H:$H,J4277)=0,"未发货",SUMIFS('[1]2025年已发货'!$E:$E,'[1]2025年已发货'!$F:$F,C4277,'[1]2025年已发货'!$C:$C,F4277,'[1]2025年已发货'!$G:$G,I4277,'[1]2025年已发货'!$H:$H,J4277))</f>
        <v>未发货</v>
      </c>
      <c r="I4277" s="122" t="str">
        <f>VLOOKUP(B4277,辅助信息!E:I,3,FALSE)</f>
        <v>(五冶钢构龙泉东洪片区70亩住宅、商业及配套工程项目一标段)成都市龙泉驿外东洪路地铁2号线惠王陵地铁C口</v>
      </c>
      <c r="J4277" s="122" t="str">
        <f>VLOOKUP(B4277,辅助信息!E:I,4,FALSE)</f>
        <v>邹爱国</v>
      </c>
      <c r="K4277" s="122">
        <f>VLOOKUP(J4277,辅助信息!H:I,2,FALSE)</f>
        <v>13540231225</v>
      </c>
      <c r="L4277" s="124">
        <f>VLOOKUP(B4277,辅助信息!E:J,6,FALSE)</f>
        <v>0</v>
      </c>
      <c r="M4277" s="93">
        <v>45941</v>
      </c>
      <c r="O4277" s="64">
        <f ca="1" t="shared" si="216"/>
        <v>0</v>
      </c>
      <c r="P4277" s="64">
        <f ca="1" t="shared" si="217"/>
        <v>30</v>
      </c>
      <c r="Q4277" s="29" t="str">
        <f>VLOOKUP(B4277,辅助信息!E:M,9,FALSE)</f>
        <v>ZTWM-CDGS-XS-2025-0156-五冶钢构-2025年九月第一批次钢筋采购合同(三圣乡项目)-中铁物贸成都公司</v>
      </c>
      <c r="R4277" s="29" t="str">
        <f>_xlfn._xlws.FILTER(辅助信息!D:D,辅助信息!E:E=B4277)</f>
        <v>五冶钢构龙泉东洪片区(70亩、85亩)住宅、商业及配套工程项目</v>
      </c>
    </row>
    <row r="4278" hidden="1" spans="2:18">
      <c r="B4278" s="138" t="s">
        <v>224</v>
      </c>
      <c r="C4278" s="72">
        <v>45940</v>
      </c>
      <c r="D4278" s="122" t="str">
        <f>VLOOKUP(B4278,辅助信息!E:K,7,FALSE)</f>
        <v>JWDDCD2025092400188</v>
      </c>
      <c r="E4278" s="122" t="str">
        <f>VLOOKUP(F4278,辅助信息!A:B,2,FALSE)</f>
        <v>螺纹钢</v>
      </c>
      <c r="F4278" s="122" t="s">
        <v>28</v>
      </c>
      <c r="G4278" s="123">
        <v>36</v>
      </c>
      <c r="H4278" s="136" t="str">
        <f>IF(SUMIFS('[1]2025年已发货'!$E:$E,'[1]2025年已发货'!$F:$F,C4278,'[1]2025年已发货'!$C:$C,F4278,'[1]2025年已发货'!$G:$G,I4278,'[1]2025年已发货'!$H:$H,J4278)=0,"未发货",SUMIFS('[1]2025年已发货'!$E:$E,'[1]2025年已发货'!$F:$F,C4278,'[1]2025年已发货'!$C:$C,F4278,'[1]2025年已发货'!$G:$G,I4278,'[1]2025年已发货'!$H:$H,J4278))</f>
        <v>未发货</v>
      </c>
      <c r="I4278" s="122" t="str">
        <f>VLOOKUP(B4278,辅助信息!E:I,3,FALSE)</f>
        <v>(五冶钢构龙泉东洪片区70亩住宅、商业及配套工程项目一标段)成都市龙泉驿外东洪路地铁2号线惠王陵地铁C口</v>
      </c>
      <c r="J4278" s="122" t="str">
        <f>VLOOKUP(B4278,辅助信息!E:I,4,FALSE)</f>
        <v>邹爱国</v>
      </c>
      <c r="K4278" s="122">
        <f>VLOOKUP(J4278,辅助信息!H:I,2,FALSE)</f>
        <v>13540231225</v>
      </c>
      <c r="L4278" s="124">
        <f>VLOOKUP(B4278,辅助信息!E:J,6,FALSE)</f>
        <v>0</v>
      </c>
      <c r="M4278" s="93">
        <v>45941</v>
      </c>
      <c r="O4278" s="64">
        <f ca="1" t="shared" si="216"/>
        <v>0</v>
      </c>
      <c r="P4278" s="64">
        <f ca="1" t="shared" si="217"/>
        <v>30</v>
      </c>
      <c r="Q4278" s="29" t="str">
        <f>VLOOKUP(B4278,辅助信息!E:M,9,FALSE)</f>
        <v>ZTWM-CDGS-XS-2025-0156-五冶钢构-2025年九月第一批次钢筋采购合同(三圣乡项目)-中铁物贸成都公司</v>
      </c>
      <c r="R4278" s="29" t="str">
        <f>_xlfn._xlws.FILTER(辅助信息!D:D,辅助信息!E:E=B4278)</f>
        <v>五冶钢构龙泉东洪片区(70亩、85亩)住宅、商业及配套工程项目</v>
      </c>
    </row>
    <row r="4279" hidden="1" spans="2:18">
      <c r="B4279" s="138" t="s">
        <v>224</v>
      </c>
      <c r="C4279" s="72">
        <v>45940</v>
      </c>
      <c r="D4279" s="122" t="str">
        <f>VLOOKUP(B4279,辅助信息!E:K,7,FALSE)</f>
        <v>JWDDCD2025092400188</v>
      </c>
      <c r="E4279" s="122" t="str">
        <f>VLOOKUP(F4279,辅助信息!A:B,2,FALSE)</f>
        <v>螺纹钢</v>
      </c>
      <c r="F4279" s="122" t="s">
        <v>18</v>
      </c>
      <c r="G4279" s="123">
        <v>8</v>
      </c>
      <c r="H4279" s="136" t="str">
        <f>IF(SUMIFS('[1]2025年已发货'!$E:$E,'[1]2025年已发货'!$F:$F,C4279,'[1]2025年已发货'!$C:$C,F4279,'[1]2025年已发货'!$G:$G,I4279,'[1]2025年已发货'!$H:$H,J4279)=0,"未发货",SUMIFS('[1]2025年已发货'!$E:$E,'[1]2025年已发货'!$F:$F,C4279,'[1]2025年已发货'!$C:$C,F4279,'[1]2025年已发货'!$G:$G,I4279,'[1]2025年已发货'!$H:$H,J4279))</f>
        <v>未发货</v>
      </c>
      <c r="I4279" s="122" t="str">
        <f>VLOOKUP(B4279,辅助信息!E:I,3,FALSE)</f>
        <v>(五冶钢构龙泉东洪片区70亩住宅、商业及配套工程项目一标段)成都市龙泉驿外东洪路地铁2号线惠王陵地铁C口</v>
      </c>
      <c r="J4279" s="122" t="str">
        <f>VLOOKUP(B4279,辅助信息!E:I,4,FALSE)</f>
        <v>邹爱国</v>
      </c>
      <c r="K4279" s="122">
        <f>VLOOKUP(J4279,辅助信息!H:I,2,FALSE)</f>
        <v>13540231225</v>
      </c>
      <c r="L4279" s="124">
        <f>VLOOKUP(B4279,辅助信息!E:J,6,FALSE)</f>
        <v>0</v>
      </c>
      <c r="M4279" s="93">
        <v>45941</v>
      </c>
      <c r="O4279" s="64">
        <f ca="1" t="shared" si="216"/>
        <v>0</v>
      </c>
      <c r="P4279" s="64">
        <f ca="1" t="shared" si="217"/>
        <v>30</v>
      </c>
      <c r="Q4279" s="29" t="str">
        <f>VLOOKUP(B4279,辅助信息!E:M,9,FALSE)</f>
        <v>ZTWM-CDGS-XS-2025-0156-五冶钢构-2025年九月第一批次钢筋采购合同(三圣乡项目)-中铁物贸成都公司</v>
      </c>
      <c r="R4279" s="29" t="str">
        <f>_xlfn._xlws.FILTER(辅助信息!D:D,辅助信息!E:E=B4279)</f>
        <v>五冶钢构龙泉东洪片区(70亩、85亩)住宅、商业及配套工程项目</v>
      </c>
    </row>
    <row r="4280" hidden="1" spans="2:18">
      <c r="B4280" s="138" t="s">
        <v>226</v>
      </c>
      <c r="C4280" s="72">
        <v>45940</v>
      </c>
      <c r="D4280" s="122" t="str">
        <f>VLOOKUP(B4280,辅助信息!E:K,7,FALSE)</f>
        <v>JWDDCD2025092400211</v>
      </c>
      <c r="E4280" s="122" t="str">
        <f>VLOOKUP(F4280,辅助信息!A:B,2,FALSE)</f>
        <v>盘螺</v>
      </c>
      <c r="F4280" s="122" t="s">
        <v>40</v>
      </c>
      <c r="G4280" s="123">
        <v>35</v>
      </c>
      <c r="H4280" s="136" t="str">
        <f>IF(SUMIFS('[1]2025年已发货'!$E:$E,'[1]2025年已发货'!$F:$F,C4280,'[1]2025年已发货'!$C:$C,F4280,'[1]2025年已发货'!$G:$G,I4280,'[1]2025年已发货'!$H:$H,J4280)=0,"未发货",SUMIFS('[1]2025年已发货'!$E:$E,'[1]2025年已发货'!$F:$F,C4280,'[1]2025年已发货'!$C:$C,F4280,'[1]2025年已发货'!$G:$G,I4280,'[1]2025年已发货'!$H:$H,J4280))</f>
        <v>未发货</v>
      </c>
      <c r="I4280" s="122" t="str">
        <f>VLOOKUP(B4280,辅助信息!E:I,3,FALSE)</f>
        <v>(五冶钢构龙泉东洪片区85亩住宅、商业及配套工程项目二标段)成都市龙泉驿外东洪路地铁2号线惠王陵地铁C口</v>
      </c>
      <c r="J4280" s="122" t="str">
        <f>VLOOKUP(B4280,辅助信息!E:I,4,FALSE)</f>
        <v>李渊</v>
      </c>
      <c r="K4280" s="122">
        <f>VLOOKUP(J4280,辅助信息!H:I,2,FALSE)</f>
        <v>18381013849</v>
      </c>
      <c r="L4280" s="124">
        <f>VLOOKUP(B4280,辅助信息!E:J,6,FALSE)</f>
        <v>0</v>
      </c>
      <c r="M4280" s="93">
        <v>45941</v>
      </c>
      <c r="O4280" s="64">
        <f ca="1" t="shared" si="216"/>
        <v>0</v>
      </c>
      <c r="P4280" s="64">
        <f ca="1" t="shared" si="217"/>
        <v>30</v>
      </c>
      <c r="Q4280" s="29" t="str">
        <f>VLOOKUP(B4280,辅助信息!E:M,9,FALSE)</f>
        <v>ZTWM-CDGS-XS-2025-0156-五冶钢构-2025年九月第一批次钢筋采购合同(三圣乡项目)-中铁物贸成都公司</v>
      </c>
      <c r="R4280" s="29" t="str">
        <f>_xlfn._xlws.FILTER(辅助信息!D:D,辅助信息!E:E=B4280)</f>
        <v>五冶钢构龙泉东洪片区(70亩、85亩)住宅、商业及配套工程项目</v>
      </c>
    </row>
    <row r="4281" hidden="1" spans="2:18">
      <c r="B4281" s="138" t="s">
        <v>226</v>
      </c>
      <c r="C4281" s="72">
        <v>45940</v>
      </c>
      <c r="D4281" s="122" t="str">
        <f>VLOOKUP(B4281,辅助信息!E:K,7,FALSE)</f>
        <v>JWDDCD2025092400211</v>
      </c>
      <c r="E4281" s="122" t="str">
        <f>VLOOKUP(F4281,辅助信息!A:B,2,FALSE)</f>
        <v>盘螺</v>
      </c>
      <c r="F4281" s="122" t="s">
        <v>41</v>
      </c>
      <c r="G4281" s="123">
        <v>35</v>
      </c>
      <c r="H4281" s="136" t="str">
        <f>IF(SUMIFS('[1]2025年已发货'!$E:$E,'[1]2025年已发货'!$F:$F,C4281,'[1]2025年已发货'!$C:$C,F4281,'[1]2025年已发货'!$G:$G,I4281,'[1]2025年已发货'!$H:$H,J4281)=0,"未发货",SUMIFS('[1]2025年已发货'!$E:$E,'[1]2025年已发货'!$F:$F,C4281,'[1]2025年已发货'!$C:$C,F4281,'[1]2025年已发货'!$G:$G,I4281,'[1]2025年已发货'!$H:$H,J4281))</f>
        <v>未发货</v>
      </c>
      <c r="I4281" s="122" t="str">
        <f>VLOOKUP(B4281,辅助信息!E:I,3,FALSE)</f>
        <v>(五冶钢构龙泉东洪片区85亩住宅、商业及配套工程项目二标段)成都市龙泉驿外东洪路地铁2号线惠王陵地铁C口</v>
      </c>
      <c r="J4281" s="122" t="str">
        <f>VLOOKUP(B4281,辅助信息!E:I,4,FALSE)</f>
        <v>李渊</v>
      </c>
      <c r="K4281" s="122">
        <f>VLOOKUP(J4281,辅助信息!H:I,2,FALSE)</f>
        <v>18381013849</v>
      </c>
      <c r="L4281" s="124">
        <f>VLOOKUP(B4281,辅助信息!E:J,6,FALSE)</f>
        <v>0</v>
      </c>
      <c r="M4281" s="93">
        <v>45941</v>
      </c>
      <c r="O4281" s="64">
        <f ca="1" t="shared" si="216"/>
        <v>0</v>
      </c>
      <c r="P4281" s="64">
        <f ca="1" t="shared" si="217"/>
        <v>30</v>
      </c>
      <c r="Q4281" s="29" t="str">
        <f>VLOOKUP(B4281,辅助信息!E:M,9,FALSE)</f>
        <v>ZTWM-CDGS-XS-2025-0156-五冶钢构-2025年九月第一批次钢筋采购合同(三圣乡项目)-中铁物贸成都公司</v>
      </c>
      <c r="R4281" s="29" t="str">
        <f>_xlfn._xlws.FILTER(辅助信息!D:D,辅助信息!E:E=B4281)</f>
        <v>五冶钢构龙泉东洪片区(70亩、85亩)住宅、商业及配套工程项目</v>
      </c>
    </row>
    <row r="4282" hidden="1" spans="2:18">
      <c r="B4282" s="138" t="s">
        <v>226</v>
      </c>
      <c r="C4282" s="72">
        <v>45940</v>
      </c>
      <c r="D4282" s="122" t="str">
        <f>VLOOKUP(B4282,辅助信息!E:K,7,FALSE)</f>
        <v>JWDDCD2025092400211</v>
      </c>
      <c r="E4282" s="122" t="str">
        <f>VLOOKUP(F4282,辅助信息!A:B,2,FALSE)</f>
        <v>盘螺</v>
      </c>
      <c r="F4282" s="122" t="s">
        <v>26</v>
      </c>
      <c r="G4282" s="123">
        <v>35</v>
      </c>
      <c r="H4282" s="136" t="str">
        <f>IF(SUMIFS('[1]2025年已发货'!$E:$E,'[1]2025年已发货'!$F:$F,C4282,'[1]2025年已发货'!$C:$C,F4282,'[1]2025年已发货'!$G:$G,I4282,'[1]2025年已发货'!$H:$H,J4282)=0,"未发货",SUMIFS('[1]2025年已发货'!$E:$E,'[1]2025年已发货'!$F:$F,C4282,'[1]2025年已发货'!$C:$C,F4282,'[1]2025年已发货'!$G:$G,I4282,'[1]2025年已发货'!$H:$H,J4282))</f>
        <v>未发货</v>
      </c>
      <c r="I4282" s="122" t="str">
        <f>VLOOKUP(B4282,辅助信息!E:I,3,FALSE)</f>
        <v>(五冶钢构龙泉东洪片区85亩住宅、商业及配套工程项目二标段)成都市龙泉驿外东洪路地铁2号线惠王陵地铁C口</v>
      </c>
      <c r="J4282" s="122" t="str">
        <f>VLOOKUP(B4282,辅助信息!E:I,4,FALSE)</f>
        <v>李渊</v>
      </c>
      <c r="K4282" s="122">
        <f>VLOOKUP(J4282,辅助信息!H:I,2,FALSE)</f>
        <v>18381013849</v>
      </c>
      <c r="L4282" s="124">
        <f>VLOOKUP(B4282,辅助信息!E:J,6,FALSE)</f>
        <v>0</v>
      </c>
      <c r="M4282" s="93">
        <v>45941</v>
      </c>
      <c r="O4282" s="64">
        <f ca="1" t="shared" si="216"/>
        <v>0</v>
      </c>
      <c r="P4282" s="64">
        <f ca="1" t="shared" si="217"/>
        <v>30</v>
      </c>
      <c r="Q4282" s="29" t="str">
        <f>VLOOKUP(B4282,辅助信息!E:M,9,FALSE)</f>
        <v>ZTWM-CDGS-XS-2025-0156-五冶钢构-2025年九月第一批次钢筋采购合同(三圣乡项目)-中铁物贸成都公司</v>
      </c>
      <c r="R4282" s="29" t="str">
        <f>_xlfn._xlws.FILTER(辅助信息!D:D,辅助信息!E:E=B4282)</f>
        <v>五冶钢构龙泉东洪片区(70亩、85亩)住宅、商业及配套工程项目</v>
      </c>
    </row>
    <row r="4283" hidden="1" spans="2:18">
      <c r="B4283" s="138" t="s">
        <v>226</v>
      </c>
      <c r="C4283" s="72">
        <v>45940</v>
      </c>
      <c r="D4283" s="122" t="str">
        <f>VLOOKUP(B4283,辅助信息!E:K,7,FALSE)</f>
        <v>JWDDCD2025092400211</v>
      </c>
      <c r="E4283" s="122" t="str">
        <f>VLOOKUP(F4283,辅助信息!A:B,2,FALSE)</f>
        <v>螺纹钢</v>
      </c>
      <c r="F4283" s="122" t="s">
        <v>19</v>
      </c>
      <c r="G4283" s="123">
        <v>35</v>
      </c>
      <c r="H4283" s="136" t="str">
        <f>IF(SUMIFS('[1]2025年已发货'!$E:$E,'[1]2025年已发货'!$F:$F,C4283,'[1]2025年已发货'!$C:$C,F4283,'[1]2025年已发货'!$G:$G,I4283,'[1]2025年已发货'!$H:$H,J4283)=0,"未发货",SUMIFS('[1]2025年已发货'!$E:$E,'[1]2025年已发货'!$F:$F,C4283,'[1]2025年已发货'!$C:$C,F4283,'[1]2025年已发货'!$G:$G,I4283,'[1]2025年已发货'!$H:$H,J4283))</f>
        <v>未发货</v>
      </c>
      <c r="I4283" s="122" t="str">
        <f>VLOOKUP(B4283,辅助信息!E:I,3,FALSE)</f>
        <v>(五冶钢构龙泉东洪片区85亩住宅、商业及配套工程项目二标段)成都市龙泉驿外东洪路地铁2号线惠王陵地铁C口</v>
      </c>
      <c r="J4283" s="122" t="str">
        <f>VLOOKUP(B4283,辅助信息!E:I,4,FALSE)</f>
        <v>李渊</v>
      </c>
      <c r="K4283" s="122">
        <f>VLOOKUP(J4283,辅助信息!H:I,2,FALSE)</f>
        <v>18381013849</v>
      </c>
      <c r="L4283" s="124">
        <f>VLOOKUP(B4283,辅助信息!E:J,6,FALSE)</f>
        <v>0</v>
      </c>
      <c r="M4283" s="93">
        <v>45941</v>
      </c>
      <c r="O4283" s="64">
        <f ca="1" t="shared" si="216"/>
        <v>0</v>
      </c>
      <c r="P4283" s="64">
        <f ca="1" t="shared" si="217"/>
        <v>30</v>
      </c>
      <c r="Q4283" s="29" t="str">
        <f>VLOOKUP(B4283,辅助信息!E:M,9,FALSE)</f>
        <v>ZTWM-CDGS-XS-2025-0156-五冶钢构-2025年九月第一批次钢筋采购合同(三圣乡项目)-中铁物贸成都公司</v>
      </c>
      <c r="R4283" s="29" t="str">
        <f>_xlfn._xlws.FILTER(辅助信息!D:D,辅助信息!E:E=B4283)</f>
        <v>五冶钢构龙泉东洪片区(70亩、85亩)住宅、商业及配套工程项目</v>
      </c>
    </row>
    <row r="4284" hidden="1" spans="2:18">
      <c r="B4284" s="138" t="s">
        <v>226</v>
      </c>
      <c r="C4284" s="72">
        <v>45940</v>
      </c>
      <c r="D4284" s="122" t="str">
        <f>VLOOKUP(B4284,辅助信息!E:K,7,FALSE)</f>
        <v>JWDDCD2025092400211</v>
      </c>
      <c r="E4284" s="122" t="str">
        <f>VLOOKUP(F4284,辅助信息!A:B,2,FALSE)</f>
        <v>螺纹钢</v>
      </c>
      <c r="F4284" s="122" t="s">
        <v>33</v>
      </c>
      <c r="G4284" s="123">
        <v>25</v>
      </c>
      <c r="H4284" s="136" t="str">
        <f>IF(SUMIFS('[1]2025年已发货'!$E:$E,'[1]2025年已发货'!$F:$F,C4284,'[1]2025年已发货'!$C:$C,F4284,'[1]2025年已发货'!$G:$G,I4284,'[1]2025年已发货'!$H:$H,J4284)=0,"未发货",SUMIFS('[1]2025年已发货'!$E:$E,'[1]2025年已发货'!$F:$F,C4284,'[1]2025年已发货'!$C:$C,F4284,'[1]2025年已发货'!$G:$G,I4284,'[1]2025年已发货'!$H:$H,J4284))</f>
        <v>未发货</v>
      </c>
      <c r="I4284" s="122" t="str">
        <f>VLOOKUP(B4284,辅助信息!E:I,3,FALSE)</f>
        <v>(五冶钢构龙泉东洪片区85亩住宅、商业及配套工程项目二标段)成都市龙泉驿外东洪路地铁2号线惠王陵地铁C口</v>
      </c>
      <c r="J4284" s="122" t="str">
        <f>VLOOKUP(B4284,辅助信息!E:I,4,FALSE)</f>
        <v>李渊</v>
      </c>
      <c r="K4284" s="122">
        <f>VLOOKUP(J4284,辅助信息!H:I,2,FALSE)</f>
        <v>18381013849</v>
      </c>
      <c r="L4284" s="124">
        <f>VLOOKUP(B4284,辅助信息!E:J,6,FALSE)</f>
        <v>0</v>
      </c>
      <c r="M4284" s="93">
        <v>45941</v>
      </c>
      <c r="O4284" s="64">
        <f ca="1" t="shared" si="216"/>
        <v>0</v>
      </c>
      <c r="P4284" s="64">
        <f ca="1" t="shared" si="217"/>
        <v>30</v>
      </c>
      <c r="Q4284" s="29" t="str">
        <f>VLOOKUP(B4284,辅助信息!E:M,9,FALSE)</f>
        <v>ZTWM-CDGS-XS-2025-0156-五冶钢构-2025年九月第一批次钢筋采购合同(三圣乡项目)-中铁物贸成都公司</v>
      </c>
      <c r="R4284" s="29" t="str">
        <f>_xlfn._xlws.FILTER(辅助信息!D:D,辅助信息!E:E=B4284)</f>
        <v>五冶钢构龙泉东洪片区(70亩、85亩)住宅、商业及配套工程项目</v>
      </c>
    </row>
    <row r="4285" hidden="1" spans="2:18">
      <c r="B4285" s="138" t="s">
        <v>226</v>
      </c>
      <c r="C4285" s="72">
        <v>45940</v>
      </c>
      <c r="D4285" s="122" t="str">
        <f>VLOOKUP(B4285,辅助信息!E:K,7,FALSE)</f>
        <v>JWDDCD2025092400211</v>
      </c>
      <c r="E4285" s="122" t="str">
        <f>VLOOKUP(F4285,辅助信息!A:B,2,FALSE)</f>
        <v>螺纹钢</v>
      </c>
      <c r="F4285" s="122" t="s">
        <v>28</v>
      </c>
      <c r="G4285" s="123">
        <v>21</v>
      </c>
      <c r="H4285" s="136" t="str">
        <f>IF(SUMIFS('[1]2025年已发货'!$E:$E,'[1]2025年已发货'!$F:$F,C4285,'[1]2025年已发货'!$C:$C,F4285,'[1]2025年已发货'!$G:$G,I4285,'[1]2025年已发货'!$H:$H,J4285)=0,"未发货",SUMIFS('[1]2025年已发货'!$E:$E,'[1]2025年已发货'!$F:$F,C4285,'[1]2025年已发货'!$C:$C,F4285,'[1]2025年已发货'!$G:$G,I4285,'[1]2025年已发货'!$H:$H,J4285))</f>
        <v>未发货</v>
      </c>
      <c r="I4285" s="122" t="str">
        <f>VLOOKUP(B4285,辅助信息!E:I,3,FALSE)</f>
        <v>(五冶钢构龙泉东洪片区85亩住宅、商业及配套工程项目二标段)成都市龙泉驿外东洪路地铁2号线惠王陵地铁C口</v>
      </c>
      <c r="J4285" s="122" t="str">
        <f>VLOOKUP(B4285,辅助信息!E:I,4,FALSE)</f>
        <v>李渊</v>
      </c>
      <c r="K4285" s="122">
        <f>VLOOKUP(J4285,辅助信息!H:I,2,FALSE)</f>
        <v>18381013849</v>
      </c>
      <c r="L4285" s="124">
        <f>VLOOKUP(B4285,辅助信息!E:J,6,FALSE)</f>
        <v>0</v>
      </c>
      <c r="M4285" s="93">
        <v>45941</v>
      </c>
      <c r="O4285" s="64">
        <f ca="1" t="shared" si="216"/>
        <v>0</v>
      </c>
      <c r="P4285" s="64">
        <f ca="1" t="shared" si="217"/>
        <v>30</v>
      </c>
      <c r="Q4285" s="29" t="str">
        <f>VLOOKUP(B4285,辅助信息!E:M,9,FALSE)</f>
        <v>ZTWM-CDGS-XS-2025-0156-五冶钢构-2025年九月第一批次钢筋采购合同(三圣乡项目)-中铁物贸成都公司</v>
      </c>
      <c r="R4285" s="29" t="str">
        <f>_xlfn._xlws.FILTER(辅助信息!D:D,辅助信息!E:E=B4285)</f>
        <v>五冶钢构龙泉东洪片区(70亩、85亩)住宅、商业及配套工程项目</v>
      </c>
    </row>
    <row r="4286" hidden="1" spans="2:18">
      <c r="B4286" s="138" t="s">
        <v>226</v>
      </c>
      <c r="C4286" s="72">
        <v>45940</v>
      </c>
      <c r="D4286" s="122" t="str">
        <f>VLOOKUP(B4286,辅助信息!E:K,7,FALSE)</f>
        <v>JWDDCD2025092400211</v>
      </c>
      <c r="E4286" s="122" t="str">
        <f>VLOOKUP(F4286,辅助信息!A:B,2,FALSE)</f>
        <v>螺纹钢</v>
      </c>
      <c r="F4286" s="122" t="s">
        <v>18</v>
      </c>
      <c r="G4286" s="123">
        <v>9</v>
      </c>
      <c r="H4286" s="136" t="str">
        <f>IF(SUMIFS('[1]2025年已发货'!$E:$E,'[1]2025年已发货'!$F:$F,C4286,'[1]2025年已发货'!$C:$C,F4286,'[1]2025年已发货'!$G:$G,I4286,'[1]2025年已发货'!$H:$H,J4286)=0,"未发货",SUMIFS('[1]2025年已发货'!$E:$E,'[1]2025年已发货'!$F:$F,C4286,'[1]2025年已发货'!$C:$C,F4286,'[1]2025年已发货'!$G:$G,I4286,'[1]2025年已发货'!$H:$H,J4286))</f>
        <v>未发货</v>
      </c>
      <c r="I4286" s="122" t="str">
        <f>VLOOKUP(B4286,辅助信息!E:I,3,FALSE)</f>
        <v>(五冶钢构龙泉东洪片区85亩住宅、商业及配套工程项目二标段)成都市龙泉驿外东洪路地铁2号线惠王陵地铁C口</v>
      </c>
      <c r="J4286" s="122" t="str">
        <f>VLOOKUP(B4286,辅助信息!E:I,4,FALSE)</f>
        <v>李渊</v>
      </c>
      <c r="K4286" s="122">
        <f>VLOOKUP(J4286,辅助信息!H:I,2,FALSE)</f>
        <v>18381013849</v>
      </c>
      <c r="L4286" s="124">
        <f>VLOOKUP(B4286,辅助信息!E:J,6,FALSE)</f>
        <v>0</v>
      </c>
      <c r="M4286" s="93">
        <v>45941</v>
      </c>
      <c r="O4286" s="64">
        <f ca="1" t="shared" si="216"/>
        <v>0</v>
      </c>
      <c r="P4286" s="64">
        <f ca="1" t="shared" si="217"/>
        <v>30</v>
      </c>
      <c r="Q4286" s="29" t="str">
        <f>VLOOKUP(B4286,辅助信息!E:M,9,FALSE)</f>
        <v>ZTWM-CDGS-XS-2025-0156-五冶钢构-2025年九月第一批次钢筋采购合同(三圣乡项目)-中铁物贸成都公司</v>
      </c>
      <c r="R4286" s="29" t="str">
        <f>_xlfn._xlws.FILTER(辅助信息!D:D,辅助信息!E:E=B4286)</f>
        <v>五冶钢构龙泉东洪片区(70亩、85亩)住宅、商业及配套工程项目</v>
      </c>
    </row>
    <row r="4287" ht="22.5" hidden="1" spans="1:18">
      <c r="A4287" s="73" t="s">
        <v>234</v>
      </c>
      <c r="B4287" s="138" t="s">
        <v>229</v>
      </c>
      <c r="C4287" s="72">
        <v>45940</v>
      </c>
      <c r="D4287" s="122" t="str">
        <f>VLOOKUP(B4287,辅助信息!E:K,7,FALSE)</f>
        <v>JWDDCD2025092400212</v>
      </c>
      <c r="E4287" s="122" t="str">
        <f>VLOOKUP(F4287,辅助信息!A:B,2,FALSE)</f>
        <v>盘螺</v>
      </c>
      <c r="F4287" s="122" t="s">
        <v>49</v>
      </c>
      <c r="G4287" s="123">
        <v>8</v>
      </c>
      <c r="H4287" s="136" t="str">
        <f>IF(SUMIFS('[1]2025年已发货'!$E:$E,'[1]2025年已发货'!$F:$F,C4287,'[1]2025年已发货'!$C:$C,F4287,'[1]2025年已发货'!$G:$G,I4287,'[1]2025年已发货'!$H:$H,J4287)=0,"未发货",SUMIFS('[1]2025年已发货'!$E:$E,'[1]2025年已发货'!$F:$F,C4287,'[1]2025年已发货'!$C:$C,F4287,'[1]2025年已发货'!$G:$G,I4287,'[1]2025年已发货'!$H:$H,J4287))</f>
        <v>未发货</v>
      </c>
      <c r="I4287" s="122" t="str">
        <f>VLOOKUP(B4287,辅助信息!E:I,3,FALSE)</f>
        <v>(五冶钢构龙泉东洪片区85亩住宅、商业及配套工程项目三标段)成都市龙泉驿外东洪路地铁2号线惠王陵地铁C口</v>
      </c>
      <c r="J4287" s="122" t="str">
        <f>VLOOKUP(B4287,辅助信息!E:I,4,FALSE)</f>
        <v>王军宝</v>
      </c>
      <c r="K4287" s="122">
        <f>VLOOKUP(J4287,辅助信息!H:I,2,FALSE)</f>
        <v>13889142392</v>
      </c>
      <c r="L4287" s="124">
        <f>VLOOKUP(B4287,辅助信息!E:J,6,FALSE)</f>
        <v>0</v>
      </c>
      <c r="M4287" s="93">
        <v>45941</v>
      </c>
      <c r="O4287" s="64">
        <f ca="1" t="shared" si="216"/>
        <v>0</v>
      </c>
      <c r="P4287" s="64">
        <f ca="1" t="shared" si="217"/>
        <v>30</v>
      </c>
      <c r="Q4287" s="29" t="str">
        <f>VLOOKUP(B4287,辅助信息!E:M,9,FALSE)</f>
        <v>ZTWM-CDGS-XS-2025-0156-五冶钢构-2025年九月第一批次钢筋采购合同(三圣乡项目)-中铁物贸成都公司</v>
      </c>
      <c r="R4287" s="29" t="str">
        <f>_xlfn._xlws.FILTER(辅助信息!D:D,辅助信息!E:E=B4287)</f>
        <v>五冶钢构龙泉东洪片区(70亩、85亩)住宅、商业及配套工程项目</v>
      </c>
    </row>
    <row r="4288" ht="22.5" hidden="1" spans="1:18">
      <c r="A4288" s="73" t="s">
        <v>234</v>
      </c>
      <c r="B4288" s="138" t="s">
        <v>229</v>
      </c>
      <c r="C4288" s="72">
        <v>45940</v>
      </c>
      <c r="D4288" s="122" t="str">
        <f>VLOOKUP(B4288,辅助信息!E:K,7,FALSE)</f>
        <v>JWDDCD2025092400212</v>
      </c>
      <c r="E4288" s="122" t="str">
        <f>VLOOKUP(F4288,辅助信息!A:B,2,FALSE)</f>
        <v>盘螺</v>
      </c>
      <c r="F4288" s="122" t="s">
        <v>40</v>
      </c>
      <c r="G4288" s="123">
        <v>69</v>
      </c>
      <c r="H4288" s="136" t="str">
        <f>IF(SUMIFS('[1]2025年已发货'!$E:$E,'[1]2025年已发货'!$F:$F,C4288,'[1]2025年已发货'!$C:$C,F4288,'[1]2025年已发货'!$G:$G,I4288,'[1]2025年已发货'!$H:$H,J4288)=0,"未发货",SUMIFS('[1]2025年已发货'!$E:$E,'[1]2025年已发货'!$F:$F,C4288,'[1]2025年已发货'!$C:$C,F4288,'[1]2025年已发货'!$G:$G,I4288,'[1]2025年已发货'!$H:$H,J4288))</f>
        <v>未发货</v>
      </c>
      <c r="I4288" s="122" t="str">
        <f>VLOOKUP(B4288,辅助信息!E:I,3,FALSE)</f>
        <v>(五冶钢构龙泉东洪片区85亩住宅、商业及配套工程项目三标段)成都市龙泉驿外东洪路地铁2号线惠王陵地铁C口</v>
      </c>
      <c r="J4288" s="122" t="str">
        <f>VLOOKUP(B4288,辅助信息!E:I,4,FALSE)</f>
        <v>王军宝</v>
      </c>
      <c r="K4288" s="122">
        <f>VLOOKUP(J4288,辅助信息!H:I,2,FALSE)</f>
        <v>13889142392</v>
      </c>
      <c r="L4288" s="124">
        <f>VLOOKUP(B4288,辅助信息!E:J,6,FALSE)</f>
        <v>0</v>
      </c>
      <c r="M4288" s="93">
        <v>45941</v>
      </c>
      <c r="O4288" s="64">
        <f ca="1" t="shared" si="216"/>
        <v>0</v>
      </c>
      <c r="P4288" s="64">
        <f ca="1" t="shared" si="217"/>
        <v>30</v>
      </c>
      <c r="Q4288" s="29" t="str">
        <f>VLOOKUP(B4288,辅助信息!E:M,9,FALSE)</f>
        <v>ZTWM-CDGS-XS-2025-0156-五冶钢构-2025年九月第一批次钢筋采购合同(三圣乡项目)-中铁物贸成都公司</v>
      </c>
      <c r="R4288" s="29" t="str">
        <f>_xlfn._xlws.FILTER(辅助信息!D:D,辅助信息!E:E=B4288)</f>
        <v>五冶钢构龙泉东洪片区(70亩、85亩)住宅、商业及配套工程项目</v>
      </c>
    </row>
    <row r="4289" ht="22.5" hidden="1" spans="1:18">
      <c r="A4289" s="73" t="s">
        <v>234</v>
      </c>
      <c r="B4289" s="138" t="s">
        <v>229</v>
      </c>
      <c r="C4289" s="72">
        <v>45940</v>
      </c>
      <c r="D4289" s="122" t="str">
        <f>VLOOKUP(B4289,辅助信息!E:K,7,FALSE)</f>
        <v>JWDDCD2025092400212</v>
      </c>
      <c r="E4289" s="122" t="str">
        <f>VLOOKUP(F4289,辅助信息!A:B,2,FALSE)</f>
        <v>盘螺</v>
      </c>
      <c r="F4289" s="122" t="s">
        <v>41</v>
      </c>
      <c r="G4289" s="123">
        <v>12</v>
      </c>
      <c r="H4289" s="136" t="str">
        <f>IF(SUMIFS('[1]2025年已发货'!$E:$E,'[1]2025年已发货'!$F:$F,C4289,'[1]2025年已发货'!$C:$C,F4289,'[1]2025年已发货'!$G:$G,I4289,'[1]2025年已发货'!$H:$H,J4289)=0,"未发货",SUMIFS('[1]2025年已发货'!$E:$E,'[1]2025年已发货'!$F:$F,C4289,'[1]2025年已发货'!$C:$C,F4289,'[1]2025年已发货'!$G:$G,I4289,'[1]2025年已发货'!$H:$H,J4289))</f>
        <v>未发货</v>
      </c>
      <c r="I4289" s="122" t="str">
        <f>VLOOKUP(B4289,辅助信息!E:I,3,FALSE)</f>
        <v>(五冶钢构龙泉东洪片区85亩住宅、商业及配套工程项目三标段)成都市龙泉驿外东洪路地铁2号线惠王陵地铁C口</v>
      </c>
      <c r="J4289" s="122" t="str">
        <f>VLOOKUP(B4289,辅助信息!E:I,4,FALSE)</f>
        <v>王军宝</v>
      </c>
      <c r="K4289" s="122">
        <f>VLOOKUP(J4289,辅助信息!H:I,2,FALSE)</f>
        <v>13889142392</v>
      </c>
      <c r="L4289" s="124">
        <f>VLOOKUP(B4289,辅助信息!E:J,6,FALSE)</f>
        <v>0</v>
      </c>
      <c r="M4289" s="93">
        <v>45941</v>
      </c>
      <c r="O4289" s="64">
        <f ca="1" t="shared" si="216"/>
        <v>0</v>
      </c>
      <c r="P4289" s="64">
        <f ca="1" t="shared" si="217"/>
        <v>30</v>
      </c>
      <c r="Q4289" s="29" t="str">
        <f>VLOOKUP(B4289,辅助信息!E:M,9,FALSE)</f>
        <v>ZTWM-CDGS-XS-2025-0156-五冶钢构-2025年九月第一批次钢筋采购合同(三圣乡项目)-中铁物贸成都公司</v>
      </c>
      <c r="R4289" s="29" t="str">
        <f>_xlfn._xlws.FILTER(辅助信息!D:D,辅助信息!E:E=B4289)</f>
        <v>五冶钢构龙泉东洪片区(70亩、85亩)住宅、商业及配套工程项目</v>
      </c>
    </row>
    <row r="4290" hidden="1" spans="2:18">
      <c r="B4290" s="138" t="s">
        <v>229</v>
      </c>
      <c r="C4290" s="72">
        <v>45940</v>
      </c>
      <c r="D4290" s="122" t="str">
        <f>VLOOKUP(B4290,辅助信息!E:K,7,FALSE)</f>
        <v>JWDDCD2025092400212</v>
      </c>
      <c r="E4290" s="122" t="str">
        <f>VLOOKUP(F4290,辅助信息!A:B,2,FALSE)</f>
        <v>螺纹钢</v>
      </c>
      <c r="F4290" s="122" t="s">
        <v>27</v>
      </c>
      <c r="G4290" s="123">
        <v>30</v>
      </c>
      <c r="H4290" s="136" t="str">
        <f>IF(SUMIFS('[1]2025年已发货'!$E:$E,'[1]2025年已发货'!$F:$F,C4290,'[1]2025年已发货'!$C:$C,F4290,'[1]2025年已发货'!$G:$G,I4290,'[1]2025年已发货'!$H:$H,J4290)=0,"未发货",SUMIFS('[1]2025年已发货'!$E:$E,'[1]2025年已发货'!$F:$F,C4290,'[1]2025年已发货'!$C:$C,F4290,'[1]2025年已发货'!$G:$G,I4290,'[1]2025年已发货'!$H:$H,J4290))</f>
        <v>未发货</v>
      </c>
      <c r="I4290" s="122" t="str">
        <f>VLOOKUP(B4290,辅助信息!E:I,3,FALSE)</f>
        <v>(五冶钢构龙泉东洪片区85亩住宅、商业及配套工程项目三标段)成都市龙泉驿外东洪路地铁2号线惠王陵地铁C口</v>
      </c>
      <c r="J4290" s="122" t="str">
        <f>VLOOKUP(B4290,辅助信息!E:I,4,FALSE)</f>
        <v>王军宝</v>
      </c>
      <c r="K4290" s="122">
        <f>VLOOKUP(J4290,辅助信息!H:I,2,FALSE)</f>
        <v>13889142392</v>
      </c>
      <c r="L4290" s="124">
        <f>VLOOKUP(B4290,辅助信息!E:J,6,FALSE)</f>
        <v>0</v>
      </c>
      <c r="M4290" s="93">
        <v>45941</v>
      </c>
      <c r="O4290" s="64">
        <f ca="1" t="shared" si="216"/>
        <v>0</v>
      </c>
      <c r="P4290" s="64">
        <f ca="1" t="shared" si="217"/>
        <v>30</v>
      </c>
      <c r="Q4290" s="29" t="str">
        <f>VLOOKUP(B4290,辅助信息!E:M,9,FALSE)</f>
        <v>ZTWM-CDGS-XS-2025-0156-五冶钢构-2025年九月第一批次钢筋采购合同(三圣乡项目)-中铁物贸成都公司</v>
      </c>
      <c r="R4290" s="29" t="str">
        <f>_xlfn._xlws.FILTER(辅助信息!D:D,辅助信息!E:E=B4290)</f>
        <v>五冶钢构龙泉东洪片区(70亩、85亩)住宅、商业及配套工程项目</v>
      </c>
    </row>
    <row r="4291" hidden="1" spans="2:18">
      <c r="B4291" s="138" t="s">
        <v>229</v>
      </c>
      <c r="C4291" s="72">
        <v>45940</v>
      </c>
      <c r="D4291" s="122" t="str">
        <f>VLOOKUP(B4291,辅助信息!E:K,7,FALSE)</f>
        <v>JWDDCD2025092400212</v>
      </c>
      <c r="E4291" s="122" t="str">
        <f>VLOOKUP(F4291,辅助信息!A:B,2,FALSE)</f>
        <v>螺纹钢</v>
      </c>
      <c r="F4291" s="122" t="s">
        <v>19</v>
      </c>
      <c r="G4291" s="123">
        <v>6</v>
      </c>
      <c r="H4291" s="136" t="str">
        <f>IF(SUMIFS('[1]2025年已发货'!$E:$E,'[1]2025年已发货'!$F:$F,C4291,'[1]2025年已发货'!$C:$C,F4291,'[1]2025年已发货'!$G:$G,I4291,'[1]2025年已发货'!$H:$H,J4291)=0,"未发货",SUMIFS('[1]2025年已发货'!$E:$E,'[1]2025年已发货'!$F:$F,C4291,'[1]2025年已发货'!$C:$C,F4291,'[1]2025年已发货'!$G:$G,I4291,'[1]2025年已发货'!$H:$H,J4291))</f>
        <v>未发货</v>
      </c>
      <c r="I4291" s="122" t="str">
        <f>VLOOKUP(B4291,辅助信息!E:I,3,FALSE)</f>
        <v>(五冶钢构龙泉东洪片区85亩住宅、商业及配套工程项目三标段)成都市龙泉驿外东洪路地铁2号线惠王陵地铁C口</v>
      </c>
      <c r="J4291" s="122" t="str">
        <f>VLOOKUP(B4291,辅助信息!E:I,4,FALSE)</f>
        <v>王军宝</v>
      </c>
      <c r="K4291" s="122">
        <f>VLOOKUP(J4291,辅助信息!H:I,2,FALSE)</f>
        <v>13889142392</v>
      </c>
      <c r="L4291" s="124">
        <f>VLOOKUP(B4291,辅助信息!E:J,6,FALSE)</f>
        <v>0</v>
      </c>
      <c r="M4291" s="93">
        <v>45941</v>
      </c>
      <c r="O4291" s="64">
        <f ca="1" t="shared" si="216"/>
        <v>0</v>
      </c>
      <c r="P4291" s="64">
        <f ca="1" t="shared" si="217"/>
        <v>30</v>
      </c>
      <c r="Q4291" s="29" t="str">
        <f>VLOOKUP(B4291,辅助信息!E:M,9,FALSE)</f>
        <v>ZTWM-CDGS-XS-2025-0156-五冶钢构-2025年九月第一批次钢筋采购合同(三圣乡项目)-中铁物贸成都公司</v>
      </c>
      <c r="R4291" s="29" t="str">
        <f>_xlfn._xlws.FILTER(辅助信息!D:D,辅助信息!E:E=B4291)</f>
        <v>五冶钢构龙泉东洪片区(70亩、85亩)住宅、商业及配套工程项目</v>
      </c>
    </row>
    <row r="4292" hidden="1" spans="2:18">
      <c r="B4292" s="138" t="s">
        <v>229</v>
      </c>
      <c r="C4292" s="72">
        <v>45940</v>
      </c>
      <c r="D4292" s="122" t="str">
        <f>VLOOKUP(B4292,辅助信息!E:K,7,FALSE)</f>
        <v>JWDDCD2025092400212</v>
      </c>
      <c r="E4292" s="122" t="str">
        <f>VLOOKUP(F4292,辅助信息!A:B,2,FALSE)</f>
        <v>螺纹钢</v>
      </c>
      <c r="F4292" s="122" t="s">
        <v>32</v>
      </c>
      <c r="G4292" s="123">
        <v>10</v>
      </c>
      <c r="H4292" s="136" t="str">
        <f>IF(SUMIFS('[1]2025年已发货'!$E:$E,'[1]2025年已发货'!$F:$F,C4292,'[1]2025年已发货'!$C:$C,F4292,'[1]2025年已发货'!$G:$G,I4292,'[1]2025年已发货'!$H:$H,J4292)=0,"未发货",SUMIFS('[1]2025年已发货'!$E:$E,'[1]2025年已发货'!$F:$F,C4292,'[1]2025年已发货'!$C:$C,F4292,'[1]2025年已发货'!$G:$G,I4292,'[1]2025年已发货'!$H:$H,J4292))</f>
        <v>未发货</v>
      </c>
      <c r="I4292" s="122" t="str">
        <f>VLOOKUP(B4292,辅助信息!E:I,3,FALSE)</f>
        <v>(五冶钢构龙泉东洪片区85亩住宅、商业及配套工程项目三标段)成都市龙泉驿外东洪路地铁2号线惠王陵地铁C口</v>
      </c>
      <c r="J4292" s="122" t="str">
        <f>VLOOKUP(B4292,辅助信息!E:I,4,FALSE)</f>
        <v>王军宝</v>
      </c>
      <c r="K4292" s="122">
        <f>VLOOKUP(J4292,辅助信息!H:I,2,FALSE)</f>
        <v>13889142392</v>
      </c>
      <c r="L4292" s="124">
        <f>VLOOKUP(B4292,辅助信息!E:J,6,FALSE)</f>
        <v>0</v>
      </c>
      <c r="M4292" s="93">
        <v>45941</v>
      </c>
      <c r="O4292" s="64">
        <f ca="1" t="shared" si="216"/>
        <v>0</v>
      </c>
      <c r="P4292" s="64">
        <f ca="1" t="shared" si="217"/>
        <v>30</v>
      </c>
      <c r="Q4292" s="29" t="str">
        <f>VLOOKUP(B4292,辅助信息!E:M,9,FALSE)</f>
        <v>ZTWM-CDGS-XS-2025-0156-五冶钢构-2025年九月第一批次钢筋采购合同(三圣乡项目)-中铁物贸成都公司</v>
      </c>
      <c r="R4292" s="29" t="str">
        <f>_xlfn._xlws.FILTER(辅助信息!D:D,辅助信息!E:E=B4292)</f>
        <v>五冶钢构龙泉东洪片区(70亩、85亩)住宅、商业及配套工程项目</v>
      </c>
    </row>
    <row r="4293" hidden="1" spans="2:18">
      <c r="B4293" s="138" t="s">
        <v>229</v>
      </c>
      <c r="C4293" s="72">
        <v>45940</v>
      </c>
      <c r="D4293" s="122" t="str">
        <f>VLOOKUP(B4293,辅助信息!E:K,7,FALSE)</f>
        <v>JWDDCD2025092400212</v>
      </c>
      <c r="E4293" s="122" t="str">
        <f>VLOOKUP(F4293,辅助信息!A:B,2,FALSE)</f>
        <v>螺纹钢</v>
      </c>
      <c r="F4293" s="122" t="s">
        <v>30</v>
      </c>
      <c r="G4293" s="123">
        <v>14</v>
      </c>
      <c r="H4293" s="136" t="str">
        <f>IF(SUMIFS('[1]2025年已发货'!$E:$E,'[1]2025年已发货'!$F:$F,C4293,'[1]2025年已发货'!$C:$C,F4293,'[1]2025年已发货'!$G:$G,I4293,'[1]2025年已发货'!$H:$H,J4293)=0,"未发货",SUMIFS('[1]2025年已发货'!$E:$E,'[1]2025年已发货'!$F:$F,C4293,'[1]2025年已发货'!$C:$C,F4293,'[1]2025年已发货'!$G:$G,I4293,'[1]2025年已发货'!$H:$H,J4293))</f>
        <v>未发货</v>
      </c>
      <c r="I4293" s="122" t="str">
        <f>VLOOKUP(B4293,辅助信息!E:I,3,FALSE)</f>
        <v>(五冶钢构龙泉东洪片区85亩住宅、商业及配套工程项目三标段)成都市龙泉驿外东洪路地铁2号线惠王陵地铁C口</v>
      </c>
      <c r="J4293" s="122" t="str">
        <f>VLOOKUP(B4293,辅助信息!E:I,4,FALSE)</f>
        <v>王军宝</v>
      </c>
      <c r="K4293" s="122">
        <f>VLOOKUP(J4293,辅助信息!H:I,2,FALSE)</f>
        <v>13889142392</v>
      </c>
      <c r="L4293" s="124">
        <f>VLOOKUP(B4293,辅助信息!E:J,6,FALSE)</f>
        <v>0</v>
      </c>
      <c r="M4293" s="93">
        <v>45941</v>
      </c>
      <c r="O4293" s="64">
        <f ca="1" t="shared" si="216"/>
        <v>0</v>
      </c>
      <c r="P4293" s="64">
        <f ca="1" t="shared" si="217"/>
        <v>30</v>
      </c>
      <c r="Q4293" s="29" t="str">
        <f>VLOOKUP(B4293,辅助信息!E:M,9,FALSE)</f>
        <v>ZTWM-CDGS-XS-2025-0156-五冶钢构-2025年九月第一批次钢筋采购合同(三圣乡项目)-中铁物贸成都公司</v>
      </c>
      <c r="R4293" s="29" t="str">
        <f>_xlfn._xlws.FILTER(辅助信息!D:D,辅助信息!E:E=B4293)</f>
        <v>五冶钢构龙泉东洪片区(70亩、85亩)住宅、商业及配套工程项目</v>
      </c>
    </row>
    <row r="4294" hidden="1" spans="2:18">
      <c r="B4294" s="138" t="s">
        <v>229</v>
      </c>
      <c r="C4294" s="72">
        <v>45940</v>
      </c>
      <c r="D4294" s="122" t="str">
        <f>VLOOKUP(B4294,辅助信息!E:K,7,FALSE)</f>
        <v>JWDDCD2025092400212</v>
      </c>
      <c r="E4294" s="122" t="str">
        <f>VLOOKUP(F4294,辅助信息!A:B,2,FALSE)</f>
        <v>螺纹钢</v>
      </c>
      <c r="F4294" s="122" t="s">
        <v>33</v>
      </c>
      <c r="G4294" s="123">
        <v>15</v>
      </c>
      <c r="H4294" s="136" t="str">
        <f>IF(SUMIFS('[1]2025年已发货'!$E:$E,'[1]2025年已发货'!$F:$F,C4294,'[1]2025年已发货'!$C:$C,F4294,'[1]2025年已发货'!$G:$G,I4294,'[1]2025年已发货'!$H:$H,J4294)=0,"未发货",SUMIFS('[1]2025年已发货'!$E:$E,'[1]2025年已发货'!$F:$F,C4294,'[1]2025年已发货'!$C:$C,F4294,'[1]2025年已发货'!$G:$G,I4294,'[1]2025年已发货'!$H:$H,J4294))</f>
        <v>未发货</v>
      </c>
      <c r="I4294" s="122" t="str">
        <f>VLOOKUP(B4294,辅助信息!E:I,3,FALSE)</f>
        <v>(五冶钢构龙泉东洪片区85亩住宅、商业及配套工程项目三标段)成都市龙泉驿外东洪路地铁2号线惠王陵地铁C口</v>
      </c>
      <c r="J4294" s="122" t="str">
        <f>VLOOKUP(B4294,辅助信息!E:I,4,FALSE)</f>
        <v>王军宝</v>
      </c>
      <c r="K4294" s="122">
        <f>VLOOKUP(J4294,辅助信息!H:I,2,FALSE)</f>
        <v>13889142392</v>
      </c>
      <c r="L4294" s="124">
        <f>VLOOKUP(B4294,辅助信息!E:J,6,FALSE)</f>
        <v>0</v>
      </c>
      <c r="M4294" s="93">
        <v>45941</v>
      </c>
      <c r="O4294" s="64">
        <f ca="1" t="shared" si="216"/>
        <v>0</v>
      </c>
      <c r="P4294" s="64">
        <f ca="1" t="shared" si="217"/>
        <v>30</v>
      </c>
      <c r="Q4294" s="29" t="str">
        <f>VLOOKUP(B4294,辅助信息!E:M,9,FALSE)</f>
        <v>ZTWM-CDGS-XS-2025-0156-五冶钢构-2025年九月第一批次钢筋采购合同(三圣乡项目)-中铁物贸成都公司</v>
      </c>
      <c r="R4294" s="29" t="str">
        <f>_xlfn._xlws.FILTER(辅助信息!D:D,辅助信息!E:E=B4294)</f>
        <v>五冶钢构龙泉东洪片区(70亩、85亩)住宅、商业及配套工程项目</v>
      </c>
    </row>
    <row r="4295" hidden="1" spans="2:18">
      <c r="B4295" s="138" t="s">
        <v>229</v>
      </c>
      <c r="C4295" s="72">
        <v>45940</v>
      </c>
      <c r="D4295" s="122" t="str">
        <f>VLOOKUP(B4295,辅助信息!E:K,7,FALSE)</f>
        <v>JWDDCD2025092400212</v>
      </c>
      <c r="E4295" s="122" t="str">
        <f>VLOOKUP(F4295,辅助信息!A:B,2,FALSE)</f>
        <v>螺纹钢</v>
      </c>
      <c r="F4295" s="122" t="s">
        <v>28</v>
      </c>
      <c r="G4295" s="123">
        <v>8</v>
      </c>
      <c r="H4295" s="136" t="str">
        <f>IF(SUMIFS('[1]2025年已发货'!$E:$E,'[1]2025年已发货'!$F:$F,C4295,'[1]2025年已发货'!$C:$C,F4295,'[1]2025年已发货'!$G:$G,I4295,'[1]2025年已发货'!$H:$H,J4295)=0,"未发货",SUMIFS('[1]2025年已发货'!$E:$E,'[1]2025年已发货'!$F:$F,C4295,'[1]2025年已发货'!$C:$C,F4295,'[1]2025年已发货'!$G:$G,I4295,'[1]2025年已发货'!$H:$H,J4295))</f>
        <v>未发货</v>
      </c>
      <c r="I4295" s="122" t="str">
        <f>VLOOKUP(B4295,辅助信息!E:I,3,FALSE)</f>
        <v>(五冶钢构龙泉东洪片区85亩住宅、商业及配套工程项目三标段)成都市龙泉驿外东洪路地铁2号线惠王陵地铁C口</v>
      </c>
      <c r="J4295" s="122" t="str">
        <f>VLOOKUP(B4295,辅助信息!E:I,4,FALSE)</f>
        <v>王军宝</v>
      </c>
      <c r="K4295" s="122">
        <f>VLOOKUP(J4295,辅助信息!H:I,2,FALSE)</f>
        <v>13889142392</v>
      </c>
      <c r="L4295" s="124">
        <f>VLOOKUP(B4295,辅助信息!E:J,6,FALSE)</f>
        <v>0</v>
      </c>
      <c r="M4295" s="93">
        <v>45941</v>
      </c>
      <c r="O4295" s="64">
        <f ca="1" t="shared" si="216"/>
        <v>0</v>
      </c>
      <c r="P4295" s="64">
        <f ca="1" t="shared" si="217"/>
        <v>30</v>
      </c>
      <c r="Q4295" s="29" t="str">
        <f>VLOOKUP(B4295,辅助信息!E:M,9,FALSE)</f>
        <v>ZTWM-CDGS-XS-2025-0156-五冶钢构-2025年九月第一批次钢筋采购合同(三圣乡项目)-中铁物贸成都公司</v>
      </c>
      <c r="R4295" s="29" t="str">
        <f>_xlfn._xlws.FILTER(辅助信息!D:D,辅助信息!E:E=B4295)</f>
        <v>五冶钢构龙泉东洪片区(70亩、85亩)住宅、商业及配套工程项目</v>
      </c>
    </row>
    <row r="4296" hidden="1" spans="2:18">
      <c r="B4296" s="138" t="s">
        <v>229</v>
      </c>
      <c r="C4296" s="72">
        <v>45940</v>
      </c>
      <c r="D4296" s="122" t="str">
        <f>VLOOKUP(B4296,辅助信息!E:K,7,FALSE)</f>
        <v>JWDDCD2025092400212</v>
      </c>
      <c r="E4296" s="122" t="str">
        <f>VLOOKUP(F4296,辅助信息!A:B,2,FALSE)</f>
        <v>螺纹钢</v>
      </c>
      <c r="F4296" s="122" t="s">
        <v>18</v>
      </c>
      <c r="G4296" s="123">
        <v>2</v>
      </c>
      <c r="H4296" s="136" t="str">
        <f>IF(SUMIFS('[1]2025年已发货'!$E:$E,'[1]2025年已发货'!$F:$F,C4296,'[1]2025年已发货'!$C:$C,F4296,'[1]2025年已发货'!$G:$G,I4296,'[1]2025年已发货'!$H:$H,J4296)=0,"未发货",SUMIFS('[1]2025年已发货'!$E:$E,'[1]2025年已发货'!$F:$F,C4296,'[1]2025年已发货'!$C:$C,F4296,'[1]2025年已发货'!$G:$G,I4296,'[1]2025年已发货'!$H:$H,J4296))</f>
        <v>未发货</v>
      </c>
      <c r="I4296" s="122" t="str">
        <f>VLOOKUP(B4296,辅助信息!E:I,3,FALSE)</f>
        <v>(五冶钢构龙泉东洪片区85亩住宅、商业及配套工程项目三标段)成都市龙泉驿外东洪路地铁2号线惠王陵地铁C口</v>
      </c>
      <c r="J4296" s="122" t="str">
        <f>VLOOKUP(B4296,辅助信息!E:I,4,FALSE)</f>
        <v>王军宝</v>
      </c>
      <c r="K4296" s="122">
        <f>VLOOKUP(J4296,辅助信息!H:I,2,FALSE)</f>
        <v>13889142392</v>
      </c>
      <c r="L4296" s="124">
        <f>VLOOKUP(B4296,辅助信息!E:J,6,FALSE)</f>
        <v>0</v>
      </c>
      <c r="M4296" s="93">
        <v>45941</v>
      </c>
      <c r="O4296" s="64">
        <f ca="1" t="shared" si="216"/>
        <v>0</v>
      </c>
      <c r="P4296" s="64">
        <f ca="1" t="shared" si="217"/>
        <v>30</v>
      </c>
      <c r="Q4296" s="29" t="str">
        <f>VLOOKUP(B4296,辅助信息!E:M,9,FALSE)</f>
        <v>ZTWM-CDGS-XS-2025-0156-五冶钢构-2025年九月第一批次钢筋采购合同(三圣乡项目)-中铁物贸成都公司</v>
      </c>
      <c r="R4296" s="29" t="str">
        <f>_xlfn._xlws.FILTER(辅助信息!D:D,辅助信息!E:E=B4296)</f>
        <v>五冶钢构龙泉东洪片区(70亩、85亩)住宅、商业及配套工程项目</v>
      </c>
    </row>
    <row r="4297" hidden="1" spans="2:18">
      <c r="B4297" s="138" t="s">
        <v>228</v>
      </c>
      <c r="C4297" s="72">
        <v>45940</v>
      </c>
      <c r="D4297" s="122" t="str">
        <f>VLOOKUP(B4297,辅助信息!E:K,7,FALSE)</f>
        <v>JWDDCD2025092400190</v>
      </c>
      <c r="E4297" s="122" t="str">
        <f>VLOOKUP(F4297,辅助信息!A:B,2,FALSE)</f>
        <v>盘螺</v>
      </c>
      <c r="F4297" s="122" t="s">
        <v>40</v>
      </c>
      <c r="G4297" s="123">
        <v>18</v>
      </c>
      <c r="H4297" s="136" t="str">
        <f>IF(SUMIFS('[1]2025年已发货'!$E:$E,'[1]2025年已发货'!$F:$F,C4297,'[1]2025年已发货'!$C:$C,F4297,'[1]2025年已发货'!$G:$G,I4297,'[1]2025年已发货'!$H:$H,J4297)=0,"未发货",SUMIFS('[1]2025年已发货'!$E:$E,'[1]2025年已发货'!$F:$F,C4297,'[1]2025年已发货'!$C:$C,F4297,'[1]2025年已发货'!$G:$G,I4297,'[1]2025年已发货'!$H:$H,J4297))</f>
        <v>未发货</v>
      </c>
      <c r="I4297" s="122" t="str">
        <f>VLOOKUP(B4297,辅助信息!E:I,3,FALSE)</f>
        <v>(五冶钢构龙泉东洪片区70亩住宅、商业及配套工程项目二标段)成都市龙泉驿外东洪路地铁2号线惠王陵地铁C口</v>
      </c>
      <c r="J4297" s="122" t="str">
        <f>VLOOKUP(B4297,辅助信息!E:I,4,FALSE)</f>
        <v>蒋嗣伟</v>
      </c>
      <c r="K4297" s="122">
        <f>VLOOKUP(J4297,辅助信息!H:I,2,FALSE)</f>
        <v>15014331252</v>
      </c>
      <c r="L4297" s="124">
        <f>VLOOKUP(B4297,辅助信息!E:J,6,FALSE)</f>
        <v>0</v>
      </c>
      <c r="M4297" s="93">
        <v>45941</v>
      </c>
      <c r="O4297" s="64">
        <f ca="1" t="shared" si="216"/>
        <v>0</v>
      </c>
      <c r="P4297" s="64">
        <f ca="1" t="shared" si="217"/>
        <v>30</v>
      </c>
      <c r="Q4297" s="29" t="str">
        <f>VLOOKUP(B4297,辅助信息!E:M,9,FALSE)</f>
        <v>ZTWM-CDGS-XS-2025-0156-五冶钢构-2025年九月第一批次钢筋采购合同(三圣乡项目)-中铁物贸成都公司</v>
      </c>
      <c r="R4297" s="29" t="str">
        <f>_xlfn._xlws.FILTER(辅助信息!D:D,辅助信息!E:E=B4297)</f>
        <v>五冶钢构龙泉东洪片区(70亩、85亩)住宅、商业及配套工程项目</v>
      </c>
    </row>
    <row r="4298" hidden="1" spans="2:18">
      <c r="B4298" s="138" t="s">
        <v>228</v>
      </c>
      <c r="C4298" s="72">
        <v>45940</v>
      </c>
      <c r="D4298" s="122" t="str">
        <f>VLOOKUP(B4298,辅助信息!E:K,7,FALSE)</f>
        <v>JWDDCD2025092400190</v>
      </c>
      <c r="E4298" s="122" t="str">
        <f>VLOOKUP(F4298,辅助信息!A:B,2,FALSE)</f>
        <v>盘螺</v>
      </c>
      <c r="F4298" s="122" t="s">
        <v>41</v>
      </c>
      <c r="G4298" s="123">
        <v>35</v>
      </c>
      <c r="H4298" s="136" t="str">
        <f>IF(SUMIFS('[1]2025年已发货'!$E:$E,'[1]2025年已发货'!$F:$F,C4298,'[1]2025年已发货'!$C:$C,F4298,'[1]2025年已发货'!$G:$G,I4298,'[1]2025年已发货'!$H:$H,J4298)=0,"未发货",SUMIFS('[1]2025年已发货'!$E:$E,'[1]2025年已发货'!$F:$F,C4298,'[1]2025年已发货'!$C:$C,F4298,'[1]2025年已发货'!$G:$G,I4298,'[1]2025年已发货'!$H:$H,J4298))</f>
        <v>未发货</v>
      </c>
      <c r="I4298" s="122" t="str">
        <f>VLOOKUP(B4298,辅助信息!E:I,3,FALSE)</f>
        <v>(五冶钢构龙泉东洪片区70亩住宅、商业及配套工程项目二标段)成都市龙泉驿外东洪路地铁2号线惠王陵地铁C口</v>
      </c>
      <c r="J4298" s="122" t="str">
        <f>VLOOKUP(B4298,辅助信息!E:I,4,FALSE)</f>
        <v>蒋嗣伟</v>
      </c>
      <c r="K4298" s="122">
        <f>VLOOKUP(J4298,辅助信息!H:I,2,FALSE)</f>
        <v>15014331252</v>
      </c>
      <c r="L4298" s="124">
        <f>VLOOKUP(B4298,辅助信息!E:J,6,FALSE)</f>
        <v>0</v>
      </c>
      <c r="M4298" s="93">
        <v>45941</v>
      </c>
      <c r="O4298" s="64">
        <f ca="1" t="shared" si="216"/>
        <v>0</v>
      </c>
      <c r="P4298" s="64">
        <f ca="1" t="shared" si="217"/>
        <v>30</v>
      </c>
      <c r="Q4298" s="29" t="str">
        <f>VLOOKUP(B4298,辅助信息!E:M,9,FALSE)</f>
        <v>ZTWM-CDGS-XS-2025-0156-五冶钢构-2025年九月第一批次钢筋采购合同(三圣乡项目)-中铁物贸成都公司</v>
      </c>
      <c r="R4298" s="29" t="str">
        <f>_xlfn._xlws.FILTER(辅助信息!D:D,辅助信息!E:E=B4298)</f>
        <v>五冶钢构龙泉东洪片区(70亩、85亩)住宅、商业及配套工程项目</v>
      </c>
    </row>
    <row r="4299" hidden="1" spans="2:18">
      <c r="B4299" s="138" t="s">
        <v>228</v>
      </c>
      <c r="C4299" s="72">
        <v>45940</v>
      </c>
      <c r="D4299" s="122" t="str">
        <f>VLOOKUP(B4299,辅助信息!E:K,7,FALSE)</f>
        <v>JWDDCD2025092400190</v>
      </c>
      <c r="E4299" s="122" t="str">
        <f>VLOOKUP(F4299,辅助信息!A:B,2,FALSE)</f>
        <v>盘螺</v>
      </c>
      <c r="F4299" s="122" t="s">
        <v>26</v>
      </c>
      <c r="G4299" s="123">
        <v>17</v>
      </c>
      <c r="H4299" s="136" t="str">
        <f>IF(SUMIFS('[1]2025年已发货'!$E:$E,'[1]2025年已发货'!$F:$F,C4299,'[1]2025年已发货'!$C:$C,F4299,'[1]2025年已发货'!$G:$G,I4299,'[1]2025年已发货'!$H:$H,J4299)=0,"未发货",SUMIFS('[1]2025年已发货'!$E:$E,'[1]2025年已发货'!$F:$F,C4299,'[1]2025年已发货'!$C:$C,F4299,'[1]2025年已发货'!$G:$G,I4299,'[1]2025年已发货'!$H:$H,J4299))</f>
        <v>未发货</v>
      </c>
      <c r="I4299" s="122" t="str">
        <f>VLOOKUP(B4299,辅助信息!E:I,3,FALSE)</f>
        <v>(五冶钢构龙泉东洪片区70亩住宅、商业及配套工程项目二标段)成都市龙泉驿外东洪路地铁2号线惠王陵地铁C口</v>
      </c>
      <c r="J4299" s="122" t="str">
        <f>VLOOKUP(B4299,辅助信息!E:I,4,FALSE)</f>
        <v>蒋嗣伟</v>
      </c>
      <c r="K4299" s="122">
        <f>VLOOKUP(J4299,辅助信息!H:I,2,FALSE)</f>
        <v>15014331252</v>
      </c>
      <c r="L4299" s="124">
        <f>VLOOKUP(B4299,辅助信息!E:J,6,FALSE)</f>
        <v>0</v>
      </c>
      <c r="M4299" s="93">
        <v>45941</v>
      </c>
      <c r="O4299" s="64">
        <f ca="1" t="shared" si="216"/>
        <v>0</v>
      </c>
      <c r="P4299" s="64">
        <f ca="1" t="shared" si="217"/>
        <v>30</v>
      </c>
      <c r="Q4299" s="29" t="str">
        <f>VLOOKUP(B4299,辅助信息!E:M,9,FALSE)</f>
        <v>ZTWM-CDGS-XS-2025-0156-五冶钢构-2025年九月第一批次钢筋采购合同(三圣乡项目)-中铁物贸成都公司</v>
      </c>
      <c r="R4299" s="29" t="str">
        <f>_xlfn._xlws.FILTER(辅助信息!D:D,辅助信息!E:E=B4299)</f>
        <v>五冶钢构龙泉东洪片区(70亩、85亩)住宅、商业及配套工程项目</v>
      </c>
    </row>
    <row r="4300" ht="22.5" hidden="1" spans="1:18">
      <c r="A4300" s="130" t="s">
        <v>235</v>
      </c>
      <c r="B4300" s="138" t="s">
        <v>169</v>
      </c>
      <c r="C4300" s="72">
        <v>45940</v>
      </c>
      <c r="D4300" s="122" t="str">
        <f>VLOOKUP(B4300,辅助信息!E:K,7,FALSE)</f>
        <v>JWDDCD2025051800044</v>
      </c>
      <c r="E4300" s="122" t="str">
        <f>VLOOKUP(F4300,辅助信息!A:B,2,FALSE)</f>
        <v>高线</v>
      </c>
      <c r="F4300" s="122" t="s">
        <v>51</v>
      </c>
      <c r="G4300" s="123">
        <v>32</v>
      </c>
      <c r="H4300" s="136">
        <v>32</v>
      </c>
      <c r="I4300" s="122" t="str">
        <f>VLOOKUP(B4300,辅助信息!E:I,3,FALSE)</f>
        <v>(五冶建设龙泉芙蓉花语项目-1,3地块)龙泉驿区北川路双堰塘钓鱼东100米(北川路)</v>
      </c>
      <c r="J4300" s="122" t="str">
        <f>VLOOKUP(B4300,辅助信息!E:I,4,FALSE)</f>
        <v>祝斯阳</v>
      </c>
      <c r="K4300" s="122">
        <f>VLOOKUP(J4300,辅助信息!H:I,2,FALSE)</f>
        <v>15583590797</v>
      </c>
      <c r="L4300" s="124" t="str">
        <f>VLOOKUP(B4300,辅助信息!E:J,6,FALSE)</f>
        <v>联系实际收货人（祝斯阳15583590797）项目拒绝威钢发货！！！五冶建设送货单,6份材质书,锈货不收，项目名称：中冶成勘-成都安置房项目，装货前联系收货人核实到场规格,没提前告知进场规格现场不给予接收</v>
      </c>
      <c r="M4300" s="93">
        <v>45941</v>
      </c>
      <c r="O4300" s="64">
        <f ca="1" t="shared" si="216"/>
        <v>0</v>
      </c>
      <c r="P4300" s="64">
        <f ca="1" t="shared" si="217"/>
        <v>30</v>
      </c>
      <c r="Q4300" s="29" t="str">
        <f>VLOOKUP(B4300,辅助信息!E:M,9,FALSE)</f>
        <v>ZTWM-CDGS-XS-2025-0073-五冶天府-成都怡心湖片区及龙泉驿医院等项目</v>
      </c>
      <c r="R4300" s="29" t="str">
        <f>_xlfn._xlws.FILTER(辅助信息!D:D,辅助信息!E:E=B4300)</f>
        <v>五冶建设龙泉芙蓉花语项目</v>
      </c>
    </row>
    <row r="4301" ht="22.5" hidden="1" spans="1:18">
      <c r="A4301" s="130" t="s">
        <v>236</v>
      </c>
      <c r="B4301" s="138" t="s">
        <v>169</v>
      </c>
      <c r="C4301" s="72">
        <v>45940</v>
      </c>
      <c r="D4301" s="122" t="str">
        <f>VLOOKUP(B4301,辅助信息!E:K,7,FALSE)</f>
        <v>JWDDCD2025051800044</v>
      </c>
      <c r="E4301" s="122" t="str">
        <f>VLOOKUP(F4301,辅助信息!A:B,2,FALSE)</f>
        <v>螺纹钢</v>
      </c>
      <c r="F4301" s="122" t="s">
        <v>28</v>
      </c>
      <c r="G4301" s="123">
        <v>35</v>
      </c>
      <c r="H4301" s="136">
        <v>35</v>
      </c>
      <c r="I4301" s="122" t="str">
        <f>VLOOKUP(B4301,辅助信息!E:I,3,FALSE)</f>
        <v>(五冶建设龙泉芙蓉花语项目-1,3地块)龙泉驿区北川路双堰塘钓鱼东100米(北川路)</v>
      </c>
      <c r="J4301" s="122" t="str">
        <f>VLOOKUP(B4301,辅助信息!E:I,4,FALSE)</f>
        <v>祝斯阳</v>
      </c>
      <c r="K4301" s="122">
        <f>VLOOKUP(J4301,辅助信息!H:I,2,FALSE)</f>
        <v>15583590797</v>
      </c>
      <c r="L4301" s="124" t="str">
        <f>VLOOKUP(B4301,辅助信息!E:J,6,FALSE)</f>
        <v>联系实际收货人（祝斯阳15583590797）项目拒绝威钢发货！！！五冶建设送货单,6份材质书,锈货不收，项目名称：中冶成勘-成都安置房项目，装货前联系收货人核实到场规格,没提前告知进场规格现场不给予接收</v>
      </c>
      <c r="M4301" s="93">
        <v>45941</v>
      </c>
      <c r="O4301" s="64">
        <f ca="1" t="shared" si="216"/>
        <v>0</v>
      </c>
      <c r="P4301" s="64">
        <f ca="1" t="shared" si="217"/>
        <v>30</v>
      </c>
      <c r="Q4301" s="29" t="str">
        <f>VLOOKUP(B4301,辅助信息!E:M,9,FALSE)</f>
        <v>ZTWM-CDGS-XS-2025-0073-五冶天府-成都怡心湖片区及龙泉驿医院等项目</v>
      </c>
      <c r="R4301" s="29" t="str">
        <f>_xlfn._xlws.FILTER(辅助信息!D:D,辅助信息!E:E=B4301)</f>
        <v>五冶建设龙泉芙蓉花语项目</v>
      </c>
    </row>
    <row r="4302" ht="22.5" hidden="1" spans="1:18">
      <c r="A4302" s="130" t="s">
        <v>237</v>
      </c>
      <c r="B4302" s="138" t="s">
        <v>169</v>
      </c>
      <c r="C4302" s="72">
        <v>45940</v>
      </c>
      <c r="D4302" s="122" t="str">
        <f>VLOOKUP(B4302,辅助信息!E:K,7,FALSE)</f>
        <v>JWDDCD2025051800044</v>
      </c>
      <c r="E4302" s="122" t="str">
        <f>VLOOKUP(F4302,辅助信息!A:B,2,FALSE)</f>
        <v>螺纹钢</v>
      </c>
      <c r="F4302" s="122" t="s">
        <v>28</v>
      </c>
      <c r="G4302" s="123">
        <v>35</v>
      </c>
      <c r="H4302" s="136">
        <v>35</v>
      </c>
      <c r="I4302" s="122" t="str">
        <f>VLOOKUP(B4302,辅助信息!E:I,3,FALSE)</f>
        <v>(五冶建设龙泉芙蓉花语项目-1,3地块)龙泉驿区北川路双堰塘钓鱼东100米(北川路)</v>
      </c>
      <c r="J4302" s="122" t="str">
        <f>VLOOKUP(B4302,辅助信息!E:I,4,FALSE)</f>
        <v>祝斯阳</v>
      </c>
      <c r="K4302" s="122">
        <f>VLOOKUP(J4302,辅助信息!H:I,2,FALSE)</f>
        <v>15583590797</v>
      </c>
      <c r="L4302" s="124" t="str">
        <f>VLOOKUP(B4302,辅助信息!E:J,6,FALSE)</f>
        <v>联系实际收货人（祝斯阳15583590797）项目拒绝威钢发货！！！五冶建设送货单,6份材质书,锈货不收，项目名称：中冶成勘-成都安置房项目，装货前联系收货人核实到场规格,没提前告知进场规格现场不给予接收</v>
      </c>
      <c r="M4302" s="93">
        <v>45941</v>
      </c>
      <c r="O4302" s="64">
        <f ca="1" t="shared" si="216"/>
        <v>0</v>
      </c>
      <c r="P4302" s="64">
        <f ca="1" t="shared" si="217"/>
        <v>30</v>
      </c>
      <c r="Q4302" s="29" t="str">
        <f>VLOOKUP(B4302,辅助信息!E:M,9,FALSE)</f>
        <v>ZTWM-CDGS-XS-2025-0073-五冶天府-成都怡心湖片区及龙泉驿医院等项目</v>
      </c>
      <c r="R4302" s="29" t="str">
        <f>_xlfn._xlws.FILTER(辅助信息!D:D,辅助信息!E:E=B4302)</f>
        <v>五冶建设龙泉芙蓉花语项目</v>
      </c>
    </row>
    <row r="4303" hidden="1" spans="2:18">
      <c r="B4303" s="138" t="s">
        <v>192</v>
      </c>
      <c r="C4303" s="72">
        <v>45940</v>
      </c>
      <c r="D4303" s="122" t="str">
        <f>VLOOKUP(B4303,辅助信息!E:K,7,FALSE)</f>
        <v>JWDDCD2025102100475</v>
      </c>
      <c r="E4303" s="122" t="str">
        <f>VLOOKUP(F4303,辅助信息!A:B,2,FALSE)</f>
        <v>盘螺</v>
      </c>
      <c r="F4303" s="122" t="s">
        <v>40</v>
      </c>
      <c r="G4303" s="123">
        <v>12.5</v>
      </c>
      <c r="H4303" s="136">
        <f>IF(SUMIFS('[1]2025年已发货'!$E:$E,'[1]2025年已发货'!$F:$F,C4303,'[1]2025年已发货'!$C:$C,F4303,'[1]2025年已发货'!$G:$G,I4303,'[1]2025年已发货'!$H:$H,J4303)=0,"未发货",SUMIFS('[1]2025年已发货'!$E:$E,'[1]2025年已发货'!$F:$F,C4303,'[1]2025年已发货'!$C:$C,F4303,'[1]2025年已发货'!$G:$G,I4303,'[1]2025年已发货'!$H:$H,J4303))</f>
        <v>12.5</v>
      </c>
      <c r="I4303" s="122" t="str">
        <f>VLOOKUP(B4303,辅助信息!E:I,3,FALSE)</f>
        <v>(五冶建设成都国际铁路港多式联项目)四川省成都市青白江区桂平大道成都中远海运陆港多式联运有限公司</v>
      </c>
      <c r="J4303" s="122" t="str">
        <f>VLOOKUP(B4303,辅助信息!E:I,4,FALSE)</f>
        <v>黄勇杰</v>
      </c>
      <c r="K4303" s="122">
        <f>VLOOKUP(J4303,辅助信息!H:I,2,FALSE)</f>
        <v>13880580196</v>
      </c>
      <c r="L4303" s="124" t="str">
        <f>VLOOKUP(B4303,辅助信息!E:J,6,FALSE)</f>
        <v>联系实际收货人（黄勇杰13880580196）项目只能用威钢发货！！！18直条可以用宝武鄂钢，五冶建设送货单,6份材质书,锈货不收，装货前联系收货人核实到场规格,没提前告知进场规格现场不给予接收</v>
      </c>
      <c r="M4303" s="93">
        <v>45941</v>
      </c>
      <c r="O4303" s="64">
        <f ca="1" t="shared" si="216"/>
        <v>0</v>
      </c>
      <c r="P4303" s="64">
        <f ca="1" t="shared" si="217"/>
        <v>30</v>
      </c>
      <c r="Q4303" s="29" t="str">
        <f>VLOOKUP(B4303,辅助信息!E:M,9,FALSE)</f>
        <v>ZTWM-CDGS-XS-2025-0073-五冶天府-成都怡心湖片区及龙泉驿医院等项目</v>
      </c>
      <c r="R4303" s="29" t="str">
        <f>_xlfn._xlws.FILTER(辅助信息!D:D,辅助信息!E:E=B4303)</f>
        <v>五冶建设成都国际铁路港多式联项目</v>
      </c>
    </row>
    <row r="4304" hidden="1" spans="2:18">
      <c r="B4304" s="138" t="s">
        <v>192</v>
      </c>
      <c r="C4304" s="72">
        <v>45940</v>
      </c>
      <c r="D4304" s="122" t="str">
        <f>VLOOKUP(B4304,辅助信息!E:K,7,FALSE)</f>
        <v>JWDDCD2025102100475</v>
      </c>
      <c r="E4304" s="122" t="str">
        <f>VLOOKUP(F4304,辅助信息!A:B,2,FALSE)</f>
        <v>盘螺</v>
      </c>
      <c r="F4304" s="122" t="s">
        <v>26</v>
      </c>
      <c r="G4304" s="123">
        <v>12.5</v>
      </c>
      <c r="H4304" s="136">
        <f>IF(SUMIFS('[1]2025年已发货'!$E:$E,'[1]2025年已发货'!$F:$F,C4304,'[1]2025年已发货'!$C:$C,F4304,'[1]2025年已发货'!$G:$G,I4304,'[1]2025年已发货'!$H:$H,J4304)=0,"未发货",SUMIFS('[1]2025年已发货'!$E:$E,'[1]2025年已发货'!$F:$F,C4304,'[1]2025年已发货'!$C:$C,F4304,'[1]2025年已发货'!$G:$G,I4304,'[1]2025年已发货'!$H:$H,J4304))</f>
        <v>12.5</v>
      </c>
      <c r="I4304" s="122" t="str">
        <f>VLOOKUP(B4304,辅助信息!E:I,3,FALSE)</f>
        <v>(五冶建设成都国际铁路港多式联项目)四川省成都市青白江区桂平大道成都中远海运陆港多式联运有限公司</v>
      </c>
      <c r="J4304" s="122" t="str">
        <f>VLOOKUP(B4304,辅助信息!E:I,4,FALSE)</f>
        <v>黄勇杰</v>
      </c>
      <c r="K4304" s="122">
        <f>VLOOKUP(J4304,辅助信息!H:I,2,FALSE)</f>
        <v>13880580196</v>
      </c>
      <c r="L4304" s="124" t="str">
        <f>VLOOKUP(B4304,辅助信息!E:J,6,FALSE)</f>
        <v>联系实际收货人（黄勇杰13880580196）项目只能用威钢发货！！！18直条可以用宝武鄂钢，五冶建设送货单,6份材质书,锈货不收，装货前联系收货人核实到场规格,没提前告知进场规格现场不给予接收</v>
      </c>
      <c r="M4304" s="93">
        <v>45941</v>
      </c>
      <c r="O4304" s="64">
        <f ca="1" t="shared" si="216"/>
        <v>0</v>
      </c>
      <c r="P4304" s="64">
        <f ca="1" t="shared" si="217"/>
        <v>30</v>
      </c>
      <c r="Q4304" s="29" t="str">
        <f>VLOOKUP(B4304,辅助信息!E:M,9,FALSE)</f>
        <v>ZTWM-CDGS-XS-2025-0073-五冶天府-成都怡心湖片区及龙泉驿医院等项目</v>
      </c>
      <c r="R4304" s="29" t="str">
        <f>_xlfn._xlws.FILTER(辅助信息!D:D,辅助信息!E:E=B4304)</f>
        <v>五冶建设成都国际铁路港多式联项目</v>
      </c>
    </row>
    <row r="4305" hidden="1" spans="2:18">
      <c r="B4305" s="138" t="s">
        <v>192</v>
      </c>
      <c r="C4305" s="72">
        <v>45940</v>
      </c>
      <c r="D4305" s="122" t="str">
        <f>VLOOKUP(B4305,辅助信息!E:K,7,FALSE)</f>
        <v>JWDDCD2025102100475</v>
      </c>
      <c r="E4305" s="122" t="str">
        <f>VLOOKUP(F4305,辅助信息!A:B,2,FALSE)</f>
        <v>螺纹钢</v>
      </c>
      <c r="F4305" s="122" t="s">
        <v>65</v>
      </c>
      <c r="G4305" s="123">
        <v>10</v>
      </c>
      <c r="H4305" s="136">
        <f>IF(SUMIFS('[1]2025年已发货'!$E:$E,'[1]2025年已发货'!$F:$F,C4305,'[1]2025年已发货'!$C:$C,F4305,'[1]2025年已发货'!$G:$G,I4305,'[1]2025年已发货'!$H:$H,J4305)=0,"未发货",SUMIFS('[1]2025年已发货'!$E:$E,'[1]2025年已发货'!$F:$F,C4305,'[1]2025年已发货'!$C:$C,F4305,'[1]2025年已发货'!$G:$G,I4305,'[1]2025年已发货'!$H:$H,J4305))</f>
        <v>10</v>
      </c>
      <c r="I4305" s="122" t="str">
        <f>VLOOKUP(B4305,辅助信息!E:I,3,FALSE)</f>
        <v>(五冶建设成都国际铁路港多式联项目)四川省成都市青白江区桂平大道成都中远海运陆港多式联运有限公司</v>
      </c>
      <c r="J4305" s="122" t="str">
        <f>VLOOKUP(B4305,辅助信息!E:I,4,FALSE)</f>
        <v>黄勇杰</v>
      </c>
      <c r="K4305" s="122">
        <f>VLOOKUP(J4305,辅助信息!H:I,2,FALSE)</f>
        <v>13880580196</v>
      </c>
      <c r="L4305" s="124" t="str">
        <f>VLOOKUP(B4305,辅助信息!E:J,6,FALSE)</f>
        <v>联系实际收货人（黄勇杰13880580196）项目只能用威钢发货！！！18直条可以用宝武鄂钢，五冶建设送货单,6份材质书,锈货不收，装货前联系收货人核实到场规格,没提前告知进场规格现场不给予接收</v>
      </c>
      <c r="M4305" s="93">
        <v>45941</v>
      </c>
      <c r="O4305" s="64">
        <f ca="1" t="shared" si="216"/>
        <v>0</v>
      </c>
      <c r="P4305" s="64">
        <f ca="1" t="shared" si="217"/>
        <v>30</v>
      </c>
      <c r="Q4305" s="29" t="str">
        <f>VLOOKUP(B4305,辅助信息!E:M,9,FALSE)</f>
        <v>ZTWM-CDGS-XS-2025-0073-五冶天府-成都怡心湖片区及龙泉驿医院等项目</v>
      </c>
      <c r="R4305" s="29" t="str">
        <f>_xlfn._xlws.FILTER(辅助信息!D:D,辅助信息!E:E=B4305)</f>
        <v>五冶建设成都国际铁路港多式联项目</v>
      </c>
    </row>
    <row r="4306" hidden="1" spans="2:18">
      <c r="B4306" s="138" t="s">
        <v>231</v>
      </c>
      <c r="C4306" s="72">
        <v>45940</v>
      </c>
      <c r="D4306" s="122" t="str">
        <f>VLOOKUP(B4306,辅助信息!E:K,7,FALSE)</f>
        <v>JWDDCD2025102100481</v>
      </c>
      <c r="E4306" s="122" t="str">
        <f>VLOOKUP(F4306,辅助信息!A:B,2,FALSE)</f>
        <v>盘螺</v>
      </c>
      <c r="F4306" s="122" t="s">
        <v>40</v>
      </c>
      <c r="G4306" s="123">
        <v>2</v>
      </c>
      <c r="H4306" s="136">
        <v>2</v>
      </c>
      <c r="I4306" s="122" t="str">
        <f>VLOOKUP(B4306,辅助信息!E:I,3,FALSE)</f>
        <v>(五冶建设成都盐道街中学初中部改扩建工程-一标)四川省成都市锦江区春熙路街道盐道街4号（盐道街中学初中部）</v>
      </c>
      <c r="J4306" s="122" t="str">
        <f>VLOOKUP(B4306,辅助信息!E:I,4,FALSE)</f>
        <v>谢鑫</v>
      </c>
      <c r="K4306" s="122">
        <f>VLOOKUP(J4306,辅助信息!H:I,2,FALSE)</f>
        <v>18228465067</v>
      </c>
      <c r="L4306" s="124" t="str">
        <f>VLOOKUP(B4306,辅助信息!E:J,6,FALSE)</f>
        <v>联系实际收货人（易前刚18228465067）五冶建设送货单,6份材质书,锈货不收，装货前联系收货人核实到场规格,没提前告知进场规格现场不给予接收</v>
      </c>
      <c r="O4306" s="64" t="str">
        <f ca="1" t="shared" si="216"/>
        <v/>
      </c>
      <c r="P4306" s="64" t="str">
        <f ca="1" t="shared" si="217"/>
        <v/>
      </c>
      <c r="Q4306" s="29" t="str">
        <f>VLOOKUP(B4306,辅助信息!E:M,9,FALSE)</f>
        <v>ZTWM-CDGS-XS-2025-0073-五冶天府-成都怡心湖片区及龙泉驿医院等项目</v>
      </c>
      <c r="R4306" s="29" t="str">
        <f>_xlfn._xlws.FILTER(辅助信息!D:D,辅助信息!E:E=B4306)</f>
        <v>五冶建设成都盐道街中学初中部改扩建工程</v>
      </c>
    </row>
    <row r="4307" hidden="1" spans="2:18">
      <c r="B4307" s="138" t="s">
        <v>231</v>
      </c>
      <c r="C4307" s="72">
        <v>45940</v>
      </c>
      <c r="D4307" s="122" t="str">
        <f>VLOOKUP(B4307,辅助信息!E:K,7,FALSE)</f>
        <v>JWDDCD2025102100481</v>
      </c>
      <c r="E4307" s="122" t="str">
        <f>VLOOKUP(F4307,辅助信息!A:B,2,FALSE)</f>
        <v>盘螺</v>
      </c>
      <c r="F4307" s="122" t="s">
        <v>26</v>
      </c>
      <c r="G4307" s="123">
        <v>12</v>
      </c>
      <c r="H4307" s="136">
        <v>12</v>
      </c>
      <c r="I4307" s="122" t="str">
        <f>VLOOKUP(B4307,辅助信息!E:I,3,FALSE)</f>
        <v>(五冶建设成都盐道街中学初中部改扩建工程-一标)四川省成都市锦江区春熙路街道盐道街4号（盐道街中学初中部）</v>
      </c>
      <c r="J4307" s="122" t="str">
        <f>VLOOKUP(B4307,辅助信息!E:I,4,FALSE)</f>
        <v>谢鑫</v>
      </c>
      <c r="K4307" s="122">
        <f>VLOOKUP(J4307,辅助信息!H:I,2,FALSE)</f>
        <v>18228465067</v>
      </c>
      <c r="L4307" s="124" t="str">
        <f>VLOOKUP(B4307,辅助信息!E:J,6,FALSE)</f>
        <v>联系实际收货人（易前刚18228465067）五冶建设送货单,6份材质书,锈货不收，装货前联系收货人核实到场规格,没提前告知进场规格现场不给予接收</v>
      </c>
      <c r="O4307" s="64" t="str">
        <f ca="1" t="shared" si="216"/>
        <v/>
      </c>
      <c r="P4307" s="64" t="str">
        <f ca="1" t="shared" si="217"/>
        <v/>
      </c>
      <c r="Q4307" s="29" t="str">
        <f>VLOOKUP(B4307,辅助信息!E:M,9,FALSE)</f>
        <v>ZTWM-CDGS-XS-2025-0073-五冶天府-成都怡心湖片区及龙泉驿医院等项目</v>
      </c>
      <c r="R4307" s="29" t="str">
        <f>_xlfn._xlws.FILTER(辅助信息!D:D,辅助信息!E:E=B4307)</f>
        <v>五冶建设成都盐道街中学初中部改扩建工程</v>
      </c>
    </row>
    <row r="4308" hidden="1" spans="2:18">
      <c r="B4308" s="138" t="s">
        <v>231</v>
      </c>
      <c r="C4308" s="72">
        <v>45940</v>
      </c>
      <c r="D4308" s="122" t="str">
        <f>VLOOKUP(B4308,辅助信息!E:K,7,FALSE)</f>
        <v>JWDDCD2025102100481</v>
      </c>
      <c r="E4308" s="122" t="str">
        <f>VLOOKUP(F4308,辅助信息!A:B,2,FALSE)</f>
        <v>螺纹钢</v>
      </c>
      <c r="F4308" s="122" t="s">
        <v>30</v>
      </c>
      <c r="G4308" s="123">
        <v>3</v>
      </c>
      <c r="H4308" s="136">
        <v>3</v>
      </c>
      <c r="I4308" s="122" t="str">
        <f>VLOOKUP(B4308,辅助信息!E:I,3,FALSE)</f>
        <v>(五冶建设成都盐道街中学初中部改扩建工程-一标)四川省成都市锦江区春熙路街道盐道街4号（盐道街中学初中部）</v>
      </c>
      <c r="J4308" s="122" t="str">
        <f>VLOOKUP(B4308,辅助信息!E:I,4,FALSE)</f>
        <v>谢鑫</v>
      </c>
      <c r="K4308" s="122">
        <f>VLOOKUP(J4308,辅助信息!H:I,2,FALSE)</f>
        <v>18228465067</v>
      </c>
      <c r="L4308" s="124" t="str">
        <f>VLOOKUP(B4308,辅助信息!E:J,6,FALSE)</f>
        <v>联系实际收货人（易前刚18228465067）五冶建设送货单,6份材质书,锈货不收，装货前联系收货人核实到场规格,没提前告知进场规格现场不给予接收</v>
      </c>
      <c r="O4308" s="64" t="str">
        <f ca="1" t="shared" si="216"/>
        <v/>
      </c>
      <c r="P4308" s="64" t="str">
        <f ca="1" t="shared" si="217"/>
        <v/>
      </c>
      <c r="Q4308" s="29" t="str">
        <f>VLOOKUP(B4308,辅助信息!E:M,9,FALSE)</f>
        <v>ZTWM-CDGS-XS-2025-0073-五冶天府-成都怡心湖片区及龙泉驿医院等项目</v>
      </c>
      <c r="R4308" s="29" t="str">
        <f>_xlfn._xlws.FILTER(辅助信息!D:D,辅助信息!E:E=B4308)</f>
        <v>五冶建设成都盐道街中学初中部改扩建工程</v>
      </c>
    </row>
    <row r="4309" hidden="1" spans="2:18">
      <c r="B4309" s="138" t="s">
        <v>231</v>
      </c>
      <c r="C4309" s="72">
        <v>45940</v>
      </c>
      <c r="D4309" s="122" t="str">
        <f>VLOOKUP(B4309,辅助信息!E:K,7,FALSE)</f>
        <v>JWDDCD2025102100481</v>
      </c>
      <c r="E4309" s="122" t="str">
        <f>VLOOKUP(F4309,辅助信息!A:B,2,FALSE)</f>
        <v>螺纹钢</v>
      </c>
      <c r="F4309" s="122" t="s">
        <v>28</v>
      </c>
      <c r="G4309" s="123">
        <v>6</v>
      </c>
      <c r="H4309" s="136">
        <v>6</v>
      </c>
      <c r="I4309" s="122" t="str">
        <f>VLOOKUP(B4309,辅助信息!E:I,3,FALSE)</f>
        <v>(五冶建设成都盐道街中学初中部改扩建工程-一标)四川省成都市锦江区春熙路街道盐道街4号（盐道街中学初中部）</v>
      </c>
      <c r="J4309" s="122" t="str">
        <f>VLOOKUP(B4309,辅助信息!E:I,4,FALSE)</f>
        <v>谢鑫</v>
      </c>
      <c r="K4309" s="122">
        <f>VLOOKUP(J4309,辅助信息!H:I,2,FALSE)</f>
        <v>18228465067</v>
      </c>
      <c r="L4309" s="124" t="str">
        <f>VLOOKUP(B4309,辅助信息!E:J,6,FALSE)</f>
        <v>联系实际收货人（易前刚18228465067）五冶建设送货单,6份材质书,锈货不收，装货前联系收货人核实到场规格,没提前告知进场规格现场不给予接收</v>
      </c>
      <c r="O4309" s="64" t="str">
        <f ca="1" t="shared" si="216"/>
        <v/>
      </c>
      <c r="P4309" s="64" t="str">
        <f ca="1" t="shared" si="217"/>
        <v/>
      </c>
      <c r="Q4309" s="29" t="str">
        <f>VLOOKUP(B4309,辅助信息!E:M,9,FALSE)</f>
        <v>ZTWM-CDGS-XS-2025-0073-五冶天府-成都怡心湖片区及龙泉驿医院等项目</v>
      </c>
      <c r="R4309" s="29" t="str">
        <f>_xlfn._xlws.FILTER(辅助信息!D:D,辅助信息!E:E=B4309)</f>
        <v>五冶建设成都盐道街中学初中部改扩建工程</v>
      </c>
    </row>
    <row r="4310" hidden="1" spans="2:18">
      <c r="B4310" s="138" t="s">
        <v>231</v>
      </c>
      <c r="C4310" s="72">
        <v>45940</v>
      </c>
      <c r="D4310" s="122" t="str">
        <f>VLOOKUP(B4310,辅助信息!E:K,7,FALSE)</f>
        <v>JWDDCD2025102100481</v>
      </c>
      <c r="E4310" s="122" t="str">
        <f>VLOOKUP(F4310,辅助信息!A:B,2,FALSE)</f>
        <v>螺纹钢</v>
      </c>
      <c r="F4310" s="122" t="s">
        <v>65</v>
      </c>
      <c r="G4310" s="123">
        <v>12</v>
      </c>
      <c r="H4310" s="136">
        <v>12</v>
      </c>
      <c r="I4310" s="122" t="str">
        <f>VLOOKUP(B4310,辅助信息!E:I,3,FALSE)</f>
        <v>(五冶建设成都盐道街中学初中部改扩建工程-一标)四川省成都市锦江区春熙路街道盐道街4号（盐道街中学初中部）</v>
      </c>
      <c r="J4310" s="122" t="str">
        <f>VLOOKUP(B4310,辅助信息!E:I,4,FALSE)</f>
        <v>谢鑫</v>
      </c>
      <c r="K4310" s="122">
        <f>VLOOKUP(J4310,辅助信息!H:I,2,FALSE)</f>
        <v>18228465067</v>
      </c>
      <c r="L4310" s="124" t="str">
        <f>VLOOKUP(B4310,辅助信息!E:J,6,FALSE)</f>
        <v>联系实际收货人（易前刚18228465067）五冶建设送货单,6份材质书,锈货不收，装货前联系收货人核实到场规格,没提前告知进场规格现场不给予接收</v>
      </c>
      <c r="O4310" s="64" t="str">
        <f ca="1" t="shared" si="216"/>
        <v/>
      </c>
      <c r="P4310" s="64" t="str">
        <f ca="1" t="shared" si="217"/>
        <v/>
      </c>
      <c r="Q4310" s="29" t="str">
        <f>VLOOKUP(B4310,辅助信息!E:M,9,FALSE)</f>
        <v>ZTWM-CDGS-XS-2025-0073-五冶天府-成都怡心湖片区及龙泉驿医院等项目</v>
      </c>
      <c r="R4310" s="29" t="str">
        <f>_xlfn._xlws.FILTER(辅助信息!D:D,辅助信息!E:E=B4310)</f>
        <v>五冶建设成都盐道街中学初中部改扩建工程</v>
      </c>
    </row>
    <row r="4311" hidden="1" spans="2:18">
      <c r="B4311" s="138" t="s">
        <v>112</v>
      </c>
      <c r="C4311" s="72">
        <v>45940</v>
      </c>
      <c r="D4311" s="122" t="str">
        <f>VLOOKUP(B4311,辅助信息!E:K,7,FALSE)</f>
        <v>JWDDCD2025052800131</v>
      </c>
      <c r="E4311" s="122" t="str">
        <f>VLOOKUP(F4311,辅助信息!A:B,2,FALSE)</f>
        <v>盘螺</v>
      </c>
      <c r="F4311" s="122" t="s">
        <v>49</v>
      </c>
      <c r="G4311" s="123">
        <v>12</v>
      </c>
      <c r="H4311" s="136" t="str">
        <f>IF(SUMIFS('[1]2025年已发货'!$E:$E,'[1]2025年已发货'!$F:$F,C4311,'[1]2025年已发货'!$C:$C,F4311,'[1]2025年已发货'!$G:$G,I4311,'[1]2025年已发货'!$H:$H,J4311)=0,"未发货",SUMIFS('[1]2025年已发货'!$E:$E,'[1]2025年已发货'!$F:$F,C4311,'[1]2025年已发货'!$C:$C,F4311,'[1]2025年已发货'!$G:$G,I4311,'[1]2025年已发货'!$H:$H,J4311))</f>
        <v>未发货</v>
      </c>
      <c r="I4311" s="122" t="str">
        <f>VLOOKUP(B4311,辅助信息!E:I,3,FALSE)</f>
        <v>（商投建工达州中医药科技园-4工区-10号楼）达州市通川区达州中医药职业学院犀牛大道北段</v>
      </c>
      <c r="J4311" s="122" t="str">
        <f>VLOOKUP(B4311,辅助信息!E:I,4,FALSE)</f>
        <v>张扬</v>
      </c>
      <c r="K4311" s="122">
        <f>VLOOKUP(J4311,辅助信息!H:I,2,FALSE)</f>
        <v>18381904567</v>
      </c>
      <c r="L4311" s="124" t="str">
        <f>VLOOKUP(B4311,辅助信息!E:J,6,FALSE)</f>
        <v>控制炉批号！多了现场不收！,优先安排达钢,提前联系到场规格及数量</v>
      </c>
      <c r="O4311" s="64" t="str">
        <f ca="1" t="shared" si="216"/>
        <v/>
      </c>
      <c r="P4311" s="64" t="str">
        <f ca="1" t="shared" si="217"/>
        <v/>
      </c>
      <c r="Q4311" s="29" t="str">
        <f>VLOOKUP(B4311,辅助信息!E:M,9,FALSE)</f>
        <v>ZTWM-CDGS-XS-2024-0134-商投建工达州中医药科技成果示范园项目</v>
      </c>
      <c r="R4311" s="29" t="str">
        <f>_xlfn._xlws.FILTER(辅助信息!D:D,辅助信息!E:E=B4311)</f>
        <v>商投建工达州中医药科技园</v>
      </c>
    </row>
    <row r="4312" hidden="1" spans="2:18">
      <c r="B4312" s="138" t="s">
        <v>112</v>
      </c>
      <c r="C4312" s="72">
        <v>45940</v>
      </c>
      <c r="D4312" s="122" t="str">
        <f>VLOOKUP(B4312,辅助信息!E:K,7,FALSE)</f>
        <v>JWDDCD2025052800131</v>
      </c>
      <c r="E4312" s="122" t="str">
        <f>VLOOKUP(F4312,辅助信息!A:B,2,FALSE)</f>
        <v>盘螺</v>
      </c>
      <c r="F4312" s="122" t="s">
        <v>40</v>
      </c>
      <c r="G4312" s="123">
        <v>24</v>
      </c>
      <c r="H4312" s="136" t="str">
        <f>IF(SUMIFS('[1]2025年已发货'!$E:$E,'[1]2025年已发货'!$F:$F,C4312,'[1]2025年已发货'!$C:$C,F4312,'[1]2025年已发货'!$G:$G,I4312,'[1]2025年已发货'!$H:$H,J4312)=0,"未发货",SUMIFS('[1]2025年已发货'!$E:$E,'[1]2025年已发货'!$F:$F,C4312,'[1]2025年已发货'!$C:$C,F4312,'[1]2025年已发货'!$G:$G,I4312,'[1]2025年已发货'!$H:$H,J4312))</f>
        <v>未发货</v>
      </c>
      <c r="I4312" s="122" t="str">
        <f>VLOOKUP(B4312,辅助信息!E:I,3,FALSE)</f>
        <v>（商投建工达州中医药科技园-4工区-10号楼）达州市通川区达州中医药职业学院犀牛大道北段</v>
      </c>
      <c r="J4312" s="122" t="str">
        <f>VLOOKUP(B4312,辅助信息!E:I,4,FALSE)</f>
        <v>张扬</v>
      </c>
      <c r="K4312" s="122">
        <f>VLOOKUP(J4312,辅助信息!H:I,2,FALSE)</f>
        <v>18381904567</v>
      </c>
      <c r="L4312" s="124" t="str">
        <f>VLOOKUP(B4312,辅助信息!E:J,6,FALSE)</f>
        <v>控制炉批号！多了现场不收！,优先安排达钢,提前联系到场规格及数量</v>
      </c>
      <c r="O4312" s="64" t="str">
        <f ca="1" t="shared" si="216"/>
        <v/>
      </c>
      <c r="P4312" s="64" t="str">
        <f ca="1" t="shared" si="217"/>
        <v/>
      </c>
      <c r="Q4312" s="29" t="str">
        <f>VLOOKUP(B4312,辅助信息!E:M,9,FALSE)</f>
        <v>ZTWM-CDGS-XS-2024-0134-商投建工达州中医药科技成果示范园项目</v>
      </c>
      <c r="R4312" s="29" t="str">
        <f>_xlfn._xlws.FILTER(辅助信息!D:D,辅助信息!E:E=B4312)</f>
        <v>商投建工达州中医药科技园</v>
      </c>
    </row>
    <row r="4313" hidden="1" spans="2:18">
      <c r="B4313" s="138" t="s">
        <v>112</v>
      </c>
      <c r="C4313" s="72">
        <v>45940</v>
      </c>
      <c r="D4313" s="122" t="str">
        <f>VLOOKUP(B4313,辅助信息!E:K,7,FALSE)</f>
        <v>JWDDCD2025052800131</v>
      </c>
      <c r="E4313" s="122" t="str">
        <f>VLOOKUP(F4313,辅助信息!A:B,2,FALSE)</f>
        <v>螺纹钢</v>
      </c>
      <c r="F4313" s="122" t="s">
        <v>32</v>
      </c>
      <c r="G4313" s="123">
        <v>3</v>
      </c>
      <c r="H4313" s="136" t="str">
        <f>IF(SUMIFS('[1]2025年已发货'!$E:$E,'[1]2025年已发货'!$F:$F,C4313,'[1]2025年已发货'!$C:$C,F4313,'[1]2025年已发货'!$G:$G,I4313,'[1]2025年已发货'!$H:$H,J4313)=0,"未发货",SUMIFS('[1]2025年已发货'!$E:$E,'[1]2025年已发货'!$F:$F,C4313,'[1]2025年已发货'!$C:$C,F4313,'[1]2025年已发货'!$G:$G,I4313,'[1]2025年已发货'!$H:$H,J4313))</f>
        <v>未发货</v>
      </c>
      <c r="I4313" s="122" t="str">
        <f>VLOOKUP(B4313,辅助信息!E:I,3,FALSE)</f>
        <v>（商投建工达州中医药科技园-4工区-10号楼）达州市通川区达州中医药职业学院犀牛大道北段</v>
      </c>
      <c r="J4313" s="122" t="str">
        <f>VLOOKUP(B4313,辅助信息!E:I,4,FALSE)</f>
        <v>张扬</v>
      </c>
      <c r="K4313" s="122">
        <f>VLOOKUP(J4313,辅助信息!H:I,2,FALSE)</f>
        <v>18381904567</v>
      </c>
      <c r="L4313" s="124" t="str">
        <f>VLOOKUP(B4313,辅助信息!E:J,6,FALSE)</f>
        <v>控制炉批号！多了现场不收！,优先安排达钢,提前联系到场规格及数量</v>
      </c>
      <c r="O4313" s="64" t="str">
        <f ca="1" t="shared" si="216"/>
        <v/>
      </c>
      <c r="P4313" s="64" t="str">
        <f ca="1" t="shared" si="217"/>
        <v/>
      </c>
      <c r="Q4313" s="29" t="str">
        <f>VLOOKUP(B4313,辅助信息!E:M,9,FALSE)</f>
        <v>ZTWM-CDGS-XS-2024-0134-商投建工达州中医药科技成果示范园项目</v>
      </c>
      <c r="R4313" s="29" t="str">
        <f>_xlfn._xlws.FILTER(辅助信息!D:D,辅助信息!E:E=B4313)</f>
        <v>商投建工达州中医药科技园</v>
      </c>
    </row>
    <row r="4314" hidden="1" spans="2:18">
      <c r="B4314" s="138" t="s">
        <v>112</v>
      </c>
      <c r="C4314" s="72">
        <v>45940</v>
      </c>
      <c r="D4314" s="122" t="str">
        <f>VLOOKUP(B4314,辅助信息!E:K,7,FALSE)</f>
        <v>JWDDCD2025052800131</v>
      </c>
      <c r="E4314" s="122" t="str">
        <f>VLOOKUP(F4314,辅助信息!A:B,2,FALSE)</f>
        <v>螺纹钢</v>
      </c>
      <c r="F4314" s="122" t="s">
        <v>18</v>
      </c>
      <c r="G4314" s="123">
        <v>12</v>
      </c>
      <c r="H4314" s="136" t="str">
        <f>IF(SUMIFS('[1]2025年已发货'!$E:$E,'[1]2025年已发货'!$F:$F,C4314,'[1]2025年已发货'!$C:$C,F4314,'[1]2025年已发货'!$G:$G,I4314,'[1]2025年已发货'!$H:$H,J4314)=0,"未发货",SUMIFS('[1]2025年已发货'!$E:$E,'[1]2025年已发货'!$F:$F,C4314,'[1]2025年已发货'!$C:$C,F4314,'[1]2025年已发货'!$G:$G,I4314,'[1]2025年已发货'!$H:$H,J4314))</f>
        <v>未发货</v>
      </c>
      <c r="I4314" s="122" t="str">
        <f>VLOOKUP(B4314,辅助信息!E:I,3,FALSE)</f>
        <v>（商投建工达州中医药科技园-4工区-10号楼）达州市通川区达州中医药职业学院犀牛大道北段</v>
      </c>
      <c r="J4314" s="122" t="str">
        <f>VLOOKUP(B4314,辅助信息!E:I,4,FALSE)</f>
        <v>张扬</v>
      </c>
      <c r="K4314" s="122">
        <f>VLOOKUP(J4314,辅助信息!H:I,2,FALSE)</f>
        <v>18381904567</v>
      </c>
      <c r="L4314" s="124" t="str">
        <f>VLOOKUP(B4314,辅助信息!E:J,6,FALSE)</f>
        <v>控制炉批号！多了现场不收！,优先安排达钢,提前联系到场规格及数量</v>
      </c>
      <c r="O4314" s="64" t="str">
        <f ca="1" t="shared" si="216"/>
        <v/>
      </c>
      <c r="P4314" s="64" t="str">
        <f ca="1" t="shared" si="217"/>
        <v/>
      </c>
      <c r="Q4314" s="29" t="str">
        <f>VLOOKUP(B4314,辅助信息!E:M,9,FALSE)</f>
        <v>ZTWM-CDGS-XS-2024-0134-商投建工达州中医药科技成果示范园项目</v>
      </c>
      <c r="R4314" s="29" t="str">
        <f>_xlfn._xlws.FILTER(辅助信息!D:D,辅助信息!E:E=B4314)</f>
        <v>商投建工达州中医药科技园</v>
      </c>
    </row>
    <row r="4315" hidden="1" spans="2:18">
      <c r="B4315" s="138" t="s">
        <v>112</v>
      </c>
      <c r="C4315" s="72">
        <v>45940</v>
      </c>
      <c r="D4315" s="122" t="str">
        <f>VLOOKUP(B4315,辅助信息!E:K,7,FALSE)</f>
        <v>JWDDCD2025052800131</v>
      </c>
      <c r="E4315" s="122" t="str">
        <f>VLOOKUP(F4315,辅助信息!A:B,2,FALSE)</f>
        <v>螺纹钢</v>
      </c>
      <c r="F4315" s="122" t="s">
        <v>21</v>
      </c>
      <c r="G4315" s="123">
        <v>12</v>
      </c>
      <c r="H4315" s="136" t="str">
        <f>IF(SUMIFS('[1]2025年已发货'!$E:$E,'[1]2025年已发货'!$F:$F,C4315,'[1]2025年已发货'!$C:$C,F4315,'[1]2025年已发货'!$G:$G,I4315,'[1]2025年已发货'!$H:$H,J4315)=0,"未发货",SUMIFS('[1]2025年已发货'!$E:$E,'[1]2025年已发货'!$F:$F,C4315,'[1]2025年已发货'!$C:$C,F4315,'[1]2025年已发货'!$G:$G,I4315,'[1]2025年已发货'!$H:$H,J4315))</f>
        <v>未发货</v>
      </c>
      <c r="I4315" s="122" t="str">
        <f>VLOOKUP(B4315,辅助信息!E:I,3,FALSE)</f>
        <v>（商投建工达州中医药科技园-4工区-10号楼）达州市通川区达州中医药职业学院犀牛大道北段</v>
      </c>
      <c r="J4315" s="122" t="str">
        <f>VLOOKUP(B4315,辅助信息!E:I,4,FALSE)</f>
        <v>张扬</v>
      </c>
      <c r="K4315" s="122">
        <f>VLOOKUP(J4315,辅助信息!H:I,2,FALSE)</f>
        <v>18381904567</v>
      </c>
      <c r="L4315" s="124" t="str">
        <f>VLOOKUP(B4315,辅助信息!E:J,6,FALSE)</f>
        <v>控制炉批号！多了现场不收！,优先安排达钢,提前联系到场规格及数量</v>
      </c>
      <c r="O4315" s="64" t="str">
        <f ca="1" t="shared" si="216"/>
        <v/>
      </c>
      <c r="P4315" s="64" t="str">
        <f ca="1" t="shared" si="217"/>
        <v/>
      </c>
      <c r="Q4315" s="29" t="str">
        <f>VLOOKUP(B4315,辅助信息!E:M,9,FALSE)</f>
        <v>ZTWM-CDGS-XS-2024-0134-商投建工达州中医药科技成果示范园项目</v>
      </c>
      <c r="R4315" s="29" t="str">
        <f>_xlfn._xlws.FILTER(辅助信息!D:D,辅助信息!E:E=B4315)</f>
        <v>商投建工达州中医药科技园</v>
      </c>
    </row>
    <row r="4316" hidden="1" spans="2:18">
      <c r="B4316" s="138" t="s">
        <v>112</v>
      </c>
      <c r="C4316" s="72">
        <v>45940</v>
      </c>
      <c r="D4316" s="122" t="str">
        <f>VLOOKUP(B4316,辅助信息!E:K,7,FALSE)</f>
        <v>JWDDCD2025052800131</v>
      </c>
      <c r="E4316" s="122" t="str">
        <f>VLOOKUP(F4316,辅助信息!A:B,2,FALSE)</f>
        <v>螺纹钢</v>
      </c>
      <c r="F4316" s="122" t="s">
        <v>58</v>
      </c>
      <c r="G4316" s="123">
        <v>12</v>
      </c>
      <c r="H4316" s="136" t="str">
        <f>IF(SUMIFS('[1]2025年已发货'!$E:$E,'[1]2025年已发货'!$F:$F,C4316,'[1]2025年已发货'!$C:$C,F4316,'[1]2025年已发货'!$G:$G,I4316,'[1]2025年已发货'!$H:$H,J4316)=0,"未发货",SUMIFS('[1]2025年已发货'!$E:$E,'[1]2025年已发货'!$F:$F,C4316,'[1]2025年已发货'!$C:$C,F4316,'[1]2025年已发货'!$G:$G,I4316,'[1]2025年已发货'!$H:$H,J4316))</f>
        <v>未发货</v>
      </c>
      <c r="I4316" s="122" t="str">
        <f>VLOOKUP(B4316,辅助信息!E:I,3,FALSE)</f>
        <v>（商投建工达州中医药科技园-4工区-10号楼）达州市通川区达州中医药职业学院犀牛大道北段</v>
      </c>
      <c r="J4316" s="122" t="str">
        <f>VLOOKUP(B4316,辅助信息!E:I,4,FALSE)</f>
        <v>张扬</v>
      </c>
      <c r="K4316" s="122">
        <f>VLOOKUP(J4316,辅助信息!H:I,2,FALSE)</f>
        <v>18381904567</v>
      </c>
      <c r="L4316" s="124" t="str">
        <f>VLOOKUP(B4316,辅助信息!E:J,6,FALSE)</f>
        <v>控制炉批号！多了现场不收！,优先安排达钢,提前联系到场规格及数量</v>
      </c>
      <c r="O4316" s="64" t="str">
        <f ca="1" t="shared" si="216"/>
        <v/>
      </c>
      <c r="P4316" s="64" t="str">
        <f ca="1" t="shared" si="217"/>
        <v/>
      </c>
      <c r="Q4316" s="29" t="str">
        <f>VLOOKUP(B4316,辅助信息!E:M,9,FALSE)</f>
        <v>ZTWM-CDGS-XS-2024-0134-商投建工达州中医药科技成果示范园项目</v>
      </c>
      <c r="R4316" s="29" t="str">
        <f>_xlfn._xlws.FILTER(辅助信息!D:D,辅助信息!E:E=B4316)</f>
        <v>商投建工达州中医药科技园</v>
      </c>
    </row>
    <row r="4317" hidden="1" spans="2:18">
      <c r="B4317" s="138" t="s">
        <v>112</v>
      </c>
      <c r="C4317" s="72">
        <v>45940</v>
      </c>
      <c r="D4317" s="122" t="str">
        <f>VLOOKUP(B4317,辅助信息!E:K,7,FALSE)</f>
        <v>JWDDCD2025052800131</v>
      </c>
      <c r="E4317" s="122" t="str">
        <f>VLOOKUP(F4317,辅助信息!A:B,2,FALSE)</f>
        <v>螺纹钢</v>
      </c>
      <c r="F4317" s="122" t="s">
        <v>22</v>
      </c>
      <c r="G4317" s="123">
        <v>21</v>
      </c>
      <c r="H4317" s="136" t="str">
        <f>IF(SUMIFS('[1]2025年已发货'!$E:$E,'[1]2025年已发货'!$F:$F,C4317,'[1]2025年已发货'!$C:$C,F4317,'[1]2025年已发货'!$G:$G,I4317,'[1]2025年已发货'!$H:$H,J4317)=0,"未发货",SUMIFS('[1]2025年已发货'!$E:$E,'[1]2025年已发货'!$F:$F,C4317,'[1]2025年已发货'!$C:$C,F4317,'[1]2025年已发货'!$G:$G,I4317,'[1]2025年已发货'!$H:$H,J4317))</f>
        <v>未发货</v>
      </c>
      <c r="I4317" s="122" t="str">
        <f>VLOOKUP(B4317,辅助信息!E:I,3,FALSE)</f>
        <v>（商投建工达州中医药科技园-4工区-10号楼）达州市通川区达州中医药职业学院犀牛大道北段</v>
      </c>
      <c r="J4317" s="122" t="str">
        <f>VLOOKUP(B4317,辅助信息!E:I,4,FALSE)</f>
        <v>张扬</v>
      </c>
      <c r="K4317" s="122">
        <f>VLOOKUP(J4317,辅助信息!H:I,2,FALSE)</f>
        <v>18381904567</v>
      </c>
      <c r="L4317" s="124" t="str">
        <f>VLOOKUP(B4317,辅助信息!E:J,6,FALSE)</f>
        <v>控制炉批号！多了现场不收！,优先安排达钢,提前联系到场规格及数量</v>
      </c>
      <c r="O4317" s="64" t="str">
        <f ca="1" t="shared" si="216"/>
        <v/>
      </c>
      <c r="P4317" s="64" t="str">
        <f ca="1" t="shared" si="217"/>
        <v/>
      </c>
      <c r="Q4317" s="29" t="str">
        <f>VLOOKUP(B4317,辅助信息!E:M,9,FALSE)</f>
        <v>ZTWM-CDGS-XS-2024-0134-商投建工达州中医药科技成果示范园项目</v>
      </c>
      <c r="R4317" s="29" t="str">
        <f>_xlfn._xlws.FILTER(辅助信息!D:D,辅助信息!E:E=B4317)</f>
        <v>商投建工达州中医药科技园</v>
      </c>
    </row>
    <row r="4318" hidden="1" spans="2:18">
      <c r="B4318" s="137" t="s">
        <v>187</v>
      </c>
      <c r="C4318" s="72">
        <v>45940</v>
      </c>
      <c r="D4318" s="40" t="str">
        <f>VLOOKUP(B4318,辅助信息!E:K,7,FALSE)</f>
        <v>JWDDCD2025072900121</v>
      </c>
      <c r="E4318" s="40" t="str">
        <f>VLOOKUP(F4318,辅助信息!A:B,2,FALSE)</f>
        <v>盘螺</v>
      </c>
      <c r="F4318" s="40" t="s">
        <v>40</v>
      </c>
      <c r="G4318" s="36">
        <v>35</v>
      </c>
      <c r="H4318" s="136" t="str">
        <f>IF(SUMIFS('[1]2025年已发货'!$E:$E,'[1]2025年已发货'!$F:$F,C4318,'[1]2025年已发货'!$C:$C,F4318,'[1]2025年已发货'!$G:$G,I4318,'[1]2025年已发货'!$H:$H,J4318)=0,"未发货",SUMIFS('[1]2025年已发货'!$E:$E,'[1]2025年已发货'!$F:$F,C4318,'[1]2025年已发货'!$C:$C,F4318,'[1]2025年已发货'!$G:$G,I4318,'[1]2025年已发货'!$H:$H,J4318))</f>
        <v>未发货</v>
      </c>
      <c r="I4318" s="40" t="str">
        <f>VLOOKUP(B4318,辅助信息!E:I,3,FALSE)</f>
        <v>(乐山市校地共建产教融合基地建设项目一标段)四川省乐山市市中区苏稽镇周山嘴</v>
      </c>
      <c r="J4318" s="40" t="str">
        <f>VLOOKUP(B4318,辅助信息!E:I,4,FALSE)</f>
        <v>范增云</v>
      </c>
      <c r="K4318" s="40">
        <f>VLOOKUP(J4318,辅助信息!H:I,2,FALSE)</f>
        <v>13668153241</v>
      </c>
      <c r="L4318" s="111" t="str">
        <f>VLOOKUP(B4318,辅助信息!E:J,6,FALSE)</f>
        <v>联系实际收货人（范增云13668153241）现场要求炉批号控制2个以下，超2个不给予签收。提前联系到场规格及数量</v>
      </c>
      <c r="O4318" s="64" t="str">
        <f ca="1" t="shared" si="216"/>
        <v/>
      </c>
      <c r="P4318" s="64" t="str">
        <f ca="1" t="shared" si="217"/>
        <v/>
      </c>
      <c r="Q4318" s="29" t="str">
        <f>VLOOKUP(B4318,辅助信息!E:M,9,FALSE)</f>
        <v>ZTWM-CDGS-XS-2025-0125-四川机司-乐山市校地共建产教融合基地配套设施项目施工一标段钢筋采购合同</v>
      </c>
      <c r="R4318" s="29" t="str">
        <f>_xlfn._xlws.FILTER(辅助信息!D:D,辅助信息!E:E=B4318)</f>
        <v>乐山市校地共建产教融合基地建设项目</v>
      </c>
    </row>
    <row r="4319" hidden="1" spans="2:18">
      <c r="B4319" s="137" t="s">
        <v>187</v>
      </c>
      <c r="C4319" s="72">
        <v>45940</v>
      </c>
      <c r="D4319" s="40" t="str">
        <f>VLOOKUP(B4319,辅助信息!E:K,7,FALSE)</f>
        <v>JWDDCD2025072900121</v>
      </c>
      <c r="E4319" s="40" t="str">
        <f>VLOOKUP(F4319,辅助信息!A:B,2,FALSE)</f>
        <v>盘螺</v>
      </c>
      <c r="F4319" s="40" t="s">
        <v>41</v>
      </c>
      <c r="G4319" s="36">
        <v>11</v>
      </c>
      <c r="H4319" s="136" t="str">
        <f>IF(SUMIFS('[1]2025年已发货'!$E:$E,'[1]2025年已发货'!$F:$F,C4319,'[1]2025年已发货'!$C:$C,F4319,'[1]2025年已发货'!$G:$G,I4319,'[1]2025年已发货'!$H:$H,J4319)=0,"未发货",SUMIFS('[1]2025年已发货'!$E:$E,'[1]2025年已发货'!$F:$F,C4319,'[1]2025年已发货'!$C:$C,F4319,'[1]2025年已发货'!$G:$G,I4319,'[1]2025年已发货'!$H:$H,J4319))</f>
        <v>未发货</v>
      </c>
      <c r="I4319" s="40" t="str">
        <f>VLOOKUP(B4319,辅助信息!E:I,3,FALSE)</f>
        <v>(乐山市校地共建产教融合基地建设项目一标段)四川省乐山市市中区苏稽镇周山嘴</v>
      </c>
      <c r="J4319" s="40" t="str">
        <f>VLOOKUP(B4319,辅助信息!E:I,4,FALSE)</f>
        <v>范增云</v>
      </c>
      <c r="K4319" s="40">
        <f>VLOOKUP(J4319,辅助信息!H:I,2,FALSE)</f>
        <v>13668153241</v>
      </c>
      <c r="L4319" s="111" t="str">
        <f>VLOOKUP(B4319,辅助信息!E:J,6,FALSE)</f>
        <v>联系实际收货人（范增云13668153241）现场要求炉批号控制2个以下，超2个不给予签收。提前联系到场规格及数量</v>
      </c>
      <c r="O4319" s="64" t="str">
        <f ca="1" t="shared" si="216"/>
        <v/>
      </c>
      <c r="P4319" s="64" t="str">
        <f ca="1" t="shared" si="217"/>
        <v/>
      </c>
      <c r="Q4319" s="29" t="str">
        <f>VLOOKUP(B4319,辅助信息!E:M,9,FALSE)</f>
        <v>ZTWM-CDGS-XS-2025-0125-四川机司-乐山市校地共建产教融合基地配套设施项目施工一标段钢筋采购合同</v>
      </c>
      <c r="R4319" s="29" t="str">
        <f>_xlfn._xlws.FILTER(辅助信息!D:D,辅助信息!E:E=B4319)</f>
        <v>乐山市校地共建产教融合基地建设项目</v>
      </c>
    </row>
    <row r="4320" hidden="1" spans="2:18">
      <c r="B4320" s="137" t="s">
        <v>187</v>
      </c>
      <c r="C4320" s="72">
        <v>45940</v>
      </c>
      <c r="D4320" s="40" t="str">
        <f>VLOOKUP(B4320,辅助信息!E:K,7,FALSE)</f>
        <v>JWDDCD2025072900121</v>
      </c>
      <c r="E4320" s="40" t="str">
        <f>VLOOKUP(F4320,辅助信息!A:B,2,FALSE)</f>
        <v>螺纹钢</v>
      </c>
      <c r="F4320" s="40" t="s">
        <v>22</v>
      </c>
      <c r="G4320" s="36">
        <v>35</v>
      </c>
      <c r="H4320" s="136" t="str">
        <f>IF(SUMIFS('[1]2025年已发货'!$E:$E,'[1]2025年已发货'!$F:$F,C4320,'[1]2025年已发货'!$C:$C,F4320,'[1]2025年已发货'!$G:$G,I4320,'[1]2025年已发货'!$H:$H,J4320)=0,"未发货",SUMIFS('[1]2025年已发货'!$E:$E,'[1]2025年已发货'!$F:$F,C4320,'[1]2025年已发货'!$C:$C,F4320,'[1]2025年已发货'!$G:$G,I4320,'[1]2025年已发货'!$H:$H,J4320))</f>
        <v>未发货</v>
      </c>
      <c r="I4320" s="40" t="str">
        <f>VLOOKUP(B4320,辅助信息!E:I,3,FALSE)</f>
        <v>(乐山市校地共建产教融合基地建设项目一标段)四川省乐山市市中区苏稽镇周山嘴</v>
      </c>
      <c r="J4320" s="40" t="str">
        <f>VLOOKUP(B4320,辅助信息!E:I,4,FALSE)</f>
        <v>范增云</v>
      </c>
      <c r="K4320" s="40">
        <f>VLOOKUP(J4320,辅助信息!H:I,2,FALSE)</f>
        <v>13668153241</v>
      </c>
      <c r="L4320" s="111" t="str">
        <f>VLOOKUP(B4320,辅助信息!E:J,6,FALSE)</f>
        <v>联系实际收货人（范增云13668153241）现场要求炉批号控制2个以下，超2个不给予签收。提前联系到场规格及数量</v>
      </c>
      <c r="O4320" s="64" t="str">
        <f ca="1" t="shared" ref="O4320:O4383" si="218">IF(OR(M4320="",N4320&lt;&gt;""),"",MAX(M4320-TODAY(),0))</f>
        <v/>
      </c>
      <c r="P4320" s="64" t="str">
        <f ca="1" t="shared" ref="P4320:P4383" si="219">IF(M4320="","",IF(N4320&lt;&gt;"",MAX(N4320-M4320,0),IF(TODAY()&gt;M4320,TODAY()-M4320,0)))</f>
        <v/>
      </c>
      <c r="Q4320" s="29" t="str">
        <f>VLOOKUP(B4320,辅助信息!E:M,9,FALSE)</f>
        <v>ZTWM-CDGS-XS-2025-0125-四川机司-乐山市校地共建产教融合基地配套设施项目施工一标段钢筋采购合同</v>
      </c>
      <c r="R4320" s="29" t="str">
        <f>_xlfn._xlws.FILTER(辅助信息!D:D,辅助信息!E:E=B4320)</f>
        <v>乐山市校地共建产教融合基地建设项目</v>
      </c>
    </row>
    <row r="4321" hidden="1" spans="2:18">
      <c r="B4321" s="137" t="s">
        <v>187</v>
      </c>
      <c r="C4321" s="72">
        <v>45940</v>
      </c>
      <c r="D4321" s="40" t="str">
        <f>VLOOKUP(B4321,辅助信息!E:K,7,FALSE)</f>
        <v>JWDDCD2025072900121</v>
      </c>
      <c r="E4321" s="40" t="str">
        <f>VLOOKUP(F4321,辅助信息!A:B,2,FALSE)</f>
        <v>螺纹钢</v>
      </c>
      <c r="F4321" s="40" t="s">
        <v>182</v>
      </c>
      <c r="G4321" s="36">
        <v>12</v>
      </c>
      <c r="H4321" s="136" t="str">
        <f>IF(SUMIFS('[1]2025年已发货'!$E:$E,'[1]2025年已发货'!$F:$F,C4321,'[1]2025年已发货'!$C:$C,F4321,'[1]2025年已发货'!$G:$G,I4321,'[1]2025年已发货'!$H:$H,J4321)=0,"未发货",SUMIFS('[1]2025年已发货'!$E:$E,'[1]2025年已发货'!$F:$F,C4321,'[1]2025年已发货'!$C:$C,F4321,'[1]2025年已发货'!$G:$G,I4321,'[1]2025年已发货'!$H:$H,J4321))</f>
        <v>未发货</v>
      </c>
      <c r="I4321" s="40" t="str">
        <f>VLOOKUP(B4321,辅助信息!E:I,3,FALSE)</f>
        <v>(乐山市校地共建产教融合基地建设项目一标段)四川省乐山市市中区苏稽镇周山嘴</v>
      </c>
      <c r="J4321" s="40" t="str">
        <f>VLOOKUP(B4321,辅助信息!E:I,4,FALSE)</f>
        <v>范增云</v>
      </c>
      <c r="K4321" s="40">
        <f>VLOOKUP(J4321,辅助信息!H:I,2,FALSE)</f>
        <v>13668153241</v>
      </c>
      <c r="L4321" s="111" t="str">
        <f>VLOOKUP(B4321,辅助信息!E:J,6,FALSE)</f>
        <v>联系实际收货人（范增云13668153241）现场要求炉批号控制2个以下，超2个不给予签收。提前联系到场规格及数量</v>
      </c>
      <c r="O4321" s="64" t="str">
        <f ca="1" t="shared" si="218"/>
        <v/>
      </c>
      <c r="P4321" s="64" t="str">
        <f ca="1" t="shared" si="219"/>
        <v/>
      </c>
      <c r="Q4321" s="29" t="str">
        <f>VLOOKUP(B4321,辅助信息!E:M,9,FALSE)</f>
        <v>ZTWM-CDGS-XS-2025-0125-四川机司-乐山市校地共建产教融合基地配套设施项目施工一标段钢筋采购合同</v>
      </c>
      <c r="R4321" s="29" t="str">
        <f>_xlfn._xlws.FILTER(辅助信息!D:D,辅助信息!E:E=B4321)</f>
        <v>乐山市校地共建产教融合基地建设项目</v>
      </c>
    </row>
    <row r="4322" hidden="1" spans="2:18">
      <c r="B4322" s="137" t="s">
        <v>187</v>
      </c>
      <c r="C4322" s="72">
        <v>45940</v>
      </c>
      <c r="D4322" s="40" t="str">
        <f>VLOOKUP(B4322,辅助信息!E:K,7,FALSE)</f>
        <v>JWDDCD2025072900121</v>
      </c>
      <c r="E4322" s="40" t="str">
        <f>VLOOKUP(F4322,辅助信息!A:B,2,FALSE)</f>
        <v>螺纹钢</v>
      </c>
      <c r="F4322" s="40" t="s">
        <v>199</v>
      </c>
      <c r="G4322" s="36">
        <v>6</v>
      </c>
      <c r="H4322" s="136" t="str">
        <f>IF(SUMIFS('[1]2025年已发货'!$E:$E,'[1]2025年已发货'!$F:$F,C4322,'[1]2025年已发货'!$C:$C,F4322,'[1]2025年已发货'!$G:$G,I4322,'[1]2025年已发货'!$H:$H,J4322)=0,"未发货",SUMIFS('[1]2025年已发货'!$E:$E,'[1]2025年已发货'!$F:$F,C4322,'[1]2025年已发货'!$C:$C,F4322,'[1]2025年已发货'!$G:$G,I4322,'[1]2025年已发货'!$H:$H,J4322))</f>
        <v>未发货</v>
      </c>
      <c r="I4322" s="40" t="str">
        <f>VLOOKUP(B4322,辅助信息!E:I,3,FALSE)</f>
        <v>(乐山市校地共建产教融合基地建设项目一标段)四川省乐山市市中区苏稽镇周山嘴</v>
      </c>
      <c r="J4322" s="40" t="str">
        <f>VLOOKUP(B4322,辅助信息!E:I,4,FALSE)</f>
        <v>范增云</v>
      </c>
      <c r="K4322" s="40">
        <f>VLOOKUP(J4322,辅助信息!H:I,2,FALSE)</f>
        <v>13668153241</v>
      </c>
      <c r="L4322" s="111" t="str">
        <f>VLOOKUP(B4322,辅助信息!E:J,6,FALSE)</f>
        <v>联系实际收货人（范增云13668153241）现场要求炉批号控制2个以下，超2个不给予签收。提前联系到场规格及数量</v>
      </c>
      <c r="O4322" s="64" t="str">
        <f ca="1" t="shared" si="218"/>
        <v/>
      </c>
      <c r="P4322" s="64" t="str">
        <f ca="1" t="shared" si="219"/>
        <v/>
      </c>
      <c r="Q4322" s="29" t="str">
        <f>VLOOKUP(B4322,辅助信息!E:M,9,FALSE)</f>
        <v>ZTWM-CDGS-XS-2025-0125-四川机司-乐山市校地共建产教融合基地配套设施项目施工一标段钢筋采购合同</v>
      </c>
      <c r="R4322" s="29" t="str">
        <f>_xlfn._xlws.FILTER(辅助信息!D:D,辅助信息!E:E=B4322)</f>
        <v>乐山市校地共建产教融合基地建设项目</v>
      </c>
    </row>
    <row r="4323" hidden="1" spans="2:18">
      <c r="B4323" s="137" t="s">
        <v>187</v>
      </c>
      <c r="C4323" s="72">
        <v>45940</v>
      </c>
      <c r="D4323" s="40" t="str">
        <f>VLOOKUP(B4323,辅助信息!E:K,7,FALSE)</f>
        <v>JWDDCD2025072900121</v>
      </c>
      <c r="E4323" s="40" t="str">
        <f>VLOOKUP(F4323,辅助信息!A:B,2,FALSE)</f>
        <v>螺纹钢</v>
      </c>
      <c r="F4323" s="40" t="s">
        <v>142</v>
      </c>
      <c r="G4323" s="36">
        <v>35</v>
      </c>
      <c r="H4323" s="136" t="str">
        <f>IF(SUMIFS('[1]2025年已发货'!$E:$E,'[1]2025年已发货'!$F:$F,C4323,'[1]2025年已发货'!$C:$C,F4323,'[1]2025年已发货'!$G:$G,I4323,'[1]2025年已发货'!$H:$H,J4323)=0,"未发货",SUMIFS('[1]2025年已发货'!$E:$E,'[1]2025年已发货'!$F:$F,C4323,'[1]2025年已发货'!$C:$C,F4323,'[1]2025年已发货'!$G:$G,I4323,'[1]2025年已发货'!$H:$H,J4323))</f>
        <v>未发货</v>
      </c>
      <c r="I4323" s="40" t="str">
        <f>VLOOKUP(B4323,辅助信息!E:I,3,FALSE)</f>
        <v>(乐山市校地共建产教融合基地建设项目一标段)四川省乐山市市中区苏稽镇周山嘴</v>
      </c>
      <c r="J4323" s="40" t="str">
        <f>VLOOKUP(B4323,辅助信息!E:I,4,FALSE)</f>
        <v>范增云</v>
      </c>
      <c r="K4323" s="40">
        <f>VLOOKUP(J4323,辅助信息!H:I,2,FALSE)</f>
        <v>13668153241</v>
      </c>
      <c r="L4323" s="111" t="str">
        <f>VLOOKUP(B4323,辅助信息!E:J,6,FALSE)</f>
        <v>联系实际收货人（范增云13668153241）现场要求炉批号控制2个以下，超2个不给予签收。提前联系到场规格及数量</v>
      </c>
      <c r="O4323" s="64" t="str">
        <f ca="1" t="shared" si="218"/>
        <v/>
      </c>
      <c r="P4323" s="64" t="str">
        <f ca="1" t="shared" si="219"/>
        <v/>
      </c>
      <c r="Q4323" s="29" t="str">
        <f>VLOOKUP(B4323,辅助信息!E:M,9,FALSE)</f>
        <v>ZTWM-CDGS-XS-2025-0125-四川机司-乐山市校地共建产教融合基地配套设施项目施工一标段钢筋采购合同</v>
      </c>
      <c r="R4323" s="29" t="str">
        <f>_xlfn._xlws.FILTER(辅助信息!D:D,辅助信息!E:E=B4323)</f>
        <v>乐山市校地共建产教融合基地建设项目</v>
      </c>
    </row>
    <row r="4324" hidden="1" spans="2:18">
      <c r="B4324" s="137" t="s">
        <v>187</v>
      </c>
      <c r="C4324" s="72">
        <v>45940</v>
      </c>
      <c r="D4324" s="40" t="str">
        <f>VLOOKUP(B4324,辅助信息!E:K,7,FALSE)</f>
        <v>JWDDCD2025072900121</v>
      </c>
      <c r="E4324" s="40" t="str">
        <f>VLOOKUP(F4324,辅助信息!A:B,2,FALSE)</f>
        <v>螺纹钢</v>
      </c>
      <c r="F4324" s="40" t="s">
        <v>201</v>
      </c>
      <c r="G4324" s="36">
        <v>6</v>
      </c>
      <c r="H4324" s="136" t="str">
        <f>IF(SUMIFS('[1]2025年已发货'!$E:$E,'[1]2025年已发货'!$F:$F,C4324,'[1]2025年已发货'!$C:$C,F4324,'[1]2025年已发货'!$G:$G,I4324,'[1]2025年已发货'!$H:$H,J4324)=0,"未发货",SUMIFS('[1]2025年已发货'!$E:$E,'[1]2025年已发货'!$F:$F,C4324,'[1]2025年已发货'!$C:$C,F4324,'[1]2025年已发货'!$G:$G,I4324,'[1]2025年已发货'!$H:$H,J4324))</f>
        <v>未发货</v>
      </c>
      <c r="I4324" s="40" t="str">
        <f>VLOOKUP(B4324,辅助信息!E:I,3,FALSE)</f>
        <v>(乐山市校地共建产教融合基地建设项目一标段)四川省乐山市市中区苏稽镇周山嘴</v>
      </c>
      <c r="J4324" s="40" t="str">
        <f>VLOOKUP(B4324,辅助信息!E:I,4,FALSE)</f>
        <v>范增云</v>
      </c>
      <c r="K4324" s="40">
        <f>VLOOKUP(J4324,辅助信息!H:I,2,FALSE)</f>
        <v>13668153241</v>
      </c>
      <c r="L4324" s="111" t="str">
        <f>VLOOKUP(B4324,辅助信息!E:J,6,FALSE)</f>
        <v>联系实际收货人（范增云13668153241）现场要求炉批号控制2个以下，超2个不给予签收。提前联系到场规格及数量</v>
      </c>
      <c r="O4324" s="64" t="str">
        <f ca="1" t="shared" si="218"/>
        <v/>
      </c>
      <c r="P4324" s="64" t="str">
        <f ca="1" t="shared" si="219"/>
        <v/>
      </c>
      <c r="Q4324" s="29" t="str">
        <f>VLOOKUP(B4324,辅助信息!E:M,9,FALSE)</f>
        <v>ZTWM-CDGS-XS-2025-0125-四川机司-乐山市校地共建产教融合基地配套设施项目施工一标段钢筋采购合同</v>
      </c>
      <c r="R4324" s="29" t="str">
        <f>_xlfn._xlws.FILTER(辅助信息!D:D,辅助信息!E:E=B4324)</f>
        <v>乐山市校地共建产教融合基地建设项目</v>
      </c>
    </row>
    <row r="4325" hidden="1" spans="2:18">
      <c r="B4325" s="137" t="s">
        <v>203</v>
      </c>
      <c r="C4325" s="72">
        <v>45940</v>
      </c>
      <c r="D4325" s="40" t="str">
        <f>VLOOKUP(B4325,辅助信息!E:K,7,FALSE)</f>
        <v>JWDDCD2025102100479</v>
      </c>
      <c r="E4325" s="40" t="str">
        <f>VLOOKUP(F4325,辅助信息!A:B,2,FALSE)</f>
        <v>盘螺</v>
      </c>
      <c r="F4325" s="40" t="s">
        <v>40</v>
      </c>
      <c r="G4325" s="36">
        <v>14</v>
      </c>
      <c r="H4325" s="136" t="str">
        <f>IF(SUMIFS('[1]2025年已发货'!$E:$E,'[1]2025年已发货'!$F:$F,C4325,'[1]2025年已发货'!$C:$C,F4325,'[1]2025年已发货'!$G:$G,I4325,'[1]2025年已发货'!$H:$H,J4325)=0,"未发货",SUMIFS('[1]2025年已发货'!$E:$E,'[1]2025年已发货'!$F:$F,C4325,'[1]2025年已发货'!$C:$C,F4325,'[1]2025年已发货'!$G:$G,I4325,'[1]2025年已发货'!$H:$H,J4325))</f>
        <v>未发货</v>
      </c>
      <c r="I4325" s="40" t="str">
        <f>VLOOKUP(B4325,辅助信息!E:I,3,FALSE)</f>
        <v>(五冶建设空港兴城怡心街道83亩项目)成都市双流区怡心街道高峰社区一组剑和路一段空港兴城怡心街道83亩项目中国五冶项目部</v>
      </c>
      <c r="J4325" s="40" t="str">
        <f>VLOOKUP(B4325,辅助信息!E:I,4,FALSE)</f>
        <v>王刚</v>
      </c>
      <c r="K4325" s="40">
        <f>VLOOKUP(J4325,辅助信息!H:I,2,FALSE)</f>
        <v>15881190525</v>
      </c>
      <c r="L4325" s="111" t="str">
        <f>VLOOKUP(B4325,辅助信息!E:J,6,FALSE)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25" s="64" t="str">
        <f ca="1" t="shared" si="218"/>
        <v/>
      </c>
      <c r="P4325" s="64" t="str">
        <f ca="1" t="shared" si="219"/>
        <v/>
      </c>
      <c r="Q4325" s="29" t="str">
        <f>VLOOKUP(B4325,辅助信息!E:M,9,FALSE)</f>
        <v>ZTWM-CDGS-XS-2025-0073-五冶天府-成都怡心湖片区及龙泉驿医院等项目</v>
      </c>
      <c r="R4325" s="29" t="str">
        <f>_xlfn._xlws.FILTER(辅助信息!D:D,辅助信息!E:E=B4325)</f>
        <v>五冶建设空港兴城怡心街道83亩项目</v>
      </c>
    </row>
    <row r="4326" hidden="1" spans="2:18">
      <c r="B4326" s="137" t="s">
        <v>203</v>
      </c>
      <c r="C4326" s="72">
        <v>45940</v>
      </c>
      <c r="D4326" s="40" t="str">
        <f>VLOOKUP(B4326,辅助信息!E:K,7,FALSE)</f>
        <v>JWDDCD2025102100479</v>
      </c>
      <c r="E4326" s="40" t="str">
        <f>VLOOKUP(F4326,辅助信息!A:B,2,FALSE)</f>
        <v>盘螺</v>
      </c>
      <c r="F4326" s="40" t="s">
        <v>41</v>
      </c>
      <c r="G4326" s="36">
        <v>18</v>
      </c>
      <c r="H4326" s="136" t="str">
        <f>IF(SUMIFS('[1]2025年已发货'!$E:$E,'[1]2025年已发货'!$F:$F,C4326,'[1]2025年已发货'!$C:$C,F4326,'[1]2025年已发货'!$G:$G,I4326,'[1]2025年已发货'!$H:$H,J4326)=0,"未发货",SUMIFS('[1]2025年已发货'!$E:$E,'[1]2025年已发货'!$F:$F,C4326,'[1]2025年已发货'!$C:$C,F4326,'[1]2025年已发货'!$G:$G,I4326,'[1]2025年已发货'!$H:$H,J4326))</f>
        <v>未发货</v>
      </c>
      <c r="I4326" s="40" t="str">
        <f>VLOOKUP(B4326,辅助信息!E:I,3,FALSE)</f>
        <v>(五冶建设空港兴城怡心街道83亩项目)成都市双流区怡心街道高峰社区一组剑和路一段空港兴城怡心街道83亩项目中国五冶项目部</v>
      </c>
      <c r="J4326" s="40" t="str">
        <f>VLOOKUP(B4326,辅助信息!E:I,4,FALSE)</f>
        <v>王刚</v>
      </c>
      <c r="K4326" s="40">
        <f>VLOOKUP(J4326,辅助信息!H:I,2,FALSE)</f>
        <v>15881190525</v>
      </c>
      <c r="L4326" s="111" t="str">
        <f>VLOOKUP(B4326,辅助信息!E:J,6,FALSE)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26" s="64" t="str">
        <f ca="1" t="shared" si="218"/>
        <v/>
      </c>
      <c r="P4326" s="64" t="str">
        <f ca="1" t="shared" si="219"/>
        <v/>
      </c>
      <c r="Q4326" s="29" t="str">
        <f>VLOOKUP(B4326,辅助信息!E:M,9,FALSE)</f>
        <v>ZTWM-CDGS-XS-2025-0073-五冶天府-成都怡心湖片区及龙泉驿医院等项目</v>
      </c>
      <c r="R4326" s="29" t="str">
        <f>_xlfn._xlws.FILTER(辅助信息!D:D,辅助信息!E:E=B4326)</f>
        <v>五冶建设空港兴城怡心街道83亩项目</v>
      </c>
    </row>
    <row r="4327" hidden="1" spans="2:18">
      <c r="B4327" s="137" t="s">
        <v>203</v>
      </c>
      <c r="C4327" s="72">
        <v>45940</v>
      </c>
      <c r="D4327" s="40" t="str">
        <f>VLOOKUP(B4327,辅助信息!E:K,7,FALSE)</f>
        <v>JWDDCD2025102100479</v>
      </c>
      <c r="E4327" s="40" t="str">
        <f>VLOOKUP(F4327,辅助信息!A:B,2,FALSE)</f>
        <v>螺纹钢</v>
      </c>
      <c r="F4327" s="40" t="s">
        <v>27</v>
      </c>
      <c r="G4327" s="36">
        <v>20</v>
      </c>
      <c r="H4327" s="136" t="str">
        <f>IF(SUMIFS('[1]2025年已发货'!$E:$E,'[1]2025年已发货'!$F:$F,C4327,'[1]2025年已发货'!$C:$C,F4327,'[1]2025年已发货'!$G:$G,I4327,'[1]2025年已发货'!$H:$H,J4327)=0,"未发货",SUMIFS('[1]2025年已发货'!$E:$E,'[1]2025年已发货'!$F:$F,C4327,'[1]2025年已发货'!$C:$C,F4327,'[1]2025年已发货'!$G:$G,I4327,'[1]2025年已发货'!$H:$H,J4327))</f>
        <v>未发货</v>
      </c>
      <c r="I4327" s="40" t="str">
        <f>VLOOKUP(B4327,辅助信息!E:I,3,FALSE)</f>
        <v>(五冶建设空港兴城怡心街道83亩项目)成都市双流区怡心街道高峰社区一组剑和路一段空港兴城怡心街道83亩项目中国五冶项目部</v>
      </c>
      <c r="J4327" s="40" t="str">
        <f>VLOOKUP(B4327,辅助信息!E:I,4,FALSE)</f>
        <v>王刚</v>
      </c>
      <c r="K4327" s="40">
        <f>VLOOKUP(J4327,辅助信息!H:I,2,FALSE)</f>
        <v>15881190525</v>
      </c>
      <c r="L4327" s="111" t="str">
        <f>VLOOKUP(B4327,辅助信息!E:J,6,FALSE)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27" s="64" t="str">
        <f ca="1" t="shared" si="218"/>
        <v/>
      </c>
      <c r="P4327" s="64" t="str">
        <f ca="1" t="shared" si="219"/>
        <v/>
      </c>
      <c r="Q4327" s="29" t="str">
        <f>VLOOKUP(B4327,辅助信息!E:M,9,FALSE)</f>
        <v>ZTWM-CDGS-XS-2025-0073-五冶天府-成都怡心湖片区及龙泉驿医院等项目</v>
      </c>
      <c r="R4327" s="29" t="str">
        <f>_xlfn._xlws.FILTER(辅助信息!D:D,辅助信息!E:E=B4327)</f>
        <v>五冶建设空港兴城怡心街道83亩项目</v>
      </c>
    </row>
    <row r="4328" hidden="1" spans="2:18">
      <c r="B4328" s="137" t="s">
        <v>203</v>
      </c>
      <c r="C4328" s="72">
        <v>45940</v>
      </c>
      <c r="D4328" s="40" t="str">
        <f>VLOOKUP(B4328,辅助信息!E:K,7,FALSE)</f>
        <v>JWDDCD2025102100479</v>
      </c>
      <c r="E4328" s="40" t="str">
        <f>VLOOKUP(F4328,辅助信息!A:B,2,FALSE)</f>
        <v>螺纹钢</v>
      </c>
      <c r="F4328" s="40" t="s">
        <v>19</v>
      </c>
      <c r="G4328" s="36">
        <v>30</v>
      </c>
      <c r="H4328" s="136" t="str">
        <f>IF(SUMIFS('[1]2025年已发货'!$E:$E,'[1]2025年已发货'!$F:$F,C4328,'[1]2025年已发货'!$C:$C,F4328,'[1]2025年已发货'!$G:$G,I4328,'[1]2025年已发货'!$H:$H,J4328)=0,"未发货",SUMIFS('[1]2025年已发货'!$E:$E,'[1]2025年已发货'!$F:$F,C4328,'[1]2025年已发货'!$C:$C,F4328,'[1]2025年已发货'!$G:$G,I4328,'[1]2025年已发货'!$H:$H,J4328))</f>
        <v>未发货</v>
      </c>
      <c r="I4328" s="40" t="str">
        <f>VLOOKUP(B4328,辅助信息!E:I,3,FALSE)</f>
        <v>(五冶建设空港兴城怡心街道83亩项目)成都市双流区怡心街道高峰社区一组剑和路一段空港兴城怡心街道83亩项目中国五冶项目部</v>
      </c>
      <c r="J4328" s="40" t="str">
        <f>VLOOKUP(B4328,辅助信息!E:I,4,FALSE)</f>
        <v>王刚</v>
      </c>
      <c r="K4328" s="40">
        <f>VLOOKUP(J4328,辅助信息!H:I,2,FALSE)</f>
        <v>15881190525</v>
      </c>
      <c r="L4328" s="111" t="str">
        <f>VLOOKUP(B4328,辅助信息!E:J,6,FALSE)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28" s="64" t="str">
        <f ca="1" t="shared" si="218"/>
        <v/>
      </c>
      <c r="P4328" s="64" t="str">
        <f ca="1" t="shared" si="219"/>
        <v/>
      </c>
      <c r="Q4328" s="29" t="str">
        <f>VLOOKUP(B4328,辅助信息!E:M,9,FALSE)</f>
        <v>ZTWM-CDGS-XS-2025-0073-五冶天府-成都怡心湖片区及龙泉驿医院等项目</v>
      </c>
      <c r="R4328" s="29" t="str">
        <f>_xlfn._xlws.FILTER(辅助信息!D:D,辅助信息!E:E=B4328)</f>
        <v>五冶建设空港兴城怡心街道83亩项目</v>
      </c>
    </row>
    <row r="4329" hidden="1" spans="2:18">
      <c r="B4329" s="137" t="s">
        <v>203</v>
      </c>
      <c r="C4329" s="72">
        <v>45940</v>
      </c>
      <c r="D4329" s="40" t="str">
        <f>VLOOKUP(B4329,辅助信息!E:K,7,FALSE)</f>
        <v>JWDDCD2025102100479</v>
      </c>
      <c r="E4329" s="40" t="str">
        <f>VLOOKUP(F4329,辅助信息!A:B,2,FALSE)</f>
        <v>螺纹钢</v>
      </c>
      <c r="F4329" s="40" t="s">
        <v>32</v>
      </c>
      <c r="G4329" s="36">
        <v>15</v>
      </c>
      <c r="H4329" s="136" t="str">
        <f>IF(SUMIFS('[1]2025年已发货'!$E:$E,'[1]2025年已发货'!$F:$F,C4329,'[1]2025年已发货'!$C:$C,F4329,'[1]2025年已发货'!$G:$G,I4329,'[1]2025年已发货'!$H:$H,J4329)=0,"未发货",SUMIFS('[1]2025年已发货'!$E:$E,'[1]2025年已发货'!$F:$F,C4329,'[1]2025年已发货'!$C:$C,F4329,'[1]2025年已发货'!$G:$G,I4329,'[1]2025年已发货'!$H:$H,J4329))</f>
        <v>未发货</v>
      </c>
      <c r="I4329" s="40" t="str">
        <f>VLOOKUP(B4329,辅助信息!E:I,3,FALSE)</f>
        <v>(五冶建设空港兴城怡心街道83亩项目)成都市双流区怡心街道高峰社区一组剑和路一段空港兴城怡心街道83亩项目中国五冶项目部</v>
      </c>
      <c r="J4329" s="40" t="str">
        <f>VLOOKUP(B4329,辅助信息!E:I,4,FALSE)</f>
        <v>王刚</v>
      </c>
      <c r="K4329" s="40">
        <f>VLOOKUP(J4329,辅助信息!H:I,2,FALSE)</f>
        <v>15881190525</v>
      </c>
      <c r="L4329" s="111" t="str">
        <f>VLOOKUP(B4329,辅助信息!E:J,6,FALSE)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29" s="64" t="str">
        <f ca="1" t="shared" si="218"/>
        <v/>
      </c>
      <c r="P4329" s="64" t="str">
        <f ca="1" t="shared" si="219"/>
        <v/>
      </c>
      <c r="Q4329" s="29" t="str">
        <f>VLOOKUP(B4329,辅助信息!E:M,9,FALSE)</f>
        <v>ZTWM-CDGS-XS-2025-0073-五冶天府-成都怡心湖片区及龙泉驿医院等项目</v>
      </c>
      <c r="R4329" s="29" t="str">
        <f>_xlfn._xlws.FILTER(辅助信息!D:D,辅助信息!E:E=B4329)</f>
        <v>五冶建设空港兴城怡心街道83亩项目</v>
      </c>
    </row>
    <row r="4330" hidden="1" spans="2:18">
      <c r="B4330" s="137" t="s">
        <v>203</v>
      </c>
      <c r="C4330" s="72">
        <v>45940</v>
      </c>
      <c r="D4330" s="40" t="str">
        <f>VLOOKUP(B4330,辅助信息!E:K,7,FALSE)</f>
        <v>JWDDCD2025102100479</v>
      </c>
      <c r="E4330" s="40" t="str">
        <f>VLOOKUP(F4330,辅助信息!A:B,2,FALSE)</f>
        <v>螺纹钢</v>
      </c>
      <c r="F4330" s="40" t="s">
        <v>30</v>
      </c>
      <c r="G4330" s="36">
        <v>3</v>
      </c>
      <c r="H4330" s="136" t="str">
        <f>IF(SUMIFS('[1]2025年已发货'!$E:$E,'[1]2025年已发货'!$F:$F,C4330,'[1]2025年已发货'!$C:$C,F4330,'[1]2025年已发货'!$G:$G,I4330,'[1]2025年已发货'!$H:$H,J4330)=0,"未发货",SUMIFS('[1]2025年已发货'!$E:$E,'[1]2025年已发货'!$F:$F,C4330,'[1]2025年已发货'!$C:$C,F4330,'[1]2025年已发货'!$G:$G,I4330,'[1]2025年已发货'!$H:$H,J4330))</f>
        <v>未发货</v>
      </c>
      <c r="I4330" s="40" t="str">
        <f>VLOOKUP(B4330,辅助信息!E:I,3,FALSE)</f>
        <v>(五冶建设空港兴城怡心街道83亩项目)成都市双流区怡心街道高峰社区一组剑和路一段空港兴城怡心街道83亩项目中国五冶项目部</v>
      </c>
      <c r="J4330" s="40" t="str">
        <f>VLOOKUP(B4330,辅助信息!E:I,4,FALSE)</f>
        <v>王刚</v>
      </c>
      <c r="K4330" s="40">
        <f>VLOOKUP(J4330,辅助信息!H:I,2,FALSE)</f>
        <v>15881190525</v>
      </c>
      <c r="L4330" s="111" t="str">
        <f>VLOOKUP(B4330,辅助信息!E:J,6,FALSE)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30" s="64" t="str">
        <f ca="1" t="shared" si="218"/>
        <v/>
      </c>
      <c r="P4330" s="64" t="str">
        <f ca="1" t="shared" si="219"/>
        <v/>
      </c>
      <c r="Q4330" s="29" t="str">
        <f>VLOOKUP(B4330,辅助信息!E:M,9,FALSE)</f>
        <v>ZTWM-CDGS-XS-2025-0073-五冶天府-成都怡心湖片区及龙泉驿医院等项目</v>
      </c>
      <c r="R4330" s="29" t="str">
        <f>_xlfn._xlws.FILTER(辅助信息!D:D,辅助信息!E:E=B4330)</f>
        <v>五冶建设空港兴城怡心街道83亩项目</v>
      </c>
    </row>
    <row r="4331" hidden="1" spans="2:18">
      <c r="B4331" s="137" t="s">
        <v>203</v>
      </c>
      <c r="C4331" s="72">
        <v>45940</v>
      </c>
      <c r="D4331" s="40" t="str">
        <f>VLOOKUP(B4331,辅助信息!E:K,7,FALSE)</f>
        <v>JWDDCD2025102100479</v>
      </c>
      <c r="E4331" s="40" t="str">
        <f>VLOOKUP(F4331,辅助信息!A:B,2,FALSE)</f>
        <v>螺纹钢</v>
      </c>
      <c r="F4331" s="40" t="s">
        <v>33</v>
      </c>
      <c r="G4331" s="36">
        <v>3</v>
      </c>
      <c r="H4331" s="136" t="str">
        <f>IF(SUMIFS('[1]2025年已发货'!$E:$E,'[1]2025年已发货'!$F:$F,C4331,'[1]2025年已发货'!$C:$C,F4331,'[1]2025年已发货'!$G:$G,I4331,'[1]2025年已发货'!$H:$H,J4331)=0,"未发货",SUMIFS('[1]2025年已发货'!$E:$E,'[1]2025年已发货'!$F:$F,C4331,'[1]2025年已发货'!$C:$C,F4331,'[1]2025年已发货'!$G:$G,I4331,'[1]2025年已发货'!$H:$H,J4331))</f>
        <v>未发货</v>
      </c>
      <c r="I4331" s="40" t="str">
        <f>VLOOKUP(B4331,辅助信息!E:I,3,FALSE)</f>
        <v>(五冶建设空港兴城怡心街道83亩项目)成都市双流区怡心街道高峰社区一组剑和路一段空港兴城怡心街道83亩项目中国五冶项目部</v>
      </c>
      <c r="J4331" s="40" t="str">
        <f>VLOOKUP(B4331,辅助信息!E:I,4,FALSE)</f>
        <v>王刚</v>
      </c>
      <c r="K4331" s="40">
        <f>VLOOKUP(J4331,辅助信息!H:I,2,FALSE)</f>
        <v>15881190525</v>
      </c>
      <c r="L4331" s="111" t="str">
        <f>VLOOKUP(B4331,辅助信息!E:J,6,FALSE)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31" s="64" t="str">
        <f ca="1" t="shared" si="218"/>
        <v/>
      </c>
      <c r="P4331" s="64" t="str">
        <f ca="1" t="shared" si="219"/>
        <v/>
      </c>
      <c r="Q4331" s="29" t="str">
        <f>VLOOKUP(B4331,辅助信息!E:M,9,FALSE)</f>
        <v>ZTWM-CDGS-XS-2025-0073-五冶天府-成都怡心湖片区及龙泉驿医院等项目</v>
      </c>
      <c r="R4331" s="29" t="str">
        <f>_xlfn._xlws.FILTER(辅助信息!D:D,辅助信息!E:E=B4331)</f>
        <v>五冶建设空港兴城怡心街道83亩项目</v>
      </c>
    </row>
    <row r="4332" hidden="1" spans="2:18">
      <c r="B4332" s="137" t="s">
        <v>203</v>
      </c>
      <c r="C4332" s="72">
        <v>45940</v>
      </c>
      <c r="D4332" s="40" t="str">
        <f>VLOOKUP(B4332,辅助信息!E:K,7,FALSE)</f>
        <v>JWDDCD2025102100479</v>
      </c>
      <c r="E4332" s="40" t="str">
        <f>VLOOKUP(F4332,辅助信息!A:B,2,FALSE)</f>
        <v>螺纹钢</v>
      </c>
      <c r="F4332" s="40" t="s">
        <v>28</v>
      </c>
      <c r="G4332" s="36">
        <v>3</v>
      </c>
      <c r="H4332" s="136" t="str">
        <f>IF(SUMIFS('[1]2025年已发货'!$E:$E,'[1]2025年已发货'!$F:$F,C4332,'[1]2025年已发货'!$C:$C,F4332,'[1]2025年已发货'!$G:$G,I4332,'[1]2025年已发货'!$H:$H,J4332)=0,"未发货",SUMIFS('[1]2025年已发货'!$E:$E,'[1]2025年已发货'!$F:$F,C4332,'[1]2025年已发货'!$C:$C,F4332,'[1]2025年已发货'!$G:$G,I4332,'[1]2025年已发货'!$H:$H,J4332))</f>
        <v>未发货</v>
      </c>
      <c r="I4332" s="40" t="str">
        <f>VLOOKUP(B4332,辅助信息!E:I,3,FALSE)</f>
        <v>(五冶建设空港兴城怡心街道83亩项目)成都市双流区怡心街道高峰社区一组剑和路一段空港兴城怡心街道83亩项目中国五冶项目部</v>
      </c>
      <c r="J4332" s="40" t="str">
        <f>VLOOKUP(B4332,辅助信息!E:I,4,FALSE)</f>
        <v>王刚</v>
      </c>
      <c r="K4332" s="40">
        <f>VLOOKUP(J4332,辅助信息!H:I,2,FALSE)</f>
        <v>15881190525</v>
      </c>
      <c r="L4332" s="111" t="str">
        <f>VLOOKUP(B4332,辅助信息!E:J,6,FALSE)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32" s="64" t="str">
        <f ca="1" t="shared" si="218"/>
        <v/>
      </c>
      <c r="P4332" s="64" t="str">
        <f ca="1" t="shared" si="219"/>
        <v/>
      </c>
      <c r="Q4332" s="29" t="str">
        <f>VLOOKUP(B4332,辅助信息!E:M,9,FALSE)</f>
        <v>ZTWM-CDGS-XS-2025-0073-五冶天府-成都怡心湖片区及龙泉驿医院等项目</v>
      </c>
      <c r="R4332" s="29" t="str">
        <f>_xlfn._xlws.FILTER(辅助信息!D:D,辅助信息!E:E=B4332)</f>
        <v>五冶建设空港兴城怡心街道83亩项目</v>
      </c>
    </row>
    <row r="4333" hidden="1" spans="2:18">
      <c r="B4333" s="137" t="s">
        <v>203</v>
      </c>
      <c r="C4333" s="72">
        <v>45940</v>
      </c>
      <c r="D4333" s="40" t="str">
        <f>VLOOKUP(B4333,辅助信息!E:K,7,FALSE)</f>
        <v>JWDDCD2025102100479</v>
      </c>
      <c r="E4333" s="40" t="str">
        <f>VLOOKUP(F4333,辅助信息!A:B,2,FALSE)</f>
        <v>螺纹钢</v>
      </c>
      <c r="F4333" s="40" t="s">
        <v>82</v>
      </c>
      <c r="G4333" s="36">
        <v>2.5</v>
      </c>
      <c r="H4333" s="136" t="str">
        <f>IF(SUMIFS('[1]2025年已发货'!$E:$E,'[1]2025年已发货'!$F:$F,C4333,'[1]2025年已发货'!$C:$C,F4333,'[1]2025年已发货'!$G:$G,I4333,'[1]2025年已发货'!$H:$H,J4333)=0,"未发货",SUMIFS('[1]2025年已发货'!$E:$E,'[1]2025年已发货'!$F:$F,C4333,'[1]2025年已发货'!$C:$C,F4333,'[1]2025年已发货'!$G:$G,I4333,'[1]2025年已发货'!$H:$H,J4333))</f>
        <v>未发货</v>
      </c>
      <c r="I4333" s="40" t="str">
        <f>VLOOKUP(B4333,辅助信息!E:I,3,FALSE)</f>
        <v>(五冶建设空港兴城怡心街道83亩项目)成都市双流区怡心街道高峰社区一组剑和路一段空港兴城怡心街道83亩项目中国五冶项目部</v>
      </c>
      <c r="J4333" s="40" t="str">
        <f>VLOOKUP(B4333,辅助信息!E:I,4,FALSE)</f>
        <v>王刚</v>
      </c>
      <c r="K4333" s="40">
        <f>VLOOKUP(J4333,辅助信息!H:I,2,FALSE)</f>
        <v>15881190525</v>
      </c>
      <c r="L4333" s="111" t="str">
        <f>VLOOKUP(B4333,辅助信息!E:J,6,FALSE)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33" s="64" t="str">
        <f ca="1" t="shared" si="218"/>
        <v/>
      </c>
      <c r="P4333" s="64" t="str">
        <f ca="1" t="shared" si="219"/>
        <v/>
      </c>
      <c r="Q4333" s="29" t="str">
        <f>VLOOKUP(B4333,辅助信息!E:M,9,FALSE)</f>
        <v>ZTWM-CDGS-XS-2025-0073-五冶天府-成都怡心湖片区及龙泉驿医院等项目</v>
      </c>
      <c r="R4333" s="29" t="str">
        <f>_xlfn._xlws.FILTER(辅助信息!D:D,辅助信息!E:E=B4333)</f>
        <v>五冶建设空港兴城怡心街道83亩项目</v>
      </c>
    </row>
    <row r="4334" hidden="1" spans="2:18">
      <c r="B4334" s="137" t="s">
        <v>203</v>
      </c>
      <c r="C4334" s="72">
        <v>45940</v>
      </c>
      <c r="D4334" s="40" t="str">
        <f>VLOOKUP(B4334,辅助信息!E:K,7,FALSE)</f>
        <v>JWDDCD2025102100479</v>
      </c>
      <c r="E4334" s="40" t="str">
        <f>VLOOKUP(F4334,辅助信息!A:B,2,FALSE)</f>
        <v>螺纹钢</v>
      </c>
      <c r="F4334" s="40" t="s">
        <v>21</v>
      </c>
      <c r="G4334" s="36">
        <v>2.5</v>
      </c>
      <c r="H4334" s="136" t="str">
        <f>IF(SUMIFS('[1]2025年已发货'!$E:$E,'[1]2025年已发货'!$F:$F,C4334,'[1]2025年已发货'!$C:$C,F4334,'[1]2025年已发货'!$G:$G,I4334,'[1]2025年已发货'!$H:$H,J4334)=0,"未发货",SUMIFS('[1]2025年已发货'!$E:$E,'[1]2025年已发货'!$F:$F,C4334,'[1]2025年已发货'!$C:$C,F4334,'[1]2025年已发货'!$G:$G,I4334,'[1]2025年已发货'!$H:$H,J4334))</f>
        <v>未发货</v>
      </c>
      <c r="I4334" s="40" t="str">
        <f>VLOOKUP(B4334,辅助信息!E:I,3,FALSE)</f>
        <v>(五冶建设空港兴城怡心街道83亩项目)成都市双流区怡心街道高峰社区一组剑和路一段空港兴城怡心街道83亩项目中国五冶项目部</v>
      </c>
      <c r="J4334" s="40" t="str">
        <f>VLOOKUP(B4334,辅助信息!E:I,4,FALSE)</f>
        <v>王刚</v>
      </c>
      <c r="K4334" s="40">
        <f>VLOOKUP(J4334,辅助信息!H:I,2,FALSE)</f>
        <v>15881190525</v>
      </c>
      <c r="L4334" s="111" t="str">
        <f>VLOOKUP(B4334,辅助信息!E:J,6,FALSE)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34" s="64" t="str">
        <f ca="1" t="shared" si="218"/>
        <v/>
      </c>
      <c r="P4334" s="64" t="str">
        <f ca="1" t="shared" si="219"/>
        <v/>
      </c>
      <c r="Q4334" s="29" t="str">
        <f>VLOOKUP(B4334,辅助信息!E:M,9,FALSE)</f>
        <v>ZTWM-CDGS-XS-2025-0073-五冶天府-成都怡心湖片区及龙泉驿医院等项目</v>
      </c>
      <c r="R4334" s="29" t="str">
        <f>_xlfn._xlws.FILTER(辅助信息!D:D,辅助信息!E:E=B4334)</f>
        <v>五冶建设空港兴城怡心街道83亩项目</v>
      </c>
    </row>
    <row r="4335" hidden="1" spans="2:18">
      <c r="B4335" s="137" t="s">
        <v>203</v>
      </c>
      <c r="C4335" s="72">
        <v>45940</v>
      </c>
      <c r="D4335" s="40" t="str">
        <f>VLOOKUP(B4335,辅助信息!E:K,7,FALSE)</f>
        <v>JWDDCD2025102100479</v>
      </c>
      <c r="E4335" s="40" t="str">
        <f>VLOOKUP(F4335,辅助信息!A:B,2,FALSE)</f>
        <v>螺纹钢</v>
      </c>
      <c r="F4335" s="40" t="s">
        <v>58</v>
      </c>
      <c r="G4335" s="36">
        <v>15</v>
      </c>
      <c r="H4335" s="136" t="str">
        <f>IF(SUMIFS('[1]2025年已发货'!$E:$E,'[1]2025年已发货'!$F:$F,C4335,'[1]2025年已发货'!$C:$C,F4335,'[1]2025年已发货'!$G:$G,I4335,'[1]2025年已发货'!$H:$H,J4335)=0,"未发货",SUMIFS('[1]2025年已发货'!$E:$E,'[1]2025年已发货'!$F:$F,C4335,'[1]2025年已发货'!$C:$C,F4335,'[1]2025年已发货'!$G:$G,I4335,'[1]2025年已发货'!$H:$H,J4335))</f>
        <v>未发货</v>
      </c>
      <c r="I4335" s="40" t="str">
        <f>VLOOKUP(B4335,辅助信息!E:I,3,FALSE)</f>
        <v>(五冶建设空港兴城怡心街道83亩项目)成都市双流区怡心街道高峰社区一组剑和路一段空港兴城怡心街道83亩项目中国五冶项目部</v>
      </c>
      <c r="J4335" s="40" t="str">
        <f>VLOOKUP(B4335,辅助信息!E:I,4,FALSE)</f>
        <v>王刚</v>
      </c>
      <c r="K4335" s="40">
        <f>VLOOKUP(J4335,辅助信息!H:I,2,FALSE)</f>
        <v>15881190525</v>
      </c>
      <c r="L4335" s="111" t="str">
        <f>VLOOKUP(B4335,辅助信息!E:J,6,FALSE)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35" s="64" t="str">
        <f ca="1" t="shared" si="218"/>
        <v/>
      </c>
      <c r="P4335" s="64" t="str">
        <f ca="1" t="shared" si="219"/>
        <v/>
      </c>
      <c r="Q4335" s="29" t="str">
        <f>VLOOKUP(B4335,辅助信息!E:M,9,FALSE)</f>
        <v>ZTWM-CDGS-XS-2025-0073-五冶天府-成都怡心湖片区及龙泉驿医院等项目</v>
      </c>
      <c r="R4335" s="29" t="str">
        <f>_xlfn._xlws.FILTER(辅助信息!D:D,辅助信息!E:E=B4335)</f>
        <v>五冶建设空港兴城怡心街道83亩项目</v>
      </c>
    </row>
    <row r="4336" hidden="1" spans="2:18">
      <c r="B4336" s="137" t="s">
        <v>203</v>
      </c>
      <c r="C4336" s="72">
        <v>45940</v>
      </c>
      <c r="D4336" s="40" t="str">
        <f>VLOOKUP(B4336,辅助信息!E:K,7,FALSE)</f>
        <v>JWDDCD2025102100479</v>
      </c>
      <c r="E4336" s="40" t="str">
        <f>VLOOKUP(F4336,辅助信息!A:B,2,FALSE)</f>
        <v>螺纹钢</v>
      </c>
      <c r="F4336" s="40" t="s">
        <v>46</v>
      </c>
      <c r="G4336" s="36">
        <v>5</v>
      </c>
      <c r="H4336" s="136" t="str">
        <f>IF(SUMIFS('[1]2025年已发货'!$E:$E,'[1]2025年已发货'!$F:$F,C4336,'[1]2025年已发货'!$C:$C,F4336,'[1]2025年已发货'!$G:$G,I4336,'[1]2025年已发货'!$H:$H,J4336)=0,"未发货",SUMIFS('[1]2025年已发货'!$E:$E,'[1]2025年已发货'!$F:$F,C4336,'[1]2025年已发货'!$C:$C,F4336,'[1]2025年已发货'!$G:$G,I4336,'[1]2025年已发货'!$H:$H,J4336))</f>
        <v>未发货</v>
      </c>
      <c r="I4336" s="40" t="str">
        <f>VLOOKUP(B4336,辅助信息!E:I,3,FALSE)</f>
        <v>(五冶建设空港兴城怡心街道83亩项目)成都市双流区怡心街道高峰社区一组剑和路一段空港兴城怡心街道83亩项目中国五冶项目部</v>
      </c>
      <c r="J4336" s="40" t="str">
        <f>VLOOKUP(B4336,辅助信息!E:I,4,FALSE)</f>
        <v>王刚</v>
      </c>
      <c r="K4336" s="40">
        <f>VLOOKUP(J4336,辅助信息!H:I,2,FALSE)</f>
        <v>15881190525</v>
      </c>
      <c r="L4336" s="111" t="str">
        <f>VLOOKUP(B4336,辅助信息!E:J,6,FALSE)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36" s="64" t="str">
        <f ca="1" t="shared" si="218"/>
        <v/>
      </c>
      <c r="P4336" s="64" t="str">
        <f ca="1" t="shared" si="219"/>
        <v/>
      </c>
      <c r="Q4336" s="29" t="str">
        <f>VLOOKUP(B4336,辅助信息!E:M,9,FALSE)</f>
        <v>ZTWM-CDGS-XS-2025-0073-五冶天府-成都怡心湖片区及龙泉驿医院等项目</v>
      </c>
      <c r="R4336" s="29" t="str">
        <f>_xlfn._xlws.FILTER(辅助信息!D:D,辅助信息!E:E=B4336)</f>
        <v>五冶建设空港兴城怡心街道83亩项目</v>
      </c>
    </row>
    <row r="4337" hidden="1" spans="2:18">
      <c r="B4337" s="137" t="s">
        <v>203</v>
      </c>
      <c r="C4337" s="72">
        <v>45940</v>
      </c>
      <c r="D4337" s="40" t="str">
        <f>VLOOKUP(B4337,辅助信息!E:K,7,FALSE)</f>
        <v>JWDDCD2025102100479</v>
      </c>
      <c r="E4337" s="40" t="str">
        <f>VLOOKUP(F4337,辅助信息!A:B,2,FALSE)</f>
        <v>螺纹钢</v>
      </c>
      <c r="F4337" s="40" t="s">
        <v>22</v>
      </c>
      <c r="G4337" s="36">
        <v>10</v>
      </c>
      <c r="H4337" s="136" t="str">
        <f>IF(SUMIFS('[1]2025年已发货'!$E:$E,'[1]2025年已发货'!$F:$F,C4337,'[1]2025年已发货'!$C:$C,F4337,'[1]2025年已发货'!$G:$G,I4337,'[1]2025年已发货'!$H:$H,J4337)=0,"未发货",SUMIFS('[1]2025年已发货'!$E:$E,'[1]2025年已发货'!$F:$F,C4337,'[1]2025年已发货'!$C:$C,F4337,'[1]2025年已发货'!$G:$G,I4337,'[1]2025年已发货'!$H:$H,J4337))</f>
        <v>未发货</v>
      </c>
      <c r="I4337" s="40" t="str">
        <f>VLOOKUP(B4337,辅助信息!E:I,3,FALSE)</f>
        <v>(五冶建设空港兴城怡心街道83亩项目)成都市双流区怡心街道高峰社区一组剑和路一段空港兴城怡心街道83亩项目中国五冶项目部</v>
      </c>
      <c r="J4337" s="40" t="str">
        <f>VLOOKUP(B4337,辅助信息!E:I,4,FALSE)</f>
        <v>王刚</v>
      </c>
      <c r="K4337" s="40">
        <f>VLOOKUP(J4337,辅助信息!H:I,2,FALSE)</f>
        <v>15881190525</v>
      </c>
      <c r="L4337" s="111" t="str">
        <f>VLOOKUP(B4337,辅助信息!E:J,6,FALSE)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37" s="64" t="str">
        <f ca="1" t="shared" si="218"/>
        <v/>
      </c>
      <c r="P4337" s="64" t="str">
        <f ca="1" t="shared" si="219"/>
        <v/>
      </c>
      <c r="Q4337" s="29" t="str">
        <f>VLOOKUP(B4337,辅助信息!E:M,9,FALSE)</f>
        <v>ZTWM-CDGS-XS-2025-0073-五冶天府-成都怡心湖片区及龙泉驿医院等项目</v>
      </c>
      <c r="R4337" s="29" t="str">
        <f>_xlfn._xlws.FILTER(辅助信息!D:D,辅助信息!E:E=B4337)</f>
        <v>五冶建设空港兴城怡心街道83亩项目</v>
      </c>
    </row>
    <row r="4338" hidden="1" spans="2:18">
      <c r="B4338" s="138" t="s">
        <v>92</v>
      </c>
      <c r="C4338" s="72">
        <v>45941</v>
      </c>
      <c r="D4338" s="122" t="str">
        <f>VLOOKUP(B4338,辅助信息!E:K,7,FALSE)</f>
        <v>JWDDCD2025051800046</v>
      </c>
      <c r="E4338" s="122" t="str">
        <f>VLOOKUP(F4338,辅助信息!A:B,2,FALSE)</f>
        <v>盘螺</v>
      </c>
      <c r="F4338" s="122" t="s">
        <v>49</v>
      </c>
      <c r="G4338" s="123">
        <v>2.5</v>
      </c>
      <c r="H4338" s="136" t="str">
        <f>IF(SUMIFS('[1]2025年已发货'!$E:$E,'[1]2025年已发货'!$F:$F,C4338,'[1]2025年已发货'!$C:$C,F4338,'[1]2025年已发货'!$G:$G,I4338,'[1]2025年已发货'!$H:$H,J4338)=0,"未发货",SUMIFS('[1]2025年已发货'!$E:$E,'[1]2025年已发货'!$F:$F,C4338,'[1]2025年已发货'!$C:$C,F4338,'[1]2025年已发货'!$G:$G,I4338,'[1]2025年已发货'!$H:$H,J4338))</f>
        <v>未发货</v>
      </c>
      <c r="I4338" s="122" t="str">
        <f>VLOOKUP(B4338,辅助信息!E:I,3,FALSE)</f>
        <v>（华西萌海科创农业生态谷）成都市简阳市白金山水库</v>
      </c>
      <c r="J4338" s="122" t="str">
        <f>VLOOKUP(B4338,辅助信息!E:I,4,FALSE)</f>
        <v>石清国</v>
      </c>
      <c r="K4338" s="122">
        <f>VLOOKUP(J4338,辅助信息!H:I,2,FALSE)</f>
        <v>13458642015</v>
      </c>
      <c r="L4338" s="124" t="str">
        <f>VLOOKUP(B4338,辅助信息!E:J,6,FALSE)</f>
        <v>优先威钢,我方卸车,新老国标钢厂不加价可直发</v>
      </c>
      <c r="M4338" s="150">
        <v>45942</v>
      </c>
      <c r="O4338" s="64">
        <f ca="1" t="shared" si="218"/>
        <v>0</v>
      </c>
      <c r="P4338" s="64">
        <f ca="1" t="shared" si="219"/>
        <v>29</v>
      </c>
      <c r="Q4338" s="29" t="str">
        <f>VLOOKUP(B4338,辅助信息!E:M,9,FALSE)</f>
        <v>ZTWM-CDGS-XS-2024-0092-华西-萌海科创农业生态谷</v>
      </c>
      <c r="R4338" s="29" t="str">
        <f>_xlfn._xlws.FILTER(辅助信息!D:D,辅助信息!E:E=B4338)</f>
        <v>华西萌海-科创农业生态谷</v>
      </c>
    </row>
    <row r="4339" hidden="1" spans="2:18">
      <c r="B4339" s="138" t="s">
        <v>92</v>
      </c>
      <c r="C4339" s="72">
        <v>45941</v>
      </c>
      <c r="D4339" s="122" t="str">
        <f>VLOOKUP(B4339,辅助信息!E:K,7,FALSE)</f>
        <v>JWDDCD2025051800046</v>
      </c>
      <c r="E4339" s="122" t="str">
        <f>VLOOKUP(F4339,辅助信息!A:B,2,FALSE)</f>
        <v>盘螺</v>
      </c>
      <c r="F4339" s="122" t="s">
        <v>40</v>
      </c>
      <c r="G4339" s="123">
        <v>20</v>
      </c>
      <c r="H4339" s="136" t="str">
        <f>IF(SUMIFS('[1]2025年已发货'!$E:$E,'[1]2025年已发货'!$F:$F,C4339,'[1]2025年已发货'!$C:$C,F4339,'[1]2025年已发货'!$G:$G,I4339,'[1]2025年已发货'!$H:$H,J4339)=0,"未发货",SUMIFS('[1]2025年已发货'!$E:$E,'[1]2025年已发货'!$F:$F,C4339,'[1]2025年已发货'!$C:$C,F4339,'[1]2025年已发货'!$G:$G,I4339,'[1]2025年已发货'!$H:$H,J4339))</f>
        <v>未发货</v>
      </c>
      <c r="I4339" s="122" t="str">
        <f>VLOOKUP(B4339,辅助信息!E:I,3,FALSE)</f>
        <v>（华西萌海科创农业生态谷）成都市简阳市白金山水库</v>
      </c>
      <c r="J4339" s="122" t="str">
        <f>VLOOKUP(B4339,辅助信息!E:I,4,FALSE)</f>
        <v>石清国</v>
      </c>
      <c r="K4339" s="122">
        <f>VLOOKUP(J4339,辅助信息!H:I,2,FALSE)</f>
        <v>13458642015</v>
      </c>
      <c r="L4339" s="124" t="str">
        <f>VLOOKUP(B4339,辅助信息!E:J,6,FALSE)</f>
        <v>优先威钢,我方卸车,新老国标钢厂不加价可直发</v>
      </c>
      <c r="M4339" s="150">
        <v>45942</v>
      </c>
      <c r="O4339" s="64">
        <f ca="1" t="shared" si="218"/>
        <v>0</v>
      </c>
      <c r="P4339" s="64">
        <f ca="1" t="shared" si="219"/>
        <v>29</v>
      </c>
      <c r="Q4339" s="29" t="str">
        <f>VLOOKUP(B4339,辅助信息!E:M,9,FALSE)</f>
        <v>ZTWM-CDGS-XS-2024-0092-华西-萌海科创农业生态谷</v>
      </c>
      <c r="R4339" s="29" t="str">
        <f>_xlfn._xlws.FILTER(辅助信息!D:D,辅助信息!E:E=B4339)</f>
        <v>华西萌海-科创农业生态谷</v>
      </c>
    </row>
    <row r="4340" hidden="1" spans="2:18">
      <c r="B4340" s="138" t="s">
        <v>92</v>
      </c>
      <c r="C4340" s="72">
        <v>45941</v>
      </c>
      <c r="D4340" s="122" t="str">
        <f>VLOOKUP(B4340,辅助信息!E:K,7,FALSE)</f>
        <v>JWDDCD2025051800046</v>
      </c>
      <c r="E4340" s="122" t="str">
        <f>VLOOKUP(F4340,辅助信息!A:B,2,FALSE)</f>
        <v>盘螺</v>
      </c>
      <c r="F4340" s="122" t="s">
        <v>26</v>
      </c>
      <c r="G4340" s="123">
        <v>5</v>
      </c>
      <c r="H4340" s="136" t="str">
        <f>IF(SUMIFS('[1]2025年已发货'!$E:$E,'[1]2025年已发货'!$F:$F,C4340,'[1]2025年已发货'!$C:$C,F4340,'[1]2025年已发货'!$G:$G,I4340,'[1]2025年已发货'!$H:$H,J4340)=0,"未发货",SUMIFS('[1]2025年已发货'!$E:$E,'[1]2025年已发货'!$F:$F,C4340,'[1]2025年已发货'!$C:$C,F4340,'[1]2025年已发货'!$G:$G,I4340,'[1]2025年已发货'!$H:$H,J4340))</f>
        <v>未发货</v>
      </c>
      <c r="I4340" s="122" t="str">
        <f>VLOOKUP(B4340,辅助信息!E:I,3,FALSE)</f>
        <v>（华西萌海科创农业生态谷）成都市简阳市白金山水库</v>
      </c>
      <c r="J4340" s="122" t="str">
        <f>VLOOKUP(B4340,辅助信息!E:I,4,FALSE)</f>
        <v>石清国</v>
      </c>
      <c r="K4340" s="122">
        <f>VLOOKUP(J4340,辅助信息!H:I,2,FALSE)</f>
        <v>13458642015</v>
      </c>
      <c r="L4340" s="124" t="str">
        <f>VLOOKUP(B4340,辅助信息!E:J,6,FALSE)</f>
        <v>优先威钢,我方卸车,新老国标钢厂不加价可直发</v>
      </c>
      <c r="M4340" s="150">
        <v>45942</v>
      </c>
      <c r="O4340" s="64">
        <f ca="1" t="shared" si="218"/>
        <v>0</v>
      </c>
      <c r="P4340" s="64">
        <f ca="1" t="shared" si="219"/>
        <v>29</v>
      </c>
      <c r="Q4340" s="29" t="str">
        <f>VLOOKUP(B4340,辅助信息!E:M,9,FALSE)</f>
        <v>ZTWM-CDGS-XS-2024-0092-华西-萌海科创农业生态谷</v>
      </c>
      <c r="R4340" s="29" t="str">
        <f>_xlfn._xlws.FILTER(辅助信息!D:D,辅助信息!E:E=B4340)</f>
        <v>华西萌海-科创农业生态谷</v>
      </c>
    </row>
    <row r="4341" hidden="1" spans="2:18">
      <c r="B4341" s="138" t="s">
        <v>228</v>
      </c>
      <c r="C4341" s="72">
        <v>45941</v>
      </c>
      <c r="D4341" s="122" t="str">
        <f>VLOOKUP(B4341,辅助信息!E:K,7,FALSE)</f>
        <v>JWDDCD2025092400190</v>
      </c>
      <c r="E4341" s="122" t="str">
        <f>VLOOKUP(F4341,辅助信息!A:B,2,FALSE)</f>
        <v>螺纹钢</v>
      </c>
      <c r="F4341" s="122" t="s">
        <v>32</v>
      </c>
      <c r="G4341" s="123">
        <v>35</v>
      </c>
      <c r="H4341" s="136">
        <f>IF(SUMIFS('[1]2025年已发货'!$E:$E,'[1]2025年已发货'!$F:$F,C4341,'[1]2025年已发货'!$C:$C,F4341,'[1]2025年已发货'!$G:$G,I4341,'[1]2025年已发货'!$H:$H,J4341)=0,"未发货",SUMIFS('[1]2025年已发货'!$E:$E,'[1]2025年已发货'!$F:$F,C4341,'[1]2025年已发货'!$C:$C,F4341,'[1]2025年已发货'!$G:$G,I4341,'[1]2025年已发货'!$H:$H,J4341))</f>
        <v>35</v>
      </c>
      <c r="I4341" s="122" t="str">
        <f>VLOOKUP(B4341,辅助信息!E:I,3,FALSE)</f>
        <v>(五冶钢构龙泉东洪片区70亩住宅、商业及配套工程项目二标段)成都市龙泉驿外东洪路地铁2号线惠王陵地铁C口</v>
      </c>
      <c r="J4341" s="122" t="str">
        <f>VLOOKUP(B4341,辅助信息!E:I,4,FALSE)</f>
        <v>蒋嗣伟</v>
      </c>
      <c r="K4341" s="122">
        <f>VLOOKUP(J4341,辅助信息!H:I,2,FALSE)</f>
        <v>15014331252</v>
      </c>
      <c r="L4341" s="124">
        <f>VLOOKUP(B4341,辅助信息!E:J,6,FALSE)</f>
        <v>0</v>
      </c>
      <c r="M4341" s="93">
        <v>45941</v>
      </c>
      <c r="O4341" s="64">
        <f ca="1" t="shared" si="218"/>
        <v>0</v>
      </c>
      <c r="P4341" s="64">
        <f ca="1" t="shared" si="219"/>
        <v>30</v>
      </c>
      <c r="Q4341" s="29" t="str">
        <f>VLOOKUP(B4341,辅助信息!E:M,9,FALSE)</f>
        <v>ZTWM-CDGS-XS-2025-0156-五冶钢构-2025年九月第一批次钢筋采购合同(三圣乡项目)-中铁物贸成都公司</v>
      </c>
      <c r="R4341" s="29" t="str">
        <f>_xlfn._xlws.FILTER(辅助信息!D:D,辅助信息!E:E=B4341)</f>
        <v>五冶钢构龙泉东洪片区(70亩、85亩)住宅、商业及配套工程项目</v>
      </c>
    </row>
    <row r="4342" hidden="1" spans="2:18">
      <c r="B4342" s="138" t="s">
        <v>228</v>
      </c>
      <c r="C4342" s="72">
        <v>45941</v>
      </c>
      <c r="D4342" s="122" t="str">
        <f>VLOOKUP(B4342,辅助信息!E:K,7,FALSE)</f>
        <v>JWDDCD2025092400190</v>
      </c>
      <c r="E4342" s="122" t="str">
        <f>VLOOKUP(F4342,辅助信息!A:B,2,FALSE)</f>
        <v>螺纹钢</v>
      </c>
      <c r="F4342" s="122" t="s">
        <v>30</v>
      </c>
      <c r="G4342" s="123">
        <v>20</v>
      </c>
      <c r="H4342" s="136">
        <f>IF(SUMIFS('[1]2025年已发货'!$E:$E,'[1]2025年已发货'!$F:$F,C4342,'[1]2025年已发货'!$C:$C,F4342,'[1]2025年已发货'!$G:$G,I4342,'[1]2025年已发货'!$H:$H,J4342)=0,"未发货",SUMIFS('[1]2025年已发货'!$E:$E,'[1]2025年已发货'!$F:$F,C4342,'[1]2025年已发货'!$C:$C,F4342,'[1]2025年已发货'!$G:$G,I4342,'[1]2025年已发货'!$H:$H,J4342))</f>
        <v>20</v>
      </c>
      <c r="I4342" s="122" t="str">
        <f>VLOOKUP(B4342,辅助信息!E:I,3,FALSE)</f>
        <v>(五冶钢构龙泉东洪片区70亩住宅、商业及配套工程项目二标段)成都市龙泉驿外东洪路地铁2号线惠王陵地铁C口</v>
      </c>
      <c r="J4342" s="122" t="str">
        <f>VLOOKUP(B4342,辅助信息!E:I,4,FALSE)</f>
        <v>蒋嗣伟</v>
      </c>
      <c r="K4342" s="122">
        <f>VLOOKUP(J4342,辅助信息!H:I,2,FALSE)</f>
        <v>15014331252</v>
      </c>
      <c r="L4342" s="124">
        <f>VLOOKUP(B4342,辅助信息!E:J,6,FALSE)</f>
        <v>0</v>
      </c>
      <c r="M4342" s="93">
        <v>45941</v>
      </c>
      <c r="O4342" s="64">
        <f ca="1" t="shared" si="218"/>
        <v>0</v>
      </c>
      <c r="P4342" s="64">
        <f ca="1" t="shared" si="219"/>
        <v>30</v>
      </c>
      <c r="Q4342" s="29" t="str">
        <f>VLOOKUP(B4342,辅助信息!E:M,9,FALSE)</f>
        <v>ZTWM-CDGS-XS-2025-0156-五冶钢构-2025年九月第一批次钢筋采购合同(三圣乡项目)-中铁物贸成都公司</v>
      </c>
      <c r="R4342" s="29" t="str">
        <f>_xlfn._xlws.FILTER(辅助信息!D:D,辅助信息!E:E=B4342)</f>
        <v>五冶钢构龙泉东洪片区(70亩、85亩)住宅、商业及配套工程项目</v>
      </c>
    </row>
    <row r="4343" hidden="1" spans="2:18">
      <c r="B4343" s="138" t="s">
        <v>228</v>
      </c>
      <c r="C4343" s="72">
        <v>45941</v>
      </c>
      <c r="D4343" s="122" t="str">
        <f>VLOOKUP(B4343,辅助信息!E:K,7,FALSE)</f>
        <v>JWDDCD2025092400190</v>
      </c>
      <c r="E4343" s="122" t="str">
        <f>VLOOKUP(F4343,辅助信息!A:B,2,FALSE)</f>
        <v>螺纹钢</v>
      </c>
      <c r="F4343" s="122" t="s">
        <v>28</v>
      </c>
      <c r="G4343" s="123">
        <v>12</v>
      </c>
      <c r="H4343" s="136">
        <f>IF(SUMIFS('[1]2025年已发货'!$E:$E,'[1]2025年已发货'!$F:$F,C4343,'[1]2025年已发货'!$C:$C,F4343,'[1]2025年已发货'!$G:$G,I4343,'[1]2025年已发货'!$H:$H,J4343)=0,"未发货",SUMIFS('[1]2025年已发货'!$E:$E,'[1]2025年已发货'!$F:$F,C4343,'[1]2025年已发货'!$C:$C,F4343,'[1]2025年已发货'!$G:$G,I4343,'[1]2025年已发货'!$H:$H,J4343))</f>
        <v>12</v>
      </c>
      <c r="I4343" s="122" t="str">
        <f>VLOOKUP(B4343,辅助信息!E:I,3,FALSE)</f>
        <v>(五冶钢构龙泉东洪片区70亩住宅、商业及配套工程项目二标段)成都市龙泉驿外东洪路地铁2号线惠王陵地铁C口</v>
      </c>
      <c r="J4343" s="122" t="str">
        <f>VLOOKUP(B4343,辅助信息!E:I,4,FALSE)</f>
        <v>蒋嗣伟</v>
      </c>
      <c r="K4343" s="122">
        <f>VLOOKUP(J4343,辅助信息!H:I,2,FALSE)</f>
        <v>15014331252</v>
      </c>
      <c r="L4343" s="124">
        <f>VLOOKUP(B4343,辅助信息!E:J,6,FALSE)</f>
        <v>0</v>
      </c>
      <c r="M4343" s="93">
        <v>45941</v>
      </c>
      <c r="O4343" s="64">
        <f ca="1" t="shared" si="218"/>
        <v>0</v>
      </c>
      <c r="P4343" s="64">
        <f ca="1" t="shared" si="219"/>
        <v>30</v>
      </c>
      <c r="Q4343" s="29" t="str">
        <f>VLOOKUP(B4343,辅助信息!E:M,9,FALSE)</f>
        <v>ZTWM-CDGS-XS-2025-0156-五冶钢构-2025年九月第一批次钢筋采购合同(三圣乡项目)-中铁物贸成都公司</v>
      </c>
      <c r="R4343" s="29" t="str">
        <f>_xlfn._xlws.FILTER(辅助信息!D:D,辅助信息!E:E=B4343)</f>
        <v>五冶钢构龙泉东洪片区(70亩、85亩)住宅、商业及配套工程项目</v>
      </c>
    </row>
    <row r="4344" hidden="1" spans="2:18">
      <c r="B4344" s="138" t="s">
        <v>228</v>
      </c>
      <c r="C4344" s="72">
        <v>45941</v>
      </c>
      <c r="D4344" s="122" t="str">
        <f>VLOOKUP(B4344,辅助信息!E:K,7,FALSE)</f>
        <v>JWDDCD2025092400190</v>
      </c>
      <c r="E4344" s="122" t="str">
        <f>VLOOKUP(F4344,辅助信息!A:B,2,FALSE)</f>
        <v>螺纹钢</v>
      </c>
      <c r="F4344" s="122" t="s">
        <v>46</v>
      </c>
      <c r="G4344" s="123">
        <v>3</v>
      </c>
      <c r="H4344" s="136">
        <f>IF(SUMIFS('[1]2025年已发货'!$E:$E,'[1]2025年已发货'!$F:$F,C4344,'[1]2025年已发货'!$C:$C,F4344,'[1]2025年已发货'!$G:$G,I4344,'[1]2025年已发货'!$H:$H,J4344)=0,"未发货",SUMIFS('[1]2025年已发货'!$E:$E,'[1]2025年已发货'!$F:$F,C4344,'[1]2025年已发货'!$C:$C,F4344,'[1]2025年已发货'!$G:$G,I4344,'[1]2025年已发货'!$H:$H,J4344))</f>
        <v>3</v>
      </c>
      <c r="I4344" s="122" t="str">
        <f>VLOOKUP(B4344,辅助信息!E:I,3,FALSE)</f>
        <v>(五冶钢构龙泉东洪片区70亩住宅、商业及配套工程项目二标段)成都市龙泉驿外东洪路地铁2号线惠王陵地铁C口</v>
      </c>
      <c r="J4344" s="122" t="str">
        <f>VLOOKUP(B4344,辅助信息!E:I,4,FALSE)</f>
        <v>蒋嗣伟</v>
      </c>
      <c r="K4344" s="122">
        <f>VLOOKUP(J4344,辅助信息!H:I,2,FALSE)</f>
        <v>15014331252</v>
      </c>
      <c r="L4344" s="124">
        <f>VLOOKUP(B4344,辅助信息!E:J,6,FALSE)</f>
        <v>0</v>
      </c>
      <c r="M4344" s="93">
        <v>45941</v>
      </c>
      <c r="O4344" s="64">
        <f ca="1" t="shared" si="218"/>
        <v>0</v>
      </c>
      <c r="P4344" s="64">
        <f ca="1" t="shared" si="219"/>
        <v>30</v>
      </c>
      <c r="Q4344" s="29" t="str">
        <f>VLOOKUP(B4344,辅助信息!E:M,9,FALSE)</f>
        <v>ZTWM-CDGS-XS-2025-0156-五冶钢构-2025年九月第一批次钢筋采购合同(三圣乡项目)-中铁物贸成都公司</v>
      </c>
      <c r="R4344" s="29" t="str">
        <f>_xlfn._xlws.FILTER(辅助信息!D:D,辅助信息!E:E=B4344)</f>
        <v>五冶钢构龙泉东洪片区(70亩、85亩)住宅、商业及配套工程项目</v>
      </c>
    </row>
    <row r="4345" hidden="1" spans="2:18">
      <c r="B4345" s="138" t="s">
        <v>224</v>
      </c>
      <c r="C4345" s="72">
        <v>45941</v>
      </c>
      <c r="D4345" s="122" t="str">
        <f>VLOOKUP(B4345,辅助信息!E:K,7,FALSE)</f>
        <v>JWDDCD2025092400188</v>
      </c>
      <c r="E4345" s="122" t="str">
        <f>VLOOKUP(F4345,辅助信息!A:B,2,FALSE)</f>
        <v>盘螺</v>
      </c>
      <c r="F4345" s="122" t="s">
        <v>40</v>
      </c>
      <c r="G4345" s="123">
        <v>40</v>
      </c>
      <c r="H4345" s="136" t="str">
        <f>IF(SUMIFS('[1]2025年已发货'!$E:$E,'[1]2025年已发货'!$F:$F,C4345,'[1]2025年已发货'!$C:$C,F4345,'[1]2025年已发货'!$G:$G,I4345,'[1]2025年已发货'!$H:$H,J4345)=0,"未发货",SUMIFS('[1]2025年已发货'!$E:$E,'[1]2025年已发货'!$F:$F,C4345,'[1]2025年已发货'!$C:$C,F4345,'[1]2025年已发货'!$G:$G,I4345,'[1]2025年已发货'!$H:$H,J4345))</f>
        <v>未发货</v>
      </c>
      <c r="I4345" s="122" t="str">
        <f>VLOOKUP(B4345,辅助信息!E:I,3,FALSE)</f>
        <v>(五冶钢构龙泉东洪片区70亩住宅、商业及配套工程项目一标段)成都市龙泉驿外东洪路地铁2号线惠王陵地铁C口</v>
      </c>
      <c r="J4345" s="122" t="str">
        <f>VLOOKUP(B4345,辅助信息!E:I,4,FALSE)</f>
        <v>邹爱国</v>
      </c>
      <c r="K4345" s="122">
        <f>VLOOKUP(J4345,辅助信息!H:I,2,FALSE)</f>
        <v>13540231225</v>
      </c>
      <c r="L4345" s="124">
        <f>VLOOKUP(B4345,辅助信息!E:J,6,FALSE)</f>
        <v>0</v>
      </c>
      <c r="M4345" s="93">
        <v>45941</v>
      </c>
      <c r="O4345" s="64">
        <f ca="1" t="shared" si="218"/>
        <v>0</v>
      </c>
      <c r="P4345" s="64">
        <f ca="1" t="shared" si="219"/>
        <v>30</v>
      </c>
      <c r="Q4345" s="29" t="str">
        <f>VLOOKUP(B4345,辅助信息!E:M,9,FALSE)</f>
        <v>ZTWM-CDGS-XS-2025-0156-五冶钢构-2025年九月第一批次钢筋采购合同(三圣乡项目)-中铁物贸成都公司</v>
      </c>
      <c r="R4345" s="29" t="str">
        <f>_xlfn._xlws.FILTER(辅助信息!D:D,辅助信息!E:E=B4345)</f>
        <v>五冶钢构龙泉东洪片区(70亩、85亩)住宅、商业及配套工程项目</v>
      </c>
    </row>
    <row r="4346" hidden="1" spans="2:18">
      <c r="B4346" s="138" t="s">
        <v>224</v>
      </c>
      <c r="C4346" s="72">
        <v>45941</v>
      </c>
      <c r="D4346" s="122" t="str">
        <f>VLOOKUP(B4346,辅助信息!E:K,7,FALSE)</f>
        <v>JWDDCD2025092400188</v>
      </c>
      <c r="E4346" s="122" t="str">
        <f>VLOOKUP(F4346,辅助信息!A:B,2,FALSE)</f>
        <v>盘螺</v>
      </c>
      <c r="F4346" s="122" t="s">
        <v>41</v>
      </c>
      <c r="G4346" s="123">
        <v>30</v>
      </c>
      <c r="H4346" s="136">
        <f>IF(SUMIFS('[1]2025年已发货'!$E:$E,'[1]2025年已发货'!$F:$F,C4346,'[1]2025年已发货'!$C:$C,F4346,'[1]2025年已发货'!$G:$G,I4346,'[1]2025年已发货'!$H:$H,J4346)=0,"未发货",SUMIFS('[1]2025年已发货'!$E:$E,'[1]2025年已发货'!$F:$F,C4346,'[1]2025年已发货'!$C:$C,F4346,'[1]2025年已发货'!$G:$G,I4346,'[1]2025年已发货'!$H:$H,J4346))</f>
        <v>30</v>
      </c>
      <c r="I4346" s="122" t="str">
        <f>VLOOKUP(B4346,辅助信息!E:I,3,FALSE)</f>
        <v>(五冶钢构龙泉东洪片区70亩住宅、商业及配套工程项目一标段)成都市龙泉驿外东洪路地铁2号线惠王陵地铁C口</v>
      </c>
      <c r="J4346" s="122" t="str">
        <f>VLOOKUP(B4346,辅助信息!E:I,4,FALSE)</f>
        <v>邹爱国</v>
      </c>
      <c r="K4346" s="122">
        <f>VLOOKUP(J4346,辅助信息!H:I,2,FALSE)</f>
        <v>13540231225</v>
      </c>
      <c r="L4346" s="124">
        <f>VLOOKUP(B4346,辅助信息!E:J,6,FALSE)</f>
        <v>0</v>
      </c>
      <c r="M4346" s="93">
        <v>45941</v>
      </c>
      <c r="O4346" s="64">
        <f ca="1" t="shared" si="218"/>
        <v>0</v>
      </c>
      <c r="P4346" s="64">
        <f ca="1" t="shared" si="219"/>
        <v>30</v>
      </c>
      <c r="Q4346" s="29" t="str">
        <f>VLOOKUP(B4346,辅助信息!E:M,9,FALSE)</f>
        <v>ZTWM-CDGS-XS-2025-0156-五冶钢构-2025年九月第一批次钢筋采购合同(三圣乡项目)-中铁物贸成都公司</v>
      </c>
      <c r="R4346" s="29" t="str">
        <f>_xlfn._xlws.FILTER(辅助信息!D:D,辅助信息!E:E=B4346)</f>
        <v>五冶钢构龙泉东洪片区(70亩、85亩)住宅、商业及配套工程项目</v>
      </c>
    </row>
    <row r="4347" hidden="1" spans="2:18">
      <c r="B4347" s="138" t="s">
        <v>224</v>
      </c>
      <c r="C4347" s="72">
        <v>45941</v>
      </c>
      <c r="D4347" s="122" t="str">
        <f>VLOOKUP(B4347,辅助信息!E:K,7,FALSE)</f>
        <v>JWDDCD2025092400188</v>
      </c>
      <c r="E4347" s="122" t="str">
        <f>VLOOKUP(F4347,辅助信息!A:B,2,FALSE)</f>
        <v>螺纹钢</v>
      </c>
      <c r="F4347" s="122" t="s">
        <v>27</v>
      </c>
      <c r="G4347" s="123">
        <f>30+45</f>
        <v>75</v>
      </c>
      <c r="H4347" s="136">
        <f>IF(SUMIFS('[1]2025年已发货'!$E:$E,'[1]2025年已发货'!$F:$F,C4347,'[1]2025年已发货'!$C:$C,F4347,'[1]2025年已发货'!$G:$G,I4347,'[1]2025年已发货'!$H:$H,J4347)=0,"未发货",SUMIFS('[1]2025年已发货'!$E:$E,'[1]2025年已发货'!$F:$F,C4347,'[1]2025年已发货'!$C:$C,F4347,'[1]2025年已发货'!$G:$G,I4347,'[1]2025年已发货'!$H:$H,J4347))</f>
        <v>75</v>
      </c>
      <c r="I4347" s="122" t="str">
        <f>VLOOKUP(B4347,辅助信息!E:I,3,FALSE)</f>
        <v>(五冶钢构龙泉东洪片区70亩住宅、商业及配套工程项目一标段)成都市龙泉驿外东洪路地铁2号线惠王陵地铁C口</v>
      </c>
      <c r="J4347" s="122" t="str">
        <f>VLOOKUP(B4347,辅助信息!E:I,4,FALSE)</f>
        <v>邹爱国</v>
      </c>
      <c r="K4347" s="122">
        <f>VLOOKUP(J4347,辅助信息!H:I,2,FALSE)</f>
        <v>13540231225</v>
      </c>
      <c r="L4347" s="124">
        <f>VLOOKUP(B4347,辅助信息!E:J,6,FALSE)</f>
        <v>0</v>
      </c>
      <c r="M4347" s="93">
        <v>45941</v>
      </c>
      <c r="O4347" s="64">
        <f ca="1" t="shared" si="218"/>
        <v>0</v>
      </c>
      <c r="P4347" s="64">
        <f ca="1" t="shared" si="219"/>
        <v>30</v>
      </c>
      <c r="Q4347" s="29" t="str">
        <f>VLOOKUP(B4347,辅助信息!E:M,9,FALSE)</f>
        <v>ZTWM-CDGS-XS-2025-0156-五冶钢构-2025年九月第一批次钢筋采购合同(三圣乡项目)-中铁物贸成都公司</v>
      </c>
      <c r="R4347" s="29" t="str">
        <f>_xlfn._xlws.FILTER(辅助信息!D:D,辅助信息!E:E=B4347)</f>
        <v>五冶钢构龙泉东洪片区(70亩、85亩)住宅、商业及配套工程项目</v>
      </c>
    </row>
    <row r="4348" hidden="1" spans="2:18">
      <c r="B4348" s="138" t="s">
        <v>224</v>
      </c>
      <c r="C4348" s="72">
        <v>45941</v>
      </c>
      <c r="D4348" s="122" t="str">
        <f>VLOOKUP(B4348,辅助信息!E:K,7,FALSE)</f>
        <v>JWDDCD2025092400188</v>
      </c>
      <c r="E4348" s="122" t="str">
        <f>VLOOKUP(F4348,辅助信息!A:B,2,FALSE)</f>
        <v>螺纹钢</v>
      </c>
      <c r="F4348" s="122" t="s">
        <v>19</v>
      </c>
      <c r="G4348" s="123">
        <v>13</v>
      </c>
      <c r="H4348" s="136">
        <f>IF(SUMIFS('[1]2025年已发货'!$E:$E,'[1]2025年已发货'!$F:$F,C4348,'[1]2025年已发货'!$C:$C,F4348,'[1]2025年已发货'!$G:$G,I4348,'[1]2025年已发货'!$H:$H,J4348)=0,"未发货",SUMIFS('[1]2025年已发货'!$E:$E,'[1]2025年已发货'!$F:$F,C4348,'[1]2025年已发货'!$C:$C,F4348,'[1]2025年已发货'!$G:$G,I4348,'[1]2025年已发货'!$H:$H,J4348))</f>
        <v>13</v>
      </c>
      <c r="I4348" s="122" t="str">
        <f>VLOOKUP(B4348,辅助信息!E:I,3,FALSE)</f>
        <v>(五冶钢构龙泉东洪片区70亩住宅、商业及配套工程项目一标段)成都市龙泉驿外东洪路地铁2号线惠王陵地铁C口</v>
      </c>
      <c r="J4348" s="122" t="str">
        <f>VLOOKUP(B4348,辅助信息!E:I,4,FALSE)</f>
        <v>邹爱国</v>
      </c>
      <c r="K4348" s="122">
        <f>VLOOKUP(J4348,辅助信息!H:I,2,FALSE)</f>
        <v>13540231225</v>
      </c>
      <c r="L4348" s="124">
        <f>VLOOKUP(B4348,辅助信息!E:J,6,FALSE)</f>
        <v>0</v>
      </c>
      <c r="M4348" s="93">
        <v>45941</v>
      </c>
      <c r="O4348" s="64">
        <f ca="1" t="shared" si="218"/>
        <v>0</v>
      </c>
      <c r="P4348" s="64">
        <f ca="1" t="shared" si="219"/>
        <v>30</v>
      </c>
      <c r="Q4348" s="29" t="str">
        <f>VLOOKUP(B4348,辅助信息!E:M,9,FALSE)</f>
        <v>ZTWM-CDGS-XS-2025-0156-五冶钢构-2025年九月第一批次钢筋采购合同(三圣乡项目)-中铁物贸成都公司</v>
      </c>
      <c r="R4348" s="29" t="str">
        <f>_xlfn._xlws.FILTER(辅助信息!D:D,辅助信息!E:E=B4348)</f>
        <v>五冶钢构龙泉东洪片区(70亩、85亩)住宅、商业及配套工程项目</v>
      </c>
    </row>
    <row r="4349" hidden="1" spans="2:18">
      <c r="B4349" s="138" t="s">
        <v>224</v>
      </c>
      <c r="C4349" s="72">
        <v>45941</v>
      </c>
      <c r="D4349" s="122" t="str">
        <f>VLOOKUP(B4349,辅助信息!E:K,7,FALSE)</f>
        <v>JWDDCD2025092400188</v>
      </c>
      <c r="E4349" s="122" t="str">
        <f>VLOOKUP(F4349,辅助信息!A:B,2,FALSE)</f>
        <v>螺纹钢</v>
      </c>
      <c r="F4349" s="122" t="s">
        <v>32</v>
      </c>
      <c r="G4349" s="123">
        <v>16</v>
      </c>
      <c r="H4349" s="136">
        <f>IF(SUMIFS('[1]2025年已发货'!$E:$E,'[1]2025年已发货'!$F:$F,C4349,'[1]2025年已发货'!$C:$C,F4349,'[1]2025年已发货'!$G:$G,I4349,'[1]2025年已发货'!$H:$H,J4349)=0,"未发货",SUMIFS('[1]2025年已发货'!$E:$E,'[1]2025年已发货'!$F:$F,C4349,'[1]2025年已发货'!$C:$C,F4349,'[1]2025年已发货'!$G:$G,I4349,'[1]2025年已发货'!$H:$H,J4349))</f>
        <v>16</v>
      </c>
      <c r="I4349" s="122" t="str">
        <f>VLOOKUP(B4349,辅助信息!E:I,3,FALSE)</f>
        <v>(五冶钢构龙泉东洪片区70亩住宅、商业及配套工程项目一标段)成都市龙泉驿外东洪路地铁2号线惠王陵地铁C口</v>
      </c>
      <c r="J4349" s="122" t="str">
        <f>VLOOKUP(B4349,辅助信息!E:I,4,FALSE)</f>
        <v>邹爱国</v>
      </c>
      <c r="K4349" s="122">
        <f>VLOOKUP(J4349,辅助信息!H:I,2,FALSE)</f>
        <v>13540231225</v>
      </c>
      <c r="L4349" s="124">
        <f>VLOOKUP(B4349,辅助信息!E:J,6,FALSE)</f>
        <v>0</v>
      </c>
      <c r="M4349" s="93">
        <v>45941</v>
      </c>
      <c r="O4349" s="64">
        <f ca="1" t="shared" si="218"/>
        <v>0</v>
      </c>
      <c r="P4349" s="64">
        <f ca="1" t="shared" si="219"/>
        <v>30</v>
      </c>
      <c r="Q4349" s="29" t="str">
        <f>VLOOKUP(B4349,辅助信息!E:M,9,FALSE)</f>
        <v>ZTWM-CDGS-XS-2025-0156-五冶钢构-2025年九月第一批次钢筋采购合同(三圣乡项目)-中铁物贸成都公司</v>
      </c>
      <c r="R4349" s="29" t="str">
        <f>_xlfn._xlws.FILTER(辅助信息!D:D,辅助信息!E:E=B4349)</f>
        <v>五冶钢构龙泉东洪片区(70亩、85亩)住宅、商业及配套工程项目</v>
      </c>
    </row>
    <row r="4350" hidden="1" spans="2:18">
      <c r="B4350" s="138" t="s">
        <v>224</v>
      </c>
      <c r="C4350" s="72">
        <v>45941</v>
      </c>
      <c r="D4350" s="122" t="str">
        <f>VLOOKUP(B4350,辅助信息!E:K,7,FALSE)</f>
        <v>JWDDCD2025092400188</v>
      </c>
      <c r="E4350" s="122" t="str">
        <f>VLOOKUP(F4350,辅助信息!A:B,2,FALSE)</f>
        <v>螺纹钢</v>
      </c>
      <c r="F4350" s="122" t="s">
        <v>30</v>
      </c>
      <c r="G4350" s="123">
        <v>20</v>
      </c>
      <c r="H4350" s="136">
        <f>IF(SUMIFS('[1]2025年已发货'!$E:$E,'[1]2025年已发货'!$F:$F,C4350,'[1]2025年已发货'!$C:$C,F4350,'[1]2025年已发货'!$G:$G,I4350,'[1]2025年已发货'!$H:$H,J4350)=0,"未发货",SUMIFS('[1]2025年已发货'!$E:$E,'[1]2025年已发货'!$F:$F,C4350,'[1]2025年已发货'!$C:$C,F4350,'[1]2025年已发货'!$G:$G,I4350,'[1]2025年已发货'!$H:$H,J4350))</f>
        <v>20</v>
      </c>
      <c r="I4350" s="122" t="str">
        <f>VLOOKUP(B4350,辅助信息!E:I,3,FALSE)</f>
        <v>(五冶钢构龙泉东洪片区70亩住宅、商业及配套工程项目一标段)成都市龙泉驿外东洪路地铁2号线惠王陵地铁C口</v>
      </c>
      <c r="J4350" s="122" t="str">
        <f>VLOOKUP(B4350,辅助信息!E:I,4,FALSE)</f>
        <v>邹爱国</v>
      </c>
      <c r="K4350" s="122">
        <f>VLOOKUP(J4350,辅助信息!H:I,2,FALSE)</f>
        <v>13540231225</v>
      </c>
      <c r="L4350" s="124">
        <f>VLOOKUP(B4350,辅助信息!E:J,6,FALSE)</f>
        <v>0</v>
      </c>
      <c r="M4350" s="93">
        <v>45941</v>
      </c>
      <c r="O4350" s="64">
        <f ca="1" t="shared" si="218"/>
        <v>0</v>
      </c>
      <c r="P4350" s="64">
        <f ca="1" t="shared" si="219"/>
        <v>30</v>
      </c>
      <c r="Q4350" s="29" t="str">
        <f>VLOOKUP(B4350,辅助信息!E:M,9,FALSE)</f>
        <v>ZTWM-CDGS-XS-2025-0156-五冶钢构-2025年九月第一批次钢筋采购合同(三圣乡项目)-中铁物贸成都公司</v>
      </c>
      <c r="R4350" s="29" t="str">
        <f>_xlfn._xlws.FILTER(辅助信息!D:D,辅助信息!E:E=B4350)</f>
        <v>五冶钢构龙泉东洪片区(70亩、85亩)住宅、商业及配套工程项目</v>
      </c>
    </row>
    <row r="4351" hidden="1" spans="2:18">
      <c r="B4351" s="138" t="s">
        <v>224</v>
      </c>
      <c r="C4351" s="72">
        <v>45941</v>
      </c>
      <c r="D4351" s="122" t="str">
        <f>VLOOKUP(B4351,辅助信息!E:K,7,FALSE)</f>
        <v>JWDDCD2025092400188</v>
      </c>
      <c r="E4351" s="122" t="str">
        <f>VLOOKUP(F4351,辅助信息!A:B,2,FALSE)</f>
        <v>螺纹钢</v>
      </c>
      <c r="F4351" s="122" t="s">
        <v>33</v>
      </c>
      <c r="G4351" s="123">
        <v>28</v>
      </c>
      <c r="H4351" s="136">
        <f>IF(SUMIFS('[1]2025年已发货'!$E:$E,'[1]2025年已发货'!$F:$F,C4351,'[1]2025年已发货'!$C:$C,F4351,'[1]2025年已发货'!$G:$G,I4351,'[1]2025年已发货'!$H:$H,J4351)=0,"未发货",SUMIFS('[1]2025年已发货'!$E:$E,'[1]2025年已发货'!$F:$F,C4351,'[1]2025年已发货'!$C:$C,F4351,'[1]2025年已发货'!$G:$G,I4351,'[1]2025年已发货'!$H:$H,J4351))</f>
        <v>28</v>
      </c>
      <c r="I4351" s="122" t="str">
        <f>VLOOKUP(B4351,辅助信息!E:I,3,FALSE)</f>
        <v>(五冶钢构龙泉东洪片区70亩住宅、商业及配套工程项目一标段)成都市龙泉驿外东洪路地铁2号线惠王陵地铁C口</v>
      </c>
      <c r="J4351" s="122" t="str">
        <f>VLOOKUP(B4351,辅助信息!E:I,4,FALSE)</f>
        <v>邹爱国</v>
      </c>
      <c r="K4351" s="122">
        <f>VLOOKUP(J4351,辅助信息!H:I,2,FALSE)</f>
        <v>13540231225</v>
      </c>
      <c r="L4351" s="124">
        <f>VLOOKUP(B4351,辅助信息!E:J,6,FALSE)</f>
        <v>0</v>
      </c>
      <c r="M4351" s="93">
        <v>45941</v>
      </c>
      <c r="O4351" s="64">
        <f ca="1" t="shared" si="218"/>
        <v>0</v>
      </c>
      <c r="P4351" s="64">
        <f ca="1" t="shared" si="219"/>
        <v>30</v>
      </c>
      <c r="Q4351" s="29" t="str">
        <f>VLOOKUP(B4351,辅助信息!E:M,9,FALSE)</f>
        <v>ZTWM-CDGS-XS-2025-0156-五冶钢构-2025年九月第一批次钢筋采购合同(三圣乡项目)-中铁物贸成都公司</v>
      </c>
      <c r="R4351" s="29" t="str">
        <f>_xlfn._xlws.FILTER(辅助信息!D:D,辅助信息!E:E=B4351)</f>
        <v>五冶钢构龙泉东洪片区(70亩、85亩)住宅、商业及配套工程项目</v>
      </c>
    </row>
    <row r="4352" hidden="1" spans="2:18">
      <c r="B4352" s="138" t="s">
        <v>224</v>
      </c>
      <c r="C4352" s="72">
        <v>45941</v>
      </c>
      <c r="D4352" s="122" t="str">
        <f>VLOOKUP(B4352,辅助信息!E:K,7,FALSE)</f>
        <v>JWDDCD2025092400188</v>
      </c>
      <c r="E4352" s="122" t="str">
        <f>VLOOKUP(F4352,辅助信息!A:B,2,FALSE)</f>
        <v>螺纹钢</v>
      </c>
      <c r="F4352" s="122" t="s">
        <v>28</v>
      </c>
      <c r="G4352" s="123">
        <v>36</v>
      </c>
      <c r="H4352" s="136">
        <f>IF(SUMIFS('[1]2025年已发货'!$E:$E,'[1]2025年已发货'!$F:$F,C4352,'[1]2025年已发货'!$C:$C,F4352,'[1]2025年已发货'!$G:$G,I4352,'[1]2025年已发货'!$H:$H,J4352)=0,"未发货",SUMIFS('[1]2025年已发货'!$E:$E,'[1]2025年已发货'!$F:$F,C4352,'[1]2025年已发货'!$C:$C,F4352,'[1]2025年已发货'!$G:$G,I4352,'[1]2025年已发货'!$H:$H,J4352))</f>
        <v>36</v>
      </c>
      <c r="I4352" s="122" t="str">
        <f>VLOOKUP(B4352,辅助信息!E:I,3,FALSE)</f>
        <v>(五冶钢构龙泉东洪片区70亩住宅、商业及配套工程项目一标段)成都市龙泉驿外东洪路地铁2号线惠王陵地铁C口</v>
      </c>
      <c r="J4352" s="122" t="str">
        <f>VLOOKUP(B4352,辅助信息!E:I,4,FALSE)</f>
        <v>邹爱国</v>
      </c>
      <c r="K4352" s="122">
        <f>VLOOKUP(J4352,辅助信息!H:I,2,FALSE)</f>
        <v>13540231225</v>
      </c>
      <c r="L4352" s="124">
        <f>VLOOKUP(B4352,辅助信息!E:J,6,FALSE)</f>
        <v>0</v>
      </c>
      <c r="M4352" s="93">
        <v>45941</v>
      </c>
      <c r="O4352" s="64">
        <f ca="1" t="shared" si="218"/>
        <v>0</v>
      </c>
      <c r="P4352" s="64">
        <f ca="1" t="shared" si="219"/>
        <v>30</v>
      </c>
      <c r="Q4352" s="29" t="str">
        <f>VLOOKUP(B4352,辅助信息!E:M,9,FALSE)</f>
        <v>ZTWM-CDGS-XS-2025-0156-五冶钢构-2025年九月第一批次钢筋采购合同(三圣乡项目)-中铁物贸成都公司</v>
      </c>
      <c r="R4352" s="29" t="str">
        <f>_xlfn._xlws.FILTER(辅助信息!D:D,辅助信息!E:E=B4352)</f>
        <v>五冶钢构龙泉东洪片区(70亩、85亩)住宅、商业及配套工程项目</v>
      </c>
    </row>
    <row r="4353" hidden="1" spans="2:18">
      <c r="B4353" s="138" t="s">
        <v>224</v>
      </c>
      <c r="C4353" s="72">
        <v>45941</v>
      </c>
      <c r="D4353" s="122" t="str">
        <f>VLOOKUP(B4353,辅助信息!E:K,7,FALSE)</f>
        <v>JWDDCD2025092400188</v>
      </c>
      <c r="E4353" s="122" t="str">
        <f>VLOOKUP(F4353,辅助信息!A:B,2,FALSE)</f>
        <v>螺纹钢</v>
      </c>
      <c r="F4353" s="122" t="s">
        <v>18</v>
      </c>
      <c r="G4353" s="123">
        <v>8</v>
      </c>
      <c r="H4353" s="136">
        <f>IF(SUMIFS('[1]2025年已发货'!$E:$E,'[1]2025年已发货'!$F:$F,C4353,'[1]2025年已发货'!$C:$C,F4353,'[1]2025年已发货'!$G:$G,I4353,'[1]2025年已发货'!$H:$H,J4353)=0,"未发货",SUMIFS('[1]2025年已发货'!$E:$E,'[1]2025年已发货'!$F:$F,C4353,'[1]2025年已发货'!$C:$C,F4353,'[1]2025年已发货'!$G:$G,I4353,'[1]2025年已发货'!$H:$H,J4353))</f>
        <v>8</v>
      </c>
      <c r="I4353" s="122" t="str">
        <f>VLOOKUP(B4353,辅助信息!E:I,3,FALSE)</f>
        <v>(五冶钢构龙泉东洪片区70亩住宅、商业及配套工程项目一标段)成都市龙泉驿外东洪路地铁2号线惠王陵地铁C口</v>
      </c>
      <c r="J4353" s="122" t="str">
        <f>VLOOKUP(B4353,辅助信息!E:I,4,FALSE)</f>
        <v>邹爱国</v>
      </c>
      <c r="K4353" s="122">
        <f>VLOOKUP(J4353,辅助信息!H:I,2,FALSE)</f>
        <v>13540231225</v>
      </c>
      <c r="L4353" s="124">
        <f>VLOOKUP(B4353,辅助信息!E:J,6,FALSE)</f>
        <v>0</v>
      </c>
      <c r="M4353" s="93">
        <v>45941</v>
      </c>
      <c r="O4353" s="64">
        <f ca="1" t="shared" si="218"/>
        <v>0</v>
      </c>
      <c r="P4353" s="64">
        <f ca="1" t="shared" si="219"/>
        <v>30</v>
      </c>
      <c r="Q4353" s="29" t="str">
        <f>VLOOKUP(B4353,辅助信息!E:M,9,FALSE)</f>
        <v>ZTWM-CDGS-XS-2025-0156-五冶钢构-2025年九月第一批次钢筋采购合同(三圣乡项目)-中铁物贸成都公司</v>
      </c>
      <c r="R4353" s="29" t="str">
        <f>_xlfn._xlws.FILTER(辅助信息!D:D,辅助信息!E:E=B4353)</f>
        <v>五冶钢构龙泉东洪片区(70亩、85亩)住宅、商业及配套工程项目</v>
      </c>
    </row>
    <row r="4354" hidden="1" spans="2:18">
      <c r="B4354" s="138" t="s">
        <v>226</v>
      </c>
      <c r="C4354" s="72">
        <v>45941</v>
      </c>
      <c r="D4354" s="122" t="str">
        <f>VLOOKUP(B4354,辅助信息!E:K,7,FALSE)</f>
        <v>JWDDCD2025092400211</v>
      </c>
      <c r="E4354" s="122" t="str">
        <f>VLOOKUP(F4354,辅助信息!A:B,2,FALSE)</f>
        <v>盘螺</v>
      </c>
      <c r="F4354" s="122" t="s">
        <v>40</v>
      </c>
      <c r="G4354" s="123">
        <v>35</v>
      </c>
      <c r="H4354" s="136" t="str">
        <f>IF(SUMIFS('[1]2025年已发货'!$E:$E,'[1]2025年已发货'!$F:$F,C4354,'[1]2025年已发货'!$C:$C,F4354,'[1]2025年已发货'!$G:$G,I4354,'[1]2025年已发货'!$H:$H,J4354)=0,"未发货",SUMIFS('[1]2025年已发货'!$E:$E,'[1]2025年已发货'!$F:$F,C4354,'[1]2025年已发货'!$C:$C,F4354,'[1]2025年已发货'!$G:$G,I4354,'[1]2025年已发货'!$H:$H,J4354))</f>
        <v>未发货</v>
      </c>
      <c r="I4354" s="122" t="str">
        <f>VLOOKUP(B4354,辅助信息!E:I,3,FALSE)</f>
        <v>(五冶钢构龙泉东洪片区85亩住宅、商业及配套工程项目二标段)成都市龙泉驿外东洪路地铁2号线惠王陵地铁C口</v>
      </c>
      <c r="J4354" s="122" t="str">
        <f>VLOOKUP(B4354,辅助信息!E:I,4,FALSE)</f>
        <v>李渊</v>
      </c>
      <c r="K4354" s="122">
        <f>VLOOKUP(J4354,辅助信息!H:I,2,FALSE)</f>
        <v>18381013849</v>
      </c>
      <c r="L4354" s="124">
        <f>VLOOKUP(B4354,辅助信息!E:J,6,FALSE)</f>
        <v>0</v>
      </c>
      <c r="M4354" s="93">
        <v>45941</v>
      </c>
      <c r="O4354" s="64">
        <f ca="1" t="shared" si="218"/>
        <v>0</v>
      </c>
      <c r="P4354" s="64">
        <f ca="1" t="shared" si="219"/>
        <v>30</v>
      </c>
      <c r="Q4354" s="29" t="str">
        <f>VLOOKUP(B4354,辅助信息!E:M,9,FALSE)</f>
        <v>ZTWM-CDGS-XS-2025-0156-五冶钢构-2025年九月第一批次钢筋采购合同(三圣乡项目)-中铁物贸成都公司</v>
      </c>
      <c r="R4354" s="29" t="str">
        <f>_xlfn._xlws.FILTER(辅助信息!D:D,辅助信息!E:E=B4354)</f>
        <v>五冶钢构龙泉东洪片区(70亩、85亩)住宅、商业及配套工程项目</v>
      </c>
    </row>
    <row r="4355" hidden="1" spans="2:18">
      <c r="B4355" s="138" t="s">
        <v>226</v>
      </c>
      <c r="C4355" s="72">
        <v>45941</v>
      </c>
      <c r="D4355" s="122" t="str">
        <f>VLOOKUP(B4355,辅助信息!E:K,7,FALSE)</f>
        <v>JWDDCD2025092400211</v>
      </c>
      <c r="E4355" s="122" t="str">
        <f>VLOOKUP(F4355,辅助信息!A:B,2,FALSE)</f>
        <v>盘螺</v>
      </c>
      <c r="F4355" s="122" t="s">
        <v>41</v>
      </c>
      <c r="G4355" s="123">
        <v>35</v>
      </c>
      <c r="H4355" s="136">
        <f>IF(SUMIFS('[1]2025年已发货'!$E:$E,'[1]2025年已发货'!$F:$F,C4355,'[1]2025年已发货'!$C:$C,F4355,'[1]2025年已发货'!$G:$G,I4355,'[1]2025年已发货'!$H:$H,J4355)=0,"未发货",SUMIFS('[1]2025年已发货'!$E:$E,'[1]2025年已发货'!$F:$F,C4355,'[1]2025年已发货'!$C:$C,F4355,'[1]2025年已发货'!$G:$G,I4355,'[1]2025年已发货'!$H:$H,J4355))</f>
        <v>35</v>
      </c>
      <c r="I4355" s="122" t="str">
        <f>VLOOKUP(B4355,辅助信息!E:I,3,FALSE)</f>
        <v>(五冶钢构龙泉东洪片区85亩住宅、商业及配套工程项目二标段)成都市龙泉驿外东洪路地铁2号线惠王陵地铁C口</v>
      </c>
      <c r="J4355" s="122" t="str">
        <f>VLOOKUP(B4355,辅助信息!E:I,4,FALSE)</f>
        <v>李渊</v>
      </c>
      <c r="K4355" s="122">
        <f>VLOOKUP(J4355,辅助信息!H:I,2,FALSE)</f>
        <v>18381013849</v>
      </c>
      <c r="L4355" s="124">
        <f>VLOOKUP(B4355,辅助信息!E:J,6,FALSE)</f>
        <v>0</v>
      </c>
      <c r="M4355" s="93">
        <v>45941</v>
      </c>
      <c r="O4355" s="64">
        <f ca="1" t="shared" si="218"/>
        <v>0</v>
      </c>
      <c r="P4355" s="64">
        <f ca="1" t="shared" si="219"/>
        <v>30</v>
      </c>
      <c r="Q4355" s="29" t="str">
        <f>VLOOKUP(B4355,辅助信息!E:M,9,FALSE)</f>
        <v>ZTWM-CDGS-XS-2025-0156-五冶钢构-2025年九月第一批次钢筋采购合同(三圣乡项目)-中铁物贸成都公司</v>
      </c>
      <c r="R4355" s="29" t="str">
        <f>_xlfn._xlws.FILTER(辅助信息!D:D,辅助信息!E:E=B4355)</f>
        <v>五冶钢构龙泉东洪片区(70亩、85亩)住宅、商业及配套工程项目</v>
      </c>
    </row>
    <row r="4356" hidden="1" spans="2:18">
      <c r="B4356" s="138" t="s">
        <v>226</v>
      </c>
      <c r="C4356" s="72">
        <v>45941</v>
      </c>
      <c r="D4356" s="122" t="str">
        <f>VLOOKUP(B4356,辅助信息!E:K,7,FALSE)</f>
        <v>JWDDCD2025092400211</v>
      </c>
      <c r="E4356" s="122" t="str">
        <f>VLOOKUP(F4356,辅助信息!A:B,2,FALSE)</f>
        <v>盘螺</v>
      </c>
      <c r="F4356" s="122" t="s">
        <v>26</v>
      </c>
      <c r="G4356" s="123">
        <v>35</v>
      </c>
      <c r="H4356" s="136" t="str">
        <f>IF(SUMIFS('[1]2025年已发货'!$E:$E,'[1]2025年已发货'!$F:$F,C4356,'[1]2025年已发货'!$C:$C,F4356,'[1]2025年已发货'!$G:$G,I4356,'[1]2025年已发货'!$H:$H,J4356)=0,"未发货",SUMIFS('[1]2025年已发货'!$E:$E,'[1]2025年已发货'!$F:$F,C4356,'[1]2025年已发货'!$C:$C,F4356,'[1]2025年已发货'!$G:$G,I4356,'[1]2025年已发货'!$H:$H,J4356))</f>
        <v>未发货</v>
      </c>
      <c r="I4356" s="122" t="str">
        <f>VLOOKUP(B4356,辅助信息!E:I,3,FALSE)</f>
        <v>(五冶钢构龙泉东洪片区85亩住宅、商业及配套工程项目二标段)成都市龙泉驿外东洪路地铁2号线惠王陵地铁C口</v>
      </c>
      <c r="J4356" s="122" t="str">
        <f>VLOOKUP(B4356,辅助信息!E:I,4,FALSE)</f>
        <v>李渊</v>
      </c>
      <c r="K4356" s="122">
        <f>VLOOKUP(J4356,辅助信息!H:I,2,FALSE)</f>
        <v>18381013849</v>
      </c>
      <c r="L4356" s="124">
        <f>VLOOKUP(B4356,辅助信息!E:J,6,FALSE)</f>
        <v>0</v>
      </c>
      <c r="M4356" s="93">
        <v>45941</v>
      </c>
      <c r="O4356" s="64">
        <f ca="1" t="shared" si="218"/>
        <v>0</v>
      </c>
      <c r="P4356" s="64">
        <f ca="1" t="shared" si="219"/>
        <v>30</v>
      </c>
      <c r="Q4356" s="29" t="str">
        <f>VLOOKUP(B4356,辅助信息!E:M,9,FALSE)</f>
        <v>ZTWM-CDGS-XS-2025-0156-五冶钢构-2025年九月第一批次钢筋采购合同(三圣乡项目)-中铁物贸成都公司</v>
      </c>
      <c r="R4356" s="29" t="str">
        <f>_xlfn._xlws.FILTER(辅助信息!D:D,辅助信息!E:E=B4356)</f>
        <v>五冶钢构龙泉东洪片区(70亩、85亩)住宅、商业及配套工程项目</v>
      </c>
    </row>
    <row r="4357" hidden="1" spans="2:18">
      <c r="B4357" s="138" t="s">
        <v>226</v>
      </c>
      <c r="C4357" s="72">
        <v>45941</v>
      </c>
      <c r="D4357" s="122" t="str">
        <f>VLOOKUP(B4357,辅助信息!E:K,7,FALSE)</f>
        <v>JWDDCD2025092400211</v>
      </c>
      <c r="E4357" s="122" t="str">
        <f>VLOOKUP(F4357,辅助信息!A:B,2,FALSE)</f>
        <v>螺纹钢</v>
      </c>
      <c r="F4357" s="122" t="s">
        <v>19</v>
      </c>
      <c r="G4357" s="123">
        <v>35</v>
      </c>
      <c r="H4357" s="136">
        <f>IF(SUMIFS('[1]2025年已发货'!$E:$E,'[1]2025年已发货'!$F:$F,C4357,'[1]2025年已发货'!$C:$C,F4357,'[1]2025年已发货'!$G:$G,I4357,'[1]2025年已发货'!$H:$H,J4357)=0,"未发货",SUMIFS('[1]2025年已发货'!$E:$E,'[1]2025年已发货'!$F:$F,C4357,'[1]2025年已发货'!$C:$C,F4357,'[1]2025年已发货'!$G:$G,I4357,'[1]2025年已发货'!$H:$H,J4357))</f>
        <v>35</v>
      </c>
      <c r="I4357" s="122" t="str">
        <f>VLOOKUP(B4357,辅助信息!E:I,3,FALSE)</f>
        <v>(五冶钢构龙泉东洪片区85亩住宅、商业及配套工程项目二标段)成都市龙泉驿外东洪路地铁2号线惠王陵地铁C口</v>
      </c>
      <c r="J4357" s="122" t="str">
        <f>VLOOKUP(B4357,辅助信息!E:I,4,FALSE)</f>
        <v>李渊</v>
      </c>
      <c r="K4357" s="122">
        <f>VLOOKUP(J4357,辅助信息!H:I,2,FALSE)</f>
        <v>18381013849</v>
      </c>
      <c r="L4357" s="124">
        <f>VLOOKUP(B4357,辅助信息!E:J,6,FALSE)</f>
        <v>0</v>
      </c>
      <c r="M4357" s="93">
        <v>45941</v>
      </c>
      <c r="O4357" s="64">
        <f ca="1" t="shared" si="218"/>
        <v>0</v>
      </c>
      <c r="P4357" s="64">
        <f ca="1" t="shared" si="219"/>
        <v>30</v>
      </c>
      <c r="Q4357" s="29" t="str">
        <f>VLOOKUP(B4357,辅助信息!E:M,9,FALSE)</f>
        <v>ZTWM-CDGS-XS-2025-0156-五冶钢构-2025年九月第一批次钢筋采购合同(三圣乡项目)-中铁物贸成都公司</v>
      </c>
      <c r="R4357" s="29" t="str">
        <f>_xlfn._xlws.FILTER(辅助信息!D:D,辅助信息!E:E=B4357)</f>
        <v>五冶钢构龙泉东洪片区(70亩、85亩)住宅、商业及配套工程项目</v>
      </c>
    </row>
    <row r="4358" hidden="1" spans="2:18">
      <c r="B4358" s="138" t="s">
        <v>226</v>
      </c>
      <c r="C4358" s="72">
        <v>45941</v>
      </c>
      <c r="D4358" s="122" t="str">
        <f>VLOOKUP(B4358,辅助信息!E:K,7,FALSE)</f>
        <v>JWDDCD2025092400211</v>
      </c>
      <c r="E4358" s="122" t="str">
        <f>VLOOKUP(F4358,辅助信息!A:B,2,FALSE)</f>
        <v>螺纹钢</v>
      </c>
      <c r="F4358" s="122" t="s">
        <v>33</v>
      </c>
      <c r="G4358" s="123">
        <v>25</v>
      </c>
      <c r="H4358" s="136">
        <f>IF(SUMIFS('[1]2025年已发货'!$E:$E,'[1]2025年已发货'!$F:$F,C4358,'[1]2025年已发货'!$C:$C,F4358,'[1]2025年已发货'!$G:$G,I4358,'[1]2025年已发货'!$H:$H,J4358)=0,"未发货",SUMIFS('[1]2025年已发货'!$E:$E,'[1]2025年已发货'!$F:$F,C4358,'[1]2025年已发货'!$C:$C,F4358,'[1]2025年已发货'!$G:$G,I4358,'[1]2025年已发货'!$H:$H,J4358))</f>
        <v>25</v>
      </c>
      <c r="I4358" s="122" t="str">
        <f>VLOOKUP(B4358,辅助信息!E:I,3,FALSE)</f>
        <v>(五冶钢构龙泉东洪片区85亩住宅、商业及配套工程项目二标段)成都市龙泉驿外东洪路地铁2号线惠王陵地铁C口</v>
      </c>
      <c r="J4358" s="122" t="str">
        <f>VLOOKUP(B4358,辅助信息!E:I,4,FALSE)</f>
        <v>李渊</v>
      </c>
      <c r="K4358" s="122">
        <f>VLOOKUP(J4358,辅助信息!H:I,2,FALSE)</f>
        <v>18381013849</v>
      </c>
      <c r="L4358" s="124">
        <f>VLOOKUP(B4358,辅助信息!E:J,6,FALSE)</f>
        <v>0</v>
      </c>
      <c r="M4358" s="93">
        <v>45941</v>
      </c>
      <c r="O4358" s="64">
        <f ca="1" t="shared" si="218"/>
        <v>0</v>
      </c>
      <c r="P4358" s="64">
        <f ca="1" t="shared" si="219"/>
        <v>30</v>
      </c>
      <c r="Q4358" s="29" t="str">
        <f>VLOOKUP(B4358,辅助信息!E:M,9,FALSE)</f>
        <v>ZTWM-CDGS-XS-2025-0156-五冶钢构-2025年九月第一批次钢筋采购合同(三圣乡项目)-中铁物贸成都公司</v>
      </c>
      <c r="R4358" s="29" t="str">
        <f>_xlfn._xlws.FILTER(辅助信息!D:D,辅助信息!E:E=B4358)</f>
        <v>五冶钢构龙泉东洪片区(70亩、85亩)住宅、商业及配套工程项目</v>
      </c>
    </row>
    <row r="4359" hidden="1" spans="2:18">
      <c r="B4359" s="138" t="s">
        <v>226</v>
      </c>
      <c r="C4359" s="72">
        <v>45941</v>
      </c>
      <c r="D4359" s="122" t="str">
        <f>VLOOKUP(B4359,辅助信息!E:K,7,FALSE)</f>
        <v>JWDDCD2025092400211</v>
      </c>
      <c r="E4359" s="122" t="str">
        <f>VLOOKUP(F4359,辅助信息!A:B,2,FALSE)</f>
        <v>螺纹钢</v>
      </c>
      <c r="F4359" s="122" t="s">
        <v>28</v>
      </c>
      <c r="G4359" s="123">
        <v>21</v>
      </c>
      <c r="H4359" s="136">
        <f>IF(SUMIFS('[1]2025年已发货'!$E:$E,'[1]2025年已发货'!$F:$F,C4359,'[1]2025年已发货'!$C:$C,F4359,'[1]2025年已发货'!$G:$G,I4359,'[1]2025年已发货'!$H:$H,J4359)=0,"未发货",SUMIFS('[1]2025年已发货'!$E:$E,'[1]2025年已发货'!$F:$F,C4359,'[1]2025年已发货'!$C:$C,F4359,'[1]2025年已发货'!$G:$G,I4359,'[1]2025年已发货'!$H:$H,J4359))</f>
        <v>21</v>
      </c>
      <c r="I4359" s="122" t="str">
        <f>VLOOKUP(B4359,辅助信息!E:I,3,FALSE)</f>
        <v>(五冶钢构龙泉东洪片区85亩住宅、商业及配套工程项目二标段)成都市龙泉驿外东洪路地铁2号线惠王陵地铁C口</v>
      </c>
      <c r="J4359" s="122" t="str">
        <f>VLOOKUP(B4359,辅助信息!E:I,4,FALSE)</f>
        <v>李渊</v>
      </c>
      <c r="K4359" s="122">
        <f>VLOOKUP(J4359,辅助信息!H:I,2,FALSE)</f>
        <v>18381013849</v>
      </c>
      <c r="L4359" s="124">
        <f>VLOOKUP(B4359,辅助信息!E:J,6,FALSE)</f>
        <v>0</v>
      </c>
      <c r="M4359" s="93">
        <v>45941</v>
      </c>
      <c r="O4359" s="64">
        <f ca="1" t="shared" si="218"/>
        <v>0</v>
      </c>
      <c r="P4359" s="64">
        <f ca="1" t="shared" si="219"/>
        <v>30</v>
      </c>
      <c r="Q4359" s="29" t="str">
        <f>VLOOKUP(B4359,辅助信息!E:M,9,FALSE)</f>
        <v>ZTWM-CDGS-XS-2025-0156-五冶钢构-2025年九月第一批次钢筋采购合同(三圣乡项目)-中铁物贸成都公司</v>
      </c>
      <c r="R4359" s="29" t="str">
        <f>_xlfn._xlws.FILTER(辅助信息!D:D,辅助信息!E:E=B4359)</f>
        <v>五冶钢构龙泉东洪片区(70亩、85亩)住宅、商业及配套工程项目</v>
      </c>
    </row>
    <row r="4360" hidden="1" spans="2:18">
      <c r="B4360" s="138" t="s">
        <v>226</v>
      </c>
      <c r="C4360" s="72">
        <v>45941</v>
      </c>
      <c r="D4360" s="122" t="str">
        <f>VLOOKUP(B4360,辅助信息!E:K,7,FALSE)</f>
        <v>JWDDCD2025092400211</v>
      </c>
      <c r="E4360" s="122" t="str">
        <f>VLOOKUP(F4360,辅助信息!A:B,2,FALSE)</f>
        <v>螺纹钢</v>
      </c>
      <c r="F4360" s="122" t="s">
        <v>18</v>
      </c>
      <c r="G4360" s="123">
        <v>9</v>
      </c>
      <c r="H4360" s="136">
        <f>IF(SUMIFS('[1]2025年已发货'!$E:$E,'[1]2025年已发货'!$F:$F,C4360,'[1]2025年已发货'!$C:$C,F4360,'[1]2025年已发货'!$G:$G,I4360,'[1]2025年已发货'!$H:$H,J4360)=0,"未发货",SUMIFS('[1]2025年已发货'!$E:$E,'[1]2025年已发货'!$F:$F,C4360,'[1]2025年已发货'!$C:$C,F4360,'[1]2025年已发货'!$G:$G,I4360,'[1]2025年已发货'!$H:$H,J4360))</f>
        <v>9</v>
      </c>
      <c r="I4360" s="122" t="str">
        <f>VLOOKUP(B4360,辅助信息!E:I,3,FALSE)</f>
        <v>(五冶钢构龙泉东洪片区85亩住宅、商业及配套工程项目二标段)成都市龙泉驿外东洪路地铁2号线惠王陵地铁C口</v>
      </c>
      <c r="J4360" s="122" t="str">
        <f>VLOOKUP(B4360,辅助信息!E:I,4,FALSE)</f>
        <v>李渊</v>
      </c>
      <c r="K4360" s="122">
        <f>VLOOKUP(J4360,辅助信息!H:I,2,FALSE)</f>
        <v>18381013849</v>
      </c>
      <c r="L4360" s="124">
        <f>VLOOKUP(B4360,辅助信息!E:J,6,FALSE)</f>
        <v>0</v>
      </c>
      <c r="M4360" s="93">
        <v>45941</v>
      </c>
      <c r="O4360" s="64">
        <f ca="1" t="shared" si="218"/>
        <v>0</v>
      </c>
      <c r="P4360" s="64">
        <f ca="1" t="shared" si="219"/>
        <v>30</v>
      </c>
      <c r="Q4360" s="29" t="str">
        <f>VLOOKUP(B4360,辅助信息!E:M,9,FALSE)</f>
        <v>ZTWM-CDGS-XS-2025-0156-五冶钢构-2025年九月第一批次钢筋采购合同(三圣乡项目)-中铁物贸成都公司</v>
      </c>
      <c r="R4360" s="29" t="str">
        <f>_xlfn._xlws.FILTER(辅助信息!D:D,辅助信息!E:E=B4360)</f>
        <v>五冶钢构龙泉东洪片区(70亩、85亩)住宅、商业及配套工程项目</v>
      </c>
    </row>
    <row r="4361" ht="22.5" hidden="1" spans="1:18">
      <c r="A4361" s="131" t="s">
        <v>234</v>
      </c>
      <c r="B4361" s="138" t="s">
        <v>229</v>
      </c>
      <c r="C4361" s="72">
        <v>45941</v>
      </c>
      <c r="D4361" s="122" t="str">
        <f>VLOOKUP(B4361,辅助信息!E:K,7,FALSE)</f>
        <v>JWDDCD2025092400212</v>
      </c>
      <c r="E4361" s="122" t="str">
        <f>VLOOKUP(F4361,辅助信息!A:B,2,FALSE)</f>
        <v>盘螺</v>
      </c>
      <c r="F4361" s="122" t="s">
        <v>49</v>
      </c>
      <c r="G4361" s="123">
        <v>8</v>
      </c>
      <c r="H4361" s="136">
        <f>IF(SUMIFS('[1]2025年已发货'!$E:$E,'[1]2025年已发货'!$F:$F,C4361,'[1]2025年已发货'!$C:$C,F4361,'[1]2025年已发货'!$G:$G,I4361,'[1]2025年已发货'!$H:$H,J4361)=0,"未发货",SUMIFS('[1]2025年已发货'!$E:$E,'[1]2025年已发货'!$F:$F,C4361,'[1]2025年已发货'!$C:$C,F4361,'[1]2025年已发货'!$G:$G,I4361,'[1]2025年已发货'!$H:$H,J4361))</f>
        <v>8</v>
      </c>
      <c r="I4361" s="122" t="str">
        <f>VLOOKUP(B4361,辅助信息!E:I,3,FALSE)</f>
        <v>(五冶钢构龙泉东洪片区85亩住宅、商业及配套工程项目三标段)成都市龙泉驿外东洪路地铁2号线惠王陵地铁C口</v>
      </c>
      <c r="J4361" s="122" t="str">
        <f>VLOOKUP(B4361,辅助信息!E:I,4,FALSE)</f>
        <v>王军宝</v>
      </c>
      <c r="K4361" s="122">
        <f>VLOOKUP(J4361,辅助信息!H:I,2,FALSE)</f>
        <v>13889142392</v>
      </c>
      <c r="L4361" s="124">
        <f>VLOOKUP(B4361,辅助信息!E:J,6,FALSE)</f>
        <v>0</v>
      </c>
      <c r="M4361" s="93">
        <v>45941</v>
      </c>
      <c r="O4361" s="64">
        <f ca="1" t="shared" si="218"/>
        <v>0</v>
      </c>
      <c r="P4361" s="64">
        <f ca="1" t="shared" si="219"/>
        <v>30</v>
      </c>
      <c r="Q4361" s="29" t="str">
        <f>VLOOKUP(B4361,辅助信息!E:M,9,FALSE)</f>
        <v>ZTWM-CDGS-XS-2025-0156-五冶钢构-2025年九月第一批次钢筋采购合同(三圣乡项目)-中铁物贸成都公司</v>
      </c>
      <c r="R4361" s="29" t="str">
        <f>_xlfn._xlws.FILTER(辅助信息!D:D,辅助信息!E:E=B4361)</f>
        <v>五冶钢构龙泉东洪片区(70亩、85亩)住宅、商业及配套工程项目</v>
      </c>
    </row>
    <row r="4362" ht="22.5" hidden="1" spans="1:18">
      <c r="A4362" s="131" t="s">
        <v>234</v>
      </c>
      <c r="B4362" s="138" t="s">
        <v>229</v>
      </c>
      <c r="C4362" s="72">
        <v>45941</v>
      </c>
      <c r="D4362" s="122" t="str">
        <f>VLOOKUP(B4362,辅助信息!E:K,7,FALSE)</f>
        <v>JWDDCD2025092400212</v>
      </c>
      <c r="E4362" s="122" t="str">
        <f>VLOOKUP(F4362,辅助信息!A:B,2,FALSE)</f>
        <v>盘螺</v>
      </c>
      <c r="F4362" s="122" t="s">
        <v>40</v>
      </c>
      <c r="G4362" s="123">
        <v>69</v>
      </c>
      <c r="H4362" s="136" t="str">
        <f>IF(SUMIFS('[1]2025年已发货'!$E:$E,'[1]2025年已发货'!$F:$F,C4362,'[1]2025年已发货'!$C:$C,F4362,'[1]2025年已发货'!$G:$G,I4362,'[1]2025年已发货'!$H:$H,J4362)=0,"未发货",SUMIFS('[1]2025年已发货'!$E:$E,'[1]2025年已发货'!$F:$F,C4362,'[1]2025年已发货'!$C:$C,F4362,'[1]2025年已发货'!$G:$G,I4362,'[1]2025年已发货'!$H:$H,J4362))</f>
        <v>未发货</v>
      </c>
      <c r="I4362" s="122" t="str">
        <f>VLOOKUP(B4362,辅助信息!E:I,3,FALSE)</f>
        <v>(五冶钢构龙泉东洪片区85亩住宅、商业及配套工程项目三标段)成都市龙泉驿外东洪路地铁2号线惠王陵地铁C口</v>
      </c>
      <c r="J4362" s="122" t="str">
        <f>VLOOKUP(B4362,辅助信息!E:I,4,FALSE)</f>
        <v>王军宝</v>
      </c>
      <c r="K4362" s="122">
        <f>VLOOKUP(J4362,辅助信息!H:I,2,FALSE)</f>
        <v>13889142392</v>
      </c>
      <c r="L4362" s="124">
        <f>VLOOKUP(B4362,辅助信息!E:J,6,FALSE)</f>
        <v>0</v>
      </c>
      <c r="M4362" s="93">
        <v>45941</v>
      </c>
      <c r="O4362" s="64">
        <f ca="1" t="shared" si="218"/>
        <v>0</v>
      </c>
      <c r="P4362" s="64">
        <f ca="1" t="shared" si="219"/>
        <v>30</v>
      </c>
      <c r="Q4362" s="29" t="str">
        <f>VLOOKUP(B4362,辅助信息!E:M,9,FALSE)</f>
        <v>ZTWM-CDGS-XS-2025-0156-五冶钢构-2025年九月第一批次钢筋采购合同(三圣乡项目)-中铁物贸成都公司</v>
      </c>
      <c r="R4362" s="29" t="str">
        <f>_xlfn._xlws.FILTER(辅助信息!D:D,辅助信息!E:E=B4362)</f>
        <v>五冶钢构龙泉东洪片区(70亩、85亩)住宅、商业及配套工程项目</v>
      </c>
    </row>
    <row r="4363" ht="22.5" hidden="1" spans="1:18">
      <c r="A4363" s="131" t="s">
        <v>234</v>
      </c>
      <c r="B4363" s="138" t="s">
        <v>229</v>
      </c>
      <c r="C4363" s="72">
        <v>45941</v>
      </c>
      <c r="D4363" s="122" t="str">
        <f>VLOOKUP(B4363,辅助信息!E:K,7,FALSE)</f>
        <v>JWDDCD2025092400212</v>
      </c>
      <c r="E4363" s="122" t="str">
        <f>VLOOKUP(F4363,辅助信息!A:B,2,FALSE)</f>
        <v>盘螺</v>
      </c>
      <c r="F4363" s="122" t="s">
        <v>41</v>
      </c>
      <c r="G4363" s="123">
        <v>12</v>
      </c>
      <c r="H4363" s="136" t="str">
        <f>IF(SUMIFS('[1]2025年已发货'!$E:$E,'[1]2025年已发货'!$F:$F,C4363,'[1]2025年已发货'!$C:$C,F4363,'[1]2025年已发货'!$G:$G,I4363,'[1]2025年已发货'!$H:$H,J4363)=0,"未发货",SUMIFS('[1]2025年已发货'!$E:$E,'[1]2025年已发货'!$F:$F,C4363,'[1]2025年已发货'!$C:$C,F4363,'[1]2025年已发货'!$G:$G,I4363,'[1]2025年已发货'!$H:$H,J4363))</f>
        <v>未发货</v>
      </c>
      <c r="I4363" s="122" t="str">
        <f>VLOOKUP(B4363,辅助信息!E:I,3,FALSE)</f>
        <v>(五冶钢构龙泉东洪片区85亩住宅、商业及配套工程项目三标段)成都市龙泉驿外东洪路地铁2号线惠王陵地铁C口</v>
      </c>
      <c r="J4363" s="122" t="str">
        <f>VLOOKUP(B4363,辅助信息!E:I,4,FALSE)</f>
        <v>王军宝</v>
      </c>
      <c r="K4363" s="122">
        <f>VLOOKUP(J4363,辅助信息!H:I,2,FALSE)</f>
        <v>13889142392</v>
      </c>
      <c r="L4363" s="124">
        <f>VLOOKUP(B4363,辅助信息!E:J,6,FALSE)</f>
        <v>0</v>
      </c>
      <c r="M4363" s="93">
        <v>45941</v>
      </c>
      <c r="O4363" s="64">
        <f ca="1" t="shared" si="218"/>
        <v>0</v>
      </c>
      <c r="P4363" s="64">
        <f ca="1" t="shared" si="219"/>
        <v>30</v>
      </c>
      <c r="Q4363" s="29" t="str">
        <f>VLOOKUP(B4363,辅助信息!E:M,9,FALSE)</f>
        <v>ZTWM-CDGS-XS-2025-0156-五冶钢构-2025年九月第一批次钢筋采购合同(三圣乡项目)-中铁物贸成都公司</v>
      </c>
      <c r="R4363" s="29" t="str">
        <f>_xlfn._xlws.FILTER(辅助信息!D:D,辅助信息!E:E=B4363)</f>
        <v>五冶钢构龙泉东洪片区(70亩、85亩)住宅、商业及配套工程项目</v>
      </c>
    </row>
    <row r="4364" hidden="1" spans="2:18">
      <c r="B4364" s="138" t="s">
        <v>229</v>
      </c>
      <c r="C4364" s="72">
        <v>45941</v>
      </c>
      <c r="D4364" s="122" t="str">
        <f>VLOOKUP(B4364,辅助信息!E:K,7,FALSE)</f>
        <v>JWDDCD2025092400212</v>
      </c>
      <c r="E4364" s="122" t="str">
        <f>VLOOKUP(F4364,辅助信息!A:B,2,FALSE)</f>
        <v>螺纹钢</v>
      </c>
      <c r="F4364" s="122" t="s">
        <v>27</v>
      </c>
      <c r="G4364" s="123">
        <v>30</v>
      </c>
      <c r="H4364" s="136">
        <f>IF(SUMIFS('[1]2025年已发货'!$E:$E,'[1]2025年已发货'!$F:$F,C4364,'[1]2025年已发货'!$C:$C,F4364,'[1]2025年已发货'!$G:$G,I4364,'[1]2025年已发货'!$H:$H,J4364)=0,"未发货",SUMIFS('[1]2025年已发货'!$E:$E,'[1]2025年已发货'!$F:$F,C4364,'[1]2025年已发货'!$C:$C,F4364,'[1]2025年已发货'!$G:$G,I4364,'[1]2025年已发货'!$H:$H,J4364))</f>
        <v>30</v>
      </c>
      <c r="I4364" s="122" t="str">
        <f>VLOOKUP(B4364,辅助信息!E:I,3,FALSE)</f>
        <v>(五冶钢构龙泉东洪片区85亩住宅、商业及配套工程项目三标段)成都市龙泉驿外东洪路地铁2号线惠王陵地铁C口</v>
      </c>
      <c r="J4364" s="122" t="str">
        <f>VLOOKUP(B4364,辅助信息!E:I,4,FALSE)</f>
        <v>王军宝</v>
      </c>
      <c r="K4364" s="122">
        <f>VLOOKUP(J4364,辅助信息!H:I,2,FALSE)</f>
        <v>13889142392</v>
      </c>
      <c r="L4364" s="124">
        <f>VLOOKUP(B4364,辅助信息!E:J,6,FALSE)</f>
        <v>0</v>
      </c>
      <c r="M4364" s="93">
        <v>45941</v>
      </c>
      <c r="O4364" s="64">
        <f ca="1" t="shared" si="218"/>
        <v>0</v>
      </c>
      <c r="P4364" s="64">
        <f ca="1" t="shared" si="219"/>
        <v>30</v>
      </c>
      <c r="Q4364" s="29" t="str">
        <f>VLOOKUP(B4364,辅助信息!E:M,9,FALSE)</f>
        <v>ZTWM-CDGS-XS-2025-0156-五冶钢构-2025年九月第一批次钢筋采购合同(三圣乡项目)-中铁物贸成都公司</v>
      </c>
      <c r="R4364" s="29" t="str">
        <f>_xlfn._xlws.FILTER(辅助信息!D:D,辅助信息!E:E=B4364)</f>
        <v>五冶钢构龙泉东洪片区(70亩、85亩)住宅、商业及配套工程项目</v>
      </c>
    </row>
    <row r="4365" hidden="1" spans="2:18">
      <c r="B4365" s="138" t="s">
        <v>229</v>
      </c>
      <c r="C4365" s="72">
        <v>45941</v>
      </c>
      <c r="D4365" s="122" t="str">
        <f>VLOOKUP(B4365,辅助信息!E:K,7,FALSE)</f>
        <v>JWDDCD2025092400212</v>
      </c>
      <c r="E4365" s="122" t="str">
        <f>VLOOKUP(F4365,辅助信息!A:B,2,FALSE)</f>
        <v>螺纹钢</v>
      </c>
      <c r="F4365" s="122" t="s">
        <v>19</v>
      </c>
      <c r="G4365" s="123">
        <v>6</v>
      </c>
      <c r="H4365" s="136">
        <f>IF(SUMIFS('[1]2025年已发货'!$E:$E,'[1]2025年已发货'!$F:$F,C4365,'[1]2025年已发货'!$C:$C,F4365,'[1]2025年已发货'!$G:$G,I4365,'[1]2025年已发货'!$H:$H,J4365)=0,"未发货",SUMIFS('[1]2025年已发货'!$E:$E,'[1]2025年已发货'!$F:$F,C4365,'[1]2025年已发货'!$C:$C,F4365,'[1]2025年已发货'!$G:$G,I4365,'[1]2025年已发货'!$H:$H,J4365))</f>
        <v>6</v>
      </c>
      <c r="I4365" s="122" t="str">
        <f>VLOOKUP(B4365,辅助信息!E:I,3,FALSE)</f>
        <v>(五冶钢构龙泉东洪片区85亩住宅、商业及配套工程项目三标段)成都市龙泉驿外东洪路地铁2号线惠王陵地铁C口</v>
      </c>
      <c r="J4365" s="122" t="str">
        <f>VLOOKUP(B4365,辅助信息!E:I,4,FALSE)</f>
        <v>王军宝</v>
      </c>
      <c r="K4365" s="122">
        <f>VLOOKUP(J4365,辅助信息!H:I,2,FALSE)</f>
        <v>13889142392</v>
      </c>
      <c r="L4365" s="124">
        <f>VLOOKUP(B4365,辅助信息!E:J,6,FALSE)</f>
        <v>0</v>
      </c>
      <c r="M4365" s="93">
        <v>45941</v>
      </c>
      <c r="O4365" s="64">
        <f ca="1" t="shared" si="218"/>
        <v>0</v>
      </c>
      <c r="P4365" s="64">
        <f ca="1" t="shared" si="219"/>
        <v>30</v>
      </c>
      <c r="Q4365" s="29" t="str">
        <f>VLOOKUP(B4365,辅助信息!E:M,9,FALSE)</f>
        <v>ZTWM-CDGS-XS-2025-0156-五冶钢构-2025年九月第一批次钢筋采购合同(三圣乡项目)-中铁物贸成都公司</v>
      </c>
      <c r="R4365" s="29" t="str">
        <f>_xlfn._xlws.FILTER(辅助信息!D:D,辅助信息!E:E=B4365)</f>
        <v>五冶钢构龙泉东洪片区(70亩、85亩)住宅、商业及配套工程项目</v>
      </c>
    </row>
    <row r="4366" hidden="1" spans="2:18">
      <c r="B4366" s="138" t="s">
        <v>229</v>
      </c>
      <c r="C4366" s="72">
        <v>45941</v>
      </c>
      <c r="D4366" s="122" t="str">
        <f>VLOOKUP(B4366,辅助信息!E:K,7,FALSE)</f>
        <v>JWDDCD2025092400212</v>
      </c>
      <c r="E4366" s="122" t="str">
        <f>VLOOKUP(F4366,辅助信息!A:B,2,FALSE)</f>
        <v>螺纹钢</v>
      </c>
      <c r="F4366" s="122" t="s">
        <v>32</v>
      </c>
      <c r="G4366" s="123">
        <v>10</v>
      </c>
      <c r="H4366" s="136">
        <f>IF(SUMIFS('[1]2025年已发货'!$E:$E,'[1]2025年已发货'!$F:$F,C4366,'[1]2025年已发货'!$C:$C,F4366,'[1]2025年已发货'!$G:$G,I4366,'[1]2025年已发货'!$H:$H,J4366)=0,"未发货",SUMIFS('[1]2025年已发货'!$E:$E,'[1]2025年已发货'!$F:$F,C4366,'[1]2025年已发货'!$C:$C,F4366,'[1]2025年已发货'!$G:$G,I4366,'[1]2025年已发货'!$H:$H,J4366))</f>
        <v>10</v>
      </c>
      <c r="I4366" s="122" t="str">
        <f>VLOOKUP(B4366,辅助信息!E:I,3,FALSE)</f>
        <v>(五冶钢构龙泉东洪片区85亩住宅、商业及配套工程项目三标段)成都市龙泉驿外东洪路地铁2号线惠王陵地铁C口</v>
      </c>
      <c r="J4366" s="122" t="str">
        <f>VLOOKUP(B4366,辅助信息!E:I,4,FALSE)</f>
        <v>王军宝</v>
      </c>
      <c r="K4366" s="122">
        <f>VLOOKUP(J4366,辅助信息!H:I,2,FALSE)</f>
        <v>13889142392</v>
      </c>
      <c r="L4366" s="124">
        <f>VLOOKUP(B4366,辅助信息!E:J,6,FALSE)</f>
        <v>0</v>
      </c>
      <c r="M4366" s="93">
        <v>45941</v>
      </c>
      <c r="O4366" s="64">
        <f ca="1" t="shared" si="218"/>
        <v>0</v>
      </c>
      <c r="P4366" s="64">
        <f ca="1" t="shared" si="219"/>
        <v>30</v>
      </c>
      <c r="Q4366" s="29" t="str">
        <f>VLOOKUP(B4366,辅助信息!E:M,9,FALSE)</f>
        <v>ZTWM-CDGS-XS-2025-0156-五冶钢构-2025年九月第一批次钢筋采购合同(三圣乡项目)-中铁物贸成都公司</v>
      </c>
      <c r="R4366" s="29" t="str">
        <f>_xlfn._xlws.FILTER(辅助信息!D:D,辅助信息!E:E=B4366)</f>
        <v>五冶钢构龙泉东洪片区(70亩、85亩)住宅、商业及配套工程项目</v>
      </c>
    </row>
    <row r="4367" hidden="1" spans="2:18">
      <c r="B4367" s="138" t="s">
        <v>229</v>
      </c>
      <c r="C4367" s="72">
        <v>45941</v>
      </c>
      <c r="D4367" s="122" t="str">
        <f>VLOOKUP(B4367,辅助信息!E:K,7,FALSE)</f>
        <v>JWDDCD2025092400212</v>
      </c>
      <c r="E4367" s="122" t="str">
        <f>VLOOKUP(F4367,辅助信息!A:B,2,FALSE)</f>
        <v>螺纹钢</v>
      </c>
      <c r="F4367" s="122" t="s">
        <v>30</v>
      </c>
      <c r="G4367" s="123">
        <v>14</v>
      </c>
      <c r="H4367" s="136">
        <f>IF(SUMIFS('[1]2025年已发货'!$E:$E,'[1]2025年已发货'!$F:$F,C4367,'[1]2025年已发货'!$C:$C,F4367,'[1]2025年已发货'!$G:$G,I4367,'[1]2025年已发货'!$H:$H,J4367)=0,"未发货",SUMIFS('[1]2025年已发货'!$E:$E,'[1]2025年已发货'!$F:$F,C4367,'[1]2025年已发货'!$C:$C,F4367,'[1]2025年已发货'!$G:$G,I4367,'[1]2025年已发货'!$H:$H,J4367))</f>
        <v>14</v>
      </c>
      <c r="I4367" s="122" t="str">
        <f>VLOOKUP(B4367,辅助信息!E:I,3,FALSE)</f>
        <v>(五冶钢构龙泉东洪片区85亩住宅、商业及配套工程项目三标段)成都市龙泉驿外东洪路地铁2号线惠王陵地铁C口</v>
      </c>
      <c r="J4367" s="122" t="str">
        <f>VLOOKUP(B4367,辅助信息!E:I,4,FALSE)</f>
        <v>王军宝</v>
      </c>
      <c r="K4367" s="122">
        <f>VLOOKUP(J4367,辅助信息!H:I,2,FALSE)</f>
        <v>13889142392</v>
      </c>
      <c r="L4367" s="124">
        <f>VLOOKUP(B4367,辅助信息!E:J,6,FALSE)</f>
        <v>0</v>
      </c>
      <c r="M4367" s="93">
        <v>45941</v>
      </c>
      <c r="O4367" s="64">
        <f ca="1" t="shared" si="218"/>
        <v>0</v>
      </c>
      <c r="P4367" s="64">
        <f ca="1" t="shared" si="219"/>
        <v>30</v>
      </c>
      <c r="Q4367" s="29" t="str">
        <f>VLOOKUP(B4367,辅助信息!E:M,9,FALSE)</f>
        <v>ZTWM-CDGS-XS-2025-0156-五冶钢构-2025年九月第一批次钢筋采购合同(三圣乡项目)-中铁物贸成都公司</v>
      </c>
      <c r="R4367" s="29" t="str">
        <f>_xlfn._xlws.FILTER(辅助信息!D:D,辅助信息!E:E=B4367)</f>
        <v>五冶钢构龙泉东洪片区(70亩、85亩)住宅、商业及配套工程项目</v>
      </c>
    </row>
    <row r="4368" hidden="1" spans="2:18">
      <c r="B4368" s="138" t="s">
        <v>229</v>
      </c>
      <c r="C4368" s="72">
        <v>45941</v>
      </c>
      <c r="D4368" s="122" t="str">
        <f>VLOOKUP(B4368,辅助信息!E:K,7,FALSE)</f>
        <v>JWDDCD2025092400212</v>
      </c>
      <c r="E4368" s="122" t="str">
        <f>VLOOKUP(F4368,辅助信息!A:B,2,FALSE)</f>
        <v>螺纹钢</v>
      </c>
      <c r="F4368" s="122" t="s">
        <v>33</v>
      </c>
      <c r="G4368" s="123">
        <v>15</v>
      </c>
      <c r="H4368" s="136">
        <f>IF(SUMIFS('[1]2025年已发货'!$E:$E,'[1]2025年已发货'!$F:$F,C4368,'[1]2025年已发货'!$C:$C,F4368,'[1]2025年已发货'!$G:$G,I4368,'[1]2025年已发货'!$H:$H,J4368)=0,"未发货",SUMIFS('[1]2025年已发货'!$E:$E,'[1]2025年已发货'!$F:$F,C4368,'[1]2025年已发货'!$C:$C,F4368,'[1]2025年已发货'!$G:$G,I4368,'[1]2025年已发货'!$H:$H,J4368))</f>
        <v>15</v>
      </c>
      <c r="I4368" s="122" t="str">
        <f>VLOOKUP(B4368,辅助信息!E:I,3,FALSE)</f>
        <v>(五冶钢构龙泉东洪片区85亩住宅、商业及配套工程项目三标段)成都市龙泉驿外东洪路地铁2号线惠王陵地铁C口</v>
      </c>
      <c r="J4368" s="122" t="str">
        <f>VLOOKUP(B4368,辅助信息!E:I,4,FALSE)</f>
        <v>王军宝</v>
      </c>
      <c r="K4368" s="122">
        <f>VLOOKUP(J4368,辅助信息!H:I,2,FALSE)</f>
        <v>13889142392</v>
      </c>
      <c r="L4368" s="124">
        <f>VLOOKUP(B4368,辅助信息!E:J,6,FALSE)</f>
        <v>0</v>
      </c>
      <c r="M4368" s="93">
        <v>45941</v>
      </c>
      <c r="O4368" s="64">
        <f ca="1" t="shared" si="218"/>
        <v>0</v>
      </c>
      <c r="P4368" s="64">
        <f ca="1" t="shared" si="219"/>
        <v>30</v>
      </c>
      <c r="Q4368" s="29" t="str">
        <f>VLOOKUP(B4368,辅助信息!E:M,9,FALSE)</f>
        <v>ZTWM-CDGS-XS-2025-0156-五冶钢构-2025年九月第一批次钢筋采购合同(三圣乡项目)-中铁物贸成都公司</v>
      </c>
      <c r="R4368" s="29" t="str">
        <f>_xlfn._xlws.FILTER(辅助信息!D:D,辅助信息!E:E=B4368)</f>
        <v>五冶钢构龙泉东洪片区(70亩、85亩)住宅、商业及配套工程项目</v>
      </c>
    </row>
    <row r="4369" hidden="1" spans="2:18">
      <c r="B4369" s="138" t="s">
        <v>229</v>
      </c>
      <c r="C4369" s="72">
        <v>45941</v>
      </c>
      <c r="D4369" s="122" t="str">
        <f>VLOOKUP(B4369,辅助信息!E:K,7,FALSE)</f>
        <v>JWDDCD2025092400212</v>
      </c>
      <c r="E4369" s="122" t="str">
        <f>VLOOKUP(F4369,辅助信息!A:B,2,FALSE)</f>
        <v>螺纹钢</v>
      </c>
      <c r="F4369" s="122" t="s">
        <v>28</v>
      </c>
      <c r="G4369" s="123">
        <v>8</v>
      </c>
      <c r="H4369" s="136">
        <f>IF(SUMIFS('[1]2025年已发货'!$E:$E,'[1]2025年已发货'!$F:$F,C4369,'[1]2025年已发货'!$C:$C,F4369,'[1]2025年已发货'!$G:$G,I4369,'[1]2025年已发货'!$H:$H,J4369)=0,"未发货",SUMIFS('[1]2025年已发货'!$E:$E,'[1]2025年已发货'!$F:$F,C4369,'[1]2025年已发货'!$C:$C,F4369,'[1]2025年已发货'!$G:$G,I4369,'[1]2025年已发货'!$H:$H,J4369))</f>
        <v>8</v>
      </c>
      <c r="I4369" s="122" t="str">
        <f>VLOOKUP(B4369,辅助信息!E:I,3,FALSE)</f>
        <v>(五冶钢构龙泉东洪片区85亩住宅、商业及配套工程项目三标段)成都市龙泉驿外东洪路地铁2号线惠王陵地铁C口</v>
      </c>
      <c r="J4369" s="122" t="str">
        <f>VLOOKUP(B4369,辅助信息!E:I,4,FALSE)</f>
        <v>王军宝</v>
      </c>
      <c r="K4369" s="122">
        <f>VLOOKUP(J4369,辅助信息!H:I,2,FALSE)</f>
        <v>13889142392</v>
      </c>
      <c r="L4369" s="124">
        <f>VLOOKUP(B4369,辅助信息!E:J,6,FALSE)</f>
        <v>0</v>
      </c>
      <c r="M4369" s="93">
        <v>45941</v>
      </c>
      <c r="O4369" s="64">
        <f ca="1" t="shared" si="218"/>
        <v>0</v>
      </c>
      <c r="P4369" s="64">
        <f ca="1" t="shared" si="219"/>
        <v>30</v>
      </c>
      <c r="Q4369" s="29" t="str">
        <f>VLOOKUP(B4369,辅助信息!E:M,9,FALSE)</f>
        <v>ZTWM-CDGS-XS-2025-0156-五冶钢构-2025年九月第一批次钢筋采购合同(三圣乡项目)-中铁物贸成都公司</v>
      </c>
      <c r="R4369" s="29" t="str">
        <f>_xlfn._xlws.FILTER(辅助信息!D:D,辅助信息!E:E=B4369)</f>
        <v>五冶钢构龙泉东洪片区(70亩、85亩)住宅、商业及配套工程项目</v>
      </c>
    </row>
    <row r="4370" hidden="1" spans="2:18">
      <c r="B4370" s="138" t="s">
        <v>229</v>
      </c>
      <c r="C4370" s="72">
        <v>45941</v>
      </c>
      <c r="D4370" s="122" t="str">
        <f>VLOOKUP(B4370,辅助信息!E:K,7,FALSE)</f>
        <v>JWDDCD2025092400212</v>
      </c>
      <c r="E4370" s="122" t="str">
        <f>VLOOKUP(F4370,辅助信息!A:B,2,FALSE)</f>
        <v>螺纹钢</v>
      </c>
      <c r="F4370" s="122" t="s">
        <v>18</v>
      </c>
      <c r="G4370" s="123">
        <v>2</v>
      </c>
      <c r="H4370" s="136">
        <f>IF(SUMIFS('[1]2025年已发货'!$E:$E,'[1]2025年已发货'!$F:$F,C4370,'[1]2025年已发货'!$C:$C,F4370,'[1]2025年已发货'!$G:$G,I4370,'[1]2025年已发货'!$H:$H,J4370)=0,"未发货",SUMIFS('[1]2025年已发货'!$E:$E,'[1]2025年已发货'!$F:$F,C4370,'[1]2025年已发货'!$C:$C,F4370,'[1]2025年已发货'!$G:$G,I4370,'[1]2025年已发货'!$H:$H,J4370))</f>
        <v>2</v>
      </c>
      <c r="I4370" s="122" t="str">
        <f>VLOOKUP(B4370,辅助信息!E:I,3,FALSE)</f>
        <v>(五冶钢构龙泉东洪片区85亩住宅、商业及配套工程项目三标段)成都市龙泉驿外东洪路地铁2号线惠王陵地铁C口</v>
      </c>
      <c r="J4370" s="122" t="str">
        <f>VLOOKUP(B4370,辅助信息!E:I,4,FALSE)</f>
        <v>王军宝</v>
      </c>
      <c r="K4370" s="122">
        <f>VLOOKUP(J4370,辅助信息!H:I,2,FALSE)</f>
        <v>13889142392</v>
      </c>
      <c r="L4370" s="124">
        <f>VLOOKUP(B4370,辅助信息!E:J,6,FALSE)</f>
        <v>0</v>
      </c>
      <c r="M4370" s="93">
        <v>45941</v>
      </c>
      <c r="O4370" s="64">
        <f ca="1" t="shared" si="218"/>
        <v>0</v>
      </c>
      <c r="P4370" s="64">
        <f ca="1" t="shared" si="219"/>
        <v>30</v>
      </c>
      <c r="Q4370" s="29" t="str">
        <f>VLOOKUP(B4370,辅助信息!E:M,9,FALSE)</f>
        <v>ZTWM-CDGS-XS-2025-0156-五冶钢构-2025年九月第一批次钢筋采购合同(三圣乡项目)-中铁物贸成都公司</v>
      </c>
      <c r="R4370" s="29" t="str">
        <f>_xlfn._xlws.FILTER(辅助信息!D:D,辅助信息!E:E=B4370)</f>
        <v>五冶钢构龙泉东洪片区(70亩、85亩)住宅、商业及配套工程项目</v>
      </c>
    </row>
    <row r="4371" hidden="1" spans="2:18">
      <c r="B4371" s="138" t="s">
        <v>228</v>
      </c>
      <c r="C4371" s="72">
        <v>45941</v>
      </c>
      <c r="D4371" s="122" t="str">
        <f>VLOOKUP(B4371,辅助信息!E:K,7,FALSE)</f>
        <v>JWDDCD2025092400190</v>
      </c>
      <c r="E4371" s="122" t="str">
        <f>VLOOKUP(F4371,辅助信息!A:B,2,FALSE)</f>
        <v>盘螺</v>
      </c>
      <c r="F4371" s="122" t="s">
        <v>40</v>
      </c>
      <c r="G4371" s="123">
        <v>18</v>
      </c>
      <c r="H4371" s="136" t="str">
        <f>IF(SUMIFS('[1]2025年已发货'!$E:$E,'[1]2025年已发货'!$F:$F,C4371,'[1]2025年已发货'!$C:$C,F4371,'[1]2025年已发货'!$G:$G,I4371,'[1]2025年已发货'!$H:$H,J4371)=0,"未发货",SUMIFS('[1]2025年已发货'!$E:$E,'[1]2025年已发货'!$F:$F,C4371,'[1]2025年已发货'!$C:$C,F4371,'[1]2025年已发货'!$G:$G,I4371,'[1]2025年已发货'!$H:$H,J4371))</f>
        <v>未发货</v>
      </c>
      <c r="I4371" s="122" t="str">
        <f>VLOOKUP(B4371,辅助信息!E:I,3,FALSE)</f>
        <v>(五冶钢构龙泉东洪片区70亩住宅、商业及配套工程项目二标段)成都市龙泉驿外东洪路地铁2号线惠王陵地铁C口</v>
      </c>
      <c r="J4371" s="122" t="str">
        <f>VLOOKUP(B4371,辅助信息!E:I,4,FALSE)</f>
        <v>蒋嗣伟</v>
      </c>
      <c r="K4371" s="122">
        <f>VLOOKUP(J4371,辅助信息!H:I,2,FALSE)</f>
        <v>15014331252</v>
      </c>
      <c r="L4371" s="124">
        <f>VLOOKUP(B4371,辅助信息!E:J,6,FALSE)</f>
        <v>0</v>
      </c>
      <c r="M4371" s="93">
        <v>45941</v>
      </c>
      <c r="O4371" s="64">
        <f ca="1" t="shared" si="218"/>
        <v>0</v>
      </c>
      <c r="P4371" s="64">
        <f ca="1" t="shared" si="219"/>
        <v>30</v>
      </c>
      <c r="Q4371" s="29" t="str">
        <f>VLOOKUP(B4371,辅助信息!E:M,9,FALSE)</f>
        <v>ZTWM-CDGS-XS-2025-0156-五冶钢构-2025年九月第一批次钢筋采购合同(三圣乡项目)-中铁物贸成都公司</v>
      </c>
      <c r="R4371" s="29" t="str">
        <f>_xlfn._xlws.FILTER(辅助信息!D:D,辅助信息!E:E=B4371)</f>
        <v>五冶钢构龙泉东洪片区(70亩、85亩)住宅、商业及配套工程项目</v>
      </c>
    </row>
    <row r="4372" hidden="1" spans="2:18">
      <c r="B4372" s="138" t="s">
        <v>228</v>
      </c>
      <c r="C4372" s="72">
        <v>45941</v>
      </c>
      <c r="D4372" s="122" t="str">
        <f>VLOOKUP(B4372,辅助信息!E:K,7,FALSE)</f>
        <v>JWDDCD2025092400190</v>
      </c>
      <c r="E4372" s="122" t="str">
        <f>VLOOKUP(F4372,辅助信息!A:B,2,FALSE)</f>
        <v>盘螺</v>
      </c>
      <c r="F4372" s="122" t="s">
        <v>41</v>
      </c>
      <c r="G4372" s="123">
        <v>35</v>
      </c>
      <c r="H4372" s="136">
        <f>IF(SUMIFS('[1]2025年已发货'!$E:$E,'[1]2025年已发货'!$F:$F,C4372,'[1]2025年已发货'!$C:$C,F4372,'[1]2025年已发货'!$G:$G,I4372,'[1]2025年已发货'!$H:$H,J4372)=0,"未发货",SUMIFS('[1]2025年已发货'!$E:$E,'[1]2025年已发货'!$F:$F,C4372,'[1]2025年已发货'!$C:$C,F4372,'[1]2025年已发货'!$G:$G,I4372,'[1]2025年已发货'!$H:$H,J4372))</f>
        <v>35</v>
      </c>
      <c r="I4372" s="122" t="str">
        <f>VLOOKUP(B4372,辅助信息!E:I,3,FALSE)</f>
        <v>(五冶钢构龙泉东洪片区70亩住宅、商业及配套工程项目二标段)成都市龙泉驿外东洪路地铁2号线惠王陵地铁C口</v>
      </c>
      <c r="J4372" s="122" t="str">
        <f>VLOOKUP(B4372,辅助信息!E:I,4,FALSE)</f>
        <v>蒋嗣伟</v>
      </c>
      <c r="K4372" s="122">
        <f>VLOOKUP(J4372,辅助信息!H:I,2,FALSE)</f>
        <v>15014331252</v>
      </c>
      <c r="L4372" s="124">
        <f>VLOOKUP(B4372,辅助信息!E:J,6,FALSE)</f>
        <v>0</v>
      </c>
      <c r="M4372" s="93">
        <v>45941</v>
      </c>
      <c r="O4372" s="64">
        <f ca="1" t="shared" si="218"/>
        <v>0</v>
      </c>
      <c r="P4372" s="64">
        <f ca="1" t="shared" si="219"/>
        <v>30</v>
      </c>
      <c r="Q4372" s="29" t="str">
        <f>VLOOKUP(B4372,辅助信息!E:M,9,FALSE)</f>
        <v>ZTWM-CDGS-XS-2025-0156-五冶钢构-2025年九月第一批次钢筋采购合同(三圣乡项目)-中铁物贸成都公司</v>
      </c>
      <c r="R4372" s="29" t="str">
        <f>_xlfn._xlws.FILTER(辅助信息!D:D,辅助信息!E:E=B4372)</f>
        <v>五冶钢构龙泉东洪片区(70亩、85亩)住宅、商业及配套工程项目</v>
      </c>
    </row>
    <row r="4373" hidden="1" spans="2:18">
      <c r="B4373" s="138" t="s">
        <v>228</v>
      </c>
      <c r="C4373" s="72">
        <v>45941</v>
      </c>
      <c r="D4373" s="122" t="str">
        <f>VLOOKUP(B4373,辅助信息!E:K,7,FALSE)</f>
        <v>JWDDCD2025092400190</v>
      </c>
      <c r="E4373" s="122" t="str">
        <f>VLOOKUP(F4373,辅助信息!A:B,2,FALSE)</f>
        <v>盘螺</v>
      </c>
      <c r="F4373" s="122" t="s">
        <v>26</v>
      </c>
      <c r="G4373" s="123">
        <v>17</v>
      </c>
      <c r="H4373" s="136" t="str">
        <f>IF(SUMIFS('[1]2025年已发货'!$E:$E,'[1]2025年已发货'!$F:$F,C4373,'[1]2025年已发货'!$C:$C,F4373,'[1]2025年已发货'!$G:$G,I4373,'[1]2025年已发货'!$H:$H,J4373)=0,"未发货",SUMIFS('[1]2025年已发货'!$E:$E,'[1]2025年已发货'!$F:$F,C4373,'[1]2025年已发货'!$C:$C,F4373,'[1]2025年已发货'!$G:$G,I4373,'[1]2025年已发货'!$H:$H,J4373))</f>
        <v>未发货</v>
      </c>
      <c r="I4373" s="122" t="str">
        <f>VLOOKUP(B4373,辅助信息!E:I,3,FALSE)</f>
        <v>(五冶钢构龙泉东洪片区70亩住宅、商业及配套工程项目二标段)成都市龙泉驿外东洪路地铁2号线惠王陵地铁C口</v>
      </c>
      <c r="J4373" s="122" t="str">
        <f>VLOOKUP(B4373,辅助信息!E:I,4,FALSE)</f>
        <v>蒋嗣伟</v>
      </c>
      <c r="K4373" s="122">
        <f>VLOOKUP(J4373,辅助信息!H:I,2,FALSE)</f>
        <v>15014331252</v>
      </c>
      <c r="L4373" s="124">
        <f>VLOOKUP(B4373,辅助信息!E:J,6,FALSE)</f>
        <v>0</v>
      </c>
      <c r="M4373" s="93">
        <v>45941</v>
      </c>
      <c r="O4373" s="64">
        <f ca="1" t="shared" si="218"/>
        <v>0</v>
      </c>
      <c r="P4373" s="64">
        <f ca="1" t="shared" si="219"/>
        <v>30</v>
      </c>
      <c r="Q4373" s="29" t="str">
        <f>VLOOKUP(B4373,辅助信息!E:M,9,FALSE)</f>
        <v>ZTWM-CDGS-XS-2025-0156-五冶钢构-2025年九月第一批次钢筋采购合同(三圣乡项目)-中铁物贸成都公司</v>
      </c>
      <c r="R4373" s="29" t="str">
        <f>_xlfn._xlws.FILTER(辅助信息!D:D,辅助信息!E:E=B4373)</f>
        <v>五冶钢构龙泉东洪片区(70亩、85亩)住宅、商业及配套工程项目</v>
      </c>
    </row>
    <row r="4374" hidden="1" spans="2:18">
      <c r="B4374" s="138" t="s">
        <v>112</v>
      </c>
      <c r="C4374" s="72">
        <v>45941</v>
      </c>
      <c r="D4374" s="122" t="str">
        <f>VLOOKUP(B4374,辅助信息!E:K,7,FALSE)</f>
        <v>JWDDCD2025052800131</v>
      </c>
      <c r="E4374" s="122" t="str">
        <f>VLOOKUP(F4374,辅助信息!A:B,2,FALSE)</f>
        <v>盘螺</v>
      </c>
      <c r="F4374" s="122" t="s">
        <v>49</v>
      </c>
      <c r="G4374" s="123">
        <v>12</v>
      </c>
      <c r="H4374" s="136" t="str">
        <f>IF(SUMIFS('[1]2025年已发货'!$E:$E,'[1]2025年已发货'!$F:$F,C4374,'[1]2025年已发货'!$C:$C,F4374,'[1]2025年已发货'!$G:$G,I4374,'[1]2025年已发货'!$H:$H,J4374)=0,"未发货",SUMIFS('[1]2025年已发货'!$E:$E,'[1]2025年已发货'!$F:$F,C4374,'[1]2025年已发货'!$C:$C,F4374,'[1]2025年已发货'!$G:$G,I4374,'[1]2025年已发货'!$H:$H,J4374))</f>
        <v>未发货</v>
      </c>
      <c r="I4374" s="122" t="str">
        <f>VLOOKUP(B4374,辅助信息!E:I,3,FALSE)</f>
        <v>（商投建工达州中医药科技园-4工区-10号楼）达州市通川区达州中医药职业学院犀牛大道北段</v>
      </c>
      <c r="J4374" s="122" t="str">
        <f>VLOOKUP(B4374,辅助信息!E:I,4,FALSE)</f>
        <v>张扬</v>
      </c>
      <c r="K4374" s="122">
        <f>VLOOKUP(J4374,辅助信息!H:I,2,FALSE)</f>
        <v>18381904567</v>
      </c>
      <c r="L4374" s="124" t="str">
        <f>VLOOKUP(B4374,辅助信息!E:J,6,FALSE)</f>
        <v>控制炉批号！多了现场不收！,优先安排达钢,提前联系到场规格及数量</v>
      </c>
      <c r="O4374" s="64" t="str">
        <f ca="1" t="shared" si="218"/>
        <v/>
      </c>
      <c r="P4374" s="64" t="str">
        <f ca="1" t="shared" si="219"/>
        <v/>
      </c>
      <c r="Q4374" s="29" t="str">
        <f>VLOOKUP(B4374,辅助信息!E:M,9,FALSE)</f>
        <v>ZTWM-CDGS-XS-2024-0134-商投建工达州中医药科技成果示范园项目</v>
      </c>
      <c r="R4374" s="29" t="str">
        <f>_xlfn._xlws.FILTER(辅助信息!D:D,辅助信息!E:E=B4374)</f>
        <v>商投建工达州中医药科技园</v>
      </c>
    </row>
    <row r="4375" hidden="1" spans="2:18">
      <c r="B4375" s="138" t="s">
        <v>112</v>
      </c>
      <c r="C4375" s="72">
        <v>45941</v>
      </c>
      <c r="D4375" s="122" t="str">
        <f>VLOOKUP(B4375,辅助信息!E:K,7,FALSE)</f>
        <v>JWDDCD2025052800131</v>
      </c>
      <c r="E4375" s="122" t="str">
        <f>VLOOKUP(F4375,辅助信息!A:B,2,FALSE)</f>
        <v>盘螺</v>
      </c>
      <c r="F4375" s="122" t="s">
        <v>40</v>
      </c>
      <c r="G4375" s="123">
        <v>24</v>
      </c>
      <c r="H4375" s="136">
        <f>IF(SUMIFS('[1]2025年已发货'!$E:$E,'[1]2025年已发货'!$F:$F,C4375,'[1]2025年已发货'!$C:$C,F4375,'[1]2025年已发货'!$G:$G,I4375,'[1]2025年已发货'!$H:$H,J4375)=0,"未发货",SUMIFS('[1]2025年已发货'!$E:$E,'[1]2025年已发货'!$F:$F,C4375,'[1]2025年已发货'!$C:$C,F4375,'[1]2025年已发货'!$G:$G,I4375,'[1]2025年已发货'!$H:$H,J4375))</f>
        <v>24</v>
      </c>
      <c r="I4375" s="122" t="str">
        <f>VLOOKUP(B4375,辅助信息!E:I,3,FALSE)</f>
        <v>（商投建工达州中医药科技园-4工区-10号楼）达州市通川区达州中医药职业学院犀牛大道北段</v>
      </c>
      <c r="J4375" s="122" t="str">
        <f>VLOOKUP(B4375,辅助信息!E:I,4,FALSE)</f>
        <v>张扬</v>
      </c>
      <c r="K4375" s="122">
        <f>VLOOKUP(J4375,辅助信息!H:I,2,FALSE)</f>
        <v>18381904567</v>
      </c>
      <c r="L4375" s="124" t="str">
        <f>VLOOKUP(B4375,辅助信息!E:J,6,FALSE)</f>
        <v>控制炉批号！多了现场不收！,优先安排达钢,提前联系到场规格及数量</v>
      </c>
      <c r="O4375" s="64" t="str">
        <f ca="1" t="shared" si="218"/>
        <v/>
      </c>
      <c r="P4375" s="64" t="str">
        <f ca="1" t="shared" si="219"/>
        <v/>
      </c>
      <c r="Q4375" s="29" t="str">
        <f>VLOOKUP(B4375,辅助信息!E:M,9,FALSE)</f>
        <v>ZTWM-CDGS-XS-2024-0134-商投建工达州中医药科技成果示范园项目</v>
      </c>
      <c r="R4375" s="29" t="str">
        <f>_xlfn._xlws.FILTER(辅助信息!D:D,辅助信息!E:E=B4375)</f>
        <v>商投建工达州中医药科技园</v>
      </c>
    </row>
    <row r="4376" hidden="1" spans="2:18">
      <c r="B4376" s="138" t="s">
        <v>112</v>
      </c>
      <c r="C4376" s="72">
        <v>45941</v>
      </c>
      <c r="D4376" s="122" t="str">
        <f>VLOOKUP(B4376,辅助信息!E:K,7,FALSE)</f>
        <v>JWDDCD2025052800131</v>
      </c>
      <c r="E4376" s="122" t="str">
        <f>VLOOKUP(F4376,辅助信息!A:B,2,FALSE)</f>
        <v>螺纹钢</v>
      </c>
      <c r="F4376" s="122" t="s">
        <v>32</v>
      </c>
      <c r="G4376" s="123">
        <v>3</v>
      </c>
      <c r="H4376" s="136" t="str">
        <f>IF(SUMIFS('[1]2025年已发货'!$E:$E,'[1]2025年已发货'!$F:$F,C4376,'[1]2025年已发货'!$C:$C,F4376,'[1]2025年已发货'!$G:$G,I4376,'[1]2025年已发货'!$H:$H,J4376)=0,"未发货",SUMIFS('[1]2025年已发货'!$E:$E,'[1]2025年已发货'!$F:$F,C4376,'[1]2025年已发货'!$C:$C,F4376,'[1]2025年已发货'!$G:$G,I4376,'[1]2025年已发货'!$H:$H,J4376))</f>
        <v>未发货</v>
      </c>
      <c r="I4376" s="122" t="str">
        <f>VLOOKUP(B4376,辅助信息!E:I,3,FALSE)</f>
        <v>（商投建工达州中医药科技园-4工区-10号楼）达州市通川区达州中医药职业学院犀牛大道北段</v>
      </c>
      <c r="J4376" s="122" t="str">
        <f>VLOOKUP(B4376,辅助信息!E:I,4,FALSE)</f>
        <v>张扬</v>
      </c>
      <c r="K4376" s="122">
        <f>VLOOKUP(J4376,辅助信息!H:I,2,FALSE)</f>
        <v>18381904567</v>
      </c>
      <c r="L4376" s="124" t="str">
        <f>VLOOKUP(B4376,辅助信息!E:J,6,FALSE)</f>
        <v>控制炉批号！多了现场不收！,优先安排达钢,提前联系到场规格及数量</v>
      </c>
      <c r="O4376" s="64" t="str">
        <f ca="1" t="shared" si="218"/>
        <v/>
      </c>
      <c r="P4376" s="64" t="str">
        <f ca="1" t="shared" si="219"/>
        <v/>
      </c>
      <c r="Q4376" s="29" t="str">
        <f>VLOOKUP(B4376,辅助信息!E:M,9,FALSE)</f>
        <v>ZTWM-CDGS-XS-2024-0134-商投建工达州中医药科技成果示范园项目</v>
      </c>
      <c r="R4376" s="29" t="str">
        <f>_xlfn._xlws.FILTER(辅助信息!D:D,辅助信息!E:E=B4376)</f>
        <v>商投建工达州中医药科技园</v>
      </c>
    </row>
    <row r="4377" hidden="1" spans="2:18">
      <c r="B4377" s="138" t="s">
        <v>112</v>
      </c>
      <c r="C4377" s="72">
        <v>45941</v>
      </c>
      <c r="D4377" s="122" t="str">
        <f>VLOOKUP(B4377,辅助信息!E:K,7,FALSE)</f>
        <v>JWDDCD2025052800131</v>
      </c>
      <c r="E4377" s="122" t="str">
        <f>VLOOKUP(F4377,辅助信息!A:B,2,FALSE)</f>
        <v>螺纹钢</v>
      </c>
      <c r="F4377" s="122" t="s">
        <v>18</v>
      </c>
      <c r="G4377" s="123">
        <v>12</v>
      </c>
      <c r="H4377" s="136">
        <f>IF(SUMIFS('[1]2025年已发货'!$E:$E,'[1]2025年已发货'!$F:$F,C4377,'[1]2025年已发货'!$C:$C,F4377,'[1]2025年已发货'!$G:$G,I4377,'[1]2025年已发货'!$H:$H,J4377)=0,"未发货",SUMIFS('[1]2025年已发货'!$E:$E,'[1]2025年已发货'!$F:$F,C4377,'[1]2025年已发货'!$C:$C,F4377,'[1]2025年已发货'!$G:$G,I4377,'[1]2025年已发货'!$H:$H,J4377))</f>
        <v>12</v>
      </c>
      <c r="I4377" s="122" t="str">
        <f>VLOOKUP(B4377,辅助信息!E:I,3,FALSE)</f>
        <v>（商投建工达州中医药科技园-4工区-10号楼）达州市通川区达州中医药职业学院犀牛大道北段</v>
      </c>
      <c r="J4377" s="122" t="str">
        <f>VLOOKUP(B4377,辅助信息!E:I,4,FALSE)</f>
        <v>张扬</v>
      </c>
      <c r="K4377" s="122">
        <f>VLOOKUP(J4377,辅助信息!H:I,2,FALSE)</f>
        <v>18381904567</v>
      </c>
      <c r="L4377" s="124" t="str">
        <f>VLOOKUP(B4377,辅助信息!E:J,6,FALSE)</f>
        <v>控制炉批号！多了现场不收！,优先安排达钢,提前联系到场规格及数量</v>
      </c>
      <c r="O4377" s="64" t="str">
        <f ca="1" t="shared" si="218"/>
        <v/>
      </c>
      <c r="P4377" s="64" t="str">
        <f ca="1" t="shared" si="219"/>
        <v/>
      </c>
      <c r="Q4377" s="29" t="str">
        <f>VLOOKUP(B4377,辅助信息!E:M,9,FALSE)</f>
        <v>ZTWM-CDGS-XS-2024-0134-商投建工达州中医药科技成果示范园项目</v>
      </c>
      <c r="R4377" s="29" t="str">
        <f>_xlfn._xlws.FILTER(辅助信息!D:D,辅助信息!E:E=B4377)</f>
        <v>商投建工达州中医药科技园</v>
      </c>
    </row>
    <row r="4378" hidden="1" spans="2:18">
      <c r="B4378" s="138" t="s">
        <v>112</v>
      </c>
      <c r="C4378" s="72">
        <v>45941</v>
      </c>
      <c r="D4378" s="122" t="str">
        <f>VLOOKUP(B4378,辅助信息!E:K,7,FALSE)</f>
        <v>JWDDCD2025052800131</v>
      </c>
      <c r="E4378" s="122" t="str">
        <f>VLOOKUP(F4378,辅助信息!A:B,2,FALSE)</f>
        <v>螺纹钢</v>
      </c>
      <c r="F4378" s="122" t="s">
        <v>21</v>
      </c>
      <c r="G4378" s="123">
        <v>12</v>
      </c>
      <c r="H4378" s="136" t="str">
        <f>IF(SUMIFS('[1]2025年已发货'!$E:$E,'[1]2025年已发货'!$F:$F,C4378,'[1]2025年已发货'!$C:$C,F4378,'[1]2025年已发货'!$G:$G,I4378,'[1]2025年已发货'!$H:$H,J4378)=0,"未发货",SUMIFS('[1]2025年已发货'!$E:$E,'[1]2025年已发货'!$F:$F,C4378,'[1]2025年已发货'!$C:$C,F4378,'[1]2025年已发货'!$G:$G,I4378,'[1]2025年已发货'!$H:$H,J4378))</f>
        <v>未发货</v>
      </c>
      <c r="I4378" s="122" t="str">
        <f>VLOOKUP(B4378,辅助信息!E:I,3,FALSE)</f>
        <v>（商投建工达州中医药科技园-4工区-10号楼）达州市通川区达州中医药职业学院犀牛大道北段</v>
      </c>
      <c r="J4378" s="122" t="str">
        <f>VLOOKUP(B4378,辅助信息!E:I,4,FALSE)</f>
        <v>张扬</v>
      </c>
      <c r="K4378" s="122">
        <f>VLOOKUP(J4378,辅助信息!H:I,2,FALSE)</f>
        <v>18381904567</v>
      </c>
      <c r="L4378" s="124" t="str">
        <f>VLOOKUP(B4378,辅助信息!E:J,6,FALSE)</f>
        <v>控制炉批号！多了现场不收！,优先安排达钢,提前联系到场规格及数量</v>
      </c>
      <c r="O4378" s="64" t="str">
        <f ca="1" t="shared" si="218"/>
        <v/>
      </c>
      <c r="P4378" s="64" t="str">
        <f ca="1" t="shared" si="219"/>
        <v/>
      </c>
      <c r="Q4378" s="29" t="str">
        <f>VLOOKUP(B4378,辅助信息!E:M,9,FALSE)</f>
        <v>ZTWM-CDGS-XS-2024-0134-商投建工达州中医药科技成果示范园项目</v>
      </c>
      <c r="R4378" s="29" t="str">
        <f>_xlfn._xlws.FILTER(辅助信息!D:D,辅助信息!E:E=B4378)</f>
        <v>商投建工达州中医药科技园</v>
      </c>
    </row>
    <row r="4379" hidden="1" spans="2:18">
      <c r="B4379" s="138" t="s">
        <v>112</v>
      </c>
      <c r="C4379" s="72">
        <v>45941</v>
      </c>
      <c r="D4379" s="122" t="str">
        <f>VLOOKUP(B4379,辅助信息!E:K,7,FALSE)</f>
        <v>JWDDCD2025052800131</v>
      </c>
      <c r="E4379" s="122" t="str">
        <f>VLOOKUP(F4379,辅助信息!A:B,2,FALSE)</f>
        <v>螺纹钢</v>
      </c>
      <c r="F4379" s="122" t="s">
        <v>58</v>
      </c>
      <c r="G4379" s="123">
        <v>12</v>
      </c>
      <c r="H4379" s="136" t="str">
        <f>IF(SUMIFS('[1]2025年已发货'!$E:$E,'[1]2025年已发货'!$F:$F,C4379,'[1]2025年已发货'!$C:$C,F4379,'[1]2025年已发货'!$G:$G,I4379,'[1]2025年已发货'!$H:$H,J4379)=0,"未发货",SUMIFS('[1]2025年已发货'!$E:$E,'[1]2025年已发货'!$F:$F,C4379,'[1]2025年已发货'!$C:$C,F4379,'[1]2025年已发货'!$G:$G,I4379,'[1]2025年已发货'!$H:$H,J4379))</f>
        <v>未发货</v>
      </c>
      <c r="I4379" s="122" t="str">
        <f>VLOOKUP(B4379,辅助信息!E:I,3,FALSE)</f>
        <v>（商投建工达州中医药科技园-4工区-10号楼）达州市通川区达州中医药职业学院犀牛大道北段</v>
      </c>
      <c r="J4379" s="122" t="str">
        <f>VLOOKUP(B4379,辅助信息!E:I,4,FALSE)</f>
        <v>张扬</v>
      </c>
      <c r="K4379" s="122">
        <f>VLOOKUP(J4379,辅助信息!H:I,2,FALSE)</f>
        <v>18381904567</v>
      </c>
      <c r="L4379" s="124" t="str">
        <f>VLOOKUP(B4379,辅助信息!E:J,6,FALSE)</f>
        <v>控制炉批号！多了现场不收！,优先安排达钢,提前联系到场规格及数量</v>
      </c>
      <c r="O4379" s="64" t="str">
        <f ca="1" t="shared" si="218"/>
        <v/>
      </c>
      <c r="P4379" s="64" t="str">
        <f ca="1" t="shared" si="219"/>
        <v/>
      </c>
      <c r="Q4379" s="29" t="str">
        <f>VLOOKUP(B4379,辅助信息!E:M,9,FALSE)</f>
        <v>ZTWM-CDGS-XS-2024-0134-商投建工达州中医药科技成果示范园项目</v>
      </c>
      <c r="R4379" s="29" t="str">
        <f>_xlfn._xlws.FILTER(辅助信息!D:D,辅助信息!E:E=B4379)</f>
        <v>商投建工达州中医药科技园</v>
      </c>
    </row>
    <row r="4380" hidden="1" spans="2:18">
      <c r="B4380" s="138" t="s">
        <v>112</v>
      </c>
      <c r="C4380" s="72">
        <v>45941</v>
      </c>
      <c r="D4380" s="122" t="str">
        <f>VLOOKUP(B4380,辅助信息!E:K,7,FALSE)</f>
        <v>JWDDCD2025052800131</v>
      </c>
      <c r="E4380" s="122" t="str">
        <f>VLOOKUP(F4380,辅助信息!A:B,2,FALSE)</f>
        <v>螺纹钢</v>
      </c>
      <c r="F4380" s="122" t="s">
        <v>22</v>
      </c>
      <c r="G4380" s="123">
        <v>21</v>
      </c>
      <c r="H4380" s="136">
        <f>IF(SUMIFS('[1]2025年已发货'!$E:$E,'[1]2025年已发货'!$F:$F,C4380,'[1]2025年已发货'!$C:$C,F4380,'[1]2025年已发货'!$G:$G,I4380,'[1]2025年已发货'!$H:$H,J4380)=0,"未发货",SUMIFS('[1]2025年已发货'!$E:$E,'[1]2025年已发货'!$F:$F,C4380,'[1]2025年已发货'!$C:$C,F4380,'[1]2025年已发货'!$G:$G,I4380,'[1]2025年已发货'!$H:$H,J4380))</f>
        <v>21</v>
      </c>
      <c r="I4380" s="122" t="str">
        <f>VLOOKUP(B4380,辅助信息!E:I,3,FALSE)</f>
        <v>（商投建工达州中医药科技园-4工区-10号楼）达州市通川区达州中医药职业学院犀牛大道北段</v>
      </c>
      <c r="J4380" s="122" t="str">
        <f>VLOOKUP(B4380,辅助信息!E:I,4,FALSE)</f>
        <v>张扬</v>
      </c>
      <c r="K4380" s="122">
        <f>VLOOKUP(J4380,辅助信息!H:I,2,FALSE)</f>
        <v>18381904567</v>
      </c>
      <c r="L4380" s="124" t="str">
        <f>VLOOKUP(B4380,辅助信息!E:J,6,FALSE)</f>
        <v>控制炉批号！多了现场不收！,优先安排达钢,提前联系到场规格及数量</v>
      </c>
      <c r="O4380" s="64" t="str">
        <f ca="1" t="shared" si="218"/>
        <v/>
      </c>
      <c r="P4380" s="64" t="str">
        <f ca="1" t="shared" si="219"/>
        <v/>
      </c>
      <c r="Q4380" s="29" t="str">
        <f>VLOOKUP(B4380,辅助信息!E:M,9,FALSE)</f>
        <v>ZTWM-CDGS-XS-2024-0134-商投建工达州中医药科技成果示范园项目</v>
      </c>
      <c r="R4380" s="29" t="str">
        <f>_xlfn._xlws.FILTER(辅助信息!D:D,辅助信息!E:E=B4380)</f>
        <v>商投建工达州中医药科技园</v>
      </c>
    </row>
    <row r="4381" hidden="1" spans="2:18">
      <c r="B4381" s="138" t="s">
        <v>187</v>
      </c>
      <c r="C4381" s="72">
        <v>45941</v>
      </c>
      <c r="D4381" s="122" t="str">
        <f>VLOOKUP(B4381,辅助信息!E:K,7,FALSE)</f>
        <v>JWDDCD2025072900121</v>
      </c>
      <c r="E4381" s="122" t="str">
        <f>VLOOKUP(F4381,辅助信息!A:B,2,FALSE)</f>
        <v>盘螺</v>
      </c>
      <c r="F4381" s="122" t="s">
        <v>40</v>
      </c>
      <c r="G4381" s="123">
        <v>35</v>
      </c>
      <c r="H4381" s="136" t="str">
        <f>IF(SUMIFS('[1]2025年已发货'!$E:$E,'[1]2025年已发货'!$F:$F,C4381,'[1]2025年已发货'!$C:$C,F4381,'[1]2025年已发货'!$G:$G,I4381,'[1]2025年已发货'!$H:$H,J4381)=0,"未发货",SUMIFS('[1]2025年已发货'!$E:$E,'[1]2025年已发货'!$F:$F,C4381,'[1]2025年已发货'!$C:$C,F4381,'[1]2025年已发货'!$G:$G,I4381,'[1]2025年已发货'!$H:$H,J4381))</f>
        <v>未发货</v>
      </c>
      <c r="I4381" s="122" t="str">
        <f>VLOOKUP(B4381,辅助信息!E:I,3,FALSE)</f>
        <v>(乐山市校地共建产教融合基地建设项目一标段)四川省乐山市市中区苏稽镇周山嘴</v>
      </c>
      <c r="J4381" s="122" t="str">
        <f>VLOOKUP(B4381,辅助信息!E:I,4,FALSE)</f>
        <v>范增云</v>
      </c>
      <c r="K4381" s="122">
        <f>VLOOKUP(J4381,辅助信息!H:I,2,FALSE)</f>
        <v>13668153241</v>
      </c>
      <c r="L4381" s="124" t="str">
        <f>VLOOKUP(B4381,辅助信息!E:J,6,FALSE)</f>
        <v>联系实际收货人（范增云13668153241）现场要求炉批号控制2个以下，超2个不给予签收。提前联系到场规格及数量</v>
      </c>
      <c r="O4381" s="64" t="str">
        <f ca="1" t="shared" si="218"/>
        <v/>
      </c>
      <c r="P4381" s="64" t="str">
        <f ca="1" t="shared" si="219"/>
        <v/>
      </c>
      <c r="Q4381" s="29" t="str">
        <f>VLOOKUP(B4381,辅助信息!E:M,9,FALSE)</f>
        <v>ZTWM-CDGS-XS-2025-0125-四川机司-乐山市校地共建产教融合基地配套设施项目施工一标段钢筋采购合同</v>
      </c>
      <c r="R4381" s="29" t="str">
        <f>_xlfn._xlws.FILTER(辅助信息!D:D,辅助信息!E:E=B4381)</f>
        <v>乐山市校地共建产教融合基地建设项目</v>
      </c>
    </row>
    <row r="4382" hidden="1" spans="2:18">
      <c r="B4382" s="138" t="s">
        <v>187</v>
      </c>
      <c r="C4382" s="72">
        <v>45941</v>
      </c>
      <c r="D4382" s="122" t="str">
        <f>VLOOKUP(B4382,辅助信息!E:K,7,FALSE)</f>
        <v>JWDDCD2025072900121</v>
      </c>
      <c r="E4382" s="122" t="str">
        <f>VLOOKUP(F4382,辅助信息!A:B,2,FALSE)</f>
        <v>螺纹钢</v>
      </c>
      <c r="F4382" s="122" t="s">
        <v>142</v>
      </c>
      <c r="G4382" s="123">
        <v>35</v>
      </c>
      <c r="H4382" s="136" t="str">
        <f>IF(SUMIFS('[1]2025年已发货'!$E:$E,'[1]2025年已发货'!$F:$F,C4382,'[1]2025年已发货'!$C:$C,F4382,'[1]2025年已发货'!$G:$G,I4382,'[1]2025年已发货'!$H:$H,J4382)=0,"未发货",SUMIFS('[1]2025年已发货'!$E:$E,'[1]2025年已发货'!$F:$F,C4382,'[1]2025年已发货'!$C:$C,F4382,'[1]2025年已发货'!$G:$G,I4382,'[1]2025年已发货'!$H:$H,J4382))</f>
        <v>未发货</v>
      </c>
      <c r="I4382" s="122" t="str">
        <f>VLOOKUP(B4382,辅助信息!E:I,3,FALSE)</f>
        <v>(乐山市校地共建产教融合基地建设项目一标段)四川省乐山市市中区苏稽镇周山嘴</v>
      </c>
      <c r="J4382" s="122" t="str">
        <f>VLOOKUP(B4382,辅助信息!E:I,4,FALSE)</f>
        <v>范增云</v>
      </c>
      <c r="K4382" s="122">
        <f>VLOOKUP(J4382,辅助信息!H:I,2,FALSE)</f>
        <v>13668153241</v>
      </c>
      <c r="L4382" s="124" t="str">
        <f>VLOOKUP(B4382,辅助信息!E:J,6,FALSE)</f>
        <v>联系实际收货人（范增云13668153241）现场要求炉批号控制2个以下，超2个不给予签收。提前联系到场规格及数量</v>
      </c>
      <c r="O4382" s="64" t="str">
        <f ca="1" t="shared" si="218"/>
        <v/>
      </c>
      <c r="P4382" s="64" t="str">
        <f ca="1" t="shared" si="219"/>
        <v/>
      </c>
      <c r="Q4382" s="29" t="str">
        <f>VLOOKUP(B4382,辅助信息!E:M,9,FALSE)</f>
        <v>ZTWM-CDGS-XS-2025-0125-四川机司-乐山市校地共建产教融合基地配套设施项目施工一标段钢筋采购合同</v>
      </c>
      <c r="R4382" s="29" t="str">
        <f>_xlfn._xlws.FILTER(辅助信息!D:D,辅助信息!E:E=B4382)</f>
        <v>乐山市校地共建产教融合基地建设项目</v>
      </c>
    </row>
    <row r="4383" hidden="1" spans="2:18">
      <c r="B4383" s="138" t="s">
        <v>203</v>
      </c>
      <c r="C4383" s="72">
        <v>45941</v>
      </c>
      <c r="D4383" s="122" t="str">
        <f>VLOOKUP(B4383,辅助信息!E:K,7,FALSE)</f>
        <v>JWDDCD2025102100479</v>
      </c>
      <c r="E4383" s="122" t="str">
        <f>VLOOKUP(F4383,辅助信息!A:B,2,FALSE)</f>
        <v>盘螺</v>
      </c>
      <c r="F4383" s="122" t="s">
        <v>40</v>
      </c>
      <c r="G4383" s="123">
        <v>14</v>
      </c>
      <c r="H4383" s="136">
        <f>IF(SUMIFS('[1]2025年已发货'!$E:$E,'[1]2025年已发货'!$F:$F,C4383,'[1]2025年已发货'!$C:$C,F4383,'[1]2025年已发货'!$G:$G,I4383,'[1]2025年已发货'!$H:$H,J4383)=0,"未发货",SUMIFS('[1]2025年已发货'!$E:$E,'[1]2025年已发货'!$F:$F,C4383,'[1]2025年已发货'!$C:$C,F4383,'[1]2025年已发货'!$G:$G,I4383,'[1]2025年已发货'!$H:$H,J4383))</f>
        <v>14</v>
      </c>
      <c r="I4383" s="122" t="str">
        <f>VLOOKUP(B4383,辅助信息!E:I,3,FALSE)</f>
        <v>(五冶建设空港兴城怡心街道83亩项目)成都市双流区怡心街道高峰社区一组剑和路一段空港兴城怡心街道83亩项目中国五冶项目部</v>
      </c>
      <c r="J4383" s="122" t="str">
        <f>VLOOKUP(B4383,辅助信息!E:I,4,FALSE)</f>
        <v>王刚</v>
      </c>
      <c r="K4383" s="122">
        <f>VLOOKUP(J4383,辅助信息!H:I,2,FALSE)</f>
        <v>15881190525</v>
      </c>
      <c r="L4383" s="124" t="str">
        <f>VLOOKUP(B4383,辅助信息!E:J,6,FALSE)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83" s="64" t="str">
        <f ca="1" t="shared" si="218"/>
        <v/>
      </c>
      <c r="P4383" s="64" t="str">
        <f ca="1" t="shared" si="219"/>
        <v/>
      </c>
      <c r="Q4383" s="29" t="str">
        <f>VLOOKUP(B4383,辅助信息!E:M,9,FALSE)</f>
        <v>ZTWM-CDGS-XS-2025-0073-五冶天府-成都怡心湖片区及龙泉驿医院等项目</v>
      </c>
      <c r="R4383" s="29" t="str">
        <f>_xlfn._xlws.FILTER(辅助信息!D:D,辅助信息!E:E=B4383)</f>
        <v>五冶建设空港兴城怡心街道83亩项目</v>
      </c>
    </row>
    <row r="4384" hidden="1" spans="2:18">
      <c r="B4384" s="138" t="s">
        <v>203</v>
      </c>
      <c r="C4384" s="72">
        <v>45941</v>
      </c>
      <c r="D4384" s="122" t="str">
        <f>VLOOKUP(B4384,辅助信息!E:K,7,FALSE)</f>
        <v>JWDDCD2025102100479</v>
      </c>
      <c r="E4384" s="122" t="str">
        <f>VLOOKUP(F4384,辅助信息!A:B,2,FALSE)</f>
        <v>盘螺</v>
      </c>
      <c r="F4384" s="122" t="s">
        <v>41</v>
      </c>
      <c r="G4384" s="123">
        <v>18</v>
      </c>
      <c r="H4384" s="136">
        <f>IF(SUMIFS('[1]2025年已发货'!$E:$E,'[1]2025年已发货'!$F:$F,C4384,'[1]2025年已发货'!$C:$C,F4384,'[1]2025年已发货'!$G:$G,I4384,'[1]2025年已发货'!$H:$H,J4384)=0,"未发货",SUMIFS('[1]2025年已发货'!$E:$E,'[1]2025年已发货'!$F:$F,C4384,'[1]2025年已发货'!$C:$C,F4384,'[1]2025年已发货'!$G:$G,I4384,'[1]2025年已发货'!$H:$H,J4384))</f>
        <v>18</v>
      </c>
      <c r="I4384" s="122" t="str">
        <f>VLOOKUP(B4384,辅助信息!E:I,3,FALSE)</f>
        <v>(五冶建设空港兴城怡心街道83亩项目)成都市双流区怡心街道高峰社区一组剑和路一段空港兴城怡心街道83亩项目中国五冶项目部</v>
      </c>
      <c r="J4384" s="122" t="str">
        <f>VLOOKUP(B4384,辅助信息!E:I,4,FALSE)</f>
        <v>王刚</v>
      </c>
      <c r="K4384" s="122">
        <f>VLOOKUP(J4384,辅助信息!H:I,2,FALSE)</f>
        <v>15881190525</v>
      </c>
      <c r="L4384" s="124" t="str">
        <f>VLOOKUP(B4384,辅助信息!E:J,6,FALSE)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84" s="64" t="str">
        <f ca="1" t="shared" ref="O4384:O4447" si="220">IF(OR(M4384="",N4384&lt;&gt;""),"",MAX(M4384-TODAY(),0))</f>
        <v/>
      </c>
      <c r="P4384" s="64" t="str">
        <f ca="1" t="shared" ref="P4384:P4447" si="221">IF(M4384="","",IF(N4384&lt;&gt;"",MAX(N4384-M4384,0),IF(TODAY()&gt;M4384,TODAY()-M4384,0)))</f>
        <v/>
      </c>
      <c r="Q4384" s="29" t="str">
        <f>VLOOKUP(B4384,辅助信息!E:M,9,FALSE)</f>
        <v>ZTWM-CDGS-XS-2025-0073-五冶天府-成都怡心湖片区及龙泉驿医院等项目</v>
      </c>
      <c r="R4384" s="29" t="str">
        <f>_xlfn._xlws.FILTER(辅助信息!D:D,辅助信息!E:E=B4384)</f>
        <v>五冶建设空港兴城怡心街道83亩项目</v>
      </c>
    </row>
    <row r="4385" hidden="1" spans="2:18">
      <c r="B4385" s="138" t="s">
        <v>203</v>
      </c>
      <c r="C4385" s="72">
        <v>45941</v>
      </c>
      <c r="D4385" s="122" t="str">
        <f>VLOOKUP(B4385,辅助信息!E:K,7,FALSE)</f>
        <v>JWDDCD2025102100479</v>
      </c>
      <c r="E4385" s="122" t="str">
        <f>VLOOKUP(F4385,辅助信息!A:B,2,FALSE)</f>
        <v>螺纹钢</v>
      </c>
      <c r="F4385" s="122" t="s">
        <v>27</v>
      </c>
      <c r="G4385" s="123">
        <v>20</v>
      </c>
      <c r="H4385" s="136">
        <f>IF(SUMIFS('[1]2025年已发货'!$E:$E,'[1]2025年已发货'!$F:$F,C4385,'[1]2025年已发货'!$C:$C,F4385,'[1]2025年已发货'!$G:$G,I4385,'[1]2025年已发货'!$H:$H,J4385)=0,"未发货",SUMIFS('[1]2025年已发货'!$E:$E,'[1]2025年已发货'!$F:$F,C4385,'[1]2025年已发货'!$C:$C,F4385,'[1]2025年已发货'!$G:$G,I4385,'[1]2025年已发货'!$H:$H,J4385))</f>
        <v>15</v>
      </c>
      <c r="I4385" s="122" t="str">
        <f>VLOOKUP(B4385,辅助信息!E:I,3,FALSE)</f>
        <v>(五冶建设空港兴城怡心街道83亩项目)成都市双流区怡心街道高峰社区一组剑和路一段空港兴城怡心街道83亩项目中国五冶项目部</v>
      </c>
      <c r="J4385" s="122" t="str">
        <f>VLOOKUP(B4385,辅助信息!E:I,4,FALSE)</f>
        <v>王刚</v>
      </c>
      <c r="K4385" s="122">
        <f>VLOOKUP(J4385,辅助信息!H:I,2,FALSE)</f>
        <v>15881190525</v>
      </c>
      <c r="L4385" s="124" t="str">
        <f>VLOOKUP(B4385,辅助信息!E:J,6,FALSE)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85" s="64" t="str">
        <f ca="1" t="shared" si="220"/>
        <v/>
      </c>
      <c r="P4385" s="64" t="str">
        <f ca="1" t="shared" si="221"/>
        <v/>
      </c>
      <c r="Q4385" s="29" t="str">
        <f>VLOOKUP(B4385,辅助信息!E:M,9,FALSE)</f>
        <v>ZTWM-CDGS-XS-2025-0073-五冶天府-成都怡心湖片区及龙泉驿医院等项目</v>
      </c>
      <c r="R4385" s="29" t="str">
        <f>_xlfn._xlws.FILTER(辅助信息!D:D,辅助信息!E:E=B4385)</f>
        <v>五冶建设空港兴城怡心街道83亩项目</v>
      </c>
    </row>
    <row r="4386" hidden="1" spans="2:18">
      <c r="B4386" s="138" t="s">
        <v>203</v>
      </c>
      <c r="C4386" s="72">
        <v>45941</v>
      </c>
      <c r="D4386" s="122" t="str">
        <f>VLOOKUP(B4386,辅助信息!E:K,7,FALSE)</f>
        <v>JWDDCD2025102100479</v>
      </c>
      <c r="E4386" s="122" t="str">
        <f>VLOOKUP(F4386,辅助信息!A:B,2,FALSE)</f>
        <v>螺纹钢</v>
      </c>
      <c r="F4386" s="122" t="s">
        <v>19</v>
      </c>
      <c r="G4386" s="123">
        <v>30</v>
      </c>
      <c r="H4386" s="136">
        <f>IF(SUMIFS('[1]2025年已发货'!$E:$E,'[1]2025年已发货'!$F:$F,C4386,'[1]2025年已发货'!$C:$C,F4386,'[1]2025年已发货'!$G:$G,I4386,'[1]2025年已发货'!$H:$H,J4386)=0,"未发货",SUMIFS('[1]2025年已发货'!$E:$E,'[1]2025年已发货'!$F:$F,C4386,'[1]2025年已发货'!$C:$C,F4386,'[1]2025年已发货'!$G:$G,I4386,'[1]2025年已发货'!$H:$H,J4386))</f>
        <v>30</v>
      </c>
      <c r="I4386" s="122" t="str">
        <f>VLOOKUP(B4386,辅助信息!E:I,3,FALSE)</f>
        <v>(五冶建设空港兴城怡心街道83亩项目)成都市双流区怡心街道高峰社区一组剑和路一段空港兴城怡心街道83亩项目中国五冶项目部</v>
      </c>
      <c r="J4386" s="122" t="str">
        <f>VLOOKUP(B4386,辅助信息!E:I,4,FALSE)</f>
        <v>王刚</v>
      </c>
      <c r="K4386" s="122">
        <f>VLOOKUP(J4386,辅助信息!H:I,2,FALSE)</f>
        <v>15881190525</v>
      </c>
      <c r="L4386" s="124" t="str">
        <f>VLOOKUP(B4386,辅助信息!E:J,6,FALSE)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86" s="64" t="str">
        <f ca="1" t="shared" si="220"/>
        <v/>
      </c>
      <c r="P4386" s="64" t="str">
        <f ca="1" t="shared" si="221"/>
        <v/>
      </c>
      <c r="Q4386" s="29" t="str">
        <f>VLOOKUP(B4386,辅助信息!E:M,9,FALSE)</f>
        <v>ZTWM-CDGS-XS-2025-0073-五冶天府-成都怡心湖片区及龙泉驿医院等项目</v>
      </c>
      <c r="R4386" s="29" t="str">
        <f>_xlfn._xlws.FILTER(辅助信息!D:D,辅助信息!E:E=B4386)</f>
        <v>五冶建设空港兴城怡心街道83亩项目</v>
      </c>
    </row>
    <row r="4387" hidden="1" spans="2:18">
      <c r="B4387" s="138" t="s">
        <v>203</v>
      </c>
      <c r="C4387" s="72">
        <v>45941</v>
      </c>
      <c r="D4387" s="122" t="str">
        <f>VLOOKUP(B4387,辅助信息!E:K,7,FALSE)</f>
        <v>JWDDCD2025102100479</v>
      </c>
      <c r="E4387" s="122" t="str">
        <f>VLOOKUP(F4387,辅助信息!A:B,2,FALSE)</f>
        <v>螺纹钢</v>
      </c>
      <c r="F4387" s="122" t="s">
        <v>32</v>
      </c>
      <c r="G4387" s="123">
        <v>15</v>
      </c>
      <c r="H4387" s="136">
        <f>IF(SUMIFS('[1]2025年已发货'!$E:$E,'[1]2025年已发货'!$F:$F,C4387,'[1]2025年已发货'!$C:$C,F4387,'[1]2025年已发货'!$G:$G,I4387,'[1]2025年已发货'!$H:$H,J4387)=0,"未发货",SUMIFS('[1]2025年已发货'!$E:$E,'[1]2025年已发货'!$F:$F,C4387,'[1]2025年已发货'!$C:$C,F4387,'[1]2025年已发货'!$G:$G,I4387,'[1]2025年已发货'!$H:$H,J4387))</f>
        <v>15</v>
      </c>
      <c r="I4387" s="122" t="str">
        <f>VLOOKUP(B4387,辅助信息!E:I,3,FALSE)</f>
        <v>(五冶建设空港兴城怡心街道83亩项目)成都市双流区怡心街道高峰社区一组剑和路一段空港兴城怡心街道83亩项目中国五冶项目部</v>
      </c>
      <c r="J4387" s="122" t="str">
        <f>VLOOKUP(B4387,辅助信息!E:I,4,FALSE)</f>
        <v>王刚</v>
      </c>
      <c r="K4387" s="122">
        <f>VLOOKUP(J4387,辅助信息!H:I,2,FALSE)</f>
        <v>15881190525</v>
      </c>
      <c r="L4387" s="124" t="str">
        <f>VLOOKUP(B4387,辅助信息!E:J,6,FALSE)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87" s="64" t="str">
        <f ca="1" t="shared" si="220"/>
        <v/>
      </c>
      <c r="P4387" s="64" t="str">
        <f ca="1" t="shared" si="221"/>
        <v/>
      </c>
      <c r="Q4387" s="29" t="str">
        <f>VLOOKUP(B4387,辅助信息!E:M,9,FALSE)</f>
        <v>ZTWM-CDGS-XS-2025-0073-五冶天府-成都怡心湖片区及龙泉驿医院等项目</v>
      </c>
      <c r="R4387" s="29" t="str">
        <f>_xlfn._xlws.FILTER(辅助信息!D:D,辅助信息!E:E=B4387)</f>
        <v>五冶建设空港兴城怡心街道83亩项目</v>
      </c>
    </row>
    <row r="4388" hidden="1" spans="2:18">
      <c r="B4388" s="138" t="s">
        <v>203</v>
      </c>
      <c r="C4388" s="72">
        <v>45941</v>
      </c>
      <c r="D4388" s="122" t="str">
        <f>VLOOKUP(B4388,辅助信息!E:K,7,FALSE)</f>
        <v>JWDDCD2025102100479</v>
      </c>
      <c r="E4388" s="122" t="str">
        <f>VLOOKUP(F4388,辅助信息!A:B,2,FALSE)</f>
        <v>螺纹钢</v>
      </c>
      <c r="F4388" s="122" t="s">
        <v>30</v>
      </c>
      <c r="G4388" s="123">
        <v>3</v>
      </c>
      <c r="H4388" s="136">
        <f>IF(SUMIFS('[1]2025年已发货'!$E:$E,'[1]2025年已发货'!$F:$F,C4388,'[1]2025年已发货'!$C:$C,F4388,'[1]2025年已发货'!$G:$G,I4388,'[1]2025年已发货'!$H:$H,J4388)=0,"未发货",SUMIFS('[1]2025年已发货'!$E:$E,'[1]2025年已发货'!$F:$F,C4388,'[1]2025年已发货'!$C:$C,F4388,'[1]2025年已发货'!$G:$G,I4388,'[1]2025年已发货'!$H:$H,J4388))</f>
        <v>3</v>
      </c>
      <c r="I4388" s="122" t="str">
        <f>VLOOKUP(B4388,辅助信息!E:I,3,FALSE)</f>
        <v>(五冶建设空港兴城怡心街道83亩项目)成都市双流区怡心街道高峰社区一组剑和路一段空港兴城怡心街道83亩项目中国五冶项目部</v>
      </c>
      <c r="J4388" s="122" t="str">
        <f>VLOOKUP(B4388,辅助信息!E:I,4,FALSE)</f>
        <v>王刚</v>
      </c>
      <c r="K4388" s="122">
        <f>VLOOKUP(J4388,辅助信息!H:I,2,FALSE)</f>
        <v>15881190525</v>
      </c>
      <c r="L4388" s="124" t="str">
        <f>VLOOKUP(B4388,辅助信息!E:J,6,FALSE)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88" s="64" t="str">
        <f ca="1" t="shared" si="220"/>
        <v/>
      </c>
      <c r="P4388" s="64" t="str">
        <f ca="1" t="shared" si="221"/>
        <v/>
      </c>
      <c r="Q4388" s="29" t="str">
        <f>VLOOKUP(B4388,辅助信息!E:M,9,FALSE)</f>
        <v>ZTWM-CDGS-XS-2025-0073-五冶天府-成都怡心湖片区及龙泉驿医院等项目</v>
      </c>
      <c r="R4388" s="29" t="str">
        <f>_xlfn._xlws.FILTER(辅助信息!D:D,辅助信息!E:E=B4388)</f>
        <v>五冶建设空港兴城怡心街道83亩项目</v>
      </c>
    </row>
    <row r="4389" hidden="1" spans="2:18">
      <c r="B4389" s="138" t="s">
        <v>203</v>
      </c>
      <c r="C4389" s="72">
        <v>45941</v>
      </c>
      <c r="D4389" s="122" t="str">
        <f>VLOOKUP(B4389,辅助信息!E:K,7,FALSE)</f>
        <v>JWDDCD2025102100479</v>
      </c>
      <c r="E4389" s="122" t="str">
        <f>VLOOKUP(F4389,辅助信息!A:B,2,FALSE)</f>
        <v>螺纹钢</v>
      </c>
      <c r="F4389" s="122" t="s">
        <v>33</v>
      </c>
      <c r="G4389" s="123">
        <v>3</v>
      </c>
      <c r="H4389" s="136">
        <f>IF(SUMIFS('[1]2025年已发货'!$E:$E,'[1]2025年已发货'!$F:$F,C4389,'[1]2025年已发货'!$C:$C,F4389,'[1]2025年已发货'!$G:$G,I4389,'[1]2025年已发货'!$H:$H,J4389)=0,"未发货",SUMIFS('[1]2025年已发货'!$E:$E,'[1]2025年已发货'!$F:$F,C4389,'[1]2025年已发货'!$C:$C,F4389,'[1]2025年已发货'!$G:$G,I4389,'[1]2025年已发货'!$H:$H,J4389))</f>
        <v>3</v>
      </c>
      <c r="I4389" s="122" t="str">
        <f>VLOOKUP(B4389,辅助信息!E:I,3,FALSE)</f>
        <v>(五冶建设空港兴城怡心街道83亩项目)成都市双流区怡心街道高峰社区一组剑和路一段空港兴城怡心街道83亩项目中国五冶项目部</v>
      </c>
      <c r="J4389" s="122" t="str">
        <f>VLOOKUP(B4389,辅助信息!E:I,4,FALSE)</f>
        <v>王刚</v>
      </c>
      <c r="K4389" s="122">
        <f>VLOOKUP(J4389,辅助信息!H:I,2,FALSE)</f>
        <v>15881190525</v>
      </c>
      <c r="L4389" s="124" t="str">
        <f>VLOOKUP(B4389,辅助信息!E:J,6,FALSE)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89" s="64" t="str">
        <f ca="1" t="shared" si="220"/>
        <v/>
      </c>
      <c r="P4389" s="64" t="str">
        <f ca="1" t="shared" si="221"/>
        <v/>
      </c>
      <c r="Q4389" s="29" t="str">
        <f>VLOOKUP(B4389,辅助信息!E:M,9,FALSE)</f>
        <v>ZTWM-CDGS-XS-2025-0073-五冶天府-成都怡心湖片区及龙泉驿医院等项目</v>
      </c>
      <c r="R4389" s="29" t="str">
        <f>_xlfn._xlws.FILTER(辅助信息!D:D,辅助信息!E:E=B4389)</f>
        <v>五冶建设空港兴城怡心街道83亩项目</v>
      </c>
    </row>
    <row r="4390" hidden="1" spans="2:18">
      <c r="B4390" s="138" t="s">
        <v>203</v>
      </c>
      <c r="C4390" s="72">
        <v>45941</v>
      </c>
      <c r="D4390" s="122" t="str">
        <f>VLOOKUP(B4390,辅助信息!E:K,7,FALSE)</f>
        <v>JWDDCD2025102100479</v>
      </c>
      <c r="E4390" s="122" t="str">
        <f>VLOOKUP(F4390,辅助信息!A:B,2,FALSE)</f>
        <v>螺纹钢</v>
      </c>
      <c r="F4390" s="122" t="s">
        <v>28</v>
      </c>
      <c r="G4390" s="123">
        <v>3</v>
      </c>
      <c r="H4390" s="136">
        <f>IF(SUMIFS('[1]2025年已发货'!$E:$E,'[1]2025年已发货'!$F:$F,C4390,'[1]2025年已发货'!$C:$C,F4390,'[1]2025年已发货'!$G:$G,I4390,'[1]2025年已发货'!$H:$H,J4390)=0,"未发货",SUMIFS('[1]2025年已发货'!$E:$E,'[1]2025年已发货'!$F:$F,C4390,'[1]2025年已发货'!$C:$C,F4390,'[1]2025年已发货'!$G:$G,I4390,'[1]2025年已发货'!$H:$H,J4390))</f>
        <v>3</v>
      </c>
      <c r="I4390" s="122" t="str">
        <f>VLOOKUP(B4390,辅助信息!E:I,3,FALSE)</f>
        <v>(五冶建设空港兴城怡心街道83亩项目)成都市双流区怡心街道高峰社区一组剑和路一段空港兴城怡心街道83亩项目中国五冶项目部</v>
      </c>
      <c r="J4390" s="122" t="str">
        <f>VLOOKUP(B4390,辅助信息!E:I,4,FALSE)</f>
        <v>王刚</v>
      </c>
      <c r="K4390" s="122">
        <f>VLOOKUP(J4390,辅助信息!H:I,2,FALSE)</f>
        <v>15881190525</v>
      </c>
      <c r="L4390" s="124" t="str">
        <f>VLOOKUP(B4390,辅助信息!E:J,6,FALSE)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90" s="64" t="str">
        <f ca="1" t="shared" si="220"/>
        <v/>
      </c>
      <c r="P4390" s="64" t="str">
        <f ca="1" t="shared" si="221"/>
        <v/>
      </c>
      <c r="Q4390" s="29" t="str">
        <f>VLOOKUP(B4390,辅助信息!E:M,9,FALSE)</f>
        <v>ZTWM-CDGS-XS-2025-0073-五冶天府-成都怡心湖片区及龙泉驿医院等项目</v>
      </c>
      <c r="R4390" s="29" t="str">
        <f>_xlfn._xlws.FILTER(辅助信息!D:D,辅助信息!E:E=B4390)</f>
        <v>五冶建设空港兴城怡心街道83亩项目</v>
      </c>
    </row>
    <row r="4391" hidden="1" spans="2:18">
      <c r="B4391" s="138" t="s">
        <v>203</v>
      </c>
      <c r="C4391" s="72">
        <v>45941</v>
      </c>
      <c r="D4391" s="122" t="str">
        <f>VLOOKUP(B4391,辅助信息!E:K,7,FALSE)</f>
        <v>JWDDCD2025102100479</v>
      </c>
      <c r="E4391" s="122" t="str">
        <f>VLOOKUP(F4391,辅助信息!A:B,2,FALSE)</f>
        <v>螺纹钢</v>
      </c>
      <c r="F4391" s="122" t="s">
        <v>82</v>
      </c>
      <c r="G4391" s="123">
        <v>2.5</v>
      </c>
      <c r="H4391" s="136">
        <f>IF(SUMIFS('[1]2025年已发货'!$E:$E,'[1]2025年已发货'!$F:$F,C4391,'[1]2025年已发货'!$C:$C,F4391,'[1]2025年已发货'!$G:$G,I4391,'[1]2025年已发货'!$H:$H,J4391)=0,"未发货",SUMIFS('[1]2025年已发货'!$E:$E,'[1]2025年已发货'!$F:$F,C4391,'[1]2025年已发货'!$C:$C,F4391,'[1]2025年已发货'!$G:$G,I4391,'[1]2025年已发货'!$H:$H,J4391))</f>
        <v>2.5</v>
      </c>
      <c r="I4391" s="122" t="str">
        <f>VLOOKUP(B4391,辅助信息!E:I,3,FALSE)</f>
        <v>(五冶建设空港兴城怡心街道83亩项目)成都市双流区怡心街道高峰社区一组剑和路一段空港兴城怡心街道83亩项目中国五冶项目部</v>
      </c>
      <c r="J4391" s="122" t="str">
        <f>VLOOKUP(B4391,辅助信息!E:I,4,FALSE)</f>
        <v>王刚</v>
      </c>
      <c r="K4391" s="122">
        <f>VLOOKUP(J4391,辅助信息!H:I,2,FALSE)</f>
        <v>15881190525</v>
      </c>
      <c r="L4391" s="124" t="str">
        <f>VLOOKUP(B4391,辅助信息!E:J,6,FALSE)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91" s="64" t="str">
        <f ca="1" t="shared" si="220"/>
        <v/>
      </c>
      <c r="P4391" s="64" t="str">
        <f ca="1" t="shared" si="221"/>
        <v/>
      </c>
      <c r="Q4391" s="29" t="str">
        <f>VLOOKUP(B4391,辅助信息!E:M,9,FALSE)</f>
        <v>ZTWM-CDGS-XS-2025-0073-五冶天府-成都怡心湖片区及龙泉驿医院等项目</v>
      </c>
      <c r="R4391" s="29" t="str">
        <f>_xlfn._xlws.FILTER(辅助信息!D:D,辅助信息!E:E=B4391)</f>
        <v>五冶建设空港兴城怡心街道83亩项目</v>
      </c>
    </row>
    <row r="4392" hidden="1" spans="2:18">
      <c r="B4392" s="138" t="s">
        <v>203</v>
      </c>
      <c r="C4392" s="72">
        <v>45941</v>
      </c>
      <c r="D4392" s="122" t="str">
        <f>VLOOKUP(B4392,辅助信息!E:K,7,FALSE)</f>
        <v>JWDDCD2025102100479</v>
      </c>
      <c r="E4392" s="122" t="str">
        <f>VLOOKUP(F4392,辅助信息!A:B,2,FALSE)</f>
        <v>螺纹钢</v>
      </c>
      <c r="F4392" s="122" t="s">
        <v>21</v>
      </c>
      <c r="G4392" s="123">
        <v>2.5</v>
      </c>
      <c r="H4392" s="136">
        <f>IF(SUMIFS('[1]2025年已发货'!$E:$E,'[1]2025年已发货'!$F:$F,C4392,'[1]2025年已发货'!$C:$C,F4392,'[1]2025年已发货'!$G:$G,I4392,'[1]2025年已发货'!$H:$H,J4392)=0,"未发货",SUMIFS('[1]2025年已发货'!$E:$E,'[1]2025年已发货'!$F:$F,C4392,'[1]2025年已发货'!$C:$C,F4392,'[1]2025年已发货'!$G:$G,I4392,'[1]2025年已发货'!$H:$H,J4392))</f>
        <v>2.5</v>
      </c>
      <c r="I4392" s="122" t="str">
        <f>VLOOKUP(B4392,辅助信息!E:I,3,FALSE)</f>
        <v>(五冶建设空港兴城怡心街道83亩项目)成都市双流区怡心街道高峰社区一组剑和路一段空港兴城怡心街道83亩项目中国五冶项目部</v>
      </c>
      <c r="J4392" s="122" t="str">
        <f>VLOOKUP(B4392,辅助信息!E:I,4,FALSE)</f>
        <v>王刚</v>
      </c>
      <c r="K4392" s="122">
        <f>VLOOKUP(J4392,辅助信息!H:I,2,FALSE)</f>
        <v>15881190525</v>
      </c>
      <c r="L4392" s="124" t="str">
        <f>VLOOKUP(B4392,辅助信息!E:J,6,FALSE)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92" s="64" t="str">
        <f ca="1" t="shared" si="220"/>
        <v/>
      </c>
      <c r="P4392" s="64" t="str">
        <f ca="1" t="shared" si="221"/>
        <v/>
      </c>
      <c r="Q4392" s="29" t="str">
        <f>VLOOKUP(B4392,辅助信息!E:M,9,FALSE)</f>
        <v>ZTWM-CDGS-XS-2025-0073-五冶天府-成都怡心湖片区及龙泉驿医院等项目</v>
      </c>
      <c r="R4392" s="29" t="str">
        <f>_xlfn._xlws.FILTER(辅助信息!D:D,辅助信息!E:E=B4392)</f>
        <v>五冶建设空港兴城怡心街道83亩项目</v>
      </c>
    </row>
    <row r="4393" hidden="1" spans="2:18">
      <c r="B4393" s="138" t="s">
        <v>203</v>
      </c>
      <c r="C4393" s="72">
        <v>45941</v>
      </c>
      <c r="D4393" s="122" t="str">
        <f>VLOOKUP(B4393,辅助信息!E:K,7,FALSE)</f>
        <v>JWDDCD2025102100479</v>
      </c>
      <c r="E4393" s="122" t="str">
        <f>VLOOKUP(F4393,辅助信息!A:B,2,FALSE)</f>
        <v>螺纹钢</v>
      </c>
      <c r="F4393" s="122" t="s">
        <v>58</v>
      </c>
      <c r="G4393" s="123">
        <v>15</v>
      </c>
      <c r="H4393" s="136">
        <f>IF(SUMIFS('[1]2025年已发货'!$E:$E,'[1]2025年已发货'!$F:$F,C4393,'[1]2025年已发货'!$C:$C,F4393,'[1]2025年已发货'!$G:$G,I4393,'[1]2025年已发货'!$H:$H,J4393)=0,"未发货",SUMIFS('[1]2025年已发货'!$E:$E,'[1]2025年已发货'!$F:$F,C4393,'[1]2025年已发货'!$C:$C,F4393,'[1]2025年已发货'!$G:$G,I4393,'[1]2025年已发货'!$H:$H,J4393))</f>
        <v>15</v>
      </c>
      <c r="I4393" s="122" t="str">
        <f>VLOOKUP(B4393,辅助信息!E:I,3,FALSE)</f>
        <v>(五冶建设空港兴城怡心街道83亩项目)成都市双流区怡心街道高峰社区一组剑和路一段空港兴城怡心街道83亩项目中国五冶项目部</v>
      </c>
      <c r="J4393" s="122" t="str">
        <f>VLOOKUP(B4393,辅助信息!E:I,4,FALSE)</f>
        <v>王刚</v>
      </c>
      <c r="K4393" s="122">
        <f>VLOOKUP(J4393,辅助信息!H:I,2,FALSE)</f>
        <v>15881190525</v>
      </c>
      <c r="L4393" s="124" t="str">
        <f>VLOOKUP(B4393,辅助信息!E:J,6,FALSE)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93" s="64" t="str">
        <f ca="1" t="shared" si="220"/>
        <v/>
      </c>
      <c r="P4393" s="64" t="str">
        <f ca="1" t="shared" si="221"/>
        <v/>
      </c>
      <c r="Q4393" s="29" t="str">
        <f>VLOOKUP(B4393,辅助信息!E:M,9,FALSE)</f>
        <v>ZTWM-CDGS-XS-2025-0073-五冶天府-成都怡心湖片区及龙泉驿医院等项目</v>
      </c>
      <c r="R4393" s="29" t="str">
        <f>_xlfn._xlws.FILTER(辅助信息!D:D,辅助信息!E:E=B4393)</f>
        <v>五冶建设空港兴城怡心街道83亩项目</v>
      </c>
    </row>
    <row r="4394" hidden="1" spans="2:18">
      <c r="B4394" s="138" t="s">
        <v>203</v>
      </c>
      <c r="C4394" s="72">
        <v>45941</v>
      </c>
      <c r="D4394" s="122" t="str">
        <f>VLOOKUP(B4394,辅助信息!E:K,7,FALSE)</f>
        <v>JWDDCD2025102100479</v>
      </c>
      <c r="E4394" s="122" t="str">
        <f>VLOOKUP(F4394,辅助信息!A:B,2,FALSE)</f>
        <v>螺纹钢</v>
      </c>
      <c r="F4394" s="122" t="s">
        <v>46</v>
      </c>
      <c r="G4394" s="123">
        <v>5</v>
      </c>
      <c r="H4394" s="136">
        <f>IF(SUMIFS('[1]2025年已发货'!$E:$E,'[1]2025年已发货'!$F:$F,C4394,'[1]2025年已发货'!$C:$C,F4394,'[1]2025年已发货'!$G:$G,I4394,'[1]2025年已发货'!$H:$H,J4394)=0,"未发货",SUMIFS('[1]2025年已发货'!$E:$E,'[1]2025年已发货'!$F:$F,C4394,'[1]2025年已发货'!$C:$C,F4394,'[1]2025年已发货'!$G:$G,I4394,'[1]2025年已发货'!$H:$H,J4394))</f>
        <v>5</v>
      </c>
      <c r="I4394" s="122" t="str">
        <f>VLOOKUP(B4394,辅助信息!E:I,3,FALSE)</f>
        <v>(五冶建设空港兴城怡心街道83亩项目)成都市双流区怡心街道高峰社区一组剑和路一段空港兴城怡心街道83亩项目中国五冶项目部</v>
      </c>
      <c r="J4394" s="122" t="str">
        <f>VLOOKUP(B4394,辅助信息!E:I,4,FALSE)</f>
        <v>王刚</v>
      </c>
      <c r="K4394" s="122">
        <f>VLOOKUP(J4394,辅助信息!H:I,2,FALSE)</f>
        <v>15881190525</v>
      </c>
      <c r="L4394" s="124" t="str">
        <f>VLOOKUP(B4394,辅助信息!E:J,6,FALSE)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94" s="64" t="str">
        <f ca="1" t="shared" si="220"/>
        <v/>
      </c>
      <c r="P4394" s="64" t="str">
        <f ca="1" t="shared" si="221"/>
        <v/>
      </c>
      <c r="Q4394" s="29" t="str">
        <f>VLOOKUP(B4394,辅助信息!E:M,9,FALSE)</f>
        <v>ZTWM-CDGS-XS-2025-0073-五冶天府-成都怡心湖片区及龙泉驿医院等项目</v>
      </c>
      <c r="R4394" s="29" t="str">
        <f>_xlfn._xlws.FILTER(辅助信息!D:D,辅助信息!E:E=B4394)</f>
        <v>五冶建设空港兴城怡心街道83亩项目</v>
      </c>
    </row>
    <row r="4395" hidden="1" spans="2:18">
      <c r="B4395" s="138" t="s">
        <v>203</v>
      </c>
      <c r="C4395" s="72">
        <v>45941</v>
      </c>
      <c r="D4395" s="122" t="str">
        <f>VLOOKUP(B4395,辅助信息!E:K,7,FALSE)</f>
        <v>JWDDCD2025102100479</v>
      </c>
      <c r="E4395" s="122" t="str">
        <f>VLOOKUP(F4395,辅助信息!A:B,2,FALSE)</f>
        <v>螺纹钢</v>
      </c>
      <c r="F4395" s="122" t="s">
        <v>22</v>
      </c>
      <c r="G4395" s="123">
        <v>10</v>
      </c>
      <c r="H4395" s="136">
        <f>IF(SUMIFS('[1]2025年已发货'!$E:$E,'[1]2025年已发货'!$F:$F,C4395,'[1]2025年已发货'!$C:$C,F4395,'[1]2025年已发货'!$G:$G,I4395,'[1]2025年已发货'!$H:$H,J4395)=0,"未发货",SUMIFS('[1]2025年已发货'!$E:$E,'[1]2025年已发货'!$F:$F,C4395,'[1]2025年已发货'!$C:$C,F4395,'[1]2025年已发货'!$G:$G,I4395,'[1]2025年已发货'!$H:$H,J4395))</f>
        <v>10</v>
      </c>
      <c r="I4395" s="122" t="str">
        <f>VLOOKUP(B4395,辅助信息!E:I,3,FALSE)</f>
        <v>(五冶建设空港兴城怡心街道83亩项目)成都市双流区怡心街道高峰社区一组剑和路一段空港兴城怡心街道83亩项目中国五冶项目部</v>
      </c>
      <c r="J4395" s="122" t="str">
        <f>VLOOKUP(B4395,辅助信息!E:I,4,FALSE)</f>
        <v>王刚</v>
      </c>
      <c r="K4395" s="122">
        <f>VLOOKUP(J4395,辅助信息!H:I,2,FALSE)</f>
        <v>15881190525</v>
      </c>
      <c r="L4395" s="124" t="str">
        <f>VLOOKUP(B4395,辅助信息!E:J,6,FALSE)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95" s="64" t="str">
        <f ca="1" t="shared" si="220"/>
        <v/>
      </c>
      <c r="P4395" s="64" t="str">
        <f ca="1" t="shared" si="221"/>
        <v/>
      </c>
      <c r="Q4395" s="29" t="str">
        <f>VLOOKUP(B4395,辅助信息!E:M,9,FALSE)</f>
        <v>ZTWM-CDGS-XS-2025-0073-五冶天府-成都怡心湖片区及龙泉驿医院等项目</v>
      </c>
      <c r="R4395" s="29" t="str">
        <f>_xlfn._xlws.FILTER(辅助信息!D:D,辅助信息!E:E=B4395)</f>
        <v>五冶建设空港兴城怡心街道83亩项目</v>
      </c>
    </row>
    <row r="4396" hidden="1" spans="1:18">
      <c r="A4396" s="59" t="s">
        <v>238</v>
      </c>
      <c r="B4396" s="137" t="s">
        <v>44</v>
      </c>
      <c r="C4396" s="72">
        <v>45941</v>
      </c>
      <c r="D4396" s="40" t="str">
        <f>VLOOKUP(B4396,辅助信息!E:K,7,FALSE)</f>
        <v>JWDDCD2025060600053</v>
      </c>
      <c r="E4396" s="40" t="str">
        <f>VLOOKUP(F4396,辅助信息!A:B,2,FALSE)</f>
        <v>盘螺</v>
      </c>
      <c r="F4396" s="40" t="s">
        <v>49</v>
      </c>
      <c r="G4396" s="36">
        <v>33.6</v>
      </c>
      <c r="H4396" s="136">
        <f>IF(SUMIFS('[1]2025年已发货'!$E:$E,'[1]2025年已发货'!$F:$F,C4396,'[1]2025年已发货'!$C:$C,F4396,'[1]2025年已发货'!$G:$G,I4396,'[1]2025年已发货'!$H:$H,J4396)=0,"未发货",SUMIFS('[1]2025年已发货'!$E:$E,'[1]2025年已发货'!$F:$F,C4396,'[1]2025年已发货'!$C:$C,F4396,'[1]2025年已发货'!$G:$G,I4396,'[1]2025年已发货'!$H:$H,J4396))</f>
        <v>33.6</v>
      </c>
      <c r="I4396" s="40" t="str">
        <f>VLOOKUP(B4396,辅助信息!E:I,3,FALSE)</f>
        <v>（华西酒城南）成都市武侯区火车南站西路8号酒城南项目</v>
      </c>
      <c r="J4396" s="40" t="str">
        <f>VLOOKUP(B4396,辅助信息!E:I,4,FALSE)</f>
        <v>龙耀宇</v>
      </c>
      <c r="K4396" s="40">
        <f>VLOOKUP(J4396,辅助信息!H:I,2,FALSE)</f>
        <v>18384145895</v>
      </c>
      <c r="L4396" s="111" t="str">
        <f>VLOOKUP(B4396,辅助信息!E:J,6,FALSE)</f>
        <v>对方卸车</v>
      </c>
      <c r="O4396" s="64" t="str">
        <f ca="1" t="shared" si="220"/>
        <v/>
      </c>
      <c r="P4396" s="64" t="str">
        <f ca="1" t="shared" si="221"/>
        <v/>
      </c>
      <c r="Q4396" s="29" t="str">
        <f>VLOOKUP(B4396,辅助信息!E:M,9,FALSE)</f>
        <v>ZTWM-CDGS-XS-2024-0189-华西集采-酒城南项目</v>
      </c>
      <c r="R4396" s="29" t="str">
        <f>_xlfn._xlws.FILTER(辅助信息!D:D,辅助信息!E:E=B4396)</f>
        <v>华西酒城南</v>
      </c>
    </row>
    <row r="4397" hidden="1" spans="2:18">
      <c r="B4397" s="137" t="s">
        <v>44</v>
      </c>
      <c r="C4397" s="72">
        <v>45941</v>
      </c>
      <c r="D4397" s="40" t="str">
        <f>VLOOKUP(B4397,辅助信息!E:K,7,FALSE)</f>
        <v>JWDDCD2025060600053</v>
      </c>
      <c r="E4397" s="40" t="str">
        <f>VLOOKUP(F4397,辅助信息!A:B,2,FALSE)</f>
        <v>盘螺</v>
      </c>
      <c r="F4397" s="40" t="s">
        <v>40</v>
      </c>
      <c r="G4397" s="36">
        <v>2.4</v>
      </c>
      <c r="H4397" s="136" t="str">
        <f>IF(SUMIFS('[1]2025年已发货'!$E:$E,'[1]2025年已发货'!$F:$F,C4397,'[1]2025年已发货'!$C:$C,F4397,'[1]2025年已发货'!$G:$G,I4397,'[1]2025年已发货'!$H:$H,J4397)=0,"未发货",SUMIFS('[1]2025年已发货'!$E:$E,'[1]2025年已发货'!$F:$F,C4397,'[1]2025年已发货'!$C:$C,F4397,'[1]2025年已发货'!$G:$G,I4397,'[1]2025年已发货'!$H:$H,J4397))</f>
        <v>未发货</v>
      </c>
      <c r="I4397" s="40" t="str">
        <f>VLOOKUP(B4397,辅助信息!E:I,3,FALSE)</f>
        <v>（华西酒城南）成都市武侯区火车南站西路8号酒城南项目</v>
      </c>
      <c r="J4397" s="40" t="str">
        <f>VLOOKUP(B4397,辅助信息!E:I,4,FALSE)</f>
        <v>龙耀宇</v>
      </c>
      <c r="K4397" s="40">
        <f>VLOOKUP(J4397,辅助信息!H:I,2,FALSE)</f>
        <v>18384145895</v>
      </c>
      <c r="L4397" s="111" t="str">
        <f>VLOOKUP(B4397,辅助信息!E:J,6,FALSE)</f>
        <v>对方卸车</v>
      </c>
      <c r="O4397" s="64" t="str">
        <f ca="1" t="shared" si="220"/>
        <v/>
      </c>
      <c r="P4397" s="64" t="str">
        <f ca="1" t="shared" si="221"/>
        <v/>
      </c>
      <c r="Q4397" s="29" t="str">
        <f>VLOOKUP(B4397,辅助信息!E:M,9,FALSE)</f>
        <v>ZTWM-CDGS-XS-2024-0189-华西集采-酒城南项目</v>
      </c>
      <c r="R4397" s="29" t="str">
        <f>_xlfn._xlws.FILTER(辅助信息!D:D,辅助信息!E:E=B4397)</f>
        <v>华西酒城南</v>
      </c>
    </row>
    <row r="4398" hidden="1" spans="2:18">
      <c r="B4398" s="137" t="s">
        <v>44</v>
      </c>
      <c r="C4398" s="72">
        <v>45941</v>
      </c>
      <c r="D4398" s="40" t="str">
        <f>VLOOKUP(B4398,辅助信息!E:K,7,FALSE)</f>
        <v>JWDDCD2025060600053</v>
      </c>
      <c r="E4398" s="40" t="str">
        <f>VLOOKUP(F4398,辅助信息!A:B,2,FALSE)</f>
        <v>盘螺</v>
      </c>
      <c r="F4398" s="40" t="s">
        <v>26</v>
      </c>
      <c r="G4398" s="36">
        <v>7.2</v>
      </c>
      <c r="H4398" s="136" t="str">
        <f>IF(SUMIFS('[1]2025年已发货'!$E:$E,'[1]2025年已发货'!$F:$F,C4398,'[1]2025年已发货'!$C:$C,F4398,'[1]2025年已发货'!$G:$G,I4398,'[1]2025年已发货'!$H:$H,J4398)=0,"未发货",SUMIFS('[1]2025年已发货'!$E:$E,'[1]2025年已发货'!$F:$F,C4398,'[1]2025年已发货'!$C:$C,F4398,'[1]2025年已发货'!$G:$G,I4398,'[1]2025年已发货'!$H:$H,J4398))</f>
        <v>未发货</v>
      </c>
      <c r="I4398" s="40" t="str">
        <f>VLOOKUP(B4398,辅助信息!E:I,3,FALSE)</f>
        <v>（华西酒城南）成都市武侯区火车南站西路8号酒城南项目</v>
      </c>
      <c r="J4398" s="40" t="str">
        <f>VLOOKUP(B4398,辅助信息!E:I,4,FALSE)</f>
        <v>龙耀宇</v>
      </c>
      <c r="K4398" s="40">
        <f>VLOOKUP(J4398,辅助信息!H:I,2,FALSE)</f>
        <v>18384145895</v>
      </c>
      <c r="L4398" s="111" t="str">
        <f>VLOOKUP(B4398,辅助信息!E:J,6,FALSE)</f>
        <v>对方卸车</v>
      </c>
      <c r="O4398" s="64" t="str">
        <f ca="1" t="shared" si="220"/>
        <v/>
      </c>
      <c r="P4398" s="64" t="str">
        <f ca="1" t="shared" si="221"/>
        <v/>
      </c>
      <c r="Q4398" s="29" t="str">
        <f>VLOOKUP(B4398,辅助信息!E:M,9,FALSE)</f>
        <v>ZTWM-CDGS-XS-2024-0189-华西集采-酒城南项目</v>
      </c>
      <c r="R4398" s="29" t="str">
        <f>_xlfn._xlws.FILTER(辅助信息!D:D,辅助信息!E:E=B4398)</f>
        <v>华西酒城南</v>
      </c>
    </row>
    <row r="4399" hidden="1" spans="2:18">
      <c r="B4399" s="137" t="s">
        <v>194</v>
      </c>
      <c r="C4399" s="72">
        <v>45941</v>
      </c>
      <c r="D4399" s="40" t="str">
        <f>VLOOKUP(B4399,辅助信息!E:K,7,FALSE)</f>
        <v>JWDD2025071500089</v>
      </c>
      <c r="E4399" s="40" t="str">
        <f>VLOOKUP(F4399,辅助信息!A:B,2,FALSE)</f>
        <v>盘螺</v>
      </c>
      <c r="F4399" s="40" t="s">
        <v>41</v>
      </c>
      <c r="G4399" s="36">
        <v>10</v>
      </c>
      <c r="H4399" s="136">
        <f>IF(SUMIFS('[1]2025年已发货'!$E:$E,'[1]2025年已发货'!$F:$F,C4399,'[1]2025年已发货'!$C:$C,F4399,'[1]2025年已发货'!$G:$G,I4399,'[1]2025年已发货'!$H:$H,J4399)=0,"未发货",SUMIFS('[1]2025年已发货'!$E:$E,'[1]2025年已发货'!$F:$F,C4399,'[1]2025年已发货'!$C:$C,F4399,'[1]2025年已发货'!$G:$G,I4399,'[1]2025年已发货'!$H:$H,J4399))</f>
        <v>10</v>
      </c>
      <c r="I4399" s="40" t="str">
        <f>VLOOKUP(B4399,辅助信息!E:I,3,FALSE)</f>
        <v>(宜宾兴港三江新区长江工业园保障性租赁住房建设项目-土建)四川省宜宾市翠屏区永善路南段宜宾市三江新区长江工业园区</v>
      </c>
      <c r="J4399" s="40" t="str">
        <f>VLOOKUP(B4399,辅助信息!E:I,4,FALSE)</f>
        <v>赵元虎</v>
      </c>
      <c r="K4399" s="40">
        <f>VLOOKUP(J4399,辅助信息!H:I,2,FALSE)</f>
        <v>13684167136</v>
      </c>
      <c r="L4399" s="111" t="str">
        <f>VLOOKUP(B4399,辅助信息!E:J,6,FALSE)</f>
        <v>现场要求调度统一联系指定收货人，不单独发司机位置。锈货不收，装货前联系收货人核实到场规格,没提前告知进场规格现场不给予接收</v>
      </c>
      <c r="O4399" s="64" t="str">
        <f ca="1" t="shared" si="220"/>
        <v/>
      </c>
      <c r="P4399" s="64" t="str">
        <f ca="1" t="shared" si="221"/>
        <v/>
      </c>
      <c r="Q4399" s="29" t="str">
        <f>VLOOKUP(B4399,辅助信息!E:M,9,FALSE)</f>
        <v>ZTWM-CDYXGS-XS-2025-0014-宜宾兴港建材-三江新区长江工业园片区保障性租赁住房建设项目</v>
      </c>
      <c r="R4399" s="29" t="str">
        <f>_xlfn._xlws.FILTER(辅助信息!D:D,辅助信息!E:E=B4399)</f>
        <v>宜宾兴港三江新区长江工业园建设项目</v>
      </c>
    </row>
    <row r="4400" hidden="1" spans="2:18">
      <c r="B4400" s="137" t="s">
        <v>194</v>
      </c>
      <c r="C4400" s="72">
        <v>45941</v>
      </c>
      <c r="D4400" s="40" t="str">
        <f>VLOOKUP(B4400,辅助信息!E:K,7,FALSE)</f>
        <v>JWDD2025071500089</v>
      </c>
      <c r="E4400" s="40" t="str">
        <f>VLOOKUP(F4400,辅助信息!A:B,2,FALSE)</f>
        <v>盘螺</v>
      </c>
      <c r="F4400" s="40" t="s">
        <v>26</v>
      </c>
      <c r="G4400" s="36">
        <v>25</v>
      </c>
      <c r="H4400" s="136">
        <f>IF(SUMIFS('[1]2025年已发货'!$E:$E,'[1]2025年已发货'!$F:$F,C4400,'[1]2025年已发货'!$C:$C,F4400,'[1]2025年已发货'!$G:$G,I4400,'[1]2025年已发货'!$H:$H,J4400)=0,"未发货",SUMIFS('[1]2025年已发货'!$E:$E,'[1]2025年已发货'!$F:$F,C4400,'[1]2025年已发货'!$C:$C,F4400,'[1]2025年已发货'!$G:$G,I4400,'[1]2025年已发货'!$H:$H,J4400))</f>
        <v>25</v>
      </c>
      <c r="I4400" s="40" t="str">
        <f>VLOOKUP(B4400,辅助信息!E:I,3,FALSE)</f>
        <v>(宜宾兴港三江新区长江工业园保障性租赁住房建设项目-土建)四川省宜宾市翠屏区永善路南段宜宾市三江新区长江工业园区</v>
      </c>
      <c r="J4400" s="40" t="str">
        <f>VLOOKUP(B4400,辅助信息!E:I,4,FALSE)</f>
        <v>赵元虎</v>
      </c>
      <c r="K4400" s="40">
        <f>VLOOKUP(J4400,辅助信息!H:I,2,FALSE)</f>
        <v>13684167136</v>
      </c>
      <c r="L4400" s="111" t="str">
        <f>VLOOKUP(B4400,辅助信息!E:J,6,FALSE)</f>
        <v>现场要求调度统一联系指定收货人，不单独发司机位置。锈货不收，装货前联系收货人核实到场规格,没提前告知进场规格现场不给予接收</v>
      </c>
      <c r="O4400" s="64" t="str">
        <f ca="1" t="shared" si="220"/>
        <v/>
      </c>
      <c r="P4400" s="64" t="str">
        <f ca="1" t="shared" si="221"/>
        <v/>
      </c>
      <c r="Q4400" s="29" t="str">
        <f>VLOOKUP(B4400,辅助信息!E:M,9,FALSE)</f>
        <v>ZTWM-CDYXGS-XS-2025-0014-宜宾兴港建材-三江新区长江工业园片区保障性租赁住房建设项目</v>
      </c>
      <c r="R4400" s="29" t="str">
        <f>_xlfn._xlws.FILTER(辅助信息!D:D,辅助信息!E:E=B4400)</f>
        <v>宜宾兴港三江新区长江工业园建设项目</v>
      </c>
    </row>
    <row r="4401" hidden="1" spans="2:18">
      <c r="B4401" s="137" t="s">
        <v>232</v>
      </c>
      <c r="C4401" s="72">
        <v>45941</v>
      </c>
      <c r="D4401" s="40" t="str">
        <f>VLOOKUP(B4401,辅助信息!E:K,7,FALSE)</f>
        <v>JWDDCD2025052800131</v>
      </c>
      <c r="E4401" s="40" t="str">
        <f>VLOOKUP(F4401,辅助信息!A:B,2,FALSE)</f>
        <v>螺纹钢</v>
      </c>
      <c r="F4401" s="40" t="s">
        <v>91</v>
      </c>
      <c r="G4401" s="36">
        <v>222</v>
      </c>
      <c r="H4401" s="136" t="str">
        <f>IF(SUMIFS('[1]2025年已发货'!$E:$E,'[1]2025年已发货'!$F:$F,C4401,'[1]2025年已发货'!$C:$C,F4401,'[1]2025年已发货'!$G:$G,I4401,'[1]2025年已发货'!$H:$H,J4401)=0,"未发货",SUMIFS('[1]2025年已发货'!$E:$E,'[1]2025年已发货'!$F:$F,C4401,'[1]2025年已发货'!$C:$C,F4401,'[1]2025年已发货'!$G:$G,I4401,'[1]2025年已发货'!$H:$H,J4401))</f>
        <v>未发货</v>
      </c>
      <c r="I4401" s="40" t="str">
        <f>VLOOKUP(B4401,辅助信息!E:I,3,FALSE)</f>
        <v>（商投建工达州中医药科技园-2工区-2号桥）达州市通川区达州中医药职业学院犀牛大道北段</v>
      </c>
      <c r="J4401" s="40" t="str">
        <f>VLOOKUP(B4401,辅助信息!E:I,4,FALSE)</f>
        <v>李波</v>
      </c>
      <c r="K4401" s="40">
        <f>VLOOKUP(J4401,辅助信息!H:I,2,FALSE)</f>
        <v>18381899787</v>
      </c>
      <c r="L4401" s="111" t="str">
        <f>VLOOKUP(B4401,辅助信息!E:J,6,FALSE)</f>
        <v>控制炉批号！多了现场不收！,优先安排达钢,提前联系到场规格及数量</v>
      </c>
      <c r="O4401" s="64" t="str">
        <f ca="1" t="shared" si="220"/>
        <v/>
      </c>
      <c r="P4401" s="64" t="str">
        <f ca="1" t="shared" si="221"/>
        <v/>
      </c>
      <c r="Q4401" s="29" t="str">
        <f>VLOOKUP(B4401,辅助信息!E:M,9,FALSE)</f>
        <v>ZTWM-CDGS-XS-2024-0134-商投建工达州中医药科技成果示范园项目</v>
      </c>
      <c r="R4401" s="29" t="str">
        <f>_xlfn._xlws.FILTER(辅助信息!D:D,辅助信息!E:E=B4401)</f>
        <v>商投建工达州中医药科技园</v>
      </c>
    </row>
    <row r="4402" hidden="1" spans="1:18">
      <c r="A4402" s="94" t="s">
        <v>239</v>
      </c>
      <c r="B4402" s="137" t="s">
        <v>44</v>
      </c>
      <c r="C4402" s="72">
        <v>45944</v>
      </c>
      <c r="D4402" s="40" t="str">
        <f>VLOOKUP(B4402,辅助信息!E:K,7,FALSE)</f>
        <v>JWDDCD2025060600053</v>
      </c>
      <c r="E4402" s="40" t="str">
        <f>VLOOKUP(F4402,辅助信息!A:B,2,FALSE)</f>
        <v>盘螺</v>
      </c>
      <c r="F4402" s="40" t="s">
        <v>40</v>
      </c>
      <c r="G4402" s="36">
        <v>2.4</v>
      </c>
      <c r="H4402" s="136">
        <f>IF(SUMIFS('[1]2025年已发货'!$E:$E,'[1]2025年已发货'!$F:$F,C4402,'[1]2025年已发货'!$C:$C,F4402,'[1]2025年已发货'!$G:$G,I4402,'[1]2025年已发货'!$H:$H,J4402)=0,"未发货",SUMIFS('[1]2025年已发货'!$E:$E,'[1]2025年已发货'!$F:$F,C4402,'[1]2025年已发货'!$C:$C,F4402,'[1]2025年已发货'!$G:$G,I4402,'[1]2025年已发货'!$H:$H,J4402))</f>
        <v>2.4</v>
      </c>
      <c r="I4402" s="40" t="str">
        <f>VLOOKUP(B4402,辅助信息!E:I,3,FALSE)</f>
        <v>（华西酒城南）成都市武侯区火车南站西路8号酒城南项目</v>
      </c>
      <c r="J4402" s="40" t="str">
        <f>VLOOKUP(B4402,辅助信息!E:I,4,FALSE)</f>
        <v>龙耀宇</v>
      </c>
      <c r="K4402" s="40">
        <f>VLOOKUP(J4402,辅助信息!H:I,2,FALSE)</f>
        <v>18384145895</v>
      </c>
      <c r="L4402" s="111" t="str">
        <f>VLOOKUP(B4402,辅助信息!E:J,6,FALSE)</f>
        <v>对方卸车</v>
      </c>
      <c r="O4402" s="64" t="str">
        <f ca="1" t="shared" si="220"/>
        <v/>
      </c>
      <c r="P4402" s="64" t="str">
        <f ca="1" t="shared" si="221"/>
        <v/>
      </c>
      <c r="Q4402" s="29" t="str">
        <f>VLOOKUP(B4402,辅助信息!E:M,9,FALSE)</f>
        <v>ZTWM-CDGS-XS-2024-0189-华西集采-酒城南项目</v>
      </c>
      <c r="R4402" s="29" t="str">
        <f>_xlfn._xlws.FILTER(辅助信息!D:D,辅助信息!E:E=B4402)</f>
        <v>华西酒城南</v>
      </c>
    </row>
    <row r="4403" hidden="1" spans="1:18">
      <c r="A4403" s="94"/>
      <c r="B4403" s="137" t="s">
        <v>44</v>
      </c>
      <c r="C4403" s="72">
        <v>45944</v>
      </c>
      <c r="D4403" s="40" t="str">
        <f>VLOOKUP(B4403,辅助信息!E:K,7,FALSE)</f>
        <v>JWDDCD2025060600053</v>
      </c>
      <c r="E4403" s="40" t="str">
        <f>VLOOKUP(F4403,辅助信息!A:B,2,FALSE)</f>
        <v>盘螺</v>
      </c>
      <c r="F4403" s="40" t="s">
        <v>26</v>
      </c>
      <c r="G4403" s="36">
        <v>7.2</v>
      </c>
      <c r="H4403" s="136">
        <f>IF(SUMIFS('[1]2025年已发货'!$E:$E,'[1]2025年已发货'!$F:$F,C4403,'[1]2025年已发货'!$C:$C,F4403,'[1]2025年已发货'!$G:$G,I4403,'[1]2025年已发货'!$H:$H,J4403)=0,"未发货",SUMIFS('[1]2025年已发货'!$E:$E,'[1]2025年已发货'!$F:$F,C4403,'[1]2025年已发货'!$C:$C,F4403,'[1]2025年已发货'!$G:$G,I4403,'[1]2025年已发货'!$H:$H,J4403))</f>
        <v>7.2</v>
      </c>
      <c r="I4403" s="40" t="str">
        <f>VLOOKUP(B4403,辅助信息!E:I,3,FALSE)</f>
        <v>（华西酒城南）成都市武侯区火车南站西路8号酒城南项目</v>
      </c>
      <c r="J4403" s="40" t="str">
        <f>VLOOKUP(B4403,辅助信息!E:I,4,FALSE)</f>
        <v>龙耀宇</v>
      </c>
      <c r="K4403" s="40">
        <f>VLOOKUP(J4403,辅助信息!H:I,2,FALSE)</f>
        <v>18384145895</v>
      </c>
      <c r="L4403" s="111" t="str">
        <f>VLOOKUP(B4403,辅助信息!E:J,6,FALSE)</f>
        <v>对方卸车</v>
      </c>
      <c r="O4403" s="64" t="str">
        <f ca="1" t="shared" si="220"/>
        <v/>
      </c>
      <c r="P4403" s="64" t="str">
        <f ca="1" t="shared" si="221"/>
        <v/>
      </c>
      <c r="Q4403" s="29" t="str">
        <f>VLOOKUP(B4403,辅助信息!E:M,9,FALSE)</f>
        <v>ZTWM-CDGS-XS-2024-0189-华西集采-酒城南项目</v>
      </c>
      <c r="R4403" s="29" t="str">
        <f>_xlfn._xlws.FILTER(辅助信息!D:D,辅助信息!E:E=B4403)</f>
        <v>华西酒城南</v>
      </c>
    </row>
    <row r="4404" hidden="1" spans="2:18">
      <c r="B4404" s="137" t="s">
        <v>81</v>
      </c>
      <c r="C4404" s="72">
        <v>45944</v>
      </c>
      <c r="D4404" s="40" t="str">
        <f>VLOOKUP(B4404,辅助信息!E:K,7,FALSE)</f>
        <v>JWDDCD2025060900080</v>
      </c>
      <c r="E4404" s="40" t="str">
        <f>VLOOKUP(F4404,辅助信息!A:B,2,FALSE)</f>
        <v>螺纹钢</v>
      </c>
      <c r="F4404" s="40" t="s">
        <v>19</v>
      </c>
      <c r="G4404" s="36">
        <v>3</v>
      </c>
      <c r="H4404" s="136">
        <f>IF(SUMIFS('[1]2025年已发货'!$E:$E,'[1]2025年已发货'!$F:$F,C4404,'[1]2025年已发货'!$C:$C,F4404,'[1]2025年已发货'!$G:$G,I4404,'[1]2025年已发货'!$H:$H,J4404)=0,"未发货",SUMIFS('[1]2025年已发货'!$E:$E,'[1]2025年已发货'!$F:$F,C4404,'[1]2025年已发货'!$C:$C,F4404,'[1]2025年已发货'!$G:$G,I4404,'[1]2025年已发货'!$H:$H,J4404))</f>
        <v>3</v>
      </c>
      <c r="I4404" s="40" t="str">
        <f>VLOOKUP(B4404,辅助信息!E:I,3,FALSE)</f>
        <v>（华西简阳西城嘉苑）四川省成都市简阳市简城街道高屋村</v>
      </c>
      <c r="J4404" s="40" t="str">
        <f>VLOOKUP(B4404,辅助信息!E:I,4,FALSE)</f>
        <v>张瀚镭</v>
      </c>
      <c r="K4404" s="40">
        <f>VLOOKUP(J4404,辅助信息!H:I,2,FALSE)</f>
        <v>15884666220</v>
      </c>
      <c r="L4404" s="111" t="str">
        <f>VLOOKUP(B4404,辅助信息!E:J,6,FALSE)</f>
        <v>现场禁止使用氢能源挂车！优先威钢发货,我方卸车,新老国标钢厂不加价可直发，因陕钢多次出现磅差，项目拒绝使用</v>
      </c>
      <c r="O4404" s="64" t="str">
        <f ca="1" t="shared" si="220"/>
        <v/>
      </c>
      <c r="P4404" s="64" t="str">
        <f ca="1" t="shared" si="221"/>
        <v/>
      </c>
      <c r="Q4404" s="29" t="str">
        <f>VLOOKUP(B4404,辅助信息!E:M,9,FALSE)</f>
        <v>ZTWM-CDGS-XS-2024-0030-华西集采-简州大道</v>
      </c>
      <c r="R4404" s="29" t="str">
        <f>_xlfn._xlws.FILTER(辅助信息!D:D,辅助信息!E:E=B4404)</f>
        <v>华西简阳西城嘉苑</v>
      </c>
    </row>
    <row r="4405" hidden="1" spans="2:18">
      <c r="B4405" s="137" t="s">
        <v>81</v>
      </c>
      <c r="C4405" s="72">
        <v>45944</v>
      </c>
      <c r="D4405" s="40" t="str">
        <f>VLOOKUP(B4405,辅助信息!E:K,7,FALSE)</f>
        <v>JWDDCD2025060900080</v>
      </c>
      <c r="E4405" s="40" t="str">
        <f>VLOOKUP(F4405,辅助信息!A:B,2,FALSE)</f>
        <v>螺纹钢</v>
      </c>
      <c r="F4405" s="40" t="s">
        <v>32</v>
      </c>
      <c r="G4405" s="36">
        <v>5</v>
      </c>
      <c r="H4405" s="136">
        <f>IF(SUMIFS('[1]2025年已发货'!$E:$E,'[1]2025年已发货'!$F:$F,C4405,'[1]2025年已发货'!$C:$C,F4405,'[1]2025年已发货'!$G:$G,I4405,'[1]2025年已发货'!$H:$H,J4405)=0,"未发货",SUMIFS('[1]2025年已发货'!$E:$E,'[1]2025年已发货'!$F:$F,C4405,'[1]2025年已发货'!$C:$C,F4405,'[1]2025年已发货'!$G:$G,I4405,'[1]2025年已发货'!$H:$H,J4405))</f>
        <v>5</v>
      </c>
      <c r="I4405" s="40" t="str">
        <f>VLOOKUP(B4405,辅助信息!E:I,3,FALSE)</f>
        <v>（华西简阳西城嘉苑）四川省成都市简阳市简城街道高屋村</v>
      </c>
      <c r="J4405" s="40" t="str">
        <f>VLOOKUP(B4405,辅助信息!E:I,4,FALSE)</f>
        <v>张瀚镭</v>
      </c>
      <c r="K4405" s="40">
        <f>VLOOKUP(J4405,辅助信息!H:I,2,FALSE)</f>
        <v>15884666220</v>
      </c>
      <c r="L4405" s="111" t="str">
        <f>VLOOKUP(B4405,辅助信息!E:J,6,FALSE)</f>
        <v>现场禁止使用氢能源挂车！优先威钢发货,我方卸车,新老国标钢厂不加价可直发，因陕钢多次出现磅差，项目拒绝使用</v>
      </c>
      <c r="O4405" s="64" t="str">
        <f ca="1" t="shared" si="220"/>
        <v/>
      </c>
      <c r="P4405" s="64" t="str">
        <f ca="1" t="shared" si="221"/>
        <v/>
      </c>
      <c r="Q4405" s="29" t="str">
        <f>VLOOKUP(B4405,辅助信息!E:M,9,FALSE)</f>
        <v>ZTWM-CDGS-XS-2024-0030-华西集采-简州大道</v>
      </c>
      <c r="R4405" s="29" t="str">
        <f>_xlfn._xlws.FILTER(辅助信息!D:D,辅助信息!E:E=B4405)</f>
        <v>华西简阳西城嘉苑</v>
      </c>
    </row>
    <row r="4406" hidden="1" spans="2:18">
      <c r="B4406" s="137" t="s">
        <v>81</v>
      </c>
      <c r="C4406" s="72">
        <v>45944</v>
      </c>
      <c r="D4406" s="40" t="str">
        <f>VLOOKUP(B4406,辅助信息!E:K,7,FALSE)</f>
        <v>JWDDCD2025060900080</v>
      </c>
      <c r="E4406" s="40" t="str">
        <f>VLOOKUP(F4406,辅助信息!A:B,2,FALSE)</f>
        <v>螺纹钢</v>
      </c>
      <c r="F4406" s="40" t="s">
        <v>30</v>
      </c>
      <c r="G4406" s="36">
        <v>30</v>
      </c>
      <c r="H4406" s="136">
        <f>IF(SUMIFS('[1]2025年已发货'!$E:$E,'[1]2025年已发货'!$F:$F,C4406,'[1]2025年已发货'!$C:$C,F4406,'[1]2025年已发货'!$G:$G,I4406,'[1]2025年已发货'!$H:$H,J4406)=0,"未发货",SUMIFS('[1]2025年已发货'!$E:$E,'[1]2025年已发货'!$F:$F,C4406,'[1]2025年已发货'!$C:$C,F4406,'[1]2025年已发货'!$G:$G,I4406,'[1]2025年已发货'!$H:$H,J4406))</f>
        <v>30</v>
      </c>
      <c r="I4406" s="40" t="str">
        <f>VLOOKUP(B4406,辅助信息!E:I,3,FALSE)</f>
        <v>（华西简阳西城嘉苑）四川省成都市简阳市简城街道高屋村</v>
      </c>
      <c r="J4406" s="40" t="str">
        <f>VLOOKUP(B4406,辅助信息!E:I,4,FALSE)</f>
        <v>张瀚镭</v>
      </c>
      <c r="K4406" s="40">
        <f>VLOOKUP(J4406,辅助信息!H:I,2,FALSE)</f>
        <v>15884666220</v>
      </c>
      <c r="L4406" s="111" t="str">
        <f>VLOOKUP(B4406,辅助信息!E:J,6,FALSE)</f>
        <v>现场禁止使用氢能源挂车！优先威钢发货,我方卸车,新老国标钢厂不加价可直发，因陕钢多次出现磅差，项目拒绝使用</v>
      </c>
      <c r="O4406" s="64" t="str">
        <f ca="1" t="shared" si="220"/>
        <v/>
      </c>
      <c r="P4406" s="64" t="str">
        <f ca="1" t="shared" si="221"/>
        <v/>
      </c>
      <c r="Q4406" s="29" t="str">
        <f>VLOOKUP(B4406,辅助信息!E:M,9,FALSE)</f>
        <v>ZTWM-CDGS-XS-2024-0030-华西集采-简州大道</v>
      </c>
      <c r="R4406" s="29" t="str">
        <f>_xlfn._xlws.FILTER(辅助信息!D:D,辅助信息!E:E=B4406)</f>
        <v>华西简阳西城嘉苑</v>
      </c>
    </row>
    <row r="4407" hidden="1" spans="2:18">
      <c r="B4407" s="137" t="s">
        <v>81</v>
      </c>
      <c r="C4407" s="72">
        <v>45944</v>
      </c>
      <c r="D4407" s="40" t="str">
        <f>VLOOKUP(B4407,辅助信息!E:K,7,FALSE)</f>
        <v>JWDDCD2025060900080</v>
      </c>
      <c r="E4407" s="40" t="str">
        <f>VLOOKUP(F4407,辅助信息!A:B,2,FALSE)</f>
        <v>螺纹钢</v>
      </c>
      <c r="F4407" s="40" t="s">
        <v>33</v>
      </c>
      <c r="G4407" s="36">
        <v>26</v>
      </c>
      <c r="H4407" s="136">
        <f>IF(SUMIFS('[1]2025年已发货'!$E:$E,'[1]2025年已发货'!$F:$F,C4407,'[1]2025年已发货'!$C:$C,F4407,'[1]2025年已发货'!$G:$G,I4407,'[1]2025年已发货'!$H:$H,J4407)=0,"未发货",SUMIFS('[1]2025年已发货'!$E:$E,'[1]2025年已发货'!$F:$F,C4407,'[1]2025年已发货'!$C:$C,F4407,'[1]2025年已发货'!$G:$G,I4407,'[1]2025年已发货'!$H:$H,J4407))</f>
        <v>26</v>
      </c>
      <c r="I4407" s="40" t="str">
        <f>VLOOKUP(B4407,辅助信息!E:I,3,FALSE)</f>
        <v>（华西简阳西城嘉苑）四川省成都市简阳市简城街道高屋村</v>
      </c>
      <c r="J4407" s="40" t="str">
        <f>VLOOKUP(B4407,辅助信息!E:I,4,FALSE)</f>
        <v>张瀚镭</v>
      </c>
      <c r="K4407" s="40">
        <f>VLOOKUP(J4407,辅助信息!H:I,2,FALSE)</f>
        <v>15884666220</v>
      </c>
      <c r="L4407" s="111" t="str">
        <f>VLOOKUP(B4407,辅助信息!E:J,6,FALSE)</f>
        <v>现场禁止使用氢能源挂车！优先威钢发货,我方卸车,新老国标钢厂不加价可直发，因陕钢多次出现磅差，项目拒绝使用</v>
      </c>
      <c r="O4407" s="64" t="str">
        <f ca="1" t="shared" si="220"/>
        <v/>
      </c>
      <c r="P4407" s="64" t="str">
        <f ca="1" t="shared" si="221"/>
        <v/>
      </c>
      <c r="Q4407" s="29" t="str">
        <f>VLOOKUP(B4407,辅助信息!E:M,9,FALSE)</f>
        <v>ZTWM-CDGS-XS-2024-0030-华西集采-简州大道</v>
      </c>
      <c r="R4407" s="29" t="str">
        <f>_xlfn._xlws.FILTER(辅助信息!D:D,辅助信息!E:E=B4407)</f>
        <v>华西简阳西城嘉苑</v>
      </c>
    </row>
    <row r="4408" hidden="1" spans="2:18">
      <c r="B4408" s="137" t="s">
        <v>81</v>
      </c>
      <c r="C4408" s="72">
        <v>45944</v>
      </c>
      <c r="D4408" s="40" t="str">
        <f>VLOOKUP(B4408,辅助信息!E:K,7,FALSE)</f>
        <v>JWDDCD2025060900080</v>
      </c>
      <c r="E4408" s="40" t="str">
        <f>VLOOKUP(F4408,辅助信息!A:B,2,FALSE)</f>
        <v>螺纹钢</v>
      </c>
      <c r="F4408" s="40" t="s">
        <v>28</v>
      </c>
      <c r="G4408" s="36">
        <v>3</v>
      </c>
      <c r="H4408" s="136">
        <f>IF(SUMIFS('[1]2025年已发货'!$E:$E,'[1]2025年已发货'!$F:$F,C4408,'[1]2025年已发货'!$C:$C,F4408,'[1]2025年已发货'!$G:$G,I4408,'[1]2025年已发货'!$H:$H,J4408)=0,"未发货",SUMIFS('[1]2025年已发货'!$E:$E,'[1]2025年已发货'!$F:$F,C4408,'[1]2025年已发货'!$C:$C,F4408,'[1]2025年已发货'!$G:$G,I4408,'[1]2025年已发货'!$H:$H,J4408))</f>
        <v>3</v>
      </c>
      <c r="I4408" s="40" t="str">
        <f>VLOOKUP(B4408,辅助信息!E:I,3,FALSE)</f>
        <v>（华西简阳西城嘉苑）四川省成都市简阳市简城街道高屋村</v>
      </c>
      <c r="J4408" s="40" t="str">
        <f>VLOOKUP(B4408,辅助信息!E:I,4,FALSE)</f>
        <v>张瀚镭</v>
      </c>
      <c r="K4408" s="40">
        <f>VLOOKUP(J4408,辅助信息!H:I,2,FALSE)</f>
        <v>15884666220</v>
      </c>
      <c r="L4408" s="111" t="str">
        <f>VLOOKUP(B4408,辅助信息!E:J,6,FALSE)</f>
        <v>现场禁止使用氢能源挂车！优先威钢发货,我方卸车,新老国标钢厂不加价可直发，因陕钢多次出现磅差，项目拒绝使用</v>
      </c>
      <c r="O4408" s="64" t="str">
        <f ca="1" t="shared" si="220"/>
        <v/>
      </c>
      <c r="P4408" s="64" t="str">
        <f ca="1" t="shared" si="221"/>
        <v/>
      </c>
      <c r="Q4408" s="29" t="str">
        <f>VLOOKUP(B4408,辅助信息!E:M,9,FALSE)</f>
        <v>ZTWM-CDGS-XS-2024-0030-华西集采-简州大道</v>
      </c>
      <c r="R4408" s="29" t="str">
        <f>_xlfn._xlws.FILTER(辅助信息!D:D,辅助信息!E:E=B4408)</f>
        <v>华西简阳西城嘉苑</v>
      </c>
    </row>
    <row r="4409" hidden="1" spans="2:18">
      <c r="B4409" s="137" t="s">
        <v>81</v>
      </c>
      <c r="C4409" s="72">
        <v>45944</v>
      </c>
      <c r="D4409" s="40" t="str">
        <f>VLOOKUP(B4409,辅助信息!E:K,7,FALSE)</f>
        <v>JWDDCD2025060900080</v>
      </c>
      <c r="E4409" s="40" t="str">
        <f>VLOOKUP(F4409,辅助信息!A:B,2,FALSE)</f>
        <v>螺纹钢</v>
      </c>
      <c r="F4409" s="40" t="s">
        <v>21</v>
      </c>
      <c r="G4409" s="36">
        <v>2.5</v>
      </c>
      <c r="H4409" s="136">
        <f>IF(SUMIFS('[1]2025年已发货'!$E:$E,'[1]2025年已发货'!$F:$F,C4409,'[1]2025年已发货'!$C:$C,F4409,'[1]2025年已发货'!$G:$G,I4409,'[1]2025年已发货'!$H:$H,J4409)=0,"未发货",SUMIFS('[1]2025年已发货'!$E:$E,'[1]2025年已发货'!$F:$F,C4409,'[1]2025年已发货'!$C:$C,F4409,'[1]2025年已发货'!$G:$G,I4409,'[1]2025年已发货'!$H:$H,J4409))</f>
        <v>2.5</v>
      </c>
      <c r="I4409" s="40" t="str">
        <f>VLOOKUP(B4409,辅助信息!E:I,3,FALSE)</f>
        <v>（华西简阳西城嘉苑）四川省成都市简阳市简城街道高屋村</v>
      </c>
      <c r="J4409" s="40" t="str">
        <f>VLOOKUP(B4409,辅助信息!E:I,4,FALSE)</f>
        <v>张瀚镭</v>
      </c>
      <c r="K4409" s="40">
        <f>VLOOKUP(J4409,辅助信息!H:I,2,FALSE)</f>
        <v>15884666220</v>
      </c>
      <c r="L4409" s="111" t="str">
        <f>VLOOKUP(B4409,辅助信息!E:J,6,FALSE)</f>
        <v>现场禁止使用氢能源挂车！优先威钢发货,我方卸车,新老国标钢厂不加价可直发，因陕钢多次出现磅差，项目拒绝使用</v>
      </c>
      <c r="O4409" s="64" t="str">
        <f ca="1" t="shared" si="220"/>
        <v/>
      </c>
      <c r="P4409" s="64" t="str">
        <f ca="1" t="shared" si="221"/>
        <v/>
      </c>
      <c r="Q4409" s="29" t="str">
        <f>VLOOKUP(B4409,辅助信息!E:M,9,FALSE)</f>
        <v>ZTWM-CDGS-XS-2024-0030-华西集采-简州大道</v>
      </c>
      <c r="R4409" s="29" t="str">
        <f>_xlfn._xlws.FILTER(辅助信息!D:D,辅助信息!E:E=B4409)</f>
        <v>华西简阳西城嘉苑</v>
      </c>
    </row>
    <row r="4410" hidden="1" spans="2:18">
      <c r="B4410" s="137" t="s">
        <v>81</v>
      </c>
      <c r="C4410" s="72">
        <v>45944</v>
      </c>
      <c r="D4410" s="40" t="str">
        <f>VLOOKUP(B4410,辅助信息!E:K,7,FALSE)</f>
        <v>JWDDCD2025060900080</v>
      </c>
      <c r="E4410" s="40" t="str">
        <f>VLOOKUP(F4410,辅助信息!A:B,2,FALSE)</f>
        <v>螺纹钢</v>
      </c>
      <c r="F4410" s="40" t="s">
        <v>58</v>
      </c>
      <c r="G4410" s="36">
        <v>9</v>
      </c>
      <c r="H4410" s="136">
        <f>IF(SUMIFS('[1]2025年已发货'!$E:$E,'[1]2025年已发货'!$F:$F,C4410,'[1]2025年已发货'!$C:$C,F4410,'[1]2025年已发货'!$G:$G,I4410,'[1]2025年已发货'!$H:$H,J4410)=0,"未发货",SUMIFS('[1]2025年已发货'!$E:$E,'[1]2025年已发货'!$F:$F,C4410,'[1]2025年已发货'!$C:$C,F4410,'[1]2025年已发货'!$G:$G,I4410,'[1]2025年已发货'!$H:$H,J4410))</f>
        <v>9</v>
      </c>
      <c r="I4410" s="40" t="str">
        <f>VLOOKUP(B4410,辅助信息!E:I,3,FALSE)</f>
        <v>（华西简阳西城嘉苑）四川省成都市简阳市简城街道高屋村</v>
      </c>
      <c r="J4410" s="40" t="str">
        <f>VLOOKUP(B4410,辅助信息!E:I,4,FALSE)</f>
        <v>张瀚镭</v>
      </c>
      <c r="K4410" s="40">
        <f>VLOOKUP(J4410,辅助信息!H:I,2,FALSE)</f>
        <v>15884666220</v>
      </c>
      <c r="L4410" s="111" t="str">
        <f>VLOOKUP(B4410,辅助信息!E:J,6,FALSE)</f>
        <v>现场禁止使用氢能源挂车！优先威钢发货,我方卸车,新老国标钢厂不加价可直发，因陕钢多次出现磅差，项目拒绝使用</v>
      </c>
      <c r="O4410" s="64" t="str">
        <f ca="1" t="shared" si="220"/>
        <v/>
      </c>
      <c r="P4410" s="64" t="str">
        <f ca="1" t="shared" si="221"/>
        <v/>
      </c>
      <c r="Q4410" s="29" t="str">
        <f>VLOOKUP(B4410,辅助信息!E:M,9,FALSE)</f>
        <v>ZTWM-CDGS-XS-2024-0030-华西集采-简州大道</v>
      </c>
      <c r="R4410" s="29" t="str">
        <f>_xlfn._xlws.FILTER(辅助信息!D:D,辅助信息!E:E=B4410)</f>
        <v>华西简阳西城嘉苑</v>
      </c>
    </row>
    <row r="4411" hidden="1" spans="2:18">
      <c r="B4411" s="137" t="s">
        <v>81</v>
      </c>
      <c r="C4411" s="72">
        <v>45944</v>
      </c>
      <c r="D4411" s="40" t="str">
        <f>VLOOKUP(B4411,辅助信息!E:K,7,FALSE)</f>
        <v>JWDDCD2025060900080</v>
      </c>
      <c r="E4411" s="40" t="str">
        <f>VLOOKUP(F4411,辅助信息!A:B,2,FALSE)</f>
        <v>螺纹钢</v>
      </c>
      <c r="F4411" s="40" t="s">
        <v>46</v>
      </c>
      <c r="G4411" s="36">
        <v>3</v>
      </c>
      <c r="H4411" s="136">
        <f>IF(SUMIFS('[1]2025年已发货'!$E:$E,'[1]2025年已发货'!$F:$F,C4411,'[1]2025年已发货'!$C:$C,F4411,'[1]2025年已发货'!$G:$G,I4411,'[1]2025年已发货'!$H:$H,J4411)=0,"未发货",SUMIFS('[1]2025年已发货'!$E:$E,'[1]2025年已发货'!$F:$F,C4411,'[1]2025年已发货'!$C:$C,F4411,'[1]2025年已发货'!$G:$G,I4411,'[1]2025年已发货'!$H:$H,J4411))</f>
        <v>3</v>
      </c>
      <c r="I4411" s="40" t="str">
        <f>VLOOKUP(B4411,辅助信息!E:I,3,FALSE)</f>
        <v>（华西简阳西城嘉苑）四川省成都市简阳市简城街道高屋村</v>
      </c>
      <c r="J4411" s="40" t="str">
        <f>VLOOKUP(B4411,辅助信息!E:I,4,FALSE)</f>
        <v>张瀚镭</v>
      </c>
      <c r="K4411" s="40">
        <f>VLOOKUP(J4411,辅助信息!H:I,2,FALSE)</f>
        <v>15884666220</v>
      </c>
      <c r="L4411" s="111" t="str">
        <f>VLOOKUP(B4411,辅助信息!E:J,6,FALSE)</f>
        <v>现场禁止使用氢能源挂车！优先威钢发货,我方卸车,新老国标钢厂不加价可直发，因陕钢多次出现磅差，项目拒绝使用</v>
      </c>
      <c r="O4411" s="64" t="str">
        <f ca="1" t="shared" si="220"/>
        <v/>
      </c>
      <c r="P4411" s="64" t="str">
        <f ca="1" t="shared" si="221"/>
        <v/>
      </c>
      <c r="Q4411" s="29" t="str">
        <f>VLOOKUP(B4411,辅助信息!E:M,9,FALSE)</f>
        <v>ZTWM-CDGS-XS-2024-0030-华西集采-简州大道</v>
      </c>
      <c r="R4411" s="29" t="str">
        <f>_xlfn._xlws.FILTER(辅助信息!D:D,辅助信息!E:E=B4411)</f>
        <v>华西简阳西城嘉苑</v>
      </c>
    </row>
    <row r="4412" hidden="1" spans="2:18">
      <c r="B4412" s="137" t="s">
        <v>81</v>
      </c>
      <c r="C4412" s="72">
        <v>45944</v>
      </c>
      <c r="D4412" s="40" t="str">
        <f>VLOOKUP(B4412,辅助信息!E:K,7,FALSE)</f>
        <v>JWDDCD2025060900080</v>
      </c>
      <c r="E4412" s="40" t="str">
        <f>VLOOKUP(F4412,辅助信息!A:B,2,FALSE)</f>
        <v>盘螺</v>
      </c>
      <c r="F4412" s="40" t="s">
        <v>41</v>
      </c>
      <c r="G4412" s="36">
        <v>75</v>
      </c>
      <c r="H4412" s="136">
        <f>IF(SUMIFS('[1]2025年已发货'!$E:$E,'[1]2025年已发货'!$F:$F,C4412,'[1]2025年已发货'!$C:$C,F4412,'[1]2025年已发货'!$G:$G,I4412,'[1]2025年已发货'!$H:$H,J4412)=0,"未发货",SUMIFS('[1]2025年已发货'!$E:$E,'[1]2025年已发货'!$F:$F,C4412,'[1]2025年已发货'!$C:$C,F4412,'[1]2025年已发货'!$G:$G,I4412,'[1]2025年已发货'!$H:$H,J4412))</f>
        <v>75</v>
      </c>
      <c r="I4412" s="40" t="str">
        <f>VLOOKUP(B4412,辅助信息!E:I,3,FALSE)</f>
        <v>（华西简阳西城嘉苑）四川省成都市简阳市简城街道高屋村</v>
      </c>
      <c r="J4412" s="40" t="str">
        <f>VLOOKUP(B4412,辅助信息!E:I,4,FALSE)</f>
        <v>张瀚镭</v>
      </c>
      <c r="K4412" s="40">
        <f>VLOOKUP(J4412,辅助信息!H:I,2,FALSE)</f>
        <v>15884666220</v>
      </c>
      <c r="L4412" s="111" t="str">
        <f>VLOOKUP(B4412,辅助信息!E:J,6,FALSE)</f>
        <v>现场禁止使用氢能源挂车！优先威钢发货,我方卸车,新老国标钢厂不加价可直发，因陕钢多次出现磅差，项目拒绝使用</v>
      </c>
      <c r="O4412" s="64" t="str">
        <f ca="1" t="shared" si="220"/>
        <v/>
      </c>
      <c r="P4412" s="64" t="str">
        <f ca="1" t="shared" si="221"/>
        <v/>
      </c>
      <c r="Q4412" s="29" t="str">
        <f>VLOOKUP(B4412,辅助信息!E:M,9,FALSE)</f>
        <v>ZTWM-CDGS-XS-2024-0030-华西集采-简州大道</v>
      </c>
      <c r="R4412" s="29" t="str">
        <f>_xlfn._xlws.FILTER(辅助信息!D:D,辅助信息!E:E=B4412)</f>
        <v>华西简阳西城嘉苑</v>
      </c>
    </row>
    <row r="4413" hidden="1" spans="2:18">
      <c r="B4413" s="137" t="s">
        <v>81</v>
      </c>
      <c r="C4413" s="72">
        <v>45944</v>
      </c>
      <c r="D4413" s="40" t="str">
        <f>VLOOKUP(B4413,辅助信息!E:K,7,FALSE)</f>
        <v>JWDDCD2025060900080</v>
      </c>
      <c r="E4413" s="40" t="str">
        <f>VLOOKUP(F4413,辅助信息!A:B,2,FALSE)</f>
        <v>盘螺</v>
      </c>
      <c r="F4413" s="40" t="s">
        <v>26</v>
      </c>
      <c r="G4413" s="36">
        <v>20</v>
      </c>
      <c r="H4413" s="136">
        <f>IF(SUMIFS('[1]2025年已发货'!$E:$E,'[1]2025年已发货'!$F:$F,C4413,'[1]2025年已发货'!$C:$C,F4413,'[1]2025年已发货'!$G:$G,I4413,'[1]2025年已发货'!$H:$H,J4413)=0,"未发货",SUMIFS('[1]2025年已发货'!$E:$E,'[1]2025年已发货'!$F:$F,C4413,'[1]2025年已发货'!$C:$C,F4413,'[1]2025年已发货'!$G:$G,I4413,'[1]2025年已发货'!$H:$H,J4413))</f>
        <v>20</v>
      </c>
      <c r="I4413" s="40" t="str">
        <f>VLOOKUP(B4413,辅助信息!E:I,3,FALSE)</f>
        <v>（华西简阳西城嘉苑）四川省成都市简阳市简城街道高屋村</v>
      </c>
      <c r="J4413" s="40" t="str">
        <f>VLOOKUP(B4413,辅助信息!E:I,4,FALSE)</f>
        <v>张瀚镭</v>
      </c>
      <c r="K4413" s="40">
        <f>VLOOKUP(J4413,辅助信息!H:I,2,FALSE)</f>
        <v>15884666220</v>
      </c>
      <c r="L4413" s="111" t="str">
        <f>VLOOKUP(B4413,辅助信息!E:J,6,FALSE)</f>
        <v>现场禁止使用氢能源挂车！优先威钢发货,我方卸车,新老国标钢厂不加价可直发，因陕钢多次出现磅差，项目拒绝使用</v>
      </c>
      <c r="O4413" s="64" t="str">
        <f ca="1" t="shared" si="220"/>
        <v/>
      </c>
      <c r="P4413" s="64" t="str">
        <f ca="1" t="shared" si="221"/>
        <v/>
      </c>
      <c r="Q4413" s="29" t="str">
        <f>VLOOKUP(B4413,辅助信息!E:M,9,FALSE)</f>
        <v>ZTWM-CDGS-XS-2024-0030-华西集采-简州大道</v>
      </c>
      <c r="R4413" s="29" t="str">
        <f>_xlfn._xlws.FILTER(辅助信息!D:D,辅助信息!E:E=B4413)</f>
        <v>华西简阳西城嘉苑</v>
      </c>
    </row>
    <row r="4414" hidden="1" spans="2:18">
      <c r="B4414" s="137" t="s">
        <v>81</v>
      </c>
      <c r="C4414" s="72">
        <v>45944</v>
      </c>
      <c r="D4414" s="40" t="str">
        <f>VLOOKUP(B4414,辅助信息!E:K,7,FALSE)</f>
        <v>JWDDCD2025060900080</v>
      </c>
      <c r="E4414" s="40" t="str">
        <f>VLOOKUP(F4414,辅助信息!A:B,2,FALSE)</f>
        <v>盘螺</v>
      </c>
      <c r="F4414" s="40" t="s">
        <v>49</v>
      </c>
      <c r="G4414" s="36">
        <v>20</v>
      </c>
      <c r="H4414" s="136">
        <f>IF(SUMIFS('[1]2025年已发货'!$E:$E,'[1]2025年已发货'!$F:$F,C4414,'[1]2025年已发货'!$C:$C,F4414,'[1]2025年已发货'!$G:$G,I4414,'[1]2025年已发货'!$H:$H,J4414)=0,"未发货",SUMIFS('[1]2025年已发货'!$E:$E,'[1]2025年已发货'!$F:$F,C4414,'[1]2025年已发货'!$C:$C,F4414,'[1]2025年已发货'!$G:$G,I4414,'[1]2025年已发货'!$H:$H,J4414))</f>
        <v>20</v>
      </c>
      <c r="I4414" s="40" t="str">
        <f>VLOOKUP(B4414,辅助信息!E:I,3,FALSE)</f>
        <v>（华西简阳西城嘉苑）四川省成都市简阳市简城街道高屋村</v>
      </c>
      <c r="J4414" s="40" t="str">
        <f>VLOOKUP(B4414,辅助信息!E:I,4,FALSE)</f>
        <v>张瀚镭</v>
      </c>
      <c r="K4414" s="40">
        <f>VLOOKUP(J4414,辅助信息!H:I,2,FALSE)</f>
        <v>15884666220</v>
      </c>
      <c r="L4414" s="111" t="str">
        <f>VLOOKUP(B4414,辅助信息!E:J,6,FALSE)</f>
        <v>现场禁止使用氢能源挂车！优先威钢发货,我方卸车,新老国标钢厂不加价可直发，因陕钢多次出现磅差，项目拒绝使用</v>
      </c>
      <c r="O4414" s="64" t="str">
        <f ca="1" t="shared" si="220"/>
        <v/>
      </c>
      <c r="P4414" s="64" t="str">
        <f ca="1" t="shared" si="221"/>
        <v/>
      </c>
      <c r="Q4414" s="29" t="str">
        <f>VLOOKUP(B4414,辅助信息!E:M,9,FALSE)</f>
        <v>ZTWM-CDGS-XS-2024-0030-华西集采-简州大道</v>
      </c>
      <c r="R4414" s="29" t="str">
        <f>_xlfn._xlws.FILTER(辅助信息!D:D,辅助信息!E:E=B4414)</f>
        <v>华西简阳西城嘉苑</v>
      </c>
    </row>
    <row r="4415" hidden="1" spans="2:18">
      <c r="B4415" s="137" t="s">
        <v>81</v>
      </c>
      <c r="C4415" s="72">
        <v>45944</v>
      </c>
      <c r="D4415" s="40" t="str">
        <f>VLOOKUP(B4415,辅助信息!E:K,7,FALSE)</f>
        <v>JWDDCD2025060900080</v>
      </c>
      <c r="E4415" s="40" t="str">
        <f>VLOOKUP(F4415,辅助信息!A:B,2,FALSE)</f>
        <v>盘螺</v>
      </c>
      <c r="F4415" s="40" t="s">
        <v>40</v>
      </c>
      <c r="G4415" s="36">
        <v>115</v>
      </c>
      <c r="H4415" s="136">
        <f>IF(SUMIFS('[1]2025年已发货'!$E:$E,'[1]2025年已发货'!$F:$F,C4415,'[1]2025年已发货'!$C:$C,F4415,'[1]2025年已发货'!$G:$G,I4415,'[1]2025年已发货'!$H:$H,J4415)=0,"未发货",SUMIFS('[1]2025年已发货'!$E:$E,'[1]2025年已发货'!$F:$F,C4415,'[1]2025年已发货'!$C:$C,F4415,'[1]2025年已发货'!$G:$G,I4415,'[1]2025年已发货'!$H:$H,J4415))</f>
        <v>115</v>
      </c>
      <c r="I4415" s="40" t="str">
        <f>VLOOKUP(B4415,辅助信息!E:I,3,FALSE)</f>
        <v>（华西简阳西城嘉苑）四川省成都市简阳市简城街道高屋村</v>
      </c>
      <c r="J4415" s="40" t="str">
        <f>VLOOKUP(B4415,辅助信息!E:I,4,FALSE)</f>
        <v>张瀚镭</v>
      </c>
      <c r="K4415" s="40">
        <f>VLOOKUP(J4415,辅助信息!H:I,2,FALSE)</f>
        <v>15884666220</v>
      </c>
      <c r="L4415" s="111" t="str">
        <f>VLOOKUP(B4415,辅助信息!E:J,6,FALSE)</f>
        <v>现场禁止使用氢能源挂车！优先威钢发货,我方卸车,新老国标钢厂不加价可直发，因陕钢多次出现磅差，项目拒绝使用</v>
      </c>
      <c r="O4415" s="64" t="str">
        <f ca="1" t="shared" si="220"/>
        <v/>
      </c>
      <c r="P4415" s="64" t="str">
        <f ca="1" t="shared" si="221"/>
        <v/>
      </c>
      <c r="Q4415" s="29" t="str">
        <f>VLOOKUP(B4415,辅助信息!E:M,9,FALSE)</f>
        <v>ZTWM-CDGS-XS-2024-0030-华西集采-简州大道</v>
      </c>
      <c r="R4415" s="29" t="str">
        <f>_xlfn._xlws.FILTER(辅助信息!D:D,辅助信息!E:E=B4415)</f>
        <v>华西简阳西城嘉苑</v>
      </c>
    </row>
    <row r="4416" hidden="1" spans="2:18">
      <c r="B4416" s="137" t="s">
        <v>92</v>
      </c>
      <c r="C4416" s="72">
        <v>45944</v>
      </c>
      <c r="D4416" s="40" t="str">
        <f>VLOOKUP(B4416,辅助信息!E:K,7,FALSE)</f>
        <v>JWDDCD2025051800046</v>
      </c>
      <c r="E4416" s="40" t="str">
        <f>VLOOKUP(F4416,辅助信息!A:B,2,FALSE)</f>
        <v>盘螺</v>
      </c>
      <c r="F4416" s="40" t="s">
        <v>26</v>
      </c>
      <c r="G4416" s="36">
        <v>5</v>
      </c>
      <c r="H4416" s="136">
        <f>IF(SUMIFS('[1]2025年已发货'!$E:$E,'[1]2025年已发货'!$F:$F,C4416,'[1]2025年已发货'!$C:$C,F4416,'[1]2025年已发货'!$G:$G,I4416,'[1]2025年已发货'!$H:$H,J4416)=0,"未发货",SUMIFS('[1]2025年已发货'!$E:$E,'[1]2025年已发货'!$F:$F,C4416,'[1]2025年已发货'!$C:$C,F4416,'[1]2025年已发货'!$G:$G,I4416,'[1]2025年已发货'!$H:$H,J4416))</f>
        <v>5</v>
      </c>
      <c r="I4416" s="40" t="str">
        <f>VLOOKUP(B4416,辅助信息!E:I,3,FALSE)</f>
        <v>（华西萌海科创农业生态谷）成都市简阳市白金山水库</v>
      </c>
      <c r="J4416" s="40" t="str">
        <f>VLOOKUP(B4416,辅助信息!E:I,4,FALSE)</f>
        <v>石清国</v>
      </c>
      <c r="K4416" s="40">
        <f>VLOOKUP(J4416,辅助信息!H:I,2,FALSE)</f>
        <v>13458642015</v>
      </c>
      <c r="L4416" s="111" t="str">
        <f>VLOOKUP(B4416,辅助信息!E:J,6,FALSE)</f>
        <v>优先威钢,我方卸车,新老国标钢厂不加价可直发</v>
      </c>
      <c r="O4416" s="64" t="str">
        <f ca="1" t="shared" si="220"/>
        <v/>
      </c>
      <c r="P4416" s="64" t="str">
        <f ca="1" t="shared" si="221"/>
        <v/>
      </c>
      <c r="Q4416" s="29" t="str">
        <f>VLOOKUP(B4416,辅助信息!E:M,9,FALSE)</f>
        <v>ZTWM-CDGS-XS-2024-0092-华西-萌海科创农业生态谷</v>
      </c>
      <c r="R4416" s="29" t="str">
        <f>_xlfn._xlws.FILTER(辅助信息!D:D,辅助信息!E:E=B4416)</f>
        <v>华西萌海-科创农业生态谷</v>
      </c>
    </row>
    <row r="4417" hidden="1" spans="2:18">
      <c r="B4417" s="137" t="s">
        <v>92</v>
      </c>
      <c r="C4417" s="72">
        <v>45944</v>
      </c>
      <c r="D4417" s="40" t="str">
        <f>VLOOKUP(B4417,辅助信息!E:K,7,FALSE)</f>
        <v>JWDDCD2025051800046</v>
      </c>
      <c r="E4417" s="40" t="str">
        <f>VLOOKUP(F4417,辅助信息!A:B,2,FALSE)</f>
        <v>盘螺</v>
      </c>
      <c r="F4417" s="40" t="s">
        <v>49</v>
      </c>
      <c r="G4417" s="36">
        <v>2.5</v>
      </c>
      <c r="H4417" s="136">
        <f>IF(SUMIFS('[1]2025年已发货'!$E:$E,'[1]2025年已发货'!$F:$F,C4417,'[1]2025年已发货'!$C:$C,F4417,'[1]2025年已发货'!$G:$G,I4417,'[1]2025年已发货'!$H:$H,J4417)=0,"未发货",SUMIFS('[1]2025年已发货'!$E:$E,'[1]2025年已发货'!$F:$F,C4417,'[1]2025年已发货'!$C:$C,F4417,'[1]2025年已发货'!$G:$G,I4417,'[1]2025年已发货'!$H:$H,J4417))</f>
        <v>2.5</v>
      </c>
      <c r="I4417" s="40" t="str">
        <f>VLOOKUP(B4417,辅助信息!E:I,3,FALSE)</f>
        <v>（华西萌海科创农业生态谷）成都市简阳市白金山水库</v>
      </c>
      <c r="J4417" s="40" t="str">
        <f>VLOOKUP(B4417,辅助信息!E:I,4,FALSE)</f>
        <v>石清国</v>
      </c>
      <c r="K4417" s="40">
        <f>VLOOKUP(J4417,辅助信息!H:I,2,FALSE)</f>
        <v>13458642015</v>
      </c>
      <c r="L4417" s="111" t="str">
        <f>VLOOKUP(B4417,辅助信息!E:J,6,FALSE)</f>
        <v>优先威钢,我方卸车,新老国标钢厂不加价可直发</v>
      </c>
      <c r="O4417" s="64" t="str">
        <f ca="1" t="shared" si="220"/>
        <v/>
      </c>
      <c r="P4417" s="64" t="str">
        <f ca="1" t="shared" si="221"/>
        <v/>
      </c>
      <c r="Q4417" s="29" t="str">
        <f>VLOOKUP(B4417,辅助信息!E:M,9,FALSE)</f>
        <v>ZTWM-CDGS-XS-2024-0092-华西-萌海科创农业生态谷</v>
      </c>
      <c r="R4417" s="29" t="str">
        <f>_xlfn._xlws.FILTER(辅助信息!D:D,辅助信息!E:E=B4417)</f>
        <v>华西萌海-科创农业生态谷</v>
      </c>
    </row>
    <row r="4418" hidden="1" spans="2:18">
      <c r="B4418" s="137" t="s">
        <v>92</v>
      </c>
      <c r="C4418" s="72">
        <v>45944</v>
      </c>
      <c r="D4418" s="40" t="str">
        <f>VLOOKUP(B4418,辅助信息!E:K,7,FALSE)</f>
        <v>JWDDCD2025051800046</v>
      </c>
      <c r="E4418" s="40" t="str">
        <f>VLOOKUP(F4418,辅助信息!A:B,2,FALSE)</f>
        <v>盘螺</v>
      </c>
      <c r="F4418" s="40" t="s">
        <v>40</v>
      </c>
      <c r="G4418" s="36">
        <v>20</v>
      </c>
      <c r="H4418" s="136">
        <f>IF(SUMIFS('[1]2025年已发货'!$E:$E,'[1]2025年已发货'!$F:$F,C4418,'[1]2025年已发货'!$C:$C,F4418,'[1]2025年已发货'!$G:$G,I4418,'[1]2025年已发货'!$H:$H,J4418)=0,"未发货",SUMIFS('[1]2025年已发货'!$E:$E,'[1]2025年已发货'!$F:$F,C4418,'[1]2025年已发货'!$C:$C,F4418,'[1]2025年已发货'!$G:$G,I4418,'[1]2025年已发货'!$H:$H,J4418))</f>
        <v>20</v>
      </c>
      <c r="I4418" s="40" t="str">
        <f>VLOOKUP(B4418,辅助信息!E:I,3,FALSE)</f>
        <v>（华西萌海科创农业生态谷）成都市简阳市白金山水库</v>
      </c>
      <c r="J4418" s="40" t="str">
        <f>VLOOKUP(B4418,辅助信息!E:I,4,FALSE)</f>
        <v>石清国</v>
      </c>
      <c r="K4418" s="40">
        <f>VLOOKUP(J4418,辅助信息!H:I,2,FALSE)</f>
        <v>13458642015</v>
      </c>
      <c r="L4418" s="111" t="str">
        <f>VLOOKUP(B4418,辅助信息!E:J,6,FALSE)</f>
        <v>优先威钢,我方卸车,新老国标钢厂不加价可直发</v>
      </c>
      <c r="O4418" s="64" t="str">
        <f ca="1" t="shared" si="220"/>
        <v/>
      </c>
      <c r="P4418" s="64" t="str">
        <f ca="1" t="shared" si="221"/>
        <v/>
      </c>
      <c r="Q4418" s="29" t="str">
        <f>VLOOKUP(B4418,辅助信息!E:M,9,FALSE)</f>
        <v>ZTWM-CDGS-XS-2024-0092-华西-萌海科创农业生态谷</v>
      </c>
      <c r="R4418" s="29" t="str">
        <f>_xlfn._xlws.FILTER(辅助信息!D:D,辅助信息!E:E=B4418)</f>
        <v>华西萌海-科创农业生态谷</v>
      </c>
    </row>
    <row r="4419" hidden="1" spans="2:18">
      <c r="B4419" s="137" t="s">
        <v>187</v>
      </c>
      <c r="C4419" s="72">
        <v>45944</v>
      </c>
      <c r="D4419" s="40" t="str">
        <f>VLOOKUP(B4419,辅助信息!E:K,7,FALSE)</f>
        <v>JWDDCD2025072900121</v>
      </c>
      <c r="E4419" s="40" t="str">
        <f>VLOOKUP(F4419,辅助信息!A:B,2,FALSE)</f>
        <v>螺纹钢</v>
      </c>
      <c r="F4419" s="40" t="s">
        <v>66</v>
      </c>
      <c r="G4419" s="36">
        <v>10</v>
      </c>
      <c r="H4419" s="136" t="str">
        <f>IF(SUMIFS('[1]2025年已发货'!$E:$E,'[1]2025年已发货'!$F:$F,C4419,'[1]2025年已发货'!$C:$C,F4419,'[1]2025年已发货'!$G:$G,I4419,'[1]2025年已发货'!$H:$H,J4419)=0,"未发货",SUMIFS('[1]2025年已发货'!$E:$E,'[1]2025年已发货'!$F:$F,C4419,'[1]2025年已发货'!$C:$C,F4419,'[1]2025年已发货'!$G:$G,I4419,'[1]2025年已发货'!$H:$H,J4419))</f>
        <v>未发货</v>
      </c>
      <c r="I4419" s="40" t="str">
        <f>VLOOKUP(B4419,辅助信息!E:I,3,FALSE)</f>
        <v>(乐山市校地共建产教融合基地建设项目一标段)四川省乐山市市中区苏稽镇周山嘴</v>
      </c>
      <c r="J4419" s="40" t="str">
        <f>VLOOKUP(B4419,辅助信息!E:I,4,FALSE)</f>
        <v>范增云</v>
      </c>
      <c r="K4419" s="40">
        <f>VLOOKUP(J4419,辅助信息!H:I,2,FALSE)</f>
        <v>13668153241</v>
      </c>
      <c r="L4419" s="111" t="str">
        <f>VLOOKUP(B4419,辅助信息!E:J,6,FALSE)</f>
        <v>联系实际收货人（范增云13668153241）现场要求炉批号控制2个以下，超2个不给予签收。提前联系到场规格及数量</v>
      </c>
      <c r="O4419" s="64" t="str">
        <f ca="1" t="shared" si="220"/>
        <v/>
      </c>
      <c r="P4419" s="64" t="str">
        <f ca="1" t="shared" si="221"/>
        <v/>
      </c>
      <c r="Q4419" s="29" t="str">
        <f>VLOOKUP(B4419,辅助信息!E:M,9,FALSE)</f>
        <v>ZTWM-CDGS-XS-2025-0125-四川机司-乐山市校地共建产教融合基地配套设施项目施工一标段钢筋采购合同</v>
      </c>
      <c r="R4419" s="29" t="str">
        <f>_xlfn._xlws.FILTER(辅助信息!D:D,辅助信息!E:E=B4419)</f>
        <v>乐山市校地共建产教融合基地建设项目</v>
      </c>
    </row>
    <row r="4420" hidden="1" spans="2:18">
      <c r="B4420" s="137" t="s">
        <v>187</v>
      </c>
      <c r="C4420" s="72">
        <v>45944</v>
      </c>
      <c r="D4420" s="40" t="str">
        <f>VLOOKUP(B4420,辅助信息!E:K,7,FALSE)</f>
        <v>JWDDCD2025072900121</v>
      </c>
      <c r="E4420" s="40" t="str">
        <f>VLOOKUP(F4420,辅助信息!A:B,2,FALSE)</f>
        <v>螺纹钢</v>
      </c>
      <c r="F4420" s="40" t="s">
        <v>82</v>
      </c>
      <c r="G4420" s="36">
        <v>15</v>
      </c>
      <c r="H4420" s="136" t="str">
        <f>IF(SUMIFS('[1]2025年已发货'!$E:$E,'[1]2025年已发货'!$F:$F,C4420,'[1]2025年已发货'!$C:$C,F4420,'[1]2025年已发货'!$G:$G,I4420,'[1]2025年已发货'!$H:$H,J4420)=0,"未发货",SUMIFS('[1]2025年已发货'!$E:$E,'[1]2025年已发货'!$F:$F,C4420,'[1]2025年已发货'!$C:$C,F4420,'[1]2025年已发货'!$G:$G,I4420,'[1]2025年已发货'!$H:$H,J4420))</f>
        <v>未发货</v>
      </c>
      <c r="I4420" s="40" t="str">
        <f>VLOOKUP(B4420,辅助信息!E:I,3,FALSE)</f>
        <v>(乐山市校地共建产教融合基地建设项目一标段)四川省乐山市市中区苏稽镇周山嘴</v>
      </c>
      <c r="J4420" s="40" t="str">
        <f>VLOOKUP(B4420,辅助信息!E:I,4,FALSE)</f>
        <v>范增云</v>
      </c>
      <c r="K4420" s="40">
        <f>VLOOKUP(J4420,辅助信息!H:I,2,FALSE)</f>
        <v>13668153241</v>
      </c>
      <c r="L4420" s="111" t="str">
        <f>VLOOKUP(B4420,辅助信息!E:J,6,FALSE)</f>
        <v>联系实际收货人（范增云13668153241）现场要求炉批号控制2个以下，超2个不给予签收。提前联系到场规格及数量</v>
      </c>
      <c r="O4420" s="64" t="str">
        <f ca="1" t="shared" si="220"/>
        <v/>
      </c>
      <c r="P4420" s="64" t="str">
        <f ca="1" t="shared" si="221"/>
        <v/>
      </c>
      <c r="Q4420" s="29" t="str">
        <f>VLOOKUP(B4420,辅助信息!E:M,9,FALSE)</f>
        <v>ZTWM-CDGS-XS-2025-0125-四川机司-乐山市校地共建产教融合基地配套设施项目施工一标段钢筋采购合同</v>
      </c>
      <c r="R4420" s="29" t="str">
        <f>_xlfn._xlws.FILTER(辅助信息!D:D,辅助信息!E:E=B4420)</f>
        <v>乐山市校地共建产教融合基地建设项目</v>
      </c>
    </row>
    <row r="4421" hidden="1" spans="2:18">
      <c r="B4421" s="137" t="s">
        <v>187</v>
      </c>
      <c r="C4421" s="72">
        <v>45944</v>
      </c>
      <c r="D4421" s="40" t="str">
        <f>VLOOKUP(B4421,辅助信息!E:K,7,FALSE)</f>
        <v>JWDDCD2025072900121</v>
      </c>
      <c r="E4421" s="40" t="str">
        <f>VLOOKUP(F4421,辅助信息!A:B,2,FALSE)</f>
        <v>螺纹钢</v>
      </c>
      <c r="F4421" s="40" t="s">
        <v>45</v>
      </c>
      <c r="G4421" s="36">
        <v>13</v>
      </c>
      <c r="H4421" s="136" t="str">
        <f>IF(SUMIFS('[1]2025年已发货'!$E:$E,'[1]2025年已发货'!$F:$F,C4421,'[1]2025年已发货'!$C:$C,F4421,'[1]2025年已发货'!$G:$G,I4421,'[1]2025年已发货'!$H:$H,J4421)=0,"未发货",SUMIFS('[1]2025年已发货'!$E:$E,'[1]2025年已发货'!$F:$F,C4421,'[1]2025年已发货'!$C:$C,F4421,'[1]2025年已发货'!$G:$G,I4421,'[1]2025年已发货'!$H:$H,J4421))</f>
        <v>未发货</v>
      </c>
      <c r="I4421" s="40" t="str">
        <f>VLOOKUP(B4421,辅助信息!E:I,3,FALSE)</f>
        <v>(乐山市校地共建产教融合基地建设项目一标段)四川省乐山市市中区苏稽镇周山嘴</v>
      </c>
      <c r="J4421" s="40" t="str">
        <f>VLOOKUP(B4421,辅助信息!E:I,4,FALSE)</f>
        <v>范增云</v>
      </c>
      <c r="K4421" s="40">
        <f>VLOOKUP(J4421,辅助信息!H:I,2,FALSE)</f>
        <v>13668153241</v>
      </c>
      <c r="L4421" s="111" t="str">
        <f>VLOOKUP(B4421,辅助信息!E:J,6,FALSE)</f>
        <v>联系实际收货人（范增云13668153241）现场要求炉批号控制2个以下，超2个不给予签收。提前联系到场规格及数量</v>
      </c>
      <c r="O4421" s="64" t="str">
        <f ca="1" t="shared" si="220"/>
        <v/>
      </c>
      <c r="P4421" s="64" t="str">
        <f ca="1" t="shared" si="221"/>
        <v/>
      </c>
      <c r="Q4421" s="29" t="str">
        <f>VLOOKUP(B4421,辅助信息!E:M,9,FALSE)</f>
        <v>ZTWM-CDGS-XS-2025-0125-四川机司-乐山市校地共建产教融合基地配套设施项目施工一标段钢筋采购合同</v>
      </c>
      <c r="R4421" s="29" t="str">
        <f>_xlfn._xlws.FILTER(辅助信息!D:D,辅助信息!E:E=B4421)</f>
        <v>乐山市校地共建产教融合基地建设项目</v>
      </c>
    </row>
    <row r="4422" hidden="1" spans="2:18">
      <c r="B4422" s="137" t="s">
        <v>187</v>
      </c>
      <c r="C4422" s="72">
        <v>45944</v>
      </c>
      <c r="D4422" s="40" t="str">
        <f>VLOOKUP(B4422,辅助信息!E:K,7,FALSE)</f>
        <v>JWDDCD2025072900121</v>
      </c>
      <c r="E4422" s="40" t="str">
        <f>VLOOKUP(F4422,辅助信息!A:B,2,FALSE)</f>
        <v>螺纹钢</v>
      </c>
      <c r="F4422" s="40" t="s">
        <v>21</v>
      </c>
      <c r="G4422" s="36">
        <v>10</v>
      </c>
      <c r="H4422" s="136" t="str">
        <f>IF(SUMIFS('[1]2025年已发货'!$E:$E,'[1]2025年已发货'!$F:$F,C4422,'[1]2025年已发货'!$C:$C,F4422,'[1]2025年已发货'!$G:$G,I4422,'[1]2025年已发货'!$H:$H,J4422)=0,"未发货",SUMIFS('[1]2025年已发货'!$E:$E,'[1]2025年已发货'!$F:$F,C4422,'[1]2025年已发货'!$C:$C,F4422,'[1]2025年已发货'!$G:$G,I4422,'[1]2025年已发货'!$H:$H,J4422))</f>
        <v>未发货</v>
      </c>
      <c r="I4422" s="40" t="str">
        <f>VLOOKUP(B4422,辅助信息!E:I,3,FALSE)</f>
        <v>(乐山市校地共建产教融合基地建设项目一标段)四川省乐山市市中区苏稽镇周山嘴</v>
      </c>
      <c r="J4422" s="40" t="str">
        <f>VLOOKUP(B4422,辅助信息!E:I,4,FALSE)</f>
        <v>范增云</v>
      </c>
      <c r="K4422" s="40">
        <f>VLOOKUP(J4422,辅助信息!H:I,2,FALSE)</f>
        <v>13668153241</v>
      </c>
      <c r="L4422" s="111" t="str">
        <f>VLOOKUP(B4422,辅助信息!E:J,6,FALSE)</f>
        <v>联系实际收货人（范增云13668153241）现场要求炉批号控制2个以下，超2个不给予签收。提前联系到场规格及数量</v>
      </c>
      <c r="O4422" s="64" t="str">
        <f ca="1" t="shared" si="220"/>
        <v/>
      </c>
      <c r="P4422" s="64" t="str">
        <f ca="1" t="shared" si="221"/>
        <v/>
      </c>
      <c r="Q4422" s="29" t="str">
        <f>VLOOKUP(B4422,辅助信息!E:M,9,FALSE)</f>
        <v>ZTWM-CDGS-XS-2025-0125-四川机司-乐山市校地共建产教融合基地配套设施项目施工一标段钢筋采购合同</v>
      </c>
      <c r="R4422" s="29" t="str">
        <f>_xlfn._xlws.FILTER(辅助信息!D:D,辅助信息!E:E=B4422)</f>
        <v>乐山市校地共建产教融合基地建设项目</v>
      </c>
    </row>
    <row r="4423" hidden="1" spans="2:18">
      <c r="B4423" s="137" t="s">
        <v>187</v>
      </c>
      <c r="C4423" s="72">
        <v>45944</v>
      </c>
      <c r="D4423" s="40" t="str">
        <f>VLOOKUP(B4423,辅助信息!E:K,7,FALSE)</f>
        <v>JWDDCD2025072900121</v>
      </c>
      <c r="E4423" s="40" t="str">
        <f>VLOOKUP(F4423,辅助信息!A:B,2,FALSE)</f>
        <v>螺纹钢</v>
      </c>
      <c r="F4423" s="40" t="s">
        <v>198</v>
      </c>
      <c r="G4423" s="36">
        <v>10</v>
      </c>
      <c r="H4423" s="136" t="str">
        <f>IF(SUMIFS('[1]2025年已发货'!$E:$E,'[1]2025年已发货'!$F:$F,C4423,'[1]2025年已发货'!$C:$C,F4423,'[1]2025年已发货'!$G:$G,I4423,'[1]2025年已发货'!$H:$H,J4423)=0,"未发货",SUMIFS('[1]2025年已发货'!$E:$E,'[1]2025年已发货'!$F:$F,C4423,'[1]2025年已发货'!$C:$C,F4423,'[1]2025年已发货'!$G:$G,I4423,'[1]2025年已发货'!$H:$H,J4423))</f>
        <v>未发货</v>
      </c>
      <c r="I4423" s="40" t="str">
        <f>VLOOKUP(B4423,辅助信息!E:I,3,FALSE)</f>
        <v>(乐山市校地共建产教融合基地建设项目一标段)四川省乐山市市中区苏稽镇周山嘴</v>
      </c>
      <c r="J4423" s="40" t="str">
        <f>VLOOKUP(B4423,辅助信息!E:I,4,FALSE)</f>
        <v>范增云</v>
      </c>
      <c r="K4423" s="40">
        <f>VLOOKUP(J4423,辅助信息!H:I,2,FALSE)</f>
        <v>13668153241</v>
      </c>
      <c r="L4423" s="111" t="str">
        <f>VLOOKUP(B4423,辅助信息!E:J,6,FALSE)</f>
        <v>联系实际收货人（范增云13668153241）现场要求炉批号控制2个以下，超2个不给予签收。提前联系到场规格及数量</v>
      </c>
      <c r="O4423" s="64" t="str">
        <f ca="1" t="shared" si="220"/>
        <v/>
      </c>
      <c r="P4423" s="64" t="str">
        <f ca="1" t="shared" si="221"/>
        <v/>
      </c>
      <c r="Q4423" s="29" t="str">
        <f>VLOOKUP(B4423,辅助信息!E:M,9,FALSE)</f>
        <v>ZTWM-CDGS-XS-2025-0125-四川机司-乐山市校地共建产教融合基地配套设施项目施工一标段钢筋采购合同</v>
      </c>
      <c r="R4423" s="29" t="str">
        <f>_xlfn._xlws.FILTER(辅助信息!D:D,辅助信息!E:E=B4423)</f>
        <v>乐山市校地共建产教融合基地建设项目</v>
      </c>
    </row>
    <row r="4424" hidden="1" spans="2:18">
      <c r="B4424" s="137" t="s">
        <v>187</v>
      </c>
      <c r="C4424" s="72">
        <v>45944</v>
      </c>
      <c r="D4424" s="40" t="str">
        <f>VLOOKUP(B4424,辅助信息!E:K,7,FALSE)</f>
        <v>JWDDCD2025072900121</v>
      </c>
      <c r="E4424" s="40" t="str">
        <f>VLOOKUP(F4424,辅助信息!A:B,2,FALSE)</f>
        <v>螺纹钢</v>
      </c>
      <c r="F4424" s="40" t="s">
        <v>58</v>
      </c>
      <c r="G4424" s="36">
        <v>15</v>
      </c>
      <c r="H4424" s="136" t="str">
        <f>IF(SUMIFS('[1]2025年已发货'!$E:$E,'[1]2025年已发货'!$F:$F,C4424,'[1]2025年已发货'!$C:$C,F4424,'[1]2025年已发货'!$G:$G,I4424,'[1]2025年已发货'!$H:$H,J4424)=0,"未发货",SUMIFS('[1]2025年已发货'!$E:$E,'[1]2025年已发货'!$F:$F,C4424,'[1]2025年已发货'!$C:$C,F4424,'[1]2025年已发货'!$G:$G,I4424,'[1]2025年已发货'!$H:$H,J4424))</f>
        <v>未发货</v>
      </c>
      <c r="I4424" s="40" t="str">
        <f>VLOOKUP(B4424,辅助信息!E:I,3,FALSE)</f>
        <v>(乐山市校地共建产教融合基地建设项目一标段)四川省乐山市市中区苏稽镇周山嘴</v>
      </c>
      <c r="J4424" s="40" t="str">
        <f>VLOOKUP(B4424,辅助信息!E:I,4,FALSE)</f>
        <v>范增云</v>
      </c>
      <c r="K4424" s="40">
        <f>VLOOKUP(J4424,辅助信息!H:I,2,FALSE)</f>
        <v>13668153241</v>
      </c>
      <c r="L4424" s="111" t="str">
        <f>VLOOKUP(B4424,辅助信息!E:J,6,FALSE)</f>
        <v>联系实际收货人（范增云13668153241）现场要求炉批号控制2个以下，超2个不给予签收。提前联系到场规格及数量</v>
      </c>
      <c r="O4424" s="64" t="str">
        <f ca="1" t="shared" si="220"/>
        <v/>
      </c>
      <c r="P4424" s="64" t="str">
        <f ca="1" t="shared" si="221"/>
        <v/>
      </c>
      <c r="Q4424" s="29" t="str">
        <f>VLOOKUP(B4424,辅助信息!E:M,9,FALSE)</f>
        <v>ZTWM-CDGS-XS-2025-0125-四川机司-乐山市校地共建产教融合基地配套设施项目施工一标段钢筋采购合同</v>
      </c>
      <c r="R4424" s="29" t="str">
        <f>_xlfn._xlws.FILTER(辅助信息!D:D,辅助信息!E:E=B4424)</f>
        <v>乐山市校地共建产教融合基地建设项目</v>
      </c>
    </row>
    <row r="4425" hidden="1" spans="2:18">
      <c r="B4425" s="137" t="s">
        <v>187</v>
      </c>
      <c r="C4425" s="72">
        <v>45944</v>
      </c>
      <c r="D4425" s="40" t="str">
        <f>VLOOKUP(B4425,辅助信息!E:K,7,FALSE)</f>
        <v>JWDDCD2025072900121</v>
      </c>
      <c r="E4425" s="40" t="str">
        <f>VLOOKUP(F4425,辅助信息!A:B,2,FALSE)</f>
        <v>螺纹钢</v>
      </c>
      <c r="F4425" s="40" t="s">
        <v>199</v>
      </c>
      <c r="G4425" s="36">
        <v>10</v>
      </c>
      <c r="H4425" s="136" t="str">
        <f>IF(SUMIFS('[1]2025年已发货'!$E:$E,'[1]2025年已发货'!$F:$F,C4425,'[1]2025年已发货'!$C:$C,F4425,'[1]2025年已发货'!$G:$G,I4425,'[1]2025年已发货'!$H:$H,J4425)=0,"未发货",SUMIFS('[1]2025年已发货'!$E:$E,'[1]2025年已发货'!$F:$F,C4425,'[1]2025年已发货'!$C:$C,F4425,'[1]2025年已发货'!$G:$G,I4425,'[1]2025年已发货'!$H:$H,J4425))</f>
        <v>未发货</v>
      </c>
      <c r="I4425" s="40" t="str">
        <f>VLOOKUP(B4425,辅助信息!E:I,3,FALSE)</f>
        <v>(乐山市校地共建产教融合基地建设项目一标段)四川省乐山市市中区苏稽镇周山嘴</v>
      </c>
      <c r="J4425" s="40" t="str">
        <f>VLOOKUP(B4425,辅助信息!E:I,4,FALSE)</f>
        <v>范增云</v>
      </c>
      <c r="K4425" s="40">
        <f>VLOOKUP(J4425,辅助信息!H:I,2,FALSE)</f>
        <v>13668153241</v>
      </c>
      <c r="L4425" s="111" t="str">
        <f>VLOOKUP(B4425,辅助信息!E:J,6,FALSE)</f>
        <v>联系实际收货人（范增云13668153241）现场要求炉批号控制2个以下，超2个不给予签收。提前联系到场规格及数量</v>
      </c>
      <c r="O4425" s="64" t="str">
        <f ca="1" t="shared" si="220"/>
        <v/>
      </c>
      <c r="P4425" s="64" t="str">
        <f ca="1" t="shared" si="221"/>
        <v/>
      </c>
      <c r="Q4425" s="29" t="str">
        <f>VLOOKUP(B4425,辅助信息!E:M,9,FALSE)</f>
        <v>ZTWM-CDGS-XS-2025-0125-四川机司-乐山市校地共建产教融合基地配套设施项目施工一标段钢筋采购合同</v>
      </c>
      <c r="R4425" s="29" t="str">
        <f>_xlfn._xlws.FILTER(辅助信息!D:D,辅助信息!E:E=B4425)</f>
        <v>乐山市校地共建产教融合基地建设项目</v>
      </c>
    </row>
    <row r="4426" hidden="1" spans="2:18">
      <c r="B4426" s="137" t="s">
        <v>187</v>
      </c>
      <c r="C4426" s="72">
        <v>45944</v>
      </c>
      <c r="D4426" s="40" t="str">
        <f>VLOOKUP(B4426,辅助信息!E:K,7,FALSE)</f>
        <v>JWDDCD2025072900121</v>
      </c>
      <c r="E4426" s="40" t="str">
        <f>VLOOKUP(F4426,辅助信息!A:B,2,FALSE)</f>
        <v>螺纹钢</v>
      </c>
      <c r="F4426" s="40" t="s">
        <v>141</v>
      </c>
      <c r="G4426" s="36">
        <v>18</v>
      </c>
      <c r="H4426" s="136" t="str">
        <f>IF(SUMIFS('[1]2025年已发货'!$E:$E,'[1]2025年已发货'!$F:$F,C4426,'[1]2025年已发货'!$C:$C,F4426,'[1]2025年已发货'!$G:$G,I4426,'[1]2025年已发货'!$H:$H,J4426)=0,"未发货",SUMIFS('[1]2025年已发货'!$E:$E,'[1]2025年已发货'!$F:$F,C4426,'[1]2025年已发货'!$C:$C,F4426,'[1]2025年已发货'!$G:$G,I4426,'[1]2025年已发货'!$H:$H,J4426))</f>
        <v>未发货</v>
      </c>
      <c r="I4426" s="40" t="str">
        <f>VLOOKUP(B4426,辅助信息!E:I,3,FALSE)</f>
        <v>(乐山市校地共建产教融合基地建设项目一标段)四川省乐山市市中区苏稽镇周山嘴</v>
      </c>
      <c r="J4426" s="40" t="str">
        <f>VLOOKUP(B4426,辅助信息!E:I,4,FALSE)</f>
        <v>范增云</v>
      </c>
      <c r="K4426" s="40">
        <f>VLOOKUP(J4426,辅助信息!H:I,2,FALSE)</f>
        <v>13668153241</v>
      </c>
      <c r="L4426" s="111" t="str">
        <f>VLOOKUP(B4426,辅助信息!E:J,6,FALSE)</f>
        <v>联系实际收货人（范增云13668153241）现场要求炉批号控制2个以下，超2个不给予签收。提前联系到场规格及数量</v>
      </c>
      <c r="O4426" s="64" t="str">
        <f ca="1" t="shared" si="220"/>
        <v/>
      </c>
      <c r="P4426" s="64" t="str">
        <f ca="1" t="shared" si="221"/>
        <v/>
      </c>
      <c r="Q4426" s="29" t="str">
        <f>VLOOKUP(B4426,辅助信息!E:M,9,FALSE)</f>
        <v>ZTWM-CDGS-XS-2025-0125-四川机司-乐山市校地共建产教融合基地配套设施项目施工一标段钢筋采购合同</v>
      </c>
      <c r="R4426" s="29" t="str">
        <f>_xlfn._xlws.FILTER(辅助信息!D:D,辅助信息!E:E=B4426)</f>
        <v>乐山市校地共建产教融合基地建设项目</v>
      </c>
    </row>
    <row r="4427" hidden="1" spans="2:18">
      <c r="B4427" s="137" t="s">
        <v>187</v>
      </c>
      <c r="C4427" s="72">
        <v>45944</v>
      </c>
      <c r="D4427" s="40" t="str">
        <f>VLOOKUP(B4427,辅助信息!E:K,7,FALSE)</f>
        <v>JWDDCD2025072900121</v>
      </c>
      <c r="E4427" s="40" t="str">
        <f>VLOOKUP(F4427,辅助信息!A:B,2,FALSE)</f>
        <v>螺纹钢</v>
      </c>
      <c r="F4427" s="40" t="s">
        <v>22</v>
      </c>
      <c r="G4427" s="36">
        <v>40</v>
      </c>
      <c r="H4427" s="136" t="str">
        <f>IF(SUMIFS('[1]2025年已发货'!$E:$E,'[1]2025年已发货'!$F:$F,C4427,'[1]2025年已发货'!$C:$C,F4427,'[1]2025年已发货'!$G:$G,I4427,'[1]2025年已发货'!$H:$H,J4427)=0,"未发货",SUMIFS('[1]2025年已发货'!$E:$E,'[1]2025年已发货'!$F:$F,C4427,'[1]2025年已发货'!$C:$C,F4427,'[1]2025年已发货'!$G:$G,I4427,'[1]2025年已发货'!$H:$H,J4427))</f>
        <v>未发货</v>
      </c>
      <c r="I4427" s="40" t="str">
        <f>VLOOKUP(B4427,辅助信息!E:I,3,FALSE)</f>
        <v>(乐山市校地共建产教融合基地建设项目一标段)四川省乐山市市中区苏稽镇周山嘴</v>
      </c>
      <c r="J4427" s="40" t="str">
        <f>VLOOKUP(B4427,辅助信息!E:I,4,FALSE)</f>
        <v>范增云</v>
      </c>
      <c r="K4427" s="40">
        <f>VLOOKUP(J4427,辅助信息!H:I,2,FALSE)</f>
        <v>13668153241</v>
      </c>
      <c r="L4427" s="111" t="str">
        <f>VLOOKUP(B4427,辅助信息!E:J,6,FALSE)</f>
        <v>联系实际收货人（范增云13668153241）现场要求炉批号控制2个以下，超2个不给予签收。提前联系到场规格及数量</v>
      </c>
      <c r="O4427" s="64" t="str">
        <f ca="1" t="shared" si="220"/>
        <v/>
      </c>
      <c r="P4427" s="64" t="str">
        <f ca="1" t="shared" si="221"/>
        <v/>
      </c>
      <c r="Q4427" s="29" t="str">
        <f>VLOOKUP(B4427,辅助信息!E:M,9,FALSE)</f>
        <v>ZTWM-CDGS-XS-2025-0125-四川机司-乐山市校地共建产教融合基地配套设施项目施工一标段钢筋采购合同</v>
      </c>
      <c r="R4427" s="29" t="str">
        <f>_xlfn._xlws.FILTER(辅助信息!D:D,辅助信息!E:E=B4427)</f>
        <v>乐山市校地共建产教融合基地建设项目</v>
      </c>
    </row>
    <row r="4428" hidden="1" spans="2:18">
      <c r="B4428" s="137" t="s">
        <v>187</v>
      </c>
      <c r="C4428" s="72">
        <v>45944</v>
      </c>
      <c r="D4428" s="40" t="str">
        <f>VLOOKUP(B4428,辅助信息!E:K,7,FALSE)</f>
        <v>JWDDCD2025072900121</v>
      </c>
      <c r="E4428" s="40" t="str">
        <f>VLOOKUP(F4428,辅助信息!A:B,2,FALSE)</f>
        <v>螺纹钢</v>
      </c>
      <c r="F4428" s="40" t="s">
        <v>142</v>
      </c>
      <c r="G4428" s="36">
        <v>45</v>
      </c>
      <c r="H4428" s="136" t="str">
        <f>IF(SUMIFS('[1]2025年已发货'!$E:$E,'[1]2025年已发货'!$F:$F,C4428,'[1]2025年已发货'!$C:$C,F4428,'[1]2025年已发货'!$G:$G,I4428,'[1]2025年已发货'!$H:$H,J4428)=0,"未发货",SUMIFS('[1]2025年已发货'!$E:$E,'[1]2025年已发货'!$F:$F,C4428,'[1]2025年已发货'!$C:$C,F4428,'[1]2025年已发货'!$G:$G,I4428,'[1]2025年已发货'!$H:$H,J4428))</f>
        <v>未发货</v>
      </c>
      <c r="I4428" s="40" t="str">
        <f>VLOOKUP(B4428,辅助信息!E:I,3,FALSE)</f>
        <v>(乐山市校地共建产教融合基地建设项目一标段)四川省乐山市市中区苏稽镇周山嘴</v>
      </c>
      <c r="J4428" s="40" t="str">
        <f>VLOOKUP(B4428,辅助信息!E:I,4,FALSE)</f>
        <v>范增云</v>
      </c>
      <c r="K4428" s="40">
        <f>VLOOKUP(J4428,辅助信息!H:I,2,FALSE)</f>
        <v>13668153241</v>
      </c>
      <c r="L4428" s="111" t="str">
        <f>VLOOKUP(B4428,辅助信息!E:J,6,FALSE)</f>
        <v>联系实际收货人（范增云13668153241）现场要求炉批号控制2个以下，超2个不给予签收。提前联系到场规格及数量</v>
      </c>
      <c r="O4428" s="64" t="str">
        <f ca="1" t="shared" si="220"/>
        <v/>
      </c>
      <c r="P4428" s="64" t="str">
        <f ca="1" t="shared" si="221"/>
        <v/>
      </c>
      <c r="Q4428" s="29" t="str">
        <f>VLOOKUP(B4428,辅助信息!E:M,9,FALSE)</f>
        <v>ZTWM-CDGS-XS-2025-0125-四川机司-乐山市校地共建产教融合基地配套设施项目施工一标段钢筋采购合同</v>
      </c>
      <c r="R4428" s="29" t="str">
        <f>_xlfn._xlws.FILTER(辅助信息!D:D,辅助信息!E:E=B4428)</f>
        <v>乐山市校地共建产教融合基地建设项目</v>
      </c>
    </row>
    <row r="4429" hidden="1" spans="2:18">
      <c r="B4429" s="137" t="s">
        <v>187</v>
      </c>
      <c r="C4429" s="72">
        <v>45944</v>
      </c>
      <c r="D4429" s="40" t="str">
        <f>VLOOKUP(B4429,辅助信息!E:K,7,FALSE)</f>
        <v>JWDDCD2025072900121</v>
      </c>
      <c r="E4429" s="40" t="str">
        <f>VLOOKUP(F4429,辅助信息!A:B,2,FALSE)</f>
        <v>螺纹钢</v>
      </c>
      <c r="F4429" s="40" t="s">
        <v>181</v>
      </c>
      <c r="G4429" s="36">
        <v>15</v>
      </c>
      <c r="H4429" s="136" t="str">
        <f>IF(SUMIFS('[1]2025年已发货'!$E:$E,'[1]2025年已发货'!$F:$F,C4429,'[1]2025年已发货'!$C:$C,F4429,'[1]2025年已发货'!$G:$G,I4429,'[1]2025年已发货'!$H:$H,J4429)=0,"未发货",SUMIFS('[1]2025年已发货'!$E:$E,'[1]2025年已发货'!$F:$F,C4429,'[1]2025年已发货'!$C:$C,F4429,'[1]2025年已发货'!$G:$G,I4429,'[1]2025年已发货'!$H:$H,J4429))</f>
        <v>未发货</v>
      </c>
      <c r="I4429" s="40" t="str">
        <f>VLOOKUP(B4429,辅助信息!E:I,3,FALSE)</f>
        <v>(乐山市校地共建产教融合基地建设项目一标段)四川省乐山市市中区苏稽镇周山嘴</v>
      </c>
      <c r="J4429" s="40" t="str">
        <f>VLOOKUP(B4429,辅助信息!E:I,4,FALSE)</f>
        <v>范增云</v>
      </c>
      <c r="K4429" s="40">
        <f>VLOOKUP(J4429,辅助信息!H:I,2,FALSE)</f>
        <v>13668153241</v>
      </c>
      <c r="L4429" s="111" t="str">
        <f>VLOOKUP(B4429,辅助信息!E:J,6,FALSE)</f>
        <v>联系实际收货人（范增云13668153241）现场要求炉批号控制2个以下，超2个不给予签收。提前联系到场规格及数量</v>
      </c>
      <c r="O4429" s="64" t="str">
        <f ca="1" t="shared" si="220"/>
        <v/>
      </c>
      <c r="P4429" s="64" t="str">
        <f ca="1" t="shared" si="221"/>
        <v/>
      </c>
      <c r="Q4429" s="29" t="str">
        <f>VLOOKUP(B4429,辅助信息!E:M,9,FALSE)</f>
        <v>ZTWM-CDGS-XS-2025-0125-四川机司-乐山市校地共建产教融合基地配套设施项目施工一标段钢筋采购合同</v>
      </c>
      <c r="R4429" s="29" t="str">
        <f>_xlfn._xlws.FILTER(辅助信息!D:D,辅助信息!E:E=B4429)</f>
        <v>乐山市校地共建产教融合基地建设项目</v>
      </c>
    </row>
    <row r="4430" hidden="1" spans="2:18">
      <c r="B4430" s="137" t="s">
        <v>187</v>
      </c>
      <c r="C4430" s="72">
        <v>45944</v>
      </c>
      <c r="D4430" s="40" t="str">
        <f>VLOOKUP(B4430,辅助信息!E:K,7,FALSE)</f>
        <v>JWDDCD2025072900121</v>
      </c>
      <c r="E4430" s="40" t="str">
        <f>VLOOKUP(F4430,辅助信息!A:B,2,FALSE)</f>
        <v>螺纹钢</v>
      </c>
      <c r="F4430" s="40" t="s">
        <v>200</v>
      </c>
      <c r="G4430" s="36">
        <v>5</v>
      </c>
      <c r="H4430" s="136" t="str">
        <f>IF(SUMIFS('[1]2025年已发货'!$E:$E,'[1]2025年已发货'!$F:$F,C4430,'[1]2025年已发货'!$C:$C,F4430,'[1]2025年已发货'!$G:$G,I4430,'[1]2025年已发货'!$H:$H,J4430)=0,"未发货",SUMIFS('[1]2025年已发货'!$E:$E,'[1]2025年已发货'!$F:$F,C4430,'[1]2025年已发货'!$C:$C,F4430,'[1]2025年已发货'!$G:$G,I4430,'[1]2025年已发货'!$H:$H,J4430))</f>
        <v>未发货</v>
      </c>
      <c r="I4430" s="40" t="str">
        <f>VLOOKUP(B4430,辅助信息!E:I,3,FALSE)</f>
        <v>(乐山市校地共建产教融合基地建设项目一标段)四川省乐山市市中区苏稽镇周山嘴</v>
      </c>
      <c r="J4430" s="40" t="str">
        <f>VLOOKUP(B4430,辅助信息!E:I,4,FALSE)</f>
        <v>范增云</v>
      </c>
      <c r="K4430" s="40">
        <f>VLOOKUP(J4430,辅助信息!H:I,2,FALSE)</f>
        <v>13668153241</v>
      </c>
      <c r="L4430" s="111" t="str">
        <f>VLOOKUP(B4430,辅助信息!E:J,6,FALSE)</f>
        <v>联系实际收货人（范增云13668153241）现场要求炉批号控制2个以下，超2个不给予签收。提前联系到场规格及数量</v>
      </c>
      <c r="O4430" s="64" t="str">
        <f ca="1" t="shared" si="220"/>
        <v/>
      </c>
      <c r="P4430" s="64" t="str">
        <f ca="1" t="shared" si="221"/>
        <v/>
      </c>
      <c r="Q4430" s="29" t="str">
        <f>VLOOKUP(B4430,辅助信息!E:M,9,FALSE)</f>
        <v>ZTWM-CDGS-XS-2025-0125-四川机司-乐山市校地共建产教融合基地配套设施项目施工一标段钢筋采购合同</v>
      </c>
      <c r="R4430" s="29" t="str">
        <f>_xlfn._xlws.FILTER(辅助信息!D:D,辅助信息!E:E=B4430)</f>
        <v>乐山市校地共建产教融合基地建设项目</v>
      </c>
    </row>
    <row r="4431" hidden="1" spans="2:18">
      <c r="B4431" s="137" t="s">
        <v>187</v>
      </c>
      <c r="C4431" s="72">
        <v>45944</v>
      </c>
      <c r="D4431" s="40" t="str">
        <f>VLOOKUP(B4431,辅助信息!E:K,7,FALSE)</f>
        <v>JWDDCD2025072900121</v>
      </c>
      <c r="E4431" s="40" t="str">
        <f>VLOOKUP(F4431,辅助信息!A:B,2,FALSE)</f>
        <v>螺纹钢</v>
      </c>
      <c r="F4431" s="40" t="s">
        <v>182</v>
      </c>
      <c r="G4431" s="36">
        <v>5</v>
      </c>
      <c r="H4431" s="136" t="str">
        <f>IF(SUMIFS('[1]2025年已发货'!$E:$E,'[1]2025年已发货'!$F:$F,C4431,'[1]2025年已发货'!$C:$C,F4431,'[1]2025年已发货'!$G:$G,I4431,'[1]2025年已发货'!$H:$H,J4431)=0,"未发货",SUMIFS('[1]2025年已发货'!$E:$E,'[1]2025年已发货'!$F:$F,C4431,'[1]2025年已发货'!$C:$C,F4431,'[1]2025年已发货'!$G:$G,I4431,'[1]2025年已发货'!$H:$H,J4431))</f>
        <v>未发货</v>
      </c>
      <c r="I4431" s="40" t="str">
        <f>VLOOKUP(B4431,辅助信息!E:I,3,FALSE)</f>
        <v>(乐山市校地共建产教融合基地建设项目一标段)四川省乐山市市中区苏稽镇周山嘴</v>
      </c>
      <c r="J4431" s="40" t="str">
        <f>VLOOKUP(B4431,辅助信息!E:I,4,FALSE)</f>
        <v>范增云</v>
      </c>
      <c r="K4431" s="40">
        <f>VLOOKUP(J4431,辅助信息!H:I,2,FALSE)</f>
        <v>13668153241</v>
      </c>
      <c r="L4431" s="111" t="str">
        <f>VLOOKUP(B4431,辅助信息!E:J,6,FALSE)</f>
        <v>联系实际收货人（范增云13668153241）现场要求炉批号控制2个以下，超2个不给予签收。提前联系到场规格及数量</v>
      </c>
      <c r="O4431" s="64" t="str">
        <f ca="1" t="shared" si="220"/>
        <v/>
      </c>
      <c r="P4431" s="64" t="str">
        <f ca="1" t="shared" si="221"/>
        <v/>
      </c>
      <c r="Q4431" s="29" t="str">
        <f>VLOOKUP(B4431,辅助信息!E:M,9,FALSE)</f>
        <v>ZTWM-CDGS-XS-2025-0125-四川机司-乐山市校地共建产教融合基地配套设施项目施工一标段钢筋采购合同</v>
      </c>
      <c r="R4431" s="29" t="str">
        <f>_xlfn._xlws.FILTER(辅助信息!D:D,辅助信息!E:E=B4431)</f>
        <v>乐山市校地共建产教融合基地建设项目</v>
      </c>
    </row>
    <row r="4432" hidden="1" spans="2:18">
      <c r="B4432" s="137" t="s">
        <v>187</v>
      </c>
      <c r="C4432" s="72">
        <v>45944</v>
      </c>
      <c r="D4432" s="40" t="str">
        <f>VLOOKUP(B4432,辅助信息!E:K,7,FALSE)</f>
        <v>JWDDCD2025072900121</v>
      </c>
      <c r="E4432" s="40" t="str">
        <f>VLOOKUP(F4432,辅助信息!A:B,2,FALSE)</f>
        <v>螺纹钢</v>
      </c>
      <c r="F4432" s="40" t="s">
        <v>201</v>
      </c>
      <c r="G4432" s="36">
        <v>10</v>
      </c>
      <c r="H4432" s="136" t="str">
        <f>IF(SUMIFS('[1]2025年已发货'!$E:$E,'[1]2025年已发货'!$F:$F,C4432,'[1]2025年已发货'!$C:$C,F4432,'[1]2025年已发货'!$G:$G,I4432,'[1]2025年已发货'!$H:$H,J4432)=0,"未发货",SUMIFS('[1]2025年已发货'!$E:$E,'[1]2025年已发货'!$F:$F,C4432,'[1]2025年已发货'!$C:$C,F4432,'[1]2025年已发货'!$G:$G,I4432,'[1]2025年已发货'!$H:$H,J4432))</f>
        <v>未发货</v>
      </c>
      <c r="I4432" s="40" t="str">
        <f>VLOOKUP(B4432,辅助信息!E:I,3,FALSE)</f>
        <v>(乐山市校地共建产教融合基地建设项目一标段)四川省乐山市市中区苏稽镇周山嘴</v>
      </c>
      <c r="J4432" s="40" t="str">
        <f>VLOOKUP(B4432,辅助信息!E:I,4,FALSE)</f>
        <v>范增云</v>
      </c>
      <c r="K4432" s="40">
        <f>VLOOKUP(J4432,辅助信息!H:I,2,FALSE)</f>
        <v>13668153241</v>
      </c>
      <c r="L4432" s="111" t="str">
        <f>VLOOKUP(B4432,辅助信息!E:J,6,FALSE)</f>
        <v>联系实际收货人（范增云13668153241）现场要求炉批号控制2个以下，超2个不给予签收。提前联系到场规格及数量</v>
      </c>
      <c r="O4432" s="64" t="str">
        <f ca="1" t="shared" si="220"/>
        <v/>
      </c>
      <c r="P4432" s="64" t="str">
        <f ca="1" t="shared" si="221"/>
        <v/>
      </c>
      <c r="Q4432" s="29" t="str">
        <f>VLOOKUP(B4432,辅助信息!E:M,9,FALSE)</f>
        <v>ZTWM-CDGS-XS-2025-0125-四川机司-乐山市校地共建产教融合基地配套设施项目施工一标段钢筋采购合同</v>
      </c>
      <c r="R4432" s="29" t="str">
        <f>_xlfn._xlws.FILTER(辅助信息!D:D,辅助信息!E:E=B4432)</f>
        <v>乐山市校地共建产教融合基地建设项目</v>
      </c>
    </row>
    <row r="4433" hidden="1" spans="2:18">
      <c r="B4433" s="137" t="s">
        <v>187</v>
      </c>
      <c r="C4433" s="72">
        <v>45944</v>
      </c>
      <c r="D4433" s="40" t="str">
        <f>VLOOKUP(B4433,辅助信息!E:K,7,FALSE)</f>
        <v>JWDDCD2025072900121</v>
      </c>
      <c r="E4433" s="40" t="str">
        <f>VLOOKUP(F4433,辅助信息!A:B,2,FALSE)</f>
        <v>盘螺</v>
      </c>
      <c r="F4433" s="40" t="s">
        <v>41</v>
      </c>
      <c r="G4433" s="36">
        <v>40</v>
      </c>
      <c r="H4433" s="136" t="str">
        <f>IF(SUMIFS('[1]2025年已发货'!$E:$E,'[1]2025年已发货'!$F:$F,C4433,'[1]2025年已发货'!$C:$C,F4433,'[1]2025年已发货'!$G:$G,I4433,'[1]2025年已发货'!$H:$H,J4433)=0,"未发货",SUMIFS('[1]2025年已发货'!$E:$E,'[1]2025年已发货'!$F:$F,C4433,'[1]2025年已发货'!$C:$C,F4433,'[1]2025年已发货'!$G:$G,I4433,'[1]2025年已发货'!$H:$H,J4433))</f>
        <v>未发货</v>
      </c>
      <c r="I4433" s="40" t="str">
        <f>VLOOKUP(B4433,辅助信息!E:I,3,FALSE)</f>
        <v>(乐山市校地共建产教融合基地建设项目一标段)四川省乐山市市中区苏稽镇周山嘴</v>
      </c>
      <c r="J4433" s="40" t="str">
        <f>VLOOKUP(B4433,辅助信息!E:I,4,FALSE)</f>
        <v>范增云</v>
      </c>
      <c r="K4433" s="40">
        <f>VLOOKUP(J4433,辅助信息!H:I,2,FALSE)</f>
        <v>13668153241</v>
      </c>
      <c r="L4433" s="111" t="str">
        <f>VLOOKUP(B4433,辅助信息!E:J,6,FALSE)</f>
        <v>联系实际收货人（范增云13668153241）现场要求炉批号控制2个以下，超2个不给予签收。提前联系到场规格及数量</v>
      </c>
      <c r="O4433" s="64" t="str">
        <f ca="1" t="shared" si="220"/>
        <v/>
      </c>
      <c r="P4433" s="64" t="str">
        <f ca="1" t="shared" si="221"/>
        <v/>
      </c>
      <c r="Q4433" s="29" t="str">
        <f>VLOOKUP(B4433,辅助信息!E:M,9,FALSE)</f>
        <v>ZTWM-CDGS-XS-2025-0125-四川机司-乐山市校地共建产教融合基地配套设施项目施工一标段钢筋采购合同</v>
      </c>
      <c r="R4433" s="29" t="str">
        <f>_xlfn._xlws.FILTER(辅助信息!D:D,辅助信息!E:E=B4433)</f>
        <v>乐山市校地共建产教融合基地建设项目</v>
      </c>
    </row>
    <row r="4434" hidden="1" spans="2:18">
      <c r="B4434" s="137" t="s">
        <v>187</v>
      </c>
      <c r="C4434" s="72">
        <v>45944</v>
      </c>
      <c r="D4434" s="40" t="str">
        <f>VLOOKUP(B4434,辅助信息!E:K,7,FALSE)</f>
        <v>JWDDCD2025072900121</v>
      </c>
      <c r="E4434" s="40" t="str">
        <f>VLOOKUP(F4434,辅助信息!A:B,2,FALSE)</f>
        <v>盘螺</v>
      </c>
      <c r="F4434" s="40" t="s">
        <v>26</v>
      </c>
      <c r="G4434" s="36">
        <v>15</v>
      </c>
      <c r="H4434" s="136" t="str">
        <f>IF(SUMIFS('[1]2025年已发货'!$E:$E,'[1]2025年已发货'!$F:$F,C4434,'[1]2025年已发货'!$C:$C,F4434,'[1]2025年已发货'!$G:$G,I4434,'[1]2025年已发货'!$H:$H,J4434)=0,"未发货",SUMIFS('[1]2025年已发货'!$E:$E,'[1]2025年已发货'!$F:$F,C4434,'[1]2025年已发货'!$C:$C,F4434,'[1]2025年已发货'!$G:$G,I4434,'[1]2025年已发货'!$H:$H,J4434))</f>
        <v>未发货</v>
      </c>
      <c r="I4434" s="40" t="str">
        <f>VLOOKUP(B4434,辅助信息!E:I,3,FALSE)</f>
        <v>(乐山市校地共建产教融合基地建设项目一标段)四川省乐山市市中区苏稽镇周山嘴</v>
      </c>
      <c r="J4434" s="40" t="str">
        <f>VLOOKUP(B4434,辅助信息!E:I,4,FALSE)</f>
        <v>范增云</v>
      </c>
      <c r="K4434" s="40">
        <f>VLOOKUP(J4434,辅助信息!H:I,2,FALSE)</f>
        <v>13668153241</v>
      </c>
      <c r="L4434" s="111" t="str">
        <f>VLOOKUP(B4434,辅助信息!E:J,6,FALSE)</f>
        <v>联系实际收货人（范增云13668153241）现场要求炉批号控制2个以下，超2个不给予签收。提前联系到场规格及数量</v>
      </c>
      <c r="O4434" s="64" t="str">
        <f ca="1" t="shared" si="220"/>
        <v/>
      </c>
      <c r="P4434" s="64" t="str">
        <f ca="1" t="shared" si="221"/>
        <v/>
      </c>
      <c r="Q4434" s="29" t="str">
        <f>VLOOKUP(B4434,辅助信息!E:M,9,FALSE)</f>
        <v>ZTWM-CDGS-XS-2025-0125-四川机司-乐山市校地共建产教融合基地配套设施项目施工一标段钢筋采购合同</v>
      </c>
      <c r="R4434" s="29" t="str">
        <f>_xlfn._xlws.FILTER(辅助信息!D:D,辅助信息!E:E=B4434)</f>
        <v>乐山市校地共建产教融合基地建设项目</v>
      </c>
    </row>
    <row r="4435" hidden="1" spans="2:18">
      <c r="B4435" s="137" t="s">
        <v>187</v>
      </c>
      <c r="C4435" s="72">
        <v>45944</v>
      </c>
      <c r="D4435" s="40" t="str">
        <f>VLOOKUP(B4435,辅助信息!E:K,7,FALSE)</f>
        <v>JWDDCD2025072900121</v>
      </c>
      <c r="E4435" s="40" t="str">
        <f>VLOOKUP(F4435,辅助信息!A:B,2,FALSE)</f>
        <v>盘螺</v>
      </c>
      <c r="F4435" s="40" t="s">
        <v>40</v>
      </c>
      <c r="G4435" s="36">
        <v>70</v>
      </c>
      <c r="H4435" s="136" t="str">
        <f>IF(SUMIFS('[1]2025年已发货'!$E:$E,'[1]2025年已发货'!$F:$F,C4435,'[1]2025年已发货'!$C:$C,F4435,'[1]2025年已发货'!$G:$G,I4435,'[1]2025年已发货'!$H:$H,J4435)=0,"未发货",SUMIFS('[1]2025年已发货'!$E:$E,'[1]2025年已发货'!$F:$F,C4435,'[1]2025年已发货'!$C:$C,F4435,'[1]2025年已发货'!$G:$G,I4435,'[1]2025年已发货'!$H:$H,J4435))</f>
        <v>未发货</v>
      </c>
      <c r="I4435" s="40" t="str">
        <f>VLOOKUP(B4435,辅助信息!E:I,3,FALSE)</f>
        <v>(乐山市校地共建产教融合基地建设项目一标段)四川省乐山市市中区苏稽镇周山嘴</v>
      </c>
      <c r="J4435" s="40" t="str">
        <f>VLOOKUP(B4435,辅助信息!E:I,4,FALSE)</f>
        <v>范增云</v>
      </c>
      <c r="K4435" s="40">
        <f>VLOOKUP(J4435,辅助信息!H:I,2,FALSE)</f>
        <v>13668153241</v>
      </c>
      <c r="L4435" s="111" t="str">
        <f>VLOOKUP(B4435,辅助信息!E:J,6,FALSE)</f>
        <v>联系实际收货人（范增云13668153241）现场要求炉批号控制2个以下，超2个不给予签收。提前联系到场规格及数量</v>
      </c>
      <c r="O4435" s="64" t="str">
        <f ca="1" t="shared" si="220"/>
        <v/>
      </c>
      <c r="P4435" s="64" t="str">
        <f ca="1" t="shared" si="221"/>
        <v/>
      </c>
      <c r="Q4435" s="29" t="str">
        <f>VLOOKUP(B4435,辅助信息!E:M,9,FALSE)</f>
        <v>ZTWM-CDGS-XS-2025-0125-四川机司-乐山市校地共建产教融合基地配套设施项目施工一标段钢筋采购合同</v>
      </c>
      <c r="R4435" s="29" t="str">
        <f>_xlfn._xlws.FILTER(辅助信息!D:D,辅助信息!E:E=B4435)</f>
        <v>乐山市校地共建产教融合基地建设项目</v>
      </c>
    </row>
    <row r="4436" hidden="1" spans="2:18">
      <c r="B4436" s="137" t="s">
        <v>47</v>
      </c>
      <c r="C4436" s="72">
        <v>45944</v>
      </c>
      <c r="D4436" s="40" t="str">
        <f>VLOOKUP(B4436,辅助信息!E:K,7,FALSE)</f>
        <v>JWDDCD2025052800131</v>
      </c>
      <c r="E4436" s="40" t="str">
        <f>VLOOKUP(F4436,辅助信息!A:B,2,FALSE)</f>
        <v>螺纹钢</v>
      </c>
      <c r="F4436" s="40" t="s">
        <v>27</v>
      </c>
      <c r="G4436" s="36">
        <v>9</v>
      </c>
      <c r="H4436" s="136" t="str">
        <f>IF(SUMIFS('[1]2025年已发货'!$E:$E,'[1]2025年已发货'!$F:$F,C4436,'[1]2025年已发货'!$C:$C,F4436,'[1]2025年已发货'!$G:$G,I4436,'[1]2025年已发货'!$H:$H,J4436)=0,"未发货",SUMIFS('[1]2025年已发货'!$E:$E,'[1]2025年已发货'!$F:$F,C4436,'[1]2025年已发货'!$C:$C,F4436,'[1]2025年已发货'!$G:$G,I4436,'[1]2025年已发货'!$H:$H,J4436))</f>
        <v>未发货</v>
      </c>
      <c r="I4436" s="40" t="str">
        <f>VLOOKUP(B4436,辅助信息!E:I,3,FALSE)</f>
        <v>（商投建工达州中医药科技园-1工区）达州市通川区达州中医药职业学院犀牛大道北段</v>
      </c>
      <c r="J4436" s="40" t="str">
        <f>VLOOKUP(B4436,辅助信息!E:I,4,FALSE)</f>
        <v>程黄刚</v>
      </c>
      <c r="K4436" s="40">
        <f>VLOOKUP(J4436,辅助信息!H:I,2,FALSE)</f>
        <v>15108211617</v>
      </c>
      <c r="L4436" s="111" t="str">
        <f>VLOOKUP(B4436,辅助信息!E:J,6,FALSE)</f>
        <v>控制炉批号！多了现场不收！,优先安排达钢,提前联系到场规格及数量</v>
      </c>
      <c r="O4436" s="64" t="str">
        <f ca="1" t="shared" si="220"/>
        <v/>
      </c>
      <c r="P4436" s="64" t="str">
        <f ca="1" t="shared" si="221"/>
        <v/>
      </c>
      <c r="Q4436" s="29" t="str">
        <f>VLOOKUP(B4436,辅助信息!E:M,9,FALSE)</f>
        <v>ZTWM-CDGS-XS-2024-0134-商投建工达州中医药科技成果示范园项目</v>
      </c>
      <c r="R4436" s="29" t="str">
        <f>_xlfn._xlws.FILTER(辅助信息!D:D,辅助信息!E:E=B4436)</f>
        <v>商投建工达州中医药科技园</v>
      </c>
    </row>
    <row r="4437" hidden="1" spans="2:18">
      <c r="B4437" s="137" t="s">
        <v>47</v>
      </c>
      <c r="C4437" s="72">
        <v>45944</v>
      </c>
      <c r="D4437" s="40" t="str">
        <f>VLOOKUP(B4437,辅助信息!E:K,7,FALSE)</f>
        <v>JWDDCD2025052800131</v>
      </c>
      <c r="E4437" s="40" t="str">
        <f>VLOOKUP(F4437,辅助信息!A:B,2,FALSE)</f>
        <v>螺纹钢</v>
      </c>
      <c r="F4437" s="40" t="s">
        <v>30</v>
      </c>
      <c r="G4437" s="36">
        <v>9</v>
      </c>
      <c r="H4437" s="136" t="str">
        <f>IF(SUMIFS('[1]2025年已发货'!$E:$E,'[1]2025年已发货'!$F:$F,C4437,'[1]2025年已发货'!$C:$C,F4437,'[1]2025年已发货'!$G:$G,I4437,'[1]2025年已发货'!$H:$H,J4437)=0,"未发货",SUMIFS('[1]2025年已发货'!$E:$E,'[1]2025年已发货'!$F:$F,C4437,'[1]2025年已发货'!$C:$C,F4437,'[1]2025年已发货'!$G:$G,I4437,'[1]2025年已发货'!$H:$H,J4437))</f>
        <v>未发货</v>
      </c>
      <c r="I4437" s="40" t="str">
        <f>VLOOKUP(B4437,辅助信息!E:I,3,FALSE)</f>
        <v>（商投建工达州中医药科技园-1工区）达州市通川区达州中医药职业学院犀牛大道北段</v>
      </c>
      <c r="J4437" s="40" t="str">
        <f>VLOOKUP(B4437,辅助信息!E:I,4,FALSE)</f>
        <v>程黄刚</v>
      </c>
      <c r="K4437" s="40">
        <f>VLOOKUP(J4437,辅助信息!H:I,2,FALSE)</f>
        <v>15108211617</v>
      </c>
      <c r="L4437" s="111" t="str">
        <f>VLOOKUP(B4437,辅助信息!E:J,6,FALSE)</f>
        <v>控制炉批号！多了现场不收！,优先安排达钢,提前联系到场规格及数量</v>
      </c>
      <c r="O4437" s="64" t="str">
        <f ca="1" t="shared" si="220"/>
        <v/>
      </c>
      <c r="P4437" s="64" t="str">
        <f ca="1" t="shared" si="221"/>
        <v/>
      </c>
      <c r="Q4437" s="29" t="str">
        <f>VLOOKUP(B4437,辅助信息!E:M,9,FALSE)</f>
        <v>ZTWM-CDGS-XS-2024-0134-商投建工达州中医药科技成果示范园项目</v>
      </c>
      <c r="R4437" s="29" t="str">
        <f>_xlfn._xlws.FILTER(辅助信息!D:D,辅助信息!E:E=B4437)</f>
        <v>商投建工达州中医药科技园</v>
      </c>
    </row>
    <row r="4438" hidden="1" spans="2:18">
      <c r="B4438" s="137" t="s">
        <v>47</v>
      </c>
      <c r="C4438" s="72">
        <v>45944</v>
      </c>
      <c r="D4438" s="40" t="str">
        <f>VLOOKUP(B4438,辅助信息!E:K,7,FALSE)</f>
        <v>JWDDCD2025052800131</v>
      </c>
      <c r="E4438" s="40" t="str">
        <f>VLOOKUP(F4438,辅助信息!A:B,2,FALSE)</f>
        <v>螺纹钢</v>
      </c>
      <c r="F4438" s="40" t="s">
        <v>33</v>
      </c>
      <c r="G4438" s="36">
        <v>9</v>
      </c>
      <c r="H4438" s="136" t="str">
        <f>IF(SUMIFS('[1]2025年已发货'!$E:$E,'[1]2025年已发货'!$F:$F,C4438,'[1]2025年已发货'!$C:$C,F4438,'[1]2025年已发货'!$G:$G,I4438,'[1]2025年已发货'!$H:$H,J4438)=0,"未发货",SUMIFS('[1]2025年已发货'!$E:$E,'[1]2025年已发货'!$F:$F,C4438,'[1]2025年已发货'!$C:$C,F4438,'[1]2025年已发货'!$G:$G,I4438,'[1]2025年已发货'!$H:$H,J4438))</f>
        <v>未发货</v>
      </c>
      <c r="I4438" s="40" t="str">
        <f>VLOOKUP(B4438,辅助信息!E:I,3,FALSE)</f>
        <v>（商投建工达州中医药科技园-1工区）达州市通川区达州中医药职业学院犀牛大道北段</v>
      </c>
      <c r="J4438" s="40" t="str">
        <f>VLOOKUP(B4438,辅助信息!E:I,4,FALSE)</f>
        <v>程黄刚</v>
      </c>
      <c r="K4438" s="40">
        <f>VLOOKUP(J4438,辅助信息!H:I,2,FALSE)</f>
        <v>15108211617</v>
      </c>
      <c r="L4438" s="111" t="str">
        <f>VLOOKUP(B4438,辅助信息!E:J,6,FALSE)</f>
        <v>控制炉批号！多了现场不收！,优先安排达钢,提前联系到场规格及数量</v>
      </c>
      <c r="O4438" s="64" t="str">
        <f ca="1" t="shared" si="220"/>
        <v/>
      </c>
      <c r="P4438" s="64" t="str">
        <f ca="1" t="shared" si="221"/>
        <v/>
      </c>
      <c r="Q4438" s="29" t="str">
        <f>VLOOKUP(B4438,辅助信息!E:M,9,FALSE)</f>
        <v>ZTWM-CDGS-XS-2024-0134-商投建工达州中医药科技成果示范园项目</v>
      </c>
      <c r="R4438" s="29" t="str">
        <f>_xlfn._xlws.FILTER(辅助信息!D:D,辅助信息!E:E=B4438)</f>
        <v>商投建工达州中医药科技园</v>
      </c>
    </row>
    <row r="4439" hidden="1" spans="2:18">
      <c r="B4439" s="137" t="s">
        <v>47</v>
      </c>
      <c r="C4439" s="72">
        <v>45944</v>
      </c>
      <c r="D4439" s="40" t="str">
        <f>VLOOKUP(B4439,辅助信息!E:K,7,FALSE)</f>
        <v>JWDDCD2025052800131</v>
      </c>
      <c r="E4439" s="40" t="str">
        <f>VLOOKUP(F4439,辅助信息!A:B,2,FALSE)</f>
        <v>螺纹钢</v>
      </c>
      <c r="F4439" s="40" t="s">
        <v>18</v>
      </c>
      <c r="G4439" s="36">
        <v>9</v>
      </c>
      <c r="H4439" s="136" t="str">
        <f>IF(SUMIFS('[1]2025年已发货'!$E:$E,'[1]2025年已发货'!$F:$F,C4439,'[1]2025年已发货'!$C:$C,F4439,'[1]2025年已发货'!$G:$G,I4439,'[1]2025年已发货'!$H:$H,J4439)=0,"未发货",SUMIFS('[1]2025年已发货'!$E:$E,'[1]2025年已发货'!$F:$F,C4439,'[1]2025年已发货'!$C:$C,F4439,'[1]2025年已发货'!$G:$G,I4439,'[1]2025年已发货'!$H:$H,J4439))</f>
        <v>未发货</v>
      </c>
      <c r="I4439" s="40" t="str">
        <f>VLOOKUP(B4439,辅助信息!E:I,3,FALSE)</f>
        <v>（商投建工达州中医药科技园-1工区）达州市通川区达州中医药职业学院犀牛大道北段</v>
      </c>
      <c r="J4439" s="40" t="str">
        <f>VLOOKUP(B4439,辅助信息!E:I,4,FALSE)</f>
        <v>程黄刚</v>
      </c>
      <c r="K4439" s="40">
        <f>VLOOKUP(J4439,辅助信息!H:I,2,FALSE)</f>
        <v>15108211617</v>
      </c>
      <c r="L4439" s="111" t="str">
        <f>VLOOKUP(B4439,辅助信息!E:J,6,FALSE)</f>
        <v>控制炉批号！多了现场不收！,优先安排达钢,提前联系到场规格及数量</v>
      </c>
      <c r="O4439" s="64" t="str">
        <f ca="1" t="shared" si="220"/>
        <v/>
      </c>
      <c r="P4439" s="64" t="str">
        <f ca="1" t="shared" si="221"/>
        <v/>
      </c>
      <c r="Q4439" s="29" t="str">
        <f>VLOOKUP(B4439,辅助信息!E:M,9,FALSE)</f>
        <v>ZTWM-CDGS-XS-2024-0134-商投建工达州中医药科技成果示范园项目</v>
      </c>
      <c r="R4439" s="29" t="str">
        <f>_xlfn._xlws.FILTER(辅助信息!D:D,辅助信息!E:E=B4439)</f>
        <v>商投建工达州中医药科技园</v>
      </c>
    </row>
    <row r="4440" hidden="1" spans="2:18">
      <c r="B4440" s="137" t="s">
        <v>47</v>
      </c>
      <c r="C4440" s="72">
        <v>45944</v>
      </c>
      <c r="D4440" s="40" t="str">
        <f>VLOOKUP(B4440,辅助信息!E:K,7,FALSE)</f>
        <v>JWDDCD2025052800131</v>
      </c>
      <c r="E4440" s="40" t="str">
        <f>VLOOKUP(F4440,辅助信息!A:B,2,FALSE)</f>
        <v>盘螺</v>
      </c>
      <c r="F4440" s="40" t="s">
        <v>40</v>
      </c>
      <c r="G4440" s="36">
        <v>15</v>
      </c>
      <c r="H4440" s="136" t="str">
        <f>IF(SUMIFS('[1]2025年已发货'!$E:$E,'[1]2025年已发货'!$F:$F,C4440,'[1]2025年已发货'!$C:$C,F4440,'[1]2025年已发货'!$G:$G,I4440,'[1]2025年已发货'!$H:$H,J4440)=0,"未发货",SUMIFS('[1]2025年已发货'!$E:$E,'[1]2025年已发货'!$F:$F,C4440,'[1]2025年已发货'!$C:$C,F4440,'[1]2025年已发货'!$G:$G,I4440,'[1]2025年已发货'!$H:$H,J4440))</f>
        <v>未发货</v>
      </c>
      <c r="I4440" s="40" t="str">
        <f>VLOOKUP(B4440,辅助信息!E:I,3,FALSE)</f>
        <v>（商投建工达州中医药科技园-1工区）达州市通川区达州中医药职业学院犀牛大道北段</v>
      </c>
      <c r="J4440" s="40" t="str">
        <f>VLOOKUP(B4440,辅助信息!E:I,4,FALSE)</f>
        <v>程黄刚</v>
      </c>
      <c r="K4440" s="40">
        <f>VLOOKUP(J4440,辅助信息!H:I,2,FALSE)</f>
        <v>15108211617</v>
      </c>
      <c r="L4440" s="111" t="str">
        <f>VLOOKUP(B4440,辅助信息!E:J,6,FALSE)</f>
        <v>控制炉批号！多了现场不收！,优先安排达钢,提前联系到场规格及数量</v>
      </c>
      <c r="O4440" s="64" t="str">
        <f ca="1" t="shared" si="220"/>
        <v/>
      </c>
      <c r="P4440" s="64" t="str">
        <f ca="1" t="shared" si="221"/>
        <v/>
      </c>
      <c r="Q4440" s="29" t="str">
        <f>VLOOKUP(B4440,辅助信息!E:M,9,FALSE)</f>
        <v>ZTWM-CDGS-XS-2024-0134-商投建工达州中医药科技成果示范园项目</v>
      </c>
      <c r="R4440" s="29" t="str">
        <f>_xlfn._xlws.FILTER(辅助信息!D:D,辅助信息!E:E=B4440)</f>
        <v>商投建工达州中医药科技园</v>
      </c>
    </row>
    <row r="4441" hidden="1" spans="2:18">
      <c r="B4441" s="137" t="s">
        <v>232</v>
      </c>
      <c r="C4441" s="72">
        <v>45944</v>
      </c>
      <c r="D4441" s="40" t="str">
        <f>VLOOKUP(B4441,辅助信息!E:K,7,FALSE)</f>
        <v>JWDDCD2025052800131</v>
      </c>
      <c r="E4441" s="40" t="str">
        <f>VLOOKUP(F4441,辅助信息!A:B,2,FALSE)</f>
        <v>螺纹钢</v>
      </c>
      <c r="F4441" s="40" t="s">
        <v>27</v>
      </c>
      <c r="G4441" s="36">
        <v>9</v>
      </c>
      <c r="H4441" s="136">
        <f>IF(SUMIFS('[1]2025年已发货'!$E:$E,'[1]2025年已发货'!$F:$F,C4441,'[1]2025年已发货'!$C:$C,F4441,'[1]2025年已发货'!$G:$G,I4441,'[1]2025年已发货'!$H:$H,J4441)=0,"未发货",SUMIFS('[1]2025年已发货'!$E:$E,'[1]2025年已发货'!$F:$F,C4441,'[1]2025年已发货'!$C:$C,F4441,'[1]2025年已发货'!$G:$G,I4441,'[1]2025年已发货'!$H:$H,J4441))</f>
        <v>9</v>
      </c>
      <c r="I4441" s="40" t="str">
        <f>VLOOKUP(B4441,辅助信息!E:I,3,FALSE)</f>
        <v>（商投建工达州中医药科技园-2工区-2号桥）达州市通川区达州中医药职业学院犀牛大道北段</v>
      </c>
      <c r="J4441" s="40" t="str">
        <f>VLOOKUP(B4441,辅助信息!E:I,4,FALSE)</f>
        <v>李波</v>
      </c>
      <c r="K4441" s="40">
        <f>VLOOKUP(J4441,辅助信息!H:I,2,FALSE)</f>
        <v>18381899787</v>
      </c>
      <c r="L4441" s="111" t="str">
        <f>VLOOKUP(B4441,辅助信息!E:J,6,FALSE)</f>
        <v>控制炉批号！多了现场不收！,优先安排达钢,提前联系到场规格及数量</v>
      </c>
      <c r="O4441" s="64" t="str">
        <f ca="1" t="shared" si="220"/>
        <v/>
      </c>
      <c r="P4441" s="64" t="str">
        <f ca="1" t="shared" si="221"/>
        <v/>
      </c>
      <c r="Q4441" s="29" t="str">
        <f>VLOOKUP(B4441,辅助信息!E:M,9,FALSE)</f>
        <v>ZTWM-CDGS-XS-2024-0134-商投建工达州中医药科技成果示范园项目</v>
      </c>
      <c r="R4441" s="29" t="str">
        <f>_xlfn._xlws.FILTER(辅助信息!D:D,辅助信息!E:E=B4441)</f>
        <v>商投建工达州中医药科技园</v>
      </c>
    </row>
    <row r="4442" hidden="1" spans="2:18">
      <c r="B4442" s="137" t="s">
        <v>232</v>
      </c>
      <c r="C4442" s="72">
        <v>45944</v>
      </c>
      <c r="D4442" s="40" t="str">
        <f>VLOOKUP(B4442,辅助信息!E:K,7,FALSE)</f>
        <v>JWDDCD2025052800131</v>
      </c>
      <c r="E4442" s="40" t="str">
        <f>VLOOKUP(F4442,辅助信息!A:B,2,FALSE)</f>
        <v>螺纹钢</v>
      </c>
      <c r="F4442" s="40" t="s">
        <v>19</v>
      </c>
      <c r="G4442" s="36">
        <v>150</v>
      </c>
      <c r="H4442" s="136" t="str">
        <f>IF(SUMIFS('[1]2025年已发货'!$E:$E,'[1]2025年已发货'!$F:$F,C4442,'[1]2025年已发货'!$C:$C,F4442,'[1]2025年已发货'!$G:$G,I4442,'[1]2025年已发货'!$H:$H,J4442)=0,"未发货",SUMIFS('[1]2025年已发货'!$E:$E,'[1]2025年已发货'!$F:$F,C4442,'[1]2025年已发货'!$C:$C,F4442,'[1]2025年已发货'!$G:$G,I4442,'[1]2025年已发货'!$H:$H,J4442))</f>
        <v>未发货</v>
      </c>
      <c r="I4442" s="40" t="str">
        <f>VLOOKUP(B4442,辅助信息!E:I,3,FALSE)</f>
        <v>（商投建工达州中医药科技园-2工区-2号桥）达州市通川区达州中医药职业学院犀牛大道北段</v>
      </c>
      <c r="J4442" s="40" t="str">
        <f>VLOOKUP(B4442,辅助信息!E:I,4,FALSE)</f>
        <v>李波</v>
      </c>
      <c r="K4442" s="40">
        <f>VLOOKUP(J4442,辅助信息!H:I,2,FALSE)</f>
        <v>18381899787</v>
      </c>
      <c r="L4442" s="111" t="str">
        <f>VLOOKUP(B4442,辅助信息!E:J,6,FALSE)</f>
        <v>控制炉批号！多了现场不收！,优先安排达钢,提前联系到场规格及数量</v>
      </c>
      <c r="O4442" s="64" t="str">
        <f ca="1" t="shared" si="220"/>
        <v/>
      </c>
      <c r="P4442" s="64" t="str">
        <f ca="1" t="shared" si="221"/>
        <v/>
      </c>
      <c r="Q4442" s="29" t="str">
        <f>VLOOKUP(B4442,辅助信息!E:M,9,FALSE)</f>
        <v>ZTWM-CDGS-XS-2024-0134-商投建工达州中医药科技成果示范园项目</v>
      </c>
      <c r="R4442" s="29" t="str">
        <f>_xlfn._xlws.FILTER(辅助信息!D:D,辅助信息!E:E=B4442)</f>
        <v>商投建工达州中医药科技园</v>
      </c>
    </row>
    <row r="4443" hidden="1" spans="2:18">
      <c r="B4443" s="137" t="s">
        <v>232</v>
      </c>
      <c r="C4443" s="72">
        <v>45944</v>
      </c>
      <c r="D4443" s="40" t="str">
        <f>VLOOKUP(B4443,辅助信息!E:K,7,FALSE)</f>
        <v>JWDDCD2025052800131</v>
      </c>
      <c r="E4443" s="40" t="str">
        <f>VLOOKUP(F4443,辅助信息!A:B,2,FALSE)</f>
        <v>螺纹钢</v>
      </c>
      <c r="F4443" s="40" t="s">
        <v>66</v>
      </c>
      <c r="G4443" s="36">
        <v>20</v>
      </c>
      <c r="H4443" s="136">
        <f>IF(SUMIFS('[1]2025年已发货'!$E:$E,'[1]2025年已发货'!$F:$F,C4443,'[1]2025年已发货'!$C:$C,F4443,'[1]2025年已发货'!$G:$G,I4443,'[1]2025年已发货'!$H:$H,J4443)=0,"未发货",SUMIFS('[1]2025年已发货'!$E:$E,'[1]2025年已发货'!$F:$F,C4443,'[1]2025年已发货'!$C:$C,F4443,'[1]2025年已发货'!$G:$G,I4443,'[1]2025年已发货'!$H:$H,J4443))</f>
        <v>20</v>
      </c>
      <c r="I4443" s="40" t="str">
        <f>VLOOKUP(B4443,辅助信息!E:I,3,FALSE)</f>
        <v>（商投建工达州中医药科技园-2工区-2号桥）达州市通川区达州中医药职业学院犀牛大道北段</v>
      </c>
      <c r="J4443" s="40" t="str">
        <f>VLOOKUP(B4443,辅助信息!E:I,4,FALSE)</f>
        <v>李波</v>
      </c>
      <c r="K4443" s="40">
        <f>VLOOKUP(J4443,辅助信息!H:I,2,FALSE)</f>
        <v>18381899787</v>
      </c>
      <c r="L4443" s="111" t="str">
        <f>VLOOKUP(B4443,辅助信息!E:J,6,FALSE)</f>
        <v>控制炉批号！多了现场不收！,优先安排达钢,提前联系到场规格及数量</v>
      </c>
      <c r="O4443" s="64" t="str">
        <f ca="1" t="shared" si="220"/>
        <v/>
      </c>
      <c r="P4443" s="64" t="str">
        <f ca="1" t="shared" si="221"/>
        <v/>
      </c>
      <c r="Q4443" s="29" t="str">
        <f>VLOOKUP(B4443,辅助信息!E:M,9,FALSE)</f>
        <v>ZTWM-CDGS-XS-2024-0134-商投建工达州中医药科技成果示范园项目</v>
      </c>
      <c r="R4443" s="29" t="str">
        <f>_xlfn._xlws.FILTER(辅助信息!D:D,辅助信息!E:E=B4443)</f>
        <v>商投建工达州中医药科技园</v>
      </c>
    </row>
    <row r="4444" hidden="1" spans="2:18">
      <c r="B4444" s="137" t="s">
        <v>232</v>
      </c>
      <c r="C4444" s="72">
        <v>45944</v>
      </c>
      <c r="D4444" s="40" t="str">
        <f>VLOOKUP(B4444,辅助信息!E:K,7,FALSE)</f>
        <v>JWDDCD2025052800131</v>
      </c>
      <c r="E4444" s="40" t="str">
        <f>VLOOKUP(F4444,辅助信息!A:B,2,FALSE)</f>
        <v>螺纹钢</v>
      </c>
      <c r="F4444" s="40" t="s">
        <v>82</v>
      </c>
      <c r="G4444" s="36">
        <v>15</v>
      </c>
      <c r="H4444" s="136">
        <f>IF(SUMIFS('[1]2025年已发货'!$E:$E,'[1]2025年已发货'!$F:$F,C4444,'[1]2025年已发货'!$C:$C,F4444,'[1]2025年已发货'!$G:$G,I4444,'[1]2025年已发货'!$H:$H,J4444)=0,"未发货",SUMIFS('[1]2025年已发货'!$E:$E,'[1]2025年已发货'!$F:$F,C4444,'[1]2025年已发货'!$C:$C,F4444,'[1]2025年已发货'!$G:$G,I4444,'[1]2025年已发货'!$H:$H,J4444))</f>
        <v>15</v>
      </c>
      <c r="I4444" s="40" t="str">
        <f>VLOOKUP(B4444,辅助信息!E:I,3,FALSE)</f>
        <v>（商投建工达州中医药科技园-2工区-2号桥）达州市通川区达州中医药职业学院犀牛大道北段</v>
      </c>
      <c r="J4444" s="40" t="str">
        <f>VLOOKUP(B4444,辅助信息!E:I,4,FALSE)</f>
        <v>李波</v>
      </c>
      <c r="K4444" s="40">
        <f>VLOOKUP(J4444,辅助信息!H:I,2,FALSE)</f>
        <v>18381899787</v>
      </c>
      <c r="L4444" s="111" t="str">
        <f>VLOOKUP(B4444,辅助信息!E:J,6,FALSE)</f>
        <v>控制炉批号！多了现场不收！,优先安排达钢,提前联系到场规格及数量</v>
      </c>
      <c r="O4444" s="64" t="str">
        <f ca="1" t="shared" si="220"/>
        <v/>
      </c>
      <c r="P4444" s="64" t="str">
        <f ca="1" t="shared" si="221"/>
        <v/>
      </c>
      <c r="Q4444" s="29" t="str">
        <f>VLOOKUP(B4444,辅助信息!E:M,9,FALSE)</f>
        <v>ZTWM-CDGS-XS-2024-0134-商投建工达州中医药科技成果示范园项目</v>
      </c>
      <c r="R4444" s="29" t="str">
        <f>_xlfn._xlws.FILTER(辅助信息!D:D,辅助信息!E:E=B4444)</f>
        <v>商投建工达州中医药科技园</v>
      </c>
    </row>
    <row r="4445" hidden="1" spans="2:18">
      <c r="B4445" s="137" t="s">
        <v>232</v>
      </c>
      <c r="C4445" s="72">
        <v>45944</v>
      </c>
      <c r="D4445" s="40" t="str">
        <f>VLOOKUP(B4445,辅助信息!E:K,7,FALSE)</f>
        <v>JWDDCD2025052800131</v>
      </c>
      <c r="E4445" s="40" t="str">
        <f>VLOOKUP(F4445,辅助信息!A:B,2,FALSE)</f>
        <v>螺纹钢</v>
      </c>
      <c r="F4445" s="40" t="s">
        <v>45</v>
      </c>
      <c r="G4445" s="36">
        <v>20</v>
      </c>
      <c r="H4445" s="136">
        <f>IF(SUMIFS('[1]2025年已发货'!$E:$E,'[1]2025年已发货'!$F:$F,C4445,'[1]2025年已发货'!$C:$C,F4445,'[1]2025年已发货'!$G:$G,I4445,'[1]2025年已发货'!$H:$H,J4445)=0,"未发货",SUMIFS('[1]2025年已发货'!$E:$E,'[1]2025年已发货'!$F:$F,C4445,'[1]2025年已发货'!$C:$C,F4445,'[1]2025年已发货'!$G:$G,I4445,'[1]2025年已发货'!$H:$H,J4445))</f>
        <v>20</v>
      </c>
      <c r="I4445" s="40" t="str">
        <f>VLOOKUP(B4445,辅助信息!E:I,3,FALSE)</f>
        <v>（商投建工达州中医药科技园-2工区-2号桥）达州市通川区达州中医药职业学院犀牛大道北段</v>
      </c>
      <c r="J4445" s="40" t="str">
        <f>VLOOKUP(B4445,辅助信息!E:I,4,FALSE)</f>
        <v>李波</v>
      </c>
      <c r="K4445" s="40">
        <f>VLOOKUP(J4445,辅助信息!H:I,2,FALSE)</f>
        <v>18381899787</v>
      </c>
      <c r="L4445" s="111" t="str">
        <f>VLOOKUP(B4445,辅助信息!E:J,6,FALSE)</f>
        <v>控制炉批号！多了现场不收！,优先安排达钢,提前联系到场规格及数量</v>
      </c>
      <c r="O4445" s="64" t="str">
        <f ca="1" t="shared" si="220"/>
        <v/>
      </c>
      <c r="P4445" s="64" t="str">
        <f ca="1" t="shared" si="221"/>
        <v/>
      </c>
      <c r="Q4445" s="29" t="str">
        <f>VLOOKUP(B4445,辅助信息!E:M,9,FALSE)</f>
        <v>ZTWM-CDGS-XS-2024-0134-商投建工达州中医药科技成果示范园项目</v>
      </c>
      <c r="R4445" s="29" t="str">
        <f>_xlfn._xlws.FILTER(辅助信息!D:D,辅助信息!E:E=B4445)</f>
        <v>商投建工达州中医药科技园</v>
      </c>
    </row>
    <row r="4446" hidden="1" spans="2:18">
      <c r="B4446" s="137" t="s">
        <v>232</v>
      </c>
      <c r="C4446" s="72">
        <v>45944</v>
      </c>
      <c r="D4446" s="40" t="str">
        <f>VLOOKUP(B4446,辅助信息!E:K,7,FALSE)</f>
        <v>JWDDCD2025052800131</v>
      </c>
      <c r="E4446" s="40" t="str">
        <f>VLOOKUP(F4446,辅助信息!A:B,2,FALSE)</f>
        <v>螺纹钢</v>
      </c>
      <c r="F4446" s="40" t="s">
        <v>21</v>
      </c>
      <c r="G4446" s="36">
        <v>20</v>
      </c>
      <c r="H4446" s="136" t="str">
        <f>IF(SUMIFS('[1]2025年已发货'!$E:$E,'[1]2025年已发货'!$F:$F,C4446,'[1]2025年已发货'!$C:$C,F4446,'[1]2025年已发货'!$G:$G,I4446,'[1]2025年已发货'!$H:$H,J4446)=0,"未发货",SUMIFS('[1]2025年已发货'!$E:$E,'[1]2025年已发货'!$F:$F,C4446,'[1]2025年已发货'!$C:$C,F4446,'[1]2025年已发货'!$G:$G,I4446,'[1]2025年已发货'!$H:$H,J4446))</f>
        <v>未发货</v>
      </c>
      <c r="I4446" s="40" t="str">
        <f>VLOOKUP(B4446,辅助信息!E:I,3,FALSE)</f>
        <v>（商投建工达州中医药科技园-2工区-2号桥）达州市通川区达州中医药职业学院犀牛大道北段</v>
      </c>
      <c r="J4446" s="40" t="str">
        <f>VLOOKUP(B4446,辅助信息!E:I,4,FALSE)</f>
        <v>李波</v>
      </c>
      <c r="K4446" s="40">
        <f>VLOOKUP(J4446,辅助信息!H:I,2,FALSE)</f>
        <v>18381899787</v>
      </c>
      <c r="L4446" s="111" t="str">
        <f>VLOOKUP(B4446,辅助信息!E:J,6,FALSE)</f>
        <v>控制炉批号！多了现场不收！,优先安排达钢,提前联系到场规格及数量</v>
      </c>
      <c r="O4446" s="64" t="str">
        <f ca="1" t="shared" si="220"/>
        <v/>
      </c>
      <c r="P4446" s="64" t="str">
        <f ca="1" t="shared" si="221"/>
        <v/>
      </c>
      <c r="Q4446" s="29" t="str">
        <f>VLOOKUP(B4446,辅助信息!E:M,9,FALSE)</f>
        <v>ZTWM-CDGS-XS-2024-0134-商投建工达州中医药科技成果示范园项目</v>
      </c>
      <c r="R4446" s="29" t="str">
        <f>_xlfn._xlws.FILTER(辅助信息!D:D,辅助信息!E:E=B4446)</f>
        <v>商投建工达州中医药科技园</v>
      </c>
    </row>
    <row r="4447" hidden="1" spans="2:18">
      <c r="B4447" s="137" t="s">
        <v>232</v>
      </c>
      <c r="C4447" s="72">
        <v>45944</v>
      </c>
      <c r="D4447" s="40" t="str">
        <f>VLOOKUP(B4447,辅助信息!E:K,7,FALSE)</f>
        <v>JWDDCD2025052800131</v>
      </c>
      <c r="E4447" s="40" t="str">
        <f>VLOOKUP(F4447,辅助信息!A:B,2,FALSE)</f>
        <v>螺纹钢</v>
      </c>
      <c r="F4447" s="40" t="s">
        <v>58</v>
      </c>
      <c r="G4447" s="36">
        <v>20</v>
      </c>
      <c r="H4447" s="136" t="str">
        <f>IF(SUMIFS('[1]2025年已发货'!$E:$E,'[1]2025年已发货'!$F:$F,C4447,'[1]2025年已发货'!$C:$C,F4447,'[1]2025年已发货'!$G:$G,I4447,'[1]2025年已发货'!$H:$H,J4447)=0,"未发货",SUMIFS('[1]2025年已发货'!$E:$E,'[1]2025年已发货'!$F:$F,C4447,'[1]2025年已发货'!$C:$C,F4447,'[1]2025年已发货'!$G:$G,I4447,'[1]2025年已发货'!$H:$H,J4447))</f>
        <v>未发货</v>
      </c>
      <c r="I4447" s="40" t="str">
        <f>VLOOKUP(B4447,辅助信息!E:I,3,FALSE)</f>
        <v>（商投建工达州中医药科技园-2工区-2号桥）达州市通川区达州中医药职业学院犀牛大道北段</v>
      </c>
      <c r="J4447" s="40" t="str">
        <f>VLOOKUP(B4447,辅助信息!E:I,4,FALSE)</f>
        <v>李波</v>
      </c>
      <c r="K4447" s="40">
        <f>VLOOKUP(J4447,辅助信息!H:I,2,FALSE)</f>
        <v>18381899787</v>
      </c>
      <c r="L4447" s="111" t="str">
        <f>VLOOKUP(B4447,辅助信息!E:J,6,FALSE)</f>
        <v>控制炉批号！多了现场不收！,优先安排达钢,提前联系到场规格及数量</v>
      </c>
      <c r="O4447" s="64" t="str">
        <f ca="1" t="shared" si="220"/>
        <v/>
      </c>
      <c r="P4447" s="64" t="str">
        <f ca="1" t="shared" si="221"/>
        <v/>
      </c>
      <c r="Q4447" s="29" t="str">
        <f>VLOOKUP(B4447,辅助信息!E:M,9,FALSE)</f>
        <v>ZTWM-CDGS-XS-2024-0134-商投建工达州中医药科技成果示范园项目</v>
      </c>
      <c r="R4447" s="29" t="str">
        <f>_xlfn._xlws.FILTER(辅助信息!D:D,辅助信息!E:E=B4447)</f>
        <v>商投建工达州中医药科技园</v>
      </c>
    </row>
    <row r="4448" hidden="1" spans="2:18">
      <c r="B4448" s="137" t="s">
        <v>232</v>
      </c>
      <c r="C4448" s="72">
        <v>45944</v>
      </c>
      <c r="D4448" s="40" t="str">
        <f>VLOOKUP(B4448,辅助信息!E:K,7,FALSE)</f>
        <v>JWDDCD2025052800131</v>
      </c>
      <c r="E4448" s="40" t="str">
        <f>VLOOKUP(F4448,辅助信息!A:B,2,FALSE)</f>
        <v>螺纹钢</v>
      </c>
      <c r="F4448" s="40" t="s">
        <v>46</v>
      </c>
      <c r="G4448" s="36">
        <v>24</v>
      </c>
      <c r="H4448" s="136">
        <f>IF(SUMIFS('[1]2025年已发货'!$E:$E,'[1]2025年已发货'!$F:$F,C4448,'[1]2025年已发货'!$C:$C,F4448,'[1]2025年已发货'!$G:$G,I4448,'[1]2025年已发货'!$H:$H,J4448)=0,"未发货",SUMIFS('[1]2025年已发货'!$E:$E,'[1]2025年已发货'!$F:$F,C4448,'[1]2025年已发货'!$C:$C,F4448,'[1]2025年已发货'!$G:$G,I4448,'[1]2025年已发货'!$H:$H,J4448))</f>
        <v>24</v>
      </c>
      <c r="I4448" s="40" t="str">
        <f>VLOOKUP(B4448,辅助信息!E:I,3,FALSE)</f>
        <v>（商投建工达州中医药科技园-2工区-2号桥）达州市通川区达州中医药职业学院犀牛大道北段</v>
      </c>
      <c r="J4448" s="40" t="str">
        <f>VLOOKUP(B4448,辅助信息!E:I,4,FALSE)</f>
        <v>李波</v>
      </c>
      <c r="K4448" s="40">
        <f>VLOOKUP(J4448,辅助信息!H:I,2,FALSE)</f>
        <v>18381899787</v>
      </c>
      <c r="L4448" s="111" t="str">
        <f>VLOOKUP(B4448,辅助信息!E:J,6,FALSE)</f>
        <v>控制炉批号！多了现场不收！,优先安排达钢,提前联系到场规格及数量</v>
      </c>
      <c r="O4448" s="64" t="str">
        <f ca="1" t="shared" ref="O4448:O4511" si="222">IF(OR(M4448="",N4448&lt;&gt;""),"",MAX(M4448-TODAY(),0))</f>
        <v/>
      </c>
      <c r="P4448" s="64" t="str">
        <f ca="1" t="shared" ref="P4448:P4511" si="223">IF(M4448="","",IF(N4448&lt;&gt;"",MAX(N4448-M4448,0),IF(TODAY()&gt;M4448,TODAY()-M4448,0)))</f>
        <v/>
      </c>
      <c r="Q4448" s="29" t="str">
        <f>VLOOKUP(B4448,辅助信息!E:M,9,FALSE)</f>
        <v>ZTWM-CDGS-XS-2024-0134-商投建工达州中医药科技成果示范园项目</v>
      </c>
      <c r="R4448" s="29" t="str">
        <f>_xlfn._xlws.FILTER(辅助信息!D:D,辅助信息!E:E=B4448)</f>
        <v>商投建工达州中医药科技园</v>
      </c>
    </row>
    <row r="4449" hidden="1" spans="2:18">
      <c r="B4449" s="137" t="s">
        <v>232</v>
      </c>
      <c r="C4449" s="72">
        <v>45944</v>
      </c>
      <c r="D4449" s="40" t="str">
        <f>VLOOKUP(B4449,辅助信息!E:K,7,FALSE)</f>
        <v>JWDDCD2025052800131</v>
      </c>
      <c r="E4449" s="40" t="str">
        <f>VLOOKUP(F4449,辅助信息!A:B,2,FALSE)</f>
        <v>螺纹钢</v>
      </c>
      <c r="F4449" s="40" t="s">
        <v>22</v>
      </c>
      <c r="G4449" s="36">
        <v>30</v>
      </c>
      <c r="H4449" s="136">
        <f>IF(SUMIFS('[1]2025年已发货'!$E:$E,'[1]2025年已发货'!$F:$F,C4449,'[1]2025年已发货'!$C:$C,F4449,'[1]2025年已发货'!$G:$G,I4449,'[1]2025年已发货'!$H:$H,J4449)=0,"未发货",SUMIFS('[1]2025年已发货'!$E:$E,'[1]2025年已发货'!$F:$F,C4449,'[1]2025年已发货'!$C:$C,F4449,'[1]2025年已发货'!$G:$G,I4449,'[1]2025年已发货'!$H:$H,J4449))</f>
        <v>30</v>
      </c>
      <c r="I4449" s="40" t="str">
        <f>VLOOKUP(B4449,辅助信息!E:I,3,FALSE)</f>
        <v>（商投建工达州中医药科技园-2工区-2号桥）达州市通川区达州中医药职业学院犀牛大道北段</v>
      </c>
      <c r="J4449" s="40" t="str">
        <f>VLOOKUP(B4449,辅助信息!E:I,4,FALSE)</f>
        <v>李波</v>
      </c>
      <c r="K4449" s="40">
        <f>VLOOKUP(J4449,辅助信息!H:I,2,FALSE)</f>
        <v>18381899787</v>
      </c>
      <c r="L4449" s="111" t="str">
        <f>VLOOKUP(B4449,辅助信息!E:J,6,FALSE)</f>
        <v>控制炉批号！多了现场不收！,优先安排达钢,提前联系到场规格及数量</v>
      </c>
      <c r="O4449" s="64" t="str">
        <f ca="1" t="shared" si="222"/>
        <v/>
      </c>
      <c r="P4449" s="64" t="str">
        <f ca="1" t="shared" si="223"/>
        <v/>
      </c>
      <c r="Q4449" s="29" t="str">
        <f>VLOOKUP(B4449,辅助信息!E:M,9,FALSE)</f>
        <v>ZTWM-CDGS-XS-2024-0134-商投建工达州中医药科技成果示范园项目</v>
      </c>
      <c r="R4449" s="29" t="str">
        <f>_xlfn._xlws.FILTER(辅助信息!D:D,辅助信息!E:E=B4449)</f>
        <v>商投建工达州中医药科技园</v>
      </c>
    </row>
    <row r="4450" hidden="1" spans="2:18">
      <c r="B4450" s="137" t="s">
        <v>232</v>
      </c>
      <c r="C4450" s="72">
        <v>45944</v>
      </c>
      <c r="D4450" s="40" t="str">
        <f>VLOOKUP(B4450,辅助信息!E:K,7,FALSE)</f>
        <v>JWDDCD2025052800131</v>
      </c>
      <c r="E4450" s="40" t="str">
        <f>VLOOKUP(F4450,辅助信息!A:B,2,FALSE)</f>
        <v>螺纹钢</v>
      </c>
      <c r="F4450" s="40" t="s">
        <v>142</v>
      </c>
      <c r="G4450" s="36">
        <v>100</v>
      </c>
      <c r="H4450" s="136">
        <v>150</v>
      </c>
      <c r="I4450" s="40" t="str">
        <f>VLOOKUP(B4450,辅助信息!E:I,3,FALSE)</f>
        <v>（商投建工达州中医药科技园-2工区-2号桥）达州市通川区达州中医药职业学院犀牛大道北段</v>
      </c>
      <c r="J4450" s="40" t="str">
        <f>VLOOKUP(B4450,辅助信息!E:I,4,FALSE)</f>
        <v>李波</v>
      </c>
      <c r="K4450" s="40">
        <f>VLOOKUP(J4450,辅助信息!H:I,2,FALSE)</f>
        <v>18381899787</v>
      </c>
      <c r="L4450" s="111" t="str">
        <f>VLOOKUP(B4450,辅助信息!E:J,6,FALSE)</f>
        <v>控制炉批号！多了现场不收！,优先安排达钢,提前联系到场规格及数量</v>
      </c>
      <c r="O4450" s="64" t="str">
        <f ca="1" t="shared" si="222"/>
        <v/>
      </c>
      <c r="P4450" s="64" t="str">
        <f ca="1" t="shared" si="223"/>
        <v/>
      </c>
      <c r="Q4450" s="29" t="str">
        <f>VLOOKUP(B4450,辅助信息!E:M,9,FALSE)</f>
        <v>ZTWM-CDGS-XS-2024-0134-商投建工达州中医药科技成果示范园项目</v>
      </c>
      <c r="R4450" s="29" t="str">
        <f>_xlfn._xlws.FILTER(辅助信息!D:D,辅助信息!E:E=B4450)</f>
        <v>商投建工达州中医药科技园</v>
      </c>
    </row>
    <row r="4451" hidden="1" spans="2:18">
      <c r="B4451" s="137" t="s">
        <v>68</v>
      </c>
      <c r="C4451" s="72">
        <v>45944</v>
      </c>
      <c r="D4451" s="40" t="str">
        <f>VLOOKUP(B4451,辅助信息!E:K,7,FALSE)</f>
        <v>JWDDCD2025052800131</v>
      </c>
      <c r="E4451" s="40" t="str">
        <f>VLOOKUP(F4451,辅助信息!A:B,2,FALSE)</f>
        <v>螺纹钢</v>
      </c>
      <c r="F4451" s="40" t="s">
        <v>30</v>
      </c>
      <c r="G4451" s="36">
        <v>20</v>
      </c>
      <c r="H4451" s="136" t="str">
        <f>IF(SUMIFS('[1]2025年已发货'!$E:$E,'[1]2025年已发货'!$F:$F,C4451,'[1]2025年已发货'!$C:$C,F4451,'[1]2025年已发货'!$G:$G,I4451,'[1]2025年已发货'!$H:$H,J4451)=0,"未发货",SUMIFS('[1]2025年已发货'!$E:$E,'[1]2025年已发货'!$F:$F,C4451,'[1]2025年已发货'!$C:$C,F4451,'[1]2025年已发货'!$G:$G,I4451,'[1]2025年已发货'!$H:$H,J4451))</f>
        <v>未发货</v>
      </c>
      <c r="I4451" s="40" t="str">
        <f>VLOOKUP(B4451,辅助信息!E:I,3,FALSE)</f>
        <v>（商投建工达州中医药科技园-2工区-景观桥）达州市通川区达州中医药职业学院犀牛大道北段</v>
      </c>
      <c r="J4451" s="40" t="str">
        <f>VLOOKUP(B4451,辅助信息!E:I,4,FALSE)</f>
        <v>李波</v>
      </c>
      <c r="K4451" s="40">
        <f>VLOOKUP(J4451,辅助信息!H:I,2,FALSE)</f>
        <v>18381899787</v>
      </c>
      <c r="L4451" s="111" t="str">
        <f>VLOOKUP(B4451,辅助信息!E:J,6,FALSE)</f>
        <v>控制炉批号！多了现场不收！,优先安排达钢,提前联系到场规格及数量</v>
      </c>
      <c r="O4451" s="64" t="str">
        <f ca="1" t="shared" si="222"/>
        <v/>
      </c>
      <c r="P4451" s="64" t="str">
        <f ca="1" t="shared" si="223"/>
        <v/>
      </c>
      <c r="Q4451" s="29" t="str">
        <f>VLOOKUP(B4451,辅助信息!E:M,9,FALSE)</f>
        <v>ZTWM-CDGS-XS-2024-0134-商投建工达州中医药科技成果示范园项目</v>
      </c>
      <c r="R4451" s="29" t="str">
        <f>_xlfn._xlws.FILTER(辅助信息!D:D,辅助信息!E:E=B4451)</f>
        <v>商投建工达州中医药科技园</v>
      </c>
    </row>
    <row r="4452" hidden="1" spans="2:18">
      <c r="B4452" s="137" t="s">
        <v>68</v>
      </c>
      <c r="C4452" s="72">
        <v>45944</v>
      </c>
      <c r="D4452" s="40" t="str">
        <f>VLOOKUP(B4452,辅助信息!E:K,7,FALSE)</f>
        <v>JWDDCD2025052800131</v>
      </c>
      <c r="E4452" s="40" t="str">
        <f>VLOOKUP(F4452,辅助信息!A:B,2,FALSE)</f>
        <v>螺纹钢</v>
      </c>
      <c r="F4452" s="40" t="s">
        <v>33</v>
      </c>
      <c r="G4452" s="36">
        <v>21</v>
      </c>
      <c r="H4452" s="136" t="str">
        <f>IF(SUMIFS('[1]2025年已发货'!$E:$E,'[1]2025年已发货'!$F:$F,C4452,'[1]2025年已发货'!$C:$C,F4452,'[1]2025年已发货'!$G:$G,I4452,'[1]2025年已发货'!$H:$H,J4452)=0,"未发货",SUMIFS('[1]2025年已发货'!$E:$E,'[1]2025年已发货'!$F:$F,C4452,'[1]2025年已发货'!$C:$C,F4452,'[1]2025年已发货'!$G:$G,I4452,'[1]2025年已发货'!$H:$H,J4452))</f>
        <v>未发货</v>
      </c>
      <c r="I4452" s="40" t="str">
        <f>VLOOKUP(B4452,辅助信息!E:I,3,FALSE)</f>
        <v>（商投建工达州中医药科技园-2工区-景观桥）达州市通川区达州中医药职业学院犀牛大道北段</v>
      </c>
      <c r="J4452" s="40" t="str">
        <f>VLOOKUP(B4452,辅助信息!E:I,4,FALSE)</f>
        <v>李波</v>
      </c>
      <c r="K4452" s="40">
        <f>VLOOKUP(J4452,辅助信息!H:I,2,FALSE)</f>
        <v>18381899787</v>
      </c>
      <c r="L4452" s="111" t="str">
        <f>VLOOKUP(B4452,辅助信息!E:J,6,FALSE)</f>
        <v>控制炉批号！多了现场不收！,优先安排达钢,提前联系到场规格及数量</v>
      </c>
      <c r="O4452" s="64" t="str">
        <f ca="1" t="shared" si="222"/>
        <v/>
      </c>
      <c r="P4452" s="64" t="str">
        <f ca="1" t="shared" si="223"/>
        <v/>
      </c>
      <c r="Q4452" s="29" t="str">
        <f>VLOOKUP(B4452,辅助信息!E:M,9,FALSE)</f>
        <v>ZTWM-CDGS-XS-2024-0134-商投建工达州中医药科技成果示范园项目</v>
      </c>
      <c r="R4452" s="29" t="str">
        <f>_xlfn._xlws.FILTER(辅助信息!D:D,辅助信息!E:E=B4452)</f>
        <v>商投建工达州中医药科技园</v>
      </c>
    </row>
    <row r="4453" hidden="1" spans="2:18">
      <c r="B4453" s="137" t="s">
        <v>68</v>
      </c>
      <c r="C4453" s="72">
        <v>45944</v>
      </c>
      <c r="D4453" s="40" t="str">
        <f>VLOOKUP(B4453,辅助信息!E:K,7,FALSE)</f>
        <v>JWDDCD2025052800131</v>
      </c>
      <c r="E4453" s="40" t="str">
        <f>VLOOKUP(F4453,辅助信息!A:B,2,FALSE)</f>
        <v>螺纹钢</v>
      </c>
      <c r="F4453" s="40" t="s">
        <v>18</v>
      </c>
      <c r="G4453" s="36">
        <v>10</v>
      </c>
      <c r="H4453" s="136" t="str">
        <f>IF(SUMIFS('[1]2025年已发货'!$E:$E,'[1]2025年已发货'!$F:$F,C4453,'[1]2025年已发货'!$C:$C,F4453,'[1]2025年已发货'!$G:$G,I4453,'[1]2025年已发货'!$H:$H,J4453)=0,"未发货",SUMIFS('[1]2025年已发货'!$E:$E,'[1]2025年已发货'!$F:$F,C4453,'[1]2025年已发货'!$C:$C,F4453,'[1]2025年已发货'!$G:$G,I4453,'[1]2025年已发货'!$H:$H,J4453))</f>
        <v>未发货</v>
      </c>
      <c r="I4453" s="40" t="str">
        <f>VLOOKUP(B4453,辅助信息!E:I,3,FALSE)</f>
        <v>（商投建工达州中医药科技园-2工区-景观桥）达州市通川区达州中医药职业学院犀牛大道北段</v>
      </c>
      <c r="J4453" s="40" t="str">
        <f>VLOOKUP(B4453,辅助信息!E:I,4,FALSE)</f>
        <v>李波</v>
      </c>
      <c r="K4453" s="40">
        <f>VLOOKUP(J4453,辅助信息!H:I,2,FALSE)</f>
        <v>18381899787</v>
      </c>
      <c r="L4453" s="111" t="str">
        <f>VLOOKUP(B4453,辅助信息!E:J,6,FALSE)</f>
        <v>控制炉批号！多了现场不收！,优先安排达钢,提前联系到场规格及数量</v>
      </c>
      <c r="O4453" s="64" t="str">
        <f ca="1" t="shared" si="222"/>
        <v/>
      </c>
      <c r="P4453" s="64" t="str">
        <f ca="1" t="shared" si="223"/>
        <v/>
      </c>
      <c r="Q4453" s="29" t="str">
        <f>VLOOKUP(B4453,辅助信息!E:M,9,FALSE)</f>
        <v>ZTWM-CDGS-XS-2024-0134-商投建工达州中医药科技成果示范园项目</v>
      </c>
      <c r="R4453" s="29" t="str">
        <f>_xlfn._xlws.FILTER(辅助信息!D:D,辅助信息!E:E=B4453)</f>
        <v>商投建工达州中医药科技园</v>
      </c>
    </row>
    <row r="4454" hidden="1" spans="2:18">
      <c r="B4454" s="137" t="s">
        <v>112</v>
      </c>
      <c r="C4454" s="72">
        <v>45944</v>
      </c>
      <c r="D4454" s="40" t="str">
        <f>VLOOKUP(B4454,辅助信息!E:K,7,FALSE)</f>
        <v>JWDDCD2025052800131</v>
      </c>
      <c r="E4454" s="40" t="str">
        <f>VLOOKUP(F4454,辅助信息!A:B,2,FALSE)</f>
        <v>螺纹钢</v>
      </c>
      <c r="F4454" s="40" t="s">
        <v>32</v>
      </c>
      <c r="G4454" s="36">
        <v>3</v>
      </c>
      <c r="H4454" s="136" t="str">
        <f>IF(SUMIFS('[1]2025年已发货'!$E:$E,'[1]2025年已发货'!$F:$F,C4454,'[1]2025年已发货'!$C:$C,F4454,'[1]2025年已发货'!$G:$G,I4454,'[1]2025年已发货'!$H:$H,J4454)=0,"未发货",SUMIFS('[1]2025年已发货'!$E:$E,'[1]2025年已发货'!$F:$F,C4454,'[1]2025年已发货'!$C:$C,F4454,'[1]2025年已发货'!$G:$G,I4454,'[1]2025年已发货'!$H:$H,J4454))</f>
        <v>未发货</v>
      </c>
      <c r="I4454" s="40" t="str">
        <f>VLOOKUP(B4454,辅助信息!E:I,3,FALSE)</f>
        <v>（商投建工达州中医药科技园-4工区-10号楼）达州市通川区达州中医药职业学院犀牛大道北段</v>
      </c>
      <c r="J4454" s="40" t="str">
        <f>VLOOKUP(B4454,辅助信息!E:I,4,FALSE)</f>
        <v>张扬</v>
      </c>
      <c r="K4454" s="40">
        <f>VLOOKUP(J4454,辅助信息!H:I,2,FALSE)</f>
        <v>18381904567</v>
      </c>
      <c r="L4454" s="111" t="str">
        <f>VLOOKUP(B4454,辅助信息!E:J,6,FALSE)</f>
        <v>控制炉批号！多了现场不收！,优先安排达钢,提前联系到场规格及数量</v>
      </c>
      <c r="O4454" s="64" t="str">
        <f ca="1" t="shared" si="222"/>
        <v/>
      </c>
      <c r="P4454" s="64" t="str">
        <f ca="1" t="shared" si="223"/>
        <v/>
      </c>
      <c r="Q4454" s="29" t="str">
        <f>VLOOKUP(B4454,辅助信息!E:M,9,FALSE)</f>
        <v>ZTWM-CDGS-XS-2024-0134-商投建工达州中医药科技成果示范园项目</v>
      </c>
      <c r="R4454" s="29" t="str">
        <f>_xlfn._xlws.FILTER(辅助信息!D:D,辅助信息!E:E=B4454)</f>
        <v>商投建工达州中医药科技园</v>
      </c>
    </row>
    <row r="4455" hidden="1" spans="2:18">
      <c r="B4455" s="137" t="s">
        <v>112</v>
      </c>
      <c r="C4455" s="72">
        <v>45944</v>
      </c>
      <c r="D4455" s="40" t="str">
        <f>VLOOKUP(B4455,辅助信息!E:K,7,FALSE)</f>
        <v>JWDDCD2025052800131</v>
      </c>
      <c r="E4455" s="40" t="str">
        <f>VLOOKUP(F4455,辅助信息!A:B,2,FALSE)</f>
        <v>螺纹钢</v>
      </c>
      <c r="F4455" s="40" t="s">
        <v>21</v>
      </c>
      <c r="G4455" s="36">
        <v>12</v>
      </c>
      <c r="H4455" s="136" t="str">
        <f>IF(SUMIFS('[1]2025年已发货'!$E:$E,'[1]2025年已发货'!$F:$F,C4455,'[1]2025年已发货'!$C:$C,F4455,'[1]2025年已发货'!$G:$G,I4455,'[1]2025年已发货'!$H:$H,J4455)=0,"未发货",SUMIFS('[1]2025年已发货'!$E:$E,'[1]2025年已发货'!$F:$F,C4455,'[1]2025年已发货'!$C:$C,F4455,'[1]2025年已发货'!$G:$G,I4455,'[1]2025年已发货'!$H:$H,J4455))</f>
        <v>未发货</v>
      </c>
      <c r="I4455" s="40" t="str">
        <f>VLOOKUP(B4455,辅助信息!E:I,3,FALSE)</f>
        <v>（商投建工达州中医药科技园-4工区-10号楼）达州市通川区达州中医药职业学院犀牛大道北段</v>
      </c>
      <c r="J4455" s="40" t="str">
        <f>VLOOKUP(B4455,辅助信息!E:I,4,FALSE)</f>
        <v>张扬</v>
      </c>
      <c r="K4455" s="40">
        <f>VLOOKUP(J4455,辅助信息!H:I,2,FALSE)</f>
        <v>18381904567</v>
      </c>
      <c r="L4455" s="111" t="str">
        <f>VLOOKUP(B4455,辅助信息!E:J,6,FALSE)</f>
        <v>控制炉批号！多了现场不收！,优先安排达钢,提前联系到场规格及数量</v>
      </c>
      <c r="O4455" s="64" t="str">
        <f ca="1" t="shared" si="222"/>
        <v/>
      </c>
      <c r="P4455" s="64" t="str">
        <f ca="1" t="shared" si="223"/>
        <v/>
      </c>
      <c r="Q4455" s="29" t="str">
        <f>VLOOKUP(B4455,辅助信息!E:M,9,FALSE)</f>
        <v>ZTWM-CDGS-XS-2024-0134-商投建工达州中医药科技成果示范园项目</v>
      </c>
      <c r="R4455" s="29" t="str">
        <f>_xlfn._xlws.FILTER(辅助信息!D:D,辅助信息!E:E=B4455)</f>
        <v>商投建工达州中医药科技园</v>
      </c>
    </row>
    <row r="4456" hidden="1" spans="2:18">
      <c r="B4456" s="137" t="s">
        <v>112</v>
      </c>
      <c r="C4456" s="72">
        <v>45944</v>
      </c>
      <c r="D4456" s="40" t="str">
        <f>VLOOKUP(B4456,辅助信息!E:K,7,FALSE)</f>
        <v>JWDDCD2025052800131</v>
      </c>
      <c r="E4456" s="40" t="str">
        <f>VLOOKUP(F4456,辅助信息!A:B,2,FALSE)</f>
        <v>螺纹钢</v>
      </c>
      <c r="F4456" s="40" t="s">
        <v>58</v>
      </c>
      <c r="G4456" s="36">
        <v>12</v>
      </c>
      <c r="H4456" s="136" t="str">
        <f>IF(SUMIFS('[1]2025年已发货'!$E:$E,'[1]2025年已发货'!$F:$F,C4456,'[1]2025年已发货'!$C:$C,F4456,'[1]2025年已发货'!$G:$G,I4456,'[1]2025年已发货'!$H:$H,J4456)=0,"未发货",SUMIFS('[1]2025年已发货'!$E:$E,'[1]2025年已发货'!$F:$F,C4456,'[1]2025年已发货'!$C:$C,F4456,'[1]2025年已发货'!$G:$G,I4456,'[1]2025年已发货'!$H:$H,J4456))</f>
        <v>未发货</v>
      </c>
      <c r="I4456" s="40" t="str">
        <f>VLOOKUP(B4456,辅助信息!E:I,3,FALSE)</f>
        <v>（商投建工达州中医药科技园-4工区-10号楼）达州市通川区达州中医药职业学院犀牛大道北段</v>
      </c>
      <c r="J4456" s="40" t="str">
        <f>VLOOKUP(B4456,辅助信息!E:I,4,FALSE)</f>
        <v>张扬</v>
      </c>
      <c r="K4456" s="40">
        <f>VLOOKUP(J4456,辅助信息!H:I,2,FALSE)</f>
        <v>18381904567</v>
      </c>
      <c r="L4456" s="111" t="str">
        <f>VLOOKUP(B4456,辅助信息!E:J,6,FALSE)</f>
        <v>控制炉批号！多了现场不收！,优先安排达钢,提前联系到场规格及数量</v>
      </c>
      <c r="O4456" s="64" t="str">
        <f ca="1" t="shared" si="222"/>
        <v/>
      </c>
      <c r="P4456" s="64" t="str">
        <f ca="1" t="shared" si="223"/>
        <v/>
      </c>
      <c r="Q4456" s="29" t="str">
        <f>VLOOKUP(B4456,辅助信息!E:M,9,FALSE)</f>
        <v>ZTWM-CDGS-XS-2024-0134-商投建工达州中医药科技成果示范园项目</v>
      </c>
      <c r="R4456" s="29" t="str">
        <f>_xlfn._xlws.FILTER(辅助信息!D:D,辅助信息!E:E=B4456)</f>
        <v>商投建工达州中医药科技园</v>
      </c>
    </row>
    <row r="4457" hidden="1" spans="2:18">
      <c r="B4457" s="137" t="s">
        <v>112</v>
      </c>
      <c r="C4457" s="72">
        <v>45944</v>
      </c>
      <c r="D4457" s="40" t="str">
        <f>VLOOKUP(B4457,辅助信息!E:K,7,FALSE)</f>
        <v>JWDDCD2025052800131</v>
      </c>
      <c r="E4457" s="40" t="str">
        <f>VLOOKUP(F4457,辅助信息!A:B,2,FALSE)</f>
        <v>盘螺</v>
      </c>
      <c r="F4457" s="40" t="s">
        <v>49</v>
      </c>
      <c r="G4457" s="36">
        <v>12</v>
      </c>
      <c r="H4457" s="136" t="str">
        <f>IF(SUMIFS('[1]2025年已发货'!$E:$E,'[1]2025年已发货'!$F:$F,C4457,'[1]2025年已发货'!$C:$C,F4457,'[1]2025年已发货'!$G:$G,I4457,'[1]2025年已发货'!$H:$H,J4457)=0,"未发货",SUMIFS('[1]2025年已发货'!$E:$E,'[1]2025年已发货'!$F:$F,C4457,'[1]2025年已发货'!$C:$C,F4457,'[1]2025年已发货'!$G:$G,I4457,'[1]2025年已发货'!$H:$H,J4457))</f>
        <v>未发货</v>
      </c>
      <c r="I4457" s="40" t="str">
        <f>VLOOKUP(B4457,辅助信息!E:I,3,FALSE)</f>
        <v>（商投建工达州中医药科技园-4工区-10号楼）达州市通川区达州中医药职业学院犀牛大道北段</v>
      </c>
      <c r="J4457" s="40" t="str">
        <f>VLOOKUP(B4457,辅助信息!E:I,4,FALSE)</f>
        <v>张扬</v>
      </c>
      <c r="K4457" s="40">
        <f>VLOOKUP(J4457,辅助信息!H:I,2,FALSE)</f>
        <v>18381904567</v>
      </c>
      <c r="L4457" s="111" t="str">
        <f>VLOOKUP(B4457,辅助信息!E:J,6,FALSE)</f>
        <v>控制炉批号！多了现场不收！,优先安排达钢,提前联系到场规格及数量</v>
      </c>
      <c r="O4457" s="64" t="str">
        <f ca="1" t="shared" si="222"/>
        <v/>
      </c>
      <c r="P4457" s="64" t="str">
        <f ca="1" t="shared" si="223"/>
        <v/>
      </c>
      <c r="Q4457" s="29" t="str">
        <f>VLOOKUP(B4457,辅助信息!E:M,9,FALSE)</f>
        <v>ZTWM-CDGS-XS-2024-0134-商投建工达州中医药科技成果示范园项目</v>
      </c>
      <c r="R4457" s="29" t="str">
        <f>_xlfn._xlws.FILTER(辅助信息!D:D,辅助信息!E:E=B4457)</f>
        <v>商投建工达州中医药科技园</v>
      </c>
    </row>
    <row r="4458" hidden="1" spans="2:18">
      <c r="B4458" s="137" t="s">
        <v>228</v>
      </c>
      <c r="C4458" s="72">
        <v>45944</v>
      </c>
      <c r="D4458" s="40" t="str">
        <f>VLOOKUP(B4458,辅助信息!E:K,7,FALSE)</f>
        <v>JWDDCD2025092400190</v>
      </c>
      <c r="E4458" s="40" t="str">
        <f>VLOOKUP(F4458,辅助信息!A:B,2,FALSE)</f>
        <v>盘螺</v>
      </c>
      <c r="F4458" s="40" t="s">
        <v>26</v>
      </c>
      <c r="G4458" s="36">
        <v>17</v>
      </c>
      <c r="H4458" s="136" t="str">
        <f>IF(SUMIFS('[1]2025年已发货'!$E:$E,'[1]2025年已发货'!$F:$F,C4458,'[1]2025年已发货'!$C:$C,F4458,'[1]2025年已发货'!$G:$G,I4458,'[1]2025年已发货'!$H:$H,J4458)=0,"未发货",SUMIFS('[1]2025年已发货'!$E:$E,'[1]2025年已发货'!$F:$F,C4458,'[1]2025年已发货'!$C:$C,F4458,'[1]2025年已发货'!$G:$G,I4458,'[1]2025年已发货'!$H:$H,J4458))</f>
        <v>未发货</v>
      </c>
      <c r="I4458" s="40" t="str">
        <f>VLOOKUP(B4458,辅助信息!E:I,3,FALSE)</f>
        <v>(五冶钢构龙泉东洪片区70亩住宅、商业及配套工程项目二标段)成都市龙泉驿外东洪路地铁2号线惠王陵地铁C口</v>
      </c>
      <c r="J4458" s="40" t="str">
        <f>VLOOKUP(B4458,辅助信息!E:I,4,FALSE)</f>
        <v>蒋嗣伟</v>
      </c>
      <c r="K4458" s="40">
        <f>VLOOKUP(J4458,辅助信息!H:I,2,FALSE)</f>
        <v>15014331252</v>
      </c>
      <c r="L4458" s="111">
        <f>VLOOKUP(B4458,辅助信息!E:J,6,FALSE)</f>
        <v>0</v>
      </c>
      <c r="O4458" s="64" t="str">
        <f ca="1" t="shared" si="222"/>
        <v/>
      </c>
      <c r="P4458" s="64" t="str">
        <f ca="1" t="shared" si="223"/>
        <v/>
      </c>
      <c r="Q4458" s="29" t="str">
        <f>VLOOKUP(B4458,辅助信息!E:M,9,FALSE)</f>
        <v>ZTWM-CDGS-XS-2025-0156-五冶钢构-2025年九月第一批次钢筋采购合同(三圣乡项目)-中铁物贸成都公司</v>
      </c>
      <c r="R4458" s="29" t="str">
        <f>_xlfn._xlws.FILTER(辅助信息!D:D,辅助信息!E:E=B4458)</f>
        <v>五冶钢构龙泉东洪片区(70亩、85亩)住宅、商业及配套工程项目</v>
      </c>
    </row>
    <row r="4459" hidden="1" spans="2:18">
      <c r="B4459" s="137" t="s">
        <v>228</v>
      </c>
      <c r="C4459" s="72">
        <v>45944</v>
      </c>
      <c r="D4459" s="40" t="str">
        <f>VLOOKUP(B4459,辅助信息!E:K,7,FALSE)</f>
        <v>JWDDCD2025092400190</v>
      </c>
      <c r="E4459" s="40" t="str">
        <f>VLOOKUP(F4459,辅助信息!A:B,2,FALSE)</f>
        <v>盘螺</v>
      </c>
      <c r="F4459" s="40" t="s">
        <v>40</v>
      </c>
      <c r="G4459" s="36">
        <v>18</v>
      </c>
      <c r="H4459" s="136" t="str">
        <f>IF(SUMIFS('[1]2025年已发货'!$E:$E,'[1]2025年已发货'!$F:$F,C4459,'[1]2025年已发货'!$C:$C,F4459,'[1]2025年已发货'!$G:$G,I4459,'[1]2025年已发货'!$H:$H,J4459)=0,"未发货",SUMIFS('[1]2025年已发货'!$E:$E,'[1]2025年已发货'!$F:$F,C4459,'[1]2025年已发货'!$C:$C,F4459,'[1]2025年已发货'!$G:$G,I4459,'[1]2025年已发货'!$H:$H,J4459))</f>
        <v>未发货</v>
      </c>
      <c r="I4459" s="40" t="str">
        <f>VLOOKUP(B4459,辅助信息!E:I,3,FALSE)</f>
        <v>(五冶钢构龙泉东洪片区70亩住宅、商业及配套工程项目二标段)成都市龙泉驿外东洪路地铁2号线惠王陵地铁C口</v>
      </c>
      <c r="J4459" s="40" t="str">
        <f>VLOOKUP(B4459,辅助信息!E:I,4,FALSE)</f>
        <v>蒋嗣伟</v>
      </c>
      <c r="K4459" s="40">
        <f>VLOOKUP(J4459,辅助信息!H:I,2,FALSE)</f>
        <v>15014331252</v>
      </c>
      <c r="L4459" s="111">
        <f>VLOOKUP(B4459,辅助信息!E:J,6,FALSE)</f>
        <v>0</v>
      </c>
      <c r="O4459" s="64" t="str">
        <f ca="1" t="shared" si="222"/>
        <v/>
      </c>
      <c r="P4459" s="64" t="str">
        <f ca="1" t="shared" si="223"/>
        <v/>
      </c>
      <c r="Q4459" s="29" t="str">
        <f>VLOOKUP(B4459,辅助信息!E:M,9,FALSE)</f>
        <v>ZTWM-CDGS-XS-2025-0156-五冶钢构-2025年九月第一批次钢筋采购合同(三圣乡项目)-中铁物贸成都公司</v>
      </c>
      <c r="R4459" s="29" t="str">
        <f>_xlfn._xlws.FILTER(辅助信息!D:D,辅助信息!E:E=B4459)</f>
        <v>五冶钢构龙泉东洪片区(70亩、85亩)住宅、商业及配套工程项目</v>
      </c>
    </row>
    <row r="4460" hidden="1" spans="2:18">
      <c r="B4460" s="137" t="s">
        <v>240</v>
      </c>
      <c r="C4460" s="72">
        <v>45944</v>
      </c>
      <c r="D4460" s="40" t="str">
        <f>VLOOKUP(B4460,辅助信息!E:K,7,FALSE)</f>
        <v>JWDDCD2025092400204</v>
      </c>
      <c r="E4460" s="40" t="str">
        <f>VLOOKUP(F4460,辅助信息!A:B,2,FALSE)</f>
        <v>高线</v>
      </c>
      <c r="F4460" s="40" t="s">
        <v>53</v>
      </c>
      <c r="G4460" s="36">
        <v>2.5</v>
      </c>
      <c r="H4460" s="136" t="str">
        <f>IF(SUMIFS('[1]2025年已发货'!$E:$E,'[1]2025年已发货'!$F:$F,C4460,'[1]2025年已发货'!$C:$C,F4460,'[1]2025年已发货'!$G:$G,I4460,'[1]2025年已发货'!$H:$H,J4460)=0,"未发货",SUMIFS('[1]2025年已发货'!$E:$E,'[1]2025年已发货'!$F:$F,C4460,'[1]2025年已发货'!$C:$C,F4460,'[1]2025年已发货'!$G:$G,I4460,'[1]2025年已发货'!$H:$H,J4460))</f>
        <v>未发货</v>
      </c>
      <c r="I4460" s="40" t="str">
        <f>VLOOKUP(B4460,辅助信息!E:I,3,FALSE)</f>
        <v>(五冶钢构龙泉东洪片区70亩住宅、商业及配套工程项目三标段)成都市龙泉驿外东洪路地铁2号线惠王陵地铁C口</v>
      </c>
      <c r="J4460" s="40" t="str">
        <f>VLOOKUP(B4460,辅助信息!E:I,4,FALSE)</f>
        <v>蒋嗣伟</v>
      </c>
      <c r="K4460" s="40">
        <f>VLOOKUP(J4460,辅助信息!H:I,2,FALSE)</f>
        <v>15014331252</v>
      </c>
      <c r="L4460" s="111">
        <f>VLOOKUP(B4460,辅助信息!E:J,6,FALSE)</f>
        <v>0</v>
      </c>
      <c r="O4460" s="64" t="str">
        <f ca="1" t="shared" si="222"/>
        <v/>
      </c>
      <c r="P4460" s="64" t="str">
        <f ca="1" t="shared" si="223"/>
        <v/>
      </c>
      <c r="Q4460" s="29" t="str">
        <f>VLOOKUP(B4460,辅助信息!E:M,9,FALSE)</f>
        <v>ZTWM-CDGS-XS-2025-0156-五冶钢构-2025年九月第一批次钢筋采购合同(三圣乡项目)-中铁物贸成都公司</v>
      </c>
      <c r="R4460" s="29" t="str">
        <f>_xlfn._xlws.FILTER(辅助信息!D:D,辅助信息!E:E=B4460)</f>
        <v>五冶钢构龙泉东洪片区(70亩、85亩)住宅、商业及配套工程项目</v>
      </c>
    </row>
    <row r="4461" hidden="1" spans="2:18">
      <c r="B4461" s="137" t="s">
        <v>240</v>
      </c>
      <c r="C4461" s="72">
        <v>45944</v>
      </c>
      <c r="D4461" s="40" t="str">
        <f>VLOOKUP(B4461,辅助信息!E:K,7,FALSE)</f>
        <v>JWDDCD2025092400204</v>
      </c>
      <c r="E4461" s="40" t="str">
        <f>VLOOKUP(F4461,辅助信息!A:B,2,FALSE)</f>
        <v>螺纹钢</v>
      </c>
      <c r="F4461" s="40" t="s">
        <v>27</v>
      </c>
      <c r="G4461" s="36">
        <v>27</v>
      </c>
      <c r="H4461" s="136">
        <f>IF(SUMIFS('[1]2025年已发货'!$E:$E,'[1]2025年已发货'!$F:$F,C4461,'[1]2025年已发货'!$C:$C,F4461,'[1]2025年已发货'!$G:$G,I4461,'[1]2025年已发货'!$H:$H,J4461)=0,"未发货",SUMIFS('[1]2025年已发货'!$E:$E,'[1]2025年已发货'!$F:$F,C4461,'[1]2025年已发货'!$C:$C,F4461,'[1]2025年已发货'!$G:$G,I4461,'[1]2025年已发货'!$H:$H,J4461))</f>
        <v>27</v>
      </c>
      <c r="I4461" s="40" t="str">
        <f>VLOOKUP(B4461,辅助信息!E:I,3,FALSE)</f>
        <v>(五冶钢构龙泉东洪片区70亩住宅、商业及配套工程项目三标段)成都市龙泉驿外东洪路地铁2号线惠王陵地铁C口</v>
      </c>
      <c r="J4461" s="40" t="str">
        <f>VLOOKUP(B4461,辅助信息!E:I,4,FALSE)</f>
        <v>蒋嗣伟</v>
      </c>
      <c r="K4461" s="40">
        <f>VLOOKUP(J4461,辅助信息!H:I,2,FALSE)</f>
        <v>15014331252</v>
      </c>
      <c r="L4461" s="111">
        <f>VLOOKUP(B4461,辅助信息!E:J,6,FALSE)</f>
        <v>0</v>
      </c>
      <c r="O4461" s="64" t="str">
        <f ca="1" t="shared" si="222"/>
        <v/>
      </c>
      <c r="P4461" s="64" t="str">
        <f ca="1" t="shared" si="223"/>
        <v/>
      </c>
      <c r="Q4461" s="29" t="str">
        <f>VLOOKUP(B4461,辅助信息!E:M,9,FALSE)</f>
        <v>ZTWM-CDGS-XS-2025-0156-五冶钢构-2025年九月第一批次钢筋采购合同(三圣乡项目)-中铁物贸成都公司</v>
      </c>
      <c r="R4461" s="29" t="str">
        <f>_xlfn._xlws.FILTER(辅助信息!D:D,辅助信息!E:E=B4461)</f>
        <v>五冶钢构龙泉东洪片区(70亩、85亩)住宅、商业及配套工程项目</v>
      </c>
    </row>
    <row r="4462" hidden="1" spans="2:18">
      <c r="B4462" s="137" t="s">
        <v>240</v>
      </c>
      <c r="C4462" s="72">
        <v>45944</v>
      </c>
      <c r="D4462" s="40" t="str">
        <f>VLOOKUP(B4462,辅助信息!E:K,7,FALSE)</f>
        <v>JWDDCD2025092400204</v>
      </c>
      <c r="E4462" s="40" t="str">
        <f>VLOOKUP(F4462,辅助信息!A:B,2,FALSE)</f>
        <v>螺纹钢</v>
      </c>
      <c r="F4462" s="40" t="s">
        <v>19</v>
      </c>
      <c r="G4462" s="36">
        <v>18</v>
      </c>
      <c r="H4462" s="136">
        <f>IF(SUMIFS('[1]2025年已发货'!$E:$E,'[1]2025年已发货'!$F:$F,C4462,'[1]2025年已发货'!$C:$C,F4462,'[1]2025年已发货'!$G:$G,I4462,'[1]2025年已发货'!$H:$H,J4462)=0,"未发货",SUMIFS('[1]2025年已发货'!$E:$E,'[1]2025年已发货'!$F:$F,C4462,'[1]2025年已发货'!$C:$C,F4462,'[1]2025年已发货'!$G:$G,I4462,'[1]2025年已发货'!$H:$H,J4462))</f>
        <v>18</v>
      </c>
      <c r="I4462" s="40" t="str">
        <f>VLOOKUP(B4462,辅助信息!E:I,3,FALSE)</f>
        <v>(五冶钢构龙泉东洪片区70亩住宅、商业及配套工程项目三标段)成都市龙泉驿外东洪路地铁2号线惠王陵地铁C口</v>
      </c>
      <c r="J4462" s="40" t="str">
        <f>VLOOKUP(B4462,辅助信息!E:I,4,FALSE)</f>
        <v>蒋嗣伟</v>
      </c>
      <c r="K4462" s="40">
        <f>VLOOKUP(J4462,辅助信息!H:I,2,FALSE)</f>
        <v>15014331252</v>
      </c>
      <c r="L4462" s="111">
        <f>VLOOKUP(B4462,辅助信息!E:J,6,FALSE)</f>
        <v>0</v>
      </c>
      <c r="O4462" s="64" t="str">
        <f ca="1" t="shared" si="222"/>
        <v/>
      </c>
      <c r="P4462" s="64" t="str">
        <f ca="1" t="shared" si="223"/>
        <v/>
      </c>
      <c r="Q4462" s="29" t="str">
        <f>VLOOKUP(B4462,辅助信息!E:M,9,FALSE)</f>
        <v>ZTWM-CDGS-XS-2025-0156-五冶钢构-2025年九月第一批次钢筋采购合同(三圣乡项目)-中铁物贸成都公司</v>
      </c>
      <c r="R4462" s="29" t="str">
        <f>_xlfn._xlws.FILTER(辅助信息!D:D,辅助信息!E:E=B4462)</f>
        <v>五冶钢构龙泉东洪片区(70亩、85亩)住宅、商业及配套工程项目</v>
      </c>
    </row>
    <row r="4463" hidden="1" spans="2:18">
      <c r="B4463" s="137" t="s">
        <v>240</v>
      </c>
      <c r="C4463" s="72">
        <v>45944</v>
      </c>
      <c r="D4463" s="40" t="str">
        <f>VLOOKUP(B4463,辅助信息!E:K,7,FALSE)</f>
        <v>JWDDCD2025092400204</v>
      </c>
      <c r="E4463" s="40" t="str">
        <f>VLOOKUP(F4463,辅助信息!A:B,2,FALSE)</f>
        <v>螺纹钢</v>
      </c>
      <c r="F4463" s="40" t="s">
        <v>32</v>
      </c>
      <c r="G4463" s="36">
        <v>65</v>
      </c>
      <c r="H4463" s="136">
        <f>IF(SUMIFS('[1]2025年已发货'!$E:$E,'[1]2025年已发货'!$F:$F,C4463,'[1]2025年已发货'!$C:$C,F4463,'[1]2025年已发货'!$G:$G,I4463,'[1]2025年已发货'!$H:$H,J4463)=0,"未发货",SUMIFS('[1]2025年已发货'!$E:$E,'[1]2025年已发货'!$F:$F,C4463,'[1]2025年已发货'!$C:$C,F4463,'[1]2025年已发货'!$G:$G,I4463,'[1]2025年已发货'!$H:$H,J4463))</f>
        <v>65</v>
      </c>
      <c r="I4463" s="40" t="str">
        <f>VLOOKUP(B4463,辅助信息!E:I,3,FALSE)</f>
        <v>(五冶钢构龙泉东洪片区70亩住宅、商业及配套工程项目三标段)成都市龙泉驿外东洪路地铁2号线惠王陵地铁C口</v>
      </c>
      <c r="J4463" s="40" t="str">
        <f>VLOOKUP(B4463,辅助信息!E:I,4,FALSE)</f>
        <v>蒋嗣伟</v>
      </c>
      <c r="K4463" s="40">
        <f>VLOOKUP(J4463,辅助信息!H:I,2,FALSE)</f>
        <v>15014331252</v>
      </c>
      <c r="L4463" s="111">
        <f>VLOOKUP(B4463,辅助信息!E:J,6,FALSE)</f>
        <v>0</v>
      </c>
      <c r="O4463" s="64" t="str">
        <f ca="1" t="shared" si="222"/>
        <v/>
      </c>
      <c r="P4463" s="64" t="str">
        <f ca="1" t="shared" si="223"/>
        <v/>
      </c>
      <c r="Q4463" s="29" t="str">
        <f>VLOOKUP(B4463,辅助信息!E:M,9,FALSE)</f>
        <v>ZTWM-CDGS-XS-2025-0156-五冶钢构-2025年九月第一批次钢筋采购合同(三圣乡项目)-中铁物贸成都公司</v>
      </c>
      <c r="R4463" s="29" t="str">
        <f>_xlfn._xlws.FILTER(辅助信息!D:D,辅助信息!E:E=B4463)</f>
        <v>五冶钢构龙泉东洪片区(70亩、85亩)住宅、商业及配套工程项目</v>
      </c>
    </row>
    <row r="4464" hidden="1" spans="2:18">
      <c r="B4464" s="137" t="s">
        <v>240</v>
      </c>
      <c r="C4464" s="72">
        <v>45944</v>
      </c>
      <c r="D4464" s="40" t="str">
        <f>VLOOKUP(B4464,辅助信息!E:K,7,FALSE)</f>
        <v>JWDDCD2025092400204</v>
      </c>
      <c r="E4464" s="40" t="str">
        <f>VLOOKUP(F4464,辅助信息!A:B,2,FALSE)</f>
        <v>螺纹钢</v>
      </c>
      <c r="F4464" s="40" t="s">
        <v>30</v>
      </c>
      <c r="G4464" s="36">
        <v>15</v>
      </c>
      <c r="H4464" s="136">
        <f>IF(SUMIFS('[1]2025年已发货'!$E:$E,'[1]2025年已发货'!$F:$F,C4464,'[1]2025年已发货'!$C:$C,F4464,'[1]2025年已发货'!$G:$G,I4464,'[1]2025年已发货'!$H:$H,J4464)=0,"未发货",SUMIFS('[1]2025年已发货'!$E:$E,'[1]2025年已发货'!$F:$F,C4464,'[1]2025年已发货'!$C:$C,F4464,'[1]2025年已发货'!$G:$G,I4464,'[1]2025年已发货'!$H:$H,J4464))</f>
        <v>15</v>
      </c>
      <c r="I4464" s="40" t="str">
        <f>VLOOKUP(B4464,辅助信息!E:I,3,FALSE)</f>
        <v>(五冶钢构龙泉东洪片区70亩住宅、商业及配套工程项目三标段)成都市龙泉驿外东洪路地铁2号线惠王陵地铁C口</v>
      </c>
      <c r="J4464" s="40" t="str">
        <f>VLOOKUP(B4464,辅助信息!E:I,4,FALSE)</f>
        <v>蒋嗣伟</v>
      </c>
      <c r="K4464" s="40">
        <f>VLOOKUP(J4464,辅助信息!H:I,2,FALSE)</f>
        <v>15014331252</v>
      </c>
      <c r="L4464" s="111">
        <f>VLOOKUP(B4464,辅助信息!E:J,6,FALSE)</f>
        <v>0</v>
      </c>
      <c r="O4464" s="64" t="str">
        <f ca="1" t="shared" si="222"/>
        <v/>
      </c>
      <c r="P4464" s="64" t="str">
        <f ca="1" t="shared" si="223"/>
        <v/>
      </c>
      <c r="Q4464" s="29" t="str">
        <f>VLOOKUP(B4464,辅助信息!E:M,9,FALSE)</f>
        <v>ZTWM-CDGS-XS-2025-0156-五冶钢构-2025年九月第一批次钢筋采购合同(三圣乡项目)-中铁物贸成都公司</v>
      </c>
      <c r="R4464" s="29" t="str">
        <f>_xlfn._xlws.FILTER(辅助信息!D:D,辅助信息!E:E=B4464)</f>
        <v>五冶钢构龙泉东洪片区(70亩、85亩)住宅、商业及配套工程项目</v>
      </c>
    </row>
    <row r="4465" hidden="1" spans="2:18">
      <c r="B4465" s="137" t="s">
        <v>240</v>
      </c>
      <c r="C4465" s="72">
        <v>45944</v>
      </c>
      <c r="D4465" s="40" t="str">
        <f>VLOOKUP(B4465,辅助信息!E:K,7,FALSE)</f>
        <v>JWDDCD2025092400204</v>
      </c>
      <c r="E4465" s="40" t="str">
        <f>VLOOKUP(F4465,辅助信息!A:B,2,FALSE)</f>
        <v>螺纹钢</v>
      </c>
      <c r="F4465" s="40" t="s">
        <v>33</v>
      </c>
      <c r="G4465" s="36">
        <v>15</v>
      </c>
      <c r="H4465" s="136">
        <f>IF(SUMIFS('[1]2025年已发货'!$E:$E,'[1]2025年已发货'!$F:$F,C4465,'[1]2025年已发货'!$C:$C,F4465,'[1]2025年已发货'!$G:$G,I4465,'[1]2025年已发货'!$H:$H,J4465)=0,"未发货",SUMIFS('[1]2025年已发货'!$E:$E,'[1]2025年已发货'!$F:$F,C4465,'[1]2025年已发货'!$C:$C,F4465,'[1]2025年已发货'!$G:$G,I4465,'[1]2025年已发货'!$H:$H,J4465))</f>
        <v>15</v>
      </c>
      <c r="I4465" s="40" t="str">
        <f>VLOOKUP(B4465,辅助信息!E:I,3,FALSE)</f>
        <v>(五冶钢构龙泉东洪片区70亩住宅、商业及配套工程项目三标段)成都市龙泉驿外东洪路地铁2号线惠王陵地铁C口</v>
      </c>
      <c r="J4465" s="40" t="str">
        <f>VLOOKUP(B4465,辅助信息!E:I,4,FALSE)</f>
        <v>蒋嗣伟</v>
      </c>
      <c r="K4465" s="40">
        <f>VLOOKUP(J4465,辅助信息!H:I,2,FALSE)</f>
        <v>15014331252</v>
      </c>
      <c r="L4465" s="111">
        <f>VLOOKUP(B4465,辅助信息!E:J,6,FALSE)</f>
        <v>0</v>
      </c>
      <c r="O4465" s="64" t="str">
        <f ca="1" t="shared" si="222"/>
        <v/>
      </c>
      <c r="P4465" s="64" t="str">
        <f ca="1" t="shared" si="223"/>
        <v/>
      </c>
      <c r="Q4465" s="29" t="str">
        <f>VLOOKUP(B4465,辅助信息!E:M,9,FALSE)</f>
        <v>ZTWM-CDGS-XS-2025-0156-五冶钢构-2025年九月第一批次钢筋采购合同(三圣乡项目)-中铁物贸成都公司</v>
      </c>
      <c r="R4465" s="29" t="str">
        <f>_xlfn._xlws.FILTER(辅助信息!D:D,辅助信息!E:E=B4465)</f>
        <v>五冶钢构龙泉东洪片区(70亩、85亩)住宅、商业及配套工程项目</v>
      </c>
    </row>
    <row r="4466" hidden="1" spans="2:18">
      <c r="B4466" s="137" t="s">
        <v>240</v>
      </c>
      <c r="C4466" s="72">
        <v>45944</v>
      </c>
      <c r="D4466" s="40" t="str">
        <f>VLOOKUP(B4466,辅助信息!E:K,7,FALSE)</f>
        <v>JWDDCD2025092400204</v>
      </c>
      <c r="E4466" s="40" t="str">
        <f>VLOOKUP(F4466,辅助信息!A:B,2,FALSE)</f>
        <v>螺纹钢</v>
      </c>
      <c r="F4466" s="40" t="s">
        <v>28</v>
      </c>
      <c r="G4466" s="36">
        <v>6</v>
      </c>
      <c r="H4466" s="136">
        <f>IF(SUMIFS('[1]2025年已发货'!$E:$E,'[1]2025年已发货'!$F:$F,C4466,'[1]2025年已发货'!$C:$C,F4466,'[1]2025年已发货'!$G:$G,I4466,'[1]2025年已发货'!$H:$H,J4466)=0,"未发货",SUMIFS('[1]2025年已发货'!$E:$E,'[1]2025年已发货'!$F:$F,C4466,'[1]2025年已发货'!$C:$C,F4466,'[1]2025年已发货'!$G:$G,I4466,'[1]2025年已发货'!$H:$H,J4466))</f>
        <v>6</v>
      </c>
      <c r="I4466" s="40" t="str">
        <f>VLOOKUP(B4466,辅助信息!E:I,3,FALSE)</f>
        <v>(五冶钢构龙泉东洪片区70亩住宅、商业及配套工程项目三标段)成都市龙泉驿外东洪路地铁2号线惠王陵地铁C口</v>
      </c>
      <c r="J4466" s="40" t="str">
        <f>VLOOKUP(B4466,辅助信息!E:I,4,FALSE)</f>
        <v>蒋嗣伟</v>
      </c>
      <c r="K4466" s="40">
        <f>VLOOKUP(J4466,辅助信息!H:I,2,FALSE)</f>
        <v>15014331252</v>
      </c>
      <c r="L4466" s="111">
        <f>VLOOKUP(B4466,辅助信息!E:J,6,FALSE)</f>
        <v>0</v>
      </c>
      <c r="O4466" s="64" t="str">
        <f ca="1" t="shared" si="222"/>
        <v/>
      </c>
      <c r="P4466" s="64" t="str">
        <f ca="1" t="shared" si="223"/>
        <v/>
      </c>
      <c r="Q4466" s="29" t="str">
        <f>VLOOKUP(B4466,辅助信息!E:M,9,FALSE)</f>
        <v>ZTWM-CDGS-XS-2025-0156-五冶钢构-2025年九月第一批次钢筋采购合同(三圣乡项目)-中铁物贸成都公司</v>
      </c>
      <c r="R4466" s="29" t="str">
        <f>_xlfn._xlws.FILTER(辅助信息!D:D,辅助信息!E:E=B4466)</f>
        <v>五冶钢构龙泉东洪片区(70亩、85亩)住宅、商业及配套工程项目</v>
      </c>
    </row>
    <row r="4467" hidden="1" spans="2:18">
      <c r="B4467" s="137" t="s">
        <v>240</v>
      </c>
      <c r="C4467" s="72">
        <v>45944</v>
      </c>
      <c r="D4467" s="40" t="str">
        <f>VLOOKUP(B4467,辅助信息!E:K,7,FALSE)</f>
        <v>JWDDCD2025092400204</v>
      </c>
      <c r="E4467" s="40" t="str">
        <f>VLOOKUP(F4467,辅助信息!A:B,2,FALSE)</f>
        <v>螺纹钢</v>
      </c>
      <c r="F4467" s="40" t="s">
        <v>18</v>
      </c>
      <c r="G4467" s="36">
        <v>6</v>
      </c>
      <c r="H4467" s="136">
        <f>IF(SUMIFS('[1]2025年已发货'!$E:$E,'[1]2025年已发货'!$F:$F,C4467,'[1]2025年已发货'!$C:$C,F4467,'[1]2025年已发货'!$G:$G,I4467,'[1]2025年已发货'!$H:$H,J4467)=0,"未发货",SUMIFS('[1]2025年已发货'!$E:$E,'[1]2025年已发货'!$F:$F,C4467,'[1]2025年已发货'!$C:$C,F4467,'[1]2025年已发货'!$G:$G,I4467,'[1]2025年已发货'!$H:$H,J4467))</f>
        <v>6</v>
      </c>
      <c r="I4467" s="40" t="str">
        <f>VLOOKUP(B4467,辅助信息!E:I,3,FALSE)</f>
        <v>(五冶钢构龙泉东洪片区70亩住宅、商业及配套工程项目三标段)成都市龙泉驿外东洪路地铁2号线惠王陵地铁C口</v>
      </c>
      <c r="J4467" s="40" t="str">
        <f>VLOOKUP(B4467,辅助信息!E:I,4,FALSE)</f>
        <v>蒋嗣伟</v>
      </c>
      <c r="K4467" s="40">
        <f>VLOOKUP(J4467,辅助信息!H:I,2,FALSE)</f>
        <v>15014331252</v>
      </c>
      <c r="L4467" s="111">
        <f>VLOOKUP(B4467,辅助信息!E:J,6,FALSE)</f>
        <v>0</v>
      </c>
      <c r="O4467" s="64" t="str">
        <f ca="1" t="shared" si="222"/>
        <v/>
      </c>
      <c r="P4467" s="64" t="str">
        <f ca="1" t="shared" si="223"/>
        <v/>
      </c>
      <c r="Q4467" s="29" t="str">
        <f>VLOOKUP(B4467,辅助信息!E:M,9,FALSE)</f>
        <v>ZTWM-CDGS-XS-2025-0156-五冶钢构-2025年九月第一批次钢筋采购合同(三圣乡项目)-中铁物贸成都公司</v>
      </c>
      <c r="R4467" s="29" t="str">
        <f>_xlfn._xlws.FILTER(辅助信息!D:D,辅助信息!E:E=B4467)</f>
        <v>五冶钢构龙泉东洪片区(70亩、85亩)住宅、商业及配套工程项目</v>
      </c>
    </row>
    <row r="4468" hidden="1" spans="2:18">
      <c r="B4468" s="137" t="s">
        <v>240</v>
      </c>
      <c r="C4468" s="72">
        <v>45944</v>
      </c>
      <c r="D4468" s="40" t="str">
        <f>VLOOKUP(B4468,辅助信息!E:K,7,FALSE)</f>
        <v>JWDDCD2025092400204</v>
      </c>
      <c r="E4468" s="40" t="str">
        <f>VLOOKUP(F4468,辅助信息!A:B,2,FALSE)</f>
        <v>盘螺</v>
      </c>
      <c r="F4468" s="40" t="s">
        <v>41</v>
      </c>
      <c r="G4468" s="36">
        <v>15</v>
      </c>
      <c r="H4468" s="136" t="str">
        <f>IF(SUMIFS('[1]2025年已发货'!$E:$E,'[1]2025年已发货'!$F:$F,C4468,'[1]2025年已发货'!$C:$C,F4468,'[1]2025年已发货'!$G:$G,I4468,'[1]2025年已发货'!$H:$H,J4468)=0,"未发货",SUMIFS('[1]2025年已发货'!$E:$E,'[1]2025年已发货'!$F:$F,C4468,'[1]2025年已发货'!$C:$C,F4468,'[1]2025年已发货'!$G:$G,I4468,'[1]2025年已发货'!$H:$H,J4468))</f>
        <v>未发货</v>
      </c>
      <c r="I4468" s="40" t="str">
        <f>VLOOKUP(B4468,辅助信息!E:I,3,FALSE)</f>
        <v>(五冶钢构龙泉东洪片区70亩住宅、商业及配套工程项目三标段)成都市龙泉驿外东洪路地铁2号线惠王陵地铁C口</v>
      </c>
      <c r="J4468" s="40" t="str">
        <f>VLOOKUP(B4468,辅助信息!E:I,4,FALSE)</f>
        <v>蒋嗣伟</v>
      </c>
      <c r="K4468" s="40">
        <f>VLOOKUP(J4468,辅助信息!H:I,2,FALSE)</f>
        <v>15014331252</v>
      </c>
      <c r="L4468" s="111">
        <f>VLOOKUP(B4468,辅助信息!E:J,6,FALSE)</f>
        <v>0</v>
      </c>
      <c r="O4468" s="64" t="str">
        <f ca="1" t="shared" si="222"/>
        <v/>
      </c>
      <c r="P4468" s="64" t="str">
        <f ca="1" t="shared" si="223"/>
        <v/>
      </c>
      <c r="Q4468" s="29" t="str">
        <f>VLOOKUP(B4468,辅助信息!E:M,9,FALSE)</f>
        <v>ZTWM-CDGS-XS-2025-0156-五冶钢构-2025年九月第一批次钢筋采购合同(三圣乡项目)-中铁物贸成都公司</v>
      </c>
      <c r="R4468" s="29" t="str">
        <f>_xlfn._xlws.FILTER(辅助信息!D:D,辅助信息!E:E=B4468)</f>
        <v>五冶钢构龙泉东洪片区(70亩、85亩)住宅、商业及配套工程项目</v>
      </c>
    </row>
    <row r="4469" hidden="1" spans="2:18">
      <c r="B4469" s="137" t="s">
        <v>240</v>
      </c>
      <c r="C4469" s="72">
        <v>45944</v>
      </c>
      <c r="D4469" s="40" t="str">
        <f>VLOOKUP(B4469,辅助信息!E:K,7,FALSE)</f>
        <v>JWDDCD2025092400204</v>
      </c>
      <c r="E4469" s="40" t="str">
        <f>VLOOKUP(F4469,辅助信息!A:B,2,FALSE)</f>
        <v>盘螺</v>
      </c>
      <c r="F4469" s="40" t="s">
        <v>49</v>
      </c>
      <c r="G4469" s="36">
        <v>5</v>
      </c>
      <c r="H4469" s="136" t="str">
        <f>IF(SUMIFS('[1]2025年已发货'!$E:$E,'[1]2025年已发货'!$F:$F,C4469,'[1]2025年已发货'!$C:$C,F4469,'[1]2025年已发货'!$G:$G,I4469,'[1]2025年已发货'!$H:$H,J4469)=0,"未发货",SUMIFS('[1]2025年已发货'!$E:$E,'[1]2025年已发货'!$F:$F,C4469,'[1]2025年已发货'!$C:$C,F4469,'[1]2025年已发货'!$G:$G,I4469,'[1]2025年已发货'!$H:$H,J4469))</f>
        <v>未发货</v>
      </c>
      <c r="I4469" s="40" t="str">
        <f>VLOOKUP(B4469,辅助信息!E:I,3,FALSE)</f>
        <v>(五冶钢构龙泉东洪片区70亩住宅、商业及配套工程项目三标段)成都市龙泉驿外东洪路地铁2号线惠王陵地铁C口</v>
      </c>
      <c r="J4469" s="40" t="str">
        <f>VLOOKUP(B4469,辅助信息!E:I,4,FALSE)</f>
        <v>蒋嗣伟</v>
      </c>
      <c r="K4469" s="40">
        <f>VLOOKUP(J4469,辅助信息!H:I,2,FALSE)</f>
        <v>15014331252</v>
      </c>
      <c r="L4469" s="111">
        <f>VLOOKUP(B4469,辅助信息!E:J,6,FALSE)</f>
        <v>0</v>
      </c>
      <c r="O4469" s="64" t="str">
        <f ca="1" t="shared" si="222"/>
        <v/>
      </c>
      <c r="P4469" s="64" t="str">
        <f ca="1" t="shared" si="223"/>
        <v/>
      </c>
      <c r="Q4469" s="29" t="str">
        <f>VLOOKUP(B4469,辅助信息!E:M,9,FALSE)</f>
        <v>ZTWM-CDGS-XS-2025-0156-五冶钢构-2025年九月第一批次钢筋采购合同(三圣乡项目)-中铁物贸成都公司</v>
      </c>
      <c r="R4469" s="29" t="str">
        <f>_xlfn._xlws.FILTER(辅助信息!D:D,辅助信息!E:E=B4469)</f>
        <v>五冶钢构龙泉东洪片区(70亩、85亩)住宅、商业及配套工程项目</v>
      </c>
    </row>
    <row r="4470" hidden="1" spans="2:18">
      <c r="B4470" s="137" t="s">
        <v>240</v>
      </c>
      <c r="C4470" s="72">
        <v>45944</v>
      </c>
      <c r="D4470" s="40" t="str">
        <f>VLOOKUP(B4470,辅助信息!E:K,7,FALSE)</f>
        <v>JWDDCD2025092400204</v>
      </c>
      <c r="E4470" s="40" t="str">
        <f>VLOOKUP(F4470,辅助信息!A:B,2,FALSE)</f>
        <v>盘螺</v>
      </c>
      <c r="F4470" s="40" t="s">
        <v>40</v>
      </c>
      <c r="G4470" s="36">
        <v>10</v>
      </c>
      <c r="H4470" s="136" t="str">
        <f>IF(SUMIFS('[1]2025年已发货'!$E:$E,'[1]2025年已发货'!$F:$F,C4470,'[1]2025年已发货'!$C:$C,F4470,'[1]2025年已发货'!$G:$G,I4470,'[1]2025年已发货'!$H:$H,J4470)=0,"未发货",SUMIFS('[1]2025年已发货'!$E:$E,'[1]2025年已发货'!$F:$F,C4470,'[1]2025年已发货'!$C:$C,F4470,'[1]2025年已发货'!$G:$G,I4470,'[1]2025年已发货'!$H:$H,J4470))</f>
        <v>未发货</v>
      </c>
      <c r="I4470" s="40" t="str">
        <f>VLOOKUP(B4470,辅助信息!E:I,3,FALSE)</f>
        <v>(五冶钢构龙泉东洪片区70亩住宅、商业及配套工程项目三标段)成都市龙泉驿外东洪路地铁2号线惠王陵地铁C口</v>
      </c>
      <c r="J4470" s="40" t="str">
        <f>VLOOKUP(B4470,辅助信息!E:I,4,FALSE)</f>
        <v>蒋嗣伟</v>
      </c>
      <c r="K4470" s="40">
        <f>VLOOKUP(J4470,辅助信息!H:I,2,FALSE)</f>
        <v>15014331252</v>
      </c>
      <c r="L4470" s="111">
        <f>VLOOKUP(B4470,辅助信息!E:J,6,FALSE)</f>
        <v>0</v>
      </c>
      <c r="O4470" s="64" t="str">
        <f ca="1" t="shared" si="222"/>
        <v/>
      </c>
      <c r="P4470" s="64" t="str">
        <f ca="1" t="shared" si="223"/>
        <v/>
      </c>
      <c r="Q4470" s="29" t="str">
        <f>VLOOKUP(B4470,辅助信息!E:M,9,FALSE)</f>
        <v>ZTWM-CDGS-XS-2025-0156-五冶钢构-2025年九月第一批次钢筋采购合同(三圣乡项目)-中铁物贸成都公司</v>
      </c>
      <c r="R4470" s="29" t="str">
        <f>_xlfn._xlws.FILTER(辅助信息!D:D,辅助信息!E:E=B4470)</f>
        <v>五冶钢构龙泉东洪片区(70亩、85亩)住宅、商业及配套工程项目</v>
      </c>
    </row>
    <row r="4471" hidden="1" spans="2:18">
      <c r="B4471" s="137" t="s">
        <v>224</v>
      </c>
      <c r="C4471" s="72">
        <v>45944</v>
      </c>
      <c r="D4471" s="40" t="str">
        <f>VLOOKUP(B4471,辅助信息!E:K,7,FALSE)</f>
        <v>JWDDCD2025092400188</v>
      </c>
      <c r="E4471" s="40" t="str">
        <f>VLOOKUP(F4471,辅助信息!A:B,2,FALSE)</f>
        <v>盘螺</v>
      </c>
      <c r="F4471" s="40" t="s">
        <v>40</v>
      </c>
      <c r="G4471" s="36">
        <v>40</v>
      </c>
      <c r="H4471" s="136">
        <f>IF(SUMIFS('[1]2025年已发货'!$E:$E,'[1]2025年已发货'!$F:$F,C4471,'[1]2025年已发货'!$C:$C,F4471,'[1]2025年已发货'!$G:$G,I4471,'[1]2025年已发货'!$H:$H,J4471)=0,"未发货",SUMIFS('[1]2025年已发货'!$E:$E,'[1]2025年已发货'!$F:$F,C4471,'[1]2025年已发货'!$C:$C,F4471,'[1]2025年已发货'!$G:$G,I4471,'[1]2025年已发货'!$H:$H,J4471))</f>
        <v>40</v>
      </c>
      <c r="I4471" s="40" t="str">
        <f>VLOOKUP(B4471,辅助信息!E:I,3,FALSE)</f>
        <v>(五冶钢构龙泉东洪片区70亩住宅、商业及配套工程项目一标段)成都市龙泉驿外东洪路地铁2号线惠王陵地铁C口</v>
      </c>
      <c r="J4471" s="40" t="str">
        <f>VLOOKUP(B4471,辅助信息!E:I,4,FALSE)</f>
        <v>邹爱国</v>
      </c>
      <c r="K4471" s="40">
        <f>VLOOKUP(J4471,辅助信息!H:I,2,FALSE)</f>
        <v>13540231225</v>
      </c>
      <c r="L4471" s="111">
        <f>VLOOKUP(B4471,辅助信息!E:J,6,FALSE)</f>
        <v>0</v>
      </c>
      <c r="O4471" s="64" t="str">
        <f ca="1" t="shared" si="222"/>
        <v/>
      </c>
      <c r="P4471" s="64" t="str">
        <f ca="1" t="shared" si="223"/>
        <v/>
      </c>
      <c r="Q4471" s="29" t="str">
        <f>VLOOKUP(B4471,辅助信息!E:M,9,FALSE)</f>
        <v>ZTWM-CDGS-XS-2025-0156-五冶钢构-2025年九月第一批次钢筋采购合同(三圣乡项目)-中铁物贸成都公司</v>
      </c>
      <c r="R4471" s="29" t="str">
        <f>_xlfn._xlws.FILTER(辅助信息!D:D,辅助信息!E:E=B4471)</f>
        <v>五冶钢构龙泉东洪片区(70亩、85亩)住宅、商业及配套工程项目</v>
      </c>
    </row>
    <row r="4472" hidden="1" spans="2:18">
      <c r="B4472" s="137" t="s">
        <v>226</v>
      </c>
      <c r="C4472" s="72">
        <v>45944</v>
      </c>
      <c r="D4472" s="40" t="str">
        <f>VLOOKUP(B4472,辅助信息!E:K,7,FALSE)</f>
        <v>JWDDCD2025092400211</v>
      </c>
      <c r="E4472" s="40" t="str">
        <f>VLOOKUP(F4472,辅助信息!A:B,2,FALSE)</f>
        <v>盘螺</v>
      </c>
      <c r="F4472" s="40" t="s">
        <v>26</v>
      </c>
      <c r="G4472" s="36">
        <v>35</v>
      </c>
      <c r="H4472" s="136">
        <f>IF(SUMIFS('[1]2025年已发货'!$E:$E,'[1]2025年已发货'!$F:$F,C4472,'[1]2025年已发货'!$C:$C,F4472,'[1]2025年已发货'!$G:$G,I4472,'[1]2025年已发货'!$H:$H,J4472)=0,"未发货",SUMIFS('[1]2025年已发货'!$E:$E,'[1]2025年已发货'!$F:$F,C4472,'[1]2025年已发货'!$C:$C,F4472,'[1]2025年已发货'!$G:$G,I4472,'[1]2025年已发货'!$H:$H,J4472))</f>
        <v>35</v>
      </c>
      <c r="I4472" s="40" t="str">
        <f>VLOOKUP(B4472,辅助信息!E:I,3,FALSE)</f>
        <v>(五冶钢构龙泉东洪片区85亩住宅、商业及配套工程项目二标段)成都市龙泉驿外东洪路地铁2号线惠王陵地铁C口</v>
      </c>
      <c r="J4472" s="40" t="str">
        <f>VLOOKUP(B4472,辅助信息!E:I,4,FALSE)</f>
        <v>李渊</v>
      </c>
      <c r="K4472" s="40">
        <f>VLOOKUP(J4472,辅助信息!H:I,2,FALSE)</f>
        <v>18381013849</v>
      </c>
      <c r="L4472" s="111">
        <f>VLOOKUP(B4472,辅助信息!E:J,6,FALSE)</f>
        <v>0</v>
      </c>
      <c r="O4472" s="64" t="str">
        <f ca="1" t="shared" si="222"/>
        <v/>
      </c>
      <c r="P4472" s="64" t="str">
        <f ca="1" t="shared" si="223"/>
        <v/>
      </c>
      <c r="Q4472" s="29" t="str">
        <f>VLOOKUP(B4472,辅助信息!E:M,9,FALSE)</f>
        <v>ZTWM-CDGS-XS-2025-0156-五冶钢构-2025年九月第一批次钢筋采购合同(三圣乡项目)-中铁物贸成都公司</v>
      </c>
      <c r="R4472" s="29" t="str">
        <f>_xlfn._xlws.FILTER(辅助信息!D:D,辅助信息!E:E=B4472)</f>
        <v>五冶钢构龙泉东洪片区(70亩、85亩)住宅、商业及配套工程项目</v>
      </c>
    </row>
    <row r="4473" hidden="1" spans="2:18">
      <c r="B4473" s="137" t="s">
        <v>226</v>
      </c>
      <c r="C4473" s="72">
        <v>45944</v>
      </c>
      <c r="D4473" s="40" t="str">
        <f>VLOOKUP(B4473,辅助信息!E:K,7,FALSE)</f>
        <v>JWDDCD2025092400211</v>
      </c>
      <c r="E4473" s="40" t="str">
        <f>VLOOKUP(F4473,辅助信息!A:B,2,FALSE)</f>
        <v>盘螺</v>
      </c>
      <c r="F4473" s="40" t="s">
        <v>40</v>
      </c>
      <c r="G4473" s="36">
        <v>35</v>
      </c>
      <c r="H4473" s="136">
        <f>IF(SUMIFS('[1]2025年已发货'!$E:$E,'[1]2025年已发货'!$F:$F,C4473,'[1]2025年已发货'!$C:$C,F4473,'[1]2025年已发货'!$G:$G,I4473,'[1]2025年已发货'!$H:$H,J4473)=0,"未发货",SUMIFS('[1]2025年已发货'!$E:$E,'[1]2025年已发货'!$F:$F,C4473,'[1]2025年已发货'!$C:$C,F4473,'[1]2025年已发货'!$G:$G,I4473,'[1]2025年已发货'!$H:$H,J4473))</f>
        <v>35</v>
      </c>
      <c r="I4473" s="40" t="str">
        <f>VLOOKUP(B4473,辅助信息!E:I,3,FALSE)</f>
        <v>(五冶钢构龙泉东洪片区85亩住宅、商业及配套工程项目二标段)成都市龙泉驿外东洪路地铁2号线惠王陵地铁C口</v>
      </c>
      <c r="J4473" s="40" t="str">
        <f>VLOOKUP(B4473,辅助信息!E:I,4,FALSE)</f>
        <v>李渊</v>
      </c>
      <c r="K4473" s="40">
        <f>VLOOKUP(J4473,辅助信息!H:I,2,FALSE)</f>
        <v>18381013849</v>
      </c>
      <c r="L4473" s="111">
        <f>VLOOKUP(B4473,辅助信息!E:J,6,FALSE)</f>
        <v>0</v>
      </c>
      <c r="O4473" s="64" t="str">
        <f ca="1" t="shared" si="222"/>
        <v/>
      </c>
      <c r="P4473" s="64" t="str">
        <f ca="1" t="shared" si="223"/>
        <v/>
      </c>
      <c r="Q4473" s="29" t="str">
        <f>VLOOKUP(B4473,辅助信息!E:M,9,FALSE)</f>
        <v>ZTWM-CDGS-XS-2025-0156-五冶钢构-2025年九月第一批次钢筋采购合同(三圣乡项目)-中铁物贸成都公司</v>
      </c>
      <c r="R4473" s="29" t="str">
        <f>_xlfn._xlws.FILTER(辅助信息!D:D,辅助信息!E:E=B4473)</f>
        <v>五冶钢构龙泉东洪片区(70亩、85亩)住宅、商业及配套工程项目</v>
      </c>
    </row>
    <row r="4474" hidden="1" spans="2:18">
      <c r="B4474" s="137" t="s">
        <v>229</v>
      </c>
      <c r="C4474" s="72">
        <v>45944</v>
      </c>
      <c r="D4474" s="40" t="str">
        <f>VLOOKUP(B4474,辅助信息!E:K,7,FALSE)</f>
        <v>JWDDCD2025092400212</v>
      </c>
      <c r="E4474" s="40" t="str">
        <f>VLOOKUP(F4474,辅助信息!A:B,2,FALSE)</f>
        <v>螺纹钢</v>
      </c>
      <c r="F4474" s="40" t="s">
        <v>27</v>
      </c>
      <c r="G4474" s="36">
        <v>60</v>
      </c>
      <c r="H4474" s="136" t="str">
        <f>IF(SUMIFS('[1]2025年已发货'!$E:$E,'[1]2025年已发货'!$F:$F,C4474,'[1]2025年已发货'!$C:$C,F4474,'[1]2025年已发货'!$G:$G,I4474,'[1]2025年已发货'!$H:$H,J4474)=0,"未发货",SUMIFS('[1]2025年已发货'!$E:$E,'[1]2025年已发货'!$F:$F,C4474,'[1]2025年已发货'!$C:$C,F4474,'[1]2025年已发货'!$G:$G,I4474,'[1]2025年已发货'!$H:$H,J4474))</f>
        <v>未发货</v>
      </c>
      <c r="I4474" s="40" t="str">
        <f>VLOOKUP(B4474,辅助信息!E:I,3,FALSE)</f>
        <v>(五冶钢构龙泉东洪片区85亩住宅、商业及配套工程项目三标段)成都市龙泉驿外东洪路地铁2号线惠王陵地铁C口</v>
      </c>
      <c r="J4474" s="40" t="str">
        <f>VLOOKUP(B4474,辅助信息!E:I,4,FALSE)</f>
        <v>王军宝</v>
      </c>
      <c r="K4474" s="40">
        <f>VLOOKUP(J4474,辅助信息!H:I,2,FALSE)</f>
        <v>13889142392</v>
      </c>
      <c r="L4474" s="111">
        <f>VLOOKUP(B4474,辅助信息!E:J,6,FALSE)</f>
        <v>0</v>
      </c>
      <c r="O4474" s="64" t="str">
        <f ca="1" t="shared" si="222"/>
        <v/>
      </c>
      <c r="P4474" s="64" t="str">
        <f ca="1" t="shared" si="223"/>
        <v/>
      </c>
      <c r="Q4474" s="29" t="str">
        <f>VLOOKUP(B4474,辅助信息!E:M,9,FALSE)</f>
        <v>ZTWM-CDGS-XS-2025-0156-五冶钢构-2025年九月第一批次钢筋采购合同(三圣乡项目)-中铁物贸成都公司</v>
      </c>
      <c r="R4474" s="29" t="str">
        <f>_xlfn._xlws.FILTER(辅助信息!D:D,辅助信息!E:E=B4474)</f>
        <v>五冶钢构龙泉东洪片区(70亩、85亩)住宅、商业及配套工程项目</v>
      </c>
    </row>
    <row r="4475" hidden="1" spans="2:18">
      <c r="B4475" s="137" t="s">
        <v>229</v>
      </c>
      <c r="C4475" s="72">
        <v>45944</v>
      </c>
      <c r="D4475" s="40" t="str">
        <f>VLOOKUP(B4475,辅助信息!E:K,7,FALSE)</f>
        <v>JWDDCD2025092400212</v>
      </c>
      <c r="E4475" s="40" t="str">
        <f>VLOOKUP(F4475,辅助信息!A:B,2,FALSE)</f>
        <v>螺纹钢</v>
      </c>
      <c r="F4475" s="40" t="s">
        <v>19</v>
      </c>
      <c r="G4475" s="36">
        <v>38</v>
      </c>
      <c r="H4475" s="136" t="str">
        <f>IF(SUMIFS('[1]2025年已发货'!$E:$E,'[1]2025年已发货'!$F:$F,C4475,'[1]2025年已发货'!$C:$C,F4475,'[1]2025年已发货'!$G:$G,I4475,'[1]2025年已发货'!$H:$H,J4475)=0,"未发货",SUMIFS('[1]2025年已发货'!$E:$E,'[1]2025年已发货'!$F:$F,C4475,'[1]2025年已发货'!$C:$C,F4475,'[1]2025年已发货'!$G:$G,I4475,'[1]2025年已发货'!$H:$H,J4475))</f>
        <v>未发货</v>
      </c>
      <c r="I4475" s="40" t="str">
        <f>VLOOKUP(B4475,辅助信息!E:I,3,FALSE)</f>
        <v>(五冶钢构龙泉东洪片区85亩住宅、商业及配套工程项目三标段)成都市龙泉驿外东洪路地铁2号线惠王陵地铁C口</v>
      </c>
      <c r="J4475" s="40" t="str">
        <f>VLOOKUP(B4475,辅助信息!E:I,4,FALSE)</f>
        <v>王军宝</v>
      </c>
      <c r="K4475" s="40">
        <f>VLOOKUP(J4475,辅助信息!H:I,2,FALSE)</f>
        <v>13889142392</v>
      </c>
      <c r="L4475" s="111">
        <f>VLOOKUP(B4475,辅助信息!E:J,6,FALSE)</f>
        <v>0</v>
      </c>
      <c r="O4475" s="64" t="str">
        <f ca="1" t="shared" si="222"/>
        <v/>
      </c>
      <c r="P4475" s="64" t="str">
        <f ca="1" t="shared" si="223"/>
        <v/>
      </c>
      <c r="Q4475" s="29" t="str">
        <f>VLOOKUP(B4475,辅助信息!E:M,9,FALSE)</f>
        <v>ZTWM-CDGS-XS-2025-0156-五冶钢构-2025年九月第一批次钢筋采购合同(三圣乡项目)-中铁物贸成都公司</v>
      </c>
      <c r="R4475" s="29" t="str">
        <f>_xlfn._xlws.FILTER(辅助信息!D:D,辅助信息!E:E=B4475)</f>
        <v>五冶钢构龙泉东洪片区(70亩、85亩)住宅、商业及配套工程项目</v>
      </c>
    </row>
    <row r="4476" hidden="1" spans="2:18">
      <c r="B4476" s="137" t="s">
        <v>229</v>
      </c>
      <c r="C4476" s="72">
        <v>45944</v>
      </c>
      <c r="D4476" s="40" t="str">
        <f>VLOOKUP(B4476,辅助信息!E:K,7,FALSE)</f>
        <v>JWDDCD2025092400212</v>
      </c>
      <c r="E4476" s="40" t="str">
        <f>VLOOKUP(F4476,辅助信息!A:B,2,FALSE)</f>
        <v>螺纹钢</v>
      </c>
      <c r="F4476" s="40" t="s">
        <v>32</v>
      </c>
      <c r="G4476" s="36">
        <v>80</v>
      </c>
      <c r="H4476" s="136">
        <f>IF(SUMIFS('[1]2025年已发货'!$E:$E,'[1]2025年已发货'!$F:$F,C4476,'[1]2025年已发货'!$C:$C,F4476,'[1]2025年已发货'!$G:$G,I4476,'[1]2025年已发货'!$H:$H,J4476)=0,"未发货",SUMIFS('[1]2025年已发货'!$E:$E,'[1]2025年已发货'!$F:$F,C4476,'[1]2025年已发货'!$C:$C,F4476,'[1]2025年已发货'!$G:$G,I4476,'[1]2025年已发货'!$H:$H,J4476))</f>
        <v>80</v>
      </c>
      <c r="I4476" s="40" t="str">
        <f>VLOOKUP(B4476,辅助信息!E:I,3,FALSE)</f>
        <v>(五冶钢构龙泉东洪片区85亩住宅、商业及配套工程项目三标段)成都市龙泉驿外东洪路地铁2号线惠王陵地铁C口</v>
      </c>
      <c r="J4476" s="40" t="str">
        <f>VLOOKUP(B4476,辅助信息!E:I,4,FALSE)</f>
        <v>王军宝</v>
      </c>
      <c r="K4476" s="40">
        <f>VLOOKUP(J4476,辅助信息!H:I,2,FALSE)</f>
        <v>13889142392</v>
      </c>
      <c r="L4476" s="111">
        <f>VLOOKUP(B4476,辅助信息!E:J,6,FALSE)</f>
        <v>0</v>
      </c>
      <c r="O4476" s="64" t="str">
        <f ca="1" t="shared" si="222"/>
        <v/>
      </c>
      <c r="P4476" s="64" t="str">
        <f ca="1" t="shared" si="223"/>
        <v/>
      </c>
      <c r="Q4476" s="29" t="str">
        <f>VLOOKUP(B4476,辅助信息!E:M,9,FALSE)</f>
        <v>ZTWM-CDGS-XS-2025-0156-五冶钢构-2025年九月第一批次钢筋采购合同(三圣乡项目)-中铁物贸成都公司</v>
      </c>
      <c r="R4476" s="29" t="str">
        <f>_xlfn._xlws.FILTER(辅助信息!D:D,辅助信息!E:E=B4476)</f>
        <v>五冶钢构龙泉东洪片区(70亩、85亩)住宅、商业及配套工程项目</v>
      </c>
    </row>
    <row r="4477" hidden="1" spans="2:18">
      <c r="B4477" s="137" t="s">
        <v>229</v>
      </c>
      <c r="C4477" s="72">
        <v>45944</v>
      </c>
      <c r="D4477" s="40" t="str">
        <f>VLOOKUP(B4477,辅助信息!E:K,7,FALSE)</f>
        <v>JWDDCD2025092400212</v>
      </c>
      <c r="E4477" s="40" t="str">
        <f>VLOOKUP(F4477,辅助信息!A:B,2,FALSE)</f>
        <v>螺纹钢</v>
      </c>
      <c r="F4477" s="40" t="s">
        <v>30</v>
      </c>
      <c r="G4477" s="36">
        <v>36</v>
      </c>
      <c r="H4477" s="136">
        <f>IF(SUMIFS('[1]2025年已发货'!$E:$E,'[1]2025年已发货'!$F:$F,C4477,'[1]2025年已发货'!$C:$C,F4477,'[1]2025年已发货'!$G:$G,I4477,'[1]2025年已发货'!$H:$H,J4477)=0,"未发货",SUMIFS('[1]2025年已发货'!$E:$E,'[1]2025年已发货'!$F:$F,C4477,'[1]2025年已发货'!$C:$C,F4477,'[1]2025年已发货'!$G:$G,I4477,'[1]2025年已发货'!$H:$H,J4477))</f>
        <v>36</v>
      </c>
      <c r="I4477" s="40" t="str">
        <f>VLOOKUP(B4477,辅助信息!E:I,3,FALSE)</f>
        <v>(五冶钢构龙泉东洪片区85亩住宅、商业及配套工程项目三标段)成都市龙泉驿外东洪路地铁2号线惠王陵地铁C口</v>
      </c>
      <c r="J4477" s="40" t="str">
        <f>VLOOKUP(B4477,辅助信息!E:I,4,FALSE)</f>
        <v>王军宝</v>
      </c>
      <c r="K4477" s="40">
        <f>VLOOKUP(J4477,辅助信息!H:I,2,FALSE)</f>
        <v>13889142392</v>
      </c>
      <c r="L4477" s="111">
        <f>VLOOKUP(B4477,辅助信息!E:J,6,FALSE)</f>
        <v>0</v>
      </c>
      <c r="O4477" s="64" t="str">
        <f ca="1" t="shared" si="222"/>
        <v/>
      </c>
      <c r="P4477" s="64" t="str">
        <f ca="1" t="shared" si="223"/>
        <v/>
      </c>
      <c r="Q4477" s="29" t="str">
        <f>VLOOKUP(B4477,辅助信息!E:M,9,FALSE)</f>
        <v>ZTWM-CDGS-XS-2025-0156-五冶钢构-2025年九月第一批次钢筋采购合同(三圣乡项目)-中铁物贸成都公司</v>
      </c>
      <c r="R4477" s="29" t="str">
        <f>_xlfn._xlws.FILTER(辅助信息!D:D,辅助信息!E:E=B4477)</f>
        <v>五冶钢构龙泉东洪片区(70亩、85亩)住宅、商业及配套工程项目</v>
      </c>
    </row>
    <row r="4478" hidden="1" spans="2:18">
      <c r="B4478" s="137" t="s">
        <v>229</v>
      </c>
      <c r="C4478" s="72">
        <v>45944</v>
      </c>
      <c r="D4478" s="40" t="str">
        <f>VLOOKUP(B4478,辅助信息!E:K,7,FALSE)</f>
        <v>JWDDCD2025092400212</v>
      </c>
      <c r="E4478" s="40" t="str">
        <f>VLOOKUP(F4478,辅助信息!A:B,2,FALSE)</f>
        <v>螺纹钢</v>
      </c>
      <c r="F4478" s="40" t="s">
        <v>33</v>
      </c>
      <c r="G4478" s="36">
        <v>20</v>
      </c>
      <c r="H4478" s="136" t="str">
        <f>IF(SUMIFS('[1]2025年已发货'!$E:$E,'[1]2025年已发货'!$F:$F,C4478,'[1]2025年已发货'!$C:$C,F4478,'[1]2025年已发货'!$G:$G,I4478,'[1]2025年已发货'!$H:$H,J4478)=0,"未发货",SUMIFS('[1]2025年已发货'!$E:$E,'[1]2025年已发货'!$F:$F,C4478,'[1]2025年已发货'!$C:$C,F4478,'[1]2025年已发货'!$G:$G,I4478,'[1]2025年已发货'!$H:$H,J4478))</f>
        <v>未发货</v>
      </c>
      <c r="I4478" s="40" t="str">
        <f>VLOOKUP(B4478,辅助信息!E:I,3,FALSE)</f>
        <v>(五冶钢构龙泉东洪片区85亩住宅、商业及配套工程项目三标段)成都市龙泉驿外东洪路地铁2号线惠王陵地铁C口</v>
      </c>
      <c r="J4478" s="40" t="str">
        <f>VLOOKUP(B4478,辅助信息!E:I,4,FALSE)</f>
        <v>王军宝</v>
      </c>
      <c r="K4478" s="40">
        <f>VLOOKUP(J4478,辅助信息!H:I,2,FALSE)</f>
        <v>13889142392</v>
      </c>
      <c r="L4478" s="111">
        <f>VLOOKUP(B4478,辅助信息!E:J,6,FALSE)</f>
        <v>0</v>
      </c>
      <c r="O4478" s="64" t="str">
        <f ca="1" t="shared" si="222"/>
        <v/>
      </c>
      <c r="P4478" s="64" t="str">
        <f ca="1" t="shared" si="223"/>
        <v/>
      </c>
      <c r="Q4478" s="29" t="str">
        <f>VLOOKUP(B4478,辅助信息!E:M,9,FALSE)</f>
        <v>ZTWM-CDGS-XS-2025-0156-五冶钢构-2025年九月第一批次钢筋采购合同(三圣乡项目)-中铁物贸成都公司</v>
      </c>
      <c r="R4478" s="29" t="str">
        <f>_xlfn._xlws.FILTER(辅助信息!D:D,辅助信息!E:E=B4478)</f>
        <v>五冶钢构龙泉东洪片区(70亩、85亩)住宅、商业及配套工程项目</v>
      </c>
    </row>
    <row r="4479" hidden="1" spans="2:18">
      <c r="B4479" s="137" t="s">
        <v>229</v>
      </c>
      <c r="C4479" s="72">
        <v>45944</v>
      </c>
      <c r="D4479" s="40" t="str">
        <f>VLOOKUP(B4479,辅助信息!E:K,7,FALSE)</f>
        <v>JWDDCD2025092400212</v>
      </c>
      <c r="E4479" s="40" t="str">
        <f>VLOOKUP(F4479,辅助信息!A:B,2,FALSE)</f>
        <v>螺纹钢</v>
      </c>
      <c r="F4479" s="40" t="s">
        <v>28</v>
      </c>
      <c r="G4479" s="36">
        <v>24</v>
      </c>
      <c r="H4479" s="136" t="str">
        <f>IF(SUMIFS('[1]2025年已发货'!$E:$E,'[1]2025年已发货'!$F:$F,C4479,'[1]2025年已发货'!$C:$C,F4479,'[1]2025年已发货'!$G:$G,I4479,'[1]2025年已发货'!$H:$H,J4479)=0,"未发货",SUMIFS('[1]2025年已发货'!$E:$E,'[1]2025年已发货'!$F:$F,C4479,'[1]2025年已发货'!$C:$C,F4479,'[1]2025年已发货'!$G:$G,I4479,'[1]2025年已发货'!$H:$H,J4479))</f>
        <v>未发货</v>
      </c>
      <c r="I4479" s="40" t="str">
        <f>VLOOKUP(B4479,辅助信息!E:I,3,FALSE)</f>
        <v>(五冶钢构龙泉东洪片区85亩住宅、商业及配套工程项目三标段)成都市龙泉驿外东洪路地铁2号线惠王陵地铁C口</v>
      </c>
      <c r="J4479" s="40" t="str">
        <f>VLOOKUP(B4479,辅助信息!E:I,4,FALSE)</f>
        <v>王军宝</v>
      </c>
      <c r="K4479" s="40">
        <f>VLOOKUP(J4479,辅助信息!H:I,2,FALSE)</f>
        <v>13889142392</v>
      </c>
      <c r="L4479" s="111">
        <f>VLOOKUP(B4479,辅助信息!E:J,6,FALSE)</f>
        <v>0</v>
      </c>
      <c r="O4479" s="64" t="str">
        <f ca="1" t="shared" si="222"/>
        <v/>
      </c>
      <c r="P4479" s="64" t="str">
        <f ca="1" t="shared" si="223"/>
        <v/>
      </c>
      <c r="Q4479" s="29" t="str">
        <f>VLOOKUP(B4479,辅助信息!E:M,9,FALSE)</f>
        <v>ZTWM-CDGS-XS-2025-0156-五冶钢构-2025年九月第一批次钢筋采购合同(三圣乡项目)-中铁物贸成都公司</v>
      </c>
      <c r="R4479" s="29" t="str">
        <f>_xlfn._xlws.FILTER(辅助信息!D:D,辅助信息!E:E=B4479)</f>
        <v>五冶钢构龙泉东洪片区(70亩、85亩)住宅、商业及配套工程项目</v>
      </c>
    </row>
    <row r="4480" hidden="1" spans="2:18">
      <c r="B4480" s="137" t="s">
        <v>229</v>
      </c>
      <c r="C4480" s="72">
        <v>45944</v>
      </c>
      <c r="D4480" s="40" t="str">
        <f>VLOOKUP(B4480,辅助信息!E:K,7,FALSE)</f>
        <v>JWDDCD2025092400212</v>
      </c>
      <c r="E4480" s="40" t="str">
        <f>VLOOKUP(F4480,辅助信息!A:B,2,FALSE)</f>
        <v>螺纹钢</v>
      </c>
      <c r="F4480" s="40" t="s">
        <v>18</v>
      </c>
      <c r="G4480" s="36">
        <v>4</v>
      </c>
      <c r="H4480" s="136" t="str">
        <f>IF(SUMIFS('[1]2025年已发货'!$E:$E,'[1]2025年已发货'!$F:$F,C4480,'[1]2025年已发货'!$C:$C,F4480,'[1]2025年已发货'!$G:$G,I4480,'[1]2025年已发货'!$H:$H,J4480)=0,"未发货",SUMIFS('[1]2025年已发货'!$E:$E,'[1]2025年已发货'!$F:$F,C4480,'[1]2025年已发货'!$C:$C,F4480,'[1]2025年已发货'!$G:$G,I4480,'[1]2025年已发货'!$H:$H,J4480))</f>
        <v>未发货</v>
      </c>
      <c r="I4480" s="40" t="str">
        <f>VLOOKUP(B4480,辅助信息!E:I,3,FALSE)</f>
        <v>(五冶钢构龙泉东洪片区85亩住宅、商业及配套工程项目三标段)成都市龙泉驿外东洪路地铁2号线惠王陵地铁C口</v>
      </c>
      <c r="J4480" s="40" t="str">
        <f>VLOOKUP(B4480,辅助信息!E:I,4,FALSE)</f>
        <v>王军宝</v>
      </c>
      <c r="K4480" s="40">
        <f>VLOOKUP(J4480,辅助信息!H:I,2,FALSE)</f>
        <v>13889142392</v>
      </c>
      <c r="L4480" s="111">
        <f>VLOOKUP(B4480,辅助信息!E:J,6,FALSE)</f>
        <v>0</v>
      </c>
      <c r="O4480" s="64" t="str">
        <f ca="1" t="shared" si="222"/>
        <v/>
      </c>
      <c r="P4480" s="64" t="str">
        <f ca="1" t="shared" si="223"/>
        <v/>
      </c>
      <c r="Q4480" s="29" t="str">
        <f>VLOOKUP(B4480,辅助信息!E:M,9,FALSE)</f>
        <v>ZTWM-CDGS-XS-2025-0156-五冶钢构-2025年九月第一批次钢筋采购合同(三圣乡项目)-中铁物贸成都公司</v>
      </c>
      <c r="R4480" s="29" t="str">
        <f>_xlfn._xlws.FILTER(辅助信息!D:D,辅助信息!E:E=B4480)</f>
        <v>五冶钢构龙泉东洪片区(70亩、85亩)住宅、商业及配套工程项目</v>
      </c>
    </row>
    <row r="4481" hidden="1" spans="2:18">
      <c r="B4481" s="137" t="s">
        <v>229</v>
      </c>
      <c r="C4481" s="72">
        <v>45944</v>
      </c>
      <c r="D4481" s="40" t="str">
        <f>VLOOKUP(B4481,辅助信息!E:K,7,FALSE)</f>
        <v>JWDDCD2025092400212</v>
      </c>
      <c r="E4481" s="40" t="str">
        <f>VLOOKUP(F4481,辅助信息!A:B,2,FALSE)</f>
        <v>盘螺</v>
      </c>
      <c r="F4481" s="40" t="s">
        <v>41</v>
      </c>
      <c r="G4481" s="36">
        <v>62</v>
      </c>
      <c r="H4481" s="136" t="str">
        <f>IF(SUMIFS('[1]2025年已发货'!$E:$E,'[1]2025年已发货'!$F:$F,C4481,'[1]2025年已发货'!$C:$C,F4481,'[1]2025年已发货'!$G:$G,I4481,'[1]2025年已发货'!$H:$H,J4481)=0,"未发货",SUMIFS('[1]2025年已发货'!$E:$E,'[1]2025年已发货'!$F:$F,C4481,'[1]2025年已发货'!$C:$C,F4481,'[1]2025年已发货'!$G:$G,I4481,'[1]2025年已发货'!$H:$H,J4481))</f>
        <v>未发货</v>
      </c>
      <c r="I4481" s="40" t="str">
        <f>VLOOKUP(B4481,辅助信息!E:I,3,FALSE)</f>
        <v>(五冶钢构龙泉东洪片区85亩住宅、商业及配套工程项目三标段)成都市龙泉驿外东洪路地铁2号线惠王陵地铁C口</v>
      </c>
      <c r="J4481" s="40" t="str">
        <f>VLOOKUP(B4481,辅助信息!E:I,4,FALSE)</f>
        <v>王军宝</v>
      </c>
      <c r="K4481" s="40">
        <f>VLOOKUP(J4481,辅助信息!H:I,2,FALSE)</f>
        <v>13889142392</v>
      </c>
      <c r="L4481" s="111">
        <f>VLOOKUP(B4481,辅助信息!E:J,6,FALSE)</f>
        <v>0</v>
      </c>
      <c r="O4481" s="64" t="str">
        <f ca="1" t="shared" si="222"/>
        <v/>
      </c>
      <c r="P4481" s="64" t="str">
        <f ca="1" t="shared" si="223"/>
        <v/>
      </c>
      <c r="Q4481" s="29" t="str">
        <f>VLOOKUP(B4481,辅助信息!E:M,9,FALSE)</f>
        <v>ZTWM-CDGS-XS-2025-0156-五冶钢构-2025年九月第一批次钢筋采购合同(三圣乡项目)-中铁物贸成都公司</v>
      </c>
      <c r="R4481" s="29" t="str">
        <f>_xlfn._xlws.FILTER(辅助信息!D:D,辅助信息!E:E=B4481)</f>
        <v>五冶钢构龙泉东洪片区(70亩、85亩)住宅、商业及配套工程项目</v>
      </c>
    </row>
    <row r="4482" hidden="1" spans="2:18">
      <c r="B4482" s="137" t="s">
        <v>229</v>
      </c>
      <c r="C4482" s="72">
        <v>45944</v>
      </c>
      <c r="D4482" s="40" t="str">
        <f>VLOOKUP(B4482,辅助信息!E:K,7,FALSE)</f>
        <v>JWDDCD2025092400212</v>
      </c>
      <c r="E4482" s="40" t="str">
        <f>VLOOKUP(F4482,辅助信息!A:B,2,FALSE)</f>
        <v>盘螺</v>
      </c>
      <c r="F4482" s="40" t="s">
        <v>49</v>
      </c>
      <c r="G4482" s="36">
        <v>6</v>
      </c>
      <c r="H4482" s="136" t="str">
        <f>IF(SUMIFS('[1]2025年已发货'!$E:$E,'[1]2025年已发货'!$F:$F,C4482,'[1]2025年已发货'!$C:$C,F4482,'[1]2025年已发货'!$G:$G,I4482,'[1]2025年已发货'!$H:$H,J4482)=0,"未发货",SUMIFS('[1]2025年已发货'!$E:$E,'[1]2025年已发货'!$F:$F,C4482,'[1]2025年已发货'!$C:$C,F4482,'[1]2025年已发货'!$G:$G,I4482,'[1]2025年已发货'!$H:$H,J4482))</f>
        <v>未发货</v>
      </c>
      <c r="I4482" s="40" t="str">
        <f>VLOOKUP(B4482,辅助信息!E:I,3,FALSE)</f>
        <v>(五冶钢构龙泉东洪片区85亩住宅、商业及配套工程项目三标段)成都市龙泉驿外东洪路地铁2号线惠王陵地铁C口</v>
      </c>
      <c r="J4482" s="40" t="str">
        <f>VLOOKUP(B4482,辅助信息!E:I,4,FALSE)</f>
        <v>王军宝</v>
      </c>
      <c r="K4482" s="40">
        <f>VLOOKUP(J4482,辅助信息!H:I,2,FALSE)</f>
        <v>13889142392</v>
      </c>
      <c r="L4482" s="111">
        <f>VLOOKUP(B4482,辅助信息!E:J,6,FALSE)</f>
        <v>0</v>
      </c>
      <c r="O4482" s="64" t="str">
        <f ca="1" t="shared" si="222"/>
        <v/>
      </c>
      <c r="P4482" s="64" t="str">
        <f ca="1" t="shared" si="223"/>
        <v/>
      </c>
      <c r="Q4482" s="29" t="str">
        <f>VLOOKUP(B4482,辅助信息!E:M,9,FALSE)</f>
        <v>ZTWM-CDGS-XS-2025-0156-五冶钢构-2025年九月第一批次钢筋采购合同(三圣乡项目)-中铁物贸成都公司</v>
      </c>
      <c r="R4482" s="29" t="str">
        <f>_xlfn._xlws.FILTER(辅助信息!D:D,辅助信息!E:E=B4482)</f>
        <v>五冶钢构龙泉东洪片区(70亩、85亩)住宅、商业及配套工程项目</v>
      </c>
    </row>
    <row r="4483" hidden="1" spans="2:18">
      <c r="B4483" s="137" t="s">
        <v>229</v>
      </c>
      <c r="C4483" s="72">
        <v>45944</v>
      </c>
      <c r="D4483" s="40" t="str">
        <f>VLOOKUP(B4483,辅助信息!E:K,7,FALSE)</f>
        <v>JWDDCD2025092400212</v>
      </c>
      <c r="E4483" s="40" t="str">
        <f>VLOOKUP(F4483,辅助信息!A:B,2,FALSE)</f>
        <v>盘螺</v>
      </c>
      <c r="F4483" s="40" t="s">
        <v>40</v>
      </c>
      <c r="G4483" s="36">
        <v>109</v>
      </c>
      <c r="H4483" s="136" t="str">
        <f>IF(SUMIFS('[1]2025年已发货'!$E:$E,'[1]2025年已发货'!$F:$F,C4483,'[1]2025年已发货'!$C:$C,F4483,'[1]2025年已发货'!$G:$G,I4483,'[1]2025年已发货'!$H:$H,J4483)=0,"未发货",SUMIFS('[1]2025年已发货'!$E:$E,'[1]2025年已发货'!$F:$F,C4483,'[1]2025年已发货'!$C:$C,F4483,'[1]2025年已发货'!$G:$G,I4483,'[1]2025年已发货'!$H:$H,J4483))</f>
        <v>未发货</v>
      </c>
      <c r="I4483" s="40" t="str">
        <f>VLOOKUP(B4483,辅助信息!E:I,3,FALSE)</f>
        <v>(五冶钢构龙泉东洪片区85亩住宅、商业及配套工程项目三标段)成都市龙泉驿外东洪路地铁2号线惠王陵地铁C口</v>
      </c>
      <c r="J4483" s="40" t="str">
        <f>VLOOKUP(B4483,辅助信息!E:I,4,FALSE)</f>
        <v>王军宝</v>
      </c>
      <c r="K4483" s="40">
        <f>VLOOKUP(J4483,辅助信息!H:I,2,FALSE)</f>
        <v>13889142392</v>
      </c>
      <c r="L4483" s="111">
        <f>VLOOKUP(B4483,辅助信息!E:J,6,FALSE)</f>
        <v>0</v>
      </c>
      <c r="O4483" s="64" t="str">
        <f ca="1" t="shared" si="222"/>
        <v/>
      </c>
      <c r="P4483" s="64" t="str">
        <f ca="1" t="shared" si="223"/>
        <v/>
      </c>
      <c r="Q4483" s="29" t="str">
        <f>VLOOKUP(B4483,辅助信息!E:M,9,FALSE)</f>
        <v>ZTWM-CDGS-XS-2025-0156-五冶钢构-2025年九月第一批次钢筋采购合同(三圣乡项目)-中铁物贸成都公司</v>
      </c>
      <c r="R4483" s="29" t="str">
        <f>_xlfn._xlws.FILTER(辅助信息!D:D,辅助信息!E:E=B4483)</f>
        <v>五冶钢构龙泉东洪片区(70亩、85亩)住宅、商业及配套工程项目</v>
      </c>
    </row>
    <row r="4484" hidden="1" spans="2:18">
      <c r="B4484" s="137" t="s">
        <v>225</v>
      </c>
      <c r="C4484" s="72">
        <v>45944</v>
      </c>
      <c r="D4484" s="40" t="str">
        <f>VLOOKUP(B4484,辅助信息!E:K,7,FALSE)</f>
        <v>JWDDCD2025092400210</v>
      </c>
      <c r="E4484" s="40" t="str">
        <f>VLOOKUP(F4484,辅助信息!A:B,2,FALSE)</f>
        <v>螺纹钢</v>
      </c>
      <c r="F4484" s="40" t="s">
        <v>32</v>
      </c>
      <c r="G4484" s="36">
        <v>30</v>
      </c>
      <c r="H4484" s="136" t="str">
        <f>IF(SUMIFS('[1]2025年已发货'!$E:$E,'[1]2025年已发货'!$F:$F,C4484,'[1]2025年已发货'!$C:$C,F4484,'[1]2025年已发货'!$G:$G,I4484,'[1]2025年已发货'!$H:$H,J4484)=0,"未发货",SUMIFS('[1]2025年已发货'!$E:$E,'[1]2025年已发货'!$F:$F,C4484,'[1]2025年已发货'!$C:$C,F4484,'[1]2025年已发货'!$G:$G,I4484,'[1]2025年已发货'!$H:$H,J4484))</f>
        <v>未发货</v>
      </c>
      <c r="I4484" s="40" t="str">
        <f>VLOOKUP(B4484,辅助信息!E:I,3,FALSE)</f>
        <v>(五冶钢构龙泉东洪片区85亩住宅、商业及配套工程项目一标段)成都市龙泉驿外东洪路地铁2号线惠王陵地铁C口</v>
      </c>
      <c r="J4484" s="40" t="str">
        <f>VLOOKUP(B4484,辅助信息!E:I,4,FALSE)</f>
        <v>岳工</v>
      </c>
      <c r="K4484" s="40">
        <f>VLOOKUP(J4484,辅助信息!H:I,2,FALSE)</f>
        <v>18599951655</v>
      </c>
      <c r="L4484" s="111">
        <f>VLOOKUP(B4484,辅助信息!E:J,6,FALSE)</f>
        <v>0</v>
      </c>
      <c r="O4484" s="64" t="str">
        <f ca="1" t="shared" si="222"/>
        <v/>
      </c>
      <c r="P4484" s="64" t="str">
        <f ca="1" t="shared" si="223"/>
        <v/>
      </c>
      <c r="Q4484" s="29" t="str">
        <f>VLOOKUP(B4484,辅助信息!E:M,9,FALSE)</f>
        <v>ZTWM-CDGS-XS-2025-0156-五冶钢构-2025年九月第一批次钢筋采购合同(三圣乡项目)-中铁物贸成都公司</v>
      </c>
      <c r="R4484" s="29" t="str">
        <f>_xlfn._xlws.FILTER(辅助信息!D:D,辅助信息!E:E=B4484)</f>
        <v>五冶钢构龙泉东洪片区(70亩、85亩)住宅、商业及配套工程项目</v>
      </c>
    </row>
    <row r="4485" hidden="1" spans="2:18">
      <c r="B4485" s="137" t="s">
        <v>225</v>
      </c>
      <c r="C4485" s="72">
        <v>45944</v>
      </c>
      <c r="D4485" s="40" t="str">
        <f>VLOOKUP(B4485,辅助信息!E:K,7,FALSE)</f>
        <v>JWDDCD2025092400210</v>
      </c>
      <c r="E4485" s="40" t="str">
        <f>VLOOKUP(F4485,辅助信息!A:B,2,FALSE)</f>
        <v>螺纹钢</v>
      </c>
      <c r="F4485" s="40" t="s">
        <v>18</v>
      </c>
      <c r="G4485" s="36">
        <v>10</v>
      </c>
      <c r="H4485" s="136" t="str">
        <f>IF(SUMIFS('[1]2025年已发货'!$E:$E,'[1]2025年已发货'!$F:$F,C4485,'[1]2025年已发货'!$C:$C,F4485,'[1]2025年已发货'!$G:$G,I4485,'[1]2025年已发货'!$H:$H,J4485)=0,"未发货",SUMIFS('[1]2025年已发货'!$E:$E,'[1]2025年已发货'!$F:$F,C4485,'[1]2025年已发货'!$C:$C,F4485,'[1]2025年已发货'!$G:$G,I4485,'[1]2025年已发货'!$H:$H,J4485))</f>
        <v>未发货</v>
      </c>
      <c r="I4485" s="40" t="str">
        <f>VLOOKUP(B4485,辅助信息!E:I,3,FALSE)</f>
        <v>(五冶钢构龙泉东洪片区85亩住宅、商业及配套工程项目一标段)成都市龙泉驿外东洪路地铁2号线惠王陵地铁C口</v>
      </c>
      <c r="J4485" s="40" t="str">
        <f>VLOOKUP(B4485,辅助信息!E:I,4,FALSE)</f>
        <v>岳工</v>
      </c>
      <c r="K4485" s="40">
        <f>VLOOKUP(J4485,辅助信息!H:I,2,FALSE)</f>
        <v>18599951655</v>
      </c>
      <c r="L4485" s="111">
        <f>VLOOKUP(B4485,辅助信息!E:J,6,FALSE)</f>
        <v>0</v>
      </c>
      <c r="O4485" s="64" t="str">
        <f ca="1" t="shared" si="222"/>
        <v/>
      </c>
      <c r="P4485" s="64" t="str">
        <f ca="1" t="shared" si="223"/>
        <v/>
      </c>
      <c r="Q4485" s="29" t="str">
        <f>VLOOKUP(B4485,辅助信息!E:M,9,FALSE)</f>
        <v>ZTWM-CDGS-XS-2025-0156-五冶钢构-2025年九月第一批次钢筋采购合同(三圣乡项目)-中铁物贸成都公司</v>
      </c>
      <c r="R4485" s="29" t="str">
        <f>_xlfn._xlws.FILTER(辅助信息!D:D,辅助信息!E:E=B4485)</f>
        <v>五冶钢构龙泉东洪片区(70亩、85亩)住宅、商业及配套工程项目</v>
      </c>
    </row>
    <row r="4486" hidden="1" spans="2:18">
      <c r="B4486" s="137" t="s">
        <v>225</v>
      </c>
      <c r="C4486" s="72">
        <v>45944</v>
      </c>
      <c r="D4486" s="40" t="str">
        <f>VLOOKUP(B4486,辅助信息!E:K,7,FALSE)</f>
        <v>JWDDCD2025092400210</v>
      </c>
      <c r="E4486" s="40" t="str">
        <f>VLOOKUP(F4486,辅助信息!A:B,2,FALSE)</f>
        <v>螺纹钢</v>
      </c>
      <c r="F4486" s="40" t="s">
        <v>46</v>
      </c>
      <c r="G4486" s="36">
        <v>6</v>
      </c>
      <c r="H4486" s="136" t="str">
        <f>IF(SUMIFS('[1]2025年已发货'!$E:$E,'[1]2025年已发货'!$F:$F,C4486,'[1]2025年已发货'!$C:$C,F4486,'[1]2025年已发货'!$G:$G,I4486,'[1]2025年已发货'!$H:$H,J4486)=0,"未发货",SUMIFS('[1]2025年已发货'!$E:$E,'[1]2025年已发货'!$F:$F,C4486,'[1]2025年已发货'!$C:$C,F4486,'[1]2025年已发货'!$G:$G,I4486,'[1]2025年已发货'!$H:$H,J4486))</f>
        <v>未发货</v>
      </c>
      <c r="I4486" s="40" t="str">
        <f>VLOOKUP(B4486,辅助信息!E:I,3,FALSE)</f>
        <v>(五冶钢构龙泉东洪片区85亩住宅、商业及配套工程项目一标段)成都市龙泉驿外东洪路地铁2号线惠王陵地铁C口</v>
      </c>
      <c r="J4486" s="40" t="str">
        <f>VLOOKUP(B4486,辅助信息!E:I,4,FALSE)</f>
        <v>岳工</v>
      </c>
      <c r="K4486" s="40">
        <f>VLOOKUP(J4486,辅助信息!H:I,2,FALSE)</f>
        <v>18599951655</v>
      </c>
      <c r="L4486" s="111">
        <f>VLOOKUP(B4486,辅助信息!E:J,6,FALSE)</f>
        <v>0</v>
      </c>
      <c r="O4486" s="64" t="str">
        <f ca="1" t="shared" si="222"/>
        <v/>
      </c>
      <c r="P4486" s="64" t="str">
        <f ca="1" t="shared" si="223"/>
        <v/>
      </c>
      <c r="Q4486" s="29" t="str">
        <f>VLOOKUP(B4486,辅助信息!E:M,9,FALSE)</f>
        <v>ZTWM-CDGS-XS-2025-0156-五冶钢构-2025年九月第一批次钢筋采购合同(三圣乡项目)-中铁物贸成都公司</v>
      </c>
      <c r="R4486" s="29" t="str">
        <f>_xlfn._xlws.FILTER(辅助信息!D:D,辅助信息!E:E=B4486)</f>
        <v>五冶钢构龙泉东洪片区(70亩、85亩)住宅、商业及配套工程项目</v>
      </c>
    </row>
    <row r="4487" hidden="1" spans="2:18">
      <c r="B4487" s="137" t="s">
        <v>225</v>
      </c>
      <c r="C4487" s="72">
        <v>45944</v>
      </c>
      <c r="D4487" s="40" t="str">
        <f>VLOOKUP(B4487,辅助信息!E:K,7,FALSE)</f>
        <v>JWDDCD2025092400210</v>
      </c>
      <c r="E4487" s="40" t="str">
        <f>VLOOKUP(F4487,辅助信息!A:B,2,FALSE)</f>
        <v>盘螺</v>
      </c>
      <c r="F4487" s="40" t="s">
        <v>41</v>
      </c>
      <c r="G4487" s="36">
        <v>10</v>
      </c>
      <c r="H4487" s="136" t="str">
        <f>IF(SUMIFS('[1]2025年已发货'!$E:$E,'[1]2025年已发货'!$F:$F,C4487,'[1]2025年已发货'!$C:$C,F4487,'[1]2025年已发货'!$G:$G,I4487,'[1]2025年已发货'!$H:$H,J4487)=0,"未发货",SUMIFS('[1]2025年已发货'!$E:$E,'[1]2025年已发货'!$F:$F,C4487,'[1]2025年已发货'!$C:$C,F4487,'[1]2025年已发货'!$G:$G,I4487,'[1]2025年已发货'!$H:$H,J4487))</f>
        <v>未发货</v>
      </c>
      <c r="I4487" s="40" t="str">
        <f>VLOOKUP(B4487,辅助信息!E:I,3,FALSE)</f>
        <v>(五冶钢构龙泉东洪片区85亩住宅、商业及配套工程项目一标段)成都市龙泉驿外东洪路地铁2号线惠王陵地铁C口</v>
      </c>
      <c r="J4487" s="40" t="str">
        <f>VLOOKUP(B4487,辅助信息!E:I,4,FALSE)</f>
        <v>岳工</v>
      </c>
      <c r="K4487" s="40">
        <f>VLOOKUP(J4487,辅助信息!H:I,2,FALSE)</f>
        <v>18599951655</v>
      </c>
      <c r="L4487" s="111">
        <f>VLOOKUP(B4487,辅助信息!E:J,6,FALSE)</f>
        <v>0</v>
      </c>
      <c r="O4487" s="64" t="str">
        <f ca="1" t="shared" si="222"/>
        <v/>
      </c>
      <c r="P4487" s="64" t="str">
        <f ca="1" t="shared" si="223"/>
        <v/>
      </c>
      <c r="Q4487" s="29" t="str">
        <f>VLOOKUP(B4487,辅助信息!E:M,9,FALSE)</f>
        <v>ZTWM-CDGS-XS-2025-0156-五冶钢构-2025年九月第一批次钢筋采购合同(三圣乡项目)-中铁物贸成都公司</v>
      </c>
      <c r="R4487" s="29" t="str">
        <f>_xlfn._xlws.FILTER(辅助信息!D:D,辅助信息!E:E=B4487)</f>
        <v>五冶钢构龙泉东洪片区(70亩、85亩)住宅、商业及配套工程项目</v>
      </c>
    </row>
    <row r="4488" hidden="1" spans="2:18">
      <c r="B4488" s="137" t="s">
        <v>225</v>
      </c>
      <c r="C4488" s="72">
        <v>45944</v>
      </c>
      <c r="D4488" s="40" t="str">
        <f>VLOOKUP(B4488,辅助信息!E:K,7,FALSE)</f>
        <v>JWDDCD2025092400210</v>
      </c>
      <c r="E4488" s="40" t="str">
        <f>VLOOKUP(F4488,辅助信息!A:B,2,FALSE)</f>
        <v>盘螺</v>
      </c>
      <c r="F4488" s="40" t="s">
        <v>26</v>
      </c>
      <c r="G4488" s="36">
        <v>14</v>
      </c>
      <c r="H4488" s="136" t="str">
        <f>IF(SUMIFS('[1]2025年已发货'!$E:$E,'[1]2025年已发货'!$F:$F,C4488,'[1]2025年已发货'!$C:$C,F4488,'[1]2025年已发货'!$G:$G,I4488,'[1]2025年已发货'!$H:$H,J4488)=0,"未发货",SUMIFS('[1]2025年已发货'!$E:$E,'[1]2025年已发货'!$F:$F,C4488,'[1]2025年已发货'!$C:$C,F4488,'[1]2025年已发货'!$G:$G,I4488,'[1]2025年已发货'!$H:$H,J4488))</f>
        <v>未发货</v>
      </c>
      <c r="I4488" s="40" t="str">
        <f>VLOOKUP(B4488,辅助信息!E:I,3,FALSE)</f>
        <v>(五冶钢构龙泉东洪片区85亩住宅、商业及配套工程项目一标段)成都市龙泉驿外东洪路地铁2号线惠王陵地铁C口</v>
      </c>
      <c r="J4488" s="40" t="str">
        <f>VLOOKUP(B4488,辅助信息!E:I,4,FALSE)</f>
        <v>岳工</v>
      </c>
      <c r="K4488" s="40">
        <f>VLOOKUP(J4488,辅助信息!H:I,2,FALSE)</f>
        <v>18599951655</v>
      </c>
      <c r="L4488" s="111">
        <f>VLOOKUP(B4488,辅助信息!E:J,6,FALSE)</f>
        <v>0</v>
      </c>
      <c r="O4488" s="64" t="str">
        <f ca="1" t="shared" si="222"/>
        <v/>
      </c>
      <c r="P4488" s="64" t="str">
        <f ca="1" t="shared" si="223"/>
        <v/>
      </c>
      <c r="Q4488" s="29" t="str">
        <f>VLOOKUP(B4488,辅助信息!E:M,9,FALSE)</f>
        <v>ZTWM-CDGS-XS-2025-0156-五冶钢构-2025年九月第一批次钢筋采购合同(三圣乡项目)-中铁物贸成都公司</v>
      </c>
      <c r="R4488" s="29" t="str">
        <f>_xlfn._xlws.FILTER(辅助信息!D:D,辅助信息!E:E=B4488)</f>
        <v>五冶钢构龙泉东洪片区(70亩、85亩)住宅、商业及配套工程项目</v>
      </c>
    </row>
    <row r="4489" hidden="1" spans="2:18">
      <c r="B4489" s="137" t="s">
        <v>225</v>
      </c>
      <c r="C4489" s="72">
        <v>45944</v>
      </c>
      <c r="D4489" s="40" t="str">
        <f>VLOOKUP(B4489,辅助信息!E:K,7,FALSE)</f>
        <v>JWDDCD2025092400210</v>
      </c>
      <c r="E4489" s="40" t="str">
        <f>VLOOKUP(F4489,辅助信息!A:B,2,FALSE)</f>
        <v>盘螺</v>
      </c>
      <c r="F4489" s="40" t="s">
        <v>49</v>
      </c>
      <c r="G4489" s="36">
        <v>20</v>
      </c>
      <c r="H4489" s="136" t="str">
        <f>IF(SUMIFS('[1]2025年已发货'!$E:$E,'[1]2025年已发货'!$F:$F,C4489,'[1]2025年已发货'!$C:$C,F4489,'[1]2025年已发货'!$G:$G,I4489,'[1]2025年已发货'!$H:$H,J4489)=0,"未发货",SUMIFS('[1]2025年已发货'!$E:$E,'[1]2025年已发货'!$F:$F,C4489,'[1]2025年已发货'!$C:$C,F4489,'[1]2025年已发货'!$G:$G,I4489,'[1]2025年已发货'!$H:$H,J4489))</f>
        <v>未发货</v>
      </c>
      <c r="I4489" s="40" t="str">
        <f>VLOOKUP(B4489,辅助信息!E:I,3,FALSE)</f>
        <v>(五冶钢构龙泉东洪片区85亩住宅、商业及配套工程项目一标段)成都市龙泉驿外东洪路地铁2号线惠王陵地铁C口</v>
      </c>
      <c r="J4489" s="40" t="str">
        <f>VLOOKUP(B4489,辅助信息!E:I,4,FALSE)</f>
        <v>岳工</v>
      </c>
      <c r="K4489" s="40">
        <f>VLOOKUP(J4489,辅助信息!H:I,2,FALSE)</f>
        <v>18599951655</v>
      </c>
      <c r="L4489" s="111">
        <f>VLOOKUP(B4489,辅助信息!E:J,6,FALSE)</f>
        <v>0</v>
      </c>
      <c r="O4489" s="64" t="str">
        <f ca="1" t="shared" si="222"/>
        <v/>
      </c>
      <c r="P4489" s="64" t="str">
        <f ca="1" t="shared" si="223"/>
        <v/>
      </c>
      <c r="Q4489" s="29" t="str">
        <f>VLOOKUP(B4489,辅助信息!E:M,9,FALSE)</f>
        <v>ZTWM-CDGS-XS-2025-0156-五冶钢构-2025年九月第一批次钢筋采购合同(三圣乡项目)-中铁物贸成都公司</v>
      </c>
      <c r="R4489" s="29" t="str">
        <f>_xlfn._xlws.FILTER(辅助信息!D:D,辅助信息!E:E=B4489)</f>
        <v>五冶钢构龙泉东洪片区(70亩、85亩)住宅、商业及配套工程项目</v>
      </c>
    </row>
    <row r="4490" hidden="1" spans="2:18">
      <c r="B4490" s="137" t="s">
        <v>225</v>
      </c>
      <c r="C4490" s="72">
        <v>45944</v>
      </c>
      <c r="D4490" s="40" t="str">
        <f>VLOOKUP(B4490,辅助信息!E:K,7,FALSE)</f>
        <v>JWDDCD2025092400210</v>
      </c>
      <c r="E4490" s="40" t="str">
        <f>VLOOKUP(F4490,辅助信息!A:B,2,FALSE)</f>
        <v>盘螺</v>
      </c>
      <c r="F4490" s="40" t="s">
        <v>40</v>
      </c>
      <c r="G4490" s="36">
        <v>50</v>
      </c>
      <c r="H4490" s="136" t="str">
        <f>IF(SUMIFS('[1]2025年已发货'!$E:$E,'[1]2025年已发货'!$F:$F,C4490,'[1]2025年已发货'!$C:$C,F4490,'[1]2025年已发货'!$G:$G,I4490,'[1]2025年已发货'!$H:$H,J4490)=0,"未发货",SUMIFS('[1]2025年已发货'!$E:$E,'[1]2025年已发货'!$F:$F,C4490,'[1]2025年已发货'!$C:$C,F4490,'[1]2025年已发货'!$G:$G,I4490,'[1]2025年已发货'!$H:$H,J4490))</f>
        <v>未发货</v>
      </c>
      <c r="I4490" s="40" t="str">
        <f>VLOOKUP(B4490,辅助信息!E:I,3,FALSE)</f>
        <v>(五冶钢构龙泉东洪片区85亩住宅、商业及配套工程项目一标段)成都市龙泉驿外东洪路地铁2号线惠王陵地铁C口</v>
      </c>
      <c r="J4490" s="40" t="str">
        <f>VLOOKUP(B4490,辅助信息!E:I,4,FALSE)</f>
        <v>岳工</v>
      </c>
      <c r="K4490" s="40">
        <f>VLOOKUP(J4490,辅助信息!H:I,2,FALSE)</f>
        <v>18599951655</v>
      </c>
      <c r="L4490" s="111">
        <f>VLOOKUP(B4490,辅助信息!E:J,6,FALSE)</f>
        <v>0</v>
      </c>
      <c r="O4490" s="64" t="str">
        <f ca="1" t="shared" si="222"/>
        <v/>
      </c>
      <c r="P4490" s="64" t="str">
        <f ca="1" t="shared" si="223"/>
        <v/>
      </c>
      <c r="Q4490" s="29" t="str">
        <f>VLOOKUP(B4490,辅助信息!E:M,9,FALSE)</f>
        <v>ZTWM-CDGS-XS-2025-0156-五冶钢构-2025年九月第一批次钢筋采购合同(三圣乡项目)-中铁物贸成都公司</v>
      </c>
      <c r="R4490" s="29" t="str">
        <f>_xlfn._xlws.FILTER(辅助信息!D:D,辅助信息!E:E=B4490)</f>
        <v>五冶钢构龙泉东洪片区(70亩、85亩)住宅、商业及配套工程项目</v>
      </c>
    </row>
    <row r="4491" hidden="1" spans="2:18">
      <c r="B4491" s="137" t="s">
        <v>231</v>
      </c>
      <c r="C4491" s="72">
        <v>45944</v>
      </c>
      <c r="D4491" s="40" t="str">
        <f>VLOOKUP(B4491,辅助信息!E:K,7,FALSE)</f>
        <v>JWDDCD2025102100481</v>
      </c>
      <c r="E4491" s="40" t="str">
        <f>VLOOKUP(F4491,辅助信息!A:B,2,FALSE)</f>
        <v>螺纹钢</v>
      </c>
      <c r="F4491" s="40" t="s">
        <v>19</v>
      </c>
      <c r="G4491" s="36">
        <v>7</v>
      </c>
      <c r="H4491" s="136">
        <f>IF(SUMIFS('[1]2025年已发货'!$E:$E,'[1]2025年已发货'!$F:$F,C4491,'[1]2025年已发货'!$C:$C,F4491,'[1]2025年已发货'!$G:$G,I4491,'[1]2025年已发货'!$H:$H,J4491)=0,"未发货",SUMIFS('[1]2025年已发货'!$E:$E,'[1]2025年已发货'!$F:$F,C4491,'[1]2025年已发货'!$C:$C,F4491,'[1]2025年已发货'!$G:$G,I4491,'[1]2025年已发货'!$H:$H,J4491))</f>
        <v>7</v>
      </c>
      <c r="I4491" s="40" t="str">
        <f>VLOOKUP(B4491,辅助信息!E:I,3,FALSE)</f>
        <v>(五冶建设成都盐道街中学初中部改扩建工程-一标)四川省成都市锦江区春熙路街道盐道街4号（盐道街中学初中部）</v>
      </c>
      <c r="J4491" s="40" t="str">
        <f>VLOOKUP(B4491,辅助信息!E:I,4,FALSE)</f>
        <v>谢鑫</v>
      </c>
      <c r="K4491" s="40">
        <f>VLOOKUP(J4491,辅助信息!H:I,2,FALSE)</f>
        <v>18228465067</v>
      </c>
      <c r="L4491" s="111" t="str">
        <f>VLOOKUP(B4491,辅助信息!E:J,6,FALSE)</f>
        <v>联系实际收货人（易前刚18228465067）五冶建设送货单,6份材质书,锈货不收，装货前联系收货人核实到场规格,没提前告知进场规格现场不给予接收</v>
      </c>
      <c r="O4491" s="64" t="str">
        <f ca="1" t="shared" si="222"/>
        <v/>
      </c>
      <c r="P4491" s="64" t="str">
        <f ca="1" t="shared" si="223"/>
        <v/>
      </c>
      <c r="Q4491" s="29" t="str">
        <f>VLOOKUP(B4491,辅助信息!E:M,9,FALSE)</f>
        <v>ZTWM-CDGS-XS-2025-0073-五冶天府-成都怡心湖片区及龙泉驿医院等项目</v>
      </c>
      <c r="R4491" s="29" t="str">
        <f>_xlfn._xlws.FILTER(辅助信息!D:D,辅助信息!E:E=B4491)</f>
        <v>五冶建设成都盐道街中学初中部改扩建工程</v>
      </c>
    </row>
    <row r="4492" hidden="1" spans="2:18">
      <c r="B4492" s="137" t="s">
        <v>231</v>
      </c>
      <c r="C4492" s="72">
        <v>45944</v>
      </c>
      <c r="D4492" s="40" t="str">
        <f>VLOOKUP(B4492,辅助信息!E:K,7,FALSE)</f>
        <v>JWDDCD2025102100481</v>
      </c>
      <c r="E4492" s="40" t="str">
        <f>VLOOKUP(F4492,辅助信息!A:B,2,FALSE)</f>
        <v>螺纹钢</v>
      </c>
      <c r="F4492" s="40" t="s">
        <v>30</v>
      </c>
      <c r="G4492" s="36">
        <v>5</v>
      </c>
      <c r="H4492" s="136">
        <f>IF(SUMIFS('[1]2025年已发货'!$E:$E,'[1]2025年已发货'!$F:$F,C4492,'[1]2025年已发货'!$C:$C,F4492,'[1]2025年已发货'!$G:$G,I4492,'[1]2025年已发货'!$H:$H,J4492)=0,"未发货",SUMIFS('[1]2025年已发货'!$E:$E,'[1]2025年已发货'!$F:$F,C4492,'[1]2025年已发货'!$C:$C,F4492,'[1]2025年已发货'!$G:$G,I4492,'[1]2025年已发货'!$H:$H,J4492))</f>
        <v>5</v>
      </c>
      <c r="I4492" s="40" t="str">
        <f>VLOOKUP(B4492,辅助信息!E:I,3,FALSE)</f>
        <v>(五冶建设成都盐道街中学初中部改扩建工程-一标)四川省成都市锦江区春熙路街道盐道街4号（盐道街中学初中部）</v>
      </c>
      <c r="J4492" s="40" t="str">
        <f>VLOOKUP(B4492,辅助信息!E:I,4,FALSE)</f>
        <v>谢鑫</v>
      </c>
      <c r="K4492" s="40">
        <f>VLOOKUP(J4492,辅助信息!H:I,2,FALSE)</f>
        <v>18228465067</v>
      </c>
      <c r="L4492" s="111" t="str">
        <f>VLOOKUP(B4492,辅助信息!E:J,6,FALSE)</f>
        <v>联系实际收货人（易前刚18228465067）五冶建设送货单,6份材质书,锈货不收，装货前联系收货人核实到场规格,没提前告知进场规格现场不给予接收</v>
      </c>
      <c r="O4492" s="64" t="str">
        <f ca="1" t="shared" si="222"/>
        <v/>
      </c>
      <c r="P4492" s="64" t="str">
        <f ca="1" t="shared" si="223"/>
        <v/>
      </c>
      <c r="Q4492" s="29" t="str">
        <f>VLOOKUP(B4492,辅助信息!E:M,9,FALSE)</f>
        <v>ZTWM-CDGS-XS-2025-0073-五冶天府-成都怡心湖片区及龙泉驿医院等项目</v>
      </c>
      <c r="R4492" s="29" t="str">
        <f>_xlfn._xlws.FILTER(辅助信息!D:D,辅助信息!E:E=B4492)</f>
        <v>五冶建设成都盐道街中学初中部改扩建工程</v>
      </c>
    </row>
    <row r="4493" hidden="1" spans="2:18">
      <c r="B4493" s="137" t="s">
        <v>231</v>
      </c>
      <c r="C4493" s="72">
        <v>45944</v>
      </c>
      <c r="D4493" s="40" t="str">
        <f>VLOOKUP(B4493,辅助信息!E:K,7,FALSE)</f>
        <v>JWDDCD2025102100481</v>
      </c>
      <c r="E4493" s="40" t="str">
        <f>VLOOKUP(F4493,辅助信息!A:B,2,FALSE)</f>
        <v>螺纹钢</v>
      </c>
      <c r="F4493" s="40" t="s">
        <v>33</v>
      </c>
      <c r="G4493" s="36">
        <v>5</v>
      </c>
      <c r="H4493" s="136">
        <f>IF(SUMIFS('[1]2025年已发货'!$E:$E,'[1]2025年已发货'!$F:$F,C4493,'[1]2025年已发货'!$C:$C,F4493,'[1]2025年已发货'!$G:$G,I4493,'[1]2025年已发货'!$H:$H,J4493)=0,"未发货",SUMIFS('[1]2025年已发货'!$E:$E,'[1]2025年已发货'!$F:$F,C4493,'[1]2025年已发货'!$C:$C,F4493,'[1]2025年已发货'!$G:$G,I4493,'[1]2025年已发货'!$H:$H,J4493))</f>
        <v>5</v>
      </c>
      <c r="I4493" s="40" t="str">
        <f>VLOOKUP(B4493,辅助信息!E:I,3,FALSE)</f>
        <v>(五冶建设成都盐道街中学初中部改扩建工程-一标)四川省成都市锦江区春熙路街道盐道街4号（盐道街中学初中部）</v>
      </c>
      <c r="J4493" s="40" t="str">
        <f>VLOOKUP(B4493,辅助信息!E:I,4,FALSE)</f>
        <v>谢鑫</v>
      </c>
      <c r="K4493" s="40">
        <f>VLOOKUP(J4493,辅助信息!H:I,2,FALSE)</f>
        <v>18228465067</v>
      </c>
      <c r="L4493" s="111" t="str">
        <f>VLOOKUP(B4493,辅助信息!E:J,6,FALSE)</f>
        <v>联系实际收货人（易前刚18228465067）五冶建设送货单,6份材质书,锈货不收，装货前联系收货人核实到场规格,没提前告知进场规格现场不给予接收</v>
      </c>
      <c r="O4493" s="64" t="str">
        <f ca="1" t="shared" si="222"/>
        <v/>
      </c>
      <c r="P4493" s="64" t="str">
        <f ca="1" t="shared" si="223"/>
        <v/>
      </c>
      <c r="Q4493" s="29" t="str">
        <f>VLOOKUP(B4493,辅助信息!E:M,9,FALSE)</f>
        <v>ZTWM-CDGS-XS-2025-0073-五冶天府-成都怡心湖片区及龙泉驿医院等项目</v>
      </c>
      <c r="R4493" s="29" t="str">
        <f>_xlfn._xlws.FILTER(辅助信息!D:D,辅助信息!E:E=B4493)</f>
        <v>五冶建设成都盐道街中学初中部改扩建工程</v>
      </c>
    </row>
    <row r="4494" hidden="1" spans="2:18">
      <c r="B4494" s="137" t="s">
        <v>231</v>
      </c>
      <c r="C4494" s="72">
        <v>45944</v>
      </c>
      <c r="D4494" s="40" t="str">
        <f>VLOOKUP(B4494,辅助信息!E:K,7,FALSE)</f>
        <v>JWDDCD2025102100481</v>
      </c>
      <c r="E4494" s="40" t="str">
        <f>VLOOKUP(F4494,辅助信息!A:B,2,FALSE)</f>
        <v>螺纹钢</v>
      </c>
      <c r="F4494" s="40" t="s">
        <v>28</v>
      </c>
      <c r="G4494" s="36">
        <v>12.5</v>
      </c>
      <c r="H4494" s="136">
        <f>IF(SUMIFS('[1]2025年已发货'!$E:$E,'[1]2025年已发货'!$F:$F,C4494,'[1]2025年已发货'!$C:$C,F4494,'[1]2025年已发货'!$G:$G,I4494,'[1]2025年已发货'!$H:$H,J4494)=0,"未发货",SUMIFS('[1]2025年已发货'!$E:$E,'[1]2025年已发货'!$F:$F,C4494,'[1]2025年已发货'!$C:$C,F4494,'[1]2025年已发货'!$G:$G,I4494,'[1]2025年已发货'!$H:$H,J4494))</f>
        <v>12.5</v>
      </c>
      <c r="I4494" s="40" t="str">
        <f>VLOOKUP(B4494,辅助信息!E:I,3,FALSE)</f>
        <v>(五冶建设成都盐道街中学初中部改扩建工程-一标)四川省成都市锦江区春熙路街道盐道街4号（盐道街中学初中部）</v>
      </c>
      <c r="J4494" s="40" t="str">
        <f>VLOOKUP(B4494,辅助信息!E:I,4,FALSE)</f>
        <v>谢鑫</v>
      </c>
      <c r="K4494" s="40">
        <f>VLOOKUP(J4494,辅助信息!H:I,2,FALSE)</f>
        <v>18228465067</v>
      </c>
      <c r="L4494" s="111" t="str">
        <f>VLOOKUP(B4494,辅助信息!E:J,6,FALSE)</f>
        <v>联系实际收货人（易前刚18228465067）五冶建设送货单,6份材质书,锈货不收，装货前联系收货人核实到场规格,没提前告知进场规格现场不给予接收</v>
      </c>
      <c r="O4494" s="64" t="str">
        <f ca="1" t="shared" si="222"/>
        <v/>
      </c>
      <c r="P4494" s="64" t="str">
        <f ca="1" t="shared" si="223"/>
        <v/>
      </c>
      <c r="Q4494" s="29" t="str">
        <f>VLOOKUP(B4494,辅助信息!E:M,9,FALSE)</f>
        <v>ZTWM-CDGS-XS-2025-0073-五冶天府-成都怡心湖片区及龙泉驿医院等项目</v>
      </c>
      <c r="R4494" s="29" t="str">
        <f>_xlfn._xlws.FILTER(辅助信息!D:D,辅助信息!E:E=B4494)</f>
        <v>五冶建设成都盐道街中学初中部改扩建工程</v>
      </c>
    </row>
    <row r="4495" hidden="1" spans="2:18">
      <c r="B4495" s="137" t="s">
        <v>231</v>
      </c>
      <c r="C4495" s="72">
        <v>45944</v>
      </c>
      <c r="D4495" s="40" t="str">
        <f>VLOOKUP(B4495,辅助信息!E:K,7,FALSE)</f>
        <v>JWDDCD2025102100481</v>
      </c>
      <c r="E4495" s="40" t="str">
        <f>VLOOKUP(F4495,辅助信息!A:B,2,FALSE)</f>
        <v>盘螺</v>
      </c>
      <c r="F4495" s="40" t="s">
        <v>41</v>
      </c>
      <c r="G4495" s="36">
        <v>4</v>
      </c>
      <c r="H4495" s="136">
        <f>IF(SUMIFS('[1]2025年已发货'!$E:$E,'[1]2025年已发货'!$F:$F,C4495,'[1]2025年已发货'!$C:$C,F4495,'[1]2025年已发货'!$G:$G,I4495,'[1]2025年已发货'!$H:$H,J4495)=0,"未发货",SUMIFS('[1]2025年已发货'!$E:$E,'[1]2025年已发货'!$F:$F,C4495,'[1]2025年已发货'!$C:$C,F4495,'[1]2025年已发货'!$G:$G,I4495,'[1]2025年已发货'!$H:$H,J4495))</f>
        <v>4</v>
      </c>
      <c r="I4495" s="40" t="str">
        <f>VLOOKUP(B4495,辅助信息!E:I,3,FALSE)</f>
        <v>(五冶建设成都盐道街中学初中部改扩建工程-一标)四川省成都市锦江区春熙路街道盐道街4号（盐道街中学初中部）</v>
      </c>
      <c r="J4495" s="40" t="str">
        <f>VLOOKUP(B4495,辅助信息!E:I,4,FALSE)</f>
        <v>谢鑫</v>
      </c>
      <c r="K4495" s="40">
        <f>VLOOKUP(J4495,辅助信息!H:I,2,FALSE)</f>
        <v>18228465067</v>
      </c>
      <c r="L4495" s="111" t="str">
        <f>VLOOKUP(B4495,辅助信息!E:J,6,FALSE)</f>
        <v>联系实际收货人（易前刚18228465067）五冶建设送货单,6份材质书,锈货不收，装货前联系收货人核实到场规格,没提前告知进场规格现场不给予接收</v>
      </c>
      <c r="O4495" s="64" t="str">
        <f ca="1" t="shared" si="222"/>
        <v/>
      </c>
      <c r="P4495" s="64" t="str">
        <f ca="1" t="shared" si="223"/>
        <v/>
      </c>
      <c r="Q4495" s="29" t="str">
        <f>VLOOKUP(B4495,辅助信息!E:M,9,FALSE)</f>
        <v>ZTWM-CDGS-XS-2025-0073-五冶天府-成都怡心湖片区及龙泉驿医院等项目</v>
      </c>
      <c r="R4495" s="29" t="str">
        <f>_xlfn._xlws.FILTER(辅助信息!D:D,辅助信息!E:E=B4495)</f>
        <v>五冶建设成都盐道街中学初中部改扩建工程</v>
      </c>
    </row>
    <row r="4496" hidden="1" spans="2:18">
      <c r="B4496" s="137" t="s">
        <v>167</v>
      </c>
      <c r="C4496" s="72">
        <v>45944</v>
      </c>
      <c r="D4496" s="40" t="str">
        <f>VLOOKUP(B4496,辅助信息!E:K,7,FALSE)</f>
        <v>JWDDCD2025102100473</v>
      </c>
      <c r="E4496" s="40" t="str">
        <f>VLOOKUP(F4496,辅助信息!A:B,2,FALSE)</f>
        <v>螺纹钢</v>
      </c>
      <c r="F4496" s="40" t="s">
        <v>27</v>
      </c>
      <c r="G4496" s="36">
        <v>28</v>
      </c>
      <c r="H4496" s="136">
        <f>IF(SUMIFS('[1]2025年已发货'!$E:$E,'[1]2025年已发货'!$F:$F,C4496,'[1]2025年已发货'!$C:$C,F4496,'[1]2025年已发货'!$G:$G,I4496,'[1]2025年已发货'!$H:$H,J4496)=0,"未发货",SUMIFS('[1]2025年已发货'!$E:$E,'[1]2025年已发货'!$F:$F,C4496,'[1]2025年已发货'!$C:$C,F4496,'[1]2025年已发货'!$G:$G,I4496,'[1]2025年已发货'!$H:$H,J4496))</f>
        <v>28</v>
      </c>
      <c r="I4496" s="40" t="str">
        <f>VLOOKUP(B4496,辅助信息!E:I,3,FALSE)</f>
        <v>(五冶建设扩建艺体中学二期工程)四川省成都市双流区光荣路成都艺体中学南200米</v>
      </c>
      <c r="J4496" s="40" t="str">
        <f>VLOOKUP(B4496,辅助信息!E:I,4,FALSE)</f>
        <v>谢序强</v>
      </c>
      <c r="K4496" s="40">
        <f>VLOOKUP(J4496,辅助信息!H:I,2,FALSE)</f>
        <v>13458588232</v>
      </c>
      <c r="L4496" s="111" t="str">
        <f>VLOOKUP(B4496,辅助信息!E:J,6,FALSE)</f>
        <v>联系实际收货人（谢序强13458588232）五冶建设送货单,一式6份材质书,锈货不收，项目名称：扩建艺体中学二期工程，装货前联系收货人核实到场规格,没提前告知进场规格现场不给予接收</v>
      </c>
      <c r="O4496" s="64" t="str">
        <f ca="1" t="shared" si="222"/>
        <v/>
      </c>
      <c r="P4496" s="64" t="str">
        <f ca="1" t="shared" si="223"/>
        <v/>
      </c>
      <c r="Q4496" s="29" t="str">
        <f>VLOOKUP(B4496,辅助信息!E:M,9,FALSE)</f>
        <v>ZTWM-CDGS-XS-2025-0073-五冶天府-成都怡心湖片区及龙泉驿医院等项目</v>
      </c>
      <c r="R4496" s="29" t="str">
        <f>_xlfn._xlws.FILTER(辅助信息!D:D,辅助信息!E:E=B4496)</f>
        <v>五冶建设扩建艺体中学二期工程</v>
      </c>
    </row>
    <row r="4497" hidden="1" spans="2:18">
      <c r="B4497" s="137" t="s">
        <v>167</v>
      </c>
      <c r="C4497" s="72">
        <v>45944</v>
      </c>
      <c r="D4497" s="40" t="str">
        <f>VLOOKUP(B4497,辅助信息!E:K,7,FALSE)</f>
        <v>JWDDCD2025102100473</v>
      </c>
      <c r="E4497" s="40" t="str">
        <f>VLOOKUP(F4497,辅助信息!A:B,2,FALSE)</f>
        <v>螺纹钢</v>
      </c>
      <c r="F4497" s="40" t="s">
        <v>19</v>
      </c>
      <c r="G4497" s="36">
        <v>3</v>
      </c>
      <c r="H4497" s="136">
        <f>IF(SUMIFS('[1]2025年已发货'!$E:$E,'[1]2025年已发货'!$F:$F,C4497,'[1]2025年已发货'!$C:$C,F4497,'[1]2025年已发货'!$G:$G,I4497,'[1]2025年已发货'!$H:$H,J4497)=0,"未发货",SUMIFS('[1]2025年已发货'!$E:$E,'[1]2025年已发货'!$F:$F,C4497,'[1]2025年已发货'!$C:$C,F4497,'[1]2025年已发货'!$G:$G,I4497,'[1]2025年已发货'!$H:$H,J4497))</f>
        <v>3</v>
      </c>
      <c r="I4497" s="40" t="str">
        <f>VLOOKUP(B4497,辅助信息!E:I,3,FALSE)</f>
        <v>(五冶建设扩建艺体中学二期工程)四川省成都市双流区光荣路成都艺体中学南200米</v>
      </c>
      <c r="J4497" s="40" t="str">
        <f>VLOOKUP(B4497,辅助信息!E:I,4,FALSE)</f>
        <v>谢序强</v>
      </c>
      <c r="K4497" s="40">
        <f>VLOOKUP(J4497,辅助信息!H:I,2,FALSE)</f>
        <v>13458588232</v>
      </c>
      <c r="L4497" s="111" t="str">
        <f>VLOOKUP(B4497,辅助信息!E:J,6,FALSE)</f>
        <v>联系实际收货人（谢序强13458588232）五冶建设送货单,一式6份材质书,锈货不收，项目名称：扩建艺体中学二期工程，装货前联系收货人核实到场规格,没提前告知进场规格现场不给予接收</v>
      </c>
      <c r="O4497" s="64" t="str">
        <f ca="1" t="shared" si="222"/>
        <v/>
      </c>
      <c r="P4497" s="64" t="str">
        <f ca="1" t="shared" si="223"/>
        <v/>
      </c>
      <c r="Q4497" s="29" t="str">
        <f>VLOOKUP(B4497,辅助信息!E:M,9,FALSE)</f>
        <v>ZTWM-CDGS-XS-2025-0073-五冶天府-成都怡心湖片区及龙泉驿医院等项目</v>
      </c>
      <c r="R4497" s="29" t="str">
        <f>_xlfn._xlws.FILTER(辅助信息!D:D,辅助信息!E:E=B4497)</f>
        <v>五冶建设扩建艺体中学二期工程</v>
      </c>
    </row>
    <row r="4498" hidden="1" spans="2:18">
      <c r="B4498" s="137" t="s">
        <v>167</v>
      </c>
      <c r="C4498" s="72">
        <v>45944</v>
      </c>
      <c r="D4498" s="40" t="str">
        <f>VLOOKUP(B4498,辅助信息!E:K,7,FALSE)</f>
        <v>JWDDCD2025102100473</v>
      </c>
      <c r="E4498" s="40" t="str">
        <f>VLOOKUP(F4498,辅助信息!A:B,2,FALSE)</f>
        <v>螺纹钢</v>
      </c>
      <c r="F4498" s="40" t="s">
        <v>32</v>
      </c>
      <c r="G4498" s="36">
        <v>30</v>
      </c>
      <c r="H4498" s="136">
        <f>IF(SUMIFS('[1]2025年已发货'!$E:$E,'[1]2025年已发货'!$F:$F,C4498,'[1]2025年已发货'!$C:$C,F4498,'[1]2025年已发货'!$G:$G,I4498,'[1]2025年已发货'!$H:$H,J4498)=0,"未发货",SUMIFS('[1]2025年已发货'!$E:$E,'[1]2025年已发货'!$F:$F,C4498,'[1]2025年已发货'!$C:$C,F4498,'[1]2025年已发货'!$G:$G,I4498,'[1]2025年已发货'!$H:$H,J4498))</f>
        <v>30</v>
      </c>
      <c r="I4498" s="40" t="str">
        <f>VLOOKUP(B4498,辅助信息!E:I,3,FALSE)</f>
        <v>(五冶建设扩建艺体中学二期工程)四川省成都市双流区光荣路成都艺体中学南200米</v>
      </c>
      <c r="J4498" s="40" t="str">
        <f>VLOOKUP(B4498,辅助信息!E:I,4,FALSE)</f>
        <v>谢序强</v>
      </c>
      <c r="K4498" s="40">
        <f>VLOOKUP(J4498,辅助信息!H:I,2,FALSE)</f>
        <v>13458588232</v>
      </c>
      <c r="L4498" s="111" t="str">
        <f>VLOOKUP(B4498,辅助信息!E:J,6,FALSE)</f>
        <v>联系实际收货人（谢序强13458588232）五冶建设送货单,一式6份材质书,锈货不收，项目名称：扩建艺体中学二期工程，装货前联系收货人核实到场规格,没提前告知进场规格现场不给予接收</v>
      </c>
      <c r="O4498" s="64" t="str">
        <f ca="1" t="shared" si="222"/>
        <v/>
      </c>
      <c r="P4498" s="64" t="str">
        <f ca="1" t="shared" si="223"/>
        <v/>
      </c>
      <c r="Q4498" s="29" t="str">
        <f>VLOOKUP(B4498,辅助信息!E:M,9,FALSE)</f>
        <v>ZTWM-CDGS-XS-2025-0073-五冶天府-成都怡心湖片区及龙泉驿医院等项目</v>
      </c>
      <c r="R4498" s="29" t="str">
        <f>_xlfn._xlws.FILTER(辅助信息!D:D,辅助信息!E:E=B4498)</f>
        <v>五冶建设扩建艺体中学二期工程</v>
      </c>
    </row>
    <row r="4499" hidden="1" spans="2:18">
      <c r="B4499" s="137" t="s">
        <v>167</v>
      </c>
      <c r="C4499" s="72">
        <v>45944</v>
      </c>
      <c r="D4499" s="40" t="str">
        <f>VLOOKUP(B4499,辅助信息!E:K,7,FALSE)</f>
        <v>JWDDCD2025102100473</v>
      </c>
      <c r="E4499" s="40" t="str">
        <f>VLOOKUP(F4499,辅助信息!A:B,2,FALSE)</f>
        <v>螺纹钢</v>
      </c>
      <c r="F4499" s="40" t="s">
        <v>30</v>
      </c>
      <c r="G4499" s="36">
        <v>6</v>
      </c>
      <c r="H4499" s="136">
        <f>IF(SUMIFS('[1]2025年已发货'!$E:$E,'[1]2025年已发货'!$F:$F,C4499,'[1]2025年已发货'!$C:$C,F4499,'[1]2025年已发货'!$G:$G,I4499,'[1]2025年已发货'!$H:$H,J4499)=0,"未发货",SUMIFS('[1]2025年已发货'!$E:$E,'[1]2025年已发货'!$F:$F,C4499,'[1]2025年已发货'!$C:$C,F4499,'[1]2025年已发货'!$G:$G,I4499,'[1]2025年已发货'!$H:$H,J4499))</f>
        <v>6</v>
      </c>
      <c r="I4499" s="40" t="str">
        <f>VLOOKUP(B4499,辅助信息!E:I,3,FALSE)</f>
        <v>(五冶建设扩建艺体中学二期工程)四川省成都市双流区光荣路成都艺体中学南200米</v>
      </c>
      <c r="J4499" s="40" t="str">
        <f>VLOOKUP(B4499,辅助信息!E:I,4,FALSE)</f>
        <v>谢序强</v>
      </c>
      <c r="K4499" s="40">
        <f>VLOOKUP(J4499,辅助信息!H:I,2,FALSE)</f>
        <v>13458588232</v>
      </c>
      <c r="L4499" s="111" t="str">
        <f>VLOOKUP(B4499,辅助信息!E:J,6,FALSE)</f>
        <v>联系实际收货人（谢序强13458588232）五冶建设送货单,一式6份材质书,锈货不收，项目名称：扩建艺体中学二期工程，装货前联系收货人核实到场规格,没提前告知进场规格现场不给予接收</v>
      </c>
      <c r="O4499" s="64" t="str">
        <f ca="1" t="shared" si="222"/>
        <v/>
      </c>
      <c r="P4499" s="64" t="str">
        <f ca="1" t="shared" si="223"/>
        <v/>
      </c>
      <c r="Q4499" s="29" t="str">
        <f>VLOOKUP(B4499,辅助信息!E:M,9,FALSE)</f>
        <v>ZTWM-CDGS-XS-2025-0073-五冶天府-成都怡心湖片区及龙泉驿医院等项目</v>
      </c>
      <c r="R4499" s="29" t="str">
        <f>_xlfn._xlws.FILTER(辅助信息!D:D,辅助信息!E:E=B4499)</f>
        <v>五冶建设扩建艺体中学二期工程</v>
      </c>
    </row>
    <row r="4500" hidden="1" spans="2:18">
      <c r="B4500" s="137" t="s">
        <v>167</v>
      </c>
      <c r="C4500" s="72">
        <v>45944</v>
      </c>
      <c r="D4500" s="40" t="str">
        <f>VLOOKUP(B4500,辅助信息!E:K,7,FALSE)</f>
        <v>JWDDCD2025102100473</v>
      </c>
      <c r="E4500" s="40" t="str">
        <f>VLOOKUP(F4500,辅助信息!A:B,2,FALSE)</f>
        <v>螺纹钢</v>
      </c>
      <c r="F4500" s="40" t="s">
        <v>33</v>
      </c>
      <c r="G4500" s="36">
        <v>8</v>
      </c>
      <c r="H4500" s="136">
        <f>IF(SUMIFS('[1]2025年已发货'!$E:$E,'[1]2025年已发货'!$F:$F,C4500,'[1]2025年已发货'!$C:$C,F4500,'[1]2025年已发货'!$G:$G,I4500,'[1]2025年已发货'!$H:$H,J4500)=0,"未发货",SUMIFS('[1]2025年已发货'!$E:$E,'[1]2025年已发货'!$F:$F,C4500,'[1]2025年已发货'!$C:$C,F4500,'[1]2025年已发货'!$G:$G,I4500,'[1]2025年已发货'!$H:$H,J4500))</f>
        <v>8</v>
      </c>
      <c r="I4500" s="40" t="str">
        <f>VLOOKUP(B4500,辅助信息!E:I,3,FALSE)</f>
        <v>(五冶建设扩建艺体中学二期工程)四川省成都市双流区光荣路成都艺体中学南200米</v>
      </c>
      <c r="J4500" s="40" t="str">
        <f>VLOOKUP(B4500,辅助信息!E:I,4,FALSE)</f>
        <v>谢序强</v>
      </c>
      <c r="K4500" s="40">
        <f>VLOOKUP(J4500,辅助信息!H:I,2,FALSE)</f>
        <v>13458588232</v>
      </c>
      <c r="L4500" s="111" t="str">
        <f>VLOOKUP(B4500,辅助信息!E:J,6,FALSE)</f>
        <v>联系实际收货人（谢序强13458588232）五冶建设送货单,一式6份材质书,锈货不收，项目名称：扩建艺体中学二期工程，装货前联系收货人核实到场规格,没提前告知进场规格现场不给予接收</v>
      </c>
      <c r="O4500" s="64" t="str">
        <f ca="1" t="shared" si="222"/>
        <v/>
      </c>
      <c r="P4500" s="64" t="str">
        <f ca="1" t="shared" si="223"/>
        <v/>
      </c>
      <c r="Q4500" s="29" t="str">
        <f>VLOOKUP(B4500,辅助信息!E:M,9,FALSE)</f>
        <v>ZTWM-CDGS-XS-2025-0073-五冶天府-成都怡心湖片区及龙泉驿医院等项目</v>
      </c>
      <c r="R4500" s="29" t="str">
        <f>_xlfn._xlws.FILTER(辅助信息!D:D,辅助信息!E:E=B4500)</f>
        <v>五冶建设扩建艺体中学二期工程</v>
      </c>
    </row>
    <row r="4501" hidden="1" spans="2:18">
      <c r="B4501" s="137" t="s">
        <v>167</v>
      </c>
      <c r="C4501" s="72">
        <v>45944</v>
      </c>
      <c r="D4501" s="40" t="str">
        <f>VLOOKUP(B4501,辅助信息!E:K,7,FALSE)</f>
        <v>JWDDCD2025102100473</v>
      </c>
      <c r="E4501" s="40" t="str">
        <f>VLOOKUP(F4501,辅助信息!A:B,2,FALSE)</f>
        <v>螺纹钢</v>
      </c>
      <c r="F4501" s="40" t="s">
        <v>18</v>
      </c>
      <c r="G4501" s="36">
        <v>28</v>
      </c>
      <c r="H4501" s="136">
        <f>IF(SUMIFS('[1]2025年已发货'!$E:$E,'[1]2025年已发货'!$F:$F,C4501,'[1]2025年已发货'!$C:$C,F4501,'[1]2025年已发货'!$G:$G,I4501,'[1]2025年已发货'!$H:$H,J4501)=0,"未发货",SUMIFS('[1]2025年已发货'!$E:$E,'[1]2025年已发货'!$F:$F,C4501,'[1]2025年已发货'!$C:$C,F4501,'[1]2025年已发货'!$G:$G,I4501,'[1]2025年已发货'!$H:$H,J4501))</f>
        <v>28</v>
      </c>
      <c r="I4501" s="40" t="str">
        <f>VLOOKUP(B4501,辅助信息!E:I,3,FALSE)</f>
        <v>(五冶建设扩建艺体中学二期工程)四川省成都市双流区光荣路成都艺体中学南200米</v>
      </c>
      <c r="J4501" s="40" t="str">
        <f>VLOOKUP(B4501,辅助信息!E:I,4,FALSE)</f>
        <v>谢序强</v>
      </c>
      <c r="K4501" s="40">
        <f>VLOOKUP(J4501,辅助信息!H:I,2,FALSE)</f>
        <v>13458588232</v>
      </c>
      <c r="L4501" s="111" t="str">
        <f>VLOOKUP(B4501,辅助信息!E:J,6,FALSE)</f>
        <v>联系实际收货人（谢序强13458588232）五冶建设送货单,一式6份材质书,锈货不收，项目名称：扩建艺体中学二期工程，装货前联系收货人核实到场规格,没提前告知进场规格现场不给予接收</v>
      </c>
      <c r="O4501" s="64" t="str">
        <f ca="1" t="shared" si="222"/>
        <v/>
      </c>
      <c r="P4501" s="64" t="str">
        <f ca="1" t="shared" si="223"/>
        <v/>
      </c>
      <c r="Q4501" s="29" t="str">
        <f>VLOOKUP(B4501,辅助信息!E:M,9,FALSE)</f>
        <v>ZTWM-CDGS-XS-2025-0073-五冶天府-成都怡心湖片区及龙泉驿医院等项目</v>
      </c>
      <c r="R4501" s="29" t="str">
        <f>_xlfn._xlws.FILTER(辅助信息!D:D,辅助信息!E:E=B4501)</f>
        <v>五冶建设扩建艺体中学二期工程</v>
      </c>
    </row>
    <row r="4502" hidden="1" spans="2:18">
      <c r="B4502" s="137" t="s">
        <v>167</v>
      </c>
      <c r="C4502" s="72">
        <v>45944</v>
      </c>
      <c r="D4502" s="40" t="str">
        <f>VLOOKUP(B4502,辅助信息!E:K,7,FALSE)</f>
        <v>JWDDCD2025102100473</v>
      </c>
      <c r="E4502" s="40" t="str">
        <f>VLOOKUP(F4502,辅助信息!A:B,2,FALSE)</f>
        <v>螺纹钢</v>
      </c>
      <c r="F4502" s="40" t="s">
        <v>22</v>
      </c>
      <c r="G4502" s="36">
        <v>35</v>
      </c>
      <c r="H4502" s="136">
        <f>IF(SUMIFS('[1]2025年已发货'!$E:$E,'[1]2025年已发货'!$F:$F,C4502,'[1]2025年已发货'!$C:$C,F4502,'[1]2025年已发货'!$G:$G,I4502,'[1]2025年已发货'!$H:$H,J4502)=0,"未发货",SUMIFS('[1]2025年已发货'!$E:$E,'[1]2025年已发货'!$F:$F,C4502,'[1]2025年已发货'!$C:$C,F4502,'[1]2025年已发货'!$G:$G,I4502,'[1]2025年已发货'!$H:$H,J4502))</f>
        <v>35</v>
      </c>
      <c r="I4502" s="40" t="str">
        <f>VLOOKUP(B4502,辅助信息!E:I,3,FALSE)</f>
        <v>(五冶建设扩建艺体中学二期工程)四川省成都市双流区光荣路成都艺体中学南200米</v>
      </c>
      <c r="J4502" s="40" t="str">
        <f>VLOOKUP(B4502,辅助信息!E:I,4,FALSE)</f>
        <v>谢序强</v>
      </c>
      <c r="K4502" s="40">
        <f>VLOOKUP(J4502,辅助信息!H:I,2,FALSE)</f>
        <v>13458588232</v>
      </c>
      <c r="L4502" s="111" t="str">
        <f>VLOOKUP(B4502,辅助信息!E:J,6,FALSE)</f>
        <v>联系实际收货人（谢序强13458588232）五冶建设送货单,一式6份材质书,锈货不收，项目名称：扩建艺体中学二期工程，装货前联系收货人核实到场规格,没提前告知进场规格现场不给予接收</v>
      </c>
      <c r="O4502" s="64" t="str">
        <f ca="1" t="shared" si="222"/>
        <v/>
      </c>
      <c r="P4502" s="64" t="str">
        <f ca="1" t="shared" si="223"/>
        <v/>
      </c>
      <c r="Q4502" s="29" t="str">
        <f>VLOOKUP(B4502,辅助信息!E:M,9,FALSE)</f>
        <v>ZTWM-CDGS-XS-2025-0073-五冶天府-成都怡心湖片区及龙泉驿医院等项目</v>
      </c>
      <c r="R4502" s="29" t="str">
        <f>_xlfn._xlws.FILTER(辅助信息!D:D,辅助信息!E:E=B4502)</f>
        <v>五冶建设扩建艺体中学二期工程</v>
      </c>
    </row>
    <row r="4503" hidden="1" spans="2:18">
      <c r="B4503" s="137" t="s">
        <v>169</v>
      </c>
      <c r="C4503" s="72">
        <v>45944</v>
      </c>
      <c r="D4503" s="40" t="str">
        <f>VLOOKUP(B4503,辅助信息!E:K,7,FALSE)</f>
        <v>JWDDCD2025051800044</v>
      </c>
      <c r="E4503" s="40" t="str">
        <f>VLOOKUP(F4503,辅助信息!A:B,2,FALSE)</f>
        <v>高线</v>
      </c>
      <c r="F4503" s="40" t="s">
        <v>51</v>
      </c>
      <c r="G4503" s="36">
        <v>2.5</v>
      </c>
      <c r="H4503" s="136">
        <f>IF(SUMIFS('[1]2025年已发货'!$E:$E,'[1]2025年已发货'!$F:$F,C4503,'[1]2025年已发货'!$C:$C,F4503,'[1]2025年已发货'!$G:$G,I4503,'[1]2025年已发货'!$H:$H,J4503)=0,"未发货",SUMIFS('[1]2025年已发货'!$E:$E,'[1]2025年已发货'!$F:$F,C4503,'[1]2025年已发货'!$C:$C,F4503,'[1]2025年已发货'!$G:$G,I4503,'[1]2025年已发货'!$H:$H,J4503))</f>
        <v>2.5</v>
      </c>
      <c r="I4503" s="40" t="str">
        <f>VLOOKUP(B4503,辅助信息!E:I,3,FALSE)</f>
        <v>(五冶建设龙泉芙蓉花语项目-1,3地块)龙泉驿区北川路双堰塘钓鱼东100米(北川路)</v>
      </c>
      <c r="J4503" s="40" t="str">
        <f>VLOOKUP(B4503,辅助信息!E:I,4,FALSE)</f>
        <v>祝斯阳</v>
      </c>
      <c r="K4503" s="40">
        <f>VLOOKUP(J4503,辅助信息!H:I,2,FALSE)</f>
        <v>15583590797</v>
      </c>
      <c r="L4503" s="111" t="str">
        <f>VLOOKUP(B4503,辅助信息!E:J,6,FALSE)</f>
        <v>联系实际收货人（祝斯阳15583590797）项目拒绝威钢发货！！！五冶建设送货单,6份材质书,锈货不收，项目名称：中冶成勘-成都安置房项目，装货前联系收货人核实到场规格,没提前告知进场规格现场不给予接收</v>
      </c>
      <c r="O4503" s="64" t="str">
        <f ca="1" t="shared" si="222"/>
        <v/>
      </c>
      <c r="P4503" s="64" t="str">
        <f ca="1" t="shared" si="223"/>
        <v/>
      </c>
      <c r="Q4503" s="29" t="str">
        <f>VLOOKUP(B4503,辅助信息!E:M,9,FALSE)</f>
        <v>ZTWM-CDGS-XS-2025-0073-五冶天府-成都怡心湖片区及龙泉驿医院等项目</v>
      </c>
      <c r="R4503" s="29" t="str">
        <f>_xlfn._xlws.FILTER(辅助信息!D:D,辅助信息!E:E=B4503)</f>
        <v>五冶建设龙泉芙蓉花语项目</v>
      </c>
    </row>
    <row r="4504" hidden="1" spans="2:18">
      <c r="B4504" s="137" t="s">
        <v>169</v>
      </c>
      <c r="C4504" s="72">
        <v>45944</v>
      </c>
      <c r="D4504" s="40" t="str">
        <f>VLOOKUP(B4504,辅助信息!E:K,7,FALSE)</f>
        <v>JWDDCD2025051800044</v>
      </c>
      <c r="E4504" s="40" t="str">
        <f>VLOOKUP(F4504,辅助信息!A:B,2,FALSE)</f>
        <v>螺纹钢</v>
      </c>
      <c r="F4504" s="40" t="s">
        <v>28</v>
      </c>
      <c r="G4504" s="36">
        <v>64</v>
      </c>
      <c r="H4504" s="136">
        <f>IF(SUMIFS('[1]2025年已发货'!$E:$E,'[1]2025年已发货'!$F:$F,C4504,'[1]2025年已发货'!$C:$C,F4504,'[1]2025年已发货'!$G:$G,I4504,'[1]2025年已发货'!$H:$H,J4504)=0,"未发货",SUMIFS('[1]2025年已发货'!$E:$E,'[1]2025年已发货'!$F:$F,C4504,'[1]2025年已发货'!$C:$C,F4504,'[1]2025年已发货'!$G:$G,I4504,'[1]2025年已发货'!$H:$H,J4504))</f>
        <v>65</v>
      </c>
      <c r="I4504" s="40" t="str">
        <f>VLOOKUP(B4504,辅助信息!E:I,3,FALSE)</f>
        <v>(五冶建设龙泉芙蓉花语项目-1,3地块)龙泉驿区北川路双堰塘钓鱼东100米(北川路)</v>
      </c>
      <c r="J4504" s="40" t="str">
        <f>VLOOKUP(B4504,辅助信息!E:I,4,FALSE)</f>
        <v>祝斯阳</v>
      </c>
      <c r="K4504" s="40">
        <f>VLOOKUP(J4504,辅助信息!H:I,2,FALSE)</f>
        <v>15583590797</v>
      </c>
      <c r="L4504" s="111" t="str">
        <f>VLOOKUP(B4504,辅助信息!E:J,6,FALSE)</f>
        <v>联系实际收货人（祝斯阳15583590797）项目拒绝威钢发货！！！五冶建设送货单,6份材质书,锈货不收，项目名称：中冶成勘-成都安置房项目，装货前联系收货人核实到场规格,没提前告知进场规格现场不给予接收</v>
      </c>
      <c r="O4504" s="64" t="str">
        <f ca="1" t="shared" si="222"/>
        <v/>
      </c>
      <c r="P4504" s="64" t="str">
        <f ca="1" t="shared" si="223"/>
        <v/>
      </c>
      <c r="Q4504" s="29" t="str">
        <f>VLOOKUP(B4504,辅助信息!E:M,9,FALSE)</f>
        <v>ZTWM-CDGS-XS-2025-0073-五冶天府-成都怡心湖片区及龙泉驿医院等项目</v>
      </c>
      <c r="R4504" s="29" t="str">
        <f>_xlfn._xlws.FILTER(辅助信息!D:D,辅助信息!E:E=B4504)</f>
        <v>五冶建设龙泉芙蓉花语项目</v>
      </c>
    </row>
    <row r="4505" hidden="1" spans="2:18">
      <c r="B4505" s="137" t="s">
        <v>158</v>
      </c>
      <c r="C4505" s="72">
        <v>45944</v>
      </c>
      <c r="D4505" s="40" t="str">
        <f>VLOOKUP(B4505,辅助信息!E:K,7,FALSE)</f>
        <v>JWDDCD2025051800044</v>
      </c>
      <c r="E4505" s="40" t="str">
        <f>VLOOKUP(F4505,辅助信息!A:B,2,FALSE)</f>
        <v>螺纹钢</v>
      </c>
      <c r="F4505" s="40" t="s">
        <v>133</v>
      </c>
      <c r="G4505" s="36">
        <v>35</v>
      </c>
      <c r="H4505" s="136">
        <f>IF(SUMIFS('[1]2025年已发货'!$E:$E,'[1]2025年已发货'!$F:$F,C4505,'[1]2025年已发货'!$C:$C,F4505,'[1]2025年已发货'!$G:$G,I4505,'[1]2025年已发货'!$H:$H,J4505)=0,"未发货",SUMIFS('[1]2025年已发货'!$E:$E,'[1]2025年已发货'!$F:$F,C4505,'[1]2025年已发货'!$C:$C,F4505,'[1]2025年已发货'!$G:$G,I4505,'[1]2025年已发货'!$H:$H,J4505))</f>
        <v>35</v>
      </c>
      <c r="I4505" s="40" t="str">
        <f>VLOOKUP(B4505,辅助信息!E:I,3,FALSE)</f>
        <v>(五冶建设龙泉芙蓉花语项目-2地块)龙泉驿区北川路双堰塘钓鱼东100米(北川路)</v>
      </c>
      <c r="J4505" s="40" t="str">
        <f>VLOOKUP(B4505,辅助信息!E:I,4,FALSE)</f>
        <v>白燕军</v>
      </c>
      <c r="K4505" s="40">
        <f>VLOOKUP(J4505,辅助信息!H:I,2,FALSE)</f>
        <v>15982002377</v>
      </c>
      <c r="L4505" s="111" t="str">
        <f>VLOOKUP(B4505,辅助信息!E:J,6,FALSE)</f>
        <v>联系实际收货人（白燕军15982002377）五冶建设送货单,4份材质书,锈货不收，项目名称：中冶成勘-成都安置房项目，装货前联系收货人核实到场规格,没提前告知进场规格现场不给予接收</v>
      </c>
      <c r="O4505" s="64" t="str">
        <f ca="1" t="shared" si="222"/>
        <v/>
      </c>
      <c r="P4505" s="64" t="str">
        <f ca="1" t="shared" si="223"/>
        <v/>
      </c>
      <c r="Q4505" s="29" t="str">
        <f>VLOOKUP(B4505,辅助信息!E:M,9,FALSE)</f>
        <v>ZTWM-CDGS-XS-2025-0073-五冶天府-成都怡心湖片区及龙泉驿医院等项目</v>
      </c>
      <c r="R4505" s="29" t="str">
        <f>_xlfn._xlws.FILTER(辅助信息!D:D,辅助信息!E:E=B4505)</f>
        <v>五冶建设龙泉芙蓉花语项目</v>
      </c>
    </row>
    <row r="4506" hidden="1" spans="2:18">
      <c r="B4506" s="137" t="s">
        <v>215</v>
      </c>
      <c r="C4506" s="72">
        <v>45944</v>
      </c>
      <c r="D4506" s="40" t="str">
        <f>VLOOKUP(B4506,辅助信息!E:K,7,FALSE)</f>
        <v>JWDDCD2025102100486</v>
      </c>
      <c r="E4506" s="40" t="str">
        <f>VLOOKUP(F4506,辅助信息!A:B,2,FALSE)</f>
        <v>螺纹钢</v>
      </c>
      <c r="F4506" s="40" t="s">
        <v>27</v>
      </c>
      <c r="G4506" s="36">
        <v>10</v>
      </c>
      <c r="H4506" s="136">
        <f>IF(SUMIFS('[1]2025年已发货'!$E:$E,'[1]2025年已发货'!$F:$F,C4506,'[1]2025年已发货'!$C:$C,F4506,'[1]2025年已发货'!$G:$G,I4506,'[1]2025年已发货'!$H:$H,J4506)=0,"未发货",SUMIFS('[1]2025年已发货'!$E:$E,'[1]2025年已发货'!$F:$F,C4506,'[1]2025年已发货'!$C:$C,F4506,'[1]2025年已发货'!$G:$G,I4506,'[1]2025年已发货'!$H:$H,J4506))</f>
        <v>10</v>
      </c>
      <c r="I4506" s="40" t="str">
        <f>VLOOKUP(B4506,辅助信息!E:I,3,FALSE)</f>
        <v>(五冶建设龙泉驿一医院配套建设工程)成都市龙泉驿区董朗路69号龙泉驿一医院5号门</v>
      </c>
      <c r="J4506" s="40" t="str">
        <f>VLOOKUP(B4506,辅助信息!E:I,4,FALSE)</f>
        <v>孙敏</v>
      </c>
      <c r="K4506" s="40">
        <f>VLOOKUP(J4506,辅助信息!H:I,2,FALSE)</f>
        <v>13617695006</v>
      </c>
      <c r="L4506" s="111" t="str">
        <f>VLOOKUP(B4506,辅助信息!E:J,6,FALSE)</f>
        <v>联系实际收货人（孙敏13617695006）五冶建设送货单,6份材质书,锈货不收，装货前联系收货人核实到场规格,没提前告知进场规格现场不给予接收</v>
      </c>
      <c r="O4506" s="64" t="str">
        <f ca="1" t="shared" si="222"/>
        <v/>
      </c>
      <c r="P4506" s="64" t="str">
        <f ca="1" t="shared" si="223"/>
        <v/>
      </c>
      <c r="Q4506" s="29" t="str">
        <f>VLOOKUP(B4506,辅助信息!E:M,9,FALSE)</f>
        <v>ZTWM-CDGS-XS-2025-0073-五冶天府-成都怡心湖片区及龙泉驿医院等项目</v>
      </c>
      <c r="R4506" s="29" t="str">
        <f>_xlfn._xlws.FILTER(辅助信息!D:D,辅助信息!E:E=B4506)</f>
        <v>五冶建设龙泉驿一医院配套建设工程</v>
      </c>
    </row>
    <row r="4507" hidden="1" spans="2:18">
      <c r="B4507" s="137" t="s">
        <v>215</v>
      </c>
      <c r="C4507" s="72">
        <v>45944</v>
      </c>
      <c r="D4507" s="40" t="str">
        <f>VLOOKUP(B4507,辅助信息!E:K,7,FALSE)</f>
        <v>JWDDCD2025102100486</v>
      </c>
      <c r="E4507" s="40" t="str">
        <f>VLOOKUP(F4507,辅助信息!A:B,2,FALSE)</f>
        <v>螺纹钢</v>
      </c>
      <c r="F4507" s="40" t="s">
        <v>19</v>
      </c>
      <c r="G4507" s="36">
        <v>3</v>
      </c>
      <c r="H4507" s="136">
        <f>IF(SUMIFS('[1]2025年已发货'!$E:$E,'[1]2025年已发货'!$F:$F,C4507,'[1]2025年已发货'!$C:$C,F4507,'[1]2025年已发货'!$G:$G,I4507,'[1]2025年已发货'!$H:$H,J4507)=0,"未发货",SUMIFS('[1]2025年已发货'!$E:$E,'[1]2025年已发货'!$F:$F,C4507,'[1]2025年已发货'!$C:$C,F4507,'[1]2025年已发货'!$G:$G,I4507,'[1]2025年已发货'!$H:$H,J4507))</f>
        <v>3</v>
      </c>
      <c r="I4507" s="40" t="str">
        <f>VLOOKUP(B4507,辅助信息!E:I,3,FALSE)</f>
        <v>(五冶建设龙泉驿一医院配套建设工程)成都市龙泉驿区董朗路69号龙泉驿一医院5号门</v>
      </c>
      <c r="J4507" s="40" t="str">
        <f>VLOOKUP(B4507,辅助信息!E:I,4,FALSE)</f>
        <v>孙敏</v>
      </c>
      <c r="K4507" s="40">
        <f>VLOOKUP(J4507,辅助信息!H:I,2,FALSE)</f>
        <v>13617695006</v>
      </c>
      <c r="L4507" s="111" t="str">
        <f>VLOOKUP(B4507,辅助信息!E:J,6,FALSE)</f>
        <v>联系实际收货人（孙敏13617695006）五冶建设送货单,6份材质书,锈货不收，装货前联系收货人核实到场规格,没提前告知进场规格现场不给予接收</v>
      </c>
      <c r="O4507" s="64" t="str">
        <f ca="1" t="shared" si="222"/>
        <v/>
      </c>
      <c r="P4507" s="64" t="str">
        <f ca="1" t="shared" si="223"/>
        <v/>
      </c>
      <c r="Q4507" s="29" t="str">
        <f>VLOOKUP(B4507,辅助信息!E:M,9,FALSE)</f>
        <v>ZTWM-CDGS-XS-2025-0073-五冶天府-成都怡心湖片区及龙泉驿医院等项目</v>
      </c>
      <c r="R4507" s="29" t="str">
        <f>_xlfn._xlws.FILTER(辅助信息!D:D,辅助信息!E:E=B4507)</f>
        <v>五冶建设龙泉驿一医院配套建设工程</v>
      </c>
    </row>
    <row r="4508" hidden="1" spans="2:18">
      <c r="B4508" s="137" t="s">
        <v>215</v>
      </c>
      <c r="C4508" s="72">
        <v>45944</v>
      </c>
      <c r="D4508" s="40" t="str">
        <f>VLOOKUP(B4508,辅助信息!E:K,7,FALSE)</f>
        <v>JWDDCD2025102100486</v>
      </c>
      <c r="E4508" s="40" t="str">
        <f>VLOOKUP(F4508,辅助信息!A:B,2,FALSE)</f>
        <v>螺纹钢</v>
      </c>
      <c r="F4508" s="40" t="s">
        <v>32</v>
      </c>
      <c r="G4508" s="36">
        <v>7</v>
      </c>
      <c r="H4508" s="136">
        <f>IF(SUMIFS('[1]2025年已发货'!$E:$E,'[1]2025年已发货'!$F:$F,C4508,'[1]2025年已发货'!$C:$C,F4508,'[1]2025年已发货'!$G:$G,I4508,'[1]2025年已发货'!$H:$H,J4508)=0,"未发货",SUMIFS('[1]2025年已发货'!$E:$E,'[1]2025年已发货'!$F:$F,C4508,'[1]2025年已发货'!$C:$C,F4508,'[1]2025年已发货'!$G:$G,I4508,'[1]2025年已发货'!$H:$H,J4508))</f>
        <v>7</v>
      </c>
      <c r="I4508" s="40" t="str">
        <f>VLOOKUP(B4508,辅助信息!E:I,3,FALSE)</f>
        <v>(五冶建设龙泉驿一医院配套建设工程)成都市龙泉驿区董朗路69号龙泉驿一医院5号门</v>
      </c>
      <c r="J4508" s="40" t="str">
        <f>VLOOKUP(B4508,辅助信息!E:I,4,FALSE)</f>
        <v>孙敏</v>
      </c>
      <c r="K4508" s="40">
        <f>VLOOKUP(J4508,辅助信息!H:I,2,FALSE)</f>
        <v>13617695006</v>
      </c>
      <c r="L4508" s="111" t="str">
        <f>VLOOKUP(B4508,辅助信息!E:J,6,FALSE)</f>
        <v>联系实际收货人（孙敏13617695006）五冶建设送货单,6份材质书,锈货不收，装货前联系收货人核实到场规格,没提前告知进场规格现场不给予接收</v>
      </c>
      <c r="O4508" s="64" t="str">
        <f ca="1" t="shared" si="222"/>
        <v/>
      </c>
      <c r="P4508" s="64" t="str">
        <f ca="1" t="shared" si="223"/>
        <v/>
      </c>
      <c r="Q4508" s="29" t="str">
        <f>VLOOKUP(B4508,辅助信息!E:M,9,FALSE)</f>
        <v>ZTWM-CDGS-XS-2025-0073-五冶天府-成都怡心湖片区及龙泉驿医院等项目</v>
      </c>
      <c r="R4508" s="29" t="str">
        <f>_xlfn._xlws.FILTER(辅助信息!D:D,辅助信息!E:E=B4508)</f>
        <v>五冶建设龙泉驿一医院配套建设工程</v>
      </c>
    </row>
    <row r="4509" hidden="1" spans="2:18">
      <c r="B4509" s="137" t="s">
        <v>215</v>
      </c>
      <c r="C4509" s="72">
        <v>45944</v>
      </c>
      <c r="D4509" s="40" t="str">
        <f>VLOOKUP(B4509,辅助信息!E:K,7,FALSE)</f>
        <v>JWDDCD2025102100486</v>
      </c>
      <c r="E4509" s="40" t="str">
        <f>VLOOKUP(F4509,辅助信息!A:B,2,FALSE)</f>
        <v>螺纹钢</v>
      </c>
      <c r="F4509" s="40" t="s">
        <v>30</v>
      </c>
      <c r="G4509" s="36">
        <v>3</v>
      </c>
      <c r="H4509" s="136">
        <f>IF(SUMIFS('[1]2025年已发货'!$E:$E,'[1]2025年已发货'!$F:$F,C4509,'[1]2025年已发货'!$C:$C,F4509,'[1]2025年已发货'!$G:$G,I4509,'[1]2025年已发货'!$H:$H,J4509)=0,"未发货",SUMIFS('[1]2025年已发货'!$E:$E,'[1]2025年已发货'!$F:$F,C4509,'[1]2025年已发货'!$C:$C,F4509,'[1]2025年已发货'!$G:$G,I4509,'[1]2025年已发货'!$H:$H,J4509))</f>
        <v>3</v>
      </c>
      <c r="I4509" s="40" t="str">
        <f>VLOOKUP(B4509,辅助信息!E:I,3,FALSE)</f>
        <v>(五冶建设龙泉驿一医院配套建设工程)成都市龙泉驿区董朗路69号龙泉驿一医院5号门</v>
      </c>
      <c r="J4509" s="40" t="str">
        <f>VLOOKUP(B4509,辅助信息!E:I,4,FALSE)</f>
        <v>孙敏</v>
      </c>
      <c r="K4509" s="40">
        <f>VLOOKUP(J4509,辅助信息!H:I,2,FALSE)</f>
        <v>13617695006</v>
      </c>
      <c r="L4509" s="111" t="str">
        <f>VLOOKUP(B4509,辅助信息!E:J,6,FALSE)</f>
        <v>联系实际收货人（孙敏13617695006）五冶建设送货单,6份材质书,锈货不收，装货前联系收货人核实到场规格,没提前告知进场规格现场不给予接收</v>
      </c>
      <c r="O4509" s="64" t="str">
        <f ca="1" t="shared" si="222"/>
        <v/>
      </c>
      <c r="P4509" s="64" t="str">
        <f ca="1" t="shared" si="223"/>
        <v/>
      </c>
      <c r="Q4509" s="29" t="str">
        <f>VLOOKUP(B4509,辅助信息!E:M,9,FALSE)</f>
        <v>ZTWM-CDGS-XS-2025-0073-五冶天府-成都怡心湖片区及龙泉驿医院等项目</v>
      </c>
      <c r="R4509" s="29" t="str">
        <f>_xlfn._xlws.FILTER(辅助信息!D:D,辅助信息!E:E=B4509)</f>
        <v>五冶建设龙泉驿一医院配套建设工程</v>
      </c>
    </row>
    <row r="4510" hidden="1" spans="2:18">
      <c r="B4510" s="137" t="s">
        <v>215</v>
      </c>
      <c r="C4510" s="72">
        <v>45944</v>
      </c>
      <c r="D4510" s="40" t="str">
        <f>VLOOKUP(B4510,辅助信息!E:K,7,FALSE)</f>
        <v>JWDDCD2025102100486</v>
      </c>
      <c r="E4510" s="40" t="str">
        <f>VLOOKUP(F4510,辅助信息!A:B,2,FALSE)</f>
        <v>螺纹钢</v>
      </c>
      <c r="F4510" s="40" t="s">
        <v>28</v>
      </c>
      <c r="G4510" s="36">
        <v>10</v>
      </c>
      <c r="H4510" s="136">
        <f>IF(SUMIFS('[1]2025年已发货'!$E:$E,'[1]2025年已发货'!$F:$F,C4510,'[1]2025年已发货'!$C:$C,F4510,'[1]2025年已发货'!$G:$G,I4510,'[1]2025年已发货'!$H:$H,J4510)=0,"未发货",SUMIFS('[1]2025年已发货'!$E:$E,'[1]2025年已发货'!$F:$F,C4510,'[1]2025年已发货'!$C:$C,F4510,'[1]2025年已发货'!$G:$G,I4510,'[1]2025年已发货'!$H:$H,J4510))</f>
        <v>10</v>
      </c>
      <c r="I4510" s="40" t="str">
        <f>VLOOKUP(B4510,辅助信息!E:I,3,FALSE)</f>
        <v>(五冶建设龙泉驿一医院配套建设工程)成都市龙泉驿区董朗路69号龙泉驿一医院5号门</v>
      </c>
      <c r="J4510" s="40" t="str">
        <f>VLOOKUP(B4510,辅助信息!E:I,4,FALSE)</f>
        <v>孙敏</v>
      </c>
      <c r="K4510" s="40">
        <f>VLOOKUP(J4510,辅助信息!H:I,2,FALSE)</f>
        <v>13617695006</v>
      </c>
      <c r="L4510" s="111" t="str">
        <f>VLOOKUP(B4510,辅助信息!E:J,6,FALSE)</f>
        <v>联系实际收货人（孙敏13617695006）五冶建设送货单,6份材质书,锈货不收，装货前联系收货人核实到场规格,没提前告知进场规格现场不给予接收</v>
      </c>
      <c r="O4510" s="64" t="str">
        <f ca="1" t="shared" si="222"/>
        <v/>
      </c>
      <c r="P4510" s="64" t="str">
        <f ca="1" t="shared" si="223"/>
        <v/>
      </c>
      <c r="Q4510" s="29" t="str">
        <f>VLOOKUP(B4510,辅助信息!E:M,9,FALSE)</f>
        <v>ZTWM-CDGS-XS-2025-0073-五冶天府-成都怡心湖片区及龙泉驿医院等项目</v>
      </c>
      <c r="R4510" s="29" t="str">
        <f>_xlfn._xlws.FILTER(辅助信息!D:D,辅助信息!E:E=B4510)</f>
        <v>五冶建设龙泉驿一医院配套建设工程</v>
      </c>
    </row>
    <row r="4511" hidden="1" spans="2:18">
      <c r="B4511" s="137" t="s">
        <v>215</v>
      </c>
      <c r="C4511" s="72">
        <v>45944</v>
      </c>
      <c r="D4511" s="40" t="str">
        <f>VLOOKUP(B4511,辅助信息!E:K,7,FALSE)</f>
        <v>JWDDCD2025102100486</v>
      </c>
      <c r="E4511" s="40" t="str">
        <f>VLOOKUP(F4511,辅助信息!A:B,2,FALSE)</f>
        <v>螺纹钢</v>
      </c>
      <c r="F4511" s="40" t="s">
        <v>18</v>
      </c>
      <c r="G4511" s="36">
        <v>10</v>
      </c>
      <c r="H4511" s="136">
        <f>IF(SUMIFS('[1]2025年已发货'!$E:$E,'[1]2025年已发货'!$F:$F,C4511,'[1]2025年已发货'!$C:$C,F4511,'[1]2025年已发货'!$G:$G,I4511,'[1]2025年已发货'!$H:$H,J4511)=0,"未发货",SUMIFS('[1]2025年已发货'!$E:$E,'[1]2025年已发货'!$F:$F,C4511,'[1]2025年已发货'!$C:$C,F4511,'[1]2025年已发货'!$G:$G,I4511,'[1]2025年已发货'!$H:$H,J4511))</f>
        <v>10</v>
      </c>
      <c r="I4511" s="40" t="str">
        <f>VLOOKUP(B4511,辅助信息!E:I,3,FALSE)</f>
        <v>(五冶建设龙泉驿一医院配套建设工程)成都市龙泉驿区董朗路69号龙泉驿一医院5号门</v>
      </c>
      <c r="J4511" s="40" t="str">
        <f>VLOOKUP(B4511,辅助信息!E:I,4,FALSE)</f>
        <v>孙敏</v>
      </c>
      <c r="K4511" s="40">
        <f>VLOOKUP(J4511,辅助信息!H:I,2,FALSE)</f>
        <v>13617695006</v>
      </c>
      <c r="L4511" s="111" t="str">
        <f>VLOOKUP(B4511,辅助信息!E:J,6,FALSE)</f>
        <v>联系实际收货人（孙敏13617695006）五冶建设送货单,6份材质书,锈货不收，装货前联系收货人核实到场规格,没提前告知进场规格现场不给予接收</v>
      </c>
      <c r="O4511" s="64" t="str">
        <f ca="1" t="shared" si="222"/>
        <v/>
      </c>
      <c r="P4511" s="64" t="str">
        <f ca="1" t="shared" si="223"/>
        <v/>
      </c>
      <c r="Q4511" s="29" t="str">
        <f>VLOOKUP(B4511,辅助信息!E:M,9,FALSE)</f>
        <v>ZTWM-CDGS-XS-2025-0073-五冶天府-成都怡心湖片区及龙泉驿医院等项目</v>
      </c>
      <c r="R4511" s="29" t="str">
        <f>_xlfn._xlws.FILTER(辅助信息!D:D,辅助信息!E:E=B4511)</f>
        <v>五冶建设龙泉驿一医院配套建设工程</v>
      </c>
    </row>
    <row r="4512" hidden="1" spans="2:18">
      <c r="B4512" s="137" t="s">
        <v>215</v>
      </c>
      <c r="C4512" s="72">
        <v>45944</v>
      </c>
      <c r="D4512" s="40" t="str">
        <f>VLOOKUP(B4512,辅助信息!E:K,7,FALSE)</f>
        <v>JWDDCD2025102100486</v>
      </c>
      <c r="E4512" s="40" t="str">
        <f>VLOOKUP(F4512,辅助信息!A:B,2,FALSE)</f>
        <v>螺纹钢</v>
      </c>
      <c r="F4512" s="40" t="s">
        <v>52</v>
      </c>
      <c r="G4512" s="36">
        <v>5</v>
      </c>
      <c r="H4512" s="136">
        <f>IF(SUMIFS('[1]2025年已发货'!$E:$E,'[1]2025年已发货'!$F:$F,C4512,'[1]2025年已发货'!$C:$C,F4512,'[1]2025年已发货'!$G:$G,I4512,'[1]2025年已发货'!$H:$H,J4512)=0,"未发货",SUMIFS('[1]2025年已发货'!$E:$E,'[1]2025年已发货'!$F:$F,C4512,'[1]2025年已发货'!$C:$C,F4512,'[1]2025年已发货'!$G:$G,I4512,'[1]2025年已发货'!$H:$H,J4512))</f>
        <v>5</v>
      </c>
      <c r="I4512" s="40" t="str">
        <f>VLOOKUP(B4512,辅助信息!E:I,3,FALSE)</f>
        <v>(五冶建设龙泉驿一医院配套建设工程)成都市龙泉驿区董朗路69号龙泉驿一医院5号门</v>
      </c>
      <c r="J4512" s="40" t="str">
        <f>VLOOKUP(B4512,辅助信息!E:I,4,FALSE)</f>
        <v>孙敏</v>
      </c>
      <c r="K4512" s="40">
        <f>VLOOKUP(J4512,辅助信息!H:I,2,FALSE)</f>
        <v>13617695006</v>
      </c>
      <c r="L4512" s="111" t="str">
        <f>VLOOKUP(B4512,辅助信息!E:J,6,FALSE)</f>
        <v>联系实际收货人（孙敏13617695006）五冶建设送货单,6份材质书,锈货不收，装货前联系收货人核实到场规格,没提前告知进场规格现场不给予接收</v>
      </c>
      <c r="O4512" s="64" t="str">
        <f ca="1" t="shared" ref="O4512:O4575" si="224">IF(OR(M4512="",N4512&lt;&gt;""),"",MAX(M4512-TODAY(),0))</f>
        <v/>
      </c>
      <c r="P4512" s="64" t="str">
        <f ca="1" t="shared" ref="P4512:P4575" si="225">IF(M4512="","",IF(N4512&lt;&gt;"",MAX(N4512-M4512,0),IF(TODAY()&gt;M4512,TODAY()-M4512,0)))</f>
        <v/>
      </c>
      <c r="Q4512" s="29" t="str">
        <f>VLOOKUP(B4512,辅助信息!E:M,9,FALSE)</f>
        <v>ZTWM-CDGS-XS-2025-0073-五冶天府-成都怡心湖片区及龙泉驿医院等项目</v>
      </c>
      <c r="R4512" s="29" t="str">
        <f>_xlfn._xlws.FILTER(辅助信息!D:D,辅助信息!E:E=B4512)</f>
        <v>五冶建设龙泉驿一医院配套建设工程</v>
      </c>
    </row>
    <row r="4513" hidden="1" spans="2:18">
      <c r="B4513" s="137" t="s">
        <v>215</v>
      </c>
      <c r="C4513" s="72">
        <v>45944</v>
      </c>
      <c r="D4513" s="40" t="str">
        <f>VLOOKUP(B4513,辅助信息!E:K,7,FALSE)</f>
        <v>JWDDCD2025102100486</v>
      </c>
      <c r="E4513" s="40" t="str">
        <f>VLOOKUP(F4513,辅助信息!A:B,2,FALSE)</f>
        <v>螺纹钢</v>
      </c>
      <c r="F4513" s="40" t="s">
        <v>82</v>
      </c>
      <c r="G4513" s="36">
        <v>3</v>
      </c>
      <c r="H4513" s="136">
        <f>IF(SUMIFS('[1]2025年已发货'!$E:$E,'[1]2025年已发货'!$F:$F,C4513,'[1]2025年已发货'!$C:$C,F4513,'[1]2025年已发货'!$G:$G,I4513,'[1]2025年已发货'!$H:$H,J4513)=0,"未发货",SUMIFS('[1]2025年已发货'!$E:$E,'[1]2025年已发货'!$F:$F,C4513,'[1]2025年已发货'!$C:$C,F4513,'[1]2025年已发货'!$G:$G,I4513,'[1]2025年已发货'!$H:$H,J4513))</f>
        <v>3</v>
      </c>
      <c r="I4513" s="40" t="str">
        <f>VLOOKUP(B4513,辅助信息!E:I,3,FALSE)</f>
        <v>(五冶建设龙泉驿一医院配套建设工程)成都市龙泉驿区董朗路69号龙泉驿一医院5号门</v>
      </c>
      <c r="J4513" s="40" t="str">
        <f>VLOOKUP(B4513,辅助信息!E:I,4,FALSE)</f>
        <v>孙敏</v>
      </c>
      <c r="K4513" s="40">
        <f>VLOOKUP(J4513,辅助信息!H:I,2,FALSE)</f>
        <v>13617695006</v>
      </c>
      <c r="L4513" s="111" t="str">
        <f>VLOOKUP(B4513,辅助信息!E:J,6,FALSE)</f>
        <v>联系实际收货人（孙敏13617695006）五冶建设送货单,6份材质书,锈货不收，装货前联系收货人核实到场规格,没提前告知进场规格现场不给予接收</v>
      </c>
      <c r="O4513" s="64" t="str">
        <f ca="1" t="shared" si="224"/>
        <v/>
      </c>
      <c r="P4513" s="64" t="str">
        <f ca="1" t="shared" si="225"/>
        <v/>
      </c>
      <c r="Q4513" s="29" t="str">
        <f>VLOOKUP(B4513,辅助信息!E:M,9,FALSE)</f>
        <v>ZTWM-CDGS-XS-2025-0073-五冶天府-成都怡心湖片区及龙泉驿医院等项目</v>
      </c>
      <c r="R4513" s="29" t="str">
        <f>_xlfn._xlws.FILTER(辅助信息!D:D,辅助信息!E:E=B4513)</f>
        <v>五冶建设龙泉驿一医院配套建设工程</v>
      </c>
    </row>
    <row r="4514" hidden="1" spans="2:18">
      <c r="B4514" s="137" t="s">
        <v>215</v>
      </c>
      <c r="C4514" s="72">
        <v>45944</v>
      </c>
      <c r="D4514" s="40" t="str">
        <f>VLOOKUP(B4514,辅助信息!E:K,7,FALSE)</f>
        <v>JWDDCD2025102100486</v>
      </c>
      <c r="E4514" s="40" t="str">
        <f>VLOOKUP(F4514,辅助信息!A:B,2,FALSE)</f>
        <v>螺纹钢</v>
      </c>
      <c r="F4514" s="40" t="s">
        <v>45</v>
      </c>
      <c r="G4514" s="36">
        <v>3</v>
      </c>
      <c r="H4514" s="136">
        <f>IF(SUMIFS('[1]2025年已发货'!$E:$E,'[1]2025年已发货'!$F:$F,C4514,'[1]2025年已发货'!$C:$C,F4514,'[1]2025年已发货'!$G:$G,I4514,'[1]2025年已发货'!$H:$H,J4514)=0,"未发货",SUMIFS('[1]2025年已发货'!$E:$E,'[1]2025年已发货'!$F:$F,C4514,'[1]2025年已发货'!$C:$C,F4514,'[1]2025年已发货'!$G:$G,I4514,'[1]2025年已发货'!$H:$H,J4514))</f>
        <v>3</v>
      </c>
      <c r="I4514" s="40" t="str">
        <f>VLOOKUP(B4514,辅助信息!E:I,3,FALSE)</f>
        <v>(五冶建设龙泉驿一医院配套建设工程)成都市龙泉驿区董朗路69号龙泉驿一医院5号门</v>
      </c>
      <c r="J4514" s="40" t="str">
        <f>VLOOKUP(B4514,辅助信息!E:I,4,FALSE)</f>
        <v>孙敏</v>
      </c>
      <c r="K4514" s="40">
        <f>VLOOKUP(J4514,辅助信息!H:I,2,FALSE)</f>
        <v>13617695006</v>
      </c>
      <c r="L4514" s="111" t="str">
        <f>VLOOKUP(B4514,辅助信息!E:J,6,FALSE)</f>
        <v>联系实际收货人（孙敏13617695006）五冶建设送货单,6份材质书,锈货不收，装货前联系收货人核实到场规格,没提前告知进场规格现场不给予接收</v>
      </c>
      <c r="O4514" s="64" t="str">
        <f ca="1" t="shared" si="224"/>
        <v/>
      </c>
      <c r="P4514" s="64" t="str">
        <f ca="1" t="shared" si="225"/>
        <v/>
      </c>
      <c r="Q4514" s="29" t="str">
        <f>VLOOKUP(B4514,辅助信息!E:M,9,FALSE)</f>
        <v>ZTWM-CDGS-XS-2025-0073-五冶天府-成都怡心湖片区及龙泉驿医院等项目</v>
      </c>
      <c r="R4514" s="29" t="str">
        <f>_xlfn._xlws.FILTER(辅助信息!D:D,辅助信息!E:E=B4514)</f>
        <v>五冶建设龙泉驿一医院配套建设工程</v>
      </c>
    </row>
    <row r="4515" hidden="1" spans="2:18">
      <c r="B4515" s="137" t="s">
        <v>215</v>
      </c>
      <c r="C4515" s="72">
        <v>45944</v>
      </c>
      <c r="D4515" s="40" t="str">
        <f>VLOOKUP(B4515,辅助信息!E:K,7,FALSE)</f>
        <v>JWDDCD2025102100486</v>
      </c>
      <c r="E4515" s="40" t="str">
        <f>VLOOKUP(F4515,辅助信息!A:B,2,FALSE)</f>
        <v>螺纹钢</v>
      </c>
      <c r="F4515" s="40" t="s">
        <v>21</v>
      </c>
      <c r="G4515" s="36">
        <v>3</v>
      </c>
      <c r="H4515" s="136">
        <f>IF(SUMIFS('[1]2025年已发货'!$E:$E,'[1]2025年已发货'!$F:$F,C4515,'[1]2025年已发货'!$C:$C,F4515,'[1]2025年已发货'!$G:$G,I4515,'[1]2025年已发货'!$H:$H,J4515)=0,"未发货",SUMIFS('[1]2025年已发货'!$E:$E,'[1]2025年已发货'!$F:$F,C4515,'[1]2025年已发货'!$C:$C,F4515,'[1]2025年已发货'!$G:$G,I4515,'[1]2025年已发货'!$H:$H,J4515))</f>
        <v>3</v>
      </c>
      <c r="I4515" s="40" t="str">
        <f>VLOOKUP(B4515,辅助信息!E:I,3,FALSE)</f>
        <v>(五冶建设龙泉驿一医院配套建设工程)成都市龙泉驿区董朗路69号龙泉驿一医院5号门</v>
      </c>
      <c r="J4515" s="40" t="str">
        <f>VLOOKUP(B4515,辅助信息!E:I,4,FALSE)</f>
        <v>孙敏</v>
      </c>
      <c r="K4515" s="40">
        <f>VLOOKUP(J4515,辅助信息!H:I,2,FALSE)</f>
        <v>13617695006</v>
      </c>
      <c r="L4515" s="111" t="str">
        <f>VLOOKUP(B4515,辅助信息!E:J,6,FALSE)</f>
        <v>联系实际收货人（孙敏13617695006）五冶建设送货单,6份材质书,锈货不收，装货前联系收货人核实到场规格,没提前告知进场规格现场不给予接收</v>
      </c>
      <c r="O4515" s="64" t="str">
        <f ca="1" t="shared" si="224"/>
        <v/>
      </c>
      <c r="P4515" s="64" t="str">
        <f ca="1" t="shared" si="225"/>
        <v/>
      </c>
      <c r="Q4515" s="29" t="str">
        <f>VLOOKUP(B4515,辅助信息!E:M,9,FALSE)</f>
        <v>ZTWM-CDGS-XS-2025-0073-五冶天府-成都怡心湖片区及龙泉驿医院等项目</v>
      </c>
      <c r="R4515" s="29" t="str">
        <f>_xlfn._xlws.FILTER(辅助信息!D:D,辅助信息!E:E=B4515)</f>
        <v>五冶建设龙泉驿一医院配套建设工程</v>
      </c>
    </row>
    <row r="4516" hidden="1" spans="2:18">
      <c r="B4516" s="137" t="s">
        <v>215</v>
      </c>
      <c r="C4516" s="72">
        <v>45944</v>
      </c>
      <c r="D4516" s="40" t="str">
        <f>VLOOKUP(B4516,辅助信息!E:K,7,FALSE)</f>
        <v>JWDDCD2025102100486</v>
      </c>
      <c r="E4516" s="40" t="str">
        <f>VLOOKUP(F4516,辅助信息!A:B,2,FALSE)</f>
        <v>螺纹钢</v>
      </c>
      <c r="F4516" s="40" t="s">
        <v>58</v>
      </c>
      <c r="G4516" s="36">
        <v>15</v>
      </c>
      <c r="H4516" s="136">
        <f>IF(SUMIFS('[1]2025年已发货'!$E:$E,'[1]2025年已发货'!$F:$F,C4516,'[1]2025年已发货'!$C:$C,F4516,'[1]2025年已发货'!$G:$G,I4516,'[1]2025年已发货'!$H:$H,J4516)=0,"未发货",SUMIFS('[1]2025年已发货'!$E:$E,'[1]2025年已发货'!$F:$F,C4516,'[1]2025年已发货'!$C:$C,F4516,'[1]2025年已发货'!$G:$G,I4516,'[1]2025年已发货'!$H:$H,J4516))</f>
        <v>15</v>
      </c>
      <c r="I4516" s="40" t="str">
        <f>VLOOKUP(B4516,辅助信息!E:I,3,FALSE)</f>
        <v>(五冶建设龙泉驿一医院配套建设工程)成都市龙泉驿区董朗路69号龙泉驿一医院5号门</v>
      </c>
      <c r="J4516" s="40" t="str">
        <f>VLOOKUP(B4516,辅助信息!E:I,4,FALSE)</f>
        <v>孙敏</v>
      </c>
      <c r="K4516" s="40">
        <f>VLOOKUP(J4516,辅助信息!H:I,2,FALSE)</f>
        <v>13617695006</v>
      </c>
      <c r="L4516" s="111" t="str">
        <f>VLOOKUP(B4516,辅助信息!E:J,6,FALSE)</f>
        <v>联系实际收货人（孙敏13617695006）五冶建设送货单,6份材质书,锈货不收，装货前联系收货人核实到场规格,没提前告知进场规格现场不给予接收</v>
      </c>
      <c r="O4516" s="64" t="str">
        <f ca="1" t="shared" si="224"/>
        <v/>
      </c>
      <c r="P4516" s="64" t="str">
        <f ca="1" t="shared" si="225"/>
        <v/>
      </c>
      <c r="Q4516" s="29" t="str">
        <f>VLOOKUP(B4516,辅助信息!E:M,9,FALSE)</f>
        <v>ZTWM-CDGS-XS-2025-0073-五冶天府-成都怡心湖片区及龙泉驿医院等项目</v>
      </c>
      <c r="R4516" s="29" t="str">
        <f>_xlfn._xlws.FILTER(辅助信息!D:D,辅助信息!E:E=B4516)</f>
        <v>五冶建设龙泉驿一医院配套建设工程</v>
      </c>
    </row>
    <row r="4517" hidden="1" spans="2:18">
      <c r="B4517" s="137" t="s">
        <v>215</v>
      </c>
      <c r="C4517" s="72">
        <v>45944</v>
      </c>
      <c r="D4517" s="40" t="str">
        <f>VLOOKUP(B4517,辅助信息!E:K,7,FALSE)</f>
        <v>JWDDCD2025102100486</v>
      </c>
      <c r="E4517" s="40" t="str">
        <f>VLOOKUP(F4517,辅助信息!A:B,2,FALSE)</f>
        <v>螺纹钢</v>
      </c>
      <c r="F4517" s="40" t="s">
        <v>46</v>
      </c>
      <c r="G4517" s="36">
        <v>20</v>
      </c>
      <c r="H4517" s="136">
        <f>IF(SUMIFS('[1]2025年已发货'!$E:$E,'[1]2025年已发货'!$F:$F,C4517,'[1]2025年已发货'!$C:$C,F4517,'[1]2025年已发货'!$G:$G,I4517,'[1]2025年已发货'!$H:$H,J4517)=0,"未发货",SUMIFS('[1]2025年已发货'!$E:$E,'[1]2025年已发货'!$F:$F,C4517,'[1]2025年已发货'!$C:$C,F4517,'[1]2025年已发货'!$G:$G,I4517,'[1]2025年已发货'!$H:$H,J4517))</f>
        <v>20</v>
      </c>
      <c r="I4517" s="40" t="str">
        <f>VLOOKUP(B4517,辅助信息!E:I,3,FALSE)</f>
        <v>(五冶建设龙泉驿一医院配套建设工程)成都市龙泉驿区董朗路69号龙泉驿一医院5号门</v>
      </c>
      <c r="J4517" s="40" t="str">
        <f>VLOOKUP(B4517,辅助信息!E:I,4,FALSE)</f>
        <v>孙敏</v>
      </c>
      <c r="K4517" s="40">
        <f>VLOOKUP(J4517,辅助信息!H:I,2,FALSE)</f>
        <v>13617695006</v>
      </c>
      <c r="L4517" s="111" t="str">
        <f>VLOOKUP(B4517,辅助信息!E:J,6,FALSE)</f>
        <v>联系实际收货人（孙敏13617695006）五冶建设送货单,6份材质书,锈货不收，装货前联系收货人核实到场规格,没提前告知进场规格现场不给予接收</v>
      </c>
      <c r="O4517" s="64" t="str">
        <f ca="1" t="shared" si="224"/>
        <v/>
      </c>
      <c r="P4517" s="64" t="str">
        <f ca="1" t="shared" si="225"/>
        <v/>
      </c>
      <c r="Q4517" s="29" t="str">
        <f>VLOOKUP(B4517,辅助信息!E:M,9,FALSE)</f>
        <v>ZTWM-CDGS-XS-2025-0073-五冶天府-成都怡心湖片区及龙泉驿医院等项目</v>
      </c>
      <c r="R4517" s="29" t="str">
        <f>_xlfn._xlws.FILTER(辅助信息!D:D,辅助信息!E:E=B4517)</f>
        <v>五冶建设龙泉驿一医院配套建设工程</v>
      </c>
    </row>
    <row r="4518" hidden="1" spans="2:18">
      <c r="B4518" s="137" t="s">
        <v>215</v>
      </c>
      <c r="C4518" s="72">
        <v>45944</v>
      </c>
      <c r="D4518" s="40" t="str">
        <f>VLOOKUP(B4518,辅助信息!E:K,7,FALSE)</f>
        <v>JWDDCD2025102100486</v>
      </c>
      <c r="E4518" s="40" t="str">
        <f>VLOOKUP(F4518,辅助信息!A:B,2,FALSE)</f>
        <v>螺纹钢</v>
      </c>
      <c r="F4518" s="40" t="s">
        <v>22</v>
      </c>
      <c r="G4518" s="36">
        <v>47</v>
      </c>
      <c r="H4518" s="136">
        <f>IF(SUMIFS('[1]2025年已发货'!$E:$E,'[1]2025年已发货'!$F:$F,C4518,'[1]2025年已发货'!$C:$C,F4518,'[1]2025年已发货'!$G:$G,I4518,'[1]2025年已发货'!$H:$H,J4518)=0,"未发货",SUMIFS('[1]2025年已发货'!$E:$E,'[1]2025年已发货'!$F:$F,C4518,'[1]2025年已发货'!$C:$C,F4518,'[1]2025年已发货'!$G:$G,I4518,'[1]2025年已发货'!$H:$H,J4518))</f>
        <v>47</v>
      </c>
      <c r="I4518" s="40" t="str">
        <f>VLOOKUP(B4518,辅助信息!E:I,3,FALSE)</f>
        <v>(五冶建设龙泉驿一医院配套建设工程)成都市龙泉驿区董朗路69号龙泉驿一医院5号门</v>
      </c>
      <c r="J4518" s="40" t="str">
        <f>VLOOKUP(B4518,辅助信息!E:I,4,FALSE)</f>
        <v>孙敏</v>
      </c>
      <c r="K4518" s="40">
        <f>VLOOKUP(J4518,辅助信息!H:I,2,FALSE)</f>
        <v>13617695006</v>
      </c>
      <c r="L4518" s="111" t="str">
        <f>VLOOKUP(B4518,辅助信息!E:J,6,FALSE)</f>
        <v>联系实际收货人（孙敏13617695006）五冶建设送货单,6份材质书,锈货不收，装货前联系收货人核实到场规格,没提前告知进场规格现场不给予接收</v>
      </c>
      <c r="O4518" s="64" t="str">
        <f ca="1" t="shared" si="224"/>
        <v/>
      </c>
      <c r="P4518" s="64" t="str">
        <f ca="1" t="shared" si="225"/>
        <v/>
      </c>
      <c r="Q4518" s="29" t="str">
        <f>VLOOKUP(B4518,辅助信息!E:M,9,FALSE)</f>
        <v>ZTWM-CDGS-XS-2025-0073-五冶天府-成都怡心湖片区及龙泉驿医院等项目</v>
      </c>
      <c r="R4518" s="29" t="str">
        <f>_xlfn._xlws.FILTER(辅助信息!D:D,辅助信息!E:E=B4518)</f>
        <v>五冶建设龙泉驿一医院配套建设工程</v>
      </c>
    </row>
    <row r="4519" hidden="1" spans="2:18">
      <c r="B4519" s="137" t="s">
        <v>215</v>
      </c>
      <c r="C4519" s="72">
        <v>45944</v>
      </c>
      <c r="D4519" s="40" t="str">
        <f>VLOOKUP(B4519,辅助信息!E:K,7,FALSE)</f>
        <v>JWDDCD2025102100486</v>
      </c>
      <c r="E4519" s="40" t="str">
        <f>VLOOKUP(F4519,辅助信息!A:B,2,FALSE)</f>
        <v>螺纹钢</v>
      </c>
      <c r="F4519" s="40" t="s">
        <v>181</v>
      </c>
      <c r="G4519" s="36">
        <v>2</v>
      </c>
      <c r="H4519" s="136">
        <f>IF(SUMIFS('[1]2025年已发货'!$E:$E,'[1]2025年已发货'!$F:$F,C4519,'[1]2025年已发货'!$C:$C,F4519,'[1]2025年已发货'!$G:$G,I4519,'[1]2025年已发货'!$H:$H,J4519)=0,"未发货",SUMIFS('[1]2025年已发货'!$E:$E,'[1]2025年已发货'!$F:$F,C4519,'[1]2025年已发货'!$C:$C,F4519,'[1]2025年已发货'!$G:$G,I4519,'[1]2025年已发货'!$H:$H,J4519))</f>
        <v>2</v>
      </c>
      <c r="I4519" s="40" t="str">
        <f>VLOOKUP(B4519,辅助信息!E:I,3,FALSE)</f>
        <v>(五冶建设龙泉驿一医院配套建设工程)成都市龙泉驿区董朗路69号龙泉驿一医院5号门</v>
      </c>
      <c r="J4519" s="40" t="str">
        <f>VLOOKUP(B4519,辅助信息!E:I,4,FALSE)</f>
        <v>孙敏</v>
      </c>
      <c r="K4519" s="40">
        <f>VLOOKUP(J4519,辅助信息!H:I,2,FALSE)</f>
        <v>13617695006</v>
      </c>
      <c r="L4519" s="111" t="str">
        <f>VLOOKUP(B4519,辅助信息!E:J,6,FALSE)</f>
        <v>联系实际收货人（孙敏13617695006）五冶建设送货单,6份材质书,锈货不收，装货前联系收货人核实到场规格,没提前告知进场规格现场不给予接收</v>
      </c>
      <c r="O4519" s="64" t="str">
        <f ca="1" t="shared" si="224"/>
        <v/>
      </c>
      <c r="P4519" s="64" t="str">
        <f ca="1" t="shared" si="225"/>
        <v/>
      </c>
      <c r="Q4519" s="29" t="str">
        <f>VLOOKUP(B4519,辅助信息!E:M,9,FALSE)</f>
        <v>ZTWM-CDGS-XS-2025-0073-五冶天府-成都怡心湖片区及龙泉驿医院等项目</v>
      </c>
      <c r="R4519" s="29" t="str">
        <f>_xlfn._xlws.FILTER(辅助信息!D:D,辅助信息!E:E=B4519)</f>
        <v>五冶建设龙泉驿一医院配套建设工程</v>
      </c>
    </row>
    <row r="4520" hidden="1" spans="2:18">
      <c r="B4520" s="137" t="s">
        <v>215</v>
      </c>
      <c r="C4520" s="72">
        <v>45944</v>
      </c>
      <c r="D4520" s="40" t="str">
        <f>VLOOKUP(B4520,辅助信息!E:K,7,FALSE)</f>
        <v>JWDDCD2025102100486</v>
      </c>
      <c r="E4520" s="40" t="str">
        <f>VLOOKUP(F4520,辅助信息!A:B,2,FALSE)</f>
        <v>盘螺</v>
      </c>
      <c r="F4520" s="40" t="s">
        <v>41</v>
      </c>
      <c r="G4520" s="36">
        <v>12</v>
      </c>
      <c r="H4520" s="136">
        <f>IF(SUMIFS('[1]2025年已发货'!$E:$E,'[1]2025年已发货'!$F:$F,C4520,'[1]2025年已发货'!$C:$C,F4520,'[1]2025年已发货'!$G:$G,I4520,'[1]2025年已发货'!$H:$H,J4520)=0,"未发货",SUMIFS('[1]2025年已发货'!$E:$E,'[1]2025年已发货'!$F:$F,C4520,'[1]2025年已发货'!$C:$C,F4520,'[1]2025年已发货'!$G:$G,I4520,'[1]2025年已发货'!$H:$H,J4520))</f>
        <v>12</v>
      </c>
      <c r="I4520" s="40" t="str">
        <f>VLOOKUP(B4520,辅助信息!E:I,3,FALSE)</f>
        <v>(五冶建设龙泉驿一医院配套建设工程)成都市龙泉驿区董朗路69号龙泉驿一医院5号门</v>
      </c>
      <c r="J4520" s="40" t="str">
        <f>VLOOKUP(B4520,辅助信息!E:I,4,FALSE)</f>
        <v>孙敏</v>
      </c>
      <c r="K4520" s="40">
        <f>VLOOKUP(J4520,辅助信息!H:I,2,FALSE)</f>
        <v>13617695006</v>
      </c>
      <c r="L4520" s="111" t="str">
        <f>VLOOKUP(B4520,辅助信息!E:J,6,FALSE)</f>
        <v>联系实际收货人（孙敏13617695006）五冶建设送货单,6份材质书,锈货不收，装货前联系收货人核实到场规格,没提前告知进场规格现场不给予接收</v>
      </c>
      <c r="O4520" s="64" t="str">
        <f ca="1" t="shared" si="224"/>
        <v/>
      </c>
      <c r="P4520" s="64" t="str">
        <f ca="1" t="shared" si="225"/>
        <v/>
      </c>
      <c r="Q4520" s="29" t="str">
        <f>VLOOKUP(B4520,辅助信息!E:M,9,FALSE)</f>
        <v>ZTWM-CDGS-XS-2025-0073-五冶天府-成都怡心湖片区及龙泉驿医院等项目</v>
      </c>
      <c r="R4520" s="29" t="str">
        <f>_xlfn._xlws.FILTER(辅助信息!D:D,辅助信息!E:E=B4520)</f>
        <v>五冶建设龙泉驿一医院配套建设工程</v>
      </c>
    </row>
    <row r="4521" hidden="1" spans="2:18">
      <c r="B4521" s="137" t="s">
        <v>215</v>
      </c>
      <c r="C4521" s="72">
        <v>45944</v>
      </c>
      <c r="D4521" s="40" t="str">
        <f>VLOOKUP(B4521,辅助信息!E:K,7,FALSE)</f>
        <v>JWDDCD2025102100486</v>
      </c>
      <c r="E4521" s="40" t="str">
        <f>VLOOKUP(F4521,辅助信息!A:B,2,FALSE)</f>
        <v>盘螺</v>
      </c>
      <c r="F4521" s="40" t="s">
        <v>26</v>
      </c>
      <c r="G4521" s="36">
        <v>12</v>
      </c>
      <c r="H4521" s="136">
        <f>IF(SUMIFS('[1]2025年已发货'!$E:$E,'[1]2025年已发货'!$F:$F,C4521,'[1]2025年已发货'!$C:$C,F4521,'[1]2025年已发货'!$G:$G,I4521,'[1]2025年已发货'!$H:$H,J4521)=0,"未发货",SUMIFS('[1]2025年已发货'!$E:$E,'[1]2025年已发货'!$F:$F,C4521,'[1]2025年已发货'!$C:$C,F4521,'[1]2025年已发货'!$G:$G,I4521,'[1]2025年已发货'!$H:$H,J4521))</f>
        <v>12</v>
      </c>
      <c r="I4521" s="40" t="str">
        <f>VLOOKUP(B4521,辅助信息!E:I,3,FALSE)</f>
        <v>(五冶建设龙泉驿一医院配套建设工程)成都市龙泉驿区董朗路69号龙泉驿一医院5号门</v>
      </c>
      <c r="J4521" s="40" t="str">
        <f>VLOOKUP(B4521,辅助信息!E:I,4,FALSE)</f>
        <v>孙敏</v>
      </c>
      <c r="K4521" s="40">
        <f>VLOOKUP(J4521,辅助信息!H:I,2,FALSE)</f>
        <v>13617695006</v>
      </c>
      <c r="L4521" s="111" t="str">
        <f>VLOOKUP(B4521,辅助信息!E:J,6,FALSE)</f>
        <v>联系实际收货人（孙敏13617695006）五冶建设送货单,6份材质书,锈货不收，装货前联系收货人核实到场规格,没提前告知进场规格现场不给予接收</v>
      </c>
      <c r="O4521" s="64" t="str">
        <f ca="1" t="shared" si="224"/>
        <v/>
      </c>
      <c r="P4521" s="64" t="str">
        <f ca="1" t="shared" si="225"/>
        <v/>
      </c>
      <c r="Q4521" s="29" t="str">
        <f>VLOOKUP(B4521,辅助信息!E:M,9,FALSE)</f>
        <v>ZTWM-CDGS-XS-2025-0073-五冶天府-成都怡心湖片区及龙泉驿医院等项目</v>
      </c>
      <c r="R4521" s="29" t="str">
        <f>_xlfn._xlws.FILTER(辅助信息!D:D,辅助信息!E:E=B4521)</f>
        <v>五冶建设龙泉驿一医院配套建设工程</v>
      </c>
    </row>
    <row r="4522" hidden="1" spans="2:18">
      <c r="B4522" s="137" t="s">
        <v>215</v>
      </c>
      <c r="C4522" s="72">
        <v>45944</v>
      </c>
      <c r="D4522" s="40" t="str">
        <f>VLOOKUP(B4522,辅助信息!E:K,7,FALSE)</f>
        <v>JWDDCD2025102100486</v>
      </c>
      <c r="E4522" s="40" t="str">
        <f>VLOOKUP(F4522,辅助信息!A:B,2,FALSE)</f>
        <v>盘螺</v>
      </c>
      <c r="F4522" s="40" t="s">
        <v>40</v>
      </c>
      <c r="G4522" s="36">
        <v>10</v>
      </c>
      <c r="H4522" s="136">
        <f>IF(SUMIFS('[1]2025年已发货'!$E:$E,'[1]2025年已发货'!$F:$F,C4522,'[1]2025年已发货'!$C:$C,F4522,'[1]2025年已发货'!$G:$G,I4522,'[1]2025年已发货'!$H:$H,J4522)=0,"未发货",SUMIFS('[1]2025年已发货'!$E:$E,'[1]2025年已发货'!$F:$F,C4522,'[1]2025年已发货'!$C:$C,F4522,'[1]2025年已发货'!$G:$G,I4522,'[1]2025年已发货'!$H:$H,J4522))</f>
        <v>10</v>
      </c>
      <c r="I4522" s="40" t="str">
        <f>VLOOKUP(B4522,辅助信息!E:I,3,FALSE)</f>
        <v>(五冶建设龙泉驿一医院配套建设工程)成都市龙泉驿区董朗路69号龙泉驿一医院5号门</v>
      </c>
      <c r="J4522" s="40" t="str">
        <f>VLOOKUP(B4522,辅助信息!E:I,4,FALSE)</f>
        <v>孙敏</v>
      </c>
      <c r="K4522" s="40">
        <f>VLOOKUP(J4522,辅助信息!H:I,2,FALSE)</f>
        <v>13617695006</v>
      </c>
      <c r="L4522" s="111" t="str">
        <f>VLOOKUP(B4522,辅助信息!E:J,6,FALSE)</f>
        <v>联系实际收货人（孙敏13617695006）五冶建设送货单,6份材质书,锈货不收，装货前联系收货人核实到场规格,没提前告知进场规格现场不给予接收</v>
      </c>
      <c r="O4522" s="64" t="str">
        <f ca="1" t="shared" si="224"/>
        <v/>
      </c>
      <c r="P4522" s="64" t="str">
        <f ca="1" t="shared" si="225"/>
        <v/>
      </c>
      <c r="Q4522" s="29" t="str">
        <f>VLOOKUP(B4522,辅助信息!E:M,9,FALSE)</f>
        <v>ZTWM-CDGS-XS-2025-0073-五冶天府-成都怡心湖片区及龙泉驿医院等项目</v>
      </c>
      <c r="R4522" s="29" t="str">
        <f>_xlfn._xlws.FILTER(辅助信息!D:D,辅助信息!E:E=B4522)</f>
        <v>五冶建设龙泉驿一医院配套建设工程</v>
      </c>
    </row>
    <row r="4523" hidden="1" spans="2:18">
      <c r="B4523" s="137" t="s">
        <v>196</v>
      </c>
      <c r="C4523" s="72">
        <v>45944</v>
      </c>
      <c r="D4523" s="40" t="str">
        <f>VLOOKUP(B4523,辅助信息!E:K,7,FALSE)</f>
        <v>JWDDCD2025102100476</v>
      </c>
      <c r="E4523" s="40" t="str">
        <f>VLOOKUP(F4523,辅助信息!A:B,2,FALSE)</f>
        <v>螺纹钢</v>
      </c>
      <c r="F4523" s="40" t="s">
        <v>182</v>
      </c>
      <c r="G4523" s="36">
        <v>8.5</v>
      </c>
      <c r="H4523" s="136">
        <f>IF(SUMIFS('[1]2025年已发货'!$E:$E,'[1]2025年已发货'!$F:$F,C4523,'[1]2025年已发货'!$C:$C,F4523,'[1]2025年已发货'!$G:$G,I4523,'[1]2025年已发货'!$H:$H,J4523)=0,"未发货",SUMIFS('[1]2025年已发货'!$E:$E,'[1]2025年已发货'!$F:$F,C4523,'[1]2025年已发货'!$C:$C,F4523,'[1]2025年已发货'!$G:$G,I4523,'[1]2025年已发货'!$H:$H,J4523))</f>
        <v>8.5</v>
      </c>
      <c r="I4523" s="40" t="str">
        <f>VLOOKUP(B4523,辅助信息!E:I,3,FALSE)</f>
        <v>(五冶建设师大附中外语校新建教学楼工程)四川省成都市成华区大观堰2号(四川师范大学附属中学外国语学校)</v>
      </c>
      <c r="J4523" s="40" t="str">
        <f>VLOOKUP(B4523,辅助信息!E:I,4,FALSE)</f>
        <v>蔡浩</v>
      </c>
      <c r="K4523" s="40">
        <f>VLOOKUP(J4523,辅助信息!H:I,2,FALSE)</f>
        <v>13980880820</v>
      </c>
      <c r="L4523" s="111" t="str">
        <f>VLOOKUP(B4523,辅助信息!E:J,6,FALSE)</f>
        <v>联系实际收货人（蔡浩13980880820）五冶建设送货单,6份材质书（司机拍照资料份数，该项目经常掉材质书和吊牌谎话连篇）,锈货不收，装货前联系收货人核实到场规格,没提前告知进场规格现场不给予接收</v>
      </c>
      <c r="O4523" s="64" t="str">
        <f ca="1" t="shared" si="224"/>
        <v/>
      </c>
      <c r="P4523" s="64" t="str">
        <f ca="1" t="shared" si="225"/>
        <v/>
      </c>
      <c r="Q4523" s="29" t="str">
        <f>VLOOKUP(B4523,辅助信息!E:M,9,FALSE)</f>
        <v>ZTWM-CDGS-XS-2025-0073-五冶天府-成都怡心湖片区及龙泉驿医院等项目</v>
      </c>
      <c r="R4523" s="29" t="str">
        <f>_xlfn._xlws.FILTER(辅助信息!D:D,辅助信息!E:E=B4523)</f>
        <v>五冶建设师大附中外语校新建教学楼工程</v>
      </c>
    </row>
    <row r="4524" hidden="1" spans="2:18">
      <c r="B4524" s="137" t="s">
        <v>196</v>
      </c>
      <c r="C4524" s="72">
        <v>45944</v>
      </c>
      <c r="D4524" s="40" t="str">
        <f>VLOOKUP(B4524,辅助信息!E:K,7,FALSE)</f>
        <v>JWDDCD2025102100476</v>
      </c>
      <c r="E4524" s="40" t="str">
        <f>VLOOKUP(F4524,辅助信息!A:B,2,FALSE)</f>
        <v>盘螺</v>
      </c>
      <c r="F4524" s="40" t="s">
        <v>41</v>
      </c>
      <c r="G4524" s="36">
        <v>15</v>
      </c>
      <c r="H4524" s="136">
        <f>IF(SUMIFS('[1]2025年已发货'!$E:$E,'[1]2025年已发货'!$F:$F,C4524,'[1]2025年已发货'!$C:$C,F4524,'[1]2025年已发货'!$G:$G,I4524,'[1]2025年已发货'!$H:$H,J4524)=0,"未发货",SUMIFS('[1]2025年已发货'!$E:$E,'[1]2025年已发货'!$F:$F,C4524,'[1]2025年已发货'!$C:$C,F4524,'[1]2025年已发货'!$G:$G,I4524,'[1]2025年已发货'!$H:$H,J4524))</f>
        <v>15</v>
      </c>
      <c r="I4524" s="40" t="str">
        <f>VLOOKUP(B4524,辅助信息!E:I,3,FALSE)</f>
        <v>(五冶建设师大附中外语校新建教学楼工程)四川省成都市成华区大观堰2号(四川师范大学附属中学外国语学校)</v>
      </c>
      <c r="J4524" s="40" t="str">
        <f>VLOOKUP(B4524,辅助信息!E:I,4,FALSE)</f>
        <v>蔡浩</v>
      </c>
      <c r="K4524" s="40">
        <f>VLOOKUP(J4524,辅助信息!H:I,2,FALSE)</f>
        <v>13980880820</v>
      </c>
      <c r="L4524" s="111" t="str">
        <f>VLOOKUP(B4524,辅助信息!E:J,6,FALSE)</f>
        <v>联系实际收货人（蔡浩13980880820）五冶建设送货单,6份材质书（司机拍照资料份数，该项目经常掉材质书和吊牌谎话连篇）,锈货不收，装货前联系收货人核实到场规格,没提前告知进场规格现场不给予接收</v>
      </c>
      <c r="O4524" s="64" t="str">
        <f ca="1" t="shared" si="224"/>
        <v/>
      </c>
      <c r="P4524" s="64" t="str">
        <f ca="1" t="shared" si="225"/>
        <v/>
      </c>
      <c r="Q4524" s="29" t="str">
        <f>VLOOKUP(B4524,辅助信息!E:M,9,FALSE)</f>
        <v>ZTWM-CDGS-XS-2025-0073-五冶天府-成都怡心湖片区及龙泉驿医院等项目</v>
      </c>
      <c r="R4524" s="29" t="str">
        <f>_xlfn._xlws.FILTER(辅助信息!D:D,辅助信息!E:E=B4524)</f>
        <v>五冶建设师大附中外语校新建教学楼工程</v>
      </c>
    </row>
    <row r="4525" hidden="1" spans="2:18">
      <c r="B4525" s="137" t="s">
        <v>196</v>
      </c>
      <c r="C4525" s="72">
        <v>45944</v>
      </c>
      <c r="D4525" s="40" t="str">
        <f>VLOOKUP(B4525,辅助信息!E:K,7,FALSE)</f>
        <v>JWDDCD2025102100476</v>
      </c>
      <c r="E4525" s="40" t="str">
        <f>VLOOKUP(F4525,辅助信息!A:B,2,FALSE)</f>
        <v>盘螺</v>
      </c>
      <c r="F4525" s="40" t="s">
        <v>40</v>
      </c>
      <c r="G4525" s="36">
        <v>11.5</v>
      </c>
      <c r="H4525" s="136">
        <f>IF(SUMIFS('[1]2025年已发货'!$E:$E,'[1]2025年已发货'!$F:$F,C4525,'[1]2025年已发货'!$C:$C,F4525,'[1]2025年已发货'!$G:$G,I4525,'[1]2025年已发货'!$H:$H,J4525)=0,"未发货",SUMIFS('[1]2025年已发货'!$E:$E,'[1]2025年已发货'!$F:$F,C4525,'[1]2025年已发货'!$C:$C,F4525,'[1]2025年已发货'!$G:$G,I4525,'[1]2025年已发货'!$H:$H,J4525))</f>
        <v>11.5</v>
      </c>
      <c r="I4525" s="40" t="str">
        <f>VLOOKUP(B4525,辅助信息!E:I,3,FALSE)</f>
        <v>(五冶建设师大附中外语校新建教学楼工程)四川省成都市成华区大观堰2号(四川师范大学附属中学外国语学校)</v>
      </c>
      <c r="J4525" s="40" t="str">
        <f>VLOOKUP(B4525,辅助信息!E:I,4,FALSE)</f>
        <v>蔡浩</v>
      </c>
      <c r="K4525" s="40">
        <f>VLOOKUP(J4525,辅助信息!H:I,2,FALSE)</f>
        <v>13980880820</v>
      </c>
      <c r="L4525" s="111" t="str">
        <f>VLOOKUP(B4525,辅助信息!E:J,6,FALSE)</f>
        <v>联系实际收货人（蔡浩13980880820）五冶建设送货单,6份材质书（司机拍照资料份数，该项目经常掉材质书和吊牌谎话连篇）,锈货不收，装货前联系收货人核实到场规格,没提前告知进场规格现场不给予接收</v>
      </c>
      <c r="O4525" s="64" t="str">
        <f ca="1" t="shared" si="224"/>
        <v/>
      </c>
      <c r="P4525" s="64" t="str">
        <f ca="1" t="shared" si="225"/>
        <v/>
      </c>
      <c r="Q4525" s="29" t="str">
        <f>VLOOKUP(B4525,辅助信息!E:M,9,FALSE)</f>
        <v>ZTWM-CDGS-XS-2025-0073-五冶天府-成都怡心湖片区及龙泉驿医院等项目</v>
      </c>
      <c r="R4525" s="29" t="str">
        <f>_xlfn._xlws.FILTER(辅助信息!D:D,辅助信息!E:E=B4525)</f>
        <v>五冶建设师大附中外语校新建教学楼工程</v>
      </c>
    </row>
    <row r="4526" hidden="1" spans="2:18">
      <c r="B4526" s="137" t="s">
        <v>194</v>
      </c>
      <c r="C4526" s="72">
        <v>45944</v>
      </c>
      <c r="D4526" s="40" t="str">
        <f>VLOOKUP(B4526,辅助信息!E:K,7,FALSE)</f>
        <v>JWDD2025071500089</v>
      </c>
      <c r="E4526" s="40" t="str">
        <f>VLOOKUP(F4526,辅助信息!A:B,2,FALSE)</f>
        <v>螺纹钢</v>
      </c>
      <c r="F4526" s="40" t="s">
        <v>28</v>
      </c>
      <c r="G4526" s="36">
        <v>10</v>
      </c>
      <c r="H4526" s="136" t="str">
        <f>IF(SUMIFS('[1]2025年已发货'!$E:$E,'[1]2025年已发货'!$F:$F,C4526,'[1]2025年已发货'!$C:$C,F4526,'[1]2025年已发货'!$G:$G,I4526,'[1]2025年已发货'!$H:$H,J4526)=0,"未发货",SUMIFS('[1]2025年已发货'!$E:$E,'[1]2025年已发货'!$F:$F,C4526,'[1]2025年已发货'!$C:$C,F4526,'[1]2025年已发货'!$G:$G,I4526,'[1]2025年已发货'!$H:$H,J4526))</f>
        <v>未发货</v>
      </c>
      <c r="I4526" s="40" t="str">
        <f>VLOOKUP(B4526,辅助信息!E:I,3,FALSE)</f>
        <v>(宜宾兴港三江新区长江工业园保障性租赁住房建设项目-土建)四川省宜宾市翠屏区永善路南段宜宾市三江新区长江工业园区</v>
      </c>
      <c r="J4526" s="40" t="str">
        <f>VLOOKUP(B4526,辅助信息!E:I,4,FALSE)</f>
        <v>赵元虎</v>
      </c>
      <c r="K4526" s="40">
        <f>VLOOKUP(J4526,辅助信息!H:I,2,FALSE)</f>
        <v>13684167136</v>
      </c>
      <c r="L4526" s="111" t="str">
        <f>VLOOKUP(B4526,辅助信息!E:J,6,FALSE)</f>
        <v>现场要求调度统一联系指定收货人，不单独发司机位置。锈货不收，装货前联系收货人核实到场规格,没提前告知进场规格现场不给予接收</v>
      </c>
      <c r="O4526" s="64" t="str">
        <f ca="1" t="shared" si="224"/>
        <v/>
      </c>
      <c r="P4526" s="64" t="str">
        <f ca="1" t="shared" si="225"/>
        <v/>
      </c>
      <c r="Q4526" s="29" t="str">
        <f>VLOOKUP(B4526,辅助信息!E:M,9,FALSE)</f>
        <v>ZTWM-CDYXGS-XS-2025-0014-宜宾兴港建材-三江新区长江工业园片区保障性租赁住房建设项目</v>
      </c>
      <c r="R4526" s="29" t="str">
        <f>_xlfn._xlws.FILTER(辅助信息!D:D,辅助信息!E:E=B4526)</f>
        <v>宜宾兴港三江新区长江工业园建设项目</v>
      </c>
    </row>
    <row r="4527" hidden="1" spans="2:18">
      <c r="B4527" s="137" t="s">
        <v>194</v>
      </c>
      <c r="C4527" s="72">
        <v>45944</v>
      </c>
      <c r="D4527" s="40" t="str">
        <f>VLOOKUP(B4527,辅助信息!E:K,7,FALSE)</f>
        <v>JWDD2025071500089</v>
      </c>
      <c r="E4527" s="40" t="str">
        <f>VLOOKUP(F4527,辅助信息!A:B,2,FALSE)</f>
        <v>盘螺</v>
      </c>
      <c r="F4527" s="40" t="s">
        <v>49</v>
      </c>
      <c r="G4527" s="36">
        <v>10</v>
      </c>
      <c r="H4527" s="136" t="str">
        <f>IF(SUMIFS('[1]2025年已发货'!$E:$E,'[1]2025年已发货'!$F:$F,C4527,'[1]2025年已发货'!$C:$C,F4527,'[1]2025年已发货'!$G:$G,I4527,'[1]2025年已发货'!$H:$H,J4527)=0,"未发货",SUMIFS('[1]2025年已发货'!$E:$E,'[1]2025年已发货'!$F:$F,C4527,'[1]2025年已发货'!$C:$C,F4527,'[1]2025年已发货'!$G:$G,I4527,'[1]2025年已发货'!$H:$H,J4527))</f>
        <v>未发货</v>
      </c>
      <c r="I4527" s="40" t="str">
        <f>VLOOKUP(B4527,辅助信息!E:I,3,FALSE)</f>
        <v>(宜宾兴港三江新区长江工业园保障性租赁住房建设项目-土建)四川省宜宾市翠屏区永善路南段宜宾市三江新区长江工业园区</v>
      </c>
      <c r="J4527" s="40" t="str">
        <f>VLOOKUP(B4527,辅助信息!E:I,4,FALSE)</f>
        <v>赵元虎</v>
      </c>
      <c r="K4527" s="40">
        <f>VLOOKUP(J4527,辅助信息!H:I,2,FALSE)</f>
        <v>13684167136</v>
      </c>
      <c r="L4527" s="111" t="str">
        <f>VLOOKUP(B4527,辅助信息!E:J,6,FALSE)</f>
        <v>现场要求调度统一联系指定收货人，不单独发司机位置。锈货不收，装货前联系收货人核实到场规格,没提前告知进场规格现场不给予接收</v>
      </c>
      <c r="O4527" s="64" t="str">
        <f ca="1" t="shared" si="224"/>
        <v/>
      </c>
      <c r="P4527" s="64" t="str">
        <f ca="1" t="shared" si="225"/>
        <v/>
      </c>
      <c r="Q4527" s="29" t="str">
        <f>VLOOKUP(B4527,辅助信息!E:M,9,FALSE)</f>
        <v>ZTWM-CDYXGS-XS-2025-0014-宜宾兴港建材-三江新区长江工业园片区保障性租赁住房建设项目</v>
      </c>
      <c r="R4527" s="29" t="str">
        <f>_xlfn._xlws.FILTER(辅助信息!D:D,辅助信息!E:E=B4527)</f>
        <v>宜宾兴港三江新区长江工业园建设项目</v>
      </c>
    </row>
    <row r="4528" hidden="1" spans="2:18">
      <c r="B4528" s="137" t="s">
        <v>194</v>
      </c>
      <c r="C4528" s="72">
        <v>45944</v>
      </c>
      <c r="D4528" s="40" t="str">
        <f>VLOOKUP(B4528,辅助信息!E:K,7,FALSE)</f>
        <v>JWDD2025071500089</v>
      </c>
      <c r="E4528" s="40" t="str">
        <f>VLOOKUP(F4528,辅助信息!A:B,2,FALSE)</f>
        <v>盘螺</v>
      </c>
      <c r="F4528" s="40" t="s">
        <v>40</v>
      </c>
      <c r="G4528" s="36">
        <v>70</v>
      </c>
      <c r="H4528" s="136" t="str">
        <f>IF(SUMIFS('[1]2025年已发货'!$E:$E,'[1]2025年已发货'!$F:$F,C4528,'[1]2025年已发货'!$C:$C,F4528,'[1]2025年已发货'!$G:$G,I4528,'[1]2025年已发货'!$H:$H,J4528)=0,"未发货",SUMIFS('[1]2025年已发货'!$E:$E,'[1]2025年已发货'!$F:$F,C4528,'[1]2025年已发货'!$C:$C,F4528,'[1]2025年已发货'!$G:$G,I4528,'[1]2025年已发货'!$H:$H,J4528))</f>
        <v>未发货</v>
      </c>
      <c r="I4528" s="40" t="str">
        <f>VLOOKUP(B4528,辅助信息!E:I,3,FALSE)</f>
        <v>(宜宾兴港三江新区长江工业园保障性租赁住房建设项目-土建)四川省宜宾市翠屏区永善路南段宜宾市三江新区长江工业园区</v>
      </c>
      <c r="J4528" s="40" t="str">
        <f>VLOOKUP(B4528,辅助信息!E:I,4,FALSE)</f>
        <v>赵元虎</v>
      </c>
      <c r="K4528" s="40">
        <f>VLOOKUP(J4528,辅助信息!H:I,2,FALSE)</f>
        <v>13684167136</v>
      </c>
      <c r="L4528" s="111" t="str">
        <f>VLOOKUP(B4528,辅助信息!E:J,6,FALSE)</f>
        <v>现场要求调度统一联系指定收货人，不单独发司机位置。锈货不收，装货前联系收货人核实到场规格,没提前告知进场规格现场不给予接收</v>
      </c>
      <c r="O4528" s="64" t="str">
        <f ca="1" t="shared" si="224"/>
        <v/>
      </c>
      <c r="P4528" s="64" t="str">
        <f ca="1" t="shared" si="225"/>
        <v/>
      </c>
      <c r="Q4528" s="29" t="str">
        <f>VLOOKUP(B4528,辅助信息!E:M,9,FALSE)</f>
        <v>ZTWM-CDYXGS-XS-2025-0014-宜宾兴港建材-三江新区长江工业园片区保障性租赁住房建设项目</v>
      </c>
      <c r="R4528" s="29" t="str">
        <f>_xlfn._xlws.FILTER(辅助信息!D:D,辅助信息!E:E=B4528)</f>
        <v>宜宾兴港三江新区长江工业园建设项目</v>
      </c>
    </row>
    <row r="4529" hidden="1" spans="2:18">
      <c r="B4529" s="137" t="s">
        <v>92</v>
      </c>
      <c r="C4529" s="72">
        <v>45944</v>
      </c>
      <c r="D4529" s="40" t="str">
        <f>VLOOKUP(B4529,辅助信息!E:K,7,FALSE)</f>
        <v>JWDDCD2025051800046</v>
      </c>
      <c r="E4529" s="40" t="str">
        <f>VLOOKUP(F4529,辅助信息!A:B,2,FALSE)</f>
        <v>盘螺</v>
      </c>
      <c r="F4529" s="40" t="s">
        <v>41</v>
      </c>
      <c r="G4529" s="36">
        <v>5</v>
      </c>
      <c r="H4529" s="136">
        <f>IF(SUMIFS('[1]2025年已发货'!$E:$E,'[1]2025年已发货'!$F:$F,C4529,'[1]2025年已发货'!$C:$C,F4529,'[1]2025年已发货'!$G:$G,I4529,'[1]2025年已发货'!$H:$H,J4529)=0,"未发货",SUMIFS('[1]2025年已发货'!$E:$E,'[1]2025年已发货'!$F:$F,C4529,'[1]2025年已发货'!$C:$C,F4529,'[1]2025年已发货'!$G:$G,I4529,'[1]2025年已发货'!$H:$H,J4529))</f>
        <v>5</v>
      </c>
      <c r="I4529" s="40" t="str">
        <f>VLOOKUP(B4529,辅助信息!E:I,3,FALSE)</f>
        <v>（华西萌海科创农业生态谷）成都市简阳市白金山水库</v>
      </c>
      <c r="J4529" s="40" t="str">
        <f>VLOOKUP(B4529,辅助信息!E:I,4,FALSE)</f>
        <v>石清国</v>
      </c>
      <c r="K4529" s="40">
        <f>VLOOKUP(J4529,辅助信息!H:I,2,FALSE)</f>
        <v>13458642015</v>
      </c>
      <c r="L4529" s="111" t="str">
        <f>VLOOKUP(B4529,辅助信息!E:J,6,FALSE)</f>
        <v>优先威钢,我方卸车,新老国标钢厂不加价可直发</v>
      </c>
      <c r="O4529" s="64" t="str">
        <f ca="1" t="shared" si="224"/>
        <v/>
      </c>
      <c r="P4529" s="64" t="str">
        <f ca="1" t="shared" si="225"/>
        <v/>
      </c>
      <c r="Q4529" s="29" t="str">
        <f>VLOOKUP(B4529,辅助信息!E:M,9,FALSE)</f>
        <v>ZTWM-CDGS-XS-2024-0092-华西-萌海科创农业生态谷</v>
      </c>
      <c r="R4529" s="29" t="str">
        <f>_xlfn._xlws.FILTER(辅助信息!D:D,辅助信息!E:E=B4529)</f>
        <v>华西萌海-科创农业生态谷</v>
      </c>
    </row>
    <row r="4530" hidden="1" spans="2:18">
      <c r="B4530" s="138" t="s">
        <v>187</v>
      </c>
      <c r="C4530" s="72">
        <v>45945</v>
      </c>
      <c r="D4530" s="122" t="str">
        <f>VLOOKUP(B4530,辅助信息!E:K,7,FALSE)</f>
        <v>JWDDCD2025072900121</v>
      </c>
      <c r="E4530" s="122" t="str">
        <f>VLOOKUP(F4530,辅助信息!A:B,2,FALSE)</f>
        <v>螺纹钢</v>
      </c>
      <c r="F4530" s="122" t="s">
        <v>198</v>
      </c>
      <c r="G4530" s="123">
        <v>10</v>
      </c>
      <c r="H4530" s="136" t="str">
        <f>IF(SUMIFS('[1]2025年已发货'!$E:$E,'[1]2025年已发货'!$F:$F,C4530,'[1]2025年已发货'!$C:$C,F4530,'[1]2025年已发货'!$G:$G,I4530,'[1]2025年已发货'!$H:$H,J4530)=0,"未发货",SUMIFS('[1]2025年已发货'!$E:$E,'[1]2025年已发货'!$F:$F,C4530,'[1]2025年已发货'!$C:$C,F4530,'[1]2025年已发货'!$G:$G,I4530,'[1]2025年已发货'!$H:$H,J4530))</f>
        <v>未发货</v>
      </c>
      <c r="I4530" s="122" t="str">
        <f>VLOOKUP(B4530,辅助信息!E:I,3,FALSE)</f>
        <v>(乐山市校地共建产教融合基地建设项目一标段)四川省乐山市市中区苏稽镇周山嘴</v>
      </c>
      <c r="J4530" s="122" t="str">
        <f>VLOOKUP(B4530,辅助信息!E:I,4,FALSE)</f>
        <v>范增云</v>
      </c>
      <c r="K4530" s="122">
        <f>VLOOKUP(J4530,辅助信息!H:I,2,FALSE)</f>
        <v>13668153241</v>
      </c>
      <c r="L4530" s="124" t="str">
        <f>VLOOKUP(B4530,辅助信息!E:J,6,FALSE)</f>
        <v>联系实际收货人（范增云13668153241）现场要求炉批号控制2个以下，超2个不给予签收。提前联系到场规格及数量</v>
      </c>
      <c r="O4530" s="64" t="str">
        <f ca="1" t="shared" si="224"/>
        <v/>
      </c>
      <c r="P4530" s="64" t="str">
        <f ca="1" t="shared" si="225"/>
        <v/>
      </c>
      <c r="Q4530" s="29" t="str">
        <f>VLOOKUP(B4530,辅助信息!E:M,9,FALSE)</f>
        <v>ZTWM-CDGS-XS-2025-0125-四川机司-乐山市校地共建产教融合基地配套设施项目施工一标段钢筋采购合同</v>
      </c>
      <c r="R4530" s="29" t="str">
        <f>_xlfn._xlws.FILTER(辅助信息!D:D,辅助信息!E:E=B4530)</f>
        <v>乐山市校地共建产教融合基地建设项目</v>
      </c>
    </row>
    <row r="4531" hidden="1" spans="2:18">
      <c r="B4531" s="138" t="s">
        <v>187</v>
      </c>
      <c r="C4531" s="72">
        <v>45945</v>
      </c>
      <c r="D4531" s="122" t="str">
        <f>VLOOKUP(B4531,辅助信息!E:K,7,FALSE)</f>
        <v>JWDDCD2025072900121</v>
      </c>
      <c r="E4531" s="122" t="str">
        <f>VLOOKUP(F4531,辅助信息!A:B,2,FALSE)</f>
        <v>螺纹钢</v>
      </c>
      <c r="F4531" s="122" t="s">
        <v>199</v>
      </c>
      <c r="G4531" s="123">
        <v>10</v>
      </c>
      <c r="H4531" s="136" t="str">
        <f>IF(SUMIFS('[1]2025年已发货'!$E:$E,'[1]2025年已发货'!$F:$F,C4531,'[1]2025年已发货'!$C:$C,F4531,'[1]2025年已发货'!$G:$G,I4531,'[1]2025年已发货'!$H:$H,J4531)=0,"未发货",SUMIFS('[1]2025年已发货'!$E:$E,'[1]2025年已发货'!$F:$F,C4531,'[1]2025年已发货'!$C:$C,F4531,'[1]2025年已发货'!$G:$G,I4531,'[1]2025年已发货'!$H:$H,J4531))</f>
        <v>未发货</v>
      </c>
      <c r="I4531" s="122" t="str">
        <f>VLOOKUP(B4531,辅助信息!E:I,3,FALSE)</f>
        <v>(乐山市校地共建产教融合基地建设项目一标段)四川省乐山市市中区苏稽镇周山嘴</v>
      </c>
      <c r="J4531" s="122" t="str">
        <f>VLOOKUP(B4531,辅助信息!E:I,4,FALSE)</f>
        <v>范增云</v>
      </c>
      <c r="K4531" s="122">
        <f>VLOOKUP(J4531,辅助信息!H:I,2,FALSE)</f>
        <v>13668153241</v>
      </c>
      <c r="L4531" s="124" t="str">
        <f>VLOOKUP(B4531,辅助信息!E:J,6,FALSE)</f>
        <v>联系实际收货人（范增云13668153241）现场要求炉批号控制2个以下，超2个不给予签收。提前联系到场规格及数量</v>
      </c>
      <c r="O4531" s="64" t="str">
        <f ca="1" t="shared" si="224"/>
        <v/>
      </c>
      <c r="P4531" s="64" t="str">
        <f ca="1" t="shared" si="225"/>
        <v/>
      </c>
      <c r="Q4531" s="29" t="str">
        <f>VLOOKUP(B4531,辅助信息!E:M,9,FALSE)</f>
        <v>ZTWM-CDGS-XS-2025-0125-四川机司-乐山市校地共建产教融合基地配套设施项目施工一标段钢筋采购合同</v>
      </c>
      <c r="R4531" s="29" t="str">
        <f>_xlfn._xlws.FILTER(辅助信息!D:D,辅助信息!E:E=B4531)</f>
        <v>乐山市校地共建产教融合基地建设项目</v>
      </c>
    </row>
    <row r="4532" hidden="1" spans="2:18">
      <c r="B4532" s="138" t="s">
        <v>187</v>
      </c>
      <c r="C4532" s="72">
        <v>45945</v>
      </c>
      <c r="D4532" s="122" t="str">
        <f>VLOOKUP(B4532,辅助信息!E:K,7,FALSE)</f>
        <v>JWDDCD2025072900121</v>
      </c>
      <c r="E4532" s="122" t="str">
        <f>VLOOKUP(F4532,辅助信息!A:B,2,FALSE)</f>
        <v>盘螺</v>
      </c>
      <c r="F4532" s="122" t="s">
        <v>41</v>
      </c>
      <c r="G4532" s="123">
        <v>40</v>
      </c>
      <c r="H4532" s="136" t="str">
        <f>IF(SUMIFS('[1]2025年已发货'!$E:$E,'[1]2025年已发货'!$F:$F,C4532,'[1]2025年已发货'!$C:$C,F4532,'[1]2025年已发货'!$G:$G,I4532,'[1]2025年已发货'!$H:$H,J4532)=0,"未发货",SUMIFS('[1]2025年已发货'!$E:$E,'[1]2025年已发货'!$F:$F,C4532,'[1]2025年已发货'!$C:$C,F4532,'[1]2025年已发货'!$G:$G,I4532,'[1]2025年已发货'!$H:$H,J4532))</f>
        <v>未发货</v>
      </c>
      <c r="I4532" s="122" t="str">
        <f>VLOOKUP(B4532,辅助信息!E:I,3,FALSE)</f>
        <v>(乐山市校地共建产教融合基地建设项目一标段)四川省乐山市市中区苏稽镇周山嘴</v>
      </c>
      <c r="J4532" s="122" t="str">
        <f>VLOOKUP(B4532,辅助信息!E:I,4,FALSE)</f>
        <v>范增云</v>
      </c>
      <c r="K4532" s="122">
        <f>VLOOKUP(J4532,辅助信息!H:I,2,FALSE)</f>
        <v>13668153241</v>
      </c>
      <c r="L4532" s="124" t="str">
        <f>VLOOKUP(B4532,辅助信息!E:J,6,FALSE)</f>
        <v>联系实际收货人（范增云13668153241）现场要求炉批号控制2个以下，超2个不给予签收。提前联系到场规格及数量</v>
      </c>
      <c r="O4532" s="64" t="str">
        <f ca="1" t="shared" si="224"/>
        <v/>
      </c>
      <c r="P4532" s="64" t="str">
        <f ca="1" t="shared" si="225"/>
        <v/>
      </c>
      <c r="Q4532" s="29" t="str">
        <f>VLOOKUP(B4532,辅助信息!E:M,9,FALSE)</f>
        <v>ZTWM-CDGS-XS-2025-0125-四川机司-乐山市校地共建产教融合基地配套设施项目施工一标段钢筋采购合同</v>
      </c>
      <c r="R4532" s="29" t="str">
        <f>_xlfn._xlws.FILTER(辅助信息!D:D,辅助信息!E:E=B4532)</f>
        <v>乐山市校地共建产教融合基地建设项目</v>
      </c>
    </row>
    <row r="4533" hidden="1" spans="2:18">
      <c r="B4533" s="138" t="s">
        <v>187</v>
      </c>
      <c r="C4533" s="72">
        <v>45945</v>
      </c>
      <c r="D4533" s="122" t="str">
        <f>VLOOKUP(B4533,辅助信息!E:K,7,FALSE)</f>
        <v>JWDDCD2025072900121</v>
      </c>
      <c r="E4533" s="122" t="str">
        <f>VLOOKUP(F4533,辅助信息!A:B,2,FALSE)</f>
        <v>盘螺</v>
      </c>
      <c r="F4533" s="122" t="s">
        <v>26</v>
      </c>
      <c r="G4533" s="123">
        <v>15</v>
      </c>
      <c r="H4533" s="136" t="str">
        <f>IF(SUMIFS('[1]2025年已发货'!$E:$E,'[1]2025年已发货'!$F:$F,C4533,'[1]2025年已发货'!$C:$C,F4533,'[1]2025年已发货'!$G:$G,I4533,'[1]2025年已发货'!$H:$H,J4533)=0,"未发货",SUMIFS('[1]2025年已发货'!$E:$E,'[1]2025年已发货'!$F:$F,C4533,'[1]2025年已发货'!$C:$C,F4533,'[1]2025年已发货'!$G:$G,I4533,'[1]2025年已发货'!$H:$H,J4533))</f>
        <v>未发货</v>
      </c>
      <c r="I4533" s="122" t="str">
        <f>VLOOKUP(B4533,辅助信息!E:I,3,FALSE)</f>
        <v>(乐山市校地共建产教融合基地建设项目一标段)四川省乐山市市中区苏稽镇周山嘴</v>
      </c>
      <c r="J4533" s="122" t="str">
        <f>VLOOKUP(B4533,辅助信息!E:I,4,FALSE)</f>
        <v>范增云</v>
      </c>
      <c r="K4533" s="122">
        <f>VLOOKUP(J4533,辅助信息!H:I,2,FALSE)</f>
        <v>13668153241</v>
      </c>
      <c r="L4533" s="124" t="str">
        <f>VLOOKUP(B4533,辅助信息!E:J,6,FALSE)</f>
        <v>联系实际收货人（范增云13668153241）现场要求炉批号控制2个以下，超2个不给予签收。提前联系到场规格及数量</v>
      </c>
      <c r="O4533" s="64" t="str">
        <f ca="1" t="shared" si="224"/>
        <v/>
      </c>
      <c r="P4533" s="64" t="str">
        <f ca="1" t="shared" si="225"/>
        <v/>
      </c>
      <c r="Q4533" s="29" t="str">
        <f>VLOOKUP(B4533,辅助信息!E:M,9,FALSE)</f>
        <v>ZTWM-CDGS-XS-2025-0125-四川机司-乐山市校地共建产教融合基地配套设施项目施工一标段钢筋采购合同</v>
      </c>
      <c r="R4533" s="29" t="str">
        <f>_xlfn._xlws.FILTER(辅助信息!D:D,辅助信息!E:E=B4533)</f>
        <v>乐山市校地共建产教融合基地建设项目</v>
      </c>
    </row>
    <row r="4534" hidden="1" spans="2:18">
      <c r="B4534" s="138" t="s">
        <v>187</v>
      </c>
      <c r="C4534" s="72">
        <v>45945</v>
      </c>
      <c r="D4534" s="122" t="str">
        <f>VLOOKUP(B4534,辅助信息!E:K,7,FALSE)</f>
        <v>JWDDCD2025072900121</v>
      </c>
      <c r="E4534" s="122" t="str">
        <f>VLOOKUP(F4534,辅助信息!A:B,2,FALSE)</f>
        <v>盘螺</v>
      </c>
      <c r="F4534" s="122" t="s">
        <v>40</v>
      </c>
      <c r="G4534" s="123">
        <v>70</v>
      </c>
      <c r="H4534" s="136" t="str">
        <f>IF(SUMIFS('[1]2025年已发货'!$E:$E,'[1]2025年已发货'!$F:$F,C4534,'[1]2025年已发货'!$C:$C,F4534,'[1]2025年已发货'!$G:$G,I4534,'[1]2025年已发货'!$H:$H,J4534)=0,"未发货",SUMIFS('[1]2025年已发货'!$E:$E,'[1]2025年已发货'!$F:$F,C4534,'[1]2025年已发货'!$C:$C,F4534,'[1]2025年已发货'!$G:$G,I4534,'[1]2025年已发货'!$H:$H,J4534))</f>
        <v>未发货</v>
      </c>
      <c r="I4534" s="122" t="str">
        <f>VLOOKUP(B4534,辅助信息!E:I,3,FALSE)</f>
        <v>(乐山市校地共建产教融合基地建设项目一标段)四川省乐山市市中区苏稽镇周山嘴</v>
      </c>
      <c r="J4534" s="122" t="str">
        <f>VLOOKUP(B4534,辅助信息!E:I,4,FALSE)</f>
        <v>范增云</v>
      </c>
      <c r="K4534" s="122">
        <f>VLOOKUP(J4534,辅助信息!H:I,2,FALSE)</f>
        <v>13668153241</v>
      </c>
      <c r="L4534" s="124" t="str">
        <f>VLOOKUP(B4534,辅助信息!E:J,6,FALSE)</f>
        <v>联系实际收货人（范增云13668153241）现场要求炉批号控制2个以下，超2个不给予签收。提前联系到场规格及数量</v>
      </c>
      <c r="O4534" s="64" t="str">
        <f ca="1" t="shared" si="224"/>
        <v/>
      </c>
      <c r="P4534" s="64" t="str">
        <f ca="1" t="shared" si="225"/>
        <v/>
      </c>
      <c r="Q4534" s="29" t="str">
        <f>VLOOKUP(B4534,辅助信息!E:M,9,FALSE)</f>
        <v>ZTWM-CDGS-XS-2025-0125-四川机司-乐山市校地共建产教融合基地配套设施项目施工一标段钢筋采购合同</v>
      </c>
      <c r="R4534" s="29" t="str">
        <f>_xlfn._xlws.FILTER(辅助信息!D:D,辅助信息!E:E=B4534)</f>
        <v>乐山市校地共建产教融合基地建设项目</v>
      </c>
    </row>
    <row r="4535" hidden="1" spans="2:18">
      <c r="B4535" s="138" t="s">
        <v>47</v>
      </c>
      <c r="C4535" s="72">
        <v>45945</v>
      </c>
      <c r="D4535" s="122" t="str">
        <f>VLOOKUP(B4535,辅助信息!E:K,7,FALSE)</f>
        <v>JWDDCD2025052800131</v>
      </c>
      <c r="E4535" s="122" t="str">
        <f>VLOOKUP(F4535,辅助信息!A:B,2,FALSE)</f>
        <v>螺纹钢</v>
      </c>
      <c r="F4535" s="122" t="s">
        <v>27</v>
      </c>
      <c r="G4535" s="123">
        <v>9</v>
      </c>
      <c r="H4535" s="136">
        <f>IF(SUMIFS('[1]2025年已发货'!$E:$E,'[1]2025年已发货'!$F:$F,C4535,'[1]2025年已发货'!$C:$C,F4535,'[1]2025年已发货'!$G:$G,I4535,'[1]2025年已发货'!$H:$H,J4535)=0,"未发货",SUMIFS('[1]2025年已发货'!$E:$E,'[1]2025年已发货'!$F:$F,C4535,'[1]2025年已发货'!$C:$C,F4535,'[1]2025年已发货'!$G:$G,I4535,'[1]2025年已发货'!$H:$H,J4535))</f>
        <v>7.5</v>
      </c>
      <c r="I4535" s="122" t="str">
        <f>VLOOKUP(B4535,辅助信息!E:I,3,FALSE)</f>
        <v>（商投建工达州中医药科技园-1工区）达州市通川区达州中医药职业学院犀牛大道北段</v>
      </c>
      <c r="J4535" s="122" t="str">
        <f>VLOOKUP(B4535,辅助信息!E:I,4,FALSE)</f>
        <v>程黄刚</v>
      </c>
      <c r="K4535" s="122">
        <f>VLOOKUP(J4535,辅助信息!H:I,2,FALSE)</f>
        <v>15108211617</v>
      </c>
      <c r="L4535" s="124" t="str">
        <f>VLOOKUP(B4535,辅助信息!E:J,6,FALSE)</f>
        <v>控制炉批号！多了现场不收！,优先安排达钢,提前联系到场规格及数量</v>
      </c>
      <c r="O4535" s="64" t="str">
        <f ca="1" t="shared" si="224"/>
        <v/>
      </c>
      <c r="P4535" s="64" t="str">
        <f ca="1" t="shared" si="225"/>
        <v/>
      </c>
      <c r="Q4535" s="29" t="str">
        <f>VLOOKUP(B4535,辅助信息!E:M,9,FALSE)</f>
        <v>ZTWM-CDGS-XS-2024-0134-商投建工达州中医药科技成果示范园项目</v>
      </c>
      <c r="R4535" s="29" t="str">
        <f>_xlfn._xlws.FILTER(辅助信息!D:D,辅助信息!E:E=B4535)</f>
        <v>商投建工达州中医药科技园</v>
      </c>
    </row>
    <row r="4536" hidden="1" spans="2:18">
      <c r="B4536" s="138" t="s">
        <v>47</v>
      </c>
      <c r="C4536" s="72">
        <v>45945</v>
      </c>
      <c r="D4536" s="122" t="str">
        <f>VLOOKUP(B4536,辅助信息!E:K,7,FALSE)</f>
        <v>JWDDCD2025052800131</v>
      </c>
      <c r="E4536" s="122" t="str">
        <f>VLOOKUP(F4536,辅助信息!A:B,2,FALSE)</f>
        <v>螺纹钢</v>
      </c>
      <c r="F4536" s="122" t="s">
        <v>30</v>
      </c>
      <c r="G4536" s="123">
        <v>9</v>
      </c>
      <c r="H4536" s="136">
        <f>IF(SUMIFS('[1]2025年已发货'!$E:$E,'[1]2025年已发货'!$F:$F,C4536,'[1]2025年已发货'!$C:$C,F4536,'[1]2025年已发货'!$G:$G,I4536,'[1]2025年已发货'!$H:$H,J4536)=0,"未发货",SUMIFS('[1]2025年已发货'!$E:$E,'[1]2025年已发货'!$F:$F,C4536,'[1]2025年已发货'!$C:$C,F4536,'[1]2025年已发货'!$G:$G,I4536,'[1]2025年已发货'!$H:$H,J4536))</f>
        <v>7.5</v>
      </c>
      <c r="I4536" s="122" t="str">
        <f>VLOOKUP(B4536,辅助信息!E:I,3,FALSE)</f>
        <v>（商投建工达州中医药科技园-1工区）达州市通川区达州中医药职业学院犀牛大道北段</v>
      </c>
      <c r="J4536" s="122" t="str">
        <f>VLOOKUP(B4536,辅助信息!E:I,4,FALSE)</f>
        <v>程黄刚</v>
      </c>
      <c r="K4536" s="122">
        <f>VLOOKUP(J4536,辅助信息!H:I,2,FALSE)</f>
        <v>15108211617</v>
      </c>
      <c r="L4536" s="124" t="str">
        <f>VLOOKUP(B4536,辅助信息!E:J,6,FALSE)</f>
        <v>控制炉批号！多了现场不收！,优先安排达钢,提前联系到场规格及数量</v>
      </c>
      <c r="O4536" s="64" t="str">
        <f ca="1" t="shared" si="224"/>
        <v/>
      </c>
      <c r="P4536" s="64" t="str">
        <f ca="1" t="shared" si="225"/>
        <v/>
      </c>
      <c r="Q4536" s="29" t="str">
        <f>VLOOKUP(B4536,辅助信息!E:M,9,FALSE)</f>
        <v>ZTWM-CDGS-XS-2024-0134-商投建工达州中医药科技成果示范园项目</v>
      </c>
      <c r="R4536" s="29" t="str">
        <f>_xlfn._xlws.FILTER(辅助信息!D:D,辅助信息!E:E=B4536)</f>
        <v>商投建工达州中医药科技园</v>
      </c>
    </row>
    <row r="4537" hidden="1" spans="2:18">
      <c r="B4537" s="138" t="s">
        <v>47</v>
      </c>
      <c r="C4537" s="72">
        <v>45945</v>
      </c>
      <c r="D4537" s="122" t="str">
        <f>VLOOKUP(B4537,辅助信息!E:K,7,FALSE)</f>
        <v>JWDDCD2025052800131</v>
      </c>
      <c r="E4537" s="122" t="str">
        <f>VLOOKUP(F4537,辅助信息!A:B,2,FALSE)</f>
        <v>螺纹钢</v>
      </c>
      <c r="F4537" s="122" t="s">
        <v>33</v>
      </c>
      <c r="G4537" s="123">
        <v>9</v>
      </c>
      <c r="H4537" s="136">
        <f>IF(SUMIFS('[1]2025年已发货'!$E:$E,'[1]2025年已发货'!$F:$F,C4537,'[1]2025年已发货'!$C:$C,F4537,'[1]2025年已发货'!$G:$G,I4537,'[1]2025年已发货'!$H:$H,J4537)=0,"未发货",SUMIFS('[1]2025年已发货'!$E:$E,'[1]2025年已发货'!$F:$F,C4537,'[1]2025年已发货'!$C:$C,F4537,'[1]2025年已发货'!$G:$G,I4537,'[1]2025年已发货'!$H:$H,J4537))</f>
        <v>7.5</v>
      </c>
      <c r="I4537" s="122" t="str">
        <f>VLOOKUP(B4537,辅助信息!E:I,3,FALSE)</f>
        <v>（商投建工达州中医药科技园-1工区）达州市通川区达州中医药职业学院犀牛大道北段</v>
      </c>
      <c r="J4537" s="122" t="str">
        <f>VLOOKUP(B4537,辅助信息!E:I,4,FALSE)</f>
        <v>程黄刚</v>
      </c>
      <c r="K4537" s="122">
        <f>VLOOKUP(J4537,辅助信息!H:I,2,FALSE)</f>
        <v>15108211617</v>
      </c>
      <c r="L4537" s="124" t="str">
        <f>VLOOKUP(B4537,辅助信息!E:J,6,FALSE)</f>
        <v>控制炉批号！多了现场不收！,优先安排达钢,提前联系到场规格及数量</v>
      </c>
      <c r="O4537" s="64" t="str">
        <f ca="1" t="shared" si="224"/>
        <v/>
      </c>
      <c r="P4537" s="64" t="str">
        <f ca="1" t="shared" si="225"/>
        <v/>
      </c>
      <c r="Q4537" s="29" t="str">
        <f>VLOOKUP(B4537,辅助信息!E:M,9,FALSE)</f>
        <v>ZTWM-CDGS-XS-2024-0134-商投建工达州中医药科技成果示范园项目</v>
      </c>
      <c r="R4537" s="29" t="str">
        <f>_xlfn._xlws.FILTER(辅助信息!D:D,辅助信息!E:E=B4537)</f>
        <v>商投建工达州中医药科技园</v>
      </c>
    </row>
    <row r="4538" hidden="1" spans="2:18">
      <c r="B4538" s="138" t="s">
        <v>47</v>
      </c>
      <c r="C4538" s="72">
        <v>45945</v>
      </c>
      <c r="D4538" s="122" t="str">
        <f>VLOOKUP(B4538,辅助信息!E:K,7,FALSE)</f>
        <v>JWDDCD2025052800131</v>
      </c>
      <c r="E4538" s="122" t="str">
        <f>VLOOKUP(F4538,辅助信息!A:B,2,FALSE)</f>
        <v>螺纹钢</v>
      </c>
      <c r="F4538" s="122" t="s">
        <v>18</v>
      </c>
      <c r="G4538" s="123">
        <v>9</v>
      </c>
      <c r="H4538" s="136">
        <f>IF(SUMIFS('[1]2025年已发货'!$E:$E,'[1]2025年已发货'!$F:$F,C4538,'[1]2025年已发货'!$C:$C,F4538,'[1]2025年已发货'!$G:$G,I4538,'[1]2025年已发货'!$H:$H,J4538)=0,"未发货",SUMIFS('[1]2025年已发货'!$E:$E,'[1]2025年已发货'!$F:$F,C4538,'[1]2025年已发货'!$C:$C,F4538,'[1]2025年已发货'!$G:$G,I4538,'[1]2025年已发货'!$H:$H,J4538))</f>
        <v>7.5</v>
      </c>
      <c r="I4538" s="122" t="str">
        <f>VLOOKUP(B4538,辅助信息!E:I,3,FALSE)</f>
        <v>（商投建工达州中医药科技园-1工区）达州市通川区达州中医药职业学院犀牛大道北段</v>
      </c>
      <c r="J4538" s="122" t="str">
        <f>VLOOKUP(B4538,辅助信息!E:I,4,FALSE)</f>
        <v>程黄刚</v>
      </c>
      <c r="K4538" s="122">
        <f>VLOOKUP(J4538,辅助信息!H:I,2,FALSE)</f>
        <v>15108211617</v>
      </c>
      <c r="L4538" s="124" t="str">
        <f>VLOOKUP(B4538,辅助信息!E:J,6,FALSE)</f>
        <v>控制炉批号！多了现场不收！,优先安排达钢,提前联系到场规格及数量</v>
      </c>
      <c r="O4538" s="64" t="str">
        <f ca="1" t="shared" si="224"/>
        <v/>
      </c>
      <c r="P4538" s="64" t="str">
        <f ca="1" t="shared" si="225"/>
        <v/>
      </c>
      <c r="Q4538" s="29" t="str">
        <f>VLOOKUP(B4538,辅助信息!E:M,9,FALSE)</f>
        <v>ZTWM-CDGS-XS-2024-0134-商投建工达州中医药科技成果示范园项目</v>
      </c>
      <c r="R4538" s="29" t="str">
        <f>_xlfn._xlws.FILTER(辅助信息!D:D,辅助信息!E:E=B4538)</f>
        <v>商投建工达州中医药科技园</v>
      </c>
    </row>
    <row r="4539" hidden="1" spans="2:18">
      <c r="B4539" s="138" t="s">
        <v>47</v>
      </c>
      <c r="C4539" s="72">
        <v>45945</v>
      </c>
      <c r="D4539" s="122" t="str">
        <f>VLOOKUP(B4539,辅助信息!E:K,7,FALSE)</f>
        <v>JWDDCD2025052800131</v>
      </c>
      <c r="E4539" s="122" t="str">
        <f>VLOOKUP(F4539,辅助信息!A:B,2,FALSE)</f>
        <v>盘螺</v>
      </c>
      <c r="F4539" s="122" t="s">
        <v>40</v>
      </c>
      <c r="G4539" s="123">
        <v>15</v>
      </c>
      <c r="H4539" s="136">
        <f>IF(SUMIFS('[1]2025年已发货'!$E:$E,'[1]2025年已发货'!$F:$F,C4539,'[1]2025年已发货'!$C:$C,F4539,'[1]2025年已发货'!$G:$G,I4539,'[1]2025年已发货'!$H:$H,J4539)=0,"未发货",SUMIFS('[1]2025年已发货'!$E:$E,'[1]2025年已发货'!$F:$F,C4539,'[1]2025年已发货'!$C:$C,F4539,'[1]2025年已发货'!$G:$G,I4539,'[1]2025年已发货'!$H:$H,J4539))</f>
        <v>5</v>
      </c>
      <c r="I4539" s="122" t="str">
        <f>VLOOKUP(B4539,辅助信息!E:I,3,FALSE)</f>
        <v>（商投建工达州中医药科技园-1工区）达州市通川区达州中医药职业学院犀牛大道北段</v>
      </c>
      <c r="J4539" s="122" t="str">
        <f>VLOOKUP(B4539,辅助信息!E:I,4,FALSE)</f>
        <v>程黄刚</v>
      </c>
      <c r="K4539" s="122">
        <f>VLOOKUP(J4539,辅助信息!H:I,2,FALSE)</f>
        <v>15108211617</v>
      </c>
      <c r="L4539" s="124" t="str">
        <f>VLOOKUP(B4539,辅助信息!E:J,6,FALSE)</f>
        <v>控制炉批号！多了现场不收！,优先安排达钢,提前联系到场规格及数量</v>
      </c>
      <c r="O4539" s="64" t="str">
        <f ca="1" t="shared" si="224"/>
        <v/>
      </c>
      <c r="P4539" s="64" t="str">
        <f ca="1" t="shared" si="225"/>
        <v/>
      </c>
      <c r="Q4539" s="29" t="str">
        <f>VLOOKUP(B4539,辅助信息!E:M,9,FALSE)</f>
        <v>ZTWM-CDGS-XS-2024-0134-商投建工达州中医药科技成果示范园项目</v>
      </c>
      <c r="R4539" s="29" t="str">
        <f>_xlfn._xlws.FILTER(辅助信息!D:D,辅助信息!E:E=B4539)</f>
        <v>商投建工达州中医药科技园</v>
      </c>
    </row>
    <row r="4540" hidden="1" spans="2:18">
      <c r="B4540" s="138" t="s">
        <v>232</v>
      </c>
      <c r="C4540" s="72">
        <v>45945</v>
      </c>
      <c r="D4540" s="122" t="str">
        <f>VLOOKUP(B4540,辅助信息!E:K,7,FALSE)</f>
        <v>JWDDCD2025052800131</v>
      </c>
      <c r="E4540" s="122" t="str">
        <f>VLOOKUP(F4540,辅助信息!A:B,2,FALSE)</f>
        <v>螺纹钢</v>
      </c>
      <c r="F4540" s="122" t="s">
        <v>19</v>
      </c>
      <c r="G4540" s="123">
        <v>150</v>
      </c>
      <c r="H4540" s="136">
        <f>IF(SUMIFS('[1]2025年已发货'!$E:$E,'[1]2025年已发货'!$F:$F,C4540,'[1]2025年已发货'!$C:$C,F4540,'[1]2025年已发货'!$G:$G,I4540,'[1]2025年已发货'!$H:$H,J4540)=0,"未发货",SUMIFS('[1]2025年已发货'!$E:$E,'[1]2025年已发货'!$F:$F,C4540,'[1]2025年已发货'!$C:$C,F4540,'[1]2025年已发货'!$G:$G,I4540,'[1]2025年已发货'!$H:$H,J4540))</f>
        <v>150</v>
      </c>
      <c r="I4540" s="122" t="str">
        <f>VLOOKUP(B4540,辅助信息!E:I,3,FALSE)</f>
        <v>（商投建工达州中医药科技园-2工区-2号桥）达州市通川区达州中医药职业学院犀牛大道北段</v>
      </c>
      <c r="J4540" s="122" t="str">
        <f>VLOOKUP(B4540,辅助信息!E:I,4,FALSE)</f>
        <v>李波</v>
      </c>
      <c r="K4540" s="122">
        <f>VLOOKUP(J4540,辅助信息!H:I,2,FALSE)</f>
        <v>18381899787</v>
      </c>
      <c r="L4540" s="124" t="str">
        <f>VLOOKUP(B4540,辅助信息!E:J,6,FALSE)</f>
        <v>控制炉批号！多了现场不收！,优先安排达钢,提前联系到场规格及数量</v>
      </c>
      <c r="O4540" s="64" t="str">
        <f ca="1" t="shared" si="224"/>
        <v/>
      </c>
      <c r="P4540" s="64" t="str">
        <f ca="1" t="shared" si="225"/>
        <v/>
      </c>
      <c r="Q4540" s="29" t="str">
        <f>VLOOKUP(B4540,辅助信息!E:M,9,FALSE)</f>
        <v>ZTWM-CDGS-XS-2024-0134-商投建工达州中医药科技成果示范园项目</v>
      </c>
      <c r="R4540" s="29" t="str">
        <f>_xlfn._xlws.FILTER(辅助信息!D:D,辅助信息!E:E=B4540)</f>
        <v>商投建工达州中医药科技园</v>
      </c>
    </row>
    <row r="4541" hidden="1" spans="2:18">
      <c r="B4541" s="138" t="s">
        <v>232</v>
      </c>
      <c r="C4541" s="72">
        <v>45945</v>
      </c>
      <c r="D4541" s="122" t="str">
        <f>VLOOKUP(B4541,辅助信息!E:K,7,FALSE)</f>
        <v>JWDDCD2025052800131</v>
      </c>
      <c r="E4541" s="122" t="str">
        <f>VLOOKUP(F4541,辅助信息!A:B,2,FALSE)</f>
        <v>螺纹钢</v>
      </c>
      <c r="F4541" s="122" t="s">
        <v>21</v>
      </c>
      <c r="G4541" s="123">
        <v>20</v>
      </c>
      <c r="H4541" s="136" t="str">
        <f>IF(SUMIFS('[1]2025年已发货'!$E:$E,'[1]2025年已发货'!$F:$F,C4541,'[1]2025年已发货'!$C:$C,F4541,'[1]2025年已发货'!$G:$G,I4541,'[1]2025年已发货'!$H:$H,J4541)=0,"未发货",SUMIFS('[1]2025年已发货'!$E:$E,'[1]2025年已发货'!$F:$F,C4541,'[1]2025年已发货'!$C:$C,F4541,'[1]2025年已发货'!$G:$G,I4541,'[1]2025年已发货'!$H:$H,J4541))</f>
        <v>未发货</v>
      </c>
      <c r="I4541" s="122" t="str">
        <f>VLOOKUP(B4541,辅助信息!E:I,3,FALSE)</f>
        <v>（商投建工达州中医药科技园-2工区-2号桥）达州市通川区达州中医药职业学院犀牛大道北段</v>
      </c>
      <c r="J4541" s="122" t="str">
        <f>VLOOKUP(B4541,辅助信息!E:I,4,FALSE)</f>
        <v>李波</v>
      </c>
      <c r="K4541" s="122">
        <f>VLOOKUP(J4541,辅助信息!H:I,2,FALSE)</f>
        <v>18381899787</v>
      </c>
      <c r="L4541" s="124" t="str">
        <f>VLOOKUP(B4541,辅助信息!E:J,6,FALSE)</f>
        <v>控制炉批号！多了现场不收！,优先安排达钢,提前联系到场规格及数量</v>
      </c>
      <c r="O4541" s="64" t="str">
        <f ca="1" t="shared" si="224"/>
        <v/>
      </c>
      <c r="P4541" s="64" t="str">
        <f ca="1" t="shared" si="225"/>
        <v/>
      </c>
      <c r="Q4541" s="29" t="str">
        <f>VLOOKUP(B4541,辅助信息!E:M,9,FALSE)</f>
        <v>ZTWM-CDGS-XS-2024-0134-商投建工达州中医药科技成果示范园项目</v>
      </c>
      <c r="R4541" s="29" t="str">
        <f>_xlfn._xlws.FILTER(辅助信息!D:D,辅助信息!E:E=B4541)</f>
        <v>商投建工达州中医药科技园</v>
      </c>
    </row>
    <row r="4542" hidden="1" spans="2:18">
      <c r="B4542" s="138" t="s">
        <v>232</v>
      </c>
      <c r="C4542" s="72">
        <v>45945</v>
      </c>
      <c r="D4542" s="122" t="str">
        <f>VLOOKUP(B4542,辅助信息!E:K,7,FALSE)</f>
        <v>JWDDCD2025052800131</v>
      </c>
      <c r="E4542" s="122" t="str">
        <f>VLOOKUP(F4542,辅助信息!A:B,2,FALSE)</f>
        <v>螺纹钢</v>
      </c>
      <c r="F4542" s="122" t="s">
        <v>58</v>
      </c>
      <c r="G4542" s="123">
        <v>20</v>
      </c>
      <c r="H4542" s="136" t="str">
        <f>IF(SUMIFS('[1]2025年已发货'!$E:$E,'[1]2025年已发货'!$F:$F,C4542,'[1]2025年已发货'!$C:$C,F4542,'[1]2025年已发货'!$G:$G,I4542,'[1]2025年已发货'!$H:$H,J4542)=0,"未发货",SUMIFS('[1]2025年已发货'!$E:$E,'[1]2025年已发货'!$F:$F,C4542,'[1]2025年已发货'!$C:$C,F4542,'[1]2025年已发货'!$G:$G,I4542,'[1]2025年已发货'!$H:$H,J4542))</f>
        <v>未发货</v>
      </c>
      <c r="I4542" s="122" t="str">
        <f>VLOOKUP(B4542,辅助信息!E:I,3,FALSE)</f>
        <v>（商投建工达州中医药科技园-2工区-2号桥）达州市通川区达州中医药职业学院犀牛大道北段</v>
      </c>
      <c r="J4542" s="122" t="str">
        <f>VLOOKUP(B4542,辅助信息!E:I,4,FALSE)</f>
        <v>李波</v>
      </c>
      <c r="K4542" s="122">
        <f>VLOOKUP(J4542,辅助信息!H:I,2,FALSE)</f>
        <v>18381899787</v>
      </c>
      <c r="L4542" s="124" t="str">
        <f>VLOOKUP(B4542,辅助信息!E:J,6,FALSE)</f>
        <v>控制炉批号！多了现场不收！,优先安排达钢,提前联系到场规格及数量</v>
      </c>
      <c r="O4542" s="64" t="str">
        <f ca="1" t="shared" si="224"/>
        <v/>
      </c>
      <c r="P4542" s="64" t="str">
        <f ca="1" t="shared" si="225"/>
        <v/>
      </c>
      <c r="Q4542" s="29" t="str">
        <f>VLOOKUP(B4542,辅助信息!E:M,9,FALSE)</f>
        <v>ZTWM-CDGS-XS-2024-0134-商投建工达州中医药科技成果示范园项目</v>
      </c>
      <c r="R4542" s="29" t="str">
        <f>_xlfn._xlws.FILTER(辅助信息!D:D,辅助信息!E:E=B4542)</f>
        <v>商投建工达州中医药科技园</v>
      </c>
    </row>
    <row r="4543" hidden="1" spans="2:18">
      <c r="B4543" s="138" t="s">
        <v>68</v>
      </c>
      <c r="C4543" s="72">
        <v>45945</v>
      </c>
      <c r="D4543" s="122" t="str">
        <f>VLOOKUP(B4543,辅助信息!E:K,7,FALSE)</f>
        <v>JWDDCD2025052800131</v>
      </c>
      <c r="E4543" s="122" t="str">
        <f>VLOOKUP(F4543,辅助信息!A:B,2,FALSE)</f>
        <v>螺纹钢</v>
      </c>
      <c r="F4543" s="122" t="s">
        <v>30</v>
      </c>
      <c r="G4543" s="123">
        <v>20</v>
      </c>
      <c r="H4543" s="136" t="str">
        <f>IF(SUMIFS('[1]2025年已发货'!$E:$E,'[1]2025年已发货'!$F:$F,C4543,'[1]2025年已发货'!$C:$C,F4543,'[1]2025年已发货'!$G:$G,I4543,'[1]2025年已发货'!$H:$H,J4543)=0,"未发货",SUMIFS('[1]2025年已发货'!$E:$E,'[1]2025年已发货'!$F:$F,C4543,'[1]2025年已发货'!$C:$C,F4543,'[1]2025年已发货'!$G:$G,I4543,'[1]2025年已发货'!$H:$H,J4543))</f>
        <v>未发货</v>
      </c>
      <c r="I4543" s="122" t="str">
        <f>VLOOKUP(B4543,辅助信息!E:I,3,FALSE)</f>
        <v>（商投建工达州中医药科技园-2工区-景观桥）达州市通川区达州中医药职业学院犀牛大道北段</v>
      </c>
      <c r="J4543" s="122" t="str">
        <f>VLOOKUP(B4543,辅助信息!E:I,4,FALSE)</f>
        <v>李波</v>
      </c>
      <c r="K4543" s="122">
        <f>VLOOKUP(J4543,辅助信息!H:I,2,FALSE)</f>
        <v>18381899787</v>
      </c>
      <c r="L4543" s="124" t="str">
        <f>VLOOKUP(B4543,辅助信息!E:J,6,FALSE)</f>
        <v>控制炉批号！多了现场不收！,优先安排达钢,提前联系到场规格及数量</v>
      </c>
      <c r="O4543" s="64" t="str">
        <f ca="1" t="shared" si="224"/>
        <v/>
      </c>
      <c r="P4543" s="64" t="str">
        <f ca="1" t="shared" si="225"/>
        <v/>
      </c>
      <c r="Q4543" s="29" t="str">
        <f>VLOOKUP(B4543,辅助信息!E:M,9,FALSE)</f>
        <v>ZTWM-CDGS-XS-2024-0134-商投建工达州中医药科技成果示范园项目</v>
      </c>
      <c r="R4543" s="29" t="str">
        <f>_xlfn._xlws.FILTER(辅助信息!D:D,辅助信息!E:E=B4543)</f>
        <v>商投建工达州中医药科技园</v>
      </c>
    </row>
    <row r="4544" hidden="1" spans="2:18">
      <c r="B4544" s="138" t="s">
        <v>68</v>
      </c>
      <c r="C4544" s="72">
        <v>45945</v>
      </c>
      <c r="D4544" s="122" t="str">
        <f>VLOOKUP(B4544,辅助信息!E:K,7,FALSE)</f>
        <v>JWDDCD2025052800131</v>
      </c>
      <c r="E4544" s="122" t="str">
        <f>VLOOKUP(F4544,辅助信息!A:B,2,FALSE)</f>
        <v>螺纹钢</v>
      </c>
      <c r="F4544" s="122" t="s">
        <v>33</v>
      </c>
      <c r="G4544" s="123">
        <v>21</v>
      </c>
      <c r="H4544" s="136" t="str">
        <f>IF(SUMIFS('[1]2025年已发货'!$E:$E,'[1]2025年已发货'!$F:$F,C4544,'[1]2025年已发货'!$C:$C,F4544,'[1]2025年已发货'!$G:$G,I4544,'[1]2025年已发货'!$H:$H,J4544)=0,"未发货",SUMIFS('[1]2025年已发货'!$E:$E,'[1]2025年已发货'!$F:$F,C4544,'[1]2025年已发货'!$C:$C,F4544,'[1]2025年已发货'!$G:$G,I4544,'[1]2025年已发货'!$H:$H,J4544))</f>
        <v>未发货</v>
      </c>
      <c r="I4544" s="122" t="str">
        <f>VLOOKUP(B4544,辅助信息!E:I,3,FALSE)</f>
        <v>（商投建工达州中医药科技园-2工区-景观桥）达州市通川区达州中医药职业学院犀牛大道北段</v>
      </c>
      <c r="J4544" s="122" t="str">
        <f>VLOOKUP(B4544,辅助信息!E:I,4,FALSE)</f>
        <v>李波</v>
      </c>
      <c r="K4544" s="122">
        <f>VLOOKUP(J4544,辅助信息!H:I,2,FALSE)</f>
        <v>18381899787</v>
      </c>
      <c r="L4544" s="124" t="str">
        <f>VLOOKUP(B4544,辅助信息!E:J,6,FALSE)</f>
        <v>控制炉批号！多了现场不收！,优先安排达钢,提前联系到场规格及数量</v>
      </c>
      <c r="O4544" s="64" t="str">
        <f ca="1" t="shared" si="224"/>
        <v/>
      </c>
      <c r="P4544" s="64" t="str">
        <f ca="1" t="shared" si="225"/>
        <v/>
      </c>
      <c r="Q4544" s="29" t="str">
        <f>VLOOKUP(B4544,辅助信息!E:M,9,FALSE)</f>
        <v>ZTWM-CDGS-XS-2024-0134-商投建工达州中医药科技成果示范园项目</v>
      </c>
      <c r="R4544" s="29" t="str">
        <f>_xlfn._xlws.FILTER(辅助信息!D:D,辅助信息!E:E=B4544)</f>
        <v>商投建工达州中医药科技园</v>
      </c>
    </row>
    <row r="4545" hidden="1" spans="2:18">
      <c r="B4545" s="138" t="s">
        <v>68</v>
      </c>
      <c r="C4545" s="72">
        <v>45945</v>
      </c>
      <c r="D4545" s="122" t="str">
        <f>VLOOKUP(B4545,辅助信息!E:K,7,FALSE)</f>
        <v>JWDDCD2025052800131</v>
      </c>
      <c r="E4545" s="122" t="str">
        <f>VLOOKUP(F4545,辅助信息!A:B,2,FALSE)</f>
        <v>螺纹钢</v>
      </c>
      <c r="F4545" s="122" t="s">
        <v>18</v>
      </c>
      <c r="G4545" s="123">
        <v>10</v>
      </c>
      <c r="H4545" s="136" t="str">
        <f>IF(SUMIFS('[1]2025年已发货'!$E:$E,'[1]2025年已发货'!$F:$F,C4545,'[1]2025年已发货'!$C:$C,F4545,'[1]2025年已发货'!$G:$G,I4545,'[1]2025年已发货'!$H:$H,J4545)=0,"未发货",SUMIFS('[1]2025年已发货'!$E:$E,'[1]2025年已发货'!$F:$F,C4545,'[1]2025年已发货'!$C:$C,F4545,'[1]2025年已发货'!$G:$G,I4545,'[1]2025年已发货'!$H:$H,J4545))</f>
        <v>未发货</v>
      </c>
      <c r="I4545" s="122" t="str">
        <f>VLOOKUP(B4545,辅助信息!E:I,3,FALSE)</f>
        <v>（商投建工达州中医药科技园-2工区-景观桥）达州市通川区达州中医药职业学院犀牛大道北段</v>
      </c>
      <c r="J4545" s="122" t="str">
        <f>VLOOKUP(B4545,辅助信息!E:I,4,FALSE)</f>
        <v>李波</v>
      </c>
      <c r="K4545" s="122">
        <f>VLOOKUP(J4545,辅助信息!H:I,2,FALSE)</f>
        <v>18381899787</v>
      </c>
      <c r="L4545" s="124" t="str">
        <f>VLOOKUP(B4545,辅助信息!E:J,6,FALSE)</f>
        <v>控制炉批号！多了现场不收！,优先安排达钢,提前联系到场规格及数量</v>
      </c>
      <c r="O4545" s="64" t="str">
        <f ca="1" t="shared" si="224"/>
        <v/>
      </c>
      <c r="P4545" s="64" t="str">
        <f ca="1" t="shared" si="225"/>
        <v/>
      </c>
      <c r="Q4545" s="29" t="str">
        <f>VLOOKUP(B4545,辅助信息!E:M,9,FALSE)</f>
        <v>ZTWM-CDGS-XS-2024-0134-商投建工达州中医药科技成果示范园项目</v>
      </c>
      <c r="R4545" s="29" t="str">
        <f>_xlfn._xlws.FILTER(辅助信息!D:D,辅助信息!E:E=B4545)</f>
        <v>商投建工达州中医药科技园</v>
      </c>
    </row>
    <row r="4546" hidden="1" spans="2:18">
      <c r="B4546" s="138" t="s">
        <v>112</v>
      </c>
      <c r="C4546" s="72">
        <v>45945</v>
      </c>
      <c r="D4546" s="122" t="str">
        <f>VLOOKUP(B4546,辅助信息!E:K,7,FALSE)</f>
        <v>JWDDCD2025052800131</v>
      </c>
      <c r="E4546" s="122" t="str">
        <f>VLOOKUP(F4546,辅助信息!A:B,2,FALSE)</f>
        <v>螺纹钢</v>
      </c>
      <c r="F4546" s="122" t="s">
        <v>32</v>
      </c>
      <c r="G4546" s="123">
        <v>3</v>
      </c>
      <c r="H4546" s="136">
        <f>IF(SUMIFS('[1]2025年已发货'!$E:$E,'[1]2025年已发货'!$F:$F,C4546,'[1]2025年已发货'!$C:$C,F4546,'[1]2025年已发货'!$G:$G,I4546,'[1]2025年已发货'!$H:$H,J4546)=0,"未发货",SUMIFS('[1]2025年已发货'!$E:$E,'[1]2025年已发货'!$F:$F,C4546,'[1]2025年已发货'!$C:$C,F4546,'[1]2025年已发货'!$G:$G,I4546,'[1]2025年已发货'!$H:$H,J4546))</f>
        <v>3</v>
      </c>
      <c r="I4546" s="122" t="str">
        <f>VLOOKUP(B4546,辅助信息!E:I,3,FALSE)</f>
        <v>（商投建工达州中医药科技园-4工区-10号楼）达州市通川区达州中医药职业学院犀牛大道北段</v>
      </c>
      <c r="J4546" s="122" t="str">
        <f>VLOOKUP(B4546,辅助信息!E:I,4,FALSE)</f>
        <v>张扬</v>
      </c>
      <c r="K4546" s="122">
        <f>VLOOKUP(J4546,辅助信息!H:I,2,FALSE)</f>
        <v>18381904567</v>
      </c>
      <c r="L4546" s="124" t="str">
        <f>VLOOKUP(B4546,辅助信息!E:J,6,FALSE)</f>
        <v>控制炉批号！多了现场不收！,优先安排达钢,提前联系到场规格及数量</v>
      </c>
      <c r="O4546" s="64" t="str">
        <f ca="1" t="shared" si="224"/>
        <v/>
      </c>
      <c r="P4546" s="64" t="str">
        <f ca="1" t="shared" si="225"/>
        <v/>
      </c>
      <c r="Q4546" s="29" t="str">
        <f>VLOOKUP(B4546,辅助信息!E:M,9,FALSE)</f>
        <v>ZTWM-CDGS-XS-2024-0134-商投建工达州中医药科技成果示范园项目</v>
      </c>
      <c r="R4546" s="29" t="str">
        <f>_xlfn._xlws.FILTER(辅助信息!D:D,辅助信息!E:E=B4546)</f>
        <v>商投建工达州中医药科技园</v>
      </c>
    </row>
    <row r="4547" hidden="1" spans="2:18">
      <c r="B4547" s="138" t="s">
        <v>112</v>
      </c>
      <c r="C4547" s="72">
        <v>45945</v>
      </c>
      <c r="D4547" s="122" t="str">
        <f>VLOOKUP(B4547,辅助信息!E:K,7,FALSE)</f>
        <v>JWDDCD2025052800131</v>
      </c>
      <c r="E4547" s="122" t="str">
        <f>VLOOKUP(F4547,辅助信息!A:B,2,FALSE)</f>
        <v>螺纹钢</v>
      </c>
      <c r="F4547" s="122" t="s">
        <v>21</v>
      </c>
      <c r="G4547" s="123">
        <v>12</v>
      </c>
      <c r="H4547" s="136">
        <f>IF(SUMIFS('[1]2025年已发货'!$E:$E,'[1]2025年已发货'!$F:$F,C4547,'[1]2025年已发货'!$C:$C,F4547,'[1]2025年已发货'!$G:$G,I4547,'[1]2025年已发货'!$H:$H,J4547)=0,"未发货",SUMIFS('[1]2025年已发货'!$E:$E,'[1]2025年已发货'!$F:$F,C4547,'[1]2025年已发货'!$C:$C,F4547,'[1]2025年已发货'!$G:$G,I4547,'[1]2025年已发货'!$H:$H,J4547))</f>
        <v>10</v>
      </c>
      <c r="I4547" s="122" t="str">
        <f>VLOOKUP(B4547,辅助信息!E:I,3,FALSE)</f>
        <v>（商投建工达州中医药科技园-4工区-10号楼）达州市通川区达州中医药职业学院犀牛大道北段</v>
      </c>
      <c r="J4547" s="122" t="str">
        <f>VLOOKUP(B4547,辅助信息!E:I,4,FALSE)</f>
        <v>张扬</v>
      </c>
      <c r="K4547" s="122">
        <f>VLOOKUP(J4547,辅助信息!H:I,2,FALSE)</f>
        <v>18381904567</v>
      </c>
      <c r="L4547" s="124" t="str">
        <f>VLOOKUP(B4547,辅助信息!E:J,6,FALSE)</f>
        <v>控制炉批号！多了现场不收！,优先安排达钢,提前联系到场规格及数量</v>
      </c>
      <c r="O4547" s="64" t="str">
        <f ca="1" t="shared" si="224"/>
        <v/>
      </c>
      <c r="P4547" s="64" t="str">
        <f ca="1" t="shared" si="225"/>
        <v/>
      </c>
      <c r="Q4547" s="29" t="str">
        <f>VLOOKUP(B4547,辅助信息!E:M,9,FALSE)</f>
        <v>ZTWM-CDGS-XS-2024-0134-商投建工达州中医药科技成果示范园项目</v>
      </c>
      <c r="R4547" s="29" t="str">
        <f>_xlfn._xlws.FILTER(辅助信息!D:D,辅助信息!E:E=B4547)</f>
        <v>商投建工达州中医药科技园</v>
      </c>
    </row>
    <row r="4548" hidden="1" spans="2:18">
      <c r="B4548" s="138" t="s">
        <v>112</v>
      </c>
      <c r="C4548" s="72">
        <v>45945</v>
      </c>
      <c r="D4548" s="122" t="str">
        <f>VLOOKUP(B4548,辅助信息!E:K,7,FALSE)</f>
        <v>JWDDCD2025052800131</v>
      </c>
      <c r="E4548" s="122" t="str">
        <f>VLOOKUP(F4548,辅助信息!A:B,2,FALSE)</f>
        <v>螺纹钢</v>
      </c>
      <c r="F4548" s="122" t="s">
        <v>58</v>
      </c>
      <c r="G4548" s="123">
        <v>12</v>
      </c>
      <c r="H4548" s="136">
        <f>IF(SUMIFS('[1]2025年已发货'!$E:$E,'[1]2025年已发货'!$F:$F,C4548,'[1]2025年已发货'!$C:$C,F4548,'[1]2025年已发货'!$G:$G,I4548,'[1]2025年已发货'!$H:$H,J4548)=0,"未发货",SUMIFS('[1]2025年已发货'!$E:$E,'[1]2025年已发货'!$F:$F,C4548,'[1]2025年已发货'!$C:$C,F4548,'[1]2025年已发货'!$G:$G,I4548,'[1]2025年已发货'!$H:$H,J4548))</f>
        <v>10</v>
      </c>
      <c r="I4548" s="122" t="str">
        <f>VLOOKUP(B4548,辅助信息!E:I,3,FALSE)</f>
        <v>（商投建工达州中医药科技园-4工区-10号楼）达州市通川区达州中医药职业学院犀牛大道北段</v>
      </c>
      <c r="J4548" s="122" t="str">
        <f>VLOOKUP(B4548,辅助信息!E:I,4,FALSE)</f>
        <v>张扬</v>
      </c>
      <c r="K4548" s="122">
        <f>VLOOKUP(J4548,辅助信息!H:I,2,FALSE)</f>
        <v>18381904567</v>
      </c>
      <c r="L4548" s="124" t="str">
        <f>VLOOKUP(B4548,辅助信息!E:J,6,FALSE)</f>
        <v>控制炉批号！多了现场不收！,优先安排达钢,提前联系到场规格及数量</v>
      </c>
      <c r="O4548" s="64" t="str">
        <f ca="1" t="shared" si="224"/>
        <v/>
      </c>
      <c r="P4548" s="64" t="str">
        <f ca="1" t="shared" si="225"/>
        <v/>
      </c>
      <c r="Q4548" s="29" t="str">
        <f>VLOOKUP(B4548,辅助信息!E:M,9,FALSE)</f>
        <v>ZTWM-CDGS-XS-2024-0134-商投建工达州中医药科技成果示范园项目</v>
      </c>
      <c r="R4548" s="29" t="str">
        <f>_xlfn._xlws.FILTER(辅助信息!D:D,辅助信息!E:E=B4548)</f>
        <v>商投建工达州中医药科技园</v>
      </c>
    </row>
    <row r="4549" hidden="1" spans="2:18">
      <c r="B4549" s="138" t="s">
        <v>112</v>
      </c>
      <c r="C4549" s="72">
        <v>45945</v>
      </c>
      <c r="D4549" s="122" t="str">
        <f>VLOOKUP(B4549,辅助信息!E:K,7,FALSE)</f>
        <v>JWDDCD2025052800131</v>
      </c>
      <c r="E4549" s="122" t="str">
        <f>VLOOKUP(F4549,辅助信息!A:B,2,FALSE)</f>
        <v>盘螺</v>
      </c>
      <c r="F4549" s="122" t="s">
        <v>49</v>
      </c>
      <c r="G4549" s="123">
        <v>12</v>
      </c>
      <c r="H4549" s="136">
        <f>IF(SUMIFS('[1]2025年已发货'!$E:$E,'[1]2025年已发货'!$F:$F,C4549,'[1]2025年已发货'!$C:$C,F4549,'[1]2025年已发货'!$G:$G,I4549,'[1]2025年已发货'!$H:$H,J4549)=0,"未发货",SUMIFS('[1]2025年已发货'!$E:$E,'[1]2025年已发货'!$F:$F,C4549,'[1]2025年已发货'!$C:$C,F4549,'[1]2025年已发货'!$G:$G,I4549,'[1]2025年已发货'!$H:$H,J4549))</f>
        <v>12</v>
      </c>
      <c r="I4549" s="122" t="str">
        <f>VLOOKUP(B4549,辅助信息!E:I,3,FALSE)</f>
        <v>（商投建工达州中医药科技园-4工区-10号楼）达州市通川区达州中医药职业学院犀牛大道北段</v>
      </c>
      <c r="J4549" s="122" t="str">
        <f>VLOOKUP(B4549,辅助信息!E:I,4,FALSE)</f>
        <v>张扬</v>
      </c>
      <c r="K4549" s="122">
        <f>VLOOKUP(J4549,辅助信息!H:I,2,FALSE)</f>
        <v>18381904567</v>
      </c>
      <c r="L4549" s="124" t="str">
        <f>VLOOKUP(B4549,辅助信息!E:J,6,FALSE)</f>
        <v>控制炉批号！多了现场不收！,优先安排达钢,提前联系到场规格及数量</v>
      </c>
      <c r="O4549" s="64" t="str">
        <f ca="1" t="shared" si="224"/>
        <v/>
      </c>
      <c r="P4549" s="64" t="str">
        <f ca="1" t="shared" si="225"/>
        <v/>
      </c>
      <c r="Q4549" s="29" t="str">
        <f>VLOOKUP(B4549,辅助信息!E:M,9,FALSE)</f>
        <v>ZTWM-CDGS-XS-2024-0134-商投建工达州中医药科技成果示范园项目</v>
      </c>
      <c r="R4549" s="29" t="str">
        <f>_xlfn._xlws.FILTER(辅助信息!D:D,辅助信息!E:E=B4549)</f>
        <v>商投建工达州中医药科技园</v>
      </c>
    </row>
    <row r="4550" hidden="1" spans="2:18">
      <c r="B4550" s="138" t="s">
        <v>194</v>
      </c>
      <c r="C4550" s="72">
        <v>45945</v>
      </c>
      <c r="D4550" s="122" t="str">
        <f>VLOOKUP(B4550,辅助信息!E:K,7,FALSE)</f>
        <v>JWDD2025071500089</v>
      </c>
      <c r="E4550" s="122" t="str">
        <f>VLOOKUP(F4550,辅助信息!A:B,2,FALSE)</f>
        <v>螺纹钢</v>
      </c>
      <c r="F4550" s="122" t="s">
        <v>28</v>
      </c>
      <c r="G4550" s="123">
        <v>10</v>
      </c>
      <c r="H4550" s="136">
        <f>IF(SUMIFS('[1]2025年已发货'!$E:$E,'[1]2025年已发货'!$F:$F,C4550,'[1]2025年已发货'!$C:$C,F4550,'[1]2025年已发货'!$G:$G,I4550,'[1]2025年已发货'!$H:$H,J4550)=0,"未发货",SUMIFS('[1]2025年已发货'!$E:$E,'[1]2025年已发货'!$F:$F,C4550,'[1]2025年已发货'!$C:$C,F4550,'[1]2025年已发货'!$G:$G,I4550,'[1]2025年已发货'!$H:$H,J4550))</f>
        <v>10</v>
      </c>
      <c r="I4550" s="122" t="str">
        <f>VLOOKUP(B4550,辅助信息!E:I,3,FALSE)</f>
        <v>(宜宾兴港三江新区长江工业园保障性租赁住房建设项目-土建)四川省宜宾市翠屏区永善路南段宜宾市三江新区长江工业园区</v>
      </c>
      <c r="J4550" s="122" t="str">
        <f>VLOOKUP(B4550,辅助信息!E:I,4,FALSE)</f>
        <v>赵元虎</v>
      </c>
      <c r="K4550" s="122">
        <f>VLOOKUP(J4550,辅助信息!H:I,2,FALSE)</f>
        <v>13684167136</v>
      </c>
      <c r="L4550" s="124" t="str">
        <f>VLOOKUP(B4550,辅助信息!E:J,6,FALSE)</f>
        <v>现场要求调度统一联系指定收货人，不单独发司机位置。锈货不收，装货前联系收货人核实到场规格,没提前告知进场规格现场不给予接收</v>
      </c>
      <c r="O4550" s="64" t="str">
        <f ca="1" t="shared" si="224"/>
        <v/>
      </c>
      <c r="P4550" s="64" t="str">
        <f ca="1" t="shared" si="225"/>
        <v/>
      </c>
      <c r="Q4550" s="29" t="str">
        <f>VLOOKUP(B4550,辅助信息!E:M,9,FALSE)</f>
        <v>ZTWM-CDYXGS-XS-2025-0014-宜宾兴港建材-三江新区长江工业园片区保障性租赁住房建设项目</v>
      </c>
      <c r="R4550" s="29" t="str">
        <f>_xlfn._xlws.FILTER(辅助信息!D:D,辅助信息!E:E=B4550)</f>
        <v>宜宾兴港三江新区长江工业园建设项目</v>
      </c>
    </row>
    <row r="4551" hidden="1" spans="2:18">
      <c r="B4551" s="138" t="s">
        <v>194</v>
      </c>
      <c r="C4551" s="72">
        <v>45945</v>
      </c>
      <c r="D4551" s="122" t="str">
        <f>VLOOKUP(B4551,辅助信息!E:K,7,FALSE)</f>
        <v>JWDD2025071500089</v>
      </c>
      <c r="E4551" s="122" t="str">
        <f>VLOOKUP(F4551,辅助信息!A:B,2,FALSE)</f>
        <v>盘螺</v>
      </c>
      <c r="F4551" s="122" t="s">
        <v>49</v>
      </c>
      <c r="G4551" s="123">
        <v>10</v>
      </c>
      <c r="H4551" s="136">
        <f>IF(SUMIFS('[1]2025年已发货'!$E:$E,'[1]2025年已发货'!$F:$F,C4551,'[1]2025年已发货'!$C:$C,F4551,'[1]2025年已发货'!$G:$G,I4551,'[1]2025年已发货'!$H:$H,J4551)=0,"未发货",SUMIFS('[1]2025年已发货'!$E:$E,'[1]2025年已发货'!$F:$F,C4551,'[1]2025年已发货'!$C:$C,F4551,'[1]2025年已发货'!$G:$G,I4551,'[1]2025年已发货'!$H:$H,J4551))</f>
        <v>10</v>
      </c>
      <c r="I4551" s="122" t="str">
        <f>VLOOKUP(B4551,辅助信息!E:I,3,FALSE)</f>
        <v>(宜宾兴港三江新区长江工业园保障性租赁住房建设项目-土建)四川省宜宾市翠屏区永善路南段宜宾市三江新区长江工业园区</v>
      </c>
      <c r="J4551" s="122" t="str">
        <f>VLOOKUP(B4551,辅助信息!E:I,4,FALSE)</f>
        <v>赵元虎</v>
      </c>
      <c r="K4551" s="122">
        <f>VLOOKUP(J4551,辅助信息!H:I,2,FALSE)</f>
        <v>13684167136</v>
      </c>
      <c r="L4551" s="124" t="str">
        <f>VLOOKUP(B4551,辅助信息!E:J,6,FALSE)</f>
        <v>现场要求调度统一联系指定收货人，不单独发司机位置。锈货不收，装货前联系收货人核实到场规格,没提前告知进场规格现场不给予接收</v>
      </c>
      <c r="O4551" s="64" t="str">
        <f ca="1" t="shared" si="224"/>
        <v/>
      </c>
      <c r="P4551" s="64" t="str">
        <f ca="1" t="shared" si="225"/>
        <v/>
      </c>
      <c r="Q4551" s="29" t="str">
        <f>VLOOKUP(B4551,辅助信息!E:M,9,FALSE)</f>
        <v>ZTWM-CDYXGS-XS-2025-0014-宜宾兴港建材-三江新区长江工业园片区保障性租赁住房建设项目</v>
      </c>
      <c r="R4551" s="29" t="str">
        <f>_xlfn._xlws.FILTER(辅助信息!D:D,辅助信息!E:E=B4551)</f>
        <v>宜宾兴港三江新区长江工业园建设项目</v>
      </c>
    </row>
    <row r="4552" hidden="1" spans="2:18">
      <c r="B4552" s="138" t="s">
        <v>194</v>
      </c>
      <c r="C4552" s="72">
        <v>45945</v>
      </c>
      <c r="D4552" s="122" t="str">
        <f>VLOOKUP(B4552,辅助信息!E:K,7,FALSE)</f>
        <v>JWDD2025071500089</v>
      </c>
      <c r="E4552" s="122" t="str">
        <f>VLOOKUP(F4552,辅助信息!A:B,2,FALSE)</f>
        <v>盘螺</v>
      </c>
      <c r="F4552" s="122" t="s">
        <v>40</v>
      </c>
      <c r="G4552" s="123">
        <v>70</v>
      </c>
      <c r="H4552" s="136">
        <f>IF(SUMIFS('[1]2025年已发货'!$E:$E,'[1]2025年已发货'!$F:$F,C4552,'[1]2025年已发货'!$C:$C,F4552,'[1]2025年已发货'!$G:$G,I4552,'[1]2025年已发货'!$H:$H,J4552)=0,"未发货",SUMIFS('[1]2025年已发货'!$E:$E,'[1]2025年已发货'!$F:$F,C4552,'[1]2025年已发货'!$C:$C,F4552,'[1]2025年已发货'!$G:$G,I4552,'[1]2025年已发货'!$H:$H,J4552))</f>
        <v>70</v>
      </c>
      <c r="I4552" s="122" t="str">
        <f>VLOOKUP(B4552,辅助信息!E:I,3,FALSE)</f>
        <v>(宜宾兴港三江新区长江工业园保障性租赁住房建设项目-土建)四川省宜宾市翠屏区永善路南段宜宾市三江新区长江工业园区</v>
      </c>
      <c r="J4552" s="122" t="str">
        <f>VLOOKUP(B4552,辅助信息!E:I,4,FALSE)</f>
        <v>赵元虎</v>
      </c>
      <c r="K4552" s="122">
        <f>VLOOKUP(J4552,辅助信息!H:I,2,FALSE)</f>
        <v>13684167136</v>
      </c>
      <c r="L4552" s="124" t="str">
        <f>VLOOKUP(B4552,辅助信息!E:J,6,FALSE)</f>
        <v>现场要求调度统一联系指定收货人，不单独发司机位置。锈货不收，装货前联系收货人核实到场规格,没提前告知进场规格现场不给予接收</v>
      </c>
      <c r="O4552" s="64" t="str">
        <f ca="1" t="shared" si="224"/>
        <v/>
      </c>
      <c r="P4552" s="64" t="str">
        <f ca="1" t="shared" si="225"/>
        <v/>
      </c>
      <c r="Q4552" s="29" t="str">
        <f>VLOOKUP(B4552,辅助信息!E:M,9,FALSE)</f>
        <v>ZTWM-CDYXGS-XS-2025-0014-宜宾兴港建材-三江新区长江工业园片区保障性租赁住房建设项目</v>
      </c>
      <c r="R4552" s="29" t="str">
        <f>_xlfn._xlws.FILTER(辅助信息!D:D,辅助信息!E:E=B4552)</f>
        <v>宜宾兴港三江新区长江工业园建设项目</v>
      </c>
    </row>
    <row r="4553" hidden="1" spans="2:18">
      <c r="B4553" s="137" t="s">
        <v>231</v>
      </c>
      <c r="C4553" s="145">
        <v>45945</v>
      </c>
      <c r="D4553" s="40" t="str">
        <f>VLOOKUP(B4553,辅助信息!E:K,7,FALSE)</f>
        <v>JWDDCD2025102100481</v>
      </c>
      <c r="E4553" s="40" t="str">
        <f>VLOOKUP(F4553,辅助信息!A:B,2,FALSE)</f>
        <v>盘螺</v>
      </c>
      <c r="F4553" s="40" t="s">
        <v>40</v>
      </c>
      <c r="G4553" s="36">
        <v>2</v>
      </c>
      <c r="H4553" s="136">
        <f>IF(SUMIFS('[1]2025年已发货'!$E:$E,'[1]2025年已发货'!$F:$F,C4553,'[1]2025年已发货'!$C:$C,F4553,'[1]2025年已发货'!$G:$G,I4553,'[1]2025年已发货'!$H:$H,J4553)=0,"未发货",SUMIFS('[1]2025年已发货'!$E:$E,'[1]2025年已发货'!$F:$F,C4553,'[1]2025年已发货'!$C:$C,F4553,'[1]2025年已发货'!$G:$G,I4553,'[1]2025年已发货'!$H:$H,J4553))</f>
        <v>2</v>
      </c>
      <c r="I4553" s="40" t="str">
        <f>VLOOKUP(B4553,辅助信息!E:I,3,FALSE)</f>
        <v>(五冶建设成都盐道街中学初中部改扩建工程-一标)四川省成都市锦江区春熙路街道盐道街4号（盐道街中学初中部）</v>
      </c>
      <c r="J4553" s="40" t="str">
        <f>VLOOKUP(B4553,辅助信息!E:I,4,FALSE)</f>
        <v>谢鑫</v>
      </c>
      <c r="K4553" s="40">
        <f>VLOOKUP(J4553,辅助信息!H:I,2,FALSE)</f>
        <v>18228465067</v>
      </c>
      <c r="L4553" s="111" t="str">
        <f>VLOOKUP(B4553,辅助信息!E:J,6,FALSE)</f>
        <v>联系实际收货人（易前刚18228465067）五冶建设送货单,6份材质书,锈货不收，装货前联系收货人核实到场规格,没提前告知进场规格现场不给予接收</v>
      </c>
      <c r="O4553" s="64" t="str">
        <f ca="1" t="shared" si="224"/>
        <v/>
      </c>
      <c r="P4553" s="64" t="str">
        <f ca="1" t="shared" si="225"/>
        <v/>
      </c>
      <c r="Q4553" s="29" t="str">
        <f>VLOOKUP(B4553,辅助信息!E:M,9,FALSE)</f>
        <v>ZTWM-CDGS-XS-2025-0073-五冶天府-成都怡心湖片区及龙泉驿医院等项目</v>
      </c>
      <c r="R4553" s="29" t="str">
        <f>_xlfn._xlws.FILTER(辅助信息!D:D,辅助信息!E:E=B4553)</f>
        <v>五冶建设成都盐道街中学初中部改扩建工程</v>
      </c>
    </row>
    <row r="4554" hidden="1" spans="2:18">
      <c r="B4554" s="137" t="s">
        <v>231</v>
      </c>
      <c r="C4554" s="145">
        <v>45945</v>
      </c>
      <c r="D4554" s="40" t="str">
        <f>VLOOKUP(B4554,辅助信息!E:K,7,FALSE)</f>
        <v>JWDDCD2025102100481</v>
      </c>
      <c r="E4554" s="40" t="str">
        <f>VLOOKUP(F4554,辅助信息!A:B,2,FALSE)</f>
        <v>盘螺</v>
      </c>
      <c r="F4554" s="40" t="s">
        <v>41</v>
      </c>
      <c r="G4554" s="36">
        <v>16</v>
      </c>
      <c r="H4554" s="136">
        <f>IF(SUMIFS('[1]2025年已发货'!$E:$E,'[1]2025年已发货'!$F:$F,C4554,'[1]2025年已发货'!$C:$C,F4554,'[1]2025年已发货'!$G:$G,I4554,'[1]2025年已发货'!$H:$H,J4554)=0,"未发货",SUMIFS('[1]2025年已发货'!$E:$E,'[1]2025年已发货'!$F:$F,C4554,'[1]2025年已发货'!$C:$C,F4554,'[1]2025年已发货'!$G:$G,I4554,'[1]2025年已发货'!$H:$H,J4554))</f>
        <v>16</v>
      </c>
      <c r="I4554" s="40" t="str">
        <f>VLOOKUP(B4554,辅助信息!E:I,3,FALSE)</f>
        <v>(五冶建设成都盐道街中学初中部改扩建工程-一标)四川省成都市锦江区春熙路街道盐道街4号（盐道街中学初中部）</v>
      </c>
      <c r="J4554" s="40" t="str">
        <f>VLOOKUP(B4554,辅助信息!E:I,4,FALSE)</f>
        <v>谢鑫</v>
      </c>
      <c r="K4554" s="40">
        <f>VLOOKUP(J4554,辅助信息!H:I,2,FALSE)</f>
        <v>18228465067</v>
      </c>
      <c r="L4554" s="111" t="str">
        <f>VLOOKUP(B4554,辅助信息!E:J,6,FALSE)</f>
        <v>联系实际收货人（易前刚18228465067）五冶建设送货单,6份材质书,锈货不收，装货前联系收货人核实到场规格,没提前告知进场规格现场不给予接收</v>
      </c>
      <c r="O4554" s="64" t="str">
        <f ca="1" t="shared" si="224"/>
        <v/>
      </c>
      <c r="P4554" s="64" t="str">
        <f ca="1" t="shared" si="225"/>
        <v/>
      </c>
      <c r="Q4554" s="29" t="str">
        <f>VLOOKUP(B4554,辅助信息!E:M,9,FALSE)</f>
        <v>ZTWM-CDGS-XS-2025-0073-五冶天府-成都怡心湖片区及龙泉驿医院等项目</v>
      </c>
      <c r="R4554" s="29" t="str">
        <f>_xlfn._xlws.FILTER(辅助信息!D:D,辅助信息!E:E=B4554)</f>
        <v>五冶建设成都盐道街中学初中部改扩建工程</v>
      </c>
    </row>
    <row r="4555" hidden="1" spans="2:18">
      <c r="B4555" s="137" t="s">
        <v>231</v>
      </c>
      <c r="C4555" s="145">
        <v>45945</v>
      </c>
      <c r="D4555" s="40" t="str">
        <f>VLOOKUP(B4555,辅助信息!E:K,7,FALSE)</f>
        <v>JWDDCD2025102100481</v>
      </c>
      <c r="E4555" s="40" t="str">
        <f>VLOOKUP(F4555,辅助信息!A:B,2,FALSE)</f>
        <v>盘螺</v>
      </c>
      <c r="F4555" s="40" t="s">
        <v>26</v>
      </c>
      <c r="G4555" s="36">
        <v>12</v>
      </c>
      <c r="H4555" s="136">
        <f>IF(SUMIFS('[1]2025年已发货'!$E:$E,'[1]2025年已发货'!$F:$F,C4555,'[1]2025年已发货'!$C:$C,F4555,'[1]2025年已发货'!$G:$G,I4555,'[1]2025年已发货'!$H:$H,J4555)=0,"未发货",SUMIFS('[1]2025年已发货'!$E:$E,'[1]2025年已发货'!$F:$F,C4555,'[1]2025年已发货'!$C:$C,F4555,'[1]2025年已发货'!$G:$G,I4555,'[1]2025年已发货'!$H:$H,J4555))</f>
        <v>12</v>
      </c>
      <c r="I4555" s="40" t="str">
        <f>VLOOKUP(B4555,辅助信息!E:I,3,FALSE)</f>
        <v>(五冶建设成都盐道街中学初中部改扩建工程-一标)四川省成都市锦江区春熙路街道盐道街4号（盐道街中学初中部）</v>
      </c>
      <c r="J4555" s="40" t="str">
        <f>VLOOKUP(B4555,辅助信息!E:I,4,FALSE)</f>
        <v>谢鑫</v>
      </c>
      <c r="K4555" s="40">
        <f>VLOOKUP(J4555,辅助信息!H:I,2,FALSE)</f>
        <v>18228465067</v>
      </c>
      <c r="L4555" s="111" t="str">
        <f>VLOOKUP(B4555,辅助信息!E:J,6,FALSE)</f>
        <v>联系实际收货人（易前刚18228465067）五冶建设送货单,6份材质书,锈货不收，装货前联系收货人核实到场规格,没提前告知进场规格现场不给予接收</v>
      </c>
      <c r="O4555" s="64" t="str">
        <f ca="1" t="shared" si="224"/>
        <v/>
      </c>
      <c r="P4555" s="64" t="str">
        <f ca="1" t="shared" si="225"/>
        <v/>
      </c>
      <c r="Q4555" s="29" t="str">
        <f>VLOOKUP(B4555,辅助信息!E:M,9,FALSE)</f>
        <v>ZTWM-CDGS-XS-2025-0073-五冶天府-成都怡心湖片区及龙泉驿医院等项目</v>
      </c>
      <c r="R4555" s="29" t="str">
        <f>_xlfn._xlws.FILTER(辅助信息!D:D,辅助信息!E:E=B4555)</f>
        <v>五冶建设成都盐道街中学初中部改扩建工程</v>
      </c>
    </row>
    <row r="4556" hidden="1" spans="2:18">
      <c r="B4556" s="137" t="s">
        <v>231</v>
      </c>
      <c r="C4556" s="145">
        <v>45945</v>
      </c>
      <c r="D4556" s="40" t="str">
        <f>VLOOKUP(B4556,辅助信息!E:K,7,FALSE)</f>
        <v>JWDDCD2025102100481</v>
      </c>
      <c r="E4556" s="40" t="str">
        <f>VLOOKUP(F4556,辅助信息!A:B,2,FALSE)</f>
        <v>螺纹钢</v>
      </c>
      <c r="F4556" s="40" t="s">
        <v>19</v>
      </c>
      <c r="G4556" s="36">
        <v>3</v>
      </c>
      <c r="H4556" s="136">
        <f>IF(SUMIFS('[1]2025年已发货'!$E:$E,'[1]2025年已发货'!$F:$F,C4556,'[1]2025年已发货'!$C:$C,F4556,'[1]2025年已发货'!$G:$G,I4556,'[1]2025年已发货'!$H:$H,J4556)=0,"未发货",SUMIFS('[1]2025年已发货'!$E:$E,'[1]2025年已发货'!$F:$F,C4556,'[1]2025年已发货'!$C:$C,F4556,'[1]2025年已发货'!$G:$G,I4556,'[1]2025年已发货'!$H:$H,J4556))</f>
        <v>3</v>
      </c>
      <c r="I4556" s="40" t="str">
        <f>VLOOKUP(B4556,辅助信息!E:I,3,FALSE)</f>
        <v>(五冶建设成都盐道街中学初中部改扩建工程-一标)四川省成都市锦江区春熙路街道盐道街4号（盐道街中学初中部）</v>
      </c>
      <c r="J4556" s="40" t="str">
        <f>VLOOKUP(B4556,辅助信息!E:I,4,FALSE)</f>
        <v>谢鑫</v>
      </c>
      <c r="K4556" s="40">
        <f>VLOOKUP(J4556,辅助信息!H:I,2,FALSE)</f>
        <v>18228465067</v>
      </c>
      <c r="L4556" s="111" t="str">
        <f>VLOOKUP(B4556,辅助信息!E:J,6,FALSE)</f>
        <v>联系实际收货人（易前刚18228465067）五冶建设送货单,6份材质书,锈货不收，装货前联系收货人核实到场规格,没提前告知进场规格现场不给予接收</v>
      </c>
      <c r="O4556" s="64" t="str">
        <f ca="1" t="shared" si="224"/>
        <v/>
      </c>
      <c r="P4556" s="64" t="str">
        <f ca="1" t="shared" si="225"/>
        <v/>
      </c>
      <c r="Q4556" s="29" t="str">
        <f>VLOOKUP(B4556,辅助信息!E:M,9,FALSE)</f>
        <v>ZTWM-CDGS-XS-2025-0073-五冶天府-成都怡心湖片区及龙泉驿医院等项目</v>
      </c>
      <c r="R4556" s="29" t="str">
        <f>_xlfn._xlws.FILTER(辅助信息!D:D,辅助信息!E:E=B4556)</f>
        <v>五冶建设成都盐道街中学初中部改扩建工程</v>
      </c>
    </row>
    <row r="4557" hidden="1" spans="2:18">
      <c r="B4557" s="137" t="s">
        <v>231</v>
      </c>
      <c r="C4557" s="145">
        <v>45945</v>
      </c>
      <c r="D4557" s="40" t="str">
        <f>VLOOKUP(B4557,辅助信息!E:K,7,FALSE)</f>
        <v>JWDDCD2025102100481</v>
      </c>
      <c r="E4557" s="40" t="str">
        <f>VLOOKUP(F4557,辅助信息!A:B,2,FALSE)</f>
        <v>螺纹钢</v>
      </c>
      <c r="F4557" s="40" t="s">
        <v>30</v>
      </c>
      <c r="G4557" s="36">
        <v>9</v>
      </c>
      <c r="H4557" s="136">
        <f>IF(SUMIFS('[1]2025年已发货'!$E:$E,'[1]2025年已发货'!$F:$F,C4557,'[1]2025年已发货'!$C:$C,F4557,'[1]2025年已发货'!$G:$G,I4557,'[1]2025年已发货'!$H:$H,J4557)=0,"未发货",SUMIFS('[1]2025年已发货'!$E:$E,'[1]2025年已发货'!$F:$F,C4557,'[1]2025年已发货'!$C:$C,F4557,'[1]2025年已发货'!$G:$G,I4557,'[1]2025年已发货'!$H:$H,J4557))</f>
        <v>9</v>
      </c>
      <c r="I4557" s="40" t="str">
        <f>VLOOKUP(B4557,辅助信息!E:I,3,FALSE)</f>
        <v>(五冶建设成都盐道街中学初中部改扩建工程-一标)四川省成都市锦江区春熙路街道盐道街4号（盐道街中学初中部）</v>
      </c>
      <c r="J4557" s="40" t="str">
        <f>VLOOKUP(B4557,辅助信息!E:I,4,FALSE)</f>
        <v>谢鑫</v>
      </c>
      <c r="K4557" s="40">
        <f>VLOOKUP(J4557,辅助信息!H:I,2,FALSE)</f>
        <v>18228465067</v>
      </c>
      <c r="L4557" s="111" t="str">
        <f>VLOOKUP(B4557,辅助信息!E:J,6,FALSE)</f>
        <v>联系实际收货人（易前刚18228465067）五冶建设送货单,6份材质书,锈货不收，装货前联系收货人核实到场规格,没提前告知进场规格现场不给予接收</v>
      </c>
      <c r="O4557" s="64" t="str">
        <f ca="1" t="shared" si="224"/>
        <v/>
      </c>
      <c r="P4557" s="64" t="str">
        <f ca="1" t="shared" si="225"/>
        <v/>
      </c>
      <c r="Q4557" s="29" t="str">
        <f>VLOOKUP(B4557,辅助信息!E:M,9,FALSE)</f>
        <v>ZTWM-CDGS-XS-2025-0073-五冶天府-成都怡心湖片区及龙泉驿医院等项目</v>
      </c>
      <c r="R4557" s="29" t="str">
        <f>_xlfn._xlws.FILTER(辅助信息!D:D,辅助信息!E:E=B4557)</f>
        <v>五冶建设成都盐道街中学初中部改扩建工程</v>
      </c>
    </row>
    <row r="4558" hidden="1" spans="2:18">
      <c r="B4558" s="137" t="s">
        <v>231</v>
      </c>
      <c r="C4558" s="145">
        <v>45945</v>
      </c>
      <c r="D4558" s="40" t="str">
        <f>VLOOKUP(B4558,辅助信息!E:K,7,FALSE)</f>
        <v>JWDDCD2025102100481</v>
      </c>
      <c r="E4558" s="40" t="str">
        <f>VLOOKUP(F4558,辅助信息!A:B,2,FALSE)</f>
        <v>螺纹钢</v>
      </c>
      <c r="F4558" s="40" t="s">
        <v>33</v>
      </c>
      <c r="G4558" s="36">
        <v>6</v>
      </c>
      <c r="H4558" s="136">
        <f>IF(SUMIFS('[1]2025年已发货'!$E:$E,'[1]2025年已发货'!$F:$F,C4558,'[1]2025年已发货'!$C:$C,F4558,'[1]2025年已发货'!$G:$G,I4558,'[1]2025年已发货'!$H:$H,J4558)=0,"未发货",SUMIFS('[1]2025年已发货'!$E:$E,'[1]2025年已发货'!$F:$F,C4558,'[1]2025年已发货'!$C:$C,F4558,'[1]2025年已发货'!$G:$G,I4558,'[1]2025年已发货'!$H:$H,J4558))</f>
        <v>6</v>
      </c>
      <c r="I4558" s="40" t="str">
        <f>VLOOKUP(B4558,辅助信息!E:I,3,FALSE)</f>
        <v>(五冶建设成都盐道街中学初中部改扩建工程-一标)四川省成都市锦江区春熙路街道盐道街4号（盐道街中学初中部）</v>
      </c>
      <c r="J4558" s="40" t="str">
        <f>VLOOKUP(B4558,辅助信息!E:I,4,FALSE)</f>
        <v>谢鑫</v>
      </c>
      <c r="K4558" s="40">
        <f>VLOOKUP(J4558,辅助信息!H:I,2,FALSE)</f>
        <v>18228465067</v>
      </c>
      <c r="L4558" s="111" t="str">
        <f>VLOOKUP(B4558,辅助信息!E:J,6,FALSE)</f>
        <v>联系实际收货人（易前刚18228465067）五冶建设送货单,6份材质书,锈货不收，装货前联系收货人核实到场规格,没提前告知进场规格现场不给予接收</v>
      </c>
      <c r="O4558" s="64" t="str">
        <f ca="1" t="shared" si="224"/>
        <v/>
      </c>
      <c r="P4558" s="64" t="str">
        <f ca="1" t="shared" si="225"/>
        <v/>
      </c>
      <c r="Q4558" s="29" t="str">
        <f>VLOOKUP(B4558,辅助信息!E:M,9,FALSE)</f>
        <v>ZTWM-CDGS-XS-2025-0073-五冶天府-成都怡心湖片区及龙泉驿医院等项目</v>
      </c>
      <c r="R4558" s="29" t="str">
        <f>_xlfn._xlws.FILTER(辅助信息!D:D,辅助信息!E:E=B4558)</f>
        <v>五冶建设成都盐道街中学初中部改扩建工程</v>
      </c>
    </row>
    <row r="4559" hidden="1" spans="2:18">
      <c r="B4559" s="137" t="s">
        <v>231</v>
      </c>
      <c r="C4559" s="145">
        <v>45945</v>
      </c>
      <c r="D4559" s="40" t="str">
        <f>VLOOKUP(B4559,辅助信息!E:K,7,FALSE)</f>
        <v>JWDDCD2025102100481</v>
      </c>
      <c r="E4559" s="40" t="str">
        <f>VLOOKUP(F4559,辅助信息!A:B,2,FALSE)</f>
        <v>螺纹钢</v>
      </c>
      <c r="F4559" s="40" t="s">
        <v>28</v>
      </c>
      <c r="G4559" s="36">
        <v>6</v>
      </c>
      <c r="H4559" s="136">
        <f>IF(SUMIFS('[1]2025年已发货'!$E:$E,'[1]2025年已发货'!$F:$F,C4559,'[1]2025年已发货'!$C:$C,F4559,'[1]2025年已发货'!$G:$G,I4559,'[1]2025年已发货'!$H:$H,J4559)=0,"未发货",SUMIFS('[1]2025年已发货'!$E:$E,'[1]2025年已发货'!$F:$F,C4559,'[1]2025年已发货'!$C:$C,F4559,'[1]2025年已发货'!$G:$G,I4559,'[1]2025年已发货'!$H:$H,J4559))</f>
        <v>6</v>
      </c>
      <c r="I4559" s="40" t="str">
        <f>VLOOKUP(B4559,辅助信息!E:I,3,FALSE)</f>
        <v>(五冶建设成都盐道街中学初中部改扩建工程-一标)四川省成都市锦江区春熙路街道盐道街4号（盐道街中学初中部）</v>
      </c>
      <c r="J4559" s="40" t="str">
        <f>VLOOKUP(B4559,辅助信息!E:I,4,FALSE)</f>
        <v>谢鑫</v>
      </c>
      <c r="K4559" s="40">
        <f>VLOOKUP(J4559,辅助信息!H:I,2,FALSE)</f>
        <v>18228465067</v>
      </c>
      <c r="L4559" s="111" t="str">
        <f>VLOOKUP(B4559,辅助信息!E:J,6,FALSE)</f>
        <v>联系实际收货人（易前刚18228465067）五冶建设送货单,6份材质书,锈货不收，装货前联系收货人核实到场规格,没提前告知进场规格现场不给予接收</v>
      </c>
      <c r="O4559" s="64" t="str">
        <f ca="1" t="shared" si="224"/>
        <v/>
      </c>
      <c r="P4559" s="64" t="str">
        <f ca="1" t="shared" si="225"/>
        <v/>
      </c>
      <c r="Q4559" s="29" t="str">
        <f>VLOOKUP(B4559,辅助信息!E:M,9,FALSE)</f>
        <v>ZTWM-CDGS-XS-2025-0073-五冶天府-成都怡心湖片区及龙泉驿医院等项目</v>
      </c>
      <c r="R4559" s="29" t="str">
        <f>_xlfn._xlws.FILTER(辅助信息!D:D,辅助信息!E:E=B4559)</f>
        <v>五冶建设成都盐道街中学初中部改扩建工程</v>
      </c>
    </row>
    <row r="4560" hidden="1" spans="2:18">
      <c r="B4560" s="137" t="s">
        <v>231</v>
      </c>
      <c r="C4560" s="145">
        <v>45945</v>
      </c>
      <c r="D4560" s="40" t="str">
        <f>VLOOKUP(B4560,辅助信息!E:K,7,FALSE)</f>
        <v>JWDDCD2025102100481</v>
      </c>
      <c r="E4560" s="40" t="str">
        <f>VLOOKUP(F4560,辅助信息!A:B,2,FALSE)</f>
        <v>螺纹钢</v>
      </c>
      <c r="F4560" s="40" t="s">
        <v>18</v>
      </c>
      <c r="G4560" s="36">
        <v>18</v>
      </c>
      <c r="H4560" s="136">
        <f>IF(SUMIFS('[1]2025年已发货'!$E:$E,'[1]2025年已发货'!$F:$F,C4560,'[1]2025年已发货'!$C:$C,F4560,'[1]2025年已发货'!$G:$G,I4560,'[1]2025年已发货'!$H:$H,J4560)=0,"未发货",SUMIFS('[1]2025年已发货'!$E:$E,'[1]2025年已发货'!$F:$F,C4560,'[1]2025年已发货'!$C:$C,F4560,'[1]2025年已发货'!$G:$G,I4560,'[1]2025年已发货'!$H:$H,J4560))</f>
        <v>18</v>
      </c>
      <c r="I4560" s="40" t="str">
        <f>VLOOKUP(B4560,辅助信息!E:I,3,FALSE)</f>
        <v>(五冶建设成都盐道街中学初中部改扩建工程-一标)四川省成都市锦江区春熙路街道盐道街4号（盐道街中学初中部）</v>
      </c>
      <c r="J4560" s="40" t="str">
        <f>VLOOKUP(B4560,辅助信息!E:I,4,FALSE)</f>
        <v>谢鑫</v>
      </c>
      <c r="K4560" s="40">
        <f>VLOOKUP(J4560,辅助信息!H:I,2,FALSE)</f>
        <v>18228465067</v>
      </c>
      <c r="L4560" s="111" t="str">
        <f>VLOOKUP(B4560,辅助信息!E:J,6,FALSE)</f>
        <v>联系实际收货人（易前刚18228465067）五冶建设送货单,6份材质书,锈货不收，装货前联系收货人核实到场规格,没提前告知进场规格现场不给予接收</v>
      </c>
      <c r="O4560" s="64" t="str">
        <f ca="1" t="shared" si="224"/>
        <v/>
      </c>
      <c r="P4560" s="64" t="str">
        <f ca="1" t="shared" si="225"/>
        <v/>
      </c>
      <c r="Q4560" s="29" t="str">
        <f>VLOOKUP(B4560,辅助信息!E:M,9,FALSE)</f>
        <v>ZTWM-CDGS-XS-2025-0073-五冶天府-成都怡心湖片区及龙泉驿医院等项目</v>
      </c>
      <c r="R4560" s="29" t="str">
        <f>_xlfn._xlws.FILTER(辅助信息!D:D,辅助信息!E:E=B4560)</f>
        <v>五冶建设成都盐道街中学初中部改扩建工程</v>
      </c>
    </row>
    <row r="4561" hidden="1" spans="2:18">
      <c r="B4561" s="137" t="s">
        <v>208</v>
      </c>
      <c r="C4561" s="145">
        <v>45945</v>
      </c>
      <c r="D4561" s="40" t="str">
        <f>VLOOKUP(B4561,辅助信息!E:K,7,FALSE)</f>
        <v>JWDDCD2025102100480</v>
      </c>
      <c r="E4561" s="40" t="str">
        <f>VLOOKUP(F4561,辅助信息!A:B,2,FALSE)</f>
        <v>高线</v>
      </c>
      <c r="F4561" s="40" t="s">
        <v>53</v>
      </c>
      <c r="G4561" s="36">
        <v>10</v>
      </c>
      <c r="H4561" s="136">
        <f>IF(SUMIFS('[1]2025年已发货'!$E:$E,'[1]2025年已发货'!$F:$F,C4561,'[1]2025年已发货'!$C:$C,F4561,'[1]2025年已发货'!$G:$G,I4561,'[1]2025年已发货'!$H:$H,J4561)=0,"未发货",SUMIFS('[1]2025年已发货'!$E:$E,'[1]2025年已发货'!$F:$F,C4561,'[1]2025年已发货'!$C:$C,F4561,'[1]2025年已发货'!$G:$G,I4561,'[1]2025年已发货'!$H:$H,J4561))</f>
        <v>10</v>
      </c>
      <c r="I4561" s="40" t="str">
        <f>VLOOKUP(B4561,辅助信息!E:I,3,FALSE)</f>
        <v>(五冶建设锦江区林家坝片区20号地块商业项目)锦江区泰昌路锦江28亩项目部</v>
      </c>
      <c r="J4561" s="40" t="str">
        <f>VLOOKUP(B4561,辅助信息!E:I,4,FALSE)</f>
        <v>陶杰</v>
      </c>
      <c r="K4561" s="40">
        <f>VLOOKUP(J4561,辅助信息!H:I,2,FALSE)</f>
        <v>13980247952</v>
      </c>
      <c r="L4561" s="111" t="str">
        <f>VLOOKUP(B4561,辅助信息!E:J,6,FALSE)</f>
        <v>联系实际收货人（陶杰13980247952）五冶建设送货单,6份材质书,锈货不收，装货前联系收货人核实到场规格,没提前告知进场规格现场不给予接收</v>
      </c>
      <c r="O4561" s="64" t="str">
        <f ca="1" t="shared" si="224"/>
        <v/>
      </c>
      <c r="P4561" s="64" t="str">
        <f ca="1" t="shared" si="225"/>
        <v/>
      </c>
      <c r="Q4561" s="29" t="str">
        <f>VLOOKUP(B4561,辅助信息!E:M,9,FALSE)</f>
        <v>ZTWM-CDGS-XS-2025-0073-五冶天府-成都怡心湖片区及龙泉驿医院等项目</v>
      </c>
      <c r="R4561" s="29" t="str">
        <f>_xlfn._xlws.FILTER(辅助信息!D:D,辅助信息!E:E=B4561)</f>
        <v>五冶建设锦江区林家坝片区20号地块商业项目</v>
      </c>
    </row>
    <row r="4562" hidden="1" spans="2:18">
      <c r="B4562" s="137" t="s">
        <v>208</v>
      </c>
      <c r="C4562" s="145">
        <v>45945</v>
      </c>
      <c r="D4562" s="40" t="str">
        <f>VLOOKUP(B4562,辅助信息!E:K,7,FALSE)</f>
        <v>JWDDCD2025102100480</v>
      </c>
      <c r="E4562" s="40" t="str">
        <f>VLOOKUP(F4562,辅助信息!A:B,2,FALSE)</f>
        <v>螺纹钢</v>
      </c>
      <c r="F4562" s="40" t="s">
        <v>32</v>
      </c>
      <c r="G4562" s="36">
        <v>16.2</v>
      </c>
      <c r="H4562" s="136">
        <f>IF(SUMIFS('[1]2025年已发货'!$E:$E,'[1]2025年已发货'!$F:$F,C4562,'[1]2025年已发货'!$C:$C,F4562,'[1]2025年已发货'!$G:$G,I4562,'[1]2025年已发货'!$H:$H,J4562)=0,"未发货",SUMIFS('[1]2025年已发货'!$E:$E,'[1]2025年已发货'!$F:$F,C4562,'[1]2025年已发货'!$C:$C,F4562,'[1]2025年已发货'!$G:$G,I4562,'[1]2025年已发货'!$H:$H,J4562))</f>
        <v>16.2</v>
      </c>
      <c r="I4562" s="40" t="str">
        <f>VLOOKUP(B4562,辅助信息!E:I,3,FALSE)</f>
        <v>(五冶建设锦江区林家坝片区20号地块商业项目)锦江区泰昌路锦江28亩项目部</v>
      </c>
      <c r="J4562" s="40" t="str">
        <f>VLOOKUP(B4562,辅助信息!E:I,4,FALSE)</f>
        <v>陶杰</v>
      </c>
      <c r="K4562" s="40">
        <f>VLOOKUP(J4562,辅助信息!H:I,2,FALSE)</f>
        <v>13980247952</v>
      </c>
      <c r="L4562" s="111" t="str">
        <f>VLOOKUP(B4562,辅助信息!E:J,6,FALSE)</f>
        <v>联系实际收货人（陶杰13980247952）五冶建设送货单,6份材质书,锈货不收，装货前联系收货人核实到场规格,没提前告知进场规格现场不给予接收</v>
      </c>
      <c r="O4562" s="64" t="str">
        <f ca="1" t="shared" si="224"/>
        <v/>
      </c>
      <c r="P4562" s="64" t="str">
        <f ca="1" t="shared" si="225"/>
        <v/>
      </c>
      <c r="Q4562" s="29" t="str">
        <f>VLOOKUP(B4562,辅助信息!E:M,9,FALSE)</f>
        <v>ZTWM-CDGS-XS-2025-0073-五冶天府-成都怡心湖片区及龙泉驿医院等项目</v>
      </c>
      <c r="R4562" s="29" t="str">
        <f>_xlfn._xlws.FILTER(辅助信息!D:D,辅助信息!E:E=B4562)</f>
        <v>五冶建设锦江区林家坝片区20号地块商业项目</v>
      </c>
    </row>
    <row r="4563" hidden="1" spans="2:18">
      <c r="B4563" s="137" t="s">
        <v>208</v>
      </c>
      <c r="C4563" s="145">
        <v>45945</v>
      </c>
      <c r="D4563" s="40" t="str">
        <f>VLOOKUP(B4563,辅助信息!E:K,7,FALSE)</f>
        <v>JWDDCD2025102100480</v>
      </c>
      <c r="E4563" s="40" t="str">
        <f>VLOOKUP(F4563,辅助信息!A:B,2,FALSE)</f>
        <v>螺纹钢</v>
      </c>
      <c r="F4563" s="40" t="s">
        <v>30</v>
      </c>
      <c r="G4563" s="36">
        <v>13.5</v>
      </c>
      <c r="H4563" s="136">
        <f>IF(SUMIFS('[1]2025年已发货'!$E:$E,'[1]2025年已发货'!$F:$F,C4563,'[1]2025年已发货'!$C:$C,F4563,'[1]2025年已发货'!$G:$G,I4563,'[1]2025年已发货'!$H:$H,J4563)=0,"未发货",SUMIFS('[1]2025年已发货'!$E:$E,'[1]2025年已发货'!$F:$F,C4563,'[1]2025年已发货'!$C:$C,F4563,'[1]2025年已发货'!$G:$G,I4563,'[1]2025年已发货'!$H:$H,J4563))</f>
        <v>13.5</v>
      </c>
      <c r="I4563" s="40" t="str">
        <f>VLOOKUP(B4563,辅助信息!E:I,3,FALSE)</f>
        <v>(五冶建设锦江区林家坝片区20号地块商业项目)锦江区泰昌路锦江28亩项目部</v>
      </c>
      <c r="J4563" s="40" t="str">
        <f>VLOOKUP(B4563,辅助信息!E:I,4,FALSE)</f>
        <v>陶杰</v>
      </c>
      <c r="K4563" s="40">
        <f>VLOOKUP(J4563,辅助信息!H:I,2,FALSE)</f>
        <v>13980247952</v>
      </c>
      <c r="L4563" s="111" t="str">
        <f>VLOOKUP(B4563,辅助信息!E:J,6,FALSE)</f>
        <v>联系实际收货人（陶杰13980247952）五冶建设送货单,6份材质书,锈货不收，装货前联系收货人核实到场规格,没提前告知进场规格现场不给予接收</v>
      </c>
      <c r="O4563" s="64" t="str">
        <f ca="1" t="shared" si="224"/>
        <v/>
      </c>
      <c r="P4563" s="64" t="str">
        <f ca="1" t="shared" si="225"/>
        <v/>
      </c>
      <c r="Q4563" s="29" t="str">
        <f>VLOOKUP(B4563,辅助信息!E:M,9,FALSE)</f>
        <v>ZTWM-CDGS-XS-2025-0073-五冶天府-成都怡心湖片区及龙泉驿医院等项目</v>
      </c>
      <c r="R4563" s="29" t="str">
        <f>_xlfn._xlws.FILTER(辅助信息!D:D,辅助信息!E:E=B4563)</f>
        <v>五冶建设锦江区林家坝片区20号地块商业项目</v>
      </c>
    </row>
    <row r="4564" hidden="1" spans="2:18">
      <c r="B4564" s="137" t="s">
        <v>208</v>
      </c>
      <c r="C4564" s="145">
        <v>45945</v>
      </c>
      <c r="D4564" s="40" t="str">
        <f>VLOOKUP(B4564,辅助信息!E:K,7,FALSE)</f>
        <v>JWDDCD2025102100480</v>
      </c>
      <c r="E4564" s="40" t="str">
        <f>VLOOKUP(F4564,辅助信息!A:B,2,FALSE)</f>
        <v>螺纹钢</v>
      </c>
      <c r="F4564" s="40" t="s">
        <v>18</v>
      </c>
      <c r="G4564" s="36">
        <v>29.7</v>
      </c>
      <c r="H4564" s="136">
        <f>IF(SUMIFS('[1]2025年已发货'!$E:$E,'[1]2025年已发货'!$F:$F,C4564,'[1]2025年已发货'!$C:$C,F4564,'[1]2025年已发货'!$G:$G,I4564,'[1]2025年已发货'!$H:$H,J4564)=0,"未发货",SUMIFS('[1]2025年已发货'!$E:$E,'[1]2025年已发货'!$F:$F,C4564,'[1]2025年已发货'!$C:$C,F4564,'[1]2025年已发货'!$G:$G,I4564,'[1]2025年已发货'!$H:$H,J4564))</f>
        <v>30</v>
      </c>
      <c r="I4564" s="40" t="str">
        <f>VLOOKUP(B4564,辅助信息!E:I,3,FALSE)</f>
        <v>(五冶建设锦江区林家坝片区20号地块商业项目)锦江区泰昌路锦江28亩项目部</v>
      </c>
      <c r="J4564" s="40" t="str">
        <f>VLOOKUP(B4564,辅助信息!E:I,4,FALSE)</f>
        <v>陶杰</v>
      </c>
      <c r="K4564" s="40">
        <f>VLOOKUP(J4564,辅助信息!H:I,2,FALSE)</f>
        <v>13980247952</v>
      </c>
      <c r="L4564" s="111" t="str">
        <f>VLOOKUP(B4564,辅助信息!E:J,6,FALSE)</f>
        <v>联系实际收货人（陶杰13980247952）五冶建设送货单,6份材质书,锈货不收，装货前联系收货人核实到场规格,没提前告知进场规格现场不给予接收</v>
      </c>
      <c r="O4564" s="64" t="str">
        <f ca="1" t="shared" si="224"/>
        <v/>
      </c>
      <c r="P4564" s="64" t="str">
        <f ca="1" t="shared" si="225"/>
        <v/>
      </c>
      <c r="Q4564" s="29" t="str">
        <f>VLOOKUP(B4564,辅助信息!E:M,9,FALSE)</f>
        <v>ZTWM-CDGS-XS-2025-0073-五冶天府-成都怡心湖片区及龙泉驿医院等项目</v>
      </c>
      <c r="R4564" s="29" t="str">
        <f>_xlfn._xlws.FILTER(辅助信息!D:D,辅助信息!E:E=B4564)</f>
        <v>五冶建设锦江区林家坝片区20号地块商业项目</v>
      </c>
    </row>
    <row r="4565" hidden="1" spans="2:18">
      <c r="B4565" s="137" t="s">
        <v>203</v>
      </c>
      <c r="C4565" s="145">
        <v>45945</v>
      </c>
      <c r="D4565" s="40" t="str">
        <f>VLOOKUP(B4565,辅助信息!E:K,7,FALSE)</f>
        <v>JWDDCD2025102100479</v>
      </c>
      <c r="E4565" s="40" t="str">
        <f>VLOOKUP(F4565,辅助信息!A:B,2,FALSE)</f>
        <v>高线</v>
      </c>
      <c r="F4565" s="40" t="s">
        <v>57</v>
      </c>
      <c r="G4565" s="36">
        <v>4</v>
      </c>
      <c r="H4565" s="136" t="str">
        <f>IF(SUMIFS('[1]2025年已发货'!$E:$E,'[1]2025年已发货'!$F:$F,C4565,'[1]2025年已发货'!$C:$C,F4565,'[1]2025年已发货'!$G:$G,I4565,'[1]2025年已发货'!$H:$H,J4565)=0,"未发货",SUMIFS('[1]2025年已发货'!$E:$E,'[1]2025年已发货'!$F:$F,C4565,'[1]2025年已发货'!$C:$C,F4565,'[1]2025年已发货'!$G:$G,I4565,'[1]2025年已发货'!$H:$H,J4565))</f>
        <v>未发货</v>
      </c>
      <c r="I4565" s="40" t="str">
        <f>VLOOKUP(B4565,辅助信息!E:I,3,FALSE)</f>
        <v>(五冶建设空港兴城怡心街道83亩项目)成都市双流区怡心街道高峰社区一组剑和路一段空港兴城怡心街道83亩项目中国五冶项目部</v>
      </c>
      <c r="J4565" s="40" t="str">
        <f>VLOOKUP(B4565,辅助信息!E:I,4,FALSE)</f>
        <v>王刚</v>
      </c>
      <c r="K4565" s="40">
        <f>VLOOKUP(J4565,辅助信息!H:I,2,FALSE)</f>
        <v>15881190525</v>
      </c>
      <c r="L4565" s="111" t="str">
        <f>VLOOKUP(B4565,辅助信息!E:J,6,FALSE)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565" s="64" t="str">
        <f ca="1" t="shared" si="224"/>
        <v/>
      </c>
      <c r="P4565" s="64" t="str">
        <f ca="1" t="shared" si="225"/>
        <v/>
      </c>
      <c r="Q4565" s="29" t="str">
        <f>VLOOKUP(B4565,辅助信息!E:M,9,FALSE)</f>
        <v>ZTWM-CDGS-XS-2025-0073-五冶天府-成都怡心湖片区及龙泉驿医院等项目</v>
      </c>
      <c r="R4565" s="29" t="str">
        <f>_xlfn._xlws.FILTER(辅助信息!D:D,辅助信息!E:E=B4565)</f>
        <v>五冶建设空港兴城怡心街道83亩项目</v>
      </c>
    </row>
    <row r="4566" hidden="1" spans="2:18">
      <c r="B4566" s="137" t="s">
        <v>203</v>
      </c>
      <c r="C4566" s="145">
        <v>45945</v>
      </c>
      <c r="D4566" s="40" t="str">
        <f>VLOOKUP(B4566,辅助信息!E:K,7,FALSE)</f>
        <v>JWDDCD2025102100479</v>
      </c>
      <c r="E4566" s="40" t="str">
        <f>VLOOKUP(F4566,辅助信息!A:B,2,FALSE)</f>
        <v>盘螺</v>
      </c>
      <c r="F4566" s="40" t="s">
        <v>49</v>
      </c>
      <c r="G4566" s="36">
        <v>4</v>
      </c>
      <c r="H4566" s="136" t="str">
        <f>IF(SUMIFS('[1]2025年已发货'!$E:$E,'[1]2025年已发货'!$F:$F,C4566,'[1]2025年已发货'!$C:$C,F4566,'[1]2025年已发货'!$G:$G,I4566,'[1]2025年已发货'!$H:$H,J4566)=0,"未发货",SUMIFS('[1]2025年已发货'!$E:$E,'[1]2025年已发货'!$F:$F,C4566,'[1]2025年已发货'!$C:$C,F4566,'[1]2025年已发货'!$G:$G,I4566,'[1]2025年已发货'!$H:$H,J4566))</f>
        <v>未发货</v>
      </c>
      <c r="I4566" s="40" t="str">
        <f>VLOOKUP(B4566,辅助信息!E:I,3,FALSE)</f>
        <v>(五冶建设空港兴城怡心街道83亩项目)成都市双流区怡心街道高峰社区一组剑和路一段空港兴城怡心街道83亩项目中国五冶项目部</v>
      </c>
      <c r="J4566" s="40" t="str">
        <f>VLOOKUP(B4566,辅助信息!E:I,4,FALSE)</f>
        <v>王刚</v>
      </c>
      <c r="K4566" s="40">
        <f>VLOOKUP(J4566,辅助信息!H:I,2,FALSE)</f>
        <v>15881190525</v>
      </c>
      <c r="L4566" s="111" t="str">
        <f>VLOOKUP(B4566,辅助信息!E:J,6,FALSE)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566" s="64" t="str">
        <f ca="1" t="shared" si="224"/>
        <v/>
      </c>
      <c r="P4566" s="64" t="str">
        <f ca="1" t="shared" si="225"/>
        <v/>
      </c>
      <c r="Q4566" s="29" t="str">
        <f>VLOOKUP(B4566,辅助信息!E:M,9,FALSE)</f>
        <v>ZTWM-CDGS-XS-2025-0073-五冶天府-成都怡心湖片区及龙泉驿医院等项目</v>
      </c>
      <c r="R4566" s="29" t="str">
        <f>_xlfn._xlws.FILTER(辅助信息!D:D,辅助信息!E:E=B4566)</f>
        <v>五冶建设空港兴城怡心街道83亩项目</v>
      </c>
    </row>
    <row r="4567" hidden="1" spans="1:18">
      <c r="A4567" s="59" t="s">
        <v>241</v>
      </c>
      <c r="B4567" s="137" t="s">
        <v>203</v>
      </c>
      <c r="C4567" s="145">
        <v>45945</v>
      </c>
      <c r="D4567" s="40" t="str">
        <f>VLOOKUP(B4567,辅助信息!E:K,7,FALSE)</f>
        <v>JWDDCD2025102100479</v>
      </c>
      <c r="E4567" s="40" t="str">
        <f>VLOOKUP(F4567,辅助信息!A:B,2,FALSE)</f>
        <v>螺纹钢</v>
      </c>
      <c r="F4567" s="40" t="s">
        <v>27</v>
      </c>
      <c r="G4567" s="36">
        <v>6</v>
      </c>
      <c r="H4567" s="136">
        <f>IF(SUMIFS('[1]2025年已发货'!$E:$E,'[1]2025年已发货'!$F:$F,C4567,'[1]2025年已发货'!$C:$C,F4567,'[1]2025年已发货'!$G:$G,I4567,'[1]2025年已发货'!$H:$H,J4567)=0,"未发货",SUMIFS('[1]2025年已发货'!$E:$E,'[1]2025年已发货'!$F:$F,C4567,'[1]2025年已发货'!$C:$C,F4567,'[1]2025年已发货'!$G:$G,I4567,'[1]2025年已发货'!$H:$H,J4567))</f>
        <v>6</v>
      </c>
      <c r="I4567" s="40" t="str">
        <f>VLOOKUP(B4567,辅助信息!E:I,3,FALSE)</f>
        <v>(五冶建设空港兴城怡心街道83亩项目)成都市双流区怡心街道高峰社区一组剑和路一段空港兴城怡心街道83亩项目中国五冶项目部</v>
      </c>
      <c r="J4567" s="40" t="str">
        <f>VLOOKUP(B4567,辅助信息!E:I,4,FALSE)</f>
        <v>王刚</v>
      </c>
      <c r="K4567" s="40">
        <f>VLOOKUP(J4567,辅助信息!H:I,2,FALSE)</f>
        <v>15881190525</v>
      </c>
      <c r="L4567" s="111" t="str">
        <f>VLOOKUP(B4567,辅助信息!E:J,6,FALSE)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567" s="64" t="str">
        <f ca="1" t="shared" si="224"/>
        <v/>
      </c>
      <c r="P4567" s="64" t="str">
        <f ca="1" t="shared" si="225"/>
        <v/>
      </c>
      <c r="Q4567" s="29" t="str">
        <f>VLOOKUP(B4567,辅助信息!E:M,9,FALSE)</f>
        <v>ZTWM-CDGS-XS-2025-0073-五冶天府-成都怡心湖片区及龙泉驿医院等项目</v>
      </c>
      <c r="R4567" s="29" t="str">
        <f>_xlfn._xlws.FILTER(辅助信息!D:D,辅助信息!E:E=B4567)</f>
        <v>五冶建设空港兴城怡心街道83亩项目</v>
      </c>
    </row>
    <row r="4568" hidden="1" spans="2:18">
      <c r="B4568" s="137" t="s">
        <v>203</v>
      </c>
      <c r="C4568" s="145">
        <v>45945</v>
      </c>
      <c r="D4568" s="40" t="str">
        <f>VLOOKUP(B4568,辅助信息!E:K,7,FALSE)</f>
        <v>JWDDCD2025102100479</v>
      </c>
      <c r="E4568" s="40" t="str">
        <f>VLOOKUP(F4568,辅助信息!A:B,2,FALSE)</f>
        <v>螺纹钢</v>
      </c>
      <c r="F4568" s="40" t="s">
        <v>19</v>
      </c>
      <c r="G4568" s="36">
        <v>8</v>
      </c>
      <c r="H4568" s="136" t="str">
        <f>IF(SUMIFS('[1]2025年已发货'!$E:$E,'[1]2025年已发货'!$F:$F,C4568,'[1]2025年已发货'!$C:$C,F4568,'[1]2025年已发货'!$G:$G,I4568,'[1]2025年已发货'!$H:$H,J4568)=0,"未发货",SUMIFS('[1]2025年已发货'!$E:$E,'[1]2025年已发货'!$F:$F,C4568,'[1]2025年已发货'!$C:$C,F4568,'[1]2025年已发货'!$G:$G,I4568,'[1]2025年已发货'!$H:$H,J4568))</f>
        <v>未发货</v>
      </c>
      <c r="I4568" s="40" t="str">
        <f>VLOOKUP(B4568,辅助信息!E:I,3,FALSE)</f>
        <v>(五冶建设空港兴城怡心街道83亩项目)成都市双流区怡心街道高峰社区一组剑和路一段空港兴城怡心街道83亩项目中国五冶项目部</v>
      </c>
      <c r="J4568" s="40" t="str">
        <f>VLOOKUP(B4568,辅助信息!E:I,4,FALSE)</f>
        <v>王刚</v>
      </c>
      <c r="K4568" s="40">
        <f>VLOOKUP(J4568,辅助信息!H:I,2,FALSE)</f>
        <v>15881190525</v>
      </c>
      <c r="L4568" s="111" t="str">
        <f>VLOOKUP(B4568,辅助信息!E:J,6,FALSE)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568" s="64" t="str">
        <f ca="1" t="shared" si="224"/>
        <v/>
      </c>
      <c r="P4568" s="64" t="str">
        <f ca="1" t="shared" si="225"/>
        <v/>
      </c>
      <c r="Q4568" s="29" t="str">
        <f>VLOOKUP(B4568,辅助信息!E:M,9,FALSE)</f>
        <v>ZTWM-CDGS-XS-2025-0073-五冶天府-成都怡心湖片区及龙泉驿医院等项目</v>
      </c>
      <c r="R4568" s="29" t="str">
        <f>_xlfn._xlws.FILTER(辅助信息!D:D,辅助信息!E:E=B4568)</f>
        <v>五冶建设空港兴城怡心街道83亩项目</v>
      </c>
    </row>
    <row r="4569" hidden="1" spans="2:18">
      <c r="B4569" s="137" t="s">
        <v>203</v>
      </c>
      <c r="C4569" s="145">
        <v>45945</v>
      </c>
      <c r="D4569" s="40" t="str">
        <f>VLOOKUP(B4569,辅助信息!E:K,7,FALSE)</f>
        <v>JWDDCD2025102100479</v>
      </c>
      <c r="E4569" s="40" t="str">
        <f>VLOOKUP(F4569,辅助信息!A:B,2,FALSE)</f>
        <v>螺纹钢</v>
      </c>
      <c r="F4569" s="40" t="s">
        <v>32</v>
      </c>
      <c r="G4569" s="36">
        <v>8</v>
      </c>
      <c r="H4569" s="136" t="str">
        <f>IF(SUMIFS('[1]2025年已发货'!$E:$E,'[1]2025年已发货'!$F:$F,C4569,'[1]2025年已发货'!$C:$C,F4569,'[1]2025年已发货'!$G:$G,I4569,'[1]2025年已发货'!$H:$H,J4569)=0,"未发货",SUMIFS('[1]2025年已发货'!$E:$E,'[1]2025年已发货'!$F:$F,C4569,'[1]2025年已发货'!$C:$C,F4569,'[1]2025年已发货'!$G:$G,I4569,'[1]2025年已发货'!$H:$H,J4569))</f>
        <v>未发货</v>
      </c>
      <c r="I4569" s="40" t="str">
        <f>VLOOKUP(B4569,辅助信息!E:I,3,FALSE)</f>
        <v>(五冶建设空港兴城怡心街道83亩项目)成都市双流区怡心街道高峰社区一组剑和路一段空港兴城怡心街道83亩项目中国五冶项目部</v>
      </c>
      <c r="J4569" s="40" t="str">
        <f>VLOOKUP(B4569,辅助信息!E:I,4,FALSE)</f>
        <v>王刚</v>
      </c>
      <c r="K4569" s="40">
        <f>VLOOKUP(J4569,辅助信息!H:I,2,FALSE)</f>
        <v>15881190525</v>
      </c>
      <c r="L4569" s="111" t="str">
        <f>VLOOKUP(B4569,辅助信息!E:J,6,FALSE)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569" s="64" t="str">
        <f ca="1" t="shared" si="224"/>
        <v/>
      </c>
      <c r="P4569" s="64" t="str">
        <f ca="1" t="shared" si="225"/>
        <v/>
      </c>
      <c r="Q4569" s="29" t="str">
        <f>VLOOKUP(B4569,辅助信息!E:M,9,FALSE)</f>
        <v>ZTWM-CDGS-XS-2025-0073-五冶天府-成都怡心湖片区及龙泉驿医院等项目</v>
      </c>
      <c r="R4569" s="29" t="str">
        <f>_xlfn._xlws.FILTER(辅助信息!D:D,辅助信息!E:E=B4569)</f>
        <v>五冶建设空港兴城怡心街道83亩项目</v>
      </c>
    </row>
    <row r="4570" hidden="1" spans="2:18">
      <c r="B4570" s="137" t="s">
        <v>203</v>
      </c>
      <c r="C4570" s="145">
        <v>45945</v>
      </c>
      <c r="D4570" s="40" t="str">
        <f>VLOOKUP(B4570,辅助信息!E:K,7,FALSE)</f>
        <v>JWDDCD2025102100479</v>
      </c>
      <c r="E4570" s="40" t="str">
        <f>VLOOKUP(F4570,辅助信息!A:B,2,FALSE)</f>
        <v>螺纹钢</v>
      </c>
      <c r="F4570" s="40" t="s">
        <v>33</v>
      </c>
      <c r="G4570" s="36">
        <v>10</v>
      </c>
      <c r="H4570" s="136" t="str">
        <f>IF(SUMIFS('[1]2025年已发货'!$E:$E,'[1]2025年已发货'!$F:$F,C4570,'[1]2025年已发货'!$C:$C,F4570,'[1]2025年已发货'!$G:$G,I4570,'[1]2025年已发货'!$H:$H,J4570)=0,"未发货",SUMIFS('[1]2025年已发货'!$E:$E,'[1]2025年已发货'!$F:$F,C4570,'[1]2025年已发货'!$C:$C,F4570,'[1]2025年已发货'!$G:$G,I4570,'[1]2025年已发货'!$H:$H,J4570))</f>
        <v>未发货</v>
      </c>
      <c r="I4570" s="40" t="str">
        <f>VLOOKUP(B4570,辅助信息!E:I,3,FALSE)</f>
        <v>(五冶建设空港兴城怡心街道83亩项目)成都市双流区怡心街道高峰社区一组剑和路一段空港兴城怡心街道83亩项目中国五冶项目部</v>
      </c>
      <c r="J4570" s="40" t="str">
        <f>VLOOKUP(B4570,辅助信息!E:I,4,FALSE)</f>
        <v>王刚</v>
      </c>
      <c r="K4570" s="40">
        <f>VLOOKUP(J4570,辅助信息!H:I,2,FALSE)</f>
        <v>15881190525</v>
      </c>
      <c r="L4570" s="111" t="str">
        <f>VLOOKUP(B4570,辅助信息!E:J,6,FALSE)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570" s="64" t="str">
        <f ca="1" t="shared" si="224"/>
        <v/>
      </c>
      <c r="P4570" s="64" t="str">
        <f ca="1" t="shared" si="225"/>
        <v/>
      </c>
      <c r="Q4570" s="29" t="str">
        <f>VLOOKUP(B4570,辅助信息!E:M,9,FALSE)</f>
        <v>ZTWM-CDGS-XS-2025-0073-五冶天府-成都怡心湖片区及龙泉驿医院等项目</v>
      </c>
      <c r="R4570" s="29" t="str">
        <f>_xlfn._xlws.FILTER(辅助信息!D:D,辅助信息!E:E=B4570)</f>
        <v>五冶建设空港兴城怡心街道83亩项目</v>
      </c>
    </row>
    <row r="4571" hidden="1" spans="2:18">
      <c r="B4571" s="137" t="s">
        <v>203</v>
      </c>
      <c r="C4571" s="145">
        <v>45945</v>
      </c>
      <c r="D4571" s="40" t="str">
        <f>VLOOKUP(B4571,辅助信息!E:K,7,FALSE)</f>
        <v>JWDDCD2025102100479</v>
      </c>
      <c r="E4571" s="40" t="str">
        <f>VLOOKUP(F4571,辅助信息!A:B,2,FALSE)</f>
        <v>螺纹钢</v>
      </c>
      <c r="F4571" s="40" t="s">
        <v>28</v>
      </c>
      <c r="G4571" s="36">
        <v>3</v>
      </c>
      <c r="H4571" s="136">
        <f>IF(SUMIFS('[1]2025年已发货'!$E:$E,'[1]2025年已发货'!$F:$F,C4571,'[1]2025年已发货'!$C:$C,F4571,'[1]2025年已发货'!$G:$G,I4571,'[1]2025年已发货'!$H:$H,J4571)=0,"未发货",SUMIFS('[1]2025年已发货'!$E:$E,'[1]2025年已发货'!$F:$F,C4571,'[1]2025年已发货'!$C:$C,F4571,'[1]2025年已发货'!$G:$G,I4571,'[1]2025年已发货'!$H:$H,J4571))</f>
        <v>3</v>
      </c>
      <c r="I4571" s="40" t="str">
        <f>VLOOKUP(B4571,辅助信息!E:I,3,FALSE)</f>
        <v>(五冶建设空港兴城怡心街道83亩项目)成都市双流区怡心街道高峰社区一组剑和路一段空港兴城怡心街道83亩项目中国五冶项目部</v>
      </c>
      <c r="J4571" s="40" t="str">
        <f>VLOOKUP(B4571,辅助信息!E:I,4,FALSE)</f>
        <v>王刚</v>
      </c>
      <c r="K4571" s="40">
        <f>VLOOKUP(J4571,辅助信息!H:I,2,FALSE)</f>
        <v>15881190525</v>
      </c>
      <c r="L4571" s="111" t="str">
        <f>VLOOKUP(B4571,辅助信息!E:J,6,FALSE)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571" s="64" t="str">
        <f ca="1" t="shared" si="224"/>
        <v/>
      </c>
      <c r="P4571" s="64" t="str">
        <f ca="1" t="shared" si="225"/>
        <v/>
      </c>
      <c r="Q4571" s="29" t="str">
        <f>VLOOKUP(B4571,辅助信息!E:M,9,FALSE)</f>
        <v>ZTWM-CDGS-XS-2025-0073-五冶天府-成都怡心湖片区及龙泉驿医院等项目</v>
      </c>
      <c r="R4571" s="29" t="str">
        <f>_xlfn._xlws.FILTER(辅助信息!D:D,辅助信息!E:E=B4571)</f>
        <v>五冶建设空港兴城怡心街道83亩项目</v>
      </c>
    </row>
    <row r="4572" hidden="1" spans="2:18">
      <c r="B4572" s="137" t="s">
        <v>203</v>
      </c>
      <c r="C4572" s="145">
        <v>45945</v>
      </c>
      <c r="D4572" s="40" t="str">
        <f>VLOOKUP(B4572,辅助信息!E:K,7,FALSE)</f>
        <v>JWDDCD2025102100479</v>
      </c>
      <c r="E4572" s="40" t="str">
        <f>VLOOKUP(F4572,辅助信息!A:B,2,FALSE)</f>
        <v>螺纹钢</v>
      </c>
      <c r="F4572" s="40" t="s">
        <v>18</v>
      </c>
      <c r="G4572" s="36">
        <v>10</v>
      </c>
      <c r="H4572" s="136">
        <f>IF(SUMIFS('[1]2025年已发货'!$E:$E,'[1]2025年已发货'!$F:$F,C4572,'[1]2025年已发货'!$C:$C,F4572,'[1]2025年已发货'!$G:$G,I4572,'[1]2025年已发货'!$H:$H,J4572)=0,"未发货",SUMIFS('[1]2025年已发货'!$E:$E,'[1]2025年已发货'!$F:$F,C4572,'[1]2025年已发货'!$C:$C,F4572,'[1]2025年已发货'!$G:$G,I4572,'[1]2025年已发货'!$H:$H,J4572))</f>
        <v>10</v>
      </c>
      <c r="I4572" s="40" t="str">
        <f>VLOOKUP(B4572,辅助信息!E:I,3,FALSE)</f>
        <v>(五冶建设空港兴城怡心街道83亩项目)成都市双流区怡心街道高峰社区一组剑和路一段空港兴城怡心街道83亩项目中国五冶项目部</v>
      </c>
      <c r="J4572" s="40" t="str">
        <f>VLOOKUP(B4572,辅助信息!E:I,4,FALSE)</f>
        <v>王刚</v>
      </c>
      <c r="K4572" s="40">
        <f>VLOOKUP(J4572,辅助信息!H:I,2,FALSE)</f>
        <v>15881190525</v>
      </c>
      <c r="L4572" s="111" t="str">
        <f>VLOOKUP(B4572,辅助信息!E:J,6,FALSE)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572" s="64" t="str">
        <f ca="1" t="shared" si="224"/>
        <v/>
      </c>
      <c r="P4572" s="64" t="str">
        <f ca="1" t="shared" si="225"/>
        <v/>
      </c>
      <c r="Q4572" s="29" t="str">
        <f>VLOOKUP(B4572,辅助信息!E:M,9,FALSE)</f>
        <v>ZTWM-CDGS-XS-2025-0073-五冶天府-成都怡心湖片区及龙泉驿医院等项目</v>
      </c>
      <c r="R4572" s="29" t="str">
        <f>_xlfn._xlws.FILTER(辅助信息!D:D,辅助信息!E:E=B4572)</f>
        <v>五冶建设空港兴城怡心街道83亩项目</v>
      </c>
    </row>
    <row r="4573" hidden="1" spans="2:18">
      <c r="B4573" s="137" t="s">
        <v>203</v>
      </c>
      <c r="C4573" s="145">
        <v>45945</v>
      </c>
      <c r="D4573" s="40" t="str">
        <f>VLOOKUP(B4573,辅助信息!E:K,7,FALSE)</f>
        <v>JWDDCD2025102100479</v>
      </c>
      <c r="E4573" s="40" t="str">
        <f>VLOOKUP(F4573,辅助信息!A:B,2,FALSE)</f>
        <v>螺纹钢</v>
      </c>
      <c r="F4573" s="40" t="s">
        <v>65</v>
      </c>
      <c r="G4573" s="36">
        <v>3</v>
      </c>
      <c r="H4573" s="136">
        <f>IF(SUMIFS('[1]2025年已发货'!$E:$E,'[1]2025年已发货'!$F:$F,C4573,'[1]2025年已发货'!$C:$C,F4573,'[1]2025年已发货'!$G:$G,I4573,'[1]2025年已发货'!$H:$H,J4573)=0,"未发货",SUMIFS('[1]2025年已发货'!$E:$E,'[1]2025年已发货'!$F:$F,C4573,'[1]2025年已发货'!$C:$C,F4573,'[1]2025年已发货'!$G:$G,I4573,'[1]2025年已发货'!$H:$H,J4573))</f>
        <v>3</v>
      </c>
      <c r="I4573" s="40" t="str">
        <f>VLOOKUP(B4573,辅助信息!E:I,3,FALSE)</f>
        <v>(五冶建设空港兴城怡心街道83亩项目)成都市双流区怡心街道高峰社区一组剑和路一段空港兴城怡心街道83亩项目中国五冶项目部</v>
      </c>
      <c r="J4573" s="40" t="str">
        <f>VLOOKUP(B4573,辅助信息!E:I,4,FALSE)</f>
        <v>王刚</v>
      </c>
      <c r="K4573" s="40">
        <f>VLOOKUP(J4573,辅助信息!H:I,2,FALSE)</f>
        <v>15881190525</v>
      </c>
      <c r="L4573" s="111" t="str">
        <f>VLOOKUP(B4573,辅助信息!E:J,6,FALSE)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573" s="64" t="str">
        <f ca="1" t="shared" si="224"/>
        <v/>
      </c>
      <c r="P4573" s="64" t="str">
        <f ca="1" t="shared" si="225"/>
        <v/>
      </c>
      <c r="Q4573" s="29" t="str">
        <f>VLOOKUP(B4573,辅助信息!E:M,9,FALSE)</f>
        <v>ZTWM-CDGS-XS-2025-0073-五冶天府-成都怡心湖片区及龙泉驿医院等项目</v>
      </c>
      <c r="R4573" s="29" t="str">
        <f>_xlfn._xlws.FILTER(辅助信息!D:D,辅助信息!E:E=B4573)</f>
        <v>五冶建设空港兴城怡心街道83亩项目</v>
      </c>
    </row>
    <row r="4574" hidden="1" spans="2:18">
      <c r="B4574" s="137" t="s">
        <v>203</v>
      </c>
      <c r="C4574" s="145">
        <v>45945</v>
      </c>
      <c r="D4574" s="40" t="str">
        <f>VLOOKUP(B4574,辅助信息!E:K,7,FALSE)</f>
        <v>JWDDCD2025102100479</v>
      </c>
      <c r="E4574" s="40" t="str">
        <f>VLOOKUP(F4574,辅助信息!A:B,2,FALSE)</f>
        <v>螺纹钢</v>
      </c>
      <c r="F4574" s="40" t="s">
        <v>66</v>
      </c>
      <c r="G4574" s="36">
        <v>14</v>
      </c>
      <c r="H4574" s="136">
        <f>IF(SUMIFS('[1]2025年已发货'!$E:$E,'[1]2025年已发货'!$F:$F,C4574,'[1]2025年已发货'!$C:$C,F4574,'[1]2025年已发货'!$G:$G,I4574,'[1]2025年已发货'!$H:$H,J4574)=0,"未发货",SUMIFS('[1]2025年已发货'!$E:$E,'[1]2025年已发货'!$F:$F,C4574,'[1]2025年已发货'!$C:$C,F4574,'[1]2025年已发货'!$G:$G,I4574,'[1]2025年已发货'!$H:$H,J4574))</f>
        <v>14</v>
      </c>
      <c r="I4574" s="40" t="str">
        <f>VLOOKUP(B4574,辅助信息!E:I,3,FALSE)</f>
        <v>(五冶建设空港兴城怡心街道83亩项目)成都市双流区怡心街道高峰社区一组剑和路一段空港兴城怡心街道83亩项目中国五冶项目部</v>
      </c>
      <c r="J4574" s="40" t="str">
        <f>VLOOKUP(B4574,辅助信息!E:I,4,FALSE)</f>
        <v>王刚</v>
      </c>
      <c r="K4574" s="40">
        <f>VLOOKUP(J4574,辅助信息!H:I,2,FALSE)</f>
        <v>15881190525</v>
      </c>
      <c r="L4574" s="111" t="str">
        <f>VLOOKUP(B4574,辅助信息!E:J,6,FALSE)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574" s="64" t="str">
        <f ca="1" t="shared" si="224"/>
        <v/>
      </c>
      <c r="P4574" s="64" t="str">
        <f ca="1" t="shared" si="225"/>
        <v/>
      </c>
      <c r="Q4574" s="29" t="str">
        <f>VLOOKUP(B4574,辅助信息!E:M,9,FALSE)</f>
        <v>ZTWM-CDGS-XS-2025-0073-五冶天府-成都怡心湖片区及龙泉驿医院等项目</v>
      </c>
      <c r="R4574" s="29" t="str">
        <f>_xlfn._xlws.FILTER(辅助信息!D:D,辅助信息!E:E=B4574)</f>
        <v>五冶建设空港兴城怡心街道83亩项目</v>
      </c>
    </row>
    <row r="4575" hidden="1" spans="2:18">
      <c r="B4575" s="137" t="s">
        <v>228</v>
      </c>
      <c r="C4575" s="72">
        <v>45945</v>
      </c>
      <c r="D4575" s="40" t="str">
        <f>VLOOKUP(B4575,辅助信息!E:K,7,FALSE)</f>
        <v>JWDDCD2025092400190</v>
      </c>
      <c r="E4575" s="40" t="str">
        <f>VLOOKUP(F4575,辅助信息!A:B,2,FALSE)</f>
        <v>螺纹钢</v>
      </c>
      <c r="F4575" s="40" t="s">
        <v>27</v>
      </c>
      <c r="G4575" s="36">
        <v>17</v>
      </c>
      <c r="H4575" s="136" t="str">
        <f>IF(SUMIFS('[1]2025年已发货'!$E:$E,'[1]2025年已发货'!$F:$F,C4575,'[1]2025年已发货'!$C:$C,F4575,'[1]2025年已发货'!$G:$G,I4575,'[1]2025年已发货'!$H:$H,J4575)=0,"未发货",SUMIFS('[1]2025年已发货'!$E:$E,'[1]2025年已发货'!$F:$F,C4575,'[1]2025年已发货'!$C:$C,F4575,'[1]2025年已发货'!$G:$G,I4575,'[1]2025年已发货'!$H:$H,J4575))</f>
        <v>未发货</v>
      </c>
      <c r="I4575" s="40" t="str">
        <f>VLOOKUP(B4575,辅助信息!E:I,3,FALSE)</f>
        <v>(五冶钢构龙泉东洪片区70亩住宅、商业及配套工程项目二标段)成都市龙泉驿外东洪路地铁2号线惠王陵地铁C口</v>
      </c>
      <c r="J4575" s="40" t="str">
        <f>VLOOKUP(B4575,辅助信息!E:I,4,FALSE)</f>
        <v>蒋嗣伟</v>
      </c>
      <c r="K4575" s="40">
        <f>VLOOKUP(J4575,辅助信息!H:I,2,FALSE)</f>
        <v>15014331252</v>
      </c>
      <c r="L4575" s="111">
        <f>VLOOKUP(B4575,辅助信息!E:J,6,FALSE)</f>
        <v>0</v>
      </c>
      <c r="O4575" s="64" t="str">
        <f ca="1" t="shared" si="224"/>
        <v/>
      </c>
      <c r="P4575" s="64" t="str">
        <f ca="1" t="shared" si="225"/>
        <v/>
      </c>
      <c r="Q4575" s="29" t="str">
        <f>VLOOKUP(B4575,辅助信息!E:M,9,FALSE)</f>
        <v>ZTWM-CDGS-XS-2025-0156-五冶钢构-2025年九月第一批次钢筋采购合同(三圣乡项目)-中铁物贸成都公司</v>
      </c>
      <c r="R4575" s="29" t="str">
        <f>_xlfn._xlws.FILTER(辅助信息!D:D,辅助信息!E:E=B4575)</f>
        <v>五冶钢构龙泉东洪片区(70亩、85亩)住宅、商业及配套工程项目</v>
      </c>
    </row>
    <row r="4576" hidden="1" spans="2:18">
      <c r="B4576" s="137" t="s">
        <v>228</v>
      </c>
      <c r="C4576" s="72">
        <v>45945</v>
      </c>
      <c r="D4576" s="40" t="str">
        <f>VLOOKUP(B4576,辅助信息!E:K,7,FALSE)</f>
        <v>JWDDCD2025092400190</v>
      </c>
      <c r="E4576" s="40" t="str">
        <f>VLOOKUP(F4576,辅助信息!A:B,2,FALSE)</f>
        <v>螺纹钢</v>
      </c>
      <c r="F4576" s="40" t="s">
        <v>19</v>
      </c>
      <c r="G4576" s="36">
        <v>20</v>
      </c>
      <c r="H4576" s="136">
        <f>IF(SUMIFS('[1]2025年已发货'!$E:$E,'[1]2025年已发货'!$F:$F,C4576,'[1]2025年已发货'!$C:$C,F4576,'[1]2025年已发货'!$G:$G,I4576,'[1]2025年已发货'!$H:$H,J4576)=0,"未发货",SUMIFS('[1]2025年已发货'!$E:$E,'[1]2025年已发货'!$F:$F,C4576,'[1]2025年已发货'!$C:$C,F4576,'[1]2025年已发货'!$G:$G,I4576,'[1]2025年已发货'!$H:$H,J4576))</f>
        <v>20</v>
      </c>
      <c r="I4576" s="40" t="str">
        <f>VLOOKUP(B4576,辅助信息!E:I,3,FALSE)</f>
        <v>(五冶钢构龙泉东洪片区70亩住宅、商业及配套工程项目二标段)成都市龙泉驿外东洪路地铁2号线惠王陵地铁C口</v>
      </c>
      <c r="J4576" s="40" t="str">
        <f>VLOOKUP(B4576,辅助信息!E:I,4,FALSE)</f>
        <v>蒋嗣伟</v>
      </c>
      <c r="K4576" s="40">
        <f>VLOOKUP(J4576,辅助信息!H:I,2,FALSE)</f>
        <v>15014331252</v>
      </c>
      <c r="L4576" s="111">
        <f>VLOOKUP(B4576,辅助信息!E:J,6,FALSE)</f>
        <v>0</v>
      </c>
      <c r="O4576" s="64" t="str">
        <f ca="1" t="shared" ref="O4576:O4639" si="226">IF(OR(M4576="",N4576&lt;&gt;""),"",MAX(M4576-TODAY(),0))</f>
        <v/>
      </c>
      <c r="P4576" s="64" t="str">
        <f ca="1" t="shared" ref="P4576:P4639" si="227">IF(M4576="","",IF(N4576&lt;&gt;"",MAX(N4576-M4576,0),IF(TODAY()&gt;M4576,TODAY()-M4576,0)))</f>
        <v/>
      </c>
      <c r="Q4576" s="29" t="str">
        <f>VLOOKUP(B4576,辅助信息!E:M,9,FALSE)</f>
        <v>ZTWM-CDGS-XS-2025-0156-五冶钢构-2025年九月第一批次钢筋采购合同(三圣乡项目)-中铁物贸成都公司</v>
      </c>
      <c r="R4576" s="29" t="str">
        <f>_xlfn._xlws.FILTER(辅助信息!D:D,辅助信息!E:E=B4576)</f>
        <v>五冶钢构龙泉东洪片区(70亩、85亩)住宅、商业及配套工程项目</v>
      </c>
    </row>
    <row r="4577" hidden="1" spans="2:18">
      <c r="B4577" s="137" t="s">
        <v>228</v>
      </c>
      <c r="C4577" s="72">
        <v>45945</v>
      </c>
      <c r="D4577" s="40" t="str">
        <f>VLOOKUP(B4577,辅助信息!E:K,7,FALSE)</f>
        <v>JWDDCD2025092400190</v>
      </c>
      <c r="E4577" s="40" t="str">
        <f>VLOOKUP(F4577,辅助信息!A:B,2,FALSE)</f>
        <v>螺纹钢</v>
      </c>
      <c r="F4577" s="40" t="s">
        <v>18</v>
      </c>
      <c r="G4577" s="36">
        <v>15</v>
      </c>
      <c r="H4577" s="136">
        <f>IF(SUMIFS('[1]2025年已发货'!$E:$E,'[1]2025年已发货'!$F:$F,C4577,'[1]2025年已发货'!$C:$C,F4577,'[1]2025年已发货'!$G:$G,I4577,'[1]2025年已发货'!$H:$H,J4577)=0,"未发货",SUMIFS('[1]2025年已发货'!$E:$E,'[1]2025年已发货'!$F:$F,C4577,'[1]2025年已发货'!$C:$C,F4577,'[1]2025年已发货'!$G:$G,I4577,'[1]2025年已发货'!$H:$H,J4577))</f>
        <v>15</v>
      </c>
      <c r="I4577" s="40" t="str">
        <f>VLOOKUP(B4577,辅助信息!E:I,3,FALSE)</f>
        <v>(五冶钢构龙泉东洪片区70亩住宅、商业及配套工程项目二标段)成都市龙泉驿外东洪路地铁2号线惠王陵地铁C口</v>
      </c>
      <c r="J4577" s="40" t="str">
        <f>VLOOKUP(B4577,辅助信息!E:I,4,FALSE)</f>
        <v>蒋嗣伟</v>
      </c>
      <c r="K4577" s="40">
        <f>VLOOKUP(J4577,辅助信息!H:I,2,FALSE)</f>
        <v>15014331252</v>
      </c>
      <c r="L4577" s="111">
        <f>VLOOKUP(B4577,辅助信息!E:J,6,FALSE)</f>
        <v>0</v>
      </c>
      <c r="O4577" s="64" t="str">
        <f ca="1" t="shared" si="226"/>
        <v/>
      </c>
      <c r="P4577" s="64" t="str">
        <f ca="1" t="shared" si="227"/>
        <v/>
      </c>
      <c r="Q4577" s="29" t="str">
        <f>VLOOKUP(B4577,辅助信息!E:M,9,FALSE)</f>
        <v>ZTWM-CDGS-XS-2025-0156-五冶钢构-2025年九月第一批次钢筋采购合同(三圣乡项目)-中铁物贸成都公司</v>
      </c>
      <c r="R4577" s="29" t="str">
        <f>_xlfn._xlws.FILTER(辅助信息!D:D,辅助信息!E:E=B4577)</f>
        <v>五冶钢构龙泉东洪片区(70亩、85亩)住宅、商业及配套工程项目</v>
      </c>
    </row>
    <row r="4578" hidden="1" spans="2:18">
      <c r="B4578" s="137" t="s">
        <v>228</v>
      </c>
      <c r="C4578" s="72">
        <v>45945</v>
      </c>
      <c r="D4578" s="40" t="str">
        <f>VLOOKUP(B4578,辅助信息!E:K,7,FALSE)</f>
        <v>JWDDCD2025092400190</v>
      </c>
      <c r="E4578" s="40" t="str">
        <f>VLOOKUP(F4578,辅助信息!A:B,2,FALSE)</f>
        <v>盘螺</v>
      </c>
      <c r="F4578" s="40" t="s">
        <v>40</v>
      </c>
      <c r="G4578" s="36">
        <v>18</v>
      </c>
      <c r="H4578" s="136">
        <f>IF(SUMIFS('[1]2025年已发货'!$E:$E,'[1]2025年已发货'!$F:$F,C4578,'[1]2025年已发货'!$C:$C,F4578,'[1]2025年已发货'!$G:$G,I4578,'[1]2025年已发货'!$H:$H,J4578)=0,"未发货",SUMIFS('[1]2025年已发货'!$E:$E,'[1]2025年已发货'!$F:$F,C4578,'[1]2025年已发货'!$C:$C,F4578,'[1]2025年已发货'!$G:$G,I4578,'[1]2025年已发货'!$H:$H,J4578))</f>
        <v>18</v>
      </c>
      <c r="I4578" s="40" t="str">
        <f>VLOOKUP(B4578,辅助信息!E:I,3,FALSE)</f>
        <v>(五冶钢构龙泉东洪片区70亩住宅、商业及配套工程项目二标段)成都市龙泉驿外东洪路地铁2号线惠王陵地铁C口</v>
      </c>
      <c r="J4578" s="40" t="str">
        <f>VLOOKUP(B4578,辅助信息!E:I,4,FALSE)</f>
        <v>蒋嗣伟</v>
      </c>
      <c r="K4578" s="40">
        <f>VLOOKUP(J4578,辅助信息!H:I,2,FALSE)</f>
        <v>15014331252</v>
      </c>
      <c r="L4578" s="111">
        <f>VLOOKUP(B4578,辅助信息!E:J,6,FALSE)</f>
        <v>0</v>
      </c>
      <c r="O4578" s="64" t="str">
        <f ca="1" t="shared" si="226"/>
        <v/>
      </c>
      <c r="P4578" s="64" t="str">
        <f ca="1" t="shared" si="227"/>
        <v/>
      </c>
      <c r="Q4578" s="29" t="str">
        <f>VLOOKUP(B4578,辅助信息!E:M,9,FALSE)</f>
        <v>ZTWM-CDGS-XS-2025-0156-五冶钢构-2025年九月第一批次钢筋采购合同(三圣乡项目)-中铁物贸成都公司</v>
      </c>
      <c r="R4578" s="29" t="str">
        <f>_xlfn._xlws.FILTER(辅助信息!D:D,辅助信息!E:E=B4578)</f>
        <v>五冶钢构龙泉东洪片区(70亩、85亩)住宅、商业及配套工程项目</v>
      </c>
    </row>
    <row r="4579" hidden="1" spans="2:18">
      <c r="B4579" s="137" t="s">
        <v>240</v>
      </c>
      <c r="C4579" s="72">
        <v>45945</v>
      </c>
      <c r="D4579" s="40" t="str">
        <f>VLOOKUP(B4579,辅助信息!E:K,7,FALSE)</f>
        <v>JWDDCD2025092400204</v>
      </c>
      <c r="E4579" s="40" t="str">
        <f>VLOOKUP(F4579,辅助信息!A:B,2,FALSE)</f>
        <v>高线</v>
      </c>
      <c r="F4579" s="40" t="s">
        <v>53</v>
      </c>
      <c r="G4579" s="36">
        <v>2.5</v>
      </c>
      <c r="H4579" s="136" t="str">
        <f>IF(SUMIFS('[1]2025年已发货'!$E:$E,'[1]2025年已发货'!$F:$F,C4579,'[1]2025年已发货'!$C:$C,F4579,'[1]2025年已发货'!$G:$G,I4579,'[1]2025年已发货'!$H:$H,J4579)=0,"未发货",SUMIFS('[1]2025年已发货'!$E:$E,'[1]2025年已发货'!$F:$F,C4579,'[1]2025年已发货'!$C:$C,F4579,'[1]2025年已发货'!$G:$G,I4579,'[1]2025年已发货'!$H:$H,J4579))</f>
        <v>未发货</v>
      </c>
      <c r="I4579" s="40" t="str">
        <f>VLOOKUP(B4579,辅助信息!E:I,3,FALSE)</f>
        <v>(五冶钢构龙泉东洪片区70亩住宅、商业及配套工程项目三标段)成都市龙泉驿外东洪路地铁2号线惠王陵地铁C口</v>
      </c>
      <c r="J4579" s="40" t="str">
        <f>VLOOKUP(B4579,辅助信息!E:I,4,FALSE)</f>
        <v>蒋嗣伟</v>
      </c>
      <c r="K4579" s="40">
        <f>VLOOKUP(J4579,辅助信息!H:I,2,FALSE)</f>
        <v>15014331252</v>
      </c>
      <c r="L4579" s="111">
        <f>VLOOKUP(B4579,辅助信息!E:J,6,FALSE)</f>
        <v>0</v>
      </c>
      <c r="O4579" s="64" t="str">
        <f ca="1" t="shared" si="226"/>
        <v/>
      </c>
      <c r="P4579" s="64" t="str">
        <f ca="1" t="shared" si="227"/>
        <v/>
      </c>
      <c r="Q4579" s="29" t="str">
        <f>VLOOKUP(B4579,辅助信息!E:M,9,FALSE)</f>
        <v>ZTWM-CDGS-XS-2025-0156-五冶钢构-2025年九月第一批次钢筋采购合同(三圣乡项目)-中铁物贸成都公司</v>
      </c>
      <c r="R4579" s="29" t="str">
        <f>_xlfn._xlws.FILTER(辅助信息!D:D,辅助信息!E:E=B4579)</f>
        <v>五冶钢构龙泉东洪片区(70亩、85亩)住宅、商业及配套工程项目</v>
      </c>
    </row>
    <row r="4580" hidden="1" spans="2:18">
      <c r="B4580" s="137" t="s">
        <v>240</v>
      </c>
      <c r="C4580" s="72">
        <v>45945</v>
      </c>
      <c r="D4580" s="40" t="str">
        <f>VLOOKUP(B4580,辅助信息!E:K,7,FALSE)</f>
        <v>JWDDCD2025092400204</v>
      </c>
      <c r="E4580" s="40" t="str">
        <f>VLOOKUP(F4580,辅助信息!A:B,2,FALSE)</f>
        <v>盘螺</v>
      </c>
      <c r="F4580" s="40" t="s">
        <v>41</v>
      </c>
      <c r="G4580" s="36">
        <v>15</v>
      </c>
      <c r="H4580" s="136" t="str">
        <f>IF(SUMIFS('[1]2025年已发货'!$E:$E,'[1]2025年已发货'!$F:$F,C4580,'[1]2025年已发货'!$C:$C,F4580,'[1]2025年已发货'!$G:$G,I4580,'[1]2025年已发货'!$H:$H,J4580)=0,"未发货",SUMIFS('[1]2025年已发货'!$E:$E,'[1]2025年已发货'!$F:$F,C4580,'[1]2025年已发货'!$C:$C,F4580,'[1]2025年已发货'!$G:$G,I4580,'[1]2025年已发货'!$H:$H,J4580))</f>
        <v>未发货</v>
      </c>
      <c r="I4580" s="40" t="str">
        <f>VLOOKUP(B4580,辅助信息!E:I,3,FALSE)</f>
        <v>(五冶钢构龙泉东洪片区70亩住宅、商业及配套工程项目三标段)成都市龙泉驿外东洪路地铁2号线惠王陵地铁C口</v>
      </c>
      <c r="J4580" s="40" t="str">
        <f>VLOOKUP(B4580,辅助信息!E:I,4,FALSE)</f>
        <v>蒋嗣伟</v>
      </c>
      <c r="K4580" s="40">
        <f>VLOOKUP(J4580,辅助信息!H:I,2,FALSE)</f>
        <v>15014331252</v>
      </c>
      <c r="L4580" s="111">
        <f>VLOOKUP(B4580,辅助信息!E:J,6,FALSE)</f>
        <v>0</v>
      </c>
      <c r="O4580" s="64" t="str">
        <f ca="1" t="shared" si="226"/>
        <v/>
      </c>
      <c r="P4580" s="64" t="str">
        <f ca="1" t="shared" si="227"/>
        <v/>
      </c>
      <c r="Q4580" s="29" t="str">
        <f>VLOOKUP(B4580,辅助信息!E:M,9,FALSE)</f>
        <v>ZTWM-CDGS-XS-2025-0156-五冶钢构-2025年九月第一批次钢筋采购合同(三圣乡项目)-中铁物贸成都公司</v>
      </c>
      <c r="R4580" s="29" t="str">
        <f>_xlfn._xlws.FILTER(辅助信息!D:D,辅助信息!E:E=B4580)</f>
        <v>五冶钢构龙泉东洪片区(70亩、85亩)住宅、商业及配套工程项目</v>
      </c>
    </row>
    <row r="4581" hidden="1" spans="2:18">
      <c r="B4581" s="137" t="s">
        <v>240</v>
      </c>
      <c r="C4581" s="72">
        <v>45945</v>
      </c>
      <c r="D4581" s="40" t="str">
        <f>VLOOKUP(B4581,辅助信息!E:K,7,FALSE)</f>
        <v>JWDDCD2025092400204</v>
      </c>
      <c r="E4581" s="40" t="str">
        <f>VLOOKUP(F4581,辅助信息!A:B,2,FALSE)</f>
        <v>盘螺</v>
      </c>
      <c r="F4581" s="40" t="s">
        <v>49</v>
      </c>
      <c r="G4581" s="36">
        <v>5</v>
      </c>
      <c r="H4581" s="136" t="str">
        <f>IF(SUMIFS('[1]2025年已发货'!$E:$E,'[1]2025年已发货'!$F:$F,C4581,'[1]2025年已发货'!$C:$C,F4581,'[1]2025年已发货'!$G:$G,I4581,'[1]2025年已发货'!$H:$H,J4581)=0,"未发货",SUMIFS('[1]2025年已发货'!$E:$E,'[1]2025年已发货'!$F:$F,C4581,'[1]2025年已发货'!$C:$C,F4581,'[1]2025年已发货'!$G:$G,I4581,'[1]2025年已发货'!$H:$H,J4581))</f>
        <v>未发货</v>
      </c>
      <c r="I4581" s="40" t="str">
        <f>VLOOKUP(B4581,辅助信息!E:I,3,FALSE)</f>
        <v>(五冶钢构龙泉东洪片区70亩住宅、商业及配套工程项目三标段)成都市龙泉驿外东洪路地铁2号线惠王陵地铁C口</v>
      </c>
      <c r="J4581" s="40" t="str">
        <f>VLOOKUP(B4581,辅助信息!E:I,4,FALSE)</f>
        <v>蒋嗣伟</v>
      </c>
      <c r="K4581" s="40">
        <f>VLOOKUP(J4581,辅助信息!H:I,2,FALSE)</f>
        <v>15014331252</v>
      </c>
      <c r="L4581" s="111">
        <f>VLOOKUP(B4581,辅助信息!E:J,6,FALSE)</f>
        <v>0</v>
      </c>
      <c r="O4581" s="64" t="str">
        <f ca="1" t="shared" si="226"/>
        <v/>
      </c>
      <c r="P4581" s="64" t="str">
        <f ca="1" t="shared" si="227"/>
        <v/>
      </c>
      <c r="Q4581" s="29" t="str">
        <f>VLOOKUP(B4581,辅助信息!E:M,9,FALSE)</f>
        <v>ZTWM-CDGS-XS-2025-0156-五冶钢构-2025年九月第一批次钢筋采购合同(三圣乡项目)-中铁物贸成都公司</v>
      </c>
      <c r="R4581" s="29" t="str">
        <f>_xlfn._xlws.FILTER(辅助信息!D:D,辅助信息!E:E=B4581)</f>
        <v>五冶钢构龙泉东洪片区(70亩、85亩)住宅、商业及配套工程项目</v>
      </c>
    </row>
    <row r="4582" hidden="1" spans="2:18">
      <c r="B4582" s="137" t="s">
        <v>240</v>
      </c>
      <c r="C4582" s="72">
        <v>45945</v>
      </c>
      <c r="D4582" s="40" t="str">
        <f>VLOOKUP(B4582,辅助信息!E:K,7,FALSE)</f>
        <v>JWDDCD2025092400204</v>
      </c>
      <c r="E4582" s="40" t="str">
        <f>VLOOKUP(F4582,辅助信息!A:B,2,FALSE)</f>
        <v>盘螺</v>
      </c>
      <c r="F4582" s="40" t="s">
        <v>40</v>
      </c>
      <c r="G4582" s="36">
        <v>10</v>
      </c>
      <c r="H4582" s="136" t="str">
        <f>IF(SUMIFS('[1]2025年已发货'!$E:$E,'[1]2025年已发货'!$F:$F,C4582,'[1]2025年已发货'!$C:$C,F4582,'[1]2025年已发货'!$G:$G,I4582,'[1]2025年已发货'!$H:$H,J4582)=0,"未发货",SUMIFS('[1]2025年已发货'!$E:$E,'[1]2025年已发货'!$F:$F,C4582,'[1]2025年已发货'!$C:$C,F4582,'[1]2025年已发货'!$G:$G,I4582,'[1]2025年已发货'!$H:$H,J4582))</f>
        <v>未发货</v>
      </c>
      <c r="I4582" s="40" t="str">
        <f>VLOOKUP(B4582,辅助信息!E:I,3,FALSE)</f>
        <v>(五冶钢构龙泉东洪片区70亩住宅、商业及配套工程项目三标段)成都市龙泉驿外东洪路地铁2号线惠王陵地铁C口</v>
      </c>
      <c r="J4582" s="40" t="str">
        <f>VLOOKUP(B4582,辅助信息!E:I,4,FALSE)</f>
        <v>蒋嗣伟</v>
      </c>
      <c r="K4582" s="40">
        <f>VLOOKUP(J4582,辅助信息!H:I,2,FALSE)</f>
        <v>15014331252</v>
      </c>
      <c r="L4582" s="111">
        <f>VLOOKUP(B4582,辅助信息!E:J,6,FALSE)</f>
        <v>0</v>
      </c>
      <c r="O4582" s="64" t="str">
        <f ca="1" t="shared" si="226"/>
        <v/>
      </c>
      <c r="P4582" s="64" t="str">
        <f ca="1" t="shared" si="227"/>
        <v/>
      </c>
      <c r="Q4582" s="29" t="str">
        <f>VLOOKUP(B4582,辅助信息!E:M,9,FALSE)</f>
        <v>ZTWM-CDGS-XS-2025-0156-五冶钢构-2025年九月第一批次钢筋采购合同(三圣乡项目)-中铁物贸成都公司</v>
      </c>
      <c r="R4582" s="29" t="str">
        <f>_xlfn._xlws.FILTER(辅助信息!D:D,辅助信息!E:E=B4582)</f>
        <v>五冶钢构龙泉东洪片区(70亩、85亩)住宅、商业及配套工程项目</v>
      </c>
    </row>
    <row r="4583" hidden="1" spans="2:18">
      <c r="B4583" s="137" t="s">
        <v>224</v>
      </c>
      <c r="C4583" s="72">
        <v>45945</v>
      </c>
      <c r="D4583" s="40" t="str">
        <f>VLOOKUP(B4583,辅助信息!E:K,7,FALSE)</f>
        <v>JWDDCD2025092400188</v>
      </c>
      <c r="E4583" s="40" t="str">
        <f>VLOOKUP(F4583,辅助信息!A:B,2,FALSE)</f>
        <v>螺纹钢</v>
      </c>
      <c r="F4583" s="40" t="s">
        <v>27</v>
      </c>
      <c r="G4583" s="36">
        <v>35</v>
      </c>
      <c r="H4583" s="136">
        <f>IF(SUMIFS('[1]2025年已发货'!$E:$E,'[1]2025年已发货'!$F:$F,C4583,'[1]2025年已发货'!$C:$C,F4583,'[1]2025年已发货'!$G:$G,I4583,'[1]2025年已发货'!$H:$H,J4583)=0,"未发货",SUMIFS('[1]2025年已发货'!$E:$E,'[1]2025年已发货'!$F:$F,C4583,'[1]2025年已发货'!$C:$C,F4583,'[1]2025年已发货'!$G:$G,I4583,'[1]2025年已发货'!$H:$H,J4583))</f>
        <v>35</v>
      </c>
      <c r="I4583" s="40" t="str">
        <f>VLOOKUP(B4583,辅助信息!E:I,3,FALSE)</f>
        <v>(五冶钢构龙泉东洪片区70亩住宅、商业及配套工程项目一标段)成都市龙泉驿外东洪路地铁2号线惠王陵地铁C口</v>
      </c>
      <c r="J4583" s="40" t="str">
        <f>VLOOKUP(B4583,辅助信息!E:I,4,FALSE)</f>
        <v>邹爱国</v>
      </c>
      <c r="K4583" s="40">
        <f>VLOOKUP(J4583,辅助信息!H:I,2,FALSE)</f>
        <v>13540231225</v>
      </c>
      <c r="L4583" s="111">
        <f>VLOOKUP(B4583,辅助信息!E:J,6,FALSE)</f>
        <v>0</v>
      </c>
      <c r="O4583" s="64" t="str">
        <f ca="1" t="shared" si="226"/>
        <v/>
      </c>
      <c r="P4583" s="64" t="str">
        <f ca="1" t="shared" si="227"/>
        <v/>
      </c>
      <c r="Q4583" s="29" t="str">
        <f>VLOOKUP(B4583,辅助信息!E:M,9,FALSE)</f>
        <v>ZTWM-CDGS-XS-2025-0156-五冶钢构-2025年九月第一批次钢筋采购合同(三圣乡项目)-中铁物贸成都公司</v>
      </c>
      <c r="R4583" s="29" t="str">
        <f>_xlfn._xlws.FILTER(辅助信息!D:D,辅助信息!E:E=B4583)</f>
        <v>五冶钢构龙泉东洪片区(70亩、85亩)住宅、商业及配套工程项目</v>
      </c>
    </row>
    <row r="4584" hidden="1" spans="2:18">
      <c r="B4584" s="137" t="s">
        <v>224</v>
      </c>
      <c r="C4584" s="72">
        <v>45945</v>
      </c>
      <c r="D4584" s="40" t="str">
        <f>VLOOKUP(B4584,辅助信息!E:K,7,FALSE)</f>
        <v>JWDDCD2025092400188</v>
      </c>
      <c r="E4584" s="40" t="str">
        <f>VLOOKUP(F4584,辅助信息!A:B,2,FALSE)</f>
        <v>盘螺</v>
      </c>
      <c r="F4584" s="40" t="s">
        <v>41</v>
      </c>
      <c r="G4584" s="36">
        <v>30</v>
      </c>
      <c r="H4584" s="136">
        <f>IF(SUMIFS('[1]2025年已发货'!$E:$E,'[1]2025年已发货'!$F:$F,C4584,'[1]2025年已发货'!$C:$C,F4584,'[1]2025年已发货'!$G:$G,I4584,'[1]2025年已发货'!$H:$H,J4584)=0,"未发货",SUMIFS('[1]2025年已发货'!$E:$E,'[1]2025年已发货'!$F:$F,C4584,'[1]2025年已发货'!$C:$C,F4584,'[1]2025年已发货'!$G:$G,I4584,'[1]2025年已发货'!$H:$H,J4584))</f>
        <v>30</v>
      </c>
      <c r="I4584" s="40" t="str">
        <f>VLOOKUP(B4584,辅助信息!E:I,3,FALSE)</f>
        <v>(五冶钢构龙泉东洪片区70亩住宅、商业及配套工程项目一标段)成都市龙泉驿外东洪路地铁2号线惠王陵地铁C口</v>
      </c>
      <c r="J4584" s="40" t="str">
        <f>VLOOKUP(B4584,辅助信息!E:I,4,FALSE)</f>
        <v>邹爱国</v>
      </c>
      <c r="K4584" s="40">
        <f>VLOOKUP(J4584,辅助信息!H:I,2,FALSE)</f>
        <v>13540231225</v>
      </c>
      <c r="L4584" s="111">
        <f>VLOOKUP(B4584,辅助信息!E:J,6,FALSE)</f>
        <v>0</v>
      </c>
      <c r="O4584" s="64" t="str">
        <f ca="1" t="shared" si="226"/>
        <v/>
      </c>
      <c r="P4584" s="64" t="str">
        <f ca="1" t="shared" si="227"/>
        <v/>
      </c>
      <c r="Q4584" s="29" t="str">
        <f>VLOOKUP(B4584,辅助信息!E:M,9,FALSE)</f>
        <v>ZTWM-CDGS-XS-2025-0156-五冶钢构-2025年九月第一批次钢筋采购合同(三圣乡项目)-中铁物贸成都公司</v>
      </c>
      <c r="R4584" s="29" t="str">
        <f>_xlfn._xlws.FILTER(辅助信息!D:D,辅助信息!E:E=B4584)</f>
        <v>五冶钢构龙泉东洪片区(70亩、85亩)住宅、商业及配套工程项目</v>
      </c>
    </row>
    <row r="4585" hidden="1" spans="2:18">
      <c r="B4585" s="137" t="s">
        <v>224</v>
      </c>
      <c r="C4585" s="72">
        <v>45945</v>
      </c>
      <c r="D4585" s="40" t="str">
        <f>VLOOKUP(B4585,辅助信息!E:K,7,FALSE)</f>
        <v>JWDDCD2025092400188</v>
      </c>
      <c r="E4585" s="40" t="str">
        <f>VLOOKUP(F4585,辅助信息!A:B,2,FALSE)</f>
        <v>盘螺</v>
      </c>
      <c r="F4585" s="40" t="s">
        <v>40</v>
      </c>
      <c r="G4585" s="36">
        <v>40</v>
      </c>
      <c r="H4585" s="136">
        <f>IF(SUMIFS('[1]2025年已发货'!$E:$E,'[1]2025年已发货'!$F:$F,C4585,'[1]2025年已发货'!$C:$C,F4585,'[1]2025年已发货'!$G:$G,I4585,'[1]2025年已发货'!$H:$H,J4585)=0,"未发货",SUMIFS('[1]2025年已发货'!$E:$E,'[1]2025年已发货'!$F:$F,C4585,'[1]2025年已发货'!$C:$C,F4585,'[1]2025年已发货'!$G:$G,I4585,'[1]2025年已发货'!$H:$H,J4585))</f>
        <v>40</v>
      </c>
      <c r="I4585" s="40" t="str">
        <f>VLOOKUP(B4585,辅助信息!E:I,3,FALSE)</f>
        <v>(五冶钢构龙泉东洪片区70亩住宅、商业及配套工程项目一标段)成都市龙泉驿外东洪路地铁2号线惠王陵地铁C口</v>
      </c>
      <c r="J4585" s="40" t="str">
        <f>VLOOKUP(B4585,辅助信息!E:I,4,FALSE)</f>
        <v>邹爱国</v>
      </c>
      <c r="K4585" s="40">
        <f>VLOOKUP(J4585,辅助信息!H:I,2,FALSE)</f>
        <v>13540231225</v>
      </c>
      <c r="L4585" s="111">
        <f>VLOOKUP(B4585,辅助信息!E:J,6,FALSE)</f>
        <v>0</v>
      </c>
      <c r="O4585" s="64" t="str">
        <f ca="1" t="shared" si="226"/>
        <v/>
      </c>
      <c r="P4585" s="64" t="str">
        <f ca="1" t="shared" si="227"/>
        <v/>
      </c>
      <c r="Q4585" s="29" t="str">
        <f>VLOOKUP(B4585,辅助信息!E:M,9,FALSE)</f>
        <v>ZTWM-CDGS-XS-2025-0156-五冶钢构-2025年九月第一批次钢筋采购合同(三圣乡项目)-中铁物贸成都公司</v>
      </c>
      <c r="R4585" s="29" t="str">
        <f>_xlfn._xlws.FILTER(辅助信息!D:D,辅助信息!E:E=B4585)</f>
        <v>五冶钢构龙泉东洪片区(70亩、85亩)住宅、商业及配套工程项目</v>
      </c>
    </row>
    <row r="4586" hidden="1" spans="2:18">
      <c r="B4586" s="137" t="s">
        <v>229</v>
      </c>
      <c r="C4586" s="72">
        <v>45945</v>
      </c>
      <c r="D4586" s="40" t="str">
        <f>VLOOKUP(B4586,辅助信息!E:K,7,FALSE)</f>
        <v>JWDDCD2025092400212</v>
      </c>
      <c r="E4586" s="40" t="str">
        <f>VLOOKUP(F4586,辅助信息!A:B,2,FALSE)</f>
        <v>螺纹钢</v>
      </c>
      <c r="F4586" s="40" t="s">
        <v>27</v>
      </c>
      <c r="G4586" s="36">
        <v>60</v>
      </c>
      <c r="H4586" s="136" t="str">
        <f>IF(SUMIFS('[1]2025年已发货'!$E:$E,'[1]2025年已发货'!$F:$F,C4586,'[1]2025年已发货'!$C:$C,F4586,'[1]2025年已发货'!$G:$G,I4586,'[1]2025年已发货'!$H:$H,J4586)=0,"未发货",SUMIFS('[1]2025年已发货'!$E:$E,'[1]2025年已发货'!$F:$F,C4586,'[1]2025年已发货'!$C:$C,F4586,'[1]2025年已发货'!$G:$G,I4586,'[1]2025年已发货'!$H:$H,J4586))</f>
        <v>未发货</v>
      </c>
      <c r="I4586" s="40" t="str">
        <f>VLOOKUP(B4586,辅助信息!E:I,3,FALSE)</f>
        <v>(五冶钢构龙泉东洪片区85亩住宅、商业及配套工程项目三标段)成都市龙泉驿外东洪路地铁2号线惠王陵地铁C口</v>
      </c>
      <c r="J4586" s="40" t="str">
        <f>VLOOKUP(B4586,辅助信息!E:I,4,FALSE)</f>
        <v>王军宝</v>
      </c>
      <c r="K4586" s="40">
        <f>VLOOKUP(J4586,辅助信息!H:I,2,FALSE)</f>
        <v>13889142392</v>
      </c>
      <c r="L4586" s="111">
        <f>VLOOKUP(B4586,辅助信息!E:J,6,FALSE)</f>
        <v>0</v>
      </c>
      <c r="O4586" s="64" t="str">
        <f ca="1" t="shared" si="226"/>
        <v/>
      </c>
      <c r="P4586" s="64" t="str">
        <f ca="1" t="shared" si="227"/>
        <v/>
      </c>
      <c r="Q4586" s="29" t="str">
        <f>VLOOKUP(B4586,辅助信息!E:M,9,FALSE)</f>
        <v>ZTWM-CDGS-XS-2025-0156-五冶钢构-2025年九月第一批次钢筋采购合同(三圣乡项目)-中铁物贸成都公司</v>
      </c>
      <c r="R4586" s="29" t="str">
        <f>_xlfn._xlws.FILTER(辅助信息!D:D,辅助信息!E:E=B4586)</f>
        <v>五冶钢构龙泉东洪片区(70亩、85亩)住宅、商业及配套工程项目</v>
      </c>
    </row>
    <row r="4587" hidden="1" spans="2:18">
      <c r="B4587" s="137" t="s">
        <v>229</v>
      </c>
      <c r="C4587" s="72">
        <v>45945</v>
      </c>
      <c r="D4587" s="40" t="str">
        <f>VLOOKUP(B4587,辅助信息!E:K,7,FALSE)</f>
        <v>JWDDCD2025092400212</v>
      </c>
      <c r="E4587" s="40" t="str">
        <f>VLOOKUP(F4587,辅助信息!A:B,2,FALSE)</f>
        <v>螺纹钢</v>
      </c>
      <c r="F4587" s="40" t="s">
        <v>19</v>
      </c>
      <c r="G4587" s="36">
        <v>38</v>
      </c>
      <c r="H4587" s="136" t="str">
        <f>IF(SUMIFS('[1]2025年已发货'!$E:$E,'[1]2025年已发货'!$F:$F,C4587,'[1]2025年已发货'!$C:$C,F4587,'[1]2025年已发货'!$G:$G,I4587,'[1]2025年已发货'!$H:$H,J4587)=0,"未发货",SUMIFS('[1]2025年已发货'!$E:$E,'[1]2025年已发货'!$F:$F,C4587,'[1]2025年已发货'!$C:$C,F4587,'[1]2025年已发货'!$G:$G,I4587,'[1]2025年已发货'!$H:$H,J4587))</f>
        <v>未发货</v>
      </c>
      <c r="I4587" s="40" t="str">
        <f>VLOOKUP(B4587,辅助信息!E:I,3,FALSE)</f>
        <v>(五冶钢构龙泉东洪片区85亩住宅、商业及配套工程项目三标段)成都市龙泉驿外东洪路地铁2号线惠王陵地铁C口</v>
      </c>
      <c r="J4587" s="40" t="str">
        <f>VLOOKUP(B4587,辅助信息!E:I,4,FALSE)</f>
        <v>王军宝</v>
      </c>
      <c r="K4587" s="40">
        <f>VLOOKUP(J4587,辅助信息!H:I,2,FALSE)</f>
        <v>13889142392</v>
      </c>
      <c r="L4587" s="111">
        <f>VLOOKUP(B4587,辅助信息!E:J,6,FALSE)</f>
        <v>0</v>
      </c>
      <c r="O4587" s="64" t="str">
        <f ca="1" t="shared" si="226"/>
        <v/>
      </c>
      <c r="P4587" s="64" t="str">
        <f ca="1" t="shared" si="227"/>
        <v/>
      </c>
      <c r="Q4587" s="29" t="str">
        <f>VLOOKUP(B4587,辅助信息!E:M,9,FALSE)</f>
        <v>ZTWM-CDGS-XS-2025-0156-五冶钢构-2025年九月第一批次钢筋采购合同(三圣乡项目)-中铁物贸成都公司</v>
      </c>
      <c r="R4587" s="29" t="str">
        <f>_xlfn._xlws.FILTER(辅助信息!D:D,辅助信息!E:E=B4587)</f>
        <v>五冶钢构龙泉东洪片区(70亩、85亩)住宅、商业及配套工程项目</v>
      </c>
    </row>
    <row r="4588" hidden="1" spans="2:18">
      <c r="B4588" s="137" t="s">
        <v>229</v>
      </c>
      <c r="C4588" s="72">
        <v>45945</v>
      </c>
      <c r="D4588" s="40" t="str">
        <f>VLOOKUP(B4588,辅助信息!E:K,7,FALSE)</f>
        <v>JWDDCD2025092400212</v>
      </c>
      <c r="E4588" s="40" t="str">
        <f>VLOOKUP(F4588,辅助信息!A:B,2,FALSE)</f>
        <v>螺纹钢</v>
      </c>
      <c r="F4588" s="40" t="s">
        <v>33</v>
      </c>
      <c r="G4588" s="36">
        <v>20</v>
      </c>
      <c r="H4588" s="136" t="str">
        <f>IF(SUMIFS('[1]2025年已发货'!$E:$E,'[1]2025年已发货'!$F:$F,C4588,'[1]2025年已发货'!$C:$C,F4588,'[1]2025年已发货'!$G:$G,I4588,'[1]2025年已发货'!$H:$H,J4588)=0,"未发货",SUMIFS('[1]2025年已发货'!$E:$E,'[1]2025年已发货'!$F:$F,C4588,'[1]2025年已发货'!$C:$C,F4588,'[1]2025年已发货'!$G:$G,I4588,'[1]2025年已发货'!$H:$H,J4588))</f>
        <v>未发货</v>
      </c>
      <c r="I4588" s="40" t="str">
        <f>VLOOKUP(B4588,辅助信息!E:I,3,FALSE)</f>
        <v>(五冶钢构龙泉东洪片区85亩住宅、商业及配套工程项目三标段)成都市龙泉驿外东洪路地铁2号线惠王陵地铁C口</v>
      </c>
      <c r="J4588" s="40" t="str">
        <f>VLOOKUP(B4588,辅助信息!E:I,4,FALSE)</f>
        <v>王军宝</v>
      </c>
      <c r="K4588" s="40">
        <f>VLOOKUP(J4588,辅助信息!H:I,2,FALSE)</f>
        <v>13889142392</v>
      </c>
      <c r="L4588" s="111">
        <f>VLOOKUP(B4588,辅助信息!E:J,6,FALSE)</f>
        <v>0</v>
      </c>
      <c r="O4588" s="64" t="str">
        <f ca="1" t="shared" si="226"/>
        <v/>
      </c>
      <c r="P4588" s="64" t="str">
        <f ca="1" t="shared" si="227"/>
        <v/>
      </c>
      <c r="Q4588" s="29" t="str">
        <f>VLOOKUP(B4588,辅助信息!E:M,9,FALSE)</f>
        <v>ZTWM-CDGS-XS-2025-0156-五冶钢构-2025年九月第一批次钢筋采购合同(三圣乡项目)-中铁物贸成都公司</v>
      </c>
      <c r="R4588" s="29" t="str">
        <f>_xlfn._xlws.FILTER(辅助信息!D:D,辅助信息!E:E=B4588)</f>
        <v>五冶钢构龙泉东洪片区(70亩、85亩)住宅、商业及配套工程项目</v>
      </c>
    </row>
    <row r="4589" hidden="1" spans="2:18">
      <c r="B4589" s="137" t="s">
        <v>229</v>
      </c>
      <c r="C4589" s="72">
        <v>45945</v>
      </c>
      <c r="D4589" s="40" t="str">
        <f>VLOOKUP(B4589,辅助信息!E:K,7,FALSE)</f>
        <v>JWDDCD2025092400212</v>
      </c>
      <c r="E4589" s="40" t="str">
        <f>VLOOKUP(F4589,辅助信息!A:B,2,FALSE)</f>
        <v>螺纹钢</v>
      </c>
      <c r="F4589" s="40" t="s">
        <v>28</v>
      </c>
      <c r="G4589" s="36">
        <v>24</v>
      </c>
      <c r="H4589" s="136" t="str">
        <f>IF(SUMIFS('[1]2025年已发货'!$E:$E,'[1]2025年已发货'!$F:$F,C4589,'[1]2025年已发货'!$C:$C,F4589,'[1]2025年已发货'!$G:$G,I4589,'[1]2025年已发货'!$H:$H,J4589)=0,"未发货",SUMIFS('[1]2025年已发货'!$E:$E,'[1]2025年已发货'!$F:$F,C4589,'[1]2025年已发货'!$C:$C,F4589,'[1]2025年已发货'!$G:$G,I4589,'[1]2025年已发货'!$H:$H,J4589))</f>
        <v>未发货</v>
      </c>
      <c r="I4589" s="40" t="str">
        <f>VLOOKUP(B4589,辅助信息!E:I,3,FALSE)</f>
        <v>(五冶钢构龙泉东洪片区85亩住宅、商业及配套工程项目三标段)成都市龙泉驿外东洪路地铁2号线惠王陵地铁C口</v>
      </c>
      <c r="J4589" s="40" t="str">
        <f>VLOOKUP(B4589,辅助信息!E:I,4,FALSE)</f>
        <v>王军宝</v>
      </c>
      <c r="K4589" s="40">
        <f>VLOOKUP(J4589,辅助信息!H:I,2,FALSE)</f>
        <v>13889142392</v>
      </c>
      <c r="L4589" s="111">
        <f>VLOOKUP(B4589,辅助信息!E:J,6,FALSE)</f>
        <v>0</v>
      </c>
      <c r="O4589" s="64" t="str">
        <f ca="1" t="shared" si="226"/>
        <v/>
      </c>
      <c r="P4589" s="64" t="str">
        <f ca="1" t="shared" si="227"/>
        <v/>
      </c>
      <c r="Q4589" s="29" t="str">
        <f>VLOOKUP(B4589,辅助信息!E:M,9,FALSE)</f>
        <v>ZTWM-CDGS-XS-2025-0156-五冶钢构-2025年九月第一批次钢筋采购合同(三圣乡项目)-中铁物贸成都公司</v>
      </c>
      <c r="R4589" s="29" t="str">
        <f>_xlfn._xlws.FILTER(辅助信息!D:D,辅助信息!E:E=B4589)</f>
        <v>五冶钢构龙泉东洪片区(70亩、85亩)住宅、商业及配套工程项目</v>
      </c>
    </row>
    <row r="4590" hidden="1" spans="2:18">
      <c r="B4590" s="137" t="s">
        <v>229</v>
      </c>
      <c r="C4590" s="72">
        <v>45945</v>
      </c>
      <c r="D4590" s="40" t="str">
        <f>VLOOKUP(B4590,辅助信息!E:K,7,FALSE)</f>
        <v>JWDDCD2025092400212</v>
      </c>
      <c r="E4590" s="40" t="str">
        <f>VLOOKUP(F4590,辅助信息!A:B,2,FALSE)</f>
        <v>螺纹钢</v>
      </c>
      <c r="F4590" s="40" t="s">
        <v>18</v>
      </c>
      <c r="G4590" s="36">
        <v>4</v>
      </c>
      <c r="H4590" s="136" t="str">
        <f>IF(SUMIFS('[1]2025年已发货'!$E:$E,'[1]2025年已发货'!$F:$F,C4590,'[1]2025年已发货'!$C:$C,F4590,'[1]2025年已发货'!$G:$G,I4590,'[1]2025年已发货'!$H:$H,J4590)=0,"未发货",SUMIFS('[1]2025年已发货'!$E:$E,'[1]2025年已发货'!$F:$F,C4590,'[1]2025年已发货'!$C:$C,F4590,'[1]2025年已发货'!$G:$G,I4590,'[1]2025年已发货'!$H:$H,J4590))</f>
        <v>未发货</v>
      </c>
      <c r="I4590" s="40" t="str">
        <f>VLOOKUP(B4590,辅助信息!E:I,3,FALSE)</f>
        <v>(五冶钢构龙泉东洪片区85亩住宅、商业及配套工程项目三标段)成都市龙泉驿外东洪路地铁2号线惠王陵地铁C口</v>
      </c>
      <c r="J4590" s="40" t="str">
        <f>VLOOKUP(B4590,辅助信息!E:I,4,FALSE)</f>
        <v>王军宝</v>
      </c>
      <c r="K4590" s="40">
        <f>VLOOKUP(J4590,辅助信息!H:I,2,FALSE)</f>
        <v>13889142392</v>
      </c>
      <c r="L4590" s="111">
        <f>VLOOKUP(B4590,辅助信息!E:J,6,FALSE)</f>
        <v>0</v>
      </c>
      <c r="O4590" s="64" t="str">
        <f ca="1" t="shared" si="226"/>
        <v/>
      </c>
      <c r="P4590" s="64" t="str">
        <f ca="1" t="shared" si="227"/>
        <v/>
      </c>
      <c r="Q4590" s="29" t="str">
        <f>VLOOKUP(B4590,辅助信息!E:M,9,FALSE)</f>
        <v>ZTWM-CDGS-XS-2025-0156-五冶钢构-2025年九月第一批次钢筋采购合同(三圣乡项目)-中铁物贸成都公司</v>
      </c>
      <c r="R4590" s="29" t="str">
        <f>_xlfn._xlws.FILTER(辅助信息!D:D,辅助信息!E:E=B4590)</f>
        <v>五冶钢构龙泉东洪片区(70亩、85亩)住宅、商业及配套工程项目</v>
      </c>
    </row>
    <row r="4591" hidden="1" spans="2:18">
      <c r="B4591" s="137" t="s">
        <v>229</v>
      </c>
      <c r="C4591" s="72">
        <v>45945</v>
      </c>
      <c r="D4591" s="40" t="str">
        <f>VLOOKUP(B4591,辅助信息!E:K,7,FALSE)</f>
        <v>JWDDCD2025092400212</v>
      </c>
      <c r="E4591" s="40" t="str">
        <f>VLOOKUP(F4591,辅助信息!A:B,2,FALSE)</f>
        <v>盘螺</v>
      </c>
      <c r="F4591" s="40" t="s">
        <v>41</v>
      </c>
      <c r="G4591" s="36">
        <v>62</v>
      </c>
      <c r="H4591" s="136" t="str">
        <f>IF(SUMIFS('[1]2025年已发货'!$E:$E,'[1]2025年已发货'!$F:$F,C4591,'[1]2025年已发货'!$C:$C,F4591,'[1]2025年已发货'!$G:$G,I4591,'[1]2025年已发货'!$H:$H,J4591)=0,"未发货",SUMIFS('[1]2025年已发货'!$E:$E,'[1]2025年已发货'!$F:$F,C4591,'[1]2025年已发货'!$C:$C,F4591,'[1]2025年已发货'!$G:$G,I4591,'[1]2025年已发货'!$H:$H,J4591))</f>
        <v>未发货</v>
      </c>
      <c r="I4591" s="40" t="str">
        <f>VLOOKUP(B4591,辅助信息!E:I,3,FALSE)</f>
        <v>(五冶钢构龙泉东洪片区85亩住宅、商业及配套工程项目三标段)成都市龙泉驿外东洪路地铁2号线惠王陵地铁C口</v>
      </c>
      <c r="J4591" s="40" t="str">
        <f>VLOOKUP(B4591,辅助信息!E:I,4,FALSE)</f>
        <v>王军宝</v>
      </c>
      <c r="K4591" s="40">
        <f>VLOOKUP(J4591,辅助信息!H:I,2,FALSE)</f>
        <v>13889142392</v>
      </c>
      <c r="L4591" s="111">
        <f>VLOOKUP(B4591,辅助信息!E:J,6,FALSE)</f>
        <v>0</v>
      </c>
      <c r="O4591" s="64" t="str">
        <f ca="1" t="shared" si="226"/>
        <v/>
      </c>
      <c r="P4591" s="64" t="str">
        <f ca="1" t="shared" si="227"/>
        <v/>
      </c>
      <c r="Q4591" s="29" t="str">
        <f>VLOOKUP(B4591,辅助信息!E:M,9,FALSE)</f>
        <v>ZTWM-CDGS-XS-2025-0156-五冶钢构-2025年九月第一批次钢筋采购合同(三圣乡项目)-中铁物贸成都公司</v>
      </c>
      <c r="R4591" s="29" t="str">
        <f>_xlfn._xlws.FILTER(辅助信息!D:D,辅助信息!E:E=B4591)</f>
        <v>五冶钢构龙泉东洪片区(70亩、85亩)住宅、商业及配套工程项目</v>
      </c>
    </row>
    <row r="4592" hidden="1" spans="2:18">
      <c r="B4592" s="137" t="s">
        <v>229</v>
      </c>
      <c r="C4592" s="72">
        <v>45945</v>
      </c>
      <c r="D4592" s="40" t="str">
        <f>VLOOKUP(B4592,辅助信息!E:K,7,FALSE)</f>
        <v>JWDDCD2025092400212</v>
      </c>
      <c r="E4592" s="40" t="str">
        <f>VLOOKUP(F4592,辅助信息!A:B,2,FALSE)</f>
        <v>盘螺</v>
      </c>
      <c r="F4592" s="40" t="s">
        <v>49</v>
      </c>
      <c r="G4592" s="36">
        <v>6</v>
      </c>
      <c r="H4592" s="136" t="str">
        <f>IF(SUMIFS('[1]2025年已发货'!$E:$E,'[1]2025年已发货'!$F:$F,C4592,'[1]2025年已发货'!$C:$C,F4592,'[1]2025年已发货'!$G:$G,I4592,'[1]2025年已发货'!$H:$H,J4592)=0,"未发货",SUMIFS('[1]2025年已发货'!$E:$E,'[1]2025年已发货'!$F:$F,C4592,'[1]2025年已发货'!$C:$C,F4592,'[1]2025年已发货'!$G:$G,I4592,'[1]2025年已发货'!$H:$H,J4592))</f>
        <v>未发货</v>
      </c>
      <c r="I4592" s="40" t="str">
        <f>VLOOKUP(B4592,辅助信息!E:I,3,FALSE)</f>
        <v>(五冶钢构龙泉东洪片区85亩住宅、商业及配套工程项目三标段)成都市龙泉驿外东洪路地铁2号线惠王陵地铁C口</v>
      </c>
      <c r="J4592" s="40" t="str">
        <f>VLOOKUP(B4592,辅助信息!E:I,4,FALSE)</f>
        <v>王军宝</v>
      </c>
      <c r="K4592" s="40">
        <f>VLOOKUP(J4592,辅助信息!H:I,2,FALSE)</f>
        <v>13889142392</v>
      </c>
      <c r="L4592" s="111">
        <f>VLOOKUP(B4592,辅助信息!E:J,6,FALSE)</f>
        <v>0</v>
      </c>
      <c r="O4592" s="64" t="str">
        <f ca="1" t="shared" si="226"/>
        <v/>
      </c>
      <c r="P4592" s="64" t="str">
        <f ca="1" t="shared" si="227"/>
        <v/>
      </c>
      <c r="Q4592" s="29" t="str">
        <f>VLOOKUP(B4592,辅助信息!E:M,9,FALSE)</f>
        <v>ZTWM-CDGS-XS-2025-0156-五冶钢构-2025年九月第一批次钢筋采购合同(三圣乡项目)-中铁物贸成都公司</v>
      </c>
      <c r="R4592" s="29" t="str">
        <f>_xlfn._xlws.FILTER(辅助信息!D:D,辅助信息!E:E=B4592)</f>
        <v>五冶钢构龙泉东洪片区(70亩、85亩)住宅、商业及配套工程项目</v>
      </c>
    </row>
    <row r="4593" hidden="1" spans="2:18">
      <c r="B4593" s="137" t="s">
        <v>229</v>
      </c>
      <c r="C4593" s="72">
        <v>45945</v>
      </c>
      <c r="D4593" s="40" t="str">
        <f>VLOOKUP(B4593,辅助信息!E:K,7,FALSE)</f>
        <v>JWDDCD2025092400212</v>
      </c>
      <c r="E4593" s="40" t="str">
        <f>VLOOKUP(F4593,辅助信息!A:B,2,FALSE)</f>
        <v>盘螺</v>
      </c>
      <c r="F4593" s="40" t="s">
        <v>40</v>
      </c>
      <c r="G4593" s="36">
        <v>109</v>
      </c>
      <c r="H4593" s="136" t="str">
        <f>IF(SUMIFS('[1]2025年已发货'!$E:$E,'[1]2025年已发货'!$F:$F,C4593,'[1]2025年已发货'!$C:$C,F4593,'[1]2025年已发货'!$G:$G,I4593,'[1]2025年已发货'!$H:$H,J4593)=0,"未发货",SUMIFS('[1]2025年已发货'!$E:$E,'[1]2025年已发货'!$F:$F,C4593,'[1]2025年已发货'!$C:$C,F4593,'[1]2025年已发货'!$G:$G,I4593,'[1]2025年已发货'!$H:$H,J4593))</f>
        <v>未发货</v>
      </c>
      <c r="I4593" s="40" t="str">
        <f>VLOOKUP(B4593,辅助信息!E:I,3,FALSE)</f>
        <v>(五冶钢构龙泉东洪片区85亩住宅、商业及配套工程项目三标段)成都市龙泉驿外东洪路地铁2号线惠王陵地铁C口</v>
      </c>
      <c r="J4593" s="40" t="str">
        <f>VLOOKUP(B4593,辅助信息!E:I,4,FALSE)</f>
        <v>王军宝</v>
      </c>
      <c r="K4593" s="40">
        <f>VLOOKUP(J4593,辅助信息!H:I,2,FALSE)</f>
        <v>13889142392</v>
      </c>
      <c r="L4593" s="111">
        <f>VLOOKUP(B4593,辅助信息!E:J,6,FALSE)</f>
        <v>0</v>
      </c>
      <c r="O4593" s="64" t="str">
        <f ca="1" t="shared" si="226"/>
        <v/>
      </c>
      <c r="P4593" s="64" t="str">
        <f ca="1" t="shared" si="227"/>
        <v/>
      </c>
      <c r="Q4593" s="29" t="str">
        <f>VLOOKUP(B4593,辅助信息!E:M,9,FALSE)</f>
        <v>ZTWM-CDGS-XS-2025-0156-五冶钢构-2025年九月第一批次钢筋采购合同(三圣乡项目)-中铁物贸成都公司</v>
      </c>
      <c r="R4593" s="29" t="str">
        <f>_xlfn._xlws.FILTER(辅助信息!D:D,辅助信息!E:E=B4593)</f>
        <v>五冶钢构龙泉东洪片区(70亩、85亩)住宅、商业及配套工程项目</v>
      </c>
    </row>
    <row r="4594" hidden="1" spans="2:18">
      <c r="B4594" s="137" t="s">
        <v>225</v>
      </c>
      <c r="C4594" s="72">
        <v>45945</v>
      </c>
      <c r="D4594" s="40" t="str">
        <f>VLOOKUP(B4594,辅助信息!E:K,7,FALSE)</f>
        <v>JWDDCD2025092400210</v>
      </c>
      <c r="E4594" s="40" t="str">
        <f>VLOOKUP(F4594,辅助信息!A:B,2,FALSE)</f>
        <v>螺纹钢</v>
      </c>
      <c r="F4594" s="40" t="s">
        <v>27</v>
      </c>
      <c r="G4594" s="36">
        <v>25</v>
      </c>
      <c r="H4594" s="136">
        <f>IF(SUMIFS('[1]2025年已发货'!$E:$E,'[1]2025年已发货'!$F:$F,C4594,'[1]2025年已发货'!$C:$C,F4594,'[1]2025年已发货'!$G:$G,I4594,'[1]2025年已发货'!$H:$H,J4594)=0,"未发货",SUMIFS('[1]2025年已发货'!$E:$E,'[1]2025年已发货'!$F:$F,C4594,'[1]2025年已发货'!$C:$C,F4594,'[1]2025年已发货'!$G:$G,I4594,'[1]2025年已发货'!$H:$H,J4594))</f>
        <v>25</v>
      </c>
      <c r="I4594" s="40" t="str">
        <f>VLOOKUP(B4594,辅助信息!E:I,3,FALSE)</f>
        <v>(五冶钢构龙泉东洪片区85亩住宅、商业及配套工程项目一标段)成都市龙泉驿外东洪路地铁2号线惠王陵地铁C口</v>
      </c>
      <c r="J4594" s="40" t="str">
        <f>VLOOKUP(B4594,辅助信息!E:I,4,FALSE)</f>
        <v>岳工</v>
      </c>
      <c r="K4594" s="40">
        <f>VLOOKUP(J4594,辅助信息!H:I,2,FALSE)</f>
        <v>18599951655</v>
      </c>
      <c r="L4594" s="111">
        <f>VLOOKUP(B4594,辅助信息!E:J,6,FALSE)</f>
        <v>0</v>
      </c>
      <c r="O4594" s="64" t="str">
        <f ca="1" t="shared" si="226"/>
        <v/>
      </c>
      <c r="P4594" s="64" t="str">
        <f ca="1" t="shared" si="227"/>
        <v/>
      </c>
      <c r="Q4594" s="29" t="str">
        <f>VLOOKUP(B4594,辅助信息!E:M,9,FALSE)</f>
        <v>ZTWM-CDGS-XS-2025-0156-五冶钢构-2025年九月第一批次钢筋采购合同(三圣乡项目)-中铁物贸成都公司</v>
      </c>
      <c r="R4594" s="29" t="str">
        <f>_xlfn._xlws.FILTER(辅助信息!D:D,辅助信息!E:E=B4594)</f>
        <v>五冶钢构龙泉东洪片区(70亩、85亩)住宅、商业及配套工程项目</v>
      </c>
    </row>
    <row r="4595" hidden="1" spans="2:18">
      <c r="B4595" s="137" t="s">
        <v>225</v>
      </c>
      <c r="C4595" s="72">
        <v>45945</v>
      </c>
      <c r="D4595" s="40" t="str">
        <f>VLOOKUP(B4595,辅助信息!E:K,7,FALSE)</f>
        <v>JWDDCD2025092400210</v>
      </c>
      <c r="E4595" s="40" t="str">
        <f>VLOOKUP(F4595,辅助信息!A:B,2,FALSE)</f>
        <v>螺纹钢</v>
      </c>
      <c r="F4595" s="40" t="s">
        <v>32</v>
      </c>
      <c r="G4595" s="36">
        <v>40</v>
      </c>
      <c r="H4595" s="136">
        <f>IF(SUMIFS('[1]2025年已发货'!$E:$E,'[1]2025年已发货'!$F:$F,C4595,'[1]2025年已发货'!$C:$C,F4595,'[1]2025年已发货'!$G:$G,I4595,'[1]2025年已发货'!$H:$H,J4595)=0,"未发货",SUMIFS('[1]2025年已发货'!$E:$E,'[1]2025年已发货'!$F:$F,C4595,'[1]2025年已发货'!$C:$C,F4595,'[1]2025年已发货'!$G:$G,I4595,'[1]2025年已发货'!$H:$H,J4595))</f>
        <v>40</v>
      </c>
      <c r="I4595" s="40" t="str">
        <f>VLOOKUP(B4595,辅助信息!E:I,3,FALSE)</f>
        <v>(五冶钢构龙泉东洪片区85亩住宅、商业及配套工程项目一标段)成都市龙泉驿外东洪路地铁2号线惠王陵地铁C口</v>
      </c>
      <c r="J4595" s="40" t="str">
        <f>VLOOKUP(B4595,辅助信息!E:I,4,FALSE)</f>
        <v>岳工</v>
      </c>
      <c r="K4595" s="40">
        <f>VLOOKUP(J4595,辅助信息!H:I,2,FALSE)</f>
        <v>18599951655</v>
      </c>
      <c r="L4595" s="111">
        <f>VLOOKUP(B4595,辅助信息!E:J,6,FALSE)</f>
        <v>0</v>
      </c>
      <c r="O4595" s="64" t="str">
        <f ca="1" t="shared" si="226"/>
        <v/>
      </c>
      <c r="P4595" s="64" t="str">
        <f ca="1" t="shared" si="227"/>
        <v/>
      </c>
      <c r="Q4595" s="29" t="str">
        <f>VLOOKUP(B4595,辅助信息!E:M,9,FALSE)</f>
        <v>ZTWM-CDGS-XS-2025-0156-五冶钢构-2025年九月第一批次钢筋采购合同(三圣乡项目)-中铁物贸成都公司</v>
      </c>
      <c r="R4595" s="29" t="str">
        <f>_xlfn._xlws.FILTER(辅助信息!D:D,辅助信息!E:E=B4595)</f>
        <v>五冶钢构龙泉东洪片区(70亩、85亩)住宅、商业及配套工程项目</v>
      </c>
    </row>
    <row r="4596" hidden="1" spans="2:18">
      <c r="B4596" s="137" t="s">
        <v>225</v>
      </c>
      <c r="C4596" s="72">
        <v>45945</v>
      </c>
      <c r="D4596" s="40" t="str">
        <f>VLOOKUP(B4596,辅助信息!E:K,7,FALSE)</f>
        <v>JWDDCD2025092400210</v>
      </c>
      <c r="E4596" s="40" t="str">
        <f>VLOOKUP(F4596,辅助信息!A:B,2,FALSE)</f>
        <v>螺纹钢</v>
      </c>
      <c r="F4596" s="40" t="s">
        <v>18</v>
      </c>
      <c r="G4596" s="36">
        <v>10</v>
      </c>
      <c r="H4596" s="136">
        <f>IF(SUMIFS('[1]2025年已发货'!$E:$E,'[1]2025年已发货'!$F:$F,C4596,'[1]2025年已发货'!$C:$C,F4596,'[1]2025年已发货'!$G:$G,I4596,'[1]2025年已发货'!$H:$H,J4596)=0,"未发货",SUMIFS('[1]2025年已发货'!$E:$E,'[1]2025年已发货'!$F:$F,C4596,'[1]2025年已发货'!$C:$C,F4596,'[1]2025年已发货'!$G:$G,I4596,'[1]2025年已发货'!$H:$H,J4596))</f>
        <v>10</v>
      </c>
      <c r="I4596" s="40" t="str">
        <f>VLOOKUP(B4596,辅助信息!E:I,3,FALSE)</f>
        <v>(五冶钢构龙泉东洪片区85亩住宅、商业及配套工程项目一标段)成都市龙泉驿外东洪路地铁2号线惠王陵地铁C口</v>
      </c>
      <c r="J4596" s="40" t="str">
        <f>VLOOKUP(B4596,辅助信息!E:I,4,FALSE)</f>
        <v>岳工</v>
      </c>
      <c r="K4596" s="40">
        <f>VLOOKUP(J4596,辅助信息!H:I,2,FALSE)</f>
        <v>18599951655</v>
      </c>
      <c r="L4596" s="111">
        <f>VLOOKUP(B4596,辅助信息!E:J,6,FALSE)</f>
        <v>0</v>
      </c>
      <c r="O4596" s="64" t="str">
        <f ca="1" t="shared" si="226"/>
        <v/>
      </c>
      <c r="P4596" s="64" t="str">
        <f ca="1" t="shared" si="227"/>
        <v/>
      </c>
      <c r="Q4596" s="29" t="str">
        <f>VLOOKUP(B4596,辅助信息!E:M,9,FALSE)</f>
        <v>ZTWM-CDGS-XS-2025-0156-五冶钢构-2025年九月第一批次钢筋采购合同(三圣乡项目)-中铁物贸成都公司</v>
      </c>
      <c r="R4596" s="29" t="str">
        <f>_xlfn._xlws.FILTER(辅助信息!D:D,辅助信息!E:E=B4596)</f>
        <v>五冶钢构龙泉东洪片区(70亩、85亩)住宅、商业及配套工程项目</v>
      </c>
    </row>
    <row r="4597" hidden="1" spans="2:18">
      <c r="B4597" s="137" t="s">
        <v>225</v>
      </c>
      <c r="C4597" s="72">
        <v>45945</v>
      </c>
      <c r="D4597" s="40" t="str">
        <f>VLOOKUP(B4597,辅助信息!E:K,7,FALSE)</f>
        <v>JWDDCD2025092400210</v>
      </c>
      <c r="E4597" s="40" t="str">
        <f>VLOOKUP(F4597,辅助信息!A:B,2,FALSE)</f>
        <v>螺纹钢</v>
      </c>
      <c r="F4597" s="40" t="s">
        <v>46</v>
      </c>
      <c r="G4597" s="36">
        <v>6</v>
      </c>
      <c r="H4597" s="136">
        <f>IF(SUMIFS('[1]2025年已发货'!$E:$E,'[1]2025年已发货'!$F:$F,C4597,'[1]2025年已发货'!$C:$C,F4597,'[1]2025年已发货'!$G:$G,I4597,'[1]2025年已发货'!$H:$H,J4597)=0,"未发货",SUMIFS('[1]2025年已发货'!$E:$E,'[1]2025年已发货'!$F:$F,C4597,'[1]2025年已发货'!$C:$C,F4597,'[1]2025年已发货'!$G:$G,I4597,'[1]2025年已发货'!$H:$H,J4597))</f>
        <v>6</v>
      </c>
      <c r="I4597" s="40" t="str">
        <f>VLOOKUP(B4597,辅助信息!E:I,3,FALSE)</f>
        <v>(五冶钢构龙泉东洪片区85亩住宅、商业及配套工程项目一标段)成都市龙泉驿外东洪路地铁2号线惠王陵地铁C口</v>
      </c>
      <c r="J4597" s="40" t="str">
        <f>VLOOKUP(B4597,辅助信息!E:I,4,FALSE)</f>
        <v>岳工</v>
      </c>
      <c r="K4597" s="40">
        <f>VLOOKUP(J4597,辅助信息!H:I,2,FALSE)</f>
        <v>18599951655</v>
      </c>
      <c r="L4597" s="111">
        <f>VLOOKUP(B4597,辅助信息!E:J,6,FALSE)</f>
        <v>0</v>
      </c>
      <c r="O4597" s="64" t="str">
        <f ca="1" t="shared" si="226"/>
        <v/>
      </c>
      <c r="P4597" s="64" t="str">
        <f ca="1" t="shared" si="227"/>
        <v/>
      </c>
      <c r="Q4597" s="29" t="str">
        <f>VLOOKUP(B4597,辅助信息!E:M,9,FALSE)</f>
        <v>ZTWM-CDGS-XS-2025-0156-五冶钢构-2025年九月第一批次钢筋采购合同(三圣乡项目)-中铁物贸成都公司</v>
      </c>
      <c r="R4597" s="29" t="str">
        <f>_xlfn._xlws.FILTER(辅助信息!D:D,辅助信息!E:E=B4597)</f>
        <v>五冶钢构龙泉东洪片区(70亩、85亩)住宅、商业及配套工程项目</v>
      </c>
    </row>
    <row r="4598" hidden="1" spans="2:18">
      <c r="B4598" s="137" t="s">
        <v>225</v>
      </c>
      <c r="C4598" s="72">
        <v>45945</v>
      </c>
      <c r="D4598" s="40" t="str">
        <f>VLOOKUP(B4598,辅助信息!E:K,7,FALSE)</f>
        <v>JWDDCD2025092400210</v>
      </c>
      <c r="E4598" s="40" t="str">
        <f>VLOOKUP(F4598,辅助信息!A:B,2,FALSE)</f>
        <v>盘螺</v>
      </c>
      <c r="F4598" s="40" t="s">
        <v>41</v>
      </c>
      <c r="G4598" s="36">
        <v>45</v>
      </c>
      <c r="H4598" s="136">
        <f>IF(SUMIFS('[1]2025年已发货'!$E:$E,'[1]2025年已发货'!$F:$F,C4598,'[1]2025年已发货'!$C:$C,F4598,'[1]2025年已发货'!$G:$G,I4598,'[1]2025年已发货'!$H:$H,J4598)=0,"未发货",SUMIFS('[1]2025年已发货'!$E:$E,'[1]2025年已发货'!$F:$F,C4598,'[1]2025年已发货'!$C:$C,F4598,'[1]2025年已发货'!$G:$G,I4598,'[1]2025年已发货'!$H:$H,J4598))</f>
        <v>45</v>
      </c>
      <c r="I4598" s="40" t="str">
        <f>VLOOKUP(B4598,辅助信息!E:I,3,FALSE)</f>
        <v>(五冶钢构龙泉东洪片区85亩住宅、商业及配套工程项目一标段)成都市龙泉驿外东洪路地铁2号线惠王陵地铁C口</v>
      </c>
      <c r="J4598" s="40" t="str">
        <f>VLOOKUP(B4598,辅助信息!E:I,4,FALSE)</f>
        <v>岳工</v>
      </c>
      <c r="K4598" s="40">
        <f>VLOOKUP(J4598,辅助信息!H:I,2,FALSE)</f>
        <v>18599951655</v>
      </c>
      <c r="L4598" s="111">
        <f>VLOOKUP(B4598,辅助信息!E:J,6,FALSE)</f>
        <v>0</v>
      </c>
      <c r="O4598" s="64" t="str">
        <f ca="1" t="shared" si="226"/>
        <v/>
      </c>
      <c r="P4598" s="64" t="str">
        <f ca="1" t="shared" si="227"/>
        <v/>
      </c>
      <c r="Q4598" s="29" t="str">
        <f>VLOOKUP(B4598,辅助信息!E:M,9,FALSE)</f>
        <v>ZTWM-CDGS-XS-2025-0156-五冶钢构-2025年九月第一批次钢筋采购合同(三圣乡项目)-中铁物贸成都公司</v>
      </c>
      <c r="R4598" s="29" t="str">
        <f>_xlfn._xlws.FILTER(辅助信息!D:D,辅助信息!E:E=B4598)</f>
        <v>五冶钢构龙泉东洪片区(70亩、85亩)住宅、商业及配套工程项目</v>
      </c>
    </row>
    <row r="4599" hidden="1" spans="2:18">
      <c r="B4599" s="137" t="s">
        <v>225</v>
      </c>
      <c r="C4599" s="72">
        <v>45945</v>
      </c>
      <c r="D4599" s="40" t="str">
        <f>VLOOKUP(B4599,辅助信息!E:K,7,FALSE)</f>
        <v>JWDDCD2025092400210</v>
      </c>
      <c r="E4599" s="40" t="str">
        <f>VLOOKUP(F4599,辅助信息!A:B,2,FALSE)</f>
        <v>盘螺</v>
      </c>
      <c r="F4599" s="40" t="s">
        <v>26</v>
      </c>
      <c r="G4599" s="36">
        <v>14</v>
      </c>
      <c r="H4599" s="136" t="str">
        <f>IF(SUMIFS('[1]2025年已发货'!$E:$E,'[1]2025年已发货'!$F:$F,C4599,'[1]2025年已发货'!$C:$C,F4599,'[1]2025年已发货'!$G:$G,I4599,'[1]2025年已发货'!$H:$H,J4599)=0,"未发货",SUMIFS('[1]2025年已发货'!$E:$E,'[1]2025年已发货'!$F:$F,C4599,'[1]2025年已发货'!$C:$C,F4599,'[1]2025年已发货'!$G:$G,I4599,'[1]2025年已发货'!$H:$H,J4599))</f>
        <v>未发货</v>
      </c>
      <c r="I4599" s="40" t="str">
        <f>VLOOKUP(B4599,辅助信息!E:I,3,FALSE)</f>
        <v>(五冶钢构龙泉东洪片区85亩住宅、商业及配套工程项目一标段)成都市龙泉驿外东洪路地铁2号线惠王陵地铁C口</v>
      </c>
      <c r="J4599" s="40" t="str">
        <f>VLOOKUP(B4599,辅助信息!E:I,4,FALSE)</f>
        <v>岳工</v>
      </c>
      <c r="K4599" s="40">
        <f>VLOOKUP(J4599,辅助信息!H:I,2,FALSE)</f>
        <v>18599951655</v>
      </c>
      <c r="L4599" s="111">
        <f>VLOOKUP(B4599,辅助信息!E:J,6,FALSE)</f>
        <v>0</v>
      </c>
      <c r="O4599" s="64" t="str">
        <f ca="1" t="shared" si="226"/>
        <v/>
      </c>
      <c r="P4599" s="64" t="str">
        <f ca="1" t="shared" si="227"/>
        <v/>
      </c>
      <c r="Q4599" s="29" t="str">
        <f>VLOOKUP(B4599,辅助信息!E:M,9,FALSE)</f>
        <v>ZTWM-CDGS-XS-2025-0156-五冶钢构-2025年九月第一批次钢筋采购合同(三圣乡项目)-中铁物贸成都公司</v>
      </c>
      <c r="R4599" s="29" t="str">
        <f>_xlfn._xlws.FILTER(辅助信息!D:D,辅助信息!E:E=B4599)</f>
        <v>五冶钢构龙泉东洪片区(70亩、85亩)住宅、商业及配套工程项目</v>
      </c>
    </row>
    <row r="4600" hidden="1" spans="2:18">
      <c r="B4600" s="137" t="s">
        <v>225</v>
      </c>
      <c r="C4600" s="72">
        <v>45945</v>
      </c>
      <c r="D4600" s="40" t="str">
        <f>VLOOKUP(B4600,辅助信息!E:K,7,FALSE)</f>
        <v>JWDDCD2025092400210</v>
      </c>
      <c r="E4600" s="40" t="str">
        <f>VLOOKUP(F4600,辅助信息!A:B,2,FALSE)</f>
        <v>盘螺</v>
      </c>
      <c r="F4600" s="40" t="s">
        <v>49</v>
      </c>
      <c r="G4600" s="36">
        <v>20</v>
      </c>
      <c r="H4600" s="136">
        <f>IF(SUMIFS('[1]2025年已发货'!$E:$E,'[1]2025年已发货'!$F:$F,C4600,'[1]2025年已发货'!$C:$C,F4600,'[1]2025年已发货'!$G:$G,I4600,'[1]2025年已发货'!$H:$H,J4600)=0,"未发货",SUMIFS('[1]2025年已发货'!$E:$E,'[1]2025年已发货'!$F:$F,C4600,'[1]2025年已发货'!$C:$C,F4600,'[1]2025年已发货'!$G:$G,I4600,'[1]2025年已发货'!$H:$H,J4600))</f>
        <v>20</v>
      </c>
      <c r="I4600" s="40" t="str">
        <f>VLOOKUP(B4600,辅助信息!E:I,3,FALSE)</f>
        <v>(五冶钢构龙泉东洪片区85亩住宅、商业及配套工程项目一标段)成都市龙泉驿外东洪路地铁2号线惠王陵地铁C口</v>
      </c>
      <c r="J4600" s="40" t="str">
        <f>VLOOKUP(B4600,辅助信息!E:I,4,FALSE)</f>
        <v>岳工</v>
      </c>
      <c r="K4600" s="40">
        <f>VLOOKUP(J4600,辅助信息!H:I,2,FALSE)</f>
        <v>18599951655</v>
      </c>
      <c r="L4600" s="111">
        <f>VLOOKUP(B4600,辅助信息!E:J,6,FALSE)</f>
        <v>0</v>
      </c>
      <c r="O4600" s="64" t="str">
        <f ca="1" t="shared" si="226"/>
        <v/>
      </c>
      <c r="P4600" s="64" t="str">
        <f ca="1" t="shared" si="227"/>
        <v/>
      </c>
      <c r="Q4600" s="29" t="str">
        <f>VLOOKUP(B4600,辅助信息!E:M,9,FALSE)</f>
        <v>ZTWM-CDGS-XS-2025-0156-五冶钢构-2025年九月第一批次钢筋采购合同(三圣乡项目)-中铁物贸成都公司</v>
      </c>
      <c r="R4600" s="29" t="str">
        <f>_xlfn._xlws.FILTER(辅助信息!D:D,辅助信息!E:E=B4600)</f>
        <v>五冶钢构龙泉东洪片区(70亩、85亩)住宅、商业及配套工程项目</v>
      </c>
    </row>
    <row r="4601" hidden="1" spans="2:18">
      <c r="B4601" s="137" t="s">
        <v>225</v>
      </c>
      <c r="C4601" s="72">
        <v>45945</v>
      </c>
      <c r="D4601" s="40" t="str">
        <f>VLOOKUP(B4601,辅助信息!E:K,7,FALSE)</f>
        <v>JWDDCD2025092400210</v>
      </c>
      <c r="E4601" s="40" t="str">
        <f>VLOOKUP(F4601,辅助信息!A:B,2,FALSE)</f>
        <v>盘螺</v>
      </c>
      <c r="F4601" s="40" t="s">
        <v>40</v>
      </c>
      <c r="G4601" s="36">
        <v>50</v>
      </c>
      <c r="H4601" s="136">
        <f>IF(SUMIFS('[1]2025年已发货'!$E:$E,'[1]2025年已发货'!$F:$F,C4601,'[1]2025年已发货'!$C:$C,F4601,'[1]2025年已发货'!$G:$G,I4601,'[1]2025年已发货'!$H:$H,J4601)=0,"未发货",SUMIFS('[1]2025年已发货'!$E:$E,'[1]2025年已发货'!$F:$F,C4601,'[1]2025年已发货'!$C:$C,F4601,'[1]2025年已发货'!$G:$G,I4601,'[1]2025年已发货'!$H:$H,J4601))</f>
        <v>50</v>
      </c>
      <c r="I4601" s="40" t="str">
        <f>VLOOKUP(B4601,辅助信息!E:I,3,FALSE)</f>
        <v>(五冶钢构龙泉东洪片区85亩住宅、商业及配套工程项目一标段)成都市龙泉驿外东洪路地铁2号线惠王陵地铁C口</v>
      </c>
      <c r="J4601" s="40" t="str">
        <f>VLOOKUP(B4601,辅助信息!E:I,4,FALSE)</f>
        <v>岳工</v>
      </c>
      <c r="K4601" s="40">
        <f>VLOOKUP(J4601,辅助信息!H:I,2,FALSE)</f>
        <v>18599951655</v>
      </c>
      <c r="L4601" s="111">
        <f>VLOOKUP(B4601,辅助信息!E:J,6,FALSE)</f>
        <v>0</v>
      </c>
      <c r="O4601" s="64" t="str">
        <f ca="1" t="shared" si="226"/>
        <v/>
      </c>
      <c r="P4601" s="64" t="str">
        <f ca="1" t="shared" si="227"/>
        <v/>
      </c>
      <c r="Q4601" s="29" t="str">
        <f>VLOOKUP(B4601,辅助信息!E:M,9,FALSE)</f>
        <v>ZTWM-CDGS-XS-2025-0156-五冶钢构-2025年九月第一批次钢筋采购合同(三圣乡项目)-中铁物贸成都公司</v>
      </c>
      <c r="R4601" s="29" t="str">
        <f>_xlfn._xlws.FILTER(辅助信息!D:D,辅助信息!E:E=B4601)</f>
        <v>五冶钢构龙泉东洪片区(70亩、85亩)住宅、商业及配套工程项目</v>
      </c>
    </row>
    <row r="4602" hidden="1" spans="2:18">
      <c r="B4602" s="138" t="s">
        <v>232</v>
      </c>
      <c r="C4602" s="72">
        <v>45946</v>
      </c>
      <c r="D4602" s="122" t="str">
        <f>VLOOKUP(B4602,辅助信息!E:K,7,FALSE)</f>
        <v>JWDDCD2025052800131</v>
      </c>
      <c r="E4602" s="122" t="str">
        <f>VLOOKUP(F4602,辅助信息!A:B,2,FALSE)</f>
        <v>螺纹钢</v>
      </c>
      <c r="F4602" s="122" t="s">
        <v>21</v>
      </c>
      <c r="G4602" s="123">
        <v>20</v>
      </c>
      <c r="H4602" s="136" t="str">
        <f>IF(SUMIFS('[1]2025年已发货'!$E:$E,'[1]2025年已发货'!$F:$F,C4602,'[1]2025年已发货'!$C:$C,F4602,'[1]2025年已发货'!$G:$G,I4602,'[1]2025年已发货'!$H:$H,J4602)=0,"未发货",SUMIFS('[1]2025年已发货'!$E:$E,'[1]2025年已发货'!$F:$F,C4602,'[1]2025年已发货'!$C:$C,F4602,'[1]2025年已发货'!$G:$G,I4602,'[1]2025年已发货'!$H:$H,J4602))</f>
        <v>未发货</v>
      </c>
      <c r="I4602" s="122" t="str">
        <f>VLOOKUP(B4602,辅助信息!E:I,3,FALSE)</f>
        <v>（商投建工达州中医药科技园-2工区-2号桥）达州市通川区达州中医药职业学院犀牛大道北段</v>
      </c>
      <c r="J4602" s="122" t="str">
        <f>VLOOKUP(B4602,辅助信息!E:I,4,FALSE)</f>
        <v>李波</v>
      </c>
      <c r="K4602" s="122">
        <f>VLOOKUP(J4602,辅助信息!H:I,2,FALSE)</f>
        <v>18381899787</v>
      </c>
      <c r="L4602" s="124" t="str">
        <f>VLOOKUP(B4602,辅助信息!E:J,6,FALSE)</f>
        <v>控制炉批号！多了现场不收！,优先安排达钢,提前联系到场规格及数量</v>
      </c>
      <c r="O4602" s="64" t="str">
        <f ca="1" t="shared" si="226"/>
        <v/>
      </c>
      <c r="P4602" s="64" t="str">
        <f ca="1" t="shared" si="227"/>
        <v/>
      </c>
      <c r="Q4602" s="29" t="str">
        <f>VLOOKUP(B4602,辅助信息!E:M,9,FALSE)</f>
        <v>ZTWM-CDGS-XS-2024-0134-商投建工达州中医药科技成果示范园项目</v>
      </c>
      <c r="R4602" s="29" t="str">
        <f>_xlfn._xlws.FILTER(辅助信息!D:D,辅助信息!E:E=B4602)</f>
        <v>商投建工达州中医药科技园</v>
      </c>
    </row>
    <row r="4603" hidden="1" spans="2:18">
      <c r="B4603" s="138" t="s">
        <v>232</v>
      </c>
      <c r="C4603" s="72">
        <v>45946</v>
      </c>
      <c r="D4603" s="122" t="str">
        <f>VLOOKUP(B4603,辅助信息!E:K,7,FALSE)</f>
        <v>JWDDCD2025052800131</v>
      </c>
      <c r="E4603" s="122" t="str">
        <f>VLOOKUP(F4603,辅助信息!A:B,2,FALSE)</f>
        <v>螺纹钢</v>
      </c>
      <c r="F4603" s="122" t="s">
        <v>58</v>
      </c>
      <c r="G4603" s="123">
        <v>20</v>
      </c>
      <c r="H4603" s="136" t="str">
        <f>IF(SUMIFS('[1]2025年已发货'!$E:$E,'[1]2025年已发货'!$F:$F,C4603,'[1]2025年已发货'!$C:$C,F4603,'[1]2025年已发货'!$G:$G,I4603,'[1]2025年已发货'!$H:$H,J4603)=0,"未发货",SUMIFS('[1]2025年已发货'!$E:$E,'[1]2025年已发货'!$F:$F,C4603,'[1]2025年已发货'!$C:$C,F4603,'[1]2025年已发货'!$G:$G,I4603,'[1]2025年已发货'!$H:$H,J4603))</f>
        <v>未发货</v>
      </c>
      <c r="I4603" s="122" t="str">
        <f>VLOOKUP(B4603,辅助信息!E:I,3,FALSE)</f>
        <v>（商投建工达州中医药科技园-2工区-2号桥）达州市通川区达州中医药职业学院犀牛大道北段</v>
      </c>
      <c r="J4603" s="122" t="str">
        <f>VLOOKUP(B4603,辅助信息!E:I,4,FALSE)</f>
        <v>李波</v>
      </c>
      <c r="K4603" s="122">
        <f>VLOOKUP(J4603,辅助信息!H:I,2,FALSE)</f>
        <v>18381899787</v>
      </c>
      <c r="L4603" s="124" t="str">
        <f>VLOOKUP(B4603,辅助信息!E:J,6,FALSE)</f>
        <v>控制炉批号！多了现场不收！,优先安排达钢,提前联系到场规格及数量</v>
      </c>
      <c r="O4603" s="64" t="str">
        <f ca="1" t="shared" si="226"/>
        <v/>
      </c>
      <c r="P4603" s="64" t="str">
        <f ca="1" t="shared" si="227"/>
        <v/>
      </c>
      <c r="Q4603" s="29" t="str">
        <f>VLOOKUP(B4603,辅助信息!E:M,9,FALSE)</f>
        <v>ZTWM-CDGS-XS-2024-0134-商投建工达州中医药科技成果示范园项目</v>
      </c>
      <c r="R4603" s="29" t="str">
        <f>_xlfn._xlws.FILTER(辅助信息!D:D,辅助信息!E:E=B4603)</f>
        <v>商投建工达州中医药科技园</v>
      </c>
    </row>
    <row r="4604" hidden="1" spans="2:18">
      <c r="B4604" s="138" t="s">
        <v>68</v>
      </c>
      <c r="C4604" s="72">
        <v>45946</v>
      </c>
      <c r="D4604" s="122" t="str">
        <f>VLOOKUP(B4604,辅助信息!E:K,7,FALSE)</f>
        <v>JWDDCD2025052800131</v>
      </c>
      <c r="E4604" s="122" t="str">
        <f>VLOOKUP(F4604,辅助信息!A:B,2,FALSE)</f>
        <v>螺纹钢</v>
      </c>
      <c r="F4604" s="122" t="s">
        <v>30</v>
      </c>
      <c r="G4604" s="123">
        <v>20</v>
      </c>
      <c r="H4604" s="136" t="str">
        <f>IF(SUMIFS('[1]2025年已发货'!$E:$E,'[1]2025年已发货'!$F:$F,C4604,'[1]2025年已发货'!$C:$C,F4604,'[1]2025年已发货'!$G:$G,I4604,'[1]2025年已发货'!$H:$H,J4604)=0,"未发货",SUMIFS('[1]2025年已发货'!$E:$E,'[1]2025年已发货'!$F:$F,C4604,'[1]2025年已发货'!$C:$C,F4604,'[1]2025年已发货'!$G:$G,I4604,'[1]2025年已发货'!$H:$H,J4604))</f>
        <v>未发货</v>
      </c>
      <c r="I4604" s="122" t="str">
        <f>VLOOKUP(B4604,辅助信息!E:I,3,FALSE)</f>
        <v>（商投建工达州中医药科技园-2工区-景观桥）达州市通川区达州中医药职业学院犀牛大道北段</v>
      </c>
      <c r="J4604" s="122" t="str">
        <f>VLOOKUP(B4604,辅助信息!E:I,4,FALSE)</f>
        <v>李波</v>
      </c>
      <c r="K4604" s="122">
        <f>VLOOKUP(J4604,辅助信息!H:I,2,FALSE)</f>
        <v>18381899787</v>
      </c>
      <c r="L4604" s="124" t="str">
        <f>VLOOKUP(B4604,辅助信息!E:J,6,FALSE)</f>
        <v>控制炉批号！多了现场不收！,优先安排达钢,提前联系到场规格及数量</v>
      </c>
      <c r="O4604" s="64" t="str">
        <f ca="1" t="shared" si="226"/>
        <v/>
      </c>
      <c r="P4604" s="64" t="str">
        <f ca="1" t="shared" si="227"/>
        <v/>
      </c>
      <c r="Q4604" s="29" t="str">
        <f>VLOOKUP(B4604,辅助信息!E:M,9,FALSE)</f>
        <v>ZTWM-CDGS-XS-2024-0134-商投建工达州中医药科技成果示范园项目</v>
      </c>
      <c r="R4604" s="29" t="str">
        <f>_xlfn._xlws.FILTER(辅助信息!D:D,辅助信息!E:E=B4604)</f>
        <v>商投建工达州中医药科技园</v>
      </c>
    </row>
    <row r="4605" hidden="1" spans="2:18">
      <c r="B4605" s="138" t="s">
        <v>68</v>
      </c>
      <c r="C4605" s="72">
        <v>45946</v>
      </c>
      <c r="D4605" s="122" t="str">
        <f>VLOOKUP(B4605,辅助信息!E:K,7,FALSE)</f>
        <v>JWDDCD2025052800131</v>
      </c>
      <c r="E4605" s="122" t="str">
        <f>VLOOKUP(F4605,辅助信息!A:B,2,FALSE)</f>
        <v>螺纹钢</v>
      </c>
      <c r="F4605" s="122" t="s">
        <v>33</v>
      </c>
      <c r="G4605" s="123">
        <v>21</v>
      </c>
      <c r="H4605" s="136" t="str">
        <f>IF(SUMIFS('[1]2025年已发货'!$E:$E,'[1]2025年已发货'!$F:$F,C4605,'[1]2025年已发货'!$C:$C,F4605,'[1]2025年已发货'!$G:$G,I4605,'[1]2025年已发货'!$H:$H,J4605)=0,"未发货",SUMIFS('[1]2025年已发货'!$E:$E,'[1]2025年已发货'!$F:$F,C4605,'[1]2025年已发货'!$C:$C,F4605,'[1]2025年已发货'!$G:$G,I4605,'[1]2025年已发货'!$H:$H,J4605))</f>
        <v>未发货</v>
      </c>
      <c r="I4605" s="122" t="str">
        <f>VLOOKUP(B4605,辅助信息!E:I,3,FALSE)</f>
        <v>（商投建工达州中医药科技园-2工区-景观桥）达州市通川区达州中医药职业学院犀牛大道北段</v>
      </c>
      <c r="J4605" s="122" t="str">
        <f>VLOOKUP(B4605,辅助信息!E:I,4,FALSE)</f>
        <v>李波</v>
      </c>
      <c r="K4605" s="122">
        <f>VLOOKUP(J4605,辅助信息!H:I,2,FALSE)</f>
        <v>18381899787</v>
      </c>
      <c r="L4605" s="124" t="str">
        <f>VLOOKUP(B4605,辅助信息!E:J,6,FALSE)</f>
        <v>控制炉批号！多了现场不收！,优先安排达钢,提前联系到场规格及数量</v>
      </c>
      <c r="O4605" s="64" t="str">
        <f ca="1" t="shared" si="226"/>
        <v/>
      </c>
      <c r="P4605" s="64" t="str">
        <f ca="1" t="shared" si="227"/>
        <v/>
      </c>
      <c r="Q4605" s="29" t="str">
        <f>VLOOKUP(B4605,辅助信息!E:M,9,FALSE)</f>
        <v>ZTWM-CDGS-XS-2024-0134-商投建工达州中医药科技成果示范园项目</v>
      </c>
      <c r="R4605" s="29" t="str">
        <f>_xlfn._xlws.FILTER(辅助信息!D:D,辅助信息!E:E=B4605)</f>
        <v>商投建工达州中医药科技园</v>
      </c>
    </row>
    <row r="4606" hidden="1" spans="2:18">
      <c r="B4606" s="138" t="s">
        <v>68</v>
      </c>
      <c r="C4606" s="72">
        <v>45946</v>
      </c>
      <c r="D4606" s="122" t="str">
        <f>VLOOKUP(B4606,辅助信息!E:K,7,FALSE)</f>
        <v>JWDDCD2025052800131</v>
      </c>
      <c r="E4606" s="122" t="str">
        <f>VLOOKUP(F4606,辅助信息!A:B,2,FALSE)</f>
        <v>螺纹钢</v>
      </c>
      <c r="F4606" s="122" t="s">
        <v>18</v>
      </c>
      <c r="G4606" s="123">
        <v>10</v>
      </c>
      <c r="H4606" s="136" t="str">
        <f>IF(SUMIFS('[1]2025年已发货'!$E:$E,'[1]2025年已发货'!$F:$F,C4606,'[1]2025年已发货'!$C:$C,F4606,'[1]2025年已发货'!$G:$G,I4606,'[1]2025年已发货'!$H:$H,J4606)=0,"未发货",SUMIFS('[1]2025年已发货'!$E:$E,'[1]2025年已发货'!$F:$F,C4606,'[1]2025年已发货'!$C:$C,F4606,'[1]2025年已发货'!$G:$G,I4606,'[1]2025年已发货'!$H:$H,J4606))</f>
        <v>未发货</v>
      </c>
      <c r="I4606" s="122" t="str">
        <f>VLOOKUP(B4606,辅助信息!E:I,3,FALSE)</f>
        <v>（商投建工达州中医药科技园-2工区-景观桥）达州市通川区达州中医药职业学院犀牛大道北段</v>
      </c>
      <c r="J4606" s="122" t="str">
        <f>VLOOKUP(B4606,辅助信息!E:I,4,FALSE)</f>
        <v>李波</v>
      </c>
      <c r="K4606" s="122">
        <f>VLOOKUP(J4606,辅助信息!H:I,2,FALSE)</f>
        <v>18381899787</v>
      </c>
      <c r="L4606" s="124" t="str">
        <f>VLOOKUP(B4606,辅助信息!E:J,6,FALSE)</f>
        <v>控制炉批号！多了现场不收！,优先安排达钢,提前联系到场规格及数量</v>
      </c>
      <c r="O4606" s="64" t="str">
        <f ca="1" t="shared" si="226"/>
        <v/>
      </c>
      <c r="P4606" s="64" t="str">
        <f ca="1" t="shared" si="227"/>
        <v/>
      </c>
      <c r="Q4606" s="29" t="str">
        <f>VLOOKUP(B4606,辅助信息!E:M,9,FALSE)</f>
        <v>ZTWM-CDGS-XS-2024-0134-商投建工达州中医药科技成果示范园项目</v>
      </c>
      <c r="R4606" s="29" t="str">
        <f>_xlfn._xlws.FILTER(辅助信息!D:D,辅助信息!E:E=B4606)</f>
        <v>商投建工达州中医药科技园</v>
      </c>
    </row>
    <row r="4607" hidden="1" spans="2:18">
      <c r="B4607" s="138" t="s">
        <v>203</v>
      </c>
      <c r="C4607" s="72">
        <v>45946</v>
      </c>
      <c r="D4607" s="122" t="str">
        <f>VLOOKUP(B4607,辅助信息!E:K,7,FALSE)</f>
        <v>JWDDCD2025102100479</v>
      </c>
      <c r="E4607" s="122" t="str">
        <f>VLOOKUP(F4607,辅助信息!A:B,2,FALSE)</f>
        <v>高线</v>
      </c>
      <c r="F4607" s="122" t="s">
        <v>57</v>
      </c>
      <c r="G4607" s="123">
        <v>4</v>
      </c>
      <c r="H4607" s="136" t="str">
        <f>IF(SUMIFS('[1]2025年已发货'!$E:$E,'[1]2025年已发货'!$F:$F,C4607,'[1]2025年已发货'!$C:$C,F4607,'[1]2025年已发货'!$G:$G,I4607,'[1]2025年已发货'!$H:$H,J4607)=0,"未发货",SUMIFS('[1]2025年已发货'!$E:$E,'[1]2025年已发货'!$F:$F,C4607,'[1]2025年已发货'!$C:$C,F4607,'[1]2025年已发货'!$G:$G,I4607,'[1]2025年已发货'!$H:$H,J4607))</f>
        <v>未发货</v>
      </c>
      <c r="I4607" s="122" t="str">
        <f>VLOOKUP(B4607,辅助信息!E:I,3,FALSE)</f>
        <v>(五冶建设空港兴城怡心街道83亩项目)成都市双流区怡心街道高峰社区一组剑和路一段空港兴城怡心街道83亩项目中国五冶项目部</v>
      </c>
      <c r="J4607" s="122" t="str">
        <f>VLOOKUP(B4607,辅助信息!E:I,4,FALSE)</f>
        <v>王刚</v>
      </c>
      <c r="K4607" s="122">
        <f>VLOOKUP(J4607,辅助信息!H:I,2,FALSE)</f>
        <v>15881190525</v>
      </c>
      <c r="L4607" s="124" t="str">
        <f>VLOOKUP(B4607,辅助信息!E:J,6,FALSE)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607" s="64" t="str">
        <f ca="1" t="shared" si="226"/>
        <v/>
      </c>
      <c r="P4607" s="64" t="str">
        <f ca="1" t="shared" si="227"/>
        <v/>
      </c>
      <c r="Q4607" s="29" t="str">
        <f>VLOOKUP(B4607,辅助信息!E:M,9,FALSE)</f>
        <v>ZTWM-CDGS-XS-2025-0073-五冶天府-成都怡心湖片区及龙泉驿医院等项目</v>
      </c>
      <c r="R4607" s="29" t="str">
        <f>_xlfn._xlws.FILTER(辅助信息!D:D,辅助信息!E:E=B4607)</f>
        <v>五冶建设空港兴城怡心街道83亩项目</v>
      </c>
    </row>
    <row r="4608" hidden="1" spans="2:18">
      <c r="B4608" s="138" t="s">
        <v>203</v>
      </c>
      <c r="C4608" s="72">
        <v>45946</v>
      </c>
      <c r="D4608" s="122" t="str">
        <f>VLOOKUP(B4608,辅助信息!E:K,7,FALSE)</f>
        <v>JWDDCD2025102100479</v>
      </c>
      <c r="E4608" s="122" t="str">
        <f>VLOOKUP(F4608,辅助信息!A:B,2,FALSE)</f>
        <v>盘螺</v>
      </c>
      <c r="F4608" s="122" t="s">
        <v>49</v>
      </c>
      <c r="G4608" s="123">
        <v>4</v>
      </c>
      <c r="H4608" s="136" t="str">
        <f>IF(SUMIFS('[1]2025年已发货'!$E:$E,'[1]2025年已发货'!$F:$F,C4608,'[1]2025年已发货'!$C:$C,F4608,'[1]2025年已发货'!$G:$G,I4608,'[1]2025年已发货'!$H:$H,J4608)=0,"未发货",SUMIFS('[1]2025年已发货'!$E:$E,'[1]2025年已发货'!$F:$F,C4608,'[1]2025年已发货'!$C:$C,F4608,'[1]2025年已发货'!$G:$G,I4608,'[1]2025年已发货'!$H:$H,J4608))</f>
        <v>未发货</v>
      </c>
      <c r="I4608" s="122" t="str">
        <f>VLOOKUP(B4608,辅助信息!E:I,3,FALSE)</f>
        <v>(五冶建设空港兴城怡心街道83亩项目)成都市双流区怡心街道高峰社区一组剑和路一段空港兴城怡心街道83亩项目中国五冶项目部</v>
      </c>
      <c r="J4608" s="122" t="str">
        <f>VLOOKUP(B4608,辅助信息!E:I,4,FALSE)</f>
        <v>王刚</v>
      </c>
      <c r="K4608" s="122">
        <f>VLOOKUP(J4608,辅助信息!H:I,2,FALSE)</f>
        <v>15881190525</v>
      </c>
      <c r="L4608" s="124" t="str">
        <f>VLOOKUP(B4608,辅助信息!E:J,6,FALSE)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608" s="64" t="str">
        <f ca="1" t="shared" si="226"/>
        <v/>
      </c>
      <c r="P4608" s="64" t="str">
        <f ca="1" t="shared" si="227"/>
        <v/>
      </c>
      <c r="Q4608" s="29" t="str">
        <f>VLOOKUP(B4608,辅助信息!E:M,9,FALSE)</f>
        <v>ZTWM-CDGS-XS-2025-0073-五冶天府-成都怡心湖片区及龙泉驿医院等项目</v>
      </c>
      <c r="R4608" s="29" t="str">
        <f>_xlfn._xlws.FILTER(辅助信息!D:D,辅助信息!E:E=B4608)</f>
        <v>五冶建设空港兴城怡心街道83亩项目</v>
      </c>
    </row>
    <row r="4609" hidden="1" spans="2:18">
      <c r="B4609" s="138" t="s">
        <v>203</v>
      </c>
      <c r="C4609" s="72">
        <v>45946</v>
      </c>
      <c r="D4609" s="122" t="str">
        <f>VLOOKUP(B4609,辅助信息!E:K,7,FALSE)</f>
        <v>JWDDCD2025102100479</v>
      </c>
      <c r="E4609" s="122" t="str">
        <f>VLOOKUP(F4609,辅助信息!A:B,2,FALSE)</f>
        <v>螺纹钢</v>
      </c>
      <c r="F4609" s="122" t="s">
        <v>19</v>
      </c>
      <c r="G4609" s="123">
        <v>8</v>
      </c>
      <c r="H4609" s="136" t="str">
        <f>IF(SUMIFS('[1]2025年已发货'!$E:$E,'[1]2025年已发货'!$F:$F,C4609,'[1]2025年已发货'!$C:$C,F4609,'[1]2025年已发货'!$G:$G,I4609,'[1]2025年已发货'!$H:$H,J4609)=0,"未发货",SUMIFS('[1]2025年已发货'!$E:$E,'[1]2025年已发货'!$F:$F,C4609,'[1]2025年已发货'!$C:$C,F4609,'[1]2025年已发货'!$G:$G,I4609,'[1]2025年已发货'!$H:$H,J4609))</f>
        <v>未发货</v>
      </c>
      <c r="I4609" s="122" t="str">
        <f>VLOOKUP(B4609,辅助信息!E:I,3,FALSE)</f>
        <v>(五冶建设空港兴城怡心街道83亩项目)成都市双流区怡心街道高峰社区一组剑和路一段空港兴城怡心街道83亩项目中国五冶项目部</v>
      </c>
      <c r="J4609" s="122" t="str">
        <f>VLOOKUP(B4609,辅助信息!E:I,4,FALSE)</f>
        <v>王刚</v>
      </c>
      <c r="K4609" s="122">
        <f>VLOOKUP(J4609,辅助信息!H:I,2,FALSE)</f>
        <v>15881190525</v>
      </c>
      <c r="L4609" s="124" t="str">
        <f>VLOOKUP(B4609,辅助信息!E:J,6,FALSE)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609" s="64" t="str">
        <f ca="1" t="shared" si="226"/>
        <v/>
      </c>
      <c r="P4609" s="64" t="str">
        <f ca="1" t="shared" si="227"/>
        <v/>
      </c>
      <c r="Q4609" s="29" t="str">
        <f>VLOOKUP(B4609,辅助信息!E:M,9,FALSE)</f>
        <v>ZTWM-CDGS-XS-2025-0073-五冶天府-成都怡心湖片区及龙泉驿医院等项目</v>
      </c>
      <c r="R4609" s="29" t="str">
        <f>_xlfn._xlws.FILTER(辅助信息!D:D,辅助信息!E:E=B4609)</f>
        <v>五冶建设空港兴城怡心街道83亩项目</v>
      </c>
    </row>
    <row r="4610" hidden="1" spans="2:18">
      <c r="B4610" s="138" t="s">
        <v>203</v>
      </c>
      <c r="C4610" s="72">
        <v>45946</v>
      </c>
      <c r="D4610" s="122" t="str">
        <f>VLOOKUP(B4610,辅助信息!E:K,7,FALSE)</f>
        <v>JWDDCD2025102100479</v>
      </c>
      <c r="E4610" s="122" t="str">
        <f>VLOOKUP(F4610,辅助信息!A:B,2,FALSE)</f>
        <v>螺纹钢</v>
      </c>
      <c r="F4610" s="122" t="s">
        <v>32</v>
      </c>
      <c r="G4610" s="123">
        <v>8</v>
      </c>
      <c r="H4610" s="136" t="str">
        <f>IF(SUMIFS('[1]2025年已发货'!$E:$E,'[1]2025年已发货'!$F:$F,C4610,'[1]2025年已发货'!$C:$C,F4610,'[1]2025年已发货'!$G:$G,I4610,'[1]2025年已发货'!$H:$H,J4610)=0,"未发货",SUMIFS('[1]2025年已发货'!$E:$E,'[1]2025年已发货'!$F:$F,C4610,'[1]2025年已发货'!$C:$C,F4610,'[1]2025年已发货'!$G:$G,I4610,'[1]2025年已发货'!$H:$H,J4610))</f>
        <v>未发货</v>
      </c>
      <c r="I4610" s="122" t="str">
        <f>VLOOKUP(B4610,辅助信息!E:I,3,FALSE)</f>
        <v>(五冶建设空港兴城怡心街道83亩项目)成都市双流区怡心街道高峰社区一组剑和路一段空港兴城怡心街道83亩项目中国五冶项目部</v>
      </c>
      <c r="J4610" s="122" t="str">
        <f>VLOOKUP(B4610,辅助信息!E:I,4,FALSE)</f>
        <v>王刚</v>
      </c>
      <c r="K4610" s="122">
        <f>VLOOKUP(J4610,辅助信息!H:I,2,FALSE)</f>
        <v>15881190525</v>
      </c>
      <c r="L4610" s="124" t="str">
        <f>VLOOKUP(B4610,辅助信息!E:J,6,FALSE)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610" s="64" t="str">
        <f ca="1" t="shared" si="226"/>
        <v/>
      </c>
      <c r="P4610" s="64" t="str">
        <f ca="1" t="shared" si="227"/>
        <v/>
      </c>
      <c r="Q4610" s="29" t="str">
        <f>VLOOKUP(B4610,辅助信息!E:M,9,FALSE)</f>
        <v>ZTWM-CDGS-XS-2025-0073-五冶天府-成都怡心湖片区及龙泉驿医院等项目</v>
      </c>
      <c r="R4610" s="29" t="str">
        <f>_xlfn._xlws.FILTER(辅助信息!D:D,辅助信息!E:E=B4610)</f>
        <v>五冶建设空港兴城怡心街道83亩项目</v>
      </c>
    </row>
    <row r="4611" hidden="1" spans="2:18">
      <c r="B4611" s="138" t="s">
        <v>203</v>
      </c>
      <c r="C4611" s="72">
        <v>45946</v>
      </c>
      <c r="D4611" s="122" t="str">
        <f>VLOOKUP(B4611,辅助信息!E:K,7,FALSE)</f>
        <v>JWDDCD2025102100479</v>
      </c>
      <c r="E4611" s="122" t="str">
        <f>VLOOKUP(F4611,辅助信息!A:B,2,FALSE)</f>
        <v>螺纹钢</v>
      </c>
      <c r="F4611" s="122" t="s">
        <v>33</v>
      </c>
      <c r="G4611" s="123">
        <v>10</v>
      </c>
      <c r="H4611" s="136" t="str">
        <f>IF(SUMIFS('[1]2025年已发货'!$E:$E,'[1]2025年已发货'!$F:$F,C4611,'[1]2025年已发货'!$C:$C,F4611,'[1]2025年已发货'!$G:$G,I4611,'[1]2025年已发货'!$H:$H,J4611)=0,"未发货",SUMIFS('[1]2025年已发货'!$E:$E,'[1]2025年已发货'!$F:$F,C4611,'[1]2025年已发货'!$C:$C,F4611,'[1]2025年已发货'!$G:$G,I4611,'[1]2025年已发货'!$H:$H,J4611))</f>
        <v>未发货</v>
      </c>
      <c r="I4611" s="122" t="str">
        <f>VLOOKUP(B4611,辅助信息!E:I,3,FALSE)</f>
        <v>(五冶建设空港兴城怡心街道83亩项目)成都市双流区怡心街道高峰社区一组剑和路一段空港兴城怡心街道83亩项目中国五冶项目部</v>
      </c>
      <c r="J4611" s="122" t="str">
        <f>VLOOKUP(B4611,辅助信息!E:I,4,FALSE)</f>
        <v>王刚</v>
      </c>
      <c r="K4611" s="122">
        <f>VLOOKUP(J4611,辅助信息!H:I,2,FALSE)</f>
        <v>15881190525</v>
      </c>
      <c r="L4611" s="124" t="str">
        <f>VLOOKUP(B4611,辅助信息!E:J,6,FALSE)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611" s="64" t="str">
        <f ca="1" t="shared" si="226"/>
        <v/>
      </c>
      <c r="P4611" s="64" t="str">
        <f ca="1" t="shared" si="227"/>
        <v/>
      </c>
      <c r="Q4611" s="29" t="str">
        <f>VLOOKUP(B4611,辅助信息!E:M,9,FALSE)</f>
        <v>ZTWM-CDGS-XS-2025-0073-五冶天府-成都怡心湖片区及龙泉驿医院等项目</v>
      </c>
      <c r="R4611" s="29" t="str">
        <f>_xlfn._xlws.FILTER(辅助信息!D:D,辅助信息!E:E=B4611)</f>
        <v>五冶建设空港兴城怡心街道83亩项目</v>
      </c>
    </row>
    <row r="4612" hidden="1" spans="2:18">
      <c r="B4612" s="138" t="s">
        <v>240</v>
      </c>
      <c r="C4612" s="72">
        <v>45946</v>
      </c>
      <c r="D4612" s="122" t="str">
        <f>VLOOKUP(B4612,辅助信息!E:K,7,FALSE)</f>
        <v>JWDDCD2025092400204</v>
      </c>
      <c r="E4612" s="122" t="str">
        <f>VLOOKUP(F4612,辅助信息!A:B,2,FALSE)</f>
        <v>高线</v>
      </c>
      <c r="F4612" s="122" t="s">
        <v>53</v>
      </c>
      <c r="G4612" s="123">
        <v>2.5</v>
      </c>
      <c r="H4612" s="136" t="str">
        <f>IF(SUMIFS('[1]2025年已发货'!$E:$E,'[1]2025年已发货'!$F:$F,C4612,'[1]2025年已发货'!$C:$C,F4612,'[1]2025年已发货'!$G:$G,I4612,'[1]2025年已发货'!$H:$H,J4612)=0,"未发货",SUMIFS('[1]2025年已发货'!$E:$E,'[1]2025年已发货'!$F:$F,C4612,'[1]2025年已发货'!$C:$C,F4612,'[1]2025年已发货'!$G:$G,I4612,'[1]2025年已发货'!$H:$H,J4612))</f>
        <v>未发货</v>
      </c>
      <c r="I4612" s="122" t="str">
        <f>VLOOKUP(B4612,辅助信息!E:I,3,FALSE)</f>
        <v>(五冶钢构龙泉东洪片区70亩住宅、商业及配套工程项目三标段)成都市龙泉驿外东洪路地铁2号线惠王陵地铁C口</v>
      </c>
      <c r="J4612" s="122" t="str">
        <f>VLOOKUP(B4612,辅助信息!E:I,4,FALSE)</f>
        <v>蒋嗣伟</v>
      </c>
      <c r="K4612" s="122">
        <f>VLOOKUP(J4612,辅助信息!H:I,2,FALSE)</f>
        <v>15014331252</v>
      </c>
      <c r="L4612" s="124">
        <f>VLOOKUP(B4612,辅助信息!E:J,6,FALSE)</f>
        <v>0</v>
      </c>
      <c r="O4612" s="64" t="str">
        <f ca="1" t="shared" si="226"/>
        <v/>
      </c>
      <c r="P4612" s="64" t="str">
        <f ca="1" t="shared" si="227"/>
        <v/>
      </c>
      <c r="Q4612" s="29" t="str">
        <f>VLOOKUP(B4612,辅助信息!E:M,9,FALSE)</f>
        <v>ZTWM-CDGS-XS-2025-0156-五冶钢构-2025年九月第一批次钢筋采购合同(三圣乡项目)-中铁物贸成都公司</v>
      </c>
      <c r="R4612" s="29" t="str">
        <f>_xlfn._xlws.FILTER(辅助信息!D:D,辅助信息!E:E=B4612)</f>
        <v>五冶钢构龙泉东洪片区(70亩、85亩)住宅、商业及配套工程项目</v>
      </c>
    </row>
    <row r="4613" hidden="1" spans="2:18">
      <c r="B4613" s="138" t="s">
        <v>240</v>
      </c>
      <c r="C4613" s="72">
        <v>45946</v>
      </c>
      <c r="D4613" s="122" t="str">
        <f>VLOOKUP(B4613,辅助信息!E:K,7,FALSE)</f>
        <v>JWDDCD2025092400204</v>
      </c>
      <c r="E4613" s="122" t="str">
        <f>VLOOKUP(F4613,辅助信息!A:B,2,FALSE)</f>
        <v>盘螺</v>
      </c>
      <c r="F4613" s="122" t="s">
        <v>41</v>
      </c>
      <c r="G4613" s="123">
        <v>15</v>
      </c>
      <c r="H4613" s="136" t="str">
        <f>IF(SUMIFS('[1]2025年已发货'!$E:$E,'[1]2025年已发货'!$F:$F,C4613,'[1]2025年已发货'!$C:$C,F4613,'[1]2025年已发货'!$G:$G,I4613,'[1]2025年已发货'!$H:$H,J4613)=0,"未发货",SUMIFS('[1]2025年已发货'!$E:$E,'[1]2025年已发货'!$F:$F,C4613,'[1]2025年已发货'!$C:$C,F4613,'[1]2025年已发货'!$G:$G,I4613,'[1]2025年已发货'!$H:$H,J4613))</f>
        <v>未发货</v>
      </c>
      <c r="I4613" s="122" t="str">
        <f>VLOOKUP(B4613,辅助信息!E:I,3,FALSE)</f>
        <v>(五冶钢构龙泉东洪片区70亩住宅、商业及配套工程项目三标段)成都市龙泉驿外东洪路地铁2号线惠王陵地铁C口</v>
      </c>
      <c r="J4613" s="122" t="str">
        <f>VLOOKUP(B4613,辅助信息!E:I,4,FALSE)</f>
        <v>蒋嗣伟</v>
      </c>
      <c r="K4613" s="122">
        <f>VLOOKUP(J4613,辅助信息!H:I,2,FALSE)</f>
        <v>15014331252</v>
      </c>
      <c r="L4613" s="124">
        <f>VLOOKUP(B4613,辅助信息!E:J,6,FALSE)</f>
        <v>0</v>
      </c>
      <c r="O4613" s="64" t="str">
        <f ca="1" t="shared" si="226"/>
        <v/>
      </c>
      <c r="P4613" s="64" t="str">
        <f ca="1" t="shared" si="227"/>
        <v/>
      </c>
      <c r="Q4613" s="29" t="str">
        <f>VLOOKUP(B4613,辅助信息!E:M,9,FALSE)</f>
        <v>ZTWM-CDGS-XS-2025-0156-五冶钢构-2025年九月第一批次钢筋采购合同(三圣乡项目)-中铁物贸成都公司</v>
      </c>
      <c r="R4613" s="29" t="str">
        <f>_xlfn._xlws.FILTER(辅助信息!D:D,辅助信息!E:E=B4613)</f>
        <v>五冶钢构龙泉东洪片区(70亩、85亩)住宅、商业及配套工程项目</v>
      </c>
    </row>
    <row r="4614" hidden="1" spans="2:18">
      <c r="B4614" s="138" t="s">
        <v>240</v>
      </c>
      <c r="C4614" s="72">
        <v>45946</v>
      </c>
      <c r="D4614" s="122" t="str">
        <f>VLOOKUP(B4614,辅助信息!E:K,7,FALSE)</f>
        <v>JWDDCD2025092400204</v>
      </c>
      <c r="E4614" s="122" t="str">
        <f>VLOOKUP(F4614,辅助信息!A:B,2,FALSE)</f>
        <v>盘螺</v>
      </c>
      <c r="F4614" s="122" t="s">
        <v>49</v>
      </c>
      <c r="G4614" s="123">
        <v>5</v>
      </c>
      <c r="H4614" s="136" t="str">
        <f>IF(SUMIFS('[1]2025年已发货'!$E:$E,'[1]2025年已发货'!$F:$F,C4614,'[1]2025年已发货'!$C:$C,F4614,'[1]2025年已发货'!$G:$G,I4614,'[1]2025年已发货'!$H:$H,J4614)=0,"未发货",SUMIFS('[1]2025年已发货'!$E:$E,'[1]2025年已发货'!$F:$F,C4614,'[1]2025年已发货'!$C:$C,F4614,'[1]2025年已发货'!$G:$G,I4614,'[1]2025年已发货'!$H:$H,J4614))</f>
        <v>未发货</v>
      </c>
      <c r="I4614" s="122" t="str">
        <f>VLOOKUP(B4614,辅助信息!E:I,3,FALSE)</f>
        <v>(五冶钢构龙泉东洪片区70亩住宅、商业及配套工程项目三标段)成都市龙泉驿外东洪路地铁2号线惠王陵地铁C口</v>
      </c>
      <c r="J4614" s="122" t="str">
        <f>VLOOKUP(B4614,辅助信息!E:I,4,FALSE)</f>
        <v>蒋嗣伟</v>
      </c>
      <c r="K4614" s="122">
        <f>VLOOKUP(J4614,辅助信息!H:I,2,FALSE)</f>
        <v>15014331252</v>
      </c>
      <c r="L4614" s="124">
        <f>VLOOKUP(B4614,辅助信息!E:J,6,FALSE)</f>
        <v>0</v>
      </c>
      <c r="O4614" s="64" t="str">
        <f ca="1" t="shared" si="226"/>
        <v/>
      </c>
      <c r="P4614" s="64" t="str">
        <f ca="1" t="shared" si="227"/>
        <v/>
      </c>
      <c r="Q4614" s="29" t="str">
        <f>VLOOKUP(B4614,辅助信息!E:M,9,FALSE)</f>
        <v>ZTWM-CDGS-XS-2025-0156-五冶钢构-2025年九月第一批次钢筋采购合同(三圣乡项目)-中铁物贸成都公司</v>
      </c>
      <c r="R4614" s="29" t="str">
        <f>_xlfn._xlws.FILTER(辅助信息!D:D,辅助信息!E:E=B4614)</f>
        <v>五冶钢构龙泉东洪片区(70亩、85亩)住宅、商业及配套工程项目</v>
      </c>
    </row>
    <row r="4615" hidden="1" spans="2:18">
      <c r="B4615" s="138" t="s">
        <v>240</v>
      </c>
      <c r="C4615" s="72">
        <v>45946</v>
      </c>
      <c r="D4615" s="122" t="str">
        <f>VLOOKUP(B4615,辅助信息!E:K,7,FALSE)</f>
        <v>JWDDCD2025092400204</v>
      </c>
      <c r="E4615" s="122" t="str">
        <f>VLOOKUP(F4615,辅助信息!A:B,2,FALSE)</f>
        <v>盘螺</v>
      </c>
      <c r="F4615" s="122" t="s">
        <v>40</v>
      </c>
      <c r="G4615" s="123">
        <v>10</v>
      </c>
      <c r="H4615" s="136" t="str">
        <f>IF(SUMIFS('[1]2025年已发货'!$E:$E,'[1]2025年已发货'!$F:$F,C4615,'[1]2025年已发货'!$C:$C,F4615,'[1]2025年已发货'!$G:$G,I4615,'[1]2025年已发货'!$H:$H,J4615)=0,"未发货",SUMIFS('[1]2025年已发货'!$E:$E,'[1]2025年已发货'!$F:$F,C4615,'[1]2025年已发货'!$C:$C,F4615,'[1]2025年已发货'!$G:$G,I4615,'[1]2025年已发货'!$H:$H,J4615))</f>
        <v>未发货</v>
      </c>
      <c r="I4615" s="122" t="str">
        <f>VLOOKUP(B4615,辅助信息!E:I,3,FALSE)</f>
        <v>(五冶钢构龙泉东洪片区70亩住宅、商业及配套工程项目三标段)成都市龙泉驿外东洪路地铁2号线惠王陵地铁C口</v>
      </c>
      <c r="J4615" s="122" t="str">
        <f>VLOOKUP(B4615,辅助信息!E:I,4,FALSE)</f>
        <v>蒋嗣伟</v>
      </c>
      <c r="K4615" s="122">
        <f>VLOOKUP(J4615,辅助信息!H:I,2,FALSE)</f>
        <v>15014331252</v>
      </c>
      <c r="L4615" s="124">
        <f>VLOOKUP(B4615,辅助信息!E:J,6,FALSE)</f>
        <v>0</v>
      </c>
      <c r="O4615" s="64" t="str">
        <f ca="1" t="shared" si="226"/>
        <v/>
      </c>
      <c r="P4615" s="64" t="str">
        <f ca="1" t="shared" si="227"/>
        <v/>
      </c>
      <c r="Q4615" s="29" t="str">
        <f>VLOOKUP(B4615,辅助信息!E:M,9,FALSE)</f>
        <v>ZTWM-CDGS-XS-2025-0156-五冶钢构-2025年九月第一批次钢筋采购合同(三圣乡项目)-中铁物贸成都公司</v>
      </c>
      <c r="R4615" s="29" t="str">
        <f>_xlfn._xlws.FILTER(辅助信息!D:D,辅助信息!E:E=B4615)</f>
        <v>五冶钢构龙泉东洪片区(70亩、85亩)住宅、商业及配套工程项目</v>
      </c>
    </row>
    <row r="4616" hidden="1" spans="2:18">
      <c r="B4616" s="138" t="s">
        <v>229</v>
      </c>
      <c r="C4616" s="72">
        <v>45946</v>
      </c>
      <c r="D4616" s="122" t="str">
        <f>VLOOKUP(B4616,辅助信息!E:K,7,FALSE)</f>
        <v>JWDDCD2025092400212</v>
      </c>
      <c r="E4616" s="122" t="str">
        <f>VLOOKUP(F4616,辅助信息!A:B,2,FALSE)</f>
        <v>螺纹钢</v>
      </c>
      <c r="F4616" s="122" t="s">
        <v>27</v>
      </c>
      <c r="G4616" s="123">
        <v>60</v>
      </c>
      <c r="H4616" s="136">
        <f>IF(SUMIFS('[1]2025年已发货'!$E:$E,'[1]2025年已发货'!$F:$F,C4616,'[1]2025年已发货'!$C:$C,F4616,'[1]2025年已发货'!$G:$G,I4616,'[1]2025年已发货'!$H:$H,J4616)=0,"未发货",SUMIFS('[1]2025年已发货'!$E:$E,'[1]2025年已发货'!$F:$F,C4616,'[1]2025年已发货'!$C:$C,F4616,'[1]2025年已发货'!$G:$G,I4616,'[1]2025年已发货'!$H:$H,J4616))</f>
        <v>60</v>
      </c>
      <c r="I4616" s="122" t="str">
        <f>VLOOKUP(B4616,辅助信息!E:I,3,FALSE)</f>
        <v>(五冶钢构龙泉东洪片区85亩住宅、商业及配套工程项目三标段)成都市龙泉驿外东洪路地铁2号线惠王陵地铁C口</v>
      </c>
      <c r="J4616" s="122" t="str">
        <f>VLOOKUP(B4616,辅助信息!E:I,4,FALSE)</f>
        <v>王军宝</v>
      </c>
      <c r="K4616" s="122">
        <f>VLOOKUP(J4616,辅助信息!H:I,2,FALSE)</f>
        <v>13889142392</v>
      </c>
      <c r="L4616" s="124">
        <f>VLOOKUP(B4616,辅助信息!E:J,6,FALSE)</f>
        <v>0</v>
      </c>
      <c r="O4616" s="64" t="str">
        <f ca="1" t="shared" si="226"/>
        <v/>
      </c>
      <c r="P4616" s="64" t="str">
        <f ca="1" t="shared" si="227"/>
        <v/>
      </c>
      <c r="Q4616" s="29" t="str">
        <f>VLOOKUP(B4616,辅助信息!E:M,9,FALSE)</f>
        <v>ZTWM-CDGS-XS-2025-0156-五冶钢构-2025年九月第一批次钢筋采购合同(三圣乡项目)-中铁物贸成都公司</v>
      </c>
      <c r="R4616" s="29" t="str">
        <f>_xlfn._xlws.FILTER(辅助信息!D:D,辅助信息!E:E=B4616)</f>
        <v>五冶钢构龙泉东洪片区(70亩、85亩)住宅、商业及配套工程项目</v>
      </c>
    </row>
    <row r="4617" hidden="1" spans="2:18">
      <c r="B4617" s="138" t="s">
        <v>229</v>
      </c>
      <c r="C4617" s="72">
        <v>45946</v>
      </c>
      <c r="D4617" s="122" t="str">
        <f>VLOOKUP(B4617,辅助信息!E:K,7,FALSE)</f>
        <v>JWDDCD2025092400212</v>
      </c>
      <c r="E4617" s="122" t="str">
        <f>VLOOKUP(F4617,辅助信息!A:B,2,FALSE)</f>
        <v>螺纹钢</v>
      </c>
      <c r="F4617" s="122" t="s">
        <v>19</v>
      </c>
      <c r="G4617" s="123">
        <v>38</v>
      </c>
      <c r="H4617" s="136">
        <f>IF(SUMIFS('[1]2025年已发货'!$E:$E,'[1]2025年已发货'!$F:$F,C4617,'[1]2025年已发货'!$C:$C,F4617,'[1]2025年已发货'!$G:$G,I4617,'[1]2025年已发货'!$H:$H,J4617)=0,"未发货",SUMIFS('[1]2025年已发货'!$E:$E,'[1]2025年已发货'!$F:$F,C4617,'[1]2025年已发货'!$C:$C,F4617,'[1]2025年已发货'!$G:$G,I4617,'[1]2025年已发货'!$H:$H,J4617))</f>
        <v>38</v>
      </c>
      <c r="I4617" s="122" t="str">
        <f>VLOOKUP(B4617,辅助信息!E:I,3,FALSE)</f>
        <v>(五冶钢构龙泉东洪片区85亩住宅、商业及配套工程项目三标段)成都市龙泉驿外东洪路地铁2号线惠王陵地铁C口</v>
      </c>
      <c r="J4617" s="122" t="str">
        <f>VLOOKUP(B4617,辅助信息!E:I,4,FALSE)</f>
        <v>王军宝</v>
      </c>
      <c r="K4617" s="122">
        <f>VLOOKUP(J4617,辅助信息!H:I,2,FALSE)</f>
        <v>13889142392</v>
      </c>
      <c r="L4617" s="124">
        <f>VLOOKUP(B4617,辅助信息!E:J,6,FALSE)</f>
        <v>0</v>
      </c>
      <c r="O4617" s="64" t="str">
        <f ca="1" t="shared" si="226"/>
        <v/>
      </c>
      <c r="P4617" s="64" t="str">
        <f ca="1" t="shared" si="227"/>
        <v/>
      </c>
      <c r="Q4617" s="29" t="str">
        <f>VLOOKUP(B4617,辅助信息!E:M,9,FALSE)</f>
        <v>ZTWM-CDGS-XS-2025-0156-五冶钢构-2025年九月第一批次钢筋采购合同(三圣乡项目)-中铁物贸成都公司</v>
      </c>
      <c r="R4617" s="29" t="str">
        <f>_xlfn._xlws.FILTER(辅助信息!D:D,辅助信息!E:E=B4617)</f>
        <v>五冶钢构龙泉东洪片区(70亩、85亩)住宅、商业及配套工程项目</v>
      </c>
    </row>
    <row r="4618" hidden="1" spans="2:18">
      <c r="B4618" s="138" t="s">
        <v>229</v>
      </c>
      <c r="C4618" s="72">
        <v>45946</v>
      </c>
      <c r="D4618" s="122" t="str">
        <f>VLOOKUP(B4618,辅助信息!E:K,7,FALSE)</f>
        <v>JWDDCD2025092400212</v>
      </c>
      <c r="E4618" s="122" t="str">
        <f>VLOOKUP(F4618,辅助信息!A:B,2,FALSE)</f>
        <v>螺纹钢</v>
      </c>
      <c r="F4618" s="122" t="s">
        <v>33</v>
      </c>
      <c r="G4618" s="123">
        <v>20</v>
      </c>
      <c r="H4618" s="136">
        <f>IF(SUMIFS('[1]2025年已发货'!$E:$E,'[1]2025年已发货'!$F:$F,C4618,'[1]2025年已发货'!$C:$C,F4618,'[1]2025年已发货'!$G:$G,I4618,'[1]2025年已发货'!$H:$H,J4618)=0,"未发货",SUMIFS('[1]2025年已发货'!$E:$E,'[1]2025年已发货'!$F:$F,C4618,'[1]2025年已发货'!$C:$C,F4618,'[1]2025年已发货'!$G:$G,I4618,'[1]2025年已发货'!$H:$H,J4618))</f>
        <v>20</v>
      </c>
      <c r="I4618" s="122" t="str">
        <f>VLOOKUP(B4618,辅助信息!E:I,3,FALSE)</f>
        <v>(五冶钢构龙泉东洪片区85亩住宅、商业及配套工程项目三标段)成都市龙泉驿外东洪路地铁2号线惠王陵地铁C口</v>
      </c>
      <c r="J4618" s="122" t="str">
        <f>VLOOKUP(B4618,辅助信息!E:I,4,FALSE)</f>
        <v>王军宝</v>
      </c>
      <c r="K4618" s="122">
        <f>VLOOKUP(J4618,辅助信息!H:I,2,FALSE)</f>
        <v>13889142392</v>
      </c>
      <c r="L4618" s="124">
        <f>VLOOKUP(B4618,辅助信息!E:J,6,FALSE)</f>
        <v>0</v>
      </c>
      <c r="O4618" s="64" t="str">
        <f ca="1" t="shared" si="226"/>
        <v/>
      </c>
      <c r="P4618" s="64" t="str">
        <f ca="1" t="shared" si="227"/>
        <v/>
      </c>
      <c r="Q4618" s="29" t="str">
        <f>VLOOKUP(B4618,辅助信息!E:M,9,FALSE)</f>
        <v>ZTWM-CDGS-XS-2025-0156-五冶钢构-2025年九月第一批次钢筋采购合同(三圣乡项目)-中铁物贸成都公司</v>
      </c>
      <c r="R4618" s="29" t="str">
        <f>_xlfn._xlws.FILTER(辅助信息!D:D,辅助信息!E:E=B4618)</f>
        <v>五冶钢构龙泉东洪片区(70亩、85亩)住宅、商业及配套工程项目</v>
      </c>
    </row>
    <row r="4619" hidden="1" spans="2:18">
      <c r="B4619" s="138" t="s">
        <v>229</v>
      </c>
      <c r="C4619" s="72">
        <v>45946</v>
      </c>
      <c r="D4619" s="122" t="str">
        <f>VLOOKUP(B4619,辅助信息!E:K,7,FALSE)</f>
        <v>JWDDCD2025092400212</v>
      </c>
      <c r="E4619" s="122" t="str">
        <f>VLOOKUP(F4619,辅助信息!A:B,2,FALSE)</f>
        <v>螺纹钢</v>
      </c>
      <c r="F4619" s="122" t="s">
        <v>28</v>
      </c>
      <c r="G4619" s="123">
        <v>24</v>
      </c>
      <c r="H4619" s="136">
        <f>IF(SUMIFS('[1]2025年已发货'!$E:$E,'[1]2025年已发货'!$F:$F,C4619,'[1]2025年已发货'!$C:$C,F4619,'[1]2025年已发货'!$G:$G,I4619,'[1]2025年已发货'!$H:$H,J4619)=0,"未发货",SUMIFS('[1]2025年已发货'!$E:$E,'[1]2025年已发货'!$F:$F,C4619,'[1]2025年已发货'!$C:$C,F4619,'[1]2025年已发货'!$G:$G,I4619,'[1]2025年已发货'!$H:$H,J4619))</f>
        <v>24</v>
      </c>
      <c r="I4619" s="122" t="str">
        <f>VLOOKUP(B4619,辅助信息!E:I,3,FALSE)</f>
        <v>(五冶钢构龙泉东洪片区85亩住宅、商业及配套工程项目三标段)成都市龙泉驿外东洪路地铁2号线惠王陵地铁C口</v>
      </c>
      <c r="J4619" s="122" t="str">
        <f>VLOOKUP(B4619,辅助信息!E:I,4,FALSE)</f>
        <v>王军宝</v>
      </c>
      <c r="K4619" s="122">
        <f>VLOOKUP(J4619,辅助信息!H:I,2,FALSE)</f>
        <v>13889142392</v>
      </c>
      <c r="L4619" s="124">
        <f>VLOOKUP(B4619,辅助信息!E:J,6,FALSE)</f>
        <v>0</v>
      </c>
      <c r="O4619" s="64" t="str">
        <f ca="1" t="shared" si="226"/>
        <v/>
      </c>
      <c r="P4619" s="64" t="str">
        <f ca="1" t="shared" si="227"/>
        <v/>
      </c>
      <c r="Q4619" s="29" t="str">
        <f>VLOOKUP(B4619,辅助信息!E:M,9,FALSE)</f>
        <v>ZTWM-CDGS-XS-2025-0156-五冶钢构-2025年九月第一批次钢筋采购合同(三圣乡项目)-中铁物贸成都公司</v>
      </c>
      <c r="R4619" s="29" t="str">
        <f>_xlfn._xlws.FILTER(辅助信息!D:D,辅助信息!E:E=B4619)</f>
        <v>五冶钢构龙泉东洪片区(70亩、85亩)住宅、商业及配套工程项目</v>
      </c>
    </row>
    <row r="4620" hidden="1" spans="2:18">
      <c r="B4620" s="138" t="s">
        <v>229</v>
      </c>
      <c r="C4620" s="72">
        <v>45946</v>
      </c>
      <c r="D4620" s="122" t="str">
        <f>VLOOKUP(B4620,辅助信息!E:K,7,FALSE)</f>
        <v>JWDDCD2025092400212</v>
      </c>
      <c r="E4620" s="122" t="str">
        <f>VLOOKUP(F4620,辅助信息!A:B,2,FALSE)</f>
        <v>螺纹钢</v>
      </c>
      <c r="F4620" s="122" t="s">
        <v>18</v>
      </c>
      <c r="G4620" s="123">
        <v>4</v>
      </c>
      <c r="H4620" s="136">
        <f>IF(SUMIFS('[1]2025年已发货'!$E:$E,'[1]2025年已发货'!$F:$F,C4620,'[1]2025年已发货'!$C:$C,F4620,'[1]2025年已发货'!$G:$G,I4620,'[1]2025年已发货'!$H:$H,J4620)=0,"未发货",SUMIFS('[1]2025年已发货'!$E:$E,'[1]2025年已发货'!$F:$F,C4620,'[1]2025年已发货'!$C:$C,F4620,'[1]2025年已发货'!$G:$G,I4620,'[1]2025年已发货'!$H:$H,J4620))</f>
        <v>4</v>
      </c>
      <c r="I4620" s="122" t="str">
        <f>VLOOKUP(B4620,辅助信息!E:I,3,FALSE)</f>
        <v>(五冶钢构龙泉东洪片区85亩住宅、商业及配套工程项目三标段)成都市龙泉驿外东洪路地铁2号线惠王陵地铁C口</v>
      </c>
      <c r="J4620" s="122" t="str">
        <f>VLOOKUP(B4620,辅助信息!E:I,4,FALSE)</f>
        <v>王军宝</v>
      </c>
      <c r="K4620" s="122">
        <f>VLOOKUP(J4620,辅助信息!H:I,2,FALSE)</f>
        <v>13889142392</v>
      </c>
      <c r="L4620" s="124">
        <f>VLOOKUP(B4620,辅助信息!E:J,6,FALSE)</f>
        <v>0</v>
      </c>
      <c r="O4620" s="64" t="str">
        <f ca="1" t="shared" si="226"/>
        <v/>
      </c>
      <c r="P4620" s="64" t="str">
        <f ca="1" t="shared" si="227"/>
        <v/>
      </c>
      <c r="Q4620" s="29" t="str">
        <f>VLOOKUP(B4620,辅助信息!E:M,9,FALSE)</f>
        <v>ZTWM-CDGS-XS-2025-0156-五冶钢构-2025年九月第一批次钢筋采购合同(三圣乡项目)-中铁物贸成都公司</v>
      </c>
      <c r="R4620" s="29" t="str">
        <f>_xlfn._xlws.FILTER(辅助信息!D:D,辅助信息!E:E=B4620)</f>
        <v>五冶钢构龙泉东洪片区(70亩、85亩)住宅、商业及配套工程项目</v>
      </c>
    </row>
    <row r="4621" hidden="1" spans="2:18">
      <c r="B4621" s="138" t="s">
        <v>229</v>
      </c>
      <c r="C4621" s="72">
        <v>45946</v>
      </c>
      <c r="D4621" s="122" t="str">
        <f>VLOOKUP(B4621,辅助信息!E:K,7,FALSE)</f>
        <v>JWDDCD2025092400212</v>
      </c>
      <c r="E4621" s="122" t="str">
        <f>VLOOKUP(F4621,辅助信息!A:B,2,FALSE)</f>
        <v>盘螺</v>
      </c>
      <c r="F4621" s="122" t="s">
        <v>41</v>
      </c>
      <c r="G4621" s="123">
        <v>62</v>
      </c>
      <c r="H4621" s="136" t="str">
        <f>IF(SUMIFS('[1]2025年已发货'!$E:$E,'[1]2025年已发货'!$F:$F,C4621,'[1]2025年已发货'!$C:$C,F4621,'[1]2025年已发货'!$G:$G,I4621,'[1]2025年已发货'!$H:$H,J4621)=0,"未发货",SUMIFS('[1]2025年已发货'!$E:$E,'[1]2025年已发货'!$F:$F,C4621,'[1]2025年已发货'!$C:$C,F4621,'[1]2025年已发货'!$G:$G,I4621,'[1]2025年已发货'!$H:$H,J4621))</f>
        <v>未发货</v>
      </c>
      <c r="I4621" s="122" t="str">
        <f>VLOOKUP(B4621,辅助信息!E:I,3,FALSE)</f>
        <v>(五冶钢构龙泉东洪片区85亩住宅、商业及配套工程项目三标段)成都市龙泉驿外东洪路地铁2号线惠王陵地铁C口</v>
      </c>
      <c r="J4621" s="122" t="str">
        <f>VLOOKUP(B4621,辅助信息!E:I,4,FALSE)</f>
        <v>王军宝</v>
      </c>
      <c r="K4621" s="122">
        <f>VLOOKUP(J4621,辅助信息!H:I,2,FALSE)</f>
        <v>13889142392</v>
      </c>
      <c r="L4621" s="124">
        <f>VLOOKUP(B4621,辅助信息!E:J,6,FALSE)</f>
        <v>0</v>
      </c>
      <c r="O4621" s="64" t="str">
        <f ca="1" t="shared" si="226"/>
        <v/>
      </c>
      <c r="P4621" s="64" t="str">
        <f ca="1" t="shared" si="227"/>
        <v/>
      </c>
      <c r="Q4621" s="29" t="str">
        <f>VLOOKUP(B4621,辅助信息!E:M,9,FALSE)</f>
        <v>ZTWM-CDGS-XS-2025-0156-五冶钢构-2025年九月第一批次钢筋采购合同(三圣乡项目)-中铁物贸成都公司</v>
      </c>
      <c r="R4621" s="29" t="str">
        <f>_xlfn._xlws.FILTER(辅助信息!D:D,辅助信息!E:E=B4621)</f>
        <v>五冶钢构龙泉东洪片区(70亩、85亩)住宅、商业及配套工程项目</v>
      </c>
    </row>
    <row r="4622" hidden="1" spans="2:18">
      <c r="B4622" s="138" t="s">
        <v>229</v>
      </c>
      <c r="C4622" s="72">
        <v>45946</v>
      </c>
      <c r="D4622" s="122" t="str">
        <f>VLOOKUP(B4622,辅助信息!E:K,7,FALSE)</f>
        <v>JWDDCD2025092400212</v>
      </c>
      <c r="E4622" s="122" t="str">
        <f>VLOOKUP(F4622,辅助信息!A:B,2,FALSE)</f>
        <v>盘螺</v>
      </c>
      <c r="F4622" s="122" t="s">
        <v>49</v>
      </c>
      <c r="G4622" s="123">
        <v>6</v>
      </c>
      <c r="H4622" s="136" t="str">
        <f>IF(SUMIFS('[1]2025年已发货'!$E:$E,'[1]2025年已发货'!$F:$F,C4622,'[1]2025年已发货'!$C:$C,F4622,'[1]2025年已发货'!$G:$G,I4622,'[1]2025年已发货'!$H:$H,J4622)=0,"未发货",SUMIFS('[1]2025年已发货'!$E:$E,'[1]2025年已发货'!$F:$F,C4622,'[1]2025年已发货'!$C:$C,F4622,'[1]2025年已发货'!$G:$G,I4622,'[1]2025年已发货'!$H:$H,J4622))</f>
        <v>未发货</v>
      </c>
      <c r="I4622" s="122" t="str">
        <f>VLOOKUP(B4622,辅助信息!E:I,3,FALSE)</f>
        <v>(五冶钢构龙泉东洪片区85亩住宅、商业及配套工程项目三标段)成都市龙泉驿外东洪路地铁2号线惠王陵地铁C口</v>
      </c>
      <c r="J4622" s="122" t="str">
        <f>VLOOKUP(B4622,辅助信息!E:I,4,FALSE)</f>
        <v>王军宝</v>
      </c>
      <c r="K4622" s="122">
        <f>VLOOKUP(J4622,辅助信息!H:I,2,FALSE)</f>
        <v>13889142392</v>
      </c>
      <c r="L4622" s="124">
        <f>VLOOKUP(B4622,辅助信息!E:J,6,FALSE)</f>
        <v>0</v>
      </c>
      <c r="O4622" s="64" t="str">
        <f ca="1" t="shared" si="226"/>
        <v/>
      </c>
      <c r="P4622" s="64" t="str">
        <f ca="1" t="shared" si="227"/>
        <v/>
      </c>
      <c r="Q4622" s="29" t="str">
        <f>VLOOKUP(B4622,辅助信息!E:M,9,FALSE)</f>
        <v>ZTWM-CDGS-XS-2025-0156-五冶钢构-2025年九月第一批次钢筋采购合同(三圣乡项目)-中铁物贸成都公司</v>
      </c>
      <c r="R4622" s="29" t="str">
        <f>_xlfn._xlws.FILTER(辅助信息!D:D,辅助信息!E:E=B4622)</f>
        <v>五冶钢构龙泉东洪片区(70亩、85亩)住宅、商业及配套工程项目</v>
      </c>
    </row>
    <row r="4623" hidden="1" spans="2:18">
      <c r="B4623" s="138" t="s">
        <v>229</v>
      </c>
      <c r="C4623" s="72">
        <v>45946</v>
      </c>
      <c r="D4623" s="122" t="str">
        <f>VLOOKUP(B4623,辅助信息!E:K,7,FALSE)</f>
        <v>JWDDCD2025092400212</v>
      </c>
      <c r="E4623" s="122" t="str">
        <f>VLOOKUP(F4623,辅助信息!A:B,2,FALSE)</f>
        <v>盘螺</v>
      </c>
      <c r="F4623" s="122" t="s">
        <v>40</v>
      </c>
      <c r="G4623" s="123">
        <v>109</v>
      </c>
      <c r="H4623" s="136" t="str">
        <f>IF(SUMIFS('[1]2025年已发货'!$E:$E,'[1]2025年已发货'!$F:$F,C4623,'[1]2025年已发货'!$C:$C,F4623,'[1]2025年已发货'!$G:$G,I4623,'[1]2025年已发货'!$H:$H,J4623)=0,"未发货",SUMIFS('[1]2025年已发货'!$E:$E,'[1]2025年已发货'!$F:$F,C4623,'[1]2025年已发货'!$C:$C,F4623,'[1]2025年已发货'!$G:$G,I4623,'[1]2025年已发货'!$H:$H,J4623))</f>
        <v>未发货</v>
      </c>
      <c r="I4623" s="122" t="str">
        <f>VLOOKUP(B4623,辅助信息!E:I,3,FALSE)</f>
        <v>(五冶钢构龙泉东洪片区85亩住宅、商业及配套工程项目三标段)成都市龙泉驿外东洪路地铁2号线惠王陵地铁C口</v>
      </c>
      <c r="J4623" s="122" t="str">
        <f>VLOOKUP(B4623,辅助信息!E:I,4,FALSE)</f>
        <v>王军宝</v>
      </c>
      <c r="K4623" s="122">
        <f>VLOOKUP(J4623,辅助信息!H:I,2,FALSE)</f>
        <v>13889142392</v>
      </c>
      <c r="L4623" s="124">
        <f>VLOOKUP(B4623,辅助信息!E:J,6,FALSE)</f>
        <v>0</v>
      </c>
      <c r="O4623" s="64" t="str">
        <f ca="1" t="shared" si="226"/>
        <v/>
      </c>
      <c r="P4623" s="64" t="str">
        <f ca="1" t="shared" si="227"/>
        <v/>
      </c>
      <c r="Q4623" s="29" t="str">
        <f>VLOOKUP(B4623,辅助信息!E:M,9,FALSE)</f>
        <v>ZTWM-CDGS-XS-2025-0156-五冶钢构-2025年九月第一批次钢筋采购合同(三圣乡项目)-中铁物贸成都公司</v>
      </c>
      <c r="R4623" s="29" t="str">
        <f>_xlfn._xlws.FILTER(辅助信息!D:D,辅助信息!E:E=B4623)</f>
        <v>五冶钢构龙泉东洪片区(70亩、85亩)住宅、商业及配套工程项目</v>
      </c>
    </row>
    <row r="4624" hidden="1" spans="2:18">
      <c r="B4624" s="138" t="s">
        <v>225</v>
      </c>
      <c r="C4624" s="72">
        <v>45946</v>
      </c>
      <c r="D4624" s="122" t="str">
        <f>VLOOKUP(B4624,辅助信息!E:K,7,FALSE)</f>
        <v>JWDDCD2025092400210</v>
      </c>
      <c r="E4624" s="122" t="str">
        <f>VLOOKUP(F4624,辅助信息!A:B,2,FALSE)</f>
        <v>盘螺</v>
      </c>
      <c r="F4624" s="122" t="s">
        <v>26</v>
      </c>
      <c r="G4624" s="123">
        <v>14</v>
      </c>
      <c r="H4624" s="136" t="str">
        <f>IF(SUMIFS('[1]2025年已发货'!$E:$E,'[1]2025年已发货'!$F:$F,C4624,'[1]2025年已发货'!$C:$C,F4624,'[1]2025年已发货'!$G:$G,I4624,'[1]2025年已发货'!$H:$H,J4624)=0,"未发货",SUMIFS('[1]2025年已发货'!$E:$E,'[1]2025年已发货'!$F:$F,C4624,'[1]2025年已发货'!$C:$C,F4624,'[1]2025年已发货'!$G:$G,I4624,'[1]2025年已发货'!$H:$H,J4624))</f>
        <v>未发货</v>
      </c>
      <c r="I4624" s="122" t="str">
        <f>VLOOKUP(B4624,辅助信息!E:I,3,FALSE)</f>
        <v>(五冶钢构龙泉东洪片区85亩住宅、商业及配套工程项目一标段)成都市龙泉驿外东洪路地铁2号线惠王陵地铁C口</v>
      </c>
      <c r="J4624" s="122" t="str">
        <f>VLOOKUP(B4624,辅助信息!E:I,4,FALSE)</f>
        <v>岳工</v>
      </c>
      <c r="K4624" s="122">
        <f>VLOOKUP(J4624,辅助信息!H:I,2,FALSE)</f>
        <v>18599951655</v>
      </c>
      <c r="L4624" s="124">
        <f>VLOOKUP(B4624,辅助信息!E:J,6,FALSE)</f>
        <v>0</v>
      </c>
      <c r="O4624" s="64" t="str">
        <f ca="1" t="shared" si="226"/>
        <v/>
      </c>
      <c r="P4624" s="64" t="str">
        <f ca="1" t="shared" si="227"/>
        <v/>
      </c>
      <c r="Q4624" s="29" t="str">
        <f>VLOOKUP(B4624,辅助信息!E:M,9,FALSE)</f>
        <v>ZTWM-CDGS-XS-2025-0156-五冶钢构-2025年九月第一批次钢筋采购合同(三圣乡项目)-中铁物贸成都公司</v>
      </c>
      <c r="R4624" s="29" t="str">
        <f>_xlfn._xlws.FILTER(辅助信息!D:D,辅助信息!E:E=B4624)</f>
        <v>五冶钢构龙泉东洪片区(70亩、85亩)住宅、商业及配套工程项目</v>
      </c>
    </row>
    <row r="4625" hidden="1" spans="2:18">
      <c r="B4625" s="137" t="s">
        <v>194</v>
      </c>
      <c r="C4625" s="72">
        <v>45946</v>
      </c>
      <c r="D4625" s="40" t="str">
        <f>VLOOKUP(B4625,辅助信息!E:K,7,FALSE)</f>
        <v>JWDD2025071500089</v>
      </c>
      <c r="E4625" s="40" t="str">
        <f>VLOOKUP(F4625,辅助信息!A:B,2,FALSE)</f>
        <v>螺纹钢</v>
      </c>
      <c r="F4625" s="40" t="s">
        <v>32</v>
      </c>
      <c r="G4625" s="36">
        <v>20</v>
      </c>
      <c r="H4625" s="136">
        <f>IF(SUMIFS('[1]2025年已发货'!$E:$E,'[1]2025年已发货'!$F:$F,C4625,'[1]2025年已发货'!$C:$C,F4625,'[1]2025年已发货'!$G:$G,I4625,'[1]2025年已发货'!$H:$H,J4625)=0,"未发货",SUMIFS('[1]2025年已发货'!$E:$E,'[1]2025年已发货'!$F:$F,C4625,'[1]2025年已发货'!$C:$C,F4625,'[1]2025年已发货'!$G:$G,I4625,'[1]2025年已发货'!$H:$H,J4625))</f>
        <v>20</v>
      </c>
      <c r="I4625" s="40" t="str">
        <f>VLOOKUP(B4625,辅助信息!E:I,3,FALSE)</f>
        <v>(宜宾兴港三江新区长江工业园保障性租赁住房建设项目-土建)四川省宜宾市翠屏区永善路南段宜宾市三江新区长江工业园区</v>
      </c>
      <c r="J4625" s="40" t="str">
        <f>VLOOKUP(B4625,辅助信息!E:I,4,FALSE)</f>
        <v>赵元虎</v>
      </c>
      <c r="K4625" s="40">
        <f>VLOOKUP(J4625,辅助信息!H:I,2,FALSE)</f>
        <v>13684167136</v>
      </c>
      <c r="L4625" s="111" t="str">
        <f>VLOOKUP(B4625,辅助信息!E:J,6,FALSE)</f>
        <v>现场要求调度统一联系指定收货人，不单独发司机位置。锈货不收，装货前联系收货人核实到场规格,没提前告知进场规格现场不给予接收</v>
      </c>
      <c r="O4625" s="64" t="str">
        <f ca="1" t="shared" si="226"/>
        <v/>
      </c>
      <c r="P4625" s="64" t="str">
        <f ca="1" t="shared" si="227"/>
        <v/>
      </c>
      <c r="Q4625" s="29" t="str">
        <f>VLOOKUP(B4625,辅助信息!E:M,9,FALSE)</f>
        <v>ZTWM-CDYXGS-XS-2025-0014-宜宾兴港建材-三江新区长江工业园片区保障性租赁住房建设项目</v>
      </c>
      <c r="R4625" s="29" t="str">
        <f>_xlfn._xlws.FILTER(辅助信息!D:D,辅助信息!E:E=B4625)</f>
        <v>宜宾兴港三江新区长江工业园建设项目</v>
      </c>
    </row>
    <row r="4626" hidden="1" spans="2:18">
      <c r="B4626" s="137" t="s">
        <v>194</v>
      </c>
      <c r="C4626" s="72">
        <v>45946</v>
      </c>
      <c r="D4626" s="40" t="str">
        <f>VLOOKUP(B4626,辅助信息!E:K,7,FALSE)</f>
        <v>JWDD2025071500089</v>
      </c>
      <c r="E4626" s="40" t="str">
        <f>VLOOKUP(F4626,辅助信息!A:B,2,FALSE)</f>
        <v>螺纹钢</v>
      </c>
      <c r="F4626" s="40" t="s">
        <v>30</v>
      </c>
      <c r="G4626" s="36">
        <v>40</v>
      </c>
      <c r="H4626" s="136">
        <f>IF(SUMIFS('[1]2025年已发货'!$E:$E,'[1]2025年已发货'!$F:$F,C4626,'[1]2025年已发货'!$C:$C,F4626,'[1]2025年已发货'!$G:$G,I4626,'[1]2025年已发货'!$H:$H,J4626)=0,"未发货",SUMIFS('[1]2025年已发货'!$E:$E,'[1]2025年已发货'!$F:$F,C4626,'[1]2025年已发货'!$C:$C,F4626,'[1]2025年已发货'!$G:$G,I4626,'[1]2025年已发货'!$H:$H,J4626))</f>
        <v>40</v>
      </c>
      <c r="I4626" s="40" t="str">
        <f>VLOOKUP(B4626,辅助信息!E:I,3,FALSE)</f>
        <v>(宜宾兴港三江新区长江工业园保障性租赁住房建设项目-土建)四川省宜宾市翠屏区永善路南段宜宾市三江新区长江工业园区</v>
      </c>
      <c r="J4626" s="40" t="str">
        <f>VLOOKUP(B4626,辅助信息!E:I,4,FALSE)</f>
        <v>赵元虎</v>
      </c>
      <c r="K4626" s="40">
        <f>VLOOKUP(J4626,辅助信息!H:I,2,FALSE)</f>
        <v>13684167136</v>
      </c>
      <c r="L4626" s="111" t="str">
        <f>VLOOKUP(B4626,辅助信息!E:J,6,FALSE)</f>
        <v>现场要求调度统一联系指定收货人，不单独发司机位置。锈货不收，装货前联系收货人核实到场规格,没提前告知进场规格现场不给予接收</v>
      </c>
      <c r="O4626" s="64" t="str">
        <f ca="1" t="shared" si="226"/>
        <v/>
      </c>
      <c r="P4626" s="64" t="str">
        <f ca="1" t="shared" si="227"/>
        <v/>
      </c>
      <c r="Q4626" s="29" t="str">
        <f>VLOOKUP(B4626,辅助信息!E:M,9,FALSE)</f>
        <v>ZTWM-CDYXGS-XS-2025-0014-宜宾兴港建材-三江新区长江工业园片区保障性租赁住房建设项目</v>
      </c>
      <c r="R4626" s="29" t="str">
        <f>_xlfn._xlws.FILTER(辅助信息!D:D,辅助信息!E:E=B4626)</f>
        <v>宜宾兴港三江新区长江工业园建设项目</v>
      </c>
    </row>
    <row r="4627" hidden="1" spans="2:18">
      <c r="B4627" s="137" t="s">
        <v>194</v>
      </c>
      <c r="C4627" s="72">
        <v>45946</v>
      </c>
      <c r="D4627" s="40" t="str">
        <f>VLOOKUP(B4627,辅助信息!E:K,7,FALSE)</f>
        <v>JWDD2025071500089</v>
      </c>
      <c r="E4627" s="40" t="str">
        <f>VLOOKUP(F4627,辅助信息!A:B,2,FALSE)</f>
        <v>螺纹钢</v>
      </c>
      <c r="F4627" s="40" t="s">
        <v>33</v>
      </c>
      <c r="G4627" s="36">
        <v>10</v>
      </c>
      <c r="H4627" s="136">
        <f>IF(SUMIFS('[1]2025年已发货'!$E:$E,'[1]2025年已发货'!$F:$F,C4627,'[1]2025年已发货'!$C:$C,F4627,'[1]2025年已发货'!$G:$G,I4627,'[1]2025年已发货'!$H:$H,J4627)=0,"未发货",SUMIFS('[1]2025年已发货'!$E:$E,'[1]2025年已发货'!$F:$F,C4627,'[1]2025年已发货'!$C:$C,F4627,'[1]2025年已发货'!$G:$G,I4627,'[1]2025年已发货'!$H:$H,J4627))</f>
        <v>10</v>
      </c>
      <c r="I4627" s="40" t="str">
        <f>VLOOKUP(B4627,辅助信息!E:I,3,FALSE)</f>
        <v>(宜宾兴港三江新区长江工业园保障性租赁住房建设项目-土建)四川省宜宾市翠屏区永善路南段宜宾市三江新区长江工业园区</v>
      </c>
      <c r="J4627" s="40" t="str">
        <f>VLOOKUP(B4627,辅助信息!E:I,4,FALSE)</f>
        <v>赵元虎</v>
      </c>
      <c r="K4627" s="40">
        <f>VLOOKUP(J4627,辅助信息!H:I,2,FALSE)</f>
        <v>13684167136</v>
      </c>
      <c r="L4627" s="111" t="str">
        <f>VLOOKUP(B4627,辅助信息!E:J,6,FALSE)</f>
        <v>现场要求调度统一联系指定收货人，不单独发司机位置。锈货不收，装货前联系收货人核实到场规格,没提前告知进场规格现场不给予接收</v>
      </c>
      <c r="O4627" s="64" t="str">
        <f ca="1" t="shared" si="226"/>
        <v/>
      </c>
      <c r="P4627" s="64" t="str">
        <f ca="1" t="shared" si="227"/>
        <v/>
      </c>
      <c r="Q4627" s="29" t="str">
        <f>VLOOKUP(B4627,辅助信息!E:M,9,FALSE)</f>
        <v>ZTWM-CDYXGS-XS-2025-0014-宜宾兴港建材-三江新区长江工业园片区保障性租赁住房建设项目</v>
      </c>
      <c r="R4627" s="29" t="str">
        <f>_xlfn._xlws.FILTER(辅助信息!D:D,辅助信息!E:E=B4627)</f>
        <v>宜宾兴港三江新区长江工业园建设项目</v>
      </c>
    </row>
    <row r="4628" hidden="1" spans="2:18">
      <c r="B4628" s="137" t="s">
        <v>194</v>
      </c>
      <c r="C4628" s="72">
        <v>45946</v>
      </c>
      <c r="D4628" s="40" t="str">
        <f>VLOOKUP(B4628,辅助信息!E:K,7,FALSE)</f>
        <v>JWDD2025071500089</v>
      </c>
      <c r="E4628" s="40" t="str">
        <f>VLOOKUP(F4628,辅助信息!A:B,2,FALSE)</f>
        <v>螺纹钢</v>
      </c>
      <c r="F4628" s="40" t="s">
        <v>28</v>
      </c>
      <c r="G4628" s="36">
        <v>25</v>
      </c>
      <c r="H4628" s="136">
        <f>IF(SUMIFS('[1]2025年已发货'!$E:$E,'[1]2025年已发货'!$F:$F,C4628,'[1]2025年已发货'!$C:$C,F4628,'[1]2025年已发货'!$G:$G,I4628,'[1]2025年已发货'!$H:$H,J4628)=0,"未发货",SUMIFS('[1]2025年已发货'!$E:$E,'[1]2025年已发货'!$F:$F,C4628,'[1]2025年已发货'!$C:$C,F4628,'[1]2025年已发货'!$G:$G,I4628,'[1]2025年已发货'!$H:$H,J4628))</f>
        <v>25</v>
      </c>
      <c r="I4628" s="40" t="str">
        <f>VLOOKUP(B4628,辅助信息!E:I,3,FALSE)</f>
        <v>(宜宾兴港三江新区长江工业园保障性租赁住房建设项目-土建)四川省宜宾市翠屏区永善路南段宜宾市三江新区长江工业园区</v>
      </c>
      <c r="J4628" s="40" t="str">
        <f>VLOOKUP(B4628,辅助信息!E:I,4,FALSE)</f>
        <v>赵元虎</v>
      </c>
      <c r="K4628" s="40">
        <f>VLOOKUP(J4628,辅助信息!H:I,2,FALSE)</f>
        <v>13684167136</v>
      </c>
      <c r="L4628" s="111" t="str">
        <f>VLOOKUP(B4628,辅助信息!E:J,6,FALSE)</f>
        <v>现场要求调度统一联系指定收货人，不单独发司机位置。锈货不收，装货前联系收货人核实到场规格,没提前告知进场规格现场不给予接收</v>
      </c>
      <c r="O4628" s="64" t="str">
        <f ca="1" t="shared" si="226"/>
        <v/>
      </c>
      <c r="P4628" s="64" t="str">
        <f ca="1" t="shared" si="227"/>
        <v/>
      </c>
      <c r="Q4628" s="29" t="str">
        <f>VLOOKUP(B4628,辅助信息!E:M,9,FALSE)</f>
        <v>ZTWM-CDYXGS-XS-2025-0014-宜宾兴港建材-三江新区长江工业园片区保障性租赁住房建设项目</v>
      </c>
      <c r="R4628" s="29" t="str">
        <f>_xlfn._xlws.FILTER(辅助信息!D:D,辅助信息!E:E=B4628)</f>
        <v>宜宾兴港三江新区长江工业园建设项目</v>
      </c>
    </row>
    <row r="4629" hidden="1" spans="2:18">
      <c r="B4629" s="137" t="s">
        <v>194</v>
      </c>
      <c r="C4629" s="72">
        <v>45946</v>
      </c>
      <c r="D4629" s="40" t="str">
        <f>VLOOKUP(B4629,辅助信息!E:K,7,FALSE)</f>
        <v>JWDD2025071500089</v>
      </c>
      <c r="E4629" s="40" t="str">
        <f>VLOOKUP(F4629,辅助信息!A:B,2,FALSE)</f>
        <v>螺纹钢</v>
      </c>
      <c r="F4629" s="40" t="s">
        <v>18</v>
      </c>
      <c r="G4629" s="36">
        <v>45</v>
      </c>
      <c r="H4629" s="136">
        <f>IF(SUMIFS('[1]2025年已发货'!$E:$E,'[1]2025年已发货'!$F:$F,C4629,'[1]2025年已发货'!$C:$C,F4629,'[1]2025年已发货'!$G:$G,I4629,'[1]2025年已发货'!$H:$H,J4629)=0,"未发货",SUMIFS('[1]2025年已发货'!$E:$E,'[1]2025年已发货'!$F:$F,C4629,'[1]2025年已发货'!$C:$C,F4629,'[1]2025年已发货'!$G:$G,I4629,'[1]2025年已发货'!$H:$H,J4629))</f>
        <v>45</v>
      </c>
      <c r="I4629" s="40" t="str">
        <f>VLOOKUP(B4629,辅助信息!E:I,3,FALSE)</f>
        <v>(宜宾兴港三江新区长江工业园保障性租赁住房建设项目-土建)四川省宜宾市翠屏区永善路南段宜宾市三江新区长江工业园区</v>
      </c>
      <c r="J4629" s="40" t="str">
        <f>VLOOKUP(B4629,辅助信息!E:I,4,FALSE)</f>
        <v>赵元虎</v>
      </c>
      <c r="K4629" s="40">
        <f>VLOOKUP(J4629,辅助信息!H:I,2,FALSE)</f>
        <v>13684167136</v>
      </c>
      <c r="L4629" s="111" t="str">
        <f>VLOOKUP(B4629,辅助信息!E:J,6,FALSE)</f>
        <v>现场要求调度统一联系指定收货人，不单独发司机位置。锈货不收，装货前联系收货人核实到场规格,没提前告知进场规格现场不给予接收</v>
      </c>
      <c r="O4629" s="64" t="str">
        <f ca="1" t="shared" si="226"/>
        <v/>
      </c>
      <c r="P4629" s="64" t="str">
        <f ca="1" t="shared" si="227"/>
        <v/>
      </c>
      <c r="Q4629" s="29" t="str">
        <f>VLOOKUP(B4629,辅助信息!E:M,9,FALSE)</f>
        <v>ZTWM-CDYXGS-XS-2025-0014-宜宾兴港建材-三江新区长江工业园片区保障性租赁住房建设项目</v>
      </c>
      <c r="R4629" s="29" t="str">
        <f>_xlfn._xlws.FILTER(辅助信息!D:D,辅助信息!E:E=B4629)</f>
        <v>宜宾兴港三江新区长江工业园建设项目</v>
      </c>
    </row>
    <row r="4630" hidden="1" spans="1:18">
      <c r="A4630" s="73" t="s">
        <v>100</v>
      </c>
      <c r="B4630" s="137" t="s">
        <v>177</v>
      </c>
      <c r="C4630" s="72">
        <v>45946</v>
      </c>
      <c r="D4630" s="40" t="str">
        <f>VLOOKUP(B4630,辅助信息!E:K,7,FALSE)</f>
        <v>JWDDCD2025062200016</v>
      </c>
      <c r="E4630" s="40" t="str">
        <f>VLOOKUP(F4630,辅助信息!A:B,2,FALSE)</f>
        <v>高线</v>
      </c>
      <c r="F4630" s="40" t="s">
        <v>57</v>
      </c>
      <c r="G4630" s="36">
        <v>2</v>
      </c>
      <c r="H4630" s="136" t="str">
        <f>IF(SUMIFS('[1]2025年已发货'!$E:$E,'[1]2025年已发货'!$F:$F,C4630,'[1]2025年已发货'!$C:$C,F4630,'[1]2025年已发货'!$G:$G,I4630,'[1]2025年已发货'!$H:$H,J4630)=0,"未发货",SUMIFS('[1]2025年已发货'!$E:$E,'[1]2025年已发货'!$F:$F,C4630,'[1]2025年已发货'!$C:$C,F4630,'[1]2025年已发货'!$G:$G,I4630,'[1]2025年已发货'!$H:$H,J4630))</f>
        <v>未发货</v>
      </c>
      <c r="I4630" s="40" t="str">
        <f>VLOOKUP(B4630,辅助信息!E:I,3,FALSE)</f>
        <v>(武汉电气化局成达万高铁强电项目-南充营山)四川省南充市营山县保真路景阳名城南50米(保真路东)</v>
      </c>
      <c r="J4630" s="40" t="str">
        <f>VLOOKUP(B4630,辅助信息!E:I,4,FALSE)</f>
        <v>周开亮</v>
      </c>
      <c r="K4630" s="40">
        <f>VLOOKUP(J4630,辅助信息!H:I,2,FALSE)</f>
        <v>18381485052</v>
      </c>
      <c r="L4630" s="111" t="str">
        <f>VLOOKUP(B4630,辅助信息!E:J,6,FALSE)</f>
        <v>锈货不收！！下雨天钢筋没盖篷布不收！！，装货前联系收货人核实到场规格,没提前告知进场规格现场不给予接收</v>
      </c>
      <c r="O4630" s="64" t="str">
        <f ca="1" t="shared" si="226"/>
        <v/>
      </c>
      <c r="P4630" s="64" t="str">
        <f ca="1" t="shared" si="227"/>
        <v/>
      </c>
      <c r="Q4630" s="29" t="str">
        <f>VLOOKUP(B4630,辅助信息!E:M,9,FALSE)</f>
        <v>ZTWM-CDGS-XS-2025-0033-中铁武汉电气化局集团有限公司成达万高速铁路强电工程项目</v>
      </c>
      <c r="R4630" s="29" t="str">
        <f>_xlfn._xlws.FILTER(辅助信息!D:D,辅助信息!E:E=B4630)</f>
        <v>武汉电气化局成达万高铁强电项目</v>
      </c>
    </row>
    <row r="4631" hidden="1" spans="1:18">
      <c r="A4631" s="73"/>
      <c r="B4631" s="137" t="s">
        <v>177</v>
      </c>
      <c r="C4631" s="72">
        <v>45946</v>
      </c>
      <c r="D4631" s="40" t="str">
        <f>VLOOKUP(B4631,辅助信息!E:K,7,FALSE)</f>
        <v>JWDDCD2025062200016</v>
      </c>
      <c r="E4631" s="40" t="str">
        <f>VLOOKUP(F4631,辅助信息!A:B,2,FALSE)</f>
        <v>螺纹钢</v>
      </c>
      <c r="F4631" s="40" t="s">
        <v>19</v>
      </c>
      <c r="G4631" s="36">
        <v>6</v>
      </c>
      <c r="H4631" s="136" t="str">
        <f>IF(SUMIFS('[1]2025年已发货'!$E:$E,'[1]2025年已发货'!$F:$F,C4631,'[1]2025年已发货'!$C:$C,F4631,'[1]2025年已发货'!$G:$G,I4631,'[1]2025年已发货'!$H:$H,J4631)=0,"未发货",SUMIFS('[1]2025年已发货'!$E:$E,'[1]2025年已发货'!$F:$F,C4631,'[1]2025年已发货'!$C:$C,F4631,'[1]2025年已发货'!$G:$G,I4631,'[1]2025年已发货'!$H:$H,J4631))</f>
        <v>未发货</v>
      </c>
      <c r="I4631" s="40" t="str">
        <f>VLOOKUP(B4631,辅助信息!E:I,3,FALSE)</f>
        <v>(武汉电气化局成达万高铁强电项目-南充营山)四川省南充市营山县保真路景阳名城南50米(保真路东)</v>
      </c>
      <c r="J4631" s="40" t="str">
        <f>VLOOKUP(B4631,辅助信息!E:I,4,FALSE)</f>
        <v>周开亮</v>
      </c>
      <c r="K4631" s="40">
        <f>VLOOKUP(J4631,辅助信息!H:I,2,FALSE)</f>
        <v>18381485052</v>
      </c>
      <c r="L4631" s="111" t="str">
        <f>VLOOKUP(B4631,辅助信息!E:J,6,FALSE)</f>
        <v>锈货不收！！下雨天钢筋没盖篷布不收！！，装货前联系收货人核实到场规格,没提前告知进场规格现场不给予接收</v>
      </c>
      <c r="O4631" s="64" t="str">
        <f ca="1" t="shared" si="226"/>
        <v/>
      </c>
      <c r="P4631" s="64" t="str">
        <f ca="1" t="shared" si="227"/>
        <v/>
      </c>
      <c r="Q4631" s="29" t="str">
        <f>VLOOKUP(B4631,辅助信息!E:M,9,FALSE)</f>
        <v>ZTWM-CDGS-XS-2025-0033-中铁武汉电气化局集团有限公司成达万高速铁路强电工程项目</v>
      </c>
      <c r="R4631" s="29" t="str">
        <f>_xlfn._xlws.FILTER(辅助信息!D:D,辅助信息!E:E=B4631)</f>
        <v>武汉电气化局成达万高铁强电项目</v>
      </c>
    </row>
    <row r="4632" hidden="1" spans="1:18">
      <c r="A4632" s="73"/>
      <c r="B4632" s="137" t="s">
        <v>177</v>
      </c>
      <c r="C4632" s="72">
        <v>45946</v>
      </c>
      <c r="D4632" s="40" t="str">
        <f>VLOOKUP(B4632,辅助信息!E:K,7,FALSE)</f>
        <v>JWDDCD2025062200016</v>
      </c>
      <c r="E4632" s="40" t="str">
        <f>VLOOKUP(F4632,辅助信息!A:B,2,FALSE)</f>
        <v>螺纹钢</v>
      </c>
      <c r="F4632" s="40" t="s">
        <v>33</v>
      </c>
      <c r="G4632" s="36">
        <v>16</v>
      </c>
      <c r="H4632" s="136" t="str">
        <f>IF(SUMIFS('[1]2025年已发货'!$E:$E,'[1]2025年已发货'!$F:$F,C4632,'[1]2025年已发货'!$C:$C,F4632,'[1]2025年已发货'!$G:$G,I4632,'[1]2025年已发货'!$H:$H,J4632)=0,"未发货",SUMIFS('[1]2025年已发货'!$E:$E,'[1]2025年已发货'!$F:$F,C4632,'[1]2025年已发货'!$C:$C,F4632,'[1]2025年已发货'!$G:$G,I4632,'[1]2025年已发货'!$H:$H,J4632))</f>
        <v>未发货</v>
      </c>
      <c r="I4632" s="40" t="str">
        <f>VLOOKUP(B4632,辅助信息!E:I,3,FALSE)</f>
        <v>(武汉电气化局成达万高铁强电项目-南充营山)四川省南充市营山县保真路景阳名城南50米(保真路东)</v>
      </c>
      <c r="J4632" s="40" t="str">
        <f>VLOOKUP(B4632,辅助信息!E:I,4,FALSE)</f>
        <v>周开亮</v>
      </c>
      <c r="K4632" s="40">
        <f>VLOOKUP(J4632,辅助信息!H:I,2,FALSE)</f>
        <v>18381485052</v>
      </c>
      <c r="L4632" s="111" t="str">
        <f>VLOOKUP(B4632,辅助信息!E:J,6,FALSE)</f>
        <v>锈货不收！！下雨天钢筋没盖篷布不收！！，装货前联系收货人核实到场规格,没提前告知进场规格现场不给予接收</v>
      </c>
      <c r="O4632" s="64" t="str">
        <f ca="1" t="shared" si="226"/>
        <v/>
      </c>
      <c r="P4632" s="64" t="str">
        <f ca="1" t="shared" si="227"/>
        <v/>
      </c>
      <c r="Q4632" s="29" t="str">
        <f>VLOOKUP(B4632,辅助信息!E:M,9,FALSE)</f>
        <v>ZTWM-CDGS-XS-2025-0033-中铁武汉电气化局集团有限公司成达万高速铁路强电工程项目</v>
      </c>
      <c r="R4632" s="29" t="str">
        <f>_xlfn._xlws.FILTER(辅助信息!D:D,辅助信息!E:E=B4632)</f>
        <v>武汉电气化局成达万高铁强电项目</v>
      </c>
    </row>
    <row r="4633" hidden="1" spans="1:18">
      <c r="A4633" s="73"/>
      <c r="B4633" s="137" t="s">
        <v>177</v>
      </c>
      <c r="C4633" s="72">
        <v>45946</v>
      </c>
      <c r="D4633" s="40" t="str">
        <f>VLOOKUP(B4633,辅助信息!E:K,7,FALSE)</f>
        <v>JWDDCD2025062200016</v>
      </c>
      <c r="E4633" s="40" t="str">
        <f>VLOOKUP(F4633,辅助信息!A:B,2,FALSE)</f>
        <v>螺纹钢</v>
      </c>
      <c r="F4633" s="40" t="s">
        <v>18</v>
      </c>
      <c r="G4633" s="36">
        <v>12</v>
      </c>
      <c r="H4633" s="136" t="str">
        <f>IF(SUMIFS('[1]2025年已发货'!$E:$E,'[1]2025年已发货'!$F:$F,C4633,'[1]2025年已发货'!$C:$C,F4633,'[1]2025年已发货'!$G:$G,I4633,'[1]2025年已发货'!$H:$H,J4633)=0,"未发货",SUMIFS('[1]2025年已发货'!$E:$E,'[1]2025年已发货'!$F:$F,C4633,'[1]2025年已发货'!$C:$C,F4633,'[1]2025年已发货'!$G:$G,I4633,'[1]2025年已发货'!$H:$H,J4633))</f>
        <v>未发货</v>
      </c>
      <c r="I4633" s="40" t="str">
        <f>VLOOKUP(B4633,辅助信息!E:I,3,FALSE)</f>
        <v>(武汉电气化局成达万高铁强电项目-南充营山)四川省南充市营山县保真路景阳名城南50米(保真路东)</v>
      </c>
      <c r="J4633" s="40" t="str">
        <f>VLOOKUP(B4633,辅助信息!E:I,4,FALSE)</f>
        <v>周开亮</v>
      </c>
      <c r="K4633" s="40">
        <f>VLOOKUP(J4633,辅助信息!H:I,2,FALSE)</f>
        <v>18381485052</v>
      </c>
      <c r="L4633" s="111" t="str">
        <f>VLOOKUP(B4633,辅助信息!E:J,6,FALSE)</f>
        <v>锈货不收！！下雨天钢筋没盖篷布不收！！，装货前联系收货人核实到场规格,没提前告知进场规格现场不给予接收</v>
      </c>
      <c r="O4633" s="64" t="str">
        <f ca="1" t="shared" si="226"/>
        <v/>
      </c>
      <c r="P4633" s="64" t="str">
        <f ca="1" t="shared" si="227"/>
        <v/>
      </c>
      <c r="Q4633" s="29" t="str">
        <f>VLOOKUP(B4633,辅助信息!E:M,9,FALSE)</f>
        <v>ZTWM-CDGS-XS-2025-0033-中铁武汉电气化局集团有限公司成达万高速铁路强电工程项目</v>
      </c>
      <c r="R4633" s="29" t="str">
        <f>_xlfn._xlws.FILTER(辅助信息!D:D,辅助信息!E:E=B4633)</f>
        <v>武汉电气化局成达万高铁强电项目</v>
      </c>
    </row>
    <row r="4634" hidden="1" spans="1:18">
      <c r="A4634" s="73"/>
      <c r="B4634" s="137" t="s">
        <v>177</v>
      </c>
      <c r="C4634" s="72">
        <v>45946</v>
      </c>
      <c r="D4634" s="40" t="str">
        <f>VLOOKUP(B4634,辅助信息!E:K,7,FALSE)</f>
        <v>JWDDCD2025062200016</v>
      </c>
      <c r="E4634" s="40" t="str">
        <f>VLOOKUP(F4634,辅助信息!A:B,2,FALSE)</f>
        <v>盘螺</v>
      </c>
      <c r="F4634" s="40" t="s">
        <v>41</v>
      </c>
      <c r="G4634" s="36">
        <v>10</v>
      </c>
      <c r="H4634" s="136" t="str">
        <f>IF(SUMIFS('[1]2025年已发货'!$E:$E,'[1]2025年已发货'!$F:$F,C4634,'[1]2025年已发货'!$C:$C,F4634,'[1]2025年已发货'!$G:$G,I4634,'[1]2025年已发货'!$H:$H,J4634)=0,"未发货",SUMIFS('[1]2025年已发货'!$E:$E,'[1]2025年已发货'!$F:$F,C4634,'[1]2025年已发货'!$C:$C,F4634,'[1]2025年已发货'!$G:$G,I4634,'[1]2025年已发货'!$H:$H,J4634))</f>
        <v>未发货</v>
      </c>
      <c r="I4634" s="40" t="str">
        <f>VLOOKUP(B4634,辅助信息!E:I,3,FALSE)</f>
        <v>(武汉电气化局成达万高铁强电项目-南充营山)四川省南充市营山县保真路景阳名城南50米(保真路东)</v>
      </c>
      <c r="J4634" s="40" t="str">
        <f>VLOOKUP(B4634,辅助信息!E:I,4,FALSE)</f>
        <v>周开亮</v>
      </c>
      <c r="K4634" s="40">
        <f>VLOOKUP(J4634,辅助信息!H:I,2,FALSE)</f>
        <v>18381485052</v>
      </c>
      <c r="L4634" s="111" t="str">
        <f>VLOOKUP(B4634,辅助信息!E:J,6,FALSE)</f>
        <v>锈货不收！！下雨天钢筋没盖篷布不收！！，装货前联系收货人核实到场规格,没提前告知进场规格现场不给予接收</v>
      </c>
      <c r="O4634" s="64" t="str">
        <f ca="1" t="shared" si="226"/>
        <v/>
      </c>
      <c r="P4634" s="64" t="str">
        <f ca="1" t="shared" si="227"/>
        <v/>
      </c>
      <c r="Q4634" s="29" t="str">
        <f>VLOOKUP(B4634,辅助信息!E:M,9,FALSE)</f>
        <v>ZTWM-CDGS-XS-2025-0033-中铁武汉电气化局集团有限公司成达万高速铁路强电工程项目</v>
      </c>
      <c r="R4634" s="29" t="str">
        <f>_xlfn._xlws.FILTER(辅助信息!D:D,辅助信息!E:E=B4634)</f>
        <v>武汉电气化局成达万高铁强电项目</v>
      </c>
    </row>
    <row r="4635" hidden="1" spans="1:18">
      <c r="A4635" s="73"/>
      <c r="B4635" s="137" t="s">
        <v>177</v>
      </c>
      <c r="C4635" s="72">
        <v>45946</v>
      </c>
      <c r="D4635" s="40" t="str">
        <f>VLOOKUP(B4635,辅助信息!E:K,7,FALSE)</f>
        <v>JWDDCD2025062200016</v>
      </c>
      <c r="E4635" s="40" t="str">
        <f>VLOOKUP(F4635,辅助信息!A:B,2,FALSE)</f>
        <v>螺纹钢</v>
      </c>
      <c r="F4635" s="40" t="s">
        <v>130</v>
      </c>
      <c r="G4635" s="36">
        <v>26</v>
      </c>
      <c r="H4635" s="136" t="str">
        <f>IF(SUMIFS('[1]2025年已发货'!$E:$E,'[1]2025年已发货'!$F:$F,C4635,'[1]2025年已发货'!$C:$C,F4635,'[1]2025年已发货'!$G:$G,I4635,'[1]2025年已发货'!$H:$H,J4635)=0,"未发货",SUMIFS('[1]2025年已发货'!$E:$E,'[1]2025年已发货'!$F:$F,C4635,'[1]2025年已发货'!$C:$C,F4635,'[1]2025年已发货'!$G:$G,I4635,'[1]2025年已发货'!$H:$H,J4635))</f>
        <v>未发货</v>
      </c>
      <c r="I4635" s="40" t="str">
        <f>VLOOKUP(B4635,辅助信息!E:I,3,FALSE)</f>
        <v>(武汉电气化局成达万高铁强电项目-南充营山)四川省南充市营山县保真路景阳名城南50米(保真路东)</v>
      </c>
      <c r="J4635" s="40" t="str">
        <f>VLOOKUP(B4635,辅助信息!E:I,4,FALSE)</f>
        <v>周开亮</v>
      </c>
      <c r="K4635" s="40">
        <f>VLOOKUP(J4635,辅助信息!H:I,2,FALSE)</f>
        <v>18381485052</v>
      </c>
      <c r="L4635" s="111" t="str">
        <f>VLOOKUP(B4635,辅助信息!E:J,6,FALSE)</f>
        <v>锈货不收！！下雨天钢筋没盖篷布不收！！，装货前联系收货人核实到场规格,没提前告知进场规格现场不给予接收</v>
      </c>
      <c r="M4635" s="93">
        <v>45941</v>
      </c>
      <c r="O4635" s="64">
        <f ca="1" t="shared" si="226"/>
        <v>0</v>
      </c>
      <c r="P4635" s="64">
        <f ca="1" t="shared" si="227"/>
        <v>30</v>
      </c>
      <c r="Q4635" s="29" t="str">
        <f>VLOOKUP(B4635,辅助信息!E:M,9,FALSE)</f>
        <v>ZTWM-CDGS-XS-2025-0033-中铁武汉电气化局集团有限公司成达万高速铁路强电工程项目</v>
      </c>
      <c r="R4635" s="29" t="str">
        <f>_xlfn._xlws.FILTER(辅助信息!D:D,辅助信息!E:E=B4635)</f>
        <v>武汉电气化局成达万高铁强电项目</v>
      </c>
    </row>
    <row r="4636" hidden="1" spans="2:18">
      <c r="B4636" s="137" t="s">
        <v>163</v>
      </c>
      <c r="C4636" s="72">
        <v>45946</v>
      </c>
      <c r="D4636" s="40" t="str">
        <f>VLOOKUP(B4636,辅助信息!E:K,7,FALSE)</f>
        <v>JWDDCD2025052800131</v>
      </c>
      <c r="E4636" s="40" t="str">
        <f>VLOOKUP(F4636,辅助信息!A:B,2,FALSE)</f>
        <v>螺纹钢</v>
      </c>
      <c r="F4636" s="40" t="s">
        <v>58</v>
      </c>
      <c r="G4636" s="36">
        <v>15</v>
      </c>
      <c r="H4636" s="136" t="str">
        <f>IF(SUMIFS('[1]2025年已发货'!$E:$E,'[1]2025年已发货'!$F:$F,C4636,'[1]2025年已发货'!$C:$C,F4636,'[1]2025年已发货'!$G:$G,I4636,'[1]2025年已发货'!$H:$H,J4636)=0,"未发货",SUMIFS('[1]2025年已发货'!$E:$E,'[1]2025年已发货'!$F:$F,C4636,'[1]2025年已发货'!$C:$C,F4636,'[1]2025年已发货'!$G:$G,I4636,'[1]2025年已发货'!$H:$H,J4636))</f>
        <v>未发货</v>
      </c>
      <c r="I4636" s="40" t="str">
        <f>VLOOKUP(B4636,辅助信息!E:I,3,FALSE)</f>
        <v>（商投建工达州中医药科技园-4工区-9号楼）达州市通川区达州中医药职业学院犀牛大道北段</v>
      </c>
      <c r="J4636" s="40" t="str">
        <f>VLOOKUP(B4636,辅助信息!E:I,4,FALSE)</f>
        <v>张扬</v>
      </c>
      <c r="K4636" s="40">
        <f>VLOOKUP(J4636,辅助信息!H:I,2,FALSE)</f>
        <v>18381904567</v>
      </c>
      <c r="L4636" s="111" t="str">
        <f>VLOOKUP(B4636,辅助信息!E:J,6,FALSE)</f>
        <v>控制炉批号！多了现场不收！,优先安排达钢,提前联系到场规格及数量</v>
      </c>
      <c r="O4636" s="64" t="str">
        <f ca="1" t="shared" si="226"/>
        <v/>
      </c>
      <c r="P4636" s="64" t="str">
        <f ca="1" t="shared" si="227"/>
        <v/>
      </c>
      <c r="Q4636" s="29" t="str">
        <f>VLOOKUP(B4636,辅助信息!E:M,9,FALSE)</f>
        <v>ZTWM-CDGS-XS-2024-0134-商投建工达州中医药科技成果示范园项目</v>
      </c>
      <c r="R4636" s="29" t="str">
        <f>_xlfn._xlws.FILTER(辅助信息!D:D,辅助信息!E:E=B4636)</f>
        <v>商投建工达州中医药科技园</v>
      </c>
    </row>
    <row r="4637" hidden="1" spans="2:18">
      <c r="B4637" s="137" t="s">
        <v>163</v>
      </c>
      <c r="C4637" s="72">
        <v>45946</v>
      </c>
      <c r="D4637" s="40" t="str">
        <f>VLOOKUP(B4637,辅助信息!E:K,7,FALSE)</f>
        <v>JWDDCD2025052800131</v>
      </c>
      <c r="E4637" s="40" t="str">
        <f>VLOOKUP(F4637,辅助信息!A:B,2,FALSE)</f>
        <v>螺纹钢</v>
      </c>
      <c r="F4637" s="40" t="s">
        <v>46</v>
      </c>
      <c r="G4637" s="36">
        <v>12</v>
      </c>
      <c r="H4637" s="136" t="str">
        <f>IF(SUMIFS('[1]2025年已发货'!$E:$E,'[1]2025年已发货'!$F:$F,C4637,'[1]2025年已发货'!$C:$C,F4637,'[1]2025年已发货'!$G:$G,I4637,'[1]2025年已发货'!$H:$H,J4637)=0,"未发货",SUMIFS('[1]2025年已发货'!$E:$E,'[1]2025年已发货'!$F:$F,C4637,'[1]2025年已发货'!$C:$C,F4637,'[1]2025年已发货'!$G:$G,I4637,'[1]2025年已发货'!$H:$H,J4637))</f>
        <v>未发货</v>
      </c>
      <c r="I4637" s="40" t="str">
        <f>VLOOKUP(B4637,辅助信息!E:I,3,FALSE)</f>
        <v>（商投建工达州中医药科技园-4工区-9号楼）达州市通川区达州中医药职业学院犀牛大道北段</v>
      </c>
      <c r="J4637" s="40" t="str">
        <f>VLOOKUP(B4637,辅助信息!E:I,4,FALSE)</f>
        <v>张扬</v>
      </c>
      <c r="K4637" s="40">
        <f>VLOOKUP(J4637,辅助信息!H:I,2,FALSE)</f>
        <v>18381904567</v>
      </c>
      <c r="L4637" s="111" t="str">
        <f>VLOOKUP(B4637,辅助信息!E:J,6,FALSE)</f>
        <v>控制炉批号！多了现场不收！,优先安排达钢,提前联系到场规格及数量</v>
      </c>
      <c r="O4637" s="64" t="str">
        <f ca="1" t="shared" si="226"/>
        <v/>
      </c>
      <c r="P4637" s="64" t="str">
        <f ca="1" t="shared" si="227"/>
        <v/>
      </c>
      <c r="Q4637" s="29" t="str">
        <f>VLOOKUP(B4637,辅助信息!E:M,9,FALSE)</f>
        <v>ZTWM-CDGS-XS-2024-0134-商投建工达州中医药科技成果示范园项目</v>
      </c>
      <c r="R4637" s="29" t="str">
        <f>_xlfn._xlws.FILTER(辅助信息!D:D,辅助信息!E:E=B4637)</f>
        <v>商投建工达州中医药科技园</v>
      </c>
    </row>
    <row r="4638" hidden="1" spans="2:18">
      <c r="B4638" s="137" t="s">
        <v>163</v>
      </c>
      <c r="C4638" s="72">
        <v>45946</v>
      </c>
      <c r="D4638" s="40" t="str">
        <f>VLOOKUP(B4638,辅助信息!E:K,7,FALSE)</f>
        <v>JWDDCD2025052800131</v>
      </c>
      <c r="E4638" s="40" t="str">
        <f>VLOOKUP(F4638,辅助信息!A:B,2,FALSE)</f>
        <v>螺纹钢</v>
      </c>
      <c r="F4638" s="40" t="s">
        <v>22</v>
      </c>
      <c r="G4638" s="36">
        <v>9</v>
      </c>
      <c r="H4638" s="136" t="str">
        <f>IF(SUMIFS('[1]2025年已发货'!$E:$E,'[1]2025年已发货'!$F:$F,C4638,'[1]2025年已发货'!$C:$C,F4638,'[1]2025年已发货'!$G:$G,I4638,'[1]2025年已发货'!$H:$H,J4638)=0,"未发货",SUMIFS('[1]2025年已发货'!$E:$E,'[1]2025年已发货'!$F:$F,C4638,'[1]2025年已发货'!$C:$C,F4638,'[1]2025年已发货'!$G:$G,I4638,'[1]2025年已发货'!$H:$H,J4638))</f>
        <v>未发货</v>
      </c>
      <c r="I4638" s="40" t="str">
        <f>VLOOKUP(B4638,辅助信息!E:I,3,FALSE)</f>
        <v>（商投建工达州中医药科技园-4工区-9号楼）达州市通川区达州中医药职业学院犀牛大道北段</v>
      </c>
      <c r="J4638" s="40" t="str">
        <f>VLOOKUP(B4638,辅助信息!E:I,4,FALSE)</f>
        <v>张扬</v>
      </c>
      <c r="K4638" s="40">
        <f>VLOOKUP(J4638,辅助信息!H:I,2,FALSE)</f>
        <v>18381904567</v>
      </c>
      <c r="L4638" s="111" t="str">
        <f>VLOOKUP(B4638,辅助信息!E:J,6,FALSE)</f>
        <v>控制炉批号！多了现场不收！,优先安排达钢,提前联系到场规格及数量</v>
      </c>
      <c r="O4638" s="64" t="str">
        <f ca="1" t="shared" si="226"/>
        <v/>
      </c>
      <c r="P4638" s="64" t="str">
        <f ca="1" t="shared" si="227"/>
        <v/>
      </c>
      <c r="Q4638" s="29" t="str">
        <f>VLOOKUP(B4638,辅助信息!E:M,9,FALSE)</f>
        <v>ZTWM-CDGS-XS-2024-0134-商投建工达州中医药科技成果示范园项目</v>
      </c>
      <c r="R4638" s="29" t="str">
        <f>_xlfn._xlws.FILTER(辅助信息!D:D,辅助信息!E:E=B4638)</f>
        <v>商投建工达州中医药科技园</v>
      </c>
    </row>
    <row r="4639" hidden="1" spans="2:18">
      <c r="B4639" s="137" t="s">
        <v>163</v>
      </c>
      <c r="C4639" s="72">
        <v>45946</v>
      </c>
      <c r="D4639" s="40" t="str">
        <f>VLOOKUP(B4639,辅助信息!E:K,7,FALSE)</f>
        <v>JWDDCD2025052800131</v>
      </c>
      <c r="E4639" s="40" t="str">
        <f>VLOOKUP(F4639,辅助信息!A:B,2,FALSE)</f>
        <v>螺纹钢</v>
      </c>
      <c r="F4639" s="40" t="s">
        <v>32</v>
      </c>
      <c r="G4639" s="36">
        <v>3</v>
      </c>
      <c r="H4639" s="136" t="str">
        <f>IF(SUMIFS('[1]2025年已发货'!$E:$E,'[1]2025年已发货'!$F:$F,C4639,'[1]2025年已发货'!$C:$C,F4639,'[1]2025年已发货'!$G:$G,I4639,'[1]2025年已发货'!$H:$H,J4639)=0,"未发货",SUMIFS('[1]2025年已发货'!$E:$E,'[1]2025年已发货'!$F:$F,C4639,'[1]2025年已发货'!$C:$C,F4639,'[1]2025年已发货'!$G:$G,I4639,'[1]2025年已发货'!$H:$H,J4639))</f>
        <v>未发货</v>
      </c>
      <c r="I4639" s="40" t="str">
        <f>VLOOKUP(B4639,辅助信息!E:I,3,FALSE)</f>
        <v>（商投建工达州中医药科技园-4工区-9号楼）达州市通川区达州中医药职业学院犀牛大道北段</v>
      </c>
      <c r="J4639" s="40" t="str">
        <f>VLOOKUP(B4639,辅助信息!E:I,4,FALSE)</f>
        <v>张扬</v>
      </c>
      <c r="K4639" s="40">
        <f>VLOOKUP(J4639,辅助信息!H:I,2,FALSE)</f>
        <v>18381904567</v>
      </c>
      <c r="L4639" s="111" t="str">
        <f>VLOOKUP(B4639,辅助信息!E:J,6,FALSE)</f>
        <v>控制炉批号！多了现场不收！,优先安排达钢,提前联系到场规格及数量</v>
      </c>
      <c r="O4639" s="64" t="str">
        <f ca="1" t="shared" si="226"/>
        <v/>
      </c>
      <c r="P4639" s="64" t="str">
        <f ca="1" t="shared" si="227"/>
        <v/>
      </c>
      <c r="Q4639" s="29" t="str">
        <f>VLOOKUP(B4639,辅助信息!E:M,9,FALSE)</f>
        <v>ZTWM-CDGS-XS-2024-0134-商投建工达州中医药科技成果示范园项目</v>
      </c>
      <c r="R4639" s="29" t="str">
        <f>_xlfn._xlws.FILTER(辅助信息!D:D,辅助信息!E:E=B4639)</f>
        <v>商投建工达州中医药科技园</v>
      </c>
    </row>
    <row r="4640" hidden="1" spans="2:18">
      <c r="B4640" s="137" t="s">
        <v>163</v>
      </c>
      <c r="C4640" s="72">
        <v>45946</v>
      </c>
      <c r="D4640" s="40" t="str">
        <f>VLOOKUP(B4640,辅助信息!E:K,7,FALSE)</f>
        <v>JWDDCD2025052800131</v>
      </c>
      <c r="E4640" s="40" t="str">
        <f>VLOOKUP(F4640,辅助信息!A:B,2,FALSE)</f>
        <v>螺纹钢</v>
      </c>
      <c r="F4640" s="40" t="s">
        <v>30</v>
      </c>
      <c r="G4640" s="36">
        <v>9</v>
      </c>
      <c r="H4640" s="136" t="str">
        <f>IF(SUMIFS('[1]2025年已发货'!$E:$E,'[1]2025年已发货'!$F:$F,C4640,'[1]2025年已发货'!$C:$C,F4640,'[1]2025年已发货'!$G:$G,I4640,'[1]2025年已发货'!$H:$H,J4640)=0,"未发货",SUMIFS('[1]2025年已发货'!$E:$E,'[1]2025年已发货'!$F:$F,C4640,'[1]2025年已发货'!$C:$C,F4640,'[1]2025年已发货'!$G:$G,I4640,'[1]2025年已发货'!$H:$H,J4640))</f>
        <v>未发货</v>
      </c>
      <c r="I4640" s="40" t="str">
        <f>VLOOKUP(B4640,辅助信息!E:I,3,FALSE)</f>
        <v>（商投建工达州中医药科技园-4工区-9号楼）达州市通川区达州中医药职业学院犀牛大道北段</v>
      </c>
      <c r="J4640" s="40" t="str">
        <f>VLOOKUP(B4640,辅助信息!E:I,4,FALSE)</f>
        <v>张扬</v>
      </c>
      <c r="K4640" s="40">
        <f>VLOOKUP(J4640,辅助信息!H:I,2,FALSE)</f>
        <v>18381904567</v>
      </c>
      <c r="L4640" s="111" t="str">
        <f>VLOOKUP(B4640,辅助信息!E:J,6,FALSE)</f>
        <v>控制炉批号！多了现场不收！,优先安排达钢,提前联系到场规格及数量</v>
      </c>
      <c r="O4640" s="64" t="str">
        <f ca="1" t="shared" ref="O4640:O4703" si="228">IF(OR(M4640="",N4640&lt;&gt;""),"",MAX(M4640-TODAY(),0))</f>
        <v/>
      </c>
      <c r="P4640" s="64" t="str">
        <f ca="1" t="shared" ref="P4640:P4703" si="229">IF(M4640="","",IF(N4640&lt;&gt;"",MAX(N4640-M4640,0),IF(TODAY()&gt;M4640,TODAY()-M4640,0)))</f>
        <v/>
      </c>
      <c r="Q4640" s="29" t="str">
        <f>VLOOKUP(B4640,辅助信息!E:M,9,FALSE)</f>
        <v>ZTWM-CDGS-XS-2024-0134-商投建工达州中医药科技成果示范园项目</v>
      </c>
      <c r="R4640" s="29" t="str">
        <f>_xlfn._xlws.FILTER(辅助信息!D:D,辅助信息!E:E=B4640)</f>
        <v>商投建工达州中医药科技园</v>
      </c>
    </row>
    <row r="4641" hidden="1" spans="2:18">
      <c r="B4641" s="137" t="s">
        <v>163</v>
      </c>
      <c r="C4641" s="72">
        <v>45946</v>
      </c>
      <c r="D4641" s="40" t="str">
        <f>VLOOKUP(B4641,辅助信息!E:K,7,FALSE)</f>
        <v>JWDDCD2025052800131</v>
      </c>
      <c r="E4641" s="40" t="str">
        <f>VLOOKUP(F4641,辅助信息!A:B,2,FALSE)</f>
        <v>螺纹钢</v>
      </c>
      <c r="F4641" s="40" t="s">
        <v>33</v>
      </c>
      <c r="G4641" s="36">
        <v>6</v>
      </c>
      <c r="H4641" s="136" t="str">
        <f>IF(SUMIFS('[1]2025年已发货'!$E:$E,'[1]2025年已发货'!$F:$F,C4641,'[1]2025年已发货'!$C:$C,F4641,'[1]2025年已发货'!$G:$G,I4641,'[1]2025年已发货'!$H:$H,J4641)=0,"未发货",SUMIFS('[1]2025年已发货'!$E:$E,'[1]2025年已发货'!$F:$F,C4641,'[1]2025年已发货'!$C:$C,F4641,'[1]2025年已发货'!$G:$G,I4641,'[1]2025年已发货'!$H:$H,J4641))</f>
        <v>未发货</v>
      </c>
      <c r="I4641" s="40" t="str">
        <f>VLOOKUP(B4641,辅助信息!E:I,3,FALSE)</f>
        <v>（商投建工达州中医药科技园-4工区-9号楼）达州市通川区达州中医药职业学院犀牛大道北段</v>
      </c>
      <c r="J4641" s="40" t="str">
        <f>VLOOKUP(B4641,辅助信息!E:I,4,FALSE)</f>
        <v>张扬</v>
      </c>
      <c r="K4641" s="40">
        <f>VLOOKUP(J4641,辅助信息!H:I,2,FALSE)</f>
        <v>18381904567</v>
      </c>
      <c r="L4641" s="111" t="str">
        <f>VLOOKUP(B4641,辅助信息!E:J,6,FALSE)</f>
        <v>控制炉批号！多了现场不收！,优先安排达钢,提前联系到场规格及数量</v>
      </c>
      <c r="O4641" s="64" t="str">
        <f ca="1" t="shared" si="228"/>
        <v/>
      </c>
      <c r="P4641" s="64" t="str">
        <f ca="1" t="shared" si="229"/>
        <v/>
      </c>
      <c r="Q4641" s="29" t="str">
        <f>VLOOKUP(B4641,辅助信息!E:M,9,FALSE)</f>
        <v>ZTWM-CDGS-XS-2024-0134-商投建工达州中医药科技成果示范园项目</v>
      </c>
      <c r="R4641" s="29" t="str">
        <f>_xlfn._xlws.FILTER(辅助信息!D:D,辅助信息!E:E=B4641)</f>
        <v>商投建工达州中医药科技园</v>
      </c>
    </row>
    <row r="4642" hidden="1" spans="2:18">
      <c r="B4642" s="137" t="s">
        <v>163</v>
      </c>
      <c r="C4642" s="72">
        <v>45946</v>
      </c>
      <c r="D4642" s="40" t="str">
        <f>VLOOKUP(B4642,辅助信息!E:K,7,FALSE)</f>
        <v>JWDDCD2025052800131</v>
      </c>
      <c r="E4642" s="40" t="str">
        <f>VLOOKUP(F4642,辅助信息!A:B,2,FALSE)</f>
        <v>螺纹钢</v>
      </c>
      <c r="F4642" s="40" t="s">
        <v>28</v>
      </c>
      <c r="G4642" s="36">
        <v>9</v>
      </c>
      <c r="H4642" s="136" t="str">
        <f>IF(SUMIFS('[1]2025年已发货'!$E:$E,'[1]2025年已发货'!$F:$F,C4642,'[1]2025年已发货'!$C:$C,F4642,'[1]2025年已发货'!$G:$G,I4642,'[1]2025年已发货'!$H:$H,J4642)=0,"未发货",SUMIFS('[1]2025年已发货'!$E:$E,'[1]2025年已发货'!$F:$F,C4642,'[1]2025年已发货'!$C:$C,F4642,'[1]2025年已发货'!$G:$G,I4642,'[1]2025年已发货'!$H:$H,J4642))</f>
        <v>未发货</v>
      </c>
      <c r="I4642" s="40" t="str">
        <f>VLOOKUP(B4642,辅助信息!E:I,3,FALSE)</f>
        <v>（商投建工达州中医药科技园-4工区-9号楼）达州市通川区达州中医药职业学院犀牛大道北段</v>
      </c>
      <c r="J4642" s="40" t="str">
        <f>VLOOKUP(B4642,辅助信息!E:I,4,FALSE)</f>
        <v>张扬</v>
      </c>
      <c r="K4642" s="40">
        <f>VLOOKUP(J4642,辅助信息!H:I,2,FALSE)</f>
        <v>18381904567</v>
      </c>
      <c r="L4642" s="111" t="str">
        <f>VLOOKUP(B4642,辅助信息!E:J,6,FALSE)</f>
        <v>控制炉批号！多了现场不收！,优先安排达钢,提前联系到场规格及数量</v>
      </c>
      <c r="O4642" s="64" t="str">
        <f ca="1" t="shared" si="228"/>
        <v/>
      </c>
      <c r="P4642" s="64" t="str">
        <f ca="1" t="shared" si="229"/>
        <v/>
      </c>
      <c r="Q4642" s="29" t="str">
        <f>VLOOKUP(B4642,辅助信息!E:M,9,FALSE)</f>
        <v>ZTWM-CDGS-XS-2024-0134-商投建工达州中医药科技成果示范园项目</v>
      </c>
      <c r="R4642" s="29" t="str">
        <f>_xlfn._xlws.FILTER(辅助信息!D:D,辅助信息!E:E=B4642)</f>
        <v>商投建工达州中医药科技园</v>
      </c>
    </row>
    <row r="4643" hidden="1" spans="2:18">
      <c r="B4643" s="137" t="s">
        <v>163</v>
      </c>
      <c r="C4643" s="72">
        <v>45946</v>
      </c>
      <c r="D4643" s="40" t="str">
        <f>VLOOKUP(B4643,辅助信息!E:K,7,FALSE)</f>
        <v>JWDDCD2025052800131</v>
      </c>
      <c r="E4643" s="40" t="str">
        <f>VLOOKUP(F4643,辅助信息!A:B,2,FALSE)</f>
        <v>螺纹钢</v>
      </c>
      <c r="F4643" s="40" t="s">
        <v>18</v>
      </c>
      <c r="G4643" s="36">
        <v>9</v>
      </c>
      <c r="H4643" s="136" t="str">
        <f>IF(SUMIFS('[1]2025年已发货'!$E:$E,'[1]2025年已发货'!$F:$F,C4643,'[1]2025年已发货'!$C:$C,F4643,'[1]2025年已发货'!$G:$G,I4643,'[1]2025年已发货'!$H:$H,J4643)=0,"未发货",SUMIFS('[1]2025年已发货'!$E:$E,'[1]2025年已发货'!$F:$F,C4643,'[1]2025年已发货'!$C:$C,F4643,'[1]2025年已发货'!$G:$G,I4643,'[1]2025年已发货'!$H:$H,J4643))</f>
        <v>未发货</v>
      </c>
      <c r="I4643" s="40" t="str">
        <f>VLOOKUP(B4643,辅助信息!E:I,3,FALSE)</f>
        <v>（商投建工达州中医药科技园-4工区-9号楼）达州市通川区达州中医药职业学院犀牛大道北段</v>
      </c>
      <c r="J4643" s="40" t="str">
        <f>VLOOKUP(B4643,辅助信息!E:I,4,FALSE)</f>
        <v>张扬</v>
      </c>
      <c r="K4643" s="40">
        <f>VLOOKUP(J4643,辅助信息!H:I,2,FALSE)</f>
        <v>18381904567</v>
      </c>
      <c r="L4643" s="111" t="str">
        <f>VLOOKUP(B4643,辅助信息!E:J,6,FALSE)</f>
        <v>控制炉批号！多了现场不收！,优先安排达钢,提前联系到场规格及数量</v>
      </c>
      <c r="O4643" s="64" t="str">
        <f ca="1" t="shared" si="228"/>
        <v/>
      </c>
      <c r="P4643" s="64" t="str">
        <f ca="1" t="shared" si="229"/>
        <v/>
      </c>
      <c r="Q4643" s="29" t="str">
        <f>VLOOKUP(B4643,辅助信息!E:M,9,FALSE)</f>
        <v>ZTWM-CDGS-XS-2024-0134-商投建工达州中医药科技成果示范园项目</v>
      </c>
      <c r="R4643" s="29" t="str">
        <f>_xlfn._xlws.FILTER(辅助信息!D:D,辅助信息!E:E=B4643)</f>
        <v>商投建工达州中医药科技园</v>
      </c>
    </row>
    <row r="4644" hidden="1" spans="2:18">
      <c r="B4644" s="137" t="s">
        <v>228</v>
      </c>
      <c r="C4644" s="72">
        <v>45946</v>
      </c>
      <c r="D4644" s="40" t="str">
        <f>VLOOKUP(B4644,辅助信息!E:K,7,FALSE)</f>
        <v>JWDDCD2025092400190</v>
      </c>
      <c r="E4644" s="40" t="str">
        <f>VLOOKUP(F4644,辅助信息!A:B,2,FALSE)</f>
        <v>盘螺</v>
      </c>
      <c r="F4644" s="40" t="s">
        <v>40</v>
      </c>
      <c r="G4644" s="36">
        <v>60</v>
      </c>
      <c r="H4644" s="136">
        <f>IF(SUMIFS('[1]2025年已发货'!$E:$E,'[1]2025年已发货'!$F:$F,C4644,'[1]2025年已发货'!$C:$C,F4644,'[1]2025年已发货'!$G:$G,I4644,'[1]2025年已发货'!$H:$H,J4644)=0,"未发货",SUMIFS('[1]2025年已发货'!$E:$E,'[1]2025年已发货'!$F:$F,C4644,'[1]2025年已发货'!$C:$C,F4644,'[1]2025年已发货'!$G:$G,I4644,'[1]2025年已发货'!$H:$H,J4644))</f>
        <v>60</v>
      </c>
      <c r="I4644" s="40" t="str">
        <f>VLOOKUP(B4644,辅助信息!E:I,3,FALSE)</f>
        <v>(五冶钢构龙泉东洪片区70亩住宅、商业及配套工程项目二标段)成都市龙泉驿外东洪路地铁2号线惠王陵地铁C口</v>
      </c>
      <c r="J4644" s="40" t="str">
        <f>VLOOKUP(B4644,辅助信息!E:I,4,FALSE)</f>
        <v>蒋嗣伟</v>
      </c>
      <c r="K4644" s="40">
        <f>VLOOKUP(J4644,辅助信息!H:I,2,FALSE)</f>
        <v>15014331252</v>
      </c>
      <c r="L4644" s="111">
        <f>VLOOKUP(B4644,辅助信息!E:J,6,FALSE)</f>
        <v>0</v>
      </c>
      <c r="O4644" s="64" t="str">
        <f ca="1" t="shared" si="228"/>
        <v/>
      </c>
      <c r="P4644" s="64" t="str">
        <f ca="1" t="shared" si="229"/>
        <v/>
      </c>
      <c r="Q4644" s="29" t="str">
        <f>VLOOKUP(B4644,辅助信息!E:M,9,FALSE)</f>
        <v>ZTWM-CDGS-XS-2025-0156-五冶钢构-2025年九月第一批次钢筋采购合同(三圣乡项目)-中铁物贸成都公司</v>
      </c>
      <c r="R4644" s="29" t="str">
        <f>_xlfn._xlws.FILTER(辅助信息!D:D,辅助信息!E:E=B4644)</f>
        <v>五冶钢构龙泉东洪片区(70亩、85亩)住宅、商业及配套工程项目</v>
      </c>
    </row>
    <row r="4645" hidden="1" spans="2:18">
      <c r="B4645" s="137" t="s">
        <v>228</v>
      </c>
      <c r="C4645" s="72">
        <v>45946</v>
      </c>
      <c r="D4645" s="40" t="str">
        <f>VLOOKUP(B4645,辅助信息!E:K,7,FALSE)</f>
        <v>JWDDCD2025092400190</v>
      </c>
      <c r="E4645" s="40" t="str">
        <f>VLOOKUP(F4645,辅助信息!A:B,2,FALSE)</f>
        <v>盘螺</v>
      </c>
      <c r="F4645" s="40" t="s">
        <v>41</v>
      </c>
      <c r="G4645" s="36">
        <v>50</v>
      </c>
      <c r="H4645" s="136" t="str">
        <f>IF(SUMIFS('[1]2025年已发货'!$E:$E,'[1]2025年已发货'!$F:$F,C4645,'[1]2025年已发货'!$C:$C,F4645,'[1]2025年已发货'!$G:$G,I4645,'[1]2025年已发货'!$H:$H,J4645)=0,"未发货",SUMIFS('[1]2025年已发货'!$E:$E,'[1]2025年已发货'!$F:$F,C4645,'[1]2025年已发货'!$C:$C,F4645,'[1]2025年已发货'!$G:$G,I4645,'[1]2025年已发货'!$H:$H,J4645))</f>
        <v>未发货</v>
      </c>
      <c r="I4645" s="40" t="str">
        <f>VLOOKUP(B4645,辅助信息!E:I,3,FALSE)</f>
        <v>(五冶钢构龙泉东洪片区70亩住宅、商业及配套工程项目二标段)成都市龙泉驿外东洪路地铁2号线惠王陵地铁C口</v>
      </c>
      <c r="J4645" s="40" t="str">
        <f>VLOOKUP(B4645,辅助信息!E:I,4,FALSE)</f>
        <v>蒋嗣伟</v>
      </c>
      <c r="K4645" s="40">
        <f>VLOOKUP(J4645,辅助信息!H:I,2,FALSE)</f>
        <v>15014331252</v>
      </c>
      <c r="L4645" s="111">
        <f>VLOOKUP(B4645,辅助信息!E:J,6,FALSE)</f>
        <v>0</v>
      </c>
      <c r="O4645" s="64" t="str">
        <f ca="1" t="shared" si="228"/>
        <v/>
      </c>
      <c r="P4645" s="64" t="str">
        <f ca="1" t="shared" si="229"/>
        <v/>
      </c>
      <c r="Q4645" s="29" t="str">
        <f>VLOOKUP(B4645,辅助信息!E:M,9,FALSE)</f>
        <v>ZTWM-CDGS-XS-2025-0156-五冶钢构-2025年九月第一批次钢筋采购合同(三圣乡项目)-中铁物贸成都公司</v>
      </c>
      <c r="R4645" s="29" t="str">
        <f>_xlfn._xlws.FILTER(辅助信息!D:D,辅助信息!E:E=B4645)</f>
        <v>五冶钢构龙泉东洪片区(70亩、85亩)住宅、商业及配套工程项目</v>
      </c>
    </row>
    <row r="4646" hidden="1" spans="2:18">
      <c r="B4646" s="137" t="s">
        <v>228</v>
      </c>
      <c r="C4646" s="72">
        <v>45946</v>
      </c>
      <c r="D4646" s="40" t="str">
        <f>VLOOKUP(B4646,辅助信息!E:K,7,FALSE)</f>
        <v>JWDDCD2025092400190</v>
      </c>
      <c r="E4646" s="40" t="str">
        <f>VLOOKUP(F4646,辅助信息!A:B,2,FALSE)</f>
        <v>螺纹钢</v>
      </c>
      <c r="F4646" s="40" t="s">
        <v>27</v>
      </c>
      <c r="G4646" s="36">
        <v>20</v>
      </c>
      <c r="H4646" s="136">
        <f>IF(SUMIFS('[1]2025年已发货'!$E:$E,'[1]2025年已发货'!$F:$F,C4646,'[1]2025年已发货'!$C:$C,F4646,'[1]2025年已发货'!$G:$G,I4646,'[1]2025年已发货'!$H:$H,J4646)=0,"未发货",SUMIFS('[1]2025年已发货'!$E:$E,'[1]2025年已发货'!$F:$F,C4646,'[1]2025年已发货'!$C:$C,F4646,'[1]2025年已发货'!$G:$G,I4646,'[1]2025年已发货'!$H:$H,J4646))</f>
        <v>20</v>
      </c>
      <c r="I4646" s="40" t="str">
        <f>VLOOKUP(B4646,辅助信息!E:I,3,FALSE)</f>
        <v>(五冶钢构龙泉东洪片区70亩住宅、商业及配套工程项目二标段)成都市龙泉驿外东洪路地铁2号线惠王陵地铁C口</v>
      </c>
      <c r="J4646" s="40" t="str">
        <f>VLOOKUP(B4646,辅助信息!E:I,4,FALSE)</f>
        <v>蒋嗣伟</v>
      </c>
      <c r="K4646" s="40">
        <f>VLOOKUP(J4646,辅助信息!H:I,2,FALSE)</f>
        <v>15014331252</v>
      </c>
      <c r="L4646" s="111">
        <f>VLOOKUP(B4646,辅助信息!E:J,6,FALSE)</f>
        <v>0</v>
      </c>
      <c r="O4646" s="64" t="str">
        <f ca="1" t="shared" si="228"/>
        <v/>
      </c>
      <c r="P4646" s="64" t="str">
        <f ca="1" t="shared" si="229"/>
        <v/>
      </c>
      <c r="Q4646" s="29" t="str">
        <f>VLOOKUP(B4646,辅助信息!E:M,9,FALSE)</f>
        <v>ZTWM-CDGS-XS-2025-0156-五冶钢构-2025年九月第一批次钢筋采购合同(三圣乡项目)-中铁物贸成都公司</v>
      </c>
      <c r="R4646" s="29" t="str">
        <f>_xlfn._xlws.FILTER(辅助信息!D:D,辅助信息!E:E=B4646)</f>
        <v>五冶钢构龙泉东洪片区(70亩、85亩)住宅、商业及配套工程项目</v>
      </c>
    </row>
    <row r="4647" hidden="1" spans="2:18">
      <c r="B4647" s="137" t="s">
        <v>228</v>
      </c>
      <c r="C4647" s="72">
        <v>45946</v>
      </c>
      <c r="D4647" s="40" t="str">
        <f>VLOOKUP(B4647,辅助信息!E:K,7,FALSE)</f>
        <v>JWDDCD2025092400190</v>
      </c>
      <c r="E4647" s="40" t="str">
        <f>VLOOKUP(F4647,辅助信息!A:B,2,FALSE)</f>
        <v>螺纹钢</v>
      </c>
      <c r="F4647" s="40" t="s">
        <v>33</v>
      </c>
      <c r="G4647" s="36">
        <v>15</v>
      </c>
      <c r="H4647" s="136">
        <f>IF(SUMIFS('[1]2025年已发货'!$E:$E,'[1]2025年已发货'!$F:$F,C4647,'[1]2025年已发货'!$C:$C,F4647,'[1]2025年已发货'!$G:$G,I4647,'[1]2025年已发货'!$H:$H,J4647)=0,"未发货",SUMIFS('[1]2025年已发货'!$E:$E,'[1]2025年已发货'!$F:$F,C4647,'[1]2025年已发货'!$C:$C,F4647,'[1]2025年已发货'!$G:$G,I4647,'[1]2025年已发货'!$H:$H,J4647))</f>
        <v>15</v>
      </c>
      <c r="I4647" s="40" t="str">
        <f>VLOOKUP(B4647,辅助信息!E:I,3,FALSE)</f>
        <v>(五冶钢构龙泉东洪片区70亩住宅、商业及配套工程项目二标段)成都市龙泉驿外东洪路地铁2号线惠王陵地铁C口</v>
      </c>
      <c r="J4647" s="40" t="str">
        <f>VLOOKUP(B4647,辅助信息!E:I,4,FALSE)</f>
        <v>蒋嗣伟</v>
      </c>
      <c r="K4647" s="40">
        <f>VLOOKUP(J4647,辅助信息!H:I,2,FALSE)</f>
        <v>15014331252</v>
      </c>
      <c r="L4647" s="111">
        <f>VLOOKUP(B4647,辅助信息!E:J,6,FALSE)</f>
        <v>0</v>
      </c>
      <c r="O4647" s="64" t="str">
        <f ca="1" t="shared" si="228"/>
        <v/>
      </c>
      <c r="P4647" s="64" t="str">
        <f ca="1" t="shared" si="229"/>
        <v/>
      </c>
      <c r="Q4647" s="29" t="str">
        <f>VLOOKUP(B4647,辅助信息!E:M,9,FALSE)</f>
        <v>ZTWM-CDGS-XS-2025-0156-五冶钢构-2025年九月第一批次钢筋采购合同(三圣乡项目)-中铁物贸成都公司</v>
      </c>
      <c r="R4647" s="29" t="str">
        <f>_xlfn._xlws.FILTER(辅助信息!D:D,辅助信息!E:E=B4647)</f>
        <v>五冶钢构龙泉东洪片区(70亩、85亩)住宅、商业及配套工程项目</v>
      </c>
    </row>
    <row r="4648" hidden="1" spans="2:18">
      <c r="B4648" s="137" t="s">
        <v>228</v>
      </c>
      <c r="C4648" s="72">
        <v>45946</v>
      </c>
      <c r="D4648" s="40" t="str">
        <f>VLOOKUP(B4648,辅助信息!E:K,7,FALSE)</f>
        <v>JWDDCD2025092400190</v>
      </c>
      <c r="E4648" s="40" t="str">
        <f>VLOOKUP(F4648,辅助信息!A:B,2,FALSE)</f>
        <v>螺纹钢</v>
      </c>
      <c r="F4648" s="40" t="s">
        <v>46</v>
      </c>
      <c r="G4648" s="36">
        <v>15</v>
      </c>
      <c r="H4648" s="136">
        <f>IF(SUMIFS('[1]2025年已发货'!$E:$E,'[1]2025年已发货'!$F:$F,C4648,'[1]2025年已发货'!$C:$C,F4648,'[1]2025年已发货'!$G:$G,I4648,'[1]2025年已发货'!$H:$H,J4648)=0,"未发货",SUMIFS('[1]2025年已发货'!$E:$E,'[1]2025年已发货'!$F:$F,C4648,'[1]2025年已发货'!$C:$C,F4648,'[1]2025年已发货'!$G:$G,I4648,'[1]2025年已发货'!$H:$H,J4648))</f>
        <v>15</v>
      </c>
      <c r="I4648" s="40" t="str">
        <f>VLOOKUP(B4648,辅助信息!E:I,3,FALSE)</f>
        <v>(五冶钢构龙泉东洪片区70亩住宅、商业及配套工程项目二标段)成都市龙泉驿外东洪路地铁2号线惠王陵地铁C口</v>
      </c>
      <c r="J4648" s="40" t="str">
        <f>VLOOKUP(B4648,辅助信息!E:I,4,FALSE)</f>
        <v>蒋嗣伟</v>
      </c>
      <c r="K4648" s="40">
        <f>VLOOKUP(J4648,辅助信息!H:I,2,FALSE)</f>
        <v>15014331252</v>
      </c>
      <c r="L4648" s="111">
        <f>VLOOKUP(B4648,辅助信息!E:J,6,FALSE)</f>
        <v>0</v>
      </c>
      <c r="O4648" s="64" t="str">
        <f ca="1" t="shared" si="228"/>
        <v/>
      </c>
      <c r="P4648" s="64" t="str">
        <f ca="1" t="shared" si="229"/>
        <v/>
      </c>
      <c r="Q4648" s="29" t="str">
        <f>VLOOKUP(B4648,辅助信息!E:M,9,FALSE)</f>
        <v>ZTWM-CDGS-XS-2025-0156-五冶钢构-2025年九月第一批次钢筋采购合同(三圣乡项目)-中铁物贸成都公司</v>
      </c>
      <c r="R4648" s="29" t="str">
        <f>_xlfn._xlws.FILTER(辅助信息!D:D,辅助信息!E:E=B4648)</f>
        <v>五冶钢构龙泉东洪片区(70亩、85亩)住宅、商业及配套工程项目</v>
      </c>
    </row>
    <row r="4649" hidden="1" spans="2:18">
      <c r="B4649" s="137" t="s">
        <v>228</v>
      </c>
      <c r="C4649" s="72">
        <v>45946</v>
      </c>
      <c r="D4649" s="40" t="str">
        <f>VLOOKUP(B4649,辅助信息!E:K,7,FALSE)</f>
        <v>JWDDCD2025092400190</v>
      </c>
      <c r="E4649" s="40" t="str">
        <f>VLOOKUP(F4649,辅助信息!A:B,2,FALSE)</f>
        <v>螺纹钢</v>
      </c>
      <c r="F4649" s="40" t="s">
        <v>22</v>
      </c>
      <c r="G4649" s="36">
        <v>15</v>
      </c>
      <c r="H4649" s="136">
        <f>IF(SUMIFS('[1]2025年已发货'!$E:$E,'[1]2025年已发货'!$F:$F,C4649,'[1]2025年已发货'!$C:$C,F4649,'[1]2025年已发货'!$G:$G,I4649,'[1]2025年已发货'!$H:$H,J4649)=0,"未发货",SUMIFS('[1]2025年已发货'!$E:$E,'[1]2025年已发货'!$F:$F,C4649,'[1]2025年已发货'!$C:$C,F4649,'[1]2025年已发货'!$G:$G,I4649,'[1]2025年已发货'!$H:$H,J4649))</f>
        <v>15</v>
      </c>
      <c r="I4649" s="40" t="str">
        <f>VLOOKUP(B4649,辅助信息!E:I,3,FALSE)</f>
        <v>(五冶钢构龙泉东洪片区70亩住宅、商业及配套工程项目二标段)成都市龙泉驿外东洪路地铁2号线惠王陵地铁C口</v>
      </c>
      <c r="J4649" s="40" t="str">
        <f>VLOOKUP(B4649,辅助信息!E:I,4,FALSE)</f>
        <v>蒋嗣伟</v>
      </c>
      <c r="K4649" s="40">
        <f>VLOOKUP(J4649,辅助信息!H:I,2,FALSE)</f>
        <v>15014331252</v>
      </c>
      <c r="L4649" s="111">
        <f>VLOOKUP(B4649,辅助信息!E:J,6,FALSE)</f>
        <v>0</v>
      </c>
      <c r="O4649" s="64" t="str">
        <f ca="1" t="shared" si="228"/>
        <v/>
      </c>
      <c r="P4649" s="64" t="str">
        <f ca="1" t="shared" si="229"/>
        <v/>
      </c>
      <c r="Q4649" s="29" t="str">
        <f>VLOOKUP(B4649,辅助信息!E:M,9,FALSE)</f>
        <v>ZTWM-CDGS-XS-2025-0156-五冶钢构-2025年九月第一批次钢筋采购合同(三圣乡项目)-中铁物贸成都公司</v>
      </c>
      <c r="R4649" s="29" t="str">
        <f>_xlfn._xlws.FILTER(辅助信息!D:D,辅助信息!E:E=B4649)</f>
        <v>五冶钢构龙泉东洪片区(70亩、85亩)住宅、商业及配套工程项目</v>
      </c>
    </row>
    <row r="4650" hidden="1" spans="1:18">
      <c r="A4650" s="73" t="s">
        <v>100</v>
      </c>
      <c r="B4650" s="137" t="s">
        <v>188</v>
      </c>
      <c r="C4650" s="72">
        <v>45946</v>
      </c>
      <c r="D4650" s="40" t="str">
        <f>VLOOKUP(B4650,辅助信息!E:K,7,FALSE)</f>
        <v>JWDDCD2025062200016</v>
      </c>
      <c r="E4650" s="40" t="str">
        <f>VLOOKUP(F4650,辅助信息!A:B,2,FALSE)</f>
        <v>盘螺</v>
      </c>
      <c r="F4650" s="40" t="s">
        <v>40</v>
      </c>
      <c r="G4650" s="36">
        <v>12.5</v>
      </c>
      <c r="H4650" s="136" t="str">
        <f>IF(SUMIFS('[1]2025年已发货'!$E:$E,'[1]2025年已发货'!$F:$F,C4650,'[1]2025年已发货'!$C:$C,F4650,'[1]2025年已发货'!$G:$G,I4650,'[1]2025年已发货'!$H:$H,J4650)=0,"未发货",SUMIFS('[1]2025年已发货'!$E:$E,'[1]2025年已发货'!$F:$F,C4650,'[1]2025年已发货'!$C:$C,F4650,'[1]2025年已发货'!$G:$G,I4650,'[1]2025年已发货'!$H:$H,J4650))</f>
        <v>未发货</v>
      </c>
      <c r="I4650" s="40" t="str">
        <f>VLOOKUP(B4650,辅助信息!E:I,3,FALSE)</f>
        <v>(武汉电气化局成达万高铁强电项目-达州主城区)四川省达州市达川区斌郎街道四川省达州市达川区洞洞湾256米</v>
      </c>
      <c r="J4650" s="40" t="str">
        <f>VLOOKUP(B4650,辅助信息!E:I,4,FALSE)</f>
        <v>余凡</v>
      </c>
      <c r="K4650" s="40">
        <f>VLOOKUP(J4650,辅助信息!H:I,2,FALSE)</f>
        <v>18228076992</v>
      </c>
      <c r="L4650" s="111" t="str">
        <f>VLOOKUP(B4650,辅助信息!E:J,6,FALSE)</f>
        <v>锈货不收！！下雨天钢筋没盖篷布不收！！，装货前联系收货人核实到场规格,没提前告知进场规格现场不给予接收</v>
      </c>
      <c r="O4650" s="64" t="str">
        <f ca="1" t="shared" si="228"/>
        <v/>
      </c>
      <c r="P4650" s="64" t="str">
        <f ca="1" t="shared" si="229"/>
        <v/>
      </c>
      <c r="Q4650" s="29" t="str">
        <f>VLOOKUP(B4650,辅助信息!E:M,9,FALSE)</f>
        <v>ZTWM-CDGS-XS-2025-0033-中铁武汉电气化局集团有限公司成达万高速铁路强电工程项目</v>
      </c>
      <c r="R4650" s="29" t="str">
        <f>_xlfn._xlws.FILTER(辅助信息!D:D,辅助信息!E:E=B4650)</f>
        <v>武汉电气化局成达万高铁强电项目</v>
      </c>
    </row>
    <row r="4651" hidden="1" spans="1:18">
      <c r="A4651" s="73"/>
      <c r="B4651" s="137" t="s">
        <v>188</v>
      </c>
      <c r="C4651" s="72">
        <v>45946</v>
      </c>
      <c r="D4651" s="40" t="str">
        <f>VLOOKUP(B4651,辅助信息!E:K,7,FALSE)</f>
        <v>JWDDCD2025062200016</v>
      </c>
      <c r="E4651" s="40" t="str">
        <f>VLOOKUP(F4651,辅助信息!A:B,2,FALSE)</f>
        <v>盘螺</v>
      </c>
      <c r="F4651" s="40" t="s">
        <v>41</v>
      </c>
      <c r="G4651" s="36">
        <v>12.5</v>
      </c>
      <c r="H4651" s="136" t="str">
        <f>IF(SUMIFS('[1]2025年已发货'!$E:$E,'[1]2025年已发货'!$F:$F,C4651,'[1]2025年已发货'!$C:$C,F4651,'[1]2025年已发货'!$G:$G,I4651,'[1]2025年已发货'!$H:$H,J4651)=0,"未发货",SUMIFS('[1]2025年已发货'!$E:$E,'[1]2025年已发货'!$F:$F,C4651,'[1]2025年已发货'!$C:$C,F4651,'[1]2025年已发货'!$G:$G,I4651,'[1]2025年已发货'!$H:$H,J4651))</f>
        <v>未发货</v>
      </c>
      <c r="I4651" s="40" t="str">
        <f>VLOOKUP(B4651,辅助信息!E:I,3,FALSE)</f>
        <v>(武汉电气化局成达万高铁强电项目-达州主城区)四川省达州市达川区斌郎街道四川省达州市达川区洞洞湾256米</v>
      </c>
      <c r="J4651" s="40" t="str">
        <f>VLOOKUP(B4651,辅助信息!E:I,4,FALSE)</f>
        <v>余凡</v>
      </c>
      <c r="K4651" s="40">
        <f>VLOOKUP(J4651,辅助信息!H:I,2,FALSE)</f>
        <v>18228076992</v>
      </c>
      <c r="L4651" s="111" t="str">
        <f>VLOOKUP(B4651,辅助信息!E:J,6,FALSE)</f>
        <v>锈货不收！！下雨天钢筋没盖篷布不收！！，装货前联系收货人核实到场规格,没提前告知进场规格现场不给予接收</v>
      </c>
      <c r="O4651" s="64" t="str">
        <f ca="1" t="shared" si="228"/>
        <v/>
      </c>
      <c r="P4651" s="64" t="str">
        <f ca="1" t="shared" si="229"/>
        <v/>
      </c>
      <c r="Q4651" s="29" t="str">
        <f>VLOOKUP(B4651,辅助信息!E:M,9,FALSE)</f>
        <v>ZTWM-CDGS-XS-2025-0033-中铁武汉电气化局集团有限公司成达万高速铁路强电工程项目</v>
      </c>
      <c r="R4651" s="29" t="str">
        <f>_xlfn._xlws.FILTER(辅助信息!D:D,辅助信息!E:E=B4651)</f>
        <v>武汉电气化局成达万高铁强电项目</v>
      </c>
    </row>
    <row r="4652" hidden="1" spans="1:18">
      <c r="A4652" s="73"/>
      <c r="B4652" s="137" t="s">
        <v>188</v>
      </c>
      <c r="C4652" s="72">
        <v>45946</v>
      </c>
      <c r="D4652" s="40" t="str">
        <f>VLOOKUP(B4652,辅助信息!E:K,7,FALSE)</f>
        <v>JWDDCD2025062200016</v>
      </c>
      <c r="E4652" s="40" t="str">
        <f>VLOOKUP(F4652,辅助信息!A:B,2,FALSE)</f>
        <v>螺纹钢</v>
      </c>
      <c r="F4652" s="40" t="s">
        <v>18</v>
      </c>
      <c r="G4652" s="36">
        <v>10</v>
      </c>
      <c r="H4652" s="136" t="str">
        <f>IF(SUMIFS('[1]2025年已发货'!$E:$E,'[1]2025年已发货'!$F:$F,C4652,'[1]2025年已发货'!$C:$C,F4652,'[1]2025年已发货'!$G:$G,I4652,'[1]2025年已发货'!$H:$H,J4652)=0,"未发货",SUMIFS('[1]2025年已发货'!$E:$E,'[1]2025年已发货'!$F:$F,C4652,'[1]2025年已发货'!$C:$C,F4652,'[1]2025年已发货'!$G:$G,I4652,'[1]2025年已发货'!$H:$H,J4652))</f>
        <v>未发货</v>
      </c>
      <c r="I4652" s="40" t="str">
        <f>VLOOKUP(B4652,辅助信息!E:I,3,FALSE)</f>
        <v>(武汉电气化局成达万高铁强电项目-达州主城区)四川省达州市达川区斌郎街道四川省达州市达川区洞洞湾256米</v>
      </c>
      <c r="J4652" s="40" t="str">
        <f>VLOOKUP(B4652,辅助信息!E:I,4,FALSE)</f>
        <v>余凡</v>
      </c>
      <c r="K4652" s="40">
        <f>VLOOKUP(J4652,辅助信息!H:I,2,FALSE)</f>
        <v>18228076992</v>
      </c>
      <c r="L4652" s="111" t="str">
        <f>VLOOKUP(B4652,辅助信息!E:J,6,FALSE)</f>
        <v>锈货不收！！下雨天钢筋没盖篷布不收！！，装货前联系收货人核实到场规格,没提前告知进场规格现场不给予接收</v>
      </c>
      <c r="O4652" s="64" t="str">
        <f ca="1" t="shared" si="228"/>
        <v/>
      </c>
      <c r="P4652" s="64" t="str">
        <f ca="1" t="shared" si="229"/>
        <v/>
      </c>
      <c r="Q4652" s="29" t="str">
        <f>VLOOKUP(B4652,辅助信息!E:M,9,FALSE)</f>
        <v>ZTWM-CDGS-XS-2025-0033-中铁武汉电气化局集团有限公司成达万高速铁路强电工程项目</v>
      </c>
      <c r="R4652" s="29" t="str">
        <f>_xlfn._xlws.FILTER(辅助信息!D:D,辅助信息!E:E=B4652)</f>
        <v>武汉电气化局成达万高铁强电项目</v>
      </c>
    </row>
    <row r="4653" hidden="1" spans="2:18">
      <c r="B4653" s="137" t="s">
        <v>150</v>
      </c>
      <c r="C4653" s="72">
        <v>45946</v>
      </c>
      <c r="D4653" s="40" t="str">
        <f>VLOOKUP(B4653,辅助信息!E:K,7,FALSE)</f>
        <v>JWDDCD2025050800101</v>
      </c>
      <c r="E4653" s="40" t="str">
        <f>VLOOKUP(F4653,辅助信息!A:B,2,FALSE)</f>
        <v>盘螺</v>
      </c>
      <c r="F4653" s="40" t="s">
        <v>41</v>
      </c>
      <c r="G4653" s="36">
        <v>20</v>
      </c>
      <c r="H4653" s="136" t="str">
        <f>IF(SUMIFS('[1]2025年已发货'!$E:$E,'[1]2025年已发货'!$F:$F,C4653,'[1]2025年已发货'!$C:$C,F4653,'[1]2025年已发货'!$G:$G,I4653,'[1]2025年已发货'!$H:$H,J4653)=0,"未发货",SUMIFS('[1]2025年已发货'!$E:$E,'[1]2025年已发货'!$F:$F,C4653,'[1]2025年已发货'!$C:$C,F4653,'[1]2025年已发货'!$G:$G,I4653,'[1]2025年已发货'!$H:$H,J4653))</f>
        <v>未发货</v>
      </c>
      <c r="I4653" s="40" t="str">
        <f>VLOOKUP(B4653,辅助信息!E:I,3,FALSE)</f>
        <v>(中铁科研院宜宾泥溪项目)中铁科研院集团有限公司宜宾市泥溪东互通式立交下穿成贵客专铁路工程项目钢筋加工厂</v>
      </c>
      <c r="J4653" s="40" t="str">
        <f>VLOOKUP(B4653,辅助信息!E:I,4,FALSE)</f>
        <v>蔡鹏</v>
      </c>
      <c r="K4653" s="40">
        <f>VLOOKUP(J4653,辅助信息!H:I,2,FALSE)</f>
        <v>19130850820</v>
      </c>
      <c r="L4653" s="111" t="str">
        <f>VLOOKUP(B4653,辅助信息!E:J,6,FALSE)</f>
        <v>装货前联系收货人核实到场规格，货物最下面用方木垫下方便卸货</v>
      </c>
      <c r="O4653" s="64" t="str">
        <f ca="1" t="shared" si="228"/>
        <v/>
      </c>
      <c r="P4653" s="64" t="str">
        <f ca="1" t="shared" si="229"/>
        <v/>
      </c>
      <c r="Q4653" s="29" t="str">
        <f>VLOOKUP(B4653,辅助信息!E:M,9,FALSE)</f>
        <v>ZTWM-CDGS-XS-2025-0050-中铁科研院-宜宾泥溪项目</v>
      </c>
      <c r="R4653" s="29" t="str">
        <f>_xlfn._xlws.FILTER(辅助信息!D:D,辅助信息!E:E=B4653)</f>
        <v>中铁科研院宜宾泥溪项目</v>
      </c>
    </row>
    <row r="4654" hidden="1" spans="2:18">
      <c r="B4654" s="137" t="s">
        <v>150</v>
      </c>
      <c r="C4654" s="72">
        <v>45946</v>
      </c>
      <c r="D4654" s="40" t="str">
        <f>VLOOKUP(B4654,辅助信息!E:K,7,FALSE)</f>
        <v>JWDDCD2025050800101</v>
      </c>
      <c r="E4654" s="40" t="str">
        <f>VLOOKUP(F4654,辅助信息!A:B,2,FALSE)</f>
        <v>盘螺</v>
      </c>
      <c r="F4654" s="40" t="s">
        <v>26</v>
      </c>
      <c r="G4654" s="36">
        <v>35</v>
      </c>
      <c r="H4654" s="136" t="str">
        <f>IF(SUMIFS('[1]2025年已发货'!$E:$E,'[1]2025年已发货'!$F:$F,C4654,'[1]2025年已发货'!$C:$C,F4654,'[1]2025年已发货'!$G:$G,I4654,'[1]2025年已发货'!$H:$H,J4654)=0,"未发货",SUMIFS('[1]2025年已发货'!$E:$E,'[1]2025年已发货'!$F:$F,C4654,'[1]2025年已发货'!$C:$C,F4654,'[1]2025年已发货'!$G:$G,I4654,'[1]2025年已发货'!$H:$H,J4654))</f>
        <v>未发货</v>
      </c>
      <c r="I4654" s="40" t="str">
        <f>VLOOKUP(B4654,辅助信息!E:I,3,FALSE)</f>
        <v>(中铁科研院宜宾泥溪项目)中铁科研院集团有限公司宜宾市泥溪东互通式立交下穿成贵客专铁路工程项目钢筋加工厂</v>
      </c>
      <c r="J4654" s="40" t="str">
        <f>VLOOKUP(B4654,辅助信息!E:I,4,FALSE)</f>
        <v>蔡鹏</v>
      </c>
      <c r="K4654" s="40">
        <f>VLOOKUP(J4654,辅助信息!H:I,2,FALSE)</f>
        <v>19130850820</v>
      </c>
      <c r="L4654" s="111" t="str">
        <f>VLOOKUP(B4654,辅助信息!E:J,6,FALSE)</f>
        <v>装货前联系收货人核实到场规格，货物最下面用方木垫下方便卸货</v>
      </c>
      <c r="O4654" s="64" t="str">
        <f ca="1" t="shared" si="228"/>
        <v/>
      </c>
      <c r="P4654" s="64" t="str">
        <f ca="1" t="shared" si="229"/>
        <v/>
      </c>
      <c r="Q4654" s="29" t="str">
        <f>VLOOKUP(B4654,辅助信息!E:M,9,FALSE)</f>
        <v>ZTWM-CDGS-XS-2025-0050-中铁科研院-宜宾泥溪项目</v>
      </c>
      <c r="R4654" s="29" t="str">
        <f>_xlfn._xlws.FILTER(辅助信息!D:D,辅助信息!E:E=B4654)</f>
        <v>中铁科研院宜宾泥溪项目</v>
      </c>
    </row>
    <row r="4655" hidden="1" spans="2:18">
      <c r="B4655" s="137" t="s">
        <v>150</v>
      </c>
      <c r="C4655" s="72">
        <v>45946</v>
      </c>
      <c r="D4655" s="40" t="str">
        <f>VLOOKUP(B4655,辅助信息!E:K,7,FALSE)</f>
        <v>JWDDCD2025050800101</v>
      </c>
      <c r="E4655" s="40" t="str">
        <f>VLOOKUP(F4655,辅助信息!A:B,2,FALSE)</f>
        <v>螺纹钢</v>
      </c>
      <c r="F4655" s="40" t="s">
        <v>32</v>
      </c>
      <c r="G4655" s="36">
        <v>9</v>
      </c>
      <c r="H4655" s="136" t="str">
        <f>IF(SUMIFS('[1]2025年已发货'!$E:$E,'[1]2025年已发货'!$F:$F,C4655,'[1]2025年已发货'!$C:$C,F4655,'[1]2025年已发货'!$G:$G,I4655,'[1]2025年已发货'!$H:$H,J4655)=0,"未发货",SUMIFS('[1]2025年已发货'!$E:$E,'[1]2025年已发货'!$F:$F,C4655,'[1]2025年已发货'!$C:$C,F4655,'[1]2025年已发货'!$G:$G,I4655,'[1]2025年已发货'!$H:$H,J4655))</f>
        <v>未发货</v>
      </c>
      <c r="I4655" s="40" t="str">
        <f>VLOOKUP(B4655,辅助信息!E:I,3,FALSE)</f>
        <v>(中铁科研院宜宾泥溪项目)中铁科研院集团有限公司宜宾市泥溪东互通式立交下穿成贵客专铁路工程项目钢筋加工厂</v>
      </c>
      <c r="J4655" s="40" t="str">
        <f>VLOOKUP(B4655,辅助信息!E:I,4,FALSE)</f>
        <v>蔡鹏</v>
      </c>
      <c r="K4655" s="40">
        <f>VLOOKUP(J4655,辅助信息!H:I,2,FALSE)</f>
        <v>19130850820</v>
      </c>
      <c r="L4655" s="111" t="str">
        <f>VLOOKUP(B4655,辅助信息!E:J,6,FALSE)</f>
        <v>装货前联系收货人核实到场规格，货物最下面用方木垫下方便卸货</v>
      </c>
      <c r="O4655" s="64" t="str">
        <f ca="1" t="shared" si="228"/>
        <v/>
      </c>
      <c r="P4655" s="64" t="str">
        <f ca="1" t="shared" si="229"/>
        <v/>
      </c>
      <c r="Q4655" s="29" t="str">
        <f>VLOOKUP(B4655,辅助信息!E:M,9,FALSE)</f>
        <v>ZTWM-CDGS-XS-2025-0050-中铁科研院-宜宾泥溪项目</v>
      </c>
      <c r="R4655" s="29" t="str">
        <f>_xlfn._xlws.FILTER(辅助信息!D:D,辅助信息!E:E=B4655)</f>
        <v>中铁科研院宜宾泥溪项目</v>
      </c>
    </row>
    <row r="4656" hidden="1" spans="2:18">
      <c r="B4656" s="137" t="s">
        <v>150</v>
      </c>
      <c r="C4656" s="72">
        <v>45946</v>
      </c>
      <c r="D4656" s="40" t="str">
        <f>VLOOKUP(B4656,辅助信息!E:K,7,FALSE)</f>
        <v>JWDDCD2025050800101</v>
      </c>
      <c r="E4656" s="40" t="str">
        <f>VLOOKUP(F4656,辅助信息!A:B,2,FALSE)</f>
        <v>螺纹钢</v>
      </c>
      <c r="F4656" s="40" t="s">
        <v>28</v>
      </c>
      <c r="G4656" s="36">
        <v>6</v>
      </c>
      <c r="H4656" s="136" t="str">
        <f>IF(SUMIFS('[1]2025年已发货'!$E:$E,'[1]2025年已发货'!$F:$F,C4656,'[1]2025年已发货'!$C:$C,F4656,'[1]2025年已发货'!$G:$G,I4656,'[1]2025年已发货'!$H:$H,J4656)=0,"未发货",SUMIFS('[1]2025年已发货'!$E:$E,'[1]2025年已发货'!$F:$F,C4656,'[1]2025年已发货'!$C:$C,F4656,'[1]2025年已发货'!$G:$G,I4656,'[1]2025年已发货'!$H:$H,J4656))</f>
        <v>未发货</v>
      </c>
      <c r="I4656" s="40" t="str">
        <f>VLOOKUP(B4656,辅助信息!E:I,3,FALSE)</f>
        <v>(中铁科研院宜宾泥溪项目)中铁科研院集团有限公司宜宾市泥溪东互通式立交下穿成贵客专铁路工程项目钢筋加工厂</v>
      </c>
      <c r="J4656" s="40" t="str">
        <f>VLOOKUP(B4656,辅助信息!E:I,4,FALSE)</f>
        <v>蔡鹏</v>
      </c>
      <c r="K4656" s="40">
        <f>VLOOKUP(J4656,辅助信息!H:I,2,FALSE)</f>
        <v>19130850820</v>
      </c>
      <c r="L4656" s="111" t="str">
        <f>VLOOKUP(B4656,辅助信息!E:J,6,FALSE)</f>
        <v>装货前联系收货人核实到场规格，货物最下面用方木垫下方便卸货</v>
      </c>
      <c r="O4656" s="64" t="str">
        <f ca="1" t="shared" si="228"/>
        <v/>
      </c>
      <c r="P4656" s="64" t="str">
        <f ca="1" t="shared" si="229"/>
        <v/>
      </c>
      <c r="Q4656" s="29" t="str">
        <f>VLOOKUP(B4656,辅助信息!E:M,9,FALSE)</f>
        <v>ZTWM-CDGS-XS-2025-0050-中铁科研院-宜宾泥溪项目</v>
      </c>
      <c r="R4656" s="29" t="str">
        <f>_xlfn._xlws.FILTER(辅助信息!D:D,辅助信息!E:E=B4656)</f>
        <v>中铁科研院宜宾泥溪项目</v>
      </c>
    </row>
    <row r="4657" hidden="1" spans="2:18">
      <c r="B4657" s="138" t="s">
        <v>232</v>
      </c>
      <c r="C4657" s="72">
        <v>45950</v>
      </c>
      <c r="D4657" s="122" t="str">
        <f>VLOOKUP(B4657,辅助信息!E:K,7,FALSE)</f>
        <v>JWDDCD2025052800131</v>
      </c>
      <c r="E4657" s="122" t="str">
        <f>VLOOKUP(F4657,辅助信息!A:B,2,FALSE)</f>
        <v>螺纹钢</v>
      </c>
      <c r="F4657" s="133" t="s">
        <v>21</v>
      </c>
      <c r="G4657" s="132">
        <v>20</v>
      </c>
      <c r="H4657" s="136">
        <f>IF(SUMIFS('[1]2025年已发货'!$E:$E,'[1]2025年已发货'!$F:$F,C4657,'[1]2025年已发货'!$C:$C,F4657,'[1]2025年已发货'!$G:$G,I4657,'[1]2025年已发货'!$H:$H,J4657)=0,"未发货",SUMIFS('[1]2025年已发货'!$E:$E,'[1]2025年已发货'!$F:$F,C4657,'[1]2025年已发货'!$C:$C,F4657,'[1]2025年已发货'!$G:$G,I4657,'[1]2025年已发货'!$H:$H,J4657))</f>
        <v>5</v>
      </c>
      <c r="I4657" s="122" t="str">
        <f>VLOOKUP(B4657,辅助信息!E:I,3,FALSE)</f>
        <v>（商投建工达州中医药科技园-2工区-2号桥）达州市通川区达州中医药职业学院犀牛大道北段</v>
      </c>
      <c r="J4657" s="122" t="str">
        <f>VLOOKUP(B4657,辅助信息!E:I,4,FALSE)</f>
        <v>李波</v>
      </c>
      <c r="K4657" s="122">
        <f>VLOOKUP(J4657,辅助信息!H:I,2,FALSE)</f>
        <v>18381899787</v>
      </c>
      <c r="L4657" s="124" t="str">
        <f>VLOOKUP(B4657,辅助信息!E:J,6,FALSE)</f>
        <v>控制炉批号！多了现场不收！,优先安排达钢,提前联系到场规格及数量</v>
      </c>
      <c r="M4657" s="93">
        <v>45944</v>
      </c>
      <c r="O4657" s="64">
        <f ca="1" t="shared" si="228"/>
        <v>0</v>
      </c>
      <c r="P4657" s="64">
        <f ca="1" t="shared" si="229"/>
        <v>27</v>
      </c>
      <c r="Q4657" s="29" t="str">
        <f>VLOOKUP(B4657,辅助信息!E:M,9,FALSE)</f>
        <v>ZTWM-CDGS-XS-2024-0134-商投建工达州中医药科技成果示范园项目</v>
      </c>
      <c r="R4657" s="29" t="str">
        <f>_xlfn._xlws.FILTER(辅助信息!D:D,辅助信息!E:E=B4657)</f>
        <v>商投建工达州中医药科技园</v>
      </c>
    </row>
    <row r="4658" hidden="1" spans="2:18">
      <c r="B4658" s="138" t="s">
        <v>232</v>
      </c>
      <c r="C4658" s="72">
        <v>45950</v>
      </c>
      <c r="D4658" s="122" t="str">
        <f>VLOOKUP(B4658,辅助信息!E:K,7,FALSE)</f>
        <v>JWDDCD2025052800131</v>
      </c>
      <c r="E4658" s="122" t="str">
        <f>VLOOKUP(F4658,辅助信息!A:B,2,FALSE)</f>
        <v>螺纹钢</v>
      </c>
      <c r="F4658" s="133" t="s">
        <v>58</v>
      </c>
      <c r="G4658" s="132">
        <v>20</v>
      </c>
      <c r="H4658" s="136">
        <f>IF(SUMIFS('[1]2025年已发货'!$E:$E,'[1]2025年已发货'!$F:$F,C4658,'[1]2025年已发货'!$C:$C,F4658,'[1]2025年已发货'!$G:$G,I4658,'[1]2025年已发货'!$H:$H,J4658)=0,"未发货",SUMIFS('[1]2025年已发货'!$E:$E,'[1]2025年已发货'!$F:$F,C4658,'[1]2025年已发货'!$C:$C,F4658,'[1]2025年已发货'!$G:$G,I4658,'[1]2025年已发货'!$H:$H,J4658))</f>
        <v>20</v>
      </c>
      <c r="I4658" s="122" t="str">
        <f>VLOOKUP(B4658,辅助信息!E:I,3,FALSE)</f>
        <v>（商投建工达州中医药科技园-2工区-2号桥）达州市通川区达州中医药职业学院犀牛大道北段</v>
      </c>
      <c r="J4658" s="122" t="str">
        <f>VLOOKUP(B4658,辅助信息!E:I,4,FALSE)</f>
        <v>李波</v>
      </c>
      <c r="K4658" s="122">
        <f>VLOOKUP(J4658,辅助信息!H:I,2,FALSE)</f>
        <v>18381899787</v>
      </c>
      <c r="L4658" s="124" t="str">
        <f>VLOOKUP(B4658,辅助信息!E:J,6,FALSE)</f>
        <v>控制炉批号！多了现场不收！,优先安排达钢,提前联系到场规格及数量</v>
      </c>
      <c r="M4658" s="93">
        <v>45944</v>
      </c>
      <c r="O4658" s="64">
        <f ca="1" t="shared" si="228"/>
        <v>0</v>
      </c>
      <c r="P4658" s="64">
        <f ca="1" t="shared" si="229"/>
        <v>27</v>
      </c>
      <c r="Q4658" s="29" t="str">
        <f>VLOOKUP(B4658,辅助信息!E:M,9,FALSE)</f>
        <v>ZTWM-CDGS-XS-2024-0134-商投建工达州中医药科技成果示范园项目</v>
      </c>
      <c r="R4658" s="29" t="str">
        <f>_xlfn._xlws.FILTER(辅助信息!D:D,辅助信息!E:E=B4658)</f>
        <v>商投建工达州中医药科技园</v>
      </c>
    </row>
    <row r="4659" hidden="1" spans="2:18">
      <c r="B4659" s="138" t="s">
        <v>232</v>
      </c>
      <c r="C4659" s="72">
        <v>45950</v>
      </c>
      <c r="D4659" s="122" t="str">
        <f>VLOOKUP(B4659,辅助信息!E:K,7,FALSE)</f>
        <v>JWDDCD2025052800131</v>
      </c>
      <c r="E4659" s="122" t="str">
        <f>VLOOKUP(F4659,辅助信息!A:B,2,FALSE)</f>
        <v>螺纹钢</v>
      </c>
      <c r="F4659" s="133" t="s">
        <v>19</v>
      </c>
      <c r="G4659" s="132">
        <v>6</v>
      </c>
      <c r="H4659" s="136">
        <f>IF(SUMIFS('[1]2025年已发货'!$E:$E,'[1]2025年已发货'!$F:$F,C4659,'[1]2025年已发货'!$C:$C,F4659,'[1]2025年已发货'!$G:$G,I4659,'[1]2025年已发货'!$H:$H,J4659)=0,"未发货",SUMIFS('[1]2025年已发货'!$E:$E,'[1]2025年已发货'!$F:$F,C4659,'[1]2025年已发货'!$C:$C,F4659,'[1]2025年已发货'!$G:$G,I4659,'[1]2025年已发货'!$H:$H,J4659))</f>
        <v>9</v>
      </c>
      <c r="I4659" s="122" t="str">
        <f>VLOOKUP(B4659,辅助信息!E:I,3,FALSE)</f>
        <v>（商投建工达州中医药科技园-2工区-2号桥）达州市通川区达州中医药职业学院犀牛大道北段</v>
      </c>
      <c r="J4659" s="122" t="str">
        <f>VLOOKUP(B4659,辅助信息!E:I,4,FALSE)</f>
        <v>李波</v>
      </c>
      <c r="K4659" s="122">
        <f>VLOOKUP(J4659,辅助信息!H:I,2,FALSE)</f>
        <v>18381899787</v>
      </c>
      <c r="L4659" s="124" t="str">
        <f>VLOOKUP(B4659,辅助信息!E:J,6,FALSE)</f>
        <v>控制炉批号！多了现场不收！,优先安排达钢,提前联系到场规格及数量</v>
      </c>
      <c r="M4659" s="93">
        <v>45944</v>
      </c>
      <c r="O4659" s="64">
        <f ca="1" t="shared" si="228"/>
        <v>0</v>
      </c>
      <c r="P4659" s="64">
        <f ca="1" t="shared" si="229"/>
        <v>27</v>
      </c>
      <c r="Q4659" s="29" t="str">
        <f>VLOOKUP(B4659,辅助信息!E:M,9,FALSE)</f>
        <v>ZTWM-CDGS-XS-2024-0134-商投建工达州中医药科技成果示范园项目</v>
      </c>
      <c r="R4659" s="29" t="str">
        <f>_xlfn._xlws.FILTER(辅助信息!D:D,辅助信息!E:E=B4659)</f>
        <v>商投建工达州中医药科技园</v>
      </c>
    </row>
    <row r="4660" hidden="1" spans="2:18">
      <c r="B4660" s="138" t="s">
        <v>68</v>
      </c>
      <c r="C4660" s="72">
        <v>45950</v>
      </c>
      <c r="D4660" s="122" t="str">
        <f>VLOOKUP(B4660,辅助信息!E:K,7,FALSE)</f>
        <v>JWDDCD2025052800131</v>
      </c>
      <c r="E4660" s="122" t="str">
        <f>VLOOKUP(F4660,辅助信息!A:B,2,FALSE)</f>
        <v>螺纹钢</v>
      </c>
      <c r="F4660" s="122" t="s">
        <v>30</v>
      </c>
      <c r="G4660" s="123">
        <v>12</v>
      </c>
      <c r="H4660" s="136" t="str">
        <f>IF(SUMIFS('[1]2025年已发货'!$E:$E,'[1]2025年已发货'!$F:$F,C4660,'[1]2025年已发货'!$C:$C,F4660,'[1]2025年已发货'!$G:$G,I4660,'[1]2025年已发货'!$H:$H,J4660)=0,"未发货",SUMIFS('[1]2025年已发货'!$E:$E,'[1]2025年已发货'!$F:$F,C4660,'[1]2025年已发货'!$C:$C,F4660,'[1]2025年已发货'!$G:$G,I4660,'[1]2025年已发货'!$H:$H,J4660))</f>
        <v>未发货</v>
      </c>
      <c r="I4660" s="122" t="str">
        <f>VLOOKUP(B4660,辅助信息!E:I,3,FALSE)</f>
        <v>（商投建工达州中医药科技园-2工区-景观桥）达州市通川区达州中医药职业学院犀牛大道北段</v>
      </c>
      <c r="J4660" s="122" t="str">
        <f>VLOOKUP(B4660,辅助信息!E:I,4,FALSE)</f>
        <v>李波</v>
      </c>
      <c r="K4660" s="122">
        <f>VLOOKUP(J4660,辅助信息!H:I,2,FALSE)</f>
        <v>18381899787</v>
      </c>
      <c r="L4660" s="124" t="str">
        <f>VLOOKUP(B4660,辅助信息!E:J,6,FALSE)</f>
        <v>控制炉批号！多了现场不收！,优先安排达钢,提前联系到场规格及数量</v>
      </c>
      <c r="M4660" s="93">
        <v>45944</v>
      </c>
      <c r="O4660" s="64">
        <f ca="1" t="shared" si="228"/>
        <v>0</v>
      </c>
      <c r="P4660" s="64">
        <f ca="1" t="shared" si="229"/>
        <v>27</v>
      </c>
      <c r="Q4660" s="29" t="str">
        <f>VLOOKUP(B4660,辅助信息!E:M,9,FALSE)</f>
        <v>ZTWM-CDGS-XS-2024-0134-商投建工达州中医药科技成果示范园项目</v>
      </c>
      <c r="R4660" s="29" t="str">
        <f>_xlfn._xlws.FILTER(辅助信息!D:D,辅助信息!E:E=B4660)</f>
        <v>商投建工达州中医药科技园</v>
      </c>
    </row>
    <row r="4661" hidden="1" spans="2:18">
      <c r="B4661" s="138" t="s">
        <v>232</v>
      </c>
      <c r="C4661" s="72">
        <v>45950</v>
      </c>
      <c r="D4661" s="122" t="str">
        <f>VLOOKUP(B4661,辅助信息!E:K,7,FALSE)</f>
        <v>JWDDCD2025052800131</v>
      </c>
      <c r="E4661" s="122" t="str">
        <f>VLOOKUP(F4661,辅助信息!A:B,2,FALSE)</f>
        <v>螺纹钢</v>
      </c>
      <c r="F4661" s="133" t="s">
        <v>33</v>
      </c>
      <c r="G4661" s="132">
        <v>3</v>
      </c>
      <c r="H4661" s="136">
        <f>IF(SUMIFS('[1]2025年已发货'!$E:$E,'[1]2025年已发货'!$F:$F,C4661,'[1]2025年已发货'!$C:$C,F4661,'[1]2025年已发货'!$G:$G,I4661,'[1]2025年已发货'!$H:$H,J4661)=0,"未发货",SUMIFS('[1]2025年已发货'!$E:$E,'[1]2025年已发货'!$F:$F,C4661,'[1]2025年已发货'!$C:$C,F4661,'[1]2025年已发货'!$G:$G,I4661,'[1]2025年已发货'!$H:$H,J4661))</f>
        <v>3</v>
      </c>
      <c r="I4661" s="122" t="str">
        <f>VLOOKUP(B4661,辅助信息!E:I,3,FALSE)</f>
        <v>（商投建工达州中医药科技园-2工区-2号桥）达州市通川区达州中医药职业学院犀牛大道北段</v>
      </c>
      <c r="J4661" s="122" t="str">
        <f>VLOOKUP(B4661,辅助信息!E:I,4,FALSE)</f>
        <v>李波</v>
      </c>
      <c r="K4661" s="122">
        <f>VLOOKUP(J4661,辅助信息!H:I,2,FALSE)</f>
        <v>18381899787</v>
      </c>
      <c r="L4661" s="124" t="str">
        <f>VLOOKUP(B4661,辅助信息!E:J,6,FALSE)</f>
        <v>控制炉批号！多了现场不收！,优先安排达钢,提前联系到场规格及数量</v>
      </c>
      <c r="M4661" s="93">
        <v>45944</v>
      </c>
      <c r="O4661" s="64">
        <f ca="1" t="shared" si="228"/>
        <v>0</v>
      </c>
      <c r="P4661" s="64">
        <f ca="1" t="shared" si="229"/>
        <v>27</v>
      </c>
      <c r="Q4661" s="29" t="str">
        <f>VLOOKUP(B4661,辅助信息!E:M,9,FALSE)</f>
        <v>ZTWM-CDGS-XS-2024-0134-商投建工达州中医药科技成果示范园项目</v>
      </c>
      <c r="R4661" s="29" t="str">
        <f>_xlfn._xlws.FILTER(辅助信息!D:D,辅助信息!E:E=B4661)</f>
        <v>商投建工达州中医药科技园</v>
      </c>
    </row>
    <row r="4662" hidden="1" spans="2:18">
      <c r="B4662" s="138" t="s">
        <v>68</v>
      </c>
      <c r="C4662" s="72">
        <v>45948</v>
      </c>
      <c r="D4662" s="122" t="str">
        <f>VLOOKUP(B4662,辅助信息!E:K,7,FALSE)</f>
        <v>JWDDCD2025052800131</v>
      </c>
      <c r="E4662" s="122" t="str">
        <f>VLOOKUP(F4662,辅助信息!A:B,2,FALSE)</f>
        <v>螺纹钢</v>
      </c>
      <c r="F4662" s="122" t="s">
        <v>18</v>
      </c>
      <c r="G4662" s="123">
        <v>10</v>
      </c>
      <c r="H4662" s="136">
        <f>IF(SUMIFS('[1]2025年已发货'!$E:$E,'[1]2025年已发货'!$F:$F,C4662,'[1]2025年已发货'!$C:$C,F4662,'[1]2025年已发货'!$G:$G,I4662,'[1]2025年已发货'!$H:$H,J4662)=0,"未发货",SUMIFS('[1]2025年已发货'!$E:$E,'[1]2025年已发货'!$F:$F,C4662,'[1]2025年已发货'!$C:$C,F4662,'[1]2025年已发货'!$G:$G,I4662,'[1]2025年已发货'!$H:$H,J4662))</f>
        <v>10</v>
      </c>
      <c r="I4662" s="122" t="str">
        <f>VLOOKUP(B4662,辅助信息!E:I,3,FALSE)</f>
        <v>（商投建工达州中医药科技园-2工区-景观桥）达州市通川区达州中医药职业学院犀牛大道北段</v>
      </c>
      <c r="J4662" s="122" t="str">
        <f>VLOOKUP(B4662,辅助信息!E:I,4,FALSE)</f>
        <v>李波</v>
      </c>
      <c r="K4662" s="122">
        <f>VLOOKUP(J4662,辅助信息!H:I,2,FALSE)</f>
        <v>18381899787</v>
      </c>
      <c r="L4662" s="124" t="str">
        <f>VLOOKUP(B4662,辅助信息!E:J,6,FALSE)</f>
        <v>控制炉批号！多了现场不收！,优先安排达钢,提前联系到场规格及数量</v>
      </c>
      <c r="O4662" s="64" t="str">
        <f ca="1" t="shared" si="228"/>
        <v/>
      </c>
      <c r="P4662" s="64" t="str">
        <f ca="1" t="shared" si="229"/>
        <v/>
      </c>
      <c r="Q4662" s="29" t="str">
        <f>VLOOKUP(B4662,辅助信息!E:M,9,FALSE)</f>
        <v>ZTWM-CDGS-XS-2024-0134-商投建工达州中医药科技成果示范园项目</v>
      </c>
      <c r="R4662" s="29" t="str">
        <f>_xlfn._xlws.FILTER(辅助信息!D:D,辅助信息!E:E=B4662)</f>
        <v>商投建工达州中医药科技园</v>
      </c>
    </row>
    <row r="4663" hidden="1" spans="2:18">
      <c r="B4663" s="138" t="s">
        <v>203</v>
      </c>
      <c r="C4663" s="72">
        <v>45948</v>
      </c>
      <c r="D4663" s="122" t="str">
        <f>VLOOKUP(B4663,辅助信息!E:K,7,FALSE)</f>
        <v>JWDDCD2025102100479</v>
      </c>
      <c r="E4663" s="122" t="str">
        <f>VLOOKUP(F4663,辅助信息!A:B,2,FALSE)</f>
        <v>螺纹钢</v>
      </c>
      <c r="F4663" s="122" t="s">
        <v>19</v>
      </c>
      <c r="G4663" s="123">
        <v>8</v>
      </c>
      <c r="H4663" s="136">
        <f>IF(SUMIFS('[1]2025年已发货'!$E:$E,'[1]2025年已发货'!$F:$F,C4663,'[1]2025年已发货'!$C:$C,F4663,'[1]2025年已发货'!$G:$G,I4663,'[1]2025年已发货'!$H:$H,J4663)=0,"未发货",SUMIFS('[1]2025年已发货'!$E:$E,'[1]2025年已发货'!$F:$F,C4663,'[1]2025年已发货'!$C:$C,F4663,'[1]2025年已发货'!$G:$G,I4663,'[1]2025年已发货'!$H:$H,J4663))</f>
        <v>11</v>
      </c>
      <c r="I4663" s="122" t="str">
        <f>VLOOKUP(B4663,辅助信息!E:I,3,FALSE)</f>
        <v>(五冶建设空港兴城怡心街道83亩项目)成都市双流区怡心街道高峰社区一组剑和路一段空港兴城怡心街道83亩项目中国五冶项目部</v>
      </c>
      <c r="J4663" s="122" t="str">
        <f>VLOOKUP(B4663,辅助信息!E:I,4,FALSE)</f>
        <v>王刚</v>
      </c>
      <c r="K4663" s="122">
        <f>VLOOKUP(J4663,辅助信息!H:I,2,FALSE)</f>
        <v>15881190525</v>
      </c>
      <c r="L4663" s="124" t="str">
        <f>VLOOKUP(B4663,辅助信息!E:J,6,FALSE)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663" s="64" t="str">
        <f ca="1" t="shared" si="228"/>
        <v/>
      </c>
      <c r="P4663" s="64" t="str">
        <f ca="1" t="shared" si="229"/>
        <v/>
      </c>
      <c r="Q4663" s="29" t="str">
        <f>VLOOKUP(B4663,辅助信息!E:M,9,FALSE)</f>
        <v>ZTWM-CDGS-XS-2025-0073-五冶天府-成都怡心湖片区及龙泉驿医院等项目</v>
      </c>
      <c r="R4663" s="29" t="str">
        <f>_xlfn._xlws.FILTER(辅助信息!D:D,辅助信息!E:E=B4663)</f>
        <v>五冶建设空港兴城怡心街道83亩项目</v>
      </c>
    </row>
    <row r="4664" hidden="1" spans="2:18">
      <c r="B4664" s="138" t="s">
        <v>203</v>
      </c>
      <c r="C4664" s="72">
        <v>45948</v>
      </c>
      <c r="D4664" s="122" t="str">
        <f>VLOOKUP(B4664,辅助信息!E:K,7,FALSE)</f>
        <v>JWDDCD2025102100479</v>
      </c>
      <c r="E4664" s="122" t="str">
        <f>VLOOKUP(F4664,辅助信息!A:B,2,FALSE)</f>
        <v>螺纹钢</v>
      </c>
      <c r="F4664" s="122" t="s">
        <v>32</v>
      </c>
      <c r="G4664" s="123">
        <v>8</v>
      </c>
      <c r="H4664" s="136">
        <f>IF(SUMIFS('[1]2025年已发货'!$E:$E,'[1]2025年已发货'!$F:$F,C4664,'[1]2025年已发货'!$C:$C,F4664,'[1]2025年已发货'!$G:$G,I4664,'[1]2025年已发货'!$H:$H,J4664)=0,"未发货",SUMIFS('[1]2025年已发货'!$E:$E,'[1]2025年已发货'!$F:$F,C4664,'[1]2025年已发货'!$C:$C,F4664,'[1]2025年已发货'!$G:$G,I4664,'[1]2025年已发货'!$H:$H,J4664))</f>
        <v>11</v>
      </c>
      <c r="I4664" s="122" t="str">
        <f>VLOOKUP(B4664,辅助信息!E:I,3,FALSE)</f>
        <v>(五冶建设空港兴城怡心街道83亩项目)成都市双流区怡心街道高峰社区一组剑和路一段空港兴城怡心街道83亩项目中国五冶项目部</v>
      </c>
      <c r="J4664" s="122" t="str">
        <f>VLOOKUP(B4664,辅助信息!E:I,4,FALSE)</f>
        <v>王刚</v>
      </c>
      <c r="K4664" s="122">
        <f>VLOOKUP(J4664,辅助信息!H:I,2,FALSE)</f>
        <v>15881190525</v>
      </c>
      <c r="L4664" s="124" t="str">
        <f>VLOOKUP(B4664,辅助信息!E:J,6,FALSE)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664" s="64" t="str">
        <f ca="1" t="shared" si="228"/>
        <v/>
      </c>
      <c r="P4664" s="64" t="str">
        <f ca="1" t="shared" si="229"/>
        <v/>
      </c>
      <c r="Q4664" s="29" t="str">
        <f>VLOOKUP(B4664,辅助信息!E:M,9,FALSE)</f>
        <v>ZTWM-CDGS-XS-2025-0073-五冶天府-成都怡心湖片区及龙泉驿医院等项目</v>
      </c>
      <c r="R4664" s="29" t="str">
        <f>_xlfn._xlws.FILTER(辅助信息!D:D,辅助信息!E:E=B4664)</f>
        <v>五冶建设空港兴城怡心街道83亩项目</v>
      </c>
    </row>
    <row r="4665" hidden="1" spans="2:18">
      <c r="B4665" s="138" t="s">
        <v>203</v>
      </c>
      <c r="C4665" s="72">
        <v>45948</v>
      </c>
      <c r="D4665" s="122" t="str">
        <f>VLOOKUP(B4665,辅助信息!E:K,7,FALSE)</f>
        <v>JWDDCD2025102100479</v>
      </c>
      <c r="E4665" s="122" t="str">
        <f>VLOOKUP(F4665,辅助信息!A:B,2,FALSE)</f>
        <v>螺纹钢</v>
      </c>
      <c r="F4665" s="122" t="s">
        <v>33</v>
      </c>
      <c r="G4665" s="123">
        <v>10</v>
      </c>
      <c r="H4665" s="136">
        <f>IF(SUMIFS('[1]2025年已发货'!$E:$E,'[1]2025年已发货'!$F:$F,C4665,'[1]2025年已发货'!$C:$C,F4665,'[1]2025年已发货'!$G:$G,I4665,'[1]2025年已发货'!$H:$H,J4665)=0,"未发货",SUMIFS('[1]2025年已发货'!$E:$E,'[1]2025年已发货'!$F:$F,C4665,'[1]2025年已发货'!$C:$C,F4665,'[1]2025年已发货'!$G:$G,I4665,'[1]2025年已发货'!$H:$H,J4665))</f>
        <v>13</v>
      </c>
      <c r="I4665" s="122" t="str">
        <f>VLOOKUP(B4665,辅助信息!E:I,3,FALSE)</f>
        <v>(五冶建设空港兴城怡心街道83亩项目)成都市双流区怡心街道高峰社区一组剑和路一段空港兴城怡心街道83亩项目中国五冶项目部</v>
      </c>
      <c r="J4665" s="122" t="str">
        <f>VLOOKUP(B4665,辅助信息!E:I,4,FALSE)</f>
        <v>王刚</v>
      </c>
      <c r="K4665" s="122">
        <f>VLOOKUP(J4665,辅助信息!H:I,2,FALSE)</f>
        <v>15881190525</v>
      </c>
      <c r="L4665" s="124" t="str">
        <f>VLOOKUP(B4665,辅助信息!E:J,6,FALSE)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665" s="64" t="str">
        <f ca="1" t="shared" si="228"/>
        <v/>
      </c>
      <c r="P4665" s="64" t="str">
        <f ca="1" t="shared" si="229"/>
        <v/>
      </c>
      <c r="Q4665" s="29" t="str">
        <f>VLOOKUP(B4665,辅助信息!E:M,9,FALSE)</f>
        <v>ZTWM-CDGS-XS-2025-0073-五冶天府-成都怡心湖片区及龙泉驿医院等项目</v>
      </c>
      <c r="R4665" s="29" t="str">
        <f>_xlfn._xlws.FILTER(辅助信息!D:D,辅助信息!E:E=B4665)</f>
        <v>五冶建设空港兴城怡心街道83亩项目</v>
      </c>
    </row>
    <row r="4666" hidden="1" spans="2:18">
      <c r="B4666" s="138" t="s">
        <v>240</v>
      </c>
      <c r="C4666" s="72">
        <v>45950</v>
      </c>
      <c r="D4666" s="122" t="str">
        <f>VLOOKUP(B4666,辅助信息!E:K,7,FALSE)</f>
        <v>JWDDCD2025092400204</v>
      </c>
      <c r="E4666" s="122" t="str">
        <f>VLOOKUP(F4666,辅助信息!A:B,2,FALSE)</f>
        <v>高线</v>
      </c>
      <c r="F4666" s="122" t="s">
        <v>53</v>
      </c>
      <c r="G4666" s="123">
        <v>2.5</v>
      </c>
      <c r="H4666" s="136" t="str">
        <f>IF(SUMIFS('[1]2025年已发货'!$E:$E,'[1]2025年已发货'!$F:$F,C4666,'[1]2025年已发货'!$C:$C,F4666,'[1]2025年已发货'!$G:$G,I4666,'[1]2025年已发货'!$H:$H,J4666)=0,"未发货",SUMIFS('[1]2025年已发货'!$E:$E,'[1]2025年已发货'!$F:$F,C4666,'[1]2025年已发货'!$C:$C,F4666,'[1]2025年已发货'!$G:$G,I4666,'[1]2025年已发货'!$H:$H,J4666))</f>
        <v>未发货</v>
      </c>
      <c r="I4666" s="122" t="str">
        <f>VLOOKUP(B4666,辅助信息!E:I,3,FALSE)</f>
        <v>(五冶钢构龙泉东洪片区70亩住宅、商业及配套工程项目三标段)成都市龙泉驿外东洪路地铁2号线惠王陵地铁C口</v>
      </c>
      <c r="J4666" s="122" t="str">
        <f>VLOOKUP(B4666,辅助信息!E:I,4,FALSE)</f>
        <v>蒋嗣伟</v>
      </c>
      <c r="K4666" s="122">
        <f>VLOOKUP(J4666,辅助信息!H:I,2,FALSE)</f>
        <v>15014331252</v>
      </c>
      <c r="L4666" s="124">
        <f>VLOOKUP(B4666,辅助信息!E:J,6,FALSE)</f>
        <v>0</v>
      </c>
      <c r="M4666" s="93">
        <v>45948</v>
      </c>
      <c r="O4666" s="64">
        <f ca="1" t="shared" si="228"/>
        <v>0</v>
      </c>
      <c r="P4666" s="64">
        <f ca="1" t="shared" si="229"/>
        <v>23</v>
      </c>
      <c r="Q4666" s="29" t="str">
        <f>VLOOKUP(B4666,辅助信息!E:M,9,FALSE)</f>
        <v>ZTWM-CDGS-XS-2025-0156-五冶钢构-2025年九月第一批次钢筋采购合同(三圣乡项目)-中铁物贸成都公司</v>
      </c>
      <c r="R4666" s="29" t="str">
        <f>_xlfn._xlws.FILTER(辅助信息!D:D,辅助信息!E:E=B4666)</f>
        <v>五冶钢构龙泉东洪片区(70亩、85亩)住宅、商业及配套工程项目</v>
      </c>
    </row>
    <row r="4667" hidden="1" spans="2:18">
      <c r="B4667" s="138" t="s">
        <v>240</v>
      </c>
      <c r="C4667" s="72">
        <v>45950</v>
      </c>
      <c r="D4667" s="122" t="str">
        <f>VLOOKUP(B4667,辅助信息!E:K,7,FALSE)</f>
        <v>JWDDCD2025092400204</v>
      </c>
      <c r="E4667" s="122" t="str">
        <f>VLOOKUP(F4667,辅助信息!A:B,2,FALSE)</f>
        <v>盘螺</v>
      </c>
      <c r="F4667" s="122" t="s">
        <v>41</v>
      </c>
      <c r="G4667" s="123">
        <v>15</v>
      </c>
      <c r="H4667" s="136" t="str">
        <f>IF(SUMIFS('[1]2025年已发货'!$E:$E,'[1]2025年已发货'!$F:$F,C4667,'[1]2025年已发货'!$C:$C,F4667,'[1]2025年已发货'!$G:$G,I4667,'[1]2025年已发货'!$H:$H,J4667)=0,"未发货",SUMIFS('[1]2025年已发货'!$E:$E,'[1]2025年已发货'!$F:$F,C4667,'[1]2025年已发货'!$C:$C,F4667,'[1]2025年已发货'!$G:$G,I4667,'[1]2025年已发货'!$H:$H,J4667))</f>
        <v>未发货</v>
      </c>
      <c r="I4667" s="122" t="str">
        <f>VLOOKUP(B4667,辅助信息!E:I,3,FALSE)</f>
        <v>(五冶钢构龙泉东洪片区70亩住宅、商业及配套工程项目三标段)成都市龙泉驿外东洪路地铁2号线惠王陵地铁C口</v>
      </c>
      <c r="J4667" s="122" t="str">
        <f>VLOOKUP(B4667,辅助信息!E:I,4,FALSE)</f>
        <v>蒋嗣伟</v>
      </c>
      <c r="K4667" s="122">
        <f>VLOOKUP(J4667,辅助信息!H:I,2,FALSE)</f>
        <v>15014331252</v>
      </c>
      <c r="L4667" s="124">
        <f>VLOOKUP(B4667,辅助信息!E:J,6,FALSE)</f>
        <v>0</v>
      </c>
      <c r="M4667" s="93">
        <v>45948</v>
      </c>
      <c r="O4667" s="64">
        <f ca="1" t="shared" si="228"/>
        <v>0</v>
      </c>
      <c r="P4667" s="64">
        <f ca="1" t="shared" si="229"/>
        <v>23</v>
      </c>
      <c r="Q4667" s="29" t="str">
        <f>VLOOKUP(B4667,辅助信息!E:M,9,FALSE)</f>
        <v>ZTWM-CDGS-XS-2025-0156-五冶钢构-2025年九月第一批次钢筋采购合同(三圣乡项目)-中铁物贸成都公司</v>
      </c>
      <c r="R4667" s="29" t="str">
        <f>_xlfn._xlws.FILTER(辅助信息!D:D,辅助信息!E:E=B4667)</f>
        <v>五冶钢构龙泉东洪片区(70亩、85亩)住宅、商业及配套工程项目</v>
      </c>
    </row>
    <row r="4668" hidden="1" spans="2:18">
      <c r="B4668" s="138" t="s">
        <v>240</v>
      </c>
      <c r="C4668" s="72">
        <v>45950</v>
      </c>
      <c r="D4668" s="122" t="str">
        <f>VLOOKUP(B4668,辅助信息!E:K,7,FALSE)</f>
        <v>JWDDCD2025092400204</v>
      </c>
      <c r="E4668" s="122" t="str">
        <f>VLOOKUP(F4668,辅助信息!A:B,2,FALSE)</f>
        <v>盘螺</v>
      </c>
      <c r="F4668" s="122" t="s">
        <v>49</v>
      </c>
      <c r="G4668" s="123">
        <v>5</v>
      </c>
      <c r="H4668" s="136" t="str">
        <f>IF(SUMIFS('[1]2025年已发货'!$E:$E,'[1]2025年已发货'!$F:$F,C4668,'[1]2025年已发货'!$C:$C,F4668,'[1]2025年已发货'!$G:$G,I4668,'[1]2025年已发货'!$H:$H,J4668)=0,"未发货",SUMIFS('[1]2025年已发货'!$E:$E,'[1]2025年已发货'!$F:$F,C4668,'[1]2025年已发货'!$C:$C,F4668,'[1]2025年已发货'!$G:$G,I4668,'[1]2025年已发货'!$H:$H,J4668))</f>
        <v>未发货</v>
      </c>
      <c r="I4668" s="122" t="str">
        <f>VLOOKUP(B4668,辅助信息!E:I,3,FALSE)</f>
        <v>(五冶钢构龙泉东洪片区70亩住宅、商业及配套工程项目三标段)成都市龙泉驿外东洪路地铁2号线惠王陵地铁C口</v>
      </c>
      <c r="J4668" s="122" t="str">
        <f>VLOOKUP(B4668,辅助信息!E:I,4,FALSE)</f>
        <v>蒋嗣伟</v>
      </c>
      <c r="K4668" s="122">
        <f>VLOOKUP(J4668,辅助信息!H:I,2,FALSE)</f>
        <v>15014331252</v>
      </c>
      <c r="L4668" s="124">
        <f>VLOOKUP(B4668,辅助信息!E:J,6,FALSE)</f>
        <v>0</v>
      </c>
      <c r="M4668" s="93">
        <v>45948</v>
      </c>
      <c r="O4668" s="64">
        <f ca="1" t="shared" si="228"/>
        <v>0</v>
      </c>
      <c r="P4668" s="64">
        <f ca="1" t="shared" si="229"/>
        <v>23</v>
      </c>
      <c r="Q4668" s="29" t="str">
        <f>VLOOKUP(B4668,辅助信息!E:M,9,FALSE)</f>
        <v>ZTWM-CDGS-XS-2025-0156-五冶钢构-2025年九月第一批次钢筋采购合同(三圣乡项目)-中铁物贸成都公司</v>
      </c>
      <c r="R4668" s="29" t="str">
        <f>_xlfn._xlws.FILTER(辅助信息!D:D,辅助信息!E:E=B4668)</f>
        <v>五冶钢构龙泉东洪片区(70亩、85亩)住宅、商业及配套工程项目</v>
      </c>
    </row>
    <row r="4669" hidden="1" spans="2:18">
      <c r="B4669" s="138" t="s">
        <v>240</v>
      </c>
      <c r="C4669" s="72">
        <v>45950</v>
      </c>
      <c r="D4669" s="122" t="str">
        <f>VLOOKUP(B4669,辅助信息!E:K,7,FALSE)</f>
        <v>JWDDCD2025092400204</v>
      </c>
      <c r="E4669" s="122" t="str">
        <f>VLOOKUP(F4669,辅助信息!A:B,2,FALSE)</f>
        <v>盘螺</v>
      </c>
      <c r="F4669" s="122" t="s">
        <v>40</v>
      </c>
      <c r="G4669" s="123">
        <v>10</v>
      </c>
      <c r="H4669" s="136" t="str">
        <f>IF(SUMIFS('[1]2025年已发货'!$E:$E,'[1]2025年已发货'!$F:$F,C4669,'[1]2025年已发货'!$C:$C,F4669,'[1]2025年已发货'!$G:$G,I4669,'[1]2025年已发货'!$H:$H,J4669)=0,"未发货",SUMIFS('[1]2025年已发货'!$E:$E,'[1]2025年已发货'!$F:$F,C4669,'[1]2025年已发货'!$C:$C,F4669,'[1]2025年已发货'!$G:$G,I4669,'[1]2025年已发货'!$H:$H,J4669))</f>
        <v>未发货</v>
      </c>
      <c r="I4669" s="122" t="str">
        <f>VLOOKUP(B4669,辅助信息!E:I,3,FALSE)</f>
        <v>(五冶钢构龙泉东洪片区70亩住宅、商业及配套工程项目三标段)成都市龙泉驿外东洪路地铁2号线惠王陵地铁C口</v>
      </c>
      <c r="J4669" s="122" t="str">
        <f>VLOOKUP(B4669,辅助信息!E:I,4,FALSE)</f>
        <v>蒋嗣伟</v>
      </c>
      <c r="K4669" s="122">
        <f>VLOOKUP(J4669,辅助信息!H:I,2,FALSE)</f>
        <v>15014331252</v>
      </c>
      <c r="L4669" s="124">
        <f>VLOOKUP(B4669,辅助信息!E:J,6,FALSE)</f>
        <v>0</v>
      </c>
      <c r="M4669" s="93">
        <v>45948</v>
      </c>
      <c r="O4669" s="64">
        <f ca="1" t="shared" si="228"/>
        <v>0</v>
      </c>
      <c r="P4669" s="64">
        <f ca="1" t="shared" si="229"/>
        <v>23</v>
      </c>
      <c r="Q4669" s="29" t="str">
        <f>VLOOKUP(B4669,辅助信息!E:M,9,FALSE)</f>
        <v>ZTWM-CDGS-XS-2025-0156-五冶钢构-2025年九月第一批次钢筋采购合同(三圣乡项目)-中铁物贸成都公司</v>
      </c>
      <c r="R4669" s="29" t="str">
        <f>_xlfn._xlws.FILTER(辅助信息!D:D,辅助信息!E:E=B4669)</f>
        <v>五冶钢构龙泉东洪片区(70亩、85亩)住宅、商业及配套工程项目</v>
      </c>
    </row>
    <row r="4670" hidden="1" spans="2:18">
      <c r="B4670" s="138" t="s">
        <v>229</v>
      </c>
      <c r="C4670" s="72">
        <v>45950</v>
      </c>
      <c r="D4670" s="122" t="str">
        <f>VLOOKUP(B4670,辅助信息!E:K,7,FALSE)</f>
        <v>JWDDCD2025092400212</v>
      </c>
      <c r="E4670" s="122" t="str">
        <f>VLOOKUP(F4670,辅助信息!A:B,2,FALSE)</f>
        <v>盘螺</v>
      </c>
      <c r="F4670" s="122" t="s">
        <v>41</v>
      </c>
      <c r="G4670" s="123">
        <v>62</v>
      </c>
      <c r="H4670" s="136">
        <f>IF(SUMIFS('[1]2025年已发货'!$E:$E,'[1]2025年已发货'!$F:$F,C4670,'[1]2025年已发货'!$C:$C,F4670,'[1]2025年已发货'!$G:$G,I4670,'[1]2025年已发货'!$H:$H,J4670)=0,"未发货",SUMIFS('[1]2025年已发货'!$E:$E,'[1]2025年已发货'!$F:$F,C4670,'[1]2025年已发货'!$C:$C,F4670,'[1]2025年已发货'!$G:$G,I4670,'[1]2025年已发货'!$H:$H,J4670))</f>
        <v>28</v>
      </c>
      <c r="I4670" s="122" t="str">
        <f>VLOOKUP(B4670,辅助信息!E:I,3,FALSE)</f>
        <v>(五冶钢构龙泉东洪片区85亩住宅、商业及配套工程项目三标段)成都市龙泉驿外东洪路地铁2号线惠王陵地铁C口</v>
      </c>
      <c r="J4670" s="122" t="str">
        <f>VLOOKUP(B4670,辅助信息!E:I,4,FALSE)</f>
        <v>王军宝</v>
      </c>
      <c r="K4670" s="122">
        <f>VLOOKUP(J4670,辅助信息!H:I,2,FALSE)</f>
        <v>13889142392</v>
      </c>
      <c r="L4670" s="124">
        <f>VLOOKUP(B4670,辅助信息!E:J,6,FALSE)</f>
        <v>0</v>
      </c>
      <c r="M4670" s="93">
        <v>45948</v>
      </c>
      <c r="O4670" s="64">
        <f ca="1" t="shared" si="228"/>
        <v>0</v>
      </c>
      <c r="P4670" s="64">
        <f ca="1" t="shared" si="229"/>
        <v>23</v>
      </c>
      <c r="Q4670" s="29" t="str">
        <f>VLOOKUP(B4670,辅助信息!E:M,9,FALSE)</f>
        <v>ZTWM-CDGS-XS-2025-0156-五冶钢构-2025年九月第一批次钢筋采购合同(三圣乡项目)-中铁物贸成都公司</v>
      </c>
      <c r="R4670" s="29" t="str">
        <f>_xlfn._xlws.FILTER(辅助信息!D:D,辅助信息!E:E=B4670)</f>
        <v>五冶钢构龙泉东洪片区(70亩、85亩)住宅、商业及配套工程项目</v>
      </c>
    </row>
    <row r="4671" hidden="1" spans="2:18">
      <c r="B4671" s="138" t="s">
        <v>229</v>
      </c>
      <c r="C4671" s="72">
        <v>45950</v>
      </c>
      <c r="D4671" s="122" t="str">
        <f>VLOOKUP(B4671,辅助信息!E:K,7,FALSE)</f>
        <v>JWDDCD2025092400212</v>
      </c>
      <c r="E4671" s="122" t="str">
        <f>VLOOKUP(F4671,辅助信息!A:B,2,FALSE)</f>
        <v>盘螺</v>
      </c>
      <c r="F4671" s="122" t="s">
        <v>49</v>
      </c>
      <c r="G4671" s="123">
        <v>6</v>
      </c>
      <c r="H4671" s="136">
        <f>IF(SUMIFS('[1]2025年已发货'!$E:$E,'[1]2025年已发货'!$F:$F,C4671,'[1]2025年已发货'!$C:$C,F4671,'[1]2025年已发货'!$G:$G,I4671,'[1]2025年已发货'!$H:$H,J4671)=0,"未发货",SUMIFS('[1]2025年已发货'!$E:$E,'[1]2025年已发货'!$F:$F,C4671,'[1]2025年已发货'!$C:$C,F4671,'[1]2025年已发货'!$G:$G,I4671,'[1]2025年已发货'!$H:$H,J4671))</f>
        <v>6</v>
      </c>
      <c r="I4671" s="122" t="str">
        <f>VLOOKUP(B4671,辅助信息!E:I,3,FALSE)</f>
        <v>(五冶钢构龙泉东洪片区85亩住宅、商业及配套工程项目三标段)成都市龙泉驿外东洪路地铁2号线惠王陵地铁C口</v>
      </c>
      <c r="J4671" s="122" t="str">
        <f>VLOOKUP(B4671,辅助信息!E:I,4,FALSE)</f>
        <v>王军宝</v>
      </c>
      <c r="K4671" s="122">
        <f>VLOOKUP(J4671,辅助信息!H:I,2,FALSE)</f>
        <v>13889142392</v>
      </c>
      <c r="L4671" s="124">
        <f>VLOOKUP(B4671,辅助信息!E:J,6,FALSE)</f>
        <v>0</v>
      </c>
      <c r="M4671" s="93">
        <v>45948</v>
      </c>
      <c r="O4671" s="64">
        <f ca="1" t="shared" si="228"/>
        <v>0</v>
      </c>
      <c r="P4671" s="64">
        <f ca="1" t="shared" si="229"/>
        <v>23</v>
      </c>
      <c r="Q4671" s="29" t="str">
        <f>VLOOKUP(B4671,辅助信息!E:M,9,FALSE)</f>
        <v>ZTWM-CDGS-XS-2025-0156-五冶钢构-2025年九月第一批次钢筋采购合同(三圣乡项目)-中铁物贸成都公司</v>
      </c>
      <c r="R4671" s="29" t="str">
        <f>_xlfn._xlws.FILTER(辅助信息!D:D,辅助信息!E:E=B4671)</f>
        <v>五冶钢构龙泉东洪片区(70亩、85亩)住宅、商业及配套工程项目</v>
      </c>
    </row>
    <row r="4672" hidden="1" spans="2:18">
      <c r="B4672" s="138" t="s">
        <v>229</v>
      </c>
      <c r="C4672" s="72">
        <v>45950</v>
      </c>
      <c r="D4672" s="122" t="str">
        <f>VLOOKUP(B4672,辅助信息!E:K,7,FALSE)</f>
        <v>JWDDCD2025092400212</v>
      </c>
      <c r="E4672" s="122" t="str">
        <f>VLOOKUP(F4672,辅助信息!A:B,2,FALSE)</f>
        <v>盘螺</v>
      </c>
      <c r="F4672" s="122" t="s">
        <v>40</v>
      </c>
      <c r="G4672" s="123">
        <v>109</v>
      </c>
      <c r="H4672" s="136">
        <f>IF(SUMIFS('[1]2025年已发货'!$E:$E,'[1]2025年已发货'!$F:$F,C4672,'[1]2025年已发货'!$C:$C,F4672,'[1]2025年已发货'!$G:$G,I4672,'[1]2025年已发货'!$H:$H,J4672)=0,"未发货",SUMIFS('[1]2025年已发货'!$E:$E,'[1]2025年已发货'!$F:$F,C4672,'[1]2025年已发货'!$C:$C,F4672,'[1]2025年已发货'!$G:$G,I4672,'[1]2025年已发货'!$H:$H,J4672))</f>
        <v>34</v>
      </c>
      <c r="I4672" s="122" t="str">
        <f>VLOOKUP(B4672,辅助信息!E:I,3,FALSE)</f>
        <v>(五冶钢构龙泉东洪片区85亩住宅、商业及配套工程项目三标段)成都市龙泉驿外东洪路地铁2号线惠王陵地铁C口</v>
      </c>
      <c r="J4672" s="122" t="str">
        <f>VLOOKUP(B4672,辅助信息!E:I,4,FALSE)</f>
        <v>王军宝</v>
      </c>
      <c r="K4672" s="122">
        <f>VLOOKUP(J4672,辅助信息!H:I,2,FALSE)</f>
        <v>13889142392</v>
      </c>
      <c r="L4672" s="124">
        <f>VLOOKUP(B4672,辅助信息!E:J,6,FALSE)</f>
        <v>0</v>
      </c>
      <c r="M4672" s="93">
        <v>45948</v>
      </c>
      <c r="O4672" s="64">
        <f ca="1" t="shared" si="228"/>
        <v>0</v>
      </c>
      <c r="P4672" s="64">
        <f ca="1" t="shared" si="229"/>
        <v>23</v>
      </c>
      <c r="Q4672" s="29" t="str">
        <f>VLOOKUP(B4672,辅助信息!E:M,9,FALSE)</f>
        <v>ZTWM-CDGS-XS-2025-0156-五冶钢构-2025年九月第一批次钢筋采购合同(三圣乡项目)-中铁物贸成都公司</v>
      </c>
      <c r="R4672" s="29" t="str">
        <f>_xlfn._xlws.FILTER(辅助信息!D:D,辅助信息!E:E=B4672)</f>
        <v>五冶钢构龙泉东洪片区(70亩、85亩)住宅、商业及配套工程项目</v>
      </c>
    </row>
    <row r="4673" hidden="1" spans="2:18">
      <c r="B4673" s="138" t="s">
        <v>225</v>
      </c>
      <c r="C4673" s="72">
        <v>45950</v>
      </c>
      <c r="D4673" s="122" t="str">
        <f>VLOOKUP(B4673,辅助信息!E:K,7,FALSE)</f>
        <v>JWDDCD2025092400210</v>
      </c>
      <c r="E4673" s="122" t="str">
        <f>VLOOKUP(F4673,辅助信息!A:B,2,FALSE)</f>
        <v>盘螺</v>
      </c>
      <c r="F4673" s="122" t="s">
        <v>26</v>
      </c>
      <c r="G4673" s="123">
        <v>14</v>
      </c>
      <c r="H4673" s="136">
        <f>IF(SUMIFS('[1]2025年已发货'!$E:$E,'[1]2025年已发货'!$F:$F,C4673,'[1]2025年已发货'!$C:$C,F4673,'[1]2025年已发货'!$G:$G,I4673,'[1]2025年已发货'!$H:$H,J4673)=0,"未发货",SUMIFS('[1]2025年已发货'!$E:$E,'[1]2025年已发货'!$F:$F,C4673,'[1]2025年已发货'!$C:$C,F4673,'[1]2025年已发货'!$G:$G,I4673,'[1]2025年已发货'!$H:$H,J4673))</f>
        <v>14</v>
      </c>
      <c r="I4673" s="122" t="str">
        <f>VLOOKUP(B4673,辅助信息!E:I,3,FALSE)</f>
        <v>(五冶钢构龙泉东洪片区85亩住宅、商业及配套工程项目一标段)成都市龙泉驿外东洪路地铁2号线惠王陵地铁C口</v>
      </c>
      <c r="J4673" s="122" t="str">
        <f>VLOOKUP(B4673,辅助信息!E:I,4,FALSE)</f>
        <v>岳工</v>
      </c>
      <c r="K4673" s="122">
        <f>VLOOKUP(J4673,辅助信息!H:I,2,FALSE)</f>
        <v>18599951655</v>
      </c>
      <c r="L4673" s="124">
        <f>VLOOKUP(B4673,辅助信息!E:J,6,FALSE)</f>
        <v>0</v>
      </c>
      <c r="M4673" s="93">
        <v>45948</v>
      </c>
      <c r="O4673" s="64">
        <f ca="1" t="shared" si="228"/>
        <v>0</v>
      </c>
      <c r="P4673" s="64">
        <f ca="1" t="shared" si="229"/>
        <v>23</v>
      </c>
      <c r="Q4673" s="29" t="str">
        <f>VLOOKUP(B4673,辅助信息!E:M,9,FALSE)</f>
        <v>ZTWM-CDGS-XS-2025-0156-五冶钢构-2025年九月第一批次钢筋采购合同(三圣乡项目)-中铁物贸成都公司</v>
      </c>
      <c r="R4673" s="29" t="str">
        <f>_xlfn._xlws.FILTER(辅助信息!D:D,辅助信息!E:E=B4673)</f>
        <v>五冶钢构龙泉东洪片区(70亩、85亩)住宅、商业及配套工程项目</v>
      </c>
    </row>
    <row r="4674" hidden="1" spans="1:18">
      <c r="A4674" s="130" t="s">
        <v>100</v>
      </c>
      <c r="B4674" s="138" t="s">
        <v>177</v>
      </c>
      <c r="C4674" s="72">
        <v>45947</v>
      </c>
      <c r="D4674" s="122" t="str">
        <f>VLOOKUP(B4674,辅助信息!E:K,7,FALSE)</f>
        <v>JWDDCD2025062200016</v>
      </c>
      <c r="E4674" s="122" t="str">
        <f>VLOOKUP(F4674,辅助信息!A:B,2,FALSE)</f>
        <v>高线</v>
      </c>
      <c r="F4674" s="122" t="s">
        <v>57</v>
      </c>
      <c r="G4674" s="123">
        <v>2</v>
      </c>
      <c r="H4674" s="136">
        <f>IF(SUMIFS('[1]2025年已发货'!$E:$E,'[1]2025年已发货'!$F:$F,C4674,'[1]2025年已发货'!$C:$C,F4674,'[1]2025年已发货'!$G:$G,I4674,'[1]2025年已发货'!$H:$H,J4674)=0,"未发货",SUMIFS('[1]2025年已发货'!$E:$E,'[1]2025年已发货'!$F:$F,C4674,'[1]2025年已发货'!$C:$C,F4674,'[1]2025年已发货'!$G:$G,I4674,'[1]2025年已发货'!$H:$H,J4674))</f>
        <v>2</v>
      </c>
      <c r="I4674" s="122" t="str">
        <f>VLOOKUP(B4674,辅助信息!E:I,3,FALSE)</f>
        <v>(武汉电气化局成达万高铁强电项目-南充营山)四川省南充市营山县保真路景阳名城南50米(保真路东)</v>
      </c>
      <c r="J4674" s="122" t="str">
        <f>VLOOKUP(B4674,辅助信息!E:I,4,FALSE)</f>
        <v>周开亮</v>
      </c>
      <c r="K4674" s="122">
        <f>VLOOKUP(J4674,辅助信息!H:I,2,FALSE)</f>
        <v>18381485052</v>
      </c>
      <c r="L4674" s="124" t="str">
        <f>VLOOKUP(B4674,辅助信息!E:J,6,FALSE)</f>
        <v>锈货不收！！下雨天钢筋没盖篷布不收！！，装货前联系收货人核实到场规格,没提前告知进场规格现场不给予接收</v>
      </c>
      <c r="O4674" s="64" t="str">
        <f ca="1" t="shared" si="228"/>
        <v/>
      </c>
      <c r="P4674" s="64" t="str">
        <f ca="1" t="shared" si="229"/>
        <v/>
      </c>
      <c r="Q4674" s="29" t="str">
        <f>VLOOKUP(B4674,辅助信息!E:M,9,FALSE)</f>
        <v>ZTWM-CDGS-XS-2025-0033-中铁武汉电气化局集团有限公司成达万高速铁路强电工程项目</v>
      </c>
      <c r="R4674" s="29" t="str">
        <f>_xlfn._xlws.FILTER(辅助信息!D:D,辅助信息!E:E=B4674)</f>
        <v>武汉电气化局成达万高铁强电项目</v>
      </c>
    </row>
    <row r="4675" hidden="1" spans="1:18">
      <c r="A4675" s="130"/>
      <c r="B4675" s="138" t="s">
        <v>177</v>
      </c>
      <c r="C4675" s="72">
        <v>45947</v>
      </c>
      <c r="D4675" s="122" t="str">
        <f>VLOOKUP(B4675,辅助信息!E:K,7,FALSE)</f>
        <v>JWDDCD2025062200016</v>
      </c>
      <c r="E4675" s="122" t="str">
        <f>VLOOKUP(F4675,辅助信息!A:B,2,FALSE)</f>
        <v>螺纹钢</v>
      </c>
      <c r="F4675" s="122" t="s">
        <v>19</v>
      </c>
      <c r="G4675" s="123">
        <v>6</v>
      </c>
      <c r="H4675" s="136">
        <f>IF(SUMIFS('[1]2025年已发货'!$E:$E,'[1]2025年已发货'!$F:$F,C4675,'[1]2025年已发货'!$C:$C,F4675,'[1]2025年已发货'!$G:$G,I4675,'[1]2025年已发货'!$H:$H,J4675)=0,"未发货",SUMIFS('[1]2025年已发货'!$E:$E,'[1]2025年已发货'!$F:$F,C4675,'[1]2025年已发货'!$C:$C,F4675,'[1]2025年已发货'!$G:$G,I4675,'[1]2025年已发货'!$H:$H,J4675))</f>
        <v>6</v>
      </c>
      <c r="I4675" s="122" t="str">
        <f>VLOOKUP(B4675,辅助信息!E:I,3,FALSE)</f>
        <v>(武汉电气化局成达万高铁强电项目-南充营山)四川省南充市营山县保真路景阳名城南50米(保真路东)</v>
      </c>
      <c r="J4675" s="122" t="str">
        <f>VLOOKUP(B4675,辅助信息!E:I,4,FALSE)</f>
        <v>周开亮</v>
      </c>
      <c r="K4675" s="122">
        <f>VLOOKUP(J4675,辅助信息!H:I,2,FALSE)</f>
        <v>18381485052</v>
      </c>
      <c r="L4675" s="124" t="str">
        <f>VLOOKUP(B4675,辅助信息!E:J,6,FALSE)</f>
        <v>锈货不收！！下雨天钢筋没盖篷布不收！！，装货前联系收货人核实到场规格,没提前告知进场规格现场不给予接收</v>
      </c>
      <c r="O4675" s="64" t="str">
        <f ca="1" t="shared" si="228"/>
        <v/>
      </c>
      <c r="P4675" s="64" t="str">
        <f ca="1" t="shared" si="229"/>
        <v/>
      </c>
      <c r="Q4675" s="29" t="str">
        <f>VLOOKUP(B4675,辅助信息!E:M,9,FALSE)</f>
        <v>ZTWM-CDGS-XS-2025-0033-中铁武汉电气化局集团有限公司成达万高速铁路强电工程项目</v>
      </c>
      <c r="R4675" s="29" t="str">
        <f>_xlfn._xlws.FILTER(辅助信息!D:D,辅助信息!E:E=B4675)</f>
        <v>武汉电气化局成达万高铁强电项目</v>
      </c>
    </row>
    <row r="4676" hidden="1" spans="1:18">
      <c r="A4676" s="130"/>
      <c r="B4676" s="138" t="s">
        <v>177</v>
      </c>
      <c r="C4676" s="72">
        <v>45947</v>
      </c>
      <c r="D4676" s="122" t="str">
        <f>VLOOKUP(B4676,辅助信息!E:K,7,FALSE)</f>
        <v>JWDDCD2025062200016</v>
      </c>
      <c r="E4676" s="122" t="str">
        <f>VLOOKUP(F4676,辅助信息!A:B,2,FALSE)</f>
        <v>螺纹钢</v>
      </c>
      <c r="F4676" s="122" t="s">
        <v>33</v>
      </c>
      <c r="G4676" s="123">
        <v>16</v>
      </c>
      <c r="H4676" s="136">
        <f>IF(SUMIFS('[1]2025年已发货'!$E:$E,'[1]2025年已发货'!$F:$F,C4676,'[1]2025年已发货'!$C:$C,F4676,'[1]2025年已发货'!$G:$G,I4676,'[1]2025年已发货'!$H:$H,J4676)=0,"未发货",SUMIFS('[1]2025年已发货'!$E:$E,'[1]2025年已发货'!$F:$F,C4676,'[1]2025年已发货'!$C:$C,F4676,'[1]2025年已发货'!$G:$G,I4676,'[1]2025年已发货'!$H:$H,J4676))</f>
        <v>16</v>
      </c>
      <c r="I4676" s="122" t="str">
        <f>VLOOKUP(B4676,辅助信息!E:I,3,FALSE)</f>
        <v>(武汉电气化局成达万高铁强电项目-南充营山)四川省南充市营山县保真路景阳名城南50米(保真路东)</v>
      </c>
      <c r="J4676" s="122" t="str">
        <f>VLOOKUP(B4676,辅助信息!E:I,4,FALSE)</f>
        <v>周开亮</v>
      </c>
      <c r="K4676" s="122">
        <f>VLOOKUP(J4676,辅助信息!H:I,2,FALSE)</f>
        <v>18381485052</v>
      </c>
      <c r="L4676" s="124" t="str">
        <f>VLOOKUP(B4676,辅助信息!E:J,6,FALSE)</f>
        <v>锈货不收！！下雨天钢筋没盖篷布不收！！，装货前联系收货人核实到场规格,没提前告知进场规格现场不给予接收</v>
      </c>
      <c r="O4676" s="64" t="str">
        <f ca="1" t="shared" si="228"/>
        <v/>
      </c>
      <c r="P4676" s="64" t="str">
        <f ca="1" t="shared" si="229"/>
        <v/>
      </c>
      <c r="Q4676" s="29" t="str">
        <f>VLOOKUP(B4676,辅助信息!E:M,9,FALSE)</f>
        <v>ZTWM-CDGS-XS-2025-0033-中铁武汉电气化局集团有限公司成达万高速铁路强电工程项目</v>
      </c>
      <c r="R4676" s="29" t="str">
        <f>_xlfn._xlws.FILTER(辅助信息!D:D,辅助信息!E:E=B4676)</f>
        <v>武汉电气化局成达万高铁强电项目</v>
      </c>
    </row>
    <row r="4677" hidden="1" spans="1:18">
      <c r="A4677" s="130"/>
      <c r="B4677" s="138" t="s">
        <v>177</v>
      </c>
      <c r="C4677" s="72">
        <v>45947</v>
      </c>
      <c r="D4677" s="122" t="str">
        <f>VLOOKUP(B4677,辅助信息!E:K,7,FALSE)</f>
        <v>JWDDCD2025062200016</v>
      </c>
      <c r="E4677" s="122" t="str">
        <f>VLOOKUP(F4677,辅助信息!A:B,2,FALSE)</f>
        <v>螺纹钢</v>
      </c>
      <c r="F4677" s="122" t="s">
        <v>18</v>
      </c>
      <c r="G4677" s="123">
        <v>12</v>
      </c>
      <c r="H4677" s="136">
        <f>IF(SUMIFS('[1]2025年已发货'!$E:$E,'[1]2025年已发货'!$F:$F,C4677,'[1]2025年已发货'!$C:$C,F4677,'[1]2025年已发货'!$G:$G,I4677,'[1]2025年已发货'!$H:$H,J4677)=0,"未发货",SUMIFS('[1]2025年已发货'!$E:$E,'[1]2025年已发货'!$F:$F,C4677,'[1]2025年已发货'!$C:$C,F4677,'[1]2025年已发货'!$G:$G,I4677,'[1]2025年已发货'!$H:$H,J4677))</f>
        <v>12</v>
      </c>
      <c r="I4677" s="122" t="str">
        <f>VLOOKUP(B4677,辅助信息!E:I,3,FALSE)</f>
        <v>(武汉电气化局成达万高铁强电项目-南充营山)四川省南充市营山县保真路景阳名城南50米(保真路东)</v>
      </c>
      <c r="J4677" s="122" t="str">
        <f>VLOOKUP(B4677,辅助信息!E:I,4,FALSE)</f>
        <v>周开亮</v>
      </c>
      <c r="K4677" s="122">
        <f>VLOOKUP(J4677,辅助信息!H:I,2,FALSE)</f>
        <v>18381485052</v>
      </c>
      <c r="L4677" s="124" t="str">
        <f>VLOOKUP(B4677,辅助信息!E:J,6,FALSE)</f>
        <v>锈货不收！！下雨天钢筋没盖篷布不收！！，装货前联系收货人核实到场规格,没提前告知进场规格现场不给予接收</v>
      </c>
      <c r="O4677" s="64" t="str">
        <f ca="1" t="shared" si="228"/>
        <v/>
      </c>
      <c r="P4677" s="64" t="str">
        <f ca="1" t="shared" si="229"/>
        <v/>
      </c>
      <c r="Q4677" s="29" t="str">
        <f>VLOOKUP(B4677,辅助信息!E:M,9,FALSE)</f>
        <v>ZTWM-CDGS-XS-2025-0033-中铁武汉电气化局集团有限公司成达万高速铁路强电工程项目</v>
      </c>
      <c r="R4677" s="29" t="str">
        <f>_xlfn._xlws.FILTER(辅助信息!D:D,辅助信息!E:E=B4677)</f>
        <v>武汉电气化局成达万高铁强电项目</v>
      </c>
    </row>
    <row r="4678" hidden="1" spans="1:18">
      <c r="A4678" s="130"/>
      <c r="B4678" s="138" t="s">
        <v>177</v>
      </c>
      <c r="C4678" s="72">
        <v>45947</v>
      </c>
      <c r="D4678" s="122" t="str">
        <f>VLOOKUP(B4678,辅助信息!E:K,7,FALSE)</f>
        <v>JWDDCD2025062200016</v>
      </c>
      <c r="E4678" s="122" t="str">
        <f>VLOOKUP(F4678,辅助信息!A:B,2,FALSE)</f>
        <v>盘螺</v>
      </c>
      <c r="F4678" s="122" t="s">
        <v>41</v>
      </c>
      <c r="G4678" s="123">
        <v>10</v>
      </c>
      <c r="H4678" s="136">
        <f>IF(SUMIFS('[1]2025年已发货'!$E:$E,'[1]2025年已发货'!$F:$F,C4678,'[1]2025年已发货'!$C:$C,F4678,'[1]2025年已发货'!$G:$G,I4678,'[1]2025年已发货'!$H:$H,J4678)=0,"未发货",SUMIFS('[1]2025年已发货'!$E:$E,'[1]2025年已发货'!$F:$F,C4678,'[1]2025年已发货'!$C:$C,F4678,'[1]2025年已发货'!$G:$G,I4678,'[1]2025年已发货'!$H:$H,J4678))</f>
        <v>10</v>
      </c>
      <c r="I4678" s="122" t="str">
        <f>VLOOKUP(B4678,辅助信息!E:I,3,FALSE)</f>
        <v>(武汉电气化局成达万高铁强电项目-南充营山)四川省南充市营山县保真路景阳名城南50米(保真路东)</v>
      </c>
      <c r="J4678" s="122" t="str">
        <f>VLOOKUP(B4678,辅助信息!E:I,4,FALSE)</f>
        <v>周开亮</v>
      </c>
      <c r="K4678" s="122">
        <f>VLOOKUP(J4678,辅助信息!H:I,2,FALSE)</f>
        <v>18381485052</v>
      </c>
      <c r="L4678" s="124" t="str">
        <f>VLOOKUP(B4678,辅助信息!E:J,6,FALSE)</f>
        <v>锈货不收！！下雨天钢筋没盖篷布不收！！，装货前联系收货人核实到场规格,没提前告知进场规格现场不给予接收</v>
      </c>
      <c r="O4678" s="64" t="str">
        <f ca="1" t="shared" si="228"/>
        <v/>
      </c>
      <c r="P4678" s="64" t="str">
        <f ca="1" t="shared" si="229"/>
        <v/>
      </c>
      <c r="Q4678" s="29" t="str">
        <f>VLOOKUP(B4678,辅助信息!E:M,9,FALSE)</f>
        <v>ZTWM-CDGS-XS-2025-0033-中铁武汉电气化局集团有限公司成达万高速铁路强电工程项目</v>
      </c>
      <c r="R4678" s="29" t="str">
        <f>_xlfn._xlws.FILTER(辅助信息!D:D,辅助信息!E:E=B4678)</f>
        <v>武汉电气化局成达万高铁强电项目</v>
      </c>
    </row>
    <row r="4679" hidden="1" spans="1:18">
      <c r="A4679" s="130"/>
      <c r="B4679" s="138" t="s">
        <v>177</v>
      </c>
      <c r="C4679" s="72">
        <v>45947</v>
      </c>
      <c r="D4679" s="122" t="str">
        <f>VLOOKUP(B4679,辅助信息!E:K,7,FALSE)</f>
        <v>JWDDCD2025062200016</v>
      </c>
      <c r="E4679" s="122" t="str">
        <f>VLOOKUP(F4679,辅助信息!A:B,2,FALSE)</f>
        <v>螺纹钢</v>
      </c>
      <c r="F4679" s="122" t="s">
        <v>130</v>
      </c>
      <c r="G4679" s="123">
        <v>26</v>
      </c>
      <c r="H4679" s="136">
        <f>IF(SUMIFS('[1]2025年已发货'!$E:$E,'[1]2025年已发货'!$F:$F,C4679,'[1]2025年已发货'!$C:$C,F4679,'[1]2025年已发货'!$G:$G,I4679,'[1]2025年已发货'!$H:$H,J4679)=0,"未发货",SUMIFS('[1]2025年已发货'!$E:$E,'[1]2025年已发货'!$F:$F,C4679,'[1]2025年已发货'!$C:$C,F4679,'[1]2025年已发货'!$G:$G,I4679,'[1]2025年已发货'!$H:$H,J4679))</f>
        <v>26</v>
      </c>
      <c r="I4679" s="122" t="str">
        <f>VLOOKUP(B4679,辅助信息!E:I,3,FALSE)</f>
        <v>(武汉电气化局成达万高铁强电项目-南充营山)四川省南充市营山县保真路景阳名城南50米(保真路东)</v>
      </c>
      <c r="J4679" s="122" t="str">
        <f>VLOOKUP(B4679,辅助信息!E:I,4,FALSE)</f>
        <v>周开亮</v>
      </c>
      <c r="K4679" s="122">
        <f>VLOOKUP(J4679,辅助信息!H:I,2,FALSE)</f>
        <v>18381485052</v>
      </c>
      <c r="L4679" s="124" t="str">
        <f>VLOOKUP(B4679,辅助信息!E:J,6,FALSE)</f>
        <v>锈货不收！！下雨天钢筋没盖篷布不收！！，装货前联系收货人核实到场规格,没提前告知进场规格现场不给予接收</v>
      </c>
      <c r="M4679" s="93">
        <v>45941</v>
      </c>
      <c r="O4679" s="64">
        <f ca="1" t="shared" si="228"/>
        <v>0</v>
      </c>
      <c r="P4679" s="64">
        <f ca="1" t="shared" si="229"/>
        <v>30</v>
      </c>
      <c r="Q4679" s="29" t="str">
        <f>VLOOKUP(B4679,辅助信息!E:M,9,FALSE)</f>
        <v>ZTWM-CDGS-XS-2025-0033-中铁武汉电气化局集团有限公司成达万高速铁路强电工程项目</v>
      </c>
      <c r="R4679" s="29" t="str">
        <f>_xlfn._xlws.FILTER(辅助信息!D:D,辅助信息!E:E=B4679)</f>
        <v>武汉电气化局成达万高铁强电项目</v>
      </c>
    </row>
    <row r="4680" hidden="1" spans="2:18">
      <c r="B4680" s="138" t="s">
        <v>163</v>
      </c>
      <c r="C4680" s="145">
        <v>45947</v>
      </c>
      <c r="D4680" s="138" t="str">
        <f>VLOOKUP(B4680,辅助信息!E:K,7,FALSE)</f>
        <v>JWDDCD2025052800131</v>
      </c>
      <c r="E4680" s="138" t="str">
        <f>VLOOKUP(F4680,辅助信息!A:B,2,FALSE)</f>
        <v>螺纹钢</v>
      </c>
      <c r="F4680" s="138" t="s">
        <v>58</v>
      </c>
      <c r="G4680" s="136">
        <v>15</v>
      </c>
      <c r="H4680" s="136">
        <f>IF(SUMIFS('[1]2025年已发货'!$E:$E,'[1]2025年已发货'!$F:$F,C4680,'[1]2025年已发货'!$C:$C,F4680,'[1]2025年已发货'!$G:$G,I4680,'[1]2025年已发货'!$H:$H,J4680)=0,"未发货",SUMIFS('[1]2025年已发货'!$E:$E,'[1]2025年已发货'!$F:$F,C4680,'[1]2025年已发货'!$C:$C,F4680,'[1]2025年已发货'!$G:$G,I4680,'[1]2025年已发货'!$H:$H,J4680))</f>
        <v>15</v>
      </c>
      <c r="I4680" s="122" t="str">
        <f>VLOOKUP(B4680,辅助信息!E:I,3,FALSE)</f>
        <v>（商投建工达州中医药科技园-4工区-9号楼）达州市通川区达州中医药职业学院犀牛大道北段</v>
      </c>
      <c r="J4680" s="122" t="str">
        <f>VLOOKUP(B4680,辅助信息!E:I,4,FALSE)</f>
        <v>张扬</v>
      </c>
      <c r="K4680" s="122">
        <f>VLOOKUP(J4680,辅助信息!H:I,2,FALSE)</f>
        <v>18381904567</v>
      </c>
      <c r="L4680" s="124" t="str">
        <f>VLOOKUP(B4680,辅助信息!E:J,6,FALSE)</f>
        <v>控制炉批号！多了现场不收！,优先安排达钢,提前联系到场规格及数量</v>
      </c>
      <c r="O4680" s="64" t="str">
        <f ca="1" t="shared" si="228"/>
        <v/>
      </c>
      <c r="P4680" s="64" t="str">
        <f ca="1" t="shared" si="229"/>
        <v/>
      </c>
      <c r="Q4680" s="29" t="str">
        <f>VLOOKUP(B4680,辅助信息!E:M,9,FALSE)</f>
        <v>ZTWM-CDGS-XS-2024-0134-商投建工达州中医药科技成果示范园项目</v>
      </c>
      <c r="R4680" s="29" t="str">
        <f>_xlfn._xlws.FILTER(辅助信息!D:D,辅助信息!E:E=B4680)</f>
        <v>商投建工达州中医药科技园</v>
      </c>
    </row>
    <row r="4681" hidden="1" spans="2:18">
      <c r="B4681" s="138" t="s">
        <v>163</v>
      </c>
      <c r="C4681" s="145">
        <v>45947</v>
      </c>
      <c r="D4681" s="138" t="str">
        <f>VLOOKUP(B4681,辅助信息!E:K,7,FALSE)</f>
        <v>JWDDCD2025052800131</v>
      </c>
      <c r="E4681" s="138" t="str">
        <f>VLOOKUP(F4681,辅助信息!A:B,2,FALSE)</f>
        <v>螺纹钢</v>
      </c>
      <c r="F4681" s="138" t="s">
        <v>46</v>
      </c>
      <c r="G4681" s="136">
        <v>12</v>
      </c>
      <c r="H4681" s="136">
        <f>IF(SUMIFS('[1]2025年已发货'!$E:$E,'[1]2025年已发货'!$F:$F,C4681,'[1]2025年已发货'!$C:$C,F4681,'[1]2025年已发货'!$G:$G,I4681,'[1]2025年已发货'!$H:$H,J4681)=0,"未发货",SUMIFS('[1]2025年已发货'!$E:$E,'[1]2025年已发货'!$F:$F,C4681,'[1]2025年已发货'!$C:$C,F4681,'[1]2025年已发货'!$G:$G,I4681,'[1]2025年已发货'!$H:$H,J4681))</f>
        <v>12</v>
      </c>
      <c r="I4681" s="122" t="str">
        <f>VLOOKUP(B4681,辅助信息!E:I,3,FALSE)</f>
        <v>（商投建工达州中医药科技园-4工区-9号楼）达州市通川区达州中医药职业学院犀牛大道北段</v>
      </c>
      <c r="J4681" s="122" t="str">
        <f>VLOOKUP(B4681,辅助信息!E:I,4,FALSE)</f>
        <v>张扬</v>
      </c>
      <c r="K4681" s="122">
        <f>VLOOKUP(J4681,辅助信息!H:I,2,FALSE)</f>
        <v>18381904567</v>
      </c>
      <c r="L4681" s="124" t="str">
        <f>VLOOKUP(B4681,辅助信息!E:J,6,FALSE)</f>
        <v>控制炉批号！多了现场不收！,优先安排达钢,提前联系到场规格及数量</v>
      </c>
      <c r="O4681" s="64" t="str">
        <f ca="1" t="shared" si="228"/>
        <v/>
      </c>
      <c r="P4681" s="64" t="str">
        <f ca="1" t="shared" si="229"/>
        <v/>
      </c>
      <c r="Q4681" s="29" t="str">
        <f>VLOOKUP(B4681,辅助信息!E:M,9,FALSE)</f>
        <v>ZTWM-CDGS-XS-2024-0134-商投建工达州中医药科技成果示范园项目</v>
      </c>
      <c r="R4681" s="29" t="str">
        <f>_xlfn._xlws.FILTER(辅助信息!D:D,辅助信息!E:E=B4681)</f>
        <v>商投建工达州中医药科技园</v>
      </c>
    </row>
    <row r="4682" hidden="1" spans="2:18">
      <c r="B4682" s="138" t="s">
        <v>163</v>
      </c>
      <c r="C4682" s="145">
        <v>45947</v>
      </c>
      <c r="D4682" s="138" t="str">
        <f>VLOOKUP(B4682,辅助信息!E:K,7,FALSE)</f>
        <v>JWDDCD2025052800131</v>
      </c>
      <c r="E4682" s="138" t="str">
        <f>VLOOKUP(F4682,辅助信息!A:B,2,FALSE)</f>
        <v>螺纹钢</v>
      </c>
      <c r="F4682" s="138" t="s">
        <v>22</v>
      </c>
      <c r="G4682" s="136">
        <v>9</v>
      </c>
      <c r="H4682" s="136">
        <f>IF(SUMIFS('[1]2025年已发货'!$E:$E,'[1]2025年已发货'!$F:$F,C4682,'[1]2025年已发货'!$C:$C,F4682,'[1]2025年已发货'!$G:$G,I4682,'[1]2025年已发货'!$H:$H,J4682)=0,"未发货",SUMIFS('[1]2025年已发货'!$E:$E,'[1]2025年已发货'!$F:$F,C4682,'[1]2025年已发货'!$C:$C,F4682,'[1]2025年已发货'!$G:$G,I4682,'[1]2025年已发货'!$H:$H,J4682))</f>
        <v>9</v>
      </c>
      <c r="I4682" s="122" t="str">
        <f>VLOOKUP(B4682,辅助信息!E:I,3,FALSE)</f>
        <v>（商投建工达州中医药科技园-4工区-9号楼）达州市通川区达州中医药职业学院犀牛大道北段</v>
      </c>
      <c r="J4682" s="122" t="str">
        <f>VLOOKUP(B4682,辅助信息!E:I,4,FALSE)</f>
        <v>张扬</v>
      </c>
      <c r="K4682" s="122">
        <f>VLOOKUP(J4682,辅助信息!H:I,2,FALSE)</f>
        <v>18381904567</v>
      </c>
      <c r="L4682" s="124" t="str">
        <f>VLOOKUP(B4682,辅助信息!E:J,6,FALSE)</f>
        <v>控制炉批号！多了现场不收！,优先安排达钢,提前联系到场规格及数量</v>
      </c>
      <c r="O4682" s="64" t="str">
        <f ca="1" t="shared" si="228"/>
        <v/>
      </c>
      <c r="P4682" s="64" t="str">
        <f ca="1" t="shared" si="229"/>
        <v/>
      </c>
      <c r="Q4682" s="29" t="str">
        <f>VLOOKUP(B4682,辅助信息!E:M,9,FALSE)</f>
        <v>ZTWM-CDGS-XS-2024-0134-商投建工达州中医药科技成果示范园项目</v>
      </c>
      <c r="R4682" s="29" t="str">
        <f>_xlfn._xlws.FILTER(辅助信息!D:D,辅助信息!E:E=B4682)</f>
        <v>商投建工达州中医药科技园</v>
      </c>
    </row>
    <row r="4683" hidden="1" spans="2:18">
      <c r="B4683" s="138" t="s">
        <v>163</v>
      </c>
      <c r="C4683" s="145">
        <v>45947</v>
      </c>
      <c r="D4683" s="138" t="str">
        <f>VLOOKUP(B4683,辅助信息!E:K,7,FALSE)</f>
        <v>JWDDCD2025052800131</v>
      </c>
      <c r="E4683" s="138" t="str">
        <f>VLOOKUP(F4683,辅助信息!A:B,2,FALSE)</f>
        <v>螺纹钢</v>
      </c>
      <c r="F4683" s="138" t="s">
        <v>32</v>
      </c>
      <c r="G4683" s="136">
        <v>3</v>
      </c>
      <c r="H4683" s="136">
        <f>IF(SUMIFS('[1]2025年已发货'!$E:$E,'[1]2025年已发货'!$F:$F,C4683,'[1]2025年已发货'!$C:$C,F4683,'[1]2025年已发货'!$G:$G,I4683,'[1]2025年已发货'!$H:$H,J4683)=0,"未发货",SUMIFS('[1]2025年已发货'!$E:$E,'[1]2025年已发货'!$F:$F,C4683,'[1]2025年已发货'!$C:$C,F4683,'[1]2025年已发货'!$G:$G,I4683,'[1]2025年已发货'!$H:$H,J4683))</f>
        <v>3</v>
      </c>
      <c r="I4683" s="122" t="str">
        <f>VLOOKUP(B4683,辅助信息!E:I,3,FALSE)</f>
        <v>（商投建工达州中医药科技园-4工区-9号楼）达州市通川区达州中医药职业学院犀牛大道北段</v>
      </c>
      <c r="J4683" s="122" t="str">
        <f>VLOOKUP(B4683,辅助信息!E:I,4,FALSE)</f>
        <v>张扬</v>
      </c>
      <c r="K4683" s="122">
        <f>VLOOKUP(J4683,辅助信息!H:I,2,FALSE)</f>
        <v>18381904567</v>
      </c>
      <c r="L4683" s="124" t="str">
        <f>VLOOKUP(B4683,辅助信息!E:J,6,FALSE)</f>
        <v>控制炉批号！多了现场不收！,优先安排达钢,提前联系到场规格及数量</v>
      </c>
      <c r="O4683" s="64" t="str">
        <f ca="1" t="shared" si="228"/>
        <v/>
      </c>
      <c r="P4683" s="64" t="str">
        <f ca="1" t="shared" si="229"/>
        <v/>
      </c>
      <c r="Q4683" s="29" t="str">
        <f>VLOOKUP(B4683,辅助信息!E:M,9,FALSE)</f>
        <v>ZTWM-CDGS-XS-2024-0134-商投建工达州中医药科技成果示范园项目</v>
      </c>
      <c r="R4683" s="29" t="str">
        <f>_xlfn._xlws.FILTER(辅助信息!D:D,辅助信息!E:E=B4683)</f>
        <v>商投建工达州中医药科技园</v>
      </c>
    </row>
    <row r="4684" hidden="1" spans="2:18">
      <c r="B4684" s="138" t="s">
        <v>163</v>
      </c>
      <c r="C4684" s="145">
        <v>45947</v>
      </c>
      <c r="D4684" s="138" t="str">
        <f>VLOOKUP(B4684,辅助信息!E:K,7,FALSE)</f>
        <v>JWDDCD2025052800131</v>
      </c>
      <c r="E4684" s="138" t="str">
        <f>VLOOKUP(F4684,辅助信息!A:B,2,FALSE)</f>
        <v>螺纹钢</v>
      </c>
      <c r="F4684" s="138" t="s">
        <v>30</v>
      </c>
      <c r="G4684" s="136">
        <v>9</v>
      </c>
      <c r="H4684" s="136">
        <f>IF(SUMIFS('[1]2025年已发货'!$E:$E,'[1]2025年已发货'!$F:$F,C4684,'[1]2025年已发货'!$C:$C,F4684,'[1]2025年已发货'!$G:$G,I4684,'[1]2025年已发货'!$H:$H,J4684)=0,"未发货",SUMIFS('[1]2025年已发货'!$E:$E,'[1]2025年已发货'!$F:$F,C4684,'[1]2025年已发货'!$C:$C,F4684,'[1]2025年已发货'!$G:$G,I4684,'[1]2025年已发货'!$H:$H,J4684))</f>
        <v>9</v>
      </c>
      <c r="I4684" s="122" t="str">
        <f>VLOOKUP(B4684,辅助信息!E:I,3,FALSE)</f>
        <v>（商投建工达州中医药科技园-4工区-9号楼）达州市通川区达州中医药职业学院犀牛大道北段</v>
      </c>
      <c r="J4684" s="122" t="str">
        <f>VLOOKUP(B4684,辅助信息!E:I,4,FALSE)</f>
        <v>张扬</v>
      </c>
      <c r="K4684" s="122">
        <f>VLOOKUP(J4684,辅助信息!H:I,2,FALSE)</f>
        <v>18381904567</v>
      </c>
      <c r="L4684" s="124" t="str">
        <f>VLOOKUP(B4684,辅助信息!E:J,6,FALSE)</f>
        <v>控制炉批号！多了现场不收！,优先安排达钢,提前联系到场规格及数量</v>
      </c>
      <c r="O4684" s="64" t="str">
        <f ca="1" t="shared" si="228"/>
        <v/>
      </c>
      <c r="P4684" s="64" t="str">
        <f ca="1" t="shared" si="229"/>
        <v/>
      </c>
      <c r="Q4684" s="29" t="str">
        <f>VLOOKUP(B4684,辅助信息!E:M,9,FALSE)</f>
        <v>ZTWM-CDGS-XS-2024-0134-商投建工达州中医药科技成果示范园项目</v>
      </c>
      <c r="R4684" s="29" t="str">
        <f>_xlfn._xlws.FILTER(辅助信息!D:D,辅助信息!E:E=B4684)</f>
        <v>商投建工达州中医药科技园</v>
      </c>
    </row>
    <row r="4685" hidden="1" spans="2:18">
      <c r="B4685" s="138" t="s">
        <v>163</v>
      </c>
      <c r="C4685" s="145">
        <v>45947</v>
      </c>
      <c r="D4685" s="138" t="str">
        <f>VLOOKUP(B4685,辅助信息!E:K,7,FALSE)</f>
        <v>JWDDCD2025052800131</v>
      </c>
      <c r="E4685" s="138" t="str">
        <f>VLOOKUP(F4685,辅助信息!A:B,2,FALSE)</f>
        <v>螺纹钢</v>
      </c>
      <c r="F4685" s="138" t="s">
        <v>33</v>
      </c>
      <c r="G4685" s="136">
        <v>6</v>
      </c>
      <c r="H4685" s="136">
        <f>IF(SUMIFS('[1]2025年已发货'!$E:$E,'[1]2025年已发货'!$F:$F,C4685,'[1]2025年已发货'!$C:$C,F4685,'[1]2025年已发货'!$G:$G,I4685,'[1]2025年已发货'!$H:$H,J4685)=0,"未发货",SUMIFS('[1]2025年已发货'!$E:$E,'[1]2025年已发货'!$F:$F,C4685,'[1]2025年已发货'!$C:$C,F4685,'[1]2025年已发货'!$G:$G,I4685,'[1]2025年已发货'!$H:$H,J4685))</f>
        <v>6</v>
      </c>
      <c r="I4685" s="122" t="str">
        <f>VLOOKUP(B4685,辅助信息!E:I,3,FALSE)</f>
        <v>（商投建工达州中医药科技园-4工区-9号楼）达州市通川区达州中医药职业学院犀牛大道北段</v>
      </c>
      <c r="J4685" s="122" t="str">
        <f>VLOOKUP(B4685,辅助信息!E:I,4,FALSE)</f>
        <v>张扬</v>
      </c>
      <c r="K4685" s="122">
        <f>VLOOKUP(J4685,辅助信息!H:I,2,FALSE)</f>
        <v>18381904567</v>
      </c>
      <c r="L4685" s="124" t="str">
        <f>VLOOKUP(B4685,辅助信息!E:J,6,FALSE)</f>
        <v>控制炉批号！多了现场不收！,优先安排达钢,提前联系到场规格及数量</v>
      </c>
      <c r="O4685" s="64" t="str">
        <f ca="1" t="shared" si="228"/>
        <v/>
      </c>
      <c r="P4685" s="64" t="str">
        <f ca="1" t="shared" si="229"/>
        <v/>
      </c>
      <c r="Q4685" s="29" t="str">
        <f>VLOOKUP(B4685,辅助信息!E:M,9,FALSE)</f>
        <v>ZTWM-CDGS-XS-2024-0134-商投建工达州中医药科技成果示范园项目</v>
      </c>
      <c r="R4685" s="29" t="str">
        <f>_xlfn._xlws.FILTER(辅助信息!D:D,辅助信息!E:E=B4685)</f>
        <v>商投建工达州中医药科技园</v>
      </c>
    </row>
    <row r="4686" hidden="1" spans="2:18">
      <c r="B4686" s="138" t="s">
        <v>163</v>
      </c>
      <c r="C4686" s="145">
        <v>45947</v>
      </c>
      <c r="D4686" s="138" t="str">
        <f>VLOOKUP(B4686,辅助信息!E:K,7,FALSE)</f>
        <v>JWDDCD2025052800131</v>
      </c>
      <c r="E4686" s="138" t="str">
        <f>VLOOKUP(F4686,辅助信息!A:B,2,FALSE)</f>
        <v>螺纹钢</v>
      </c>
      <c r="F4686" s="138" t="s">
        <v>28</v>
      </c>
      <c r="G4686" s="136">
        <v>9</v>
      </c>
      <c r="H4686" s="136">
        <f>IF(SUMIFS('[1]2025年已发货'!$E:$E,'[1]2025年已发货'!$F:$F,C4686,'[1]2025年已发货'!$C:$C,F4686,'[1]2025年已发货'!$G:$G,I4686,'[1]2025年已发货'!$H:$H,J4686)=0,"未发货",SUMIFS('[1]2025年已发货'!$E:$E,'[1]2025年已发货'!$F:$F,C4686,'[1]2025年已发货'!$C:$C,F4686,'[1]2025年已发货'!$G:$G,I4686,'[1]2025年已发货'!$H:$H,J4686))</f>
        <v>9</v>
      </c>
      <c r="I4686" s="122" t="str">
        <f>VLOOKUP(B4686,辅助信息!E:I,3,FALSE)</f>
        <v>（商投建工达州中医药科技园-4工区-9号楼）达州市通川区达州中医药职业学院犀牛大道北段</v>
      </c>
      <c r="J4686" s="122" t="str">
        <f>VLOOKUP(B4686,辅助信息!E:I,4,FALSE)</f>
        <v>张扬</v>
      </c>
      <c r="K4686" s="122">
        <f>VLOOKUP(J4686,辅助信息!H:I,2,FALSE)</f>
        <v>18381904567</v>
      </c>
      <c r="L4686" s="124" t="str">
        <f>VLOOKUP(B4686,辅助信息!E:J,6,FALSE)</f>
        <v>控制炉批号！多了现场不收！,优先安排达钢,提前联系到场规格及数量</v>
      </c>
      <c r="O4686" s="64" t="str">
        <f ca="1" t="shared" si="228"/>
        <v/>
      </c>
      <c r="P4686" s="64" t="str">
        <f ca="1" t="shared" si="229"/>
        <v/>
      </c>
      <c r="Q4686" s="29" t="str">
        <f>VLOOKUP(B4686,辅助信息!E:M,9,FALSE)</f>
        <v>ZTWM-CDGS-XS-2024-0134-商投建工达州中医药科技成果示范园项目</v>
      </c>
      <c r="R4686" s="29" t="str">
        <f>_xlfn._xlws.FILTER(辅助信息!D:D,辅助信息!E:E=B4686)</f>
        <v>商投建工达州中医药科技园</v>
      </c>
    </row>
    <row r="4687" hidden="1" spans="2:18">
      <c r="B4687" s="138" t="s">
        <v>163</v>
      </c>
      <c r="C4687" s="145">
        <v>45947</v>
      </c>
      <c r="D4687" s="138" t="str">
        <f>VLOOKUP(B4687,辅助信息!E:K,7,FALSE)</f>
        <v>JWDDCD2025052800131</v>
      </c>
      <c r="E4687" s="138" t="str">
        <f>VLOOKUP(F4687,辅助信息!A:B,2,FALSE)</f>
        <v>螺纹钢</v>
      </c>
      <c r="F4687" s="138" t="s">
        <v>18</v>
      </c>
      <c r="G4687" s="136">
        <v>9</v>
      </c>
      <c r="H4687" s="136">
        <f>IF(SUMIFS('[1]2025年已发货'!$E:$E,'[1]2025年已发货'!$F:$F,C4687,'[1]2025年已发货'!$C:$C,F4687,'[1]2025年已发货'!$G:$G,I4687,'[1]2025年已发货'!$H:$H,J4687)=0,"未发货",SUMIFS('[1]2025年已发货'!$E:$E,'[1]2025年已发货'!$F:$F,C4687,'[1]2025年已发货'!$C:$C,F4687,'[1]2025年已发货'!$G:$G,I4687,'[1]2025年已发货'!$H:$H,J4687))</f>
        <v>9</v>
      </c>
      <c r="I4687" s="122" t="str">
        <f>VLOOKUP(B4687,辅助信息!E:I,3,FALSE)</f>
        <v>（商投建工达州中医药科技园-4工区-9号楼）达州市通川区达州中医药职业学院犀牛大道北段</v>
      </c>
      <c r="J4687" s="122" t="str">
        <f>VLOOKUP(B4687,辅助信息!E:I,4,FALSE)</f>
        <v>张扬</v>
      </c>
      <c r="K4687" s="122">
        <f>VLOOKUP(J4687,辅助信息!H:I,2,FALSE)</f>
        <v>18381904567</v>
      </c>
      <c r="L4687" s="124" t="str">
        <f>VLOOKUP(B4687,辅助信息!E:J,6,FALSE)</f>
        <v>控制炉批号！多了现场不收！,优先安排达钢,提前联系到场规格及数量</v>
      </c>
      <c r="O4687" s="64" t="str">
        <f ca="1" t="shared" si="228"/>
        <v/>
      </c>
      <c r="P4687" s="64" t="str">
        <f ca="1" t="shared" si="229"/>
        <v/>
      </c>
      <c r="Q4687" s="29" t="str">
        <f>VLOOKUP(B4687,辅助信息!E:M,9,FALSE)</f>
        <v>ZTWM-CDGS-XS-2024-0134-商投建工达州中医药科技成果示范园项目</v>
      </c>
      <c r="R4687" s="29" t="str">
        <f>_xlfn._xlws.FILTER(辅助信息!D:D,辅助信息!E:E=B4687)</f>
        <v>商投建工达州中医药科技园</v>
      </c>
    </row>
    <row r="4688" hidden="1" spans="2:18">
      <c r="B4688" s="138" t="s">
        <v>228</v>
      </c>
      <c r="C4688" s="72">
        <v>45950</v>
      </c>
      <c r="D4688" s="122" t="str">
        <f>VLOOKUP(B4688,辅助信息!E:K,7,FALSE)</f>
        <v>JWDDCD2025092400190</v>
      </c>
      <c r="E4688" s="122" t="str">
        <f>VLOOKUP(F4688,辅助信息!A:B,2,FALSE)</f>
        <v>盘螺</v>
      </c>
      <c r="F4688" s="122" t="s">
        <v>41</v>
      </c>
      <c r="G4688" s="123">
        <v>50</v>
      </c>
      <c r="H4688" s="136">
        <f>IF(SUMIFS('[1]2025年已发货'!$E:$E,'[1]2025年已发货'!$F:$F,C4688,'[1]2025年已发货'!$C:$C,F4688,'[1]2025年已发货'!$G:$G,I4688,'[1]2025年已发货'!$H:$H,J4688)=0,"未发货",SUMIFS('[1]2025年已发货'!$E:$E,'[1]2025年已发货'!$F:$F,C4688,'[1]2025年已发货'!$C:$C,F4688,'[1]2025年已发货'!$G:$G,I4688,'[1]2025年已发货'!$H:$H,J4688))</f>
        <v>34</v>
      </c>
      <c r="I4688" s="122" t="str">
        <f>VLOOKUP(B4688,辅助信息!E:I,3,FALSE)</f>
        <v>(五冶钢构龙泉东洪片区70亩住宅、商业及配套工程项目二标段)成都市龙泉驿外东洪路地铁2号线惠王陵地铁C口</v>
      </c>
      <c r="J4688" s="122" t="str">
        <f>VLOOKUP(B4688,辅助信息!E:I,4,FALSE)</f>
        <v>蒋嗣伟</v>
      </c>
      <c r="K4688" s="122">
        <f>VLOOKUP(J4688,辅助信息!H:I,2,FALSE)</f>
        <v>15014331252</v>
      </c>
      <c r="L4688" s="124">
        <f>VLOOKUP(B4688,辅助信息!E:J,6,FALSE)</f>
        <v>0</v>
      </c>
      <c r="M4688" s="93">
        <v>45948</v>
      </c>
      <c r="O4688" s="64">
        <f ca="1" t="shared" si="228"/>
        <v>0</v>
      </c>
      <c r="P4688" s="64">
        <f ca="1" t="shared" si="229"/>
        <v>23</v>
      </c>
      <c r="Q4688" s="29" t="str">
        <f>VLOOKUP(B4688,辅助信息!E:M,9,FALSE)</f>
        <v>ZTWM-CDGS-XS-2025-0156-五冶钢构-2025年九月第一批次钢筋采购合同(三圣乡项目)-中铁物贸成都公司</v>
      </c>
      <c r="R4688" s="29" t="str">
        <f>_xlfn._xlws.FILTER(辅助信息!D:D,辅助信息!E:E=B4688)</f>
        <v>五冶钢构龙泉东洪片区(70亩、85亩)住宅、商业及配套工程项目</v>
      </c>
    </row>
    <row r="4689" hidden="1" spans="1:18">
      <c r="A4689" s="130" t="s">
        <v>100</v>
      </c>
      <c r="B4689" s="138" t="s">
        <v>188</v>
      </c>
      <c r="C4689" s="72">
        <v>45947</v>
      </c>
      <c r="D4689" s="122" t="str">
        <f>VLOOKUP(B4689,辅助信息!E:K,7,FALSE)</f>
        <v>JWDDCD2025062200016</v>
      </c>
      <c r="E4689" s="122" t="str">
        <f>VLOOKUP(F4689,辅助信息!A:B,2,FALSE)</f>
        <v>盘螺</v>
      </c>
      <c r="F4689" s="122" t="s">
        <v>40</v>
      </c>
      <c r="G4689" s="123">
        <v>12.5</v>
      </c>
      <c r="H4689" s="136">
        <f>IF(SUMIFS('[1]2025年已发货'!$E:$E,'[1]2025年已发货'!$F:$F,C4689,'[1]2025年已发货'!$C:$C,F4689,'[1]2025年已发货'!$G:$G,I4689,'[1]2025年已发货'!$H:$H,J4689)=0,"未发货",SUMIFS('[1]2025年已发货'!$E:$E,'[1]2025年已发货'!$F:$F,C4689,'[1]2025年已发货'!$C:$C,F4689,'[1]2025年已发货'!$G:$G,I4689,'[1]2025年已发货'!$H:$H,J4689))</f>
        <v>12.5</v>
      </c>
      <c r="I4689" s="122" t="str">
        <f>VLOOKUP(B4689,辅助信息!E:I,3,FALSE)</f>
        <v>(武汉电气化局成达万高铁强电项目-达州主城区)四川省达州市达川区斌郎街道四川省达州市达川区洞洞湾256米</v>
      </c>
      <c r="J4689" s="122" t="str">
        <f>VLOOKUP(B4689,辅助信息!E:I,4,FALSE)</f>
        <v>余凡</v>
      </c>
      <c r="K4689" s="122">
        <f>VLOOKUP(J4689,辅助信息!H:I,2,FALSE)</f>
        <v>18228076992</v>
      </c>
      <c r="L4689" s="124" t="str">
        <f>VLOOKUP(B4689,辅助信息!E:J,6,FALSE)</f>
        <v>锈货不收！！下雨天钢筋没盖篷布不收！！，装货前联系收货人核实到场规格,没提前告知进场规格现场不给予接收</v>
      </c>
      <c r="O4689" s="64" t="str">
        <f ca="1" t="shared" si="228"/>
        <v/>
      </c>
      <c r="P4689" s="64" t="str">
        <f ca="1" t="shared" si="229"/>
        <v/>
      </c>
      <c r="Q4689" s="29" t="str">
        <f>VLOOKUP(B4689,辅助信息!E:M,9,FALSE)</f>
        <v>ZTWM-CDGS-XS-2025-0033-中铁武汉电气化局集团有限公司成达万高速铁路强电工程项目</v>
      </c>
      <c r="R4689" s="29" t="str">
        <f>_xlfn._xlws.FILTER(辅助信息!D:D,辅助信息!E:E=B4689)</f>
        <v>武汉电气化局成达万高铁强电项目</v>
      </c>
    </row>
    <row r="4690" hidden="1" spans="1:18">
      <c r="A4690" s="130"/>
      <c r="B4690" s="138" t="s">
        <v>188</v>
      </c>
      <c r="C4690" s="72">
        <v>45947</v>
      </c>
      <c r="D4690" s="122" t="str">
        <f>VLOOKUP(B4690,辅助信息!E:K,7,FALSE)</f>
        <v>JWDDCD2025062200016</v>
      </c>
      <c r="E4690" s="122" t="str">
        <f>VLOOKUP(F4690,辅助信息!A:B,2,FALSE)</f>
        <v>盘螺</v>
      </c>
      <c r="F4690" s="122" t="s">
        <v>41</v>
      </c>
      <c r="G4690" s="123">
        <v>12.5</v>
      </c>
      <c r="H4690" s="136">
        <f>IF(SUMIFS('[1]2025年已发货'!$E:$E,'[1]2025年已发货'!$F:$F,C4690,'[1]2025年已发货'!$C:$C,F4690,'[1]2025年已发货'!$G:$G,I4690,'[1]2025年已发货'!$H:$H,J4690)=0,"未发货",SUMIFS('[1]2025年已发货'!$E:$E,'[1]2025年已发货'!$F:$F,C4690,'[1]2025年已发货'!$C:$C,F4690,'[1]2025年已发货'!$G:$G,I4690,'[1]2025年已发货'!$H:$H,J4690))</f>
        <v>12.5</v>
      </c>
      <c r="I4690" s="122" t="str">
        <f>VLOOKUP(B4690,辅助信息!E:I,3,FALSE)</f>
        <v>(武汉电气化局成达万高铁强电项目-达州主城区)四川省达州市达川区斌郎街道四川省达州市达川区洞洞湾256米</v>
      </c>
      <c r="J4690" s="122" t="str">
        <f>VLOOKUP(B4690,辅助信息!E:I,4,FALSE)</f>
        <v>余凡</v>
      </c>
      <c r="K4690" s="122">
        <f>VLOOKUP(J4690,辅助信息!H:I,2,FALSE)</f>
        <v>18228076992</v>
      </c>
      <c r="L4690" s="124" t="str">
        <f>VLOOKUP(B4690,辅助信息!E:J,6,FALSE)</f>
        <v>锈货不收！！下雨天钢筋没盖篷布不收！！，装货前联系收货人核实到场规格,没提前告知进场规格现场不给予接收</v>
      </c>
      <c r="O4690" s="64" t="str">
        <f ca="1" t="shared" si="228"/>
        <v/>
      </c>
      <c r="P4690" s="64" t="str">
        <f ca="1" t="shared" si="229"/>
        <v/>
      </c>
      <c r="Q4690" s="29" t="str">
        <f>VLOOKUP(B4690,辅助信息!E:M,9,FALSE)</f>
        <v>ZTWM-CDGS-XS-2025-0033-中铁武汉电气化局集团有限公司成达万高速铁路强电工程项目</v>
      </c>
      <c r="R4690" s="29" t="str">
        <f>_xlfn._xlws.FILTER(辅助信息!D:D,辅助信息!E:E=B4690)</f>
        <v>武汉电气化局成达万高铁强电项目</v>
      </c>
    </row>
    <row r="4691" hidden="1" spans="1:18">
      <c r="A4691" s="130"/>
      <c r="B4691" s="138" t="s">
        <v>188</v>
      </c>
      <c r="C4691" s="72">
        <v>45947</v>
      </c>
      <c r="D4691" s="122" t="str">
        <f>VLOOKUP(B4691,辅助信息!E:K,7,FALSE)</f>
        <v>JWDDCD2025062200016</v>
      </c>
      <c r="E4691" s="122" t="str">
        <f>VLOOKUP(F4691,辅助信息!A:B,2,FALSE)</f>
        <v>螺纹钢</v>
      </c>
      <c r="F4691" s="122" t="s">
        <v>18</v>
      </c>
      <c r="G4691" s="123">
        <v>10</v>
      </c>
      <c r="H4691" s="136">
        <f>IF(SUMIFS('[1]2025年已发货'!$E:$E,'[1]2025年已发货'!$F:$F,C4691,'[1]2025年已发货'!$C:$C,F4691,'[1]2025年已发货'!$G:$G,I4691,'[1]2025年已发货'!$H:$H,J4691)=0,"未发货",SUMIFS('[1]2025年已发货'!$E:$E,'[1]2025年已发货'!$F:$F,C4691,'[1]2025年已发货'!$C:$C,F4691,'[1]2025年已发货'!$G:$G,I4691,'[1]2025年已发货'!$H:$H,J4691))</f>
        <v>10</v>
      </c>
      <c r="I4691" s="122" t="str">
        <f>VLOOKUP(B4691,辅助信息!E:I,3,FALSE)</f>
        <v>(武汉电气化局成达万高铁强电项目-达州主城区)四川省达州市达川区斌郎街道四川省达州市达川区洞洞湾256米</v>
      </c>
      <c r="J4691" s="122" t="str">
        <f>VLOOKUP(B4691,辅助信息!E:I,4,FALSE)</f>
        <v>余凡</v>
      </c>
      <c r="K4691" s="122">
        <f>VLOOKUP(J4691,辅助信息!H:I,2,FALSE)</f>
        <v>18228076992</v>
      </c>
      <c r="L4691" s="124" t="str">
        <f>VLOOKUP(B4691,辅助信息!E:J,6,FALSE)</f>
        <v>锈货不收！！下雨天钢筋没盖篷布不收！！，装货前联系收货人核实到场规格,没提前告知进场规格现场不给予接收</v>
      </c>
      <c r="O4691" s="64" t="str">
        <f ca="1" t="shared" si="228"/>
        <v/>
      </c>
      <c r="P4691" s="64" t="str">
        <f ca="1" t="shared" si="229"/>
        <v/>
      </c>
      <c r="Q4691" s="29" t="str">
        <f>VLOOKUP(B4691,辅助信息!E:M,9,FALSE)</f>
        <v>ZTWM-CDGS-XS-2025-0033-中铁武汉电气化局集团有限公司成达万高速铁路强电工程项目</v>
      </c>
      <c r="R4691" s="29" t="str">
        <f>_xlfn._xlws.FILTER(辅助信息!D:D,辅助信息!E:E=B4691)</f>
        <v>武汉电气化局成达万高铁强电项目</v>
      </c>
    </row>
    <row r="4692" hidden="1" spans="2:18">
      <c r="B4692" s="137" t="s">
        <v>167</v>
      </c>
      <c r="C4692" s="72">
        <v>45947</v>
      </c>
      <c r="D4692" s="40" t="str">
        <f>VLOOKUP(B4692,辅助信息!E:K,7,FALSE)</f>
        <v>JWDDCD2025102100473</v>
      </c>
      <c r="E4692" s="40" t="str">
        <f>VLOOKUP(F4692,辅助信息!A:B,2,FALSE)</f>
        <v>盘螺</v>
      </c>
      <c r="F4692" s="40" t="s">
        <v>40</v>
      </c>
      <c r="G4692" s="36">
        <v>8</v>
      </c>
      <c r="H4692" s="136">
        <f>IF(SUMIFS('[1]2025年已发货'!$E:$E,'[1]2025年已发货'!$F:$F,C4692,'[1]2025年已发货'!$C:$C,F4692,'[1]2025年已发货'!$G:$G,I4692,'[1]2025年已发货'!$H:$H,J4692)=0,"未发货",SUMIFS('[1]2025年已发货'!$E:$E,'[1]2025年已发货'!$F:$F,C4692,'[1]2025年已发货'!$C:$C,F4692,'[1]2025年已发货'!$G:$G,I4692,'[1]2025年已发货'!$H:$H,J4692))</f>
        <v>8</v>
      </c>
      <c r="I4692" s="40" t="str">
        <f>VLOOKUP(B4692,辅助信息!E:I,3,FALSE)</f>
        <v>(五冶建设扩建艺体中学二期工程)四川省成都市双流区光荣路成都艺体中学南200米</v>
      </c>
      <c r="J4692" s="40" t="str">
        <f>VLOOKUP(B4692,辅助信息!E:I,4,FALSE)</f>
        <v>谢序强</v>
      </c>
      <c r="K4692" s="40">
        <f>VLOOKUP(J4692,辅助信息!H:I,2,FALSE)</f>
        <v>13458588232</v>
      </c>
      <c r="L4692" s="111" t="str">
        <f>VLOOKUP(B4692,辅助信息!E:J,6,FALSE)</f>
        <v>联系实际收货人（谢序强13458588232）五冶建设送货单,一式6份材质书,锈货不收，项目名称：扩建艺体中学二期工程，装货前联系收货人核实到场规格,没提前告知进场规格现场不给予接收</v>
      </c>
      <c r="O4692" s="64" t="str">
        <f ca="1" t="shared" si="228"/>
        <v/>
      </c>
      <c r="P4692" s="64" t="str">
        <f ca="1" t="shared" si="229"/>
        <v/>
      </c>
      <c r="Q4692" s="29" t="str">
        <f>VLOOKUP(B4692,辅助信息!E:M,9,FALSE)</f>
        <v>ZTWM-CDGS-XS-2025-0073-五冶天府-成都怡心湖片区及龙泉驿医院等项目</v>
      </c>
      <c r="R4692" s="29" t="str">
        <f>_xlfn._xlws.FILTER(辅助信息!D:D,辅助信息!E:E=B4692)</f>
        <v>五冶建设扩建艺体中学二期工程</v>
      </c>
    </row>
    <row r="4693" hidden="1" spans="2:18">
      <c r="B4693" s="137" t="s">
        <v>167</v>
      </c>
      <c r="C4693" s="72">
        <v>45947</v>
      </c>
      <c r="D4693" s="40" t="str">
        <f>VLOOKUP(B4693,辅助信息!E:K,7,FALSE)</f>
        <v>JWDDCD2025102100473</v>
      </c>
      <c r="E4693" s="40" t="str">
        <f>VLOOKUP(F4693,辅助信息!A:B,2,FALSE)</f>
        <v>盘螺</v>
      </c>
      <c r="F4693" s="40" t="s">
        <v>41</v>
      </c>
      <c r="G4693" s="36">
        <v>8</v>
      </c>
      <c r="H4693" s="136">
        <f>IF(SUMIFS('[1]2025年已发货'!$E:$E,'[1]2025年已发货'!$F:$F,C4693,'[1]2025年已发货'!$C:$C,F4693,'[1]2025年已发货'!$G:$G,I4693,'[1]2025年已发货'!$H:$H,J4693)=0,"未发货",SUMIFS('[1]2025年已发货'!$E:$E,'[1]2025年已发货'!$F:$F,C4693,'[1]2025年已发货'!$C:$C,F4693,'[1]2025年已发货'!$G:$G,I4693,'[1]2025年已发货'!$H:$H,J4693))</f>
        <v>8</v>
      </c>
      <c r="I4693" s="40" t="str">
        <f>VLOOKUP(B4693,辅助信息!E:I,3,FALSE)</f>
        <v>(五冶建设扩建艺体中学二期工程)四川省成都市双流区光荣路成都艺体中学南200米</v>
      </c>
      <c r="J4693" s="40" t="str">
        <f>VLOOKUP(B4693,辅助信息!E:I,4,FALSE)</f>
        <v>谢序强</v>
      </c>
      <c r="K4693" s="40">
        <f>VLOOKUP(J4693,辅助信息!H:I,2,FALSE)</f>
        <v>13458588232</v>
      </c>
      <c r="L4693" s="111" t="str">
        <f>VLOOKUP(B4693,辅助信息!E:J,6,FALSE)</f>
        <v>联系实际收货人（谢序强13458588232）五冶建设送货单,一式6份材质书,锈货不收，项目名称：扩建艺体中学二期工程，装货前联系收货人核实到场规格,没提前告知进场规格现场不给予接收</v>
      </c>
      <c r="O4693" s="64" t="str">
        <f ca="1" t="shared" si="228"/>
        <v/>
      </c>
      <c r="P4693" s="64" t="str">
        <f ca="1" t="shared" si="229"/>
        <v/>
      </c>
      <c r="Q4693" s="29" t="str">
        <f>VLOOKUP(B4693,辅助信息!E:M,9,FALSE)</f>
        <v>ZTWM-CDGS-XS-2025-0073-五冶天府-成都怡心湖片区及龙泉驿医院等项目</v>
      </c>
      <c r="R4693" s="29" t="str">
        <f>_xlfn._xlws.FILTER(辅助信息!D:D,辅助信息!E:E=B4693)</f>
        <v>五冶建设扩建艺体中学二期工程</v>
      </c>
    </row>
    <row r="4694" hidden="1" spans="2:18">
      <c r="B4694" s="137" t="s">
        <v>167</v>
      </c>
      <c r="C4694" s="72">
        <v>45947</v>
      </c>
      <c r="D4694" s="40" t="str">
        <f>VLOOKUP(B4694,辅助信息!E:K,7,FALSE)</f>
        <v>JWDDCD2025102100473</v>
      </c>
      <c r="E4694" s="40" t="str">
        <f>VLOOKUP(F4694,辅助信息!A:B,2,FALSE)</f>
        <v>螺纹钢</v>
      </c>
      <c r="F4694" s="40" t="s">
        <v>32</v>
      </c>
      <c r="G4694" s="36">
        <v>35</v>
      </c>
      <c r="H4694" s="136">
        <f>IF(SUMIFS('[1]2025年已发货'!$E:$E,'[1]2025年已发货'!$F:$F,C4694,'[1]2025年已发货'!$C:$C,F4694,'[1]2025年已发货'!$G:$G,I4694,'[1]2025年已发货'!$H:$H,J4694)=0,"未发货",SUMIFS('[1]2025年已发货'!$E:$E,'[1]2025年已发货'!$F:$F,C4694,'[1]2025年已发货'!$C:$C,F4694,'[1]2025年已发货'!$G:$G,I4694,'[1]2025年已发货'!$H:$H,J4694))</f>
        <v>35</v>
      </c>
      <c r="I4694" s="40" t="str">
        <f>VLOOKUP(B4694,辅助信息!E:I,3,FALSE)</f>
        <v>(五冶建设扩建艺体中学二期工程)四川省成都市双流区光荣路成都艺体中学南200米</v>
      </c>
      <c r="J4694" s="40" t="str">
        <f>VLOOKUP(B4694,辅助信息!E:I,4,FALSE)</f>
        <v>谢序强</v>
      </c>
      <c r="K4694" s="40">
        <f>VLOOKUP(J4694,辅助信息!H:I,2,FALSE)</f>
        <v>13458588232</v>
      </c>
      <c r="L4694" s="111" t="str">
        <f>VLOOKUP(B4694,辅助信息!E:J,6,FALSE)</f>
        <v>联系实际收货人（谢序强13458588232）五冶建设送货单,一式6份材质书,锈货不收，项目名称：扩建艺体中学二期工程，装货前联系收货人核实到场规格,没提前告知进场规格现场不给予接收</v>
      </c>
      <c r="O4694" s="64" t="str">
        <f ca="1" t="shared" si="228"/>
        <v/>
      </c>
      <c r="P4694" s="64" t="str">
        <f ca="1" t="shared" si="229"/>
        <v/>
      </c>
      <c r="Q4694" s="29" t="str">
        <f>VLOOKUP(B4694,辅助信息!E:M,9,FALSE)</f>
        <v>ZTWM-CDGS-XS-2025-0073-五冶天府-成都怡心湖片区及龙泉驿医院等项目</v>
      </c>
      <c r="R4694" s="29" t="str">
        <f>_xlfn._xlws.FILTER(辅助信息!D:D,辅助信息!E:E=B4694)</f>
        <v>五冶建设扩建艺体中学二期工程</v>
      </c>
    </row>
    <row r="4695" hidden="1" spans="2:18">
      <c r="B4695" s="137" t="s">
        <v>167</v>
      </c>
      <c r="C4695" s="72">
        <v>45947</v>
      </c>
      <c r="D4695" s="40" t="str">
        <f>VLOOKUP(B4695,辅助信息!E:K,7,FALSE)</f>
        <v>JWDDCD2025102100473</v>
      </c>
      <c r="E4695" s="40" t="str">
        <f>VLOOKUP(F4695,辅助信息!A:B,2,FALSE)</f>
        <v>螺纹钢</v>
      </c>
      <c r="F4695" s="40" t="s">
        <v>82</v>
      </c>
      <c r="G4695" s="36">
        <v>6</v>
      </c>
      <c r="H4695" s="136">
        <f>IF(SUMIFS('[1]2025年已发货'!$E:$E,'[1]2025年已发货'!$F:$F,C4695,'[1]2025年已发货'!$C:$C,F4695,'[1]2025年已发货'!$G:$G,I4695,'[1]2025年已发货'!$H:$H,J4695)=0,"未发货",SUMIFS('[1]2025年已发货'!$E:$E,'[1]2025年已发货'!$F:$F,C4695,'[1]2025年已发货'!$C:$C,F4695,'[1]2025年已发货'!$G:$G,I4695,'[1]2025年已发货'!$H:$H,J4695))</f>
        <v>6</v>
      </c>
      <c r="I4695" s="40" t="str">
        <f>VLOOKUP(B4695,辅助信息!E:I,3,FALSE)</f>
        <v>(五冶建设扩建艺体中学二期工程)四川省成都市双流区光荣路成都艺体中学南200米</v>
      </c>
      <c r="J4695" s="40" t="str">
        <f>VLOOKUP(B4695,辅助信息!E:I,4,FALSE)</f>
        <v>谢序强</v>
      </c>
      <c r="K4695" s="40">
        <f>VLOOKUP(J4695,辅助信息!H:I,2,FALSE)</f>
        <v>13458588232</v>
      </c>
      <c r="L4695" s="111" t="str">
        <f>VLOOKUP(B4695,辅助信息!E:J,6,FALSE)</f>
        <v>联系实际收货人（谢序强13458588232）五冶建设送货单,一式6份材质书,锈货不收，项目名称：扩建艺体中学二期工程，装货前联系收货人核实到场规格,没提前告知进场规格现场不给予接收</v>
      </c>
      <c r="O4695" s="64" t="str">
        <f ca="1" t="shared" si="228"/>
        <v/>
      </c>
      <c r="P4695" s="64" t="str">
        <f ca="1" t="shared" si="229"/>
        <v/>
      </c>
      <c r="Q4695" s="29" t="str">
        <f>VLOOKUP(B4695,辅助信息!E:M,9,FALSE)</f>
        <v>ZTWM-CDGS-XS-2025-0073-五冶天府-成都怡心湖片区及龙泉驿医院等项目</v>
      </c>
      <c r="R4695" s="29" t="str">
        <f>_xlfn._xlws.FILTER(辅助信息!D:D,辅助信息!E:E=B4695)</f>
        <v>五冶建设扩建艺体中学二期工程</v>
      </c>
    </row>
    <row r="4696" hidden="1" spans="2:18">
      <c r="B4696" s="137" t="s">
        <v>167</v>
      </c>
      <c r="C4696" s="72">
        <v>45947</v>
      </c>
      <c r="D4696" s="40" t="str">
        <f>VLOOKUP(B4696,辅助信息!E:K,7,FALSE)</f>
        <v>JWDDCD2025102100473</v>
      </c>
      <c r="E4696" s="40" t="str">
        <f>VLOOKUP(F4696,辅助信息!A:B,2,FALSE)</f>
        <v>螺纹钢</v>
      </c>
      <c r="F4696" s="40" t="s">
        <v>22</v>
      </c>
      <c r="G4696" s="36">
        <v>14</v>
      </c>
      <c r="H4696" s="136">
        <f>IF(SUMIFS('[1]2025年已发货'!$E:$E,'[1]2025年已发货'!$F:$F,C4696,'[1]2025年已发货'!$C:$C,F4696,'[1]2025年已发货'!$G:$G,I4696,'[1]2025年已发货'!$H:$H,J4696)=0,"未发货",SUMIFS('[1]2025年已发货'!$E:$E,'[1]2025年已发货'!$F:$F,C4696,'[1]2025年已发货'!$C:$C,F4696,'[1]2025年已发货'!$G:$G,I4696,'[1]2025年已发货'!$H:$H,J4696))</f>
        <v>14</v>
      </c>
      <c r="I4696" s="40" t="str">
        <f>VLOOKUP(B4696,辅助信息!E:I,3,FALSE)</f>
        <v>(五冶建设扩建艺体中学二期工程)四川省成都市双流区光荣路成都艺体中学南200米</v>
      </c>
      <c r="J4696" s="40" t="str">
        <f>VLOOKUP(B4696,辅助信息!E:I,4,FALSE)</f>
        <v>谢序强</v>
      </c>
      <c r="K4696" s="40">
        <f>VLOOKUP(J4696,辅助信息!H:I,2,FALSE)</f>
        <v>13458588232</v>
      </c>
      <c r="L4696" s="111" t="str">
        <f>VLOOKUP(B4696,辅助信息!E:J,6,FALSE)</f>
        <v>联系实际收货人（谢序强13458588232）五冶建设送货单,一式6份材质书,锈货不收，项目名称：扩建艺体中学二期工程，装货前联系收货人核实到场规格,没提前告知进场规格现场不给予接收</v>
      </c>
      <c r="O4696" s="64" t="str">
        <f ca="1" t="shared" si="228"/>
        <v/>
      </c>
      <c r="P4696" s="64" t="str">
        <f ca="1" t="shared" si="229"/>
        <v/>
      </c>
      <c r="Q4696" s="29" t="str">
        <f>VLOOKUP(B4696,辅助信息!E:M,9,FALSE)</f>
        <v>ZTWM-CDGS-XS-2025-0073-五冶天府-成都怡心湖片区及龙泉驿医院等项目</v>
      </c>
      <c r="R4696" s="29" t="str">
        <f>_xlfn._xlws.FILTER(辅助信息!D:D,辅助信息!E:E=B4696)</f>
        <v>五冶建设扩建艺体中学二期工程</v>
      </c>
    </row>
    <row r="4697" hidden="1" spans="2:18">
      <c r="B4697" s="137" t="s">
        <v>224</v>
      </c>
      <c r="C4697" s="72">
        <v>45950</v>
      </c>
      <c r="D4697" s="40" t="str">
        <f>VLOOKUP(B4697,辅助信息!E:K,7,FALSE)</f>
        <v>JWDDCD2025092400188</v>
      </c>
      <c r="E4697" s="40" t="str">
        <f>VLOOKUP(F4697,辅助信息!A:B,2,FALSE)</f>
        <v>螺纹钢</v>
      </c>
      <c r="F4697" s="40" t="s">
        <v>82</v>
      </c>
      <c r="G4697" s="36">
        <v>5</v>
      </c>
      <c r="H4697" s="136">
        <f>IF(SUMIFS('[1]2025年已发货'!$E:$E,'[1]2025年已发货'!$F:$F,C4697,'[1]2025年已发货'!$C:$C,F4697,'[1]2025年已发货'!$G:$G,I4697,'[1]2025年已发货'!$H:$H,J4697)=0,"未发货",SUMIFS('[1]2025年已发货'!$E:$E,'[1]2025年已发货'!$F:$F,C4697,'[1]2025年已发货'!$C:$C,F4697,'[1]2025年已发货'!$G:$G,I4697,'[1]2025年已发货'!$H:$H,J4697))</f>
        <v>5</v>
      </c>
      <c r="I4697" s="40" t="str">
        <f>VLOOKUP(B4697,辅助信息!E:I,3,FALSE)</f>
        <v>(五冶钢构龙泉东洪片区70亩住宅、商业及配套工程项目一标段)成都市龙泉驿外东洪路地铁2号线惠王陵地铁C口</v>
      </c>
      <c r="J4697" s="40" t="str">
        <f>VLOOKUP(B4697,辅助信息!E:I,4,FALSE)</f>
        <v>邹爱国</v>
      </c>
      <c r="K4697" s="40">
        <f>VLOOKUP(J4697,辅助信息!H:I,2,FALSE)</f>
        <v>13540231225</v>
      </c>
      <c r="L4697" s="111">
        <f>VLOOKUP(B4697,辅助信息!E:J,6,FALSE)</f>
        <v>0</v>
      </c>
      <c r="M4697" s="93">
        <v>45948</v>
      </c>
      <c r="O4697" s="64">
        <f ca="1" t="shared" si="228"/>
        <v>0</v>
      </c>
      <c r="P4697" s="64">
        <f ca="1" t="shared" si="229"/>
        <v>23</v>
      </c>
      <c r="Q4697" s="29" t="str">
        <f>VLOOKUP(B4697,辅助信息!E:M,9,FALSE)</f>
        <v>ZTWM-CDGS-XS-2025-0156-五冶钢构-2025年九月第一批次钢筋采购合同(三圣乡项目)-中铁物贸成都公司</v>
      </c>
      <c r="R4697" s="29" t="str">
        <f>_xlfn._xlws.FILTER(辅助信息!D:D,辅助信息!E:E=B4697)</f>
        <v>五冶钢构龙泉东洪片区(70亩、85亩)住宅、商业及配套工程项目</v>
      </c>
    </row>
    <row r="4698" hidden="1" spans="2:18">
      <c r="B4698" s="137" t="s">
        <v>224</v>
      </c>
      <c r="C4698" s="72">
        <v>45950</v>
      </c>
      <c r="D4698" s="40" t="str">
        <f>VLOOKUP(B4698,辅助信息!E:K,7,FALSE)</f>
        <v>JWDDCD2025092400188</v>
      </c>
      <c r="E4698" s="40" t="str">
        <f>VLOOKUP(F4698,辅助信息!A:B,2,FALSE)</f>
        <v>螺纹钢</v>
      </c>
      <c r="F4698" s="40" t="s">
        <v>45</v>
      </c>
      <c r="G4698" s="36">
        <v>5</v>
      </c>
      <c r="H4698" s="136">
        <f>IF(SUMIFS('[1]2025年已发货'!$E:$E,'[1]2025年已发货'!$F:$F,C4698,'[1]2025年已发货'!$C:$C,F4698,'[1]2025年已发货'!$G:$G,I4698,'[1]2025年已发货'!$H:$H,J4698)=0,"未发货",SUMIFS('[1]2025年已发货'!$E:$E,'[1]2025年已发货'!$F:$F,C4698,'[1]2025年已发货'!$C:$C,F4698,'[1]2025年已发货'!$G:$G,I4698,'[1]2025年已发货'!$H:$H,J4698))</f>
        <v>5</v>
      </c>
      <c r="I4698" s="40" t="str">
        <f>VLOOKUP(B4698,辅助信息!E:I,3,FALSE)</f>
        <v>(五冶钢构龙泉东洪片区70亩住宅、商业及配套工程项目一标段)成都市龙泉驿外东洪路地铁2号线惠王陵地铁C口</v>
      </c>
      <c r="J4698" s="40" t="str">
        <f>VLOOKUP(B4698,辅助信息!E:I,4,FALSE)</f>
        <v>邹爱国</v>
      </c>
      <c r="K4698" s="40">
        <f>VLOOKUP(J4698,辅助信息!H:I,2,FALSE)</f>
        <v>13540231225</v>
      </c>
      <c r="L4698" s="111">
        <f>VLOOKUP(B4698,辅助信息!E:J,6,FALSE)</f>
        <v>0</v>
      </c>
      <c r="M4698" s="93">
        <v>45948</v>
      </c>
      <c r="O4698" s="64">
        <f ca="1" t="shared" si="228"/>
        <v>0</v>
      </c>
      <c r="P4698" s="64">
        <f ca="1" t="shared" si="229"/>
        <v>23</v>
      </c>
      <c r="Q4698" s="29" t="str">
        <f>VLOOKUP(B4698,辅助信息!E:M,9,FALSE)</f>
        <v>ZTWM-CDGS-XS-2025-0156-五冶钢构-2025年九月第一批次钢筋采购合同(三圣乡项目)-中铁物贸成都公司</v>
      </c>
      <c r="R4698" s="29" t="str">
        <f>_xlfn._xlws.FILTER(辅助信息!D:D,辅助信息!E:E=B4698)</f>
        <v>五冶钢构龙泉东洪片区(70亩、85亩)住宅、商业及配套工程项目</v>
      </c>
    </row>
    <row r="4699" hidden="1" spans="2:18">
      <c r="B4699" s="137" t="s">
        <v>224</v>
      </c>
      <c r="C4699" s="72">
        <v>45950</v>
      </c>
      <c r="D4699" s="40" t="str">
        <f>VLOOKUP(B4699,辅助信息!E:K,7,FALSE)</f>
        <v>JWDDCD2025092400188</v>
      </c>
      <c r="E4699" s="40" t="str">
        <f>VLOOKUP(F4699,辅助信息!A:B,2,FALSE)</f>
        <v>螺纹钢</v>
      </c>
      <c r="F4699" s="40" t="s">
        <v>21</v>
      </c>
      <c r="G4699" s="36">
        <v>5</v>
      </c>
      <c r="H4699" s="136">
        <f>IF(SUMIFS('[1]2025年已发货'!$E:$E,'[1]2025年已发货'!$F:$F,C4699,'[1]2025年已发货'!$C:$C,F4699,'[1]2025年已发货'!$G:$G,I4699,'[1]2025年已发货'!$H:$H,J4699)=0,"未发货",SUMIFS('[1]2025年已发货'!$E:$E,'[1]2025年已发货'!$F:$F,C4699,'[1]2025年已发货'!$C:$C,F4699,'[1]2025年已发货'!$G:$G,I4699,'[1]2025年已发货'!$H:$H,J4699))</f>
        <v>3</v>
      </c>
      <c r="I4699" s="40" t="str">
        <f>VLOOKUP(B4699,辅助信息!E:I,3,FALSE)</f>
        <v>(五冶钢构龙泉东洪片区70亩住宅、商业及配套工程项目一标段)成都市龙泉驿外东洪路地铁2号线惠王陵地铁C口</v>
      </c>
      <c r="J4699" s="40" t="str">
        <f>VLOOKUP(B4699,辅助信息!E:I,4,FALSE)</f>
        <v>邹爱国</v>
      </c>
      <c r="K4699" s="40">
        <f>VLOOKUP(J4699,辅助信息!H:I,2,FALSE)</f>
        <v>13540231225</v>
      </c>
      <c r="L4699" s="111">
        <f>VLOOKUP(B4699,辅助信息!E:J,6,FALSE)</f>
        <v>0</v>
      </c>
      <c r="M4699" s="93">
        <v>45948</v>
      </c>
      <c r="O4699" s="64">
        <f ca="1" t="shared" si="228"/>
        <v>0</v>
      </c>
      <c r="P4699" s="64">
        <f ca="1" t="shared" si="229"/>
        <v>23</v>
      </c>
      <c r="Q4699" s="29" t="str">
        <f>VLOOKUP(B4699,辅助信息!E:M,9,FALSE)</f>
        <v>ZTWM-CDGS-XS-2025-0156-五冶钢构-2025年九月第一批次钢筋采购合同(三圣乡项目)-中铁物贸成都公司</v>
      </c>
      <c r="R4699" s="29" t="str">
        <f>_xlfn._xlws.FILTER(辅助信息!D:D,辅助信息!E:E=B4699)</f>
        <v>五冶钢构龙泉东洪片区(70亩、85亩)住宅、商业及配套工程项目</v>
      </c>
    </row>
    <row r="4700" hidden="1" spans="2:18">
      <c r="B4700" s="137" t="s">
        <v>224</v>
      </c>
      <c r="C4700" s="72">
        <v>45950</v>
      </c>
      <c r="D4700" s="40" t="str">
        <f>VLOOKUP(B4700,辅助信息!E:K,7,FALSE)</f>
        <v>JWDDCD2025092400188</v>
      </c>
      <c r="E4700" s="40" t="str">
        <f>VLOOKUP(F4700,辅助信息!A:B,2,FALSE)</f>
        <v>螺纹钢</v>
      </c>
      <c r="F4700" s="40" t="s">
        <v>58</v>
      </c>
      <c r="G4700" s="36">
        <v>5</v>
      </c>
      <c r="H4700" s="136">
        <f>IF(SUMIFS('[1]2025年已发货'!$E:$E,'[1]2025年已发货'!$F:$F,C4700,'[1]2025年已发货'!$C:$C,F4700,'[1]2025年已发货'!$G:$G,I4700,'[1]2025年已发货'!$H:$H,J4700)=0,"未发货",SUMIFS('[1]2025年已发货'!$E:$E,'[1]2025年已发货'!$F:$F,C4700,'[1]2025年已发货'!$C:$C,F4700,'[1]2025年已发货'!$G:$G,I4700,'[1]2025年已发货'!$H:$H,J4700))</f>
        <v>5</v>
      </c>
      <c r="I4700" s="40" t="str">
        <f>VLOOKUP(B4700,辅助信息!E:I,3,FALSE)</f>
        <v>(五冶钢构龙泉东洪片区70亩住宅、商业及配套工程项目一标段)成都市龙泉驿外东洪路地铁2号线惠王陵地铁C口</v>
      </c>
      <c r="J4700" s="40" t="str">
        <f>VLOOKUP(B4700,辅助信息!E:I,4,FALSE)</f>
        <v>邹爱国</v>
      </c>
      <c r="K4700" s="40">
        <f>VLOOKUP(J4700,辅助信息!H:I,2,FALSE)</f>
        <v>13540231225</v>
      </c>
      <c r="L4700" s="111">
        <f>VLOOKUP(B4700,辅助信息!E:J,6,FALSE)</f>
        <v>0</v>
      </c>
      <c r="M4700" s="93">
        <v>45948</v>
      </c>
      <c r="O4700" s="64">
        <f ca="1" t="shared" si="228"/>
        <v>0</v>
      </c>
      <c r="P4700" s="64">
        <f ca="1" t="shared" si="229"/>
        <v>23</v>
      </c>
      <c r="Q4700" s="29" t="str">
        <f>VLOOKUP(B4700,辅助信息!E:M,9,FALSE)</f>
        <v>ZTWM-CDGS-XS-2025-0156-五冶钢构-2025年九月第一批次钢筋采购合同(三圣乡项目)-中铁物贸成都公司</v>
      </c>
      <c r="R4700" s="29" t="str">
        <f>_xlfn._xlws.FILTER(辅助信息!D:D,辅助信息!E:E=B4700)</f>
        <v>五冶钢构龙泉东洪片区(70亩、85亩)住宅、商业及配套工程项目</v>
      </c>
    </row>
    <row r="4701" hidden="1" spans="2:18">
      <c r="B4701" s="137" t="s">
        <v>224</v>
      </c>
      <c r="C4701" s="72">
        <v>45950</v>
      </c>
      <c r="D4701" s="40" t="str">
        <f>VLOOKUP(B4701,辅助信息!E:K,7,FALSE)</f>
        <v>JWDDCD2025092400188</v>
      </c>
      <c r="E4701" s="40" t="str">
        <f>VLOOKUP(F4701,辅助信息!A:B,2,FALSE)</f>
        <v>螺纹钢</v>
      </c>
      <c r="F4701" s="40" t="s">
        <v>46</v>
      </c>
      <c r="G4701" s="36">
        <v>10</v>
      </c>
      <c r="H4701" s="136">
        <f>IF(SUMIFS('[1]2025年已发货'!$E:$E,'[1]2025年已发货'!$F:$F,C4701,'[1]2025年已发货'!$C:$C,F4701,'[1]2025年已发货'!$G:$G,I4701,'[1]2025年已发货'!$H:$H,J4701)=0,"未发货",SUMIFS('[1]2025年已发货'!$E:$E,'[1]2025年已发货'!$F:$F,C4701,'[1]2025年已发货'!$C:$C,F4701,'[1]2025年已发货'!$G:$G,I4701,'[1]2025年已发货'!$H:$H,J4701))</f>
        <v>12</v>
      </c>
      <c r="I4701" s="40" t="str">
        <f>VLOOKUP(B4701,辅助信息!E:I,3,FALSE)</f>
        <v>(五冶钢构龙泉东洪片区70亩住宅、商业及配套工程项目一标段)成都市龙泉驿外东洪路地铁2号线惠王陵地铁C口</v>
      </c>
      <c r="J4701" s="40" t="str">
        <f>VLOOKUP(B4701,辅助信息!E:I,4,FALSE)</f>
        <v>邹爱国</v>
      </c>
      <c r="K4701" s="40">
        <f>VLOOKUP(J4701,辅助信息!H:I,2,FALSE)</f>
        <v>13540231225</v>
      </c>
      <c r="L4701" s="111">
        <f>VLOOKUP(B4701,辅助信息!E:J,6,FALSE)</f>
        <v>0</v>
      </c>
      <c r="M4701" s="93">
        <v>45948</v>
      </c>
      <c r="O4701" s="64">
        <f ca="1" t="shared" si="228"/>
        <v>0</v>
      </c>
      <c r="P4701" s="64">
        <f ca="1" t="shared" si="229"/>
        <v>23</v>
      </c>
      <c r="Q4701" s="29" t="str">
        <f>VLOOKUP(B4701,辅助信息!E:M,9,FALSE)</f>
        <v>ZTWM-CDGS-XS-2025-0156-五冶钢构-2025年九月第一批次钢筋采购合同(三圣乡项目)-中铁物贸成都公司</v>
      </c>
      <c r="R4701" s="29" t="str">
        <f>_xlfn._xlws.FILTER(辅助信息!D:D,辅助信息!E:E=B4701)</f>
        <v>五冶钢构龙泉东洪片区(70亩、85亩)住宅、商业及配套工程项目</v>
      </c>
    </row>
    <row r="4702" hidden="1" spans="2:18">
      <c r="B4702" s="137" t="s">
        <v>224</v>
      </c>
      <c r="C4702" s="72">
        <v>45950</v>
      </c>
      <c r="D4702" s="40" t="str">
        <f>VLOOKUP(B4702,辅助信息!E:K,7,FALSE)</f>
        <v>JWDDCD2025092400188</v>
      </c>
      <c r="E4702" s="40" t="str">
        <f>VLOOKUP(F4702,辅助信息!A:B,2,FALSE)</f>
        <v>螺纹钢</v>
      </c>
      <c r="F4702" s="40" t="s">
        <v>22</v>
      </c>
      <c r="G4702" s="36">
        <v>5</v>
      </c>
      <c r="H4702" s="136">
        <f>IF(SUMIFS('[1]2025年已发货'!$E:$E,'[1]2025年已发货'!$F:$F,C4702,'[1]2025年已发货'!$C:$C,F4702,'[1]2025年已发货'!$G:$G,I4702,'[1]2025年已发货'!$H:$H,J4702)=0,"未发货",SUMIFS('[1]2025年已发货'!$E:$E,'[1]2025年已发货'!$F:$F,C4702,'[1]2025年已发货'!$C:$C,F4702,'[1]2025年已发货'!$G:$G,I4702,'[1]2025年已发货'!$H:$H,J4702))</f>
        <v>5</v>
      </c>
      <c r="I4702" s="40" t="str">
        <f>VLOOKUP(B4702,辅助信息!E:I,3,FALSE)</f>
        <v>(五冶钢构龙泉东洪片区70亩住宅、商业及配套工程项目一标段)成都市龙泉驿外东洪路地铁2号线惠王陵地铁C口</v>
      </c>
      <c r="J4702" s="40" t="str">
        <f>VLOOKUP(B4702,辅助信息!E:I,4,FALSE)</f>
        <v>邹爱国</v>
      </c>
      <c r="K4702" s="40">
        <f>VLOOKUP(J4702,辅助信息!H:I,2,FALSE)</f>
        <v>13540231225</v>
      </c>
      <c r="L4702" s="111">
        <f>VLOOKUP(B4702,辅助信息!E:J,6,FALSE)</f>
        <v>0</v>
      </c>
      <c r="M4702" s="93">
        <v>45948</v>
      </c>
      <c r="O4702" s="64">
        <f ca="1" t="shared" si="228"/>
        <v>0</v>
      </c>
      <c r="P4702" s="64">
        <f ca="1" t="shared" si="229"/>
        <v>23</v>
      </c>
      <c r="Q4702" s="29" t="str">
        <f>VLOOKUP(B4702,辅助信息!E:M,9,FALSE)</f>
        <v>ZTWM-CDGS-XS-2025-0156-五冶钢构-2025年九月第一批次钢筋采购合同(三圣乡项目)-中铁物贸成都公司</v>
      </c>
      <c r="R4702" s="29" t="str">
        <f>_xlfn._xlws.FILTER(辅助信息!D:D,辅助信息!E:E=B4702)</f>
        <v>五冶钢构龙泉东洪片区(70亩、85亩)住宅、商业及配套工程项目</v>
      </c>
    </row>
    <row r="4703" hidden="1" spans="2:18">
      <c r="B4703" s="137" t="s">
        <v>203</v>
      </c>
      <c r="C4703" s="72">
        <v>45948</v>
      </c>
      <c r="D4703" s="40" t="str">
        <f>VLOOKUP(B4703,辅助信息!E:K,7,FALSE)</f>
        <v>JWDDCD2025102100479</v>
      </c>
      <c r="E4703" s="40" t="str">
        <f>VLOOKUP(F4703,辅助信息!A:B,2,FALSE)</f>
        <v>螺纹钢</v>
      </c>
      <c r="F4703" s="40" t="s">
        <v>32</v>
      </c>
      <c r="G4703" s="36">
        <v>10</v>
      </c>
      <c r="H4703" s="136">
        <f>IF(SUMIFS('[1]2025年已发货'!$E:$E,'[1]2025年已发货'!$F:$F,C4703,'[1]2025年已发货'!$C:$C,F4703,'[1]2025年已发货'!$G:$G,I4703,'[1]2025年已发货'!$H:$H,J4703)=0,"未发货",SUMIFS('[1]2025年已发货'!$E:$E,'[1]2025年已发货'!$F:$F,C4703,'[1]2025年已发货'!$C:$C,F4703,'[1]2025年已发货'!$G:$G,I4703,'[1]2025年已发货'!$H:$H,J4703))</f>
        <v>11</v>
      </c>
      <c r="I4703" s="40" t="str">
        <f>VLOOKUP(B4703,辅助信息!E:I,3,FALSE)</f>
        <v>(五冶建设空港兴城怡心街道83亩项目)成都市双流区怡心街道高峰社区一组剑和路一段空港兴城怡心街道83亩项目中国五冶项目部</v>
      </c>
      <c r="J4703" s="40" t="str">
        <f>VLOOKUP(B4703,辅助信息!E:I,4,FALSE)</f>
        <v>王刚</v>
      </c>
      <c r="K4703" s="40">
        <f>VLOOKUP(J4703,辅助信息!H:I,2,FALSE)</f>
        <v>15881190525</v>
      </c>
      <c r="L4703" s="111" t="str">
        <f>VLOOKUP(B4703,辅助信息!E:J,6,FALSE)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703" s="64" t="str">
        <f ca="1" t="shared" si="228"/>
        <v/>
      </c>
      <c r="P4703" s="64" t="str">
        <f ca="1" t="shared" si="229"/>
        <v/>
      </c>
      <c r="Q4703" s="29" t="str">
        <f>VLOOKUP(B4703,辅助信息!E:M,9,FALSE)</f>
        <v>ZTWM-CDGS-XS-2025-0073-五冶天府-成都怡心湖片区及龙泉驿医院等项目</v>
      </c>
      <c r="R4703" s="29" t="str">
        <f>_xlfn._xlws.FILTER(辅助信息!D:D,辅助信息!E:E=B4703)</f>
        <v>五冶建设空港兴城怡心街道83亩项目</v>
      </c>
    </row>
    <row r="4704" hidden="1" spans="2:18">
      <c r="B4704" s="137" t="s">
        <v>203</v>
      </c>
      <c r="C4704" s="72">
        <v>45948</v>
      </c>
      <c r="D4704" s="40" t="str">
        <f>VLOOKUP(B4704,辅助信息!E:K,7,FALSE)</f>
        <v>JWDDCD2025102100479</v>
      </c>
      <c r="E4704" s="40" t="str">
        <f>VLOOKUP(F4704,辅助信息!A:B,2,FALSE)</f>
        <v>螺纹钢</v>
      </c>
      <c r="F4704" s="40" t="s">
        <v>33</v>
      </c>
      <c r="G4704" s="36">
        <v>10</v>
      </c>
      <c r="H4704" s="136">
        <f>IF(SUMIFS('[1]2025年已发货'!$E:$E,'[1]2025年已发货'!$F:$F,C4704,'[1]2025年已发货'!$C:$C,F4704,'[1]2025年已发货'!$G:$G,I4704,'[1]2025年已发货'!$H:$H,J4704)=0,"未发货",SUMIFS('[1]2025年已发货'!$E:$E,'[1]2025年已发货'!$F:$F,C4704,'[1]2025年已发货'!$C:$C,F4704,'[1]2025年已发货'!$G:$G,I4704,'[1]2025年已发货'!$H:$H,J4704))</f>
        <v>13</v>
      </c>
      <c r="I4704" s="40" t="str">
        <f>VLOOKUP(B4704,辅助信息!E:I,3,FALSE)</f>
        <v>(五冶建设空港兴城怡心街道83亩项目)成都市双流区怡心街道高峰社区一组剑和路一段空港兴城怡心街道83亩项目中国五冶项目部</v>
      </c>
      <c r="J4704" s="40" t="str">
        <f>VLOOKUP(B4704,辅助信息!E:I,4,FALSE)</f>
        <v>王刚</v>
      </c>
      <c r="K4704" s="40">
        <f>VLOOKUP(J4704,辅助信息!H:I,2,FALSE)</f>
        <v>15881190525</v>
      </c>
      <c r="L4704" s="111" t="str">
        <f>VLOOKUP(B4704,辅助信息!E:J,6,FALSE)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704" s="64" t="str">
        <f ca="1" t="shared" ref="O4704:O4767" si="230">IF(OR(M4704="",N4704&lt;&gt;""),"",MAX(M4704-TODAY(),0))</f>
        <v/>
      </c>
      <c r="P4704" s="64" t="str">
        <f ca="1" t="shared" ref="P4704:P4767" si="231">IF(M4704="","",IF(N4704&lt;&gt;"",MAX(N4704-M4704,0),IF(TODAY()&gt;M4704,TODAY()-M4704,0)))</f>
        <v/>
      </c>
      <c r="Q4704" s="29" t="str">
        <f>VLOOKUP(B4704,辅助信息!E:M,9,FALSE)</f>
        <v>ZTWM-CDGS-XS-2025-0073-五冶天府-成都怡心湖片区及龙泉驿医院等项目</v>
      </c>
      <c r="R4704" s="29" t="str">
        <f>_xlfn._xlws.FILTER(辅助信息!D:D,辅助信息!E:E=B4704)</f>
        <v>五冶建设空港兴城怡心街道83亩项目</v>
      </c>
    </row>
    <row r="4705" hidden="1" spans="2:18">
      <c r="B4705" s="137" t="s">
        <v>112</v>
      </c>
      <c r="C4705" s="72">
        <v>45950</v>
      </c>
      <c r="D4705" s="40" t="str">
        <f>VLOOKUP(B4705,辅助信息!E:K,7,FALSE)</f>
        <v>JWDDCD2025052800131</v>
      </c>
      <c r="E4705" s="40" t="str">
        <f>VLOOKUP(F4705,辅助信息!A:B,2,FALSE)</f>
        <v>盘螺</v>
      </c>
      <c r="F4705" s="40" t="s">
        <v>49</v>
      </c>
      <c r="G4705" s="36">
        <v>9</v>
      </c>
      <c r="H4705" s="136" t="str">
        <f>IF(SUMIFS('[1]2025年已发货'!$E:$E,'[1]2025年已发货'!$F:$F,C4705,'[1]2025年已发货'!$C:$C,F4705,'[1]2025年已发货'!$G:$G,I4705,'[1]2025年已发货'!$H:$H,J4705)=0,"未发货",SUMIFS('[1]2025年已发货'!$E:$E,'[1]2025年已发货'!$F:$F,C4705,'[1]2025年已发货'!$C:$C,F4705,'[1]2025年已发货'!$G:$G,I4705,'[1]2025年已发货'!$H:$H,J4705))</f>
        <v>未发货</v>
      </c>
      <c r="I4705" s="40" t="str">
        <f>VLOOKUP(B4705,辅助信息!E:I,3,FALSE)</f>
        <v>（商投建工达州中医药科技园-4工区-10号楼）达州市通川区达州中医药职业学院犀牛大道北段</v>
      </c>
      <c r="J4705" s="40" t="str">
        <f>VLOOKUP(B4705,辅助信息!E:I,4,FALSE)</f>
        <v>张扬</v>
      </c>
      <c r="K4705" s="40">
        <f>VLOOKUP(J4705,辅助信息!H:I,2,FALSE)</f>
        <v>18381904567</v>
      </c>
      <c r="L4705" s="111" t="str">
        <f>VLOOKUP(B4705,辅助信息!E:J,6,FALSE)</f>
        <v>控制炉批号！多了现场不收！,优先安排达钢,提前联系到场规格及数量</v>
      </c>
      <c r="M4705" s="93">
        <v>45948</v>
      </c>
      <c r="O4705" s="64">
        <f ca="1" t="shared" si="230"/>
        <v>0</v>
      </c>
      <c r="P4705" s="64">
        <f ca="1" t="shared" si="231"/>
        <v>23</v>
      </c>
      <c r="Q4705" s="29" t="str">
        <f>VLOOKUP(B4705,辅助信息!E:M,9,FALSE)</f>
        <v>ZTWM-CDGS-XS-2024-0134-商投建工达州中医药科技成果示范园项目</v>
      </c>
      <c r="R4705" s="29" t="str">
        <f>_xlfn._xlws.FILTER(辅助信息!D:D,辅助信息!E:E=B4705)</f>
        <v>商投建工达州中医药科技园</v>
      </c>
    </row>
    <row r="4706" hidden="1" spans="2:18">
      <c r="B4706" s="137" t="s">
        <v>112</v>
      </c>
      <c r="C4706" s="72">
        <v>45950</v>
      </c>
      <c r="D4706" s="40" t="str">
        <f>VLOOKUP(B4706,辅助信息!E:K,7,FALSE)</f>
        <v>JWDDCD2025052800131</v>
      </c>
      <c r="E4706" s="40" t="str">
        <f>VLOOKUP(F4706,辅助信息!A:B,2,FALSE)</f>
        <v>盘螺</v>
      </c>
      <c r="F4706" s="40" t="s">
        <v>40</v>
      </c>
      <c r="G4706" s="36">
        <v>24</v>
      </c>
      <c r="H4706" s="136">
        <f>IF(SUMIFS('[1]2025年已发货'!$E:$E,'[1]2025年已发货'!$F:$F,C4706,'[1]2025年已发货'!$C:$C,F4706,'[1]2025年已发货'!$G:$G,I4706,'[1]2025年已发货'!$H:$H,J4706)=0,"未发货",SUMIFS('[1]2025年已发货'!$E:$E,'[1]2025年已发货'!$F:$F,C4706,'[1]2025年已发货'!$C:$C,F4706,'[1]2025年已发货'!$G:$G,I4706,'[1]2025年已发货'!$H:$H,J4706))</f>
        <v>24</v>
      </c>
      <c r="I4706" s="40" t="str">
        <f>VLOOKUP(B4706,辅助信息!E:I,3,FALSE)</f>
        <v>（商投建工达州中医药科技园-4工区-10号楼）达州市通川区达州中医药职业学院犀牛大道北段</v>
      </c>
      <c r="J4706" s="40" t="str">
        <f>VLOOKUP(B4706,辅助信息!E:I,4,FALSE)</f>
        <v>张扬</v>
      </c>
      <c r="K4706" s="40">
        <f>VLOOKUP(J4706,辅助信息!H:I,2,FALSE)</f>
        <v>18381904567</v>
      </c>
      <c r="L4706" s="111" t="str">
        <f>VLOOKUP(B4706,辅助信息!E:J,6,FALSE)</f>
        <v>控制炉批号！多了现场不收！,优先安排达钢,提前联系到场规格及数量</v>
      </c>
      <c r="M4706" s="93">
        <v>45948</v>
      </c>
      <c r="O4706" s="64">
        <f ca="1" t="shared" si="230"/>
        <v>0</v>
      </c>
      <c r="P4706" s="64">
        <f ca="1" t="shared" si="231"/>
        <v>23</v>
      </c>
      <c r="Q4706" s="29" t="str">
        <f>VLOOKUP(B4706,辅助信息!E:M,9,FALSE)</f>
        <v>ZTWM-CDGS-XS-2024-0134-商投建工达州中医药科技成果示范园项目</v>
      </c>
      <c r="R4706" s="29" t="str">
        <f>_xlfn._xlws.FILTER(辅助信息!D:D,辅助信息!E:E=B4706)</f>
        <v>商投建工达州中医药科技园</v>
      </c>
    </row>
    <row r="4707" hidden="1" spans="2:18">
      <c r="B4707" s="137" t="s">
        <v>112</v>
      </c>
      <c r="C4707" s="72">
        <v>45950</v>
      </c>
      <c r="D4707" s="40" t="str">
        <f>VLOOKUP(B4707,辅助信息!E:K,7,FALSE)</f>
        <v>JWDDCD2025052800131</v>
      </c>
      <c r="E4707" s="40" t="str">
        <f>VLOOKUP(F4707,辅助信息!A:B,2,FALSE)</f>
        <v>盘螺</v>
      </c>
      <c r="F4707" s="40" t="s">
        <v>41</v>
      </c>
      <c r="G4707" s="36">
        <v>16</v>
      </c>
      <c r="H4707" s="136">
        <f>IF(SUMIFS('[1]2025年已发货'!$E:$E,'[1]2025年已发货'!$F:$F,C4707,'[1]2025年已发货'!$C:$C,F4707,'[1]2025年已发货'!$G:$G,I4707,'[1]2025年已发货'!$H:$H,J4707)=0,"未发货",SUMIFS('[1]2025年已发货'!$E:$E,'[1]2025年已发货'!$F:$F,C4707,'[1]2025年已发货'!$C:$C,F4707,'[1]2025年已发货'!$G:$G,I4707,'[1]2025年已发货'!$H:$H,J4707))</f>
        <v>16</v>
      </c>
      <c r="I4707" s="40" t="str">
        <f>VLOOKUP(B4707,辅助信息!E:I,3,FALSE)</f>
        <v>（商投建工达州中医药科技园-4工区-10号楼）达州市通川区达州中医药职业学院犀牛大道北段</v>
      </c>
      <c r="J4707" s="40" t="str">
        <f>VLOOKUP(B4707,辅助信息!E:I,4,FALSE)</f>
        <v>张扬</v>
      </c>
      <c r="K4707" s="40">
        <f>VLOOKUP(J4707,辅助信息!H:I,2,FALSE)</f>
        <v>18381904567</v>
      </c>
      <c r="L4707" s="111" t="str">
        <f>VLOOKUP(B4707,辅助信息!E:J,6,FALSE)</f>
        <v>控制炉批号！多了现场不收！,优先安排达钢,提前联系到场规格及数量</v>
      </c>
      <c r="M4707" s="93">
        <v>45948</v>
      </c>
      <c r="O4707" s="64">
        <f ca="1" t="shared" si="230"/>
        <v>0</v>
      </c>
      <c r="P4707" s="64">
        <f ca="1" t="shared" si="231"/>
        <v>23</v>
      </c>
      <c r="Q4707" s="29" t="str">
        <f>VLOOKUP(B4707,辅助信息!E:M,9,FALSE)</f>
        <v>ZTWM-CDGS-XS-2024-0134-商投建工达州中医药科技成果示范园项目</v>
      </c>
      <c r="R4707" s="29" t="str">
        <f>_xlfn._xlws.FILTER(辅助信息!D:D,辅助信息!E:E=B4707)</f>
        <v>商投建工达州中医药科技园</v>
      </c>
    </row>
    <row r="4708" hidden="1" spans="2:18">
      <c r="B4708" s="137" t="s">
        <v>112</v>
      </c>
      <c r="C4708" s="72">
        <v>45950</v>
      </c>
      <c r="D4708" s="40" t="str">
        <f>VLOOKUP(B4708,辅助信息!E:K,7,FALSE)</f>
        <v>JWDDCD2025052800131</v>
      </c>
      <c r="E4708" s="40" t="str">
        <f>VLOOKUP(F4708,辅助信息!A:B,2,FALSE)</f>
        <v>螺纹钢</v>
      </c>
      <c r="F4708" s="40" t="s">
        <v>45</v>
      </c>
      <c r="G4708" s="36">
        <v>9</v>
      </c>
      <c r="H4708" s="136">
        <f>IF(SUMIFS('[1]2025年已发货'!$E:$E,'[1]2025年已发货'!$F:$F,C4708,'[1]2025年已发货'!$C:$C,F4708,'[1]2025年已发货'!$G:$G,I4708,'[1]2025年已发货'!$H:$H,J4708)=0,"未发货",SUMIFS('[1]2025年已发货'!$E:$E,'[1]2025年已发货'!$F:$F,C4708,'[1]2025年已发货'!$C:$C,F4708,'[1]2025年已发货'!$G:$G,I4708,'[1]2025年已发货'!$H:$H,J4708))</f>
        <v>9</v>
      </c>
      <c r="I4708" s="40" t="str">
        <f>VLOOKUP(B4708,辅助信息!E:I,3,FALSE)</f>
        <v>（商投建工达州中医药科技园-4工区-10号楼）达州市通川区达州中医药职业学院犀牛大道北段</v>
      </c>
      <c r="J4708" s="40" t="str">
        <f>VLOOKUP(B4708,辅助信息!E:I,4,FALSE)</f>
        <v>张扬</v>
      </c>
      <c r="K4708" s="40">
        <f>VLOOKUP(J4708,辅助信息!H:I,2,FALSE)</f>
        <v>18381904567</v>
      </c>
      <c r="L4708" s="111" t="str">
        <f>VLOOKUP(B4708,辅助信息!E:J,6,FALSE)</f>
        <v>控制炉批号！多了现场不收！,优先安排达钢,提前联系到场规格及数量</v>
      </c>
      <c r="M4708" s="93">
        <v>45948</v>
      </c>
      <c r="O4708" s="64">
        <f ca="1" t="shared" si="230"/>
        <v>0</v>
      </c>
      <c r="P4708" s="64">
        <f ca="1" t="shared" si="231"/>
        <v>23</v>
      </c>
      <c r="Q4708" s="29" t="str">
        <f>VLOOKUP(B4708,辅助信息!E:M,9,FALSE)</f>
        <v>ZTWM-CDGS-XS-2024-0134-商投建工达州中医药科技成果示范园项目</v>
      </c>
      <c r="R4708" s="29" t="str">
        <f>_xlfn._xlws.FILTER(辅助信息!D:D,辅助信息!E:E=B4708)</f>
        <v>商投建工达州中医药科技园</v>
      </c>
    </row>
    <row r="4709" hidden="1" spans="2:18">
      <c r="B4709" s="137" t="s">
        <v>112</v>
      </c>
      <c r="C4709" s="72">
        <v>45950</v>
      </c>
      <c r="D4709" s="40" t="str">
        <f>VLOOKUP(B4709,辅助信息!E:K,7,FALSE)</f>
        <v>JWDDCD2025052800131</v>
      </c>
      <c r="E4709" s="40" t="str">
        <f>VLOOKUP(F4709,辅助信息!A:B,2,FALSE)</f>
        <v>螺纹钢</v>
      </c>
      <c r="F4709" s="40" t="s">
        <v>21</v>
      </c>
      <c r="G4709" s="36">
        <v>9</v>
      </c>
      <c r="H4709" s="136" t="str">
        <f>IF(SUMIFS('[1]2025年已发货'!$E:$E,'[1]2025年已发货'!$F:$F,C4709,'[1]2025年已发货'!$C:$C,F4709,'[1]2025年已发货'!$G:$G,I4709,'[1]2025年已发货'!$H:$H,J4709)=0,"未发货",SUMIFS('[1]2025年已发货'!$E:$E,'[1]2025年已发货'!$F:$F,C4709,'[1]2025年已发货'!$C:$C,F4709,'[1]2025年已发货'!$G:$G,I4709,'[1]2025年已发货'!$H:$H,J4709))</f>
        <v>未发货</v>
      </c>
      <c r="I4709" s="40" t="str">
        <f>VLOOKUP(B4709,辅助信息!E:I,3,FALSE)</f>
        <v>（商投建工达州中医药科技园-4工区-10号楼）达州市通川区达州中医药职业学院犀牛大道北段</v>
      </c>
      <c r="J4709" s="40" t="str">
        <f>VLOOKUP(B4709,辅助信息!E:I,4,FALSE)</f>
        <v>张扬</v>
      </c>
      <c r="K4709" s="40">
        <f>VLOOKUP(J4709,辅助信息!H:I,2,FALSE)</f>
        <v>18381904567</v>
      </c>
      <c r="L4709" s="111" t="str">
        <f>VLOOKUP(B4709,辅助信息!E:J,6,FALSE)</f>
        <v>控制炉批号！多了现场不收！,优先安排达钢,提前联系到场规格及数量</v>
      </c>
      <c r="M4709" s="93">
        <v>45948</v>
      </c>
      <c r="O4709" s="64">
        <f ca="1" t="shared" si="230"/>
        <v>0</v>
      </c>
      <c r="P4709" s="64">
        <f ca="1" t="shared" si="231"/>
        <v>23</v>
      </c>
      <c r="Q4709" s="29" t="str">
        <f>VLOOKUP(B4709,辅助信息!E:M,9,FALSE)</f>
        <v>ZTWM-CDGS-XS-2024-0134-商投建工达州中医药科技成果示范园项目</v>
      </c>
      <c r="R4709" s="29" t="str">
        <f>_xlfn._xlws.FILTER(辅助信息!D:D,辅助信息!E:E=B4709)</f>
        <v>商投建工达州中医药科技园</v>
      </c>
    </row>
    <row r="4710" hidden="1" spans="2:18">
      <c r="B4710" s="137" t="s">
        <v>112</v>
      </c>
      <c r="C4710" s="72">
        <v>45950</v>
      </c>
      <c r="D4710" s="40" t="str">
        <f>VLOOKUP(B4710,辅助信息!E:K,7,FALSE)</f>
        <v>JWDDCD2025052800131</v>
      </c>
      <c r="E4710" s="40" t="str">
        <f>VLOOKUP(F4710,辅助信息!A:B,2,FALSE)</f>
        <v>螺纹钢</v>
      </c>
      <c r="F4710" s="40" t="s">
        <v>58</v>
      </c>
      <c r="G4710" s="36">
        <v>9</v>
      </c>
      <c r="H4710" s="136" t="str">
        <f>IF(SUMIFS('[1]2025年已发货'!$E:$E,'[1]2025年已发货'!$F:$F,C4710,'[1]2025年已发货'!$C:$C,F4710,'[1]2025年已发货'!$G:$G,I4710,'[1]2025年已发货'!$H:$H,J4710)=0,"未发货",SUMIFS('[1]2025年已发货'!$E:$E,'[1]2025年已发货'!$F:$F,C4710,'[1]2025年已发货'!$C:$C,F4710,'[1]2025年已发货'!$G:$G,I4710,'[1]2025年已发货'!$H:$H,J4710))</f>
        <v>未发货</v>
      </c>
      <c r="I4710" s="40" t="str">
        <f>VLOOKUP(B4710,辅助信息!E:I,3,FALSE)</f>
        <v>（商投建工达州中医药科技园-4工区-10号楼）达州市通川区达州中医药职业学院犀牛大道北段</v>
      </c>
      <c r="J4710" s="40" t="str">
        <f>VLOOKUP(B4710,辅助信息!E:I,4,FALSE)</f>
        <v>张扬</v>
      </c>
      <c r="K4710" s="40">
        <f>VLOOKUP(J4710,辅助信息!H:I,2,FALSE)</f>
        <v>18381904567</v>
      </c>
      <c r="L4710" s="111" t="str">
        <f>VLOOKUP(B4710,辅助信息!E:J,6,FALSE)</f>
        <v>控制炉批号！多了现场不收！,优先安排达钢,提前联系到场规格及数量</v>
      </c>
      <c r="M4710" s="93">
        <v>45948</v>
      </c>
      <c r="O4710" s="64">
        <f ca="1" t="shared" si="230"/>
        <v>0</v>
      </c>
      <c r="P4710" s="64">
        <f ca="1" t="shared" si="231"/>
        <v>23</v>
      </c>
      <c r="Q4710" s="29" t="str">
        <f>VLOOKUP(B4710,辅助信息!E:M,9,FALSE)</f>
        <v>ZTWM-CDGS-XS-2024-0134-商投建工达州中医药科技成果示范园项目</v>
      </c>
      <c r="R4710" s="29" t="str">
        <f>_xlfn._xlws.FILTER(辅助信息!D:D,辅助信息!E:E=B4710)</f>
        <v>商投建工达州中医药科技园</v>
      </c>
    </row>
    <row r="4711" hidden="1" spans="2:18">
      <c r="B4711" s="137" t="s">
        <v>112</v>
      </c>
      <c r="C4711" s="72">
        <v>45950</v>
      </c>
      <c r="D4711" s="40" t="str">
        <f>VLOOKUP(B4711,辅助信息!E:K,7,FALSE)</f>
        <v>JWDDCD2025052800131</v>
      </c>
      <c r="E4711" s="40" t="str">
        <f>VLOOKUP(F4711,辅助信息!A:B,2,FALSE)</f>
        <v>螺纹钢</v>
      </c>
      <c r="F4711" s="40" t="s">
        <v>46</v>
      </c>
      <c r="G4711" s="36">
        <v>6</v>
      </c>
      <c r="H4711" s="136">
        <f>IF(SUMIFS('[1]2025年已发货'!$E:$E,'[1]2025年已发货'!$F:$F,C4711,'[1]2025年已发货'!$C:$C,F4711,'[1]2025年已发货'!$G:$G,I4711,'[1]2025年已发货'!$H:$H,J4711)=0,"未发货",SUMIFS('[1]2025年已发货'!$E:$E,'[1]2025年已发货'!$F:$F,C4711,'[1]2025年已发货'!$C:$C,F4711,'[1]2025年已发货'!$G:$G,I4711,'[1]2025年已发货'!$H:$H,J4711))</f>
        <v>5</v>
      </c>
      <c r="I4711" s="40" t="str">
        <f>VLOOKUP(B4711,辅助信息!E:I,3,FALSE)</f>
        <v>（商投建工达州中医药科技园-4工区-10号楼）达州市通川区达州中医药职业学院犀牛大道北段</v>
      </c>
      <c r="J4711" s="40" t="str">
        <f>VLOOKUP(B4711,辅助信息!E:I,4,FALSE)</f>
        <v>张扬</v>
      </c>
      <c r="K4711" s="40">
        <f>VLOOKUP(J4711,辅助信息!H:I,2,FALSE)</f>
        <v>18381904567</v>
      </c>
      <c r="L4711" s="111" t="str">
        <f>VLOOKUP(B4711,辅助信息!E:J,6,FALSE)</f>
        <v>控制炉批号！多了现场不收！,优先安排达钢,提前联系到场规格及数量</v>
      </c>
      <c r="M4711" s="93">
        <v>45948</v>
      </c>
      <c r="O4711" s="64">
        <f ca="1" t="shared" si="230"/>
        <v>0</v>
      </c>
      <c r="P4711" s="64">
        <f ca="1" t="shared" si="231"/>
        <v>23</v>
      </c>
      <c r="Q4711" s="29" t="str">
        <f>VLOOKUP(B4711,辅助信息!E:M,9,FALSE)</f>
        <v>ZTWM-CDGS-XS-2024-0134-商投建工达州中医药科技成果示范园项目</v>
      </c>
      <c r="R4711" s="29" t="str">
        <f>_xlfn._xlws.FILTER(辅助信息!D:D,辅助信息!E:E=B4711)</f>
        <v>商投建工达州中医药科技园</v>
      </c>
    </row>
    <row r="4712" hidden="1" spans="2:18">
      <c r="B4712" s="137" t="s">
        <v>112</v>
      </c>
      <c r="C4712" s="72">
        <v>45950</v>
      </c>
      <c r="D4712" s="40" t="str">
        <f>VLOOKUP(B4712,辅助信息!E:K,7,FALSE)</f>
        <v>JWDDCD2025052800131</v>
      </c>
      <c r="E4712" s="40" t="str">
        <f>VLOOKUP(F4712,辅助信息!A:B,2,FALSE)</f>
        <v>螺纹钢</v>
      </c>
      <c r="F4712" s="40" t="s">
        <v>22</v>
      </c>
      <c r="G4712" s="36">
        <v>9</v>
      </c>
      <c r="H4712" s="136" t="str">
        <f>IF(SUMIFS('[1]2025年已发货'!$E:$E,'[1]2025年已发货'!$F:$F,C4712,'[1]2025年已发货'!$C:$C,F4712,'[1]2025年已发货'!$G:$G,I4712,'[1]2025年已发货'!$H:$H,J4712)=0,"未发货",SUMIFS('[1]2025年已发货'!$E:$E,'[1]2025年已发货'!$F:$F,C4712,'[1]2025年已发货'!$C:$C,F4712,'[1]2025年已发货'!$G:$G,I4712,'[1]2025年已发货'!$H:$H,J4712))</f>
        <v>未发货</v>
      </c>
      <c r="I4712" s="40" t="str">
        <f>VLOOKUP(B4712,辅助信息!E:I,3,FALSE)</f>
        <v>（商投建工达州中医药科技园-4工区-10号楼）达州市通川区达州中医药职业学院犀牛大道北段</v>
      </c>
      <c r="J4712" s="40" t="str">
        <f>VLOOKUP(B4712,辅助信息!E:I,4,FALSE)</f>
        <v>张扬</v>
      </c>
      <c r="K4712" s="40">
        <f>VLOOKUP(J4712,辅助信息!H:I,2,FALSE)</f>
        <v>18381904567</v>
      </c>
      <c r="L4712" s="111" t="str">
        <f>VLOOKUP(B4712,辅助信息!E:J,6,FALSE)</f>
        <v>控制炉批号！多了现场不收！,优先安排达钢,提前联系到场规格及数量</v>
      </c>
      <c r="M4712" s="93">
        <v>45948</v>
      </c>
      <c r="O4712" s="64">
        <f ca="1" t="shared" si="230"/>
        <v>0</v>
      </c>
      <c r="P4712" s="64">
        <f ca="1" t="shared" si="231"/>
        <v>23</v>
      </c>
      <c r="Q4712" s="29" t="str">
        <f>VLOOKUP(B4712,辅助信息!E:M,9,FALSE)</f>
        <v>ZTWM-CDGS-XS-2024-0134-商投建工达州中医药科技成果示范园项目</v>
      </c>
      <c r="R4712" s="29" t="str">
        <f>_xlfn._xlws.FILTER(辅助信息!D:D,辅助信息!E:E=B4712)</f>
        <v>商投建工达州中医药科技园</v>
      </c>
    </row>
    <row r="4713" hidden="1" spans="2:18">
      <c r="B4713" s="137" t="s">
        <v>47</v>
      </c>
      <c r="C4713" s="72">
        <v>45950</v>
      </c>
      <c r="D4713" s="40" t="str">
        <f>VLOOKUP(B4713,辅助信息!E:K,7,FALSE)</f>
        <v>JWDDCD2025052800131</v>
      </c>
      <c r="E4713" s="40" t="str">
        <f>VLOOKUP(F4713,辅助信息!A:B,2,FALSE)</f>
        <v>高线</v>
      </c>
      <c r="F4713" s="40" t="s">
        <v>57</v>
      </c>
      <c r="G4713" s="36">
        <v>9</v>
      </c>
      <c r="H4713" s="136" t="str">
        <f>IF(SUMIFS('[1]2025年已发货'!$E:$E,'[1]2025年已发货'!$F:$F,C4713,'[1]2025年已发货'!$C:$C,F4713,'[1]2025年已发货'!$G:$G,I4713,'[1]2025年已发货'!$H:$H,J4713)=0,"未发货",SUMIFS('[1]2025年已发货'!$E:$E,'[1]2025年已发货'!$F:$F,C4713,'[1]2025年已发货'!$C:$C,F4713,'[1]2025年已发货'!$G:$G,I4713,'[1]2025年已发货'!$H:$H,J4713))</f>
        <v>未发货</v>
      </c>
      <c r="I4713" s="40" t="str">
        <f>VLOOKUP(B4713,辅助信息!E:I,3,FALSE)</f>
        <v>（商投建工达州中医药科技园-1工区）达州市通川区达州中医药职业学院犀牛大道北段</v>
      </c>
      <c r="J4713" s="40" t="str">
        <f>VLOOKUP(B4713,辅助信息!E:I,4,FALSE)</f>
        <v>程黄刚</v>
      </c>
      <c r="K4713" s="40">
        <f>VLOOKUP(J4713,辅助信息!H:I,2,FALSE)</f>
        <v>15108211617</v>
      </c>
      <c r="L4713" s="111" t="str">
        <f>VLOOKUP(B4713,辅助信息!E:J,6,FALSE)</f>
        <v>控制炉批号！多了现场不收！,优先安排达钢,提前联系到场规格及数量</v>
      </c>
      <c r="M4713" s="93">
        <v>45948</v>
      </c>
      <c r="O4713" s="64">
        <f ca="1" t="shared" si="230"/>
        <v>0</v>
      </c>
      <c r="P4713" s="64">
        <f ca="1" t="shared" si="231"/>
        <v>23</v>
      </c>
      <c r="Q4713" s="29" t="str">
        <f>VLOOKUP(B4713,辅助信息!E:M,9,FALSE)</f>
        <v>ZTWM-CDGS-XS-2024-0134-商投建工达州中医药科技成果示范园项目</v>
      </c>
      <c r="R4713" s="29" t="str">
        <f>_xlfn._xlws.FILTER(辅助信息!D:D,辅助信息!E:E=B4713)</f>
        <v>商投建工达州中医药科技园</v>
      </c>
    </row>
    <row r="4714" hidden="1" spans="2:18">
      <c r="B4714" s="137" t="s">
        <v>47</v>
      </c>
      <c r="C4714" s="72">
        <v>45950</v>
      </c>
      <c r="D4714" s="40" t="str">
        <f>VLOOKUP(B4714,辅助信息!E:K,7,FALSE)</f>
        <v>JWDDCD2025052800131</v>
      </c>
      <c r="E4714" s="40" t="str">
        <f>VLOOKUP(F4714,辅助信息!A:B,2,FALSE)</f>
        <v>盘螺</v>
      </c>
      <c r="F4714" s="40" t="s">
        <v>40</v>
      </c>
      <c r="G4714" s="36">
        <v>15</v>
      </c>
      <c r="H4714" s="136">
        <f>IF(SUMIFS('[1]2025年已发货'!$E:$E,'[1]2025年已发货'!$F:$F,C4714,'[1]2025年已发货'!$C:$C,F4714,'[1]2025年已发货'!$G:$G,I4714,'[1]2025年已发货'!$H:$H,J4714)=0,"未发货",SUMIFS('[1]2025年已发货'!$E:$E,'[1]2025年已发货'!$F:$F,C4714,'[1]2025年已发货'!$C:$C,F4714,'[1]2025年已发货'!$G:$G,I4714,'[1]2025年已发货'!$H:$H,J4714))</f>
        <v>15</v>
      </c>
      <c r="I4714" s="40" t="str">
        <f>VLOOKUP(B4714,辅助信息!E:I,3,FALSE)</f>
        <v>（商投建工达州中医药科技园-1工区）达州市通川区达州中医药职业学院犀牛大道北段</v>
      </c>
      <c r="J4714" s="40" t="str">
        <f>VLOOKUP(B4714,辅助信息!E:I,4,FALSE)</f>
        <v>程黄刚</v>
      </c>
      <c r="K4714" s="40">
        <f>VLOOKUP(J4714,辅助信息!H:I,2,FALSE)</f>
        <v>15108211617</v>
      </c>
      <c r="L4714" s="111" t="str">
        <f>VLOOKUP(B4714,辅助信息!E:J,6,FALSE)</f>
        <v>控制炉批号！多了现场不收！,优先安排达钢,提前联系到场规格及数量</v>
      </c>
      <c r="M4714" s="93">
        <v>45948</v>
      </c>
      <c r="O4714" s="64">
        <f ca="1" t="shared" si="230"/>
        <v>0</v>
      </c>
      <c r="P4714" s="64">
        <f ca="1" t="shared" si="231"/>
        <v>23</v>
      </c>
      <c r="Q4714" s="29" t="str">
        <f>VLOOKUP(B4714,辅助信息!E:M,9,FALSE)</f>
        <v>ZTWM-CDGS-XS-2024-0134-商投建工达州中医药科技成果示范园项目</v>
      </c>
      <c r="R4714" s="29" t="str">
        <f>_xlfn._xlws.FILTER(辅助信息!D:D,辅助信息!E:E=B4714)</f>
        <v>商投建工达州中医药科技园</v>
      </c>
    </row>
    <row r="4715" hidden="1" spans="2:18">
      <c r="B4715" s="137" t="s">
        <v>47</v>
      </c>
      <c r="C4715" s="72">
        <v>45950</v>
      </c>
      <c r="D4715" s="40" t="str">
        <f>VLOOKUP(B4715,辅助信息!E:K,7,FALSE)</f>
        <v>JWDDCD2025052800131</v>
      </c>
      <c r="E4715" s="40" t="str">
        <f>VLOOKUP(F4715,辅助信息!A:B,2,FALSE)</f>
        <v>盘螺</v>
      </c>
      <c r="F4715" s="40" t="s">
        <v>41</v>
      </c>
      <c r="G4715" s="36">
        <v>12</v>
      </c>
      <c r="H4715" s="136">
        <f>IF(SUMIFS('[1]2025年已发货'!$E:$E,'[1]2025年已发货'!$F:$F,C4715,'[1]2025年已发货'!$C:$C,F4715,'[1]2025年已发货'!$G:$G,I4715,'[1]2025年已发货'!$H:$H,J4715)=0,"未发货",SUMIFS('[1]2025年已发货'!$E:$E,'[1]2025年已发货'!$F:$F,C4715,'[1]2025年已发货'!$C:$C,F4715,'[1]2025年已发货'!$G:$G,I4715,'[1]2025年已发货'!$H:$H,J4715))</f>
        <v>12</v>
      </c>
      <c r="I4715" s="40" t="str">
        <f>VLOOKUP(B4715,辅助信息!E:I,3,FALSE)</f>
        <v>（商投建工达州中医药科技园-1工区）达州市通川区达州中医药职业学院犀牛大道北段</v>
      </c>
      <c r="J4715" s="40" t="str">
        <f>VLOOKUP(B4715,辅助信息!E:I,4,FALSE)</f>
        <v>程黄刚</v>
      </c>
      <c r="K4715" s="40">
        <f>VLOOKUP(J4715,辅助信息!H:I,2,FALSE)</f>
        <v>15108211617</v>
      </c>
      <c r="L4715" s="111" t="str">
        <f>VLOOKUP(B4715,辅助信息!E:J,6,FALSE)</f>
        <v>控制炉批号！多了现场不收！,优先安排达钢,提前联系到场规格及数量</v>
      </c>
      <c r="M4715" s="93">
        <v>45948</v>
      </c>
      <c r="O4715" s="64">
        <f ca="1" t="shared" si="230"/>
        <v>0</v>
      </c>
      <c r="P4715" s="64">
        <f ca="1" t="shared" si="231"/>
        <v>23</v>
      </c>
      <c r="Q4715" s="29" t="str">
        <f>VLOOKUP(B4715,辅助信息!E:M,9,FALSE)</f>
        <v>ZTWM-CDGS-XS-2024-0134-商投建工达州中医药科技成果示范园项目</v>
      </c>
      <c r="R4715" s="29" t="str">
        <f>_xlfn._xlws.FILTER(辅助信息!D:D,辅助信息!E:E=B4715)</f>
        <v>商投建工达州中医药科技园</v>
      </c>
    </row>
    <row r="4716" hidden="1" spans="2:18">
      <c r="B4716" s="137" t="s">
        <v>47</v>
      </c>
      <c r="C4716" s="72">
        <v>45950</v>
      </c>
      <c r="D4716" s="40" t="str">
        <f>VLOOKUP(B4716,辅助信息!E:K,7,FALSE)</f>
        <v>JWDDCD2025052800131</v>
      </c>
      <c r="E4716" s="40" t="str">
        <f>VLOOKUP(F4716,辅助信息!A:B,2,FALSE)</f>
        <v>螺纹钢</v>
      </c>
      <c r="F4716" s="40" t="s">
        <v>27</v>
      </c>
      <c r="G4716" s="36">
        <v>9</v>
      </c>
      <c r="H4716" s="136">
        <f>IF(SUMIFS('[1]2025年已发货'!$E:$E,'[1]2025年已发货'!$F:$F,C4716,'[1]2025年已发货'!$C:$C,F4716,'[1]2025年已发货'!$G:$G,I4716,'[1]2025年已发货'!$H:$H,J4716)=0,"未发货",SUMIFS('[1]2025年已发货'!$E:$E,'[1]2025年已发货'!$F:$F,C4716,'[1]2025年已发货'!$C:$C,F4716,'[1]2025年已发货'!$G:$G,I4716,'[1]2025年已发货'!$H:$H,J4716))</f>
        <v>9</v>
      </c>
      <c r="I4716" s="40" t="str">
        <f>VLOOKUP(B4716,辅助信息!E:I,3,FALSE)</f>
        <v>（商投建工达州中医药科技园-1工区）达州市通川区达州中医药职业学院犀牛大道北段</v>
      </c>
      <c r="J4716" s="40" t="str">
        <f>VLOOKUP(B4716,辅助信息!E:I,4,FALSE)</f>
        <v>程黄刚</v>
      </c>
      <c r="K4716" s="40">
        <f>VLOOKUP(J4716,辅助信息!H:I,2,FALSE)</f>
        <v>15108211617</v>
      </c>
      <c r="L4716" s="111" t="str">
        <f>VLOOKUP(B4716,辅助信息!E:J,6,FALSE)</f>
        <v>控制炉批号！多了现场不收！,优先安排达钢,提前联系到场规格及数量</v>
      </c>
      <c r="M4716" s="93">
        <v>45948</v>
      </c>
      <c r="O4716" s="64">
        <f ca="1" t="shared" si="230"/>
        <v>0</v>
      </c>
      <c r="P4716" s="64">
        <f ca="1" t="shared" si="231"/>
        <v>23</v>
      </c>
      <c r="Q4716" s="29" t="str">
        <f>VLOOKUP(B4716,辅助信息!E:M,9,FALSE)</f>
        <v>ZTWM-CDGS-XS-2024-0134-商投建工达州中医药科技成果示范园项目</v>
      </c>
      <c r="R4716" s="29" t="str">
        <f>_xlfn._xlws.FILTER(辅助信息!D:D,辅助信息!E:E=B4716)</f>
        <v>商投建工达州中医药科技园</v>
      </c>
    </row>
    <row r="4717" hidden="1" spans="2:18">
      <c r="B4717" s="137" t="s">
        <v>47</v>
      </c>
      <c r="C4717" s="72">
        <v>45950</v>
      </c>
      <c r="D4717" s="40" t="str">
        <f>VLOOKUP(B4717,辅助信息!E:K,7,FALSE)</f>
        <v>JWDDCD2025052800131</v>
      </c>
      <c r="E4717" s="40" t="str">
        <f>VLOOKUP(F4717,辅助信息!A:B,2,FALSE)</f>
        <v>螺纹钢</v>
      </c>
      <c r="F4717" s="40" t="s">
        <v>32</v>
      </c>
      <c r="G4717" s="36">
        <v>9</v>
      </c>
      <c r="H4717" s="136">
        <f>IF(SUMIFS('[1]2025年已发货'!$E:$E,'[1]2025年已发货'!$F:$F,C4717,'[1]2025年已发货'!$C:$C,F4717,'[1]2025年已发货'!$G:$G,I4717,'[1]2025年已发货'!$H:$H,J4717)=0,"未发货",SUMIFS('[1]2025年已发货'!$E:$E,'[1]2025年已发货'!$F:$F,C4717,'[1]2025年已发货'!$C:$C,F4717,'[1]2025年已发货'!$G:$G,I4717,'[1]2025年已发货'!$H:$H,J4717))</f>
        <v>9</v>
      </c>
      <c r="I4717" s="40" t="str">
        <f>VLOOKUP(B4717,辅助信息!E:I,3,FALSE)</f>
        <v>（商投建工达州中医药科技园-1工区）达州市通川区达州中医药职业学院犀牛大道北段</v>
      </c>
      <c r="J4717" s="40" t="str">
        <f>VLOOKUP(B4717,辅助信息!E:I,4,FALSE)</f>
        <v>程黄刚</v>
      </c>
      <c r="K4717" s="40">
        <f>VLOOKUP(J4717,辅助信息!H:I,2,FALSE)</f>
        <v>15108211617</v>
      </c>
      <c r="L4717" s="111" t="str">
        <f>VLOOKUP(B4717,辅助信息!E:J,6,FALSE)</f>
        <v>控制炉批号！多了现场不收！,优先安排达钢,提前联系到场规格及数量</v>
      </c>
      <c r="M4717" s="93">
        <v>45948</v>
      </c>
      <c r="O4717" s="64">
        <f ca="1" t="shared" si="230"/>
        <v>0</v>
      </c>
      <c r="P4717" s="64">
        <f ca="1" t="shared" si="231"/>
        <v>23</v>
      </c>
      <c r="Q4717" s="29" t="str">
        <f>VLOOKUP(B4717,辅助信息!E:M,9,FALSE)</f>
        <v>ZTWM-CDGS-XS-2024-0134-商投建工达州中医药科技成果示范园项目</v>
      </c>
      <c r="R4717" s="29" t="str">
        <f>_xlfn._xlws.FILTER(辅助信息!D:D,辅助信息!E:E=B4717)</f>
        <v>商投建工达州中医药科技园</v>
      </c>
    </row>
    <row r="4718" hidden="1" spans="2:18">
      <c r="B4718" s="137" t="s">
        <v>47</v>
      </c>
      <c r="C4718" s="72">
        <v>45950</v>
      </c>
      <c r="D4718" s="40" t="str">
        <f>VLOOKUP(B4718,辅助信息!E:K,7,FALSE)</f>
        <v>JWDDCD2025052800131</v>
      </c>
      <c r="E4718" s="40" t="str">
        <f>VLOOKUP(F4718,辅助信息!A:B,2,FALSE)</f>
        <v>螺纹钢</v>
      </c>
      <c r="F4718" s="40" t="s">
        <v>33</v>
      </c>
      <c r="G4718" s="36">
        <v>6</v>
      </c>
      <c r="H4718" s="136" t="str">
        <f>IF(SUMIFS('[1]2025年已发货'!$E:$E,'[1]2025年已发货'!$F:$F,C4718,'[1]2025年已发货'!$C:$C,F4718,'[1]2025年已发货'!$G:$G,I4718,'[1]2025年已发货'!$H:$H,J4718)=0,"未发货",SUMIFS('[1]2025年已发货'!$E:$E,'[1]2025年已发货'!$F:$F,C4718,'[1]2025年已发货'!$C:$C,F4718,'[1]2025年已发货'!$G:$G,I4718,'[1]2025年已发货'!$H:$H,J4718))</f>
        <v>未发货</v>
      </c>
      <c r="I4718" s="40" t="str">
        <f>VLOOKUP(B4718,辅助信息!E:I,3,FALSE)</f>
        <v>（商投建工达州中医药科技园-1工区）达州市通川区达州中医药职业学院犀牛大道北段</v>
      </c>
      <c r="J4718" s="40" t="str">
        <f>VLOOKUP(B4718,辅助信息!E:I,4,FALSE)</f>
        <v>程黄刚</v>
      </c>
      <c r="K4718" s="40">
        <f>VLOOKUP(J4718,辅助信息!H:I,2,FALSE)</f>
        <v>15108211617</v>
      </c>
      <c r="L4718" s="111" t="str">
        <f>VLOOKUP(B4718,辅助信息!E:J,6,FALSE)</f>
        <v>控制炉批号！多了现场不收！,优先安排达钢,提前联系到场规格及数量</v>
      </c>
      <c r="M4718" s="93">
        <v>45948</v>
      </c>
      <c r="O4718" s="64">
        <f ca="1" t="shared" si="230"/>
        <v>0</v>
      </c>
      <c r="P4718" s="64">
        <f ca="1" t="shared" si="231"/>
        <v>23</v>
      </c>
      <c r="Q4718" s="29" t="str">
        <f>VLOOKUP(B4718,辅助信息!E:M,9,FALSE)</f>
        <v>ZTWM-CDGS-XS-2024-0134-商投建工达州中医药科技成果示范园项目</v>
      </c>
      <c r="R4718" s="29" t="str">
        <f>_xlfn._xlws.FILTER(辅助信息!D:D,辅助信息!E:E=B4718)</f>
        <v>商投建工达州中医药科技园</v>
      </c>
    </row>
    <row r="4719" hidden="1" spans="2:18">
      <c r="B4719" s="137" t="s">
        <v>231</v>
      </c>
      <c r="C4719" s="72">
        <v>45950</v>
      </c>
      <c r="D4719" s="40" t="str">
        <f>VLOOKUP(B4719,辅助信息!E:K,7,FALSE)</f>
        <v>JWDDCD2025102100481</v>
      </c>
      <c r="E4719" s="40" t="str">
        <f>VLOOKUP(F4719,辅助信息!A:B,2,FALSE)</f>
        <v>盘螺</v>
      </c>
      <c r="F4719" s="40" t="s">
        <v>40</v>
      </c>
      <c r="G4719" s="36">
        <v>8</v>
      </c>
      <c r="H4719" s="136">
        <f>IF(SUMIFS('[1]2025年已发货'!$E:$E,'[1]2025年已发货'!$F:$F,C4719,'[1]2025年已发货'!$C:$C,F4719,'[1]2025年已发货'!$G:$G,I4719,'[1]2025年已发货'!$H:$H,J4719)=0,"未发货",SUMIFS('[1]2025年已发货'!$E:$E,'[1]2025年已发货'!$F:$F,C4719,'[1]2025年已发货'!$C:$C,F4719,'[1]2025年已发货'!$G:$G,I4719,'[1]2025年已发货'!$H:$H,J4719))</f>
        <v>8</v>
      </c>
      <c r="I4719" s="40" t="str">
        <f>VLOOKUP(B4719,辅助信息!E:I,3,FALSE)</f>
        <v>(五冶建设成都盐道街中学初中部改扩建工程-一标)四川省成都市锦江区春熙路街道盐道街4号（盐道街中学初中部）</v>
      </c>
      <c r="J4719" s="40" t="str">
        <f>VLOOKUP(B4719,辅助信息!E:I,4,FALSE)</f>
        <v>谢鑫</v>
      </c>
      <c r="K4719" s="40">
        <f>VLOOKUP(J4719,辅助信息!H:I,2,FALSE)</f>
        <v>18228465067</v>
      </c>
      <c r="L4719" s="111" t="str">
        <f>VLOOKUP(B4719,辅助信息!E:J,6,FALSE)</f>
        <v>联系实际收货人（易前刚18228465067）五冶建设送货单,6份材质书,锈货不收，装货前联系收货人核实到场规格,没提前告知进场规格现场不给予接收</v>
      </c>
      <c r="M4719" s="93">
        <v>45948</v>
      </c>
      <c r="O4719" s="64">
        <f ca="1" t="shared" si="230"/>
        <v>0</v>
      </c>
      <c r="P4719" s="64">
        <f ca="1" t="shared" si="231"/>
        <v>23</v>
      </c>
      <c r="Q4719" s="29" t="str">
        <f>VLOOKUP(B4719,辅助信息!E:M,9,FALSE)</f>
        <v>ZTWM-CDGS-XS-2025-0073-五冶天府-成都怡心湖片区及龙泉驿医院等项目</v>
      </c>
      <c r="R4719" s="29" t="str">
        <f>_xlfn._xlws.FILTER(辅助信息!D:D,辅助信息!E:E=B4719)</f>
        <v>五冶建设成都盐道街中学初中部改扩建工程</v>
      </c>
    </row>
    <row r="4720" hidden="1" spans="2:18">
      <c r="B4720" s="137" t="s">
        <v>231</v>
      </c>
      <c r="C4720" s="72">
        <v>45950</v>
      </c>
      <c r="D4720" s="40" t="str">
        <f>VLOOKUP(B4720,辅助信息!E:K,7,FALSE)</f>
        <v>JWDDCD2025102100481</v>
      </c>
      <c r="E4720" s="40" t="str">
        <f>VLOOKUP(F4720,辅助信息!A:B,2,FALSE)</f>
        <v>螺纹钢</v>
      </c>
      <c r="F4720" s="40" t="s">
        <v>18</v>
      </c>
      <c r="G4720" s="36">
        <v>27</v>
      </c>
      <c r="H4720" s="136">
        <f>IF(SUMIFS('[1]2025年已发货'!$E:$E,'[1]2025年已发货'!$F:$F,C4720,'[1]2025年已发货'!$C:$C,F4720,'[1]2025年已发货'!$G:$G,I4720,'[1]2025年已发货'!$H:$H,J4720)=0,"未发货",SUMIFS('[1]2025年已发货'!$E:$E,'[1]2025年已发货'!$F:$F,C4720,'[1]2025年已发货'!$C:$C,F4720,'[1]2025年已发货'!$G:$G,I4720,'[1]2025年已发货'!$H:$H,J4720))</f>
        <v>27</v>
      </c>
      <c r="I4720" s="40" t="str">
        <f>VLOOKUP(B4720,辅助信息!E:I,3,FALSE)</f>
        <v>(五冶建设成都盐道街中学初中部改扩建工程-一标)四川省成都市锦江区春熙路街道盐道街4号（盐道街中学初中部）</v>
      </c>
      <c r="J4720" s="40" t="str">
        <f>VLOOKUP(B4720,辅助信息!E:I,4,FALSE)</f>
        <v>谢鑫</v>
      </c>
      <c r="K4720" s="40">
        <f>VLOOKUP(J4720,辅助信息!H:I,2,FALSE)</f>
        <v>18228465067</v>
      </c>
      <c r="L4720" s="111" t="str">
        <f>VLOOKUP(B4720,辅助信息!E:J,6,FALSE)</f>
        <v>联系实际收货人（易前刚18228465067）五冶建设送货单,6份材质书,锈货不收，装货前联系收货人核实到场规格,没提前告知进场规格现场不给予接收</v>
      </c>
      <c r="M4720" s="93">
        <v>45948</v>
      </c>
      <c r="O4720" s="64">
        <f ca="1" t="shared" si="230"/>
        <v>0</v>
      </c>
      <c r="P4720" s="64">
        <f ca="1" t="shared" si="231"/>
        <v>23</v>
      </c>
      <c r="Q4720" s="29" t="str">
        <f>VLOOKUP(B4720,辅助信息!E:M,9,FALSE)</f>
        <v>ZTWM-CDGS-XS-2025-0073-五冶天府-成都怡心湖片区及龙泉驿医院等项目</v>
      </c>
      <c r="R4720" s="29" t="str">
        <f>_xlfn._xlws.FILTER(辅助信息!D:D,辅助信息!E:E=B4720)</f>
        <v>五冶建设成都盐道街中学初中部改扩建工程</v>
      </c>
    </row>
    <row r="4721" hidden="1" spans="2:18">
      <c r="B4721" s="137" t="s">
        <v>196</v>
      </c>
      <c r="C4721" s="72">
        <v>45949</v>
      </c>
      <c r="D4721" s="40" t="str">
        <f>VLOOKUP(B4721,辅助信息!E:K,7,FALSE)</f>
        <v>JWDDCD2025102100476</v>
      </c>
      <c r="E4721" s="40" t="str">
        <f>VLOOKUP(F4721,辅助信息!A:B,2,FALSE)</f>
        <v>螺纹钢</v>
      </c>
      <c r="F4721" s="40" t="s">
        <v>27</v>
      </c>
      <c r="G4721" s="36">
        <v>25</v>
      </c>
      <c r="H4721" s="136">
        <f>IF(SUMIFS('[1]2025年已发货'!$E:$E,'[1]2025年已发货'!$F:$F,C4721,'[1]2025年已发货'!$C:$C,F4721,'[1]2025年已发货'!$G:$G,I4721,'[1]2025年已发货'!$H:$H,J4721)=0,"未发货",SUMIFS('[1]2025年已发货'!$E:$E,'[1]2025年已发货'!$F:$F,C4721,'[1]2025年已发货'!$C:$C,F4721,'[1]2025年已发货'!$G:$G,I4721,'[1]2025年已发货'!$H:$H,J4721))</f>
        <v>25</v>
      </c>
      <c r="I4721" s="40" t="str">
        <f>VLOOKUP(B4721,辅助信息!E:I,3,FALSE)</f>
        <v>(五冶建设师大附中外语校新建教学楼工程)四川省成都市成华区大观堰2号(四川师范大学附属中学外国语学校)</v>
      </c>
      <c r="J4721" s="40" t="str">
        <f>VLOOKUP(B4721,辅助信息!E:I,4,FALSE)</f>
        <v>蔡浩</v>
      </c>
      <c r="K4721" s="40">
        <f>VLOOKUP(J4721,辅助信息!H:I,2,FALSE)</f>
        <v>13980880820</v>
      </c>
      <c r="L4721" s="111" t="str">
        <f>VLOOKUP(B4721,辅助信息!E:J,6,FALSE)</f>
        <v>联系实际收货人（蔡浩13980880820）五冶建设送货单,6份材质书（司机拍照资料份数，该项目经常掉材质书和吊牌谎话连篇）,锈货不收，装货前联系收货人核实到场规格,没提前告知进场规格现场不给予接收</v>
      </c>
      <c r="O4721" s="64" t="str">
        <f ca="1" t="shared" si="230"/>
        <v/>
      </c>
      <c r="P4721" s="64" t="str">
        <f ca="1" t="shared" si="231"/>
        <v/>
      </c>
      <c r="Q4721" s="29" t="str">
        <f>VLOOKUP(B4721,辅助信息!E:M,9,FALSE)</f>
        <v>ZTWM-CDGS-XS-2025-0073-五冶天府-成都怡心湖片区及龙泉驿医院等项目</v>
      </c>
      <c r="R4721" s="29" t="str">
        <f>_xlfn._xlws.FILTER(辅助信息!D:D,辅助信息!E:E=B4721)</f>
        <v>五冶建设师大附中外语校新建教学楼工程</v>
      </c>
    </row>
    <row r="4722" hidden="1" spans="2:18">
      <c r="B4722" s="137" t="s">
        <v>196</v>
      </c>
      <c r="C4722" s="72">
        <v>45949</v>
      </c>
      <c r="D4722" s="40" t="str">
        <f>VLOOKUP(B4722,辅助信息!E:K,7,FALSE)</f>
        <v>JWDDCD2025102100476</v>
      </c>
      <c r="E4722" s="40" t="str">
        <f>VLOOKUP(F4722,辅助信息!A:B,2,FALSE)</f>
        <v>螺纹钢</v>
      </c>
      <c r="F4722" s="40" t="s">
        <v>22</v>
      </c>
      <c r="G4722" s="36">
        <v>10</v>
      </c>
      <c r="H4722" s="136">
        <f>IF(SUMIFS('[1]2025年已发货'!$E:$E,'[1]2025年已发货'!$F:$F,C4722,'[1]2025年已发货'!$C:$C,F4722,'[1]2025年已发货'!$G:$G,I4722,'[1]2025年已发货'!$H:$H,J4722)=0,"未发货",SUMIFS('[1]2025年已发货'!$E:$E,'[1]2025年已发货'!$F:$F,C4722,'[1]2025年已发货'!$C:$C,F4722,'[1]2025年已发货'!$G:$G,I4722,'[1]2025年已发货'!$H:$H,J4722))</f>
        <v>10</v>
      </c>
      <c r="I4722" s="40" t="str">
        <f>VLOOKUP(B4722,辅助信息!E:I,3,FALSE)</f>
        <v>(五冶建设师大附中外语校新建教学楼工程)四川省成都市成华区大观堰2号(四川师范大学附属中学外国语学校)</v>
      </c>
      <c r="J4722" s="40" t="str">
        <f>VLOOKUP(B4722,辅助信息!E:I,4,FALSE)</f>
        <v>蔡浩</v>
      </c>
      <c r="K4722" s="40">
        <f>VLOOKUP(J4722,辅助信息!H:I,2,FALSE)</f>
        <v>13980880820</v>
      </c>
      <c r="L4722" s="111" t="str">
        <f>VLOOKUP(B4722,辅助信息!E:J,6,FALSE)</f>
        <v>联系实际收货人（蔡浩13980880820）五冶建设送货单,6份材质书（司机拍照资料份数，该项目经常掉材质书和吊牌谎话连篇）,锈货不收，装货前联系收货人核实到场规格,没提前告知进场规格现场不给予接收</v>
      </c>
      <c r="O4722" s="64" t="str">
        <f ca="1" t="shared" si="230"/>
        <v/>
      </c>
      <c r="P4722" s="64" t="str">
        <f ca="1" t="shared" si="231"/>
        <v/>
      </c>
      <c r="Q4722" s="29" t="str">
        <f>VLOOKUP(B4722,辅助信息!E:M,9,FALSE)</f>
        <v>ZTWM-CDGS-XS-2025-0073-五冶天府-成都怡心湖片区及龙泉驿医院等项目</v>
      </c>
      <c r="R4722" s="29" t="str">
        <f>_xlfn._xlws.FILTER(辅助信息!D:D,辅助信息!E:E=B4722)</f>
        <v>五冶建设师大附中外语校新建教学楼工程</v>
      </c>
    </row>
    <row r="4723" hidden="1" spans="2:18">
      <c r="B4723" s="137" t="s">
        <v>163</v>
      </c>
      <c r="C4723" s="72">
        <v>45950</v>
      </c>
      <c r="D4723" s="40" t="str">
        <f>VLOOKUP(B4723,辅助信息!E:K,7,FALSE)</f>
        <v>JWDDCD2025052800131</v>
      </c>
      <c r="E4723" s="40" t="str">
        <f>VLOOKUP(F4723,辅助信息!A:B,2,FALSE)</f>
        <v>盘螺</v>
      </c>
      <c r="F4723" s="40" t="s">
        <v>49</v>
      </c>
      <c r="G4723" s="36">
        <v>18</v>
      </c>
      <c r="H4723" s="136" t="str">
        <f>IF(SUMIFS('[1]2025年已发货'!$E:$E,'[1]2025年已发货'!$F:$F,C4723,'[1]2025年已发货'!$C:$C,F4723,'[1]2025年已发货'!$G:$G,I4723,'[1]2025年已发货'!$H:$H,J4723)=0,"未发货",SUMIFS('[1]2025年已发货'!$E:$E,'[1]2025年已发货'!$F:$F,C4723,'[1]2025年已发货'!$C:$C,F4723,'[1]2025年已发货'!$G:$G,I4723,'[1]2025年已发货'!$H:$H,J4723))</f>
        <v>未发货</v>
      </c>
      <c r="I4723" s="40" t="str">
        <f>VLOOKUP(B4723,辅助信息!E:I,3,FALSE)</f>
        <v>（商投建工达州中医药科技园-4工区-9号楼）达州市通川区达州中医药职业学院犀牛大道北段</v>
      </c>
      <c r="J4723" s="40" t="str">
        <f>VLOOKUP(B4723,辅助信息!E:I,4,FALSE)</f>
        <v>张扬</v>
      </c>
      <c r="K4723" s="40">
        <f>VLOOKUP(J4723,辅助信息!H:I,2,FALSE)</f>
        <v>18381904567</v>
      </c>
      <c r="L4723" s="111" t="str">
        <f>VLOOKUP(B4723,辅助信息!E:J,6,FALSE)</f>
        <v>控制炉批号！多了现场不收！,优先安排达钢,提前联系到场规格及数量</v>
      </c>
      <c r="M4723" s="93">
        <v>45949</v>
      </c>
      <c r="O4723" s="64">
        <f ca="1" t="shared" si="230"/>
        <v>0</v>
      </c>
      <c r="P4723" s="64">
        <f ca="1" t="shared" si="231"/>
        <v>22</v>
      </c>
      <c r="Q4723" s="29" t="str">
        <f>VLOOKUP(B4723,辅助信息!E:M,9,FALSE)</f>
        <v>ZTWM-CDGS-XS-2024-0134-商投建工达州中医药科技成果示范园项目</v>
      </c>
      <c r="R4723" s="29" t="str">
        <f>_xlfn._xlws.FILTER(辅助信息!D:D,辅助信息!E:E=B4723)</f>
        <v>商投建工达州中医药科技园</v>
      </c>
    </row>
    <row r="4724" hidden="1" spans="2:18">
      <c r="B4724" s="137" t="s">
        <v>163</v>
      </c>
      <c r="C4724" s="72">
        <v>45950</v>
      </c>
      <c r="D4724" s="40" t="str">
        <f>VLOOKUP(B4724,辅助信息!E:K,7,FALSE)</f>
        <v>JWDDCD2025052800131</v>
      </c>
      <c r="E4724" s="40" t="str">
        <f>VLOOKUP(F4724,辅助信息!A:B,2,FALSE)</f>
        <v>盘螺</v>
      </c>
      <c r="F4724" s="40" t="s">
        <v>40</v>
      </c>
      <c r="G4724" s="36">
        <v>18</v>
      </c>
      <c r="H4724" s="136">
        <f>IF(SUMIFS('[1]2025年已发货'!$E:$E,'[1]2025年已发货'!$F:$F,C4724,'[1]2025年已发货'!$C:$C,F4724,'[1]2025年已发货'!$G:$G,I4724,'[1]2025年已发货'!$H:$H,J4724)=0,"未发货",SUMIFS('[1]2025年已发货'!$E:$E,'[1]2025年已发货'!$F:$F,C4724,'[1]2025年已发货'!$C:$C,F4724,'[1]2025年已发货'!$G:$G,I4724,'[1]2025年已发货'!$H:$H,J4724))</f>
        <v>18</v>
      </c>
      <c r="I4724" s="40" t="str">
        <f>VLOOKUP(B4724,辅助信息!E:I,3,FALSE)</f>
        <v>（商投建工达州中医药科技园-4工区-9号楼）达州市通川区达州中医药职业学院犀牛大道北段</v>
      </c>
      <c r="J4724" s="40" t="str">
        <f>VLOOKUP(B4724,辅助信息!E:I,4,FALSE)</f>
        <v>张扬</v>
      </c>
      <c r="K4724" s="40">
        <f>VLOOKUP(J4724,辅助信息!H:I,2,FALSE)</f>
        <v>18381904567</v>
      </c>
      <c r="L4724" s="111" t="str">
        <f>VLOOKUP(B4724,辅助信息!E:J,6,FALSE)</f>
        <v>控制炉批号！多了现场不收！,优先安排达钢,提前联系到场规格及数量</v>
      </c>
      <c r="M4724" s="93">
        <v>45949</v>
      </c>
      <c r="O4724" s="64">
        <f ca="1" t="shared" si="230"/>
        <v>0</v>
      </c>
      <c r="P4724" s="64">
        <f ca="1" t="shared" si="231"/>
        <v>22</v>
      </c>
      <c r="Q4724" s="29" t="str">
        <f>VLOOKUP(B4724,辅助信息!E:M,9,FALSE)</f>
        <v>ZTWM-CDGS-XS-2024-0134-商投建工达州中医药科技成果示范园项目</v>
      </c>
      <c r="R4724" s="29" t="str">
        <f>_xlfn._xlws.FILTER(辅助信息!D:D,辅助信息!E:E=B4724)</f>
        <v>商投建工达州中医药科技园</v>
      </c>
    </row>
    <row r="4725" hidden="1" spans="2:18">
      <c r="B4725" s="137" t="s">
        <v>163</v>
      </c>
      <c r="C4725" s="72">
        <v>45950</v>
      </c>
      <c r="D4725" s="40" t="str">
        <f>VLOOKUP(B4725,辅助信息!E:K,7,FALSE)</f>
        <v>JWDDCD2025052800131</v>
      </c>
      <c r="E4725" s="40" t="str">
        <f>VLOOKUP(F4725,辅助信息!A:B,2,FALSE)</f>
        <v>盘螺</v>
      </c>
      <c r="F4725" s="40" t="s">
        <v>41</v>
      </c>
      <c r="G4725" s="36">
        <v>18</v>
      </c>
      <c r="H4725" s="136">
        <f>IF(SUMIFS('[1]2025年已发货'!$E:$E,'[1]2025年已发货'!$F:$F,C4725,'[1]2025年已发货'!$C:$C,F4725,'[1]2025年已发货'!$G:$G,I4725,'[1]2025年已发货'!$H:$H,J4725)=0,"未发货",SUMIFS('[1]2025年已发货'!$E:$E,'[1]2025年已发货'!$F:$F,C4725,'[1]2025年已发货'!$C:$C,F4725,'[1]2025年已发货'!$G:$G,I4725,'[1]2025年已发货'!$H:$H,J4725))</f>
        <v>18</v>
      </c>
      <c r="I4725" s="40" t="str">
        <f>VLOOKUP(B4725,辅助信息!E:I,3,FALSE)</f>
        <v>（商投建工达州中医药科技园-4工区-9号楼）达州市通川区达州中医药职业学院犀牛大道北段</v>
      </c>
      <c r="J4725" s="40" t="str">
        <f>VLOOKUP(B4725,辅助信息!E:I,4,FALSE)</f>
        <v>张扬</v>
      </c>
      <c r="K4725" s="40">
        <f>VLOOKUP(J4725,辅助信息!H:I,2,FALSE)</f>
        <v>18381904567</v>
      </c>
      <c r="L4725" s="111" t="str">
        <f>VLOOKUP(B4725,辅助信息!E:J,6,FALSE)</f>
        <v>控制炉批号！多了现场不收！,优先安排达钢,提前联系到场规格及数量</v>
      </c>
      <c r="M4725" s="93">
        <v>45949</v>
      </c>
      <c r="O4725" s="64">
        <f ca="1" t="shared" si="230"/>
        <v>0</v>
      </c>
      <c r="P4725" s="64">
        <f ca="1" t="shared" si="231"/>
        <v>22</v>
      </c>
      <c r="Q4725" s="29" t="str">
        <f>VLOOKUP(B4725,辅助信息!E:M,9,FALSE)</f>
        <v>ZTWM-CDGS-XS-2024-0134-商投建工达州中医药科技成果示范园项目</v>
      </c>
      <c r="R4725" s="29" t="str">
        <f>_xlfn._xlws.FILTER(辅助信息!D:D,辅助信息!E:E=B4725)</f>
        <v>商投建工达州中医药科技园</v>
      </c>
    </row>
    <row r="4726" hidden="1" spans="2:18">
      <c r="B4726" s="60" t="s">
        <v>203</v>
      </c>
      <c r="C4726" s="72">
        <v>45949</v>
      </c>
      <c r="D4726" s="26" t="str">
        <f>VLOOKUP(B4726,辅助信息!E:K,7,FALSE)</f>
        <v>JWDDCD2025102100479</v>
      </c>
      <c r="E4726" s="26" t="str">
        <f>VLOOKUP(F4726,辅助信息!A:B,2,FALSE)</f>
        <v>高线</v>
      </c>
      <c r="F4726" s="26" t="s">
        <v>57</v>
      </c>
      <c r="G4726" s="61">
        <v>2</v>
      </c>
      <c r="H4726" s="136" t="str">
        <f>IF(SUMIFS('[1]2025年已发货'!$E:$E,'[1]2025年已发货'!$F:$F,C4726,'[1]2025年已发货'!$C:$C,F4726,'[1]2025年已发货'!$G:$G,I4726,'[1]2025年已发货'!$H:$H,J4726)=0,"未发货",SUMIFS('[1]2025年已发货'!$E:$E,'[1]2025年已发货'!$F:$F,C4726,'[1]2025年已发货'!$C:$C,F4726,'[1]2025年已发货'!$G:$G,I4726,'[1]2025年已发货'!$H:$H,J4726))</f>
        <v>未发货</v>
      </c>
      <c r="I4726" s="26" t="str">
        <f>VLOOKUP(B4726,辅助信息!E:I,3,FALSE)</f>
        <v>(五冶建设空港兴城怡心街道83亩项目)成都市双流区怡心街道高峰社区一组剑和路一段空港兴城怡心街道83亩项目中国五冶项目部</v>
      </c>
      <c r="J4726" s="26" t="str">
        <f>VLOOKUP(B4726,辅助信息!E:I,4,FALSE)</f>
        <v>王刚</v>
      </c>
      <c r="K4726" s="26">
        <f>VLOOKUP(J4726,辅助信息!H:I,2,FALSE)</f>
        <v>15881190525</v>
      </c>
      <c r="L4726" s="63" t="str">
        <f>VLOOKUP(B4726,辅助信息!E:J,6,FALSE)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726" s="64" t="str">
        <f ca="1" t="shared" si="230"/>
        <v/>
      </c>
      <c r="P4726" s="64" t="str">
        <f ca="1" t="shared" si="231"/>
        <v/>
      </c>
      <c r="Q4726" s="29" t="str">
        <f>VLOOKUP(B4726,辅助信息!E:M,9,FALSE)</f>
        <v>ZTWM-CDGS-XS-2025-0073-五冶天府-成都怡心湖片区及龙泉驿医院等项目</v>
      </c>
      <c r="R4726" s="29" t="str">
        <f>_xlfn._xlws.FILTER(辅助信息!D:D,辅助信息!E:E=B4726)</f>
        <v>五冶建设空港兴城怡心街道83亩项目</v>
      </c>
    </row>
    <row r="4727" hidden="1" spans="2:18">
      <c r="B4727" s="60" t="s">
        <v>203</v>
      </c>
      <c r="C4727" s="72">
        <v>45949</v>
      </c>
      <c r="D4727" s="26" t="str">
        <f>VLOOKUP(B4727,辅助信息!E:K,7,FALSE)</f>
        <v>JWDDCD2025102100479</v>
      </c>
      <c r="E4727" s="26" t="str">
        <f>VLOOKUP(F4727,辅助信息!A:B,2,FALSE)</f>
        <v>盘螺</v>
      </c>
      <c r="F4727" s="26" t="s">
        <v>49</v>
      </c>
      <c r="G4727" s="61">
        <v>2</v>
      </c>
      <c r="H4727" s="136" t="str">
        <f>IF(SUMIFS('[1]2025年已发货'!$E:$E,'[1]2025年已发货'!$F:$F,C4727,'[1]2025年已发货'!$C:$C,F4727,'[1]2025年已发货'!$G:$G,I4727,'[1]2025年已发货'!$H:$H,J4727)=0,"未发货",SUMIFS('[1]2025年已发货'!$E:$E,'[1]2025年已发货'!$F:$F,C4727,'[1]2025年已发货'!$C:$C,F4727,'[1]2025年已发货'!$G:$G,I4727,'[1]2025年已发货'!$H:$H,J4727))</f>
        <v>未发货</v>
      </c>
      <c r="I4727" s="26" t="str">
        <f>VLOOKUP(B4727,辅助信息!E:I,3,FALSE)</f>
        <v>(五冶建设空港兴城怡心街道83亩项目)成都市双流区怡心街道高峰社区一组剑和路一段空港兴城怡心街道83亩项目中国五冶项目部</v>
      </c>
      <c r="J4727" s="26" t="str">
        <f>VLOOKUP(B4727,辅助信息!E:I,4,FALSE)</f>
        <v>王刚</v>
      </c>
      <c r="K4727" s="26">
        <f>VLOOKUP(J4727,辅助信息!H:I,2,FALSE)</f>
        <v>15881190525</v>
      </c>
      <c r="L4727" s="63" t="str">
        <f>VLOOKUP(B4727,辅助信息!E:J,6,FALSE)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727" s="64" t="str">
        <f ca="1" t="shared" si="230"/>
        <v/>
      </c>
      <c r="P4727" s="64" t="str">
        <f ca="1" t="shared" si="231"/>
        <v/>
      </c>
      <c r="Q4727" s="29" t="str">
        <f>VLOOKUP(B4727,辅助信息!E:M,9,FALSE)</f>
        <v>ZTWM-CDGS-XS-2025-0073-五冶天府-成都怡心湖片区及龙泉驿医院等项目</v>
      </c>
      <c r="R4727" s="29" t="str">
        <f>_xlfn._xlws.FILTER(辅助信息!D:D,辅助信息!E:E=B4727)</f>
        <v>五冶建设空港兴城怡心街道83亩项目</v>
      </c>
    </row>
    <row r="4728" hidden="1" spans="2:18">
      <c r="B4728" s="60" t="s">
        <v>203</v>
      </c>
      <c r="C4728" s="72">
        <v>45949</v>
      </c>
      <c r="D4728" s="26" t="str">
        <f>VLOOKUP(B4728,辅助信息!E:K,7,FALSE)</f>
        <v>JWDDCD2025102100479</v>
      </c>
      <c r="E4728" s="26" t="str">
        <f>VLOOKUP(F4728,辅助信息!A:B,2,FALSE)</f>
        <v>盘螺</v>
      </c>
      <c r="F4728" s="26" t="s">
        <v>40</v>
      </c>
      <c r="G4728" s="61">
        <v>12</v>
      </c>
      <c r="H4728" s="136" t="str">
        <f>IF(SUMIFS('[1]2025年已发货'!$E:$E,'[1]2025年已发货'!$F:$F,C4728,'[1]2025年已发货'!$C:$C,F4728,'[1]2025年已发货'!$G:$G,I4728,'[1]2025年已发货'!$H:$H,J4728)=0,"未发货",SUMIFS('[1]2025年已发货'!$E:$E,'[1]2025年已发货'!$F:$F,C4728,'[1]2025年已发货'!$C:$C,F4728,'[1]2025年已发货'!$G:$G,I4728,'[1]2025年已发货'!$H:$H,J4728))</f>
        <v>未发货</v>
      </c>
      <c r="I4728" s="26" t="str">
        <f>VLOOKUP(B4728,辅助信息!E:I,3,FALSE)</f>
        <v>(五冶建设空港兴城怡心街道83亩项目)成都市双流区怡心街道高峰社区一组剑和路一段空港兴城怡心街道83亩项目中国五冶项目部</v>
      </c>
      <c r="J4728" s="26" t="str">
        <f>VLOOKUP(B4728,辅助信息!E:I,4,FALSE)</f>
        <v>王刚</v>
      </c>
      <c r="K4728" s="26">
        <f>VLOOKUP(J4728,辅助信息!H:I,2,FALSE)</f>
        <v>15881190525</v>
      </c>
      <c r="L4728" s="63" t="str">
        <f>VLOOKUP(B4728,辅助信息!E:J,6,FALSE)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728" s="64" t="str">
        <f ca="1" t="shared" si="230"/>
        <v/>
      </c>
      <c r="P4728" s="64" t="str">
        <f ca="1" t="shared" si="231"/>
        <v/>
      </c>
      <c r="Q4728" s="29" t="str">
        <f>VLOOKUP(B4728,辅助信息!E:M,9,FALSE)</f>
        <v>ZTWM-CDGS-XS-2025-0073-五冶天府-成都怡心湖片区及龙泉驿医院等项目</v>
      </c>
      <c r="R4728" s="29" t="str">
        <f>_xlfn._xlws.FILTER(辅助信息!D:D,辅助信息!E:E=B4728)</f>
        <v>五冶建设空港兴城怡心街道83亩项目</v>
      </c>
    </row>
    <row r="4729" hidden="1" spans="2:18">
      <c r="B4729" s="60" t="s">
        <v>203</v>
      </c>
      <c r="C4729" s="72">
        <v>45949</v>
      </c>
      <c r="D4729" s="26" t="str">
        <f>VLOOKUP(B4729,辅助信息!E:K,7,FALSE)</f>
        <v>JWDDCD2025102100479</v>
      </c>
      <c r="E4729" s="26" t="str">
        <f>VLOOKUP(F4729,辅助信息!A:B,2,FALSE)</f>
        <v>盘螺</v>
      </c>
      <c r="F4729" s="26" t="s">
        <v>41</v>
      </c>
      <c r="G4729" s="61">
        <v>8</v>
      </c>
      <c r="H4729" s="136" t="str">
        <f>IF(SUMIFS('[1]2025年已发货'!$E:$E,'[1]2025年已发货'!$F:$F,C4729,'[1]2025年已发货'!$C:$C,F4729,'[1]2025年已发货'!$G:$G,I4729,'[1]2025年已发货'!$H:$H,J4729)=0,"未发货",SUMIFS('[1]2025年已发货'!$E:$E,'[1]2025年已发货'!$F:$F,C4729,'[1]2025年已发货'!$C:$C,F4729,'[1]2025年已发货'!$G:$G,I4729,'[1]2025年已发货'!$H:$H,J4729))</f>
        <v>未发货</v>
      </c>
      <c r="I4729" s="26" t="str">
        <f>VLOOKUP(B4729,辅助信息!E:I,3,FALSE)</f>
        <v>(五冶建设空港兴城怡心街道83亩项目)成都市双流区怡心街道高峰社区一组剑和路一段空港兴城怡心街道83亩项目中国五冶项目部</v>
      </c>
      <c r="J4729" s="26" t="str">
        <f>VLOOKUP(B4729,辅助信息!E:I,4,FALSE)</f>
        <v>王刚</v>
      </c>
      <c r="K4729" s="26">
        <f>VLOOKUP(J4729,辅助信息!H:I,2,FALSE)</f>
        <v>15881190525</v>
      </c>
      <c r="L4729" s="63" t="str">
        <f>VLOOKUP(B4729,辅助信息!E:J,6,FALSE)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729" s="64" t="str">
        <f ca="1" t="shared" si="230"/>
        <v/>
      </c>
      <c r="P4729" s="64" t="str">
        <f ca="1" t="shared" si="231"/>
        <v/>
      </c>
      <c r="Q4729" s="29" t="str">
        <f>VLOOKUP(B4729,辅助信息!E:M,9,FALSE)</f>
        <v>ZTWM-CDGS-XS-2025-0073-五冶天府-成都怡心湖片区及龙泉驿医院等项目</v>
      </c>
      <c r="R4729" s="29" t="str">
        <f>_xlfn._xlws.FILTER(辅助信息!D:D,辅助信息!E:E=B4729)</f>
        <v>五冶建设空港兴城怡心街道83亩项目</v>
      </c>
    </row>
    <row r="4730" hidden="1" spans="2:18">
      <c r="B4730" s="60" t="s">
        <v>203</v>
      </c>
      <c r="C4730" s="72">
        <v>45949</v>
      </c>
      <c r="D4730" s="26" t="str">
        <f>VLOOKUP(B4730,辅助信息!E:K,7,FALSE)</f>
        <v>JWDDCD2025102100479</v>
      </c>
      <c r="E4730" s="26" t="str">
        <f>VLOOKUP(F4730,辅助信息!A:B,2,FALSE)</f>
        <v>螺纹钢</v>
      </c>
      <c r="F4730" s="26" t="s">
        <v>27</v>
      </c>
      <c r="G4730" s="61">
        <v>20</v>
      </c>
      <c r="H4730" s="136">
        <v>3</v>
      </c>
      <c r="I4730" s="26" t="str">
        <f>VLOOKUP(B4730,辅助信息!E:I,3,FALSE)</f>
        <v>(五冶建设空港兴城怡心街道83亩项目)成都市双流区怡心街道高峰社区一组剑和路一段空港兴城怡心街道83亩项目中国五冶项目部</v>
      </c>
      <c r="J4730" s="26" t="str">
        <f>VLOOKUP(B4730,辅助信息!E:I,4,FALSE)</f>
        <v>王刚</v>
      </c>
      <c r="K4730" s="26">
        <f>VLOOKUP(J4730,辅助信息!H:I,2,FALSE)</f>
        <v>15881190525</v>
      </c>
      <c r="L4730" s="63" t="str">
        <f>VLOOKUP(B4730,辅助信息!E:J,6,FALSE)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730" s="64" t="str">
        <f ca="1" t="shared" si="230"/>
        <v/>
      </c>
      <c r="P4730" s="64" t="str">
        <f ca="1" t="shared" si="231"/>
        <v/>
      </c>
      <c r="Q4730" s="29" t="str">
        <f>VLOOKUP(B4730,辅助信息!E:M,9,FALSE)</f>
        <v>ZTWM-CDGS-XS-2025-0073-五冶天府-成都怡心湖片区及龙泉驿医院等项目</v>
      </c>
      <c r="R4730" s="29" t="str">
        <f>_xlfn._xlws.FILTER(辅助信息!D:D,辅助信息!E:E=B4730)</f>
        <v>五冶建设空港兴城怡心街道83亩项目</v>
      </c>
    </row>
    <row r="4731" hidden="1" spans="2:18">
      <c r="B4731" s="60" t="s">
        <v>203</v>
      </c>
      <c r="C4731" s="72">
        <v>45949</v>
      </c>
      <c r="D4731" s="26" t="str">
        <f>VLOOKUP(B4731,辅助信息!E:K,7,FALSE)</f>
        <v>JWDDCD2025102100479</v>
      </c>
      <c r="E4731" s="26" t="str">
        <f>VLOOKUP(F4731,辅助信息!A:B,2,FALSE)</f>
        <v>螺纹钢</v>
      </c>
      <c r="F4731" s="26" t="s">
        <v>19</v>
      </c>
      <c r="G4731" s="61">
        <v>30</v>
      </c>
      <c r="H4731" s="136">
        <f>IF(SUMIFS('[1]2025年已发货'!$E:$E,'[1]2025年已发货'!$F:$F,C4731,'[1]2025年已发货'!$C:$C,F4731,'[1]2025年已发货'!$G:$G,I4731,'[1]2025年已发货'!$H:$H,J4731)=0,"未发货",SUMIFS('[1]2025年已发货'!$E:$E,'[1]2025年已发货'!$F:$F,C4731,'[1]2025年已发货'!$C:$C,F4731,'[1]2025年已发货'!$G:$G,I4731,'[1]2025年已发货'!$H:$H,J4731))</f>
        <v>19</v>
      </c>
      <c r="I4731" s="26" t="str">
        <f>VLOOKUP(B4731,辅助信息!E:I,3,FALSE)</f>
        <v>(五冶建设空港兴城怡心街道83亩项目)成都市双流区怡心街道高峰社区一组剑和路一段空港兴城怡心街道83亩项目中国五冶项目部</v>
      </c>
      <c r="J4731" s="26" t="str">
        <f>VLOOKUP(B4731,辅助信息!E:I,4,FALSE)</f>
        <v>王刚</v>
      </c>
      <c r="K4731" s="26">
        <f>VLOOKUP(J4731,辅助信息!H:I,2,FALSE)</f>
        <v>15881190525</v>
      </c>
      <c r="L4731" s="63" t="str">
        <f>VLOOKUP(B4731,辅助信息!E:J,6,FALSE)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731" s="64" t="str">
        <f ca="1" t="shared" si="230"/>
        <v/>
      </c>
      <c r="P4731" s="64" t="str">
        <f ca="1" t="shared" si="231"/>
        <v/>
      </c>
      <c r="Q4731" s="29" t="str">
        <f>VLOOKUP(B4731,辅助信息!E:M,9,FALSE)</f>
        <v>ZTWM-CDGS-XS-2025-0073-五冶天府-成都怡心湖片区及龙泉驿医院等项目</v>
      </c>
      <c r="R4731" s="29" t="str">
        <f>_xlfn._xlws.FILTER(辅助信息!D:D,辅助信息!E:E=B4731)</f>
        <v>五冶建设空港兴城怡心街道83亩项目</v>
      </c>
    </row>
    <row r="4732" hidden="1" spans="2:18">
      <c r="B4732" s="60" t="s">
        <v>203</v>
      </c>
      <c r="C4732" s="72">
        <v>45949</v>
      </c>
      <c r="D4732" s="26" t="str">
        <f>VLOOKUP(B4732,辅助信息!E:K,7,FALSE)</f>
        <v>JWDDCD2025102100479</v>
      </c>
      <c r="E4732" s="26" t="str">
        <f>VLOOKUP(F4732,辅助信息!A:B,2,FALSE)</f>
        <v>螺纹钢</v>
      </c>
      <c r="F4732" s="26" t="s">
        <v>32</v>
      </c>
      <c r="G4732" s="61">
        <v>10</v>
      </c>
      <c r="H4732" s="136" t="str">
        <f>IF(SUMIFS('[1]2025年已发货'!$E:$E,'[1]2025年已发货'!$F:$F,C4732,'[1]2025年已发货'!$C:$C,F4732,'[1]2025年已发货'!$G:$G,I4732,'[1]2025年已发货'!$H:$H,J4732)=0,"未发货",SUMIFS('[1]2025年已发货'!$E:$E,'[1]2025年已发货'!$F:$F,C4732,'[1]2025年已发货'!$C:$C,F4732,'[1]2025年已发货'!$G:$G,I4732,'[1]2025年已发货'!$H:$H,J4732))</f>
        <v>未发货</v>
      </c>
      <c r="I4732" s="26" t="str">
        <f>VLOOKUP(B4732,辅助信息!E:I,3,FALSE)</f>
        <v>(五冶建设空港兴城怡心街道83亩项目)成都市双流区怡心街道高峰社区一组剑和路一段空港兴城怡心街道83亩项目中国五冶项目部</v>
      </c>
      <c r="J4732" s="26" t="str">
        <f>VLOOKUP(B4732,辅助信息!E:I,4,FALSE)</f>
        <v>王刚</v>
      </c>
      <c r="K4732" s="26">
        <f>VLOOKUP(J4732,辅助信息!H:I,2,FALSE)</f>
        <v>15881190525</v>
      </c>
      <c r="L4732" s="63" t="str">
        <f>VLOOKUP(B4732,辅助信息!E:J,6,FALSE)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732" s="64" t="str">
        <f ca="1" t="shared" si="230"/>
        <v/>
      </c>
      <c r="P4732" s="64" t="str">
        <f ca="1" t="shared" si="231"/>
        <v/>
      </c>
      <c r="Q4732" s="29" t="str">
        <f>VLOOKUP(B4732,辅助信息!E:M,9,FALSE)</f>
        <v>ZTWM-CDGS-XS-2025-0073-五冶天府-成都怡心湖片区及龙泉驿医院等项目</v>
      </c>
      <c r="R4732" s="29" t="str">
        <f>_xlfn._xlws.FILTER(辅助信息!D:D,辅助信息!E:E=B4732)</f>
        <v>五冶建设空港兴城怡心街道83亩项目</v>
      </c>
    </row>
    <row r="4733" hidden="1" spans="2:18">
      <c r="B4733" s="60" t="s">
        <v>203</v>
      </c>
      <c r="C4733" s="72">
        <v>45949</v>
      </c>
      <c r="D4733" s="26" t="str">
        <f>VLOOKUP(B4733,辅助信息!E:K,7,FALSE)</f>
        <v>JWDDCD2025102100479</v>
      </c>
      <c r="E4733" s="26" t="str">
        <f>VLOOKUP(F4733,辅助信息!A:B,2,FALSE)</f>
        <v>螺纹钢</v>
      </c>
      <c r="F4733" s="26" t="s">
        <v>30</v>
      </c>
      <c r="G4733" s="61">
        <v>8</v>
      </c>
      <c r="H4733" s="136">
        <f>IF(SUMIFS('[1]2025年已发货'!$E:$E,'[1]2025年已发货'!$F:$F,C4733,'[1]2025年已发货'!$C:$C,F4733,'[1]2025年已发货'!$G:$G,I4733,'[1]2025年已发货'!$H:$H,J4733)=0,"未发货",SUMIFS('[1]2025年已发货'!$E:$E,'[1]2025年已发货'!$F:$F,C4733,'[1]2025年已发货'!$C:$C,F4733,'[1]2025年已发货'!$G:$G,I4733,'[1]2025年已发货'!$H:$H,J4733))</f>
        <v>8</v>
      </c>
      <c r="I4733" s="26" t="str">
        <f>VLOOKUP(B4733,辅助信息!E:I,3,FALSE)</f>
        <v>(五冶建设空港兴城怡心街道83亩项目)成都市双流区怡心街道高峰社区一组剑和路一段空港兴城怡心街道83亩项目中国五冶项目部</v>
      </c>
      <c r="J4733" s="26" t="str">
        <f>VLOOKUP(B4733,辅助信息!E:I,4,FALSE)</f>
        <v>王刚</v>
      </c>
      <c r="K4733" s="26">
        <f>VLOOKUP(J4733,辅助信息!H:I,2,FALSE)</f>
        <v>15881190525</v>
      </c>
      <c r="L4733" s="63" t="str">
        <f>VLOOKUP(B4733,辅助信息!E:J,6,FALSE)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733" s="64" t="str">
        <f ca="1" t="shared" si="230"/>
        <v/>
      </c>
      <c r="P4733" s="64" t="str">
        <f ca="1" t="shared" si="231"/>
        <v/>
      </c>
      <c r="Q4733" s="29" t="str">
        <f>VLOOKUP(B4733,辅助信息!E:M,9,FALSE)</f>
        <v>ZTWM-CDGS-XS-2025-0073-五冶天府-成都怡心湖片区及龙泉驿医院等项目</v>
      </c>
      <c r="R4733" s="29" t="str">
        <f>_xlfn._xlws.FILTER(辅助信息!D:D,辅助信息!E:E=B4733)</f>
        <v>五冶建设空港兴城怡心街道83亩项目</v>
      </c>
    </row>
    <row r="4734" hidden="1" spans="2:18">
      <c r="B4734" s="60" t="s">
        <v>203</v>
      </c>
      <c r="C4734" s="72">
        <v>45949</v>
      </c>
      <c r="D4734" s="26" t="str">
        <f>VLOOKUP(B4734,辅助信息!E:K,7,FALSE)</f>
        <v>JWDDCD2025102100479</v>
      </c>
      <c r="E4734" s="26" t="str">
        <f>VLOOKUP(F4734,辅助信息!A:B,2,FALSE)</f>
        <v>螺纹钢</v>
      </c>
      <c r="F4734" s="26" t="s">
        <v>33</v>
      </c>
      <c r="G4734" s="61">
        <v>10</v>
      </c>
      <c r="H4734" s="136" t="str">
        <f>IF(SUMIFS('[1]2025年已发货'!$E:$E,'[1]2025年已发货'!$F:$F,C4734,'[1]2025年已发货'!$C:$C,F4734,'[1]2025年已发货'!$G:$G,I4734,'[1]2025年已发货'!$H:$H,J4734)=0,"未发货",SUMIFS('[1]2025年已发货'!$E:$E,'[1]2025年已发货'!$F:$F,C4734,'[1]2025年已发货'!$C:$C,F4734,'[1]2025年已发货'!$G:$G,I4734,'[1]2025年已发货'!$H:$H,J4734))</f>
        <v>未发货</v>
      </c>
      <c r="I4734" s="26" t="str">
        <f>VLOOKUP(B4734,辅助信息!E:I,3,FALSE)</f>
        <v>(五冶建设空港兴城怡心街道83亩项目)成都市双流区怡心街道高峰社区一组剑和路一段空港兴城怡心街道83亩项目中国五冶项目部</v>
      </c>
      <c r="J4734" s="26" t="str">
        <f>VLOOKUP(B4734,辅助信息!E:I,4,FALSE)</f>
        <v>王刚</v>
      </c>
      <c r="K4734" s="26">
        <f>VLOOKUP(J4734,辅助信息!H:I,2,FALSE)</f>
        <v>15881190525</v>
      </c>
      <c r="L4734" s="63" t="str">
        <f>VLOOKUP(B4734,辅助信息!E:J,6,FALSE)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734" s="64" t="str">
        <f ca="1" t="shared" si="230"/>
        <v/>
      </c>
      <c r="P4734" s="64" t="str">
        <f ca="1" t="shared" si="231"/>
        <v/>
      </c>
      <c r="Q4734" s="29" t="str">
        <f>VLOOKUP(B4734,辅助信息!E:M,9,FALSE)</f>
        <v>ZTWM-CDGS-XS-2025-0073-五冶天府-成都怡心湖片区及龙泉驿医院等项目</v>
      </c>
      <c r="R4734" s="29" t="str">
        <f>_xlfn._xlws.FILTER(辅助信息!D:D,辅助信息!E:E=B4734)</f>
        <v>五冶建设空港兴城怡心街道83亩项目</v>
      </c>
    </row>
    <row r="4735" hidden="1" spans="2:18">
      <c r="B4735" s="60" t="s">
        <v>203</v>
      </c>
      <c r="C4735" s="72">
        <v>45949</v>
      </c>
      <c r="D4735" s="26" t="str">
        <f>VLOOKUP(B4735,辅助信息!E:K,7,FALSE)</f>
        <v>JWDDCD2025102100479</v>
      </c>
      <c r="E4735" s="26" t="str">
        <f>VLOOKUP(F4735,辅助信息!A:B,2,FALSE)</f>
        <v>螺纹钢</v>
      </c>
      <c r="F4735" s="26" t="s">
        <v>28</v>
      </c>
      <c r="G4735" s="61">
        <v>3</v>
      </c>
      <c r="H4735" s="136">
        <f>IF(SUMIFS('[1]2025年已发货'!$E:$E,'[1]2025年已发货'!$F:$F,C4735,'[1]2025年已发货'!$C:$C,F4735,'[1]2025年已发货'!$G:$G,I4735,'[1]2025年已发货'!$H:$H,J4735)=0,"未发货",SUMIFS('[1]2025年已发货'!$E:$E,'[1]2025年已发货'!$F:$F,C4735,'[1]2025年已发货'!$C:$C,F4735,'[1]2025年已发货'!$G:$G,I4735,'[1]2025年已发货'!$H:$H,J4735))</f>
        <v>3</v>
      </c>
      <c r="I4735" s="26" t="str">
        <f>VLOOKUP(B4735,辅助信息!E:I,3,FALSE)</f>
        <v>(五冶建设空港兴城怡心街道83亩项目)成都市双流区怡心街道高峰社区一组剑和路一段空港兴城怡心街道83亩项目中国五冶项目部</v>
      </c>
      <c r="J4735" s="26" t="str">
        <f>VLOOKUP(B4735,辅助信息!E:I,4,FALSE)</f>
        <v>王刚</v>
      </c>
      <c r="K4735" s="26">
        <f>VLOOKUP(J4735,辅助信息!H:I,2,FALSE)</f>
        <v>15881190525</v>
      </c>
      <c r="L4735" s="63" t="str">
        <f>VLOOKUP(B4735,辅助信息!E:J,6,FALSE)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735" s="64" t="str">
        <f ca="1" t="shared" si="230"/>
        <v/>
      </c>
      <c r="P4735" s="64" t="str">
        <f ca="1" t="shared" si="231"/>
        <v/>
      </c>
      <c r="Q4735" s="29" t="str">
        <f>VLOOKUP(B4735,辅助信息!E:M,9,FALSE)</f>
        <v>ZTWM-CDGS-XS-2025-0073-五冶天府-成都怡心湖片区及龙泉驿医院等项目</v>
      </c>
      <c r="R4735" s="29" t="str">
        <f>_xlfn._xlws.FILTER(辅助信息!D:D,辅助信息!E:E=B4735)</f>
        <v>五冶建设空港兴城怡心街道83亩项目</v>
      </c>
    </row>
    <row r="4736" hidden="1" spans="2:18">
      <c r="B4736" s="60" t="s">
        <v>203</v>
      </c>
      <c r="C4736" s="86">
        <v>45949</v>
      </c>
      <c r="D4736" s="26" t="str">
        <f>VLOOKUP(B4736,辅助信息!E:K,7,FALSE)</f>
        <v>JWDDCD2025102100479</v>
      </c>
      <c r="E4736" s="26" t="str">
        <f>VLOOKUP(F4736,辅助信息!A:B,2,FALSE)</f>
        <v>螺纹钢</v>
      </c>
      <c r="F4736" s="26" t="s">
        <v>18</v>
      </c>
      <c r="G4736" s="61">
        <v>3</v>
      </c>
      <c r="H4736" s="140">
        <f>IF(SUMIFS('[1]2025年已发货'!$E:$E,'[1]2025年已发货'!$F:$F,C4736,'[1]2025年已发货'!$C:$C,F4736,'[1]2025年已发货'!$G:$G,I4736,'[1]2025年已发货'!$H:$H,J4736)=0,"未发货",SUMIFS('[1]2025年已发货'!$E:$E,'[1]2025年已发货'!$F:$F,C4736,'[1]2025年已发货'!$C:$C,F4736,'[1]2025年已发货'!$G:$G,I4736,'[1]2025年已发货'!$H:$H,J4736))</f>
        <v>3</v>
      </c>
      <c r="I4736" s="26" t="str">
        <f>VLOOKUP(B4736,辅助信息!E:I,3,FALSE)</f>
        <v>(五冶建设空港兴城怡心街道83亩项目)成都市双流区怡心街道高峰社区一组剑和路一段空港兴城怡心街道83亩项目中国五冶项目部</v>
      </c>
      <c r="J4736" s="26" t="str">
        <f>VLOOKUP(B4736,辅助信息!E:I,4,FALSE)</f>
        <v>王刚</v>
      </c>
      <c r="K4736" s="26">
        <f>VLOOKUP(J4736,辅助信息!H:I,2,FALSE)</f>
        <v>15881190525</v>
      </c>
      <c r="L4736" s="63" t="str">
        <f>VLOOKUP(B4736,辅助信息!E:J,6,FALSE)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736" s="64" t="str">
        <f ca="1" t="shared" si="230"/>
        <v/>
      </c>
      <c r="P4736" s="64" t="str">
        <f ca="1" t="shared" si="231"/>
        <v/>
      </c>
      <c r="Q4736" s="29" t="str">
        <f>VLOOKUP(B4736,辅助信息!E:M,9,FALSE)</f>
        <v>ZTWM-CDGS-XS-2025-0073-五冶天府-成都怡心湖片区及龙泉驿医院等项目</v>
      </c>
      <c r="R4736" s="29" t="str">
        <f>_xlfn._xlws.FILTER(辅助信息!D:D,辅助信息!E:E=B4736)</f>
        <v>五冶建设空港兴城怡心街道83亩项目</v>
      </c>
    </row>
    <row r="4737" hidden="1" spans="2:18">
      <c r="B4737" s="137" t="s">
        <v>203</v>
      </c>
      <c r="C4737" s="72">
        <v>45950</v>
      </c>
      <c r="D4737" s="40" t="str">
        <f>VLOOKUP(B4737,辅助信息!E:K,7,FALSE)</f>
        <v>JWDDCD2025102100479</v>
      </c>
      <c r="E4737" s="40" t="str">
        <f>VLOOKUP(F4737,辅助信息!A:B,2,FALSE)</f>
        <v>高线</v>
      </c>
      <c r="F4737" s="40" t="s">
        <v>57</v>
      </c>
      <c r="G4737" s="36">
        <v>2</v>
      </c>
      <c r="H4737" s="136" t="str">
        <f>IF(SUMIFS('[1]2025年已发货'!$E:$E,'[1]2025年已发货'!$F:$F,C4737,'[1]2025年已发货'!$C:$C,F4737,'[1]2025年已发货'!$G:$G,I4737,'[1]2025年已发货'!$H:$H,J4737)=0,"未发货",SUMIFS('[1]2025年已发货'!$E:$E,'[1]2025年已发货'!$F:$F,C4737,'[1]2025年已发货'!$C:$C,F4737,'[1]2025年已发货'!$G:$G,I4737,'[1]2025年已发货'!$H:$H,J4737))</f>
        <v>未发货</v>
      </c>
      <c r="I4737" s="40" t="str">
        <f>VLOOKUP(B4737,辅助信息!E:I,3,FALSE)</f>
        <v>(五冶建设空港兴城怡心街道83亩项目)成都市双流区怡心街道高峰社区一组剑和路一段空港兴城怡心街道83亩项目中国五冶项目部</v>
      </c>
      <c r="J4737" s="40" t="str">
        <f>VLOOKUP(B4737,辅助信息!E:I,4,FALSE)</f>
        <v>王刚</v>
      </c>
      <c r="K4737" s="40">
        <f>VLOOKUP(J4737,辅助信息!H:I,2,FALSE)</f>
        <v>15881190525</v>
      </c>
      <c r="L4737" s="111" t="str">
        <f>VLOOKUP(B4737,辅助信息!E:J,6,FALSE)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4737" s="93">
        <v>45949</v>
      </c>
      <c r="O4737" s="64">
        <f ca="1" t="shared" si="230"/>
        <v>0</v>
      </c>
      <c r="P4737" s="64">
        <f ca="1" t="shared" si="231"/>
        <v>22</v>
      </c>
      <c r="Q4737" s="29" t="str">
        <f>VLOOKUP(B4737,辅助信息!E:M,9,FALSE)</f>
        <v>ZTWM-CDGS-XS-2025-0073-五冶天府-成都怡心湖片区及龙泉驿医院等项目</v>
      </c>
      <c r="R4737" s="29" t="str">
        <f>_xlfn._xlws.FILTER(辅助信息!D:D,辅助信息!E:E=B4737)</f>
        <v>五冶建设空港兴城怡心街道83亩项目</v>
      </c>
    </row>
    <row r="4738" hidden="1" spans="2:18">
      <c r="B4738" s="137" t="s">
        <v>203</v>
      </c>
      <c r="C4738" s="72">
        <v>45950</v>
      </c>
      <c r="D4738" s="40" t="str">
        <f>VLOOKUP(B4738,辅助信息!E:K,7,FALSE)</f>
        <v>JWDDCD2025102100479</v>
      </c>
      <c r="E4738" s="40" t="str">
        <f>VLOOKUP(F4738,辅助信息!A:B,2,FALSE)</f>
        <v>盘螺</v>
      </c>
      <c r="F4738" s="40" t="s">
        <v>49</v>
      </c>
      <c r="G4738" s="36">
        <v>2</v>
      </c>
      <c r="H4738" s="136" t="str">
        <f>IF(SUMIFS('[1]2025年已发货'!$E:$E,'[1]2025年已发货'!$F:$F,C4738,'[1]2025年已发货'!$C:$C,F4738,'[1]2025年已发货'!$G:$G,I4738,'[1]2025年已发货'!$H:$H,J4738)=0,"未发货",SUMIFS('[1]2025年已发货'!$E:$E,'[1]2025年已发货'!$F:$F,C4738,'[1]2025年已发货'!$C:$C,F4738,'[1]2025年已发货'!$G:$G,I4738,'[1]2025年已发货'!$H:$H,J4738))</f>
        <v>未发货</v>
      </c>
      <c r="I4738" s="40" t="str">
        <f>VLOOKUP(B4738,辅助信息!E:I,3,FALSE)</f>
        <v>(五冶建设空港兴城怡心街道83亩项目)成都市双流区怡心街道高峰社区一组剑和路一段空港兴城怡心街道83亩项目中国五冶项目部</v>
      </c>
      <c r="J4738" s="40" t="str">
        <f>VLOOKUP(B4738,辅助信息!E:I,4,FALSE)</f>
        <v>王刚</v>
      </c>
      <c r="K4738" s="40">
        <f>VLOOKUP(J4738,辅助信息!H:I,2,FALSE)</f>
        <v>15881190525</v>
      </c>
      <c r="L4738" s="111" t="str">
        <f>VLOOKUP(B4738,辅助信息!E:J,6,FALSE)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4738" s="93">
        <v>45949</v>
      </c>
      <c r="O4738" s="64">
        <f ca="1" t="shared" si="230"/>
        <v>0</v>
      </c>
      <c r="P4738" s="64">
        <f ca="1" t="shared" si="231"/>
        <v>22</v>
      </c>
      <c r="Q4738" s="29" t="str">
        <f>VLOOKUP(B4738,辅助信息!E:M,9,FALSE)</f>
        <v>ZTWM-CDGS-XS-2025-0073-五冶天府-成都怡心湖片区及龙泉驿医院等项目</v>
      </c>
      <c r="R4738" s="29" t="str">
        <f>_xlfn._xlws.FILTER(辅助信息!D:D,辅助信息!E:E=B4738)</f>
        <v>五冶建设空港兴城怡心街道83亩项目</v>
      </c>
    </row>
    <row r="4739" hidden="1" spans="2:18">
      <c r="B4739" s="137" t="s">
        <v>203</v>
      </c>
      <c r="C4739" s="72">
        <v>45950</v>
      </c>
      <c r="D4739" s="40" t="str">
        <f>VLOOKUP(B4739,辅助信息!E:K,7,FALSE)</f>
        <v>JWDDCD2025102100479</v>
      </c>
      <c r="E4739" s="40" t="str">
        <f>VLOOKUP(F4739,辅助信息!A:B,2,FALSE)</f>
        <v>盘螺</v>
      </c>
      <c r="F4739" s="40" t="s">
        <v>40</v>
      </c>
      <c r="G4739" s="36">
        <v>12</v>
      </c>
      <c r="H4739" s="136" t="str">
        <f>IF(SUMIFS('[1]2025年已发货'!$E:$E,'[1]2025年已发货'!$F:$F,C4739,'[1]2025年已发货'!$C:$C,F4739,'[1]2025年已发货'!$G:$G,I4739,'[1]2025年已发货'!$H:$H,J4739)=0,"未发货",SUMIFS('[1]2025年已发货'!$E:$E,'[1]2025年已发货'!$F:$F,C4739,'[1]2025年已发货'!$C:$C,F4739,'[1]2025年已发货'!$G:$G,I4739,'[1]2025年已发货'!$H:$H,J4739))</f>
        <v>未发货</v>
      </c>
      <c r="I4739" s="40" t="str">
        <f>VLOOKUP(B4739,辅助信息!E:I,3,FALSE)</f>
        <v>(五冶建设空港兴城怡心街道83亩项目)成都市双流区怡心街道高峰社区一组剑和路一段空港兴城怡心街道83亩项目中国五冶项目部</v>
      </c>
      <c r="J4739" s="40" t="str">
        <f>VLOOKUP(B4739,辅助信息!E:I,4,FALSE)</f>
        <v>王刚</v>
      </c>
      <c r="K4739" s="40">
        <f>VLOOKUP(J4739,辅助信息!H:I,2,FALSE)</f>
        <v>15881190525</v>
      </c>
      <c r="L4739" s="111" t="str">
        <f>VLOOKUP(B4739,辅助信息!E:J,6,FALSE)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4739" s="93">
        <v>45949</v>
      </c>
      <c r="O4739" s="64">
        <f ca="1" t="shared" si="230"/>
        <v>0</v>
      </c>
      <c r="P4739" s="64">
        <f ca="1" t="shared" si="231"/>
        <v>22</v>
      </c>
      <c r="Q4739" s="29" t="str">
        <f>VLOOKUP(B4739,辅助信息!E:M,9,FALSE)</f>
        <v>ZTWM-CDGS-XS-2025-0073-五冶天府-成都怡心湖片区及龙泉驿医院等项目</v>
      </c>
      <c r="R4739" s="29" t="str">
        <f>_xlfn._xlws.FILTER(辅助信息!D:D,辅助信息!E:E=B4739)</f>
        <v>五冶建设空港兴城怡心街道83亩项目</v>
      </c>
    </row>
    <row r="4740" hidden="1" spans="2:18">
      <c r="B4740" s="137" t="s">
        <v>203</v>
      </c>
      <c r="C4740" s="72">
        <v>45950</v>
      </c>
      <c r="D4740" s="40" t="str">
        <f>VLOOKUP(B4740,辅助信息!E:K,7,FALSE)</f>
        <v>JWDDCD2025102100479</v>
      </c>
      <c r="E4740" s="40" t="str">
        <f>VLOOKUP(F4740,辅助信息!A:B,2,FALSE)</f>
        <v>盘螺</v>
      </c>
      <c r="F4740" s="40" t="s">
        <v>41</v>
      </c>
      <c r="G4740" s="36">
        <v>8</v>
      </c>
      <c r="H4740" s="136" t="str">
        <f>IF(SUMIFS('[1]2025年已发货'!$E:$E,'[1]2025年已发货'!$F:$F,C4740,'[1]2025年已发货'!$C:$C,F4740,'[1]2025年已发货'!$G:$G,I4740,'[1]2025年已发货'!$H:$H,J4740)=0,"未发货",SUMIFS('[1]2025年已发货'!$E:$E,'[1]2025年已发货'!$F:$F,C4740,'[1]2025年已发货'!$C:$C,F4740,'[1]2025年已发货'!$G:$G,I4740,'[1]2025年已发货'!$H:$H,J4740))</f>
        <v>未发货</v>
      </c>
      <c r="I4740" s="40" t="str">
        <f>VLOOKUP(B4740,辅助信息!E:I,3,FALSE)</f>
        <v>(五冶建设空港兴城怡心街道83亩项目)成都市双流区怡心街道高峰社区一组剑和路一段空港兴城怡心街道83亩项目中国五冶项目部</v>
      </c>
      <c r="J4740" s="40" t="str">
        <f>VLOOKUP(B4740,辅助信息!E:I,4,FALSE)</f>
        <v>王刚</v>
      </c>
      <c r="K4740" s="40">
        <f>VLOOKUP(J4740,辅助信息!H:I,2,FALSE)</f>
        <v>15881190525</v>
      </c>
      <c r="L4740" s="111" t="str">
        <f>VLOOKUP(B4740,辅助信息!E:J,6,FALSE)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4740" s="93">
        <v>45949</v>
      </c>
      <c r="O4740" s="64">
        <f ca="1" t="shared" si="230"/>
        <v>0</v>
      </c>
      <c r="P4740" s="64">
        <f ca="1" t="shared" si="231"/>
        <v>22</v>
      </c>
      <c r="Q4740" s="29" t="str">
        <f>VLOOKUP(B4740,辅助信息!E:M,9,FALSE)</f>
        <v>ZTWM-CDGS-XS-2025-0073-五冶天府-成都怡心湖片区及龙泉驿医院等项目</v>
      </c>
      <c r="R4740" s="29" t="str">
        <f>_xlfn._xlws.FILTER(辅助信息!D:D,辅助信息!E:E=B4740)</f>
        <v>五冶建设空港兴城怡心街道83亩项目</v>
      </c>
    </row>
    <row r="4741" hidden="1" spans="2:18">
      <c r="B4741" s="137" t="s">
        <v>203</v>
      </c>
      <c r="C4741" s="72">
        <v>45950</v>
      </c>
      <c r="D4741" s="40" t="str">
        <f>VLOOKUP(B4741,辅助信息!E:K,7,FALSE)</f>
        <v>JWDDCD2025102100479</v>
      </c>
      <c r="E4741" s="40" t="str">
        <f>VLOOKUP(F4741,辅助信息!A:B,2,FALSE)</f>
        <v>螺纹钢</v>
      </c>
      <c r="F4741" s="40" t="s">
        <v>27</v>
      </c>
      <c r="G4741" s="36">
        <v>17</v>
      </c>
      <c r="H4741" s="136">
        <f>IF(SUMIFS('[1]2025年已发货'!$E:$E,'[1]2025年已发货'!$F:$F,C4741,'[1]2025年已发货'!$C:$C,F4741,'[1]2025年已发货'!$G:$G,I4741,'[1]2025年已发货'!$H:$H,J4741)=0,"未发货",SUMIFS('[1]2025年已发货'!$E:$E,'[1]2025年已发货'!$F:$F,C4741,'[1]2025年已发货'!$C:$C,F4741,'[1]2025年已发货'!$G:$G,I4741,'[1]2025年已发货'!$H:$H,J4741))</f>
        <v>17</v>
      </c>
      <c r="I4741" s="40" t="str">
        <f>VLOOKUP(B4741,辅助信息!E:I,3,FALSE)</f>
        <v>(五冶建设空港兴城怡心街道83亩项目)成都市双流区怡心街道高峰社区一组剑和路一段空港兴城怡心街道83亩项目中国五冶项目部</v>
      </c>
      <c r="J4741" s="40" t="str">
        <f>VLOOKUP(B4741,辅助信息!E:I,4,FALSE)</f>
        <v>王刚</v>
      </c>
      <c r="K4741" s="40">
        <f>VLOOKUP(J4741,辅助信息!H:I,2,FALSE)</f>
        <v>15881190525</v>
      </c>
      <c r="L4741" s="111" t="str">
        <f>VLOOKUP(B4741,辅助信息!E:J,6,FALSE)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4741" s="93">
        <v>45949</v>
      </c>
      <c r="O4741" s="64">
        <f ca="1" t="shared" si="230"/>
        <v>0</v>
      </c>
      <c r="P4741" s="64">
        <f ca="1" t="shared" si="231"/>
        <v>22</v>
      </c>
      <c r="Q4741" s="29" t="str">
        <f>VLOOKUP(B4741,辅助信息!E:M,9,FALSE)</f>
        <v>ZTWM-CDGS-XS-2025-0073-五冶天府-成都怡心湖片区及龙泉驿医院等项目</v>
      </c>
      <c r="R4741" s="29" t="str">
        <f>_xlfn._xlws.FILTER(辅助信息!D:D,辅助信息!E:E=B4741)</f>
        <v>五冶建设空港兴城怡心街道83亩项目</v>
      </c>
    </row>
    <row r="4742" hidden="1" spans="2:18">
      <c r="B4742" s="137" t="s">
        <v>203</v>
      </c>
      <c r="C4742" s="72">
        <v>45950</v>
      </c>
      <c r="D4742" s="40" t="str">
        <f>VLOOKUP(B4742,辅助信息!E:K,7,FALSE)</f>
        <v>JWDDCD2025102100479</v>
      </c>
      <c r="E4742" s="40" t="str">
        <f>VLOOKUP(F4742,辅助信息!A:B,2,FALSE)</f>
        <v>螺纹钢</v>
      </c>
      <c r="F4742" s="40" t="s">
        <v>19</v>
      </c>
      <c r="G4742" s="36">
        <v>11</v>
      </c>
      <c r="H4742" s="136">
        <f>IF(SUMIFS('[1]2025年已发货'!$E:$E,'[1]2025年已发货'!$F:$F,C4742,'[1]2025年已发货'!$C:$C,F4742,'[1]2025年已发货'!$G:$G,I4742,'[1]2025年已发货'!$H:$H,J4742)=0,"未发货",SUMIFS('[1]2025年已发货'!$E:$E,'[1]2025年已发货'!$F:$F,C4742,'[1]2025年已发货'!$C:$C,F4742,'[1]2025年已发货'!$G:$G,I4742,'[1]2025年已发货'!$H:$H,J4742))</f>
        <v>11</v>
      </c>
      <c r="I4742" s="40" t="str">
        <f>VLOOKUP(B4742,辅助信息!E:I,3,FALSE)</f>
        <v>(五冶建设空港兴城怡心街道83亩项目)成都市双流区怡心街道高峰社区一组剑和路一段空港兴城怡心街道83亩项目中国五冶项目部</v>
      </c>
      <c r="J4742" s="40" t="str">
        <f>VLOOKUP(B4742,辅助信息!E:I,4,FALSE)</f>
        <v>王刚</v>
      </c>
      <c r="K4742" s="40">
        <f>VLOOKUP(J4742,辅助信息!H:I,2,FALSE)</f>
        <v>15881190525</v>
      </c>
      <c r="L4742" s="111" t="str">
        <f>VLOOKUP(B4742,辅助信息!E:J,6,FALSE)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4742" s="93">
        <v>45949</v>
      </c>
      <c r="O4742" s="64">
        <f ca="1" t="shared" si="230"/>
        <v>0</v>
      </c>
      <c r="P4742" s="64">
        <f ca="1" t="shared" si="231"/>
        <v>22</v>
      </c>
      <c r="Q4742" s="29" t="str">
        <f>VLOOKUP(B4742,辅助信息!E:M,9,FALSE)</f>
        <v>ZTWM-CDGS-XS-2025-0073-五冶天府-成都怡心湖片区及龙泉驿医院等项目</v>
      </c>
      <c r="R4742" s="29" t="str">
        <f>_xlfn._xlws.FILTER(辅助信息!D:D,辅助信息!E:E=B4742)</f>
        <v>五冶建设空港兴城怡心街道83亩项目</v>
      </c>
    </row>
    <row r="4743" hidden="1" spans="2:18">
      <c r="B4743" s="137" t="s">
        <v>203</v>
      </c>
      <c r="C4743" s="72">
        <v>45950</v>
      </c>
      <c r="D4743" s="40" t="str">
        <f>VLOOKUP(B4743,辅助信息!E:K,7,FALSE)</f>
        <v>JWDDCD2025102100479</v>
      </c>
      <c r="E4743" s="40" t="str">
        <f>VLOOKUP(F4743,辅助信息!A:B,2,FALSE)</f>
        <v>螺纹钢</v>
      </c>
      <c r="F4743" s="40" t="s">
        <v>32</v>
      </c>
      <c r="G4743" s="36">
        <v>10</v>
      </c>
      <c r="H4743" s="136">
        <f>IF(SUMIFS('[1]2025年已发货'!$E:$E,'[1]2025年已发货'!$F:$F,C4743,'[1]2025年已发货'!$C:$C,F4743,'[1]2025年已发货'!$G:$G,I4743,'[1]2025年已发货'!$H:$H,J4743)=0,"未发货",SUMIFS('[1]2025年已发货'!$E:$E,'[1]2025年已发货'!$F:$F,C4743,'[1]2025年已发货'!$C:$C,F4743,'[1]2025年已发货'!$G:$G,I4743,'[1]2025年已发货'!$H:$H,J4743))</f>
        <v>6</v>
      </c>
      <c r="I4743" s="40" t="str">
        <f>VLOOKUP(B4743,辅助信息!E:I,3,FALSE)</f>
        <v>(五冶建设空港兴城怡心街道83亩项目)成都市双流区怡心街道高峰社区一组剑和路一段空港兴城怡心街道83亩项目中国五冶项目部</v>
      </c>
      <c r="J4743" s="40" t="str">
        <f>VLOOKUP(B4743,辅助信息!E:I,4,FALSE)</f>
        <v>王刚</v>
      </c>
      <c r="K4743" s="40">
        <f>VLOOKUP(J4743,辅助信息!H:I,2,FALSE)</f>
        <v>15881190525</v>
      </c>
      <c r="L4743" s="111" t="str">
        <f>VLOOKUP(B4743,辅助信息!E:J,6,FALSE)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4743" s="93">
        <v>45949</v>
      </c>
      <c r="O4743" s="64">
        <f ca="1" t="shared" si="230"/>
        <v>0</v>
      </c>
      <c r="P4743" s="64">
        <f ca="1" t="shared" si="231"/>
        <v>22</v>
      </c>
      <c r="Q4743" s="29" t="str">
        <f>VLOOKUP(B4743,辅助信息!E:M,9,FALSE)</f>
        <v>ZTWM-CDGS-XS-2025-0073-五冶天府-成都怡心湖片区及龙泉驿医院等项目</v>
      </c>
      <c r="R4743" s="29" t="str">
        <f>_xlfn._xlws.FILTER(辅助信息!D:D,辅助信息!E:E=B4743)</f>
        <v>五冶建设空港兴城怡心街道83亩项目</v>
      </c>
    </row>
    <row r="4744" hidden="1" spans="2:18">
      <c r="B4744" s="137" t="s">
        <v>203</v>
      </c>
      <c r="C4744" s="72">
        <v>45950</v>
      </c>
      <c r="D4744" s="40" t="str">
        <f>VLOOKUP(B4744,辅助信息!E:K,7,FALSE)</f>
        <v>JWDDCD2025102100479</v>
      </c>
      <c r="E4744" s="40" t="str">
        <f>VLOOKUP(F4744,辅助信息!A:B,2,FALSE)</f>
        <v>螺纹钢</v>
      </c>
      <c r="F4744" s="40" t="s">
        <v>33</v>
      </c>
      <c r="G4744" s="36">
        <v>10</v>
      </c>
      <c r="H4744" s="136" t="str">
        <f>IF(SUMIFS('[1]2025年已发货'!$E:$E,'[1]2025年已发货'!$F:$F,C4748,'[1]2025年已发货'!$C:$C,F4744,'[1]2025年已发货'!$G:$G,I4744,'[1]2025年已发货'!$H:$H,J4744)=0,"未发货",SUMIFS('[1]2025年已发货'!$E:$E,'[1]2025年已发货'!$F:$F,C4748,'[1]2025年已发货'!$C:$C,F4744,'[1]2025年已发货'!$G:$G,I4744,'[1]2025年已发货'!$H:$H,J4744))</f>
        <v>未发货</v>
      </c>
      <c r="I4744" s="40" t="str">
        <f>VLOOKUP(B4744,辅助信息!E:I,3,FALSE)</f>
        <v>(五冶建设空港兴城怡心街道83亩项目)成都市双流区怡心街道高峰社区一组剑和路一段空港兴城怡心街道83亩项目中国五冶项目部</v>
      </c>
      <c r="J4744" s="40" t="str">
        <f>VLOOKUP(B4744,辅助信息!E:I,4,FALSE)</f>
        <v>王刚</v>
      </c>
      <c r="K4744" s="40">
        <f>VLOOKUP(J4744,辅助信息!H:I,2,FALSE)</f>
        <v>15881190525</v>
      </c>
      <c r="L4744" s="111" t="str">
        <f>VLOOKUP(B4744,辅助信息!E:J,6,FALSE)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4744" s="93">
        <v>45949</v>
      </c>
      <c r="O4744" s="64">
        <f ca="1" t="shared" si="230"/>
        <v>0</v>
      </c>
      <c r="P4744" s="64">
        <f ca="1" t="shared" si="231"/>
        <v>22</v>
      </c>
      <c r="Q4744" s="29" t="str">
        <f>VLOOKUP(B4744,辅助信息!E:M,9,FALSE)</f>
        <v>ZTWM-CDGS-XS-2025-0073-五冶天府-成都怡心湖片区及龙泉驿医院等项目</v>
      </c>
      <c r="R4744" s="29" t="str">
        <f>_xlfn._xlws.FILTER(辅助信息!D:D,辅助信息!E:E=B4744)</f>
        <v>五冶建设空港兴城怡心街道83亩项目</v>
      </c>
    </row>
    <row r="4745" hidden="1" spans="2:18">
      <c r="B4745" s="137" t="s">
        <v>176</v>
      </c>
      <c r="C4745" s="72">
        <v>45950</v>
      </c>
      <c r="D4745" s="40" t="str">
        <f>VLOOKUP(B4745,辅助信息!E:K,7,FALSE)</f>
        <v>JWDDCD2025062200016</v>
      </c>
      <c r="E4745" s="40" t="str">
        <f>VLOOKUP(F4745,辅助信息!A:B,2,FALSE)</f>
        <v>螺纹钢</v>
      </c>
      <c r="F4745" s="40" t="s">
        <v>19</v>
      </c>
      <c r="G4745" s="36">
        <v>5</v>
      </c>
      <c r="H4745" s="136" t="str">
        <f>IF(SUMIFS('[1]2025年已发货'!$E:$E,'[1]2025年已发货'!$F:$F,C4749,'[1]2025年已发货'!$C:$C,F4745,'[1]2025年已发货'!$G:$G,I4745,'[1]2025年已发货'!$H:$H,J4745)=0,"未发货",SUMIFS('[1]2025年已发货'!$E:$E,'[1]2025年已发货'!$F:$F,C4749,'[1]2025年已发货'!$C:$C,F4745,'[1]2025年已发货'!$G:$G,I4745,'[1]2025年已发货'!$H:$H,J4745))</f>
        <v>未发货</v>
      </c>
      <c r="I4745" s="40" t="str">
        <f>VLOOKUP(B4745,辅助信息!E:I,3,FALSE)</f>
        <v>(武汉电气化局成达万高铁强电项目-渠县)四川省达州市渠县渠北镇雷家湾渠县北站旁</v>
      </c>
      <c r="J4745" s="40" t="str">
        <f>VLOOKUP(B4745,辅助信息!E:I,4,FALSE)</f>
        <v>刘频</v>
      </c>
      <c r="K4745" s="40">
        <f>VLOOKUP(J4745,辅助信息!H:I,2,FALSE)</f>
        <v>18779627939</v>
      </c>
      <c r="L4745" s="111" t="str">
        <f>VLOOKUP(B4745,辅助信息!E:J,6,FALSE)</f>
        <v>锈货不收！！下雨天钢筋没盖篷布不收！！，装货前联系收货人核实到场规格,没提前告知进场规格现场不给予接收</v>
      </c>
      <c r="M4745" s="93">
        <v>45946</v>
      </c>
      <c r="O4745" s="64">
        <f ca="1" t="shared" si="230"/>
        <v>0</v>
      </c>
      <c r="P4745" s="64">
        <f ca="1" t="shared" si="231"/>
        <v>25</v>
      </c>
      <c r="Q4745" s="29" t="str">
        <f>VLOOKUP(B4745,辅助信息!E:M,9,FALSE)</f>
        <v>ZTWM-CDGS-XS-2025-0033-中铁武汉电气化局集团有限公司成达万高速铁路强电工程项目</v>
      </c>
      <c r="R4745" s="29" t="str">
        <f>_xlfn._xlws.FILTER(辅助信息!D:D,辅助信息!E:E=B4745)</f>
        <v>武汉电气化局成达万高铁强电项目</v>
      </c>
    </row>
    <row r="4746" hidden="1" spans="2:18">
      <c r="B4746" s="137" t="s">
        <v>176</v>
      </c>
      <c r="C4746" s="72">
        <v>45950</v>
      </c>
      <c r="D4746" s="40" t="str">
        <f>VLOOKUP(B4746,辅助信息!E:K,7,FALSE)</f>
        <v>JWDDCD2025062200016</v>
      </c>
      <c r="E4746" s="40" t="str">
        <f>VLOOKUP(F4746,辅助信息!A:B,2,FALSE)</f>
        <v>螺纹钢</v>
      </c>
      <c r="F4746" s="40" t="s">
        <v>76</v>
      </c>
      <c r="G4746" s="36">
        <v>5</v>
      </c>
      <c r="H4746" s="136" t="str">
        <f>IF(SUMIFS('[1]2025年已发货'!$E:$E,'[1]2025年已发货'!$F:$F,C4750,'[1]2025年已发货'!$C:$C,F4746,'[1]2025年已发货'!$G:$G,I4746,'[1]2025年已发货'!$H:$H,J4746)=0,"未发货",SUMIFS('[1]2025年已发货'!$E:$E,'[1]2025年已发货'!$F:$F,C4750,'[1]2025年已发货'!$C:$C,F4746,'[1]2025年已发货'!$G:$G,I4746,'[1]2025年已发货'!$H:$H,J4746))</f>
        <v>未发货</v>
      </c>
      <c r="I4746" s="40" t="str">
        <f>VLOOKUP(B4746,辅助信息!E:I,3,FALSE)</f>
        <v>(武汉电气化局成达万高铁强电项目-渠县)四川省达州市渠县渠北镇雷家湾渠县北站旁</v>
      </c>
      <c r="J4746" s="40" t="str">
        <f>VLOOKUP(B4746,辅助信息!E:I,4,FALSE)</f>
        <v>刘频</v>
      </c>
      <c r="K4746" s="40">
        <f>VLOOKUP(J4746,辅助信息!H:I,2,FALSE)</f>
        <v>18779627939</v>
      </c>
      <c r="L4746" s="111" t="str">
        <f>VLOOKUP(B4746,辅助信息!E:J,6,FALSE)</f>
        <v>锈货不收！！下雨天钢筋没盖篷布不收！！，装货前联系收货人核实到场规格,没提前告知进场规格现场不给予接收</v>
      </c>
      <c r="M4746" s="93">
        <v>45946</v>
      </c>
      <c r="O4746" s="64">
        <f ca="1" t="shared" si="230"/>
        <v>0</v>
      </c>
      <c r="P4746" s="64">
        <f ca="1" t="shared" si="231"/>
        <v>25</v>
      </c>
      <c r="Q4746" s="29" t="str">
        <f>VLOOKUP(B4746,辅助信息!E:M,9,FALSE)</f>
        <v>ZTWM-CDGS-XS-2025-0033-中铁武汉电气化局集团有限公司成达万高速铁路强电工程项目</v>
      </c>
      <c r="R4746" s="29" t="str">
        <f>_xlfn._xlws.FILTER(辅助信息!D:D,辅助信息!E:E=B4746)</f>
        <v>武汉电气化局成达万高铁强电项目</v>
      </c>
    </row>
    <row r="4747" hidden="1" spans="2:18">
      <c r="B4747" s="137" t="s">
        <v>176</v>
      </c>
      <c r="C4747" s="72">
        <v>45950</v>
      </c>
      <c r="D4747" s="40" t="str">
        <f>VLOOKUP(B4747,辅助信息!E:K,7,FALSE)</f>
        <v>JWDDCD2025062200016</v>
      </c>
      <c r="E4747" s="40" t="str">
        <f>VLOOKUP(F4747,辅助信息!A:B,2,FALSE)</f>
        <v>螺纹钢</v>
      </c>
      <c r="F4747" s="40" t="s">
        <v>130</v>
      </c>
      <c r="G4747" s="36">
        <v>15</v>
      </c>
      <c r="H4747" s="136" t="str">
        <f>IF(SUMIFS('[1]2025年已发货'!$E:$E,'[1]2025年已发货'!$F:$F,C4751,'[1]2025年已发货'!$C:$C,F4747,'[1]2025年已发货'!$G:$G,I4747,'[1]2025年已发货'!$H:$H,J4747)=0,"未发货",SUMIFS('[1]2025年已发货'!$E:$E,'[1]2025年已发货'!$F:$F,C4751,'[1]2025年已发货'!$C:$C,F4747,'[1]2025年已发货'!$G:$G,I4747,'[1]2025年已发货'!$H:$H,J4747))</f>
        <v>未发货</v>
      </c>
      <c r="I4747" s="40" t="str">
        <f>VLOOKUP(B4747,辅助信息!E:I,3,FALSE)</f>
        <v>(武汉电气化局成达万高铁强电项目-渠县)四川省达州市渠县渠北镇雷家湾渠县北站旁</v>
      </c>
      <c r="J4747" s="40" t="str">
        <f>VLOOKUP(B4747,辅助信息!E:I,4,FALSE)</f>
        <v>刘频</v>
      </c>
      <c r="K4747" s="40">
        <f>VLOOKUP(J4747,辅助信息!H:I,2,FALSE)</f>
        <v>18779627939</v>
      </c>
      <c r="L4747" s="111" t="str">
        <f>VLOOKUP(B4747,辅助信息!E:J,6,FALSE)</f>
        <v>锈货不收！！下雨天钢筋没盖篷布不收！！，装货前联系收货人核实到场规格,没提前告知进场规格现场不给予接收</v>
      </c>
      <c r="M4747" s="93">
        <v>45946</v>
      </c>
      <c r="O4747" s="64">
        <f ca="1" t="shared" si="230"/>
        <v>0</v>
      </c>
      <c r="P4747" s="64">
        <f ca="1" t="shared" si="231"/>
        <v>25</v>
      </c>
      <c r="Q4747" s="29" t="str">
        <f>VLOOKUP(B4747,辅助信息!E:M,9,FALSE)</f>
        <v>ZTWM-CDGS-XS-2025-0033-中铁武汉电气化局集团有限公司成达万高速铁路强电工程项目</v>
      </c>
      <c r="R4747" s="29" t="str">
        <f>_xlfn._xlws.FILTER(辅助信息!D:D,辅助信息!E:E=B4747)</f>
        <v>武汉电气化局成达万高铁强电项目</v>
      </c>
    </row>
    <row r="4748" hidden="1" spans="2:18">
      <c r="B4748" s="137" t="s">
        <v>176</v>
      </c>
      <c r="C4748" s="72">
        <v>45950</v>
      </c>
      <c r="D4748" s="40" t="str">
        <f>VLOOKUP(B4748,辅助信息!E:K,7,FALSE)</f>
        <v>JWDDCD2025062200016</v>
      </c>
      <c r="E4748" s="40" t="str">
        <f>VLOOKUP(F4748,辅助信息!A:B,2,FALSE)</f>
        <v>螺纹钢</v>
      </c>
      <c r="F4748" s="40" t="s">
        <v>91</v>
      </c>
      <c r="G4748" s="36">
        <v>9</v>
      </c>
      <c r="H4748" s="136" t="str">
        <f>IF(SUMIFS('[1]2025年已发货'!$E:$E,'[1]2025年已发货'!$F:$F,C4752,'[1]2025年已发货'!$C:$C,F4748,'[1]2025年已发货'!$G:$G,I4748,'[1]2025年已发货'!$H:$H,J4748)=0,"未发货",SUMIFS('[1]2025年已发货'!$E:$E,'[1]2025年已发货'!$F:$F,C4752,'[1]2025年已发货'!$C:$C,F4748,'[1]2025年已发货'!$G:$G,I4748,'[1]2025年已发货'!$H:$H,J4748))</f>
        <v>未发货</v>
      </c>
      <c r="I4748" s="40" t="str">
        <f>VLOOKUP(B4748,辅助信息!E:I,3,FALSE)</f>
        <v>(武汉电气化局成达万高铁强电项目-渠县)四川省达州市渠县渠北镇雷家湾渠县北站旁</v>
      </c>
      <c r="J4748" s="40" t="str">
        <f>VLOOKUP(B4748,辅助信息!E:I,4,FALSE)</f>
        <v>刘频</v>
      </c>
      <c r="K4748" s="40">
        <f>VLOOKUP(J4748,辅助信息!H:I,2,FALSE)</f>
        <v>18779627939</v>
      </c>
      <c r="L4748" s="111" t="str">
        <f>VLOOKUP(B4748,辅助信息!E:J,6,FALSE)</f>
        <v>锈货不收！！下雨天钢筋没盖篷布不收！！，装货前联系收货人核实到场规格,没提前告知进场规格现场不给予接收</v>
      </c>
      <c r="M4748" s="93">
        <v>45946</v>
      </c>
      <c r="O4748" s="64">
        <f ca="1" t="shared" si="230"/>
        <v>0</v>
      </c>
      <c r="P4748" s="64">
        <f ca="1" t="shared" si="231"/>
        <v>25</v>
      </c>
      <c r="Q4748" s="29" t="str">
        <f>VLOOKUP(B4748,辅助信息!E:M,9,FALSE)</f>
        <v>ZTWM-CDGS-XS-2025-0033-中铁武汉电气化局集团有限公司成达万高速铁路强电工程项目</v>
      </c>
      <c r="R4748" s="29" t="str">
        <f>_xlfn._xlws.FILTER(辅助信息!D:D,辅助信息!E:E=B4748)</f>
        <v>武汉电气化局成达万高铁强电项目</v>
      </c>
    </row>
    <row r="4749" hidden="1" spans="2:18">
      <c r="B4749" s="137" t="s">
        <v>226</v>
      </c>
      <c r="C4749" s="72">
        <v>45950</v>
      </c>
      <c r="D4749" s="40" t="str">
        <f>VLOOKUP(B4749,辅助信息!E:K,7,FALSE)</f>
        <v>JWDDCD2025092400211</v>
      </c>
      <c r="E4749" s="40" t="str">
        <f>VLOOKUP(F4749,辅助信息!A:B,2,FALSE)</f>
        <v>盘螺</v>
      </c>
      <c r="F4749" s="40" t="s">
        <v>40</v>
      </c>
      <c r="G4749" s="36">
        <v>35</v>
      </c>
      <c r="H4749" s="136" t="str">
        <f>IF(SUMIFS('[1]2025年已发货'!$E:$E,'[1]2025年已发货'!$F:$F,C4753,'[1]2025年已发货'!$C:$C,F4749,'[1]2025年已发货'!$G:$G,I4749,'[1]2025年已发货'!$H:$H,J4749)=0,"未发货",SUMIFS('[1]2025年已发货'!$E:$E,'[1]2025年已发货'!$F:$F,C4753,'[1]2025年已发货'!$C:$C,F4749,'[1]2025年已发货'!$G:$G,I4749,'[1]2025年已发货'!$H:$H,J4749))</f>
        <v>未发货</v>
      </c>
      <c r="I4749" s="40" t="str">
        <f>VLOOKUP(B4749,辅助信息!E:I,3,FALSE)</f>
        <v>(五冶钢构龙泉东洪片区85亩住宅、商业及配套工程项目二标段)成都市龙泉驿外东洪路地铁2号线惠王陵地铁C口</v>
      </c>
      <c r="J4749" s="40" t="str">
        <f>VLOOKUP(B4749,辅助信息!E:I,4,FALSE)</f>
        <v>李渊</v>
      </c>
      <c r="K4749" s="40">
        <f>VLOOKUP(J4749,辅助信息!H:I,2,FALSE)</f>
        <v>18381013849</v>
      </c>
      <c r="L4749" s="111">
        <f>VLOOKUP(B4749,辅助信息!E:J,6,FALSE)</f>
        <v>0</v>
      </c>
      <c r="M4749" s="93">
        <v>45949</v>
      </c>
      <c r="O4749" s="64">
        <f ca="1" t="shared" si="230"/>
        <v>0</v>
      </c>
      <c r="P4749" s="64">
        <f ca="1" t="shared" si="231"/>
        <v>22</v>
      </c>
      <c r="Q4749" s="29" t="str">
        <f>VLOOKUP(B4749,辅助信息!E:M,9,FALSE)</f>
        <v>ZTWM-CDGS-XS-2025-0156-五冶钢构-2025年九月第一批次钢筋采购合同(三圣乡项目)-中铁物贸成都公司</v>
      </c>
      <c r="R4749" s="29" t="str">
        <f>_xlfn._xlws.FILTER(辅助信息!D:D,辅助信息!E:E=B4749)</f>
        <v>五冶钢构龙泉东洪片区(70亩、85亩)住宅、商业及配套工程项目</v>
      </c>
    </row>
    <row r="4750" hidden="1" spans="2:18">
      <c r="B4750" s="137" t="s">
        <v>226</v>
      </c>
      <c r="C4750" s="72">
        <v>45950</v>
      </c>
      <c r="D4750" s="40" t="str">
        <f>VLOOKUP(B4750,辅助信息!E:K,7,FALSE)</f>
        <v>JWDDCD2025092400211</v>
      </c>
      <c r="E4750" s="40" t="str">
        <f>VLOOKUP(F4750,辅助信息!A:B,2,FALSE)</f>
        <v>螺纹钢</v>
      </c>
      <c r="F4750" s="40" t="s">
        <v>27</v>
      </c>
      <c r="G4750" s="36">
        <v>35</v>
      </c>
      <c r="H4750" s="136" t="str">
        <f>IF(SUMIFS('[1]2025年已发货'!$E:$E,'[1]2025年已发货'!$F:$F,C4754,'[1]2025年已发货'!$C:$C,F4750,'[1]2025年已发货'!$G:$G,I4750,'[1]2025年已发货'!$H:$H,J4750)=0,"未发货",SUMIFS('[1]2025年已发货'!$E:$E,'[1]2025年已发货'!$F:$F,C4754,'[1]2025年已发货'!$C:$C,F4750,'[1]2025年已发货'!$G:$G,I4750,'[1]2025年已发货'!$H:$H,J4750))</f>
        <v>未发货</v>
      </c>
      <c r="I4750" s="40" t="str">
        <f>VLOOKUP(B4750,辅助信息!E:I,3,FALSE)</f>
        <v>(五冶钢构龙泉东洪片区85亩住宅、商业及配套工程项目二标段)成都市龙泉驿外东洪路地铁2号线惠王陵地铁C口</v>
      </c>
      <c r="J4750" s="40" t="str">
        <f>VLOOKUP(B4750,辅助信息!E:I,4,FALSE)</f>
        <v>李渊</v>
      </c>
      <c r="K4750" s="40">
        <f>VLOOKUP(J4750,辅助信息!H:I,2,FALSE)</f>
        <v>18381013849</v>
      </c>
      <c r="L4750" s="111">
        <f>VLOOKUP(B4750,辅助信息!E:J,6,FALSE)</f>
        <v>0</v>
      </c>
      <c r="M4750" s="93">
        <v>45949</v>
      </c>
      <c r="O4750" s="64">
        <f ca="1" t="shared" si="230"/>
        <v>0</v>
      </c>
      <c r="P4750" s="64">
        <f ca="1" t="shared" si="231"/>
        <v>22</v>
      </c>
      <c r="Q4750" s="29" t="str">
        <f>VLOOKUP(B4750,辅助信息!E:M,9,FALSE)</f>
        <v>ZTWM-CDGS-XS-2025-0156-五冶钢构-2025年九月第一批次钢筋采购合同(三圣乡项目)-中铁物贸成都公司</v>
      </c>
      <c r="R4750" s="29" t="str">
        <f>_xlfn._xlws.FILTER(辅助信息!D:D,辅助信息!E:E=B4750)</f>
        <v>五冶钢构龙泉东洪片区(70亩、85亩)住宅、商业及配套工程项目</v>
      </c>
    </row>
    <row r="4751" hidden="1" spans="2:18">
      <c r="B4751" s="137" t="s">
        <v>226</v>
      </c>
      <c r="C4751" s="72">
        <v>45950</v>
      </c>
      <c r="D4751" s="40" t="str">
        <f>VLOOKUP(B4751,辅助信息!E:K,7,FALSE)</f>
        <v>JWDDCD2025092400211</v>
      </c>
      <c r="E4751" s="40" t="str">
        <f>VLOOKUP(F4751,辅助信息!A:B,2,FALSE)</f>
        <v>螺纹钢</v>
      </c>
      <c r="F4751" s="40" t="s">
        <v>32</v>
      </c>
      <c r="G4751" s="36">
        <v>20</v>
      </c>
      <c r="H4751" s="136" t="str">
        <f>IF(SUMIFS('[1]2025年已发货'!$E:$E,'[1]2025年已发货'!$F:$F,C4755,'[1]2025年已发货'!$C:$C,F4751,'[1]2025年已发货'!$G:$G,I4751,'[1]2025年已发货'!$H:$H,J4751)=0,"未发货",SUMIFS('[1]2025年已发货'!$E:$E,'[1]2025年已发货'!$F:$F,C4755,'[1]2025年已发货'!$C:$C,F4751,'[1]2025年已发货'!$G:$G,I4751,'[1]2025年已发货'!$H:$H,J4751))</f>
        <v>未发货</v>
      </c>
      <c r="I4751" s="40" t="str">
        <f>VLOOKUP(B4751,辅助信息!E:I,3,FALSE)</f>
        <v>(五冶钢构龙泉东洪片区85亩住宅、商业及配套工程项目二标段)成都市龙泉驿外东洪路地铁2号线惠王陵地铁C口</v>
      </c>
      <c r="J4751" s="40" t="str">
        <f>VLOOKUP(B4751,辅助信息!E:I,4,FALSE)</f>
        <v>李渊</v>
      </c>
      <c r="K4751" s="40">
        <f>VLOOKUP(J4751,辅助信息!H:I,2,FALSE)</f>
        <v>18381013849</v>
      </c>
      <c r="L4751" s="111">
        <f>VLOOKUP(B4751,辅助信息!E:J,6,FALSE)</f>
        <v>0</v>
      </c>
      <c r="M4751" s="93">
        <v>45949</v>
      </c>
      <c r="O4751" s="64">
        <f ca="1" t="shared" si="230"/>
        <v>0</v>
      </c>
      <c r="P4751" s="64">
        <f ca="1" t="shared" si="231"/>
        <v>22</v>
      </c>
      <c r="Q4751" s="29" t="str">
        <f>VLOOKUP(B4751,辅助信息!E:M,9,FALSE)</f>
        <v>ZTWM-CDGS-XS-2025-0156-五冶钢构-2025年九月第一批次钢筋采购合同(三圣乡项目)-中铁物贸成都公司</v>
      </c>
      <c r="R4751" s="29" t="str">
        <f>_xlfn._xlws.FILTER(辅助信息!D:D,辅助信息!E:E=B4751)</f>
        <v>五冶钢构龙泉东洪片区(70亩、85亩)住宅、商业及配套工程项目</v>
      </c>
    </row>
    <row r="4752" hidden="1" spans="2:18">
      <c r="B4752" s="137" t="s">
        <v>226</v>
      </c>
      <c r="C4752" s="72">
        <v>45950</v>
      </c>
      <c r="D4752" s="40" t="str">
        <f>VLOOKUP(B4752,辅助信息!E:K,7,FALSE)</f>
        <v>JWDDCD2025092400211</v>
      </c>
      <c r="E4752" s="40" t="str">
        <f>VLOOKUP(F4752,辅助信息!A:B,2,FALSE)</f>
        <v>螺纹钢</v>
      </c>
      <c r="F4752" s="40" t="s">
        <v>30</v>
      </c>
      <c r="G4752" s="36">
        <v>15</v>
      </c>
      <c r="H4752" s="136" t="str">
        <f>IF(SUMIFS('[1]2025年已发货'!$E:$E,'[1]2025年已发货'!$F:$F,C4756,'[1]2025年已发货'!$C:$C,F4752,'[1]2025年已发货'!$G:$G,I4752,'[1]2025年已发货'!$H:$H,J4752)=0,"未发货",SUMIFS('[1]2025年已发货'!$E:$E,'[1]2025年已发货'!$F:$F,C4756,'[1]2025年已发货'!$C:$C,F4752,'[1]2025年已发货'!$G:$G,I4752,'[1]2025年已发货'!$H:$H,J4752))</f>
        <v>未发货</v>
      </c>
      <c r="I4752" s="40" t="str">
        <f>VLOOKUP(B4752,辅助信息!E:I,3,FALSE)</f>
        <v>(五冶钢构龙泉东洪片区85亩住宅、商业及配套工程项目二标段)成都市龙泉驿外东洪路地铁2号线惠王陵地铁C口</v>
      </c>
      <c r="J4752" s="40" t="str">
        <f>VLOOKUP(B4752,辅助信息!E:I,4,FALSE)</f>
        <v>李渊</v>
      </c>
      <c r="K4752" s="40">
        <f>VLOOKUP(J4752,辅助信息!H:I,2,FALSE)</f>
        <v>18381013849</v>
      </c>
      <c r="L4752" s="111">
        <f>VLOOKUP(B4752,辅助信息!E:J,6,FALSE)</f>
        <v>0</v>
      </c>
      <c r="M4752" s="93">
        <v>45949</v>
      </c>
      <c r="O4752" s="64">
        <f ca="1" t="shared" si="230"/>
        <v>0</v>
      </c>
      <c r="P4752" s="64">
        <f ca="1" t="shared" si="231"/>
        <v>22</v>
      </c>
      <c r="Q4752" s="29" t="str">
        <f>VLOOKUP(B4752,辅助信息!E:M,9,FALSE)</f>
        <v>ZTWM-CDGS-XS-2025-0156-五冶钢构-2025年九月第一批次钢筋采购合同(三圣乡项目)-中铁物贸成都公司</v>
      </c>
      <c r="R4752" s="29" t="str">
        <f>_xlfn._xlws.FILTER(辅助信息!D:D,辅助信息!E:E=B4752)</f>
        <v>五冶钢构龙泉东洪片区(70亩、85亩)住宅、商业及配套工程项目</v>
      </c>
    </row>
    <row r="4753" hidden="1" spans="2:18">
      <c r="B4753" s="137" t="s">
        <v>225</v>
      </c>
      <c r="C4753" s="72">
        <v>45950</v>
      </c>
      <c r="D4753" s="40" t="str">
        <f>VLOOKUP(B4753,辅助信息!E:K,7,FALSE)</f>
        <v>JWDDCD2025092400210</v>
      </c>
      <c r="E4753" s="40" t="str">
        <f>VLOOKUP(F4753,辅助信息!A:B,2,FALSE)</f>
        <v>盘螺</v>
      </c>
      <c r="F4753" s="40" t="s">
        <v>40</v>
      </c>
      <c r="G4753" s="36">
        <v>35</v>
      </c>
      <c r="H4753" s="136">
        <f>IF(SUMIFS('[1]2025年已发货'!$E:$E,'[1]2025年已发货'!$F:$F,C4757,'[1]2025年已发货'!$C:$C,F4753,'[1]2025年已发货'!$G:$G,I4753,'[1]2025年已发货'!$H:$H,J4753)=0,"未发货",SUMIFS('[1]2025年已发货'!$E:$E,'[1]2025年已发货'!$F:$F,C4757,'[1]2025年已发货'!$C:$C,F4753,'[1]2025年已发货'!$G:$G,I4753,'[1]2025年已发货'!$H:$H,J4753))</f>
        <v>44</v>
      </c>
      <c r="I4753" s="40" t="str">
        <f>VLOOKUP(B4753,辅助信息!E:I,3,FALSE)</f>
        <v>(五冶钢构龙泉东洪片区85亩住宅、商业及配套工程项目一标段)成都市龙泉驿外东洪路地铁2号线惠王陵地铁C口</v>
      </c>
      <c r="J4753" s="40" t="str">
        <f>VLOOKUP(B4753,辅助信息!E:I,4,FALSE)</f>
        <v>岳工</v>
      </c>
      <c r="K4753" s="40">
        <f>VLOOKUP(J4753,辅助信息!H:I,2,FALSE)</f>
        <v>18599951655</v>
      </c>
      <c r="L4753" s="111">
        <f>VLOOKUP(B4753,辅助信息!E:J,6,FALSE)</f>
        <v>0</v>
      </c>
      <c r="M4753" s="93">
        <v>45949</v>
      </c>
      <c r="O4753" s="64">
        <f ca="1" t="shared" si="230"/>
        <v>0</v>
      </c>
      <c r="P4753" s="64">
        <f ca="1" t="shared" si="231"/>
        <v>22</v>
      </c>
      <c r="Q4753" s="29" t="str">
        <f>VLOOKUP(B4753,辅助信息!E:M,9,FALSE)</f>
        <v>ZTWM-CDGS-XS-2025-0156-五冶钢构-2025年九月第一批次钢筋采购合同(三圣乡项目)-中铁物贸成都公司</v>
      </c>
      <c r="R4753" s="29" t="str">
        <f>_xlfn._xlws.FILTER(辅助信息!D:D,辅助信息!E:E=B4753)</f>
        <v>五冶钢构龙泉东洪片区(70亩、85亩)住宅、商业及配套工程项目</v>
      </c>
    </row>
    <row r="4754" hidden="1" spans="2:18">
      <c r="B4754" s="137" t="s">
        <v>215</v>
      </c>
      <c r="C4754" s="72">
        <v>45950</v>
      </c>
      <c r="D4754" s="40" t="str">
        <f>VLOOKUP(B4754,辅助信息!E:K,7,FALSE)</f>
        <v>JWDDCD2025102100486</v>
      </c>
      <c r="E4754" s="40" t="str">
        <f>VLOOKUP(F4754,辅助信息!A:B,2,FALSE)</f>
        <v>盘螺</v>
      </c>
      <c r="F4754" s="40" t="s">
        <v>49</v>
      </c>
      <c r="G4754" s="36">
        <v>2</v>
      </c>
      <c r="H4754" s="136" t="str">
        <f>IF(SUMIFS('[1]2025年已发货'!$E:$E,'[1]2025年已发货'!$F:$F,C4758,'[1]2025年已发货'!$C:$C,F4754,'[1]2025年已发货'!$G:$G,I4754,'[1]2025年已发货'!$H:$H,J4754)=0,"未发货",SUMIFS('[1]2025年已发货'!$E:$E,'[1]2025年已发货'!$F:$F,C4758,'[1]2025年已发货'!$C:$C,F4754,'[1]2025年已发货'!$G:$G,I4754,'[1]2025年已发货'!$H:$H,J4754))</f>
        <v>未发货</v>
      </c>
      <c r="I4754" s="40" t="str">
        <f>VLOOKUP(B4754,辅助信息!E:I,3,FALSE)</f>
        <v>(五冶建设龙泉驿一医院配套建设工程)成都市龙泉驿区董朗路69号龙泉驿一医院5号门</v>
      </c>
      <c r="J4754" s="40" t="str">
        <f>VLOOKUP(B4754,辅助信息!E:I,4,FALSE)</f>
        <v>孙敏</v>
      </c>
      <c r="K4754" s="40">
        <f>VLOOKUP(J4754,辅助信息!H:I,2,FALSE)</f>
        <v>13617695006</v>
      </c>
      <c r="L4754" s="111" t="str">
        <f>VLOOKUP(B4754,辅助信息!E:J,6,FALSE)</f>
        <v>联系实际收货人（孙敏13617695006）五冶建设送货单,6份材质书,锈货不收，装货前联系收货人核实到场规格,没提前告知进场规格现场不给予接收</v>
      </c>
      <c r="M4754" s="93">
        <v>45946</v>
      </c>
      <c r="O4754" s="64">
        <f ca="1" t="shared" si="230"/>
        <v>0</v>
      </c>
      <c r="P4754" s="64">
        <f ca="1" t="shared" si="231"/>
        <v>25</v>
      </c>
      <c r="Q4754" s="29" t="str">
        <f>VLOOKUP(B4754,辅助信息!E:M,9,FALSE)</f>
        <v>ZTWM-CDGS-XS-2025-0073-五冶天府-成都怡心湖片区及龙泉驿医院等项目</v>
      </c>
      <c r="R4754" s="29" t="str">
        <f>_xlfn._xlws.FILTER(辅助信息!D:D,辅助信息!E:E=B4754)</f>
        <v>五冶建设龙泉驿一医院配套建设工程</v>
      </c>
    </row>
    <row r="4755" hidden="1" spans="2:18">
      <c r="B4755" s="137" t="s">
        <v>215</v>
      </c>
      <c r="C4755" s="72">
        <v>45950</v>
      </c>
      <c r="D4755" s="40" t="str">
        <f>VLOOKUP(B4755,辅助信息!E:K,7,FALSE)</f>
        <v>JWDDCD2025102100486</v>
      </c>
      <c r="E4755" s="40" t="str">
        <f>VLOOKUP(F4755,辅助信息!A:B,2,FALSE)</f>
        <v>盘螺</v>
      </c>
      <c r="F4755" s="40" t="s">
        <v>40</v>
      </c>
      <c r="G4755" s="36">
        <v>16</v>
      </c>
      <c r="H4755" s="136" t="str">
        <f>IF(SUMIFS('[1]2025年已发货'!$E:$E,'[1]2025年已发货'!$F:$F,C4759,'[1]2025年已发货'!$C:$C,F4755,'[1]2025年已发货'!$G:$G,I4755,'[1]2025年已发货'!$H:$H,J4755)=0,"未发货",SUMIFS('[1]2025年已发货'!$E:$E,'[1]2025年已发货'!$F:$F,C4759,'[1]2025年已发货'!$C:$C,F4755,'[1]2025年已发货'!$G:$G,I4755,'[1]2025年已发货'!$H:$H,J4755))</f>
        <v>未发货</v>
      </c>
      <c r="I4755" s="40" t="str">
        <f>VLOOKUP(B4755,辅助信息!E:I,3,FALSE)</f>
        <v>(五冶建设龙泉驿一医院配套建设工程)成都市龙泉驿区董朗路69号龙泉驿一医院5号门</v>
      </c>
      <c r="J4755" s="40" t="str">
        <f>VLOOKUP(B4755,辅助信息!E:I,4,FALSE)</f>
        <v>孙敏</v>
      </c>
      <c r="K4755" s="40">
        <f>VLOOKUP(J4755,辅助信息!H:I,2,FALSE)</f>
        <v>13617695006</v>
      </c>
      <c r="L4755" s="111" t="str">
        <f>VLOOKUP(B4755,辅助信息!E:J,6,FALSE)</f>
        <v>联系实际收货人（孙敏13617695006）五冶建设送货单,6份材质书,锈货不收，装货前联系收货人核实到场规格,没提前告知进场规格现场不给予接收</v>
      </c>
      <c r="M4755" s="93">
        <v>45946</v>
      </c>
      <c r="O4755" s="64">
        <f ca="1" t="shared" si="230"/>
        <v>0</v>
      </c>
      <c r="P4755" s="64">
        <f ca="1" t="shared" si="231"/>
        <v>25</v>
      </c>
      <c r="Q4755" s="29" t="str">
        <f>VLOOKUP(B4755,辅助信息!E:M,9,FALSE)</f>
        <v>ZTWM-CDGS-XS-2025-0073-五冶天府-成都怡心湖片区及龙泉驿医院等项目</v>
      </c>
      <c r="R4755" s="29" t="str">
        <f>_xlfn._xlws.FILTER(辅助信息!D:D,辅助信息!E:E=B4755)</f>
        <v>五冶建设龙泉驿一医院配套建设工程</v>
      </c>
    </row>
    <row r="4756" hidden="1" spans="2:18">
      <c r="B4756" s="137" t="s">
        <v>215</v>
      </c>
      <c r="C4756" s="72">
        <v>45950</v>
      </c>
      <c r="D4756" s="40" t="str">
        <f>VLOOKUP(B4756,辅助信息!E:K,7,FALSE)</f>
        <v>JWDDCD2025102100486</v>
      </c>
      <c r="E4756" s="40" t="str">
        <f>VLOOKUP(F4756,辅助信息!A:B,2,FALSE)</f>
        <v>盘螺</v>
      </c>
      <c r="F4756" s="40" t="s">
        <v>41</v>
      </c>
      <c r="G4756" s="36">
        <v>38</v>
      </c>
      <c r="H4756" s="136">
        <f>IF(SUMIFS('[1]2025年已发货'!$E:$E,'[1]2025年已发货'!$F:$F,C4760,'[1]2025年已发货'!$C:$C,F4756,'[1]2025年已发货'!$G:$G,I4756,'[1]2025年已发货'!$H:$H,J4756)=0,"未发货",SUMIFS('[1]2025年已发货'!$E:$E,'[1]2025年已发货'!$F:$F,C4760,'[1]2025年已发货'!$C:$C,F4756,'[1]2025年已发货'!$G:$G,I4756,'[1]2025年已发货'!$H:$H,J4756))</f>
        <v>12.5</v>
      </c>
      <c r="I4756" s="40" t="str">
        <f>VLOOKUP(B4756,辅助信息!E:I,3,FALSE)</f>
        <v>(五冶建设龙泉驿一医院配套建设工程)成都市龙泉驿区董朗路69号龙泉驿一医院5号门</v>
      </c>
      <c r="J4756" s="40" t="str">
        <f>VLOOKUP(B4756,辅助信息!E:I,4,FALSE)</f>
        <v>孙敏</v>
      </c>
      <c r="K4756" s="40">
        <f>VLOOKUP(J4756,辅助信息!H:I,2,FALSE)</f>
        <v>13617695006</v>
      </c>
      <c r="L4756" s="111" t="str">
        <f>VLOOKUP(B4756,辅助信息!E:J,6,FALSE)</f>
        <v>联系实际收货人（孙敏13617695006）五冶建设送货单,6份材质书,锈货不收，装货前联系收货人核实到场规格,没提前告知进场规格现场不给予接收</v>
      </c>
      <c r="M4756" s="93">
        <v>45946</v>
      </c>
      <c r="O4756" s="64">
        <f ca="1" t="shared" si="230"/>
        <v>0</v>
      </c>
      <c r="P4756" s="64">
        <f ca="1" t="shared" si="231"/>
        <v>25</v>
      </c>
      <c r="Q4756" s="29" t="str">
        <f>VLOOKUP(B4756,辅助信息!E:M,9,FALSE)</f>
        <v>ZTWM-CDGS-XS-2025-0073-五冶天府-成都怡心湖片区及龙泉驿医院等项目</v>
      </c>
      <c r="R4756" s="29" t="str">
        <f>_xlfn._xlws.FILTER(辅助信息!D:D,辅助信息!E:E=B4756)</f>
        <v>五冶建设龙泉驿一医院配套建设工程</v>
      </c>
    </row>
    <row r="4757" hidden="1" spans="2:18">
      <c r="B4757" s="137" t="s">
        <v>215</v>
      </c>
      <c r="C4757" s="72">
        <v>45950</v>
      </c>
      <c r="D4757" s="40" t="str">
        <f>VLOOKUP(B4757,辅助信息!E:K,7,FALSE)</f>
        <v>JWDDCD2025102100486</v>
      </c>
      <c r="E4757" s="40" t="str">
        <f>VLOOKUP(F4757,辅助信息!A:B,2,FALSE)</f>
        <v>盘螺</v>
      </c>
      <c r="F4757" s="40" t="s">
        <v>26</v>
      </c>
      <c r="G4757" s="36">
        <v>30</v>
      </c>
      <c r="H4757" s="136" t="str">
        <f>IF(SUMIFS('[1]2025年已发货'!$E:$E,'[1]2025年已发货'!$F:$F,C4761,'[1]2025年已发货'!$C:$C,F4757,'[1]2025年已发货'!$G:$G,I4757,'[1]2025年已发货'!$H:$H,J4757)=0,"未发货",SUMIFS('[1]2025年已发货'!$E:$E,'[1]2025年已发货'!$F:$F,C4761,'[1]2025年已发货'!$C:$C,F4757,'[1]2025年已发货'!$G:$G,I4757,'[1]2025年已发货'!$H:$H,J4757))</f>
        <v>未发货</v>
      </c>
      <c r="I4757" s="40" t="str">
        <f>VLOOKUP(B4757,辅助信息!E:I,3,FALSE)</f>
        <v>(五冶建设龙泉驿一医院配套建设工程)成都市龙泉驿区董朗路69号龙泉驿一医院5号门</v>
      </c>
      <c r="J4757" s="40" t="str">
        <f>VLOOKUP(B4757,辅助信息!E:I,4,FALSE)</f>
        <v>孙敏</v>
      </c>
      <c r="K4757" s="40">
        <f>VLOOKUP(J4757,辅助信息!H:I,2,FALSE)</f>
        <v>13617695006</v>
      </c>
      <c r="L4757" s="111" t="str">
        <f>VLOOKUP(B4757,辅助信息!E:J,6,FALSE)</f>
        <v>联系实际收货人（孙敏13617695006）五冶建设送货单,6份材质书,锈货不收，装货前联系收货人核实到场规格,没提前告知进场规格现场不给予接收</v>
      </c>
      <c r="M4757" s="93">
        <v>45946</v>
      </c>
      <c r="O4757" s="64">
        <f ca="1" t="shared" si="230"/>
        <v>0</v>
      </c>
      <c r="P4757" s="64">
        <f ca="1" t="shared" si="231"/>
        <v>25</v>
      </c>
      <c r="Q4757" s="29" t="str">
        <f>VLOOKUP(B4757,辅助信息!E:M,9,FALSE)</f>
        <v>ZTWM-CDGS-XS-2025-0073-五冶天府-成都怡心湖片区及龙泉驿医院等项目</v>
      </c>
      <c r="R4757" s="29" t="str">
        <f>_xlfn._xlws.FILTER(辅助信息!D:D,辅助信息!E:E=B4757)</f>
        <v>五冶建设龙泉驿一医院配套建设工程</v>
      </c>
    </row>
    <row r="4758" hidden="1" spans="2:18">
      <c r="B4758" s="137" t="s">
        <v>215</v>
      </c>
      <c r="C4758" s="72">
        <v>45950</v>
      </c>
      <c r="D4758" s="40" t="str">
        <f>VLOOKUP(B4758,辅助信息!E:K,7,FALSE)</f>
        <v>JWDDCD2025102100486</v>
      </c>
      <c r="E4758" s="40" t="str">
        <f>VLOOKUP(F4758,辅助信息!A:B,2,FALSE)</f>
        <v>螺纹钢</v>
      </c>
      <c r="F4758" s="40" t="s">
        <v>27</v>
      </c>
      <c r="G4758" s="36">
        <v>12</v>
      </c>
      <c r="H4758" s="136">
        <f>IF(SUMIFS('[1]2025年已发货'!$E:$E,'[1]2025年已发货'!$F:$F,C4762,'[1]2025年已发货'!$C:$C,F4758,'[1]2025年已发货'!$G:$G,I4758,'[1]2025年已发货'!$H:$H,J4758)=0,"未发货",SUMIFS('[1]2025年已发货'!$E:$E,'[1]2025年已发货'!$F:$F,C4762,'[1]2025年已发货'!$C:$C,F4758,'[1]2025年已发货'!$G:$G,I4758,'[1]2025年已发货'!$H:$H,J4758))</f>
        <v>12</v>
      </c>
      <c r="I4758" s="40" t="str">
        <f>VLOOKUP(B4758,辅助信息!E:I,3,FALSE)</f>
        <v>(五冶建设龙泉驿一医院配套建设工程)成都市龙泉驿区董朗路69号龙泉驿一医院5号门</v>
      </c>
      <c r="J4758" s="40" t="str">
        <f>VLOOKUP(B4758,辅助信息!E:I,4,FALSE)</f>
        <v>孙敏</v>
      </c>
      <c r="K4758" s="40">
        <f>VLOOKUP(J4758,辅助信息!H:I,2,FALSE)</f>
        <v>13617695006</v>
      </c>
      <c r="L4758" s="111" t="str">
        <f>VLOOKUP(B4758,辅助信息!E:J,6,FALSE)</f>
        <v>联系实际收货人（孙敏13617695006）五冶建设送货单,6份材质书,锈货不收，装货前联系收货人核实到场规格,没提前告知进场规格现场不给予接收</v>
      </c>
      <c r="M4758" s="93">
        <v>45946</v>
      </c>
      <c r="O4758" s="64">
        <f ca="1" t="shared" si="230"/>
        <v>0</v>
      </c>
      <c r="P4758" s="64">
        <f ca="1" t="shared" si="231"/>
        <v>25</v>
      </c>
      <c r="Q4758" s="29" t="str">
        <f>VLOOKUP(B4758,辅助信息!E:M,9,FALSE)</f>
        <v>ZTWM-CDGS-XS-2025-0073-五冶天府-成都怡心湖片区及龙泉驿医院等项目</v>
      </c>
      <c r="R4758" s="29" t="str">
        <f>_xlfn._xlws.FILTER(辅助信息!D:D,辅助信息!E:E=B4758)</f>
        <v>五冶建设龙泉驿一医院配套建设工程</v>
      </c>
    </row>
    <row r="4759" hidden="1" spans="2:18">
      <c r="B4759" s="137" t="s">
        <v>215</v>
      </c>
      <c r="C4759" s="72">
        <v>45950</v>
      </c>
      <c r="D4759" s="40" t="str">
        <f>VLOOKUP(B4759,辅助信息!E:K,7,FALSE)</f>
        <v>JWDDCD2025102100486</v>
      </c>
      <c r="E4759" s="40" t="str">
        <f>VLOOKUP(F4759,辅助信息!A:B,2,FALSE)</f>
        <v>螺纹钢</v>
      </c>
      <c r="F4759" s="40" t="s">
        <v>52</v>
      </c>
      <c r="G4759" s="36">
        <v>1.5</v>
      </c>
      <c r="H4759" s="136">
        <f>IF(SUMIFS('[1]2025年已发货'!$E:$E,'[1]2025年已发货'!$F:$F,C4763,'[1]2025年已发货'!$C:$C,F4759,'[1]2025年已发货'!$G:$G,I4759,'[1]2025年已发货'!$H:$H,J4759)=0,"未发货",SUMIFS('[1]2025年已发货'!$E:$E,'[1]2025年已发货'!$F:$F,C4763,'[1]2025年已发货'!$C:$C,F4759,'[1]2025年已发货'!$G:$G,I4759,'[1]2025年已发货'!$H:$H,J4759))</f>
        <v>2.85</v>
      </c>
      <c r="I4759" s="40" t="str">
        <f>VLOOKUP(B4759,辅助信息!E:I,3,FALSE)</f>
        <v>(五冶建设龙泉驿一医院配套建设工程)成都市龙泉驿区董朗路69号龙泉驿一医院5号门</v>
      </c>
      <c r="J4759" s="40" t="str">
        <f>VLOOKUP(B4759,辅助信息!E:I,4,FALSE)</f>
        <v>孙敏</v>
      </c>
      <c r="K4759" s="40">
        <f>VLOOKUP(J4759,辅助信息!H:I,2,FALSE)</f>
        <v>13617695006</v>
      </c>
      <c r="L4759" s="111" t="str">
        <f>VLOOKUP(B4759,辅助信息!E:J,6,FALSE)</f>
        <v>联系实际收货人（孙敏13617695006）五冶建设送货单,6份材质书,锈货不收，装货前联系收货人核实到场规格,没提前告知进场规格现场不给予接收</v>
      </c>
      <c r="M4759" s="93">
        <v>45946</v>
      </c>
      <c r="O4759" s="64">
        <f ca="1" t="shared" si="230"/>
        <v>0</v>
      </c>
      <c r="P4759" s="64">
        <f ca="1" t="shared" si="231"/>
        <v>25</v>
      </c>
      <c r="Q4759" s="29" t="str">
        <f>VLOOKUP(B4759,辅助信息!E:M,9,FALSE)</f>
        <v>ZTWM-CDGS-XS-2025-0073-五冶天府-成都怡心湖片区及龙泉驿医院等项目</v>
      </c>
      <c r="R4759" s="29" t="str">
        <f>_xlfn._xlws.FILTER(辅助信息!D:D,辅助信息!E:E=B4759)</f>
        <v>五冶建设龙泉驿一医院配套建设工程</v>
      </c>
    </row>
    <row r="4760" hidden="1" spans="2:18">
      <c r="B4760" s="137" t="s">
        <v>215</v>
      </c>
      <c r="C4760" s="72">
        <v>45950</v>
      </c>
      <c r="D4760" s="40" t="str">
        <f>VLOOKUP(B4760,辅助信息!E:K,7,FALSE)</f>
        <v>JWDDCD2025102100486</v>
      </c>
      <c r="E4760" s="40" t="str">
        <f>VLOOKUP(F4760,辅助信息!A:B,2,FALSE)</f>
        <v>螺纹钢</v>
      </c>
      <c r="F4760" s="40" t="s">
        <v>82</v>
      </c>
      <c r="G4760" s="36">
        <v>3</v>
      </c>
      <c r="H4760" s="136">
        <f>IF(SUMIFS('[1]2025年已发货'!$E:$E,'[1]2025年已发货'!$F:$F,C4764,'[1]2025年已发货'!$C:$C,F4760,'[1]2025年已发货'!$G:$G,I4760,'[1]2025年已发货'!$H:$H,J4760)=0,"未发货",SUMIFS('[1]2025年已发货'!$E:$E,'[1]2025年已发货'!$F:$F,C4764,'[1]2025年已发货'!$C:$C,F4760,'[1]2025年已发货'!$G:$G,I4760,'[1]2025年已发货'!$H:$H,J4760))</f>
        <v>3</v>
      </c>
      <c r="I4760" s="40" t="str">
        <f>VLOOKUP(B4760,辅助信息!E:I,3,FALSE)</f>
        <v>(五冶建设龙泉驿一医院配套建设工程)成都市龙泉驿区董朗路69号龙泉驿一医院5号门</v>
      </c>
      <c r="J4760" s="40" t="str">
        <f>VLOOKUP(B4760,辅助信息!E:I,4,FALSE)</f>
        <v>孙敏</v>
      </c>
      <c r="K4760" s="40">
        <f>VLOOKUP(J4760,辅助信息!H:I,2,FALSE)</f>
        <v>13617695006</v>
      </c>
      <c r="L4760" s="111" t="str">
        <f>VLOOKUP(B4760,辅助信息!E:J,6,FALSE)</f>
        <v>联系实际收货人（孙敏13617695006）五冶建设送货单,6份材质书,锈货不收，装货前联系收货人核实到场规格,没提前告知进场规格现场不给予接收</v>
      </c>
      <c r="M4760" s="93">
        <v>45946</v>
      </c>
      <c r="O4760" s="64">
        <f ca="1" t="shared" si="230"/>
        <v>0</v>
      </c>
      <c r="P4760" s="64">
        <f ca="1" t="shared" si="231"/>
        <v>25</v>
      </c>
      <c r="Q4760" s="29" t="str">
        <f>VLOOKUP(B4760,辅助信息!E:M,9,FALSE)</f>
        <v>ZTWM-CDGS-XS-2025-0073-五冶天府-成都怡心湖片区及龙泉驿医院等项目</v>
      </c>
      <c r="R4760" s="29" t="str">
        <f>_xlfn._xlws.FILTER(辅助信息!D:D,辅助信息!E:E=B4760)</f>
        <v>五冶建设龙泉驿一医院配套建设工程</v>
      </c>
    </row>
    <row r="4761" hidden="1" spans="2:18">
      <c r="B4761" s="137" t="s">
        <v>215</v>
      </c>
      <c r="C4761" s="72">
        <v>45950</v>
      </c>
      <c r="D4761" s="40" t="str">
        <f>VLOOKUP(B4761,辅助信息!E:K,7,FALSE)</f>
        <v>JWDDCD2025102100486</v>
      </c>
      <c r="E4761" s="40" t="str">
        <f>VLOOKUP(F4761,辅助信息!A:B,2,FALSE)</f>
        <v>螺纹钢</v>
      </c>
      <c r="F4761" s="40" t="s">
        <v>45</v>
      </c>
      <c r="G4761" s="36">
        <v>6</v>
      </c>
      <c r="H4761" s="136">
        <f>IF(SUMIFS('[1]2025年已发货'!$E:$E,'[1]2025年已发货'!$F:$F,C4765,'[1]2025年已发货'!$C:$C,F4761,'[1]2025年已发货'!$G:$G,I4761,'[1]2025年已发货'!$H:$H,J4761)=0,"未发货",SUMIFS('[1]2025年已发货'!$E:$E,'[1]2025年已发货'!$F:$F,C4765,'[1]2025年已发货'!$C:$C,F4761,'[1]2025年已发货'!$G:$G,I4761,'[1]2025年已发货'!$H:$H,J4761))</f>
        <v>6</v>
      </c>
      <c r="I4761" s="40" t="str">
        <f>VLOOKUP(B4761,辅助信息!E:I,3,FALSE)</f>
        <v>(五冶建设龙泉驿一医院配套建设工程)成都市龙泉驿区董朗路69号龙泉驿一医院5号门</v>
      </c>
      <c r="J4761" s="40" t="str">
        <f>VLOOKUP(B4761,辅助信息!E:I,4,FALSE)</f>
        <v>孙敏</v>
      </c>
      <c r="K4761" s="40">
        <f>VLOOKUP(J4761,辅助信息!H:I,2,FALSE)</f>
        <v>13617695006</v>
      </c>
      <c r="L4761" s="111" t="str">
        <f>VLOOKUP(B4761,辅助信息!E:J,6,FALSE)</f>
        <v>联系实际收货人（孙敏13617695006）五冶建设送货单,6份材质书,锈货不收，装货前联系收货人核实到场规格,没提前告知进场规格现场不给予接收</v>
      </c>
      <c r="M4761" s="93">
        <v>45946</v>
      </c>
      <c r="O4761" s="64">
        <f ca="1" t="shared" si="230"/>
        <v>0</v>
      </c>
      <c r="P4761" s="64">
        <f ca="1" t="shared" si="231"/>
        <v>25</v>
      </c>
      <c r="Q4761" s="29" t="str">
        <f>VLOOKUP(B4761,辅助信息!E:M,9,FALSE)</f>
        <v>ZTWM-CDGS-XS-2025-0073-五冶天府-成都怡心湖片区及龙泉驿医院等项目</v>
      </c>
      <c r="R4761" s="29" t="str">
        <f>_xlfn._xlws.FILTER(辅助信息!D:D,辅助信息!E:E=B4761)</f>
        <v>五冶建设龙泉驿一医院配套建设工程</v>
      </c>
    </row>
    <row r="4762" hidden="1" spans="2:18">
      <c r="B4762" s="137" t="s">
        <v>215</v>
      </c>
      <c r="C4762" s="72">
        <v>45950</v>
      </c>
      <c r="D4762" s="40" t="str">
        <f>VLOOKUP(B4762,辅助信息!E:K,7,FALSE)</f>
        <v>JWDDCD2025102100486</v>
      </c>
      <c r="E4762" s="40" t="str">
        <f>VLOOKUP(F4762,辅助信息!A:B,2,FALSE)</f>
        <v>螺纹钢</v>
      </c>
      <c r="F4762" s="40" t="s">
        <v>21</v>
      </c>
      <c r="G4762" s="36">
        <v>6</v>
      </c>
      <c r="H4762" s="136">
        <f>IF(SUMIFS('[1]2025年已发货'!$E:$E,'[1]2025年已发货'!$F:$F,C4766,'[1]2025年已发货'!$C:$C,F4762,'[1]2025年已发货'!$G:$G,I4762,'[1]2025年已发货'!$H:$H,J4762)=0,"未发货",SUMIFS('[1]2025年已发货'!$E:$E,'[1]2025年已发货'!$F:$F,C4766,'[1]2025年已发货'!$C:$C,F4762,'[1]2025年已发货'!$G:$G,I4762,'[1]2025年已发货'!$H:$H,J4762))</f>
        <v>6</v>
      </c>
      <c r="I4762" s="40" t="str">
        <f>VLOOKUP(B4762,辅助信息!E:I,3,FALSE)</f>
        <v>(五冶建设龙泉驿一医院配套建设工程)成都市龙泉驿区董朗路69号龙泉驿一医院5号门</v>
      </c>
      <c r="J4762" s="40" t="str">
        <f>VLOOKUP(B4762,辅助信息!E:I,4,FALSE)</f>
        <v>孙敏</v>
      </c>
      <c r="K4762" s="40">
        <f>VLOOKUP(J4762,辅助信息!H:I,2,FALSE)</f>
        <v>13617695006</v>
      </c>
      <c r="L4762" s="111" t="str">
        <f>VLOOKUP(B4762,辅助信息!E:J,6,FALSE)</f>
        <v>联系实际收货人（孙敏13617695006）五冶建设送货单,6份材质书,锈货不收，装货前联系收货人核实到场规格,没提前告知进场规格现场不给予接收</v>
      </c>
      <c r="M4762" s="93">
        <v>45946</v>
      </c>
      <c r="O4762" s="64">
        <f ca="1" t="shared" si="230"/>
        <v>0</v>
      </c>
      <c r="P4762" s="64">
        <f ca="1" t="shared" si="231"/>
        <v>25</v>
      </c>
      <c r="Q4762" s="29" t="str">
        <f>VLOOKUP(B4762,辅助信息!E:M,9,FALSE)</f>
        <v>ZTWM-CDGS-XS-2025-0073-五冶天府-成都怡心湖片区及龙泉驿医院等项目</v>
      </c>
      <c r="R4762" s="29" t="str">
        <f>_xlfn._xlws.FILTER(辅助信息!D:D,辅助信息!E:E=B4762)</f>
        <v>五冶建设龙泉驿一医院配套建设工程</v>
      </c>
    </row>
    <row r="4763" hidden="1" spans="2:18">
      <c r="B4763" s="137" t="s">
        <v>215</v>
      </c>
      <c r="C4763" s="72">
        <v>45950</v>
      </c>
      <c r="D4763" s="40" t="str">
        <f>VLOOKUP(B4763,辅助信息!E:K,7,FALSE)</f>
        <v>JWDDCD2025102100486</v>
      </c>
      <c r="E4763" s="40" t="str">
        <f>VLOOKUP(F4763,辅助信息!A:B,2,FALSE)</f>
        <v>螺纹钢</v>
      </c>
      <c r="F4763" s="40" t="s">
        <v>58</v>
      </c>
      <c r="G4763" s="36">
        <v>12</v>
      </c>
      <c r="H4763" s="136">
        <f>IF(SUMIFS('[1]2025年已发货'!$E:$E,'[1]2025年已发货'!$F:$F,C4767,'[1]2025年已发货'!$C:$C,F4763,'[1]2025年已发货'!$G:$G,I4763,'[1]2025年已发货'!$H:$H,J4763)=0,"未发货",SUMIFS('[1]2025年已发货'!$E:$E,'[1]2025年已发货'!$F:$F,C4767,'[1]2025年已发货'!$C:$C,F4763,'[1]2025年已发货'!$G:$G,I4763,'[1]2025年已发货'!$H:$H,J4763))</f>
        <v>12</v>
      </c>
      <c r="I4763" s="40" t="str">
        <f>VLOOKUP(B4763,辅助信息!E:I,3,FALSE)</f>
        <v>(五冶建设龙泉驿一医院配套建设工程)成都市龙泉驿区董朗路69号龙泉驿一医院5号门</v>
      </c>
      <c r="J4763" s="40" t="str">
        <f>VLOOKUP(B4763,辅助信息!E:I,4,FALSE)</f>
        <v>孙敏</v>
      </c>
      <c r="K4763" s="40">
        <f>VLOOKUP(J4763,辅助信息!H:I,2,FALSE)</f>
        <v>13617695006</v>
      </c>
      <c r="L4763" s="111" t="str">
        <f>VLOOKUP(B4763,辅助信息!E:J,6,FALSE)</f>
        <v>联系实际收货人（孙敏13617695006）五冶建设送货单,6份材质书,锈货不收，装货前联系收货人核实到场规格,没提前告知进场规格现场不给予接收</v>
      </c>
      <c r="M4763" s="93">
        <v>45946</v>
      </c>
      <c r="O4763" s="64">
        <f ca="1" t="shared" si="230"/>
        <v>0</v>
      </c>
      <c r="P4763" s="64">
        <f ca="1" t="shared" si="231"/>
        <v>25</v>
      </c>
      <c r="Q4763" s="29" t="str">
        <f>VLOOKUP(B4763,辅助信息!E:M,9,FALSE)</f>
        <v>ZTWM-CDGS-XS-2025-0073-五冶天府-成都怡心湖片区及龙泉驿医院等项目</v>
      </c>
      <c r="R4763" s="29" t="str">
        <f>_xlfn._xlws.FILTER(辅助信息!D:D,辅助信息!E:E=B4763)</f>
        <v>五冶建设龙泉驿一医院配套建设工程</v>
      </c>
    </row>
    <row r="4764" hidden="1" spans="2:18">
      <c r="B4764" s="137" t="s">
        <v>215</v>
      </c>
      <c r="C4764" s="72">
        <v>45950</v>
      </c>
      <c r="D4764" s="40" t="str">
        <f>VLOOKUP(B4764,辅助信息!E:K,7,FALSE)</f>
        <v>JWDDCD2025102100486</v>
      </c>
      <c r="E4764" s="40" t="str">
        <f>VLOOKUP(F4764,辅助信息!A:B,2,FALSE)</f>
        <v>螺纹钢</v>
      </c>
      <c r="F4764" s="40" t="s">
        <v>46</v>
      </c>
      <c r="G4764" s="36">
        <v>12</v>
      </c>
      <c r="H4764" s="136">
        <f>IF(SUMIFS('[1]2025年已发货'!$E:$E,'[1]2025年已发货'!$F:$F,C4768,'[1]2025年已发货'!$C:$C,F4764,'[1]2025年已发货'!$G:$G,I4764,'[1]2025年已发货'!$H:$H,J4764)=0,"未发货",SUMIFS('[1]2025年已发货'!$E:$E,'[1]2025年已发货'!$F:$F,C4768,'[1]2025年已发货'!$C:$C,F4764,'[1]2025年已发货'!$G:$G,I4764,'[1]2025年已发货'!$H:$H,J4764))</f>
        <v>12</v>
      </c>
      <c r="I4764" s="40" t="str">
        <f>VLOOKUP(B4764,辅助信息!E:I,3,FALSE)</f>
        <v>(五冶建设龙泉驿一医院配套建设工程)成都市龙泉驿区董朗路69号龙泉驿一医院5号门</v>
      </c>
      <c r="J4764" s="40" t="str">
        <f>VLOOKUP(B4764,辅助信息!E:I,4,FALSE)</f>
        <v>孙敏</v>
      </c>
      <c r="K4764" s="40">
        <f>VLOOKUP(J4764,辅助信息!H:I,2,FALSE)</f>
        <v>13617695006</v>
      </c>
      <c r="L4764" s="111" t="str">
        <f>VLOOKUP(B4764,辅助信息!E:J,6,FALSE)</f>
        <v>联系实际收货人（孙敏13617695006）五冶建设送货单,6份材质书,锈货不收，装货前联系收货人核实到场规格,没提前告知进场规格现场不给予接收</v>
      </c>
      <c r="M4764" s="93">
        <v>45946</v>
      </c>
      <c r="O4764" s="64">
        <f ca="1" t="shared" si="230"/>
        <v>0</v>
      </c>
      <c r="P4764" s="64">
        <f ca="1" t="shared" si="231"/>
        <v>25</v>
      </c>
      <c r="Q4764" s="29" t="str">
        <f>VLOOKUP(B4764,辅助信息!E:M,9,FALSE)</f>
        <v>ZTWM-CDGS-XS-2025-0073-五冶天府-成都怡心湖片区及龙泉驿医院等项目</v>
      </c>
      <c r="R4764" s="29" t="str">
        <f>_xlfn._xlws.FILTER(辅助信息!D:D,辅助信息!E:E=B4764)</f>
        <v>五冶建设龙泉驿一医院配套建设工程</v>
      </c>
    </row>
    <row r="4765" hidden="1" spans="2:18">
      <c r="B4765" s="137" t="s">
        <v>215</v>
      </c>
      <c r="C4765" s="72">
        <v>45950</v>
      </c>
      <c r="D4765" s="40" t="str">
        <f>VLOOKUP(B4765,辅助信息!E:K,7,FALSE)</f>
        <v>JWDDCD2025102100486</v>
      </c>
      <c r="E4765" s="40" t="str">
        <f>VLOOKUP(F4765,辅助信息!A:B,2,FALSE)</f>
        <v>螺纹钢</v>
      </c>
      <c r="F4765" s="40" t="s">
        <v>22</v>
      </c>
      <c r="G4765" s="36">
        <v>37</v>
      </c>
      <c r="H4765" s="136">
        <f>IF(SUMIFS('[1]2025年已发货'!$E:$E,'[1]2025年已发货'!$F:$F,C4769,'[1]2025年已发货'!$C:$C,F4765,'[1]2025年已发货'!$G:$G,I4765,'[1]2025年已发货'!$H:$H,J4765)=0,"未发货",SUMIFS('[1]2025年已发货'!$E:$E,'[1]2025年已发货'!$F:$F,C4769,'[1]2025年已发货'!$C:$C,F4765,'[1]2025年已发货'!$G:$G,I4765,'[1]2025年已发货'!$H:$H,J4765))</f>
        <v>37</v>
      </c>
      <c r="I4765" s="40" t="str">
        <f>VLOOKUP(B4765,辅助信息!E:I,3,FALSE)</f>
        <v>(五冶建设龙泉驿一医院配套建设工程)成都市龙泉驿区董朗路69号龙泉驿一医院5号门</v>
      </c>
      <c r="J4765" s="40" t="str">
        <f>VLOOKUP(B4765,辅助信息!E:I,4,FALSE)</f>
        <v>孙敏</v>
      </c>
      <c r="K4765" s="40">
        <f>VLOOKUP(J4765,辅助信息!H:I,2,FALSE)</f>
        <v>13617695006</v>
      </c>
      <c r="L4765" s="111" t="str">
        <f>VLOOKUP(B4765,辅助信息!E:J,6,FALSE)</f>
        <v>联系实际收货人（孙敏13617695006）五冶建设送货单,6份材质书,锈货不收，装货前联系收货人核实到场规格,没提前告知进场规格现场不给予接收</v>
      </c>
      <c r="M4765" s="93">
        <v>45946</v>
      </c>
      <c r="O4765" s="64">
        <f ca="1" t="shared" si="230"/>
        <v>0</v>
      </c>
      <c r="P4765" s="64">
        <f ca="1" t="shared" si="231"/>
        <v>25</v>
      </c>
      <c r="Q4765" s="29" t="str">
        <f>VLOOKUP(B4765,辅助信息!E:M,9,FALSE)</f>
        <v>ZTWM-CDGS-XS-2025-0073-五冶天府-成都怡心湖片区及龙泉驿医院等项目</v>
      </c>
      <c r="R4765" s="29" t="str">
        <f>_xlfn._xlws.FILTER(辅助信息!D:D,辅助信息!E:E=B4765)</f>
        <v>五冶建设龙泉驿一医院配套建设工程</v>
      </c>
    </row>
    <row r="4766" hidden="1" spans="2:18">
      <c r="B4766" s="137" t="s">
        <v>215</v>
      </c>
      <c r="C4766" s="72">
        <v>45950</v>
      </c>
      <c r="D4766" s="40" t="str">
        <f>VLOOKUP(B4766,辅助信息!E:K,7,FALSE)</f>
        <v>JWDDCD2025102100486</v>
      </c>
      <c r="E4766" s="40" t="str">
        <f>VLOOKUP(F4766,辅助信息!A:B,2,FALSE)</f>
        <v>螺纹钢</v>
      </c>
      <c r="F4766" s="40" t="s">
        <v>181</v>
      </c>
      <c r="G4766" s="36">
        <v>1.5</v>
      </c>
      <c r="H4766" s="136">
        <f>IF(SUMIFS('[1]2025年已发货'!$E:$E,'[1]2025年已发货'!$F:$F,C4770,'[1]2025年已发货'!$C:$C,F4766,'[1]2025年已发货'!$G:$G,I4766,'[1]2025年已发货'!$H:$H,J4766)=0,"未发货",SUMIFS('[1]2025年已发货'!$E:$E,'[1]2025年已发货'!$F:$F,C4770,'[1]2025年已发货'!$C:$C,F4766,'[1]2025年已发货'!$G:$G,I4766,'[1]2025年已发货'!$H:$H,J4766))</f>
        <v>1.5</v>
      </c>
      <c r="I4766" s="40" t="str">
        <f>VLOOKUP(B4766,辅助信息!E:I,3,FALSE)</f>
        <v>(五冶建设龙泉驿一医院配套建设工程)成都市龙泉驿区董朗路69号龙泉驿一医院5号门</v>
      </c>
      <c r="J4766" s="40" t="str">
        <f>VLOOKUP(B4766,辅助信息!E:I,4,FALSE)</f>
        <v>孙敏</v>
      </c>
      <c r="K4766" s="40">
        <f>VLOOKUP(J4766,辅助信息!H:I,2,FALSE)</f>
        <v>13617695006</v>
      </c>
      <c r="L4766" s="111" t="str">
        <f>VLOOKUP(B4766,辅助信息!E:J,6,FALSE)</f>
        <v>联系实际收货人（孙敏13617695006）五冶建设送货单,6份材质书,锈货不收，装货前联系收货人核实到场规格,没提前告知进场规格现场不给予接收</v>
      </c>
      <c r="M4766" s="93">
        <v>45946</v>
      </c>
      <c r="O4766" s="64">
        <f ca="1" t="shared" si="230"/>
        <v>0</v>
      </c>
      <c r="P4766" s="64">
        <f ca="1" t="shared" si="231"/>
        <v>25</v>
      </c>
      <c r="Q4766" s="29" t="str">
        <f>VLOOKUP(B4766,辅助信息!E:M,9,FALSE)</f>
        <v>ZTWM-CDGS-XS-2025-0073-五冶天府-成都怡心湖片区及龙泉驿医院等项目</v>
      </c>
      <c r="R4766" s="29" t="str">
        <f>_xlfn._xlws.FILTER(辅助信息!D:D,辅助信息!E:E=B4766)</f>
        <v>五冶建设龙泉驿一医院配套建设工程</v>
      </c>
    </row>
    <row r="4767" hidden="1" spans="2:18">
      <c r="B4767" s="137" t="s">
        <v>231</v>
      </c>
      <c r="C4767" s="72">
        <v>45950</v>
      </c>
      <c r="D4767" s="40" t="str">
        <f>VLOOKUP(B4767,辅助信息!E:K,7,FALSE)</f>
        <v>JWDDCD2025102100481</v>
      </c>
      <c r="E4767" s="40" t="str">
        <f>VLOOKUP(F4767,辅助信息!A:B,2,FALSE)</f>
        <v>盘螺</v>
      </c>
      <c r="F4767" s="40" t="s">
        <v>41</v>
      </c>
      <c r="G4767" s="36">
        <v>22</v>
      </c>
      <c r="H4767" s="136" t="str">
        <f>IF(SUMIFS('[1]2025年已发货'!$E:$E,'[1]2025年已发货'!$F:$F,C4771,'[1]2025年已发货'!$C:$C,F4767,'[1]2025年已发货'!$G:$G,I4767,'[1]2025年已发货'!$H:$H,J4767)=0,"未发货",SUMIFS('[1]2025年已发货'!$E:$E,'[1]2025年已发货'!$F:$F,C4771,'[1]2025年已发货'!$C:$C,F4767,'[1]2025年已发货'!$G:$G,I4767,'[1]2025年已发货'!$H:$H,J4767))</f>
        <v>未发货</v>
      </c>
      <c r="I4767" s="40" t="str">
        <f>VLOOKUP(B4767,辅助信息!E:I,3,FALSE)</f>
        <v>(五冶建设成都盐道街中学初中部改扩建工程-一标)四川省成都市锦江区春熙路街道盐道街4号（盐道街中学初中部）</v>
      </c>
      <c r="J4767" s="40" t="str">
        <f>VLOOKUP(B4767,辅助信息!E:I,4,FALSE)</f>
        <v>谢鑫</v>
      </c>
      <c r="K4767" s="40">
        <f>VLOOKUP(J4767,辅助信息!H:I,2,FALSE)</f>
        <v>18228465067</v>
      </c>
      <c r="L4767" s="111" t="str">
        <f>VLOOKUP(B4767,辅助信息!E:J,6,FALSE)</f>
        <v>联系实际收货人（易前刚18228465067）五冶建设送货单,6份材质书,锈货不收，装货前联系收货人核实到场规格,没提前告知进场规格现场不给予接收</v>
      </c>
      <c r="M4767" s="93">
        <v>45950</v>
      </c>
      <c r="O4767" s="64">
        <f ca="1" t="shared" si="230"/>
        <v>0</v>
      </c>
      <c r="P4767" s="64">
        <f ca="1" t="shared" si="231"/>
        <v>21</v>
      </c>
      <c r="Q4767" s="29" t="str">
        <f>VLOOKUP(B4767,辅助信息!E:M,9,FALSE)</f>
        <v>ZTWM-CDGS-XS-2025-0073-五冶天府-成都怡心湖片区及龙泉驿医院等项目</v>
      </c>
      <c r="R4767" s="29" t="str">
        <f>_xlfn._xlws.FILTER(辅助信息!D:D,辅助信息!E:E=B4767)</f>
        <v>五冶建设成都盐道街中学初中部改扩建工程</v>
      </c>
    </row>
    <row r="4768" hidden="1" spans="2:18">
      <c r="B4768" s="137" t="s">
        <v>231</v>
      </c>
      <c r="C4768" s="72">
        <v>45950</v>
      </c>
      <c r="D4768" s="40" t="str">
        <f>VLOOKUP(B4768,辅助信息!E:K,7,FALSE)</f>
        <v>JWDDCD2025102100481</v>
      </c>
      <c r="E4768" s="40" t="str">
        <f>VLOOKUP(F4768,辅助信息!A:B,2,FALSE)</f>
        <v>盘螺</v>
      </c>
      <c r="F4768" s="40" t="s">
        <v>26</v>
      </c>
      <c r="G4768" s="36">
        <v>10</v>
      </c>
      <c r="H4768" s="136" t="str">
        <f>IF(SUMIFS('[1]2025年已发货'!$E:$E,'[1]2025年已发货'!$F:$F,C4772,'[1]2025年已发货'!$C:$C,F4768,'[1]2025年已发货'!$G:$G,I4768,'[1]2025年已发货'!$H:$H,J4768)=0,"未发货",SUMIFS('[1]2025年已发货'!$E:$E,'[1]2025年已发货'!$F:$F,C4772,'[1]2025年已发货'!$C:$C,F4768,'[1]2025年已发货'!$G:$G,I4768,'[1]2025年已发货'!$H:$H,J4768))</f>
        <v>未发货</v>
      </c>
      <c r="I4768" s="40" t="str">
        <f>VLOOKUP(B4768,辅助信息!E:I,3,FALSE)</f>
        <v>(五冶建设成都盐道街中学初中部改扩建工程-一标)四川省成都市锦江区春熙路街道盐道街4号（盐道街中学初中部）</v>
      </c>
      <c r="J4768" s="40" t="str">
        <f>VLOOKUP(B4768,辅助信息!E:I,4,FALSE)</f>
        <v>谢鑫</v>
      </c>
      <c r="K4768" s="40">
        <f>VLOOKUP(J4768,辅助信息!H:I,2,FALSE)</f>
        <v>18228465067</v>
      </c>
      <c r="L4768" s="111" t="str">
        <f>VLOOKUP(B4768,辅助信息!E:J,6,FALSE)</f>
        <v>联系实际收货人（易前刚18228465067）五冶建设送货单,6份材质书,锈货不收，装货前联系收货人核实到场规格,没提前告知进场规格现场不给予接收</v>
      </c>
      <c r="M4768" s="93">
        <v>45950</v>
      </c>
      <c r="O4768" s="64">
        <f ca="1" t="shared" ref="O4768:O4831" si="232">IF(OR(M4768="",N4768&lt;&gt;""),"",MAX(M4768-TODAY(),0))</f>
        <v>0</v>
      </c>
      <c r="P4768" s="64">
        <f ca="1" t="shared" ref="P4768:P4831" si="233">IF(M4768="","",IF(N4768&lt;&gt;"",MAX(N4768-M4768,0),IF(TODAY()&gt;M4768,TODAY()-M4768,0)))</f>
        <v>21</v>
      </c>
      <c r="Q4768" s="29" t="str">
        <f>VLOOKUP(B4768,辅助信息!E:M,9,FALSE)</f>
        <v>ZTWM-CDGS-XS-2025-0073-五冶天府-成都怡心湖片区及龙泉驿医院等项目</v>
      </c>
      <c r="R4768" s="29" t="str">
        <f>_xlfn._xlws.FILTER(辅助信息!D:D,辅助信息!E:E=B4768)</f>
        <v>五冶建设成都盐道街中学初中部改扩建工程</v>
      </c>
    </row>
    <row r="4769" hidden="1" spans="2:18">
      <c r="B4769" s="137" t="s">
        <v>231</v>
      </c>
      <c r="C4769" s="72">
        <v>45950</v>
      </c>
      <c r="D4769" s="40" t="str">
        <f>VLOOKUP(B4769,辅助信息!E:K,7,FALSE)</f>
        <v>JWDDCD2025102100481</v>
      </c>
      <c r="E4769" s="40" t="str">
        <f>VLOOKUP(F4769,辅助信息!A:B,2,FALSE)</f>
        <v>螺纹钢</v>
      </c>
      <c r="F4769" s="40" t="s">
        <v>32</v>
      </c>
      <c r="G4769" s="36">
        <v>2.5</v>
      </c>
      <c r="H4769" s="136" t="str">
        <f>IF(SUMIFS('[1]2025年已发货'!$E:$E,'[1]2025年已发货'!$F:$F,C4773,'[1]2025年已发货'!$C:$C,F4769,'[1]2025年已发货'!$G:$G,I4769,'[1]2025年已发货'!$H:$H,J4769)=0,"未发货",SUMIFS('[1]2025年已发货'!$E:$E,'[1]2025年已发货'!$F:$F,C4773,'[1]2025年已发货'!$C:$C,F4769,'[1]2025年已发货'!$G:$G,I4769,'[1]2025年已发货'!$H:$H,J4769))</f>
        <v>未发货</v>
      </c>
      <c r="I4769" s="40" t="str">
        <f>VLOOKUP(B4769,辅助信息!E:I,3,FALSE)</f>
        <v>(五冶建设成都盐道街中学初中部改扩建工程-一标)四川省成都市锦江区春熙路街道盐道街4号（盐道街中学初中部）</v>
      </c>
      <c r="J4769" s="40" t="str">
        <f>VLOOKUP(B4769,辅助信息!E:I,4,FALSE)</f>
        <v>谢鑫</v>
      </c>
      <c r="K4769" s="40">
        <f>VLOOKUP(J4769,辅助信息!H:I,2,FALSE)</f>
        <v>18228465067</v>
      </c>
      <c r="L4769" s="111" t="str">
        <f>VLOOKUP(B4769,辅助信息!E:J,6,FALSE)</f>
        <v>联系实际收货人（易前刚18228465067）五冶建设送货单,6份材质书,锈货不收，装货前联系收货人核实到场规格,没提前告知进场规格现场不给予接收</v>
      </c>
      <c r="M4769" s="93">
        <v>45950</v>
      </c>
      <c r="O4769" s="64">
        <f ca="1" t="shared" si="232"/>
        <v>0</v>
      </c>
      <c r="P4769" s="64">
        <f ca="1" t="shared" si="233"/>
        <v>21</v>
      </c>
      <c r="Q4769" s="29" t="str">
        <f>VLOOKUP(B4769,辅助信息!E:M,9,FALSE)</f>
        <v>ZTWM-CDGS-XS-2025-0073-五冶天府-成都怡心湖片区及龙泉驿医院等项目</v>
      </c>
      <c r="R4769" s="29" t="str">
        <f>_xlfn._xlws.FILTER(辅助信息!D:D,辅助信息!E:E=B4769)</f>
        <v>五冶建设成都盐道街中学初中部改扩建工程</v>
      </c>
    </row>
    <row r="4770" hidden="1" spans="2:18">
      <c r="B4770" s="137" t="s">
        <v>194</v>
      </c>
      <c r="C4770" s="72">
        <v>45950</v>
      </c>
      <c r="D4770" s="40" t="str">
        <f>VLOOKUP(B4770,辅助信息!E:K,7,FALSE)</f>
        <v>JWDD2025071500089</v>
      </c>
      <c r="E4770" s="40" t="str">
        <f>VLOOKUP(F4770,辅助信息!A:B,2,FALSE)</f>
        <v>螺纹钢</v>
      </c>
      <c r="F4770" s="40" t="s">
        <v>27</v>
      </c>
      <c r="G4770" s="36">
        <v>10</v>
      </c>
      <c r="H4770" s="136" t="str">
        <f>IF(SUMIFS('[1]2025年已发货'!$E:$E,'[1]2025年已发货'!$F:$F,C4774,'[1]2025年已发货'!$C:$C,F4770,'[1]2025年已发货'!$G:$G,I4770,'[1]2025年已发货'!$H:$H,J4770)=0,"未发货",SUMIFS('[1]2025年已发货'!$E:$E,'[1]2025年已发货'!$F:$F,C4774,'[1]2025年已发货'!$C:$C,F4770,'[1]2025年已发货'!$G:$G,I4770,'[1]2025年已发货'!$H:$H,J4770))</f>
        <v>未发货</v>
      </c>
      <c r="I4770" s="40" t="str">
        <f>VLOOKUP(B4770,辅助信息!E:I,3,FALSE)</f>
        <v>(宜宾兴港三江新区长江工业园保障性租赁住房建设项目-土建)四川省宜宾市翠屏区永善路南段宜宾市三江新区长江工业园区</v>
      </c>
      <c r="J4770" s="40" t="str">
        <f>VLOOKUP(B4770,辅助信息!E:I,4,FALSE)</f>
        <v>赵元虎</v>
      </c>
      <c r="K4770" s="40">
        <f>VLOOKUP(J4770,辅助信息!H:I,2,FALSE)</f>
        <v>13684167136</v>
      </c>
      <c r="L4770" s="111" t="str">
        <f>VLOOKUP(B4770,辅助信息!E:J,6,FALSE)</f>
        <v>现场要求调度统一联系指定收货人，不单独发司机位置。锈货不收，装货前联系收货人核实到场规格,没提前告知进场规格现场不给予接收</v>
      </c>
      <c r="O4770" s="64" t="str">
        <f ca="1" t="shared" si="232"/>
        <v/>
      </c>
      <c r="P4770" s="64" t="str">
        <f ca="1" t="shared" si="233"/>
        <v/>
      </c>
      <c r="Q4770" s="29" t="str">
        <f>VLOOKUP(B4770,辅助信息!E:M,9,FALSE)</f>
        <v>ZTWM-CDYXGS-XS-2025-0014-宜宾兴港建材-三江新区长江工业园片区保障性租赁住房建设项目</v>
      </c>
      <c r="R4770" s="29" t="str">
        <f>_xlfn._xlws.FILTER(辅助信息!D:D,辅助信息!E:E=B4770)</f>
        <v>宜宾兴港三江新区长江工业园建设项目</v>
      </c>
    </row>
    <row r="4771" hidden="1" spans="2:18">
      <c r="B4771" s="137" t="s">
        <v>194</v>
      </c>
      <c r="C4771" s="72">
        <v>45950</v>
      </c>
      <c r="D4771" s="40" t="str">
        <f>VLOOKUP(B4771,辅助信息!E:K,7,FALSE)</f>
        <v>JWDD2025071500089</v>
      </c>
      <c r="E4771" s="40" t="str">
        <f>VLOOKUP(F4771,辅助信息!A:B,2,FALSE)</f>
        <v>螺纹钢</v>
      </c>
      <c r="F4771" s="40" t="s">
        <v>30</v>
      </c>
      <c r="G4771" s="36">
        <v>25</v>
      </c>
      <c r="H4771" s="136" t="str">
        <f>IF(SUMIFS('[1]2025年已发货'!$E:$E,'[1]2025年已发货'!$F:$F,C4775,'[1]2025年已发货'!$C:$C,F4771,'[1]2025年已发货'!$G:$G,I4771,'[1]2025年已发货'!$H:$H,J4771)=0,"未发货",SUMIFS('[1]2025年已发货'!$E:$E,'[1]2025年已发货'!$F:$F,C4775,'[1]2025年已发货'!$C:$C,F4771,'[1]2025年已发货'!$G:$G,I4771,'[1]2025年已发货'!$H:$H,J4771))</f>
        <v>未发货</v>
      </c>
      <c r="I4771" s="40" t="str">
        <f>VLOOKUP(B4771,辅助信息!E:I,3,FALSE)</f>
        <v>(宜宾兴港三江新区长江工业园保障性租赁住房建设项目-土建)四川省宜宾市翠屏区永善路南段宜宾市三江新区长江工业园区</v>
      </c>
      <c r="J4771" s="40" t="str">
        <f>VLOOKUP(B4771,辅助信息!E:I,4,FALSE)</f>
        <v>赵元虎</v>
      </c>
      <c r="K4771" s="40">
        <f>VLOOKUP(J4771,辅助信息!H:I,2,FALSE)</f>
        <v>13684167136</v>
      </c>
      <c r="L4771" s="111" t="str">
        <f>VLOOKUP(B4771,辅助信息!E:J,6,FALSE)</f>
        <v>现场要求调度统一联系指定收货人，不单独发司机位置。锈货不收，装货前联系收货人核实到场规格,没提前告知进场规格现场不给予接收</v>
      </c>
      <c r="O4771" s="64" t="str">
        <f ca="1" t="shared" si="232"/>
        <v/>
      </c>
      <c r="P4771" s="64" t="str">
        <f ca="1" t="shared" si="233"/>
        <v/>
      </c>
      <c r="Q4771" s="29" t="str">
        <f>VLOOKUP(B4771,辅助信息!E:M,9,FALSE)</f>
        <v>ZTWM-CDYXGS-XS-2025-0014-宜宾兴港建材-三江新区长江工业园片区保障性租赁住房建设项目</v>
      </c>
      <c r="R4771" s="29" t="str">
        <f>_xlfn._xlws.FILTER(辅助信息!D:D,辅助信息!E:E=B4771)</f>
        <v>宜宾兴港三江新区长江工业园建设项目</v>
      </c>
    </row>
    <row r="4772" hidden="1" spans="2:18">
      <c r="B4772" s="137" t="s">
        <v>187</v>
      </c>
      <c r="C4772" s="72">
        <v>45950</v>
      </c>
      <c r="D4772" s="40" t="str">
        <f>VLOOKUP(B4772,辅助信息!E:K,7,FALSE)</f>
        <v>JWDDCD2025072900121</v>
      </c>
      <c r="E4772" s="40" t="str">
        <f>VLOOKUP(F4772,辅助信息!A:B,2,FALSE)</f>
        <v>螺纹钢</v>
      </c>
      <c r="F4772" s="40" t="s">
        <v>82</v>
      </c>
      <c r="G4772" s="36">
        <v>10</v>
      </c>
      <c r="H4772" s="136" t="str">
        <f>IF(SUMIFS('[1]2025年已发货'!$E:$E,'[1]2025年已发货'!$F:$F,C4776,'[1]2025年已发货'!$C:$C,F4772,'[1]2025年已发货'!$G:$G,I4772,'[1]2025年已发货'!$H:$H,J4772)=0,"未发货",SUMIFS('[1]2025年已发货'!$E:$E,'[1]2025年已发货'!$F:$F,C4776,'[1]2025年已发货'!$C:$C,F4772,'[1]2025年已发货'!$G:$G,I4772,'[1]2025年已发货'!$H:$H,J4772))</f>
        <v>未发货</v>
      </c>
      <c r="I4772" s="40" t="str">
        <f>VLOOKUP(B4772,辅助信息!E:I,3,FALSE)</f>
        <v>(乐山市校地共建产教融合基地建设项目一标段)四川省乐山市市中区苏稽镇周山嘴</v>
      </c>
      <c r="J4772" s="40" t="str">
        <f>VLOOKUP(B4772,辅助信息!E:I,4,FALSE)</f>
        <v>范增云</v>
      </c>
      <c r="K4772" s="40">
        <f>VLOOKUP(J4772,辅助信息!H:I,2,FALSE)</f>
        <v>13668153241</v>
      </c>
      <c r="L4772" s="111" t="str">
        <f>VLOOKUP(B4772,辅助信息!E:J,6,FALSE)</f>
        <v>联系实际收货人（范增云13668153241）现场要求炉批号控制2个以下，超2个不给予签收。提前联系到场规格及数量</v>
      </c>
      <c r="O4772" s="64" t="str">
        <f ca="1" t="shared" si="232"/>
        <v/>
      </c>
      <c r="P4772" s="64" t="str">
        <f ca="1" t="shared" si="233"/>
        <v/>
      </c>
      <c r="Q4772" s="29" t="str">
        <f>VLOOKUP(B4772,辅助信息!E:M,9,FALSE)</f>
        <v>ZTWM-CDGS-XS-2025-0125-四川机司-乐山市校地共建产教融合基地配套设施项目施工一标段钢筋采购合同</v>
      </c>
      <c r="R4772" s="29" t="str">
        <f>_xlfn._xlws.FILTER(辅助信息!D:D,辅助信息!E:E=B4772)</f>
        <v>乐山市校地共建产教融合基地建设项目</v>
      </c>
    </row>
    <row r="4773" hidden="1" spans="2:18">
      <c r="B4773" s="137" t="s">
        <v>187</v>
      </c>
      <c r="C4773" s="72">
        <v>45950</v>
      </c>
      <c r="D4773" s="40" t="str">
        <f>VLOOKUP(B4773,辅助信息!E:K,7,FALSE)</f>
        <v>JWDDCD2025072900121</v>
      </c>
      <c r="E4773" s="40" t="str">
        <f>VLOOKUP(F4773,辅助信息!A:B,2,FALSE)</f>
        <v>螺纹钢</v>
      </c>
      <c r="F4773" s="40" t="s">
        <v>22</v>
      </c>
      <c r="G4773" s="36">
        <v>15</v>
      </c>
      <c r="H4773" s="136" t="str">
        <f>IF(SUMIFS('[1]2025年已发货'!$E:$E,'[1]2025年已发货'!$F:$F,C4777,'[1]2025年已发货'!$C:$C,F4773,'[1]2025年已发货'!$G:$G,I4773,'[1]2025年已发货'!$H:$H,J4773)=0,"未发货",SUMIFS('[1]2025年已发货'!$E:$E,'[1]2025年已发货'!$F:$F,C4777,'[1]2025年已发货'!$C:$C,F4773,'[1]2025年已发货'!$G:$G,I4773,'[1]2025年已发货'!$H:$H,J4773))</f>
        <v>未发货</v>
      </c>
      <c r="I4773" s="40" t="str">
        <f>VLOOKUP(B4773,辅助信息!E:I,3,FALSE)</f>
        <v>(乐山市校地共建产教融合基地建设项目一标段)四川省乐山市市中区苏稽镇周山嘴</v>
      </c>
      <c r="J4773" s="40" t="str">
        <f>VLOOKUP(B4773,辅助信息!E:I,4,FALSE)</f>
        <v>范增云</v>
      </c>
      <c r="K4773" s="40">
        <f>VLOOKUP(J4773,辅助信息!H:I,2,FALSE)</f>
        <v>13668153241</v>
      </c>
      <c r="L4773" s="111" t="str">
        <f>VLOOKUP(B4773,辅助信息!E:J,6,FALSE)</f>
        <v>联系实际收货人（范增云13668153241）现场要求炉批号控制2个以下，超2个不给予签收。提前联系到场规格及数量</v>
      </c>
      <c r="O4773" s="64" t="str">
        <f ca="1" t="shared" si="232"/>
        <v/>
      </c>
      <c r="P4773" s="64" t="str">
        <f ca="1" t="shared" si="233"/>
        <v/>
      </c>
      <c r="Q4773" s="29" t="str">
        <f>VLOOKUP(B4773,辅助信息!E:M,9,FALSE)</f>
        <v>ZTWM-CDGS-XS-2025-0125-四川机司-乐山市校地共建产教融合基地配套设施项目施工一标段钢筋采购合同</v>
      </c>
      <c r="R4773" s="29" t="str">
        <f>_xlfn._xlws.FILTER(辅助信息!D:D,辅助信息!E:E=B4773)</f>
        <v>乐山市校地共建产教融合基地建设项目</v>
      </c>
    </row>
    <row r="4774" hidden="1" spans="2:18">
      <c r="B4774" s="137" t="s">
        <v>187</v>
      </c>
      <c r="C4774" s="72">
        <v>45950</v>
      </c>
      <c r="D4774" s="40" t="str">
        <f>VLOOKUP(B4774,辅助信息!E:K,7,FALSE)</f>
        <v>JWDDCD2025072900121</v>
      </c>
      <c r="E4774" s="40" t="str">
        <f>VLOOKUP(F4774,辅助信息!A:B,2,FALSE)</f>
        <v>螺纹钢</v>
      </c>
      <c r="F4774" s="40" t="s">
        <v>142</v>
      </c>
      <c r="G4774" s="36">
        <v>10</v>
      </c>
      <c r="H4774" s="136" t="str">
        <f>IF(SUMIFS('[1]2025年已发货'!$E:$E,'[1]2025年已发货'!$F:$F,C4778,'[1]2025年已发货'!$C:$C,F4774,'[1]2025年已发货'!$G:$G,I4774,'[1]2025年已发货'!$H:$H,J4774)=0,"未发货",SUMIFS('[1]2025年已发货'!$E:$E,'[1]2025年已发货'!$F:$F,C4778,'[1]2025年已发货'!$C:$C,F4774,'[1]2025年已发货'!$G:$G,I4774,'[1]2025年已发货'!$H:$H,J4774))</f>
        <v>未发货</v>
      </c>
      <c r="I4774" s="40" t="str">
        <f>VLOOKUP(B4774,辅助信息!E:I,3,FALSE)</f>
        <v>(乐山市校地共建产教融合基地建设项目一标段)四川省乐山市市中区苏稽镇周山嘴</v>
      </c>
      <c r="J4774" s="40" t="str">
        <f>VLOOKUP(B4774,辅助信息!E:I,4,FALSE)</f>
        <v>范增云</v>
      </c>
      <c r="K4774" s="40">
        <f>VLOOKUP(J4774,辅助信息!H:I,2,FALSE)</f>
        <v>13668153241</v>
      </c>
      <c r="L4774" s="111" t="str">
        <f>VLOOKUP(B4774,辅助信息!E:J,6,FALSE)</f>
        <v>联系实际收货人（范增云13668153241）现场要求炉批号控制2个以下，超2个不给予签收。提前联系到场规格及数量</v>
      </c>
      <c r="O4774" s="64" t="str">
        <f ca="1" t="shared" si="232"/>
        <v/>
      </c>
      <c r="P4774" s="64" t="str">
        <f ca="1" t="shared" si="233"/>
        <v/>
      </c>
      <c r="Q4774" s="29" t="str">
        <f>VLOOKUP(B4774,辅助信息!E:M,9,FALSE)</f>
        <v>ZTWM-CDGS-XS-2025-0125-四川机司-乐山市校地共建产教融合基地配套设施项目施工一标段钢筋采购合同</v>
      </c>
      <c r="R4774" s="29" t="str">
        <f>_xlfn._xlws.FILTER(辅助信息!D:D,辅助信息!E:E=B4774)</f>
        <v>乐山市校地共建产教融合基地建设项目</v>
      </c>
    </row>
    <row r="4775" hidden="1" spans="2:18">
      <c r="B4775" s="137" t="s">
        <v>167</v>
      </c>
      <c r="C4775" s="72">
        <v>45950</v>
      </c>
      <c r="D4775" s="40" t="str">
        <f>VLOOKUP(B4775,辅助信息!E:K,7,FALSE)</f>
        <v>JWDDCD2025102100473</v>
      </c>
      <c r="E4775" s="40" t="str">
        <f>VLOOKUP(F4775,辅助信息!A:B,2,FALSE)</f>
        <v>螺纹钢</v>
      </c>
      <c r="F4775" s="40" t="s">
        <v>19</v>
      </c>
      <c r="G4775" s="36">
        <v>6</v>
      </c>
      <c r="H4775" s="136" t="str">
        <f>IF(SUMIFS('[1]2025年已发货'!$E:$E,'[1]2025年已发货'!$F:$F,C4779,'[1]2025年已发货'!$C:$C,F4775,'[1]2025年已发货'!$G:$G,I4775,'[1]2025年已发货'!$H:$H,J4775)=0,"未发货",SUMIFS('[1]2025年已发货'!$E:$E,'[1]2025年已发货'!$F:$F,C4779,'[1]2025年已发货'!$C:$C,F4775,'[1]2025年已发货'!$G:$G,I4775,'[1]2025年已发货'!$H:$H,J4775))</f>
        <v>未发货</v>
      </c>
      <c r="I4775" s="40" t="str">
        <f>VLOOKUP(B4775,辅助信息!E:I,3,FALSE)</f>
        <v>(五冶建设扩建艺体中学二期工程)四川省成都市双流区光荣路成都艺体中学南200米</v>
      </c>
      <c r="J4775" s="40" t="str">
        <f>VLOOKUP(B4775,辅助信息!E:I,4,FALSE)</f>
        <v>谢序强</v>
      </c>
      <c r="K4775" s="40">
        <f>VLOOKUP(J4775,辅助信息!H:I,2,FALSE)</f>
        <v>13458588232</v>
      </c>
      <c r="L4775" s="111" t="str">
        <f>VLOOKUP(B4775,辅助信息!E:J,6,FALSE)</f>
        <v>联系实际收货人（谢序强13458588232）五冶建设送货单,一式6份材质书,锈货不收，项目名称：扩建艺体中学二期工程，装货前联系收货人核实到场规格,没提前告知进场规格现场不给予接收</v>
      </c>
      <c r="O4775" s="64" t="str">
        <f ca="1" t="shared" si="232"/>
        <v/>
      </c>
      <c r="P4775" s="64" t="str">
        <f ca="1" t="shared" si="233"/>
        <v/>
      </c>
      <c r="Q4775" s="29" t="str">
        <f>VLOOKUP(B4775,辅助信息!E:M,9,FALSE)</f>
        <v>ZTWM-CDGS-XS-2025-0073-五冶天府-成都怡心湖片区及龙泉驿医院等项目</v>
      </c>
      <c r="R4775" s="29" t="str">
        <f>_xlfn._xlws.FILTER(辅助信息!D:D,辅助信息!E:E=B4775)</f>
        <v>五冶建设扩建艺体中学二期工程</v>
      </c>
    </row>
    <row r="4776" hidden="1" spans="2:18">
      <c r="B4776" s="137" t="s">
        <v>167</v>
      </c>
      <c r="C4776" s="72">
        <v>45950</v>
      </c>
      <c r="D4776" s="40" t="str">
        <f>VLOOKUP(B4776,辅助信息!E:K,7,FALSE)</f>
        <v>JWDDCD2025102100473</v>
      </c>
      <c r="E4776" s="40" t="str">
        <f>VLOOKUP(F4776,辅助信息!A:B,2,FALSE)</f>
        <v>螺纹钢</v>
      </c>
      <c r="F4776" s="40" t="s">
        <v>66</v>
      </c>
      <c r="G4776" s="36">
        <v>6</v>
      </c>
      <c r="H4776" s="136" t="str">
        <f>IF(SUMIFS('[1]2025年已发货'!$E:$E,'[1]2025年已发货'!$F:$F,C4780,'[1]2025年已发货'!$C:$C,F4776,'[1]2025年已发货'!$G:$G,I4776,'[1]2025年已发货'!$H:$H,J4776)=0,"未发货",SUMIFS('[1]2025年已发货'!$E:$E,'[1]2025年已发货'!$F:$F,C4780,'[1]2025年已发货'!$C:$C,F4776,'[1]2025年已发货'!$G:$G,I4776,'[1]2025年已发货'!$H:$H,J4776))</f>
        <v>未发货</v>
      </c>
      <c r="I4776" s="40" t="str">
        <f>VLOOKUP(B4776,辅助信息!E:I,3,FALSE)</f>
        <v>(五冶建设扩建艺体中学二期工程)四川省成都市双流区光荣路成都艺体中学南200米</v>
      </c>
      <c r="J4776" s="40" t="str">
        <f>VLOOKUP(B4776,辅助信息!E:I,4,FALSE)</f>
        <v>谢序强</v>
      </c>
      <c r="K4776" s="40">
        <f>VLOOKUP(J4776,辅助信息!H:I,2,FALSE)</f>
        <v>13458588232</v>
      </c>
      <c r="L4776" s="111" t="str">
        <f>VLOOKUP(B4776,辅助信息!E:J,6,FALSE)</f>
        <v>联系实际收货人（谢序强13458588232）五冶建设送货单,一式6份材质书,锈货不收，项目名称：扩建艺体中学二期工程，装货前联系收货人核实到场规格,没提前告知进场规格现场不给予接收</v>
      </c>
      <c r="O4776" s="64" t="str">
        <f ca="1" t="shared" si="232"/>
        <v/>
      </c>
      <c r="P4776" s="64" t="str">
        <f ca="1" t="shared" si="233"/>
        <v/>
      </c>
      <c r="Q4776" s="29" t="str">
        <f>VLOOKUP(B4776,辅助信息!E:M,9,FALSE)</f>
        <v>ZTWM-CDGS-XS-2025-0073-五冶天府-成都怡心湖片区及龙泉驿医院等项目</v>
      </c>
      <c r="R4776" s="29" t="str">
        <f>_xlfn._xlws.FILTER(辅助信息!D:D,辅助信息!E:E=B4776)</f>
        <v>五冶建设扩建艺体中学二期工程</v>
      </c>
    </row>
    <row r="4777" hidden="1" spans="2:18">
      <c r="B4777" s="137" t="s">
        <v>167</v>
      </c>
      <c r="C4777" s="72">
        <v>45950</v>
      </c>
      <c r="D4777" s="40" t="str">
        <f>VLOOKUP(B4777,辅助信息!E:K,7,FALSE)</f>
        <v>JWDDCD2025102100473</v>
      </c>
      <c r="E4777" s="40" t="str">
        <f>VLOOKUP(F4777,辅助信息!A:B,2,FALSE)</f>
        <v>螺纹钢</v>
      </c>
      <c r="F4777" s="40" t="s">
        <v>82</v>
      </c>
      <c r="G4777" s="36">
        <v>8</v>
      </c>
      <c r="H4777" s="136" t="str">
        <f>IF(SUMIFS('[1]2025年已发货'!$E:$E,'[1]2025年已发货'!$F:$F,C4781,'[1]2025年已发货'!$C:$C,F4777,'[1]2025年已发货'!$G:$G,I4777,'[1]2025年已发货'!$H:$H,J4777)=0,"未发货",SUMIFS('[1]2025年已发货'!$E:$E,'[1]2025年已发货'!$F:$F,C4781,'[1]2025年已发货'!$C:$C,F4777,'[1]2025年已发货'!$G:$G,I4777,'[1]2025年已发货'!$H:$H,J4777))</f>
        <v>未发货</v>
      </c>
      <c r="I4777" s="40" t="str">
        <f>VLOOKUP(B4777,辅助信息!E:I,3,FALSE)</f>
        <v>(五冶建设扩建艺体中学二期工程)四川省成都市双流区光荣路成都艺体中学南200米</v>
      </c>
      <c r="J4777" s="40" t="str">
        <f>VLOOKUP(B4777,辅助信息!E:I,4,FALSE)</f>
        <v>谢序强</v>
      </c>
      <c r="K4777" s="40">
        <f>VLOOKUP(J4777,辅助信息!H:I,2,FALSE)</f>
        <v>13458588232</v>
      </c>
      <c r="L4777" s="111" t="str">
        <f>VLOOKUP(B4777,辅助信息!E:J,6,FALSE)</f>
        <v>联系实际收货人（谢序强13458588232）五冶建设送货单,一式6份材质书,锈货不收，项目名称：扩建艺体中学二期工程，装货前联系收货人核实到场规格,没提前告知进场规格现场不给予接收</v>
      </c>
      <c r="O4777" s="64" t="str">
        <f ca="1" t="shared" si="232"/>
        <v/>
      </c>
      <c r="P4777" s="64" t="str">
        <f ca="1" t="shared" si="233"/>
        <v/>
      </c>
      <c r="Q4777" s="29" t="str">
        <f>VLOOKUP(B4777,辅助信息!E:M,9,FALSE)</f>
        <v>ZTWM-CDGS-XS-2025-0073-五冶天府-成都怡心湖片区及龙泉驿医院等项目</v>
      </c>
      <c r="R4777" s="29" t="str">
        <f>_xlfn._xlws.FILTER(辅助信息!D:D,辅助信息!E:E=B4777)</f>
        <v>五冶建设扩建艺体中学二期工程</v>
      </c>
    </row>
    <row r="4778" hidden="1" spans="2:18">
      <c r="B4778" s="137" t="s">
        <v>167</v>
      </c>
      <c r="C4778" s="72">
        <v>45950</v>
      </c>
      <c r="D4778" s="40" t="str">
        <f>VLOOKUP(B4778,辅助信息!E:K,7,FALSE)</f>
        <v>JWDDCD2025102100473</v>
      </c>
      <c r="E4778" s="40" t="str">
        <f>VLOOKUP(F4778,辅助信息!A:B,2,FALSE)</f>
        <v>螺纹钢</v>
      </c>
      <c r="F4778" s="40" t="s">
        <v>45</v>
      </c>
      <c r="G4778" s="36">
        <v>8</v>
      </c>
      <c r="H4778" s="136" t="str">
        <f>IF(SUMIFS('[1]2025年已发货'!$E:$E,'[1]2025年已发货'!$F:$F,C4782,'[1]2025年已发货'!$C:$C,F4778,'[1]2025年已发货'!$G:$G,I4778,'[1]2025年已发货'!$H:$H,J4778)=0,"未发货",SUMIFS('[1]2025年已发货'!$E:$E,'[1]2025年已发货'!$F:$F,C4782,'[1]2025年已发货'!$C:$C,F4778,'[1]2025年已发货'!$G:$G,I4778,'[1]2025年已发货'!$H:$H,J4778))</f>
        <v>未发货</v>
      </c>
      <c r="I4778" s="40" t="str">
        <f>VLOOKUP(B4778,辅助信息!E:I,3,FALSE)</f>
        <v>(五冶建设扩建艺体中学二期工程)四川省成都市双流区光荣路成都艺体中学南200米</v>
      </c>
      <c r="J4778" s="40" t="str">
        <f>VLOOKUP(B4778,辅助信息!E:I,4,FALSE)</f>
        <v>谢序强</v>
      </c>
      <c r="K4778" s="40">
        <f>VLOOKUP(J4778,辅助信息!H:I,2,FALSE)</f>
        <v>13458588232</v>
      </c>
      <c r="L4778" s="111" t="str">
        <f>VLOOKUP(B4778,辅助信息!E:J,6,FALSE)</f>
        <v>联系实际收货人（谢序强13458588232）五冶建设送货单,一式6份材质书,锈货不收，项目名称：扩建艺体中学二期工程，装货前联系收货人核实到场规格,没提前告知进场规格现场不给予接收</v>
      </c>
      <c r="O4778" s="64" t="str">
        <f ca="1" t="shared" si="232"/>
        <v/>
      </c>
      <c r="P4778" s="64" t="str">
        <f ca="1" t="shared" si="233"/>
        <v/>
      </c>
      <c r="Q4778" s="29" t="str">
        <f>VLOOKUP(B4778,辅助信息!E:M,9,FALSE)</f>
        <v>ZTWM-CDGS-XS-2025-0073-五冶天府-成都怡心湖片区及龙泉驿医院等项目</v>
      </c>
      <c r="R4778" s="29" t="str">
        <f>_xlfn._xlws.FILTER(辅助信息!D:D,辅助信息!E:E=B4778)</f>
        <v>五冶建设扩建艺体中学二期工程</v>
      </c>
    </row>
    <row r="4779" hidden="1" spans="2:18">
      <c r="B4779" s="137" t="s">
        <v>167</v>
      </c>
      <c r="C4779" s="72">
        <v>45950</v>
      </c>
      <c r="D4779" s="40" t="str">
        <f>VLOOKUP(B4779,辅助信息!E:K,7,FALSE)</f>
        <v>JWDDCD2025102100473</v>
      </c>
      <c r="E4779" s="40" t="str">
        <f>VLOOKUP(F4779,辅助信息!A:B,2,FALSE)</f>
        <v>螺纹钢</v>
      </c>
      <c r="F4779" s="40" t="s">
        <v>21</v>
      </c>
      <c r="G4779" s="36">
        <v>3</v>
      </c>
      <c r="H4779" s="136" t="str">
        <f>IF(SUMIFS('[1]2025年已发货'!$E:$E,'[1]2025年已发货'!$F:$F,C4783,'[1]2025年已发货'!$C:$C,F4779,'[1]2025年已发货'!$G:$G,I4779,'[1]2025年已发货'!$H:$H,J4779)=0,"未发货",SUMIFS('[1]2025年已发货'!$E:$E,'[1]2025年已发货'!$F:$F,C4783,'[1]2025年已发货'!$C:$C,F4779,'[1]2025年已发货'!$G:$G,I4779,'[1]2025年已发货'!$H:$H,J4779))</f>
        <v>未发货</v>
      </c>
      <c r="I4779" s="40" t="str">
        <f>VLOOKUP(B4779,辅助信息!E:I,3,FALSE)</f>
        <v>(五冶建设扩建艺体中学二期工程)四川省成都市双流区光荣路成都艺体中学南200米</v>
      </c>
      <c r="J4779" s="40" t="str">
        <f>VLOOKUP(B4779,辅助信息!E:I,4,FALSE)</f>
        <v>谢序强</v>
      </c>
      <c r="K4779" s="40">
        <f>VLOOKUP(J4779,辅助信息!H:I,2,FALSE)</f>
        <v>13458588232</v>
      </c>
      <c r="L4779" s="111" t="str">
        <f>VLOOKUP(B4779,辅助信息!E:J,6,FALSE)</f>
        <v>联系实际收货人（谢序强13458588232）五冶建设送货单,一式6份材质书,锈货不收，项目名称：扩建艺体中学二期工程，装货前联系收货人核实到场规格,没提前告知进场规格现场不给予接收</v>
      </c>
      <c r="O4779" s="64" t="str">
        <f ca="1" t="shared" si="232"/>
        <v/>
      </c>
      <c r="P4779" s="64" t="str">
        <f ca="1" t="shared" si="233"/>
        <v/>
      </c>
      <c r="Q4779" s="29" t="str">
        <f>VLOOKUP(B4779,辅助信息!E:M,9,FALSE)</f>
        <v>ZTWM-CDGS-XS-2025-0073-五冶天府-成都怡心湖片区及龙泉驿医院等项目</v>
      </c>
      <c r="R4779" s="29" t="str">
        <f>_xlfn._xlws.FILTER(辅助信息!D:D,辅助信息!E:E=B4779)</f>
        <v>五冶建设扩建艺体中学二期工程</v>
      </c>
    </row>
    <row r="4780" hidden="1" spans="2:18">
      <c r="B4780" s="137" t="s">
        <v>167</v>
      </c>
      <c r="C4780" s="72">
        <v>45950</v>
      </c>
      <c r="D4780" s="40" t="str">
        <f>VLOOKUP(B4780,辅助信息!E:K,7,FALSE)</f>
        <v>JWDDCD2025102100473</v>
      </c>
      <c r="E4780" s="40" t="str">
        <f>VLOOKUP(F4780,辅助信息!A:B,2,FALSE)</f>
        <v>螺纹钢</v>
      </c>
      <c r="F4780" s="40" t="s">
        <v>58</v>
      </c>
      <c r="G4780" s="36">
        <v>3</v>
      </c>
      <c r="H4780" s="136" t="str">
        <f>IF(SUMIFS('[1]2025年已发货'!$E:$E,'[1]2025年已发货'!$F:$F,C4784,'[1]2025年已发货'!$C:$C,F4780,'[1]2025年已发货'!$G:$G,I4780,'[1]2025年已发货'!$H:$H,J4780)=0,"未发货",SUMIFS('[1]2025年已发货'!$E:$E,'[1]2025年已发货'!$F:$F,C4784,'[1]2025年已发货'!$C:$C,F4780,'[1]2025年已发货'!$G:$G,I4780,'[1]2025年已发货'!$H:$H,J4780))</f>
        <v>未发货</v>
      </c>
      <c r="I4780" s="40" t="str">
        <f>VLOOKUP(B4780,辅助信息!E:I,3,FALSE)</f>
        <v>(五冶建设扩建艺体中学二期工程)四川省成都市双流区光荣路成都艺体中学南200米</v>
      </c>
      <c r="J4780" s="40" t="str">
        <f>VLOOKUP(B4780,辅助信息!E:I,4,FALSE)</f>
        <v>谢序强</v>
      </c>
      <c r="K4780" s="40">
        <f>VLOOKUP(J4780,辅助信息!H:I,2,FALSE)</f>
        <v>13458588232</v>
      </c>
      <c r="L4780" s="111" t="str">
        <f>VLOOKUP(B4780,辅助信息!E:J,6,FALSE)</f>
        <v>联系实际收货人（谢序强13458588232）五冶建设送货单,一式6份材质书,锈货不收，项目名称：扩建艺体中学二期工程，装货前联系收货人核实到场规格,没提前告知进场规格现场不给予接收</v>
      </c>
      <c r="O4780" s="64" t="str">
        <f ca="1" t="shared" si="232"/>
        <v/>
      </c>
      <c r="P4780" s="64" t="str">
        <f ca="1" t="shared" si="233"/>
        <v/>
      </c>
      <c r="Q4780" s="29" t="str">
        <f>VLOOKUP(B4780,辅助信息!E:M,9,FALSE)</f>
        <v>ZTWM-CDGS-XS-2025-0073-五冶天府-成都怡心湖片区及龙泉驿医院等项目</v>
      </c>
      <c r="R4780" s="29" t="str">
        <f>_xlfn._xlws.FILTER(辅助信息!D:D,辅助信息!E:E=B4780)</f>
        <v>五冶建设扩建艺体中学二期工程</v>
      </c>
    </row>
    <row r="4781" hidden="1" spans="2:18">
      <c r="B4781" s="137" t="s">
        <v>167</v>
      </c>
      <c r="C4781" s="72">
        <v>45950</v>
      </c>
      <c r="D4781" s="40" t="str">
        <f>VLOOKUP(B4781,辅助信息!E:K,7,FALSE)</f>
        <v>JWDDCD2025102100473</v>
      </c>
      <c r="E4781" s="40" t="str">
        <f>VLOOKUP(F4781,辅助信息!A:B,2,FALSE)</f>
        <v>螺纹钢</v>
      </c>
      <c r="F4781" s="40" t="s">
        <v>46</v>
      </c>
      <c r="G4781" s="36">
        <v>11</v>
      </c>
      <c r="H4781" s="136" t="str">
        <f>IF(SUMIFS('[1]2025年已发货'!$E:$E,'[1]2025年已发货'!$F:$F,C4785,'[1]2025年已发货'!$C:$C,F4781,'[1]2025年已发货'!$G:$G,I4781,'[1]2025年已发货'!$H:$H,J4781)=0,"未发货",SUMIFS('[1]2025年已发货'!$E:$E,'[1]2025年已发货'!$F:$F,C4785,'[1]2025年已发货'!$C:$C,F4781,'[1]2025年已发货'!$G:$G,I4781,'[1]2025年已发货'!$H:$H,J4781))</f>
        <v>未发货</v>
      </c>
      <c r="I4781" s="40" t="str">
        <f>VLOOKUP(B4781,辅助信息!E:I,3,FALSE)</f>
        <v>(五冶建设扩建艺体中学二期工程)四川省成都市双流区光荣路成都艺体中学南200米</v>
      </c>
      <c r="J4781" s="40" t="str">
        <f>VLOOKUP(B4781,辅助信息!E:I,4,FALSE)</f>
        <v>谢序强</v>
      </c>
      <c r="K4781" s="40">
        <f>VLOOKUP(J4781,辅助信息!H:I,2,FALSE)</f>
        <v>13458588232</v>
      </c>
      <c r="L4781" s="111" t="str">
        <f>VLOOKUP(B4781,辅助信息!E:J,6,FALSE)</f>
        <v>联系实际收货人（谢序强13458588232）五冶建设送货单,一式6份材质书,锈货不收，项目名称：扩建艺体中学二期工程，装货前联系收货人核实到场规格,没提前告知进场规格现场不给予接收</v>
      </c>
      <c r="O4781" s="64" t="str">
        <f ca="1" t="shared" si="232"/>
        <v/>
      </c>
      <c r="P4781" s="64" t="str">
        <f ca="1" t="shared" si="233"/>
        <v/>
      </c>
      <c r="Q4781" s="29" t="str">
        <f>VLOOKUP(B4781,辅助信息!E:M,9,FALSE)</f>
        <v>ZTWM-CDGS-XS-2025-0073-五冶天府-成都怡心湖片区及龙泉驿医院等项目</v>
      </c>
      <c r="R4781" s="29" t="str">
        <f>_xlfn._xlws.FILTER(辅助信息!D:D,辅助信息!E:E=B4781)</f>
        <v>五冶建设扩建艺体中学二期工程</v>
      </c>
    </row>
    <row r="4782" hidden="1" spans="2:18">
      <c r="B4782" s="137" t="s">
        <v>167</v>
      </c>
      <c r="C4782" s="72">
        <v>45950</v>
      </c>
      <c r="D4782" s="40" t="str">
        <f>VLOOKUP(B4782,辅助信息!E:K,7,FALSE)</f>
        <v>JWDDCD2025102100473</v>
      </c>
      <c r="E4782" s="40" t="str">
        <f>VLOOKUP(F4782,辅助信息!A:B,2,FALSE)</f>
        <v>螺纹钢</v>
      </c>
      <c r="F4782" s="40" t="s">
        <v>22</v>
      </c>
      <c r="G4782" s="36">
        <v>46</v>
      </c>
      <c r="H4782" s="136" t="str">
        <f>IF(SUMIFS('[1]2025年已发货'!$E:$E,'[1]2025年已发货'!$F:$F,C4786,'[1]2025年已发货'!$C:$C,F4782,'[1]2025年已发货'!$G:$G,I4782,'[1]2025年已发货'!$H:$H,J4782)=0,"未发货",SUMIFS('[1]2025年已发货'!$E:$E,'[1]2025年已发货'!$F:$F,C4786,'[1]2025年已发货'!$C:$C,F4782,'[1]2025年已发货'!$G:$G,I4782,'[1]2025年已发货'!$H:$H,J4782))</f>
        <v>未发货</v>
      </c>
      <c r="I4782" s="40" t="str">
        <f>VLOOKUP(B4782,辅助信息!E:I,3,FALSE)</f>
        <v>(五冶建设扩建艺体中学二期工程)四川省成都市双流区光荣路成都艺体中学南200米</v>
      </c>
      <c r="J4782" s="40" t="str">
        <f>VLOOKUP(B4782,辅助信息!E:I,4,FALSE)</f>
        <v>谢序强</v>
      </c>
      <c r="K4782" s="40">
        <f>VLOOKUP(J4782,辅助信息!H:I,2,FALSE)</f>
        <v>13458588232</v>
      </c>
      <c r="L4782" s="111" t="str">
        <f>VLOOKUP(B4782,辅助信息!E:J,6,FALSE)</f>
        <v>联系实际收货人（谢序强13458588232）五冶建设送货单,一式6份材质书,锈货不收，项目名称：扩建艺体中学二期工程，装货前联系收货人核实到场规格,没提前告知进场规格现场不给予接收</v>
      </c>
      <c r="O4782" s="64" t="str">
        <f ca="1" t="shared" si="232"/>
        <v/>
      </c>
      <c r="P4782" s="64" t="str">
        <f ca="1" t="shared" si="233"/>
        <v/>
      </c>
      <c r="Q4782" s="29" t="str">
        <f>VLOOKUP(B4782,辅助信息!E:M,9,FALSE)</f>
        <v>ZTWM-CDGS-XS-2025-0073-五冶天府-成都怡心湖片区及龙泉驿医院等项目</v>
      </c>
      <c r="R4782" s="29" t="str">
        <f>_xlfn._xlws.FILTER(辅助信息!D:D,辅助信息!E:E=B4782)</f>
        <v>五冶建设扩建艺体中学二期工程</v>
      </c>
    </row>
    <row r="4783" hidden="1" spans="2:18">
      <c r="B4783" s="137" t="s">
        <v>167</v>
      </c>
      <c r="C4783" s="72">
        <v>45950</v>
      </c>
      <c r="D4783" s="40" t="str">
        <f>VLOOKUP(B4783,辅助信息!E:K,7,FALSE)</f>
        <v>JWDDCD2025102100473</v>
      </c>
      <c r="E4783" s="40" t="str">
        <f>VLOOKUP(F4783,辅助信息!A:B,2,FALSE)</f>
        <v>螺纹钢</v>
      </c>
      <c r="F4783" s="40" t="s">
        <v>181</v>
      </c>
      <c r="G4783" s="36">
        <v>8</v>
      </c>
      <c r="H4783" s="136" t="str">
        <f>IF(SUMIFS('[1]2025年已发货'!$E:$E,'[1]2025年已发货'!$F:$F,C4787,'[1]2025年已发货'!$C:$C,F4783,'[1]2025年已发货'!$G:$G,I4783,'[1]2025年已发货'!$H:$H,J4783)=0,"未发货",SUMIFS('[1]2025年已发货'!$E:$E,'[1]2025年已发货'!$F:$F,C4787,'[1]2025年已发货'!$C:$C,F4783,'[1]2025年已发货'!$G:$G,I4783,'[1]2025年已发货'!$H:$H,J4783))</f>
        <v>未发货</v>
      </c>
      <c r="I4783" s="40" t="str">
        <f>VLOOKUP(B4783,辅助信息!E:I,3,FALSE)</f>
        <v>(五冶建设扩建艺体中学二期工程)四川省成都市双流区光荣路成都艺体中学南200米</v>
      </c>
      <c r="J4783" s="40" t="str">
        <f>VLOOKUP(B4783,辅助信息!E:I,4,FALSE)</f>
        <v>谢序强</v>
      </c>
      <c r="K4783" s="40">
        <f>VLOOKUP(J4783,辅助信息!H:I,2,FALSE)</f>
        <v>13458588232</v>
      </c>
      <c r="L4783" s="111" t="str">
        <f>VLOOKUP(B4783,辅助信息!E:J,6,FALSE)</f>
        <v>联系实际收货人（谢序强13458588232）五冶建设送货单,一式6份材质书,锈货不收，项目名称：扩建艺体中学二期工程，装货前联系收货人核实到场规格,没提前告知进场规格现场不给予接收</v>
      </c>
      <c r="O4783" s="64" t="str">
        <f ca="1" t="shared" si="232"/>
        <v/>
      </c>
      <c r="P4783" s="64" t="str">
        <f ca="1" t="shared" si="233"/>
        <v/>
      </c>
      <c r="Q4783" s="29" t="str">
        <f>VLOOKUP(B4783,辅助信息!E:M,9,FALSE)</f>
        <v>ZTWM-CDGS-XS-2025-0073-五冶天府-成都怡心湖片区及龙泉驿医院等项目</v>
      </c>
      <c r="R4783" s="29" t="str">
        <f>_xlfn._xlws.FILTER(辅助信息!D:D,辅助信息!E:E=B4783)</f>
        <v>五冶建设扩建艺体中学二期工程</v>
      </c>
    </row>
    <row r="4784" hidden="1" spans="2:18">
      <c r="B4784" s="137" t="s">
        <v>167</v>
      </c>
      <c r="C4784" s="72">
        <v>45950</v>
      </c>
      <c r="D4784" s="40" t="str">
        <f>VLOOKUP(B4784,辅助信息!E:K,7,FALSE)</f>
        <v>JWDDCD2025102100473</v>
      </c>
      <c r="E4784" s="40" t="str">
        <f>VLOOKUP(F4784,辅助信息!A:B,2,FALSE)</f>
        <v>螺纹钢</v>
      </c>
      <c r="F4784" s="40" t="s">
        <v>182</v>
      </c>
      <c r="G4784" s="36">
        <v>6</v>
      </c>
      <c r="H4784" s="136" t="str">
        <f>IF(SUMIFS('[1]2025年已发货'!$E:$E,'[1]2025年已发货'!$F:$F,C4788,'[1]2025年已发货'!$C:$C,F4784,'[1]2025年已发货'!$G:$G,I4784,'[1]2025年已发货'!$H:$H,J4784)=0,"未发货",SUMIFS('[1]2025年已发货'!$E:$E,'[1]2025年已发货'!$F:$F,C4788,'[1]2025年已发货'!$C:$C,F4784,'[1]2025年已发货'!$G:$G,I4784,'[1]2025年已发货'!$H:$H,J4784))</f>
        <v>未发货</v>
      </c>
      <c r="I4784" s="40" t="str">
        <f>VLOOKUP(B4784,辅助信息!E:I,3,FALSE)</f>
        <v>(五冶建设扩建艺体中学二期工程)四川省成都市双流区光荣路成都艺体中学南200米</v>
      </c>
      <c r="J4784" s="40" t="str">
        <f>VLOOKUP(B4784,辅助信息!E:I,4,FALSE)</f>
        <v>谢序强</v>
      </c>
      <c r="K4784" s="40">
        <f>VLOOKUP(J4784,辅助信息!H:I,2,FALSE)</f>
        <v>13458588232</v>
      </c>
      <c r="L4784" s="111" t="str">
        <f>VLOOKUP(B4784,辅助信息!E:J,6,FALSE)</f>
        <v>联系实际收货人（谢序强13458588232）五冶建设送货单,一式6份材质书,锈货不收，项目名称：扩建艺体中学二期工程，装货前联系收货人核实到场规格,没提前告知进场规格现场不给予接收</v>
      </c>
      <c r="O4784" s="64" t="str">
        <f ca="1" t="shared" si="232"/>
        <v/>
      </c>
      <c r="P4784" s="64" t="str">
        <f ca="1" t="shared" si="233"/>
        <v/>
      </c>
      <c r="Q4784" s="29" t="str">
        <f>VLOOKUP(B4784,辅助信息!E:M,9,FALSE)</f>
        <v>ZTWM-CDGS-XS-2025-0073-五冶天府-成都怡心湖片区及龙泉驿医院等项目</v>
      </c>
      <c r="R4784" s="29" t="str">
        <f>_xlfn._xlws.FILTER(辅助信息!D:D,辅助信息!E:E=B4784)</f>
        <v>五冶建设扩建艺体中学二期工程</v>
      </c>
    </row>
    <row r="4785" hidden="1" spans="2:18">
      <c r="B4785" s="60" t="s">
        <v>225</v>
      </c>
      <c r="C4785" s="86">
        <v>45950</v>
      </c>
      <c r="D4785" s="26" t="str">
        <f>VLOOKUP(B4785,辅助信息!E:K,7,FALSE)</f>
        <v>JWDDCD2025092400210</v>
      </c>
      <c r="E4785" s="26" t="str">
        <f>VLOOKUP(F4785,辅助信息!A:B,2,FALSE)</f>
        <v>盘螺</v>
      </c>
      <c r="F4785" s="26" t="s">
        <v>41</v>
      </c>
      <c r="G4785" s="61">
        <v>10</v>
      </c>
      <c r="H4785" s="140">
        <f>IF(SUMIFS('[1]2025年已发货'!$E:$E,'[1]2025年已发货'!$F:$F,C4785,'[1]2025年已发货'!$C:$C,F4785,'[1]2025年已发货'!$G:$G,I4785,'[1]2025年已发货'!$H:$H,J4785)=0,"未发货",SUMIFS('[1]2025年已发货'!$E:$E,'[1]2025年已发货'!$F:$F,C4785,'[1]2025年已发货'!$C:$C,F4785,'[1]2025年已发货'!$G:$G,I4785,'[1]2025年已发货'!$H:$H,J4785))</f>
        <v>10</v>
      </c>
      <c r="I4785" s="26" t="str">
        <f>VLOOKUP(B4785,辅助信息!E:I,3,FALSE)</f>
        <v>(五冶钢构龙泉东洪片区85亩住宅、商业及配套工程项目一标段)成都市龙泉驿外东洪路地铁2号线惠王陵地铁C口</v>
      </c>
      <c r="J4785" s="26" t="str">
        <f>VLOOKUP(B4785,辅助信息!E:I,4,FALSE)</f>
        <v>岳工</v>
      </c>
      <c r="K4785" s="26">
        <f>VLOOKUP(J4785,辅助信息!H:I,2,FALSE)</f>
        <v>18599951655</v>
      </c>
      <c r="L4785" s="63">
        <f>VLOOKUP(B4785,辅助信息!E:J,6,FALSE)</f>
        <v>0</v>
      </c>
      <c r="O4785" s="64" t="str">
        <f ca="1" t="shared" si="232"/>
        <v/>
      </c>
      <c r="P4785" s="64" t="str">
        <f ca="1" t="shared" si="233"/>
        <v/>
      </c>
      <c r="Q4785" s="29" t="str">
        <f>VLOOKUP(B4785,辅助信息!E:M,9,FALSE)</f>
        <v>ZTWM-CDGS-XS-2025-0156-五冶钢构-2025年九月第一批次钢筋采购合同(三圣乡项目)-中铁物贸成都公司</v>
      </c>
      <c r="R4785" s="29" t="str">
        <f>_xlfn._xlws.FILTER(辅助信息!D:D,辅助信息!E:E=B4785)</f>
        <v>五冶钢构龙泉东洪片区(70亩、85亩)住宅、商业及配套工程项目</v>
      </c>
    </row>
    <row r="4786" hidden="1" spans="2:18">
      <c r="B4786" s="138" t="s">
        <v>68</v>
      </c>
      <c r="C4786" s="72">
        <v>45951</v>
      </c>
      <c r="D4786" s="122" t="str">
        <f>VLOOKUP(B4786,辅助信息!E:K,7,FALSE)</f>
        <v>JWDDCD2025052800131</v>
      </c>
      <c r="E4786" s="122" t="str">
        <f>VLOOKUP(F4786,辅助信息!A:B,2,FALSE)</f>
        <v>螺纹钢</v>
      </c>
      <c r="F4786" s="122" t="s">
        <v>30</v>
      </c>
      <c r="G4786" s="123">
        <v>12</v>
      </c>
      <c r="H4786" s="136" t="str">
        <f>IF(SUMIFS('[1]2025年已发货'!$E:$E,'[1]2025年已发货'!$F:$F,C4786,'[1]2025年已发货'!$C:$C,F4786,'[1]2025年已发货'!$G:$G,I4786,'[1]2025年已发货'!$H:$H,J4786)=0,"未发货",SUMIFS('[1]2025年已发货'!$E:$E,'[1]2025年已发货'!$F:$F,C4786,'[1]2025年已发货'!$C:$C,F4786,'[1]2025年已发货'!$G:$G,I4786,'[1]2025年已发货'!$H:$H,J4786))</f>
        <v>未发货</v>
      </c>
      <c r="I4786" s="122" t="str">
        <f>VLOOKUP(B4786,辅助信息!E:I,3,FALSE)</f>
        <v>（商投建工达州中医药科技园-2工区-景观桥）达州市通川区达州中医药职业学院犀牛大道北段</v>
      </c>
      <c r="J4786" s="122" t="str">
        <f>VLOOKUP(B4786,辅助信息!E:I,4,FALSE)</f>
        <v>李波</v>
      </c>
      <c r="K4786" s="122">
        <f>VLOOKUP(J4786,辅助信息!H:I,2,FALSE)</f>
        <v>18381899787</v>
      </c>
      <c r="L4786" s="124" t="str">
        <f>VLOOKUP(B4786,辅助信息!E:J,6,FALSE)</f>
        <v>控制炉批号！多了现场不收！,优先安排达钢,提前联系到场规格及数量</v>
      </c>
      <c r="M4786" s="93">
        <v>45944</v>
      </c>
      <c r="O4786" s="64">
        <f ca="1" t="shared" si="232"/>
        <v>0</v>
      </c>
      <c r="P4786" s="64">
        <f ca="1" t="shared" si="233"/>
        <v>27</v>
      </c>
      <c r="Q4786" s="29" t="str">
        <f>VLOOKUP(B4786,辅助信息!E:M,9,FALSE)</f>
        <v>ZTWM-CDGS-XS-2024-0134-商投建工达州中医药科技成果示范园项目</v>
      </c>
      <c r="R4786" s="29" t="str">
        <f>_xlfn._xlws.FILTER(辅助信息!D:D,辅助信息!E:E=B4786)</f>
        <v>商投建工达州中医药科技园</v>
      </c>
    </row>
    <row r="4787" hidden="1" spans="2:18">
      <c r="B4787" s="138" t="s">
        <v>240</v>
      </c>
      <c r="C4787" s="72">
        <v>45951</v>
      </c>
      <c r="D4787" s="122" t="str">
        <f>VLOOKUP(B4787,辅助信息!E:K,7,FALSE)</f>
        <v>JWDDCD2025092400204</v>
      </c>
      <c r="E4787" s="122" t="str">
        <f>VLOOKUP(F4787,辅助信息!A:B,2,FALSE)</f>
        <v>高线</v>
      </c>
      <c r="F4787" s="122" t="s">
        <v>53</v>
      </c>
      <c r="G4787" s="123">
        <v>2.5</v>
      </c>
      <c r="H4787" s="136">
        <f>IF(SUMIFS('[1]2025年已发货'!$E:$E,'[1]2025年已发货'!$F:$F,C4787,'[1]2025年已发货'!$C:$C,F4787,'[1]2025年已发货'!$G:$G,I4787,'[1]2025年已发货'!$H:$H,J4787)=0,"未发货",SUMIFS('[1]2025年已发货'!$E:$E,'[1]2025年已发货'!$F:$F,C4787,'[1]2025年已发货'!$C:$C,F4787,'[1]2025年已发货'!$G:$G,I4787,'[1]2025年已发货'!$H:$H,J4787))</f>
        <v>2.5</v>
      </c>
      <c r="I4787" s="122" t="str">
        <f>VLOOKUP(B4787,辅助信息!E:I,3,FALSE)</f>
        <v>(五冶钢构龙泉东洪片区70亩住宅、商业及配套工程项目三标段)成都市龙泉驿外东洪路地铁2号线惠王陵地铁C口</v>
      </c>
      <c r="J4787" s="122" t="str">
        <f>VLOOKUP(B4787,辅助信息!E:I,4,FALSE)</f>
        <v>蒋嗣伟</v>
      </c>
      <c r="K4787" s="122">
        <f>VLOOKUP(J4787,辅助信息!H:I,2,FALSE)</f>
        <v>15014331252</v>
      </c>
      <c r="L4787" s="124">
        <f>VLOOKUP(B4787,辅助信息!E:J,6,FALSE)</f>
        <v>0</v>
      </c>
      <c r="M4787" s="93">
        <v>45948</v>
      </c>
      <c r="O4787" s="64">
        <f ca="1" t="shared" si="232"/>
        <v>0</v>
      </c>
      <c r="P4787" s="64">
        <f ca="1" t="shared" si="233"/>
        <v>23</v>
      </c>
      <c r="Q4787" s="29" t="str">
        <f>VLOOKUP(B4787,辅助信息!E:M,9,FALSE)</f>
        <v>ZTWM-CDGS-XS-2025-0156-五冶钢构-2025年九月第一批次钢筋采购合同(三圣乡项目)-中铁物贸成都公司</v>
      </c>
      <c r="R4787" s="29" t="str">
        <f>_xlfn._xlws.FILTER(辅助信息!D:D,辅助信息!E:E=B4787)</f>
        <v>五冶钢构龙泉东洪片区(70亩、85亩)住宅、商业及配套工程项目</v>
      </c>
    </row>
    <row r="4788" hidden="1" spans="2:18">
      <c r="B4788" s="138" t="s">
        <v>240</v>
      </c>
      <c r="C4788" s="72">
        <v>45951</v>
      </c>
      <c r="D4788" s="122" t="str">
        <f>VLOOKUP(B4788,辅助信息!E:K,7,FALSE)</f>
        <v>JWDDCD2025092400204</v>
      </c>
      <c r="E4788" s="122" t="str">
        <f>VLOOKUP(F4788,辅助信息!A:B,2,FALSE)</f>
        <v>盘螺</v>
      </c>
      <c r="F4788" s="122" t="s">
        <v>41</v>
      </c>
      <c r="G4788" s="123">
        <v>15</v>
      </c>
      <c r="H4788" s="136">
        <f>IF(SUMIFS('[1]2025年已发货'!$E:$E,'[1]2025年已发货'!$F:$F,C4788,'[1]2025年已发货'!$C:$C,F4788,'[1]2025年已发货'!$G:$G,I4788,'[1]2025年已发货'!$H:$H,J4788)=0,"未发货",SUMIFS('[1]2025年已发货'!$E:$E,'[1]2025年已发货'!$F:$F,C4788,'[1]2025年已发货'!$C:$C,F4788,'[1]2025年已发货'!$G:$G,I4788,'[1]2025年已发货'!$H:$H,J4788))</f>
        <v>15</v>
      </c>
      <c r="I4788" s="122" t="str">
        <f>VLOOKUP(B4788,辅助信息!E:I,3,FALSE)</f>
        <v>(五冶钢构龙泉东洪片区70亩住宅、商业及配套工程项目三标段)成都市龙泉驿外东洪路地铁2号线惠王陵地铁C口</v>
      </c>
      <c r="J4788" s="122" t="str">
        <f>VLOOKUP(B4788,辅助信息!E:I,4,FALSE)</f>
        <v>蒋嗣伟</v>
      </c>
      <c r="K4788" s="122">
        <f>VLOOKUP(J4788,辅助信息!H:I,2,FALSE)</f>
        <v>15014331252</v>
      </c>
      <c r="L4788" s="124">
        <f>VLOOKUP(B4788,辅助信息!E:J,6,FALSE)</f>
        <v>0</v>
      </c>
      <c r="M4788" s="93">
        <v>45948</v>
      </c>
      <c r="O4788" s="64">
        <f ca="1" t="shared" si="232"/>
        <v>0</v>
      </c>
      <c r="P4788" s="64">
        <f ca="1" t="shared" si="233"/>
        <v>23</v>
      </c>
      <c r="Q4788" s="29" t="str">
        <f>VLOOKUP(B4788,辅助信息!E:M,9,FALSE)</f>
        <v>ZTWM-CDGS-XS-2025-0156-五冶钢构-2025年九月第一批次钢筋采购合同(三圣乡项目)-中铁物贸成都公司</v>
      </c>
      <c r="R4788" s="29" t="str">
        <f>_xlfn._xlws.FILTER(辅助信息!D:D,辅助信息!E:E=B4788)</f>
        <v>五冶钢构龙泉东洪片区(70亩、85亩)住宅、商业及配套工程项目</v>
      </c>
    </row>
    <row r="4789" hidden="1" spans="2:18">
      <c r="B4789" s="138" t="s">
        <v>240</v>
      </c>
      <c r="C4789" s="72">
        <v>45951</v>
      </c>
      <c r="D4789" s="122" t="str">
        <f>VLOOKUP(B4789,辅助信息!E:K,7,FALSE)</f>
        <v>JWDDCD2025092400204</v>
      </c>
      <c r="E4789" s="122" t="str">
        <f>VLOOKUP(F4789,辅助信息!A:B,2,FALSE)</f>
        <v>盘螺</v>
      </c>
      <c r="F4789" s="122" t="s">
        <v>49</v>
      </c>
      <c r="G4789" s="123">
        <v>5</v>
      </c>
      <c r="H4789" s="136">
        <f>IF(SUMIFS('[1]2025年已发货'!$E:$E,'[1]2025年已发货'!$F:$F,C4789,'[1]2025年已发货'!$C:$C,F4789,'[1]2025年已发货'!$G:$G,I4789,'[1]2025年已发货'!$H:$H,J4789)=0,"未发货",SUMIFS('[1]2025年已发货'!$E:$E,'[1]2025年已发货'!$F:$F,C4789,'[1]2025年已发货'!$C:$C,F4789,'[1]2025年已发货'!$G:$G,I4789,'[1]2025年已发货'!$H:$H,J4789))</f>
        <v>5</v>
      </c>
      <c r="I4789" s="122" t="str">
        <f>VLOOKUP(B4789,辅助信息!E:I,3,FALSE)</f>
        <v>(五冶钢构龙泉东洪片区70亩住宅、商业及配套工程项目三标段)成都市龙泉驿外东洪路地铁2号线惠王陵地铁C口</v>
      </c>
      <c r="J4789" s="122" t="str">
        <f>VLOOKUP(B4789,辅助信息!E:I,4,FALSE)</f>
        <v>蒋嗣伟</v>
      </c>
      <c r="K4789" s="122">
        <f>VLOOKUP(J4789,辅助信息!H:I,2,FALSE)</f>
        <v>15014331252</v>
      </c>
      <c r="L4789" s="124">
        <f>VLOOKUP(B4789,辅助信息!E:J,6,FALSE)</f>
        <v>0</v>
      </c>
      <c r="M4789" s="93">
        <v>45948</v>
      </c>
      <c r="O4789" s="64">
        <f ca="1" t="shared" si="232"/>
        <v>0</v>
      </c>
      <c r="P4789" s="64">
        <f ca="1" t="shared" si="233"/>
        <v>23</v>
      </c>
      <c r="Q4789" s="29" t="str">
        <f>VLOOKUP(B4789,辅助信息!E:M,9,FALSE)</f>
        <v>ZTWM-CDGS-XS-2025-0156-五冶钢构-2025年九月第一批次钢筋采购合同(三圣乡项目)-中铁物贸成都公司</v>
      </c>
      <c r="R4789" s="29" t="str">
        <f>_xlfn._xlws.FILTER(辅助信息!D:D,辅助信息!E:E=B4789)</f>
        <v>五冶钢构龙泉东洪片区(70亩、85亩)住宅、商业及配套工程项目</v>
      </c>
    </row>
    <row r="4790" hidden="1" spans="2:18">
      <c r="B4790" s="138" t="s">
        <v>240</v>
      </c>
      <c r="C4790" s="72">
        <v>45951</v>
      </c>
      <c r="D4790" s="122" t="str">
        <f>VLOOKUP(B4790,辅助信息!E:K,7,FALSE)</f>
        <v>JWDDCD2025092400204</v>
      </c>
      <c r="E4790" s="122" t="str">
        <f>VLOOKUP(F4790,辅助信息!A:B,2,FALSE)</f>
        <v>盘螺</v>
      </c>
      <c r="F4790" s="122" t="s">
        <v>40</v>
      </c>
      <c r="G4790" s="123">
        <v>10</v>
      </c>
      <c r="H4790" s="136">
        <f>IF(SUMIFS('[1]2025年已发货'!$E:$E,'[1]2025年已发货'!$F:$F,C4790,'[1]2025年已发货'!$C:$C,F4790,'[1]2025年已发货'!$G:$G,I4790,'[1]2025年已发货'!$H:$H,J4790)=0,"未发货",SUMIFS('[1]2025年已发货'!$E:$E,'[1]2025年已发货'!$F:$F,C4790,'[1]2025年已发货'!$C:$C,F4790,'[1]2025年已发货'!$G:$G,I4790,'[1]2025年已发货'!$H:$H,J4790))</f>
        <v>10</v>
      </c>
      <c r="I4790" s="122" t="str">
        <f>VLOOKUP(B4790,辅助信息!E:I,3,FALSE)</f>
        <v>(五冶钢构龙泉东洪片区70亩住宅、商业及配套工程项目三标段)成都市龙泉驿外东洪路地铁2号线惠王陵地铁C口</v>
      </c>
      <c r="J4790" s="122" t="str">
        <f>VLOOKUP(B4790,辅助信息!E:I,4,FALSE)</f>
        <v>蒋嗣伟</v>
      </c>
      <c r="K4790" s="122">
        <f>VLOOKUP(J4790,辅助信息!H:I,2,FALSE)</f>
        <v>15014331252</v>
      </c>
      <c r="L4790" s="124">
        <f>VLOOKUP(B4790,辅助信息!E:J,6,FALSE)</f>
        <v>0</v>
      </c>
      <c r="M4790" s="93">
        <v>45948</v>
      </c>
      <c r="O4790" s="64">
        <f ca="1" t="shared" si="232"/>
        <v>0</v>
      </c>
      <c r="P4790" s="64">
        <f ca="1" t="shared" si="233"/>
        <v>23</v>
      </c>
      <c r="Q4790" s="29" t="str">
        <f>VLOOKUP(B4790,辅助信息!E:M,9,FALSE)</f>
        <v>ZTWM-CDGS-XS-2025-0156-五冶钢构-2025年九月第一批次钢筋采购合同(三圣乡项目)-中铁物贸成都公司</v>
      </c>
      <c r="R4790" s="29" t="str">
        <f>_xlfn._xlws.FILTER(辅助信息!D:D,辅助信息!E:E=B4790)</f>
        <v>五冶钢构龙泉东洪片区(70亩、85亩)住宅、商业及配套工程项目</v>
      </c>
    </row>
    <row r="4791" hidden="1" spans="2:18">
      <c r="B4791" s="138" t="s">
        <v>229</v>
      </c>
      <c r="C4791" s="72">
        <v>45952</v>
      </c>
      <c r="D4791" s="122" t="str">
        <f>VLOOKUP(B4791,辅助信息!E:K,7,FALSE)</f>
        <v>JWDDCD2025092400212</v>
      </c>
      <c r="E4791" s="122" t="str">
        <f>VLOOKUP(F4791,辅助信息!A:B,2,FALSE)</f>
        <v>盘螺</v>
      </c>
      <c r="F4791" s="122" t="s">
        <v>41</v>
      </c>
      <c r="G4791" s="123">
        <f>62-28</f>
        <v>34</v>
      </c>
      <c r="H4791" s="136">
        <f>IF(SUMIFS('[1]2025年已发货'!$E:$E,'[1]2025年已发货'!$F:$F,C4791,'[1]2025年已发货'!$C:$C,F4791,'[1]2025年已发货'!$G:$G,I4791,'[1]2025年已发货'!$H:$H,J4791)=0,"未发货",SUMIFS('[1]2025年已发货'!$E:$E,'[1]2025年已发货'!$F:$F,C4791,'[1]2025年已发货'!$C:$C,F4791,'[1]2025年已发货'!$G:$G,I4791,'[1]2025年已发货'!$H:$H,J4791))</f>
        <v>34</v>
      </c>
      <c r="I4791" s="158" t="str">
        <f>VLOOKUP(B4791,辅助信息!E:I,3,FALSE)</f>
        <v>(五冶钢构龙泉东洪片区85亩住宅、商业及配套工程项目三标段)成都市龙泉驿外东洪路地铁2号线惠王陵地铁C口</v>
      </c>
      <c r="J4791" s="122" t="str">
        <f>VLOOKUP(B4791,辅助信息!E:I,4,FALSE)</f>
        <v>王军宝</v>
      </c>
      <c r="K4791" s="122">
        <f>VLOOKUP(J4791,辅助信息!H:I,2,FALSE)</f>
        <v>13889142392</v>
      </c>
      <c r="L4791" s="124">
        <f>VLOOKUP(B4791,辅助信息!E:J,6,FALSE)</f>
        <v>0</v>
      </c>
      <c r="M4791" s="93">
        <v>45948</v>
      </c>
      <c r="O4791" s="64">
        <f ca="1" t="shared" si="232"/>
        <v>0</v>
      </c>
      <c r="P4791" s="64">
        <f ca="1" t="shared" si="233"/>
        <v>23</v>
      </c>
      <c r="Q4791" s="29" t="str">
        <f>VLOOKUP(B4791,辅助信息!E:M,9,FALSE)</f>
        <v>ZTWM-CDGS-XS-2025-0156-五冶钢构-2025年九月第一批次钢筋采购合同(三圣乡项目)-中铁物贸成都公司</v>
      </c>
      <c r="R4791" s="29" t="str">
        <f>_xlfn._xlws.FILTER(辅助信息!D:D,辅助信息!E:E=B4791)</f>
        <v>五冶钢构龙泉东洪片区(70亩、85亩)住宅、商业及配套工程项目</v>
      </c>
    </row>
    <row r="4792" hidden="1" spans="2:18">
      <c r="B4792" s="138" t="s">
        <v>229</v>
      </c>
      <c r="C4792" s="72">
        <v>45952</v>
      </c>
      <c r="D4792" s="122" t="str">
        <f>VLOOKUP(B4792,辅助信息!E:K,7,FALSE)</f>
        <v>JWDDCD2025092400212</v>
      </c>
      <c r="E4792" s="122" t="str">
        <f>VLOOKUP(F4792,辅助信息!A:B,2,FALSE)</f>
        <v>盘螺</v>
      </c>
      <c r="F4792" s="122" t="s">
        <v>40</v>
      </c>
      <c r="G4792" s="123">
        <f>109-34</f>
        <v>75</v>
      </c>
      <c r="H4792" s="136">
        <f>IF(SUMIFS('[1]2025年已发货'!$E:$E,'[1]2025年已发货'!$F:$F,C4792,'[1]2025年已发货'!$C:$C,F4792,'[1]2025年已发货'!$G:$G,I4792,'[1]2025年已发货'!$H:$H,J4792)=0,"未发货",SUMIFS('[1]2025年已发货'!$E:$E,'[1]2025年已发货'!$F:$F,C4792,'[1]2025年已发货'!$C:$C,F4792,'[1]2025年已发货'!$G:$G,I4792,'[1]2025年已发货'!$H:$H,J4792))</f>
        <v>34</v>
      </c>
      <c r="I4792" s="158" t="str">
        <f>VLOOKUP(B4792,辅助信息!E:I,3,FALSE)</f>
        <v>(五冶钢构龙泉东洪片区85亩住宅、商业及配套工程项目三标段)成都市龙泉驿外东洪路地铁2号线惠王陵地铁C口</v>
      </c>
      <c r="J4792" s="122" t="str">
        <f>VLOOKUP(B4792,辅助信息!E:I,4,FALSE)</f>
        <v>王军宝</v>
      </c>
      <c r="K4792" s="122">
        <f>VLOOKUP(J4792,辅助信息!H:I,2,FALSE)</f>
        <v>13889142392</v>
      </c>
      <c r="L4792" s="124">
        <f>VLOOKUP(B4792,辅助信息!E:J,6,FALSE)</f>
        <v>0</v>
      </c>
      <c r="M4792" s="93">
        <v>45948</v>
      </c>
      <c r="O4792" s="64">
        <f ca="1" t="shared" si="232"/>
        <v>0</v>
      </c>
      <c r="P4792" s="64">
        <f ca="1" t="shared" si="233"/>
        <v>23</v>
      </c>
      <c r="Q4792" s="29" t="str">
        <f>VLOOKUP(B4792,辅助信息!E:M,9,FALSE)</f>
        <v>ZTWM-CDGS-XS-2025-0156-五冶钢构-2025年九月第一批次钢筋采购合同(三圣乡项目)-中铁物贸成都公司</v>
      </c>
      <c r="R4792" s="29" t="str">
        <f>_xlfn._xlws.FILTER(辅助信息!D:D,辅助信息!E:E=B4792)</f>
        <v>五冶钢构龙泉东洪片区(70亩、85亩)住宅、商业及配套工程项目</v>
      </c>
    </row>
    <row r="4793" hidden="1" spans="2:18">
      <c r="B4793" s="138" t="s">
        <v>228</v>
      </c>
      <c r="C4793" s="72">
        <v>45952</v>
      </c>
      <c r="D4793" s="122" t="str">
        <f>VLOOKUP(B4793,辅助信息!E:K,7,FALSE)</f>
        <v>JWDDCD2025092400190</v>
      </c>
      <c r="E4793" s="122" t="str">
        <f>VLOOKUP(F4793,辅助信息!A:B,2,FALSE)</f>
        <v>盘螺</v>
      </c>
      <c r="F4793" s="122" t="s">
        <v>41</v>
      </c>
      <c r="G4793" s="123">
        <f>50-34</f>
        <v>16</v>
      </c>
      <c r="H4793" s="136" t="str">
        <f>IF(SUMIFS('[1]2025年已发货'!$E:$E,'[1]2025年已发货'!$F:$F,C4793,'[1]2025年已发货'!$C:$C,F4793,'[1]2025年已发货'!$G:$G,I4793,'[1]2025年已发货'!$H:$H,J4793)=0,"未发货",SUMIFS('[1]2025年已发货'!$E:$E,'[1]2025年已发货'!$F:$F,C4793,'[1]2025年已发货'!$C:$C,F4793,'[1]2025年已发货'!$G:$G,I4793,'[1]2025年已发货'!$H:$H,J4793))</f>
        <v>未发货</v>
      </c>
      <c r="I4793" s="158" t="str">
        <f>VLOOKUP(B4793,辅助信息!E:I,3,FALSE)</f>
        <v>(五冶钢构龙泉东洪片区70亩住宅、商业及配套工程项目二标段)成都市龙泉驿外东洪路地铁2号线惠王陵地铁C口</v>
      </c>
      <c r="J4793" s="122" t="str">
        <f>VLOOKUP(B4793,辅助信息!E:I,4,FALSE)</f>
        <v>蒋嗣伟</v>
      </c>
      <c r="K4793" s="122">
        <f>VLOOKUP(J4793,辅助信息!H:I,2,FALSE)</f>
        <v>15014331252</v>
      </c>
      <c r="L4793" s="124">
        <f>VLOOKUP(B4793,辅助信息!E:J,6,FALSE)</f>
        <v>0</v>
      </c>
      <c r="M4793" s="93">
        <v>45948</v>
      </c>
      <c r="O4793" s="64">
        <f ca="1" t="shared" si="232"/>
        <v>0</v>
      </c>
      <c r="P4793" s="64">
        <f ca="1" t="shared" si="233"/>
        <v>23</v>
      </c>
      <c r="Q4793" s="29" t="str">
        <f>VLOOKUP(B4793,辅助信息!E:M,9,FALSE)</f>
        <v>ZTWM-CDGS-XS-2025-0156-五冶钢构-2025年九月第一批次钢筋采购合同(三圣乡项目)-中铁物贸成都公司</v>
      </c>
      <c r="R4793" s="29" t="str">
        <f>_xlfn._xlws.FILTER(辅助信息!D:D,辅助信息!E:E=B4793)</f>
        <v>五冶钢构龙泉东洪片区(70亩、85亩)住宅、商业及配套工程项目</v>
      </c>
    </row>
    <row r="4794" hidden="1" spans="2:18">
      <c r="B4794" s="138" t="s">
        <v>112</v>
      </c>
      <c r="C4794" s="72">
        <v>45952</v>
      </c>
      <c r="D4794" s="122" t="str">
        <f>VLOOKUP(B4794,辅助信息!E:K,7,FALSE)</f>
        <v>JWDDCD2025052800131</v>
      </c>
      <c r="E4794" s="122" t="str">
        <f>VLOOKUP(F4794,辅助信息!A:B,2,FALSE)</f>
        <v>盘螺</v>
      </c>
      <c r="F4794" s="122" t="s">
        <v>49</v>
      </c>
      <c r="G4794" s="123">
        <v>9</v>
      </c>
      <c r="H4794" s="136" t="str">
        <f>IF(SUMIFS('[1]2025年已发货'!$E:$E,'[1]2025年已发货'!$F:$F,C4794,'[1]2025年已发货'!$C:$C,F4794,'[1]2025年已发货'!$G:$G,I4794,'[1]2025年已发货'!$H:$H,J4794)=0,"未发货",SUMIFS('[1]2025年已发货'!$E:$E,'[1]2025年已发货'!$F:$F,C4794,'[1]2025年已发货'!$C:$C,F4794,'[1]2025年已发货'!$G:$G,I4794,'[1]2025年已发货'!$H:$H,J4794))</f>
        <v>未发货</v>
      </c>
      <c r="I4794" s="158" t="str">
        <f>VLOOKUP(B4794,辅助信息!E:I,3,FALSE)</f>
        <v>（商投建工达州中医药科技园-4工区-10号楼）达州市通川区达州中医药职业学院犀牛大道北段</v>
      </c>
      <c r="J4794" s="122" t="str">
        <f>VLOOKUP(B4794,辅助信息!E:I,4,FALSE)</f>
        <v>张扬</v>
      </c>
      <c r="K4794" s="122">
        <f>VLOOKUP(J4794,辅助信息!H:I,2,FALSE)</f>
        <v>18381904567</v>
      </c>
      <c r="L4794" s="124" t="str">
        <f>VLOOKUP(B4794,辅助信息!E:J,6,FALSE)</f>
        <v>控制炉批号！多了现场不收！,优先安排达钢,提前联系到场规格及数量</v>
      </c>
      <c r="M4794" s="93">
        <v>45948</v>
      </c>
      <c r="O4794" s="64">
        <f ca="1" t="shared" si="232"/>
        <v>0</v>
      </c>
      <c r="P4794" s="64">
        <f ca="1" t="shared" si="233"/>
        <v>23</v>
      </c>
      <c r="Q4794" s="29" t="str">
        <f>VLOOKUP(B4794,辅助信息!E:M,9,FALSE)</f>
        <v>ZTWM-CDGS-XS-2024-0134-商投建工达州中医药科技成果示范园项目</v>
      </c>
      <c r="R4794" s="29" t="str">
        <f>_xlfn._xlws.FILTER(辅助信息!D:D,辅助信息!E:E=B4794)</f>
        <v>商投建工达州中医药科技园</v>
      </c>
    </row>
    <row r="4795" hidden="1" spans="2:18">
      <c r="B4795" s="138" t="s">
        <v>112</v>
      </c>
      <c r="C4795" s="72">
        <v>45952</v>
      </c>
      <c r="D4795" s="122" t="str">
        <f>VLOOKUP(B4795,辅助信息!E:K,7,FALSE)</f>
        <v>JWDDCD2025052800131</v>
      </c>
      <c r="E4795" s="122" t="str">
        <f>VLOOKUP(F4795,辅助信息!A:B,2,FALSE)</f>
        <v>螺纹钢</v>
      </c>
      <c r="F4795" s="122" t="s">
        <v>21</v>
      </c>
      <c r="G4795" s="123">
        <v>9</v>
      </c>
      <c r="H4795" s="136" t="str">
        <f>IF(SUMIFS('[1]2025年已发货'!$E:$E,'[1]2025年已发货'!$F:$F,C4795,'[1]2025年已发货'!$C:$C,F4795,'[1]2025年已发货'!$G:$G,I4795,'[1]2025年已发货'!$H:$H,J4795)=0,"未发货",SUMIFS('[1]2025年已发货'!$E:$E,'[1]2025年已发货'!$F:$F,C4795,'[1]2025年已发货'!$C:$C,F4795,'[1]2025年已发货'!$G:$G,I4795,'[1]2025年已发货'!$H:$H,J4795))</f>
        <v>未发货</v>
      </c>
      <c r="I4795" s="158" t="str">
        <f>VLOOKUP(B4795,辅助信息!E:I,3,FALSE)</f>
        <v>（商投建工达州中医药科技园-4工区-10号楼）达州市通川区达州中医药职业学院犀牛大道北段</v>
      </c>
      <c r="J4795" s="122" t="str">
        <f>VLOOKUP(B4795,辅助信息!E:I,4,FALSE)</f>
        <v>张扬</v>
      </c>
      <c r="K4795" s="122">
        <f>VLOOKUP(J4795,辅助信息!H:I,2,FALSE)</f>
        <v>18381904567</v>
      </c>
      <c r="L4795" s="124" t="str">
        <f>VLOOKUP(B4795,辅助信息!E:J,6,FALSE)</f>
        <v>控制炉批号！多了现场不收！,优先安排达钢,提前联系到场规格及数量</v>
      </c>
      <c r="M4795" s="93">
        <v>45948</v>
      </c>
      <c r="O4795" s="64">
        <f ca="1" t="shared" si="232"/>
        <v>0</v>
      </c>
      <c r="P4795" s="64">
        <f ca="1" t="shared" si="233"/>
        <v>23</v>
      </c>
      <c r="Q4795" s="29" t="str">
        <f>VLOOKUP(B4795,辅助信息!E:M,9,FALSE)</f>
        <v>ZTWM-CDGS-XS-2024-0134-商投建工达州中医药科技成果示范园项目</v>
      </c>
      <c r="R4795" s="29" t="str">
        <f>_xlfn._xlws.FILTER(辅助信息!D:D,辅助信息!E:E=B4795)</f>
        <v>商投建工达州中医药科技园</v>
      </c>
    </row>
    <row r="4796" hidden="1" spans="2:18">
      <c r="B4796" s="138" t="s">
        <v>112</v>
      </c>
      <c r="C4796" s="72">
        <v>45952</v>
      </c>
      <c r="D4796" s="122" t="str">
        <f>VLOOKUP(B4796,辅助信息!E:K,7,FALSE)</f>
        <v>JWDDCD2025052800131</v>
      </c>
      <c r="E4796" s="122" t="str">
        <f>VLOOKUP(F4796,辅助信息!A:B,2,FALSE)</f>
        <v>螺纹钢</v>
      </c>
      <c r="F4796" s="122" t="s">
        <v>58</v>
      </c>
      <c r="G4796" s="123">
        <v>9</v>
      </c>
      <c r="H4796" s="136" t="str">
        <f>IF(SUMIFS('[1]2025年已发货'!$E:$E,'[1]2025年已发货'!$F:$F,C4796,'[1]2025年已发货'!$C:$C,F4796,'[1]2025年已发货'!$G:$G,I4796,'[1]2025年已发货'!$H:$H,J4796)=0,"未发货",SUMIFS('[1]2025年已发货'!$E:$E,'[1]2025年已发货'!$F:$F,C4796,'[1]2025年已发货'!$C:$C,F4796,'[1]2025年已发货'!$G:$G,I4796,'[1]2025年已发货'!$H:$H,J4796))</f>
        <v>未发货</v>
      </c>
      <c r="I4796" s="158" t="str">
        <f>VLOOKUP(B4796,辅助信息!E:I,3,FALSE)</f>
        <v>（商投建工达州中医药科技园-4工区-10号楼）达州市通川区达州中医药职业学院犀牛大道北段</v>
      </c>
      <c r="J4796" s="122" t="str">
        <f>VLOOKUP(B4796,辅助信息!E:I,4,FALSE)</f>
        <v>张扬</v>
      </c>
      <c r="K4796" s="122">
        <f>VLOOKUP(J4796,辅助信息!H:I,2,FALSE)</f>
        <v>18381904567</v>
      </c>
      <c r="L4796" s="124" t="str">
        <f>VLOOKUP(B4796,辅助信息!E:J,6,FALSE)</f>
        <v>控制炉批号！多了现场不收！,优先安排达钢,提前联系到场规格及数量</v>
      </c>
      <c r="M4796" s="93">
        <v>45948</v>
      </c>
      <c r="O4796" s="64">
        <f ca="1" t="shared" si="232"/>
        <v>0</v>
      </c>
      <c r="P4796" s="64">
        <f ca="1" t="shared" si="233"/>
        <v>23</v>
      </c>
      <c r="Q4796" s="29" t="str">
        <f>VLOOKUP(B4796,辅助信息!E:M,9,FALSE)</f>
        <v>ZTWM-CDGS-XS-2024-0134-商投建工达州中医药科技成果示范园项目</v>
      </c>
      <c r="R4796" s="29" t="str">
        <f>_xlfn._xlws.FILTER(辅助信息!D:D,辅助信息!E:E=B4796)</f>
        <v>商投建工达州中医药科技园</v>
      </c>
    </row>
    <row r="4797" hidden="1" spans="2:18">
      <c r="B4797" s="138" t="s">
        <v>112</v>
      </c>
      <c r="C4797" s="72">
        <v>45952</v>
      </c>
      <c r="D4797" s="122" t="str">
        <f>VLOOKUP(B4797,辅助信息!E:K,7,FALSE)</f>
        <v>JWDDCD2025052800131</v>
      </c>
      <c r="E4797" s="122" t="str">
        <f>VLOOKUP(F4797,辅助信息!A:B,2,FALSE)</f>
        <v>螺纹钢</v>
      </c>
      <c r="F4797" s="122" t="s">
        <v>22</v>
      </c>
      <c r="G4797" s="123">
        <v>9</v>
      </c>
      <c r="H4797" s="136" t="str">
        <f>IF(SUMIFS('[1]2025年已发货'!$E:$E,'[1]2025年已发货'!$F:$F,C4797,'[1]2025年已发货'!$C:$C,F4797,'[1]2025年已发货'!$G:$G,I4797,'[1]2025年已发货'!$H:$H,J4797)=0,"未发货",SUMIFS('[1]2025年已发货'!$E:$E,'[1]2025年已发货'!$F:$F,C4797,'[1]2025年已发货'!$C:$C,F4797,'[1]2025年已发货'!$G:$G,I4797,'[1]2025年已发货'!$H:$H,J4797))</f>
        <v>未发货</v>
      </c>
      <c r="I4797" s="158" t="str">
        <f>VLOOKUP(B4797,辅助信息!E:I,3,FALSE)</f>
        <v>（商投建工达州中医药科技园-4工区-10号楼）达州市通川区达州中医药职业学院犀牛大道北段</v>
      </c>
      <c r="J4797" s="122" t="str">
        <f>VLOOKUP(B4797,辅助信息!E:I,4,FALSE)</f>
        <v>张扬</v>
      </c>
      <c r="K4797" s="122">
        <f>VLOOKUP(J4797,辅助信息!H:I,2,FALSE)</f>
        <v>18381904567</v>
      </c>
      <c r="L4797" s="124" t="str">
        <f>VLOOKUP(B4797,辅助信息!E:J,6,FALSE)</f>
        <v>控制炉批号！多了现场不收！,优先安排达钢,提前联系到场规格及数量</v>
      </c>
      <c r="M4797" s="93">
        <v>45948</v>
      </c>
      <c r="O4797" s="64">
        <f ca="1" t="shared" si="232"/>
        <v>0</v>
      </c>
      <c r="P4797" s="64">
        <f ca="1" t="shared" si="233"/>
        <v>23</v>
      </c>
      <c r="Q4797" s="29" t="str">
        <f>VLOOKUP(B4797,辅助信息!E:M,9,FALSE)</f>
        <v>ZTWM-CDGS-XS-2024-0134-商投建工达州中医药科技成果示范园项目</v>
      </c>
      <c r="R4797" s="29" t="str">
        <f>_xlfn._xlws.FILTER(辅助信息!D:D,辅助信息!E:E=B4797)</f>
        <v>商投建工达州中医药科技园</v>
      </c>
    </row>
    <row r="4798" hidden="1" spans="2:18">
      <c r="B4798" s="138" t="s">
        <v>47</v>
      </c>
      <c r="C4798" s="72">
        <v>45952</v>
      </c>
      <c r="D4798" s="122" t="str">
        <f>VLOOKUP(B4798,辅助信息!E:K,7,FALSE)</f>
        <v>JWDDCD2025052800131</v>
      </c>
      <c r="E4798" s="122" t="str">
        <f>VLOOKUP(F4798,辅助信息!A:B,2,FALSE)</f>
        <v>高线</v>
      </c>
      <c r="F4798" s="122" t="s">
        <v>57</v>
      </c>
      <c r="G4798" s="123">
        <v>9</v>
      </c>
      <c r="H4798" s="136" t="str">
        <f>IF(SUMIFS('[1]2025年已发货'!$E:$E,'[1]2025年已发货'!$F:$F,C4798,'[1]2025年已发货'!$C:$C,F4798,'[1]2025年已发货'!$G:$G,I4798,'[1]2025年已发货'!$H:$H,J4798)=0,"未发货",SUMIFS('[1]2025年已发货'!$E:$E,'[1]2025年已发货'!$F:$F,C4798,'[1]2025年已发货'!$C:$C,F4798,'[1]2025年已发货'!$G:$G,I4798,'[1]2025年已发货'!$H:$H,J4798))</f>
        <v>未发货</v>
      </c>
      <c r="I4798" s="158" t="str">
        <f>VLOOKUP(B4798,辅助信息!E:I,3,FALSE)</f>
        <v>（商投建工达州中医药科技园-1工区）达州市通川区达州中医药职业学院犀牛大道北段</v>
      </c>
      <c r="J4798" s="122" t="str">
        <f>VLOOKUP(B4798,辅助信息!E:I,4,FALSE)</f>
        <v>程黄刚</v>
      </c>
      <c r="K4798" s="122">
        <f>VLOOKUP(J4798,辅助信息!H:I,2,FALSE)</f>
        <v>15108211617</v>
      </c>
      <c r="L4798" s="124" t="str">
        <f>VLOOKUP(B4798,辅助信息!E:J,6,FALSE)</f>
        <v>控制炉批号！多了现场不收！,优先安排达钢,提前联系到场规格及数量</v>
      </c>
      <c r="M4798" s="93">
        <v>45948</v>
      </c>
      <c r="O4798" s="64">
        <f ca="1" t="shared" si="232"/>
        <v>0</v>
      </c>
      <c r="P4798" s="64">
        <f ca="1" t="shared" si="233"/>
        <v>23</v>
      </c>
      <c r="Q4798" s="29" t="str">
        <f>VLOOKUP(B4798,辅助信息!E:M,9,FALSE)</f>
        <v>ZTWM-CDGS-XS-2024-0134-商投建工达州中医药科技成果示范园项目</v>
      </c>
      <c r="R4798" s="29" t="str">
        <f>_xlfn._xlws.FILTER(辅助信息!D:D,辅助信息!E:E=B4798)</f>
        <v>商投建工达州中医药科技园</v>
      </c>
    </row>
    <row r="4799" hidden="1" spans="2:18">
      <c r="B4799" s="138" t="s">
        <v>47</v>
      </c>
      <c r="C4799" s="72">
        <v>45952</v>
      </c>
      <c r="D4799" s="122" t="str">
        <f>VLOOKUP(B4799,辅助信息!E:K,7,FALSE)</f>
        <v>JWDDCD2025052800131</v>
      </c>
      <c r="E4799" s="122" t="str">
        <f>VLOOKUP(F4799,辅助信息!A:B,2,FALSE)</f>
        <v>螺纹钢</v>
      </c>
      <c r="F4799" s="122" t="s">
        <v>33</v>
      </c>
      <c r="G4799" s="123">
        <v>6</v>
      </c>
      <c r="H4799" s="136" t="str">
        <f>IF(SUMIFS('[1]2025年已发货'!$E:$E,'[1]2025年已发货'!$F:$F,C4799,'[1]2025年已发货'!$C:$C,F4799,'[1]2025年已发货'!$G:$G,I4799,'[1]2025年已发货'!$H:$H,J4799)=0,"未发货",SUMIFS('[1]2025年已发货'!$E:$E,'[1]2025年已发货'!$F:$F,C4799,'[1]2025年已发货'!$C:$C,F4799,'[1]2025年已发货'!$G:$G,I4799,'[1]2025年已发货'!$H:$H,J4799))</f>
        <v>未发货</v>
      </c>
      <c r="I4799" s="158" t="str">
        <f>VLOOKUP(B4799,辅助信息!E:I,3,FALSE)</f>
        <v>（商投建工达州中医药科技园-1工区）达州市通川区达州中医药职业学院犀牛大道北段</v>
      </c>
      <c r="J4799" s="122" t="str">
        <f>VLOOKUP(B4799,辅助信息!E:I,4,FALSE)</f>
        <v>程黄刚</v>
      </c>
      <c r="K4799" s="122">
        <f>VLOOKUP(J4799,辅助信息!H:I,2,FALSE)</f>
        <v>15108211617</v>
      </c>
      <c r="L4799" s="124" t="str">
        <f>VLOOKUP(B4799,辅助信息!E:J,6,FALSE)</f>
        <v>控制炉批号！多了现场不收！,优先安排达钢,提前联系到场规格及数量</v>
      </c>
      <c r="M4799" s="93">
        <v>45948</v>
      </c>
      <c r="O4799" s="64">
        <f ca="1" t="shared" si="232"/>
        <v>0</v>
      </c>
      <c r="P4799" s="64">
        <f ca="1" t="shared" si="233"/>
        <v>23</v>
      </c>
      <c r="Q4799" s="29" t="str">
        <f>VLOOKUP(B4799,辅助信息!E:M,9,FALSE)</f>
        <v>ZTWM-CDGS-XS-2024-0134-商投建工达州中医药科技成果示范园项目</v>
      </c>
      <c r="R4799" s="29" t="str">
        <f>_xlfn._xlws.FILTER(辅助信息!D:D,辅助信息!E:E=B4799)</f>
        <v>商投建工达州中医药科技园</v>
      </c>
    </row>
    <row r="4800" hidden="1" spans="2:18">
      <c r="B4800" s="138" t="s">
        <v>163</v>
      </c>
      <c r="C4800" s="72">
        <v>45952</v>
      </c>
      <c r="D4800" s="122" t="str">
        <f>VLOOKUP(B4800,辅助信息!E:K,7,FALSE)</f>
        <v>JWDDCD2025052800131</v>
      </c>
      <c r="E4800" s="122" t="str">
        <f>VLOOKUP(F4800,辅助信息!A:B,2,FALSE)</f>
        <v>盘螺</v>
      </c>
      <c r="F4800" s="122" t="s">
        <v>49</v>
      </c>
      <c r="G4800" s="123">
        <v>18</v>
      </c>
      <c r="H4800" s="136" t="str">
        <f>IF(SUMIFS('[1]2025年已发货'!$E:$E,'[1]2025年已发货'!$F:$F,C4800,'[1]2025年已发货'!$C:$C,F4800,'[1]2025年已发货'!$G:$G,I4800,'[1]2025年已发货'!$H:$H,J4800)=0,"未发货",SUMIFS('[1]2025年已发货'!$E:$E,'[1]2025年已发货'!$F:$F,C4800,'[1]2025年已发货'!$C:$C,F4800,'[1]2025年已发货'!$G:$G,I4800,'[1]2025年已发货'!$H:$H,J4800))</f>
        <v>未发货</v>
      </c>
      <c r="I4800" s="158" t="str">
        <f>VLOOKUP(B4800,辅助信息!E:I,3,FALSE)</f>
        <v>（商投建工达州中医药科技园-4工区-9号楼）达州市通川区达州中医药职业学院犀牛大道北段</v>
      </c>
      <c r="J4800" s="122" t="str">
        <f>VLOOKUP(B4800,辅助信息!E:I,4,FALSE)</f>
        <v>张扬</v>
      </c>
      <c r="K4800" s="122">
        <f>VLOOKUP(J4800,辅助信息!H:I,2,FALSE)</f>
        <v>18381904567</v>
      </c>
      <c r="L4800" s="124" t="str">
        <f>VLOOKUP(B4800,辅助信息!E:J,6,FALSE)</f>
        <v>控制炉批号！多了现场不收！,优先安排达钢,提前联系到场规格及数量</v>
      </c>
      <c r="M4800" s="93">
        <v>45949</v>
      </c>
      <c r="O4800" s="64">
        <f ca="1" t="shared" si="232"/>
        <v>0</v>
      </c>
      <c r="P4800" s="64">
        <f ca="1" t="shared" si="233"/>
        <v>22</v>
      </c>
      <c r="Q4800" s="29" t="str">
        <f>VLOOKUP(B4800,辅助信息!E:M,9,FALSE)</f>
        <v>ZTWM-CDGS-XS-2024-0134-商投建工达州中医药科技成果示范园项目</v>
      </c>
      <c r="R4800" s="29" t="str">
        <f>_xlfn._xlws.FILTER(辅助信息!D:D,辅助信息!E:E=B4800)</f>
        <v>商投建工达州中医药科技园</v>
      </c>
    </row>
    <row r="4801" hidden="1" spans="2:18">
      <c r="B4801" s="138" t="s">
        <v>203</v>
      </c>
      <c r="C4801" s="72">
        <v>45952</v>
      </c>
      <c r="D4801" s="122" t="str">
        <f>VLOOKUP(B4801,辅助信息!E:K,7,FALSE)</f>
        <v>JWDDCD2025102100479</v>
      </c>
      <c r="E4801" s="122" t="str">
        <f>VLOOKUP(F4801,辅助信息!A:B,2,FALSE)</f>
        <v>高线</v>
      </c>
      <c r="F4801" s="122" t="s">
        <v>57</v>
      </c>
      <c r="G4801" s="123">
        <v>2</v>
      </c>
      <c r="H4801" s="136">
        <f>IF(SUMIFS('[1]2025年已发货'!$E:$E,'[1]2025年已发货'!$F:$F,C4801,'[1]2025年已发货'!$C:$C,F4801,'[1]2025年已发货'!$G:$G,I4801,'[1]2025年已发货'!$H:$H,J4801)=0,"未发货",SUMIFS('[1]2025年已发货'!$E:$E,'[1]2025年已发货'!$F:$F,C4801,'[1]2025年已发货'!$C:$C,F4801,'[1]2025年已发货'!$G:$G,I4801,'[1]2025年已发货'!$H:$H,J4801))</f>
        <v>2</v>
      </c>
      <c r="I4801" s="158" t="str">
        <f>VLOOKUP(B4801,辅助信息!E:I,3,FALSE)</f>
        <v>(五冶建设空港兴城怡心街道83亩项目)成都市双流区怡心街道高峰社区一组剑和路一段空港兴城怡心街道83亩项目中国五冶项目部</v>
      </c>
      <c r="J4801" s="122" t="str">
        <f>VLOOKUP(B4801,辅助信息!E:I,4,FALSE)</f>
        <v>王刚</v>
      </c>
      <c r="K4801" s="122">
        <f>VLOOKUP(J4801,辅助信息!H:I,2,FALSE)</f>
        <v>15881190525</v>
      </c>
      <c r="L4801" s="124" t="str">
        <f>VLOOKUP(B4801,辅助信息!E:J,6,FALSE)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4801" s="93">
        <v>45949</v>
      </c>
      <c r="O4801" s="64">
        <f ca="1" t="shared" si="232"/>
        <v>0</v>
      </c>
      <c r="P4801" s="64">
        <f ca="1" t="shared" si="233"/>
        <v>22</v>
      </c>
      <c r="Q4801" s="29" t="str">
        <f>VLOOKUP(B4801,辅助信息!E:M,9,FALSE)</f>
        <v>ZTWM-CDGS-XS-2025-0073-五冶天府-成都怡心湖片区及龙泉驿医院等项目</v>
      </c>
      <c r="R4801" s="29" t="str">
        <f>_xlfn._xlws.FILTER(辅助信息!D:D,辅助信息!E:E=B4801)</f>
        <v>五冶建设空港兴城怡心街道83亩项目</v>
      </c>
    </row>
    <row r="4802" hidden="1" spans="2:18">
      <c r="B4802" s="138" t="s">
        <v>203</v>
      </c>
      <c r="C4802" s="72">
        <v>45952</v>
      </c>
      <c r="D4802" s="122" t="str">
        <f>VLOOKUP(B4802,辅助信息!E:K,7,FALSE)</f>
        <v>JWDDCD2025102100479</v>
      </c>
      <c r="E4802" s="122" t="str">
        <f>VLOOKUP(F4802,辅助信息!A:B,2,FALSE)</f>
        <v>盘螺</v>
      </c>
      <c r="F4802" s="122" t="s">
        <v>49</v>
      </c>
      <c r="G4802" s="123">
        <v>2</v>
      </c>
      <c r="H4802" s="136">
        <f>IF(SUMIFS('[1]2025年已发货'!$E:$E,'[1]2025年已发货'!$F:$F,C4802,'[1]2025年已发货'!$C:$C,F4802,'[1]2025年已发货'!$G:$G,I4802,'[1]2025年已发货'!$H:$H,J4802)=0,"未发货",SUMIFS('[1]2025年已发货'!$E:$E,'[1]2025年已发货'!$F:$F,C4802,'[1]2025年已发货'!$C:$C,F4802,'[1]2025年已发货'!$G:$G,I4802,'[1]2025年已发货'!$H:$H,J4802))</f>
        <v>2</v>
      </c>
      <c r="I4802" s="158" t="str">
        <f>VLOOKUP(B4802,辅助信息!E:I,3,FALSE)</f>
        <v>(五冶建设空港兴城怡心街道83亩项目)成都市双流区怡心街道高峰社区一组剑和路一段空港兴城怡心街道83亩项目中国五冶项目部</v>
      </c>
      <c r="J4802" s="122" t="str">
        <f>VLOOKUP(B4802,辅助信息!E:I,4,FALSE)</f>
        <v>王刚</v>
      </c>
      <c r="K4802" s="122">
        <f>VLOOKUP(J4802,辅助信息!H:I,2,FALSE)</f>
        <v>15881190525</v>
      </c>
      <c r="L4802" s="124" t="str">
        <f>VLOOKUP(B4802,辅助信息!E:J,6,FALSE)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4802" s="93">
        <v>45949</v>
      </c>
      <c r="O4802" s="64">
        <f ca="1" t="shared" si="232"/>
        <v>0</v>
      </c>
      <c r="P4802" s="64">
        <f ca="1" t="shared" si="233"/>
        <v>22</v>
      </c>
      <c r="Q4802" s="29" t="str">
        <f>VLOOKUP(B4802,辅助信息!E:M,9,FALSE)</f>
        <v>ZTWM-CDGS-XS-2025-0073-五冶天府-成都怡心湖片区及龙泉驿医院等项目</v>
      </c>
      <c r="R4802" s="29" t="str">
        <f>_xlfn._xlws.FILTER(辅助信息!D:D,辅助信息!E:E=B4802)</f>
        <v>五冶建设空港兴城怡心街道83亩项目</v>
      </c>
    </row>
    <row r="4803" hidden="1" spans="2:18">
      <c r="B4803" s="138" t="s">
        <v>203</v>
      </c>
      <c r="C4803" s="72">
        <v>45952</v>
      </c>
      <c r="D4803" s="122" t="str">
        <f>VLOOKUP(B4803,辅助信息!E:K,7,FALSE)</f>
        <v>JWDDCD2025102100479</v>
      </c>
      <c r="E4803" s="122" t="str">
        <f>VLOOKUP(F4803,辅助信息!A:B,2,FALSE)</f>
        <v>盘螺</v>
      </c>
      <c r="F4803" s="122" t="s">
        <v>40</v>
      </c>
      <c r="G4803" s="123">
        <v>12</v>
      </c>
      <c r="H4803" s="136">
        <f>IF(SUMIFS('[1]2025年已发货'!$E:$E,'[1]2025年已发货'!$F:$F,C4803,'[1]2025年已发货'!$C:$C,F4803,'[1]2025年已发货'!$G:$G,I4803,'[1]2025年已发货'!$H:$H,J4803)=0,"未发货",SUMIFS('[1]2025年已发货'!$E:$E,'[1]2025年已发货'!$F:$F,C4803,'[1]2025年已发货'!$C:$C,F4803,'[1]2025年已发货'!$G:$G,I4803,'[1]2025年已发货'!$H:$H,J4803))</f>
        <v>12</v>
      </c>
      <c r="I4803" s="158" t="str">
        <f>VLOOKUP(B4803,辅助信息!E:I,3,FALSE)</f>
        <v>(五冶建设空港兴城怡心街道83亩项目)成都市双流区怡心街道高峰社区一组剑和路一段空港兴城怡心街道83亩项目中国五冶项目部</v>
      </c>
      <c r="J4803" s="122" t="str">
        <f>VLOOKUP(B4803,辅助信息!E:I,4,FALSE)</f>
        <v>王刚</v>
      </c>
      <c r="K4803" s="122">
        <f>VLOOKUP(J4803,辅助信息!H:I,2,FALSE)</f>
        <v>15881190525</v>
      </c>
      <c r="L4803" s="124" t="str">
        <f>VLOOKUP(B4803,辅助信息!E:J,6,FALSE)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4803" s="93">
        <v>45949</v>
      </c>
      <c r="O4803" s="64">
        <f ca="1" t="shared" si="232"/>
        <v>0</v>
      </c>
      <c r="P4803" s="64">
        <f ca="1" t="shared" si="233"/>
        <v>22</v>
      </c>
      <c r="Q4803" s="29" t="str">
        <f>VLOOKUP(B4803,辅助信息!E:M,9,FALSE)</f>
        <v>ZTWM-CDGS-XS-2025-0073-五冶天府-成都怡心湖片区及龙泉驿医院等项目</v>
      </c>
      <c r="R4803" s="29" t="str">
        <f>_xlfn._xlws.FILTER(辅助信息!D:D,辅助信息!E:E=B4803)</f>
        <v>五冶建设空港兴城怡心街道83亩项目</v>
      </c>
    </row>
    <row r="4804" hidden="1" spans="2:18">
      <c r="B4804" s="138" t="s">
        <v>203</v>
      </c>
      <c r="C4804" s="72">
        <v>45952</v>
      </c>
      <c r="D4804" s="122" t="str">
        <f>VLOOKUP(B4804,辅助信息!E:K,7,FALSE)</f>
        <v>JWDDCD2025102100479</v>
      </c>
      <c r="E4804" s="122" t="str">
        <f>VLOOKUP(F4804,辅助信息!A:B,2,FALSE)</f>
        <v>盘螺</v>
      </c>
      <c r="F4804" s="122" t="s">
        <v>41</v>
      </c>
      <c r="G4804" s="123">
        <v>8</v>
      </c>
      <c r="H4804" s="136">
        <f>IF(SUMIFS('[1]2025年已发货'!$E:$E,'[1]2025年已发货'!$F:$F,C4804,'[1]2025年已发货'!$C:$C,F4804,'[1]2025年已发货'!$G:$G,I4804,'[1]2025年已发货'!$H:$H,J4804)=0,"未发货",SUMIFS('[1]2025年已发货'!$E:$E,'[1]2025年已发货'!$F:$F,C4804,'[1]2025年已发货'!$C:$C,F4804,'[1]2025年已发货'!$G:$G,I4804,'[1]2025年已发货'!$H:$H,J4804))</f>
        <v>8</v>
      </c>
      <c r="I4804" s="158" t="str">
        <f>VLOOKUP(B4804,辅助信息!E:I,3,FALSE)</f>
        <v>(五冶建设空港兴城怡心街道83亩项目)成都市双流区怡心街道高峰社区一组剑和路一段空港兴城怡心街道83亩项目中国五冶项目部</v>
      </c>
      <c r="J4804" s="122" t="str">
        <f>VLOOKUP(B4804,辅助信息!E:I,4,FALSE)</f>
        <v>王刚</v>
      </c>
      <c r="K4804" s="122">
        <f>VLOOKUP(J4804,辅助信息!H:I,2,FALSE)</f>
        <v>15881190525</v>
      </c>
      <c r="L4804" s="124" t="str">
        <f>VLOOKUP(B4804,辅助信息!E:J,6,FALSE)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4804" s="93">
        <v>45949</v>
      </c>
      <c r="O4804" s="64">
        <f ca="1" t="shared" si="232"/>
        <v>0</v>
      </c>
      <c r="P4804" s="64">
        <f ca="1" t="shared" si="233"/>
        <v>22</v>
      </c>
      <c r="Q4804" s="29" t="str">
        <f>VLOOKUP(B4804,辅助信息!E:M,9,FALSE)</f>
        <v>ZTWM-CDGS-XS-2025-0073-五冶天府-成都怡心湖片区及龙泉驿医院等项目</v>
      </c>
      <c r="R4804" s="29" t="str">
        <f>_xlfn._xlws.FILTER(辅助信息!D:D,辅助信息!E:E=B4804)</f>
        <v>五冶建设空港兴城怡心街道83亩项目</v>
      </c>
    </row>
    <row r="4805" hidden="1" spans="2:18">
      <c r="B4805" s="138" t="s">
        <v>203</v>
      </c>
      <c r="C4805" s="72">
        <v>45952</v>
      </c>
      <c r="D4805" s="122" t="str">
        <f>VLOOKUP(B4805,辅助信息!E:K,7,FALSE)</f>
        <v>JWDDCD2025102100479</v>
      </c>
      <c r="E4805" s="122" t="str">
        <f>VLOOKUP(F4805,辅助信息!A:B,2,FALSE)</f>
        <v>螺纹钢</v>
      </c>
      <c r="F4805" s="122" t="s">
        <v>32</v>
      </c>
      <c r="G4805" s="123">
        <v>4</v>
      </c>
      <c r="H4805" s="136">
        <f>IF(SUMIFS('[1]2025年已发货'!$E:$E,'[1]2025年已发货'!$F:$F,C4805,'[1]2025年已发货'!$C:$C,F4805,'[1]2025年已发货'!$G:$G,I4805,'[1]2025年已发货'!$H:$H,J4805)=0,"未发货",SUMIFS('[1]2025年已发货'!$E:$E,'[1]2025年已发货'!$F:$F,C4805,'[1]2025年已发货'!$C:$C,F4805,'[1]2025年已发货'!$G:$G,I4805,'[1]2025年已发货'!$H:$H,J4805))</f>
        <v>4</v>
      </c>
      <c r="I4805" s="158" t="str">
        <f>VLOOKUP(B4805,辅助信息!E:I,3,FALSE)</f>
        <v>(五冶建设空港兴城怡心街道83亩项目)成都市双流区怡心街道高峰社区一组剑和路一段空港兴城怡心街道83亩项目中国五冶项目部</v>
      </c>
      <c r="J4805" s="122" t="str">
        <f>VLOOKUP(B4805,辅助信息!E:I,4,FALSE)</f>
        <v>王刚</v>
      </c>
      <c r="K4805" s="122">
        <f>VLOOKUP(J4805,辅助信息!H:I,2,FALSE)</f>
        <v>15881190525</v>
      </c>
      <c r="L4805" s="124" t="str">
        <f>VLOOKUP(B4805,辅助信息!E:J,6,FALSE)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4805" s="93">
        <v>45949</v>
      </c>
      <c r="O4805" s="64">
        <f ca="1" t="shared" si="232"/>
        <v>0</v>
      </c>
      <c r="P4805" s="64">
        <f ca="1" t="shared" si="233"/>
        <v>22</v>
      </c>
      <c r="Q4805" s="29" t="str">
        <f>VLOOKUP(B4805,辅助信息!E:M,9,FALSE)</f>
        <v>ZTWM-CDGS-XS-2025-0073-五冶天府-成都怡心湖片区及龙泉驿医院等项目</v>
      </c>
      <c r="R4805" s="29" t="str">
        <f>_xlfn._xlws.FILTER(辅助信息!D:D,辅助信息!E:E=B4805)</f>
        <v>五冶建设空港兴城怡心街道83亩项目</v>
      </c>
    </row>
    <row r="4806" hidden="1" spans="2:18">
      <c r="B4806" s="138" t="s">
        <v>203</v>
      </c>
      <c r="C4806" s="72">
        <v>45952</v>
      </c>
      <c r="D4806" s="122" t="str">
        <f>VLOOKUP(B4806,辅助信息!E:K,7,FALSE)</f>
        <v>JWDDCD2025102100479</v>
      </c>
      <c r="E4806" s="122" t="str">
        <f>VLOOKUP(F4806,辅助信息!A:B,2,FALSE)</f>
        <v>螺纹钢</v>
      </c>
      <c r="F4806" s="122" t="s">
        <v>33</v>
      </c>
      <c r="G4806" s="123">
        <v>10</v>
      </c>
      <c r="H4806" s="136">
        <v>10</v>
      </c>
      <c r="I4806" s="158" t="str">
        <f>VLOOKUP(B4806,辅助信息!E:I,3,FALSE)</f>
        <v>(五冶建设空港兴城怡心街道83亩项目)成都市双流区怡心街道高峰社区一组剑和路一段空港兴城怡心街道83亩项目中国五冶项目部</v>
      </c>
      <c r="J4806" s="122" t="str">
        <f>VLOOKUP(B4806,辅助信息!E:I,4,FALSE)</f>
        <v>王刚</v>
      </c>
      <c r="K4806" s="122">
        <f>VLOOKUP(J4806,辅助信息!H:I,2,FALSE)</f>
        <v>15881190525</v>
      </c>
      <c r="L4806" s="124" t="str">
        <f>VLOOKUP(B4806,辅助信息!E:J,6,FALSE)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4806" s="93">
        <v>45949</v>
      </c>
      <c r="O4806" s="64">
        <f ca="1" t="shared" si="232"/>
        <v>0</v>
      </c>
      <c r="P4806" s="64">
        <f ca="1" t="shared" si="233"/>
        <v>22</v>
      </c>
      <c r="Q4806" s="29" t="str">
        <f>VLOOKUP(B4806,辅助信息!E:M,9,FALSE)</f>
        <v>ZTWM-CDGS-XS-2025-0073-五冶天府-成都怡心湖片区及龙泉驿医院等项目</v>
      </c>
      <c r="R4806" s="29" t="str">
        <f>_xlfn._xlws.FILTER(辅助信息!D:D,辅助信息!E:E=B4806)</f>
        <v>五冶建设空港兴城怡心街道83亩项目</v>
      </c>
    </row>
    <row r="4807" hidden="1" spans="2:18">
      <c r="B4807" s="138" t="s">
        <v>176</v>
      </c>
      <c r="C4807" s="72">
        <v>45951</v>
      </c>
      <c r="D4807" s="122" t="str">
        <f>VLOOKUP(B4807,辅助信息!E:K,7,FALSE)</f>
        <v>JWDDCD2025062200016</v>
      </c>
      <c r="E4807" s="122" t="str">
        <f>VLOOKUP(F4807,辅助信息!A:B,2,FALSE)</f>
        <v>螺纹钢</v>
      </c>
      <c r="F4807" s="122" t="s">
        <v>19</v>
      </c>
      <c r="G4807" s="123">
        <v>5</v>
      </c>
      <c r="H4807" s="136" t="str">
        <f>IF(SUMIFS('[1]2025年已发货'!$E:$E,'[1]2025年已发货'!$F:$F,C4811,'[1]2025年已发货'!$C:$C,F4807,'[1]2025年已发货'!$G:$G,I4807,'[1]2025年已发货'!$H:$H,J4807)=0,"未发货",SUMIFS('[1]2025年已发货'!$E:$E,'[1]2025年已发货'!$F:$F,C4811,'[1]2025年已发货'!$C:$C,F4807,'[1]2025年已发货'!$G:$G,I4807,'[1]2025年已发货'!$H:$H,J4807))</f>
        <v>未发货</v>
      </c>
      <c r="I4807" s="122" t="str">
        <f>VLOOKUP(B4807,辅助信息!E:I,3,FALSE)</f>
        <v>(武汉电气化局成达万高铁强电项目-渠县)四川省达州市渠县渠北镇雷家湾渠县北站旁</v>
      </c>
      <c r="J4807" s="122" t="str">
        <f>VLOOKUP(B4807,辅助信息!E:I,4,FALSE)</f>
        <v>刘频</v>
      </c>
      <c r="K4807" s="122">
        <f>VLOOKUP(J4807,辅助信息!H:I,2,FALSE)</f>
        <v>18779627939</v>
      </c>
      <c r="L4807" s="124" t="str">
        <f>VLOOKUP(B4807,辅助信息!E:J,6,FALSE)</f>
        <v>锈货不收！！下雨天钢筋没盖篷布不收！！，装货前联系收货人核实到场规格,没提前告知进场规格现场不给予接收</v>
      </c>
      <c r="M4807" s="93">
        <v>45946</v>
      </c>
      <c r="O4807" s="64">
        <f ca="1" t="shared" si="232"/>
        <v>0</v>
      </c>
      <c r="P4807" s="64">
        <f ca="1" t="shared" si="233"/>
        <v>25</v>
      </c>
      <c r="Q4807" s="29" t="str">
        <f>VLOOKUP(B4807,辅助信息!E:M,9,FALSE)</f>
        <v>ZTWM-CDGS-XS-2025-0033-中铁武汉电气化局集团有限公司成达万高速铁路强电工程项目</v>
      </c>
      <c r="R4807" s="29" t="str">
        <f>_xlfn._xlws.FILTER(辅助信息!D:D,辅助信息!E:E=B4807)</f>
        <v>武汉电气化局成达万高铁强电项目</v>
      </c>
    </row>
    <row r="4808" hidden="1" spans="2:18">
      <c r="B4808" s="138" t="s">
        <v>176</v>
      </c>
      <c r="C4808" s="72">
        <v>45951</v>
      </c>
      <c r="D4808" s="122" t="str">
        <f>VLOOKUP(B4808,辅助信息!E:K,7,FALSE)</f>
        <v>JWDDCD2025062200016</v>
      </c>
      <c r="E4808" s="122" t="str">
        <f>VLOOKUP(F4808,辅助信息!A:B,2,FALSE)</f>
        <v>螺纹钢</v>
      </c>
      <c r="F4808" s="122" t="s">
        <v>76</v>
      </c>
      <c r="G4808" s="123">
        <v>5</v>
      </c>
      <c r="H4808" s="136" t="str">
        <f>IF(SUMIFS('[1]2025年已发货'!$E:$E,'[1]2025年已发货'!$F:$F,C4812,'[1]2025年已发货'!$C:$C,F4808,'[1]2025年已发货'!$G:$G,I4808,'[1]2025年已发货'!$H:$H,J4808)=0,"未发货",SUMIFS('[1]2025年已发货'!$E:$E,'[1]2025年已发货'!$F:$F,C4812,'[1]2025年已发货'!$C:$C,F4808,'[1]2025年已发货'!$G:$G,I4808,'[1]2025年已发货'!$H:$H,J4808))</f>
        <v>未发货</v>
      </c>
      <c r="I4808" s="122" t="str">
        <f>VLOOKUP(B4808,辅助信息!E:I,3,FALSE)</f>
        <v>(武汉电气化局成达万高铁强电项目-渠县)四川省达州市渠县渠北镇雷家湾渠县北站旁</v>
      </c>
      <c r="J4808" s="122" t="str">
        <f>VLOOKUP(B4808,辅助信息!E:I,4,FALSE)</f>
        <v>刘频</v>
      </c>
      <c r="K4808" s="122">
        <f>VLOOKUP(J4808,辅助信息!H:I,2,FALSE)</f>
        <v>18779627939</v>
      </c>
      <c r="L4808" s="124" t="str">
        <f>VLOOKUP(B4808,辅助信息!E:J,6,FALSE)</f>
        <v>锈货不收！！下雨天钢筋没盖篷布不收！！，装货前联系收货人核实到场规格,没提前告知进场规格现场不给予接收</v>
      </c>
      <c r="M4808" s="93">
        <v>45946</v>
      </c>
      <c r="O4808" s="64">
        <f ca="1" t="shared" si="232"/>
        <v>0</v>
      </c>
      <c r="P4808" s="64">
        <f ca="1" t="shared" si="233"/>
        <v>25</v>
      </c>
      <c r="Q4808" s="29" t="str">
        <f>VLOOKUP(B4808,辅助信息!E:M,9,FALSE)</f>
        <v>ZTWM-CDGS-XS-2025-0033-中铁武汉电气化局集团有限公司成达万高速铁路强电工程项目</v>
      </c>
      <c r="R4808" s="29" t="str">
        <f>_xlfn._xlws.FILTER(辅助信息!D:D,辅助信息!E:E=B4808)</f>
        <v>武汉电气化局成达万高铁强电项目</v>
      </c>
    </row>
    <row r="4809" hidden="1" spans="2:18">
      <c r="B4809" s="138" t="s">
        <v>176</v>
      </c>
      <c r="C4809" s="72">
        <v>45951</v>
      </c>
      <c r="D4809" s="122" t="str">
        <f>VLOOKUP(B4809,辅助信息!E:K,7,FALSE)</f>
        <v>JWDDCD2025062200016</v>
      </c>
      <c r="E4809" s="122" t="str">
        <f>VLOOKUP(F4809,辅助信息!A:B,2,FALSE)</f>
        <v>螺纹钢</v>
      </c>
      <c r="F4809" s="122" t="s">
        <v>130</v>
      </c>
      <c r="G4809" s="123">
        <v>15</v>
      </c>
      <c r="H4809" s="136" t="str">
        <f>IF(SUMIFS('[1]2025年已发货'!$E:$E,'[1]2025年已发货'!$F:$F,C4813,'[1]2025年已发货'!$C:$C,F4809,'[1]2025年已发货'!$G:$G,I4809,'[1]2025年已发货'!$H:$H,J4809)=0,"未发货",SUMIFS('[1]2025年已发货'!$E:$E,'[1]2025年已发货'!$F:$F,C4813,'[1]2025年已发货'!$C:$C,F4809,'[1]2025年已发货'!$G:$G,I4809,'[1]2025年已发货'!$H:$H,J4809))</f>
        <v>未发货</v>
      </c>
      <c r="I4809" s="122" t="str">
        <f>VLOOKUP(B4809,辅助信息!E:I,3,FALSE)</f>
        <v>(武汉电气化局成达万高铁强电项目-渠县)四川省达州市渠县渠北镇雷家湾渠县北站旁</v>
      </c>
      <c r="J4809" s="122" t="str">
        <f>VLOOKUP(B4809,辅助信息!E:I,4,FALSE)</f>
        <v>刘频</v>
      </c>
      <c r="K4809" s="122">
        <f>VLOOKUP(J4809,辅助信息!H:I,2,FALSE)</f>
        <v>18779627939</v>
      </c>
      <c r="L4809" s="124" t="str">
        <f>VLOOKUP(B4809,辅助信息!E:J,6,FALSE)</f>
        <v>锈货不收！！下雨天钢筋没盖篷布不收！！，装货前联系收货人核实到场规格,没提前告知进场规格现场不给予接收</v>
      </c>
      <c r="M4809" s="93">
        <v>45946</v>
      </c>
      <c r="O4809" s="64">
        <f ca="1" t="shared" si="232"/>
        <v>0</v>
      </c>
      <c r="P4809" s="64">
        <f ca="1" t="shared" si="233"/>
        <v>25</v>
      </c>
      <c r="Q4809" s="29" t="str">
        <f>VLOOKUP(B4809,辅助信息!E:M,9,FALSE)</f>
        <v>ZTWM-CDGS-XS-2025-0033-中铁武汉电气化局集团有限公司成达万高速铁路强电工程项目</v>
      </c>
      <c r="R4809" s="29" t="str">
        <f>_xlfn._xlws.FILTER(辅助信息!D:D,辅助信息!E:E=B4809)</f>
        <v>武汉电气化局成达万高铁强电项目</v>
      </c>
    </row>
    <row r="4810" hidden="1" spans="2:18">
      <c r="B4810" s="138" t="s">
        <v>176</v>
      </c>
      <c r="C4810" s="72">
        <v>45951</v>
      </c>
      <c r="D4810" s="122" t="str">
        <f>VLOOKUP(B4810,辅助信息!E:K,7,FALSE)</f>
        <v>JWDDCD2025062200016</v>
      </c>
      <c r="E4810" s="122" t="str">
        <f>VLOOKUP(F4810,辅助信息!A:B,2,FALSE)</f>
        <v>螺纹钢</v>
      </c>
      <c r="F4810" s="122" t="s">
        <v>91</v>
      </c>
      <c r="G4810" s="123">
        <v>9</v>
      </c>
      <c r="H4810" s="136" t="str">
        <f>IF(SUMIFS('[1]2025年已发货'!$E:$E,'[1]2025年已发货'!$F:$F,C4814,'[1]2025年已发货'!$C:$C,F4810,'[1]2025年已发货'!$G:$G,I4810,'[1]2025年已发货'!$H:$H,J4810)=0,"未发货",SUMIFS('[1]2025年已发货'!$E:$E,'[1]2025年已发货'!$F:$F,C4814,'[1]2025年已发货'!$C:$C,F4810,'[1]2025年已发货'!$G:$G,I4810,'[1]2025年已发货'!$H:$H,J4810))</f>
        <v>未发货</v>
      </c>
      <c r="I4810" s="122" t="str">
        <f>VLOOKUP(B4810,辅助信息!E:I,3,FALSE)</f>
        <v>(武汉电气化局成达万高铁强电项目-渠县)四川省达州市渠县渠北镇雷家湾渠县北站旁</v>
      </c>
      <c r="J4810" s="122" t="str">
        <f>VLOOKUP(B4810,辅助信息!E:I,4,FALSE)</f>
        <v>刘频</v>
      </c>
      <c r="K4810" s="122">
        <f>VLOOKUP(J4810,辅助信息!H:I,2,FALSE)</f>
        <v>18779627939</v>
      </c>
      <c r="L4810" s="124" t="str">
        <f>VLOOKUP(B4810,辅助信息!E:J,6,FALSE)</f>
        <v>锈货不收！！下雨天钢筋没盖篷布不收！！，装货前联系收货人核实到场规格,没提前告知进场规格现场不给予接收</v>
      </c>
      <c r="M4810" s="93">
        <v>45946</v>
      </c>
      <c r="O4810" s="64">
        <f ca="1" t="shared" si="232"/>
        <v>0</v>
      </c>
      <c r="P4810" s="64">
        <f ca="1" t="shared" si="233"/>
        <v>25</v>
      </c>
      <c r="Q4810" s="29" t="str">
        <f>VLOOKUP(B4810,辅助信息!E:M,9,FALSE)</f>
        <v>ZTWM-CDGS-XS-2025-0033-中铁武汉电气化局集团有限公司成达万高速铁路强电工程项目</v>
      </c>
      <c r="R4810" s="29" t="str">
        <f>_xlfn._xlws.FILTER(辅助信息!D:D,辅助信息!E:E=B4810)</f>
        <v>武汉电气化局成达万高铁强电项目</v>
      </c>
    </row>
    <row r="4811" hidden="1" spans="2:18">
      <c r="B4811" s="138" t="s">
        <v>226</v>
      </c>
      <c r="C4811" s="72">
        <v>45952</v>
      </c>
      <c r="D4811" s="122" t="str">
        <f>VLOOKUP(B4811,辅助信息!E:K,7,FALSE)</f>
        <v>JWDDCD2025092400211</v>
      </c>
      <c r="E4811" s="122" t="str">
        <f>VLOOKUP(F4811,辅助信息!A:B,2,FALSE)</f>
        <v>盘螺</v>
      </c>
      <c r="F4811" s="122" t="s">
        <v>40</v>
      </c>
      <c r="G4811" s="123">
        <v>35</v>
      </c>
      <c r="H4811" s="136">
        <f>IF(SUMIFS('[1]2025年已发货'!$E:$E,'[1]2025年已发货'!$F:$F,C4815,'[1]2025年已发货'!$C:$C,F4811,'[1]2025年已发货'!$G:$G,I4811,'[1]2025年已发货'!$H:$H,J4811)=0,"未发货",SUMIFS('[1]2025年已发货'!$E:$E,'[1]2025年已发货'!$F:$F,C4815,'[1]2025年已发货'!$C:$C,F4811,'[1]2025年已发货'!$G:$G,I4811,'[1]2025年已发货'!$H:$H,J4811))</f>
        <v>35</v>
      </c>
      <c r="I4811" s="158" t="str">
        <f>VLOOKUP(B4811,辅助信息!E:I,3,FALSE)</f>
        <v>(五冶钢构龙泉东洪片区85亩住宅、商业及配套工程项目二标段)成都市龙泉驿外东洪路地铁2号线惠王陵地铁C口</v>
      </c>
      <c r="J4811" s="122" t="str">
        <f>VLOOKUP(B4811,辅助信息!E:I,4,FALSE)</f>
        <v>李渊</v>
      </c>
      <c r="K4811" s="122">
        <f>VLOOKUP(J4811,辅助信息!H:I,2,FALSE)</f>
        <v>18381013849</v>
      </c>
      <c r="L4811" s="124">
        <f>VLOOKUP(B4811,辅助信息!E:J,6,FALSE)</f>
        <v>0</v>
      </c>
      <c r="M4811" s="93">
        <v>45949</v>
      </c>
      <c r="O4811" s="64">
        <f ca="1" t="shared" si="232"/>
        <v>0</v>
      </c>
      <c r="P4811" s="64">
        <f ca="1" t="shared" si="233"/>
        <v>22</v>
      </c>
      <c r="Q4811" s="29" t="str">
        <f>VLOOKUP(B4811,辅助信息!E:M,9,FALSE)</f>
        <v>ZTWM-CDGS-XS-2025-0156-五冶钢构-2025年九月第一批次钢筋采购合同(三圣乡项目)-中铁物贸成都公司</v>
      </c>
      <c r="R4811" s="29" t="str">
        <f>_xlfn._xlws.FILTER(辅助信息!D:D,辅助信息!E:E=B4811)</f>
        <v>五冶钢构龙泉东洪片区(70亩、85亩)住宅、商业及配套工程项目</v>
      </c>
    </row>
    <row r="4812" hidden="1" spans="2:18">
      <c r="B4812" s="138" t="s">
        <v>226</v>
      </c>
      <c r="C4812" s="72">
        <v>45952</v>
      </c>
      <c r="D4812" s="122" t="str">
        <f>VLOOKUP(B4812,辅助信息!E:K,7,FALSE)</f>
        <v>JWDDCD2025092400211</v>
      </c>
      <c r="E4812" s="122" t="str">
        <f>VLOOKUP(F4812,辅助信息!A:B,2,FALSE)</f>
        <v>螺纹钢</v>
      </c>
      <c r="F4812" s="122" t="s">
        <v>27</v>
      </c>
      <c r="G4812" s="123">
        <v>35</v>
      </c>
      <c r="H4812" s="136">
        <f>IF(SUMIFS('[1]2025年已发货'!$E:$E,'[1]2025年已发货'!$F:$F,C4816,'[1]2025年已发货'!$C:$C,F4812,'[1]2025年已发货'!$G:$G,I4812,'[1]2025年已发货'!$H:$H,J4812)=0,"未发货",SUMIFS('[1]2025年已发货'!$E:$E,'[1]2025年已发货'!$F:$F,C4816,'[1]2025年已发货'!$C:$C,F4812,'[1]2025年已发货'!$G:$G,I4812,'[1]2025年已发货'!$H:$H,J4812))</f>
        <v>35</v>
      </c>
      <c r="I4812" s="158" t="str">
        <f>VLOOKUP(B4812,辅助信息!E:I,3,FALSE)</f>
        <v>(五冶钢构龙泉东洪片区85亩住宅、商业及配套工程项目二标段)成都市龙泉驿外东洪路地铁2号线惠王陵地铁C口</v>
      </c>
      <c r="J4812" s="122" t="str">
        <f>VLOOKUP(B4812,辅助信息!E:I,4,FALSE)</f>
        <v>李渊</v>
      </c>
      <c r="K4812" s="122">
        <f>VLOOKUP(J4812,辅助信息!H:I,2,FALSE)</f>
        <v>18381013849</v>
      </c>
      <c r="L4812" s="124">
        <f>VLOOKUP(B4812,辅助信息!E:J,6,FALSE)</f>
        <v>0</v>
      </c>
      <c r="M4812" s="93">
        <v>45949</v>
      </c>
      <c r="O4812" s="64">
        <f ca="1" t="shared" si="232"/>
        <v>0</v>
      </c>
      <c r="P4812" s="64">
        <f ca="1" t="shared" si="233"/>
        <v>22</v>
      </c>
      <c r="Q4812" s="29" t="str">
        <f>VLOOKUP(B4812,辅助信息!E:M,9,FALSE)</f>
        <v>ZTWM-CDGS-XS-2025-0156-五冶钢构-2025年九月第一批次钢筋采购合同(三圣乡项目)-中铁物贸成都公司</v>
      </c>
      <c r="R4812" s="29" t="str">
        <f>_xlfn._xlws.FILTER(辅助信息!D:D,辅助信息!E:E=B4812)</f>
        <v>五冶钢构龙泉东洪片区(70亩、85亩)住宅、商业及配套工程项目</v>
      </c>
    </row>
    <row r="4813" hidden="1" spans="2:18">
      <c r="B4813" s="138" t="s">
        <v>226</v>
      </c>
      <c r="C4813" s="72">
        <v>45952</v>
      </c>
      <c r="D4813" s="122" t="str">
        <f>VLOOKUP(B4813,辅助信息!E:K,7,FALSE)</f>
        <v>JWDDCD2025092400211</v>
      </c>
      <c r="E4813" s="122" t="str">
        <f>VLOOKUP(F4813,辅助信息!A:B,2,FALSE)</f>
        <v>螺纹钢</v>
      </c>
      <c r="F4813" s="122" t="s">
        <v>32</v>
      </c>
      <c r="G4813" s="123">
        <v>20</v>
      </c>
      <c r="H4813" s="136">
        <f>IF(SUMIFS('[1]2025年已发货'!$E:$E,'[1]2025年已发货'!$F:$F,C4817,'[1]2025年已发货'!$C:$C,F4813,'[1]2025年已发货'!$G:$G,I4813,'[1]2025年已发货'!$H:$H,J4813)=0,"未发货",SUMIFS('[1]2025年已发货'!$E:$E,'[1]2025年已发货'!$F:$F,C4817,'[1]2025年已发货'!$C:$C,F4813,'[1]2025年已发货'!$G:$G,I4813,'[1]2025年已发货'!$H:$H,J4813))</f>
        <v>20</v>
      </c>
      <c r="I4813" s="158" t="str">
        <f>VLOOKUP(B4813,辅助信息!E:I,3,FALSE)</f>
        <v>(五冶钢构龙泉东洪片区85亩住宅、商业及配套工程项目二标段)成都市龙泉驿外东洪路地铁2号线惠王陵地铁C口</v>
      </c>
      <c r="J4813" s="122" t="str">
        <f>VLOOKUP(B4813,辅助信息!E:I,4,FALSE)</f>
        <v>李渊</v>
      </c>
      <c r="K4813" s="122">
        <f>VLOOKUP(J4813,辅助信息!H:I,2,FALSE)</f>
        <v>18381013849</v>
      </c>
      <c r="L4813" s="124">
        <f>VLOOKUP(B4813,辅助信息!E:J,6,FALSE)</f>
        <v>0</v>
      </c>
      <c r="M4813" s="93">
        <v>45949</v>
      </c>
      <c r="O4813" s="64">
        <f ca="1" t="shared" si="232"/>
        <v>0</v>
      </c>
      <c r="P4813" s="64">
        <f ca="1" t="shared" si="233"/>
        <v>22</v>
      </c>
      <c r="Q4813" s="29" t="str">
        <f>VLOOKUP(B4813,辅助信息!E:M,9,FALSE)</f>
        <v>ZTWM-CDGS-XS-2025-0156-五冶钢构-2025年九月第一批次钢筋采购合同(三圣乡项目)-中铁物贸成都公司</v>
      </c>
      <c r="R4813" s="29" t="str">
        <f>_xlfn._xlws.FILTER(辅助信息!D:D,辅助信息!E:E=B4813)</f>
        <v>五冶钢构龙泉东洪片区(70亩、85亩)住宅、商业及配套工程项目</v>
      </c>
    </row>
    <row r="4814" hidden="1" spans="2:18">
      <c r="B4814" s="138" t="s">
        <v>226</v>
      </c>
      <c r="C4814" s="72">
        <v>45952</v>
      </c>
      <c r="D4814" s="122" t="str">
        <f>VLOOKUP(B4814,辅助信息!E:K,7,FALSE)</f>
        <v>JWDDCD2025092400211</v>
      </c>
      <c r="E4814" s="122" t="str">
        <f>VLOOKUP(F4814,辅助信息!A:B,2,FALSE)</f>
        <v>螺纹钢</v>
      </c>
      <c r="F4814" s="122" t="s">
        <v>30</v>
      </c>
      <c r="G4814" s="123">
        <v>15</v>
      </c>
      <c r="H4814" s="136">
        <f>IF(SUMIFS('[1]2025年已发货'!$E:$E,'[1]2025年已发货'!$F:$F,C4818,'[1]2025年已发货'!$C:$C,F4814,'[1]2025年已发货'!$G:$G,I4814,'[1]2025年已发货'!$H:$H,J4814)=0,"未发货",SUMIFS('[1]2025年已发货'!$E:$E,'[1]2025年已发货'!$F:$F,C4818,'[1]2025年已发货'!$C:$C,F4814,'[1]2025年已发货'!$G:$G,I4814,'[1]2025年已发货'!$H:$H,J4814))</f>
        <v>15</v>
      </c>
      <c r="I4814" s="158" t="str">
        <f>VLOOKUP(B4814,辅助信息!E:I,3,FALSE)</f>
        <v>(五冶钢构龙泉东洪片区85亩住宅、商业及配套工程项目二标段)成都市龙泉驿外东洪路地铁2号线惠王陵地铁C口</v>
      </c>
      <c r="J4814" s="122" t="str">
        <f>VLOOKUP(B4814,辅助信息!E:I,4,FALSE)</f>
        <v>李渊</v>
      </c>
      <c r="K4814" s="122">
        <f>VLOOKUP(J4814,辅助信息!H:I,2,FALSE)</f>
        <v>18381013849</v>
      </c>
      <c r="L4814" s="124">
        <f>VLOOKUP(B4814,辅助信息!E:J,6,FALSE)</f>
        <v>0</v>
      </c>
      <c r="M4814" s="93">
        <v>45949</v>
      </c>
      <c r="O4814" s="64">
        <f ca="1" t="shared" si="232"/>
        <v>0</v>
      </c>
      <c r="P4814" s="64">
        <f ca="1" t="shared" si="233"/>
        <v>22</v>
      </c>
      <c r="Q4814" s="29" t="str">
        <f>VLOOKUP(B4814,辅助信息!E:M,9,FALSE)</f>
        <v>ZTWM-CDGS-XS-2025-0156-五冶钢构-2025年九月第一批次钢筋采购合同(三圣乡项目)-中铁物贸成都公司</v>
      </c>
      <c r="R4814" s="29" t="str">
        <f>_xlfn._xlws.FILTER(辅助信息!D:D,辅助信息!E:E=B4814)</f>
        <v>五冶钢构龙泉东洪片区(70亩、85亩)住宅、商业及配套工程项目</v>
      </c>
    </row>
    <row r="4815" hidden="1" spans="2:18">
      <c r="B4815" s="138" t="s">
        <v>215</v>
      </c>
      <c r="C4815" s="72">
        <v>45952</v>
      </c>
      <c r="D4815" s="122" t="str">
        <f>VLOOKUP(B4815,辅助信息!E:K,7,FALSE)</f>
        <v>JWDDCD2025102100486</v>
      </c>
      <c r="E4815" s="122" t="str">
        <f>VLOOKUP(F4815,辅助信息!A:B,2,FALSE)</f>
        <v>盘螺</v>
      </c>
      <c r="F4815" s="122" t="s">
        <v>49</v>
      </c>
      <c r="G4815" s="123">
        <v>2</v>
      </c>
      <c r="H4815" s="136">
        <f>IF(SUMIFS('[1]2025年已发货'!$E:$E,'[1]2025年已发货'!$F:$F,C4819,'[1]2025年已发货'!$C:$C,F4815,'[1]2025年已发货'!$G:$G,I4815,'[1]2025年已发货'!$H:$H,J4815)=0,"未发货",SUMIFS('[1]2025年已发货'!$E:$E,'[1]2025年已发货'!$F:$F,C4819,'[1]2025年已发货'!$C:$C,F4815,'[1]2025年已发货'!$G:$G,I4815,'[1]2025年已发货'!$H:$H,J4815))</f>
        <v>2</v>
      </c>
      <c r="I4815" s="158" t="str">
        <f>VLOOKUP(B4815,辅助信息!E:I,3,FALSE)</f>
        <v>(五冶建设龙泉驿一医院配套建设工程)成都市龙泉驿区董朗路69号龙泉驿一医院5号门</v>
      </c>
      <c r="J4815" s="122" t="str">
        <f>VLOOKUP(B4815,辅助信息!E:I,4,FALSE)</f>
        <v>孙敏</v>
      </c>
      <c r="K4815" s="122">
        <f>VLOOKUP(J4815,辅助信息!H:I,2,FALSE)</f>
        <v>13617695006</v>
      </c>
      <c r="L4815" s="124" t="str">
        <f>VLOOKUP(B4815,辅助信息!E:J,6,FALSE)</f>
        <v>联系实际收货人（孙敏13617695006）五冶建设送货单,6份材质书,锈货不收，装货前联系收货人核实到场规格,没提前告知进场规格现场不给予接收</v>
      </c>
      <c r="M4815" s="93">
        <v>45946</v>
      </c>
      <c r="O4815" s="64">
        <f ca="1" t="shared" si="232"/>
        <v>0</v>
      </c>
      <c r="P4815" s="64">
        <f ca="1" t="shared" si="233"/>
        <v>25</v>
      </c>
      <c r="Q4815" s="29" t="str">
        <f>VLOOKUP(B4815,辅助信息!E:M,9,FALSE)</f>
        <v>ZTWM-CDGS-XS-2025-0073-五冶天府-成都怡心湖片区及龙泉驿医院等项目</v>
      </c>
      <c r="R4815" s="29" t="str">
        <f>_xlfn._xlws.FILTER(辅助信息!D:D,辅助信息!E:E=B4815)</f>
        <v>五冶建设龙泉驿一医院配套建设工程</v>
      </c>
    </row>
    <row r="4816" hidden="1" spans="2:18">
      <c r="B4816" s="138" t="s">
        <v>215</v>
      </c>
      <c r="C4816" s="72">
        <v>45952</v>
      </c>
      <c r="D4816" s="122" t="str">
        <f>VLOOKUP(B4816,辅助信息!E:K,7,FALSE)</f>
        <v>JWDDCD2025102100486</v>
      </c>
      <c r="E4816" s="122" t="str">
        <f>VLOOKUP(F4816,辅助信息!A:B,2,FALSE)</f>
        <v>盘螺</v>
      </c>
      <c r="F4816" s="122" t="s">
        <v>40</v>
      </c>
      <c r="G4816" s="123">
        <v>16</v>
      </c>
      <c r="H4816" s="136">
        <f>IF(SUMIFS('[1]2025年已发货'!$E:$E,'[1]2025年已发货'!$F:$F,C4820,'[1]2025年已发货'!$C:$C,F4816,'[1]2025年已发货'!$G:$G,I4816,'[1]2025年已发货'!$H:$H,J4816)=0,"未发货",SUMIFS('[1]2025年已发货'!$E:$E,'[1]2025年已发货'!$F:$F,C4820,'[1]2025年已发货'!$C:$C,F4816,'[1]2025年已发货'!$G:$G,I4816,'[1]2025年已发货'!$H:$H,J4816))</f>
        <v>16</v>
      </c>
      <c r="I4816" s="158" t="str">
        <f>VLOOKUP(B4816,辅助信息!E:I,3,FALSE)</f>
        <v>(五冶建设龙泉驿一医院配套建设工程)成都市龙泉驿区董朗路69号龙泉驿一医院5号门</v>
      </c>
      <c r="J4816" s="122" t="str">
        <f>VLOOKUP(B4816,辅助信息!E:I,4,FALSE)</f>
        <v>孙敏</v>
      </c>
      <c r="K4816" s="122">
        <f>VLOOKUP(J4816,辅助信息!H:I,2,FALSE)</f>
        <v>13617695006</v>
      </c>
      <c r="L4816" s="124" t="str">
        <f>VLOOKUP(B4816,辅助信息!E:J,6,FALSE)</f>
        <v>联系实际收货人（孙敏13617695006）五冶建设送货单,6份材质书,锈货不收，装货前联系收货人核实到场规格,没提前告知进场规格现场不给予接收</v>
      </c>
      <c r="M4816" s="93">
        <v>45946</v>
      </c>
      <c r="O4816" s="64">
        <f ca="1" t="shared" si="232"/>
        <v>0</v>
      </c>
      <c r="P4816" s="64">
        <f ca="1" t="shared" si="233"/>
        <v>25</v>
      </c>
      <c r="Q4816" s="29" t="str">
        <f>VLOOKUP(B4816,辅助信息!E:M,9,FALSE)</f>
        <v>ZTWM-CDGS-XS-2025-0073-五冶天府-成都怡心湖片区及龙泉驿医院等项目</v>
      </c>
      <c r="R4816" s="29" t="str">
        <f>_xlfn._xlws.FILTER(辅助信息!D:D,辅助信息!E:E=B4816)</f>
        <v>五冶建设龙泉驿一医院配套建设工程</v>
      </c>
    </row>
    <row r="4817" hidden="1" spans="2:18">
      <c r="B4817" s="138" t="s">
        <v>215</v>
      </c>
      <c r="C4817" s="72">
        <v>45952</v>
      </c>
      <c r="D4817" s="122" t="str">
        <f>VLOOKUP(B4817,辅助信息!E:K,7,FALSE)</f>
        <v>JWDDCD2025102100486</v>
      </c>
      <c r="E4817" s="122" t="str">
        <f>VLOOKUP(F4817,辅助信息!A:B,2,FALSE)</f>
        <v>盘螺</v>
      </c>
      <c r="F4817" s="122" t="s">
        <v>41</v>
      </c>
      <c r="G4817" s="123">
        <f>38-12.5</f>
        <v>25.5</v>
      </c>
      <c r="H4817" s="136">
        <f>IF(SUMIFS('[1]2025年已发货'!$E:$E,'[1]2025年已发货'!$F:$F,C4821,'[1]2025年已发货'!$C:$C,F4817,'[1]2025年已发货'!$G:$G,I4817,'[1]2025年已发货'!$H:$H,J4817)=0,"未发货",SUMIFS('[1]2025年已发货'!$E:$E,'[1]2025年已发货'!$F:$F,C4821,'[1]2025年已发货'!$C:$C,F4817,'[1]2025年已发货'!$G:$G,I4817,'[1]2025年已发货'!$H:$H,J4817))</f>
        <v>25.5</v>
      </c>
      <c r="I4817" s="158" t="str">
        <f>VLOOKUP(B4817,辅助信息!E:I,3,FALSE)</f>
        <v>(五冶建设龙泉驿一医院配套建设工程)成都市龙泉驿区董朗路69号龙泉驿一医院5号门</v>
      </c>
      <c r="J4817" s="122" t="str">
        <f>VLOOKUP(B4817,辅助信息!E:I,4,FALSE)</f>
        <v>孙敏</v>
      </c>
      <c r="K4817" s="122">
        <f>VLOOKUP(J4817,辅助信息!H:I,2,FALSE)</f>
        <v>13617695006</v>
      </c>
      <c r="L4817" s="124" t="str">
        <f>VLOOKUP(B4817,辅助信息!E:J,6,FALSE)</f>
        <v>联系实际收货人（孙敏13617695006）五冶建设送货单,6份材质书,锈货不收，装货前联系收货人核实到场规格,没提前告知进场规格现场不给予接收</v>
      </c>
      <c r="M4817" s="93">
        <v>45946</v>
      </c>
      <c r="O4817" s="64">
        <f ca="1" t="shared" si="232"/>
        <v>0</v>
      </c>
      <c r="P4817" s="64">
        <f ca="1" t="shared" si="233"/>
        <v>25</v>
      </c>
      <c r="Q4817" s="29" t="str">
        <f>VLOOKUP(B4817,辅助信息!E:M,9,FALSE)</f>
        <v>ZTWM-CDGS-XS-2025-0073-五冶天府-成都怡心湖片区及龙泉驿医院等项目</v>
      </c>
      <c r="R4817" s="29" t="str">
        <f>_xlfn._xlws.FILTER(辅助信息!D:D,辅助信息!E:E=B4817)</f>
        <v>五冶建设龙泉驿一医院配套建设工程</v>
      </c>
    </row>
    <row r="4818" hidden="1" spans="2:18">
      <c r="B4818" s="138" t="s">
        <v>215</v>
      </c>
      <c r="C4818" s="72">
        <v>45952</v>
      </c>
      <c r="D4818" s="122" t="str">
        <f>VLOOKUP(B4818,辅助信息!E:K,7,FALSE)</f>
        <v>JWDDCD2025102100486</v>
      </c>
      <c r="E4818" s="122" t="str">
        <f>VLOOKUP(F4818,辅助信息!A:B,2,FALSE)</f>
        <v>盘螺</v>
      </c>
      <c r="F4818" s="122" t="s">
        <v>26</v>
      </c>
      <c r="G4818" s="123">
        <v>30</v>
      </c>
      <c r="H4818" s="136">
        <v>30</v>
      </c>
      <c r="I4818" s="158" t="str">
        <f>VLOOKUP(B4818,辅助信息!E:I,3,FALSE)</f>
        <v>(五冶建设龙泉驿一医院配套建设工程)成都市龙泉驿区董朗路69号龙泉驿一医院5号门</v>
      </c>
      <c r="J4818" s="122" t="str">
        <f>VLOOKUP(B4818,辅助信息!E:I,4,FALSE)</f>
        <v>孙敏</v>
      </c>
      <c r="K4818" s="122">
        <f>VLOOKUP(J4818,辅助信息!H:I,2,FALSE)</f>
        <v>13617695006</v>
      </c>
      <c r="L4818" s="124" t="str">
        <f>VLOOKUP(B4818,辅助信息!E:J,6,FALSE)</f>
        <v>联系实际收货人（孙敏13617695006）五冶建设送货单,6份材质书,锈货不收，装货前联系收货人核实到场规格,没提前告知进场规格现场不给予接收</v>
      </c>
      <c r="M4818" s="93">
        <v>45946</v>
      </c>
      <c r="O4818" s="64">
        <f ca="1" t="shared" si="232"/>
        <v>0</v>
      </c>
      <c r="P4818" s="64">
        <f ca="1" t="shared" si="233"/>
        <v>25</v>
      </c>
      <c r="Q4818" s="29" t="str">
        <f>VLOOKUP(B4818,辅助信息!E:M,9,FALSE)</f>
        <v>ZTWM-CDGS-XS-2025-0073-五冶天府-成都怡心湖片区及龙泉驿医院等项目</v>
      </c>
      <c r="R4818" s="29" t="str">
        <f>_xlfn._xlws.FILTER(辅助信息!D:D,辅助信息!E:E=B4818)</f>
        <v>五冶建设龙泉驿一医院配套建设工程</v>
      </c>
    </row>
    <row r="4819" hidden="1" spans="2:18">
      <c r="B4819" s="138" t="s">
        <v>231</v>
      </c>
      <c r="C4819" s="72">
        <v>45952</v>
      </c>
      <c r="D4819" s="122" t="str">
        <f>VLOOKUP(B4819,辅助信息!E:K,7,FALSE)</f>
        <v>JWDDCD2025102100481</v>
      </c>
      <c r="E4819" s="122" t="str">
        <f>VLOOKUP(F4819,辅助信息!A:B,2,FALSE)</f>
        <v>盘螺</v>
      </c>
      <c r="F4819" s="122" t="s">
        <v>41</v>
      </c>
      <c r="G4819" s="123">
        <v>22</v>
      </c>
      <c r="H4819" s="136">
        <v>22</v>
      </c>
      <c r="I4819" s="158" t="str">
        <f>VLOOKUP(B4819,辅助信息!E:I,3,FALSE)</f>
        <v>(五冶建设成都盐道街中学初中部改扩建工程-一标)四川省成都市锦江区春熙路街道盐道街4号（盐道街中学初中部）</v>
      </c>
      <c r="J4819" s="122" t="str">
        <f>VLOOKUP(B4819,辅助信息!E:I,4,FALSE)</f>
        <v>谢鑫</v>
      </c>
      <c r="K4819" s="122">
        <f>VLOOKUP(J4819,辅助信息!H:I,2,FALSE)</f>
        <v>18228465067</v>
      </c>
      <c r="L4819" s="124" t="str">
        <f>VLOOKUP(B4819,辅助信息!E:J,6,FALSE)</f>
        <v>联系实际收货人（易前刚18228465067）五冶建设送货单,6份材质书,锈货不收，装货前联系收货人核实到场规格,没提前告知进场规格现场不给予接收</v>
      </c>
      <c r="M4819" s="93">
        <v>45950</v>
      </c>
      <c r="O4819" s="64">
        <f ca="1" t="shared" si="232"/>
        <v>0</v>
      </c>
      <c r="P4819" s="64">
        <f ca="1" t="shared" si="233"/>
        <v>21</v>
      </c>
      <c r="Q4819" s="29" t="str">
        <f>VLOOKUP(B4819,辅助信息!E:M,9,FALSE)</f>
        <v>ZTWM-CDGS-XS-2025-0073-五冶天府-成都怡心湖片区及龙泉驿医院等项目</v>
      </c>
      <c r="R4819" s="29" t="str">
        <f>_xlfn._xlws.FILTER(辅助信息!D:D,辅助信息!E:E=B4819)</f>
        <v>五冶建设成都盐道街中学初中部改扩建工程</v>
      </c>
    </row>
    <row r="4820" hidden="1" spans="2:18">
      <c r="B4820" s="138" t="s">
        <v>231</v>
      </c>
      <c r="C4820" s="72">
        <v>45952</v>
      </c>
      <c r="D4820" s="122" t="str">
        <f>VLOOKUP(B4820,辅助信息!E:K,7,FALSE)</f>
        <v>JWDDCD2025102100481</v>
      </c>
      <c r="E4820" s="122" t="str">
        <f>VLOOKUP(F4820,辅助信息!A:B,2,FALSE)</f>
        <v>盘螺</v>
      </c>
      <c r="F4820" s="122" t="s">
        <v>26</v>
      </c>
      <c r="G4820" s="123">
        <v>10</v>
      </c>
      <c r="H4820" s="136">
        <v>10</v>
      </c>
      <c r="I4820" s="158" t="str">
        <f>VLOOKUP(B4820,辅助信息!E:I,3,FALSE)</f>
        <v>(五冶建设成都盐道街中学初中部改扩建工程-一标)四川省成都市锦江区春熙路街道盐道街4号（盐道街中学初中部）</v>
      </c>
      <c r="J4820" s="122" t="str">
        <f>VLOOKUP(B4820,辅助信息!E:I,4,FALSE)</f>
        <v>谢鑫</v>
      </c>
      <c r="K4820" s="122">
        <f>VLOOKUP(J4820,辅助信息!H:I,2,FALSE)</f>
        <v>18228465067</v>
      </c>
      <c r="L4820" s="124" t="str">
        <f>VLOOKUP(B4820,辅助信息!E:J,6,FALSE)</f>
        <v>联系实际收货人（易前刚18228465067）五冶建设送货单,6份材质书,锈货不收，装货前联系收货人核实到场规格,没提前告知进场规格现场不给予接收</v>
      </c>
      <c r="M4820" s="93">
        <v>45950</v>
      </c>
      <c r="O4820" s="64">
        <f ca="1" t="shared" si="232"/>
        <v>0</v>
      </c>
      <c r="P4820" s="64">
        <f ca="1" t="shared" si="233"/>
        <v>21</v>
      </c>
      <c r="Q4820" s="29" t="str">
        <f>VLOOKUP(B4820,辅助信息!E:M,9,FALSE)</f>
        <v>ZTWM-CDGS-XS-2025-0073-五冶天府-成都怡心湖片区及龙泉驿医院等项目</v>
      </c>
      <c r="R4820" s="29" t="str">
        <f>_xlfn._xlws.FILTER(辅助信息!D:D,辅助信息!E:E=B4820)</f>
        <v>五冶建设成都盐道街中学初中部改扩建工程</v>
      </c>
    </row>
    <row r="4821" hidden="1" spans="2:18">
      <c r="B4821" s="138" t="s">
        <v>231</v>
      </c>
      <c r="C4821" s="72">
        <v>45952</v>
      </c>
      <c r="D4821" s="122" t="str">
        <f>VLOOKUP(B4821,辅助信息!E:K,7,FALSE)</f>
        <v>JWDDCD2025102100481</v>
      </c>
      <c r="E4821" s="122" t="str">
        <f>VLOOKUP(F4821,辅助信息!A:B,2,FALSE)</f>
        <v>螺纹钢</v>
      </c>
      <c r="F4821" s="122" t="s">
        <v>32</v>
      </c>
      <c r="G4821" s="123">
        <v>2.5</v>
      </c>
      <c r="H4821" s="136">
        <v>2.5</v>
      </c>
      <c r="I4821" s="158" t="str">
        <f>VLOOKUP(B4821,辅助信息!E:I,3,FALSE)</f>
        <v>(五冶建设成都盐道街中学初中部改扩建工程-一标)四川省成都市锦江区春熙路街道盐道街4号（盐道街中学初中部）</v>
      </c>
      <c r="J4821" s="122" t="str">
        <f>VLOOKUP(B4821,辅助信息!E:I,4,FALSE)</f>
        <v>谢鑫</v>
      </c>
      <c r="K4821" s="122">
        <f>VLOOKUP(J4821,辅助信息!H:I,2,FALSE)</f>
        <v>18228465067</v>
      </c>
      <c r="L4821" s="124" t="str">
        <f>VLOOKUP(B4821,辅助信息!E:J,6,FALSE)</f>
        <v>联系实际收货人（易前刚18228465067）五冶建设送货单,6份材质书,锈货不收，装货前联系收货人核实到场规格,没提前告知进场规格现场不给予接收</v>
      </c>
      <c r="M4821" s="93">
        <v>45950</v>
      </c>
      <c r="O4821" s="64">
        <f ca="1" t="shared" si="232"/>
        <v>0</v>
      </c>
      <c r="P4821" s="64">
        <f ca="1" t="shared" si="233"/>
        <v>21</v>
      </c>
      <c r="Q4821" s="29" t="str">
        <f>VLOOKUP(B4821,辅助信息!E:M,9,FALSE)</f>
        <v>ZTWM-CDGS-XS-2025-0073-五冶天府-成都怡心湖片区及龙泉驿医院等项目</v>
      </c>
      <c r="R4821" s="29" t="str">
        <f>_xlfn._xlws.FILTER(辅助信息!D:D,辅助信息!E:E=B4821)</f>
        <v>五冶建设成都盐道街中学初中部改扩建工程</v>
      </c>
    </row>
    <row r="4822" hidden="1" spans="2:18">
      <c r="B4822" s="138" t="s">
        <v>194</v>
      </c>
      <c r="C4822" s="72">
        <v>45951</v>
      </c>
      <c r="D4822" s="122" t="str">
        <f>VLOOKUP(B4822,辅助信息!E:K,7,FALSE)</f>
        <v>JWDD2025071500089</v>
      </c>
      <c r="E4822" s="122" t="str">
        <f>VLOOKUP(F4822,辅助信息!A:B,2,FALSE)</f>
        <v>螺纹钢</v>
      </c>
      <c r="F4822" s="122" t="s">
        <v>27</v>
      </c>
      <c r="G4822" s="123">
        <v>10</v>
      </c>
      <c r="H4822" s="136">
        <f>IF(SUMIFS('[1]2025年已发货'!$E:$E,'[1]2025年已发货'!$F:$F,C4826,'[1]2025年已发货'!$C:$C,F4822,'[1]2025年已发货'!$G:$G,I4822,'[1]2025年已发货'!$H:$H,J4822)=0,"未发货",SUMIFS('[1]2025年已发货'!$E:$E,'[1]2025年已发货'!$F:$F,C4826,'[1]2025年已发货'!$C:$C,F4822,'[1]2025年已发货'!$G:$G,I4822,'[1]2025年已发货'!$H:$H,J4822))</f>
        <v>10</v>
      </c>
      <c r="I4822" s="122" t="str">
        <f>VLOOKUP(B4822,辅助信息!E:I,3,FALSE)</f>
        <v>(宜宾兴港三江新区长江工业园保障性租赁住房建设项目-土建)四川省宜宾市翠屏区永善路南段宜宾市三江新区长江工业园区</v>
      </c>
      <c r="J4822" s="122" t="str">
        <f>VLOOKUP(B4822,辅助信息!E:I,4,FALSE)</f>
        <v>赵元虎</v>
      </c>
      <c r="K4822" s="122">
        <f>VLOOKUP(J4822,辅助信息!H:I,2,FALSE)</f>
        <v>13684167136</v>
      </c>
      <c r="L4822" s="124" t="str">
        <f>VLOOKUP(B4822,辅助信息!E:J,6,FALSE)</f>
        <v>现场要求调度统一联系指定收货人，不单独发司机位置。锈货不收，装货前联系收货人核实到场规格,没提前告知进场规格现场不给予接收</v>
      </c>
      <c r="M4822" s="93">
        <v>45950</v>
      </c>
      <c r="O4822" s="64">
        <f ca="1" t="shared" si="232"/>
        <v>0</v>
      </c>
      <c r="P4822" s="64">
        <f ca="1" t="shared" si="233"/>
        <v>21</v>
      </c>
      <c r="Q4822" s="29" t="str">
        <f>VLOOKUP(B4822,辅助信息!E:M,9,FALSE)</f>
        <v>ZTWM-CDYXGS-XS-2025-0014-宜宾兴港建材-三江新区长江工业园片区保障性租赁住房建设项目</v>
      </c>
      <c r="R4822" s="29" t="str">
        <f>_xlfn._xlws.FILTER(辅助信息!D:D,辅助信息!E:E=B4822)</f>
        <v>宜宾兴港三江新区长江工业园建设项目</v>
      </c>
    </row>
    <row r="4823" hidden="1" spans="2:18">
      <c r="B4823" s="138" t="s">
        <v>194</v>
      </c>
      <c r="C4823" s="72">
        <v>45951</v>
      </c>
      <c r="D4823" s="122" t="str">
        <f>VLOOKUP(B4823,辅助信息!E:K,7,FALSE)</f>
        <v>JWDD2025071500089</v>
      </c>
      <c r="E4823" s="122" t="str">
        <f>VLOOKUP(F4823,辅助信息!A:B,2,FALSE)</f>
        <v>螺纹钢</v>
      </c>
      <c r="F4823" s="122" t="s">
        <v>30</v>
      </c>
      <c r="G4823" s="123">
        <v>25</v>
      </c>
      <c r="H4823" s="136" t="str">
        <f>IF(SUMIFS('[1]2025年已发货'!$E:$E,'[1]2025年已发货'!$F:$F,C4827,'[1]2025年已发货'!$C:$C,F4823,'[1]2025年已发货'!$G:$G,I4823,'[1]2025年已发货'!$H:$H,J4823)=0,"未发货",SUMIFS('[1]2025年已发货'!$E:$E,'[1]2025年已发货'!$F:$F,C4827,'[1]2025年已发货'!$C:$C,F4823,'[1]2025年已发货'!$G:$G,I4823,'[1]2025年已发货'!$H:$H,J4823))</f>
        <v>未发货</v>
      </c>
      <c r="I4823" s="122" t="str">
        <f>VLOOKUP(B4823,辅助信息!E:I,3,FALSE)</f>
        <v>(宜宾兴港三江新区长江工业园保障性租赁住房建设项目-土建)四川省宜宾市翠屏区永善路南段宜宾市三江新区长江工业园区</v>
      </c>
      <c r="J4823" s="122" t="str">
        <f>VLOOKUP(B4823,辅助信息!E:I,4,FALSE)</f>
        <v>赵元虎</v>
      </c>
      <c r="K4823" s="122">
        <f>VLOOKUP(J4823,辅助信息!H:I,2,FALSE)</f>
        <v>13684167136</v>
      </c>
      <c r="L4823" s="124" t="str">
        <f>VLOOKUP(B4823,辅助信息!E:J,6,FALSE)</f>
        <v>现场要求调度统一联系指定收货人，不单独发司机位置。锈货不收，装货前联系收货人核实到场规格,没提前告知进场规格现场不给予接收</v>
      </c>
      <c r="M4823" s="93">
        <v>45950</v>
      </c>
      <c r="O4823" s="64">
        <f ca="1" t="shared" si="232"/>
        <v>0</v>
      </c>
      <c r="P4823" s="64">
        <f ca="1" t="shared" si="233"/>
        <v>21</v>
      </c>
      <c r="Q4823" s="29" t="str">
        <f>VLOOKUP(B4823,辅助信息!E:M,9,FALSE)</f>
        <v>ZTWM-CDYXGS-XS-2025-0014-宜宾兴港建材-三江新区长江工业园片区保障性租赁住房建设项目</v>
      </c>
      <c r="R4823" s="29" t="str">
        <f>_xlfn._xlws.FILTER(辅助信息!D:D,辅助信息!E:E=B4823)</f>
        <v>宜宾兴港三江新区长江工业园建设项目</v>
      </c>
    </row>
    <row r="4824" hidden="1" spans="2:18">
      <c r="B4824" s="138" t="s">
        <v>187</v>
      </c>
      <c r="C4824" s="72">
        <v>45951</v>
      </c>
      <c r="D4824" s="122" t="str">
        <f>VLOOKUP(B4824,辅助信息!E:K,7,FALSE)</f>
        <v>JWDDCD2025072900121</v>
      </c>
      <c r="E4824" s="122" t="str">
        <f>VLOOKUP(F4824,辅助信息!A:B,2,FALSE)</f>
        <v>螺纹钢</v>
      </c>
      <c r="F4824" s="122" t="s">
        <v>82</v>
      </c>
      <c r="G4824" s="123">
        <v>10</v>
      </c>
      <c r="H4824" s="136" t="str">
        <f>IF(SUMIFS('[1]2025年已发货'!$E:$E,'[1]2025年已发货'!$F:$F,C4828,'[1]2025年已发货'!$C:$C,F4824,'[1]2025年已发货'!$G:$G,I4824,'[1]2025年已发货'!$H:$H,J4824)=0,"未发货",SUMIFS('[1]2025年已发货'!$E:$E,'[1]2025年已发货'!$F:$F,C4828,'[1]2025年已发货'!$C:$C,F4824,'[1]2025年已发货'!$G:$G,I4824,'[1]2025年已发货'!$H:$H,J4824))</f>
        <v>未发货</v>
      </c>
      <c r="I4824" s="122" t="str">
        <f>VLOOKUP(B4824,辅助信息!E:I,3,FALSE)</f>
        <v>(乐山市校地共建产教融合基地建设项目一标段)四川省乐山市市中区苏稽镇周山嘴</v>
      </c>
      <c r="J4824" s="122" t="str">
        <f>VLOOKUP(B4824,辅助信息!E:I,4,FALSE)</f>
        <v>范增云</v>
      </c>
      <c r="K4824" s="122">
        <f>VLOOKUP(J4824,辅助信息!H:I,2,FALSE)</f>
        <v>13668153241</v>
      </c>
      <c r="L4824" s="124" t="str">
        <f>VLOOKUP(B4824,辅助信息!E:J,6,FALSE)</f>
        <v>联系实际收货人（范增云13668153241）现场要求炉批号控制2个以下，超2个不给予签收。提前联系到场规格及数量</v>
      </c>
      <c r="M4824" s="93">
        <v>45950</v>
      </c>
      <c r="O4824" s="64">
        <f ca="1" t="shared" si="232"/>
        <v>0</v>
      </c>
      <c r="P4824" s="64">
        <f ca="1" t="shared" si="233"/>
        <v>21</v>
      </c>
      <c r="Q4824" s="29" t="str">
        <f>VLOOKUP(B4824,辅助信息!E:M,9,FALSE)</f>
        <v>ZTWM-CDGS-XS-2025-0125-四川机司-乐山市校地共建产教融合基地配套设施项目施工一标段钢筋采购合同</v>
      </c>
      <c r="R4824" s="29" t="str">
        <f>_xlfn._xlws.FILTER(辅助信息!D:D,辅助信息!E:E=B4824)</f>
        <v>乐山市校地共建产教融合基地建设项目</v>
      </c>
    </row>
    <row r="4825" hidden="1" spans="2:18">
      <c r="B4825" s="138" t="s">
        <v>187</v>
      </c>
      <c r="C4825" s="72">
        <v>45951</v>
      </c>
      <c r="D4825" s="122" t="str">
        <f>VLOOKUP(B4825,辅助信息!E:K,7,FALSE)</f>
        <v>JWDDCD2025072900121</v>
      </c>
      <c r="E4825" s="122" t="str">
        <f>VLOOKUP(F4825,辅助信息!A:B,2,FALSE)</f>
        <v>螺纹钢</v>
      </c>
      <c r="F4825" s="122" t="s">
        <v>22</v>
      </c>
      <c r="G4825" s="123">
        <v>15</v>
      </c>
      <c r="H4825" s="136" t="str">
        <f>IF(SUMIFS('[1]2025年已发货'!$E:$E,'[1]2025年已发货'!$F:$F,C4829,'[1]2025年已发货'!$C:$C,F4825,'[1]2025年已发货'!$G:$G,I4825,'[1]2025年已发货'!$H:$H,J4825)=0,"未发货",SUMIFS('[1]2025年已发货'!$E:$E,'[1]2025年已发货'!$F:$F,C4829,'[1]2025年已发货'!$C:$C,F4825,'[1]2025年已发货'!$G:$G,I4825,'[1]2025年已发货'!$H:$H,J4825))</f>
        <v>未发货</v>
      </c>
      <c r="I4825" s="122" t="str">
        <f>VLOOKUP(B4825,辅助信息!E:I,3,FALSE)</f>
        <v>(乐山市校地共建产教融合基地建设项目一标段)四川省乐山市市中区苏稽镇周山嘴</v>
      </c>
      <c r="J4825" s="122" t="str">
        <f>VLOOKUP(B4825,辅助信息!E:I,4,FALSE)</f>
        <v>范增云</v>
      </c>
      <c r="K4825" s="122">
        <f>VLOOKUP(J4825,辅助信息!H:I,2,FALSE)</f>
        <v>13668153241</v>
      </c>
      <c r="L4825" s="124" t="str">
        <f>VLOOKUP(B4825,辅助信息!E:J,6,FALSE)</f>
        <v>联系实际收货人（范增云13668153241）现场要求炉批号控制2个以下，超2个不给予签收。提前联系到场规格及数量</v>
      </c>
      <c r="M4825" s="93">
        <v>45950</v>
      </c>
      <c r="O4825" s="64">
        <f ca="1" t="shared" si="232"/>
        <v>0</v>
      </c>
      <c r="P4825" s="64">
        <f ca="1" t="shared" si="233"/>
        <v>21</v>
      </c>
      <c r="Q4825" s="29" t="str">
        <f>VLOOKUP(B4825,辅助信息!E:M,9,FALSE)</f>
        <v>ZTWM-CDGS-XS-2025-0125-四川机司-乐山市校地共建产教融合基地配套设施项目施工一标段钢筋采购合同</v>
      </c>
      <c r="R4825" s="29" t="str">
        <f>_xlfn._xlws.FILTER(辅助信息!D:D,辅助信息!E:E=B4825)</f>
        <v>乐山市校地共建产教融合基地建设项目</v>
      </c>
    </row>
    <row r="4826" hidden="1" spans="2:18">
      <c r="B4826" s="138" t="s">
        <v>187</v>
      </c>
      <c r="C4826" s="72">
        <v>45951</v>
      </c>
      <c r="D4826" s="122" t="str">
        <f>VLOOKUP(B4826,辅助信息!E:K,7,FALSE)</f>
        <v>JWDDCD2025072900121</v>
      </c>
      <c r="E4826" s="122" t="str">
        <f>VLOOKUP(F4826,辅助信息!A:B,2,FALSE)</f>
        <v>螺纹钢</v>
      </c>
      <c r="F4826" s="122" t="s">
        <v>142</v>
      </c>
      <c r="G4826" s="123">
        <v>10</v>
      </c>
      <c r="H4826" s="136" t="str">
        <f>IF(SUMIFS('[1]2025年已发货'!$E:$E,'[1]2025年已发货'!$F:$F,C4830,'[1]2025年已发货'!$C:$C,F4826,'[1]2025年已发货'!$G:$G,I4826,'[1]2025年已发货'!$H:$H,J4826)=0,"未发货",SUMIFS('[1]2025年已发货'!$E:$E,'[1]2025年已发货'!$F:$F,C4830,'[1]2025年已发货'!$C:$C,F4826,'[1]2025年已发货'!$G:$G,I4826,'[1]2025年已发货'!$H:$H,J4826))</f>
        <v>未发货</v>
      </c>
      <c r="I4826" s="122" t="str">
        <f>VLOOKUP(B4826,辅助信息!E:I,3,FALSE)</f>
        <v>(乐山市校地共建产教融合基地建设项目一标段)四川省乐山市市中区苏稽镇周山嘴</v>
      </c>
      <c r="J4826" s="122" t="str">
        <f>VLOOKUP(B4826,辅助信息!E:I,4,FALSE)</f>
        <v>范增云</v>
      </c>
      <c r="K4826" s="122">
        <f>VLOOKUP(J4826,辅助信息!H:I,2,FALSE)</f>
        <v>13668153241</v>
      </c>
      <c r="L4826" s="124" t="str">
        <f>VLOOKUP(B4826,辅助信息!E:J,6,FALSE)</f>
        <v>联系实际收货人（范增云13668153241）现场要求炉批号控制2个以下，超2个不给予签收。提前联系到场规格及数量</v>
      </c>
      <c r="M4826" s="93">
        <v>45950</v>
      </c>
      <c r="O4826" s="64">
        <f ca="1" t="shared" si="232"/>
        <v>0</v>
      </c>
      <c r="P4826" s="64">
        <f ca="1" t="shared" si="233"/>
        <v>21</v>
      </c>
      <c r="Q4826" s="29" t="str">
        <f>VLOOKUP(B4826,辅助信息!E:M,9,FALSE)</f>
        <v>ZTWM-CDGS-XS-2025-0125-四川机司-乐山市校地共建产教融合基地配套设施项目施工一标段钢筋采购合同</v>
      </c>
      <c r="R4826" s="29" t="str">
        <f>_xlfn._xlws.FILTER(辅助信息!D:D,辅助信息!E:E=B4826)</f>
        <v>乐山市校地共建产教融合基地建设项目</v>
      </c>
    </row>
    <row r="4827" hidden="1" spans="2:18">
      <c r="B4827" s="138" t="s">
        <v>167</v>
      </c>
      <c r="C4827" s="72">
        <v>45952</v>
      </c>
      <c r="D4827" s="122" t="str">
        <f>VLOOKUP(B4827,辅助信息!E:K,7,FALSE)</f>
        <v>JWDDCD2025102100473</v>
      </c>
      <c r="E4827" s="122" t="str">
        <f>VLOOKUP(F4827,辅助信息!A:B,2,FALSE)</f>
        <v>螺纹钢</v>
      </c>
      <c r="F4827" s="122" t="s">
        <v>19</v>
      </c>
      <c r="G4827" s="123">
        <v>6</v>
      </c>
      <c r="H4827" s="136">
        <f>IF(SUMIFS('[1]2025年已发货'!$E:$E,'[1]2025年已发货'!$F:$F,C4831,'[1]2025年已发货'!$C:$C,F4827,'[1]2025年已发货'!$G:$G,I4827,'[1]2025年已发货'!$H:$H,J4827)=0,"未发货",SUMIFS('[1]2025年已发货'!$E:$E,'[1]2025年已发货'!$F:$F,C4831,'[1]2025年已发货'!$C:$C,F4827,'[1]2025年已发货'!$G:$G,I4827,'[1]2025年已发货'!$H:$H,J4827))</f>
        <v>6</v>
      </c>
      <c r="I4827" s="158" t="str">
        <f>VLOOKUP(B4827,辅助信息!E:I,3,FALSE)</f>
        <v>(五冶建设扩建艺体中学二期工程)四川省成都市双流区光荣路成都艺体中学南200米</v>
      </c>
      <c r="J4827" s="122" t="str">
        <f>VLOOKUP(B4827,辅助信息!E:I,4,FALSE)</f>
        <v>谢序强</v>
      </c>
      <c r="K4827" s="122">
        <f>VLOOKUP(J4827,辅助信息!H:I,2,FALSE)</f>
        <v>13458588232</v>
      </c>
      <c r="L4827" s="124" t="str">
        <f>VLOOKUP(B4827,辅助信息!E:J,6,FALSE)</f>
        <v>联系实际收货人（谢序强13458588232）五冶建设送货单,一式6份材质书,锈货不收，项目名称：扩建艺体中学二期工程，装货前联系收货人核实到场规格,没提前告知进场规格现场不给予接收</v>
      </c>
      <c r="M4827" s="93">
        <v>45950</v>
      </c>
      <c r="O4827" s="64">
        <f ca="1" t="shared" si="232"/>
        <v>0</v>
      </c>
      <c r="P4827" s="64">
        <f ca="1" t="shared" si="233"/>
        <v>21</v>
      </c>
      <c r="Q4827" s="29" t="str">
        <f>VLOOKUP(B4827,辅助信息!E:M,9,FALSE)</f>
        <v>ZTWM-CDGS-XS-2025-0073-五冶天府-成都怡心湖片区及龙泉驿医院等项目</v>
      </c>
      <c r="R4827" s="29" t="str">
        <f>_xlfn._xlws.FILTER(辅助信息!D:D,辅助信息!E:E=B4827)</f>
        <v>五冶建设扩建艺体中学二期工程</v>
      </c>
    </row>
    <row r="4828" hidden="1" spans="2:18">
      <c r="B4828" s="138" t="s">
        <v>167</v>
      </c>
      <c r="C4828" s="72">
        <v>45952</v>
      </c>
      <c r="D4828" s="122" t="str">
        <f>VLOOKUP(B4828,辅助信息!E:K,7,FALSE)</f>
        <v>JWDDCD2025102100473</v>
      </c>
      <c r="E4828" s="122" t="str">
        <f>VLOOKUP(F4828,辅助信息!A:B,2,FALSE)</f>
        <v>螺纹钢</v>
      </c>
      <c r="F4828" s="122" t="s">
        <v>66</v>
      </c>
      <c r="G4828" s="123">
        <v>6</v>
      </c>
      <c r="H4828" s="136">
        <f>IF(SUMIFS('[1]2025年已发货'!$E:$E,'[1]2025年已发货'!$F:$F,C4832,'[1]2025年已发货'!$C:$C,F4828,'[1]2025年已发货'!$G:$G,I4828,'[1]2025年已发货'!$H:$H,J4828)=0,"未发货",SUMIFS('[1]2025年已发货'!$E:$E,'[1]2025年已发货'!$F:$F,C4832,'[1]2025年已发货'!$C:$C,F4828,'[1]2025年已发货'!$G:$G,I4828,'[1]2025年已发货'!$H:$H,J4828))</f>
        <v>6</v>
      </c>
      <c r="I4828" s="158" t="str">
        <f>VLOOKUP(B4828,辅助信息!E:I,3,FALSE)</f>
        <v>(五冶建设扩建艺体中学二期工程)四川省成都市双流区光荣路成都艺体中学南200米</v>
      </c>
      <c r="J4828" s="122" t="str">
        <f>VLOOKUP(B4828,辅助信息!E:I,4,FALSE)</f>
        <v>谢序强</v>
      </c>
      <c r="K4828" s="122">
        <f>VLOOKUP(J4828,辅助信息!H:I,2,FALSE)</f>
        <v>13458588232</v>
      </c>
      <c r="L4828" s="124" t="str">
        <f>VLOOKUP(B4828,辅助信息!E:J,6,FALSE)</f>
        <v>联系实际收货人（谢序强13458588232）五冶建设送货单,一式6份材质书,锈货不收，项目名称：扩建艺体中学二期工程，装货前联系收货人核实到场规格,没提前告知进场规格现场不给予接收</v>
      </c>
      <c r="M4828" s="93">
        <v>45950</v>
      </c>
      <c r="O4828" s="64">
        <f ca="1" t="shared" si="232"/>
        <v>0</v>
      </c>
      <c r="P4828" s="64">
        <f ca="1" t="shared" si="233"/>
        <v>21</v>
      </c>
      <c r="Q4828" s="29" t="str">
        <f>VLOOKUP(B4828,辅助信息!E:M,9,FALSE)</f>
        <v>ZTWM-CDGS-XS-2025-0073-五冶天府-成都怡心湖片区及龙泉驿医院等项目</v>
      </c>
      <c r="R4828" s="29" t="str">
        <f>_xlfn._xlws.FILTER(辅助信息!D:D,辅助信息!E:E=B4828)</f>
        <v>五冶建设扩建艺体中学二期工程</v>
      </c>
    </row>
    <row r="4829" hidden="1" spans="2:18">
      <c r="B4829" s="138" t="s">
        <v>167</v>
      </c>
      <c r="C4829" s="72">
        <v>45952</v>
      </c>
      <c r="D4829" s="122" t="str">
        <f>VLOOKUP(B4829,辅助信息!E:K,7,FALSE)</f>
        <v>JWDDCD2025102100473</v>
      </c>
      <c r="E4829" s="122" t="str">
        <f>VLOOKUP(F4829,辅助信息!A:B,2,FALSE)</f>
        <v>螺纹钢</v>
      </c>
      <c r="F4829" s="122" t="s">
        <v>82</v>
      </c>
      <c r="G4829" s="123">
        <v>8</v>
      </c>
      <c r="H4829" s="136">
        <f>IF(SUMIFS('[1]2025年已发货'!$E:$E,'[1]2025年已发货'!$F:$F,C4833,'[1]2025年已发货'!$C:$C,F4829,'[1]2025年已发货'!$G:$G,I4829,'[1]2025年已发货'!$H:$H,J4829)=0,"未发货",SUMIFS('[1]2025年已发货'!$E:$E,'[1]2025年已发货'!$F:$F,C4833,'[1]2025年已发货'!$C:$C,F4829,'[1]2025年已发货'!$G:$G,I4829,'[1]2025年已发货'!$H:$H,J4829))</f>
        <v>8</v>
      </c>
      <c r="I4829" s="158" t="str">
        <f>VLOOKUP(B4829,辅助信息!E:I,3,FALSE)</f>
        <v>(五冶建设扩建艺体中学二期工程)四川省成都市双流区光荣路成都艺体中学南200米</v>
      </c>
      <c r="J4829" s="122" t="str">
        <f>VLOOKUP(B4829,辅助信息!E:I,4,FALSE)</f>
        <v>谢序强</v>
      </c>
      <c r="K4829" s="122">
        <f>VLOOKUP(J4829,辅助信息!H:I,2,FALSE)</f>
        <v>13458588232</v>
      </c>
      <c r="L4829" s="124" t="str">
        <f>VLOOKUP(B4829,辅助信息!E:J,6,FALSE)</f>
        <v>联系实际收货人（谢序强13458588232）五冶建设送货单,一式6份材质书,锈货不收，项目名称：扩建艺体中学二期工程，装货前联系收货人核实到场规格,没提前告知进场规格现场不给予接收</v>
      </c>
      <c r="M4829" s="93">
        <v>45950</v>
      </c>
      <c r="O4829" s="64">
        <f ca="1" t="shared" si="232"/>
        <v>0</v>
      </c>
      <c r="P4829" s="64">
        <f ca="1" t="shared" si="233"/>
        <v>21</v>
      </c>
      <c r="Q4829" s="29" t="str">
        <f>VLOOKUP(B4829,辅助信息!E:M,9,FALSE)</f>
        <v>ZTWM-CDGS-XS-2025-0073-五冶天府-成都怡心湖片区及龙泉驿医院等项目</v>
      </c>
      <c r="R4829" s="29" t="str">
        <f>_xlfn._xlws.FILTER(辅助信息!D:D,辅助信息!E:E=B4829)</f>
        <v>五冶建设扩建艺体中学二期工程</v>
      </c>
    </row>
    <row r="4830" hidden="1" spans="2:18">
      <c r="B4830" s="138" t="s">
        <v>167</v>
      </c>
      <c r="C4830" s="72">
        <v>45952</v>
      </c>
      <c r="D4830" s="122" t="str">
        <f>VLOOKUP(B4830,辅助信息!E:K,7,FALSE)</f>
        <v>JWDDCD2025102100473</v>
      </c>
      <c r="E4830" s="122" t="str">
        <f>VLOOKUP(F4830,辅助信息!A:B,2,FALSE)</f>
        <v>螺纹钢</v>
      </c>
      <c r="F4830" s="122" t="s">
        <v>45</v>
      </c>
      <c r="G4830" s="123">
        <v>8</v>
      </c>
      <c r="H4830" s="136">
        <f>IF(SUMIFS('[1]2025年已发货'!$E:$E,'[1]2025年已发货'!$F:$F,C4834,'[1]2025年已发货'!$C:$C,F4830,'[1]2025年已发货'!$G:$G,I4830,'[1]2025年已发货'!$H:$H,J4830)=0,"未发货",SUMIFS('[1]2025年已发货'!$E:$E,'[1]2025年已发货'!$F:$F,C4834,'[1]2025年已发货'!$C:$C,F4830,'[1]2025年已发货'!$G:$G,I4830,'[1]2025年已发货'!$H:$H,J4830))</f>
        <v>8</v>
      </c>
      <c r="I4830" s="158" t="str">
        <f>VLOOKUP(B4830,辅助信息!E:I,3,FALSE)</f>
        <v>(五冶建设扩建艺体中学二期工程)四川省成都市双流区光荣路成都艺体中学南200米</v>
      </c>
      <c r="J4830" s="122" t="str">
        <f>VLOOKUP(B4830,辅助信息!E:I,4,FALSE)</f>
        <v>谢序强</v>
      </c>
      <c r="K4830" s="122">
        <f>VLOOKUP(J4830,辅助信息!H:I,2,FALSE)</f>
        <v>13458588232</v>
      </c>
      <c r="L4830" s="124" t="str">
        <f>VLOOKUP(B4830,辅助信息!E:J,6,FALSE)</f>
        <v>联系实际收货人（谢序强13458588232）五冶建设送货单,一式6份材质书,锈货不收，项目名称：扩建艺体中学二期工程，装货前联系收货人核实到场规格,没提前告知进场规格现场不给予接收</v>
      </c>
      <c r="M4830" s="93">
        <v>45950</v>
      </c>
      <c r="O4830" s="64">
        <f ca="1" t="shared" si="232"/>
        <v>0</v>
      </c>
      <c r="P4830" s="64">
        <f ca="1" t="shared" si="233"/>
        <v>21</v>
      </c>
      <c r="Q4830" s="29" t="str">
        <f>VLOOKUP(B4830,辅助信息!E:M,9,FALSE)</f>
        <v>ZTWM-CDGS-XS-2025-0073-五冶天府-成都怡心湖片区及龙泉驿医院等项目</v>
      </c>
      <c r="R4830" s="29" t="str">
        <f>_xlfn._xlws.FILTER(辅助信息!D:D,辅助信息!E:E=B4830)</f>
        <v>五冶建设扩建艺体中学二期工程</v>
      </c>
    </row>
    <row r="4831" hidden="1" spans="2:18">
      <c r="B4831" s="138" t="s">
        <v>167</v>
      </c>
      <c r="C4831" s="72">
        <v>45952</v>
      </c>
      <c r="D4831" s="122" t="str">
        <f>VLOOKUP(B4831,辅助信息!E:K,7,FALSE)</f>
        <v>JWDDCD2025102100473</v>
      </c>
      <c r="E4831" s="122" t="str">
        <f>VLOOKUP(F4831,辅助信息!A:B,2,FALSE)</f>
        <v>螺纹钢</v>
      </c>
      <c r="F4831" s="122" t="s">
        <v>21</v>
      </c>
      <c r="G4831" s="123">
        <v>3</v>
      </c>
      <c r="H4831" s="136">
        <f>IF(SUMIFS('[1]2025年已发货'!$E:$E,'[1]2025年已发货'!$F:$F,C4835,'[1]2025年已发货'!$C:$C,F4831,'[1]2025年已发货'!$G:$G,I4831,'[1]2025年已发货'!$H:$H,J4831)=0,"未发货",SUMIFS('[1]2025年已发货'!$E:$E,'[1]2025年已发货'!$F:$F,C4835,'[1]2025年已发货'!$C:$C,F4831,'[1]2025年已发货'!$G:$G,I4831,'[1]2025年已发货'!$H:$H,J4831))</f>
        <v>3</v>
      </c>
      <c r="I4831" s="158" t="str">
        <f>VLOOKUP(B4831,辅助信息!E:I,3,FALSE)</f>
        <v>(五冶建设扩建艺体中学二期工程)四川省成都市双流区光荣路成都艺体中学南200米</v>
      </c>
      <c r="J4831" s="122" t="str">
        <f>VLOOKUP(B4831,辅助信息!E:I,4,FALSE)</f>
        <v>谢序强</v>
      </c>
      <c r="K4831" s="122">
        <f>VLOOKUP(J4831,辅助信息!H:I,2,FALSE)</f>
        <v>13458588232</v>
      </c>
      <c r="L4831" s="124" t="str">
        <f>VLOOKUP(B4831,辅助信息!E:J,6,FALSE)</f>
        <v>联系实际收货人（谢序强13458588232）五冶建设送货单,一式6份材质书,锈货不收，项目名称：扩建艺体中学二期工程，装货前联系收货人核实到场规格,没提前告知进场规格现场不给予接收</v>
      </c>
      <c r="M4831" s="93">
        <v>45950</v>
      </c>
      <c r="O4831" s="64">
        <f ca="1" t="shared" si="232"/>
        <v>0</v>
      </c>
      <c r="P4831" s="64">
        <f ca="1" t="shared" si="233"/>
        <v>21</v>
      </c>
      <c r="Q4831" s="29" t="str">
        <f>VLOOKUP(B4831,辅助信息!E:M,9,FALSE)</f>
        <v>ZTWM-CDGS-XS-2025-0073-五冶天府-成都怡心湖片区及龙泉驿医院等项目</v>
      </c>
      <c r="R4831" s="29" t="str">
        <f>_xlfn._xlws.FILTER(辅助信息!D:D,辅助信息!E:E=B4831)</f>
        <v>五冶建设扩建艺体中学二期工程</v>
      </c>
    </row>
    <row r="4832" hidden="1" spans="2:18">
      <c r="B4832" s="138" t="s">
        <v>167</v>
      </c>
      <c r="C4832" s="72">
        <v>45952</v>
      </c>
      <c r="D4832" s="122" t="str">
        <f>VLOOKUP(B4832,辅助信息!E:K,7,FALSE)</f>
        <v>JWDDCD2025102100473</v>
      </c>
      <c r="E4832" s="122" t="str">
        <f>VLOOKUP(F4832,辅助信息!A:B,2,FALSE)</f>
        <v>螺纹钢</v>
      </c>
      <c r="F4832" s="122" t="s">
        <v>58</v>
      </c>
      <c r="G4832" s="123">
        <v>3</v>
      </c>
      <c r="H4832" s="136">
        <f>IF(SUMIFS('[1]2025年已发货'!$E:$E,'[1]2025年已发货'!$F:$F,C4836,'[1]2025年已发货'!$C:$C,F4832,'[1]2025年已发货'!$G:$G,I4832,'[1]2025年已发货'!$H:$H,J4832)=0,"未发货",SUMIFS('[1]2025年已发货'!$E:$E,'[1]2025年已发货'!$F:$F,C4836,'[1]2025年已发货'!$C:$C,F4832,'[1]2025年已发货'!$G:$G,I4832,'[1]2025年已发货'!$H:$H,J4832))</f>
        <v>3</v>
      </c>
      <c r="I4832" s="158" t="str">
        <f>VLOOKUP(B4832,辅助信息!E:I,3,FALSE)</f>
        <v>(五冶建设扩建艺体中学二期工程)四川省成都市双流区光荣路成都艺体中学南200米</v>
      </c>
      <c r="J4832" s="122" t="str">
        <f>VLOOKUP(B4832,辅助信息!E:I,4,FALSE)</f>
        <v>谢序强</v>
      </c>
      <c r="K4832" s="122">
        <f>VLOOKUP(J4832,辅助信息!H:I,2,FALSE)</f>
        <v>13458588232</v>
      </c>
      <c r="L4832" s="124" t="str">
        <f>VLOOKUP(B4832,辅助信息!E:J,6,FALSE)</f>
        <v>联系实际收货人（谢序强13458588232）五冶建设送货单,一式6份材质书,锈货不收，项目名称：扩建艺体中学二期工程，装货前联系收货人核实到场规格,没提前告知进场规格现场不给予接收</v>
      </c>
      <c r="M4832" s="93">
        <v>45950</v>
      </c>
      <c r="O4832" s="64">
        <f ca="1">IF(OR(M4832="",N4832&lt;&gt;""),"",MAX(M4832-TODAY(),0))</f>
        <v>0</v>
      </c>
      <c r="P4832" s="64">
        <f ca="1">IF(M4832="","",IF(N4832&lt;&gt;"",MAX(N4832-M4832,0),IF(TODAY()&gt;M4832,TODAY()-M4832,0)))</f>
        <v>21</v>
      </c>
      <c r="Q4832" s="29" t="str">
        <f>VLOOKUP(B4832,辅助信息!E:M,9,FALSE)</f>
        <v>ZTWM-CDGS-XS-2025-0073-五冶天府-成都怡心湖片区及龙泉驿医院等项目</v>
      </c>
      <c r="R4832" s="29" t="str">
        <f>_xlfn._xlws.FILTER(辅助信息!D:D,辅助信息!E:E=B4832)</f>
        <v>五冶建设扩建艺体中学二期工程</v>
      </c>
    </row>
    <row r="4833" hidden="1" spans="2:18">
      <c r="B4833" s="138" t="s">
        <v>167</v>
      </c>
      <c r="C4833" s="72">
        <v>45952</v>
      </c>
      <c r="D4833" s="122" t="str">
        <f>VLOOKUP(B4833,辅助信息!E:K,7,FALSE)</f>
        <v>JWDDCD2025102100473</v>
      </c>
      <c r="E4833" s="122" t="str">
        <f>VLOOKUP(F4833,辅助信息!A:B,2,FALSE)</f>
        <v>螺纹钢</v>
      </c>
      <c r="F4833" s="122" t="s">
        <v>46</v>
      </c>
      <c r="G4833" s="123">
        <v>11</v>
      </c>
      <c r="H4833" s="136">
        <f>IF(SUMIFS('[1]2025年已发货'!$E:$E,'[1]2025年已发货'!$F:$F,C4837,'[1]2025年已发货'!$C:$C,F4833,'[1]2025年已发货'!$G:$G,I4833,'[1]2025年已发货'!$H:$H,J4833)=0,"未发货",SUMIFS('[1]2025年已发货'!$E:$E,'[1]2025年已发货'!$F:$F,C4837,'[1]2025年已发货'!$C:$C,F4833,'[1]2025年已发货'!$G:$G,I4833,'[1]2025年已发货'!$H:$H,J4833))</f>
        <v>11</v>
      </c>
      <c r="I4833" s="158" t="str">
        <f>VLOOKUP(B4833,辅助信息!E:I,3,FALSE)</f>
        <v>(五冶建设扩建艺体中学二期工程)四川省成都市双流区光荣路成都艺体中学南200米</v>
      </c>
      <c r="J4833" s="122" t="str">
        <f>VLOOKUP(B4833,辅助信息!E:I,4,FALSE)</f>
        <v>谢序强</v>
      </c>
      <c r="K4833" s="122">
        <f>VLOOKUP(J4833,辅助信息!H:I,2,FALSE)</f>
        <v>13458588232</v>
      </c>
      <c r="L4833" s="124" t="str">
        <f>VLOOKUP(B4833,辅助信息!E:J,6,FALSE)</f>
        <v>联系实际收货人（谢序强13458588232）五冶建设送货单,一式6份材质书,锈货不收，项目名称：扩建艺体中学二期工程，装货前联系收货人核实到场规格,没提前告知进场规格现场不给予接收</v>
      </c>
      <c r="M4833" s="93">
        <v>45950</v>
      </c>
      <c r="O4833" s="64">
        <f ca="1">IF(OR(M4833="",N4833&lt;&gt;""),"",MAX(M4833-TODAY(),0))</f>
        <v>0</v>
      </c>
      <c r="P4833" s="64">
        <f ca="1">IF(M4833="","",IF(N4833&lt;&gt;"",MAX(N4833-M4833,0),IF(TODAY()&gt;M4833,TODAY()-M4833,0)))</f>
        <v>21</v>
      </c>
      <c r="Q4833" s="29" t="str">
        <f>VLOOKUP(B4833,辅助信息!E:M,9,FALSE)</f>
        <v>ZTWM-CDGS-XS-2025-0073-五冶天府-成都怡心湖片区及龙泉驿医院等项目</v>
      </c>
      <c r="R4833" s="29" t="str">
        <f>_xlfn._xlws.FILTER(辅助信息!D:D,辅助信息!E:E=B4833)</f>
        <v>五冶建设扩建艺体中学二期工程</v>
      </c>
    </row>
    <row r="4834" hidden="1" spans="2:18">
      <c r="B4834" s="138" t="s">
        <v>167</v>
      </c>
      <c r="C4834" s="72">
        <v>45952</v>
      </c>
      <c r="D4834" s="122" t="str">
        <f>VLOOKUP(B4834,辅助信息!E:K,7,FALSE)</f>
        <v>JWDDCD2025102100473</v>
      </c>
      <c r="E4834" s="122" t="str">
        <f>VLOOKUP(F4834,辅助信息!A:B,2,FALSE)</f>
        <v>螺纹钢</v>
      </c>
      <c r="F4834" s="122" t="s">
        <v>22</v>
      </c>
      <c r="G4834" s="123">
        <v>46</v>
      </c>
      <c r="H4834" s="136">
        <f>IF(SUMIFS('[1]2025年已发货'!$E:$E,'[1]2025年已发货'!$F:$F,C4838,'[1]2025年已发货'!$C:$C,F4834,'[1]2025年已发货'!$G:$G,I4834,'[1]2025年已发货'!$H:$H,J4834)=0,"未发货",SUMIFS('[1]2025年已发货'!$E:$E,'[1]2025年已发货'!$F:$F,C4838,'[1]2025年已发货'!$C:$C,F4834,'[1]2025年已发货'!$G:$G,I4834,'[1]2025年已发货'!$H:$H,J4834))</f>
        <v>46</v>
      </c>
      <c r="I4834" s="158" t="str">
        <f>VLOOKUP(B4834,辅助信息!E:I,3,FALSE)</f>
        <v>(五冶建设扩建艺体中学二期工程)四川省成都市双流区光荣路成都艺体中学南200米</v>
      </c>
      <c r="J4834" s="122" t="str">
        <f>VLOOKUP(B4834,辅助信息!E:I,4,FALSE)</f>
        <v>谢序强</v>
      </c>
      <c r="K4834" s="122">
        <f>VLOOKUP(J4834,辅助信息!H:I,2,FALSE)</f>
        <v>13458588232</v>
      </c>
      <c r="L4834" s="124" t="str">
        <f>VLOOKUP(B4834,辅助信息!E:J,6,FALSE)</f>
        <v>联系实际收货人（谢序强13458588232）五冶建设送货单,一式6份材质书,锈货不收，项目名称：扩建艺体中学二期工程，装货前联系收货人核实到场规格,没提前告知进场规格现场不给予接收</v>
      </c>
      <c r="M4834" s="93">
        <v>45950</v>
      </c>
      <c r="O4834" s="64">
        <f ca="1">IF(OR(M4834="",N4834&lt;&gt;""),"",MAX(M4834-TODAY(),0))</f>
        <v>0</v>
      </c>
      <c r="P4834" s="64">
        <f ca="1">IF(M4834="","",IF(N4834&lt;&gt;"",MAX(N4834-M4834,0),IF(TODAY()&gt;M4834,TODAY()-M4834,0)))</f>
        <v>21</v>
      </c>
      <c r="Q4834" s="29" t="str">
        <f>VLOOKUP(B4834,辅助信息!E:M,9,FALSE)</f>
        <v>ZTWM-CDGS-XS-2025-0073-五冶天府-成都怡心湖片区及龙泉驿医院等项目</v>
      </c>
      <c r="R4834" s="29" t="str">
        <f>_xlfn._xlws.FILTER(辅助信息!D:D,辅助信息!E:E=B4834)</f>
        <v>五冶建设扩建艺体中学二期工程</v>
      </c>
    </row>
    <row r="4835" hidden="1" spans="2:18">
      <c r="B4835" s="138" t="s">
        <v>167</v>
      </c>
      <c r="C4835" s="72">
        <v>45952</v>
      </c>
      <c r="D4835" s="122" t="str">
        <f>VLOOKUP(B4835,辅助信息!E:K,7,FALSE)</f>
        <v>JWDDCD2025102100473</v>
      </c>
      <c r="E4835" s="122" t="str">
        <f>VLOOKUP(F4835,辅助信息!A:B,2,FALSE)</f>
        <v>螺纹钢</v>
      </c>
      <c r="F4835" s="122" t="s">
        <v>181</v>
      </c>
      <c r="G4835" s="123">
        <v>8</v>
      </c>
      <c r="H4835" s="136">
        <f>IF(SUMIFS('[1]2025年已发货'!$E:$E,'[1]2025年已发货'!$F:$F,C4839,'[1]2025年已发货'!$C:$C,F4835,'[1]2025年已发货'!$G:$G,I4835,'[1]2025年已发货'!$H:$H,J4835)=0,"未发货",SUMIFS('[1]2025年已发货'!$E:$E,'[1]2025年已发货'!$F:$F,C4839,'[1]2025年已发货'!$C:$C,F4835,'[1]2025年已发货'!$G:$G,I4835,'[1]2025年已发货'!$H:$H,J4835))</f>
        <v>8</v>
      </c>
      <c r="I4835" s="158" t="str">
        <f>VLOOKUP(B4835,辅助信息!E:I,3,FALSE)</f>
        <v>(五冶建设扩建艺体中学二期工程)四川省成都市双流区光荣路成都艺体中学南200米</v>
      </c>
      <c r="J4835" s="122" t="str">
        <f>VLOOKUP(B4835,辅助信息!E:I,4,FALSE)</f>
        <v>谢序强</v>
      </c>
      <c r="K4835" s="122">
        <f>VLOOKUP(J4835,辅助信息!H:I,2,FALSE)</f>
        <v>13458588232</v>
      </c>
      <c r="L4835" s="124" t="str">
        <f>VLOOKUP(B4835,辅助信息!E:J,6,FALSE)</f>
        <v>联系实际收货人（谢序强13458588232）五冶建设送货单,一式6份材质书,锈货不收，项目名称：扩建艺体中学二期工程，装货前联系收货人核实到场规格,没提前告知进场规格现场不给予接收</v>
      </c>
      <c r="M4835" s="93">
        <v>45950</v>
      </c>
      <c r="O4835" s="64">
        <f ca="1">IF(OR(M4835="",N4835&lt;&gt;""),"",MAX(M4835-TODAY(),0))</f>
        <v>0</v>
      </c>
      <c r="P4835" s="64">
        <f ca="1">IF(M4835="","",IF(N4835&lt;&gt;"",MAX(N4835-M4835,0),IF(TODAY()&gt;M4835,TODAY()-M4835,0)))</f>
        <v>21</v>
      </c>
      <c r="Q4835" s="29" t="str">
        <f>VLOOKUP(B4835,辅助信息!E:M,9,FALSE)</f>
        <v>ZTWM-CDGS-XS-2025-0073-五冶天府-成都怡心湖片区及龙泉驿医院等项目</v>
      </c>
      <c r="R4835" s="29" t="str">
        <f>_xlfn._xlws.FILTER(辅助信息!D:D,辅助信息!E:E=B4835)</f>
        <v>五冶建设扩建艺体中学二期工程</v>
      </c>
    </row>
    <row r="4836" hidden="1" spans="2:18">
      <c r="B4836" s="138" t="s">
        <v>167</v>
      </c>
      <c r="C4836" s="72">
        <v>45952</v>
      </c>
      <c r="D4836" s="122" t="str">
        <f>VLOOKUP(B4836,辅助信息!E:K,7,FALSE)</f>
        <v>JWDDCD2025102100473</v>
      </c>
      <c r="E4836" s="122" t="str">
        <f>VLOOKUP(F4836,辅助信息!A:B,2,FALSE)</f>
        <v>螺纹钢</v>
      </c>
      <c r="F4836" s="122" t="s">
        <v>182</v>
      </c>
      <c r="G4836" s="123">
        <v>6</v>
      </c>
      <c r="H4836" s="136">
        <f>IF(SUMIFS('[1]2025年已发货'!$E:$E,'[1]2025年已发货'!$F:$F,C4840,'[1]2025年已发货'!$C:$C,F4836,'[1]2025年已发货'!$G:$G,I4836,'[1]2025年已发货'!$H:$H,J4836)=0,"未发货",SUMIFS('[1]2025年已发货'!$E:$E,'[1]2025年已发货'!$F:$F,C4840,'[1]2025年已发货'!$C:$C,F4836,'[1]2025年已发货'!$G:$G,I4836,'[1]2025年已发货'!$H:$H,J4836))</f>
        <v>6</v>
      </c>
      <c r="I4836" s="158" t="str">
        <f>VLOOKUP(B4836,辅助信息!E:I,3,FALSE)</f>
        <v>(五冶建设扩建艺体中学二期工程)四川省成都市双流区光荣路成都艺体中学南200米</v>
      </c>
      <c r="J4836" s="122" t="str">
        <f>VLOOKUP(B4836,辅助信息!E:I,4,FALSE)</f>
        <v>谢序强</v>
      </c>
      <c r="K4836" s="122">
        <f>VLOOKUP(J4836,辅助信息!H:I,2,FALSE)</f>
        <v>13458588232</v>
      </c>
      <c r="L4836" s="124" t="str">
        <f>VLOOKUP(B4836,辅助信息!E:J,6,FALSE)</f>
        <v>联系实际收货人（谢序强13458588232）五冶建设送货单,一式6份材质书,锈货不收，项目名称：扩建艺体中学二期工程，装货前联系收货人核实到场规格,没提前告知进场规格现场不给予接收</v>
      </c>
      <c r="M4836" s="93">
        <v>45950</v>
      </c>
      <c r="O4836" s="64">
        <f ca="1" t="shared" ref="O4832:O4899" si="234">IF(OR(M4836="",N4836&lt;&gt;""),"",MAX(M4836-TODAY(),0))</f>
        <v>0</v>
      </c>
      <c r="P4836" s="64">
        <f ca="1" t="shared" ref="P4832:P4899" si="235">IF(M4836="","",IF(N4836&lt;&gt;"",MAX(N4836-M4836,0),IF(TODAY()&gt;M4836,TODAY()-M4836,0)))</f>
        <v>21</v>
      </c>
      <c r="Q4836" s="29" t="str">
        <f>VLOOKUP(B4836,辅助信息!E:M,9,FALSE)</f>
        <v>ZTWM-CDGS-XS-2025-0073-五冶天府-成都怡心湖片区及龙泉驿医院等项目</v>
      </c>
      <c r="R4836" s="29" t="str">
        <f>_xlfn._xlws.FILTER(辅助信息!D:D,辅助信息!E:E=B4836)</f>
        <v>五冶建设扩建艺体中学二期工程</v>
      </c>
    </row>
    <row r="4837" hidden="1" spans="2:18">
      <c r="B4837" s="137" t="s">
        <v>229</v>
      </c>
      <c r="C4837" s="72">
        <v>45952</v>
      </c>
      <c r="D4837" s="40" t="str">
        <f>VLOOKUP(B4837,辅助信息!E:K,7,FALSE)</f>
        <v>JWDDCD2025092400212</v>
      </c>
      <c r="E4837" s="40" t="str">
        <f>VLOOKUP(F4837,辅助信息!A:B,2,FALSE)</f>
        <v>高线</v>
      </c>
      <c r="F4837" s="40" t="s">
        <v>57</v>
      </c>
      <c r="G4837" s="36">
        <v>2</v>
      </c>
      <c r="H4837" s="136" t="str">
        <f>IF(SUMIFS('[1]2025年已发货'!$E:$E,'[1]2025年已发货'!$F:$F,C4841,'[1]2025年已发货'!$C:$C,F4837,'[1]2025年已发货'!$G:$G,I4837,'[1]2025年已发货'!$H:$H,J4837)=0,"未发货",SUMIFS('[1]2025年已发货'!$E:$E,'[1]2025年已发货'!$F:$F,C4841,'[1]2025年已发货'!$C:$C,F4837,'[1]2025年已发货'!$G:$G,I4837,'[1]2025年已发货'!$H:$H,J4837))</f>
        <v>未发货</v>
      </c>
      <c r="I4837" s="39" t="str">
        <f>VLOOKUP(B4837,辅助信息!E:I,3,FALSE)</f>
        <v>(五冶钢构龙泉东洪片区85亩住宅、商业及配套工程项目三标段)成都市龙泉驿外东洪路地铁2号线惠王陵地铁C口</v>
      </c>
      <c r="J4837" s="40" t="str">
        <f>VLOOKUP(B4837,辅助信息!E:I,4,FALSE)</f>
        <v>王军宝</v>
      </c>
      <c r="K4837" s="40">
        <f>VLOOKUP(J4837,辅助信息!H:I,2,FALSE)</f>
        <v>13889142392</v>
      </c>
      <c r="L4837" s="111">
        <f>VLOOKUP(B4837,辅助信息!E:J,6,FALSE)</f>
        <v>0</v>
      </c>
      <c r="M4837" s="93">
        <v>45950</v>
      </c>
      <c r="O4837" s="64">
        <f ca="1" t="shared" si="234"/>
        <v>0</v>
      </c>
      <c r="P4837" s="64">
        <f ca="1" t="shared" si="235"/>
        <v>21</v>
      </c>
      <c r="Q4837" s="29" t="str">
        <f>VLOOKUP(B4837,辅助信息!E:M,9,FALSE)</f>
        <v>ZTWM-CDGS-XS-2025-0156-五冶钢构-2025年九月第一批次钢筋采购合同(三圣乡项目)-中铁物贸成都公司</v>
      </c>
      <c r="R4837" s="29" t="str">
        <f>_xlfn._xlws.FILTER(辅助信息!D:D,辅助信息!E:E=B4837)</f>
        <v>五冶钢构龙泉东洪片区(70亩、85亩)住宅、商业及配套工程项目</v>
      </c>
    </row>
    <row r="4838" hidden="1" spans="2:18">
      <c r="B4838" s="137" t="s">
        <v>229</v>
      </c>
      <c r="C4838" s="72">
        <v>45952</v>
      </c>
      <c r="D4838" s="40" t="str">
        <f>VLOOKUP(B4838,辅助信息!E:K,7,FALSE)</f>
        <v>JWDDCD2025092400212</v>
      </c>
      <c r="E4838" s="40" t="str">
        <f>VLOOKUP(F4838,辅助信息!A:B,2,FALSE)</f>
        <v>高线</v>
      </c>
      <c r="F4838" s="40" t="s">
        <v>53</v>
      </c>
      <c r="G4838" s="36">
        <v>2</v>
      </c>
      <c r="H4838" s="136" t="str">
        <f>IF(SUMIFS('[1]2025年已发货'!$E:$E,'[1]2025年已发货'!$F:$F,C4842,'[1]2025年已发货'!$C:$C,F4838,'[1]2025年已发货'!$G:$G,I4838,'[1]2025年已发货'!$H:$H,J4838)=0,"未发货",SUMIFS('[1]2025年已发货'!$E:$E,'[1]2025年已发货'!$F:$F,C4842,'[1]2025年已发货'!$C:$C,F4838,'[1]2025年已发货'!$G:$G,I4838,'[1]2025年已发货'!$H:$H,J4838))</f>
        <v>未发货</v>
      </c>
      <c r="I4838" s="39" t="str">
        <f>VLOOKUP(B4838,辅助信息!E:I,3,FALSE)</f>
        <v>(五冶钢构龙泉东洪片区85亩住宅、商业及配套工程项目三标段)成都市龙泉驿外东洪路地铁2号线惠王陵地铁C口</v>
      </c>
      <c r="J4838" s="40" t="str">
        <f>VLOOKUP(B4838,辅助信息!E:I,4,FALSE)</f>
        <v>王军宝</v>
      </c>
      <c r="K4838" s="40">
        <f>VLOOKUP(J4838,辅助信息!H:I,2,FALSE)</f>
        <v>13889142392</v>
      </c>
      <c r="L4838" s="111">
        <f>VLOOKUP(B4838,辅助信息!E:J,6,FALSE)</f>
        <v>0</v>
      </c>
      <c r="M4838" s="93">
        <v>45950</v>
      </c>
      <c r="O4838" s="64">
        <f ca="1" t="shared" si="234"/>
        <v>0</v>
      </c>
      <c r="P4838" s="64">
        <f ca="1" t="shared" si="235"/>
        <v>21</v>
      </c>
      <c r="Q4838" s="29" t="str">
        <f>VLOOKUP(B4838,辅助信息!E:M,9,FALSE)</f>
        <v>ZTWM-CDGS-XS-2025-0156-五冶钢构-2025年九月第一批次钢筋采购合同(三圣乡项目)-中铁物贸成都公司</v>
      </c>
      <c r="R4838" s="29" t="str">
        <f>_xlfn._xlws.FILTER(辅助信息!D:D,辅助信息!E:E=B4838)</f>
        <v>五冶钢构龙泉东洪片区(70亩、85亩)住宅、商业及配套工程项目</v>
      </c>
    </row>
    <row r="4839" hidden="1" spans="2:18">
      <c r="B4839" s="137" t="s">
        <v>229</v>
      </c>
      <c r="C4839" s="72">
        <v>45952</v>
      </c>
      <c r="D4839" s="40" t="str">
        <f>VLOOKUP(B4839,辅助信息!E:K,7,FALSE)</f>
        <v>JWDDCD2025092400212</v>
      </c>
      <c r="E4839" s="40" t="str">
        <f>VLOOKUP(F4839,辅助信息!A:B,2,FALSE)</f>
        <v>盘螺</v>
      </c>
      <c r="F4839" s="40" t="s">
        <v>49</v>
      </c>
      <c r="G4839" s="36">
        <v>2</v>
      </c>
      <c r="H4839" s="136" t="str">
        <f>IF(SUMIFS('[1]2025年已发货'!$E:$E,'[1]2025年已发货'!$F:$F,C4843,'[1]2025年已发货'!$C:$C,F4839,'[1]2025年已发货'!$G:$G,I4839,'[1]2025年已发货'!$H:$H,J4839)=0,"未发货",SUMIFS('[1]2025年已发货'!$E:$E,'[1]2025年已发货'!$F:$F,C4843,'[1]2025年已发货'!$C:$C,F4839,'[1]2025年已发货'!$G:$G,I4839,'[1]2025年已发货'!$H:$H,J4839))</f>
        <v>未发货</v>
      </c>
      <c r="I4839" s="39" t="str">
        <f>VLOOKUP(B4839,辅助信息!E:I,3,FALSE)</f>
        <v>(五冶钢构龙泉东洪片区85亩住宅、商业及配套工程项目三标段)成都市龙泉驿外东洪路地铁2号线惠王陵地铁C口</v>
      </c>
      <c r="J4839" s="40" t="str">
        <f>VLOOKUP(B4839,辅助信息!E:I,4,FALSE)</f>
        <v>王军宝</v>
      </c>
      <c r="K4839" s="40">
        <f>VLOOKUP(J4839,辅助信息!H:I,2,FALSE)</f>
        <v>13889142392</v>
      </c>
      <c r="L4839" s="111">
        <f>VLOOKUP(B4839,辅助信息!E:J,6,FALSE)</f>
        <v>0</v>
      </c>
      <c r="M4839" s="93">
        <v>45950</v>
      </c>
      <c r="O4839" s="64">
        <f ca="1" t="shared" si="234"/>
        <v>0</v>
      </c>
      <c r="P4839" s="64">
        <f ca="1" t="shared" si="235"/>
        <v>21</v>
      </c>
      <c r="Q4839" s="29" t="str">
        <f>VLOOKUP(B4839,辅助信息!E:M,9,FALSE)</f>
        <v>ZTWM-CDGS-XS-2025-0156-五冶钢构-2025年九月第一批次钢筋采购合同(三圣乡项目)-中铁物贸成都公司</v>
      </c>
      <c r="R4839" s="29" t="str">
        <f>_xlfn._xlws.FILTER(辅助信息!D:D,辅助信息!E:E=B4839)</f>
        <v>五冶钢构龙泉东洪片区(70亩、85亩)住宅、商业及配套工程项目</v>
      </c>
    </row>
    <row r="4840" hidden="1" spans="2:18">
      <c r="B4840" s="137" t="s">
        <v>229</v>
      </c>
      <c r="C4840" s="72">
        <v>45952</v>
      </c>
      <c r="D4840" s="40" t="str">
        <f>VLOOKUP(B4840,辅助信息!E:K,7,FALSE)</f>
        <v>JWDDCD2025092400212</v>
      </c>
      <c r="E4840" s="40" t="str">
        <f>VLOOKUP(F4840,辅助信息!A:B,2,FALSE)</f>
        <v>盘螺</v>
      </c>
      <c r="F4840" s="40" t="s">
        <v>40</v>
      </c>
      <c r="G4840" s="36">
        <v>8</v>
      </c>
      <c r="H4840" s="136"/>
      <c r="I4840" s="39" t="str">
        <f>VLOOKUP(B4840,辅助信息!E:I,3,FALSE)</f>
        <v>(五冶钢构龙泉东洪片区85亩住宅、商业及配套工程项目三标段)成都市龙泉驿外东洪路地铁2号线惠王陵地铁C口</v>
      </c>
      <c r="J4840" s="40" t="str">
        <f>VLOOKUP(B4840,辅助信息!E:I,4,FALSE)</f>
        <v>王军宝</v>
      </c>
      <c r="K4840" s="40">
        <f>VLOOKUP(J4840,辅助信息!H:I,2,FALSE)</f>
        <v>13889142392</v>
      </c>
      <c r="L4840" s="111">
        <f>VLOOKUP(B4840,辅助信息!E:J,6,FALSE)</f>
        <v>0</v>
      </c>
      <c r="M4840" s="93">
        <v>45950</v>
      </c>
      <c r="O4840" s="64">
        <f ca="1" t="shared" si="234"/>
        <v>0</v>
      </c>
      <c r="P4840" s="64">
        <f ca="1" t="shared" si="235"/>
        <v>21</v>
      </c>
      <c r="Q4840" s="29" t="str">
        <f>VLOOKUP(B4840,辅助信息!E:M,9,FALSE)</f>
        <v>ZTWM-CDGS-XS-2025-0156-五冶钢构-2025年九月第一批次钢筋采购合同(三圣乡项目)-中铁物贸成都公司</v>
      </c>
      <c r="R4840" s="29" t="str">
        <f>_xlfn._xlws.FILTER(辅助信息!D:D,辅助信息!E:E=B4840)</f>
        <v>五冶钢构龙泉东洪片区(70亩、85亩)住宅、商业及配套工程项目</v>
      </c>
    </row>
    <row r="4841" hidden="1" spans="2:18">
      <c r="B4841" s="137" t="s">
        <v>229</v>
      </c>
      <c r="C4841" s="72">
        <v>45952</v>
      </c>
      <c r="D4841" s="40" t="str">
        <f>VLOOKUP(B4841,辅助信息!E:K,7,FALSE)</f>
        <v>JWDDCD2025092400212</v>
      </c>
      <c r="E4841" s="40" t="str">
        <f>VLOOKUP(F4841,辅助信息!A:B,2,FALSE)</f>
        <v>盘螺</v>
      </c>
      <c r="F4841" s="40" t="s">
        <v>41</v>
      </c>
      <c r="G4841" s="36">
        <v>20</v>
      </c>
      <c r="H4841" s="136"/>
      <c r="I4841" s="39" t="str">
        <f>VLOOKUP(B4841,辅助信息!E:I,3,FALSE)</f>
        <v>(五冶钢构龙泉东洪片区85亩住宅、商业及配套工程项目三标段)成都市龙泉驿外东洪路地铁2号线惠王陵地铁C口</v>
      </c>
      <c r="J4841" s="40" t="str">
        <f>VLOOKUP(B4841,辅助信息!E:I,4,FALSE)</f>
        <v>王军宝</v>
      </c>
      <c r="K4841" s="40">
        <f>VLOOKUP(J4841,辅助信息!H:I,2,FALSE)</f>
        <v>13889142392</v>
      </c>
      <c r="L4841" s="111">
        <f>VLOOKUP(B4841,辅助信息!E:J,6,FALSE)</f>
        <v>0</v>
      </c>
      <c r="M4841" s="93">
        <v>45950</v>
      </c>
      <c r="O4841" s="64">
        <f ca="1" t="shared" si="234"/>
        <v>0</v>
      </c>
      <c r="P4841" s="64">
        <f ca="1" t="shared" si="235"/>
        <v>21</v>
      </c>
      <c r="Q4841" s="29" t="str">
        <f>VLOOKUP(B4841,辅助信息!E:M,9,FALSE)</f>
        <v>ZTWM-CDGS-XS-2025-0156-五冶钢构-2025年九月第一批次钢筋采购合同(三圣乡项目)-中铁物贸成都公司</v>
      </c>
      <c r="R4841" s="29" t="str">
        <f>_xlfn._xlws.FILTER(辅助信息!D:D,辅助信息!E:E=B4841)</f>
        <v>五冶钢构龙泉东洪片区(70亩、85亩)住宅、商业及配套工程项目</v>
      </c>
    </row>
    <row r="4842" hidden="1" spans="2:18">
      <c r="B4842" s="137" t="s">
        <v>229</v>
      </c>
      <c r="C4842" s="72">
        <v>45952</v>
      </c>
      <c r="D4842" s="40" t="str">
        <f>VLOOKUP(B4842,辅助信息!E:K,7,FALSE)</f>
        <v>JWDDCD2025092400212</v>
      </c>
      <c r="E4842" s="40" t="str">
        <f>VLOOKUP(F4842,辅助信息!A:B,2,FALSE)</f>
        <v>螺纹钢</v>
      </c>
      <c r="F4842" s="40" t="s">
        <v>27</v>
      </c>
      <c r="G4842" s="36">
        <v>30</v>
      </c>
      <c r="H4842" s="136" t="str">
        <f>IF(SUMIFS('[1]2025年已发货'!$E:$E,'[1]2025年已发货'!$F:$F,C4846,'[1]2025年已发货'!$C:$C,F4842,'[1]2025年已发货'!$G:$G,I4842,'[1]2025年已发货'!$H:$H,J4842)=0,"未发货",SUMIFS('[1]2025年已发货'!$E:$E,'[1]2025年已发货'!$F:$F,C4846,'[1]2025年已发货'!$C:$C,F4842,'[1]2025年已发货'!$G:$G,I4842,'[1]2025年已发货'!$H:$H,J4842))</f>
        <v>未发货</v>
      </c>
      <c r="I4842" s="39" t="str">
        <f>VLOOKUP(B4842,辅助信息!E:I,3,FALSE)</f>
        <v>(五冶钢构龙泉东洪片区85亩住宅、商业及配套工程项目三标段)成都市龙泉驿外东洪路地铁2号线惠王陵地铁C口</v>
      </c>
      <c r="J4842" s="40" t="str">
        <f>VLOOKUP(B4842,辅助信息!E:I,4,FALSE)</f>
        <v>王军宝</v>
      </c>
      <c r="K4842" s="40">
        <f>VLOOKUP(J4842,辅助信息!H:I,2,FALSE)</f>
        <v>13889142392</v>
      </c>
      <c r="L4842" s="111">
        <f>VLOOKUP(B4842,辅助信息!E:J,6,FALSE)</f>
        <v>0</v>
      </c>
      <c r="M4842" s="93">
        <v>45950</v>
      </c>
      <c r="O4842" s="64">
        <f ca="1" t="shared" si="234"/>
        <v>0</v>
      </c>
      <c r="P4842" s="64">
        <f ca="1" t="shared" si="235"/>
        <v>21</v>
      </c>
      <c r="Q4842" s="29" t="str">
        <f>VLOOKUP(B4842,辅助信息!E:M,9,FALSE)</f>
        <v>ZTWM-CDGS-XS-2025-0156-五冶钢构-2025年九月第一批次钢筋采购合同(三圣乡项目)-中铁物贸成都公司</v>
      </c>
      <c r="R4842" s="29" t="str">
        <f>_xlfn._xlws.FILTER(辅助信息!D:D,辅助信息!E:E=B4842)</f>
        <v>五冶钢构龙泉东洪片区(70亩、85亩)住宅、商业及配套工程项目</v>
      </c>
    </row>
    <row r="4843" hidden="1" spans="2:18">
      <c r="B4843" s="137" t="s">
        <v>229</v>
      </c>
      <c r="C4843" s="72">
        <v>45952</v>
      </c>
      <c r="D4843" s="40" t="str">
        <f>VLOOKUP(B4843,辅助信息!E:K,7,FALSE)</f>
        <v>JWDDCD2025092400212</v>
      </c>
      <c r="E4843" s="40" t="str">
        <f>VLOOKUP(F4843,辅助信息!A:B,2,FALSE)</f>
        <v>螺纹钢</v>
      </c>
      <c r="F4843" s="40" t="s">
        <v>19</v>
      </c>
      <c r="G4843" s="36">
        <v>50</v>
      </c>
      <c r="H4843" s="136">
        <f>IF(SUMIFS('[1]2025年已发货'!$E:$E,'[1]2025年已发货'!$F:$F,C4847,'[1]2025年已发货'!$C:$C,F4843,'[1]2025年已发货'!$G:$G,I4843,'[1]2025年已发货'!$H:$H,J4843)=0,"未发货",SUMIFS('[1]2025年已发货'!$E:$E,'[1]2025年已发货'!$F:$F,C4847,'[1]2025年已发货'!$C:$C,F4843,'[1]2025年已发货'!$G:$G,I4843,'[1]2025年已发货'!$H:$H,J4843))</f>
        <v>50</v>
      </c>
      <c r="I4843" s="39" t="str">
        <f>VLOOKUP(B4843,辅助信息!E:I,3,FALSE)</f>
        <v>(五冶钢构龙泉东洪片区85亩住宅、商业及配套工程项目三标段)成都市龙泉驿外东洪路地铁2号线惠王陵地铁C口</v>
      </c>
      <c r="J4843" s="40" t="str">
        <f>VLOOKUP(B4843,辅助信息!E:I,4,FALSE)</f>
        <v>王军宝</v>
      </c>
      <c r="K4843" s="40">
        <f>VLOOKUP(J4843,辅助信息!H:I,2,FALSE)</f>
        <v>13889142392</v>
      </c>
      <c r="L4843" s="111">
        <f>VLOOKUP(B4843,辅助信息!E:J,6,FALSE)</f>
        <v>0</v>
      </c>
      <c r="M4843" s="93">
        <v>45950</v>
      </c>
      <c r="O4843" s="64">
        <f ca="1" t="shared" si="234"/>
        <v>0</v>
      </c>
      <c r="P4843" s="64">
        <f ca="1" t="shared" si="235"/>
        <v>21</v>
      </c>
      <c r="Q4843" s="29" t="str">
        <f>VLOOKUP(B4843,辅助信息!E:M,9,FALSE)</f>
        <v>ZTWM-CDGS-XS-2025-0156-五冶钢构-2025年九月第一批次钢筋采购合同(三圣乡项目)-中铁物贸成都公司</v>
      </c>
      <c r="R4843" s="29" t="str">
        <f>_xlfn._xlws.FILTER(辅助信息!D:D,辅助信息!E:E=B4843)</f>
        <v>五冶钢构龙泉东洪片区(70亩、85亩)住宅、商业及配套工程项目</v>
      </c>
    </row>
    <row r="4844" hidden="1" spans="2:18">
      <c r="B4844" s="137" t="s">
        <v>229</v>
      </c>
      <c r="C4844" s="72">
        <v>45952</v>
      </c>
      <c r="D4844" s="40" t="str">
        <f>VLOOKUP(B4844,辅助信息!E:K,7,FALSE)</f>
        <v>JWDDCD2025092400212</v>
      </c>
      <c r="E4844" s="40" t="str">
        <f>VLOOKUP(F4844,辅助信息!A:B,2,FALSE)</f>
        <v>螺纹钢</v>
      </c>
      <c r="F4844" s="40" t="s">
        <v>32</v>
      </c>
      <c r="G4844" s="36">
        <v>10</v>
      </c>
      <c r="H4844" s="136">
        <f>IF(SUMIFS('[1]2025年已发货'!$E:$E,'[1]2025年已发货'!$F:$F,C4848,'[1]2025年已发货'!$C:$C,F4844,'[1]2025年已发货'!$G:$G,I4844,'[1]2025年已发货'!$H:$H,J4844)=0,"未发货",SUMIFS('[1]2025年已发货'!$E:$E,'[1]2025年已发货'!$F:$F,C4848,'[1]2025年已发货'!$C:$C,F4844,'[1]2025年已发货'!$G:$G,I4844,'[1]2025年已发货'!$H:$H,J4844))</f>
        <v>10</v>
      </c>
      <c r="I4844" s="39" t="str">
        <f>VLOOKUP(B4844,辅助信息!E:I,3,FALSE)</f>
        <v>(五冶钢构龙泉东洪片区85亩住宅、商业及配套工程项目三标段)成都市龙泉驿外东洪路地铁2号线惠王陵地铁C口</v>
      </c>
      <c r="J4844" s="40" t="str">
        <f>VLOOKUP(B4844,辅助信息!E:I,4,FALSE)</f>
        <v>王军宝</v>
      </c>
      <c r="K4844" s="40">
        <f>VLOOKUP(J4844,辅助信息!H:I,2,FALSE)</f>
        <v>13889142392</v>
      </c>
      <c r="L4844" s="111">
        <f>VLOOKUP(B4844,辅助信息!E:J,6,FALSE)</f>
        <v>0</v>
      </c>
      <c r="M4844" s="93">
        <v>45950</v>
      </c>
      <c r="O4844" s="64">
        <f ca="1" t="shared" si="234"/>
        <v>0</v>
      </c>
      <c r="P4844" s="64">
        <f ca="1" t="shared" si="235"/>
        <v>21</v>
      </c>
      <c r="Q4844" s="29" t="str">
        <f>VLOOKUP(B4844,辅助信息!E:M,9,FALSE)</f>
        <v>ZTWM-CDGS-XS-2025-0156-五冶钢构-2025年九月第一批次钢筋采购合同(三圣乡项目)-中铁物贸成都公司</v>
      </c>
      <c r="R4844" s="29" t="str">
        <f>_xlfn._xlws.FILTER(辅助信息!D:D,辅助信息!E:E=B4844)</f>
        <v>五冶钢构龙泉东洪片区(70亩、85亩)住宅、商业及配套工程项目</v>
      </c>
    </row>
    <row r="4845" hidden="1" spans="2:18">
      <c r="B4845" s="137" t="s">
        <v>229</v>
      </c>
      <c r="C4845" s="72">
        <v>45952</v>
      </c>
      <c r="D4845" s="40" t="str">
        <f>VLOOKUP(B4845,辅助信息!E:K,7,FALSE)</f>
        <v>JWDDCD2025092400212</v>
      </c>
      <c r="E4845" s="40" t="str">
        <f>VLOOKUP(F4845,辅助信息!A:B,2,FALSE)</f>
        <v>螺纹钢</v>
      </c>
      <c r="F4845" s="40" t="s">
        <v>30</v>
      </c>
      <c r="G4845" s="36">
        <v>4</v>
      </c>
      <c r="H4845" s="136">
        <f>IF(SUMIFS('[1]2025年已发货'!$E:$E,'[1]2025年已发货'!$F:$F,C4849,'[1]2025年已发货'!$C:$C,F4845,'[1]2025年已发货'!$G:$G,I4845,'[1]2025年已发货'!$H:$H,J4845)=0,"未发货",SUMIFS('[1]2025年已发货'!$E:$E,'[1]2025年已发货'!$F:$F,C4849,'[1]2025年已发货'!$C:$C,F4845,'[1]2025年已发货'!$G:$G,I4845,'[1]2025年已发货'!$H:$H,J4845))</f>
        <v>4</v>
      </c>
      <c r="I4845" s="39" t="str">
        <f>VLOOKUP(B4845,辅助信息!E:I,3,FALSE)</f>
        <v>(五冶钢构龙泉东洪片区85亩住宅、商业及配套工程项目三标段)成都市龙泉驿外东洪路地铁2号线惠王陵地铁C口</v>
      </c>
      <c r="J4845" s="40" t="str">
        <f>VLOOKUP(B4845,辅助信息!E:I,4,FALSE)</f>
        <v>王军宝</v>
      </c>
      <c r="K4845" s="40">
        <f>VLOOKUP(J4845,辅助信息!H:I,2,FALSE)</f>
        <v>13889142392</v>
      </c>
      <c r="L4845" s="111">
        <f>VLOOKUP(B4845,辅助信息!E:J,6,FALSE)</f>
        <v>0</v>
      </c>
      <c r="M4845" s="93">
        <v>45950</v>
      </c>
      <c r="O4845" s="64">
        <f ca="1" t="shared" si="234"/>
        <v>0</v>
      </c>
      <c r="P4845" s="64">
        <f ca="1" t="shared" si="235"/>
        <v>21</v>
      </c>
      <c r="Q4845" s="29" t="str">
        <f>VLOOKUP(B4845,辅助信息!E:M,9,FALSE)</f>
        <v>ZTWM-CDGS-XS-2025-0156-五冶钢构-2025年九月第一批次钢筋采购合同(三圣乡项目)-中铁物贸成都公司</v>
      </c>
      <c r="R4845" s="29" t="str">
        <f>_xlfn._xlws.FILTER(辅助信息!D:D,辅助信息!E:E=B4845)</f>
        <v>五冶钢构龙泉东洪片区(70亩、85亩)住宅、商业及配套工程项目</v>
      </c>
    </row>
    <row r="4846" hidden="1" spans="2:18">
      <c r="B4846" s="137" t="s">
        <v>229</v>
      </c>
      <c r="C4846" s="72">
        <v>45952</v>
      </c>
      <c r="D4846" s="40" t="str">
        <f>VLOOKUP(B4846,辅助信息!E:K,7,FALSE)</f>
        <v>JWDDCD2025092400212</v>
      </c>
      <c r="E4846" s="40" t="str">
        <f>VLOOKUP(F4846,辅助信息!A:B,2,FALSE)</f>
        <v>螺纹钢</v>
      </c>
      <c r="F4846" s="40" t="s">
        <v>33</v>
      </c>
      <c r="G4846" s="36">
        <v>8</v>
      </c>
      <c r="H4846" s="136">
        <f>IF(SUMIFS('[1]2025年已发货'!$E:$E,'[1]2025年已发货'!$F:$F,C4850,'[1]2025年已发货'!$C:$C,F4846,'[1]2025年已发货'!$G:$G,I4846,'[1]2025年已发货'!$H:$H,J4846)=0,"未发货",SUMIFS('[1]2025年已发货'!$E:$E,'[1]2025年已发货'!$F:$F,C4850,'[1]2025年已发货'!$C:$C,F4846,'[1]2025年已发货'!$G:$G,I4846,'[1]2025年已发货'!$H:$H,J4846))</f>
        <v>8</v>
      </c>
      <c r="I4846" s="39" t="str">
        <f>VLOOKUP(B4846,辅助信息!E:I,3,FALSE)</f>
        <v>(五冶钢构龙泉东洪片区85亩住宅、商业及配套工程项目三标段)成都市龙泉驿外东洪路地铁2号线惠王陵地铁C口</v>
      </c>
      <c r="J4846" s="40" t="str">
        <f>VLOOKUP(B4846,辅助信息!E:I,4,FALSE)</f>
        <v>王军宝</v>
      </c>
      <c r="K4846" s="40">
        <f>VLOOKUP(J4846,辅助信息!H:I,2,FALSE)</f>
        <v>13889142392</v>
      </c>
      <c r="L4846" s="111">
        <f>VLOOKUP(B4846,辅助信息!E:J,6,FALSE)</f>
        <v>0</v>
      </c>
      <c r="M4846" s="93">
        <v>45950</v>
      </c>
      <c r="O4846" s="64">
        <f ca="1" t="shared" si="234"/>
        <v>0</v>
      </c>
      <c r="P4846" s="64">
        <f ca="1" t="shared" si="235"/>
        <v>21</v>
      </c>
      <c r="Q4846" s="29" t="str">
        <f>VLOOKUP(B4846,辅助信息!E:M,9,FALSE)</f>
        <v>ZTWM-CDGS-XS-2025-0156-五冶钢构-2025年九月第一批次钢筋采购合同(三圣乡项目)-中铁物贸成都公司</v>
      </c>
      <c r="R4846" s="29" t="str">
        <f>_xlfn._xlws.FILTER(辅助信息!D:D,辅助信息!E:E=B4846)</f>
        <v>五冶钢构龙泉东洪片区(70亩、85亩)住宅、商业及配套工程项目</v>
      </c>
    </row>
    <row r="4847" hidden="1" spans="2:18">
      <c r="B4847" s="137" t="s">
        <v>229</v>
      </c>
      <c r="C4847" s="72">
        <v>45952</v>
      </c>
      <c r="D4847" s="40" t="str">
        <f>VLOOKUP(B4847,辅助信息!E:K,7,FALSE)</f>
        <v>JWDDCD2025092400212</v>
      </c>
      <c r="E4847" s="40" t="str">
        <f>VLOOKUP(F4847,辅助信息!A:B,2,FALSE)</f>
        <v>螺纹钢</v>
      </c>
      <c r="F4847" s="40" t="s">
        <v>28</v>
      </c>
      <c r="G4847" s="36">
        <v>2</v>
      </c>
      <c r="H4847" s="136">
        <f>IF(SUMIFS('[1]2025年已发货'!$E:$E,'[1]2025年已发货'!$F:$F,C4851,'[1]2025年已发货'!$C:$C,F4847,'[1]2025年已发货'!$G:$G,I4847,'[1]2025年已发货'!$H:$H,J4847)=0,"未发货",SUMIFS('[1]2025年已发货'!$E:$E,'[1]2025年已发货'!$F:$F,C4851,'[1]2025年已发货'!$C:$C,F4847,'[1]2025年已发货'!$G:$G,I4847,'[1]2025年已发货'!$H:$H,J4847))</f>
        <v>2</v>
      </c>
      <c r="I4847" s="39" t="str">
        <f>VLOOKUP(B4847,辅助信息!E:I,3,FALSE)</f>
        <v>(五冶钢构龙泉东洪片区85亩住宅、商业及配套工程项目三标段)成都市龙泉驿外东洪路地铁2号线惠王陵地铁C口</v>
      </c>
      <c r="J4847" s="40" t="str">
        <f>VLOOKUP(B4847,辅助信息!E:I,4,FALSE)</f>
        <v>王军宝</v>
      </c>
      <c r="K4847" s="40">
        <f>VLOOKUP(J4847,辅助信息!H:I,2,FALSE)</f>
        <v>13889142392</v>
      </c>
      <c r="L4847" s="111">
        <f>VLOOKUP(B4847,辅助信息!E:J,6,FALSE)</f>
        <v>0</v>
      </c>
      <c r="M4847" s="93">
        <v>45950</v>
      </c>
      <c r="O4847" s="64">
        <f ca="1" t="shared" si="234"/>
        <v>0</v>
      </c>
      <c r="P4847" s="64">
        <f ca="1" t="shared" si="235"/>
        <v>21</v>
      </c>
      <c r="Q4847" s="29" t="str">
        <f>VLOOKUP(B4847,辅助信息!E:M,9,FALSE)</f>
        <v>ZTWM-CDGS-XS-2025-0156-五冶钢构-2025年九月第一批次钢筋采购合同(三圣乡项目)-中铁物贸成都公司</v>
      </c>
      <c r="R4847" s="29" t="str">
        <f>_xlfn._xlws.FILTER(辅助信息!D:D,辅助信息!E:E=B4847)</f>
        <v>五冶钢构龙泉东洪片区(70亩、85亩)住宅、商业及配套工程项目</v>
      </c>
    </row>
    <row r="4848" hidden="1" spans="2:18">
      <c r="B4848" s="137" t="s">
        <v>229</v>
      </c>
      <c r="C4848" s="72">
        <v>45952</v>
      </c>
      <c r="D4848" s="40" t="str">
        <f>VLOOKUP(B4848,辅助信息!E:K,7,FALSE)</f>
        <v>JWDDCD2025092400212</v>
      </c>
      <c r="E4848" s="40" t="str">
        <f>VLOOKUP(F4848,辅助信息!A:B,2,FALSE)</f>
        <v>螺纹钢</v>
      </c>
      <c r="F4848" s="40" t="s">
        <v>18</v>
      </c>
      <c r="G4848" s="36">
        <v>6</v>
      </c>
      <c r="H4848" s="136">
        <f>IF(SUMIFS('[1]2025年已发货'!$E:$E,'[1]2025年已发货'!$F:$F,C4852,'[1]2025年已发货'!$C:$C,F4848,'[1]2025年已发货'!$G:$G,I4848,'[1]2025年已发货'!$H:$H,J4848)=0,"未发货",SUMIFS('[1]2025年已发货'!$E:$E,'[1]2025年已发货'!$F:$F,C4852,'[1]2025年已发货'!$C:$C,F4848,'[1]2025年已发货'!$G:$G,I4848,'[1]2025年已发货'!$H:$H,J4848))</f>
        <v>6</v>
      </c>
      <c r="I4848" s="39" t="str">
        <f>VLOOKUP(B4848,辅助信息!E:I,3,FALSE)</f>
        <v>(五冶钢构龙泉东洪片区85亩住宅、商业及配套工程项目三标段)成都市龙泉驿外东洪路地铁2号线惠王陵地铁C口</v>
      </c>
      <c r="J4848" s="40" t="str">
        <f>VLOOKUP(B4848,辅助信息!E:I,4,FALSE)</f>
        <v>王军宝</v>
      </c>
      <c r="K4848" s="40">
        <f>VLOOKUP(J4848,辅助信息!H:I,2,FALSE)</f>
        <v>13889142392</v>
      </c>
      <c r="L4848" s="111">
        <f>VLOOKUP(B4848,辅助信息!E:J,6,FALSE)</f>
        <v>0</v>
      </c>
      <c r="M4848" s="93">
        <v>45950</v>
      </c>
      <c r="O4848" s="64">
        <f ca="1" t="shared" si="234"/>
        <v>0</v>
      </c>
      <c r="P4848" s="64">
        <f ca="1" t="shared" si="235"/>
        <v>21</v>
      </c>
      <c r="Q4848" s="29" t="str">
        <f>VLOOKUP(B4848,辅助信息!E:M,9,FALSE)</f>
        <v>ZTWM-CDGS-XS-2025-0156-五冶钢构-2025年九月第一批次钢筋采购合同(三圣乡项目)-中铁物贸成都公司</v>
      </c>
      <c r="R4848" s="29" t="str">
        <f>_xlfn._xlws.FILTER(辅助信息!D:D,辅助信息!E:E=B4848)</f>
        <v>五冶钢构龙泉东洪片区(70亩、85亩)住宅、商业及配套工程项目</v>
      </c>
    </row>
    <row r="4849" hidden="1" spans="2:18">
      <c r="B4849" s="137" t="s">
        <v>229</v>
      </c>
      <c r="C4849" s="72">
        <v>45952</v>
      </c>
      <c r="D4849" s="40" t="str">
        <f>VLOOKUP(B4849,辅助信息!E:K,7,FALSE)</f>
        <v>JWDDCD2025092400212</v>
      </c>
      <c r="E4849" s="40" t="str">
        <f>VLOOKUP(F4849,辅助信息!A:B,2,FALSE)</f>
        <v>螺纹钢</v>
      </c>
      <c r="F4849" s="40" t="s">
        <v>66</v>
      </c>
      <c r="G4849" s="36">
        <v>2</v>
      </c>
      <c r="H4849" s="136">
        <f>IF(SUMIFS('[1]2025年已发货'!$E:$E,'[1]2025年已发货'!$F:$F,C4853,'[1]2025年已发货'!$C:$C,F4849,'[1]2025年已发货'!$G:$G,I4849,'[1]2025年已发货'!$H:$H,J4849)=0,"未发货",SUMIFS('[1]2025年已发货'!$E:$E,'[1]2025年已发货'!$F:$F,C4853,'[1]2025年已发货'!$C:$C,F4849,'[1]2025年已发货'!$G:$G,I4849,'[1]2025年已发货'!$H:$H,J4849))</f>
        <v>2</v>
      </c>
      <c r="I4849" s="39" t="str">
        <f>VLOOKUP(B4849,辅助信息!E:I,3,FALSE)</f>
        <v>(五冶钢构龙泉东洪片区85亩住宅、商业及配套工程项目三标段)成都市龙泉驿外东洪路地铁2号线惠王陵地铁C口</v>
      </c>
      <c r="J4849" s="40" t="str">
        <f>VLOOKUP(B4849,辅助信息!E:I,4,FALSE)</f>
        <v>王军宝</v>
      </c>
      <c r="K4849" s="40">
        <f>VLOOKUP(J4849,辅助信息!H:I,2,FALSE)</f>
        <v>13889142392</v>
      </c>
      <c r="L4849" s="111">
        <f>VLOOKUP(B4849,辅助信息!E:J,6,FALSE)</f>
        <v>0</v>
      </c>
      <c r="M4849" s="93">
        <v>45950</v>
      </c>
      <c r="O4849" s="64">
        <f ca="1" t="shared" si="234"/>
        <v>0</v>
      </c>
      <c r="P4849" s="64">
        <f ca="1" t="shared" si="235"/>
        <v>21</v>
      </c>
      <c r="Q4849" s="29" t="str">
        <f>VLOOKUP(B4849,辅助信息!E:M,9,FALSE)</f>
        <v>ZTWM-CDGS-XS-2025-0156-五冶钢构-2025年九月第一批次钢筋采购合同(三圣乡项目)-中铁物贸成都公司</v>
      </c>
      <c r="R4849" s="29" t="str">
        <f>_xlfn._xlws.FILTER(辅助信息!D:D,辅助信息!E:E=B4849)</f>
        <v>五冶钢构龙泉东洪片区(70亩、85亩)住宅、商业及配套工程项目</v>
      </c>
    </row>
    <row r="4850" hidden="1" spans="2:18">
      <c r="B4850" s="137" t="s">
        <v>229</v>
      </c>
      <c r="C4850" s="72">
        <v>45952</v>
      </c>
      <c r="D4850" s="40" t="str">
        <f>VLOOKUP(B4850,辅助信息!E:K,7,FALSE)</f>
        <v>JWDDCD2025092400212</v>
      </c>
      <c r="E4850" s="40" t="str">
        <f>VLOOKUP(F4850,辅助信息!A:B,2,FALSE)</f>
        <v>螺纹钢</v>
      </c>
      <c r="F4850" s="40" t="s">
        <v>82</v>
      </c>
      <c r="G4850" s="36">
        <v>2</v>
      </c>
      <c r="H4850" s="136">
        <f>IF(SUMIFS('[1]2025年已发货'!$E:$E,'[1]2025年已发货'!$F:$F,C4854,'[1]2025年已发货'!$C:$C,F4850,'[1]2025年已发货'!$G:$G,I4850,'[1]2025年已发货'!$H:$H,J4850)=0,"未发货",SUMIFS('[1]2025年已发货'!$E:$E,'[1]2025年已发货'!$F:$F,C4854,'[1]2025年已发货'!$C:$C,F4850,'[1]2025年已发货'!$G:$G,I4850,'[1]2025年已发货'!$H:$H,J4850))</f>
        <v>2</v>
      </c>
      <c r="I4850" s="39" t="str">
        <f>VLOOKUP(B4850,辅助信息!E:I,3,FALSE)</f>
        <v>(五冶钢构龙泉东洪片区85亩住宅、商业及配套工程项目三标段)成都市龙泉驿外东洪路地铁2号线惠王陵地铁C口</v>
      </c>
      <c r="J4850" s="40" t="str">
        <f>VLOOKUP(B4850,辅助信息!E:I,4,FALSE)</f>
        <v>王军宝</v>
      </c>
      <c r="K4850" s="40">
        <f>VLOOKUP(J4850,辅助信息!H:I,2,FALSE)</f>
        <v>13889142392</v>
      </c>
      <c r="L4850" s="111">
        <f>VLOOKUP(B4850,辅助信息!E:J,6,FALSE)</f>
        <v>0</v>
      </c>
      <c r="M4850" s="93">
        <v>45950</v>
      </c>
      <c r="O4850" s="64">
        <f ca="1" t="shared" si="234"/>
        <v>0</v>
      </c>
      <c r="P4850" s="64">
        <f ca="1" t="shared" si="235"/>
        <v>21</v>
      </c>
      <c r="Q4850" s="29" t="str">
        <f>VLOOKUP(B4850,辅助信息!E:M,9,FALSE)</f>
        <v>ZTWM-CDGS-XS-2025-0156-五冶钢构-2025年九月第一批次钢筋采购合同(三圣乡项目)-中铁物贸成都公司</v>
      </c>
      <c r="R4850" s="29" t="str">
        <f>_xlfn._xlws.FILTER(辅助信息!D:D,辅助信息!E:E=B4850)</f>
        <v>五冶钢构龙泉东洪片区(70亩、85亩)住宅、商业及配套工程项目</v>
      </c>
    </row>
    <row r="4851" hidden="1" spans="2:18">
      <c r="B4851" s="137" t="s">
        <v>229</v>
      </c>
      <c r="C4851" s="72">
        <v>45952</v>
      </c>
      <c r="D4851" s="40" t="str">
        <f>VLOOKUP(B4851,辅助信息!E:K,7,FALSE)</f>
        <v>JWDDCD2025092400212</v>
      </c>
      <c r="E4851" s="40" t="str">
        <f>VLOOKUP(F4851,辅助信息!A:B,2,FALSE)</f>
        <v>螺纹钢</v>
      </c>
      <c r="F4851" s="40" t="s">
        <v>45</v>
      </c>
      <c r="G4851" s="36">
        <v>2</v>
      </c>
      <c r="H4851" s="136">
        <f>IF(SUMIFS('[1]2025年已发货'!$E:$E,'[1]2025年已发货'!$F:$F,C4855,'[1]2025年已发货'!$C:$C,F4851,'[1]2025年已发货'!$G:$G,I4851,'[1]2025年已发货'!$H:$H,J4851)=0,"未发货",SUMIFS('[1]2025年已发货'!$E:$E,'[1]2025年已发货'!$F:$F,C4855,'[1]2025年已发货'!$C:$C,F4851,'[1]2025年已发货'!$G:$G,I4851,'[1]2025年已发货'!$H:$H,J4851))</f>
        <v>2</v>
      </c>
      <c r="I4851" s="39" t="str">
        <f>VLOOKUP(B4851,辅助信息!E:I,3,FALSE)</f>
        <v>(五冶钢构龙泉东洪片区85亩住宅、商业及配套工程项目三标段)成都市龙泉驿外东洪路地铁2号线惠王陵地铁C口</v>
      </c>
      <c r="J4851" s="40" t="str">
        <f>VLOOKUP(B4851,辅助信息!E:I,4,FALSE)</f>
        <v>王军宝</v>
      </c>
      <c r="K4851" s="40">
        <f>VLOOKUP(J4851,辅助信息!H:I,2,FALSE)</f>
        <v>13889142392</v>
      </c>
      <c r="L4851" s="111">
        <f>VLOOKUP(B4851,辅助信息!E:J,6,FALSE)</f>
        <v>0</v>
      </c>
      <c r="M4851" s="93">
        <v>45950</v>
      </c>
      <c r="O4851" s="64">
        <f ca="1" t="shared" si="234"/>
        <v>0</v>
      </c>
      <c r="P4851" s="64">
        <f ca="1" t="shared" si="235"/>
        <v>21</v>
      </c>
      <c r="Q4851" s="29" t="str">
        <f>VLOOKUP(B4851,辅助信息!E:M,9,FALSE)</f>
        <v>ZTWM-CDGS-XS-2025-0156-五冶钢构-2025年九月第一批次钢筋采购合同(三圣乡项目)-中铁物贸成都公司</v>
      </c>
      <c r="R4851" s="29" t="str">
        <f>_xlfn._xlws.FILTER(辅助信息!D:D,辅助信息!E:E=B4851)</f>
        <v>五冶钢构龙泉东洪片区(70亩、85亩)住宅、商业及配套工程项目</v>
      </c>
    </row>
    <row r="4852" hidden="1" spans="2:18">
      <c r="B4852" s="137" t="s">
        <v>229</v>
      </c>
      <c r="C4852" s="72">
        <v>45952</v>
      </c>
      <c r="D4852" s="40" t="str">
        <f>VLOOKUP(B4852,辅助信息!E:K,7,FALSE)</f>
        <v>JWDDCD2025092400212</v>
      </c>
      <c r="E4852" s="40" t="str">
        <f>VLOOKUP(F4852,辅助信息!A:B,2,FALSE)</f>
        <v>螺纹钢</v>
      </c>
      <c r="F4852" s="40" t="s">
        <v>21</v>
      </c>
      <c r="G4852" s="36">
        <v>2</v>
      </c>
      <c r="H4852" s="136">
        <f>IF(SUMIFS('[1]2025年已发货'!$E:$E,'[1]2025年已发货'!$F:$F,C4856,'[1]2025年已发货'!$C:$C,F4852,'[1]2025年已发货'!$G:$G,I4852,'[1]2025年已发货'!$H:$H,J4852)=0,"未发货",SUMIFS('[1]2025年已发货'!$E:$E,'[1]2025年已发货'!$F:$F,C4856,'[1]2025年已发货'!$C:$C,F4852,'[1]2025年已发货'!$G:$G,I4852,'[1]2025年已发货'!$H:$H,J4852))</f>
        <v>2</v>
      </c>
      <c r="I4852" s="39" t="str">
        <f>VLOOKUP(B4852,辅助信息!E:I,3,FALSE)</f>
        <v>(五冶钢构龙泉东洪片区85亩住宅、商业及配套工程项目三标段)成都市龙泉驿外东洪路地铁2号线惠王陵地铁C口</v>
      </c>
      <c r="J4852" s="40" t="str">
        <f>VLOOKUP(B4852,辅助信息!E:I,4,FALSE)</f>
        <v>王军宝</v>
      </c>
      <c r="K4852" s="40">
        <f>VLOOKUP(J4852,辅助信息!H:I,2,FALSE)</f>
        <v>13889142392</v>
      </c>
      <c r="L4852" s="111">
        <f>VLOOKUP(B4852,辅助信息!E:J,6,FALSE)</f>
        <v>0</v>
      </c>
      <c r="M4852" s="93">
        <v>45950</v>
      </c>
      <c r="O4852" s="64">
        <f ca="1" t="shared" si="234"/>
        <v>0</v>
      </c>
      <c r="P4852" s="64">
        <f ca="1" t="shared" si="235"/>
        <v>21</v>
      </c>
      <c r="Q4852" s="29" t="str">
        <f>VLOOKUP(B4852,辅助信息!E:M,9,FALSE)</f>
        <v>ZTWM-CDGS-XS-2025-0156-五冶钢构-2025年九月第一批次钢筋采购合同(三圣乡项目)-中铁物贸成都公司</v>
      </c>
      <c r="R4852" s="29" t="str">
        <f>_xlfn._xlws.FILTER(辅助信息!D:D,辅助信息!E:E=B4852)</f>
        <v>五冶钢构龙泉东洪片区(70亩、85亩)住宅、商业及配套工程项目</v>
      </c>
    </row>
    <row r="4853" hidden="1" spans="2:18">
      <c r="B4853" s="137" t="s">
        <v>229</v>
      </c>
      <c r="C4853" s="72">
        <v>45952</v>
      </c>
      <c r="D4853" s="40" t="str">
        <f>VLOOKUP(B4853,辅助信息!E:K,7,FALSE)</f>
        <v>JWDDCD2025092400212</v>
      </c>
      <c r="E4853" s="40" t="str">
        <f>VLOOKUP(F4853,辅助信息!A:B,2,FALSE)</f>
        <v>螺纹钢</v>
      </c>
      <c r="F4853" s="40" t="s">
        <v>58</v>
      </c>
      <c r="G4853" s="36">
        <v>2</v>
      </c>
      <c r="H4853" s="136">
        <f>IF(SUMIFS('[1]2025年已发货'!$E:$E,'[1]2025年已发货'!$F:$F,C4857,'[1]2025年已发货'!$C:$C,F4853,'[1]2025年已发货'!$G:$G,I4853,'[1]2025年已发货'!$H:$H,J4853)=0,"未发货",SUMIFS('[1]2025年已发货'!$E:$E,'[1]2025年已发货'!$F:$F,C4857,'[1]2025年已发货'!$C:$C,F4853,'[1]2025年已发货'!$G:$G,I4853,'[1]2025年已发货'!$H:$H,J4853))</f>
        <v>2</v>
      </c>
      <c r="I4853" s="39" t="str">
        <f>VLOOKUP(B4853,辅助信息!E:I,3,FALSE)</f>
        <v>(五冶钢构龙泉东洪片区85亩住宅、商业及配套工程项目三标段)成都市龙泉驿外东洪路地铁2号线惠王陵地铁C口</v>
      </c>
      <c r="J4853" s="40" t="str">
        <f>VLOOKUP(B4853,辅助信息!E:I,4,FALSE)</f>
        <v>王军宝</v>
      </c>
      <c r="K4853" s="40">
        <f>VLOOKUP(J4853,辅助信息!H:I,2,FALSE)</f>
        <v>13889142392</v>
      </c>
      <c r="L4853" s="111">
        <f>VLOOKUP(B4853,辅助信息!E:J,6,FALSE)</f>
        <v>0</v>
      </c>
      <c r="M4853" s="93">
        <v>45950</v>
      </c>
      <c r="O4853" s="64">
        <f ca="1" t="shared" si="234"/>
        <v>0</v>
      </c>
      <c r="P4853" s="64">
        <f ca="1" t="shared" si="235"/>
        <v>21</v>
      </c>
      <c r="Q4853" s="29" t="str">
        <f>VLOOKUP(B4853,辅助信息!E:M,9,FALSE)</f>
        <v>ZTWM-CDGS-XS-2025-0156-五冶钢构-2025年九月第一批次钢筋采购合同(三圣乡项目)-中铁物贸成都公司</v>
      </c>
      <c r="R4853" s="29" t="str">
        <f>_xlfn._xlws.FILTER(辅助信息!D:D,辅助信息!E:E=B4853)</f>
        <v>五冶钢构龙泉东洪片区(70亩、85亩)住宅、商业及配套工程项目</v>
      </c>
    </row>
    <row r="4854" hidden="1" spans="2:18">
      <c r="B4854" s="137" t="s">
        <v>229</v>
      </c>
      <c r="C4854" s="72">
        <v>45952</v>
      </c>
      <c r="D4854" s="40" t="str">
        <f>VLOOKUP(B4854,辅助信息!E:K,7,FALSE)</f>
        <v>JWDDCD2025092400212</v>
      </c>
      <c r="E4854" s="40" t="str">
        <f>VLOOKUP(F4854,辅助信息!A:B,2,FALSE)</f>
        <v>螺纹钢</v>
      </c>
      <c r="F4854" s="40" t="s">
        <v>46</v>
      </c>
      <c r="G4854" s="36">
        <v>4</v>
      </c>
      <c r="H4854" s="136">
        <f>IF(SUMIFS('[1]2025年已发货'!$E:$E,'[1]2025年已发货'!$F:$F,C4858,'[1]2025年已发货'!$C:$C,F4854,'[1]2025年已发货'!$G:$G,I4854,'[1]2025年已发货'!$H:$H,J4854)=0,"未发货",SUMIFS('[1]2025年已发货'!$E:$E,'[1]2025年已发货'!$F:$F,C4858,'[1]2025年已发货'!$C:$C,F4854,'[1]2025年已发货'!$G:$G,I4854,'[1]2025年已发货'!$H:$H,J4854))</f>
        <v>4</v>
      </c>
      <c r="I4854" s="39" t="str">
        <f>VLOOKUP(B4854,辅助信息!E:I,3,FALSE)</f>
        <v>(五冶钢构龙泉东洪片区85亩住宅、商业及配套工程项目三标段)成都市龙泉驿外东洪路地铁2号线惠王陵地铁C口</v>
      </c>
      <c r="J4854" s="40" t="str">
        <f>VLOOKUP(B4854,辅助信息!E:I,4,FALSE)</f>
        <v>王军宝</v>
      </c>
      <c r="K4854" s="40">
        <f>VLOOKUP(J4854,辅助信息!H:I,2,FALSE)</f>
        <v>13889142392</v>
      </c>
      <c r="L4854" s="111">
        <f>VLOOKUP(B4854,辅助信息!E:J,6,FALSE)</f>
        <v>0</v>
      </c>
      <c r="M4854" s="93">
        <v>45950</v>
      </c>
      <c r="O4854" s="64">
        <f ca="1" t="shared" si="234"/>
        <v>0</v>
      </c>
      <c r="P4854" s="64">
        <f ca="1" t="shared" si="235"/>
        <v>21</v>
      </c>
      <c r="Q4854" s="29" t="str">
        <f>VLOOKUP(B4854,辅助信息!E:M,9,FALSE)</f>
        <v>ZTWM-CDGS-XS-2025-0156-五冶钢构-2025年九月第一批次钢筋采购合同(三圣乡项目)-中铁物贸成都公司</v>
      </c>
      <c r="R4854" s="29" t="str">
        <f>_xlfn._xlws.FILTER(辅助信息!D:D,辅助信息!E:E=B4854)</f>
        <v>五冶钢构龙泉东洪片区(70亩、85亩)住宅、商业及配套工程项目</v>
      </c>
    </row>
    <row r="4855" hidden="1" spans="2:18">
      <c r="B4855" s="137" t="s">
        <v>229</v>
      </c>
      <c r="C4855" s="72">
        <v>45952</v>
      </c>
      <c r="D4855" s="40" t="str">
        <f>VLOOKUP(B4855,辅助信息!E:K,7,FALSE)</f>
        <v>JWDDCD2025092400212</v>
      </c>
      <c r="E4855" s="40" t="str">
        <f>VLOOKUP(F4855,辅助信息!A:B,2,FALSE)</f>
        <v>螺纹钢</v>
      </c>
      <c r="F4855" s="40" t="s">
        <v>22</v>
      </c>
      <c r="G4855" s="36">
        <v>10</v>
      </c>
      <c r="H4855" s="136">
        <f>IF(SUMIFS('[1]2025年已发货'!$E:$E,'[1]2025年已发货'!$F:$F,C4859,'[1]2025年已发货'!$C:$C,F4855,'[1]2025年已发货'!$G:$G,I4855,'[1]2025年已发货'!$H:$H,J4855)=0,"未发货",SUMIFS('[1]2025年已发货'!$E:$E,'[1]2025年已发货'!$F:$F,C4859,'[1]2025年已发货'!$C:$C,F4855,'[1]2025年已发货'!$G:$G,I4855,'[1]2025年已发货'!$H:$H,J4855))</f>
        <v>10</v>
      </c>
      <c r="I4855" s="39" t="str">
        <f>VLOOKUP(B4855,辅助信息!E:I,3,FALSE)</f>
        <v>(五冶钢构龙泉东洪片区85亩住宅、商业及配套工程项目三标段)成都市龙泉驿外东洪路地铁2号线惠王陵地铁C口</v>
      </c>
      <c r="J4855" s="40" t="str">
        <f>VLOOKUP(B4855,辅助信息!E:I,4,FALSE)</f>
        <v>王军宝</v>
      </c>
      <c r="K4855" s="40">
        <f>VLOOKUP(J4855,辅助信息!H:I,2,FALSE)</f>
        <v>13889142392</v>
      </c>
      <c r="L4855" s="111">
        <f>VLOOKUP(B4855,辅助信息!E:J,6,FALSE)</f>
        <v>0</v>
      </c>
      <c r="M4855" s="93">
        <v>45950</v>
      </c>
      <c r="O4855" s="64">
        <f ca="1" t="shared" si="234"/>
        <v>0</v>
      </c>
      <c r="P4855" s="64">
        <f ca="1" t="shared" si="235"/>
        <v>21</v>
      </c>
      <c r="Q4855" s="29" t="str">
        <f>VLOOKUP(B4855,辅助信息!E:M,9,FALSE)</f>
        <v>ZTWM-CDGS-XS-2025-0156-五冶钢构-2025年九月第一批次钢筋采购合同(三圣乡项目)-中铁物贸成都公司</v>
      </c>
      <c r="R4855" s="29" t="str">
        <f>_xlfn._xlws.FILTER(辅助信息!D:D,辅助信息!E:E=B4855)</f>
        <v>五冶钢构龙泉东洪片区(70亩、85亩)住宅、商业及配套工程项目</v>
      </c>
    </row>
    <row r="4856" hidden="1" spans="2:18">
      <c r="B4856" s="137" t="s">
        <v>229</v>
      </c>
      <c r="C4856" s="72">
        <v>45952</v>
      </c>
      <c r="D4856" s="40" t="str">
        <f>VLOOKUP(B4856,辅助信息!E:K,7,FALSE)</f>
        <v>JWDDCD2025092400212</v>
      </c>
      <c r="E4856" s="40" t="str">
        <f>VLOOKUP(F4856,辅助信息!A:B,2,FALSE)</f>
        <v>盘螺</v>
      </c>
      <c r="F4856" s="40" t="s">
        <v>49</v>
      </c>
      <c r="G4856" s="36">
        <v>6</v>
      </c>
      <c r="H4856" s="136" t="str">
        <f>IF(SUMIFS('[1]2025年已发货'!$E:$E,'[1]2025年已发货'!$F:$F,C4860,'[1]2025年已发货'!$C:$C,F4856,'[1]2025年已发货'!$G:$G,I4856,'[1]2025年已发货'!$H:$H,J4856)=0,"未发货",SUMIFS('[1]2025年已发货'!$E:$E,'[1]2025年已发货'!$F:$F,C4860,'[1]2025年已发货'!$C:$C,F4856,'[1]2025年已发货'!$G:$G,I4856,'[1]2025年已发货'!$H:$H,J4856))</f>
        <v>未发货</v>
      </c>
      <c r="I4856" s="39" t="str">
        <f>VLOOKUP(B4856,辅助信息!E:I,3,FALSE)</f>
        <v>(五冶钢构龙泉东洪片区85亩住宅、商业及配套工程项目三标段)成都市龙泉驿外东洪路地铁2号线惠王陵地铁C口</v>
      </c>
      <c r="J4856" s="40" t="str">
        <f>VLOOKUP(B4856,辅助信息!E:I,4,FALSE)</f>
        <v>王军宝</v>
      </c>
      <c r="K4856" s="40">
        <f>VLOOKUP(J4856,辅助信息!H:I,2,FALSE)</f>
        <v>13889142392</v>
      </c>
      <c r="L4856" s="111">
        <f>VLOOKUP(B4856,辅助信息!E:J,6,FALSE)</f>
        <v>0</v>
      </c>
      <c r="M4856" s="93">
        <v>45950</v>
      </c>
      <c r="O4856" s="64">
        <f ca="1" t="shared" si="234"/>
        <v>0</v>
      </c>
      <c r="P4856" s="64">
        <f ca="1" t="shared" si="235"/>
        <v>21</v>
      </c>
      <c r="Q4856" s="29" t="str">
        <f>VLOOKUP(B4856,辅助信息!E:M,9,FALSE)</f>
        <v>ZTWM-CDGS-XS-2025-0156-五冶钢构-2025年九月第一批次钢筋采购合同(三圣乡项目)-中铁物贸成都公司</v>
      </c>
      <c r="R4856" s="29" t="str">
        <f>_xlfn._xlws.FILTER(辅助信息!D:D,辅助信息!E:E=B4856)</f>
        <v>五冶钢构龙泉东洪片区(70亩、85亩)住宅、商业及配套工程项目</v>
      </c>
    </row>
    <row r="4857" hidden="1" spans="2:18">
      <c r="B4857" s="137" t="s">
        <v>229</v>
      </c>
      <c r="C4857" s="72">
        <v>45952</v>
      </c>
      <c r="D4857" s="40" t="str">
        <f>VLOOKUP(B4857,辅助信息!E:K,7,FALSE)</f>
        <v>JWDDCD2025092400212</v>
      </c>
      <c r="E4857" s="40" t="str">
        <f>VLOOKUP(F4857,辅助信息!A:B,2,FALSE)</f>
        <v>盘螺</v>
      </c>
      <c r="F4857" s="40" t="s">
        <v>40</v>
      </c>
      <c r="G4857" s="36">
        <v>20</v>
      </c>
      <c r="H4857" s="136"/>
      <c r="I4857" s="39" t="str">
        <f>VLOOKUP(B4857,辅助信息!E:I,3,FALSE)</f>
        <v>(五冶钢构龙泉东洪片区85亩住宅、商业及配套工程项目三标段)成都市龙泉驿外东洪路地铁2号线惠王陵地铁C口</v>
      </c>
      <c r="J4857" s="40" t="str">
        <f>VLOOKUP(B4857,辅助信息!E:I,4,FALSE)</f>
        <v>王军宝</v>
      </c>
      <c r="K4857" s="40">
        <f>VLOOKUP(J4857,辅助信息!H:I,2,FALSE)</f>
        <v>13889142392</v>
      </c>
      <c r="L4857" s="111">
        <f>VLOOKUP(B4857,辅助信息!E:J,6,FALSE)</f>
        <v>0</v>
      </c>
      <c r="M4857" s="93">
        <v>45950</v>
      </c>
      <c r="O4857" s="64">
        <f ca="1" t="shared" si="234"/>
        <v>0</v>
      </c>
      <c r="P4857" s="64">
        <f ca="1" t="shared" si="235"/>
        <v>21</v>
      </c>
      <c r="Q4857" s="29" t="str">
        <f>VLOOKUP(B4857,辅助信息!E:M,9,FALSE)</f>
        <v>ZTWM-CDGS-XS-2025-0156-五冶钢构-2025年九月第一批次钢筋采购合同(三圣乡项目)-中铁物贸成都公司</v>
      </c>
      <c r="R4857" s="29" t="str">
        <f>_xlfn._xlws.FILTER(辅助信息!D:D,辅助信息!E:E=B4857)</f>
        <v>五冶钢构龙泉东洪片区(70亩、85亩)住宅、商业及配套工程项目</v>
      </c>
    </row>
    <row r="4858" hidden="1" spans="2:18">
      <c r="B4858" s="137" t="s">
        <v>229</v>
      </c>
      <c r="C4858" s="72">
        <v>45952</v>
      </c>
      <c r="D4858" s="40" t="str">
        <f>VLOOKUP(B4858,辅助信息!E:K,7,FALSE)</f>
        <v>JWDDCD2025092400212</v>
      </c>
      <c r="E4858" s="40" t="str">
        <f>VLOOKUP(F4858,辅助信息!A:B,2,FALSE)</f>
        <v>盘螺</v>
      </c>
      <c r="F4858" s="40" t="s">
        <v>41</v>
      </c>
      <c r="G4858" s="36">
        <v>40</v>
      </c>
      <c r="H4858" s="136"/>
      <c r="I4858" s="39" t="str">
        <f>VLOOKUP(B4858,辅助信息!E:I,3,FALSE)</f>
        <v>(五冶钢构龙泉东洪片区85亩住宅、商业及配套工程项目三标段)成都市龙泉驿外东洪路地铁2号线惠王陵地铁C口</v>
      </c>
      <c r="J4858" s="40" t="str">
        <f>VLOOKUP(B4858,辅助信息!E:I,4,FALSE)</f>
        <v>王军宝</v>
      </c>
      <c r="K4858" s="40">
        <f>VLOOKUP(J4858,辅助信息!H:I,2,FALSE)</f>
        <v>13889142392</v>
      </c>
      <c r="L4858" s="111">
        <f>VLOOKUP(B4858,辅助信息!E:J,6,FALSE)</f>
        <v>0</v>
      </c>
      <c r="M4858" s="93">
        <v>45950</v>
      </c>
      <c r="O4858" s="64">
        <f ca="1" t="shared" si="234"/>
        <v>0</v>
      </c>
      <c r="P4858" s="64">
        <f ca="1" t="shared" si="235"/>
        <v>21</v>
      </c>
      <c r="Q4858" s="29" t="str">
        <f>VLOOKUP(B4858,辅助信息!E:M,9,FALSE)</f>
        <v>ZTWM-CDGS-XS-2025-0156-五冶钢构-2025年九月第一批次钢筋采购合同(三圣乡项目)-中铁物贸成都公司</v>
      </c>
      <c r="R4858" s="29" t="str">
        <f>_xlfn._xlws.FILTER(辅助信息!D:D,辅助信息!E:E=B4858)</f>
        <v>五冶钢构龙泉东洪片区(70亩、85亩)住宅、商业及配套工程项目</v>
      </c>
    </row>
    <row r="4859" hidden="1" spans="2:18">
      <c r="B4859" s="137" t="s">
        <v>229</v>
      </c>
      <c r="C4859" s="72">
        <v>45952</v>
      </c>
      <c r="D4859" s="40" t="str">
        <f>VLOOKUP(B4859,辅助信息!E:K,7,FALSE)</f>
        <v>JWDDCD2025092400212</v>
      </c>
      <c r="E4859" s="40" t="str">
        <f>VLOOKUP(F4859,辅助信息!A:B,2,FALSE)</f>
        <v>螺纹钢</v>
      </c>
      <c r="F4859" s="40" t="s">
        <v>27</v>
      </c>
      <c r="G4859" s="36">
        <v>57</v>
      </c>
      <c r="H4859" s="136" t="str">
        <f>IF(SUMIFS('[1]2025年已发货'!$E:$E,'[1]2025年已发货'!$F:$F,C4863,'[1]2025年已发货'!$C:$C,F4859,'[1]2025年已发货'!$G:$G,I4859,'[1]2025年已发货'!$H:$H,J4859)=0,"未发货",SUMIFS('[1]2025年已发货'!$E:$E,'[1]2025年已发货'!$F:$F,C4863,'[1]2025年已发货'!$C:$C,F4859,'[1]2025年已发货'!$G:$G,I4859,'[1]2025年已发货'!$H:$H,J4859))</f>
        <v>未发货</v>
      </c>
      <c r="I4859" s="39" t="str">
        <f>VLOOKUP(B4859,辅助信息!E:I,3,FALSE)</f>
        <v>(五冶钢构龙泉东洪片区85亩住宅、商业及配套工程项目三标段)成都市龙泉驿外东洪路地铁2号线惠王陵地铁C口</v>
      </c>
      <c r="J4859" s="40" t="str">
        <f>VLOOKUP(B4859,辅助信息!E:I,4,FALSE)</f>
        <v>王军宝</v>
      </c>
      <c r="K4859" s="40">
        <f>VLOOKUP(J4859,辅助信息!H:I,2,FALSE)</f>
        <v>13889142392</v>
      </c>
      <c r="L4859" s="111">
        <f>VLOOKUP(B4859,辅助信息!E:J,6,FALSE)</f>
        <v>0</v>
      </c>
      <c r="M4859" s="93">
        <v>45950</v>
      </c>
      <c r="O4859" s="64">
        <f ca="1" t="shared" si="234"/>
        <v>0</v>
      </c>
      <c r="P4859" s="64">
        <f ca="1" t="shared" si="235"/>
        <v>21</v>
      </c>
      <c r="Q4859" s="29" t="str">
        <f>VLOOKUP(B4859,辅助信息!E:M,9,FALSE)</f>
        <v>ZTWM-CDGS-XS-2025-0156-五冶钢构-2025年九月第一批次钢筋采购合同(三圣乡项目)-中铁物贸成都公司</v>
      </c>
      <c r="R4859" s="29" t="str">
        <f>_xlfn._xlws.FILTER(辅助信息!D:D,辅助信息!E:E=B4859)</f>
        <v>五冶钢构龙泉东洪片区(70亩、85亩)住宅、商业及配套工程项目</v>
      </c>
    </row>
    <row r="4860" hidden="1" spans="2:18">
      <c r="B4860" s="137" t="s">
        <v>229</v>
      </c>
      <c r="C4860" s="72">
        <v>45952</v>
      </c>
      <c r="D4860" s="40" t="str">
        <f>VLOOKUP(B4860,辅助信息!E:K,7,FALSE)</f>
        <v>JWDDCD2025092400212</v>
      </c>
      <c r="E4860" s="40" t="str">
        <f>VLOOKUP(F4860,辅助信息!A:B,2,FALSE)</f>
        <v>螺纹钢</v>
      </c>
      <c r="F4860" s="40" t="s">
        <v>19</v>
      </c>
      <c r="G4860" s="36">
        <v>9</v>
      </c>
      <c r="H4860" s="136"/>
      <c r="I4860" s="39" t="str">
        <f>VLOOKUP(B4860,辅助信息!E:I,3,FALSE)</f>
        <v>(五冶钢构龙泉东洪片区85亩住宅、商业及配套工程项目三标段)成都市龙泉驿外东洪路地铁2号线惠王陵地铁C口</v>
      </c>
      <c r="J4860" s="40" t="str">
        <f>VLOOKUP(B4860,辅助信息!E:I,4,FALSE)</f>
        <v>王军宝</v>
      </c>
      <c r="K4860" s="40">
        <f>VLOOKUP(J4860,辅助信息!H:I,2,FALSE)</f>
        <v>13889142392</v>
      </c>
      <c r="L4860" s="111">
        <f>VLOOKUP(B4860,辅助信息!E:J,6,FALSE)</f>
        <v>0</v>
      </c>
      <c r="M4860" s="93">
        <v>45950</v>
      </c>
      <c r="O4860" s="64">
        <f ca="1" t="shared" si="234"/>
        <v>0</v>
      </c>
      <c r="P4860" s="64">
        <f ca="1" t="shared" si="235"/>
        <v>21</v>
      </c>
      <c r="Q4860" s="29" t="str">
        <f>VLOOKUP(B4860,辅助信息!E:M,9,FALSE)</f>
        <v>ZTWM-CDGS-XS-2025-0156-五冶钢构-2025年九月第一批次钢筋采购合同(三圣乡项目)-中铁物贸成都公司</v>
      </c>
      <c r="R4860" s="29" t="str">
        <f>_xlfn._xlws.FILTER(辅助信息!D:D,辅助信息!E:E=B4860)</f>
        <v>五冶钢构龙泉东洪片区(70亩、85亩)住宅、商业及配套工程项目</v>
      </c>
    </row>
    <row r="4861" hidden="1" spans="2:18">
      <c r="B4861" s="137" t="s">
        <v>229</v>
      </c>
      <c r="C4861" s="72">
        <v>45952</v>
      </c>
      <c r="D4861" s="40" t="str">
        <f>VLOOKUP(B4861,辅助信息!E:K,7,FALSE)</f>
        <v>JWDDCD2025092400212</v>
      </c>
      <c r="E4861" s="40" t="str">
        <f>VLOOKUP(F4861,辅助信息!A:B,2,FALSE)</f>
        <v>螺纹钢</v>
      </c>
      <c r="F4861" s="40" t="s">
        <v>32</v>
      </c>
      <c r="G4861" s="36">
        <v>6</v>
      </c>
      <c r="H4861" s="136"/>
      <c r="I4861" s="39" t="str">
        <f>VLOOKUP(B4861,辅助信息!E:I,3,FALSE)</f>
        <v>(五冶钢构龙泉东洪片区85亩住宅、商业及配套工程项目三标段)成都市龙泉驿外东洪路地铁2号线惠王陵地铁C口</v>
      </c>
      <c r="J4861" s="40" t="str">
        <f>VLOOKUP(B4861,辅助信息!E:I,4,FALSE)</f>
        <v>王军宝</v>
      </c>
      <c r="K4861" s="40">
        <f>VLOOKUP(J4861,辅助信息!H:I,2,FALSE)</f>
        <v>13889142392</v>
      </c>
      <c r="L4861" s="111">
        <f>VLOOKUP(B4861,辅助信息!E:J,6,FALSE)</f>
        <v>0</v>
      </c>
      <c r="M4861" s="93">
        <v>45950</v>
      </c>
      <c r="O4861" s="64">
        <f ca="1" t="shared" si="234"/>
        <v>0</v>
      </c>
      <c r="P4861" s="64">
        <f ca="1" t="shared" si="235"/>
        <v>21</v>
      </c>
      <c r="Q4861" s="29" t="str">
        <f>VLOOKUP(B4861,辅助信息!E:M,9,FALSE)</f>
        <v>ZTWM-CDGS-XS-2025-0156-五冶钢构-2025年九月第一批次钢筋采购合同(三圣乡项目)-中铁物贸成都公司</v>
      </c>
      <c r="R4861" s="29" t="str">
        <f>_xlfn._xlws.FILTER(辅助信息!D:D,辅助信息!E:E=B4861)</f>
        <v>五冶钢构龙泉东洪片区(70亩、85亩)住宅、商业及配套工程项目</v>
      </c>
    </row>
    <row r="4862" hidden="1" spans="2:18">
      <c r="B4862" s="137" t="s">
        <v>229</v>
      </c>
      <c r="C4862" s="72">
        <v>45952</v>
      </c>
      <c r="D4862" s="40" t="str">
        <f>VLOOKUP(B4862,辅助信息!E:K,7,FALSE)</f>
        <v>JWDDCD2025092400212</v>
      </c>
      <c r="E4862" s="40" t="str">
        <f>VLOOKUP(F4862,辅助信息!A:B,2,FALSE)</f>
        <v>螺纹钢</v>
      </c>
      <c r="F4862" s="40" t="s">
        <v>30</v>
      </c>
      <c r="G4862" s="36">
        <v>9</v>
      </c>
      <c r="H4862" s="136"/>
      <c r="I4862" s="39" t="str">
        <f>VLOOKUP(B4862,辅助信息!E:I,3,FALSE)</f>
        <v>(五冶钢构龙泉东洪片区85亩住宅、商业及配套工程项目三标段)成都市龙泉驿外东洪路地铁2号线惠王陵地铁C口</v>
      </c>
      <c r="J4862" s="40" t="str">
        <f>VLOOKUP(B4862,辅助信息!E:I,4,FALSE)</f>
        <v>王军宝</v>
      </c>
      <c r="K4862" s="40">
        <f>VLOOKUP(J4862,辅助信息!H:I,2,FALSE)</f>
        <v>13889142392</v>
      </c>
      <c r="L4862" s="111">
        <f>VLOOKUP(B4862,辅助信息!E:J,6,FALSE)</f>
        <v>0</v>
      </c>
      <c r="M4862" s="93">
        <v>45950</v>
      </c>
      <c r="O4862" s="64">
        <f ca="1" t="shared" si="234"/>
        <v>0</v>
      </c>
      <c r="P4862" s="64">
        <f ca="1" t="shared" si="235"/>
        <v>21</v>
      </c>
      <c r="Q4862" s="29" t="str">
        <f>VLOOKUP(B4862,辅助信息!E:M,9,FALSE)</f>
        <v>ZTWM-CDGS-XS-2025-0156-五冶钢构-2025年九月第一批次钢筋采购合同(三圣乡项目)-中铁物贸成都公司</v>
      </c>
      <c r="R4862" s="29" t="str">
        <f>_xlfn._xlws.FILTER(辅助信息!D:D,辅助信息!E:E=B4862)</f>
        <v>五冶钢构龙泉东洪片区(70亩、85亩)住宅、商业及配套工程项目</v>
      </c>
    </row>
    <row r="4863" hidden="1" spans="2:18">
      <c r="B4863" s="137" t="s">
        <v>229</v>
      </c>
      <c r="C4863" s="72">
        <v>45952</v>
      </c>
      <c r="D4863" s="40" t="str">
        <f>VLOOKUP(B4863,辅助信息!E:K,7,FALSE)</f>
        <v>JWDDCD2025092400212</v>
      </c>
      <c r="E4863" s="40" t="str">
        <f>VLOOKUP(F4863,辅助信息!A:B,2,FALSE)</f>
        <v>螺纹钢</v>
      </c>
      <c r="F4863" s="40" t="s">
        <v>18</v>
      </c>
      <c r="G4863" s="36">
        <v>6</v>
      </c>
      <c r="H4863" s="136" t="str">
        <f>IF(SUMIFS('[1]2025年已发货'!$E:$E,'[1]2025年已发货'!$F:$F,C4872,'[1]2025年已发货'!$C:$C,F4863,'[1]2025年已发货'!$G:$G,I4863,'[1]2025年已发货'!$H:$H,J4863)=0,"未发货",SUMIFS('[1]2025年已发货'!$E:$E,'[1]2025年已发货'!$F:$F,C4872,'[1]2025年已发货'!$C:$C,F4863,'[1]2025年已发货'!$G:$G,I4863,'[1]2025年已发货'!$H:$H,J4863))</f>
        <v>未发货</v>
      </c>
      <c r="I4863" s="39" t="str">
        <f>VLOOKUP(B4863,辅助信息!E:I,3,FALSE)</f>
        <v>(五冶钢构龙泉东洪片区85亩住宅、商业及配套工程项目三标段)成都市龙泉驿外东洪路地铁2号线惠王陵地铁C口</v>
      </c>
      <c r="J4863" s="40" t="str">
        <f>VLOOKUP(B4863,辅助信息!E:I,4,FALSE)</f>
        <v>王军宝</v>
      </c>
      <c r="K4863" s="40">
        <f>VLOOKUP(J4863,辅助信息!H:I,2,FALSE)</f>
        <v>13889142392</v>
      </c>
      <c r="L4863" s="111">
        <f>VLOOKUP(B4863,辅助信息!E:J,6,FALSE)</f>
        <v>0</v>
      </c>
      <c r="M4863" s="93">
        <v>45950</v>
      </c>
      <c r="O4863" s="64">
        <f ca="1" t="shared" si="234"/>
        <v>0</v>
      </c>
      <c r="P4863" s="64">
        <f ca="1" t="shared" si="235"/>
        <v>21</v>
      </c>
      <c r="Q4863" s="29" t="str">
        <f>VLOOKUP(B4863,辅助信息!E:M,9,FALSE)</f>
        <v>ZTWM-CDGS-XS-2025-0156-五冶钢构-2025年九月第一批次钢筋采购合同(三圣乡项目)-中铁物贸成都公司</v>
      </c>
      <c r="R4863" s="29" t="str">
        <f>_xlfn._xlws.FILTER(辅助信息!D:D,辅助信息!E:E=B4863)</f>
        <v>五冶钢构龙泉东洪片区(70亩、85亩)住宅、商业及配套工程项目</v>
      </c>
    </row>
    <row r="4864" hidden="1" spans="2:18">
      <c r="B4864" s="137" t="s">
        <v>229</v>
      </c>
      <c r="C4864" s="72">
        <v>45952</v>
      </c>
      <c r="D4864" s="40" t="str">
        <f>VLOOKUP(B4864,辅助信息!E:K,7,FALSE)</f>
        <v>JWDDCD2025092400212</v>
      </c>
      <c r="E4864" s="40" t="str">
        <f>VLOOKUP(F4864,辅助信息!A:B,2,FALSE)</f>
        <v>螺纹钢</v>
      </c>
      <c r="F4864" s="40" t="s">
        <v>66</v>
      </c>
      <c r="G4864" s="36">
        <v>6</v>
      </c>
      <c r="H4864" s="136" t="str">
        <f>IF(SUMIFS('[1]2025年已发货'!$E:$E,'[1]2025年已发货'!$F:$F,C4868,'[1]2025年已发货'!$C:$C,F4864,'[1]2025年已发货'!$G:$G,I4864,'[1]2025年已发货'!$H:$H,J4864)=0,"未发货",SUMIFS('[1]2025年已发货'!$E:$E,'[1]2025年已发货'!$F:$F,C4868,'[1]2025年已发货'!$C:$C,F4864,'[1]2025年已发货'!$G:$G,I4864,'[1]2025年已发货'!$H:$H,J4864))</f>
        <v>未发货</v>
      </c>
      <c r="I4864" s="39" t="str">
        <f>VLOOKUP(B4864,辅助信息!E:I,3,FALSE)</f>
        <v>(五冶钢构龙泉东洪片区85亩住宅、商业及配套工程项目三标段)成都市龙泉驿外东洪路地铁2号线惠王陵地铁C口</v>
      </c>
      <c r="J4864" s="40" t="str">
        <f>VLOOKUP(B4864,辅助信息!E:I,4,FALSE)</f>
        <v>王军宝</v>
      </c>
      <c r="K4864" s="40">
        <f>VLOOKUP(J4864,辅助信息!H:I,2,FALSE)</f>
        <v>13889142392</v>
      </c>
      <c r="L4864" s="111">
        <f>VLOOKUP(B4864,辅助信息!E:J,6,FALSE)</f>
        <v>0</v>
      </c>
      <c r="M4864" s="93">
        <v>45950</v>
      </c>
      <c r="O4864" s="64">
        <f ca="1" t="shared" si="234"/>
        <v>0</v>
      </c>
      <c r="P4864" s="64">
        <f ca="1" t="shared" si="235"/>
        <v>21</v>
      </c>
      <c r="Q4864" s="29" t="str">
        <f>VLOOKUP(B4864,辅助信息!E:M,9,FALSE)</f>
        <v>ZTWM-CDGS-XS-2025-0156-五冶钢构-2025年九月第一批次钢筋采购合同(三圣乡项目)-中铁物贸成都公司</v>
      </c>
      <c r="R4864" s="29" t="str">
        <f>_xlfn._xlws.FILTER(辅助信息!D:D,辅助信息!E:E=B4864)</f>
        <v>五冶钢构龙泉东洪片区(70亩、85亩)住宅、商业及配套工程项目</v>
      </c>
    </row>
    <row r="4865" hidden="1" spans="2:18">
      <c r="B4865" s="137" t="s">
        <v>229</v>
      </c>
      <c r="C4865" s="72">
        <v>45952</v>
      </c>
      <c r="D4865" s="40" t="str">
        <f>VLOOKUP(B4865,辅助信息!E:K,7,FALSE)</f>
        <v>JWDDCD2025092400212</v>
      </c>
      <c r="E4865" s="40" t="str">
        <f>VLOOKUP(F4865,辅助信息!A:B,2,FALSE)</f>
        <v>螺纹钢</v>
      </c>
      <c r="F4865" s="40" t="s">
        <v>58</v>
      </c>
      <c r="G4865" s="36">
        <v>6</v>
      </c>
      <c r="H4865" s="136" t="str">
        <f>IF(SUMIFS('[1]2025年已发货'!$E:$E,'[1]2025年已发货'!$F:$F,C4869,'[1]2025年已发货'!$C:$C,F4865,'[1]2025年已发货'!$G:$G,I4865,'[1]2025年已发货'!$H:$H,J4865)=0,"未发货",SUMIFS('[1]2025年已发货'!$E:$E,'[1]2025年已发货'!$F:$F,C4869,'[1]2025年已发货'!$C:$C,F4865,'[1]2025年已发货'!$G:$G,I4865,'[1]2025年已发货'!$H:$H,J4865))</f>
        <v>未发货</v>
      </c>
      <c r="I4865" s="39" t="str">
        <f>VLOOKUP(B4865,辅助信息!E:I,3,FALSE)</f>
        <v>(五冶钢构龙泉东洪片区85亩住宅、商业及配套工程项目三标段)成都市龙泉驿外东洪路地铁2号线惠王陵地铁C口</v>
      </c>
      <c r="J4865" s="40" t="str">
        <f>VLOOKUP(B4865,辅助信息!E:I,4,FALSE)</f>
        <v>王军宝</v>
      </c>
      <c r="K4865" s="40">
        <f>VLOOKUP(J4865,辅助信息!H:I,2,FALSE)</f>
        <v>13889142392</v>
      </c>
      <c r="L4865" s="111">
        <f>VLOOKUP(B4865,辅助信息!E:J,6,FALSE)</f>
        <v>0</v>
      </c>
      <c r="M4865" s="93">
        <v>45950</v>
      </c>
      <c r="O4865" s="64">
        <f ca="1" t="shared" si="234"/>
        <v>0</v>
      </c>
      <c r="P4865" s="64">
        <f ca="1" t="shared" si="235"/>
        <v>21</v>
      </c>
      <c r="Q4865" s="29" t="str">
        <f>VLOOKUP(B4865,辅助信息!E:M,9,FALSE)</f>
        <v>ZTWM-CDGS-XS-2025-0156-五冶钢构-2025年九月第一批次钢筋采购合同(三圣乡项目)-中铁物贸成都公司</v>
      </c>
      <c r="R4865" s="29" t="str">
        <f>_xlfn._xlws.FILTER(辅助信息!D:D,辅助信息!E:E=B4865)</f>
        <v>五冶钢构龙泉东洪片区(70亩、85亩)住宅、商业及配套工程项目</v>
      </c>
    </row>
    <row r="4866" hidden="1" spans="2:18">
      <c r="B4866" s="137" t="s">
        <v>229</v>
      </c>
      <c r="C4866" s="72">
        <v>45952</v>
      </c>
      <c r="D4866" s="40" t="str">
        <f>VLOOKUP(B4866,辅助信息!E:K,7,FALSE)</f>
        <v>JWDDCD2025092400212</v>
      </c>
      <c r="E4866" s="40" t="str">
        <f>VLOOKUP(F4866,辅助信息!A:B,2,FALSE)</f>
        <v>螺纹钢</v>
      </c>
      <c r="F4866" s="40" t="s">
        <v>46</v>
      </c>
      <c r="G4866" s="36">
        <v>9</v>
      </c>
      <c r="H4866" s="136" t="str">
        <f>IF(SUMIFS('[1]2025年已发货'!$E:$E,'[1]2025年已发货'!$F:$F,C4870,'[1]2025年已发货'!$C:$C,F4866,'[1]2025年已发货'!$G:$G,I4866,'[1]2025年已发货'!$H:$H,J4866)=0,"未发货",SUMIFS('[1]2025年已发货'!$E:$E,'[1]2025年已发货'!$F:$F,C4870,'[1]2025年已发货'!$C:$C,F4866,'[1]2025年已发货'!$G:$G,I4866,'[1]2025年已发货'!$H:$H,J4866))</f>
        <v>未发货</v>
      </c>
      <c r="I4866" s="39" t="str">
        <f>VLOOKUP(B4866,辅助信息!E:I,3,FALSE)</f>
        <v>(五冶钢构龙泉东洪片区85亩住宅、商业及配套工程项目三标段)成都市龙泉驿外东洪路地铁2号线惠王陵地铁C口</v>
      </c>
      <c r="J4866" s="40" t="str">
        <f>VLOOKUP(B4866,辅助信息!E:I,4,FALSE)</f>
        <v>王军宝</v>
      </c>
      <c r="K4866" s="40">
        <f>VLOOKUP(J4866,辅助信息!H:I,2,FALSE)</f>
        <v>13889142392</v>
      </c>
      <c r="L4866" s="111">
        <f>VLOOKUP(B4866,辅助信息!E:J,6,FALSE)</f>
        <v>0</v>
      </c>
      <c r="M4866" s="93">
        <v>45950</v>
      </c>
      <c r="O4866" s="64">
        <f ca="1" t="shared" si="234"/>
        <v>0</v>
      </c>
      <c r="P4866" s="64">
        <f ca="1" t="shared" si="235"/>
        <v>21</v>
      </c>
      <c r="Q4866" s="29" t="str">
        <f>VLOOKUP(B4866,辅助信息!E:M,9,FALSE)</f>
        <v>ZTWM-CDGS-XS-2025-0156-五冶钢构-2025年九月第一批次钢筋采购合同(三圣乡项目)-中铁物贸成都公司</v>
      </c>
      <c r="R4866" s="29" t="str">
        <f>_xlfn._xlws.FILTER(辅助信息!D:D,辅助信息!E:E=B4866)</f>
        <v>五冶钢构龙泉东洪片区(70亩、85亩)住宅、商业及配套工程项目</v>
      </c>
    </row>
    <row r="4867" hidden="1" spans="2:18">
      <c r="B4867" s="137" t="s">
        <v>229</v>
      </c>
      <c r="C4867" s="72">
        <v>45952</v>
      </c>
      <c r="D4867" s="40" t="str">
        <f>VLOOKUP(B4867,辅助信息!E:K,7,FALSE)</f>
        <v>JWDDCD2025092400212</v>
      </c>
      <c r="E4867" s="40" t="str">
        <f>VLOOKUP(F4867,辅助信息!A:B,2,FALSE)</f>
        <v>螺纹钢</v>
      </c>
      <c r="F4867" s="40" t="s">
        <v>22</v>
      </c>
      <c r="G4867" s="36">
        <v>21</v>
      </c>
      <c r="H4867" s="136" t="str">
        <f>IF(SUMIFS('[1]2025年已发货'!$E:$E,'[1]2025年已发货'!$F:$F,C4871,'[1]2025年已发货'!$C:$C,F4867,'[1]2025年已发货'!$G:$G,I4867,'[1]2025年已发货'!$H:$H,J4867)=0,"未发货",SUMIFS('[1]2025年已发货'!$E:$E,'[1]2025年已发货'!$F:$F,C4871,'[1]2025年已发货'!$C:$C,F4867,'[1]2025年已发货'!$G:$G,I4867,'[1]2025年已发货'!$H:$H,J4867))</f>
        <v>未发货</v>
      </c>
      <c r="I4867" s="39" t="str">
        <f>VLOOKUP(B4867,辅助信息!E:I,3,FALSE)</f>
        <v>(五冶钢构龙泉东洪片区85亩住宅、商业及配套工程项目三标段)成都市龙泉驿外东洪路地铁2号线惠王陵地铁C口</v>
      </c>
      <c r="J4867" s="40" t="str">
        <f>VLOOKUP(B4867,辅助信息!E:I,4,FALSE)</f>
        <v>王军宝</v>
      </c>
      <c r="K4867" s="40">
        <f>VLOOKUP(J4867,辅助信息!H:I,2,FALSE)</f>
        <v>13889142392</v>
      </c>
      <c r="L4867" s="111">
        <f>VLOOKUP(B4867,辅助信息!E:J,6,FALSE)</f>
        <v>0</v>
      </c>
      <c r="M4867" s="93">
        <v>45950</v>
      </c>
      <c r="O4867" s="64">
        <f ca="1" t="shared" si="234"/>
        <v>0</v>
      </c>
      <c r="P4867" s="64">
        <f ca="1" t="shared" si="235"/>
        <v>21</v>
      </c>
      <c r="Q4867" s="29" t="str">
        <f>VLOOKUP(B4867,辅助信息!E:M,9,FALSE)</f>
        <v>ZTWM-CDGS-XS-2025-0156-五冶钢构-2025年九月第一批次钢筋采购合同(三圣乡项目)-中铁物贸成都公司</v>
      </c>
      <c r="R4867" s="29" t="str">
        <f>_xlfn._xlws.FILTER(辅助信息!D:D,辅助信息!E:E=B4867)</f>
        <v>五冶钢构龙泉东洪片区(70亩、85亩)住宅、商业及配套工程项目</v>
      </c>
    </row>
    <row r="4868" hidden="1" spans="2:18">
      <c r="B4868" s="137" t="s">
        <v>203</v>
      </c>
      <c r="C4868" s="72">
        <v>45953</v>
      </c>
      <c r="D4868" s="40" t="str">
        <f>VLOOKUP(B4868,辅助信息!E:K,7,FALSE)</f>
        <v>JWDDCD2025102100479</v>
      </c>
      <c r="E4868" s="40" t="str">
        <f>VLOOKUP(F4868,辅助信息!A:B,2,FALSE)</f>
        <v>高线</v>
      </c>
      <c r="F4868" s="40" t="s">
        <v>57</v>
      </c>
      <c r="G4868" s="36">
        <v>4</v>
      </c>
      <c r="H4868" s="136">
        <f>IF(SUMIFS('[1]2025年已发货'!$E:$E,'[1]2025年已发货'!$F:$F,C4868,'[1]2025年已发货'!$C:$C,F4868,'[1]2025年已发货'!$G:$G,I4868,'[1]2025年已发货'!$H:$H,J4868)=0,"未发货",SUMIFS('[1]2025年已发货'!$E:$E,'[1]2025年已发货'!$F:$F,C4868,'[1]2025年已发货'!$C:$C,F4868,'[1]2025年已发货'!$G:$G,I4868,'[1]2025年已发货'!$H:$H,J4868))</f>
        <v>5</v>
      </c>
      <c r="I4868" s="40" t="str">
        <f>VLOOKUP(B4868,辅助信息!E:I,3,FALSE)</f>
        <v>(五冶建设空港兴城怡心街道83亩项目)成都市双流区怡心街道高峰社区一组剑和路一段空港兴城怡心街道83亩项目中国五冶项目部</v>
      </c>
      <c r="J4868" s="40" t="str">
        <f>VLOOKUP(B4868,辅助信息!E:I,4,FALSE)</f>
        <v>王刚</v>
      </c>
      <c r="K4868" s="40">
        <f>VLOOKUP(J4868,辅助信息!H:I,2,FALSE)</f>
        <v>15881190525</v>
      </c>
      <c r="L4868" s="111" t="str">
        <f>VLOOKUP(B4868,辅助信息!E:J,6,FALSE)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868" s="64" t="str">
        <f ca="1" t="shared" si="234"/>
        <v/>
      </c>
      <c r="P4868" s="64" t="str">
        <f ca="1" t="shared" si="235"/>
        <v/>
      </c>
      <c r="Q4868" s="29" t="str">
        <f>VLOOKUP(B4868,辅助信息!E:M,9,FALSE)</f>
        <v>ZTWM-CDGS-XS-2025-0073-五冶天府-成都怡心湖片区及龙泉驿医院等项目</v>
      </c>
      <c r="R4868" s="29" t="str">
        <f>_xlfn._xlws.FILTER(辅助信息!D:D,辅助信息!E:E=B4868)</f>
        <v>五冶建设空港兴城怡心街道83亩项目</v>
      </c>
    </row>
    <row r="4869" hidden="1" spans="2:18">
      <c r="B4869" s="137" t="s">
        <v>203</v>
      </c>
      <c r="C4869" s="72">
        <v>45953</v>
      </c>
      <c r="D4869" s="40" t="str">
        <f>VLOOKUP(B4869,辅助信息!E:K,7,FALSE)</f>
        <v>JWDDCD2025102100479</v>
      </c>
      <c r="E4869" s="40" t="str">
        <f>VLOOKUP(F4869,辅助信息!A:B,2,FALSE)</f>
        <v>盘螺</v>
      </c>
      <c r="F4869" s="40" t="s">
        <v>40</v>
      </c>
      <c r="G4869" s="36">
        <v>8</v>
      </c>
      <c r="H4869" s="136">
        <f>IF(SUMIFS('[1]2025年已发货'!$E:$E,'[1]2025年已发货'!$F:$F,C4869,'[1]2025年已发货'!$C:$C,F4869,'[1]2025年已发货'!$G:$G,I4869,'[1]2025年已发货'!$H:$H,J4869)=0,"未发货",SUMIFS('[1]2025年已发货'!$E:$E,'[1]2025年已发货'!$F:$F,C4869,'[1]2025年已发货'!$C:$C,F4869,'[1]2025年已发货'!$G:$G,I4869,'[1]2025年已发货'!$H:$H,J4869))</f>
        <v>7.5</v>
      </c>
      <c r="I4869" s="40" t="str">
        <f>VLOOKUP(B4869,辅助信息!E:I,3,FALSE)</f>
        <v>(五冶建设空港兴城怡心街道83亩项目)成都市双流区怡心街道高峰社区一组剑和路一段空港兴城怡心街道83亩项目中国五冶项目部</v>
      </c>
      <c r="J4869" s="40" t="str">
        <f>VLOOKUP(B4869,辅助信息!E:I,4,FALSE)</f>
        <v>王刚</v>
      </c>
      <c r="K4869" s="40">
        <f>VLOOKUP(J4869,辅助信息!H:I,2,FALSE)</f>
        <v>15881190525</v>
      </c>
      <c r="L4869" s="111" t="str">
        <f>VLOOKUP(B4869,辅助信息!E:J,6,FALSE)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869" s="64" t="str">
        <f ca="1" t="shared" si="234"/>
        <v/>
      </c>
      <c r="P4869" s="64" t="str">
        <f ca="1" t="shared" si="235"/>
        <v/>
      </c>
      <c r="Q4869" s="29" t="str">
        <f>VLOOKUP(B4869,辅助信息!E:M,9,FALSE)</f>
        <v>ZTWM-CDGS-XS-2025-0073-五冶天府-成都怡心湖片区及龙泉驿医院等项目</v>
      </c>
      <c r="R4869" s="29" t="str">
        <f>_xlfn._xlws.FILTER(辅助信息!D:D,辅助信息!E:E=B4869)</f>
        <v>五冶建设空港兴城怡心街道83亩项目</v>
      </c>
    </row>
    <row r="4870" hidden="1" spans="2:18">
      <c r="B4870" s="137" t="s">
        <v>203</v>
      </c>
      <c r="C4870" s="72">
        <v>45953</v>
      </c>
      <c r="D4870" s="40" t="str">
        <f>VLOOKUP(B4870,辅助信息!E:K,7,FALSE)</f>
        <v>JWDDCD2025102100479</v>
      </c>
      <c r="E4870" s="40" t="str">
        <f>VLOOKUP(F4870,辅助信息!A:B,2,FALSE)</f>
        <v>螺纹钢</v>
      </c>
      <c r="F4870" s="40" t="s">
        <v>27</v>
      </c>
      <c r="G4870" s="36">
        <v>32</v>
      </c>
      <c r="H4870" s="136">
        <f>IF(SUMIFS('[1]2025年已发货'!$E:$E,'[1]2025年已发货'!$F:$F,C4870,'[1]2025年已发货'!$C:$C,F4870,'[1]2025年已发货'!$G:$G,I4870,'[1]2025年已发货'!$H:$H,J4870)=0,"未发货",SUMIFS('[1]2025年已发货'!$E:$E,'[1]2025年已发货'!$F:$F,C4870,'[1]2025年已发货'!$C:$C,F4870,'[1]2025年已发货'!$G:$G,I4870,'[1]2025年已发货'!$H:$H,J4870))</f>
        <v>30</v>
      </c>
      <c r="I4870" s="40" t="str">
        <f>VLOOKUP(B4870,辅助信息!E:I,3,FALSE)</f>
        <v>(五冶建设空港兴城怡心街道83亩项目)成都市双流区怡心街道高峰社区一组剑和路一段空港兴城怡心街道83亩项目中国五冶项目部</v>
      </c>
      <c r="J4870" s="40" t="str">
        <f>VLOOKUP(B4870,辅助信息!E:I,4,FALSE)</f>
        <v>王刚</v>
      </c>
      <c r="K4870" s="40">
        <f>VLOOKUP(J4870,辅助信息!H:I,2,FALSE)</f>
        <v>15881190525</v>
      </c>
      <c r="L4870" s="111" t="str">
        <f>VLOOKUP(B4870,辅助信息!E:J,6,FALSE)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870" s="64" t="str">
        <f ca="1" t="shared" si="234"/>
        <v/>
      </c>
      <c r="P4870" s="64" t="str">
        <f ca="1" t="shared" si="235"/>
        <v/>
      </c>
      <c r="Q4870" s="29" t="str">
        <f>VLOOKUP(B4870,辅助信息!E:M,9,FALSE)</f>
        <v>ZTWM-CDGS-XS-2025-0073-五冶天府-成都怡心湖片区及龙泉驿医院等项目</v>
      </c>
      <c r="R4870" s="29" t="str">
        <f>_xlfn._xlws.FILTER(辅助信息!D:D,辅助信息!E:E=B4870)</f>
        <v>五冶建设空港兴城怡心街道83亩项目</v>
      </c>
    </row>
    <row r="4871" hidden="1" spans="2:18">
      <c r="B4871" s="137" t="s">
        <v>203</v>
      </c>
      <c r="C4871" s="72">
        <v>45953</v>
      </c>
      <c r="D4871" s="40" t="str">
        <f>VLOOKUP(B4871,辅助信息!E:K,7,FALSE)</f>
        <v>JWDDCD2025102100479</v>
      </c>
      <c r="E4871" s="40" t="str">
        <f>VLOOKUP(F4871,辅助信息!A:B,2,FALSE)</f>
        <v>螺纹钢</v>
      </c>
      <c r="F4871" s="40" t="s">
        <v>19</v>
      </c>
      <c r="G4871" s="36">
        <v>42</v>
      </c>
      <c r="H4871" s="136">
        <f>IF(SUMIFS('[1]2025年已发货'!$E:$E,'[1]2025年已发货'!$F:$F,C4871,'[1]2025年已发货'!$C:$C,F4871,'[1]2025年已发货'!$G:$G,I4871,'[1]2025年已发货'!$H:$H,J4871)=0,"未发货",SUMIFS('[1]2025年已发货'!$E:$E,'[1]2025年已发货'!$F:$F,C4871,'[1]2025年已发货'!$C:$C,F4871,'[1]2025年已发货'!$G:$G,I4871,'[1]2025年已发货'!$H:$H,J4871))</f>
        <v>42</v>
      </c>
      <c r="I4871" s="40" t="str">
        <f>VLOOKUP(B4871,辅助信息!E:I,3,FALSE)</f>
        <v>(五冶建设空港兴城怡心街道83亩项目)成都市双流区怡心街道高峰社区一组剑和路一段空港兴城怡心街道83亩项目中国五冶项目部</v>
      </c>
      <c r="J4871" s="40" t="str">
        <f>VLOOKUP(B4871,辅助信息!E:I,4,FALSE)</f>
        <v>王刚</v>
      </c>
      <c r="K4871" s="40">
        <f>VLOOKUP(J4871,辅助信息!H:I,2,FALSE)</f>
        <v>15881190525</v>
      </c>
      <c r="L4871" s="111" t="str">
        <f>VLOOKUP(B4871,辅助信息!E:J,6,FALSE)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871" s="64" t="str">
        <f ca="1" t="shared" si="234"/>
        <v/>
      </c>
      <c r="P4871" s="64" t="str">
        <f ca="1" t="shared" si="235"/>
        <v/>
      </c>
      <c r="Q4871" s="29" t="str">
        <f>VLOOKUP(B4871,辅助信息!E:M,9,FALSE)</f>
        <v>ZTWM-CDGS-XS-2025-0073-五冶天府-成都怡心湖片区及龙泉驿医院等项目</v>
      </c>
      <c r="R4871" s="29" t="str">
        <f>_xlfn._xlws.FILTER(辅助信息!D:D,辅助信息!E:E=B4871)</f>
        <v>五冶建设空港兴城怡心街道83亩项目</v>
      </c>
    </row>
    <row r="4872" hidden="1" spans="2:18">
      <c r="B4872" s="137" t="s">
        <v>203</v>
      </c>
      <c r="C4872" s="72">
        <v>45953</v>
      </c>
      <c r="D4872" s="40" t="str">
        <f>VLOOKUP(B4872,辅助信息!E:K,7,FALSE)</f>
        <v>JWDDCD2025102100479</v>
      </c>
      <c r="E4872" s="40" t="str">
        <f>VLOOKUP(F4872,辅助信息!A:B,2,FALSE)</f>
        <v>螺纹钢</v>
      </c>
      <c r="F4872" s="40" t="s">
        <v>32</v>
      </c>
      <c r="G4872" s="36">
        <v>10</v>
      </c>
      <c r="H4872" s="136">
        <f>IF(SUMIFS('[1]2025年已发货'!$E:$E,'[1]2025年已发货'!$F:$F,C4872,'[1]2025年已发货'!$C:$C,F4872,'[1]2025年已发货'!$G:$G,I4872,'[1]2025年已发货'!$H:$H,J4872)=0,"未发货",SUMIFS('[1]2025年已发货'!$E:$E,'[1]2025年已发货'!$F:$F,C4872,'[1]2025年已发货'!$C:$C,F4872,'[1]2025年已发货'!$G:$G,I4872,'[1]2025年已发货'!$H:$H,J4872))</f>
        <v>10</v>
      </c>
      <c r="I4872" s="40" t="str">
        <f>VLOOKUP(B4872,辅助信息!E:I,3,FALSE)</f>
        <v>(五冶建设空港兴城怡心街道83亩项目)成都市双流区怡心街道高峰社区一组剑和路一段空港兴城怡心街道83亩项目中国五冶项目部</v>
      </c>
      <c r="J4872" s="40" t="str">
        <f>VLOOKUP(B4872,辅助信息!E:I,4,FALSE)</f>
        <v>王刚</v>
      </c>
      <c r="K4872" s="40">
        <f>VLOOKUP(J4872,辅助信息!H:I,2,FALSE)</f>
        <v>15881190525</v>
      </c>
      <c r="L4872" s="111" t="str">
        <f>VLOOKUP(B4872,辅助信息!E:J,6,FALSE)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872" s="64" t="str">
        <f ca="1" t="shared" si="234"/>
        <v/>
      </c>
      <c r="P4872" s="64" t="str">
        <f ca="1" t="shared" si="235"/>
        <v/>
      </c>
      <c r="Q4872" s="29" t="str">
        <f>VLOOKUP(B4872,辅助信息!E:M,9,FALSE)</f>
        <v>ZTWM-CDGS-XS-2025-0073-五冶天府-成都怡心湖片区及龙泉驿医院等项目</v>
      </c>
      <c r="R4872" s="29" t="str">
        <f>_xlfn._xlws.FILTER(辅助信息!D:D,辅助信息!E:E=B4872)</f>
        <v>五冶建设空港兴城怡心街道83亩项目</v>
      </c>
    </row>
    <row r="4873" hidden="1" spans="2:18">
      <c r="B4873" s="137" t="s">
        <v>203</v>
      </c>
      <c r="C4873" s="72">
        <v>45953</v>
      </c>
      <c r="D4873" s="40" t="str">
        <f>VLOOKUP(B4873,辅助信息!E:K,7,FALSE)</f>
        <v>JWDDCD2025102100479</v>
      </c>
      <c r="E4873" s="40" t="str">
        <f>VLOOKUP(F4873,辅助信息!A:B,2,FALSE)</f>
        <v>螺纹钢</v>
      </c>
      <c r="F4873" s="40" t="s">
        <v>30</v>
      </c>
      <c r="G4873" s="36">
        <v>20</v>
      </c>
      <c r="H4873" s="136">
        <f>IF(SUMIFS('[1]2025年已发货'!$E:$E,'[1]2025年已发货'!$F:$F,C4873,'[1]2025年已发货'!$C:$C,F4873,'[1]2025年已发货'!$G:$G,I4873,'[1]2025年已发货'!$H:$H,J4873)=0,"未发货",SUMIFS('[1]2025年已发货'!$E:$E,'[1]2025年已发货'!$F:$F,C4873,'[1]2025年已发货'!$C:$C,F4873,'[1]2025年已发货'!$G:$G,I4873,'[1]2025年已发货'!$H:$H,J4873))</f>
        <v>20</v>
      </c>
      <c r="I4873" s="40" t="str">
        <f>VLOOKUP(B4873,辅助信息!E:I,3,FALSE)</f>
        <v>(五冶建设空港兴城怡心街道83亩项目)成都市双流区怡心街道高峰社区一组剑和路一段空港兴城怡心街道83亩项目中国五冶项目部</v>
      </c>
      <c r="J4873" s="40" t="str">
        <f>VLOOKUP(B4873,辅助信息!E:I,4,FALSE)</f>
        <v>王刚</v>
      </c>
      <c r="K4873" s="40">
        <f>VLOOKUP(J4873,辅助信息!H:I,2,FALSE)</f>
        <v>15881190525</v>
      </c>
      <c r="L4873" s="111" t="str">
        <f>VLOOKUP(B4873,辅助信息!E:J,6,FALSE)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873" s="64" t="str">
        <f ca="1" t="shared" si="234"/>
        <v/>
      </c>
      <c r="P4873" s="64" t="str">
        <f ca="1" t="shared" si="235"/>
        <v/>
      </c>
      <c r="Q4873" s="29" t="str">
        <f>VLOOKUP(B4873,辅助信息!E:M,9,FALSE)</f>
        <v>ZTWM-CDGS-XS-2025-0073-五冶天府-成都怡心湖片区及龙泉驿医院等项目</v>
      </c>
      <c r="R4873" s="29" t="str">
        <f>_xlfn._xlws.FILTER(辅助信息!D:D,辅助信息!E:E=B4873)</f>
        <v>五冶建设空港兴城怡心街道83亩项目</v>
      </c>
    </row>
    <row r="4874" hidden="1" spans="2:18">
      <c r="B4874" s="137" t="s">
        <v>203</v>
      </c>
      <c r="C4874" s="72">
        <v>45953</v>
      </c>
      <c r="D4874" s="40" t="str">
        <f>VLOOKUP(B4874,辅助信息!E:K,7,FALSE)</f>
        <v>JWDDCD2025102100479</v>
      </c>
      <c r="E4874" s="40" t="str">
        <f>VLOOKUP(F4874,辅助信息!A:B,2,FALSE)</f>
        <v>螺纹钢</v>
      </c>
      <c r="F4874" s="40" t="s">
        <v>33</v>
      </c>
      <c r="G4874" s="36">
        <v>30</v>
      </c>
      <c r="H4874" s="136">
        <f>IF(SUMIFS('[1]2025年已发货'!$E:$E,'[1]2025年已发货'!$F:$F,C4874,'[1]2025年已发货'!$C:$C,F4874,'[1]2025年已发货'!$G:$G,I4874,'[1]2025年已发货'!$H:$H,J4874)=0,"未发货",SUMIFS('[1]2025年已发货'!$E:$E,'[1]2025年已发货'!$F:$F,C4874,'[1]2025年已发货'!$C:$C,F4874,'[1]2025年已发货'!$G:$G,I4874,'[1]2025年已发货'!$H:$H,J4874))</f>
        <v>30</v>
      </c>
      <c r="I4874" s="40" t="str">
        <f>VLOOKUP(B4874,辅助信息!E:I,3,FALSE)</f>
        <v>(五冶建设空港兴城怡心街道83亩项目)成都市双流区怡心街道高峰社区一组剑和路一段空港兴城怡心街道83亩项目中国五冶项目部</v>
      </c>
      <c r="J4874" s="40" t="str">
        <f>VLOOKUP(B4874,辅助信息!E:I,4,FALSE)</f>
        <v>王刚</v>
      </c>
      <c r="K4874" s="40">
        <f>VLOOKUP(J4874,辅助信息!H:I,2,FALSE)</f>
        <v>15881190525</v>
      </c>
      <c r="L4874" s="111" t="str">
        <f>VLOOKUP(B4874,辅助信息!E:J,6,FALSE)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874" s="64" t="str">
        <f ca="1" t="shared" si="234"/>
        <v/>
      </c>
      <c r="P4874" s="64" t="str">
        <f ca="1" t="shared" si="235"/>
        <v/>
      </c>
      <c r="Q4874" s="29" t="str">
        <f>VLOOKUP(B4874,辅助信息!E:M,9,FALSE)</f>
        <v>ZTWM-CDGS-XS-2025-0073-五冶天府-成都怡心湖片区及龙泉驿医院等项目</v>
      </c>
      <c r="R4874" s="29" t="str">
        <f>_xlfn._xlws.FILTER(辅助信息!D:D,辅助信息!E:E=B4874)</f>
        <v>五冶建设空港兴城怡心街道83亩项目</v>
      </c>
    </row>
    <row r="4875" hidden="1" spans="2:18">
      <c r="B4875" s="137" t="s">
        <v>203</v>
      </c>
      <c r="C4875" s="72">
        <v>45953</v>
      </c>
      <c r="D4875" s="40" t="str">
        <f>VLOOKUP(B4875,辅助信息!E:K,7,FALSE)</f>
        <v>JWDDCD2025102100479</v>
      </c>
      <c r="E4875" s="40" t="str">
        <f>VLOOKUP(F4875,辅助信息!A:B,2,FALSE)</f>
        <v>螺纹钢</v>
      </c>
      <c r="F4875" s="40" t="s">
        <v>28</v>
      </c>
      <c r="G4875" s="36">
        <v>5</v>
      </c>
      <c r="H4875" s="136">
        <f>IF(SUMIFS('[1]2025年已发货'!$E:$E,'[1]2025年已发货'!$F:$F,C4875,'[1]2025年已发货'!$C:$C,F4875,'[1]2025年已发货'!$G:$G,I4875,'[1]2025年已发货'!$H:$H,J4875)=0,"未发货",SUMIFS('[1]2025年已发货'!$E:$E,'[1]2025年已发货'!$F:$F,C4875,'[1]2025年已发货'!$C:$C,F4875,'[1]2025年已发货'!$G:$G,I4875,'[1]2025年已发货'!$H:$H,J4875))</f>
        <v>5</v>
      </c>
      <c r="I4875" s="40" t="str">
        <f>VLOOKUP(B4875,辅助信息!E:I,3,FALSE)</f>
        <v>(五冶建设空港兴城怡心街道83亩项目)成都市双流区怡心街道高峰社区一组剑和路一段空港兴城怡心街道83亩项目中国五冶项目部</v>
      </c>
      <c r="J4875" s="40" t="str">
        <f>VLOOKUP(B4875,辅助信息!E:I,4,FALSE)</f>
        <v>王刚</v>
      </c>
      <c r="K4875" s="40">
        <f>VLOOKUP(J4875,辅助信息!H:I,2,FALSE)</f>
        <v>15881190525</v>
      </c>
      <c r="L4875" s="111" t="str">
        <f>VLOOKUP(B4875,辅助信息!E:J,6,FALSE)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875" s="64" t="str">
        <f ca="1" t="shared" si="234"/>
        <v/>
      </c>
      <c r="P4875" s="64" t="str">
        <f ca="1" t="shared" si="235"/>
        <v/>
      </c>
      <c r="Q4875" s="29" t="str">
        <f>VLOOKUP(B4875,辅助信息!E:M,9,FALSE)</f>
        <v>ZTWM-CDGS-XS-2025-0073-五冶天府-成都怡心湖片区及龙泉驿医院等项目</v>
      </c>
      <c r="R4875" s="29" t="str">
        <f>_xlfn._xlws.FILTER(辅助信息!D:D,辅助信息!E:E=B4875)</f>
        <v>五冶建设空港兴城怡心街道83亩项目</v>
      </c>
    </row>
    <row r="4876" hidden="1" spans="2:18">
      <c r="B4876" s="137" t="s">
        <v>203</v>
      </c>
      <c r="C4876" s="72">
        <v>45953</v>
      </c>
      <c r="D4876" s="40" t="str">
        <f>VLOOKUP(B4876,辅助信息!E:K,7,FALSE)</f>
        <v>JWDDCD2025102100479</v>
      </c>
      <c r="E4876" s="40" t="str">
        <f>VLOOKUP(F4876,辅助信息!A:B,2,FALSE)</f>
        <v>螺纹钢</v>
      </c>
      <c r="F4876" s="40" t="s">
        <v>18</v>
      </c>
      <c r="G4876" s="36">
        <v>5</v>
      </c>
      <c r="H4876" s="136">
        <f>IF(SUMIFS('[1]2025年已发货'!$E:$E,'[1]2025年已发货'!$F:$F,C4876,'[1]2025年已发货'!$C:$C,F4876,'[1]2025年已发货'!$G:$G,I4876,'[1]2025年已发货'!$H:$H,J4876)=0,"未发货",SUMIFS('[1]2025年已发货'!$E:$E,'[1]2025年已发货'!$F:$F,C4876,'[1]2025年已发货'!$C:$C,F4876,'[1]2025年已发货'!$G:$G,I4876,'[1]2025年已发货'!$H:$H,J4876))</f>
        <v>5</v>
      </c>
      <c r="I4876" s="40" t="str">
        <f>VLOOKUP(B4876,辅助信息!E:I,3,FALSE)</f>
        <v>(五冶建设空港兴城怡心街道83亩项目)成都市双流区怡心街道高峰社区一组剑和路一段空港兴城怡心街道83亩项目中国五冶项目部</v>
      </c>
      <c r="J4876" s="40" t="str">
        <f>VLOOKUP(B4876,辅助信息!E:I,4,FALSE)</f>
        <v>王刚</v>
      </c>
      <c r="K4876" s="40">
        <f>VLOOKUP(J4876,辅助信息!H:I,2,FALSE)</f>
        <v>15881190525</v>
      </c>
      <c r="L4876" s="111" t="str">
        <f>VLOOKUP(B4876,辅助信息!E:J,6,FALSE)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876" s="64" t="str">
        <f ca="1" t="shared" si="234"/>
        <v/>
      </c>
      <c r="P4876" s="64" t="str">
        <f ca="1" t="shared" si="235"/>
        <v/>
      </c>
      <c r="Q4876" s="29" t="str">
        <f>VLOOKUP(B4876,辅助信息!E:M,9,FALSE)</f>
        <v>ZTWM-CDGS-XS-2025-0073-五冶天府-成都怡心湖片区及龙泉驿医院等项目</v>
      </c>
      <c r="R4876" s="29" t="str">
        <f>_xlfn._xlws.FILTER(辅助信息!D:D,辅助信息!E:E=B4876)</f>
        <v>五冶建设空港兴城怡心街道83亩项目</v>
      </c>
    </row>
    <row r="4877" hidden="1" spans="2:18">
      <c r="B4877" s="137" t="s">
        <v>203</v>
      </c>
      <c r="C4877" s="72">
        <v>45953</v>
      </c>
      <c r="D4877" s="40" t="str">
        <f>VLOOKUP(B4877,辅助信息!E:K,7,FALSE)</f>
        <v>JWDDCD2025102100479</v>
      </c>
      <c r="E4877" s="40" t="str">
        <f>VLOOKUP(F4877,辅助信息!A:B,2,FALSE)</f>
        <v>螺纹钢</v>
      </c>
      <c r="F4877" s="40" t="s">
        <v>66</v>
      </c>
      <c r="G4877" s="36">
        <v>20</v>
      </c>
      <c r="H4877" s="136">
        <f>IF(SUMIFS('[1]2025年已发货'!$E:$E,'[1]2025年已发货'!$F:$F,C4877,'[1]2025年已发货'!$C:$C,F4877,'[1]2025年已发货'!$G:$G,I4877,'[1]2025年已发货'!$H:$H,J4877)=0,"未发货",SUMIFS('[1]2025年已发货'!$E:$E,'[1]2025年已发货'!$F:$F,C4877,'[1]2025年已发货'!$C:$C,F4877,'[1]2025年已发货'!$G:$G,I4877,'[1]2025年已发货'!$H:$H,J4877))</f>
        <v>20</v>
      </c>
      <c r="I4877" s="40" t="str">
        <f>VLOOKUP(B4877,辅助信息!E:I,3,FALSE)</f>
        <v>(五冶建设空港兴城怡心街道83亩项目)成都市双流区怡心街道高峰社区一组剑和路一段空港兴城怡心街道83亩项目中国五冶项目部</v>
      </c>
      <c r="J4877" s="40" t="str">
        <f>VLOOKUP(B4877,辅助信息!E:I,4,FALSE)</f>
        <v>王刚</v>
      </c>
      <c r="K4877" s="40">
        <f>VLOOKUP(J4877,辅助信息!H:I,2,FALSE)</f>
        <v>15881190525</v>
      </c>
      <c r="L4877" s="111" t="str">
        <f>VLOOKUP(B4877,辅助信息!E:J,6,FALSE)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877" s="64" t="str">
        <f ca="1" t="shared" si="234"/>
        <v/>
      </c>
      <c r="P4877" s="64" t="str">
        <f ca="1" t="shared" si="235"/>
        <v/>
      </c>
      <c r="Q4877" s="29" t="str">
        <f>VLOOKUP(B4877,辅助信息!E:M,9,FALSE)</f>
        <v>ZTWM-CDGS-XS-2025-0073-五冶天府-成都怡心湖片区及龙泉驿医院等项目</v>
      </c>
      <c r="R4877" s="29" t="str">
        <f>_xlfn._xlws.FILTER(辅助信息!D:D,辅助信息!E:E=B4877)</f>
        <v>五冶建设空港兴城怡心街道83亩项目</v>
      </c>
    </row>
    <row r="4878" hidden="1" spans="2:18">
      <c r="B4878" s="138" t="s">
        <v>229</v>
      </c>
      <c r="C4878" s="72">
        <v>45953</v>
      </c>
      <c r="D4878" s="122" t="str">
        <f>VLOOKUP(B4878,辅助信息!E:K,7,FALSE)</f>
        <v>JWDDCD2025092400212</v>
      </c>
      <c r="E4878" s="122" t="str">
        <f>VLOOKUP(F4878,辅助信息!A:B,2,FALSE)</f>
        <v>盘螺</v>
      </c>
      <c r="F4878" s="122" t="s">
        <v>40</v>
      </c>
      <c r="G4878" s="123">
        <f>75-34</f>
        <v>41</v>
      </c>
      <c r="H4878" s="136" t="str">
        <f>IF(SUMIFS('[1]2025年已发货'!$E:$E,'[1]2025年已发货'!$F:$F,C4878,'[1]2025年已发货'!$C:$C,F4878,'[1]2025年已发货'!$G:$G,I4878,'[1]2025年已发货'!$H:$H,J4878)=0,"未发货",SUMIFS('[1]2025年已发货'!$E:$E,'[1]2025年已发货'!$F:$F,C4878,'[1]2025年已发货'!$C:$C,F4878,'[1]2025年已发货'!$G:$G,I4878,'[1]2025年已发货'!$H:$H,J4878))</f>
        <v>未发货</v>
      </c>
      <c r="I4878" s="158" t="str">
        <f>VLOOKUP(B4878,辅助信息!E:I,3,FALSE)</f>
        <v>(五冶钢构龙泉东洪片区85亩住宅、商业及配套工程项目三标段)成都市龙泉驿外东洪路地铁2号线惠王陵地铁C口</v>
      </c>
      <c r="J4878" s="122" t="str">
        <f>VLOOKUP(B4878,辅助信息!E:I,4,FALSE)</f>
        <v>王军宝</v>
      </c>
      <c r="K4878" s="122">
        <f>VLOOKUP(J4878,辅助信息!H:I,2,FALSE)</f>
        <v>13889142392</v>
      </c>
      <c r="L4878" s="124">
        <f>VLOOKUP(B4878,辅助信息!E:J,6,FALSE)</f>
        <v>0</v>
      </c>
      <c r="M4878" s="93">
        <v>45948</v>
      </c>
      <c r="O4878" s="64">
        <f ca="1" t="shared" si="234"/>
        <v>0</v>
      </c>
      <c r="P4878" s="64">
        <f ca="1" t="shared" si="235"/>
        <v>23</v>
      </c>
      <c r="Q4878" s="29" t="str">
        <f>VLOOKUP(B4878,辅助信息!E:M,9,FALSE)</f>
        <v>ZTWM-CDGS-XS-2025-0156-五冶钢构-2025年九月第一批次钢筋采购合同(三圣乡项目)-中铁物贸成都公司</v>
      </c>
      <c r="R4878" s="29" t="str">
        <f>_xlfn._xlws.FILTER(辅助信息!D:D,辅助信息!E:E=B4878)</f>
        <v>五冶钢构龙泉东洪片区(70亩、85亩)住宅、商业及配套工程项目</v>
      </c>
    </row>
    <row r="4879" hidden="1" spans="2:18">
      <c r="B4879" s="138" t="s">
        <v>228</v>
      </c>
      <c r="C4879" s="72">
        <v>45953</v>
      </c>
      <c r="D4879" s="122" t="str">
        <f>VLOOKUP(B4879,辅助信息!E:K,7,FALSE)</f>
        <v>JWDDCD2025092400190</v>
      </c>
      <c r="E4879" s="122" t="str">
        <f>VLOOKUP(F4879,辅助信息!A:B,2,FALSE)</f>
        <v>盘螺</v>
      </c>
      <c r="F4879" s="122" t="s">
        <v>41</v>
      </c>
      <c r="G4879" s="123">
        <v>16</v>
      </c>
      <c r="H4879" s="136" t="str">
        <f>IF(SUMIFS('[1]2025年已发货'!$E:$E,'[1]2025年已发货'!$F:$F,C4879,'[1]2025年已发货'!$C:$C,F4879,'[1]2025年已发货'!$G:$G,I4879,'[1]2025年已发货'!$H:$H,J4879)=0,"未发货",SUMIFS('[1]2025年已发货'!$E:$E,'[1]2025年已发货'!$F:$F,C4879,'[1]2025年已发货'!$C:$C,F4879,'[1]2025年已发货'!$G:$G,I4879,'[1]2025年已发货'!$H:$H,J4879))</f>
        <v>未发货</v>
      </c>
      <c r="I4879" s="158" t="str">
        <f>VLOOKUP(B4879,辅助信息!E:I,3,FALSE)</f>
        <v>(五冶钢构龙泉东洪片区70亩住宅、商业及配套工程项目二标段)成都市龙泉驿外东洪路地铁2号线惠王陵地铁C口</v>
      </c>
      <c r="J4879" s="122" t="str">
        <f>VLOOKUP(B4879,辅助信息!E:I,4,FALSE)</f>
        <v>蒋嗣伟</v>
      </c>
      <c r="K4879" s="122">
        <f>VLOOKUP(J4879,辅助信息!H:I,2,FALSE)</f>
        <v>15014331252</v>
      </c>
      <c r="L4879" s="124">
        <f>VLOOKUP(B4879,辅助信息!E:J,6,FALSE)</f>
        <v>0</v>
      </c>
      <c r="M4879" s="93">
        <v>45948</v>
      </c>
      <c r="O4879" s="64">
        <f ca="1" t="shared" si="234"/>
        <v>0</v>
      </c>
      <c r="P4879" s="64">
        <f ca="1" t="shared" si="235"/>
        <v>23</v>
      </c>
      <c r="Q4879" s="29" t="str">
        <f>VLOOKUP(B4879,辅助信息!E:M,9,FALSE)</f>
        <v>ZTWM-CDGS-XS-2025-0156-五冶钢构-2025年九月第一批次钢筋采购合同(三圣乡项目)-中铁物贸成都公司</v>
      </c>
      <c r="R4879" s="29" t="str">
        <f>_xlfn._xlws.FILTER(辅助信息!D:D,辅助信息!E:E=B4879)</f>
        <v>五冶钢构龙泉东洪片区(70亩、85亩)住宅、商业及配套工程项目</v>
      </c>
    </row>
    <row r="4880" hidden="1" spans="2:18">
      <c r="B4880" s="143" t="s">
        <v>112</v>
      </c>
      <c r="C4880" s="72">
        <v>45953</v>
      </c>
      <c r="D4880" s="122" t="str">
        <f>VLOOKUP(B4880,辅助信息!E:K,7,FALSE)</f>
        <v>JWDDCD2025052800131</v>
      </c>
      <c r="E4880" s="122" t="str">
        <f>VLOOKUP(F4880,辅助信息!A:B,2,FALSE)</f>
        <v>盘螺</v>
      </c>
      <c r="F4880" s="122" t="s">
        <v>49</v>
      </c>
      <c r="G4880" s="123">
        <v>9</v>
      </c>
      <c r="H4880" s="136">
        <f>IF(SUMIFS('[1]2025年已发货'!$E:$E,'[1]2025年已发货'!$F:$F,C4880,'[1]2025年已发货'!$C:$C,F4880,'[1]2025年已发货'!$G:$G,I4880,'[1]2025年已发货'!$H:$H,J4880)=0,"未发货",SUMIFS('[1]2025年已发货'!$E:$E,'[1]2025年已发货'!$F:$F,C4880,'[1]2025年已发货'!$C:$C,F4880,'[1]2025年已发货'!$G:$G,I4880,'[1]2025年已发货'!$H:$H,J4880))</f>
        <v>7.5</v>
      </c>
      <c r="I4880" s="158" t="str">
        <f>VLOOKUP(B4880,辅助信息!E:I,3,FALSE)</f>
        <v>（商投建工达州中医药科技园-4工区-10号楼）达州市通川区达州中医药职业学院犀牛大道北段</v>
      </c>
      <c r="J4880" s="122" t="str">
        <f>VLOOKUP(B4880,辅助信息!E:I,4,FALSE)</f>
        <v>张扬</v>
      </c>
      <c r="K4880" s="122">
        <f>VLOOKUP(J4880,辅助信息!H:I,2,FALSE)</f>
        <v>18381904567</v>
      </c>
      <c r="L4880" s="124" t="str">
        <f>VLOOKUP(B4880,辅助信息!E:J,6,FALSE)</f>
        <v>控制炉批号！多了现场不收！,优先安排达钢,提前联系到场规格及数量</v>
      </c>
      <c r="M4880" s="93">
        <v>45948</v>
      </c>
      <c r="O4880" s="64">
        <f ca="1" t="shared" si="234"/>
        <v>0</v>
      </c>
      <c r="P4880" s="64">
        <f ca="1" t="shared" si="235"/>
        <v>23</v>
      </c>
      <c r="Q4880" s="29" t="str">
        <f>VLOOKUP(B4880,辅助信息!E:M,9,FALSE)</f>
        <v>ZTWM-CDGS-XS-2024-0134-商投建工达州中医药科技成果示范园项目</v>
      </c>
      <c r="R4880" s="29" t="str">
        <f>_xlfn._xlws.FILTER(辅助信息!D:D,辅助信息!E:E=B4880)</f>
        <v>商投建工达州中医药科技园</v>
      </c>
    </row>
    <row r="4881" hidden="1" spans="2:18">
      <c r="B4881" s="143" t="s">
        <v>112</v>
      </c>
      <c r="C4881" s="72">
        <v>45953</v>
      </c>
      <c r="D4881" s="122" t="str">
        <f>VLOOKUP(B4881,辅助信息!E:K,7,FALSE)</f>
        <v>JWDDCD2025052800131</v>
      </c>
      <c r="E4881" s="122" t="str">
        <f>VLOOKUP(F4881,辅助信息!A:B,2,FALSE)</f>
        <v>螺纹钢</v>
      </c>
      <c r="F4881" s="122" t="s">
        <v>21</v>
      </c>
      <c r="G4881" s="123">
        <v>9</v>
      </c>
      <c r="H4881" s="136">
        <f>IF(SUMIFS('[1]2025年已发货'!$E:$E,'[1]2025年已发货'!$F:$F,C4881,'[1]2025年已发货'!$C:$C,F4881,'[1]2025年已发货'!$G:$G,I4881,'[1]2025年已发货'!$H:$H,J4881)=0,"未发货",SUMIFS('[1]2025年已发货'!$E:$E,'[1]2025年已发货'!$F:$F,C4881,'[1]2025年已发货'!$C:$C,F4881,'[1]2025年已发货'!$G:$G,I4881,'[1]2025年已发货'!$H:$H,J4881))</f>
        <v>2.5</v>
      </c>
      <c r="I4881" s="158" t="str">
        <f>VLOOKUP(B4881,辅助信息!E:I,3,FALSE)</f>
        <v>（商投建工达州中医药科技园-4工区-10号楼）达州市通川区达州中医药职业学院犀牛大道北段</v>
      </c>
      <c r="J4881" s="122" t="str">
        <f>VLOOKUP(B4881,辅助信息!E:I,4,FALSE)</f>
        <v>张扬</v>
      </c>
      <c r="K4881" s="122">
        <f>VLOOKUP(J4881,辅助信息!H:I,2,FALSE)</f>
        <v>18381904567</v>
      </c>
      <c r="L4881" s="124" t="str">
        <f>VLOOKUP(B4881,辅助信息!E:J,6,FALSE)</f>
        <v>控制炉批号！多了现场不收！,优先安排达钢,提前联系到场规格及数量</v>
      </c>
      <c r="M4881" s="93">
        <v>45948</v>
      </c>
      <c r="O4881" s="64">
        <f ca="1" t="shared" si="234"/>
        <v>0</v>
      </c>
      <c r="P4881" s="64">
        <f ca="1" t="shared" si="235"/>
        <v>23</v>
      </c>
      <c r="Q4881" s="29" t="str">
        <f>VLOOKUP(B4881,辅助信息!E:M,9,FALSE)</f>
        <v>ZTWM-CDGS-XS-2024-0134-商投建工达州中医药科技成果示范园项目</v>
      </c>
      <c r="R4881" s="29" t="str">
        <f>_xlfn._xlws.FILTER(辅助信息!D:D,辅助信息!E:E=B4881)</f>
        <v>商投建工达州中医药科技园</v>
      </c>
    </row>
    <row r="4882" hidden="1" spans="2:18">
      <c r="B4882" s="143" t="s">
        <v>112</v>
      </c>
      <c r="C4882" s="72">
        <v>45953</v>
      </c>
      <c r="D4882" s="122" t="str">
        <f>VLOOKUP(B4882,辅助信息!E:K,7,FALSE)</f>
        <v>JWDDCD2025052800131</v>
      </c>
      <c r="E4882" s="122" t="str">
        <f>VLOOKUP(F4882,辅助信息!A:B,2,FALSE)</f>
        <v>螺纹钢</v>
      </c>
      <c r="F4882" s="122" t="s">
        <v>58</v>
      </c>
      <c r="G4882" s="123">
        <v>9</v>
      </c>
      <c r="H4882" s="136">
        <f>IF(SUMIFS('[1]2025年已发货'!$E:$E,'[1]2025年已发货'!$F:$F,C4882,'[1]2025年已发货'!$C:$C,F4882,'[1]2025年已发货'!$G:$G,I4882,'[1]2025年已发货'!$H:$H,J4882)=0,"未发货",SUMIFS('[1]2025年已发货'!$E:$E,'[1]2025年已发货'!$F:$F,C4882,'[1]2025年已发货'!$C:$C,F4882,'[1]2025年已发货'!$G:$G,I4882,'[1]2025年已发货'!$H:$H,J4882))</f>
        <v>7.5</v>
      </c>
      <c r="I4882" s="158" t="str">
        <f>VLOOKUP(B4882,辅助信息!E:I,3,FALSE)</f>
        <v>（商投建工达州中医药科技园-4工区-10号楼）达州市通川区达州中医药职业学院犀牛大道北段</v>
      </c>
      <c r="J4882" s="122" t="str">
        <f>VLOOKUP(B4882,辅助信息!E:I,4,FALSE)</f>
        <v>张扬</v>
      </c>
      <c r="K4882" s="122">
        <f>VLOOKUP(J4882,辅助信息!H:I,2,FALSE)</f>
        <v>18381904567</v>
      </c>
      <c r="L4882" s="124" t="str">
        <f>VLOOKUP(B4882,辅助信息!E:J,6,FALSE)</f>
        <v>控制炉批号！多了现场不收！,优先安排达钢,提前联系到场规格及数量</v>
      </c>
      <c r="M4882" s="93">
        <v>45948</v>
      </c>
      <c r="O4882" s="64">
        <f ca="1" t="shared" si="234"/>
        <v>0</v>
      </c>
      <c r="P4882" s="64">
        <f ca="1" t="shared" si="235"/>
        <v>23</v>
      </c>
      <c r="Q4882" s="29" t="str">
        <f>VLOOKUP(B4882,辅助信息!E:M,9,FALSE)</f>
        <v>ZTWM-CDGS-XS-2024-0134-商投建工达州中医药科技成果示范园项目</v>
      </c>
      <c r="R4882" s="29" t="str">
        <f>_xlfn._xlws.FILTER(辅助信息!D:D,辅助信息!E:E=B4882)</f>
        <v>商投建工达州中医药科技园</v>
      </c>
    </row>
    <row r="4883" hidden="1" spans="2:18">
      <c r="B4883" s="143" t="s">
        <v>112</v>
      </c>
      <c r="C4883" s="72">
        <v>45953</v>
      </c>
      <c r="D4883" s="122" t="str">
        <f>VLOOKUP(B4883,辅助信息!E:K,7,FALSE)</f>
        <v>JWDDCD2025052800131</v>
      </c>
      <c r="E4883" s="122" t="str">
        <f>VLOOKUP(F4883,辅助信息!A:B,2,FALSE)</f>
        <v>螺纹钢</v>
      </c>
      <c r="F4883" s="122" t="s">
        <v>22</v>
      </c>
      <c r="G4883" s="123">
        <v>9</v>
      </c>
      <c r="H4883" s="136">
        <f>IF(SUMIFS('[1]2025年已发货'!$E:$E,'[1]2025年已发货'!$F:$F,C4883,'[1]2025年已发货'!$C:$C,F4883,'[1]2025年已发货'!$G:$G,I4883,'[1]2025年已发货'!$H:$H,J4883)=0,"未发货",SUMIFS('[1]2025年已发货'!$E:$E,'[1]2025年已发货'!$F:$F,C4883,'[1]2025年已发货'!$C:$C,F4883,'[1]2025年已发货'!$G:$G,I4883,'[1]2025年已发货'!$H:$H,J4883))</f>
        <v>10</v>
      </c>
      <c r="I4883" s="158" t="str">
        <f>VLOOKUP(B4883,辅助信息!E:I,3,FALSE)</f>
        <v>（商投建工达州中医药科技园-4工区-10号楼）达州市通川区达州中医药职业学院犀牛大道北段</v>
      </c>
      <c r="J4883" s="122" t="str">
        <f>VLOOKUP(B4883,辅助信息!E:I,4,FALSE)</f>
        <v>张扬</v>
      </c>
      <c r="K4883" s="122">
        <f>VLOOKUP(J4883,辅助信息!H:I,2,FALSE)</f>
        <v>18381904567</v>
      </c>
      <c r="L4883" s="124" t="str">
        <f>VLOOKUP(B4883,辅助信息!E:J,6,FALSE)</f>
        <v>控制炉批号！多了现场不收！,优先安排达钢,提前联系到场规格及数量</v>
      </c>
      <c r="M4883" s="93">
        <v>45948</v>
      </c>
      <c r="O4883" s="64">
        <f ca="1" t="shared" si="234"/>
        <v>0</v>
      </c>
      <c r="P4883" s="64">
        <f ca="1" t="shared" si="235"/>
        <v>23</v>
      </c>
      <c r="Q4883" s="29" t="str">
        <f>VLOOKUP(B4883,辅助信息!E:M,9,FALSE)</f>
        <v>ZTWM-CDGS-XS-2024-0134-商投建工达州中医药科技成果示范园项目</v>
      </c>
      <c r="R4883" s="29" t="str">
        <f>_xlfn._xlws.FILTER(辅助信息!D:D,辅助信息!E:E=B4883)</f>
        <v>商投建工达州中医药科技园</v>
      </c>
    </row>
    <row r="4884" hidden="1" spans="2:18">
      <c r="B4884" s="143" t="s">
        <v>47</v>
      </c>
      <c r="C4884" s="72">
        <v>45953</v>
      </c>
      <c r="D4884" s="122" t="str">
        <f>VLOOKUP(B4884,辅助信息!E:K,7,FALSE)</f>
        <v>JWDDCD2025052800131</v>
      </c>
      <c r="E4884" s="122" t="str">
        <f>VLOOKUP(F4884,辅助信息!A:B,2,FALSE)</f>
        <v>高线</v>
      </c>
      <c r="F4884" s="122" t="s">
        <v>57</v>
      </c>
      <c r="G4884" s="123">
        <v>9</v>
      </c>
      <c r="H4884" s="136">
        <f>IF(SUMIFS('[1]2025年已发货'!$E:$E,'[1]2025年已发货'!$F:$F,C4884,'[1]2025年已发货'!$C:$C,F4884,'[1]2025年已发货'!$G:$G,I4884,'[1]2025年已发货'!$H:$H,J4884)=0,"未发货",SUMIFS('[1]2025年已发货'!$E:$E,'[1]2025年已发货'!$F:$F,C4884,'[1]2025年已发货'!$C:$C,F4884,'[1]2025年已发货'!$G:$G,I4884,'[1]2025年已发货'!$H:$H,J4884))</f>
        <v>7.5</v>
      </c>
      <c r="I4884" s="158" t="str">
        <f>VLOOKUP(B4884,辅助信息!E:I,3,FALSE)</f>
        <v>（商投建工达州中医药科技园-1工区）达州市通川区达州中医药职业学院犀牛大道北段</v>
      </c>
      <c r="J4884" s="122" t="str">
        <f>VLOOKUP(B4884,辅助信息!E:I,4,FALSE)</f>
        <v>程黄刚</v>
      </c>
      <c r="K4884" s="122">
        <f>VLOOKUP(J4884,辅助信息!H:I,2,FALSE)</f>
        <v>15108211617</v>
      </c>
      <c r="L4884" s="124" t="str">
        <f>VLOOKUP(B4884,辅助信息!E:J,6,FALSE)</f>
        <v>控制炉批号！多了现场不收！,优先安排达钢,提前联系到场规格及数量</v>
      </c>
      <c r="M4884" s="93">
        <v>45953</v>
      </c>
      <c r="O4884" s="64">
        <f ca="1" t="shared" si="234"/>
        <v>0</v>
      </c>
      <c r="P4884" s="64">
        <f ca="1" t="shared" si="235"/>
        <v>18</v>
      </c>
      <c r="Q4884" s="29" t="str">
        <f>VLOOKUP(B4884,辅助信息!E:M,9,FALSE)</f>
        <v>ZTWM-CDGS-XS-2024-0134-商投建工达州中医药科技成果示范园项目</v>
      </c>
      <c r="R4884" s="29" t="str">
        <f>_xlfn._xlws.FILTER(辅助信息!D:D,辅助信息!E:E=B4884)</f>
        <v>商投建工达州中医药科技园</v>
      </c>
    </row>
    <row r="4885" hidden="1" spans="2:18">
      <c r="B4885" s="143" t="s">
        <v>47</v>
      </c>
      <c r="C4885" s="72">
        <v>45953</v>
      </c>
      <c r="D4885" s="122" t="str">
        <f>VLOOKUP(B4885,辅助信息!E:K,7,FALSE)</f>
        <v>JWDDCD2025052800131</v>
      </c>
      <c r="E4885" s="122" t="str">
        <f>VLOOKUP(F4885,辅助信息!A:B,2,FALSE)</f>
        <v>盘螺</v>
      </c>
      <c r="F4885" s="122" t="s">
        <v>40</v>
      </c>
      <c r="G4885" s="123">
        <v>9</v>
      </c>
      <c r="H4885" s="136">
        <f>IF(SUMIFS('[1]2025年已发货'!$E:$E,'[1]2025年已发货'!$F:$F,C4885,'[1]2025年已发货'!$C:$C,F4885,'[1]2025年已发货'!$G:$G,I4885,'[1]2025年已发货'!$H:$H,J4885)=0,"未发货",SUMIFS('[1]2025年已发货'!$E:$E,'[1]2025年已发货'!$F:$F,C4885,'[1]2025年已发货'!$C:$C,F4885,'[1]2025年已发货'!$G:$G,I4885,'[1]2025年已发货'!$H:$H,J4885))</f>
        <v>24</v>
      </c>
      <c r="I4885" s="158" t="str">
        <f>VLOOKUP(B4885,辅助信息!E:I,3,FALSE)</f>
        <v>（商投建工达州中医药科技园-1工区）达州市通川区达州中医药职业学院犀牛大道北段</v>
      </c>
      <c r="J4885" s="122" t="str">
        <f>VLOOKUP(B4885,辅助信息!E:I,4,FALSE)</f>
        <v>程黄刚</v>
      </c>
      <c r="K4885" s="122">
        <f>VLOOKUP(J4885,辅助信息!H:I,2,FALSE)</f>
        <v>15108211617</v>
      </c>
      <c r="L4885" s="124" t="str">
        <f>VLOOKUP(B4885,辅助信息!E:J,6,FALSE)</f>
        <v>控制炉批号！多了现场不收！,优先安排达钢,提前联系到场规格及数量</v>
      </c>
      <c r="M4885" s="93">
        <v>45953</v>
      </c>
      <c r="O4885" s="64">
        <f ca="1" t="shared" si="234"/>
        <v>0</v>
      </c>
      <c r="P4885" s="64">
        <f ca="1" t="shared" si="235"/>
        <v>18</v>
      </c>
      <c r="Q4885" s="29" t="str">
        <f>VLOOKUP(B4885,辅助信息!E:M,9,FALSE)</f>
        <v>ZTWM-CDGS-XS-2024-0134-商投建工达州中医药科技成果示范园项目</v>
      </c>
      <c r="R4885" s="29" t="str">
        <f>_xlfn._xlws.FILTER(辅助信息!D:D,辅助信息!E:E=B4885)</f>
        <v>商投建工达州中医药科技园</v>
      </c>
    </row>
    <row r="4886" hidden="1" spans="2:18">
      <c r="B4886" s="143" t="s">
        <v>47</v>
      </c>
      <c r="C4886" s="72">
        <v>45953</v>
      </c>
      <c r="D4886" s="122" t="str">
        <f>VLOOKUP(B4886,辅助信息!E:K,7,FALSE)</f>
        <v>JWDDCD2025052800131</v>
      </c>
      <c r="E4886" s="122" t="str">
        <f>VLOOKUP(F4886,辅助信息!A:B,2,FALSE)</f>
        <v>螺纹钢</v>
      </c>
      <c r="F4886" s="122" t="s">
        <v>27</v>
      </c>
      <c r="G4886" s="123">
        <v>6</v>
      </c>
      <c r="H4886" s="136">
        <f>IF(SUMIFS('[1]2025年已发货'!$E:$E,'[1]2025年已发货'!$F:$F,C4886,'[1]2025年已发货'!$C:$C,F4886,'[1]2025年已发货'!$G:$G,I4886,'[1]2025年已发货'!$H:$H,J4886)=0,"未发货",SUMIFS('[1]2025年已发货'!$E:$E,'[1]2025年已发货'!$F:$F,C4886,'[1]2025年已发货'!$C:$C,F4886,'[1]2025年已发货'!$G:$G,I4886,'[1]2025年已发货'!$H:$H,J4886))</f>
        <v>5</v>
      </c>
      <c r="I4886" s="158" t="str">
        <f>VLOOKUP(B4886,辅助信息!E:I,3,FALSE)</f>
        <v>（商投建工达州中医药科技园-1工区）达州市通川区达州中医药职业学院犀牛大道北段</v>
      </c>
      <c r="J4886" s="122" t="str">
        <f>VLOOKUP(B4886,辅助信息!E:I,4,FALSE)</f>
        <v>程黄刚</v>
      </c>
      <c r="K4886" s="122">
        <f>VLOOKUP(J4886,辅助信息!H:I,2,FALSE)</f>
        <v>15108211617</v>
      </c>
      <c r="L4886" s="124" t="str">
        <f>VLOOKUP(B4886,辅助信息!E:J,6,FALSE)</f>
        <v>控制炉批号！多了现场不收！,优先安排达钢,提前联系到场规格及数量</v>
      </c>
      <c r="M4886" s="93"/>
      <c r="O4886" s="64" t="str">
        <f ca="1" t="shared" si="234"/>
        <v/>
      </c>
      <c r="P4886" s="64" t="str">
        <f ca="1" t="shared" si="235"/>
        <v/>
      </c>
      <c r="Q4886" s="29" t="str">
        <f>VLOOKUP(B4886,辅助信息!E:M,9,FALSE)</f>
        <v>ZTWM-CDGS-XS-2024-0134-商投建工达州中医药科技成果示范园项目</v>
      </c>
      <c r="R4886" s="29" t="str">
        <f>_xlfn._xlws.FILTER(辅助信息!D:D,辅助信息!E:E=B4886)</f>
        <v>商投建工达州中医药科技园</v>
      </c>
    </row>
    <row r="4887" hidden="1" spans="2:18">
      <c r="B4887" s="143" t="s">
        <v>47</v>
      </c>
      <c r="C4887" s="72">
        <v>45953</v>
      </c>
      <c r="D4887" s="122" t="str">
        <f>VLOOKUP(B4887,辅助信息!E:K,7,FALSE)</f>
        <v>JWDDCD2025052800131</v>
      </c>
      <c r="E4887" s="122" t="str">
        <f>VLOOKUP(F4887,辅助信息!A:B,2,FALSE)</f>
        <v>螺纹钢</v>
      </c>
      <c r="F4887" s="122" t="s">
        <v>33</v>
      </c>
      <c r="G4887" s="123">
        <v>12</v>
      </c>
      <c r="H4887" s="136">
        <f>IF(SUMIFS('[1]2025年已发货'!$E:$E,'[1]2025年已发货'!$F:$F,C4887,'[1]2025年已发货'!$C:$C,F4887,'[1]2025年已发货'!$G:$G,I4887,'[1]2025年已发货'!$H:$H,J4887)=0,"未发货",SUMIFS('[1]2025年已发货'!$E:$E,'[1]2025年已发货'!$F:$F,C4887,'[1]2025年已发货'!$C:$C,F4887,'[1]2025年已发货'!$G:$G,I4887,'[1]2025年已发货'!$H:$H,J4887))</f>
        <v>5</v>
      </c>
      <c r="I4887" s="158" t="str">
        <f>VLOOKUP(B4887,辅助信息!E:I,3,FALSE)</f>
        <v>（商投建工达州中医药科技园-1工区）达州市通川区达州中医药职业学院犀牛大道北段</v>
      </c>
      <c r="J4887" s="122" t="str">
        <f>VLOOKUP(B4887,辅助信息!E:I,4,FALSE)</f>
        <v>程黄刚</v>
      </c>
      <c r="K4887" s="122">
        <f>VLOOKUP(J4887,辅助信息!H:I,2,FALSE)</f>
        <v>15108211617</v>
      </c>
      <c r="L4887" s="124" t="str">
        <f>VLOOKUP(B4887,辅助信息!E:J,6,FALSE)</f>
        <v>控制炉批号！多了现场不收！,优先安排达钢,提前联系到场规格及数量</v>
      </c>
      <c r="M4887" s="93">
        <v>45953</v>
      </c>
      <c r="O4887" s="64">
        <f ca="1" t="shared" si="234"/>
        <v>0</v>
      </c>
      <c r="P4887" s="64">
        <f ca="1" t="shared" si="235"/>
        <v>18</v>
      </c>
      <c r="Q4887" s="29" t="str">
        <f>VLOOKUP(B4887,辅助信息!E:M,9,FALSE)</f>
        <v>ZTWM-CDGS-XS-2024-0134-商投建工达州中医药科技成果示范园项目</v>
      </c>
      <c r="R4887" s="29" t="str">
        <f>_xlfn._xlws.FILTER(辅助信息!D:D,辅助信息!E:E=B4887)</f>
        <v>商投建工达州中医药科技园</v>
      </c>
    </row>
    <row r="4888" hidden="1" spans="2:18">
      <c r="B4888" s="143" t="s">
        <v>163</v>
      </c>
      <c r="C4888" s="72">
        <v>45953</v>
      </c>
      <c r="D4888" s="122" t="str">
        <f>VLOOKUP(B4888,辅助信息!E:K,7,FALSE)</f>
        <v>JWDDCD2025052800131</v>
      </c>
      <c r="E4888" s="122" t="str">
        <f>VLOOKUP(F4888,辅助信息!A:B,2,FALSE)</f>
        <v>盘螺</v>
      </c>
      <c r="F4888" s="122" t="s">
        <v>49</v>
      </c>
      <c r="G4888" s="123">
        <v>18</v>
      </c>
      <c r="H4888" s="136">
        <f>IF(SUMIFS('[1]2025年已发货'!$E:$E,'[1]2025年已发货'!$F:$F,C4888,'[1]2025年已发货'!$C:$C,F4888,'[1]2025年已发货'!$G:$G,I4888,'[1]2025年已发货'!$H:$H,J4888)=0,"未发货",SUMIFS('[1]2025年已发货'!$E:$E,'[1]2025年已发货'!$F:$F,C4888,'[1]2025年已发货'!$C:$C,F4888,'[1]2025年已发货'!$G:$G,I4888,'[1]2025年已发货'!$H:$H,J4888))</f>
        <v>17.5</v>
      </c>
      <c r="I4888" s="158" t="str">
        <f>VLOOKUP(B4888,辅助信息!E:I,3,FALSE)</f>
        <v>（商投建工达州中医药科技园-4工区-9号楼）达州市通川区达州中医药职业学院犀牛大道北段</v>
      </c>
      <c r="J4888" s="122" t="str">
        <f>VLOOKUP(B4888,辅助信息!E:I,4,FALSE)</f>
        <v>张扬</v>
      </c>
      <c r="K4888" s="122">
        <f>VLOOKUP(J4888,辅助信息!H:I,2,FALSE)</f>
        <v>18381904567</v>
      </c>
      <c r="L4888" s="124" t="str">
        <f>VLOOKUP(B4888,辅助信息!E:J,6,FALSE)</f>
        <v>控制炉批号！多了现场不收！,优先安排达钢,提前联系到场规格及数量</v>
      </c>
      <c r="M4888" s="93">
        <v>45953</v>
      </c>
      <c r="O4888" s="64">
        <f ca="1" t="shared" si="234"/>
        <v>0</v>
      </c>
      <c r="P4888" s="64">
        <f ca="1" t="shared" si="235"/>
        <v>18</v>
      </c>
      <c r="Q4888" s="29" t="str">
        <f>VLOOKUP(B4888,辅助信息!E:M,9,FALSE)</f>
        <v>ZTWM-CDGS-XS-2024-0134-商投建工达州中医药科技成果示范园项目</v>
      </c>
      <c r="R4888" s="29" t="str">
        <f>_xlfn._xlws.FILTER(辅助信息!D:D,辅助信息!E:E=B4888)</f>
        <v>商投建工达州中医药科技园</v>
      </c>
    </row>
    <row r="4889" hidden="1" spans="2:18">
      <c r="B4889" s="143" t="s">
        <v>163</v>
      </c>
      <c r="C4889" s="72">
        <v>45953</v>
      </c>
      <c r="D4889" s="122" t="str">
        <f>VLOOKUP(B4889,辅助信息!E:K,7,FALSE)</f>
        <v>JWDDCD2025052800131</v>
      </c>
      <c r="E4889" s="122" t="str">
        <f>VLOOKUP(F4889,辅助信息!A:B,2,FALSE)</f>
        <v>盘螺</v>
      </c>
      <c r="F4889" s="122" t="s">
        <v>41</v>
      </c>
      <c r="G4889" s="123">
        <v>18</v>
      </c>
      <c r="H4889" s="136">
        <f>IF(SUMIFS('[1]2025年已发货'!$E:$E,'[1]2025年已发货'!$F:$F,C4889,'[1]2025年已发货'!$C:$C,F4889,'[1]2025年已发货'!$G:$G,I4889,'[1]2025年已发货'!$H:$H,J4889)=0,"未发货",SUMIFS('[1]2025年已发货'!$E:$E,'[1]2025年已发货'!$F:$F,C4889,'[1]2025年已发货'!$C:$C,F4889,'[1]2025年已发货'!$G:$G,I4889,'[1]2025年已发货'!$H:$H,J4889))</f>
        <v>17.5</v>
      </c>
      <c r="I4889" s="158" t="str">
        <f>VLOOKUP(B4889,辅助信息!E:I,3,FALSE)</f>
        <v>（商投建工达州中医药科技园-4工区-9号楼）达州市通川区达州中医药职业学院犀牛大道北段</v>
      </c>
      <c r="J4889" s="122" t="str">
        <f>VLOOKUP(B4889,辅助信息!E:I,4,FALSE)</f>
        <v>张扬</v>
      </c>
      <c r="K4889" s="122">
        <f>VLOOKUP(J4889,辅助信息!H:I,2,FALSE)</f>
        <v>18381904567</v>
      </c>
      <c r="L4889" s="124" t="str">
        <f>VLOOKUP(B4889,辅助信息!E:J,6,FALSE)</f>
        <v>控制炉批号！多了现场不收！,优先安排达钢,提前联系到场规格及数量</v>
      </c>
      <c r="M4889" s="93">
        <v>45953</v>
      </c>
      <c r="O4889" s="64">
        <f ca="1" t="shared" si="234"/>
        <v>0</v>
      </c>
      <c r="P4889" s="64">
        <f ca="1" t="shared" si="235"/>
        <v>18</v>
      </c>
      <c r="Q4889" s="29" t="str">
        <f>VLOOKUP(B4889,辅助信息!E:M,9,FALSE)</f>
        <v>ZTWM-CDGS-XS-2024-0134-商投建工达州中医药科技成果示范园项目</v>
      </c>
      <c r="R4889" s="29" t="str">
        <f>_xlfn._xlws.FILTER(辅助信息!D:D,辅助信息!E:E=B4889)</f>
        <v>商投建工达州中医药科技园</v>
      </c>
    </row>
    <row r="4890" hidden="1" spans="2:18">
      <c r="B4890" s="137" t="s">
        <v>229</v>
      </c>
      <c r="C4890" s="72">
        <v>45953</v>
      </c>
      <c r="D4890" s="40" t="str">
        <f>VLOOKUP(B4890,辅助信息!E:K,7,FALSE)</f>
        <v>JWDDCD2025092400212</v>
      </c>
      <c r="E4890" s="40" t="str">
        <f>VLOOKUP(F4890,辅助信息!A:B,2,FALSE)</f>
        <v>高线</v>
      </c>
      <c r="F4890" s="40" t="s">
        <v>57</v>
      </c>
      <c r="G4890" s="36">
        <v>2</v>
      </c>
      <c r="H4890" s="136" t="str">
        <f>IF(SUMIFS('[1]2025年已发货'!$E:$E,'[1]2025年已发货'!$F:$F,C4890,'[1]2025年已发货'!$C:$C,F4890,'[1]2025年已发货'!$G:$G,I4890,'[1]2025年已发货'!$H:$H,J4890)=0,"未发货",SUMIFS('[1]2025年已发货'!$E:$E,'[1]2025年已发货'!$F:$F,C4890,'[1]2025年已发货'!$C:$C,F4890,'[1]2025年已发货'!$G:$G,I4890,'[1]2025年已发货'!$H:$H,J4890))</f>
        <v>未发货</v>
      </c>
      <c r="I4890" s="39" t="str">
        <f>VLOOKUP(B4890,辅助信息!E:I,3,FALSE)</f>
        <v>(五冶钢构龙泉东洪片区85亩住宅、商业及配套工程项目三标段)成都市龙泉驿外东洪路地铁2号线惠王陵地铁C口</v>
      </c>
      <c r="J4890" s="40" t="str">
        <f>VLOOKUP(B4890,辅助信息!E:I,4,FALSE)</f>
        <v>王军宝</v>
      </c>
      <c r="K4890" s="40">
        <f>VLOOKUP(J4890,辅助信息!H:I,2,FALSE)</f>
        <v>13889142392</v>
      </c>
      <c r="L4890" s="111">
        <f>VLOOKUP(B4890,辅助信息!E:J,6,FALSE)</f>
        <v>0</v>
      </c>
      <c r="M4890" s="93">
        <v>45950</v>
      </c>
      <c r="O4890" s="64">
        <f ca="1" t="shared" si="234"/>
        <v>0</v>
      </c>
      <c r="P4890" s="64">
        <f ca="1" t="shared" si="235"/>
        <v>21</v>
      </c>
      <c r="Q4890" s="29" t="str">
        <f>VLOOKUP(B4890,辅助信息!E:M,9,FALSE)</f>
        <v>ZTWM-CDGS-XS-2025-0156-五冶钢构-2025年九月第一批次钢筋采购合同(三圣乡项目)-中铁物贸成都公司</v>
      </c>
      <c r="R4890" s="29" t="str">
        <f>_xlfn._xlws.FILTER(辅助信息!D:D,辅助信息!E:E=B4890)</f>
        <v>五冶钢构龙泉东洪片区(70亩、85亩)住宅、商业及配套工程项目</v>
      </c>
    </row>
    <row r="4891" hidden="1" spans="2:18">
      <c r="B4891" s="137" t="s">
        <v>229</v>
      </c>
      <c r="C4891" s="72">
        <v>45953</v>
      </c>
      <c r="D4891" s="40" t="str">
        <f>VLOOKUP(B4891,辅助信息!E:K,7,FALSE)</f>
        <v>JWDDCD2025092400212</v>
      </c>
      <c r="E4891" s="40" t="str">
        <f>VLOOKUP(F4891,辅助信息!A:B,2,FALSE)</f>
        <v>高线</v>
      </c>
      <c r="F4891" s="40" t="s">
        <v>53</v>
      </c>
      <c r="G4891" s="36">
        <v>2</v>
      </c>
      <c r="H4891" s="136" t="str">
        <f>IF(SUMIFS('[1]2025年已发货'!$E:$E,'[1]2025年已发货'!$F:$F,C4891,'[1]2025年已发货'!$C:$C,F4891,'[1]2025年已发货'!$G:$G,I4891,'[1]2025年已发货'!$H:$H,J4891)=0,"未发货",SUMIFS('[1]2025年已发货'!$E:$E,'[1]2025年已发货'!$F:$F,C4891,'[1]2025年已发货'!$C:$C,F4891,'[1]2025年已发货'!$G:$G,I4891,'[1]2025年已发货'!$H:$H,J4891))</f>
        <v>未发货</v>
      </c>
      <c r="I4891" s="39" t="str">
        <f>VLOOKUP(B4891,辅助信息!E:I,3,FALSE)</f>
        <v>(五冶钢构龙泉东洪片区85亩住宅、商业及配套工程项目三标段)成都市龙泉驿外东洪路地铁2号线惠王陵地铁C口</v>
      </c>
      <c r="J4891" s="40" t="str">
        <f>VLOOKUP(B4891,辅助信息!E:I,4,FALSE)</f>
        <v>王军宝</v>
      </c>
      <c r="K4891" s="40">
        <f>VLOOKUP(J4891,辅助信息!H:I,2,FALSE)</f>
        <v>13889142392</v>
      </c>
      <c r="L4891" s="111">
        <f>VLOOKUP(B4891,辅助信息!E:J,6,FALSE)</f>
        <v>0</v>
      </c>
      <c r="M4891" s="93">
        <v>45950</v>
      </c>
      <c r="O4891" s="64">
        <f ca="1" t="shared" si="234"/>
        <v>0</v>
      </c>
      <c r="P4891" s="64">
        <f ca="1" t="shared" si="235"/>
        <v>21</v>
      </c>
      <c r="Q4891" s="29" t="str">
        <f>VLOOKUP(B4891,辅助信息!E:M,9,FALSE)</f>
        <v>ZTWM-CDGS-XS-2025-0156-五冶钢构-2025年九月第一批次钢筋采购合同(三圣乡项目)-中铁物贸成都公司</v>
      </c>
      <c r="R4891" s="29" t="str">
        <f>_xlfn._xlws.FILTER(辅助信息!D:D,辅助信息!E:E=B4891)</f>
        <v>五冶钢构龙泉东洪片区(70亩、85亩)住宅、商业及配套工程项目</v>
      </c>
    </row>
    <row r="4892" hidden="1" spans="2:18">
      <c r="B4892" s="137" t="s">
        <v>229</v>
      </c>
      <c r="C4892" s="72">
        <v>45953</v>
      </c>
      <c r="D4892" s="40" t="str">
        <f>VLOOKUP(B4892,辅助信息!E:K,7,FALSE)</f>
        <v>JWDDCD2025092400212</v>
      </c>
      <c r="E4892" s="40" t="str">
        <f>VLOOKUP(F4892,辅助信息!A:B,2,FALSE)</f>
        <v>盘螺</v>
      </c>
      <c r="F4892" s="40" t="s">
        <v>49</v>
      </c>
      <c r="G4892" s="36">
        <v>2</v>
      </c>
      <c r="H4892" s="136" t="str">
        <f>IF(SUMIFS('[1]2025年已发货'!$E:$E,'[1]2025年已发货'!$F:$F,C4892,'[1]2025年已发货'!$C:$C,F4892,'[1]2025年已发货'!$G:$G,I4892,'[1]2025年已发货'!$H:$H,J4892)=0,"未发货",SUMIFS('[1]2025年已发货'!$E:$E,'[1]2025年已发货'!$F:$F,C4892,'[1]2025年已发货'!$C:$C,F4892,'[1]2025年已发货'!$G:$G,I4892,'[1]2025年已发货'!$H:$H,J4892))</f>
        <v>未发货</v>
      </c>
      <c r="I4892" s="39" t="str">
        <f>VLOOKUP(B4892,辅助信息!E:I,3,FALSE)</f>
        <v>(五冶钢构龙泉东洪片区85亩住宅、商业及配套工程项目三标段)成都市龙泉驿外东洪路地铁2号线惠王陵地铁C口</v>
      </c>
      <c r="J4892" s="40" t="str">
        <f>VLOOKUP(B4892,辅助信息!E:I,4,FALSE)</f>
        <v>王军宝</v>
      </c>
      <c r="K4892" s="40">
        <f>VLOOKUP(J4892,辅助信息!H:I,2,FALSE)</f>
        <v>13889142392</v>
      </c>
      <c r="L4892" s="111">
        <f>VLOOKUP(B4892,辅助信息!E:J,6,FALSE)</f>
        <v>0</v>
      </c>
      <c r="M4892" s="93">
        <v>45950</v>
      </c>
      <c r="O4892" s="64">
        <f ca="1" t="shared" si="234"/>
        <v>0</v>
      </c>
      <c r="P4892" s="64">
        <f ca="1" t="shared" si="235"/>
        <v>21</v>
      </c>
      <c r="Q4892" s="29" t="str">
        <f>VLOOKUP(B4892,辅助信息!E:M,9,FALSE)</f>
        <v>ZTWM-CDGS-XS-2025-0156-五冶钢构-2025年九月第一批次钢筋采购合同(三圣乡项目)-中铁物贸成都公司</v>
      </c>
      <c r="R4892" s="29" t="str">
        <f>_xlfn._xlws.FILTER(辅助信息!D:D,辅助信息!E:E=B4892)</f>
        <v>五冶钢构龙泉东洪片区(70亩、85亩)住宅、商业及配套工程项目</v>
      </c>
    </row>
    <row r="4893" hidden="1" spans="2:18">
      <c r="B4893" s="137" t="s">
        <v>229</v>
      </c>
      <c r="C4893" s="72">
        <v>45953</v>
      </c>
      <c r="D4893" s="40" t="str">
        <f>VLOOKUP(B4893,辅助信息!E:K,7,FALSE)</f>
        <v>JWDDCD2025092400212</v>
      </c>
      <c r="E4893" s="40" t="str">
        <f>VLOOKUP(F4893,辅助信息!A:B,2,FALSE)</f>
        <v>盘螺</v>
      </c>
      <c r="F4893" s="40" t="s">
        <v>40</v>
      </c>
      <c r="G4893" s="36">
        <v>8</v>
      </c>
      <c r="H4893" s="136" t="str">
        <f>IF(SUMIFS('[1]2025年已发货'!$E:$E,'[1]2025年已发货'!$F:$F,C4893,'[1]2025年已发货'!$C:$C,F4893,'[1]2025年已发货'!$G:$G,I4893,'[1]2025年已发货'!$H:$H,J4893)=0,"未发货",SUMIFS('[1]2025年已发货'!$E:$E,'[1]2025年已发货'!$F:$F,C4893,'[1]2025年已发货'!$C:$C,F4893,'[1]2025年已发货'!$G:$G,I4893,'[1]2025年已发货'!$H:$H,J4893))</f>
        <v>未发货</v>
      </c>
      <c r="I4893" s="39" t="str">
        <f>VLOOKUP(B4893,辅助信息!E:I,3,FALSE)</f>
        <v>(五冶钢构龙泉东洪片区85亩住宅、商业及配套工程项目三标段)成都市龙泉驿外东洪路地铁2号线惠王陵地铁C口</v>
      </c>
      <c r="J4893" s="40" t="str">
        <f>VLOOKUP(B4893,辅助信息!E:I,4,FALSE)</f>
        <v>王军宝</v>
      </c>
      <c r="K4893" s="40">
        <f>VLOOKUP(J4893,辅助信息!H:I,2,FALSE)</f>
        <v>13889142392</v>
      </c>
      <c r="L4893" s="111">
        <f>VLOOKUP(B4893,辅助信息!E:J,6,FALSE)</f>
        <v>0</v>
      </c>
      <c r="M4893" s="93">
        <v>45950</v>
      </c>
      <c r="O4893" s="64">
        <f ca="1" t="shared" si="234"/>
        <v>0</v>
      </c>
      <c r="P4893" s="64">
        <f ca="1" t="shared" si="235"/>
        <v>21</v>
      </c>
      <c r="Q4893" s="29" t="str">
        <f>VLOOKUP(B4893,辅助信息!E:M,9,FALSE)</f>
        <v>ZTWM-CDGS-XS-2025-0156-五冶钢构-2025年九月第一批次钢筋采购合同(三圣乡项目)-中铁物贸成都公司</v>
      </c>
      <c r="R4893" s="29" t="str">
        <f>_xlfn._xlws.FILTER(辅助信息!D:D,辅助信息!E:E=B4893)</f>
        <v>五冶钢构龙泉东洪片区(70亩、85亩)住宅、商业及配套工程项目</v>
      </c>
    </row>
    <row r="4894" hidden="1" spans="2:18">
      <c r="B4894" s="137" t="s">
        <v>229</v>
      </c>
      <c r="C4894" s="72">
        <v>45953</v>
      </c>
      <c r="D4894" s="40" t="str">
        <f>VLOOKUP(B4894,辅助信息!E:K,7,FALSE)</f>
        <v>JWDDCD2025092400212</v>
      </c>
      <c r="E4894" s="40" t="str">
        <f>VLOOKUP(F4894,辅助信息!A:B,2,FALSE)</f>
        <v>盘螺</v>
      </c>
      <c r="F4894" s="40" t="s">
        <v>41</v>
      </c>
      <c r="G4894" s="36">
        <v>20</v>
      </c>
      <c r="H4894" s="136" t="str">
        <f>IF(SUMIFS('[1]2025年已发货'!$E:$E,'[1]2025年已发货'!$F:$F,C4894,'[1]2025年已发货'!$C:$C,F4894,'[1]2025年已发货'!$G:$G,I4894,'[1]2025年已发货'!$H:$H,J4894)=0,"未发货",SUMIFS('[1]2025年已发货'!$E:$E,'[1]2025年已发货'!$F:$F,C4894,'[1]2025年已发货'!$C:$C,F4894,'[1]2025年已发货'!$G:$G,I4894,'[1]2025年已发货'!$H:$H,J4894))</f>
        <v>未发货</v>
      </c>
      <c r="I4894" s="39" t="str">
        <f>VLOOKUP(B4894,辅助信息!E:I,3,FALSE)</f>
        <v>(五冶钢构龙泉东洪片区85亩住宅、商业及配套工程项目三标段)成都市龙泉驿外东洪路地铁2号线惠王陵地铁C口</v>
      </c>
      <c r="J4894" s="40" t="str">
        <f>VLOOKUP(B4894,辅助信息!E:I,4,FALSE)</f>
        <v>王军宝</v>
      </c>
      <c r="K4894" s="40">
        <f>VLOOKUP(J4894,辅助信息!H:I,2,FALSE)</f>
        <v>13889142392</v>
      </c>
      <c r="L4894" s="111">
        <f>VLOOKUP(B4894,辅助信息!E:J,6,FALSE)</f>
        <v>0</v>
      </c>
      <c r="M4894" s="93">
        <v>45950</v>
      </c>
      <c r="O4894" s="64">
        <f ca="1" t="shared" si="234"/>
        <v>0</v>
      </c>
      <c r="P4894" s="64">
        <f ca="1" t="shared" si="235"/>
        <v>21</v>
      </c>
      <c r="Q4894" s="29" t="str">
        <f>VLOOKUP(B4894,辅助信息!E:M,9,FALSE)</f>
        <v>ZTWM-CDGS-XS-2025-0156-五冶钢构-2025年九月第一批次钢筋采购合同(三圣乡项目)-中铁物贸成都公司</v>
      </c>
      <c r="R4894" s="29" t="str">
        <f>_xlfn._xlws.FILTER(辅助信息!D:D,辅助信息!E:E=B4894)</f>
        <v>五冶钢构龙泉东洪片区(70亩、85亩)住宅、商业及配套工程项目</v>
      </c>
    </row>
    <row r="4895" hidden="1" spans="2:18">
      <c r="B4895" s="137" t="s">
        <v>229</v>
      </c>
      <c r="C4895" s="72">
        <v>45953</v>
      </c>
      <c r="D4895" s="40" t="str">
        <f>VLOOKUP(B4895,辅助信息!E:K,7,FALSE)</f>
        <v>JWDDCD2025092400212</v>
      </c>
      <c r="E4895" s="40" t="str">
        <f>VLOOKUP(F4895,辅助信息!A:B,2,FALSE)</f>
        <v>螺纹钢</v>
      </c>
      <c r="F4895" s="40" t="s">
        <v>27</v>
      </c>
      <c r="G4895" s="36">
        <v>30</v>
      </c>
      <c r="H4895" s="136" t="str">
        <f>IF(SUMIFS('[1]2025年已发货'!$E:$E,'[1]2025年已发货'!$F:$F,C4895,'[1]2025年已发货'!$C:$C,F4895,'[1]2025年已发货'!$G:$G,I4895,'[1]2025年已发货'!$H:$H,J4895)=0,"未发货",SUMIFS('[1]2025年已发货'!$E:$E,'[1]2025年已发货'!$F:$F,C4895,'[1]2025年已发货'!$C:$C,F4895,'[1]2025年已发货'!$G:$G,I4895,'[1]2025年已发货'!$H:$H,J4895))</f>
        <v>未发货</v>
      </c>
      <c r="I4895" s="39" t="str">
        <f>VLOOKUP(B4895,辅助信息!E:I,3,FALSE)</f>
        <v>(五冶钢构龙泉东洪片区85亩住宅、商业及配套工程项目三标段)成都市龙泉驿外东洪路地铁2号线惠王陵地铁C口</v>
      </c>
      <c r="J4895" s="40" t="str">
        <f>VLOOKUP(B4895,辅助信息!E:I,4,FALSE)</f>
        <v>王军宝</v>
      </c>
      <c r="K4895" s="40">
        <f>VLOOKUP(J4895,辅助信息!H:I,2,FALSE)</f>
        <v>13889142392</v>
      </c>
      <c r="L4895" s="111">
        <f>VLOOKUP(B4895,辅助信息!E:J,6,FALSE)</f>
        <v>0</v>
      </c>
      <c r="M4895" s="93">
        <v>45950</v>
      </c>
      <c r="O4895" s="64">
        <f ca="1" t="shared" si="234"/>
        <v>0</v>
      </c>
      <c r="P4895" s="64">
        <f ca="1" t="shared" si="235"/>
        <v>21</v>
      </c>
      <c r="Q4895" s="29" t="str">
        <f>VLOOKUP(B4895,辅助信息!E:M,9,FALSE)</f>
        <v>ZTWM-CDGS-XS-2025-0156-五冶钢构-2025年九月第一批次钢筋采购合同(三圣乡项目)-中铁物贸成都公司</v>
      </c>
      <c r="R4895" s="29" t="str">
        <f>_xlfn._xlws.FILTER(辅助信息!D:D,辅助信息!E:E=B4895)</f>
        <v>五冶钢构龙泉东洪片区(70亩、85亩)住宅、商业及配套工程项目</v>
      </c>
    </row>
    <row r="4896" hidden="1" spans="2:18">
      <c r="B4896" s="137" t="s">
        <v>229</v>
      </c>
      <c r="C4896" s="72">
        <v>45953</v>
      </c>
      <c r="D4896" s="40" t="str">
        <f>VLOOKUP(B4896,辅助信息!E:K,7,FALSE)</f>
        <v>JWDDCD2025092400212</v>
      </c>
      <c r="E4896" s="40" t="str">
        <f>VLOOKUP(F4896,辅助信息!A:B,2,FALSE)</f>
        <v>盘螺</v>
      </c>
      <c r="F4896" s="40" t="s">
        <v>49</v>
      </c>
      <c r="G4896" s="36">
        <v>6</v>
      </c>
      <c r="H4896" s="136" t="str">
        <f>IF(SUMIFS('[1]2025年已发货'!$E:$E,'[1]2025年已发货'!$F:$F,C4896,'[1]2025年已发货'!$C:$C,F4896,'[1]2025年已发货'!$G:$G,I4896,'[1]2025年已发货'!$H:$H,J4896)=0,"未发货",SUMIFS('[1]2025年已发货'!$E:$E,'[1]2025年已发货'!$F:$F,C4896,'[1]2025年已发货'!$C:$C,F4896,'[1]2025年已发货'!$G:$G,I4896,'[1]2025年已发货'!$H:$H,J4896))</f>
        <v>未发货</v>
      </c>
      <c r="I4896" s="39" t="str">
        <f>VLOOKUP(B4896,辅助信息!E:I,3,FALSE)</f>
        <v>(五冶钢构龙泉东洪片区85亩住宅、商业及配套工程项目三标段)成都市龙泉驿外东洪路地铁2号线惠王陵地铁C口</v>
      </c>
      <c r="J4896" s="40" t="str">
        <f>VLOOKUP(B4896,辅助信息!E:I,4,FALSE)</f>
        <v>王军宝</v>
      </c>
      <c r="K4896" s="40">
        <f>VLOOKUP(J4896,辅助信息!H:I,2,FALSE)</f>
        <v>13889142392</v>
      </c>
      <c r="L4896" s="111">
        <f>VLOOKUP(B4896,辅助信息!E:J,6,FALSE)</f>
        <v>0</v>
      </c>
      <c r="M4896" s="93">
        <v>45950</v>
      </c>
      <c r="O4896" s="64">
        <f ca="1" t="shared" si="234"/>
        <v>0</v>
      </c>
      <c r="P4896" s="64">
        <f ca="1" t="shared" si="235"/>
        <v>21</v>
      </c>
      <c r="Q4896" s="29" t="str">
        <f>VLOOKUP(B4896,辅助信息!E:M,9,FALSE)</f>
        <v>ZTWM-CDGS-XS-2025-0156-五冶钢构-2025年九月第一批次钢筋采购合同(三圣乡项目)-中铁物贸成都公司</v>
      </c>
      <c r="R4896" s="29" t="str">
        <f>_xlfn._xlws.FILTER(辅助信息!D:D,辅助信息!E:E=B4896)</f>
        <v>五冶钢构龙泉东洪片区(70亩、85亩)住宅、商业及配套工程项目</v>
      </c>
    </row>
    <row r="4897" hidden="1" spans="2:18">
      <c r="B4897" s="137" t="s">
        <v>229</v>
      </c>
      <c r="C4897" s="72">
        <v>45953</v>
      </c>
      <c r="D4897" s="40" t="str">
        <f>VLOOKUP(B4897,辅助信息!E:K,7,FALSE)</f>
        <v>JWDDCD2025092400212</v>
      </c>
      <c r="E4897" s="40" t="str">
        <f>VLOOKUP(F4897,辅助信息!A:B,2,FALSE)</f>
        <v>盘螺</v>
      </c>
      <c r="F4897" s="40" t="s">
        <v>40</v>
      </c>
      <c r="G4897" s="36">
        <v>20</v>
      </c>
      <c r="H4897" s="136" t="str">
        <f>IF(SUMIFS('[1]2025年已发货'!$E:$E,'[1]2025年已发货'!$F:$F,C4897,'[1]2025年已发货'!$C:$C,F4897,'[1]2025年已发货'!$G:$G,I4897,'[1]2025年已发货'!$H:$H,J4897)=0,"未发货",SUMIFS('[1]2025年已发货'!$E:$E,'[1]2025年已发货'!$F:$F,C4897,'[1]2025年已发货'!$C:$C,F4897,'[1]2025年已发货'!$G:$G,I4897,'[1]2025年已发货'!$H:$H,J4897))</f>
        <v>未发货</v>
      </c>
      <c r="I4897" s="39" t="str">
        <f>VLOOKUP(B4897,辅助信息!E:I,3,FALSE)</f>
        <v>(五冶钢构龙泉东洪片区85亩住宅、商业及配套工程项目三标段)成都市龙泉驿外东洪路地铁2号线惠王陵地铁C口</v>
      </c>
      <c r="J4897" s="40" t="str">
        <f>VLOOKUP(B4897,辅助信息!E:I,4,FALSE)</f>
        <v>王军宝</v>
      </c>
      <c r="K4897" s="40">
        <f>VLOOKUP(J4897,辅助信息!H:I,2,FALSE)</f>
        <v>13889142392</v>
      </c>
      <c r="L4897" s="111">
        <f>VLOOKUP(B4897,辅助信息!E:J,6,FALSE)</f>
        <v>0</v>
      </c>
      <c r="M4897" s="93">
        <v>45950</v>
      </c>
      <c r="O4897" s="64">
        <f ca="1" t="shared" si="234"/>
        <v>0</v>
      </c>
      <c r="P4897" s="64">
        <f ca="1" t="shared" si="235"/>
        <v>21</v>
      </c>
      <c r="Q4897" s="29" t="str">
        <f>VLOOKUP(B4897,辅助信息!E:M,9,FALSE)</f>
        <v>ZTWM-CDGS-XS-2025-0156-五冶钢构-2025年九月第一批次钢筋采购合同(三圣乡项目)-中铁物贸成都公司</v>
      </c>
      <c r="R4897" s="29" t="str">
        <f>_xlfn._xlws.FILTER(辅助信息!D:D,辅助信息!E:E=B4897)</f>
        <v>五冶钢构龙泉东洪片区(70亩、85亩)住宅、商业及配套工程项目</v>
      </c>
    </row>
    <row r="4898" hidden="1" spans="2:18">
      <c r="B4898" s="137" t="s">
        <v>229</v>
      </c>
      <c r="C4898" s="72">
        <v>45953</v>
      </c>
      <c r="D4898" s="40" t="str">
        <f>VLOOKUP(B4898,辅助信息!E:K,7,FALSE)</f>
        <v>JWDDCD2025092400212</v>
      </c>
      <c r="E4898" s="40" t="str">
        <f>VLOOKUP(F4898,辅助信息!A:B,2,FALSE)</f>
        <v>盘螺</v>
      </c>
      <c r="F4898" s="40" t="s">
        <v>41</v>
      </c>
      <c r="G4898" s="36">
        <v>40</v>
      </c>
      <c r="H4898" s="136" t="str">
        <f>IF(SUMIFS('[1]2025年已发货'!$E:$E,'[1]2025年已发货'!$F:$F,C4898,'[1]2025年已发货'!$C:$C,F4898,'[1]2025年已发货'!$G:$G,I4898,'[1]2025年已发货'!$H:$H,J4898)=0,"未发货",SUMIFS('[1]2025年已发货'!$E:$E,'[1]2025年已发货'!$F:$F,C4898,'[1]2025年已发货'!$C:$C,F4898,'[1]2025年已发货'!$G:$G,I4898,'[1]2025年已发货'!$H:$H,J4898))</f>
        <v>未发货</v>
      </c>
      <c r="I4898" s="39" t="str">
        <f>VLOOKUP(B4898,辅助信息!E:I,3,FALSE)</f>
        <v>(五冶钢构龙泉东洪片区85亩住宅、商业及配套工程项目三标段)成都市龙泉驿外东洪路地铁2号线惠王陵地铁C口</v>
      </c>
      <c r="J4898" s="40" t="str">
        <f>VLOOKUP(B4898,辅助信息!E:I,4,FALSE)</f>
        <v>王军宝</v>
      </c>
      <c r="K4898" s="40">
        <f>VLOOKUP(J4898,辅助信息!H:I,2,FALSE)</f>
        <v>13889142392</v>
      </c>
      <c r="L4898" s="111">
        <f>VLOOKUP(B4898,辅助信息!E:J,6,FALSE)</f>
        <v>0</v>
      </c>
      <c r="M4898" s="93">
        <v>45950</v>
      </c>
      <c r="O4898" s="64">
        <f ca="1" t="shared" si="234"/>
        <v>0</v>
      </c>
      <c r="P4898" s="64">
        <f ca="1" t="shared" si="235"/>
        <v>21</v>
      </c>
      <c r="Q4898" s="29" t="str">
        <f>VLOOKUP(B4898,辅助信息!E:M,9,FALSE)</f>
        <v>ZTWM-CDGS-XS-2025-0156-五冶钢构-2025年九月第一批次钢筋采购合同(三圣乡项目)-中铁物贸成都公司</v>
      </c>
      <c r="R4898" s="29" t="str">
        <f>_xlfn._xlws.FILTER(辅助信息!D:D,辅助信息!E:E=B4898)</f>
        <v>五冶钢构龙泉东洪片区(70亩、85亩)住宅、商业及配套工程项目</v>
      </c>
    </row>
    <row r="4899" hidden="1" spans="2:18">
      <c r="B4899" s="137" t="s">
        <v>229</v>
      </c>
      <c r="C4899" s="72">
        <v>45953</v>
      </c>
      <c r="D4899" s="40" t="str">
        <f>VLOOKUP(B4899,辅助信息!E:K,7,FALSE)</f>
        <v>JWDDCD2025092400212</v>
      </c>
      <c r="E4899" s="40" t="str">
        <f>VLOOKUP(F4899,辅助信息!A:B,2,FALSE)</f>
        <v>螺纹钢</v>
      </c>
      <c r="F4899" s="40" t="s">
        <v>27</v>
      </c>
      <c r="G4899" s="36">
        <v>57</v>
      </c>
      <c r="H4899" s="136" t="str">
        <f>IF(SUMIFS('[1]2025年已发货'!$E:$E,'[1]2025年已发货'!$F:$F,C4899,'[1]2025年已发货'!$C:$C,F4899,'[1]2025年已发货'!$G:$G,I4899,'[1]2025年已发货'!$H:$H,J4899)=0,"未发货",SUMIFS('[1]2025年已发货'!$E:$E,'[1]2025年已发货'!$F:$F,C4899,'[1]2025年已发货'!$C:$C,F4899,'[1]2025年已发货'!$G:$G,I4899,'[1]2025年已发货'!$H:$H,J4899))</f>
        <v>未发货</v>
      </c>
      <c r="I4899" s="39" t="str">
        <f>VLOOKUP(B4899,辅助信息!E:I,3,FALSE)</f>
        <v>(五冶钢构龙泉东洪片区85亩住宅、商业及配套工程项目三标段)成都市龙泉驿外东洪路地铁2号线惠王陵地铁C口</v>
      </c>
      <c r="J4899" s="40" t="str">
        <f>VLOOKUP(B4899,辅助信息!E:I,4,FALSE)</f>
        <v>王军宝</v>
      </c>
      <c r="K4899" s="40">
        <f>VLOOKUP(J4899,辅助信息!H:I,2,FALSE)</f>
        <v>13889142392</v>
      </c>
      <c r="L4899" s="111">
        <f>VLOOKUP(B4899,辅助信息!E:J,6,FALSE)</f>
        <v>0</v>
      </c>
      <c r="M4899" s="93">
        <v>45950</v>
      </c>
      <c r="O4899" s="64">
        <f ca="1" t="shared" si="234"/>
        <v>0</v>
      </c>
      <c r="P4899" s="64">
        <f ca="1" t="shared" si="235"/>
        <v>21</v>
      </c>
      <c r="Q4899" s="29" t="str">
        <f>VLOOKUP(B4899,辅助信息!E:M,9,FALSE)</f>
        <v>ZTWM-CDGS-XS-2025-0156-五冶钢构-2025年九月第一批次钢筋采购合同(三圣乡项目)-中铁物贸成都公司</v>
      </c>
      <c r="R4899" s="29" t="str">
        <f>_xlfn._xlws.FILTER(辅助信息!D:D,辅助信息!E:E=B4899)</f>
        <v>五冶钢构龙泉东洪片区(70亩、85亩)住宅、商业及配套工程项目</v>
      </c>
    </row>
    <row r="4900" hidden="1" spans="2:18">
      <c r="B4900" s="137" t="s">
        <v>229</v>
      </c>
      <c r="C4900" s="72">
        <v>45953</v>
      </c>
      <c r="D4900" s="40" t="str">
        <f>VLOOKUP(B4900,辅助信息!E:K,7,FALSE)</f>
        <v>JWDDCD2025092400212</v>
      </c>
      <c r="E4900" s="40" t="str">
        <f>VLOOKUP(F4900,辅助信息!A:B,2,FALSE)</f>
        <v>螺纹钢</v>
      </c>
      <c r="F4900" s="40" t="s">
        <v>19</v>
      </c>
      <c r="G4900" s="36">
        <v>9</v>
      </c>
      <c r="H4900" s="136" t="str">
        <f>IF(SUMIFS('[1]2025年已发货'!$E:$E,'[1]2025年已发货'!$F:$F,C4900,'[1]2025年已发货'!$C:$C,F4900,'[1]2025年已发货'!$G:$G,I4900,'[1]2025年已发货'!$H:$H,J4900)=0,"未发货",SUMIFS('[1]2025年已发货'!$E:$E,'[1]2025年已发货'!$F:$F,C4900,'[1]2025年已发货'!$C:$C,F4900,'[1]2025年已发货'!$G:$G,I4900,'[1]2025年已发货'!$H:$H,J4900))</f>
        <v>未发货</v>
      </c>
      <c r="I4900" s="39" t="str">
        <f>VLOOKUP(B4900,辅助信息!E:I,3,FALSE)</f>
        <v>(五冶钢构龙泉东洪片区85亩住宅、商业及配套工程项目三标段)成都市龙泉驿外东洪路地铁2号线惠王陵地铁C口</v>
      </c>
      <c r="J4900" s="40" t="str">
        <f>VLOOKUP(B4900,辅助信息!E:I,4,FALSE)</f>
        <v>王军宝</v>
      </c>
      <c r="K4900" s="40">
        <f>VLOOKUP(J4900,辅助信息!H:I,2,FALSE)</f>
        <v>13889142392</v>
      </c>
      <c r="L4900" s="111">
        <f>VLOOKUP(B4900,辅助信息!E:J,6,FALSE)</f>
        <v>0</v>
      </c>
      <c r="M4900" s="93">
        <v>45950</v>
      </c>
      <c r="O4900" s="64">
        <f ca="1" t="shared" ref="O4900:O4963" si="236">IF(OR(M4900="",N4900&lt;&gt;""),"",MAX(M4900-TODAY(),0))</f>
        <v>0</v>
      </c>
      <c r="P4900" s="64">
        <f ca="1" t="shared" ref="P4900:P4963" si="237">IF(M4900="","",IF(N4900&lt;&gt;"",MAX(N4900-M4900,0),IF(TODAY()&gt;M4900,TODAY()-M4900,0)))</f>
        <v>21</v>
      </c>
      <c r="Q4900" s="29" t="str">
        <f>VLOOKUP(B4900,辅助信息!E:M,9,FALSE)</f>
        <v>ZTWM-CDGS-XS-2025-0156-五冶钢构-2025年九月第一批次钢筋采购合同(三圣乡项目)-中铁物贸成都公司</v>
      </c>
      <c r="R4900" s="29" t="str">
        <f>_xlfn._xlws.FILTER(辅助信息!D:D,辅助信息!E:E=B4900)</f>
        <v>五冶钢构龙泉东洪片区(70亩、85亩)住宅、商业及配套工程项目</v>
      </c>
    </row>
    <row r="4901" hidden="1" spans="2:18">
      <c r="B4901" s="137" t="s">
        <v>229</v>
      </c>
      <c r="C4901" s="72">
        <v>45953</v>
      </c>
      <c r="D4901" s="40" t="str">
        <f>VLOOKUP(B4901,辅助信息!E:K,7,FALSE)</f>
        <v>JWDDCD2025092400212</v>
      </c>
      <c r="E4901" s="40" t="str">
        <f>VLOOKUP(F4901,辅助信息!A:B,2,FALSE)</f>
        <v>螺纹钢</v>
      </c>
      <c r="F4901" s="40" t="s">
        <v>32</v>
      </c>
      <c r="G4901" s="36">
        <v>6</v>
      </c>
      <c r="H4901" s="136" t="str">
        <f>IF(SUMIFS('[1]2025年已发货'!$E:$E,'[1]2025年已发货'!$F:$F,C4901,'[1]2025年已发货'!$C:$C,F4901,'[1]2025年已发货'!$G:$G,I4901,'[1]2025年已发货'!$H:$H,J4901)=0,"未发货",SUMIFS('[1]2025年已发货'!$E:$E,'[1]2025年已发货'!$F:$F,C4901,'[1]2025年已发货'!$C:$C,F4901,'[1]2025年已发货'!$G:$G,I4901,'[1]2025年已发货'!$H:$H,J4901))</f>
        <v>未发货</v>
      </c>
      <c r="I4901" s="39" t="str">
        <f>VLOOKUP(B4901,辅助信息!E:I,3,FALSE)</f>
        <v>(五冶钢构龙泉东洪片区85亩住宅、商业及配套工程项目三标段)成都市龙泉驿外东洪路地铁2号线惠王陵地铁C口</v>
      </c>
      <c r="J4901" s="40" t="str">
        <f>VLOOKUP(B4901,辅助信息!E:I,4,FALSE)</f>
        <v>王军宝</v>
      </c>
      <c r="K4901" s="40">
        <f>VLOOKUP(J4901,辅助信息!H:I,2,FALSE)</f>
        <v>13889142392</v>
      </c>
      <c r="L4901" s="111">
        <f>VLOOKUP(B4901,辅助信息!E:J,6,FALSE)</f>
        <v>0</v>
      </c>
      <c r="M4901" s="93">
        <v>45950</v>
      </c>
      <c r="O4901" s="64">
        <f ca="1" t="shared" si="236"/>
        <v>0</v>
      </c>
      <c r="P4901" s="64">
        <f ca="1" t="shared" si="237"/>
        <v>21</v>
      </c>
      <c r="Q4901" s="29" t="str">
        <f>VLOOKUP(B4901,辅助信息!E:M,9,FALSE)</f>
        <v>ZTWM-CDGS-XS-2025-0156-五冶钢构-2025年九月第一批次钢筋采购合同(三圣乡项目)-中铁物贸成都公司</v>
      </c>
      <c r="R4901" s="29" t="str">
        <f>_xlfn._xlws.FILTER(辅助信息!D:D,辅助信息!E:E=B4901)</f>
        <v>五冶钢构龙泉东洪片区(70亩、85亩)住宅、商业及配套工程项目</v>
      </c>
    </row>
    <row r="4902" hidden="1" spans="2:18">
      <c r="B4902" s="137" t="s">
        <v>229</v>
      </c>
      <c r="C4902" s="72">
        <v>45953</v>
      </c>
      <c r="D4902" s="40" t="str">
        <f>VLOOKUP(B4902,辅助信息!E:K,7,FALSE)</f>
        <v>JWDDCD2025092400212</v>
      </c>
      <c r="E4902" s="40" t="str">
        <f>VLOOKUP(F4902,辅助信息!A:B,2,FALSE)</f>
        <v>螺纹钢</v>
      </c>
      <c r="F4902" s="40" t="s">
        <v>30</v>
      </c>
      <c r="G4902" s="36">
        <v>9</v>
      </c>
      <c r="H4902" s="136" t="str">
        <f>IF(SUMIFS('[1]2025年已发货'!$E:$E,'[1]2025年已发货'!$F:$F,C4902,'[1]2025年已发货'!$C:$C,F4902,'[1]2025年已发货'!$G:$G,I4902,'[1]2025年已发货'!$H:$H,J4902)=0,"未发货",SUMIFS('[1]2025年已发货'!$E:$E,'[1]2025年已发货'!$F:$F,C4902,'[1]2025年已发货'!$C:$C,F4902,'[1]2025年已发货'!$G:$G,I4902,'[1]2025年已发货'!$H:$H,J4902))</f>
        <v>未发货</v>
      </c>
      <c r="I4902" s="39" t="str">
        <f>VLOOKUP(B4902,辅助信息!E:I,3,FALSE)</f>
        <v>(五冶钢构龙泉东洪片区85亩住宅、商业及配套工程项目三标段)成都市龙泉驿外东洪路地铁2号线惠王陵地铁C口</v>
      </c>
      <c r="J4902" s="40" t="str">
        <f>VLOOKUP(B4902,辅助信息!E:I,4,FALSE)</f>
        <v>王军宝</v>
      </c>
      <c r="K4902" s="40">
        <f>VLOOKUP(J4902,辅助信息!H:I,2,FALSE)</f>
        <v>13889142392</v>
      </c>
      <c r="L4902" s="111">
        <f>VLOOKUP(B4902,辅助信息!E:J,6,FALSE)</f>
        <v>0</v>
      </c>
      <c r="M4902" s="93">
        <v>45950</v>
      </c>
      <c r="O4902" s="64">
        <f ca="1" t="shared" si="236"/>
        <v>0</v>
      </c>
      <c r="P4902" s="64">
        <f ca="1" t="shared" si="237"/>
        <v>21</v>
      </c>
      <c r="Q4902" s="29" t="str">
        <f>VLOOKUP(B4902,辅助信息!E:M,9,FALSE)</f>
        <v>ZTWM-CDGS-XS-2025-0156-五冶钢构-2025年九月第一批次钢筋采购合同(三圣乡项目)-中铁物贸成都公司</v>
      </c>
      <c r="R4902" s="29" t="str">
        <f>_xlfn._xlws.FILTER(辅助信息!D:D,辅助信息!E:E=B4902)</f>
        <v>五冶钢构龙泉东洪片区(70亩、85亩)住宅、商业及配套工程项目</v>
      </c>
    </row>
    <row r="4903" hidden="1" spans="2:18">
      <c r="B4903" s="137" t="s">
        <v>229</v>
      </c>
      <c r="C4903" s="72">
        <v>45953</v>
      </c>
      <c r="D4903" s="40" t="str">
        <f>VLOOKUP(B4903,辅助信息!E:K,7,FALSE)</f>
        <v>JWDDCD2025092400212</v>
      </c>
      <c r="E4903" s="40" t="str">
        <f>VLOOKUP(F4903,辅助信息!A:B,2,FALSE)</f>
        <v>螺纹钢</v>
      </c>
      <c r="F4903" s="40" t="s">
        <v>18</v>
      </c>
      <c r="G4903" s="36">
        <v>6</v>
      </c>
      <c r="H4903" s="136" t="str">
        <f>IF(SUMIFS('[1]2025年已发货'!$E:$E,'[1]2025年已发货'!$F:$F,C4903,'[1]2025年已发货'!$C:$C,F4903,'[1]2025年已发货'!$G:$G,I4903,'[1]2025年已发货'!$H:$H,J4903)=0,"未发货",SUMIFS('[1]2025年已发货'!$E:$E,'[1]2025年已发货'!$F:$F,C4903,'[1]2025年已发货'!$C:$C,F4903,'[1]2025年已发货'!$G:$G,I4903,'[1]2025年已发货'!$H:$H,J4903))</f>
        <v>未发货</v>
      </c>
      <c r="I4903" s="39" t="str">
        <f>VLOOKUP(B4903,辅助信息!E:I,3,FALSE)</f>
        <v>(五冶钢构龙泉东洪片区85亩住宅、商业及配套工程项目三标段)成都市龙泉驿外东洪路地铁2号线惠王陵地铁C口</v>
      </c>
      <c r="J4903" s="40" t="str">
        <f>VLOOKUP(B4903,辅助信息!E:I,4,FALSE)</f>
        <v>王军宝</v>
      </c>
      <c r="K4903" s="40">
        <f>VLOOKUP(J4903,辅助信息!H:I,2,FALSE)</f>
        <v>13889142392</v>
      </c>
      <c r="L4903" s="111">
        <f>VLOOKUP(B4903,辅助信息!E:J,6,FALSE)</f>
        <v>0</v>
      </c>
      <c r="M4903" s="93">
        <v>45950</v>
      </c>
      <c r="O4903" s="64">
        <f ca="1" t="shared" si="236"/>
        <v>0</v>
      </c>
      <c r="P4903" s="64">
        <f ca="1" t="shared" si="237"/>
        <v>21</v>
      </c>
      <c r="Q4903" s="29" t="str">
        <f>VLOOKUP(B4903,辅助信息!E:M,9,FALSE)</f>
        <v>ZTWM-CDGS-XS-2025-0156-五冶钢构-2025年九月第一批次钢筋采购合同(三圣乡项目)-中铁物贸成都公司</v>
      </c>
      <c r="R4903" s="29" t="str">
        <f>_xlfn._xlws.FILTER(辅助信息!D:D,辅助信息!E:E=B4903)</f>
        <v>五冶钢构龙泉东洪片区(70亩、85亩)住宅、商业及配套工程项目</v>
      </c>
    </row>
    <row r="4904" hidden="1" spans="2:18">
      <c r="B4904" s="137" t="s">
        <v>229</v>
      </c>
      <c r="C4904" s="72">
        <v>45953</v>
      </c>
      <c r="D4904" s="40" t="str">
        <f>VLOOKUP(B4904,辅助信息!E:K,7,FALSE)</f>
        <v>JWDDCD2025092400212</v>
      </c>
      <c r="E4904" s="40" t="str">
        <f>VLOOKUP(F4904,辅助信息!A:B,2,FALSE)</f>
        <v>螺纹钢</v>
      </c>
      <c r="F4904" s="40" t="s">
        <v>66</v>
      </c>
      <c r="G4904" s="36">
        <v>6</v>
      </c>
      <c r="H4904" s="136" t="str">
        <f>IF(SUMIFS('[1]2025年已发货'!$E:$E,'[1]2025年已发货'!$F:$F,C4904,'[1]2025年已发货'!$C:$C,F4904,'[1]2025年已发货'!$G:$G,I4904,'[1]2025年已发货'!$H:$H,J4904)=0,"未发货",SUMIFS('[1]2025年已发货'!$E:$E,'[1]2025年已发货'!$F:$F,C4904,'[1]2025年已发货'!$C:$C,F4904,'[1]2025年已发货'!$G:$G,I4904,'[1]2025年已发货'!$H:$H,J4904))</f>
        <v>未发货</v>
      </c>
      <c r="I4904" s="39" t="str">
        <f>VLOOKUP(B4904,辅助信息!E:I,3,FALSE)</f>
        <v>(五冶钢构龙泉东洪片区85亩住宅、商业及配套工程项目三标段)成都市龙泉驿外东洪路地铁2号线惠王陵地铁C口</v>
      </c>
      <c r="J4904" s="40" t="str">
        <f>VLOOKUP(B4904,辅助信息!E:I,4,FALSE)</f>
        <v>王军宝</v>
      </c>
      <c r="K4904" s="40">
        <f>VLOOKUP(J4904,辅助信息!H:I,2,FALSE)</f>
        <v>13889142392</v>
      </c>
      <c r="L4904" s="111">
        <f>VLOOKUP(B4904,辅助信息!E:J,6,FALSE)</f>
        <v>0</v>
      </c>
      <c r="M4904" s="93">
        <v>45950</v>
      </c>
      <c r="O4904" s="64">
        <f ca="1" t="shared" si="236"/>
        <v>0</v>
      </c>
      <c r="P4904" s="64">
        <f ca="1" t="shared" si="237"/>
        <v>21</v>
      </c>
      <c r="Q4904" s="29" t="str">
        <f>VLOOKUP(B4904,辅助信息!E:M,9,FALSE)</f>
        <v>ZTWM-CDGS-XS-2025-0156-五冶钢构-2025年九月第一批次钢筋采购合同(三圣乡项目)-中铁物贸成都公司</v>
      </c>
      <c r="R4904" s="29" t="str">
        <f>_xlfn._xlws.FILTER(辅助信息!D:D,辅助信息!E:E=B4904)</f>
        <v>五冶钢构龙泉东洪片区(70亩、85亩)住宅、商业及配套工程项目</v>
      </c>
    </row>
    <row r="4905" hidden="1" spans="2:18">
      <c r="B4905" s="137" t="s">
        <v>229</v>
      </c>
      <c r="C4905" s="72">
        <v>45953</v>
      </c>
      <c r="D4905" s="40" t="str">
        <f>VLOOKUP(B4905,辅助信息!E:K,7,FALSE)</f>
        <v>JWDDCD2025092400212</v>
      </c>
      <c r="E4905" s="40" t="str">
        <f>VLOOKUP(F4905,辅助信息!A:B,2,FALSE)</f>
        <v>螺纹钢</v>
      </c>
      <c r="F4905" s="40" t="s">
        <v>58</v>
      </c>
      <c r="G4905" s="36">
        <v>6</v>
      </c>
      <c r="H4905" s="136" t="str">
        <f>IF(SUMIFS('[1]2025年已发货'!$E:$E,'[1]2025年已发货'!$F:$F,C4905,'[1]2025年已发货'!$C:$C,F4905,'[1]2025年已发货'!$G:$G,I4905,'[1]2025年已发货'!$H:$H,J4905)=0,"未发货",SUMIFS('[1]2025年已发货'!$E:$E,'[1]2025年已发货'!$F:$F,C4905,'[1]2025年已发货'!$C:$C,F4905,'[1]2025年已发货'!$G:$G,I4905,'[1]2025年已发货'!$H:$H,J4905))</f>
        <v>未发货</v>
      </c>
      <c r="I4905" s="39" t="str">
        <f>VLOOKUP(B4905,辅助信息!E:I,3,FALSE)</f>
        <v>(五冶钢构龙泉东洪片区85亩住宅、商业及配套工程项目三标段)成都市龙泉驿外东洪路地铁2号线惠王陵地铁C口</v>
      </c>
      <c r="J4905" s="40" t="str">
        <f>VLOOKUP(B4905,辅助信息!E:I,4,FALSE)</f>
        <v>王军宝</v>
      </c>
      <c r="K4905" s="40">
        <f>VLOOKUP(J4905,辅助信息!H:I,2,FALSE)</f>
        <v>13889142392</v>
      </c>
      <c r="L4905" s="111">
        <f>VLOOKUP(B4905,辅助信息!E:J,6,FALSE)</f>
        <v>0</v>
      </c>
      <c r="M4905" s="93">
        <v>45950</v>
      </c>
      <c r="O4905" s="64">
        <f ca="1" t="shared" si="236"/>
        <v>0</v>
      </c>
      <c r="P4905" s="64">
        <f ca="1" t="shared" si="237"/>
        <v>21</v>
      </c>
      <c r="Q4905" s="29" t="str">
        <f>VLOOKUP(B4905,辅助信息!E:M,9,FALSE)</f>
        <v>ZTWM-CDGS-XS-2025-0156-五冶钢构-2025年九月第一批次钢筋采购合同(三圣乡项目)-中铁物贸成都公司</v>
      </c>
      <c r="R4905" s="29" t="str">
        <f>_xlfn._xlws.FILTER(辅助信息!D:D,辅助信息!E:E=B4905)</f>
        <v>五冶钢构龙泉东洪片区(70亩、85亩)住宅、商业及配套工程项目</v>
      </c>
    </row>
    <row r="4906" hidden="1" spans="2:18">
      <c r="B4906" s="137" t="s">
        <v>229</v>
      </c>
      <c r="C4906" s="72">
        <v>45953</v>
      </c>
      <c r="D4906" s="40" t="str">
        <f>VLOOKUP(B4906,辅助信息!E:K,7,FALSE)</f>
        <v>JWDDCD2025092400212</v>
      </c>
      <c r="E4906" s="40" t="str">
        <f>VLOOKUP(F4906,辅助信息!A:B,2,FALSE)</f>
        <v>螺纹钢</v>
      </c>
      <c r="F4906" s="40" t="s">
        <v>46</v>
      </c>
      <c r="G4906" s="36">
        <v>9</v>
      </c>
      <c r="H4906" s="136" t="str">
        <f>IF(SUMIFS('[1]2025年已发货'!$E:$E,'[1]2025年已发货'!$F:$F,C4906,'[1]2025年已发货'!$C:$C,F4906,'[1]2025年已发货'!$G:$G,I4906,'[1]2025年已发货'!$H:$H,J4906)=0,"未发货",SUMIFS('[1]2025年已发货'!$E:$E,'[1]2025年已发货'!$F:$F,C4906,'[1]2025年已发货'!$C:$C,F4906,'[1]2025年已发货'!$G:$G,I4906,'[1]2025年已发货'!$H:$H,J4906))</f>
        <v>未发货</v>
      </c>
      <c r="I4906" s="39" t="str">
        <f>VLOOKUP(B4906,辅助信息!E:I,3,FALSE)</f>
        <v>(五冶钢构龙泉东洪片区85亩住宅、商业及配套工程项目三标段)成都市龙泉驿外东洪路地铁2号线惠王陵地铁C口</v>
      </c>
      <c r="J4906" s="40" t="str">
        <f>VLOOKUP(B4906,辅助信息!E:I,4,FALSE)</f>
        <v>王军宝</v>
      </c>
      <c r="K4906" s="40">
        <f>VLOOKUP(J4906,辅助信息!H:I,2,FALSE)</f>
        <v>13889142392</v>
      </c>
      <c r="L4906" s="111">
        <f>VLOOKUP(B4906,辅助信息!E:J,6,FALSE)</f>
        <v>0</v>
      </c>
      <c r="M4906" s="93">
        <v>45950</v>
      </c>
      <c r="O4906" s="64">
        <f ca="1" t="shared" si="236"/>
        <v>0</v>
      </c>
      <c r="P4906" s="64">
        <f ca="1" t="shared" si="237"/>
        <v>21</v>
      </c>
      <c r="Q4906" s="29" t="str">
        <f>VLOOKUP(B4906,辅助信息!E:M,9,FALSE)</f>
        <v>ZTWM-CDGS-XS-2025-0156-五冶钢构-2025年九月第一批次钢筋采购合同(三圣乡项目)-中铁物贸成都公司</v>
      </c>
      <c r="R4906" s="29" t="str">
        <f>_xlfn._xlws.FILTER(辅助信息!D:D,辅助信息!E:E=B4906)</f>
        <v>五冶钢构龙泉东洪片区(70亩、85亩)住宅、商业及配套工程项目</v>
      </c>
    </row>
    <row r="4907" hidden="1" spans="2:18">
      <c r="B4907" s="137" t="s">
        <v>229</v>
      </c>
      <c r="C4907" s="72">
        <v>45953</v>
      </c>
      <c r="D4907" s="40" t="str">
        <f>VLOOKUP(B4907,辅助信息!E:K,7,FALSE)</f>
        <v>JWDDCD2025092400212</v>
      </c>
      <c r="E4907" s="40" t="str">
        <f>VLOOKUP(F4907,辅助信息!A:B,2,FALSE)</f>
        <v>螺纹钢</v>
      </c>
      <c r="F4907" s="40" t="s">
        <v>22</v>
      </c>
      <c r="G4907" s="36">
        <v>21</v>
      </c>
      <c r="H4907" s="136" t="str">
        <f>IF(SUMIFS('[1]2025年已发货'!$E:$E,'[1]2025年已发货'!$F:$F,C4907,'[1]2025年已发货'!$C:$C,F4907,'[1]2025年已发货'!$G:$G,I4907,'[1]2025年已发货'!$H:$H,J4907)=0,"未发货",SUMIFS('[1]2025年已发货'!$E:$E,'[1]2025年已发货'!$F:$F,C4907,'[1]2025年已发货'!$C:$C,F4907,'[1]2025年已发货'!$G:$G,I4907,'[1]2025年已发货'!$H:$H,J4907))</f>
        <v>未发货</v>
      </c>
      <c r="I4907" s="39" t="str">
        <f>VLOOKUP(B4907,辅助信息!E:I,3,FALSE)</f>
        <v>(五冶钢构龙泉东洪片区85亩住宅、商业及配套工程项目三标段)成都市龙泉驿外东洪路地铁2号线惠王陵地铁C口</v>
      </c>
      <c r="J4907" s="40" t="str">
        <f>VLOOKUP(B4907,辅助信息!E:I,4,FALSE)</f>
        <v>王军宝</v>
      </c>
      <c r="K4907" s="40">
        <f>VLOOKUP(J4907,辅助信息!H:I,2,FALSE)</f>
        <v>13889142392</v>
      </c>
      <c r="L4907" s="111">
        <f>VLOOKUP(B4907,辅助信息!E:J,6,FALSE)</f>
        <v>0</v>
      </c>
      <c r="M4907" s="93">
        <v>45950</v>
      </c>
      <c r="O4907" s="64">
        <f ca="1" t="shared" si="236"/>
        <v>0</v>
      </c>
      <c r="P4907" s="64">
        <f ca="1" t="shared" si="237"/>
        <v>21</v>
      </c>
      <c r="Q4907" s="29" t="str">
        <f>VLOOKUP(B4907,辅助信息!E:M,9,FALSE)</f>
        <v>ZTWM-CDGS-XS-2025-0156-五冶钢构-2025年九月第一批次钢筋采购合同(三圣乡项目)-中铁物贸成都公司</v>
      </c>
      <c r="R4907" s="29" t="str">
        <f>_xlfn._xlws.FILTER(辅助信息!D:D,辅助信息!E:E=B4907)</f>
        <v>五冶钢构龙泉东洪片区(70亩、85亩)住宅、商业及配套工程项目</v>
      </c>
    </row>
    <row r="4908" hidden="1" spans="2:18">
      <c r="B4908" s="137" t="s">
        <v>228</v>
      </c>
      <c r="C4908" s="72">
        <v>45953</v>
      </c>
      <c r="D4908" s="40" t="str">
        <f>VLOOKUP(B4908,辅助信息!E:K,7,FALSE)</f>
        <v>JWDDCD2025092400190</v>
      </c>
      <c r="E4908" s="40" t="str">
        <f>VLOOKUP(F4908,辅助信息!A:B,2,FALSE)</f>
        <v>高线</v>
      </c>
      <c r="F4908" s="40" t="s">
        <v>53</v>
      </c>
      <c r="G4908" s="36">
        <v>2</v>
      </c>
      <c r="H4908" s="136" t="str">
        <f>IF(SUMIFS('[1]2025年已发货'!$E:$E,'[1]2025年已发货'!$F:$F,C4908,'[1]2025年已发货'!$C:$C,F4908,'[1]2025年已发货'!$G:$G,I4908,'[1]2025年已发货'!$H:$H,J4908)=0,"未发货",SUMIFS('[1]2025年已发货'!$E:$E,'[1]2025年已发货'!$F:$F,C4908,'[1]2025年已发货'!$C:$C,F4908,'[1]2025年已发货'!$G:$G,I4908,'[1]2025年已发货'!$H:$H,J4908))</f>
        <v>未发货</v>
      </c>
      <c r="I4908" s="39" t="str">
        <f>VLOOKUP(B4908,辅助信息!E:I,3,FALSE)</f>
        <v>(五冶钢构龙泉东洪片区70亩住宅、商业及配套工程项目二标段)成都市龙泉驿外东洪路地铁2号线惠王陵地铁C口</v>
      </c>
      <c r="J4908" s="40" t="str">
        <f>VLOOKUP(B4908,辅助信息!E:I,4,FALSE)</f>
        <v>蒋嗣伟</v>
      </c>
      <c r="K4908" s="40">
        <f>VLOOKUP(J4908,辅助信息!H:I,2,FALSE)</f>
        <v>15014331252</v>
      </c>
      <c r="L4908" s="111">
        <f>VLOOKUP(B4908,辅助信息!E:J,6,FALSE)</f>
        <v>0</v>
      </c>
      <c r="M4908" s="93">
        <v>45953</v>
      </c>
      <c r="O4908" s="64">
        <f ca="1" t="shared" si="236"/>
        <v>0</v>
      </c>
      <c r="P4908" s="64">
        <f ca="1" t="shared" si="237"/>
        <v>18</v>
      </c>
      <c r="Q4908" s="29" t="str">
        <f>VLOOKUP(B4908,辅助信息!E:M,9,FALSE)</f>
        <v>ZTWM-CDGS-XS-2025-0156-五冶钢构-2025年九月第一批次钢筋采购合同(三圣乡项目)-中铁物贸成都公司</v>
      </c>
      <c r="R4908" s="29" t="str">
        <f>_xlfn._xlws.FILTER(辅助信息!D:D,辅助信息!E:E=B4908)</f>
        <v>五冶钢构龙泉东洪片区(70亩、85亩)住宅、商业及配套工程项目</v>
      </c>
    </row>
    <row r="4909" hidden="1" spans="2:18">
      <c r="B4909" s="137" t="s">
        <v>228</v>
      </c>
      <c r="C4909" s="72">
        <v>45953</v>
      </c>
      <c r="D4909" s="40" t="str">
        <f>VLOOKUP(B4909,辅助信息!E:K,7,FALSE)</f>
        <v>JWDDCD2025092400190</v>
      </c>
      <c r="E4909" s="40" t="str">
        <f>VLOOKUP(F4909,辅助信息!A:B,2,FALSE)</f>
        <v>盘螺</v>
      </c>
      <c r="F4909" s="40" t="s">
        <v>40</v>
      </c>
      <c r="G4909" s="36">
        <v>35</v>
      </c>
      <c r="H4909" s="136" t="str">
        <f>IF(SUMIFS('[1]2025年已发货'!$E:$E,'[1]2025年已发货'!$F:$F,C4909,'[1]2025年已发货'!$C:$C,F4909,'[1]2025年已发货'!$G:$G,I4909,'[1]2025年已发货'!$H:$H,J4909)=0,"未发货",SUMIFS('[1]2025年已发货'!$E:$E,'[1]2025年已发货'!$F:$F,C4909,'[1]2025年已发货'!$C:$C,F4909,'[1]2025年已发货'!$G:$G,I4909,'[1]2025年已发货'!$H:$H,J4909))</f>
        <v>未发货</v>
      </c>
      <c r="I4909" s="39" t="str">
        <f>VLOOKUP(B4909,辅助信息!E:I,3,FALSE)</f>
        <v>(五冶钢构龙泉东洪片区70亩住宅、商业及配套工程项目二标段)成都市龙泉驿外东洪路地铁2号线惠王陵地铁C口</v>
      </c>
      <c r="J4909" s="40" t="str">
        <f>VLOOKUP(B4909,辅助信息!E:I,4,FALSE)</f>
        <v>蒋嗣伟</v>
      </c>
      <c r="K4909" s="40">
        <f>VLOOKUP(J4909,辅助信息!H:I,2,FALSE)</f>
        <v>15014331252</v>
      </c>
      <c r="L4909" s="111">
        <f>VLOOKUP(B4909,辅助信息!E:J,6,FALSE)</f>
        <v>0</v>
      </c>
      <c r="M4909" s="93">
        <v>45953</v>
      </c>
      <c r="O4909" s="64">
        <f ca="1" t="shared" si="236"/>
        <v>0</v>
      </c>
      <c r="P4909" s="64">
        <f ca="1" t="shared" si="237"/>
        <v>18</v>
      </c>
      <c r="Q4909" s="29" t="str">
        <f>VLOOKUP(B4909,辅助信息!E:M,9,FALSE)</f>
        <v>ZTWM-CDGS-XS-2025-0156-五冶钢构-2025年九月第一批次钢筋采购合同(三圣乡项目)-中铁物贸成都公司</v>
      </c>
      <c r="R4909" s="29" t="str">
        <f>_xlfn._xlws.FILTER(辅助信息!D:D,辅助信息!E:E=B4909)</f>
        <v>五冶钢构龙泉东洪片区(70亩、85亩)住宅、商业及配套工程项目</v>
      </c>
    </row>
    <row r="4910" hidden="1" spans="2:18">
      <c r="B4910" s="137" t="s">
        <v>228</v>
      </c>
      <c r="C4910" s="72">
        <v>45953</v>
      </c>
      <c r="D4910" s="40" t="str">
        <f>VLOOKUP(B4910,辅助信息!E:K,7,FALSE)</f>
        <v>JWDDCD2025092400190</v>
      </c>
      <c r="E4910" s="40" t="str">
        <f>VLOOKUP(F4910,辅助信息!A:B,2,FALSE)</f>
        <v>螺纹钢</v>
      </c>
      <c r="F4910" s="40" t="s">
        <v>27</v>
      </c>
      <c r="G4910" s="36">
        <v>35</v>
      </c>
      <c r="H4910" s="136" t="str">
        <f>IF(SUMIFS('[1]2025年已发货'!$E:$E,'[1]2025年已发货'!$F:$F,C4910,'[1]2025年已发货'!$C:$C,F4910,'[1]2025年已发货'!$G:$G,I4910,'[1]2025年已发货'!$H:$H,J4910)=0,"未发货",SUMIFS('[1]2025年已发货'!$E:$E,'[1]2025年已发货'!$F:$F,C4910,'[1]2025年已发货'!$C:$C,F4910,'[1]2025年已发货'!$G:$G,I4910,'[1]2025年已发货'!$H:$H,J4910))</f>
        <v>未发货</v>
      </c>
      <c r="I4910" s="39" t="str">
        <f>VLOOKUP(B4910,辅助信息!E:I,3,FALSE)</f>
        <v>(五冶钢构龙泉东洪片区70亩住宅、商业及配套工程项目二标段)成都市龙泉驿外东洪路地铁2号线惠王陵地铁C口</v>
      </c>
      <c r="J4910" s="40" t="str">
        <f>VLOOKUP(B4910,辅助信息!E:I,4,FALSE)</f>
        <v>蒋嗣伟</v>
      </c>
      <c r="K4910" s="40">
        <f>VLOOKUP(J4910,辅助信息!H:I,2,FALSE)</f>
        <v>15014331252</v>
      </c>
      <c r="L4910" s="111">
        <f>VLOOKUP(B4910,辅助信息!E:J,6,FALSE)</f>
        <v>0</v>
      </c>
      <c r="M4910" s="93">
        <v>45953</v>
      </c>
      <c r="O4910" s="64">
        <f ca="1" t="shared" si="236"/>
        <v>0</v>
      </c>
      <c r="P4910" s="64">
        <f ca="1" t="shared" si="237"/>
        <v>18</v>
      </c>
      <c r="Q4910" s="29" t="str">
        <f>VLOOKUP(B4910,辅助信息!E:M,9,FALSE)</f>
        <v>ZTWM-CDGS-XS-2025-0156-五冶钢构-2025年九月第一批次钢筋采购合同(三圣乡项目)-中铁物贸成都公司</v>
      </c>
      <c r="R4910" s="29" t="str">
        <f>_xlfn._xlws.FILTER(辅助信息!D:D,辅助信息!E:E=B4910)</f>
        <v>五冶钢构龙泉东洪片区(70亩、85亩)住宅、商业及配套工程项目</v>
      </c>
    </row>
    <row r="4911" hidden="1" spans="2:18">
      <c r="B4911" s="137" t="s">
        <v>228</v>
      </c>
      <c r="C4911" s="72">
        <v>45953</v>
      </c>
      <c r="D4911" s="40" t="str">
        <f>VLOOKUP(B4911,辅助信息!E:K,7,FALSE)</f>
        <v>JWDDCD2025092400190</v>
      </c>
      <c r="E4911" s="40" t="str">
        <f>VLOOKUP(F4911,辅助信息!A:B,2,FALSE)</f>
        <v>螺纹钢</v>
      </c>
      <c r="F4911" s="40" t="s">
        <v>19</v>
      </c>
      <c r="G4911" s="36">
        <v>15</v>
      </c>
      <c r="H4911" s="136" t="str">
        <f>IF(SUMIFS('[1]2025年已发货'!$E:$E,'[1]2025年已发货'!$F:$F,C4911,'[1]2025年已发货'!$C:$C,F4911,'[1]2025年已发货'!$G:$G,I4911,'[1]2025年已发货'!$H:$H,J4911)=0,"未发货",SUMIFS('[1]2025年已发货'!$E:$E,'[1]2025年已发货'!$F:$F,C4911,'[1]2025年已发货'!$C:$C,F4911,'[1]2025年已发货'!$G:$G,I4911,'[1]2025年已发货'!$H:$H,J4911))</f>
        <v>未发货</v>
      </c>
      <c r="I4911" s="39" t="str">
        <f>VLOOKUP(B4911,辅助信息!E:I,3,FALSE)</f>
        <v>(五冶钢构龙泉东洪片区70亩住宅、商业及配套工程项目二标段)成都市龙泉驿外东洪路地铁2号线惠王陵地铁C口</v>
      </c>
      <c r="J4911" s="40" t="str">
        <f>VLOOKUP(B4911,辅助信息!E:I,4,FALSE)</f>
        <v>蒋嗣伟</v>
      </c>
      <c r="K4911" s="40">
        <f>VLOOKUP(J4911,辅助信息!H:I,2,FALSE)</f>
        <v>15014331252</v>
      </c>
      <c r="L4911" s="111">
        <f>VLOOKUP(B4911,辅助信息!E:J,6,FALSE)</f>
        <v>0</v>
      </c>
      <c r="M4911" s="93">
        <v>45953</v>
      </c>
      <c r="O4911" s="64">
        <f ca="1" t="shared" si="236"/>
        <v>0</v>
      </c>
      <c r="P4911" s="64">
        <f ca="1" t="shared" si="237"/>
        <v>18</v>
      </c>
      <c r="Q4911" s="29" t="str">
        <f>VLOOKUP(B4911,辅助信息!E:M,9,FALSE)</f>
        <v>ZTWM-CDGS-XS-2025-0156-五冶钢构-2025年九月第一批次钢筋采购合同(三圣乡项目)-中铁物贸成都公司</v>
      </c>
      <c r="R4911" s="29" t="str">
        <f>_xlfn._xlws.FILTER(辅助信息!D:D,辅助信息!E:E=B4911)</f>
        <v>五冶钢构龙泉东洪片区(70亩、85亩)住宅、商业及配套工程项目</v>
      </c>
    </row>
    <row r="4912" hidden="1" spans="2:18">
      <c r="B4912" s="137" t="s">
        <v>228</v>
      </c>
      <c r="C4912" s="72">
        <v>45953</v>
      </c>
      <c r="D4912" s="40" t="str">
        <f>VLOOKUP(B4912,辅助信息!E:K,7,FALSE)</f>
        <v>JWDDCD2025092400190</v>
      </c>
      <c r="E4912" s="40" t="str">
        <f>VLOOKUP(F4912,辅助信息!A:B,2,FALSE)</f>
        <v>螺纹钢</v>
      </c>
      <c r="F4912" s="40" t="s">
        <v>32</v>
      </c>
      <c r="G4912" s="36">
        <v>35</v>
      </c>
      <c r="H4912" s="136" t="str">
        <f>IF(SUMIFS('[1]2025年已发货'!$E:$E,'[1]2025年已发货'!$F:$F,C4912,'[1]2025年已发货'!$C:$C,F4912,'[1]2025年已发货'!$G:$G,I4912,'[1]2025年已发货'!$H:$H,J4912)=0,"未发货",SUMIFS('[1]2025年已发货'!$E:$E,'[1]2025年已发货'!$F:$F,C4912,'[1]2025年已发货'!$C:$C,F4912,'[1]2025年已发货'!$G:$G,I4912,'[1]2025年已发货'!$H:$H,J4912))</f>
        <v>未发货</v>
      </c>
      <c r="I4912" s="39" t="str">
        <f>VLOOKUP(B4912,辅助信息!E:I,3,FALSE)</f>
        <v>(五冶钢构龙泉东洪片区70亩住宅、商业及配套工程项目二标段)成都市龙泉驿外东洪路地铁2号线惠王陵地铁C口</v>
      </c>
      <c r="J4912" s="40" t="str">
        <f>VLOOKUP(B4912,辅助信息!E:I,4,FALSE)</f>
        <v>蒋嗣伟</v>
      </c>
      <c r="K4912" s="40">
        <f>VLOOKUP(J4912,辅助信息!H:I,2,FALSE)</f>
        <v>15014331252</v>
      </c>
      <c r="L4912" s="111">
        <f>VLOOKUP(B4912,辅助信息!E:J,6,FALSE)</f>
        <v>0</v>
      </c>
      <c r="M4912" s="93">
        <v>45953</v>
      </c>
      <c r="O4912" s="64">
        <f ca="1" t="shared" si="236"/>
        <v>0</v>
      </c>
      <c r="P4912" s="64">
        <f ca="1" t="shared" si="237"/>
        <v>18</v>
      </c>
      <c r="Q4912" s="29" t="str">
        <f>VLOOKUP(B4912,辅助信息!E:M,9,FALSE)</f>
        <v>ZTWM-CDGS-XS-2025-0156-五冶钢构-2025年九月第一批次钢筋采购合同(三圣乡项目)-中铁物贸成都公司</v>
      </c>
      <c r="R4912" s="29" t="str">
        <f>_xlfn._xlws.FILTER(辅助信息!D:D,辅助信息!E:E=B4912)</f>
        <v>五冶钢构龙泉东洪片区(70亩、85亩)住宅、商业及配套工程项目</v>
      </c>
    </row>
    <row r="4913" hidden="1" spans="2:18">
      <c r="B4913" s="137" t="s">
        <v>228</v>
      </c>
      <c r="C4913" s="72">
        <v>45953</v>
      </c>
      <c r="D4913" s="40" t="str">
        <f>VLOOKUP(B4913,辅助信息!E:K,7,FALSE)</f>
        <v>JWDDCD2025092400190</v>
      </c>
      <c r="E4913" s="40" t="str">
        <f>VLOOKUP(F4913,辅助信息!A:B,2,FALSE)</f>
        <v>螺纹钢</v>
      </c>
      <c r="F4913" s="40" t="s">
        <v>30</v>
      </c>
      <c r="G4913" s="36">
        <v>10</v>
      </c>
      <c r="H4913" s="136" t="str">
        <f>IF(SUMIFS('[1]2025年已发货'!$E:$E,'[1]2025年已发货'!$F:$F,C4913,'[1]2025年已发货'!$C:$C,F4913,'[1]2025年已发货'!$G:$G,I4913,'[1]2025年已发货'!$H:$H,J4913)=0,"未发货",SUMIFS('[1]2025年已发货'!$E:$E,'[1]2025年已发货'!$F:$F,C4913,'[1]2025年已发货'!$C:$C,F4913,'[1]2025年已发货'!$G:$G,I4913,'[1]2025年已发货'!$H:$H,J4913))</f>
        <v>未发货</v>
      </c>
      <c r="I4913" s="39" t="str">
        <f>VLOOKUP(B4913,辅助信息!E:I,3,FALSE)</f>
        <v>(五冶钢构龙泉东洪片区70亩住宅、商业及配套工程项目二标段)成都市龙泉驿外东洪路地铁2号线惠王陵地铁C口</v>
      </c>
      <c r="J4913" s="40" t="str">
        <f>VLOOKUP(B4913,辅助信息!E:I,4,FALSE)</f>
        <v>蒋嗣伟</v>
      </c>
      <c r="K4913" s="40">
        <f>VLOOKUP(J4913,辅助信息!H:I,2,FALSE)</f>
        <v>15014331252</v>
      </c>
      <c r="L4913" s="111">
        <f>VLOOKUP(B4913,辅助信息!E:J,6,FALSE)</f>
        <v>0</v>
      </c>
      <c r="M4913" s="93">
        <v>45953</v>
      </c>
      <c r="O4913" s="64">
        <f ca="1" t="shared" si="236"/>
        <v>0</v>
      </c>
      <c r="P4913" s="64">
        <f ca="1" t="shared" si="237"/>
        <v>18</v>
      </c>
      <c r="Q4913" s="29" t="str">
        <f>VLOOKUP(B4913,辅助信息!E:M,9,FALSE)</f>
        <v>ZTWM-CDGS-XS-2025-0156-五冶钢构-2025年九月第一批次钢筋采购合同(三圣乡项目)-中铁物贸成都公司</v>
      </c>
      <c r="R4913" s="29" t="str">
        <f>_xlfn._xlws.FILTER(辅助信息!D:D,辅助信息!E:E=B4913)</f>
        <v>五冶钢构龙泉东洪片区(70亩、85亩)住宅、商业及配套工程项目</v>
      </c>
    </row>
    <row r="4914" hidden="1" spans="2:18">
      <c r="B4914" s="137" t="s">
        <v>228</v>
      </c>
      <c r="C4914" s="72">
        <v>45953</v>
      </c>
      <c r="D4914" s="40" t="str">
        <f>VLOOKUP(B4914,辅助信息!E:K,7,FALSE)</f>
        <v>JWDDCD2025092400190</v>
      </c>
      <c r="E4914" s="40" t="str">
        <f>VLOOKUP(F4914,辅助信息!A:B,2,FALSE)</f>
        <v>螺纹钢</v>
      </c>
      <c r="F4914" s="40" t="s">
        <v>33</v>
      </c>
      <c r="G4914" s="36">
        <v>12.5</v>
      </c>
      <c r="H4914" s="136" t="str">
        <f>IF(SUMIFS('[1]2025年已发货'!$E:$E,'[1]2025年已发货'!$F:$F,C4914,'[1]2025年已发货'!$C:$C,F4914,'[1]2025年已发货'!$G:$G,I4914,'[1]2025年已发货'!$H:$H,J4914)=0,"未发货",SUMIFS('[1]2025年已发货'!$E:$E,'[1]2025年已发货'!$F:$F,C4914,'[1]2025年已发货'!$C:$C,F4914,'[1]2025年已发货'!$G:$G,I4914,'[1]2025年已发货'!$H:$H,J4914))</f>
        <v>未发货</v>
      </c>
      <c r="I4914" s="39" t="str">
        <f>VLOOKUP(B4914,辅助信息!E:I,3,FALSE)</f>
        <v>(五冶钢构龙泉东洪片区70亩住宅、商业及配套工程项目二标段)成都市龙泉驿外东洪路地铁2号线惠王陵地铁C口</v>
      </c>
      <c r="J4914" s="40" t="str">
        <f>VLOOKUP(B4914,辅助信息!E:I,4,FALSE)</f>
        <v>蒋嗣伟</v>
      </c>
      <c r="K4914" s="40">
        <f>VLOOKUP(J4914,辅助信息!H:I,2,FALSE)</f>
        <v>15014331252</v>
      </c>
      <c r="L4914" s="111">
        <f>VLOOKUP(B4914,辅助信息!E:J,6,FALSE)</f>
        <v>0</v>
      </c>
      <c r="M4914" s="93">
        <v>45953</v>
      </c>
      <c r="O4914" s="64">
        <f ca="1" t="shared" si="236"/>
        <v>0</v>
      </c>
      <c r="P4914" s="64">
        <f ca="1" t="shared" si="237"/>
        <v>18</v>
      </c>
      <c r="Q4914" s="29" t="str">
        <f>VLOOKUP(B4914,辅助信息!E:M,9,FALSE)</f>
        <v>ZTWM-CDGS-XS-2025-0156-五冶钢构-2025年九月第一批次钢筋采购合同(三圣乡项目)-中铁物贸成都公司</v>
      </c>
      <c r="R4914" s="29" t="str">
        <f>_xlfn._xlws.FILTER(辅助信息!D:D,辅助信息!E:E=B4914)</f>
        <v>五冶钢构龙泉东洪片区(70亩、85亩)住宅、商业及配套工程项目</v>
      </c>
    </row>
    <row r="4915" hidden="1" spans="2:18">
      <c r="B4915" s="137" t="s">
        <v>228</v>
      </c>
      <c r="C4915" s="72">
        <v>45953</v>
      </c>
      <c r="D4915" s="40" t="str">
        <f>VLOOKUP(B4915,辅助信息!E:K,7,FALSE)</f>
        <v>JWDDCD2025092400190</v>
      </c>
      <c r="E4915" s="40" t="str">
        <f>VLOOKUP(F4915,辅助信息!A:B,2,FALSE)</f>
        <v>螺纹钢</v>
      </c>
      <c r="F4915" s="40" t="s">
        <v>28</v>
      </c>
      <c r="G4915" s="36">
        <v>15</v>
      </c>
      <c r="H4915" s="136" t="str">
        <f>IF(SUMIFS('[1]2025年已发货'!$E:$E,'[1]2025年已发货'!$F:$F,C4915,'[1]2025年已发货'!$C:$C,F4915,'[1]2025年已发货'!$G:$G,I4915,'[1]2025年已发货'!$H:$H,J4915)=0,"未发货",SUMIFS('[1]2025年已发货'!$E:$E,'[1]2025年已发货'!$F:$F,C4915,'[1]2025年已发货'!$C:$C,F4915,'[1]2025年已发货'!$G:$G,I4915,'[1]2025年已发货'!$H:$H,J4915))</f>
        <v>未发货</v>
      </c>
      <c r="I4915" s="39" t="str">
        <f>VLOOKUP(B4915,辅助信息!E:I,3,FALSE)</f>
        <v>(五冶钢构龙泉东洪片区70亩住宅、商业及配套工程项目二标段)成都市龙泉驿外东洪路地铁2号线惠王陵地铁C口</v>
      </c>
      <c r="J4915" s="40" t="str">
        <f>VLOOKUP(B4915,辅助信息!E:I,4,FALSE)</f>
        <v>蒋嗣伟</v>
      </c>
      <c r="K4915" s="40">
        <f>VLOOKUP(J4915,辅助信息!H:I,2,FALSE)</f>
        <v>15014331252</v>
      </c>
      <c r="L4915" s="111">
        <f>VLOOKUP(B4915,辅助信息!E:J,6,FALSE)</f>
        <v>0</v>
      </c>
      <c r="M4915" s="93">
        <v>45953</v>
      </c>
      <c r="O4915" s="64">
        <f ca="1" t="shared" si="236"/>
        <v>0</v>
      </c>
      <c r="P4915" s="64">
        <f ca="1" t="shared" si="237"/>
        <v>18</v>
      </c>
      <c r="Q4915" s="29" t="str">
        <f>VLOOKUP(B4915,辅助信息!E:M,9,FALSE)</f>
        <v>ZTWM-CDGS-XS-2025-0156-五冶钢构-2025年九月第一批次钢筋采购合同(三圣乡项目)-中铁物贸成都公司</v>
      </c>
      <c r="R4915" s="29" t="str">
        <f>_xlfn._xlws.FILTER(辅助信息!D:D,辅助信息!E:E=B4915)</f>
        <v>五冶钢构龙泉东洪片区(70亩、85亩)住宅、商业及配套工程项目</v>
      </c>
    </row>
    <row r="4916" hidden="1" spans="2:18">
      <c r="B4916" s="137" t="s">
        <v>228</v>
      </c>
      <c r="C4916" s="72">
        <v>45953</v>
      </c>
      <c r="D4916" s="40" t="str">
        <f>VLOOKUP(B4916,辅助信息!E:K,7,FALSE)</f>
        <v>JWDDCD2025092400190</v>
      </c>
      <c r="E4916" s="40" t="str">
        <f>VLOOKUP(F4916,辅助信息!A:B,2,FALSE)</f>
        <v>螺纹钢</v>
      </c>
      <c r="F4916" s="40" t="s">
        <v>18</v>
      </c>
      <c r="G4916" s="36">
        <v>15</v>
      </c>
      <c r="H4916" s="136" t="str">
        <f>IF(SUMIFS('[1]2025年已发货'!$E:$E,'[1]2025年已发货'!$F:$F,C4916,'[1]2025年已发货'!$C:$C,F4916,'[1]2025年已发货'!$G:$G,I4916,'[1]2025年已发货'!$H:$H,J4916)=0,"未发货",SUMIFS('[1]2025年已发货'!$E:$E,'[1]2025年已发货'!$F:$F,C4916,'[1]2025年已发货'!$C:$C,F4916,'[1]2025年已发货'!$G:$G,I4916,'[1]2025年已发货'!$H:$H,J4916))</f>
        <v>未发货</v>
      </c>
      <c r="I4916" s="39" t="str">
        <f>VLOOKUP(B4916,辅助信息!E:I,3,FALSE)</f>
        <v>(五冶钢构龙泉东洪片区70亩住宅、商业及配套工程项目二标段)成都市龙泉驿外东洪路地铁2号线惠王陵地铁C口</v>
      </c>
      <c r="J4916" s="40" t="str">
        <f>VLOOKUP(B4916,辅助信息!E:I,4,FALSE)</f>
        <v>蒋嗣伟</v>
      </c>
      <c r="K4916" s="40">
        <f>VLOOKUP(J4916,辅助信息!H:I,2,FALSE)</f>
        <v>15014331252</v>
      </c>
      <c r="L4916" s="111">
        <f>VLOOKUP(B4916,辅助信息!E:J,6,FALSE)</f>
        <v>0</v>
      </c>
      <c r="M4916" s="93">
        <v>45953</v>
      </c>
      <c r="O4916" s="64">
        <f ca="1" t="shared" si="236"/>
        <v>0</v>
      </c>
      <c r="P4916" s="64">
        <f ca="1" t="shared" si="237"/>
        <v>18</v>
      </c>
      <c r="Q4916" s="29" t="str">
        <f>VLOOKUP(B4916,辅助信息!E:M,9,FALSE)</f>
        <v>ZTWM-CDGS-XS-2025-0156-五冶钢构-2025年九月第一批次钢筋采购合同(三圣乡项目)-中铁物贸成都公司</v>
      </c>
      <c r="R4916" s="29" t="str">
        <f>_xlfn._xlws.FILTER(辅助信息!D:D,辅助信息!E:E=B4916)</f>
        <v>五冶钢构龙泉东洪片区(70亩、85亩)住宅、商业及配套工程项目</v>
      </c>
    </row>
    <row r="4917" hidden="1" spans="2:18">
      <c r="B4917" s="137" t="s">
        <v>232</v>
      </c>
      <c r="C4917" s="106">
        <v>45954</v>
      </c>
      <c r="D4917" s="40" t="str">
        <f>VLOOKUP(B4917,辅助信息!E:K,7,FALSE)</f>
        <v>JWDDCD2025052800131</v>
      </c>
      <c r="E4917" s="40" t="str">
        <f>VLOOKUP(F4917,辅助信息!A:B,2,FALSE)</f>
        <v>盘螺</v>
      </c>
      <c r="F4917" s="40" t="s">
        <v>40</v>
      </c>
      <c r="G4917" s="36">
        <v>10</v>
      </c>
      <c r="H4917" s="136">
        <f>IF(SUMIFS('[1]2025年已发货'!$E:$E,'[1]2025年已发货'!$F:$F,C4917,'[1]2025年已发货'!$C:$C,F4917,'[1]2025年已发货'!$G:$G,I4917,'[1]2025年已发货'!$H:$H,J4917)=0,"未发货",SUMIFS('[1]2025年已发货'!$E:$E,'[1]2025年已发货'!$F:$F,C4917,'[1]2025年已发货'!$C:$C,F4917,'[1]2025年已发货'!$G:$G,I4917,'[1]2025年已发货'!$H:$H,J4917))</f>
        <v>10</v>
      </c>
      <c r="I4917" s="39" t="str">
        <f>VLOOKUP(B4917,辅助信息!E:I,3,FALSE)</f>
        <v>（商投建工达州中医药科技园-2工区-2号桥）达州市通川区达州中医药职业学院犀牛大道北段</v>
      </c>
      <c r="J4917" s="40" t="str">
        <f>VLOOKUP(B4917,辅助信息!E:I,4,FALSE)</f>
        <v>李波</v>
      </c>
      <c r="K4917" s="40">
        <f>VLOOKUP(J4917,辅助信息!H:I,2,FALSE)</f>
        <v>18381899787</v>
      </c>
      <c r="L4917" s="111" t="str">
        <f>VLOOKUP(B4917,辅助信息!E:J,6,FALSE)</f>
        <v>控制炉批号！多了现场不收！,优先安排达钢,提前联系到场规格及数量</v>
      </c>
      <c r="M4917" s="93">
        <v>45953</v>
      </c>
      <c r="O4917" s="64">
        <f ca="1" t="shared" si="236"/>
        <v>0</v>
      </c>
      <c r="P4917" s="64">
        <f ca="1" t="shared" si="237"/>
        <v>18</v>
      </c>
      <c r="Q4917" s="29" t="str">
        <f>VLOOKUP(B4917,辅助信息!E:M,9,FALSE)</f>
        <v>ZTWM-CDGS-XS-2024-0134-商投建工达州中医药科技成果示范园项目</v>
      </c>
      <c r="R4917" s="29" t="str">
        <f>_xlfn._xlws.FILTER(辅助信息!D:D,辅助信息!E:E=B4917)</f>
        <v>商投建工达州中医药科技园</v>
      </c>
    </row>
    <row r="4918" hidden="1" spans="2:18">
      <c r="B4918" s="137" t="s">
        <v>232</v>
      </c>
      <c r="C4918" s="106">
        <v>45954</v>
      </c>
      <c r="D4918" s="40" t="str">
        <f>VLOOKUP(B4918,辅助信息!E:K,7,FALSE)</f>
        <v>JWDDCD2025052800131</v>
      </c>
      <c r="E4918" s="40" t="str">
        <f>VLOOKUP(F4918,辅助信息!A:B,2,FALSE)</f>
        <v>盘螺</v>
      </c>
      <c r="F4918" s="40" t="s">
        <v>41</v>
      </c>
      <c r="G4918" s="36">
        <v>10</v>
      </c>
      <c r="H4918" s="136">
        <f>IF(SUMIFS('[1]2025年已发货'!$E:$E,'[1]2025年已发货'!$F:$F,C4918,'[1]2025年已发货'!$C:$C,F4918,'[1]2025年已发货'!$G:$G,I4918,'[1]2025年已发货'!$H:$H,J4918)=0,"未发货",SUMIFS('[1]2025年已发货'!$E:$E,'[1]2025年已发货'!$F:$F,C4918,'[1]2025年已发货'!$C:$C,F4918,'[1]2025年已发货'!$G:$G,I4918,'[1]2025年已发货'!$H:$H,J4918))</f>
        <v>10</v>
      </c>
      <c r="I4918" s="39" t="str">
        <f>VLOOKUP(B4918,辅助信息!E:I,3,FALSE)</f>
        <v>（商投建工达州中医药科技园-2工区-2号桥）达州市通川区达州中医药职业学院犀牛大道北段</v>
      </c>
      <c r="J4918" s="40" t="str">
        <f>VLOOKUP(B4918,辅助信息!E:I,4,FALSE)</f>
        <v>李波</v>
      </c>
      <c r="K4918" s="40">
        <f>VLOOKUP(J4918,辅助信息!H:I,2,FALSE)</f>
        <v>18381899787</v>
      </c>
      <c r="L4918" s="111" t="str">
        <f>VLOOKUP(B4918,辅助信息!E:J,6,FALSE)</f>
        <v>控制炉批号！多了现场不收！,优先安排达钢,提前联系到场规格及数量</v>
      </c>
      <c r="M4918" s="93">
        <v>45953</v>
      </c>
      <c r="O4918" s="64">
        <f ca="1" t="shared" si="236"/>
        <v>0</v>
      </c>
      <c r="P4918" s="64">
        <f ca="1" t="shared" si="237"/>
        <v>18</v>
      </c>
      <c r="Q4918" s="29" t="str">
        <f>VLOOKUP(B4918,辅助信息!E:M,9,FALSE)</f>
        <v>ZTWM-CDGS-XS-2024-0134-商投建工达州中医药科技成果示范园项目</v>
      </c>
      <c r="R4918" s="29" t="str">
        <f>_xlfn._xlws.FILTER(辅助信息!D:D,辅助信息!E:E=B4918)</f>
        <v>商投建工达州中医药科技园</v>
      </c>
    </row>
    <row r="4919" hidden="1" spans="2:18">
      <c r="B4919" s="137" t="s">
        <v>232</v>
      </c>
      <c r="C4919" s="106">
        <v>45954</v>
      </c>
      <c r="D4919" s="40" t="str">
        <f>VLOOKUP(B4919,辅助信息!E:K,7,FALSE)</f>
        <v>JWDDCD2025052800131</v>
      </c>
      <c r="E4919" s="40" t="str">
        <f>VLOOKUP(F4919,辅助信息!A:B,2,FALSE)</f>
        <v>螺纹钢</v>
      </c>
      <c r="F4919" s="40" t="s">
        <v>27</v>
      </c>
      <c r="G4919" s="36">
        <v>30</v>
      </c>
      <c r="H4919" s="136">
        <f>IF(SUMIFS('[1]2025年已发货'!$E:$E,'[1]2025年已发货'!$F:$F,C4919,'[1]2025年已发货'!$C:$C,F4919,'[1]2025年已发货'!$G:$G,I4919,'[1]2025年已发货'!$H:$H,J4919)=0,"未发货",SUMIFS('[1]2025年已发货'!$E:$E,'[1]2025年已发货'!$F:$F,C4919,'[1]2025年已发货'!$C:$C,F4919,'[1]2025年已发货'!$G:$G,I4919,'[1]2025年已发货'!$H:$H,J4919))</f>
        <v>30</v>
      </c>
      <c r="I4919" s="39" t="str">
        <f>VLOOKUP(B4919,辅助信息!E:I,3,FALSE)</f>
        <v>（商投建工达州中医药科技园-2工区-2号桥）达州市通川区达州中医药职业学院犀牛大道北段</v>
      </c>
      <c r="J4919" s="40" t="str">
        <f>VLOOKUP(B4919,辅助信息!E:I,4,FALSE)</f>
        <v>李波</v>
      </c>
      <c r="K4919" s="40">
        <f>VLOOKUP(J4919,辅助信息!H:I,2,FALSE)</f>
        <v>18381899787</v>
      </c>
      <c r="L4919" s="111" t="str">
        <f>VLOOKUP(B4919,辅助信息!E:J,6,FALSE)</f>
        <v>控制炉批号！多了现场不收！,优先安排达钢,提前联系到场规格及数量</v>
      </c>
      <c r="M4919" s="93">
        <v>45953</v>
      </c>
      <c r="O4919" s="64">
        <f ca="1" t="shared" si="236"/>
        <v>0</v>
      </c>
      <c r="P4919" s="64">
        <f ca="1" t="shared" si="237"/>
        <v>18</v>
      </c>
      <c r="Q4919" s="29" t="str">
        <f>VLOOKUP(B4919,辅助信息!E:M,9,FALSE)</f>
        <v>ZTWM-CDGS-XS-2024-0134-商投建工达州中医药科技成果示范园项目</v>
      </c>
      <c r="R4919" s="29" t="str">
        <f>_xlfn._xlws.FILTER(辅助信息!D:D,辅助信息!E:E=B4919)</f>
        <v>商投建工达州中医药科技园</v>
      </c>
    </row>
    <row r="4920" hidden="1" spans="2:18">
      <c r="B4920" s="137" t="s">
        <v>232</v>
      </c>
      <c r="C4920" s="106">
        <v>45954</v>
      </c>
      <c r="D4920" s="40" t="str">
        <f>VLOOKUP(B4920,辅助信息!E:K,7,FALSE)</f>
        <v>JWDDCD2025052800131</v>
      </c>
      <c r="E4920" s="40" t="str">
        <f>VLOOKUP(F4920,辅助信息!A:B,2,FALSE)</f>
        <v>螺纹钢</v>
      </c>
      <c r="F4920" s="40" t="s">
        <v>19</v>
      </c>
      <c r="G4920" s="36">
        <v>100</v>
      </c>
      <c r="H4920" s="136">
        <f>IF(SUMIFS('[1]2025年已发货'!$E:$E,'[1]2025年已发货'!$F:$F,C4920,'[1]2025年已发货'!$C:$C,F4920,'[1]2025年已发货'!$G:$G,I4920,'[1]2025年已发货'!$H:$H,J4920)=0,"未发货",SUMIFS('[1]2025年已发货'!$E:$E,'[1]2025年已发货'!$F:$F,C4920,'[1]2025年已发货'!$C:$C,F4920,'[1]2025年已发货'!$G:$G,I4920,'[1]2025年已发货'!$H:$H,J4920))</f>
        <v>100</v>
      </c>
      <c r="I4920" s="39" t="str">
        <f>VLOOKUP(B4920,辅助信息!E:I,3,FALSE)</f>
        <v>（商投建工达州中医药科技园-2工区-2号桥）达州市通川区达州中医药职业学院犀牛大道北段</v>
      </c>
      <c r="J4920" s="40" t="str">
        <f>VLOOKUP(B4920,辅助信息!E:I,4,FALSE)</f>
        <v>李波</v>
      </c>
      <c r="K4920" s="40">
        <f>VLOOKUP(J4920,辅助信息!H:I,2,FALSE)</f>
        <v>18381899787</v>
      </c>
      <c r="L4920" s="111" t="str">
        <f>VLOOKUP(B4920,辅助信息!E:J,6,FALSE)</f>
        <v>控制炉批号！多了现场不收！,优先安排达钢,提前联系到场规格及数量</v>
      </c>
      <c r="M4920" s="93">
        <v>45953</v>
      </c>
      <c r="O4920" s="64">
        <f ca="1" t="shared" si="236"/>
        <v>0</v>
      </c>
      <c r="P4920" s="64">
        <f ca="1" t="shared" si="237"/>
        <v>18</v>
      </c>
      <c r="Q4920" s="29" t="str">
        <f>VLOOKUP(B4920,辅助信息!E:M,9,FALSE)</f>
        <v>ZTWM-CDGS-XS-2024-0134-商投建工达州中医药科技成果示范园项目</v>
      </c>
      <c r="R4920" s="29" t="str">
        <f>_xlfn._xlws.FILTER(辅助信息!D:D,辅助信息!E:E=B4920)</f>
        <v>商投建工达州中医药科技园</v>
      </c>
    </row>
    <row r="4921" hidden="1" spans="2:18">
      <c r="B4921" s="137" t="s">
        <v>232</v>
      </c>
      <c r="C4921" s="106">
        <v>45954</v>
      </c>
      <c r="D4921" s="40" t="str">
        <f>VLOOKUP(B4921,辅助信息!E:K,7,FALSE)</f>
        <v>JWDDCD2025052800131</v>
      </c>
      <c r="E4921" s="40" t="str">
        <f>VLOOKUP(F4921,辅助信息!A:B,2,FALSE)</f>
        <v>螺纹钢</v>
      </c>
      <c r="F4921" s="40" t="s">
        <v>32</v>
      </c>
      <c r="G4921" s="36">
        <v>30</v>
      </c>
      <c r="H4921" s="136">
        <f>IF(SUMIFS('[1]2025年已发货'!$E:$E,'[1]2025年已发货'!$F:$F,C4921,'[1]2025年已发货'!$C:$C,F4921,'[1]2025年已发货'!$G:$G,I4921,'[1]2025年已发货'!$H:$H,J4921)=0,"未发货",SUMIFS('[1]2025年已发货'!$E:$E,'[1]2025年已发货'!$F:$F,C4921,'[1]2025年已发货'!$C:$C,F4921,'[1]2025年已发货'!$G:$G,I4921,'[1]2025年已发货'!$H:$H,J4921))</f>
        <v>30</v>
      </c>
      <c r="I4921" s="39" t="str">
        <f>VLOOKUP(B4921,辅助信息!E:I,3,FALSE)</f>
        <v>（商投建工达州中医药科技园-2工区-2号桥）达州市通川区达州中医药职业学院犀牛大道北段</v>
      </c>
      <c r="J4921" s="40" t="str">
        <f>VLOOKUP(B4921,辅助信息!E:I,4,FALSE)</f>
        <v>李波</v>
      </c>
      <c r="K4921" s="40">
        <f>VLOOKUP(J4921,辅助信息!H:I,2,FALSE)</f>
        <v>18381899787</v>
      </c>
      <c r="L4921" s="111" t="str">
        <f>VLOOKUP(B4921,辅助信息!E:J,6,FALSE)</f>
        <v>控制炉批号！多了现场不收！,优先安排达钢,提前联系到场规格及数量</v>
      </c>
      <c r="M4921" s="93">
        <v>45953</v>
      </c>
      <c r="O4921" s="64">
        <f ca="1" t="shared" si="236"/>
        <v>0</v>
      </c>
      <c r="P4921" s="64">
        <f ca="1" t="shared" si="237"/>
        <v>18</v>
      </c>
      <c r="Q4921" s="29" t="str">
        <f>VLOOKUP(B4921,辅助信息!E:M,9,FALSE)</f>
        <v>ZTWM-CDGS-XS-2024-0134-商投建工达州中医药科技成果示范园项目</v>
      </c>
      <c r="R4921" s="29" t="str">
        <f>_xlfn._xlws.FILTER(辅助信息!D:D,辅助信息!E:E=B4921)</f>
        <v>商投建工达州中医药科技园</v>
      </c>
    </row>
    <row r="4922" hidden="1" spans="2:18">
      <c r="B4922" s="137" t="s">
        <v>232</v>
      </c>
      <c r="C4922" s="106">
        <v>45954</v>
      </c>
      <c r="D4922" s="40" t="str">
        <f>VLOOKUP(B4922,辅助信息!E:K,7,FALSE)</f>
        <v>JWDDCD2025052800131</v>
      </c>
      <c r="E4922" s="40" t="str">
        <f>VLOOKUP(F4922,辅助信息!A:B,2,FALSE)</f>
        <v>螺纹钢</v>
      </c>
      <c r="F4922" s="40" t="s">
        <v>30</v>
      </c>
      <c r="G4922" s="36">
        <v>90</v>
      </c>
      <c r="H4922" s="136" t="str">
        <f>IF(SUMIFS('[1]2025年已发货'!$E:$E,'[1]2025年已发货'!$F:$F,C4922,'[1]2025年已发货'!$C:$C,F4922,'[1]2025年已发货'!$G:$G,I4922,'[1]2025年已发货'!$H:$H,J4922)=0,"未发货",SUMIFS('[1]2025年已发货'!$E:$E,'[1]2025年已发货'!$F:$F,C4922,'[1]2025年已发货'!$C:$C,F4922,'[1]2025年已发货'!$G:$G,I4922,'[1]2025年已发货'!$H:$H,J4922))</f>
        <v>未发货</v>
      </c>
      <c r="I4922" s="39" t="str">
        <f>VLOOKUP(B4922,辅助信息!E:I,3,FALSE)</f>
        <v>（商投建工达州中医药科技园-2工区-2号桥）达州市通川区达州中医药职业学院犀牛大道北段</v>
      </c>
      <c r="J4922" s="40" t="str">
        <f>VLOOKUP(B4922,辅助信息!E:I,4,FALSE)</f>
        <v>李波</v>
      </c>
      <c r="K4922" s="40">
        <f>VLOOKUP(J4922,辅助信息!H:I,2,FALSE)</f>
        <v>18381899787</v>
      </c>
      <c r="L4922" s="111" t="str">
        <f>VLOOKUP(B4922,辅助信息!E:J,6,FALSE)</f>
        <v>控制炉批号！多了现场不收！,优先安排达钢,提前联系到场规格及数量</v>
      </c>
      <c r="M4922" s="93">
        <v>45953</v>
      </c>
      <c r="O4922" s="64">
        <f ca="1" t="shared" si="236"/>
        <v>0</v>
      </c>
      <c r="P4922" s="64">
        <f ca="1" t="shared" si="237"/>
        <v>18</v>
      </c>
      <c r="Q4922" s="29" t="str">
        <f>VLOOKUP(B4922,辅助信息!E:M,9,FALSE)</f>
        <v>ZTWM-CDGS-XS-2024-0134-商投建工达州中医药科技成果示范园项目</v>
      </c>
      <c r="R4922" s="29" t="str">
        <f>_xlfn._xlws.FILTER(辅助信息!D:D,辅助信息!E:E=B4922)</f>
        <v>商投建工达州中医药科技园</v>
      </c>
    </row>
    <row r="4923" hidden="1" spans="2:18">
      <c r="B4923" s="137" t="s">
        <v>232</v>
      </c>
      <c r="C4923" s="106">
        <v>45954</v>
      </c>
      <c r="D4923" s="40" t="str">
        <f>VLOOKUP(B4923,辅助信息!E:K,7,FALSE)</f>
        <v>JWDDCD2025052800131</v>
      </c>
      <c r="E4923" s="40" t="str">
        <f>VLOOKUP(F4923,辅助信息!A:B,2,FALSE)</f>
        <v>螺纹钢</v>
      </c>
      <c r="F4923" s="40" t="s">
        <v>33</v>
      </c>
      <c r="G4923" s="36">
        <v>40</v>
      </c>
      <c r="H4923" s="136">
        <f>IF(SUMIFS('[1]2025年已发货'!$E:$E,'[1]2025年已发货'!$F:$F,C4923,'[1]2025年已发货'!$C:$C,F4923,'[1]2025年已发货'!$G:$G,I4923,'[1]2025年已发货'!$H:$H,J4923)=0,"未发货",SUMIFS('[1]2025年已发货'!$E:$E,'[1]2025年已发货'!$F:$F,C4923,'[1]2025年已发货'!$C:$C,F4923,'[1]2025年已发货'!$G:$G,I4923,'[1]2025年已发货'!$H:$H,J4923))</f>
        <v>40</v>
      </c>
      <c r="I4923" s="39" t="str">
        <f>VLOOKUP(B4923,辅助信息!E:I,3,FALSE)</f>
        <v>（商投建工达州中医药科技园-2工区-2号桥）达州市通川区达州中医药职业学院犀牛大道北段</v>
      </c>
      <c r="J4923" s="40" t="str">
        <f>VLOOKUP(B4923,辅助信息!E:I,4,FALSE)</f>
        <v>李波</v>
      </c>
      <c r="K4923" s="40">
        <f>VLOOKUP(J4923,辅助信息!H:I,2,FALSE)</f>
        <v>18381899787</v>
      </c>
      <c r="L4923" s="111" t="str">
        <f>VLOOKUP(B4923,辅助信息!E:J,6,FALSE)</f>
        <v>控制炉批号！多了现场不收！,优先安排达钢,提前联系到场规格及数量</v>
      </c>
      <c r="M4923" s="93">
        <v>45953</v>
      </c>
      <c r="O4923" s="64">
        <f ca="1" t="shared" si="236"/>
        <v>0</v>
      </c>
      <c r="P4923" s="64">
        <f ca="1" t="shared" si="237"/>
        <v>18</v>
      </c>
      <c r="Q4923" s="29" t="str">
        <f>VLOOKUP(B4923,辅助信息!E:M,9,FALSE)</f>
        <v>ZTWM-CDGS-XS-2024-0134-商投建工达州中医药科技成果示范园项目</v>
      </c>
      <c r="R4923" s="29" t="str">
        <f>_xlfn._xlws.FILTER(辅助信息!D:D,辅助信息!E:E=B4923)</f>
        <v>商投建工达州中医药科技园</v>
      </c>
    </row>
    <row r="4924" hidden="1" spans="2:18">
      <c r="B4924" s="137" t="s">
        <v>232</v>
      </c>
      <c r="C4924" s="106">
        <v>45954</v>
      </c>
      <c r="D4924" s="40" t="str">
        <f>VLOOKUP(B4924,辅助信息!E:K,7,FALSE)</f>
        <v>JWDDCD2025052800131</v>
      </c>
      <c r="E4924" s="40" t="str">
        <f>VLOOKUP(F4924,辅助信息!A:B,2,FALSE)</f>
        <v>螺纹钢</v>
      </c>
      <c r="F4924" s="40" t="s">
        <v>18</v>
      </c>
      <c r="G4924" s="36">
        <v>30</v>
      </c>
      <c r="H4924" s="136" t="str">
        <f>IF(SUMIFS('[1]2025年已发货'!$E:$E,'[1]2025年已发货'!$F:$F,C4924,'[1]2025年已发货'!$C:$C,F4924,'[1]2025年已发货'!$G:$G,I4924,'[1]2025年已发货'!$H:$H,J4924)=0,"未发货",SUMIFS('[1]2025年已发货'!$E:$E,'[1]2025年已发货'!$F:$F,C4924,'[1]2025年已发货'!$C:$C,F4924,'[1]2025年已发货'!$G:$G,I4924,'[1]2025年已发货'!$H:$H,J4924))</f>
        <v>未发货</v>
      </c>
      <c r="I4924" s="39" t="str">
        <f>VLOOKUP(B4924,辅助信息!E:I,3,FALSE)</f>
        <v>（商投建工达州中医药科技园-2工区-2号桥）达州市通川区达州中医药职业学院犀牛大道北段</v>
      </c>
      <c r="J4924" s="40" t="str">
        <f>VLOOKUP(B4924,辅助信息!E:I,4,FALSE)</f>
        <v>李波</v>
      </c>
      <c r="K4924" s="40">
        <f>VLOOKUP(J4924,辅助信息!H:I,2,FALSE)</f>
        <v>18381899787</v>
      </c>
      <c r="L4924" s="111" t="str">
        <f>VLOOKUP(B4924,辅助信息!E:J,6,FALSE)</f>
        <v>控制炉批号！多了现场不收！,优先安排达钢,提前联系到场规格及数量</v>
      </c>
      <c r="M4924" s="93">
        <v>45953</v>
      </c>
      <c r="O4924" s="64">
        <f ca="1" t="shared" si="236"/>
        <v>0</v>
      </c>
      <c r="P4924" s="64">
        <f ca="1" t="shared" si="237"/>
        <v>18</v>
      </c>
      <c r="Q4924" s="29" t="str">
        <f>VLOOKUP(B4924,辅助信息!E:M,9,FALSE)</f>
        <v>ZTWM-CDGS-XS-2024-0134-商投建工达州中医药科技成果示范园项目</v>
      </c>
      <c r="R4924" s="29" t="str">
        <f>_xlfn._xlws.FILTER(辅助信息!D:D,辅助信息!E:E=B4924)</f>
        <v>商投建工达州中医药科技园</v>
      </c>
    </row>
    <row r="4925" hidden="1" spans="2:18">
      <c r="B4925" s="137" t="s">
        <v>194</v>
      </c>
      <c r="C4925" s="106">
        <v>45953</v>
      </c>
      <c r="D4925" s="40" t="str">
        <f>VLOOKUP(B4925,辅助信息!E:K,7,FALSE)</f>
        <v>JWDD2025071500089</v>
      </c>
      <c r="E4925" s="40" t="str">
        <f>VLOOKUP(F4925,辅助信息!A:B,2,FALSE)</f>
        <v>盘螺</v>
      </c>
      <c r="F4925" s="40" t="s">
        <v>49</v>
      </c>
      <c r="G4925" s="36">
        <v>6</v>
      </c>
      <c r="H4925" s="136">
        <f>IF(SUMIFS('[1]2025年已发货'!$E:$E,'[1]2025年已发货'!$F:$F,C4925,'[1]2025年已发货'!$C:$C,F4925,'[1]2025年已发货'!$G:$G,I4925,'[1]2025年已发货'!$H:$H,J4925)=0,"未发货",SUMIFS('[1]2025年已发货'!$E:$E,'[1]2025年已发货'!$F:$F,C4925,'[1]2025年已发货'!$C:$C,F4925,'[1]2025年已发货'!$G:$G,I4925,'[1]2025年已发货'!$H:$H,J4925))</f>
        <v>5</v>
      </c>
      <c r="I4925" s="39" t="str">
        <f>VLOOKUP(B4925,辅助信息!E:I,3,FALSE)</f>
        <v>(宜宾兴港三江新区长江工业园保障性租赁住房建设项目-土建)四川省宜宾市翠屏区永善路南段宜宾市三江新区长江工业园区</v>
      </c>
      <c r="J4925" s="40" t="str">
        <f>VLOOKUP(B4925,辅助信息!E:I,4,FALSE)</f>
        <v>赵元虎</v>
      </c>
      <c r="K4925" s="40">
        <f>VLOOKUP(J4925,辅助信息!H:I,2,FALSE)</f>
        <v>13684167136</v>
      </c>
      <c r="L4925" s="111" t="str">
        <f>VLOOKUP(B4925,辅助信息!E:J,6,FALSE)</f>
        <v>现场要求调度统一联系指定收货人，不单独发司机位置。锈货不收，装货前联系收货人核实到场规格,没提前告知进场规格现场不给予接收</v>
      </c>
      <c r="M4925" s="93">
        <v>45953</v>
      </c>
      <c r="O4925" s="64">
        <f ca="1" t="shared" si="236"/>
        <v>0</v>
      </c>
      <c r="P4925" s="64">
        <f ca="1" t="shared" si="237"/>
        <v>18</v>
      </c>
      <c r="Q4925" s="29" t="str">
        <f>VLOOKUP(B4925,辅助信息!E:M,9,FALSE)</f>
        <v>ZTWM-CDYXGS-XS-2025-0014-宜宾兴港建材-三江新区长江工业园片区保障性租赁住房建设项目</v>
      </c>
      <c r="R4925" s="29" t="str">
        <f>_xlfn._xlws.FILTER(辅助信息!D:D,辅助信息!E:E=B4925)</f>
        <v>宜宾兴港三江新区长江工业园建设项目</v>
      </c>
    </row>
    <row r="4926" hidden="1" spans="2:18">
      <c r="B4926" s="137" t="s">
        <v>194</v>
      </c>
      <c r="C4926" s="106">
        <v>45953</v>
      </c>
      <c r="D4926" s="40" t="str">
        <f>VLOOKUP(B4926,辅助信息!E:K,7,FALSE)</f>
        <v>JWDD2025071500089</v>
      </c>
      <c r="E4926" s="40" t="str">
        <f>VLOOKUP(F4926,辅助信息!A:B,2,FALSE)</f>
        <v>盘螺</v>
      </c>
      <c r="F4926" s="40" t="s">
        <v>41</v>
      </c>
      <c r="G4926" s="36">
        <v>10</v>
      </c>
      <c r="H4926" s="136">
        <f>IF(SUMIFS('[1]2025年已发货'!$E:$E,'[1]2025年已发货'!$F:$F,C4926,'[1]2025年已发货'!$C:$C,F4926,'[1]2025年已发货'!$G:$G,I4926,'[1]2025年已发货'!$H:$H,J4926)=0,"未发货",SUMIFS('[1]2025年已发货'!$E:$E,'[1]2025年已发货'!$F:$F,C4926,'[1]2025年已发货'!$C:$C,F4926,'[1]2025年已发货'!$G:$G,I4926,'[1]2025年已发货'!$H:$H,J4926))</f>
        <v>10</v>
      </c>
      <c r="I4926" s="39" t="str">
        <f>VLOOKUP(B4926,辅助信息!E:I,3,FALSE)</f>
        <v>(宜宾兴港三江新区长江工业园保障性租赁住房建设项目-土建)四川省宜宾市翠屏区永善路南段宜宾市三江新区长江工业园区</v>
      </c>
      <c r="J4926" s="40" t="str">
        <f>VLOOKUP(B4926,辅助信息!E:I,4,FALSE)</f>
        <v>赵元虎</v>
      </c>
      <c r="K4926" s="40">
        <f>VLOOKUP(J4926,辅助信息!H:I,2,FALSE)</f>
        <v>13684167136</v>
      </c>
      <c r="L4926" s="111" t="str">
        <f>VLOOKUP(B4926,辅助信息!E:J,6,FALSE)</f>
        <v>现场要求调度统一联系指定收货人，不单独发司机位置。锈货不收，装货前联系收货人核实到场规格,没提前告知进场规格现场不给予接收</v>
      </c>
      <c r="M4926" s="93">
        <v>45953</v>
      </c>
      <c r="O4926" s="64">
        <f ca="1" t="shared" si="236"/>
        <v>0</v>
      </c>
      <c r="P4926" s="64">
        <f ca="1" t="shared" si="237"/>
        <v>18</v>
      </c>
      <c r="Q4926" s="29" t="str">
        <f>VLOOKUP(B4926,辅助信息!E:M,9,FALSE)</f>
        <v>ZTWM-CDYXGS-XS-2025-0014-宜宾兴港建材-三江新区长江工业园片区保障性租赁住房建设项目</v>
      </c>
      <c r="R4926" s="29" t="str">
        <f>_xlfn._xlws.FILTER(辅助信息!D:D,辅助信息!E:E=B4926)</f>
        <v>宜宾兴港三江新区长江工业园建设项目</v>
      </c>
    </row>
    <row r="4927" hidden="1" spans="2:18">
      <c r="B4927" s="137" t="s">
        <v>194</v>
      </c>
      <c r="C4927" s="106">
        <v>45953</v>
      </c>
      <c r="D4927" s="40" t="str">
        <f>VLOOKUP(B4927,辅助信息!E:K,7,FALSE)</f>
        <v>JWDD2025071500089</v>
      </c>
      <c r="E4927" s="40" t="str">
        <f>VLOOKUP(F4927,辅助信息!A:B,2,FALSE)</f>
        <v>盘螺</v>
      </c>
      <c r="F4927" s="40" t="s">
        <v>26</v>
      </c>
      <c r="G4927" s="36">
        <v>8</v>
      </c>
      <c r="H4927" s="136">
        <f>IF(SUMIFS('[1]2025年已发货'!$E:$E,'[1]2025年已发货'!$F:$F,C4927,'[1]2025年已发货'!$C:$C,F4927,'[1]2025年已发货'!$G:$G,I4927,'[1]2025年已发货'!$H:$H,J4927)=0,"未发货",SUMIFS('[1]2025年已发货'!$E:$E,'[1]2025年已发货'!$F:$F,C4927,'[1]2025年已发货'!$C:$C,F4927,'[1]2025年已发货'!$G:$G,I4927,'[1]2025年已发货'!$H:$H,J4927))</f>
        <v>7.5</v>
      </c>
      <c r="I4927" s="39" t="str">
        <f>VLOOKUP(B4927,辅助信息!E:I,3,FALSE)</f>
        <v>(宜宾兴港三江新区长江工业园保障性租赁住房建设项目-土建)四川省宜宾市翠屏区永善路南段宜宾市三江新区长江工业园区</v>
      </c>
      <c r="J4927" s="40" t="str">
        <f>VLOOKUP(B4927,辅助信息!E:I,4,FALSE)</f>
        <v>赵元虎</v>
      </c>
      <c r="K4927" s="40">
        <f>VLOOKUP(J4927,辅助信息!H:I,2,FALSE)</f>
        <v>13684167136</v>
      </c>
      <c r="L4927" s="111" t="str">
        <f>VLOOKUP(B4927,辅助信息!E:J,6,FALSE)</f>
        <v>现场要求调度统一联系指定收货人，不单独发司机位置。锈货不收，装货前联系收货人核实到场规格,没提前告知进场规格现场不给予接收</v>
      </c>
      <c r="M4927" s="93">
        <v>45953</v>
      </c>
      <c r="O4927" s="64">
        <f ca="1" t="shared" si="236"/>
        <v>0</v>
      </c>
      <c r="P4927" s="64">
        <f ca="1" t="shared" si="237"/>
        <v>18</v>
      </c>
      <c r="Q4927" s="29" t="str">
        <f>VLOOKUP(B4927,辅助信息!E:M,9,FALSE)</f>
        <v>ZTWM-CDYXGS-XS-2025-0014-宜宾兴港建材-三江新区长江工业园片区保障性租赁住房建设项目</v>
      </c>
      <c r="R4927" s="29" t="str">
        <f>_xlfn._xlws.FILTER(辅助信息!D:D,辅助信息!E:E=B4927)</f>
        <v>宜宾兴港三江新区长江工业园建设项目</v>
      </c>
    </row>
    <row r="4928" hidden="1" spans="2:18">
      <c r="B4928" s="137" t="s">
        <v>194</v>
      </c>
      <c r="C4928" s="106">
        <v>45953</v>
      </c>
      <c r="D4928" s="40" t="str">
        <f>VLOOKUP(B4928,辅助信息!E:K,7,FALSE)</f>
        <v>JWDD2025071500089</v>
      </c>
      <c r="E4928" s="40" t="str">
        <f>VLOOKUP(F4928,辅助信息!A:B,2,FALSE)</f>
        <v>螺纹钢</v>
      </c>
      <c r="F4928" s="40" t="s">
        <v>19</v>
      </c>
      <c r="G4928" s="36">
        <v>12</v>
      </c>
      <c r="H4928" s="136">
        <f>IF(SUMIFS('[1]2025年已发货'!$E:$E,'[1]2025年已发货'!$F:$F,C4928,'[1]2025年已发货'!$C:$C,F4928,'[1]2025年已发货'!$G:$G,I4928,'[1]2025年已发货'!$H:$H,J4928)=0,"未发货",SUMIFS('[1]2025年已发货'!$E:$E,'[1]2025年已发货'!$F:$F,C4928,'[1]2025年已发货'!$C:$C,F4928,'[1]2025年已发货'!$G:$G,I4928,'[1]2025年已发货'!$H:$H,J4928))</f>
        <v>12.5</v>
      </c>
      <c r="I4928" s="39" t="str">
        <f>VLOOKUP(B4928,辅助信息!E:I,3,FALSE)</f>
        <v>(宜宾兴港三江新区长江工业园保障性租赁住房建设项目-土建)四川省宜宾市翠屏区永善路南段宜宾市三江新区长江工业园区</v>
      </c>
      <c r="J4928" s="40" t="str">
        <f>VLOOKUP(B4928,辅助信息!E:I,4,FALSE)</f>
        <v>赵元虎</v>
      </c>
      <c r="K4928" s="40">
        <f>VLOOKUP(J4928,辅助信息!H:I,2,FALSE)</f>
        <v>13684167136</v>
      </c>
      <c r="L4928" s="111" t="str">
        <f>VLOOKUP(B4928,辅助信息!E:J,6,FALSE)</f>
        <v>现场要求调度统一联系指定收货人，不单独发司机位置。锈货不收，装货前联系收货人核实到场规格,没提前告知进场规格现场不给予接收</v>
      </c>
      <c r="M4928" s="93">
        <v>45953</v>
      </c>
      <c r="O4928" s="64">
        <f ca="1" t="shared" si="236"/>
        <v>0</v>
      </c>
      <c r="P4928" s="64">
        <f ca="1" t="shared" si="237"/>
        <v>18</v>
      </c>
      <c r="Q4928" s="29" t="str">
        <f>VLOOKUP(B4928,辅助信息!E:M,9,FALSE)</f>
        <v>ZTWM-CDYXGS-XS-2025-0014-宜宾兴港建材-三江新区长江工业园片区保障性租赁住房建设项目</v>
      </c>
      <c r="R4928" s="29" t="str">
        <f>_xlfn._xlws.FILTER(辅助信息!D:D,辅助信息!E:E=B4928)</f>
        <v>宜宾兴港三江新区长江工业园建设项目</v>
      </c>
    </row>
    <row r="4929" hidden="1" spans="2:18">
      <c r="B4929" s="137" t="s">
        <v>194</v>
      </c>
      <c r="C4929" s="106">
        <v>45953</v>
      </c>
      <c r="D4929" s="40" t="str">
        <f>VLOOKUP(B4929,辅助信息!E:K,7,FALSE)</f>
        <v>JWDD2025071500089</v>
      </c>
      <c r="E4929" s="40" t="str">
        <f>VLOOKUP(F4929,辅助信息!A:B,2,FALSE)</f>
        <v>螺纹钢</v>
      </c>
      <c r="F4929" s="40" t="s">
        <v>32</v>
      </c>
      <c r="G4929" s="36">
        <v>6</v>
      </c>
      <c r="H4929" s="136">
        <f>IF(SUMIFS('[1]2025年已发货'!$E:$E,'[1]2025年已发货'!$F:$F,C4929,'[1]2025年已发货'!$C:$C,F4929,'[1]2025年已发货'!$G:$G,I4929,'[1]2025年已发货'!$H:$H,J4929)=0,"未发货",SUMIFS('[1]2025年已发货'!$E:$E,'[1]2025年已发货'!$F:$F,C4929,'[1]2025年已发货'!$C:$C,F4929,'[1]2025年已发货'!$G:$G,I4929,'[1]2025年已发货'!$H:$H,J4929))</f>
        <v>7.5</v>
      </c>
      <c r="I4929" s="39" t="str">
        <f>VLOOKUP(B4929,辅助信息!E:I,3,FALSE)</f>
        <v>(宜宾兴港三江新区长江工业园保障性租赁住房建设项目-土建)四川省宜宾市翠屏区永善路南段宜宾市三江新区长江工业园区</v>
      </c>
      <c r="J4929" s="40" t="str">
        <f>VLOOKUP(B4929,辅助信息!E:I,4,FALSE)</f>
        <v>赵元虎</v>
      </c>
      <c r="K4929" s="40">
        <f>VLOOKUP(J4929,辅助信息!H:I,2,FALSE)</f>
        <v>13684167136</v>
      </c>
      <c r="L4929" s="111" t="str">
        <f>VLOOKUP(B4929,辅助信息!E:J,6,FALSE)</f>
        <v>现场要求调度统一联系指定收货人，不单独发司机位置。锈货不收，装货前联系收货人核实到场规格,没提前告知进场规格现场不给予接收</v>
      </c>
      <c r="M4929" s="93">
        <v>45953</v>
      </c>
      <c r="O4929" s="64">
        <f ca="1" t="shared" si="236"/>
        <v>0</v>
      </c>
      <c r="P4929" s="64">
        <f ca="1" t="shared" si="237"/>
        <v>18</v>
      </c>
      <c r="Q4929" s="29" t="str">
        <f>VLOOKUP(B4929,辅助信息!E:M,9,FALSE)</f>
        <v>ZTWM-CDYXGS-XS-2025-0014-宜宾兴港建材-三江新区长江工业园片区保障性租赁住房建设项目</v>
      </c>
      <c r="R4929" s="29" t="str">
        <f>_xlfn._xlws.FILTER(辅助信息!D:D,辅助信息!E:E=B4929)</f>
        <v>宜宾兴港三江新区长江工业园建设项目</v>
      </c>
    </row>
    <row r="4930" hidden="1" spans="2:18">
      <c r="B4930" s="137" t="s">
        <v>194</v>
      </c>
      <c r="C4930" s="106">
        <v>45953</v>
      </c>
      <c r="D4930" s="40" t="str">
        <f>VLOOKUP(B4930,辅助信息!E:K,7,FALSE)</f>
        <v>JWDD2025071500089</v>
      </c>
      <c r="E4930" s="40" t="str">
        <f>VLOOKUP(F4930,辅助信息!A:B,2,FALSE)</f>
        <v>螺纹钢</v>
      </c>
      <c r="F4930" s="40" t="s">
        <v>30</v>
      </c>
      <c r="G4930" s="36">
        <v>6</v>
      </c>
      <c r="H4930" s="136">
        <f>IF(SUMIFS('[1]2025年已发货'!$E:$E,'[1]2025年已发货'!$F:$F,C4930,'[1]2025年已发货'!$C:$C,F4930,'[1]2025年已发货'!$G:$G,I4930,'[1]2025年已发货'!$H:$H,J4930)=0,"未发货",SUMIFS('[1]2025年已发货'!$E:$E,'[1]2025年已发货'!$F:$F,C4930,'[1]2025年已发货'!$C:$C,F4930,'[1]2025年已发货'!$G:$G,I4930,'[1]2025年已发货'!$H:$H,J4930))</f>
        <v>5</v>
      </c>
      <c r="I4930" s="39" t="str">
        <f>VLOOKUP(B4930,辅助信息!E:I,3,FALSE)</f>
        <v>(宜宾兴港三江新区长江工业园保障性租赁住房建设项目-土建)四川省宜宾市翠屏区永善路南段宜宾市三江新区长江工业园区</v>
      </c>
      <c r="J4930" s="40" t="str">
        <f>VLOOKUP(B4930,辅助信息!E:I,4,FALSE)</f>
        <v>赵元虎</v>
      </c>
      <c r="K4930" s="40">
        <f>VLOOKUP(J4930,辅助信息!H:I,2,FALSE)</f>
        <v>13684167136</v>
      </c>
      <c r="L4930" s="111" t="str">
        <f>VLOOKUP(B4930,辅助信息!E:J,6,FALSE)</f>
        <v>现场要求调度统一联系指定收货人，不单独发司机位置。锈货不收，装货前联系收货人核实到场规格,没提前告知进场规格现场不给予接收</v>
      </c>
      <c r="M4930" s="93">
        <v>45953</v>
      </c>
      <c r="O4930" s="64">
        <f ca="1" t="shared" si="236"/>
        <v>0</v>
      </c>
      <c r="P4930" s="64">
        <f ca="1" t="shared" si="237"/>
        <v>18</v>
      </c>
      <c r="Q4930" s="29" t="str">
        <f>VLOOKUP(B4930,辅助信息!E:M,9,FALSE)</f>
        <v>ZTWM-CDYXGS-XS-2025-0014-宜宾兴港建材-三江新区长江工业园片区保障性租赁住房建设项目</v>
      </c>
      <c r="R4930" s="29" t="str">
        <f>_xlfn._xlws.FILTER(辅助信息!D:D,辅助信息!E:E=B4930)</f>
        <v>宜宾兴港三江新区长江工业园建设项目</v>
      </c>
    </row>
    <row r="4931" hidden="1" spans="2:18">
      <c r="B4931" s="137" t="s">
        <v>194</v>
      </c>
      <c r="C4931" s="106">
        <v>45953</v>
      </c>
      <c r="D4931" s="40" t="str">
        <f>VLOOKUP(B4931,辅助信息!E:K,7,FALSE)</f>
        <v>JWDD2025071500089</v>
      </c>
      <c r="E4931" s="40" t="str">
        <f>VLOOKUP(F4931,辅助信息!A:B,2,FALSE)</f>
        <v>螺纹钢</v>
      </c>
      <c r="F4931" s="40" t="s">
        <v>33</v>
      </c>
      <c r="G4931" s="36">
        <v>6</v>
      </c>
      <c r="H4931" s="136">
        <f>IF(SUMIFS('[1]2025年已发货'!$E:$E,'[1]2025年已发货'!$F:$F,C4931,'[1]2025年已发货'!$C:$C,F4931,'[1]2025年已发货'!$G:$G,I4931,'[1]2025年已发货'!$H:$H,J4931)=0,"未发货",SUMIFS('[1]2025年已发货'!$E:$E,'[1]2025年已发货'!$F:$F,C4931,'[1]2025年已发货'!$C:$C,F4931,'[1]2025年已发货'!$G:$G,I4931,'[1]2025年已发货'!$H:$H,J4931))</f>
        <v>5</v>
      </c>
      <c r="I4931" s="39" t="str">
        <f>VLOOKUP(B4931,辅助信息!E:I,3,FALSE)</f>
        <v>(宜宾兴港三江新区长江工业园保障性租赁住房建设项目-土建)四川省宜宾市翠屏区永善路南段宜宾市三江新区长江工业园区</v>
      </c>
      <c r="J4931" s="40" t="str">
        <f>VLOOKUP(B4931,辅助信息!E:I,4,FALSE)</f>
        <v>赵元虎</v>
      </c>
      <c r="K4931" s="40">
        <f>VLOOKUP(J4931,辅助信息!H:I,2,FALSE)</f>
        <v>13684167136</v>
      </c>
      <c r="L4931" s="111" t="str">
        <f>VLOOKUP(B4931,辅助信息!E:J,6,FALSE)</f>
        <v>现场要求调度统一联系指定收货人，不单独发司机位置。锈货不收，装货前联系收货人核实到场规格,没提前告知进场规格现场不给予接收</v>
      </c>
      <c r="M4931" s="93">
        <v>45953</v>
      </c>
      <c r="O4931" s="64">
        <f ca="1" t="shared" si="236"/>
        <v>0</v>
      </c>
      <c r="P4931" s="64">
        <f ca="1" t="shared" si="237"/>
        <v>18</v>
      </c>
      <c r="Q4931" s="29" t="str">
        <f>VLOOKUP(B4931,辅助信息!E:M,9,FALSE)</f>
        <v>ZTWM-CDYXGS-XS-2025-0014-宜宾兴港建材-三江新区长江工业园片区保障性租赁住房建设项目</v>
      </c>
      <c r="R4931" s="29" t="str">
        <f>_xlfn._xlws.FILTER(辅助信息!D:D,辅助信息!E:E=B4931)</f>
        <v>宜宾兴港三江新区长江工业园建设项目</v>
      </c>
    </row>
    <row r="4932" hidden="1" spans="2:18">
      <c r="B4932" s="137" t="s">
        <v>194</v>
      </c>
      <c r="C4932" s="106">
        <v>45953</v>
      </c>
      <c r="D4932" s="40" t="str">
        <f>VLOOKUP(B4932,辅助信息!E:K,7,FALSE)</f>
        <v>JWDD2025071500089</v>
      </c>
      <c r="E4932" s="40" t="str">
        <f>VLOOKUP(F4932,辅助信息!A:B,2,FALSE)</f>
        <v>螺纹钢</v>
      </c>
      <c r="F4932" s="40" t="s">
        <v>28</v>
      </c>
      <c r="G4932" s="36">
        <v>6</v>
      </c>
      <c r="H4932" s="136">
        <f>IF(SUMIFS('[1]2025年已发货'!$E:$E,'[1]2025年已发货'!$F:$F,C4932,'[1]2025年已发货'!$C:$C,F4932,'[1]2025年已发货'!$G:$G,I4932,'[1]2025年已发货'!$H:$H,J4932)=0,"未发货",SUMIFS('[1]2025年已发货'!$E:$E,'[1]2025年已发货'!$F:$F,C4932,'[1]2025年已发货'!$C:$C,F4932,'[1]2025年已发货'!$G:$G,I4932,'[1]2025年已发货'!$H:$H,J4932))</f>
        <v>7.5</v>
      </c>
      <c r="I4932" s="39" t="str">
        <f>VLOOKUP(B4932,辅助信息!E:I,3,FALSE)</f>
        <v>(宜宾兴港三江新区长江工业园保障性租赁住房建设项目-土建)四川省宜宾市翠屏区永善路南段宜宾市三江新区长江工业园区</v>
      </c>
      <c r="J4932" s="40" t="str">
        <f>VLOOKUP(B4932,辅助信息!E:I,4,FALSE)</f>
        <v>赵元虎</v>
      </c>
      <c r="K4932" s="40">
        <f>VLOOKUP(J4932,辅助信息!H:I,2,FALSE)</f>
        <v>13684167136</v>
      </c>
      <c r="L4932" s="111" t="str">
        <f>VLOOKUP(B4932,辅助信息!E:J,6,FALSE)</f>
        <v>现场要求调度统一联系指定收货人，不单独发司机位置。锈货不收，装货前联系收货人核实到场规格,没提前告知进场规格现场不给予接收</v>
      </c>
      <c r="M4932" s="93">
        <v>45953</v>
      </c>
      <c r="O4932" s="64">
        <f ca="1" t="shared" si="236"/>
        <v>0</v>
      </c>
      <c r="P4932" s="64">
        <f ca="1" t="shared" si="237"/>
        <v>18</v>
      </c>
      <c r="Q4932" s="29" t="str">
        <f>VLOOKUP(B4932,辅助信息!E:M,9,FALSE)</f>
        <v>ZTWM-CDYXGS-XS-2025-0014-宜宾兴港建材-三江新区长江工业园片区保障性租赁住房建设项目</v>
      </c>
      <c r="R4932" s="29" t="str">
        <f>_xlfn._xlws.FILTER(辅助信息!D:D,辅助信息!E:E=B4932)</f>
        <v>宜宾兴港三江新区长江工业园建设项目</v>
      </c>
    </row>
    <row r="4933" hidden="1" spans="2:18">
      <c r="B4933" s="159" t="s">
        <v>194</v>
      </c>
      <c r="C4933" s="106">
        <v>45953</v>
      </c>
      <c r="D4933" s="85" t="str">
        <f>VLOOKUP(B4933,辅助信息!E:K,7,FALSE)</f>
        <v>JWDD2025071500089</v>
      </c>
      <c r="E4933" s="85" t="str">
        <f>VLOOKUP(F4933,辅助信息!A:B,2,FALSE)</f>
        <v>螺纹钢</v>
      </c>
      <c r="F4933" s="85" t="s">
        <v>18</v>
      </c>
      <c r="G4933" s="87">
        <v>10</v>
      </c>
      <c r="H4933" s="140">
        <f>IF(SUMIFS('[1]2025年已发货'!$E:$E,'[1]2025年已发货'!$F:$F,C4933,'[1]2025年已发货'!$C:$C,F4933,'[1]2025年已发货'!$G:$G,I4933,'[1]2025年已发货'!$H:$H,J4933)=0,"未发货",SUMIFS('[1]2025年已发货'!$E:$E,'[1]2025年已发货'!$F:$F,C4933,'[1]2025年已发货'!$C:$C,F4933,'[1]2025年已发货'!$G:$G,I4933,'[1]2025年已发货'!$H:$H,J4933))</f>
        <v>10</v>
      </c>
      <c r="I4933" s="112" t="str">
        <f>VLOOKUP(B4933,辅助信息!E:I,3,FALSE)</f>
        <v>(宜宾兴港三江新区长江工业园保障性租赁住房建设项目-土建)四川省宜宾市翠屏区永善路南段宜宾市三江新区长江工业园区</v>
      </c>
      <c r="J4933" s="85" t="str">
        <f>VLOOKUP(B4933,辅助信息!E:I,4,FALSE)</f>
        <v>赵元虎</v>
      </c>
      <c r="K4933" s="85">
        <f>VLOOKUP(J4933,辅助信息!H:I,2,FALSE)</f>
        <v>13684167136</v>
      </c>
      <c r="L4933" s="160" t="str">
        <f>VLOOKUP(B4933,辅助信息!E:J,6,FALSE)</f>
        <v>现场要求调度统一联系指定收货人，不单独发司机位置。锈货不收，装货前联系收货人核实到场规格,没提前告知进场规格现场不给予接收</v>
      </c>
      <c r="M4933" s="93">
        <v>45953</v>
      </c>
      <c r="O4933" s="64">
        <f ca="1" t="shared" si="236"/>
        <v>0</v>
      </c>
      <c r="P4933" s="64">
        <f ca="1" t="shared" si="237"/>
        <v>18</v>
      </c>
      <c r="Q4933" s="29" t="str">
        <f>VLOOKUP(B4933,辅助信息!E:M,9,FALSE)</f>
        <v>ZTWM-CDYXGS-XS-2025-0014-宜宾兴港建材-三江新区长江工业园片区保障性租赁住房建设项目</v>
      </c>
      <c r="R4933" s="29" t="str">
        <f>_xlfn._xlws.FILTER(辅助信息!D:D,辅助信息!E:E=B4933)</f>
        <v>宜宾兴港三江新区长江工业园建设项目</v>
      </c>
    </row>
    <row r="4934" hidden="1" spans="2:18">
      <c r="B4934" s="137" t="s">
        <v>163</v>
      </c>
      <c r="C4934" s="106">
        <v>45954</v>
      </c>
      <c r="D4934" s="40" t="str">
        <f>VLOOKUP(B4934,辅助信息!E:K,7,FALSE)</f>
        <v>JWDDCD2025052800131</v>
      </c>
      <c r="E4934" s="40" t="str">
        <f>VLOOKUP(F4934,辅助信息!A:B,2,FALSE)</f>
        <v>盘螺</v>
      </c>
      <c r="F4934" s="40" t="s">
        <v>40</v>
      </c>
      <c r="G4934" s="36">
        <v>40</v>
      </c>
      <c r="H4934" s="136">
        <f>IF(SUMIFS('[1]2025年已发货'!$E:$E,'[1]2025年已发货'!$F:$F,C4934,'[1]2025年已发货'!$C:$C,F4934,'[1]2025年已发货'!$G:$G,I4934,'[1]2025年已发货'!$H:$H,J4934)=0,"未发货",SUMIFS('[1]2025年已发货'!$E:$E,'[1]2025年已发货'!$F:$F,C4934,'[1]2025年已发货'!$C:$C,F4934,'[1]2025年已发货'!$G:$G,I4934,'[1]2025年已发货'!$H:$H,J4934))</f>
        <v>30</v>
      </c>
      <c r="I4934" s="39" t="str">
        <f>VLOOKUP(B4934,辅助信息!E:I,3,FALSE)</f>
        <v>（商投建工达州中医药科技园-4工区-9号楼）达州市通川区达州中医药职业学院犀牛大道北段</v>
      </c>
      <c r="J4934" s="40" t="str">
        <f>VLOOKUP(B4934,辅助信息!E:I,4,FALSE)</f>
        <v>张扬</v>
      </c>
      <c r="K4934" s="40">
        <f>VLOOKUP(J4934,辅助信息!H:I,2,FALSE)</f>
        <v>18381904567</v>
      </c>
      <c r="L4934" s="111" t="str">
        <f>VLOOKUP(B4934,辅助信息!E:J,6,FALSE)</f>
        <v>控制炉批号！多了现场不收！,优先安排达钢,提前联系到场规格及数量</v>
      </c>
      <c r="M4934" s="106">
        <v>45953</v>
      </c>
      <c r="O4934" s="64">
        <f ca="1" t="shared" si="236"/>
        <v>0</v>
      </c>
      <c r="P4934" s="64">
        <f ca="1" t="shared" si="237"/>
        <v>18</v>
      </c>
      <c r="Q4934" s="29" t="str">
        <f>VLOOKUP(B4934,辅助信息!E:M,9,FALSE)</f>
        <v>ZTWM-CDGS-XS-2024-0134-商投建工达州中医药科技成果示范园项目</v>
      </c>
      <c r="R4934" s="29" t="str">
        <f>_xlfn._xlws.FILTER(辅助信息!D:D,辅助信息!E:E=B4934)</f>
        <v>商投建工达州中医药科技园</v>
      </c>
    </row>
    <row r="4935" hidden="1" spans="2:18">
      <c r="B4935" s="137" t="s">
        <v>163</v>
      </c>
      <c r="C4935" s="106">
        <v>45954</v>
      </c>
      <c r="D4935" s="40" t="str">
        <f>VLOOKUP(B4935,辅助信息!E:K,7,FALSE)</f>
        <v>JWDDCD2025052800131</v>
      </c>
      <c r="E4935" s="40" t="str">
        <f>VLOOKUP(F4935,辅助信息!A:B,2,FALSE)</f>
        <v>螺纹钢</v>
      </c>
      <c r="F4935" s="40" t="s">
        <v>66</v>
      </c>
      <c r="G4935" s="36">
        <v>18</v>
      </c>
      <c r="H4935" s="136">
        <f>IF(SUMIFS('[1]2025年已发货'!$E:$E,'[1]2025年已发货'!$F:$F,C4935,'[1]2025年已发货'!$C:$C,F4935,'[1]2025年已发货'!$G:$G,I4935,'[1]2025年已发货'!$H:$H,J4935)=0,"未发货",SUMIFS('[1]2025年已发货'!$E:$E,'[1]2025年已发货'!$F:$F,C4935,'[1]2025年已发货'!$C:$C,F4935,'[1]2025年已发货'!$G:$G,I4935,'[1]2025年已发货'!$H:$H,J4935))</f>
        <v>18</v>
      </c>
      <c r="I4935" s="39" t="str">
        <f>VLOOKUP(B4935,辅助信息!E:I,3,FALSE)</f>
        <v>（商投建工达州中医药科技园-4工区-9号楼）达州市通川区达州中医药职业学院犀牛大道北段</v>
      </c>
      <c r="J4935" s="40" t="str">
        <f>VLOOKUP(B4935,辅助信息!E:I,4,FALSE)</f>
        <v>张扬</v>
      </c>
      <c r="K4935" s="40">
        <f>VLOOKUP(J4935,辅助信息!H:I,2,FALSE)</f>
        <v>18381904567</v>
      </c>
      <c r="L4935" s="111" t="str">
        <f>VLOOKUP(B4935,辅助信息!E:J,6,FALSE)</f>
        <v>控制炉批号！多了现场不收！,优先安排达钢,提前联系到场规格及数量</v>
      </c>
      <c r="M4935" s="106">
        <v>45953</v>
      </c>
      <c r="O4935" s="64">
        <f ca="1" t="shared" si="236"/>
        <v>0</v>
      </c>
      <c r="P4935" s="64">
        <f ca="1" t="shared" si="237"/>
        <v>18</v>
      </c>
      <c r="Q4935" s="29" t="str">
        <f>VLOOKUP(B4935,辅助信息!E:M,9,FALSE)</f>
        <v>ZTWM-CDGS-XS-2024-0134-商投建工达州中医药科技成果示范园项目</v>
      </c>
      <c r="R4935" s="29" t="str">
        <f>_xlfn._xlws.FILTER(辅助信息!D:D,辅助信息!E:E=B4935)</f>
        <v>商投建工达州中医药科技园</v>
      </c>
    </row>
    <row r="4936" hidden="1" spans="2:18">
      <c r="B4936" s="137" t="s">
        <v>163</v>
      </c>
      <c r="C4936" s="106">
        <v>45954</v>
      </c>
      <c r="D4936" s="40" t="str">
        <f>VLOOKUP(B4936,辅助信息!E:K,7,FALSE)</f>
        <v>JWDDCD2025052800131</v>
      </c>
      <c r="E4936" s="40" t="str">
        <f>VLOOKUP(F4936,辅助信息!A:B,2,FALSE)</f>
        <v>螺纹钢</v>
      </c>
      <c r="F4936" s="40" t="s">
        <v>45</v>
      </c>
      <c r="G4936" s="36">
        <v>6</v>
      </c>
      <c r="H4936" s="136">
        <f>IF(SUMIFS('[1]2025年已发货'!$E:$E,'[1]2025年已发货'!$F:$F,C4936,'[1]2025年已发货'!$C:$C,F4936,'[1]2025年已发货'!$G:$G,I4936,'[1]2025年已发货'!$H:$H,J4936)=0,"未发货",SUMIFS('[1]2025年已发货'!$E:$E,'[1]2025年已发货'!$F:$F,C4936,'[1]2025年已发货'!$C:$C,F4936,'[1]2025年已发货'!$G:$G,I4936,'[1]2025年已发货'!$H:$H,J4936))</f>
        <v>6</v>
      </c>
      <c r="I4936" s="39" t="str">
        <f>VLOOKUP(B4936,辅助信息!E:I,3,FALSE)</f>
        <v>（商投建工达州中医药科技园-4工区-9号楼）达州市通川区达州中医药职业学院犀牛大道北段</v>
      </c>
      <c r="J4936" s="40" t="str">
        <f>VLOOKUP(B4936,辅助信息!E:I,4,FALSE)</f>
        <v>张扬</v>
      </c>
      <c r="K4936" s="40">
        <f>VLOOKUP(J4936,辅助信息!H:I,2,FALSE)</f>
        <v>18381904567</v>
      </c>
      <c r="L4936" s="111" t="str">
        <f>VLOOKUP(B4936,辅助信息!E:J,6,FALSE)</f>
        <v>控制炉批号！多了现场不收！,优先安排达钢,提前联系到场规格及数量</v>
      </c>
      <c r="M4936" s="106">
        <v>45953</v>
      </c>
      <c r="O4936" s="64">
        <f ca="1" t="shared" si="236"/>
        <v>0</v>
      </c>
      <c r="P4936" s="64">
        <f ca="1" t="shared" si="237"/>
        <v>18</v>
      </c>
      <c r="Q4936" s="29" t="str">
        <f>VLOOKUP(B4936,辅助信息!E:M,9,FALSE)</f>
        <v>ZTWM-CDGS-XS-2024-0134-商投建工达州中医药科技成果示范园项目</v>
      </c>
      <c r="R4936" s="29" t="str">
        <f>_xlfn._xlws.FILTER(辅助信息!D:D,辅助信息!E:E=B4936)</f>
        <v>商投建工达州中医药科技园</v>
      </c>
    </row>
    <row r="4937" hidden="1" spans="2:18">
      <c r="B4937" s="137" t="s">
        <v>163</v>
      </c>
      <c r="C4937" s="106">
        <v>45954</v>
      </c>
      <c r="D4937" s="40" t="str">
        <f>VLOOKUP(B4937,辅助信息!E:K,7,FALSE)</f>
        <v>JWDDCD2025052800131</v>
      </c>
      <c r="E4937" s="40" t="str">
        <f>VLOOKUP(F4937,辅助信息!A:B,2,FALSE)</f>
        <v>螺纹钢</v>
      </c>
      <c r="F4937" s="40" t="s">
        <v>21</v>
      </c>
      <c r="G4937" s="36">
        <v>18</v>
      </c>
      <c r="H4937" s="136" t="str">
        <f>IF(SUMIFS('[1]2025年已发货'!$E:$E,'[1]2025年已发货'!$F:$F,C4937,'[1]2025年已发货'!$C:$C,F4937,'[1]2025年已发货'!$G:$G,I4937,'[1]2025年已发货'!$H:$H,J4937)=0,"未发货",SUMIFS('[1]2025年已发货'!$E:$E,'[1]2025年已发货'!$F:$F,C4937,'[1]2025年已发货'!$C:$C,F4937,'[1]2025年已发货'!$G:$G,I4937,'[1]2025年已发货'!$H:$H,J4937))</f>
        <v>未发货</v>
      </c>
      <c r="I4937" s="39" t="str">
        <f>VLOOKUP(B4937,辅助信息!E:I,3,FALSE)</f>
        <v>（商投建工达州中医药科技园-4工区-9号楼）达州市通川区达州中医药职业学院犀牛大道北段</v>
      </c>
      <c r="J4937" s="40" t="str">
        <f>VLOOKUP(B4937,辅助信息!E:I,4,FALSE)</f>
        <v>张扬</v>
      </c>
      <c r="K4937" s="40">
        <f>VLOOKUP(J4937,辅助信息!H:I,2,FALSE)</f>
        <v>18381904567</v>
      </c>
      <c r="L4937" s="111" t="str">
        <f>VLOOKUP(B4937,辅助信息!E:J,6,FALSE)</f>
        <v>控制炉批号！多了现场不收！,优先安排达钢,提前联系到场规格及数量</v>
      </c>
      <c r="M4937" s="106">
        <v>45953</v>
      </c>
      <c r="O4937" s="64">
        <f ca="1" t="shared" si="236"/>
        <v>0</v>
      </c>
      <c r="P4937" s="64">
        <f ca="1" t="shared" si="237"/>
        <v>18</v>
      </c>
      <c r="Q4937" s="29" t="str">
        <f>VLOOKUP(B4937,辅助信息!E:M,9,FALSE)</f>
        <v>ZTWM-CDGS-XS-2024-0134-商投建工达州中医药科技成果示范园项目</v>
      </c>
      <c r="R4937" s="29" t="str">
        <f>_xlfn._xlws.FILTER(辅助信息!D:D,辅助信息!E:E=B4937)</f>
        <v>商投建工达州中医药科技园</v>
      </c>
    </row>
    <row r="4938" hidden="1" spans="2:18">
      <c r="B4938" s="138" t="s">
        <v>229</v>
      </c>
      <c r="C4938" s="106">
        <v>45954</v>
      </c>
      <c r="D4938" s="122" t="str">
        <f>VLOOKUP(B4938,辅助信息!E:K,7,FALSE)</f>
        <v>JWDDCD2025092400212</v>
      </c>
      <c r="E4938" s="122" t="str">
        <f>VLOOKUP(F4938,辅助信息!A:B,2,FALSE)</f>
        <v>盘螺</v>
      </c>
      <c r="F4938" s="122" t="s">
        <v>40</v>
      </c>
      <c r="G4938" s="123">
        <f>75-34</f>
        <v>41</v>
      </c>
      <c r="H4938" s="136" t="str">
        <f>IF(SUMIFS('[1]2025年已发货'!$E:$E,'[1]2025年已发货'!$F:$F,C4938,'[1]2025年已发货'!$C:$C,F4938,'[1]2025年已发货'!$G:$G,I4938,'[1]2025年已发货'!$H:$H,J4938)=0,"未发货",SUMIFS('[1]2025年已发货'!$E:$E,'[1]2025年已发货'!$F:$F,C4938,'[1]2025年已发货'!$C:$C,F4938,'[1]2025年已发货'!$G:$G,I4938,'[1]2025年已发货'!$H:$H,J4938))</f>
        <v>未发货</v>
      </c>
      <c r="I4938" s="158" t="str">
        <f>VLOOKUP(B4938,辅助信息!E:I,3,FALSE)</f>
        <v>(五冶钢构龙泉东洪片区85亩住宅、商业及配套工程项目三标段)成都市龙泉驿外东洪路地铁2号线惠王陵地铁C口</v>
      </c>
      <c r="J4938" s="122" t="str">
        <f>VLOOKUP(B4938,辅助信息!E:I,4,FALSE)</f>
        <v>王军宝</v>
      </c>
      <c r="K4938" s="122">
        <f>VLOOKUP(J4938,辅助信息!H:I,2,FALSE)</f>
        <v>13889142392</v>
      </c>
      <c r="L4938" s="124">
        <f>VLOOKUP(B4938,辅助信息!E:J,6,FALSE)</f>
        <v>0</v>
      </c>
      <c r="M4938" s="93">
        <v>45948</v>
      </c>
      <c r="O4938" s="64">
        <f ca="1" t="shared" si="236"/>
        <v>0</v>
      </c>
      <c r="P4938" s="64">
        <f ca="1" t="shared" si="237"/>
        <v>23</v>
      </c>
      <c r="Q4938" s="29" t="str">
        <f>VLOOKUP(B4938,辅助信息!E:M,9,FALSE)</f>
        <v>ZTWM-CDGS-XS-2025-0156-五冶钢构-2025年九月第一批次钢筋采购合同(三圣乡项目)-中铁物贸成都公司</v>
      </c>
      <c r="R4938" s="29" t="str">
        <f>_xlfn._xlws.FILTER(辅助信息!D:D,辅助信息!E:E=B4938)</f>
        <v>五冶钢构龙泉东洪片区(70亩、85亩)住宅、商业及配套工程项目</v>
      </c>
    </row>
    <row r="4939" hidden="1" spans="2:18">
      <c r="B4939" s="138" t="s">
        <v>228</v>
      </c>
      <c r="C4939" s="106">
        <v>45954</v>
      </c>
      <c r="D4939" s="122" t="str">
        <f>VLOOKUP(B4939,辅助信息!E:K,7,FALSE)</f>
        <v>JWDDCD2025092400190</v>
      </c>
      <c r="E4939" s="122" t="str">
        <f>VLOOKUP(F4939,辅助信息!A:B,2,FALSE)</f>
        <v>盘螺</v>
      </c>
      <c r="F4939" s="122" t="s">
        <v>41</v>
      </c>
      <c r="G4939" s="123">
        <v>16</v>
      </c>
      <c r="H4939" s="136" t="str">
        <f>IF(SUMIFS('[1]2025年已发货'!$E:$E,'[1]2025年已发货'!$F:$F,C4939,'[1]2025年已发货'!$C:$C,F4939,'[1]2025年已发货'!$G:$G,I4939,'[1]2025年已发货'!$H:$H,J4939)=0,"未发货",SUMIFS('[1]2025年已发货'!$E:$E,'[1]2025年已发货'!$F:$F,C4939,'[1]2025年已发货'!$C:$C,F4939,'[1]2025年已发货'!$G:$G,I4939,'[1]2025年已发货'!$H:$H,J4939))</f>
        <v>未发货</v>
      </c>
      <c r="I4939" s="158" t="str">
        <f>VLOOKUP(B4939,辅助信息!E:I,3,FALSE)</f>
        <v>(五冶钢构龙泉东洪片区70亩住宅、商业及配套工程项目二标段)成都市龙泉驿外东洪路地铁2号线惠王陵地铁C口</v>
      </c>
      <c r="J4939" s="122" t="str">
        <f>VLOOKUP(B4939,辅助信息!E:I,4,FALSE)</f>
        <v>蒋嗣伟</v>
      </c>
      <c r="K4939" s="122">
        <f>VLOOKUP(J4939,辅助信息!H:I,2,FALSE)</f>
        <v>15014331252</v>
      </c>
      <c r="L4939" s="124">
        <f>VLOOKUP(B4939,辅助信息!E:J,6,FALSE)</f>
        <v>0</v>
      </c>
      <c r="M4939" s="93">
        <v>45948</v>
      </c>
      <c r="O4939" s="64">
        <f ca="1" t="shared" si="236"/>
        <v>0</v>
      </c>
      <c r="P4939" s="64">
        <f ca="1" t="shared" si="237"/>
        <v>23</v>
      </c>
      <c r="Q4939" s="29" t="str">
        <f>VLOOKUP(B4939,辅助信息!E:M,9,FALSE)</f>
        <v>ZTWM-CDGS-XS-2025-0156-五冶钢构-2025年九月第一批次钢筋采购合同(三圣乡项目)-中铁物贸成都公司</v>
      </c>
      <c r="R4939" s="29" t="str">
        <f>_xlfn._xlws.FILTER(辅助信息!D:D,辅助信息!E:E=B4939)</f>
        <v>五冶钢构龙泉东洪片区(70亩、85亩)住宅、商业及配套工程项目</v>
      </c>
    </row>
    <row r="4940" hidden="1" spans="2:18">
      <c r="B4940" s="138" t="s">
        <v>229</v>
      </c>
      <c r="C4940" s="106">
        <v>45954</v>
      </c>
      <c r="D4940" s="122" t="str">
        <f>VLOOKUP(B4940,辅助信息!E:K,7,FALSE)</f>
        <v>JWDDCD2025092400212</v>
      </c>
      <c r="E4940" s="122" t="str">
        <f>VLOOKUP(F4940,辅助信息!A:B,2,FALSE)</f>
        <v>高线</v>
      </c>
      <c r="F4940" s="122" t="s">
        <v>57</v>
      </c>
      <c r="G4940" s="123">
        <v>2</v>
      </c>
      <c r="H4940" s="136" t="str">
        <f>IF(SUMIFS('[1]2025年已发货'!$E:$E,'[1]2025年已发货'!$F:$F,C4940,'[1]2025年已发货'!$C:$C,F4940,'[1]2025年已发货'!$G:$G,I4940,'[1]2025年已发货'!$H:$H,J4940)=0,"未发货",SUMIFS('[1]2025年已发货'!$E:$E,'[1]2025年已发货'!$F:$F,C4940,'[1]2025年已发货'!$C:$C,F4940,'[1]2025年已发货'!$G:$G,I4940,'[1]2025年已发货'!$H:$H,J4940))</f>
        <v>未发货</v>
      </c>
      <c r="I4940" s="158" t="str">
        <f>VLOOKUP(B4940,辅助信息!E:I,3,FALSE)</f>
        <v>(五冶钢构龙泉东洪片区85亩住宅、商业及配套工程项目三标段)成都市龙泉驿外东洪路地铁2号线惠王陵地铁C口</v>
      </c>
      <c r="J4940" s="122" t="str">
        <f>VLOOKUP(B4940,辅助信息!E:I,4,FALSE)</f>
        <v>王军宝</v>
      </c>
      <c r="K4940" s="122">
        <f>VLOOKUP(J4940,辅助信息!H:I,2,FALSE)</f>
        <v>13889142392</v>
      </c>
      <c r="L4940" s="124">
        <f>VLOOKUP(B4940,辅助信息!E:J,6,FALSE)</f>
        <v>0</v>
      </c>
      <c r="M4940" s="93">
        <v>45950</v>
      </c>
      <c r="O4940" s="64">
        <f ca="1" t="shared" si="236"/>
        <v>0</v>
      </c>
      <c r="P4940" s="64">
        <f ca="1" t="shared" si="237"/>
        <v>21</v>
      </c>
      <c r="Q4940" s="29" t="str">
        <f>VLOOKUP(B4940,辅助信息!E:M,9,FALSE)</f>
        <v>ZTWM-CDGS-XS-2025-0156-五冶钢构-2025年九月第一批次钢筋采购合同(三圣乡项目)-中铁物贸成都公司</v>
      </c>
      <c r="R4940" s="29" t="str">
        <f>_xlfn._xlws.FILTER(辅助信息!D:D,辅助信息!E:E=B4940)</f>
        <v>五冶钢构龙泉东洪片区(70亩、85亩)住宅、商业及配套工程项目</v>
      </c>
    </row>
    <row r="4941" hidden="1" spans="2:18">
      <c r="B4941" s="138" t="s">
        <v>229</v>
      </c>
      <c r="C4941" s="106">
        <v>45954</v>
      </c>
      <c r="D4941" s="122" t="str">
        <f>VLOOKUP(B4941,辅助信息!E:K,7,FALSE)</f>
        <v>JWDDCD2025092400212</v>
      </c>
      <c r="E4941" s="122" t="str">
        <f>VLOOKUP(F4941,辅助信息!A:B,2,FALSE)</f>
        <v>高线</v>
      </c>
      <c r="F4941" s="122" t="s">
        <v>53</v>
      </c>
      <c r="G4941" s="123">
        <v>2</v>
      </c>
      <c r="H4941" s="136" t="str">
        <f>IF(SUMIFS('[1]2025年已发货'!$E:$E,'[1]2025年已发货'!$F:$F,C4941,'[1]2025年已发货'!$C:$C,F4941,'[1]2025年已发货'!$G:$G,I4941,'[1]2025年已发货'!$H:$H,J4941)=0,"未发货",SUMIFS('[1]2025年已发货'!$E:$E,'[1]2025年已发货'!$F:$F,C4941,'[1]2025年已发货'!$C:$C,F4941,'[1]2025年已发货'!$G:$G,I4941,'[1]2025年已发货'!$H:$H,J4941))</f>
        <v>未发货</v>
      </c>
      <c r="I4941" s="158" t="str">
        <f>VLOOKUP(B4941,辅助信息!E:I,3,FALSE)</f>
        <v>(五冶钢构龙泉东洪片区85亩住宅、商业及配套工程项目三标段)成都市龙泉驿外东洪路地铁2号线惠王陵地铁C口</v>
      </c>
      <c r="J4941" s="122" t="str">
        <f>VLOOKUP(B4941,辅助信息!E:I,4,FALSE)</f>
        <v>王军宝</v>
      </c>
      <c r="K4941" s="122">
        <f>VLOOKUP(J4941,辅助信息!H:I,2,FALSE)</f>
        <v>13889142392</v>
      </c>
      <c r="L4941" s="124">
        <f>VLOOKUP(B4941,辅助信息!E:J,6,FALSE)</f>
        <v>0</v>
      </c>
      <c r="M4941" s="93">
        <v>45950</v>
      </c>
      <c r="O4941" s="64">
        <f ca="1" t="shared" si="236"/>
        <v>0</v>
      </c>
      <c r="P4941" s="64">
        <f ca="1" t="shared" si="237"/>
        <v>21</v>
      </c>
      <c r="Q4941" s="29" t="str">
        <f>VLOOKUP(B4941,辅助信息!E:M,9,FALSE)</f>
        <v>ZTWM-CDGS-XS-2025-0156-五冶钢构-2025年九月第一批次钢筋采购合同(三圣乡项目)-中铁物贸成都公司</v>
      </c>
      <c r="R4941" s="29" t="str">
        <f>_xlfn._xlws.FILTER(辅助信息!D:D,辅助信息!E:E=B4941)</f>
        <v>五冶钢构龙泉东洪片区(70亩、85亩)住宅、商业及配套工程项目</v>
      </c>
    </row>
    <row r="4942" hidden="1" spans="2:18">
      <c r="B4942" s="138" t="s">
        <v>229</v>
      </c>
      <c r="C4942" s="106">
        <v>45954</v>
      </c>
      <c r="D4942" s="122" t="str">
        <f>VLOOKUP(B4942,辅助信息!E:K,7,FALSE)</f>
        <v>JWDDCD2025092400212</v>
      </c>
      <c r="E4942" s="122" t="str">
        <f>VLOOKUP(F4942,辅助信息!A:B,2,FALSE)</f>
        <v>盘螺</v>
      </c>
      <c r="F4942" s="122" t="s">
        <v>49</v>
      </c>
      <c r="G4942" s="123">
        <v>2</v>
      </c>
      <c r="H4942" s="136" t="str">
        <f>IF(SUMIFS('[1]2025年已发货'!$E:$E,'[1]2025年已发货'!$F:$F,C4942,'[1]2025年已发货'!$C:$C,F4942,'[1]2025年已发货'!$G:$G,I4942,'[1]2025年已发货'!$H:$H,J4942)=0,"未发货",SUMIFS('[1]2025年已发货'!$E:$E,'[1]2025年已发货'!$F:$F,C4942,'[1]2025年已发货'!$C:$C,F4942,'[1]2025年已发货'!$G:$G,I4942,'[1]2025年已发货'!$H:$H,J4942))</f>
        <v>未发货</v>
      </c>
      <c r="I4942" s="158" t="str">
        <f>VLOOKUP(B4942,辅助信息!E:I,3,FALSE)</f>
        <v>(五冶钢构龙泉东洪片区85亩住宅、商业及配套工程项目三标段)成都市龙泉驿外东洪路地铁2号线惠王陵地铁C口</v>
      </c>
      <c r="J4942" s="122" t="str">
        <f>VLOOKUP(B4942,辅助信息!E:I,4,FALSE)</f>
        <v>王军宝</v>
      </c>
      <c r="K4942" s="122">
        <f>VLOOKUP(J4942,辅助信息!H:I,2,FALSE)</f>
        <v>13889142392</v>
      </c>
      <c r="L4942" s="124">
        <f>VLOOKUP(B4942,辅助信息!E:J,6,FALSE)</f>
        <v>0</v>
      </c>
      <c r="M4942" s="93">
        <v>45950</v>
      </c>
      <c r="O4942" s="64">
        <f ca="1" t="shared" si="236"/>
        <v>0</v>
      </c>
      <c r="P4942" s="64">
        <f ca="1" t="shared" si="237"/>
        <v>21</v>
      </c>
      <c r="Q4942" s="29" t="str">
        <f>VLOOKUP(B4942,辅助信息!E:M,9,FALSE)</f>
        <v>ZTWM-CDGS-XS-2025-0156-五冶钢构-2025年九月第一批次钢筋采购合同(三圣乡项目)-中铁物贸成都公司</v>
      </c>
      <c r="R4942" s="29" t="str">
        <f>_xlfn._xlws.FILTER(辅助信息!D:D,辅助信息!E:E=B4942)</f>
        <v>五冶钢构龙泉东洪片区(70亩、85亩)住宅、商业及配套工程项目</v>
      </c>
    </row>
    <row r="4943" hidden="1" spans="2:18">
      <c r="B4943" s="138" t="s">
        <v>229</v>
      </c>
      <c r="C4943" s="106">
        <v>45954</v>
      </c>
      <c r="D4943" s="122" t="str">
        <f>VLOOKUP(B4943,辅助信息!E:K,7,FALSE)</f>
        <v>JWDDCD2025092400212</v>
      </c>
      <c r="E4943" s="122" t="str">
        <f>VLOOKUP(F4943,辅助信息!A:B,2,FALSE)</f>
        <v>盘螺</v>
      </c>
      <c r="F4943" s="122" t="s">
        <v>40</v>
      </c>
      <c r="G4943" s="123">
        <v>8</v>
      </c>
      <c r="H4943" s="136" t="str">
        <f>IF(SUMIFS('[1]2025年已发货'!$E:$E,'[1]2025年已发货'!$F:$F,C4943,'[1]2025年已发货'!$C:$C,F4943,'[1]2025年已发货'!$G:$G,I4943,'[1]2025年已发货'!$H:$H,J4943)=0,"未发货",SUMIFS('[1]2025年已发货'!$E:$E,'[1]2025年已发货'!$F:$F,C4943,'[1]2025年已发货'!$C:$C,F4943,'[1]2025年已发货'!$G:$G,I4943,'[1]2025年已发货'!$H:$H,J4943))</f>
        <v>未发货</v>
      </c>
      <c r="I4943" s="158" t="str">
        <f>VLOOKUP(B4943,辅助信息!E:I,3,FALSE)</f>
        <v>(五冶钢构龙泉东洪片区85亩住宅、商业及配套工程项目三标段)成都市龙泉驿外东洪路地铁2号线惠王陵地铁C口</v>
      </c>
      <c r="J4943" s="122" t="str">
        <f>VLOOKUP(B4943,辅助信息!E:I,4,FALSE)</f>
        <v>王军宝</v>
      </c>
      <c r="K4943" s="122">
        <f>VLOOKUP(J4943,辅助信息!H:I,2,FALSE)</f>
        <v>13889142392</v>
      </c>
      <c r="L4943" s="124">
        <f>VLOOKUP(B4943,辅助信息!E:J,6,FALSE)</f>
        <v>0</v>
      </c>
      <c r="M4943" s="93">
        <v>45950</v>
      </c>
      <c r="O4943" s="64">
        <f ca="1" t="shared" si="236"/>
        <v>0</v>
      </c>
      <c r="P4943" s="64">
        <f ca="1" t="shared" si="237"/>
        <v>21</v>
      </c>
      <c r="Q4943" s="29" t="str">
        <f>VLOOKUP(B4943,辅助信息!E:M,9,FALSE)</f>
        <v>ZTWM-CDGS-XS-2025-0156-五冶钢构-2025年九月第一批次钢筋采购合同(三圣乡项目)-中铁物贸成都公司</v>
      </c>
      <c r="R4943" s="29" t="str">
        <f>_xlfn._xlws.FILTER(辅助信息!D:D,辅助信息!E:E=B4943)</f>
        <v>五冶钢构龙泉东洪片区(70亩、85亩)住宅、商业及配套工程项目</v>
      </c>
    </row>
    <row r="4944" hidden="1" spans="2:18">
      <c r="B4944" s="138" t="s">
        <v>229</v>
      </c>
      <c r="C4944" s="106">
        <v>45954</v>
      </c>
      <c r="D4944" s="122" t="str">
        <f>VLOOKUP(B4944,辅助信息!E:K,7,FALSE)</f>
        <v>JWDDCD2025092400212</v>
      </c>
      <c r="E4944" s="122" t="str">
        <f>VLOOKUP(F4944,辅助信息!A:B,2,FALSE)</f>
        <v>盘螺</v>
      </c>
      <c r="F4944" s="122" t="s">
        <v>41</v>
      </c>
      <c r="G4944" s="123">
        <v>20</v>
      </c>
      <c r="H4944" s="136" t="str">
        <f>IF(SUMIFS('[1]2025年已发货'!$E:$E,'[1]2025年已发货'!$F:$F,C4944,'[1]2025年已发货'!$C:$C,F4944,'[1]2025年已发货'!$G:$G,I4944,'[1]2025年已发货'!$H:$H,J4944)=0,"未发货",SUMIFS('[1]2025年已发货'!$E:$E,'[1]2025年已发货'!$F:$F,C4944,'[1]2025年已发货'!$C:$C,F4944,'[1]2025年已发货'!$G:$G,I4944,'[1]2025年已发货'!$H:$H,J4944))</f>
        <v>未发货</v>
      </c>
      <c r="I4944" s="158" t="str">
        <f>VLOOKUP(B4944,辅助信息!E:I,3,FALSE)</f>
        <v>(五冶钢构龙泉东洪片区85亩住宅、商业及配套工程项目三标段)成都市龙泉驿外东洪路地铁2号线惠王陵地铁C口</v>
      </c>
      <c r="J4944" s="122" t="str">
        <f>VLOOKUP(B4944,辅助信息!E:I,4,FALSE)</f>
        <v>王军宝</v>
      </c>
      <c r="K4944" s="122">
        <f>VLOOKUP(J4944,辅助信息!H:I,2,FALSE)</f>
        <v>13889142392</v>
      </c>
      <c r="L4944" s="124">
        <f>VLOOKUP(B4944,辅助信息!E:J,6,FALSE)</f>
        <v>0</v>
      </c>
      <c r="M4944" s="93">
        <v>45950</v>
      </c>
      <c r="O4944" s="64">
        <f ca="1" t="shared" si="236"/>
        <v>0</v>
      </c>
      <c r="P4944" s="64">
        <f ca="1" t="shared" si="237"/>
        <v>21</v>
      </c>
      <c r="Q4944" s="29" t="str">
        <f>VLOOKUP(B4944,辅助信息!E:M,9,FALSE)</f>
        <v>ZTWM-CDGS-XS-2025-0156-五冶钢构-2025年九月第一批次钢筋采购合同(三圣乡项目)-中铁物贸成都公司</v>
      </c>
      <c r="R4944" s="29" t="str">
        <f>_xlfn._xlws.FILTER(辅助信息!D:D,辅助信息!E:E=B4944)</f>
        <v>五冶钢构龙泉东洪片区(70亩、85亩)住宅、商业及配套工程项目</v>
      </c>
    </row>
    <row r="4945" hidden="1" spans="2:18">
      <c r="B4945" s="138" t="s">
        <v>229</v>
      </c>
      <c r="C4945" s="106">
        <v>45954</v>
      </c>
      <c r="D4945" s="122" t="str">
        <f>VLOOKUP(B4945,辅助信息!E:K,7,FALSE)</f>
        <v>JWDDCD2025092400212</v>
      </c>
      <c r="E4945" s="122" t="str">
        <f>VLOOKUP(F4945,辅助信息!A:B,2,FALSE)</f>
        <v>螺纹钢</v>
      </c>
      <c r="F4945" s="122" t="s">
        <v>27</v>
      </c>
      <c r="G4945" s="123">
        <v>30</v>
      </c>
      <c r="H4945" s="136" t="str">
        <f>IF(SUMIFS('[1]2025年已发货'!$E:$E,'[1]2025年已发货'!$F:$F,C4945,'[1]2025年已发货'!$C:$C,F4945,'[1]2025年已发货'!$G:$G,I4945,'[1]2025年已发货'!$H:$H,J4945)=0,"未发货",SUMIFS('[1]2025年已发货'!$E:$E,'[1]2025年已发货'!$F:$F,C4945,'[1]2025年已发货'!$C:$C,F4945,'[1]2025年已发货'!$G:$G,I4945,'[1]2025年已发货'!$H:$H,J4945))</f>
        <v>未发货</v>
      </c>
      <c r="I4945" s="158" t="str">
        <f>VLOOKUP(B4945,辅助信息!E:I,3,FALSE)</f>
        <v>(五冶钢构龙泉东洪片区85亩住宅、商业及配套工程项目三标段)成都市龙泉驿外东洪路地铁2号线惠王陵地铁C口</v>
      </c>
      <c r="J4945" s="122" t="str">
        <f>VLOOKUP(B4945,辅助信息!E:I,4,FALSE)</f>
        <v>王军宝</v>
      </c>
      <c r="K4945" s="122">
        <f>VLOOKUP(J4945,辅助信息!H:I,2,FALSE)</f>
        <v>13889142392</v>
      </c>
      <c r="L4945" s="124">
        <f>VLOOKUP(B4945,辅助信息!E:J,6,FALSE)</f>
        <v>0</v>
      </c>
      <c r="M4945" s="93">
        <v>45950</v>
      </c>
      <c r="O4945" s="64">
        <f ca="1" t="shared" si="236"/>
        <v>0</v>
      </c>
      <c r="P4945" s="64">
        <f ca="1" t="shared" si="237"/>
        <v>21</v>
      </c>
      <c r="Q4945" s="29" t="str">
        <f>VLOOKUP(B4945,辅助信息!E:M,9,FALSE)</f>
        <v>ZTWM-CDGS-XS-2025-0156-五冶钢构-2025年九月第一批次钢筋采购合同(三圣乡项目)-中铁物贸成都公司</v>
      </c>
      <c r="R4945" s="29" t="str">
        <f>_xlfn._xlws.FILTER(辅助信息!D:D,辅助信息!E:E=B4945)</f>
        <v>五冶钢构龙泉东洪片区(70亩、85亩)住宅、商业及配套工程项目</v>
      </c>
    </row>
    <row r="4946" hidden="1" spans="2:18">
      <c r="B4946" s="138" t="s">
        <v>229</v>
      </c>
      <c r="C4946" s="106">
        <v>45954</v>
      </c>
      <c r="D4946" s="122" t="str">
        <f>VLOOKUP(B4946,辅助信息!E:K,7,FALSE)</f>
        <v>JWDDCD2025092400212</v>
      </c>
      <c r="E4946" s="122" t="str">
        <f>VLOOKUP(F4946,辅助信息!A:B,2,FALSE)</f>
        <v>盘螺</v>
      </c>
      <c r="F4946" s="122" t="s">
        <v>49</v>
      </c>
      <c r="G4946" s="123">
        <v>6</v>
      </c>
      <c r="H4946" s="136" t="str">
        <f>IF(SUMIFS('[1]2025年已发货'!$E:$E,'[1]2025年已发货'!$F:$F,C4946,'[1]2025年已发货'!$C:$C,F4946,'[1]2025年已发货'!$G:$G,I4946,'[1]2025年已发货'!$H:$H,J4946)=0,"未发货",SUMIFS('[1]2025年已发货'!$E:$E,'[1]2025年已发货'!$F:$F,C4946,'[1]2025年已发货'!$C:$C,F4946,'[1]2025年已发货'!$G:$G,I4946,'[1]2025年已发货'!$H:$H,J4946))</f>
        <v>未发货</v>
      </c>
      <c r="I4946" s="158" t="str">
        <f>VLOOKUP(B4946,辅助信息!E:I,3,FALSE)</f>
        <v>(五冶钢构龙泉东洪片区85亩住宅、商业及配套工程项目三标段)成都市龙泉驿外东洪路地铁2号线惠王陵地铁C口</v>
      </c>
      <c r="J4946" s="122" t="str">
        <f>VLOOKUP(B4946,辅助信息!E:I,4,FALSE)</f>
        <v>王军宝</v>
      </c>
      <c r="K4946" s="122">
        <f>VLOOKUP(J4946,辅助信息!H:I,2,FALSE)</f>
        <v>13889142392</v>
      </c>
      <c r="L4946" s="124">
        <f>VLOOKUP(B4946,辅助信息!E:J,6,FALSE)</f>
        <v>0</v>
      </c>
      <c r="M4946" s="93">
        <v>45950</v>
      </c>
      <c r="O4946" s="64">
        <f ca="1" t="shared" si="236"/>
        <v>0</v>
      </c>
      <c r="P4946" s="64">
        <f ca="1" t="shared" si="237"/>
        <v>21</v>
      </c>
      <c r="Q4946" s="29" t="str">
        <f>VLOOKUP(B4946,辅助信息!E:M,9,FALSE)</f>
        <v>ZTWM-CDGS-XS-2025-0156-五冶钢构-2025年九月第一批次钢筋采购合同(三圣乡项目)-中铁物贸成都公司</v>
      </c>
      <c r="R4946" s="29" t="str">
        <f>_xlfn._xlws.FILTER(辅助信息!D:D,辅助信息!E:E=B4946)</f>
        <v>五冶钢构龙泉东洪片区(70亩、85亩)住宅、商业及配套工程项目</v>
      </c>
    </row>
    <row r="4947" hidden="1" spans="2:18">
      <c r="B4947" s="138" t="s">
        <v>229</v>
      </c>
      <c r="C4947" s="106">
        <v>45954</v>
      </c>
      <c r="D4947" s="122" t="str">
        <f>VLOOKUP(B4947,辅助信息!E:K,7,FALSE)</f>
        <v>JWDDCD2025092400212</v>
      </c>
      <c r="E4947" s="122" t="str">
        <f>VLOOKUP(F4947,辅助信息!A:B,2,FALSE)</f>
        <v>盘螺</v>
      </c>
      <c r="F4947" s="122" t="s">
        <v>40</v>
      </c>
      <c r="G4947" s="123">
        <v>20</v>
      </c>
      <c r="H4947" s="136" t="str">
        <f>IF(SUMIFS('[1]2025年已发货'!$E:$E,'[1]2025年已发货'!$F:$F,C4947,'[1]2025年已发货'!$C:$C,F4947,'[1]2025年已发货'!$G:$G,I4947,'[1]2025年已发货'!$H:$H,J4947)=0,"未发货",SUMIFS('[1]2025年已发货'!$E:$E,'[1]2025年已发货'!$F:$F,C4947,'[1]2025年已发货'!$C:$C,F4947,'[1]2025年已发货'!$G:$G,I4947,'[1]2025年已发货'!$H:$H,J4947))</f>
        <v>未发货</v>
      </c>
      <c r="I4947" s="158" t="str">
        <f>VLOOKUP(B4947,辅助信息!E:I,3,FALSE)</f>
        <v>(五冶钢构龙泉东洪片区85亩住宅、商业及配套工程项目三标段)成都市龙泉驿外东洪路地铁2号线惠王陵地铁C口</v>
      </c>
      <c r="J4947" s="122" t="str">
        <f>VLOOKUP(B4947,辅助信息!E:I,4,FALSE)</f>
        <v>王军宝</v>
      </c>
      <c r="K4947" s="122">
        <f>VLOOKUP(J4947,辅助信息!H:I,2,FALSE)</f>
        <v>13889142392</v>
      </c>
      <c r="L4947" s="124">
        <f>VLOOKUP(B4947,辅助信息!E:J,6,FALSE)</f>
        <v>0</v>
      </c>
      <c r="M4947" s="93">
        <v>45950</v>
      </c>
      <c r="O4947" s="64">
        <f ca="1" t="shared" si="236"/>
        <v>0</v>
      </c>
      <c r="P4947" s="64">
        <f ca="1" t="shared" si="237"/>
        <v>21</v>
      </c>
      <c r="Q4947" s="29" t="str">
        <f>VLOOKUP(B4947,辅助信息!E:M,9,FALSE)</f>
        <v>ZTWM-CDGS-XS-2025-0156-五冶钢构-2025年九月第一批次钢筋采购合同(三圣乡项目)-中铁物贸成都公司</v>
      </c>
      <c r="R4947" s="29" t="str">
        <f>_xlfn._xlws.FILTER(辅助信息!D:D,辅助信息!E:E=B4947)</f>
        <v>五冶钢构龙泉东洪片区(70亩、85亩)住宅、商业及配套工程项目</v>
      </c>
    </row>
    <row r="4948" hidden="1" spans="2:18">
      <c r="B4948" s="138" t="s">
        <v>229</v>
      </c>
      <c r="C4948" s="106">
        <v>45954</v>
      </c>
      <c r="D4948" s="122" t="str">
        <f>VLOOKUP(B4948,辅助信息!E:K,7,FALSE)</f>
        <v>JWDDCD2025092400212</v>
      </c>
      <c r="E4948" s="122" t="str">
        <f>VLOOKUP(F4948,辅助信息!A:B,2,FALSE)</f>
        <v>盘螺</v>
      </c>
      <c r="F4948" s="122" t="s">
        <v>41</v>
      </c>
      <c r="G4948" s="123">
        <v>40</v>
      </c>
      <c r="H4948" s="136" t="str">
        <f>IF(SUMIFS('[1]2025年已发货'!$E:$E,'[1]2025年已发货'!$F:$F,C4948,'[1]2025年已发货'!$C:$C,F4948,'[1]2025年已发货'!$G:$G,I4948,'[1]2025年已发货'!$H:$H,J4948)=0,"未发货",SUMIFS('[1]2025年已发货'!$E:$E,'[1]2025年已发货'!$F:$F,C4948,'[1]2025年已发货'!$C:$C,F4948,'[1]2025年已发货'!$G:$G,I4948,'[1]2025年已发货'!$H:$H,J4948))</f>
        <v>未发货</v>
      </c>
      <c r="I4948" s="158" t="str">
        <f>VLOOKUP(B4948,辅助信息!E:I,3,FALSE)</f>
        <v>(五冶钢构龙泉东洪片区85亩住宅、商业及配套工程项目三标段)成都市龙泉驿外东洪路地铁2号线惠王陵地铁C口</v>
      </c>
      <c r="J4948" s="122" t="str">
        <f>VLOOKUP(B4948,辅助信息!E:I,4,FALSE)</f>
        <v>王军宝</v>
      </c>
      <c r="K4948" s="122">
        <f>VLOOKUP(J4948,辅助信息!H:I,2,FALSE)</f>
        <v>13889142392</v>
      </c>
      <c r="L4948" s="124">
        <f>VLOOKUP(B4948,辅助信息!E:J,6,FALSE)</f>
        <v>0</v>
      </c>
      <c r="M4948" s="93">
        <v>45950</v>
      </c>
      <c r="O4948" s="64">
        <f ca="1" t="shared" si="236"/>
        <v>0</v>
      </c>
      <c r="P4948" s="64">
        <f ca="1" t="shared" si="237"/>
        <v>21</v>
      </c>
      <c r="Q4948" s="29" t="str">
        <f>VLOOKUP(B4948,辅助信息!E:M,9,FALSE)</f>
        <v>ZTWM-CDGS-XS-2025-0156-五冶钢构-2025年九月第一批次钢筋采购合同(三圣乡项目)-中铁物贸成都公司</v>
      </c>
      <c r="R4948" s="29" t="str">
        <f>_xlfn._xlws.FILTER(辅助信息!D:D,辅助信息!E:E=B4948)</f>
        <v>五冶钢构龙泉东洪片区(70亩、85亩)住宅、商业及配套工程项目</v>
      </c>
    </row>
    <row r="4949" hidden="1" spans="2:18">
      <c r="B4949" s="138" t="s">
        <v>229</v>
      </c>
      <c r="C4949" s="106">
        <v>45954</v>
      </c>
      <c r="D4949" s="122" t="str">
        <f>VLOOKUP(B4949,辅助信息!E:K,7,FALSE)</f>
        <v>JWDDCD2025092400212</v>
      </c>
      <c r="E4949" s="122" t="str">
        <f>VLOOKUP(F4949,辅助信息!A:B,2,FALSE)</f>
        <v>螺纹钢</v>
      </c>
      <c r="F4949" s="122" t="s">
        <v>27</v>
      </c>
      <c r="G4949" s="123">
        <v>57</v>
      </c>
      <c r="H4949" s="136" t="str">
        <f>IF(SUMIFS('[1]2025年已发货'!$E:$E,'[1]2025年已发货'!$F:$F,C4949,'[1]2025年已发货'!$C:$C,F4949,'[1]2025年已发货'!$G:$G,I4949,'[1]2025年已发货'!$H:$H,J4949)=0,"未发货",SUMIFS('[1]2025年已发货'!$E:$E,'[1]2025年已发货'!$F:$F,C4949,'[1]2025年已发货'!$C:$C,F4949,'[1]2025年已发货'!$G:$G,I4949,'[1]2025年已发货'!$H:$H,J4949))</f>
        <v>未发货</v>
      </c>
      <c r="I4949" s="158" t="str">
        <f>VLOOKUP(B4949,辅助信息!E:I,3,FALSE)</f>
        <v>(五冶钢构龙泉东洪片区85亩住宅、商业及配套工程项目三标段)成都市龙泉驿外东洪路地铁2号线惠王陵地铁C口</v>
      </c>
      <c r="J4949" s="122" t="str">
        <f>VLOOKUP(B4949,辅助信息!E:I,4,FALSE)</f>
        <v>王军宝</v>
      </c>
      <c r="K4949" s="122">
        <f>VLOOKUP(J4949,辅助信息!H:I,2,FALSE)</f>
        <v>13889142392</v>
      </c>
      <c r="L4949" s="124">
        <f>VLOOKUP(B4949,辅助信息!E:J,6,FALSE)</f>
        <v>0</v>
      </c>
      <c r="M4949" s="93">
        <v>45950</v>
      </c>
      <c r="O4949" s="64">
        <f ca="1" t="shared" si="236"/>
        <v>0</v>
      </c>
      <c r="P4949" s="64">
        <f ca="1" t="shared" si="237"/>
        <v>21</v>
      </c>
      <c r="Q4949" s="29" t="str">
        <f>VLOOKUP(B4949,辅助信息!E:M,9,FALSE)</f>
        <v>ZTWM-CDGS-XS-2025-0156-五冶钢构-2025年九月第一批次钢筋采购合同(三圣乡项目)-中铁物贸成都公司</v>
      </c>
      <c r="R4949" s="29" t="str">
        <f>_xlfn._xlws.FILTER(辅助信息!D:D,辅助信息!E:E=B4949)</f>
        <v>五冶钢构龙泉东洪片区(70亩、85亩)住宅、商业及配套工程项目</v>
      </c>
    </row>
    <row r="4950" hidden="1" spans="2:18">
      <c r="B4950" s="138" t="s">
        <v>229</v>
      </c>
      <c r="C4950" s="106">
        <v>45954</v>
      </c>
      <c r="D4950" s="122" t="str">
        <f>VLOOKUP(B4950,辅助信息!E:K,7,FALSE)</f>
        <v>JWDDCD2025092400212</v>
      </c>
      <c r="E4950" s="122" t="str">
        <f>VLOOKUP(F4950,辅助信息!A:B,2,FALSE)</f>
        <v>螺纹钢</v>
      </c>
      <c r="F4950" s="122" t="s">
        <v>19</v>
      </c>
      <c r="G4950" s="123">
        <v>9</v>
      </c>
      <c r="H4950" s="136" t="str">
        <f>IF(SUMIFS('[1]2025年已发货'!$E:$E,'[1]2025年已发货'!$F:$F,C4950,'[1]2025年已发货'!$C:$C,F4950,'[1]2025年已发货'!$G:$G,I4950,'[1]2025年已发货'!$H:$H,J4950)=0,"未发货",SUMIFS('[1]2025年已发货'!$E:$E,'[1]2025年已发货'!$F:$F,C4950,'[1]2025年已发货'!$C:$C,F4950,'[1]2025年已发货'!$G:$G,I4950,'[1]2025年已发货'!$H:$H,J4950))</f>
        <v>未发货</v>
      </c>
      <c r="I4950" s="158" t="str">
        <f>VLOOKUP(B4950,辅助信息!E:I,3,FALSE)</f>
        <v>(五冶钢构龙泉东洪片区85亩住宅、商业及配套工程项目三标段)成都市龙泉驿外东洪路地铁2号线惠王陵地铁C口</v>
      </c>
      <c r="J4950" s="122" t="str">
        <f>VLOOKUP(B4950,辅助信息!E:I,4,FALSE)</f>
        <v>王军宝</v>
      </c>
      <c r="K4950" s="122">
        <f>VLOOKUP(J4950,辅助信息!H:I,2,FALSE)</f>
        <v>13889142392</v>
      </c>
      <c r="L4950" s="124">
        <f>VLOOKUP(B4950,辅助信息!E:J,6,FALSE)</f>
        <v>0</v>
      </c>
      <c r="M4950" s="93">
        <v>45950</v>
      </c>
      <c r="O4950" s="64">
        <f ca="1" t="shared" si="236"/>
        <v>0</v>
      </c>
      <c r="P4950" s="64">
        <f ca="1" t="shared" si="237"/>
        <v>21</v>
      </c>
      <c r="Q4950" s="29" t="str">
        <f>VLOOKUP(B4950,辅助信息!E:M,9,FALSE)</f>
        <v>ZTWM-CDGS-XS-2025-0156-五冶钢构-2025年九月第一批次钢筋采购合同(三圣乡项目)-中铁物贸成都公司</v>
      </c>
      <c r="R4950" s="29" t="str">
        <f>_xlfn._xlws.FILTER(辅助信息!D:D,辅助信息!E:E=B4950)</f>
        <v>五冶钢构龙泉东洪片区(70亩、85亩)住宅、商业及配套工程项目</v>
      </c>
    </row>
    <row r="4951" hidden="1" spans="2:18">
      <c r="B4951" s="138" t="s">
        <v>229</v>
      </c>
      <c r="C4951" s="106">
        <v>45954</v>
      </c>
      <c r="D4951" s="122" t="str">
        <f>VLOOKUP(B4951,辅助信息!E:K,7,FALSE)</f>
        <v>JWDDCD2025092400212</v>
      </c>
      <c r="E4951" s="122" t="str">
        <f>VLOOKUP(F4951,辅助信息!A:B,2,FALSE)</f>
        <v>螺纹钢</v>
      </c>
      <c r="F4951" s="122" t="s">
        <v>32</v>
      </c>
      <c r="G4951" s="123">
        <v>6</v>
      </c>
      <c r="H4951" s="136" t="str">
        <f>IF(SUMIFS('[1]2025年已发货'!$E:$E,'[1]2025年已发货'!$F:$F,C4951,'[1]2025年已发货'!$C:$C,F4951,'[1]2025年已发货'!$G:$G,I4951,'[1]2025年已发货'!$H:$H,J4951)=0,"未发货",SUMIFS('[1]2025年已发货'!$E:$E,'[1]2025年已发货'!$F:$F,C4951,'[1]2025年已发货'!$C:$C,F4951,'[1]2025年已发货'!$G:$G,I4951,'[1]2025年已发货'!$H:$H,J4951))</f>
        <v>未发货</v>
      </c>
      <c r="I4951" s="158" t="str">
        <f>VLOOKUP(B4951,辅助信息!E:I,3,FALSE)</f>
        <v>(五冶钢构龙泉东洪片区85亩住宅、商业及配套工程项目三标段)成都市龙泉驿外东洪路地铁2号线惠王陵地铁C口</v>
      </c>
      <c r="J4951" s="122" t="str">
        <f>VLOOKUP(B4951,辅助信息!E:I,4,FALSE)</f>
        <v>王军宝</v>
      </c>
      <c r="K4951" s="122">
        <f>VLOOKUP(J4951,辅助信息!H:I,2,FALSE)</f>
        <v>13889142392</v>
      </c>
      <c r="L4951" s="124">
        <f>VLOOKUP(B4951,辅助信息!E:J,6,FALSE)</f>
        <v>0</v>
      </c>
      <c r="M4951" s="93">
        <v>45950</v>
      </c>
      <c r="O4951" s="64">
        <f ca="1" t="shared" si="236"/>
        <v>0</v>
      </c>
      <c r="P4951" s="64">
        <f ca="1" t="shared" si="237"/>
        <v>21</v>
      </c>
      <c r="Q4951" s="29" t="str">
        <f>VLOOKUP(B4951,辅助信息!E:M,9,FALSE)</f>
        <v>ZTWM-CDGS-XS-2025-0156-五冶钢构-2025年九月第一批次钢筋采购合同(三圣乡项目)-中铁物贸成都公司</v>
      </c>
      <c r="R4951" s="29" t="str">
        <f>_xlfn._xlws.FILTER(辅助信息!D:D,辅助信息!E:E=B4951)</f>
        <v>五冶钢构龙泉东洪片区(70亩、85亩)住宅、商业及配套工程项目</v>
      </c>
    </row>
    <row r="4952" hidden="1" spans="2:18">
      <c r="B4952" s="138" t="s">
        <v>229</v>
      </c>
      <c r="C4952" s="106">
        <v>45954</v>
      </c>
      <c r="D4952" s="122" t="str">
        <f>VLOOKUP(B4952,辅助信息!E:K,7,FALSE)</f>
        <v>JWDDCD2025092400212</v>
      </c>
      <c r="E4952" s="122" t="str">
        <f>VLOOKUP(F4952,辅助信息!A:B,2,FALSE)</f>
        <v>螺纹钢</v>
      </c>
      <c r="F4952" s="122" t="s">
        <v>30</v>
      </c>
      <c r="G4952" s="123">
        <v>9</v>
      </c>
      <c r="H4952" s="136" t="str">
        <f>IF(SUMIFS('[1]2025年已发货'!$E:$E,'[1]2025年已发货'!$F:$F,C4952,'[1]2025年已发货'!$C:$C,F4952,'[1]2025年已发货'!$G:$G,I4952,'[1]2025年已发货'!$H:$H,J4952)=0,"未发货",SUMIFS('[1]2025年已发货'!$E:$E,'[1]2025年已发货'!$F:$F,C4952,'[1]2025年已发货'!$C:$C,F4952,'[1]2025年已发货'!$G:$G,I4952,'[1]2025年已发货'!$H:$H,J4952))</f>
        <v>未发货</v>
      </c>
      <c r="I4952" s="158" t="str">
        <f>VLOOKUP(B4952,辅助信息!E:I,3,FALSE)</f>
        <v>(五冶钢构龙泉东洪片区85亩住宅、商业及配套工程项目三标段)成都市龙泉驿外东洪路地铁2号线惠王陵地铁C口</v>
      </c>
      <c r="J4952" s="122" t="str">
        <f>VLOOKUP(B4952,辅助信息!E:I,4,FALSE)</f>
        <v>王军宝</v>
      </c>
      <c r="K4952" s="122">
        <f>VLOOKUP(J4952,辅助信息!H:I,2,FALSE)</f>
        <v>13889142392</v>
      </c>
      <c r="L4952" s="124">
        <f>VLOOKUP(B4952,辅助信息!E:J,6,FALSE)</f>
        <v>0</v>
      </c>
      <c r="M4952" s="93">
        <v>45950</v>
      </c>
      <c r="O4952" s="64">
        <f ca="1" t="shared" si="236"/>
        <v>0</v>
      </c>
      <c r="P4952" s="64">
        <f ca="1" t="shared" si="237"/>
        <v>21</v>
      </c>
      <c r="Q4952" s="29" t="str">
        <f>VLOOKUP(B4952,辅助信息!E:M,9,FALSE)</f>
        <v>ZTWM-CDGS-XS-2025-0156-五冶钢构-2025年九月第一批次钢筋采购合同(三圣乡项目)-中铁物贸成都公司</v>
      </c>
      <c r="R4952" s="29" t="str">
        <f>_xlfn._xlws.FILTER(辅助信息!D:D,辅助信息!E:E=B4952)</f>
        <v>五冶钢构龙泉东洪片区(70亩、85亩)住宅、商业及配套工程项目</v>
      </c>
    </row>
    <row r="4953" hidden="1" spans="2:18">
      <c r="B4953" s="138" t="s">
        <v>229</v>
      </c>
      <c r="C4953" s="106">
        <v>45954</v>
      </c>
      <c r="D4953" s="122" t="str">
        <f>VLOOKUP(B4953,辅助信息!E:K,7,FALSE)</f>
        <v>JWDDCD2025092400212</v>
      </c>
      <c r="E4953" s="122" t="str">
        <f>VLOOKUP(F4953,辅助信息!A:B,2,FALSE)</f>
        <v>螺纹钢</v>
      </c>
      <c r="F4953" s="122" t="s">
        <v>18</v>
      </c>
      <c r="G4953" s="123">
        <v>6</v>
      </c>
      <c r="H4953" s="136" t="str">
        <f>IF(SUMIFS('[1]2025年已发货'!$E:$E,'[1]2025年已发货'!$F:$F,C4953,'[1]2025年已发货'!$C:$C,F4953,'[1]2025年已发货'!$G:$G,I4953,'[1]2025年已发货'!$H:$H,J4953)=0,"未发货",SUMIFS('[1]2025年已发货'!$E:$E,'[1]2025年已发货'!$F:$F,C4953,'[1]2025年已发货'!$C:$C,F4953,'[1]2025年已发货'!$G:$G,I4953,'[1]2025年已发货'!$H:$H,J4953))</f>
        <v>未发货</v>
      </c>
      <c r="I4953" s="158" t="str">
        <f>VLOOKUP(B4953,辅助信息!E:I,3,FALSE)</f>
        <v>(五冶钢构龙泉东洪片区85亩住宅、商业及配套工程项目三标段)成都市龙泉驿外东洪路地铁2号线惠王陵地铁C口</v>
      </c>
      <c r="J4953" s="122" t="str">
        <f>VLOOKUP(B4953,辅助信息!E:I,4,FALSE)</f>
        <v>王军宝</v>
      </c>
      <c r="K4953" s="122">
        <f>VLOOKUP(J4953,辅助信息!H:I,2,FALSE)</f>
        <v>13889142392</v>
      </c>
      <c r="L4953" s="124">
        <f>VLOOKUP(B4953,辅助信息!E:J,6,FALSE)</f>
        <v>0</v>
      </c>
      <c r="M4953" s="93">
        <v>45950</v>
      </c>
      <c r="O4953" s="64">
        <f ca="1" t="shared" si="236"/>
        <v>0</v>
      </c>
      <c r="P4953" s="64">
        <f ca="1" t="shared" si="237"/>
        <v>21</v>
      </c>
      <c r="Q4953" s="29" t="str">
        <f>VLOOKUP(B4953,辅助信息!E:M,9,FALSE)</f>
        <v>ZTWM-CDGS-XS-2025-0156-五冶钢构-2025年九月第一批次钢筋采购合同(三圣乡项目)-中铁物贸成都公司</v>
      </c>
      <c r="R4953" s="29" t="str">
        <f>_xlfn._xlws.FILTER(辅助信息!D:D,辅助信息!E:E=B4953)</f>
        <v>五冶钢构龙泉东洪片区(70亩、85亩)住宅、商业及配套工程项目</v>
      </c>
    </row>
    <row r="4954" hidden="1" spans="2:18">
      <c r="B4954" s="138" t="s">
        <v>229</v>
      </c>
      <c r="C4954" s="106">
        <v>45954</v>
      </c>
      <c r="D4954" s="122" t="str">
        <f>VLOOKUP(B4954,辅助信息!E:K,7,FALSE)</f>
        <v>JWDDCD2025092400212</v>
      </c>
      <c r="E4954" s="122" t="str">
        <f>VLOOKUP(F4954,辅助信息!A:B,2,FALSE)</f>
        <v>螺纹钢</v>
      </c>
      <c r="F4954" s="122" t="s">
        <v>66</v>
      </c>
      <c r="G4954" s="123">
        <v>6</v>
      </c>
      <c r="H4954" s="136" t="str">
        <f>IF(SUMIFS('[1]2025年已发货'!$E:$E,'[1]2025年已发货'!$F:$F,C4954,'[1]2025年已发货'!$C:$C,F4954,'[1]2025年已发货'!$G:$G,I4954,'[1]2025年已发货'!$H:$H,J4954)=0,"未发货",SUMIFS('[1]2025年已发货'!$E:$E,'[1]2025年已发货'!$F:$F,C4954,'[1]2025年已发货'!$C:$C,F4954,'[1]2025年已发货'!$G:$G,I4954,'[1]2025年已发货'!$H:$H,J4954))</f>
        <v>未发货</v>
      </c>
      <c r="I4954" s="158" t="str">
        <f>VLOOKUP(B4954,辅助信息!E:I,3,FALSE)</f>
        <v>(五冶钢构龙泉东洪片区85亩住宅、商业及配套工程项目三标段)成都市龙泉驿外东洪路地铁2号线惠王陵地铁C口</v>
      </c>
      <c r="J4954" s="122" t="str">
        <f>VLOOKUP(B4954,辅助信息!E:I,4,FALSE)</f>
        <v>王军宝</v>
      </c>
      <c r="K4954" s="122">
        <f>VLOOKUP(J4954,辅助信息!H:I,2,FALSE)</f>
        <v>13889142392</v>
      </c>
      <c r="L4954" s="124">
        <f>VLOOKUP(B4954,辅助信息!E:J,6,FALSE)</f>
        <v>0</v>
      </c>
      <c r="M4954" s="93">
        <v>45950</v>
      </c>
      <c r="O4954" s="64">
        <f ca="1" t="shared" si="236"/>
        <v>0</v>
      </c>
      <c r="P4954" s="64">
        <f ca="1" t="shared" si="237"/>
        <v>21</v>
      </c>
      <c r="Q4954" s="29" t="str">
        <f>VLOOKUP(B4954,辅助信息!E:M,9,FALSE)</f>
        <v>ZTWM-CDGS-XS-2025-0156-五冶钢构-2025年九月第一批次钢筋采购合同(三圣乡项目)-中铁物贸成都公司</v>
      </c>
      <c r="R4954" s="29" t="str">
        <f>_xlfn._xlws.FILTER(辅助信息!D:D,辅助信息!E:E=B4954)</f>
        <v>五冶钢构龙泉东洪片区(70亩、85亩)住宅、商业及配套工程项目</v>
      </c>
    </row>
    <row r="4955" hidden="1" spans="2:18">
      <c r="B4955" s="138" t="s">
        <v>229</v>
      </c>
      <c r="C4955" s="106">
        <v>45954</v>
      </c>
      <c r="D4955" s="122" t="str">
        <f>VLOOKUP(B4955,辅助信息!E:K,7,FALSE)</f>
        <v>JWDDCD2025092400212</v>
      </c>
      <c r="E4955" s="122" t="str">
        <f>VLOOKUP(F4955,辅助信息!A:B,2,FALSE)</f>
        <v>螺纹钢</v>
      </c>
      <c r="F4955" s="122" t="s">
        <v>58</v>
      </c>
      <c r="G4955" s="123">
        <v>6</v>
      </c>
      <c r="H4955" s="136" t="str">
        <f>IF(SUMIFS('[1]2025年已发货'!$E:$E,'[1]2025年已发货'!$F:$F,C4955,'[1]2025年已发货'!$C:$C,F4955,'[1]2025年已发货'!$G:$G,I4955,'[1]2025年已发货'!$H:$H,J4955)=0,"未发货",SUMIFS('[1]2025年已发货'!$E:$E,'[1]2025年已发货'!$F:$F,C4955,'[1]2025年已发货'!$C:$C,F4955,'[1]2025年已发货'!$G:$G,I4955,'[1]2025年已发货'!$H:$H,J4955))</f>
        <v>未发货</v>
      </c>
      <c r="I4955" s="158" t="str">
        <f>VLOOKUP(B4955,辅助信息!E:I,3,FALSE)</f>
        <v>(五冶钢构龙泉东洪片区85亩住宅、商业及配套工程项目三标段)成都市龙泉驿外东洪路地铁2号线惠王陵地铁C口</v>
      </c>
      <c r="J4955" s="122" t="str">
        <f>VLOOKUP(B4955,辅助信息!E:I,4,FALSE)</f>
        <v>王军宝</v>
      </c>
      <c r="K4955" s="122">
        <f>VLOOKUP(J4955,辅助信息!H:I,2,FALSE)</f>
        <v>13889142392</v>
      </c>
      <c r="L4955" s="124">
        <f>VLOOKUP(B4955,辅助信息!E:J,6,FALSE)</f>
        <v>0</v>
      </c>
      <c r="M4955" s="93">
        <v>45950</v>
      </c>
      <c r="O4955" s="64">
        <f ca="1" t="shared" si="236"/>
        <v>0</v>
      </c>
      <c r="P4955" s="64">
        <f ca="1" t="shared" si="237"/>
        <v>21</v>
      </c>
      <c r="Q4955" s="29" t="str">
        <f>VLOOKUP(B4955,辅助信息!E:M,9,FALSE)</f>
        <v>ZTWM-CDGS-XS-2025-0156-五冶钢构-2025年九月第一批次钢筋采购合同(三圣乡项目)-中铁物贸成都公司</v>
      </c>
      <c r="R4955" s="29" t="str">
        <f>_xlfn._xlws.FILTER(辅助信息!D:D,辅助信息!E:E=B4955)</f>
        <v>五冶钢构龙泉东洪片区(70亩、85亩)住宅、商业及配套工程项目</v>
      </c>
    </row>
    <row r="4956" hidden="1" spans="2:18">
      <c r="B4956" s="138" t="s">
        <v>229</v>
      </c>
      <c r="C4956" s="106">
        <v>45954</v>
      </c>
      <c r="D4956" s="122" t="str">
        <f>VLOOKUP(B4956,辅助信息!E:K,7,FALSE)</f>
        <v>JWDDCD2025092400212</v>
      </c>
      <c r="E4956" s="122" t="str">
        <f>VLOOKUP(F4956,辅助信息!A:B,2,FALSE)</f>
        <v>螺纹钢</v>
      </c>
      <c r="F4956" s="122" t="s">
        <v>46</v>
      </c>
      <c r="G4956" s="123">
        <v>9</v>
      </c>
      <c r="H4956" s="136" t="str">
        <f>IF(SUMIFS('[1]2025年已发货'!$E:$E,'[1]2025年已发货'!$F:$F,C4956,'[1]2025年已发货'!$C:$C,F4956,'[1]2025年已发货'!$G:$G,I4956,'[1]2025年已发货'!$H:$H,J4956)=0,"未发货",SUMIFS('[1]2025年已发货'!$E:$E,'[1]2025年已发货'!$F:$F,C4956,'[1]2025年已发货'!$C:$C,F4956,'[1]2025年已发货'!$G:$G,I4956,'[1]2025年已发货'!$H:$H,J4956))</f>
        <v>未发货</v>
      </c>
      <c r="I4956" s="158" t="str">
        <f>VLOOKUP(B4956,辅助信息!E:I,3,FALSE)</f>
        <v>(五冶钢构龙泉东洪片区85亩住宅、商业及配套工程项目三标段)成都市龙泉驿外东洪路地铁2号线惠王陵地铁C口</v>
      </c>
      <c r="J4956" s="122" t="str">
        <f>VLOOKUP(B4956,辅助信息!E:I,4,FALSE)</f>
        <v>王军宝</v>
      </c>
      <c r="K4956" s="122">
        <f>VLOOKUP(J4956,辅助信息!H:I,2,FALSE)</f>
        <v>13889142392</v>
      </c>
      <c r="L4956" s="124">
        <f>VLOOKUP(B4956,辅助信息!E:J,6,FALSE)</f>
        <v>0</v>
      </c>
      <c r="M4956" s="93">
        <v>45950</v>
      </c>
      <c r="O4956" s="64">
        <f ca="1" t="shared" si="236"/>
        <v>0</v>
      </c>
      <c r="P4956" s="64">
        <f ca="1" t="shared" si="237"/>
        <v>21</v>
      </c>
      <c r="Q4956" s="29" t="str">
        <f>VLOOKUP(B4956,辅助信息!E:M,9,FALSE)</f>
        <v>ZTWM-CDGS-XS-2025-0156-五冶钢构-2025年九月第一批次钢筋采购合同(三圣乡项目)-中铁物贸成都公司</v>
      </c>
      <c r="R4956" s="29" t="str">
        <f>_xlfn._xlws.FILTER(辅助信息!D:D,辅助信息!E:E=B4956)</f>
        <v>五冶钢构龙泉东洪片区(70亩、85亩)住宅、商业及配套工程项目</v>
      </c>
    </row>
    <row r="4957" hidden="1" spans="2:18">
      <c r="B4957" s="138" t="s">
        <v>229</v>
      </c>
      <c r="C4957" s="106">
        <v>45954</v>
      </c>
      <c r="D4957" s="122" t="str">
        <f>VLOOKUP(B4957,辅助信息!E:K,7,FALSE)</f>
        <v>JWDDCD2025092400212</v>
      </c>
      <c r="E4957" s="122" t="str">
        <f>VLOOKUP(F4957,辅助信息!A:B,2,FALSE)</f>
        <v>螺纹钢</v>
      </c>
      <c r="F4957" s="122" t="s">
        <v>22</v>
      </c>
      <c r="G4957" s="123">
        <v>21</v>
      </c>
      <c r="H4957" s="136" t="str">
        <f>IF(SUMIFS('[1]2025年已发货'!$E:$E,'[1]2025年已发货'!$F:$F,C4957,'[1]2025年已发货'!$C:$C,F4957,'[1]2025年已发货'!$G:$G,I4957,'[1]2025年已发货'!$H:$H,J4957)=0,"未发货",SUMIFS('[1]2025年已发货'!$E:$E,'[1]2025年已发货'!$F:$F,C4957,'[1]2025年已发货'!$C:$C,F4957,'[1]2025年已发货'!$G:$G,I4957,'[1]2025年已发货'!$H:$H,J4957))</f>
        <v>未发货</v>
      </c>
      <c r="I4957" s="158" t="str">
        <f>VLOOKUP(B4957,辅助信息!E:I,3,FALSE)</f>
        <v>(五冶钢构龙泉东洪片区85亩住宅、商业及配套工程项目三标段)成都市龙泉驿外东洪路地铁2号线惠王陵地铁C口</v>
      </c>
      <c r="J4957" s="122" t="str">
        <f>VLOOKUP(B4957,辅助信息!E:I,4,FALSE)</f>
        <v>王军宝</v>
      </c>
      <c r="K4957" s="122">
        <f>VLOOKUP(J4957,辅助信息!H:I,2,FALSE)</f>
        <v>13889142392</v>
      </c>
      <c r="L4957" s="124">
        <f>VLOOKUP(B4957,辅助信息!E:J,6,FALSE)</f>
        <v>0</v>
      </c>
      <c r="M4957" s="93">
        <v>45950</v>
      </c>
      <c r="O4957" s="64">
        <f ca="1" t="shared" si="236"/>
        <v>0</v>
      </c>
      <c r="P4957" s="64">
        <f ca="1" t="shared" si="237"/>
        <v>21</v>
      </c>
      <c r="Q4957" s="29" t="str">
        <f>VLOOKUP(B4957,辅助信息!E:M,9,FALSE)</f>
        <v>ZTWM-CDGS-XS-2025-0156-五冶钢构-2025年九月第一批次钢筋采购合同(三圣乡项目)-中铁物贸成都公司</v>
      </c>
      <c r="R4957" s="29" t="str">
        <f>_xlfn._xlws.FILTER(辅助信息!D:D,辅助信息!E:E=B4957)</f>
        <v>五冶钢构龙泉东洪片区(70亩、85亩)住宅、商业及配套工程项目</v>
      </c>
    </row>
    <row r="4958" hidden="1" spans="2:18">
      <c r="B4958" s="138" t="s">
        <v>228</v>
      </c>
      <c r="C4958" s="106">
        <v>45954</v>
      </c>
      <c r="D4958" s="122" t="str">
        <f>VLOOKUP(B4958,辅助信息!E:K,7,FALSE)</f>
        <v>JWDDCD2025092400190</v>
      </c>
      <c r="E4958" s="122" t="str">
        <f>VLOOKUP(F4958,辅助信息!A:B,2,FALSE)</f>
        <v>高线</v>
      </c>
      <c r="F4958" s="122" t="s">
        <v>53</v>
      </c>
      <c r="G4958" s="123">
        <v>2</v>
      </c>
      <c r="H4958" s="136" t="str">
        <f>IF(SUMIFS('[1]2025年已发货'!$E:$E,'[1]2025年已发货'!$F:$F,C4958,'[1]2025年已发货'!$C:$C,F4958,'[1]2025年已发货'!$G:$G,I4958,'[1]2025年已发货'!$H:$H,J4958)=0,"未发货",SUMIFS('[1]2025年已发货'!$E:$E,'[1]2025年已发货'!$F:$F,C4958,'[1]2025年已发货'!$C:$C,F4958,'[1]2025年已发货'!$G:$G,I4958,'[1]2025年已发货'!$H:$H,J4958))</f>
        <v>未发货</v>
      </c>
      <c r="I4958" s="158" t="str">
        <f>VLOOKUP(B4958,辅助信息!E:I,3,FALSE)</f>
        <v>(五冶钢构龙泉东洪片区70亩住宅、商业及配套工程项目二标段)成都市龙泉驿外东洪路地铁2号线惠王陵地铁C口</v>
      </c>
      <c r="J4958" s="122" t="str">
        <f>VLOOKUP(B4958,辅助信息!E:I,4,FALSE)</f>
        <v>蒋嗣伟</v>
      </c>
      <c r="K4958" s="122">
        <f>VLOOKUP(J4958,辅助信息!H:I,2,FALSE)</f>
        <v>15014331252</v>
      </c>
      <c r="L4958" s="124">
        <f>VLOOKUP(B4958,辅助信息!E:J,6,FALSE)</f>
        <v>0</v>
      </c>
      <c r="M4958" s="93">
        <v>45953</v>
      </c>
      <c r="O4958" s="64">
        <f ca="1" t="shared" si="236"/>
        <v>0</v>
      </c>
      <c r="P4958" s="64">
        <f ca="1" t="shared" si="237"/>
        <v>18</v>
      </c>
      <c r="Q4958" s="29" t="str">
        <f>VLOOKUP(B4958,辅助信息!E:M,9,FALSE)</f>
        <v>ZTWM-CDGS-XS-2025-0156-五冶钢构-2025年九月第一批次钢筋采购合同(三圣乡项目)-中铁物贸成都公司</v>
      </c>
      <c r="R4958" s="29" t="str">
        <f>_xlfn._xlws.FILTER(辅助信息!D:D,辅助信息!E:E=B4958)</f>
        <v>五冶钢构龙泉东洪片区(70亩、85亩)住宅、商业及配套工程项目</v>
      </c>
    </row>
    <row r="4959" hidden="1" spans="2:18">
      <c r="B4959" s="138" t="s">
        <v>228</v>
      </c>
      <c r="C4959" s="106">
        <v>45954</v>
      </c>
      <c r="D4959" s="122" t="str">
        <f>VLOOKUP(B4959,辅助信息!E:K,7,FALSE)</f>
        <v>JWDDCD2025092400190</v>
      </c>
      <c r="E4959" s="122" t="str">
        <f>VLOOKUP(F4959,辅助信息!A:B,2,FALSE)</f>
        <v>盘螺</v>
      </c>
      <c r="F4959" s="122" t="s">
        <v>40</v>
      </c>
      <c r="G4959" s="123">
        <v>35</v>
      </c>
      <c r="H4959" s="136">
        <f>IF(SUMIFS('[1]2025年已发货'!$E:$E,'[1]2025年已发货'!$F:$F,C4959,'[1]2025年已发货'!$C:$C,F4959,'[1]2025年已发货'!$G:$G,I4959,'[1]2025年已发货'!$H:$H,J4959)=0,"未发货",SUMIFS('[1]2025年已发货'!$E:$E,'[1]2025年已发货'!$F:$F,C4959,'[1]2025年已发货'!$C:$C,F4959,'[1]2025年已发货'!$G:$G,I4959,'[1]2025年已发货'!$H:$H,J4959))</f>
        <v>35</v>
      </c>
      <c r="I4959" s="158" t="str">
        <f>VLOOKUP(B4959,辅助信息!E:I,3,FALSE)</f>
        <v>(五冶钢构龙泉东洪片区70亩住宅、商业及配套工程项目二标段)成都市龙泉驿外东洪路地铁2号线惠王陵地铁C口</v>
      </c>
      <c r="J4959" s="122" t="str">
        <f>VLOOKUP(B4959,辅助信息!E:I,4,FALSE)</f>
        <v>蒋嗣伟</v>
      </c>
      <c r="K4959" s="122">
        <f>VLOOKUP(J4959,辅助信息!H:I,2,FALSE)</f>
        <v>15014331252</v>
      </c>
      <c r="L4959" s="124">
        <f>VLOOKUP(B4959,辅助信息!E:J,6,FALSE)</f>
        <v>0</v>
      </c>
      <c r="M4959" s="93">
        <v>45953</v>
      </c>
      <c r="O4959" s="64">
        <f ca="1" t="shared" si="236"/>
        <v>0</v>
      </c>
      <c r="P4959" s="64">
        <f ca="1" t="shared" si="237"/>
        <v>18</v>
      </c>
      <c r="Q4959" s="29" t="str">
        <f>VLOOKUP(B4959,辅助信息!E:M,9,FALSE)</f>
        <v>ZTWM-CDGS-XS-2025-0156-五冶钢构-2025年九月第一批次钢筋采购合同(三圣乡项目)-中铁物贸成都公司</v>
      </c>
      <c r="R4959" s="29" t="str">
        <f>_xlfn._xlws.FILTER(辅助信息!D:D,辅助信息!E:E=B4959)</f>
        <v>五冶钢构龙泉东洪片区(70亩、85亩)住宅、商业及配套工程项目</v>
      </c>
    </row>
    <row r="4960" hidden="1" spans="2:18">
      <c r="B4960" s="138" t="s">
        <v>228</v>
      </c>
      <c r="C4960" s="106">
        <v>45954</v>
      </c>
      <c r="D4960" s="122" t="str">
        <f>VLOOKUP(B4960,辅助信息!E:K,7,FALSE)</f>
        <v>JWDDCD2025092400190</v>
      </c>
      <c r="E4960" s="122" t="str">
        <f>VLOOKUP(F4960,辅助信息!A:B,2,FALSE)</f>
        <v>螺纹钢</v>
      </c>
      <c r="F4960" s="122" t="s">
        <v>27</v>
      </c>
      <c r="G4960" s="123">
        <v>35</v>
      </c>
      <c r="H4960" s="136">
        <f>IF(SUMIFS('[1]2025年已发货'!$E:$E,'[1]2025年已发货'!$F:$F,C4960,'[1]2025年已发货'!$C:$C,F4960,'[1]2025年已发货'!$G:$G,I4960,'[1]2025年已发货'!$H:$H,J4960)=0,"未发货",SUMIFS('[1]2025年已发货'!$E:$E,'[1]2025年已发货'!$F:$F,C4960,'[1]2025年已发货'!$C:$C,F4960,'[1]2025年已发货'!$G:$G,I4960,'[1]2025年已发货'!$H:$H,J4960))</f>
        <v>35</v>
      </c>
      <c r="I4960" s="158" t="str">
        <f>VLOOKUP(B4960,辅助信息!E:I,3,FALSE)</f>
        <v>(五冶钢构龙泉东洪片区70亩住宅、商业及配套工程项目二标段)成都市龙泉驿外东洪路地铁2号线惠王陵地铁C口</v>
      </c>
      <c r="J4960" s="122" t="str">
        <f>VLOOKUP(B4960,辅助信息!E:I,4,FALSE)</f>
        <v>蒋嗣伟</v>
      </c>
      <c r="K4960" s="122">
        <f>VLOOKUP(J4960,辅助信息!H:I,2,FALSE)</f>
        <v>15014331252</v>
      </c>
      <c r="L4960" s="124">
        <f>VLOOKUP(B4960,辅助信息!E:J,6,FALSE)</f>
        <v>0</v>
      </c>
      <c r="M4960" s="93">
        <v>45953</v>
      </c>
      <c r="O4960" s="64">
        <f ca="1" t="shared" si="236"/>
        <v>0</v>
      </c>
      <c r="P4960" s="64">
        <f ca="1" t="shared" si="237"/>
        <v>18</v>
      </c>
      <c r="Q4960" s="29" t="str">
        <f>VLOOKUP(B4960,辅助信息!E:M,9,FALSE)</f>
        <v>ZTWM-CDGS-XS-2025-0156-五冶钢构-2025年九月第一批次钢筋采购合同(三圣乡项目)-中铁物贸成都公司</v>
      </c>
      <c r="R4960" s="29" t="str">
        <f>_xlfn._xlws.FILTER(辅助信息!D:D,辅助信息!E:E=B4960)</f>
        <v>五冶钢构龙泉东洪片区(70亩、85亩)住宅、商业及配套工程项目</v>
      </c>
    </row>
    <row r="4961" hidden="1" spans="2:18">
      <c r="B4961" s="138" t="s">
        <v>228</v>
      </c>
      <c r="C4961" s="106">
        <v>45954</v>
      </c>
      <c r="D4961" s="122" t="str">
        <f>VLOOKUP(B4961,辅助信息!E:K,7,FALSE)</f>
        <v>JWDDCD2025092400190</v>
      </c>
      <c r="E4961" s="122" t="str">
        <f>VLOOKUP(F4961,辅助信息!A:B,2,FALSE)</f>
        <v>螺纹钢</v>
      </c>
      <c r="F4961" s="122" t="s">
        <v>19</v>
      </c>
      <c r="G4961" s="123">
        <v>15</v>
      </c>
      <c r="H4961" s="136">
        <f>IF(SUMIFS('[1]2025年已发货'!$E:$E,'[1]2025年已发货'!$F:$F,C4961,'[1]2025年已发货'!$C:$C,F4961,'[1]2025年已发货'!$G:$G,I4961,'[1]2025年已发货'!$H:$H,J4961)=0,"未发货",SUMIFS('[1]2025年已发货'!$E:$E,'[1]2025年已发货'!$F:$F,C4961,'[1]2025年已发货'!$C:$C,F4961,'[1]2025年已发货'!$G:$G,I4961,'[1]2025年已发货'!$H:$H,J4961))</f>
        <v>15</v>
      </c>
      <c r="I4961" s="158" t="str">
        <f>VLOOKUP(B4961,辅助信息!E:I,3,FALSE)</f>
        <v>(五冶钢构龙泉东洪片区70亩住宅、商业及配套工程项目二标段)成都市龙泉驿外东洪路地铁2号线惠王陵地铁C口</v>
      </c>
      <c r="J4961" s="122" t="str">
        <f>VLOOKUP(B4961,辅助信息!E:I,4,FALSE)</f>
        <v>蒋嗣伟</v>
      </c>
      <c r="K4961" s="122">
        <f>VLOOKUP(J4961,辅助信息!H:I,2,FALSE)</f>
        <v>15014331252</v>
      </c>
      <c r="L4961" s="124">
        <f>VLOOKUP(B4961,辅助信息!E:J,6,FALSE)</f>
        <v>0</v>
      </c>
      <c r="M4961" s="93">
        <v>45953</v>
      </c>
      <c r="O4961" s="64">
        <f ca="1" t="shared" si="236"/>
        <v>0</v>
      </c>
      <c r="P4961" s="64">
        <f ca="1" t="shared" si="237"/>
        <v>18</v>
      </c>
      <c r="Q4961" s="29" t="str">
        <f>VLOOKUP(B4961,辅助信息!E:M,9,FALSE)</f>
        <v>ZTWM-CDGS-XS-2025-0156-五冶钢构-2025年九月第一批次钢筋采购合同(三圣乡项目)-中铁物贸成都公司</v>
      </c>
      <c r="R4961" s="29" t="str">
        <f>_xlfn._xlws.FILTER(辅助信息!D:D,辅助信息!E:E=B4961)</f>
        <v>五冶钢构龙泉东洪片区(70亩、85亩)住宅、商业及配套工程项目</v>
      </c>
    </row>
    <row r="4962" hidden="1" spans="2:18">
      <c r="B4962" s="138" t="s">
        <v>228</v>
      </c>
      <c r="C4962" s="106">
        <v>45954</v>
      </c>
      <c r="D4962" s="122" t="str">
        <f>VLOOKUP(B4962,辅助信息!E:K,7,FALSE)</f>
        <v>JWDDCD2025092400190</v>
      </c>
      <c r="E4962" s="122" t="str">
        <f>VLOOKUP(F4962,辅助信息!A:B,2,FALSE)</f>
        <v>螺纹钢</v>
      </c>
      <c r="F4962" s="122" t="s">
        <v>32</v>
      </c>
      <c r="G4962" s="123">
        <v>35</v>
      </c>
      <c r="H4962" s="136">
        <f>IF(SUMIFS('[1]2025年已发货'!$E:$E,'[1]2025年已发货'!$F:$F,C4962,'[1]2025年已发货'!$C:$C,F4962,'[1]2025年已发货'!$G:$G,I4962,'[1]2025年已发货'!$H:$H,J4962)=0,"未发货",SUMIFS('[1]2025年已发货'!$E:$E,'[1]2025年已发货'!$F:$F,C4962,'[1]2025年已发货'!$C:$C,F4962,'[1]2025年已发货'!$G:$G,I4962,'[1]2025年已发货'!$H:$H,J4962))</f>
        <v>35</v>
      </c>
      <c r="I4962" s="158" t="str">
        <f>VLOOKUP(B4962,辅助信息!E:I,3,FALSE)</f>
        <v>(五冶钢构龙泉东洪片区70亩住宅、商业及配套工程项目二标段)成都市龙泉驿外东洪路地铁2号线惠王陵地铁C口</v>
      </c>
      <c r="J4962" s="122" t="str">
        <f>VLOOKUP(B4962,辅助信息!E:I,4,FALSE)</f>
        <v>蒋嗣伟</v>
      </c>
      <c r="K4962" s="122">
        <f>VLOOKUP(J4962,辅助信息!H:I,2,FALSE)</f>
        <v>15014331252</v>
      </c>
      <c r="L4962" s="124">
        <f>VLOOKUP(B4962,辅助信息!E:J,6,FALSE)</f>
        <v>0</v>
      </c>
      <c r="M4962" s="93">
        <v>45953</v>
      </c>
      <c r="O4962" s="64">
        <f ca="1" t="shared" si="236"/>
        <v>0</v>
      </c>
      <c r="P4962" s="64">
        <f ca="1" t="shared" si="237"/>
        <v>18</v>
      </c>
      <c r="Q4962" s="29" t="str">
        <f>VLOOKUP(B4962,辅助信息!E:M,9,FALSE)</f>
        <v>ZTWM-CDGS-XS-2025-0156-五冶钢构-2025年九月第一批次钢筋采购合同(三圣乡项目)-中铁物贸成都公司</v>
      </c>
      <c r="R4962" s="29" t="str">
        <f>_xlfn._xlws.FILTER(辅助信息!D:D,辅助信息!E:E=B4962)</f>
        <v>五冶钢构龙泉东洪片区(70亩、85亩)住宅、商业及配套工程项目</v>
      </c>
    </row>
    <row r="4963" hidden="1" spans="2:18">
      <c r="B4963" s="138" t="s">
        <v>228</v>
      </c>
      <c r="C4963" s="106">
        <v>45954</v>
      </c>
      <c r="D4963" s="122" t="str">
        <f>VLOOKUP(B4963,辅助信息!E:K,7,FALSE)</f>
        <v>JWDDCD2025092400190</v>
      </c>
      <c r="E4963" s="122" t="str">
        <f>VLOOKUP(F4963,辅助信息!A:B,2,FALSE)</f>
        <v>螺纹钢</v>
      </c>
      <c r="F4963" s="122" t="s">
        <v>30</v>
      </c>
      <c r="G4963" s="123">
        <v>10</v>
      </c>
      <c r="H4963" s="136">
        <f>IF(SUMIFS('[1]2025年已发货'!$E:$E,'[1]2025年已发货'!$F:$F,C4963,'[1]2025年已发货'!$C:$C,F4963,'[1]2025年已发货'!$G:$G,I4963,'[1]2025年已发货'!$H:$H,J4963)=0,"未发货",SUMIFS('[1]2025年已发货'!$E:$E,'[1]2025年已发货'!$F:$F,C4963,'[1]2025年已发货'!$C:$C,F4963,'[1]2025年已发货'!$G:$G,I4963,'[1]2025年已发货'!$H:$H,J4963))</f>
        <v>7.5</v>
      </c>
      <c r="I4963" s="158" t="str">
        <f>VLOOKUP(B4963,辅助信息!E:I,3,FALSE)</f>
        <v>(五冶钢构龙泉东洪片区70亩住宅、商业及配套工程项目二标段)成都市龙泉驿外东洪路地铁2号线惠王陵地铁C口</v>
      </c>
      <c r="J4963" s="122" t="str">
        <f>VLOOKUP(B4963,辅助信息!E:I,4,FALSE)</f>
        <v>蒋嗣伟</v>
      </c>
      <c r="K4963" s="122">
        <f>VLOOKUP(J4963,辅助信息!H:I,2,FALSE)</f>
        <v>15014331252</v>
      </c>
      <c r="L4963" s="124">
        <f>VLOOKUP(B4963,辅助信息!E:J,6,FALSE)</f>
        <v>0</v>
      </c>
      <c r="M4963" s="93">
        <v>45953</v>
      </c>
      <c r="O4963" s="64">
        <f ca="1" t="shared" si="236"/>
        <v>0</v>
      </c>
      <c r="P4963" s="64">
        <f ca="1" t="shared" si="237"/>
        <v>18</v>
      </c>
      <c r="Q4963" s="29" t="str">
        <f>VLOOKUP(B4963,辅助信息!E:M,9,FALSE)</f>
        <v>ZTWM-CDGS-XS-2025-0156-五冶钢构-2025年九月第一批次钢筋采购合同(三圣乡项目)-中铁物贸成都公司</v>
      </c>
      <c r="R4963" s="29" t="str">
        <f>_xlfn._xlws.FILTER(辅助信息!D:D,辅助信息!E:E=B4963)</f>
        <v>五冶钢构龙泉东洪片区(70亩、85亩)住宅、商业及配套工程项目</v>
      </c>
    </row>
    <row r="4964" hidden="1" spans="2:18">
      <c r="B4964" s="138" t="s">
        <v>228</v>
      </c>
      <c r="C4964" s="106">
        <v>45954</v>
      </c>
      <c r="D4964" s="122" t="str">
        <f>VLOOKUP(B4964,辅助信息!E:K,7,FALSE)</f>
        <v>JWDDCD2025092400190</v>
      </c>
      <c r="E4964" s="122" t="str">
        <f>VLOOKUP(F4964,辅助信息!A:B,2,FALSE)</f>
        <v>螺纹钢</v>
      </c>
      <c r="F4964" s="122" t="s">
        <v>33</v>
      </c>
      <c r="G4964" s="123">
        <v>12.5</v>
      </c>
      <c r="H4964" s="136">
        <f>IF(SUMIFS('[1]2025年已发货'!$E:$E,'[1]2025年已发货'!$F:$F,C4964,'[1]2025年已发货'!$C:$C,F4964,'[1]2025年已发货'!$G:$G,I4964,'[1]2025年已发货'!$H:$H,J4964)=0,"未发货",SUMIFS('[1]2025年已发货'!$E:$E,'[1]2025年已发货'!$F:$F,C4964,'[1]2025年已发货'!$C:$C,F4964,'[1]2025年已发货'!$G:$G,I4964,'[1]2025年已发货'!$H:$H,J4964))</f>
        <v>12.5</v>
      </c>
      <c r="I4964" s="158" t="str">
        <f>VLOOKUP(B4964,辅助信息!E:I,3,FALSE)</f>
        <v>(五冶钢构龙泉东洪片区70亩住宅、商业及配套工程项目二标段)成都市龙泉驿外东洪路地铁2号线惠王陵地铁C口</v>
      </c>
      <c r="J4964" s="122" t="str">
        <f>VLOOKUP(B4964,辅助信息!E:I,4,FALSE)</f>
        <v>蒋嗣伟</v>
      </c>
      <c r="K4964" s="122">
        <f>VLOOKUP(J4964,辅助信息!H:I,2,FALSE)</f>
        <v>15014331252</v>
      </c>
      <c r="L4964" s="124">
        <f>VLOOKUP(B4964,辅助信息!E:J,6,FALSE)</f>
        <v>0</v>
      </c>
      <c r="M4964" s="93">
        <v>45953</v>
      </c>
      <c r="O4964" s="64">
        <f ca="1" t="shared" ref="O4964:O5027" si="238">IF(OR(M4964="",N4964&lt;&gt;""),"",MAX(M4964-TODAY(),0))</f>
        <v>0</v>
      </c>
      <c r="P4964" s="64">
        <f ca="1" t="shared" ref="P4964:P5027" si="239">IF(M4964="","",IF(N4964&lt;&gt;"",MAX(N4964-M4964,0),IF(TODAY()&gt;M4964,TODAY()-M4964,0)))</f>
        <v>18</v>
      </c>
      <c r="Q4964" s="29" t="str">
        <f>VLOOKUP(B4964,辅助信息!E:M,9,FALSE)</f>
        <v>ZTWM-CDGS-XS-2025-0156-五冶钢构-2025年九月第一批次钢筋采购合同(三圣乡项目)-中铁物贸成都公司</v>
      </c>
      <c r="R4964" s="29" t="str">
        <f>_xlfn._xlws.FILTER(辅助信息!D:D,辅助信息!E:E=B4964)</f>
        <v>五冶钢构龙泉东洪片区(70亩、85亩)住宅、商业及配套工程项目</v>
      </c>
    </row>
    <row r="4965" hidden="1" spans="2:18">
      <c r="B4965" s="138" t="s">
        <v>228</v>
      </c>
      <c r="C4965" s="106">
        <v>45954</v>
      </c>
      <c r="D4965" s="122" t="str">
        <f>VLOOKUP(B4965,辅助信息!E:K,7,FALSE)</f>
        <v>JWDDCD2025092400190</v>
      </c>
      <c r="E4965" s="122" t="str">
        <f>VLOOKUP(F4965,辅助信息!A:B,2,FALSE)</f>
        <v>螺纹钢</v>
      </c>
      <c r="F4965" s="122" t="s">
        <v>28</v>
      </c>
      <c r="G4965" s="123">
        <v>15</v>
      </c>
      <c r="H4965" s="136">
        <f>IF(SUMIFS('[1]2025年已发货'!$E:$E,'[1]2025年已发货'!$F:$F,C4965,'[1]2025年已发货'!$C:$C,F4965,'[1]2025年已发货'!$G:$G,I4965,'[1]2025年已发货'!$H:$H,J4965)=0,"未发货",SUMIFS('[1]2025年已发货'!$E:$E,'[1]2025年已发货'!$F:$F,C4965,'[1]2025年已发货'!$C:$C,F4965,'[1]2025年已发货'!$G:$G,I4965,'[1]2025年已发货'!$H:$H,J4965))</f>
        <v>15</v>
      </c>
      <c r="I4965" s="158" t="str">
        <f>VLOOKUP(B4965,辅助信息!E:I,3,FALSE)</f>
        <v>(五冶钢构龙泉东洪片区70亩住宅、商业及配套工程项目二标段)成都市龙泉驿外东洪路地铁2号线惠王陵地铁C口</v>
      </c>
      <c r="J4965" s="122" t="str">
        <f>VLOOKUP(B4965,辅助信息!E:I,4,FALSE)</f>
        <v>蒋嗣伟</v>
      </c>
      <c r="K4965" s="122">
        <f>VLOOKUP(J4965,辅助信息!H:I,2,FALSE)</f>
        <v>15014331252</v>
      </c>
      <c r="L4965" s="124">
        <f>VLOOKUP(B4965,辅助信息!E:J,6,FALSE)</f>
        <v>0</v>
      </c>
      <c r="M4965" s="93">
        <v>45953</v>
      </c>
      <c r="O4965" s="64">
        <f ca="1" t="shared" si="238"/>
        <v>0</v>
      </c>
      <c r="P4965" s="64">
        <f ca="1" t="shared" si="239"/>
        <v>18</v>
      </c>
      <c r="Q4965" s="29" t="str">
        <f>VLOOKUP(B4965,辅助信息!E:M,9,FALSE)</f>
        <v>ZTWM-CDGS-XS-2025-0156-五冶钢构-2025年九月第一批次钢筋采购合同(三圣乡项目)-中铁物贸成都公司</v>
      </c>
      <c r="R4965" s="29" t="str">
        <f>_xlfn._xlws.FILTER(辅助信息!D:D,辅助信息!E:E=B4965)</f>
        <v>五冶钢构龙泉东洪片区(70亩、85亩)住宅、商业及配套工程项目</v>
      </c>
    </row>
    <row r="4966" hidden="1" spans="2:18">
      <c r="B4966" s="138" t="s">
        <v>228</v>
      </c>
      <c r="C4966" s="106">
        <v>45954</v>
      </c>
      <c r="D4966" s="122" t="str">
        <f>VLOOKUP(B4966,辅助信息!E:K,7,FALSE)</f>
        <v>JWDDCD2025092400190</v>
      </c>
      <c r="E4966" s="122" t="str">
        <f>VLOOKUP(F4966,辅助信息!A:B,2,FALSE)</f>
        <v>螺纹钢</v>
      </c>
      <c r="F4966" s="122" t="s">
        <v>18</v>
      </c>
      <c r="G4966" s="123">
        <v>15</v>
      </c>
      <c r="H4966" s="136">
        <f>IF(SUMIFS('[1]2025年已发货'!$E:$E,'[1]2025年已发货'!$F:$F,C4966,'[1]2025年已发货'!$C:$C,F4966,'[1]2025年已发货'!$G:$G,I4966,'[1]2025年已发货'!$H:$H,J4966)=0,"未发货",SUMIFS('[1]2025年已发货'!$E:$E,'[1]2025年已发货'!$F:$F,C4966,'[1]2025年已发货'!$C:$C,F4966,'[1]2025年已发货'!$G:$G,I4966,'[1]2025年已发货'!$H:$H,J4966))</f>
        <v>15</v>
      </c>
      <c r="I4966" s="158" t="str">
        <f>VLOOKUP(B4966,辅助信息!E:I,3,FALSE)</f>
        <v>(五冶钢构龙泉东洪片区70亩住宅、商业及配套工程项目二标段)成都市龙泉驿外东洪路地铁2号线惠王陵地铁C口</v>
      </c>
      <c r="J4966" s="122" t="str">
        <f>VLOOKUP(B4966,辅助信息!E:I,4,FALSE)</f>
        <v>蒋嗣伟</v>
      </c>
      <c r="K4966" s="122">
        <f>VLOOKUP(J4966,辅助信息!H:I,2,FALSE)</f>
        <v>15014331252</v>
      </c>
      <c r="L4966" s="124">
        <f>VLOOKUP(B4966,辅助信息!E:J,6,FALSE)</f>
        <v>0</v>
      </c>
      <c r="M4966" s="93">
        <v>45953</v>
      </c>
      <c r="O4966" s="64">
        <f ca="1" t="shared" si="238"/>
        <v>0</v>
      </c>
      <c r="P4966" s="64">
        <f ca="1" t="shared" si="239"/>
        <v>18</v>
      </c>
      <c r="Q4966" s="29" t="str">
        <f>VLOOKUP(B4966,辅助信息!E:M,9,FALSE)</f>
        <v>ZTWM-CDGS-XS-2025-0156-五冶钢构-2025年九月第一批次钢筋采购合同(三圣乡项目)-中铁物贸成都公司</v>
      </c>
      <c r="R4966" s="29" t="str">
        <f>_xlfn._xlws.FILTER(辅助信息!D:D,辅助信息!E:E=B4966)</f>
        <v>五冶钢构龙泉东洪片区(70亩、85亩)住宅、商业及配套工程项目</v>
      </c>
    </row>
    <row r="4967" hidden="1" spans="2:18">
      <c r="B4967" s="137" t="s">
        <v>112</v>
      </c>
      <c r="C4967" s="106">
        <v>45954</v>
      </c>
      <c r="D4967" s="40" t="str">
        <f>VLOOKUP(B4967,辅助信息!E:K,7,FALSE)</f>
        <v>JWDDCD2025052800131</v>
      </c>
      <c r="E4967" s="40" t="str">
        <f>VLOOKUP(F4967,辅助信息!A:B,2,FALSE)</f>
        <v>盘螺</v>
      </c>
      <c r="F4967" s="40" t="s">
        <v>49</v>
      </c>
      <c r="G4967" s="36">
        <v>3</v>
      </c>
      <c r="H4967" s="136">
        <f>IF(SUMIFS('[1]2025年已发货'!$E:$E,'[1]2025年已发货'!$F:$F,C4967,'[1]2025年已发货'!$C:$C,F4967,'[1]2025年已发货'!$G:$G,I4967,'[1]2025年已发货'!$H:$H,J4967)=0,"未发货",SUMIFS('[1]2025年已发货'!$E:$E,'[1]2025年已发货'!$F:$F,C4967,'[1]2025年已发货'!$C:$C,F4967,'[1]2025年已发货'!$G:$G,I4967,'[1]2025年已发货'!$H:$H,J4967))</f>
        <v>2.5</v>
      </c>
      <c r="I4967" s="39" t="str">
        <f>VLOOKUP(B4967,辅助信息!E:I,3,FALSE)</f>
        <v>（商投建工达州中医药科技园-4工区-10号楼）达州市通川区达州中医药职业学院犀牛大道北段</v>
      </c>
      <c r="J4967" s="40" t="str">
        <f>VLOOKUP(B4967,辅助信息!E:I,4,FALSE)</f>
        <v>张扬</v>
      </c>
      <c r="K4967" s="40">
        <f>VLOOKUP(J4967,辅助信息!H:I,2,FALSE)</f>
        <v>18381904567</v>
      </c>
      <c r="L4967" s="111" t="str">
        <f>VLOOKUP(B4967,辅助信息!E:J,6,FALSE)</f>
        <v>控制炉批号！多了现场不收！,优先安排达钢,提前联系到场规格及数量</v>
      </c>
      <c r="M4967" s="93">
        <v>45954</v>
      </c>
      <c r="O4967" s="64">
        <f ca="1" t="shared" si="238"/>
        <v>0</v>
      </c>
      <c r="P4967" s="64">
        <f ca="1" t="shared" si="239"/>
        <v>17</v>
      </c>
      <c r="Q4967" s="29" t="str">
        <f>VLOOKUP(B4967,辅助信息!E:M,9,FALSE)</f>
        <v>ZTWM-CDGS-XS-2024-0134-商投建工达州中医药科技成果示范园项目</v>
      </c>
      <c r="R4967" s="29" t="str">
        <f>_xlfn._xlws.FILTER(辅助信息!D:D,辅助信息!E:E=B4967)</f>
        <v>商投建工达州中医药科技园</v>
      </c>
    </row>
    <row r="4968" hidden="1" spans="2:18">
      <c r="B4968" s="137" t="s">
        <v>112</v>
      </c>
      <c r="C4968" s="106">
        <v>45954</v>
      </c>
      <c r="D4968" s="40" t="str">
        <f>VLOOKUP(B4968,辅助信息!E:K,7,FALSE)</f>
        <v>JWDDCD2025052800131</v>
      </c>
      <c r="E4968" s="40" t="str">
        <f>VLOOKUP(F4968,辅助信息!A:B,2,FALSE)</f>
        <v>盘螺</v>
      </c>
      <c r="F4968" s="40" t="s">
        <v>40</v>
      </c>
      <c r="G4968" s="36">
        <v>45</v>
      </c>
      <c r="H4968" s="136">
        <f>IF(SUMIFS('[1]2025年已发货'!$E:$E,'[1]2025年已发货'!$F:$F,C4968,'[1]2025年已发货'!$C:$C,F4968,'[1]2025年已发货'!$G:$G,I4968,'[1]2025年已发货'!$H:$H,J4968)=0,"未发货",SUMIFS('[1]2025年已发货'!$E:$E,'[1]2025年已发货'!$F:$F,C4968,'[1]2025年已发货'!$C:$C,F4968,'[1]2025年已发货'!$G:$G,I4968,'[1]2025年已发货'!$H:$H,J4968))</f>
        <v>17.5</v>
      </c>
      <c r="I4968" s="39" t="str">
        <f>VLOOKUP(B4968,辅助信息!E:I,3,FALSE)</f>
        <v>（商投建工达州中医药科技园-4工区-10号楼）达州市通川区达州中医药职业学院犀牛大道北段</v>
      </c>
      <c r="J4968" s="40" t="str">
        <f>VLOOKUP(B4968,辅助信息!E:I,4,FALSE)</f>
        <v>张扬</v>
      </c>
      <c r="K4968" s="40">
        <f>VLOOKUP(J4968,辅助信息!H:I,2,FALSE)</f>
        <v>18381904567</v>
      </c>
      <c r="L4968" s="111" t="str">
        <f>VLOOKUP(B4968,辅助信息!E:J,6,FALSE)</f>
        <v>控制炉批号！多了现场不收！,优先安排达钢,提前联系到场规格及数量</v>
      </c>
      <c r="M4968" s="93">
        <v>45954</v>
      </c>
      <c r="O4968" s="64">
        <f ca="1" t="shared" si="238"/>
        <v>0</v>
      </c>
      <c r="P4968" s="64">
        <f ca="1" t="shared" si="239"/>
        <v>17</v>
      </c>
      <c r="Q4968" s="29" t="str">
        <f>VLOOKUP(B4968,辅助信息!E:M,9,FALSE)</f>
        <v>ZTWM-CDGS-XS-2024-0134-商投建工达州中医药科技成果示范园项目</v>
      </c>
      <c r="R4968" s="29" t="str">
        <f>_xlfn._xlws.FILTER(辅助信息!D:D,辅助信息!E:E=B4968)</f>
        <v>商投建工达州中医药科技园</v>
      </c>
    </row>
    <row r="4969" hidden="1" spans="2:18">
      <c r="B4969" s="137" t="s">
        <v>112</v>
      </c>
      <c r="C4969" s="106">
        <v>45954</v>
      </c>
      <c r="D4969" s="40" t="str">
        <f>VLOOKUP(B4969,辅助信息!E:K,7,FALSE)</f>
        <v>JWDDCD2025052800131</v>
      </c>
      <c r="E4969" s="40" t="str">
        <f>VLOOKUP(F4969,辅助信息!A:B,2,FALSE)</f>
        <v>螺纹钢</v>
      </c>
      <c r="F4969" s="40" t="s">
        <v>32</v>
      </c>
      <c r="G4969" s="36">
        <v>3</v>
      </c>
      <c r="H4969" s="136">
        <f>IF(SUMIFS('[1]2025年已发货'!$E:$E,'[1]2025年已发货'!$F:$F,C4969,'[1]2025年已发货'!$C:$C,F4969,'[1]2025年已发货'!$G:$G,I4969,'[1]2025年已发货'!$H:$H,J4969)=0,"未发货",SUMIFS('[1]2025年已发货'!$E:$E,'[1]2025年已发货'!$F:$F,C4969,'[1]2025年已发货'!$C:$C,F4969,'[1]2025年已发货'!$G:$G,I4969,'[1]2025年已发货'!$H:$H,J4969))</f>
        <v>2.5</v>
      </c>
      <c r="I4969" s="39" t="str">
        <f>VLOOKUP(B4969,辅助信息!E:I,3,FALSE)</f>
        <v>（商投建工达州中医药科技园-4工区-10号楼）达州市通川区达州中医药职业学院犀牛大道北段</v>
      </c>
      <c r="J4969" s="40" t="str">
        <f>VLOOKUP(B4969,辅助信息!E:I,4,FALSE)</f>
        <v>张扬</v>
      </c>
      <c r="K4969" s="40">
        <f>VLOOKUP(J4969,辅助信息!H:I,2,FALSE)</f>
        <v>18381904567</v>
      </c>
      <c r="L4969" s="111" t="str">
        <f>VLOOKUP(B4969,辅助信息!E:J,6,FALSE)</f>
        <v>控制炉批号！多了现场不收！,优先安排达钢,提前联系到场规格及数量</v>
      </c>
      <c r="M4969" s="93">
        <v>45954</v>
      </c>
      <c r="O4969" s="64">
        <f ca="1" t="shared" si="238"/>
        <v>0</v>
      </c>
      <c r="P4969" s="64">
        <f ca="1" t="shared" si="239"/>
        <v>17</v>
      </c>
      <c r="Q4969" s="29" t="str">
        <f>VLOOKUP(B4969,辅助信息!E:M,9,FALSE)</f>
        <v>ZTWM-CDGS-XS-2024-0134-商投建工达州中医药科技成果示范园项目</v>
      </c>
      <c r="R4969" s="29" t="str">
        <f>_xlfn._xlws.FILTER(辅助信息!D:D,辅助信息!E:E=B4969)</f>
        <v>商投建工达州中医药科技园</v>
      </c>
    </row>
    <row r="4970" hidden="1" spans="2:18">
      <c r="B4970" s="137" t="s">
        <v>112</v>
      </c>
      <c r="C4970" s="106">
        <v>45954</v>
      </c>
      <c r="D4970" s="40" t="str">
        <f>VLOOKUP(B4970,辅助信息!E:K,7,FALSE)</f>
        <v>JWDDCD2025052800131</v>
      </c>
      <c r="E4970" s="40" t="str">
        <f>VLOOKUP(F4970,辅助信息!A:B,2,FALSE)</f>
        <v>螺纹钢</v>
      </c>
      <c r="F4970" s="40" t="s">
        <v>21</v>
      </c>
      <c r="G4970" s="36">
        <v>6</v>
      </c>
      <c r="H4970" s="136">
        <f>IF(SUMIFS('[1]2025年已发货'!$E:$E,'[1]2025年已发货'!$F:$F,C4970,'[1]2025年已发货'!$C:$C,F4970,'[1]2025年已发货'!$G:$G,I4970,'[1]2025年已发货'!$H:$H,J4970)=0,"未发货",SUMIFS('[1]2025年已发货'!$E:$E,'[1]2025年已发货'!$F:$F,C4970,'[1]2025年已发货'!$C:$C,F4970,'[1]2025年已发货'!$G:$G,I4970,'[1]2025年已发货'!$H:$H,J4970))</f>
        <v>5</v>
      </c>
      <c r="I4970" s="39" t="str">
        <f>VLOOKUP(B4970,辅助信息!E:I,3,FALSE)</f>
        <v>（商投建工达州中医药科技园-4工区-10号楼）达州市通川区达州中医药职业学院犀牛大道北段</v>
      </c>
      <c r="J4970" s="40" t="str">
        <f>VLOOKUP(B4970,辅助信息!E:I,4,FALSE)</f>
        <v>张扬</v>
      </c>
      <c r="K4970" s="40">
        <f>VLOOKUP(J4970,辅助信息!H:I,2,FALSE)</f>
        <v>18381904567</v>
      </c>
      <c r="L4970" s="111" t="str">
        <f>VLOOKUP(B4970,辅助信息!E:J,6,FALSE)</f>
        <v>控制炉批号！多了现场不收！,优先安排达钢,提前联系到场规格及数量</v>
      </c>
      <c r="M4970" s="93">
        <v>45954</v>
      </c>
      <c r="O4970" s="64">
        <f ca="1" t="shared" si="238"/>
        <v>0</v>
      </c>
      <c r="P4970" s="64">
        <f ca="1" t="shared" si="239"/>
        <v>17</v>
      </c>
      <c r="Q4970" s="29" t="str">
        <f>VLOOKUP(B4970,辅助信息!E:M,9,FALSE)</f>
        <v>ZTWM-CDGS-XS-2024-0134-商投建工达州中医药科技成果示范园项目</v>
      </c>
      <c r="R4970" s="29" t="str">
        <f>_xlfn._xlws.FILTER(辅助信息!D:D,辅助信息!E:E=B4970)</f>
        <v>商投建工达州中医药科技园</v>
      </c>
    </row>
    <row r="4971" hidden="1" spans="2:18">
      <c r="B4971" s="137" t="s">
        <v>112</v>
      </c>
      <c r="C4971" s="106">
        <v>45954</v>
      </c>
      <c r="D4971" s="40" t="str">
        <f>VLOOKUP(B4971,辅助信息!E:K,7,FALSE)</f>
        <v>JWDDCD2025052800131</v>
      </c>
      <c r="E4971" s="40" t="str">
        <f>VLOOKUP(F4971,辅助信息!A:B,2,FALSE)</f>
        <v>螺纹钢</v>
      </c>
      <c r="F4971" s="40" t="s">
        <v>58</v>
      </c>
      <c r="G4971" s="36">
        <v>6</v>
      </c>
      <c r="H4971" s="136">
        <f>IF(SUMIFS('[1]2025年已发货'!$E:$E,'[1]2025年已发货'!$F:$F,C4971,'[1]2025年已发货'!$C:$C,F4971,'[1]2025年已发货'!$G:$G,I4971,'[1]2025年已发货'!$H:$H,J4971)=0,"未发货",SUMIFS('[1]2025年已发货'!$E:$E,'[1]2025年已发货'!$F:$F,C4971,'[1]2025年已发货'!$C:$C,F4971,'[1]2025年已发货'!$G:$G,I4971,'[1]2025年已发货'!$H:$H,J4971))</f>
        <v>5</v>
      </c>
      <c r="I4971" s="39" t="str">
        <f>VLOOKUP(B4971,辅助信息!E:I,3,FALSE)</f>
        <v>（商投建工达州中医药科技园-4工区-10号楼）达州市通川区达州中医药职业学院犀牛大道北段</v>
      </c>
      <c r="J4971" s="40" t="str">
        <f>VLOOKUP(B4971,辅助信息!E:I,4,FALSE)</f>
        <v>张扬</v>
      </c>
      <c r="K4971" s="40">
        <f>VLOOKUP(J4971,辅助信息!H:I,2,FALSE)</f>
        <v>18381904567</v>
      </c>
      <c r="L4971" s="111" t="str">
        <f>VLOOKUP(B4971,辅助信息!E:J,6,FALSE)</f>
        <v>控制炉批号！多了现场不收！,优先安排达钢,提前联系到场规格及数量</v>
      </c>
      <c r="M4971" s="93">
        <v>45954</v>
      </c>
      <c r="O4971" s="64">
        <f ca="1" t="shared" si="238"/>
        <v>0</v>
      </c>
      <c r="P4971" s="64">
        <f ca="1" t="shared" si="239"/>
        <v>17</v>
      </c>
      <c r="Q4971" s="29" t="str">
        <f>VLOOKUP(B4971,辅助信息!E:M,9,FALSE)</f>
        <v>ZTWM-CDGS-XS-2024-0134-商投建工达州中医药科技成果示范园项目</v>
      </c>
      <c r="R4971" s="29" t="str">
        <f>_xlfn._xlws.FILTER(辅助信息!D:D,辅助信息!E:E=B4971)</f>
        <v>商投建工达州中医药科技园</v>
      </c>
    </row>
    <row r="4972" hidden="1" spans="2:18">
      <c r="B4972" s="137" t="s">
        <v>112</v>
      </c>
      <c r="C4972" s="106">
        <v>45954</v>
      </c>
      <c r="D4972" s="40" t="str">
        <f>VLOOKUP(B4972,辅助信息!E:K,7,FALSE)</f>
        <v>JWDDCD2025052800131</v>
      </c>
      <c r="E4972" s="40" t="str">
        <f>VLOOKUP(F4972,辅助信息!A:B,2,FALSE)</f>
        <v>螺纹钢</v>
      </c>
      <c r="F4972" s="40" t="s">
        <v>46</v>
      </c>
      <c r="G4972" s="36">
        <v>3</v>
      </c>
      <c r="H4972" s="136">
        <f>IF(SUMIFS('[1]2025年已发货'!$E:$E,'[1]2025年已发货'!$F:$F,C4972,'[1]2025年已发货'!$C:$C,F4972,'[1]2025年已发货'!$G:$G,I4972,'[1]2025年已发货'!$H:$H,J4972)=0,"未发货",SUMIFS('[1]2025年已发货'!$E:$E,'[1]2025年已发货'!$F:$F,C4972,'[1]2025年已发货'!$C:$C,F4972,'[1]2025年已发货'!$G:$G,I4972,'[1]2025年已发货'!$H:$H,J4972))</f>
        <v>2.5</v>
      </c>
      <c r="I4972" s="39" t="str">
        <f>VLOOKUP(B4972,辅助信息!E:I,3,FALSE)</f>
        <v>（商投建工达州中医药科技园-4工区-10号楼）达州市通川区达州中医药职业学院犀牛大道北段</v>
      </c>
      <c r="J4972" s="40" t="str">
        <f>VLOOKUP(B4972,辅助信息!E:I,4,FALSE)</f>
        <v>张扬</v>
      </c>
      <c r="K4972" s="40">
        <f>VLOOKUP(J4972,辅助信息!H:I,2,FALSE)</f>
        <v>18381904567</v>
      </c>
      <c r="L4972" s="111" t="str">
        <f>VLOOKUP(B4972,辅助信息!E:J,6,FALSE)</f>
        <v>控制炉批号！多了现场不收！,优先安排达钢,提前联系到场规格及数量</v>
      </c>
      <c r="M4972" s="93">
        <v>45954</v>
      </c>
      <c r="O4972" s="64">
        <f ca="1" t="shared" si="238"/>
        <v>0</v>
      </c>
      <c r="P4972" s="64">
        <f ca="1" t="shared" si="239"/>
        <v>17</v>
      </c>
      <c r="Q4972" s="29" t="str">
        <f>VLOOKUP(B4972,辅助信息!E:M,9,FALSE)</f>
        <v>ZTWM-CDGS-XS-2024-0134-商投建工达州中医药科技成果示范园项目</v>
      </c>
      <c r="R4972" s="29" t="str">
        <f>_xlfn._xlws.FILTER(辅助信息!D:D,辅助信息!E:E=B4972)</f>
        <v>商投建工达州中医药科技园</v>
      </c>
    </row>
    <row r="4973" hidden="1" spans="2:18">
      <c r="B4973" s="137" t="s">
        <v>81</v>
      </c>
      <c r="C4973" s="106">
        <v>45954</v>
      </c>
      <c r="D4973" s="40" t="str">
        <f>VLOOKUP(B4973,辅助信息!E:K,7,FALSE)</f>
        <v>JWDDCD2025060900080</v>
      </c>
      <c r="E4973" s="40" t="str">
        <f>VLOOKUP(F4973,辅助信息!A:B,2,FALSE)</f>
        <v>盘螺</v>
      </c>
      <c r="F4973" s="40" t="s">
        <v>40</v>
      </c>
      <c r="G4973" s="36">
        <v>8</v>
      </c>
      <c r="H4973" s="136">
        <f>IF(SUMIFS('[1]2025年已发货'!$E:$E,'[1]2025年已发货'!$F:$F,C4973,'[1]2025年已发货'!$C:$C,F4973,'[1]2025年已发货'!$G:$G,I4973,'[1]2025年已发货'!$H:$H,J4973)=0,"未发货",SUMIFS('[1]2025年已发货'!$E:$E,'[1]2025年已发货'!$F:$F,C4973,'[1]2025年已发货'!$C:$C,F4973,'[1]2025年已发货'!$G:$G,I4973,'[1]2025年已发货'!$H:$H,J4973))</f>
        <v>8</v>
      </c>
      <c r="I4973" s="39" t="str">
        <f>VLOOKUP(B4973,辅助信息!E:I,3,FALSE)</f>
        <v>（华西简阳西城嘉苑）四川省成都市简阳市简城街道高屋村</v>
      </c>
      <c r="J4973" s="40" t="str">
        <f>VLOOKUP(B4973,辅助信息!E:I,4,FALSE)</f>
        <v>张瀚镭</v>
      </c>
      <c r="K4973" s="40">
        <f>VLOOKUP(J4973,辅助信息!H:I,2,FALSE)</f>
        <v>15884666220</v>
      </c>
      <c r="L4973" s="111" t="str">
        <f>VLOOKUP(B4973,辅助信息!E:J,6,FALSE)</f>
        <v>现场禁止使用氢能源挂车！优先威钢发货,我方卸车,新老国标钢厂不加价可直发，因陕钢多次出现磅差，项目拒绝使用</v>
      </c>
      <c r="M4973" s="93" t="s">
        <v>242</v>
      </c>
      <c r="O4973" s="64" t="e">
        <f ca="1" t="shared" si="238"/>
        <v>#VALUE!</v>
      </c>
      <c r="P4973" s="64">
        <f ca="1" t="shared" si="239"/>
        <v>0</v>
      </c>
      <c r="Q4973" s="29" t="str">
        <f>VLOOKUP(B4973,辅助信息!E:M,9,FALSE)</f>
        <v>ZTWM-CDGS-XS-2024-0030-华西集采-简州大道</v>
      </c>
      <c r="R4973" s="29" t="str">
        <f>_xlfn._xlws.FILTER(辅助信息!D:D,辅助信息!E:E=B4973)</f>
        <v>华西简阳西城嘉苑</v>
      </c>
    </row>
    <row r="4974" hidden="1" spans="2:18">
      <c r="B4974" s="137" t="s">
        <v>81</v>
      </c>
      <c r="C4974" s="106">
        <v>45954</v>
      </c>
      <c r="D4974" s="40" t="str">
        <f>VLOOKUP(B4974,辅助信息!E:K,7,FALSE)</f>
        <v>JWDDCD2025060900080</v>
      </c>
      <c r="E4974" s="40" t="str">
        <f>VLOOKUP(F4974,辅助信息!A:B,2,FALSE)</f>
        <v>盘螺</v>
      </c>
      <c r="F4974" s="40" t="s">
        <v>41</v>
      </c>
      <c r="G4974" s="36">
        <v>60</v>
      </c>
      <c r="H4974" s="136">
        <f>IF(SUMIFS('[1]2025年已发货'!$E:$E,'[1]2025年已发货'!$F:$F,C4974,'[1]2025年已发货'!$C:$C,F4974,'[1]2025年已发货'!$G:$G,I4974,'[1]2025年已发货'!$H:$H,J4974)=0,"未发货",SUMIFS('[1]2025年已发货'!$E:$E,'[1]2025年已发货'!$F:$F,C4974,'[1]2025年已发货'!$C:$C,F4974,'[1]2025年已发货'!$G:$G,I4974,'[1]2025年已发货'!$H:$H,J4974))</f>
        <v>60</v>
      </c>
      <c r="I4974" s="39" t="str">
        <f>VLOOKUP(B4974,辅助信息!E:I,3,FALSE)</f>
        <v>（华西简阳西城嘉苑）四川省成都市简阳市简城街道高屋村</v>
      </c>
      <c r="J4974" s="40" t="str">
        <f>VLOOKUP(B4974,辅助信息!E:I,4,FALSE)</f>
        <v>张瀚镭</v>
      </c>
      <c r="K4974" s="40">
        <f>VLOOKUP(J4974,辅助信息!H:I,2,FALSE)</f>
        <v>15884666220</v>
      </c>
      <c r="L4974" s="111" t="str">
        <f>VLOOKUP(B4974,辅助信息!E:J,6,FALSE)</f>
        <v>现场禁止使用氢能源挂车！优先威钢发货,我方卸车,新老国标钢厂不加价可直发，因陕钢多次出现磅差，项目拒绝使用</v>
      </c>
      <c r="M4974" s="93">
        <v>45954</v>
      </c>
      <c r="O4974" s="64">
        <f ca="1" t="shared" si="238"/>
        <v>0</v>
      </c>
      <c r="P4974" s="64">
        <f ca="1" t="shared" si="239"/>
        <v>17</v>
      </c>
      <c r="Q4974" s="29" t="str">
        <f>VLOOKUP(B4974,辅助信息!E:M,9,FALSE)</f>
        <v>ZTWM-CDGS-XS-2024-0030-华西集采-简州大道</v>
      </c>
      <c r="R4974" s="29" t="str">
        <f>_xlfn._xlws.FILTER(辅助信息!D:D,辅助信息!E:E=B4974)</f>
        <v>华西简阳西城嘉苑</v>
      </c>
    </row>
    <row r="4975" hidden="1" spans="2:18">
      <c r="B4975" s="137" t="s">
        <v>81</v>
      </c>
      <c r="C4975" s="106">
        <v>45954</v>
      </c>
      <c r="D4975" s="40" t="str">
        <f>VLOOKUP(B4975,辅助信息!E:K,7,FALSE)</f>
        <v>JWDDCD2025060900080</v>
      </c>
      <c r="E4975" s="40" t="str">
        <f>VLOOKUP(F4975,辅助信息!A:B,2,FALSE)</f>
        <v>盘螺</v>
      </c>
      <c r="F4975" s="40" t="s">
        <v>26</v>
      </c>
      <c r="G4975" s="36">
        <v>5</v>
      </c>
      <c r="H4975" s="136" t="str">
        <f>IF(SUMIFS('[1]2025年已发货'!$E:$E,'[1]2025年已发货'!$F:$F,C4975,'[1]2025年已发货'!$C:$C,F4975,'[1]2025年已发货'!$G:$G,I4975,'[1]2025年已发货'!$H:$H,J4975)=0,"未发货",SUMIFS('[1]2025年已发货'!$E:$E,'[1]2025年已发货'!$F:$F,C4975,'[1]2025年已发货'!$C:$C,F4975,'[1]2025年已发货'!$G:$G,I4975,'[1]2025年已发货'!$H:$H,J4975))</f>
        <v>未发货</v>
      </c>
      <c r="I4975" s="39" t="str">
        <f>VLOOKUP(B4975,辅助信息!E:I,3,FALSE)</f>
        <v>（华西简阳西城嘉苑）四川省成都市简阳市简城街道高屋村</v>
      </c>
      <c r="J4975" s="40" t="str">
        <f>VLOOKUP(B4975,辅助信息!E:I,4,FALSE)</f>
        <v>张瀚镭</v>
      </c>
      <c r="K4975" s="40">
        <f>VLOOKUP(J4975,辅助信息!H:I,2,FALSE)</f>
        <v>15884666220</v>
      </c>
      <c r="L4975" s="111" t="str">
        <f>VLOOKUP(B4975,辅助信息!E:J,6,FALSE)</f>
        <v>现场禁止使用氢能源挂车！优先威钢发货,我方卸车,新老国标钢厂不加价可直发，因陕钢多次出现磅差，项目拒绝使用</v>
      </c>
      <c r="M4975" s="93">
        <v>45954</v>
      </c>
      <c r="O4975" s="64">
        <f ca="1" t="shared" si="238"/>
        <v>0</v>
      </c>
      <c r="P4975" s="64">
        <f ca="1" t="shared" si="239"/>
        <v>17</v>
      </c>
      <c r="Q4975" s="29" t="str">
        <f>VLOOKUP(B4975,辅助信息!E:M,9,FALSE)</f>
        <v>ZTWM-CDGS-XS-2024-0030-华西集采-简州大道</v>
      </c>
      <c r="R4975" s="29" t="str">
        <f>_xlfn._xlws.FILTER(辅助信息!D:D,辅助信息!E:E=B4975)</f>
        <v>华西简阳西城嘉苑</v>
      </c>
    </row>
    <row r="4976" hidden="1" spans="2:18">
      <c r="B4976" s="137" t="s">
        <v>81</v>
      </c>
      <c r="C4976" s="106">
        <v>45954</v>
      </c>
      <c r="D4976" s="40" t="str">
        <f>VLOOKUP(B4976,辅助信息!E:K,7,FALSE)</f>
        <v>JWDDCD2025060900080</v>
      </c>
      <c r="E4976" s="40" t="str">
        <f>VLOOKUP(F4976,辅助信息!A:B,2,FALSE)</f>
        <v>螺纹钢</v>
      </c>
      <c r="F4976" s="40" t="s">
        <v>32</v>
      </c>
      <c r="G4976" s="36">
        <v>15</v>
      </c>
      <c r="H4976" s="136">
        <f>IF(SUMIFS('[1]2025年已发货'!$E:$E,'[1]2025年已发货'!$F:$F,C4976,'[1]2025年已发货'!$C:$C,F4976,'[1]2025年已发货'!$G:$G,I4976,'[1]2025年已发货'!$H:$H,J4976)=0,"未发货",SUMIFS('[1]2025年已发货'!$E:$E,'[1]2025年已发货'!$F:$F,C4976,'[1]2025年已发货'!$C:$C,F4976,'[1]2025年已发货'!$G:$G,I4976,'[1]2025年已发货'!$H:$H,J4976))</f>
        <v>15</v>
      </c>
      <c r="I4976" s="39" t="str">
        <f>VLOOKUP(B4976,辅助信息!E:I,3,FALSE)</f>
        <v>（华西简阳西城嘉苑）四川省成都市简阳市简城街道高屋村</v>
      </c>
      <c r="J4976" s="40" t="str">
        <f>VLOOKUP(B4976,辅助信息!E:I,4,FALSE)</f>
        <v>张瀚镭</v>
      </c>
      <c r="K4976" s="40">
        <f>VLOOKUP(J4976,辅助信息!H:I,2,FALSE)</f>
        <v>15884666220</v>
      </c>
      <c r="L4976" s="111" t="str">
        <f>VLOOKUP(B4976,辅助信息!E:J,6,FALSE)</f>
        <v>现场禁止使用氢能源挂车！优先威钢发货,我方卸车,新老国标钢厂不加价可直发，因陕钢多次出现磅差，项目拒绝使用</v>
      </c>
      <c r="M4976" s="93">
        <v>45954</v>
      </c>
      <c r="O4976" s="64">
        <f ca="1" t="shared" si="238"/>
        <v>0</v>
      </c>
      <c r="P4976" s="64">
        <f ca="1" t="shared" si="239"/>
        <v>17</v>
      </c>
      <c r="Q4976" s="29" t="str">
        <f>VLOOKUP(B4976,辅助信息!E:M,9,FALSE)</f>
        <v>ZTWM-CDGS-XS-2024-0030-华西集采-简州大道</v>
      </c>
      <c r="R4976" s="29" t="str">
        <f>_xlfn._xlws.FILTER(辅助信息!D:D,辅助信息!E:E=B4976)</f>
        <v>华西简阳西城嘉苑</v>
      </c>
    </row>
    <row r="4977" hidden="1" spans="2:18">
      <c r="B4977" s="137" t="s">
        <v>81</v>
      </c>
      <c r="C4977" s="106">
        <v>45954</v>
      </c>
      <c r="D4977" s="40" t="str">
        <f>VLOOKUP(B4977,辅助信息!E:K,7,FALSE)</f>
        <v>JWDDCD2025060900080</v>
      </c>
      <c r="E4977" s="40" t="str">
        <f>VLOOKUP(F4977,辅助信息!A:B,2,FALSE)</f>
        <v>螺纹钢</v>
      </c>
      <c r="F4977" s="40" t="s">
        <v>58</v>
      </c>
      <c r="G4977" s="36">
        <v>5</v>
      </c>
      <c r="H4977" s="136">
        <f>IF(SUMIFS('[1]2025年已发货'!$E:$E,'[1]2025年已发货'!$F:$F,C4977,'[1]2025年已发货'!$C:$C,F4977,'[1]2025年已发货'!$G:$G,I4977,'[1]2025年已发货'!$H:$H,J4977)=0,"未发货",SUMIFS('[1]2025年已发货'!$E:$E,'[1]2025年已发货'!$F:$F,C4977,'[1]2025年已发货'!$C:$C,F4977,'[1]2025年已发货'!$G:$G,I4977,'[1]2025年已发货'!$H:$H,J4977))</f>
        <v>5</v>
      </c>
      <c r="I4977" s="39" t="str">
        <f>VLOOKUP(B4977,辅助信息!E:I,3,FALSE)</f>
        <v>（华西简阳西城嘉苑）四川省成都市简阳市简城街道高屋村</v>
      </c>
      <c r="J4977" s="40" t="str">
        <f>VLOOKUP(B4977,辅助信息!E:I,4,FALSE)</f>
        <v>张瀚镭</v>
      </c>
      <c r="K4977" s="40">
        <f>VLOOKUP(J4977,辅助信息!H:I,2,FALSE)</f>
        <v>15884666220</v>
      </c>
      <c r="L4977" s="111" t="str">
        <f>VLOOKUP(B4977,辅助信息!E:J,6,FALSE)</f>
        <v>现场禁止使用氢能源挂车！优先威钢发货,我方卸车,新老国标钢厂不加价可直发，因陕钢多次出现磅差，项目拒绝使用</v>
      </c>
      <c r="M4977" s="93">
        <v>45954</v>
      </c>
      <c r="O4977" s="64">
        <f ca="1" t="shared" si="238"/>
        <v>0</v>
      </c>
      <c r="P4977" s="64">
        <f ca="1" t="shared" si="239"/>
        <v>17</v>
      </c>
      <c r="Q4977" s="29" t="str">
        <f>VLOOKUP(B4977,辅助信息!E:M,9,FALSE)</f>
        <v>ZTWM-CDGS-XS-2024-0030-华西集采-简州大道</v>
      </c>
      <c r="R4977" s="29" t="str">
        <f>_xlfn._xlws.FILTER(辅助信息!D:D,辅助信息!E:E=B4977)</f>
        <v>华西简阳西城嘉苑</v>
      </c>
    </row>
    <row r="4978" hidden="1" spans="2:18">
      <c r="B4978" s="137" t="s">
        <v>81</v>
      </c>
      <c r="C4978" s="106">
        <v>45954</v>
      </c>
      <c r="D4978" s="40" t="str">
        <f>VLOOKUP(B4978,辅助信息!E:K,7,FALSE)</f>
        <v>JWDDCD2025060900080</v>
      </c>
      <c r="E4978" s="40" t="str">
        <f>VLOOKUP(F4978,辅助信息!A:B,2,FALSE)</f>
        <v>螺纹钢</v>
      </c>
      <c r="F4978" s="40" t="s">
        <v>22</v>
      </c>
      <c r="G4978" s="36">
        <v>14</v>
      </c>
      <c r="H4978" s="136">
        <f>IF(SUMIFS('[1]2025年已发货'!$E:$E,'[1]2025年已发货'!$F:$F,C4978,'[1]2025年已发货'!$C:$C,F4978,'[1]2025年已发货'!$G:$G,I4978,'[1]2025年已发货'!$H:$H,J4978)=0,"未发货",SUMIFS('[1]2025年已发货'!$E:$E,'[1]2025年已发货'!$F:$F,C4978,'[1]2025年已发货'!$C:$C,F4978,'[1]2025年已发货'!$G:$G,I4978,'[1]2025年已发货'!$H:$H,J4978))</f>
        <v>14</v>
      </c>
      <c r="I4978" s="39" t="str">
        <f>VLOOKUP(B4978,辅助信息!E:I,3,FALSE)</f>
        <v>（华西简阳西城嘉苑）四川省成都市简阳市简城街道高屋村</v>
      </c>
      <c r="J4978" s="40" t="str">
        <f>VLOOKUP(B4978,辅助信息!E:I,4,FALSE)</f>
        <v>张瀚镭</v>
      </c>
      <c r="K4978" s="40">
        <f>VLOOKUP(J4978,辅助信息!H:I,2,FALSE)</f>
        <v>15884666220</v>
      </c>
      <c r="L4978" s="111" t="str">
        <f>VLOOKUP(B4978,辅助信息!E:J,6,FALSE)</f>
        <v>现场禁止使用氢能源挂车！优先威钢发货,我方卸车,新老国标钢厂不加价可直发，因陕钢多次出现磅差，项目拒绝使用</v>
      </c>
      <c r="M4978" s="93">
        <v>45954</v>
      </c>
      <c r="O4978" s="64">
        <f ca="1" t="shared" si="238"/>
        <v>0</v>
      </c>
      <c r="P4978" s="64">
        <f ca="1" t="shared" si="239"/>
        <v>17</v>
      </c>
      <c r="Q4978" s="29" t="str">
        <f>VLOOKUP(B4978,辅助信息!E:M,9,FALSE)</f>
        <v>ZTWM-CDGS-XS-2024-0030-华西集采-简州大道</v>
      </c>
      <c r="R4978" s="29" t="str">
        <f>_xlfn._xlws.FILTER(辅助信息!D:D,辅助信息!E:E=B4978)</f>
        <v>华西简阳西城嘉苑</v>
      </c>
    </row>
    <row r="4979" hidden="1" spans="2:18">
      <c r="B4979" s="137" t="s">
        <v>68</v>
      </c>
      <c r="C4979" s="106">
        <v>45954</v>
      </c>
      <c r="D4979" s="40" t="str">
        <f>VLOOKUP(B4979,辅助信息!E:K,7,FALSE)</f>
        <v>JWDDCD2025052800131</v>
      </c>
      <c r="E4979" s="40" t="str">
        <f>VLOOKUP(F4979,辅助信息!A:B,2,FALSE)</f>
        <v>螺纹钢</v>
      </c>
      <c r="F4979" s="40" t="s">
        <v>30</v>
      </c>
      <c r="G4979" s="36">
        <v>12</v>
      </c>
      <c r="H4979" s="136" t="str">
        <f>IF(SUMIFS('[1]2025年已发货'!$E:$E,'[1]2025年已发货'!$F:$F,C4979,'[1]2025年已发货'!$C:$C,F4979,'[1]2025年已发货'!$G:$G,I4979,'[1]2025年已发货'!$H:$H,J4979)=0,"未发货",SUMIFS('[1]2025年已发货'!$E:$E,'[1]2025年已发货'!$F:$F,C4979,'[1]2025年已发货'!$C:$C,F4979,'[1]2025年已发货'!$G:$G,I4979,'[1]2025年已发货'!$H:$H,J4979))</f>
        <v>未发货</v>
      </c>
      <c r="I4979" s="39" t="str">
        <f>VLOOKUP(B4979,辅助信息!E:I,3,FALSE)</f>
        <v>（商投建工达州中医药科技园-2工区-景观桥）达州市通川区达州中医药职业学院犀牛大道北段</v>
      </c>
      <c r="J4979" s="40" t="str">
        <f>VLOOKUP(B4979,辅助信息!E:I,4,FALSE)</f>
        <v>李波</v>
      </c>
      <c r="K4979" s="40">
        <f>VLOOKUP(J4979,辅助信息!H:I,2,FALSE)</f>
        <v>18381899787</v>
      </c>
      <c r="L4979" s="111" t="str">
        <f>VLOOKUP(B4979,辅助信息!E:J,6,FALSE)</f>
        <v>控制炉批号！多了现场不收！,优先安排达钢,提前联系到场规格及数量</v>
      </c>
      <c r="M4979" s="93">
        <v>45954</v>
      </c>
      <c r="O4979" s="64">
        <f ca="1" t="shared" si="238"/>
        <v>0</v>
      </c>
      <c r="P4979" s="64">
        <f ca="1" t="shared" si="239"/>
        <v>17</v>
      </c>
      <c r="Q4979" s="29" t="str">
        <f>VLOOKUP(B4979,辅助信息!E:M,9,FALSE)</f>
        <v>ZTWM-CDGS-XS-2024-0134-商投建工达州中医药科技成果示范园项目</v>
      </c>
      <c r="R4979" s="29" t="str">
        <f>_xlfn._xlws.FILTER(辅助信息!D:D,辅助信息!E:E=B4979)</f>
        <v>商投建工达州中医药科技园</v>
      </c>
    </row>
    <row r="4980" hidden="1" spans="2:18">
      <c r="B4980" s="137" t="s">
        <v>68</v>
      </c>
      <c r="C4980" s="106">
        <v>45954</v>
      </c>
      <c r="D4980" s="40" t="str">
        <f>VLOOKUP(B4980,辅助信息!E:K,7,FALSE)</f>
        <v>JWDDCD2025052800131</v>
      </c>
      <c r="E4980" s="40" t="str">
        <f>VLOOKUP(F4980,辅助信息!A:B,2,FALSE)</f>
        <v>螺纹钢</v>
      </c>
      <c r="F4980" s="40" t="s">
        <v>21</v>
      </c>
      <c r="G4980" s="36">
        <v>15</v>
      </c>
      <c r="H4980" s="136" t="str">
        <f>IF(SUMIFS('[1]2025年已发货'!$E:$E,'[1]2025年已发货'!$F:$F,C4980,'[1]2025年已发货'!$C:$C,F4980,'[1]2025年已发货'!$G:$G,I4980,'[1]2025年已发货'!$H:$H,J4980)=0,"未发货",SUMIFS('[1]2025年已发货'!$E:$E,'[1]2025年已发货'!$F:$F,C4980,'[1]2025年已发货'!$C:$C,F4980,'[1]2025年已发货'!$G:$G,I4980,'[1]2025年已发货'!$H:$H,J4980))</f>
        <v>未发货</v>
      </c>
      <c r="I4980" s="39" t="str">
        <f>VLOOKUP(B4980,辅助信息!E:I,3,FALSE)</f>
        <v>（商投建工达州中医药科技园-2工区-景观桥）达州市通川区达州中医药职业学院犀牛大道北段</v>
      </c>
      <c r="J4980" s="40" t="str">
        <f>VLOOKUP(B4980,辅助信息!E:I,4,FALSE)</f>
        <v>李波</v>
      </c>
      <c r="K4980" s="40">
        <f>VLOOKUP(J4980,辅助信息!H:I,2,FALSE)</f>
        <v>18381899787</v>
      </c>
      <c r="L4980" s="111" t="str">
        <f>VLOOKUP(B4980,辅助信息!E:J,6,FALSE)</f>
        <v>控制炉批号！多了现场不收！,优先安排达钢,提前联系到场规格及数量</v>
      </c>
      <c r="M4980" s="93">
        <v>45954</v>
      </c>
      <c r="O4980" s="64">
        <f ca="1" t="shared" si="238"/>
        <v>0</v>
      </c>
      <c r="P4980" s="64">
        <f ca="1" t="shared" si="239"/>
        <v>17</v>
      </c>
      <c r="Q4980" s="29" t="str">
        <f>VLOOKUP(B4980,辅助信息!E:M,9,FALSE)</f>
        <v>ZTWM-CDGS-XS-2024-0134-商投建工达州中医药科技成果示范园项目</v>
      </c>
      <c r="R4980" s="29" t="str">
        <f>_xlfn._xlws.FILTER(辅助信息!D:D,辅助信息!E:E=B4980)</f>
        <v>商投建工达州中医药科技园</v>
      </c>
    </row>
    <row r="4981" hidden="1" spans="2:18">
      <c r="B4981" s="137" t="s">
        <v>68</v>
      </c>
      <c r="C4981" s="106">
        <v>45954</v>
      </c>
      <c r="D4981" s="40" t="str">
        <f>VLOOKUP(B4981,辅助信息!E:K,7,FALSE)</f>
        <v>JWDDCD2025052800131</v>
      </c>
      <c r="E4981" s="40" t="str">
        <f>VLOOKUP(F4981,辅助信息!A:B,2,FALSE)</f>
        <v>螺纹钢</v>
      </c>
      <c r="F4981" s="40" t="s">
        <v>58</v>
      </c>
      <c r="G4981" s="36">
        <v>3</v>
      </c>
      <c r="H4981" s="136" t="str">
        <f>IF(SUMIFS('[1]2025年已发货'!$E:$E,'[1]2025年已发货'!$F:$F,C4981,'[1]2025年已发货'!$C:$C,F4981,'[1]2025年已发货'!$G:$G,I4981,'[1]2025年已发货'!$H:$H,J4981)=0,"未发货",SUMIFS('[1]2025年已发货'!$E:$E,'[1]2025年已发货'!$F:$F,C4981,'[1]2025年已发货'!$C:$C,F4981,'[1]2025年已发货'!$G:$G,I4981,'[1]2025年已发货'!$H:$H,J4981))</f>
        <v>未发货</v>
      </c>
      <c r="I4981" s="39" t="str">
        <f>VLOOKUP(B4981,辅助信息!E:I,3,FALSE)</f>
        <v>（商投建工达州中医药科技园-2工区-景观桥）达州市通川区达州中医药职业学院犀牛大道北段</v>
      </c>
      <c r="J4981" s="40" t="str">
        <f>VLOOKUP(B4981,辅助信息!E:I,4,FALSE)</f>
        <v>李波</v>
      </c>
      <c r="K4981" s="40">
        <f>VLOOKUP(J4981,辅助信息!H:I,2,FALSE)</f>
        <v>18381899787</v>
      </c>
      <c r="L4981" s="111" t="str">
        <f>VLOOKUP(B4981,辅助信息!E:J,6,FALSE)</f>
        <v>控制炉批号！多了现场不收！,优先安排达钢,提前联系到场规格及数量</v>
      </c>
      <c r="M4981" s="93">
        <v>45954</v>
      </c>
      <c r="O4981" s="64">
        <f ca="1" t="shared" si="238"/>
        <v>0</v>
      </c>
      <c r="P4981" s="64">
        <f ca="1" t="shared" si="239"/>
        <v>17</v>
      </c>
      <c r="Q4981" s="29" t="str">
        <f>VLOOKUP(B4981,辅助信息!E:M,9,FALSE)</f>
        <v>ZTWM-CDGS-XS-2024-0134-商投建工达州中医药科技成果示范园项目</v>
      </c>
      <c r="R4981" s="29" t="str">
        <f>_xlfn._xlws.FILTER(辅助信息!D:D,辅助信息!E:E=B4981)</f>
        <v>商投建工达州中医药科技园</v>
      </c>
    </row>
    <row r="4982" hidden="1" spans="2:18">
      <c r="B4982" s="137" t="s">
        <v>167</v>
      </c>
      <c r="C4982" s="106">
        <v>45954</v>
      </c>
      <c r="D4982" s="40" t="str">
        <f>VLOOKUP(B4982,辅助信息!E:K,7,FALSE)</f>
        <v>JWDDCD2025102100473</v>
      </c>
      <c r="E4982" s="40" t="str">
        <f>VLOOKUP(F4982,辅助信息!A:B,2,FALSE)</f>
        <v>盘螺</v>
      </c>
      <c r="F4982" s="40" t="s">
        <v>40</v>
      </c>
      <c r="G4982" s="36">
        <v>8</v>
      </c>
      <c r="H4982" s="136" t="str">
        <f>IF(SUMIFS('[1]2025年已发货'!$E:$E,'[1]2025年已发货'!$F:$F,C4982,'[1]2025年已发货'!$C:$C,F4982,'[1]2025年已发货'!$G:$G,I4982,'[1]2025年已发货'!$H:$H,J4982)=0,"未发货",SUMIFS('[1]2025年已发货'!$E:$E,'[1]2025年已发货'!$F:$F,C4982,'[1]2025年已发货'!$C:$C,F4982,'[1]2025年已发货'!$G:$G,I4982,'[1]2025年已发货'!$H:$H,J4982))</f>
        <v>未发货</v>
      </c>
      <c r="I4982" s="39" t="str">
        <f>VLOOKUP(B4982,辅助信息!E:I,3,FALSE)</f>
        <v>(五冶建设扩建艺体中学二期工程)四川省成都市双流区光荣路成都艺体中学南200米</v>
      </c>
      <c r="J4982" s="40" t="str">
        <f>VLOOKUP(B4982,辅助信息!E:I,4,FALSE)</f>
        <v>谢序强</v>
      </c>
      <c r="K4982" s="40">
        <f>VLOOKUP(J4982,辅助信息!H:I,2,FALSE)</f>
        <v>13458588232</v>
      </c>
      <c r="L4982" s="111" t="str">
        <f>VLOOKUP(B4982,辅助信息!E:J,6,FALSE)</f>
        <v>联系实际收货人（谢序强13458588232）五冶建设送货单,一式6份材质书,锈货不收，项目名称：扩建艺体中学二期工程，装货前联系收货人核实到场规格,没提前告知进场规格现场不给予接收</v>
      </c>
      <c r="O4982" s="64" t="str">
        <f ca="1" t="shared" si="238"/>
        <v/>
      </c>
      <c r="P4982" s="64" t="str">
        <f ca="1" t="shared" si="239"/>
        <v/>
      </c>
      <c r="Q4982" s="29" t="str">
        <f>VLOOKUP(B4982,辅助信息!E:M,9,FALSE)</f>
        <v>ZTWM-CDGS-XS-2025-0073-五冶天府-成都怡心湖片区及龙泉驿医院等项目</v>
      </c>
      <c r="R4982" s="29" t="str">
        <f>_xlfn._xlws.FILTER(辅助信息!D:D,辅助信息!E:E=B4982)</f>
        <v>五冶建设扩建艺体中学二期工程</v>
      </c>
    </row>
    <row r="4983" hidden="1" spans="2:18">
      <c r="B4983" s="137" t="s">
        <v>167</v>
      </c>
      <c r="C4983" s="106">
        <v>45954</v>
      </c>
      <c r="D4983" s="40" t="str">
        <f>VLOOKUP(B4983,辅助信息!E:K,7,FALSE)</f>
        <v>JWDDCD2025102100473</v>
      </c>
      <c r="E4983" s="40" t="str">
        <f>VLOOKUP(F4983,辅助信息!A:B,2,FALSE)</f>
        <v>盘螺</v>
      </c>
      <c r="F4983" s="40" t="s">
        <v>41</v>
      </c>
      <c r="G4983" s="36">
        <v>8</v>
      </c>
      <c r="H4983" s="136" t="str">
        <f>IF(SUMIFS('[1]2025年已发货'!$E:$E,'[1]2025年已发货'!$F:$F,C4983,'[1]2025年已发货'!$C:$C,F4983,'[1]2025年已发货'!$G:$G,I4983,'[1]2025年已发货'!$H:$H,J4983)=0,"未发货",SUMIFS('[1]2025年已发货'!$E:$E,'[1]2025年已发货'!$F:$F,C4983,'[1]2025年已发货'!$C:$C,F4983,'[1]2025年已发货'!$G:$G,I4983,'[1]2025年已发货'!$H:$H,J4983))</f>
        <v>未发货</v>
      </c>
      <c r="I4983" s="39" t="str">
        <f>VLOOKUP(B4983,辅助信息!E:I,3,FALSE)</f>
        <v>(五冶建设扩建艺体中学二期工程)四川省成都市双流区光荣路成都艺体中学南200米</v>
      </c>
      <c r="J4983" s="40" t="str">
        <f>VLOOKUP(B4983,辅助信息!E:I,4,FALSE)</f>
        <v>谢序强</v>
      </c>
      <c r="K4983" s="40">
        <f>VLOOKUP(J4983,辅助信息!H:I,2,FALSE)</f>
        <v>13458588232</v>
      </c>
      <c r="L4983" s="111" t="str">
        <f>VLOOKUP(B4983,辅助信息!E:J,6,FALSE)</f>
        <v>联系实际收货人（谢序强13458588232）五冶建设送货单,一式6份材质书,锈货不收，项目名称：扩建艺体中学二期工程，装货前联系收货人核实到场规格,没提前告知进场规格现场不给予接收</v>
      </c>
      <c r="O4983" s="64" t="str">
        <f ca="1" t="shared" si="238"/>
        <v/>
      </c>
      <c r="P4983" s="64" t="str">
        <f ca="1" t="shared" si="239"/>
        <v/>
      </c>
      <c r="Q4983" s="29" t="str">
        <f>VLOOKUP(B4983,辅助信息!E:M,9,FALSE)</f>
        <v>ZTWM-CDGS-XS-2025-0073-五冶天府-成都怡心湖片区及龙泉驿医院等项目</v>
      </c>
      <c r="R4983" s="29" t="str">
        <f>_xlfn._xlws.FILTER(辅助信息!D:D,辅助信息!E:E=B4983)</f>
        <v>五冶建设扩建艺体中学二期工程</v>
      </c>
    </row>
    <row r="4984" hidden="1" spans="2:18">
      <c r="B4984" s="137" t="s">
        <v>167</v>
      </c>
      <c r="C4984" s="106">
        <v>45954</v>
      </c>
      <c r="D4984" s="40" t="str">
        <f>VLOOKUP(B4984,辅助信息!E:K,7,FALSE)</f>
        <v>JWDDCD2025102100473</v>
      </c>
      <c r="E4984" s="40" t="str">
        <f>VLOOKUP(F4984,辅助信息!A:B,2,FALSE)</f>
        <v>螺纹钢</v>
      </c>
      <c r="F4984" s="40" t="s">
        <v>27</v>
      </c>
      <c r="G4984" s="36">
        <v>66</v>
      </c>
      <c r="H4984" s="136">
        <f>IF(SUMIFS('[1]2025年已发货'!$E:$E,'[1]2025年已发货'!$F:$F,C4984,'[1]2025年已发货'!$C:$C,F4984,'[1]2025年已发货'!$G:$G,I4984,'[1]2025年已发货'!$H:$H,J4984)=0,"未发货",SUMIFS('[1]2025年已发货'!$E:$E,'[1]2025年已发货'!$F:$F,C4984,'[1]2025年已发货'!$C:$C,F4984,'[1]2025年已发货'!$G:$G,I4984,'[1]2025年已发货'!$H:$H,J4984))</f>
        <v>35</v>
      </c>
      <c r="I4984" s="39" t="str">
        <f>VLOOKUP(B4984,辅助信息!E:I,3,FALSE)</f>
        <v>(五冶建设扩建艺体中学二期工程)四川省成都市双流区光荣路成都艺体中学南200米</v>
      </c>
      <c r="J4984" s="40" t="str">
        <f>VLOOKUP(B4984,辅助信息!E:I,4,FALSE)</f>
        <v>谢序强</v>
      </c>
      <c r="K4984" s="40">
        <f>VLOOKUP(J4984,辅助信息!H:I,2,FALSE)</f>
        <v>13458588232</v>
      </c>
      <c r="L4984" s="111" t="str">
        <f>VLOOKUP(B4984,辅助信息!E:J,6,FALSE)</f>
        <v>联系实际收货人（谢序强13458588232）五冶建设送货单,一式6份材质书,锈货不收，项目名称：扩建艺体中学二期工程，装货前联系收货人核实到场规格,没提前告知进场规格现场不给予接收</v>
      </c>
      <c r="O4984" s="64" t="str">
        <f ca="1" t="shared" si="238"/>
        <v/>
      </c>
      <c r="P4984" s="64" t="str">
        <f ca="1" t="shared" si="239"/>
        <v/>
      </c>
      <c r="Q4984" s="29" t="str">
        <f>VLOOKUP(B4984,辅助信息!E:M,9,FALSE)</f>
        <v>ZTWM-CDGS-XS-2025-0073-五冶天府-成都怡心湖片区及龙泉驿医院等项目</v>
      </c>
      <c r="R4984" s="29" t="str">
        <f>_xlfn._xlws.FILTER(辅助信息!D:D,辅助信息!E:E=B4984)</f>
        <v>五冶建设扩建艺体中学二期工程</v>
      </c>
    </row>
    <row r="4985" hidden="1" spans="2:18">
      <c r="B4985" s="137" t="s">
        <v>167</v>
      </c>
      <c r="C4985" s="106">
        <v>45954</v>
      </c>
      <c r="D4985" s="40" t="str">
        <f>VLOOKUP(B4985,辅助信息!E:K,7,FALSE)</f>
        <v>JWDDCD2025102100473</v>
      </c>
      <c r="E4985" s="40" t="str">
        <f>VLOOKUP(F4985,辅助信息!A:B,2,FALSE)</f>
        <v>螺纹钢</v>
      </c>
      <c r="F4985" s="40" t="s">
        <v>30</v>
      </c>
      <c r="G4985" s="36">
        <v>3</v>
      </c>
      <c r="H4985" s="136" t="str">
        <f>IF(SUMIFS('[1]2025年已发货'!$E:$E,'[1]2025年已发货'!$F:$F,C4985,'[1]2025年已发货'!$C:$C,F4985,'[1]2025年已发货'!$G:$G,I4985,'[1]2025年已发货'!$H:$H,J4985)=0,"未发货",SUMIFS('[1]2025年已发货'!$E:$E,'[1]2025年已发货'!$F:$F,C4985,'[1]2025年已发货'!$C:$C,F4985,'[1]2025年已发货'!$G:$G,I4985,'[1]2025年已发货'!$H:$H,J4985))</f>
        <v>未发货</v>
      </c>
      <c r="I4985" s="39" t="str">
        <f>VLOOKUP(B4985,辅助信息!E:I,3,FALSE)</f>
        <v>(五冶建设扩建艺体中学二期工程)四川省成都市双流区光荣路成都艺体中学南200米</v>
      </c>
      <c r="J4985" s="40" t="str">
        <f>VLOOKUP(B4985,辅助信息!E:I,4,FALSE)</f>
        <v>谢序强</v>
      </c>
      <c r="K4985" s="40">
        <f>VLOOKUP(J4985,辅助信息!H:I,2,FALSE)</f>
        <v>13458588232</v>
      </c>
      <c r="L4985" s="111" t="str">
        <f>VLOOKUP(B4985,辅助信息!E:J,6,FALSE)</f>
        <v>联系实际收货人（谢序强13458588232）五冶建设送货单,一式6份材质书,锈货不收，项目名称：扩建艺体中学二期工程，装货前联系收货人核实到场规格,没提前告知进场规格现场不给予接收</v>
      </c>
      <c r="O4985" s="64" t="str">
        <f ca="1" t="shared" si="238"/>
        <v/>
      </c>
      <c r="P4985" s="64" t="str">
        <f ca="1" t="shared" si="239"/>
        <v/>
      </c>
      <c r="Q4985" s="29" t="str">
        <f>VLOOKUP(B4985,辅助信息!E:M,9,FALSE)</f>
        <v>ZTWM-CDGS-XS-2025-0073-五冶天府-成都怡心湖片区及龙泉驿医院等项目</v>
      </c>
      <c r="R4985" s="29" t="str">
        <f>_xlfn._xlws.FILTER(辅助信息!D:D,辅助信息!E:E=B4985)</f>
        <v>五冶建设扩建艺体中学二期工程</v>
      </c>
    </row>
    <row r="4986" hidden="1" spans="2:18">
      <c r="B4986" s="137" t="s">
        <v>167</v>
      </c>
      <c r="C4986" s="106">
        <v>45954</v>
      </c>
      <c r="D4986" s="40" t="str">
        <f>VLOOKUP(B4986,辅助信息!E:K,7,FALSE)</f>
        <v>JWDDCD2025102100473</v>
      </c>
      <c r="E4986" s="40" t="str">
        <f>VLOOKUP(F4986,辅助信息!A:B,2,FALSE)</f>
        <v>螺纹钢</v>
      </c>
      <c r="F4986" s="40" t="s">
        <v>66</v>
      </c>
      <c r="G4986" s="36">
        <v>6</v>
      </c>
      <c r="H4986" s="136" t="str">
        <f>IF(SUMIFS('[1]2025年已发货'!$E:$E,'[1]2025年已发货'!$F:$F,C4986,'[1]2025年已发货'!$C:$C,F4986,'[1]2025年已发货'!$G:$G,I4986,'[1]2025年已发货'!$H:$H,J4986)=0,"未发货",SUMIFS('[1]2025年已发货'!$E:$E,'[1]2025年已发货'!$F:$F,C4986,'[1]2025年已发货'!$C:$C,F4986,'[1]2025年已发货'!$G:$G,I4986,'[1]2025年已发货'!$H:$H,J4986))</f>
        <v>未发货</v>
      </c>
      <c r="I4986" s="39" t="str">
        <f>VLOOKUP(B4986,辅助信息!E:I,3,FALSE)</f>
        <v>(五冶建设扩建艺体中学二期工程)四川省成都市双流区光荣路成都艺体中学南200米</v>
      </c>
      <c r="J4986" s="40" t="str">
        <f>VLOOKUP(B4986,辅助信息!E:I,4,FALSE)</f>
        <v>谢序强</v>
      </c>
      <c r="K4986" s="40">
        <f>VLOOKUP(J4986,辅助信息!H:I,2,FALSE)</f>
        <v>13458588232</v>
      </c>
      <c r="L4986" s="111" t="str">
        <f>VLOOKUP(B4986,辅助信息!E:J,6,FALSE)</f>
        <v>联系实际收货人（谢序强13458588232）五冶建设送货单,一式6份材质书,锈货不收，项目名称：扩建艺体中学二期工程，装货前联系收货人核实到场规格,没提前告知进场规格现场不给予接收</v>
      </c>
      <c r="O4986" s="64" t="str">
        <f ca="1" t="shared" si="238"/>
        <v/>
      </c>
      <c r="P4986" s="64" t="str">
        <f ca="1" t="shared" si="239"/>
        <v/>
      </c>
      <c r="Q4986" s="29" t="str">
        <f>VLOOKUP(B4986,辅助信息!E:M,9,FALSE)</f>
        <v>ZTWM-CDGS-XS-2025-0073-五冶天府-成都怡心湖片区及龙泉驿医院等项目</v>
      </c>
      <c r="R4986" s="29" t="str">
        <f>_xlfn._xlws.FILTER(辅助信息!D:D,辅助信息!E:E=B4986)</f>
        <v>五冶建设扩建艺体中学二期工程</v>
      </c>
    </row>
    <row r="4987" hidden="1" spans="2:18">
      <c r="B4987" s="137" t="s">
        <v>167</v>
      </c>
      <c r="C4987" s="106">
        <v>45954</v>
      </c>
      <c r="D4987" s="40" t="str">
        <f>VLOOKUP(B4987,辅助信息!E:K,7,FALSE)</f>
        <v>JWDDCD2025102100473</v>
      </c>
      <c r="E4987" s="40" t="str">
        <f>VLOOKUP(F4987,辅助信息!A:B,2,FALSE)</f>
        <v>螺纹钢</v>
      </c>
      <c r="F4987" s="40" t="s">
        <v>82</v>
      </c>
      <c r="G4987" s="36">
        <v>3</v>
      </c>
      <c r="H4987" s="136" t="str">
        <f>IF(SUMIFS('[1]2025年已发货'!$E:$E,'[1]2025年已发货'!$F:$F,C4987,'[1]2025年已发货'!$C:$C,F4987,'[1]2025年已发货'!$G:$G,I4987,'[1]2025年已发货'!$H:$H,J4987)=0,"未发货",SUMIFS('[1]2025年已发货'!$E:$E,'[1]2025年已发货'!$F:$F,C4987,'[1]2025年已发货'!$C:$C,F4987,'[1]2025年已发货'!$G:$G,I4987,'[1]2025年已发货'!$H:$H,J4987))</f>
        <v>未发货</v>
      </c>
      <c r="I4987" s="39" t="str">
        <f>VLOOKUP(B4987,辅助信息!E:I,3,FALSE)</f>
        <v>(五冶建设扩建艺体中学二期工程)四川省成都市双流区光荣路成都艺体中学南200米</v>
      </c>
      <c r="J4987" s="40" t="str">
        <f>VLOOKUP(B4987,辅助信息!E:I,4,FALSE)</f>
        <v>谢序强</v>
      </c>
      <c r="K4987" s="40">
        <f>VLOOKUP(J4987,辅助信息!H:I,2,FALSE)</f>
        <v>13458588232</v>
      </c>
      <c r="L4987" s="111" t="str">
        <f>VLOOKUP(B4987,辅助信息!E:J,6,FALSE)</f>
        <v>联系实际收货人（谢序强13458588232）五冶建设送货单,一式6份材质书,锈货不收，项目名称：扩建艺体中学二期工程，装货前联系收货人核实到场规格,没提前告知进场规格现场不给予接收</v>
      </c>
      <c r="O4987" s="64" t="str">
        <f ca="1" t="shared" si="238"/>
        <v/>
      </c>
      <c r="P4987" s="64" t="str">
        <f ca="1" t="shared" si="239"/>
        <v/>
      </c>
      <c r="Q4987" s="29" t="str">
        <f>VLOOKUP(B4987,辅助信息!E:M,9,FALSE)</f>
        <v>ZTWM-CDGS-XS-2025-0073-五冶天府-成都怡心湖片区及龙泉驿医院等项目</v>
      </c>
      <c r="R4987" s="29" t="str">
        <f>_xlfn._xlws.FILTER(辅助信息!D:D,辅助信息!E:E=B4987)</f>
        <v>五冶建设扩建艺体中学二期工程</v>
      </c>
    </row>
    <row r="4988" hidden="1" spans="2:18">
      <c r="B4988" s="137" t="s">
        <v>167</v>
      </c>
      <c r="C4988" s="106">
        <v>45954</v>
      </c>
      <c r="D4988" s="40" t="str">
        <f>VLOOKUP(B4988,辅助信息!E:K,7,FALSE)</f>
        <v>JWDDCD2025102100473</v>
      </c>
      <c r="E4988" s="40" t="str">
        <f>VLOOKUP(F4988,辅助信息!A:B,2,FALSE)</f>
        <v>螺纹钢</v>
      </c>
      <c r="F4988" s="40" t="s">
        <v>45</v>
      </c>
      <c r="G4988" s="36">
        <v>6</v>
      </c>
      <c r="H4988" s="136" t="str">
        <f>IF(SUMIFS('[1]2025年已发货'!$E:$E,'[1]2025年已发货'!$F:$F,C4988,'[1]2025年已发货'!$C:$C,F4988,'[1]2025年已发货'!$G:$G,I4988,'[1]2025年已发货'!$H:$H,J4988)=0,"未发货",SUMIFS('[1]2025年已发货'!$E:$E,'[1]2025年已发货'!$F:$F,C4988,'[1]2025年已发货'!$C:$C,F4988,'[1]2025年已发货'!$G:$G,I4988,'[1]2025年已发货'!$H:$H,J4988))</f>
        <v>未发货</v>
      </c>
      <c r="I4988" s="39" t="str">
        <f>VLOOKUP(B4988,辅助信息!E:I,3,FALSE)</f>
        <v>(五冶建设扩建艺体中学二期工程)四川省成都市双流区光荣路成都艺体中学南200米</v>
      </c>
      <c r="J4988" s="40" t="str">
        <f>VLOOKUP(B4988,辅助信息!E:I,4,FALSE)</f>
        <v>谢序强</v>
      </c>
      <c r="K4988" s="40">
        <f>VLOOKUP(J4988,辅助信息!H:I,2,FALSE)</f>
        <v>13458588232</v>
      </c>
      <c r="L4988" s="111" t="str">
        <f>VLOOKUP(B4988,辅助信息!E:J,6,FALSE)</f>
        <v>联系实际收货人（谢序强13458588232）五冶建设送货单,一式6份材质书,锈货不收，项目名称：扩建艺体中学二期工程，装货前联系收货人核实到场规格,没提前告知进场规格现场不给予接收</v>
      </c>
      <c r="O4988" s="64" t="str">
        <f ca="1" t="shared" si="238"/>
        <v/>
      </c>
      <c r="P4988" s="64" t="str">
        <f ca="1" t="shared" si="239"/>
        <v/>
      </c>
      <c r="Q4988" s="29" t="str">
        <f>VLOOKUP(B4988,辅助信息!E:M,9,FALSE)</f>
        <v>ZTWM-CDGS-XS-2025-0073-五冶天府-成都怡心湖片区及龙泉驿医院等项目</v>
      </c>
      <c r="R4988" s="29" t="str">
        <f>_xlfn._xlws.FILTER(辅助信息!D:D,辅助信息!E:E=B4988)</f>
        <v>五冶建设扩建艺体中学二期工程</v>
      </c>
    </row>
    <row r="4989" hidden="1" spans="2:18">
      <c r="B4989" s="137" t="s">
        <v>167</v>
      </c>
      <c r="C4989" s="106">
        <v>45954</v>
      </c>
      <c r="D4989" s="40" t="str">
        <f>VLOOKUP(B4989,辅助信息!E:K,7,FALSE)</f>
        <v>JWDDCD2025102100473</v>
      </c>
      <c r="E4989" s="40" t="str">
        <f>VLOOKUP(F4989,辅助信息!A:B,2,FALSE)</f>
        <v>螺纹钢</v>
      </c>
      <c r="F4989" s="40" t="s">
        <v>22</v>
      </c>
      <c r="G4989" s="36">
        <v>40</v>
      </c>
      <c r="H4989" s="136" t="str">
        <f>IF(SUMIFS('[1]2025年已发货'!$E:$E,'[1]2025年已发货'!$F:$F,C4989,'[1]2025年已发货'!$C:$C,F4989,'[1]2025年已发货'!$G:$G,I4989,'[1]2025年已发货'!$H:$H,J4989)=0,"未发货",SUMIFS('[1]2025年已发货'!$E:$E,'[1]2025年已发货'!$F:$F,C4989,'[1]2025年已发货'!$C:$C,F4989,'[1]2025年已发货'!$G:$G,I4989,'[1]2025年已发货'!$H:$H,J4989))</f>
        <v>未发货</v>
      </c>
      <c r="I4989" s="39" t="str">
        <f>VLOOKUP(B4989,辅助信息!E:I,3,FALSE)</f>
        <v>(五冶建设扩建艺体中学二期工程)四川省成都市双流区光荣路成都艺体中学南200米</v>
      </c>
      <c r="J4989" s="40" t="str">
        <f>VLOOKUP(B4989,辅助信息!E:I,4,FALSE)</f>
        <v>谢序强</v>
      </c>
      <c r="K4989" s="40">
        <f>VLOOKUP(J4989,辅助信息!H:I,2,FALSE)</f>
        <v>13458588232</v>
      </c>
      <c r="L4989" s="111" t="str">
        <f>VLOOKUP(B4989,辅助信息!E:J,6,FALSE)</f>
        <v>联系实际收货人（谢序强13458588232）五冶建设送货单,一式6份材质书,锈货不收，项目名称：扩建艺体中学二期工程，装货前联系收货人核实到场规格,没提前告知进场规格现场不给予接收</v>
      </c>
      <c r="O4989" s="64" t="str">
        <f ca="1" t="shared" si="238"/>
        <v/>
      </c>
      <c r="P4989" s="64" t="str">
        <f ca="1" t="shared" si="239"/>
        <v/>
      </c>
      <c r="Q4989" s="29" t="str">
        <f>VLOOKUP(B4989,辅助信息!E:M,9,FALSE)</f>
        <v>ZTWM-CDGS-XS-2025-0073-五冶天府-成都怡心湖片区及龙泉驿医院等项目</v>
      </c>
      <c r="R4989" s="29" t="str">
        <f>_xlfn._xlws.FILTER(辅助信息!D:D,辅助信息!E:E=B4989)</f>
        <v>五冶建设扩建艺体中学二期工程</v>
      </c>
    </row>
    <row r="4990" hidden="1" spans="2:18">
      <c r="B4990" s="137" t="s">
        <v>240</v>
      </c>
      <c r="C4990" s="106">
        <v>45954</v>
      </c>
      <c r="D4990" s="40" t="str">
        <f>VLOOKUP(B4990,辅助信息!E:K,7,FALSE)</f>
        <v>JWDDCD2025092400204</v>
      </c>
      <c r="E4990" s="40" t="str">
        <f>VLOOKUP(F4990,辅助信息!A:B,2,FALSE)</f>
        <v>螺纹钢</v>
      </c>
      <c r="F4990" s="40" t="s">
        <v>32</v>
      </c>
      <c r="G4990" s="36">
        <v>30</v>
      </c>
      <c r="H4990" s="136" t="str">
        <f>IF(SUMIFS('[1]2025年已发货'!$E:$E,'[1]2025年已发货'!$F:$F,C4990,'[1]2025年已发货'!$C:$C,F4990,'[1]2025年已发货'!$G:$G,I4990,'[1]2025年已发货'!$H:$H,J4990)=0,"未发货",SUMIFS('[1]2025年已发货'!$E:$E,'[1]2025年已发货'!$F:$F,C4990,'[1]2025年已发货'!$C:$C,F4990,'[1]2025年已发货'!$G:$G,I4990,'[1]2025年已发货'!$H:$H,J4990))</f>
        <v>未发货</v>
      </c>
      <c r="I4990" s="39" t="str">
        <f>VLOOKUP(B4990,辅助信息!E:I,3,FALSE)</f>
        <v>(五冶钢构龙泉东洪片区70亩住宅、商业及配套工程项目三标段)成都市龙泉驿外东洪路地铁2号线惠王陵地铁C口</v>
      </c>
      <c r="J4990" s="40" t="str">
        <f>VLOOKUP(B4990,辅助信息!E:I,4,FALSE)</f>
        <v>蒋嗣伟</v>
      </c>
      <c r="K4990" s="40">
        <f>VLOOKUP(J4990,辅助信息!H:I,2,FALSE)</f>
        <v>15014331252</v>
      </c>
      <c r="L4990" s="111">
        <f>VLOOKUP(B4990,辅助信息!E:J,6,FALSE)</f>
        <v>0</v>
      </c>
      <c r="O4990" s="64" t="str">
        <f ca="1" t="shared" si="238"/>
        <v/>
      </c>
      <c r="P4990" s="64" t="str">
        <f ca="1" t="shared" si="239"/>
        <v/>
      </c>
      <c r="Q4990" s="29" t="str">
        <f>VLOOKUP(B4990,辅助信息!E:M,9,FALSE)</f>
        <v>ZTWM-CDGS-XS-2025-0156-五冶钢构-2025年九月第一批次钢筋采购合同(三圣乡项目)-中铁物贸成都公司</v>
      </c>
      <c r="R4990" s="29" t="str">
        <f>_xlfn._xlws.FILTER(辅助信息!D:D,辅助信息!E:E=B4990)</f>
        <v>五冶钢构龙泉东洪片区(70亩、85亩)住宅、商业及配套工程项目</v>
      </c>
    </row>
    <row r="4991" hidden="1" spans="2:18">
      <c r="B4991" s="137" t="s">
        <v>240</v>
      </c>
      <c r="C4991" s="106">
        <v>45954</v>
      </c>
      <c r="D4991" s="40" t="str">
        <f>VLOOKUP(B4991,辅助信息!E:K,7,FALSE)</f>
        <v>JWDDCD2025092400204</v>
      </c>
      <c r="E4991" s="40" t="str">
        <f>VLOOKUP(F4991,辅助信息!A:B,2,FALSE)</f>
        <v>螺纹钢</v>
      </c>
      <c r="F4991" s="40" t="s">
        <v>30</v>
      </c>
      <c r="G4991" s="36">
        <v>6</v>
      </c>
      <c r="H4991" s="136" t="str">
        <f>IF(SUMIFS('[1]2025年已发货'!$E:$E,'[1]2025年已发货'!$F:$F,C4991,'[1]2025年已发货'!$C:$C,F4991,'[1]2025年已发货'!$G:$G,I4991,'[1]2025年已发货'!$H:$H,J4991)=0,"未发货",SUMIFS('[1]2025年已发货'!$E:$E,'[1]2025年已发货'!$F:$F,C4991,'[1]2025年已发货'!$C:$C,F4991,'[1]2025年已发货'!$G:$G,I4991,'[1]2025年已发货'!$H:$H,J4991))</f>
        <v>未发货</v>
      </c>
      <c r="I4991" s="39" t="str">
        <f>VLOOKUP(B4991,辅助信息!E:I,3,FALSE)</f>
        <v>(五冶钢构龙泉东洪片区70亩住宅、商业及配套工程项目三标段)成都市龙泉驿外东洪路地铁2号线惠王陵地铁C口</v>
      </c>
      <c r="J4991" s="40" t="str">
        <f>VLOOKUP(B4991,辅助信息!E:I,4,FALSE)</f>
        <v>蒋嗣伟</v>
      </c>
      <c r="K4991" s="40">
        <f>VLOOKUP(J4991,辅助信息!H:I,2,FALSE)</f>
        <v>15014331252</v>
      </c>
      <c r="L4991" s="111">
        <f>VLOOKUP(B4991,辅助信息!E:J,6,FALSE)</f>
        <v>0</v>
      </c>
      <c r="O4991" s="64" t="str">
        <f ca="1" t="shared" si="238"/>
        <v/>
      </c>
      <c r="P4991" s="64" t="str">
        <f ca="1" t="shared" si="239"/>
        <v/>
      </c>
      <c r="Q4991" s="29" t="str">
        <f>VLOOKUP(B4991,辅助信息!E:M,9,FALSE)</f>
        <v>ZTWM-CDGS-XS-2025-0156-五冶钢构-2025年九月第一批次钢筋采购合同(三圣乡项目)-中铁物贸成都公司</v>
      </c>
      <c r="R4991" s="29" t="str">
        <f>_xlfn._xlws.FILTER(辅助信息!D:D,辅助信息!E:E=B4991)</f>
        <v>五冶钢构龙泉东洪片区(70亩、85亩)住宅、商业及配套工程项目</v>
      </c>
    </row>
    <row r="4992" hidden="1" spans="2:18">
      <c r="B4992" s="137" t="s">
        <v>225</v>
      </c>
      <c r="C4992" s="106">
        <v>45954</v>
      </c>
      <c r="D4992" s="40" t="str">
        <f>VLOOKUP(B4992,辅助信息!E:K,7,FALSE)</f>
        <v>JWDDCD2025092400210</v>
      </c>
      <c r="E4992" s="40" t="str">
        <f>VLOOKUP(F4992,辅助信息!A:B,2,FALSE)</f>
        <v>盘螺</v>
      </c>
      <c r="F4992" s="40" t="s">
        <v>40</v>
      </c>
      <c r="G4992" s="36">
        <v>35</v>
      </c>
      <c r="H4992" s="136" t="str">
        <f>IF(SUMIFS('[1]2025年已发货'!$E:$E,'[1]2025年已发货'!$F:$F,C4992,'[1]2025年已发货'!$C:$C,F4992,'[1]2025年已发货'!$G:$G,I4992,'[1]2025年已发货'!$H:$H,J4992)=0,"未发货",SUMIFS('[1]2025年已发货'!$E:$E,'[1]2025年已发货'!$F:$F,C4992,'[1]2025年已发货'!$C:$C,F4992,'[1]2025年已发货'!$G:$G,I4992,'[1]2025年已发货'!$H:$H,J4992))</f>
        <v>未发货</v>
      </c>
      <c r="I4992" s="39" t="str">
        <f>VLOOKUP(B4992,辅助信息!E:I,3,FALSE)</f>
        <v>(五冶钢构龙泉东洪片区85亩住宅、商业及配套工程项目一标段)成都市龙泉驿外东洪路地铁2号线惠王陵地铁C口</v>
      </c>
      <c r="J4992" s="40" t="str">
        <f>VLOOKUP(B4992,辅助信息!E:I,4,FALSE)</f>
        <v>岳工</v>
      </c>
      <c r="K4992" s="40">
        <f>VLOOKUP(J4992,辅助信息!H:I,2,FALSE)</f>
        <v>18599951655</v>
      </c>
      <c r="L4992" s="111">
        <f>VLOOKUP(B4992,辅助信息!E:J,6,FALSE)</f>
        <v>0</v>
      </c>
      <c r="O4992" s="64" t="str">
        <f ca="1" t="shared" si="238"/>
        <v/>
      </c>
      <c r="P4992" s="64" t="str">
        <f ca="1" t="shared" si="239"/>
        <v/>
      </c>
      <c r="Q4992" s="29" t="str">
        <f>VLOOKUP(B4992,辅助信息!E:M,9,FALSE)</f>
        <v>ZTWM-CDGS-XS-2025-0156-五冶钢构-2025年九月第一批次钢筋采购合同(三圣乡项目)-中铁物贸成都公司</v>
      </c>
      <c r="R4992" s="29" t="str">
        <f>_xlfn._xlws.FILTER(辅助信息!D:D,辅助信息!E:E=B4992)</f>
        <v>五冶钢构龙泉东洪片区(70亩、85亩)住宅、商业及配套工程项目</v>
      </c>
    </row>
    <row r="4993" hidden="1" spans="2:18">
      <c r="B4993" s="138" t="s">
        <v>240</v>
      </c>
      <c r="C4993" s="72">
        <v>45958</v>
      </c>
      <c r="D4993" s="122" t="str">
        <f>VLOOKUP(B4993,辅助信息!E:K,7,FALSE)</f>
        <v>JWDDCD2025092400204</v>
      </c>
      <c r="E4993" s="122" t="str">
        <f>VLOOKUP(F4993,辅助信息!A:B,2,FALSE)</f>
        <v>螺纹钢</v>
      </c>
      <c r="F4993" s="122" t="s">
        <v>32</v>
      </c>
      <c r="G4993" s="123">
        <v>30</v>
      </c>
      <c r="H4993" s="136">
        <f>IF(SUMIFS('[1]2025年已发货'!$E:$E,'[1]2025年已发货'!$F:$F,C4993,'[1]2025年已发货'!$C:$C,F4993,'[1]2025年已发货'!$G:$G,I4993,'[1]2025年已发货'!$H:$H,J4993)=0,"未发货",SUMIFS('[1]2025年已发货'!$E:$E,'[1]2025年已发货'!$F:$F,C4993,'[1]2025年已发货'!$C:$C,F4993,'[1]2025年已发货'!$G:$G,I4993,'[1]2025年已发货'!$H:$H,J4993))</f>
        <v>30</v>
      </c>
      <c r="I4993" s="158" t="str">
        <f>VLOOKUP(B4993,辅助信息!E:I,3,FALSE)</f>
        <v>(五冶钢构龙泉东洪片区70亩住宅、商业及配套工程项目三标段)成都市龙泉驿外东洪路地铁2号线惠王陵地铁C口</v>
      </c>
      <c r="J4993" s="122" t="str">
        <f>VLOOKUP(B4993,辅助信息!E:I,4,FALSE)</f>
        <v>蒋嗣伟</v>
      </c>
      <c r="K4993" s="122">
        <f>VLOOKUP(J4993,辅助信息!H:I,2,FALSE)</f>
        <v>15014331252</v>
      </c>
      <c r="L4993" s="124">
        <f>VLOOKUP(B4993,辅助信息!E:J,6,FALSE)</f>
        <v>0</v>
      </c>
      <c r="M4993" s="93">
        <v>45954</v>
      </c>
      <c r="O4993" s="64">
        <f ca="1" t="shared" si="238"/>
        <v>0</v>
      </c>
      <c r="P4993" s="64">
        <f ca="1" t="shared" si="239"/>
        <v>17</v>
      </c>
      <c r="Q4993" s="29" t="str">
        <f>VLOOKUP(B4993,辅助信息!E:M,9,FALSE)</f>
        <v>ZTWM-CDGS-XS-2025-0156-五冶钢构-2025年九月第一批次钢筋采购合同(三圣乡项目)-中铁物贸成都公司</v>
      </c>
      <c r="R4993" s="29" t="str">
        <f>_xlfn._xlws.FILTER(辅助信息!D:D,辅助信息!E:E=B4993)</f>
        <v>五冶钢构龙泉东洪片区(70亩、85亩)住宅、商业及配套工程项目</v>
      </c>
    </row>
    <row r="4994" hidden="1" spans="2:18">
      <c r="B4994" s="138" t="s">
        <v>240</v>
      </c>
      <c r="C4994" s="72">
        <v>45958</v>
      </c>
      <c r="D4994" s="122" t="str">
        <f>VLOOKUP(B4994,辅助信息!E:K,7,FALSE)</f>
        <v>JWDDCD2025092400204</v>
      </c>
      <c r="E4994" s="122" t="str">
        <f>VLOOKUP(F4994,辅助信息!A:B,2,FALSE)</f>
        <v>螺纹钢</v>
      </c>
      <c r="F4994" s="122" t="s">
        <v>30</v>
      </c>
      <c r="G4994" s="123">
        <v>6</v>
      </c>
      <c r="H4994" s="136">
        <f>IF(SUMIFS('[1]2025年已发货'!$E:$E,'[1]2025年已发货'!$F:$F,C4994,'[1]2025年已发货'!$C:$C,F4994,'[1]2025年已发货'!$G:$G,I4994,'[1]2025年已发货'!$H:$H,J4994)=0,"未发货",SUMIFS('[1]2025年已发货'!$E:$E,'[1]2025年已发货'!$F:$F,C4994,'[1]2025年已发货'!$C:$C,F4994,'[1]2025年已发货'!$G:$G,I4994,'[1]2025年已发货'!$H:$H,J4994))</f>
        <v>5</v>
      </c>
      <c r="I4994" s="158" t="str">
        <f>VLOOKUP(B4994,辅助信息!E:I,3,FALSE)</f>
        <v>(五冶钢构龙泉东洪片区70亩住宅、商业及配套工程项目三标段)成都市龙泉驿外东洪路地铁2号线惠王陵地铁C口</v>
      </c>
      <c r="J4994" s="122" t="str">
        <f>VLOOKUP(B4994,辅助信息!E:I,4,FALSE)</f>
        <v>蒋嗣伟</v>
      </c>
      <c r="K4994" s="122">
        <f>VLOOKUP(J4994,辅助信息!H:I,2,FALSE)</f>
        <v>15014331252</v>
      </c>
      <c r="L4994" s="124">
        <f>VLOOKUP(B4994,辅助信息!E:J,6,FALSE)</f>
        <v>0</v>
      </c>
      <c r="M4994" s="93">
        <v>45954</v>
      </c>
      <c r="O4994" s="64">
        <f ca="1" t="shared" si="238"/>
        <v>0</v>
      </c>
      <c r="P4994" s="64">
        <f ca="1" t="shared" si="239"/>
        <v>17</v>
      </c>
      <c r="Q4994" s="29" t="str">
        <f>VLOOKUP(B4994,辅助信息!E:M,9,FALSE)</f>
        <v>ZTWM-CDGS-XS-2025-0156-五冶钢构-2025年九月第一批次钢筋采购合同(三圣乡项目)-中铁物贸成都公司</v>
      </c>
      <c r="R4994" s="29" t="str">
        <f>_xlfn._xlws.FILTER(辅助信息!D:D,辅助信息!E:E=B4994)</f>
        <v>五冶钢构龙泉东洪片区(70亩、85亩)住宅、商业及配套工程项目</v>
      </c>
    </row>
    <row r="4995" hidden="1" spans="2:18">
      <c r="B4995" s="137" t="s">
        <v>150</v>
      </c>
      <c r="C4995" s="72">
        <v>45958</v>
      </c>
      <c r="D4995" s="40" t="str">
        <f>VLOOKUP(B4995,辅助信息!E:K,7,FALSE)</f>
        <v>JWDDCD2025050800101</v>
      </c>
      <c r="E4995" s="40" t="str">
        <f>VLOOKUP(F4995,辅助信息!A:B,2,FALSE)</f>
        <v>盘螺</v>
      </c>
      <c r="F4995" s="40" t="s">
        <v>41</v>
      </c>
      <c r="G4995" s="36">
        <v>20</v>
      </c>
      <c r="H4995" s="136">
        <f>IF(SUMIFS('[1]2025年已发货'!$E:$E,'[1]2025年已发货'!$F:$F,C4995,'[1]2025年已发货'!$C:$C,F4995,'[1]2025年已发货'!$G:$G,I4995,'[1]2025年已发货'!$H:$H,J4995)=0,"未发货",SUMIFS('[1]2025年已发货'!$E:$E,'[1]2025年已发货'!$F:$F,C4995,'[1]2025年已发货'!$C:$C,F4995,'[1]2025年已发货'!$G:$G,I4995,'[1]2025年已发货'!$H:$H,J4995))</f>
        <v>20</v>
      </c>
      <c r="I4995" s="39" t="str">
        <f>VLOOKUP(B4995,辅助信息!E:I,3,FALSE)</f>
        <v>(中铁科研院宜宾泥溪项目)中铁科研院集团有限公司宜宾市泥溪东互通式立交下穿成贵客专铁路工程项目钢筋加工厂</v>
      </c>
      <c r="J4995" s="40" t="str">
        <f>VLOOKUP(B4995,辅助信息!E:I,4,FALSE)</f>
        <v>蔡鹏</v>
      </c>
      <c r="K4995" s="40">
        <f>VLOOKUP(J4995,辅助信息!H:I,2,FALSE)</f>
        <v>19130850820</v>
      </c>
      <c r="L4995" s="111" t="str">
        <f>VLOOKUP(B4995,辅助信息!E:J,6,FALSE)</f>
        <v>装货前联系收货人核实到场规格，货物最下面用方木垫下方便卸货</v>
      </c>
      <c r="M4995" s="93">
        <v>45954</v>
      </c>
      <c r="O4995" s="64">
        <f ca="1" t="shared" si="238"/>
        <v>0</v>
      </c>
      <c r="P4995" s="64">
        <f ca="1" t="shared" si="239"/>
        <v>17</v>
      </c>
      <c r="Q4995" s="29" t="str">
        <f>VLOOKUP(B4995,辅助信息!E:M,9,FALSE)</f>
        <v>ZTWM-CDGS-XS-2025-0050-中铁科研院-宜宾泥溪项目</v>
      </c>
      <c r="R4995" s="29" t="str">
        <f>_xlfn._xlws.FILTER(辅助信息!D:D,辅助信息!E:E=B4995)</f>
        <v>中铁科研院宜宾泥溪项目</v>
      </c>
    </row>
    <row r="4996" hidden="1" spans="2:18">
      <c r="B4996" s="137" t="s">
        <v>150</v>
      </c>
      <c r="C4996" s="72">
        <v>45958</v>
      </c>
      <c r="D4996" s="40" t="str">
        <f>VLOOKUP(B4996,辅助信息!E:K,7,FALSE)</f>
        <v>JWDDCD2025050800101</v>
      </c>
      <c r="E4996" s="40" t="str">
        <f>VLOOKUP(F4996,辅助信息!A:B,2,FALSE)</f>
        <v>盘螺</v>
      </c>
      <c r="F4996" s="40" t="s">
        <v>26</v>
      </c>
      <c r="G4996" s="36">
        <v>40</v>
      </c>
      <c r="H4996" s="136">
        <f>IF(SUMIFS('[1]2025年已发货'!$E:$E,'[1]2025年已发货'!$F:$F,C4996,'[1]2025年已发货'!$C:$C,F4996,'[1]2025年已发货'!$G:$G,I4996,'[1]2025年已发货'!$H:$H,J4996)=0,"未发货",SUMIFS('[1]2025年已发货'!$E:$E,'[1]2025年已发货'!$F:$F,C4996,'[1]2025年已发货'!$C:$C,F4996,'[1]2025年已发货'!$G:$G,I4996,'[1]2025年已发货'!$H:$H,J4996))</f>
        <v>40</v>
      </c>
      <c r="I4996" s="39" t="str">
        <f>VLOOKUP(B4996,辅助信息!E:I,3,FALSE)</f>
        <v>(中铁科研院宜宾泥溪项目)中铁科研院集团有限公司宜宾市泥溪东互通式立交下穿成贵客专铁路工程项目钢筋加工厂</v>
      </c>
      <c r="J4996" s="40" t="str">
        <f>VLOOKUP(B4996,辅助信息!E:I,4,FALSE)</f>
        <v>蔡鹏</v>
      </c>
      <c r="K4996" s="40">
        <f>VLOOKUP(J4996,辅助信息!H:I,2,FALSE)</f>
        <v>19130850820</v>
      </c>
      <c r="L4996" s="111" t="str">
        <f>VLOOKUP(B4996,辅助信息!E:J,6,FALSE)</f>
        <v>装货前联系收货人核实到场规格，货物最下面用方木垫下方便卸货</v>
      </c>
      <c r="M4996" s="93">
        <v>45954</v>
      </c>
      <c r="O4996" s="64">
        <f ca="1" t="shared" si="238"/>
        <v>0</v>
      </c>
      <c r="P4996" s="64">
        <f ca="1" t="shared" si="239"/>
        <v>17</v>
      </c>
      <c r="Q4996" s="29" t="str">
        <f>VLOOKUP(B4996,辅助信息!E:M,9,FALSE)</f>
        <v>ZTWM-CDGS-XS-2025-0050-中铁科研院-宜宾泥溪项目</v>
      </c>
      <c r="R4996" s="29" t="str">
        <f>_xlfn._xlws.FILTER(辅助信息!D:D,辅助信息!E:E=B4996)</f>
        <v>中铁科研院宜宾泥溪项目</v>
      </c>
    </row>
    <row r="4997" hidden="1" spans="2:18">
      <c r="B4997" s="137" t="s">
        <v>150</v>
      </c>
      <c r="C4997" s="72">
        <v>45958</v>
      </c>
      <c r="D4997" s="40" t="str">
        <f>VLOOKUP(B4997,辅助信息!E:K,7,FALSE)</f>
        <v>JWDDCD2025050800101</v>
      </c>
      <c r="E4997" s="40" t="str">
        <f>VLOOKUP(F4997,辅助信息!A:B,2,FALSE)</f>
        <v>螺纹钢</v>
      </c>
      <c r="F4997" s="40" t="s">
        <v>32</v>
      </c>
      <c r="G4997" s="36">
        <v>11</v>
      </c>
      <c r="H4997" s="136">
        <f>IF(SUMIFS('[1]2025年已发货'!$E:$E,'[1]2025年已发货'!$F:$F,C4997,'[1]2025年已发货'!$C:$C,F4997,'[1]2025年已发货'!$G:$G,I4997,'[1]2025年已发货'!$H:$H,J4997)=0,"未发货",SUMIFS('[1]2025年已发货'!$E:$E,'[1]2025年已发货'!$F:$F,C4997,'[1]2025年已发货'!$C:$C,F4997,'[1]2025年已发货'!$G:$G,I4997,'[1]2025年已发货'!$H:$H,J4997))</f>
        <v>11</v>
      </c>
      <c r="I4997" s="39" t="str">
        <f>VLOOKUP(B4997,辅助信息!E:I,3,FALSE)</f>
        <v>(中铁科研院宜宾泥溪项目)中铁科研院集团有限公司宜宾市泥溪东互通式立交下穿成贵客专铁路工程项目钢筋加工厂</v>
      </c>
      <c r="J4997" s="40" t="str">
        <f>VLOOKUP(B4997,辅助信息!E:I,4,FALSE)</f>
        <v>蔡鹏</v>
      </c>
      <c r="K4997" s="40">
        <f>VLOOKUP(J4997,辅助信息!H:I,2,FALSE)</f>
        <v>19130850820</v>
      </c>
      <c r="L4997" s="111" t="str">
        <f>VLOOKUP(B4997,辅助信息!E:J,6,FALSE)</f>
        <v>装货前联系收货人核实到场规格，货物最下面用方木垫下方便卸货</v>
      </c>
      <c r="M4997" s="93">
        <v>45954</v>
      </c>
      <c r="O4997" s="64">
        <f ca="1" t="shared" si="238"/>
        <v>0</v>
      </c>
      <c r="P4997" s="64">
        <f ca="1" t="shared" si="239"/>
        <v>17</v>
      </c>
      <c r="Q4997" s="29" t="str">
        <f>VLOOKUP(B4997,辅助信息!E:M,9,FALSE)</f>
        <v>ZTWM-CDGS-XS-2025-0050-中铁科研院-宜宾泥溪项目</v>
      </c>
      <c r="R4997" s="29" t="str">
        <f>_xlfn._xlws.FILTER(辅助信息!D:D,辅助信息!E:E=B4997)</f>
        <v>中铁科研院宜宾泥溪项目</v>
      </c>
    </row>
    <row r="4998" hidden="1" spans="2:18">
      <c r="B4998" s="137" t="s">
        <v>224</v>
      </c>
      <c r="C4998" s="72">
        <v>45959</v>
      </c>
      <c r="D4998" s="40" t="str">
        <f>VLOOKUP(B4998,辅助信息!E:K,7,FALSE)</f>
        <v>JWDDCD2025092400188</v>
      </c>
      <c r="E4998" s="40" t="str">
        <f>VLOOKUP(F4998,辅助信息!A:B,2,FALSE)</f>
        <v>螺纹钢</v>
      </c>
      <c r="F4998" s="99" t="s">
        <v>27</v>
      </c>
      <c r="G4998" s="36">
        <v>35</v>
      </c>
      <c r="H4998" s="136">
        <v>35</v>
      </c>
      <c r="I4998" s="39" t="str">
        <f>VLOOKUP(B4998,辅助信息!E:I,3,FALSE)</f>
        <v>(五冶钢构龙泉东洪片区70亩住宅、商业及配套工程项目一标段)成都市龙泉驿外东洪路地铁2号线惠王陵地铁C口</v>
      </c>
      <c r="J4998" s="40" t="str">
        <f>VLOOKUP(B4998,辅助信息!E:I,4,FALSE)</f>
        <v>邹爱国</v>
      </c>
      <c r="K4998" s="40">
        <f>VLOOKUP(J4998,辅助信息!H:I,2,FALSE)</f>
        <v>13540231225</v>
      </c>
      <c r="L4998" s="111">
        <f>VLOOKUP(B4998,辅助信息!E:J,6,FALSE)</f>
        <v>0</v>
      </c>
      <c r="M4998" s="93">
        <v>45954</v>
      </c>
      <c r="O4998" s="64">
        <f ca="1" t="shared" si="238"/>
        <v>0</v>
      </c>
      <c r="P4998" s="64">
        <f ca="1" t="shared" si="239"/>
        <v>17</v>
      </c>
      <c r="Q4998" s="29" t="str">
        <f>VLOOKUP(B4998,辅助信息!E:M,9,FALSE)</f>
        <v>ZTWM-CDGS-XS-2025-0156-五冶钢构-2025年九月第一批次钢筋采购合同(三圣乡项目)-中铁物贸成都公司</v>
      </c>
      <c r="R4998" s="29" t="str">
        <f>_xlfn._xlws.FILTER(辅助信息!D:D,辅助信息!E:E=B4998)</f>
        <v>五冶钢构龙泉东洪片区(70亩、85亩)住宅、商业及配套工程项目</v>
      </c>
    </row>
    <row r="4999" hidden="1" spans="2:18">
      <c r="B4999" s="137" t="s">
        <v>224</v>
      </c>
      <c r="C4999" s="72">
        <v>45959</v>
      </c>
      <c r="D4999" s="40" t="str">
        <f>VLOOKUP(B4999,辅助信息!E:K,7,FALSE)</f>
        <v>JWDDCD2025092400188</v>
      </c>
      <c r="E4999" s="40" t="str">
        <f>VLOOKUP(F4999,辅助信息!A:B,2,FALSE)</f>
        <v>螺纹钢</v>
      </c>
      <c r="F4999" s="40" t="s">
        <v>27</v>
      </c>
      <c r="G4999" s="36">
        <v>10</v>
      </c>
      <c r="H4999" s="136">
        <v>10</v>
      </c>
      <c r="I4999" s="39" t="str">
        <f>VLOOKUP(B4999,辅助信息!E:I,3,FALSE)</f>
        <v>(五冶钢构龙泉东洪片区70亩住宅、商业及配套工程项目一标段)成都市龙泉驿外东洪路地铁2号线惠王陵地铁C口</v>
      </c>
      <c r="J4999" s="40" t="str">
        <f>VLOOKUP(B4999,辅助信息!E:I,4,FALSE)</f>
        <v>邹爱国</v>
      </c>
      <c r="K4999" s="40">
        <f>VLOOKUP(J4999,辅助信息!H:I,2,FALSE)</f>
        <v>13540231225</v>
      </c>
      <c r="L4999" s="111">
        <f>VLOOKUP(B4999,辅助信息!E:J,6,FALSE)</f>
        <v>0</v>
      </c>
      <c r="M4999" s="93">
        <v>45954</v>
      </c>
      <c r="O4999" s="64">
        <f ca="1" t="shared" si="238"/>
        <v>0</v>
      </c>
      <c r="P4999" s="64">
        <f ca="1" t="shared" si="239"/>
        <v>17</v>
      </c>
      <c r="Q4999" s="29" t="str">
        <f>VLOOKUP(B4999,辅助信息!E:M,9,FALSE)</f>
        <v>ZTWM-CDGS-XS-2025-0156-五冶钢构-2025年九月第一批次钢筋采购合同(三圣乡项目)-中铁物贸成都公司</v>
      </c>
      <c r="R4999" s="29" t="str">
        <f>_xlfn._xlws.FILTER(辅助信息!D:D,辅助信息!E:E=B4999)</f>
        <v>五冶钢构龙泉东洪片区(70亩、85亩)住宅、商业及配套工程项目</v>
      </c>
    </row>
    <row r="5000" hidden="1" spans="2:18">
      <c r="B5000" s="137" t="s">
        <v>224</v>
      </c>
      <c r="C5000" s="72">
        <v>45959</v>
      </c>
      <c r="D5000" s="40" t="str">
        <f>VLOOKUP(B5000,辅助信息!E:K,7,FALSE)</f>
        <v>JWDDCD2025092400188</v>
      </c>
      <c r="E5000" s="40" t="str">
        <f>VLOOKUP(F5000,辅助信息!A:B,2,FALSE)</f>
        <v>螺纹钢</v>
      </c>
      <c r="F5000" s="40" t="s">
        <v>19</v>
      </c>
      <c r="G5000" s="36">
        <v>10</v>
      </c>
      <c r="H5000" s="136">
        <f>IF(SUMIFS('[1]2025年已发货'!$E:$E,'[1]2025年已发货'!$F:$F,C5000,'[1]2025年已发货'!$C:$C,F5000,'[1]2025年已发货'!$G:$G,I5000,'[1]2025年已发货'!$H:$H,J5000)=0,"未发货",SUMIFS('[1]2025年已发货'!$E:$E,'[1]2025年已发货'!$F:$F,C5000,'[1]2025年已发货'!$C:$C,F5000,'[1]2025年已发货'!$G:$G,I5000,'[1]2025年已发货'!$H:$H,J5000))</f>
        <v>10</v>
      </c>
      <c r="I5000" s="39" t="str">
        <f>VLOOKUP(B5000,辅助信息!E:I,3,FALSE)</f>
        <v>(五冶钢构龙泉东洪片区70亩住宅、商业及配套工程项目一标段)成都市龙泉驿外东洪路地铁2号线惠王陵地铁C口</v>
      </c>
      <c r="J5000" s="40" t="str">
        <f>VLOOKUP(B5000,辅助信息!E:I,4,FALSE)</f>
        <v>邹爱国</v>
      </c>
      <c r="K5000" s="40">
        <f>VLOOKUP(J5000,辅助信息!H:I,2,FALSE)</f>
        <v>13540231225</v>
      </c>
      <c r="L5000" s="111">
        <f>VLOOKUP(B5000,辅助信息!E:J,6,FALSE)</f>
        <v>0</v>
      </c>
      <c r="M5000" s="93">
        <v>45954</v>
      </c>
      <c r="O5000" s="64">
        <f ca="1" t="shared" si="238"/>
        <v>0</v>
      </c>
      <c r="P5000" s="64">
        <f ca="1" t="shared" si="239"/>
        <v>17</v>
      </c>
      <c r="Q5000" s="29" t="str">
        <f>VLOOKUP(B5000,辅助信息!E:M,9,FALSE)</f>
        <v>ZTWM-CDGS-XS-2025-0156-五冶钢构-2025年九月第一批次钢筋采购合同(三圣乡项目)-中铁物贸成都公司</v>
      </c>
      <c r="R5000" s="29" t="str">
        <f>_xlfn._xlws.FILTER(辅助信息!D:D,辅助信息!E:E=B5000)</f>
        <v>五冶钢构龙泉东洪片区(70亩、85亩)住宅、商业及配套工程项目</v>
      </c>
    </row>
    <row r="5001" hidden="1" spans="2:18">
      <c r="B5001" s="137" t="s">
        <v>224</v>
      </c>
      <c r="C5001" s="72">
        <v>45959</v>
      </c>
      <c r="D5001" s="40" t="str">
        <f>VLOOKUP(B5001,辅助信息!E:K,7,FALSE)</f>
        <v>JWDDCD2025092400188</v>
      </c>
      <c r="E5001" s="40" t="str">
        <f>VLOOKUP(F5001,辅助信息!A:B,2,FALSE)</f>
        <v>螺纹钢</v>
      </c>
      <c r="F5001" s="40" t="s">
        <v>32</v>
      </c>
      <c r="G5001" s="36">
        <v>10</v>
      </c>
      <c r="H5001" s="136">
        <f>IF(SUMIFS('[1]2025年已发货'!$E:$E,'[1]2025年已发货'!$F:$F,C5001,'[1]2025年已发货'!$C:$C,F5001,'[1]2025年已发货'!$G:$G,I5001,'[1]2025年已发货'!$H:$H,J5001)=0,"未发货",SUMIFS('[1]2025年已发货'!$E:$E,'[1]2025年已发货'!$F:$F,C5001,'[1]2025年已发货'!$C:$C,F5001,'[1]2025年已发货'!$G:$G,I5001,'[1]2025年已发货'!$H:$H,J5001))</f>
        <v>10</v>
      </c>
      <c r="I5001" s="39" t="str">
        <f>VLOOKUP(B5001,辅助信息!E:I,3,FALSE)</f>
        <v>(五冶钢构龙泉东洪片区70亩住宅、商业及配套工程项目一标段)成都市龙泉驿外东洪路地铁2号线惠王陵地铁C口</v>
      </c>
      <c r="J5001" s="40" t="str">
        <f>VLOOKUP(B5001,辅助信息!E:I,4,FALSE)</f>
        <v>邹爱国</v>
      </c>
      <c r="K5001" s="40">
        <f>VLOOKUP(J5001,辅助信息!H:I,2,FALSE)</f>
        <v>13540231225</v>
      </c>
      <c r="L5001" s="111">
        <f>VLOOKUP(B5001,辅助信息!E:J,6,FALSE)</f>
        <v>0</v>
      </c>
      <c r="M5001" s="93">
        <v>45954</v>
      </c>
      <c r="O5001" s="64">
        <f ca="1" t="shared" si="238"/>
        <v>0</v>
      </c>
      <c r="P5001" s="64">
        <f ca="1" t="shared" si="239"/>
        <v>17</v>
      </c>
      <c r="Q5001" s="29" t="str">
        <f>VLOOKUP(B5001,辅助信息!E:M,9,FALSE)</f>
        <v>ZTWM-CDGS-XS-2025-0156-五冶钢构-2025年九月第一批次钢筋采购合同(三圣乡项目)-中铁物贸成都公司</v>
      </c>
      <c r="R5001" s="29" t="str">
        <f>_xlfn._xlws.FILTER(辅助信息!D:D,辅助信息!E:E=B5001)</f>
        <v>五冶钢构龙泉东洪片区(70亩、85亩)住宅、商业及配套工程项目</v>
      </c>
    </row>
    <row r="5002" hidden="1" spans="2:18">
      <c r="B5002" s="137" t="s">
        <v>224</v>
      </c>
      <c r="C5002" s="72">
        <v>45959</v>
      </c>
      <c r="D5002" s="40" t="str">
        <f>VLOOKUP(B5002,辅助信息!E:K,7,FALSE)</f>
        <v>JWDDCD2025092400188</v>
      </c>
      <c r="E5002" s="40" t="str">
        <f>VLOOKUP(F5002,辅助信息!A:B,2,FALSE)</f>
        <v>螺纹钢</v>
      </c>
      <c r="F5002" s="40" t="s">
        <v>30</v>
      </c>
      <c r="G5002" s="36">
        <v>10</v>
      </c>
      <c r="H5002" s="136">
        <f>IF(SUMIFS('[1]2025年已发货'!$E:$E,'[1]2025年已发货'!$F:$F,C5002,'[1]2025年已发货'!$C:$C,F5002,'[1]2025年已发货'!$G:$G,I5002,'[1]2025年已发货'!$H:$H,J5002)=0,"未发货",SUMIFS('[1]2025年已发货'!$E:$E,'[1]2025年已发货'!$F:$F,C5002,'[1]2025年已发货'!$C:$C,F5002,'[1]2025年已发货'!$G:$G,I5002,'[1]2025年已发货'!$H:$H,J5002))</f>
        <v>10</v>
      </c>
      <c r="I5002" s="39" t="str">
        <f>VLOOKUP(B5002,辅助信息!E:I,3,FALSE)</f>
        <v>(五冶钢构龙泉东洪片区70亩住宅、商业及配套工程项目一标段)成都市龙泉驿外东洪路地铁2号线惠王陵地铁C口</v>
      </c>
      <c r="J5002" s="40" t="str">
        <f>VLOOKUP(B5002,辅助信息!E:I,4,FALSE)</f>
        <v>邹爱国</v>
      </c>
      <c r="K5002" s="40">
        <f>VLOOKUP(J5002,辅助信息!H:I,2,FALSE)</f>
        <v>13540231225</v>
      </c>
      <c r="L5002" s="111">
        <f>VLOOKUP(B5002,辅助信息!E:J,6,FALSE)</f>
        <v>0</v>
      </c>
      <c r="M5002" s="93">
        <v>45954</v>
      </c>
      <c r="O5002" s="64">
        <f ca="1" t="shared" si="238"/>
        <v>0</v>
      </c>
      <c r="P5002" s="64">
        <f ca="1" t="shared" si="239"/>
        <v>17</v>
      </c>
      <c r="Q5002" s="29" t="str">
        <f>VLOOKUP(B5002,辅助信息!E:M,9,FALSE)</f>
        <v>ZTWM-CDGS-XS-2025-0156-五冶钢构-2025年九月第一批次钢筋采购合同(三圣乡项目)-中铁物贸成都公司</v>
      </c>
      <c r="R5002" s="29" t="str">
        <f>_xlfn._xlws.FILTER(辅助信息!D:D,辅助信息!E:E=B5002)</f>
        <v>五冶钢构龙泉东洪片区(70亩、85亩)住宅、商业及配套工程项目</v>
      </c>
    </row>
    <row r="5003" hidden="1" spans="2:18">
      <c r="B5003" s="137" t="s">
        <v>224</v>
      </c>
      <c r="C5003" s="72">
        <v>45959</v>
      </c>
      <c r="D5003" s="40" t="str">
        <f>VLOOKUP(B5003,辅助信息!E:K,7,FALSE)</f>
        <v>JWDDCD2025092400188</v>
      </c>
      <c r="E5003" s="40" t="str">
        <f>VLOOKUP(F5003,辅助信息!A:B,2,FALSE)</f>
        <v>螺纹钢</v>
      </c>
      <c r="F5003" s="40" t="s">
        <v>33</v>
      </c>
      <c r="G5003" s="36">
        <v>10</v>
      </c>
      <c r="H5003" s="136">
        <f>IF(SUMIFS('[1]2025年已发货'!$E:$E,'[1]2025年已发货'!$F:$F,C5003,'[1]2025年已发货'!$C:$C,F5003,'[1]2025年已发货'!$G:$G,I5003,'[1]2025年已发货'!$H:$H,J5003)=0,"未发货",SUMIFS('[1]2025年已发货'!$E:$E,'[1]2025年已发货'!$F:$F,C5003,'[1]2025年已发货'!$C:$C,F5003,'[1]2025年已发货'!$G:$G,I5003,'[1]2025年已发货'!$H:$H,J5003))</f>
        <v>10</v>
      </c>
      <c r="I5003" s="39" t="str">
        <f>VLOOKUP(B5003,辅助信息!E:I,3,FALSE)</f>
        <v>(五冶钢构龙泉东洪片区70亩住宅、商业及配套工程项目一标段)成都市龙泉驿外东洪路地铁2号线惠王陵地铁C口</v>
      </c>
      <c r="J5003" s="40" t="str">
        <f>VLOOKUP(B5003,辅助信息!E:I,4,FALSE)</f>
        <v>邹爱国</v>
      </c>
      <c r="K5003" s="40">
        <f>VLOOKUP(J5003,辅助信息!H:I,2,FALSE)</f>
        <v>13540231225</v>
      </c>
      <c r="L5003" s="111">
        <f>VLOOKUP(B5003,辅助信息!E:J,6,FALSE)</f>
        <v>0</v>
      </c>
      <c r="M5003" s="93">
        <v>45954</v>
      </c>
      <c r="O5003" s="64">
        <f ca="1" t="shared" si="238"/>
        <v>0</v>
      </c>
      <c r="P5003" s="64">
        <f ca="1" t="shared" si="239"/>
        <v>17</v>
      </c>
      <c r="Q5003" s="29" t="str">
        <f>VLOOKUP(B5003,辅助信息!E:M,9,FALSE)</f>
        <v>ZTWM-CDGS-XS-2025-0156-五冶钢构-2025年九月第一批次钢筋采购合同(三圣乡项目)-中铁物贸成都公司</v>
      </c>
      <c r="R5003" s="29" t="str">
        <f>_xlfn._xlws.FILTER(辅助信息!D:D,辅助信息!E:E=B5003)</f>
        <v>五冶钢构龙泉东洪片区(70亩、85亩)住宅、商业及配套工程项目</v>
      </c>
    </row>
    <row r="5004" hidden="1" spans="2:18">
      <c r="B5004" s="137" t="s">
        <v>224</v>
      </c>
      <c r="C5004" s="72">
        <v>45959</v>
      </c>
      <c r="D5004" s="40" t="str">
        <f>VLOOKUP(B5004,辅助信息!E:K,7,FALSE)</f>
        <v>JWDDCD2025092400188</v>
      </c>
      <c r="E5004" s="40" t="str">
        <f>VLOOKUP(F5004,辅助信息!A:B,2,FALSE)</f>
        <v>螺纹钢</v>
      </c>
      <c r="F5004" s="40" t="s">
        <v>28</v>
      </c>
      <c r="G5004" s="36">
        <v>10</v>
      </c>
      <c r="H5004" s="136">
        <f>IF(SUMIFS('[1]2025年已发货'!$E:$E,'[1]2025年已发货'!$F:$F,C5004,'[1]2025年已发货'!$C:$C,F5004,'[1]2025年已发货'!$G:$G,I5004,'[1]2025年已发货'!$H:$H,J5004)=0,"未发货",SUMIFS('[1]2025年已发货'!$E:$E,'[1]2025年已发货'!$F:$F,C5004,'[1]2025年已发货'!$C:$C,F5004,'[1]2025年已发货'!$G:$G,I5004,'[1]2025年已发货'!$H:$H,J5004))</f>
        <v>10</v>
      </c>
      <c r="I5004" s="39" t="str">
        <f>VLOOKUP(B5004,辅助信息!E:I,3,FALSE)</f>
        <v>(五冶钢构龙泉东洪片区70亩住宅、商业及配套工程项目一标段)成都市龙泉驿外东洪路地铁2号线惠王陵地铁C口</v>
      </c>
      <c r="J5004" s="40" t="str">
        <f>VLOOKUP(B5004,辅助信息!E:I,4,FALSE)</f>
        <v>邹爱国</v>
      </c>
      <c r="K5004" s="40">
        <f>VLOOKUP(J5004,辅助信息!H:I,2,FALSE)</f>
        <v>13540231225</v>
      </c>
      <c r="L5004" s="111">
        <f>VLOOKUP(B5004,辅助信息!E:J,6,FALSE)</f>
        <v>0</v>
      </c>
      <c r="M5004" s="93">
        <v>45954</v>
      </c>
      <c r="O5004" s="64">
        <f ca="1" t="shared" si="238"/>
        <v>0</v>
      </c>
      <c r="P5004" s="64">
        <f ca="1" t="shared" si="239"/>
        <v>17</v>
      </c>
      <c r="Q5004" s="29" t="str">
        <f>VLOOKUP(B5004,辅助信息!E:M,9,FALSE)</f>
        <v>ZTWM-CDGS-XS-2025-0156-五冶钢构-2025年九月第一批次钢筋采购合同(三圣乡项目)-中铁物贸成都公司</v>
      </c>
      <c r="R5004" s="29" t="str">
        <f>_xlfn._xlws.FILTER(辅助信息!D:D,辅助信息!E:E=B5004)</f>
        <v>五冶钢构龙泉东洪片区(70亩、85亩)住宅、商业及配套工程项目</v>
      </c>
    </row>
    <row r="5005" hidden="1" spans="2:18">
      <c r="B5005" s="137" t="s">
        <v>224</v>
      </c>
      <c r="C5005" s="72">
        <v>45959</v>
      </c>
      <c r="D5005" s="40" t="str">
        <f>VLOOKUP(B5005,辅助信息!E:K,7,FALSE)</f>
        <v>JWDDCD2025092400188</v>
      </c>
      <c r="E5005" s="40" t="str">
        <f>VLOOKUP(F5005,辅助信息!A:B,2,FALSE)</f>
        <v>螺纹钢</v>
      </c>
      <c r="F5005" s="40" t="s">
        <v>18</v>
      </c>
      <c r="G5005" s="36">
        <v>10</v>
      </c>
      <c r="H5005" s="136">
        <f>IF(SUMIFS('[1]2025年已发货'!$E:$E,'[1]2025年已发货'!$F:$F,C5005,'[1]2025年已发货'!$C:$C,F5005,'[1]2025年已发货'!$G:$G,I5005,'[1]2025年已发货'!$H:$H,J5005)=0,"未发货",SUMIFS('[1]2025年已发货'!$E:$E,'[1]2025年已发货'!$F:$F,C5005,'[1]2025年已发货'!$C:$C,F5005,'[1]2025年已发货'!$G:$G,I5005,'[1]2025年已发货'!$H:$H,J5005))</f>
        <v>10</v>
      </c>
      <c r="I5005" s="39" t="str">
        <f>VLOOKUP(B5005,辅助信息!E:I,3,FALSE)</f>
        <v>(五冶钢构龙泉东洪片区70亩住宅、商业及配套工程项目一标段)成都市龙泉驿外东洪路地铁2号线惠王陵地铁C口</v>
      </c>
      <c r="J5005" s="40" t="str">
        <f>VLOOKUP(B5005,辅助信息!E:I,4,FALSE)</f>
        <v>邹爱国</v>
      </c>
      <c r="K5005" s="40">
        <f>VLOOKUP(J5005,辅助信息!H:I,2,FALSE)</f>
        <v>13540231225</v>
      </c>
      <c r="L5005" s="111">
        <f>VLOOKUP(B5005,辅助信息!E:J,6,FALSE)</f>
        <v>0</v>
      </c>
      <c r="M5005" s="93">
        <v>45954</v>
      </c>
      <c r="O5005" s="64">
        <f ca="1" t="shared" si="238"/>
        <v>0</v>
      </c>
      <c r="P5005" s="64">
        <f ca="1" t="shared" si="239"/>
        <v>17</v>
      </c>
      <c r="Q5005" s="29" t="str">
        <f>VLOOKUP(B5005,辅助信息!E:M,9,FALSE)</f>
        <v>ZTWM-CDGS-XS-2025-0156-五冶钢构-2025年九月第一批次钢筋采购合同(三圣乡项目)-中铁物贸成都公司</v>
      </c>
      <c r="R5005" s="29" t="str">
        <f>_xlfn._xlws.FILTER(辅助信息!D:D,辅助信息!E:E=B5005)</f>
        <v>五冶钢构龙泉东洪片区(70亩、85亩)住宅、商业及配套工程项目</v>
      </c>
    </row>
    <row r="5006" hidden="1" spans="1:18">
      <c r="A5006" s="73" t="s">
        <v>100</v>
      </c>
      <c r="B5006" s="137" t="s">
        <v>208</v>
      </c>
      <c r="C5006" s="72">
        <v>45957</v>
      </c>
      <c r="D5006" s="40" t="str">
        <f>VLOOKUP(B5006,辅助信息!E:K,7,FALSE)</f>
        <v>JWDDCD2025102100480</v>
      </c>
      <c r="E5006" s="40" t="str">
        <f>VLOOKUP(F5006,辅助信息!A:B,2,FALSE)</f>
        <v>高线</v>
      </c>
      <c r="F5006" s="40" t="s">
        <v>53</v>
      </c>
      <c r="G5006" s="36">
        <v>2.5</v>
      </c>
      <c r="H5006" s="136">
        <f>IF(SUMIFS('[1]2025年已发货'!$E:$E,'[1]2025年已发货'!$F:$F,C5006,'[1]2025年已发货'!$C:$C,F5006,'[1]2025年已发货'!$G:$G,I5006,'[1]2025年已发货'!$H:$H,J5006)=0,"未发货",SUMIFS('[1]2025年已发货'!$E:$E,'[1]2025年已发货'!$F:$F,C5006,'[1]2025年已发货'!$C:$C,F5006,'[1]2025年已发货'!$G:$G,I5006,'[1]2025年已发货'!$H:$H,J5006))</f>
        <v>2.5</v>
      </c>
      <c r="I5006" s="39" t="str">
        <f>VLOOKUP(B5006,辅助信息!E:I,3,FALSE)</f>
        <v>(五冶建设锦江区林家坝片区20号地块商业项目)锦江区泰昌路锦江28亩项目部</v>
      </c>
      <c r="J5006" s="40" t="str">
        <f>VLOOKUP(B5006,辅助信息!E:I,4,FALSE)</f>
        <v>陶杰</v>
      </c>
      <c r="K5006" s="40">
        <f>VLOOKUP(J5006,辅助信息!H:I,2,FALSE)</f>
        <v>13980247952</v>
      </c>
      <c r="L5006" s="111" t="str">
        <f>VLOOKUP(B5006,辅助信息!E:J,6,FALSE)</f>
        <v>联系实际收货人（陶杰13980247952）五冶建设送货单,6份材质书,锈货不收，装货前联系收货人核实到场规格,没提前告知进场规格现场不给予接收</v>
      </c>
      <c r="M5006" s="93">
        <v>45954</v>
      </c>
      <c r="O5006" s="64">
        <f ca="1" t="shared" si="238"/>
        <v>0</v>
      </c>
      <c r="P5006" s="64">
        <f ca="1" t="shared" si="239"/>
        <v>17</v>
      </c>
      <c r="Q5006" s="29" t="str">
        <f>VLOOKUP(B5006,辅助信息!E:M,9,FALSE)</f>
        <v>ZTWM-CDGS-XS-2025-0073-五冶天府-成都怡心湖片区及龙泉驿医院等项目</v>
      </c>
      <c r="R5006" s="29" t="str">
        <f>_xlfn._xlws.FILTER(辅助信息!D:D,辅助信息!E:E=B5006)</f>
        <v>五冶建设锦江区林家坝片区20号地块商业项目</v>
      </c>
    </row>
    <row r="5007" hidden="1" spans="1:18">
      <c r="A5007" s="73"/>
      <c r="B5007" s="137" t="s">
        <v>208</v>
      </c>
      <c r="C5007" s="72">
        <v>45957</v>
      </c>
      <c r="D5007" s="40" t="str">
        <f>VLOOKUP(B5007,辅助信息!E:K,7,FALSE)</f>
        <v>JWDDCD2025102100480</v>
      </c>
      <c r="E5007" s="40" t="str">
        <f>VLOOKUP(F5007,辅助信息!A:B,2,FALSE)</f>
        <v>盘螺</v>
      </c>
      <c r="F5007" s="40" t="s">
        <v>40</v>
      </c>
      <c r="G5007" s="36">
        <v>2.5</v>
      </c>
      <c r="H5007" s="136">
        <f>IF(SUMIFS('[1]2025年已发货'!$E:$E,'[1]2025年已发货'!$F:$F,C5007,'[1]2025年已发货'!$C:$C,F5007,'[1]2025年已发货'!$G:$G,I5007,'[1]2025年已发货'!$H:$H,J5007)=0,"未发货",SUMIFS('[1]2025年已发货'!$E:$E,'[1]2025年已发货'!$F:$F,C5007,'[1]2025年已发货'!$C:$C,F5007,'[1]2025年已发货'!$G:$G,I5007,'[1]2025年已发货'!$H:$H,J5007))</f>
        <v>2.5</v>
      </c>
      <c r="I5007" s="39" t="str">
        <f>VLOOKUP(B5007,辅助信息!E:I,3,FALSE)</f>
        <v>(五冶建设锦江区林家坝片区20号地块商业项目)锦江区泰昌路锦江28亩项目部</v>
      </c>
      <c r="J5007" s="40" t="str">
        <f>VLOOKUP(B5007,辅助信息!E:I,4,FALSE)</f>
        <v>陶杰</v>
      </c>
      <c r="K5007" s="40">
        <f>VLOOKUP(J5007,辅助信息!H:I,2,FALSE)</f>
        <v>13980247952</v>
      </c>
      <c r="L5007" s="111" t="str">
        <f>VLOOKUP(B5007,辅助信息!E:J,6,FALSE)</f>
        <v>联系实际收货人（陶杰13980247952）五冶建设送货单,6份材质书,锈货不收，装货前联系收货人核实到场规格,没提前告知进场规格现场不给予接收</v>
      </c>
      <c r="M5007" s="93">
        <v>45954</v>
      </c>
      <c r="O5007" s="64">
        <f ca="1" t="shared" si="238"/>
        <v>0</v>
      </c>
      <c r="P5007" s="64">
        <f ca="1" t="shared" si="239"/>
        <v>17</v>
      </c>
      <c r="Q5007" s="29" t="str">
        <f>VLOOKUP(B5007,辅助信息!E:M,9,FALSE)</f>
        <v>ZTWM-CDGS-XS-2025-0073-五冶天府-成都怡心湖片区及龙泉驿医院等项目</v>
      </c>
      <c r="R5007" s="29" t="str">
        <f>_xlfn._xlws.FILTER(辅助信息!D:D,辅助信息!E:E=B5007)</f>
        <v>五冶建设锦江区林家坝片区20号地块商业项目</v>
      </c>
    </row>
    <row r="5008" hidden="1" spans="1:18">
      <c r="A5008" s="73"/>
      <c r="B5008" s="137" t="s">
        <v>208</v>
      </c>
      <c r="C5008" s="72">
        <v>45957</v>
      </c>
      <c r="D5008" s="40" t="str">
        <f>VLOOKUP(B5008,辅助信息!E:K,7,FALSE)</f>
        <v>JWDDCD2025102100480</v>
      </c>
      <c r="E5008" s="40" t="str">
        <f>VLOOKUP(F5008,辅助信息!A:B,2,FALSE)</f>
        <v>盘螺</v>
      </c>
      <c r="F5008" s="40" t="s">
        <v>41</v>
      </c>
      <c r="G5008" s="36">
        <v>2.5</v>
      </c>
      <c r="H5008" s="136">
        <f>IF(SUMIFS('[1]2025年已发货'!$E:$E,'[1]2025年已发货'!$F:$F,C5008,'[1]2025年已发货'!$C:$C,F5008,'[1]2025年已发货'!$G:$G,I5008,'[1]2025年已发货'!$H:$H,J5008)=0,"未发货",SUMIFS('[1]2025年已发货'!$E:$E,'[1]2025年已发货'!$F:$F,C5008,'[1]2025年已发货'!$C:$C,F5008,'[1]2025年已发货'!$G:$G,I5008,'[1]2025年已发货'!$H:$H,J5008))</f>
        <v>2.5</v>
      </c>
      <c r="I5008" s="39" t="str">
        <f>VLOOKUP(B5008,辅助信息!E:I,3,FALSE)</f>
        <v>(五冶建设锦江区林家坝片区20号地块商业项目)锦江区泰昌路锦江28亩项目部</v>
      </c>
      <c r="J5008" s="40" t="str">
        <f>VLOOKUP(B5008,辅助信息!E:I,4,FALSE)</f>
        <v>陶杰</v>
      </c>
      <c r="K5008" s="40">
        <f>VLOOKUP(J5008,辅助信息!H:I,2,FALSE)</f>
        <v>13980247952</v>
      </c>
      <c r="L5008" s="111" t="str">
        <f>VLOOKUP(B5008,辅助信息!E:J,6,FALSE)</f>
        <v>联系实际收货人（陶杰13980247952）五冶建设送货单,6份材质书,锈货不收，装货前联系收货人核实到场规格,没提前告知进场规格现场不给予接收</v>
      </c>
      <c r="M5008" s="93">
        <v>45954</v>
      </c>
      <c r="O5008" s="64">
        <f ca="1" t="shared" si="238"/>
        <v>0</v>
      </c>
      <c r="P5008" s="64">
        <f ca="1" t="shared" si="239"/>
        <v>17</v>
      </c>
      <c r="Q5008" s="29" t="str">
        <f>VLOOKUP(B5008,辅助信息!E:M,9,FALSE)</f>
        <v>ZTWM-CDGS-XS-2025-0073-五冶天府-成都怡心湖片区及龙泉驿医院等项目</v>
      </c>
      <c r="R5008" s="29" t="str">
        <f>_xlfn._xlws.FILTER(辅助信息!D:D,辅助信息!E:E=B5008)</f>
        <v>五冶建设锦江区林家坝片区20号地块商业项目</v>
      </c>
    </row>
    <row r="5009" hidden="1" spans="1:18">
      <c r="A5009" s="73"/>
      <c r="B5009" s="137" t="s">
        <v>208</v>
      </c>
      <c r="C5009" s="72">
        <v>45957</v>
      </c>
      <c r="D5009" s="40" t="str">
        <f>VLOOKUP(B5009,辅助信息!E:K,7,FALSE)</f>
        <v>JWDDCD2025102100480</v>
      </c>
      <c r="E5009" s="40" t="str">
        <f>VLOOKUP(F5009,辅助信息!A:B,2,FALSE)</f>
        <v>螺纹钢</v>
      </c>
      <c r="F5009" s="40" t="s">
        <v>27</v>
      </c>
      <c r="G5009" s="36">
        <v>2.5</v>
      </c>
      <c r="H5009" s="136">
        <f>IF(SUMIFS('[1]2025年已发货'!$E:$E,'[1]2025年已发货'!$F:$F,C5009,'[1]2025年已发货'!$C:$C,F5009,'[1]2025年已发货'!$G:$G,I5009,'[1]2025年已发货'!$H:$H,J5009)=0,"未发货",SUMIFS('[1]2025年已发货'!$E:$E,'[1]2025年已发货'!$F:$F,C5009,'[1]2025年已发货'!$C:$C,F5009,'[1]2025年已发货'!$G:$G,I5009,'[1]2025年已发货'!$H:$H,J5009))</f>
        <v>2.5</v>
      </c>
      <c r="I5009" s="39" t="str">
        <f>VLOOKUP(B5009,辅助信息!E:I,3,FALSE)</f>
        <v>(五冶建设锦江区林家坝片区20号地块商业项目)锦江区泰昌路锦江28亩项目部</v>
      </c>
      <c r="J5009" s="40" t="str">
        <f>VLOOKUP(B5009,辅助信息!E:I,4,FALSE)</f>
        <v>陶杰</v>
      </c>
      <c r="K5009" s="40">
        <f>VLOOKUP(J5009,辅助信息!H:I,2,FALSE)</f>
        <v>13980247952</v>
      </c>
      <c r="L5009" s="111" t="str">
        <f>VLOOKUP(B5009,辅助信息!E:J,6,FALSE)</f>
        <v>联系实际收货人（陶杰13980247952）五冶建设送货单,6份材质书,锈货不收，装货前联系收货人核实到场规格,没提前告知进场规格现场不给予接收</v>
      </c>
      <c r="M5009" s="93">
        <v>45954</v>
      </c>
      <c r="O5009" s="64">
        <f ca="1" t="shared" si="238"/>
        <v>0</v>
      </c>
      <c r="P5009" s="64">
        <f ca="1" t="shared" si="239"/>
        <v>17</v>
      </c>
      <c r="Q5009" s="29" t="str">
        <f>VLOOKUP(B5009,辅助信息!E:M,9,FALSE)</f>
        <v>ZTWM-CDGS-XS-2025-0073-五冶天府-成都怡心湖片区及龙泉驿医院等项目</v>
      </c>
      <c r="R5009" s="29" t="str">
        <f>_xlfn._xlws.FILTER(辅助信息!D:D,辅助信息!E:E=B5009)</f>
        <v>五冶建设锦江区林家坝片区20号地块商业项目</v>
      </c>
    </row>
    <row r="5010" hidden="1" spans="1:18">
      <c r="A5010" s="73"/>
      <c r="B5010" s="137" t="s">
        <v>208</v>
      </c>
      <c r="C5010" s="72">
        <v>45957</v>
      </c>
      <c r="D5010" s="40" t="str">
        <f>VLOOKUP(B5010,辅助信息!E:K,7,FALSE)</f>
        <v>JWDDCD2025102100480</v>
      </c>
      <c r="E5010" s="40" t="str">
        <f>VLOOKUP(F5010,辅助信息!A:B,2,FALSE)</f>
        <v>螺纹钢</v>
      </c>
      <c r="F5010" s="40" t="s">
        <v>19</v>
      </c>
      <c r="G5010" s="36">
        <v>10</v>
      </c>
      <c r="H5010" s="136">
        <f>IF(SUMIFS('[1]2025年已发货'!$E:$E,'[1]2025年已发货'!$F:$F,C5010,'[1]2025年已发货'!$C:$C,F5010,'[1]2025年已发货'!$G:$G,I5010,'[1]2025年已发货'!$H:$H,J5010)=0,"未发货",SUMIFS('[1]2025年已发货'!$E:$E,'[1]2025年已发货'!$F:$F,C5010,'[1]2025年已发货'!$C:$C,F5010,'[1]2025年已发货'!$G:$G,I5010,'[1]2025年已发货'!$H:$H,J5010))</f>
        <v>10</v>
      </c>
      <c r="I5010" s="39" t="str">
        <f>VLOOKUP(B5010,辅助信息!E:I,3,FALSE)</f>
        <v>(五冶建设锦江区林家坝片区20号地块商业项目)锦江区泰昌路锦江28亩项目部</v>
      </c>
      <c r="J5010" s="40" t="str">
        <f>VLOOKUP(B5010,辅助信息!E:I,4,FALSE)</f>
        <v>陶杰</v>
      </c>
      <c r="K5010" s="40">
        <f>VLOOKUP(J5010,辅助信息!H:I,2,FALSE)</f>
        <v>13980247952</v>
      </c>
      <c r="L5010" s="111" t="str">
        <f>VLOOKUP(B5010,辅助信息!E:J,6,FALSE)</f>
        <v>联系实际收货人（陶杰13980247952）五冶建设送货单,6份材质书,锈货不收，装货前联系收货人核实到场规格,没提前告知进场规格现场不给予接收</v>
      </c>
      <c r="M5010" s="93">
        <v>45954</v>
      </c>
      <c r="O5010" s="64">
        <f ca="1" t="shared" si="238"/>
        <v>0</v>
      </c>
      <c r="P5010" s="64">
        <f ca="1" t="shared" si="239"/>
        <v>17</v>
      </c>
      <c r="Q5010" s="29" t="str">
        <f>VLOOKUP(B5010,辅助信息!E:M,9,FALSE)</f>
        <v>ZTWM-CDGS-XS-2025-0073-五冶天府-成都怡心湖片区及龙泉驿医院等项目</v>
      </c>
      <c r="R5010" s="29" t="str">
        <f>_xlfn._xlws.FILTER(辅助信息!D:D,辅助信息!E:E=B5010)</f>
        <v>五冶建设锦江区林家坝片区20号地块商业项目</v>
      </c>
    </row>
    <row r="5011" hidden="1" spans="1:18">
      <c r="A5011" s="73"/>
      <c r="B5011" s="137" t="s">
        <v>208</v>
      </c>
      <c r="C5011" s="72">
        <v>45957</v>
      </c>
      <c r="D5011" s="40" t="str">
        <f>VLOOKUP(B5011,辅助信息!E:K,7,FALSE)</f>
        <v>JWDDCD2025102100480</v>
      </c>
      <c r="E5011" s="40" t="str">
        <f>VLOOKUP(F5011,辅助信息!A:B,2,FALSE)</f>
        <v>螺纹钢</v>
      </c>
      <c r="F5011" s="40" t="s">
        <v>32</v>
      </c>
      <c r="G5011" s="36">
        <v>5</v>
      </c>
      <c r="H5011" s="136">
        <f>IF(SUMIFS('[1]2025年已发货'!$E:$E,'[1]2025年已发货'!$F:$F,C5011,'[1]2025年已发货'!$C:$C,F5011,'[1]2025年已发货'!$G:$G,I5011,'[1]2025年已发货'!$H:$H,J5011)=0,"未发货",SUMIFS('[1]2025年已发货'!$E:$E,'[1]2025年已发货'!$F:$F,C5011,'[1]2025年已发货'!$C:$C,F5011,'[1]2025年已发货'!$G:$G,I5011,'[1]2025年已发货'!$H:$H,J5011))</f>
        <v>5</v>
      </c>
      <c r="I5011" s="39" t="str">
        <f>VLOOKUP(B5011,辅助信息!E:I,3,FALSE)</f>
        <v>(五冶建设锦江区林家坝片区20号地块商业项目)锦江区泰昌路锦江28亩项目部</v>
      </c>
      <c r="J5011" s="40" t="str">
        <f>VLOOKUP(B5011,辅助信息!E:I,4,FALSE)</f>
        <v>陶杰</v>
      </c>
      <c r="K5011" s="40">
        <f>VLOOKUP(J5011,辅助信息!H:I,2,FALSE)</f>
        <v>13980247952</v>
      </c>
      <c r="L5011" s="111" t="str">
        <f>VLOOKUP(B5011,辅助信息!E:J,6,FALSE)</f>
        <v>联系实际收货人（陶杰13980247952）五冶建设送货单,6份材质书,锈货不收，装货前联系收货人核实到场规格,没提前告知进场规格现场不给予接收</v>
      </c>
      <c r="M5011" s="93">
        <v>45954</v>
      </c>
      <c r="O5011" s="64">
        <f ca="1" t="shared" si="238"/>
        <v>0</v>
      </c>
      <c r="P5011" s="64">
        <f ca="1" t="shared" si="239"/>
        <v>17</v>
      </c>
      <c r="Q5011" s="29" t="str">
        <f>VLOOKUP(B5011,辅助信息!E:M,9,FALSE)</f>
        <v>ZTWM-CDGS-XS-2025-0073-五冶天府-成都怡心湖片区及龙泉驿医院等项目</v>
      </c>
      <c r="R5011" s="29" t="str">
        <f>_xlfn._xlws.FILTER(辅助信息!D:D,辅助信息!E:E=B5011)</f>
        <v>五冶建设锦江区林家坝片区20号地块商业项目</v>
      </c>
    </row>
    <row r="5012" hidden="1" spans="1:18">
      <c r="A5012" s="73"/>
      <c r="B5012" s="137" t="s">
        <v>208</v>
      </c>
      <c r="C5012" s="72">
        <v>45957</v>
      </c>
      <c r="D5012" s="40" t="str">
        <f>VLOOKUP(B5012,辅助信息!E:K,7,FALSE)</f>
        <v>JWDDCD2025102100480</v>
      </c>
      <c r="E5012" s="40" t="str">
        <f>VLOOKUP(F5012,辅助信息!A:B,2,FALSE)</f>
        <v>螺纹钢</v>
      </c>
      <c r="F5012" s="40" t="s">
        <v>28</v>
      </c>
      <c r="G5012" s="36">
        <v>2.5</v>
      </c>
      <c r="H5012" s="136">
        <f>IF(SUMIFS('[1]2025年已发货'!$E:$E,'[1]2025年已发货'!$F:$F,C5012,'[1]2025年已发货'!$C:$C,F5012,'[1]2025年已发货'!$G:$G,I5012,'[1]2025年已发货'!$H:$H,J5012)=0,"未发货",SUMIFS('[1]2025年已发货'!$E:$E,'[1]2025年已发货'!$F:$F,C5012,'[1]2025年已发货'!$C:$C,F5012,'[1]2025年已发货'!$G:$G,I5012,'[1]2025年已发货'!$H:$H,J5012))</f>
        <v>2.5</v>
      </c>
      <c r="I5012" s="39" t="str">
        <f>VLOOKUP(B5012,辅助信息!E:I,3,FALSE)</f>
        <v>(五冶建设锦江区林家坝片区20号地块商业项目)锦江区泰昌路锦江28亩项目部</v>
      </c>
      <c r="J5012" s="40" t="str">
        <f>VLOOKUP(B5012,辅助信息!E:I,4,FALSE)</f>
        <v>陶杰</v>
      </c>
      <c r="K5012" s="40">
        <f>VLOOKUP(J5012,辅助信息!H:I,2,FALSE)</f>
        <v>13980247952</v>
      </c>
      <c r="L5012" s="111" t="str">
        <f>VLOOKUP(B5012,辅助信息!E:J,6,FALSE)</f>
        <v>联系实际收货人（陶杰13980247952）五冶建设送货单,6份材质书,锈货不收，装货前联系收货人核实到场规格,没提前告知进场规格现场不给予接收</v>
      </c>
      <c r="M5012" s="93">
        <v>45954</v>
      </c>
      <c r="O5012" s="64">
        <f ca="1" t="shared" si="238"/>
        <v>0</v>
      </c>
      <c r="P5012" s="64">
        <f ca="1" t="shared" si="239"/>
        <v>17</v>
      </c>
      <c r="Q5012" s="29" t="str">
        <f>VLOOKUP(B5012,辅助信息!E:M,9,FALSE)</f>
        <v>ZTWM-CDGS-XS-2025-0073-五冶天府-成都怡心湖片区及龙泉驿医院等项目</v>
      </c>
      <c r="R5012" s="29" t="str">
        <f>_xlfn._xlws.FILTER(辅助信息!D:D,辅助信息!E:E=B5012)</f>
        <v>五冶建设锦江区林家坝片区20号地块商业项目</v>
      </c>
    </row>
    <row r="5013" hidden="1" spans="1:18">
      <c r="A5013" s="73"/>
      <c r="B5013" s="137" t="s">
        <v>208</v>
      </c>
      <c r="C5013" s="72">
        <v>45957</v>
      </c>
      <c r="D5013" s="40" t="str">
        <f>VLOOKUP(B5013,辅助信息!E:K,7,FALSE)</f>
        <v>JWDDCD2025102100480</v>
      </c>
      <c r="E5013" s="40" t="str">
        <f>VLOOKUP(F5013,辅助信息!A:B,2,FALSE)</f>
        <v>螺纹钢</v>
      </c>
      <c r="F5013" s="40" t="s">
        <v>18</v>
      </c>
      <c r="G5013" s="36">
        <f>80-2.5</f>
        <v>77.5</v>
      </c>
      <c r="H5013" s="136">
        <f>IF(SUMIFS('[1]2025年已发货'!$E:$E,'[1]2025年已发货'!$F:$F,C5013,'[1]2025年已发货'!$C:$C,F5013,'[1]2025年已发货'!$G:$G,I5013,'[1]2025年已发货'!$H:$H,J5013)=0,"未发货",SUMIFS('[1]2025年已发货'!$E:$E,'[1]2025年已发货'!$F:$F,C5013,'[1]2025年已发货'!$C:$C,F5013,'[1]2025年已发货'!$G:$G,I5013,'[1]2025年已发货'!$H:$H,J5013))</f>
        <v>78</v>
      </c>
      <c r="I5013" s="39" t="str">
        <f>VLOOKUP(B5013,辅助信息!E:I,3,FALSE)</f>
        <v>(五冶建设锦江区林家坝片区20号地块商业项目)锦江区泰昌路锦江28亩项目部</v>
      </c>
      <c r="J5013" s="40" t="str">
        <f>VLOOKUP(B5013,辅助信息!E:I,4,FALSE)</f>
        <v>陶杰</v>
      </c>
      <c r="K5013" s="40">
        <f>VLOOKUP(J5013,辅助信息!H:I,2,FALSE)</f>
        <v>13980247952</v>
      </c>
      <c r="L5013" s="111" t="str">
        <f>VLOOKUP(B5013,辅助信息!E:J,6,FALSE)</f>
        <v>联系实际收货人（陶杰13980247952）五冶建设送货单,6份材质书,锈货不收，装货前联系收货人核实到场规格,没提前告知进场规格现场不给予接收</v>
      </c>
      <c r="M5013" s="93">
        <v>45954</v>
      </c>
      <c r="O5013" s="64">
        <f ca="1" t="shared" si="238"/>
        <v>0</v>
      </c>
      <c r="P5013" s="64">
        <f ca="1" t="shared" si="239"/>
        <v>17</v>
      </c>
      <c r="Q5013" s="29" t="str">
        <f>VLOOKUP(B5013,辅助信息!E:M,9,FALSE)</f>
        <v>ZTWM-CDGS-XS-2025-0073-五冶天府-成都怡心湖片区及龙泉驿医院等项目</v>
      </c>
      <c r="R5013" s="29" t="str">
        <f>_xlfn._xlws.FILTER(辅助信息!D:D,辅助信息!E:E=B5013)</f>
        <v>五冶建设锦江区林家坝片区20号地块商业项目</v>
      </c>
    </row>
    <row r="5014" hidden="1" spans="2:18">
      <c r="B5014" s="137" t="s">
        <v>231</v>
      </c>
      <c r="C5014" s="72">
        <v>45957</v>
      </c>
      <c r="D5014" s="40" t="str">
        <f>VLOOKUP(B5014,辅助信息!E:K,7,FALSE)</f>
        <v>JWDDCD2025102100481</v>
      </c>
      <c r="E5014" s="40" t="str">
        <f>VLOOKUP(F5014,辅助信息!A:B,2,FALSE)</f>
        <v>盘螺</v>
      </c>
      <c r="F5014" s="40" t="s">
        <v>40</v>
      </c>
      <c r="G5014" s="36">
        <v>4</v>
      </c>
      <c r="H5014" s="136">
        <f>IF(SUMIFS('[1]2025年已发货'!$E:$E,'[1]2025年已发货'!$F:$F,C5014,'[1]2025年已发货'!$C:$C,F5014,'[1]2025年已发货'!$G:$G,I5014,'[1]2025年已发货'!$H:$H,J5014)=0,"未发货",SUMIFS('[1]2025年已发货'!$E:$E,'[1]2025年已发货'!$F:$F,C5014,'[1]2025年已发货'!$C:$C,F5014,'[1]2025年已发货'!$G:$G,I5014,'[1]2025年已发货'!$H:$H,J5014))</f>
        <v>4</v>
      </c>
      <c r="I5014" s="39" t="str">
        <f>VLOOKUP(B5014,辅助信息!E:I,3,FALSE)</f>
        <v>(五冶建设成都盐道街中学初中部改扩建工程-一标)四川省成都市锦江区春熙路街道盐道街4号（盐道街中学初中部）</v>
      </c>
      <c r="J5014" s="40" t="str">
        <f>VLOOKUP(B5014,辅助信息!E:I,4,FALSE)</f>
        <v>谢鑫</v>
      </c>
      <c r="K5014" s="40">
        <f>VLOOKUP(J5014,辅助信息!H:I,2,FALSE)</f>
        <v>18228465067</v>
      </c>
      <c r="L5014" s="111" t="str">
        <f>VLOOKUP(B5014,辅助信息!E:J,6,FALSE)</f>
        <v>联系实际收货人（易前刚18228465067）五冶建设送货单,6份材质书,锈货不收，装货前联系收货人核实到场规格,没提前告知进场规格现场不给予接收</v>
      </c>
      <c r="M5014" s="93">
        <v>45956</v>
      </c>
      <c r="O5014" s="64">
        <f ca="1" t="shared" si="238"/>
        <v>0</v>
      </c>
      <c r="P5014" s="64">
        <f ca="1" t="shared" si="239"/>
        <v>15</v>
      </c>
      <c r="Q5014" s="29" t="str">
        <f>VLOOKUP(B5014,辅助信息!E:M,9,FALSE)</f>
        <v>ZTWM-CDGS-XS-2025-0073-五冶天府-成都怡心湖片区及龙泉驿医院等项目</v>
      </c>
      <c r="R5014" s="29" t="str">
        <f>_xlfn._xlws.FILTER(辅助信息!D:D,辅助信息!E:E=B5014)</f>
        <v>五冶建设成都盐道街中学初中部改扩建工程</v>
      </c>
    </row>
    <row r="5015" hidden="1" spans="2:18">
      <c r="B5015" s="137" t="s">
        <v>231</v>
      </c>
      <c r="C5015" s="72">
        <v>45957</v>
      </c>
      <c r="D5015" s="40" t="str">
        <f>VLOOKUP(B5015,辅助信息!E:K,7,FALSE)</f>
        <v>JWDDCD2025102100481</v>
      </c>
      <c r="E5015" s="40" t="str">
        <f>VLOOKUP(F5015,辅助信息!A:B,2,FALSE)</f>
        <v>盘螺</v>
      </c>
      <c r="F5015" s="40" t="s">
        <v>41</v>
      </c>
      <c r="G5015" s="36">
        <v>4</v>
      </c>
      <c r="H5015" s="136">
        <f>IF(SUMIFS('[1]2025年已发货'!$E:$E,'[1]2025年已发货'!$F:$F,C5015,'[1]2025年已发货'!$C:$C,F5015,'[1]2025年已发货'!$G:$G,I5015,'[1]2025年已发货'!$H:$H,J5015)=0,"未发货",SUMIFS('[1]2025年已发货'!$E:$E,'[1]2025年已发货'!$F:$F,C5015,'[1]2025年已发货'!$C:$C,F5015,'[1]2025年已发货'!$G:$G,I5015,'[1]2025年已发货'!$H:$H,J5015))</f>
        <v>4</v>
      </c>
      <c r="I5015" s="39" t="str">
        <f>VLOOKUP(B5015,辅助信息!E:I,3,FALSE)</f>
        <v>(五冶建设成都盐道街中学初中部改扩建工程-一标)四川省成都市锦江区春熙路街道盐道街4号（盐道街中学初中部）</v>
      </c>
      <c r="J5015" s="40" t="str">
        <f>VLOOKUP(B5015,辅助信息!E:I,4,FALSE)</f>
        <v>谢鑫</v>
      </c>
      <c r="K5015" s="40">
        <f>VLOOKUP(J5015,辅助信息!H:I,2,FALSE)</f>
        <v>18228465067</v>
      </c>
      <c r="L5015" s="111" t="str">
        <f>VLOOKUP(B5015,辅助信息!E:J,6,FALSE)</f>
        <v>联系实际收货人（易前刚18228465067）五冶建设送货单,6份材质书,锈货不收，装货前联系收货人核实到场规格,没提前告知进场规格现场不给予接收</v>
      </c>
      <c r="M5015" s="93">
        <v>45956</v>
      </c>
      <c r="O5015" s="64">
        <f ca="1" t="shared" si="238"/>
        <v>0</v>
      </c>
      <c r="P5015" s="64">
        <f ca="1" t="shared" si="239"/>
        <v>15</v>
      </c>
      <c r="Q5015" s="29" t="str">
        <f>VLOOKUP(B5015,辅助信息!E:M,9,FALSE)</f>
        <v>ZTWM-CDGS-XS-2025-0073-五冶天府-成都怡心湖片区及龙泉驿医院等项目</v>
      </c>
      <c r="R5015" s="29" t="str">
        <f>_xlfn._xlws.FILTER(辅助信息!D:D,辅助信息!E:E=B5015)</f>
        <v>五冶建设成都盐道街中学初中部改扩建工程</v>
      </c>
    </row>
    <row r="5016" hidden="1" spans="2:18">
      <c r="B5016" s="137" t="s">
        <v>231</v>
      </c>
      <c r="C5016" s="72">
        <v>45957</v>
      </c>
      <c r="D5016" s="40" t="str">
        <f>VLOOKUP(B5016,辅助信息!E:K,7,FALSE)</f>
        <v>JWDDCD2025102100481</v>
      </c>
      <c r="E5016" s="40" t="str">
        <f>VLOOKUP(F5016,辅助信息!A:B,2,FALSE)</f>
        <v>盘螺</v>
      </c>
      <c r="F5016" s="40" t="s">
        <v>26</v>
      </c>
      <c r="G5016" s="36">
        <v>16</v>
      </c>
      <c r="H5016" s="136">
        <f>IF(SUMIFS('[1]2025年已发货'!$E:$E,'[1]2025年已发货'!$F:$F,C5016,'[1]2025年已发货'!$C:$C,F5016,'[1]2025年已发货'!$G:$G,I5016,'[1]2025年已发货'!$H:$H,J5016)=0,"未发货",SUMIFS('[1]2025年已发货'!$E:$E,'[1]2025年已发货'!$F:$F,C5016,'[1]2025年已发货'!$C:$C,F5016,'[1]2025年已发货'!$G:$G,I5016,'[1]2025年已发货'!$H:$H,J5016))</f>
        <v>16</v>
      </c>
      <c r="I5016" s="39" t="str">
        <f>VLOOKUP(B5016,辅助信息!E:I,3,FALSE)</f>
        <v>(五冶建设成都盐道街中学初中部改扩建工程-一标)四川省成都市锦江区春熙路街道盐道街4号（盐道街中学初中部）</v>
      </c>
      <c r="J5016" s="40" t="str">
        <f>VLOOKUP(B5016,辅助信息!E:I,4,FALSE)</f>
        <v>谢鑫</v>
      </c>
      <c r="K5016" s="40">
        <f>VLOOKUP(J5016,辅助信息!H:I,2,FALSE)</f>
        <v>18228465067</v>
      </c>
      <c r="L5016" s="111" t="str">
        <f>VLOOKUP(B5016,辅助信息!E:J,6,FALSE)</f>
        <v>联系实际收货人（易前刚18228465067）五冶建设送货单,6份材质书,锈货不收，装货前联系收货人核实到场规格,没提前告知进场规格现场不给予接收</v>
      </c>
      <c r="M5016" s="93">
        <v>45956</v>
      </c>
      <c r="O5016" s="64">
        <f ca="1" t="shared" si="238"/>
        <v>0</v>
      </c>
      <c r="P5016" s="64">
        <f ca="1" t="shared" si="239"/>
        <v>15</v>
      </c>
      <c r="Q5016" s="29" t="str">
        <f>VLOOKUP(B5016,辅助信息!E:M,9,FALSE)</f>
        <v>ZTWM-CDGS-XS-2025-0073-五冶天府-成都怡心湖片区及龙泉驿医院等项目</v>
      </c>
      <c r="R5016" s="29" t="str">
        <f>_xlfn._xlws.FILTER(辅助信息!D:D,辅助信息!E:E=B5016)</f>
        <v>五冶建设成都盐道街中学初中部改扩建工程</v>
      </c>
    </row>
    <row r="5017" hidden="1" spans="2:18">
      <c r="B5017" s="137" t="s">
        <v>231</v>
      </c>
      <c r="C5017" s="72">
        <v>45957</v>
      </c>
      <c r="D5017" s="40" t="str">
        <f>VLOOKUP(B5017,辅助信息!E:K,7,FALSE)</f>
        <v>JWDDCD2025102100481</v>
      </c>
      <c r="E5017" s="40" t="str">
        <f>VLOOKUP(F5017,辅助信息!A:B,2,FALSE)</f>
        <v>螺纹钢</v>
      </c>
      <c r="F5017" s="40" t="s">
        <v>18</v>
      </c>
      <c r="G5017" s="36">
        <v>5</v>
      </c>
      <c r="H5017" s="136">
        <f>IF(SUMIFS('[1]2025年已发货'!$E:$E,'[1]2025年已发货'!$F:$F,C5017,'[1]2025年已发货'!$C:$C,F5017,'[1]2025年已发货'!$G:$G,I5017,'[1]2025年已发货'!$H:$H,J5017)=0,"未发货",SUMIFS('[1]2025年已发货'!$E:$E,'[1]2025年已发货'!$F:$F,C5017,'[1]2025年已发货'!$C:$C,F5017,'[1]2025年已发货'!$G:$G,I5017,'[1]2025年已发货'!$H:$H,J5017))</f>
        <v>5</v>
      </c>
      <c r="I5017" s="39" t="str">
        <f>VLOOKUP(B5017,辅助信息!E:I,3,FALSE)</f>
        <v>(五冶建设成都盐道街中学初中部改扩建工程-一标)四川省成都市锦江区春熙路街道盐道街4号（盐道街中学初中部）</v>
      </c>
      <c r="J5017" s="40" t="str">
        <f>VLOOKUP(B5017,辅助信息!E:I,4,FALSE)</f>
        <v>谢鑫</v>
      </c>
      <c r="K5017" s="40">
        <f>VLOOKUP(J5017,辅助信息!H:I,2,FALSE)</f>
        <v>18228465067</v>
      </c>
      <c r="L5017" s="111" t="str">
        <f>VLOOKUP(B5017,辅助信息!E:J,6,FALSE)</f>
        <v>联系实际收货人（易前刚18228465067）五冶建设送货单,6份材质书,锈货不收，装货前联系收货人核实到场规格,没提前告知进场规格现场不给予接收</v>
      </c>
      <c r="M5017" s="93">
        <v>45956</v>
      </c>
      <c r="O5017" s="64">
        <f ca="1" t="shared" si="238"/>
        <v>0</v>
      </c>
      <c r="P5017" s="64">
        <f ca="1" t="shared" si="239"/>
        <v>15</v>
      </c>
      <c r="Q5017" s="29" t="str">
        <f>VLOOKUP(B5017,辅助信息!E:M,9,FALSE)</f>
        <v>ZTWM-CDGS-XS-2025-0073-五冶天府-成都怡心湖片区及龙泉驿医院等项目</v>
      </c>
      <c r="R5017" s="29" t="str">
        <f>_xlfn._xlws.FILTER(辅助信息!D:D,辅助信息!E:E=B5017)</f>
        <v>五冶建设成都盐道街中学初中部改扩建工程</v>
      </c>
    </row>
    <row r="5018" hidden="1" spans="2:18">
      <c r="B5018" s="137" t="s">
        <v>231</v>
      </c>
      <c r="C5018" s="72">
        <v>45957</v>
      </c>
      <c r="D5018" s="40" t="str">
        <f>VLOOKUP(B5018,辅助信息!E:K,7,FALSE)</f>
        <v>JWDDCD2025102100481</v>
      </c>
      <c r="E5018" s="40" t="str">
        <f>VLOOKUP(F5018,辅助信息!A:B,2,FALSE)</f>
        <v>螺纹钢</v>
      </c>
      <c r="F5018" s="40" t="s">
        <v>65</v>
      </c>
      <c r="G5018" s="36">
        <v>6</v>
      </c>
      <c r="H5018" s="136">
        <f>IF(SUMIFS('[1]2025年已发货'!$E:$E,'[1]2025年已发货'!$F:$F,C5018,'[1]2025年已发货'!$C:$C,F5018,'[1]2025年已发货'!$G:$G,I5018,'[1]2025年已发货'!$H:$H,J5018)=0,"未发货",SUMIFS('[1]2025年已发货'!$E:$E,'[1]2025年已发货'!$F:$F,C5018,'[1]2025年已发货'!$C:$C,F5018,'[1]2025年已发货'!$G:$G,I5018,'[1]2025年已发货'!$H:$H,J5018))</f>
        <v>6</v>
      </c>
      <c r="I5018" s="39" t="str">
        <f>VLOOKUP(B5018,辅助信息!E:I,3,FALSE)</f>
        <v>(五冶建设成都盐道街中学初中部改扩建工程-一标)四川省成都市锦江区春熙路街道盐道街4号（盐道街中学初中部）</v>
      </c>
      <c r="J5018" s="40" t="str">
        <f>VLOOKUP(B5018,辅助信息!E:I,4,FALSE)</f>
        <v>谢鑫</v>
      </c>
      <c r="K5018" s="40">
        <f>VLOOKUP(J5018,辅助信息!H:I,2,FALSE)</f>
        <v>18228465067</v>
      </c>
      <c r="L5018" s="111" t="str">
        <f>VLOOKUP(B5018,辅助信息!E:J,6,FALSE)</f>
        <v>联系实际收货人（易前刚18228465067）五冶建设送货单,6份材质书,锈货不收，装货前联系收货人核实到场规格,没提前告知进场规格现场不给予接收</v>
      </c>
      <c r="M5018" s="93">
        <v>45956</v>
      </c>
      <c r="O5018" s="64">
        <f ca="1" t="shared" si="238"/>
        <v>0</v>
      </c>
      <c r="P5018" s="64">
        <f ca="1" t="shared" si="239"/>
        <v>15</v>
      </c>
      <c r="Q5018" s="29" t="str">
        <f>VLOOKUP(B5018,辅助信息!E:M,9,FALSE)</f>
        <v>ZTWM-CDGS-XS-2025-0073-五冶天府-成都怡心湖片区及龙泉驿医院等项目</v>
      </c>
      <c r="R5018" s="29" t="str">
        <f>_xlfn._xlws.FILTER(辅助信息!D:D,辅助信息!E:E=B5018)</f>
        <v>五冶建设成都盐道街中学初中部改扩建工程</v>
      </c>
    </row>
    <row r="5019" hidden="1" spans="2:18">
      <c r="B5019" s="137" t="s">
        <v>167</v>
      </c>
      <c r="C5019" s="72">
        <v>45957</v>
      </c>
      <c r="D5019" s="40" t="str">
        <f>VLOOKUP(B5019,辅助信息!E:K,7,FALSE)</f>
        <v>JWDDCD2025102100473</v>
      </c>
      <c r="E5019" s="40" t="str">
        <f>VLOOKUP(F5019,辅助信息!A:B,2,FALSE)</f>
        <v>盘螺</v>
      </c>
      <c r="F5019" s="40" t="s">
        <v>49</v>
      </c>
      <c r="G5019" s="36">
        <v>4</v>
      </c>
      <c r="H5019" s="136">
        <v>4</v>
      </c>
      <c r="I5019" s="39" t="str">
        <f>VLOOKUP(B5019,辅助信息!E:I,3,FALSE)</f>
        <v>(五冶建设扩建艺体中学二期工程)四川省成都市双流区光荣路成都艺体中学南200米</v>
      </c>
      <c r="J5019" s="40" t="str">
        <f>VLOOKUP(B5019,辅助信息!E:I,4,FALSE)</f>
        <v>谢序强</v>
      </c>
      <c r="K5019" s="40">
        <f>VLOOKUP(J5019,辅助信息!H:I,2,FALSE)</f>
        <v>13458588232</v>
      </c>
      <c r="L5019" s="111" t="str">
        <f>VLOOKUP(B5019,辅助信息!E:J,6,FALSE)</f>
        <v>联系实际收货人（谢序强13458588232）五冶建设送货单,一式6份材质书,锈货不收，项目名称：扩建艺体中学二期工程，装货前联系收货人核实到场规格,没提前告知进场规格现场不给予接收</v>
      </c>
      <c r="M5019" s="93">
        <v>45957</v>
      </c>
      <c r="O5019" s="64">
        <f ca="1" t="shared" si="238"/>
        <v>0</v>
      </c>
      <c r="P5019" s="64">
        <f ca="1" t="shared" si="239"/>
        <v>14</v>
      </c>
      <c r="Q5019" s="29" t="str">
        <f>VLOOKUP(B5019,辅助信息!E:M,9,FALSE)</f>
        <v>ZTWM-CDGS-XS-2025-0073-五冶天府-成都怡心湖片区及龙泉驿医院等项目</v>
      </c>
      <c r="R5019" s="29" t="str">
        <f>_xlfn._xlws.FILTER(辅助信息!D:D,辅助信息!E:E=B5019)</f>
        <v>五冶建设扩建艺体中学二期工程</v>
      </c>
    </row>
    <row r="5020" hidden="1" spans="2:18">
      <c r="B5020" s="137" t="s">
        <v>167</v>
      </c>
      <c r="C5020" s="72">
        <v>45957</v>
      </c>
      <c r="D5020" s="40" t="str">
        <f>VLOOKUP(B5020,辅助信息!E:K,7,FALSE)</f>
        <v>JWDDCD2025102100473</v>
      </c>
      <c r="E5020" s="40" t="str">
        <f>VLOOKUP(F5020,辅助信息!A:B,2,FALSE)</f>
        <v>盘螺</v>
      </c>
      <c r="F5020" s="40" t="s">
        <v>40</v>
      </c>
      <c r="G5020" s="36">
        <v>6</v>
      </c>
      <c r="H5020" s="136">
        <v>6</v>
      </c>
      <c r="I5020" s="39" t="str">
        <f>VLOOKUP(B5020,辅助信息!E:I,3,FALSE)</f>
        <v>(五冶建设扩建艺体中学二期工程)四川省成都市双流区光荣路成都艺体中学南200米</v>
      </c>
      <c r="J5020" s="40" t="str">
        <f>VLOOKUP(B5020,辅助信息!E:I,4,FALSE)</f>
        <v>谢序强</v>
      </c>
      <c r="K5020" s="40">
        <f>VLOOKUP(J5020,辅助信息!H:I,2,FALSE)</f>
        <v>13458588232</v>
      </c>
      <c r="L5020" s="111" t="str">
        <f>VLOOKUP(B5020,辅助信息!E:J,6,FALSE)</f>
        <v>联系实际收货人（谢序强13458588232）五冶建设送货单,一式6份材质书,锈货不收，项目名称：扩建艺体中学二期工程，装货前联系收货人核实到场规格,没提前告知进场规格现场不给予接收</v>
      </c>
      <c r="M5020" s="93">
        <v>45957</v>
      </c>
      <c r="O5020" s="64">
        <f ca="1" t="shared" si="238"/>
        <v>0</v>
      </c>
      <c r="P5020" s="64">
        <f ca="1" t="shared" si="239"/>
        <v>14</v>
      </c>
      <c r="Q5020" s="29" t="str">
        <f>VLOOKUP(B5020,辅助信息!E:M,9,FALSE)</f>
        <v>ZTWM-CDGS-XS-2025-0073-五冶天府-成都怡心湖片区及龙泉驿医院等项目</v>
      </c>
      <c r="R5020" s="29" t="str">
        <f>_xlfn._xlws.FILTER(辅助信息!D:D,辅助信息!E:E=B5020)</f>
        <v>五冶建设扩建艺体中学二期工程</v>
      </c>
    </row>
    <row r="5021" hidden="1" spans="2:18">
      <c r="B5021" s="137" t="s">
        <v>167</v>
      </c>
      <c r="C5021" s="72">
        <v>45957</v>
      </c>
      <c r="D5021" s="40" t="str">
        <f>VLOOKUP(B5021,辅助信息!E:K,7,FALSE)</f>
        <v>JWDDCD2025102100473</v>
      </c>
      <c r="E5021" s="40" t="str">
        <f>VLOOKUP(F5021,辅助信息!A:B,2,FALSE)</f>
        <v>盘螺</v>
      </c>
      <c r="F5021" s="40" t="s">
        <v>41</v>
      </c>
      <c r="G5021" s="36">
        <v>6</v>
      </c>
      <c r="H5021" s="136">
        <v>6</v>
      </c>
      <c r="I5021" s="39" t="str">
        <f>VLOOKUP(B5021,辅助信息!E:I,3,FALSE)</f>
        <v>(五冶建设扩建艺体中学二期工程)四川省成都市双流区光荣路成都艺体中学南200米</v>
      </c>
      <c r="J5021" s="40" t="str">
        <f>VLOOKUP(B5021,辅助信息!E:I,4,FALSE)</f>
        <v>谢序强</v>
      </c>
      <c r="K5021" s="40">
        <f>VLOOKUP(J5021,辅助信息!H:I,2,FALSE)</f>
        <v>13458588232</v>
      </c>
      <c r="L5021" s="111" t="str">
        <f>VLOOKUP(B5021,辅助信息!E:J,6,FALSE)</f>
        <v>联系实际收货人（谢序强13458588232）五冶建设送货单,一式6份材质书,锈货不收，项目名称：扩建艺体中学二期工程，装货前联系收货人核实到场规格,没提前告知进场规格现场不给予接收</v>
      </c>
      <c r="M5021" s="93">
        <v>45957</v>
      </c>
      <c r="O5021" s="64">
        <f ca="1" t="shared" si="238"/>
        <v>0</v>
      </c>
      <c r="P5021" s="64">
        <f ca="1" t="shared" si="239"/>
        <v>14</v>
      </c>
      <c r="Q5021" s="29" t="str">
        <f>VLOOKUP(B5021,辅助信息!E:M,9,FALSE)</f>
        <v>ZTWM-CDGS-XS-2025-0073-五冶天府-成都怡心湖片区及龙泉驿医院等项目</v>
      </c>
      <c r="R5021" s="29" t="str">
        <f>_xlfn._xlws.FILTER(辅助信息!D:D,辅助信息!E:E=B5021)</f>
        <v>五冶建设扩建艺体中学二期工程</v>
      </c>
    </row>
    <row r="5022" hidden="1" spans="2:18">
      <c r="B5022" s="137" t="s">
        <v>167</v>
      </c>
      <c r="C5022" s="72">
        <v>45957</v>
      </c>
      <c r="D5022" s="40" t="str">
        <f>VLOOKUP(B5022,辅助信息!E:K,7,FALSE)</f>
        <v>JWDDCD2025102100473</v>
      </c>
      <c r="E5022" s="40" t="str">
        <f>VLOOKUP(F5022,辅助信息!A:B,2,FALSE)</f>
        <v>螺纹钢</v>
      </c>
      <c r="F5022" s="40" t="s">
        <v>27</v>
      </c>
      <c r="G5022" s="36">
        <v>45</v>
      </c>
      <c r="H5022" s="136">
        <v>45</v>
      </c>
      <c r="I5022" s="39" t="str">
        <f>VLOOKUP(B5022,辅助信息!E:I,3,FALSE)</f>
        <v>(五冶建设扩建艺体中学二期工程)四川省成都市双流区光荣路成都艺体中学南200米</v>
      </c>
      <c r="J5022" s="40" t="str">
        <f>VLOOKUP(B5022,辅助信息!E:I,4,FALSE)</f>
        <v>谢序强</v>
      </c>
      <c r="K5022" s="40">
        <f>VLOOKUP(J5022,辅助信息!H:I,2,FALSE)</f>
        <v>13458588232</v>
      </c>
      <c r="L5022" s="111" t="str">
        <f>VLOOKUP(B5022,辅助信息!E:J,6,FALSE)</f>
        <v>联系实际收货人（谢序强13458588232）五冶建设送货单,一式6份材质书,锈货不收，项目名称：扩建艺体中学二期工程，装货前联系收货人核实到场规格,没提前告知进场规格现场不给予接收</v>
      </c>
      <c r="M5022" s="93">
        <v>45957</v>
      </c>
      <c r="O5022" s="64">
        <f ca="1" t="shared" si="238"/>
        <v>0</v>
      </c>
      <c r="P5022" s="64">
        <f ca="1" t="shared" si="239"/>
        <v>14</v>
      </c>
      <c r="Q5022" s="29" t="str">
        <f>VLOOKUP(B5022,辅助信息!E:M,9,FALSE)</f>
        <v>ZTWM-CDGS-XS-2025-0073-五冶天府-成都怡心湖片区及龙泉驿医院等项目</v>
      </c>
      <c r="R5022" s="29" t="str">
        <f>_xlfn._xlws.FILTER(辅助信息!D:D,辅助信息!E:E=B5022)</f>
        <v>五冶建设扩建艺体中学二期工程</v>
      </c>
    </row>
    <row r="5023" hidden="1" spans="2:18">
      <c r="B5023" s="137" t="s">
        <v>167</v>
      </c>
      <c r="C5023" s="72">
        <v>45957</v>
      </c>
      <c r="D5023" s="40" t="str">
        <f>VLOOKUP(B5023,辅助信息!E:K,7,FALSE)</f>
        <v>JWDDCD2025102100473</v>
      </c>
      <c r="E5023" s="40" t="str">
        <f>VLOOKUP(F5023,辅助信息!A:B,2,FALSE)</f>
        <v>螺纹钢</v>
      </c>
      <c r="F5023" s="40" t="s">
        <v>21</v>
      </c>
      <c r="G5023" s="36">
        <v>3</v>
      </c>
      <c r="H5023" s="136">
        <v>3</v>
      </c>
      <c r="I5023" s="39" t="str">
        <f>VLOOKUP(B5023,辅助信息!E:I,3,FALSE)</f>
        <v>(五冶建设扩建艺体中学二期工程)四川省成都市双流区光荣路成都艺体中学南200米</v>
      </c>
      <c r="J5023" s="40" t="str">
        <f>VLOOKUP(B5023,辅助信息!E:I,4,FALSE)</f>
        <v>谢序强</v>
      </c>
      <c r="K5023" s="40">
        <f>VLOOKUP(J5023,辅助信息!H:I,2,FALSE)</f>
        <v>13458588232</v>
      </c>
      <c r="L5023" s="111" t="str">
        <f>VLOOKUP(B5023,辅助信息!E:J,6,FALSE)</f>
        <v>联系实际收货人（谢序强13458588232）五冶建设送货单,一式6份材质书,锈货不收，项目名称：扩建艺体中学二期工程，装货前联系收货人核实到场规格,没提前告知进场规格现场不给予接收</v>
      </c>
      <c r="M5023" s="93">
        <v>45957</v>
      </c>
      <c r="O5023" s="64">
        <f ca="1" t="shared" si="238"/>
        <v>0</v>
      </c>
      <c r="P5023" s="64">
        <f ca="1" t="shared" si="239"/>
        <v>14</v>
      </c>
      <c r="Q5023" s="29" t="str">
        <f>VLOOKUP(B5023,辅助信息!E:M,9,FALSE)</f>
        <v>ZTWM-CDGS-XS-2025-0073-五冶天府-成都怡心湖片区及龙泉驿医院等项目</v>
      </c>
      <c r="R5023" s="29" t="str">
        <f>_xlfn._xlws.FILTER(辅助信息!D:D,辅助信息!E:E=B5023)</f>
        <v>五冶建设扩建艺体中学二期工程</v>
      </c>
    </row>
    <row r="5024" hidden="1" spans="2:18">
      <c r="B5024" s="137" t="s">
        <v>167</v>
      </c>
      <c r="C5024" s="72">
        <v>45957</v>
      </c>
      <c r="D5024" s="40" t="str">
        <f>VLOOKUP(B5024,辅助信息!E:K,7,FALSE)</f>
        <v>JWDDCD2025102100473</v>
      </c>
      <c r="E5024" s="40" t="str">
        <f>VLOOKUP(F5024,辅助信息!A:B,2,FALSE)</f>
        <v>螺纹钢</v>
      </c>
      <c r="F5024" s="40" t="s">
        <v>22</v>
      </c>
      <c r="G5024" s="36">
        <v>40</v>
      </c>
      <c r="H5024" s="136">
        <v>40</v>
      </c>
      <c r="I5024" s="39" t="str">
        <f>VLOOKUP(B5024,辅助信息!E:I,3,FALSE)</f>
        <v>(五冶建设扩建艺体中学二期工程)四川省成都市双流区光荣路成都艺体中学南200米</v>
      </c>
      <c r="J5024" s="40" t="str">
        <f>VLOOKUP(B5024,辅助信息!E:I,4,FALSE)</f>
        <v>谢序强</v>
      </c>
      <c r="K5024" s="40">
        <f>VLOOKUP(J5024,辅助信息!H:I,2,FALSE)</f>
        <v>13458588232</v>
      </c>
      <c r="L5024" s="111" t="str">
        <f>VLOOKUP(B5024,辅助信息!E:J,6,FALSE)</f>
        <v>联系实际收货人（谢序强13458588232）五冶建设送货单,一式6份材质书,锈货不收，项目名称：扩建艺体中学二期工程，装货前联系收货人核实到场规格,没提前告知进场规格现场不给予接收</v>
      </c>
      <c r="M5024" s="93">
        <v>45957</v>
      </c>
      <c r="O5024" s="64">
        <f ca="1" t="shared" si="238"/>
        <v>0</v>
      </c>
      <c r="P5024" s="64">
        <f ca="1" t="shared" si="239"/>
        <v>14</v>
      </c>
      <c r="Q5024" s="29" t="str">
        <f>VLOOKUP(B5024,辅助信息!E:M,9,FALSE)</f>
        <v>ZTWM-CDGS-XS-2025-0073-五冶天府-成都怡心湖片区及龙泉驿医院等项目</v>
      </c>
      <c r="R5024" s="29" t="str">
        <f>_xlfn._xlws.FILTER(辅助信息!D:D,辅助信息!E:E=B5024)</f>
        <v>五冶建设扩建艺体中学二期工程</v>
      </c>
    </row>
    <row r="5025" hidden="1" spans="2:18">
      <c r="B5025" s="137" t="s">
        <v>47</v>
      </c>
      <c r="C5025" s="72">
        <v>45961</v>
      </c>
      <c r="D5025" s="40" t="str">
        <f>VLOOKUP(B5025,辅助信息!E:K,7,FALSE)</f>
        <v>JWDDCD2025052800131</v>
      </c>
      <c r="E5025" s="40" t="str">
        <f>VLOOKUP(F5025,辅助信息!A:B,2,FALSE)</f>
        <v>盘螺</v>
      </c>
      <c r="F5025" s="40" t="s">
        <v>40</v>
      </c>
      <c r="G5025" s="36">
        <v>30</v>
      </c>
      <c r="H5025" s="136">
        <f>IF(SUMIFS('[1]2025年已发货'!$E:$E,'[1]2025年已发货'!$F:$F,C5025,'[1]2025年已发货'!$C:$C,F5025,'[1]2025年已发货'!$G:$G,I5025,'[1]2025年已发货'!$H:$H,J5025)=0,"未发货",SUMIFS('[1]2025年已发货'!$E:$E,'[1]2025年已发货'!$F:$F,C5025,'[1]2025年已发货'!$C:$C,F5025,'[1]2025年已发货'!$G:$G,I5025,'[1]2025年已发货'!$H:$H,J5025))</f>
        <v>15</v>
      </c>
      <c r="I5025" s="39" t="str">
        <f>VLOOKUP(B5025,辅助信息!E:I,3,FALSE)</f>
        <v>（商投建工达州中医药科技园-1工区）达州市通川区达州中医药职业学院犀牛大道北段</v>
      </c>
      <c r="J5025" s="40" t="str">
        <f>VLOOKUP(B5025,辅助信息!E:I,4,FALSE)</f>
        <v>程黄刚</v>
      </c>
      <c r="K5025" s="40">
        <f>VLOOKUP(J5025,辅助信息!H:I,2,FALSE)</f>
        <v>15108211617</v>
      </c>
      <c r="L5025" s="111" t="str">
        <f>VLOOKUP(B5025,辅助信息!E:J,6,FALSE)</f>
        <v>控制炉批号！多了现场不收！,优先安排达钢,提前联系到场规格及数量</v>
      </c>
      <c r="M5025" s="93">
        <v>45957</v>
      </c>
      <c r="O5025" s="64">
        <f ca="1" t="shared" si="238"/>
        <v>0</v>
      </c>
      <c r="P5025" s="64">
        <f ca="1" t="shared" si="239"/>
        <v>14</v>
      </c>
      <c r="Q5025" s="29" t="str">
        <f>VLOOKUP(B5025,辅助信息!E:M,9,FALSE)</f>
        <v>ZTWM-CDGS-XS-2024-0134-商投建工达州中医药科技成果示范园项目</v>
      </c>
      <c r="R5025" s="29" t="str">
        <f>_xlfn._xlws.FILTER(辅助信息!D:D,辅助信息!E:E=B5025)</f>
        <v>商投建工达州中医药科技园</v>
      </c>
    </row>
    <row r="5026" hidden="1" spans="2:18">
      <c r="B5026" s="137" t="s">
        <v>47</v>
      </c>
      <c r="C5026" s="72">
        <v>45961</v>
      </c>
      <c r="D5026" s="40" t="str">
        <f>VLOOKUP(B5026,辅助信息!E:K,7,FALSE)</f>
        <v>JWDDCD2025052800131</v>
      </c>
      <c r="E5026" s="40" t="str">
        <f>VLOOKUP(F5026,辅助信息!A:B,2,FALSE)</f>
        <v>盘螺</v>
      </c>
      <c r="F5026" s="40" t="s">
        <v>41</v>
      </c>
      <c r="G5026" s="36">
        <v>15</v>
      </c>
      <c r="H5026" s="136">
        <f>IF(SUMIFS('[1]2025年已发货'!$E:$E,'[1]2025年已发货'!$F:$F,C5026,'[1]2025年已发货'!$C:$C,F5026,'[1]2025年已发货'!$G:$G,I5026,'[1]2025年已发货'!$H:$H,J5026)=0,"未发货",SUMIFS('[1]2025年已发货'!$E:$E,'[1]2025年已发货'!$F:$F,C5026,'[1]2025年已发货'!$C:$C,F5026,'[1]2025年已发货'!$G:$G,I5026,'[1]2025年已发货'!$H:$H,J5026))</f>
        <v>15</v>
      </c>
      <c r="I5026" s="39" t="str">
        <f>VLOOKUP(B5026,辅助信息!E:I,3,FALSE)</f>
        <v>（商投建工达州中医药科技园-1工区）达州市通川区达州中医药职业学院犀牛大道北段</v>
      </c>
      <c r="J5026" s="40" t="str">
        <f>VLOOKUP(B5026,辅助信息!E:I,4,FALSE)</f>
        <v>程黄刚</v>
      </c>
      <c r="K5026" s="40">
        <f>VLOOKUP(J5026,辅助信息!H:I,2,FALSE)</f>
        <v>15108211617</v>
      </c>
      <c r="L5026" s="111" t="str">
        <f>VLOOKUP(B5026,辅助信息!E:J,6,FALSE)</f>
        <v>控制炉批号！多了现场不收！,优先安排达钢,提前联系到场规格及数量</v>
      </c>
      <c r="M5026" s="93">
        <v>45957</v>
      </c>
      <c r="O5026" s="64">
        <f ca="1" t="shared" si="238"/>
        <v>0</v>
      </c>
      <c r="P5026" s="64">
        <f ca="1" t="shared" si="239"/>
        <v>14</v>
      </c>
      <c r="Q5026" s="29" t="str">
        <f>VLOOKUP(B5026,辅助信息!E:M,9,FALSE)</f>
        <v>ZTWM-CDGS-XS-2024-0134-商投建工达州中医药科技成果示范园项目</v>
      </c>
      <c r="R5026" s="29" t="str">
        <f>_xlfn._xlws.FILTER(辅助信息!D:D,辅助信息!E:E=B5026)</f>
        <v>商投建工达州中医药科技园</v>
      </c>
    </row>
    <row r="5027" hidden="1" spans="2:18">
      <c r="B5027" s="137" t="s">
        <v>47</v>
      </c>
      <c r="C5027" s="72">
        <v>45961</v>
      </c>
      <c r="D5027" s="40" t="str">
        <f>VLOOKUP(B5027,辅助信息!E:K,7,FALSE)</f>
        <v>JWDDCD2025052800131</v>
      </c>
      <c r="E5027" s="40" t="str">
        <f>VLOOKUP(F5027,辅助信息!A:B,2,FALSE)</f>
        <v>螺纹钢</v>
      </c>
      <c r="F5027" s="40" t="s">
        <v>33</v>
      </c>
      <c r="G5027" s="36">
        <v>6</v>
      </c>
      <c r="H5027" s="136">
        <f>IF(SUMIFS('[1]2025年已发货'!$E:$E,'[1]2025年已发货'!$F:$F,C5027,'[1]2025年已发货'!$C:$C,F5027,'[1]2025年已发货'!$G:$G,I5027,'[1]2025年已发货'!$H:$H,J5027)=0,"未发货",SUMIFS('[1]2025年已发货'!$E:$E,'[1]2025年已发货'!$F:$F,C5027,'[1]2025年已发货'!$C:$C,F5027,'[1]2025年已发货'!$G:$G,I5027,'[1]2025年已发货'!$H:$H,J5027))</f>
        <v>6</v>
      </c>
      <c r="I5027" s="39" t="str">
        <f>VLOOKUP(B5027,辅助信息!E:I,3,FALSE)</f>
        <v>（商投建工达州中医药科技园-1工区）达州市通川区达州中医药职业学院犀牛大道北段</v>
      </c>
      <c r="J5027" s="40" t="str">
        <f>VLOOKUP(B5027,辅助信息!E:I,4,FALSE)</f>
        <v>程黄刚</v>
      </c>
      <c r="K5027" s="40">
        <f>VLOOKUP(J5027,辅助信息!H:I,2,FALSE)</f>
        <v>15108211617</v>
      </c>
      <c r="L5027" s="111" t="str">
        <f>VLOOKUP(B5027,辅助信息!E:J,6,FALSE)</f>
        <v>控制炉批号！多了现场不收！,优先安排达钢,提前联系到场规格及数量</v>
      </c>
      <c r="M5027" s="93">
        <v>45957</v>
      </c>
      <c r="O5027" s="64">
        <f ca="1" t="shared" si="238"/>
        <v>0</v>
      </c>
      <c r="P5027" s="64">
        <f ca="1" t="shared" si="239"/>
        <v>14</v>
      </c>
      <c r="Q5027" s="29" t="str">
        <f>VLOOKUP(B5027,辅助信息!E:M,9,FALSE)</f>
        <v>ZTWM-CDGS-XS-2024-0134-商投建工达州中医药科技成果示范园项目</v>
      </c>
      <c r="R5027" s="29" t="str">
        <f>_xlfn._xlws.FILTER(辅助信息!D:D,辅助信息!E:E=B5027)</f>
        <v>商投建工达州中医药科技园</v>
      </c>
    </row>
    <row r="5028" hidden="1" spans="2:18">
      <c r="B5028" s="137" t="s">
        <v>47</v>
      </c>
      <c r="C5028" s="72">
        <v>45957</v>
      </c>
      <c r="D5028" s="40" t="str">
        <f>VLOOKUP(B5028,辅助信息!E:K,7,FALSE)</f>
        <v>JWDDCD2025052800131</v>
      </c>
      <c r="E5028" s="40" t="str">
        <f>VLOOKUP(F5028,辅助信息!A:B,2,FALSE)</f>
        <v>螺纹钢</v>
      </c>
      <c r="F5028" s="40" t="s">
        <v>66</v>
      </c>
      <c r="G5028" s="36">
        <v>6</v>
      </c>
      <c r="H5028" s="136">
        <f>IF(SUMIFS('[1]2025年已发货'!$E:$E,'[1]2025年已发货'!$F:$F,C5028,'[1]2025年已发货'!$C:$C,F5028,'[1]2025年已发货'!$G:$G,I5028,'[1]2025年已发货'!$H:$H,J5028)=0,"未发货",SUMIFS('[1]2025年已发货'!$E:$E,'[1]2025年已发货'!$F:$F,C5028,'[1]2025年已发货'!$C:$C,F5028,'[1]2025年已发货'!$G:$G,I5028,'[1]2025年已发货'!$H:$H,J5028))</f>
        <v>6</v>
      </c>
      <c r="I5028" s="39" t="str">
        <f>VLOOKUP(B5028,辅助信息!E:I,3,FALSE)</f>
        <v>（商投建工达州中医药科技园-1工区）达州市通川区达州中医药职业学院犀牛大道北段</v>
      </c>
      <c r="J5028" s="40" t="str">
        <f>VLOOKUP(B5028,辅助信息!E:I,4,FALSE)</f>
        <v>程黄刚</v>
      </c>
      <c r="K5028" s="40">
        <f>VLOOKUP(J5028,辅助信息!H:I,2,FALSE)</f>
        <v>15108211617</v>
      </c>
      <c r="L5028" s="111" t="str">
        <f>VLOOKUP(B5028,辅助信息!E:J,6,FALSE)</f>
        <v>控制炉批号！多了现场不收！,优先安排达钢,提前联系到场规格及数量</v>
      </c>
      <c r="M5028" s="93">
        <v>45957</v>
      </c>
      <c r="O5028" s="64">
        <f ca="1" t="shared" ref="O5028:O5091" si="240">IF(OR(M5028="",N5028&lt;&gt;""),"",MAX(M5028-TODAY(),0))</f>
        <v>0</v>
      </c>
      <c r="P5028" s="64">
        <f ca="1" t="shared" ref="P5028:P5091" si="241">IF(M5028="","",IF(N5028&lt;&gt;"",MAX(N5028-M5028,0),IF(TODAY()&gt;M5028,TODAY()-M5028,0)))</f>
        <v>14</v>
      </c>
      <c r="Q5028" s="29" t="str">
        <f>VLOOKUP(B5028,辅助信息!E:M,9,FALSE)</f>
        <v>ZTWM-CDGS-XS-2024-0134-商投建工达州中医药科技成果示范园项目</v>
      </c>
      <c r="R5028" s="29" t="str">
        <f>_xlfn._xlws.FILTER(辅助信息!D:D,辅助信息!E:E=B5028)</f>
        <v>商投建工达州中医药科技园</v>
      </c>
    </row>
    <row r="5029" hidden="1" spans="2:18">
      <c r="B5029" s="137" t="s">
        <v>47</v>
      </c>
      <c r="C5029" s="72">
        <v>45957</v>
      </c>
      <c r="D5029" s="40" t="str">
        <f>VLOOKUP(B5029,辅助信息!E:K,7,FALSE)</f>
        <v>JWDDCD2025052800131</v>
      </c>
      <c r="E5029" s="40" t="str">
        <f>VLOOKUP(F5029,辅助信息!A:B,2,FALSE)</f>
        <v>螺纹钢</v>
      </c>
      <c r="F5029" s="40" t="s">
        <v>45</v>
      </c>
      <c r="G5029" s="36">
        <v>6</v>
      </c>
      <c r="H5029" s="136">
        <f>IF(SUMIFS('[1]2025年已发货'!$E:$E,'[1]2025年已发货'!$F:$F,C5029,'[1]2025年已发货'!$C:$C,F5029,'[1]2025年已发货'!$G:$G,I5029,'[1]2025年已发货'!$H:$H,J5029)=0,"未发货",SUMIFS('[1]2025年已发货'!$E:$E,'[1]2025年已发货'!$F:$F,C5029,'[1]2025年已发货'!$C:$C,F5029,'[1]2025年已发货'!$G:$G,I5029,'[1]2025年已发货'!$H:$H,J5029))</f>
        <v>6</v>
      </c>
      <c r="I5029" s="39" t="str">
        <f>VLOOKUP(B5029,辅助信息!E:I,3,FALSE)</f>
        <v>（商投建工达州中医药科技园-1工区）达州市通川区达州中医药职业学院犀牛大道北段</v>
      </c>
      <c r="J5029" s="40" t="str">
        <f>VLOOKUP(B5029,辅助信息!E:I,4,FALSE)</f>
        <v>程黄刚</v>
      </c>
      <c r="K5029" s="40">
        <f>VLOOKUP(J5029,辅助信息!H:I,2,FALSE)</f>
        <v>15108211617</v>
      </c>
      <c r="L5029" s="111" t="str">
        <f>VLOOKUP(B5029,辅助信息!E:J,6,FALSE)</f>
        <v>控制炉批号！多了现场不收！,优先安排达钢,提前联系到场规格及数量</v>
      </c>
      <c r="M5029" s="93">
        <v>45957</v>
      </c>
      <c r="O5029" s="64">
        <f ca="1" t="shared" si="240"/>
        <v>0</v>
      </c>
      <c r="P5029" s="64">
        <f ca="1" t="shared" si="241"/>
        <v>14</v>
      </c>
      <c r="Q5029" s="29" t="str">
        <f>VLOOKUP(B5029,辅助信息!E:M,9,FALSE)</f>
        <v>ZTWM-CDGS-XS-2024-0134-商投建工达州中医药科技成果示范园项目</v>
      </c>
      <c r="R5029" s="29" t="str">
        <f>_xlfn._xlws.FILTER(辅助信息!D:D,辅助信息!E:E=B5029)</f>
        <v>商投建工达州中医药科技园</v>
      </c>
    </row>
    <row r="5030" hidden="1" spans="2:18">
      <c r="B5030" s="137" t="s">
        <v>47</v>
      </c>
      <c r="C5030" s="72">
        <v>45957</v>
      </c>
      <c r="D5030" s="40" t="str">
        <f>VLOOKUP(B5030,辅助信息!E:K,7,FALSE)</f>
        <v>JWDDCD2025052800131</v>
      </c>
      <c r="E5030" s="40" t="str">
        <f>VLOOKUP(F5030,辅助信息!A:B,2,FALSE)</f>
        <v>螺纹钢</v>
      </c>
      <c r="F5030" s="40" t="s">
        <v>21</v>
      </c>
      <c r="G5030" s="36">
        <v>6</v>
      </c>
      <c r="H5030" s="136">
        <f>IF(SUMIFS('[1]2025年已发货'!$E:$E,'[1]2025年已发货'!$F:$F,C5030,'[1]2025年已发货'!$C:$C,F5030,'[1]2025年已发货'!$G:$G,I5030,'[1]2025年已发货'!$H:$H,J5030)=0,"未发货",SUMIFS('[1]2025年已发货'!$E:$E,'[1]2025年已发货'!$F:$F,C5030,'[1]2025年已发货'!$C:$C,F5030,'[1]2025年已发货'!$G:$G,I5030,'[1]2025年已发货'!$H:$H,J5030))</f>
        <v>6</v>
      </c>
      <c r="I5030" s="39" t="str">
        <f>VLOOKUP(B5030,辅助信息!E:I,3,FALSE)</f>
        <v>（商投建工达州中医药科技园-1工区）达州市通川区达州中医药职业学院犀牛大道北段</v>
      </c>
      <c r="J5030" s="40" t="str">
        <f>VLOOKUP(B5030,辅助信息!E:I,4,FALSE)</f>
        <v>程黄刚</v>
      </c>
      <c r="K5030" s="40">
        <f>VLOOKUP(J5030,辅助信息!H:I,2,FALSE)</f>
        <v>15108211617</v>
      </c>
      <c r="L5030" s="111" t="str">
        <f>VLOOKUP(B5030,辅助信息!E:J,6,FALSE)</f>
        <v>控制炉批号！多了现场不收！,优先安排达钢,提前联系到场规格及数量</v>
      </c>
      <c r="M5030" s="93">
        <v>45957</v>
      </c>
      <c r="O5030" s="64">
        <f ca="1" t="shared" si="240"/>
        <v>0</v>
      </c>
      <c r="P5030" s="64">
        <f ca="1" t="shared" si="241"/>
        <v>14</v>
      </c>
      <c r="Q5030" s="29" t="str">
        <f>VLOOKUP(B5030,辅助信息!E:M,9,FALSE)</f>
        <v>ZTWM-CDGS-XS-2024-0134-商投建工达州中医药科技成果示范园项目</v>
      </c>
      <c r="R5030" s="29" t="str">
        <f>_xlfn._xlws.FILTER(辅助信息!D:D,辅助信息!E:E=B5030)</f>
        <v>商投建工达州中医药科技园</v>
      </c>
    </row>
    <row r="5031" hidden="1" spans="2:18">
      <c r="B5031" s="137" t="s">
        <v>47</v>
      </c>
      <c r="C5031" s="72">
        <v>45957</v>
      </c>
      <c r="D5031" s="40" t="str">
        <f>VLOOKUP(B5031,辅助信息!E:K,7,FALSE)</f>
        <v>JWDDCD2025052800131</v>
      </c>
      <c r="E5031" s="40" t="str">
        <f>VLOOKUP(F5031,辅助信息!A:B,2,FALSE)</f>
        <v>螺纹钢</v>
      </c>
      <c r="F5031" s="40" t="s">
        <v>58</v>
      </c>
      <c r="G5031" s="36">
        <v>9</v>
      </c>
      <c r="H5031" s="136">
        <f>IF(SUMIFS('[1]2025年已发货'!$E:$E,'[1]2025年已发货'!$F:$F,C5031,'[1]2025年已发货'!$C:$C,F5031,'[1]2025年已发货'!$G:$G,I5031,'[1]2025年已发货'!$H:$H,J5031)=0,"未发货",SUMIFS('[1]2025年已发货'!$E:$E,'[1]2025年已发货'!$F:$F,C5031,'[1]2025年已发货'!$C:$C,F5031,'[1]2025年已发货'!$G:$G,I5031,'[1]2025年已发货'!$H:$H,J5031))</f>
        <v>9</v>
      </c>
      <c r="I5031" s="39" t="str">
        <f>VLOOKUP(B5031,辅助信息!E:I,3,FALSE)</f>
        <v>（商投建工达州中医药科技园-1工区）达州市通川区达州中医药职业学院犀牛大道北段</v>
      </c>
      <c r="J5031" s="40" t="str">
        <f>VLOOKUP(B5031,辅助信息!E:I,4,FALSE)</f>
        <v>程黄刚</v>
      </c>
      <c r="K5031" s="40">
        <f>VLOOKUP(J5031,辅助信息!H:I,2,FALSE)</f>
        <v>15108211617</v>
      </c>
      <c r="L5031" s="111" t="str">
        <f>VLOOKUP(B5031,辅助信息!E:J,6,FALSE)</f>
        <v>控制炉批号！多了现场不收！,优先安排达钢,提前联系到场规格及数量</v>
      </c>
      <c r="M5031" s="93">
        <v>45957</v>
      </c>
      <c r="O5031" s="64">
        <f ca="1" t="shared" si="240"/>
        <v>0</v>
      </c>
      <c r="P5031" s="64">
        <f ca="1" t="shared" si="241"/>
        <v>14</v>
      </c>
      <c r="Q5031" s="29" t="str">
        <f>VLOOKUP(B5031,辅助信息!E:M,9,FALSE)</f>
        <v>ZTWM-CDGS-XS-2024-0134-商投建工达州中医药科技成果示范园项目</v>
      </c>
      <c r="R5031" s="29" t="str">
        <f>_xlfn._xlws.FILTER(辅助信息!D:D,辅助信息!E:E=B5031)</f>
        <v>商投建工达州中医药科技园</v>
      </c>
    </row>
    <row r="5032" hidden="1" spans="2:18">
      <c r="B5032" s="137" t="s">
        <v>47</v>
      </c>
      <c r="C5032" s="72">
        <v>45957</v>
      </c>
      <c r="D5032" s="40" t="str">
        <f>VLOOKUP(B5032,辅助信息!E:K,7,FALSE)</f>
        <v>JWDDCD2025052800131</v>
      </c>
      <c r="E5032" s="40" t="str">
        <f>VLOOKUP(F5032,辅助信息!A:B,2,FALSE)</f>
        <v>螺纹钢</v>
      </c>
      <c r="F5032" s="40" t="s">
        <v>46</v>
      </c>
      <c r="G5032" s="36">
        <v>9</v>
      </c>
      <c r="H5032" s="136">
        <f>IF(SUMIFS('[1]2025年已发货'!$E:$E,'[1]2025年已发货'!$F:$F,C5032,'[1]2025年已发货'!$C:$C,F5032,'[1]2025年已发货'!$G:$G,I5032,'[1]2025年已发货'!$H:$H,J5032)=0,"未发货",SUMIFS('[1]2025年已发货'!$E:$E,'[1]2025年已发货'!$F:$F,C5032,'[1]2025年已发货'!$C:$C,F5032,'[1]2025年已发货'!$G:$G,I5032,'[1]2025年已发货'!$H:$H,J5032))</f>
        <v>9</v>
      </c>
      <c r="I5032" s="39" t="str">
        <f>VLOOKUP(B5032,辅助信息!E:I,3,FALSE)</f>
        <v>（商投建工达州中医药科技园-1工区）达州市通川区达州中医药职业学院犀牛大道北段</v>
      </c>
      <c r="J5032" s="40" t="str">
        <f>VLOOKUP(B5032,辅助信息!E:I,4,FALSE)</f>
        <v>程黄刚</v>
      </c>
      <c r="K5032" s="40">
        <f>VLOOKUP(J5032,辅助信息!H:I,2,FALSE)</f>
        <v>15108211617</v>
      </c>
      <c r="L5032" s="111" t="str">
        <f>VLOOKUP(B5032,辅助信息!E:J,6,FALSE)</f>
        <v>控制炉批号！多了现场不收！,优先安排达钢,提前联系到场规格及数量</v>
      </c>
      <c r="M5032" s="93">
        <v>45957</v>
      </c>
      <c r="O5032" s="64">
        <f ca="1" t="shared" si="240"/>
        <v>0</v>
      </c>
      <c r="P5032" s="64">
        <f ca="1" t="shared" si="241"/>
        <v>14</v>
      </c>
      <c r="Q5032" s="29" t="str">
        <f>VLOOKUP(B5032,辅助信息!E:M,9,FALSE)</f>
        <v>ZTWM-CDGS-XS-2024-0134-商投建工达州中医药科技成果示范园项目</v>
      </c>
      <c r="R5032" s="29" t="str">
        <f>_xlfn._xlws.FILTER(辅助信息!D:D,辅助信息!E:E=B5032)</f>
        <v>商投建工达州中医药科技园</v>
      </c>
    </row>
    <row r="5033" hidden="1" spans="1:18">
      <c r="A5033" s="73" t="s">
        <v>100</v>
      </c>
      <c r="B5033" s="137" t="s">
        <v>167</v>
      </c>
      <c r="C5033" s="72">
        <v>45957</v>
      </c>
      <c r="D5033" s="40" t="str">
        <f>VLOOKUP(B5033,辅助信息!E:K,7,FALSE)</f>
        <v>JWDDCD2025102100473</v>
      </c>
      <c r="E5033" s="40" t="str">
        <f>VLOOKUP(F5033,辅助信息!A:B,2,FALSE)</f>
        <v>螺纹钢</v>
      </c>
      <c r="F5033" s="40" t="s">
        <v>27</v>
      </c>
      <c r="G5033" s="36">
        <v>15</v>
      </c>
      <c r="H5033" s="136">
        <v>15</v>
      </c>
      <c r="I5033" s="39" t="str">
        <f>VLOOKUP(B5033,辅助信息!E:I,3,FALSE)</f>
        <v>(五冶建设扩建艺体中学二期工程)四川省成都市双流区光荣路成都艺体中学南200米</v>
      </c>
      <c r="J5033" s="40" t="str">
        <f>VLOOKUP(B5033,辅助信息!E:I,4,FALSE)</f>
        <v>谢序强</v>
      </c>
      <c r="K5033" s="40">
        <f>VLOOKUP(J5033,辅助信息!H:I,2,FALSE)</f>
        <v>13458588232</v>
      </c>
      <c r="L5033" s="111" t="str">
        <f>VLOOKUP(B5033,辅助信息!E:J,6,FALSE)</f>
        <v>联系实际收货人（谢序强13458588232）五冶建设送货单,一式6份材质书,锈货不收，项目名称：扩建艺体中学二期工程，装货前联系收货人核实到场规格,没提前告知进场规格现场不给予接收</v>
      </c>
      <c r="M5033" s="93">
        <v>45957</v>
      </c>
      <c r="O5033" s="64">
        <f ca="1" t="shared" si="240"/>
        <v>0</v>
      </c>
      <c r="P5033" s="64">
        <f ca="1" t="shared" si="241"/>
        <v>14</v>
      </c>
      <c r="Q5033" s="29" t="str">
        <f>VLOOKUP(B5033,辅助信息!E:M,9,FALSE)</f>
        <v>ZTWM-CDGS-XS-2025-0073-五冶天府-成都怡心湖片区及龙泉驿医院等项目</v>
      </c>
      <c r="R5033" s="29" t="str">
        <f>_xlfn._xlws.FILTER(辅助信息!D:D,辅助信息!E:E=B5033)</f>
        <v>五冶建设扩建艺体中学二期工程</v>
      </c>
    </row>
    <row r="5034" hidden="1" spans="1:18">
      <c r="A5034" s="73"/>
      <c r="B5034" s="137" t="s">
        <v>167</v>
      </c>
      <c r="C5034" s="72">
        <v>45957</v>
      </c>
      <c r="D5034" s="40" t="str">
        <f>VLOOKUP(B5034,辅助信息!E:K,7,FALSE)</f>
        <v>JWDDCD2025102100473</v>
      </c>
      <c r="E5034" s="40" t="str">
        <f>VLOOKUP(F5034,辅助信息!A:B,2,FALSE)</f>
        <v>螺纹钢</v>
      </c>
      <c r="F5034" s="40" t="s">
        <v>82</v>
      </c>
      <c r="G5034" s="36">
        <v>10</v>
      </c>
      <c r="H5034" s="136">
        <v>10</v>
      </c>
      <c r="I5034" s="39" t="str">
        <f>VLOOKUP(B5034,辅助信息!E:I,3,FALSE)</f>
        <v>(五冶建设扩建艺体中学二期工程)四川省成都市双流区光荣路成都艺体中学南200米</v>
      </c>
      <c r="J5034" s="40" t="str">
        <f>VLOOKUP(B5034,辅助信息!E:I,4,FALSE)</f>
        <v>谢序强</v>
      </c>
      <c r="K5034" s="40">
        <f>VLOOKUP(J5034,辅助信息!H:I,2,FALSE)</f>
        <v>13458588232</v>
      </c>
      <c r="L5034" s="111" t="str">
        <f>VLOOKUP(B5034,辅助信息!E:J,6,FALSE)</f>
        <v>联系实际收货人（谢序强13458588232）五冶建设送货单,一式6份材质书,锈货不收，项目名称：扩建艺体中学二期工程，装货前联系收货人核实到场规格,没提前告知进场规格现场不给予接收</v>
      </c>
      <c r="M5034" s="93">
        <v>45957</v>
      </c>
      <c r="O5034" s="64">
        <f ca="1" t="shared" si="240"/>
        <v>0</v>
      </c>
      <c r="P5034" s="64">
        <f ca="1" t="shared" si="241"/>
        <v>14</v>
      </c>
      <c r="Q5034" s="29" t="str">
        <f>VLOOKUP(B5034,辅助信息!E:M,9,FALSE)</f>
        <v>ZTWM-CDGS-XS-2025-0073-五冶天府-成都怡心湖片区及龙泉驿医院等项目</v>
      </c>
      <c r="R5034" s="29" t="str">
        <f>_xlfn._xlws.FILTER(辅助信息!D:D,辅助信息!E:E=B5034)</f>
        <v>五冶建设扩建艺体中学二期工程</v>
      </c>
    </row>
    <row r="5035" hidden="1" spans="1:18">
      <c r="A5035" s="73"/>
      <c r="B5035" s="137" t="s">
        <v>167</v>
      </c>
      <c r="C5035" s="72">
        <v>45957</v>
      </c>
      <c r="D5035" s="40" t="str">
        <f>VLOOKUP(B5035,辅助信息!E:K,7,FALSE)</f>
        <v>JWDDCD2025102100473</v>
      </c>
      <c r="E5035" s="40" t="str">
        <f>VLOOKUP(F5035,辅助信息!A:B,2,FALSE)</f>
        <v>螺纹钢</v>
      </c>
      <c r="F5035" s="40" t="s">
        <v>22</v>
      </c>
      <c r="G5035" s="36">
        <v>10</v>
      </c>
      <c r="H5035" s="136">
        <v>10</v>
      </c>
      <c r="I5035" s="39" t="str">
        <f>VLOOKUP(B5035,辅助信息!E:I,3,FALSE)</f>
        <v>(五冶建设扩建艺体中学二期工程)四川省成都市双流区光荣路成都艺体中学南200米</v>
      </c>
      <c r="J5035" s="40" t="str">
        <f>VLOOKUP(B5035,辅助信息!E:I,4,FALSE)</f>
        <v>谢序强</v>
      </c>
      <c r="K5035" s="40">
        <f>VLOOKUP(J5035,辅助信息!H:I,2,FALSE)</f>
        <v>13458588232</v>
      </c>
      <c r="L5035" s="111" t="str">
        <f>VLOOKUP(B5035,辅助信息!E:J,6,FALSE)</f>
        <v>联系实际收货人（谢序强13458588232）五冶建设送货单,一式6份材质书,锈货不收，项目名称：扩建艺体中学二期工程，装货前联系收货人核实到场规格,没提前告知进场规格现场不给予接收</v>
      </c>
      <c r="M5035" s="93">
        <v>45957</v>
      </c>
      <c r="O5035" s="64">
        <f ca="1" t="shared" si="240"/>
        <v>0</v>
      </c>
      <c r="P5035" s="64">
        <f ca="1" t="shared" si="241"/>
        <v>14</v>
      </c>
      <c r="Q5035" s="29" t="str">
        <f>VLOOKUP(B5035,辅助信息!E:M,9,FALSE)</f>
        <v>ZTWM-CDGS-XS-2025-0073-五冶天府-成都怡心湖片区及龙泉驿医院等项目</v>
      </c>
      <c r="R5035" s="29" t="str">
        <f>_xlfn._xlws.FILTER(辅助信息!D:D,辅助信息!E:E=B5035)</f>
        <v>五冶建设扩建艺体中学二期工程</v>
      </c>
    </row>
    <row r="5036" hidden="1" spans="2:18">
      <c r="B5036" s="137" t="s">
        <v>194</v>
      </c>
      <c r="C5036" s="72">
        <v>45958</v>
      </c>
      <c r="D5036" s="40" t="str">
        <f>VLOOKUP(B5036,辅助信息!E:K,7,FALSE)</f>
        <v>JWDD2025071500089</v>
      </c>
      <c r="E5036" s="40" t="str">
        <f>VLOOKUP(F5036,辅助信息!A:B,2,FALSE)</f>
        <v>盘螺</v>
      </c>
      <c r="F5036" s="40" t="s">
        <v>40</v>
      </c>
      <c r="G5036" s="36">
        <v>35</v>
      </c>
      <c r="H5036" s="136">
        <f>IF(SUMIFS('[1]2025年已发货'!$E:$E,'[1]2025年已发货'!$F:$F,C5036,'[1]2025年已发货'!$C:$C,F5036,'[1]2025年已发货'!$G:$G,I5036,'[1]2025年已发货'!$H:$H,J5036)=0,"未发货",SUMIFS('[1]2025年已发货'!$E:$E,'[1]2025年已发货'!$F:$F,C5036,'[1]2025年已发货'!$C:$C,F5036,'[1]2025年已发货'!$G:$G,I5036,'[1]2025年已发货'!$H:$H,J5036))</f>
        <v>35</v>
      </c>
      <c r="I5036" s="39" t="str">
        <f>VLOOKUP(B5036,辅助信息!E:I,3,FALSE)</f>
        <v>(宜宾兴港三江新区长江工业园保障性租赁住房建设项目-土建)四川省宜宾市翠屏区永善路南段宜宾市三江新区长江工业园区</v>
      </c>
      <c r="J5036" s="40" t="str">
        <f>VLOOKUP(B5036,辅助信息!E:I,4,FALSE)</f>
        <v>赵元虎</v>
      </c>
      <c r="K5036" s="40">
        <f>VLOOKUP(J5036,辅助信息!H:I,2,FALSE)</f>
        <v>13684167136</v>
      </c>
      <c r="L5036" s="111" t="str">
        <f>VLOOKUP(B5036,辅助信息!E:J,6,FALSE)</f>
        <v>现场要求调度统一联系指定收货人，不单独发司机位置。锈货不收，装货前联系收货人核实到场规格,没提前告知进场规格现场不给予接收</v>
      </c>
      <c r="M5036" s="93">
        <v>45957</v>
      </c>
      <c r="O5036" s="64">
        <f ca="1" t="shared" si="240"/>
        <v>0</v>
      </c>
      <c r="P5036" s="64">
        <f ca="1" t="shared" si="241"/>
        <v>14</v>
      </c>
      <c r="Q5036" s="29" t="str">
        <f>VLOOKUP(B5036,辅助信息!E:M,9,FALSE)</f>
        <v>ZTWM-CDYXGS-XS-2025-0014-宜宾兴港建材-三江新区长江工业园片区保障性租赁住房建设项目</v>
      </c>
      <c r="R5036" s="29" t="str">
        <f>_xlfn._xlws.FILTER(辅助信息!D:D,辅助信息!E:E=B5036)</f>
        <v>宜宾兴港三江新区长江工业园建设项目</v>
      </c>
    </row>
    <row r="5037" hidden="1" spans="2:18">
      <c r="B5037" s="137" t="s">
        <v>194</v>
      </c>
      <c r="C5037" s="72">
        <v>45958</v>
      </c>
      <c r="D5037" s="40" t="str">
        <f>VLOOKUP(B5037,辅助信息!E:K,7,FALSE)</f>
        <v>JWDD2025071500089</v>
      </c>
      <c r="E5037" s="40" t="str">
        <f>VLOOKUP(F5037,辅助信息!A:B,2,FALSE)</f>
        <v>螺纹钢</v>
      </c>
      <c r="F5037" s="40" t="s">
        <v>27</v>
      </c>
      <c r="G5037" s="36">
        <v>10</v>
      </c>
      <c r="H5037" s="136">
        <f>IF(SUMIFS('[1]2025年已发货'!$E:$E,'[1]2025年已发货'!$F:$F,C5037,'[1]2025年已发货'!$C:$C,F5037,'[1]2025年已发货'!$G:$G,I5037,'[1]2025年已发货'!$H:$H,J5037)=0,"未发货",SUMIFS('[1]2025年已发货'!$E:$E,'[1]2025年已发货'!$F:$F,C5037,'[1]2025年已发货'!$C:$C,F5037,'[1]2025年已发货'!$G:$G,I5037,'[1]2025年已发货'!$H:$H,J5037))</f>
        <v>10</v>
      </c>
      <c r="I5037" s="39" t="str">
        <f>VLOOKUP(B5037,辅助信息!E:I,3,FALSE)</f>
        <v>(宜宾兴港三江新区长江工业园保障性租赁住房建设项目-土建)四川省宜宾市翠屏区永善路南段宜宾市三江新区长江工业园区</v>
      </c>
      <c r="J5037" s="40" t="str">
        <f>VLOOKUP(B5037,辅助信息!E:I,4,FALSE)</f>
        <v>赵元虎</v>
      </c>
      <c r="K5037" s="40">
        <f>VLOOKUP(J5037,辅助信息!H:I,2,FALSE)</f>
        <v>13684167136</v>
      </c>
      <c r="L5037" s="111" t="str">
        <f>VLOOKUP(B5037,辅助信息!E:J,6,FALSE)</f>
        <v>现场要求调度统一联系指定收货人，不单独发司机位置。锈货不收，装货前联系收货人核实到场规格,没提前告知进场规格现场不给予接收</v>
      </c>
      <c r="M5037" s="93">
        <v>45957</v>
      </c>
      <c r="O5037" s="64">
        <f ca="1" t="shared" si="240"/>
        <v>0</v>
      </c>
      <c r="P5037" s="64">
        <f ca="1" t="shared" si="241"/>
        <v>14</v>
      </c>
      <c r="Q5037" s="29" t="str">
        <f>VLOOKUP(B5037,辅助信息!E:M,9,FALSE)</f>
        <v>ZTWM-CDYXGS-XS-2025-0014-宜宾兴港建材-三江新区长江工业园片区保障性租赁住房建设项目</v>
      </c>
      <c r="R5037" s="29" t="str">
        <f>_xlfn._xlws.FILTER(辅助信息!D:D,辅助信息!E:E=B5037)</f>
        <v>宜宾兴港三江新区长江工业园建设项目</v>
      </c>
    </row>
    <row r="5038" hidden="1" spans="2:18">
      <c r="B5038" s="137" t="s">
        <v>194</v>
      </c>
      <c r="C5038" s="72">
        <v>45958</v>
      </c>
      <c r="D5038" s="40" t="str">
        <f>VLOOKUP(B5038,辅助信息!E:K,7,FALSE)</f>
        <v>JWDD2025071500089</v>
      </c>
      <c r="E5038" s="40" t="str">
        <f>VLOOKUP(F5038,辅助信息!A:B,2,FALSE)</f>
        <v>螺纹钢</v>
      </c>
      <c r="F5038" s="40" t="s">
        <v>32</v>
      </c>
      <c r="G5038" s="36">
        <v>35</v>
      </c>
      <c r="H5038" s="136">
        <f>IF(SUMIFS('[1]2025年已发货'!$E:$E,'[1]2025年已发货'!$F:$F,C5038,'[1]2025年已发货'!$C:$C,F5038,'[1]2025年已发货'!$G:$G,I5038,'[1]2025年已发货'!$H:$H,J5038)=0,"未发货",SUMIFS('[1]2025年已发货'!$E:$E,'[1]2025年已发货'!$F:$F,C5038,'[1]2025年已发货'!$C:$C,F5038,'[1]2025年已发货'!$G:$G,I5038,'[1]2025年已发货'!$H:$H,J5038))</f>
        <v>35</v>
      </c>
      <c r="I5038" s="39" t="str">
        <f>VLOOKUP(B5038,辅助信息!E:I,3,FALSE)</f>
        <v>(宜宾兴港三江新区长江工业园保障性租赁住房建设项目-土建)四川省宜宾市翠屏区永善路南段宜宾市三江新区长江工业园区</v>
      </c>
      <c r="J5038" s="40" t="str">
        <f>VLOOKUP(B5038,辅助信息!E:I,4,FALSE)</f>
        <v>赵元虎</v>
      </c>
      <c r="K5038" s="40">
        <f>VLOOKUP(J5038,辅助信息!H:I,2,FALSE)</f>
        <v>13684167136</v>
      </c>
      <c r="L5038" s="111" t="str">
        <f>VLOOKUP(B5038,辅助信息!E:J,6,FALSE)</f>
        <v>现场要求调度统一联系指定收货人，不单独发司机位置。锈货不收，装货前联系收货人核实到场规格,没提前告知进场规格现场不给予接收</v>
      </c>
      <c r="M5038" s="93">
        <v>45957</v>
      </c>
      <c r="O5038" s="64">
        <f ca="1" t="shared" si="240"/>
        <v>0</v>
      </c>
      <c r="P5038" s="64">
        <f ca="1" t="shared" si="241"/>
        <v>14</v>
      </c>
      <c r="Q5038" s="29" t="str">
        <f>VLOOKUP(B5038,辅助信息!E:M,9,FALSE)</f>
        <v>ZTWM-CDYXGS-XS-2025-0014-宜宾兴港建材-三江新区长江工业园片区保障性租赁住房建设项目</v>
      </c>
      <c r="R5038" s="29" t="str">
        <f>_xlfn._xlws.FILTER(辅助信息!D:D,辅助信息!E:E=B5038)</f>
        <v>宜宾兴港三江新区长江工业园建设项目</v>
      </c>
    </row>
    <row r="5039" hidden="1" spans="2:18">
      <c r="B5039" s="137" t="s">
        <v>194</v>
      </c>
      <c r="C5039" s="72">
        <v>45958</v>
      </c>
      <c r="D5039" s="40" t="str">
        <f>VLOOKUP(B5039,辅助信息!E:K,7,FALSE)</f>
        <v>JWDD2025071500089</v>
      </c>
      <c r="E5039" s="40" t="str">
        <f>VLOOKUP(F5039,辅助信息!A:B,2,FALSE)</f>
        <v>螺纹钢</v>
      </c>
      <c r="F5039" s="40" t="s">
        <v>33</v>
      </c>
      <c r="G5039" s="36">
        <v>5</v>
      </c>
      <c r="H5039" s="136">
        <f>IF(SUMIFS('[1]2025年已发货'!$E:$E,'[1]2025年已发货'!$F:$F,C5039,'[1]2025年已发货'!$C:$C,F5039,'[1]2025年已发货'!$G:$G,I5039,'[1]2025年已发货'!$H:$H,J5039)=0,"未发货",SUMIFS('[1]2025年已发货'!$E:$E,'[1]2025年已发货'!$F:$F,C5039,'[1]2025年已发货'!$C:$C,F5039,'[1]2025年已发货'!$G:$G,I5039,'[1]2025年已发货'!$H:$H,J5039))</f>
        <v>5</v>
      </c>
      <c r="I5039" s="39" t="str">
        <f>VLOOKUP(B5039,辅助信息!E:I,3,FALSE)</f>
        <v>(宜宾兴港三江新区长江工业园保障性租赁住房建设项目-土建)四川省宜宾市翠屏区永善路南段宜宾市三江新区长江工业园区</v>
      </c>
      <c r="J5039" s="40" t="str">
        <f>VLOOKUP(B5039,辅助信息!E:I,4,FALSE)</f>
        <v>赵元虎</v>
      </c>
      <c r="K5039" s="40">
        <f>VLOOKUP(J5039,辅助信息!H:I,2,FALSE)</f>
        <v>13684167136</v>
      </c>
      <c r="L5039" s="111" t="str">
        <f>VLOOKUP(B5039,辅助信息!E:J,6,FALSE)</f>
        <v>现场要求调度统一联系指定收货人，不单独发司机位置。锈货不收，装货前联系收货人核实到场规格,没提前告知进场规格现场不给予接收</v>
      </c>
      <c r="M5039" s="93">
        <v>45957</v>
      </c>
      <c r="O5039" s="64">
        <f ca="1" t="shared" si="240"/>
        <v>0</v>
      </c>
      <c r="P5039" s="64">
        <f ca="1" t="shared" si="241"/>
        <v>14</v>
      </c>
      <c r="Q5039" s="29" t="str">
        <f>VLOOKUP(B5039,辅助信息!E:M,9,FALSE)</f>
        <v>ZTWM-CDYXGS-XS-2025-0014-宜宾兴港建材-三江新区长江工业园片区保障性租赁住房建设项目</v>
      </c>
      <c r="R5039" s="29" t="str">
        <f>_xlfn._xlws.FILTER(辅助信息!D:D,辅助信息!E:E=B5039)</f>
        <v>宜宾兴港三江新区长江工业园建设项目</v>
      </c>
    </row>
    <row r="5040" hidden="1" spans="2:18">
      <c r="B5040" s="137" t="s">
        <v>194</v>
      </c>
      <c r="C5040" s="72">
        <v>45958</v>
      </c>
      <c r="D5040" s="40" t="str">
        <f>VLOOKUP(B5040,辅助信息!E:K,7,FALSE)</f>
        <v>JWDD2025071500089</v>
      </c>
      <c r="E5040" s="40" t="str">
        <f>VLOOKUP(F5040,辅助信息!A:B,2,FALSE)</f>
        <v>螺纹钢</v>
      </c>
      <c r="F5040" s="40" t="s">
        <v>28</v>
      </c>
      <c r="G5040" s="36">
        <v>10</v>
      </c>
      <c r="H5040" s="136">
        <f>IF(SUMIFS('[1]2025年已发货'!$E:$E,'[1]2025年已发货'!$F:$F,C5040,'[1]2025年已发货'!$C:$C,F5040,'[1]2025年已发货'!$G:$G,I5040,'[1]2025年已发货'!$H:$H,J5040)=0,"未发货",SUMIFS('[1]2025年已发货'!$E:$E,'[1]2025年已发货'!$F:$F,C5040,'[1]2025年已发货'!$C:$C,F5040,'[1]2025年已发货'!$G:$G,I5040,'[1]2025年已发货'!$H:$H,J5040))</f>
        <v>10</v>
      </c>
      <c r="I5040" s="39" t="str">
        <f>VLOOKUP(B5040,辅助信息!E:I,3,FALSE)</f>
        <v>(宜宾兴港三江新区长江工业园保障性租赁住房建设项目-土建)四川省宜宾市翠屏区永善路南段宜宾市三江新区长江工业园区</v>
      </c>
      <c r="J5040" s="40" t="str">
        <f>VLOOKUP(B5040,辅助信息!E:I,4,FALSE)</f>
        <v>赵元虎</v>
      </c>
      <c r="K5040" s="40">
        <f>VLOOKUP(J5040,辅助信息!H:I,2,FALSE)</f>
        <v>13684167136</v>
      </c>
      <c r="L5040" s="111" t="str">
        <f>VLOOKUP(B5040,辅助信息!E:J,6,FALSE)</f>
        <v>现场要求调度统一联系指定收货人，不单独发司机位置。锈货不收，装货前联系收货人核实到场规格,没提前告知进场规格现场不给予接收</v>
      </c>
      <c r="M5040" s="93">
        <v>45957</v>
      </c>
      <c r="O5040" s="64">
        <f ca="1" t="shared" si="240"/>
        <v>0</v>
      </c>
      <c r="P5040" s="64">
        <f ca="1" t="shared" si="241"/>
        <v>14</v>
      </c>
      <c r="Q5040" s="29" t="str">
        <f>VLOOKUP(B5040,辅助信息!E:M,9,FALSE)</f>
        <v>ZTWM-CDYXGS-XS-2025-0014-宜宾兴港建材-三江新区长江工业园片区保障性租赁住房建设项目</v>
      </c>
      <c r="R5040" s="29" t="str">
        <f>_xlfn._xlws.FILTER(辅助信息!D:D,辅助信息!E:E=B5040)</f>
        <v>宜宾兴港三江新区长江工业园建设项目</v>
      </c>
    </row>
    <row r="5041" hidden="1" spans="2:18">
      <c r="B5041" s="137" t="s">
        <v>194</v>
      </c>
      <c r="C5041" s="72">
        <v>45958</v>
      </c>
      <c r="D5041" s="40" t="str">
        <f>VLOOKUP(B5041,辅助信息!E:K,7,FALSE)</f>
        <v>JWDD2025071500089</v>
      </c>
      <c r="E5041" s="40" t="str">
        <f>VLOOKUP(F5041,辅助信息!A:B,2,FALSE)</f>
        <v>螺纹钢</v>
      </c>
      <c r="F5041" s="40" t="s">
        <v>18</v>
      </c>
      <c r="G5041" s="36">
        <v>10</v>
      </c>
      <c r="H5041" s="136">
        <f>IF(SUMIFS('[1]2025年已发货'!$E:$E,'[1]2025年已发货'!$F:$F,C5041,'[1]2025年已发货'!$C:$C,F5041,'[1]2025年已发货'!$G:$G,I5041,'[1]2025年已发货'!$H:$H,J5041)=0,"未发货",SUMIFS('[1]2025年已发货'!$E:$E,'[1]2025年已发货'!$F:$F,C5041,'[1]2025年已发货'!$C:$C,F5041,'[1]2025年已发货'!$G:$G,I5041,'[1]2025年已发货'!$H:$H,J5041))</f>
        <v>10</v>
      </c>
      <c r="I5041" s="39" t="str">
        <f>VLOOKUP(B5041,辅助信息!E:I,3,FALSE)</f>
        <v>(宜宾兴港三江新区长江工业园保障性租赁住房建设项目-土建)四川省宜宾市翠屏区永善路南段宜宾市三江新区长江工业园区</v>
      </c>
      <c r="J5041" s="40" t="str">
        <f>VLOOKUP(B5041,辅助信息!E:I,4,FALSE)</f>
        <v>赵元虎</v>
      </c>
      <c r="K5041" s="40">
        <f>VLOOKUP(J5041,辅助信息!H:I,2,FALSE)</f>
        <v>13684167136</v>
      </c>
      <c r="L5041" s="111" t="str">
        <f>VLOOKUP(B5041,辅助信息!E:J,6,FALSE)</f>
        <v>现场要求调度统一联系指定收货人，不单独发司机位置。锈货不收，装货前联系收货人核实到场规格,没提前告知进场规格现场不给予接收</v>
      </c>
      <c r="M5041" s="93">
        <v>45957</v>
      </c>
      <c r="O5041" s="64">
        <f ca="1" t="shared" si="240"/>
        <v>0</v>
      </c>
      <c r="P5041" s="64">
        <f ca="1" t="shared" si="241"/>
        <v>14</v>
      </c>
      <c r="Q5041" s="29" t="str">
        <f>VLOOKUP(B5041,辅助信息!E:M,9,FALSE)</f>
        <v>ZTWM-CDYXGS-XS-2025-0014-宜宾兴港建材-三江新区长江工业园片区保障性租赁住房建设项目</v>
      </c>
      <c r="R5041" s="29" t="str">
        <f>_xlfn._xlws.FILTER(辅助信息!D:D,辅助信息!E:E=B5041)</f>
        <v>宜宾兴港三江新区长江工业园建设项目</v>
      </c>
    </row>
    <row r="5042" hidden="1" spans="2:18">
      <c r="B5042" s="137" t="s">
        <v>231</v>
      </c>
      <c r="C5042" s="72">
        <v>45959</v>
      </c>
      <c r="D5042" s="40" t="str">
        <f>VLOOKUP(B5042,辅助信息!E:K,7,FALSE)</f>
        <v>JWDDCD2025102100481</v>
      </c>
      <c r="E5042" s="40" t="str">
        <f>VLOOKUP(F5042,辅助信息!A:B,2,FALSE)</f>
        <v>盘螺</v>
      </c>
      <c r="F5042" s="40" t="s">
        <v>26</v>
      </c>
      <c r="G5042" s="36">
        <v>4</v>
      </c>
      <c r="H5042" s="136">
        <f>IF(SUMIFS('[1]2025年已发货'!$E:$E,'[1]2025年已发货'!$F:$F,C5042,'[1]2025年已发货'!$C:$C,F5042,'[1]2025年已发货'!$G:$G,I5042,'[1]2025年已发货'!$H:$H,J5042)=0,"未发货",SUMIFS('[1]2025年已发货'!$E:$E,'[1]2025年已发货'!$F:$F,C5042,'[1]2025年已发货'!$C:$C,F5042,'[1]2025年已发货'!$G:$G,I5042,'[1]2025年已发货'!$H:$H,J5042))</f>
        <v>4</v>
      </c>
      <c r="I5042" s="39" t="str">
        <f>VLOOKUP(B5042,辅助信息!E:I,3,FALSE)</f>
        <v>(五冶建设成都盐道街中学初中部改扩建工程-一标)四川省成都市锦江区春熙路街道盐道街4号（盐道街中学初中部）</v>
      </c>
      <c r="J5042" s="40" t="str">
        <f>VLOOKUP(B5042,辅助信息!E:I,4,FALSE)</f>
        <v>谢鑫</v>
      </c>
      <c r="K5042" s="40">
        <f>VLOOKUP(J5042,辅助信息!H:I,2,FALSE)</f>
        <v>18228465067</v>
      </c>
      <c r="L5042" s="111" t="str">
        <f>VLOOKUP(B5042,辅助信息!E:J,6,FALSE)</f>
        <v>联系实际收货人（易前刚18228465067）五冶建设送货单,6份材质书,锈货不收，装货前联系收货人核实到场规格,没提前告知进场规格现场不给予接收</v>
      </c>
      <c r="M5042" s="93">
        <v>45957</v>
      </c>
      <c r="O5042" s="64">
        <f ca="1" t="shared" si="240"/>
        <v>0</v>
      </c>
      <c r="P5042" s="64">
        <f ca="1" t="shared" si="241"/>
        <v>14</v>
      </c>
      <c r="Q5042" s="29" t="str">
        <f>VLOOKUP(B5042,辅助信息!E:M,9,FALSE)</f>
        <v>ZTWM-CDGS-XS-2025-0073-五冶天府-成都怡心湖片区及龙泉驿医院等项目</v>
      </c>
      <c r="R5042" s="29" t="str">
        <f>_xlfn._xlws.FILTER(辅助信息!D:D,辅助信息!E:E=B5042)</f>
        <v>五冶建设成都盐道街中学初中部改扩建工程</v>
      </c>
    </row>
    <row r="5043" hidden="1" spans="2:18">
      <c r="B5043" s="137" t="s">
        <v>231</v>
      </c>
      <c r="C5043" s="72">
        <v>45959</v>
      </c>
      <c r="D5043" s="40" t="str">
        <f>VLOOKUP(B5043,辅助信息!E:K,7,FALSE)</f>
        <v>JWDDCD2025102100481</v>
      </c>
      <c r="E5043" s="40" t="str">
        <f>VLOOKUP(F5043,辅助信息!A:B,2,FALSE)</f>
        <v>螺纹钢</v>
      </c>
      <c r="F5043" s="40" t="s">
        <v>19</v>
      </c>
      <c r="G5043" s="36">
        <v>10</v>
      </c>
      <c r="H5043" s="136">
        <f>IF(SUMIFS('[1]2025年已发货'!$E:$E,'[1]2025年已发货'!$F:$F,C5043,'[1]2025年已发货'!$C:$C,F5043,'[1]2025年已发货'!$G:$G,I5043,'[1]2025年已发货'!$H:$H,J5043)=0,"未发货",SUMIFS('[1]2025年已发货'!$E:$E,'[1]2025年已发货'!$F:$F,C5043,'[1]2025年已发货'!$C:$C,F5043,'[1]2025年已发货'!$G:$G,I5043,'[1]2025年已发货'!$H:$H,J5043))</f>
        <v>10</v>
      </c>
      <c r="I5043" s="39" t="str">
        <f>VLOOKUP(B5043,辅助信息!E:I,3,FALSE)</f>
        <v>(五冶建设成都盐道街中学初中部改扩建工程-一标)四川省成都市锦江区春熙路街道盐道街4号（盐道街中学初中部）</v>
      </c>
      <c r="J5043" s="40" t="str">
        <f>VLOOKUP(B5043,辅助信息!E:I,4,FALSE)</f>
        <v>谢鑫</v>
      </c>
      <c r="K5043" s="40">
        <f>VLOOKUP(J5043,辅助信息!H:I,2,FALSE)</f>
        <v>18228465067</v>
      </c>
      <c r="L5043" s="111" t="str">
        <f>VLOOKUP(B5043,辅助信息!E:J,6,FALSE)</f>
        <v>联系实际收货人（易前刚18228465067）五冶建设送货单,6份材质书,锈货不收，装货前联系收货人核实到场规格,没提前告知进场规格现场不给予接收</v>
      </c>
      <c r="M5043" s="93">
        <v>45957</v>
      </c>
      <c r="O5043" s="64">
        <f ca="1" t="shared" si="240"/>
        <v>0</v>
      </c>
      <c r="P5043" s="64">
        <f ca="1" t="shared" si="241"/>
        <v>14</v>
      </c>
      <c r="Q5043" s="29" t="str">
        <f>VLOOKUP(B5043,辅助信息!E:M,9,FALSE)</f>
        <v>ZTWM-CDGS-XS-2025-0073-五冶天府-成都怡心湖片区及龙泉驿医院等项目</v>
      </c>
      <c r="R5043" s="29" t="str">
        <f>_xlfn._xlws.FILTER(辅助信息!D:D,辅助信息!E:E=B5043)</f>
        <v>五冶建设成都盐道街中学初中部改扩建工程</v>
      </c>
    </row>
    <row r="5044" hidden="1" spans="2:18">
      <c r="B5044" s="137" t="s">
        <v>231</v>
      </c>
      <c r="C5044" s="72">
        <v>45959</v>
      </c>
      <c r="D5044" s="40" t="str">
        <f>VLOOKUP(B5044,辅助信息!E:K,7,FALSE)</f>
        <v>JWDDCD2025102100481</v>
      </c>
      <c r="E5044" s="40" t="str">
        <f>VLOOKUP(F5044,辅助信息!A:B,2,FALSE)</f>
        <v>螺纹钢</v>
      </c>
      <c r="F5044" s="40" t="s">
        <v>32</v>
      </c>
      <c r="G5044" s="36">
        <v>2.5</v>
      </c>
      <c r="H5044" s="136">
        <f>IF(SUMIFS('[1]2025年已发货'!$E:$E,'[1]2025年已发货'!$F:$F,C5044,'[1]2025年已发货'!$C:$C,F5044,'[1]2025年已发货'!$G:$G,I5044,'[1]2025年已发货'!$H:$H,J5044)=0,"未发货",SUMIFS('[1]2025年已发货'!$E:$E,'[1]2025年已发货'!$F:$F,C5044,'[1]2025年已发货'!$C:$C,F5044,'[1]2025年已发货'!$G:$G,I5044,'[1]2025年已发货'!$H:$H,J5044))</f>
        <v>2.5</v>
      </c>
      <c r="I5044" s="39" t="str">
        <f>VLOOKUP(B5044,辅助信息!E:I,3,FALSE)</f>
        <v>(五冶建设成都盐道街中学初中部改扩建工程-一标)四川省成都市锦江区春熙路街道盐道街4号（盐道街中学初中部）</v>
      </c>
      <c r="J5044" s="40" t="str">
        <f>VLOOKUP(B5044,辅助信息!E:I,4,FALSE)</f>
        <v>谢鑫</v>
      </c>
      <c r="K5044" s="40">
        <f>VLOOKUP(J5044,辅助信息!H:I,2,FALSE)</f>
        <v>18228465067</v>
      </c>
      <c r="L5044" s="111" t="str">
        <f>VLOOKUP(B5044,辅助信息!E:J,6,FALSE)</f>
        <v>联系实际收货人（易前刚18228465067）五冶建设送货单,6份材质书,锈货不收，装货前联系收货人核实到场规格,没提前告知进场规格现场不给予接收</v>
      </c>
      <c r="M5044" s="93">
        <v>45957</v>
      </c>
      <c r="O5044" s="64">
        <f ca="1" t="shared" si="240"/>
        <v>0</v>
      </c>
      <c r="P5044" s="64">
        <f ca="1" t="shared" si="241"/>
        <v>14</v>
      </c>
      <c r="Q5044" s="29" t="str">
        <f>VLOOKUP(B5044,辅助信息!E:M,9,FALSE)</f>
        <v>ZTWM-CDGS-XS-2025-0073-五冶天府-成都怡心湖片区及龙泉驿医院等项目</v>
      </c>
      <c r="R5044" s="29" t="str">
        <f>_xlfn._xlws.FILTER(辅助信息!D:D,辅助信息!E:E=B5044)</f>
        <v>五冶建设成都盐道街中学初中部改扩建工程</v>
      </c>
    </row>
    <row r="5045" hidden="1" spans="2:18">
      <c r="B5045" s="137" t="s">
        <v>231</v>
      </c>
      <c r="C5045" s="72">
        <v>45959</v>
      </c>
      <c r="D5045" s="40" t="str">
        <f>VLOOKUP(B5045,辅助信息!E:K,7,FALSE)</f>
        <v>JWDDCD2025102100481</v>
      </c>
      <c r="E5045" s="40" t="str">
        <f>VLOOKUP(F5045,辅助信息!A:B,2,FALSE)</f>
        <v>螺纹钢</v>
      </c>
      <c r="F5045" s="40" t="s">
        <v>33</v>
      </c>
      <c r="G5045" s="36">
        <v>10</v>
      </c>
      <c r="H5045" s="136">
        <f>IF(SUMIFS('[1]2025年已发货'!$E:$E,'[1]2025年已发货'!$F:$F,C5045,'[1]2025年已发货'!$C:$C,F5045,'[1]2025年已发货'!$G:$G,I5045,'[1]2025年已发货'!$H:$H,J5045)=0,"未发货",SUMIFS('[1]2025年已发货'!$E:$E,'[1]2025年已发货'!$F:$F,C5045,'[1]2025年已发货'!$C:$C,F5045,'[1]2025年已发货'!$G:$G,I5045,'[1]2025年已发货'!$H:$H,J5045))</f>
        <v>10</v>
      </c>
      <c r="I5045" s="39" t="str">
        <f>VLOOKUP(B5045,辅助信息!E:I,3,FALSE)</f>
        <v>(五冶建设成都盐道街中学初中部改扩建工程-一标)四川省成都市锦江区春熙路街道盐道街4号（盐道街中学初中部）</v>
      </c>
      <c r="J5045" s="40" t="str">
        <f>VLOOKUP(B5045,辅助信息!E:I,4,FALSE)</f>
        <v>谢鑫</v>
      </c>
      <c r="K5045" s="40">
        <f>VLOOKUP(J5045,辅助信息!H:I,2,FALSE)</f>
        <v>18228465067</v>
      </c>
      <c r="L5045" s="111" t="str">
        <f>VLOOKUP(B5045,辅助信息!E:J,6,FALSE)</f>
        <v>联系实际收货人（易前刚18228465067）五冶建设送货单,6份材质书,锈货不收，装货前联系收货人核实到场规格,没提前告知进场规格现场不给予接收</v>
      </c>
      <c r="M5045" s="93">
        <v>45957</v>
      </c>
      <c r="O5045" s="64">
        <f ca="1" t="shared" si="240"/>
        <v>0</v>
      </c>
      <c r="P5045" s="64">
        <f ca="1" t="shared" si="241"/>
        <v>14</v>
      </c>
      <c r="Q5045" s="29" t="str">
        <f>VLOOKUP(B5045,辅助信息!E:M,9,FALSE)</f>
        <v>ZTWM-CDGS-XS-2025-0073-五冶天府-成都怡心湖片区及龙泉驿医院等项目</v>
      </c>
      <c r="R5045" s="29" t="str">
        <f>_xlfn._xlws.FILTER(辅助信息!D:D,辅助信息!E:E=B5045)</f>
        <v>五冶建设成都盐道街中学初中部改扩建工程</v>
      </c>
    </row>
    <row r="5046" hidden="1" spans="2:18">
      <c r="B5046" s="137" t="s">
        <v>231</v>
      </c>
      <c r="C5046" s="72">
        <v>45959</v>
      </c>
      <c r="D5046" s="40" t="str">
        <f>VLOOKUP(B5046,辅助信息!E:K,7,FALSE)</f>
        <v>JWDDCD2025102100481</v>
      </c>
      <c r="E5046" s="40" t="str">
        <f>VLOOKUP(F5046,辅助信息!A:B,2,FALSE)</f>
        <v>螺纹钢</v>
      </c>
      <c r="F5046" s="40" t="s">
        <v>28</v>
      </c>
      <c r="G5046" s="36">
        <v>5</v>
      </c>
      <c r="H5046" s="136">
        <f>IF(SUMIFS('[1]2025年已发货'!$E:$E,'[1]2025年已发货'!$F:$F,C5046,'[1]2025年已发货'!$C:$C,F5046,'[1]2025年已发货'!$G:$G,I5046,'[1]2025年已发货'!$H:$H,J5046)=0,"未发货",SUMIFS('[1]2025年已发货'!$E:$E,'[1]2025年已发货'!$F:$F,C5046,'[1]2025年已发货'!$C:$C,F5046,'[1]2025年已发货'!$G:$G,I5046,'[1]2025年已发货'!$H:$H,J5046))</f>
        <v>5</v>
      </c>
      <c r="I5046" s="39" t="str">
        <f>VLOOKUP(B5046,辅助信息!E:I,3,FALSE)</f>
        <v>(五冶建设成都盐道街中学初中部改扩建工程-一标)四川省成都市锦江区春熙路街道盐道街4号（盐道街中学初中部）</v>
      </c>
      <c r="J5046" s="40" t="str">
        <f>VLOOKUP(B5046,辅助信息!E:I,4,FALSE)</f>
        <v>谢鑫</v>
      </c>
      <c r="K5046" s="40">
        <f>VLOOKUP(J5046,辅助信息!H:I,2,FALSE)</f>
        <v>18228465067</v>
      </c>
      <c r="L5046" s="111" t="str">
        <f>VLOOKUP(B5046,辅助信息!E:J,6,FALSE)</f>
        <v>联系实际收货人（易前刚18228465067）五冶建设送货单,6份材质书,锈货不收，装货前联系收货人核实到场规格,没提前告知进场规格现场不给予接收</v>
      </c>
      <c r="M5046" s="93">
        <v>45957</v>
      </c>
      <c r="O5046" s="64">
        <f ca="1" t="shared" si="240"/>
        <v>0</v>
      </c>
      <c r="P5046" s="64">
        <f ca="1" t="shared" si="241"/>
        <v>14</v>
      </c>
      <c r="Q5046" s="29" t="str">
        <f>VLOOKUP(B5046,辅助信息!E:M,9,FALSE)</f>
        <v>ZTWM-CDGS-XS-2025-0073-五冶天府-成都怡心湖片区及龙泉驿医院等项目</v>
      </c>
      <c r="R5046" s="29" t="str">
        <f>_xlfn._xlws.FILTER(辅助信息!D:D,辅助信息!E:E=B5046)</f>
        <v>五冶建设成都盐道街中学初中部改扩建工程</v>
      </c>
    </row>
    <row r="5047" hidden="1" spans="2:18">
      <c r="B5047" s="137" t="s">
        <v>231</v>
      </c>
      <c r="C5047" s="72">
        <v>45959</v>
      </c>
      <c r="D5047" s="40" t="str">
        <f>VLOOKUP(B5047,辅助信息!E:K,7,FALSE)</f>
        <v>JWDDCD2025102100481</v>
      </c>
      <c r="E5047" s="40" t="str">
        <f>VLOOKUP(F5047,辅助信息!A:B,2,FALSE)</f>
        <v>螺纹钢</v>
      </c>
      <c r="F5047" s="40" t="s">
        <v>18</v>
      </c>
      <c r="G5047" s="36">
        <v>5</v>
      </c>
      <c r="H5047" s="136">
        <f>IF(SUMIFS('[1]2025年已发货'!$E:$E,'[1]2025年已发货'!$F:$F,C5047,'[1]2025年已发货'!$C:$C,F5047,'[1]2025年已发货'!$G:$G,I5047,'[1]2025年已发货'!$H:$H,J5047)=0,"未发货",SUMIFS('[1]2025年已发货'!$E:$E,'[1]2025年已发货'!$F:$F,C5047,'[1]2025年已发货'!$C:$C,F5047,'[1]2025年已发货'!$G:$G,I5047,'[1]2025年已发货'!$H:$H,J5047))</f>
        <v>5</v>
      </c>
      <c r="I5047" s="39" t="str">
        <f>VLOOKUP(B5047,辅助信息!E:I,3,FALSE)</f>
        <v>(五冶建设成都盐道街中学初中部改扩建工程-一标)四川省成都市锦江区春熙路街道盐道街4号（盐道街中学初中部）</v>
      </c>
      <c r="J5047" s="40" t="str">
        <f>VLOOKUP(B5047,辅助信息!E:I,4,FALSE)</f>
        <v>谢鑫</v>
      </c>
      <c r="K5047" s="40">
        <f>VLOOKUP(J5047,辅助信息!H:I,2,FALSE)</f>
        <v>18228465067</v>
      </c>
      <c r="L5047" s="111" t="str">
        <f>VLOOKUP(B5047,辅助信息!E:J,6,FALSE)</f>
        <v>联系实际收货人（易前刚18228465067）五冶建设送货单,6份材质书,锈货不收，装货前联系收货人核实到场规格,没提前告知进场规格现场不给予接收</v>
      </c>
      <c r="M5047" s="93">
        <v>45957</v>
      </c>
      <c r="O5047" s="64">
        <f ca="1" t="shared" si="240"/>
        <v>0</v>
      </c>
      <c r="P5047" s="64">
        <f ca="1" t="shared" si="241"/>
        <v>14</v>
      </c>
      <c r="Q5047" s="29" t="str">
        <f>VLOOKUP(B5047,辅助信息!E:M,9,FALSE)</f>
        <v>ZTWM-CDGS-XS-2025-0073-五冶天府-成都怡心湖片区及龙泉驿医院等项目</v>
      </c>
      <c r="R5047" s="29" t="str">
        <f>_xlfn._xlws.FILTER(辅助信息!D:D,辅助信息!E:E=B5047)</f>
        <v>五冶建设成都盐道街中学初中部改扩建工程</v>
      </c>
    </row>
    <row r="5048" hidden="1" spans="2:18">
      <c r="B5048" s="137" t="s">
        <v>81</v>
      </c>
      <c r="C5048" s="72">
        <v>45961</v>
      </c>
      <c r="D5048" s="40" t="str">
        <f>VLOOKUP(B5048,辅助信息!E:K,7,FALSE)</f>
        <v>JWDDCD2025060900080</v>
      </c>
      <c r="E5048" s="40" t="str">
        <f>VLOOKUP(F5048,辅助信息!A:B,2,FALSE)</f>
        <v>盘螺</v>
      </c>
      <c r="F5048" s="40" t="s">
        <v>49</v>
      </c>
      <c r="G5048" s="36">
        <v>8</v>
      </c>
      <c r="H5048" s="136">
        <f>IF(SUMIFS('[1]2025年已发货'!$E:$E,'[1]2025年已发货'!$F:$F,C5048,'[1]2025年已发货'!$C:$C,F5048,'[1]2025年已发货'!$G:$G,I5048,'[1]2025年已发货'!$H:$H,J5048)=0,"未发货",SUMIFS('[1]2025年已发货'!$E:$E,'[1]2025年已发货'!$F:$F,C5048,'[1]2025年已发货'!$C:$C,F5048,'[1]2025年已发货'!$G:$G,I5048,'[1]2025年已发货'!$H:$H,J5048))</f>
        <v>8</v>
      </c>
      <c r="I5048" s="39" t="str">
        <f>VLOOKUP(B5048,辅助信息!E:I,3,FALSE)</f>
        <v>（华西简阳西城嘉苑）四川省成都市简阳市简城街道高屋村</v>
      </c>
      <c r="J5048" s="40" t="str">
        <f>VLOOKUP(B5048,辅助信息!E:I,4,FALSE)</f>
        <v>张瀚镭</v>
      </c>
      <c r="K5048" s="40">
        <f>VLOOKUP(J5048,辅助信息!H:I,2,FALSE)</f>
        <v>15884666220</v>
      </c>
      <c r="L5048" s="111" t="str">
        <f>VLOOKUP(B5048,辅助信息!E:J,6,FALSE)</f>
        <v>现场禁止使用氢能源挂车！优先威钢发货,我方卸车,新老国标钢厂不加价可直发，因陕钢多次出现磅差，项目拒绝使用</v>
      </c>
      <c r="M5048" s="93">
        <v>45959</v>
      </c>
      <c r="O5048" s="64">
        <f ca="1" t="shared" si="240"/>
        <v>0</v>
      </c>
      <c r="P5048" s="64">
        <f ca="1" t="shared" si="241"/>
        <v>12</v>
      </c>
      <c r="Q5048" s="29" t="str">
        <f>VLOOKUP(B5048,辅助信息!E:M,9,FALSE)</f>
        <v>ZTWM-CDGS-XS-2024-0030-华西集采-简州大道</v>
      </c>
      <c r="R5048" s="29" t="str">
        <f>_xlfn._xlws.FILTER(辅助信息!D:D,辅助信息!E:E=B5048)</f>
        <v>华西简阳西城嘉苑</v>
      </c>
    </row>
    <row r="5049" hidden="1" spans="2:18">
      <c r="B5049" s="137" t="s">
        <v>81</v>
      </c>
      <c r="C5049" s="72">
        <v>45961</v>
      </c>
      <c r="D5049" s="40" t="str">
        <f>VLOOKUP(B5049,辅助信息!E:K,7,FALSE)</f>
        <v>JWDDCD2025060900080</v>
      </c>
      <c r="E5049" s="40" t="str">
        <f>VLOOKUP(F5049,辅助信息!A:B,2,FALSE)</f>
        <v>盘螺</v>
      </c>
      <c r="F5049" s="40" t="s">
        <v>41</v>
      </c>
      <c r="G5049" s="36">
        <v>12</v>
      </c>
      <c r="H5049" s="136">
        <f>IF(SUMIFS('[1]2025年已发货'!$E:$E,'[1]2025年已发货'!$F:$F,C5049,'[1]2025年已发货'!$C:$C,F5049,'[1]2025年已发货'!$G:$G,I5049,'[1]2025年已发货'!$H:$H,J5049)=0,"未发货",SUMIFS('[1]2025年已发货'!$E:$E,'[1]2025年已发货'!$F:$F,C5049,'[1]2025年已发货'!$C:$C,F5049,'[1]2025年已发货'!$G:$G,I5049,'[1]2025年已发货'!$H:$H,J5049))</f>
        <v>12</v>
      </c>
      <c r="I5049" s="39" t="str">
        <f>VLOOKUP(B5049,辅助信息!E:I,3,FALSE)</f>
        <v>（华西简阳西城嘉苑）四川省成都市简阳市简城街道高屋村</v>
      </c>
      <c r="J5049" s="40" t="str">
        <f>VLOOKUP(B5049,辅助信息!E:I,4,FALSE)</f>
        <v>张瀚镭</v>
      </c>
      <c r="K5049" s="40">
        <f>VLOOKUP(J5049,辅助信息!H:I,2,FALSE)</f>
        <v>15884666220</v>
      </c>
      <c r="L5049" s="111" t="str">
        <f>VLOOKUP(B5049,辅助信息!E:J,6,FALSE)</f>
        <v>现场禁止使用氢能源挂车！优先威钢发货,我方卸车,新老国标钢厂不加价可直发，因陕钢多次出现磅差，项目拒绝使用</v>
      </c>
      <c r="M5049" s="93">
        <v>45959</v>
      </c>
      <c r="O5049" s="64">
        <f ca="1" t="shared" si="240"/>
        <v>0</v>
      </c>
      <c r="P5049" s="64">
        <f ca="1" t="shared" si="241"/>
        <v>12</v>
      </c>
      <c r="Q5049" s="29" t="str">
        <f>VLOOKUP(B5049,辅助信息!E:M,9,FALSE)</f>
        <v>ZTWM-CDGS-XS-2024-0030-华西集采-简州大道</v>
      </c>
      <c r="R5049" s="29" t="str">
        <f>_xlfn._xlws.FILTER(辅助信息!D:D,辅助信息!E:E=B5049)</f>
        <v>华西简阳西城嘉苑</v>
      </c>
    </row>
    <row r="5050" hidden="1" spans="2:18">
      <c r="B5050" s="137" t="s">
        <v>81</v>
      </c>
      <c r="C5050" s="72">
        <v>45961</v>
      </c>
      <c r="D5050" s="40" t="str">
        <f>VLOOKUP(B5050,辅助信息!E:K,7,FALSE)</f>
        <v>JWDDCD2025060900080</v>
      </c>
      <c r="E5050" s="40" t="str">
        <f>VLOOKUP(F5050,辅助信息!A:B,2,FALSE)</f>
        <v>盘螺</v>
      </c>
      <c r="F5050" s="40" t="s">
        <v>26</v>
      </c>
      <c r="G5050" s="36">
        <v>15</v>
      </c>
      <c r="H5050" s="136">
        <f>IF(SUMIFS('[1]2025年已发货'!$E:$E,'[1]2025年已发货'!$F:$F,C5050,'[1]2025年已发货'!$C:$C,F5050,'[1]2025年已发货'!$G:$G,I5050,'[1]2025年已发货'!$H:$H,J5050)=0,"未发货",SUMIFS('[1]2025年已发货'!$E:$E,'[1]2025年已发货'!$F:$F,C5050,'[1]2025年已发货'!$C:$C,F5050,'[1]2025年已发货'!$G:$G,I5050,'[1]2025年已发货'!$H:$H,J5050))</f>
        <v>15</v>
      </c>
      <c r="I5050" s="39" t="str">
        <f>VLOOKUP(B5050,辅助信息!E:I,3,FALSE)</f>
        <v>（华西简阳西城嘉苑）四川省成都市简阳市简城街道高屋村</v>
      </c>
      <c r="J5050" s="40" t="str">
        <f>VLOOKUP(B5050,辅助信息!E:I,4,FALSE)</f>
        <v>张瀚镭</v>
      </c>
      <c r="K5050" s="40">
        <f>VLOOKUP(J5050,辅助信息!H:I,2,FALSE)</f>
        <v>15884666220</v>
      </c>
      <c r="L5050" s="111" t="str">
        <f>VLOOKUP(B5050,辅助信息!E:J,6,FALSE)</f>
        <v>现场禁止使用氢能源挂车！优先威钢发货,我方卸车,新老国标钢厂不加价可直发，因陕钢多次出现磅差，项目拒绝使用</v>
      </c>
      <c r="M5050" s="93">
        <v>45959</v>
      </c>
      <c r="O5050" s="64">
        <f ca="1" t="shared" si="240"/>
        <v>0</v>
      </c>
      <c r="P5050" s="64">
        <f ca="1" t="shared" si="241"/>
        <v>12</v>
      </c>
      <c r="Q5050" s="29" t="str">
        <f>VLOOKUP(B5050,辅助信息!E:M,9,FALSE)</f>
        <v>ZTWM-CDGS-XS-2024-0030-华西集采-简州大道</v>
      </c>
      <c r="R5050" s="29" t="str">
        <f>_xlfn._xlws.FILTER(辅助信息!D:D,辅助信息!E:E=B5050)</f>
        <v>华西简阳西城嘉苑</v>
      </c>
    </row>
    <row r="5051" hidden="1" spans="2:18">
      <c r="B5051" s="137" t="s">
        <v>240</v>
      </c>
      <c r="C5051" s="72">
        <v>45959</v>
      </c>
      <c r="D5051" s="40" t="str">
        <f>VLOOKUP(B5051,辅助信息!E:K,7,FALSE)</f>
        <v>JWDDCD2025092400204</v>
      </c>
      <c r="E5051" s="40" t="str">
        <f>VLOOKUP(F5051,辅助信息!A:B,2,FALSE)</f>
        <v>高线</v>
      </c>
      <c r="F5051" s="40" t="s">
        <v>53</v>
      </c>
      <c r="G5051" s="36">
        <v>2.5</v>
      </c>
      <c r="H5051" s="136" t="str">
        <f>IF(SUMIFS('[1]2025年已发货'!$E:$E,'[1]2025年已发货'!$F:$F,C5051,'[1]2025年已发货'!$C:$C,F5051,'[1]2025年已发货'!$G:$G,I5051,'[1]2025年已发货'!$H:$H,J5051)=0,"未发货",SUMIFS('[1]2025年已发货'!$E:$E,'[1]2025年已发货'!$F:$F,C5051,'[1]2025年已发货'!$C:$C,F5051,'[1]2025年已发货'!$G:$G,I5051,'[1]2025年已发货'!$H:$H,J5051))</f>
        <v>未发货</v>
      </c>
      <c r="I5051" s="39" t="str">
        <f>VLOOKUP(B5051,辅助信息!E:I,3,FALSE)</f>
        <v>(五冶钢构龙泉东洪片区70亩住宅、商业及配套工程项目三标段)成都市龙泉驿外东洪路地铁2号线惠王陵地铁C口</v>
      </c>
      <c r="J5051" s="40" t="str">
        <f>VLOOKUP(B5051,辅助信息!E:I,4,FALSE)</f>
        <v>蒋嗣伟</v>
      </c>
      <c r="K5051" s="40">
        <f>VLOOKUP(J5051,辅助信息!H:I,2,FALSE)</f>
        <v>15014331252</v>
      </c>
      <c r="L5051" s="111">
        <f>VLOOKUP(B5051,辅助信息!E:J,6,FALSE)</f>
        <v>0</v>
      </c>
      <c r="M5051" s="93">
        <v>45959</v>
      </c>
      <c r="O5051" s="64">
        <f ca="1" t="shared" si="240"/>
        <v>0</v>
      </c>
      <c r="P5051" s="64">
        <f ca="1" t="shared" si="241"/>
        <v>12</v>
      </c>
      <c r="Q5051" s="29" t="str">
        <f>VLOOKUP(B5051,辅助信息!E:M,9,FALSE)</f>
        <v>ZTWM-CDGS-XS-2025-0156-五冶钢构-2025年九月第一批次钢筋采购合同(三圣乡项目)-中铁物贸成都公司</v>
      </c>
      <c r="R5051" s="29" t="str">
        <f>_xlfn._xlws.FILTER(辅助信息!D:D,辅助信息!E:E=B5051)</f>
        <v>五冶钢构龙泉东洪片区(70亩、85亩)住宅、商业及配套工程项目</v>
      </c>
    </row>
    <row r="5052" hidden="1" spans="2:18">
      <c r="B5052" s="137" t="s">
        <v>240</v>
      </c>
      <c r="C5052" s="72">
        <v>45960</v>
      </c>
      <c r="D5052" s="40" t="str">
        <f>VLOOKUP(B5052,辅助信息!E:K,7,FALSE)</f>
        <v>JWDDCD2025092400204</v>
      </c>
      <c r="E5052" s="40" t="str">
        <f>VLOOKUP(F5052,辅助信息!A:B,2,FALSE)</f>
        <v>盘螺</v>
      </c>
      <c r="F5052" s="40" t="s">
        <v>41</v>
      </c>
      <c r="G5052" s="36">
        <v>15</v>
      </c>
      <c r="H5052" s="136">
        <f>IF(SUMIFS('[1]2025年已发货'!$E:$E,'[1]2025年已发货'!$F:$F,C5052,'[1]2025年已发货'!$C:$C,F5052,'[1]2025年已发货'!$G:$G,I5052,'[1]2025年已发货'!$H:$H,J5052)=0,"未发货",SUMIFS('[1]2025年已发货'!$E:$E,'[1]2025年已发货'!$F:$F,C5052,'[1]2025年已发货'!$C:$C,F5052,'[1]2025年已发货'!$G:$G,I5052,'[1]2025年已发货'!$H:$H,J5052))</f>
        <v>15</v>
      </c>
      <c r="I5052" s="39" t="str">
        <f>VLOOKUP(B5052,辅助信息!E:I,3,FALSE)</f>
        <v>(五冶钢构龙泉东洪片区70亩住宅、商业及配套工程项目三标段)成都市龙泉驿外东洪路地铁2号线惠王陵地铁C口</v>
      </c>
      <c r="J5052" s="40" t="str">
        <f>VLOOKUP(B5052,辅助信息!E:I,4,FALSE)</f>
        <v>蒋嗣伟</v>
      </c>
      <c r="K5052" s="40">
        <f>VLOOKUP(J5052,辅助信息!H:I,2,FALSE)</f>
        <v>15014331252</v>
      </c>
      <c r="L5052" s="111">
        <f>VLOOKUP(B5052,辅助信息!E:J,6,FALSE)</f>
        <v>0</v>
      </c>
      <c r="M5052" s="93">
        <v>45959</v>
      </c>
      <c r="O5052" s="64">
        <f ca="1" t="shared" si="240"/>
        <v>0</v>
      </c>
      <c r="P5052" s="64">
        <f ca="1" t="shared" si="241"/>
        <v>12</v>
      </c>
      <c r="Q5052" s="29" t="str">
        <f>VLOOKUP(B5052,辅助信息!E:M,9,FALSE)</f>
        <v>ZTWM-CDGS-XS-2025-0156-五冶钢构-2025年九月第一批次钢筋采购合同(三圣乡项目)-中铁物贸成都公司</v>
      </c>
      <c r="R5052" s="29" t="str">
        <f>_xlfn._xlws.FILTER(辅助信息!D:D,辅助信息!E:E=B5052)</f>
        <v>五冶钢构龙泉东洪片区(70亩、85亩)住宅、商业及配套工程项目</v>
      </c>
    </row>
    <row r="5053" hidden="1" spans="2:18">
      <c r="B5053" s="137" t="s">
        <v>240</v>
      </c>
      <c r="C5053" s="72">
        <v>45960</v>
      </c>
      <c r="D5053" s="40" t="str">
        <f>VLOOKUP(B5053,辅助信息!E:K,7,FALSE)</f>
        <v>JWDDCD2025092400204</v>
      </c>
      <c r="E5053" s="40" t="str">
        <f>VLOOKUP(F5053,辅助信息!A:B,2,FALSE)</f>
        <v>螺纹钢</v>
      </c>
      <c r="F5053" s="40" t="s">
        <v>19</v>
      </c>
      <c r="G5053" s="36">
        <v>10</v>
      </c>
      <c r="H5053" s="136">
        <f>IF(SUMIFS('[1]2025年已发货'!$E:$E,'[1]2025年已发货'!$F:$F,C5053,'[1]2025年已发货'!$C:$C,F5053,'[1]2025年已发货'!$G:$G,I5053,'[1]2025年已发货'!$H:$H,J5053)=0,"未发货",SUMIFS('[1]2025年已发货'!$E:$E,'[1]2025年已发货'!$F:$F,C5053,'[1]2025年已发货'!$C:$C,F5053,'[1]2025年已发货'!$G:$G,I5053,'[1]2025年已发货'!$H:$H,J5053))</f>
        <v>10</v>
      </c>
      <c r="I5053" s="39" t="str">
        <f>VLOOKUP(B5053,辅助信息!E:I,3,FALSE)</f>
        <v>(五冶钢构龙泉东洪片区70亩住宅、商业及配套工程项目三标段)成都市龙泉驿外东洪路地铁2号线惠王陵地铁C口</v>
      </c>
      <c r="J5053" s="40" t="str">
        <f>VLOOKUP(B5053,辅助信息!E:I,4,FALSE)</f>
        <v>蒋嗣伟</v>
      </c>
      <c r="K5053" s="40">
        <f>VLOOKUP(J5053,辅助信息!H:I,2,FALSE)</f>
        <v>15014331252</v>
      </c>
      <c r="L5053" s="111">
        <f>VLOOKUP(B5053,辅助信息!E:J,6,FALSE)</f>
        <v>0</v>
      </c>
      <c r="M5053" s="93">
        <v>45959</v>
      </c>
      <c r="O5053" s="64">
        <f ca="1" t="shared" si="240"/>
        <v>0</v>
      </c>
      <c r="P5053" s="64">
        <f ca="1" t="shared" si="241"/>
        <v>12</v>
      </c>
      <c r="Q5053" s="29" t="str">
        <f>VLOOKUP(B5053,辅助信息!E:M,9,FALSE)</f>
        <v>ZTWM-CDGS-XS-2025-0156-五冶钢构-2025年九月第一批次钢筋采购合同(三圣乡项目)-中铁物贸成都公司</v>
      </c>
      <c r="R5053" s="29" t="str">
        <f>_xlfn._xlws.FILTER(辅助信息!D:D,辅助信息!E:E=B5053)</f>
        <v>五冶钢构龙泉东洪片区(70亩、85亩)住宅、商业及配套工程项目</v>
      </c>
    </row>
    <row r="5054" hidden="1" spans="2:18">
      <c r="B5054" s="137" t="s">
        <v>240</v>
      </c>
      <c r="C5054" s="72">
        <v>45960</v>
      </c>
      <c r="D5054" s="40" t="str">
        <f>VLOOKUP(B5054,辅助信息!E:K,7,FALSE)</f>
        <v>JWDDCD2025092400204</v>
      </c>
      <c r="E5054" s="40" t="str">
        <f>VLOOKUP(F5054,辅助信息!A:B,2,FALSE)</f>
        <v>螺纹钢</v>
      </c>
      <c r="F5054" s="40" t="s">
        <v>32</v>
      </c>
      <c r="G5054" s="36">
        <v>60</v>
      </c>
      <c r="H5054" s="136">
        <f>IF(SUMIFS('[1]2025年已发货'!$E:$E,'[1]2025年已发货'!$F:$F,C5054,'[1]2025年已发货'!$C:$C,F5054,'[1]2025年已发货'!$G:$G,I5054,'[1]2025年已发货'!$H:$H,J5054)=0,"未发货",SUMIFS('[1]2025年已发货'!$E:$E,'[1]2025年已发货'!$F:$F,C5054,'[1]2025年已发货'!$C:$C,F5054,'[1]2025年已发货'!$G:$G,I5054,'[1]2025年已发货'!$H:$H,J5054))</f>
        <v>60</v>
      </c>
      <c r="I5054" s="39" t="str">
        <f>VLOOKUP(B5054,辅助信息!E:I,3,FALSE)</f>
        <v>(五冶钢构龙泉东洪片区70亩住宅、商业及配套工程项目三标段)成都市龙泉驿外东洪路地铁2号线惠王陵地铁C口</v>
      </c>
      <c r="J5054" s="40" t="str">
        <f>VLOOKUP(B5054,辅助信息!E:I,4,FALSE)</f>
        <v>蒋嗣伟</v>
      </c>
      <c r="K5054" s="40">
        <f>VLOOKUP(J5054,辅助信息!H:I,2,FALSE)</f>
        <v>15014331252</v>
      </c>
      <c r="L5054" s="111">
        <f>VLOOKUP(B5054,辅助信息!E:J,6,FALSE)</f>
        <v>0</v>
      </c>
      <c r="M5054" s="93">
        <v>45959</v>
      </c>
      <c r="O5054" s="64">
        <f ca="1" t="shared" si="240"/>
        <v>0</v>
      </c>
      <c r="P5054" s="64">
        <f ca="1" t="shared" si="241"/>
        <v>12</v>
      </c>
      <c r="Q5054" s="29" t="str">
        <f>VLOOKUP(B5054,辅助信息!E:M,9,FALSE)</f>
        <v>ZTWM-CDGS-XS-2025-0156-五冶钢构-2025年九月第一批次钢筋采购合同(三圣乡项目)-中铁物贸成都公司</v>
      </c>
      <c r="R5054" s="29" t="str">
        <f>_xlfn._xlws.FILTER(辅助信息!D:D,辅助信息!E:E=B5054)</f>
        <v>五冶钢构龙泉东洪片区(70亩、85亩)住宅、商业及配套工程项目</v>
      </c>
    </row>
    <row r="5055" hidden="1" spans="2:18">
      <c r="B5055" s="137" t="s">
        <v>240</v>
      </c>
      <c r="C5055" s="72">
        <v>45960</v>
      </c>
      <c r="D5055" s="40" t="str">
        <f>VLOOKUP(B5055,辅助信息!E:K,7,FALSE)</f>
        <v>JWDDCD2025092400204</v>
      </c>
      <c r="E5055" s="40" t="str">
        <f>VLOOKUP(F5055,辅助信息!A:B,2,FALSE)</f>
        <v>螺纹钢</v>
      </c>
      <c r="F5055" s="40" t="s">
        <v>33</v>
      </c>
      <c r="G5055" s="36">
        <v>6</v>
      </c>
      <c r="H5055" s="136">
        <f>IF(SUMIFS('[1]2025年已发货'!$E:$E,'[1]2025年已发货'!$F:$F,C5055,'[1]2025年已发货'!$C:$C,F5055,'[1]2025年已发货'!$G:$G,I5055,'[1]2025年已发货'!$H:$H,J5055)=0,"未发货",SUMIFS('[1]2025年已发货'!$E:$E,'[1]2025年已发货'!$F:$F,C5055,'[1]2025年已发货'!$C:$C,F5055,'[1]2025年已发货'!$G:$G,I5055,'[1]2025年已发货'!$H:$H,J5055))</f>
        <v>6</v>
      </c>
      <c r="I5055" s="39" t="str">
        <f>VLOOKUP(B5055,辅助信息!E:I,3,FALSE)</f>
        <v>(五冶钢构龙泉东洪片区70亩住宅、商业及配套工程项目三标段)成都市龙泉驿外东洪路地铁2号线惠王陵地铁C口</v>
      </c>
      <c r="J5055" s="40" t="str">
        <f>VLOOKUP(B5055,辅助信息!E:I,4,FALSE)</f>
        <v>蒋嗣伟</v>
      </c>
      <c r="K5055" s="40">
        <f>VLOOKUP(J5055,辅助信息!H:I,2,FALSE)</f>
        <v>15014331252</v>
      </c>
      <c r="L5055" s="111">
        <f>VLOOKUP(B5055,辅助信息!E:J,6,FALSE)</f>
        <v>0</v>
      </c>
      <c r="M5055" s="93">
        <v>45959</v>
      </c>
      <c r="O5055" s="64">
        <f ca="1" t="shared" si="240"/>
        <v>0</v>
      </c>
      <c r="P5055" s="64">
        <f ca="1" t="shared" si="241"/>
        <v>12</v>
      </c>
      <c r="Q5055" s="29" t="str">
        <f>VLOOKUP(B5055,辅助信息!E:M,9,FALSE)</f>
        <v>ZTWM-CDGS-XS-2025-0156-五冶钢构-2025年九月第一批次钢筋采购合同(三圣乡项目)-中铁物贸成都公司</v>
      </c>
      <c r="R5055" s="29" t="str">
        <f>_xlfn._xlws.FILTER(辅助信息!D:D,辅助信息!E:E=B5055)</f>
        <v>五冶钢构龙泉东洪片区(70亩、85亩)住宅、商业及配套工程项目</v>
      </c>
    </row>
    <row r="5056" hidden="1" spans="2:18">
      <c r="B5056" s="137" t="s">
        <v>240</v>
      </c>
      <c r="C5056" s="72">
        <v>45960</v>
      </c>
      <c r="D5056" s="40" t="str">
        <f>VLOOKUP(B5056,辅助信息!E:K,7,FALSE)</f>
        <v>JWDDCD2025092400204</v>
      </c>
      <c r="E5056" s="40" t="str">
        <f>VLOOKUP(F5056,辅助信息!A:B,2,FALSE)</f>
        <v>螺纹钢</v>
      </c>
      <c r="F5056" s="40" t="s">
        <v>18</v>
      </c>
      <c r="G5056" s="36">
        <v>10</v>
      </c>
      <c r="H5056" s="136">
        <f>IF(SUMIFS('[1]2025年已发货'!$E:$E,'[1]2025年已发货'!$F:$F,C5056,'[1]2025年已发货'!$C:$C,F5056,'[1]2025年已发货'!$G:$G,I5056,'[1]2025年已发货'!$H:$H,J5056)=0,"未发货",SUMIFS('[1]2025年已发货'!$E:$E,'[1]2025年已发货'!$F:$F,C5056,'[1]2025年已发货'!$C:$C,F5056,'[1]2025年已发货'!$G:$G,I5056,'[1]2025年已发货'!$H:$H,J5056))</f>
        <v>10</v>
      </c>
      <c r="I5056" s="39" t="str">
        <f>VLOOKUP(B5056,辅助信息!E:I,3,FALSE)</f>
        <v>(五冶钢构龙泉东洪片区70亩住宅、商业及配套工程项目三标段)成都市龙泉驿外东洪路地铁2号线惠王陵地铁C口</v>
      </c>
      <c r="J5056" s="40" t="str">
        <f>VLOOKUP(B5056,辅助信息!E:I,4,FALSE)</f>
        <v>蒋嗣伟</v>
      </c>
      <c r="K5056" s="40">
        <f>VLOOKUP(J5056,辅助信息!H:I,2,FALSE)</f>
        <v>15014331252</v>
      </c>
      <c r="L5056" s="111">
        <f>VLOOKUP(B5056,辅助信息!E:J,6,FALSE)</f>
        <v>0</v>
      </c>
      <c r="M5056" s="93">
        <v>45959</v>
      </c>
      <c r="O5056" s="64">
        <f ca="1" t="shared" si="240"/>
        <v>0</v>
      </c>
      <c r="P5056" s="64">
        <f ca="1" t="shared" si="241"/>
        <v>12</v>
      </c>
      <c r="Q5056" s="29" t="str">
        <f>VLOOKUP(B5056,辅助信息!E:M,9,FALSE)</f>
        <v>ZTWM-CDGS-XS-2025-0156-五冶钢构-2025年九月第一批次钢筋采购合同(三圣乡项目)-中铁物贸成都公司</v>
      </c>
      <c r="R5056" s="29" t="str">
        <f>_xlfn._xlws.FILTER(辅助信息!D:D,辅助信息!E:E=B5056)</f>
        <v>五冶钢构龙泉东洪片区(70亩、85亩)住宅、商业及配套工程项目</v>
      </c>
    </row>
    <row r="5057" hidden="1" spans="2:18">
      <c r="B5057" s="137" t="s">
        <v>240</v>
      </c>
      <c r="C5057" s="72">
        <v>45960</v>
      </c>
      <c r="D5057" s="40" t="str">
        <f>VLOOKUP(B5057,辅助信息!E:K,7,FALSE)</f>
        <v>JWDDCD2025092400204</v>
      </c>
      <c r="E5057" s="40" t="str">
        <f>VLOOKUP(F5057,辅助信息!A:B,2,FALSE)</f>
        <v>螺纹钢</v>
      </c>
      <c r="F5057" s="40" t="s">
        <v>66</v>
      </c>
      <c r="G5057" s="36">
        <v>3</v>
      </c>
      <c r="H5057" s="136">
        <f>IF(SUMIFS('[1]2025年已发货'!$E:$E,'[1]2025年已发货'!$F:$F,C5057,'[1]2025年已发货'!$C:$C,F5057,'[1]2025年已发货'!$G:$G,I5057,'[1]2025年已发货'!$H:$H,J5057)=0,"未发货",SUMIFS('[1]2025年已发货'!$E:$E,'[1]2025年已发货'!$F:$F,C5057,'[1]2025年已发货'!$C:$C,F5057,'[1]2025年已发货'!$G:$G,I5057,'[1]2025年已发货'!$H:$H,J5057))</f>
        <v>3</v>
      </c>
      <c r="I5057" s="39" t="str">
        <f>VLOOKUP(B5057,辅助信息!E:I,3,FALSE)</f>
        <v>(五冶钢构龙泉东洪片区70亩住宅、商业及配套工程项目三标段)成都市龙泉驿外东洪路地铁2号线惠王陵地铁C口</v>
      </c>
      <c r="J5057" s="40" t="str">
        <f>VLOOKUP(B5057,辅助信息!E:I,4,FALSE)</f>
        <v>蒋嗣伟</v>
      </c>
      <c r="K5057" s="40">
        <f>VLOOKUP(J5057,辅助信息!H:I,2,FALSE)</f>
        <v>15014331252</v>
      </c>
      <c r="L5057" s="111">
        <f>VLOOKUP(B5057,辅助信息!E:J,6,FALSE)</f>
        <v>0</v>
      </c>
      <c r="M5057" s="93">
        <v>45959</v>
      </c>
      <c r="O5057" s="64">
        <f ca="1" t="shared" si="240"/>
        <v>0</v>
      </c>
      <c r="P5057" s="64">
        <f ca="1" t="shared" si="241"/>
        <v>12</v>
      </c>
      <c r="Q5057" s="29" t="str">
        <f>VLOOKUP(B5057,辅助信息!E:M,9,FALSE)</f>
        <v>ZTWM-CDGS-XS-2025-0156-五冶钢构-2025年九月第一批次钢筋采购合同(三圣乡项目)-中铁物贸成都公司</v>
      </c>
      <c r="R5057" s="29" t="str">
        <f>_xlfn._xlws.FILTER(辅助信息!D:D,辅助信息!E:E=B5057)</f>
        <v>五冶钢构龙泉东洪片区(70亩、85亩)住宅、商业及配套工程项目</v>
      </c>
    </row>
    <row r="5058" hidden="1" spans="2:18">
      <c r="B5058" s="137" t="s">
        <v>240</v>
      </c>
      <c r="C5058" s="72">
        <v>45960</v>
      </c>
      <c r="D5058" s="40" t="str">
        <f>VLOOKUP(B5058,辅助信息!E:K,7,FALSE)</f>
        <v>JWDDCD2025092400204</v>
      </c>
      <c r="E5058" s="40" t="str">
        <f>VLOOKUP(F5058,辅助信息!A:B,2,FALSE)</f>
        <v>螺纹钢</v>
      </c>
      <c r="F5058" s="40" t="s">
        <v>45</v>
      </c>
      <c r="G5058" s="36">
        <v>3</v>
      </c>
      <c r="H5058" s="136">
        <f>IF(SUMIFS('[1]2025年已发货'!$E:$E,'[1]2025年已发货'!$F:$F,C5058,'[1]2025年已发货'!$C:$C,F5058,'[1]2025年已发货'!$G:$G,I5058,'[1]2025年已发货'!$H:$H,J5058)=0,"未发货",SUMIFS('[1]2025年已发货'!$E:$E,'[1]2025年已发货'!$F:$F,C5058,'[1]2025年已发货'!$C:$C,F5058,'[1]2025年已发货'!$G:$G,I5058,'[1]2025年已发货'!$H:$H,J5058))</f>
        <v>3</v>
      </c>
      <c r="I5058" s="39" t="str">
        <f>VLOOKUP(B5058,辅助信息!E:I,3,FALSE)</f>
        <v>(五冶钢构龙泉东洪片区70亩住宅、商业及配套工程项目三标段)成都市龙泉驿外东洪路地铁2号线惠王陵地铁C口</v>
      </c>
      <c r="J5058" s="40" t="str">
        <f>VLOOKUP(B5058,辅助信息!E:I,4,FALSE)</f>
        <v>蒋嗣伟</v>
      </c>
      <c r="K5058" s="40">
        <f>VLOOKUP(J5058,辅助信息!H:I,2,FALSE)</f>
        <v>15014331252</v>
      </c>
      <c r="L5058" s="111">
        <f>VLOOKUP(B5058,辅助信息!E:J,6,FALSE)</f>
        <v>0</v>
      </c>
      <c r="M5058" s="93">
        <v>45959</v>
      </c>
      <c r="O5058" s="64">
        <f ca="1" t="shared" si="240"/>
        <v>0</v>
      </c>
      <c r="P5058" s="64">
        <f ca="1" t="shared" si="241"/>
        <v>12</v>
      </c>
      <c r="Q5058" s="29" t="str">
        <f>VLOOKUP(B5058,辅助信息!E:M,9,FALSE)</f>
        <v>ZTWM-CDGS-XS-2025-0156-五冶钢构-2025年九月第一批次钢筋采购合同(三圣乡项目)-中铁物贸成都公司</v>
      </c>
      <c r="R5058" s="29" t="str">
        <f>_xlfn._xlws.FILTER(辅助信息!D:D,辅助信息!E:E=B5058)</f>
        <v>五冶钢构龙泉东洪片区(70亩、85亩)住宅、商业及配套工程项目</v>
      </c>
    </row>
    <row r="5059" hidden="1" spans="2:18">
      <c r="B5059" s="137" t="s">
        <v>240</v>
      </c>
      <c r="C5059" s="72">
        <v>45960</v>
      </c>
      <c r="D5059" s="40" t="str">
        <f>VLOOKUP(B5059,辅助信息!E:K,7,FALSE)</f>
        <v>JWDDCD2025092400204</v>
      </c>
      <c r="E5059" s="40" t="str">
        <f>VLOOKUP(F5059,辅助信息!A:B,2,FALSE)</f>
        <v>螺纹钢</v>
      </c>
      <c r="F5059" s="40" t="s">
        <v>58</v>
      </c>
      <c r="G5059" s="36">
        <v>3</v>
      </c>
      <c r="H5059" s="136">
        <f>IF(SUMIFS('[1]2025年已发货'!$E:$E,'[1]2025年已发货'!$F:$F,C5059,'[1]2025年已发货'!$C:$C,F5059,'[1]2025年已发货'!$G:$G,I5059,'[1]2025年已发货'!$H:$H,J5059)=0,"未发货",SUMIFS('[1]2025年已发货'!$E:$E,'[1]2025年已发货'!$F:$F,C5059,'[1]2025年已发货'!$C:$C,F5059,'[1]2025年已发货'!$G:$G,I5059,'[1]2025年已发货'!$H:$H,J5059))</f>
        <v>3</v>
      </c>
      <c r="I5059" s="39" t="str">
        <f>VLOOKUP(B5059,辅助信息!E:I,3,FALSE)</f>
        <v>(五冶钢构龙泉东洪片区70亩住宅、商业及配套工程项目三标段)成都市龙泉驿外东洪路地铁2号线惠王陵地铁C口</v>
      </c>
      <c r="J5059" s="40" t="str">
        <f>VLOOKUP(B5059,辅助信息!E:I,4,FALSE)</f>
        <v>蒋嗣伟</v>
      </c>
      <c r="K5059" s="40">
        <f>VLOOKUP(J5059,辅助信息!H:I,2,FALSE)</f>
        <v>15014331252</v>
      </c>
      <c r="L5059" s="111">
        <f>VLOOKUP(B5059,辅助信息!E:J,6,FALSE)</f>
        <v>0</v>
      </c>
      <c r="M5059" s="93">
        <v>45959</v>
      </c>
      <c r="O5059" s="64">
        <f ca="1" t="shared" si="240"/>
        <v>0</v>
      </c>
      <c r="P5059" s="64">
        <f ca="1" t="shared" si="241"/>
        <v>12</v>
      </c>
      <c r="Q5059" s="29" t="str">
        <f>VLOOKUP(B5059,辅助信息!E:M,9,FALSE)</f>
        <v>ZTWM-CDGS-XS-2025-0156-五冶钢构-2025年九月第一批次钢筋采购合同(三圣乡项目)-中铁物贸成都公司</v>
      </c>
      <c r="R5059" s="29" t="str">
        <f>_xlfn._xlws.FILTER(辅助信息!D:D,辅助信息!E:E=B5059)</f>
        <v>五冶钢构龙泉东洪片区(70亩、85亩)住宅、商业及配套工程项目</v>
      </c>
    </row>
    <row r="5060" hidden="1" spans="2:18">
      <c r="B5060" s="137" t="s">
        <v>240</v>
      </c>
      <c r="C5060" s="72">
        <v>45960</v>
      </c>
      <c r="D5060" s="40" t="str">
        <f>VLOOKUP(B5060,辅助信息!E:K,7,FALSE)</f>
        <v>JWDDCD2025092400204</v>
      </c>
      <c r="E5060" s="40" t="str">
        <f>VLOOKUP(F5060,辅助信息!A:B,2,FALSE)</f>
        <v>螺纹钢</v>
      </c>
      <c r="F5060" s="40" t="s">
        <v>46</v>
      </c>
      <c r="G5060" s="36">
        <v>6</v>
      </c>
      <c r="H5060" s="136">
        <f>IF(SUMIFS('[1]2025年已发货'!$E:$E,'[1]2025年已发货'!$F:$F,C5060,'[1]2025年已发货'!$C:$C,F5060,'[1]2025年已发货'!$G:$G,I5060,'[1]2025年已发货'!$H:$H,J5060)=0,"未发货",SUMIFS('[1]2025年已发货'!$E:$E,'[1]2025年已发货'!$F:$F,C5060,'[1]2025年已发货'!$C:$C,F5060,'[1]2025年已发货'!$G:$G,I5060,'[1]2025年已发货'!$H:$H,J5060))</f>
        <v>6</v>
      </c>
      <c r="I5060" s="39" t="str">
        <f>VLOOKUP(B5060,辅助信息!E:I,3,FALSE)</f>
        <v>(五冶钢构龙泉东洪片区70亩住宅、商业及配套工程项目三标段)成都市龙泉驿外东洪路地铁2号线惠王陵地铁C口</v>
      </c>
      <c r="J5060" s="40" t="str">
        <f>VLOOKUP(B5060,辅助信息!E:I,4,FALSE)</f>
        <v>蒋嗣伟</v>
      </c>
      <c r="K5060" s="40">
        <f>VLOOKUP(J5060,辅助信息!H:I,2,FALSE)</f>
        <v>15014331252</v>
      </c>
      <c r="L5060" s="111">
        <f>VLOOKUP(B5060,辅助信息!E:J,6,FALSE)</f>
        <v>0</v>
      </c>
      <c r="M5060" s="93">
        <v>45959</v>
      </c>
      <c r="O5060" s="64">
        <f ca="1" t="shared" si="240"/>
        <v>0</v>
      </c>
      <c r="P5060" s="64">
        <f ca="1" t="shared" si="241"/>
        <v>12</v>
      </c>
      <c r="Q5060" s="29" t="str">
        <f>VLOOKUP(B5060,辅助信息!E:M,9,FALSE)</f>
        <v>ZTWM-CDGS-XS-2025-0156-五冶钢构-2025年九月第一批次钢筋采购合同(三圣乡项目)-中铁物贸成都公司</v>
      </c>
      <c r="R5060" s="29" t="str">
        <f>_xlfn._xlws.FILTER(辅助信息!D:D,辅助信息!E:E=B5060)</f>
        <v>五冶钢构龙泉东洪片区(70亩、85亩)住宅、商业及配套工程项目</v>
      </c>
    </row>
    <row r="5061" hidden="1" spans="2:18">
      <c r="B5061" s="137" t="s">
        <v>240</v>
      </c>
      <c r="C5061" s="72">
        <v>45960</v>
      </c>
      <c r="D5061" s="40" t="str">
        <f>VLOOKUP(B5061,辅助信息!E:K,7,FALSE)</f>
        <v>JWDDCD2025092400204</v>
      </c>
      <c r="E5061" s="40" t="str">
        <f>VLOOKUP(F5061,辅助信息!A:B,2,FALSE)</f>
        <v>螺纹钢</v>
      </c>
      <c r="F5061" s="40" t="s">
        <v>22</v>
      </c>
      <c r="G5061" s="36">
        <v>25</v>
      </c>
      <c r="H5061" s="136">
        <f>IF(SUMIFS('[1]2025年已发货'!$E:$E,'[1]2025年已发货'!$F:$F,C5061,'[1]2025年已发货'!$C:$C,F5061,'[1]2025年已发货'!$G:$G,I5061,'[1]2025年已发货'!$H:$H,J5061)=0,"未发货",SUMIFS('[1]2025年已发货'!$E:$E,'[1]2025年已发货'!$F:$F,C5061,'[1]2025年已发货'!$C:$C,F5061,'[1]2025年已发货'!$G:$G,I5061,'[1]2025年已发货'!$H:$H,J5061))</f>
        <v>25</v>
      </c>
      <c r="I5061" s="39" t="str">
        <f>VLOOKUP(B5061,辅助信息!E:I,3,FALSE)</f>
        <v>(五冶钢构龙泉东洪片区70亩住宅、商业及配套工程项目三标段)成都市龙泉驿外东洪路地铁2号线惠王陵地铁C口</v>
      </c>
      <c r="J5061" s="40" t="str">
        <f>VLOOKUP(B5061,辅助信息!E:I,4,FALSE)</f>
        <v>蒋嗣伟</v>
      </c>
      <c r="K5061" s="40">
        <f>VLOOKUP(J5061,辅助信息!H:I,2,FALSE)</f>
        <v>15014331252</v>
      </c>
      <c r="L5061" s="111">
        <f>VLOOKUP(B5061,辅助信息!E:J,6,FALSE)</f>
        <v>0</v>
      </c>
      <c r="M5061" s="93">
        <v>45959</v>
      </c>
      <c r="O5061" s="64">
        <f ca="1" t="shared" si="240"/>
        <v>0</v>
      </c>
      <c r="P5061" s="64">
        <f ca="1" t="shared" si="241"/>
        <v>12</v>
      </c>
      <c r="Q5061" s="29" t="str">
        <f>VLOOKUP(B5061,辅助信息!E:M,9,FALSE)</f>
        <v>ZTWM-CDGS-XS-2025-0156-五冶钢构-2025年九月第一批次钢筋采购合同(三圣乡项目)-中铁物贸成都公司</v>
      </c>
      <c r="R5061" s="29" t="str">
        <f>_xlfn._xlws.FILTER(辅助信息!D:D,辅助信息!E:E=B5061)</f>
        <v>五冶钢构龙泉东洪片区(70亩、85亩)住宅、商业及配套工程项目</v>
      </c>
    </row>
    <row r="5062" hidden="1" spans="2:18">
      <c r="B5062" s="137" t="s">
        <v>31</v>
      </c>
      <c r="C5062" s="72">
        <v>45961</v>
      </c>
      <c r="D5062" s="40" t="str">
        <f>VLOOKUP(B5062,辅助信息!E:K,7,FALSE)</f>
        <v>JWDDCD2024121000136</v>
      </c>
      <c r="E5062" s="40" t="str">
        <f>VLOOKUP(F5062,辅助信息!A:B,2,FALSE)</f>
        <v>盘螺</v>
      </c>
      <c r="F5062" s="40" t="s">
        <v>49</v>
      </c>
      <c r="G5062" s="36">
        <v>24</v>
      </c>
      <c r="H5062" s="136" t="str">
        <f>IF(SUMIFS('[1]2025年已发货'!$E:$E,'[1]2025年已发货'!$F:$F,C5062,'[1]2025年已发货'!$C:$C,F5062,'[1]2025年已发货'!$G:$G,I5062,'[1]2025年已发货'!$H:$H,J5062)=0,"未发货",SUMIFS('[1]2025年已发货'!$E:$E,'[1]2025年已发货'!$F:$F,C5062,'[1]2025年已发货'!$C:$C,F5062,'[1]2025年已发货'!$G:$G,I5062,'[1]2025年已发货'!$H:$H,J5062))</f>
        <v>未发货</v>
      </c>
      <c r="I5062" s="39" t="str">
        <f>VLOOKUP(B5062,辅助信息!E:I,3,FALSE)</f>
        <v>（四川商建-射洪城乡一体化项目）遂宁市射洪市忠新幼儿园北侧约220米新溪小区</v>
      </c>
      <c r="J5062" s="40" t="str">
        <f>VLOOKUP(B5062,辅助信息!E:I,4,FALSE)</f>
        <v>柏子刚</v>
      </c>
      <c r="K5062" s="40">
        <f>VLOOKUP(J5062,辅助信息!H:I,2,FALSE)</f>
        <v>15692885305</v>
      </c>
      <c r="L5062" s="111" t="str">
        <f>VLOOKUP(B5062,辅助信息!E:J,6,FALSE)</f>
        <v>提前联系到场规格及数量</v>
      </c>
      <c r="M5062" s="93">
        <v>45959</v>
      </c>
      <c r="O5062" s="64">
        <f ca="1" t="shared" si="240"/>
        <v>0</v>
      </c>
      <c r="P5062" s="64">
        <f ca="1" t="shared" si="241"/>
        <v>12</v>
      </c>
      <c r="Q5062" s="29" t="str">
        <f>VLOOKUP(B5062,辅助信息!E:M,9,FALSE)</f>
        <v>ZTWM-CDGS-XS-2024-0179-四川商投-射洪城乡一体化建设项目</v>
      </c>
      <c r="R5062" s="29" t="str">
        <f>_xlfn._xlws.FILTER(辅助信息!D:D,辅助信息!E:E=B5062)</f>
        <v>四川商建
射洪城乡一体化项目</v>
      </c>
    </row>
    <row r="5063" hidden="1" spans="2:18">
      <c r="B5063" s="137" t="s">
        <v>31</v>
      </c>
      <c r="C5063" s="72">
        <v>45961</v>
      </c>
      <c r="D5063" s="40" t="str">
        <f>VLOOKUP(B5063,辅助信息!E:K,7,FALSE)</f>
        <v>JWDDCD2024121000136</v>
      </c>
      <c r="E5063" s="40" t="str">
        <f>VLOOKUP(F5063,辅助信息!A:B,2,FALSE)</f>
        <v>螺纹钢</v>
      </c>
      <c r="F5063" s="40" t="s">
        <v>19</v>
      </c>
      <c r="G5063" s="36">
        <v>11</v>
      </c>
      <c r="H5063" s="136" t="str">
        <f>IF(SUMIFS('[1]2025年已发货'!$E:$E,'[1]2025年已发货'!$F:$F,C5063,'[1]2025年已发货'!$C:$C,F5063,'[1]2025年已发货'!$G:$G,I5063,'[1]2025年已发货'!$H:$H,J5063)=0,"未发货",SUMIFS('[1]2025年已发货'!$E:$E,'[1]2025年已发货'!$F:$F,C5063,'[1]2025年已发货'!$C:$C,F5063,'[1]2025年已发货'!$G:$G,I5063,'[1]2025年已发货'!$H:$H,J5063))</f>
        <v>未发货</v>
      </c>
      <c r="I5063" s="39" t="str">
        <f>VLOOKUP(B5063,辅助信息!E:I,3,FALSE)</f>
        <v>（四川商建-射洪城乡一体化项目）遂宁市射洪市忠新幼儿园北侧约220米新溪小区</v>
      </c>
      <c r="J5063" s="40" t="str">
        <f>VLOOKUP(B5063,辅助信息!E:I,4,FALSE)</f>
        <v>柏子刚</v>
      </c>
      <c r="K5063" s="40">
        <f>VLOOKUP(J5063,辅助信息!H:I,2,FALSE)</f>
        <v>15692885305</v>
      </c>
      <c r="L5063" s="111" t="str">
        <f>VLOOKUP(B5063,辅助信息!E:J,6,FALSE)</f>
        <v>提前联系到场规格及数量</v>
      </c>
      <c r="M5063" s="93">
        <v>45959</v>
      </c>
      <c r="O5063" s="64">
        <f ca="1" t="shared" si="240"/>
        <v>0</v>
      </c>
      <c r="P5063" s="64">
        <f ca="1" t="shared" si="241"/>
        <v>12</v>
      </c>
      <c r="Q5063" s="29" t="str">
        <f>VLOOKUP(B5063,辅助信息!E:M,9,FALSE)</f>
        <v>ZTWM-CDGS-XS-2024-0179-四川商投-射洪城乡一体化建设项目</v>
      </c>
      <c r="R5063" s="29" t="str">
        <f>_xlfn._xlws.FILTER(辅助信息!D:D,辅助信息!E:E=B5063)</f>
        <v>四川商建
射洪城乡一体化项目</v>
      </c>
    </row>
    <row r="5064" hidden="1" spans="2:18">
      <c r="B5064" s="137" t="s">
        <v>31</v>
      </c>
      <c r="C5064" s="72">
        <v>45961</v>
      </c>
      <c r="D5064" s="40" t="str">
        <f>VLOOKUP(B5064,辅助信息!E:K,7,FALSE)</f>
        <v>JWDDCD2024121000136</v>
      </c>
      <c r="E5064" s="40" t="str">
        <f>VLOOKUP(F5064,辅助信息!A:B,2,FALSE)</f>
        <v>螺纹钢</v>
      </c>
      <c r="F5064" s="40" t="s">
        <v>22</v>
      </c>
      <c r="G5064" s="36">
        <v>35</v>
      </c>
      <c r="H5064" s="136" t="str">
        <f>IF(SUMIFS('[1]2025年已发货'!$E:$E,'[1]2025年已发货'!$F:$F,C5064,'[1]2025年已发货'!$C:$C,F5064,'[1]2025年已发货'!$G:$G,I5064,'[1]2025年已发货'!$H:$H,J5064)=0,"未发货",SUMIFS('[1]2025年已发货'!$E:$E,'[1]2025年已发货'!$F:$F,C5064,'[1]2025年已发货'!$C:$C,F5064,'[1]2025年已发货'!$G:$G,I5064,'[1]2025年已发货'!$H:$H,J5064))</f>
        <v>未发货</v>
      </c>
      <c r="I5064" s="39" t="str">
        <f>VLOOKUP(B5064,辅助信息!E:I,3,FALSE)</f>
        <v>（四川商建-射洪城乡一体化项目）遂宁市射洪市忠新幼儿园北侧约220米新溪小区</v>
      </c>
      <c r="J5064" s="40" t="str">
        <f>VLOOKUP(B5064,辅助信息!E:I,4,FALSE)</f>
        <v>柏子刚</v>
      </c>
      <c r="K5064" s="40">
        <f>VLOOKUP(J5064,辅助信息!H:I,2,FALSE)</f>
        <v>15692885305</v>
      </c>
      <c r="L5064" s="111" t="str">
        <f>VLOOKUP(B5064,辅助信息!E:J,6,FALSE)</f>
        <v>提前联系到场规格及数量</v>
      </c>
      <c r="M5064" s="93">
        <v>45959</v>
      </c>
      <c r="O5064" s="64">
        <f ca="1" t="shared" si="240"/>
        <v>0</v>
      </c>
      <c r="P5064" s="64">
        <f ca="1" t="shared" si="241"/>
        <v>12</v>
      </c>
      <c r="Q5064" s="29" t="str">
        <f>VLOOKUP(B5064,辅助信息!E:M,9,FALSE)</f>
        <v>ZTWM-CDGS-XS-2024-0179-四川商投-射洪城乡一体化建设项目</v>
      </c>
      <c r="R5064" s="29" t="str">
        <f>_xlfn._xlws.FILTER(辅助信息!D:D,辅助信息!E:E=B5064)</f>
        <v>四川商建
射洪城乡一体化项目</v>
      </c>
    </row>
    <row r="5065" hidden="1" spans="2:18">
      <c r="B5065" s="137" t="s">
        <v>224</v>
      </c>
      <c r="C5065" s="72">
        <v>45959</v>
      </c>
      <c r="D5065" s="40" t="str">
        <f>VLOOKUP(B5065,辅助信息!E:K,7,FALSE)</f>
        <v>JWDDCD2025092400188</v>
      </c>
      <c r="E5065" s="40" t="str">
        <f>VLOOKUP(F5065,辅助信息!A:B,2,FALSE)</f>
        <v>盘螺</v>
      </c>
      <c r="F5065" s="40" t="s">
        <v>49</v>
      </c>
      <c r="G5065" s="36">
        <v>6</v>
      </c>
      <c r="H5065" s="136">
        <f>IF(SUMIFS('[1]2025年已发货'!$E:$E,'[1]2025年已发货'!$F:$F,C5065,'[1]2025年已发货'!$C:$C,F5065,'[1]2025年已发货'!$G:$G,I5065,'[1]2025年已发货'!$H:$H,J5065)=0,"未发货",SUMIFS('[1]2025年已发货'!$E:$E,'[1]2025年已发货'!$F:$F,C5065,'[1]2025年已发货'!$C:$C,F5065,'[1]2025年已发货'!$G:$G,I5065,'[1]2025年已发货'!$H:$H,J5065))</f>
        <v>6</v>
      </c>
      <c r="I5065" s="39" t="str">
        <f>VLOOKUP(B5065,辅助信息!E:I,3,FALSE)</f>
        <v>(五冶钢构龙泉东洪片区70亩住宅、商业及配套工程项目一标段)成都市龙泉驿外东洪路地铁2号线惠王陵地铁C口</v>
      </c>
      <c r="J5065" s="40" t="str">
        <f>VLOOKUP(B5065,辅助信息!E:I,4,FALSE)</f>
        <v>邹爱国</v>
      </c>
      <c r="K5065" s="40">
        <f>VLOOKUP(J5065,辅助信息!H:I,2,FALSE)</f>
        <v>13540231225</v>
      </c>
      <c r="L5065" s="111">
        <f>VLOOKUP(B5065,辅助信息!E:J,6,FALSE)</f>
        <v>0</v>
      </c>
      <c r="M5065" s="93">
        <v>45959</v>
      </c>
      <c r="O5065" s="64">
        <f ca="1" t="shared" si="240"/>
        <v>0</v>
      </c>
      <c r="P5065" s="64">
        <f ca="1" t="shared" si="241"/>
        <v>12</v>
      </c>
      <c r="Q5065" s="29" t="str">
        <f>VLOOKUP(B5065,辅助信息!E:M,9,FALSE)</f>
        <v>ZTWM-CDGS-XS-2025-0156-五冶钢构-2025年九月第一批次钢筋采购合同(三圣乡项目)-中铁物贸成都公司</v>
      </c>
      <c r="R5065" s="29" t="str">
        <f>_xlfn._xlws.FILTER(辅助信息!D:D,辅助信息!E:E=B5065)</f>
        <v>五冶钢构龙泉东洪片区(70亩、85亩)住宅、商业及配套工程项目</v>
      </c>
    </row>
    <row r="5066" hidden="1" spans="2:18">
      <c r="B5066" s="137" t="s">
        <v>224</v>
      </c>
      <c r="C5066" s="72">
        <v>45959</v>
      </c>
      <c r="D5066" s="40" t="str">
        <f>VLOOKUP(B5066,辅助信息!E:K,7,FALSE)</f>
        <v>JWDDCD2025092400188</v>
      </c>
      <c r="E5066" s="40" t="str">
        <f>VLOOKUP(F5066,辅助信息!A:B,2,FALSE)</f>
        <v>盘螺</v>
      </c>
      <c r="F5066" s="40" t="s">
        <v>40</v>
      </c>
      <c r="G5066" s="36">
        <v>30</v>
      </c>
      <c r="H5066" s="136">
        <f>IF(SUMIFS('[1]2025年已发货'!$E:$E,'[1]2025年已发货'!$F:$F,C5066,'[1]2025年已发货'!$C:$C,F5066,'[1]2025年已发货'!$G:$G,I5066,'[1]2025年已发货'!$H:$H,J5066)=0,"未发货",SUMIFS('[1]2025年已发货'!$E:$E,'[1]2025年已发货'!$F:$F,C5066,'[1]2025年已发货'!$C:$C,F5066,'[1]2025年已发货'!$G:$G,I5066,'[1]2025年已发货'!$H:$H,J5066))</f>
        <v>30</v>
      </c>
      <c r="I5066" s="39" t="str">
        <f>VLOOKUP(B5066,辅助信息!E:I,3,FALSE)</f>
        <v>(五冶钢构龙泉东洪片区70亩住宅、商业及配套工程项目一标段)成都市龙泉驿外东洪路地铁2号线惠王陵地铁C口</v>
      </c>
      <c r="J5066" s="40" t="str">
        <f>VLOOKUP(B5066,辅助信息!E:I,4,FALSE)</f>
        <v>邹爱国</v>
      </c>
      <c r="K5066" s="40">
        <f>VLOOKUP(J5066,辅助信息!H:I,2,FALSE)</f>
        <v>13540231225</v>
      </c>
      <c r="L5066" s="111">
        <f>VLOOKUP(B5066,辅助信息!E:J,6,FALSE)</f>
        <v>0</v>
      </c>
      <c r="M5066" s="93">
        <v>45959</v>
      </c>
      <c r="O5066" s="64">
        <f ca="1" t="shared" si="240"/>
        <v>0</v>
      </c>
      <c r="P5066" s="64">
        <f ca="1" t="shared" si="241"/>
        <v>12</v>
      </c>
      <c r="Q5066" s="29" t="str">
        <f>VLOOKUP(B5066,辅助信息!E:M,9,FALSE)</f>
        <v>ZTWM-CDGS-XS-2025-0156-五冶钢构-2025年九月第一批次钢筋采购合同(三圣乡项目)-中铁物贸成都公司</v>
      </c>
      <c r="R5066" s="29" t="str">
        <f>_xlfn._xlws.FILTER(辅助信息!D:D,辅助信息!E:E=B5066)</f>
        <v>五冶钢构龙泉东洪片区(70亩、85亩)住宅、商业及配套工程项目</v>
      </c>
    </row>
    <row r="5067" hidden="1" spans="2:18">
      <c r="B5067" s="137" t="s">
        <v>226</v>
      </c>
      <c r="C5067" s="72">
        <v>45959</v>
      </c>
      <c r="D5067" s="40" t="str">
        <f>VLOOKUP(B5067,辅助信息!E:K,7,FALSE)</f>
        <v>JWDDCD2025092400211</v>
      </c>
      <c r="E5067" s="40" t="str">
        <f>VLOOKUP(F5067,辅助信息!A:B,2,FALSE)</f>
        <v>盘螺</v>
      </c>
      <c r="F5067" s="40" t="s">
        <v>40</v>
      </c>
      <c r="G5067" s="36">
        <v>35</v>
      </c>
      <c r="H5067" s="136">
        <f>IF(SUMIFS('[1]2025年已发货'!$E:$E,'[1]2025年已发货'!$F:$F,C5067,'[1]2025年已发货'!$C:$C,F5067,'[1]2025年已发货'!$G:$G,I5067,'[1]2025年已发货'!$H:$H,J5067)=0,"未发货",SUMIFS('[1]2025年已发货'!$E:$E,'[1]2025年已发货'!$F:$F,C5067,'[1]2025年已发货'!$C:$C,F5067,'[1]2025年已发货'!$G:$G,I5067,'[1]2025年已发货'!$H:$H,J5067))</f>
        <v>35</v>
      </c>
      <c r="I5067" s="39" t="str">
        <f>VLOOKUP(B5067,辅助信息!E:I,3,FALSE)</f>
        <v>(五冶钢构龙泉东洪片区85亩住宅、商业及配套工程项目二标段)成都市龙泉驿外东洪路地铁2号线惠王陵地铁C口</v>
      </c>
      <c r="J5067" s="40" t="str">
        <f>VLOOKUP(B5067,辅助信息!E:I,4,FALSE)</f>
        <v>李渊</v>
      </c>
      <c r="K5067" s="40">
        <f>VLOOKUP(J5067,辅助信息!H:I,2,FALSE)</f>
        <v>18381013849</v>
      </c>
      <c r="L5067" s="111">
        <f>VLOOKUP(B5067,辅助信息!E:J,6,FALSE)</f>
        <v>0</v>
      </c>
      <c r="M5067" s="161">
        <v>45959</v>
      </c>
      <c r="O5067" s="64">
        <f ca="1" t="shared" si="240"/>
        <v>0</v>
      </c>
      <c r="P5067" s="64">
        <f ca="1" t="shared" si="241"/>
        <v>12</v>
      </c>
      <c r="Q5067" s="29" t="str">
        <f>VLOOKUP(B5067,辅助信息!E:M,9,FALSE)</f>
        <v>ZTWM-CDGS-XS-2025-0156-五冶钢构-2025年九月第一批次钢筋采购合同(三圣乡项目)-中铁物贸成都公司</v>
      </c>
      <c r="R5067" s="29" t="str">
        <f>_xlfn._xlws.FILTER(辅助信息!D:D,辅助信息!E:E=B5067)</f>
        <v>五冶钢构龙泉东洪片区(70亩、85亩)住宅、商业及配套工程项目</v>
      </c>
    </row>
    <row r="5068" hidden="1" spans="2:18">
      <c r="B5068" s="137" t="s">
        <v>226</v>
      </c>
      <c r="C5068" s="72">
        <v>45959</v>
      </c>
      <c r="D5068" s="40" t="str">
        <f>VLOOKUP(B5068,辅助信息!E:K,7,FALSE)</f>
        <v>JWDDCD2025092400211</v>
      </c>
      <c r="E5068" s="40" t="str">
        <f>VLOOKUP(F5068,辅助信息!A:B,2,FALSE)</f>
        <v>螺纹钢</v>
      </c>
      <c r="F5068" s="40" t="s">
        <v>19</v>
      </c>
      <c r="G5068" s="36">
        <v>10</v>
      </c>
      <c r="H5068" s="136">
        <f>IF(SUMIFS('[1]2025年已发货'!$E:$E,'[1]2025年已发货'!$F:$F,C5068,'[1]2025年已发货'!$C:$C,F5068,'[1]2025年已发货'!$G:$G,I5068,'[1]2025年已发货'!$H:$H,J5068)=0,"未发货",SUMIFS('[1]2025年已发货'!$E:$E,'[1]2025年已发货'!$F:$F,C5068,'[1]2025年已发货'!$C:$C,F5068,'[1]2025年已发货'!$G:$G,I5068,'[1]2025年已发货'!$H:$H,J5068))</f>
        <v>12.5</v>
      </c>
      <c r="I5068" s="39" t="str">
        <f>VLOOKUP(B5068,辅助信息!E:I,3,FALSE)</f>
        <v>(五冶钢构龙泉东洪片区85亩住宅、商业及配套工程项目二标段)成都市龙泉驿外东洪路地铁2号线惠王陵地铁C口</v>
      </c>
      <c r="J5068" s="40" t="str">
        <f>VLOOKUP(B5068,辅助信息!E:I,4,FALSE)</f>
        <v>李渊</v>
      </c>
      <c r="K5068" s="40">
        <f>VLOOKUP(J5068,辅助信息!H:I,2,FALSE)</f>
        <v>18381013849</v>
      </c>
      <c r="L5068" s="111">
        <f>VLOOKUP(B5068,辅助信息!E:J,6,FALSE)</f>
        <v>0</v>
      </c>
      <c r="M5068" s="161">
        <v>45959</v>
      </c>
      <c r="O5068" s="64">
        <f ca="1" t="shared" si="240"/>
        <v>0</v>
      </c>
      <c r="P5068" s="64">
        <f ca="1" t="shared" si="241"/>
        <v>12</v>
      </c>
      <c r="Q5068" s="29" t="str">
        <f>VLOOKUP(B5068,辅助信息!E:M,9,FALSE)</f>
        <v>ZTWM-CDGS-XS-2025-0156-五冶钢构-2025年九月第一批次钢筋采购合同(三圣乡项目)-中铁物贸成都公司</v>
      </c>
      <c r="R5068" s="29" t="str">
        <f>_xlfn._xlws.FILTER(辅助信息!D:D,辅助信息!E:E=B5068)</f>
        <v>五冶钢构龙泉东洪片区(70亩、85亩)住宅、商业及配套工程项目</v>
      </c>
    </row>
    <row r="5069" hidden="1" spans="2:18">
      <c r="B5069" s="137" t="s">
        <v>226</v>
      </c>
      <c r="C5069" s="72">
        <v>45959</v>
      </c>
      <c r="D5069" s="40" t="str">
        <f>VLOOKUP(B5069,辅助信息!E:K,7,FALSE)</f>
        <v>JWDDCD2025092400211</v>
      </c>
      <c r="E5069" s="40" t="str">
        <f>VLOOKUP(F5069,辅助信息!A:B,2,FALSE)</f>
        <v>螺纹钢</v>
      </c>
      <c r="F5069" s="40" t="s">
        <v>32</v>
      </c>
      <c r="G5069" s="36">
        <v>10</v>
      </c>
      <c r="H5069" s="136">
        <f>IF(SUMIFS('[1]2025年已发货'!$E:$E,'[1]2025年已发货'!$F:$F,C5069,'[1]2025年已发货'!$C:$C,F5069,'[1]2025年已发货'!$G:$G,I5069,'[1]2025年已发货'!$H:$H,J5069)=0,"未发货",SUMIFS('[1]2025年已发货'!$E:$E,'[1]2025年已发货'!$F:$F,C5069,'[1]2025年已发货'!$C:$C,F5069,'[1]2025年已发货'!$G:$G,I5069,'[1]2025年已发货'!$H:$H,J5069))</f>
        <v>12.5</v>
      </c>
      <c r="I5069" s="39" t="str">
        <f>VLOOKUP(B5069,辅助信息!E:I,3,FALSE)</f>
        <v>(五冶钢构龙泉东洪片区85亩住宅、商业及配套工程项目二标段)成都市龙泉驿外东洪路地铁2号线惠王陵地铁C口</v>
      </c>
      <c r="J5069" s="40" t="str">
        <f>VLOOKUP(B5069,辅助信息!E:I,4,FALSE)</f>
        <v>李渊</v>
      </c>
      <c r="K5069" s="40">
        <f>VLOOKUP(J5069,辅助信息!H:I,2,FALSE)</f>
        <v>18381013849</v>
      </c>
      <c r="L5069" s="111">
        <f>VLOOKUP(B5069,辅助信息!E:J,6,FALSE)</f>
        <v>0</v>
      </c>
      <c r="M5069" s="161">
        <v>45959</v>
      </c>
      <c r="O5069" s="64">
        <f ca="1" t="shared" si="240"/>
        <v>0</v>
      </c>
      <c r="P5069" s="64">
        <f ca="1" t="shared" si="241"/>
        <v>12</v>
      </c>
      <c r="Q5069" s="29" t="str">
        <f>VLOOKUP(B5069,辅助信息!E:M,9,FALSE)</f>
        <v>ZTWM-CDGS-XS-2025-0156-五冶钢构-2025年九月第一批次钢筋采购合同(三圣乡项目)-中铁物贸成都公司</v>
      </c>
      <c r="R5069" s="29" t="str">
        <f>_xlfn._xlws.FILTER(辅助信息!D:D,辅助信息!E:E=B5069)</f>
        <v>五冶钢构龙泉东洪片区(70亩、85亩)住宅、商业及配套工程项目</v>
      </c>
    </row>
    <row r="5070" hidden="1" spans="2:18">
      <c r="B5070" s="137" t="s">
        <v>226</v>
      </c>
      <c r="C5070" s="72">
        <v>45959</v>
      </c>
      <c r="D5070" s="40" t="str">
        <f>VLOOKUP(B5070,辅助信息!E:K,7,FALSE)</f>
        <v>JWDDCD2025092400211</v>
      </c>
      <c r="E5070" s="40" t="str">
        <f>VLOOKUP(F5070,辅助信息!A:B,2,FALSE)</f>
        <v>螺纹钢</v>
      </c>
      <c r="F5070" s="40" t="s">
        <v>30</v>
      </c>
      <c r="G5070" s="36">
        <v>15</v>
      </c>
      <c r="H5070" s="136">
        <f>IF(SUMIFS('[1]2025年已发货'!$E:$E,'[1]2025年已发货'!$F:$F,C5070,'[1]2025年已发货'!$C:$C,F5070,'[1]2025年已发货'!$G:$G,I5070,'[1]2025年已发货'!$H:$H,J5070)=0,"未发货",SUMIFS('[1]2025年已发货'!$E:$E,'[1]2025年已发货'!$F:$F,C5070,'[1]2025年已发货'!$C:$C,F5070,'[1]2025年已发货'!$G:$G,I5070,'[1]2025年已发货'!$H:$H,J5070))</f>
        <v>10</v>
      </c>
      <c r="I5070" s="39" t="str">
        <f>VLOOKUP(B5070,辅助信息!E:I,3,FALSE)</f>
        <v>(五冶钢构龙泉东洪片区85亩住宅、商业及配套工程项目二标段)成都市龙泉驿外东洪路地铁2号线惠王陵地铁C口</v>
      </c>
      <c r="J5070" s="40" t="str">
        <f>VLOOKUP(B5070,辅助信息!E:I,4,FALSE)</f>
        <v>李渊</v>
      </c>
      <c r="K5070" s="40">
        <f>VLOOKUP(J5070,辅助信息!H:I,2,FALSE)</f>
        <v>18381013849</v>
      </c>
      <c r="L5070" s="111">
        <f>VLOOKUP(B5070,辅助信息!E:J,6,FALSE)</f>
        <v>0</v>
      </c>
      <c r="M5070" s="161">
        <v>45959</v>
      </c>
      <c r="O5070" s="64">
        <f ca="1" t="shared" si="240"/>
        <v>0</v>
      </c>
      <c r="P5070" s="64">
        <f ca="1" t="shared" si="241"/>
        <v>12</v>
      </c>
      <c r="Q5070" s="29" t="str">
        <f>VLOOKUP(B5070,辅助信息!E:M,9,FALSE)</f>
        <v>ZTWM-CDGS-XS-2025-0156-五冶钢构-2025年九月第一批次钢筋采购合同(三圣乡项目)-中铁物贸成都公司</v>
      </c>
      <c r="R5070" s="29" t="str">
        <f>_xlfn._xlws.FILTER(辅助信息!D:D,辅助信息!E:E=B5070)</f>
        <v>五冶钢构龙泉东洪片区(70亩、85亩)住宅、商业及配套工程项目</v>
      </c>
    </row>
    <row r="5071" hidden="1" spans="2:18">
      <c r="B5071" s="137" t="s">
        <v>215</v>
      </c>
      <c r="C5071" s="72">
        <v>45960</v>
      </c>
      <c r="D5071" s="40" t="str">
        <f>VLOOKUP(B5071,辅助信息!E:K,7,FALSE)</f>
        <v>JWDDCD2025102100486</v>
      </c>
      <c r="E5071" s="40" t="str">
        <f>VLOOKUP(F5071,辅助信息!A:B,2,FALSE)</f>
        <v>盘螺</v>
      </c>
      <c r="F5071" s="40" t="s">
        <v>40</v>
      </c>
      <c r="G5071" s="36">
        <v>16</v>
      </c>
      <c r="H5071" s="136">
        <f>IF(SUMIFS('[1]2025年已发货'!$E:$E,'[1]2025年已发货'!$F:$F,C5071,'[1]2025年已发货'!$C:$C,F5071,'[1]2025年已发货'!$G:$G,I5071,'[1]2025年已发货'!$H:$H,J5071)=0,"未发货",SUMIFS('[1]2025年已发货'!$E:$E,'[1]2025年已发货'!$F:$F,C5071,'[1]2025年已发货'!$C:$C,F5071,'[1]2025年已发货'!$G:$G,I5071,'[1]2025年已发货'!$H:$H,J5071))</f>
        <v>16</v>
      </c>
      <c r="I5071" s="39" t="str">
        <f>VLOOKUP(B5071,辅助信息!E:I,3,FALSE)</f>
        <v>(五冶建设龙泉驿一医院配套建设工程)成都市龙泉驿区董朗路69号龙泉驿一医院5号门</v>
      </c>
      <c r="J5071" s="40" t="str">
        <f>VLOOKUP(B5071,辅助信息!E:I,4,FALSE)</f>
        <v>孙敏</v>
      </c>
      <c r="K5071" s="40">
        <f>VLOOKUP(J5071,辅助信息!H:I,2,FALSE)</f>
        <v>13617695006</v>
      </c>
      <c r="L5071" s="111" t="str">
        <f>VLOOKUP(B5071,辅助信息!E:J,6,FALSE)</f>
        <v>联系实际收货人（孙敏13617695006）五冶建设送货单,6份材质书,锈货不收，装货前联系收货人核实到场规格,没提前告知进场规格现场不给予接收</v>
      </c>
      <c r="M5071" s="93">
        <v>45960</v>
      </c>
      <c r="O5071" s="64">
        <f ca="1" t="shared" si="240"/>
        <v>0</v>
      </c>
      <c r="P5071" s="64">
        <f ca="1" t="shared" si="241"/>
        <v>11</v>
      </c>
      <c r="Q5071" s="29" t="str">
        <f>VLOOKUP(B5071,辅助信息!E:M,9,FALSE)</f>
        <v>ZTWM-CDGS-XS-2025-0073-五冶天府-成都怡心湖片区及龙泉驿医院等项目</v>
      </c>
      <c r="R5071" s="29" t="str">
        <f>_xlfn._xlws.FILTER(辅助信息!D:D,辅助信息!E:E=B5071)</f>
        <v>五冶建设龙泉驿一医院配套建设工程</v>
      </c>
    </row>
    <row r="5072" hidden="1" spans="2:18">
      <c r="B5072" s="137" t="s">
        <v>215</v>
      </c>
      <c r="C5072" s="72">
        <v>45960</v>
      </c>
      <c r="D5072" s="40" t="str">
        <f>VLOOKUP(B5072,辅助信息!E:K,7,FALSE)</f>
        <v>JWDDCD2025102100486</v>
      </c>
      <c r="E5072" s="40" t="str">
        <f>VLOOKUP(F5072,辅助信息!A:B,2,FALSE)</f>
        <v>盘螺</v>
      </c>
      <c r="F5072" s="40" t="s">
        <v>41</v>
      </c>
      <c r="G5072" s="36">
        <v>18</v>
      </c>
      <c r="H5072" s="136">
        <f>IF(SUMIFS('[1]2025年已发货'!$E:$E,'[1]2025年已发货'!$F:$F,C5072,'[1]2025年已发货'!$C:$C,F5072,'[1]2025年已发货'!$G:$G,I5072,'[1]2025年已发货'!$H:$H,J5072)=0,"未发货",SUMIFS('[1]2025年已发货'!$E:$E,'[1]2025年已发货'!$F:$F,C5072,'[1]2025年已发货'!$C:$C,F5072,'[1]2025年已发货'!$G:$G,I5072,'[1]2025年已发货'!$H:$H,J5072))</f>
        <v>18</v>
      </c>
      <c r="I5072" s="39" t="str">
        <f>VLOOKUP(B5072,辅助信息!E:I,3,FALSE)</f>
        <v>(五冶建设龙泉驿一医院配套建设工程)成都市龙泉驿区董朗路69号龙泉驿一医院5号门</v>
      </c>
      <c r="J5072" s="40" t="str">
        <f>VLOOKUP(B5072,辅助信息!E:I,4,FALSE)</f>
        <v>孙敏</v>
      </c>
      <c r="K5072" s="40">
        <f>VLOOKUP(J5072,辅助信息!H:I,2,FALSE)</f>
        <v>13617695006</v>
      </c>
      <c r="L5072" s="111" t="str">
        <f>VLOOKUP(B5072,辅助信息!E:J,6,FALSE)</f>
        <v>联系实际收货人（孙敏13617695006）五冶建设送货单,6份材质书,锈货不收，装货前联系收货人核实到场规格,没提前告知进场规格现场不给予接收</v>
      </c>
      <c r="M5072" s="93">
        <v>45960</v>
      </c>
      <c r="O5072" s="64">
        <f ca="1" t="shared" si="240"/>
        <v>0</v>
      </c>
      <c r="P5072" s="64">
        <f ca="1" t="shared" si="241"/>
        <v>11</v>
      </c>
      <c r="Q5072" s="29" t="str">
        <f>VLOOKUP(B5072,辅助信息!E:M,9,FALSE)</f>
        <v>ZTWM-CDGS-XS-2025-0073-五冶天府-成都怡心湖片区及龙泉驿医院等项目</v>
      </c>
      <c r="R5072" s="29" t="str">
        <f>_xlfn._xlws.FILTER(辅助信息!D:D,辅助信息!E:E=B5072)</f>
        <v>五冶建设龙泉驿一医院配套建设工程</v>
      </c>
    </row>
    <row r="5073" hidden="1" spans="2:18">
      <c r="B5073" s="137" t="s">
        <v>215</v>
      </c>
      <c r="C5073" s="72">
        <v>45960</v>
      </c>
      <c r="D5073" s="40" t="str">
        <f>VLOOKUP(B5073,辅助信息!E:K,7,FALSE)</f>
        <v>JWDDCD2025102100486</v>
      </c>
      <c r="E5073" s="40" t="str">
        <f>VLOOKUP(F5073,辅助信息!A:B,2,FALSE)</f>
        <v>盘螺</v>
      </c>
      <c r="F5073" s="40" t="s">
        <v>26</v>
      </c>
      <c r="G5073" s="36">
        <v>6</v>
      </c>
      <c r="H5073" s="136">
        <f>IF(SUMIFS('[1]2025年已发货'!$E:$E,'[1]2025年已发货'!$F:$F,C5073,'[1]2025年已发货'!$C:$C,F5073,'[1]2025年已发货'!$G:$G,I5073,'[1]2025年已发货'!$H:$H,J5073)=0,"未发货",SUMIFS('[1]2025年已发货'!$E:$E,'[1]2025年已发货'!$F:$F,C5073,'[1]2025年已发货'!$C:$C,F5073,'[1]2025年已发货'!$G:$G,I5073,'[1]2025年已发货'!$H:$H,J5073))</f>
        <v>6</v>
      </c>
      <c r="I5073" s="39" t="str">
        <f>VLOOKUP(B5073,辅助信息!E:I,3,FALSE)</f>
        <v>(五冶建设龙泉驿一医院配套建设工程)成都市龙泉驿区董朗路69号龙泉驿一医院5号门</v>
      </c>
      <c r="J5073" s="40" t="str">
        <f>VLOOKUP(B5073,辅助信息!E:I,4,FALSE)</f>
        <v>孙敏</v>
      </c>
      <c r="K5073" s="40">
        <f>VLOOKUP(J5073,辅助信息!H:I,2,FALSE)</f>
        <v>13617695006</v>
      </c>
      <c r="L5073" s="111" t="str">
        <f>VLOOKUP(B5073,辅助信息!E:J,6,FALSE)</f>
        <v>联系实际收货人（孙敏13617695006）五冶建设送货单,6份材质书,锈货不收，装货前联系收货人核实到场规格,没提前告知进场规格现场不给予接收</v>
      </c>
      <c r="M5073" s="93">
        <v>45960</v>
      </c>
      <c r="O5073" s="64">
        <f ca="1" t="shared" si="240"/>
        <v>0</v>
      </c>
      <c r="P5073" s="64">
        <f ca="1" t="shared" si="241"/>
        <v>11</v>
      </c>
      <c r="Q5073" s="29" t="str">
        <f>VLOOKUP(B5073,辅助信息!E:M,9,FALSE)</f>
        <v>ZTWM-CDGS-XS-2025-0073-五冶天府-成都怡心湖片区及龙泉驿医院等项目</v>
      </c>
      <c r="R5073" s="29" t="str">
        <f>_xlfn._xlws.FILTER(辅助信息!D:D,辅助信息!E:E=B5073)</f>
        <v>五冶建设龙泉驿一医院配套建设工程</v>
      </c>
    </row>
    <row r="5074" hidden="1" spans="2:18">
      <c r="B5074" s="137" t="s">
        <v>215</v>
      </c>
      <c r="C5074" s="72">
        <v>45960</v>
      </c>
      <c r="D5074" s="40" t="str">
        <f>VLOOKUP(B5074,辅助信息!E:K,7,FALSE)</f>
        <v>JWDDCD2025102100486</v>
      </c>
      <c r="E5074" s="40" t="str">
        <f>VLOOKUP(F5074,辅助信息!A:B,2,FALSE)</f>
        <v>螺纹钢</v>
      </c>
      <c r="F5074" s="40" t="s">
        <v>27</v>
      </c>
      <c r="G5074" s="36">
        <v>3</v>
      </c>
      <c r="H5074" s="136">
        <f>IF(SUMIFS('[1]2025年已发货'!$E:$E,'[1]2025年已发货'!$F:$F,C5074,'[1]2025年已发货'!$C:$C,F5074,'[1]2025年已发货'!$G:$G,I5074,'[1]2025年已发货'!$H:$H,J5074)=0,"未发货",SUMIFS('[1]2025年已发货'!$E:$E,'[1]2025年已发货'!$F:$F,C5074,'[1]2025年已发货'!$C:$C,F5074,'[1]2025年已发货'!$G:$G,I5074,'[1]2025年已发货'!$H:$H,J5074))</f>
        <v>3</v>
      </c>
      <c r="I5074" s="39" t="str">
        <f>VLOOKUP(B5074,辅助信息!E:I,3,FALSE)</f>
        <v>(五冶建设龙泉驿一医院配套建设工程)成都市龙泉驿区董朗路69号龙泉驿一医院5号门</v>
      </c>
      <c r="J5074" s="40" t="str">
        <f>VLOOKUP(B5074,辅助信息!E:I,4,FALSE)</f>
        <v>孙敏</v>
      </c>
      <c r="K5074" s="40">
        <f>VLOOKUP(J5074,辅助信息!H:I,2,FALSE)</f>
        <v>13617695006</v>
      </c>
      <c r="L5074" s="111" t="str">
        <f>VLOOKUP(B5074,辅助信息!E:J,6,FALSE)</f>
        <v>联系实际收货人（孙敏13617695006）五冶建设送货单,6份材质书,锈货不收，装货前联系收货人核实到场规格,没提前告知进场规格现场不给予接收</v>
      </c>
      <c r="M5074" s="93">
        <v>45960</v>
      </c>
      <c r="O5074" s="64">
        <f ca="1" t="shared" si="240"/>
        <v>0</v>
      </c>
      <c r="P5074" s="64">
        <f ca="1" t="shared" si="241"/>
        <v>11</v>
      </c>
      <c r="Q5074" s="29" t="str">
        <f>VLOOKUP(B5074,辅助信息!E:M,9,FALSE)</f>
        <v>ZTWM-CDGS-XS-2025-0073-五冶天府-成都怡心湖片区及龙泉驿医院等项目</v>
      </c>
      <c r="R5074" s="29" t="str">
        <f>_xlfn._xlws.FILTER(辅助信息!D:D,辅助信息!E:E=B5074)</f>
        <v>五冶建设龙泉驿一医院配套建设工程</v>
      </c>
    </row>
    <row r="5075" hidden="1" spans="2:18">
      <c r="B5075" s="137" t="s">
        <v>215</v>
      </c>
      <c r="C5075" s="72">
        <v>45960</v>
      </c>
      <c r="D5075" s="40" t="str">
        <f>VLOOKUP(B5075,辅助信息!E:K,7,FALSE)</f>
        <v>JWDDCD2025102100486</v>
      </c>
      <c r="E5075" s="40" t="str">
        <f>VLOOKUP(F5075,辅助信息!A:B,2,FALSE)</f>
        <v>螺纹钢</v>
      </c>
      <c r="F5075" s="40" t="s">
        <v>19</v>
      </c>
      <c r="G5075" s="36">
        <v>3</v>
      </c>
      <c r="H5075" s="136">
        <f>IF(SUMIFS('[1]2025年已发货'!$E:$E,'[1]2025年已发货'!$F:$F,C5075,'[1]2025年已发货'!$C:$C,F5075,'[1]2025年已发货'!$G:$G,I5075,'[1]2025年已发货'!$H:$H,J5075)=0,"未发货",SUMIFS('[1]2025年已发货'!$E:$E,'[1]2025年已发货'!$F:$F,C5075,'[1]2025年已发货'!$C:$C,F5075,'[1]2025年已发货'!$G:$G,I5075,'[1]2025年已发货'!$H:$H,J5075))</f>
        <v>3</v>
      </c>
      <c r="I5075" s="39" t="str">
        <f>VLOOKUP(B5075,辅助信息!E:I,3,FALSE)</f>
        <v>(五冶建设龙泉驿一医院配套建设工程)成都市龙泉驿区董朗路69号龙泉驿一医院5号门</v>
      </c>
      <c r="J5075" s="40" t="str">
        <f>VLOOKUP(B5075,辅助信息!E:I,4,FALSE)</f>
        <v>孙敏</v>
      </c>
      <c r="K5075" s="40">
        <f>VLOOKUP(J5075,辅助信息!H:I,2,FALSE)</f>
        <v>13617695006</v>
      </c>
      <c r="L5075" s="111" t="str">
        <f>VLOOKUP(B5075,辅助信息!E:J,6,FALSE)</f>
        <v>联系实际收货人（孙敏13617695006）五冶建设送货单,6份材质书,锈货不收，装货前联系收货人核实到场规格,没提前告知进场规格现场不给予接收</v>
      </c>
      <c r="M5075" s="93">
        <v>45960</v>
      </c>
      <c r="O5075" s="64">
        <f ca="1" t="shared" si="240"/>
        <v>0</v>
      </c>
      <c r="P5075" s="64">
        <f ca="1" t="shared" si="241"/>
        <v>11</v>
      </c>
      <c r="Q5075" s="29" t="str">
        <f>VLOOKUP(B5075,辅助信息!E:M,9,FALSE)</f>
        <v>ZTWM-CDGS-XS-2025-0073-五冶天府-成都怡心湖片区及龙泉驿医院等项目</v>
      </c>
      <c r="R5075" s="29" t="str">
        <f>_xlfn._xlws.FILTER(辅助信息!D:D,辅助信息!E:E=B5075)</f>
        <v>五冶建设龙泉驿一医院配套建设工程</v>
      </c>
    </row>
    <row r="5076" hidden="1" spans="2:18">
      <c r="B5076" s="137" t="s">
        <v>215</v>
      </c>
      <c r="C5076" s="72">
        <v>45960</v>
      </c>
      <c r="D5076" s="40" t="str">
        <f>VLOOKUP(B5076,辅助信息!E:K,7,FALSE)</f>
        <v>JWDDCD2025102100486</v>
      </c>
      <c r="E5076" s="40" t="str">
        <f>VLOOKUP(F5076,辅助信息!A:B,2,FALSE)</f>
        <v>螺纹钢</v>
      </c>
      <c r="F5076" s="40" t="s">
        <v>32</v>
      </c>
      <c r="G5076" s="36">
        <v>3</v>
      </c>
      <c r="H5076" s="136">
        <f>IF(SUMIFS('[1]2025年已发货'!$E:$E,'[1]2025年已发货'!$F:$F,C5076,'[1]2025年已发货'!$C:$C,F5076,'[1]2025年已发货'!$G:$G,I5076,'[1]2025年已发货'!$H:$H,J5076)=0,"未发货",SUMIFS('[1]2025年已发货'!$E:$E,'[1]2025年已发货'!$F:$F,C5076,'[1]2025年已发货'!$C:$C,F5076,'[1]2025年已发货'!$G:$G,I5076,'[1]2025年已发货'!$H:$H,J5076))</f>
        <v>3</v>
      </c>
      <c r="I5076" s="39" t="str">
        <f>VLOOKUP(B5076,辅助信息!E:I,3,FALSE)</f>
        <v>(五冶建设龙泉驿一医院配套建设工程)成都市龙泉驿区董朗路69号龙泉驿一医院5号门</v>
      </c>
      <c r="J5076" s="40" t="str">
        <f>VLOOKUP(B5076,辅助信息!E:I,4,FALSE)</f>
        <v>孙敏</v>
      </c>
      <c r="K5076" s="40">
        <f>VLOOKUP(J5076,辅助信息!H:I,2,FALSE)</f>
        <v>13617695006</v>
      </c>
      <c r="L5076" s="111" t="str">
        <f>VLOOKUP(B5076,辅助信息!E:J,6,FALSE)</f>
        <v>联系实际收货人（孙敏13617695006）五冶建设送货单,6份材质书,锈货不收，装货前联系收货人核实到场规格,没提前告知进场规格现场不给予接收</v>
      </c>
      <c r="M5076" s="93">
        <v>45960</v>
      </c>
      <c r="O5076" s="64">
        <f ca="1" t="shared" si="240"/>
        <v>0</v>
      </c>
      <c r="P5076" s="64">
        <f ca="1" t="shared" si="241"/>
        <v>11</v>
      </c>
      <c r="Q5076" s="29" t="str">
        <f>VLOOKUP(B5076,辅助信息!E:M,9,FALSE)</f>
        <v>ZTWM-CDGS-XS-2025-0073-五冶天府-成都怡心湖片区及龙泉驿医院等项目</v>
      </c>
      <c r="R5076" s="29" t="str">
        <f>_xlfn._xlws.FILTER(辅助信息!D:D,辅助信息!E:E=B5076)</f>
        <v>五冶建设龙泉驿一医院配套建设工程</v>
      </c>
    </row>
    <row r="5077" hidden="1" spans="2:18">
      <c r="B5077" s="137" t="s">
        <v>215</v>
      </c>
      <c r="C5077" s="72">
        <v>45960</v>
      </c>
      <c r="D5077" s="40" t="str">
        <f>VLOOKUP(B5077,辅助信息!E:K,7,FALSE)</f>
        <v>JWDDCD2025102100486</v>
      </c>
      <c r="E5077" s="40" t="str">
        <f>VLOOKUP(F5077,辅助信息!A:B,2,FALSE)</f>
        <v>螺纹钢</v>
      </c>
      <c r="F5077" s="40" t="s">
        <v>82</v>
      </c>
      <c r="G5077" s="36">
        <v>3</v>
      </c>
      <c r="H5077" s="136">
        <f>IF(SUMIFS('[1]2025年已发货'!$E:$E,'[1]2025年已发货'!$F:$F,C5077,'[1]2025年已发货'!$C:$C,F5077,'[1]2025年已发货'!$G:$G,I5077,'[1]2025年已发货'!$H:$H,J5077)=0,"未发货",SUMIFS('[1]2025年已发货'!$E:$E,'[1]2025年已发货'!$F:$F,C5077,'[1]2025年已发货'!$C:$C,F5077,'[1]2025年已发货'!$G:$G,I5077,'[1]2025年已发货'!$H:$H,J5077))</f>
        <v>3</v>
      </c>
      <c r="I5077" s="39" t="str">
        <f>VLOOKUP(B5077,辅助信息!E:I,3,FALSE)</f>
        <v>(五冶建设龙泉驿一医院配套建设工程)成都市龙泉驿区董朗路69号龙泉驿一医院5号门</v>
      </c>
      <c r="J5077" s="40" t="str">
        <f>VLOOKUP(B5077,辅助信息!E:I,4,FALSE)</f>
        <v>孙敏</v>
      </c>
      <c r="K5077" s="40">
        <f>VLOOKUP(J5077,辅助信息!H:I,2,FALSE)</f>
        <v>13617695006</v>
      </c>
      <c r="L5077" s="111" t="str">
        <f>VLOOKUP(B5077,辅助信息!E:J,6,FALSE)</f>
        <v>联系实际收货人（孙敏13617695006）五冶建设送货单,6份材质书,锈货不收，装货前联系收货人核实到场规格,没提前告知进场规格现场不给予接收</v>
      </c>
      <c r="M5077" s="93">
        <v>45960</v>
      </c>
      <c r="O5077" s="64">
        <f ca="1" t="shared" si="240"/>
        <v>0</v>
      </c>
      <c r="P5077" s="64">
        <f ca="1" t="shared" si="241"/>
        <v>11</v>
      </c>
      <c r="Q5077" s="29" t="str">
        <f>VLOOKUP(B5077,辅助信息!E:M,9,FALSE)</f>
        <v>ZTWM-CDGS-XS-2025-0073-五冶天府-成都怡心湖片区及龙泉驿医院等项目</v>
      </c>
      <c r="R5077" s="29" t="str">
        <f>_xlfn._xlws.FILTER(辅助信息!D:D,辅助信息!E:E=B5077)</f>
        <v>五冶建设龙泉驿一医院配套建设工程</v>
      </c>
    </row>
    <row r="5078" hidden="1" spans="2:18">
      <c r="B5078" s="137" t="s">
        <v>215</v>
      </c>
      <c r="C5078" s="72">
        <v>45960</v>
      </c>
      <c r="D5078" s="40" t="str">
        <f>VLOOKUP(B5078,辅助信息!E:K,7,FALSE)</f>
        <v>JWDDCD2025102100486</v>
      </c>
      <c r="E5078" s="40" t="str">
        <f>VLOOKUP(F5078,辅助信息!A:B,2,FALSE)</f>
        <v>螺纹钢</v>
      </c>
      <c r="F5078" s="40" t="s">
        <v>21</v>
      </c>
      <c r="G5078" s="36">
        <v>3</v>
      </c>
      <c r="H5078" s="136">
        <f>IF(SUMIFS('[1]2025年已发货'!$E:$E,'[1]2025年已发货'!$F:$F,C5078,'[1]2025年已发货'!$C:$C,F5078,'[1]2025年已发货'!$G:$G,I5078,'[1]2025年已发货'!$H:$H,J5078)=0,"未发货",SUMIFS('[1]2025年已发货'!$E:$E,'[1]2025年已发货'!$F:$F,C5078,'[1]2025年已发货'!$C:$C,F5078,'[1]2025年已发货'!$G:$G,I5078,'[1]2025年已发货'!$H:$H,J5078))</f>
        <v>3</v>
      </c>
      <c r="I5078" s="39" t="str">
        <f>VLOOKUP(B5078,辅助信息!E:I,3,FALSE)</f>
        <v>(五冶建设龙泉驿一医院配套建设工程)成都市龙泉驿区董朗路69号龙泉驿一医院5号门</v>
      </c>
      <c r="J5078" s="40" t="str">
        <f>VLOOKUP(B5078,辅助信息!E:I,4,FALSE)</f>
        <v>孙敏</v>
      </c>
      <c r="K5078" s="40">
        <f>VLOOKUP(J5078,辅助信息!H:I,2,FALSE)</f>
        <v>13617695006</v>
      </c>
      <c r="L5078" s="111" t="str">
        <f>VLOOKUP(B5078,辅助信息!E:J,6,FALSE)</f>
        <v>联系实际收货人（孙敏13617695006）五冶建设送货单,6份材质书,锈货不收，装货前联系收货人核实到场规格,没提前告知进场规格现场不给予接收</v>
      </c>
      <c r="M5078" s="93">
        <v>45960</v>
      </c>
      <c r="O5078" s="64">
        <f ca="1" t="shared" si="240"/>
        <v>0</v>
      </c>
      <c r="P5078" s="64">
        <f ca="1" t="shared" si="241"/>
        <v>11</v>
      </c>
      <c r="Q5078" s="29" t="str">
        <f>VLOOKUP(B5078,辅助信息!E:M,9,FALSE)</f>
        <v>ZTWM-CDGS-XS-2025-0073-五冶天府-成都怡心湖片区及龙泉驿医院等项目</v>
      </c>
      <c r="R5078" s="29" t="str">
        <f>_xlfn._xlws.FILTER(辅助信息!D:D,辅助信息!E:E=B5078)</f>
        <v>五冶建设龙泉驿一医院配套建设工程</v>
      </c>
    </row>
    <row r="5079" hidden="1" spans="2:18">
      <c r="B5079" s="137" t="s">
        <v>215</v>
      </c>
      <c r="C5079" s="72">
        <v>45960</v>
      </c>
      <c r="D5079" s="40" t="str">
        <f>VLOOKUP(B5079,辅助信息!E:K,7,FALSE)</f>
        <v>JWDDCD2025102100486</v>
      </c>
      <c r="E5079" s="40" t="str">
        <f>VLOOKUP(F5079,辅助信息!A:B,2,FALSE)</f>
        <v>螺纹钢</v>
      </c>
      <c r="F5079" s="40" t="s">
        <v>58</v>
      </c>
      <c r="G5079" s="36">
        <v>12</v>
      </c>
      <c r="H5079" s="136">
        <f>IF(SUMIFS('[1]2025年已发货'!$E:$E,'[1]2025年已发货'!$F:$F,C5079,'[1]2025年已发货'!$C:$C,F5079,'[1]2025年已发货'!$G:$G,I5079,'[1]2025年已发货'!$H:$H,J5079)=0,"未发货",SUMIFS('[1]2025年已发货'!$E:$E,'[1]2025年已发货'!$F:$F,C5079,'[1]2025年已发货'!$C:$C,F5079,'[1]2025年已发货'!$G:$G,I5079,'[1]2025年已发货'!$H:$H,J5079))</f>
        <v>12</v>
      </c>
      <c r="I5079" s="39" t="str">
        <f>VLOOKUP(B5079,辅助信息!E:I,3,FALSE)</f>
        <v>(五冶建设龙泉驿一医院配套建设工程)成都市龙泉驿区董朗路69号龙泉驿一医院5号门</v>
      </c>
      <c r="J5079" s="40" t="str">
        <f>VLOOKUP(B5079,辅助信息!E:I,4,FALSE)</f>
        <v>孙敏</v>
      </c>
      <c r="K5079" s="40">
        <f>VLOOKUP(J5079,辅助信息!H:I,2,FALSE)</f>
        <v>13617695006</v>
      </c>
      <c r="L5079" s="111" t="str">
        <f>VLOOKUP(B5079,辅助信息!E:J,6,FALSE)</f>
        <v>联系实际收货人（孙敏13617695006）五冶建设送货单,6份材质书,锈货不收，装货前联系收货人核实到场规格,没提前告知进场规格现场不给予接收</v>
      </c>
      <c r="M5079" s="93">
        <v>45960</v>
      </c>
      <c r="O5079" s="64">
        <f ca="1" t="shared" si="240"/>
        <v>0</v>
      </c>
      <c r="P5079" s="64">
        <f ca="1" t="shared" si="241"/>
        <v>11</v>
      </c>
      <c r="Q5079" s="29" t="str">
        <f>VLOOKUP(B5079,辅助信息!E:M,9,FALSE)</f>
        <v>ZTWM-CDGS-XS-2025-0073-五冶天府-成都怡心湖片区及龙泉驿医院等项目</v>
      </c>
      <c r="R5079" s="29" t="str">
        <f>_xlfn._xlws.FILTER(辅助信息!D:D,辅助信息!E:E=B5079)</f>
        <v>五冶建设龙泉驿一医院配套建设工程</v>
      </c>
    </row>
    <row r="5080" hidden="1" spans="2:18">
      <c r="B5080" s="137" t="s">
        <v>215</v>
      </c>
      <c r="C5080" s="72">
        <v>45960</v>
      </c>
      <c r="D5080" s="40" t="str">
        <f>VLOOKUP(B5080,辅助信息!E:K,7,FALSE)</f>
        <v>JWDDCD2025102100486</v>
      </c>
      <c r="E5080" s="40" t="str">
        <f>VLOOKUP(F5080,辅助信息!A:B,2,FALSE)</f>
        <v>螺纹钢</v>
      </c>
      <c r="F5080" s="40" t="s">
        <v>46</v>
      </c>
      <c r="G5080" s="36">
        <v>3</v>
      </c>
      <c r="H5080" s="136">
        <f>IF(SUMIFS('[1]2025年已发货'!$E:$E,'[1]2025年已发货'!$F:$F,C5080,'[1]2025年已发货'!$C:$C,F5080,'[1]2025年已发货'!$G:$G,I5080,'[1]2025年已发货'!$H:$H,J5080)=0,"未发货",SUMIFS('[1]2025年已发货'!$E:$E,'[1]2025年已发货'!$F:$F,C5080,'[1]2025年已发货'!$C:$C,F5080,'[1]2025年已发货'!$G:$G,I5080,'[1]2025年已发货'!$H:$H,J5080))</f>
        <v>3</v>
      </c>
      <c r="I5080" s="39" t="str">
        <f>VLOOKUP(B5080,辅助信息!E:I,3,FALSE)</f>
        <v>(五冶建设龙泉驿一医院配套建设工程)成都市龙泉驿区董朗路69号龙泉驿一医院5号门</v>
      </c>
      <c r="J5080" s="40" t="str">
        <f>VLOOKUP(B5080,辅助信息!E:I,4,FALSE)</f>
        <v>孙敏</v>
      </c>
      <c r="K5080" s="40">
        <f>VLOOKUP(J5080,辅助信息!H:I,2,FALSE)</f>
        <v>13617695006</v>
      </c>
      <c r="L5080" s="111" t="str">
        <f>VLOOKUP(B5080,辅助信息!E:J,6,FALSE)</f>
        <v>联系实际收货人（孙敏13617695006）五冶建设送货单,6份材质书,锈货不收，装货前联系收货人核实到场规格,没提前告知进场规格现场不给予接收</v>
      </c>
      <c r="M5080" s="93">
        <v>45960</v>
      </c>
      <c r="O5080" s="64">
        <f ca="1" t="shared" si="240"/>
        <v>0</v>
      </c>
      <c r="P5080" s="64">
        <f ca="1" t="shared" si="241"/>
        <v>11</v>
      </c>
      <c r="Q5080" s="29" t="str">
        <f>VLOOKUP(B5080,辅助信息!E:M,9,FALSE)</f>
        <v>ZTWM-CDGS-XS-2025-0073-五冶天府-成都怡心湖片区及龙泉驿医院等项目</v>
      </c>
      <c r="R5080" s="29" t="str">
        <f>_xlfn._xlws.FILTER(辅助信息!D:D,辅助信息!E:E=B5080)</f>
        <v>五冶建设龙泉驿一医院配套建设工程</v>
      </c>
    </row>
    <row r="5081" hidden="1" spans="2:18">
      <c r="B5081" s="137" t="s">
        <v>215</v>
      </c>
      <c r="C5081" s="72">
        <v>45960</v>
      </c>
      <c r="D5081" s="40" t="str">
        <f>VLOOKUP(B5081,辅助信息!E:K,7,FALSE)</f>
        <v>JWDDCD2025102100486</v>
      </c>
      <c r="E5081" s="40" t="str">
        <f>VLOOKUP(F5081,辅助信息!A:B,2,FALSE)</f>
        <v>螺纹钢</v>
      </c>
      <c r="F5081" s="40" t="s">
        <v>22</v>
      </c>
      <c r="G5081" s="36">
        <v>35</v>
      </c>
      <c r="H5081" s="136">
        <f>IF(SUMIFS('[1]2025年已发货'!$E:$E,'[1]2025年已发货'!$F:$F,C5081,'[1]2025年已发货'!$C:$C,F5081,'[1]2025年已发货'!$G:$G,I5081,'[1]2025年已发货'!$H:$H,J5081)=0,"未发货",SUMIFS('[1]2025年已发货'!$E:$E,'[1]2025年已发货'!$F:$F,C5081,'[1]2025年已发货'!$C:$C,F5081,'[1]2025年已发货'!$G:$G,I5081,'[1]2025年已发货'!$H:$H,J5081))</f>
        <v>35</v>
      </c>
      <c r="I5081" s="39" t="str">
        <f>VLOOKUP(B5081,辅助信息!E:I,3,FALSE)</f>
        <v>(五冶建设龙泉驿一医院配套建设工程)成都市龙泉驿区董朗路69号龙泉驿一医院5号门</v>
      </c>
      <c r="J5081" s="40" t="str">
        <f>VLOOKUP(B5081,辅助信息!E:I,4,FALSE)</f>
        <v>孙敏</v>
      </c>
      <c r="K5081" s="40">
        <f>VLOOKUP(J5081,辅助信息!H:I,2,FALSE)</f>
        <v>13617695006</v>
      </c>
      <c r="L5081" s="111" t="str">
        <f>VLOOKUP(B5081,辅助信息!E:J,6,FALSE)</f>
        <v>联系实际收货人（孙敏13617695006）五冶建设送货单,6份材质书,锈货不收，装货前联系收货人核实到场规格,没提前告知进场规格现场不给予接收</v>
      </c>
      <c r="M5081" s="93">
        <v>45960</v>
      </c>
      <c r="O5081" s="64">
        <f ca="1" t="shared" si="240"/>
        <v>0</v>
      </c>
      <c r="P5081" s="64">
        <f ca="1" t="shared" si="241"/>
        <v>11</v>
      </c>
      <c r="Q5081" s="29" t="str">
        <f>VLOOKUP(B5081,辅助信息!E:M,9,FALSE)</f>
        <v>ZTWM-CDGS-XS-2025-0073-五冶天府-成都怡心湖片区及龙泉驿医院等项目</v>
      </c>
      <c r="R5081" s="29" t="str">
        <f>_xlfn._xlws.FILTER(辅助信息!D:D,辅助信息!E:E=B5081)</f>
        <v>五冶建设龙泉驿一医院配套建设工程</v>
      </c>
    </row>
    <row r="5082" hidden="1" spans="2:18">
      <c r="B5082" s="137" t="s">
        <v>196</v>
      </c>
      <c r="C5082" s="72">
        <v>45960</v>
      </c>
      <c r="D5082" s="40" t="str">
        <f>VLOOKUP(B5082,辅助信息!E:K,7,FALSE)</f>
        <v>JWDDCD2025102100476</v>
      </c>
      <c r="E5082" s="40" t="str">
        <f>VLOOKUP(F5082,辅助信息!A:B,2,FALSE)</f>
        <v>盘螺</v>
      </c>
      <c r="F5082" s="40" t="s">
        <v>40</v>
      </c>
      <c r="G5082" s="36">
        <v>5</v>
      </c>
      <c r="H5082" s="136">
        <f>IF(SUMIFS('[1]2025年已发货'!$E:$E,'[1]2025年已发货'!$F:$F,C5082,'[1]2025年已发货'!$C:$C,F5082,'[1]2025年已发货'!$G:$G,I5082,'[1]2025年已发货'!$H:$H,J5082)=0,"未发货",SUMIFS('[1]2025年已发货'!$E:$E,'[1]2025年已发货'!$F:$F,C5082,'[1]2025年已发货'!$C:$C,F5082,'[1]2025年已发货'!$G:$G,I5082,'[1]2025年已发货'!$H:$H,J5082))</f>
        <v>5</v>
      </c>
      <c r="I5082" s="39" t="str">
        <f>VLOOKUP(B5082,辅助信息!E:I,3,FALSE)</f>
        <v>(五冶建设师大附中外语校新建教学楼工程)四川省成都市成华区大观堰2号(四川师范大学附属中学外国语学校)</v>
      </c>
      <c r="J5082" s="40" t="str">
        <f>VLOOKUP(B5082,辅助信息!E:I,4,FALSE)</f>
        <v>蔡浩</v>
      </c>
      <c r="K5082" s="40">
        <f>VLOOKUP(J5082,辅助信息!H:I,2,FALSE)</f>
        <v>13980880820</v>
      </c>
      <c r="L5082" s="111" t="str">
        <f>VLOOKUP(B5082,辅助信息!E:J,6,FALSE)</f>
        <v>联系实际收货人（蔡浩13980880820）五冶建设送货单,6份材质书（司机拍照资料份数，该项目经常掉材质书和吊牌谎话连篇）,锈货不收，装货前联系收货人核实到场规格,没提前告知进场规格现场不给予接收</v>
      </c>
      <c r="M5082" s="93">
        <v>45960</v>
      </c>
      <c r="O5082" s="64">
        <f ca="1" t="shared" si="240"/>
        <v>0</v>
      </c>
      <c r="P5082" s="64">
        <f ca="1" t="shared" si="241"/>
        <v>11</v>
      </c>
      <c r="Q5082" s="29" t="str">
        <f>VLOOKUP(B5082,辅助信息!E:M,9,FALSE)</f>
        <v>ZTWM-CDGS-XS-2025-0073-五冶天府-成都怡心湖片区及龙泉驿医院等项目</v>
      </c>
      <c r="R5082" s="29" t="str">
        <f>_xlfn._xlws.FILTER(辅助信息!D:D,辅助信息!E:E=B5082)</f>
        <v>五冶建设师大附中外语校新建教学楼工程</v>
      </c>
    </row>
    <row r="5083" hidden="1" spans="2:18">
      <c r="B5083" s="137" t="s">
        <v>196</v>
      </c>
      <c r="C5083" s="72">
        <v>45960</v>
      </c>
      <c r="D5083" s="40" t="str">
        <f>VLOOKUP(B5083,辅助信息!E:K,7,FALSE)</f>
        <v>JWDDCD2025102100476</v>
      </c>
      <c r="E5083" s="40" t="str">
        <f>VLOOKUP(F5083,辅助信息!A:B,2,FALSE)</f>
        <v>盘螺</v>
      </c>
      <c r="F5083" s="40" t="s">
        <v>41</v>
      </c>
      <c r="G5083" s="36">
        <v>5</v>
      </c>
      <c r="H5083" s="136">
        <f>IF(SUMIFS('[1]2025年已发货'!$E:$E,'[1]2025年已发货'!$F:$F,C5083,'[1]2025年已发货'!$C:$C,F5083,'[1]2025年已发货'!$G:$G,I5083,'[1]2025年已发货'!$H:$H,J5083)=0,"未发货",SUMIFS('[1]2025年已发货'!$E:$E,'[1]2025年已发货'!$F:$F,C5083,'[1]2025年已发货'!$C:$C,F5083,'[1]2025年已发货'!$G:$G,I5083,'[1]2025年已发货'!$H:$H,J5083))</f>
        <v>5</v>
      </c>
      <c r="I5083" s="39" t="str">
        <f>VLOOKUP(B5083,辅助信息!E:I,3,FALSE)</f>
        <v>(五冶建设师大附中外语校新建教学楼工程)四川省成都市成华区大观堰2号(四川师范大学附属中学外国语学校)</v>
      </c>
      <c r="J5083" s="40" t="str">
        <f>VLOOKUP(B5083,辅助信息!E:I,4,FALSE)</f>
        <v>蔡浩</v>
      </c>
      <c r="K5083" s="40">
        <f>VLOOKUP(J5083,辅助信息!H:I,2,FALSE)</f>
        <v>13980880820</v>
      </c>
      <c r="L5083" s="111" t="str">
        <f>VLOOKUP(B5083,辅助信息!E:J,6,FALSE)</f>
        <v>联系实际收货人（蔡浩13980880820）五冶建设送货单,6份材质书（司机拍照资料份数，该项目经常掉材质书和吊牌谎话连篇）,锈货不收，装货前联系收货人核实到场规格,没提前告知进场规格现场不给予接收</v>
      </c>
      <c r="M5083" s="93">
        <v>45960</v>
      </c>
      <c r="O5083" s="64">
        <f ca="1" t="shared" si="240"/>
        <v>0</v>
      </c>
      <c r="P5083" s="64">
        <f ca="1" t="shared" si="241"/>
        <v>11</v>
      </c>
      <c r="Q5083" s="29" t="str">
        <f>VLOOKUP(B5083,辅助信息!E:M,9,FALSE)</f>
        <v>ZTWM-CDGS-XS-2025-0073-五冶天府-成都怡心湖片区及龙泉驿医院等项目</v>
      </c>
      <c r="R5083" s="29" t="str">
        <f>_xlfn._xlws.FILTER(辅助信息!D:D,辅助信息!E:E=B5083)</f>
        <v>五冶建设师大附中外语校新建教学楼工程</v>
      </c>
    </row>
    <row r="5084" hidden="1" spans="2:18">
      <c r="B5084" s="137" t="s">
        <v>196</v>
      </c>
      <c r="C5084" s="72">
        <v>45960</v>
      </c>
      <c r="D5084" s="40" t="str">
        <f>VLOOKUP(B5084,辅助信息!E:K,7,FALSE)</f>
        <v>JWDDCD2025102100476</v>
      </c>
      <c r="E5084" s="40" t="str">
        <f>VLOOKUP(F5084,辅助信息!A:B,2,FALSE)</f>
        <v>螺纹钢</v>
      </c>
      <c r="F5084" s="40" t="s">
        <v>21</v>
      </c>
      <c r="G5084" s="36">
        <v>5</v>
      </c>
      <c r="H5084" s="136">
        <f>IF(SUMIFS('[1]2025年已发货'!$E:$E,'[1]2025年已发货'!$F:$F,C5084,'[1]2025年已发货'!$C:$C,F5084,'[1]2025年已发货'!$G:$G,I5084,'[1]2025年已发货'!$H:$H,J5084)=0,"未发货",SUMIFS('[1]2025年已发货'!$E:$E,'[1]2025年已发货'!$F:$F,C5084,'[1]2025年已发货'!$C:$C,F5084,'[1]2025年已发货'!$G:$G,I5084,'[1]2025年已发货'!$H:$H,J5084))</f>
        <v>5</v>
      </c>
      <c r="I5084" s="39" t="str">
        <f>VLOOKUP(B5084,辅助信息!E:I,3,FALSE)</f>
        <v>(五冶建设师大附中外语校新建教学楼工程)四川省成都市成华区大观堰2号(四川师范大学附属中学外国语学校)</v>
      </c>
      <c r="J5084" s="40" t="str">
        <f>VLOOKUP(B5084,辅助信息!E:I,4,FALSE)</f>
        <v>蔡浩</v>
      </c>
      <c r="K5084" s="40">
        <f>VLOOKUP(J5084,辅助信息!H:I,2,FALSE)</f>
        <v>13980880820</v>
      </c>
      <c r="L5084" s="111" t="str">
        <f>VLOOKUP(B5084,辅助信息!E:J,6,FALSE)</f>
        <v>联系实际收货人（蔡浩13980880820）五冶建设送货单,6份材质书（司机拍照资料份数，该项目经常掉材质书和吊牌谎话连篇）,锈货不收，装货前联系收货人核实到场规格,没提前告知进场规格现场不给予接收</v>
      </c>
      <c r="M5084" s="93">
        <v>45960</v>
      </c>
      <c r="O5084" s="64">
        <f ca="1" t="shared" si="240"/>
        <v>0</v>
      </c>
      <c r="P5084" s="64">
        <f ca="1" t="shared" si="241"/>
        <v>11</v>
      </c>
      <c r="Q5084" s="29" t="str">
        <f>VLOOKUP(B5084,辅助信息!E:M,9,FALSE)</f>
        <v>ZTWM-CDGS-XS-2025-0073-五冶天府-成都怡心湖片区及龙泉驿医院等项目</v>
      </c>
      <c r="R5084" s="29" t="str">
        <f>_xlfn._xlws.FILTER(辅助信息!D:D,辅助信息!E:E=B5084)</f>
        <v>五冶建设师大附中外语校新建教学楼工程</v>
      </c>
    </row>
    <row r="5085" hidden="1" spans="2:18">
      <c r="B5085" s="137" t="s">
        <v>196</v>
      </c>
      <c r="C5085" s="72">
        <v>45960</v>
      </c>
      <c r="D5085" s="40" t="str">
        <f>VLOOKUP(B5085,辅助信息!E:K,7,FALSE)</f>
        <v>JWDDCD2025102100476</v>
      </c>
      <c r="E5085" s="40" t="str">
        <f>VLOOKUP(F5085,辅助信息!A:B,2,FALSE)</f>
        <v>螺纹钢</v>
      </c>
      <c r="F5085" s="40" t="s">
        <v>22</v>
      </c>
      <c r="G5085" s="36">
        <v>20</v>
      </c>
      <c r="H5085" s="136">
        <f>IF(SUMIFS('[1]2025年已发货'!$E:$E,'[1]2025年已发货'!$F:$F,C5085,'[1]2025年已发货'!$C:$C,F5085,'[1]2025年已发货'!$G:$G,I5085,'[1]2025年已发货'!$H:$H,J5085)=0,"未发货",SUMIFS('[1]2025年已发货'!$E:$E,'[1]2025年已发货'!$F:$F,C5085,'[1]2025年已发货'!$C:$C,F5085,'[1]2025年已发货'!$G:$G,I5085,'[1]2025年已发货'!$H:$H,J5085))</f>
        <v>20</v>
      </c>
      <c r="I5085" s="39" t="str">
        <f>VLOOKUP(B5085,辅助信息!E:I,3,FALSE)</f>
        <v>(五冶建设师大附中外语校新建教学楼工程)四川省成都市成华区大观堰2号(四川师范大学附属中学外国语学校)</v>
      </c>
      <c r="J5085" s="40" t="str">
        <f>VLOOKUP(B5085,辅助信息!E:I,4,FALSE)</f>
        <v>蔡浩</v>
      </c>
      <c r="K5085" s="40">
        <f>VLOOKUP(J5085,辅助信息!H:I,2,FALSE)</f>
        <v>13980880820</v>
      </c>
      <c r="L5085" s="111" t="str">
        <f>VLOOKUP(B5085,辅助信息!E:J,6,FALSE)</f>
        <v>联系实际收货人（蔡浩13980880820）五冶建设送货单,6份材质书（司机拍照资料份数，该项目经常掉材质书和吊牌谎话连篇）,锈货不收，装货前联系收货人核实到场规格,没提前告知进场规格现场不给予接收</v>
      </c>
      <c r="M5085" s="93">
        <v>45960</v>
      </c>
      <c r="O5085" s="64">
        <f ca="1" t="shared" si="240"/>
        <v>0</v>
      </c>
      <c r="P5085" s="64">
        <f ca="1" t="shared" si="241"/>
        <v>11</v>
      </c>
      <c r="Q5085" s="29" t="str">
        <f>VLOOKUP(B5085,辅助信息!E:M,9,FALSE)</f>
        <v>ZTWM-CDGS-XS-2025-0073-五冶天府-成都怡心湖片区及龙泉驿医院等项目</v>
      </c>
      <c r="R5085" s="29" t="str">
        <f>_xlfn._xlws.FILTER(辅助信息!D:D,辅助信息!E:E=B5085)</f>
        <v>五冶建设师大附中外语校新建教学楼工程</v>
      </c>
    </row>
    <row r="5086" hidden="1" spans="2:18">
      <c r="B5086" s="137" t="s">
        <v>194</v>
      </c>
      <c r="C5086" s="72">
        <v>45961</v>
      </c>
      <c r="D5086" s="40" t="str">
        <f>VLOOKUP(B5086,辅助信息!E:K,7,FALSE)</f>
        <v>JWDD2025071500089</v>
      </c>
      <c r="E5086" s="40" t="str">
        <f>VLOOKUP(F5086,辅助信息!A:B,2,FALSE)</f>
        <v>盘螺</v>
      </c>
      <c r="F5086" s="40" t="s">
        <v>49</v>
      </c>
      <c r="G5086" s="36">
        <v>6</v>
      </c>
      <c r="H5086" s="136">
        <f>IF(SUMIFS('[1]2025年已发货'!$E:$E,'[1]2025年已发货'!$F:$F,C5086,'[1]2025年已发货'!$C:$C,F5086,'[1]2025年已发货'!$G:$G,I5086,'[1]2025年已发货'!$H:$H,J5086)=0,"未发货",SUMIFS('[1]2025年已发货'!$E:$E,'[1]2025年已发货'!$F:$F,C5086,'[1]2025年已发货'!$C:$C,F5086,'[1]2025年已发货'!$G:$G,I5086,'[1]2025年已发货'!$H:$H,J5086))</f>
        <v>6</v>
      </c>
      <c r="I5086" s="39" t="str">
        <f>VLOOKUP(B5086,辅助信息!E:I,3,FALSE)</f>
        <v>(宜宾兴港三江新区长江工业园保障性租赁住房建设项目-土建)四川省宜宾市翠屏区永善路南段宜宾市三江新区长江工业园区</v>
      </c>
      <c r="J5086" s="40" t="str">
        <f>VLOOKUP(B5086,辅助信息!E:I,4,FALSE)</f>
        <v>赵元虎</v>
      </c>
      <c r="K5086" s="40">
        <f>VLOOKUP(J5086,辅助信息!H:I,2,FALSE)</f>
        <v>13684167136</v>
      </c>
      <c r="L5086" s="111" t="str">
        <f>VLOOKUP(B5086,辅助信息!E:J,6,FALSE)</f>
        <v>现场要求调度统一联系指定收货人，不单独发司机位置。锈货不收，装货前联系收货人核实到场规格,没提前告知进场规格现场不给予接收</v>
      </c>
      <c r="O5086" s="64" t="str">
        <f ca="1" t="shared" si="240"/>
        <v/>
      </c>
      <c r="P5086" s="64" t="str">
        <f ca="1" t="shared" si="241"/>
        <v/>
      </c>
      <c r="Q5086" s="29" t="str">
        <f>VLOOKUP(B5086,辅助信息!E:M,9,FALSE)</f>
        <v>ZTWM-CDYXGS-XS-2025-0014-宜宾兴港建材-三江新区长江工业园片区保障性租赁住房建设项目</v>
      </c>
      <c r="R5086" s="29" t="str">
        <f>_xlfn._xlws.FILTER(辅助信息!D:D,辅助信息!E:E=B5086)</f>
        <v>宜宾兴港三江新区长江工业园建设项目</v>
      </c>
    </row>
    <row r="5087" hidden="1" spans="2:18">
      <c r="B5087" s="137" t="s">
        <v>194</v>
      </c>
      <c r="C5087" s="72">
        <v>45961</v>
      </c>
      <c r="D5087" s="40" t="str">
        <f>VLOOKUP(B5087,辅助信息!E:K,7,FALSE)</f>
        <v>JWDD2025071500089</v>
      </c>
      <c r="E5087" s="40" t="str">
        <f>VLOOKUP(F5087,辅助信息!A:B,2,FALSE)</f>
        <v>盘螺</v>
      </c>
      <c r="F5087" s="40" t="s">
        <v>40</v>
      </c>
      <c r="G5087" s="36">
        <v>33</v>
      </c>
      <c r="H5087" s="136">
        <f>IF(SUMIFS('[1]2025年已发货'!$E:$E,'[1]2025年已发货'!$F:$F,C5087,'[1]2025年已发货'!$C:$C,F5087,'[1]2025年已发货'!$G:$G,I5087,'[1]2025年已发货'!$H:$H,J5087)=0,"未发货",SUMIFS('[1]2025年已发货'!$E:$E,'[1]2025年已发货'!$F:$F,C5087,'[1]2025年已发货'!$C:$C,F5087,'[1]2025年已发货'!$G:$G,I5087,'[1]2025年已发货'!$H:$H,J5087))</f>
        <v>30</v>
      </c>
      <c r="I5087" s="39" t="str">
        <f>VLOOKUP(B5087,辅助信息!E:I,3,FALSE)</f>
        <v>(宜宾兴港三江新区长江工业园保障性租赁住房建设项目-土建)四川省宜宾市翠屏区永善路南段宜宾市三江新区长江工业园区</v>
      </c>
      <c r="J5087" s="40" t="str">
        <f>VLOOKUP(B5087,辅助信息!E:I,4,FALSE)</f>
        <v>赵元虎</v>
      </c>
      <c r="K5087" s="40">
        <f>VLOOKUP(J5087,辅助信息!H:I,2,FALSE)</f>
        <v>13684167136</v>
      </c>
      <c r="L5087" s="111" t="str">
        <f>VLOOKUP(B5087,辅助信息!E:J,6,FALSE)</f>
        <v>现场要求调度统一联系指定收货人，不单独发司机位置。锈货不收，装货前联系收货人核实到场规格,没提前告知进场规格现场不给予接收</v>
      </c>
      <c r="O5087" s="64" t="str">
        <f ca="1" t="shared" si="240"/>
        <v/>
      </c>
      <c r="P5087" s="64" t="str">
        <f ca="1" t="shared" si="241"/>
        <v/>
      </c>
      <c r="Q5087" s="29" t="str">
        <f>VLOOKUP(B5087,辅助信息!E:M,9,FALSE)</f>
        <v>ZTWM-CDYXGS-XS-2025-0014-宜宾兴港建材-三江新区长江工业园片区保障性租赁住房建设项目</v>
      </c>
      <c r="R5087" s="29" t="str">
        <f>_xlfn._xlws.FILTER(辅助信息!D:D,辅助信息!E:E=B5087)</f>
        <v>宜宾兴港三江新区长江工业园建设项目</v>
      </c>
    </row>
    <row r="5088" hidden="1" spans="2:18">
      <c r="B5088" s="137" t="s">
        <v>194</v>
      </c>
      <c r="C5088" s="72">
        <v>45961</v>
      </c>
      <c r="D5088" s="40" t="str">
        <f>VLOOKUP(B5088,辅助信息!E:K,7,FALSE)</f>
        <v>JWDD2025071500089</v>
      </c>
      <c r="E5088" s="40" t="str">
        <f>VLOOKUP(F5088,辅助信息!A:B,2,FALSE)</f>
        <v>螺纹钢</v>
      </c>
      <c r="F5088" s="40" t="s">
        <v>19</v>
      </c>
      <c r="G5088" s="36">
        <v>10</v>
      </c>
      <c r="H5088" s="136">
        <f>IF(SUMIFS('[1]2025年已发货'!$E:$E,'[1]2025年已发货'!$F:$F,C5088,'[1]2025年已发货'!$C:$C,F5088,'[1]2025年已发货'!$G:$G,I5088,'[1]2025年已发货'!$H:$H,J5088)=0,"未发货",SUMIFS('[1]2025年已发货'!$E:$E,'[1]2025年已发货'!$F:$F,C5088,'[1]2025年已发货'!$C:$C,F5088,'[1]2025年已发货'!$G:$G,I5088,'[1]2025年已发货'!$H:$H,J5088))</f>
        <v>10</v>
      </c>
      <c r="I5088" s="39" t="str">
        <f>VLOOKUP(B5088,辅助信息!E:I,3,FALSE)</f>
        <v>(宜宾兴港三江新区长江工业园保障性租赁住房建设项目-土建)四川省宜宾市翠屏区永善路南段宜宾市三江新区长江工业园区</v>
      </c>
      <c r="J5088" s="40" t="str">
        <f>VLOOKUP(B5088,辅助信息!E:I,4,FALSE)</f>
        <v>赵元虎</v>
      </c>
      <c r="K5088" s="40">
        <f>VLOOKUP(J5088,辅助信息!H:I,2,FALSE)</f>
        <v>13684167136</v>
      </c>
      <c r="L5088" s="111" t="str">
        <f>VLOOKUP(B5088,辅助信息!E:J,6,FALSE)</f>
        <v>现场要求调度统一联系指定收货人，不单独发司机位置。锈货不收，装货前联系收货人核实到场规格,没提前告知进场规格现场不给予接收</v>
      </c>
      <c r="O5088" s="64" t="str">
        <f ca="1" t="shared" si="240"/>
        <v/>
      </c>
      <c r="P5088" s="64" t="str">
        <f ca="1" t="shared" si="241"/>
        <v/>
      </c>
      <c r="Q5088" s="29" t="str">
        <f>VLOOKUP(B5088,辅助信息!E:M,9,FALSE)</f>
        <v>ZTWM-CDYXGS-XS-2025-0014-宜宾兴港建材-三江新区长江工业园片区保障性租赁住房建设项目</v>
      </c>
      <c r="R5088" s="29" t="str">
        <f>_xlfn._xlws.FILTER(辅助信息!D:D,辅助信息!E:E=B5088)</f>
        <v>宜宾兴港三江新区长江工业园建设项目</v>
      </c>
    </row>
    <row r="5089" hidden="1" spans="2:18">
      <c r="B5089" s="137" t="s">
        <v>194</v>
      </c>
      <c r="C5089" s="72">
        <v>45961</v>
      </c>
      <c r="D5089" s="40" t="str">
        <f>VLOOKUP(B5089,辅助信息!E:K,7,FALSE)</f>
        <v>JWDD2025071500089</v>
      </c>
      <c r="E5089" s="40" t="str">
        <f>VLOOKUP(F5089,辅助信息!A:B,2,FALSE)</f>
        <v>螺纹钢</v>
      </c>
      <c r="F5089" s="40" t="s">
        <v>32</v>
      </c>
      <c r="G5089" s="36">
        <v>10</v>
      </c>
      <c r="H5089" s="136">
        <f>IF(SUMIFS('[1]2025年已发货'!$E:$E,'[1]2025年已发货'!$F:$F,C5089,'[1]2025年已发货'!$C:$C,F5089,'[1]2025年已发货'!$G:$G,I5089,'[1]2025年已发货'!$H:$H,J5089)=0,"未发货",SUMIFS('[1]2025年已发货'!$E:$E,'[1]2025年已发货'!$F:$F,C5089,'[1]2025年已发货'!$C:$C,F5089,'[1]2025年已发货'!$G:$G,I5089,'[1]2025年已发货'!$H:$H,J5089))</f>
        <v>10</v>
      </c>
      <c r="I5089" s="39" t="str">
        <f>VLOOKUP(B5089,辅助信息!E:I,3,FALSE)</f>
        <v>(宜宾兴港三江新区长江工业园保障性租赁住房建设项目-土建)四川省宜宾市翠屏区永善路南段宜宾市三江新区长江工业园区</v>
      </c>
      <c r="J5089" s="40" t="str">
        <f>VLOOKUP(B5089,辅助信息!E:I,4,FALSE)</f>
        <v>赵元虎</v>
      </c>
      <c r="K5089" s="40">
        <f>VLOOKUP(J5089,辅助信息!H:I,2,FALSE)</f>
        <v>13684167136</v>
      </c>
      <c r="L5089" s="111" t="str">
        <f>VLOOKUP(B5089,辅助信息!E:J,6,FALSE)</f>
        <v>现场要求调度统一联系指定收货人，不单独发司机位置。锈货不收，装货前联系收货人核实到场规格,没提前告知进场规格现场不给予接收</v>
      </c>
      <c r="O5089" s="64" t="str">
        <f ca="1" t="shared" si="240"/>
        <v/>
      </c>
      <c r="P5089" s="64" t="str">
        <f ca="1" t="shared" si="241"/>
        <v/>
      </c>
      <c r="Q5089" s="29" t="str">
        <f>VLOOKUP(B5089,辅助信息!E:M,9,FALSE)</f>
        <v>ZTWM-CDYXGS-XS-2025-0014-宜宾兴港建材-三江新区长江工业园片区保障性租赁住房建设项目</v>
      </c>
      <c r="R5089" s="29" t="str">
        <f>_xlfn._xlws.FILTER(辅助信息!D:D,辅助信息!E:E=B5089)</f>
        <v>宜宾兴港三江新区长江工业园建设项目</v>
      </c>
    </row>
    <row r="5090" hidden="1" spans="2:18">
      <c r="B5090" s="137" t="s">
        <v>194</v>
      </c>
      <c r="C5090" s="72">
        <v>45961</v>
      </c>
      <c r="D5090" s="40" t="str">
        <f>VLOOKUP(B5090,辅助信息!E:K,7,FALSE)</f>
        <v>JWDD2025071500089</v>
      </c>
      <c r="E5090" s="40" t="str">
        <f>VLOOKUP(F5090,辅助信息!A:B,2,FALSE)</f>
        <v>螺纹钢</v>
      </c>
      <c r="F5090" s="40" t="s">
        <v>30</v>
      </c>
      <c r="G5090" s="36">
        <v>16</v>
      </c>
      <c r="H5090" s="136">
        <f>IF(SUMIFS('[1]2025年已发货'!$E:$E,'[1]2025年已发货'!$F:$F,C5090,'[1]2025年已发货'!$C:$C,F5090,'[1]2025年已发货'!$G:$G,I5090,'[1]2025年已发货'!$H:$H,J5090)=0,"未发货",SUMIFS('[1]2025年已发货'!$E:$E,'[1]2025年已发货'!$F:$F,C5090,'[1]2025年已发货'!$C:$C,F5090,'[1]2025年已发货'!$G:$G,I5090,'[1]2025年已发货'!$H:$H,J5090))</f>
        <v>15</v>
      </c>
      <c r="I5090" s="39" t="str">
        <f>VLOOKUP(B5090,辅助信息!E:I,3,FALSE)</f>
        <v>(宜宾兴港三江新区长江工业园保障性租赁住房建设项目-土建)四川省宜宾市翠屏区永善路南段宜宾市三江新区长江工业园区</v>
      </c>
      <c r="J5090" s="40" t="str">
        <f>VLOOKUP(B5090,辅助信息!E:I,4,FALSE)</f>
        <v>赵元虎</v>
      </c>
      <c r="K5090" s="40">
        <f>VLOOKUP(J5090,辅助信息!H:I,2,FALSE)</f>
        <v>13684167136</v>
      </c>
      <c r="L5090" s="111" t="str">
        <f>VLOOKUP(B5090,辅助信息!E:J,6,FALSE)</f>
        <v>现场要求调度统一联系指定收货人，不单独发司机位置。锈货不收，装货前联系收货人核实到场规格,没提前告知进场规格现场不给予接收</v>
      </c>
      <c r="O5090" s="64" t="str">
        <f ca="1" t="shared" si="240"/>
        <v/>
      </c>
      <c r="P5090" s="64" t="str">
        <f ca="1" t="shared" si="241"/>
        <v/>
      </c>
      <c r="Q5090" s="29" t="str">
        <f>VLOOKUP(B5090,辅助信息!E:M,9,FALSE)</f>
        <v>ZTWM-CDYXGS-XS-2025-0014-宜宾兴港建材-三江新区长江工业园片区保障性租赁住房建设项目</v>
      </c>
      <c r="R5090" s="29" t="str">
        <f>_xlfn._xlws.FILTER(辅助信息!D:D,辅助信息!E:E=B5090)</f>
        <v>宜宾兴港三江新区长江工业园建设项目</v>
      </c>
    </row>
    <row r="5091" hidden="1" spans="2:18">
      <c r="B5091" s="137" t="s">
        <v>194</v>
      </c>
      <c r="C5091" s="72">
        <v>45961</v>
      </c>
      <c r="D5091" s="40" t="str">
        <f>VLOOKUP(B5091,辅助信息!E:K,7,FALSE)</f>
        <v>JWDD2025071500089</v>
      </c>
      <c r="E5091" s="40" t="str">
        <f>VLOOKUP(F5091,辅助信息!A:B,2,FALSE)</f>
        <v>螺纹钢</v>
      </c>
      <c r="F5091" s="40" t="s">
        <v>33</v>
      </c>
      <c r="G5091" s="36">
        <v>10</v>
      </c>
      <c r="H5091" s="136">
        <f>IF(SUMIFS('[1]2025年已发货'!$E:$E,'[1]2025年已发货'!$F:$F,C5091,'[1]2025年已发货'!$C:$C,F5091,'[1]2025年已发货'!$G:$G,I5091,'[1]2025年已发货'!$H:$H,J5091)=0,"未发货",SUMIFS('[1]2025年已发货'!$E:$E,'[1]2025年已发货'!$F:$F,C5091,'[1]2025年已发货'!$C:$C,F5091,'[1]2025年已发货'!$G:$G,I5091,'[1]2025年已发货'!$H:$H,J5091))</f>
        <v>10</v>
      </c>
      <c r="I5091" s="39" t="str">
        <f>VLOOKUP(B5091,辅助信息!E:I,3,FALSE)</f>
        <v>(宜宾兴港三江新区长江工业园保障性租赁住房建设项目-土建)四川省宜宾市翠屏区永善路南段宜宾市三江新区长江工业园区</v>
      </c>
      <c r="J5091" s="40" t="str">
        <f>VLOOKUP(B5091,辅助信息!E:I,4,FALSE)</f>
        <v>赵元虎</v>
      </c>
      <c r="K5091" s="40">
        <f>VLOOKUP(J5091,辅助信息!H:I,2,FALSE)</f>
        <v>13684167136</v>
      </c>
      <c r="L5091" s="111" t="str">
        <f>VLOOKUP(B5091,辅助信息!E:J,6,FALSE)</f>
        <v>现场要求调度统一联系指定收货人，不单独发司机位置。锈货不收，装货前联系收货人核实到场规格,没提前告知进场规格现场不给予接收</v>
      </c>
      <c r="O5091" s="64" t="str">
        <f ca="1" t="shared" si="240"/>
        <v/>
      </c>
      <c r="P5091" s="64" t="str">
        <f ca="1" t="shared" si="241"/>
        <v/>
      </c>
      <c r="Q5091" s="29" t="str">
        <f>VLOOKUP(B5091,辅助信息!E:M,9,FALSE)</f>
        <v>ZTWM-CDYXGS-XS-2025-0014-宜宾兴港建材-三江新区长江工业园片区保障性租赁住房建设项目</v>
      </c>
      <c r="R5091" s="29" t="str">
        <f>_xlfn._xlws.FILTER(辅助信息!D:D,辅助信息!E:E=B5091)</f>
        <v>宜宾兴港三江新区长江工业园建设项目</v>
      </c>
    </row>
    <row r="5092" hidden="1" spans="2:18">
      <c r="B5092" s="137" t="s">
        <v>194</v>
      </c>
      <c r="C5092" s="72">
        <v>45961</v>
      </c>
      <c r="D5092" s="40" t="str">
        <f>VLOOKUP(B5092,辅助信息!E:K,7,FALSE)</f>
        <v>JWDD2025071500089</v>
      </c>
      <c r="E5092" s="40" t="str">
        <f>VLOOKUP(F5092,辅助信息!A:B,2,FALSE)</f>
        <v>螺纹钢</v>
      </c>
      <c r="F5092" s="40" t="s">
        <v>28</v>
      </c>
      <c r="G5092" s="36">
        <v>10</v>
      </c>
      <c r="H5092" s="136">
        <f>IF(SUMIFS('[1]2025年已发货'!$E:$E,'[1]2025年已发货'!$F:$F,C5092,'[1]2025年已发货'!$C:$C,F5092,'[1]2025年已发货'!$G:$G,I5092,'[1]2025年已发货'!$H:$H,J5092)=0,"未发货",SUMIFS('[1]2025年已发货'!$E:$E,'[1]2025年已发货'!$F:$F,C5092,'[1]2025年已发货'!$C:$C,F5092,'[1]2025年已发货'!$G:$G,I5092,'[1]2025年已发货'!$H:$H,J5092))</f>
        <v>10</v>
      </c>
      <c r="I5092" s="39" t="str">
        <f>VLOOKUP(B5092,辅助信息!E:I,3,FALSE)</f>
        <v>(宜宾兴港三江新区长江工业园保障性租赁住房建设项目-土建)四川省宜宾市翠屏区永善路南段宜宾市三江新区长江工业园区</v>
      </c>
      <c r="J5092" s="40" t="str">
        <f>VLOOKUP(B5092,辅助信息!E:I,4,FALSE)</f>
        <v>赵元虎</v>
      </c>
      <c r="K5092" s="40">
        <f>VLOOKUP(J5092,辅助信息!H:I,2,FALSE)</f>
        <v>13684167136</v>
      </c>
      <c r="L5092" s="111" t="str">
        <f>VLOOKUP(B5092,辅助信息!E:J,6,FALSE)</f>
        <v>现场要求调度统一联系指定收货人，不单独发司机位置。锈货不收，装货前联系收货人核实到场规格,没提前告知进场规格现场不给予接收</v>
      </c>
      <c r="O5092" s="64" t="str">
        <f ca="1" t="shared" ref="O5092:O5155" si="242">IF(OR(M5092="",N5092&lt;&gt;""),"",MAX(M5092-TODAY(),0))</f>
        <v/>
      </c>
      <c r="P5092" s="64" t="str">
        <f ca="1" t="shared" ref="P5092:P5155" si="243">IF(M5092="","",IF(N5092&lt;&gt;"",MAX(N5092-M5092,0),IF(TODAY()&gt;M5092,TODAY()-M5092,0)))</f>
        <v/>
      </c>
      <c r="Q5092" s="29" t="str">
        <f>VLOOKUP(B5092,辅助信息!E:M,9,FALSE)</f>
        <v>ZTWM-CDYXGS-XS-2025-0014-宜宾兴港建材-三江新区长江工业园片区保障性租赁住房建设项目</v>
      </c>
      <c r="R5092" s="29" t="str">
        <f>_xlfn._xlws.FILTER(辅助信息!D:D,辅助信息!E:E=B5092)</f>
        <v>宜宾兴港三江新区长江工业园建设项目</v>
      </c>
    </row>
    <row r="5093" hidden="1" spans="2:18">
      <c r="B5093" s="137" t="s">
        <v>194</v>
      </c>
      <c r="C5093" s="72">
        <v>45961</v>
      </c>
      <c r="D5093" s="40" t="str">
        <f>VLOOKUP(B5093,辅助信息!E:K,7,FALSE)</f>
        <v>JWDD2025071500089</v>
      </c>
      <c r="E5093" s="40" t="str">
        <f>VLOOKUP(F5093,辅助信息!A:B,2,FALSE)</f>
        <v>螺纹钢</v>
      </c>
      <c r="F5093" s="40" t="s">
        <v>18</v>
      </c>
      <c r="G5093" s="36">
        <v>13</v>
      </c>
      <c r="H5093" s="136">
        <f>IF(SUMIFS('[1]2025年已发货'!$E:$E,'[1]2025年已发货'!$F:$F,C5093,'[1]2025年已发货'!$C:$C,F5093,'[1]2025年已发货'!$G:$G,I5093,'[1]2025年已发货'!$H:$H,J5093)=0,"未发货",SUMIFS('[1]2025年已发货'!$E:$E,'[1]2025年已发货'!$F:$F,C5093,'[1]2025年已发货'!$C:$C,F5093,'[1]2025年已发货'!$G:$G,I5093,'[1]2025年已发货'!$H:$H,J5093))</f>
        <v>12</v>
      </c>
      <c r="I5093" s="39" t="str">
        <f>VLOOKUP(B5093,辅助信息!E:I,3,FALSE)</f>
        <v>(宜宾兴港三江新区长江工业园保障性租赁住房建设项目-土建)四川省宜宾市翠屏区永善路南段宜宾市三江新区长江工业园区</v>
      </c>
      <c r="J5093" s="40" t="str">
        <f>VLOOKUP(B5093,辅助信息!E:I,4,FALSE)</f>
        <v>赵元虎</v>
      </c>
      <c r="K5093" s="40">
        <f>VLOOKUP(J5093,辅助信息!H:I,2,FALSE)</f>
        <v>13684167136</v>
      </c>
      <c r="L5093" s="111" t="str">
        <f>VLOOKUP(B5093,辅助信息!E:J,6,FALSE)</f>
        <v>现场要求调度统一联系指定收货人，不单独发司机位置。锈货不收，装货前联系收货人核实到场规格,没提前告知进场规格现场不给予接收</v>
      </c>
      <c r="O5093" s="64" t="str">
        <f ca="1" t="shared" si="242"/>
        <v/>
      </c>
      <c r="P5093" s="64" t="str">
        <f ca="1" t="shared" si="243"/>
        <v/>
      </c>
      <c r="Q5093" s="29" t="str">
        <f>VLOOKUP(B5093,辅助信息!E:M,9,FALSE)</f>
        <v>ZTWM-CDYXGS-XS-2025-0014-宜宾兴港建材-三江新区长江工业园片区保障性租赁住房建设项目</v>
      </c>
      <c r="R5093" s="29" t="str">
        <f>_xlfn._xlws.FILTER(辅助信息!D:D,辅助信息!E:E=B5093)</f>
        <v>宜宾兴港三江新区长江工业园建设项目</v>
      </c>
    </row>
    <row r="5094" hidden="1" spans="2:18">
      <c r="B5094" s="137" t="s">
        <v>187</v>
      </c>
      <c r="C5094" s="72">
        <v>45961</v>
      </c>
      <c r="D5094" s="40" t="str">
        <f>VLOOKUP(B5094,辅助信息!E:K,7,FALSE)</f>
        <v>JWDDCD2025072900121</v>
      </c>
      <c r="E5094" s="40" t="str">
        <f>VLOOKUP(F5094,辅助信息!A:B,2,FALSE)</f>
        <v>盘螺</v>
      </c>
      <c r="F5094" s="40" t="s">
        <v>40</v>
      </c>
      <c r="G5094" s="36">
        <v>10</v>
      </c>
      <c r="H5094" s="136" t="str">
        <f>IF(SUMIFS('[1]2025年已发货'!$E:$E,'[1]2025年已发货'!$F:$F,C5094,'[1]2025年已发货'!$C:$C,F5094,'[1]2025年已发货'!$G:$G,I5094,'[1]2025年已发货'!$H:$H,J5094)=0,"未发货",SUMIFS('[1]2025年已发货'!$E:$E,'[1]2025年已发货'!$F:$F,C5094,'[1]2025年已发货'!$C:$C,F5094,'[1]2025年已发货'!$G:$G,I5094,'[1]2025年已发货'!$H:$H,J5094))</f>
        <v>未发货</v>
      </c>
      <c r="I5094" s="39" t="str">
        <f>VLOOKUP(B5094,辅助信息!E:I,3,FALSE)</f>
        <v>(乐山市校地共建产教融合基地建设项目一标段)四川省乐山市市中区苏稽镇周山嘴</v>
      </c>
      <c r="J5094" s="40" t="str">
        <f>VLOOKUP(B5094,辅助信息!E:I,4,FALSE)</f>
        <v>范增云</v>
      </c>
      <c r="K5094" s="40">
        <f>VLOOKUP(J5094,辅助信息!H:I,2,FALSE)</f>
        <v>13668153241</v>
      </c>
      <c r="L5094" s="111" t="str">
        <f>VLOOKUP(B5094,辅助信息!E:J,6,FALSE)</f>
        <v>联系实际收货人（范增云13668153241）现场要求炉批号控制2个以下，超2个不给予签收。提前联系到场规格及数量</v>
      </c>
      <c r="O5094" s="64" t="str">
        <f ca="1" t="shared" si="242"/>
        <v/>
      </c>
      <c r="P5094" s="64" t="str">
        <f ca="1" t="shared" si="243"/>
        <v/>
      </c>
      <c r="Q5094" s="29" t="str">
        <f>VLOOKUP(B5094,辅助信息!E:M,9,FALSE)</f>
        <v>ZTWM-CDGS-XS-2025-0125-四川机司-乐山市校地共建产教融合基地配套设施项目施工一标段钢筋采购合同</v>
      </c>
      <c r="R5094" s="29" t="str">
        <f>_xlfn._xlws.FILTER(辅助信息!D:D,辅助信息!E:E=B5094)</f>
        <v>乐山市校地共建产教融合基地建设项目</v>
      </c>
    </row>
    <row r="5095" hidden="1" spans="2:18">
      <c r="B5095" s="137" t="s">
        <v>187</v>
      </c>
      <c r="C5095" s="72">
        <v>45961</v>
      </c>
      <c r="D5095" s="40" t="str">
        <f>VLOOKUP(B5095,辅助信息!E:K,7,FALSE)</f>
        <v>JWDDCD2025072900121</v>
      </c>
      <c r="E5095" s="40" t="str">
        <f>VLOOKUP(F5095,辅助信息!A:B,2,FALSE)</f>
        <v>盘螺</v>
      </c>
      <c r="F5095" s="40" t="s">
        <v>41</v>
      </c>
      <c r="G5095" s="36">
        <v>15</v>
      </c>
      <c r="H5095" s="136" t="str">
        <f>IF(SUMIFS('[1]2025年已发货'!$E:$E,'[1]2025年已发货'!$F:$F,C5095,'[1]2025年已发货'!$C:$C,F5095,'[1]2025年已发货'!$G:$G,I5095,'[1]2025年已发货'!$H:$H,J5095)=0,"未发货",SUMIFS('[1]2025年已发货'!$E:$E,'[1]2025年已发货'!$F:$F,C5095,'[1]2025年已发货'!$C:$C,F5095,'[1]2025年已发货'!$G:$G,I5095,'[1]2025年已发货'!$H:$H,J5095))</f>
        <v>未发货</v>
      </c>
      <c r="I5095" s="39" t="str">
        <f>VLOOKUP(B5095,辅助信息!E:I,3,FALSE)</f>
        <v>(乐山市校地共建产教融合基地建设项目一标段)四川省乐山市市中区苏稽镇周山嘴</v>
      </c>
      <c r="J5095" s="40" t="str">
        <f>VLOOKUP(B5095,辅助信息!E:I,4,FALSE)</f>
        <v>范增云</v>
      </c>
      <c r="K5095" s="40">
        <f>VLOOKUP(J5095,辅助信息!H:I,2,FALSE)</f>
        <v>13668153241</v>
      </c>
      <c r="L5095" s="111" t="str">
        <f>VLOOKUP(B5095,辅助信息!E:J,6,FALSE)</f>
        <v>联系实际收货人（范增云13668153241）现场要求炉批号控制2个以下，超2个不给予签收。提前联系到场规格及数量</v>
      </c>
      <c r="O5095" s="64" t="str">
        <f ca="1" t="shared" si="242"/>
        <v/>
      </c>
      <c r="P5095" s="64" t="str">
        <f ca="1" t="shared" si="243"/>
        <v/>
      </c>
      <c r="Q5095" s="29" t="str">
        <f>VLOOKUP(B5095,辅助信息!E:M,9,FALSE)</f>
        <v>ZTWM-CDGS-XS-2025-0125-四川机司-乐山市校地共建产教融合基地配套设施项目施工一标段钢筋采购合同</v>
      </c>
      <c r="R5095" s="29" t="str">
        <f>_xlfn._xlws.FILTER(辅助信息!D:D,辅助信息!E:E=B5095)</f>
        <v>乐山市校地共建产教融合基地建设项目</v>
      </c>
    </row>
    <row r="5096" hidden="1" spans="2:18">
      <c r="B5096" s="137" t="s">
        <v>187</v>
      </c>
      <c r="C5096" s="72">
        <v>45961</v>
      </c>
      <c r="D5096" s="40" t="str">
        <f>VLOOKUP(B5096,辅助信息!E:K,7,FALSE)</f>
        <v>JWDDCD2025072900121</v>
      </c>
      <c r="E5096" s="40" t="str">
        <f>VLOOKUP(F5096,辅助信息!A:B,2,FALSE)</f>
        <v>螺纹钢</v>
      </c>
      <c r="F5096" s="40" t="s">
        <v>82</v>
      </c>
      <c r="G5096" s="36">
        <v>5</v>
      </c>
      <c r="H5096" s="136" t="str">
        <f>IF(SUMIFS('[1]2025年已发货'!$E:$E,'[1]2025年已发货'!$F:$F,C5096,'[1]2025年已发货'!$C:$C,F5096,'[1]2025年已发货'!$G:$G,I5096,'[1]2025年已发货'!$H:$H,J5096)=0,"未发货",SUMIFS('[1]2025年已发货'!$E:$E,'[1]2025年已发货'!$F:$F,C5096,'[1]2025年已发货'!$C:$C,F5096,'[1]2025年已发货'!$G:$G,I5096,'[1]2025年已发货'!$H:$H,J5096))</f>
        <v>未发货</v>
      </c>
      <c r="I5096" s="39" t="str">
        <f>VLOOKUP(B5096,辅助信息!E:I,3,FALSE)</f>
        <v>(乐山市校地共建产教融合基地建设项目一标段)四川省乐山市市中区苏稽镇周山嘴</v>
      </c>
      <c r="J5096" s="40" t="str">
        <f>VLOOKUP(B5096,辅助信息!E:I,4,FALSE)</f>
        <v>范增云</v>
      </c>
      <c r="K5096" s="40">
        <f>VLOOKUP(J5096,辅助信息!H:I,2,FALSE)</f>
        <v>13668153241</v>
      </c>
      <c r="L5096" s="111" t="str">
        <f>VLOOKUP(B5096,辅助信息!E:J,6,FALSE)</f>
        <v>联系实际收货人（范增云13668153241）现场要求炉批号控制2个以下，超2个不给予签收。提前联系到场规格及数量</v>
      </c>
      <c r="O5096" s="64" t="str">
        <f ca="1" t="shared" si="242"/>
        <v/>
      </c>
      <c r="P5096" s="64" t="str">
        <f ca="1" t="shared" si="243"/>
        <v/>
      </c>
      <c r="Q5096" s="29" t="str">
        <f>VLOOKUP(B5096,辅助信息!E:M,9,FALSE)</f>
        <v>ZTWM-CDGS-XS-2025-0125-四川机司-乐山市校地共建产教融合基地配套设施项目施工一标段钢筋采购合同</v>
      </c>
      <c r="R5096" s="29" t="str">
        <f>_xlfn._xlws.FILTER(辅助信息!D:D,辅助信息!E:E=B5096)</f>
        <v>乐山市校地共建产教融合基地建设项目</v>
      </c>
    </row>
    <row r="5097" hidden="1" spans="2:18">
      <c r="B5097" s="137" t="s">
        <v>187</v>
      </c>
      <c r="C5097" s="72">
        <v>45961</v>
      </c>
      <c r="D5097" s="40" t="str">
        <f>VLOOKUP(B5097,辅助信息!E:K,7,FALSE)</f>
        <v>JWDDCD2025072900121</v>
      </c>
      <c r="E5097" s="40" t="str">
        <f>VLOOKUP(F5097,辅助信息!A:B,2,FALSE)</f>
        <v>螺纹钢</v>
      </c>
      <c r="F5097" s="40" t="s">
        <v>45</v>
      </c>
      <c r="G5097" s="36">
        <v>5</v>
      </c>
      <c r="H5097" s="136" t="str">
        <f>IF(SUMIFS('[1]2025年已发货'!$E:$E,'[1]2025年已发货'!$F:$F,C5097,'[1]2025年已发货'!$C:$C,F5097,'[1]2025年已发货'!$G:$G,I5097,'[1]2025年已发货'!$H:$H,J5097)=0,"未发货",SUMIFS('[1]2025年已发货'!$E:$E,'[1]2025年已发货'!$F:$F,C5097,'[1]2025年已发货'!$C:$C,F5097,'[1]2025年已发货'!$G:$G,I5097,'[1]2025年已发货'!$H:$H,J5097))</f>
        <v>未发货</v>
      </c>
      <c r="I5097" s="39" t="str">
        <f>VLOOKUP(B5097,辅助信息!E:I,3,FALSE)</f>
        <v>(乐山市校地共建产教融合基地建设项目一标段)四川省乐山市市中区苏稽镇周山嘴</v>
      </c>
      <c r="J5097" s="40" t="str">
        <f>VLOOKUP(B5097,辅助信息!E:I,4,FALSE)</f>
        <v>范增云</v>
      </c>
      <c r="K5097" s="40">
        <f>VLOOKUP(J5097,辅助信息!H:I,2,FALSE)</f>
        <v>13668153241</v>
      </c>
      <c r="L5097" s="111" t="str">
        <f>VLOOKUP(B5097,辅助信息!E:J,6,FALSE)</f>
        <v>联系实际收货人（范增云13668153241）现场要求炉批号控制2个以下，超2个不给予签收。提前联系到场规格及数量</v>
      </c>
      <c r="O5097" s="64" t="str">
        <f ca="1" t="shared" si="242"/>
        <v/>
      </c>
      <c r="P5097" s="64" t="str">
        <f ca="1" t="shared" si="243"/>
        <v/>
      </c>
      <c r="Q5097" s="29" t="str">
        <f>VLOOKUP(B5097,辅助信息!E:M,9,FALSE)</f>
        <v>ZTWM-CDGS-XS-2025-0125-四川机司-乐山市校地共建产教融合基地配套设施项目施工一标段钢筋采购合同</v>
      </c>
      <c r="R5097" s="29" t="str">
        <f>_xlfn._xlws.FILTER(辅助信息!D:D,辅助信息!E:E=B5097)</f>
        <v>乐山市校地共建产教融合基地建设项目</v>
      </c>
    </row>
    <row r="5098" hidden="1" spans="2:18">
      <c r="B5098" s="137" t="s">
        <v>187</v>
      </c>
      <c r="C5098" s="72">
        <v>45961</v>
      </c>
      <c r="D5098" s="40" t="str">
        <f>VLOOKUP(B5098,辅助信息!E:K,7,FALSE)</f>
        <v>JWDDCD2025072900121</v>
      </c>
      <c r="E5098" s="40" t="str">
        <f>VLOOKUP(F5098,辅助信息!A:B,2,FALSE)</f>
        <v>螺纹钢</v>
      </c>
      <c r="F5098" s="40" t="s">
        <v>22</v>
      </c>
      <c r="G5098" s="36">
        <v>23</v>
      </c>
      <c r="H5098" s="136" t="str">
        <f>IF(SUMIFS('[1]2025年已发货'!$E:$E,'[1]2025年已发货'!$F:$F,C5098,'[1]2025年已发货'!$C:$C,F5098,'[1]2025年已发货'!$G:$G,I5098,'[1]2025年已发货'!$H:$H,J5098)=0,"未发货",SUMIFS('[1]2025年已发货'!$E:$E,'[1]2025年已发货'!$F:$F,C5098,'[1]2025年已发货'!$C:$C,F5098,'[1]2025年已发货'!$G:$G,I5098,'[1]2025年已发货'!$H:$H,J5098))</f>
        <v>未发货</v>
      </c>
      <c r="I5098" s="39" t="str">
        <f>VLOOKUP(B5098,辅助信息!E:I,3,FALSE)</f>
        <v>(乐山市校地共建产教融合基地建设项目一标段)四川省乐山市市中区苏稽镇周山嘴</v>
      </c>
      <c r="J5098" s="40" t="str">
        <f>VLOOKUP(B5098,辅助信息!E:I,4,FALSE)</f>
        <v>范增云</v>
      </c>
      <c r="K5098" s="40">
        <f>VLOOKUP(J5098,辅助信息!H:I,2,FALSE)</f>
        <v>13668153241</v>
      </c>
      <c r="L5098" s="111" t="str">
        <f>VLOOKUP(B5098,辅助信息!E:J,6,FALSE)</f>
        <v>联系实际收货人（范增云13668153241）现场要求炉批号控制2个以下，超2个不给予签收。提前联系到场规格及数量</v>
      </c>
      <c r="O5098" s="64" t="str">
        <f ca="1" t="shared" si="242"/>
        <v/>
      </c>
      <c r="P5098" s="64" t="str">
        <f ca="1" t="shared" si="243"/>
        <v/>
      </c>
      <c r="Q5098" s="29" t="str">
        <f>VLOOKUP(B5098,辅助信息!E:M,9,FALSE)</f>
        <v>ZTWM-CDGS-XS-2025-0125-四川机司-乐山市校地共建产教融合基地配套设施项目施工一标段钢筋采购合同</v>
      </c>
      <c r="R5098" s="29" t="str">
        <f>_xlfn._xlws.FILTER(辅助信息!D:D,辅助信息!E:E=B5098)</f>
        <v>乐山市校地共建产教融合基地建设项目</v>
      </c>
    </row>
    <row r="5099" hidden="1" spans="2:18">
      <c r="B5099" s="137" t="s">
        <v>187</v>
      </c>
      <c r="C5099" s="72">
        <v>45961</v>
      </c>
      <c r="D5099" s="40" t="str">
        <f>VLOOKUP(B5099,辅助信息!E:K,7,FALSE)</f>
        <v>JWDDCD2025072900121</v>
      </c>
      <c r="E5099" s="40" t="str">
        <f>VLOOKUP(F5099,辅助信息!A:B,2,FALSE)</f>
        <v>螺纹钢</v>
      </c>
      <c r="F5099" s="40" t="s">
        <v>142</v>
      </c>
      <c r="G5099" s="36">
        <v>12</v>
      </c>
      <c r="H5099" s="136" t="str">
        <f>IF(SUMIFS('[1]2025年已发货'!$E:$E,'[1]2025年已发货'!$F:$F,C5099,'[1]2025年已发货'!$C:$C,F5099,'[1]2025年已发货'!$G:$G,I5099,'[1]2025年已发货'!$H:$H,J5099)=0,"未发货",SUMIFS('[1]2025年已发货'!$E:$E,'[1]2025年已发货'!$F:$F,C5099,'[1]2025年已发货'!$C:$C,F5099,'[1]2025年已发货'!$G:$G,I5099,'[1]2025年已发货'!$H:$H,J5099))</f>
        <v>未发货</v>
      </c>
      <c r="I5099" s="39" t="str">
        <f>VLOOKUP(B5099,辅助信息!E:I,3,FALSE)</f>
        <v>(乐山市校地共建产教融合基地建设项目一标段)四川省乐山市市中区苏稽镇周山嘴</v>
      </c>
      <c r="J5099" s="40" t="str">
        <f>VLOOKUP(B5099,辅助信息!E:I,4,FALSE)</f>
        <v>范增云</v>
      </c>
      <c r="K5099" s="40">
        <f>VLOOKUP(J5099,辅助信息!H:I,2,FALSE)</f>
        <v>13668153241</v>
      </c>
      <c r="L5099" s="111" t="str">
        <f>VLOOKUP(B5099,辅助信息!E:J,6,FALSE)</f>
        <v>联系实际收货人（范增云13668153241）现场要求炉批号控制2个以下，超2个不给予签收。提前联系到场规格及数量</v>
      </c>
      <c r="O5099" s="64" t="str">
        <f ca="1" t="shared" si="242"/>
        <v/>
      </c>
      <c r="P5099" s="64" t="str">
        <f ca="1" t="shared" si="243"/>
        <v/>
      </c>
      <c r="Q5099" s="29" t="str">
        <f>VLOOKUP(B5099,辅助信息!E:M,9,FALSE)</f>
        <v>ZTWM-CDGS-XS-2025-0125-四川机司-乐山市校地共建产教融合基地配套设施项目施工一标段钢筋采购合同</v>
      </c>
      <c r="R5099" s="29" t="str">
        <f>_xlfn._xlws.FILTER(辅助信息!D:D,辅助信息!E:E=B5099)</f>
        <v>乐山市校地共建产教融合基地建设项目</v>
      </c>
    </row>
    <row r="5100" hidden="1" spans="2:18">
      <c r="B5100" s="60" t="s">
        <v>228</v>
      </c>
      <c r="C5100" s="97">
        <v>45961</v>
      </c>
      <c r="D5100" s="26" t="str">
        <f>VLOOKUP(B5100,辅助信息!E:K,7,FALSE)</f>
        <v>JWDDCD2025092400190</v>
      </c>
      <c r="E5100" s="26" t="str">
        <f>VLOOKUP(F5100,辅助信息!A:B,2,FALSE)</f>
        <v>高线</v>
      </c>
      <c r="F5100" s="26" t="s">
        <v>53</v>
      </c>
      <c r="G5100" s="61">
        <v>2</v>
      </c>
      <c r="H5100" s="136" t="str">
        <f>IF(SUMIFS('[1]2025年已发货'!$E:$E,'[1]2025年已发货'!$F:$F,C5100,'[1]2025年已发货'!$C:$C,F5100,'[1]2025年已发货'!$G:$G,I5100,'[1]2025年已发货'!$H:$H,J5100)=0,"未发货",SUMIFS('[1]2025年已发货'!$E:$E,'[1]2025年已发货'!$F:$F,C5100,'[1]2025年已发货'!$C:$C,F5100,'[1]2025年已发货'!$G:$G,I5100,'[1]2025年已发货'!$H:$H,J5100))</f>
        <v>未发货</v>
      </c>
      <c r="I5100" s="29" t="str">
        <f>VLOOKUP(B5100,辅助信息!E:I,3,FALSE)</f>
        <v>(五冶钢构龙泉东洪片区70亩住宅、商业及配套工程项目二标段)成都市龙泉驿外东洪路地铁2号线惠王陵地铁C口</v>
      </c>
      <c r="J5100" s="26" t="str">
        <f>VLOOKUP(B5100,辅助信息!E:I,4,FALSE)</f>
        <v>蒋嗣伟</v>
      </c>
      <c r="K5100" s="26">
        <f>VLOOKUP(J5100,辅助信息!H:I,2,FALSE)</f>
        <v>15014331252</v>
      </c>
      <c r="L5100" s="63">
        <f>VLOOKUP(B5100,辅助信息!E:J,6,FALSE)</f>
        <v>0</v>
      </c>
      <c r="O5100" s="64" t="str">
        <f ca="1" t="shared" si="242"/>
        <v/>
      </c>
      <c r="P5100" s="64" t="str">
        <f ca="1" t="shared" si="243"/>
        <v/>
      </c>
      <c r="Q5100" s="29" t="str">
        <f>VLOOKUP(B5100,辅助信息!E:M,9,FALSE)</f>
        <v>ZTWM-CDGS-XS-2025-0156-五冶钢构-2025年九月第一批次钢筋采购合同(三圣乡项目)-中铁物贸成都公司</v>
      </c>
      <c r="R5100" s="29" t="str">
        <f>_xlfn._xlws.FILTER(辅助信息!D:D,辅助信息!E:E=B5100)</f>
        <v>五冶钢构龙泉东洪片区(70亩、85亩)住宅、商业及配套工程项目</v>
      </c>
    </row>
    <row r="5101" hidden="1" spans="2:18">
      <c r="B5101" s="60" t="s">
        <v>228</v>
      </c>
      <c r="C5101" s="97">
        <v>45961</v>
      </c>
      <c r="D5101" s="26" t="str">
        <f>VLOOKUP(B5101,辅助信息!E:K,7,FALSE)</f>
        <v>JWDDCD2025092400190</v>
      </c>
      <c r="E5101" s="26" t="str">
        <f>VLOOKUP(F5101,辅助信息!A:B,2,FALSE)</f>
        <v>盘螺</v>
      </c>
      <c r="F5101" s="26" t="s">
        <v>41</v>
      </c>
      <c r="G5101" s="61">
        <v>51</v>
      </c>
      <c r="H5101" s="136">
        <f>IF(SUMIFS('[1]2025年已发货'!$E:$E,'[1]2025年已发货'!$F:$F,C5101,'[1]2025年已发货'!$C:$C,F5101,'[1]2025年已发货'!$G:$G,I5101,'[1]2025年已发货'!$H:$H,J5101)=0,"未发货",SUMIFS('[1]2025年已发货'!$E:$E,'[1]2025年已发货'!$F:$F,C5101,'[1]2025年已发货'!$C:$C,F5101,'[1]2025年已发货'!$G:$G,I5101,'[1]2025年已发货'!$H:$H,J5101))</f>
        <v>35</v>
      </c>
      <c r="I5101" s="29" t="str">
        <f>VLOOKUP(B5101,辅助信息!E:I,3,FALSE)</f>
        <v>(五冶钢构龙泉东洪片区70亩住宅、商业及配套工程项目二标段)成都市龙泉驿外东洪路地铁2号线惠王陵地铁C口</v>
      </c>
      <c r="J5101" s="26" t="str">
        <f>VLOOKUP(B5101,辅助信息!E:I,4,FALSE)</f>
        <v>蒋嗣伟</v>
      </c>
      <c r="K5101" s="26">
        <f>VLOOKUP(J5101,辅助信息!H:I,2,FALSE)</f>
        <v>15014331252</v>
      </c>
      <c r="L5101" s="63">
        <f>VLOOKUP(B5101,辅助信息!E:J,6,FALSE)</f>
        <v>0</v>
      </c>
      <c r="O5101" s="64" t="str">
        <f ca="1" t="shared" si="242"/>
        <v/>
      </c>
      <c r="P5101" s="64" t="str">
        <f ca="1" t="shared" si="243"/>
        <v/>
      </c>
      <c r="Q5101" s="29" t="str">
        <f>VLOOKUP(B5101,辅助信息!E:M,9,FALSE)</f>
        <v>ZTWM-CDGS-XS-2025-0156-五冶钢构-2025年九月第一批次钢筋采购合同(三圣乡项目)-中铁物贸成都公司</v>
      </c>
      <c r="R5101" s="29" t="str">
        <f>_xlfn._xlws.FILTER(辅助信息!D:D,辅助信息!E:E=B5101)</f>
        <v>五冶钢构龙泉东洪片区(70亩、85亩)住宅、商业及配套工程项目</v>
      </c>
    </row>
    <row r="5102" hidden="1" spans="2:18">
      <c r="B5102" s="60" t="s">
        <v>228</v>
      </c>
      <c r="C5102" s="97">
        <v>45961</v>
      </c>
      <c r="D5102" s="26" t="str">
        <f>VLOOKUP(B5102,辅助信息!E:K,7,FALSE)</f>
        <v>JWDDCD2025092400190</v>
      </c>
      <c r="E5102" s="26" t="str">
        <f>VLOOKUP(F5102,辅助信息!A:B,2,FALSE)</f>
        <v>盘螺</v>
      </c>
      <c r="F5102" s="26" t="s">
        <v>49</v>
      </c>
      <c r="G5102" s="61">
        <v>12</v>
      </c>
      <c r="H5102" s="136">
        <f>IF(SUMIFS('[1]2025年已发货'!$E:$E,'[1]2025年已发货'!$F:$F,C5102,'[1]2025年已发货'!$C:$C,F5102,'[1]2025年已发货'!$G:$G,I5102,'[1]2025年已发货'!$H:$H,J5102)=0,"未发货",SUMIFS('[1]2025年已发货'!$E:$E,'[1]2025年已发货'!$F:$F,C5102,'[1]2025年已发货'!$C:$C,F5102,'[1]2025年已发货'!$G:$G,I5102,'[1]2025年已发货'!$H:$H,J5102))</f>
        <v>12</v>
      </c>
      <c r="I5102" s="29" t="str">
        <f>VLOOKUP(B5102,辅助信息!E:I,3,FALSE)</f>
        <v>(五冶钢构龙泉东洪片区70亩住宅、商业及配套工程项目二标段)成都市龙泉驿外东洪路地铁2号线惠王陵地铁C口</v>
      </c>
      <c r="J5102" s="26" t="str">
        <f>VLOOKUP(B5102,辅助信息!E:I,4,FALSE)</f>
        <v>蒋嗣伟</v>
      </c>
      <c r="K5102" s="26">
        <f>VLOOKUP(J5102,辅助信息!H:I,2,FALSE)</f>
        <v>15014331252</v>
      </c>
      <c r="L5102" s="63">
        <f>VLOOKUP(B5102,辅助信息!E:J,6,FALSE)</f>
        <v>0</v>
      </c>
      <c r="O5102" s="64" t="str">
        <f ca="1" t="shared" si="242"/>
        <v/>
      </c>
      <c r="P5102" s="64" t="str">
        <f ca="1" t="shared" si="243"/>
        <v/>
      </c>
      <c r="Q5102" s="29" t="str">
        <f>VLOOKUP(B5102,辅助信息!E:M,9,FALSE)</f>
        <v>ZTWM-CDGS-XS-2025-0156-五冶钢构-2025年九月第一批次钢筋采购合同(三圣乡项目)-中铁物贸成都公司</v>
      </c>
      <c r="R5102" s="29" t="str">
        <f>_xlfn._xlws.FILTER(辅助信息!D:D,辅助信息!E:E=B5102)</f>
        <v>五冶钢构龙泉东洪片区(70亩、85亩)住宅、商业及配套工程项目</v>
      </c>
    </row>
    <row r="5103" hidden="1" spans="2:18">
      <c r="B5103" s="60" t="s">
        <v>228</v>
      </c>
      <c r="C5103" s="97">
        <v>45961</v>
      </c>
      <c r="D5103" s="26" t="str">
        <f>VLOOKUP(B5103,辅助信息!E:K,7,FALSE)</f>
        <v>JWDDCD2025092400190</v>
      </c>
      <c r="E5103" s="26" t="str">
        <f>VLOOKUP(F5103,辅助信息!A:B,2,FALSE)</f>
        <v>盘螺</v>
      </c>
      <c r="F5103" s="26" t="s">
        <v>40</v>
      </c>
      <c r="G5103" s="61">
        <v>23</v>
      </c>
      <c r="H5103" s="136">
        <f>IF(SUMIFS('[1]2025年已发货'!$E:$E,'[1]2025年已发货'!$F:$F,C5103,'[1]2025年已发货'!$C:$C,F5103,'[1]2025年已发货'!$G:$G,I5103,'[1]2025年已发货'!$H:$H,J5103)=0,"未发货",SUMIFS('[1]2025年已发货'!$E:$E,'[1]2025年已发货'!$F:$F,C5103,'[1]2025年已发货'!$C:$C,F5103,'[1]2025年已发货'!$G:$G,I5103,'[1]2025年已发货'!$H:$H,J5103))</f>
        <v>23</v>
      </c>
      <c r="I5103" s="29" t="str">
        <f>VLOOKUP(B5103,辅助信息!E:I,3,FALSE)</f>
        <v>(五冶钢构龙泉东洪片区70亩住宅、商业及配套工程项目二标段)成都市龙泉驿外东洪路地铁2号线惠王陵地铁C口</v>
      </c>
      <c r="J5103" s="26" t="str">
        <f>VLOOKUP(B5103,辅助信息!E:I,4,FALSE)</f>
        <v>蒋嗣伟</v>
      </c>
      <c r="K5103" s="26">
        <f>VLOOKUP(J5103,辅助信息!H:I,2,FALSE)</f>
        <v>15014331252</v>
      </c>
      <c r="L5103" s="63">
        <f>VLOOKUP(B5103,辅助信息!E:J,6,FALSE)</f>
        <v>0</v>
      </c>
      <c r="O5103" s="64" t="str">
        <f ca="1" t="shared" si="242"/>
        <v/>
      </c>
      <c r="P5103" s="64" t="str">
        <f ca="1" t="shared" si="243"/>
        <v/>
      </c>
      <c r="Q5103" s="29" t="str">
        <f>VLOOKUP(B5103,辅助信息!E:M,9,FALSE)</f>
        <v>ZTWM-CDGS-XS-2025-0156-五冶钢构-2025年九月第一批次钢筋采购合同(三圣乡项目)-中铁物贸成都公司</v>
      </c>
      <c r="R5103" s="29" t="str">
        <f>_xlfn._xlws.FILTER(辅助信息!D:D,辅助信息!E:E=B5103)</f>
        <v>五冶钢构龙泉东洪片区(70亩、85亩)住宅、商业及配套工程项目</v>
      </c>
    </row>
    <row r="5104" hidden="1" spans="2:18">
      <c r="B5104" s="60" t="s">
        <v>224</v>
      </c>
      <c r="C5104" s="97">
        <v>45961</v>
      </c>
      <c r="D5104" s="26" t="str">
        <f>VLOOKUP(B5104,辅助信息!E:K,7,FALSE)</f>
        <v>JWDDCD2025092400188</v>
      </c>
      <c r="E5104" s="26" t="str">
        <f>VLOOKUP(F5104,辅助信息!A:B,2,FALSE)</f>
        <v>螺纹钢</v>
      </c>
      <c r="F5104" s="26" t="s">
        <v>66</v>
      </c>
      <c r="G5104" s="61">
        <v>5</v>
      </c>
      <c r="H5104" s="136" t="str">
        <f>IF(SUMIFS('[1]2025年已发货'!$E:$E,'[1]2025年已发货'!$F:$F,C5104,'[1]2025年已发货'!$C:$C,F5104,'[1]2025年已发货'!$G:$G,I5104,'[1]2025年已发货'!$H:$H,J5104)=0,"未发货",SUMIFS('[1]2025年已发货'!$E:$E,'[1]2025年已发货'!$F:$F,C5104,'[1]2025年已发货'!$C:$C,F5104,'[1]2025年已发货'!$G:$G,I5104,'[1]2025年已发货'!$H:$H,J5104))</f>
        <v>未发货</v>
      </c>
      <c r="I5104" s="29" t="str">
        <f>VLOOKUP(B5104,辅助信息!E:I,3,FALSE)</f>
        <v>(五冶钢构龙泉东洪片区70亩住宅、商业及配套工程项目一标段)成都市龙泉驿外东洪路地铁2号线惠王陵地铁C口</v>
      </c>
      <c r="J5104" s="26" t="str">
        <f>VLOOKUP(B5104,辅助信息!E:I,4,FALSE)</f>
        <v>邹爱国</v>
      </c>
      <c r="K5104" s="26">
        <f>VLOOKUP(J5104,辅助信息!H:I,2,FALSE)</f>
        <v>13540231225</v>
      </c>
      <c r="L5104" s="63">
        <f>VLOOKUP(B5104,辅助信息!E:J,6,FALSE)</f>
        <v>0</v>
      </c>
      <c r="O5104" s="64" t="str">
        <f ca="1" t="shared" si="242"/>
        <v/>
      </c>
      <c r="P5104" s="64" t="str">
        <f ca="1" t="shared" si="243"/>
        <v/>
      </c>
      <c r="Q5104" s="29" t="str">
        <f>VLOOKUP(B5104,辅助信息!E:M,9,FALSE)</f>
        <v>ZTWM-CDGS-XS-2025-0156-五冶钢构-2025年九月第一批次钢筋采购合同(三圣乡项目)-中铁物贸成都公司</v>
      </c>
      <c r="R5104" s="29" t="str">
        <f>_xlfn._xlws.FILTER(辅助信息!D:D,辅助信息!E:E=B5104)</f>
        <v>五冶钢构龙泉东洪片区(70亩、85亩)住宅、商业及配套工程项目</v>
      </c>
    </row>
    <row r="5105" hidden="1" spans="2:18">
      <c r="B5105" s="60" t="s">
        <v>224</v>
      </c>
      <c r="C5105" s="97">
        <v>45961</v>
      </c>
      <c r="D5105" s="26" t="str">
        <f>VLOOKUP(B5105,辅助信息!E:K,7,FALSE)</f>
        <v>JWDDCD2025092400188</v>
      </c>
      <c r="E5105" s="26" t="str">
        <f>VLOOKUP(F5105,辅助信息!A:B,2,FALSE)</f>
        <v>螺纹钢</v>
      </c>
      <c r="F5105" s="26" t="s">
        <v>45</v>
      </c>
      <c r="G5105" s="61">
        <v>5</v>
      </c>
      <c r="H5105" s="136" t="str">
        <f>IF(SUMIFS('[1]2025年已发货'!$E:$E,'[1]2025年已发货'!$F:$F,C5105,'[1]2025年已发货'!$C:$C,F5105,'[1]2025年已发货'!$G:$G,I5105,'[1]2025年已发货'!$H:$H,J5105)=0,"未发货",SUMIFS('[1]2025年已发货'!$E:$E,'[1]2025年已发货'!$F:$F,C5105,'[1]2025年已发货'!$C:$C,F5105,'[1]2025年已发货'!$G:$G,I5105,'[1]2025年已发货'!$H:$H,J5105))</f>
        <v>未发货</v>
      </c>
      <c r="I5105" s="29" t="str">
        <f>VLOOKUP(B5105,辅助信息!E:I,3,FALSE)</f>
        <v>(五冶钢构龙泉东洪片区70亩住宅、商业及配套工程项目一标段)成都市龙泉驿外东洪路地铁2号线惠王陵地铁C口</v>
      </c>
      <c r="J5105" s="26" t="str">
        <f>VLOOKUP(B5105,辅助信息!E:I,4,FALSE)</f>
        <v>邹爱国</v>
      </c>
      <c r="K5105" s="26">
        <f>VLOOKUP(J5105,辅助信息!H:I,2,FALSE)</f>
        <v>13540231225</v>
      </c>
      <c r="L5105" s="63">
        <f>VLOOKUP(B5105,辅助信息!E:J,6,FALSE)</f>
        <v>0</v>
      </c>
      <c r="O5105" s="64" t="str">
        <f ca="1" t="shared" si="242"/>
        <v/>
      </c>
      <c r="P5105" s="64" t="str">
        <f ca="1" t="shared" si="243"/>
        <v/>
      </c>
      <c r="Q5105" s="29" t="str">
        <f>VLOOKUP(B5105,辅助信息!E:M,9,FALSE)</f>
        <v>ZTWM-CDGS-XS-2025-0156-五冶钢构-2025年九月第一批次钢筋采购合同(三圣乡项目)-中铁物贸成都公司</v>
      </c>
      <c r="R5105" s="29" t="str">
        <f>_xlfn._xlws.FILTER(辅助信息!D:D,辅助信息!E:E=B5105)</f>
        <v>五冶钢构龙泉东洪片区(70亩、85亩)住宅、商业及配套工程项目</v>
      </c>
    </row>
    <row r="5106" hidden="1" spans="2:18">
      <c r="B5106" s="60" t="s">
        <v>224</v>
      </c>
      <c r="C5106" s="97">
        <v>45961</v>
      </c>
      <c r="D5106" s="26" t="str">
        <f>VLOOKUP(B5106,辅助信息!E:K,7,FALSE)</f>
        <v>JWDDCD2025092400188</v>
      </c>
      <c r="E5106" s="26" t="str">
        <f>VLOOKUP(F5106,辅助信息!A:B,2,FALSE)</f>
        <v>螺纹钢</v>
      </c>
      <c r="F5106" s="26" t="s">
        <v>21</v>
      </c>
      <c r="G5106" s="61">
        <v>10</v>
      </c>
      <c r="H5106" s="136" t="str">
        <f>IF(SUMIFS('[1]2025年已发货'!$E:$E,'[1]2025年已发货'!$F:$F,C5106,'[1]2025年已发货'!$C:$C,F5106,'[1]2025年已发货'!$G:$G,I5106,'[1]2025年已发货'!$H:$H,J5106)=0,"未发货",SUMIFS('[1]2025年已发货'!$E:$E,'[1]2025年已发货'!$F:$F,C5106,'[1]2025年已发货'!$C:$C,F5106,'[1]2025年已发货'!$G:$G,I5106,'[1]2025年已发货'!$H:$H,J5106))</f>
        <v>未发货</v>
      </c>
      <c r="I5106" s="29" t="str">
        <f>VLOOKUP(B5106,辅助信息!E:I,3,FALSE)</f>
        <v>(五冶钢构龙泉东洪片区70亩住宅、商业及配套工程项目一标段)成都市龙泉驿外东洪路地铁2号线惠王陵地铁C口</v>
      </c>
      <c r="J5106" s="26" t="str">
        <f>VLOOKUP(B5106,辅助信息!E:I,4,FALSE)</f>
        <v>邹爱国</v>
      </c>
      <c r="K5106" s="26">
        <f>VLOOKUP(J5106,辅助信息!H:I,2,FALSE)</f>
        <v>13540231225</v>
      </c>
      <c r="L5106" s="63">
        <f>VLOOKUP(B5106,辅助信息!E:J,6,FALSE)</f>
        <v>0</v>
      </c>
      <c r="O5106" s="64" t="str">
        <f ca="1" t="shared" si="242"/>
        <v/>
      </c>
      <c r="P5106" s="64" t="str">
        <f ca="1" t="shared" si="243"/>
        <v/>
      </c>
      <c r="Q5106" s="29" t="str">
        <f>VLOOKUP(B5106,辅助信息!E:M,9,FALSE)</f>
        <v>ZTWM-CDGS-XS-2025-0156-五冶钢构-2025年九月第一批次钢筋采购合同(三圣乡项目)-中铁物贸成都公司</v>
      </c>
      <c r="R5106" s="29" t="str">
        <f>_xlfn._xlws.FILTER(辅助信息!D:D,辅助信息!E:E=B5106)</f>
        <v>五冶钢构龙泉东洪片区(70亩、85亩)住宅、商业及配套工程项目</v>
      </c>
    </row>
    <row r="5107" hidden="1" spans="2:18">
      <c r="B5107" s="60" t="s">
        <v>224</v>
      </c>
      <c r="C5107" s="97">
        <v>45961</v>
      </c>
      <c r="D5107" s="26" t="str">
        <f>VLOOKUP(B5107,辅助信息!E:K,7,FALSE)</f>
        <v>JWDDCD2025092400188</v>
      </c>
      <c r="E5107" s="26" t="str">
        <f>VLOOKUP(F5107,辅助信息!A:B,2,FALSE)</f>
        <v>螺纹钢</v>
      </c>
      <c r="F5107" s="26" t="s">
        <v>46</v>
      </c>
      <c r="G5107" s="61">
        <v>15</v>
      </c>
      <c r="H5107" s="136" t="str">
        <f>IF(SUMIFS('[1]2025年已发货'!$E:$E,'[1]2025年已发货'!$F:$F,C5107,'[1]2025年已发货'!$C:$C,F5107,'[1]2025年已发货'!$G:$G,I5107,'[1]2025年已发货'!$H:$H,J5107)=0,"未发货",SUMIFS('[1]2025年已发货'!$E:$E,'[1]2025年已发货'!$F:$F,C5107,'[1]2025年已发货'!$C:$C,F5107,'[1]2025年已发货'!$G:$G,I5107,'[1]2025年已发货'!$H:$H,J5107))</f>
        <v>未发货</v>
      </c>
      <c r="I5107" s="29" t="str">
        <f>VLOOKUP(B5107,辅助信息!E:I,3,FALSE)</f>
        <v>(五冶钢构龙泉东洪片区70亩住宅、商业及配套工程项目一标段)成都市龙泉驿外东洪路地铁2号线惠王陵地铁C口</v>
      </c>
      <c r="J5107" s="26" t="str">
        <f>VLOOKUP(B5107,辅助信息!E:I,4,FALSE)</f>
        <v>邹爱国</v>
      </c>
      <c r="K5107" s="26">
        <f>VLOOKUP(J5107,辅助信息!H:I,2,FALSE)</f>
        <v>13540231225</v>
      </c>
      <c r="L5107" s="63">
        <f>VLOOKUP(B5107,辅助信息!E:J,6,FALSE)</f>
        <v>0</v>
      </c>
      <c r="O5107" s="64" t="str">
        <f ca="1" t="shared" si="242"/>
        <v/>
      </c>
      <c r="P5107" s="64" t="str">
        <f ca="1" t="shared" si="243"/>
        <v/>
      </c>
      <c r="Q5107" s="29" t="str">
        <f>VLOOKUP(B5107,辅助信息!E:M,9,FALSE)</f>
        <v>ZTWM-CDGS-XS-2025-0156-五冶钢构-2025年九月第一批次钢筋采购合同(三圣乡项目)-中铁物贸成都公司</v>
      </c>
      <c r="R5107" s="29" t="str">
        <f>_xlfn._xlws.FILTER(辅助信息!D:D,辅助信息!E:E=B5107)</f>
        <v>五冶钢构龙泉东洪片区(70亩、85亩)住宅、商业及配套工程项目</v>
      </c>
    </row>
    <row r="5108" hidden="1" spans="2:18">
      <c r="B5108" s="60" t="s">
        <v>229</v>
      </c>
      <c r="C5108" s="97">
        <v>45961</v>
      </c>
      <c r="D5108" s="26" t="str">
        <f>VLOOKUP(B5108,辅助信息!E:K,7,FALSE)</f>
        <v>JWDDCD2025092400212</v>
      </c>
      <c r="E5108" s="26" t="str">
        <f>VLOOKUP(F5108,辅助信息!A:B,2,FALSE)</f>
        <v>高线</v>
      </c>
      <c r="F5108" s="26" t="s">
        <v>57</v>
      </c>
      <c r="G5108" s="61">
        <v>2</v>
      </c>
      <c r="H5108" s="136" t="str">
        <f>IF(SUMIFS('[1]2025年已发货'!$E:$E,'[1]2025年已发货'!$F:$F,C5108,'[1]2025年已发货'!$C:$C,F5108,'[1]2025年已发货'!$G:$G,I5108,'[1]2025年已发货'!$H:$H,J5108)=0,"未发货",SUMIFS('[1]2025年已发货'!$E:$E,'[1]2025年已发货'!$F:$F,C5108,'[1]2025年已发货'!$C:$C,F5108,'[1]2025年已发货'!$G:$G,I5108,'[1]2025年已发货'!$H:$H,J5108))</f>
        <v>未发货</v>
      </c>
      <c r="I5108" s="29" t="str">
        <f>VLOOKUP(B5108,辅助信息!E:I,3,FALSE)</f>
        <v>(五冶钢构龙泉东洪片区85亩住宅、商业及配套工程项目三标段)成都市龙泉驿外东洪路地铁2号线惠王陵地铁C口</v>
      </c>
      <c r="J5108" s="26" t="str">
        <f>VLOOKUP(B5108,辅助信息!E:I,4,FALSE)</f>
        <v>王军宝</v>
      </c>
      <c r="K5108" s="26">
        <f>VLOOKUP(J5108,辅助信息!H:I,2,FALSE)</f>
        <v>13889142392</v>
      </c>
      <c r="L5108" s="63">
        <f>VLOOKUP(B5108,辅助信息!E:J,6,FALSE)</f>
        <v>0</v>
      </c>
      <c r="O5108" s="64" t="str">
        <f ca="1" t="shared" si="242"/>
        <v/>
      </c>
      <c r="P5108" s="64" t="str">
        <f ca="1" t="shared" si="243"/>
        <v/>
      </c>
      <c r="Q5108" s="29" t="str">
        <f>VLOOKUP(B5108,辅助信息!E:M,9,FALSE)</f>
        <v>ZTWM-CDGS-XS-2025-0156-五冶钢构-2025年九月第一批次钢筋采购合同(三圣乡项目)-中铁物贸成都公司</v>
      </c>
      <c r="R5108" s="29" t="str">
        <f>_xlfn._xlws.FILTER(辅助信息!D:D,辅助信息!E:E=B5108)</f>
        <v>五冶钢构龙泉东洪片区(70亩、85亩)住宅、商业及配套工程项目</v>
      </c>
    </row>
    <row r="5109" hidden="1" spans="2:18">
      <c r="B5109" s="60" t="s">
        <v>229</v>
      </c>
      <c r="C5109" s="97">
        <v>45961</v>
      </c>
      <c r="D5109" s="26" t="str">
        <f>VLOOKUP(B5109,辅助信息!E:K,7,FALSE)</f>
        <v>JWDDCD2025092400212</v>
      </c>
      <c r="E5109" s="26" t="str">
        <f>VLOOKUP(F5109,辅助信息!A:B,2,FALSE)</f>
        <v>高线</v>
      </c>
      <c r="F5109" s="26" t="s">
        <v>53</v>
      </c>
      <c r="G5109" s="61">
        <v>2</v>
      </c>
      <c r="H5109" s="136" t="str">
        <f>IF(SUMIFS('[1]2025年已发货'!$E:$E,'[1]2025年已发货'!$F:$F,C5109,'[1]2025年已发货'!$C:$C,F5109,'[1]2025年已发货'!$G:$G,I5109,'[1]2025年已发货'!$H:$H,J5109)=0,"未发货",SUMIFS('[1]2025年已发货'!$E:$E,'[1]2025年已发货'!$F:$F,C5109,'[1]2025年已发货'!$C:$C,F5109,'[1]2025年已发货'!$G:$G,I5109,'[1]2025年已发货'!$H:$H,J5109))</f>
        <v>未发货</v>
      </c>
      <c r="I5109" s="29" t="str">
        <f>VLOOKUP(B5109,辅助信息!E:I,3,FALSE)</f>
        <v>(五冶钢构龙泉东洪片区85亩住宅、商业及配套工程项目三标段)成都市龙泉驿外东洪路地铁2号线惠王陵地铁C口</v>
      </c>
      <c r="J5109" s="26" t="str">
        <f>VLOOKUP(B5109,辅助信息!E:I,4,FALSE)</f>
        <v>王军宝</v>
      </c>
      <c r="K5109" s="26">
        <f>VLOOKUP(J5109,辅助信息!H:I,2,FALSE)</f>
        <v>13889142392</v>
      </c>
      <c r="L5109" s="63">
        <f>VLOOKUP(B5109,辅助信息!E:J,6,FALSE)</f>
        <v>0</v>
      </c>
      <c r="O5109" s="64" t="str">
        <f ca="1" t="shared" si="242"/>
        <v/>
      </c>
      <c r="P5109" s="64" t="str">
        <f ca="1" t="shared" si="243"/>
        <v/>
      </c>
      <c r="Q5109" s="29" t="str">
        <f>VLOOKUP(B5109,辅助信息!E:M,9,FALSE)</f>
        <v>ZTWM-CDGS-XS-2025-0156-五冶钢构-2025年九月第一批次钢筋采购合同(三圣乡项目)-中铁物贸成都公司</v>
      </c>
      <c r="R5109" s="29" t="str">
        <f>_xlfn._xlws.FILTER(辅助信息!D:D,辅助信息!E:E=B5109)</f>
        <v>五冶钢构龙泉东洪片区(70亩、85亩)住宅、商业及配套工程项目</v>
      </c>
    </row>
    <row r="5110" hidden="1" spans="2:18">
      <c r="B5110" s="60" t="s">
        <v>229</v>
      </c>
      <c r="C5110" s="97">
        <v>45961</v>
      </c>
      <c r="D5110" s="26" t="str">
        <f>VLOOKUP(B5110,辅助信息!E:K,7,FALSE)</f>
        <v>JWDDCD2025092400212</v>
      </c>
      <c r="E5110" s="26" t="str">
        <f>VLOOKUP(F5110,辅助信息!A:B,2,FALSE)</f>
        <v>螺纹钢</v>
      </c>
      <c r="F5110" s="26" t="s">
        <v>27</v>
      </c>
      <c r="G5110" s="61">
        <v>117</v>
      </c>
      <c r="H5110" s="136">
        <f>IF(SUMIFS('[1]2025年已发货'!$E:$E,'[1]2025年已发货'!$F:$F,C5110,'[1]2025年已发货'!$C:$C,F5110,'[1]2025年已发货'!$G:$G,I5110,'[1]2025年已发货'!$H:$H,J5110)=0,"未发货",SUMIFS('[1]2025年已发货'!$E:$E,'[1]2025年已发货'!$F:$F,C5110,'[1]2025年已发货'!$C:$C,F5110,'[1]2025年已发货'!$G:$G,I5110,'[1]2025年已发货'!$H:$H,J5110))</f>
        <v>35</v>
      </c>
      <c r="I5110" s="29" t="str">
        <f>VLOOKUP(B5110,辅助信息!E:I,3,FALSE)</f>
        <v>(五冶钢构龙泉东洪片区85亩住宅、商业及配套工程项目三标段)成都市龙泉驿外东洪路地铁2号线惠王陵地铁C口</v>
      </c>
      <c r="J5110" s="26" t="str">
        <f>VLOOKUP(B5110,辅助信息!E:I,4,FALSE)</f>
        <v>王军宝</v>
      </c>
      <c r="K5110" s="26">
        <f>VLOOKUP(J5110,辅助信息!H:I,2,FALSE)</f>
        <v>13889142392</v>
      </c>
      <c r="L5110" s="63">
        <f>VLOOKUP(B5110,辅助信息!E:J,6,FALSE)</f>
        <v>0</v>
      </c>
      <c r="O5110" s="64" t="str">
        <f ca="1" t="shared" si="242"/>
        <v/>
      </c>
      <c r="P5110" s="64" t="str">
        <f ca="1" t="shared" si="243"/>
        <v/>
      </c>
      <c r="Q5110" s="29" t="str">
        <f>VLOOKUP(B5110,辅助信息!E:M,9,FALSE)</f>
        <v>ZTWM-CDGS-XS-2025-0156-五冶钢构-2025年九月第一批次钢筋采购合同(三圣乡项目)-中铁物贸成都公司</v>
      </c>
      <c r="R5110" s="29" t="str">
        <f>_xlfn._xlws.FILTER(辅助信息!D:D,辅助信息!E:E=B5110)</f>
        <v>五冶钢构龙泉东洪片区(70亩、85亩)住宅、商业及配套工程项目</v>
      </c>
    </row>
    <row r="5111" hidden="1" spans="2:18">
      <c r="B5111" s="60" t="s">
        <v>229</v>
      </c>
      <c r="C5111" s="97">
        <v>45961</v>
      </c>
      <c r="D5111" s="26" t="str">
        <f>VLOOKUP(B5111,辅助信息!E:K,7,FALSE)</f>
        <v>JWDDCD2025092400212</v>
      </c>
      <c r="E5111" s="26" t="str">
        <f>VLOOKUP(F5111,辅助信息!A:B,2,FALSE)</f>
        <v>螺纹钢</v>
      </c>
      <c r="F5111" s="26" t="s">
        <v>19</v>
      </c>
      <c r="G5111" s="61">
        <v>35</v>
      </c>
      <c r="H5111" s="136" t="str">
        <f>IF(SUMIFS('[1]2025年已发货'!$E:$E,'[1]2025年已发货'!$F:$F,C5111,'[1]2025年已发货'!$C:$C,F5111,'[1]2025年已发货'!$G:$G,I5111,'[1]2025年已发货'!$H:$H,J5111)=0,"未发货",SUMIFS('[1]2025年已发货'!$E:$E,'[1]2025年已发货'!$F:$F,C5111,'[1]2025年已发货'!$C:$C,F5111,'[1]2025年已发货'!$G:$G,I5111,'[1]2025年已发货'!$H:$H,J5111))</f>
        <v>未发货</v>
      </c>
      <c r="I5111" s="29" t="str">
        <f>VLOOKUP(B5111,辅助信息!E:I,3,FALSE)</f>
        <v>(五冶钢构龙泉东洪片区85亩住宅、商业及配套工程项目三标段)成都市龙泉驿外东洪路地铁2号线惠王陵地铁C口</v>
      </c>
      <c r="J5111" s="26" t="str">
        <f>VLOOKUP(B5111,辅助信息!E:I,4,FALSE)</f>
        <v>王军宝</v>
      </c>
      <c r="K5111" s="26">
        <f>VLOOKUP(J5111,辅助信息!H:I,2,FALSE)</f>
        <v>13889142392</v>
      </c>
      <c r="L5111" s="63">
        <f>VLOOKUP(B5111,辅助信息!E:J,6,FALSE)</f>
        <v>0</v>
      </c>
      <c r="O5111" s="64" t="str">
        <f ca="1" t="shared" si="242"/>
        <v/>
      </c>
      <c r="P5111" s="64" t="str">
        <f ca="1" t="shared" si="243"/>
        <v/>
      </c>
      <c r="Q5111" s="29" t="str">
        <f>VLOOKUP(B5111,辅助信息!E:M,9,FALSE)</f>
        <v>ZTWM-CDGS-XS-2025-0156-五冶钢构-2025年九月第一批次钢筋采购合同(三圣乡项目)-中铁物贸成都公司</v>
      </c>
      <c r="R5111" s="29" t="str">
        <f>_xlfn._xlws.FILTER(辅助信息!D:D,辅助信息!E:E=B5111)</f>
        <v>五冶钢构龙泉东洪片区(70亩、85亩)住宅、商业及配套工程项目</v>
      </c>
    </row>
    <row r="5112" hidden="1" spans="2:18">
      <c r="B5112" s="60" t="s">
        <v>229</v>
      </c>
      <c r="C5112" s="97">
        <v>45961</v>
      </c>
      <c r="D5112" s="26" t="str">
        <f>VLOOKUP(B5112,辅助信息!E:K,7,FALSE)</f>
        <v>JWDDCD2025092400212</v>
      </c>
      <c r="E5112" s="26" t="str">
        <f>VLOOKUP(F5112,辅助信息!A:B,2,FALSE)</f>
        <v>螺纹钢</v>
      </c>
      <c r="F5112" s="26" t="s">
        <v>32</v>
      </c>
      <c r="G5112" s="61">
        <v>10</v>
      </c>
      <c r="H5112" s="136" t="str">
        <f>IF(SUMIFS('[1]2025年已发货'!$E:$E,'[1]2025年已发货'!$F:$F,C5112,'[1]2025年已发货'!$C:$C,F5112,'[1]2025年已发货'!$G:$G,I5112,'[1]2025年已发货'!$H:$H,J5112)=0,"未发货",SUMIFS('[1]2025年已发货'!$E:$E,'[1]2025年已发货'!$F:$F,C5112,'[1]2025年已发货'!$C:$C,F5112,'[1]2025年已发货'!$G:$G,I5112,'[1]2025年已发货'!$H:$H,J5112))</f>
        <v>未发货</v>
      </c>
      <c r="I5112" s="29" t="str">
        <f>VLOOKUP(B5112,辅助信息!E:I,3,FALSE)</f>
        <v>(五冶钢构龙泉东洪片区85亩住宅、商业及配套工程项目三标段)成都市龙泉驿外东洪路地铁2号线惠王陵地铁C口</v>
      </c>
      <c r="J5112" s="26" t="str">
        <f>VLOOKUP(B5112,辅助信息!E:I,4,FALSE)</f>
        <v>王军宝</v>
      </c>
      <c r="K5112" s="26">
        <f>VLOOKUP(J5112,辅助信息!H:I,2,FALSE)</f>
        <v>13889142392</v>
      </c>
      <c r="L5112" s="63">
        <f>VLOOKUP(B5112,辅助信息!E:J,6,FALSE)</f>
        <v>0</v>
      </c>
      <c r="O5112" s="64" t="str">
        <f ca="1" t="shared" si="242"/>
        <v/>
      </c>
      <c r="P5112" s="64" t="str">
        <f ca="1" t="shared" si="243"/>
        <v/>
      </c>
      <c r="Q5112" s="29" t="str">
        <f>VLOOKUP(B5112,辅助信息!E:M,9,FALSE)</f>
        <v>ZTWM-CDGS-XS-2025-0156-五冶钢构-2025年九月第一批次钢筋采购合同(三圣乡项目)-中铁物贸成都公司</v>
      </c>
      <c r="R5112" s="29" t="str">
        <f>_xlfn._xlws.FILTER(辅助信息!D:D,辅助信息!E:E=B5112)</f>
        <v>五冶钢构龙泉东洪片区(70亩、85亩)住宅、商业及配套工程项目</v>
      </c>
    </row>
    <row r="5113" hidden="1" spans="2:18">
      <c r="B5113" s="60" t="s">
        <v>229</v>
      </c>
      <c r="C5113" s="97">
        <v>45961</v>
      </c>
      <c r="D5113" s="26" t="str">
        <f>VLOOKUP(B5113,辅助信息!E:K,7,FALSE)</f>
        <v>JWDDCD2025092400212</v>
      </c>
      <c r="E5113" s="26" t="str">
        <f>VLOOKUP(F5113,辅助信息!A:B,2,FALSE)</f>
        <v>螺纹钢</v>
      </c>
      <c r="F5113" s="26" t="s">
        <v>30</v>
      </c>
      <c r="G5113" s="61">
        <v>21</v>
      </c>
      <c r="H5113" s="136">
        <f>IF(SUMIFS('[1]2025年已发货'!$E:$E,'[1]2025年已发货'!$F:$F,C5113,'[1]2025年已发货'!$C:$C,F5113,'[1]2025年已发货'!$G:$G,I5113,'[1]2025年已发货'!$H:$H,J5113)=0,"未发货",SUMIFS('[1]2025年已发货'!$E:$E,'[1]2025年已发货'!$F:$F,C5113,'[1]2025年已发货'!$C:$C,F5113,'[1]2025年已发货'!$G:$G,I5113,'[1]2025年已发货'!$H:$H,J5113))</f>
        <v>5</v>
      </c>
      <c r="I5113" s="29" t="str">
        <f>VLOOKUP(B5113,辅助信息!E:I,3,FALSE)</f>
        <v>(五冶钢构龙泉东洪片区85亩住宅、商业及配套工程项目三标段)成都市龙泉驿外东洪路地铁2号线惠王陵地铁C口</v>
      </c>
      <c r="J5113" s="26" t="str">
        <f>VLOOKUP(B5113,辅助信息!E:I,4,FALSE)</f>
        <v>王军宝</v>
      </c>
      <c r="K5113" s="26">
        <f>VLOOKUP(J5113,辅助信息!H:I,2,FALSE)</f>
        <v>13889142392</v>
      </c>
      <c r="L5113" s="63">
        <f>VLOOKUP(B5113,辅助信息!E:J,6,FALSE)</f>
        <v>0</v>
      </c>
      <c r="O5113" s="64" t="str">
        <f ca="1" t="shared" si="242"/>
        <v/>
      </c>
      <c r="P5113" s="64" t="str">
        <f ca="1" t="shared" si="243"/>
        <v/>
      </c>
      <c r="Q5113" s="29" t="str">
        <f>VLOOKUP(B5113,辅助信息!E:M,9,FALSE)</f>
        <v>ZTWM-CDGS-XS-2025-0156-五冶钢构-2025年九月第一批次钢筋采购合同(三圣乡项目)-中铁物贸成都公司</v>
      </c>
      <c r="R5113" s="29" t="str">
        <f>_xlfn._xlws.FILTER(辅助信息!D:D,辅助信息!E:E=B5113)</f>
        <v>五冶钢构龙泉东洪片区(70亩、85亩)住宅、商业及配套工程项目</v>
      </c>
    </row>
    <row r="5114" hidden="1" spans="2:18">
      <c r="B5114" s="60" t="s">
        <v>229</v>
      </c>
      <c r="C5114" s="97">
        <v>45961</v>
      </c>
      <c r="D5114" s="26" t="str">
        <f>VLOOKUP(B5114,辅助信息!E:K,7,FALSE)</f>
        <v>JWDDCD2025092400212</v>
      </c>
      <c r="E5114" s="26" t="str">
        <f>VLOOKUP(F5114,辅助信息!A:B,2,FALSE)</f>
        <v>螺纹钢</v>
      </c>
      <c r="F5114" s="26" t="s">
        <v>33</v>
      </c>
      <c r="G5114" s="61">
        <v>8</v>
      </c>
      <c r="H5114" s="136" t="str">
        <f>IF(SUMIFS('[1]2025年已发货'!$E:$E,'[1]2025年已发货'!$F:$F,C5114,'[1]2025年已发货'!$C:$C,F5114,'[1]2025年已发货'!$G:$G,I5114,'[1]2025年已发货'!$H:$H,J5114)=0,"未发货",SUMIFS('[1]2025年已发货'!$E:$E,'[1]2025年已发货'!$F:$F,C5114,'[1]2025年已发货'!$C:$C,F5114,'[1]2025年已发货'!$G:$G,I5114,'[1]2025年已发货'!$H:$H,J5114))</f>
        <v>未发货</v>
      </c>
      <c r="I5114" s="29" t="str">
        <f>VLOOKUP(B5114,辅助信息!E:I,3,FALSE)</f>
        <v>(五冶钢构龙泉东洪片区85亩住宅、商业及配套工程项目三标段)成都市龙泉驿外东洪路地铁2号线惠王陵地铁C口</v>
      </c>
      <c r="J5114" s="26" t="str">
        <f>VLOOKUP(B5114,辅助信息!E:I,4,FALSE)</f>
        <v>王军宝</v>
      </c>
      <c r="K5114" s="26">
        <f>VLOOKUP(J5114,辅助信息!H:I,2,FALSE)</f>
        <v>13889142392</v>
      </c>
      <c r="L5114" s="63">
        <f>VLOOKUP(B5114,辅助信息!E:J,6,FALSE)</f>
        <v>0</v>
      </c>
      <c r="O5114" s="64" t="str">
        <f ca="1" t="shared" si="242"/>
        <v/>
      </c>
      <c r="P5114" s="64" t="str">
        <f ca="1" t="shared" si="243"/>
        <v/>
      </c>
      <c r="Q5114" s="29" t="str">
        <f>VLOOKUP(B5114,辅助信息!E:M,9,FALSE)</f>
        <v>ZTWM-CDGS-XS-2025-0156-五冶钢构-2025年九月第一批次钢筋采购合同(三圣乡项目)-中铁物贸成都公司</v>
      </c>
      <c r="R5114" s="29" t="str">
        <f>_xlfn._xlws.FILTER(辅助信息!D:D,辅助信息!E:E=B5114)</f>
        <v>五冶钢构龙泉东洪片区(70亩、85亩)住宅、商业及配套工程项目</v>
      </c>
    </row>
    <row r="5115" hidden="1" spans="2:18">
      <c r="B5115" s="60" t="s">
        <v>229</v>
      </c>
      <c r="C5115" s="97">
        <v>45961</v>
      </c>
      <c r="D5115" s="26" t="str">
        <f>VLOOKUP(B5115,辅助信息!E:K,7,FALSE)</f>
        <v>JWDDCD2025092400212</v>
      </c>
      <c r="E5115" s="26" t="str">
        <f>VLOOKUP(F5115,辅助信息!A:B,2,FALSE)</f>
        <v>螺纹钢</v>
      </c>
      <c r="F5115" s="26" t="s">
        <v>28</v>
      </c>
      <c r="G5115" s="61">
        <v>16</v>
      </c>
      <c r="H5115" s="136" t="str">
        <f>IF(SUMIFS('[1]2025年已发货'!$E:$E,'[1]2025年已发货'!$F:$F,C5115,'[1]2025年已发货'!$C:$C,F5115,'[1]2025年已发货'!$G:$G,I5115,'[1]2025年已发货'!$H:$H,J5115)=0,"未发货",SUMIFS('[1]2025年已发货'!$E:$E,'[1]2025年已发货'!$F:$F,C5115,'[1]2025年已发货'!$C:$C,F5115,'[1]2025年已发货'!$G:$G,I5115,'[1]2025年已发货'!$H:$H,J5115))</f>
        <v>未发货</v>
      </c>
      <c r="I5115" s="29" t="str">
        <f>VLOOKUP(B5115,辅助信息!E:I,3,FALSE)</f>
        <v>(五冶钢构龙泉东洪片区85亩住宅、商业及配套工程项目三标段)成都市龙泉驿外东洪路地铁2号线惠王陵地铁C口</v>
      </c>
      <c r="J5115" s="26" t="str">
        <f>VLOOKUP(B5115,辅助信息!E:I,4,FALSE)</f>
        <v>王军宝</v>
      </c>
      <c r="K5115" s="26">
        <f>VLOOKUP(J5115,辅助信息!H:I,2,FALSE)</f>
        <v>13889142392</v>
      </c>
      <c r="L5115" s="63">
        <f>VLOOKUP(B5115,辅助信息!E:J,6,FALSE)</f>
        <v>0</v>
      </c>
      <c r="O5115" s="64" t="str">
        <f ca="1" t="shared" si="242"/>
        <v/>
      </c>
      <c r="P5115" s="64" t="str">
        <f ca="1" t="shared" si="243"/>
        <v/>
      </c>
      <c r="Q5115" s="29" t="str">
        <f>VLOOKUP(B5115,辅助信息!E:M,9,FALSE)</f>
        <v>ZTWM-CDGS-XS-2025-0156-五冶钢构-2025年九月第一批次钢筋采购合同(三圣乡项目)-中铁物贸成都公司</v>
      </c>
      <c r="R5115" s="29" t="str">
        <f>_xlfn._xlws.FILTER(辅助信息!D:D,辅助信息!E:E=B5115)</f>
        <v>五冶钢构龙泉东洪片区(70亩、85亩)住宅、商业及配套工程项目</v>
      </c>
    </row>
    <row r="5116" hidden="1" spans="2:18">
      <c r="B5116" s="60" t="s">
        <v>229</v>
      </c>
      <c r="C5116" s="97">
        <v>45961</v>
      </c>
      <c r="D5116" s="26" t="str">
        <f>VLOOKUP(B5116,辅助信息!E:K,7,FALSE)</f>
        <v>JWDDCD2025092400212</v>
      </c>
      <c r="E5116" s="26" t="str">
        <f>VLOOKUP(F5116,辅助信息!A:B,2,FALSE)</f>
        <v>螺纹钢</v>
      </c>
      <c r="F5116" s="26" t="s">
        <v>18</v>
      </c>
      <c r="G5116" s="61">
        <v>10</v>
      </c>
      <c r="H5116" s="136" t="str">
        <f>IF(SUMIFS('[1]2025年已发货'!$E:$E,'[1]2025年已发货'!$F:$F,C5116,'[1]2025年已发货'!$C:$C,F5116,'[1]2025年已发货'!$G:$G,I5116,'[1]2025年已发货'!$H:$H,J5116)=0,"未发货",SUMIFS('[1]2025年已发货'!$E:$E,'[1]2025年已发货'!$F:$F,C5116,'[1]2025年已发货'!$C:$C,F5116,'[1]2025年已发货'!$G:$G,I5116,'[1]2025年已发货'!$H:$H,J5116))</f>
        <v>未发货</v>
      </c>
      <c r="I5116" s="29" t="str">
        <f>VLOOKUP(B5116,辅助信息!E:I,3,FALSE)</f>
        <v>(五冶钢构龙泉东洪片区85亩住宅、商业及配套工程项目三标段)成都市龙泉驿外东洪路地铁2号线惠王陵地铁C口</v>
      </c>
      <c r="J5116" s="26" t="str">
        <f>VLOOKUP(B5116,辅助信息!E:I,4,FALSE)</f>
        <v>王军宝</v>
      </c>
      <c r="K5116" s="26">
        <f>VLOOKUP(J5116,辅助信息!H:I,2,FALSE)</f>
        <v>13889142392</v>
      </c>
      <c r="L5116" s="63">
        <f>VLOOKUP(B5116,辅助信息!E:J,6,FALSE)</f>
        <v>0</v>
      </c>
      <c r="O5116" s="64" t="str">
        <f ca="1" t="shared" si="242"/>
        <v/>
      </c>
      <c r="P5116" s="64" t="str">
        <f ca="1" t="shared" si="243"/>
        <v/>
      </c>
      <c r="Q5116" s="29" t="str">
        <f>VLOOKUP(B5116,辅助信息!E:M,9,FALSE)</f>
        <v>ZTWM-CDGS-XS-2025-0156-五冶钢构-2025年九月第一批次钢筋采购合同(三圣乡项目)-中铁物贸成都公司</v>
      </c>
      <c r="R5116" s="29" t="str">
        <f>_xlfn._xlws.FILTER(辅助信息!D:D,辅助信息!E:E=B5116)</f>
        <v>五冶钢构龙泉东洪片区(70亩、85亩)住宅、商业及配套工程项目</v>
      </c>
    </row>
    <row r="5117" hidden="1" spans="2:18">
      <c r="B5117" s="60" t="s">
        <v>229</v>
      </c>
      <c r="C5117" s="97">
        <v>45961</v>
      </c>
      <c r="D5117" s="26" t="str">
        <f>VLOOKUP(B5117,辅助信息!E:K,7,FALSE)</f>
        <v>JWDDCD2025092400212</v>
      </c>
      <c r="E5117" s="26" t="str">
        <f>VLOOKUP(F5117,辅助信息!A:B,2,FALSE)</f>
        <v>螺纹钢</v>
      </c>
      <c r="F5117" s="26" t="s">
        <v>66</v>
      </c>
      <c r="G5117" s="61">
        <v>6</v>
      </c>
      <c r="H5117" s="136">
        <f>IF(SUMIFS('[1]2025年已发货'!$E:$E,'[1]2025年已发货'!$F:$F,C5117,'[1]2025年已发货'!$C:$C,F5117,'[1]2025年已发货'!$G:$G,I5117,'[1]2025年已发货'!$H:$H,J5117)=0,"未发货",SUMIFS('[1]2025年已发货'!$E:$E,'[1]2025年已发货'!$F:$F,C5117,'[1]2025年已发货'!$C:$C,F5117,'[1]2025年已发货'!$G:$G,I5117,'[1]2025年已发货'!$H:$H,J5117))</f>
        <v>5</v>
      </c>
      <c r="I5117" s="29" t="str">
        <f>VLOOKUP(B5117,辅助信息!E:I,3,FALSE)</f>
        <v>(五冶钢构龙泉东洪片区85亩住宅、商业及配套工程项目三标段)成都市龙泉驿外东洪路地铁2号线惠王陵地铁C口</v>
      </c>
      <c r="J5117" s="26" t="str">
        <f>VLOOKUP(B5117,辅助信息!E:I,4,FALSE)</f>
        <v>王军宝</v>
      </c>
      <c r="K5117" s="26">
        <f>VLOOKUP(J5117,辅助信息!H:I,2,FALSE)</f>
        <v>13889142392</v>
      </c>
      <c r="L5117" s="63">
        <f>VLOOKUP(B5117,辅助信息!E:J,6,FALSE)</f>
        <v>0</v>
      </c>
      <c r="O5117" s="64" t="str">
        <f ca="1" t="shared" si="242"/>
        <v/>
      </c>
      <c r="P5117" s="64" t="str">
        <f ca="1" t="shared" si="243"/>
        <v/>
      </c>
      <c r="Q5117" s="29" t="str">
        <f>VLOOKUP(B5117,辅助信息!E:M,9,FALSE)</f>
        <v>ZTWM-CDGS-XS-2025-0156-五冶钢构-2025年九月第一批次钢筋采购合同(三圣乡项目)-中铁物贸成都公司</v>
      </c>
      <c r="R5117" s="29" t="str">
        <f>_xlfn._xlws.FILTER(辅助信息!D:D,辅助信息!E:E=B5117)</f>
        <v>五冶钢构龙泉东洪片区(70亩、85亩)住宅、商业及配套工程项目</v>
      </c>
    </row>
    <row r="5118" hidden="1" spans="2:18">
      <c r="B5118" s="60" t="s">
        <v>229</v>
      </c>
      <c r="C5118" s="97">
        <v>45961</v>
      </c>
      <c r="D5118" s="26" t="str">
        <f>VLOOKUP(B5118,辅助信息!E:K,7,FALSE)</f>
        <v>JWDDCD2025092400212</v>
      </c>
      <c r="E5118" s="26" t="str">
        <f>VLOOKUP(F5118,辅助信息!A:B,2,FALSE)</f>
        <v>螺纹钢</v>
      </c>
      <c r="F5118" s="26" t="s">
        <v>58</v>
      </c>
      <c r="G5118" s="61">
        <v>6</v>
      </c>
      <c r="H5118" s="136">
        <f>IF(SUMIFS('[1]2025年已发货'!$E:$E,'[1]2025年已发货'!$F:$F,C5118,'[1]2025年已发货'!$C:$C,F5118,'[1]2025年已发货'!$G:$G,I5118,'[1]2025年已发货'!$H:$H,J5118)=0,"未发货",SUMIFS('[1]2025年已发货'!$E:$E,'[1]2025年已发货'!$F:$F,C5118,'[1]2025年已发货'!$C:$C,F5118,'[1]2025年已发货'!$G:$G,I5118,'[1]2025年已发货'!$H:$H,J5118))</f>
        <v>5</v>
      </c>
      <c r="I5118" s="29" t="str">
        <f>VLOOKUP(B5118,辅助信息!E:I,3,FALSE)</f>
        <v>(五冶钢构龙泉东洪片区85亩住宅、商业及配套工程项目三标段)成都市龙泉驿外东洪路地铁2号线惠王陵地铁C口</v>
      </c>
      <c r="J5118" s="26" t="str">
        <f>VLOOKUP(B5118,辅助信息!E:I,4,FALSE)</f>
        <v>王军宝</v>
      </c>
      <c r="K5118" s="26">
        <f>VLOOKUP(J5118,辅助信息!H:I,2,FALSE)</f>
        <v>13889142392</v>
      </c>
      <c r="L5118" s="63">
        <f>VLOOKUP(B5118,辅助信息!E:J,6,FALSE)</f>
        <v>0</v>
      </c>
      <c r="O5118" s="64" t="str">
        <f ca="1" t="shared" si="242"/>
        <v/>
      </c>
      <c r="P5118" s="64" t="str">
        <f ca="1" t="shared" si="243"/>
        <v/>
      </c>
      <c r="Q5118" s="29" t="str">
        <f>VLOOKUP(B5118,辅助信息!E:M,9,FALSE)</f>
        <v>ZTWM-CDGS-XS-2025-0156-五冶钢构-2025年九月第一批次钢筋采购合同(三圣乡项目)-中铁物贸成都公司</v>
      </c>
      <c r="R5118" s="29" t="str">
        <f>_xlfn._xlws.FILTER(辅助信息!D:D,辅助信息!E:E=B5118)</f>
        <v>五冶钢构龙泉东洪片区(70亩、85亩)住宅、商业及配套工程项目</v>
      </c>
    </row>
    <row r="5119" hidden="1" spans="2:18">
      <c r="B5119" s="60" t="s">
        <v>229</v>
      </c>
      <c r="C5119" s="97">
        <v>45961</v>
      </c>
      <c r="D5119" s="26" t="str">
        <f>VLOOKUP(B5119,辅助信息!E:K,7,FALSE)</f>
        <v>JWDDCD2025092400212</v>
      </c>
      <c r="E5119" s="26" t="str">
        <f>VLOOKUP(F5119,辅助信息!A:B,2,FALSE)</f>
        <v>螺纹钢</v>
      </c>
      <c r="F5119" s="26" t="s">
        <v>46</v>
      </c>
      <c r="G5119" s="61">
        <v>9</v>
      </c>
      <c r="H5119" s="136" t="str">
        <f>IF(SUMIFS('[1]2025年已发货'!$E:$E,'[1]2025年已发货'!$F:$F,C5119,'[1]2025年已发货'!$C:$C,F5119,'[1]2025年已发货'!$G:$G,I5119,'[1]2025年已发货'!$H:$H,J5119)=0,"未发货",SUMIFS('[1]2025年已发货'!$E:$E,'[1]2025年已发货'!$F:$F,C5119,'[1]2025年已发货'!$C:$C,F5119,'[1]2025年已发货'!$G:$G,I5119,'[1]2025年已发货'!$H:$H,J5119))</f>
        <v>未发货</v>
      </c>
      <c r="I5119" s="29" t="str">
        <f>VLOOKUP(B5119,辅助信息!E:I,3,FALSE)</f>
        <v>(五冶钢构龙泉东洪片区85亩住宅、商业及配套工程项目三标段)成都市龙泉驿外东洪路地铁2号线惠王陵地铁C口</v>
      </c>
      <c r="J5119" s="26" t="str">
        <f>VLOOKUP(B5119,辅助信息!E:I,4,FALSE)</f>
        <v>王军宝</v>
      </c>
      <c r="K5119" s="26">
        <f>VLOOKUP(J5119,辅助信息!H:I,2,FALSE)</f>
        <v>13889142392</v>
      </c>
      <c r="L5119" s="63">
        <f>VLOOKUP(B5119,辅助信息!E:J,6,FALSE)</f>
        <v>0</v>
      </c>
      <c r="O5119" s="64" t="str">
        <f ca="1" t="shared" si="242"/>
        <v/>
      </c>
      <c r="P5119" s="64" t="str">
        <f ca="1" t="shared" si="243"/>
        <v/>
      </c>
      <c r="Q5119" s="29" t="str">
        <f>VLOOKUP(B5119,辅助信息!E:M,9,FALSE)</f>
        <v>ZTWM-CDGS-XS-2025-0156-五冶钢构-2025年九月第一批次钢筋采购合同(三圣乡项目)-中铁物贸成都公司</v>
      </c>
      <c r="R5119" s="29" t="str">
        <f>_xlfn._xlws.FILTER(辅助信息!D:D,辅助信息!E:E=B5119)</f>
        <v>五冶钢构龙泉东洪片区(70亩、85亩)住宅、商业及配套工程项目</v>
      </c>
    </row>
    <row r="5120" hidden="1" spans="2:18">
      <c r="B5120" s="60" t="s">
        <v>229</v>
      </c>
      <c r="C5120" s="97">
        <v>45961</v>
      </c>
      <c r="D5120" s="26" t="str">
        <f>VLOOKUP(B5120,辅助信息!E:K,7,FALSE)</f>
        <v>JWDDCD2025092400212</v>
      </c>
      <c r="E5120" s="26" t="str">
        <f>VLOOKUP(F5120,辅助信息!A:B,2,FALSE)</f>
        <v>螺纹钢</v>
      </c>
      <c r="F5120" s="26" t="s">
        <v>22</v>
      </c>
      <c r="G5120" s="61">
        <v>21</v>
      </c>
      <c r="H5120" s="136">
        <f>IF(SUMIFS('[1]2025年已发货'!$E:$E,'[1]2025年已发货'!$F:$F,C5120,'[1]2025年已发货'!$C:$C,F5120,'[1]2025年已发货'!$G:$G,I5120,'[1]2025年已发货'!$H:$H,J5120)=0,"未发货",SUMIFS('[1]2025年已发货'!$E:$E,'[1]2025年已发货'!$F:$F,C5120,'[1]2025年已发货'!$C:$C,F5120,'[1]2025年已发货'!$G:$G,I5120,'[1]2025年已发货'!$H:$H,J5120))</f>
        <v>20</v>
      </c>
      <c r="I5120" s="29" t="str">
        <f>VLOOKUP(B5120,辅助信息!E:I,3,FALSE)</f>
        <v>(五冶钢构龙泉东洪片区85亩住宅、商业及配套工程项目三标段)成都市龙泉驿外东洪路地铁2号线惠王陵地铁C口</v>
      </c>
      <c r="J5120" s="26" t="str">
        <f>VLOOKUP(B5120,辅助信息!E:I,4,FALSE)</f>
        <v>王军宝</v>
      </c>
      <c r="K5120" s="26">
        <f>VLOOKUP(J5120,辅助信息!H:I,2,FALSE)</f>
        <v>13889142392</v>
      </c>
      <c r="L5120" s="63">
        <f>VLOOKUP(B5120,辅助信息!E:J,6,FALSE)</f>
        <v>0</v>
      </c>
      <c r="O5120" s="64" t="str">
        <f ca="1" t="shared" si="242"/>
        <v/>
      </c>
      <c r="P5120" s="64" t="str">
        <f ca="1" t="shared" si="243"/>
        <v/>
      </c>
      <c r="Q5120" s="29" t="str">
        <f>VLOOKUP(B5120,辅助信息!E:M,9,FALSE)</f>
        <v>ZTWM-CDGS-XS-2025-0156-五冶钢构-2025年九月第一批次钢筋采购合同(三圣乡项目)-中铁物贸成都公司</v>
      </c>
      <c r="R5120" s="29" t="str">
        <f>_xlfn._xlws.FILTER(辅助信息!D:D,辅助信息!E:E=B5120)</f>
        <v>五冶钢构龙泉东洪片区(70亩、85亩)住宅、商业及配套工程项目</v>
      </c>
    </row>
    <row r="5121" hidden="1" spans="2:18">
      <c r="B5121" s="60" t="s">
        <v>229</v>
      </c>
      <c r="C5121" s="97">
        <v>45961</v>
      </c>
      <c r="D5121" s="26" t="str">
        <f>VLOOKUP(B5121,辅助信息!E:K,7,FALSE)</f>
        <v>JWDDCD2025092400212</v>
      </c>
      <c r="E5121" s="26" t="str">
        <f>VLOOKUP(F5121,辅助信息!A:B,2,FALSE)</f>
        <v>盘螺</v>
      </c>
      <c r="F5121" s="26" t="s">
        <v>41</v>
      </c>
      <c r="G5121" s="61">
        <v>70</v>
      </c>
      <c r="H5121" s="136">
        <f>IF(SUMIFS('[1]2025年已发货'!$E:$E,'[1]2025年已发货'!$F:$F,C5121,'[1]2025年已发货'!$C:$C,F5121,'[1]2025年已发货'!$G:$G,I5121,'[1]2025年已发货'!$H:$H,J5121)=0,"未发货",SUMIFS('[1]2025年已发货'!$E:$E,'[1]2025年已发货'!$F:$F,C5121,'[1]2025年已发货'!$C:$C,F5121,'[1]2025年已发货'!$G:$G,I5121,'[1]2025年已发货'!$H:$H,J5121))</f>
        <v>35</v>
      </c>
      <c r="I5121" s="29" t="str">
        <f>VLOOKUP(B5121,辅助信息!E:I,3,FALSE)</f>
        <v>(五冶钢构龙泉东洪片区85亩住宅、商业及配套工程项目三标段)成都市龙泉驿外东洪路地铁2号线惠王陵地铁C口</v>
      </c>
      <c r="J5121" s="26" t="str">
        <f>VLOOKUP(B5121,辅助信息!E:I,4,FALSE)</f>
        <v>王军宝</v>
      </c>
      <c r="K5121" s="26">
        <f>VLOOKUP(J5121,辅助信息!H:I,2,FALSE)</f>
        <v>13889142392</v>
      </c>
      <c r="L5121" s="63">
        <f>VLOOKUP(B5121,辅助信息!E:J,6,FALSE)</f>
        <v>0</v>
      </c>
      <c r="O5121" s="64" t="str">
        <f ca="1" t="shared" si="242"/>
        <v/>
      </c>
      <c r="P5121" s="64" t="str">
        <f ca="1" t="shared" si="243"/>
        <v/>
      </c>
      <c r="Q5121" s="29" t="str">
        <f>VLOOKUP(B5121,辅助信息!E:M,9,FALSE)</f>
        <v>ZTWM-CDGS-XS-2025-0156-五冶钢构-2025年九月第一批次钢筋采购合同(三圣乡项目)-中铁物贸成都公司</v>
      </c>
      <c r="R5121" s="29" t="str">
        <f>_xlfn._xlws.FILTER(辅助信息!D:D,辅助信息!E:E=B5121)</f>
        <v>五冶钢构龙泉东洪片区(70亩、85亩)住宅、商业及配套工程项目</v>
      </c>
    </row>
    <row r="5122" hidden="1" spans="2:18">
      <c r="B5122" s="60" t="s">
        <v>229</v>
      </c>
      <c r="C5122" s="97">
        <v>45961</v>
      </c>
      <c r="D5122" s="26" t="str">
        <f>VLOOKUP(B5122,辅助信息!E:K,7,FALSE)</f>
        <v>JWDDCD2025092400212</v>
      </c>
      <c r="E5122" s="26" t="str">
        <f>VLOOKUP(F5122,辅助信息!A:B,2,FALSE)</f>
        <v>盘螺</v>
      </c>
      <c r="F5122" s="26" t="s">
        <v>49</v>
      </c>
      <c r="G5122" s="61">
        <v>8</v>
      </c>
      <c r="H5122" s="136" t="str">
        <f>IF(SUMIFS('[1]2025年已发货'!$E:$E,'[1]2025年已发货'!$F:$F,C5122,'[1]2025年已发货'!$C:$C,F5122,'[1]2025年已发货'!$G:$G,I5122,'[1]2025年已发货'!$H:$H,J5122)=0,"未发货",SUMIFS('[1]2025年已发货'!$E:$E,'[1]2025年已发货'!$F:$F,C5122,'[1]2025年已发货'!$C:$C,F5122,'[1]2025年已发货'!$G:$G,I5122,'[1]2025年已发货'!$H:$H,J5122))</f>
        <v>未发货</v>
      </c>
      <c r="I5122" s="29" t="str">
        <f>VLOOKUP(B5122,辅助信息!E:I,3,FALSE)</f>
        <v>(五冶钢构龙泉东洪片区85亩住宅、商业及配套工程项目三标段)成都市龙泉驿外东洪路地铁2号线惠王陵地铁C口</v>
      </c>
      <c r="J5122" s="26" t="str">
        <f>VLOOKUP(B5122,辅助信息!E:I,4,FALSE)</f>
        <v>王军宝</v>
      </c>
      <c r="K5122" s="26">
        <f>VLOOKUP(J5122,辅助信息!H:I,2,FALSE)</f>
        <v>13889142392</v>
      </c>
      <c r="L5122" s="63">
        <f>VLOOKUP(B5122,辅助信息!E:J,6,FALSE)</f>
        <v>0</v>
      </c>
      <c r="O5122" s="64" t="str">
        <f ca="1" t="shared" si="242"/>
        <v/>
      </c>
      <c r="P5122" s="64" t="str">
        <f ca="1" t="shared" si="243"/>
        <v/>
      </c>
      <c r="Q5122" s="29" t="str">
        <f>VLOOKUP(B5122,辅助信息!E:M,9,FALSE)</f>
        <v>ZTWM-CDGS-XS-2025-0156-五冶钢构-2025年九月第一批次钢筋采购合同(三圣乡项目)-中铁物贸成都公司</v>
      </c>
      <c r="R5122" s="29" t="str">
        <f>_xlfn._xlws.FILTER(辅助信息!D:D,辅助信息!E:E=B5122)</f>
        <v>五冶钢构龙泉东洪片区(70亩、85亩)住宅、商业及配套工程项目</v>
      </c>
    </row>
    <row r="5123" hidden="1" spans="2:18">
      <c r="B5123" s="60" t="s">
        <v>229</v>
      </c>
      <c r="C5123" s="97">
        <v>45961</v>
      </c>
      <c r="D5123" s="26" t="str">
        <f>VLOOKUP(B5123,辅助信息!E:K,7,FALSE)</f>
        <v>JWDDCD2025092400212</v>
      </c>
      <c r="E5123" s="26" t="str">
        <f>VLOOKUP(F5123,辅助信息!A:B,2,FALSE)</f>
        <v>盘螺</v>
      </c>
      <c r="F5123" s="26" t="s">
        <v>40</v>
      </c>
      <c r="G5123" s="61">
        <v>84</v>
      </c>
      <c r="H5123" s="136">
        <f>IF(SUMIFS('[1]2025年已发货'!$E:$E,'[1]2025年已发货'!$F:$F,C5123,'[1]2025年已发货'!$C:$C,F5123,'[1]2025年已发货'!$G:$G,I5123,'[1]2025年已发货'!$H:$H,J5123)=0,"未发货",SUMIFS('[1]2025年已发货'!$E:$E,'[1]2025年已发货'!$F:$F,C5123,'[1]2025年已发货'!$C:$C,F5123,'[1]2025年已发货'!$G:$G,I5123,'[1]2025年已发货'!$H:$H,J5123))</f>
        <v>35</v>
      </c>
      <c r="I5123" s="29" t="str">
        <f>VLOOKUP(B5123,辅助信息!E:I,3,FALSE)</f>
        <v>(五冶钢构龙泉东洪片区85亩住宅、商业及配套工程项目三标段)成都市龙泉驿外东洪路地铁2号线惠王陵地铁C口</v>
      </c>
      <c r="J5123" s="26" t="str">
        <f>VLOOKUP(B5123,辅助信息!E:I,4,FALSE)</f>
        <v>王军宝</v>
      </c>
      <c r="K5123" s="26">
        <f>VLOOKUP(J5123,辅助信息!H:I,2,FALSE)</f>
        <v>13889142392</v>
      </c>
      <c r="L5123" s="63">
        <f>VLOOKUP(B5123,辅助信息!E:J,6,FALSE)</f>
        <v>0</v>
      </c>
      <c r="O5123" s="64" t="str">
        <f ca="1" t="shared" si="242"/>
        <v/>
      </c>
      <c r="P5123" s="64" t="str">
        <f ca="1" t="shared" si="243"/>
        <v/>
      </c>
      <c r="Q5123" s="29" t="str">
        <f>VLOOKUP(B5123,辅助信息!E:M,9,FALSE)</f>
        <v>ZTWM-CDGS-XS-2025-0156-五冶钢构-2025年九月第一批次钢筋采购合同(三圣乡项目)-中铁物贸成都公司</v>
      </c>
      <c r="R5123" s="29" t="str">
        <f>_xlfn._xlws.FILTER(辅助信息!D:D,辅助信息!E:E=B5123)</f>
        <v>五冶钢构龙泉东洪片区(70亩、85亩)住宅、商业及配套工程项目</v>
      </c>
    </row>
    <row r="5124" hidden="1" spans="2:18">
      <c r="B5124" s="60" t="s">
        <v>225</v>
      </c>
      <c r="C5124" s="97">
        <v>45961</v>
      </c>
      <c r="D5124" s="26" t="str">
        <f>VLOOKUP(B5124,辅助信息!E:K,7,FALSE)</f>
        <v>JWDDCD2025092400210</v>
      </c>
      <c r="E5124" s="26" t="str">
        <f>VLOOKUP(F5124,辅助信息!A:B,2,FALSE)</f>
        <v>盘螺</v>
      </c>
      <c r="F5124" s="26" t="s">
        <v>40</v>
      </c>
      <c r="G5124" s="61">
        <v>35</v>
      </c>
      <c r="H5124" s="140">
        <f>IF(SUMIFS('[1]2025年已发货'!$E:$E,'[1]2025年已发货'!$F:$F,C5124,'[1]2025年已发货'!$C:$C,F5124,'[1]2025年已发货'!$G:$G,I5124,'[1]2025年已发货'!$H:$H,J5124)=0,"未发货",SUMIFS('[1]2025年已发货'!$E:$E,'[1]2025年已发货'!$F:$F,C5124,'[1]2025年已发货'!$C:$C,F5124,'[1]2025年已发货'!$G:$G,I5124,'[1]2025年已发货'!$H:$H,J5124))</f>
        <v>35</v>
      </c>
      <c r="I5124" s="29" t="str">
        <f>VLOOKUP(B5124,辅助信息!E:I,3,FALSE)</f>
        <v>(五冶钢构龙泉东洪片区85亩住宅、商业及配套工程项目一标段)成都市龙泉驿外东洪路地铁2号线惠王陵地铁C口</v>
      </c>
      <c r="J5124" s="26" t="str">
        <f>VLOOKUP(B5124,辅助信息!E:I,4,FALSE)</f>
        <v>岳工</v>
      </c>
      <c r="K5124" s="26">
        <f>VLOOKUP(J5124,辅助信息!H:I,2,FALSE)</f>
        <v>18599951655</v>
      </c>
      <c r="L5124" s="63">
        <f>VLOOKUP(B5124,辅助信息!E:J,6,FALSE)</f>
        <v>0</v>
      </c>
      <c r="O5124" s="64" t="str">
        <f ca="1" t="shared" si="242"/>
        <v/>
      </c>
      <c r="P5124" s="64" t="str">
        <f ca="1" t="shared" si="243"/>
        <v/>
      </c>
      <c r="Q5124" s="29" t="str">
        <f>VLOOKUP(B5124,辅助信息!E:M,9,FALSE)</f>
        <v>ZTWM-CDGS-XS-2025-0156-五冶钢构-2025年九月第一批次钢筋采购合同(三圣乡项目)-中铁物贸成都公司</v>
      </c>
      <c r="R5124" s="29" t="str">
        <f>_xlfn._xlws.FILTER(辅助信息!D:D,辅助信息!E:E=B5124)</f>
        <v>五冶钢构龙泉东洪片区(70亩、85亩)住宅、商业及配套工程项目</v>
      </c>
    </row>
    <row r="5125" hidden="1" spans="2:18">
      <c r="B5125" s="138" t="s">
        <v>31</v>
      </c>
      <c r="C5125" s="72">
        <v>45962</v>
      </c>
      <c r="D5125" s="122" t="str">
        <f>VLOOKUP(B5125,辅助信息!E:K,7,FALSE)</f>
        <v>JWDDCD2024121000136</v>
      </c>
      <c r="E5125" s="122" t="str">
        <f>VLOOKUP(F5125,辅助信息!A:B,2,FALSE)</f>
        <v>盘螺</v>
      </c>
      <c r="F5125" s="122" t="s">
        <v>49</v>
      </c>
      <c r="G5125" s="123">
        <v>24</v>
      </c>
      <c r="H5125" s="136" t="str">
        <f>IF(SUMIFS('[1]2025年已发货'!$E:$E,'[1]2025年已发货'!$F:$F,C5125,'[1]2025年已发货'!$C:$C,F5125,'[1]2025年已发货'!$G:$G,I5125,'[1]2025年已发货'!$H:$H,J5125)=0,"未发货",SUMIFS('[1]2025年已发货'!$E:$E,'[1]2025年已发货'!$F:$F,C5125,'[1]2025年已发货'!$C:$C,F5125,'[1]2025年已发货'!$G:$G,I5125,'[1]2025年已发货'!$H:$H,J5125))</f>
        <v>未发货</v>
      </c>
      <c r="I5125" s="158" t="str">
        <f>VLOOKUP(B5125,辅助信息!E:I,3,FALSE)</f>
        <v>（四川商建-射洪城乡一体化项目）遂宁市射洪市忠新幼儿园北侧约220米新溪小区</v>
      </c>
      <c r="J5125" s="122" t="str">
        <f>VLOOKUP(B5125,辅助信息!E:I,4,FALSE)</f>
        <v>柏子刚</v>
      </c>
      <c r="K5125" s="122">
        <f>VLOOKUP(J5125,辅助信息!H:I,2,FALSE)</f>
        <v>15692885305</v>
      </c>
      <c r="L5125" s="124" t="str">
        <f>VLOOKUP(B5125,辅助信息!E:J,6,FALSE)</f>
        <v>提前联系到场规格及数量</v>
      </c>
      <c r="M5125" s="93">
        <v>45959</v>
      </c>
      <c r="O5125" s="64">
        <f ca="1" t="shared" si="242"/>
        <v>0</v>
      </c>
      <c r="P5125" s="64">
        <f ca="1" t="shared" si="243"/>
        <v>12</v>
      </c>
      <c r="Q5125" s="29" t="str">
        <f>VLOOKUP(B5125,辅助信息!E:M,9,FALSE)</f>
        <v>ZTWM-CDGS-XS-2024-0179-四川商投-射洪城乡一体化建设项目</v>
      </c>
      <c r="R5125" s="29" t="str">
        <f>_xlfn._xlws.FILTER(辅助信息!D:D,辅助信息!E:E=B5125)</f>
        <v>四川商建
射洪城乡一体化项目</v>
      </c>
    </row>
    <row r="5126" hidden="1" spans="2:18">
      <c r="B5126" s="138" t="s">
        <v>31</v>
      </c>
      <c r="C5126" s="72">
        <v>45962</v>
      </c>
      <c r="D5126" s="122" t="str">
        <f>VLOOKUP(B5126,辅助信息!E:K,7,FALSE)</f>
        <v>JWDDCD2024121000136</v>
      </c>
      <c r="E5126" s="122" t="str">
        <f>VLOOKUP(F5126,辅助信息!A:B,2,FALSE)</f>
        <v>螺纹钢</v>
      </c>
      <c r="F5126" s="122" t="s">
        <v>19</v>
      </c>
      <c r="G5126" s="123">
        <v>11</v>
      </c>
      <c r="H5126" s="136" t="str">
        <f>IF(SUMIFS('[1]2025年已发货'!$E:$E,'[1]2025年已发货'!$F:$F,C5126,'[1]2025年已发货'!$C:$C,F5126,'[1]2025年已发货'!$G:$G,I5126,'[1]2025年已发货'!$H:$H,J5126)=0,"未发货",SUMIFS('[1]2025年已发货'!$E:$E,'[1]2025年已发货'!$F:$F,C5126,'[1]2025年已发货'!$C:$C,F5126,'[1]2025年已发货'!$G:$G,I5126,'[1]2025年已发货'!$H:$H,J5126))</f>
        <v>未发货</v>
      </c>
      <c r="I5126" s="158" t="str">
        <f>VLOOKUP(B5126,辅助信息!E:I,3,FALSE)</f>
        <v>（四川商建-射洪城乡一体化项目）遂宁市射洪市忠新幼儿园北侧约220米新溪小区</v>
      </c>
      <c r="J5126" s="122" t="str">
        <f>VLOOKUP(B5126,辅助信息!E:I,4,FALSE)</f>
        <v>柏子刚</v>
      </c>
      <c r="K5126" s="122">
        <f>VLOOKUP(J5126,辅助信息!H:I,2,FALSE)</f>
        <v>15692885305</v>
      </c>
      <c r="L5126" s="124" t="str">
        <f>VLOOKUP(B5126,辅助信息!E:J,6,FALSE)</f>
        <v>提前联系到场规格及数量</v>
      </c>
      <c r="M5126" s="93">
        <v>45959</v>
      </c>
      <c r="O5126" s="64">
        <f ca="1" t="shared" si="242"/>
        <v>0</v>
      </c>
      <c r="P5126" s="64">
        <f ca="1" t="shared" si="243"/>
        <v>12</v>
      </c>
      <c r="Q5126" s="29" t="str">
        <f>VLOOKUP(B5126,辅助信息!E:M,9,FALSE)</f>
        <v>ZTWM-CDGS-XS-2024-0179-四川商投-射洪城乡一体化建设项目</v>
      </c>
      <c r="R5126" s="29" t="str">
        <f>_xlfn._xlws.FILTER(辅助信息!D:D,辅助信息!E:E=B5126)</f>
        <v>四川商建
射洪城乡一体化项目</v>
      </c>
    </row>
    <row r="5127" hidden="1" spans="2:18">
      <c r="B5127" s="138" t="s">
        <v>31</v>
      </c>
      <c r="C5127" s="72">
        <v>45962</v>
      </c>
      <c r="D5127" s="122" t="str">
        <f>VLOOKUP(B5127,辅助信息!E:K,7,FALSE)</f>
        <v>JWDDCD2024121000136</v>
      </c>
      <c r="E5127" s="122" t="str">
        <f>VLOOKUP(F5127,辅助信息!A:B,2,FALSE)</f>
        <v>螺纹钢</v>
      </c>
      <c r="F5127" s="122" t="s">
        <v>22</v>
      </c>
      <c r="G5127" s="123">
        <v>35</v>
      </c>
      <c r="H5127" s="136" t="str">
        <f>IF(SUMIFS('[1]2025年已发货'!$E:$E,'[1]2025年已发货'!$F:$F,C5127,'[1]2025年已发货'!$C:$C,F5127,'[1]2025年已发货'!$G:$G,I5127,'[1]2025年已发货'!$H:$H,J5127)=0,"未发货",SUMIFS('[1]2025年已发货'!$E:$E,'[1]2025年已发货'!$F:$F,C5127,'[1]2025年已发货'!$C:$C,F5127,'[1]2025年已发货'!$G:$G,I5127,'[1]2025年已发货'!$H:$H,J5127))</f>
        <v>未发货</v>
      </c>
      <c r="I5127" s="158" t="str">
        <f>VLOOKUP(B5127,辅助信息!E:I,3,FALSE)</f>
        <v>（四川商建-射洪城乡一体化项目）遂宁市射洪市忠新幼儿园北侧约220米新溪小区</v>
      </c>
      <c r="J5127" s="122" t="str">
        <f>VLOOKUP(B5127,辅助信息!E:I,4,FALSE)</f>
        <v>柏子刚</v>
      </c>
      <c r="K5127" s="122">
        <f>VLOOKUP(J5127,辅助信息!H:I,2,FALSE)</f>
        <v>15692885305</v>
      </c>
      <c r="L5127" s="124" t="str">
        <f>VLOOKUP(B5127,辅助信息!E:J,6,FALSE)</f>
        <v>提前联系到场规格及数量</v>
      </c>
      <c r="M5127" s="93">
        <v>45959</v>
      </c>
      <c r="O5127" s="64">
        <f ca="1" t="shared" si="242"/>
        <v>0</v>
      </c>
      <c r="P5127" s="64">
        <f ca="1" t="shared" si="243"/>
        <v>12</v>
      </c>
      <c r="Q5127" s="29" t="str">
        <f>VLOOKUP(B5127,辅助信息!E:M,9,FALSE)</f>
        <v>ZTWM-CDGS-XS-2024-0179-四川商投-射洪城乡一体化建设项目</v>
      </c>
      <c r="R5127" s="29" t="str">
        <f>_xlfn._xlws.FILTER(辅助信息!D:D,辅助信息!E:E=B5127)</f>
        <v>四川商建
射洪城乡一体化项目</v>
      </c>
    </row>
    <row r="5128" hidden="1" spans="2:18">
      <c r="B5128" s="138" t="s">
        <v>187</v>
      </c>
      <c r="C5128" s="72">
        <v>45962</v>
      </c>
      <c r="D5128" s="122" t="str">
        <f>VLOOKUP(B5128,辅助信息!E:K,7,FALSE)</f>
        <v>JWDDCD2025072900121</v>
      </c>
      <c r="E5128" s="122" t="str">
        <f>VLOOKUP(F5128,辅助信息!A:B,2,FALSE)</f>
        <v>盘螺</v>
      </c>
      <c r="F5128" s="122" t="s">
        <v>40</v>
      </c>
      <c r="G5128" s="123">
        <v>10</v>
      </c>
      <c r="H5128" s="136" t="str">
        <f>IF(SUMIFS('[1]2025年已发货'!$E:$E,'[1]2025年已发货'!$F:$F,C5128,'[1]2025年已发货'!$C:$C,F5128,'[1]2025年已发货'!$G:$G,I5128,'[1]2025年已发货'!$H:$H,J5128)=0,"未发货",SUMIFS('[1]2025年已发货'!$E:$E,'[1]2025年已发货'!$F:$F,C5128,'[1]2025年已发货'!$C:$C,F5128,'[1]2025年已发货'!$G:$G,I5128,'[1]2025年已发货'!$H:$H,J5128))</f>
        <v>未发货</v>
      </c>
      <c r="I5128" s="158" t="str">
        <f>VLOOKUP(B5128,辅助信息!E:I,3,FALSE)</f>
        <v>(乐山市校地共建产教融合基地建设项目一标段)四川省乐山市市中区苏稽镇周山嘴</v>
      </c>
      <c r="J5128" s="122" t="str">
        <f>VLOOKUP(B5128,辅助信息!E:I,4,FALSE)</f>
        <v>范增云</v>
      </c>
      <c r="K5128" s="122">
        <f>VLOOKUP(J5128,辅助信息!H:I,2,FALSE)</f>
        <v>13668153241</v>
      </c>
      <c r="L5128" s="124" t="str">
        <f>VLOOKUP(B5128,辅助信息!E:J,6,FALSE)</f>
        <v>联系实际收货人（范增云13668153241）现场要求炉批号控制2个以下，超2个不给予签收。提前联系到场规格及数量</v>
      </c>
      <c r="O5128" s="64" t="str">
        <f ca="1" t="shared" si="242"/>
        <v/>
      </c>
      <c r="P5128" s="64" t="str">
        <f ca="1" t="shared" si="243"/>
        <v/>
      </c>
      <c r="Q5128" s="29" t="str">
        <f>VLOOKUP(B5128,辅助信息!E:M,9,FALSE)</f>
        <v>ZTWM-CDGS-XS-2025-0125-四川机司-乐山市校地共建产教融合基地配套设施项目施工一标段钢筋采购合同</v>
      </c>
      <c r="R5128" s="29" t="str">
        <f>_xlfn._xlws.FILTER(辅助信息!D:D,辅助信息!E:E=B5128)</f>
        <v>乐山市校地共建产教融合基地建设项目</v>
      </c>
    </row>
    <row r="5129" hidden="1" spans="2:18">
      <c r="B5129" s="138" t="s">
        <v>187</v>
      </c>
      <c r="C5129" s="72">
        <v>45962</v>
      </c>
      <c r="D5129" s="122" t="str">
        <f>VLOOKUP(B5129,辅助信息!E:K,7,FALSE)</f>
        <v>JWDDCD2025072900121</v>
      </c>
      <c r="E5129" s="122" t="str">
        <f>VLOOKUP(F5129,辅助信息!A:B,2,FALSE)</f>
        <v>盘螺</v>
      </c>
      <c r="F5129" s="122" t="s">
        <v>41</v>
      </c>
      <c r="G5129" s="123">
        <v>15</v>
      </c>
      <c r="H5129" s="136" t="str">
        <f>IF(SUMIFS('[1]2025年已发货'!$E:$E,'[1]2025年已发货'!$F:$F,C5129,'[1]2025年已发货'!$C:$C,F5129,'[1]2025年已发货'!$G:$G,I5129,'[1]2025年已发货'!$H:$H,J5129)=0,"未发货",SUMIFS('[1]2025年已发货'!$E:$E,'[1]2025年已发货'!$F:$F,C5129,'[1]2025年已发货'!$C:$C,F5129,'[1]2025年已发货'!$G:$G,I5129,'[1]2025年已发货'!$H:$H,J5129))</f>
        <v>未发货</v>
      </c>
      <c r="I5129" s="158" t="str">
        <f>VLOOKUP(B5129,辅助信息!E:I,3,FALSE)</f>
        <v>(乐山市校地共建产教融合基地建设项目一标段)四川省乐山市市中区苏稽镇周山嘴</v>
      </c>
      <c r="J5129" s="122" t="str">
        <f>VLOOKUP(B5129,辅助信息!E:I,4,FALSE)</f>
        <v>范增云</v>
      </c>
      <c r="K5129" s="122">
        <f>VLOOKUP(J5129,辅助信息!H:I,2,FALSE)</f>
        <v>13668153241</v>
      </c>
      <c r="L5129" s="124" t="str">
        <f>VLOOKUP(B5129,辅助信息!E:J,6,FALSE)</f>
        <v>联系实际收货人（范增云13668153241）现场要求炉批号控制2个以下，超2个不给予签收。提前联系到场规格及数量</v>
      </c>
      <c r="O5129" s="64" t="str">
        <f ca="1" t="shared" si="242"/>
        <v/>
      </c>
      <c r="P5129" s="64" t="str">
        <f ca="1" t="shared" si="243"/>
        <v/>
      </c>
      <c r="Q5129" s="29" t="str">
        <f>VLOOKUP(B5129,辅助信息!E:M,9,FALSE)</f>
        <v>ZTWM-CDGS-XS-2025-0125-四川机司-乐山市校地共建产教融合基地配套设施项目施工一标段钢筋采购合同</v>
      </c>
      <c r="R5129" s="29" t="str">
        <f>_xlfn._xlws.FILTER(辅助信息!D:D,辅助信息!E:E=B5129)</f>
        <v>乐山市校地共建产教融合基地建设项目</v>
      </c>
    </row>
    <row r="5130" hidden="1" spans="2:18">
      <c r="B5130" s="138" t="s">
        <v>187</v>
      </c>
      <c r="C5130" s="72">
        <v>45962</v>
      </c>
      <c r="D5130" s="122" t="str">
        <f>VLOOKUP(B5130,辅助信息!E:K,7,FALSE)</f>
        <v>JWDDCD2025072900121</v>
      </c>
      <c r="E5130" s="122" t="str">
        <f>VLOOKUP(F5130,辅助信息!A:B,2,FALSE)</f>
        <v>螺纹钢</v>
      </c>
      <c r="F5130" s="122" t="s">
        <v>82</v>
      </c>
      <c r="G5130" s="123">
        <v>5</v>
      </c>
      <c r="H5130" s="136" t="str">
        <f>IF(SUMIFS('[1]2025年已发货'!$E:$E,'[1]2025年已发货'!$F:$F,C5130,'[1]2025年已发货'!$C:$C,F5130,'[1]2025年已发货'!$G:$G,I5130,'[1]2025年已发货'!$H:$H,J5130)=0,"未发货",SUMIFS('[1]2025年已发货'!$E:$E,'[1]2025年已发货'!$F:$F,C5130,'[1]2025年已发货'!$C:$C,F5130,'[1]2025年已发货'!$G:$G,I5130,'[1]2025年已发货'!$H:$H,J5130))</f>
        <v>未发货</v>
      </c>
      <c r="I5130" s="158" t="str">
        <f>VLOOKUP(B5130,辅助信息!E:I,3,FALSE)</f>
        <v>(乐山市校地共建产教融合基地建设项目一标段)四川省乐山市市中区苏稽镇周山嘴</v>
      </c>
      <c r="J5130" s="122" t="str">
        <f>VLOOKUP(B5130,辅助信息!E:I,4,FALSE)</f>
        <v>范增云</v>
      </c>
      <c r="K5130" s="122">
        <f>VLOOKUP(J5130,辅助信息!H:I,2,FALSE)</f>
        <v>13668153241</v>
      </c>
      <c r="L5130" s="124" t="str">
        <f>VLOOKUP(B5130,辅助信息!E:J,6,FALSE)</f>
        <v>联系实际收货人（范增云13668153241）现场要求炉批号控制2个以下，超2个不给予签收。提前联系到场规格及数量</v>
      </c>
      <c r="O5130" s="64" t="str">
        <f ca="1" t="shared" si="242"/>
        <v/>
      </c>
      <c r="P5130" s="64" t="str">
        <f ca="1" t="shared" si="243"/>
        <v/>
      </c>
      <c r="Q5130" s="29" t="str">
        <f>VLOOKUP(B5130,辅助信息!E:M,9,FALSE)</f>
        <v>ZTWM-CDGS-XS-2025-0125-四川机司-乐山市校地共建产教融合基地配套设施项目施工一标段钢筋采购合同</v>
      </c>
      <c r="R5130" s="29" t="str">
        <f>_xlfn._xlws.FILTER(辅助信息!D:D,辅助信息!E:E=B5130)</f>
        <v>乐山市校地共建产教融合基地建设项目</v>
      </c>
    </row>
    <row r="5131" hidden="1" spans="2:18">
      <c r="B5131" s="138" t="s">
        <v>187</v>
      </c>
      <c r="C5131" s="72">
        <v>45962</v>
      </c>
      <c r="D5131" s="122" t="str">
        <f>VLOOKUP(B5131,辅助信息!E:K,7,FALSE)</f>
        <v>JWDDCD2025072900121</v>
      </c>
      <c r="E5131" s="122" t="str">
        <f>VLOOKUP(F5131,辅助信息!A:B,2,FALSE)</f>
        <v>螺纹钢</v>
      </c>
      <c r="F5131" s="122" t="s">
        <v>45</v>
      </c>
      <c r="G5131" s="123">
        <v>5</v>
      </c>
      <c r="H5131" s="136" t="str">
        <f>IF(SUMIFS('[1]2025年已发货'!$E:$E,'[1]2025年已发货'!$F:$F,C5131,'[1]2025年已发货'!$C:$C,F5131,'[1]2025年已发货'!$G:$G,I5131,'[1]2025年已发货'!$H:$H,J5131)=0,"未发货",SUMIFS('[1]2025年已发货'!$E:$E,'[1]2025年已发货'!$F:$F,C5131,'[1]2025年已发货'!$C:$C,F5131,'[1]2025年已发货'!$G:$G,I5131,'[1]2025年已发货'!$H:$H,J5131))</f>
        <v>未发货</v>
      </c>
      <c r="I5131" s="158" t="str">
        <f>VLOOKUP(B5131,辅助信息!E:I,3,FALSE)</f>
        <v>(乐山市校地共建产教融合基地建设项目一标段)四川省乐山市市中区苏稽镇周山嘴</v>
      </c>
      <c r="J5131" s="122" t="str">
        <f>VLOOKUP(B5131,辅助信息!E:I,4,FALSE)</f>
        <v>范增云</v>
      </c>
      <c r="K5131" s="122">
        <f>VLOOKUP(J5131,辅助信息!H:I,2,FALSE)</f>
        <v>13668153241</v>
      </c>
      <c r="L5131" s="124" t="str">
        <f>VLOOKUP(B5131,辅助信息!E:J,6,FALSE)</f>
        <v>联系实际收货人（范增云13668153241）现场要求炉批号控制2个以下，超2个不给予签收。提前联系到场规格及数量</v>
      </c>
      <c r="O5131" s="64" t="str">
        <f ca="1" t="shared" si="242"/>
        <v/>
      </c>
      <c r="P5131" s="64" t="str">
        <f ca="1" t="shared" si="243"/>
        <v/>
      </c>
      <c r="Q5131" s="29" t="str">
        <f>VLOOKUP(B5131,辅助信息!E:M,9,FALSE)</f>
        <v>ZTWM-CDGS-XS-2025-0125-四川机司-乐山市校地共建产教融合基地配套设施项目施工一标段钢筋采购合同</v>
      </c>
      <c r="R5131" s="29" t="str">
        <f>_xlfn._xlws.FILTER(辅助信息!D:D,辅助信息!E:E=B5131)</f>
        <v>乐山市校地共建产教融合基地建设项目</v>
      </c>
    </row>
    <row r="5132" hidden="1" spans="2:18">
      <c r="B5132" s="137" t="s">
        <v>228</v>
      </c>
      <c r="C5132" s="72">
        <v>45962</v>
      </c>
      <c r="D5132" s="40" t="str">
        <f>VLOOKUP(B5132,辅助信息!E:K,7,FALSE)</f>
        <v>JWDDCD2025092400190</v>
      </c>
      <c r="E5132" s="40" t="str">
        <f>VLOOKUP(F5132,辅助信息!A:B,2,FALSE)</f>
        <v>高线</v>
      </c>
      <c r="F5132" s="40" t="s">
        <v>53</v>
      </c>
      <c r="G5132" s="36">
        <v>2</v>
      </c>
      <c r="H5132" s="136" t="str">
        <f>IF(SUMIFS('[1]2025年已发货'!$E:$E,'[1]2025年已发货'!$F:$F,C5132,'[1]2025年已发货'!$C:$C,F5132,'[1]2025年已发货'!$G:$G,I5132,'[1]2025年已发货'!$H:$H,J5132)=0,"未发货",SUMIFS('[1]2025年已发货'!$E:$E,'[1]2025年已发货'!$F:$F,C5132,'[1]2025年已发货'!$C:$C,F5132,'[1]2025年已发货'!$G:$G,I5132,'[1]2025年已发货'!$H:$H,J5132))</f>
        <v>未发货</v>
      </c>
      <c r="I5132" s="39" t="str">
        <f>VLOOKUP(B5132,辅助信息!E:I,3,FALSE)</f>
        <v>(五冶钢构龙泉东洪片区70亩住宅、商业及配套工程项目二标段)成都市龙泉驿外东洪路地铁2号线惠王陵地铁C口</v>
      </c>
      <c r="J5132" s="40" t="str">
        <f>VLOOKUP(B5132,辅助信息!E:I,4,FALSE)</f>
        <v>蒋嗣伟</v>
      </c>
      <c r="K5132" s="40">
        <f>VLOOKUP(J5132,辅助信息!H:I,2,FALSE)</f>
        <v>15014331252</v>
      </c>
      <c r="L5132" s="111">
        <f>VLOOKUP(B5132,辅助信息!E:J,6,FALSE)</f>
        <v>0</v>
      </c>
      <c r="O5132" s="64" t="str">
        <f ca="1" t="shared" si="242"/>
        <v/>
      </c>
      <c r="P5132" s="64" t="str">
        <f ca="1" t="shared" si="243"/>
        <v/>
      </c>
      <c r="Q5132" s="29" t="str">
        <f>VLOOKUP(B5132,辅助信息!E:M,9,FALSE)</f>
        <v>ZTWM-CDGS-XS-2025-0156-五冶钢构-2025年九月第一批次钢筋采购合同(三圣乡项目)-中铁物贸成都公司</v>
      </c>
      <c r="R5132" s="29" t="str">
        <f>_xlfn._xlws.FILTER(辅助信息!D:D,辅助信息!E:E=B5132)</f>
        <v>五冶钢构龙泉东洪片区(70亩、85亩)住宅、商业及配套工程项目</v>
      </c>
    </row>
    <row r="5133" hidden="1" spans="2:18">
      <c r="B5133" s="137" t="s">
        <v>228</v>
      </c>
      <c r="C5133" s="72">
        <v>45962</v>
      </c>
      <c r="D5133" s="40" t="str">
        <f>VLOOKUP(B5133,辅助信息!E:K,7,FALSE)</f>
        <v>JWDDCD2025092400190</v>
      </c>
      <c r="E5133" s="40" t="str">
        <f>VLOOKUP(F5133,辅助信息!A:B,2,FALSE)</f>
        <v>盘螺</v>
      </c>
      <c r="F5133" s="40" t="s">
        <v>41</v>
      </c>
      <c r="G5133" s="36">
        <v>16</v>
      </c>
      <c r="H5133" s="136" t="str">
        <f>IF(SUMIFS('[1]2025年已发货'!$E:$E,'[1]2025年已发货'!$F:$F,C5133,'[1]2025年已发货'!$C:$C,F5133,'[1]2025年已发货'!$G:$G,I5133,'[1]2025年已发货'!$H:$H,J5133)=0,"未发货",SUMIFS('[1]2025年已发货'!$E:$E,'[1]2025年已发货'!$F:$F,C5133,'[1]2025年已发货'!$C:$C,F5133,'[1]2025年已发货'!$G:$G,I5133,'[1]2025年已发货'!$H:$H,J5133))</f>
        <v>未发货</v>
      </c>
      <c r="I5133" s="39" t="str">
        <f>VLOOKUP(B5133,辅助信息!E:I,3,FALSE)</f>
        <v>(五冶钢构龙泉东洪片区70亩住宅、商业及配套工程项目二标段)成都市龙泉驿外东洪路地铁2号线惠王陵地铁C口</v>
      </c>
      <c r="J5133" s="40" t="str">
        <f>VLOOKUP(B5133,辅助信息!E:I,4,FALSE)</f>
        <v>蒋嗣伟</v>
      </c>
      <c r="K5133" s="40">
        <f>VLOOKUP(J5133,辅助信息!H:I,2,FALSE)</f>
        <v>15014331252</v>
      </c>
      <c r="L5133" s="111">
        <f>VLOOKUP(B5133,辅助信息!E:J,6,FALSE)</f>
        <v>0</v>
      </c>
      <c r="O5133" s="64" t="str">
        <f ca="1" t="shared" si="242"/>
        <v/>
      </c>
      <c r="P5133" s="64" t="str">
        <f ca="1" t="shared" si="243"/>
        <v/>
      </c>
      <c r="Q5133" s="29" t="str">
        <f>VLOOKUP(B5133,辅助信息!E:M,9,FALSE)</f>
        <v>ZTWM-CDGS-XS-2025-0156-五冶钢构-2025年九月第一批次钢筋采购合同(三圣乡项目)-中铁物贸成都公司</v>
      </c>
      <c r="R5133" s="29" t="str">
        <f>_xlfn._xlws.FILTER(辅助信息!D:D,辅助信息!E:E=B5133)</f>
        <v>五冶钢构龙泉东洪片区(70亩、85亩)住宅、商业及配套工程项目</v>
      </c>
    </row>
    <row r="5134" hidden="1" spans="2:18">
      <c r="B5134" s="137" t="s">
        <v>224</v>
      </c>
      <c r="C5134" s="72">
        <v>45962</v>
      </c>
      <c r="D5134" s="40" t="str">
        <f>VLOOKUP(B5134,辅助信息!E:K,7,FALSE)</f>
        <v>JWDDCD2025092400188</v>
      </c>
      <c r="E5134" s="40" t="str">
        <f>VLOOKUP(F5134,辅助信息!A:B,2,FALSE)</f>
        <v>螺纹钢</v>
      </c>
      <c r="F5134" s="40" t="s">
        <v>66</v>
      </c>
      <c r="G5134" s="36">
        <v>5</v>
      </c>
      <c r="H5134" s="136" t="str">
        <f>IF(SUMIFS('[1]2025年已发货'!$E:$E,'[1]2025年已发货'!$F:$F,C5134,'[1]2025年已发货'!$C:$C,F5134,'[1]2025年已发货'!$G:$G,I5134,'[1]2025年已发货'!$H:$H,J5134)=0,"未发货",SUMIFS('[1]2025年已发货'!$E:$E,'[1]2025年已发货'!$F:$F,C5134,'[1]2025年已发货'!$C:$C,F5134,'[1]2025年已发货'!$G:$G,I5134,'[1]2025年已发货'!$H:$H,J5134))</f>
        <v>未发货</v>
      </c>
      <c r="I5134" s="39" t="str">
        <f>VLOOKUP(B5134,辅助信息!E:I,3,FALSE)</f>
        <v>(五冶钢构龙泉东洪片区70亩住宅、商业及配套工程项目一标段)成都市龙泉驿外东洪路地铁2号线惠王陵地铁C口</v>
      </c>
      <c r="J5134" s="40" t="str">
        <f>VLOOKUP(B5134,辅助信息!E:I,4,FALSE)</f>
        <v>邹爱国</v>
      </c>
      <c r="K5134" s="40">
        <f>VLOOKUP(J5134,辅助信息!H:I,2,FALSE)</f>
        <v>13540231225</v>
      </c>
      <c r="L5134" s="111">
        <f>VLOOKUP(B5134,辅助信息!E:J,6,FALSE)</f>
        <v>0</v>
      </c>
      <c r="O5134" s="64" t="str">
        <f ca="1" t="shared" si="242"/>
        <v/>
      </c>
      <c r="P5134" s="64" t="str">
        <f ca="1" t="shared" si="243"/>
        <v/>
      </c>
      <c r="Q5134" s="29" t="str">
        <f>VLOOKUP(B5134,辅助信息!E:M,9,FALSE)</f>
        <v>ZTWM-CDGS-XS-2025-0156-五冶钢构-2025年九月第一批次钢筋采购合同(三圣乡项目)-中铁物贸成都公司</v>
      </c>
      <c r="R5134" s="29" t="str">
        <f>_xlfn._xlws.FILTER(辅助信息!D:D,辅助信息!E:E=B5134)</f>
        <v>五冶钢构龙泉东洪片区(70亩、85亩)住宅、商业及配套工程项目</v>
      </c>
    </row>
    <row r="5135" hidden="1" spans="2:18">
      <c r="B5135" s="137" t="s">
        <v>224</v>
      </c>
      <c r="C5135" s="72">
        <v>45962</v>
      </c>
      <c r="D5135" s="40" t="str">
        <f>VLOOKUP(B5135,辅助信息!E:K,7,FALSE)</f>
        <v>JWDDCD2025092400188</v>
      </c>
      <c r="E5135" s="40" t="str">
        <f>VLOOKUP(F5135,辅助信息!A:B,2,FALSE)</f>
        <v>螺纹钢</v>
      </c>
      <c r="F5135" s="40" t="s">
        <v>45</v>
      </c>
      <c r="G5135" s="36">
        <v>5</v>
      </c>
      <c r="H5135" s="136" t="str">
        <f>IF(SUMIFS('[1]2025年已发货'!$E:$E,'[1]2025年已发货'!$F:$F,C5135,'[1]2025年已发货'!$C:$C,F5135,'[1]2025年已发货'!$G:$G,I5135,'[1]2025年已发货'!$H:$H,J5135)=0,"未发货",SUMIFS('[1]2025年已发货'!$E:$E,'[1]2025年已发货'!$F:$F,C5135,'[1]2025年已发货'!$C:$C,F5135,'[1]2025年已发货'!$G:$G,I5135,'[1]2025年已发货'!$H:$H,J5135))</f>
        <v>未发货</v>
      </c>
      <c r="I5135" s="39" t="str">
        <f>VLOOKUP(B5135,辅助信息!E:I,3,FALSE)</f>
        <v>(五冶钢构龙泉东洪片区70亩住宅、商业及配套工程项目一标段)成都市龙泉驿外东洪路地铁2号线惠王陵地铁C口</v>
      </c>
      <c r="J5135" s="40" t="str">
        <f>VLOOKUP(B5135,辅助信息!E:I,4,FALSE)</f>
        <v>邹爱国</v>
      </c>
      <c r="K5135" s="40">
        <f>VLOOKUP(J5135,辅助信息!H:I,2,FALSE)</f>
        <v>13540231225</v>
      </c>
      <c r="L5135" s="111">
        <f>VLOOKUP(B5135,辅助信息!E:J,6,FALSE)</f>
        <v>0</v>
      </c>
      <c r="O5135" s="64" t="str">
        <f ca="1" t="shared" si="242"/>
        <v/>
      </c>
      <c r="P5135" s="64" t="str">
        <f ca="1" t="shared" si="243"/>
        <v/>
      </c>
      <c r="Q5135" s="29" t="str">
        <f>VLOOKUP(B5135,辅助信息!E:M,9,FALSE)</f>
        <v>ZTWM-CDGS-XS-2025-0156-五冶钢构-2025年九月第一批次钢筋采购合同(三圣乡项目)-中铁物贸成都公司</v>
      </c>
      <c r="R5135" s="29" t="str">
        <f>_xlfn._xlws.FILTER(辅助信息!D:D,辅助信息!E:E=B5135)</f>
        <v>五冶钢构龙泉东洪片区(70亩、85亩)住宅、商业及配套工程项目</v>
      </c>
    </row>
    <row r="5136" hidden="1" spans="2:18">
      <c r="B5136" s="137" t="s">
        <v>224</v>
      </c>
      <c r="C5136" s="72">
        <v>45962</v>
      </c>
      <c r="D5136" s="40" t="str">
        <f>VLOOKUP(B5136,辅助信息!E:K,7,FALSE)</f>
        <v>JWDDCD2025092400188</v>
      </c>
      <c r="E5136" s="40" t="str">
        <f>VLOOKUP(F5136,辅助信息!A:B,2,FALSE)</f>
        <v>螺纹钢</v>
      </c>
      <c r="F5136" s="40" t="s">
        <v>21</v>
      </c>
      <c r="G5136" s="36">
        <v>10</v>
      </c>
      <c r="H5136" s="136" t="str">
        <f>IF(SUMIFS('[1]2025年已发货'!$E:$E,'[1]2025年已发货'!$F:$F,C5136,'[1]2025年已发货'!$C:$C,F5136,'[1]2025年已发货'!$G:$G,I5136,'[1]2025年已发货'!$H:$H,J5136)=0,"未发货",SUMIFS('[1]2025年已发货'!$E:$E,'[1]2025年已发货'!$F:$F,C5136,'[1]2025年已发货'!$C:$C,F5136,'[1]2025年已发货'!$G:$G,I5136,'[1]2025年已发货'!$H:$H,J5136))</f>
        <v>未发货</v>
      </c>
      <c r="I5136" s="39" t="str">
        <f>VLOOKUP(B5136,辅助信息!E:I,3,FALSE)</f>
        <v>(五冶钢构龙泉东洪片区70亩住宅、商业及配套工程项目一标段)成都市龙泉驿外东洪路地铁2号线惠王陵地铁C口</v>
      </c>
      <c r="J5136" s="40" t="str">
        <f>VLOOKUP(B5136,辅助信息!E:I,4,FALSE)</f>
        <v>邹爱国</v>
      </c>
      <c r="K5136" s="40">
        <f>VLOOKUP(J5136,辅助信息!H:I,2,FALSE)</f>
        <v>13540231225</v>
      </c>
      <c r="L5136" s="111">
        <f>VLOOKUP(B5136,辅助信息!E:J,6,FALSE)</f>
        <v>0</v>
      </c>
      <c r="O5136" s="64" t="str">
        <f ca="1" t="shared" si="242"/>
        <v/>
      </c>
      <c r="P5136" s="64" t="str">
        <f ca="1" t="shared" si="243"/>
        <v/>
      </c>
      <c r="Q5136" s="29" t="str">
        <f>VLOOKUP(B5136,辅助信息!E:M,9,FALSE)</f>
        <v>ZTWM-CDGS-XS-2025-0156-五冶钢构-2025年九月第一批次钢筋采购合同(三圣乡项目)-中铁物贸成都公司</v>
      </c>
      <c r="R5136" s="29" t="str">
        <f>_xlfn._xlws.FILTER(辅助信息!D:D,辅助信息!E:E=B5136)</f>
        <v>五冶钢构龙泉东洪片区(70亩、85亩)住宅、商业及配套工程项目</v>
      </c>
    </row>
    <row r="5137" hidden="1" spans="2:18">
      <c r="B5137" s="137" t="s">
        <v>224</v>
      </c>
      <c r="C5137" s="72">
        <v>45962</v>
      </c>
      <c r="D5137" s="40" t="str">
        <f>VLOOKUP(B5137,辅助信息!E:K,7,FALSE)</f>
        <v>JWDDCD2025092400188</v>
      </c>
      <c r="E5137" s="40" t="str">
        <f>VLOOKUP(F5137,辅助信息!A:B,2,FALSE)</f>
        <v>螺纹钢</v>
      </c>
      <c r="F5137" s="40" t="s">
        <v>46</v>
      </c>
      <c r="G5137" s="36">
        <v>15</v>
      </c>
      <c r="H5137" s="136" t="str">
        <f>IF(SUMIFS('[1]2025年已发货'!$E:$E,'[1]2025年已发货'!$F:$F,C5137,'[1]2025年已发货'!$C:$C,F5137,'[1]2025年已发货'!$G:$G,I5137,'[1]2025年已发货'!$H:$H,J5137)=0,"未发货",SUMIFS('[1]2025年已发货'!$E:$E,'[1]2025年已发货'!$F:$F,C5137,'[1]2025年已发货'!$C:$C,F5137,'[1]2025年已发货'!$G:$G,I5137,'[1]2025年已发货'!$H:$H,J5137))</f>
        <v>未发货</v>
      </c>
      <c r="I5137" s="39" t="str">
        <f>VLOOKUP(B5137,辅助信息!E:I,3,FALSE)</f>
        <v>(五冶钢构龙泉东洪片区70亩住宅、商业及配套工程项目一标段)成都市龙泉驿外东洪路地铁2号线惠王陵地铁C口</v>
      </c>
      <c r="J5137" s="40" t="str">
        <f>VLOOKUP(B5137,辅助信息!E:I,4,FALSE)</f>
        <v>邹爱国</v>
      </c>
      <c r="K5137" s="40">
        <f>VLOOKUP(J5137,辅助信息!H:I,2,FALSE)</f>
        <v>13540231225</v>
      </c>
      <c r="L5137" s="111">
        <f>VLOOKUP(B5137,辅助信息!E:J,6,FALSE)</f>
        <v>0</v>
      </c>
      <c r="O5137" s="64" t="str">
        <f ca="1" t="shared" si="242"/>
        <v/>
      </c>
      <c r="P5137" s="64" t="str">
        <f ca="1" t="shared" si="243"/>
        <v/>
      </c>
      <c r="Q5137" s="29" t="str">
        <f>VLOOKUP(B5137,辅助信息!E:M,9,FALSE)</f>
        <v>ZTWM-CDGS-XS-2025-0156-五冶钢构-2025年九月第一批次钢筋采购合同(三圣乡项目)-中铁物贸成都公司</v>
      </c>
      <c r="R5137" s="29" t="str">
        <f>_xlfn._xlws.FILTER(辅助信息!D:D,辅助信息!E:E=B5137)</f>
        <v>五冶钢构龙泉东洪片区(70亩、85亩)住宅、商业及配套工程项目</v>
      </c>
    </row>
    <row r="5138" hidden="1" spans="2:18">
      <c r="B5138" s="137" t="s">
        <v>229</v>
      </c>
      <c r="C5138" s="72">
        <v>45962</v>
      </c>
      <c r="D5138" s="40" t="str">
        <f>VLOOKUP(B5138,辅助信息!E:K,7,FALSE)</f>
        <v>JWDDCD2025092400212</v>
      </c>
      <c r="E5138" s="40" t="str">
        <f>VLOOKUP(F5138,辅助信息!A:B,2,FALSE)</f>
        <v>高线</v>
      </c>
      <c r="F5138" s="40" t="s">
        <v>57</v>
      </c>
      <c r="G5138" s="36">
        <v>2</v>
      </c>
      <c r="H5138" s="136" t="str">
        <f>IF(SUMIFS('[1]2025年已发货'!$E:$E,'[1]2025年已发货'!$F:$F,C5138,'[1]2025年已发货'!$C:$C,F5138,'[1]2025年已发货'!$G:$G,I5138,'[1]2025年已发货'!$H:$H,J5138)=0,"未发货",SUMIFS('[1]2025年已发货'!$E:$E,'[1]2025年已发货'!$F:$F,C5138,'[1]2025年已发货'!$C:$C,F5138,'[1]2025年已发货'!$G:$G,I5138,'[1]2025年已发货'!$H:$H,J5138))</f>
        <v>未发货</v>
      </c>
      <c r="I5138" s="39" t="str">
        <f>VLOOKUP(B5138,辅助信息!E:I,3,FALSE)</f>
        <v>(五冶钢构龙泉东洪片区85亩住宅、商业及配套工程项目三标段)成都市龙泉驿外东洪路地铁2号线惠王陵地铁C口</v>
      </c>
      <c r="J5138" s="40" t="str">
        <f>VLOOKUP(B5138,辅助信息!E:I,4,FALSE)</f>
        <v>王军宝</v>
      </c>
      <c r="K5138" s="40">
        <f>VLOOKUP(J5138,辅助信息!H:I,2,FALSE)</f>
        <v>13889142392</v>
      </c>
      <c r="L5138" s="111">
        <f>VLOOKUP(B5138,辅助信息!E:J,6,FALSE)</f>
        <v>0</v>
      </c>
      <c r="O5138" s="64" t="str">
        <f ca="1" t="shared" si="242"/>
        <v/>
      </c>
      <c r="P5138" s="64" t="str">
        <f ca="1" t="shared" si="243"/>
        <v/>
      </c>
      <c r="Q5138" s="29" t="str">
        <f>VLOOKUP(B5138,辅助信息!E:M,9,FALSE)</f>
        <v>ZTWM-CDGS-XS-2025-0156-五冶钢构-2025年九月第一批次钢筋采购合同(三圣乡项目)-中铁物贸成都公司</v>
      </c>
      <c r="R5138" s="29" t="str">
        <f>_xlfn._xlws.FILTER(辅助信息!D:D,辅助信息!E:E=B5138)</f>
        <v>五冶钢构龙泉东洪片区(70亩、85亩)住宅、商业及配套工程项目</v>
      </c>
    </row>
    <row r="5139" hidden="1" spans="2:18">
      <c r="B5139" s="137" t="s">
        <v>229</v>
      </c>
      <c r="C5139" s="72">
        <v>45962</v>
      </c>
      <c r="D5139" s="40" t="str">
        <f>VLOOKUP(B5139,辅助信息!E:K,7,FALSE)</f>
        <v>JWDDCD2025092400212</v>
      </c>
      <c r="E5139" s="40" t="str">
        <f>VLOOKUP(F5139,辅助信息!A:B,2,FALSE)</f>
        <v>高线</v>
      </c>
      <c r="F5139" s="40" t="s">
        <v>53</v>
      </c>
      <c r="G5139" s="36">
        <v>2</v>
      </c>
      <c r="H5139" s="136" t="str">
        <f>IF(SUMIFS('[1]2025年已发货'!$E:$E,'[1]2025年已发货'!$F:$F,C5139,'[1]2025年已发货'!$C:$C,F5139,'[1]2025年已发货'!$G:$G,I5139,'[1]2025年已发货'!$H:$H,J5139)=0,"未发货",SUMIFS('[1]2025年已发货'!$E:$E,'[1]2025年已发货'!$F:$F,C5139,'[1]2025年已发货'!$C:$C,F5139,'[1]2025年已发货'!$G:$G,I5139,'[1]2025年已发货'!$H:$H,J5139))</f>
        <v>未发货</v>
      </c>
      <c r="I5139" s="39" t="str">
        <f>VLOOKUP(B5139,辅助信息!E:I,3,FALSE)</f>
        <v>(五冶钢构龙泉东洪片区85亩住宅、商业及配套工程项目三标段)成都市龙泉驿外东洪路地铁2号线惠王陵地铁C口</v>
      </c>
      <c r="J5139" s="40" t="str">
        <f>VLOOKUP(B5139,辅助信息!E:I,4,FALSE)</f>
        <v>王军宝</v>
      </c>
      <c r="K5139" s="40">
        <f>VLOOKUP(J5139,辅助信息!H:I,2,FALSE)</f>
        <v>13889142392</v>
      </c>
      <c r="L5139" s="111">
        <f>VLOOKUP(B5139,辅助信息!E:J,6,FALSE)</f>
        <v>0</v>
      </c>
      <c r="O5139" s="64" t="str">
        <f ca="1" t="shared" si="242"/>
        <v/>
      </c>
      <c r="P5139" s="64" t="str">
        <f ca="1" t="shared" si="243"/>
        <v/>
      </c>
      <c r="Q5139" s="29" t="str">
        <f>VLOOKUP(B5139,辅助信息!E:M,9,FALSE)</f>
        <v>ZTWM-CDGS-XS-2025-0156-五冶钢构-2025年九月第一批次钢筋采购合同(三圣乡项目)-中铁物贸成都公司</v>
      </c>
      <c r="R5139" s="29" t="str">
        <f>_xlfn._xlws.FILTER(辅助信息!D:D,辅助信息!E:E=B5139)</f>
        <v>五冶钢构龙泉东洪片区(70亩、85亩)住宅、商业及配套工程项目</v>
      </c>
    </row>
    <row r="5140" hidden="1" spans="2:18">
      <c r="B5140" s="137" t="s">
        <v>229</v>
      </c>
      <c r="C5140" s="72">
        <v>45962</v>
      </c>
      <c r="D5140" s="40" t="str">
        <f>VLOOKUP(B5140,辅助信息!E:K,7,FALSE)</f>
        <v>JWDDCD2025092400212</v>
      </c>
      <c r="E5140" s="40" t="str">
        <f>VLOOKUP(F5140,辅助信息!A:B,2,FALSE)</f>
        <v>螺纹钢</v>
      </c>
      <c r="F5140" s="40" t="s">
        <v>27</v>
      </c>
      <c r="G5140" s="36">
        <f>117-35</f>
        <v>82</v>
      </c>
      <c r="H5140" s="136" t="str">
        <f>IF(SUMIFS('[1]2025年已发货'!$E:$E,'[1]2025年已发货'!$F:$F,C5140,'[1]2025年已发货'!$C:$C,F5140,'[1]2025年已发货'!$G:$G,I5140,'[1]2025年已发货'!$H:$H,J5140)=0,"未发货",SUMIFS('[1]2025年已发货'!$E:$E,'[1]2025年已发货'!$F:$F,C5140,'[1]2025年已发货'!$C:$C,F5140,'[1]2025年已发货'!$G:$G,I5140,'[1]2025年已发货'!$H:$H,J5140))</f>
        <v>未发货</v>
      </c>
      <c r="I5140" s="39" t="str">
        <f>VLOOKUP(B5140,辅助信息!E:I,3,FALSE)</f>
        <v>(五冶钢构龙泉东洪片区85亩住宅、商业及配套工程项目三标段)成都市龙泉驿外东洪路地铁2号线惠王陵地铁C口</v>
      </c>
      <c r="J5140" s="40" t="str">
        <f>VLOOKUP(B5140,辅助信息!E:I,4,FALSE)</f>
        <v>王军宝</v>
      </c>
      <c r="K5140" s="40">
        <f>VLOOKUP(J5140,辅助信息!H:I,2,FALSE)</f>
        <v>13889142392</v>
      </c>
      <c r="L5140" s="111">
        <f>VLOOKUP(B5140,辅助信息!E:J,6,FALSE)</f>
        <v>0</v>
      </c>
      <c r="O5140" s="64" t="str">
        <f ca="1" t="shared" si="242"/>
        <v/>
      </c>
      <c r="P5140" s="64" t="str">
        <f ca="1" t="shared" si="243"/>
        <v/>
      </c>
      <c r="Q5140" s="29" t="str">
        <f>VLOOKUP(B5140,辅助信息!E:M,9,FALSE)</f>
        <v>ZTWM-CDGS-XS-2025-0156-五冶钢构-2025年九月第一批次钢筋采购合同(三圣乡项目)-中铁物贸成都公司</v>
      </c>
      <c r="R5140" s="29" t="str">
        <f>_xlfn._xlws.FILTER(辅助信息!D:D,辅助信息!E:E=B5140)</f>
        <v>五冶钢构龙泉东洪片区(70亩、85亩)住宅、商业及配套工程项目</v>
      </c>
    </row>
    <row r="5141" hidden="1" spans="2:18">
      <c r="B5141" s="137" t="s">
        <v>229</v>
      </c>
      <c r="C5141" s="72">
        <v>45962</v>
      </c>
      <c r="D5141" s="40" t="str">
        <f>VLOOKUP(B5141,辅助信息!E:K,7,FALSE)</f>
        <v>JWDDCD2025092400212</v>
      </c>
      <c r="E5141" s="40" t="str">
        <f>VLOOKUP(F5141,辅助信息!A:B,2,FALSE)</f>
        <v>螺纹钢</v>
      </c>
      <c r="F5141" s="40" t="s">
        <v>19</v>
      </c>
      <c r="G5141" s="36">
        <v>35</v>
      </c>
      <c r="H5141" s="136" t="str">
        <f>IF(SUMIFS('[1]2025年已发货'!$E:$E,'[1]2025年已发货'!$F:$F,C5141,'[1]2025年已发货'!$C:$C,F5141,'[1]2025年已发货'!$G:$G,I5141,'[1]2025年已发货'!$H:$H,J5141)=0,"未发货",SUMIFS('[1]2025年已发货'!$E:$E,'[1]2025年已发货'!$F:$F,C5141,'[1]2025年已发货'!$C:$C,F5141,'[1]2025年已发货'!$G:$G,I5141,'[1]2025年已发货'!$H:$H,J5141))</f>
        <v>未发货</v>
      </c>
      <c r="I5141" s="39" t="str">
        <f>VLOOKUP(B5141,辅助信息!E:I,3,FALSE)</f>
        <v>(五冶钢构龙泉东洪片区85亩住宅、商业及配套工程项目三标段)成都市龙泉驿外东洪路地铁2号线惠王陵地铁C口</v>
      </c>
      <c r="J5141" s="40" t="str">
        <f>VLOOKUP(B5141,辅助信息!E:I,4,FALSE)</f>
        <v>王军宝</v>
      </c>
      <c r="K5141" s="40">
        <f>VLOOKUP(J5141,辅助信息!H:I,2,FALSE)</f>
        <v>13889142392</v>
      </c>
      <c r="L5141" s="111">
        <f>VLOOKUP(B5141,辅助信息!E:J,6,FALSE)</f>
        <v>0</v>
      </c>
      <c r="O5141" s="64" t="str">
        <f ca="1" t="shared" si="242"/>
        <v/>
      </c>
      <c r="P5141" s="64" t="str">
        <f ca="1" t="shared" si="243"/>
        <v/>
      </c>
      <c r="Q5141" s="29" t="str">
        <f>VLOOKUP(B5141,辅助信息!E:M,9,FALSE)</f>
        <v>ZTWM-CDGS-XS-2025-0156-五冶钢构-2025年九月第一批次钢筋采购合同(三圣乡项目)-中铁物贸成都公司</v>
      </c>
      <c r="R5141" s="29" t="str">
        <f>_xlfn._xlws.FILTER(辅助信息!D:D,辅助信息!E:E=B5141)</f>
        <v>五冶钢构龙泉东洪片区(70亩、85亩)住宅、商业及配套工程项目</v>
      </c>
    </row>
    <row r="5142" hidden="1" spans="2:18">
      <c r="B5142" s="137" t="s">
        <v>229</v>
      </c>
      <c r="C5142" s="72">
        <v>45962</v>
      </c>
      <c r="D5142" s="40" t="str">
        <f>VLOOKUP(B5142,辅助信息!E:K,7,FALSE)</f>
        <v>JWDDCD2025092400212</v>
      </c>
      <c r="E5142" s="40" t="str">
        <f>VLOOKUP(F5142,辅助信息!A:B,2,FALSE)</f>
        <v>螺纹钢</v>
      </c>
      <c r="F5142" s="40" t="s">
        <v>32</v>
      </c>
      <c r="G5142" s="36">
        <v>10</v>
      </c>
      <c r="H5142" s="136" t="str">
        <f>IF(SUMIFS('[1]2025年已发货'!$E:$E,'[1]2025年已发货'!$F:$F,C5142,'[1]2025年已发货'!$C:$C,F5142,'[1]2025年已发货'!$G:$G,I5142,'[1]2025年已发货'!$H:$H,J5142)=0,"未发货",SUMIFS('[1]2025年已发货'!$E:$E,'[1]2025年已发货'!$F:$F,C5142,'[1]2025年已发货'!$C:$C,F5142,'[1]2025年已发货'!$G:$G,I5142,'[1]2025年已发货'!$H:$H,J5142))</f>
        <v>未发货</v>
      </c>
      <c r="I5142" s="39" t="str">
        <f>VLOOKUP(B5142,辅助信息!E:I,3,FALSE)</f>
        <v>(五冶钢构龙泉东洪片区85亩住宅、商业及配套工程项目三标段)成都市龙泉驿外东洪路地铁2号线惠王陵地铁C口</v>
      </c>
      <c r="J5142" s="40" t="str">
        <f>VLOOKUP(B5142,辅助信息!E:I,4,FALSE)</f>
        <v>王军宝</v>
      </c>
      <c r="K5142" s="40">
        <f>VLOOKUP(J5142,辅助信息!H:I,2,FALSE)</f>
        <v>13889142392</v>
      </c>
      <c r="L5142" s="111">
        <f>VLOOKUP(B5142,辅助信息!E:J,6,FALSE)</f>
        <v>0</v>
      </c>
      <c r="O5142" s="64" t="str">
        <f ca="1" t="shared" si="242"/>
        <v/>
      </c>
      <c r="P5142" s="64" t="str">
        <f ca="1" t="shared" si="243"/>
        <v/>
      </c>
      <c r="Q5142" s="29" t="str">
        <f>VLOOKUP(B5142,辅助信息!E:M,9,FALSE)</f>
        <v>ZTWM-CDGS-XS-2025-0156-五冶钢构-2025年九月第一批次钢筋采购合同(三圣乡项目)-中铁物贸成都公司</v>
      </c>
      <c r="R5142" s="29" t="str">
        <f>_xlfn._xlws.FILTER(辅助信息!D:D,辅助信息!E:E=B5142)</f>
        <v>五冶钢构龙泉东洪片区(70亩、85亩)住宅、商业及配套工程项目</v>
      </c>
    </row>
    <row r="5143" hidden="1" spans="2:18">
      <c r="B5143" s="137" t="s">
        <v>229</v>
      </c>
      <c r="C5143" s="72">
        <v>45962</v>
      </c>
      <c r="D5143" s="40" t="str">
        <f>VLOOKUP(B5143,辅助信息!E:K,7,FALSE)</f>
        <v>JWDDCD2025092400212</v>
      </c>
      <c r="E5143" s="40" t="str">
        <f>VLOOKUP(F5143,辅助信息!A:B,2,FALSE)</f>
        <v>螺纹钢</v>
      </c>
      <c r="F5143" s="40" t="s">
        <v>30</v>
      </c>
      <c r="G5143" s="36">
        <f>21-5</f>
        <v>16</v>
      </c>
      <c r="H5143" s="136" t="str">
        <f>IF(SUMIFS('[1]2025年已发货'!$E:$E,'[1]2025年已发货'!$F:$F,C5143,'[1]2025年已发货'!$C:$C,F5143,'[1]2025年已发货'!$G:$G,I5143,'[1]2025年已发货'!$H:$H,J5143)=0,"未发货",SUMIFS('[1]2025年已发货'!$E:$E,'[1]2025年已发货'!$F:$F,C5143,'[1]2025年已发货'!$C:$C,F5143,'[1]2025年已发货'!$G:$G,I5143,'[1]2025年已发货'!$H:$H,J5143))</f>
        <v>未发货</v>
      </c>
      <c r="I5143" s="39" t="str">
        <f>VLOOKUP(B5143,辅助信息!E:I,3,FALSE)</f>
        <v>(五冶钢构龙泉东洪片区85亩住宅、商业及配套工程项目三标段)成都市龙泉驿外东洪路地铁2号线惠王陵地铁C口</v>
      </c>
      <c r="J5143" s="40" t="str">
        <f>VLOOKUP(B5143,辅助信息!E:I,4,FALSE)</f>
        <v>王军宝</v>
      </c>
      <c r="K5143" s="40">
        <f>VLOOKUP(J5143,辅助信息!H:I,2,FALSE)</f>
        <v>13889142392</v>
      </c>
      <c r="L5143" s="111">
        <f>VLOOKUP(B5143,辅助信息!E:J,6,FALSE)</f>
        <v>0</v>
      </c>
      <c r="O5143" s="64" t="str">
        <f ca="1" t="shared" si="242"/>
        <v/>
      </c>
      <c r="P5143" s="64" t="str">
        <f ca="1" t="shared" si="243"/>
        <v/>
      </c>
      <c r="Q5143" s="29" t="str">
        <f>VLOOKUP(B5143,辅助信息!E:M,9,FALSE)</f>
        <v>ZTWM-CDGS-XS-2025-0156-五冶钢构-2025年九月第一批次钢筋采购合同(三圣乡项目)-中铁物贸成都公司</v>
      </c>
      <c r="R5143" s="29" t="str">
        <f>_xlfn._xlws.FILTER(辅助信息!D:D,辅助信息!E:E=B5143)</f>
        <v>五冶钢构龙泉东洪片区(70亩、85亩)住宅、商业及配套工程项目</v>
      </c>
    </row>
    <row r="5144" hidden="1" spans="2:18">
      <c r="B5144" s="137" t="s">
        <v>229</v>
      </c>
      <c r="C5144" s="72">
        <v>45962</v>
      </c>
      <c r="D5144" s="40" t="str">
        <f>VLOOKUP(B5144,辅助信息!E:K,7,FALSE)</f>
        <v>JWDDCD2025092400212</v>
      </c>
      <c r="E5144" s="40" t="str">
        <f>VLOOKUP(F5144,辅助信息!A:B,2,FALSE)</f>
        <v>螺纹钢</v>
      </c>
      <c r="F5144" s="40" t="s">
        <v>33</v>
      </c>
      <c r="G5144" s="36">
        <v>8</v>
      </c>
      <c r="H5144" s="136" t="str">
        <f>IF(SUMIFS('[1]2025年已发货'!$E:$E,'[1]2025年已发货'!$F:$F,C5144,'[1]2025年已发货'!$C:$C,F5144,'[1]2025年已发货'!$G:$G,I5144,'[1]2025年已发货'!$H:$H,J5144)=0,"未发货",SUMIFS('[1]2025年已发货'!$E:$E,'[1]2025年已发货'!$F:$F,C5144,'[1]2025年已发货'!$C:$C,F5144,'[1]2025年已发货'!$G:$G,I5144,'[1]2025年已发货'!$H:$H,J5144))</f>
        <v>未发货</v>
      </c>
      <c r="I5144" s="39" t="str">
        <f>VLOOKUP(B5144,辅助信息!E:I,3,FALSE)</f>
        <v>(五冶钢构龙泉东洪片区85亩住宅、商业及配套工程项目三标段)成都市龙泉驿外东洪路地铁2号线惠王陵地铁C口</v>
      </c>
      <c r="J5144" s="40" t="str">
        <f>VLOOKUP(B5144,辅助信息!E:I,4,FALSE)</f>
        <v>王军宝</v>
      </c>
      <c r="K5144" s="40">
        <f>VLOOKUP(J5144,辅助信息!H:I,2,FALSE)</f>
        <v>13889142392</v>
      </c>
      <c r="L5144" s="111">
        <f>VLOOKUP(B5144,辅助信息!E:J,6,FALSE)</f>
        <v>0</v>
      </c>
      <c r="O5144" s="64" t="str">
        <f ca="1" t="shared" si="242"/>
        <v/>
      </c>
      <c r="P5144" s="64" t="str">
        <f ca="1" t="shared" si="243"/>
        <v/>
      </c>
      <c r="Q5144" s="29" t="str">
        <f>VLOOKUP(B5144,辅助信息!E:M,9,FALSE)</f>
        <v>ZTWM-CDGS-XS-2025-0156-五冶钢构-2025年九月第一批次钢筋采购合同(三圣乡项目)-中铁物贸成都公司</v>
      </c>
      <c r="R5144" s="29" t="str">
        <f>_xlfn._xlws.FILTER(辅助信息!D:D,辅助信息!E:E=B5144)</f>
        <v>五冶钢构龙泉东洪片区(70亩、85亩)住宅、商业及配套工程项目</v>
      </c>
    </row>
    <row r="5145" hidden="1" spans="2:18">
      <c r="B5145" s="137" t="s">
        <v>229</v>
      </c>
      <c r="C5145" s="72">
        <v>45962</v>
      </c>
      <c r="D5145" s="40" t="str">
        <f>VLOOKUP(B5145,辅助信息!E:K,7,FALSE)</f>
        <v>JWDDCD2025092400212</v>
      </c>
      <c r="E5145" s="40" t="str">
        <f>VLOOKUP(F5145,辅助信息!A:B,2,FALSE)</f>
        <v>螺纹钢</v>
      </c>
      <c r="F5145" s="40" t="s">
        <v>28</v>
      </c>
      <c r="G5145" s="36">
        <v>16</v>
      </c>
      <c r="H5145" s="136" t="str">
        <f>IF(SUMIFS('[1]2025年已发货'!$E:$E,'[1]2025年已发货'!$F:$F,C5145,'[1]2025年已发货'!$C:$C,F5145,'[1]2025年已发货'!$G:$G,I5145,'[1]2025年已发货'!$H:$H,J5145)=0,"未发货",SUMIFS('[1]2025年已发货'!$E:$E,'[1]2025年已发货'!$F:$F,C5145,'[1]2025年已发货'!$C:$C,F5145,'[1]2025年已发货'!$G:$G,I5145,'[1]2025年已发货'!$H:$H,J5145))</f>
        <v>未发货</v>
      </c>
      <c r="I5145" s="39" t="str">
        <f>VLOOKUP(B5145,辅助信息!E:I,3,FALSE)</f>
        <v>(五冶钢构龙泉东洪片区85亩住宅、商业及配套工程项目三标段)成都市龙泉驿外东洪路地铁2号线惠王陵地铁C口</v>
      </c>
      <c r="J5145" s="40" t="str">
        <f>VLOOKUP(B5145,辅助信息!E:I,4,FALSE)</f>
        <v>王军宝</v>
      </c>
      <c r="K5145" s="40">
        <f>VLOOKUP(J5145,辅助信息!H:I,2,FALSE)</f>
        <v>13889142392</v>
      </c>
      <c r="L5145" s="111">
        <f>VLOOKUP(B5145,辅助信息!E:J,6,FALSE)</f>
        <v>0</v>
      </c>
      <c r="O5145" s="64" t="str">
        <f ca="1" t="shared" si="242"/>
        <v/>
      </c>
      <c r="P5145" s="64" t="str">
        <f ca="1" t="shared" si="243"/>
        <v/>
      </c>
      <c r="Q5145" s="29" t="str">
        <f>VLOOKUP(B5145,辅助信息!E:M,9,FALSE)</f>
        <v>ZTWM-CDGS-XS-2025-0156-五冶钢构-2025年九月第一批次钢筋采购合同(三圣乡项目)-中铁物贸成都公司</v>
      </c>
      <c r="R5145" s="29" t="str">
        <f>_xlfn._xlws.FILTER(辅助信息!D:D,辅助信息!E:E=B5145)</f>
        <v>五冶钢构龙泉东洪片区(70亩、85亩)住宅、商业及配套工程项目</v>
      </c>
    </row>
    <row r="5146" hidden="1" spans="2:18">
      <c r="B5146" s="137" t="s">
        <v>229</v>
      </c>
      <c r="C5146" s="72">
        <v>45962</v>
      </c>
      <c r="D5146" s="40" t="str">
        <f>VLOOKUP(B5146,辅助信息!E:K,7,FALSE)</f>
        <v>JWDDCD2025092400212</v>
      </c>
      <c r="E5146" s="40" t="str">
        <f>VLOOKUP(F5146,辅助信息!A:B,2,FALSE)</f>
        <v>螺纹钢</v>
      </c>
      <c r="F5146" s="40" t="s">
        <v>18</v>
      </c>
      <c r="G5146" s="36">
        <v>10</v>
      </c>
      <c r="H5146" s="136" t="str">
        <f>IF(SUMIFS('[1]2025年已发货'!$E:$E,'[1]2025年已发货'!$F:$F,C5146,'[1]2025年已发货'!$C:$C,F5146,'[1]2025年已发货'!$G:$G,I5146,'[1]2025年已发货'!$H:$H,J5146)=0,"未发货",SUMIFS('[1]2025年已发货'!$E:$E,'[1]2025年已发货'!$F:$F,C5146,'[1]2025年已发货'!$C:$C,F5146,'[1]2025年已发货'!$G:$G,I5146,'[1]2025年已发货'!$H:$H,J5146))</f>
        <v>未发货</v>
      </c>
      <c r="I5146" s="39" t="str">
        <f>VLOOKUP(B5146,辅助信息!E:I,3,FALSE)</f>
        <v>(五冶钢构龙泉东洪片区85亩住宅、商业及配套工程项目三标段)成都市龙泉驿外东洪路地铁2号线惠王陵地铁C口</v>
      </c>
      <c r="J5146" s="40" t="str">
        <f>VLOOKUP(B5146,辅助信息!E:I,4,FALSE)</f>
        <v>王军宝</v>
      </c>
      <c r="K5146" s="40">
        <f>VLOOKUP(J5146,辅助信息!H:I,2,FALSE)</f>
        <v>13889142392</v>
      </c>
      <c r="L5146" s="111">
        <f>VLOOKUP(B5146,辅助信息!E:J,6,FALSE)</f>
        <v>0</v>
      </c>
      <c r="O5146" s="64" t="str">
        <f ca="1" t="shared" si="242"/>
        <v/>
      </c>
      <c r="P5146" s="64" t="str">
        <f ca="1" t="shared" si="243"/>
        <v/>
      </c>
      <c r="Q5146" s="29" t="str">
        <f>VLOOKUP(B5146,辅助信息!E:M,9,FALSE)</f>
        <v>ZTWM-CDGS-XS-2025-0156-五冶钢构-2025年九月第一批次钢筋采购合同(三圣乡项目)-中铁物贸成都公司</v>
      </c>
      <c r="R5146" s="29" t="str">
        <f>_xlfn._xlws.FILTER(辅助信息!D:D,辅助信息!E:E=B5146)</f>
        <v>五冶钢构龙泉东洪片区(70亩、85亩)住宅、商业及配套工程项目</v>
      </c>
    </row>
    <row r="5147" hidden="1" spans="2:18">
      <c r="B5147" s="137" t="s">
        <v>229</v>
      </c>
      <c r="C5147" s="72">
        <v>45962</v>
      </c>
      <c r="D5147" s="40" t="str">
        <f>VLOOKUP(B5147,辅助信息!E:K,7,FALSE)</f>
        <v>JWDDCD2025092400212</v>
      </c>
      <c r="E5147" s="40" t="str">
        <f>VLOOKUP(F5147,辅助信息!A:B,2,FALSE)</f>
        <v>螺纹钢</v>
      </c>
      <c r="F5147" s="40" t="s">
        <v>46</v>
      </c>
      <c r="G5147" s="36">
        <v>9</v>
      </c>
      <c r="H5147" s="136" t="str">
        <f>IF(SUMIFS('[1]2025年已发货'!$E:$E,'[1]2025年已发货'!$F:$F,C5147,'[1]2025年已发货'!$C:$C,F5147,'[1]2025年已发货'!$G:$G,I5147,'[1]2025年已发货'!$H:$H,J5147)=0,"未发货",SUMIFS('[1]2025年已发货'!$E:$E,'[1]2025年已发货'!$F:$F,C5147,'[1]2025年已发货'!$C:$C,F5147,'[1]2025年已发货'!$G:$G,I5147,'[1]2025年已发货'!$H:$H,J5147))</f>
        <v>未发货</v>
      </c>
      <c r="I5147" s="39" t="str">
        <f>VLOOKUP(B5147,辅助信息!E:I,3,FALSE)</f>
        <v>(五冶钢构龙泉东洪片区85亩住宅、商业及配套工程项目三标段)成都市龙泉驿外东洪路地铁2号线惠王陵地铁C口</v>
      </c>
      <c r="J5147" s="40" t="str">
        <f>VLOOKUP(B5147,辅助信息!E:I,4,FALSE)</f>
        <v>王军宝</v>
      </c>
      <c r="K5147" s="40">
        <f>VLOOKUP(J5147,辅助信息!H:I,2,FALSE)</f>
        <v>13889142392</v>
      </c>
      <c r="L5147" s="111">
        <f>VLOOKUP(B5147,辅助信息!E:J,6,FALSE)</f>
        <v>0</v>
      </c>
      <c r="O5147" s="64" t="str">
        <f ca="1" t="shared" si="242"/>
        <v/>
      </c>
      <c r="P5147" s="64" t="str">
        <f ca="1" t="shared" si="243"/>
        <v/>
      </c>
      <c r="Q5147" s="29" t="str">
        <f>VLOOKUP(B5147,辅助信息!E:M,9,FALSE)</f>
        <v>ZTWM-CDGS-XS-2025-0156-五冶钢构-2025年九月第一批次钢筋采购合同(三圣乡项目)-中铁物贸成都公司</v>
      </c>
      <c r="R5147" s="29" t="str">
        <f>_xlfn._xlws.FILTER(辅助信息!D:D,辅助信息!E:E=B5147)</f>
        <v>五冶钢构龙泉东洪片区(70亩、85亩)住宅、商业及配套工程项目</v>
      </c>
    </row>
    <row r="5148" hidden="1" spans="2:18">
      <c r="B5148" s="137" t="s">
        <v>229</v>
      </c>
      <c r="C5148" s="72">
        <v>45962</v>
      </c>
      <c r="D5148" s="40" t="str">
        <f>VLOOKUP(B5148,辅助信息!E:K,7,FALSE)</f>
        <v>JWDDCD2025092400212</v>
      </c>
      <c r="E5148" s="40" t="str">
        <f>VLOOKUP(F5148,辅助信息!A:B,2,FALSE)</f>
        <v>盘螺</v>
      </c>
      <c r="F5148" s="40" t="s">
        <v>41</v>
      </c>
      <c r="G5148" s="36">
        <v>35</v>
      </c>
      <c r="H5148" s="136" t="str">
        <f>IF(SUMIFS('[1]2025年已发货'!$E:$E,'[1]2025年已发货'!$F:$F,C5148,'[1]2025年已发货'!$C:$C,F5148,'[1]2025年已发货'!$G:$G,I5148,'[1]2025年已发货'!$H:$H,J5148)=0,"未发货",SUMIFS('[1]2025年已发货'!$E:$E,'[1]2025年已发货'!$F:$F,C5148,'[1]2025年已发货'!$C:$C,F5148,'[1]2025年已发货'!$G:$G,I5148,'[1]2025年已发货'!$H:$H,J5148))</f>
        <v>未发货</v>
      </c>
      <c r="I5148" s="39" t="str">
        <f>VLOOKUP(B5148,辅助信息!E:I,3,FALSE)</f>
        <v>(五冶钢构龙泉东洪片区85亩住宅、商业及配套工程项目三标段)成都市龙泉驿外东洪路地铁2号线惠王陵地铁C口</v>
      </c>
      <c r="J5148" s="40" t="str">
        <f>VLOOKUP(B5148,辅助信息!E:I,4,FALSE)</f>
        <v>王军宝</v>
      </c>
      <c r="K5148" s="40">
        <f>VLOOKUP(J5148,辅助信息!H:I,2,FALSE)</f>
        <v>13889142392</v>
      </c>
      <c r="L5148" s="111">
        <f>VLOOKUP(B5148,辅助信息!E:J,6,FALSE)</f>
        <v>0</v>
      </c>
      <c r="O5148" s="64" t="str">
        <f ca="1" t="shared" si="242"/>
        <v/>
      </c>
      <c r="P5148" s="64" t="str">
        <f ca="1" t="shared" si="243"/>
        <v/>
      </c>
      <c r="Q5148" s="29" t="str">
        <f>VLOOKUP(B5148,辅助信息!E:M,9,FALSE)</f>
        <v>ZTWM-CDGS-XS-2025-0156-五冶钢构-2025年九月第一批次钢筋采购合同(三圣乡项目)-中铁物贸成都公司</v>
      </c>
      <c r="R5148" s="29" t="str">
        <f>_xlfn._xlws.FILTER(辅助信息!D:D,辅助信息!E:E=B5148)</f>
        <v>五冶钢构龙泉东洪片区(70亩、85亩)住宅、商业及配套工程项目</v>
      </c>
    </row>
    <row r="5149" hidden="1" spans="2:18">
      <c r="B5149" s="137" t="s">
        <v>229</v>
      </c>
      <c r="C5149" s="72">
        <v>45962</v>
      </c>
      <c r="D5149" s="40" t="str">
        <f>VLOOKUP(B5149,辅助信息!E:K,7,FALSE)</f>
        <v>JWDDCD2025092400212</v>
      </c>
      <c r="E5149" s="40" t="str">
        <f>VLOOKUP(F5149,辅助信息!A:B,2,FALSE)</f>
        <v>盘螺</v>
      </c>
      <c r="F5149" s="40" t="s">
        <v>49</v>
      </c>
      <c r="G5149" s="36">
        <v>8</v>
      </c>
      <c r="H5149" s="136" t="str">
        <f>IF(SUMIFS('[1]2025年已发货'!$E:$E,'[1]2025年已发货'!$F:$F,C5149,'[1]2025年已发货'!$C:$C,F5149,'[1]2025年已发货'!$G:$G,I5149,'[1]2025年已发货'!$H:$H,J5149)=0,"未发货",SUMIFS('[1]2025年已发货'!$E:$E,'[1]2025年已发货'!$F:$F,C5149,'[1]2025年已发货'!$C:$C,F5149,'[1]2025年已发货'!$G:$G,I5149,'[1]2025年已发货'!$H:$H,J5149))</f>
        <v>未发货</v>
      </c>
      <c r="I5149" s="39" t="str">
        <f>VLOOKUP(B5149,辅助信息!E:I,3,FALSE)</f>
        <v>(五冶钢构龙泉东洪片区85亩住宅、商业及配套工程项目三标段)成都市龙泉驿外东洪路地铁2号线惠王陵地铁C口</v>
      </c>
      <c r="J5149" s="40" t="str">
        <f>VLOOKUP(B5149,辅助信息!E:I,4,FALSE)</f>
        <v>王军宝</v>
      </c>
      <c r="K5149" s="40">
        <f>VLOOKUP(J5149,辅助信息!H:I,2,FALSE)</f>
        <v>13889142392</v>
      </c>
      <c r="L5149" s="111">
        <f>VLOOKUP(B5149,辅助信息!E:J,6,FALSE)</f>
        <v>0</v>
      </c>
      <c r="O5149" s="64" t="str">
        <f ca="1" t="shared" si="242"/>
        <v/>
      </c>
      <c r="P5149" s="64" t="str">
        <f ca="1" t="shared" si="243"/>
        <v/>
      </c>
      <c r="Q5149" s="29" t="str">
        <f>VLOOKUP(B5149,辅助信息!E:M,9,FALSE)</f>
        <v>ZTWM-CDGS-XS-2025-0156-五冶钢构-2025年九月第一批次钢筋采购合同(三圣乡项目)-中铁物贸成都公司</v>
      </c>
      <c r="R5149" s="29" t="str">
        <f>_xlfn._xlws.FILTER(辅助信息!D:D,辅助信息!E:E=B5149)</f>
        <v>五冶钢构龙泉东洪片区(70亩、85亩)住宅、商业及配套工程项目</v>
      </c>
    </row>
    <row r="5150" hidden="1" spans="2:18">
      <c r="B5150" s="137" t="s">
        <v>229</v>
      </c>
      <c r="C5150" s="72">
        <v>45962</v>
      </c>
      <c r="D5150" s="40" t="str">
        <f>VLOOKUP(B5150,辅助信息!E:K,7,FALSE)</f>
        <v>JWDDCD2025092400212</v>
      </c>
      <c r="E5150" s="40" t="str">
        <f>VLOOKUP(F5150,辅助信息!A:B,2,FALSE)</f>
        <v>盘螺</v>
      </c>
      <c r="F5150" s="40" t="s">
        <v>40</v>
      </c>
      <c r="G5150" s="36">
        <f>84-35</f>
        <v>49</v>
      </c>
      <c r="H5150" s="136" t="str">
        <f>IF(SUMIFS('[1]2025年已发货'!$E:$E,'[1]2025年已发货'!$F:$F,C5150,'[1]2025年已发货'!$C:$C,F5150,'[1]2025年已发货'!$G:$G,I5150,'[1]2025年已发货'!$H:$H,J5150)=0,"未发货",SUMIFS('[1]2025年已发货'!$E:$E,'[1]2025年已发货'!$F:$F,C5150,'[1]2025年已发货'!$C:$C,F5150,'[1]2025年已发货'!$G:$G,I5150,'[1]2025年已发货'!$H:$H,J5150))</f>
        <v>未发货</v>
      </c>
      <c r="I5150" s="39" t="str">
        <f>VLOOKUP(B5150,辅助信息!E:I,3,FALSE)</f>
        <v>(五冶钢构龙泉东洪片区85亩住宅、商业及配套工程项目三标段)成都市龙泉驿外东洪路地铁2号线惠王陵地铁C口</v>
      </c>
      <c r="J5150" s="40" t="str">
        <f>VLOOKUP(B5150,辅助信息!E:I,4,FALSE)</f>
        <v>王军宝</v>
      </c>
      <c r="K5150" s="40">
        <f>VLOOKUP(J5150,辅助信息!H:I,2,FALSE)</f>
        <v>13889142392</v>
      </c>
      <c r="L5150" s="111">
        <f>VLOOKUP(B5150,辅助信息!E:J,6,FALSE)</f>
        <v>0</v>
      </c>
      <c r="O5150" s="64" t="str">
        <f ca="1" t="shared" si="242"/>
        <v/>
      </c>
      <c r="P5150" s="64" t="str">
        <f ca="1" t="shared" si="243"/>
        <v/>
      </c>
      <c r="Q5150" s="29" t="str">
        <f>VLOOKUP(B5150,辅助信息!E:M,9,FALSE)</f>
        <v>ZTWM-CDGS-XS-2025-0156-五冶钢构-2025年九月第一批次钢筋采购合同(三圣乡项目)-中铁物贸成都公司</v>
      </c>
      <c r="R5150" s="29" t="str">
        <f>_xlfn._xlws.FILTER(辅助信息!D:D,辅助信息!E:E=B5150)</f>
        <v>五冶钢构龙泉东洪片区(70亩、85亩)住宅、商业及配套工程项目</v>
      </c>
    </row>
    <row r="5151" hidden="1" spans="2:18">
      <c r="B5151" s="137" t="s">
        <v>163</v>
      </c>
      <c r="C5151" s="72">
        <v>45962</v>
      </c>
      <c r="D5151" s="40" t="str">
        <f>VLOOKUP(B5151,辅助信息!E:K,7,FALSE)</f>
        <v>JWDDCD2025052800131</v>
      </c>
      <c r="E5151" s="40" t="str">
        <f>VLOOKUP(F5151,辅助信息!A:B,2,FALSE)</f>
        <v>盘螺</v>
      </c>
      <c r="F5151" s="40" t="s">
        <v>40</v>
      </c>
      <c r="G5151" s="36">
        <v>35</v>
      </c>
      <c r="H5151" s="136">
        <f>IF(SUMIFS('[1]2025年已发货'!$E:$E,'[1]2025年已发货'!$F:$F,C5151,'[1]2025年已发货'!$C:$C,F5151,'[1]2025年已发货'!$G:$G,I5151,'[1]2025年已发货'!$H:$H,J5151)=0,"未发货",SUMIFS('[1]2025年已发货'!$E:$E,'[1]2025年已发货'!$F:$F,C5151,'[1]2025年已发货'!$C:$C,F5151,'[1]2025年已发货'!$G:$G,I5151,'[1]2025年已发货'!$H:$H,J5151))</f>
        <v>30</v>
      </c>
      <c r="I5151" s="39" t="str">
        <f>VLOOKUP(B5151,辅助信息!E:I,3,FALSE)</f>
        <v>（商投建工达州中医药科技园-4工区-9号楼）达州市通川区达州中医药职业学院犀牛大道北段</v>
      </c>
      <c r="J5151" s="40" t="str">
        <f>VLOOKUP(B5151,辅助信息!E:I,4,FALSE)</f>
        <v>张扬</v>
      </c>
      <c r="K5151" s="40">
        <f>VLOOKUP(J5151,辅助信息!H:I,2,FALSE)</f>
        <v>18381904567</v>
      </c>
      <c r="L5151" s="111" t="str">
        <f>VLOOKUP(B5151,辅助信息!E:J,6,FALSE)</f>
        <v>控制炉批号！多了现场不收！,优先安排达钢,提前联系到场规格及数量</v>
      </c>
      <c r="O5151" s="64" t="str">
        <f ca="1" t="shared" si="242"/>
        <v/>
      </c>
      <c r="P5151" s="64" t="str">
        <f ca="1" t="shared" si="243"/>
        <v/>
      </c>
      <c r="Q5151" s="29" t="str">
        <f>VLOOKUP(B5151,辅助信息!E:M,9,FALSE)</f>
        <v>ZTWM-CDGS-XS-2024-0134-商投建工达州中医药科技成果示范园项目</v>
      </c>
      <c r="R5151" s="29" t="str">
        <f>_xlfn._xlws.FILTER(辅助信息!D:D,辅助信息!E:E=B5151)</f>
        <v>商投建工达州中医药科技园</v>
      </c>
    </row>
    <row r="5152" hidden="1" spans="2:18">
      <c r="B5152" s="137" t="s">
        <v>163</v>
      </c>
      <c r="C5152" s="72">
        <v>45962</v>
      </c>
      <c r="D5152" s="40" t="str">
        <f>VLOOKUP(B5152,辅助信息!E:K,7,FALSE)</f>
        <v>JWDDCD2025052800131</v>
      </c>
      <c r="E5152" s="40" t="str">
        <f>VLOOKUP(F5152,辅助信息!A:B,2,FALSE)</f>
        <v>螺纹钢</v>
      </c>
      <c r="F5152" s="40" t="s">
        <v>82</v>
      </c>
      <c r="G5152" s="36">
        <v>3</v>
      </c>
      <c r="H5152" s="136" t="str">
        <f>IF(SUMIFS('[1]2025年已发货'!$E:$E,'[1]2025年已发货'!$F:$F,C5152,'[1]2025年已发货'!$C:$C,F5152,'[1]2025年已发货'!$G:$G,I5152,'[1]2025年已发货'!$H:$H,J5152)=0,"未发货",SUMIFS('[1]2025年已发货'!$E:$E,'[1]2025年已发货'!$F:$F,C5152,'[1]2025年已发货'!$C:$C,F5152,'[1]2025年已发货'!$G:$G,I5152,'[1]2025年已发货'!$H:$H,J5152))</f>
        <v>未发货</v>
      </c>
      <c r="I5152" s="39" t="str">
        <f>VLOOKUP(B5152,辅助信息!E:I,3,FALSE)</f>
        <v>（商投建工达州中医药科技园-4工区-9号楼）达州市通川区达州中医药职业学院犀牛大道北段</v>
      </c>
      <c r="J5152" s="40" t="str">
        <f>VLOOKUP(B5152,辅助信息!E:I,4,FALSE)</f>
        <v>张扬</v>
      </c>
      <c r="K5152" s="40">
        <f>VLOOKUP(J5152,辅助信息!H:I,2,FALSE)</f>
        <v>18381904567</v>
      </c>
      <c r="L5152" s="111" t="str">
        <f>VLOOKUP(B5152,辅助信息!E:J,6,FALSE)</f>
        <v>控制炉批号！多了现场不收！,优先安排达钢,提前联系到场规格及数量</v>
      </c>
      <c r="O5152" s="64" t="str">
        <f ca="1" t="shared" si="242"/>
        <v/>
      </c>
      <c r="P5152" s="64" t="str">
        <f ca="1" t="shared" si="243"/>
        <v/>
      </c>
      <c r="Q5152" s="29" t="str">
        <f>VLOOKUP(B5152,辅助信息!E:M,9,FALSE)</f>
        <v>ZTWM-CDGS-XS-2024-0134-商投建工达州中医药科技成果示范园项目</v>
      </c>
      <c r="R5152" s="29" t="str">
        <f>_xlfn._xlws.FILTER(辅助信息!D:D,辅助信息!E:E=B5152)</f>
        <v>商投建工达州中医药科技园</v>
      </c>
    </row>
    <row r="5153" hidden="1" spans="2:18">
      <c r="B5153" s="137" t="s">
        <v>163</v>
      </c>
      <c r="C5153" s="72">
        <v>45962</v>
      </c>
      <c r="D5153" s="40" t="str">
        <f>VLOOKUP(B5153,辅助信息!E:K,7,FALSE)</f>
        <v>JWDDCD2025052800131</v>
      </c>
      <c r="E5153" s="40" t="str">
        <f>VLOOKUP(F5153,辅助信息!A:B,2,FALSE)</f>
        <v>螺纹钢</v>
      </c>
      <c r="F5153" s="40" t="s">
        <v>45</v>
      </c>
      <c r="G5153" s="36">
        <v>6</v>
      </c>
      <c r="H5153" s="136">
        <f>IF(SUMIFS('[1]2025年已发货'!$E:$E,'[1]2025年已发货'!$F:$F,C5153,'[1]2025年已发货'!$C:$C,F5153,'[1]2025年已发货'!$G:$G,I5153,'[1]2025年已发货'!$H:$H,J5153)=0,"未发货",SUMIFS('[1]2025年已发货'!$E:$E,'[1]2025年已发货'!$F:$F,C5153,'[1]2025年已发货'!$C:$C,F5153,'[1]2025年已发货'!$G:$G,I5153,'[1]2025年已发货'!$H:$H,J5153))</f>
        <v>6</v>
      </c>
      <c r="I5153" s="39" t="str">
        <f>VLOOKUP(B5153,辅助信息!E:I,3,FALSE)</f>
        <v>（商投建工达州中医药科技园-4工区-9号楼）达州市通川区达州中医药职业学院犀牛大道北段</v>
      </c>
      <c r="J5153" s="40" t="str">
        <f>VLOOKUP(B5153,辅助信息!E:I,4,FALSE)</f>
        <v>张扬</v>
      </c>
      <c r="K5153" s="40">
        <f>VLOOKUP(J5153,辅助信息!H:I,2,FALSE)</f>
        <v>18381904567</v>
      </c>
      <c r="L5153" s="111" t="str">
        <f>VLOOKUP(B5153,辅助信息!E:J,6,FALSE)</f>
        <v>控制炉批号！多了现场不收！,优先安排达钢,提前联系到场规格及数量</v>
      </c>
      <c r="O5153" s="64" t="str">
        <f ca="1" t="shared" si="242"/>
        <v/>
      </c>
      <c r="P5153" s="64" t="str">
        <f ca="1" t="shared" si="243"/>
        <v/>
      </c>
      <c r="Q5153" s="29" t="str">
        <f>VLOOKUP(B5153,辅助信息!E:M,9,FALSE)</f>
        <v>ZTWM-CDGS-XS-2024-0134-商投建工达州中医药科技成果示范园项目</v>
      </c>
      <c r="R5153" s="29" t="str">
        <f>_xlfn._xlws.FILTER(辅助信息!D:D,辅助信息!E:E=B5153)</f>
        <v>商投建工达州中医药科技园</v>
      </c>
    </row>
    <row r="5154" hidden="1" spans="2:18">
      <c r="B5154" s="137" t="s">
        <v>163</v>
      </c>
      <c r="C5154" s="72">
        <v>45962</v>
      </c>
      <c r="D5154" s="40" t="str">
        <f>VLOOKUP(B5154,辅助信息!E:K,7,FALSE)</f>
        <v>JWDDCD2025052800131</v>
      </c>
      <c r="E5154" s="40" t="str">
        <f>VLOOKUP(F5154,辅助信息!A:B,2,FALSE)</f>
        <v>螺纹钢</v>
      </c>
      <c r="F5154" s="40" t="s">
        <v>21</v>
      </c>
      <c r="G5154" s="36">
        <v>8</v>
      </c>
      <c r="H5154" s="136" t="str">
        <f>IF(SUMIFS('[1]2025年已发货'!$E:$E,'[1]2025年已发货'!$F:$F,C5154,'[1]2025年已发货'!$C:$C,F5154,'[1]2025年已发货'!$G:$G,I5154,'[1]2025年已发货'!$H:$H,J5154)=0,"未发货",SUMIFS('[1]2025年已发货'!$E:$E,'[1]2025年已发货'!$F:$F,C5154,'[1]2025年已发货'!$C:$C,F5154,'[1]2025年已发货'!$G:$G,I5154,'[1]2025年已发货'!$H:$H,J5154))</f>
        <v>未发货</v>
      </c>
      <c r="I5154" s="39" t="str">
        <f>VLOOKUP(B5154,辅助信息!E:I,3,FALSE)</f>
        <v>（商投建工达州中医药科技园-4工区-9号楼）达州市通川区达州中医药职业学院犀牛大道北段</v>
      </c>
      <c r="J5154" s="40" t="str">
        <f>VLOOKUP(B5154,辅助信息!E:I,4,FALSE)</f>
        <v>张扬</v>
      </c>
      <c r="K5154" s="40">
        <f>VLOOKUP(J5154,辅助信息!H:I,2,FALSE)</f>
        <v>18381904567</v>
      </c>
      <c r="L5154" s="111" t="str">
        <f>VLOOKUP(B5154,辅助信息!E:J,6,FALSE)</f>
        <v>控制炉批号！多了现场不收！,优先安排达钢,提前联系到场规格及数量</v>
      </c>
      <c r="O5154" s="64" t="str">
        <f ca="1" t="shared" si="242"/>
        <v/>
      </c>
      <c r="P5154" s="64" t="str">
        <f ca="1" t="shared" si="243"/>
        <v/>
      </c>
      <c r="Q5154" s="29" t="str">
        <f>VLOOKUP(B5154,辅助信息!E:M,9,FALSE)</f>
        <v>ZTWM-CDGS-XS-2024-0134-商投建工达州中医药科技成果示范园项目</v>
      </c>
      <c r="R5154" s="29" t="str">
        <f>_xlfn._xlws.FILTER(辅助信息!D:D,辅助信息!E:E=B5154)</f>
        <v>商投建工达州中医药科技园</v>
      </c>
    </row>
    <row r="5155" hidden="1" spans="2:18">
      <c r="B5155" s="137" t="s">
        <v>163</v>
      </c>
      <c r="C5155" s="72">
        <v>45962</v>
      </c>
      <c r="D5155" s="40" t="str">
        <f>VLOOKUP(B5155,辅助信息!E:K,7,FALSE)</f>
        <v>JWDDCD2025052800131</v>
      </c>
      <c r="E5155" s="40" t="str">
        <f>VLOOKUP(F5155,辅助信息!A:B,2,FALSE)</f>
        <v>螺纹钢</v>
      </c>
      <c r="F5155" s="40" t="s">
        <v>46</v>
      </c>
      <c r="G5155" s="36">
        <v>10</v>
      </c>
      <c r="H5155" s="136">
        <f>IF(SUMIFS('[1]2025年已发货'!$E:$E,'[1]2025年已发货'!$F:$F,C5155,'[1]2025年已发货'!$C:$C,F5155,'[1]2025年已发货'!$G:$G,I5155,'[1]2025年已发货'!$H:$H,J5155)=0,"未发货",SUMIFS('[1]2025年已发货'!$E:$E,'[1]2025年已发货'!$F:$F,C5155,'[1]2025年已发货'!$C:$C,F5155,'[1]2025年已发货'!$G:$G,I5155,'[1]2025年已发货'!$H:$H,J5155))</f>
        <v>9</v>
      </c>
      <c r="I5155" s="39" t="str">
        <f>VLOOKUP(B5155,辅助信息!E:I,3,FALSE)</f>
        <v>（商投建工达州中医药科技园-4工区-9号楼）达州市通川区达州中医药职业学院犀牛大道北段</v>
      </c>
      <c r="J5155" s="40" t="str">
        <f>VLOOKUP(B5155,辅助信息!E:I,4,FALSE)</f>
        <v>张扬</v>
      </c>
      <c r="K5155" s="40">
        <f>VLOOKUP(J5155,辅助信息!H:I,2,FALSE)</f>
        <v>18381904567</v>
      </c>
      <c r="L5155" s="111" t="str">
        <f>VLOOKUP(B5155,辅助信息!E:J,6,FALSE)</f>
        <v>控制炉批号！多了现场不收！,优先安排达钢,提前联系到场规格及数量</v>
      </c>
      <c r="O5155" s="64" t="str">
        <f ca="1" t="shared" si="242"/>
        <v/>
      </c>
      <c r="P5155" s="64" t="str">
        <f ca="1" t="shared" si="243"/>
        <v/>
      </c>
      <c r="Q5155" s="29" t="str">
        <f>VLOOKUP(B5155,辅助信息!E:M,9,FALSE)</f>
        <v>ZTWM-CDGS-XS-2024-0134-商投建工达州中医药科技成果示范园项目</v>
      </c>
      <c r="R5155" s="29" t="str">
        <f>_xlfn._xlws.FILTER(辅助信息!D:D,辅助信息!E:E=B5155)</f>
        <v>商投建工达州中医药科技园</v>
      </c>
    </row>
    <row r="5156" hidden="1" spans="2:18">
      <c r="B5156" s="137" t="s">
        <v>163</v>
      </c>
      <c r="C5156" s="72">
        <v>45962</v>
      </c>
      <c r="D5156" s="40" t="str">
        <f>VLOOKUP(B5156,辅助信息!E:K,7,FALSE)</f>
        <v>JWDDCD2025052800131</v>
      </c>
      <c r="E5156" s="40" t="str">
        <f>VLOOKUP(F5156,辅助信息!A:B,2,FALSE)</f>
        <v>螺纹钢</v>
      </c>
      <c r="F5156" s="40" t="s">
        <v>22</v>
      </c>
      <c r="G5156" s="36">
        <v>20</v>
      </c>
      <c r="H5156" s="136">
        <f>IF(SUMIFS('[1]2025年已发货'!$E:$E,'[1]2025年已发货'!$F:$F,C5156,'[1]2025年已发货'!$C:$C,F5156,'[1]2025年已发货'!$G:$G,I5156,'[1]2025年已发货'!$H:$H,J5156)=0,"未发货",SUMIFS('[1]2025年已发货'!$E:$E,'[1]2025年已发货'!$F:$F,C5156,'[1]2025年已发货'!$C:$C,F5156,'[1]2025年已发货'!$G:$G,I5156,'[1]2025年已发货'!$H:$H,J5156))</f>
        <v>18</v>
      </c>
      <c r="I5156" s="39" t="str">
        <f>VLOOKUP(B5156,辅助信息!E:I,3,FALSE)</f>
        <v>（商投建工达州中医药科技园-4工区-9号楼）达州市通川区达州中医药职业学院犀牛大道北段</v>
      </c>
      <c r="J5156" s="40" t="str">
        <f>VLOOKUP(B5156,辅助信息!E:I,4,FALSE)</f>
        <v>张扬</v>
      </c>
      <c r="K5156" s="40">
        <f>VLOOKUP(J5156,辅助信息!H:I,2,FALSE)</f>
        <v>18381904567</v>
      </c>
      <c r="L5156" s="111" t="str">
        <f>VLOOKUP(B5156,辅助信息!E:J,6,FALSE)</f>
        <v>控制炉批号！多了现场不收！,优先安排达钢,提前联系到场规格及数量</v>
      </c>
      <c r="O5156" s="64" t="str">
        <f ca="1" t="shared" ref="O5156:O5189" si="244">IF(OR(M5156="",N5156&lt;&gt;""),"",MAX(M5156-TODAY(),0))</f>
        <v/>
      </c>
      <c r="P5156" s="64" t="str">
        <f ca="1" t="shared" ref="P5156:P5189" si="245">IF(M5156="","",IF(N5156&lt;&gt;"",MAX(N5156-M5156,0),IF(TODAY()&gt;M5156,TODAY()-M5156,0)))</f>
        <v/>
      </c>
      <c r="Q5156" s="29" t="str">
        <f>VLOOKUP(B5156,辅助信息!E:M,9,FALSE)</f>
        <v>ZTWM-CDGS-XS-2024-0134-商投建工达州中医药科技成果示范园项目</v>
      </c>
      <c r="R5156" s="29" t="str">
        <f>_xlfn._xlws.FILTER(辅助信息!D:D,辅助信息!E:E=B5156)</f>
        <v>商投建工达州中医药科技园</v>
      </c>
    </row>
    <row r="5157" hidden="1" spans="2:18">
      <c r="B5157" s="137" t="s">
        <v>112</v>
      </c>
      <c r="C5157" s="72">
        <v>45962</v>
      </c>
      <c r="D5157" s="40" t="str">
        <f>VLOOKUP(B5157,辅助信息!E:K,7,FALSE)</f>
        <v>JWDDCD2025052800131</v>
      </c>
      <c r="E5157" s="40" t="str">
        <f>VLOOKUP(F5157,辅助信息!A:B,2,FALSE)</f>
        <v>盘螺</v>
      </c>
      <c r="F5157" s="40" t="s">
        <v>40</v>
      </c>
      <c r="G5157" s="36">
        <v>18</v>
      </c>
      <c r="H5157" s="136">
        <f>IF(SUMIFS('[1]2025年已发货'!$E:$E,'[1]2025年已发货'!$F:$F,C5157,'[1]2025年已发货'!$C:$C,F5157,'[1]2025年已发货'!$G:$G,I5157,'[1]2025年已发货'!$H:$H,J5157)=0,"未发货",SUMIFS('[1]2025年已发货'!$E:$E,'[1]2025年已发货'!$F:$F,C5157,'[1]2025年已发货'!$C:$C,F5157,'[1]2025年已发货'!$G:$G,I5157,'[1]2025年已发货'!$H:$H,J5157))</f>
        <v>18</v>
      </c>
      <c r="I5157" s="39" t="str">
        <f>VLOOKUP(B5157,辅助信息!E:I,3,FALSE)</f>
        <v>（商投建工达州中医药科技园-4工区-10号楼）达州市通川区达州中医药职业学院犀牛大道北段</v>
      </c>
      <c r="J5157" s="40" t="str">
        <f>VLOOKUP(B5157,辅助信息!E:I,4,FALSE)</f>
        <v>张扬</v>
      </c>
      <c r="K5157" s="40">
        <f>VLOOKUP(J5157,辅助信息!H:I,2,FALSE)</f>
        <v>18381904567</v>
      </c>
      <c r="L5157" s="111" t="str">
        <f>VLOOKUP(B5157,辅助信息!E:J,6,FALSE)</f>
        <v>控制炉批号！多了现场不收！,优先安排达钢,提前联系到场规格及数量</v>
      </c>
      <c r="O5157" s="64" t="str">
        <f ca="1" t="shared" si="244"/>
        <v/>
      </c>
      <c r="P5157" s="64" t="str">
        <f ca="1" t="shared" si="245"/>
        <v/>
      </c>
      <c r="Q5157" s="29" t="str">
        <f>VLOOKUP(B5157,辅助信息!E:M,9,FALSE)</f>
        <v>ZTWM-CDGS-XS-2024-0134-商投建工达州中医药科技成果示范园项目</v>
      </c>
      <c r="R5157" s="29" t="str">
        <f>_xlfn._xlws.FILTER(辅助信息!D:D,辅助信息!E:E=B5157)</f>
        <v>商投建工达州中医药科技园</v>
      </c>
    </row>
    <row r="5158" hidden="1" spans="2:18">
      <c r="B5158" s="137" t="s">
        <v>112</v>
      </c>
      <c r="C5158" s="72">
        <v>45962</v>
      </c>
      <c r="D5158" s="40" t="str">
        <f>VLOOKUP(B5158,辅助信息!E:K,7,FALSE)</f>
        <v>JWDDCD2025052800131</v>
      </c>
      <c r="E5158" s="40" t="str">
        <f>VLOOKUP(F5158,辅助信息!A:B,2,FALSE)</f>
        <v>盘螺</v>
      </c>
      <c r="F5158" s="40" t="s">
        <v>41</v>
      </c>
      <c r="G5158" s="36">
        <v>21</v>
      </c>
      <c r="H5158" s="136">
        <f>IF(SUMIFS('[1]2025年已发货'!$E:$E,'[1]2025年已发货'!$F:$F,C5158,'[1]2025年已发货'!$C:$C,F5158,'[1]2025年已发货'!$G:$G,I5158,'[1]2025年已发货'!$H:$H,J5158)=0,"未发货",SUMIFS('[1]2025年已发货'!$E:$E,'[1]2025年已发货'!$F:$F,C5158,'[1]2025年已发货'!$C:$C,F5158,'[1]2025年已发货'!$G:$G,I5158,'[1]2025年已发货'!$H:$H,J5158))</f>
        <v>21</v>
      </c>
      <c r="I5158" s="39" t="str">
        <f>VLOOKUP(B5158,辅助信息!E:I,3,FALSE)</f>
        <v>（商投建工达州中医药科技园-4工区-10号楼）达州市通川区达州中医药职业学院犀牛大道北段</v>
      </c>
      <c r="J5158" s="40" t="str">
        <f>VLOOKUP(B5158,辅助信息!E:I,4,FALSE)</f>
        <v>张扬</v>
      </c>
      <c r="K5158" s="40">
        <f>VLOOKUP(J5158,辅助信息!H:I,2,FALSE)</f>
        <v>18381904567</v>
      </c>
      <c r="L5158" s="111" t="str">
        <f>VLOOKUP(B5158,辅助信息!E:J,6,FALSE)</f>
        <v>控制炉批号！多了现场不收！,优先安排达钢,提前联系到场规格及数量</v>
      </c>
      <c r="O5158" s="64" t="str">
        <f ca="1" t="shared" si="244"/>
        <v/>
      </c>
      <c r="P5158" s="64" t="str">
        <f ca="1" t="shared" si="245"/>
        <v/>
      </c>
      <c r="Q5158" s="29" t="str">
        <f>VLOOKUP(B5158,辅助信息!E:M,9,FALSE)</f>
        <v>ZTWM-CDGS-XS-2024-0134-商投建工达州中医药科技成果示范园项目</v>
      </c>
      <c r="R5158" s="29" t="str">
        <f>_xlfn._xlws.FILTER(辅助信息!D:D,辅助信息!E:E=B5158)</f>
        <v>商投建工达州中医药科技园</v>
      </c>
    </row>
    <row r="5159" hidden="1" spans="2:18">
      <c r="B5159" s="137" t="s">
        <v>112</v>
      </c>
      <c r="C5159" s="72">
        <v>45962</v>
      </c>
      <c r="D5159" s="40" t="str">
        <f>VLOOKUP(B5159,辅助信息!E:K,7,FALSE)</f>
        <v>JWDDCD2025052800131</v>
      </c>
      <c r="E5159" s="40" t="str">
        <f>VLOOKUP(F5159,辅助信息!A:B,2,FALSE)</f>
        <v>螺纹钢</v>
      </c>
      <c r="F5159" s="40" t="s">
        <v>27</v>
      </c>
      <c r="G5159" s="36">
        <v>21</v>
      </c>
      <c r="H5159" s="136" t="str">
        <f>IF(SUMIFS('[1]2025年已发货'!$E:$E,'[1]2025年已发货'!$F:$F,C5159,'[1]2025年已发货'!$C:$C,F5159,'[1]2025年已发货'!$G:$G,I5159,'[1]2025年已发货'!$H:$H,J5159)=0,"未发货",SUMIFS('[1]2025年已发货'!$E:$E,'[1]2025年已发货'!$F:$F,C5159,'[1]2025年已发货'!$C:$C,F5159,'[1]2025年已发货'!$G:$G,I5159,'[1]2025年已发货'!$H:$H,J5159))</f>
        <v>未发货</v>
      </c>
      <c r="I5159" s="39" t="str">
        <f>VLOOKUP(B5159,辅助信息!E:I,3,FALSE)</f>
        <v>（商投建工达州中医药科技园-4工区-10号楼）达州市通川区达州中医药职业学院犀牛大道北段</v>
      </c>
      <c r="J5159" s="40" t="str">
        <f>VLOOKUP(B5159,辅助信息!E:I,4,FALSE)</f>
        <v>张扬</v>
      </c>
      <c r="K5159" s="40">
        <f>VLOOKUP(J5159,辅助信息!H:I,2,FALSE)</f>
        <v>18381904567</v>
      </c>
      <c r="L5159" s="111" t="str">
        <f>VLOOKUP(B5159,辅助信息!E:J,6,FALSE)</f>
        <v>控制炉批号！多了现场不收！,优先安排达钢,提前联系到场规格及数量</v>
      </c>
      <c r="O5159" s="64" t="str">
        <f ca="1" t="shared" si="244"/>
        <v/>
      </c>
      <c r="P5159" s="64" t="str">
        <f ca="1" t="shared" si="245"/>
        <v/>
      </c>
      <c r="Q5159" s="29" t="str">
        <f>VLOOKUP(B5159,辅助信息!E:M,9,FALSE)</f>
        <v>ZTWM-CDGS-XS-2024-0134-商投建工达州中医药科技成果示范园项目</v>
      </c>
      <c r="R5159" s="29" t="str">
        <f>_xlfn._xlws.FILTER(辅助信息!D:D,辅助信息!E:E=B5159)</f>
        <v>商投建工达州中医药科技园</v>
      </c>
    </row>
    <row r="5160" hidden="1" spans="2:18">
      <c r="B5160" s="137" t="s">
        <v>112</v>
      </c>
      <c r="C5160" s="72">
        <v>45962</v>
      </c>
      <c r="D5160" s="40" t="str">
        <f>VLOOKUP(B5160,辅助信息!E:K,7,FALSE)</f>
        <v>JWDDCD2025052800131</v>
      </c>
      <c r="E5160" s="40" t="str">
        <f>VLOOKUP(F5160,辅助信息!A:B,2,FALSE)</f>
        <v>螺纹钢</v>
      </c>
      <c r="F5160" s="40" t="s">
        <v>28</v>
      </c>
      <c r="G5160" s="36">
        <v>9</v>
      </c>
      <c r="H5160" s="136">
        <f>IF(SUMIFS('[1]2025年已发货'!$E:$E,'[1]2025年已发货'!$F:$F,C5160,'[1]2025年已发货'!$C:$C,F5160,'[1]2025年已发货'!$G:$G,I5160,'[1]2025年已发货'!$H:$H,J5160)=0,"未发货",SUMIFS('[1]2025年已发货'!$E:$E,'[1]2025年已发货'!$F:$F,C5160,'[1]2025年已发货'!$C:$C,F5160,'[1]2025年已发货'!$G:$G,I5160,'[1]2025年已发货'!$H:$H,J5160))</f>
        <v>9</v>
      </c>
      <c r="I5160" s="39" t="str">
        <f>VLOOKUP(B5160,辅助信息!E:I,3,FALSE)</f>
        <v>（商投建工达州中医药科技园-4工区-10号楼）达州市通川区达州中医药职业学院犀牛大道北段</v>
      </c>
      <c r="J5160" s="40" t="str">
        <f>VLOOKUP(B5160,辅助信息!E:I,4,FALSE)</f>
        <v>张扬</v>
      </c>
      <c r="K5160" s="40">
        <f>VLOOKUP(J5160,辅助信息!H:I,2,FALSE)</f>
        <v>18381904567</v>
      </c>
      <c r="L5160" s="111" t="str">
        <f>VLOOKUP(B5160,辅助信息!E:J,6,FALSE)</f>
        <v>控制炉批号！多了现场不收！,优先安排达钢,提前联系到场规格及数量</v>
      </c>
      <c r="O5160" s="64" t="str">
        <f ca="1" t="shared" si="244"/>
        <v/>
      </c>
      <c r="P5160" s="64" t="str">
        <f ca="1" t="shared" si="245"/>
        <v/>
      </c>
      <c r="Q5160" s="29" t="str">
        <f>VLOOKUP(B5160,辅助信息!E:M,9,FALSE)</f>
        <v>ZTWM-CDGS-XS-2024-0134-商投建工达州中医药科技成果示范园项目</v>
      </c>
      <c r="R5160" s="29" t="str">
        <f>_xlfn._xlws.FILTER(辅助信息!D:D,辅助信息!E:E=B5160)</f>
        <v>商投建工达州中医药科技园</v>
      </c>
    </row>
    <row r="5161" hidden="1" spans="2:18">
      <c r="B5161" s="137" t="s">
        <v>112</v>
      </c>
      <c r="C5161" s="72">
        <v>45962</v>
      </c>
      <c r="D5161" s="40" t="str">
        <f>VLOOKUP(B5161,辅助信息!E:K,7,FALSE)</f>
        <v>JWDDCD2025052800131</v>
      </c>
      <c r="E5161" s="40" t="str">
        <f>VLOOKUP(F5161,辅助信息!A:B,2,FALSE)</f>
        <v>螺纹钢</v>
      </c>
      <c r="F5161" s="40" t="s">
        <v>18</v>
      </c>
      <c r="G5161" s="36">
        <v>6</v>
      </c>
      <c r="H5161" s="136">
        <f>IF(SUMIFS('[1]2025年已发货'!$E:$E,'[1]2025年已发货'!$F:$F,C5161,'[1]2025年已发货'!$C:$C,F5161,'[1]2025年已发货'!$G:$G,I5161,'[1]2025年已发货'!$H:$H,J5161)=0,"未发货",SUMIFS('[1]2025年已发货'!$E:$E,'[1]2025年已发货'!$F:$F,C5161,'[1]2025年已发货'!$C:$C,F5161,'[1]2025年已发货'!$G:$G,I5161,'[1]2025年已发货'!$H:$H,J5161))</f>
        <v>6</v>
      </c>
      <c r="I5161" s="39" t="str">
        <f>VLOOKUP(B5161,辅助信息!E:I,3,FALSE)</f>
        <v>（商投建工达州中医药科技园-4工区-10号楼）达州市通川区达州中医药职业学院犀牛大道北段</v>
      </c>
      <c r="J5161" s="40" t="str">
        <f>VLOOKUP(B5161,辅助信息!E:I,4,FALSE)</f>
        <v>张扬</v>
      </c>
      <c r="K5161" s="40">
        <f>VLOOKUP(J5161,辅助信息!H:I,2,FALSE)</f>
        <v>18381904567</v>
      </c>
      <c r="L5161" s="111" t="str">
        <f>VLOOKUP(B5161,辅助信息!E:J,6,FALSE)</f>
        <v>控制炉批号！多了现场不收！,优先安排达钢,提前联系到场规格及数量</v>
      </c>
      <c r="O5161" s="64" t="str">
        <f ca="1" t="shared" si="244"/>
        <v/>
      </c>
      <c r="P5161" s="64" t="str">
        <f ca="1" t="shared" si="245"/>
        <v/>
      </c>
      <c r="Q5161" s="29" t="str">
        <f>VLOOKUP(B5161,辅助信息!E:M,9,FALSE)</f>
        <v>ZTWM-CDGS-XS-2024-0134-商投建工达州中医药科技成果示范园项目</v>
      </c>
      <c r="R5161" s="29" t="str">
        <f>_xlfn._xlws.FILTER(辅助信息!D:D,辅助信息!E:E=B5161)</f>
        <v>商投建工达州中医药科技园</v>
      </c>
    </row>
    <row r="5162" hidden="1" spans="2:18">
      <c r="B5162" s="137" t="s">
        <v>232</v>
      </c>
      <c r="C5162" s="72">
        <v>45962</v>
      </c>
      <c r="D5162" s="40" t="str">
        <f>VLOOKUP(B5162,辅助信息!E:K,7,FALSE)</f>
        <v>JWDDCD2025052800131</v>
      </c>
      <c r="E5162" s="40" t="str">
        <f>VLOOKUP(F5162,辅助信息!A:B,2,FALSE)</f>
        <v>盘螺</v>
      </c>
      <c r="F5162" s="40" t="s">
        <v>40</v>
      </c>
      <c r="G5162" s="36">
        <v>20</v>
      </c>
      <c r="H5162" s="136">
        <f>IF(SUMIFS('[1]2025年已发货'!$E:$E,'[1]2025年已发货'!$F:$F,C5162,'[1]2025年已发货'!$C:$C,F5162,'[1]2025年已发货'!$G:$G,I5162,'[1]2025年已发货'!$H:$H,J5162)=0,"未发货",SUMIFS('[1]2025年已发货'!$E:$E,'[1]2025年已发货'!$F:$F,C5162,'[1]2025年已发货'!$C:$C,F5162,'[1]2025年已发货'!$G:$G,I5162,'[1]2025年已发货'!$H:$H,J5162))</f>
        <v>20</v>
      </c>
      <c r="I5162" s="39" t="str">
        <f>VLOOKUP(B5162,辅助信息!E:I,3,FALSE)</f>
        <v>（商投建工达州中医药科技园-2工区-2号桥）达州市通川区达州中医药职业学院犀牛大道北段</v>
      </c>
      <c r="J5162" s="40" t="str">
        <f>VLOOKUP(B5162,辅助信息!E:I,4,FALSE)</f>
        <v>李波</v>
      </c>
      <c r="K5162" s="40">
        <f>VLOOKUP(J5162,辅助信息!H:I,2,FALSE)</f>
        <v>18381899787</v>
      </c>
      <c r="L5162" s="111" t="str">
        <f>VLOOKUP(B5162,辅助信息!E:J,6,FALSE)</f>
        <v>控制炉批号！多了现场不收！,优先安排达钢,提前联系到场规格及数量</v>
      </c>
      <c r="O5162" s="64" t="str">
        <f ca="1" t="shared" si="244"/>
        <v/>
      </c>
      <c r="P5162" s="64" t="str">
        <f ca="1" t="shared" si="245"/>
        <v/>
      </c>
      <c r="Q5162" s="29" t="str">
        <f>VLOOKUP(B5162,辅助信息!E:M,9,FALSE)</f>
        <v>ZTWM-CDGS-XS-2024-0134-商投建工达州中医药科技成果示范园项目</v>
      </c>
      <c r="R5162" s="29" t="str">
        <f>_xlfn._xlws.FILTER(辅助信息!D:D,辅助信息!E:E=B5162)</f>
        <v>商投建工达州中医药科技园</v>
      </c>
    </row>
    <row r="5163" hidden="1" spans="2:18">
      <c r="B5163" s="137" t="s">
        <v>232</v>
      </c>
      <c r="C5163" s="72">
        <v>45962</v>
      </c>
      <c r="D5163" s="40" t="str">
        <f>VLOOKUP(B5163,辅助信息!E:K,7,FALSE)</f>
        <v>JWDDCD2025052800131</v>
      </c>
      <c r="E5163" s="40" t="str">
        <f>VLOOKUP(F5163,辅助信息!A:B,2,FALSE)</f>
        <v>盘螺</v>
      </c>
      <c r="F5163" s="40" t="s">
        <v>41</v>
      </c>
      <c r="G5163" s="36">
        <v>20</v>
      </c>
      <c r="H5163" s="136">
        <f>IF(SUMIFS('[1]2025年已发货'!$E:$E,'[1]2025年已发货'!$F:$F,C5163,'[1]2025年已发货'!$C:$C,F5163,'[1]2025年已发货'!$G:$G,I5163,'[1]2025年已发货'!$H:$H,J5163)=0,"未发货",SUMIFS('[1]2025年已发货'!$E:$E,'[1]2025年已发货'!$F:$F,C5163,'[1]2025年已发货'!$C:$C,F5163,'[1]2025年已发货'!$G:$G,I5163,'[1]2025年已发货'!$H:$H,J5163))</f>
        <v>20</v>
      </c>
      <c r="I5163" s="39" t="str">
        <f>VLOOKUP(B5163,辅助信息!E:I,3,FALSE)</f>
        <v>（商投建工达州中医药科技园-2工区-2号桥）达州市通川区达州中医药职业学院犀牛大道北段</v>
      </c>
      <c r="J5163" s="40" t="str">
        <f>VLOOKUP(B5163,辅助信息!E:I,4,FALSE)</f>
        <v>李波</v>
      </c>
      <c r="K5163" s="40">
        <f>VLOOKUP(J5163,辅助信息!H:I,2,FALSE)</f>
        <v>18381899787</v>
      </c>
      <c r="L5163" s="111" t="str">
        <f>VLOOKUP(B5163,辅助信息!E:J,6,FALSE)</f>
        <v>控制炉批号！多了现场不收！,优先安排达钢,提前联系到场规格及数量</v>
      </c>
      <c r="O5163" s="64" t="str">
        <f ca="1" t="shared" si="244"/>
        <v/>
      </c>
      <c r="P5163" s="64" t="str">
        <f ca="1" t="shared" si="245"/>
        <v/>
      </c>
      <c r="Q5163" s="29" t="str">
        <f>VLOOKUP(B5163,辅助信息!E:M,9,FALSE)</f>
        <v>ZTWM-CDGS-XS-2024-0134-商投建工达州中医药科技成果示范园项目</v>
      </c>
      <c r="R5163" s="29" t="str">
        <f>_xlfn._xlws.FILTER(辅助信息!D:D,辅助信息!E:E=B5163)</f>
        <v>商投建工达州中医药科技园</v>
      </c>
    </row>
    <row r="5164" hidden="1" spans="2:18">
      <c r="B5164" s="137" t="s">
        <v>232</v>
      </c>
      <c r="C5164" s="72">
        <v>45962</v>
      </c>
      <c r="D5164" s="40" t="str">
        <f>VLOOKUP(B5164,辅助信息!E:K,7,FALSE)</f>
        <v>JWDDCD2025052800131</v>
      </c>
      <c r="E5164" s="40" t="str">
        <f>VLOOKUP(F5164,辅助信息!A:B,2,FALSE)</f>
        <v>螺纹钢</v>
      </c>
      <c r="F5164" s="40" t="s">
        <v>19</v>
      </c>
      <c r="G5164" s="36">
        <v>50</v>
      </c>
      <c r="H5164" s="136">
        <f>IF(SUMIFS('[1]2025年已发货'!$E:$E,'[1]2025年已发货'!$F:$F,C5164,'[1]2025年已发货'!$C:$C,F5164,'[1]2025年已发货'!$G:$G,I5164,'[1]2025年已发货'!$H:$H,J5164)=0,"未发货",SUMIFS('[1]2025年已发货'!$E:$E,'[1]2025年已发货'!$F:$F,C5164,'[1]2025年已发货'!$C:$C,F5164,'[1]2025年已发货'!$G:$G,I5164,'[1]2025年已发货'!$H:$H,J5164))</f>
        <v>50</v>
      </c>
      <c r="I5164" s="39" t="str">
        <f>VLOOKUP(B5164,辅助信息!E:I,3,FALSE)</f>
        <v>（商投建工达州中医药科技园-2工区-2号桥）达州市通川区达州中医药职业学院犀牛大道北段</v>
      </c>
      <c r="J5164" s="40" t="str">
        <f>VLOOKUP(B5164,辅助信息!E:I,4,FALSE)</f>
        <v>李波</v>
      </c>
      <c r="K5164" s="40">
        <f>VLOOKUP(J5164,辅助信息!H:I,2,FALSE)</f>
        <v>18381899787</v>
      </c>
      <c r="L5164" s="111" t="str">
        <f>VLOOKUP(B5164,辅助信息!E:J,6,FALSE)</f>
        <v>控制炉批号！多了现场不收！,优先安排达钢,提前联系到场规格及数量</v>
      </c>
      <c r="O5164" s="64" t="str">
        <f ca="1" t="shared" si="244"/>
        <v/>
      </c>
      <c r="P5164" s="64" t="str">
        <f ca="1" t="shared" si="245"/>
        <v/>
      </c>
      <c r="Q5164" s="29" t="str">
        <f>VLOOKUP(B5164,辅助信息!E:M,9,FALSE)</f>
        <v>ZTWM-CDGS-XS-2024-0134-商投建工达州中医药科技成果示范园项目</v>
      </c>
      <c r="R5164" s="29" t="str">
        <f>_xlfn._xlws.FILTER(辅助信息!D:D,辅助信息!E:E=B5164)</f>
        <v>商投建工达州中医药科技园</v>
      </c>
    </row>
    <row r="5165" hidden="1" spans="2:18">
      <c r="B5165" s="137" t="s">
        <v>232</v>
      </c>
      <c r="C5165" s="72">
        <v>45962</v>
      </c>
      <c r="D5165" s="40" t="str">
        <f>VLOOKUP(B5165,辅助信息!E:K,7,FALSE)</f>
        <v>JWDDCD2025052800131</v>
      </c>
      <c r="E5165" s="40" t="str">
        <f>VLOOKUP(F5165,辅助信息!A:B,2,FALSE)</f>
        <v>螺纹钢</v>
      </c>
      <c r="F5165" s="40" t="s">
        <v>18</v>
      </c>
      <c r="G5165" s="36">
        <v>12</v>
      </c>
      <c r="H5165" s="136">
        <f>IF(SUMIFS('[1]2025年已发货'!$E:$E,'[1]2025年已发货'!$F:$F,C5165,'[1]2025年已发货'!$C:$C,F5165,'[1]2025年已发货'!$G:$G,I5165,'[1]2025年已发货'!$H:$H,J5165)=0,"未发货",SUMIFS('[1]2025年已发货'!$E:$E,'[1]2025年已发货'!$F:$F,C5165,'[1]2025年已发货'!$C:$C,F5165,'[1]2025年已发货'!$G:$G,I5165,'[1]2025年已发货'!$H:$H,J5165))</f>
        <v>12</v>
      </c>
      <c r="I5165" s="39" t="str">
        <f>VLOOKUP(B5165,辅助信息!E:I,3,FALSE)</f>
        <v>（商投建工达州中医药科技园-2工区-2号桥）达州市通川区达州中医药职业学院犀牛大道北段</v>
      </c>
      <c r="J5165" s="40" t="str">
        <f>VLOOKUP(B5165,辅助信息!E:I,4,FALSE)</f>
        <v>李波</v>
      </c>
      <c r="K5165" s="40">
        <f>VLOOKUP(J5165,辅助信息!H:I,2,FALSE)</f>
        <v>18381899787</v>
      </c>
      <c r="L5165" s="111" t="str">
        <f>VLOOKUP(B5165,辅助信息!E:J,6,FALSE)</f>
        <v>控制炉批号！多了现场不收！,优先安排达钢,提前联系到场规格及数量</v>
      </c>
      <c r="O5165" s="64" t="str">
        <f ca="1" t="shared" si="244"/>
        <v/>
      </c>
      <c r="P5165" s="64" t="str">
        <f ca="1" t="shared" si="245"/>
        <v/>
      </c>
      <c r="Q5165" s="29" t="str">
        <f>VLOOKUP(B5165,辅助信息!E:M,9,FALSE)</f>
        <v>ZTWM-CDGS-XS-2024-0134-商投建工达州中医药科技成果示范园项目</v>
      </c>
      <c r="R5165" s="29" t="str">
        <f>_xlfn._xlws.FILTER(辅助信息!D:D,辅助信息!E:E=B5165)</f>
        <v>商投建工达州中医药科技园</v>
      </c>
    </row>
    <row r="5166" hidden="1" spans="2:18">
      <c r="B5166" s="162" t="s">
        <v>31</v>
      </c>
      <c r="C5166" s="97">
        <v>45963</v>
      </c>
      <c r="D5166" s="152" t="str">
        <f>VLOOKUP(B5166,辅助信息!E:K,7,FALSE)</f>
        <v>JWDDCD2024121000136</v>
      </c>
      <c r="E5166" s="152" t="str">
        <f>VLOOKUP(F5166,辅助信息!A:B,2,FALSE)</f>
        <v>盘螺</v>
      </c>
      <c r="F5166" s="152" t="s">
        <v>49</v>
      </c>
      <c r="G5166" s="153">
        <v>24</v>
      </c>
      <c r="H5166" s="154">
        <f>IF(SUMIFS('[1]2025年已发货'!$E:$E,'[1]2025年已发货'!$F:$F,C5166,'[1]2025年已发货'!$C:$C,F5166,'[1]2025年已发货'!$G:$G,I5166,'[1]2025年已发货'!$H:$H,J5166)=0,"未发货",SUMIFS('[1]2025年已发货'!$E:$E,'[1]2025年已发货'!$F:$F,C5166,'[1]2025年已发货'!$C:$C,F5166,'[1]2025年已发货'!$G:$G,I5166,'[1]2025年已发货'!$H:$H,J5166))</f>
        <v>24</v>
      </c>
      <c r="I5166" s="147" t="str">
        <f>VLOOKUP(B5166,辅助信息!E:I,3,FALSE)</f>
        <v>（四川商建-射洪城乡一体化项目）遂宁市射洪市忠新幼儿园北侧约220米新溪小区</v>
      </c>
      <c r="J5166" s="152" t="str">
        <f>VLOOKUP(B5166,辅助信息!E:I,4,FALSE)</f>
        <v>柏子刚</v>
      </c>
      <c r="K5166" s="152">
        <f>VLOOKUP(J5166,辅助信息!H:I,2,FALSE)</f>
        <v>15692885305</v>
      </c>
      <c r="L5166" s="129" t="str">
        <f>VLOOKUP(B5166,辅助信息!E:J,6,FALSE)</f>
        <v>提前联系到场规格及数量</v>
      </c>
      <c r="M5166" s="93">
        <v>45959</v>
      </c>
      <c r="O5166" s="64">
        <f ca="1" t="shared" si="244"/>
        <v>0</v>
      </c>
      <c r="P5166" s="64">
        <f ca="1" t="shared" si="245"/>
        <v>12</v>
      </c>
      <c r="Q5166" s="29" t="str">
        <f>VLOOKUP(B5166,辅助信息!E:M,9,FALSE)</f>
        <v>ZTWM-CDGS-XS-2024-0179-四川商投-射洪城乡一体化建设项目</v>
      </c>
      <c r="R5166" s="29" t="str">
        <f>_xlfn._xlws.FILTER(辅助信息!D:D,辅助信息!E:E=B5166)</f>
        <v>四川商建
射洪城乡一体化项目</v>
      </c>
    </row>
    <row r="5167" hidden="1" spans="2:18">
      <c r="B5167" s="162" t="s">
        <v>31</v>
      </c>
      <c r="C5167" s="97">
        <v>45963</v>
      </c>
      <c r="D5167" s="152" t="str">
        <f>VLOOKUP(B5167,辅助信息!E:K,7,FALSE)</f>
        <v>JWDDCD2024121000136</v>
      </c>
      <c r="E5167" s="152" t="str">
        <f>VLOOKUP(F5167,辅助信息!A:B,2,FALSE)</f>
        <v>螺纹钢</v>
      </c>
      <c r="F5167" s="152" t="s">
        <v>19</v>
      </c>
      <c r="G5167" s="153">
        <v>11</v>
      </c>
      <c r="H5167" s="154">
        <f>IF(SUMIFS('[1]2025年已发货'!$E:$E,'[1]2025年已发货'!$F:$F,C5167,'[1]2025年已发货'!$C:$C,F5167,'[1]2025年已发货'!$G:$G,I5167,'[1]2025年已发货'!$H:$H,J5167)=0,"未发货",SUMIFS('[1]2025年已发货'!$E:$E,'[1]2025年已发货'!$F:$F,C5167,'[1]2025年已发货'!$C:$C,F5167,'[1]2025年已发货'!$G:$G,I5167,'[1]2025年已发货'!$H:$H,J5167))</f>
        <v>11</v>
      </c>
      <c r="I5167" s="147" t="str">
        <f>VLOOKUP(B5167,辅助信息!E:I,3,FALSE)</f>
        <v>（四川商建-射洪城乡一体化项目）遂宁市射洪市忠新幼儿园北侧约220米新溪小区</v>
      </c>
      <c r="J5167" s="152" t="str">
        <f>VLOOKUP(B5167,辅助信息!E:I,4,FALSE)</f>
        <v>柏子刚</v>
      </c>
      <c r="K5167" s="152">
        <f>VLOOKUP(J5167,辅助信息!H:I,2,FALSE)</f>
        <v>15692885305</v>
      </c>
      <c r="L5167" s="129" t="str">
        <f>VLOOKUP(B5167,辅助信息!E:J,6,FALSE)</f>
        <v>提前联系到场规格及数量</v>
      </c>
      <c r="M5167" s="93">
        <v>45959</v>
      </c>
      <c r="O5167" s="64">
        <f ca="1" t="shared" si="244"/>
        <v>0</v>
      </c>
      <c r="P5167" s="64">
        <f ca="1" t="shared" si="245"/>
        <v>12</v>
      </c>
      <c r="Q5167" s="29" t="str">
        <f>VLOOKUP(B5167,辅助信息!E:M,9,FALSE)</f>
        <v>ZTWM-CDGS-XS-2024-0179-四川商投-射洪城乡一体化建设项目</v>
      </c>
      <c r="R5167" s="29" t="str">
        <f>_xlfn._xlws.FILTER(辅助信息!D:D,辅助信息!E:E=B5167)</f>
        <v>四川商建
射洪城乡一体化项目</v>
      </c>
    </row>
    <row r="5168" hidden="1" spans="2:18">
      <c r="B5168" s="162" t="s">
        <v>31</v>
      </c>
      <c r="C5168" s="97">
        <v>45963</v>
      </c>
      <c r="D5168" s="152" t="str">
        <f>VLOOKUP(B5168,辅助信息!E:K,7,FALSE)</f>
        <v>JWDDCD2024121000136</v>
      </c>
      <c r="E5168" s="152" t="str">
        <f>VLOOKUP(F5168,辅助信息!A:B,2,FALSE)</f>
        <v>螺纹钢</v>
      </c>
      <c r="F5168" s="152" t="s">
        <v>22</v>
      </c>
      <c r="G5168" s="153">
        <v>35</v>
      </c>
      <c r="H5168" s="154">
        <f>IF(SUMIFS('[1]2025年已发货'!$E:$E,'[1]2025年已发货'!$F:$F,C5168,'[1]2025年已发货'!$C:$C,F5168,'[1]2025年已发货'!$G:$G,I5168,'[1]2025年已发货'!$H:$H,J5168)=0,"未发货",SUMIFS('[1]2025年已发货'!$E:$E,'[1]2025年已发货'!$F:$F,C5168,'[1]2025年已发货'!$C:$C,F5168,'[1]2025年已发货'!$G:$G,I5168,'[1]2025年已发货'!$H:$H,J5168))</f>
        <v>35</v>
      </c>
      <c r="I5168" s="147" t="str">
        <f>VLOOKUP(B5168,辅助信息!E:I,3,FALSE)</f>
        <v>（四川商建-射洪城乡一体化项目）遂宁市射洪市忠新幼儿园北侧约220米新溪小区</v>
      </c>
      <c r="J5168" s="152" t="str">
        <f>VLOOKUP(B5168,辅助信息!E:I,4,FALSE)</f>
        <v>柏子刚</v>
      </c>
      <c r="K5168" s="152">
        <f>VLOOKUP(J5168,辅助信息!H:I,2,FALSE)</f>
        <v>15692885305</v>
      </c>
      <c r="L5168" s="129" t="str">
        <f>VLOOKUP(B5168,辅助信息!E:J,6,FALSE)</f>
        <v>提前联系到场规格及数量</v>
      </c>
      <c r="M5168" s="93">
        <v>45959</v>
      </c>
      <c r="O5168" s="64">
        <f ca="1" t="shared" si="244"/>
        <v>0</v>
      </c>
      <c r="P5168" s="64">
        <f ca="1" t="shared" si="245"/>
        <v>12</v>
      </c>
      <c r="Q5168" s="29" t="str">
        <f>VLOOKUP(B5168,辅助信息!E:M,9,FALSE)</f>
        <v>ZTWM-CDGS-XS-2024-0179-四川商投-射洪城乡一体化建设项目</v>
      </c>
      <c r="R5168" s="29" t="str">
        <f>_xlfn._xlws.FILTER(辅助信息!D:D,辅助信息!E:E=B5168)</f>
        <v>四川商建
射洪城乡一体化项目</v>
      </c>
    </row>
    <row r="5169" hidden="1" spans="2:18">
      <c r="B5169" s="162" t="s">
        <v>187</v>
      </c>
      <c r="C5169" s="97">
        <v>45963</v>
      </c>
      <c r="D5169" s="152" t="str">
        <f>VLOOKUP(B5169,辅助信息!E:K,7,FALSE)</f>
        <v>JWDDCD2025072900121</v>
      </c>
      <c r="E5169" s="152" t="str">
        <f>VLOOKUP(F5169,辅助信息!A:B,2,FALSE)</f>
        <v>盘螺</v>
      </c>
      <c r="F5169" s="152" t="s">
        <v>40</v>
      </c>
      <c r="G5169" s="153">
        <v>10</v>
      </c>
      <c r="H5169" s="154" t="str">
        <f>IF(SUMIFS('[1]2025年已发货'!$E:$E,'[1]2025年已发货'!$F:$F,C5169,'[1]2025年已发货'!$C:$C,F5169,'[1]2025年已发货'!$G:$G,I5169,'[1]2025年已发货'!$H:$H,J5169)=0,"未发货",SUMIFS('[1]2025年已发货'!$E:$E,'[1]2025年已发货'!$F:$F,C5169,'[1]2025年已发货'!$C:$C,F5169,'[1]2025年已发货'!$G:$G,I5169,'[1]2025年已发货'!$H:$H,J5169))</f>
        <v>未发货</v>
      </c>
      <c r="I5169" s="147" t="str">
        <f>VLOOKUP(B5169,辅助信息!E:I,3,FALSE)</f>
        <v>(乐山市校地共建产教融合基地建设项目一标段)四川省乐山市市中区苏稽镇周山嘴</v>
      </c>
      <c r="J5169" s="152" t="str">
        <f>VLOOKUP(B5169,辅助信息!E:I,4,FALSE)</f>
        <v>范增云</v>
      </c>
      <c r="K5169" s="152">
        <f>VLOOKUP(J5169,辅助信息!H:I,2,FALSE)</f>
        <v>13668153241</v>
      </c>
      <c r="L5169" s="129" t="str">
        <f>VLOOKUP(B5169,辅助信息!E:J,6,FALSE)</f>
        <v>联系实际收货人（范增云13668153241）现场要求炉批号控制2个以下，超2个不给予签收。提前联系到场规格及数量</v>
      </c>
      <c r="O5169" s="64" t="str">
        <f ca="1" t="shared" si="244"/>
        <v/>
      </c>
      <c r="P5169" s="64" t="str">
        <f ca="1" t="shared" si="245"/>
        <v/>
      </c>
      <c r="Q5169" s="29" t="str">
        <f>VLOOKUP(B5169,辅助信息!E:M,9,FALSE)</f>
        <v>ZTWM-CDGS-XS-2025-0125-四川机司-乐山市校地共建产教融合基地配套设施项目施工一标段钢筋采购合同</v>
      </c>
      <c r="R5169" s="29" t="str">
        <f>_xlfn._xlws.FILTER(辅助信息!D:D,辅助信息!E:E=B5169)</f>
        <v>乐山市校地共建产教融合基地建设项目</v>
      </c>
    </row>
    <row r="5170" hidden="1" spans="2:18">
      <c r="B5170" s="162" t="s">
        <v>187</v>
      </c>
      <c r="C5170" s="97">
        <v>45963</v>
      </c>
      <c r="D5170" s="152" t="str">
        <f>VLOOKUP(B5170,辅助信息!E:K,7,FALSE)</f>
        <v>JWDDCD2025072900121</v>
      </c>
      <c r="E5170" s="152" t="str">
        <f>VLOOKUP(F5170,辅助信息!A:B,2,FALSE)</f>
        <v>盘螺</v>
      </c>
      <c r="F5170" s="152" t="s">
        <v>41</v>
      </c>
      <c r="G5170" s="153">
        <v>15</v>
      </c>
      <c r="H5170" s="154" t="str">
        <f>IF(SUMIFS('[1]2025年已发货'!$E:$E,'[1]2025年已发货'!$F:$F,C5170,'[1]2025年已发货'!$C:$C,F5170,'[1]2025年已发货'!$G:$G,I5170,'[1]2025年已发货'!$H:$H,J5170)=0,"未发货",SUMIFS('[1]2025年已发货'!$E:$E,'[1]2025年已发货'!$F:$F,C5170,'[1]2025年已发货'!$C:$C,F5170,'[1]2025年已发货'!$G:$G,I5170,'[1]2025年已发货'!$H:$H,J5170))</f>
        <v>未发货</v>
      </c>
      <c r="I5170" s="147" t="str">
        <f>VLOOKUP(B5170,辅助信息!E:I,3,FALSE)</f>
        <v>(乐山市校地共建产教融合基地建设项目一标段)四川省乐山市市中区苏稽镇周山嘴</v>
      </c>
      <c r="J5170" s="152" t="str">
        <f>VLOOKUP(B5170,辅助信息!E:I,4,FALSE)</f>
        <v>范增云</v>
      </c>
      <c r="K5170" s="152">
        <f>VLOOKUP(J5170,辅助信息!H:I,2,FALSE)</f>
        <v>13668153241</v>
      </c>
      <c r="L5170" s="129" t="str">
        <f>VLOOKUP(B5170,辅助信息!E:J,6,FALSE)</f>
        <v>联系实际收货人（范增云13668153241）现场要求炉批号控制2个以下，超2个不给予签收。提前联系到场规格及数量</v>
      </c>
      <c r="O5170" s="64" t="str">
        <f ca="1" t="shared" si="244"/>
        <v/>
      </c>
      <c r="P5170" s="64" t="str">
        <f ca="1" t="shared" si="245"/>
        <v/>
      </c>
      <c r="Q5170" s="29" t="str">
        <f>VLOOKUP(B5170,辅助信息!E:M,9,FALSE)</f>
        <v>ZTWM-CDGS-XS-2025-0125-四川机司-乐山市校地共建产教融合基地配套设施项目施工一标段钢筋采购合同</v>
      </c>
      <c r="R5170" s="29" t="str">
        <f>_xlfn._xlws.FILTER(辅助信息!D:D,辅助信息!E:E=B5170)</f>
        <v>乐山市校地共建产教融合基地建设项目</v>
      </c>
    </row>
    <row r="5171" hidden="1" spans="2:18">
      <c r="B5171" s="162" t="s">
        <v>187</v>
      </c>
      <c r="C5171" s="97">
        <v>45963</v>
      </c>
      <c r="D5171" s="152" t="str">
        <f>VLOOKUP(B5171,辅助信息!E:K,7,FALSE)</f>
        <v>JWDDCD2025072900121</v>
      </c>
      <c r="E5171" s="152" t="str">
        <f>VLOOKUP(F5171,辅助信息!A:B,2,FALSE)</f>
        <v>螺纹钢</v>
      </c>
      <c r="F5171" s="152" t="s">
        <v>82</v>
      </c>
      <c r="G5171" s="153">
        <v>5</v>
      </c>
      <c r="H5171" s="154" t="str">
        <f>IF(SUMIFS('[1]2025年已发货'!$E:$E,'[1]2025年已发货'!$F:$F,C5171,'[1]2025年已发货'!$C:$C,F5171,'[1]2025年已发货'!$G:$G,I5171,'[1]2025年已发货'!$H:$H,J5171)=0,"未发货",SUMIFS('[1]2025年已发货'!$E:$E,'[1]2025年已发货'!$F:$F,C5171,'[1]2025年已发货'!$C:$C,F5171,'[1]2025年已发货'!$G:$G,I5171,'[1]2025年已发货'!$H:$H,J5171))</f>
        <v>未发货</v>
      </c>
      <c r="I5171" s="147" t="str">
        <f>VLOOKUP(B5171,辅助信息!E:I,3,FALSE)</f>
        <v>(乐山市校地共建产教融合基地建设项目一标段)四川省乐山市市中区苏稽镇周山嘴</v>
      </c>
      <c r="J5171" s="152" t="str">
        <f>VLOOKUP(B5171,辅助信息!E:I,4,FALSE)</f>
        <v>范增云</v>
      </c>
      <c r="K5171" s="152">
        <f>VLOOKUP(J5171,辅助信息!H:I,2,FALSE)</f>
        <v>13668153241</v>
      </c>
      <c r="L5171" s="129" t="str">
        <f>VLOOKUP(B5171,辅助信息!E:J,6,FALSE)</f>
        <v>联系实际收货人（范增云13668153241）现场要求炉批号控制2个以下，超2个不给予签收。提前联系到场规格及数量</v>
      </c>
      <c r="O5171" s="64" t="str">
        <f ca="1" t="shared" si="244"/>
        <v/>
      </c>
      <c r="P5171" s="64" t="str">
        <f ca="1" t="shared" si="245"/>
        <v/>
      </c>
      <c r="Q5171" s="29" t="str">
        <f>VLOOKUP(B5171,辅助信息!E:M,9,FALSE)</f>
        <v>ZTWM-CDGS-XS-2025-0125-四川机司-乐山市校地共建产教融合基地配套设施项目施工一标段钢筋采购合同</v>
      </c>
      <c r="R5171" s="29" t="str">
        <f>_xlfn._xlws.FILTER(辅助信息!D:D,辅助信息!E:E=B5171)</f>
        <v>乐山市校地共建产教融合基地建设项目</v>
      </c>
    </row>
    <row r="5172" hidden="1" spans="2:18">
      <c r="B5172" s="162" t="s">
        <v>187</v>
      </c>
      <c r="C5172" s="97">
        <v>45963</v>
      </c>
      <c r="D5172" s="152" t="str">
        <f>VLOOKUP(B5172,辅助信息!E:K,7,FALSE)</f>
        <v>JWDDCD2025072900121</v>
      </c>
      <c r="E5172" s="152" t="str">
        <f>VLOOKUP(F5172,辅助信息!A:B,2,FALSE)</f>
        <v>螺纹钢</v>
      </c>
      <c r="F5172" s="152" t="s">
        <v>45</v>
      </c>
      <c r="G5172" s="153">
        <v>5</v>
      </c>
      <c r="H5172" s="154" t="str">
        <f>IF(SUMIFS('[1]2025年已发货'!$E:$E,'[1]2025年已发货'!$F:$F,C5172,'[1]2025年已发货'!$C:$C,F5172,'[1]2025年已发货'!$G:$G,I5172,'[1]2025年已发货'!$H:$H,J5172)=0,"未发货",SUMIFS('[1]2025年已发货'!$E:$E,'[1]2025年已发货'!$F:$F,C5172,'[1]2025年已发货'!$C:$C,F5172,'[1]2025年已发货'!$G:$G,I5172,'[1]2025年已发货'!$H:$H,J5172))</f>
        <v>未发货</v>
      </c>
      <c r="I5172" s="147" t="str">
        <f>VLOOKUP(B5172,辅助信息!E:I,3,FALSE)</f>
        <v>(乐山市校地共建产教融合基地建设项目一标段)四川省乐山市市中区苏稽镇周山嘴</v>
      </c>
      <c r="J5172" s="152" t="str">
        <f>VLOOKUP(B5172,辅助信息!E:I,4,FALSE)</f>
        <v>范增云</v>
      </c>
      <c r="K5172" s="152">
        <f>VLOOKUP(J5172,辅助信息!H:I,2,FALSE)</f>
        <v>13668153241</v>
      </c>
      <c r="L5172" s="129" t="str">
        <f>VLOOKUP(B5172,辅助信息!E:J,6,FALSE)</f>
        <v>联系实际收货人（范增云13668153241）现场要求炉批号控制2个以下，超2个不给予签收。提前联系到场规格及数量</v>
      </c>
      <c r="O5172" s="64" t="str">
        <f ca="1" t="shared" si="244"/>
        <v/>
      </c>
      <c r="P5172" s="64" t="str">
        <f ca="1" t="shared" si="245"/>
        <v/>
      </c>
      <c r="Q5172" s="29" t="str">
        <f>VLOOKUP(B5172,辅助信息!E:M,9,FALSE)</f>
        <v>ZTWM-CDGS-XS-2025-0125-四川机司-乐山市校地共建产教融合基地配套设施项目施工一标段钢筋采购合同</v>
      </c>
      <c r="R5172" s="29" t="str">
        <f>_xlfn._xlws.FILTER(辅助信息!D:D,辅助信息!E:E=B5172)</f>
        <v>乐山市校地共建产教融合基地建设项目</v>
      </c>
    </row>
    <row r="5173" hidden="1" spans="2:18">
      <c r="B5173" s="138" t="s">
        <v>224</v>
      </c>
      <c r="C5173" s="72">
        <v>45966</v>
      </c>
      <c r="D5173" s="122" t="str">
        <f>VLOOKUP(B5173,辅助信息!E:K,7,FALSE)</f>
        <v>JWDDCD2025092400188</v>
      </c>
      <c r="E5173" s="122" t="str">
        <f>VLOOKUP(F5173,辅助信息!A:B,2,FALSE)</f>
        <v>螺纹钢</v>
      </c>
      <c r="F5173" s="122" t="s">
        <v>66</v>
      </c>
      <c r="G5173" s="123">
        <v>5</v>
      </c>
      <c r="H5173" s="136">
        <f>IF(SUMIFS('[1]2025年已发货'!$E:$E,'[1]2025年已发货'!$F:$F,C5173,'[1]2025年已发货'!$C:$C,F5173,'[1]2025年已发货'!$G:$G,I5173,'[1]2025年已发货'!$H:$H,J5173)=0,"未发货",SUMIFS('[1]2025年已发货'!$E:$E,'[1]2025年已发货'!$F:$F,C5173,'[1]2025年已发货'!$C:$C,F5173,'[1]2025年已发货'!$G:$G,I5173,'[1]2025年已发货'!$H:$H,J5173))</f>
        <v>5</v>
      </c>
      <c r="I5173" s="158" t="str">
        <f>VLOOKUP(B5173,辅助信息!E:I,3,FALSE)</f>
        <v>(五冶钢构龙泉东洪片区70亩住宅、商业及配套工程项目一标段)成都市龙泉驿外东洪路地铁2号线惠王陵地铁C口</v>
      </c>
      <c r="J5173" s="122" t="str">
        <f>VLOOKUP(B5173,辅助信息!E:I,4,FALSE)</f>
        <v>邹爱国</v>
      </c>
      <c r="K5173" s="122">
        <f>VLOOKUP(J5173,辅助信息!H:I,2,FALSE)</f>
        <v>13540231225</v>
      </c>
      <c r="L5173" s="124">
        <f>VLOOKUP(B5173,辅助信息!E:J,6,FALSE)</f>
        <v>0</v>
      </c>
      <c r="O5173" s="64" t="str">
        <f ca="1" t="shared" si="244"/>
        <v/>
      </c>
      <c r="P5173" s="64" t="str">
        <f ca="1" t="shared" si="245"/>
        <v/>
      </c>
      <c r="Q5173" s="29" t="str">
        <f>VLOOKUP(B5173,辅助信息!E:M,9,FALSE)</f>
        <v>ZTWM-CDGS-XS-2025-0156-五冶钢构-2025年九月第一批次钢筋采购合同(三圣乡项目)-中铁物贸成都公司</v>
      </c>
      <c r="R5173" s="29" t="str">
        <f>_xlfn._xlws.FILTER(辅助信息!D:D,辅助信息!E:E=B5173)</f>
        <v>五冶钢构龙泉东洪片区(70亩、85亩)住宅、商业及配套工程项目</v>
      </c>
    </row>
    <row r="5174" hidden="1" spans="2:18">
      <c r="B5174" s="138" t="s">
        <v>224</v>
      </c>
      <c r="C5174" s="72">
        <v>45966</v>
      </c>
      <c r="D5174" s="122" t="str">
        <f>VLOOKUP(B5174,辅助信息!E:K,7,FALSE)</f>
        <v>JWDDCD2025092400188</v>
      </c>
      <c r="E5174" s="122" t="str">
        <f>VLOOKUP(F5174,辅助信息!A:B,2,FALSE)</f>
        <v>螺纹钢</v>
      </c>
      <c r="F5174" s="122" t="s">
        <v>45</v>
      </c>
      <c r="G5174" s="123">
        <v>5</v>
      </c>
      <c r="H5174" s="136">
        <f>IF(SUMIFS('[1]2025年已发货'!$E:$E,'[1]2025年已发货'!$F:$F,C5174,'[1]2025年已发货'!$C:$C,F5174,'[1]2025年已发货'!$G:$G,I5174,'[1]2025年已发货'!$H:$H,J5174)=0,"未发货",SUMIFS('[1]2025年已发货'!$E:$E,'[1]2025年已发货'!$F:$F,C5174,'[1]2025年已发货'!$C:$C,F5174,'[1]2025年已发货'!$G:$G,I5174,'[1]2025年已发货'!$H:$H,J5174))</f>
        <v>5</v>
      </c>
      <c r="I5174" s="158" t="str">
        <f>VLOOKUP(B5174,辅助信息!E:I,3,FALSE)</f>
        <v>(五冶钢构龙泉东洪片区70亩住宅、商业及配套工程项目一标段)成都市龙泉驿外东洪路地铁2号线惠王陵地铁C口</v>
      </c>
      <c r="J5174" s="122" t="str">
        <f>VLOOKUP(B5174,辅助信息!E:I,4,FALSE)</f>
        <v>邹爱国</v>
      </c>
      <c r="K5174" s="122">
        <f>VLOOKUP(J5174,辅助信息!H:I,2,FALSE)</f>
        <v>13540231225</v>
      </c>
      <c r="L5174" s="124">
        <f>VLOOKUP(B5174,辅助信息!E:J,6,FALSE)</f>
        <v>0</v>
      </c>
      <c r="O5174" s="64" t="str">
        <f ca="1" t="shared" si="244"/>
        <v/>
      </c>
      <c r="P5174" s="64" t="str">
        <f ca="1" t="shared" si="245"/>
        <v/>
      </c>
      <c r="Q5174" s="29" t="str">
        <f>VLOOKUP(B5174,辅助信息!E:M,9,FALSE)</f>
        <v>ZTWM-CDGS-XS-2025-0156-五冶钢构-2025年九月第一批次钢筋采购合同(三圣乡项目)-中铁物贸成都公司</v>
      </c>
      <c r="R5174" s="29" t="str">
        <f>_xlfn._xlws.FILTER(辅助信息!D:D,辅助信息!E:E=B5174)</f>
        <v>五冶钢构龙泉东洪片区(70亩、85亩)住宅、商业及配套工程项目</v>
      </c>
    </row>
    <row r="5175" hidden="1" spans="2:18">
      <c r="B5175" s="138" t="s">
        <v>224</v>
      </c>
      <c r="C5175" s="72">
        <v>45966</v>
      </c>
      <c r="D5175" s="122" t="str">
        <f>VLOOKUP(B5175,辅助信息!E:K,7,FALSE)</f>
        <v>JWDDCD2025092400188</v>
      </c>
      <c r="E5175" s="122" t="str">
        <f>VLOOKUP(F5175,辅助信息!A:B,2,FALSE)</f>
        <v>螺纹钢</v>
      </c>
      <c r="F5175" s="122" t="s">
        <v>21</v>
      </c>
      <c r="G5175" s="123">
        <v>10</v>
      </c>
      <c r="H5175" s="136">
        <f>IF(SUMIFS('[1]2025年已发货'!$E:$E,'[1]2025年已发货'!$F:$F,C5175,'[1]2025年已发货'!$C:$C,F5175,'[1]2025年已发货'!$G:$G,I5175,'[1]2025年已发货'!$H:$H,J5175)=0,"未发货",SUMIFS('[1]2025年已发货'!$E:$E,'[1]2025年已发货'!$F:$F,C5175,'[1]2025年已发货'!$C:$C,F5175,'[1]2025年已发货'!$G:$G,I5175,'[1]2025年已发货'!$H:$H,J5175))</f>
        <v>7.5</v>
      </c>
      <c r="I5175" s="158" t="str">
        <f>VLOOKUP(B5175,辅助信息!E:I,3,FALSE)</f>
        <v>(五冶钢构龙泉东洪片区70亩住宅、商业及配套工程项目一标段)成都市龙泉驿外东洪路地铁2号线惠王陵地铁C口</v>
      </c>
      <c r="J5175" s="122" t="str">
        <f>VLOOKUP(B5175,辅助信息!E:I,4,FALSE)</f>
        <v>邹爱国</v>
      </c>
      <c r="K5175" s="122">
        <f>VLOOKUP(J5175,辅助信息!H:I,2,FALSE)</f>
        <v>13540231225</v>
      </c>
      <c r="L5175" s="124">
        <f>VLOOKUP(B5175,辅助信息!E:J,6,FALSE)</f>
        <v>0</v>
      </c>
      <c r="O5175" s="64" t="str">
        <f ca="1" t="shared" si="244"/>
        <v/>
      </c>
      <c r="P5175" s="64" t="str">
        <f ca="1" t="shared" si="245"/>
        <v/>
      </c>
      <c r="Q5175" s="29" t="str">
        <f>VLOOKUP(B5175,辅助信息!E:M,9,FALSE)</f>
        <v>ZTWM-CDGS-XS-2025-0156-五冶钢构-2025年九月第一批次钢筋采购合同(三圣乡项目)-中铁物贸成都公司</v>
      </c>
      <c r="R5175" s="29" t="str">
        <f>_xlfn._xlws.FILTER(辅助信息!D:D,辅助信息!E:E=B5175)</f>
        <v>五冶钢构龙泉东洪片区(70亩、85亩)住宅、商业及配套工程项目</v>
      </c>
    </row>
    <row r="5176" hidden="1" spans="2:18">
      <c r="B5176" s="138" t="s">
        <v>224</v>
      </c>
      <c r="C5176" s="72">
        <v>45966</v>
      </c>
      <c r="D5176" s="122" t="str">
        <f>VLOOKUP(B5176,辅助信息!E:K,7,FALSE)</f>
        <v>JWDDCD2025092400188</v>
      </c>
      <c r="E5176" s="122" t="str">
        <f>VLOOKUP(F5176,辅助信息!A:B,2,FALSE)</f>
        <v>螺纹钢</v>
      </c>
      <c r="F5176" s="122" t="s">
        <v>46</v>
      </c>
      <c r="G5176" s="123">
        <v>15</v>
      </c>
      <c r="H5176" s="136">
        <f>IF(SUMIFS('[1]2025年已发货'!$E:$E,'[1]2025年已发货'!$F:$F,C5176,'[1]2025年已发货'!$C:$C,F5176,'[1]2025年已发货'!$G:$G,I5176,'[1]2025年已发货'!$H:$H,J5176)=0,"未发货",SUMIFS('[1]2025年已发货'!$E:$E,'[1]2025年已发货'!$F:$F,C5176,'[1]2025年已发货'!$C:$C,F5176,'[1]2025年已发货'!$G:$G,I5176,'[1]2025年已发货'!$H:$H,J5176))</f>
        <v>15</v>
      </c>
      <c r="I5176" s="158" t="str">
        <f>VLOOKUP(B5176,辅助信息!E:I,3,FALSE)</f>
        <v>(五冶钢构龙泉东洪片区70亩住宅、商业及配套工程项目一标段)成都市龙泉驿外东洪路地铁2号线惠王陵地铁C口</v>
      </c>
      <c r="J5176" s="122" t="str">
        <f>VLOOKUP(B5176,辅助信息!E:I,4,FALSE)</f>
        <v>邹爱国</v>
      </c>
      <c r="K5176" s="122">
        <f>VLOOKUP(J5176,辅助信息!H:I,2,FALSE)</f>
        <v>13540231225</v>
      </c>
      <c r="L5176" s="124">
        <f>VLOOKUP(B5176,辅助信息!E:J,6,FALSE)</f>
        <v>0</v>
      </c>
      <c r="O5176" s="64" t="str">
        <f ca="1" t="shared" si="244"/>
        <v/>
      </c>
      <c r="P5176" s="64" t="str">
        <f ca="1" t="shared" si="245"/>
        <v/>
      </c>
      <c r="Q5176" s="29" t="str">
        <f>VLOOKUP(B5176,辅助信息!E:M,9,FALSE)</f>
        <v>ZTWM-CDGS-XS-2025-0156-五冶钢构-2025年九月第一批次钢筋采购合同(三圣乡项目)-中铁物贸成都公司</v>
      </c>
      <c r="R5176" s="29" t="str">
        <f>_xlfn._xlws.FILTER(辅助信息!D:D,辅助信息!E:E=B5176)</f>
        <v>五冶钢构龙泉东洪片区(70亩、85亩)住宅、商业及配套工程项目</v>
      </c>
    </row>
    <row r="5177" hidden="1" spans="2:18">
      <c r="B5177" s="138" t="s">
        <v>229</v>
      </c>
      <c r="C5177" s="72">
        <v>45966</v>
      </c>
      <c r="D5177" s="122" t="str">
        <f>VLOOKUP(B5177,辅助信息!E:K,7,FALSE)</f>
        <v>JWDDCD2025092400212</v>
      </c>
      <c r="E5177" s="122" t="str">
        <f>VLOOKUP(F5177,辅助信息!A:B,2,FALSE)</f>
        <v>高线</v>
      </c>
      <c r="F5177" s="122" t="s">
        <v>57</v>
      </c>
      <c r="G5177" s="123">
        <v>2</v>
      </c>
      <c r="H5177" s="136" t="str">
        <f>IF(SUMIFS('[1]2025年已发货'!$E:$E,'[1]2025年已发货'!$F:$F,C5177,'[1]2025年已发货'!$C:$C,F5177,'[1]2025年已发货'!$G:$G,I5177,'[1]2025年已发货'!$H:$H,J5177)=0,"未发货",SUMIFS('[1]2025年已发货'!$E:$E,'[1]2025年已发货'!$F:$F,C5177,'[1]2025年已发货'!$C:$C,F5177,'[1]2025年已发货'!$G:$G,I5177,'[1]2025年已发货'!$H:$H,J5177))</f>
        <v>未发货</v>
      </c>
      <c r="I5177" s="158" t="str">
        <f>VLOOKUP(B5177,辅助信息!E:I,3,FALSE)</f>
        <v>(五冶钢构龙泉东洪片区85亩住宅、商业及配套工程项目三标段)成都市龙泉驿外东洪路地铁2号线惠王陵地铁C口</v>
      </c>
      <c r="J5177" s="122" t="str">
        <f>VLOOKUP(B5177,辅助信息!E:I,4,FALSE)</f>
        <v>王军宝</v>
      </c>
      <c r="K5177" s="122">
        <f>VLOOKUP(J5177,辅助信息!H:I,2,FALSE)</f>
        <v>13889142392</v>
      </c>
      <c r="L5177" s="124">
        <f>VLOOKUP(B5177,辅助信息!E:J,6,FALSE)</f>
        <v>0</v>
      </c>
      <c r="M5177" s="93"/>
      <c r="O5177" s="64" t="str">
        <f ca="1" t="shared" si="244"/>
        <v/>
      </c>
      <c r="P5177" s="64" t="str">
        <f ca="1" t="shared" si="245"/>
        <v/>
      </c>
      <c r="Q5177" s="29" t="str">
        <f>VLOOKUP(B5177,辅助信息!E:M,9,FALSE)</f>
        <v>ZTWM-CDGS-XS-2025-0156-五冶钢构-2025年九月第一批次钢筋采购合同(三圣乡项目)-中铁物贸成都公司</v>
      </c>
      <c r="R5177" s="29" t="str">
        <f>_xlfn._xlws.FILTER(辅助信息!D:D,辅助信息!E:E=B5177)</f>
        <v>五冶钢构龙泉东洪片区(70亩、85亩)住宅、商业及配套工程项目</v>
      </c>
    </row>
    <row r="5178" hidden="1" spans="2:18">
      <c r="B5178" s="138" t="s">
        <v>229</v>
      </c>
      <c r="C5178" s="72">
        <v>45966</v>
      </c>
      <c r="D5178" s="122" t="str">
        <f>VLOOKUP(B5178,辅助信息!E:K,7,FALSE)</f>
        <v>JWDDCD2025092400212</v>
      </c>
      <c r="E5178" s="122" t="str">
        <f>VLOOKUP(F5178,辅助信息!A:B,2,FALSE)</f>
        <v>高线</v>
      </c>
      <c r="F5178" s="122" t="s">
        <v>53</v>
      </c>
      <c r="G5178" s="123">
        <v>2</v>
      </c>
      <c r="H5178" s="136" t="str">
        <f>IF(SUMIFS('[1]2025年已发货'!$E:$E,'[1]2025年已发货'!$F:$F,C5178,'[1]2025年已发货'!$C:$C,F5178,'[1]2025年已发货'!$G:$G,I5178,'[1]2025年已发货'!$H:$H,J5178)=0,"未发货",SUMIFS('[1]2025年已发货'!$E:$E,'[1]2025年已发货'!$F:$F,C5178,'[1]2025年已发货'!$C:$C,F5178,'[1]2025年已发货'!$G:$G,I5178,'[1]2025年已发货'!$H:$H,J5178))</f>
        <v>未发货</v>
      </c>
      <c r="I5178" s="158" t="str">
        <f>VLOOKUP(B5178,辅助信息!E:I,3,FALSE)</f>
        <v>(五冶钢构龙泉东洪片区85亩住宅、商业及配套工程项目三标段)成都市龙泉驿外东洪路地铁2号线惠王陵地铁C口</v>
      </c>
      <c r="J5178" s="122" t="str">
        <f>VLOOKUP(B5178,辅助信息!E:I,4,FALSE)</f>
        <v>王军宝</v>
      </c>
      <c r="K5178" s="122">
        <f>VLOOKUP(J5178,辅助信息!H:I,2,FALSE)</f>
        <v>13889142392</v>
      </c>
      <c r="L5178" s="124">
        <f>VLOOKUP(B5178,辅助信息!E:J,6,FALSE)</f>
        <v>0</v>
      </c>
      <c r="M5178" s="93"/>
      <c r="O5178" s="64" t="str">
        <f ca="1" t="shared" si="244"/>
        <v/>
      </c>
      <c r="P5178" s="64" t="str">
        <f ca="1" t="shared" si="245"/>
        <v/>
      </c>
      <c r="Q5178" s="29" t="str">
        <f>VLOOKUP(B5178,辅助信息!E:M,9,FALSE)</f>
        <v>ZTWM-CDGS-XS-2025-0156-五冶钢构-2025年九月第一批次钢筋采购合同(三圣乡项目)-中铁物贸成都公司</v>
      </c>
      <c r="R5178" s="29" t="str">
        <f>_xlfn._xlws.FILTER(辅助信息!D:D,辅助信息!E:E=B5178)</f>
        <v>五冶钢构龙泉东洪片区(70亩、85亩)住宅、商业及配套工程项目</v>
      </c>
    </row>
    <row r="5179" hidden="1" spans="2:18">
      <c r="B5179" s="138" t="s">
        <v>229</v>
      </c>
      <c r="C5179" s="72">
        <v>45966</v>
      </c>
      <c r="D5179" s="122" t="str">
        <f>VLOOKUP(B5179,辅助信息!E:K,7,FALSE)</f>
        <v>JWDDCD2025092400212</v>
      </c>
      <c r="E5179" s="122" t="str">
        <f>VLOOKUP(F5179,辅助信息!A:B,2,FALSE)</f>
        <v>螺纹钢</v>
      </c>
      <c r="F5179" s="122" t="s">
        <v>27</v>
      </c>
      <c r="G5179" s="123">
        <f>117-35</f>
        <v>82</v>
      </c>
      <c r="H5179" s="136">
        <f>IF(SUMIFS('[1]2025年已发货'!$E:$E,'[1]2025年已发货'!$F:$F,C5179,'[1]2025年已发货'!$C:$C,F5179,'[1]2025年已发货'!$G:$G,I5179,'[1]2025年已发货'!$H:$H,J5179)=0,"未发货",SUMIFS('[1]2025年已发货'!$E:$E,'[1]2025年已发货'!$F:$F,C5179,'[1]2025年已发货'!$C:$C,F5179,'[1]2025年已发货'!$G:$G,I5179,'[1]2025年已发货'!$H:$H,J5179))</f>
        <v>30</v>
      </c>
      <c r="I5179" s="158" t="str">
        <f>VLOOKUP(B5179,辅助信息!E:I,3,FALSE)</f>
        <v>(五冶钢构龙泉东洪片区85亩住宅、商业及配套工程项目三标段)成都市龙泉驿外东洪路地铁2号线惠王陵地铁C口</v>
      </c>
      <c r="J5179" s="122" t="str">
        <f>VLOOKUP(B5179,辅助信息!E:I,4,FALSE)</f>
        <v>王军宝</v>
      </c>
      <c r="K5179" s="122">
        <f>VLOOKUP(J5179,辅助信息!H:I,2,FALSE)</f>
        <v>13889142392</v>
      </c>
      <c r="L5179" s="124">
        <f>VLOOKUP(B5179,辅助信息!E:J,6,FALSE)</f>
        <v>0</v>
      </c>
      <c r="M5179" s="93"/>
      <c r="O5179" s="64" t="str">
        <f ca="1" t="shared" si="244"/>
        <v/>
      </c>
      <c r="P5179" s="64" t="str">
        <f ca="1" t="shared" si="245"/>
        <v/>
      </c>
      <c r="Q5179" s="29" t="str">
        <f>VLOOKUP(B5179,辅助信息!E:M,9,FALSE)</f>
        <v>ZTWM-CDGS-XS-2025-0156-五冶钢构-2025年九月第一批次钢筋采购合同(三圣乡项目)-中铁物贸成都公司</v>
      </c>
      <c r="R5179" s="29" t="str">
        <f>_xlfn._xlws.FILTER(辅助信息!D:D,辅助信息!E:E=B5179)</f>
        <v>五冶钢构龙泉东洪片区(70亩、85亩)住宅、商业及配套工程项目</v>
      </c>
    </row>
    <row r="5180" hidden="1" spans="2:18">
      <c r="B5180" s="138" t="s">
        <v>229</v>
      </c>
      <c r="C5180" s="72">
        <v>45966</v>
      </c>
      <c r="D5180" s="122" t="str">
        <f>VLOOKUP(B5180,辅助信息!E:K,7,FALSE)</f>
        <v>JWDDCD2025092400212</v>
      </c>
      <c r="E5180" s="122" t="str">
        <f>VLOOKUP(F5180,辅助信息!A:B,2,FALSE)</f>
        <v>螺纹钢</v>
      </c>
      <c r="F5180" s="122" t="s">
        <v>19</v>
      </c>
      <c r="G5180" s="123">
        <v>35</v>
      </c>
      <c r="H5180" s="136" t="str">
        <f>IF(SUMIFS('[1]2025年已发货'!$E:$E,'[1]2025年已发货'!$F:$F,C5180,'[1]2025年已发货'!$C:$C,F5180,'[1]2025年已发货'!$G:$G,I5180,'[1]2025年已发货'!$H:$H,J5180)=0,"未发货",SUMIFS('[1]2025年已发货'!$E:$E,'[1]2025年已发货'!$F:$F,C5180,'[1]2025年已发货'!$C:$C,F5180,'[1]2025年已发货'!$G:$G,I5180,'[1]2025年已发货'!$H:$H,J5180))</f>
        <v>未发货</v>
      </c>
      <c r="I5180" s="158" t="str">
        <f>VLOOKUP(B5180,辅助信息!E:I,3,FALSE)</f>
        <v>(五冶钢构龙泉东洪片区85亩住宅、商业及配套工程项目三标段)成都市龙泉驿外东洪路地铁2号线惠王陵地铁C口</v>
      </c>
      <c r="J5180" s="122" t="str">
        <f>VLOOKUP(B5180,辅助信息!E:I,4,FALSE)</f>
        <v>王军宝</v>
      </c>
      <c r="K5180" s="122">
        <f>VLOOKUP(J5180,辅助信息!H:I,2,FALSE)</f>
        <v>13889142392</v>
      </c>
      <c r="L5180" s="124">
        <f>VLOOKUP(B5180,辅助信息!E:J,6,FALSE)</f>
        <v>0</v>
      </c>
      <c r="M5180" s="93"/>
      <c r="O5180" s="64" t="str">
        <f ca="1" t="shared" si="244"/>
        <v/>
      </c>
      <c r="P5180" s="64" t="str">
        <f ca="1" t="shared" si="245"/>
        <v/>
      </c>
      <c r="Q5180" s="29" t="str">
        <f>VLOOKUP(B5180,辅助信息!E:M,9,FALSE)</f>
        <v>ZTWM-CDGS-XS-2025-0156-五冶钢构-2025年九月第一批次钢筋采购合同(三圣乡项目)-中铁物贸成都公司</v>
      </c>
      <c r="R5180" s="29" t="str">
        <f>_xlfn._xlws.FILTER(辅助信息!D:D,辅助信息!E:E=B5180)</f>
        <v>五冶钢构龙泉东洪片区(70亩、85亩)住宅、商业及配套工程项目</v>
      </c>
    </row>
    <row r="5181" hidden="1" spans="2:18">
      <c r="B5181" s="138" t="s">
        <v>229</v>
      </c>
      <c r="C5181" s="72">
        <v>45966</v>
      </c>
      <c r="D5181" s="122" t="str">
        <f>VLOOKUP(B5181,辅助信息!E:K,7,FALSE)</f>
        <v>JWDDCD2025092400212</v>
      </c>
      <c r="E5181" s="122" t="str">
        <f>VLOOKUP(F5181,辅助信息!A:B,2,FALSE)</f>
        <v>螺纹钢</v>
      </c>
      <c r="F5181" s="122" t="s">
        <v>32</v>
      </c>
      <c r="G5181" s="123">
        <v>10</v>
      </c>
      <c r="H5181" s="136" t="str">
        <f>IF(SUMIFS('[1]2025年已发货'!$E:$E,'[1]2025年已发货'!$F:$F,C5181,'[1]2025年已发货'!$C:$C,F5181,'[1]2025年已发货'!$G:$G,I5181,'[1]2025年已发货'!$H:$H,J5181)=0,"未发货",SUMIFS('[1]2025年已发货'!$E:$E,'[1]2025年已发货'!$F:$F,C5181,'[1]2025年已发货'!$C:$C,F5181,'[1]2025年已发货'!$G:$G,I5181,'[1]2025年已发货'!$H:$H,J5181))</f>
        <v>未发货</v>
      </c>
      <c r="I5181" s="158" t="str">
        <f>VLOOKUP(B5181,辅助信息!E:I,3,FALSE)</f>
        <v>(五冶钢构龙泉东洪片区85亩住宅、商业及配套工程项目三标段)成都市龙泉驿外东洪路地铁2号线惠王陵地铁C口</v>
      </c>
      <c r="J5181" s="122" t="str">
        <f>VLOOKUP(B5181,辅助信息!E:I,4,FALSE)</f>
        <v>王军宝</v>
      </c>
      <c r="K5181" s="122">
        <f>VLOOKUP(J5181,辅助信息!H:I,2,FALSE)</f>
        <v>13889142392</v>
      </c>
      <c r="L5181" s="124">
        <f>VLOOKUP(B5181,辅助信息!E:J,6,FALSE)</f>
        <v>0</v>
      </c>
      <c r="M5181" s="93"/>
      <c r="O5181" s="64" t="str">
        <f ca="1" t="shared" si="244"/>
        <v/>
      </c>
      <c r="P5181" s="64" t="str">
        <f ca="1" t="shared" si="245"/>
        <v/>
      </c>
      <c r="Q5181" s="29" t="str">
        <f>VLOOKUP(B5181,辅助信息!E:M,9,FALSE)</f>
        <v>ZTWM-CDGS-XS-2025-0156-五冶钢构-2025年九月第一批次钢筋采购合同(三圣乡项目)-中铁物贸成都公司</v>
      </c>
      <c r="R5181" s="29" t="str">
        <f>_xlfn._xlws.FILTER(辅助信息!D:D,辅助信息!E:E=B5181)</f>
        <v>五冶钢构龙泉东洪片区(70亩、85亩)住宅、商业及配套工程项目</v>
      </c>
    </row>
    <row r="5182" hidden="1" spans="2:18">
      <c r="B5182" s="138" t="s">
        <v>229</v>
      </c>
      <c r="C5182" s="72">
        <v>45966</v>
      </c>
      <c r="D5182" s="122" t="str">
        <f>VLOOKUP(B5182,辅助信息!E:K,7,FALSE)</f>
        <v>JWDDCD2025092400212</v>
      </c>
      <c r="E5182" s="122" t="str">
        <f>VLOOKUP(F5182,辅助信息!A:B,2,FALSE)</f>
        <v>螺纹钢</v>
      </c>
      <c r="F5182" s="122" t="s">
        <v>30</v>
      </c>
      <c r="G5182" s="123">
        <f>21-5</f>
        <v>16</v>
      </c>
      <c r="H5182" s="136">
        <f>IF(SUMIFS('[1]2025年已发货'!$E:$E,'[1]2025年已发货'!$F:$F,C5182,'[1]2025年已发货'!$C:$C,F5182,'[1]2025年已发货'!$G:$G,I5182,'[1]2025年已发货'!$H:$H,J5182)=0,"未发货",SUMIFS('[1]2025年已发货'!$E:$E,'[1]2025年已发货'!$F:$F,C5182,'[1]2025年已发货'!$C:$C,F5182,'[1]2025年已发货'!$G:$G,I5182,'[1]2025年已发货'!$H:$H,J5182))</f>
        <v>5</v>
      </c>
      <c r="I5182" s="158" t="str">
        <f>VLOOKUP(B5182,辅助信息!E:I,3,FALSE)</f>
        <v>(五冶钢构龙泉东洪片区85亩住宅、商业及配套工程项目三标段)成都市龙泉驿外东洪路地铁2号线惠王陵地铁C口</v>
      </c>
      <c r="J5182" s="122" t="str">
        <f>VLOOKUP(B5182,辅助信息!E:I,4,FALSE)</f>
        <v>王军宝</v>
      </c>
      <c r="K5182" s="122">
        <f>VLOOKUP(J5182,辅助信息!H:I,2,FALSE)</f>
        <v>13889142392</v>
      </c>
      <c r="L5182" s="124">
        <f>VLOOKUP(B5182,辅助信息!E:J,6,FALSE)</f>
        <v>0</v>
      </c>
      <c r="M5182" s="93"/>
      <c r="O5182" s="64" t="str">
        <f ca="1" t="shared" si="244"/>
        <v/>
      </c>
      <c r="P5182" s="64" t="str">
        <f ca="1" t="shared" si="245"/>
        <v/>
      </c>
      <c r="Q5182" s="29" t="str">
        <f>VLOOKUP(B5182,辅助信息!E:M,9,FALSE)</f>
        <v>ZTWM-CDGS-XS-2025-0156-五冶钢构-2025年九月第一批次钢筋采购合同(三圣乡项目)-中铁物贸成都公司</v>
      </c>
      <c r="R5182" s="29" t="str">
        <f>_xlfn._xlws.FILTER(辅助信息!D:D,辅助信息!E:E=B5182)</f>
        <v>五冶钢构龙泉东洪片区(70亩、85亩)住宅、商业及配套工程项目</v>
      </c>
    </row>
    <row r="5183" hidden="1" spans="2:18">
      <c r="B5183" s="138" t="s">
        <v>229</v>
      </c>
      <c r="C5183" s="72">
        <v>45966</v>
      </c>
      <c r="D5183" s="122" t="str">
        <f>VLOOKUP(B5183,辅助信息!E:K,7,FALSE)</f>
        <v>JWDDCD2025092400212</v>
      </c>
      <c r="E5183" s="122" t="str">
        <f>VLOOKUP(F5183,辅助信息!A:B,2,FALSE)</f>
        <v>螺纹钢</v>
      </c>
      <c r="F5183" s="122" t="s">
        <v>33</v>
      </c>
      <c r="G5183" s="123">
        <v>8</v>
      </c>
      <c r="H5183" s="136" t="str">
        <f>IF(SUMIFS('[1]2025年已发货'!$E:$E,'[1]2025年已发货'!$F:$F,C5183,'[1]2025年已发货'!$C:$C,F5183,'[1]2025年已发货'!$G:$G,I5183,'[1]2025年已发货'!$H:$H,J5183)=0,"未发货",SUMIFS('[1]2025年已发货'!$E:$E,'[1]2025年已发货'!$F:$F,C5183,'[1]2025年已发货'!$C:$C,F5183,'[1]2025年已发货'!$G:$G,I5183,'[1]2025年已发货'!$H:$H,J5183))</f>
        <v>未发货</v>
      </c>
      <c r="I5183" s="158" t="str">
        <f>VLOOKUP(B5183,辅助信息!E:I,3,FALSE)</f>
        <v>(五冶钢构龙泉东洪片区85亩住宅、商业及配套工程项目三标段)成都市龙泉驿外东洪路地铁2号线惠王陵地铁C口</v>
      </c>
      <c r="J5183" s="122" t="str">
        <f>VLOOKUP(B5183,辅助信息!E:I,4,FALSE)</f>
        <v>王军宝</v>
      </c>
      <c r="K5183" s="122">
        <f>VLOOKUP(J5183,辅助信息!H:I,2,FALSE)</f>
        <v>13889142392</v>
      </c>
      <c r="L5183" s="124">
        <f>VLOOKUP(B5183,辅助信息!E:J,6,FALSE)</f>
        <v>0</v>
      </c>
      <c r="M5183" s="93"/>
      <c r="O5183" s="64" t="str">
        <f ca="1" t="shared" si="244"/>
        <v/>
      </c>
      <c r="P5183" s="64" t="str">
        <f ca="1" t="shared" si="245"/>
        <v/>
      </c>
      <c r="Q5183" s="29" t="str">
        <f>VLOOKUP(B5183,辅助信息!E:M,9,FALSE)</f>
        <v>ZTWM-CDGS-XS-2025-0156-五冶钢构-2025年九月第一批次钢筋采购合同(三圣乡项目)-中铁物贸成都公司</v>
      </c>
      <c r="R5183" s="29" t="str">
        <f>_xlfn._xlws.FILTER(辅助信息!D:D,辅助信息!E:E=B5183)</f>
        <v>五冶钢构龙泉东洪片区(70亩、85亩)住宅、商业及配套工程项目</v>
      </c>
    </row>
    <row r="5184" hidden="1" spans="2:18">
      <c r="B5184" s="138" t="s">
        <v>229</v>
      </c>
      <c r="C5184" s="72">
        <v>45966</v>
      </c>
      <c r="D5184" s="122" t="str">
        <f>VLOOKUP(B5184,辅助信息!E:K,7,FALSE)</f>
        <v>JWDDCD2025092400212</v>
      </c>
      <c r="E5184" s="122" t="str">
        <f>VLOOKUP(F5184,辅助信息!A:B,2,FALSE)</f>
        <v>螺纹钢</v>
      </c>
      <c r="F5184" s="122" t="s">
        <v>28</v>
      </c>
      <c r="G5184" s="123">
        <v>16</v>
      </c>
      <c r="H5184" s="136" t="str">
        <f>IF(SUMIFS('[1]2025年已发货'!$E:$E,'[1]2025年已发货'!$F:$F,C5184,'[1]2025年已发货'!$C:$C,F5184,'[1]2025年已发货'!$G:$G,I5184,'[1]2025年已发货'!$H:$H,J5184)=0,"未发货",SUMIFS('[1]2025年已发货'!$E:$E,'[1]2025年已发货'!$F:$F,C5184,'[1]2025年已发货'!$C:$C,F5184,'[1]2025年已发货'!$G:$G,I5184,'[1]2025年已发货'!$H:$H,J5184))</f>
        <v>未发货</v>
      </c>
      <c r="I5184" s="158" t="str">
        <f>VLOOKUP(B5184,辅助信息!E:I,3,FALSE)</f>
        <v>(五冶钢构龙泉东洪片区85亩住宅、商业及配套工程项目三标段)成都市龙泉驿外东洪路地铁2号线惠王陵地铁C口</v>
      </c>
      <c r="J5184" s="122" t="str">
        <f>VLOOKUP(B5184,辅助信息!E:I,4,FALSE)</f>
        <v>王军宝</v>
      </c>
      <c r="K5184" s="122">
        <f>VLOOKUP(J5184,辅助信息!H:I,2,FALSE)</f>
        <v>13889142392</v>
      </c>
      <c r="L5184" s="124">
        <f>VLOOKUP(B5184,辅助信息!E:J,6,FALSE)</f>
        <v>0</v>
      </c>
      <c r="M5184" s="93"/>
      <c r="O5184" s="64" t="str">
        <f ca="1" t="shared" si="244"/>
        <v/>
      </c>
      <c r="P5184" s="64" t="str">
        <f ca="1" t="shared" si="245"/>
        <v/>
      </c>
      <c r="Q5184" s="29" t="str">
        <f>VLOOKUP(B5184,辅助信息!E:M,9,FALSE)</f>
        <v>ZTWM-CDGS-XS-2025-0156-五冶钢构-2025年九月第一批次钢筋采购合同(三圣乡项目)-中铁物贸成都公司</v>
      </c>
      <c r="R5184" s="29" t="str">
        <f>_xlfn._xlws.FILTER(辅助信息!D:D,辅助信息!E:E=B5184)</f>
        <v>五冶钢构龙泉东洪片区(70亩、85亩)住宅、商业及配套工程项目</v>
      </c>
    </row>
    <row r="5185" hidden="1" spans="2:18">
      <c r="B5185" s="138" t="s">
        <v>229</v>
      </c>
      <c r="C5185" s="72">
        <v>45966</v>
      </c>
      <c r="D5185" s="122" t="str">
        <f>VLOOKUP(B5185,辅助信息!E:K,7,FALSE)</f>
        <v>JWDDCD2025092400212</v>
      </c>
      <c r="E5185" s="122" t="str">
        <f>VLOOKUP(F5185,辅助信息!A:B,2,FALSE)</f>
        <v>螺纹钢</v>
      </c>
      <c r="F5185" s="122" t="s">
        <v>18</v>
      </c>
      <c r="G5185" s="123">
        <v>10</v>
      </c>
      <c r="H5185" s="136" t="str">
        <f>IF(SUMIFS('[1]2025年已发货'!$E:$E,'[1]2025年已发货'!$F:$F,C5185,'[1]2025年已发货'!$C:$C,F5185,'[1]2025年已发货'!$G:$G,I5185,'[1]2025年已发货'!$H:$H,J5185)=0,"未发货",SUMIFS('[1]2025年已发货'!$E:$E,'[1]2025年已发货'!$F:$F,C5185,'[1]2025年已发货'!$C:$C,F5185,'[1]2025年已发货'!$G:$G,I5185,'[1]2025年已发货'!$H:$H,J5185))</f>
        <v>未发货</v>
      </c>
      <c r="I5185" s="158" t="str">
        <f>VLOOKUP(B5185,辅助信息!E:I,3,FALSE)</f>
        <v>(五冶钢构龙泉东洪片区85亩住宅、商业及配套工程项目三标段)成都市龙泉驿外东洪路地铁2号线惠王陵地铁C口</v>
      </c>
      <c r="J5185" s="122" t="str">
        <f>VLOOKUP(B5185,辅助信息!E:I,4,FALSE)</f>
        <v>王军宝</v>
      </c>
      <c r="K5185" s="122">
        <f>VLOOKUP(J5185,辅助信息!H:I,2,FALSE)</f>
        <v>13889142392</v>
      </c>
      <c r="L5185" s="124">
        <f>VLOOKUP(B5185,辅助信息!E:J,6,FALSE)</f>
        <v>0</v>
      </c>
      <c r="M5185" s="93"/>
      <c r="O5185" s="64" t="str">
        <f ca="1" t="shared" si="244"/>
        <v/>
      </c>
      <c r="P5185" s="64" t="str">
        <f ca="1" t="shared" si="245"/>
        <v/>
      </c>
      <c r="Q5185" s="29" t="str">
        <f>VLOOKUP(B5185,辅助信息!E:M,9,FALSE)</f>
        <v>ZTWM-CDGS-XS-2025-0156-五冶钢构-2025年九月第一批次钢筋采购合同(三圣乡项目)-中铁物贸成都公司</v>
      </c>
      <c r="R5185" s="29" t="str">
        <f>_xlfn._xlws.FILTER(辅助信息!D:D,辅助信息!E:E=B5185)</f>
        <v>五冶钢构龙泉东洪片区(70亩、85亩)住宅、商业及配套工程项目</v>
      </c>
    </row>
    <row r="5186" hidden="1" spans="2:18">
      <c r="B5186" s="138" t="s">
        <v>229</v>
      </c>
      <c r="C5186" s="72">
        <v>45966</v>
      </c>
      <c r="D5186" s="122" t="str">
        <f>VLOOKUP(B5186,辅助信息!E:K,7,FALSE)</f>
        <v>JWDDCD2025092400212</v>
      </c>
      <c r="E5186" s="122" t="str">
        <f>VLOOKUP(F5186,辅助信息!A:B,2,FALSE)</f>
        <v>螺纹钢</v>
      </c>
      <c r="F5186" s="122" t="s">
        <v>46</v>
      </c>
      <c r="G5186" s="123">
        <v>9</v>
      </c>
      <c r="H5186" s="136" t="str">
        <f>IF(SUMIFS('[1]2025年已发货'!$E:$E,'[1]2025年已发货'!$F:$F,C5186,'[1]2025年已发货'!$C:$C,F5186,'[1]2025年已发货'!$G:$G,I5186,'[1]2025年已发货'!$H:$H,J5186)=0,"未发货",SUMIFS('[1]2025年已发货'!$E:$E,'[1]2025年已发货'!$F:$F,C5186,'[1]2025年已发货'!$C:$C,F5186,'[1]2025年已发货'!$G:$G,I5186,'[1]2025年已发货'!$H:$H,J5186))</f>
        <v>未发货</v>
      </c>
      <c r="I5186" s="158" t="str">
        <f>VLOOKUP(B5186,辅助信息!E:I,3,FALSE)</f>
        <v>(五冶钢构龙泉东洪片区85亩住宅、商业及配套工程项目三标段)成都市龙泉驿外东洪路地铁2号线惠王陵地铁C口</v>
      </c>
      <c r="J5186" s="122" t="str">
        <f>VLOOKUP(B5186,辅助信息!E:I,4,FALSE)</f>
        <v>王军宝</v>
      </c>
      <c r="K5186" s="122">
        <f>VLOOKUP(J5186,辅助信息!H:I,2,FALSE)</f>
        <v>13889142392</v>
      </c>
      <c r="L5186" s="124">
        <f>VLOOKUP(B5186,辅助信息!E:J,6,FALSE)</f>
        <v>0</v>
      </c>
      <c r="M5186" s="93"/>
      <c r="O5186" s="64" t="str">
        <f ca="1" t="shared" si="244"/>
        <v/>
      </c>
      <c r="P5186" s="64" t="str">
        <f ca="1" t="shared" si="245"/>
        <v/>
      </c>
      <c r="Q5186" s="29" t="str">
        <f>VLOOKUP(B5186,辅助信息!E:M,9,FALSE)</f>
        <v>ZTWM-CDGS-XS-2025-0156-五冶钢构-2025年九月第一批次钢筋采购合同(三圣乡项目)-中铁物贸成都公司</v>
      </c>
      <c r="R5186" s="29" t="str">
        <f>_xlfn._xlws.FILTER(辅助信息!D:D,辅助信息!E:E=B5186)</f>
        <v>五冶钢构龙泉东洪片区(70亩、85亩)住宅、商业及配套工程项目</v>
      </c>
    </row>
    <row r="5187" hidden="1" spans="2:18">
      <c r="B5187" s="138" t="s">
        <v>229</v>
      </c>
      <c r="C5187" s="72">
        <v>45966</v>
      </c>
      <c r="D5187" s="122" t="str">
        <f>VLOOKUP(B5187,辅助信息!E:K,7,FALSE)</f>
        <v>JWDDCD2025092400212</v>
      </c>
      <c r="E5187" s="122" t="str">
        <f>VLOOKUP(F5187,辅助信息!A:B,2,FALSE)</f>
        <v>盘螺</v>
      </c>
      <c r="F5187" s="122" t="s">
        <v>41</v>
      </c>
      <c r="G5187" s="123">
        <v>35</v>
      </c>
      <c r="H5187" s="136" t="str">
        <f>IF(SUMIFS('[1]2025年已发货'!$E:$E,'[1]2025年已发货'!$F:$F,C5187,'[1]2025年已发货'!$C:$C,F5187,'[1]2025年已发货'!$G:$G,I5187,'[1]2025年已发货'!$H:$H,J5187)=0,"未发货",SUMIFS('[1]2025年已发货'!$E:$E,'[1]2025年已发货'!$F:$F,C5187,'[1]2025年已发货'!$C:$C,F5187,'[1]2025年已发货'!$G:$G,I5187,'[1]2025年已发货'!$H:$H,J5187))</f>
        <v>未发货</v>
      </c>
      <c r="I5187" s="158" t="str">
        <f>VLOOKUP(B5187,辅助信息!E:I,3,FALSE)</f>
        <v>(五冶钢构龙泉东洪片区85亩住宅、商业及配套工程项目三标段)成都市龙泉驿外东洪路地铁2号线惠王陵地铁C口</v>
      </c>
      <c r="J5187" s="122" t="str">
        <f>VLOOKUP(B5187,辅助信息!E:I,4,FALSE)</f>
        <v>王军宝</v>
      </c>
      <c r="K5187" s="122">
        <f>VLOOKUP(J5187,辅助信息!H:I,2,FALSE)</f>
        <v>13889142392</v>
      </c>
      <c r="L5187" s="124">
        <f>VLOOKUP(B5187,辅助信息!E:J,6,FALSE)</f>
        <v>0</v>
      </c>
      <c r="M5187" s="93"/>
      <c r="O5187" s="64" t="str">
        <f ca="1" t="shared" si="244"/>
        <v/>
      </c>
      <c r="P5187" s="64" t="str">
        <f ca="1" t="shared" si="245"/>
        <v/>
      </c>
      <c r="Q5187" s="29" t="str">
        <f>VLOOKUP(B5187,辅助信息!E:M,9,FALSE)</f>
        <v>ZTWM-CDGS-XS-2025-0156-五冶钢构-2025年九月第一批次钢筋采购合同(三圣乡项目)-中铁物贸成都公司</v>
      </c>
      <c r="R5187" s="29" t="str">
        <f>_xlfn._xlws.FILTER(辅助信息!D:D,辅助信息!E:E=B5187)</f>
        <v>五冶钢构龙泉东洪片区(70亩、85亩)住宅、商业及配套工程项目</v>
      </c>
    </row>
    <row r="5188" hidden="1" spans="2:18">
      <c r="B5188" s="138" t="s">
        <v>229</v>
      </c>
      <c r="C5188" s="72">
        <v>45966</v>
      </c>
      <c r="D5188" s="122" t="str">
        <f>VLOOKUP(B5188,辅助信息!E:K,7,FALSE)</f>
        <v>JWDDCD2025092400212</v>
      </c>
      <c r="E5188" s="122" t="str">
        <f>VLOOKUP(F5188,辅助信息!A:B,2,FALSE)</f>
        <v>盘螺</v>
      </c>
      <c r="F5188" s="122" t="s">
        <v>49</v>
      </c>
      <c r="G5188" s="123">
        <v>8</v>
      </c>
      <c r="H5188" s="136" t="str">
        <f>IF(SUMIFS('[1]2025年已发货'!$E:$E,'[1]2025年已发货'!$F:$F,C5188,'[1]2025年已发货'!$C:$C,F5188,'[1]2025年已发货'!$G:$G,I5188,'[1]2025年已发货'!$H:$H,J5188)=0,"未发货",SUMIFS('[1]2025年已发货'!$E:$E,'[1]2025年已发货'!$F:$F,C5188,'[1]2025年已发货'!$C:$C,F5188,'[1]2025年已发货'!$G:$G,I5188,'[1]2025年已发货'!$H:$H,J5188))</f>
        <v>未发货</v>
      </c>
      <c r="I5188" s="158" t="str">
        <f>VLOOKUP(B5188,辅助信息!E:I,3,FALSE)</f>
        <v>(五冶钢构龙泉东洪片区85亩住宅、商业及配套工程项目三标段)成都市龙泉驿外东洪路地铁2号线惠王陵地铁C口</v>
      </c>
      <c r="J5188" s="122" t="str">
        <f>VLOOKUP(B5188,辅助信息!E:I,4,FALSE)</f>
        <v>王军宝</v>
      </c>
      <c r="K5188" s="122">
        <f>VLOOKUP(J5188,辅助信息!H:I,2,FALSE)</f>
        <v>13889142392</v>
      </c>
      <c r="L5188" s="124">
        <f>VLOOKUP(B5188,辅助信息!E:J,6,FALSE)</f>
        <v>0</v>
      </c>
      <c r="M5188" s="93"/>
      <c r="O5188" s="64" t="str">
        <f ca="1" t="shared" si="244"/>
        <v/>
      </c>
      <c r="P5188" s="64" t="str">
        <f ca="1" t="shared" si="245"/>
        <v/>
      </c>
      <c r="Q5188" s="29" t="str">
        <f>VLOOKUP(B5188,辅助信息!E:M,9,FALSE)</f>
        <v>ZTWM-CDGS-XS-2025-0156-五冶钢构-2025年九月第一批次钢筋采购合同(三圣乡项目)-中铁物贸成都公司</v>
      </c>
      <c r="R5188" s="29" t="str">
        <f>_xlfn._xlws.FILTER(辅助信息!D:D,辅助信息!E:E=B5188)</f>
        <v>五冶钢构龙泉东洪片区(70亩、85亩)住宅、商业及配套工程项目</v>
      </c>
    </row>
    <row r="5189" hidden="1" spans="2:18">
      <c r="B5189" s="138" t="s">
        <v>229</v>
      </c>
      <c r="C5189" s="72">
        <v>45966</v>
      </c>
      <c r="D5189" s="122" t="str">
        <f>VLOOKUP(B5189,辅助信息!E:K,7,FALSE)</f>
        <v>JWDDCD2025092400212</v>
      </c>
      <c r="E5189" s="122" t="str">
        <f>VLOOKUP(F5189,辅助信息!A:B,2,FALSE)</f>
        <v>盘螺</v>
      </c>
      <c r="F5189" s="122" t="s">
        <v>40</v>
      </c>
      <c r="G5189" s="123">
        <f>84-35</f>
        <v>49</v>
      </c>
      <c r="H5189" s="136">
        <f>IF(SUMIFS('[1]2025年已发货'!$E:$E,'[1]2025年已发货'!$F:$F,C5189,'[1]2025年已发货'!$C:$C,F5189,'[1]2025年已发货'!$G:$G,I5189,'[1]2025年已发货'!$H:$H,J5189)=0,"未发货",SUMIFS('[1]2025年已发货'!$E:$E,'[1]2025年已发货'!$F:$F,C5189,'[1]2025年已发货'!$C:$C,F5189,'[1]2025年已发货'!$G:$G,I5189,'[1]2025年已发货'!$H:$H,J5189))</f>
        <v>35</v>
      </c>
      <c r="I5189" s="158" t="str">
        <f>VLOOKUP(B5189,辅助信息!E:I,3,FALSE)</f>
        <v>(五冶钢构龙泉东洪片区85亩住宅、商业及配套工程项目三标段)成都市龙泉驿外东洪路地铁2号线惠王陵地铁C口</v>
      </c>
      <c r="J5189" s="122" t="str">
        <f>VLOOKUP(B5189,辅助信息!E:I,4,FALSE)</f>
        <v>王军宝</v>
      </c>
      <c r="K5189" s="122">
        <f>VLOOKUP(J5189,辅助信息!H:I,2,FALSE)</f>
        <v>13889142392</v>
      </c>
      <c r="L5189" s="124">
        <f>VLOOKUP(B5189,辅助信息!E:J,6,FALSE)</f>
        <v>0</v>
      </c>
      <c r="M5189" s="93"/>
      <c r="O5189" s="64" t="str">
        <f ca="1" t="shared" si="244"/>
        <v/>
      </c>
      <c r="P5189" s="64" t="str">
        <f ca="1" t="shared" si="245"/>
        <v/>
      </c>
      <c r="Q5189" s="29" t="str">
        <f>VLOOKUP(B5189,辅助信息!E:M,9,FALSE)</f>
        <v>ZTWM-CDGS-XS-2025-0156-五冶钢构-2025年九月第一批次钢筋采购合同(三圣乡项目)-中铁物贸成都公司</v>
      </c>
      <c r="R5189" s="29" t="str">
        <f>_xlfn._xlws.FILTER(辅助信息!D:D,辅助信息!E:E=B5189)</f>
        <v>五冶钢构龙泉东洪片区(70亩、85亩)住宅、商业及配套工程项目</v>
      </c>
    </row>
    <row r="5190" hidden="1" spans="2:18">
      <c r="B5190" s="138" t="s">
        <v>163</v>
      </c>
      <c r="C5190" s="72">
        <v>45964</v>
      </c>
      <c r="D5190" s="122" t="str">
        <f>VLOOKUP(B5190,辅助信息!E:K,7,FALSE)</f>
        <v>JWDDCD2025052800131</v>
      </c>
      <c r="E5190" s="122" t="str">
        <f>VLOOKUP(F5190,辅助信息!A:B,2,FALSE)</f>
        <v>盘螺</v>
      </c>
      <c r="F5190" s="122" t="s">
        <v>40</v>
      </c>
      <c r="G5190" s="123">
        <v>22</v>
      </c>
      <c r="H5190" s="136">
        <f>IF(SUMIFS('[1]2025年已发货'!$E:$E,'[1]2025年已发货'!$F:$F,C5190,'[1]2025年已发货'!$C:$C,F5190,'[1]2025年已发货'!$G:$G,I5190,'[1]2025年已发货'!$H:$H,J5190)=0,"未发货",SUMIFS('[1]2025年已发货'!$E:$E,'[1]2025年已发货'!$F:$F,C5190,'[1]2025年已发货'!$C:$C,F5190,'[1]2025年已发货'!$G:$G,I5190,'[1]2025年已发货'!$H:$H,J5190))</f>
        <v>22</v>
      </c>
      <c r="I5190" s="158" t="str">
        <f>VLOOKUP(B5190,辅助信息!E:I,3,FALSE)</f>
        <v>（商投建工达州中医药科技园-4工区-9号楼）达州市通川区达州中医药职业学院犀牛大道北段</v>
      </c>
      <c r="J5190" s="122" t="str">
        <f>VLOOKUP(B5190,辅助信息!E:I,4,FALSE)</f>
        <v>张扬</v>
      </c>
      <c r="K5190" s="122">
        <f>VLOOKUP(J5190,辅助信息!H:I,2,FALSE)</f>
        <v>18381904567</v>
      </c>
      <c r="L5190" s="124" t="str">
        <f>VLOOKUP(B5190,辅助信息!E:J,6,FALSE)</f>
        <v>控制炉批号！多了现场不收！,优先安排达钢,提前联系到场规格及数量</v>
      </c>
      <c r="O5190" s="64" t="str">
        <f ca="1" t="shared" ref="O5173:O5217" si="246">IF(OR(M5190="",N5190&lt;&gt;""),"",MAX(M5190-TODAY(),0))</f>
        <v/>
      </c>
      <c r="P5190" s="64" t="str">
        <f ca="1" t="shared" ref="P5173:P5217" si="247">IF(M5190="","",IF(N5190&lt;&gt;"",MAX(N5190-M5190,0),IF(TODAY()&gt;M5190,TODAY()-M5190,0)))</f>
        <v/>
      </c>
      <c r="Q5190" s="29" t="str">
        <f>VLOOKUP(B5190,辅助信息!E:M,9,FALSE)</f>
        <v>ZTWM-CDGS-XS-2024-0134-商投建工达州中医药科技成果示范园项目</v>
      </c>
      <c r="R5190" s="29" t="str">
        <f>_xlfn._xlws.FILTER(辅助信息!D:D,辅助信息!E:E=B5190)</f>
        <v>商投建工达州中医药科技园</v>
      </c>
    </row>
    <row r="5191" hidden="1" spans="2:18">
      <c r="B5191" s="138" t="s">
        <v>163</v>
      </c>
      <c r="C5191" s="72">
        <v>45964</v>
      </c>
      <c r="D5191" s="122" t="str">
        <f>VLOOKUP(B5191,辅助信息!E:K,7,FALSE)</f>
        <v>JWDDCD2025052800131</v>
      </c>
      <c r="E5191" s="122" t="str">
        <f>VLOOKUP(F5191,辅助信息!A:B,2,FALSE)</f>
        <v>螺纹钢</v>
      </c>
      <c r="F5191" s="122" t="s">
        <v>82</v>
      </c>
      <c r="G5191" s="123">
        <v>3</v>
      </c>
      <c r="H5191" s="136">
        <f>IF(SUMIFS('[1]2025年已发货'!$E:$E,'[1]2025年已发货'!$F:$F,C5191,'[1]2025年已发货'!$C:$C,F5191,'[1]2025年已发货'!$G:$G,I5191,'[1]2025年已发货'!$H:$H,J5191)=0,"未发货",SUMIFS('[1]2025年已发货'!$E:$E,'[1]2025年已发货'!$F:$F,C5191,'[1]2025年已发货'!$C:$C,F5191,'[1]2025年已发货'!$G:$G,I5191,'[1]2025年已发货'!$H:$H,J5191))</f>
        <v>3</v>
      </c>
      <c r="I5191" s="158" t="str">
        <f>VLOOKUP(B5191,辅助信息!E:I,3,FALSE)</f>
        <v>（商投建工达州中医药科技园-4工区-9号楼）达州市通川区达州中医药职业学院犀牛大道北段</v>
      </c>
      <c r="J5191" s="122" t="str">
        <f>VLOOKUP(B5191,辅助信息!E:I,4,FALSE)</f>
        <v>张扬</v>
      </c>
      <c r="K5191" s="122">
        <f>VLOOKUP(J5191,辅助信息!H:I,2,FALSE)</f>
        <v>18381904567</v>
      </c>
      <c r="L5191" s="124" t="str">
        <f>VLOOKUP(B5191,辅助信息!E:J,6,FALSE)</f>
        <v>控制炉批号！多了现场不收！,优先安排达钢,提前联系到场规格及数量</v>
      </c>
      <c r="O5191" s="64" t="str">
        <f ca="1" t="shared" si="246"/>
        <v/>
      </c>
      <c r="P5191" s="64" t="str">
        <f ca="1" t="shared" si="247"/>
        <v/>
      </c>
      <c r="Q5191" s="29" t="str">
        <f>VLOOKUP(B5191,辅助信息!E:M,9,FALSE)</f>
        <v>ZTWM-CDGS-XS-2024-0134-商投建工达州中医药科技成果示范园项目</v>
      </c>
      <c r="R5191" s="29" t="str">
        <f>_xlfn._xlws.FILTER(辅助信息!D:D,辅助信息!E:E=B5191)</f>
        <v>商投建工达州中医药科技园</v>
      </c>
    </row>
    <row r="5192" hidden="1" spans="2:18">
      <c r="B5192" s="138" t="s">
        <v>163</v>
      </c>
      <c r="C5192" s="72">
        <v>45964</v>
      </c>
      <c r="D5192" s="122" t="str">
        <f>VLOOKUP(B5192,辅助信息!E:K,7,FALSE)</f>
        <v>JWDDCD2025052800131</v>
      </c>
      <c r="E5192" s="122" t="str">
        <f>VLOOKUP(F5192,辅助信息!A:B,2,FALSE)</f>
        <v>螺纹钢</v>
      </c>
      <c r="F5192" s="122" t="s">
        <v>21</v>
      </c>
      <c r="G5192" s="123">
        <v>8</v>
      </c>
      <c r="H5192" s="136">
        <f>IF(SUMIFS('[1]2025年已发货'!$E:$E,'[1]2025年已发货'!$F:$F,C5192,'[1]2025年已发货'!$C:$C,F5192,'[1]2025年已发货'!$G:$G,I5192,'[1]2025年已发货'!$H:$H,J5192)=0,"未发货",SUMIFS('[1]2025年已发货'!$E:$E,'[1]2025年已发货'!$F:$F,C5192,'[1]2025年已发货'!$C:$C,F5192,'[1]2025年已发货'!$G:$G,I5192,'[1]2025年已发货'!$H:$H,J5192))</f>
        <v>8</v>
      </c>
      <c r="I5192" s="158" t="str">
        <f>VLOOKUP(B5192,辅助信息!E:I,3,FALSE)</f>
        <v>（商投建工达州中医药科技园-4工区-9号楼）达州市通川区达州中医药职业学院犀牛大道北段</v>
      </c>
      <c r="J5192" s="122" t="str">
        <f>VLOOKUP(B5192,辅助信息!E:I,4,FALSE)</f>
        <v>张扬</v>
      </c>
      <c r="K5192" s="122">
        <f>VLOOKUP(J5192,辅助信息!H:I,2,FALSE)</f>
        <v>18381904567</v>
      </c>
      <c r="L5192" s="124" t="str">
        <f>VLOOKUP(B5192,辅助信息!E:J,6,FALSE)</f>
        <v>控制炉批号！多了现场不收！,优先安排达钢,提前联系到场规格及数量</v>
      </c>
      <c r="O5192" s="64" t="str">
        <f ca="1" t="shared" si="246"/>
        <v/>
      </c>
      <c r="P5192" s="64" t="str">
        <f ca="1" t="shared" si="247"/>
        <v/>
      </c>
      <c r="Q5192" s="29" t="str">
        <f>VLOOKUP(B5192,辅助信息!E:M,9,FALSE)</f>
        <v>ZTWM-CDGS-XS-2024-0134-商投建工达州中医药科技成果示范园项目</v>
      </c>
      <c r="R5192" s="29" t="str">
        <f>_xlfn._xlws.FILTER(辅助信息!D:D,辅助信息!E:E=B5192)</f>
        <v>商投建工达州中医药科技园</v>
      </c>
    </row>
    <row r="5193" hidden="1" spans="2:18">
      <c r="B5193" s="138" t="s">
        <v>163</v>
      </c>
      <c r="C5193" s="72">
        <v>45964</v>
      </c>
      <c r="D5193" s="122" t="str">
        <f>VLOOKUP(B5193,辅助信息!E:K,7,FALSE)</f>
        <v>JWDDCD2025052800131</v>
      </c>
      <c r="E5193" s="122" t="str">
        <f>VLOOKUP(F5193,辅助信息!A:B,2,FALSE)</f>
        <v>螺纹钢</v>
      </c>
      <c r="F5193" s="122" t="s">
        <v>22</v>
      </c>
      <c r="G5193" s="123">
        <v>2</v>
      </c>
      <c r="H5193" s="136">
        <f>IF(SUMIFS('[1]2025年已发货'!$E:$E,'[1]2025年已发货'!$F:$F,C5193,'[1]2025年已发货'!$C:$C,F5193,'[1]2025年已发货'!$G:$G,I5193,'[1]2025年已发货'!$H:$H,J5193)=0,"未发货",SUMIFS('[1]2025年已发货'!$E:$E,'[1]2025年已发货'!$F:$F,C5193,'[1]2025年已发货'!$C:$C,F5193,'[1]2025年已发货'!$G:$G,I5193,'[1]2025年已发货'!$H:$H,J5193))</f>
        <v>2</v>
      </c>
      <c r="I5193" s="158" t="str">
        <f>VLOOKUP(B5193,辅助信息!E:I,3,FALSE)</f>
        <v>（商投建工达州中医药科技园-4工区-9号楼）达州市通川区达州中医药职业学院犀牛大道北段</v>
      </c>
      <c r="J5193" s="122" t="str">
        <f>VLOOKUP(B5193,辅助信息!E:I,4,FALSE)</f>
        <v>张扬</v>
      </c>
      <c r="K5193" s="122">
        <f>VLOOKUP(J5193,辅助信息!H:I,2,FALSE)</f>
        <v>18381904567</v>
      </c>
      <c r="L5193" s="124" t="str">
        <f>VLOOKUP(B5193,辅助信息!E:J,6,FALSE)</f>
        <v>控制炉批号！多了现场不收！,优先安排达钢,提前联系到场规格及数量</v>
      </c>
      <c r="O5193" s="64" t="str">
        <f ca="1" t="shared" si="246"/>
        <v/>
      </c>
      <c r="P5193" s="64" t="str">
        <f ca="1" t="shared" si="247"/>
        <v/>
      </c>
      <c r="Q5193" s="29" t="str">
        <f>VLOOKUP(B5193,辅助信息!E:M,9,FALSE)</f>
        <v>ZTWM-CDGS-XS-2024-0134-商投建工达州中医药科技成果示范园项目</v>
      </c>
      <c r="R5193" s="29" t="str">
        <f>_xlfn._xlws.FILTER(辅助信息!D:D,辅助信息!E:E=B5193)</f>
        <v>商投建工达州中医药科技园</v>
      </c>
    </row>
    <row r="5194" hidden="1" spans="2:18">
      <c r="B5194" s="138" t="s">
        <v>112</v>
      </c>
      <c r="C5194" s="72">
        <v>45964</v>
      </c>
      <c r="D5194" s="122" t="str">
        <f>VLOOKUP(B5194,辅助信息!E:K,7,FALSE)</f>
        <v>JWDDCD2025052800131</v>
      </c>
      <c r="E5194" s="122" t="str">
        <f>VLOOKUP(F5194,辅助信息!A:B,2,FALSE)</f>
        <v>盘螺</v>
      </c>
      <c r="F5194" s="122" t="s">
        <v>40</v>
      </c>
      <c r="G5194" s="123">
        <v>14</v>
      </c>
      <c r="H5194" s="136">
        <f>IF(SUMIFS('[1]2025年已发货'!$E:$E,'[1]2025年已发货'!$F:$F,C5194,'[1]2025年已发货'!$C:$C,F5194,'[1]2025年已发货'!$G:$G,I5194,'[1]2025年已发货'!$H:$H,J5194)=0,"未发货",SUMIFS('[1]2025年已发货'!$E:$E,'[1]2025年已发货'!$F:$F,C5194,'[1]2025年已发货'!$C:$C,F5194,'[1]2025年已发货'!$G:$G,I5194,'[1]2025年已发货'!$H:$H,J5194))</f>
        <v>14</v>
      </c>
      <c r="I5194" s="158" t="str">
        <f>VLOOKUP(B5194,辅助信息!E:I,3,FALSE)</f>
        <v>（商投建工达州中医药科技园-4工区-10号楼）达州市通川区达州中医药职业学院犀牛大道北段</v>
      </c>
      <c r="J5194" s="122" t="str">
        <f>VLOOKUP(B5194,辅助信息!E:I,4,FALSE)</f>
        <v>张扬</v>
      </c>
      <c r="K5194" s="122">
        <f>VLOOKUP(J5194,辅助信息!H:I,2,FALSE)</f>
        <v>18381904567</v>
      </c>
      <c r="L5194" s="124" t="str">
        <f>VLOOKUP(B5194,辅助信息!E:J,6,FALSE)</f>
        <v>控制炉批号！多了现场不收！,优先安排达钢,提前联系到场规格及数量</v>
      </c>
      <c r="O5194" s="64" t="str">
        <f ca="1" t="shared" si="246"/>
        <v/>
      </c>
      <c r="P5194" s="64" t="str">
        <f ca="1" t="shared" si="247"/>
        <v/>
      </c>
      <c r="Q5194" s="29" t="str">
        <f>VLOOKUP(B5194,辅助信息!E:M,9,FALSE)</f>
        <v>ZTWM-CDGS-XS-2024-0134-商投建工达州中医药科技成果示范园项目</v>
      </c>
      <c r="R5194" s="29" t="str">
        <f>_xlfn._xlws.FILTER(辅助信息!D:D,辅助信息!E:E=B5194)</f>
        <v>商投建工达州中医药科技园</v>
      </c>
    </row>
    <row r="5195" hidden="1" spans="2:18">
      <c r="B5195" s="138" t="s">
        <v>112</v>
      </c>
      <c r="C5195" s="72">
        <v>45964</v>
      </c>
      <c r="D5195" s="122" t="str">
        <f>VLOOKUP(B5195,辅助信息!E:K,7,FALSE)</f>
        <v>JWDDCD2025052800131</v>
      </c>
      <c r="E5195" s="122" t="str">
        <f>VLOOKUP(F5195,辅助信息!A:B,2,FALSE)</f>
        <v>螺纹钢</v>
      </c>
      <c r="F5195" s="122" t="s">
        <v>27</v>
      </c>
      <c r="G5195" s="123">
        <v>21</v>
      </c>
      <c r="H5195" s="136">
        <f>IF(SUMIFS('[1]2025年已发货'!$E:$E,'[1]2025年已发货'!$F:$F,C5195,'[1]2025年已发货'!$C:$C,F5195,'[1]2025年已发货'!$G:$G,I5195,'[1]2025年已发货'!$H:$H,J5195)=0,"未发货",SUMIFS('[1]2025年已发货'!$E:$E,'[1]2025年已发货'!$F:$F,C5195,'[1]2025年已发货'!$C:$C,F5195,'[1]2025年已发货'!$G:$G,I5195,'[1]2025年已发货'!$H:$H,J5195))</f>
        <v>21</v>
      </c>
      <c r="I5195" s="158" t="str">
        <f>VLOOKUP(B5195,辅助信息!E:I,3,FALSE)</f>
        <v>（商投建工达州中医药科技园-4工区-10号楼）达州市通川区达州中医药职业学院犀牛大道北段</v>
      </c>
      <c r="J5195" s="122" t="str">
        <f>VLOOKUP(B5195,辅助信息!E:I,4,FALSE)</f>
        <v>张扬</v>
      </c>
      <c r="K5195" s="122">
        <f>VLOOKUP(J5195,辅助信息!H:I,2,FALSE)</f>
        <v>18381904567</v>
      </c>
      <c r="L5195" s="124" t="str">
        <f>VLOOKUP(B5195,辅助信息!E:J,6,FALSE)</f>
        <v>控制炉批号！多了现场不收！,优先安排达钢,提前联系到场规格及数量</v>
      </c>
      <c r="O5195" s="64" t="str">
        <f ca="1" t="shared" si="246"/>
        <v/>
      </c>
      <c r="P5195" s="64" t="str">
        <f ca="1" t="shared" si="247"/>
        <v/>
      </c>
      <c r="Q5195" s="29" t="str">
        <f>VLOOKUP(B5195,辅助信息!E:M,9,FALSE)</f>
        <v>ZTWM-CDGS-XS-2024-0134-商投建工达州中医药科技成果示范园项目</v>
      </c>
      <c r="R5195" s="29" t="str">
        <f>_xlfn._xlws.FILTER(辅助信息!D:D,辅助信息!E:E=B5195)</f>
        <v>商投建工达州中医药科技园</v>
      </c>
    </row>
    <row r="5196" hidden="1" spans="2:18">
      <c r="B5196" s="137" t="s">
        <v>47</v>
      </c>
      <c r="C5196" s="72">
        <v>45964</v>
      </c>
      <c r="D5196" s="40" t="str">
        <f>VLOOKUP(B5196,辅助信息!E:K,7,FALSE)</f>
        <v>JWDDCD2025052800131</v>
      </c>
      <c r="E5196" s="40" t="str">
        <f>VLOOKUP(F5196,辅助信息!A:B,2,FALSE)</f>
        <v>盘螺</v>
      </c>
      <c r="F5196" s="40" t="s">
        <v>49</v>
      </c>
      <c r="G5196" s="36">
        <v>6</v>
      </c>
      <c r="H5196" s="136">
        <f>IF(SUMIFS('[1]2025年已发货'!$E:$E,'[1]2025年已发货'!$F:$F,C5196,'[1]2025年已发货'!$C:$C,F5196,'[1]2025年已发货'!$G:$G,I5196,'[1]2025年已发货'!$H:$H,J5196)=0,"未发货",SUMIFS('[1]2025年已发货'!$E:$E,'[1]2025年已发货'!$F:$F,C5196,'[1]2025年已发货'!$C:$C,F5196,'[1]2025年已发货'!$G:$G,I5196,'[1]2025年已发货'!$H:$H,J5196))</f>
        <v>6</v>
      </c>
      <c r="I5196" s="39" t="str">
        <f>VLOOKUP(B5196,辅助信息!E:I,3,FALSE)</f>
        <v>（商投建工达州中医药科技园-1工区）达州市通川区达州中医药职业学院犀牛大道北段</v>
      </c>
      <c r="J5196" s="40" t="str">
        <f>VLOOKUP(B5196,辅助信息!E:I,4,FALSE)</f>
        <v>程黄刚</v>
      </c>
      <c r="K5196" s="40">
        <f>VLOOKUP(J5196,辅助信息!H:I,2,FALSE)</f>
        <v>15108211617</v>
      </c>
      <c r="L5196" s="111" t="str">
        <f>VLOOKUP(B5196,辅助信息!E:J,6,FALSE)</f>
        <v>控制炉批号！多了现场不收！,优先安排达钢,提前联系到场规格及数量</v>
      </c>
      <c r="O5196" s="64" t="str">
        <f ca="1" t="shared" si="246"/>
        <v/>
      </c>
      <c r="P5196" s="64" t="str">
        <f ca="1" t="shared" si="247"/>
        <v/>
      </c>
      <c r="Q5196" s="29" t="str">
        <f>VLOOKUP(B5196,辅助信息!E:M,9,FALSE)</f>
        <v>ZTWM-CDGS-XS-2024-0134-商投建工达州中医药科技成果示范园项目</v>
      </c>
      <c r="R5196" s="29" t="str">
        <f>_xlfn._xlws.FILTER(辅助信息!D:D,辅助信息!E:E=B5196)</f>
        <v>商投建工达州中医药科技园</v>
      </c>
    </row>
    <row r="5197" hidden="1" spans="2:18">
      <c r="B5197" s="137" t="s">
        <v>47</v>
      </c>
      <c r="C5197" s="72">
        <v>45964</v>
      </c>
      <c r="D5197" s="40" t="str">
        <f>VLOOKUP(B5197,辅助信息!E:K,7,FALSE)</f>
        <v>JWDDCD2025052800131</v>
      </c>
      <c r="E5197" s="40" t="str">
        <f>VLOOKUP(F5197,辅助信息!A:B,2,FALSE)</f>
        <v>盘螺</v>
      </c>
      <c r="F5197" s="40" t="s">
        <v>40</v>
      </c>
      <c r="G5197" s="36">
        <v>21</v>
      </c>
      <c r="H5197" s="136">
        <f>IF(SUMIFS('[1]2025年已发货'!$E:$E,'[1]2025年已发货'!$F:$F,C5197,'[1]2025年已发货'!$C:$C,F5197,'[1]2025年已发货'!$G:$G,I5197,'[1]2025年已发货'!$H:$H,J5197)=0,"未发货",SUMIFS('[1]2025年已发货'!$E:$E,'[1]2025年已发货'!$F:$F,C5197,'[1]2025年已发货'!$C:$C,F5197,'[1]2025年已发货'!$G:$G,I5197,'[1]2025年已发货'!$H:$H,J5197))</f>
        <v>21</v>
      </c>
      <c r="I5197" s="39" t="str">
        <f>VLOOKUP(B5197,辅助信息!E:I,3,FALSE)</f>
        <v>（商投建工达州中医药科技园-1工区）达州市通川区达州中医药职业学院犀牛大道北段</v>
      </c>
      <c r="J5197" s="40" t="str">
        <f>VLOOKUP(B5197,辅助信息!E:I,4,FALSE)</f>
        <v>程黄刚</v>
      </c>
      <c r="K5197" s="40">
        <f>VLOOKUP(J5197,辅助信息!H:I,2,FALSE)</f>
        <v>15108211617</v>
      </c>
      <c r="L5197" s="111" t="str">
        <f>VLOOKUP(B5197,辅助信息!E:J,6,FALSE)</f>
        <v>控制炉批号！多了现场不收！,优先安排达钢,提前联系到场规格及数量</v>
      </c>
      <c r="O5197" s="64" t="str">
        <f ca="1" t="shared" si="246"/>
        <v/>
      </c>
      <c r="P5197" s="64" t="str">
        <f ca="1" t="shared" si="247"/>
        <v/>
      </c>
      <c r="Q5197" s="29" t="str">
        <f>VLOOKUP(B5197,辅助信息!E:M,9,FALSE)</f>
        <v>ZTWM-CDGS-XS-2024-0134-商投建工达州中医药科技成果示范园项目</v>
      </c>
      <c r="R5197" s="29" t="str">
        <f>_xlfn._xlws.FILTER(辅助信息!D:D,辅助信息!E:E=B5197)</f>
        <v>商投建工达州中医药科技园</v>
      </c>
    </row>
    <row r="5198" hidden="1" spans="2:18">
      <c r="B5198" s="137" t="s">
        <v>47</v>
      </c>
      <c r="C5198" s="72">
        <v>45964</v>
      </c>
      <c r="D5198" s="40" t="str">
        <f>VLOOKUP(B5198,辅助信息!E:K,7,FALSE)</f>
        <v>JWDDCD2025052800131</v>
      </c>
      <c r="E5198" s="40" t="str">
        <f>VLOOKUP(F5198,辅助信息!A:B,2,FALSE)</f>
        <v>盘螺</v>
      </c>
      <c r="F5198" s="40" t="s">
        <v>41</v>
      </c>
      <c r="G5198" s="36">
        <v>9</v>
      </c>
      <c r="H5198" s="136">
        <f>IF(SUMIFS('[1]2025年已发货'!$E:$E,'[1]2025年已发货'!$F:$F,C5198,'[1]2025年已发货'!$C:$C,F5198,'[1]2025年已发货'!$G:$G,I5198,'[1]2025年已发货'!$H:$H,J5198)=0,"未发货",SUMIFS('[1]2025年已发货'!$E:$E,'[1]2025年已发货'!$F:$F,C5198,'[1]2025年已发货'!$C:$C,F5198,'[1]2025年已发货'!$G:$G,I5198,'[1]2025年已发货'!$H:$H,J5198))</f>
        <v>9</v>
      </c>
      <c r="I5198" s="39" t="str">
        <f>VLOOKUP(B5198,辅助信息!E:I,3,FALSE)</f>
        <v>（商投建工达州中医药科技园-1工区）达州市通川区达州中医药职业学院犀牛大道北段</v>
      </c>
      <c r="J5198" s="40" t="str">
        <f>VLOOKUP(B5198,辅助信息!E:I,4,FALSE)</f>
        <v>程黄刚</v>
      </c>
      <c r="K5198" s="40">
        <f>VLOOKUP(J5198,辅助信息!H:I,2,FALSE)</f>
        <v>15108211617</v>
      </c>
      <c r="L5198" s="111" t="str">
        <f>VLOOKUP(B5198,辅助信息!E:J,6,FALSE)</f>
        <v>控制炉批号！多了现场不收！,优先安排达钢,提前联系到场规格及数量</v>
      </c>
      <c r="O5198" s="64" t="str">
        <f ca="1" t="shared" si="246"/>
        <v/>
      </c>
      <c r="P5198" s="64" t="str">
        <f ca="1" t="shared" si="247"/>
        <v/>
      </c>
      <c r="Q5198" s="29" t="str">
        <f>VLOOKUP(B5198,辅助信息!E:M,9,FALSE)</f>
        <v>ZTWM-CDGS-XS-2024-0134-商投建工达州中医药科技成果示范园项目</v>
      </c>
      <c r="R5198" s="29" t="str">
        <f>_xlfn._xlws.FILTER(辅助信息!D:D,辅助信息!E:E=B5198)</f>
        <v>商投建工达州中医药科技园</v>
      </c>
    </row>
    <row r="5199" hidden="1" spans="2:18">
      <c r="B5199" s="137" t="s">
        <v>47</v>
      </c>
      <c r="C5199" s="72">
        <v>45964</v>
      </c>
      <c r="D5199" s="40" t="str">
        <f>VLOOKUP(B5199,辅助信息!E:K,7,FALSE)</f>
        <v>JWDDCD2025052800131</v>
      </c>
      <c r="E5199" s="40" t="str">
        <f>VLOOKUP(F5199,辅助信息!A:B,2,FALSE)</f>
        <v>螺纹钢</v>
      </c>
      <c r="F5199" s="40" t="s">
        <v>32</v>
      </c>
      <c r="G5199" s="36">
        <v>6</v>
      </c>
      <c r="H5199" s="136">
        <f>IF(SUMIFS('[1]2025年已发货'!$E:$E,'[1]2025年已发货'!$F:$F,C5199,'[1]2025年已发货'!$C:$C,F5199,'[1]2025年已发货'!$G:$G,I5199,'[1]2025年已发货'!$H:$H,J5199)=0,"未发货",SUMIFS('[1]2025年已发货'!$E:$E,'[1]2025年已发货'!$F:$F,C5199,'[1]2025年已发货'!$C:$C,F5199,'[1]2025年已发货'!$G:$G,I5199,'[1]2025年已发货'!$H:$H,J5199))</f>
        <v>6</v>
      </c>
      <c r="I5199" s="39" t="str">
        <f>VLOOKUP(B5199,辅助信息!E:I,3,FALSE)</f>
        <v>（商投建工达州中医药科技园-1工区）达州市通川区达州中医药职业学院犀牛大道北段</v>
      </c>
      <c r="J5199" s="40" t="str">
        <f>VLOOKUP(B5199,辅助信息!E:I,4,FALSE)</f>
        <v>程黄刚</v>
      </c>
      <c r="K5199" s="40">
        <f>VLOOKUP(J5199,辅助信息!H:I,2,FALSE)</f>
        <v>15108211617</v>
      </c>
      <c r="L5199" s="111" t="str">
        <f>VLOOKUP(B5199,辅助信息!E:J,6,FALSE)</f>
        <v>控制炉批号！多了现场不收！,优先安排达钢,提前联系到场规格及数量</v>
      </c>
      <c r="O5199" s="64" t="str">
        <f ca="1" t="shared" si="246"/>
        <v/>
      </c>
      <c r="P5199" s="64" t="str">
        <f ca="1" t="shared" si="247"/>
        <v/>
      </c>
      <c r="Q5199" s="29" t="str">
        <f>VLOOKUP(B5199,辅助信息!E:M,9,FALSE)</f>
        <v>ZTWM-CDGS-XS-2024-0134-商投建工达州中医药科技成果示范园项目</v>
      </c>
      <c r="R5199" s="29" t="str">
        <f>_xlfn._xlws.FILTER(辅助信息!D:D,辅助信息!E:E=B5199)</f>
        <v>商投建工达州中医药科技园</v>
      </c>
    </row>
    <row r="5200" hidden="1" spans="2:18">
      <c r="B5200" s="137" t="s">
        <v>47</v>
      </c>
      <c r="C5200" s="72">
        <v>45964</v>
      </c>
      <c r="D5200" s="40" t="str">
        <f>VLOOKUP(B5200,辅助信息!E:K,7,FALSE)</f>
        <v>JWDDCD2025052800131</v>
      </c>
      <c r="E5200" s="40" t="str">
        <f>VLOOKUP(F5200,辅助信息!A:B,2,FALSE)</f>
        <v>螺纹钢</v>
      </c>
      <c r="F5200" s="40" t="s">
        <v>45</v>
      </c>
      <c r="G5200" s="36">
        <v>6</v>
      </c>
      <c r="H5200" s="136">
        <f>IF(SUMIFS('[1]2025年已发货'!$E:$E,'[1]2025年已发货'!$F:$F,C5200,'[1]2025年已发货'!$C:$C,F5200,'[1]2025年已发货'!$G:$G,I5200,'[1]2025年已发货'!$H:$H,J5200)=0,"未发货",SUMIFS('[1]2025年已发货'!$E:$E,'[1]2025年已发货'!$F:$F,C5200,'[1]2025年已发货'!$C:$C,F5200,'[1]2025年已发货'!$G:$G,I5200,'[1]2025年已发货'!$H:$H,J5200))</f>
        <v>6</v>
      </c>
      <c r="I5200" s="39" t="str">
        <f>VLOOKUP(B5200,辅助信息!E:I,3,FALSE)</f>
        <v>（商投建工达州中医药科技园-1工区）达州市通川区达州中医药职业学院犀牛大道北段</v>
      </c>
      <c r="J5200" s="40" t="str">
        <f>VLOOKUP(B5200,辅助信息!E:I,4,FALSE)</f>
        <v>程黄刚</v>
      </c>
      <c r="K5200" s="40">
        <f>VLOOKUP(J5200,辅助信息!H:I,2,FALSE)</f>
        <v>15108211617</v>
      </c>
      <c r="L5200" s="111" t="str">
        <f>VLOOKUP(B5200,辅助信息!E:J,6,FALSE)</f>
        <v>控制炉批号！多了现场不收！,优先安排达钢,提前联系到场规格及数量</v>
      </c>
      <c r="O5200" s="64" t="str">
        <f ca="1" t="shared" si="246"/>
        <v/>
      </c>
      <c r="P5200" s="64" t="str">
        <f ca="1" t="shared" si="247"/>
        <v/>
      </c>
      <c r="Q5200" s="29" t="str">
        <f>VLOOKUP(B5200,辅助信息!E:M,9,FALSE)</f>
        <v>ZTWM-CDGS-XS-2024-0134-商投建工达州中医药科技成果示范园项目</v>
      </c>
      <c r="R5200" s="29" t="str">
        <f>_xlfn._xlws.FILTER(辅助信息!D:D,辅助信息!E:E=B5200)</f>
        <v>商投建工达州中医药科技园</v>
      </c>
    </row>
    <row r="5201" hidden="1" spans="2:18">
      <c r="B5201" s="137" t="s">
        <v>47</v>
      </c>
      <c r="C5201" s="72">
        <v>45964</v>
      </c>
      <c r="D5201" s="40" t="str">
        <f>VLOOKUP(B5201,辅助信息!E:K,7,FALSE)</f>
        <v>JWDDCD2025052800131</v>
      </c>
      <c r="E5201" s="40" t="str">
        <f>VLOOKUP(F5201,辅助信息!A:B,2,FALSE)</f>
        <v>螺纹钢</v>
      </c>
      <c r="F5201" s="40" t="s">
        <v>21</v>
      </c>
      <c r="G5201" s="36">
        <v>12</v>
      </c>
      <c r="H5201" s="136">
        <f>IF(SUMIFS('[1]2025年已发货'!$E:$E,'[1]2025年已发货'!$F:$F,C5201,'[1]2025年已发货'!$C:$C,F5201,'[1]2025年已发货'!$G:$G,I5201,'[1]2025年已发货'!$H:$H,J5201)=0,"未发货",SUMIFS('[1]2025年已发货'!$E:$E,'[1]2025年已发货'!$F:$F,C5201,'[1]2025年已发货'!$C:$C,F5201,'[1]2025年已发货'!$G:$G,I5201,'[1]2025年已发货'!$H:$H,J5201))</f>
        <v>6</v>
      </c>
      <c r="I5201" s="39" t="str">
        <f>VLOOKUP(B5201,辅助信息!E:I,3,FALSE)</f>
        <v>（商投建工达州中医药科技园-1工区）达州市通川区达州中医药职业学院犀牛大道北段</v>
      </c>
      <c r="J5201" s="40" t="str">
        <f>VLOOKUP(B5201,辅助信息!E:I,4,FALSE)</f>
        <v>程黄刚</v>
      </c>
      <c r="K5201" s="40">
        <f>VLOOKUP(J5201,辅助信息!H:I,2,FALSE)</f>
        <v>15108211617</v>
      </c>
      <c r="L5201" s="111" t="str">
        <f>VLOOKUP(B5201,辅助信息!E:J,6,FALSE)</f>
        <v>控制炉批号！多了现场不收！,优先安排达钢,提前联系到场规格及数量</v>
      </c>
      <c r="O5201" s="64" t="str">
        <f ca="1" t="shared" si="246"/>
        <v/>
      </c>
      <c r="P5201" s="64" t="str">
        <f ca="1" t="shared" si="247"/>
        <v/>
      </c>
      <c r="Q5201" s="29" t="str">
        <f>VLOOKUP(B5201,辅助信息!E:M,9,FALSE)</f>
        <v>ZTWM-CDGS-XS-2024-0134-商投建工达州中医药科技成果示范园项目</v>
      </c>
      <c r="R5201" s="29" t="str">
        <f>_xlfn._xlws.FILTER(辅助信息!D:D,辅助信息!E:E=B5201)</f>
        <v>商投建工达州中医药科技园</v>
      </c>
    </row>
    <row r="5202" hidden="1" spans="2:18">
      <c r="B5202" s="137" t="s">
        <v>47</v>
      </c>
      <c r="C5202" s="72">
        <v>45964</v>
      </c>
      <c r="D5202" s="40" t="str">
        <f>VLOOKUP(B5202,辅助信息!E:K,7,FALSE)</f>
        <v>JWDDCD2025052800131</v>
      </c>
      <c r="E5202" s="40" t="str">
        <f>VLOOKUP(F5202,辅助信息!A:B,2,FALSE)</f>
        <v>螺纹钢</v>
      </c>
      <c r="F5202" s="40" t="s">
        <v>58</v>
      </c>
      <c r="G5202" s="36">
        <v>12</v>
      </c>
      <c r="H5202" s="136">
        <f>IF(SUMIFS('[1]2025年已发货'!$E:$E,'[1]2025年已发货'!$F:$F,C5202,'[1]2025年已发货'!$C:$C,F5202,'[1]2025年已发货'!$G:$G,I5202,'[1]2025年已发货'!$H:$H,J5202)=0,"未发货",SUMIFS('[1]2025年已发货'!$E:$E,'[1]2025年已发货'!$F:$F,C5202,'[1]2025年已发货'!$C:$C,F5202,'[1]2025年已发货'!$G:$G,I5202,'[1]2025年已发货'!$H:$H,J5202))</f>
        <v>12</v>
      </c>
      <c r="I5202" s="39" t="str">
        <f>VLOOKUP(B5202,辅助信息!E:I,3,FALSE)</f>
        <v>（商投建工达州中医药科技园-1工区）达州市通川区达州中医药职业学院犀牛大道北段</v>
      </c>
      <c r="J5202" s="40" t="str">
        <f>VLOOKUP(B5202,辅助信息!E:I,4,FALSE)</f>
        <v>程黄刚</v>
      </c>
      <c r="K5202" s="40">
        <f>VLOOKUP(J5202,辅助信息!H:I,2,FALSE)</f>
        <v>15108211617</v>
      </c>
      <c r="L5202" s="111" t="str">
        <f>VLOOKUP(B5202,辅助信息!E:J,6,FALSE)</f>
        <v>控制炉批号！多了现场不收！,优先安排达钢,提前联系到场规格及数量</v>
      </c>
      <c r="O5202" s="64" t="str">
        <f ca="1" t="shared" si="246"/>
        <v/>
      </c>
      <c r="P5202" s="64" t="str">
        <f ca="1" t="shared" si="247"/>
        <v/>
      </c>
      <c r="Q5202" s="29" t="str">
        <f>VLOOKUP(B5202,辅助信息!E:M,9,FALSE)</f>
        <v>ZTWM-CDGS-XS-2024-0134-商投建工达州中医药科技成果示范园项目</v>
      </c>
      <c r="R5202" s="29" t="str">
        <f>_xlfn._xlws.FILTER(辅助信息!D:D,辅助信息!E:E=B5202)</f>
        <v>商投建工达州中医药科技园</v>
      </c>
    </row>
    <row r="5203" hidden="1" spans="2:18">
      <c r="B5203" s="137" t="s">
        <v>47</v>
      </c>
      <c r="C5203" s="72">
        <v>45964</v>
      </c>
      <c r="D5203" s="40" t="str">
        <f>VLOOKUP(B5203,辅助信息!E:K,7,FALSE)</f>
        <v>JWDDCD2025052800131</v>
      </c>
      <c r="E5203" s="40" t="str">
        <f>VLOOKUP(F5203,辅助信息!A:B,2,FALSE)</f>
        <v>螺纹钢</v>
      </c>
      <c r="F5203" s="40" t="s">
        <v>46</v>
      </c>
      <c r="G5203" s="36">
        <v>18</v>
      </c>
      <c r="H5203" s="136">
        <f>IF(SUMIFS('[1]2025年已发货'!$E:$E,'[1]2025年已发货'!$F:$F,C5203,'[1]2025年已发货'!$C:$C,F5203,'[1]2025年已发货'!$G:$G,I5203,'[1]2025年已发货'!$H:$H,J5203)=0,"未发货",SUMIFS('[1]2025年已发货'!$E:$E,'[1]2025年已发货'!$F:$F,C5203,'[1]2025年已发货'!$C:$C,F5203,'[1]2025年已发货'!$G:$G,I5203,'[1]2025年已发货'!$H:$H,J5203))</f>
        <v>18</v>
      </c>
      <c r="I5203" s="39" t="str">
        <f>VLOOKUP(B5203,辅助信息!E:I,3,FALSE)</f>
        <v>（商投建工达州中医药科技园-1工区）达州市通川区达州中医药职业学院犀牛大道北段</v>
      </c>
      <c r="J5203" s="40" t="str">
        <f>VLOOKUP(B5203,辅助信息!E:I,4,FALSE)</f>
        <v>程黄刚</v>
      </c>
      <c r="K5203" s="40">
        <f>VLOOKUP(J5203,辅助信息!H:I,2,FALSE)</f>
        <v>15108211617</v>
      </c>
      <c r="L5203" s="111" t="str">
        <f>VLOOKUP(B5203,辅助信息!E:J,6,FALSE)</f>
        <v>控制炉批号！多了现场不收！,优先安排达钢,提前联系到场规格及数量</v>
      </c>
      <c r="O5203" s="64" t="str">
        <f ca="1" t="shared" si="246"/>
        <v/>
      </c>
      <c r="P5203" s="64" t="str">
        <f ca="1" t="shared" si="247"/>
        <v/>
      </c>
      <c r="Q5203" s="29" t="str">
        <f>VLOOKUP(B5203,辅助信息!E:M,9,FALSE)</f>
        <v>ZTWM-CDGS-XS-2024-0134-商投建工达州中医药科技成果示范园项目</v>
      </c>
      <c r="R5203" s="29" t="str">
        <f>_xlfn._xlws.FILTER(辅助信息!D:D,辅助信息!E:E=B5203)</f>
        <v>商投建工达州中医药科技园</v>
      </c>
    </row>
    <row r="5204" hidden="1" spans="2:18">
      <c r="B5204" s="137" t="s">
        <v>47</v>
      </c>
      <c r="C5204" s="72">
        <v>45964</v>
      </c>
      <c r="D5204" s="40" t="str">
        <f>VLOOKUP(B5204,辅助信息!E:K,7,FALSE)</f>
        <v>JWDDCD2025052800131</v>
      </c>
      <c r="E5204" s="40" t="str">
        <f>VLOOKUP(F5204,辅助信息!A:B,2,FALSE)</f>
        <v>螺纹钢</v>
      </c>
      <c r="F5204" s="40" t="s">
        <v>22</v>
      </c>
      <c r="G5204" s="36">
        <v>15</v>
      </c>
      <c r="H5204" s="136">
        <f>IF(SUMIFS('[1]2025年已发货'!$E:$E,'[1]2025年已发货'!$F:$F,C5204,'[1]2025年已发货'!$C:$C,F5204,'[1]2025年已发货'!$G:$G,I5204,'[1]2025年已发货'!$H:$H,J5204)=0,"未发货",SUMIFS('[1]2025年已发货'!$E:$E,'[1]2025年已发货'!$F:$F,C5204,'[1]2025年已发货'!$C:$C,F5204,'[1]2025年已发货'!$G:$G,I5204,'[1]2025年已发货'!$H:$H,J5204))</f>
        <v>11</v>
      </c>
      <c r="I5204" s="39" t="str">
        <f>VLOOKUP(B5204,辅助信息!E:I,3,FALSE)</f>
        <v>（商投建工达州中医药科技园-1工区）达州市通川区达州中医药职业学院犀牛大道北段</v>
      </c>
      <c r="J5204" s="40" t="str">
        <f>VLOOKUP(B5204,辅助信息!E:I,4,FALSE)</f>
        <v>程黄刚</v>
      </c>
      <c r="K5204" s="40">
        <f>VLOOKUP(J5204,辅助信息!H:I,2,FALSE)</f>
        <v>15108211617</v>
      </c>
      <c r="L5204" s="111" t="str">
        <f>VLOOKUP(B5204,辅助信息!E:J,6,FALSE)</f>
        <v>控制炉批号！多了现场不收！,优先安排达钢,提前联系到场规格及数量</v>
      </c>
      <c r="O5204" s="64" t="str">
        <f ca="1" t="shared" si="246"/>
        <v/>
      </c>
      <c r="P5204" s="64" t="str">
        <f ca="1" t="shared" si="247"/>
        <v/>
      </c>
      <c r="Q5204" s="29" t="str">
        <f>VLOOKUP(B5204,辅助信息!E:M,9,FALSE)</f>
        <v>ZTWM-CDGS-XS-2024-0134-商投建工达州中医药科技成果示范园项目</v>
      </c>
      <c r="R5204" s="29" t="str">
        <f>_xlfn._xlws.FILTER(辅助信息!D:D,辅助信息!E:E=B5204)</f>
        <v>商投建工达州中医药科技园</v>
      </c>
    </row>
    <row r="5205" hidden="1" spans="2:18">
      <c r="B5205" s="137" t="s">
        <v>194</v>
      </c>
      <c r="C5205" s="72">
        <v>45964</v>
      </c>
      <c r="D5205" s="40" t="str">
        <f>VLOOKUP(B5205,辅助信息!E:K,7,FALSE)</f>
        <v>JWDD2025071500089</v>
      </c>
      <c r="E5205" s="40" t="str">
        <f>VLOOKUP(F5205,辅助信息!A:B,2,FALSE)</f>
        <v>盘螺</v>
      </c>
      <c r="F5205" s="40" t="s">
        <v>49</v>
      </c>
      <c r="G5205" s="36">
        <v>6</v>
      </c>
      <c r="H5205" s="136">
        <f>IF(SUMIFS('[1]2025年已发货'!$E:$E,'[1]2025年已发货'!$F:$F,C5205,'[1]2025年已发货'!$C:$C,F5205,'[1]2025年已发货'!$G:$G,I5205,'[1]2025年已发货'!$H:$H,J5205)=0,"未发货",SUMIFS('[1]2025年已发货'!$E:$E,'[1]2025年已发货'!$F:$F,C5205,'[1]2025年已发货'!$C:$C,F5205,'[1]2025年已发货'!$G:$G,I5205,'[1]2025年已发货'!$H:$H,J5205))</f>
        <v>6</v>
      </c>
      <c r="I5205" s="39" t="str">
        <f>VLOOKUP(B5205,辅助信息!E:I,3,FALSE)</f>
        <v>(宜宾兴港三江新区长江工业园保障性租赁住房建设项目-土建)四川省宜宾市翠屏区永善路南段宜宾市三江新区长江工业园区</v>
      </c>
      <c r="J5205" s="40" t="str">
        <f>VLOOKUP(B5205,辅助信息!E:I,4,FALSE)</f>
        <v>赵元虎</v>
      </c>
      <c r="K5205" s="40">
        <f>VLOOKUP(J5205,辅助信息!H:I,2,FALSE)</f>
        <v>13684167136</v>
      </c>
      <c r="L5205" s="111" t="str">
        <f>VLOOKUP(B5205,辅助信息!E:J,6,FALSE)</f>
        <v>现场要求调度统一联系指定收货人，不单独发司机位置。锈货不收，装货前联系收货人核实到场规格,没提前告知进场规格现场不给予接收</v>
      </c>
      <c r="O5205" s="64" t="str">
        <f ca="1" t="shared" si="246"/>
        <v/>
      </c>
      <c r="P5205" s="64" t="str">
        <f ca="1" t="shared" si="247"/>
        <v/>
      </c>
      <c r="Q5205" s="29" t="str">
        <f>VLOOKUP(B5205,辅助信息!E:M,9,FALSE)</f>
        <v>ZTWM-CDYXGS-XS-2025-0014-宜宾兴港建材-三江新区长江工业园片区保障性租赁住房建设项目</v>
      </c>
      <c r="R5205" s="29" t="str">
        <f>_xlfn._xlws.FILTER(辅助信息!D:D,辅助信息!E:E=B5205)</f>
        <v>宜宾兴港三江新区长江工业园建设项目</v>
      </c>
    </row>
    <row r="5206" hidden="1" spans="2:18">
      <c r="B5206" s="137" t="s">
        <v>194</v>
      </c>
      <c r="C5206" s="72">
        <v>45964</v>
      </c>
      <c r="D5206" s="40" t="str">
        <f>VLOOKUP(B5206,辅助信息!E:K,7,FALSE)</f>
        <v>JWDD2025071500089</v>
      </c>
      <c r="E5206" s="40" t="str">
        <f>VLOOKUP(F5206,辅助信息!A:B,2,FALSE)</f>
        <v>盘螺</v>
      </c>
      <c r="F5206" s="40" t="s">
        <v>41</v>
      </c>
      <c r="G5206" s="36">
        <v>29</v>
      </c>
      <c r="H5206" s="136">
        <f>IF(SUMIFS('[1]2025年已发货'!$E:$E,'[1]2025年已发货'!$F:$F,C5206,'[1]2025年已发货'!$C:$C,F5206,'[1]2025年已发货'!$G:$G,I5206,'[1]2025年已发货'!$H:$H,J5206)=0,"未发货",SUMIFS('[1]2025年已发货'!$E:$E,'[1]2025年已发货'!$F:$F,C5206,'[1]2025年已发货'!$C:$C,F5206,'[1]2025年已发货'!$G:$G,I5206,'[1]2025年已发货'!$H:$H,J5206))</f>
        <v>29</v>
      </c>
      <c r="I5206" s="39" t="str">
        <f>VLOOKUP(B5206,辅助信息!E:I,3,FALSE)</f>
        <v>(宜宾兴港三江新区长江工业园保障性租赁住房建设项目-土建)四川省宜宾市翠屏区永善路南段宜宾市三江新区长江工业园区</v>
      </c>
      <c r="J5206" s="40" t="str">
        <f>VLOOKUP(B5206,辅助信息!E:I,4,FALSE)</f>
        <v>赵元虎</v>
      </c>
      <c r="K5206" s="40">
        <f>VLOOKUP(J5206,辅助信息!H:I,2,FALSE)</f>
        <v>13684167136</v>
      </c>
      <c r="L5206" s="111" t="str">
        <f>VLOOKUP(B5206,辅助信息!E:J,6,FALSE)</f>
        <v>现场要求调度统一联系指定收货人，不单独发司机位置。锈货不收，装货前联系收货人核实到场规格,没提前告知进场规格现场不给予接收</v>
      </c>
      <c r="O5206" s="64" t="str">
        <f ca="1" t="shared" si="246"/>
        <v/>
      </c>
      <c r="P5206" s="64" t="str">
        <f ca="1" t="shared" si="247"/>
        <v/>
      </c>
      <c r="Q5206" s="29" t="str">
        <f>VLOOKUP(B5206,辅助信息!E:M,9,FALSE)</f>
        <v>ZTWM-CDYXGS-XS-2025-0014-宜宾兴港建材-三江新区长江工业园片区保障性租赁住房建设项目</v>
      </c>
      <c r="R5206" s="29" t="str">
        <f>_xlfn._xlws.FILTER(辅助信息!D:D,辅助信息!E:E=B5206)</f>
        <v>宜宾兴港三江新区长江工业园建设项目</v>
      </c>
    </row>
    <row r="5207" hidden="1" spans="2:18">
      <c r="B5207" s="137" t="s">
        <v>194</v>
      </c>
      <c r="C5207" s="72">
        <v>45964</v>
      </c>
      <c r="D5207" s="40" t="str">
        <f>VLOOKUP(B5207,辅助信息!E:K,7,FALSE)</f>
        <v>JWDD2025071500089</v>
      </c>
      <c r="E5207" s="40" t="str">
        <f>VLOOKUP(F5207,辅助信息!A:B,2,FALSE)</f>
        <v>螺纹钢</v>
      </c>
      <c r="F5207" s="40" t="s">
        <v>27</v>
      </c>
      <c r="G5207" s="36">
        <v>10</v>
      </c>
      <c r="H5207" s="136">
        <f>IF(SUMIFS('[1]2025年已发货'!$E:$E,'[1]2025年已发货'!$F:$F,C5207,'[1]2025年已发货'!$C:$C,F5207,'[1]2025年已发货'!$G:$G,I5207,'[1]2025年已发货'!$H:$H,J5207)=0,"未发货",SUMIFS('[1]2025年已发货'!$E:$E,'[1]2025年已发货'!$F:$F,C5207,'[1]2025年已发货'!$C:$C,F5207,'[1]2025年已发货'!$G:$G,I5207,'[1]2025年已发货'!$H:$H,J5207))</f>
        <v>10</v>
      </c>
      <c r="I5207" s="39" t="str">
        <f>VLOOKUP(B5207,辅助信息!E:I,3,FALSE)</f>
        <v>(宜宾兴港三江新区长江工业园保障性租赁住房建设项目-土建)四川省宜宾市翠屏区永善路南段宜宾市三江新区长江工业园区</v>
      </c>
      <c r="J5207" s="40" t="str">
        <f>VLOOKUP(B5207,辅助信息!E:I,4,FALSE)</f>
        <v>赵元虎</v>
      </c>
      <c r="K5207" s="40">
        <f>VLOOKUP(J5207,辅助信息!H:I,2,FALSE)</f>
        <v>13684167136</v>
      </c>
      <c r="L5207" s="111" t="str">
        <f>VLOOKUP(B5207,辅助信息!E:J,6,FALSE)</f>
        <v>现场要求调度统一联系指定收货人，不单独发司机位置。锈货不收，装货前联系收货人核实到场规格,没提前告知进场规格现场不给予接收</v>
      </c>
      <c r="O5207" s="64" t="str">
        <f ca="1" t="shared" si="246"/>
        <v/>
      </c>
      <c r="P5207" s="64" t="str">
        <f ca="1" t="shared" si="247"/>
        <v/>
      </c>
      <c r="Q5207" s="29" t="str">
        <f>VLOOKUP(B5207,辅助信息!E:M,9,FALSE)</f>
        <v>ZTWM-CDYXGS-XS-2025-0014-宜宾兴港建材-三江新区长江工业园片区保障性租赁住房建设项目</v>
      </c>
      <c r="R5207" s="29" t="str">
        <f>_xlfn._xlws.FILTER(辅助信息!D:D,辅助信息!E:E=B5207)</f>
        <v>宜宾兴港三江新区长江工业园建设项目</v>
      </c>
    </row>
    <row r="5208" hidden="1" spans="2:18">
      <c r="B5208" s="137" t="s">
        <v>194</v>
      </c>
      <c r="C5208" s="72">
        <v>45964</v>
      </c>
      <c r="D5208" s="40" t="str">
        <f>VLOOKUP(B5208,辅助信息!E:K,7,FALSE)</f>
        <v>JWDD2025071500089</v>
      </c>
      <c r="E5208" s="40" t="str">
        <f>VLOOKUP(F5208,辅助信息!A:B,2,FALSE)</f>
        <v>螺纹钢</v>
      </c>
      <c r="F5208" s="40" t="s">
        <v>19</v>
      </c>
      <c r="G5208" s="36">
        <v>60</v>
      </c>
      <c r="H5208" s="136">
        <f>IF(SUMIFS('[1]2025年已发货'!$E:$E,'[1]2025年已发货'!$F:$F,C5208,'[1]2025年已发货'!$C:$C,F5208,'[1]2025年已发货'!$G:$G,I5208,'[1]2025年已发货'!$H:$H,J5208)=0,"未发货",SUMIFS('[1]2025年已发货'!$E:$E,'[1]2025年已发货'!$F:$F,C5208,'[1]2025年已发货'!$C:$C,F5208,'[1]2025年已发货'!$G:$G,I5208,'[1]2025年已发货'!$H:$H,J5208))</f>
        <v>60</v>
      </c>
      <c r="I5208" s="39" t="str">
        <f>VLOOKUP(B5208,辅助信息!E:I,3,FALSE)</f>
        <v>(宜宾兴港三江新区长江工业园保障性租赁住房建设项目-土建)四川省宜宾市翠屏区永善路南段宜宾市三江新区长江工业园区</v>
      </c>
      <c r="J5208" s="40" t="str">
        <f>VLOOKUP(B5208,辅助信息!E:I,4,FALSE)</f>
        <v>赵元虎</v>
      </c>
      <c r="K5208" s="40">
        <f>VLOOKUP(J5208,辅助信息!H:I,2,FALSE)</f>
        <v>13684167136</v>
      </c>
      <c r="L5208" s="111" t="str">
        <f>VLOOKUP(B5208,辅助信息!E:J,6,FALSE)</f>
        <v>现场要求调度统一联系指定收货人，不单独发司机位置。锈货不收，装货前联系收货人核实到场规格,没提前告知进场规格现场不给予接收</v>
      </c>
      <c r="O5208" s="64" t="str">
        <f ca="1" t="shared" si="246"/>
        <v/>
      </c>
      <c r="P5208" s="64" t="str">
        <f ca="1" t="shared" si="247"/>
        <v/>
      </c>
      <c r="Q5208" s="29" t="str">
        <f>VLOOKUP(B5208,辅助信息!E:M,9,FALSE)</f>
        <v>ZTWM-CDYXGS-XS-2025-0014-宜宾兴港建材-三江新区长江工业园片区保障性租赁住房建设项目</v>
      </c>
      <c r="R5208" s="29" t="str">
        <f>_xlfn._xlws.FILTER(辅助信息!D:D,辅助信息!E:E=B5208)</f>
        <v>宜宾兴港三江新区长江工业园建设项目</v>
      </c>
    </row>
    <row r="5209" hidden="1" spans="2:18">
      <c r="B5209" s="137" t="s">
        <v>194</v>
      </c>
      <c r="C5209" s="72">
        <v>45964</v>
      </c>
      <c r="D5209" s="40" t="str">
        <f>VLOOKUP(B5209,辅助信息!E:K,7,FALSE)</f>
        <v>JWDD2025071500089</v>
      </c>
      <c r="E5209" s="40" t="str">
        <f>VLOOKUP(F5209,辅助信息!A:B,2,FALSE)</f>
        <v>螺纹钢</v>
      </c>
      <c r="F5209" s="40" t="s">
        <v>33</v>
      </c>
      <c r="G5209" s="36">
        <v>10</v>
      </c>
      <c r="H5209" s="136">
        <f>IF(SUMIFS('[1]2025年已发货'!$E:$E,'[1]2025年已发货'!$F:$F,C5209,'[1]2025年已发货'!$C:$C,F5209,'[1]2025年已发货'!$G:$G,I5209,'[1]2025年已发货'!$H:$H,J5209)=0,"未发货",SUMIFS('[1]2025年已发货'!$E:$E,'[1]2025年已发货'!$F:$F,C5209,'[1]2025年已发货'!$C:$C,F5209,'[1]2025年已发货'!$G:$G,I5209,'[1]2025年已发货'!$H:$H,J5209))</f>
        <v>10</v>
      </c>
      <c r="I5209" s="39" t="str">
        <f>VLOOKUP(B5209,辅助信息!E:I,3,FALSE)</f>
        <v>(宜宾兴港三江新区长江工业园保障性租赁住房建设项目-土建)四川省宜宾市翠屏区永善路南段宜宾市三江新区长江工业园区</v>
      </c>
      <c r="J5209" s="40" t="str">
        <f>VLOOKUP(B5209,辅助信息!E:I,4,FALSE)</f>
        <v>赵元虎</v>
      </c>
      <c r="K5209" s="40">
        <f>VLOOKUP(J5209,辅助信息!H:I,2,FALSE)</f>
        <v>13684167136</v>
      </c>
      <c r="L5209" s="111" t="str">
        <f>VLOOKUP(B5209,辅助信息!E:J,6,FALSE)</f>
        <v>现场要求调度统一联系指定收货人，不单独发司机位置。锈货不收，装货前联系收货人核实到场规格,没提前告知进场规格现场不给予接收</v>
      </c>
      <c r="O5209" s="64" t="str">
        <f ca="1" t="shared" si="246"/>
        <v/>
      </c>
      <c r="P5209" s="64" t="str">
        <f ca="1" t="shared" si="247"/>
        <v/>
      </c>
      <c r="Q5209" s="29" t="str">
        <f>VLOOKUP(B5209,辅助信息!E:M,9,FALSE)</f>
        <v>ZTWM-CDYXGS-XS-2025-0014-宜宾兴港建材-三江新区长江工业园片区保障性租赁住房建设项目</v>
      </c>
      <c r="R5209" s="29" t="str">
        <f>_xlfn._xlws.FILTER(辅助信息!D:D,辅助信息!E:E=B5209)</f>
        <v>宜宾兴港三江新区长江工业园建设项目</v>
      </c>
    </row>
    <row r="5210" hidden="1" spans="2:18">
      <c r="B5210" s="137" t="s">
        <v>194</v>
      </c>
      <c r="C5210" s="72">
        <v>45964</v>
      </c>
      <c r="D5210" s="40" t="str">
        <f>VLOOKUP(B5210,辅助信息!E:K,7,FALSE)</f>
        <v>JWDD2025071500089</v>
      </c>
      <c r="E5210" s="40" t="str">
        <f>VLOOKUP(F5210,辅助信息!A:B,2,FALSE)</f>
        <v>螺纹钢</v>
      </c>
      <c r="F5210" s="40" t="s">
        <v>28</v>
      </c>
      <c r="G5210" s="36">
        <v>15</v>
      </c>
      <c r="H5210" s="136">
        <f>IF(SUMIFS('[1]2025年已发货'!$E:$E,'[1]2025年已发货'!$F:$F,C5210,'[1]2025年已发货'!$C:$C,F5210,'[1]2025年已发货'!$G:$G,I5210,'[1]2025年已发货'!$H:$H,J5210)=0,"未发货",SUMIFS('[1]2025年已发货'!$E:$E,'[1]2025年已发货'!$F:$F,C5210,'[1]2025年已发货'!$C:$C,F5210,'[1]2025年已发货'!$G:$G,I5210,'[1]2025年已发货'!$H:$H,J5210))</f>
        <v>15</v>
      </c>
      <c r="I5210" s="39" t="str">
        <f>VLOOKUP(B5210,辅助信息!E:I,3,FALSE)</f>
        <v>(宜宾兴港三江新区长江工业园保障性租赁住房建设项目-土建)四川省宜宾市翠屏区永善路南段宜宾市三江新区长江工业园区</v>
      </c>
      <c r="J5210" s="40" t="str">
        <f>VLOOKUP(B5210,辅助信息!E:I,4,FALSE)</f>
        <v>赵元虎</v>
      </c>
      <c r="K5210" s="40">
        <f>VLOOKUP(J5210,辅助信息!H:I,2,FALSE)</f>
        <v>13684167136</v>
      </c>
      <c r="L5210" s="111" t="str">
        <f>VLOOKUP(B5210,辅助信息!E:J,6,FALSE)</f>
        <v>现场要求调度统一联系指定收货人，不单独发司机位置。锈货不收，装货前联系收货人核实到场规格,没提前告知进场规格现场不给予接收</v>
      </c>
      <c r="O5210" s="64" t="str">
        <f ca="1" t="shared" si="246"/>
        <v/>
      </c>
      <c r="P5210" s="64" t="str">
        <f ca="1" t="shared" si="247"/>
        <v/>
      </c>
      <c r="Q5210" s="29" t="str">
        <f>VLOOKUP(B5210,辅助信息!E:M,9,FALSE)</f>
        <v>ZTWM-CDYXGS-XS-2025-0014-宜宾兴港建材-三江新区长江工业园片区保障性租赁住房建设项目</v>
      </c>
      <c r="R5210" s="29" t="str">
        <f>_xlfn._xlws.FILTER(辅助信息!D:D,辅助信息!E:E=B5210)</f>
        <v>宜宾兴港三江新区长江工业园建设项目</v>
      </c>
    </row>
    <row r="5211" hidden="1" spans="2:18">
      <c r="B5211" s="137" t="s">
        <v>194</v>
      </c>
      <c r="C5211" s="72">
        <v>45964</v>
      </c>
      <c r="D5211" s="40" t="str">
        <f>VLOOKUP(B5211,辅助信息!E:K,7,FALSE)</f>
        <v>JWDD2025071500089</v>
      </c>
      <c r="E5211" s="40" t="str">
        <f>VLOOKUP(F5211,辅助信息!A:B,2,FALSE)</f>
        <v>螺纹钢</v>
      </c>
      <c r="F5211" s="40" t="s">
        <v>18</v>
      </c>
      <c r="G5211" s="36">
        <v>10</v>
      </c>
      <c r="H5211" s="136">
        <f>IF(SUMIFS('[1]2025年已发货'!$E:$E,'[1]2025年已发货'!$F:$F,C5211,'[1]2025年已发货'!$C:$C,F5211,'[1]2025年已发货'!$G:$G,I5211,'[1]2025年已发货'!$H:$H,J5211)=0,"未发货",SUMIFS('[1]2025年已发货'!$E:$E,'[1]2025年已发货'!$F:$F,C5211,'[1]2025年已发货'!$C:$C,F5211,'[1]2025年已发货'!$G:$G,I5211,'[1]2025年已发货'!$H:$H,J5211))</f>
        <v>10</v>
      </c>
      <c r="I5211" s="39" t="str">
        <f>VLOOKUP(B5211,辅助信息!E:I,3,FALSE)</f>
        <v>(宜宾兴港三江新区长江工业园保障性租赁住房建设项目-土建)四川省宜宾市翠屏区永善路南段宜宾市三江新区长江工业园区</v>
      </c>
      <c r="J5211" s="40" t="str">
        <f>VLOOKUP(B5211,辅助信息!E:I,4,FALSE)</f>
        <v>赵元虎</v>
      </c>
      <c r="K5211" s="40">
        <f>VLOOKUP(J5211,辅助信息!H:I,2,FALSE)</f>
        <v>13684167136</v>
      </c>
      <c r="L5211" s="111" t="str">
        <f>VLOOKUP(B5211,辅助信息!E:J,6,FALSE)</f>
        <v>现场要求调度统一联系指定收货人，不单独发司机位置。锈货不收，装货前联系收货人核实到场规格,没提前告知进场规格现场不给予接收</v>
      </c>
      <c r="O5211" s="64" t="str">
        <f ca="1" t="shared" si="246"/>
        <v/>
      </c>
      <c r="P5211" s="64" t="str">
        <f ca="1" t="shared" si="247"/>
        <v/>
      </c>
      <c r="Q5211" s="29" t="str">
        <f>VLOOKUP(B5211,辅助信息!E:M,9,FALSE)</f>
        <v>ZTWM-CDYXGS-XS-2025-0014-宜宾兴港建材-三江新区长江工业园片区保障性租赁住房建设项目</v>
      </c>
      <c r="R5211" s="29" t="str">
        <f>_xlfn._xlws.FILTER(辅助信息!D:D,辅助信息!E:E=B5211)</f>
        <v>宜宾兴港三江新区长江工业园建设项目</v>
      </c>
    </row>
    <row r="5212" hidden="1" spans="2:18">
      <c r="B5212" s="137" t="s">
        <v>81</v>
      </c>
      <c r="C5212" s="72">
        <v>45964</v>
      </c>
      <c r="D5212" s="40" t="str">
        <f>VLOOKUP(B5212,辅助信息!E:K,7,FALSE)</f>
        <v>JWDDCD2025060900080</v>
      </c>
      <c r="E5212" s="40" t="str">
        <f>VLOOKUP(F5212,辅助信息!A:B,2,FALSE)</f>
        <v>盘螺</v>
      </c>
      <c r="F5212" s="40" t="s">
        <v>40</v>
      </c>
      <c r="G5212" s="36">
        <v>35</v>
      </c>
      <c r="H5212" s="136">
        <f>IF(SUMIFS('[1]2025年已发货'!$E:$E,'[1]2025年已发货'!$F:$F,C5212,'[1]2025年已发货'!$C:$C,F5212,'[1]2025年已发货'!$G:$G,I5212,'[1]2025年已发货'!$H:$H,J5212)=0,"未发货",SUMIFS('[1]2025年已发货'!$E:$E,'[1]2025年已发货'!$F:$F,C5212,'[1]2025年已发货'!$C:$C,F5212,'[1]2025年已发货'!$G:$G,I5212,'[1]2025年已发货'!$H:$H,J5212))</f>
        <v>35</v>
      </c>
      <c r="I5212" s="39" t="str">
        <f>VLOOKUP(B5212,辅助信息!E:I,3,FALSE)</f>
        <v>（华西简阳西城嘉苑）四川省成都市简阳市简城街道高屋村</v>
      </c>
      <c r="J5212" s="40" t="str">
        <f>VLOOKUP(B5212,辅助信息!E:I,4,FALSE)</f>
        <v>张瀚镭</v>
      </c>
      <c r="K5212" s="40">
        <f>VLOOKUP(J5212,辅助信息!H:I,2,FALSE)</f>
        <v>15884666220</v>
      </c>
      <c r="L5212" s="111" t="str">
        <f>VLOOKUP(B5212,辅助信息!E:J,6,FALSE)</f>
        <v>现场禁止使用氢能源挂车！优先威钢发货,我方卸车,新老国标钢厂不加价可直发，因陕钢多次出现磅差，项目拒绝使用</v>
      </c>
      <c r="O5212" s="64" t="str">
        <f ca="1" t="shared" si="246"/>
        <v/>
      </c>
      <c r="P5212" s="64" t="str">
        <f ca="1" t="shared" si="247"/>
        <v/>
      </c>
      <c r="Q5212" s="29" t="str">
        <f>VLOOKUP(B5212,辅助信息!E:M,9,FALSE)</f>
        <v>ZTWM-CDGS-XS-2024-0030-华西集采-简州大道</v>
      </c>
      <c r="R5212" s="29" t="str">
        <f>_xlfn._xlws.FILTER(辅助信息!D:D,辅助信息!E:E=B5212)</f>
        <v>华西简阳西城嘉苑</v>
      </c>
    </row>
    <row r="5213" hidden="1" spans="2:18">
      <c r="B5213" s="137" t="s">
        <v>203</v>
      </c>
      <c r="C5213" s="72">
        <v>45964</v>
      </c>
      <c r="D5213" s="40" t="str">
        <f>VLOOKUP(B5213,辅助信息!E:K,7,FALSE)</f>
        <v>JWDDCD2025102100479</v>
      </c>
      <c r="E5213" s="40" t="str">
        <f>VLOOKUP(F5213,辅助信息!A:B,2,FALSE)</f>
        <v>螺纹钢</v>
      </c>
      <c r="F5213" s="40" t="s">
        <v>82</v>
      </c>
      <c r="G5213" s="36">
        <v>5</v>
      </c>
      <c r="H5213" s="136">
        <f>IF(SUMIFS('[1]2025年已发货'!$E:$E,'[1]2025年已发货'!$F:$F,C5213,'[1]2025年已发货'!$C:$C,F5213,'[1]2025年已发货'!$G:$G,I5213,'[1]2025年已发货'!$H:$H,J5213)=0,"未发货",SUMIFS('[1]2025年已发货'!$E:$E,'[1]2025年已发货'!$F:$F,C5213,'[1]2025年已发货'!$C:$C,F5213,'[1]2025年已发货'!$G:$G,I5213,'[1]2025年已发货'!$H:$H,J5213))</f>
        <v>5</v>
      </c>
      <c r="I5213" s="39" t="str">
        <f>VLOOKUP(B5213,辅助信息!E:I,3,FALSE)</f>
        <v>(五冶建设空港兴城怡心街道83亩项目)成都市双流区怡心街道高峰社区一组剑和路一段空港兴城怡心街道83亩项目中国五冶项目部</v>
      </c>
      <c r="J5213" s="40" t="str">
        <f>VLOOKUP(B5213,辅助信息!E:I,4,FALSE)</f>
        <v>王刚</v>
      </c>
      <c r="K5213" s="40">
        <f>VLOOKUP(J5213,辅助信息!H:I,2,FALSE)</f>
        <v>15881190525</v>
      </c>
      <c r="L5213" s="111" t="str">
        <f>VLOOKUP(B5213,辅助信息!E:J,6,FALSE)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5213" s="64" t="str">
        <f ca="1" t="shared" si="246"/>
        <v/>
      </c>
      <c r="P5213" s="64" t="str">
        <f ca="1" t="shared" si="247"/>
        <v/>
      </c>
      <c r="Q5213" s="29" t="str">
        <f>VLOOKUP(B5213,辅助信息!E:M,9,FALSE)</f>
        <v>ZTWM-CDGS-XS-2025-0073-五冶天府-成都怡心湖片区及龙泉驿医院等项目</v>
      </c>
      <c r="R5213" s="29" t="str">
        <f>_xlfn._xlws.FILTER(辅助信息!D:D,辅助信息!E:E=B5213)</f>
        <v>五冶建设空港兴城怡心街道83亩项目</v>
      </c>
    </row>
    <row r="5214" hidden="1" spans="2:18">
      <c r="B5214" s="137" t="s">
        <v>203</v>
      </c>
      <c r="C5214" s="72">
        <v>45964</v>
      </c>
      <c r="D5214" s="40" t="str">
        <f>VLOOKUP(B5214,辅助信息!E:K,7,FALSE)</f>
        <v>JWDDCD2025102100479</v>
      </c>
      <c r="E5214" s="40" t="str">
        <f>VLOOKUP(F5214,辅助信息!A:B,2,FALSE)</f>
        <v>螺纹钢</v>
      </c>
      <c r="F5214" s="40" t="s">
        <v>45</v>
      </c>
      <c r="G5214" s="36">
        <v>5</v>
      </c>
      <c r="H5214" s="136">
        <f>IF(SUMIFS('[1]2025年已发货'!$E:$E,'[1]2025年已发货'!$F:$F,C5214,'[1]2025年已发货'!$C:$C,F5214,'[1]2025年已发货'!$G:$G,I5214,'[1]2025年已发货'!$H:$H,J5214)=0,"未发货",SUMIFS('[1]2025年已发货'!$E:$E,'[1]2025年已发货'!$F:$F,C5214,'[1]2025年已发货'!$C:$C,F5214,'[1]2025年已发货'!$G:$G,I5214,'[1]2025年已发货'!$H:$H,J5214))</f>
        <v>5</v>
      </c>
      <c r="I5214" s="39" t="str">
        <f>VLOOKUP(B5214,辅助信息!E:I,3,FALSE)</f>
        <v>(五冶建设空港兴城怡心街道83亩项目)成都市双流区怡心街道高峰社区一组剑和路一段空港兴城怡心街道83亩项目中国五冶项目部</v>
      </c>
      <c r="J5214" s="40" t="str">
        <f>VLOOKUP(B5214,辅助信息!E:I,4,FALSE)</f>
        <v>王刚</v>
      </c>
      <c r="K5214" s="40">
        <f>VLOOKUP(J5214,辅助信息!H:I,2,FALSE)</f>
        <v>15881190525</v>
      </c>
      <c r="L5214" s="111" t="str">
        <f>VLOOKUP(B5214,辅助信息!E:J,6,FALSE)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5214" s="64" t="str">
        <f ca="1" t="shared" si="246"/>
        <v/>
      </c>
      <c r="P5214" s="64" t="str">
        <f ca="1" t="shared" si="247"/>
        <v/>
      </c>
      <c r="Q5214" s="29" t="str">
        <f>VLOOKUP(B5214,辅助信息!E:M,9,FALSE)</f>
        <v>ZTWM-CDGS-XS-2025-0073-五冶天府-成都怡心湖片区及龙泉驿医院等项目</v>
      </c>
      <c r="R5214" s="29" t="str">
        <f>_xlfn._xlws.FILTER(辅助信息!D:D,辅助信息!E:E=B5214)</f>
        <v>五冶建设空港兴城怡心街道83亩项目</v>
      </c>
    </row>
    <row r="5215" hidden="1" spans="2:18">
      <c r="B5215" s="137" t="s">
        <v>203</v>
      </c>
      <c r="C5215" s="72">
        <v>45964</v>
      </c>
      <c r="D5215" s="40" t="str">
        <f>VLOOKUP(B5215,辅助信息!E:K,7,FALSE)</f>
        <v>JWDDCD2025102100479</v>
      </c>
      <c r="E5215" s="40" t="str">
        <f>VLOOKUP(F5215,辅助信息!A:B,2,FALSE)</f>
        <v>螺纹钢</v>
      </c>
      <c r="F5215" s="40" t="s">
        <v>21</v>
      </c>
      <c r="G5215" s="36">
        <v>5</v>
      </c>
      <c r="H5215" s="136">
        <f>IF(SUMIFS('[1]2025年已发货'!$E:$E,'[1]2025年已发货'!$F:$F,C5215,'[1]2025年已发货'!$C:$C,F5215,'[1]2025年已发货'!$G:$G,I5215,'[1]2025年已发货'!$H:$H,J5215)=0,"未发货",SUMIFS('[1]2025年已发货'!$E:$E,'[1]2025年已发货'!$F:$F,C5215,'[1]2025年已发货'!$C:$C,F5215,'[1]2025年已发货'!$G:$G,I5215,'[1]2025年已发货'!$H:$H,J5215))</f>
        <v>5</v>
      </c>
      <c r="I5215" s="39" t="str">
        <f>VLOOKUP(B5215,辅助信息!E:I,3,FALSE)</f>
        <v>(五冶建设空港兴城怡心街道83亩项目)成都市双流区怡心街道高峰社区一组剑和路一段空港兴城怡心街道83亩项目中国五冶项目部</v>
      </c>
      <c r="J5215" s="40" t="str">
        <f>VLOOKUP(B5215,辅助信息!E:I,4,FALSE)</f>
        <v>王刚</v>
      </c>
      <c r="K5215" s="40">
        <f>VLOOKUP(J5215,辅助信息!H:I,2,FALSE)</f>
        <v>15881190525</v>
      </c>
      <c r="L5215" s="111" t="str">
        <f>VLOOKUP(B5215,辅助信息!E:J,6,FALSE)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5215" s="64" t="str">
        <f ca="1" t="shared" si="246"/>
        <v/>
      </c>
      <c r="P5215" s="64" t="str">
        <f ca="1" t="shared" si="247"/>
        <v/>
      </c>
      <c r="Q5215" s="29" t="str">
        <f>VLOOKUP(B5215,辅助信息!E:M,9,FALSE)</f>
        <v>ZTWM-CDGS-XS-2025-0073-五冶天府-成都怡心湖片区及龙泉驿医院等项目</v>
      </c>
      <c r="R5215" s="29" t="str">
        <f>_xlfn._xlws.FILTER(辅助信息!D:D,辅助信息!E:E=B5215)</f>
        <v>五冶建设空港兴城怡心街道83亩项目</v>
      </c>
    </row>
    <row r="5216" hidden="1" spans="2:18">
      <c r="B5216" s="137" t="s">
        <v>203</v>
      </c>
      <c r="C5216" s="72">
        <v>45964</v>
      </c>
      <c r="D5216" s="40" t="str">
        <f>VLOOKUP(B5216,辅助信息!E:K,7,FALSE)</f>
        <v>JWDDCD2025102100479</v>
      </c>
      <c r="E5216" s="40" t="str">
        <f>VLOOKUP(F5216,辅助信息!A:B,2,FALSE)</f>
        <v>螺纹钢</v>
      </c>
      <c r="F5216" s="40" t="s">
        <v>58</v>
      </c>
      <c r="G5216" s="36">
        <v>10</v>
      </c>
      <c r="H5216" s="136">
        <f>IF(SUMIFS('[1]2025年已发货'!$E:$E,'[1]2025年已发货'!$F:$F,C5216,'[1]2025年已发货'!$C:$C,F5216,'[1]2025年已发货'!$G:$G,I5216,'[1]2025年已发货'!$H:$H,J5216)=0,"未发货",SUMIFS('[1]2025年已发货'!$E:$E,'[1]2025年已发货'!$F:$F,C5216,'[1]2025年已发货'!$C:$C,F5216,'[1]2025年已发货'!$G:$G,I5216,'[1]2025年已发货'!$H:$H,J5216))</f>
        <v>10</v>
      </c>
      <c r="I5216" s="39" t="str">
        <f>VLOOKUP(B5216,辅助信息!E:I,3,FALSE)</f>
        <v>(五冶建设空港兴城怡心街道83亩项目)成都市双流区怡心街道高峰社区一组剑和路一段空港兴城怡心街道83亩项目中国五冶项目部</v>
      </c>
      <c r="J5216" s="40" t="str">
        <f>VLOOKUP(B5216,辅助信息!E:I,4,FALSE)</f>
        <v>王刚</v>
      </c>
      <c r="K5216" s="40">
        <f>VLOOKUP(J5216,辅助信息!H:I,2,FALSE)</f>
        <v>15881190525</v>
      </c>
      <c r="L5216" s="111" t="str">
        <f>VLOOKUP(B5216,辅助信息!E:J,6,FALSE)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5216" s="64" t="str">
        <f ca="1" t="shared" si="246"/>
        <v/>
      </c>
      <c r="P5216" s="64" t="str">
        <f ca="1" t="shared" si="247"/>
        <v/>
      </c>
      <c r="Q5216" s="29" t="str">
        <f>VLOOKUP(B5216,辅助信息!E:M,9,FALSE)</f>
        <v>ZTWM-CDGS-XS-2025-0073-五冶天府-成都怡心湖片区及龙泉驿医院等项目</v>
      </c>
      <c r="R5216" s="29" t="str">
        <f>_xlfn._xlws.FILTER(辅助信息!D:D,辅助信息!E:E=B5216)</f>
        <v>五冶建设空港兴城怡心街道83亩项目</v>
      </c>
    </row>
    <row r="5217" hidden="1" spans="2:18">
      <c r="B5217" s="137" t="s">
        <v>203</v>
      </c>
      <c r="C5217" s="72">
        <v>45964</v>
      </c>
      <c r="D5217" s="40" t="str">
        <f>VLOOKUP(B5217,辅助信息!E:K,7,FALSE)</f>
        <v>JWDDCD2025102100479</v>
      </c>
      <c r="E5217" s="40" t="str">
        <f>VLOOKUP(F5217,辅助信息!A:B,2,FALSE)</f>
        <v>螺纹钢</v>
      </c>
      <c r="F5217" s="40" t="s">
        <v>46</v>
      </c>
      <c r="G5217" s="36">
        <v>10</v>
      </c>
      <c r="H5217" s="136">
        <f>IF(SUMIFS('[1]2025年已发货'!$E:$E,'[1]2025年已发货'!$F:$F,C5217,'[1]2025年已发货'!$C:$C,F5217,'[1]2025年已发货'!$G:$G,I5217,'[1]2025年已发货'!$H:$H,J5217)=0,"未发货",SUMIFS('[1]2025年已发货'!$E:$E,'[1]2025年已发货'!$F:$F,C5217,'[1]2025年已发货'!$C:$C,F5217,'[1]2025年已发货'!$G:$G,I5217,'[1]2025年已发货'!$H:$H,J5217))</f>
        <v>10</v>
      </c>
      <c r="I5217" s="39" t="str">
        <f>VLOOKUP(B5217,辅助信息!E:I,3,FALSE)</f>
        <v>(五冶建设空港兴城怡心街道83亩项目)成都市双流区怡心街道高峰社区一组剑和路一段空港兴城怡心街道83亩项目中国五冶项目部</v>
      </c>
      <c r="J5217" s="40" t="str">
        <f>VLOOKUP(B5217,辅助信息!E:I,4,FALSE)</f>
        <v>王刚</v>
      </c>
      <c r="K5217" s="40">
        <f>VLOOKUP(J5217,辅助信息!H:I,2,FALSE)</f>
        <v>15881190525</v>
      </c>
      <c r="L5217" s="111" t="str">
        <f>VLOOKUP(B5217,辅助信息!E:J,6,FALSE)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5217" s="64" t="str">
        <f ca="1" t="shared" si="246"/>
        <v/>
      </c>
      <c r="P5217" s="64" t="str">
        <f ca="1" t="shared" si="247"/>
        <v/>
      </c>
      <c r="Q5217" s="29" t="str">
        <f>VLOOKUP(B5217,辅助信息!E:M,9,FALSE)</f>
        <v>ZTWM-CDGS-XS-2025-0073-五冶天府-成都怡心湖片区及龙泉驿医院等项目</v>
      </c>
      <c r="R5217" s="29" t="str">
        <f>_xlfn._xlws.FILTER(辅助信息!D:D,辅助信息!E:E=B5217)</f>
        <v>五冶建设空港兴城怡心街道83亩项目</v>
      </c>
    </row>
    <row r="5218" hidden="1" spans="2:18">
      <c r="B5218" s="137" t="s">
        <v>203</v>
      </c>
      <c r="C5218" s="72">
        <v>45964</v>
      </c>
      <c r="D5218" s="40" t="str">
        <f>VLOOKUP(B5218,辅助信息!E:K,7,FALSE)</f>
        <v>JWDDCD2025102100479</v>
      </c>
      <c r="E5218" s="40" t="str">
        <f>VLOOKUP(F5218,辅助信息!A:B,2,FALSE)</f>
        <v>螺纹钢</v>
      </c>
      <c r="F5218" s="40" t="s">
        <v>22</v>
      </c>
      <c r="G5218" s="36">
        <v>35</v>
      </c>
      <c r="H5218" s="136">
        <f>IF(SUMIFS('[1]2025年已发货'!$E:$E,'[1]2025年已发货'!$F:$F,C5218,'[1]2025年已发货'!$C:$C,F5218,'[1]2025年已发货'!$G:$G,I5218,'[1]2025年已发货'!$H:$H,J5218)=0,"未发货",SUMIFS('[1]2025年已发货'!$E:$E,'[1]2025年已发货'!$F:$F,C5218,'[1]2025年已发货'!$C:$C,F5218,'[1]2025年已发货'!$G:$G,I5218,'[1]2025年已发货'!$H:$H,J5218))</f>
        <v>35</v>
      </c>
      <c r="I5218" s="39" t="str">
        <f>VLOOKUP(B5218,辅助信息!E:I,3,FALSE)</f>
        <v>(五冶建设空港兴城怡心街道83亩项目)成都市双流区怡心街道高峰社区一组剑和路一段空港兴城怡心街道83亩项目中国五冶项目部</v>
      </c>
      <c r="J5218" s="40" t="str">
        <f>VLOOKUP(B5218,辅助信息!E:I,4,FALSE)</f>
        <v>王刚</v>
      </c>
      <c r="K5218" s="40">
        <f>VLOOKUP(J5218,辅助信息!H:I,2,FALSE)</f>
        <v>15881190525</v>
      </c>
      <c r="L5218" s="111" t="str">
        <f>VLOOKUP(B5218,辅助信息!E:J,6,FALSE)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5218" s="64" t="str">
        <f ca="1" t="shared" ref="O5218:O5281" si="248">IF(OR(M5218="",N5218&lt;&gt;""),"",MAX(M5218-TODAY(),0))</f>
        <v/>
      </c>
      <c r="P5218" s="64" t="str">
        <f ca="1" t="shared" ref="P5218:P5281" si="249">IF(M5218="","",IF(N5218&lt;&gt;"",MAX(N5218-M5218,0),IF(TODAY()&gt;M5218,TODAY()-M5218,0)))</f>
        <v/>
      </c>
      <c r="Q5218" s="29" t="str">
        <f>VLOOKUP(B5218,辅助信息!E:M,9,FALSE)</f>
        <v>ZTWM-CDGS-XS-2025-0073-五冶天府-成都怡心湖片区及龙泉驿医院等项目</v>
      </c>
      <c r="R5218" s="29" t="str">
        <f>_xlfn._xlws.FILTER(辅助信息!D:D,辅助信息!E:E=B5218)</f>
        <v>五冶建设空港兴城怡心街道83亩项目</v>
      </c>
    </row>
    <row r="5219" hidden="1" spans="2:18">
      <c r="B5219" s="137" t="s">
        <v>176</v>
      </c>
      <c r="C5219" s="72">
        <v>45964</v>
      </c>
      <c r="D5219" s="40" t="str">
        <f>VLOOKUP(B5219,辅助信息!E:K,7,FALSE)</f>
        <v>JWDDCD2025062200016</v>
      </c>
      <c r="E5219" s="40" t="str">
        <f>VLOOKUP(F5219,辅助信息!A:B,2,FALSE)</f>
        <v>盘螺</v>
      </c>
      <c r="F5219" s="40" t="s">
        <v>41</v>
      </c>
      <c r="G5219" s="36">
        <v>35</v>
      </c>
      <c r="H5219" s="136">
        <f>IF(SUMIFS('[1]2025年已发货'!$E:$E,'[1]2025年已发货'!$F:$F,C5219,'[1]2025年已发货'!$C:$C,F5219,'[1]2025年已发货'!$G:$G,I5219,'[1]2025年已发货'!$H:$H,J5219)=0,"未发货",SUMIFS('[1]2025年已发货'!$E:$E,'[1]2025年已发货'!$F:$F,C5219,'[1]2025年已发货'!$C:$C,F5219,'[1]2025年已发货'!$G:$G,I5219,'[1]2025年已发货'!$H:$H,J5219))</f>
        <v>35</v>
      </c>
      <c r="I5219" s="39" t="str">
        <f>VLOOKUP(B5219,辅助信息!E:I,3,FALSE)</f>
        <v>(武汉电气化局成达万高铁强电项目-渠县)四川省达州市渠县渠北镇雷家湾渠县北站旁</v>
      </c>
      <c r="J5219" s="40" t="str">
        <f>VLOOKUP(B5219,辅助信息!E:I,4,FALSE)</f>
        <v>刘频</v>
      </c>
      <c r="K5219" s="40">
        <f>VLOOKUP(J5219,辅助信息!H:I,2,FALSE)</f>
        <v>18779627939</v>
      </c>
      <c r="L5219" s="111" t="str">
        <f>VLOOKUP(B5219,辅助信息!E:J,6,FALSE)</f>
        <v>锈货不收！！下雨天钢筋没盖篷布不收！！，装货前联系收货人核实到场规格,没提前告知进场规格现场不给予接收</v>
      </c>
      <c r="O5219" s="64" t="str">
        <f ca="1" t="shared" si="248"/>
        <v/>
      </c>
      <c r="P5219" s="64" t="str">
        <f ca="1" t="shared" si="249"/>
        <v/>
      </c>
      <c r="Q5219" s="29" t="str">
        <f>VLOOKUP(B5219,辅助信息!E:M,9,FALSE)</f>
        <v>ZTWM-CDGS-XS-2025-0033-中铁武汉电气化局集团有限公司成达万高速铁路强电工程项目</v>
      </c>
      <c r="R5219" s="29" t="str">
        <f>_xlfn._xlws.FILTER(辅助信息!D:D,辅助信息!E:E=B5219)</f>
        <v>武汉电气化局成达万高铁强电项目</v>
      </c>
    </row>
    <row r="5220" hidden="1" spans="2:18">
      <c r="B5220" s="137" t="s">
        <v>176</v>
      </c>
      <c r="C5220" s="72">
        <v>45964</v>
      </c>
      <c r="D5220" s="40" t="str">
        <f>VLOOKUP(B5220,辅助信息!E:K,7,FALSE)</f>
        <v>JWDDCD2025062200016</v>
      </c>
      <c r="E5220" s="40" t="str">
        <f>VLOOKUP(F5220,辅助信息!A:B,2,FALSE)</f>
        <v>螺纹钢</v>
      </c>
      <c r="F5220" s="40" t="s">
        <v>130</v>
      </c>
      <c r="G5220" s="36">
        <v>6</v>
      </c>
      <c r="H5220" s="136">
        <f>IF(SUMIFS('[1]2025年已发货'!$E:$E,'[1]2025年已发货'!$F:$F,C5220,'[1]2025年已发货'!$C:$C,F5220,'[1]2025年已发货'!$G:$G,I5220,'[1]2025年已发货'!$H:$H,J5220)=0,"未发货",SUMIFS('[1]2025年已发货'!$E:$E,'[1]2025年已发货'!$F:$F,C5220,'[1]2025年已发货'!$C:$C,F5220,'[1]2025年已发货'!$G:$G,I5220,'[1]2025年已发货'!$H:$H,J5220))</f>
        <v>6</v>
      </c>
      <c r="I5220" s="39" t="str">
        <f>VLOOKUP(B5220,辅助信息!E:I,3,FALSE)</f>
        <v>(武汉电气化局成达万高铁强电项目-渠县)四川省达州市渠县渠北镇雷家湾渠县北站旁</v>
      </c>
      <c r="J5220" s="40" t="str">
        <f>VLOOKUP(B5220,辅助信息!E:I,4,FALSE)</f>
        <v>刘频</v>
      </c>
      <c r="K5220" s="40">
        <f>VLOOKUP(J5220,辅助信息!H:I,2,FALSE)</f>
        <v>18779627939</v>
      </c>
      <c r="L5220" s="111" t="str">
        <f>VLOOKUP(B5220,辅助信息!E:J,6,FALSE)</f>
        <v>锈货不收！！下雨天钢筋没盖篷布不收！！，装货前联系收货人核实到场规格,没提前告知进场规格现场不给予接收</v>
      </c>
      <c r="O5220" s="64" t="str">
        <f ca="1" t="shared" si="248"/>
        <v/>
      </c>
      <c r="P5220" s="64" t="str">
        <f ca="1" t="shared" si="249"/>
        <v/>
      </c>
      <c r="Q5220" s="29" t="str">
        <f>VLOOKUP(B5220,辅助信息!E:M,9,FALSE)</f>
        <v>ZTWM-CDGS-XS-2025-0033-中铁武汉电气化局集团有限公司成达万高速铁路强电工程项目</v>
      </c>
      <c r="R5220" s="29" t="str">
        <f>_xlfn._xlws.FILTER(辅助信息!D:D,辅助信息!E:E=B5220)</f>
        <v>武汉电气化局成达万高铁强电项目</v>
      </c>
    </row>
    <row r="5221" hidden="1" spans="2:18">
      <c r="B5221" s="137" t="s">
        <v>176</v>
      </c>
      <c r="C5221" s="72">
        <v>45964</v>
      </c>
      <c r="D5221" s="40" t="str">
        <f>VLOOKUP(B5221,辅助信息!E:K,7,FALSE)</f>
        <v>JWDDCD2025062200016</v>
      </c>
      <c r="E5221" s="40" t="str">
        <f>VLOOKUP(F5221,辅助信息!A:B,2,FALSE)</f>
        <v>螺纹钢</v>
      </c>
      <c r="F5221" s="40" t="s">
        <v>138</v>
      </c>
      <c r="G5221" s="36">
        <v>15</v>
      </c>
      <c r="H5221" s="136">
        <f>IF(SUMIFS('[1]2025年已发货'!$E:$E,'[1]2025年已发货'!$F:$F,C5221,'[1]2025年已发货'!$C:$C,F5221,'[1]2025年已发货'!$G:$G,I5221,'[1]2025年已发货'!$H:$H,J5221)=0,"未发货",SUMIFS('[1]2025年已发货'!$E:$E,'[1]2025年已发货'!$F:$F,C5221,'[1]2025年已发货'!$C:$C,F5221,'[1]2025年已发货'!$G:$G,I5221,'[1]2025年已发货'!$H:$H,J5221))</f>
        <v>15</v>
      </c>
      <c r="I5221" s="39" t="str">
        <f>VLOOKUP(B5221,辅助信息!E:I,3,FALSE)</f>
        <v>(武汉电气化局成达万高铁强电项目-渠县)四川省达州市渠县渠北镇雷家湾渠县北站旁</v>
      </c>
      <c r="J5221" s="40" t="str">
        <f>VLOOKUP(B5221,辅助信息!E:I,4,FALSE)</f>
        <v>刘频</v>
      </c>
      <c r="K5221" s="40">
        <f>VLOOKUP(J5221,辅助信息!H:I,2,FALSE)</f>
        <v>18779627939</v>
      </c>
      <c r="L5221" s="111" t="str">
        <f>VLOOKUP(B5221,辅助信息!E:J,6,FALSE)</f>
        <v>锈货不收！！下雨天钢筋没盖篷布不收！！，装货前联系收货人核实到场规格,没提前告知进场规格现场不给予接收</v>
      </c>
      <c r="O5221" s="64" t="str">
        <f ca="1" t="shared" si="248"/>
        <v/>
      </c>
      <c r="P5221" s="64" t="str">
        <f ca="1" t="shared" si="249"/>
        <v/>
      </c>
      <c r="Q5221" s="29" t="str">
        <f>VLOOKUP(B5221,辅助信息!E:M,9,FALSE)</f>
        <v>ZTWM-CDGS-XS-2025-0033-中铁武汉电气化局集团有限公司成达万高速铁路强电工程项目</v>
      </c>
      <c r="R5221" s="29" t="str">
        <f>_xlfn._xlws.FILTER(辅助信息!D:D,辅助信息!E:E=B5221)</f>
        <v>武汉电气化局成达万高铁强电项目</v>
      </c>
    </row>
    <row r="5222" hidden="1" spans="2:18">
      <c r="B5222" s="137" t="s">
        <v>176</v>
      </c>
      <c r="C5222" s="72">
        <v>45964</v>
      </c>
      <c r="D5222" s="40" t="str">
        <f>VLOOKUP(B5222,辅助信息!E:K,7,FALSE)</f>
        <v>JWDDCD2025062200016</v>
      </c>
      <c r="E5222" s="40" t="str">
        <f>VLOOKUP(F5222,辅助信息!A:B,2,FALSE)</f>
        <v>螺纹钢</v>
      </c>
      <c r="F5222" s="40" t="s">
        <v>91</v>
      </c>
      <c r="G5222" s="36">
        <v>15</v>
      </c>
      <c r="H5222" s="136">
        <f>IF(SUMIFS('[1]2025年已发货'!$E:$E,'[1]2025年已发货'!$F:$F,C5222,'[1]2025年已发货'!$C:$C,F5222,'[1]2025年已发货'!$G:$G,I5222,'[1]2025年已发货'!$H:$H,J5222)=0,"未发货",SUMIFS('[1]2025年已发货'!$E:$E,'[1]2025年已发货'!$F:$F,C5222,'[1]2025年已发货'!$C:$C,F5222,'[1]2025年已发货'!$G:$G,I5222,'[1]2025年已发货'!$H:$H,J5222))</f>
        <v>15</v>
      </c>
      <c r="I5222" s="39" t="str">
        <f>VLOOKUP(B5222,辅助信息!E:I,3,FALSE)</f>
        <v>(武汉电气化局成达万高铁强电项目-渠县)四川省达州市渠县渠北镇雷家湾渠县北站旁</v>
      </c>
      <c r="J5222" s="40" t="str">
        <f>VLOOKUP(B5222,辅助信息!E:I,4,FALSE)</f>
        <v>刘频</v>
      </c>
      <c r="K5222" s="40">
        <f>VLOOKUP(J5222,辅助信息!H:I,2,FALSE)</f>
        <v>18779627939</v>
      </c>
      <c r="L5222" s="111" t="str">
        <f>VLOOKUP(B5222,辅助信息!E:J,6,FALSE)</f>
        <v>锈货不收！！下雨天钢筋没盖篷布不收！！，装货前联系收货人核实到场规格,没提前告知进场规格现场不给予接收</v>
      </c>
      <c r="O5222" s="64" t="str">
        <f ca="1" t="shared" si="248"/>
        <v/>
      </c>
      <c r="P5222" s="64" t="str">
        <f ca="1" t="shared" si="249"/>
        <v/>
      </c>
      <c r="Q5222" s="29" t="str">
        <f>VLOOKUP(B5222,辅助信息!E:M,9,FALSE)</f>
        <v>ZTWM-CDGS-XS-2025-0033-中铁武汉电气化局集团有限公司成达万高速铁路强电工程项目</v>
      </c>
      <c r="R5222" s="29" t="str">
        <f>_xlfn._xlws.FILTER(辅助信息!D:D,辅助信息!E:E=B5222)</f>
        <v>武汉电气化局成达万高铁强电项目</v>
      </c>
    </row>
    <row r="5223" hidden="1" spans="2:18">
      <c r="B5223" s="137" t="s">
        <v>224</v>
      </c>
      <c r="C5223" s="72">
        <v>45966</v>
      </c>
      <c r="D5223" s="40" t="str">
        <f>VLOOKUP(B5223,辅助信息!E:K,7,FALSE)</f>
        <v>JWDDCD2025092400188</v>
      </c>
      <c r="E5223" s="40" t="str">
        <f>VLOOKUP(F5223,辅助信息!A:B,2,FALSE)</f>
        <v>螺纹钢</v>
      </c>
      <c r="F5223" s="40" t="s">
        <v>27</v>
      </c>
      <c r="G5223" s="36">
        <v>35</v>
      </c>
      <c r="H5223" s="136">
        <f>IF(SUMIFS('[1]2025年已发货'!$E:$E,'[1]2025年已发货'!$F:$F,C5223,'[1]2025年已发货'!$C:$C,F5223,'[1]2025年已发货'!$G:$G,I5223,'[1]2025年已发货'!$H:$H,J5223)=0,"未发货",SUMIFS('[1]2025年已发货'!$E:$E,'[1]2025年已发货'!$F:$F,C5223,'[1]2025年已发货'!$C:$C,F5223,'[1]2025年已发货'!$G:$G,I5223,'[1]2025年已发货'!$H:$H,J5223))</f>
        <v>35</v>
      </c>
      <c r="I5223" s="39" t="str">
        <f>VLOOKUP(B5223,辅助信息!E:I,3,FALSE)</f>
        <v>(五冶钢构龙泉东洪片区70亩住宅、商业及配套工程项目一标段)成都市龙泉驿外东洪路地铁2号线惠王陵地铁C口</v>
      </c>
      <c r="J5223" s="40" t="str">
        <f>VLOOKUP(B5223,辅助信息!E:I,4,FALSE)</f>
        <v>邹爱国</v>
      </c>
      <c r="K5223" s="40">
        <f>VLOOKUP(J5223,辅助信息!H:I,2,FALSE)</f>
        <v>13540231225</v>
      </c>
      <c r="L5223" s="111">
        <f>VLOOKUP(B5223,辅助信息!E:J,6,FALSE)</f>
        <v>0</v>
      </c>
      <c r="O5223" s="64" t="str">
        <f ca="1" t="shared" si="248"/>
        <v/>
      </c>
      <c r="P5223" s="64" t="str">
        <f ca="1" t="shared" si="249"/>
        <v/>
      </c>
      <c r="Q5223" s="29" t="str">
        <f>VLOOKUP(B5223,辅助信息!E:M,9,FALSE)</f>
        <v>ZTWM-CDGS-XS-2025-0156-五冶钢构-2025年九月第一批次钢筋采购合同(三圣乡项目)-中铁物贸成都公司</v>
      </c>
      <c r="R5223" s="29" t="str">
        <f>_xlfn._xlws.FILTER(辅助信息!D:D,辅助信息!E:E=B5223)</f>
        <v>五冶钢构龙泉东洪片区(70亩、85亩)住宅、商业及配套工程项目</v>
      </c>
    </row>
    <row r="5224" hidden="1" spans="2:18">
      <c r="B5224" s="137" t="s">
        <v>224</v>
      </c>
      <c r="C5224" s="72">
        <v>45966</v>
      </c>
      <c r="D5224" s="40" t="str">
        <f>VLOOKUP(B5224,辅助信息!E:K,7,FALSE)</f>
        <v>JWDDCD2025092400188</v>
      </c>
      <c r="E5224" s="40" t="str">
        <f>VLOOKUP(F5224,辅助信息!A:B,2,FALSE)</f>
        <v>螺纹钢</v>
      </c>
      <c r="F5224" s="40" t="s">
        <v>32</v>
      </c>
      <c r="G5224" s="36">
        <v>10</v>
      </c>
      <c r="H5224" s="136">
        <f>IF(SUMIFS('[1]2025年已发货'!$E:$E,'[1]2025年已发货'!$F:$F,C5224,'[1]2025年已发货'!$C:$C,F5224,'[1]2025年已发货'!$G:$G,I5224,'[1]2025年已发货'!$H:$H,J5224)=0,"未发货",SUMIFS('[1]2025年已发货'!$E:$E,'[1]2025年已发货'!$F:$F,C5224,'[1]2025年已发货'!$C:$C,F5224,'[1]2025年已发货'!$G:$G,I5224,'[1]2025年已发货'!$H:$H,J5224))</f>
        <v>10</v>
      </c>
      <c r="I5224" s="39" t="str">
        <f>VLOOKUP(B5224,辅助信息!E:I,3,FALSE)</f>
        <v>(五冶钢构龙泉东洪片区70亩住宅、商业及配套工程项目一标段)成都市龙泉驿外东洪路地铁2号线惠王陵地铁C口</v>
      </c>
      <c r="J5224" s="40" t="str">
        <f>VLOOKUP(B5224,辅助信息!E:I,4,FALSE)</f>
        <v>邹爱国</v>
      </c>
      <c r="K5224" s="40">
        <f>VLOOKUP(J5224,辅助信息!H:I,2,FALSE)</f>
        <v>13540231225</v>
      </c>
      <c r="L5224" s="111">
        <f>VLOOKUP(B5224,辅助信息!E:J,6,FALSE)</f>
        <v>0</v>
      </c>
      <c r="O5224" s="64" t="str">
        <f ca="1" t="shared" si="248"/>
        <v/>
      </c>
      <c r="P5224" s="64" t="str">
        <f ca="1" t="shared" si="249"/>
        <v/>
      </c>
      <c r="Q5224" s="29" t="str">
        <f>VLOOKUP(B5224,辅助信息!E:M,9,FALSE)</f>
        <v>ZTWM-CDGS-XS-2025-0156-五冶钢构-2025年九月第一批次钢筋采购合同(三圣乡项目)-中铁物贸成都公司</v>
      </c>
      <c r="R5224" s="29" t="str">
        <f>_xlfn._xlws.FILTER(辅助信息!D:D,辅助信息!E:E=B5224)</f>
        <v>五冶钢构龙泉东洪片区(70亩、85亩)住宅、商业及配套工程项目</v>
      </c>
    </row>
    <row r="5225" hidden="1" spans="2:18">
      <c r="B5225" s="137" t="s">
        <v>224</v>
      </c>
      <c r="C5225" s="72">
        <v>45966</v>
      </c>
      <c r="D5225" s="40" t="str">
        <f>VLOOKUP(B5225,辅助信息!E:K,7,FALSE)</f>
        <v>JWDDCD2025092400188</v>
      </c>
      <c r="E5225" s="40" t="str">
        <f>VLOOKUP(F5225,辅助信息!A:B,2,FALSE)</f>
        <v>螺纹钢</v>
      </c>
      <c r="F5225" s="40" t="s">
        <v>30</v>
      </c>
      <c r="G5225" s="36">
        <v>2.5</v>
      </c>
      <c r="H5225" s="136">
        <f>IF(SUMIFS('[1]2025年已发货'!$E:$E,'[1]2025年已发货'!$F:$F,C5225,'[1]2025年已发货'!$C:$C,F5225,'[1]2025年已发货'!$G:$G,I5225,'[1]2025年已发货'!$H:$H,J5225)=0,"未发货",SUMIFS('[1]2025年已发货'!$E:$E,'[1]2025年已发货'!$F:$F,C5225,'[1]2025年已发货'!$C:$C,F5225,'[1]2025年已发货'!$G:$G,I5225,'[1]2025年已发货'!$H:$H,J5225))</f>
        <v>2.5</v>
      </c>
      <c r="I5225" s="39" t="str">
        <f>VLOOKUP(B5225,辅助信息!E:I,3,FALSE)</f>
        <v>(五冶钢构龙泉东洪片区70亩住宅、商业及配套工程项目一标段)成都市龙泉驿外东洪路地铁2号线惠王陵地铁C口</v>
      </c>
      <c r="J5225" s="40" t="str">
        <f>VLOOKUP(B5225,辅助信息!E:I,4,FALSE)</f>
        <v>邹爱国</v>
      </c>
      <c r="K5225" s="40">
        <f>VLOOKUP(J5225,辅助信息!H:I,2,FALSE)</f>
        <v>13540231225</v>
      </c>
      <c r="L5225" s="111">
        <f>VLOOKUP(B5225,辅助信息!E:J,6,FALSE)</f>
        <v>0</v>
      </c>
      <c r="O5225" s="64" t="str">
        <f ca="1" t="shared" si="248"/>
        <v/>
      </c>
      <c r="P5225" s="64" t="str">
        <f ca="1" t="shared" si="249"/>
        <v/>
      </c>
      <c r="Q5225" s="29" t="str">
        <f>VLOOKUP(B5225,辅助信息!E:M,9,FALSE)</f>
        <v>ZTWM-CDGS-XS-2025-0156-五冶钢构-2025年九月第一批次钢筋采购合同(三圣乡项目)-中铁物贸成都公司</v>
      </c>
      <c r="R5225" s="29" t="str">
        <f>_xlfn._xlws.FILTER(辅助信息!D:D,辅助信息!E:E=B5225)</f>
        <v>五冶钢构龙泉东洪片区(70亩、85亩)住宅、商业及配套工程项目</v>
      </c>
    </row>
    <row r="5226" hidden="1" spans="2:18">
      <c r="B5226" s="137" t="s">
        <v>224</v>
      </c>
      <c r="C5226" s="72">
        <v>45966</v>
      </c>
      <c r="D5226" s="40" t="str">
        <f>VLOOKUP(B5226,辅助信息!E:K,7,FALSE)</f>
        <v>JWDDCD2025092400188</v>
      </c>
      <c r="E5226" s="40" t="str">
        <f>VLOOKUP(F5226,辅助信息!A:B,2,FALSE)</f>
        <v>螺纹钢</v>
      </c>
      <c r="F5226" s="40" t="s">
        <v>33</v>
      </c>
      <c r="G5226" s="36">
        <v>20</v>
      </c>
      <c r="H5226" s="136">
        <f>IF(SUMIFS('[1]2025年已发货'!$E:$E,'[1]2025年已发货'!$F:$F,C5226,'[1]2025年已发货'!$C:$C,F5226,'[1]2025年已发货'!$G:$G,I5226,'[1]2025年已发货'!$H:$H,J5226)=0,"未发货",SUMIFS('[1]2025年已发货'!$E:$E,'[1]2025年已发货'!$F:$F,C5226,'[1]2025年已发货'!$C:$C,F5226,'[1]2025年已发货'!$G:$G,I5226,'[1]2025年已发货'!$H:$H,J5226))</f>
        <v>20</v>
      </c>
      <c r="I5226" s="39" t="str">
        <f>VLOOKUP(B5226,辅助信息!E:I,3,FALSE)</f>
        <v>(五冶钢构龙泉东洪片区70亩住宅、商业及配套工程项目一标段)成都市龙泉驿外东洪路地铁2号线惠王陵地铁C口</v>
      </c>
      <c r="J5226" s="40" t="str">
        <f>VLOOKUP(B5226,辅助信息!E:I,4,FALSE)</f>
        <v>邹爱国</v>
      </c>
      <c r="K5226" s="40">
        <f>VLOOKUP(J5226,辅助信息!H:I,2,FALSE)</f>
        <v>13540231225</v>
      </c>
      <c r="L5226" s="111">
        <f>VLOOKUP(B5226,辅助信息!E:J,6,FALSE)</f>
        <v>0</v>
      </c>
      <c r="O5226" s="64" t="str">
        <f ca="1" t="shared" si="248"/>
        <v/>
      </c>
      <c r="P5226" s="64" t="str">
        <f ca="1" t="shared" si="249"/>
        <v/>
      </c>
      <c r="Q5226" s="29" t="str">
        <f>VLOOKUP(B5226,辅助信息!E:M,9,FALSE)</f>
        <v>ZTWM-CDGS-XS-2025-0156-五冶钢构-2025年九月第一批次钢筋采购合同(三圣乡项目)-中铁物贸成都公司</v>
      </c>
      <c r="R5226" s="29" t="str">
        <f>_xlfn._xlws.FILTER(辅助信息!D:D,辅助信息!E:E=B5226)</f>
        <v>五冶钢构龙泉东洪片区(70亩、85亩)住宅、商业及配套工程项目</v>
      </c>
    </row>
    <row r="5227" hidden="1" spans="2:18">
      <c r="B5227" s="137" t="s">
        <v>224</v>
      </c>
      <c r="C5227" s="72">
        <v>45966</v>
      </c>
      <c r="D5227" s="40" t="str">
        <f>VLOOKUP(B5227,辅助信息!E:K,7,FALSE)</f>
        <v>JWDDCD2025092400188</v>
      </c>
      <c r="E5227" s="40" t="str">
        <f>VLOOKUP(F5227,辅助信息!A:B,2,FALSE)</f>
        <v>螺纹钢</v>
      </c>
      <c r="F5227" s="40" t="s">
        <v>28</v>
      </c>
      <c r="G5227" s="36">
        <v>35</v>
      </c>
      <c r="H5227" s="136">
        <f>IF(SUMIFS('[1]2025年已发货'!$E:$E,'[1]2025年已发货'!$F:$F,C5227,'[1]2025年已发货'!$C:$C,F5227,'[1]2025年已发货'!$G:$G,I5227,'[1]2025年已发货'!$H:$H,J5227)=0,"未发货",SUMIFS('[1]2025年已发货'!$E:$E,'[1]2025年已发货'!$F:$F,C5227,'[1]2025年已发货'!$C:$C,F5227,'[1]2025年已发货'!$G:$G,I5227,'[1]2025年已发货'!$H:$H,J5227))</f>
        <v>35</v>
      </c>
      <c r="I5227" s="39" t="str">
        <f>VLOOKUP(B5227,辅助信息!E:I,3,FALSE)</f>
        <v>(五冶钢构龙泉东洪片区70亩住宅、商业及配套工程项目一标段)成都市龙泉驿外东洪路地铁2号线惠王陵地铁C口</v>
      </c>
      <c r="J5227" s="40" t="str">
        <f>VLOOKUP(B5227,辅助信息!E:I,4,FALSE)</f>
        <v>邹爱国</v>
      </c>
      <c r="K5227" s="40">
        <f>VLOOKUP(J5227,辅助信息!H:I,2,FALSE)</f>
        <v>13540231225</v>
      </c>
      <c r="L5227" s="111">
        <f>VLOOKUP(B5227,辅助信息!E:J,6,FALSE)</f>
        <v>0</v>
      </c>
      <c r="O5227" s="64" t="str">
        <f ca="1" t="shared" si="248"/>
        <v/>
      </c>
      <c r="P5227" s="64" t="str">
        <f ca="1" t="shared" si="249"/>
        <v/>
      </c>
      <c r="Q5227" s="29" t="str">
        <f>VLOOKUP(B5227,辅助信息!E:M,9,FALSE)</f>
        <v>ZTWM-CDGS-XS-2025-0156-五冶钢构-2025年九月第一批次钢筋采购合同(三圣乡项目)-中铁物贸成都公司</v>
      </c>
      <c r="R5227" s="29" t="str">
        <f>_xlfn._xlws.FILTER(辅助信息!D:D,辅助信息!E:E=B5227)</f>
        <v>五冶钢构龙泉东洪片区(70亩、85亩)住宅、商业及配套工程项目</v>
      </c>
    </row>
    <row r="5228" hidden="1" spans="2:18">
      <c r="B5228" s="137" t="s">
        <v>203</v>
      </c>
      <c r="C5228" s="72">
        <v>45965</v>
      </c>
      <c r="D5228" s="40" t="str">
        <f>VLOOKUP(B5228,辅助信息!E:K,7,FALSE)</f>
        <v>JWDDCD2025102100479</v>
      </c>
      <c r="E5228" s="40" t="str">
        <f>VLOOKUP(F5228,辅助信息!A:B,2,FALSE)</f>
        <v>盘螺</v>
      </c>
      <c r="F5228" s="122" t="s">
        <v>49</v>
      </c>
      <c r="G5228" s="36">
        <v>6</v>
      </c>
      <c r="H5228" s="136">
        <f>IF(SUMIFS('[1]2025年已发货'!$E:$E,'[1]2025年已发货'!$F:$F,C5228,'[1]2025年已发货'!$C:$C,F5228,'[1]2025年已发货'!$G:$G,I5228,'[1]2025年已发货'!$H:$H,J5228)=0,"未发货",SUMIFS('[1]2025年已发货'!$E:$E,'[1]2025年已发货'!$F:$F,C5228,'[1]2025年已发货'!$C:$C,F5228,'[1]2025年已发货'!$G:$G,I5228,'[1]2025年已发货'!$H:$H,J5228))</f>
        <v>6</v>
      </c>
      <c r="I5228" s="39" t="str">
        <f>VLOOKUP(B5228,辅助信息!E:I,3,FALSE)</f>
        <v>(五冶建设空港兴城怡心街道83亩项目)成都市双流区怡心街道高峰社区一组剑和路一段空港兴城怡心街道83亩项目中国五冶项目部</v>
      </c>
      <c r="J5228" s="40" t="str">
        <f>VLOOKUP(B5228,辅助信息!E:I,4,FALSE)</f>
        <v>王刚</v>
      </c>
      <c r="K5228" s="40">
        <f>VLOOKUP(J5228,辅助信息!H:I,2,FALSE)</f>
        <v>15881190525</v>
      </c>
      <c r="L5228" s="111" t="str">
        <f>VLOOKUP(B5228,辅助信息!E:J,6,FALSE)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5228" s="93">
        <v>45965</v>
      </c>
      <c r="O5228" s="64">
        <f ca="1" t="shared" si="248"/>
        <v>0</v>
      </c>
      <c r="P5228" s="64">
        <f ca="1" t="shared" si="249"/>
        <v>6</v>
      </c>
      <c r="Q5228" s="29" t="str">
        <f>VLOOKUP(B5228,辅助信息!E:M,9,FALSE)</f>
        <v>ZTWM-CDGS-XS-2025-0073-五冶天府-成都怡心湖片区及龙泉驿医院等项目</v>
      </c>
      <c r="R5228" s="29" t="str">
        <f>_xlfn._xlws.FILTER(辅助信息!D:D,辅助信息!E:E=B5228)</f>
        <v>五冶建设空港兴城怡心街道83亩项目</v>
      </c>
    </row>
    <row r="5229" hidden="1" spans="2:18">
      <c r="B5229" s="137" t="s">
        <v>203</v>
      </c>
      <c r="C5229" s="72">
        <v>45965</v>
      </c>
      <c r="D5229" s="40" t="str">
        <f>VLOOKUP(B5229,辅助信息!E:K,7,FALSE)</f>
        <v>JWDDCD2025102100479</v>
      </c>
      <c r="E5229" s="40" t="str">
        <f>VLOOKUP(F5229,辅助信息!A:B,2,FALSE)</f>
        <v>盘螺</v>
      </c>
      <c r="F5229" s="40" t="s">
        <v>40</v>
      </c>
      <c r="G5229" s="36">
        <v>14</v>
      </c>
      <c r="H5229" s="136">
        <f>IF(SUMIFS('[1]2025年已发货'!$E:$E,'[1]2025年已发货'!$F:$F,C5229,'[1]2025年已发货'!$C:$C,F5229,'[1]2025年已发货'!$G:$G,I5229,'[1]2025年已发货'!$H:$H,J5229)=0,"未发货",SUMIFS('[1]2025年已发货'!$E:$E,'[1]2025年已发货'!$F:$F,C5229,'[1]2025年已发货'!$C:$C,F5229,'[1]2025年已发货'!$G:$G,I5229,'[1]2025年已发货'!$H:$H,J5229))</f>
        <v>14</v>
      </c>
      <c r="I5229" s="39" t="str">
        <f>VLOOKUP(B5229,辅助信息!E:I,3,FALSE)</f>
        <v>(五冶建设空港兴城怡心街道83亩项目)成都市双流区怡心街道高峰社区一组剑和路一段空港兴城怡心街道83亩项目中国五冶项目部</v>
      </c>
      <c r="J5229" s="40" t="str">
        <f>VLOOKUP(B5229,辅助信息!E:I,4,FALSE)</f>
        <v>王刚</v>
      </c>
      <c r="K5229" s="40">
        <f>VLOOKUP(J5229,辅助信息!H:I,2,FALSE)</f>
        <v>15881190525</v>
      </c>
      <c r="L5229" s="111" t="str">
        <f>VLOOKUP(B5229,辅助信息!E:J,6,FALSE)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5229" s="93">
        <v>45965</v>
      </c>
      <c r="O5229" s="64">
        <f ca="1" t="shared" si="248"/>
        <v>0</v>
      </c>
      <c r="P5229" s="64">
        <f ca="1" t="shared" si="249"/>
        <v>6</v>
      </c>
      <c r="Q5229" s="29" t="str">
        <f>VLOOKUP(B5229,辅助信息!E:M,9,FALSE)</f>
        <v>ZTWM-CDGS-XS-2025-0073-五冶天府-成都怡心湖片区及龙泉驿医院等项目</v>
      </c>
      <c r="R5229" s="29" t="str">
        <f>_xlfn._xlws.FILTER(辅助信息!D:D,辅助信息!E:E=B5229)</f>
        <v>五冶建设空港兴城怡心街道83亩项目</v>
      </c>
    </row>
    <row r="5230" hidden="1" spans="2:18">
      <c r="B5230" s="137" t="s">
        <v>203</v>
      </c>
      <c r="C5230" s="72">
        <v>45965</v>
      </c>
      <c r="D5230" s="40" t="str">
        <f>VLOOKUP(B5230,辅助信息!E:K,7,FALSE)</f>
        <v>JWDDCD2025102100479</v>
      </c>
      <c r="E5230" s="40" t="str">
        <f>VLOOKUP(F5230,辅助信息!A:B,2,FALSE)</f>
        <v>盘螺</v>
      </c>
      <c r="F5230" s="40" t="s">
        <v>41</v>
      </c>
      <c r="G5230" s="36">
        <v>14</v>
      </c>
      <c r="H5230" s="136">
        <f>IF(SUMIFS('[1]2025年已发货'!$E:$E,'[1]2025年已发货'!$F:$F,C5230,'[1]2025年已发货'!$C:$C,F5230,'[1]2025年已发货'!$G:$G,I5230,'[1]2025年已发货'!$H:$H,J5230)=0,"未发货",SUMIFS('[1]2025年已发货'!$E:$E,'[1]2025年已发货'!$F:$F,C5230,'[1]2025年已发货'!$C:$C,F5230,'[1]2025年已发货'!$G:$G,I5230,'[1]2025年已发货'!$H:$H,J5230))</f>
        <v>14</v>
      </c>
      <c r="I5230" s="39" t="str">
        <f>VLOOKUP(B5230,辅助信息!E:I,3,FALSE)</f>
        <v>(五冶建设空港兴城怡心街道83亩项目)成都市双流区怡心街道高峰社区一组剑和路一段空港兴城怡心街道83亩项目中国五冶项目部</v>
      </c>
      <c r="J5230" s="40" t="str">
        <f>VLOOKUP(B5230,辅助信息!E:I,4,FALSE)</f>
        <v>王刚</v>
      </c>
      <c r="K5230" s="40">
        <f>VLOOKUP(J5230,辅助信息!H:I,2,FALSE)</f>
        <v>15881190525</v>
      </c>
      <c r="L5230" s="111" t="str">
        <f>VLOOKUP(B5230,辅助信息!E:J,6,FALSE)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5230" s="93">
        <v>45965</v>
      </c>
      <c r="O5230" s="64">
        <f ca="1" t="shared" si="248"/>
        <v>0</v>
      </c>
      <c r="P5230" s="64">
        <f ca="1" t="shared" si="249"/>
        <v>6</v>
      </c>
      <c r="Q5230" s="29" t="str">
        <f>VLOOKUP(B5230,辅助信息!E:M,9,FALSE)</f>
        <v>ZTWM-CDGS-XS-2025-0073-五冶天府-成都怡心湖片区及龙泉驿医院等项目</v>
      </c>
      <c r="R5230" s="29" t="str">
        <f>_xlfn._xlws.FILTER(辅助信息!D:D,辅助信息!E:E=B5230)</f>
        <v>五冶建设空港兴城怡心街道83亩项目</v>
      </c>
    </row>
    <row r="5231" hidden="1" spans="2:18">
      <c r="B5231" s="137" t="s">
        <v>203</v>
      </c>
      <c r="C5231" s="72">
        <v>45965</v>
      </c>
      <c r="D5231" s="40" t="str">
        <f>VLOOKUP(B5231,辅助信息!E:K,7,FALSE)</f>
        <v>JWDDCD2025102100479</v>
      </c>
      <c r="E5231" s="40" t="str">
        <f>VLOOKUP(F5231,辅助信息!A:B,2,FALSE)</f>
        <v>螺纹钢</v>
      </c>
      <c r="F5231" s="40" t="s">
        <v>27</v>
      </c>
      <c r="G5231" s="36">
        <v>16</v>
      </c>
      <c r="H5231" s="136">
        <f>IF(SUMIFS('[1]2025年已发货'!$E:$E,'[1]2025年已发货'!$F:$F,C5231,'[1]2025年已发货'!$C:$C,F5231,'[1]2025年已发货'!$G:$G,I5231,'[1]2025年已发货'!$H:$H,J5231)=0,"未发货",SUMIFS('[1]2025年已发货'!$E:$E,'[1]2025年已发货'!$F:$F,C5231,'[1]2025年已发货'!$C:$C,F5231,'[1]2025年已发货'!$G:$G,I5231,'[1]2025年已发货'!$H:$H,J5231))</f>
        <v>16</v>
      </c>
      <c r="I5231" s="39" t="str">
        <f>VLOOKUP(B5231,辅助信息!E:I,3,FALSE)</f>
        <v>(五冶建设空港兴城怡心街道83亩项目)成都市双流区怡心街道高峰社区一组剑和路一段空港兴城怡心街道83亩项目中国五冶项目部</v>
      </c>
      <c r="J5231" s="40" t="str">
        <f>VLOOKUP(B5231,辅助信息!E:I,4,FALSE)</f>
        <v>王刚</v>
      </c>
      <c r="K5231" s="40">
        <f>VLOOKUP(J5231,辅助信息!H:I,2,FALSE)</f>
        <v>15881190525</v>
      </c>
      <c r="L5231" s="111" t="str">
        <f>VLOOKUP(B5231,辅助信息!E:J,6,FALSE)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5231" s="93">
        <v>45965</v>
      </c>
      <c r="O5231" s="64">
        <f ca="1" t="shared" si="248"/>
        <v>0</v>
      </c>
      <c r="P5231" s="64">
        <f ca="1" t="shared" si="249"/>
        <v>6</v>
      </c>
      <c r="Q5231" s="29" t="str">
        <f>VLOOKUP(B5231,辅助信息!E:M,9,FALSE)</f>
        <v>ZTWM-CDGS-XS-2025-0073-五冶天府-成都怡心湖片区及龙泉驿医院等项目</v>
      </c>
      <c r="R5231" s="29" t="str">
        <f>_xlfn._xlws.FILTER(辅助信息!D:D,辅助信息!E:E=B5231)</f>
        <v>五冶建设空港兴城怡心街道83亩项目</v>
      </c>
    </row>
    <row r="5232" hidden="1" spans="2:18">
      <c r="B5232" s="137" t="s">
        <v>203</v>
      </c>
      <c r="C5232" s="72">
        <v>45965</v>
      </c>
      <c r="D5232" s="40" t="str">
        <f>VLOOKUP(B5232,辅助信息!E:K,7,FALSE)</f>
        <v>JWDDCD2025102100479</v>
      </c>
      <c r="E5232" s="40" t="str">
        <f>VLOOKUP(F5232,辅助信息!A:B,2,FALSE)</f>
        <v>螺纹钢</v>
      </c>
      <c r="F5232" s="40" t="s">
        <v>19</v>
      </c>
      <c r="G5232" s="36">
        <v>20</v>
      </c>
      <c r="H5232" s="136">
        <f>IF(SUMIFS('[1]2025年已发货'!$E:$E,'[1]2025年已发货'!$F:$F,C5232,'[1]2025年已发货'!$C:$C,F5232,'[1]2025年已发货'!$G:$G,I5232,'[1]2025年已发货'!$H:$H,J5232)=0,"未发货",SUMIFS('[1]2025年已发货'!$E:$E,'[1]2025年已发货'!$F:$F,C5232,'[1]2025年已发货'!$C:$C,F5232,'[1]2025年已发货'!$G:$G,I5232,'[1]2025年已发货'!$H:$H,J5232))</f>
        <v>20</v>
      </c>
      <c r="I5232" s="39" t="str">
        <f>VLOOKUP(B5232,辅助信息!E:I,3,FALSE)</f>
        <v>(五冶建设空港兴城怡心街道83亩项目)成都市双流区怡心街道高峰社区一组剑和路一段空港兴城怡心街道83亩项目中国五冶项目部</v>
      </c>
      <c r="J5232" s="40" t="str">
        <f>VLOOKUP(B5232,辅助信息!E:I,4,FALSE)</f>
        <v>王刚</v>
      </c>
      <c r="K5232" s="40">
        <f>VLOOKUP(J5232,辅助信息!H:I,2,FALSE)</f>
        <v>15881190525</v>
      </c>
      <c r="L5232" s="111" t="str">
        <f>VLOOKUP(B5232,辅助信息!E:J,6,FALSE)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5232" s="93">
        <v>45965</v>
      </c>
      <c r="O5232" s="64">
        <f ca="1" t="shared" si="248"/>
        <v>0</v>
      </c>
      <c r="P5232" s="64">
        <f ca="1" t="shared" si="249"/>
        <v>6</v>
      </c>
      <c r="Q5232" s="29" t="str">
        <f>VLOOKUP(B5232,辅助信息!E:M,9,FALSE)</f>
        <v>ZTWM-CDGS-XS-2025-0073-五冶天府-成都怡心湖片区及龙泉驿医院等项目</v>
      </c>
      <c r="R5232" s="29" t="str">
        <f>_xlfn._xlws.FILTER(辅助信息!D:D,辅助信息!E:E=B5232)</f>
        <v>五冶建设空港兴城怡心街道83亩项目</v>
      </c>
    </row>
    <row r="5233" hidden="1" spans="2:18">
      <c r="B5233" s="137" t="s">
        <v>203</v>
      </c>
      <c r="C5233" s="72">
        <v>45965</v>
      </c>
      <c r="D5233" s="40" t="str">
        <f>VLOOKUP(B5233,辅助信息!E:K,7,FALSE)</f>
        <v>JWDDCD2025102100479</v>
      </c>
      <c r="E5233" s="40" t="str">
        <f>VLOOKUP(F5233,辅助信息!A:B,2,FALSE)</f>
        <v>螺纹钢</v>
      </c>
      <c r="F5233" s="40" t="s">
        <v>32</v>
      </c>
      <c r="G5233" s="36">
        <v>12</v>
      </c>
      <c r="H5233" s="136">
        <f>IF(SUMIFS('[1]2025年已发货'!$E:$E,'[1]2025年已发货'!$F:$F,C5233,'[1]2025年已发货'!$C:$C,F5233,'[1]2025年已发货'!$G:$G,I5233,'[1]2025年已发货'!$H:$H,J5233)=0,"未发货",SUMIFS('[1]2025年已发货'!$E:$E,'[1]2025年已发货'!$F:$F,C5233,'[1]2025年已发货'!$C:$C,F5233,'[1]2025年已发货'!$G:$G,I5233,'[1]2025年已发货'!$H:$H,J5233))</f>
        <v>12</v>
      </c>
      <c r="I5233" s="39" t="str">
        <f>VLOOKUP(B5233,辅助信息!E:I,3,FALSE)</f>
        <v>(五冶建设空港兴城怡心街道83亩项目)成都市双流区怡心街道高峰社区一组剑和路一段空港兴城怡心街道83亩项目中国五冶项目部</v>
      </c>
      <c r="J5233" s="40" t="str">
        <f>VLOOKUP(B5233,辅助信息!E:I,4,FALSE)</f>
        <v>王刚</v>
      </c>
      <c r="K5233" s="40">
        <f>VLOOKUP(J5233,辅助信息!H:I,2,FALSE)</f>
        <v>15881190525</v>
      </c>
      <c r="L5233" s="111" t="str">
        <f>VLOOKUP(B5233,辅助信息!E:J,6,FALSE)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5233" s="93">
        <v>45965</v>
      </c>
      <c r="O5233" s="64">
        <f ca="1" t="shared" si="248"/>
        <v>0</v>
      </c>
      <c r="P5233" s="64">
        <f ca="1" t="shared" si="249"/>
        <v>6</v>
      </c>
      <c r="Q5233" s="29" t="str">
        <f>VLOOKUP(B5233,辅助信息!E:M,9,FALSE)</f>
        <v>ZTWM-CDGS-XS-2025-0073-五冶天府-成都怡心湖片区及龙泉驿医院等项目</v>
      </c>
      <c r="R5233" s="29" t="str">
        <f>_xlfn._xlws.FILTER(辅助信息!D:D,辅助信息!E:E=B5233)</f>
        <v>五冶建设空港兴城怡心街道83亩项目</v>
      </c>
    </row>
    <row r="5234" hidden="1" spans="2:18">
      <c r="B5234" s="137" t="s">
        <v>203</v>
      </c>
      <c r="C5234" s="72">
        <v>45965</v>
      </c>
      <c r="D5234" s="40" t="str">
        <f>VLOOKUP(B5234,辅助信息!E:K,7,FALSE)</f>
        <v>JWDDCD2025102100479</v>
      </c>
      <c r="E5234" s="40" t="str">
        <f>VLOOKUP(F5234,辅助信息!A:B,2,FALSE)</f>
        <v>螺纹钢</v>
      </c>
      <c r="F5234" s="40" t="s">
        <v>30</v>
      </c>
      <c r="G5234" s="36">
        <v>6</v>
      </c>
      <c r="H5234" s="136">
        <f>IF(SUMIFS('[1]2025年已发货'!$E:$E,'[1]2025年已发货'!$F:$F,C5234,'[1]2025年已发货'!$C:$C,F5234,'[1]2025年已发货'!$G:$G,I5234,'[1]2025年已发货'!$H:$H,J5234)=0,"未发货",SUMIFS('[1]2025年已发货'!$E:$E,'[1]2025年已发货'!$F:$F,C5234,'[1]2025年已发货'!$C:$C,F5234,'[1]2025年已发货'!$G:$G,I5234,'[1]2025年已发货'!$H:$H,J5234))</f>
        <v>6</v>
      </c>
      <c r="I5234" s="39" t="str">
        <f>VLOOKUP(B5234,辅助信息!E:I,3,FALSE)</f>
        <v>(五冶建设空港兴城怡心街道83亩项目)成都市双流区怡心街道高峰社区一组剑和路一段空港兴城怡心街道83亩项目中国五冶项目部</v>
      </c>
      <c r="J5234" s="40" t="str">
        <f>VLOOKUP(B5234,辅助信息!E:I,4,FALSE)</f>
        <v>王刚</v>
      </c>
      <c r="K5234" s="40">
        <f>VLOOKUP(J5234,辅助信息!H:I,2,FALSE)</f>
        <v>15881190525</v>
      </c>
      <c r="L5234" s="111" t="str">
        <f>VLOOKUP(B5234,辅助信息!E:J,6,FALSE)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5234" s="93">
        <v>45965</v>
      </c>
      <c r="O5234" s="64">
        <f ca="1" t="shared" si="248"/>
        <v>0</v>
      </c>
      <c r="P5234" s="64">
        <f ca="1" t="shared" si="249"/>
        <v>6</v>
      </c>
      <c r="Q5234" s="29" t="str">
        <f>VLOOKUP(B5234,辅助信息!E:M,9,FALSE)</f>
        <v>ZTWM-CDGS-XS-2025-0073-五冶天府-成都怡心湖片区及龙泉驿医院等项目</v>
      </c>
      <c r="R5234" s="29" t="str">
        <f>_xlfn._xlws.FILTER(辅助信息!D:D,辅助信息!E:E=B5234)</f>
        <v>五冶建设空港兴城怡心街道83亩项目</v>
      </c>
    </row>
    <row r="5235" hidden="1" spans="2:18">
      <c r="B5235" s="137" t="s">
        <v>203</v>
      </c>
      <c r="C5235" s="72">
        <v>45965</v>
      </c>
      <c r="D5235" s="40" t="str">
        <f>VLOOKUP(B5235,辅助信息!E:K,7,FALSE)</f>
        <v>JWDDCD2025102100479</v>
      </c>
      <c r="E5235" s="40" t="str">
        <f>VLOOKUP(F5235,辅助信息!A:B,2,FALSE)</f>
        <v>螺纹钢</v>
      </c>
      <c r="F5235" s="40" t="s">
        <v>28</v>
      </c>
      <c r="G5235" s="36">
        <v>6</v>
      </c>
      <c r="H5235" s="136">
        <f>IF(SUMIFS('[1]2025年已发货'!$E:$E,'[1]2025年已发货'!$F:$F,C5235,'[1]2025年已发货'!$C:$C,F5235,'[1]2025年已发货'!$G:$G,I5235,'[1]2025年已发货'!$H:$H,J5235)=0,"未发货",SUMIFS('[1]2025年已发货'!$E:$E,'[1]2025年已发货'!$F:$F,C5235,'[1]2025年已发货'!$C:$C,F5235,'[1]2025年已发货'!$G:$G,I5235,'[1]2025年已发货'!$H:$H,J5235))</f>
        <v>6</v>
      </c>
      <c r="I5235" s="39" t="str">
        <f>VLOOKUP(B5235,辅助信息!E:I,3,FALSE)</f>
        <v>(五冶建设空港兴城怡心街道83亩项目)成都市双流区怡心街道高峰社区一组剑和路一段空港兴城怡心街道83亩项目中国五冶项目部</v>
      </c>
      <c r="J5235" s="40" t="str">
        <f>VLOOKUP(B5235,辅助信息!E:I,4,FALSE)</f>
        <v>王刚</v>
      </c>
      <c r="K5235" s="40">
        <f>VLOOKUP(J5235,辅助信息!H:I,2,FALSE)</f>
        <v>15881190525</v>
      </c>
      <c r="L5235" s="111" t="str">
        <f>VLOOKUP(B5235,辅助信息!E:J,6,FALSE)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5235" s="93">
        <v>45965</v>
      </c>
      <c r="O5235" s="64">
        <f ca="1" t="shared" si="248"/>
        <v>0</v>
      </c>
      <c r="P5235" s="64">
        <f ca="1" t="shared" si="249"/>
        <v>6</v>
      </c>
      <c r="Q5235" s="29" t="str">
        <f>VLOOKUP(B5235,辅助信息!E:M,9,FALSE)</f>
        <v>ZTWM-CDGS-XS-2025-0073-五冶天府-成都怡心湖片区及龙泉驿医院等项目</v>
      </c>
      <c r="R5235" s="29" t="str">
        <f>_xlfn._xlws.FILTER(辅助信息!D:D,辅助信息!E:E=B5235)</f>
        <v>五冶建设空港兴城怡心街道83亩项目</v>
      </c>
    </row>
    <row r="5236" hidden="1" spans="2:18">
      <c r="B5236" s="137" t="s">
        <v>203</v>
      </c>
      <c r="C5236" s="72">
        <v>45965</v>
      </c>
      <c r="D5236" s="40" t="str">
        <f>VLOOKUP(B5236,辅助信息!E:K,7,FALSE)</f>
        <v>JWDDCD2025102100479</v>
      </c>
      <c r="E5236" s="40" t="str">
        <f>VLOOKUP(F5236,辅助信息!A:B,2,FALSE)</f>
        <v>螺纹钢</v>
      </c>
      <c r="F5236" s="40" t="s">
        <v>18</v>
      </c>
      <c r="G5236" s="36">
        <v>10</v>
      </c>
      <c r="H5236" s="136">
        <f>IF(SUMIFS('[1]2025年已发货'!$E:$E,'[1]2025年已发货'!$F:$F,C5236,'[1]2025年已发货'!$C:$C,F5236,'[1]2025年已发货'!$G:$G,I5236,'[1]2025年已发货'!$H:$H,J5236)=0,"未发货",SUMIFS('[1]2025年已发货'!$E:$E,'[1]2025年已发货'!$F:$F,C5236,'[1]2025年已发货'!$C:$C,F5236,'[1]2025年已发货'!$G:$G,I5236,'[1]2025年已发货'!$H:$H,J5236))</f>
        <v>10</v>
      </c>
      <c r="I5236" s="39" t="str">
        <f>VLOOKUP(B5236,辅助信息!E:I,3,FALSE)</f>
        <v>(五冶建设空港兴城怡心街道83亩项目)成都市双流区怡心街道高峰社区一组剑和路一段空港兴城怡心街道83亩项目中国五冶项目部</v>
      </c>
      <c r="J5236" s="40" t="str">
        <f>VLOOKUP(B5236,辅助信息!E:I,4,FALSE)</f>
        <v>王刚</v>
      </c>
      <c r="K5236" s="40">
        <f>VLOOKUP(J5236,辅助信息!H:I,2,FALSE)</f>
        <v>15881190525</v>
      </c>
      <c r="L5236" s="111" t="str">
        <f>VLOOKUP(B5236,辅助信息!E:J,6,FALSE)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5236" s="93">
        <v>45965</v>
      </c>
      <c r="O5236" s="64">
        <f ca="1" t="shared" si="248"/>
        <v>0</v>
      </c>
      <c r="P5236" s="64">
        <f ca="1" t="shared" si="249"/>
        <v>6</v>
      </c>
      <c r="Q5236" s="29" t="str">
        <f>VLOOKUP(B5236,辅助信息!E:M,9,FALSE)</f>
        <v>ZTWM-CDGS-XS-2025-0073-五冶天府-成都怡心湖片区及龙泉驿医院等项目</v>
      </c>
      <c r="R5236" s="29" t="str">
        <f>_xlfn._xlws.FILTER(辅助信息!D:D,辅助信息!E:E=B5236)</f>
        <v>五冶建设空港兴城怡心街道83亩项目</v>
      </c>
    </row>
    <row r="5237" hidden="1" spans="2:18">
      <c r="B5237" s="137" t="s">
        <v>243</v>
      </c>
      <c r="C5237" s="72">
        <v>45966</v>
      </c>
      <c r="D5237" s="40" t="str">
        <f>VLOOKUP(B5237,辅助信息!E:K,7,FALSE)</f>
        <v>JWDDCD2025062200016</v>
      </c>
      <c r="E5237" s="40" t="str">
        <f>VLOOKUP(F5237,辅助信息!A:B,2,FALSE)</f>
        <v>高线</v>
      </c>
      <c r="F5237" s="40" t="s">
        <v>57</v>
      </c>
      <c r="G5237" s="36">
        <v>1</v>
      </c>
      <c r="H5237" s="136" t="str">
        <f>IF(SUMIFS('[1]2025年已发货'!$E:$E,'[1]2025年已发货'!$F:$F,C5237,'[1]2025年已发货'!$C:$C,F5237,'[1]2025年已发货'!$G:$G,I5237,'[1]2025年已发货'!$H:$H,J5237)=0,"未发货",SUMIFS('[1]2025年已发货'!$E:$E,'[1]2025年已发货'!$F:$F,C5237,'[1]2025年已发货'!$C:$C,F5237,'[1]2025年已发货'!$G:$G,I5237,'[1]2025年已发货'!$H:$H,J5237))</f>
        <v>未发货</v>
      </c>
      <c r="I5237" s="39" t="str">
        <f>VLOOKUP(B5237,辅助信息!E:I,3,FALSE)</f>
        <v>(武汉电气化局成达万高铁强电项目-重庆开州)重庆市开州区岳溪镇中心幼儿园东南46米</v>
      </c>
      <c r="J5237" s="40" t="str">
        <f>VLOOKUP(B5237,辅助信息!E:I,4,FALSE)</f>
        <v>杨开洪</v>
      </c>
      <c r="K5237" s="40">
        <f>VLOOKUP(J5237,辅助信息!H:I,2,FALSE)</f>
        <v>18628900044</v>
      </c>
      <c r="L5237" s="111" t="str">
        <f>VLOOKUP(B5237,辅助信息!E:J,6,FALSE)</f>
        <v>锈货不收！！下雨天钢筋没盖篷布不收！！，装货前联系收货人核实到场规格,没提前告知进场规格现场不给予接收</v>
      </c>
      <c r="M5237" s="93">
        <v>45965</v>
      </c>
      <c r="O5237" s="64">
        <f ca="1" t="shared" si="248"/>
        <v>0</v>
      </c>
      <c r="P5237" s="64">
        <f ca="1" t="shared" si="249"/>
        <v>6</v>
      </c>
      <c r="Q5237" s="29" t="str">
        <f>VLOOKUP(B5237,辅助信息!E:M,9,FALSE)</f>
        <v>ZTWM-CDGS-XS-2025-0033-中铁武汉电气化局集团有限公司成达万高速铁路强电工程项目</v>
      </c>
      <c r="R5237" s="29" t="str">
        <f>_xlfn._xlws.FILTER(辅助信息!D:D,辅助信息!E:E=B5237)</f>
        <v>武汉电气化局成达万高铁强电项目</v>
      </c>
    </row>
    <row r="5238" hidden="1" spans="2:18">
      <c r="B5238" s="137" t="s">
        <v>243</v>
      </c>
      <c r="C5238" s="72">
        <v>45966</v>
      </c>
      <c r="D5238" s="40" t="str">
        <f>VLOOKUP(B5238,辅助信息!E:K,7,FALSE)</f>
        <v>JWDDCD2025062200016</v>
      </c>
      <c r="E5238" s="40" t="str">
        <f>VLOOKUP(F5238,辅助信息!A:B,2,FALSE)</f>
        <v>盘螺</v>
      </c>
      <c r="F5238" s="40" t="s">
        <v>40</v>
      </c>
      <c r="G5238" s="36">
        <v>16</v>
      </c>
      <c r="H5238" s="136" t="str">
        <f>IF(SUMIFS('[1]2025年已发货'!$E:$E,'[1]2025年已发货'!$F:$F,C5238,'[1]2025年已发货'!$C:$C,F5238,'[1]2025年已发货'!$G:$G,I5238,'[1]2025年已发货'!$H:$H,J5238)=0,"未发货",SUMIFS('[1]2025年已发货'!$E:$E,'[1]2025年已发货'!$F:$F,C5238,'[1]2025年已发货'!$C:$C,F5238,'[1]2025年已发货'!$G:$G,I5238,'[1]2025年已发货'!$H:$H,J5238))</f>
        <v>未发货</v>
      </c>
      <c r="I5238" s="39" t="str">
        <f>VLOOKUP(B5238,辅助信息!E:I,3,FALSE)</f>
        <v>(武汉电气化局成达万高铁强电项目-重庆开州)重庆市开州区岳溪镇中心幼儿园东南46米</v>
      </c>
      <c r="J5238" s="40" t="str">
        <f>VLOOKUP(B5238,辅助信息!E:I,4,FALSE)</f>
        <v>杨开洪</v>
      </c>
      <c r="K5238" s="40">
        <f>VLOOKUP(J5238,辅助信息!H:I,2,FALSE)</f>
        <v>18628900044</v>
      </c>
      <c r="L5238" s="111" t="str">
        <f>VLOOKUP(B5238,辅助信息!E:J,6,FALSE)</f>
        <v>锈货不收！！下雨天钢筋没盖篷布不收！！，装货前联系收货人核实到场规格,没提前告知进场规格现场不给予接收</v>
      </c>
      <c r="M5238" s="93">
        <v>45965</v>
      </c>
      <c r="O5238" s="64">
        <f ca="1" t="shared" si="248"/>
        <v>0</v>
      </c>
      <c r="P5238" s="64">
        <f ca="1" t="shared" si="249"/>
        <v>6</v>
      </c>
      <c r="Q5238" s="29" t="str">
        <f>VLOOKUP(B5238,辅助信息!E:M,9,FALSE)</f>
        <v>ZTWM-CDGS-XS-2025-0033-中铁武汉电气化局集团有限公司成达万高速铁路强电工程项目</v>
      </c>
      <c r="R5238" s="29" t="str">
        <f>_xlfn._xlws.FILTER(辅助信息!D:D,辅助信息!E:E=B5238)</f>
        <v>武汉电气化局成达万高铁强电项目</v>
      </c>
    </row>
    <row r="5239" hidden="1" spans="2:18">
      <c r="B5239" s="137" t="s">
        <v>243</v>
      </c>
      <c r="C5239" s="72">
        <v>45965</v>
      </c>
      <c r="D5239" s="40" t="str">
        <f>VLOOKUP(B5239,辅助信息!E:K,7,FALSE)</f>
        <v>JWDDCD2025062200016</v>
      </c>
      <c r="E5239" s="40" t="str">
        <f>VLOOKUP(F5239,辅助信息!A:B,2,FALSE)</f>
        <v>盘螺</v>
      </c>
      <c r="F5239" s="40" t="s">
        <v>41</v>
      </c>
      <c r="G5239" s="36">
        <v>5</v>
      </c>
      <c r="H5239" s="136" t="str">
        <f>IF(SUMIFS('[1]2025年已发货'!$E:$E,'[1]2025年已发货'!$F:$F,C5239,'[1]2025年已发货'!$C:$C,F5239,'[1]2025年已发货'!$G:$G,I5239,'[1]2025年已发货'!$H:$H,J5239)=0,"未发货",SUMIFS('[1]2025年已发货'!$E:$E,'[1]2025年已发货'!$F:$F,C5239,'[1]2025年已发货'!$C:$C,F5239,'[1]2025年已发货'!$G:$G,I5239,'[1]2025年已发货'!$H:$H,J5239))</f>
        <v>未发货</v>
      </c>
      <c r="I5239" s="39" t="str">
        <f>VLOOKUP(B5239,辅助信息!E:I,3,FALSE)</f>
        <v>(武汉电气化局成达万高铁强电项目-重庆开州)重庆市开州区岳溪镇中心幼儿园东南46米</v>
      </c>
      <c r="J5239" s="40" t="str">
        <f>VLOOKUP(B5239,辅助信息!E:I,4,FALSE)</f>
        <v>杨开洪</v>
      </c>
      <c r="K5239" s="40">
        <f>VLOOKUP(J5239,辅助信息!H:I,2,FALSE)</f>
        <v>18628900044</v>
      </c>
      <c r="L5239" s="111" t="str">
        <f>VLOOKUP(B5239,辅助信息!E:J,6,FALSE)</f>
        <v>锈货不收！！下雨天钢筋没盖篷布不收！！，装货前联系收货人核实到场规格,没提前告知进场规格现场不给予接收</v>
      </c>
      <c r="M5239" s="93">
        <v>45965</v>
      </c>
      <c r="O5239" s="64">
        <f ca="1" t="shared" si="248"/>
        <v>0</v>
      </c>
      <c r="P5239" s="64">
        <f ca="1" t="shared" si="249"/>
        <v>6</v>
      </c>
      <c r="Q5239" s="29" t="str">
        <f>VLOOKUP(B5239,辅助信息!E:M,9,FALSE)</f>
        <v>ZTWM-CDGS-XS-2025-0033-中铁武汉电气化局集团有限公司成达万高速铁路强电工程项目</v>
      </c>
      <c r="R5239" s="29" t="str">
        <f>_xlfn._xlws.FILTER(辅助信息!D:D,辅助信息!E:E=B5239)</f>
        <v>武汉电气化局成达万高铁强电项目</v>
      </c>
    </row>
    <row r="5240" hidden="1" spans="2:18">
      <c r="B5240" s="137" t="s">
        <v>243</v>
      </c>
      <c r="C5240" s="72">
        <v>45966</v>
      </c>
      <c r="D5240" s="40" t="str">
        <f>VLOOKUP(B5240,辅助信息!E:K,7,FALSE)</f>
        <v>JWDDCD2025062200016</v>
      </c>
      <c r="E5240" s="40" t="str">
        <f>VLOOKUP(F5240,辅助信息!A:B,2,FALSE)</f>
        <v>螺纹钢</v>
      </c>
      <c r="F5240" s="40" t="s">
        <v>27</v>
      </c>
      <c r="G5240" s="36">
        <v>11</v>
      </c>
      <c r="H5240" s="136" t="str">
        <f>IF(SUMIFS('[1]2025年已发货'!$E:$E,'[1]2025年已发货'!$F:$F,C5240,'[1]2025年已发货'!$C:$C,F5240,'[1]2025年已发货'!$G:$G,I5240,'[1]2025年已发货'!$H:$H,J5240)=0,"未发货",SUMIFS('[1]2025年已发货'!$E:$E,'[1]2025年已发货'!$F:$F,C5240,'[1]2025年已发货'!$C:$C,F5240,'[1]2025年已发货'!$G:$G,I5240,'[1]2025年已发货'!$H:$H,J5240))</f>
        <v>未发货</v>
      </c>
      <c r="I5240" s="39" t="str">
        <f>VLOOKUP(B5240,辅助信息!E:I,3,FALSE)</f>
        <v>(武汉电气化局成达万高铁强电项目-重庆开州)重庆市开州区岳溪镇中心幼儿园东南46米</v>
      </c>
      <c r="J5240" s="40" t="str">
        <f>VLOOKUP(B5240,辅助信息!E:I,4,FALSE)</f>
        <v>杨开洪</v>
      </c>
      <c r="K5240" s="40">
        <f>VLOOKUP(J5240,辅助信息!H:I,2,FALSE)</f>
        <v>18628900044</v>
      </c>
      <c r="L5240" s="111" t="str">
        <f>VLOOKUP(B5240,辅助信息!E:J,6,FALSE)</f>
        <v>锈货不收！！下雨天钢筋没盖篷布不收！！，装货前联系收货人核实到场规格,没提前告知进场规格现场不给予接收</v>
      </c>
      <c r="M5240" s="93">
        <v>45965</v>
      </c>
      <c r="O5240" s="64">
        <f ca="1" t="shared" si="248"/>
        <v>0</v>
      </c>
      <c r="P5240" s="64">
        <f ca="1" t="shared" si="249"/>
        <v>6</v>
      </c>
      <c r="Q5240" s="29" t="str">
        <f>VLOOKUP(B5240,辅助信息!E:M,9,FALSE)</f>
        <v>ZTWM-CDGS-XS-2025-0033-中铁武汉电气化局集团有限公司成达万高速铁路强电工程项目</v>
      </c>
      <c r="R5240" s="29" t="str">
        <f>_xlfn._xlws.FILTER(辅助信息!D:D,辅助信息!E:E=B5240)</f>
        <v>武汉电气化局成达万高铁强电项目</v>
      </c>
    </row>
    <row r="5241" hidden="1" spans="2:18">
      <c r="B5241" s="137" t="s">
        <v>243</v>
      </c>
      <c r="C5241" s="72">
        <v>45965</v>
      </c>
      <c r="D5241" s="40" t="str">
        <f>VLOOKUP(B5241,辅助信息!E:K,7,FALSE)</f>
        <v>JWDDCD2025062200016</v>
      </c>
      <c r="E5241" s="40" t="str">
        <f>VLOOKUP(F5241,辅助信息!A:B,2,FALSE)</f>
        <v>螺纹钢</v>
      </c>
      <c r="F5241" s="40" t="s">
        <v>19</v>
      </c>
      <c r="G5241" s="36">
        <v>5</v>
      </c>
      <c r="H5241" s="136" t="str">
        <f>IF(SUMIFS('[1]2025年已发货'!$E:$E,'[1]2025年已发货'!$F:$F,C5241,'[1]2025年已发货'!$C:$C,F5241,'[1]2025年已发货'!$G:$G,I5241,'[1]2025年已发货'!$H:$H,J5241)=0,"未发货",SUMIFS('[1]2025年已发货'!$E:$E,'[1]2025年已发货'!$F:$F,C5241,'[1]2025年已发货'!$C:$C,F5241,'[1]2025年已发货'!$G:$G,I5241,'[1]2025年已发货'!$H:$H,J5241))</f>
        <v>未发货</v>
      </c>
      <c r="I5241" s="39" t="str">
        <f>VLOOKUP(B5241,辅助信息!E:I,3,FALSE)</f>
        <v>(武汉电气化局成达万高铁强电项目-重庆开州)重庆市开州区岳溪镇中心幼儿园东南46米</v>
      </c>
      <c r="J5241" s="40" t="str">
        <f>VLOOKUP(B5241,辅助信息!E:I,4,FALSE)</f>
        <v>杨开洪</v>
      </c>
      <c r="K5241" s="40">
        <f>VLOOKUP(J5241,辅助信息!H:I,2,FALSE)</f>
        <v>18628900044</v>
      </c>
      <c r="L5241" s="111" t="str">
        <f>VLOOKUP(B5241,辅助信息!E:J,6,FALSE)</f>
        <v>锈货不收！！下雨天钢筋没盖篷布不收！！，装货前联系收货人核实到场规格,没提前告知进场规格现场不给予接收</v>
      </c>
      <c r="M5241" s="93">
        <v>45965</v>
      </c>
      <c r="O5241" s="64">
        <f ca="1" t="shared" si="248"/>
        <v>0</v>
      </c>
      <c r="P5241" s="64">
        <f ca="1" t="shared" si="249"/>
        <v>6</v>
      </c>
      <c r="Q5241" s="29" t="str">
        <f>VLOOKUP(B5241,辅助信息!E:M,9,FALSE)</f>
        <v>ZTWM-CDGS-XS-2025-0033-中铁武汉电气化局集团有限公司成达万高速铁路强电工程项目</v>
      </c>
      <c r="R5241" s="29" t="str">
        <f>_xlfn._xlws.FILTER(辅助信息!D:D,辅助信息!E:E=B5241)</f>
        <v>武汉电气化局成达万高铁强电项目</v>
      </c>
    </row>
    <row r="5242" hidden="1" spans="2:18">
      <c r="B5242" s="137" t="s">
        <v>243</v>
      </c>
      <c r="C5242" s="72">
        <v>45966</v>
      </c>
      <c r="D5242" s="40" t="str">
        <f>VLOOKUP(B5242,辅助信息!E:K,7,FALSE)</f>
        <v>JWDDCD2025062200016</v>
      </c>
      <c r="E5242" s="40" t="str">
        <f>VLOOKUP(F5242,辅助信息!A:B,2,FALSE)</f>
        <v>螺纹钢</v>
      </c>
      <c r="F5242" s="40" t="s">
        <v>32</v>
      </c>
      <c r="G5242" s="36">
        <v>35</v>
      </c>
      <c r="H5242" s="136" t="str">
        <f>IF(SUMIFS('[1]2025年已发货'!$E:$E,'[1]2025年已发货'!$F:$F,C5242,'[1]2025年已发货'!$C:$C,F5242,'[1]2025年已发货'!$G:$G,I5242,'[1]2025年已发货'!$H:$H,J5242)=0,"未发货",SUMIFS('[1]2025年已发货'!$E:$E,'[1]2025年已发货'!$F:$F,C5242,'[1]2025年已发货'!$C:$C,F5242,'[1]2025年已发货'!$G:$G,I5242,'[1]2025年已发货'!$H:$H,J5242))</f>
        <v>未发货</v>
      </c>
      <c r="I5242" s="39" t="str">
        <f>VLOOKUP(B5242,辅助信息!E:I,3,FALSE)</f>
        <v>(武汉电气化局成达万高铁强电项目-重庆开州)重庆市开州区岳溪镇中心幼儿园东南46米</v>
      </c>
      <c r="J5242" s="40" t="str">
        <f>VLOOKUP(B5242,辅助信息!E:I,4,FALSE)</f>
        <v>杨开洪</v>
      </c>
      <c r="K5242" s="40">
        <f>VLOOKUP(J5242,辅助信息!H:I,2,FALSE)</f>
        <v>18628900044</v>
      </c>
      <c r="L5242" s="111" t="str">
        <f>VLOOKUP(B5242,辅助信息!E:J,6,FALSE)</f>
        <v>锈货不收！！下雨天钢筋没盖篷布不收！！，装货前联系收货人核实到场规格,没提前告知进场规格现场不给予接收</v>
      </c>
      <c r="M5242" s="93">
        <v>45965</v>
      </c>
      <c r="O5242" s="64">
        <f ca="1" t="shared" si="248"/>
        <v>0</v>
      </c>
      <c r="P5242" s="64">
        <f ca="1" t="shared" si="249"/>
        <v>6</v>
      </c>
      <c r="Q5242" s="29" t="str">
        <f>VLOOKUP(B5242,辅助信息!E:M,9,FALSE)</f>
        <v>ZTWM-CDGS-XS-2025-0033-中铁武汉电气化局集团有限公司成达万高速铁路强电工程项目</v>
      </c>
      <c r="R5242" s="29" t="str">
        <f>_xlfn._xlws.FILTER(辅助信息!D:D,辅助信息!E:E=B5242)</f>
        <v>武汉电气化局成达万高铁强电项目</v>
      </c>
    </row>
    <row r="5243" hidden="1" spans="2:18">
      <c r="B5243" s="137" t="s">
        <v>243</v>
      </c>
      <c r="C5243" s="72">
        <v>45965</v>
      </c>
      <c r="D5243" s="40" t="str">
        <f>VLOOKUP(B5243,辅助信息!E:K,7,FALSE)</f>
        <v>JWDDCD2025062200016</v>
      </c>
      <c r="E5243" s="40" t="str">
        <f>VLOOKUP(F5243,辅助信息!A:B,2,FALSE)</f>
        <v>螺纹钢</v>
      </c>
      <c r="F5243" s="40" t="s">
        <v>30</v>
      </c>
      <c r="G5243" s="36">
        <v>20</v>
      </c>
      <c r="H5243" s="136" t="str">
        <f>IF(SUMIFS('[1]2025年已发货'!$E:$E,'[1]2025年已发货'!$F:$F,C5243,'[1]2025年已发货'!$C:$C,F5243,'[1]2025年已发货'!$G:$G,I5243,'[1]2025年已发货'!$H:$H,J5243)=0,"未发货",SUMIFS('[1]2025年已发货'!$E:$E,'[1]2025年已发货'!$F:$F,C5243,'[1]2025年已发货'!$C:$C,F5243,'[1]2025年已发货'!$G:$G,I5243,'[1]2025年已发货'!$H:$H,J5243))</f>
        <v>未发货</v>
      </c>
      <c r="I5243" s="39" t="str">
        <f>VLOOKUP(B5243,辅助信息!E:I,3,FALSE)</f>
        <v>(武汉电气化局成达万高铁强电项目-重庆开州)重庆市开州区岳溪镇中心幼儿园东南46米</v>
      </c>
      <c r="J5243" s="40" t="str">
        <f>VLOOKUP(B5243,辅助信息!E:I,4,FALSE)</f>
        <v>杨开洪</v>
      </c>
      <c r="K5243" s="40">
        <f>VLOOKUP(J5243,辅助信息!H:I,2,FALSE)</f>
        <v>18628900044</v>
      </c>
      <c r="L5243" s="111" t="str">
        <f>VLOOKUP(B5243,辅助信息!E:J,6,FALSE)</f>
        <v>锈货不收！！下雨天钢筋没盖篷布不收！！，装货前联系收货人核实到场规格,没提前告知进场规格现场不给予接收</v>
      </c>
      <c r="M5243" s="93">
        <v>45965</v>
      </c>
      <c r="O5243" s="64">
        <f ca="1" t="shared" si="248"/>
        <v>0</v>
      </c>
      <c r="P5243" s="64">
        <f ca="1" t="shared" si="249"/>
        <v>6</v>
      </c>
      <c r="Q5243" s="29" t="str">
        <f>VLOOKUP(B5243,辅助信息!E:M,9,FALSE)</f>
        <v>ZTWM-CDGS-XS-2025-0033-中铁武汉电气化局集团有限公司成达万高速铁路强电工程项目</v>
      </c>
      <c r="R5243" s="29" t="str">
        <f>_xlfn._xlws.FILTER(辅助信息!D:D,辅助信息!E:E=B5243)</f>
        <v>武汉电气化局成达万高铁强电项目</v>
      </c>
    </row>
    <row r="5244" hidden="1" spans="2:18">
      <c r="B5244" s="137" t="s">
        <v>243</v>
      </c>
      <c r="C5244" s="72">
        <v>45966</v>
      </c>
      <c r="D5244" s="40" t="str">
        <f>VLOOKUP(B5244,辅助信息!E:K,7,FALSE)</f>
        <v>JWDDCD2025062200016</v>
      </c>
      <c r="E5244" s="40" t="str">
        <f>VLOOKUP(F5244,辅助信息!A:B,2,FALSE)</f>
        <v>螺纹钢</v>
      </c>
      <c r="F5244" s="40" t="s">
        <v>33</v>
      </c>
      <c r="G5244" s="36">
        <v>7</v>
      </c>
      <c r="H5244" s="136" t="str">
        <f>IF(SUMIFS('[1]2025年已发货'!$E:$E,'[1]2025年已发货'!$F:$F,C5244,'[1]2025年已发货'!$C:$C,F5244,'[1]2025年已发货'!$G:$G,I5244,'[1]2025年已发货'!$H:$H,J5244)=0,"未发货",SUMIFS('[1]2025年已发货'!$E:$E,'[1]2025年已发货'!$F:$F,C5244,'[1]2025年已发货'!$C:$C,F5244,'[1]2025年已发货'!$G:$G,I5244,'[1]2025年已发货'!$H:$H,J5244))</f>
        <v>未发货</v>
      </c>
      <c r="I5244" s="39" t="str">
        <f>VLOOKUP(B5244,辅助信息!E:I,3,FALSE)</f>
        <v>(武汉电气化局成达万高铁强电项目-重庆开州)重庆市开州区岳溪镇中心幼儿园东南46米</v>
      </c>
      <c r="J5244" s="40" t="str">
        <f>VLOOKUP(B5244,辅助信息!E:I,4,FALSE)</f>
        <v>杨开洪</v>
      </c>
      <c r="K5244" s="40">
        <f>VLOOKUP(J5244,辅助信息!H:I,2,FALSE)</f>
        <v>18628900044</v>
      </c>
      <c r="L5244" s="111" t="str">
        <f>VLOOKUP(B5244,辅助信息!E:J,6,FALSE)</f>
        <v>锈货不收！！下雨天钢筋没盖篷布不收！！，装货前联系收货人核实到场规格,没提前告知进场规格现场不给予接收</v>
      </c>
      <c r="M5244" s="93">
        <v>45965</v>
      </c>
      <c r="O5244" s="64">
        <f ca="1" t="shared" si="248"/>
        <v>0</v>
      </c>
      <c r="P5244" s="64">
        <f ca="1" t="shared" si="249"/>
        <v>6</v>
      </c>
      <c r="Q5244" s="29" t="str">
        <f>VLOOKUP(B5244,辅助信息!E:M,9,FALSE)</f>
        <v>ZTWM-CDGS-XS-2025-0033-中铁武汉电气化局集团有限公司成达万高速铁路强电工程项目</v>
      </c>
      <c r="R5244" s="29" t="str">
        <f>_xlfn._xlws.FILTER(辅助信息!D:D,辅助信息!E:E=B5244)</f>
        <v>武汉电气化局成达万高铁强电项目</v>
      </c>
    </row>
    <row r="5245" hidden="1" spans="2:18">
      <c r="B5245" s="137" t="s">
        <v>243</v>
      </c>
      <c r="C5245" s="72">
        <v>45965</v>
      </c>
      <c r="D5245" s="40" t="str">
        <f>VLOOKUP(B5245,辅助信息!E:K,7,FALSE)</f>
        <v>JWDDCD2025062200016</v>
      </c>
      <c r="E5245" s="40" t="str">
        <f>VLOOKUP(F5245,辅助信息!A:B,2,FALSE)</f>
        <v>螺纹钢</v>
      </c>
      <c r="F5245" s="40" t="s">
        <v>28</v>
      </c>
      <c r="G5245" s="36">
        <v>2</v>
      </c>
      <c r="H5245" s="136" t="str">
        <f>IF(SUMIFS('[1]2025年已发货'!$E:$E,'[1]2025年已发货'!$F:$F,C5245,'[1]2025年已发货'!$C:$C,F5245,'[1]2025年已发货'!$G:$G,I5245,'[1]2025年已发货'!$H:$H,J5245)=0,"未发货",SUMIFS('[1]2025年已发货'!$E:$E,'[1]2025年已发货'!$F:$F,C5245,'[1]2025年已发货'!$C:$C,F5245,'[1]2025年已发货'!$G:$G,I5245,'[1]2025年已发货'!$H:$H,J5245))</f>
        <v>未发货</v>
      </c>
      <c r="I5245" s="39" t="str">
        <f>VLOOKUP(B5245,辅助信息!E:I,3,FALSE)</f>
        <v>(武汉电气化局成达万高铁强电项目-重庆开州)重庆市开州区岳溪镇中心幼儿园东南46米</v>
      </c>
      <c r="J5245" s="40" t="str">
        <f>VLOOKUP(B5245,辅助信息!E:I,4,FALSE)</f>
        <v>杨开洪</v>
      </c>
      <c r="K5245" s="40">
        <f>VLOOKUP(J5245,辅助信息!H:I,2,FALSE)</f>
        <v>18628900044</v>
      </c>
      <c r="L5245" s="111" t="str">
        <f>VLOOKUP(B5245,辅助信息!E:J,6,FALSE)</f>
        <v>锈货不收！！下雨天钢筋没盖篷布不收！！，装货前联系收货人核实到场规格,没提前告知进场规格现场不给予接收</v>
      </c>
      <c r="M5245" s="93">
        <v>45965</v>
      </c>
      <c r="O5245" s="64">
        <f ca="1" t="shared" si="248"/>
        <v>0</v>
      </c>
      <c r="P5245" s="64">
        <f ca="1" t="shared" si="249"/>
        <v>6</v>
      </c>
      <c r="Q5245" s="29" t="str">
        <f>VLOOKUP(B5245,辅助信息!E:M,9,FALSE)</f>
        <v>ZTWM-CDGS-XS-2025-0033-中铁武汉电气化局集团有限公司成达万高速铁路强电工程项目</v>
      </c>
      <c r="R5245" s="29" t="str">
        <f>_xlfn._xlws.FILTER(辅助信息!D:D,辅助信息!E:E=B5245)</f>
        <v>武汉电气化局成达万高铁强电项目</v>
      </c>
    </row>
    <row r="5246" hidden="1" spans="2:18">
      <c r="B5246" s="137" t="s">
        <v>243</v>
      </c>
      <c r="C5246" s="72">
        <v>45966</v>
      </c>
      <c r="D5246" s="40" t="str">
        <f>VLOOKUP(B5246,辅助信息!E:K,7,FALSE)</f>
        <v>JWDDCD2025062200016</v>
      </c>
      <c r="E5246" s="40" t="str">
        <f>VLOOKUP(F5246,辅助信息!A:B,2,FALSE)</f>
        <v>螺纹钢</v>
      </c>
      <c r="F5246" s="40" t="s">
        <v>18</v>
      </c>
      <c r="G5246" s="36">
        <v>4</v>
      </c>
      <c r="H5246" s="136" t="str">
        <f>IF(SUMIFS('[1]2025年已发货'!$E:$E,'[1]2025年已发货'!$F:$F,C5246,'[1]2025年已发货'!$C:$C,F5246,'[1]2025年已发货'!$G:$G,I5246,'[1]2025年已发货'!$H:$H,J5246)=0,"未发货",SUMIFS('[1]2025年已发货'!$E:$E,'[1]2025年已发货'!$F:$F,C5246,'[1]2025年已发货'!$C:$C,F5246,'[1]2025年已发货'!$G:$G,I5246,'[1]2025年已发货'!$H:$H,J5246))</f>
        <v>未发货</v>
      </c>
      <c r="I5246" s="39" t="str">
        <f>VLOOKUP(B5246,辅助信息!E:I,3,FALSE)</f>
        <v>(武汉电气化局成达万高铁强电项目-重庆开州)重庆市开州区岳溪镇中心幼儿园东南46米</v>
      </c>
      <c r="J5246" s="40" t="str">
        <f>VLOOKUP(B5246,辅助信息!E:I,4,FALSE)</f>
        <v>杨开洪</v>
      </c>
      <c r="K5246" s="40">
        <f>VLOOKUP(J5246,辅助信息!H:I,2,FALSE)</f>
        <v>18628900044</v>
      </c>
      <c r="L5246" s="111" t="str">
        <f>VLOOKUP(B5246,辅助信息!E:J,6,FALSE)</f>
        <v>锈货不收！！下雨天钢筋没盖篷布不收！！，装货前联系收货人核实到场规格,没提前告知进场规格现场不给予接收</v>
      </c>
      <c r="M5246" s="93">
        <v>45965</v>
      </c>
      <c r="O5246" s="64">
        <f ca="1" t="shared" si="248"/>
        <v>0</v>
      </c>
      <c r="P5246" s="64">
        <f ca="1" t="shared" si="249"/>
        <v>6</v>
      </c>
      <c r="Q5246" s="29" t="str">
        <f>VLOOKUP(B5246,辅助信息!E:M,9,FALSE)</f>
        <v>ZTWM-CDGS-XS-2025-0033-中铁武汉电气化局集团有限公司成达万高速铁路强电工程项目</v>
      </c>
      <c r="R5246" s="29" t="str">
        <f>_xlfn._xlws.FILTER(辅助信息!D:D,辅助信息!E:E=B5246)</f>
        <v>武汉电气化局成达万高铁强电项目</v>
      </c>
    </row>
    <row r="5247" hidden="1" spans="2:18">
      <c r="B5247" s="137" t="s">
        <v>204</v>
      </c>
      <c r="C5247" s="72">
        <v>45966</v>
      </c>
      <c r="D5247" s="40" t="str">
        <f>VLOOKUP(B5247,辅助信息!E:K,7,FALSE)</f>
        <v>JWDDCD2025062200016</v>
      </c>
      <c r="E5247" s="40" t="str">
        <f>VLOOKUP(F5247,辅助信息!A:B,2,FALSE)</f>
        <v>盘螺</v>
      </c>
      <c r="F5247" s="40" t="s">
        <v>49</v>
      </c>
      <c r="G5247" s="36">
        <v>2.5</v>
      </c>
      <c r="H5247" s="136" t="str">
        <f>IF(SUMIFS('[1]2025年已发货'!$E:$E,'[1]2025年已发货'!$F:$F,C5247,'[1]2025年已发货'!$C:$C,F5247,'[1]2025年已发货'!$G:$G,I5247,'[1]2025年已发货'!$H:$H,J5247)=0,"未发货",SUMIFS('[1]2025年已发货'!$E:$E,'[1]2025年已发货'!$F:$F,C5247,'[1]2025年已发货'!$C:$C,F5247,'[1]2025年已发货'!$G:$G,I5247,'[1]2025年已发货'!$H:$H,J5247))</f>
        <v>未发货</v>
      </c>
      <c r="I5247" s="39" t="str">
        <f>VLOOKUP(B5247,辅助信息!E:I,3,FALSE)</f>
        <v>(武汉电气化局成达万高铁强电项目-达州主城区-达州南站)四川省达州市达川区达州南站</v>
      </c>
      <c r="J5247" s="40" t="str">
        <f>VLOOKUP(B5247,辅助信息!E:I,4,FALSE)</f>
        <v>杨人志</v>
      </c>
      <c r="K5247" s="40">
        <f>VLOOKUP(J5247,辅助信息!H:I,2,FALSE)</f>
        <v>18782679099</v>
      </c>
      <c r="L5247" s="111" t="str">
        <f>VLOOKUP(B5247,辅助信息!E:J,6,FALSE)</f>
        <v>锈货不收！！下雨天钢筋没盖篷布不收！！，装货前联系收货人核实到场规格,没提前告知进场规格现场不给予接收</v>
      </c>
      <c r="M5247" s="93">
        <v>45965</v>
      </c>
      <c r="O5247" s="64">
        <f ca="1" t="shared" si="248"/>
        <v>0</v>
      </c>
      <c r="P5247" s="64">
        <f ca="1" t="shared" si="249"/>
        <v>6</v>
      </c>
      <c r="Q5247" s="29" t="str">
        <f>VLOOKUP(B5247,辅助信息!E:M,9,FALSE)</f>
        <v>ZTWM-CDGS-XS-2025-0033-中铁武汉电气化局集团有限公司成达万高速铁路强电工程项目</v>
      </c>
      <c r="R5247" s="29" t="str">
        <f>_xlfn._xlws.FILTER(辅助信息!D:D,辅助信息!E:E=B5247)</f>
        <v>武汉电气化局成达万高铁强电项目</v>
      </c>
    </row>
    <row r="5248" hidden="1" spans="2:18">
      <c r="B5248" s="137" t="s">
        <v>204</v>
      </c>
      <c r="C5248" s="72">
        <v>45966</v>
      </c>
      <c r="D5248" s="40" t="str">
        <f>VLOOKUP(B5248,辅助信息!E:K,7,FALSE)</f>
        <v>JWDDCD2025062200016</v>
      </c>
      <c r="E5248" s="40" t="str">
        <f>VLOOKUP(F5248,辅助信息!A:B,2,FALSE)</f>
        <v>盘螺</v>
      </c>
      <c r="F5248" s="40" t="s">
        <v>41</v>
      </c>
      <c r="G5248" s="36">
        <v>15</v>
      </c>
      <c r="H5248" s="136" t="str">
        <f>IF(SUMIFS('[1]2025年已发货'!$E:$E,'[1]2025年已发货'!$F:$F,C5248,'[1]2025年已发货'!$C:$C,F5248,'[1]2025年已发货'!$G:$G,I5248,'[1]2025年已发货'!$H:$H,J5248)=0,"未发货",SUMIFS('[1]2025年已发货'!$E:$E,'[1]2025年已发货'!$F:$F,C5248,'[1]2025年已发货'!$C:$C,F5248,'[1]2025年已发货'!$G:$G,I5248,'[1]2025年已发货'!$H:$H,J5248))</f>
        <v>未发货</v>
      </c>
      <c r="I5248" s="39" t="str">
        <f>VLOOKUP(B5248,辅助信息!E:I,3,FALSE)</f>
        <v>(武汉电气化局成达万高铁强电项目-达州主城区-达州南站)四川省达州市达川区达州南站</v>
      </c>
      <c r="J5248" s="40" t="str">
        <f>VLOOKUP(B5248,辅助信息!E:I,4,FALSE)</f>
        <v>杨人志</v>
      </c>
      <c r="K5248" s="40">
        <f>VLOOKUP(J5248,辅助信息!H:I,2,FALSE)</f>
        <v>18782679099</v>
      </c>
      <c r="L5248" s="111" t="str">
        <f>VLOOKUP(B5248,辅助信息!E:J,6,FALSE)</f>
        <v>锈货不收！！下雨天钢筋没盖篷布不收！！，装货前联系收货人核实到场规格,没提前告知进场规格现场不给予接收</v>
      </c>
      <c r="M5248" s="93">
        <v>45965</v>
      </c>
      <c r="O5248" s="64">
        <f ca="1" t="shared" si="248"/>
        <v>0</v>
      </c>
      <c r="P5248" s="64">
        <f ca="1" t="shared" si="249"/>
        <v>6</v>
      </c>
      <c r="Q5248" s="29" t="str">
        <f>VLOOKUP(B5248,辅助信息!E:M,9,FALSE)</f>
        <v>ZTWM-CDGS-XS-2025-0033-中铁武汉电气化局集团有限公司成达万高速铁路强电工程项目</v>
      </c>
      <c r="R5248" s="29" t="str">
        <f>_xlfn._xlws.FILTER(辅助信息!D:D,辅助信息!E:E=B5248)</f>
        <v>武汉电气化局成达万高铁强电项目</v>
      </c>
    </row>
    <row r="5249" hidden="1" spans="2:18">
      <c r="B5249" s="137" t="s">
        <v>204</v>
      </c>
      <c r="C5249" s="72">
        <v>45966</v>
      </c>
      <c r="D5249" s="40" t="str">
        <f>VLOOKUP(B5249,辅助信息!E:K,7,FALSE)</f>
        <v>JWDDCD2025062200016</v>
      </c>
      <c r="E5249" s="40" t="str">
        <f>VLOOKUP(F5249,辅助信息!A:B,2,FALSE)</f>
        <v>螺纹钢</v>
      </c>
      <c r="F5249" s="40" t="s">
        <v>27</v>
      </c>
      <c r="G5249" s="36">
        <v>12</v>
      </c>
      <c r="H5249" s="136" t="str">
        <f>IF(SUMIFS('[1]2025年已发货'!$E:$E,'[1]2025年已发货'!$F:$F,C5249,'[1]2025年已发货'!$C:$C,F5249,'[1]2025年已发货'!$G:$G,I5249,'[1]2025年已发货'!$H:$H,J5249)=0,"未发货",SUMIFS('[1]2025年已发货'!$E:$E,'[1]2025年已发货'!$F:$F,C5249,'[1]2025年已发货'!$C:$C,F5249,'[1]2025年已发货'!$G:$G,I5249,'[1]2025年已发货'!$H:$H,J5249))</f>
        <v>未发货</v>
      </c>
      <c r="I5249" s="39" t="str">
        <f>VLOOKUP(B5249,辅助信息!E:I,3,FALSE)</f>
        <v>(武汉电气化局成达万高铁强电项目-达州主城区-达州南站)四川省达州市达川区达州南站</v>
      </c>
      <c r="J5249" s="40" t="str">
        <f>VLOOKUP(B5249,辅助信息!E:I,4,FALSE)</f>
        <v>杨人志</v>
      </c>
      <c r="K5249" s="40">
        <f>VLOOKUP(J5249,辅助信息!H:I,2,FALSE)</f>
        <v>18782679099</v>
      </c>
      <c r="L5249" s="111" t="str">
        <f>VLOOKUP(B5249,辅助信息!E:J,6,FALSE)</f>
        <v>锈货不收！！下雨天钢筋没盖篷布不收！！，装货前联系收货人核实到场规格,没提前告知进场规格现场不给予接收</v>
      </c>
      <c r="M5249" s="93">
        <v>45965</v>
      </c>
      <c r="O5249" s="64">
        <f ca="1" t="shared" si="248"/>
        <v>0</v>
      </c>
      <c r="P5249" s="64">
        <f ca="1" t="shared" si="249"/>
        <v>6</v>
      </c>
      <c r="Q5249" s="29" t="str">
        <f>VLOOKUP(B5249,辅助信息!E:M,9,FALSE)</f>
        <v>ZTWM-CDGS-XS-2025-0033-中铁武汉电气化局集团有限公司成达万高速铁路强电工程项目</v>
      </c>
      <c r="R5249" s="29" t="str">
        <f>_xlfn._xlws.FILTER(辅助信息!D:D,辅助信息!E:E=B5249)</f>
        <v>武汉电气化局成达万高铁强电项目</v>
      </c>
    </row>
    <row r="5250" hidden="1" spans="2:18">
      <c r="B5250" s="137" t="s">
        <v>204</v>
      </c>
      <c r="C5250" s="72">
        <v>45966</v>
      </c>
      <c r="D5250" s="40" t="str">
        <f>VLOOKUP(B5250,辅助信息!E:K,7,FALSE)</f>
        <v>JWDDCD2025062200016</v>
      </c>
      <c r="E5250" s="40" t="str">
        <f>VLOOKUP(F5250,辅助信息!A:B,2,FALSE)</f>
        <v>螺纹钢</v>
      </c>
      <c r="F5250" s="40" t="s">
        <v>32</v>
      </c>
      <c r="G5250" s="36">
        <v>9</v>
      </c>
      <c r="H5250" s="136" t="str">
        <f>IF(SUMIFS('[1]2025年已发货'!$E:$E,'[1]2025年已发货'!$F:$F,C5250,'[1]2025年已发货'!$C:$C,F5250,'[1]2025年已发货'!$G:$G,I5250,'[1]2025年已发货'!$H:$H,J5250)=0,"未发货",SUMIFS('[1]2025年已发货'!$E:$E,'[1]2025年已发货'!$F:$F,C5250,'[1]2025年已发货'!$C:$C,F5250,'[1]2025年已发货'!$G:$G,I5250,'[1]2025年已发货'!$H:$H,J5250))</f>
        <v>未发货</v>
      </c>
      <c r="I5250" s="39" t="str">
        <f>VLOOKUP(B5250,辅助信息!E:I,3,FALSE)</f>
        <v>(武汉电气化局成达万高铁强电项目-达州主城区-达州南站)四川省达州市达川区达州南站</v>
      </c>
      <c r="J5250" s="40" t="str">
        <f>VLOOKUP(B5250,辅助信息!E:I,4,FALSE)</f>
        <v>杨人志</v>
      </c>
      <c r="K5250" s="40">
        <f>VLOOKUP(J5250,辅助信息!H:I,2,FALSE)</f>
        <v>18782679099</v>
      </c>
      <c r="L5250" s="111" t="str">
        <f>VLOOKUP(B5250,辅助信息!E:J,6,FALSE)</f>
        <v>锈货不收！！下雨天钢筋没盖篷布不收！！，装货前联系收货人核实到场规格,没提前告知进场规格现场不给予接收</v>
      </c>
      <c r="M5250" s="93">
        <v>45965</v>
      </c>
      <c r="O5250" s="64">
        <f ca="1" t="shared" si="248"/>
        <v>0</v>
      </c>
      <c r="P5250" s="64">
        <f ca="1" t="shared" si="249"/>
        <v>6</v>
      </c>
      <c r="Q5250" s="29" t="str">
        <f>VLOOKUP(B5250,辅助信息!E:M,9,FALSE)</f>
        <v>ZTWM-CDGS-XS-2025-0033-中铁武汉电气化局集团有限公司成达万高速铁路强电工程项目</v>
      </c>
      <c r="R5250" s="29" t="str">
        <f>_xlfn._xlws.FILTER(辅助信息!D:D,辅助信息!E:E=B5250)</f>
        <v>武汉电气化局成达万高铁强电项目</v>
      </c>
    </row>
    <row r="5251" hidden="1" spans="2:18">
      <c r="B5251" s="137" t="s">
        <v>204</v>
      </c>
      <c r="C5251" s="72">
        <v>45966</v>
      </c>
      <c r="D5251" s="40" t="str">
        <f>VLOOKUP(B5251,辅助信息!E:K,7,FALSE)</f>
        <v>JWDDCD2025062200016</v>
      </c>
      <c r="E5251" s="40" t="str">
        <f>VLOOKUP(F5251,辅助信息!A:B,2,FALSE)</f>
        <v>螺纹钢</v>
      </c>
      <c r="F5251" s="40" t="s">
        <v>30</v>
      </c>
      <c r="G5251" s="36">
        <v>6</v>
      </c>
      <c r="H5251" s="136" t="str">
        <f>IF(SUMIFS('[1]2025年已发货'!$E:$E,'[1]2025年已发货'!$F:$F,C5251,'[1]2025年已发货'!$C:$C,F5251,'[1]2025年已发货'!$G:$G,I5251,'[1]2025年已发货'!$H:$H,J5251)=0,"未发货",SUMIFS('[1]2025年已发货'!$E:$E,'[1]2025年已发货'!$F:$F,C5251,'[1]2025年已发货'!$C:$C,F5251,'[1]2025年已发货'!$G:$G,I5251,'[1]2025年已发货'!$H:$H,J5251))</f>
        <v>未发货</v>
      </c>
      <c r="I5251" s="39" t="str">
        <f>VLOOKUP(B5251,辅助信息!E:I,3,FALSE)</f>
        <v>(武汉电气化局成达万高铁强电项目-达州主城区-达州南站)四川省达州市达川区达州南站</v>
      </c>
      <c r="J5251" s="40" t="str">
        <f>VLOOKUP(B5251,辅助信息!E:I,4,FALSE)</f>
        <v>杨人志</v>
      </c>
      <c r="K5251" s="40">
        <f>VLOOKUP(J5251,辅助信息!H:I,2,FALSE)</f>
        <v>18782679099</v>
      </c>
      <c r="L5251" s="111" t="str">
        <f>VLOOKUP(B5251,辅助信息!E:J,6,FALSE)</f>
        <v>锈货不收！！下雨天钢筋没盖篷布不收！！，装货前联系收货人核实到场规格,没提前告知进场规格现场不给予接收</v>
      </c>
      <c r="M5251" s="93">
        <v>45965</v>
      </c>
      <c r="O5251" s="64">
        <f ca="1" t="shared" si="248"/>
        <v>0</v>
      </c>
      <c r="P5251" s="64">
        <f ca="1" t="shared" si="249"/>
        <v>6</v>
      </c>
      <c r="Q5251" s="29" t="str">
        <f>VLOOKUP(B5251,辅助信息!E:M,9,FALSE)</f>
        <v>ZTWM-CDGS-XS-2025-0033-中铁武汉电气化局集团有限公司成达万高速铁路强电工程项目</v>
      </c>
      <c r="R5251" s="29" t="str">
        <f>_xlfn._xlws.FILTER(辅助信息!D:D,辅助信息!E:E=B5251)</f>
        <v>武汉电气化局成达万高铁强电项目</v>
      </c>
    </row>
    <row r="5252" hidden="1" spans="2:18">
      <c r="B5252" s="137" t="s">
        <v>204</v>
      </c>
      <c r="C5252" s="72">
        <v>45966</v>
      </c>
      <c r="D5252" s="40" t="str">
        <f>VLOOKUP(B5252,辅助信息!E:K,7,FALSE)</f>
        <v>JWDDCD2025062200016</v>
      </c>
      <c r="E5252" s="40" t="str">
        <f>VLOOKUP(F5252,辅助信息!A:B,2,FALSE)</f>
        <v>螺纹钢</v>
      </c>
      <c r="F5252" s="40" t="s">
        <v>33</v>
      </c>
      <c r="G5252" s="36">
        <v>15</v>
      </c>
      <c r="H5252" s="136" t="str">
        <f>IF(SUMIFS('[1]2025年已发货'!$E:$E,'[1]2025年已发货'!$F:$F,C5252,'[1]2025年已发货'!$C:$C,F5252,'[1]2025年已发货'!$G:$G,I5252,'[1]2025年已发货'!$H:$H,J5252)=0,"未发货",SUMIFS('[1]2025年已发货'!$E:$E,'[1]2025年已发货'!$F:$F,C5252,'[1]2025年已发货'!$C:$C,F5252,'[1]2025年已发货'!$G:$G,I5252,'[1]2025年已发货'!$H:$H,J5252))</f>
        <v>未发货</v>
      </c>
      <c r="I5252" s="39" t="str">
        <f>VLOOKUP(B5252,辅助信息!E:I,3,FALSE)</f>
        <v>(武汉电气化局成达万高铁强电项目-达州主城区-达州南站)四川省达州市达川区达州南站</v>
      </c>
      <c r="J5252" s="40" t="str">
        <f>VLOOKUP(B5252,辅助信息!E:I,4,FALSE)</f>
        <v>杨人志</v>
      </c>
      <c r="K5252" s="40">
        <f>VLOOKUP(J5252,辅助信息!H:I,2,FALSE)</f>
        <v>18782679099</v>
      </c>
      <c r="L5252" s="111" t="str">
        <f>VLOOKUP(B5252,辅助信息!E:J,6,FALSE)</f>
        <v>锈货不收！！下雨天钢筋没盖篷布不收！！，装货前联系收货人核实到场规格,没提前告知进场规格现场不给予接收</v>
      </c>
      <c r="M5252" s="93">
        <v>45965</v>
      </c>
      <c r="O5252" s="64">
        <f ca="1" t="shared" si="248"/>
        <v>0</v>
      </c>
      <c r="P5252" s="64">
        <f ca="1" t="shared" si="249"/>
        <v>6</v>
      </c>
      <c r="Q5252" s="29" t="str">
        <f>VLOOKUP(B5252,辅助信息!E:M,9,FALSE)</f>
        <v>ZTWM-CDGS-XS-2025-0033-中铁武汉电气化局集团有限公司成达万高速铁路强电工程项目</v>
      </c>
      <c r="R5252" s="29" t="str">
        <f>_xlfn._xlws.FILTER(辅助信息!D:D,辅助信息!E:E=B5252)</f>
        <v>武汉电气化局成达万高铁强电项目</v>
      </c>
    </row>
    <row r="5253" hidden="1" spans="2:18">
      <c r="B5253" s="137" t="s">
        <v>204</v>
      </c>
      <c r="C5253" s="72">
        <v>45966</v>
      </c>
      <c r="D5253" s="40" t="str">
        <f>VLOOKUP(B5253,辅助信息!E:K,7,FALSE)</f>
        <v>JWDDCD2025062200016</v>
      </c>
      <c r="E5253" s="40" t="str">
        <f>VLOOKUP(F5253,辅助信息!A:B,2,FALSE)</f>
        <v>螺纹钢</v>
      </c>
      <c r="F5253" s="40" t="s">
        <v>76</v>
      </c>
      <c r="G5253" s="36">
        <v>7</v>
      </c>
      <c r="H5253" s="136" t="str">
        <f>IF(SUMIFS('[1]2025年已发货'!$E:$E,'[1]2025年已发货'!$F:$F,C5253,'[1]2025年已发货'!$C:$C,F5253,'[1]2025年已发货'!$G:$G,I5253,'[1]2025年已发货'!$H:$H,J5253)=0,"未发货",SUMIFS('[1]2025年已发货'!$E:$E,'[1]2025年已发货'!$F:$F,C5253,'[1]2025年已发货'!$C:$C,F5253,'[1]2025年已发货'!$G:$G,I5253,'[1]2025年已发货'!$H:$H,J5253))</f>
        <v>未发货</v>
      </c>
      <c r="I5253" s="39" t="str">
        <f>VLOOKUP(B5253,辅助信息!E:I,3,FALSE)</f>
        <v>(武汉电气化局成达万高铁强电项目-达州主城区-达州南站)四川省达州市达川区达州南站</v>
      </c>
      <c r="J5253" s="40" t="str">
        <f>VLOOKUP(B5253,辅助信息!E:I,4,FALSE)</f>
        <v>杨人志</v>
      </c>
      <c r="K5253" s="40">
        <f>VLOOKUP(J5253,辅助信息!H:I,2,FALSE)</f>
        <v>18782679099</v>
      </c>
      <c r="L5253" s="111" t="str">
        <f>VLOOKUP(B5253,辅助信息!E:J,6,FALSE)</f>
        <v>锈货不收！！下雨天钢筋没盖篷布不收！！，装货前联系收货人核实到场规格,没提前告知进场规格现场不给予接收</v>
      </c>
      <c r="M5253" s="93">
        <v>45965</v>
      </c>
      <c r="O5253" s="64">
        <f ca="1" t="shared" si="248"/>
        <v>0</v>
      </c>
      <c r="P5253" s="64">
        <f ca="1" t="shared" si="249"/>
        <v>6</v>
      </c>
      <c r="Q5253" s="29" t="str">
        <f>VLOOKUP(B5253,辅助信息!E:M,9,FALSE)</f>
        <v>ZTWM-CDGS-XS-2025-0033-中铁武汉电气化局集团有限公司成达万高速铁路强电工程项目</v>
      </c>
      <c r="R5253" s="29" t="str">
        <f>_xlfn._xlws.FILTER(辅助信息!D:D,辅助信息!E:E=B5253)</f>
        <v>武汉电气化局成达万高铁强电项目</v>
      </c>
    </row>
    <row r="5254" hidden="1" spans="2:18">
      <c r="B5254" s="137" t="s">
        <v>208</v>
      </c>
      <c r="C5254" s="72">
        <v>45966</v>
      </c>
      <c r="D5254" s="40" t="str">
        <f>VLOOKUP(B5254,辅助信息!E:K,7,FALSE)</f>
        <v>JWDDCD2025102100480</v>
      </c>
      <c r="E5254" s="40" t="str">
        <f>VLOOKUP(F5254,辅助信息!A:B,2,FALSE)</f>
        <v>螺纹钢</v>
      </c>
      <c r="F5254" s="40" t="s">
        <v>18</v>
      </c>
      <c r="G5254" s="36">
        <v>70</v>
      </c>
      <c r="H5254" s="136">
        <f>IF(SUMIFS('[1]2025年已发货'!$E:$E,'[1]2025年已发货'!$F:$F,C5254,'[1]2025年已发货'!$C:$C,F5254,'[1]2025年已发货'!$G:$G,I5254,'[1]2025年已发货'!$H:$H,J5254)=0,"未发货",SUMIFS('[1]2025年已发货'!$E:$E,'[1]2025年已发货'!$F:$F,C5254,'[1]2025年已发货'!$C:$C,F5254,'[1]2025年已发货'!$G:$G,I5254,'[1]2025年已发货'!$H:$H,J5254))</f>
        <v>70</v>
      </c>
      <c r="I5254" s="39" t="str">
        <f>VLOOKUP(B5254,辅助信息!E:I,3,FALSE)</f>
        <v>(五冶建设锦江区林家坝片区20号地块商业项目)锦江区泰昌路锦江28亩项目部</v>
      </c>
      <c r="J5254" s="40" t="str">
        <f>VLOOKUP(B5254,辅助信息!E:I,4,FALSE)</f>
        <v>陶杰</v>
      </c>
      <c r="K5254" s="40">
        <f>VLOOKUP(J5254,辅助信息!H:I,2,FALSE)</f>
        <v>13980247952</v>
      </c>
      <c r="L5254" s="111" t="str">
        <f>VLOOKUP(B5254,辅助信息!E:J,6,FALSE)</f>
        <v>联系实际收货人（陶杰13980247952）五冶建设送货单,6份材质书,锈货不收，装货前联系收货人核实到场规格,没提前告知进场规格现场不给予接收</v>
      </c>
      <c r="M5254" s="93">
        <v>45965</v>
      </c>
      <c r="O5254" s="64">
        <f ca="1" t="shared" si="248"/>
        <v>0</v>
      </c>
      <c r="P5254" s="64">
        <f ca="1" t="shared" si="249"/>
        <v>6</v>
      </c>
      <c r="Q5254" s="29" t="str">
        <f>VLOOKUP(B5254,辅助信息!E:M,9,FALSE)</f>
        <v>ZTWM-CDGS-XS-2025-0073-五冶天府-成都怡心湖片区及龙泉驿医院等项目</v>
      </c>
      <c r="R5254" s="29" t="str">
        <f>_xlfn._xlws.FILTER(辅助信息!D:D,辅助信息!E:E=B5254)</f>
        <v>五冶建设锦江区林家坝片区20号地块商业项目</v>
      </c>
    </row>
    <row r="5255" hidden="1" spans="2:18">
      <c r="B5255" s="137" t="s">
        <v>194</v>
      </c>
      <c r="C5255" s="72">
        <v>45965</v>
      </c>
      <c r="D5255" s="40" t="str">
        <f>VLOOKUP(B5255,辅助信息!E:K,7,FALSE)</f>
        <v>JWDD2025071500089</v>
      </c>
      <c r="E5255" s="40" t="str">
        <f>VLOOKUP(F5255,辅助信息!A:B,2,FALSE)</f>
        <v>盘螺</v>
      </c>
      <c r="F5255" s="40" t="s">
        <v>49</v>
      </c>
      <c r="G5255" s="36">
        <v>5</v>
      </c>
      <c r="H5255" s="136">
        <f>IF(SUMIFS('[1]2025年已发货'!$E:$E,'[1]2025年已发货'!$F:$F,C5255,'[1]2025年已发货'!$C:$C,F5255,'[1]2025年已发货'!$G:$G,I5255,'[1]2025年已发货'!$H:$H,J5255)=0,"未发货",SUMIFS('[1]2025年已发货'!$E:$E,'[1]2025年已发货'!$F:$F,C5255,'[1]2025年已发货'!$C:$C,F5255,'[1]2025年已发货'!$G:$G,I5255,'[1]2025年已发货'!$H:$H,J5255))</f>
        <v>5</v>
      </c>
      <c r="I5255" s="39" t="str">
        <f>VLOOKUP(B5255,辅助信息!E:I,3,FALSE)</f>
        <v>(宜宾兴港三江新区长江工业园保障性租赁住房建设项目-土建)四川省宜宾市翠屏区永善路南段宜宾市三江新区长江工业园区</v>
      </c>
      <c r="J5255" s="40" t="str">
        <f>VLOOKUP(B5255,辅助信息!E:I,4,FALSE)</f>
        <v>赵元虎</v>
      </c>
      <c r="K5255" s="40">
        <f>VLOOKUP(J5255,辅助信息!H:I,2,FALSE)</f>
        <v>13684167136</v>
      </c>
      <c r="L5255" s="111" t="str">
        <f>VLOOKUP(B5255,辅助信息!E:J,6,FALSE)</f>
        <v>现场要求调度统一联系指定收货人，不单独发司机位置。锈货不收，装货前联系收货人核实到场规格,没提前告知进场规格现场不给予接收</v>
      </c>
      <c r="M5255" s="93">
        <v>45965</v>
      </c>
      <c r="O5255" s="64">
        <f ca="1" t="shared" si="248"/>
        <v>0</v>
      </c>
      <c r="P5255" s="64">
        <f ca="1" t="shared" si="249"/>
        <v>6</v>
      </c>
      <c r="Q5255" s="29" t="str">
        <f>VLOOKUP(B5255,辅助信息!E:M,9,FALSE)</f>
        <v>ZTWM-CDYXGS-XS-2025-0014-宜宾兴港建材-三江新区长江工业园片区保障性租赁住房建设项目</v>
      </c>
      <c r="R5255" s="29" t="str">
        <f>_xlfn._xlws.FILTER(辅助信息!D:D,辅助信息!E:E=B5255)</f>
        <v>宜宾兴港三江新区长江工业园建设项目</v>
      </c>
    </row>
    <row r="5256" hidden="1" spans="2:18">
      <c r="B5256" s="137" t="s">
        <v>194</v>
      </c>
      <c r="C5256" s="72">
        <v>45965</v>
      </c>
      <c r="D5256" s="40" t="str">
        <f>VLOOKUP(B5256,辅助信息!E:K,7,FALSE)</f>
        <v>JWDD2025071500089</v>
      </c>
      <c r="E5256" s="40" t="str">
        <f>VLOOKUP(F5256,辅助信息!A:B,2,FALSE)</f>
        <v>盘螺</v>
      </c>
      <c r="F5256" s="40" t="s">
        <v>40</v>
      </c>
      <c r="G5256" s="36">
        <v>35</v>
      </c>
      <c r="H5256" s="136">
        <f>IF(SUMIFS('[1]2025年已发货'!$E:$E,'[1]2025年已发货'!$F:$F,C5256,'[1]2025年已发货'!$C:$C,F5256,'[1]2025年已发货'!$G:$G,I5256,'[1]2025年已发货'!$H:$H,J5256)=0,"未发货",SUMIFS('[1]2025年已发货'!$E:$E,'[1]2025年已发货'!$F:$F,C5256,'[1]2025年已发货'!$C:$C,F5256,'[1]2025年已发货'!$G:$G,I5256,'[1]2025年已发货'!$H:$H,J5256))</f>
        <v>35</v>
      </c>
      <c r="I5256" s="39" t="str">
        <f>VLOOKUP(B5256,辅助信息!E:I,3,FALSE)</f>
        <v>(宜宾兴港三江新区长江工业园保障性租赁住房建设项目-土建)四川省宜宾市翠屏区永善路南段宜宾市三江新区长江工业园区</v>
      </c>
      <c r="J5256" s="40" t="str">
        <f>VLOOKUP(B5256,辅助信息!E:I,4,FALSE)</f>
        <v>赵元虎</v>
      </c>
      <c r="K5256" s="40">
        <f>VLOOKUP(J5256,辅助信息!H:I,2,FALSE)</f>
        <v>13684167136</v>
      </c>
      <c r="L5256" s="111" t="str">
        <f>VLOOKUP(B5256,辅助信息!E:J,6,FALSE)</f>
        <v>现场要求调度统一联系指定收货人，不单独发司机位置。锈货不收，装货前联系收货人核实到场规格,没提前告知进场规格现场不给予接收</v>
      </c>
      <c r="M5256" s="93">
        <v>45965</v>
      </c>
      <c r="O5256" s="64">
        <f ca="1" t="shared" si="248"/>
        <v>0</v>
      </c>
      <c r="P5256" s="64">
        <f ca="1" t="shared" si="249"/>
        <v>6</v>
      </c>
      <c r="Q5256" s="29" t="str">
        <f>VLOOKUP(B5256,辅助信息!E:M,9,FALSE)</f>
        <v>ZTWM-CDYXGS-XS-2025-0014-宜宾兴港建材-三江新区长江工业园片区保障性租赁住房建设项目</v>
      </c>
      <c r="R5256" s="29" t="str">
        <f>_xlfn._xlws.FILTER(辅助信息!D:D,辅助信息!E:E=B5256)</f>
        <v>宜宾兴港三江新区长江工业园建设项目</v>
      </c>
    </row>
    <row r="5257" hidden="1" spans="2:18">
      <c r="B5257" s="137" t="s">
        <v>194</v>
      </c>
      <c r="C5257" s="72">
        <v>45965</v>
      </c>
      <c r="D5257" s="40" t="str">
        <f>VLOOKUP(B5257,辅助信息!E:K,7,FALSE)</f>
        <v>JWDD2025071500089</v>
      </c>
      <c r="E5257" s="40" t="str">
        <f>VLOOKUP(F5257,辅助信息!A:B,2,FALSE)</f>
        <v>盘螺</v>
      </c>
      <c r="F5257" s="40" t="s">
        <v>41</v>
      </c>
      <c r="G5257" s="36">
        <v>10</v>
      </c>
      <c r="H5257" s="136">
        <f>IF(SUMIFS('[1]2025年已发货'!$E:$E,'[1]2025年已发货'!$F:$F,C5257,'[1]2025年已发货'!$C:$C,F5257,'[1]2025年已发货'!$G:$G,I5257,'[1]2025年已发货'!$H:$H,J5257)=0,"未发货",SUMIFS('[1]2025年已发货'!$E:$E,'[1]2025年已发货'!$F:$F,C5257,'[1]2025年已发货'!$C:$C,F5257,'[1]2025年已发货'!$G:$G,I5257,'[1]2025年已发货'!$H:$H,J5257))</f>
        <v>10</v>
      </c>
      <c r="I5257" s="39" t="str">
        <f>VLOOKUP(B5257,辅助信息!E:I,3,FALSE)</f>
        <v>(宜宾兴港三江新区长江工业园保障性租赁住房建设项目-土建)四川省宜宾市翠屏区永善路南段宜宾市三江新区长江工业园区</v>
      </c>
      <c r="J5257" s="40" t="str">
        <f>VLOOKUP(B5257,辅助信息!E:I,4,FALSE)</f>
        <v>赵元虎</v>
      </c>
      <c r="K5257" s="40">
        <f>VLOOKUP(J5257,辅助信息!H:I,2,FALSE)</f>
        <v>13684167136</v>
      </c>
      <c r="L5257" s="111" t="str">
        <f>VLOOKUP(B5257,辅助信息!E:J,6,FALSE)</f>
        <v>现场要求调度统一联系指定收货人，不单独发司机位置。锈货不收，装货前联系收货人核实到场规格,没提前告知进场规格现场不给予接收</v>
      </c>
      <c r="M5257" s="93">
        <v>45965</v>
      </c>
      <c r="O5257" s="64">
        <f ca="1" t="shared" si="248"/>
        <v>0</v>
      </c>
      <c r="P5257" s="64">
        <f ca="1" t="shared" si="249"/>
        <v>6</v>
      </c>
      <c r="Q5257" s="29" t="str">
        <f>VLOOKUP(B5257,辅助信息!E:M,9,FALSE)</f>
        <v>ZTWM-CDYXGS-XS-2025-0014-宜宾兴港建材-三江新区长江工业园片区保障性租赁住房建设项目</v>
      </c>
      <c r="R5257" s="29" t="str">
        <f>_xlfn._xlws.FILTER(辅助信息!D:D,辅助信息!E:E=B5257)</f>
        <v>宜宾兴港三江新区长江工业园建设项目</v>
      </c>
    </row>
    <row r="5258" hidden="1" spans="2:18">
      <c r="B5258" s="137" t="s">
        <v>194</v>
      </c>
      <c r="C5258" s="72">
        <v>45965</v>
      </c>
      <c r="D5258" s="40" t="str">
        <f>VLOOKUP(B5258,辅助信息!E:K,7,FALSE)</f>
        <v>JWDD2025071500089</v>
      </c>
      <c r="E5258" s="40" t="str">
        <f>VLOOKUP(F5258,辅助信息!A:B,2,FALSE)</f>
        <v>盘螺</v>
      </c>
      <c r="F5258" s="40" t="s">
        <v>26</v>
      </c>
      <c r="G5258" s="36">
        <v>20</v>
      </c>
      <c r="H5258" s="136">
        <f>IF(SUMIFS('[1]2025年已发货'!$E:$E,'[1]2025年已发货'!$F:$F,C5258,'[1]2025年已发货'!$C:$C,F5258,'[1]2025年已发货'!$G:$G,I5258,'[1]2025年已发货'!$H:$H,J5258)=0,"未发货",SUMIFS('[1]2025年已发货'!$E:$E,'[1]2025年已发货'!$F:$F,C5258,'[1]2025年已发货'!$C:$C,F5258,'[1]2025年已发货'!$G:$G,I5258,'[1]2025年已发货'!$H:$H,J5258))</f>
        <v>20</v>
      </c>
      <c r="I5258" s="39" t="str">
        <f>VLOOKUP(B5258,辅助信息!E:I,3,FALSE)</f>
        <v>(宜宾兴港三江新区长江工业园保障性租赁住房建设项目-土建)四川省宜宾市翠屏区永善路南段宜宾市三江新区长江工业园区</v>
      </c>
      <c r="J5258" s="40" t="str">
        <f>VLOOKUP(B5258,辅助信息!E:I,4,FALSE)</f>
        <v>赵元虎</v>
      </c>
      <c r="K5258" s="40">
        <f>VLOOKUP(J5258,辅助信息!H:I,2,FALSE)</f>
        <v>13684167136</v>
      </c>
      <c r="L5258" s="111" t="str">
        <f>VLOOKUP(B5258,辅助信息!E:J,6,FALSE)</f>
        <v>现场要求调度统一联系指定收货人，不单独发司机位置。锈货不收，装货前联系收货人核实到场规格,没提前告知进场规格现场不给予接收</v>
      </c>
      <c r="M5258" s="93">
        <v>45965</v>
      </c>
      <c r="O5258" s="64">
        <f ca="1" t="shared" si="248"/>
        <v>0</v>
      </c>
      <c r="P5258" s="64">
        <f ca="1" t="shared" si="249"/>
        <v>6</v>
      </c>
      <c r="Q5258" s="29" t="str">
        <f>VLOOKUP(B5258,辅助信息!E:M,9,FALSE)</f>
        <v>ZTWM-CDYXGS-XS-2025-0014-宜宾兴港建材-三江新区长江工业园片区保障性租赁住房建设项目</v>
      </c>
      <c r="R5258" s="29" t="str">
        <f>_xlfn._xlws.FILTER(辅助信息!D:D,辅助信息!E:E=B5258)</f>
        <v>宜宾兴港三江新区长江工业园建设项目</v>
      </c>
    </row>
    <row r="5259" hidden="1" spans="2:18">
      <c r="B5259" s="137" t="s">
        <v>194</v>
      </c>
      <c r="C5259" s="72">
        <v>45966</v>
      </c>
      <c r="D5259" s="40" t="str">
        <f>VLOOKUP(B5259,辅助信息!E:K,7,FALSE)</f>
        <v>JWDD2025071500089</v>
      </c>
      <c r="E5259" s="40" t="str">
        <f>VLOOKUP(F5259,辅助信息!A:B,2,FALSE)</f>
        <v>螺纹钢</v>
      </c>
      <c r="F5259" s="40" t="s">
        <v>27</v>
      </c>
      <c r="G5259" s="36">
        <v>10</v>
      </c>
      <c r="H5259" s="136">
        <f>IF(SUMIFS('[1]2025年已发货'!$E:$E,'[1]2025年已发货'!$F:$F,C5259,'[1]2025年已发货'!$C:$C,F5259,'[1]2025年已发货'!$G:$G,I5259,'[1]2025年已发货'!$H:$H,J5259)=0,"未发货",SUMIFS('[1]2025年已发货'!$E:$E,'[1]2025年已发货'!$F:$F,C5259,'[1]2025年已发货'!$C:$C,F5259,'[1]2025年已发货'!$G:$G,I5259,'[1]2025年已发货'!$H:$H,J5259))</f>
        <v>10</v>
      </c>
      <c r="I5259" s="39" t="str">
        <f>VLOOKUP(B5259,辅助信息!E:I,3,FALSE)</f>
        <v>(宜宾兴港三江新区长江工业园保障性租赁住房建设项目-土建)四川省宜宾市翠屏区永善路南段宜宾市三江新区长江工业园区</v>
      </c>
      <c r="J5259" s="40" t="str">
        <f>VLOOKUP(B5259,辅助信息!E:I,4,FALSE)</f>
        <v>赵元虎</v>
      </c>
      <c r="K5259" s="40">
        <f>VLOOKUP(J5259,辅助信息!H:I,2,FALSE)</f>
        <v>13684167136</v>
      </c>
      <c r="L5259" s="111" t="str">
        <f>VLOOKUP(B5259,辅助信息!E:J,6,FALSE)</f>
        <v>现场要求调度统一联系指定收货人，不单独发司机位置。锈货不收，装货前联系收货人核实到场规格,没提前告知进场规格现场不给予接收</v>
      </c>
      <c r="M5259" s="93">
        <v>45965</v>
      </c>
      <c r="O5259" s="64">
        <f ca="1" t="shared" si="248"/>
        <v>0</v>
      </c>
      <c r="P5259" s="64">
        <f ca="1" t="shared" si="249"/>
        <v>6</v>
      </c>
      <c r="Q5259" s="29" t="str">
        <f>VLOOKUP(B5259,辅助信息!E:M,9,FALSE)</f>
        <v>ZTWM-CDYXGS-XS-2025-0014-宜宾兴港建材-三江新区长江工业园片区保障性租赁住房建设项目</v>
      </c>
      <c r="R5259" s="29" t="str">
        <f>_xlfn._xlws.FILTER(辅助信息!D:D,辅助信息!E:E=B5259)</f>
        <v>宜宾兴港三江新区长江工业园建设项目</v>
      </c>
    </row>
    <row r="5260" hidden="1" spans="2:18">
      <c r="B5260" s="137" t="s">
        <v>194</v>
      </c>
      <c r="C5260" s="72">
        <v>45966</v>
      </c>
      <c r="D5260" s="40" t="str">
        <f>VLOOKUP(B5260,辅助信息!E:K,7,FALSE)</f>
        <v>JWDD2025071500089</v>
      </c>
      <c r="E5260" s="40" t="str">
        <f>VLOOKUP(F5260,辅助信息!A:B,2,FALSE)</f>
        <v>螺纹钢</v>
      </c>
      <c r="F5260" s="40" t="s">
        <v>19</v>
      </c>
      <c r="G5260" s="36">
        <v>15</v>
      </c>
      <c r="H5260" s="136">
        <f>IF(SUMIFS('[1]2025年已发货'!$E:$E,'[1]2025年已发货'!$F:$F,C5260,'[1]2025年已发货'!$C:$C,F5260,'[1]2025年已发货'!$G:$G,I5260,'[1]2025年已发货'!$H:$H,J5260)=0,"未发货",SUMIFS('[1]2025年已发货'!$E:$E,'[1]2025年已发货'!$F:$F,C5260,'[1]2025年已发货'!$C:$C,F5260,'[1]2025年已发货'!$G:$G,I5260,'[1]2025年已发货'!$H:$H,J5260))</f>
        <v>15</v>
      </c>
      <c r="I5260" s="39" t="str">
        <f>VLOOKUP(B5260,辅助信息!E:I,3,FALSE)</f>
        <v>(宜宾兴港三江新区长江工业园保障性租赁住房建设项目-土建)四川省宜宾市翠屏区永善路南段宜宾市三江新区长江工业园区</v>
      </c>
      <c r="J5260" s="40" t="str">
        <f>VLOOKUP(B5260,辅助信息!E:I,4,FALSE)</f>
        <v>赵元虎</v>
      </c>
      <c r="K5260" s="40">
        <f>VLOOKUP(J5260,辅助信息!H:I,2,FALSE)</f>
        <v>13684167136</v>
      </c>
      <c r="L5260" s="111" t="str">
        <f>VLOOKUP(B5260,辅助信息!E:J,6,FALSE)</f>
        <v>现场要求调度统一联系指定收货人，不单独发司机位置。锈货不收，装货前联系收货人核实到场规格,没提前告知进场规格现场不给予接收</v>
      </c>
      <c r="M5260" s="93">
        <v>45965</v>
      </c>
      <c r="O5260" s="64">
        <f ca="1" t="shared" si="248"/>
        <v>0</v>
      </c>
      <c r="P5260" s="64">
        <f ca="1" t="shared" si="249"/>
        <v>6</v>
      </c>
      <c r="Q5260" s="29" t="str">
        <f>VLOOKUP(B5260,辅助信息!E:M,9,FALSE)</f>
        <v>ZTWM-CDYXGS-XS-2025-0014-宜宾兴港建材-三江新区长江工业园片区保障性租赁住房建设项目</v>
      </c>
      <c r="R5260" s="29" t="str">
        <f>_xlfn._xlws.FILTER(辅助信息!D:D,辅助信息!E:E=B5260)</f>
        <v>宜宾兴港三江新区长江工业园建设项目</v>
      </c>
    </row>
    <row r="5261" hidden="1" spans="2:18">
      <c r="B5261" s="137" t="s">
        <v>194</v>
      </c>
      <c r="C5261" s="72">
        <v>45966</v>
      </c>
      <c r="D5261" s="40" t="str">
        <f>VLOOKUP(B5261,辅助信息!E:K,7,FALSE)</f>
        <v>JWDD2025071500089</v>
      </c>
      <c r="E5261" s="40" t="str">
        <f>VLOOKUP(F5261,辅助信息!A:B,2,FALSE)</f>
        <v>螺纹钢</v>
      </c>
      <c r="F5261" s="40" t="s">
        <v>32</v>
      </c>
      <c r="G5261" s="36">
        <v>5</v>
      </c>
      <c r="H5261" s="136">
        <f>IF(SUMIFS('[1]2025年已发货'!$E:$E,'[1]2025年已发货'!$F:$F,C5261,'[1]2025年已发货'!$C:$C,F5261,'[1]2025年已发货'!$G:$G,I5261,'[1]2025年已发货'!$H:$H,J5261)=0,"未发货",SUMIFS('[1]2025年已发货'!$E:$E,'[1]2025年已发货'!$F:$F,C5261,'[1]2025年已发货'!$C:$C,F5261,'[1]2025年已发货'!$G:$G,I5261,'[1]2025年已发货'!$H:$H,J5261))</f>
        <v>5</v>
      </c>
      <c r="I5261" s="39" t="str">
        <f>VLOOKUP(B5261,辅助信息!E:I,3,FALSE)</f>
        <v>(宜宾兴港三江新区长江工业园保障性租赁住房建设项目-土建)四川省宜宾市翠屏区永善路南段宜宾市三江新区长江工业园区</v>
      </c>
      <c r="J5261" s="40" t="str">
        <f>VLOOKUP(B5261,辅助信息!E:I,4,FALSE)</f>
        <v>赵元虎</v>
      </c>
      <c r="K5261" s="40">
        <f>VLOOKUP(J5261,辅助信息!H:I,2,FALSE)</f>
        <v>13684167136</v>
      </c>
      <c r="L5261" s="111" t="str">
        <f>VLOOKUP(B5261,辅助信息!E:J,6,FALSE)</f>
        <v>现场要求调度统一联系指定收货人，不单独发司机位置。锈货不收，装货前联系收货人核实到场规格,没提前告知进场规格现场不给予接收</v>
      </c>
      <c r="M5261" s="93">
        <v>45965</v>
      </c>
      <c r="O5261" s="64">
        <f ca="1" t="shared" si="248"/>
        <v>0</v>
      </c>
      <c r="P5261" s="64">
        <f ca="1" t="shared" si="249"/>
        <v>6</v>
      </c>
      <c r="Q5261" s="29" t="str">
        <f>VLOOKUP(B5261,辅助信息!E:M,9,FALSE)</f>
        <v>ZTWM-CDYXGS-XS-2025-0014-宜宾兴港建材-三江新区长江工业园片区保障性租赁住房建设项目</v>
      </c>
      <c r="R5261" s="29" t="str">
        <f>_xlfn._xlws.FILTER(辅助信息!D:D,辅助信息!E:E=B5261)</f>
        <v>宜宾兴港三江新区长江工业园建设项目</v>
      </c>
    </row>
    <row r="5262" hidden="1" spans="2:18">
      <c r="B5262" s="137" t="s">
        <v>194</v>
      </c>
      <c r="C5262" s="72">
        <v>45966</v>
      </c>
      <c r="D5262" s="40" t="str">
        <f>VLOOKUP(B5262,辅助信息!E:K,7,FALSE)</f>
        <v>JWDD2025071500089</v>
      </c>
      <c r="E5262" s="40" t="str">
        <f>VLOOKUP(F5262,辅助信息!A:B,2,FALSE)</f>
        <v>螺纹钢</v>
      </c>
      <c r="F5262" s="40" t="s">
        <v>30</v>
      </c>
      <c r="G5262" s="36">
        <v>5</v>
      </c>
      <c r="H5262" s="136">
        <f>IF(SUMIFS('[1]2025年已发货'!$E:$E,'[1]2025年已发货'!$F:$F,C5262,'[1]2025年已发货'!$C:$C,F5262,'[1]2025年已发货'!$G:$G,I5262,'[1]2025年已发货'!$H:$H,J5262)=0,"未发货",SUMIFS('[1]2025年已发货'!$E:$E,'[1]2025年已发货'!$F:$F,C5262,'[1]2025年已发货'!$C:$C,F5262,'[1]2025年已发货'!$G:$G,I5262,'[1]2025年已发货'!$H:$H,J5262))</f>
        <v>5</v>
      </c>
      <c r="I5262" s="39" t="str">
        <f>VLOOKUP(B5262,辅助信息!E:I,3,FALSE)</f>
        <v>(宜宾兴港三江新区长江工业园保障性租赁住房建设项目-土建)四川省宜宾市翠屏区永善路南段宜宾市三江新区长江工业园区</v>
      </c>
      <c r="J5262" s="40" t="str">
        <f>VLOOKUP(B5262,辅助信息!E:I,4,FALSE)</f>
        <v>赵元虎</v>
      </c>
      <c r="K5262" s="40">
        <f>VLOOKUP(J5262,辅助信息!H:I,2,FALSE)</f>
        <v>13684167136</v>
      </c>
      <c r="L5262" s="111" t="str">
        <f>VLOOKUP(B5262,辅助信息!E:J,6,FALSE)</f>
        <v>现场要求调度统一联系指定收货人，不单独发司机位置。锈货不收，装货前联系收货人核实到场规格,没提前告知进场规格现场不给予接收</v>
      </c>
      <c r="M5262" s="93">
        <v>45965</v>
      </c>
      <c r="O5262" s="64">
        <f ca="1" t="shared" si="248"/>
        <v>0</v>
      </c>
      <c r="P5262" s="64">
        <f ca="1" t="shared" si="249"/>
        <v>6</v>
      </c>
      <c r="Q5262" s="29" t="str">
        <f>VLOOKUP(B5262,辅助信息!E:M,9,FALSE)</f>
        <v>ZTWM-CDYXGS-XS-2025-0014-宜宾兴港建材-三江新区长江工业园片区保障性租赁住房建设项目</v>
      </c>
      <c r="R5262" s="29" t="str">
        <f>_xlfn._xlws.FILTER(辅助信息!D:D,辅助信息!E:E=B5262)</f>
        <v>宜宾兴港三江新区长江工业园建设项目</v>
      </c>
    </row>
    <row r="5263" hidden="1" spans="2:18">
      <c r="B5263" s="137" t="s">
        <v>194</v>
      </c>
      <c r="C5263" s="72">
        <v>45966</v>
      </c>
      <c r="D5263" s="40" t="str">
        <f>VLOOKUP(B5263,辅助信息!E:K,7,FALSE)</f>
        <v>JWDD2025071500089</v>
      </c>
      <c r="E5263" s="40" t="str">
        <f>VLOOKUP(F5263,辅助信息!A:B,2,FALSE)</f>
        <v>螺纹钢</v>
      </c>
      <c r="F5263" s="40" t="s">
        <v>33</v>
      </c>
      <c r="G5263" s="36">
        <v>10</v>
      </c>
      <c r="H5263" s="136">
        <f>IF(SUMIFS('[1]2025年已发货'!$E:$E,'[1]2025年已发货'!$F:$F,C5263,'[1]2025年已发货'!$C:$C,F5263,'[1]2025年已发货'!$G:$G,I5263,'[1]2025年已发货'!$H:$H,J5263)=0,"未发货",SUMIFS('[1]2025年已发货'!$E:$E,'[1]2025年已发货'!$F:$F,C5263,'[1]2025年已发货'!$C:$C,F5263,'[1]2025年已发货'!$G:$G,I5263,'[1]2025年已发货'!$H:$H,J5263))</f>
        <v>10</v>
      </c>
      <c r="I5263" s="39" t="str">
        <f>VLOOKUP(B5263,辅助信息!E:I,3,FALSE)</f>
        <v>(宜宾兴港三江新区长江工业园保障性租赁住房建设项目-土建)四川省宜宾市翠屏区永善路南段宜宾市三江新区长江工业园区</v>
      </c>
      <c r="J5263" s="40" t="str">
        <f>VLOOKUP(B5263,辅助信息!E:I,4,FALSE)</f>
        <v>赵元虎</v>
      </c>
      <c r="K5263" s="40">
        <f>VLOOKUP(J5263,辅助信息!H:I,2,FALSE)</f>
        <v>13684167136</v>
      </c>
      <c r="L5263" s="111" t="str">
        <f>VLOOKUP(B5263,辅助信息!E:J,6,FALSE)</f>
        <v>现场要求调度统一联系指定收货人，不单独发司机位置。锈货不收，装货前联系收货人核实到场规格,没提前告知进场规格现场不给予接收</v>
      </c>
      <c r="M5263" s="93">
        <v>45965</v>
      </c>
      <c r="O5263" s="64">
        <f ca="1" t="shared" si="248"/>
        <v>0</v>
      </c>
      <c r="P5263" s="64">
        <f ca="1" t="shared" si="249"/>
        <v>6</v>
      </c>
      <c r="Q5263" s="29" t="str">
        <f>VLOOKUP(B5263,辅助信息!E:M,9,FALSE)</f>
        <v>ZTWM-CDYXGS-XS-2025-0014-宜宾兴港建材-三江新区长江工业园片区保障性租赁住房建设项目</v>
      </c>
      <c r="R5263" s="29" t="str">
        <f>_xlfn._xlws.FILTER(辅助信息!D:D,辅助信息!E:E=B5263)</f>
        <v>宜宾兴港三江新区长江工业园建设项目</v>
      </c>
    </row>
    <row r="5264" hidden="1" spans="2:18">
      <c r="B5264" s="137" t="s">
        <v>194</v>
      </c>
      <c r="C5264" s="72">
        <v>45966</v>
      </c>
      <c r="D5264" s="40" t="str">
        <f>VLOOKUP(B5264,辅助信息!E:K,7,FALSE)</f>
        <v>JWDD2025071500089</v>
      </c>
      <c r="E5264" s="40" t="str">
        <f>VLOOKUP(F5264,辅助信息!A:B,2,FALSE)</f>
        <v>螺纹钢</v>
      </c>
      <c r="F5264" s="40" t="s">
        <v>28</v>
      </c>
      <c r="G5264" s="36">
        <v>15</v>
      </c>
      <c r="H5264" s="136">
        <f>IF(SUMIFS('[1]2025年已发货'!$E:$E,'[1]2025年已发货'!$F:$F,C5264,'[1]2025年已发货'!$C:$C,F5264,'[1]2025年已发货'!$G:$G,I5264,'[1]2025年已发货'!$H:$H,J5264)=0,"未发货",SUMIFS('[1]2025年已发货'!$E:$E,'[1]2025年已发货'!$F:$F,C5264,'[1]2025年已发货'!$C:$C,F5264,'[1]2025年已发货'!$G:$G,I5264,'[1]2025年已发货'!$H:$H,J5264))</f>
        <v>15</v>
      </c>
      <c r="I5264" s="39" t="str">
        <f>VLOOKUP(B5264,辅助信息!E:I,3,FALSE)</f>
        <v>(宜宾兴港三江新区长江工业园保障性租赁住房建设项目-土建)四川省宜宾市翠屏区永善路南段宜宾市三江新区长江工业园区</v>
      </c>
      <c r="J5264" s="40" t="str">
        <f>VLOOKUP(B5264,辅助信息!E:I,4,FALSE)</f>
        <v>赵元虎</v>
      </c>
      <c r="K5264" s="40">
        <f>VLOOKUP(J5264,辅助信息!H:I,2,FALSE)</f>
        <v>13684167136</v>
      </c>
      <c r="L5264" s="111" t="str">
        <f>VLOOKUP(B5264,辅助信息!E:J,6,FALSE)</f>
        <v>现场要求调度统一联系指定收货人，不单独发司机位置。锈货不收，装货前联系收货人核实到场规格,没提前告知进场规格现场不给予接收</v>
      </c>
      <c r="M5264" s="93">
        <v>45965</v>
      </c>
      <c r="O5264" s="64">
        <f ca="1" t="shared" si="248"/>
        <v>0</v>
      </c>
      <c r="P5264" s="64">
        <f ca="1" t="shared" si="249"/>
        <v>6</v>
      </c>
      <c r="Q5264" s="29" t="str">
        <f>VLOOKUP(B5264,辅助信息!E:M,9,FALSE)</f>
        <v>ZTWM-CDYXGS-XS-2025-0014-宜宾兴港建材-三江新区长江工业园片区保障性租赁住房建设项目</v>
      </c>
      <c r="R5264" s="29" t="str">
        <f>_xlfn._xlws.FILTER(辅助信息!D:D,辅助信息!E:E=B5264)</f>
        <v>宜宾兴港三江新区长江工业园建设项目</v>
      </c>
    </row>
    <row r="5265" hidden="1" spans="2:18">
      <c r="B5265" s="137" t="s">
        <v>194</v>
      </c>
      <c r="C5265" s="72">
        <v>45966</v>
      </c>
      <c r="D5265" s="40" t="str">
        <f>VLOOKUP(B5265,辅助信息!E:K,7,FALSE)</f>
        <v>JWDD2025071500089</v>
      </c>
      <c r="E5265" s="40" t="str">
        <f>VLOOKUP(F5265,辅助信息!A:B,2,FALSE)</f>
        <v>螺纹钢</v>
      </c>
      <c r="F5265" s="40" t="s">
        <v>18</v>
      </c>
      <c r="G5265" s="36">
        <v>10</v>
      </c>
      <c r="H5265" s="136">
        <f>IF(SUMIFS('[1]2025年已发货'!$E:$E,'[1]2025年已发货'!$F:$F,C5265,'[1]2025年已发货'!$C:$C,F5265,'[1]2025年已发货'!$G:$G,I5265,'[1]2025年已发货'!$H:$H,J5265)=0,"未发货",SUMIFS('[1]2025年已发货'!$E:$E,'[1]2025年已发货'!$F:$F,C5265,'[1]2025年已发货'!$C:$C,F5265,'[1]2025年已发货'!$G:$G,I5265,'[1]2025年已发货'!$H:$H,J5265))</f>
        <v>10</v>
      </c>
      <c r="I5265" s="39" t="str">
        <f>VLOOKUP(B5265,辅助信息!E:I,3,FALSE)</f>
        <v>(宜宾兴港三江新区长江工业园保障性租赁住房建设项目-土建)四川省宜宾市翠屏区永善路南段宜宾市三江新区长江工业园区</v>
      </c>
      <c r="J5265" s="40" t="str">
        <f>VLOOKUP(B5265,辅助信息!E:I,4,FALSE)</f>
        <v>赵元虎</v>
      </c>
      <c r="K5265" s="40">
        <f>VLOOKUP(J5265,辅助信息!H:I,2,FALSE)</f>
        <v>13684167136</v>
      </c>
      <c r="L5265" s="111" t="str">
        <f>VLOOKUP(B5265,辅助信息!E:J,6,FALSE)</f>
        <v>现场要求调度统一联系指定收货人，不单独发司机位置。锈货不收，装货前联系收货人核实到场规格,没提前告知进场规格现场不给予接收</v>
      </c>
      <c r="M5265" s="93">
        <v>45965</v>
      </c>
      <c r="O5265" s="64">
        <f ca="1" t="shared" si="248"/>
        <v>0</v>
      </c>
      <c r="P5265" s="64">
        <f ca="1" t="shared" si="249"/>
        <v>6</v>
      </c>
      <c r="Q5265" s="29" t="str">
        <f>VLOOKUP(B5265,辅助信息!E:M,9,FALSE)</f>
        <v>ZTWM-CDYXGS-XS-2025-0014-宜宾兴港建材-三江新区长江工业园片区保障性租赁住房建设项目</v>
      </c>
      <c r="R5265" s="29" t="str">
        <f>_xlfn._xlws.FILTER(辅助信息!D:D,辅助信息!E:E=B5265)</f>
        <v>宜宾兴港三江新区长江工业园建设项目</v>
      </c>
    </row>
    <row r="5266" hidden="1" spans="2:18">
      <c r="B5266" s="137" t="s">
        <v>81</v>
      </c>
      <c r="C5266" s="72">
        <v>45966</v>
      </c>
      <c r="D5266" s="40" t="str">
        <f>VLOOKUP(B5266,辅助信息!E:K,7,FALSE)</f>
        <v>JWDDCD2025060900080</v>
      </c>
      <c r="E5266" s="40" t="str">
        <f>VLOOKUP(F5266,辅助信息!A:B,2,FALSE)</f>
        <v>盘螺</v>
      </c>
      <c r="F5266" s="40" t="s">
        <v>49</v>
      </c>
      <c r="G5266" s="36">
        <v>30</v>
      </c>
      <c r="H5266" s="136" t="str">
        <f>IF(SUMIFS('[1]2025年已发货'!$E:$E,'[1]2025年已发货'!$F:$F,C5266,'[1]2025年已发货'!$C:$C,F5266,'[1]2025年已发货'!$G:$G,I5266,'[1]2025年已发货'!$H:$H,J5266)=0,"未发货",SUMIFS('[1]2025年已发货'!$E:$E,'[1]2025年已发货'!$F:$F,C5266,'[1]2025年已发货'!$C:$C,F5266,'[1]2025年已发货'!$G:$G,I5266,'[1]2025年已发货'!$H:$H,J5266))</f>
        <v>未发货</v>
      </c>
      <c r="I5266" s="39" t="str">
        <f>VLOOKUP(B5266,辅助信息!E:I,3,FALSE)</f>
        <v>（华西简阳西城嘉苑）四川省成都市简阳市简城街道高屋村</v>
      </c>
      <c r="J5266" s="40" t="str">
        <f>VLOOKUP(B5266,辅助信息!E:I,4,FALSE)</f>
        <v>张瀚镭</v>
      </c>
      <c r="K5266" s="40">
        <f>VLOOKUP(J5266,辅助信息!H:I,2,FALSE)</f>
        <v>15884666220</v>
      </c>
      <c r="L5266" s="111" t="str">
        <f>VLOOKUP(B5266,辅助信息!E:J,6,FALSE)</f>
        <v>现场禁止使用氢能源挂车！优先威钢发货,我方卸车,新老国标钢厂不加价可直发，因陕钢多次出现磅差，项目拒绝使用</v>
      </c>
      <c r="O5266" s="64" t="str">
        <f ca="1" t="shared" si="248"/>
        <v/>
      </c>
      <c r="P5266" s="64" t="str">
        <f ca="1" t="shared" si="249"/>
        <v/>
      </c>
      <c r="Q5266" s="29" t="str">
        <f>VLOOKUP(B5266,辅助信息!E:M,9,FALSE)</f>
        <v>ZTWM-CDGS-XS-2024-0030-华西集采-简州大道</v>
      </c>
      <c r="R5266" s="29" t="str">
        <f>_xlfn._xlws.FILTER(辅助信息!D:D,辅助信息!E:E=B5266)</f>
        <v>华西简阳西城嘉苑</v>
      </c>
    </row>
    <row r="5267" hidden="1" spans="2:18">
      <c r="B5267" s="137" t="s">
        <v>81</v>
      </c>
      <c r="C5267" s="72">
        <v>45966</v>
      </c>
      <c r="D5267" s="40" t="str">
        <f>VLOOKUP(B5267,辅助信息!E:K,7,FALSE)</f>
        <v>JWDDCD2025060900080</v>
      </c>
      <c r="E5267" s="40" t="str">
        <f>VLOOKUP(F5267,辅助信息!A:B,2,FALSE)</f>
        <v>盘螺</v>
      </c>
      <c r="F5267" s="40" t="s">
        <v>40</v>
      </c>
      <c r="G5267" s="36">
        <v>100</v>
      </c>
      <c r="H5267" s="136" t="str">
        <f>IF(SUMIFS('[1]2025年已发货'!$E:$E,'[1]2025年已发货'!$F:$F,C5267,'[1]2025年已发货'!$C:$C,F5267,'[1]2025年已发货'!$G:$G,I5267,'[1]2025年已发货'!$H:$H,J5267)=0,"未发货",SUMIFS('[1]2025年已发货'!$E:$E,'[1]2025年已发货'!$F:$F,C5267,'[1]2025年已发货'!$C:$C,F5267,'[1]2025年已发货'!$G:$G,I5267,'[1]2025年已发货'!$H:$H,J5267))</f>
        <v>未发货</v>
      </c>
      <c r="I5267" s="39" t="str">
        <f>VLOOKUP(B5267,辅助信息!E:I,3,FALSE)</f>
        <v>（华西简阳西城嘉苑）四川省成都市简阳市简城街道高屋村</v>
      </c>
      <c r="J5267" s="40" t="str">
        <f>VLOOKUP(B5267,辅助信息!E:I,4,FALSE)</f>
        <v>张瀚镭</v>
      </c>
      <c r="K5267" s="40">
        <f>VLOOKUP(J5267,辅助信息!H:I,2,FALSE)</f>
        <v>15884666220</v>
      </c>
      <c r="L5267" s="111" t="str">
        <f>VLOOKUP(B5267,辅助信息!E:J,6,FALSE)</f>
        <v>现场禁止使用氢能源挂车！优先威钢发货,我方卸车,新老国标钢厂不加价可直发，因陕钢多次出现磅差，项目拒绝使用</v>
      </c>
      <c r="O5267" s="64" t="str">
        <f ca="1" t="shared" si="248"/>
        <v/>
      </c>
      <c r="P5267" s="64" t="str">
        <f ca="1" t="shared" si="249"/>
        <v/>
      </c>
      <c r="Q5267" s="29" t="str">
        <f>VLOOKUP(B5267,辅助信息!E:M,9,FALSE)</f>
        <v>ZTWM-CDGS-XS-2024-0030-华西集采-简州大道</v>
      </c>
      <c r="R5267" s="29" t="str">
        <f>_xlfn._xlws.FILTER(辅助信息!D:D,辅助信息!E:E=B5267)</f>
        <v>华西简阳西城嘉苑</v>
      </c>
    </row>
    <row r="5268" hidden="1" spans="2:18">
      <c r="B5268" s="137" t="s">
        <v>81</v>
      </c>
      <c r="C5268" s="72">
        <v>45966</v>
      </c>
      <c r="D5268" s="40" t="str">
        <f>VLOOKUP(B5268,辅助信息!E:K,7,FALSE)</f>
        <v>JWDDCD2025060900080</v>
      </c>
      <c r="E5268" s="40" t="str">
        <f>VLOOKUP(F5268,辅助信息!A:B,2,FALSE)</f>
        <v>盘螺</v>
      </c>
      <c r="F5268" s="40" t="s">
        <v>41</v>
      </c>
      <c r="G5268" s="36">
        <v>30</v>
      </c>
      <c r="H5268" s="136" t="str">
        <f>IF(SUMIFS('[1]2025年已发货'!$E:$E,'[1]2025年已发货'!$F:$F,C5268,'[1]2025年已发货'!$C:$C,F5268,'[1]2025年已发货'!$G:$G,I5268,'[1]2025年已发货'!$H:$H,J5268)=0,"未发货",SUMIFS('[1]2025年已发货'!$E:$E,'[1]2025年已发货'!$F:$F,C5268,'[1]2025年已发货'!$C:$C,F5268,'[1]2025年已发货'!$G:$G,I5268,'[1]2025年已发货'!$H:$H,J5268))</f>
        <v>未发货</v>
      </c>
      <c r="I5268" s="39" t="str">
        <f>VLOOKUP(B5268,辅助信息!E:I,3,FALSE)</f>
        <v>（华西简阳西城嘉苑）四川省成都市简阳市简城街道高屋村</v>
      </c>
      <c r="J5268" s="40" t="str">
        <f>VLOOKUP(B5268,辅助信息!E:I,4,FALSE)</f>
        <v>张瀚镭</v>
      </c>
      <c r="K5268" s="40">
        <f>VLOOKUP(J5268,辅助信息!H:I,2,FALSE)</f>
        <v>15884666220</v>
      </c>
      <c r="L5268" s="111" t="str">
        <f>VLOOKUP(B5268,辅助信息!E:J,6,FALSE)</f>
        <v>现场禁止使用氢能源挂车！优先威钢发货,我方卸车,新老国标钢厂不加价可直发，因陕钢多次出现磅差，项目拒绝使用</v>
      </c>
      <c r="O5268" s="64" t="str">
        <f ca="1" t="shared" si="248"/>
        <v/>
      </c>
      <c r="P5268" s="64" t="str">
        <f ca="1" t="shared" si="249"/>
        <v/>
      </c>
      <c r="Q5268" s="29" t="str">
        <f>VLOOKUP(B5268,辅助信息!E:M,9,FALSE)</f>
        <v>ZTWM-CDGS-XS-2024-0030-华西集采-简州大道</v>
      </c>
      <c r="R5268" s="29" t="str">
        <f>_xlfn._xlws.FILTER(辅助信息!D:D,辅助信息!E:E=B5268)</f>
        <v>华西简阳西城嘉苑</v>
      </c>
    </row>
    <row r="5269" hidden="1" spans="2:18">
      <c r="B5269" s="137" t="s">
        <v>81</v>
      </c>
      <c r="C5269" s="72">
        <v>45966</v>
      </c>
      <c r="D5269" s="40" t="str">
        <f>VLOOKUP(B5269,辅助信息!E:K,7,FALSE)</f>
        <v>JWDDCD2025060900080</v>
      </c>
      <c r="E5269" s="40" t="str">
        <f>VLOOKUP(F5269,辅助信息!A:B,2,FALSE)</f>
        <v>盘螺</v>
      </c>
      <c r="F5269" s="40" t="s">
        <v>26</v>
      </c>
      <c r="G5269" s="36">
        <v>50</v>
      </c>
      <c r="H5269" s="136" t="str">
        <f>IF(SUMIFS('[1]2025年已发货'!$E:$E,'[1]2025年已发货'!$F:$F,C5269,'[1]2025年已发货'!$C:$C,F5269,'[1]2025年已发货'!$G:$G,I5269,'[1]2025年已发货'!$H:$H,J5269)=0,"未发货",SUMIFS('[1]2025年已发货'!$E:$E,'[1]2025年已发货'!$F:$F,C5269,'[1]2025年已发货'!$C:$C,F5269,'[1]2025年已发货'!$G:$G,I5269,'[1]2025年已发货'!$H:$H,J5269))</f>
        <v>未发货</v>
      </c>
      <c r="I5269" s="39" t="str">
        <f>VLOOKUP(B5269,辅助信息!E:I,3,FALSE)</f>
        <v>（华西简阳西城嘉苑）四川省成都市简阳市简城街道高屋村</v>
      </c>
      <c r="J5269" s="40" t="str">
        <f>VLOOKUP(B5269,辅助信息!E:I,4,FALSE)</f>
        <v>张瀚镭</v>
      </c>
      <c r="K5269" s="40">
        <f>VLOOKUP(J5269,辅助信息!H:I,2,FALSE)</f>
        <v>15884666220</v>
      </c>
      <c r="L5269" s="111" t="str">
        <f>VLOOKUP(B5269,辅助信息!E:J,6,FALSE)</f>
        <v>现场禁止使用氢能源挂车！优先威钢发货,我方卸车,新老国标钢厂不加价可直发，因陕钢多次出现磅差，项目拒绝使用</v>
      </c>
      <c r="O5269" s="64" t="str">
        <f ca="1" t="shared" si="248"/>
        <v/>
      </c>
      <c r="P5269" s="64" t="str">
        <f ca="1" t="shared" si="249"/>
        <v/>
      </c>
      <c r="Q5269" s="29" t="str">
        <f>VLOOKUP(B5269,辅助信息!E:M,9,FALSE)</f>
        <v>ZTWM-CDGS-XS-2024-0030-华西集采-简州大道</v>
      </c>
      <c r="R5269" s="29" t="str">
        <f>_xlfn._xlws.FILTER(辅助信息!D:D,辅助信息!E:E=B5269)</f>
        <v>华西简阳西城嘉苑</v>
      </c>
    </row>
    <row r="5270" hidden="1" spans="2:18">
      <c r="B5270" s="137" t="s">
        <v>81</v>
      </c>
      <c r="C5270" s="72">
        <v>45966</v>
      </c>
      <c r="D5270" s="40" t="str">
        <f>VLOOKUP(B5270,辅助信息!E:K,7,FALSE)</f>
        <v>JWDDCD2025060900080</v>
      </c>
      <c r="E5270" s="40" t="str">
        <f>VLOOKUP(F5270,辅助信息!A:B,2,FALSE)</f>
        <v>螺纹钢</v>
      </c>
      <c r="F5270" s="40" t="s">
        <v>30</v>
      </c>
      <c r="G5270" s="36">
        <v>20</v>
      </c>
      <c r="H5270" s="136" t="str">
        <f>IF(SUMIFS('[1]2025年已发货'!$E:$E,'[1]2025年已发货'!$F:$F,C5270,'[1]2025年已发货'!$C:$C,F5270,'[1]2025年已发货'!$G:$G,I5270,'[1]2025年已发货'!$H:$H,J5270)=0,"未发货",SUMIFS('[1]2025年已发货'!$E:$E,'[1]2025年已发货'!$F:$F,C5270,'[1]2025年已发货'!$C:$C,F5270,'[1]2025年已发货'!$G:$G,I5270,'[1]2025年已发货'!$H:$H,J5270))</f>
        <v>未发货</v>
      </c>
      <c r="I5270" s="39" t="str">
        <f>VLOOKUP(B5270,辅助信息!E:I,3,FALSE)</f>
        <v>（华西简阳西城嘉苑）四川省成都市简阳市简城街道高屋村</v>
      </c>
      <c r="J5270" s="40" t="str">
        <f>VLOOKUP(B5270,辅助信息!E:I,4,FALSE)</f>
        <v>张瀚镭</v>
      </c>
      <c r="K5270" s="40">
        <f>VLOOKUP(J5270,辅助信息!H:I,2,FALSE)</f>
        <v>15884666220</v>
      </c>
      <c r="L5270" s="111" t="str">
        <f>VLOOKUP(B5270,辅助信息!E:J,6,FALSE)</f>
        <v>现场禁止使用氢能源挂车！优先威钢发货,我方卸车,新老国标钢厂不加价可直发，因陕钢多次出现磅差，项目拒绝使用</v>
      </c>
      <c r="O5270" s="64" t="str">
        <f ca="1" t="shared" si="248"/>
        <v/>
      </c>
      <c r="P5270" s="64" t="str">
        <f ca="1" t="shared" si="249"/>
        <v/>
      </c>
      <c r="Q5270" s="29" t="str">
        <f>VLOOKUP(B5270,辅助信息!E:M,9,FALSE)</f>
        <v>ZTWM-CDGS-XS-2024-0030-华西集采-简州大道</v>
      </c>
      <c r="R5270" s="29" t="str">
        <f>_xlfn._xlws.FILTER(辅助信息!D:D,辅助信息!E:E=B5270)</f>
        <v>华西简阳西城嘉苑</v>
      </c>
    </row>
    <row r="5271" hidden="1" spans="2:18">
      <c r="B5271" s="137" t="s">
        <v>81</v>
      </c>
      <c r="C5271" s="72">
        <v>45966</v>
      </c>
      <c r="D5271" s="40" t="str">
        <f>VLOOKUP(B5271,辅助信息!E:K,7,FALSE)</f>
        <v>JWDDCD2025060900080</v>
      </c>
      <c r="E5271" s="40" t="str">
        <f>VLOOKUP(F5271,辅助信息!A:B,2,FALSE)</f>
        <v>螺纹钢</v>
      </c>
      <c r="F5271" s="40" t="s">
        <v>33</v>
      </c>
      <c r="G5271" s="36">
        <v>15</v>
      </c>
      <c r="H5271" s="136" t="str">
        <f>IF(SUMIFS('[1]2025年已发货'!$E:$E,'[1]2025年已发货'!$F:$F,C5271,'[1]2025年已发货'!$C:$C,F5271,'[1]2025年已发货'!$G:$G,I5271,'[1]2025年已发货'!$H:$H,J5271)=0,"未发货",SUMIFS('[1]2025年已发货'!$E:$E,'[1]2025年已发货'!$F:$F,C5271,'[1]2025年已发货'!$C:$C,F5271,'[1]2025年已发货'!$G:$G,I5271,'[1]2025年已发货'!$H:$H,J5271))</f>
        <v>未发货</v>
      </c>
      <c r="I5271" s="39" t="str">
        <f>VLOOKUP(B5271,辅助信息!E:I,3,FALSE)</f>
        <v>（华西简阳西城嘉苑）四川省成都市简阳市简城街道高屋村</v>
      </c>
      <c r="J5271" s="40" t="str">
        <f>VLOOKUP(B5271,辅助信息!E:I,4,FALSE)</f>
        <v>张瀚镭</v>
      </c>
      <c r="K5271" s="40">
        <f>VLOOKUP(J5271,辅助信息!H:I,2,FALSE)</f>
        <v>15884666220</v>
      </c>
      <c r="L5271" s="111" t="str">
        <f>VLOOKUP(B5271,辅助信息!E:J,6,FALSE)</f>
        <v>现场禁止使用氢能源挂车！优先威钢发货,我方卸车,新老国标钢厂不加价可直发，因陕钢多次出现磅差，项目拒绝使用</v>
      </c>
      <c r="O5271" s="64" t="str">
        <f ca="1" t="shared" si="248"/>
        <v/>
      </c>
      <c r="P5271" s="64" t="str">
        <f ca="1" t="shared" si="249"/>
        <v/>
      </c>
      <c r="Q5271" s="29" t="str">
        <f>VLOOKUP(B5271,辅助信息!E:M,9,FALSE)</f>
        <v>ZTWM-CDGS-XS-2024-0030-华西集采-简州大道</v>
      </c>
      <c r="R5271" s="29" t="str">
        <f>_xlfn._xlws.FILTER(辅助信息!D:D,辅助信息!E:E=B5271)</f>
        <v>华西简阳西城嘉苑</v>
      </c>
    </row>
    <row r="5272" hidden="1" spans="2:18">
      <c r="B5272" s="137" t="s">
        <v>196</v>
      </c>
      <c r="C5272" s="72">
        <v>45966</v>
      </c>
      <c r="D5272" s="40" t="str">
        <f>VLOOKUP(B5272,辅助信息!E:K,7,FALSE)</f>
        <v>JWDDCD2025102100476</v>
      </c>
      <c r="E5272" s="40" t="str">
        <f>VLOOKUP(F5272,辅助信息!A:B,2,FALSE)</f>
        <v>盘螺</v>
      </c>
      <c r="F5272" s="40" t="s">
        <v>49</v>
      </c>
      <c r="G5272" s="36">
        <v>8</v>
      </c>
      <c r="H5272" s="136" t="str">
        <f>IF(SUMIFS('[1]2025年已发货'!$E:$E,'[1]2025年已发货'!$F:$F,C5272,'[1]2025年已发货'!$C:$C,F5272,'[1]2025年已发货'!$G:$G,I5272,'[1]2025年已发货'!$H:$H,J5272)=0,"未发货",SUMIFS('[1]2025年已发货'!$E:$E,'[1]2025年已发货'!$F:$F,C5272,'[1]2025年已发货'!$C:$C,F5272,'[1]2025年已发货'!$G:$G,I5272,'[1]2025年已发货'!$H:$H,J5272))</f>
        <v>未发货</v>
      </c>
      <c r="I5272" s="39" t="str">
        <f>VLOOKUP(B5272,辅助信息!E:I,3,FALSE)</f>
        <v>(五冶建设师大附中外语校新建教学楼工程)四川省成都市成华区大观堰2号(四川师范大学附属中学外国语学校)</v>
      </c>
      <c r="J5272" s="40" t="str">
        <f>VLOOKUP(B5272,辅助信息!E:I,4,FALSE)</f>
        <v>蔡浩</v>
      </c>
      <c r="K5272" s="40">
        <f>VLOOKUP(J5272,辅助信息!H:I,2,FALSE)</f>
        <v>13980880820</v>
      </c>
      <c r="L5272" s="111" t="str">
        <f>VLOOKUP(B5272,辅助信息!E:J,6,FALSE)</f>
        <v>联系实际收货人（蔡浩13980880820）五冶建设送货单,6份材质书（司机拍照资料份数，该项目经常掉材质书和吊牌谎话连篇）,锈货不收，装货前联系收货人核实到场规格,没提前告知进场规格现场不给予接收</v>
      </c>
      <c r="O5272" s="64" t="str">
        <f ca="1" t="shared" si="248"/>
        <v/>
      </c>
      <c r="P5272" s="64" t="str">
        <f ca="1" t="shared" si="249"/>
        <v/>
      </c>
      <c r="Q5272" s="29" t="str">
        <f>VLOOKUP(B5272,辅助信息!E:M,9,FALSE)</f>
        <v>ZTWM-CDGS-XS-2025-0073-五冶天府-成都怡心湖片区及龙泉驿医院等项目</v>
      </c>
      <c r="R5272" s="29" t="str">
        <f>_xlfn._xlws.FILTER(辅助信息!D:D,辅助信息!E:E=B5272)</f>
        <v>五冶建设师大附中外语校新建教学楼工程</v>
      </c>
    </row>
    <row r="5273" hidden="1" spans="2:18">
      <c r="B5273" s="137" t="s">
        <v>196</v>
      </c>
      <c r="C5273" s="72">
        <v>45966</v>
      </c>
      <c r="D5273" s="40" t="str">
        <f>VLOOKUP(B5273,辅助信息!E:K,7,FALSE)</f>
        <v>JWDDCD2025102100476</v>
      </c>
      <c r="E5273" s="40" t="str">
        <f>VLOOKUP(F5273,辅助信息!A:B,2,FALSE)</f>
        <v>盘螺</v>
      </c>
      <c r="F5273" s="40" t="s">
        <v>40</v>
      </c>
      <c r="G5273" s="36">
        <v>8</v>
      </c>
      <c r="H5273" s="136" t="str">
        <f>IF(SUMIFS('[1]2025年已发货'!$E:$E,'[1]2025年已发货'!$F:$F,C5273,'[1]2025年已发货'!$C:$C,F5273,'[1]2025年已发货'!$G:$G,I5273,'[1]2025年已发货'!$H:$H,J5273)=0,"未发货",SUMIFS('[1]2025年已发货'!$E:$E,'[1]2025年已发货'!$F:$F,C5273,'[1]2025年已发货'!$C:$C,F5273,'[1]2025年已发货'!$G:$G,I5273,'[1]2025年已发货'!$H:$H,J5273))</f>
        <v>未发货</v>
      </c>
      <c r="I5273" s="39" t="str">
        <f>VLOOKUP(B5273,辅助信息!E:I,3,FALSE)</f>
        <v>(五冶建设师大附中外语校新建教学楼工程)四川省成都市成华区大观堰2号(四川师范大学附属中学外国语学校)</v>
      </c>
      <c r="J5273" s="40" t="str">
        <f>VLOOKUP(B5273,辅助信息!E:I,4,FALSE)</f>
        <v>蔡浩</v>
      </c>
      <c r="K5273" s="40">
        <f>VLOOKUP(J5273,辅助信息!H:I,2,FALSE)</f>
        <v>13980880820</v>
      </c>
      <c r="L5273" s="111" t="str">
        <f>VLOOKUP(B5273,辅助信息!E:J,6,FALSE)</f>
        <v>联系实际收货人（蔡浩13980880820）五冶建设送货单,6份材质书（司机拍照资料份数，该项目经常掉材质书和吊牌谎话连篇）,锈货不收，装货前联系收货人核实到场规格,没提前告知进场规格现场不给予接收</v>
      </c>
      <c r="O5273" s="64" t="str">
        <f ca="1" t="shared" si="248"/>
        <v/>
      </c>
      <c r="P5273" s="64" t="str">
        <f ca="1" t="shared" si="249"/>
        <v/>
      </c>
      <c r="Q5273" s="29" t="str">
        <f>VLOOKUP(B5273,辅助信息!E:M,9,FALSE)</f>
        <v>ZTWM-CDGS-XS-2025-0073-五冶天府-成都怡心湖片区及龙泉驿医院等项目</v>
      </c>
      <c r="R5273" s="29" t="str">
        <f>_xlfn._xlws.FILTER(辅助信息!D:D,辅助信息!E:E=B5273)</f>
        <v>五冶建设师大附中外语校新建教学楼工程</v>
      </c>
    </row>
    <row r="5274" hidden="1" spans="2:18">
      <c r="B5274" s="137" t="s">
        <v>196</v>
      </c>
      <c r="C5274" s="72">
        <v>45966</v>
      </c>
      <c r="D5274" s="40" t="str">
        <f>VLOOKUP(B5274,辅助信息!E:K,7,FALSE)</f>
        <v>JWDDCD2025102100476</v>
      </c>
      <c r="E5274" s="40" t="str">
        <f>VLOOKUP(F5274,辅助信息!A:B,2,FALSE)</f>
        <v>盘螺</v>
      </c>
      <c r="F5274" s="40" t="s">
        <v>41</v>
      </c>
      <c r="G5274" s="36">
        <v>14</v>
      </c>
      <c r="H5274" s="136" t="str">
        <f>IF(SUMIFS('[1]2025年已发货'!$E:$E,'[1]2025年已发货'!$F:$F,C5274,'[1]2025年已发货'!$C:$C,F5274,'[1]2025年已发货'!$G:$G,I5274,'[1]2025年已发货'!$H:$H,J5274)=0,"未发货",SUMIFS('[1]2025年已发货'!$E:$E,'[1]2025年已发货'!$F:$F,C5274,'[1]2025年已发货'!$C:$C,F5274,'[1]2025年已发货'!$G:$G,I5274,'[1]2025年已发货'!$H:$H,J5274))</f>
        <v>未发货</v>
      </c>
      <c r="I5274" s="39" t="str">
        <f>VLOOKUP(B5274,辅助信息!E:I,3,FALSE)</f>
        <v>(五冶建设师大附中外语校新建教学楼工程)四川省成都市成华区大观堰2号(四川师范大学附属中学外国语学校)</v>
      </c>
      <c r="J5274" s="40" t="str">
        <f>VLOOKUP(B5274,辅助信息!E:I,4,FALSE)</f>
        <v>蔡浩</v>
      </c>
      <c r="K5274" s="40">
        <f>VLOOKUP(J5274,辅助信息!H:I,2,FALSE)</f>
        <v>13980880820</v>
      </c>
      <c r="L5274" s="111" t="str">
        <f>VLOOKUP(B5274,辅助信息!E:J,6,FALSE)</f>
        <v>联系实际收货人（蔡浩13980880820）五冶建设送货单,6份材质书（司机拍照资料份数，该项目经常掉材质书和吊牌谎话连篇）,锈货不收，装货前联系收货人核实到场规格,没提前告知进场规格现场不给予接收</v>
      </c>
      <c r="O5274" s="64" t="str">
        <f ca="1" t="shared" si="248"/>
        <v/>
      </c>
      <c r="P5274" s="64" t="str">
        <f ca="1" t="shared" si="249"/>
        <v/>
      </c>
      <c r="Q5274" s="29" t="str">
        <f>VLOOKUP(B5274,辅助信息!E:M,9,FALSE)</f>
        <v>ZTWM-CDGS-XS-2025-0073-五冶天府-成都怡心湖片区及龙泉驿医院等项目</v>
      </c>
      <c r="R5274" s="29" t="str">
        <f>_xlfn._xlws.FILTER(辅助信息!D:D,辅助信息!E:E=B5274)</f>
        <v>五冶建设师大附中外语校新建教学楼工程</v>
      </c>
    </row>
    <row r="5275" hidden="1" spans="2:18">
      <c r="B5275" s="137" t="s">
        <v>196</v>
      </c>
      <c r="C5275" s="72">
        <v>45966</v>
      </c>
      <c r="D5275" s="40" t="str">
        <f>VLOOKUP(B5275,辅助信息!E:K,7,FALSE)</f>
        <v>JWDDCD2025102100476</v>
      </c>
      <c r="E5275" s="40" t="str">
        <f>VLOOKUP(F5275,辅助信息!A:B,2,FALSE)</f>
        <v>螺纹钢</v>
      </c>
      <c r="F5275" s="40" t="s">
        <v>22</v>
      </c>
      <c r="G5275" s="36">
        <v>5</v>
      </c>
      <c r="H5275" s="136" t="str">
        <f>IF(SUMIFS('[1]2025年已发货'!$E:$E,'[1]2025年已发货'!$F:$F,C5275,'[1]2025年已发货'!$C:$C,F5275,'[1]2025年已发货'!$G:$G,I5275,'[1]2025年已发货'!$H:$H,J5275)=0,"未发货",SUMIFS('[1]2025年已发货'!$E:$E,'[1]2025年已发货'!$F:$F,C5275,'[1]2025年已发货'!$C:$C,F5275,'[1]2025年已发货'!$G:$G,I5275,'[1]2025年已发货'!$H:$H,J5275))</f>
        <v>未发货</v>
      </c>
      <c r="I5275" s="39" t="str">
        <f>VLOOKUP(B5275,辅助信息!E:I,3,FALSE)</f>
        <v>(五冶建设师大附中外语校新建教学楼工程)四川省成都市成华区大观堰2号(四川师范大学附属中学外国语学校)</v>
      </c>
      <c r="J5275" s="40" t="str">
        <f>VLOOKUP(B5275,辅助信息!E:I,4,FALSE)</f>
        <v>蔡浩</v>
      </c>
      <c r="K5275" s="40">
        <f>VLOOKUP(J5275,辅助信息!H:I,2,FALSE)</f>
        <v>13980880820</v>
      </c>
      <c r="L5275" s="111" t="str">
        <f>VLOOKUP(B5275,辅助信息!E:J,6,FALSE)</f>
        <v>联系实际收货人（蔡浩13980880820）五冶建设送货单,6份材质书（司机拍照资料份数，该项目经常掉材质书和吊牌谎话连篇）,锈货不收，装货前联系收货人核实到场规格,没提前告知进场规格现场不给予接收</v>
      </c>
      <c r="O5275" s="64" t="str">
        <f ca="1" t="shared" si="248"/>
        <v/>
      </c>
      <c r="P5275" s="64" t="str">
        <f ca="1" t="shared" si="249"/>
        <v/>
      </c>
      <c r="Q5275" s="29" t="str">
        <f>VLOOKUP(B5275,辅助信息!E:M,9,FALSE)</f>
        <v>ZTWM-CDGS-XS-2025-0073-五冶天府-成都怡心湖片区及龙泉驿医院等项目</v>
      </c>
      <c r="R5275" s="29" t="str">
        <f>_xlfn._xlws.FILTER(辅助信息!D:D,辅助信息!E:E=B5275)</f>
        <v>五冶建设师大附中外语校新建教学楼工程</v>
      </c>
    </row>
    <row r="5276" hidden="1" spans="2:18">
      <c r="B5276" s="137" t="s">
        <v>187</v>
      </c>
      <c r="C5276" s="72">
        <v>45966</v>
      </c>
      <c r="D5276" s="40" t="str">
        <f>VLOOKUP(B5276,辅助信息!E:K,7,FALSE)</f>
        <v>JWDDCD2025072900121</v>
      </c>
      <c r="E5276" s="40" t="str">
        <f>VLOOKUP(F5276,辅助信息!A:B,2,FALSE)</f>
        <v>盘螺</v>
      </c>
      <c r="F5276" s="40" t="s">
        <v>40</v>
      </c>
      <c r="G5276" s="36">
        <v>16</v>
      </c>
      <c r="H5276" s="136" t="str">
        <f>IF(SUMIFS('[1]2025年已发货'!$E:$E,'[1]2025年已发货'!$F:$F,C5276,'[1]2025年已发货'!$C:$C,F5276,'[1]2025年已发货'!$G:$G,I5276,'[1]2025年已发货'!$H:$H,J5276)=0,"未发货",SUMIFS('[1]2025年已发货'!$E:$E,'[1]2025年已发货'!$F:$F,C5276,'[1]2025年已发货'!$C:$C,F5276,'[1]2025年已发货'!$G:$G,I5276,'[1]2025年已发货'!$H:$H,J5276))</f>
        <v>未发货</v>
      </c>
      <c r="I5276" s="39" t="str">
        <f>VLOOKUP(B5276,辅助信息!E:I,3,FALSE)</f>
        <v>(乐山市校地共建产教融合基地建设项目一标段)四川省乐山市市中区苏稽镇周山嘴</v>
      </c>
      <c r="J5276" s="40" t="str">
        <f>VLOOKUP(B5276,辅助信息!E:I,4,FALSE)</f>
        <v>范增云</v>
      </c>
      <c r="K5276" s="40">
        <f>VLOOKUP(J5276,辅助信息!H:I,2,FALSE)</f>
        <v>13668153241</v>
      </c>
      <c r="L5276" s="111" t="str">
        <f>VLOOKUP(B5276,辅助信息!E:J,6,FALSE)</f>
        <v>联系实际收货人（范增云13668153241）现场要求炉批号控制2个以下，超2个不给予签收。提前联系到场规格及数量</v>
      </c>
      <c r="O5276" s="64" t="str">
        <f ca="1" t="shared" si="248"/>
        <v/>
      </c>
      <c r="P5276" s="64" t="str">
        <f ca="1" t="shared" si="249"/>
        <v/>
      </c>
      <c r="Q5276" s="29" t="str">
        <f>VLOOKUP(B5276,辅助信息!E:M,9,FALSE)</f>
        <v>ZTWM-CDGS-XS-2025-0125-四川机司-乐山市校地共建产教融合基地配套设施项目施工一标段钢筋采购合同</v>
      </c>
      <c r="R5276" s="29" t="str">
        <f>_xlfn._xlws.FILTER(辅助信息!D:D,辅助信息!E:E=B5276)</f>
        <v>乐山市校地共建产教融合基地建设项目</v>
      </c>
    </row>
    <row r="5277" hidden="1" spans="2:18">
      <c r="B5277" s="137" t="s">
        <v>187</v>
      </c>
      <c r="C5277" s="72">
        <v>45966</v>
      </c>
      <c r="D5277" s="40" t="str">
        <f>VLOOKUP(B5277,辅助信息!E:K,7,FALSE)</f>
        <v>JWDDCD2025072900121</v>
      </c>
      <c r="E5277" s="40" t="str">
        <f>VLOOKUP(F5277,辅助信息!A:B,2,FALSE)</f>
        <v>盘螺</v>
      </c>
      <c r="F5277" s="40" t="s">
        <v>41</v>
      </c>
      <c r="G5277" s="36">
        <v>16</v>
      </c>
      <c r="H5277" s="136" t="str">
        <f>IF(SUMIFS('[1]2025年已发货'!$E:$E,'[1]2025年已发货'!$F:$F,C5277,'[1]2025年已发货'!$C:$C,F5277,'[1]2025年已发货'!$G:$G,I5277,'[1]2025年已发货'!$H:$H,J5277)=0,"未发货",SUMIFS('[1]2025年已发货'!$E:$E,'[1]2025年已发货'!$F:$F,C5277,'[1]2025年已发货'!$C:$C,F5277,'[1]2025年已发货'!$G:$G,I5277,'[1]2025年已发货'!$H:$H,J5277))</f>
        <v>未发货</v>
      </c>
      <c r="I5277" s="39" t="str">
        <f>VLOOKUP(B5277,辅助信息!E:I,3,FALSE)</f>
        <v>(乐山市校地共建产教融合基地建设项目一标段)四川省乐山市市中区苏稽镇周山嘴</v>
      </c>
      <c r="J5277" s="40" t="str">
        <f>VLOOKUP(B5277,辅助信息!E:I,4,FALSE)</f>
        <v>范增云</v>
      </c>
      <c r="K5277" s="40">
        <f>VLOOKUP(J5277,辅助信息!H:I,2,FALSE)</f>
        <v>13668153241</v>
      </c>
      <c r="L5277" s="111" t="str">
        <f>VLOOKUP(B5277,辅助信息!E:J,6,FALSE)</f>
        <v>联系实际收货人（范增云13668153241）现场要求炉批号控制2个以下，超2个不给予签收。提前联系到场规格及数量</v>
      </c>
      <c r="O5277" s="64" t="str">
        <f ca="1" t="shared" si="248"/>
        <v/>
      </c>
      <c r="P5277" s="64" t="str">
        <f ca="1" t="shared" si="249"/>
        <v/>
      </c>
      <c r="Q5277" s="29" t="str">
        <f>VLOOKUP(B5277,辅助信息!E:M,9,FALSE)</f>
        <v>ZTWM-CDGS-XS-2025-0125-四川机司-乐山市校地共建产教融合基地配套设施项目施工一标段钢筋采购合同</v>
      </c>
      <c r="R5277" s="29" t="str">
        <f>_xlfn._xlws.FILTER(辅助信息!D:D,辅助信息!E:E=B5277)</f>
        <v>乐山市校地共建产教融合基地建设项目</v>
      </c>
    </row>
    <row r="5278" hidden="1" spans="2:18">
      <c r="B5278" s="137" t="s">
        <v>187</v>
      </c>
      <c r="C5278" s="72">
        <v>45966</v>
      </c>
      <c r="D5278" s="40" t="str">
        <f>VLOOKUP(B5278,辅助信息!E:K,7,FALSE)</f>
        <v>JWDDCD2025072900121</v>
      </c>
      <c r="E5278" s="40" t="str">
        <f>VLOOKUP(F5278,辅助信息!A:B,2,FALSE)</f>
        <v>螺纹钢</v>
      </c>
      <c r="F5278" s="40" t="s">
        <v>22</v>
      </c>
      <c r="G5278" s="36">
        <v>10</v>
      </c>
      <c r="H5278" s="136" t="str">
        <f>IF(SUMIFS('[1]2025年已发货'!$E:$E,'[1]2025年已发货'!$F:$F,C5278,'[1]2025年已发货'!$C:$C,F5278,'[1]2025年已发货'!$G:$G,I5278,'[1]2025年已发货'!$H:$H,J5278)=0,"未发货",SUMIFS('[1]2025年已发货'!$E:$E,'[1]2025年已发货'!$F:$F,C5278,'[1]2025年已发货'!$C:$C,F5278,'[1]2025年已发货'!$G:$G,I5278,'[1]2025年已发货'!$H:$H,J5278))</f>
        <v>未发货</v>
      </c>
      <c r="I5278" s="39" t="str">
        <f>VLOOKUP(B5278,辅助信息!E:I,3,FALSE)</f>
        <v>(乐山市校地共建产教融合基地建设项目一标段)四川省乐山市市中区苏稽镇周山嘴</v>
      </c>
      <c r="J5278" s="40" t="str">
        <f>VLOOKUP(B5278,辅助信息!E:I,4,FALSE)</f>
        <v>范增云</v>
      </c>
      <c r="K5278" s="40">
        <f>VLOOKUP(J5278,辅助信息!H:I,2,FALSE)</f>
        <v>13668153241</v>
      </c>
      <c r="L5278" s="111" t="str">
        <f>VLOOKUP(B5278,辅助信息!E:J,6,FALSE)</f>
        <v>联系实际收货人（范增云13668153241）现场要求炉批号控制2个以下，超2个不给予签收。提前联系到场规格及数量</v>
      </c>
      <c r="O5278" s="64" t="str">
        <f ca="1" t="shared" si="248"/>
        <v/>
      </c>
      <c r="P5278" s="64" t="str">
        <f ca="1" t="shared" si="249"/>
        <v/>
      </c>
      <c r="Q5278" s="29" t="str">
        <f>VLOOKUP(B5278,辅助信息!E:M,9,FALSE)</f>
        <v>ZTWM-CDGS-XS-2025-0125-四川机司-乐山市校地共建产教融合基地配套设施项目施工一标段钢筋采购合同</v>
      </c>
      <c r="R5278" s="29" t="str">
        <f>_xlfn._xlws.FILTER(辅助信息!D:D,辅助信息!E:E=B5278)</f>
        <v>乐山市校地共建产教融合基地建设项目</v>
      </c>
    </row>
    <row r="5279" hidden="1" spans="2:18">
      <c r="B5279" s="137" t="s">
        <v>187</v>
      </c>
      <c r="C5279" s="72">
        <v>45966</v>
      </c>
      <c r="D5279" s="40" t="str">
        <f>VLOOKUP(B5279,辅助信息!E:K,7,FALSE)</f>
        <v>JWDDCD2025072900121</v>
      </c>
      <c r="E5279" s="40" t="str">
        <f>VLOOKUP(F5279,辅助信息!A:B,2,FALSE)</f>
        <v>螺纹钢</v>
      </c>
      <c r="F5279" s="40" t="s">
        <v>142</v>
      </c>
      <c r="G5279" s="36">
        <v>25</v>
      </c>
      <c r="H5279" s="136" t="str">
        <f>IF(SUMIFS('[1]2025年已发货'!$E:$E,'[1]2025年已发货'!$F:$F,C5279,'[1]2025年已发货'!$C:$C,F5279,'[1]2025年已发货'!$G:$G,I5279,'[1]2025年已发货'!$H:$H,J5279)=0,"未发货",SUMIFS('[1]2025年已发货'!$E:$E,'[1]2025年已发货'!$F:$F,C5279,'[1]2025年已发货'!$C:$C,F5279,'[1]2025年已发货'!$G:$G,I5279,'[1]2025年已发货'!$H:$H,J5279))</f>
        <v>未发货</v>
      </c>
      <c r="I5279" s="39" t="str">
        <f>VLOOKUP(B5279,辅助信息!E:I,3,FALSE)</f>
        <v>(乐山市校地共建产教融合基地建设项目一标段)四川省乐山市市中区苏稽镇周山嘴</v>
      </c>
      <c r="J5279" s="40" t="str">
        <f>VLOOKUP(B5279,辅助信息!E:I,4,FALSE)</f>
        <v>范增云</v>
      </c>
      <c r="K5279" s="40">
        <f>VLOOKUP(J5279,辅助信息!H:I,2,FALSE)</f>
        <v>13668153241</v>
      </c>
      <c r="L5279" s="111" t="str">
        <f>VLOOKUP(B5279,辅助信息!E:J,6,FALSE)</f>
        <v>联系实际收货人（范增云13668153241）现场要求炉批号控制2个以下，超2个不给予签收。提前联系到场规格及数量</v>
      </c>
      <c r="O5279" s="64" t="str">
        <f ca="1" t="shared" si="248"/>
        <v/>
      </c>
      <c r="P5279" s="64" t="str">
        <f ca="1" t="shared" si="249"/>
        <v/>
      </c>
      <c r="Q5279" s="29" t="str">
        <f>VLOOKUP(B5279,辅助信息!E:M,9,FALSE)</f>
        <v>ZTWM-CDGS-XS-2025-0125-四川机司-乐山市校地共建产教融合基地配套设施项目施工一标段钢筋采购合同</v>
      </c>
      <c r="R5279" s="29" t="str">
        <f>_xlfn._xlws.FILTER(辅助信息!D:D,辅助信息!E:E=B5279)</f>
        <v>乐山市校地共建产教融合基地建设项目</v>
      </c>
    </row>
    <row r="5280" hidden="1" spans="2:18">
      <c r="B5280" s="137" t="s">
        <v>187</v>
      </c>
      <c r="C5280" s="72">
        <v>45966</v>
      </c>
      <c r="D5280" s="40" t="str">
        <f>VLOOKUP(B5280,辅助信息!E:K,7,FALSE)</f>
        <v>JWDDCD2025072900121</v>
      </c>
      <c r="E5280" s="40" t="str">
        <f>VLOOKUP(F5280,辅助信息!A:B,2,FALSE)</f>
        <v>螺纹钢</v>
      </c>
      <c r="F5280" s="40" t="s">
        <v>182</v>
      </c>
      <c r="G5280" s="36">
        <v>3</v>
      </c>
      <c r="H5280" s="136" t="str">
        <f>IF(SUMIFS('[1]2025年已发货'!$E:$E,'[1]2025年已发货'!$F:$F,C5280,'[1]2025年已发货'!$C:$C,F5280,'[1]2025年已发货'!$G:$G,I5280,'[1]2025年已发货'!$H:$H,J5280)=0,"未发货",SUMIFS('[1]2025年已发货'!$E:$E,'[1]2025年已发货'!$F:$F,C5280,'[1]2025年已发货'!$C:$C,F5280,'[1]2025年已发货'!$G:$G,I5280,'[1]2025年已发货'!$H:$H,J5280))</f>
        <v>未发货</v>
      </c>
      <c r="I5280" s="39" t="str">
        <f>VLOOKUP(B5280,辅助信息!E:I,3,FALSE)</f>
        <v>(乐山市校地共建产教融合基地建设项目一标段)四川省乐山市市中区苏稽镇周山嘴</v>
      </c>
      <c r="J5280" s="40" t="str">
        <f>VLOOKUP(B5280,辅助信息!E:I,4,FALSE)</f>
        <v>范增云</v>
      </c>
      <c r="K5280" s="40">
        <f>VLOOKUP(J5280,辅助信息!H:I,2,FALSE)</f>
        <v>13668153241</v>
      </c>
      <c r="L5280" s="111" t="str">
        <f>VLOOKUP(B5280,辅助信息!E:J,6,FALSE)</f>
        <v>联系实际收货人（范增云13668153241）现场要求炉批号控制2个以下，超2个不给予签收。提前联系到场规格及数量</v>
      </c>
      <c r="O5280" s="64" t="str">
        <f ca="1" t="shared" si="248"/>
        <v/>
      </c>
      <c r="P5280" s="64" t="str">
        <f ca="1" t="shared" si="249"/>
        <v/>
      </c>
      <c r="Q5280" s="29" t="str">
        <f>VLOOKUP(B5280,辅助信息!E:M,9,FALSE)</f>
        <v>ZTWM-CDGS-XS-2025-0125-四川机司-乐山市校地共建产教融合基地配套设施项目施工一标段钢筋采购合同</v>
      </c>
      <c r="R5280" s="29" t="str">
        <f>_xlfn._xlws.FILTER(辅助信息!D:D,辅助信息!E:E=B5280)</f>
        <v>乐山市校地共建产教融合基地建设项目</v>
      </c>
    </row>
    <row r="5281" hidden="1" spans="2:18">
      <c r="B5281" s="138" t="s">
        <v>229</v>
      </c>
      <c r="C5281" s="72">
        <v>45967</v>
      </c>
      <c r="D5281" s="122" t="str">
        <f>VLOOKUP(B5281,辅助信息!E:K,7,FALSE)</f>
        <v>JWDDCD2025092400212</v>
      </c>
      <c r="E5281" s="122" t="str">
        <f>VLOOKUP(F5281,辅助信息!A:B,2,FALSE)</f>
        <v>高线</v>
      </c>
      <c r="F5281" s="122" t="s">
        <v>57</v>
      </c>
      <c r="G5281" s="123">
        <v>2</v>
      </c>
      <c r="H5281" s="136" t="str">
        <f>IF(SUMIFS('[1]2025年已发货'!$E:$E,'[1]2025年已发货'!$F:$F,C5281,'[1]2025年已发货'!$C:$C,F5281,'[1]2025年已发货'!$G:$G,I5281,'[1]2025年已发货'!$H:$H,J5281)=0,"未发货",SUMIFS('[1]2025年已发货'!$E:$E,'[1]2025年已发货'!$F:$F,C5281,'[1]2025年已发货'!$C:$C,F5281,'[1]2025年已发货'!$G:$G,I5281,'[1]2025年已发货'!$H:$H,J5281))</f>
        <v>未发货</v>
      </c>
      <c r="I5281" s="158" t="str">
        <f>VLOOKUP(B5281,辅助信息!E:I,3,FALSE)</f>
        <v>(五冶钢构龙泉东洪片区85亩住宅、商业及配套工程项目三标段)成都市龙泉驿外东洪路地铁2号线惠王陵地铁C口</v>
      </c>
      <c r="J5281" s="122" t="str">
        <f>VLOOKUP(B5281,辅助信息!E:I,4,FALSE)</f>
        <v>王军宝</v>
      </c>
      <c r="K5281" s="122">
        <f>VLOOKUP(J5281,辅助信息!H:I,2,FALSE)</f>
        <v>13889142392</v>
      </c>
      <c r="L5281" s="124">
        <f>VLOOKUP(B5281,辅助信息!E:J,6,FALSE)</f>
        <v>0</v>
      </c>
      <c r="M5281" s="93"/>
      <c r="O5281" s="64" t="str">
        <f ca="1" t="shared" si="248"/>
        <v/>
      </c>
      <c r="P5281" s="64" t="str">
        <f ca="1" t="shared" si="249"/>
        <v/>
      </c>
      <c r="Q5281" s="29" t="str">
        <f>VLOOKUP(B5281,辅助信息!E:M,9,FALSE)</f>
        <v>ZTWM-CDGS-XS-2025-0156-五冶钢构-2025年九月第一批次钢筋采购合同(三圣乡项目)-中铁物贸成都公司</v>
      </c>
      <c r="R5281" s="29" t="str">
        <f>_xlfn._xlws.FILTER(辅助信息!D:D,辅助信息!E:E=B5281)</f>
        <v>五冶钢构龙泉东洪片区(70亩、85亩)住宅、商业及配套工程项目</v>
      </c>
    </row>
    <row r="5282" hidden="1" spans="2:18">
      <c r="B5282" s="138" t="s">
        <v>229</v>
      </c>
      <c r="C5282" s="72">
        <v>45967</v>
      </c>
      <c r="D5282" s="122" t="str">
        <f>VLOOKUP(B5282,辅助信息!E:K,7,FALSE)</f>
        <v>JWDDCD2025092400212</v>
      </c>
      <c r="E5282" s="122" t="str">
        <f>VLOOKUP(F5282,辅助信息!A:B,2,FALSE)</f>
        <v>高线</v>
      </c>
      <c r="F5282" s="122" t="s">
        <v>53</v>
      </c>
      <c r="G5282" s="123">
        <v>2</v>
      </c>
      <c r="H5282" s="136" t="str">
        <f>IF(SUMIFS('[1]2025年已发货'!$E:$E,'[1]2025年已发货'!$F:$F,C5282,'[1]2025年已发货'!$C:$C,F5282,'[1]2025年已发货'!$G:$G,I5282,'[1]2025年已发货'!$H:$H,J5282)=0,"未发货",SUMIFS('[1]2025年已发货'!$E:$E,'[1]2025年已发货'!$F:$F,C5282,'[1]2025年已发货'!$C:$C,F5282,'[1]2025年已发货'!$G:$G,I5282,'[1]2025年已发货'!$H:$H,J5282))</f>
        <v>未发货</v>
      </c>
      <c r="I5282" s="158" t="str">
        <f>VLOOKUP(B5282,辅助信息!E:I,3,FALSE)</f>
        <v>(五冶钢构龙泉东洪片区85亩住宅、商业及配套工程项目三标段)成都市龙泉驿外东洪路地铁2号线惠王陵地铁C口</v>
      </c>
      <c r="J5282" s="122" t="str">
        <f>VLOOKUP(B5282,辅助信息!E:I,4,FALSE)</f>
        <v>王军宝</v>
      </c>
      <c r="K5282" s="122">
        <f>VLOOKUP(J5282,辅助信息!H:I,2,FALSE)</f>
        <v>13889142392</v>
      </c>
      <c r="L5282" s="124">
        <f>VLOOKUP(B5282,辅助信息!E:J,6,FALSE)</f>
        <v>0</v>
      </c>
      <c r="M5282" s="93"/>
      <c r="O5282" s="64" t="str">
        <f ca="1" t="shared" ref="O5282:O5345" si="250">IF(OR(M5282="",N5282&lt;&gt;""),"",MAX(M5282-TODAY(),0))</f>
        <v/>
      </c>
      <c r="P5282" s="64" t="str">
        <f ca="1" t="shared" ref="P5282:P5345" si="251">IF(M5282="","",IF(N5282&lt;&gt;"",MAX(N5282-M5282,0),IF(TODAY()&gt;M5282,TODAY()-M5282,0)))</f>
        <v/>
      </c>
      <c r="Q5282" s="29" t="str">
        <f>VLOOKUP(B5282,辅助信息!E:M,9,FALSE)</f>
        <v>ZTWM-CDGS-XS-2025-0156-五冶钢构-2025年九月第一批次钢筋采购合同(三圣乡项目)-中铁物贸成都公司</v>
      </c>
      <c r="R5282" s="29" t="str">
        <f>_xlfn._xlws.FILTER(辅助信息!D:D,辅助信息!E:E=B5282)</f>
        <v>五冶钢构龙泉东洪片区(70亩、85亩)住宅、商业及配套工程项目</v>
      </c>
    </row>
    <row r="5283" hidden="1" spans="2:18">
      <c r="B5283" s="138" t="s">
        <v>229</v>
      </c>
      <c r="C5283" s="72">
        <v>45967</v>
      </c>
      <c r="D5283" s="122" t="str">
        <f>VLOOKUP(B5283,辅助信息!E:K,7,FALSE)</f>
        <v>JWDDCD2025092400212</v>
      </c>
      <c r="E5283" s="122" t="str">
        <f>VLOOKUP(F5283,辅助信息!A:B,2,FALSE)</f>
        <v>螺纹钢</v>
      </c>
      <c r="F5283" s="122" t="s">
        <v>27</v>
      </c>
      <c r="G5283" s="123">
        <v>52</v>
      </c>
      <c r="H5283" s="136" t="str">
        <f>IF(SUMIFS('[1]2025年已发货'!$E:$E,'[1]2025年已发货'!$F:$F,C5283,'[1]2025年已发货'!$C:$C,F5283,'[1]2025年已发货'!$G:$G,I5283,'[1]2025年已发货'!$H:$H,J5283)=0,"未发货",SUMIFS('[1]2025年已发货'!$E:$E,'[1]2025年已发货'!$F:$F,C5283,'[1]2025年已发货'!$C:$C,F5283,'[1]2025年已发货'!$G:$G,I5283,'[1]2025年已发货'!$H:$H,J5283))</f>
        <v>未发货</v>
      </c>
      <c r="I5283" s="158" t="str">
        <f>VLOOKUP(B5283,辅助信息!E:I,3,FALSE)</f>
        <v>(五冶钢构龙泉东洪片区85亩住宅、商业及配套工程项目三标段)成都市龙泉驿外东洪路地铁2号线惠王陵地铁C口</v>
      </c>
      <c r="J5283" s="122" t="str">
        <f>VLOOKUP(B5283,辅助信息!E:I,4,FALSE)</f>
        <v>王军宝</v>
      </c>
      <c r="K5283" s="122">
        <f>VLOOKUP(J5283,辅助信息!H:I,2,FALSE)</f>
        <v>13889142392</v>
      </c>
      <c r="L5283" s="124">
        <f>VLOOKUP(B5283,辅助信息!E:J,6,FALSE)</f>
        <v>0</v>
      </c>
      <c r="M5283" s="93"/>
      <c r="O5283" s="64" t="str">
        <f ca="1" t="shared" si="250"/>
        <v/>
      </c>
      <c r="P5283" s="64" t="str">
        <f ca="1" t="shared" si="251"/>
        <v/>
      </c>
      <c r="Q5283" s="29" t="str">
        <f>VLOOKUP(B5283,辅助信息!E:M,9,FALSE)</f>
        <v>ZTWM-CDGS-XS-2025-0156-五冶钢构-2025年九月第一批次钢筋采购合同(三圣乡项目)-中铁物贸成都公司</v>
      </c>
      <c r="R5283" s="29" t="str">
        <f>_xlfn._xlws.FILTER(辅助信息!D:D,辅助信息!E:E=B5283)</f>
        <v>五冶钢构龙泉东洪片区(70亩、85亩)住宅、商业及配套工程项目</v>
      </c>
    </row>
    <row r="5284" hidden="1" spans="2:18">
      <c r="B5284" s="138" t="s">
        <v>229</v>
      </c>
      <c r="C5284" s="72">
        <v>45967</v>
      </c>
      <c r="D5284" s="122" t="str">
        <f>VLOOKUP(B5284,辅助信息!E:K,7,FALSE)</f>
        <v>JWDDCD2025092400212</v>
      </c>
      <c r="E5284" s="122" t="str">
        <f>VLOOKUP(F5284,辅助信息!A:B,2,FALSE)</f>
        <v>螺纹钢</v>
      </c>
      <c r="F5284" s="122" t="s">
        <v>19</v>
      </c>
      <c r="G5284" s="123">
        <v>35</v>
      </c>
      <c r="H5284" s="136" t="str">
        <f>IF(SUMIFS('[1]2025年已发货'!$E:$E,'[1]2025年已发货'!$F:$F,C5284,'[1]2025年已发货'!$C:$C,F5284,'[1]2025年已发货'!$G:$G,I5284,'[1]2025年已发货'!$H:$H,J5284)=0,"未发货",SUMIFS('[1]2025年已发货'!$E:$E,'[1]2025年已发货'!$F:$F,C5284,'[1]2025年已发货'!$C:$C,F5284,'[1]2025年已发货'!$G:$G,I5284,'[1]2025年已发货'!$H:$H,J5284))</f>
        <v>未发货</v>
      </c>
      <c r="I5284" s="158" t="str">
        <f>VLOOKUP(B5284,辅助信息!E:I,3,FALSE)</f>
        <v>(五冶钢构龙泉东洪片区85亩住宅、商业及配套工程项目三标段)成都市龙泉驿外东洪路地铁2号线惠王陵地铁C口</v>
      </c>
      <c r="J5284" s="122" t="str">
        <f>VLOOKUP(B5284,辅助信息!E:I,4,FALSE)</f>
        <v>王军宝</v>
      </c>
      <c r="K5284" s="122">
        <f>VLOOKUP(J5284,辅助信息!H:I,2,FALSE)</f>
        <v>13889142392</v>
      </c>
      <c r="L5284" s="124">
        <f>VLOOKUP(B5284,辅助信息!E:J,6,FALSE)</f>
        <v>0</v>
      </c>
      <c r="M5284" s="93"/>
      <c r="O5284" s="64" t="str">
        <f ca="1" t="shared" si="250"/>
        <v/>
      </c>
      <c r="P5284" s="64" t="str">
        <f ca="1" t="shared" si="251"/>
        <v/>
      </c>
      <c r="Q5284" s="29" t="str">
        <f>VLOOKUP(B5284,辅助信息!E:M,9,FALSE)</f>
        <v>ZTWM-CDGS-XS-2025-0156-五冶钢构-2025年九月第一批次钢筋采购合同(三圣乡项目)-中铁物贸成都公司</v>
      </c>
      <c r="R5284" s="29" t="str">
        <f>_xlfn._xlws.FILTER(辅助信息!D:D,辅助信息!E:E=B5284)</f>
        <v>五冶钢构龙泉东洪片区(70亩、85亩)住宅、商业及配套工程项目</v>
      </c>
    </row>
    <row r="5285" hidden="1" spans="2:18">
      <c r="B5285" s="138" t="s">
        <v>229</v>
      </c>
      <c r="C5285" s="72">
        <v>45967</v>
      </c>
      <c r="D5285" s="122" t="str">
        <f>VLOOKUP(B5285,辅助信息!E:K,7,FALSE)</f>
        <v>JWDDCD2025092400212</v>
      </c>
      <c r="E5285" s="122" t="str">
        <f>VLOOKUP(F5285,辅助信息!A:B,2,FALSE)</f>
        <v>螺纹钢</v>
      </c>
      <c r="F5285" s="122" t="s">
        <v>32</v>
      </c>
      <c r="G5285" s="123">
        <v>10</v>
      </c>
      <c r="H5285" s="136" t="str">
        <f>IF(SUMIFS('[1]2025年已发货'!$E:$E,'[1]2025年已发货'!$F:$F,C5285,'[1]2025年已发货'!$C:$C,F5285,'[1]2025年已发货'!$G:$G,I5285,'[1]2025年已发货'!$H:$H,J5285)=0,"未发货",SUMIFS('[1]2025年已发货'!$E:$E,'[1]2025年已发货'!$F:$F,C5285,'[1]2025年已发货'!$C:$C,F5285,'[1]2025年已发货'!$G:$G,I5285,'[1]2025年已发货'!$H:$H,J5285))</f>
        <v>未发货</v>
      </c>
      <c r="I5285" s="158" t="str">
        <f>VLOOKUP(B5285,辅助信息!E:I,3,FALSE)</f>
        <v>(五冶钢构龙泉东洪片区85亩住宅、商业及配套工程项目三标段)成都市龙泉驿外东洪路地铁2号线惠王陵地铁C口</v>
      </c>
      <c r="J5285" s="122" t="str">
        <f>VLOOKUP(B5285,辅助信息!E:I,4,FALSE)</f>
        <v>王军宝</v>
      </c>
      <c r="K5285" s="122">
        <f>VLOOKUP(J5285,辅助信息!H:I,2,FALSE)</f>
        <v>13889142392</v>
      </c>
      <c r="L5285" s="124">
        <f>VLOOKUP(B5285,辅助信息!E:J,6,FALSE)</f>
        <v>0</v>
      </c>
      <c r="M5285" s="93"/>
      <c r="O5285" s="64" t="str">
        <f ca="1" t="shared" si="250"/>
        <v/>
      </c>
      <c r="P5285" s="64" t="str">
        <f ca="1" t="shared" si="251"/>
        <v/>
      </c>
      <c r="Q5285" s="29" t="str">
        <f>VLOOKUP(B5285,辅助信息!E:M,9,FALSE)</f>
        <v>ZTWM-CDGS-XS-2025-0156-五冶钢构-2025年九月第一批次钢筋采购合同(三圣乡项目)-中铁物贸成都公司</v>
      </c>
      <c r="R5285" s="29" t="str">
        <f>_xlfn._xlws.FILTER(辅助信息!D:D,辅助信息!E:E=B5285)</f>
        <v>五冶钢构龙泉东洪片区(70亩、85亩)住宅、商业及配套工程项目</v>
      </c>
    </row>
    <row r="5286" hidden="1" spans="2:18">
      <c r="B5286" s="138" t="s">
        <v>229</v>
      </c>
      <c r="C5286" s="72">
        <v>45967</v>
      </c>
      <c r="D5286" s="122" t="str">
        <f>VLOOKUP(B5286,辅助信息!E:K,7,FALSE)</f>
        <v>JWDDCD2025092400212</v>
      </c>
      <c r="E5286" s="122" t="str">
        <f>VLOOKUP(F5286,辅助信息!A:B,2,FALSE)</f>
        <v>螺纹钢</v>
      </c>
      <c r="F5286" s="122" t="s">
        <v>30</v>
      </c>
      <c r="G5286" s="123">
        <v>11</v>
      </c>
      <c r="H5286" s="136" t="str">
        <f>IF(SUMIFS('[1]2025年已发货'!$E:$E,'[1]2025年已发货'!$F:$F,C5286,'[1]2025年已发货'!$C:$C,F5286,'[1]2025年已发货'!$G:$G,I5286,'[1]2025年已发货'!$H:$H,J5286)=0,"未发货",SUMIFS('[1]2025年已发货'!$E:$E,'[1]2025年已发货'!$F:$F,C5286,'[1]2025年已发货'!$C:$C,F5286,'[1]2025年已发货'!$G:$G,I5286,'[1]2025年已发货'!$H:$H,J5286))</f>
        <v>未发货</v>
      </c>
      <c r="I5286" s="158" t="str">
        <f>VLOOKUP(B5286,辅助信息!E:I,3,FALSE)</f>
        <v>(五冶钢构龙泉东洪片区85亩住宅、商业及配套工程项目三标段)成都市龙泉驿外东洪路地铁2号线惠王陵地铁C口</v>
      </c>
      <c r="J5286" s="122" t="str">
        <f>VLOOKUP(B5286,辅助信息!E:I,4,FALSE)</f>
        <v>王军宝</v>
      </c>
      <c r="K5286" s="122">
        <f>VLOOKUP(J5286,辅助信息!H:I,2,FALSE)</f>
        <v>13889142392</v>
      </c>
      <c r="L5286" s="124">
        <f>VLOOKUP(B5286,辅助信息!E:J,6,FALSE)</f>
        <v>0</v>
      </c>
      <c r="M5286" s="93"/>
      <c r="O5286" s="64" t="str">
        <f ca="1" t="shared" si="250"/>
        <v/>
      </c>
      <c r="P5286" s="64" t="str">
        <f ca="1" t="shared" si="251"/>
        <v/>
      </c>
      <c r="Q5286" s="29" t="str">
        <f>VLOOKUP(B5286,辅助信息!E:M,9,FALSE)</f>
        <v>ZTWM-CDGS-XS-2025-0156-五冶钢构-2025年九月第一批次钢筋采购合同(三圣乡项目)-中铁物贸成都公司</v>
      </c>
      <c r="R5286" s="29" t="str">
        <f>_xlfn._xlws.FILTER(辅助信息!D:D,辅助信息!E:E=B5286)</f>
        <v>五冶钢构龙泉东洪片区(70亩、85亩)住宅、商业及配套工程项目</v>
      </c>
    </row>
    <row r="5287" hidden="1" spans="2:18">
      <c r="B5287" s="138" t="s">
        <v>229</v>
      </c>
      <c r="C5287" s="72">
        <v>45967</v>
      </c>
      <c r="D5287" s="122" t="str">
        <f>VLOOKUP(B5287,辅助信息!E:K,7,FALSE)</f>
        <v>JWDDCD2025092400212</v>
      </c>
      <c r="E5287" s="122" t="str">
        <f>VLOOKUP(F5287,辅助信息!A:B,2,FALSE)</f>
        <v>螺纹钢</v>
      </c>
      <c r="F5287" s="122" t="s">
        <v>33</v>
      </c>
      <c r="G5287" s="123">
        <v>8</v>
      </c>
      <c r="H5287" s="136" t="str">
        <f>IF(SUMIFS('[1]2025年已发货'!$E:$E,'[1]2025年已发货'!$F:$F,C5287,'[1]2025年已发货'!$C:$C,F5287,'[1]2025年已发货'!$G:$G,I5287,'[1]2025年已发货'!$H:$H,J5287)=0,"未发货",SUMIFS('[1]2025年已发货'!$E:$E,'[1]2025年已发货'!$F:$F,C5287,'[1]2025年已发货'!$C:$C,F5287,'[1]2025年已发货'!$G:$G,I5287,'[1]2025年已发货'!$H:$H,J5287))</f>
        <v>未发货</v>
      </c>
      <c r="I5287" s="158" t="str">
        <f>VLOOKUP(B5287,辅助信息!E:I,3,FALSE)</f>
        <v>(五冶钢构龙泉东洪片区85亩住宅、商业及配套工程项目三标段)成都市龙泉驿外东洪路地铁2号线惠王陵地铁C口</v>
      </c>
      <c r="J5287" s="122" t="str">
        <f>VLOOKUP(B5287,辅助信息!E:I,4,FALSE)</f>
        <v>王军宝</v>
      </c>
      <c r="K5287" s="122">
        <f>VLOOKUP(J5287,辅助信息!H:I,2,FALSE)</f>
        <v>13889142392</v>
      </c>
      <c r="L5287" s="124">
        <f>VLOOKUP(B5287,辅助信息!E:J,6,FALSE)</f>
        <v>0</v>
      </c>
      <c r="M5287" s="93"/>
      <c r="O5287" s="64" t="str">
        <f ca="1" t="shared" si="250"/>
        <v/>
      </c>
      <c r="P5287" s="64" t="str">
        <f ca="1" t="shared" si="251"/>
        <v/>
      </c>
      <c r="Q5287" s="29" t="str">
        <f>VLOOKUP(B5287,辅助信息!E:M,9,FALSE)</f>
        <v>ZTWM-CDGS-XS-2025-0156-五冶钢构-2025年九月第一批次钢筋采购合同(三圣乡项目)-中铁物贸成都公司</v>
      </c>
      <c r="R5287" s="29" t="str">
        <f>_xlfn._xlws.FILTER(辅助信息!D:D,辅助信息!E:E=B5287)</f>
        <v>五冶钢构龙泉东洪片区(70亩、85亩)住宅、商业及配套工程项目</v>
      </c>
    </row>
    <row r="5288" hidden="1" spans="2:18">
      <c r="B5288" s="138" t="s">
        <v>229</v>
      </c>
      <c r="C5288" s="72">
        <v>45967</v>
      </c>
      <c r="D5288" s="122" t="str">
        <f>VLOOKUP(B5288,辅助信息!E:K,7,FALSE)</f>
        <v>JWDDCD2025092400212</v>
      </c>
      <c r="E5288" s="122" t="str">
        <f>VLOOKUP(F5288,辅助信息!A:B,2,FALSE)</f>
        <v>螺纹钢</v>
      </c>
      <c r="F5288" s="122" t="s">
        <v>28</v>
      </c>
      <c r="G5288" s="123">
        <v>16</v>
      </c>
      <c r="H5288" s="136" t="str">
        <f>IF(SUMIFS('[1]2025年已发货'!$E:$E,'[1]2025年已发货'!$F:$F,C5288,'[1]2025年已发货'!$C:$C,F5288,'[1]2025年已发货'!$G:$G,I5288,'[1]2025年已发货'!$H:$H,J5288)=0,"未发货",SUMIFS('[1]2025年已发货'!$E:$E,'[1]2025年已发货'!$F:$F,C5288,'[1]2025年已发货'!$C:$C,F5288,'[1]2025年已发货'!$G:$G,I5288,'[1]2025年已发货'!$H:$H,J5288))</f>
        <v>未发货</v>
      </c>
      <c r="I5288" s="158" t="str">
        <f>VLOOKUP(B5288,辅助信息!E:I,3,FALSE)</f>
        <v>(五冶钢构龙泉东洪片区85亩住宅、商业及配套工程项目三标段)成都市龙泉驿外东洪路地铁2号线惠王陵地铁C口</v>
      </c>
      <c r="J5288" s="122" t="str">
        <f>VLOOKUP(B5288,辅助信息!E:I,4,FALSE)</f>
        <v>王军宝</v>
      </c>
      <c r="K5288" s="122">
        <f>VLOOKUP(J5288,辅助信息!H:I,2,FALSE)</f>
        <v>13889142392</v>
      </c>
      <c r="L5288" s="124">
        <f>VLOOKUP(B5288,辅助信息!E:J,6,FALSE)</f>
        <v>0</v>
      </c>
      <c r="M5288" s="93"/>
      <c r="O5288" s="64" t="str">
        <f ca="1" t="shared" si="250"/>
        <v/>
      </c>
      <c r="P5288" s="64" t="str">
        <f ca="1" t="shared" si="251"/>
        <v/>
      </c>
      <c r="Q5288" s="29" t="str">
        <f>VLOOKUP(B5288,辅助信息!E:M,9,FALSE)</f>
        <v>ZTWM-CDGS-XS-2025-0156-五冶钢构-2025年九月第一批次钢筋采购合同(三圣乡项目)-中铁物贸成都公司</v>
      </c>
      <c r="R5288" s="29" t="str">
        <f>_xlfn._xlws.FILTER(辅助信息!D:D,辅助信息!E:E=B5288)</f>
        <v>五冶钢构龙泉东洪片区(70亩、85亩)住宅、商业及配套工程项目</v>
      </c>
    </row>
    <row r="5289" hidden="1" spans="2:18">
      <c r="B5289" s="138" t="s">
        <v>229</v>
      </c>
      <c r="C5289" s="72">
        <v>45967</v>
      </c>
      <c r="D5289" s="122" t="str">
        <f>VLOOKUP(B5289,辅助信息!E:K,7,FALSE)</f>
        <v>JWDDCD2025092400212</v>
      </c>
      <c r="E5289" s="122" t="str">
        <f>VLOOKUP(F5289,辅助信息!A:B,2,FALSE)</f>
        <v>螺纹钢</v>
      </c>
      <c r="F5289" s="122" t="s">
        <v>18</v>
      </c>
      <c r="G5289" s="123">
        <v>10</v>
      </c>
      <c r="H5289" s="136" t="str">
        <f>IF(SUMIFS('[1]2025年已发货'!$E:$E,'[1]2025年已发货'!$F:$F,C5289,'[1]2025年已发货'!$C:$C,F5289,'[1]2025年已发货'!$G:$G,I5289,'[1]2025年已发货'!$H:$H,J5289)=0,"未发货",SUMIFS('[1]2025年已发货'!$E:$E,'[1]2025年已发货'!$F:$F,C5289,'[1]2025年已发货'!$C:$C,F5289,'[1]2025年已发货'!$G:$G,I5289,'[1]2025年已发货'!$H:$H,J5289))</f>
        <v>未发货</v>
      </c>
      <c r="I5289" s="158" t="str">
        <f>VLOOKUP(B5289,辅助信息!E:I,3,FALSE)</f>
        <v>(五冶钢构龙泉东洪片区85亩住宅、商业及配套工程项目三标段)成都市龙泉驿外东洪路地铁2号线惠王陵地铁C口</v>
      </c>
      <c r="J5289" s="122" t="str">
        <f>VLOOKUP(B5289,辅助信息!E:I,4,FALSE)</f>
        <v>王军宝</v>
      </c>
      <c r="K5289" s="122">
        <f>VLOOKUP(J5289,辅助信息!H:I,2,FALSE)</f>
        <v>13889142392</v>
      </c>
      <c r="L5289" s="124">
        <f>VLOOKUP(B5289,辅助信息!E:J,6,FALSE)</f>
        <v>0</v>
      </c>
      <c r="M5289" s="93"/>
      <c r="O5289" s="64" t="str">
        <f ca="1" t="shared" si="250"/>
        <v/>
      </c>
      <c r="P5289" s="64" t="str">
        <f ca="1" t="shared" si="251"/>
        <v/>
      </c>
      <c r="Q5289" s="29" t="str">
        <f>VLOOKUP(B5289,辅助信息!E:M,9,FALSE)</f>
        <v>ZTWM-CDGS-XS-2025-0156-五冶钢构-2025年九月第一批次钢筋采购合同(三圣乡项目)-中铁物贸成都公司</v>
      </c>
      <c r="R5289" s="29" t="str">
        <f>_xlfn._xlws.FILTER(辅助信息!D:D,辅助信息!E:E=B5289)</f>
        <v>五冶钢构龙泉东洪片区(70亩、85亩)住宅、商业及配套工程项目</v>
      </c>
    </row>
    <row r="5290" hidden="1" spans="2:18">
      <c r="B5290" s="138" t="s">
        <v>229</v>
      </c>
      <c r="C5290" s="72">
        <v>45967</v>
      </c>
      <c r="D5290" s="122" t="str">
        <f>VLOOKUP(B5290,辅助信息!E:K,7,FALSE)</f>
        <v>JWDDCD2025092400212</v>
      </c>
      <c r="E5290" s="122" t="str">
        <f>VLOOKUP(F5290,辅助信息!A:B,2,FALSE)</f>
        <v>螺纹钢</v>
      </c>
      <c r="F5290" s="122" t="s">
        <v>46</v>
      </c>
      <c r="G5290" s="123">
        <v>9</v>
      </c>
      <c r="H5290" s="136" t="str">
        <f>IF(SUMIFS('[1]2025年已发货'!$E:$E,'[1]2025年已发货'!$F:$F,C5290,'[1]2025年已发货'!$C:$C,F5290,'[1]2025年已发货'!$G:$G,I5290,'[1]2025年已发货'!$H:$H,J5290)=0,"未发货",SUMIFS('[1]2025年已发货'!$E:$E,'[1]2025年已发货'!$F:$F,C5290,'[1]2025年已发货'!$C:$C,F5290,'[1]2025年已发货'!$G:$G,I5290,'[1]2025年已发货'!$H:$H,J5290))</f>
        <v>未发货</v>
      </c>
      <c r="I5290" s="158" t="str">
        <f>VLOOKUP(B5290,辅助信息!E:I,3,FALSE)</f>
        <v>(五冶钢构龙泉东洪片区85亩住宅、商业及配套工程项目三标段)成都市龙泉驿外东洪路地铁2号线惠王陵地铁C口</v>
      </c>
      <c r="J5290" s="122" t="str">
        <f>VLOOKUP(B5290,辅助信息!E:I,4,FALSE)</f>
        <v>王军宝</v>
      </c>
      <c r="K5290" s="122">
        <f>VLOOKUP(J5290,辅助信息!H:I,2,FALSE)</f>
        <v>13889142392</v>
      </c>
      <c r="L5290" s="124">
        <f>VLOOKUP(B5290,辅助信息!E:J,6,FALSE)</f>
        <v>0</v>
      </c>
      <c r="M5290" s="93"/>
      <c r="O5290" s="64" t="str">
        <f ca="1" t="shared" si="250"/>
        <v/>
      </c>
      <c r="P5290" s="64" t="str">
        <f ca="1" t="shared" si="251"/>
        <v/>
      </c>
      <c r="Q5290" s="29" t="str">
        <f>VLOOKUP(B5290,辅助信息!E:M,9,FALSE)</f>
        <v>ZTWM-CDGS-XS-2025-0156-五冶钢构-2025年九月第一批次钢筋采购合同(三圣乡项目)-中铁物贸成都公司</v>
      </c>
      <c r="R5290" s="29" t="str">
        <f>_xlfn._xlws.FILTER(辅助信息!D:D,辅助信息!E:E=B5290)</f>
        <v>五冶钢构龙泉东洪片区(70亩、85亩)住宅、商业及配套工程项目</v>
      </c>
    </row>
    <row r="5291" hidden="1" spans="2:18">
      <c r="B5291" s="138" t="s">
        <v>229</v>
      </c>
      <c r="C5291" s="72">
        <v>45967</v>
      </c>
      <c r="D5291" s="122" t="str">
        <f>VLOOKUP(B5291,辅助信息!E:K,7,FALSE)</f>
        <v>JWDDCD2025092400212</v>
      </c>
      <c r="E5291" s="122" t="str">
        <f>VLOOKUP(F5291,辅助信息!A:B,2,FALSE)</f>
        <v>盘螺</v>
      </c>
      <c r="F5291" s="122" t="s">
        <v>41</v>
      </c>
      <c r="G5291" s="123">
        <v>35</v>
      </c>
      <c r="H5291" s="136" t="str">
        <f>IF(SUMIFS('[1]2025年已发货'!$E:$E,'[1]2025年已发货'!$F:$F,C5291,'[1]2025年已发货'!$C:$C,F5291,'[1]2025年已发货'!$G:$G,I5291,'[1]2025年已发货'!$H:$H,J5291)=0,"未发货",SUMIFS('[1]2025年已发货'!$E:$E,'[1]2025年已发货'!$F:$F,C5291,'[1]2025年已发货'!$C:$C,F5291,'[1]2025年已发货'!$G:$G,I5291,'[1]2025年已发货'!$H:$H,J5291))</f>
        <v>未发货</v>
      </c>
      <c r="I5291" s="158" t="str">
        <f>VLOOKUP(B5291,辅助信息!E:I,3,FALSE)</f>
        <v>(五冶钢构龙泉东洪片区85亩住宅、商业及配套工程项目三标段)成都市龙泉驿外东洪路地铁2号线惠王陵地铁C口</v>
      </c>
      <c r="J5291" s="122" t="str">
        <f>VLOOKUP(B5291,辅助信息!E:I,4,FALSE)</f>
        <v>王军宝</v>
      </c>
      <c r="K5291" s="122">
        <f>VLOOKUP(J5291,辅助信息!H:I,2,FALSE)</f>
        <v>13889142392</v>
      </c>
      <c r="L5291" s="124">
        <f>VLOOKUP(B5291,辅助信息!E:J,6,FALSE)</f>
        <v>0</v>
      </c>
      <c r="M5291" s="93"/>
      <c r="O5291" s="64" t="str">
        <f ca="1" t="shared" si="250"/>
        <v/>
      </c>
      <c r="P5291" s="64" t="str">
        <f ca="1" t="shared" si="251"/>
        <v/>
      </c>
      <c r="Q5291" s="29" t="str">
        <f>VLOOKUP(B5291,辅助信息!E:M,9,FALSE)</f>
        <v>ZTWM-CDGS-XS-2025-0156-五冶钢构-2025年九月第一批次钢筋采购合同(三圣乡项目)-中铁物贸成都公司</v>
      </c>
      <c r="R5291" s="29" t="str">
        <f>_xlfn._xlws.FILTER(辅助信息!D:D,辅助信息!E:E=B5291)</f>
        <v>五冶钢构龙泉东洪片区(70亩、85亩)住宅、商业及配套工程项目</v>
      </c>
    </row>
    <row r="5292" hidden="1" spans="2:18">
      <c r="B5292" s="138" t="s">
        <v>229</v>
      </c>
      <c r="C5292" s="72">
        <v>45967</v>
      </c>
      <c r="D5292" s="122" t="str">
        <f>VLOOKUP(B5292,辅助信息!E:K,7,FALSE)</f>
        <v>JWDDCD2025092400212</v>
      </c>
      <c r="E5292" s="122" t="str">
        <f>VLOOKUP(F5292,辅助信息!A:B,2,FALSE)</f>
        <v>盘螺</v>
      </c>
      <c r="F5292" s="122" t="s">
        <v>49</v>
      </c>
      <c r="G5292" s="123">
        <v>8</v>
      </c>
      <c r="H5292" s="136" t="str">
        <f>IF(SUMIFS('[1]2025年已发货'!$E:$E,'[1]2025年已发货'!$F:$F,C5292,'[1]2025年已发货'!$C:$C,F5292,'[1]2025年已发货'!$G:$G,I5292,'[1]2025年已发货'!$H:$H,J5292)=0,"未发货",SUMIFS('[1]2025年已发货'!$E:$E,'[1]2025年已发货'!$F:$F,C5292,'[1]2025年已发货'!$C:$C,F5292,'[1]2025年已发货'!$G:$G,I5292,'[1]2025年已发货'!$H:$H,J5292))</f>
        <v>未发货</v>
      </c>
      <c r="I5292" s="158" t="str">
        <f>VLOOKUP(B5292,辅助信息!E:I,3,FALSE)</f>
        <v>(五冶钢构龙泉东洪片区85亩住宅、商业及配套工程项目三标段)成都市龙泉驿外东洪路地铁2号线惠王陵地铁C口</v>
      </c>
      <c r="J5292" s="122" t="str">
        <f>VLOOKUP(B5292,辅助信息!E:I,4,FALSE)</f>
        <v>王军宝</v>
      </c>
      <c r="K5292" s="122">
        <f>VLOOKUP(J5292,辅助信息!H:I,2,FALSE)</f>
        <v>13889142392</v>
      </c>
      <c r="L5292" s="124">
        <f>VLOOKUP(B5292,辅助信息!E:J,6,FALSE)</f>
        <v>0</v>
      </c>
      <c r="M5292" s="93"/>
      <c r="O5292" s="64" t="str">
        <f ca="1" t="shared" si="250"/>
        <v/>
      </c>
      <c r="P5292" s="64" t="str">
        <f ca="1" t="shared" si="251"/>
        <v/>
      </c>
      <c r="Q5292" s="29" t="str">
        <f>VLOOKUP(B5292,辅助信息!E:M,9,FALSE)</f>
        <v>ZTWM-CDGS-XS-2025-0156-五冶钢构-2025年九月第一批次钢筋采购合同(三圣乡项目)-中铁物贸成都公司</v>
      </c>
      <c r="R5292" s="29" t="str">
        <f>_xlfn._xlws.FILTER(辅助信息!D:D,辅助信息!E:E=B5292)</f>
        <v>五冶钢构龙泉东洪片区(70亩、85亩)住宅、商业及配套工程项目</v>
      </c>
    </row>
    <row r="5293" hidden="1" spans="2:18">
      <c r="B5293" s="138" t="s">
        <v>243</v>
      </c>
      <c r="C5293" s="72">
        <v>45967</v>
      </c>
      <c r="D5293" s="122" t="str">
        <f>VLOOKUP(B5293,辅助信息!E:K,7,FALSE)</f>
        <v>JWDDCD2025062200016</v>
      </c>
      <c r="E5293" s="122" t="str">
        <f>VLOOKUP(F5293,辅助信息!A:B,2,FALSE)</f>
        <v>螺纹钢</v>
      </c>
      <c r="F5293" s="122" t="s">
        <v>32</v>
      </c>
      <c r="G5293" s="123">
        <v>35</v>
      </c>
      <c r="H5293" s="136" t="str">
        <f>IF(SUMIFS('[1]2025年已发货'!$E:$E,'[1]2025年已发货'!$F:$F,C5293,'[1]2025年已发货'!$C:$C,F5293,'[1]2025年已发货'!$G:$G,I5293,'[1]2025年已发货'!$H:$H,J5293)=0,"未发货",SUMIFS('[1]2025年已发货'!$E:$E,'[1]2025年已发货'!$F:$F,C5293,'[1]2025年已发货'!$C:$C,F5293,'[1]2025年已发货'!$G:$G,I5293,'[1]2025年已发货'!$H:$H,J5293))</f>
        <v>未发货</v>
      </c>
      <c r="I5293" s="158" t="str">
        <f>VLOOKUP(B5293,辅助信息!E:I,3,FALSE)</f>
        <v>(武汉电气化局成达万高铁强电项目-重庆开州)重庆市开州区岳溪镇中心幼儿园东南46米</v>
      </c>
      <c r="J5293" s="122" t="str">
        <f>VLOOKUP(B5293,辅助信息!E:I,4,FALSE)</f>
        <v>杨开洪</v>
      </c>
      <c r="K5293" s="122">
        <f>VLOOKUP(J5293,辅助信息!H:I,2,FALSE)</f>
        <v>18628900044</v>
      </c>
      <c r="L5293" s="124" t="str">
        <f>VLOOKUP(B5293,辅助信息!E:J,6,FALSE)</f>
        <v>锈货不收！！下雨天钢筋没盖篷布不收！！，装货前联系收货人核实到场规格,没提前告知进场规格现场不给予接收</v>
      </c>
      <c r="M5293" s="93">
        <v>45965</v>
      </c>
      <c r="O5293" s="64">
        <f ca="1" t="shared" si="250"/>
        <v>0</v>
      </c>
      <c r="P5293" s="64">
        <f ca="1" t="shared" si="251"/>
        <v>6</v>
      </c>
      <c r="Q5293" s="29" t="str">
        <f>VLOOKUP(B5293,辅助信息!E:M,9,FALSE)</f>
        <v>ZTWM-CDGS-XS-2025-0033-中铁武汉电气化局集团有限公司成达万高速铁路强电工程项目</v>
      </c>
      <c r="R5293" s="29" t="str">
        <f>_xlfn._xlws.FILTER(辅助信息!D:D,辅助信息!E:E=B5293)</f>
        <v>武汉电气化局成达万高铁强电项目</v>
      </c>
    </row>
    <row r="5294" hidden="1" spans="2:18">
      <c r="B5294" s="138" t="s">
        <v>243</v>
      </c>
      <c r="C5294" s="72">
        <v>45967</v>
      </c>
      <c r="D5294" s="122" t="str">
        <f>VLOOKUP(B5294,辅助信息!E:K,7,FALSE)</f>
        <v>JWDDCD2025062200016</v>
      </c>
      <c r="E5294" s="122" t="str">
        <f>VLOOKUP(F5294,辅助信息!A:B,2,FALSE)</f>
        <v>螺纹钢</v>
      </c>
      <c r="F5294" s="122" t="s">
        <v>18</v>
      </c>
      <c r="G5294" s="123">
        <v>4</v>
      </c>
      <c r="H5294" s="136" t="str">
        <f>IF(SUMIFS('[1]2025年已发货'!$E:$E,'[1]2025年已发货'!$F:$F,C5294,'[1]2025年已发货'!$C:$C,F5294,'[1]2025年已发货'!$G:$G,I5294,'[1]2025年已发货'!$H:$H,J5294)=0,"未发货",SUMIFS('[1]2025年已发货'!$E:$E,'[1]2025年已发货'!$F:$F,C5294,'[1]2025年已发货'!$C:$C,F5294,'[1]2025年已发货'!$G:$G,I5294,'[1]2025年已发货'!$H:$H,J5294))</f>
        <v>未发货</v>
      </c>
      <c r="I5294" s="158" t="str">
        <f>VLOOKUP(B5294,辅助信息!E:I,3,FALSE)</f>
        <v>(武汉电气化局成达万高铁强电项目-重庆开州)重庆市开州区岳溪镇中心幼儿园东南46米</v>
      </c>
      <c r="J5294" s="122" t="str">
        <f>VLOOKUP(B5294,辅助信息!E:I,4,FALSE)</f>
        <v>杨开洪</v>
      </c>
      <c r="K5294" s="122">
        <f>VLOOKUP(J5294,辅助信息!H:I,2,FALSE)</f>
        <v>18628900044</v>
      </c>
      <c r="L5294" s="124" t="str">
        <f>VLOOKUP(B5294,辅助信息!E:J,6,FALSE)</f>
        <v>锈货不收！！下雨天钢筋没盖篷布不收！！，装货前联系收货人核实到场规格,没提前告知进场规格现场不给予接收</v>
      </c>
      <c r="M5294" s="93">
        <v>45965</v>
      </c>
      <c r="O5294" s="64">
        <f ca="1" t="shared" si="250"/>
        <v>0</v>
      </c>
      <c r="P5294" s="64">
        <f ca="1" t="shared" si="251"/>
        <v>6</v>
      </c>
      <c r="Q5294" s="29" t="str">
        <f>VLOOKUP(B5294,辅助信息!E:M,9,FALSE)</f>
        <v>ZTWM-CDGS-XS-2025-0033-中铁武汉电气化局集团有限公司成达万高速铁路强电工程项目</v>
      </c>
      <c r="R5294" s="29" t="str">
        <f>_xlfn._xlws.FILTER(辅助信息!D:D,辅助信息!E:E=B5294)</f>
        <v>武汉电气化局成达万高铁强电项目</v>
      </c>
    </row>
    <row r="5295" hidden="1" spans="2:18">
      <c r="B5295" s="138" t="s">
        <v>81</v>
      </c>
      <c r="C5295" s="72">
        <v>45967</v>
      </c>
      <c r="D5295" s="122" t="str">
        <f>VLOOKUP(B5295,辅助信息!E:K,7,FALSE)</f>
        <v>JWDDCD2025060900080</v>
      </c>
      <c r="E5295" s="122" t="str">
        <f>VLOOKUP(F5295,辅助信息!A:B,2,FALSE)</f>
        <v>盘螺</v>
      </c>
      <c r="F5295" s="122" t="s">
        <v>49</v>
      </c>
      <c r="G5295" s="123">
        <v>30</v>
      </c>
      <c r="H5295" s="136" t="str">
        <f>IF(SUMIFS('[1]2025年已发货'!$E:$E,'[1]2025年已发货'!$F:$F,C5295,'[1]2025年已发货'!$C:$C,F5295,'[1]2025年已发货'!$G:$G,I5295,'[1]2025年已发货'!$H:$H,J5295)=0,"未发货",SUMIFS('[1]2025年已发货'!$E:$E,'[1]2025年已发货'!$F:$F,C5295,'[1]2025年已发货'!$C:$C,F5295,'[1]2025年已发货'!$G:$G,I5295,'[1]2025年已发货'!$H:$H,J5295))</f>
        <v>未发货</v>
      </c>
      <c r="I5295" s="158" t="str">
        <f>VLOOKUP(B5295,辅助信息!E:I,3,FALSE)</f>
        <v>（华西简阳西城嘉苑）四川省成都市简阳市简城街道高屋村</v>
      </c>
      <c r="J5295" s="122" t="str">
        <f>VLOOKUP(B5295,辅助信息!E:I,4,FALSE)</f>
        <v>张瀚镭</v>
      </c>
      <c r="K5295" s="122">
        <f>VLOOKUP(J5295,辅助信息!H:I,2,FALSE)</f>
        <v>15884666220</v>
      </c>
      <c r="L5295" s="124" t="str">
        <f>VLOOKUP(B5295,辅助信息!E:J,6,FALSE)</f>
        <v>现场禁止使用氢能源挂车！优先威钢发货,我方卸车,新老国标钢厂不加价可直发，因陕钢多次出现磅差，项目拒绝使用</v>
      </c>
      <c r="O5295" s="64" t="str">
        <f ca="1" t="shared" si="250"/>
        <v/>
      </c>
      <c r="P5295" s="64" t="str">
        <f ca="1" t="shared" si="251"/>
        <v/>
      </c>
      <c r="Q5295" s="29" t="str">
        <f>VLOOKUP(B5295,辅助信息!E:M,9,FALSE)</f>
        <v>ZTWM-CDGS-XS-2024-0030-华西集采-简州大道</v>
      </c>
      <c r="R5295" s="29" t="str">
        <f>_xlfn._xlws.FILTER(辅助信息!D:D,辅助信息!E:E=B5295)</f>
        <v>华西简阳西城嘉苑</v>
      </c>
    </row>
    <row r="5296" hidden="1" spans="2:18">
      <c r="B5296" s="138" t="s">
        <v>81</v>
      </c>
      <c r="C5296" s="72">
        <v>45967</v>
      </c>
      <c r="D5296" s="122" t="str">
        <f>VLOOKUP(B5296,辅助信息!E:K,7,FALSE)</f>
        <v>JWDDCD2025060900080</v>
      </c>
      <c r="E5296" s="122" t="str">
        <f>VLOOKUP(F5296,辅助信息!A:B,2,FALSE)</f>
        <v>盘螺</v>
      </c>
      <c r="F5296" s="122" t="s">
        <v>40</v>
      </c>
      <c r="G5296" s="123">
        <v>100</v>
      </c>
      <c r="H5296" s="136" t="str">
        <f>IF(SUMIFS('[1]2025年已发货'!$E:$E,'[1]2025年已发货'!$F:$F,C5296,'[1]2025年已发货'!$C:$C,F5296,'[1]2025年已发货'!$G:$G,I5296,'[1]2025年已发货'!$H:$H,J5296)=0,"未发货",SUMIFS('[1]2025年已发货'!$E:$E,'[1]2025年已发货'!$F:$F,C5296,'[1]2025年已发货'!$C:$C,F5296,'[1]2025年已发货'!$G:$G,I5296,'[1]2025年已发货'!$H:$H,J5296))</f>
        <v>未发货</v>
      </c>
      <c r="I5296" s="158" t="str">
        <f>VLOOKUP(B5296,辅助信息!E:I,3,FALSE)</f>
        <v>（华西简阳西城嘉苑）四川省成都市简阳市简城街道高屋村</v>
      </c>
      <c r="J5296" s="122" t="str">
        <f>VLOOKUP(B5296,辅助信息!E:I,4,FALSE)</f>
        <v>张瀚镭</v>
      </c>
      <c r="K5296" s="122">
        <f>VLOOKUP(J5296,辅助信息!H:I,2,FALSE)</f>
        <v>15884666220</v>
      </c>
      <c r="L5296" s="124" t="str">
        <f>VLOOKUP(B5296,辅助信息!E:J,6,FALSE)</f>
        <v>现场禁止使用氢能源挂车！优先威钢发货,我方卸车,新老国标钢厂不加价可直发，因陕钢多次出现磅差，项目拒绝使用</v>
      </c>
      <c r="O5296" s="64" t="str">
        <f ca="1" t="shared" si="250"/>
        <v/>
      </c>
      <c r="P5296" s="64" t="str">
        <f ca="1" t="shared" si="251"/>
        <v/>
      </c>
      <c r="Q5296" s="29" t="str">
        <f>VLOOKUP(B5296,辅助信息!E:M,9,FALSE)</f>
        <v>ZTWM-CDGS-XS-2024-0030-华西集采-简州大道</v>
      </c>
      <c r="R5296" s="29" t="str">
        <f>_xlfn._xlws.FILTER(辅助信息!D:D,辅助信息!E:E=B5296)</f>
        <v>华西简阳西城嘉苑</v>
      </c>
    </row>
    <row r="5297" hidden="1" spans="2:18">
      <c r="B5297" s="138" t="s">
        <v>81</v>
      </c>
      <c r="C5297" s="72">
        <v>45967</v>
      </c>
      <c r="D5297" s="122" t="str">
        <f>VLOOKUP(B5297,辅助信息!E:K,7,FALSE)</f>
        <v>JWDDCD2025060900080</v>
      </c>
      <c r="E5297" s="122" t="str">
        <f>VLOOKUP(F5297,辅助信息!A:B,2,FALSE)</f>
        <v>盘螺</v>
      </c>
      <c r="F5297" s="122" t="s">
        <v>41</v>
      </c>
      <c r="G5297" s="123">
        <v>30</v>
      </c>
      <c r="H5297" s="136" t="str">
        <f>IF(SUMIFS('[1]2025年已发货'!$E:$E,'[1]2025年已发货'!$F:$F,C5297,'[1]2025年已发货'!$C:$C,F5297,'[1]2025年已发货'!$G:$G,I5297,'[1]2025年已发货'!$H:$H,J5297)=0,"未发货",SUMIFS('[1]2025年已发货'!$E:$E,'[1]2025年已发货'!$F:$F,C5297,'[1]2025年已发货'!$C:$C,F5297,'[1]2025年已发货'!$G:$G,I5297,'[1]2025年已发货'!$H:$H,J5297))</f>
        <v>未发货</v>
      </c>
      <c r="I5297" s="158" t="str">
        <f>VLOOKUP(B5297,辅助信息!E:I,3,FALSE)</f>
        <v>（华西简阳西城嘉苑）四川省成都市简阳市简城街道高屋村</v>
      </c>
      <c r="J5297" s="122" t="str">
        <f>VLOOKUP(B5297,辅助信息!E:I,4,FALSE)</f>
        <v>张瀚镭</v>
      </c>
      <c r="K5297" s="122">
        <f>VLOOKUP(J5297,辅助信息!H:I,2,FALSE)</f>
        <v>15884666220</v>
      </c>
      <c r="L5297" s="124" t="str">
        <f>VLOOKUP(B5297,辅助信息!E:J,6,FALSE)</f>
        <v>现场禁止使用氢能源挂车！优先威钢发货,我方卸车,新老国标钢厂不加价可直发，因陕钢多次出现磅差，项目拒绝使用</v>
      </c>
      <c r="O5297" s="64" t="str">
        <f ca="1" t="shared" si="250"/>
        <v/>
      </c>
      <c r="P5297" s="64" t="str">
        <f ca="1" t="shared" si="251"/>
        <v/>
      </c>
      <c r="Q5297" s="29" t="str">
        <f>VLOOKUP(B5297,辅助信息!E:M,9,FALSE)</f>
        <v>ZTWM-CDGS-XS-2024-0030-华西集采-简州大道</v>
      </c>
      <c r="R5297" s="29" t="str">
        <f>_xlfn._xlws.FILTER(辅助信息!D:D,辅助信息!E:E=B5297)</f>
        <v>华西简阳西城嘉苑</v>
      </c>
    </row>
    <row r="5298" hidden="1" spans="2:18">
      <c r="B5298" s="138" t="s">
        <v>81</v>
      </c>
      <c r="C5298" s="72">
        <v>45967</v>
      </c>
      <c r="D5298" s="122" t="str">
        <f>VLOOKUP(B5298,辅助信息!E:K,7,FALSE)</f>
        <v>JWDDCD2025060900080</v>
      </c>
      <c r="E5298" s="122" t="str">
        <f>VLOOKUP(F5298,辅助信息!A:B,2,FALSE)</f>
        <v>盘螺</v>
      </c>
      <c r="F5298" s="122" t="s">
        <v>26</v>
      </c>
      <c r="G5298" s="123">
        <v>50</v>
      </c>
      <c r="H5298" s="136" t="str">
        <f>IF(SUMIFS('[1]2025年已发货'!$E:$E,'[1]2025年已发货'!$F:$F,C5298,'[1]2025年已发货'!$C:$C,F5298,'[1]2025年已发货'!$G:$G,I5298,'[1]2025年已发货'!$H:$H,J5298)=0,"未发货",SUMIFS('[1]2025年已发货'!$E:$E,'[1]2025年已发货'!$F:$F,C5298,'[1]2025年已发货'!$C:$C,F5298,'[1]2025年已发货'!$G:$G,I5298,'[1]2025年已发货'!$H:$H,J5298))</f>
        <v>未发货</v>
      </c>
      <c r="I5298" s="158" t="str">
        <f>VLOOKUP(B5298,辅助信息!E:I,3,FALSE)</f>
        <v>（华西简阳西城嘉苑）四川省成都市简阳市简城街道高屋村</v>
      </c>
      <c r="J5298" s="122" t="str">
        <f>VLOOKUP(B5298,辅助信息!E:I,4,FALSE)</f>
        <v>张瀚镭</v>
      </c>
      <c r="K5298" s="122">
        <f>VLOOKUP(J5298,辅助信息!H:I,2,FALSE)</f>
        <v>15884666220</v>
      </c>
      <c r="L5298" s="124" t="str">
        <f>VLOOKUP(B5298,辅助信息!E:J,6,FALSE)</f>
        <v>现场禁止使用氢能源挂车！优先威钢发货,我方卸车,新老国标钢厂不加价可直发，因陕钢多次出现磅差，项目拒绝使用</v>
      </c>
      <c r="O5298" s="64" t="str">
        <f ca="1" t="shared" si="250"/>
        <v/>
      </c>
      <c r="P5298" s="64" t="str">
        <f ca="1" t="shared" si="251"/>
        <v/>
      </c>
      <c r="Q5298" s="29" t="str">
        <f>VLOOKUP(B5298,辅助信息!E:M,9,FALSE)</f>
        <v>ZTWM-CDGS-XS-2024-0030-华西集采-简州大道</v>
      </c>
      <c r="R5298" s="29" t="str">
        <f>_xlfn._xlws.FILTER(辅助信息!D:D,辅助信息!E:E=B5298)</f>
        <v>华西简阳西城嘉苑</v>
      </c>
    </row>
    <row r="5299" hidden="1" spans="2:18">
      <c r="B5299" s="138" t="s">
        <v>81</v>
      </c>
      <c r="C5299" s="72">
        <v>45967</v>
      </c>
      <c r="D5299" s="122" t="str">
        <f>VLOOKUP(B5299,辅助信息!E:K,7,FALSE)</f>
        <v>JWDDCD2025060900080</v>
      </c>
      <c r="E5299" s="122" t="str">
        <f>VLOOKUP(F5299,辅助信息!A:B,2,FALSE)</f>
        <v>螺纹钢</v>
      </c>
      <c r="F5299" s="122" t="s">
        <v>30</v>
      </c>
      <c r="G5299" s="123">
        <v>20</v>
      </c>
      <c r="H5299" s="136" t="str">
        <f>IF(SUMIFS('[1]2025年已发货'!$E:$E,'[1]2025年已发货'!$F:$F,C5299,'[1]2025年已发货'!$C:$C,F5299,'[1]2025年已发货'!$G:$G,I5299,'[1]2025年已发货'!$H:$H,J5299)=0,"未发货",SUMIFS('[1]2025年已发货'!$E:$E,'[1]2025年已发货'!$F:$F,C5299,'[1]2025年已发货'!$C:$C,F5299,'[1]2025年已发货'!$G:$G,I5299,'[1]2025年已发货'!$H:$H,J5299))</f>
        <v>未发货</v>
      </c>
      <c r="I5299" s="158" t="str">
        <f>VLOOKUP(B5299,辅助信息!E:I,3,FALSE)</f>
        <v>（华西简阳西城嘉苑）四川省成都市简阳市简城街道高屋村</v>
      </c>
      <c r="J5299" s="122" t="str">
        <f>VLOOKUP(B5299,辅助信息!E:I,4,FALSE)</f>
        <v>张瀚镭</v>
      </c>
      <c r="K5299" s="122">
        <f>VLOOKUP(J5299,辅助信息!H:I,2,FALSE)</f>
        <v>15884666220</v>
      </c>
      <c r="L5299" s="124" t="str">
        <f>VLOOKUP(B5299,辅助信息!E:J,6,FALSE)</f>
        <v>现场禁止使用氢能源挂车！优先威钢发货,我方卸车,新老国标钢厂不加价可直发，因陕钢多次出现磅差，项目拒绝使用</v>
      </c>
      <c r="O5299" s="64" t="str">
        <f ca="1" t="shared" si="250"/>
        <v/>
      </c>
      <c r="P5299" s="64" t="str">
        <f ca="1" t="shared" si="251"/>
        <v/>
      </c>
      <c r="Q5299" s="29" t="str">
        <f>VLOOKUP(B5299,辅助信息!E:M,9,FALSE)</f>
        <v>ZTWM-CDGS-XS-2024-0030-华西集采-简州大道</v>
      </c>
      <c r="R5299" s="29" t="str">
        <f>_xlfn._xlws.FILTER(辅助信息!D:D,辅助信息!E:E=B5299)</f>
        <v>华西简阳西城嘉苑</v>
      </c>
    </row>
    <row r="5300" hidden="1" spans="2:18">
      <c r="B5300" s="138" t="s">
        <v>81</v>
      </c>
      <c r="C5300" s="72">
        <v>45967</v>
      </c>
      <c r="D5300" s="122" t="str">
        <f>VLOOKUP(B5300,辅助信息!E:K,7,FALSE)</f>
        <v>JWDDCD2025060900080</v>
      </c>
      <c r="E5300" s="122" t="str">
        <f>VLOOKUP(F5300,辅助信息!A:B,2,FALSE)</f>
        <v>螺纹钢</v>
      </c>
      <c r="F5300" s="122" t="s">
        <v>33</v>
      </c>
      <c r="G5300" s="123">
        <v>15</v>
      </c>
      <c r="H5300" s="136" t="str">
        <f>IF(SUMIFS('[1]2025年已发货'!$E:$E,'[1]2025年已发货'!$F:$F,C5300,'[1]2025年已发货'!$C:$C,F5300,'[1]2025年已发货'!$G:$G,I5300,'[1]2025年已发货'!$H:$H,J5300)=0,"未发货",SUMIFS('[1]2025年已发货'!$E:$E,'[1]2025年已发货'!$F:$F,C5300,'[1]2025年已发货'!$C:$C,F5300,'[1]2025年已发货'!$G:$G,I5300,'[1]2025年已发货'!$H:$H,J5300))</f>
        <v>未发货</v>
      </c>
      <c r="I5300" s="158" t="str">
        <f>VLOOKUP(B5300,辅助信息!E:I,3,FALSE)</f>
        <v>（华西简阳西城嘉苑）四川省成都市简阳市简城街道高屋村</v>
      </c>
      <c r="J5300" s="122" t="str">
        <f>VLOOKUP(B5300,辅助信息!E:I,4,FALSE)</f>
        <v>张瀚镭</v>
      </c>
      <c r="K5300" s="122">
        <f>VLOOKUP(J5300,辅助信息!H:I,2,FALSE)</f>
        <v>15884666220</v>
      </c>
      <c r="L5300" s="124" t="str">
        <f>VLOOKUP(B5300,辅助信息!E:J,6,FALSE)</f>
        <v>现场禁止使用氢能源挂车！优先威钢发货,我方卸车,新老国标钢厂不加价可直发，因陕钢多次出现磅差，项目拒绝使用</v>
      </c>
      <c r="O5300" s="64" t="str">
        <f ca="1" t="shared" si="250"/>
        <v/>
      </c>
      <c r="P5300" s="64" t="str">
        <f ca="1" t="shared" si="251"/>
        <v/>
      </c>
      <c r="Q5300" s="29" t="str">
        <f>VLOOKUP(B5300,辅助信息!E:M,9,FALSE)</f>
        <v>ZTWM-CDGS-XS-2024-0030-华西集采-简州大道</v>
      </c>
      <c r="R5300" s="29" t="str">
        <f>_xlfn._xlws.FILTER(辅助信息!D:D,辅助信息!E:E=B5300)</f>
        <v>华西简阳西城嘉苑</v>
      </c>
    </row>
    <row r="5301" hidden="1" spans="2:18">
      <c r="B5301" s="138" t="s">
        <v>196</v>
      </c>
      <c r="C5301" s="72">
        <v>45967</v>
      </c>
      <c r="D5301" s="122" t="str">
        <f>VLOOKUP(B5301,辅助信息!E:K,7,FALSE)</f>
        <v>JWDDCD2025102100476</v>
      </c>
      <c r="E5301" s="122" t="str">
        <f>VLOOKUP(F5301,辅助信息!A:B,2,FALSE)</f>
        <v>盘螺</v>
      </c>
      <c r="F5301" s="122" t="s">
        <v>49</v>
      </c>
      <c r="G5301" s="123">
        <v>8</v>
      </c>
      <c r="H5301" s="136">
        <f>IF(SUMIFS('[1]2025年已发货'!$E:$E,'[1]2025年已发货'!$F:$F,C5301,'[1]2025年已发货'!$C:$C,F5301,'[1]2025年已发货'!$G:$G,I5301,'[1]2025年已发货'!$H:$H,J5301)=0,"未发货",SUMIFS('[1]2025年已发货'!$E:$E,'[1]2025年已发货'!$F:$F,C5301,'[1]2025年已发货'!$C:$C,F5301,'[1]2025年已发货'!$G:$G,I5301,'[1]2025年已发货'!$H:$H,J5301))</f>
        <v>8</v>
      </c>
      <c r="I5301" s="158" t="str">
        <f>VLOOKUP(B5301,辅助信息!E:I,3,FALSE)</f>
        <v>(五冶建设师大附中外语校新建教学楼工程)四川省成都市成华区大观堰2号(四川师范大学附属中学外国语学校)</v>
      </c>
      <c r="J5301" s="122" t="str">
        <f>VLOOKUP(B5301,辅助信息!E:I,4,FALSE)</f>
        <v>蔡浩</v>
      </c>
      <c r="K5301" s="122">
        <f>VLOOKUP(J5301,辅助信息!H:I,2,FALSE)</f>
        <v>13980880820</v>
      </c>
      <c r="L5301" s="124" t="str">
        <f>VLOOKUP(B5301,辅助信息!E:J,6,FALSE)</f>
        <v>联系实际收货人（蔡浩13980880820）五冶建设送货单,6份材质书（司机拍照资料份数，该项目经常掉材质书和吊牌谎话连篇）,锈货不收，装货前联系收货人核实到场规格,没提前告知进场规格现场不给予接收</v>
      </c>
      <c r="O5301" s="64" t="str">
        <f ca="1" t="shared" si="250"/>
        <v/>
      </c>
      <c r="P5301" s="64" t="str">
        <f ca="1" t="shared" si="251"/>
        <v/>
      </c>
      <c r="Q5301" s="29" t="str">
        <f>VLOOKUP(B5301,辅助信息!E:M,9,FALSE)</f>
        <v>ZTWM-CDGS-XS-2025-0073-五冶天府-成都怡心湖片区及龙泉驿医院等项目</v>
      </c>
      <c r="R5301" s="29" t="str">
        <f>_xlfn._xlws.FILTER(辅助信息!D:D,辅助信息!E:E=B5301)</f>
        <v>五冶建设师大附中外语校新建教学楼工程</v>
      </c>
    </row>
    <row r="5302" hidden="1" spans="2:18">
      <c r="B5302" s="138" t="s">
        <v>196</v>
      </c>
      <c r="C5302" s="72">
        <v>45967</v>
      </c>
      <c r="D5302" s="122" t="str">
        <f>VLOOKUP(B5302,辅助信息!E:K,7,FALSE)</f>
        <v>JWDDCD2025102100476</v>
      </c>
      <c r="E5302" s="122" t="str">
        <f>VLOOKUP(F5302,辅助信息!A:B,2,FALSE)</f>
        <v>盘螺</v>
      </c>
      <c r="F5302" s="122" t="s">
        <v>40</v>
      </c>
      <c r="G5302" s="123">
        <v>8</v>
      </c>
      <c r="H5302" s="136">
        <f>IF(SUMIFS('[1]2025年已发货'!$E:$E,'[1]2025年已发货'!$F:$F,C5302,'[1]2025年已发货'!$C:$C,F5302,'[1]2025年已发货'!$G:$G,I5302,'[1]2025年已发货'!$H:$H,J5302)=0,"未发货",SUMIFS('[1]2025年已发货'!$E:$E,'[1]2025年已发货'!$F:$F,C5302,'[1]2025年已发货'!$C:$C,F5302,'[1]2025年已发货'!$G:$G,I5302,'[1]2025年已发货'!$H:$H,J5302))</f>
        <v>8</v>
      </c>
      <c r="I5302" s="158" t="str">
        <f>VLOOKUP(B5302,辅助信息!E:I,3,FALSE)</f>
        <v>(五冶建设师大附中外语校新建教学楼工程)四川省成都市成华区大观堰2号(四川师范大学附属中学外国语学校)</v>
      </c>
      <c r="J5302" s="122" t="str">
        <f>VLOOKUP(B5302,辅助信息!E:I,4,FALSE)</f>
        <v>蔡浩</v>
      </c>
      <c r="K5302" s="122">
        <f>VLOOKUP(J5302,辅助信息!H:I,2,FALSE)</f>
        <v>13980880820</v>
      </c>
      <c r="L5302" s="124" t="str">
        <f>VLOOKUP(B5302,辅助信息!E:J,6,FALSE)</f>
        <v>联系实际收货人（蔡浩13980880820）五冶建设送货单,6份材质书（司机拍照资料份数，该项目经常掉材质书和吊牌谎话连篇）,锈货不收，装货前联系收货人核实到场规格,没提前告知进场规格现场不给予接收</v>
      </c>
      <c r="O5302" s="64" t="str">
        <f ca="1" t="shared" si="250"/>
        <v/>
      </c>
      <c r="P5302" s="64" t="str">
        <f ca="1" t="shared" si="251"/>
        <v/>
      </c>
      <c r="Q5302" s="29" t="str">
        <f>VLOOKUP(B5302,辅助信息!E:M,9,FALSE)</f>
        <v>ZTWM-CDGS-XS-2025-0073-五冶天府-成都怡心湖片区及龙泉驿医院等项目</v>
      </c>
      <c r="R5302" s="29" t="str">
        <f>_xlfn._xlws.FILTER(辅助信息!D:D,辅助信息!E:E=B5302)</f>
        <v>五冶建设师大附中外语校新建教学楼工程</v>
      </c>
    </row>
    <row r="5303" hidden="1" spans="2:18">
      <c r="B5303" s="138" t="s">
        <v>196</v>
      </c>
      <c r="C5303" s="72">
        <v>45967</v>
      </c>
      <c r="D5303" s="122" t="str">
        <f>VLOOKUP(B5303,辅助信息!E:K,7,FALSE)</f>
        <v>JWDDCD2025102100476</v>
      </c>
      <c r="E5303" s="122" t="str">
        <f>VLOOKUP(F5303,辅助信息!A:B,2,FALSE)</f>
        <v>盘螺</v>
      </c>
      <c r="F5303" s="122" t="s">
        <v>41</v>
      </c>
      <c r="G5303" s="123">
        <v>14</v>
      </c>
      <c r="H5303" s="136">
        <f>IF(SUMIFS('[1]2025年已发货'!$E:$E,'[1]2025年已发货'!$F:$F,C5303,'[1]2025年已发货'!$C:$C,F5303,'[1]2025年已发货'!$G:$G,I5303,'[1]2025年已发货'!$H:$H,J5303)=0,"未发货",SUMIFS('[1]2025年已发货'!$E:$E,'[1]2025年已发货'!$F:$F,C5303,'[1]2025年已发货'!$C:$C,F5303,'[1]2025年已发货'!$G:$G,I5303,'[1]2025年已发货'!$H:$H,J5303))</f>
        <v>14</v>
      </c>
      <c r="I5303" s="158" t="str">
        <f>VLOOKUP(B5303,辅助信息!E:I,3,FALSE)</f>
        <v>(五冶建设师大附中外语校新建教学楼工程)四川省成都市成华区大观堰2号(四川师范大学附属中学外国语学校)</v>
      </c>
      <c r="J5303" s="122" t="str">
        <f>VLOOKUP(B5303,辅助信息!E:I,4,FALSE)</f>
        <v>蔡浩</v>
      </c>
      <c r="K5303" s="122">
        <f>VLOOKUP(J5303,辅助信息!H:I,2,FALSE)</f>
        <v>13980880820</v>
      </c>
      <c r="L5303" s="124" t="str">
        <f>VLOOKUP(B5303,辅助信息!E:J,6,FALSE)</f>
        <v>联系实际收货人（蔡浩13980880820）五冶建设送货单,6份材质书（司机拍照资料份数，该项目经常掉材质书和吊牌谎话连篇）,锈货不收，装货前联系收货人核实到场规格,没提前告知进场规格现场不给予接收</v>
      </c>
      <c r="O5303" s="64" t="str">
        <f ca="1" t="shared" si="250"/>
        <v/>
      </c>
      <c r="P5303" s="64" t="str">
        <f ca="1" t="shared" si="251"/>
        <v/>
      </c>
      <c r="Q5303" s="29" t="str">
        <f>VLOOKUP(B5303,辅助信息!E:M,9,FALSE)</f>
        <v>ZTWM-CDGS-XS-2025-0073-五冶天府-成都怡心湖片区及龙泉驿医院等项目</v>
      </c>
      <c r="R5303" s="29" t="str">
        <f>_xlfn._xlws.FILTER(辅助信息!D:D,辅助信息!E:E=B5303)</f>
        <v>五冶建设师大附中外语校新建教学楼工程</v>
      </c>
    </row>
    <row r="5304" hidden="1" spans="2:18">
      <c r="B5304" s="138" t="s">
        <v>196</v>
      </c>
      <c r="C5304" s="72">
        <v>45967</v>
      </c>
      <c r="D5304" s="122" t="str">
        <f>VLOOKUP(B5304,辅助信息!E:K,7,FALSE)</f>
        <v>JWDDCD2025102100476</v>
      </c>
      <c r="E5304" s="122" t="str">
        <f>VLOOKUP(F5304,辅助信息!A:B,2,FALSE)</f>
        <v>螺纹钢</v>
      </c>
      <c r="F5304" s="122" t="s">
        <v>22</v>
      </c>
      <c r="G5304" s="123">
        <v>5</v>
      </c>
      <c r="H5304" s="136">
        <f>IF(SUMIFS('[1]2025年已发货'!$E:$E,'[1]2025年已发货'!$F:$F,C5304,'[1]2025年已发货'!$C:$C,F5304,'[1]2025年已发货'!$G:$G,I5304,'[1]2025年已发货'!$H:$H,J5304)=0,"未发货",SUMIFS('[1]2025年已发货'!$E:$E,'[1]2025年已发货'!$F:$F,C5304,'[1]2025年已发货'!$C:$C,F5304,'[1]2025年已发货'!$G:$G,I5304,'[1]2025年已发货'!$H:$H,J5304))</f>
        <v>5</v>
      </c>
      <c r="I5304" s="158" t="str">
        <f>VLOOKUP(B5304,辅助信息!E:I,3,FALSE)</f>
        <v>(五冶建设师大附中外语校新建教学楼工程)四川省成都市成华区大观堰2号(四川师范大学附属中学外国语学校)</v>
      </c>
      <c r="J5304" s="122" t="str">
        <f>VLOOKUP(B5304,辅助信息!E:I,4,FALSE)</f>
        <v>蔡浩</v>
      </c>
      <c r="K5304" s="122">
        <f>VLOOKUP(J5304,辅助信息!H:I,2,FALSE)</f>
        <v>13980880820</v>
      </c>
      <c r="L5304" s="124" t="str">
        <f>VLOOKUP(B5304,辅助信息!E:J,6,FALSE)</f>
        <v>联系实际收货人（蔡浩13980880820）五冶建设送货单,6份材质书（司机拍照资料份数，该项目经常掉材质书和吊牌谎话连篇）,锈货不收，装货前联系收货人核实到场规格,没提前告知进场规格现场不给予接收</v>
      </c>
      <c r="O5304" s="64" t="str">
        <f ca="1" t="shared" si="250"/>
        <v/>
      </c>
      <c r="P5304" s="64" t="str">
        <f ca="1" t="shared" si="251"/>
        <v/>
      </c>
      <c r="Q5304" s="29" t="str">
        <f>VLOOKUP(B5304,辅助信息!E:M,9,FALSE)</f>
        <v>ZTWM-CDGS-XS-2025-0073-五冶天府-成都怡心湖片区及龙泉驿医院等项目</v>
      </c>
      <c r="R5304" s="29" t="str">
        <f>_xlfn._xlws.FILTER(辅助信息!D:D,辅助信息!E:E=B5304)</f>
        <v>五冶建设师大附中外语校新建教学楼工程</v>
      </c>
    </row>
    <row r="5305" hidden="1" spans="2:18">
      <c r="B5305" s="138" t="s">
        <v>187</v>
      </c>
      <c r="C5305" s="72">
        <v>45967</v>
      </c>
      <c r="D5305" s="122" t="str">
        <f>VLOOKUP(B5305,辅助信息!E:K,7,FALSE)</f>
        <v>JWDDCD2025072900121</v>
      </c>
      <c r="E5305" s="122" t="str">
        <f>VLOOKUP(F5305,辅助信息!A:B,2,FALSE)</f>
        <v>盘螺</v>
      </c>
      <c r="F5305" s="122" t="s">
        <v>40</v>
      </c>
      <c r="G5305" s="123">
        <v>16</v>
      </c>
      <c r="H5305" s="136">
        <f>IF(SUMIFS('[1]2025年已发货'!$E:$E,'[1]2025年已发货'!$F:$F,C5305,'[1]2025年已发货'!$C:$C,F5305,'[1]2025年已发货'!$G:$G,I5305,'[1]2025年已发货'!$H:$H,J5305)=0,"未发货",SUMIFS('[1]2025年已发货'!$E:$E,'[1]2025年已发货'!$F:$F,C5305,'[1]2025年已发货'!$C:$C,F5305,'[1]2025年已发货'!$G:$G,I5305,'[1]2025年已发货'!$H:$H,J5305))</f>
        <v>16</v>
      </c>
      <c r="I5305" s="158" t="str">
        <f>VLOOKUP(B5305,辅助信息!E:I,3,FALSE)</f>
        <v>(乐山市校地共建产教融合基地建设项目一标段)四川省乐山市市中区苏稽镇周山嘴</v>
      </c>
      <c r="J5305" s="122" t="str">
        <f>VLOOKUP(B5305,辅助信息!E:I,4,FALSE)</f>
        <v>范增云</v>
      </c>
      <c r="K5305" s="122">
        <f>VLOOKUP(J5305,辅助信息!H:I,2,FALSE)</f>
        <v>13668153241</v>
      </c>
      <c r="L5305" s="124" t="str">
        <f>VLOOKUP(B5305,辅助信息!E:J,6,FALSE)</f>
        <v>联系实际收货人（范增云13668153241）现场要求炉批号控制2个以下，超2个不给予签收。提前联系到场规格及数量</v>
      </c>
      <c r="O5305" s="64" t="str">
        <f ca="1" t="shared" si="250"/>
        <v/>
      </c>
      <c r="P5305" s="64" t="str">
        <f ca="1" t="shared" si="251"/>
        <v/>
      </c>
      <c r="Q5305" s="29" t="str">
        <f>VLOOKUP(B5305,辅助信息!E:M,9,FALSE)</f>
        <v>ZTWM-CDGS-XS-2025-0125-四川机司-乐山市校地共建产教融合基地配套设施项目施工一标段钢筋采购合同</v>
      </c>
      <c r="R5305" s="29" t="str">
        <f>_xlfn._xlws.FILTER(辅助信息!D:D,辅助信息!E:E=B5305)</f>
        <v>乐山市校地共建产教融合基地建设项目</v>
      </c>
    </row>
    <row r="5306" hidden="1" spans="2:18">
      <c r="B5306" s="138" t="s">
        <v>187</v>
      </c>
      <c r="C5306" s="72">
        <v>45967</v>
      </c>
      <c r="D5306" s="122" t="str">
        <f>VLOOKUP(B5306,辅助信息!E:K,7,FALSE)</f>
        <v>JWDDCD2025072900121</v>
      </c>
      <c r="E5306" s="122" t="str">
        <f>VLOOKUP(F5306,辅助信息!A:B,2,FALSE)</f>
        <v>盘螺</v>
      </c>
      <c r="F5306" s="122" t="s">
        <v>41</v>
      </c>
      <c r="G5306" s="123">
        <v>16</v>
      </c>
      <c r="H5306" s="136">
        <f>IF(SUMIFS('[1]2025年已发货'!$E:$E,'[1]2025年已发货'!$F:$F,C5306,'[1]2025年已发货'!$C:$C,F5306,'[1]2025年已发货'!$G:$G,I5306,'[1]2025年已发货'!$H:$H,J5306)=0,"未发货",SUMIFS('[1]2025年已发货'!$E:$E,'[1]2025年已发货'!$F:$F,C5306,'[1]2025年已发货'!$C:$C,F5306,'[1]2025年已发货'!$G:$G,I5306,'[1]2025年已发货'!$H:$H,J5306))</f>
        <v>16</v>
      </c>
      <c r="I5306" s="158" t="str">
        <f>VLOOKUP(B5306,辅助信息!E:I,3,FALSE)</f>
        <v>(乐山市校地共建产教融合基地建设项目一标段)四川省乐山市市中区苏稽镇周山嘴</v>
      </c>
      <c r="J5306" s="122" t="str">
        <f>VLOOKUP(B5306,辅助信息!E:I,4,FALSE)</f>
        <v>范增云</v>
      </c>
      <c r="K5306" s="122">
        <f>VLOOKUP(J5306,辅助信息!H:I,2,FALSE)</f>
        <v>13668153241</v>
      </c>
      <c r="L5306" s="124" t="str">
        <f>VLOOKUP(B5306,辅助信息!E:J,6,FALSE)</f>
        <v>联系实际收货人（范增云13668153241）现场要求炉批号控制2个以下，超2个不给予签收。提前联系到场规格及数量</v>
      </c>
      <c r="O5306" s="64" t="str">
        <f ca="1" t="shared" si="250"/>
        <v/>
      </c>
      <c r="P5306" s="64" t="str">
        <f ca="1" t="shared" si="251"/>
        <v/>
      </c>
      <c r="Q5306" s="29" t="str">
        <f>VLOOKUP(B5306,辅助信息!E:M,9,FALSE)</f>
        <v>ZTWM-CDGS-XS-2025-0125-四川机司-乐山市校地共建产教融合基地配套设施项目施工一标段钢筋采购合同</v>
      </c>
      <c r="R5306" s="29" t="str">
        <f>_xlfn._xlws.FILTER(辅助信息!D:D,辅助信息!E:E=B5306)</f>
        <v>乐山市校地共建产教融合基地建设项目</v>
      </c>
    </row>
    <row r="5307" hidden="1" spans="2:18">
      <c r="B5307" s="138" t="s">
        <v>187</v>
      </c>
      <c r="C5307" s="72">
        <v>45967</v>
      </c>
      <c r="D5307" s="122" t="str">
        <f>VLOOKUP(B5307,辅助信息!E:K,7,FALSE)</f>
        <v>JWDDCD2025072900121</v>
      </c>
      <c r="E5307" s="122" t="str">
        <f>VLOOKUP(F5307,辅助信息!A:B,2,FALSE)</f>
        <v>螺纹钢</v>
      </c>
      <c r="F5307" s="122" t="s">
        <v>22</v>
      </c>
      <c r="G5307" s="123">
        <v>10</v>
      </c>
      <c r="H5307" s="136">
        <f>IF(SUMIFS('[1]2025年已发货'!$E:$E,'[1]2025年已发货'!$F:$F,C5307,'[1]2025年已发货'!$C:$C,F5307,'[1]2025年已发货'!$G:$G,I5307,'[1]2025年已发货'!$H:$H,J5307)=0,"未发货",SUMIFS('[1]2025年已发货'!$E:$E,'[1]2025年已发货'!$F:$F,C5307,'[1]2025年已发货'!$C:$C,F5307,'[1]2025年已发货'!$G:$G,I5307,'[1]2025年已发货'!$H:$H,J5307))</f>
        <v>10</v>
      </c>
      <c r="I5307" s="158" t="str">
        <f>VLOOKUP(B5307,辅助信息!E:I,3,FALSE)</f>
        <v>(乐山市校地共建产教融合基地建设项目一标段)四川省乐山市市中区苏稽镇周山嘴</v>
      </c>
      <c r="J5307" s="122" t="str">
        <f>VLOOKUP(B5307,辅助信息!E:I,4,FALSE)</f>
        <v>范增云</v>
      </c>
      <c r="K5307" s="122">
        <f>VLOOKUP(J5307,辅助信息!H:I,2,FALSE)</f>
        <v>13668153241</v>
      </c>
      <c r="L5307" s="124" t="str">
        <f>VLOOKUP(B5307,辅助信息!E:J,6,FALSE)</f>
        <v>联系实际收货人（范增云13668153241）现场要求炉批号控制2个以下，超2个不给予签收。提前联系到场规格及数量</v>
      </c>
      <c r="O5307" s="64" t="str">
        <f ca="1" t="shared" si="250"/>
        <v/>
      </c>
      <c r="P5307" s="64" t="str">
        <f ca="1" t="shared" si="251"/>
        <v/>
      </c>
      <c r="Q5307" s="29" t="str">
        <f>VLOOKUP(B5307,辅助信息!E:M,9,FALSE)</f>
        <v>ZTWM-CDGS-XS-2025-0125-四川机司-乐山市校地共建产教融合基地配套设施项目施工一标段钢筋采购合同</v>
      </c>
      <c r="R5307" s="29" t="str">
        <f>_xlfn._xlws.FILTER(辅助信息!D:D,辅助信息!E:E=B5307)</f>
        <v>乐山市校地共建产教融合基地建设项目</v>
      </c>
    </row>
    <row r="5308" hidden="1" spans="2:18">
      <c r="B5308" s="138" t="s">
        <v>187</v>
      </c>
      <c r="C5308" s="72">
        <v>45967</v>
      </c>
      <c r="D5308" s="122" t="str">
        <f>VLOOKUP(B5308,辅助信息!E:K,7,FALSE)</f>
        <v>JWDDCD2025072900121</v>
      </c>
      <c r="E5308" s="122" t="str">
        <f>VLOOKUP(F5308,辅助信息!A:B,2,FALSE)</f>
        <v>螺纹钢</v>
      </c>
      <c r="F5308" s="122" t="s">
        <v>142</v>
      </c>
      <c r="G5308" s="123">
        <v>25</v>
      </c>
      <c r="H5308" s="136">
        <f>IF(SUMIFS('[1]2025年已发货'!$E:$E,'[1]2025年已发货'!$F:$F,C5308,'[1]2025年已发货'!$C:$C,F5308,'[1]2025年已发货'!$G:$G,I5308,'[1]2025年已发货'!$H:$H,J5308)=0,"未发货",SUMIFS('[1]2025年已发货'!$E:$E,'[1]2025年已发货'!$F:$F,C5308,'[1]2025年已发货'!$C:$C,F5308,'[1]2025年已发货'!$G:$G,I5308,'[1]2025年已发货'!$H:$H,J5308))</f>
        <v>25</v>
      </c>
      <c r="I5308" s="158" t="str">
        <f>VLOOKUP(B5308,辅助信息!E:I,3,FALSE)</f>
        <v>(乐山市校地共建产教融合基地建设项目一标段)四川省乐山市市中区苏稽镇周山嘴</v>
      </c>
      <c r="J5308" s="122" t="str">
        <f>VLOOKUP(B5308,辅助信息!E:I,4,FALSE)</f>
        <v>范增云</v>
      </c>
      <c r="K5308" s="122">
        <f>VLOOKUP(J5308,辅助信息!H:I,2,FALSE)</f>
        <v>13668153241</v>
      </c>
      <c r="L5308" s="124" t="str">
        <f>VLOOKUP(B5308,辅助信息!E:J,6,FALSE)</f>
        <v>联系实际收货人（范增云13668153241）现场要求炉批号控制2个以下，超2个不给予签收。提前联系到场规格及数量</v>
      </c>
      <c r="O5308" s="64" t="str">
        <f ca="1" t="shared" si="250"/>
        <v/>
      </c>
      <c r="P5308" s="64" t="str">
        <f ca="1" t="shared" si="251"/>
        <v/>
      </c>
      <c r="Q5308" s="29" t="str">
        <f>VLOOKUP(B5308,辅助信息!E:M,9,FALSE)</f>
        <v>ZTWM-CDGS-XS-2025-0125-四川机司-乐山市校地共建产教融合基地配套设施项目施工一标段钢筋采购合同</v>
      </c>
      <c r="R5308" s="29" t="str">
        <f>_xlfn._xlws.FILTER(辅助信息!D:D,辅助信息!E:E=B5308)</f>
        <v>乐山市校地共建产教融合基地建设项目</v>
      </c>
    </row>
    <row r="5309" hidden="1" spans="2:18">
      <c r="B5309" s="138" t="s">
        <v>187</v>
      </c>
      <c r="C5309" s="72">
        <v>45967</v>
      </c>
      <c r="D5309" s="122" t="str">
        <f>VLOOKUP(B5309,辅助信息!E:K,7,FALSE)</f>
        <v>JWDDCD2025072900121</v>
      </c>
      <c r="E5309" s="122" t="str">
        <f>VLOOKUP(F5309,辅助信息!A:B,2,FALSE)</f>
        <v>螺纹钢</v>
      </c>
      <c r="F5309" s="122" t="s">
        <v>182</v>
      </c>
      <c r="G5309" s="123">
        <v>3</v>
      </c>
      <c r="H5309" s="136">
        <f>IF(SUMIFS('[1]2025年已发货'!$E:$E,'[1]2025年已发货'!$F:$F,C5309,'[1]2025年已发货'!$C:$C,F5309,'[1]2025年已发货'!$G:$G,I5309,'[1]2025年已发货'!$H:$H,J5309)=0,"未发货",SUMIFS('[1]2025年已发货'!$E:$E,'[1]2025年已发货'!$F:$F,C5309,'[1]2025年已发货'!$C:$C,F5309,'[1]2025年已发货'!$G:$G,I5309,'[1]2025年已发货'!$H:$H,J5309))</f>
        <v>3</v>
      </c>
      <c r="I5309" s="158" t="str">
        <f>VLOOKUP(B5309,辅助信息!E:I,3,FALSE)</f>
        <v>(乐山市校地共建产教融合基地建设项目一标段)四川省乐山市市中区苏稽镇周山嘴</v>
      </c>
      <c r="J5309" s="122" t="str">
        <f>VLOOKUP(B5309,辅助信息!E:I,4,FALSE)</f>
        <v>范增云</v>
      </c>
      <c r="K5309" s="122">
        <f>VLOOKUP(J5309,辅助信息!H:I,2,FALSE)</f>
        <v>13668153241</v>
      </c>
      <c r="L5309" s="124" t="str">
        <f>VLOOKUP(B5309,辅助信息!E:J,6,FALSE)</f>
        <v>联系实际收货人（范增云13668153241）现场要求炉批号控制2个以下，超2个不给予签收。提前联系到场规格及数量</v>
      </c>
      <c r="O5309" s="64" t="str">
        <f ca="1" t="shared" si="250"/>
        <v/>
      </c>
      <c r="P5309" s="64" t="str">
        <f ca="1" t="shared" si="251"/>
        <v/>
      </c>
      <c r="Q5309" s="29" t="str">
        <f>VLOOKUP(B5309,辅助信息!E:M,9,FALSE)</f>
        <v>ZTWM-CDGS-XS-2025-0125-四川机司-乐山市校地共建产教融合基地配套设施项目施工一标段钢筋采购合同</v>
      </c>
      <c r="R5309" s="29" t="str">
        <f>_xlfn._xlws.FILTER(辅助信息!D:D,辅助信息!E:E=B5309)</f>
        <v>乐山市校地共建产教融合基地建设项目</v>
      </c>
    </row>
    <row r="5310" hidden="1" spans="2:18">
      <c r="B5310" s="137" t="s">
        <v>160</v>
      </c>
      <c r="C5310" s="72">
        <v>45967</v>
      </c>
      <c r="D5310" s="40" t="str">
        <f>VLOOKUP(B5310,辅助信息!E:K,7,FALSE)</f>
        <v>JWDDCD2025071500024</v>
      </c>
      <c r="E5310" s="40" t="str">
        <f>VLOOKUP(F5310,辅助信息!A:B,2,FALSE)</f>
        <v>盘螺</v>
      </c>
      <c r="F5310" s="40" t="s">
        <v>40</v>
      </c>
      <c r="G5310" s="36">
        <v>5</v>
      </c>
      <c r="H5310" s="136" t="str">
        <f>IF(SUMIFS('[1]2025年已发货'!$E:$E,'[1]2025年已发货'!$F:$F,C5310,'[1]2025年已发货'!$C:$C,F5310,'[1]2025年已发货'!$G:$G,I5310,'[1]2025年已发货'!$H:$H,J5310)=0,"未发货",SUMIFS('[1]2025年已发货'!$E:$E,'[1]2025年已发货'!$F:$F,C5310,'[1]2025年已发货'!$C:$C,F5310,'[1]2025年已发货'!$G:$G,I5310,'[1]2025年已发货'!$H:$H,J5310))</f>
        <v>未发货</v>
      </c>
      <c r="I5310" s="39" t="str">
        <f>VLOOKUP(B5310,辅助信息!E:I,3,FALSE)</f>
        <v>(中铁三局集团西渝高铁康渝段站房四标工程)重庆市九龙坡区华祥支路与华祥路交叉口重庆建工重庆西站TOD项目部</v>
      </c>
      <c r="J5310" s="40" t="str">
        <f>VLOOKUP(B5310,辅助信息!E:I,4,FALSE)</f>
        <v>卢庆江</v>
      </c>
      <c r="K5310" s="40">
        <f>VLOOKUP(J5310,辅助信息!H:I,2,FALSE)</f>
        <v>18883488177</v>
      </c>
      <c r="L5310" s="111" t="str">
        <f>VLOOKUP(B5310,辅助信息!E:J,6,FALSE)</f>
        <v>炉批号尽可能不要多</v>
      </c>
      <c r="O5310" s="64" t="str">
        <f ca="1" t="shared" si="250"/>
        <v/>
      </c>
      <c r="P5310" s="64" t="str">
        <f ca="1" t="shared" si="251"/>
        <v/>
      </c>
      <c r="Q5310" s="29" t="str">
        <f>VLOOKUP(B5310,辅助信息!E:M,9,FALSE)</f>
        <v>ZTWM-CDGS-XS-2025-0029-中铁三局集团有限公司-西渝高铁康渝段站房四标项目</v>
      </c>
      <c r="R5310" s="29" t="str">
        <f>_xlfn._xlws.FILTER(辅助信息!D:D,辅助信息!E:E=B5310)</f>
        <v>中铁三局集团西渝高铁康渝段站房四标工程</v>
      </c>
    </row>
    <row r="5311" hidden="1" spans="2:18">
      <c r="B5311" s="137" t="s">
        <v>160</v>
      </c>
      <c r="C5311" s="72">
        <v>45967</v>
      </c>
      <c r="D5311" s="40" t="str">
        <f>VLOOKUP(B5311,辅助信息!E:K,7,FALSE)</f>
        <v>JWDDCD2025071500024</v>
      </c>
      <c r="E5311" s="40" t="str">
        <f>VLOOKUP(F5311,辅助信息!A:B,2,FALSE)</f>
        <v>盘螺</v>
      </c>
      <c r="F5311" s="40" t="s">
        <v>41</v>
      </c>
      <c r="G5311" s="36">
        <v>5</v>
      </c>
      <c r="H5311" s="136" t="str">
        <f>IF(SUMIFS('[1]2025年已发货'!$E:$E,'[1]2025年已发货'!$F:$F,C5311,'[1]2025年已发货'!$C:$C,F5311,'[1]2025年已发货'!$G:$G,I5311,'[1]2025年已发货'!$H:$H,J5311)=0,"未发货",SUMIFS('[1]2025年已发货'!$E:$E,'[1]2025年已发货'!$F:$F,C5311,'[1]2025年已发货'!$C:$C,F5311,'[1]2025年已发货'!$G:$G,I5311,'[1]2025年已发货'!$H:$H,J5311))</f>
        <v>未发货</v>
      </c>
      <c r="I5311" s="39" t="str">
        <f>VLOOKUP(B5311,辅助信息!E:I,3,FALSE)</f>
        <v>(中铁三局集团西渝高铁康渝段站房四标工程)重庆市九龙坡区华祥支路与华祥路交叉口重庆建工重庆西站TOD项目部</v>
      </c>
      <c r="J5311" s="40" t="str">
        <f>VLOOKUP(B5311,辅助信息!E:I,4,FALSE)</f>
        <v>卢庆江</v>
      </c>
      <c r="K5311" s="40">
        <f>VLOOKUP(J5311,辅助信息!H:I,2,FALSE)</f>
        <v>18883488177</v>
      </c>
      <c r="L5311" s="111" t="str">
        <f>VLOOKUP(B5311,辅助信息!E:J,6,FALSE)</f>
        <v>炉批号尽可能不要多</v>
      </c>
      <c r="O5311" s="64" t="str">
        <f ca="1" t="shared" si="250"/>
        <v/>
      </c>
      <c r="P5311" s="64" t="str">
        <f ca="1" t="shared" si="251"/>
        <v/>
      </c>
      <c r="Q5311" s="29" t="str">
        <f>VLOOKUP(B5311,辅助信息!E:M,9,FALSE)</f>
        <v>ZTWM-CDGS-XS-2025-0029-中铁三局集团有限公司-西渝高铁康渝段站房四标项目</v>
      </c>
      <c r="R5311" s="29" t="str">
        <f>_xlfn._xlws.FILTER(辅助信息!D:D,辅助信息!E:E=B5311)</f>
        <v>中铁三局集团西渝高铁康渝段站房四标工程</v>
      </c>
    </row>
    <row r="5312" hidden="1" spans="2:18">
      <c r="B5312" s="137" t="s">
        <v>160</v>
      </c>
      <c r="C5312" s="72">
        <v>45967</v>
      </c>
      <c r="D5312" s="40" t="str">
        <f>VLOOKUP(B5312,辅助信息!E:K,7,FALSE)</f>
        <v>JWDDCD2025071500024</v>
      </c>
      <c r="E5312" s="40" t="str">
        <f>VLOOKUP(F5312,辅助信息!A:B,2,FALSE)</f>
        <v>盘螺</v>
      </c>
      <c r="F5312" s="40" t="s">
        <v>26</v>
      </c>
      <c r="G5312" s="36">
        <v>5</v>
      </c>
      <c r="H5312" s="136" t="str">
        <f>IF(SUMIFS('[1]2025年已发货'!$E:$E,'[1]2025年已发货'!$F:$F,C5312,'[1]2025年已发货'!$C:$C,F5312,'[1]2025年已发货'!$G:$G,I5312,'[1]2025年已发货'!$H:$H,J5312)=0,"未发货",SUMIFS('[1]2025年已发货'!$E:$E,'[1]2025年已发货'!$F:$F,C5312,'[1]2025年已发货'!$C:$C,F5312,'[1]2025年已发货'!$G:$G,I5312,'[1]2025年已发货'!$H:$H,J5312))</f>
        <v>未发货</v>
      </c>
      <c r="I5312" s="39" t="str">
        <f>VLOOKUP(B5312,辅助信息!E:I,3,FALSE)</f>
        <v>(中铁三局集团西渝高铁康渝段站房四标工程)重庆市九龙坡区华祥支路与华祥路交叉口重庆建工重庆西站TOD项目部</v>
      </c>
      <c r="J5312" s="40" t="str">
        <f>VLOOKUP(B5312,辅助信息!E:I,4,FALSE)</f>
        <v>卢庆江</v>
      </c>
      <c r="K5312" s="40">
        <f>VLOOKUP(J5312,辅助信息!H:I,2,FALSE)</f>
        <v>18883488177</v>
      </c>
      <c r="L5312" s="111" t="str">
        <f>VLOOKUP(B5312,辅助信息!E:J,6,FALSE)</f>
        <v>炉批号尽可能不要多</v>
      </c>
      <c r="O5312" s="64" t="str">
        <f ca="1" t="shared" si="250"/>
        <v/>
      </c>
      <c r="P5312" s="64" t="str">
        <f ca="1" t="shared" si="251"/>
        <v/>
      </c>
      <c r="Q5312" s="29" t="str">
        <f>VLOOKUP(B5312,辅助信息!E:M,9,FALSE)</f>
        <v>ZTWM-CDGS-XS-2025-0029-中铁三局集团有限公司-西渝高铁康渝段站房四标项目</v>
      </c>
      <c r="R5312" s="29" t="str">
        <f>_xlfn._xlws.FILTER(辅助信息!D:D,辅助信息!E:E=B5312)</f>
        <v>中铁三局集团西渝高铁康渝段站房四标工程</v>
      </c>
    </row>
    <row r="5313" hidden="1" spans="2:18">
      <c r="B5313" s="137" t="s">
        <v>160</v>
      </c>
      <c r="C5313" s="72">
        <v>45967</v>
      </c>
      <c r="D5313" s="40" t="str">
        <f>VLOOKUP(B5313,辅助信息!E:K,7,FALSE)</f>
        <v>JWDDCD2025071500024</v>
      </c>
      <c r="E5313" s="40" t="str">
        <f>VLOOKUP(F5313,辅助信息!A:B,2,FALSE)</f>
        <v>螺纹钢</v>
      </c>
      <c r="F5313" s="40" t="s">
        <v>32</v>
      </c>
      <c r="G5313" s="36">
        <v>9</v>
      </c>
      <c r="H5313" s="136" t="str">
        <f>IF(SUMIFS('[1]2025年已发货'!$E:$E,'[1]2025年已发货'!$F:$F,C5313,'[1]2025年已发货'!$C:$C,F5313,'[1]2025年已发货'!$G:$G,I5313,'[1]2025年已发货'!$H:$H,J5313)=0,"未发货",SUMIFS('[1]2025年已发货'!$E:$E,'[1]2025年已发货'!$F:$F,C5313,'[1]2025年已发货'!$C:$C,F5313,'[1]2025年已发货'!$G:$G,I5313,'[1]2025年已发货'!$H:$H,J5313))</f>
        <v>未发货</v>
      </c>
      <c r="I5313" s="39" t="str">
        <f>VLOOKUP(B5313,辅助信息!E:I,3,FALSE)</f>
        <v>(中铁三局集团西渝高铁康渝段站房四标工程)重庆市九龙坡区华祥支路与华祥路交叉口重庆建工重庆西站TOD项目部</v>
      </c>
      <c r="J5313" s="40" t="str">
        <f>VLOOKUP(B5313,辅助信息!E:I,4,FALSE)</f>
        <v>卢庆江</v>
      </c>
      <c r="K5313" s="40">
        <f>VLOOKUP(J5313,辅助信息!H:I,2,FALSE)</f>
        <v>18883488177</v>
      </c>
      <c r="L5313" s="111" t="str">
        <f>VLOOKUP(B5313,辅助信息!E:J,6,FALSE)</f>
        <v>炉批号尽可能不要多</v>
      </c>
      <c r="O5313" s="64" t="str">
        <f ca="1" t="shared" si="250"/>
        <v/>
      </c>
      <c r="P5313" s="64" t="str">
        <f ca="1" t="shared" si="251"/>
        <v/>
      </c>
      <c r="Q5313" s="29" t="str">
        <f>VLOOKUP(B5313,辅助信息!E:M,9,FALSE)</f>
        <v>ZTWM-CDGS-XS-2025-0029-中铁三局集团有限公司-西渝高铁康渝段站房四标项目</v>
      </c>
      <c r="R5313" s="29" t="str">
        <f>_xlfn._xlws.FILTER(辅助信息!D:D,辅助信息!E:E=B5313)</f>
        <v>中铁三局集团西渝高铁康渝段站房四标工程</v>
      </c>
    </row>
    <row r="5314" hidden="1" spans="2:18">
      <c r="B5314" s="137" t="s">
        <v>160</v>
      </c>
      <c r="C5314" s="72">
        <v>45967</v>
      </c>
      <c r="D5314" s="40" t="str">
        <f>VLOOKUP(B5314,辅助信息!E:K,7,FALSE)</f>
        <v>JWDDCD2025071500024</v>
      </c>
      <c r="E5314" s="40" t="str">
        <f>VLOOKUP(F5314,辅助信息!A:B,2,FALSE)</f>
        <v>螺纹钢</v>
      </c>
      <c r="F5314" s="40" t="s">
        <v>33</v>
      </c>
      <c r="G5314" s="36">
        <v>12</v>
      </c>
      <c r="H5314" s="136" t="str">
        <f>IF(SUMIFS('[1]2025年已发货'!$E:$E,'[1]2025年已发货'!$F:$F,C5314,'[1]2025年已发货'!$C:$C,F5314,'[1]2025年已发货'!$G:$G,I5314,'[1]2025年已发货'!$H:$H,J5314)=0,"未发货",SUMIFS('[1]2025年已发货'!$E:$E,'[1]2025年已发货'!$F:$F,C5314,'[1]2025年已发货'!$C:$C,F5314,'[1]2025年已发货'!$G:$G,I5314,'[1]2025年已发货'!$H:$H,J5314))</f>
        <v>未发货</v>
      </c>
      <c r="I5314" s="39" t="str">
        <f>VLOOKUP(B5314,辅助信息!E:I,3,FALSE)</f>
        <v>(中铁三局集团西渝高铁康渝段站房四标工程)重庆市九龙坡区华祥支路与华祥路交叉口重庆建工重庆西站TOD项目部</v>
      </c>
      <c r="J5314" s="40" t="str">
        <f>VLOOKUP(B5314,辅助信息!E:I,4,FALSE)</f>
        <v>卢庆江</v>
      </c>
      <c r="K5314" s="40">
        <f>VLOOKUP(J5314,辅助信息!H:I,2,FALSE)</f>
        <v>18883488177</v>
      </c>
      <c r="L5314" s="111" t="str">
        <f>VLOOKUP(B5314,辅助信息!E:J,6,FALSE)</f>
        <v>炉批号尽可能不要多</v>
      </c>
      <c r="O5314" s="64" t="str">
        <f ca="1" t="shared" si="250"/>
        <v/>
      </c>
      <c r="P5314" s="64" t="str">
        <f ca="1" t="shared" si="251"/>
        <v/>
      </c>
      <c r="Q5314" s="29" t="str">
        <f>VLOOKUP(B5314,辅助信息!E:M,9,FALSE)</f>
        <v>ZTWM-CDGS-XS-2025-0029-中铁三局集团有限公司-西渝高铁康渝段站房四标项目</v>
      </c>
      <c r="R5314" s="29" t="str">
        <f>_xlfn._xlws.FILTER(辅助信息!D:D,辅助信息!E:E=B5314)</f>
        <v>中铁三局集团西渝高铁康渝段站房四标工程</v>
      </c>
    </row>
    <row r="5315" hidden="1" spans="2:18">
      <c r="B5315" s="137" t="s">
        <v>231</v>
      </c>
      <c r="C5315" s="72">
        <v>45967</v>
      </c>
      <c r="D5315" s="40" t="str">
        <f>VLOOKUP(B5315,辅助信息!E:K,7,FALSE)</f>
        <v>JWDDCD2025102100481</v>
      </c>
      <c r="E5315" s="40" t="str">
        <f>VLOOKUP(F5315,辅助信息!A:B,2,FALSE)</f>
        <v>盘螺</v>
      </c>
      <c r="F5315" s="40" t="s">
        <v>40</v>
      </c>
      <c r="G5315" s="36">
        <v>12</v>
      </c>
      <c r="H5315" s="136">
        <f>IF(SUMIFS('[1]2025年已发货'!$E:$E,'[1]2025年已发货'!$F:$F,C5315,'[1]2025年已发货'!$C:$C,F5315,'[1]2025年已发货'!$G:$G,I5315,'[1]2025年已发货'!$H:$H,J5315)=0,"未发货",SUMIFS('[1]2025年已发货'!$E:$E,'[1]2025年已发货'!$F:$F,C5315,'[1]2025年已发货'!$C:$C,F5315,'[1]2025年已发货'!$G:$G,I5315,'[1]2025年已发货'!$H:$H,J5315))</f>
        <v>12</v>
      </c>
      <c r="I5315" s="39" t="str">
        <f>VLOOKUP(B5315,辅助信息!E:I,3,FALSE)</f>
        <v>(五冶建设成都盐道街中学初中部改扩建工程-一标)四川省成都市锦江区春熙路街道盐道街4号（盐道街中学初中部）</v>
      </c>
      <c r="J5315" s="40" t="str">
        <f>VLOOKUP(B5315,辅助信息!E:I,4,FALSE)</f>
        <v>谢鑫</v>
      </c>
      <c r="K5315" s="40">
        <f>VLOOKUP(J5315,辅助信息!H:I,2,FALSE)</f>
        <v>18228465067</v>
      </c>
      <c r="L5315" s="111" t="str">
        <f>VLOOKUP(B5315,辅助信息!E:J,6,FALSE)</f>
        <v>联系实际收货人（易前刚18228465067）五冶建设送货单,6份材质书,锈货不收，装货前联系收货人核实到场规格,没提前告知进场规格现场不给予接收</v>
      </c>
      <c r="O5315" s="64" t="str">
        <f ca="1" t="shared" si="250"/>
        <v/>
      </c>
      <c r="P5315" s="64" t="str">
        <f ca="1" t="shared" si="251"/>
        <v/>
      </c>
      <c r="Q5315" s="29" t="str">
        <f>VLOOKUP(B5315,辅助信息!E:M,9,FALSE)</f>
        <v>ZTWM-CDGS-XS-2025-0073-五冶天府-成都怡心湖片区及龙泉驿医院等项目</v>
      </c>
      <c r="R5315" s="29" t="str">
        <f>_xlfn._xlws.FILTER(辅助信息!D:D,辅助信息!E:E=B5315)</f>
        <v>五冶建设成都盐道街中学初中部改扩建工程</v>
      </c>
    </row>
    <row r="5316" hidden="1" spans="2:18">
      <c r="B5316" s="137" t="s">
        <v>231</v>
      </c>
      <c r="C5316" s="72">
        <v>45967</v>
      </c>
      <c r="D5316" s="40" t="str">
        <f>VLOOKUP(B5316,辅助信息!E:K,7,FALSE)</f>
        <v>JWDDCD2025102100481</v>
      </c>
      <c r="E5316" s="40" t="str">
        <f>VLOOKUP(F5316,辅助信息!A:B,2,FALSE)</f>
        <v>盘螺</v>
      </c>
      <c r="F5316" s="40" t="s">
        <v>41</v>
      </c>
      <c r="G5316" s="36">
        <v>8</v>
      </c>
      <c r="H5316" s="136">
        <f>IF(SUMIFS('[1]2025年已发货'!$E:$E,'[1]2025年已发货'!$F:$F,C5316,'[1]2025年已发货'!$C:$C,F5316,'[1]2025年已发货'!$G:$G,I5316,'[1]2025年已发货'!$H:$H,J5316)=0,"未发货",SUMIFS('[1]2025年已发货'!$E:$E,'[1]2025年已发货'!$F:$F,C5316,'[1]2025年已发货'!$C:$C,F5316,'[1]2025年已发货'!$G:$G,I5316,'[1]2025年已发货'!$H:$H,J5316))</f>
        <v>8</v>
      </c>
      <c r="I5316" s="39" t="str">
        <f>VLOOKUP(B5316,辅助信息!E:I,3,FALSE)</f>
        <v>(五冶建设成都盐道街中学初中部改扩建工程-一标)四川省成都市锦江区春熙路街道盐道街4号（盐道街中学初中部）</v>
      </c>
      <c r="J5316" s="40" t="str">
        <f>VLOOKUP(B5316,辅助信息!E:I,4,FALSE)</f>
        <v>谢鑫</v>
      </c>
      <c r="K5316" s="40">
        <f>VLOOKUP(J5316,辅助信息!H:I,2,FALSE)</f>
        <v>18228465067</v>
      </c>
      <c r="L5316" s="111" t="str">
        <f>VLOOKUP(B5316,辅助信息!E:J,6,FALSE)</f>
        <v>联系实际收货人（易前刚18228465067）五冶建设送货单,6份材质书,锈货不收，装货前联系收货人核实到场规格,没提前告知进场规格现场不给予接收</v>
      </c>
      <c r="O5316" s="64" t="str">
        <f ca="1" t="shared" si="250"/>
        <v/>
      </c>
      <c r="P5316" s="64" t="str">
        <f ca="1" t="shared" si="251"/>
        <v/>
      </c>
      <c r="Q5316" s="29" t="str">
        <f>VLOOKUP(B5316,辅助信息!E:M,9,FALSE)</f>
        <v>ZTWM-CDGS-XS-2025-0073-五冶天府-成都怡心湖片区及龙泉驿医院等项目</v>
      </c>
      <c r="R5316" s="29" t="str">
        <f>_xlfn._xlws.FILTER(辅助信息!D:D,辅助信息!E:E=B5316)</f>
        <v>五冶建设成都盐道街中学初中部改扩建工程</v>
      </c>
    </row>
    <row r="5317" hidden="1" spans="2:18">
      <c r="B5317" s="137" t="s">
        <v>231</v>
      </c>
      <c r="C5317" s="72">
        <v>45967</v>
      </c>
      <c r="D5317" s="40" t="str">
        <f>VLOOKUP(B5317,辅助信息!E:K,7,FALSE)</f>
        <v>JWDDCD2025102100481</v>
      </c>
      <c r="E5317" s="40" t="str">
        <f>VLOOKUP(F5317,辅助信息!A:B,2,FALSE)</f>
        <v>螺纹钢</v>
      </c>
      <c r="F5317" s="40" t="s">
        <v>28</v>
      </c>
      <c r="G5317" s="36">
        <v>5</v>
      </c>
      <c r="H5317" s="136">
        <f>IF(SUMIFS('[1]2025年已发货'!$E:$E,'[1]2025年已发货'!$F:$F,C5317,'[1]2025年已发货'!$C:$C,F5317,'[1]2025年已发货'!$G:$G,I5317,'[1]2025年已发货'!$H:$H,J5317)=0,"未发货",SUMIFS('[1]2025年已发货'!$E:$E,'[1]2025年已发货'!$F:$F,C5317,'[1]2025年已发货'!$C:$C,F5317,'[1]2025年已发货'!$G:$G,I5317,'[1]2025年已发货'!$H:$H,J5317))</f>
        <v>5</v>
      </c>
      <c r="I5317" s="39" t="str">
        <f>VLOOKUP(B5317,辅助信息!E:I,3,FALSE)</f>
        <v>(五冶建设成都盐道街中学初中部改扩建工程-一标)四川省成都市锦江区春熙路街道盐道街4号（盐道街中学初中部）</v>
      </c>
      <c r="J5317" s="40" t="str">
        <f>VLOOKUP(B5317,辅助信息!E:I,4,FALSE)</f>
        <v>谢鑫</v>
      </c>
      <c r="K5317" s="40">
        <f>VLOOKUP(J5317,辅助信息!H:I,2,FALSE)</f>
        <v>18228465067</v>
      </c>
      <c r="L5317" s="111" t="str">
        <f>VLOOKUP(B5317,辅助信息!E:J,6,FALSE)</f>
        <v>联系实际收货人（易前刚18228465067）五冶建设送货单,6份材质书,锈货不收，装货前联系收货人核实到场规格,没提前告知进场规格现场不给予接收</v>
      </c>
      <c r="O5317" s="64" t="str">
        <f ca="1" t="shared" si="250"/>
        <v/>
      </c>
      <c r="P5317" s="64" t="str">
        <f ca="1" t="shared" si="251"/>
        <v/>
      </c>
      <c r="Q5317" s="29" t="str">
        <f>VLOOKUP(B5317,辅助信息!E:M,9,FALSE)</f>
        <v>ZTWM-CDGS-XS-2025-0073-五冶天府-成都怡心湖片区及龙泉驿医院等项目</v>
      </c>
      <c r="R5317" s="29" t="str">
        <f>_xlfn._xlws.FILTER(辅助信息!D:D,辅助信息!E:E=B5317)</f>
        <v>五冶建设成都盐道街中学初中部改扩建工程</v>
      </c>
    </row>
    <row r="5318" hidden="1" spans="2:18">
      <c r="B5318" s="137" t="s">
        <v>231</v>
      </c>
      <c r="C5318" s="72">
        <v>45967</v>
      </c>
      <c r="D5318" s="40" t="str">
        <f>VLOOKUP(B5318,辅助信息!E:K,7,FALSE)</f>
        <v>JWDDCD2025102100481</v>
      </c>
      <c r="E5318" s="40" t="str">
        <f>VLOOKUP(F5318,辅助信息!A:B,2,FALSE)</f>
        <v>螺纹钢</v>
      </c>
      <c r="F5318" s="40" t="s">
        <v>18</v>
      </c>
      <c r="G5318" s="36">
        <v>10</v>
      </c>
      <c r="H5318" s="136">
        <f>IF(SUMIFS('[1]2025年已发货'!$E:$E,'[1]2025年已发货'!$F:$F,C5318,'[1]2025年已发货'!$C:$C,F5318,'[1]2025年已发货'!$G:$G,I5318,'[1]2025年已发货'!$H:$H,J5318)=0,"未发货",SUMIFS('[1]2025年已发货'!$E:$E,'[1]2025年已发货'!$F:$F,C5318,'[1]2025年已发货'!$C:$C,F5318,'[1]2025年已发货'!$G:$G,I5318,'[1]2025年已发货'!$H:$H,J5318))</f>
        <v>10</v>
      </c>
      <c r="I5318" s="39" t="str">
        <f>VLOOKUP(B5318,辅助信息!E:I,3,FALSE)</f>
        <v>(五冶建设成都盐道街中学初中部改扩建工程-一标)四川省成都市锦江区春熙路街道盐道街4号（盐道街中学初中部）</v>
      </c>
      <c r="J5318" s="40" t="str">
        <f>VLOOKUP(B5318,辅助信息!E:I,4,FALSE)</f>
        <v>谢鑫</v>
      </c>
      <c r="K5318" s="40">
        <f>VLOOKUP(J5318,辅助信息!H:I,2,FALSE)</f>
        <v>18228465067</v>
      </c>
      <c r="L5318" s="111" t="str">
        <f>VLOOKUP(B5318,辅助信息!E:J,6,FALSE)</f>
        <v>联系实际收货人（易前刚18228465067）五冶建设送货单,6份材质书,锈货不收，装货前联系收货人核实到场规格,没提前告知进场规格现场不给予接收</v>
      </c>
      <c r="O5318" s="64" t="str">
        <f ca="1" t="shared" si="250"/>
        <v/>
      </c>
      <c r="P5318" s="64" t="str">
        <f ca="1" t="shared" si="251"/>
        <v/>
      </c>
      <c r="Q5318" s="29" t="str">
        <f>VLOOKUP(B5318,辅助信息!E:M,9,FALSE)</f>
        <v>ZTWM-CDGS-XS-2025-0073-五冶天府-成都怡心湖片区及龙泉驿医院等项目</v>
      </c>
      <c r="R5318" s="29" t="str">
        <f>_xlfn._xlws.FILTER(辅助信息!D:D,辅助信息!E:E=B5318)</f>
        <v>五冶建设成都盐道街中学初中部改扩建工程</v>
      </c>
    </row>
    <row r="5319" hidden="1" spans="2:18">
      <c r="B5319" s="137" t="s">
        <v>228</v>
      </c>
      <c r="C5319" s="72">
        <v>45967</v>
      </c>
      <c r="D5319" s="40" t="str">
        <f>VLOOKUP(B5319,辅助信息!E:K,7,FALSE)</f>
        <v>JWDDCD2025092400190</v>
      </c>
      <c r="E5319" s="40" t="str">
        <f>VLOOKUP(F5319,辅助信息!A:B,2,FALSE)</f>
        <v>螺纹钢</v>
      </c>
      <c r="F5319" s="40" t="s">
        <v>27</v>
      </c>
      <c r="G5319" s="36">
        <v>10</v>
      </c>
      <c r="H5319" s="136" t="str">
        <f>IF(SUMIFS('[1]2025年已发货'!$E:$E,'[1]2025年已发货'!$F:$F,C5319,'[1]2025年已发货'!$C:$C,F5319,'[1]2025年已发货'!$G:$G,I5319,'[1]2025年已发货'!$H:$H,J5319)=0,"未发货",SUMIFS('[1]2025年已发货'!$E:$E,'[1]2025年已发货'!$F:$F,C5319,'[1]2025年已发货'!$C:$C,F5319,'[1]2025年已发货'!$G:$G,I5319,'[1]2025年已发货'!$H:$H,J5319))</f>
        <v>未发货</v>
      </c>
      <c r="I5319" s="39" t="str">
        <f>VLOOKUP(B5319,辅助信息!E:I,3,FALSE)</f>
        <v>(五冶钢构龙泉东洪片区70亩住宅、商业及配套工程项目二标段)成都市龙泉驿外东洪路地铁2号线惠王陵地铁C口</v>
      </c>
      <c r="J5319" s="40" t="str">
        <f>VLOOKUP(B5319,辅助信息!E:I,4,FALSE)</f>
        <v>蒋嗣伟</v>
      </c>
      <c r="K5319" s="40">
        <f>VLOOKUP(J5319,辅助信息!H:I,2,FALSE)</f>
        <v>15014331252</v>
      </c>
      <c r="L5319" s="111">
        <f>VLOOKUP(B5319,辅助信息!E:J,6,FALSE)</f>
        <v>0</v>
      </c>
      <c r="O5319" s="64" t="str">
        <f ca="1" t="shared" si="250"/>
        <v/>
      </c>
      <c r="P5319" s="64" t="str">
        <f ca="1" t="shared" si="251"/>
        <v/>
      </c>
      <c r="Q5319" s="29" t="str">
        <f>VLOOKUP(B5319,辅助信息!E:M,9,FALSE)</f>
        <v>ZTWM-CDGS-XS-2025-0156-五冶钢构-2025年九月第一批次钢筋采购合同(三圣乡项目)-中铁物贸成都公司</v>
      </c>
      <c r="R5319" s="29" t="str">
        <f>_xlfn._xlws.FILTER(辅助信息!D:D,辅助信息!E:E=B5319)</f>
        <v>五冶钢构龙泉东洪片区(70亩、85亩)住宅、商业及配套工程项目</v>
      </c>
    </row>
    <row r="5320" hidden="1" spans="2:18">
      <c r="B5320" s="137" t="s">
        <v>228</v>
      </c>
      <c r="C5320" s="72">
        <v>45967</v>
      </c>
      <c r="D5320" s="40" t="str">
        <f>VLOOKUP(B5320,辅助信息!E:K,7,FALSE)</f>
        <v>JWDDCD2025092400190</v>
      </c>
      <c r="E5320" s="40" t="str">
        <f>VLOOKUP(F5320,辅助信息!A:B,2,FALSE)</f>
        <v>螺纹钢</v>
      </c>
      <c r="F5320" s="40" t="s">
        <v>19</v>
      </c>
      <c r="G5320" s="36">
        <v>10</v>
      </c>
      <c r="H5320" s="136" t="str">
        <f>IF(SUMIFS('[1]2025年已发货'!$E:$E,'[1]2025年已发货'!$F:$F,C5320,'[1]2025年已发货'!$C:$C,F5320,'[1]2025年已发货'!$G:$G,I5320,'[1]2025年已发货'!$H:$H,J5320)=0,"未发货",SUMIFS('[1]2025年已发货'!$E:$E,'[1]2025年已发货'!$F:$F,C5320,'[1]2025年已发货'!$C:$C,F5320,'[1]2025年已发货'!$G:$G,I5320,'[1]2025年已发货'!$H:$H,J5320))</f>
        <v>未发货</v>
      </c>
      <c r="I5320" s="39" t="str">
        <f>VLOOKUP(B5320,辅助信息!E:I,3,FALSE)</f>
        <v>(五冶钢构龙泉东洪片区70亩住宅、商业及配套工程项目二标段)成都市龙泉驿外东洪路地铁2号线惠王陵地铁C口</v>
      </c>
      <c r="J5320" s="40" t="str">
        <f>VLOOKUP(B5320,辅助信息!E:I,4,FALSE)</f>
        <v>蒋嗣伟</v>
      </c>
      <c r="K5320" s="40">
        <f>VLOOKUP(J5320,辅助信息!H:I,2,FALSE)</f>
        <v>15014331252</v>
      </c>
      <c r="L5320" s="111">
        <f>VLOOKUP(B5320,辅助信息!E:J,6,FALSE)</f>
        <v>0</v>
      </c>
      <c r="O5320" s="64" t="str">
        <f ca="1" t="shared" si="250"/>
        <v/>
      </c>
      <c r="P5320" s="64" t="str">
        <f ca="1" t="shared" si="251"/>
        <v/>
      </c>
      <c r="Q5320" s="29" t="str">
        <f>VLOOKUP(B5320,辅助信息!E:M,9,FALSE)</f>
        <v>ZTWM-CDGS-XS-2025-0156-五冶钢构-2025年九月第一批次钢筋采购合同(三圣乡项目)-中铁物贸成都公司</v>
      </c>
      <c r="R5320" s="29" t="str">
        <f>_xlfn._xlws.FILTER(辅助信息!D:D,辅助信息!E:E=B5320)</f>
        <v>五冶钢构龙泉东洪片区(70亩、85亩)住宅、商业及配套工程项目</v>
      </c>
    </row>
    <row r="5321" hidden="1" spans="2:18">
      <c r="B5321" s="137" t="s">
        <v>228</v>
      </c>
      <c r="C5321" s="72">
        <v>45967</v>
      </c>
      <c r="D5321" s="40" t="str">
        <f>VLOOKUP(B5321,辅助信息!E:K,7,FALSE)</f>
        <v>JWDDCD2025092400190</v>
      </c>
      <c r="E5321" s="40" t="str">
        <f>VLOOKUP(F5321,辅助信息!A:B,2,FALSE)</f>
        <v>螺纹钢</v>
      </c>
      <c r="F5321" s="40" t="s">
        <v>32</v>
      </c>
      <c r="G5321" s="36">
        <v>15</v>
      </c>
      <c r="H5321" s="136" t="str">
        <f>IF(SUMIFS('[1]2025年已发货'!$E:$E,'[1]2025年已发货'!$F:$F,C5321,'[1]2025年已发货'!$C:$C,F5321,'[1]2025年已发货'!$G:$G,I5321,'[1]2025年已发货'!$H:$H,J5321)=0,"未发货",SUMIFS('[1]2025年已发货'!$E:$E,'[1]2025年已发货'!$F:$F,C5321,'[1]2025年已发货'!$C:$C,F5321,'[1]2025年已发货'!$G:$G,I5321,'[1]2025年已发货'!$H:$H,J5321))</f>
        <v>未发货</v>
      </c>
      <c r="I5321" s="39" t="str">
        <f>VLOOKUP(B5321,辅助信息!E:I,3,FALSE)</f>
        <v>(五冶钢构龙泉东洪片区70亩住宅、商业及配套工程项目二标段)成都市龙泉驿外东洪路地铁2号线惠王陵地铁C口</v>
      </c>
      <c r="J5321" s="40" t="str">
        <f>VLOOKUP(B5321,辅助信息!E:I,4,FALSE)</f>
        <v>蒋嗣伟</v>
      </c>
      <c r="K5321" s="40">
        <f>VLOOKUP(J5321,辅助信息!H:I,2,FALSE)</f>
        <v>15014331252</v>
      </c>
      <c r="L5321" s="111">
        <f>VLOOKUP(B5321,辅助信息!E:J,6,FALSE)</f>
        <v>0</v>
      </c>
      <c r="O5321" s="64" t="str">
        <f ca="1" t="shared" si="250"/>
        <v/>
      </c>
      <c r="P5321" s="64" t="str">
        <f ca="1" t="shared" si="251"/>
        <v/>
      </c>
      <c r="Q5321" s="29" t="str">
        <f>VLOOKUP(B5321,辅助信息!E:M,9,FALSE)</f>
        <v>ZTWM-CDGS-XS-2025-0156-五冶钢构-2025年九月第一批次钢筋采购合同(三圣乡项目)-中铁物贸成都公司</v>
      </c>
      <c r="R5321" s="29" t="str">
        <f>_xlfn._xlws.FILTER(辅助信息!D:D,辅助信息!E:E=B5321)</f>
        <v>五冶钢构龙泉东洪片区(70亩、85亩)住宅、商业及配套工程项目</v>
      </c>
    </row>
    <row r="5322" hidden="1" spans="2:18">
      <c r="B5322" s="137" t="s">
        <v>228</v>
      </c>
      <c r="C5322" s="72">
        <v>45967</v>
      </c>
      <c r="D5322" s="40" t="str">
        <f>VLOOKUP(B5322,辅助信息!E:K,7,FALSE)</f>
        <v>JWDDCD2025092400190</v>
      </c>
      <c r="E5322" s="40" t="str">
        <f>VLOOKUP(F5322,辅助信息!A:B,2,FALSE)</f>
        <v>螺纹钢</v>
      </c>
      <c r="F5322" s="40" t="s">
        <v>30</v>
      </c>
      <c r="G5322" s="36">
        <v>27.5</v>
      </c>
      <c r="H5322" s="136" t="str">
        <f>IF(SUMIFS('[1]2025年已发货'!$E:$E,'[1]2025年已发货'!$F:$F,C5322,'[1]2025年已发货'!$C:$C,F5322,'[1]2025年已发货'!$G:$G,I5322,'[1]2025年已发货'!$H:$H,J5322)=0,"未发货",SUMIFS('[1]2025年已发货'!$E:$E,'[1]2025年已发货'!$F:$F,C5322,'[1]2025年已发货'!$C:$C,F5322,'[1]2025年已发货'!$G:$G,I5322,'[1]2025年已发货'!$H:$H,J5322))</f>
        <v>未发货</v>
      </c>
      <c r="I5322" s="39" t="str">
        <f>VLOOKUP(B5322,辅助信息!E:I,3,FALSE)</f>
        <v>(五冶钢构龙泉东洪片区70亩住宅、商业及配套工程项目二标段)成都市龙泉驿外东洪路地铁2号线惠王陵地铁C口</v>
      </c>
      <c r="J5322" s="40" t="str">
        <f>VLOOKUP(B5322,辅助信息!E:I,4,FALSE)</f>
        <v>蒋嗣伟</v>
      </c>
      <c r="K5322" s="40">
        <f>VLOOKUP(J5322,辅助信息!H:I,2,FALSE)</f>
        <v>15014331252</v>
      </c>
      <c r="L5322" s="111">
        <f>VLOOKUP(B5322,辅助信息!E:J,6,FALSE)</f>
        <v>0</v>
      </c>
      <c r="O5322" s="64" t="str">
        <f ca="1" t="shared" si="250"/>
        <v/>
      </c>
      <c r="P5322" s="64" t="str">
        <f ca="1" t="shared" si="251"/>
        <v/>
      </c>
      <c r="Q5322" s="29" t="str">
        <f>VLOOKUP(B5322,辅助信息!E:M,9,FALSE)</f>
        <v>ZTWM-CDGS-XS-2025-0156-五冶钢构-2025年九月第一批次钢筋采购合同(三圣乡项目)-中铁物贸成都公司</v>
      </c>
      <c r="R5322" s="29" t="str">
        <f>_xlfn._xlws.FILTER(辅助信息!D:D,辅助信息!E:E=B5322)</f>
        <v>五冶钢构龙泉东洪片区(70亩、85亩)住宅、商业及配套工程项目</v>
      </c>
    </row>
    <row r="5323" hidden="1" spans="2:18">
      <c r="B5323" s="137" t="s">
        <v>228</v>
      </c>
      <c r="C5323" s="72">
        <v>45967</v>
      </c>
      <c r="D5323" s="40" t="str">
        <f>VLOOKUP(B5323,辅助信息!E:K,7,FALSE)</f>
        <v>JWDDCD2025092400190</v>
      </c>
      <c r="E5323" s="40" t="str">
        <f>VLOOKUP(F5323,辅助信息!A:B,2,FALSE)</f>
        <v>螺纹钢</v>
      </c>
      <c r="F5323" s="40" t="s">
        <v>28</v>
      </c>
      <c r="G5323" s="36">
        <v>7.5</v>
      </c>
      <c r="H5323" s="136" t="str">
        <f>IF(SUMIFS('[1]2025年已发货'!$E:$E,'[1]2025年已发货'!$F:$F,C5323,'[1]2025年已发货'!$C:$C,F5323,'[1]2025年已发货'!$G:$G,I5323,'[1]2025年已发货'!$H:$H,J5323)=0,"未发货",SUMIFS('[1]2025年已发货'!$E:$E,'[1]2025年已发货'!$F:$F,C5323,'[1]2025年已发货'!$C:$C,F5323,'[1]2025年已发货'!$G:$G,I5323,'[1]2025年已发货'!$H:$H,J5323))</f>
        <v>未发货</v>
      </c>
      <c r="I5323" s="39" t="str">
        <f>VLOOKUP(B5323,辅助信息!E:I,3,FALSE)</f>
        <v>(五冶钢构龙泉东洪片区70亩住宅、商业及配套工程项目二标段)成都市龙泉驿外东洪路地铁2号线惠王陵地铁C口</v>
      </c>
      <c r="J5323" s="40" t="str">
        <f>VLOOKUP(B5323,辅助信息!E:I,4,FALSE)</f>
        <v>蒋嗣伟</v>
      </c>
      <c r="K5323" s="40">
        <f>VLOOKUP(J5323,辅助信息!H:I,2,FALSE)</f>
        <v>15014331252</v>
      </c>
      <c r="L5323" s="111">
        <f>VLOOKUP(B5323,辅助信息!E:J,6,FALSE)</f>
        <v>0</v>
      </c>
      <c r="O5323" s="64" t="str">
        <f ca="1" t="shared" si="250"/>
        <v/>
      </c>
      <c r="P5323" s="64" t="str">
        <f ca="1" t="shared" si="251"/>
        <v/>
      </c>
      <c r="Q5323" s="29" t="str">
        <f>VLOOKUP(B5323,辅助信息!E:M,9,FALSE)</f>
        <v>ZTWM-CDGS-XS-2025-0156-五冶钢构-2025年九月第一批次钢筋采购合同(三圣乡项目)-中铁物贸成都公司</v>
      </c>
      <c r="R5323" s="29" t="str">
        <f>_xlfn._xlws.FILTER(辅助信息!D:D,辅助信息!E:E=B5323)</f>
        <v>五冶钢构龙泉东洪片区(70亩、85亩)住宅、商业及配套工程项目</v>
      </c>
    </row>
    <row r="5324" hidden="1" spans="2:18">
      <c r="B5324" s="137" t="s">
        <v>215</v>
      </c>
      <c r="C5324" s="72">
        <v>45967</v>
      </c>
      <c r="D5324" s="40" t="str">
        <f>VLOOKUP(B5324,辅助信息!E:K,7,FALSE)</f>
        <v>JWDDCD2025102100486</v>
      </c>
      <c r="E5324" s="40" t="str">
        <f>VLOOKUP(F5324,辅助信息!A:B,2,FALSE)</f>
        <v>盘螺</v>
      </c>
      <c r="F5324" s="40" t="s">
        <v>49</v>
      </c>
      <c r="G5324" s="36">
        <v>2</v>
      </c>
      <c r="H5324" s="136">
        <f>IF(SUMIFS('[1]2025年已发货'!$E:$E,'[1]2025年已发货'!$F:$F,C5324,'[1]2025年已发货'!$C:$C,F5324,'[1]2025年已发货'!$G:$G,I5324,'[1]2025年已发货'!$H:$H,J5324)=0,"未发货",SUMIFS('[1]2025年已发货'!$E:$E,'[1]2025年已发货'!$F:$F,C5324,'[1]2025年已发货'!$C:$C,F5324,'[1]2025年已发货'!$G:$G,I5324,'[1]2025年已发货'!$H:$H,J5324))</f>
        <v>2</v>
      </c>
      <c r="I5324" s="39" t="str">
        <f>VLOOKUP(B5324,辅助信息!E:I,3,FALSE)</f>
        <v>(五冶建设龙泉驿一医院配套建设工程)成都市龙泉驿区董朗路69号龙泉驿一医院5号门</v>
      </c>
      <c r="J5324" s="40" t="str">
        <f>VLOOKUP(B5324,辅助信息!E:I,4,FALSE)</f>
        <v>孙敏</v>
      </c>
      <c r="K5324" s="40">
        <f>VLOOKUP(J5324,辅助信息!H:I,2,FALSE)</f>
        <v>13617695006</v>
      </c>
      <c r="L5324" s="111" t="str">
        <f>VLOOKUP(B5324,辅助信息!E:J,6,FALSE)</f>
        <v>联系实际收货人（孙敏13617695006）五冶建设送货单,6份材质书,锈货不收，装货前联系收货人核实到场规格,没提前告知进场规格现场不给予接收</v>
      </c>
      <c r="O5324" s="64" t="str">
        <f ca="1" t="shared" si="250"/>
        <v/>
      </c>
      <c r="P5324" s="64" t="str">
        <f ca="1" t="shared" si="251"/>
        <v/>
      </c>
      <c r="Q5324" s="29" t="str">
        <f>VLOOKUP(B5324,辅助信息!E:M,9,FALSE)</f>
        <v>ZTWM-CDGS-XS-2025-0073-五冶天府-成都怡心湖片区及龙泉驿医院等项目</v>
      </c>
      <c r="R5324" s="29" t="str">
        <f>_xlfn._xlws.FILTER(辅助信息!D:D,辅助信息!E:E=B5324)</f>
        <v>五冶建设龙泉驿一医院配套建设工程</v>
      </c>
    </row>
    <row r="5325" hidden="1" spans="2:18">
      <c r="B5325" s="137" t="s">
        <v>215</v>
      </c>
      <c r="C5325" s="72">
        <v>45967</v>
      </c>
      <c r="D5325" s="40" t="str">
        <f>VLOOKUP(B5325,辅助信息!E:K,7,FALSE)</f>
        <v>JWDDCD2025102100486</v>
      </c>
      <c r="E5325" s="40" t="str">
        <f>VLOOKUP(F5325,辅助信息!A:B,2,FALSE)</f>
        <v>盘螺</v>
      </c>
      <c r="F5325" s="40" t="s">
        <v>40</v>
      </c>
      <c r="G5325" s="36">
        <v>20</v>
      </c>
      <c r="H5325" s="136">
        <f>IF(SUMIFS('[1]2025年已发货'!$E:$E,'[1]2025年已发货'!$F:$F,C5325,'[1]2025年已发货'!$C:$C,F5325,'[1]2025年已发货'!$G:$G,I5325,'[1]2025年已发货'!$H:$H,J5325)=0,"未发货",SUMIFS('[1]2025年已发货'!$E:$E,'[1]2025年已发货'!$F:$F,C5325,'[1]2025年已发货'!$C:$C,F5325,'[1]2025年已发货'!$G:$G,I5325,'[1]2025年已发货'!$H:$H,J5325))</f>
        <v>20</v>
      </c>
      <c r="I5325" s="39" t="str">
        <f>VLOOKUP(B5325,辅助信息!E:I,3,FALSE)</f>
        <v>(五冶建设龙泉驿一医院配套建设工程)成都市龙泉驿区董朗路69号龙泉驿一医院5号门</v>
      </c>
      <c r="J5325" s="40" t="str">
        <f>VLOOKUP(B5325,辅助信息!E:I,4,FALSE)</f>
        <v>孙敏</v>
      </c>
      <c r="K5325" s="40">
        <f>VLOOKUP(J5325,辅助信息!H:I,2,FALSE)</f>
        <v>13617695006</v>
      </c>
      <c r="L5325" s="111" t="str">
        <f>VLOOKUP(B5325,辅助信息!E:J,6,FALSE)</f>
        <v>联系实际收货人（孙敏13617695006）五冶建设送货单,6份材质书,锈货不收，装货前联系收货人核实到场规格,没提前告知进场规格现场不给予接收</v>
      </c>
      <c r="O5325" s="64" t="str">
        <f ca="1" t="shared" si="250"/>
        <v/>
      </c>
      <c r="P5325" s="64" t="str">
        <f ca="1" t="shared" si="251"/>
        <v/>
      </c>
      <c r="Q5325" s="29" t="str">
        <f>VLOOKUP(B5325,辅助信息!E:M,9,FALSE)</f>
        <v>ZTWM-CDGS-XS-2025-0073-五冶天府-成都怡心湖片区及龙泉驿医院等项目</v>
      </c>
      <c r="R5325" s="29" t="str">
        <f>_xlfn._xlws.FILTER(辅助信息!D:D,辅助信息!E:E=B5325)</f>
        <v>五冶建设龙泉驿一医院配套建设工程</v>
      </c>
    </row>
    <row r="5326" hidden="1" spans="2:18">
      <c r="B5326" s="137" t="s">
        <v>215</v>
      </c>
      <c r="C5326" s="72">
        <v>45967</v>
      </c>
      <c r="D5326" s="40" t="str">
        <f>VLOOKUP(B5326,辅助信息!E:K,7,FALSE)</f>
        <v>JWDDCD2025102100486</v>
      </c>
      <c r="E5326" s="40" t="str">
        <f>VLOOKUP(F5326,辅助信息!A:B,2,FALSE)</f>
        <v>盘螺</v>
      </c>
      <c r="F5326" s="40" t="s">
        <v>41</v>
      </c>
      <c r="G5326" s="36">
        <v>12</v>
      </c>
      <c r="H5326" s="136">
        <f>IF(SUMIFS('[1]2025年已发货'!$E:$E,'[1]2025年已发货'!$F:$F,C5326,'[1]2025年已发货'!$C:$C,F5326,'[1]2025年已发货'!$G:$G,I5326,'[1]2025年已发货'!$H:$H,J5326)=0,"未发货",SUMIFS('[1]2025年已发货'!$E:$E,'[1]2025年已发货'!$F:$F,C5326,'[1]2025年已发货'!$C:$C,F5326,'[1]2025年已发货'!$G:$G,I5326,'[1]2025年已发货'!$H:$H,J5326))</f>
        <v>12</v>
      </c>
      <c r="I5326" s="39" t="str">
        <f>VLOOKUP(B5326,辅助信息!E:I,3,FALSE)</f>
        <v>(五冶建设龙泉驿一医院配套建设工程)成都市龙泉驿区董朗路69号龙泉驿一医院5号门</v>
      </c>
      <c r="J5326" s="40" t="str">
        <f>VLOOKUP(B5326,辅助信息!E:I,4,FALSE)</f>
        <v>孙敏</v>
      </c>
      <c r="K5326" s="40">
        <f>VLOOKUP(J5326,辅助信息!H:I,2,FALSE)</f>
        <v>13617695006</v>
      </c>
      <c r="L5326" s="111" t="str">
        <f>VLOOKUP(B5326,辅助信息!E:J,6,FALSE)</f>
        <v>联系实际收货人（孙敏13617695006）五冶建设送货单,6份材质书,锈货不收，装货前联系收货人核实到场规格,没提前告知进场规格现场不给予接收</v>
      </c>
      <c r="O5326" s="64" t="str">
        <f ca="1" t="shared" si="250"/>
        <v/>
      </c>
      <c r="P5326" s="64" t="str">
        <f ca="1" t="shared" si="251"/>
        <v/>
      </c>
      <c r="Q5326" s="29" t="str">
        <f>VLOOKUP(B5326,辅助信息!E:M,9,FALSE)</f>
        <v>ZTWM-CDGS-XS-2025-0073-五冶天府-成都怡心湖片区及龙泉驿医院等项目</v>
      </c>
      <c r="R5326" s="29" t="str">
        <f>_xlfn._xlws.FILTER(辅助信息!D:D,辅助信息!E:E=B5326)</f>
        <v>五冶建设龙泉驿一医院配套建设工程</v>
      </c>
    </row>
    <row r="5327" hidden="1" spans="2:18">
      <c r="B5327" s="137" t="s">
        <v>215</v>
      </c>
      <c r="C5327" s="72">
        <v>45967</v>
      </c>
      <c r="D5327" s="40" t="str">
        <f>VLOOKUP(B5327,辅助信息!E:K,7,FALSE)</f>
        <v>JWDDCD2025102100486</v>
      </c>
      <c r="E5327" s="40" t="str">
        <f>VLOOKUP(F5327,辅助信息!A:B,2,FALSE)</f>
        <v>盘螺</v>
      </c>
      <c r="F5327" s="40" t="s">
        <v>26</v>
      </c>
      <c r="G5327" s="36">
        <v>8</v>
      </c>
      <c r="H5327" s="136" t="str">
        <f>IF(SUMIFS('[1]2025年已发货'!$E:$E,'[1]2025年已发货'!$F:$F,C5327,'[1]2025年已发货'!$C:$C,F5327,'[1]2025年已发货'!$G:$G,I5327,'[1]2025年已发货'!$H:$H,J5327)=0,"未发货",SUMIFS('[1]2025年已发货'!$E:$E,'[1]2025年已发货'!$F:$F,C5327,'[1]2025年已发货'!$C:$C,F5327,'[1]2025年已发货'!$G:$G,I5327,'[1]2025年已发货'!$H:$H,J5327))</f>
        <v>未发货</v>
      </c>
      <c r="I5327" s="39" t="str">
        <f>VLOOKUP(B5327,辅助信息!E:I,3,FALSE)</f>
        <v>(五冶建设龙泉驿一医院配套建设工程)成都市龙泉驿区董朗路69号龙泉驿一医院5号门</v>
      </c>
      <c r="J5327" s="40" t="str">
        <f>VLOOKUP(B5327,辅助信息!E:I,4,FALSE)</f>
        <v>孙敏</v>
      </c>
      <c r="K5327" s="40">
        <f>VLOOKUP(J5327,辅助信息!H:I,2,FALSE)</f>
        <v>13617695006</v>
      </c>
      <c r="L5327" s="111" t="str">
        <f>VLOOKUP(B5327,辅助信息!E:J,6,FALSE)</f>
        <v>联系实际收货人（孙敏13617695006）五冶建设送货单,6份材质书,锈货不收，装货前联系收货人核实到场规格,没提前告知进场规格现场不给予接收</v>
      </c>
      <c r="O5327" s="64" t="str">
        <f ca="1" t="shared" si="250"/>
        <v/>
      </c>
      <c r="P5327" s="64" t="str">
        <f ca="1" t="shared" si="251"/>
        <v/>
      </c>
      <c r="Q5327" s="29" t="str">
        <f>VLOOKUP(B5327,辅助信息!E:M,9,FALSE)</f>
        <v>ZTWM-CDGS-XS-2025-0073-五冶天府-成都怡心湖片区及龙泉驿医院等项目</v>
      </c>
      <c r="R5327" s="29" t="str">
        <f>_xlfn._xlws.FILTER(辅助信息!D:D,辅助信息!E:E=B5327)</f>
        <v>五冶建设龙泉驿一医院配套建设工程</v>
      </c>
    </row>
    <row r="5328" hidden="1" spans="2:18">
      <c r="B5328" s="137" t="s">
        <v>215</v>
      </c>
      <c r="C5328" s="72">
        <v>45967</v>
      </c>
      <c r="D5328" s="40" t="str">
        <f>VLOOKUP(B5328,辅助信息!E:K,7,FALSE)</f>
        <v>JWDDCD2025102100486</v>
      </c>
      <c r="E5328" s="40" t="str">
        <f>VLOOKUP(F5328,辅助信息!A:B,2,FALSE)</f>
        <v>螺纹钢</v>
      </c>
      <c r="F5328" s="40" t="s">
        <v>27</v>
      </c>
      <c r="G5328" s="36">
        <v>6</v>
      </c>
      <c r="H5328" s="136" t="str">
        <f>IF(SUMIFS('[1]2025年已发货'!$E:$E,'[1]2025年已发货'!$F:$F,C5328,'[1]2025年已发货'!$C:$C,F5328,'[1]2025年已发货'!$G:$G,I5328,'[1]2025年已发货'!$H:$H,J5328)=0,"未发货",SUMIFS('[1]2025年已发货'!$E:$E,'[1]2025年已发货'!$F:$F,C5328,'[1]2025年已发货'!$C:$C,F5328,'[1]2025年已发货'!$G:$G,I5328,'[1]2025年已发货'!$H:$H,J5328))</f>
        <v>未发货</v>
      </c>
      <c r="I5328" s="39" t="str">
        <f>VLOOKUP(B5328,辅助信息!E:I,3,FALSE)</f>
        <v>(五冶建设龙泉驿一医院配套建设工程)成都市龙泉驿区董朗路69号龙泉驿一医院5号门</v>
      </c>
      <c r="J5328" s="40" t="str">
        <f>VLOOKUP(B5328,辅助信息!E:I,4,FALSE)</f>
        <v>孙敏</v>
      </c>
      <c r="K5328" s="40">
        <f>VLOOKUP(J5328,辅助信息!H:I,2,FALSE)</f>
        <v>13617695006</v>
      </c>
      <c r="L5328" s="111" t="str">
        <f>VLOOKUP(B5328,辅助信息!E:J,6,FALSE)</f>
        <v>联系实际收货人（孙敏13617695006）五冶建设送货单,6份材质书,锈货不收，装货前联系收货人核实到场规格,没提前告知进场规格现场不给予接收</v>
      </c>
      <c r="O5328" s="64" t="str">
        <f ca="1" t="shared" si="250"/>
        <v/>
      </c>
      <c r="P5328" s="64" t="str">
        <f ca="1" t="shared" si="251"/>
        <v/>
      </c>
      <c r="Q5328" s="29" t="str">
        <f>VLOOKUP(B5328,辅助信息!E:M,9,FALSE)</f>
        <v>ZTWM-CDGS-XS-2025-0073-五冶天府-成都怡心湖片区及龙泉驿医院等项目</v>
      </c>
      <c r="R5328" s="29" t="str">
        <f>_xlfn._xlws.FILTER(辅助信息!D:D,辅助信息!E:E=B5328)</f>
        <v>五冶建设龙泉驿一医院配套建设工程</v>
      </c>
    </row>
    <row r="5329" hidden="1" spans="2:18">
      <c r="B5329" s="137" t="s">
        <v>215</v>
      </c>
      <c r="C5329" s="72">
        <v>45967</v>
      </c>
      <c r="D5329" s="40" t="str">
        <f>VLOOKUP(B5329,辅助信息!E:K,7,FALSE)</f>
        <v>JWDDCD2025102100486</v>
      </c>
      <c r="E5329" s="40" t="str">
        <f>VLOOKUP(F5329,辅助信息!A:B,2,FALSE)</f>
        <v>螺纹钢</v>
      </c>
      <c r="F5329" s="40" t="s">
        <v>32</v>
      </c>
      <c r="G5329" s="36">
        <v>2.5</v>
      </c>
      <c r="H5329" s="136" t="str">
        <f>IF(SUMIFS('[1]2025年已发货'!$E:$E,'[1]2025年已发货'!$F:$F,C5329,'[1]2025年已发货'!$C:$C,F5329,'[1]2025年已发货'!$G:$G,I5329,'[1]2025年已发货'!$H:$H,J5329)=0,"未发货",SUMIFS('[1]2025年已发货'!$E:$E,'[1]2025年已发货'!$F:$F,C5329,'[1]2025年已发货'!$C:$C,F5329,'[1]2025年已发货'!$G:$G,I5329,'[1]2025年已发货'!$H:$H,J5329))</f>
        <v>未发货</v>
      </c>
      <c r="I5329" s="39" t="str">
        <f>VLOOKUP(B5329,辅助信息!E:I,3,FALSE)</f>
        <v>(五冶建设龙泉驿一医院配套建设工程)成都市龙泉驿区董朗路69号龙泉驿一医院5号门</v>
      </c>
      <c r="J5329" s="40" t="str">
        <f>VLOOKUP(B5329,辅助信息!E:I,4,FALSE)</f>
        <v>孙敏</v>
      </c>
      <c r="K5329" s="40">
        <f>VLOOKUP(J5329,辅助信息!H:I,2,FALSE)</f>
        <v>13617695006</v>
      </c>
      <c r="L5329" s="111" t="str">
        <f>VLOOKUP(B5329,辅助信息!E:J,6,FALSE)</f>
        <v>联系实际收货人（孙敏13617695006）五冶建设送货单,6份材质书,锈货不收，装货前联系收货人核实到场规格,没提前告知进场规格现场不给予接收</v>
      </c>
      <c r="O5329" s="64" t="str">
        <f ca="1" t="shared" si="250"/>
        <v/>
      </c>
      <c r="P5329" s="64" t="str">
        <f ca="1" t="shared" si="251"/>
        <v/>
      </c>
      <c r="Q5329" s="29" t="str">
        <f>VLOOKUP(B5329,辅助信息!E:M,9,FALSE)</f>
        <v>ZTWM-CDGS-XS-2025-0073-五冶天府-成都怡心湖片区及龙泉驿医院等项目</v>
      </c>
      <c r="R5329" s="29" t="str">
        <f>_xlfn._xlws.FILTER(辅助信息!D:D,辅助信息!E:E=B5329)</f>
        <v>五冶建设龙泉驿一医院配套建设工程</v>
      </c>
    </row>
    <row r="5330" hidden="1" spans="2:18">
      <c r="B5330" s="137" t="s">
        <v>215</v>
      </c>
      <c r="C5330" s="72">
        <v>45967</v>
      </c>
      <c r="D5330" s="40" t="str">
        <f>VLOOKUP(B5330,辅助信息!E:K,7,FALSE)</f>
        <v>JWDDCD2025102100486</v>
      </c>
      <c r="E5330" s="40" t="str">
        <f>VLOOKUP(F5330,辅助信息!A:B,2,FALSE)</f>
        <v>螺纹钢</v>
      </c>
      <c r="F5330" s="40" t="s">
        <v>30</v>
      </c>
      <c r="G5330" s="36">
        <v>2.5</v>
      </c>
      <c r="H5330" s="136" t="str">
        <f>IF(SUMIFS('[1]2025年已发货'!$E:$E,'[1]2025年已发货'!$F:$F,C5330,'[1]2025年已发货'!$C:$C,F5330,'[1]2025年已发货'!$G:$G,I5330,'[1]2025年已发货'!$H:$H,J5330)=0,"未发货",SUMIFS('[1]2025年已发货'!$E:$E,'[1]2025年已发货'!$F:$F,C5330,'[1]2025年已发货'!$C:$C,F5330,'[1]2025年已发货'!$G:$G,I5330,'[1]2025年已发货'!$H:$H,J5330))</f>
        <v>未发货</v>
      </c>
      <c r="I5330" s="39" t="str">
        <f>VLOOKUP(B5330,辅助信息!E:I,3,FALSE)</f>
        <v>(五冶建设龙泉驿一医院配套建设工程)成都市龙泉驿区董朗路69号龙泉驿一医院5号门</v>
      </c>
      <c r="J5330" s="40" t="str">
        <f>VLOOKUP(B5330,辅助信息!E:I,4,FALSE)</f>
        <v>孙敏</v>
      </c>
      <c r="K5330" s="40">
        <f>VLOOKUP(J5330,辅助信息!H:I,2,FALSE)</f>
        <v>13617695006</v>
      </c>
      <c r="L5330" s="111" t="str">
        <f>VLOOKUP(B5330,辅助信息!E:J,6,FALSE)</f>
        <v>联系实际收货人（孙敏13617695006）五冶建设送货单,6份材质书,锈货不收，装货前联系收货人核实到场规格,没提前告知进场规格现场不给予接收</v>
      </c>
      <c r="O5330" s="64" t="str">
        <f ca="1" t="shared" si="250"/>
        <v/>
      </c>
      <c r="P5330" s="64" t="str">
        <f ca="1" t="shared" si="251"/>
        <v/>
      </c>
      <c r="Q5330" s="29" t="str">
        <f>VLOOKUP(B5330,辅助信息!E:M,9,FALSE)</f>
        <v>ZTWM-CDGS-XS-2025-0073-五冶天府-成都怡心湖片区及龙泉驿医院等项目</v>
      </c>
      <c r="R5330" s="29" t="str">
        <f>_xlfn._xlws.FILTER(辅助信息!D:D,辅助信息!E:E=B5330)</f>
        <v>五冶建设龙泉驿一医院配套建设工程</v>
      </c>
    </row>
    <row r="5331" hidden="1" spans="2:18">
      <c r="B5331" s="137" t="s">
        <v>215</v>
      </c>
      <c r="C5331" s="72">
        <v>45967</v>
      </c>
      <c r="D5331" s="40" t="str">
        <f>VLOOKUP(B5331,辅助信息!E:K,7,FALSE)</f>
        <v>JWDDCD2025102100486</v>
      </c>
      <c r="E5331" s="40" t="str">
        <f>VLOOKUP(F5331,辅助信息!A:B,2,FALSE)</f>
        <v>螺纹钢</v>
      </c>
      <c r="F5331" s="40" t="s">
        <v>33</v>
      </c>
      <c r="G5331" s="36">
        <v>2.5</v>
      </c>
      <c r="H5331" s="136" t="str">
        <f>IF(SUMIFS('[1]2025年已发货'!$E:$E,'[1]2025年已发货'!$F:$F,C5331,'[1]2025年已发货'!$C:$C,F5331,'[1]2025年已发货'!$G:$G,I5331,'[1]2025年已发货'!$H:$H,J5331)=0,"未发货",SUMIFS('[1]2025年已发货'!$E:$E,'[1]2025年已发货'!$F:$F,C5331,'[1]2025年已发货'!$C:$C,F5331,'[1]2025年已发货'!$G:$G,I5331,'[1]2025年已发货'!$H:$H,J5331))</f>
        <v>未发货</v>
      </c>
      <c r="I5331" s="39" t="str">
        <f>VLOOKUP(B5331,辅助信息!E:I,3,FALSE)</f>
        <v>(五冶建设龙泉驿一医院配套建设工程)成都市龙泉驿区董朗路69号龙泉驿一医院5号门</v>
      </c>
      <c r="J5331" s="40" t="str">
        <f>VLOOKUP(B5331,辅助信息!E:I,4,FALSE)</f>
        <v>孙敏</v>
      </c>
      <c r="K5331" s="40">
        <f>VLOOKUP(J5331,辅助信息!H:I,2,FALSE)</f>
        <v>13617695006</v>
      </c>
      <c r="L5331" s="111" t="str">
        <f>VLOOKUP(B5331,辅助信息!E:J,6,FALSE)</f>
        <v>联系实际收货人（孙敏13617695006）五冶建设送货单,6份材质书,锈货不收，装货前联系收货人核实到场规格,没提前告知进场规格现场不给予接收</v>
      </c>
      <c r="O5331" s="64" t="str">
        <f ca="1" t="shared" si="250"/>
        <v/>
      </c>
      <c r="P5331" s="64" t="str">
        <f ca="1" t="shared" si="251"/>
        <v/>
      </c>
      <c r="Q5331" s="29" t="str">
        <f>VLOOKUP(B5331,辅助信息!E:M,9,FALSE)</f>
        <v>ZTWM-CDGS-XS-2025-0073-五冶天府-成都怡心湖片区及龙泉驿医院等项目</v>
      </c>
      <c r="R5331" s="29" t="str">
        <f>_xlfn._xlws.FILTER(辅助信息!D:D,辅助信息!E:E=B5331)</f>
        <v>五冶建设龙泉驿一医院配套建设工程</v>
      </c>
    </row>
    <row r="5332" hidden="1" spans="2:18">
      <c r="B5332" s="137" t="s">
        <v>215</v>
      </c>
      <c r="C5332" s="72">
        <v>45967</v>
      </c>
      <c r="D5332" s="40" t="str">
        <f>VLOOKUP(B5332,辅助信息!E:K,7,FALSE)</f>
        <v>JWDDCD2025102100486</v>
      </c>
      <c r="E5332" s="40" t="str">
        <f>VLOOKUP(F5332,辅助信息!A:B,2,FALSE)</f>
        <v>螺纹钢</v>
      </c>
      <c r="F5332" s="40" t="s">
        <v>28</v>
      </c>
      <c r="G5332" s="36">
        <v>2.5</v>
      </c>
      <c r="H5332" s="136" t="str">
        <f>IF(SUMIFS('[1]2025年已发货'!$E:$E,'[1]2025年已发货'!$F:$F,C5332,'[1]2025年已发货'!$C:$C,F5332,'[1]2025年已发货'!$G:$G,I5332,'[1]2025年已发货'!$H:$H,J5332)=0,"未发货",SUMIFS('[1]2025年已发货'!$E:$E,'[1]2025年已发货'!$F:$F,C5332,'[1]2025年已发货'!$C:$C,F5332,'[1]2025年已发货'!$G:$G,I5332,'[1]2025年已发货'!$H:$H,J5332))</f>
        <v>未发货</v>
      </c>
      <c r="I5332" s="39" t="str">
        <f>VLOOKUP(B5332,辅助信息!E:I,3,FALSE)</f>
        <v>(五冶建设龙泉驿一医院配套建设工程)成都市龙泉驿区董朗路69号龙泉驿一医院5号门</v>
      </c>
      <c r="J5332" s="40" t="str">
        <f>VLOOKUP(B5332,辅助信息!E:I,4,FALSE)</f>
        <v>孙敏</v>
      </c>
      <c r="K5332" s="40">
        <f>VLOOKUP(J5332,辅助信息!H:I,2,FALSE)</f>
        <v>13617695006</v>
      </c>
      <c r="L5332" s="111" t="str">
        <f>VLOOKUP(B5332,辅助信息!E:J,6,FALSE)</f>
        <v>联系实际收货人（孙敏13617695006）五冶建设送货单,6份材质书,锈货不收，装货前联系收货人核实到场规格,没提前告知进场规格现场不给予接收</v>
      </c>
      <c r="O5332" s="64" t="str">
        <f ca="1" t="shared" si="250"/>
        <v/>
      </c>
      <c r="P5332" s="64" t="str">
        <f ca="1" t="shared" si="251"/>
        <v/>
      </c>
      <c r="Q5332" s="29" t="str">
        <f>VLOOKUP(B5332,辅助信息!E:M,9,FALSE)</f>
        <v>ZTWM-CDGS-XS-2025-0073-五冶天府-成都怡心湖片区及龙泉驿医院等项目</v>
      </c>
      <c r="R5332" s="29" t="str">
        <f>_xlfn._xlws.FILTER(辅助信息!D:D,辅助信息!E:E=B5332)</f>
        <v>五冶建设龙泉驿一医院配套建设工程</v>
      </c>
    </row>
    <row r="5333" hidden="1" spans="2:18">
      <c r="B5333" s="137" t="s">
        <v>215</v>
      </c>
      <c r="C5333" s="72">
        <v>45967</v>
      </c>
      <c r="D5333" s="40" t="str">
        <f>VLOOKUP(B5333,辅助信息!E:K,7,FALSE)</f>
        <v>JWDDCD2025102100486</v>
      </c>
      <c r="E5333" s="40" t="str">
        <f>VLOOKUP(F5333,辅助信息!A:B,2,FALSE)</f>
        <v>螺纹钢</v>
      </c>
      <c r="F5333" s="40" t="s">
        <v>58</v>
      </c>
      <c r="G5333" s="36">
        <v>10</v>
      </c>
      <c r="H5333" s="136" t="str">
        <f>IF(SUMIFS('[1]2025年已发货'!$E:$E,'[1]2025年已发货'!$F:$F,C5333,'[1]2025年已发货'!$C:$C,F5333,'[1]2025年已发货'!$G:$G,I5333,'[1]2025年已发货'!$H:$H,J5333)=0,"未发货",SUMIFS('[1]2025年已发货'!$E:$E,'[1]2025年已发货'!$F:$F,C5333,'[1]2025年已发货'!$C:$C,F5333,'[1]2025年已发货'!$G:$G,I5333,'[1]2025年已发货'!$H:$H,J5333))</f>
        <v>未发货</v>
      </c>
      <c r="I5333" s="39" t="str">
        <f>VLOOKUP(B5333,辅助信息!E:I,3,FALSE)</f>
        <v>(五冶建设龙泉驿一医院配套建设工程)成都市龙泉驿区董朗路69号龙泉驿一医院5号门</v>
      </c>
      <c r="J5333" s="40" t="str">
        <f>VLOOKUP(B5333,辅助信息!E:I,4,FALSE)</f>
        <v>孙敏</v>
      </c>
      <c r="K5333" s="40">
        <f>VLOOKUP(J5333,辅助信息!H:I,2,FALSE)</f>
        <v>13617695006</v>
      </c>
      <c r="L5333" s="111" t="str">
        <f>VLOOKUP(B5333,辅助信息!E:J,6,FALSE)</f>
        <v>联系实际收货人（孙敏13617695006）五冶建设送货单,6份材质书,锈货不收，装货前联系收货人核实到场规格,没提前告知进场规格现场不给予接收</v>
      </c>
      <c r="O5333" s="64" t="str">
        <f ca="1" t="shared" si="250"/>
        <v/>
      </c>
      <c r="P5333" s="64" t="str">
        <f ca="1" t="shared" si="251"/>
        <v/>
      </c>
      <c r="Q5333" s="29" t="str">
        <f>VLOOKUP(B5333,辅助信息!E:M,9,FALSE)</f>
        <v>ZTWM-CDGS-XS-2025-0073-五冶天府-成都怡心湖片区及龙泉驿医院等项目</v>
      </c>
      <c r="R5333" s="29" t="str">
        <f>_xlfn._xlws.FILTER(辅助信息!D:D,辅助信息!E:E=B5333)</f>
        <v>五冶建设龙泉驿一医院配套建设工程</v>
      </c>
    </row>
    <row r="5334" hidden="1" spans="2:18">
      <c r="B5334" s="137" t="s">
        <v>215</v>
      </c>
      <c r="C5334" s="72">
        <v>45967</v>
      </c>
      <c r="D5334" s="40" t="str">
        <f>VLOOKUP(B5334,辅助信息!E:K,7,FALSE)</f>
        <v>JWDDCD2025102100486</v>
      </c>
      <c r="E5334" s="40" t="str">
        <f>VLOOKUP(F5334,辅助信息!A:B,2,FALSE)</f>
        <v>螺纹钢</v>
      </c>
      <c r="F5334" s="40" t="s">
        <v>46</v>
      </c>
      <c r="G5334" s="36">
        <v>10</v>
      </c>
      <c r="H5334" s="136" t="str">
        <f>IF(SUMIFS('[1]2025年已发货'!$E:$E,'[1]2025年已发货'!$F:$F,C5334,'[1]2025年已发货'!$C:$C,F5334,'[1]2025年已发货'!$G:$G,I5334,'[1]2025年已发货'!$H:$H,J5334)=0,"未发货",SUMIFS('[1]2025年已发货'!$E:$E,'[1]2025年已发货'!$F:$F,C5334,'[1]2025年已发货'!$C:$C,F5334,'[1]2025年已发货'!$G:$G,I5334,'[1]2025年已发货'!$H:$H,J5334))</f>
        <v>未发货</v>
      </c>
      <c r="I5334" s="39" t="str">
        <f>VLOOKUP(B5334,辅助信息!E:I,3,FALSE)</f>
        <v>(五冶建设龙泉驿一医院配套建设工程)成都市龙泉驿区董朗路69号龙泉驿一医院5号门</v>
      </c>
      <c r="J5334" s="40" t="str">
        <f>VLOOKUP(B5334,辅助信息!E:I,4,FALSE)</f>
        <v>孙敏</v>
      </c>
      <c r="K5334" s="40">
        <f>VLOOKUP(J5334,辅助信息!H:I,2,FALSE)</f>
        <v>13617695006</v>
      </c>
      <c r="L5334" s="111" t="str">
        <f>VLOOKUP(B5334,辅助信息!E:J,6,FALSE)</f>
        <v>联系实际收货人（孙敏13617695006）五冶建设送货单,6份材质书,锈货不收，装货前联系收货人核实到场规格,没提前告知进场规格现场不给予接收</v>
      </c>
      <c r="O5334" s="64" t="str">
        <f ca="1" t="shared" si="250"/>
        <v/>
      </c>
      <c r="P5334" s="64" t="str">
        <f ca="1" t="shared" si="251"/>
        <v/>
      </c>
      <c r="Q5334" s="29" t="str">
        <f>VLOOKUP(B5334,辅助信息!E:M,9,FALSE)</f>
        <v>ZTWM-CDGS-XS-2025-0073-五冶天府-成都怡心湖片区及龙泉驿医院等项目</v>
      </c>
      <c r="R5334" s="29" t="str">
        <f>_xlfn._xlws.FILTER(辅助信息!D:D,辅助信息!E:E=B5334)</f>
        <v>五冶建设龙泉驿一医院配套建设工程</v>
      </c>
    </row>
    <row r="5335" hidden="1" spans="2:18">
      <c r="B5335" s="137" t="s">
        <v>215</v>
      </c>
      <c r="C5335" s="72">
        <v>45967</v>
      </c>
      <c r="D5335" s="40" t="str">
        <f>VLOOKUP(B5335,辅助信息!E:K,7,FALSE)</f>
        <v>JWDDCD2025102100486</v>
      </c>
      <c r="E5335" s="40" t="str">
        <f>VLOOKUP(F5335,辅助信息!A:B,2,FALSE)</f>
        <v>螺纹钢</v>
      </c>
      <c r="F5335" s="40" t="s">
        <v>22</v>
      </c>
      <c r="G5335" s="36">
        <v>32</v>
      </c>
      <c r="H5335" s="136" t="str">
        <f>IF(SUMIFS('[1]2025年已发货'!$E:$E,'[1]2025年已发货'!$F:$F,C5335,'[1]2025年已发货'!$C:$C,F5335,'[1]2025年已发货'!$G:$G,I5335,'[1]2025年已发货'!$H:$H,J5335)=0,"未发货",SUMIFS('[1]2025年已发货'!$E:$E,'[1]2025年已发货'!$F:$F,C5335,'[1]2025年已发货'!$C:$C,F5335,'[1]2025年已发货'!$G:$G,I5335,'[1]2025年已发货'!$H:$H,J5335))</f>
        <v>未发货</v>
      </c>
      <c r="I5335" s="39" t="str">
        <f>VLOOKUP(B5335,辅助信息!E:I,3,FALSE)</f>
        <v>(五冶建设龙泉驿一医院配套建设工程)成都市龙泉驿区董朗路69号龙泉驿一医院5号门</v>
      </c>
      <c r="J5335" s="40" t="str">
        <f>VLOOKUP(B5335,辅助信息!E:I,4,FALSE)</f>
        <v>孙敏</v>
      </c>
      <c r="K5335" s="40">
        <f>VLOOKUP(J5335,辅助信息!H:I,2,FALSE)</f>
        <v>13617695006</v>
      </c>
      <c r="L5335" s="111" t="str">
        <f>VLOOKUP(B5335,辅助信息!E:J,6,FALSE)</f>
        <v>联系实际收货人（孙敏13617695006）五冶建设送货单,6份材质书,锈货不收，装货前联系收货人核实到场规格,没提前告知进场规格现场不给予接收</v>
      </c>
      <c r="O5335" s="64" t="str">
        <f ca="1" t="shared" si="250"/>
        <v/>
      </c>
      <c r="P5335" s="64" t="str">
        <f ca="1" t="shared" si="251"/>
        <v/>
      </c>
      <c r="Q5335" s="29" t="str">
        <f>VLOOKUP(B5335,辅助信息!E:M,9,FALSE)</f>
        <v>ZTWM-CDGS-XS-2025-0073-五冶天府-成都怡心湖片区及龙泉驿医院等项目</v>
      </c>
      <c r="R5335" s="29" t="str">
        <f>_xlfn._xlws.FILTER(辅助信息!D:D,辅助信息!E:E=B5335)</f>
        <v>五冶建设龙泉驿一医院配套建设工程</v>
      </c>
    </row>
    <row r="5336" hidden="1" spans="2:18">
      <c r="B5336" s="138" t="s">
        <v>81</v>
      </c>
      <c r="C5336" s="72">
        <v>45968</v>
      </c>
      <c r="D5336" s="122" t="str">
        <f>VLOOKUP(B5336,辅助信息!E:K,7,FALSE)</f>
        <v>JWDDCD2025060900080</v>
      </c>
      <c r="E5336" s="122" t="str">
        <f>VLOOKUP(F5336,辅助信息!A:B,2,FALSE)</f>
        <v>盘螺</v>
      </c>
      <c r="F5336" s="122" t="s">
        <v>41</v>
      </c>
      <c r="G5336" s="123">
        <v>30</v>
      </c>
      <c r="H5336" s="136" t="str">
        <f>IF(SUMIFS('[1]2025年已发货'!$E:$E,'[1]2025年已发货'!$F:$F,C5336,'[1]2025年已发货'!$C:$C,F5336,'[1]2025年已发货'!$G:$G,I5336,'[1]2025年已发货'!$H:$H,J5336)=0,"未发货",SUMIFS('[1]2025年已发货'!$E:$E,'[1]2025年已发货'!$F:$F,C5336,'[1]2025年已发货'!$C:$C,F5336,'[1]2025年已发货'!$G:$G,I5336,'[1]2025年已发货'!$H:$H,J5336))</f>
        <v>未发货</v>
      </c>
      <c r="I5336" s="158" t="str">
        <f>VLOOKUP(B5336,辅助信息!E:I,3,FALSE)</f>
        <v>（华西简阳西城嘉苑）四川省成都市简阳市简城街道高屋村</v>
      </c>
      <c r="J5336" s="122" t="str">
        <f>VLOOKUP(B5336,辅助信息!E:I,4,FALSE)</f>
        <v>张瀚镭</v>
      </c>
      <c r="K5336" s="122">
        <f>VLOOKUP(J5336,辅助信息!H:I,2,FALSE)</f>
        <v>15884666220</v>
      </c>
      <c r="L5336" s="124" t="str">
        <f>VLOOKUP(B5336,辅助信息!E:J,6,FALSE)</f>
        <v>现场禁止使用氢能源挂车！优先威钢发货,我方卸车,新老国标钢厂不加价可直发，因陕钢多次出现磅差，项目拒绝使用</v>
      </c>
      <c r="M5336" s="93"/>
      <c r="O5336" s="64" t="str">
        <f ca="1" t="shared" si="250"/>
        <v/>
      </c>
      <c r="P5336" s="64" t="str">
        <f ca="1" t="shared" si="251"/>
        <v/>
      </c>
      <c r="Q5336" s="29" t="str">
        <f>VLOOKUP(B5336,辅助信息!E:M,9,FALSE)</f>
        <v>ZTWM-CDGS-XS-2024-0030-华西集采-简州大道</v>
      </c>
      <c r="R5336" s="29" t="str">
        <f>_xlfn._xlws.FILTER(辅助信息!D:D,辅助信息!E:E=B5336)</f>
        <v>华西简阳西城嘉苑</v>
      </c>
    </row>
    <row r="5337" hidden="1" spans="2:18">
      <c r="B5337" s="138" t="s">
        <v>81</v>
      </c>
      <c r="C5337" s="72">
        <v>45968</v>
      </c>
      <c r="D5337" s="122" t="str">
        <f>VLOOKUP(B5337,辅助信息!E:K,7,FALSE)</f>
        <v>JWDDCD2025060900080</v>
      </c>
      <c r="E5337" s="122" t="str">
        <f>VLOOKUP(F5337,辅助信息!A:B,2,FALSE)</f>
        <v>盘螺</v>
      </c>
      <c r="F5337" s="122" t="s">
        <v>26</v>
      </c>
      <c r="G5337" s="123">
        <v>50</v>
      </c>
      <c r="H5337" s="136">
        <f>IF(SUMIFS('[1]2025年已发货'!$E:$E,'[1]2025年已发货'!$F:$F,C5337,'[1]2025年已发货'!$C:$C,F5337,'[1]2025年已发货'!$G:$G,I5337,'[1]2025年已发货'!$H:$H,J5337)=0,"未发货",SUMIFS('[1]2025年已发货'!$E:$E,'[1]2025年已发货'!$F:$F,C5337,'[1]2025年已发货'!$C:$C,F5337,'[1]2025年已发货'!$G:$G,I5337,'[1]2025年已发货'!$H:$H,J5337))</f>
        <v>50</v>
      </c>
      <c r="I5337" s="158" t="str">
        <f>VLOOKUP(B5337,辅助信息!E:I,3,FALSE)</f>
        <v>（华西简阳西城嘉苑）四川省成都市简阳市简城街道高屋村</v>
      </c>
      <c r="J5337" s="122" t="str">
        <f>VLOOKUP(B5337,辅助信息!E:I,4,FALSE)</f>
        <v>张瀚镭</v>
      </c>
      <c r="K5337" s="122">
        <f>VLOOKUP(J5337,辅助信息!H:I,2,FALSE)</f>
        <v>15884666220</v>
      </c>
      <c r="L5337" s="124" t="str">
        <f>VLOOKUP(B5337,辅助信息!E:J,6,FALSE)</f>
        <v>现场禁止使用氢能源挂车！优先威钢发货,我方卸车,新老国标钢厂不加价可直发，因陕钢多次出现磅差，项目拒绝使用</v>
      </c>
      <c r="M5337" s="93"/>
      <c r="O5337" s="64" t="str">
        <f ca="1" t="shared" si="250"/>
        <v/>
      </c>
      <c r="P5337" s="64" t="str">
        <f ca="1" t="shared" si="251"/>
        <v/>
      </c>
      <c r="Q5337" s="29" t="str">
        <f>VLOOKUP(B5337,辅助信息!E:M,9,FALSE)</f>
        <v>ZTWM-CDGS-XS-2024-0030-华西集采-简州大道</v>
      </c>
      <c r="R5337" s="29" t="str">
        <f>_xlfn._xlws.FILTER(辅助信息!D:D,辅助信息!E:E=B5337)</f>
        <v>华西简阳西城嘉苑</v>
      </c>
    </row>
    <row r="5338" hidden="1" spans="2:18">
      <c r="B5338" s="138" t="s">
        <v>81</v>
      </c>
      <c r="C5338" s="72">
        <v>45968</v>
      </c>
      <c r="D5338" s="122" t="str">
        <f>VLOOKUP(B5338,辅助信息!E:K,7,FALSE)</f>
        <v>JWDDCD2025060900080</v>
      </c>
      <c r="E5338" s="122" t="str">
        <f>VLOOKUP(F5338,辅助信息!A:B,2,FALSE)</f>
        <v>螺纹钢</v>
      </c>
      <c r="F5338" s="122" t="s">
        <v>30</v>
      </c>
      <c r="G5338" s="123">
        <v>20</v>
      </c>
      <c r="H5338" s="136">
        <f>IF(SUMIFS('[1]2025年已发货'!$E:$E,'[1]2025年已发货'!$F:$F,C5338,'[1]2025年已发货'!$C:$C,F5338,'[1]2025年已发货'!$G:$G,I5338,'[1]2025年已发货'!$H:$H,J5338)=0,"未发货",SUMIFS('[1]2025年已发货'!$E:$E,'[1]2025年已发货'!$F:$F,C5338,'[1]2025年已发货'!$C:$C,F5338,'[1]2025年已发货'!$G:$G,I5338,'[1]2025年已发货'!$H:$H,J5338))</f>
        <v>21</v>
      </c>
      <c r="I5338" s="158" t="str">
        <f>VLOOKUP(B5338,辅助信息!E:I,3,FALSE)</f>
        <v>（华西简阳西城嘉苑）四川省成都市简阳市简城街道高屋村</v>
      </c>
      <c r="J5338" s="122" t="str">
        <f>VLOOKUP(B5338,辅助信息!E:I,4,FALSE)</f>
        <v>张瀚镭</v>
      </c>
      <c r="K5338" s="122">
        <f>VLOOKUP(J5338,辅助信息!H:I,2,FALSE)</f>
        <v>15884666220</v>
      </c>
      <c r="L5338" s="124" t="str">
        <f>VLOOKUP(B5338,辅助信息!E:J,6,FALSE)</f>
        <v>现场禁止使用氢能源挂车！优先威钢发货,我方卸车,新老国标钢厂不加价可直发，因陕钢多次出现磅差，项目拒绝使用</v>
      </c>
      <c r="M5338" s="93"/>
      <c r="O5338" s="64" t="str">
        <f ca="1" t="shared" si="250"/>
        <v/>
      </c>
      <c r="P5338" s="64" t="str">
        <f ca="1" t="shared" si="251"/>
        <v/>
      </c>
      <c r="Q5338" s="29" t="str">
        <f>VLOOKUP(B5338,辅助信息!E:M,9,FALSE)</f>
        <v>ZTWM-CDGS-XS-2024-0030-华西集采-简州大道</v>
      </c>
      <c r="R5338" s="29" t="str">
        <f>_xlfn._xlws.FILTER(辅助信息!D:D,辅助信息!E:E=B5338)</f>
        <v>华西简阳西城嘉苑</v>
      </c>
    </row>
    <row r="5339" hidden="1" spans="2:18">
      <c r="B5339" s="138" t="s">
        <v>81</v>
      </c>
      <c r="C5339" s="72">
        <v>45968</v>
      </c>
      <c r="D5339" s="122" t="str">
        <f>VLOOKUP(B5339,辅助信息!E:K,7,FALSE)</f>
        <v>JWDDCD2025060900080</v>
      </c>
      <c r="E5339" s="122" t="str">
        <f>VLOOKUP(F5339,辅助信息!A:B,2,FALSE)</f>
        <v>螺纹钢</v>
      </c>
      <c r="F5339" s="122" t="s">
        <v>33</v>
      </c>
      <c r="G5339" s="123">
        <v>15</v>
      </c>
      <c r="H5339" s="136">
        <f>IF(SUMIFS('[1]2025年已发货'!$E:$E,'[1]2025年已发货'!$F:$F,C5339,'[1]2025年已发货'!$C:$C,F5339,'[1]2025年已发货'!$G:$G,I5339,'[1]2025年已发货'!$H:$H,J5339)=0,"未发货",SUMIFS('[1]2025年已发货'!$E:$E,'[1]2025年已发货'!$F:$F,C5339,'[1]2025年已发货'!$C:$C,F5339,'[1]2025年已发货'!$G:$G,I5339,'[1]2025年已发货'!$H:$H,J5339))</f>
        <v>15</v>
      </c>
      <c r="I5339" s="158" t="str">
        <f>VLOOKUP(B5339,辅助信息!E:I,3,FALSE)</f>
        <v>（华西简阳西城嘉苑）四川省成都市简阳市简城街道高屋村</v>
      </c>
      <c r="J5339" s="122" t="str">
        <f>VLOOKUP(B5339,辅助信息!E:I,4,FALSE)</f>
        <v>张瀚镭</v>
      </c>
      <c r="K5339" s="122">
        <f>VLOOKUP(J5339,辅助信息!H:I,2,FALSE)</f>
        <v>15884666220</v>
      </c>
      <c r="L5339" s="124" t="str">
        <f>VLOOKUP(B5339,辅助信息!E:J,6,FALSE)</f>
        <v>现场禁止使用氢能源挂车！优先威钢发货,我方卸车,新老国标钢厂不加价可直发，因陕钢多次出现磅差，项目拒绝使用</v>
      </c>
      <c r="M5339" s="93"/>
      <c r="O5339" s="64" t="str">
        <f ca="1" t="shared" si="250"/>
        <v/>
      </c>
      <c r="P5339" s="64" t="str">
        <f ca="1" t="shared" si="251"/>
        <v/>
      </c>
      <c r="Q5339" s="29" t="str">
        <f>VLOOKUP(B5339,辅助信息!E:M,9,FALSE)</f>
        <v>ZTWM-CDGS-XS-2024-0030-华西集采-简州大道</v>
      </c>
      <c r="R5339" s="29" t="str">
        <f>_xlfn._xlws.FILTER(辅助信息!D:D,辅助信息!E:E=B5339)</f>
        <v>华西简阳西城嘉苑</v>
      </c>
    </row>
    <row r="5340" hidden="1" spans="2:18">
      <c r="B5340" s="138" t="s">
        <v>81</v>
      </c>
      <c r="C5340" s="72">
        <v>45968</v>
      </c>
      <c r="D5340" s="122" t="str">
        <f>VLOOKUP(B5340,辅助信息!E:K,7,FALSE)</f>
        <v>JWDDCD2025060900080</v>
      </c>
      <c r="E5340" s="122" t="str">
        <f>VLOOKUP(F5340,辅助信息!A:B,2,FALSE)</f>
        <v>盘螺</v>
      </c>
      <c r="F5340" s="122" t="s">
        <v>49</v>
      </c>
      <c r="G5340" s="123">
        <v>30</v>
      </c>
      <c r="H5340" s="136">
        <f>IF(SUMIFS('[1]2025年已发货'!$E:$E,'[1]2025年已发货'!$F:$F,C5340,'[1]2025年已发货'!$C:$C,F5340,'[1]2025年已发货'!$G:$G,I5340,'[1]2025年已发货'!$H:$H,J5340)=0,"未发货",SUMIFS('[1]2025年已发货'!$E:$E,'[1]2025年已发货'!$F:$F,C5340,'[1]2025年已发货'!$C:$C,F5340,'[1]2025年已发货'!$G:$G,I5340,'[1]2025年已发货'!$H:$H,J5340))</f>
        <v>30</v>
      </c>
      <c r="I5340" s="158" t="str">
        <f>VLOOKUP(B5340,辅助信息!E:I,3,FALSE)</f>
        <v>（华西简阳西城嘉苑）四川省成都市简阳市简城街道高屋村</v>
      </c>
      <c r="J5340" s="122" t="str">
        <f>VLOOKUP(B5340,辅助信息!E:I,4,FALSE)</f>
        <v>张瀚镭</v>
      </c>
      <c r="K5340" s="122">
        <f>VLOOKUP(J5340,辅助信息!H:I,2,FALSE)</f>
        <v>15884666220</v>
      </c>
      <c r="L5340" s="124" t="str">
        <f>VLOOKUP(B5340,辅助信息!E:J,6,FALSE)</f>
        <v>现场禁止使用氢能源挂车！优先威钢发货,我方卸车,新老国标钢厂不加价可直发，因陕钢多次出现磅差，项目拒绝使用</v>
      </c>
      <c r="M5340" s="93"/>
      <c r="O5340" s="64" t="str">
        <f ca="1" t="shared" si="250"/>
        <v/>
      </c>
      <c r="P5340" s="64" t="str">
        <f ca="1" t="shared" si="251"/>
        <v/>
      </c>
      <c r="Q5340" s="29" t="str">
        <f>VLOOKUP(B5340,辅助信息!E:M,9,FALSE)</f>
        <v>ZTWM-CDGS-XS-2024-0030-华西集采-简州大道</v>
      </c>
      <c r="R5340" s="29" t="str">
        <f>_xlfn._xlws.FILTER(辅助信息!D:D,辅助信息!E:E=B5340)</f>
        <v>华西简阳西城嘉苑</v>
      </c>
    </row>
    <row r="5341" hidden="1" spans="2:18">
      <c r="B5341" s="138" t="s">
        <v>81</v>
      </c>
      <c r="C5341" s="72">
        <v>45968</v>
      </c>
      <c r="D5341" s="122" t="str">
        <f>VLOOKUP(B5341,辅助信息!E:K,7,FALSE)</f>
        <v>JWDDCD2025060900080</v>
      </c>
      <c r="E5341" s="122" t="str">
        <f>VLOOKUP(F5341,辅助信息!A:B,2,FALSE)</f>
        <v>盘螺</v>
      </c>
      <c r="F5341" s="122" t="s">
        <v>40</v>
      </c>
      <c r="G5341" s="123">
        <v>100</v>
      </c>
      <c r="H5341" s="136">
        <f>IF(SUMIFS('[1]2025年已发货'!$E:$E,'[1]2025年已发货'!$F:$F,C5341,'[1]2025年已发货'!$C:$C,F5341,'[1]2025年已发货'!$G:$G,I5341,'[1]2025年已发货'!$H:$H,J5341)=0,"未发货",SUMIFS('[1]2025年已发货'!$E:$E,'[1]2025年已发货'!$F:$F,C5341,'[1]2025年已发货'!$C:$C,F5341,'[1]2025年已发货'!$G:$G,I5341,'[1]2025年已发货'!$H:$H,J5341))</f>
        <v>102</v>
      </c>
      <c r="I5341" s="158" t="str">
        <f>VLOOKUP(B5341,辅助信息!E:I,3,FALSE)</f>
        <v>（华西简阳西城嘉苑）四川省成都市简阳市简城街道高屋村</v>
      </c>
      <c r="J5341" s="122" t="str">
        <f>VLOOKUP(B5341,辅助信息!E:I,4,FALSE)</f>
        <v>张瀚镭</v>
      </c>
      <c r="K5341" s="122">
        <f>VLOOKUP(J5341,辅助信息!H:I,2,FALSE)</f>
        <v>15884666220</v>
      </c>
      <c r="L5341" s="124" t="str">
        <f>VLOOKUP(B5341,辅助信息!E:J,6,FALSE)</f>
        <v>现场禁止使用氢能源挂车！优先威钢发货,我方卸车,新老国标钢厂不加价可直发，因陕钢多次出现磅差，项目拒绝使用</v>
      </c>
      <c r="M5341" s="93"/>
      <c r="O5341" s="64" t="str">
        <f ca="1" t="shared" si="250"/>
        <v/>
      </c>
      <c r="P5341" s="64" t="str">
        <f ca="1" t="shared" si="251"/>
        <v/>
      </c>
      <c r="Q5341" s="29" t="str">
        <f>VLOOKUP(B5341,辅助信息!E:M,9,FALSE)</f>
        <v>ZTWM-CDGS-XS-2024-0030-华西集采-简州大道</v>
      </c>
      <c r="R5341" s="29" t="str">
        <f>_xlfn._xlws.FILTER(辅助信息!D:D,辅助信息!E:E=B5341)</f>
        <v>华西简阳西城嘉苑</v>
      </c>
    </row>
    <row r="5342" hidden="1" spans="2:18">
      <c r="B5342" s="138" t="s">
        <v>187</v>
      </c>
      <c r="C5342" s="72">
        <v>45968</v>
      </c>
      <c r="D5342" s="122" t="str">
        <f>VLOOKUP(B5342,辅助信息!E:K,7,FALSE)</f>
        <v>JWDDCD2025072900121</v>
      </c>
      <c r="E5342" s="122" t="str">
        <f>VLOOKUP(F5342,辅助信息!A:B,2,FALSE)</f>
        <v>盘螺</v>
      </c>
      <c r="F5342" s="122" t="s">
        <v>41</v>
      </c>
      <c r="G5342" s="123">
        <v>17</v>
      </c>
      <c r="H5342" s="136">
        <f>IF(SUMIFS('[1]2025年已发货'!$E:$E,'[1]2025年已发货'!$F:$F,C5342,'[1]2025年已发货'!$C:$C,F5342,'[1]2025年已发货'!$G:$G,I5342,'[1]2025年已发货'!$H:$H,J5342)=0,"未发货",SUMIFS('[1]2025年已发货'!$E:$E,'[1]2025年已发货'!$F:$F,C5342,'[1]2025年已发货'!$C:$C,F5342,'[1]2025年已发货'!$G:$G,I5342,'[1]2025年已发货'!$H:$H,J5342))</f>
        <v>17</v>
      </c>
      <c r="I5342" s="158" t="str">
        <f>VLOOKUP(B5342,辅助信息!E:I,3,FALSE)</f>
        <v>(乐山市校地共建产教融合基地建设项目一标段)四川省乐山市市中区苏稽镇周山嘴</v>
      </c>
      <c r="J5342" s="122" t="str">
        <f>VLOOKUP(B5342,辅助信息!E:I,4,FALSE)</f>
        <v>范增云</v>
      </c>
      <c r="K5342" s="122">
        <f>VLOOKUP(J5342,辅助信息!H:I,2,FALSE)</f>
        <v>13668153241</v>
      </c>
      <c r="L5342" s="124" t="str">
        <f>VLOOKUP(B5342,辅助信息!E:J,6,FALSE)</f>
        <v>联系实际收货人（范增云13668153241）现场要求炉批号控制2个以下，超2个不给予签收。提前联系到场规格及数量</v>
      </c>
      <c r="M5342" s="93"/>
      <c r="O5342" s="64" t="str">
        <f ca="1" t="shared" si="250"/>
        <v/>
      </c>
      <c r="P5342" s="64" t="str">
        <f ca="1" t="shared" si="251"/>
        <v/>
      </c>
      <c r="Q5342" s="29" t="str">
        <f>VLOOKUP(B5342,辅助信息!E:M,9,FALSE)</f>
        <v>ZTWM-CDGS-XS-2025-0125-四川机司-乐山市校地共建产教融合基地配套设施项目施工一标段钢筋采购合同</v>
      </c>
      <c r="R5342" s="29" t="str">
        <f>_xlfn._xlws.FILTER(辅助信息!D:D,辅助信息!E:E=B5342)</f>
        <v>乐山市校地共建产教融合基地建设项目</v>
      </c>
    </row>
    <row r="5343" hidden="1" spans="2:18">
      <c r="B5343" s="138" t="s">
        <v>187</v>
      </c>
      <c r="C5343" s="72">
        <v>45968</v>
      </c>
      <c r="D5343" s="122" t="str">
        <f>VLOOKUP(B5343,辅助信息!E:K,7,FALSE)</f>
        <v>JWDDCD2025072900121</v>
      </c>
      <c r="E5343" s="122" t="str">
        <f>VLOOKUP(F5343,辅助信息!A:B,2,FALSE)</f>
        <v>盘螺</v>
      </c>
      <c r="F5343" s="122" t="s">
        <v>40</v>
      </c>
      <c r="G5343" s="123">
        <v>18</v>
      </c>
      <c r="H5343" s="136">
        <f>IF(SUMIFS('[1]2025年已发货'!$E:$E,'[1]2025年已发货'!$F:$F,C5343,'[1]2025年已发货'!$C:$C,F5343,'[1]2025年已发货'!$G:$G,I5343,'[1]2025年已发货'!$H:$H,J5343)=0,"未发货",SUMIFS('[1]2025年已发货'!$E:$E,'[1]2025年已发货'!$F:$F,C5343,'[1]2025年已发货'!$C:$C,F5343,'[1]2025年已发货'!$G:$G,I5343,'[1]2025年已发货'!$H:$H,J5343))</f>
        <v>18</v>
      </c>
      <c r="I5343" s="158" t="str">
        <f>VLOOKUP(B5343,辅助信息!E:I,3,FALSE)</f>
        <v>(乐山市校地共建产教融合基地建设项目一标段)四川省乐山市市中区苏稽镇周山嘴</v>
      </c>
      <c r="J5343" s="122" t="str">
        <f>VLOOKUP(B5343,辅助信息!E:I,4,FALSE)</f>
        <v>范增云</v>
      </c>
      <c r="K5343" s="122">
        <f>VLOOKUP(J5343,辅助信息!H:I,2,FALSE)</f>
        <v>13668153241</v>
      </c>
      <c r="L5343" s="124" t="str">
        <f>VLOOKUP(B5343,辅助信息!E:J,6,FALSE)</f>
        <v>联系实际收货人（范增云13668153241）现场要求炉批号控制2个以下，超2个不给予签收。提前联系到场规格及数量</v>
      </c>
      <c r="M5343" s="93"/>
      <c r="O5343" s="64" t="str">
        <f ca="1" t="shared" si="250"/>
        <v/>
      </c>
      <c r="P5343" s="64" t="str">
        <f ca="1" t="shared" si="251"/>
        <v/>
      </c>
      <c r="Q5343" s="29" t="str">
        <f>VLOOKUP(B5343,辅助信息!E:M,9,FALSE)</f>
        <v>ZTWM-CDGS-XS-2025-0125-四川机司-乐山市校地共建产教融合基地配套设施项目施工一标段钢筋采购合同</v>
      </c>
      <c r="R5343" s="29" t="str">
        <f>_xlfn._xlws.FILTER(辅助信息!D:D,辅助信息!E:E=B5343)</f>
        <v>乐山市校地共建产教融合基地建设项目</v>
      </c>
    </row>
    <row r="5344" hidden="1" spans="2:18">
      <c r="B5344" s="138" t="s">
        <v>187</v>
      </c>
      <c r="C5344" s="72">
        <v>45968</v>
      </c>
      <c r="D5344" s="122" t="str">
        <f>VLOOKUP(B5344,辅助信息!E:K,7,FALSE)</f>
        <v>JWDDCD2025072900121</v>
      </c>
      <c r="E5344" s="122" t="str">
        <f>VLOOKUP(F5344,辅助信息!A:B,2,FALSE)</f>
        <v>螺纹钢</v>
      </c>
      <c r="F5344" s="122" t="s">
        <v>22</v>
      </c>
      <c r="G5344" s="123">
        <v>11</v>
      </c>
      <c r="H5344" s="136">
        <f>IF(SUMIFS('[1]2025年已发货'!$E:$E,'[1]2025年已发货'!$F:$F,C5344,'[1]2025年已发货'!$C:$C,F5344,'[1]2025年已发货'!$G:$G,I5344,'[1]2025年已发货'!$H:$H,J5344)=0,"未发货",SUMIFS('[1]2025年已发货'!$E:$E,'[1]2025年已发货'!$F:$F,C5344,'[1]2025年已发货'!$C:$C,F5344,'[1]2025年已发货'!$G:$G,I5344,'[1]2025年已发货'!$H:$H,J5344))</f>
        <v>11</v>
      </c>
      <c r="I5344" s="158" t="str">
        <f>VLOOKUP(B5344,辅助信息!E:I,3,FALSE)</f>
        <v>(乐山市校地共建产教融合基地建设项目一标段)四川省乐山市市中区苏稽镇周山嘴</v>
      </c>
      <c r="J5344" s="122" t="str">
        <f>VLOOKUP(B5344,辅助信息!E:I,4,FALSE)</f>
        <v>范增云</v>
      </c>
      <c r="K5344" s="122">
        <f>VLOOKUP(J5344,辅助信息!H:I,2,FALSE)</f>
        <v>13668153241</v>
      </c>
      <c r="L5344" s="124" t="str">
        <f>VLOOKUP(B5344,辅助信息!E:J,6,FALSE)</f>
        <v>联系实际收货人（范增云13668153241）现场要求炉批号控制2个以下，超2个不给予签收。提前联系到场规格及数量</v>
      </c>
      <c r="M5344" s="93"/>
      <c r="O5344" s="64" t="str">
        <f ca="1" t="shared" si="250"/>
        <v/>
      </c>
      <c r="P5344" s="64" t="str">
        <f ca="1" t="shared" si="251"/>
        <v/>
      </c>
      <c r="Q5344" s="29" t="str">
        <f>VLOOKUP(B5344,辅助信息!E:M,9,FALSE)</f>
        <v>ZTWM-CDGS-XS-2025-0125-四川机司-乐山市校地共建产教融合基地配套设施项目施工一标段钢筋采购合同</v>
      </c>
      <c r="R5344" s="29" t="str">
        <f>_xlfn._xlws.FILTER(辅助信息!D:D,辅助信息!E:E=B5344)</f>
        <v>乐山市校地共建产教融合基地建设项目</v>
      </c>
    </row>
    <row r="5345" hidden="1" spans="2:18">
      <c r="B5345" s="138" t="s">
        <v>187</v>
      </c>
      <c r="C5345" s="72">
        <v>45968</v>
      </c>
      <c r="D5345" s="122" t="str">
        <f>VLOOKUP(B5345,辅助信息!E:K,7,FALSE)</f>
        <v>JWDDCD2025072900121</v>
      </c>
      <c r="E5345" s="122" t="str">
        <f>VLOOKUP(F5345,辅助信息!A:B,2,FALSE)</f>
        <v>螺纹钢</v>
      </c>
      <c r="F5345" s="122" t="s">
        <v>142</v>
      </c>
      <c r="G5345" s="123">
        <v>10</v>
      </c>
      <c r="H5345" s="136">
        <f>IF(SUMIFS('[1]2025年已发货'!$E:$E,'[1]2025年已发货'!$F:$F,C5345,'[1]2025年已发货'!$C:$C,F5345,'[1]2025年已发货'!$G:$G,I5345,'[1]2025年已发货'!$H:$H,J5345)=0,"未发货",SUMIFS('[1]2025年已发货'!$E:$E,'[1]2025年已发货'!$F:$F,C5345,'[1]2025年已发货'!$C:$C,F5345,'[1]2025年已发货'!$G:$G,I5345,'[1]2025年已发货'!$H:$H,J5345))</f>
        <v>10</v>
      </c>
      <c r="I5345" s="158" t="str">
        <f>VLOOKUP(B5345,辅助信息!E:I,3,FALSE)</f>
        <v>(乐山市校地共建产教融合基地建设项目一标段)四川省乐山市市中区苏稽镇周山嘴</v>
      </c>
      <c r="J5345" s="122" t="str">
        <f>VLOOKUP(B5345,辅助信息!E:I,4,FALSE)</f>
        <v>范增云</v>
      </c>
      <c r="K5345" s="122">
        <f>VLOOKUP(J5345,辅助信息!H:I,2,FALSE)</f>
        <v>13668153241</v>
      </c>
      <c r="L5345" s="124" t="str">
        <f>VLOOKUP(B5345,辅助信息!E:J,6,FALSE)</f>
        <v>联系实际收货人（范增云13668153241）现场要求炉批号控制2个以下，超2个不给予签收。提前联系到场规格及数量</v>
      </c>
      <c r="M5345" s="93"/>
      <c r="O5345" s="64" t="str">
        <f ca="1" t="shared" si="250"/>
        <v/>
      </c>
      <c r="P5345" s="64" t="str">
        <f ca="1" t="shared" si="251"/>
        <v/>
      </c>
      <c r="Q5345" s="29" t="str">
        <f>VLOOKUP(B5345,辅助信息!E:M,9,FALSE)</f>
        <v>ZTWM-CDGS-XS-2025-0125-四川机司-乐山市校地共建产教融合基地配套设施项目施工一标段钢筋采购合同</v>
      </c>
      <c r="R5345" s="29" t="str">
        <f>_xlfn._xlws.FILTER(辅助信息!D:D,辅助信息!E:E=B5345)</f>
        <v>乐山市校地共建产教融合基地建设项目</v>
      </c>
    </row>
    <row r="5346" hidden="1" spans="2:18">
      <c r="B5346" s="138" t="s">
        <v>187</v>
      </c>
      <c r="C5346" s="72">
        <v>45968</v>
      </c>
      <c r="D5346" s="122" t="str">
        <f>VLOOKUP(B5346,辅助信息!E:K,7,FALSE)</f>
        <v>JWDDCD2025072900121</v>
      </c>
      <c r="E5346" s="122" t="str">
        <f>VLOOKUP(F5346,辅助信息!A:B,2,FALSE)</f>
        <v>螺纹钢</v>
      </c>
      <c r="F5346" s="122" t="s">
        <v>200</v>
      </c>
      <c r="G5346" s="123">
        <v>6</v>
      </c>
      <c r="H5346" s="136">
        <f>IF(SUMIFS('[1]2025年已发货'!$E:$E,'[1]2025年已发货'!$F:$F,C5346,'[1]2025年已发货'!$C:$C,F5346,'[1]2025年已发货'!$G:$G,I5346,'[1]2025年已发货'!$H:$H,J5346)=0,"未发货",SUMIFS('[1]2025年已发货'!$E:$E,'[1]2025年已发货'!$F:$F,C5346,'[1]2025年已发货'!$C:$C,F5346,'[1]2025年已发货'!$G:$G,I5346,'[1]2025年已发货'!$H:$H,J5346))</f>
        <v>6</v>
      </c>
      <c r="I5346" s="158" t="str">
        <f>VLOOKUP(B5346,辅助信息!E:I,3,FALSE)</f>
        <v>(乐山市校地共建产教融合基地建设项目一标段)四川省乐山市市中区苏稽镇周山嘴</v>
      </c>
      <c r="J5346" s="122" t="str">
        <f>VLOOKUP(B5346,辅助信息!E:I,4,FALSE)</f>
        <v>范增云</v>
      </c>
      <c r="K5346" s="122">
        <f>VLOOKUP(J5346,辅助信息!H:I,2,FALSE)</f>
        <v>13668153241</v>
      </c>
      <c r="L5346" s="124" t="str">
        <f>VLOOKUP(B5346,辅助信息!E:J,6,FALSE)</f>
        <v>联系实际收货人（范增云13668153241）现场要求炉批号控制2个以下，超2个不给予签收。提前联系到场规格及数量</v>
      </c>
      <c r="M5346" s="93"/>
      <c r="O5346" s="64" t="str">
        <f ca="1" t="shared" ref="O5346:O5409" si="252">IF(OR(M5346="",N5346&lt;&gt;""),"",MAX(M5346-TODAY(),0))</f>
        <v/>
      </c>
      <c r="P5346" s="64" t="str">
        <f ca="1" t="shared" ref="P5346:P5409" si="253">IF(M5346="","",IF(N5346&lt;&gt;"",MAX(N5346-M5346,0),IF(TODAY()&gt;M5346,TODAY()-M5346,0)))</f>
        <v/>
      </c>
      <c r="Q5346" s="29" t="str">
        <f>VLOOKUP(B5346,辅助信息!E:M,9,FALSE)</f>
        <v>ZTWM-CDGS-XS-2025-0125-四川机司-乐山市校地共建产教融合基地配套设施项目施工一标段钢筋采购合同</v>
      </c>
      <c r="R5346" s="29" t="str">
        <f>_xlfn._xlws.FILTER(辅助信息!D:D,辅助信息!E:E=B5346)</f>
        <v>乐山市校地共建产教融合基地建设项目</v>
      </c>
    </row>
    <row r="5347" hidden="1" spans="2:18">
      <c r="B5347" s="138" t="s">
        <v>187</v>
      </c>
      <c r="C5347" s="72">
        <v>45968</v>
      </c>
      <c r="D5347" s="122" t="str">
        <f>VLOOKUP(B5347,辅助信息!E:K,7,FALSE)</f>
        <v>JWDDCD2025072900121</v>
      </c>
      <c r="E5347" s="122" t="str">
        <f>VLOOKUP(F5347,辅助信息!A:B,2,FALSE)</f>
        <v>螺纹钢</v>
      </c>
      <c r="F5347" s="122" t="s">
        <v>201</v>
      </c>
      <c r="G5347" s="123">
        <v>8</v>
      </c>
      <c r="H5347" s="136">
        <f>IF(SUMIFS('[1]2025年已发货'!$E:$E,'[1]2025年已发货'!$F:$F,C5347,'[1]2025年已发货'!$C:$C,F5347,'[1]2025年已发货'!$G:$G,I5347,'[1]2025年已发货'!$H:$H,J5347)=0,"未发货",SUMIFS('[1]2025年已发货'!$E:$E,'[1]2025年已发货'!$F:$F,C5347,'[1]2025年已发货'!$C:$C,F5347,'[1]2025年已发货'!$G:$G,I5347,'[1]2025年已发货'!$H:$H,J5347))</f>
        <v>8</v>
      </c>
      <c r="I5347" s="158" t="str">
        <f>VLOOKUP(B5347,辅助信息!E:I,3,FALSE)</f>
        <v>(乐山市校地共建产教融合基地建设项目一标段)四川省乐山市市中区苏稽镇周山嘴</v>
      </c>
      <c r="J5347" s="122" t="str">
        <f>VLOOKUP(B5347,辅助信息!E:I,4,FALSE)</f>
        <v>范增云</v>
      </c>
      <c r="K5347" s="122">
        <f>VLOOKUP(J5347,辅助信息!H:I,2,FALSE)</f>
        <v>13668153241</v>
      </c>
      <c r="L5347" s="124" t="str">
        <f>VLOOKUP(B5347,辅助信息!E:J,6,FALSE)</f>
        <v>联系实际收货人（范增云13668153241）现场要求炉批号控制2个以下，超2个不给予签收。提前联系到场规格及数量</v>
      </c>
      <c r="M5347" s="93"/>
      <c r="O5347" s="64" t="str">
        <f ca="1" t="shared" si="252"/>
        <v/>
      </c>
      <c r="P5347" s="64" t="str">
        <f ca="1" t="shared" si="253"/>
        <v/>
      </c>
      <c r="Q5347" s="29" t="str">
        <f>VLOOKUP(B5347,辅助信息!E:M,9,FALSE)</f>
        <v>ZTWM-CDGS-XS-2025-0125-四川机司-乐山市校地共建产教融合基地配套设施项目施工一标段钢筋采购合同</v>
      </c>
      <c r="R5347" s="29" t="str">
        <f>_xlfn._xlws.FILTER(辅助信息!D:D,辅助信息!E:E=B5347)</f>
        <v>乐山市校地共建产教融合基地建设项目</v>
      </c>
    </row>
    <row r="5348" hidden="1" spans="2:18">
      <c r="B5348" s="138" t="s">
        <v>232</v>
      </c>
      <c r="C5348" s="72">
        <v>45968</v>
      </c>
      <c r="D5348" s="122" t="str">
        <f>VLOOKUP(B5348,辅助信息!E:K,7,FALSE)</f>
        <v>JWDDCD2025052800131</v>
      </c>
      <c r="E5348" s="122" t="str">
        <f>VLOOKUP(F5348,辅助信息!A:B,2,FALSE)</f>
        <v>盘螺</v>
      </c>
      <c r="F5348" s="122" t="s">
        <v>41</v>
      </c>
      <c r="G5348" s="123">
        <v>9</v>
      </c>
      <c r="H5348" s="136" t="str">
        <f>IF(SUMIFS('[1]2025年已发货'!$E:$E,'[1]2025年已发货'!$F:$F,C5348,'[1]2025年已发货'!$C:$C,F5348,'[1]2025年已发货'!$G:$G,I5348,'[1]2025年已发货'!$H:$H,J5348)=0,"未发货",SUMIFS('[1]2025年已发货'!$E:$E,'[1]2025年已发货'!$F:$F,C5348,'[1]2025年已发货'!$C:$C,F5348,'[1]2025年已发货'!$G:$G,I5348,'[1]2025年已发货'!$H:$H,J5348))</f>
        <v>未发货</v>
      </c>
      <c r="I5348" s="158" t="str">
        <f>VLOOKUP(B5348,辅助信息!E:I,3,FALSE)</f>
        <v>（商投建工达州中医药科技园-2工区-2号桥）达州市通川区达州中医药职业学院犀牛大道北段</v>
      </c>
      <c r="J5348" s="122" t="str">
        <f>VLOOKUP(B5348,辅助信息!E:I,4,FALSE)</f>
        <v>李波</v>
      </c>
      <c r="K5348" s="122">
        <f>VLOOKUP(J5348,辅助信息!H:I,2,FALSE)</f>
        <v>18381899787</v>
      </c>
      <c r="L5348" s="124" t="str">
        <f>VLOOKUP(B5348,辅助信息!E:J,6,FALSE)</f>
        <v>控制炉批号！多了现场不收！,优先安排达钢,提前联系到场规格及数量</v>
      </c>
      <c r="M5348" s="93">
        <v>45965</v>
      </c>
      <c r="O5348" s="64">
        <f ca="1" t="shared" si="252"/>
        <v>0</v>
      </c>
      <c r="P5348" s="64">
        <f ca="1" t="shared" si="253"/>
        <v>6</v>
      </c>
      <c r="Q5348" s="29" t="str">
        <f>VLOOKUP(B5348,辅助信息!E:M,9,FALSE)</f>
        <v>ZTWM-CDGS-XS-2024-0134-商投建工达州中医药科技成果示范园项目</v>
      </c>
      <c r="R5348" s="29" t="str">
        <f>_xlfn._xlws.FILTER(辅助信息!D:D,辅助信息!E:E=B5348)</f>
        <v>商投建工达州中医药科技园</v>
      </c>
    </row>
    <row r="5349" hidden="1" spans="2:18">
      <c r="B5349" s="138" t="s">
        <v>232</v>
      </c>
      <c r="C5349" s="72">
        <v>45968</v>
      </c>
      <c r="D5349" s="122" t="str">
        <f>VLOOKUP(B5349,辅助信息!E:K,7,FALSE)</f>
        <v>JWDDCD2025052800131</v>
      </c>
      <c r="E5349" s="122" t="str">
        <f>VLOOKUP(F5349,辅助信息!A:B,2,FALSE)</f>
        <v>螺纹钢</v>
      </c>
      <c r="F5349" s="122" t="s">
        <v>27</v>
      </c>
      <c r="G5349" s="123">
        <v>29</v>
      </c>
      <c r="H5349" s="136">
        <f>IF(SUMIFS('[1]2025年已发货'!$E:$E,'[1]2025年已发货'!$F:$F,C5349,'[1]2025年已发货'!$C:$C,F5349,'[1]2025年已发货'!$G:$G,I5349,'[1]2025年已发货'!$H:$H,J5349)=0,"未发货",SUMIFS('[1]2025年已发货'!$E:$E,'[1]2025年已发货'!$F:$F,C5349,'[1]2025年已发货'!$C:$C,F5349,'[1]2025年已发货'!$G:$G,I5349,'[1]2025年已发货'!$H:$H,J5349))</f>
        <v>30</v>
      </c>
      <c r="I5349" s="158" t="str">
        <f>VLOOKUP(B5349,辅助信息!E:I,3,FALSE)</f>
        <v>（商投建工达州中医药科技园-2工区-2号桥）达州市通川区达州中医药职业学院犀牛大道北段</v>
      </c>
      <c r="J5349" s="122" t="str">
        <f>VLOOKUP(B5349,辅助信息!E:I,4,FALSE)</f>
        <v>李波</v>
      </c>
      <c r="K5349" s="122">
        <f>VLOOKUP(J5349,辅助信息!H:I,2,FALSE)</f>
        <v>18381899787</v>
      </c>
      <c r="L5349" s="124" t="str">
        <f>VLOOKUP(B5349,辅助信息!E:J,6,FALSE)</f>
        <v>控制炉批号！多了现场不收！,优先安排达钢,提前联系到场规格及数量</v>
      </c>
      <c r="M5349" s="93">
        <v>45965</v>
      </c>
      <c r="O5349" s="64">
        <f ca="1" t="shared" si="252"/>
        <v>0</v>
      </c>
      <c r="P5349" s="64">
        <f ca="1" t="shared" si="253"/>
        <v>6</v>
      </c>
      <c r="Q5349" s="29" t="str">
        <f>VLOOKUP(B5349,辅助信息!E:M,9,FALSE)</f>
        <v>ZTWM-CDGS-XS-2024-0134-商投建工达州中医药科技成果示范园项目</v>
      </c>
      <c r="R5349" s="29" t="str">
        <f>_xlfn._xlws.FILTER(辅助信息!D:D,辅助信息!E:E=B5349)</f>
        <v>商投建工达州中医药科技园</v>
      </c>
    </row>
    <row r="5350" hidden="1" spans="2:18">
      <c r="B5350" s="138" t="s">
        <v>232</v>
      </c>
      <c r="C5350" s="72">
        <v>45968</v>
      </c>
      <c r="D5350" s="122" t="str">
        <f>VLOOKUP(B5350,辅助信息!E:K,7,FALSE)</f>
        <v>JWDDCD2025052800131</v>
      </c>
      <c r="E5350" s="122" t="str">
        <f>VLOOKUP(F5350,辅助信息!A:B,2,FALSE)</f>
        <v>螺纹钢</v>
      </c>
      <c r="F5350" s="122" t="s">
        <v>19</v>
      </c>
      <c r="G5350" s="123">
        <v>200</v>
      </c>
      <c r="H5350" s="136">
        <f>IF(SUMIFS('[1]2025年已发货'!$E:$E,'[1]2025年已发货'!$F:$F,C5350,'[1]2025年已发货'!$C:$C,F5350,'[1]2025年已发货'!$G:$G,I5350,'[1]2025年已发货'!$H:$H,J5350)=0,"未发货",SUMIFS('[1]2025年已发货'!$E:$E,'[1]2025年已发货'!$F:$F,C5350,'[1]2025年已发货'!$C:$C,F5350,'[1]2025年已发货'!$G:$G,I5350,'[1]2025年已发货'!$H:$H,J5350))</f>
        <v>144</v>
      </c>
      <c r="I5350" s="158" t="str">
        <f>VLOOKUP(B5350,辅助信息!E:I,3,FALSE)</f>
        <v>（商投建工达州中医药科技园-2工区-2号桥）达州市通川区达州中医药职业学院犀牛大道北段</v>
      </c>
      <c r="J5350" s="122" t="str">
        <f>VLOOKUP(B5350,辅助信息!E:I,4,FALSE)</f>
        <v>李波</v>
      </c>
      <c r="K5350" s="122">
        <f>VLOOKUP(J5350,辅助信息!H:I,2,FALSE)</f>
        <v>18381899787</v>
      </c>
      <c r="L5350" s="124" t="str">
        <f>VLOOKUP(B5350,辅助信息!E:J,6,FALSE)</f>
        <v>控制炉批号！多了现场不收！,优先安排达钢,提前联系到场规格及数量</v>
      </c>
      <c r="O5350" s="64" t="str">
        <f ca="1" t="shared" si="252"/>
        <v/>
      </c>
      <c r="P5350" s="64" t="str">
        <f ca="1" t="shared" si="253"/>
        <v/>
      </c>
      <c r="Q5350" s="29" t="str">
        <f>VLOOKUP(B5350,辅助信息!E:M,9,FALSE)</f>
        <v>ZTWM-CDGS-XS-2024-0134-商投建工达州中医药科技成果示范园项目</v>
      </c>
      <c r="R5350" s="29" t="str">
        <f>_xlfn._xlws.FILTER(辅助信息!D:D,辅助信息!E:E=B5350)</f>
        <v>商投建工达州中医药科技园</v>
      </c>
    </row>
    <row r="5351" hidden="1" spans="2:18">
      <c r="B5351" s="138" t="s">
        <v>232</v>
      </c>
      <c r="C5351" s="72">
        <v>45968</v>
      </c>
      <c r="D5351" s="122" t="str">
        <f>VLOOKUP(B5351,辅助信息!E:K,7,FALSE)</f>
        <v>JWDDCD2025052800131</v>
      </c>
      <c r="E5351" s="122" t="str">
        <f>VLOOKUP(F5351,辅助信息!A:B,2,FALSE)</f>
        <v>螺纹钢</v>
      </c>
      <c r="F5351" s="122" t="s">
        <v>32</v>
      </c>
      <c r="G5351" s="123">
        <v>3</v>
      </c>
      <c r="H5351" s="136">
        <f>IF(SUMIFS('[1]2025年已发货'!$E:$E,'[1]2025年已发货'!$F:$F,C5351,'[1]2025年已发货'!$C:$C,F5351,'[1]2025年已发货'!$G:$G,I5351,'[1]2025年已发货'!$H:$H,J5351)=0,"未发货",SUMIFS('[1]2025年已发货'!$E:$E,'[1]2025年已发货'!$F:$F,C5351,'[1]2025年已发货'!$C:$C,F5351,'[1]2025年已发货'!$G:$G,I5351,'[1]2025年已发货'!$H:$H,J5351))</f>
        <v>3</v>
      </c>
      <c r="I5351" s="158" t="str">
        <f>VLOOKUP(B5351,辅助信息!E:I,3,FALSE)</f>
        <v>（商投建工达州中医药科技园-2工区-2号桥）达州市通川区达州中医药职业学院犀牛大道北段</v>
      </c>
      <c r="J5351" s="122" t="str">
        <f>VLOOKUP(B5351,辅助信息!E:I,4,FALSE)</f>
        <v>李波</v>
      </c>
      <c r="K5351" s="122">
        <f>VLOOKUP(J5351,辅助信息!H:I,2,FALSE)</f>
        <v>18381899787</v>
      </c>
      <c r="L5351" s="124" t="str">
        <f>VLOOKUP(B5351,辅助信息!E:J,6,FALSE)</f>
        <v>控制炉批号！多了现场不收！,优先安排达钢,提前联系到场规格及数量</v>
      </c>
      <c r="O5351" s="64" t="str">
        <f ca="1" t="shared" si="252"/>
        <v/>
      </c>
      <c r="P5351" s="64" t="str">
        <f ca="1" t="shared" si="253"/>
        <v/>
      </c>
      <c r="Q5351" s="29" t="str">
        <f>VLOOKUP(B5351,辅助信息!E:M,9,FALSE)</f>
        <v>ZTWM-CDGS-XS-2024-0134-商投建工达州中医药科技成果示范园项目</v>
      </c>
      <c r="R5351" s="29" t="str">
        <f>_xlfn._xlws.FILTER(辅助信息!D:D,辅助信息!E:E=B5351)</f>
        <v>商投建工达州中医药科技园</v>
      </c>
    </row>
    <row r="5352" hidden="1" spans="2:18">
      <c r="B5352" s="138" t="s">
        <v>232</v>
      </c>
      <c r="C5352" s="72">
        <v>45968</v>
      </c>
      <c r="D5352" s="122" t="str">
        <f>VLOOKUP(B5352,辅助信息!E:K,7,FALSE)</f>
        <v>JWDDCD2025052800131</v>
      </c>
      <c r="E5352" s="122" t="str">
        <f>VLOOKUP(F5352,辅助信息!A:B,2,FALSE)</f>
        <v>螺纹钢</v>
      </c>
      <c r="F5352" s="122" t="s">
        <v>66</v>
      </c>
      <c r="G5352" s="123">
        <v>30</v>
      </c>
      <c r="H5352" s="136">
        <f>IF(SUMIFS('[1]2025年已发货'!$E:$E,'[1]2025年已发货'!$F:$F,C5352,'[1]2025年已发货'!$C:$C,F5352,'[1]2025年已发货'!$G:$G,I5352,'[1]2025年已发货'!$H:$H,J5352)=0,"未发货",SUMIFS('[1]2025年已发货'!$E:$E,'[1]2025年已发货'!$F:$F,C5352,'[1]2025年已发货'!$C:$C,F5352,'[1]2025年已发货'!$G:$G,I5352,'[1]2025年已发货'!$H:$H,J5352))</f>
        <v>30</v>
      </c>
      <c r="I5352" s="158" t="str">
        <f>VLOOKUP(B5352,辅助信息!E:I,3,FALSE)</f>
        <v>（商投建工达州中医药科技园-2工区-2号桥）达州市通川区达州中医药职业学院犀牛大道北段</v>
      </c>
      <c r="J5352" s="122" t="str">
        <f>VLOOKUP(B5352,辅助信息!E:I,4,FALSE)</f>
        <v>李波</v>
      </c>
      <c r="K5352" s="122">
        <f>VLOOKUP(J5352,辅助信息!H:I,2,FALSE)</f>
        <v>18381899787</v>
      </c>
      <c r="L5352" s="124" t="str">
        <f>VLOOKUP(B5352,辅助信息!E:J,6,FALSE)</f>
        <v>控制炉批号！多了现场不收！,优先安排达钢,提前联系到场规格及数量</v>
      </c>
      <c r="O5352" s="64" t="str">
        <f ca="1" t="shared" si="252"/>
        <v/>
      </c>
      <c r="P5352" s="64" t="str">
        <f ca="1" t="shared" si="253"/>
        <v/>
      </c>
      <c r="Q5352" s="29" t="str">
        <f>VLOOKUP(B5352,辅助信息!E:M,9,FALSE)</f>
        <v>ZTWM-CDGS-XS-2024-0134-商投建工达州中医药科技成果示范园项目</v>
      </c>
      <c r="R5352" s="29" t="str">
        <f>_xlfn._xlws.FILTER(辅助信息!D:D,辅助信息!E:E=B5352)</f>
        <v>商投建工达州中医药科技园</v>
      </c>
    </row>
    <row r="5353" hidden="1" spans="2:18">
      <c r="B5353" s="138" t="s">
        <v>232</v>
      </c>
      <c r="C5353" s="72">
        <v>45968</v>
      </c>
      <c r="D5353" s="122" t="str">
        <f>VLOOKUP(B5353,辅助信息!E:K,7,FALSE)</f>
        <v>JWDDCD2025052800131</v>
      </c>
      <c r="E5353" s="122" t="str">
        <f>VLOOKUP(F5353,辅助信息!A:B,2,FALSE)</f>
        <v>螺纹钢</v>
      </c>
      <c r="F5353" s="122" t="s">
        <v>46</v>
      </c>
      <c r="G5353" s="123">
        <v>30</v>
      </c>
      <c r="H5353" s="136">
        <f>IF(SUMIFS('[1]2025年已发货'!$E:$E,'[1]2025年已发货'!$F:$F,C5353,'[1]2025年已发货'!$C:$C,F5353,'[1]2025年已发货'!$G:$G,I5353,'[1]2025年已发货'!$H:$H,J5353)=0,"未发货",SUMIFS('[1]2025年已发货'!$E:$E,'[1]2025年已发货'!$F:$F,C5353,'[1]2025年已发货'!$C:$C,F5353,'[1]2025年已发货'!$G:$G,I5353,'[1]2025年已发货'!$H:$H,J5353))</f>
        <v>30</v>
      </c>
      <c r="I5353" s="158" t="str">
        <f>VLOOKUP(B5353,辅助信息!E:I,3,FALSE)</f>
        <v>（商投建工达州中医药科技园-2工区-2号桥）达州市通川区达州中医药职业学院犀牛大道北段</v>
      </c>
      <c r="J5353" s="122" t="str">
        <f>VLOOKUP(B5353,辅助信息!E:I,4,FALSE)</f>
        <v>李波</v>
      </c>
      <c r="K5353" s="122">
        <f>VLOOKUP(J5353,辅助信息!H:I,2,FALSE)</f>
        <v>18381899787</v>
      </c>
      <c r="L5353" s="124" t="str">
        <f>VLOOKUP(B5353,辅助信息!E:J,6,FALSE)</f>
        <v>控制炉批号！多了现场不收！,优先安排达钢,提前联系到场规格及数量</v>
      </c>
      <c r="O5353" s="64" t="str">
        <f ca="1" t="shared" si="252"/>
        <v/>
      </c>
      <c r="P5353" s="64" t="str">
        <f ca="1" t="shared" si="253"/>
        <v/>
      </c>
      <c r="Q5353" s="29" t="str">
        <f>VLOOKUP(B5353,辅助信息!E:M,9,FALSE)</f>
        <v>ZTWM-CDGS-XS-2024-0134-商投建工达州中医药科技成果示范园项目</v>
      </c>
      <c r="R5353" s="29" t="str">
        <f>_xlfn._xlws.FILTER(辅助信息!D:D,辅助信息!E:E=B5353)</f>
        <v>商投建工达州中医药科技园</v>
      </c>
    </row>
    <row r="5354" hidden="1" spans="2:18">
      <c r="B5354" s="138" t="s">
        <v>232</v>
      </c>
      <c r="C5354" s="72">
        <v>45968</v>
      </c>
      <c r="D5354" s="122" t="str">
        <f>VLOOKUP(B5354,辅助信息!E:K,7,FALSE)</f>
        <v>JWDDCD2025052800131</v>
      </c>
      <c r="E5354" s="122" t="str">
        <f>VLOOKUP(F5354,辅助信息!A:B,2,FALSE)</f>
        <v>螺纹钢</v>
      </c>
      <c r="F5354" s="122" t="s">
        <v>22</v>
      </c>
      <c r="G5354" s="123">
        <v>45</v>
      </c>
      <c r="H5354" s="136">
        <f>IF(SUMIFS('[1]2025年已发货'!$E:$E,'[1]2025年已发货'!$F:$F,C5354,'[1]2025年已发货'!$C:$C,F5354,'[1]2025年已发货'!$G:$G,I5354,'[1]2025年已发货'!$H:$H,J5354)=0,"未发货",SUMIFS('[1]2025年已发货'!$E:$E,'[1]2025年已发货'!$F:$F,C5354,'[1]2025年已发货'!$C:$C,F5354,'[1]2025年已发货'!$G:$G,I5354,'[1]2025年已发货'!$H:$H,J5354))</f>
        <v>45</v>
      </c>
      <c r="I5354" s="158" t="str">
        <f>VLOOKUP(B5354,辅助信息!E:I,3,FALSE)</f>
        <v>（商投建工达州中医药科技园-2工区-2号桥）达州市通川区达州中医药职业学院犀牛大道北段</v>
      </c>
      <c r="J5354" s="122" t="str">
        <f>VLOOKUP(B5354,辅助信息!E:I,4,FALSE)</f>
        <v>李波</v>
      </c>
      <c r="K5354" s="122">
        <f>VLOOKUP(J5354,辅助信息!H:I,2,FALSE)</f>
        <v>18381899787</v>
      </c>
      <c r="L5354" s="124" t="str">
        <f>VLOOKUP(B5354,辅助信息!E:J,6,FALSE)</f>
        <v>控制炉批号！多了现场不收！,优先安排达钢,提前联系到场规格及数量</v>
      </c>
      <c r="O5354" s="64" t="str">
        <f ca="1" t="shared" si="252"/>
        <v/>
      </c>
      <c r="P5354" s="64" t="str">
        <f ca="1" t="shared" si="253"/>
        <v/>
      </c>
      <c r="Q5354" s="29" t="str">
        <f>VLOOKUP(B5354,辅助信息!E:M,9,FALSE)</f>
        <v>ZTWM-CDGS-XS-2024-0134-商投建工达州中医药科技成果示范园项目</v>
      </c>
      <c r="R5354" s="29" t="str">
        <f>_xlfn._xlws.FILTER(辅助信息!D:D,辅助信息!E:E=B5354)</f>
        <v>商投建工达州中医药科技园</v>
      </c>
    </row>
    <row r="5355" hidden="1" spans="2:18">
      <c r="B5355" s="138" t="s">
        <v>228</v>
      </c>
      <c r="C5355" s="72">
        <v>45968</v>
      </c>
      <c r="D5355" s="122" t="str">
        <f>VLOOKUP(B5355,辅助信息!E:K,7,FALSE)</f>
        <v>JWDDCD2025092400190</v>
      </c>
      <c r="E5355" s="122" t="str">
        <f>VLOOKUP(F5355,辅助信息!A:B,2,FALSE)</f>
        <v>螺纹钢</v>
      </c>
      <c r="F5355" s="122" t="s">
        <v>27</v>
      </c>
      <c r="G5355" s="123">
        <v>10</v>
      </c>
      <c r="H5355" s="136">
        <f>IF(SUMIFS('[1]2025年已发货'!$E:$E,'[1]2025年已发货'!$F:$F,C5355,'[1]2025年已发货'!$C:$C,F5355,'[1]2025年已发货'!$G:$G,I5355,'[1]2025年已发货'!$H:$H,J5355)=0,"未发货",SUMIFS('[1]2025年已发货'!$E:$E,'[1]2025年已发货'!$F:$F,C5355,'[1]2025年已发货'!$C:$C,F5355,'[1]2025年已发货'!$G:$G,I5355,'[1]2025年已发货'!$H:$H,J5355))</f>
        <v>9</v>
      </c>
      <c r="I5355" s="158" t="str">
        <f>VLOOKUP(B5355,辅助信息!E:I,3,FALSE)</f>
        <v>(五冶钢构龙泉东洪片区70亩住宅、商业及配套工程项目二标段)成都市龙泉驿外东洪路地铁2号线惠王陵地铁C口</v>
      </c>
      <c r="J5355" s="122" t="str">
        <f>VLOOKUP(B5355,辅助信息!E:I,4,FALSE)</f>
        <v>蒋嗣伟</v>
      </c>
      <c r="K5355" s="122">
        <f>VLOOKUP(J5355,辅助信息!H:I,2,FALSE)</f>
        <v>15014331252</v>
      </c>
      <c r="L5355" s="124">
        <f>VLOOKUP(B5355,辅助信息!E:J,6,FALSE)</f>
        <v>0</v>
      </c>
      <c r="O5355" s="64" t="str">
        <f ca="1" t="shared" si="252"/>
        <v/>
      </c>
      <c r="P5355" s="64" t="str">
        <f ca="1" t="shared" si="253"/>
        <v/>
      </c>
      <c r="Q5355" s="29" t="str">
        <f>VLOOKUP(B5355,辅助信息!E:M,9,FALSE)</f>
        <v>ZTWM-CDGS-XS-2025-0156-五冶钢构-2025年九月第一批次钢筋采购合同(三圣乡项目)-中铁物贸成都公司</v>
      </c>
      <c r="R5355" s="29" t="str">
        <f>_xlfn._xlws.FILTER(辅助信息!D:D,辅助信息!E:E=B5355)</f>
        <v>五冶钢构龙泉东洪片区(70亩、85亩)住宅、商业及配套工程项目</v>
      </c>
    </row>
    <row r="5356" hidden="1" spans="2:18">
      <c r="B5356" s="138" t="s">
        <v>228</v>
      </c>
      <c r="C5356" s="72">
        <v>45968</v>
      </c>
      <c r="D5356" s="122" t="str">
        <f>VLOOKUP(B5356,辅助信息!E:K,7,FALSE)</f>
        <v>JWDDCD2025092400190</v>
      </c>
      <c r="E5356" s="122" t="str">
        <f>VLOOKUP(F5356,辅助信息!A:B,2,FALSE)</f>
        <v>螺纹钢</v>
      </c>
      <c r="F5356" s="122" t="s">
        <v>19</v>
      </c>
      <c r="G5356" s="123">
        <v>10</v>
      </c>
      <c r="H5356" s="136">
        <f>IF(SUMIFS('[1]2025年已发货'!$E:$E,'[1]2025年已发货'!$F:$F,C5356,'[1]2025年已发货'!$C:$C,F5356,'[1]2025年已发货'!$G:$G,I5356,'[1]2025年已发货'!$H:$H,J5356)=0,"未发货",SUMIFS('[1]2025年已发货'!$E:$E,'[1]2025年已发货'!$F:$F,C5356,'[1]2025年已发货'!$C:$C,F5356,'[1]2025年已发货'!$G:$G,I5356,'[1]2025年已发货'!$H:$H,J5356))</f>
        <v>6</v>
      </c>
      <c r="I5356" s="158" t="str">
        <f>VLOOKUP(B5356,辅助信息!E:I,3,FALSE)</f>
        <v>(五冶钢构龙泉东洪片区70亩住宅、商业及配套工程项目二标段)成都市龙泉驿外东洪路地铁2号线惠王陵地铁C口</v>
      </c>
      <c r="J5356" s="122" t="str">
        <f>VLOOKUP(B5356,辅助信息!E:I,4,FALSE)</f>
        <v>蒋嗣伟</v>
      </c>
      <c r="K5356" s="122">
        <f>VLOOKUP(J5356,辅助信息!H:I,2,FALSE)</f>
        <v>15014331252</v>
      </c>
      <c r="L5356" s="124">
        <f>VLOOKUP(B5356,辅助信息!E:J,6,FALSE)</f>
        <v>0</v>
      </c>
      <c r="O5356" s="64" t="str">
        <f ca="1" t="shared" si="252"/>
        <v/>
      </c>
      <c r="P5356" s="64" t="str">
        <f ca="1" t="shared" si="253"/>
        <v/>
      </c>
      <c r="Q5356" s="29" t="str">
        <f>VLOOKUP(B5356,辅助信息!E:M,9,FALSE)</f>
        <v>ZTWM-CDGS-XS-2025-0156-五冶钢构-2025年九月第一批次钢筋采购合同(三圣乡项目)-中铁物贸成都公司</v>
      </c>
      <c r="R5356" s="29" t="str">
        <f>_xlfn._xlws.FILTER(辅助信息!D:D,辅助信息!E:E=B5356)</f>
        <v>五冶钢构龙泉东洪片区(70亩、85亩)住宅、商业及配套工程项目</v>
      </c>
    </row>
    <row r="5357" hidden="1" spans="2:18">
      <c r="B5357" s="138" t="s">
        <v>228</v>
      </c>
      <c r="C5357" s="72">
        <v>45968</v>
      </c>
      <c r="D5357" s="122" t="str">
        <f>VLOOKUP(B5357,辅助信息!E:K,7,FALSE)</f>
        <v>JWDDCD2025092400190</v>
      </c>
      <c r="E5357" s="122" t="str">
        <f>VLOOKUP(F5357,辅助信息!A:B,2,FALSE)</f>
        <v>螺纹钢</v>
      </c>
      <c r="F5357" s="122" t="s">
        <v>32</v>
      </c>
      <c r="G5357" s="123">
        <v>15</v>
      </c>
      <c r="H5357" s="136">
        <f>IF(SUMIFS('[1]2025年已发货'!$E:$E,'[1]2025年已发货'!$F:$F,C5357,'[1]2025年已发货'!$C:$C,F5357,'[1]2025年已发货'!$G:$G,I5357,'[1]2025年已发货'!$H:$H,J5357)=0,"未发货",SUMIFS('[1]2025年已发货'!$E:$E,'[1]2025年已发货'!$F:$F,C5357,'[1]2025年已发货'!$C:$C,F5357,'[1]2025年已发货'!$G:$G,I5357,'[1]2025年已发货'!$H:$H,J5357))</f>
        <v>12</v>
      </c>
      <c r="I5357" s="158" t="str">
        <f>VLOOKUP(B5357,辅助信息!E:I,3,FALSE)</f>
        <v>(五冶钢构龙泉东洪片区70亩住宅、商业及配套工程项目二标段)成都市龙泉驿外东洪路地铁2号线惠王陵地铁C口</v>
      </c>
      <c r="J5357" s="122" t="str">
        <f>VLOOKUP(B5357,辅助信息!E:I,4,FALSE)</f>
        <v>蒋嗣伟</v>
      </c>
      <c r="K5357" s="122">
        <f>VLOOKUP(J5357,辅助信息!H:I,2,FALSE)</f>
        <v>15014331252</v>
      </c>
      <c r="L5357" s="124">
        <f>VLOOKUP(B5357,辅助信息!E:J,6,FALSE)</f>
        <v>0</v>
      </c>
      <c r="O5357" s="64" t="str">
        <f ca="1" t="shared" si="252"/>
        <v/>
      </c>
      <c r="P5357" s="64" t="str">
        <f ca="1" t="shared" si="253"/>
        <v/>
      </c>
      <c r="Q5357" s="29" t="str">
        <f>VLOOKUP(B5357,辅助信息!E:M,9,FALSE)</f>
        <v>ZTWM-CDGS-XS-2025-0156-五冶钢构-2025年九月第一批次钢筋采购合同(三圣乡项目)-中铁物贸成都公司</v>
      </c>
      <c r="R5357" s="29" t="str">
        <f>_xlfn._xlws.FILTER(辅助信息!D:D,辅助信息!E:E=B5357)</f>
        <v>五冶钢构龙泉东洪片区(70亩、85亩)住宅、商业及配套工程项目</v>
      </c>
    </row>
    <row r="5358" hidden="1" spans="2:18">
      <c r="B5358" s="138" t="s">
        <v>228</v>
      </c>
      <c r="C5358" s="72">
        <v>45968</v>
      </c>
      <c r="D5358" s="122" t="str">
        <f>VLOOKUP(B5358,辅助信息!E:K,7,FALSE)</f>
        <v>JWDDCD2025092400190</v>
      </c>
      <c r="E5358" s="122" t="str">
        <f>VLOOKUP(F5358,辅助信息!A:B,2,FALSE)</f>
        <v>螺纹钢</v>
      </c>
      <c r="F5358" s="122" t="s">
        <v>30</v>
      </c>
      <c r="G5358" s="123">
        <v>27.5</v>
      </c>
      <c r="H5358" s="136">
        <f>IF(SUMIFS('[1]2025年已发货'!$E:$E,'[1]2025年已发货'!$F:$F,C5358,'[1]2025年已发货'!$C:$C,F5358,'[1]2025年已发货'!$G:$G,I5358,'[1]2025年已发货'!$H:$H,J5358)=0,"未发货",SUMIFS('[1]2025年已发货'!$E:$E,'[1]2025年已发货'!$F:$F,C5358,'[1]2025年已发货'!$C:$C,F5358,'[1]2025年已发货'!$G:$G,I5358,'[1]2025年已发货'!$H:$H,J5358))</f>
        <v>6</v>
      </c>
      <c r="I5358" s="158" t="str">
        <f>VLOOKUP(B5358,辅助信息!E:I,3,FALSE)</f>
        <v>(五冶钢构龙泉东洪片区70亩住宅、商业及配套工程项目二标段)成都市龙泉驿外东洪路地铁2号线惠王陵地铁C口</v>
      </c>
      <c r="J5358" s="122" t="str">
        <f>VLOOKUP(B5358,辅助信息!E:I,4,FALSE)</f>
        <v>蒋嗣伟</v>
      </c>
      <c r="K5358" s="122">
        <f>VLOOKUP(J5358,辅助信息!H:I,2,FALSE)</f>
        <v>15014331252</v>
      </c>
      <c r="L5358" s="124">
        <f>VLOOKUP(B5358,辅助信息!E:J,6,FALSE)</f>
        <v>0</v>
      </c>
      <c r="O5358" s="64" t="str">
        <f ca="1" t="shared" si="252"/>
        <v/>
      </c>
      <c r="P5358" s="64" t="str">
        <f ca="1" t="shared" si="253"/>
        <v/>
      </c>
      <c r="Q5358" s="29" t="str">
        <f>VLOOKUP(B5358,辅助信息!E:M,9,FALSE)</f>
        <v>ZTWM-CDGS-XS-2025-0156-五冶钢构-2025年九月第一批次钢筋采购合同(三圣乡项目)-中铁物贸成都公司</v>
      </c>
      <c r="R5358" s="29" t="str">
        <f>_xlfn._xlws.FILTER(辅助信息!D:D,辅助信息!E:E=B5358)</f>
        <v>五冶钢构龙泉东洪片区(70亩、85亩)住宅、商业及配套工程项目</v>
      </c>
    </row>
    <row r="5359" hidden="1" spans="2:18">
      <c r="B5359" s="138" t="s">
        <v>228</v>
      </c>
      <c r="C5359" s="72">
        <v>45968</v>
      </c>
      <c r="D5359" s="122" t="str">
        <f>VLOOKUP(B5359,辅助信息!E:K,7,FALSE)</f>
        <v>JWDDCD2025092400190</v>
      </c>
      <c r="E5359" s="122" t="str">
        <f>VLOOKUP(F5359,辅助信息!A:B,2,FALSE)</f>
        <v>螺纹钢</v>
      </c>
      <c r="F5359" s="122" t="s">
        <v>28</v>
      </c>
      <c r="G5359" s="123">
        <v>7.5</v>
      </c>
      <c r="H5359" s="136">
        <f>IF(SUMIFS('[1]2025年已发货'!$E:$E,'[1]2025年已发货'!$F:$F,C5359,'[1]2025年已发货'!$C:$C,F5359,'[1]2025年已发货'!$G:$G,I5359,'[1]2025年已发货'!$H:$H,J5359)=0,"未发货",SUMIFS('[1]2025年已发货'!$E:$E,'[1]2025年已发货'!$F:$F,C5359,'[1]2025年已发货'!$C:$C,F5359,'[1]2025年已发货'!$G:$G,I5359,'[1]2025年已发货'!$H:$H,J5359))</f>
        <v>5</v>
      </c>
      <c r="I5359" s="158" t="str">
        <f>VLOOKUP(B5359,辅助信息!E:I,3,FALSE)</f>
        <v>(五冶钢构龙泉东洪片区70亩住宅、商业及配套工程项目二标段)成都市龙泉驿外东洪路地铁2号线惠王陵地铁C口</v>
      </c>
      <c r="J5359" s="122" t="str">
        <f>VLOOKUP(B5359,辅助信息!E:I,4,FALSE)</f>
        <v>蒋嗣伟</v>
      </c>
      <c r="K5359" s="122">
        <f>VLOOKUP(J5359,辅助信息!H:I,2,FALSE)</f>
        <v>15014331252</v>
      </c>
      <c r="L5359" s="124">
        <f>VLOOKUP(B5359,辅助信息!E:J,6,FALSE)</f>
        <v>0</v>
      </c>
      <c r="O5359" s="64" t="str">
        <f ca="1" t="shared" si="252"/>
        <v/>
      </c>
      <c r="P5359" s="64" t="str">
        <f ca="1" t="shared" si="253"/>
        <v/>
      </c>
      <c r="Q5359" s="29" t="str">
        <f>VLOOKUP(B5359,辅助信息!E:M,9,FALSE)</f>
        <v>ZTWM-CDGS-XS-2025-0156-五冶钢构-2025年九月第一批次钢筋采购合同(三圣乡项目)-中铁物贸成都公司</v>
      </c>
      <c r="R5359" s="29" t="str">
        <f>_xlfn._xlws.FILTER(辅助信息!D:D,辅助信息!E:E=B5359)</f>
        <v>五冶钢构龙泉东洪片区(70亩、85亩)住宅、商业及配套工程项目</v>
      </c>
    </row>
    <row r="5360" hidden="1" spans="2:18">
      <c r="B5360" s="138" t="s">
        <v>224</v>
      </c>
      <c r="C5360" s="72">
        <v>45968</v>
      </c>
      <c r="D5360" s="122" t="str">
        <f>VLOOKUP(B5360,辅助信息!E:K,7,FALSE)</f>
        <v>JWDDCD2025092400188</v>
      </c>
      <c r="E5360" s="122" t="str">
        <f>VLOOKUP(F5360,辅助信息!A:B,2,FALSE)</f>
        <v>螺纹钢</v>
      </c>
      <c r="F5360" s="122" t="s">
        <v>27</v>
      </c>
      <c r="G5360" s="123">
        <v>35</v>
      </c>
      <c r="H5360" s="136">
        <f>IF(SUMIFS('[1]2025年已发货'!$E:$E,'[1]2025年已发货'!$F:$F,C5360,'[1]2025年已发货'!$C:$C,F5360,'[1]2025年已发货'!$G:$G,I5360,'[1]2025年已发货'!$H:$H,J5360)=0,"未发货",SUMIFS('[1]2025年已发货'!$E:$E,'[1]2025年已发货'!$F:$F,C5360,'[1]2025年已发货'!$C:$C,F5360,'[1]2025年已发货'!$G:$G,I5360,'[1]2025年已发货'!$H:$H,J5360))</f>
        <v>35</v>
      </c>
      <c r="I5360" s="158" t="str">
        <f>VLOOKUP(B5360,辅助信息!E:I,3,FALSE)</f>
        <v>(五冶钢构龙泉东洪片区70亩住宅、商业及配套工程项目一标段)成都市龙泉驿外东洪路地铁2号线惠王陵地铁C口</v>
      </c>
      <c r="J5360" s="122" t="str">
        <f>VLOOKUP(B5360,辅助信息!E:I,4,FALSE)</f>
        <v>邹爱国</v>
      </c>
      <c r="K5360" s="122">
        <f>VLOOKUP(J5360,辅助信息!H:I,2,FALSE)</f>
        <v>13540231225</v>
      </c>
      <c r="L5360" s="124">
        <f>VLOOKUP(B5360,辅助信息!E:J,6,FALSE)</f>
        <v>0</v>
      </c>
      <c r="O5360" s="64" t="str">
        <f ca="1" t="shared" si="252"/>
        <v/>
      </c>
      <c r="P5360" s="64" t="str">
        <f ca="1" t="shared" si="253"/>
        <v/>
      </c>
      <c r="Q5360" s="29" t="str">
        <f>VLOOKUP(B5360,辅助信息!E:M,9,FALSE)</f>
        <v>ZTWM-CDGS-XS-2025-0156-五冶钢构-2025年九月第一批次钢筋采购合同(三圣乡项目)-中铁物贸成都公司</v>
      </c>
      <c r="R5360" s="29" t="str">
        <f>_xlfn._xlws.FILTER(辅助信息!D:D,辅助信息!E:E=B5360)</f>
        <v>五冶钢构龙泉东洪片区(70亩、85亩)住宅、商业及配套工程项目</v>
      </c>
    </row>
    <row r="5361" hidden="1" spans="2:18">
      <c r="B5361" s="138" t="s">
        <v>224</v>
      </c>
      <c r="C5361" s="72">
        <v>45968</v>
      </c>
      <c r="D5361" s="122" t="str">
        <f>VLOOKUP(B5361,辅助信息!E:K,7,FALSE)</f>
        <v>JWDDCD2025092400188</v>
      </c>
      <c r="E5361" s="122" t="str">
        <f>VLOOKUP(F5361,辅助信息!A:B,2,FALSE)</f>
        <v>螺纹钢</v>
      </c>
      <c r="F5361" s="122" t="s">
        <v>32</v>
      </c>
      <c r="G5361" s="123">
        <v>10</v>
      </c>
      <c r="H5361" s="136">
        <f>IF(SUMIFS('[1]2025年已发货'!$E:$E,'[1]2025年已发货'!$F:$F,C5361,'[1]2025年已发货'!$C:$C,F5361,'[1]2025年已发货'!$G:$G,I5361,'[1]2025年已发货'!$H:$H,J5361)=0,"未发货",SUMIFS('[1]2025年已发货'!$E:$E,'[1]2025年已发货'!$F:$F,C5361,'[1]2025年已发货'!$C:$C,F5361,'[1]2025年已发货'!$G:$G,I5361,'[1]2025年已发货'!$H:$H,J5361))</f>
        <v>10</v>
      </c>
      <c r="I5361" s="158" t="str">
        <f>VLOOKUP(B5361,辅助信息!E:I,3,FALSE)</f>
        <v>(五冶钢构龙泉东洪片区70亩住宅、商业及配套工程项目一标段)成都市龙泉驿外东洪路地铁2号线惠王陵地铁C口</v>
      </c>
      <c r="J5361" s="122" t="str">
        <f>VLOOKUP(B5361,辅助信息!E:I,4,FALSE)</f>
        <v>邹爱国</v>
      </c>
      <c r="K5361" s="122">
        <f>VLOOKUP(J5361,辅助信息!H:I,2,FALSE)</f>
        <v>13540231225</v>
      </c>
      <c r="L5361" s="124">
        <f>VLOOKUP(B5361,辅助信息!E:J,6,FALSE)</f>
        <v>0</v>
      </c>
      <c r="O5361" s="64" t="str">
        <f ca="1" t="shared" si="252"/>
        <v/>
      </c>
      <c r="P5361" s="64" t="str">
        <f ca="1" t="shared" si="253"/>
        <v/>
      </c>
      <c r="Q5361" s="29" t="str">
        <f>VLOOKUP(B5361,辅助信息!E:M,9,FALSE)</f>
        <v>ZTWM-CDGS-XS-2025-0156-五冶钢构-2025年九月第一批次钢筋采购合同(三圣乡项目)-中铁物贸成都公司</v>
      </c>
      <c r="R5361" s="29" t="str">
        <f>_xlfn._xlws.FILTER(辅助信息!D:D,辅助信息!E:E=B5361)</f>
        <v>五冶钢构龙泉东洪片区(70亩、85亩)住宅、商业及配套工程项目</v>
      </c>
    </row>
    <row r="5362" hidden="1" spans="2:18">
      <c r="B5362" s="138" t="s">
        <v>224</v>
      </c>
      <c r="C5362" s="72">
        <v>45968</v>
      </c>
      <c r="D5362" s="122" t="str">
        <f>VLOOKUP(B5362,辅助信息!E:K,7,FALSE)</f>
        <v>JWDDCD2025092400188</v>
      </c>
      <c r="E5362" s="122" t="str">
        <f>VLOOKUP(F5362,辅助信息!A:B,2,FALSE)</f>
        <v>螺纹钢</v>
      </c>
      <c r="F5362" s="122" t="s">
        <v>30</v>
      </c>
      <c r="G5362" s="123">
        <v>5</v>
      </c>
      <c r="H5362" s="136">
        <f>IF(SUMIFS('[1]2025年已发货'!$E:$E,'[1]2025年已发货'!$F:$F,C5362,'[1]2025年已发货'!$C:$C,F5362,'[1]2025年已发货'!$G:$G,I5362,'[1]2025年已发货'!$H:$H,J5362)=0,"未发货",SUMIFS('[1]2025年已发货'!$E:$E,'[1]2025年已发货'!$F:$F,C5362,'[1]2025年已发货'!$C:$C,F5362,'[1]2025年已发货'!$G:$G,I5362,'[1]2025年已发货'!$H:$H,J5362))</f>
        <v>5</v>
      </c>
      <c r="I5362" s="158" t="str">
        <f>VLOOKUP(B5362,辅助信息!E:I,3,FALSE)</f>
        <v>(五冶钢构龙泉东洪片区70亩住宅、商业及配套工程项目一标段)成都市龙泉驿外东洪路地铁2号线惠王陵地铁C口</v>
      </c>
      <c r="J5362" s="122" t="str">
        <f>VLOOKUP(B5362,辅助信息!E:I,4,FALSE)</f>
        <v>邹爱国</v>
      </c>
      <c r="K5362" s="122">
        <f>VLOOKUP(J5362,辅助信息!H:I,2,FALSE)</f>
        <v>13540231225</v>
      </c>
      <c r="L5362" s="124">
        <f>VLOOKUP(B5362,辅助信息!E:J,6,FALSE)</f>
        <v>0</v>
      </c>
      <c r="O5362" s="64" t="str">
        <f ca="1" t="shared" si="252"/>
        <v/>
      </c>
      <c r="P5362" s="64" t="str">
        <f ca="1" t="shared" si="253"/>
        <v/>
      </c>
      <c r="Q5362" s="29" t="str">
        <f>VLOOKUP(B5362,辅助信息!E:M,9,FALSE)</f>
        <v>ZTWM-CDGS-XS-2025-0156-五冶钢构-2025年九月第一批次钢筋采购合同(三圣乡项目)-中铁物贸成都公司</v>
      </c>
      <c r="R5362" s="29" t="str">
        <f>_xlfn._xlws.FILTER(辅助信息!D:D,辅助信息!E:E=B5362)</f>
        <v>五冶钢构龙泉东洪片区(70亩、85亩)住宅、商业及配套工程项目</v>
      </c>
    </row>
    <row r="5363" hidden="1" spans="2:18">
      <c r="B5363" s="138" t="s">
        <v>224</v>
      </c>
      <c r="C5363" s="72">
        <v>45968</v>
      </c>
      <c r="D5363" s="122" t="str">
        <f>VLOOKUP(B5363,辅助信息!E:K,7,FALSE)</f>
        <v>JWDDCD2025092400188</v>
      </c>
      <c r="E5363" s="122" t="str">
        <f>VLOOKUP(F5363,辅助信息!A:B,2,FALSE)</f>
        <v>螺纹钢</v>
      </c>
      <c r="F5363" s="122" t="s">
        <v>33</v>
      </c>
      <c r="G5363" s="123">
        <v>10</v>
      </c>
      <c r="H5363" s="136">
        <f>IF(SUMIFS('[1]2025年已发货'!$E:$E,'[1]2025年已发货'!$F:$F,C5363,'[1]2025年已发货'!$C:$C,F5363,'[1]2025年已发货'!$G:$G,I5363,'[1]2025年已发货'!$H:$H,J5363)=0,"未发货",SUMIFS('[1]2025年已发货'!$E:$E,'[1]2025年已发货'!$F:$F,C5363,'[1]2025年已发货'!$C:$C,F5363,'[1]2025年已发货'!$G:$G,I5363,'[1]2025年已发货'!$H:$H,J5363))</f>
        <v>10</v>
      </c>
      <c r="I5363" s="158" t="str">
        <f>VLOOKUP(B5363,辅助信息!E:I,3,FALSE)</f>
        <v>(五冶钢构龙泉东洪片区70亩住宅、商业及配套工程项目一标段)成都市龙泉驿外东洪路地铁2号线惠王陵地铁C口</v>
      </c>
      <c r="J5363" s="122" t="str">
        <f>VLOOKUP(B5363,辅助信息!E:I,4,FALSE)</f>
        <v>邹爱国</v>
      </c>
      <c r="K5363" s="122">
        <f>VLOOKUP(J5363,辅助信息!H:I,2,FALSE)</f>
        <v>13540231225</v>
      </c>
      <c r="L5363" s="124">
        <f>VLOOKUP(B5363,辅助信息!E:J,6,FALSE)</f>
        <v>0</v>
      </c>
      <c r="O5363" s="64" t="str">
        <f ca="1" t="shared" si="252"/>
        <v/>
      </c>
      <c r="P5363" s="64" t="str">
        <f ca="1" t="shared" si="253"/>
        <v/>
      </c>
      <c r="Q5363" s="29" t="str">
        <f>VLOOKUP(B5363,辅助信息!E:M,9,FALSE)</f>
        <v>ZTWM-CDGS-XS-2025-0156-五冶钢构-2025年九月第一批次钢筋采购合同(三圣乡项目)-中铁物贸成都公司</v>
      </c>
      <c r="R5363" s="29" t="str">
        <f>_xlfn._xlws.FILTER(辅助信息!D:D,辅助信息!E:E=B5363)</f>
        <v>五冶钢构龙泉东洪片区(70亩、85亩)住宅、商业及配套工程项目</v>
      </c>
    </row>
    <row r="5364" hidden="1" spans="2:18">
      <c r="B5364" s="138" t="s">
        <v>224</v>
      </c>
      <c r="C5364" s="72">
        <v>45968</v>
      </c>
      <c r="D5364" s="122" t="str">
        <f>VLOOKUP(B5364,辅助信息!E:K,7,FALSE)</f>
        <v>JWDDCD2025092400188</v>
      </c>
      <c r="E5364" s="122" t="str">
        <f>VLOOKUP(F5364,辅助信息!A:B,2,FALSE)</f>
        <v>螺纹钢</v>
      </c>
      <c r="F5364" s="122" t="s">
        <v>28</v>
      </c>
      <c r="G5364" s="123">
        <v>8</v>
      </c>
      <c r="H5364" s="136">
        <f>IF(SUMIFS('[1]2025年已发货'!$E:$E,'[1]2025年已发货'!$F:$F,C5364,'[1]2025年已发货'!$C:$C,F5364,'[1]2025年已发货'!$G:$G,I5364,'[1]2025年已发货'!$H:$H,J5364)=0,"未发货",SUMIFS('[1]2025年已发货'!$E:$E,'[1]2025年已发货'!$F:$F,C5364,'[1]2025年已发货'!$C:$C,F5364,'[1]2025年已发货'!$G:$G,I5364,'[1]2025年已发货'!$H:$H,J5364))</f>
        <v>8</v>
      </c>
      <c r="I5364" s="158" t="str">
        <f>VLOOKUP(B5364,辅助信息!E:I,3,FALSE)</f>
        <v>(五冶钢构龙泉东洪片区70亩住宅、商业及配套工程项目一标段)成都市龙泉驿外东洪路地铁2号线惠王陵地铁C口</v>
      </c>
      <c r="J5364" s="122" t="str">
        <f>VLOOKUP(B5364,辅助信息!E:I,4,FALSE)</f>
        <v>邹爱国</v>
      </c>
      <c r="K5364" s="122">
        <f>VLOOKUP(J5364,辅助信息!H:I,2,FALSE)</f>
        <v>13540231225</v>
      </c>
      <c r="L5364" s="124">
        <f>VLOOKUP(B5364,辅助信息!E:J,6,FALSE)</f>
        <v>0</v>
      </c>
      <c r="O5364" s="64" t="str">
        <f ca="1" t="shared" si="252"/>
        <v/>
      </c>
      <c r="P5364" s="64" t="str">
        <f ca="1" t="shared" si="253"/>
        <v/>
      </c>
      <c r="Q5364" s="29" t="str">
        <f>VLOOKUP(B5364,辅助信息!E:M,9,FALSE)</f>
        <v>ZTWM-CDGS-XS-2025-0156-五冶钢构-2025年九月第一批次钢筋采购合同(三圣乡项目)-中铁物贸成都公司</v>
      </c>
      <c r="R5364" s="29" t="str">
        <f>_xlfn._xlws.FILTER(辅助信息!D:D,辅助信息!E:E=B5364)</f>
        <v>五冶钢构龙泉东洪片区(70亩、85亩)住宅、商业及配套工程项目</v>
      </c>
    </row>
    <row r="5365" hidden="1" spans="2:18">
      <c r="B5365" s="138" t="s">
        <v>224</v>
      </c>
      <c r="C5365" s="72">
        <v>45968</v>
      </c>
      <c r="D5365" s="122" t="str">
        <f>VLOOKUP(B5365,辅助信息!E:K,7,FALSE)</f>
        <v>JWDDCD2025092400188</v>
      </c>
      <c r="E5365" s="122" t="str">
        <f>VLOOKUP(F5365,辅助信息!A:B,2,FALSE)</f>
        <v>螺纹钢</v>
      </c>
      <c r="F5365" s="122" t="s">
        <v>18</v>
      </c>
      <c r="G5365" s="123">
        <v>5</v>
      </c>
      <c r="H5365" s="136">
        <f>IF(SUMIFS('[1]2025年已发货'!$E:$E,'[1]2025年已发货'!$F:$F,C5365,'[1]2025年已发货'!$C:$C,F5365,'[1]2025年已发货'!$G:$G,I5365,'[1]2025年已发货'!$H:$H,J5365)=0,"未发货",SUMIFS('[1]2025年已发货'!$E:$E,'[1]2025年已发货'!$F:$F,C5365,'[1]2025年已发货'!$C:$C,F5365,'[1]2025年已发货'!$G:$G,I5365,'[1]2025年已发货'!$H:$H,J5365))</f>
        <v>5</v>
      </c>
      <c r="I5365" s="158" t="str">
        <f>VLOOKUP(B5365,辅助信息!E:I,3,FALSE)</f>
        <v>(五冶钢构龙泉东洪片区70亩住宅、商业及配套工程项目一标段)成都市龙泉驿外东洪路地铁2号线惠王陵地铁C口</v>
      </c>
      <c r="J5365" s="122" t="str">
        <f>VLOOKUP(B5365,辅助信息!E:I,4,FALSE)</f>
        <v>邹爱国</v>
      </c>
      <c r="K5365" s="122">
        <f>VLOOKUP(J5365,辅助信息!H:I,2,FALSE)</f>
        <v>13540231225</v>
      </c>
      <c r="L5365" s="124">
        <f>VLOOKUP(B5365,辅助信息!E:J,6,FALSE)</f>
        <v>0</v>
      </c>
      <c r="O5365" s="64" t="str">
        <f ca="1" t="shared" si="252"/>
        <v/>
      </c>
      <c r="P5365" s="64" t="str">
        <f ca="1" t="shared" si="253"/>
        <v/>
      </c>
      <c r="Q5365" s="29" t="str">
        <f>VLOOKUP(B5365,辅助信息!E:M,9,FALSE)</f>
        <v>ZTWM-CDGS-XS-2025-0156-五冶钢构-2025年九月第一批次钢筋采购合同(三圣乡项目)-中铁物贸成都公司</v>
      </c>
      <c r="R5365" s="29" t="str">
        <f>_xlfn._xlws.FILTER(辅助信息!D:D,辅助信息!E:E=B5365)</f>
        <v>五冶钢构龙泉东洪片区(70亩、85亩)住宅、商业及配套工程项目</v>
      </c>
    </row>
    <row r="5366" hidden="1" spans="2:18">
      <c r="B5366" s="138" t="s">
        <v>229</v>
      </c>
      <c r="C5366" s="72">
        <v>45968</v>
      </c>
      <c r="D5366" s="122" t="str">
        <f>VLOOKUP(B5366,辅助信息!E:K,7,FALSE)</f>
        <v>JWDDCD2025092400212</v>
      </c>
      <c r="E5366" s="122" t="str">
        <f>VLOOKUP(F5366,辅助信息!A:B,2,FALSE)</f>
        <v>高线</v>
      </c>
      <c r="F5366" s="122" t="s">
        <v>57</v>
      </c>
      <c r="G5366" s="123">
        <v>2</v>
      </c>
      <c r="H5366" s="136" t="str">
        <f>IF(SUMIFS('[1]2025年已发货'!$E:$E,'[1]2025年已发货'!$F:$F,C5366,'[1]2025年已发货'!$C:$C,F5366,'[1]2025年已发货'!$G:$G,I5366,'[1]2025年已发货'!$H:$H,J5366)=0,"未发货",SUMIFS('[1]2025年已发货'!$E:$E,'[1]2025年已发货'!$F:$F,C5366,'[1]2025年已发货'!$C:$C,F5366,'[1]2025年已发货'!$G:$G,I5366,'[1]2025年已发货'!$H:$H,J5366))</f>
        <v>未发货</v>
      </c>
      <c r="I5366" s="158" t="str">
        <f>VLOOKUP(B5366,辅助信息!E:I,3,FALSE)</f>
        <v>(五冶钢构龙泉东洪片区85亩住宅、商业及配套工程项目三标段)成都市龙泉驿外东洪路地铁2号线惠王陵地铁C口</v>
      </c>
      <c r="J5366" s="122" t="str">
        <f>VLOOKUP(B5366,辅助信息!E:I,4,FALSE)</f>
        <v>王军宝</v>
      </c>
      <c r="K5366" s="122">
        <f>VLOOKUP(J5366,辅助信息!H:I,2,FALSE)</f>
        <v>13889142392</v>
      </c>
      <c r="L5366" s="124">
        <f>VLOOKUP(B5366,辅助信息!E:J,6,FALSE)</f>
        <v>0</v>
      </c>
      <c r="O5366" s="64" t="str">
        <f ca="1" t="shared" si="252"/>
        <v/>
      </c>
      <c r="P5366" s="64" t="str">
        <f ca="1" t="shared" si="253"/>
        <v/>
      </c>
      <c r="Q5366" s="29" t="str">
        <f>VLOOKUP(B5366,辅助信息!E:M,9,FALSE)</f>
        <v>ZTWM-CDGS-XS-2025-0156-五冶钢构-2025年九月第一批次钢筋采购合同(三圣乡项目)-中铁物贸成都公司</v>
      </c>
      <c r="R5366" s="29" t="str">
        <f>_xlfn._xlws.FILTER(辅助信息!D:D,辅助信息!E:E=B5366)</f>
        <v>五冶钢构龙泉东洪片区(70亩、85亩)住宅、商业及配套工程项目</v>
      </c>
    </row>
    <row r="5367" hidden="1" spans="2:18">
      <c r="B5367" s="138" t="s">
        <v>229</v>
      </c>
      <c r="C5367" s="72">
        <v>45968</v>
      </c>
      <c r="D5367" s="122" t="str">
        <f>VLOOKUP(B5367,辅助信息!E:K,7,FALSE)</f>
        <v>JWDDCD2025092400212</v>
      </c>
      <c r="E5367" s="122" t="str">
        <f>VLOOKUP(F5367,辅助信息!A:B,2,FALSE)</f>
        <v>高线</v>
      </c>
      <c r="F5367" s="122" t="s">
        <v>53</v>
      </c>
      <c r="G5367" s="123">
        <v>2</v>
      </c>
      <c r="H5367" s="136" t="str">
        <f>IF(SUMIFS('[1]2025年已发货'!$E:$E,'[1]2025年已发货'!$F:$F,C5367,'[1]2025年已发货'!$C:$C,F5367,'[1]2025年已发货'!$G:$G,I5367,'[1]2025年已发货'!$H:$H,J5367)=0,"未发货",SUMIFS('[1]2025年已发货'!$E:$E,'[1]2025年已发货'!$F:$F,C5367,'[1]2025年已发货'!$C:$C,F5367,'[1]2025年已发货'!$G:$G,I5367,'[1]2025年已发货'!$H:$H,J5367))</f>
        <v>未发货</v>
      </c>
      <c r="I5367" s="158" t="str">
        <f>VLOOKUP(B5367,辅助信息!E:I,3,FALSE)</f>
        <v>(五冶钢构龙泉东洪片区85亩住宅、商业及配套工程项目三标段)成都市龙泉驿外东洪路地铁2号线惠王陵地铁C口</v>
      </c>
      <c r="J5367" s="122" t="str">
        <f>VLOOKUP(B5367,辅助信息!E:I,4,FALSE)</f>
        <v>王军宝</v>
      </c>
      <c r="K5367" s="122">
        <f>VLOOKUP(J5367,辅助信息!H:I,2,FALSE)</f>
        <v>13889142392</v>
      </c>
      <c r="L5367" s="124">
        <f>VLOOKUP(B5367,辅助信息!E:J,6,FALSE)</f>
        <v>0</v>
      </c>
      <c r="O5367" s="64" t="str">
        <f ca="1" t="shared" si="252"/>
        <v/>
      </c>
      <c r="P5367" s="64" t="str">
        <f ca="1" t="shared" si="253"/>
        <v/>
      </c>
      <c r="Q5367" s="29" t="str">
        <f>VLOOKUP(B5367,辅助信息!E:M,9,FALSE)</f>
        <v>ZTWM-CDGS-XS-2025-0156-五冶钢构-2025年九月第一批次钢筋采购合同(三圣乡项目)-中铁物贸成都公司</v>
      </c>
      <c r="R5367" s="29" t="str">
        <f>_xlfn._xlws.FILTER(辅助信息!D:D,辅助信息!E:E=B5367)</f>
        <v>五冶钢构龙泉东洪片区(70亩、85亩)住宅、商业及配套工程项目</v>
      </c>
    </row>
    <row r="5368" hidden="1" spans="2:18">
      <c r="B5368" s="138" t="s">
        <v>229</v>
      </c>
      <c r="C5368" s="72">
        <v>45968</v>
      </c>
      <c r="D5368" s="122" t="str">
        <f>VLOOKUP(B5368,辅助信息!E:K,7,FALSE)</f>
        <v>JWDDCD2025092400212</v>
      </c>
      <c r="E5368" s="122" t="str">
        <f>VLOOKUP(F5368,辅助信息!A:B,2,FALSE)</f>
        <v>盘螺</v>
      </c>
      <c r="F5368" s="122" t="s">
        <v>41</v>
      </c>
      <c r="G5368" s="123">
        <v>35</v>
      </c>
      <c r="H5368" s="136">
        <f>IF(SUMIFS('[1]2025年已发货'!$E:$E,'[1]2025年已发货'!$F:$F,C5368,'[1]2025年已发货'!$C:$C,F5368,'[1]2025年已发货'!$G:$G,I5368,'[1]2025年已发货'!$H:$H,J5368)=0,"未发货",SUMIFS('[1]2025年已发货'!$E:$E,'[1]2025年已发货'!$F:$F,C5368,'[1]2025年已发货'!$C:$C,F5368,'[1]2025年已发货'!$G:$G,I5368,'[1]2025年已发货'!$H:$H,J5368))</f>
        <v>35</v>
      </c>
      <c r="I5368" s="158" t="str">
        <f>VLOOKUP(B5368,辅助信息!E:I,3,FALSE)</f>
        <v>(五冶钢构龙泉东洪片区85亩住宅、商业及配套工程项目三标段)成都市龙泉驿外东洪路地铁2号线惠王陵地铁C口</v>
      </c>
      <c r="J5368" s="122" t="str">
        <f>VLOOKUP(B5368,辅助信息!E:I,4,FALSE)</f>
        <v>王军宝</v>
      </c>
      <c r="K5368" s="122">
        <f>VLOOKUP(J5368,辅助信息!H:I,2,FALSE)</f>
        <v>13889142392</v>
      </c>
      <c r="L5368" s="124">
        <f>VLOOKUP(B5368,辅助信息!E:J,6,FALSE)</f>
        <v>0</v>
      </c>
      <c r="O5368" s="64" t="str">
        <f ca="1" t="shared" si="252"/>
        <v/>
      </c>
      <c r="P5368" s="64" t="str">
        <f ca="1" t="shared" si="253"/>
        <v/>
      </c>
      <c r="Q5368" s="29" t="str">
        <f>VLOOKUP(B5368,辅助信息!E:M,9,FALSE)</f>
        <v>ZTWM-CDGS-XS-2025-0156-五冶钢构-2025年九月第一批次钢筋采购合同(三圣乡项目)-中铁物贸成都公司</v>
      </c>
      <c r="R5368" s="29" t="str">
        <f>_xlfn._xlws.FILTER(辅助信息!D:D,辅助信息!E:E=B5368)</f>
        <v>五冶钢构龙泉东洪片区(70亩、85亩)住宅、商业及配套工程项目</v>
      </c>
    </row>
    <row r="5369" hidden="1" spans="2:18">
      <c r="B5369" s="138" t="s">
        <v>229</v>
      </c>
      <c r="C5369" s="72">
        <v>45968</v>
      </c>
      <c r="D5369" s="122" t="str">
        <f>VLOOKUP(B5369,辅助信息!E:K,7,FALSE)</f>
        <v>JWDDCD2025092400212</v>
      </c>
      <c r="E5369" s="122" t="str">
        <f>VLOOKUP(F5369,辅助信息!A:B,2,FALSE)</f>
        <v>螺纹钢</v>
      </c>
      <c r="F5369" s="122" t="s">
        <v>27</v>
      </c>
      <c r="G5369" s="123">
        <v>52</v>
      </c>
      <c r="H5369" s="136" t="str">
        <f>IF(SUMIFS('[1]2025年已发货'!$E:$E,'[1]2025年已发货'!$F:$F,C5369,'[1]2025年已发货'!$C:$C,F5369,'[1]2025年已发货'!$G:$G,I5369,'[1]2025年已发货'!$H:$H,J5369)=0,"未发货",SUMIFS('[1]2025年已发货'!$E:$E,'[1]2025年已发货'!$F:$F,C5369,'[1]2025年已发货'!$C:$C,F5369,'[1]2025年已发货'!$G:$G,I5369,'[1]2025年已发货'!$H:$H,J5369))</f>
        <v>未发货</v>
      </c>
      <c r="I5369" s="158" t="str">
        <f>VLOOKUP(B5369,辅助信息!E:I,3,FALSE)</f>
        <v>(五冶钢构龙泉东洪片区85亩住宅、商业及配套工程项目三标段)成都市龙泉驿外东洪路地铁2号线惠王陵地铁C口</v>
      </c>
      <c r="J5369" s="122" t="str">
        <f>VLOOKUP(B5369,辅助信息!E:I,4,FALSE)</f>
        <v>王军宝</v>
      </c>
      <c r="K5369" s="122">
        <f>VLOOKUP(J5369,辅助信息!H:I,2,FALSE)</f>
        <v>13889142392</v>
      </c>
      <c r="L5369" s="124">
        <f>VLOOKUP(B5369,辅助信息!E:J,6,FALSE)</f>
        <v>0</v>
      </c>
      <c r="O5369" s="64" t="str">
        <f ca="1" t="shared" si="252"/>
        <v/>
      </c>
      <c r="P5369" s="64" t="str">
        <f ca="1" t="shared" si="253"/>
        <v/>
      </c>
      <c r="Q5369" s="29" t="str">
        <f>VLOOKUP(B5369,辅助信息!E:M,9,FALSE)</f>
        <v>ZTWM-CDGS-XS-2025-0156-五冶钢构-2025年九月第一批次钢筋采购合同(三圣乡项目)-中铁物贸成都公司</v>
      </c>
      <c r="R5369" s="29" t="str">
        <f>_xlfn._xlws.FILTER(辅助信息!D:D,辅助信息!E:E=B5369)</f>
        <v>五冶钢构龙泉东洪片区(70亩、85亩)住宅、商业及配套工程项目</v>
      </c>
    </row>
    <row r="5370" hidden="1" spans="2:18">
      <c r="B5370" s="138" t="s">
        <v>229</v>
      </c>
      <c r="C5370" s="72">
        <v>45968</v>
      </c>
      <c r="D5370" s="122" t="str">
        <f>VLOOKUP(B5370,辅助信息!E:K,7,FALSE)</f>
        <v>JWDDCD2025092400212</v>
      </c>
      <c r="E5370" s="122" t="str">
        <f>VLOOKUP(F5370,辅助信息!A:B,2,FALSE)</f>
        <v>螺纹钢</v>
      </c>
      <c r="F5370" s="122" t="s">
        <v>19</v>
      </c>
      <c r="G5370" s="123">
        <v>35</v>
      </c>
      <c r="H5370" s="136">
        <f>IF(SUMIFS('[1]2025年已发货'!$E:$E,'[1]2025年已发货'!$F:$F,C5370,'[1]2025年已发货'!$C:$C,F5370,'[1]2025年已发货'!$G:$G,I5370,'[1]2025年已发货'!$H:$H,J5370)=0,"未发货",SUMIFS('[1]2025年已发货'!$E:$E,'[1]2025年已发货'!$F:$F,C5370,'[1]2025年已发货'!$C:$C,F5370,'[1]2025年已发货'!$G:$G,I5370,'[1]2025年已发货'!$H:$H,J5370))</f>
        <v>35</v>
      </c>
      <c r="I5370" s="158" t="str">
        <f>VLOOKUP(B5370,辅助信息!E:I,3,FALSE)</f>
        <v>(五冶钢构龙泉东洪片区85亩住宅、商业及配套工程项目三标段)成都市龙泉驿外东洪路地铁2号线惠王陵地铁C口</v>
      </c>
      <c r="J5370" s="122" t="str">
        <f>VLOOKUP(B5370,辅助信息!E:I,4,FALSE)</f>
        <v>王军宝</v>
      </c>
      <c r="K5370" s="122">
        <f>VLOOKUP(J5370,辅助信息!H:I,2,FALSE)</f>
        <v>13889142392</v>
      </c>
      <c r="L5370" s="124">
        <f>VLOOKUP(B5370,辅助信息!E:J,6,FALSE)</f>
        <v>0</v>
      </c>
      <c r="O5370" s="64" t="str">
        <f ca="1" t="shared" si="252"/>
        <v/>
      </c>
      <c r="P5370" s="64" t="str">
        <f ca="1" t="shared" si="253"/>
        <v/>
      </c>
      <c r="Q5370" s="29" t="str">
        <f>VLOOKUP(B5370,辅助信息!E:M,9,FALSE)</f>
        <v>ZTWM-CDGS-XS-2025-0156-五冶钢构-2025年九月第一批次钢筋采购合同(三圣乡项目)-中铁物贸成都公司</v>
      </c>
      <c r="R5370" s="29" t="str">
        <f>_xlfn._xlws.FILTER(辅助信息!D:D,辅助信息!E:E=B5370)</f>
        <v>五冶钢构龙泉东洪片区(70亩、85亩)住宅、商业及配套工程项目</v>
      </c>
    </row>
    <row r="5371" hidden="1" spans="2:18">
      <c r="B5371" s="138" t="s">
        <v>229</v>
      </c>
      <c r="C5371" s="72">
        <v>45968</v>
      </c>
      <c r="D5371" s="122" t="str">
        <f>VLOOKUP(B5371,辅助信息!E:K,7,FALSE)</f>
        <v>JWDDCD2025092400212</v>
      </c>
      <c r="E5371" s="122" t="str">
        <f>VLOOKUP(F5371,辅助信息!A:B,2,FALSE)</f>
        <v>螺纹钢</v>
      </c>
      <c r="F5371" s="122" t="s">
        <v>32</v>
      </c>
      <c r="G5371" s="123">
        <v>10</v>
      </c>
      <c r="H5371" s="136">
        <f>IF(SUMIFS('[1]2025年已发货'!$E:$E,'[1]2025年已发货'!$F:$F,C5371,'[1]2025年已发货'!$C:$C,F5371,'[1]2025年已发货'!$G:$G,I5371,'[1]2025年已发货'!$H:$H,J5371)=0,"未发货",SUMIFS('[1]2025年已发货'!$E:$E,'[1]2025年已发货'!$F:$F,C5371,'[1]2025年已发货'!$C:$C,F5371,'[1]2025年已发货'!$G:$G,I5371,'[1]2025年已发货'!$H:$H,J5371))</f>
        <v>9</v>
      </c>
      <c r="I5371" s="158" t="str">
        <f>VLOOKUP(B5371,辅助信息!E:I,3,FALSE)</f>
        <v>(五冶钢构龙泉东洪片区85亩住宅、商业及配套工程项目三标段)成都市龙泉驿外东洪路地铁2号线惠王陵地铁C口</v>
      </c>
      <c r="J5371" s="122" t="str">
        <f>VLOOKUP(B5371,辅助信息!E:I,4,FALSE)</f>
        <v>王军宝</v>
      </c>
      <c r="K5371" s="122">
        <f>VLOOKUP(J5371,辅助信息!H:I,2,FALSE)</f>
        <v>13889142392</v>
      </c>
      <c r="L5371" s="124">
        <f>VLOOKUP(B5371,辅助信息!E:J,6,FALSE)</f>
        <v>0</v>
      </c>
      <c r="O5371" s="64" t="str">
        <f ca="1" t="shared" si="252"/>
        <v/>
      </c>
      <c r="P5371" s="64" t="str">
        <f ca="1" t="shared" si="253"/>
        <v/>
      </c>
      <c r="Q5371" s="29" t="str">
        <f>VLOOKUP(B5371,辅助信息!E:M,9,FALSE)</f>
        <v>ZTWM-CDGS-XS-2025-0156-五冶钢构-2025年九月第一批次钢筋采购合同(三圣乡项目)-中铁物贸成都公司</v>
      </c>
      <c r="R5371" s="29" t="str">
        <f>_xlfn._xlws.FILTER(辅助信息!D:D,辅助信息!E:E=B5371)</f>
        <v>五冶钢构龙泉东洪片区(70亩、85亩)住宅、商业及配套工程项目</v>
      </c>
    </row>
    <row r="5372" hidden="1" spans="2:18">
      <c r="B5372" s="138" t="s">
        <v>229</v>
      </c>
      <c r="C5372" s="72">
        <v>45968</v>
      </c>
      <c r="D5372" s="122" t="str">
        <f>VLOOKUP(B5372,辅助信息!E:K,7,FALSE)</f>
        <v>JWDDCD2025092400212</v>
      </c>
      <c r="E5372" s="122" t="str">
        <f>VLOOKUP(F5372,辅助信息!A:B,2,FALSE)</f>
        <v>螺纹钢</v>
      </c>
      <c r="F5372" s="122" t="s">
        <v>30</v>
      </c>
      <c r="G5372" s="123">
        <v>11</v>
      </c>
      <c r="H5372" s="136" t="str">
        <f>IF(SUMIFS('[1]2025年已发货'!$E:$E,'[1]2025年已发货'!$F:$F,C5372,'[1]2025年已发货'!$C:$C,F5372,'[1]2025年已发货'!$G:$G,I5372,'[1]2025年已发货'!$H:$H,J5372)=0,"未发货",SUMIFS('[1]2025年已发货'!$E:$E,'[1]2025年已发货'!$F:$F,C5372,'[1]2025年已发货'!$C:$C,F5372,'[1]2025年已发货'!$G:$G,I5372,'[1]2025年已发货'!$H:$H,J5372))</f>
        <v>未发货</v>
      </c>
      <c r="I5372" s="158" t="str">
        <f>VLOOKUP(B5372,辅助信息!E:I,3,FALSE)</f>
        <v>(五冶钢构龙泉东洪片区85亩住宅、商业及配套工程项目三标段)成都市龙泉驿外东洪路地铁2号线惠王陵地铁C口</v>
      </c>
      <c r="J5372" s="122" t="str">
        <f>VLOOKUP(B5372,辅助信息!E:I,4,FALSE)</f>
        <v>王军宝</v>
      </c>
      <c r="K5372" s="122">
        <f>VLOOKUP(J5372,辅助信息!H:I,2,FALSE)</f>
        <v>13889142392</v>
      </c>
      <c r="L5372" s="124">
        <f>VLOOKUP(B5372,辅助信息!E:J,6,FALSE)</f>
        <v>0</v>
      </c>
      <c r="O5372" s="64" t="str">
        <f ca="1" t="shared" si="252"/>
        <v/>
      </c>
      <c r="P5372" s="64" t="str">
        <f ca="1" t="shared" si="253"/>
        <v/>
      </c>
      <c r="Q5372" s="29" t="str">
        <f>VLOOKUP(B5372,辅助信息!E:M,9,FALSE)</f>
        <v>ZTWM-CDGS-XS-2025-0156-五冶钢构-2025年九月第一批次钢筋采购合同(三圣乡项目)-中铁物贸成都公司</v>
      </c>
      <c r="R5372" s="29" t="str">
        <f>_xlfn._xlws.FILTER(辅助信息!D:D,辅助信息!E:E=B5372)</f>
        <v>五冶钢构龙泉东洪片区(70亩、85亩)住宅、商业及配套工程项目</v>
      </c>
    </row>
    <row r="5373" hidden="1" spans="2:18">
      <c r="B5373" s="138" t="s">
        <v>229</v>
      </c>
      <c r="C5373" s="72">
        <v>45968</v>
      </c>
      <c r="D5373" s="122" t="str">
        <f>VLOOKUP(B5373,辅助信息!E:K,7,FALSE)</f>
        <v>JWDDCD2025092400212</v>
      </c>
      <c r="E5373" s="122" t="str">
        <f>VLOOKUP(F5373,辅助信息!A:B,2,FALSE)</f>
        <v>螺纹钢</v>
      </c>
      <c r="F5373" s="122" t="s">
        <v>33</v>
      </c>
      <c r="G5373" s="123">
        <v>8</v>
      </c>
      <c r="H5373" s="136">
        <f>IF(SUMIFS('[1]2025年已发货'!$E:$E,'[1]2025年已发货'!$F:$F,C5373,'[1]2025年已发货'!$C:$C,F5373,'[1]2025年已发货'!$G:$G,I5373,'[1]2025年已发货'!$H:$H,J5373)=0,"未发货",SUMIFS('[1]2025年已发货'!$E:$E,'[1]2025年已发货'!$F:$F,C5373,'[1]2025年已发货'!$C:$C,F5373,'[1]2025年已发货'!$G:$G,I5373,'[1]2025年已发货'!$H:$H,J5373))</f>
        <v>9</v>
      </c>
      <c r="I5373" s="158" t="str">
        <f>VLOOKUP(B5373,辅助信息!E:I,3,FALSE)</f>
        <v>(五冶钢构龙泉东洪片区85亩住宅、商业及配套工程项目三标段)成都市龙泉驿外东洪路地铁2号线惠王陵地铁C口</v>
      </c>
      <c r="J5373" s="122" t="str">
        <f>VLOOKUP(B5373,辅助信息!E:I,4,FALSE)</f>
        <v>王军宝</v>
      </c>
      <c r="K5373" s="122">
        <f>VLOOKUP(J5373,辅助信息!H:I,2,FALSE)</f>
        <v>13889142392</v>
      </c>
      <c r="L5373" s="124">
        <f>VLOOKUP(B5373,辅助信息!E:J,6,FALSE)</f>
        <v>0</v>
      </c>
      <c r="O5373" s="64" t="str">
        <f ca="1" t="shared" si="252"/>
        <v/>
      </c>
      <c r="P5373" s="64" t="str">
        <f ca="1" t="shared" si="253"/>
        <v/>
      </c>
      <c r="Q5373" s="29" t="str">
        <f>VLOOKUP(B5373,辅助信息!E:M,9,FALSE)</f>
        <v>ZTWM-CDGS-XS-2025-0156-五冶钢构-2025年九月第一批次钢筋采购合同(三圣乡项目)-中铁物贸成都公司</v>
      </c>
      <c r="R5373" s="29" t="str">
        <f>_xlfn._xlws.FILTER(辅助信息!D:D,辅助信息!E:E=B5373)</f>
        <v>五冶钢构龙泉东洪片区(70亩、85亩)住宅、商业及配套工程项目</v>
      </c>
    </row>
    <row r="5374" hidden="1" spans="2:18">
      <c r="B5374" s="138" t="s">
        <v>229</v>
      </c>
      <c r="C5374" s="72">
        <v>45968</v>
      </c>
      <c r="D5374" s="122" t="str">
        <f>VLOOKUP(B5374,辅助信息!E:K,7,FALSE)</f>
        <v>JWDDCD2025092400212</v>
      </c>
      <c r="E5374" s="122" t="str">
        <f>VLOOKUP(F5374,辅助信息!A:B,2,FALSE)</f>
        <v>螺纹钢</v>
      </c>
      <c r="F5374" s="122" t="s">
        <v>28</v>
      </c>
      <c r="G5374" s="123">
        <v>16</v>
      </c>
      <c r="H5374" s="136">
        <f>IF(SUMIFS('[1]2025年已发货'!$E:$E,'[1]2025年已发货'!$F:$F,C5374,'[1]2025年已发货'!$C:$C,F5374,'[1]2025年已发货'!$G:$G,I5374,'[1]2025年已发货'!$H:$H,J5374)=0,"未发货",SUMIFS('[1]2025年已发货'!$E:$E,'[1]2025年已发货'!$F:$F,C5374,'[1]2025年已发货'!$C:$C,F5374,'[1]2025年已发货'!$G:$G,I5374,'[1]2025年已发货'!$H:$H,J5374))</f>
        <v>12</v>
      </c>
      <c r="I5374" s="158" t="str">
        <f>VLOOKUP(B5374,辅助信息!E:I,3,FALSE)</f>
        <v>(五冶钢构龙泉东洪片区85亩住宅、商业及配套工程项目三标段)成都市龙泉驿外东洪路地铁2号线惠王陵地铁C口</v>
      </c>
      <c r="J5374" s="122" t="str">
        <f>VLOOKUP(B5374,辅助信息!E:I,4,FALSE)</f>
        <v>王军宝</v>
      </c>
      <c r="K5374" s="122">
        <f>VLOOKUP(J5374,辅助信息!H:I,2,FALSE)</f>
        <v>13889142392</v>
      </c>
      <c r="L5374" s="124">
        <f>VLOOKUP(B5374,辅助信息!E:J,6,FALSE)</f>
        <v>0</v>
      </c>
      <c r="O5374" s="64" t="str">
        <f ca="1" t="shared" si="252"/>
        <v/>
      </c>
      <c r="P5374" s="64" t="str">
        <f ca="1" t="shared" si="253"/>
        <v/>
      </c>
      <c r="Q5374" s="29" t="str">
        <f>VLOOKUP(B5374,辅助信息!E:M,9,FALSE)</f>
        <v>ZTWM-CDGS-XS-2025-0156-五冶钢构-2025年九月第一批次钢筋采购合同(三圣乡项目)-中铁物贸成都公司</v>
      </c>
      <c r="R5374" s="29" t="str">
        <f>_xlfn._xlws.FILTER(辅助信息!D:D,辅助信息!E:E=B5374)</f>
        <v>五冶钢构龙泉东洪片区(70亩、85亩)住宅、商业及配套工程项目</v>
      </c>
    </row>
    <row r="5375" hidden="1" spans="2:18">
      <c r="B5375" s="137" t="s">
        <v>229</v>
      </c>
      <c r="C5375" s="72">
        <v>45968</v>
      </c>
      <c r="D5375" s="40" t="str">
        <f>VLOOKUP(B5375,辅助信息!E:K,7,FALSE)</f>
        <v>JWDDCD2025092400212</v>
      </c>
      <c r="E5375" s="40" t="str">
        <f>VLOOKUP(F5375,辅助信息!A:B,2,FALSE)</f>
        <v>螺纹钢</v>
      </c>
      <c r="F5375" s="40" t="s">
        <v>18</v>
      </c>
      <c r="G5375" s="36">
        <v>10</v>
      </c>
      <c r="H5375" s="136">
        <f>IF(SUMIFS('[1]2025年已发货'!$E:$E,'[1]2025年已发货'!$F:$F,C5375,'[1]2025年已发货'!$C:$C,F5375,'[1]2025年已发货'!$G:$G,I5375,'[1]2025年已发货'!$H:$H,J5375)=0,"未发货",SUMIFS('[1]2025年已发货'!$E:$E,'[1]2025年已发货'!$F:$F,C5375,'[1]2025年已发货'!$C:$C,F5375,'[1]2025年已发货'!$G:$G,I5375,'[1]2025年已发货'!$H:$H,J5375))</f>
        <v>9</v>
      </c>
      <c r="I5375" s="39" t="str">
        <f>VLOOKUP(B5375,辅助信息!E:I,3,FALSE)</f>
        <v>(五冶钢构龙泉东洪片区85亩住宅、商业及配套工程项目三标段)成都市龙泉驿外东洪路地铁2号线惠王陵地铁C口</v>
      </c>
      <c r="J5375" s="40" t="str">
        <f>VLOOKUP(B5375,辅助信息!E:I,4,FALSE)</f>
        <v>王军宝</v>
      </c>
      <c r="K5375" s="40">
        <f>VLOOKUP(J5375,辅助信息!H:I,2,FALSE)</f>
        <v>13889142392</v>
      </c>
      <c r="L5375" s="111">
        <f>VLOOKUP(B5375,辅助信息!E:J,6,FALSE)</f>
        <v>0</v>
      </c>
      <c r="O5375" s="64" t="str">
        <f ca="1" t="shared" si="252"/>
        <v/>
      </c>
      <c r="P5375" s="64" t="str">
        <f ca="1" t="shared" si="253"/>
        <v/>
      </c>
      <c r="Q5375" s="29" t="str">
        <f>VLOOKUP(B5375,辅助信息!E:M,9,FALSE)</f>
        <v>ZTWM-CDGS-XS-2025-0156-五冶钢构-2025年九月第一批次钢筋采购合同(三圣乡项目)-中铁物贸成都公司</v>
      </c>
      <c r="R5375" s="29" t="str">
        <f>_xlfn._xlws.FILTER(辅助信息!D:D,辅助信息!E:E=B5375)</f>
        <v>五冶钢构龙泉东洪片区(70亩、85亩)住宅、商业及配套工程项目</v>
      </c>
    </row>
    <row r="5376" hidden="1" spans="2:18">
      <c r="B5376" s="137" t="s">
        <v>229</v>
      </c>
      <c r="C5376" s="72">
        <v>45968</v>
      </c>
      <c r="D5376" s="40" t="str">
        <f>VLOOKUP(B5376,辅助信息!E:K,7,FALSE)</f>
        <v>JWDDCD2025092400212</v>
      </c>
      <c r="E5376" s="40" t="str">
        <f>VLOOKUP(F5376,辅助信息!A:B,2,FALSE)</f>
        <v>盘螺</v>
      </c>
      <c r="F5376" s="40" t="s">
        <v>49</v>
      </c>
      <c r="G5376" s="36">
        <v>8</v>
      </c>
      <c r="H5376" s="136" t="str">
        <f>IF(SUMIFS('[1]2025年已发货'!$E:$E,'[1]2025年已发货'!$F:$F,C5376,'[1]2025年已发货'!$C:$C,F5376,'[1]2025年已发货'!$G:$G,I5376,'[1]2025年已发货'!$H:$H,J5376)=0,"未发货",SUMIFS('[1]2025年已发货'!$E:$E,'[1]2025年已发货'!$F:$F,C5376,'[1]2025年已发货'!$C:$C,F5376,'[1]2025年已发货'!$G:$G,I5376,'[1]2025年已发货'!$H:$H,J5376))</f>
        <v>未发货</v>
      </c>
      <c r="I5376" s="39" t="str">
        <f>VLOOKUP(B5376,辅助信息!E:I,3,FALSE)</f>
        <v>(五冶钢构龙泉东洪片区85亩住宅、商业及配套工程项目三标段)成都市龙泉驿外东洪路地铁2号线惠王陵地铁C口</v>
      </c>
      <c r="J5376" s="40" t="str">
        <f>VLOOKUP(B5376,辅助信息!E:I,4,FALSE)</f>
        <v>王军宝</v>
      </c>
      <c r="K5376" s="40">
        <f>VLOOKUP(J5376,辅助信息!H:I,2,FALSE)</f>
        <v>13889142392</v>
      </c>
      <c r="L5376" s="111">
        <f>VLOOKUP(B5376,辅助信息!E:J,6,FALSE)</f>
        <v>0</v>
      </c>
      <c r="O5376" s="64" t="str">
        <f ca="1" t="shared" si="252"/>
        <v/>
      </c>
      <c r="P5376" s="64" t="str">
        <f ca="1" t="shared" si="253"/>
        <v/>
      </c>
      <c r="Q5376" s="29" t="str">
        <f>VLOOKUP(B5376,辅助信息!E:M,9,FALSE)</f>
        <v>ZTWM-CDGS-XS-2025-0156-五冶钢构-2025年九月第一批次钢筋采购合同(三圣乡项目)-中铁物贸成都公司</v>
      </c>
      <c r="R5376" s="29" t="str">
        <f>_xlfn._xlws.FILTER(辅助信息!D:D,辅助信息!E:E=B5376)</f>
        <v>五冶钢构龙泉东洪片区(70亩、85亩)住宅、商业及配套工程项目</v>
      </c>
    </row>
    <row r="5377" hidden="1" spans="2:18">
      <c r="B5377" s="137" t="s">
        <v>229</v>
      </c>
      <c r="C5377" s="72">
        <v>45968</v>
      </c>
      <c r="D5377" s="40" t="str">
        <f>VLOOKUP(B5377,辅助信息!E:K,7,FALSE)</f>
        <v>JWDDCD2025092400212</v>
      </c>
      <c r="E5377" s="40" t="str">
        <f>VLOOKUP(F5377,辅助信息!A:B,2,FALSE)</f>
        <v>螺纹钢</v>
      </c>
      <c r="F5377" s="40" t="s">
        <v>46</v>
      </c>
      <c r="G5377" s="36">
        <v>9</v>
      </c>
      <c r="H5377" s="136" t="str">
        <f>IF(SUMIFS('[1]2025年已发货'!$E:$E,'[1]2025年已发货'!$F:$F,C5377,'[1]2025年已发货'!$C:$C,F5377,'[1]2025年已发货'!$G:$G,I5377,'[1]2025年已发货'!$H:$H,J5377)=0,"未发货",SUMIFS('[1]2025年已发货'!$E:$E,'[1]2025年已发货'!$F:$F,C5377,'[1]2025年已发货'!$C:$C,F5377,'[1]2025年已发货'!$G:$G,I5377,'[1]2025年已发货'!$H:$H,J5377))</f>
        <v>未发货</v>
      </c>
      <c r="I5377" s="39" t="str">
        <f>VLOOKUP(B5377,辅助信息!E:I,3,FALSE)</f>
        <v>(五冶钢构龙泉东洪片区85亩住宅、商业及配套工程项目三标段)成都市龙泉驿外东洪路地铁2号线惠王陵地铁C口</v>
      </c>
      <c r="J5377" s="40" t="str">
        <f>VLOOKUP(B5377,辅助信息!E:I,4,FALSE)</f>
        <v>王军宝</v>
      </c>
      <c r="K5377" s="40">
        <f>VLOOKUP(J5377,辅助信息!H:I,2,FALSE)</f>
        <v>13889142392</v>
      </c>
      <c r="L5377" s="111">
        <f>VLOOKUP(B5377,辅助信息!E:J,6,FALSE)</f>
        <v>0</v>
      </c>
      <c r="O5377" s="64" t="str">
        <f ca="1" t="shared" si="252"/>
        <v/>
      </c>
      <c r="P5377" s="64" t="str">
        <f ca="1" t="shared" si="253"/>
        <v/>
      </c>
      <c r="Q5377" s="29" t="str">
        <f>VLOOKUP(B5377,辅助信息!E:M,9,FALSE)</f>
        <v>ZTWM-CDGS-XS-2025-0156-五冶钢构-2025年九月第一批次钢筋采购合同(三圣乡项目)-中铁物贸成都公司</v>
      </c>
      <c r="R5377" s="29" t="str">
        <f>_xlfn._xlws.FILTER(辅助信息!D:D,辅助信息!E:E=B5377)</f>
        <v>五冶钢构龙泉东洪片区(70亩、85亩)住宅、商业及配套工程项目</v>
      </c>
    </row>
    <row r="5378" hidden="1" spans="2:18">
      <c r="B5378" s="137" t="s">
        <v>225</v>
      </c>
      <c r="C5378" s="72">
        <v>45968</v>
      </c>
      <c r="D5378" s="40" t="str">
        <f>VLOOKUP(B5378,辅助信息!E:K,7,FALSE)</f>
        <v>JWDDCD2025092400210</v>
      </c>
      <c r="E5378" s="40" t="str">
        <f>VLOOKUP(F5378,辅助信息!A:B,2,FALSE)</f>
        <v>盘螺</v>
      </c>
      <c r="F5378" s="40" t="s">
        <v>41</v>
      </c>
      <c r="G5378" s="36">
        <v>15</v>
      </c>
      <c r="H5378" s="136" t="str">
        <f>IF(SUMIFS('[1]2025年已发货'!$E:$E,'[1]2025年已发货'!$F:$F,C5378,'[1]2025年已发货'!$C:$C,F5378,'[1]2025年已发货'!$G:$G,I5378,'[1]2025年已发货'!$H:$H,J5378)=0,"未发货",SUMIFS('[1]2025年已发货'!$E:$E,'[1]2025年已发货'!$F:$F,C5378,'[1]2025年已发货'!$C:$C,F5378,'[1]2025年已发货'!$G:$G,I5378,'[1]2025年已发货'!$H:$H,J5378))</f>
        <v>未发货</v>
      </c>
      <c r="I5378" s="39" t="str">
        <f>VLOOKUP(B5378,辅助信息!E:I,3,FALSE)</f>
        <v>(五冶钢构龙泉东洪片区85亩住宅、商业及配套工程项目一标段)成都市龙泉驿外东洪路地铁2号线惠王陵地铁C口</v>
      </c>
      <c r="J5378" s="40" t="str">
        <f>VLOOKUP(B5378,辅助信息!E:I,4,FALSE)</f>
        <v>岳工</v>
      </c>
      <c r="K5378" s="40">
        <f>VLOOKUP(J5378,辅助信息!H:I,2,FALSE)</f>
        <v>18599951655</v>
      </c>
      <c r="L5378" s="111">
        <f>VLOOKUP(B5378,辅助信息!E:J,6,FALSE)</f>
        <v>0</v>
      </c>
      <c r="O5378" s="64" t="str">
        <f ca="1" t="shared" si="252"/>
        <v/>
      </c>
      <c r="P5378" s="64" t="str">
        <f ca="1" t="shared" si="253"/>
        <v/>
      </c>
      <c r="Q5378" s="29" t="str">
        <f>VLOOKUP(B5378,辅助信息!E:M,9,FALSE)</f>
        <v>ZTWM-CDGS-XS-2025-0156-五冶钢构-2025年九月第一批次钢筋采购合同(三圣乡项目)-中铁物贸成都公司</v>
      </c>
      <c r="R5378" s="29" t="str">
        <f>_xlfn._xlws.FILTER(辅助信息!D:D,辅助信息!E:E=B5378)</f>
        <v>五冶钢构龙泉东洪片区(70亩、85亩)住宅、商业及配套工程项目</v>
      </c>
    </row>
    <row r="5379" hidden="1" spans="2:18">
      <c r="B5379" s="137" t="s">
        <v>225</v>
      </c>
      <c r="C5379" s="72">
        <v>45968</v>
      </c>
      <c r="D5379" s="40" t="str">
        <f>VLOOKUP(B5379,辅助信息!E:K,7,FALSE)</f>
        <v>JWDDCD2025092400210</v>
      </c>
      <c r="E5379" s="40" t="str">
        <f>VLOOKUP(F5379,辅助信息!A:B,2,FALSE)</f>
        <v>螺纹钢</v>
      </c>
      <c r="F5379" s="40" t="s">
        <v>27</v>
      </c>
      <c r="G5379" s="36">
        <v>25</v>
      </c>
      <c r="H5379" s="136" t="str">
        <f>IF(SUMIFS('[1]2025年已发货'!$E:$E,'[1]2025年已发货'!$F:$F,C5379,'[1]2025年已发货'!$C:$C,F5379,'[1]2025年已发货'!$G:$G,I5379,'[1]2025年已发货'!$H:$H,J5379)=0,"未发货",SUMIFS('[1]2025年已发货'!$E:$E,'[1]2025年已发货'!$F:$F,C5379,'[1]2025年已发货'!$C:$C,F5379,'[1]2025年已发货'!$G:$G,I5379,'[1]2025年已发货'!$H:$H,J5379))</f>
        <v>未发货</v>
      </c>
      <c r="I5379" s="39" t="str">
        <f>VLOOKUP(B5379,辅助信息!E:I,3,FALSE)</f>
        <v>(五冶钢构龙泉东洪片区85亩住宅、商业及配套工程项目一标段)成都市龙泉驿外东洪路地铁2号线惠王陵地铁C口</v>
      </c>
      <c r="J5379" s="40" t="str">
        <f>VLOOKUP(B5379,辅助信息!E:I,4,FALSE)</f>
        <v>岳工</v>
      </c>
      <c r="K5379" s="40">
        <f>VLOOKUP(J5379,辅助信息!H:I,2,FALSE)</f>
        <v>18599951655</v>
      </c>
      <c r="L5379" s="111">
        <f>VLOOKUP(B5379,辅助信息!E:J,6,FALSE)</f>
        <v>0</v>
      </c>
      <c r="O5379" s="64" t="str">
        <f ca="1" t="shared" si="252"/>
        <v/>
      </c>
      <c r="P5379" s="64" t="str">
        <f ca="1" t="shared" si="253"/>
        <v/>
      </c>
      <c r="Q5379" s="29" t="str">
        <f>VLOOKUP(B5379,辅助信息!E:M,9,FALSE)</f>
        <v>ZTWM-CDGS-XS-2025-0156-五冶钢构-2025年九月第一批次钢筋采购合同(三圣乡项目)-中铁物贸成都公司</v>
      </c>
      <c r="R5379" s="29" t="str">
        <f>_xlfn._xlws.FILTER(辅助信息!D:D,辅助信息!E:E=B5379)</f>
        <v>五冶钢构龙泉东洪片区(70亩、85亩)住宅、商业及配套工程项目</v>
      </c>
    </row>
    <row r="5380" hidden="1" spans="2:18">
      <c r="B5380" s="137" t="s">
        <v>225</v>
      </c>
      <c r="C5380" s="72">
        <v>45968</v>
      </c>
      <c r="D5380" s="40" t="str">
        <f>VLOOKUP(B5380,辅助信息!E:K,7,FALSE)</f>
        <v>JWDDCD2025092400210</v>
      </c>
      <c r="E5380" s="40" t="str">
        <f>VLOOKUP(F5380,辅助信息!A:B,2,FALSE)</f>
        <v>螺纹钢</v>
      </c>
      <c r="F5380" s="40" t="s">
        <v>19</v>
      </c>
      <c r="G5380" s="36">
        <v>13</v>
      </c>
      <c r="H5380" s="136" t="str">
        <f>IF(SUMIFS('[1]2025年已发货'!$E:$E,'[1]2025年已发货'!$F:$F,C5380,'[1]2025年已发货'!$C:$C,F5380,'[1]2025年已发货'!$G:$G,I5380,'[1]2025年已发货'!$H:$H,J5380)=0,"未发货",SUMIFS('[1]2025年已发货'!$E:$E,'[1]2025年已发货'!$F:$F,C5380,'[1]2025年已发货'!$C:$C,F5380,'[1]2025年已发货'!$G:$G,I5380,'[1]2025年已发货'!$H:$H,J5380))</f>
        <v>未发货</v>
      </c>
      <c r="I5380" s="39" t="str">
        <f>VLOOKUP(B5380,辅助信息!E:I,3,FALSE)</f>
        <v>(五冶钢构龙泉东洪片区85亩住宅、商业及配套工程项目一标段)成都市龙泉驿外东洪路地铁2号线惠王陵地铁C口</v>
      </c>
      <c r="J5380" s="40" t="str">
        <f>VLOOKUP(B5380,辅助信息!E:I,4,FALSE)</f>
        <v>岳工</v>
      </c>
      <c r="K5380" s="40">
        <f>VLOOKUP(J5380,辅助信息!H:I,2,FALSE)</f>
        <v>18599951655</v>
      </c>
      <c r="L5380" s="111">
        <f>VLOOKUP(B5380,辅助信息!E:J,6,FALSE)</f>
        <v>0</v>
      </c>
      <c r="O5380" s="64" t="str">
        <f ca="1" t="shared" si="252"/>
        <v/>
      </c>
      <c r="P5380" s="64" t="str">
        <f ca="1" t="shared" si="253"/>
        <v/>
      </c>
      <c r="Q5380" s="29" t="str">
        <f>VLOOKUP(B5380,辅助信息!E:M,9,FALSE)</f>
        <v>ZTWM-CDGS-XS-2025-0156-五冶钢构-2025年九月第一批次钢筋采购合同(三圣乡项目)-中铁物贸成都公司</v>
      </c>
      <c r="R5380" s="29" t="str">
        <f>_xlfn._xlws.FILTER(辅助信息!D:D,辅助信息!E:E=B5380)</f>
        <v>五冶钢构龙泉东洪片区(70亩、85亩)住宅、商业及配套工程项目</v>
      </c>
    </row>
    <row r="5381" hidden="1" spans="2:18">
      <c r="B5381" s="137" t="s">
        <v>225</v>
      </c>
      <c r="C5381" s="72">
        <v>45968</v>
      </c>
      <c r="D5381" s="40" t="str">
        <f>VLOOKUP(B5381,辅助信息!E:K,7,FALSE)</f>
        <v>JWDDCD2025092400210</v>
      </c>
      <c r="E5381" s="40" t="str">
        <f>VLOOKUP(F5381,辅助信息!A:B,2,FALSE)</f>
        <v>螺纹钢</v>
      </c>
      <c r="F5381" s="40" t="s">
        <v>32</v>
      </c>
      <c r="G5381" s="36">
        <v>10</v>
      </c>
      <c r="H5381" s="136" t="str">
        <f>IF(SUMIFS('[1]2025年已发货'!$E:$E,'[1]2025年已发货'!$F:$F,C5381,'[1]2025年已发货'!$C:$C,F5381,'[1]2025年已发货'!$G:$G,I5381,'[1]2025年已发货'!$H:$H,J5381)=0,"未发货",SUMIFS('[1]2025年已发货'!$E:$E,'[1]2025年已发货'!$F:$F,C5381,'[1]2025年已发货'!$C:$C,F5381,'[1]2025年已发货'!$G:$G,I5381,'[1]2025年已发货'!$H:$H,J5381))</f>
        <v>未发货</v>
      </c>
      <c r="I5381" s="39" t="str">
        <f>VLOOKUP(B5381,辅助信息!E:I,3,FALSE)</f>
        <v>(五冶钢构龙泉东洪片区85亩住宅、商业及配套工程项目一标段)成都市龙泉驿外东洪路地铁2号线惠王陵地铁C口</v>
      </c>
      <c r="J5381" s="40" t="str">
        <f>VLOOKUP(B5381,辅助信息!E:I,4,FALSE)</f>
        <v>岳工</v>
      </c>
      <c r="K5381" s="40">
        <f>VLOOKUP(J5381,辅助信息!H:I,2,FALSE)</f>
        <v>18599951655</v>
      </c>
      <c r="L5381" s="111">
        <f>VLOOKUP(B5381,辅助信息!E:J,6,FALSE)</f>
        <v>0</v>
      </c>
      <c r="O5381" s="64" t="str">
        <f ca="1" t="shared" si="252"/>
        <v/>
      </c>
      <c r="P5381" s="64" t="str">
        <f ca="1" t="shared" si="253"/>
        <v/>
      </c>
      <c r="Q5381" s="29" t="str">
        <f>VLOOKUP(B5381,辅助信息!E:M,9,FALSE)</f>
        <v>ZTWM-CDGS-XS-2025-0156-五冶钢构-2025年九月第一批次钢筋采购合同(三圣乡项目)-中铁物贸成都公司</v>
      </c>
      <c r="R5381" s="29" t="str">
        <f>_xlfn._xlws.FILTER(辅助信息!D:D,辅助信息!E:E=B5381)</f>
        <v>五冶钢构龙泉东洪片区(70亩、85亩)住宅、商业及配套工程项目</v>
      </c>
    </row>
    <row r="5382" hidden="1" spans="2:18">
      <c r="B5382" s="137" t="s">
        <v>225</v>
      </c>
      <c r="C5382" s="72">
        <v>45968</v>
      </c>
      <c r="D5382" s="40" t="str">
        <f>VLOOKUP(B5382,辅助信息!E:K,7,FALSE)</f>
        <v>JWDDCD2025092400210</v>
      </c>
      <c r="E5382" s="40" t="str">
        <f>VLOOKUP(F5382,辅助信息!A:B,2,FALSE)</f>
        <v>螺纹钢</v>
      </c>
      <c r="F5382" s="40" t="s">
        <v>30</v>
      </c>
      <c r="G5382" s="36">
        <v>20</v>
      </c>
      <c r="H5382" s="136" t="str">
        <f>IF(SUMIFS('[1]2025年已发货'!$E:$E,'[1]2025年已发货'!$F:$F,C5382,'[1]2025年已发货'!$C:$C,F5382,'[1]2025年已发货'!$G:$G,I5382,'[1]2025年已发货'!$H:$H,J5382)=0,"未发货",SUMIFS('[1]2025年已发货'!$E:$E,'[1]2025年已发货'!$F:$F,C5382,'[1]2025年已发货'!$C:$C,F5382,'[1]2025年已发货'!$G:$G,I5382,'[1]2025年已发货'!$H:$H,J5382))</f>
        <v>未发货</v>
      </c>
      <c r="I5382" s="39" t="str">
        <f>VLOOKUP(B5382,辅助信息!E:I,3,FALSE)</f>
        <v>(五冶钢构龙泉东洪片区85亩住宅、商业及配套工程项目一标段)成都市龙泉驿外东洪路地铁2号线惠王陵地铁C口</v>
      </c>
      <c r="J5382" s="40" t="str">
        <f>VLOOKUP(B5382,辅助信息!E:I,4,FALSE)</f>
        <v>岳工</v>
      </c>
      <c r="K5382" s="40">
        <f>VLOOKUP(J5382,辅助信息!H:I,2,FALSE)</f>
        <v>18599951655</v>
      </c>
      <c r="L5382" s="111">
        <f>VLOOKUP(B5382,辅助信息!E:J,6,FALSE)</f>
        <v>0</v>
      </c>
      <c r="O5382" s="64" t="str">
        <f ca="1" t="shared" si="252"/>
        <v/>
      </c>
      <c r="P5382" s="64" t="str">
        <f ca="1" t="shared" si="253"/>
        <v/>
      </c>
      <c r="Q5382" s="29" t="str">
        <f>VLOOKUP(B5382,辅助信息!E:M,9,FALSE)</f>
        <v>ZTWM-CDGS-XS-2025-0156-五冶钢构-2025年九月第一批次钢筋采购合同(三圣乡项目)-中铁物贸成都公司</v>
      </c>
      <c r="R5382" s="29" t="str">
        <f>_xlfn._xlws.FILTER(辅助信息!D:D,辅助信息!E:E=B5382)</f>
        <v>五冶钢构龙泉东洪片区(70亩、85亩)住宅、商业及配套工程项目</v>
      </c>
    </row>
    <row r="5383" hidden="1" spans="2:18">
      <c r="B5383" s="137" t="s">
        <v>225</v>
      </c>
      <c r="C5383" s="72">
        <v>45968</v>
      </c>
      <c r="D5383" s="40" t="str">
        <f>VLOOKUP(B5383,辅助信息!E:K,7,FALSE)</f>
        <v>JWDDCD2025092400210</v>
      </c>
      <c r="E5383" s="40" t="str">
        <f>VLOOKUP(F5383,辅助信息!A:B,2,FALSE)</f>
        <v>螺纹钢</v>
      </c>
      <c r="F5383" s="40" t="s">
        <v>33</v>
      </c>
      <c r="G5383" s="36">
        <v>12</v>
      </c>
      <c r="H5383" s="136" t="str">
        <f>IF(SUMIFS('[1]2025年已发货'!$E:$E,'[1]2025年已发货'!$F:$F,C5383,'[1]2025年已发货'!$C:$C,F5383,'[1]2025年已发货'!$G:$G,I5383,'[1]2025年已发货'!$H:$H,J5383)=0,"未发货",SUMIFS('[1]2025年已发货'!$E:$E,'[1]2025年已发货'!$F:$F,C5383,'[1]2025年已发货'!$C:$C,F5383,'[1]2025年已发货'!$G:$G,I5383,'[1]2025年已发货'!$H:$H,J5383))</f>
        <v>未发货</v>
      </c>
      <c r="I5383" s="39" t="str">
        <f>VLOOKUP(B5383,辅助信息!E:I,3,FALSE)</f>
        <v>(五冶钢构龙泉东洪片区85亩住宅、商业及配套工程项目一标段)成都市龙泉驿外东洪路地铁2号线惠王陵地铁C口</v>
      </c>
      <c r="J5383" s="40" t="str">
        <f>VLOOKUP(B5383,辅助信息!E:I,4,FALSE)</f>
        <v>岳工</v>
      </c>
      <c r="K5383" s="40">
        <f>VLOOKUP(J5383,辅助信息!H:I,2,FALSE)</f>
        <v>18599951655</v>
      </c>
      <c r="L5383" s="111">
        <f>VLOOKUP(B5383,辅助信息!E:J,6,FALSE)</f>
        <v>0</v>
      </c>
      <c r="O5383" s="64" t="str">
        <f ca="1" t="shared" si="252"/>
        <v/>
      </c>
      <c r="P5383" s="64" t="str">
        <f ca="1" t="shared" si="253"/>
        <v/>
      </c>
      <c r="Q5383" s="29" t="str">
        <f>VLOOKUP(B5383,辅助信息!E:M,9,FALSE)</f>
        <v>ZTWM-CDGS-XS-2025-0156-五冶钢构-2025年九月第一批次钢筋采购合同(三圣乡项目)-中铁物贸成都公司</v>
      </c>
      <c r="R5383" s="29" t="str">
        <f>_xlfn._xlws.FILTER(辅助信息!D:D,辅助信息!E:E=B5383)</f>
        <v>五冶钢构龙泉东洪片区(70亩、85亩)住宅、商业及配套工程项目</v>
      </c>
    </row>
    <row r="5384" hidden="1" spans="2:18">
      <c r="B5384" s="137" t="s">
        <v>225</v>
      </c>
      <c r="C5384" s="72">
        <v>45968</v>
      </c>
      <c r="D5384" s="40" t="str">
        <f>VLOOKUP(B5384,辅助信息!E:K,7,FALSE)</f>
        <v>JWDDCD2025092400210</v>
      </c>
      <c r="E5384" s="40" t="str">
        <f>VLOOKUP(F5384,辅助信息!A:B,2,FALSE)</f>
        <v>螺纹钢</v>
      </c>
      <c r="F5384" s="40" t="s">
        <v>28</v>
      </c>
      <c r="G5384" s="36">
        <v>12</v>
      </c>
      <c r="H5384" s="136" t="str">
        <f>IF(SUMIFS('[1]2025年已发货'!$E:$E,'[1]2025年已发货'!$F:$F,C5384,'[1]2025年已发货'!$C:$C,F5384,'[1]2025年已发货'!$G:$G,I5384,'[1]2025年已发货'!$H:$H,J5384)=0,"未发货",SUMIFS('[1]2025年已发货'!$E:$E,'[1]2025年已发货'!$F:$F,C5384,'[1]2025年已发货'!$C:$C,F5384,'[1]2025年已发货'!$G:$G,I5384,'[1]2025年已发货'!$H:$H,J5384))</f>
        <v>未发货</v>
      </c>
      <c r="I5384" s="39" t="str">
        <f>VLOOKUP(B5384,辅助信息!E:I,3,FALSE)</f>
        <v>(五冶钢构龙泉东洪片区85亩住宅、商业及配套工程项目一标段)成都市龙泉驿外东洪路地铁2号线惠王陵地铁C口</v>
      </c>
      <c r="J5384" s="40" t="str">
        <f>VLOOKUP(B5384,辅助信息!E:I,4,FALSE)</f>
        <v>岳工</v>
      </c>
      <c r="K5384" s="40">
        <f>VLOOKUP(J5384,辅助信息!H:I,2,FALSE)</f>
        <v>18599951655</v>
      </c>
      <c r="L5384" s="111">
        <f>VLOOKUP(B5384,辅助信息!E:J,6,FALSE)</f>
        <v>0</v>
      </c>
      <c r="O5384" s="64" t="str">
        <f ca="1" t="shared" si="252"/>
        <v/>
      </c>
      <c r="P5384" s="64" t="str">
        <f ca="1" t="shared" si="253"/>
        <v/>
      </c>
      <c r="Q5384" s="29" t="str">
        <f>VLOOKUP(B5384,辅助信息!E:M,9,FALSE)</f>
        <v>ZTWM-CDGS-XS-2025-0156-五冶钢构-2025年九月第一批次钢筋采购合同(三圣乡项目)-中铁物贸成都公司</v>
      </c>
      <c r="R5384" s="29" t="str">
        <f>_xlfn._xlws.FILTER(辅助信息!D:D,辅助信息!E:E=B5384)</f>
        <v>五冶钢构龙泉东洪片区(70亩、85亩)住宅、商业及配套工程项目</v>
      </c>
    </row>
    <row r="5385" hidden="1" spans="2:18">
      <c r="B5385" s="137" t="s">
        <v>225</v>
      </c>
      <c r="C5385" s="72">
        <v>45968</v>
      </c>
      <c r="D5385" s="40" t="str">
        <f>VLOOKUP(B5385,辅助信息!E:K,7,FALSE)</f>
        <v>JWDDCD2025092400210</v>
      </c>
      <c r="E5385" s="40" t="str">
        <f>VLOOKUP(F5385,辅助信息!A:B,2,FALSE)</f>
        <v>盘螺</v>
      </c>
      <c r="F5385" s="40" t="s">
        <v>40</v>
      </c>
      <c r="G5385" s="36">
        <v>60</v>
      </c>
      <c r="H5385" s="136" t="str">
        <f>IF(SUMIFS('[1]2025年已发货'!$E:$E,'[1]2025年已发货'!$F:$F,C5385,'[1]2025年已发货'!$C:$C,F5385,'[1]2025年已发货'!$G:$G,I5385,'[1]2025年已发货'!$H:$H,J5385)=0,"未发货",SUMIFS('[1]2025年已发货'!$E:$E,'[1]2025年已发货'!$F:$F,C5385,'[1]2025年已发货'!$C:$C,F5385,'[1]2025年已发货'!$G:$G,I5385,'[1]2025年已发货'!$H:$H,J5385))</f>
        <v>未发货</v>
      </c>
      <c r="I5385" s="39" t="str">
        <f>VLOOKUP(B5385,辅助信息!E:I,3,FALSE)</f>
        <v>(五冶钢构龙泉东洪片区85亩住宅、商业及配套工程项目一标段)成都市龙泉驿外东洪路地铁2号线惠王陵地铁C口</v>
      </c>
      <c r="J5385" s="40" t="str">
        <f>VLOOKUP(B5385,辅助信息!E:I,4,FALSE)</f>
        <v>岳工</v>
      </c>
      <c r="K5385" s="40">
        <f>VLOOKUP(J5385,辅助信息!H:I,2,FALSE)</f>
        <v>18599951655</v>
      </c>
      <c r="L5385" s="111">
        <f>VLOOKUP(B5385,辅助信息!E:J,6,FALSE)</f>
        <v>0</v>
      </c>
      <c r="O5385" s="64" t="str">
        <f ca="1" t="shared" si="252"/>
        <v/>
      </c>
      <c r="P5385" s="64" t="str">
        <f ca="1" t="shared" si="253"/>
        <v/>
      </c>
      <c r="Q5385" s="29" t="str">
        <f>VLOOKUP(B5385,辅助信息!E:M,9,FALSE)</f>
        <v>ZTWM-CDGS-XS-2025-0156-五冶钢构-2025年九月第一批次钢筋采购合同(三圣乡项目)-中铁物贸成都公司</v>
      </c>
      <c r="R5385" s="29" t="str">
        <f>_xlfn._xlws.FILTER(辅助信息!D:D,辅助信息!E:E=B5385)</f>
        <v>五冶钢构龙泉东洪片区(70亩、85亩)住宅、商业及配套工程项目</v>
      </c>
    </row>
    <row r="5386" hidden="1" spans="2:18">
      <c r="B5386" s="137" t="s">
        <v>225</v>
      </c>
      <c r="C5386" s="72">
        <v>45968</v>
      </c>
      <c r="D5386" s="40" t="str">
        <f>VLOOKUP(B5386,辅助信息!E:K,7,FALSE)</f>
        <v>JWDDCD2025092400210</v>
      </c>
      <c r="E5386" s="40" t="str">
        <f>VLOOKUP(F5386,辅助信息!A:B,2,FALSE)</f>
        <v>螺纹钢</v>
      </c>
      <c r="F5386" s="40" t="s">
        <v>46</v>
      </c>
      <c r="G5386" s="36">
        <v>8</v>
      </c>
      <c r="H5386" s="136" t="str">
        <f>IF(SUMIFS('[1]2025年已发货'!$E:$E,'[1]2025年已发货'!$F:$F,C5386,'[1]2025年已发货'!$C:$C,F5386,'[1]2025年已发货'!$G:$G,I5386,'[1]2025年已发货'!$H:$H,J5386)=0,"未发货",SUMIFS('[1]2025年已发货'!$E:$E,'[1]2025年已发货'!$F:$F,C5386,'[1]2025年已发货'!$C:$C,F5386,'[1]2025年已发货'!$G:$G,I5386,'[1]2025年已发货'!$H:$H,J5386))</f>
        <v>未发货</v>
      </c>
      <c r="I5386" s="39" t="str">
        <f>VLOOKUP(B5386,辅助信息!E:I,3,FALSE)</f>
        <v>(五冶钢构龙泉东洪片区85亩住宅、商业及配套工程项目一标段)成都市龙泉驿外东洪路地铁2号线惠王陵地铁C口</v>
      </c>
      <c r="J5386" s="40" t="str">
        <f>VLOOKUP(B5386,辅助信息!E:I,4,FALSE)</f>
        <v>岳工</v>
      </c>
      <c r="K5386" s="40">
        <f>VLOOKUP(J5386,辅助信息!H:I,2,FALSE)</f>
        <v>18599951655</v>
      </c>
      <c r="L5386" s="111">
        <f>VLOOKUP(B5386,辅助信息!E:J,6,FALSE)</f>
        <v>0</v>
      </c>
      <c r="O5386" s="64" t="str">
        <f ca="1" t="shared" si="252"/>
        <v/>
      </c>
      <c r="P5386" s="64" t="str">
        <f ca="1" t="shared" si="253"/>
        <v/>
      </c>
      <c r="Q5386" s="29" t="str">
        <f>VLOOKUP(B5386,辅助信息!E:M,9,FALSE)</f>
        <v>ZTWM-CDGS-XS-2025-0156-五冶钢构-2025年九月第一批次钢筋采购合同(三圣乡项目)-中铁物贸成都公司</v>
      </c>
      <c r="R5386" s="29" t="str">
        <f>_xlfn._xlws.FILTER(辅助信息!D:D,辅助信息!E:E=B5386)</f>
        <v>五冶钢构龙泉东洪片区(70亩、85亩)住宅、商业及配套工程项目</v>
      </c>
    </row>
    <row r="5387" hidden="1" spans="2:18">
      <c r="B5387" s="137" t="s">
        <v>208</v>
      </c>
      <c r="C5387" s="72">
        <v>45968</v>
      </c>
      <c r="D5387" s="40" t="str">
        <f>VLOOKUP(B5387,辅助信息!E:K,7,FALSE)</f>
        <v>JWDDCD2025102100480</v>
      </c>
      <c r="E5387" s="40" t="str">
        <f>VLOOKUP(F5387,辅助信息!A:B,2,FALSE)</f>
        <v>高线</v>
      </c>
      <c r="F5387" s="40" t="s">
        <v>57</v>
      </c>
      <c r="G5387" s="36">
        <v>2.5</v>
      </c>
      <c r="H5387" s="136">
        <f>IF(SUMIFS('[1]2025年已发货'!$E:$E,'[1]2025年已发货'!$F:$F,C5387,'[1]2025年已发货'!$C:$C,F5387,'[1]2025年已发货'!$G:$G,I5387,'[1]2025年已发货'!$H:$H,J5387)=0,"未发货",SUMIFS('[1]2025年已发货'!$E:$E,'[1]2025年已发货'!$F:$F,C5387,'[1]2025年已发货'!$C:$C,F5387,'[1]2025年已发货'!$G:$G,I5387,'[1]2025年已发货'!$H:$H,J5387))</f>
        <v>2.5</v>
      </c>
      <c r="I5387" s="39" t="str">
        <f>VLOOKUP(B5387,辅助信息!E:I,3,FALSE)</f>
        <v>(五冶建设锦江区林家坝片区20号地块商业项目)锦江区泰昌路锦江28亩项目部</v>
      </c>
      <c r="J5387" s="40" t="str">
        <f>VLOOKUP(B5387,辅助信息!E:I,4,FALSE)</f>
        <v>陶杰</v>
      </c>
      <c r="K5387" s="40">
        <f>VLOOKUP(J5387,辅助信息!H:I,2,FALSE)</f>
        <v>13980247952</v>
      </c>
      <c r="L5387" s="111" t="str">
        <f>VLOOKUP(B5387,辅助信息!E:J,6,FALSE)</f>
        <v>联系实际收货人（陶杰13980247952）五冶建设送货单,6份材质书,锈货不收，装货前联系收货人核实到场规格,没提前告知进场规格现场不给予接收</v>
      </c>
      <c r="O5387" s="64" t="str">
        <f ca="1" t="shared" si="252"/>
        <v/>
      </c>
      <c r="P5387" s="64" t="str">
        <f ca="1" t="shared" si="253"/>
        <v/>
      </c>
      <c r="Q5387" s="29" t="str">
        <f>VLOOKUP(B5387,辅助信息!E:M,9,FALSE)</f>
        <v>ZTWM-CDGS-XS-2025-0073-五冶天府-成都怡心湖片区及龙泉驿医院等项目</v>
      </c>
      <c r="R5387" s="29" t="str">
        <f>_xlfn._xlws.FILTER(辅助信息!D:D,辅助信息!E:E=B5387)</f>
        <v>五冶建设锦江区林家坝片区20号地块商业项目</v>
      </c>
    </row>
    <row r="5388" hidden="1" spans="2:18">
      <c r="B5388" s="137" t="s">
        <v>208</v>
      </c>
      <c r="C5388" s="72">
        <v>45968</v>
      </c>
      <c r="D5388" s="40" t="str">
        <f>VLOOKUP(B5388,辅助信息!E:K,7,FALSE)</f>
        <v>JWDDCD2025102100480</v>
      </c>
      <c r="E5388" s="40" t="str">
        <f>VLOOKUP(F5388,辅助信息!A:B,2,FALSE)</f>
        <v>高线</v>
      </c>
      <c r="F5388" s="40" t="s">
        <v>53</v>
      </c>
      <c r="G5388" s="36">
        <v>7.5</v>
      </c>
      <c r="H5388" s="136">
        <f>IF(SUMIFS('[1]2025年已发货'!$E:$E,'[1]2025年已发货'!$F:$F,C5388,'[1]2025年已发货'!$C:$C,F5388,'[1]2025年已发货'!$G:$G,I5388,'[1]2025年已发货'!$H:$H,J5388)=0,"未发货",SUMIFS('[1]2025年已发货'!$E:$E,'[1]2025年已发货'!$F:$F,C5388,'[1]2025年已发货'!$C:$C,F5388,'[1]2025年已发货'!$G:$G,I5388,'[1]2025年已发货'!$H:$H,J5388))</f>
        <v>7.5</v>
      </c>
      <c r="I5388" s="39" t="str">
        <f>VLOOKUP(B5388,辅助信息!E:I,3,FALSE)</f>
        <v>(五冶建设锦江区林家坝片区20号地块商业项目)锦江区泰昌路锦江28亩项目部</v>
      </c>
      <c r="J5388" s="40" t="str">
        <f>VLOOKUP(B5388,辅助信息!E:I,4,FALSE)</f>
        <v>陶杰</v>
      </c>
      <c r="K5388" s="40">
        <f>VLOOKUP(J5388,辅助信息!H:I,2,FALSE)</f>
        <v>13980247952</v>
      </c>
      <c r="L5388" s="111" t="str">
        <f>VLOOKUP(B5388,辅助信息!E:J,6,FALSE)</f>
        <v>联系实际收货人（陶杰13980247952）五冶建设送货单,6份材质书,锈货不收，装货前联系收货人核实到场规格,没提前告知进场规格现场不给予接收</v>
      </c>
      <c r="O5388" s="64" t="str">
        <f ca="1" t="shared" si="252"/>
        <v/>
      </c>
      <c r="P5388" s="64" t="str">
        <f ca="1" t="shared" si="253"/>
        <v/>
      </c>
      <c r="Q5388" s="29" t="str">
        <f>VLOOKUP(B5388,辅助信息!E:M,9,FALSE)</f>
        <v>ZTWM-CDGS-XS-2025-0073-五冶天府-成都怡心湖片区及龙泉驿医院等项目</v>
      </c>
      <c r="R5388" s="29" t="str">
        <f>_xlfn._xlws.FILTER(辅助信息!D:D,辅助信息!E:E=B5388)</f>
        <v>五冶建设锦江区林家坝片区20号地块商业项目</v>
      </c>
    </row>
    <row r="5389" hidden="1" spans="2:18">
      <c r="B5389" s="137" t="s">
        <v>208</v>
      </c>
      <c r="C5389" s="72">
        <v>45968</v>
      </c>
      <c r="D5389" s="40" t="str">
        <f>VLOOKUP(B5389,辅助信息!E:K,7,FALSE)</f>
        <v>JWDDCD2025102100480</v>
      </c>
      <c r="E5389" s="40" t="str">
        <f>VLOOKUP(F5389,辅助信息!A:B,2,FALSE)</f>
        <v>盘螺</v>
      </c>
      <c r="F5389" s="40" t="s">
        <v>41</v>
      </c>
      <c r="G5389" s="36">
        <v>10</v>
      </c>
      <c r="H5389" s="136">
        <f>IF(SUMIFS('[1]2025年已发货'!$E:$E,'[1]2025年已发货'!$F:$F,C5389,'[1]2025年已发货'!$C:$C,F5389,'[1]2025年已发货'!$G:$G,I5389,'[1]2025年已发货'!$H:$H,J5389)=0,"未发货",SUMIFS('[1]2025年已发货'!$E:$E,'[1]2025年已发货'!$F:$F,C5389,'[1]2025年已发货'!$C:$C,F5389,'[1]2025年已发货'!$G:$G,I5389,'[1]2025年已发货'!$H:$H,J5389))</f>
        <v>10</v>
      </c>
      <c r="I5389" s="39" t="str">
        <f>VLOOKUP(B5389,辅助信息!E:I,3,FALSE)</f>
        <v>(五冶建设锦江区林家坝片区20号地块商业项目)锦江区泰昌路锦江28亩项目部</v>
      </c>
      <c r="J5389" s="40" t="str">
        <f>VLOOKUP(B5389,辅助信息!E:I,4,FALSE)</f>
        <v>陶杰</v>
      </c>
      <c r="K5389" s="40">
        <f>VLOOKUP(J5389,辅助信息!H:I,2,FALSE)</f>
        <v>13980247952</v>
      </c>
      <c r="L5389" s="111" t="str">
        <f>VLOOKUP(B5389,辅助信息!E:J,6,FALSE)</f>
        <v>联系实际收货人（陶杰13980247952）五冶建设送货单,6份材质书,锈货不收，装货前联系收货人核实到场规格,没提前告知进场规格现场不给予接收</v>
      </c>
      <c r="O5389" s="64" t="str">
        <f ca="1" t="shared" si="252"/>
        <v/>
      </c>
      <c r="P5389" s="64" t="str">
        <f ca="1" t="shared" si="253"/>
        <v/>
      </c>
      <c r="Q5389" s="29" t="str">
        <f>VLOOKUP(B5389,辅助信息!E:M,9,FALSE)</f>
        <v>ZTWM-CDGS-XS-2025-0073-五冶天府-成都怡心湖片区及龙泉驿医院等项目</v>
      </c>
      <c r="R5389" s="29" t="str">
        <f>_xlfn._xlws.FILTER(辅助信息!D:D,辅助信息!E:E=B5389)</f>
        <v>五冶建设锦江区林家坝片区20号地块商业项目</v>
      </c>
    </row>
    <row r="5390" hidden="1" spans="2:18">
      <c r="B5390" s="137" t="s">
        <v>208</v>
      </c>
      <c r="C5390" s="72">
        <v>45968</v>
      </c>
      <c r="D5390" s="40" t="str">
        <f>VLOOKUP(B5390,辅助信息!E:K,7,FALSE)</f>
        <v>JWDDCD2025102100480</v>
      </c>
      <c r="E5390" s="40" t="str">
        <f>VLOOKUP(F5390,辅助信息!A:B,2,FALSE)</f>
        <v>盘螺</v>
      </c>
      <c r="F5390" s="40" t="s">
        <v>26</v>
      </c>
      <c r="G5390" s="36">
        <v>10</v>
      </c>
      <c r="H5390" s="136">
        <f>IF(SUMIFS('[1]2025年已发货'!$E:$E,'[1]2025年已发货'!$F:$F,C5390,'[1]2025年已发货'!$C:$C,F5390,'[1]2025年已发货'!$G:$G,I5390,'[1]2025年已发货'!$H:$H,J5390)=0,"未发货",SUMIFS('[1]2025年已发货'!$E:$E,'[1]2025年已发货'!$F:$F,C5390,'[1]2025年已发货'!$C:$C,F5390,'[1]2025年已发货'!$G:$G,I5390,'[1]2025年已发货'!$H:$H,J5390))</f>
        <v>10</v>
      </c>
      <c r="I5390" s="39" t="str">
        <f>VLOOKUP(B5390,辅助信息!E:I,3,FALSE)</f>
        <v>(五冶建设锦江区林家坝片区20号地块商业项目)锦江区泰昌路锦江28亩项目部</v>
      </c>
      <c r="J5390" s="40" t="str">
        <f>VLOOKUP(B5390,辅助信息!E:I,4,FALSE)</f>
        <v>陶杰</v>
      </c>
      <c r="K5390" s="40">
        <f>VLOOKUP(J5390,辅助信息!H:I,2,FALSE)</f>
        <v>13980247952</v>
      </c>
      <c r="L5390" s="111" t="str">
        <f>VLOOKUP(B5390,辅助信息!E:J,6,FALSE)</f>
        <v>联系实际收货人（陶杰13980247952）五冶建设送货单,6份材质书,锈货不收，装货前联系收货人核实到场规格,没提前告知进场规格现场不给予接收</v>
      </c>
      <c r="O5390" s="64" t="str">
        <f ca="1" t="shared" si="252"/>
        <v/>
      </c>
      <c r="P5390" s="64" t="str">
        <f ca="1" t="shared" si="253"/>
        <v/>
      </c>
      <c r="Q5390" s="29" t="str">
        <f>VLOOKUP(B5390,辅助信息!E:M,9,FALSE)</f>
        <v>ZTWM-CDGS-XS-2025-0073-五冶天府-成都怡心湖片区及龙泉驿医院等项目</v>
      </c>
      <c r="R5390" s="29" t="str">
        <f>_xlfn._xlws.FILTER(辅助信息!D:D,辅助信息!E:E=B5390)</f>
        <v>五冶建设锦江区林家坝片区20号地块商业项目</v>
      </c>
    </row>
    <row r="5391" hidden="1" spans="2:18">
      <c r="B5391" s="137" t="s">
        <v>208</v>
      </c>
      <c r="C5391" s="72">
        <v>45968</v>
      </c>
      <c r="D5391" s="40" t="str">
        <f>VLOOKUP(B5391,辅助信息!E:K,7,FALSE)</f>
        <v>JWDDCD2025102100480</v>
      </c>
      <c r="E5391" s="40" t="str">
        <f>VLOOKUP(F5391,辅助信息!A:B,2,FALSE)</f>
        <v>螺纹钢</v>
      </c>
      <c r="F5391" s="40" t="s">
        <v>27</v>
      </c>
      <c r="G5391" s="36">
        <v>5</v>
      </c>
      <c r="H5391" s="136">
        <f>IF(SUMIFS('[1]2025年已发货'!$E:$E,'[1]2025年已发货'!$F:$F,C5391,'[1]2025年已发货'!$C:$C,F5391,'[1]2025年已发货'!$G:$G,I5391,'[1]2025年已发货'!$H:$H,J5391)=0,"未发货",SUMIFS('[1]2025年已发货'!$E:$E,'[1]2025年已发货'!$F:$F,C5391,'[1]2025年已发货'!$C:$C,F5391,'[1]2025年已发货'!$G:$G,I5391,'[1]2025年已发货'!$H:$H,J5391))</f>
        <v>5</v>
      </c>
      <c r="I5391" s="39" t="str">
        <f>VLOOKUP(B5391,辅助信息!E:I,3,FALSE)</f>
        <v>(五冶建设锦江区林家坝片区20号地块商业项目)锦江区泰昌路锦江28亩项目部</v>
      </c>
      <c r="J5391" s="40" t="str">
        <f>VLOOKUP(B5391,辅助信息!E:I,4,FALSE)</f>
        <v>陶杰</v>
      </c>
      <c r="K5391" s="40">
        <f>VLOOKUP(J5391,辅助信息!H:I,2,FALSE)</f>
        <v>13980247952</v>
      </c>
      <c r="L5391" s="111" t="str">
        <f>VLOOKUP(B5391,辅助信息!E:J,6,FALSE)</f>
        <v>联系实际收货人（陶杰13980247952）五冶建设送货单,6份材质书,锈货不收，装货前联系收货人核实到场规格,没提前告知进场规格现场不给予接收</v>
      </c>
      <c r="O5391" s="64" t="str">
        <f ca="1" t="shared" si="252"/>
        <v/>
      </c>
      <c r="P5391" s="64" t="str">
        <f ca="1" t="shared" si="253"/>
        <v/>
      </c>
      <c r="Q5391" s="29" t="str">
        <f>VLOOKUP(B5391,辅助信息!E:M,9,FALSE)</f>
        <v>ZTWM-CDGS-XS-2025-0073-五冶天府-成都怡心湖片区及龙泉驿医院等项目</v>
      </c>
      <c r="R5391" s="29" t="str">
        <f>_xlfn._xlws.FILTER(辅助信息!D:D,辅助信息!E:E=B5391)</f>
        <v>五冶建设锦江区林家坝片区20号地块商业项目</v>
      </c>
    </row>
    <row r="5392" hidden="1" spans="2:18">
      <c r="B5392" s="137" t="s">
        <v>208</v>
      </c>
      <c r="C5392" s="72">
        <v>45968</v>
      </c>
      <c r="D5392" s="40" t="str">
        <f>VLOOKUP(B5392,辅助信息!E:K,7,FALSE)</f>
        <v>JWDDCD2025102100480</v>
      </c>
      <c r="E5392" s="40" t="str">
        <f>VLOOKUP(F5392,辅助信息!A:B,2,FALSE)</f>
        <v>螺纹钢</v>
      </c>
      <c r="F5392" s="40" t="s">
        <v>76</v>
      </c>
      <c r="G5392" s="36">
        <v>30</v>
      </c>
      <c r="H5392" s="136" t="str">
        <f>IF(SUMIFS('[1]2025年已发货'!$E:$E,'[1]2025年已发货'!$F:$F,C5392,'[1]2025年已发货'!$C:$C,F5392,'[1]2025年已发货'!$G:$G,I5392,'[1]2025年已发货'!$H:$H,J5392)=0,"未发货",SUMIFS('[1]2025年已发货'!$E:$E,'[1]2025年已发货'!$F:$F,C5392,'[1]2025年已发货'!$C:$C,F5392,'[1]2025年已发货'!$G:$G,I5392,'[1]2025年已发货'!$H:$H,J5392))</f>
        <v>未发货</v>
      </c>
      <c r="I5392" s="39" t="str">
        <f>VLOOKUP(B5392,辅助信息!E:I,3,FALSE)</f>
        <v>(五冶建设锦江区林家坝片区20号地块商业项目)锦江区泰昌路锦江28亩项目部</v>
      </c>
      <c r="J5392" s="40" t="str">
        <f>VLOOKUP(B5392,辅助信息!E:I,4,FALSE)</f>
        <v>陶杰</v>
      </c>
      <c r="K5392" s="40">
        <f>VLOOKUP(J5392,辅助信息!H:I,2,FALSE)</f>
        <v>13980247952</v>
      </c>
      <c r="L5392" s="111" t="str">
        <f>VLOOKUP(B5392,辅助信息!E:J,6,FALSE)</f>
        <v>联系实际收货人（陶杰13980247952）五冶建设送货单,6份材质书,锈货不收，装货前联系收货人核实到场规格,没提前告知进场规格现场不给予接收</v>
      </c>
      <c r="O5392" s="64" t="str">
        <f ca="1" t="shared" si="252"/>
        <v/>
      </c>
      <c r="P5392" s="64" t="str">
        <f ca="1" t="shared" si="253"/>
        <v/>
      </c>
      <c r="Q5392" s="29" t="str">
        <f>VLOOKUP(B5392,辅助信息!E:M,9,FALSE)</f>
        <v>ZTWM-CDGS-XS-2025-0073-五冶天府-成都怡心湖片区及龙泉驿医院等项目</v>
      </c>
      <c r="R5392" s="29" t="str">
        <f>_xlfn._xlws.FILTER(辅助信息!D:D,辅助信息!E:E=B5392)</f>
        <v>五冶建设锦江区林家坝片区20号地块商业项目</v>
      </c>
    </row>
    <row r="5393" hidden="1" spans="2:18">
      <c r="B5393" s="137" t="s">
        <v>208</v>
      </c>
      <c r="C5393" s="72">
        <v>45968</v>
      </c>
      <c r="D5393" s="40" t="str">
        <f>VLOOKUP(B5393,辅助信息!E:K,7,FALSE)</f>
        <v>JWDDCD2025102100480</v>
      </c>
      <c r="E5393" s="40" t="str">
        <f>VLOOKUP(F5393,辅助信息!A:B,2,FALSE)</f>
        <v>螺纹钢</v>
      </c>
      <c r="F5393" s="40" t="s">
        <v>19</v>
      </c>
      <c r="G5393" s="36">
        <v>10</v>
      </c>
      <c r="H5393" s="136">
        <f>IF(SUMIFS('[1]2025年已发货'!$E:$E,'[1]2025年已发货'!$F:$F,C5393,'[1]2025年已发货'!$C:$C,F5393,'[1]2025年已发货'!$G:$G,I5393,'[1]2025年已发货'!$H:$H,J5393)=0,"未发货",SUMIFS('[1]2025年已发货'!$E:$E,'[1]2025年已发货'!$F:$F,C5393,'[1]2025年已发货'!$C:$C,F5393,'[1]2025年已发货'!$G:$G,I5393,'[1]2025年已发货'!$H:$H,J5393))</f>
        <v>10</v>
      </c>
      <c r="I5393" s="39" t="str">
        <f>VLOOKUP(B5393,辅助信息!E:I,3,FALSE)</f>
        <v>(五冶建设锦江区林家坝片区20号地块商业项目)锦江区泰昌路锦江28亩项目部</v>
      </c>
      <c r="J5393" s="40" t="str">
        <f>VLOOKUP(B5393,辅助信息!E:I,4,FALSE)</f>
        <v>陶杰</v>
      </c>
      <c r="K5393" s="40">
        <f>VLOOKUP(J5393,辅助信息!H:I,2,FALSE)</f>
        <v>13980247952</v>
      </c>
      <c r="L5393" s="111" t="str">
        <f>VLOOKUP(B5393,辅助信息!E:J,6,FALSE)</f>
        <v>联系实际收货人（陶杰13980247952）五冶建设送货单,6份材质书,锈货不收，装货前联系收货人核实到场规格,没提前告知进场规格现场不给予接收</v>
      </c>
      <c r="O5393" s="64" t="str">
        <f ca="1" t="shared" si="252"/>
        <v/>
      </c>
      <c r="P5393" s="64" t="str">
        <f ca="1" t="shared" si="253"/>
        <v/>
      </c>
      <c r="Q5393" s="29" t="str">
        <f>VLOOKUP(B5393,辅助信息!E:M,9,FALSE)</f>
        <v>ZTWM-CDGS-XS-2025-0073-五冶天府-成都怡心湖片区及龙泉驿医院等项目</v>
      </c>
      <c r="R5393" s="29" t="str">
        <f>_xlfn._xlws.FILTER(辅助信息!D:D,辅助信息!E:E=B5393)</f>
        <v>五冶建设锦江区林家坝片区20号地块商业项目</v>
      </c>
    </row>
    <row r="5394" hidden="1" spans="2:18">
      <c r="B5394" s="137" t="s">
        <v>208</v>
      </c>
      <c r="C5394" s="72">
        <v>45968</v>
      </c>
      <c r="D5394" s="40" t="str">
        <f>VLOOKUP(B5394,辅助信息!E:K,7,FALSE)</f>
        <v>JWDDCD2025102100480</v>
      </c>
      <c r="E5394" s="40" t="str">
        <f>VLOOKUP(F5394,辅助信息!A:B,2,FALSE)</f>
        <v>螺纹钢</v>
      </c>
      <c r="F5394" s="40" t="s">
        <v>90</v>
      </c>
      <c r="G5394" s="36">
        <v>15</v>
      </c>
      <c r="H5394" s="136" t="str">
        <f>IF(SUMIFS('[1]2025年已发货'!$E:$E,'[1]2025年已发货'!$F:$F,C5394,'[1]2025年已发货'!$C:$C,F5394,'[1]2025年已发货'!$G:$G,I5394,'[1]2025年已发货'!$H:$H,J5394)=0,"未发货",SUMIFS('[1]2025年已发货'!$E:$E,'[1]2025年已发货'!$F:$F,C5394,'[1]2025年已发货'!$C:$C,F5394,'[1]2025年已发货'!$G:$G,I5394,'[1]2025年已发货'!$H:$H,J5394))</f>
        <v>未发货</v>
      </c>
      <c r="I5394" s="39" t="str">
        <f>VLOOKUP(B5394,辅助信息!E:I,3,FALSE)</f>
        <v>(五冶建设锦江区林家坝片区20号地块商业项目)锦江区泰昌路锦江28亩项目部</v>
      </c>
      <c r="J5394" s="40" t="str">
        <f>VLOOKUP(B5394,辅助信息!E:I,4,FALSE)</f>
        <v>陶杰</v>
      </c>
      <c r="K5394" s="40">
        <f>VLOOKUP(J5394,辅助信息!H:I,2,FALSE)</f>
        <v>13980247952</v>
      </c>
      <c r="L5394" s="111" t="str">
        <f>VLOOKUP(B5394,辅助信息!E:J,6,FALSE)</f>
        <v>联系实际收货人（陶杰13980247952）五冶建设送货单,6份材质书,锈货不收，装货前联系收货人核实到场规格,没提前告知进场规格现场不给予接收</v>
      </c>
      <c r="O5394" s="64" t="str">
        <f ca="1" t="shared" si="252"/>
        <v/>
      </c>
      <c r="P5394" s="64" t="str">
        <f ca="1" t="shared" si="253"/>
        <v/>
      </c>
      <c r="Q5394" s="29" t="str">
        <f>VLOOKUP(B5394,辅助信息!E:M,9,FALSE)</f>
        <v>ZTWM-CDGS-XS-2025-0073-五冶天府-成都怡心湖片区及龙泉驿医院等项目</v>
      </c>
      <c r="R5394" s="29" t="str">
        <f>_xlfn._xlws.FILTER(辅助信息!D:D,辅助信息!E:E=B5394)</f>
        <v>五冶建设锦江区林家坝片区20号地块商业项目</v>
      </c>
    </row>
    <row r="5395" hidden="1" spans="2:18">
      <c r="B5395" s="137" t="s">
        <v>208</v>
      </c>
      <c r="C5395" s="72">
        <v>45968</v>
      </c>
      <c r="D5395" s="40" t="str">
        <f>VLOOKUP(B5395,辅助信息!E:K,7,FALSE)</f>
        <v>JWDDCD2025102100480</v>
      </c>
      <c r="E5395" s="40" t="str">
        <f>VLOOKUP(F5395,辅助信息!A:B,2,FALSE)</f>
        <v>螺纹钢</v>
      </c>
      <c r="F5395" s="40" t="s">
        <v>32</v>
      </c>
      <c r="G5395" s="36">
        <v>15</v>
      </c>
      <c r="H5395" s="136">
        <f>IF(SUMIFS('[1]2025年已发货'!$E:$E,'[1]2025年已发货'!$F:$F,C5395,'[1]2025年已发货'!$C:$C,F5395,'[1]2025年已发货'!$G:$G,I5395,'[1]2025年已发货'!$H:$H,J5395)=0,"未发货",SUMIFS('[1]2025年已发货'!$E:$E,'[1]2025年已发货'!$F:$F,C5395,'[1]2025年已发货'!$C:$C,F5395,'[1]2025年已发货'!$G:$G,I5395,'[1]2025年已发货'!$H:$H,J5395))</f>
        <v>15</v>
      </c>
      <c r="I5395" s="39" t="str">
        <f>VLOOKUP(B5395,辅助信息!E:I,3,FALSE)</f>
        <v>(五冶建设锦江区林家坝片区20号地块商业项目)锦江区泰昌路锦江28亩项目部</v>
      </c>
      <c r="J5395" s="40" t="str">
        <f>VLOOKUP(B5395,辅助信息!E:I,4,FALSE)</f>
        <v>陶杰</v>
      </c>
      <c r="K5395" s="40">
        <f>VLOOKUP(J5395,辅助信息!H:I,2,FALSE)</f>
        <v>13980247952</v>
      </c>
      <c r="L5395" s="111" t="str">
        <f>VLOOKUP(B5395,辅助信息!E:J,6,FALSE)</f>
        <v>联系实际收货人（陶杰13980247952）五冶建设送货单,6份材质书,锈货不收，装货前联系收货人核实到场规格,没提前告知进场规格现场不给予接收</v>
      </c>
      <c r="O5395" s="64" t="str">
        <f ca="1" t="shared" si="252"/>
        <v/>
      </c>
      <c r="P5395" s="64" t="str">
        <f ca="1" t="shared" si="253"/>
        <v/>
      </c>
      <c r="Q5395" s="29" t="str">
        <f>VLOOKUP(B5395,辅助信息!E:M,9,FALSE)</f>
        <v>ZTWM-CDGS-XS-2025-0073-五冶天府-成都怡心湖片区及龙泉驿医院等项目</v>
      </c>
      <c r="R5395" s="29" t="str">
        <f>_xlfn._xlws.FILTER(辅助信息!D:D,辅助信息!E:E=B5395)</f>
        <v>五冶建设锦江区林家坝片区20号地块商业项目</v>
      </c>
    </row>
    <row r="5396" hidden="1" spans="2:18">
      <c r="B5396" s="137" t="s">
        <v>208</v>
      </c>
      <c r="C5396" s="72">
        <v>45968</v>
      </c>
      <c r="D5396" s="40" t="str">
        <f>VLOOKUP(B5396,辅助信息!E:K,7,FALSE)</f>
        <v>JWDDCD2025102100480</v>
      </c>
      <c r="E5396" s="40" t="str">
        <f>VLOOKUP(F5396,辅助信息!A:B,2,FALSE)</f>
        <v>螺纹钢</v>
      </c>
      <c r="F5396" s="40" t="s">
        <v>130</v>
      </c>
      <c r="G5396" s="36">
        <v>20</v>
      </c>
      <c r="H5396" s="136" t="str">
        <f>IF(SUMIFS('[1]2025年已发货'!$E:$E,'[1]2025年已发货'!$F:$F,C5396,'[1]2025年已发货'!$C:$C,F5396,'[1]2025年已发货'!$G:$G,I5396,'[1]2025年已发货'!$H:$H,J5396)=0,"未发货",SUMIFS('[1]2025年已发货'!$E:$E,'[1]2025年已发货'!$F:$F,C5396,'[1]2025年已发货'!$C:$C,F5396,'[1]2025年已发货'!$G:$G,I5396,'[1]2025年已发货'!$H:$H,J5396))</f>
        <v>未发货</v>
      </c>
      <c r="I5396" s="39" t="str">
        <f>VLOOKUP(B5396,辅助信息!E:I,3,FALSE)</f>
        <v>(五冶建设锦江区林家坝片区20号地块商业项目)锦江区泰昌路锦江28亩项目部</v>
      </c>
      <c r="J5396" s="40" t="str">
        <f>VLOOKUP(B5396,辅助信息!E:I,4,FALSE)</f>
        <v>陶杰</v>
      </c>
      <c r="K5396" s="40">
        <f>VLOOKUP(J5396,辅助信息!H:I,2,FALSE)</f>
        <v>13980247952</v>
      </c>
      <c r="L5396" s="111" t="str">
        <f>VLOOKUP(B5396,辅助信息!E:J,6,FALSE)</f>
        <v>联系实际收货人（陶杰13980247952）五冶建设送货单,6份材质书,锈货不收，装货前联系收货人核实到场规格,没提前告知进场规格现场不给予接收</v>
      </c>
      <c r="O5396" s="64" t="str">
        <f ca="1" t="shared" si="252"/>
        <v/>
      </c>
      <c r="P5396" s="64" t="str">
        <f ca="1" t="shared" si="253"/>
        <v/>
      </c>
      <c r="Q5396" s="29" t="str">
        <f>VLOOKUP(B5396,辅助信息!E:M,9,FALSE)</f>
        <v>ZTWM-CDGS-XS-2025-0073-五冶天府-成都怡心湖片区及龙泉驿医院等项目</v>
      </c>
      <c r="R5396" s="29" t="str">
        <f>_xlfn._xlws.FILTER(辅助信息!D:D,辅助信息!E:E=B5396)</f>
        <v>五冶建设锦江区林家坝片区20号地块商业项目</v>
      </c>
    </row>
    <row r="5397" hidden="1" spans="2:18">
      <c r="B5397" s="137" t="s">
        <v>208</v>
      </c>
      <c r="C5397" s="72">
        <v>45968</v>
      </c>
      <c r="D5397" s="40" t="str">
        <f>VLOOKUP(B5397,辅助信息!E:K,7,FALSE)</f>
        <v>JWDDCD2025102100480</v>
      </c>
      <c r="E5397" s="40" t="str">
        <f>VLOOKUP(F5397,辅助信息!A:B,2,FALSE)</f>
        <v>螺纹钢</v>
      </c>
      <c r="F5397" s="40" t="s">
        <v>30</v>
      </c>
      <c r="G5397" s="36">
        <v>10</v>
      </c>
      <c r="H5397" s="136">
        <f>IF(SUMIFS('[1]2025年已发货'!$E:$E,'[1]2025年已发货'!$F:$F,C5397,'[1]2025年已发货'!$C:$C,F5397,'[1]2025年已发货'!$G:$G,I5397,'[1]2025年已发货'!$H:$H,J5397)=0,"未发货",SUMIFS('[1]2025年已发货'!$E:$E,'[1]2025年已发货'!$F:$F,C5397,'[1]2025年已发货'!$C:$C,F5397,'[1]2025年已发货'!$G:$G,I5397,'[1]2025年已发货'!$H:$H,J5397))</f>
        <v>10</v>
      </c>
      <c r="I5397" s="39" t="str">
        <f>VLOOKUP(B5397,辅助信息!E:I,3,FALSE)</f>
        <v>(五冶建设锦江区林家坝片区20号地块商业项目)锦江区泰昌路锦江28亩项目部</v>
      </c>
      <c r="J5397" s="40" t="str">
        <f>VLOOKUP(B5397,辅助信息!E:I,4,FALSE)</f>
        <v>陶杰</v>
      </c>
      <c r="K5397" s="40">
        <f>VLOOKUP(J5397,辅助信息!H:I,2,FALSE)</f>
        <v>13980247952</v>
      </c>
      <c r="L5397" s="111" t="str">
        <f>VLOOKUP(B5397,辅助信息!E:J,6,FALSE)</f>
        <v>联系实际收货人（陶杰13980247952）五冶建设送货单,6份材质书,锈货不收，装货前联系收货人核实到场规格,没提前告知进场规格现场不给予接收</v>
      </c>
      <c r="O5397" s="64" t="str">
        <f ca="1" t="shared" si="252"/>
        <v/>
      </c>
      <c r="P5397" s="64" t="str">
        <f ca="1" t="shared" si="253"/>
        <v/>
      </c>
      <c r="Q5397" s="29" t="str">
        <f>VLOOKUP(B5397,辅助信息!E:M,9,FALSE)</f>
        <v>ZTWM-CDGS-XS-2025-0073-五冶天府-成都怡心湖片区及龙泉驿医院等项目</v>
      </c>
      <c r="R5397" s="29" t="str">
        <f>_xlfn._xlws.FILTER(辅助信息!D:D,辅助信息!E:E=B5397)</f>
        <v>五冶建设锦江区林家坝片区20号地块商业项目</v>
      </c>
    </row>
    <row r="5398" hidden="1" spans="2:18">
      <c r="B5398" s="137" t="s">
        <v>208</v>
      </c>
      <c r="C5398" s="72">
        <v>45968</v>
      </c>
      <c r="D5398" s="40" t="str">
        <f>VLOOKUP(B5398,辅助信息!E:K,7,FALSE)</f>
        <v>JWDDCD2025102100480</v>
      </c>
      <c r="E5398" s="40" t="str">
        <f>VLOOKUP(F5398,辅助信息!A:B,2,FALSE)</f>
        <v>螺纹钢</v>
      </c>
      <c r="F5398" s="40" t="s">
        <v>33</v>
      </c>
      <c r="G5398" s="36">
        <v>5</v>
      </c>
      <c r="H5398" s="136">
        <f>IF(SUMIFS('[1]2025年已发货'!$E:$E,'[1]2025年已发货'!$F:$F,C5398,'[1]2025年已发货'!$C:$C,F5398,'[1]2025年已发货'!$G:$G,I5398,'[1]2025年已发货'!$H:$H,J5398)=0,"未发货",SUMIFS('[1]2025年已发货'!$E:$E,'[1]2025年已发货'!$F:$F,C5398,'[1]2025年已发货'!$C:$C,F5398,'[1]2025年已发货'!$G:$G,I5398,'[1]2025年已发货'!$H:$H,J5398))</f>
        <v>5</v>
      </c>
      <c r="I5398" s="39" t="str">
        <f>VLOOKUP(B5398,辅助信息!E:I,3,FALSE)</f>
        <v>(五冶建设锦江区林家坝片区20号地块商业项目)锦江区泰昌路锦江28亩项目部</v>
      </c>
      <c r="J5398" s="40" t="str">
        <f>VLOOKUP(B5398,辅助信息!E:I,4,FALSE)</f>
        <v>陶杰</v>
      </c>
      <c r="K5398" s="40">
        <f>VLOOKUP(J5398,辅助信息!H:I,2,FALSE)</f>
        <v>13980247952</v>
      </c>
      <c r="L5398" s="111" t="str">
        <f>VLOOKUP(B5398,辅助信息!E:J,6,FALSE)</f>
        <v>联系实际收货人（陶杰13980247952）五冶建设送货单,6份材质书,锈货不收，装货前联系收货人核实到场规格,没提前告知进场规格现场不给予接收</v>
      </c>
      <c r="O5398" s="64" t="str">
        <f ca="1" t="shared" si="252"/>
        <v/>
      </c>
      <c r="P5398" s="64" t="str">
        <f ca="1" t="shared" si="253"/>
        <v/>
      </c>
      <c r="Q5398" s="29" t="str">
        <f>VLOOKUP(B5398,辅助信息!E:M,9,FALSE)</f>
        <v>ZTWM-CDGS-XS-2025-0073-五冶天府-成都怡心湖片区及龙泉驿医院等项目</v>
      </c>
      <c r="R5398" s="29" t="str">
        <f>_xlfn._xlws.FILTER(辅助信息!D:D,辅助信息!E:E=B5398)</f>
        <v>五冶建设锦江区林家坝片区20号地块商业项目</v>
      </c>
    </row>
    <row r="5399" hidden="1" spans="2:18">
      <c r="B5399" s="137" t="s">
        <v>208</v>
      </c>
      <c r="C5399" s="72">
        <v>45968</v>
      </c>
      <c r="D5399" s="40" t="str">
        <f>VLOOKUP(B5399,辅助信息!E:K,7,FALSE)</f>
        <v>JWDDCD2025102100480</v>
      </c>
      <c r="E5399" s="40" t="str">
        <f>VLOOKUP(F5399,辅助信息!A:B,2,FALSE)</f>
        <v>螺纹钢</v>
      </c>
      <c r="F5399" s="40" t="s">
        <v>28</v>
      </c>
      <c r="G5399" s="36">
        <v>5</v>
      </c>
      <c r="H5399" s="136">
        <f>IF(SUMIFS('[1]2025年已发货'!$E:$E,'[1]2025年已发货'!$F:$F,C5399,'[1]2025年已发货'!$C:$C,F5399,'[1]2025年已发货'!$G:$G,I5399,'[1]2025年已发货'!$H:$H,J5399)=0,"未发货",SUMIFS('[1]2025年已发货'!$E:$E,'[1]2025年已发货'!$F:$F,C5399,'[1]2025年已发货'!$C:$C,F5399,'[1]2025年已发货'!$G:$G,I5399,'[1]2025年已发货'!$H:$H,J5399))</f>
        <v>5</v>
      </c>
      <c r="I5399" s="39" t="str">
        <f>VLOOKUP(B5399,辅助信息!E:I,3,FALSE)</f>
        <v>(五冶建设锦江区林家坝片区20号地块商业项目)锦江区泰昌路锦江28亩项目部</v>
      </c>
      <c r="J5399" s="40" t="str">
        <f>VLOOKUP(B5399,辅助信息!E:I,4,FALSE)</f>
        <v>陶杰</v>
      </c>
      <c r="K5399" s="40">
        <f>VLOOKUP(J5399,辅助信息!H:I,2,FALSE)</f>
        <v>13980247952</v>
      </c>
      <c r="L5399" s="111" t="str">
        <f>VLOOKUP(B5399,辅助信息!E:J,6,FALSE)</f>
        <v>联系实际收货人（陶杰13980247952）五冶建设送货单,6份材质书,锈货不收，装货前联系收货人核实到场规格,没提前告知进场规格现场不给予接收</v>
      </c>
      <c r="O5399" s="64" t="str">
        <f ca="1" t="shared" si="252"/>
        <v/>
      </c>
      <c r="P5399" s="64" t="str">
        <f ca="1" t="shared" si="253"/>
        <v/>
      </c>
      <c r="Q5399" s="29" t="str">
        <f>VLOOKUP(B5399,辅助信息!E:M,9,FALSE)</f>
        <v>ZTWM-CDGS-XS-2025-0073-五冶天府-成都怡心湖片区及龙泉驿医院等项目</v>
      </c>
      <c r="R5399" s="29" t="str">
        <f>_xlfn._xlws.FILTER(辅助信息!D:D,辅助信息!E:E=B5399)</f>
        <v>五冶建设锦江区林家坝片区20号地块商业项目</v>
      </c>
    </row>
    <row r="5400" hidden="1" spans="2:18">
      <c r="B5400" s="137" t="s">
        <v>208</v>
      </c>
      <c r="C5400" s="72">
        <v>45968</v>
      </c>
      <c r="D5400" s="40" t="str">
        <f>VLOOKUP(B5400,辅助信息!E:K,7,FALSE)</f>
        <v>JWDDCD2025102100480</v>
      </c>
      <c r="E5400" s="40" t="str">
        <f>VLOOKUP(F5400,辅助信息!A:B,2,FALSE)</f>
        <v>螺纹钢</v>
      </c>
      <c r="F5400" s="40" t="s">
        <v>91</v>
      </c>
      <c r="G5400" s="36">
        <v>5</v>
      </c>
      <c r="H5400" s="136" t="str">
        <f>IF(SUMIFS('[1]2025年已发货'!$E:$E,'[1]2025年已发货'!$F:$F,C5400,'[1]2025年已发货'!$C:$C,F5400,'[1]2025年已发货'!$G:$G,I5400,'[1]2025年已发货'!$H:$H,J5400)=0,"未发货",SUMIFS('[1]2025年已发货'!$E:$E,'[1]2025年已发货'!$F:$F,C5400,'[1]2025年已发货'!$C:$C,F5400,'[1]2025年已发货'!$G:$G,I5400,'[1]2025年已发货'!$H:$H,J5400))</f>
        <v>未发货</v>
      </c>
      <c r="I5400" s="39" t="str">
        <f>VLOOKUP(B5400,辅助信息!E:I,3,FALSE)</f>
        <v>(五冶建设锦江区林家坝片区20号地块商业项目)锦江区泰昌路锦江28亩项目部</v>
      </c>
      <c r="J5400" s="40" t="str">
        <f>VLOOKUP(B5400,辅助信息!E:I,4,FALSE)</f>
        <v>陶杰</v>
      </c>
      <c r="K5400" s="40">
        <f>VLOOKUP(J5400,辅助信息!H:I,2,FALSE)</f>
        <v>13980247952</v>
      </c>
      <c r="L5400" s="111" t="str">
        <f>VLOOKUP(B5400,辅助信息!E:J,6,FALSE)</f>
        <v>联系实际收货人（陶杰13980247952）五冶建设送货单,6份材质书,锈货不收，装货前联系收货人核实到场规格,没提前告知进场规格现场不给予接收</v>
      </c>
      <c r="O5400" s="64" t="str">
        <f ca="1" t="shared" si="252"/>
        <v/>
      </c>
      <c r="P5400" s="64" t="str">
        <f ca="1" t="shared" si="253"/>
        <v/>
      </c>
      <c r="Q5400" s="29" t="str">
        <f>VLOOKUP(B5400,辅助信息!E:M,9,FALSE)</f>
        <v>ZTWM-CDGS-XS-2025-0073-五冶天府-成都怡心湖片区及龙泉驿医院等项目</v>
      </c>
      <c r="R5400" s="29" t="str">
        <f>_xlfn._xlws.FILTER(辅助信息!D:D,辅助信息!E:E=B5400)</f>
        <v>五冶建设锦江区林家坝片区20号地块商业项目</v>
      </c>
    </row>
    <row r="5401" hidden="1" spans="2:18">
      <c r="B5401" s="137" t="s">
        <v>208</v>
      </c>
      <c r="C5401" s="72">
        <v>45968</v>
      </c>
      <c r="D5401" s="40" t="str">
        <f>VLOOKUP(B5401,辅助信息!E:K,7,FALSE)</f>
        <v>JWDDCD2025102100480</v>
      </c>
      <c r="E5401" s="40" t="str">
        <f>VLOOKUP(F5401,辅助信息!A:B,2,FALSE)</f>
        <v>螺纹钢</v>
      </c>
      <c r="F5401" s="40" t="s">
        <v>18</v>
      </c>
      <c r="G5401" s="36">
        <v>10</v>
      </c>
      <c r="H5401" s="136">
        <f>IF(SUMIFS('[1]2025年已发货'!$E:$E,'[1]2025年已发货'!$F:$F,C5401,'[1]2025年已发货'!$C:$C,F5401,'[1]2025年已发货'!$G:$G,I5401,'[1]2025年已发货'!$H:$H,J5401)=0,"未发货",SUMIFS('[1]2025年已发货'!$E:$E,'[1]2025年已发货'!$F:$F,C5401,'[1]2025年已发货'!$C:$C,F5401,'[1]2025年已发货'!$G:$G,I5401,'[1]2025年已发货'!$H:$H,J5401))</f>
        <v>10</v>
      </c>
      <c r="I5401" s="39" t="str">
        <f>VLOOKUP(B5401,辅助信息!E:I,3,FALSE)</f>
        <v>(五冶建设锦江区林家坝片区20号地块商业项目)锦江区泰昌路锦江28亩项目部</v>
      </c>
      <c r="J5401" s="40" t="str">
        <f>VLOOKUP(B5401,辅助信息!E:I,4,FALSE)</f>
        <v>陶杰</v>
      </c>
      <c r="K5401" s="40">
        <f>VLOOKUP(J5401,辅助信息!H:I,2,FALSE)</f>
        <v>13980247952</v>
      </c>
      <c r="L5401" s="111" t="str">
        <f>VLOOKUP(B5401,辅助信息!E:J,6,FALSE)</f>
        <v>联系实际收货人（陶杰13980247952）五冶建设送货单,6份材质书,锈货不收，装货前联系收货人核实到场规格,没提前告知进场规格现场不给予接收</v>
      </c>
      <c r="O5401" s="64" t="str">
        <f ca="1" t="shared" si="252"/>
        <v/>
      </c>
      <c r="P5401" s="64" t="str">
        <f ca="1" t="shared" si="253"/>
        <v/>
      </c>
      <c r="Q5401" s="29" t="str">
        <f>VLOOKUP(B5401,辅助信息!E:M,9,FALSE)</f>
        <v>ZTWM-CDGS-XS-2025-0073-五冶天府-成都怡心湖片区及龙泉驿医院等项目</v>
      </c>
      <c r="R5401" s="29" t="str">
        <f>_xlfn._xlws.FILTER(辅助信息!D:D,辅助信息!E:E=B5401)</f>
        <v>五冶建设锦江区林家坝片区20号地块商业项目</v>
      </c>
    </row>
    <row r="5402" hidden="1" spans="2:18">
      <c r="B5402" s="137" t="s">
        <v>208</v>
      </c>
      <c r="C5402" s="72">
        <v>45968</v>
      </c>
      <c r="D5402" s="40" t="str">
        <f>VLOOKUP(B5402,辅助信息!E:K,7,FALSE)</f>
        <v>JWDDCD2025102100480</v>
      </c>
      <c r="E5402" s="40" t="str">
        <f>VLOOKUP(F5402,辅助信息!A:B,2,FALSE)</f>
        <v>螺纹钢</v>
      </c>
      <c r="F5402" s="40" t="s">
        <v>65</v>
      </c>
      <c r="G5402" s="36">
        <v>10</v>
      </c>
      <c r="H5402" s="136">
        <f>IF(SUMIFS('[1]2025年已发货'!$E:$E,'[1]2025年已发货'!$F:$F,C5402,'[1]2025年已发货'!$C:$C,F5402,'[1]2025年已发货'!$G:$G,I5402,'[1]2025年已发货'!$H:$H,J5402)=0,"未发货",SUMIFS('[1]2025年已发货'!$E:$E,'[1]2025年已发货'!$F:$F,C5402,'[1]2025年已发货'!$C:$C,F5402,'[1]2025年已发货'!$G:$G,I5402,'[1]2025年已发货'!$H:$H,J5402))</f>
        <v>10</v>
      </c>
      <c r="I5402" s="39" t="str">
        <f>VLOOKUP(B5402,辅助信息!E:I,3,FALSE)</f>
        <v>(五冶建设锦江区林家坝片区20号地块商业项目)锦江区泰昌路锦江28亩项目部</v>
      </c>
      <c r="J5402" s="40" t="str">
        <f>VLOOKUP(B5402,辅助信息!E:I,4,FALSE)</f>
        <v>陶杰</v>
      </c>
      <c r="K5402" s="40">
        <f>VLOOKUP(J5402,辅助信息!H:I,2,FALSE)</f>
        <v>13980247952</v>
      </c>
      <c r="L5402" s="111" t="str">
        <f>VLOOKUP(B5402,辅助信息!E:J,6,FALSE)</f>
        <v>联系实际收货人（陶杰13980247952）五冶建设送货单,6份材质书,锈货不收，装货前联系收货人核实到场规格,没提前告知进场规格现场不给予接收</v>
      </c>
      <c r="O5402" s="64" t="str">
        <f ca="1" t="shared" si="252"/>
        <v/>
      </c>
      <c r="P5402" s="64" t="str">
        <f ca="1" t="shared" si="253"/>
        <v/>
      </c>
      <c r="Q5402" s="29" t="str">
        <f>VLOOKUP(B5402,辅助信息!E:M,9,FALSE)</f>
        <v>ZTWM-CDGS-XS-2025-0073-五冶天府-成都怡心湖片区及龙泉驿医院等项目</v>
      </c>
      <c r="R5402" s="29" t="str">
        <f>_xlfn._xlws.FILTER(辅助信息!D:D,辅助信息!E:E=B5402)</f>
        <v>五冶建设锦江区林家坝片区20号地块商业项目</v>
      </c>
    </row>
    <row r="5403" hidden="1" spans="2:18">
      <c r="B5403" s="137" t="s">
        <v>208</v>
      </c>
      <c r="C5403" s="72">
        <v>45968</v>
      </c>
      <c r="D5403" s="40" t="str">
        <f>VLOOKUP(B5403,辅助信息!E:K,7,FALSE)</f>
        <v>JWDDCD2025102100480</v>
      </c>
      <c r="E5403" s="40" t="str">
        <f>VLOOKUP(F5403,辅助信息!A:B,2,FALSE)</f>
        <v>盘螺</v>
      </c>
      <c r="F5403" s="40" t="s">
        <v>40</v>
      </c>
      <c r="G5403" s="36">
        <v>5</v>
      </c>
      <c r="H5403" s="136">
        <f>IF(SUMIFS('[1]2025年已发货'!$E:$E,'[1]2025年已发货'!$F:$F,C5403,'[1]2025年已发货'!$C:$C,F5403,'[1]2025年已发货'!$G:$G,I5403,'[1]2025年已发货'!$H:$H,J5403)=0,"未发货",SUMIFS('[1]2025年已发货'!$E:$E,'[1]2025年已发货'!$F:$F,C5403,'[1]2025年已发货'!$C:$C,F5403,'[1]2025年已发货'!$G:$G,I5403,'[1]2025年已发货'!$H:$H,J5403))</f>
        <v>5</v>
      </c>
      <c r="I5403" s="39" t="str">
        <f>VLOOKUP(B5403,辅助信息!E:I,3,FALSE)</f>
        <v>(五冶建设锦江区林家坝片区20号地块商业项目)锦江区泰昌路锦江28亩项目部</v>
      </c>
      <c r="J5403" s="40" t="str">
        <f>VLOOKUP(B5403,辅助信息!E:I,4,FALSE)</f>
        <v>陶杰</v>
      </c>
      <c r="K5403" s="40">
        <f>VLOOKUP(J5403,辅助信息!H:I,2,FALSE)</f>
        <v>13980247952</v>
      </c>
      <c r="L5403" s="111" t="str">
        <f>VLOOKUP(B5403,辅助信息!E:J,6,FALSE)</f>
        <v>联系实际收货人（陶杰13980247952）五冶建设送货单,6份材质书,锈货不收，装货前联系收货人核实到场规格,没提前告知进场规格现场不给予接收</v>
      </c>
      <c r="O5403" s="64" t="str">
        <f ca="1" t="shared" si="252"/>
        <v/>
      </c>
      <c r="P5403" s="64" t="str">
        <f ca="1" t="shared" si="253"/>
        <v/>
      </c>
      <c r="Q5403" s="29" t="str">
        <f>VLOOKUP(B5403,辅助信息!E:M,9,FALSE)</f>
        <v>ZTWM-CDGS-XS-2025-0073-五冶天府-成都怡心湖片区及龙泉驿医院等项目</v>
      </c>
      <c r="R5403" s="29" t="str">
        <f>_xlfn._xlws.FILTER(辅助信息!D:D,辅助信息!E:E=B5403)</f>
        <v>五冶建设锦江区林家坝片区20号地块商业项目</v>
      </c>
    </row>
    <row r="5404" hidden="1" spans="2:18">
      <c r="B5404" s="137" t="s">
        <v>215</v>
      </c>
      <c r="C5404" s="72">
        <v>45968</v>
      </c>
      <c r="D5404" s="40" t="str">
        <f>VLOOKUP(B5404,辅助信息!E:K,7,FALSE)</f>
        <v>JWDDCD2025102100486</v>
      </c>
      <c r="E5404" s="40" t="str">
        <f>VLOOKUP(F5404,辅助信息!A:B,2,FALSE)</f>
        <v>盘螺</v>
      </c>
      <c r="F5404" s="40" t="s">
        <v>26</v>
      </c>
      <c r="G5404" s="36">
        <v>8</v>
      </c>
      <c r="H5404" s="136">
        <f>IF(SUMIFS('[1]2025年已发货'!$E:$E,'[1]2025年已发货'!$F:$F,C5404,'[1]2025年已发货'!$C:$C,F5404,'[1]2025年已发货'!$G:$G,I5404,'[1]2025年已发货'!$H:$H,J5404)=0,"未发货",SUMIFS('[1]2025年已发货'!$E:$E,'[1]2025年已发货'!$F:$F,C5404,'[1]2025年已发货'!$C:$C,F5404,'[1]2025年已发货'!$G:$G,I5404,'[1]2025年已发货'!$H:$H,J5404))</f>
        <v>7.5</v>
      </c>
      <c r="I5404" s="39" t="str">
        <f>VLOOKUP(B5404,辅助信息!E:I,3,FALSE)</f>
        <v>(五冶建设龙泉驿一医院配套建设工程)成都市龙泉驿区董朗路69号龙泉驿一医院5号门</v>
      </c>
      <c r="J5404" s="40" t="str">
        <f>VLOOKUP(B5404,辅助信息!E:I,4,FALSE)</f>
        <v>孙敏</v>
      </c>
      <c r="K5404" s="40">
        <f>VLOOKUP(J5404,辅助信息!H:I,2,FALSE)</f>
        <v>13617695006</v>
      </c>
      <c r="L5404" s="111" t="str">
        <f>VLOOKUP(B5404,辅助信息!E:J,6,FALSE)</f>
        <v>联系实际收货人（孙敏13617695006）五冶建设送货单,6份材质书,锈货不收，装货前联系收货人核实到场规格,没提前告知进场规格现场不给予接收</v>
      </c>
      <c r="O5404" s="64" t="str">
        <f ca="1" t="shared" si="252"/>
        <v/>
      </c>
      <c r="P5404" s="64" t="str">
        <f ca="1" t="shared" si="253"/>
        <v/>
      </c>
      <c r="Q5404" s="29" t="str">
        <f>VLOOKUP(B5404,辅助信息!E:M,9,FALSE)</f>
        <v>ZTWM-CDGS-XS-2025-0073-五冶天府-成都怡心湖片区及龙泉驿医院等项目</v>
      </c>
      <c r="R5404" s="29" t="str">
        <f>_xlfn._xlws.FILTER(辅助信息!D:D,辅助信息!E:E=B5404)</f>
        <v>五冶建设龙泉驿一医院配套建设工程</v>
      </c>
    </row>
    <row r="5405" hidden="1" spans="2:18">
      <c r="B5405" s="137" t="s">
        <v>215</v>
      </c>
      <c r="C5405" s="72">
        <v>45968</v>
      </c>
      <c r="D5405" s="40" t="str">
        <f>VLOOKUP(B5405,辅助信息!E:K,7,FALSE)</f>
        <v>JWDDCD2025102100486</v>
      </c>
      <c r="E5405" s="40" t="str">
        <f>VLOOKUP(F5405,辅助信息!A:B,2,FALSE)</f>
        <v>螺纹钢</v>
      </c>
      <c r="F5405" s="40" t="s">
        <v>27</v>
      </c>
      <c r="G5405" s="36">
        <v>6</v>
      </c>
      <c r="H5405" s="136">
        <f>IF(SUMIFS('[1]2025年已发货'!$E:$E,'[1]2025年已发货'!$F:$F,C5405,'[1]2025年已发货'!$C:$C,F5405,'[1]2025年已发货'!$G:$G,I5405,'[1]2025年已发货'!$H:$H,J5405)=0,"未发货",SUMIFS('[1]2025年已发货'!$E:$E,'[1]2025年已发货'!$F:$F,C5405,'[1]2025年已发货'!$C:$C,F5405,'[1]2025年已发货'!$G:$G,I5405,'[1]2025年已发货'!$H:$H,J5405))</f>
        <v>6</v>
      </c>
      <c r="I5405" s="39" t="str">
        <f>VLOOKUP(B5405,辅助信息!E:I,3,FALSE)</f>
        <v>(五冶建设龙泉驿一医院配套建设工程)成都市龙泉驿区董朗路69号龙泉驿一医院5号门</v>
      </c>
      <c r="J5405" s="40" t="str">
        <f>VLOOKUP(B5405,辅助信息!E:I,4,FALSE)</f>
        <v>孙敏</v>
      </c>
      <c r="K5405" s="40">
        <f>VLOOKUP(J5405,辅助信息!H:I,2,FALSE)</f>
        <v>13617695006</v>
      </c>
      <c r="L5405" s="111" t="str">
        <f>VLOOKUP(B5405,辅助信息!E:J,6,FALSE)</f>
        <v>联系实际收货人（孙敏13617695006）五冶建设送货单,6份材质书,锈货不收，装货前联系收货人核实到场规格,没提前告知进场规格现场不给予接收</v>
      </c>
      <c r="O5405" s="64" t="str">
        <f ca="1" t="shared" si="252"/>
        <v/>
      </c>
      <c r="P5405" s="64" t="str">
        <f ca="1" t="shared" si="253"/>
        <v/>
      </c>
      <c r="Q5405" s="29" t="str">
        <f>VLOOKUP(B5405,辅助信息!E:M,9,FALSE)</f>
        <v>ZTWM-CDGS-XS-2025-0073-五冶天府-成都怡心湖片区及龙泉驿医院等项目</v>
      </c>
      <c r="R5405" s="29" t="str">
        <f>_xlfn._xlws.FILTER(辅助信息!D:D,辅助信息!E:E=B5405)</f>
        <v>五冶建设龙泉驿一医院配套建设工程</v>
      </c>
    </row>
    <row r="5406" hidden="1" spans="2:18">
      <c r="B5406" s="137" t="s">
        <v>215</v>
      </c>
      <c r="C5406" s="72">
        <v>45968</v>
      </c>
      <c r="D5406" s="40" t="str">
        <f>VLOOKUP(B5406,辅助信息!E:K,7,FALSE)</f>
        <v>JWDDCD2025102100486</v>
      </c>
      <c r="E5406" s="40" t="str">
        <f>VLOOKUP(F5406,辅助信息!A:B,2,FALSE)</f>
        <v>螺纹钢</v>
      </c>
      <c r="F5406" s="40" t="s">
        <v>32</v>
      </c>
      <c r="G5406" s="36">
        <v>2.5</v>
      </c>
      <c r="H5406" s="136">
        <f>IF(SUMIFS('[1]2025年已发货'!$E:$E,'[1]2025年已发货'!$F:$F,C5406,'[1]2025年已发货'!$C:$C,F5406,'[1]2025年已发货'!$G:$G,I5406,'[1]2025年已发货'!$H:$H,J5406)=0,"未发货",SUMIFS('[1]2025年已发货'!$E:$E,'[1]2025年已发货'!$F:$F,C5406,'[1]2025年已发货'!$C:$C,F5406,'[1]2025年已发货'!$G:$G,I5406,'[1]2025年已发货'!$H:$H,J5406))</f>
        <v>2.5</v>
      </c>
      <c r="I5406" s="39" t="str">
        <f>VLOOKUP(B5406,辅助信息!E:I,3,FALSE)</f>
        <v>(五冶建设龙泉驿一医院配套建设工程)成都市龙泉驿区董朗路69号龙泉驿一医院5号门</v>
      </c>
      <c r="J5406" s="40" t="str">
        <f>VLOOKUP(B5406,辅助信息!E:I,4,FALSE)</f>
        <v>孙敏</v>
      </c>
      <c r="K5406" s="40">
        <f>VLOOKUP(J5406,辅助信息!H:I,2,FALSE)</f>
        <v>13617695006</v>
      </c>
      <c r="L5406" s="111" t="str">
        <f>VLOOKUP(B5406,辅助信息!E:J,6,FALSE)</f>
        <v>联系实际收货人（孙敏13617695006）五冶建设送货单,6份材质书,锈货不收，装货前联系收货人核实到场规格,没提前告知进场规格现场不给予接收</v>
      </c>
      <c r="O5406" s="64" t="str">
        <f ca="1" t="shared" si="252"/>
        <v/>
      </c>
      <c r="P5406" s="64" t="str">
        <f ca="1" t="shared" si="253"/>
        <v/>
      </c>
      <c r="Q5406" s="29" t="str">
        <f>VLOOKUP(B5406,辅助信息!E:M,9,FALSE)</f>
        <v>ZTWM-CDGS-XS-2025-0073-五冶天府-成都怡心湖片区及龙泉驿医院等项目</v>
      </c>
      <c r="R5406" s="29" t="str">
        <f>_xlfn._xlws.FILTER(辅助信息!D:D,辅助信息!E:E=B5406)</f>
        <v>五冶建设龙泉驿一医院配套建设工程</v>
      </c>
    </row>
    <row r="5407" hidden="1" spans="2:18">
      <c r="B5407" s="137" t="s">
        <v>215</v>
      </c>
      <c r="C5407" s="72">
        <v>45968</v>
      </c>
      <c r="D5407" s="40" t="str">
        <f>VLOOKUP(B5407,辅助信息!E:K,7,FALSE)</f>
        <v>JWDDCD2025102100486</v>
      </c>
      <c r="E5407" s="40" t="str">
        <f>VLOOKUP(F5407,辅助信息!A:B,2,FALSE)</f>
        <v>螺纹钢</v>
      </c>
      <c r="F5407" s="40" t="s">
        <v>30</v>
      </c>
      <c r="G5407" s="36">
        <v>2.5</v>
      </c>
      <c r="H5407" s="136">
        <f>IF(SUMIFS('[1]2025年已发货'!$E:$E,'[1]2025年已发货'!$F:$F,C5407,'[1]2025年已发货'!$C:$C,F5407,'[1]2025年已发货'!$G:$G,I5407,'[1]2025年已发货'!$H:$H,J5407)=0,"未发货",SUMIFS('[1]2025年已发货'!$E:$E,'[1]2025年已发货'!$F:$F,C5407,'[1]2025年已发货'!$C:$C,F5407,'[1]2025年已发货'!$G:$G,I5407,'[1]2025年已发货'!$H:$H,J5407))</f>
        <v>2.5</v>
      </c>
      <c r="I5407" s="39" t="str">
        <f>VLOOKUP(B5407,辅助信息!E:I,3,FALSE)</f>
        <v>(五冶建设龙泉驿一医院配套建设工程)成都市龙泉驿区董朗路69号龙泉驿一医院5号门</v>
      </c>
      <c r="J5407" s="40" t="str">
        <f>VLOOKUP(B5407,辅助信息!E:I,4,FALSE)</f>
        <v>孙敏</v>
      </c>
      <c r="K5407" s="40">
        <f>VLOOKUP(J5407,辅助信息!H:I,2,FALSE)</f>
        <v>13617695006</v>
      </c>
      <c r="L5407" s="111" t="str">
        <f>VLOOKUP(B5407,辅助信息!E:J,6,FALSE)</f>
        <v>联系实际收货人（孙敏13617695006）五冶建设送货单,6份材质书,锈货不收，装货前联系收货人核实到场规格,没提前告知进场规格现场不给予接收</v>
      </c>
      <c r="O5407" s="64" t="str">
        <f ca="1" t="shared" si="252"/>
        <v/>
      </c>
      <c r="P5407" s="64" t="str">
        <f ca="1" t="shared" si="253"/>
        <v/>
      </c>
      <c r="Q5407" s="29" t="str">
        <f>VLOOKUP(B5407,辅助信息!E:M,9,FALSE)</f>
        <v>ZTWM-CDGS-XS-2025-0073-五冶天府-成都怡心湖片区及龙泉驿医院等项目</v>
      </c>
      <c r="R5407" s="29" t="str">
        <f>_xlfn._xlws.FILTER(辅助信息!D:D,辅助信息!E:E=B5407)</f>
        <v>五冶建设龙泉驿一医院配套建设工程</v>
      </c>
    </row>
    <row r="5408" hidden="1" spans="2:18">
      <c r="B5408" s="137" t="s">
        <v>215</v>
      </c>
      <c r="C5408" s="72">
        <v>45968</v>
      </c>
      <c r="D5408" s="40" t="str">
        <f>VLOOKUP(B5408,辅助信息!E:K,7,FALSE)</f>
        <v>JWDDCD2025102100486</v>
      </c>
      <c r="E5408" s="40" t="str">
        <f>VLOOKUP(F5408,辅助信息!A:B,2,FALSE)</f>
        <v>螺纹钢</v>
      </c>
      <c r="F5408" s="40" t="s">
        <v>33</v>
      </c>
      <c r="G5408" s="36">
        <v>2.5</v>
      </c>
      <c r="H5408" s="136">
        <f>IF(SUMIFS('[1]2025年已发货'!$E:$E,'[1]2025年已发货'!$F:$F,C5408,'[1]2025年已发货'!$C:$C,F5408,'[1]2025年已发货'!$G:$G,I5408,'[1]2025年已发货'!$H:$H,J5408)=0,"未发货",SUMIFS('[1]2025年已发货'!$E:$E,'[1]2025年已发货'!$F:$F,C5408,'[1]2025年已发货'!$C:$C,F5408,'[1]2025年已发货'!$G:$G,I5408,'[1]2025年已发货'!$H:$H,J5408))</f>
        <v>2.5</v>
      </c>
      <c r="I5408" s="39" t="str">
        <f>VLOOKUP(B5408,辅助信息!E:I,3,FALSE)</f>
        <v>(五冶建设龙泉驿一医院配套建设工程)成都市龙泉驿区董朗路69号龙泉驿一医院5号门</v>
      </c>
      <c r="J5408" s="40" t="str">
        <f>VLOOKUP(B5408,辅助信息!E:I,4,FALSE)</f>
        <v>孙敏</v>
      </c>
      <c r="K5408" s="40">
        <f>VLOOKUP(J5408,辅助信息!H:I,2,FALSE)</f>
        <v>13617695006</v>
      </c>
      <c r="L5408" s="111" t="str">
        <f>VLOOKUP(B5408,辅助信息!E:J,6,FALSE)</f>
        <v>联系实际收货人（孙敏13617695006）五冶建设送货单,6份材质书,锈货不收，装货前联系收货人核实到场规格,没提前告知进场规格现场不给予接收</v>
      </c>
      <c r="O5408" s="64" t="str">
        <f ca="1" t="shared" si="252"/>
        <v/>
      </c>
      <c r="P5408" s="64" t="str">
        <f ca="1" t="shared" si="253"/>
        <v/>
      </c>
      <c r="Q5408" s="29" t="str">
        <f>VLOOKUP(B5408,辅助信息!E:M,9,FALSE)</f>
        <v>ZTWM-CDGS-XS-2025-0073-五冶天府-成都怡心湖片区及龙泉驿医院等项目</v>
      </c>
      <c r="R5408" s="29" t="str">
        <f>_xlfn._xlws.FILTER(辅助信息!D:D,辅助信息!E:E=B5408)</f>
        <v>五冶建设龙泉驿一医院配套建设工程</v>
      </c>
    </row>
    <row r="5409" hidden="1" spans="2:18">
      <c r="B5409" s="137" t="s">
        <v>215</v>
      </c>
      <c r="C5409" s="72">
        <v>45968</v>
      </c>
      <c r="D5409" s="40" t="str">
        <f>VLOOKUP(B5409,辅助信息!E:K,7,FALSE)</f>
        <v>JWDDCD2025102100486</v>
      </c>
      <c r="E5409" s="40" t="str">
        <f>VLOOKUP(F5409,辅助信息!A:B,2,FALSE)</f>
        <v>螺纹钢</v>
      </c>
      <c r="F5409" s="40" t="s">
        <v>28</v>
      </c>
      <c r="G5409" s="36">
        <v>2.5</v>
      </c>
      <c r="H5409" s="136">
        <f>IF(SUMIFS('[1]2025年已发货'!$E:$E,'[1]2025年已发货'!$F:$F,C5409,'[1]2025年已发货'!$C:$C,F5409,'[1]2025年已发货'!$G:$G,I5409,'[1]2025年已发货'!$H:$H,J5409)=0,"未发货",SUMIFS('[1]2025年已发货'!$E:$E,'[1]2025年已发货'!$F:$F,C5409,'[1]2025年已发货'!$C:$C,F5409,'[1]2025年已发货'!$G:$G,I5409,'[1]2025年已发货'!$H:$H,J5409))</f>
        <v>2.5</v>
      </c>
      <c r="I5409" s="39" t="str">
        <f>VLOOKUP(B5409,辅助信息!E:I,3,FALSE)</f>
        <v>(五冶建设龙泉驿一医院配套建设工程)成都市龙泉驿区董朗路69号龙泉驿一医院5号门</v>
      </c>
      <c r="J5409" s="40" t="str">
        <f>VLOOKUP(B5409,辅助信息!E:I,4,FALSE)</f>
        <v>孙敏</v>
      </c>
      <c r="K5409" s="40">
        <f>VLOOKUP(J5409,辅助信息!H:I,2,FALSE)</f>
        <v>13617695006</v>
      </c>
      <c r="L5409" s="111" t="str">
        <f>VLOOKUP(B5409,辅助信息!E:J,6,FALSE)</f>
        <v>联系实际收货人（孙敏13617695006）五冶建设送货单,6份材质书,锈货不收，装货前联系收货人核实到场规格,没提前告知进场规格现场不给予接收</v>
      </c>
      <c r="O5409" s="64" t="str">
        <f ca="1" t="shared" si="252"/>
        <v/>
      </c>
      <c r="P5409" s="64" t="str">
        <f ca="1" t="shared" si="253"/>
        <v/>
      </c>
      <c r="Q5409" s="29" t="str">
        <f>VLOOKUP(B5409,辅助信息!E:M,9,FALSE)</f>
        <v>ZTWM-CDGS-XS-2025-0073-五冶天府-成都怡心湖片区及龙泉驿医院等项目</v>
      </c>
      <c r="R5409" s="29" t="str">
        <f>_xlfn._xlws.FILTER(辅助信息!D:D,辅助信息!E:E=B5409)</f>
        <v>五冶建设龙泉驿一医院配套建设工程</v>
      </c>
    </row>
    <row r="5410" hidden="1" spans="2:18">
      <c r="B5410" s="137" t="s">
        <v>215</v>
      </c>
      <c r="C5410" s="72">
        <v>45968</v>
      </c>
      <c r="D5410" s="40" t="str">
        <f>VLOOKUP(B5410,辅助信息!E:K,7,FALSE)</f>
        <v>JWDDCD2025102100486</v>
      </c>
      <c r="E5410" s="40" t="str">
        <f>VLOOKUP(F5410,辅助信息!A:B,2,FALSE)</f>
        <v>螺纹钢</v>
      </c>
      <c r="F5410" s="40" t="s">
        <v>58</v>
      </c>
      <c r="G5410" s="36">
        <v>10</v>
      </c>
      <c r="H5410" s="136">
        <f>IF(SUMIFS('[1]2025年已发货'!$E:$E,'[1]2025年已发货'!$F:$F,C5410,'[1]2025年已发货'!$C:$C,F5410,'[1]2025年已发货'!$G:$G,I5410,'[1]2025年已发货'!$H:$H,J5410)=0,"未发货",SUMIFS('[1]2025年已发货'!$E:$E,'[1]2025年已发货'!$F:$F,C5410,'[1]2025年已发货'!$C:$C,F5410,'[1]2025年已发货'!$G:$G,I5410,'[1]2025年已发货'!$H:$H,J5410))</f>
        <v>10</v>
      </c>
      <c r="I5410" s="39" t="str">
        <f>VLOOKUP(B5410,辅助信息!E:I,3,FALSE)</f>
        <v>(五冶建设龙泉驿一医院配套建设工程)成都市龙泉驿区董朗路69号龙泉驿一医院5号门</v>
      </c>
      <c r="J5410" s="40" t="str">
        <f>VLOOKUP(B5410,辅助信息!E:I,4,FALSE)</f>
        <v>孙敏</v>
      </c>
      <c r="K5410" s="40">
        <f>VLOOKUP(J5410,辅助信息!H:I,2,FALSE)</f>
        <v>13617695006</v>
      </c>
      <c r="L5410" s="111" t="str">
        <f>VLOOKUP(B5410,辅助信息!E:J,6,FALSE)</f>
        <v>联系实际收货人（孙敏13617695006）五冶建设送货单,6份材质书,锈货不收，装货前联系收货人核实到场规格,没提前告知进场规格现场不给予接收</v>
      </c>
      <c r="O5410" s="64" t="str">
        <f ca="1" t="shared" ref="O5410:O5473" si="254">IF(OR(M5410="",N5410&lt;&gt;""),"",MAX(M5410-TODAY(),0))</f>
        <v/>
      </c>
      <c r="P5410" s="64" t="str">
        <f ca="1" t="shared" ref="P5410:P5473" si="255">IF(M5410="","",IF(N5410&lt;&gt;"",MAX(N5410-M5410,0),IF(TODAY()&gt;M5410,TODAY()-M5410,0)))</f>
        <v/>
      </c>
      <c r="Q5410" s="29" t="str">
        <f>VLOOKUP(B5410,辅助信息!E:M,9,FALSE)</f>
        <v>ZTWM-CDGS-XS-2025-0073-五冶天府-成都怡心湖片区及龙泉驿医院等项目</v>
      </c>
      <c r="R5410" s="29" t="str">
        <f>_xlfn._xlws.FILTER(辅助信息!D:D,辅助信息!E:E=B5410)</f>
        <v>五冶建设龙泉驿一医院配套建设工程</v>
      </c>
    </row>
    <row r="5411" hidden="1" spans="2:18">
      <c r="B5411" s="137" t="s">
        <v>215</v>
      </c>
      <c r="C5411" s="72">
        <v>45968</v>
      </c>
      <c r="D5411" s="40" t="str">
        <f>VLOOKUP(B5411,辅助信息!E:K,7,FALSE)</f>
        <v>JWDDCD2025102100486</v>
      </c>
      <c r="E5411" s="40" t="str">
        <f>VLOOKUP(F5411,辅助信息!A:B,2,FALSE)</f>
        <v>螺纹钢</v>
      </c>
      <c r="F5411" s="40" t="s">
        <v>46</v>
      </c>
      <c r="G5411" s="36">
        <v>10</v>
      </c>
      <c r="H5411" s="136">
        <f>IF(SUMIFS('[1]2025年已发货'!$E:$E,'[1]2025年已发货'!$F:$F,C5411,'[1]2025年已发货'!$C:$C,F5411,'[1]2025年已发货'!$G:$G,I5411,'[1]2025年已发货'!$H:$H,J5411)=0,"未发货",SUMIFS('[1]2025年已发货'!$E:$E,'[1]2025年已发货'!$F:$F,C5411,'[1]2025年已发货'!$C:$C,F5411,'[1]2025年已发货'!$G:$G,I5411,'[1]2025年已发货'!$H:$H,J5411))</f>
        <v>10</v>
      </c>
      <c r="I5411" s="39" t="str">
        <f>VLOOKUP(B5411,辅助信息!E:I,3,FALSE)</f>
        <v>(五冶建设龙泉驿一医院配套建设工程)成都市龙泉驿区董朗路69号龙泉驿一医院5号门</v>
      </c>
      <c r="J5411" s="40" t="str">
        <f>VLOOKUP(B5411,辅助信息!E:I,4,FALSE)</f>
        <v>孙敏</v>
      </c>
      <c r="K5411" s="40">
        <f>VLOOKUP(J5411,辅助信息!H:I,2,FALSE)</f>
        <v>13617695006</v>
      </c>
      <c r="L5411" s="111" t="str">
        <f>VLOOKUP(B5411,辅助信息!E:J,6,FALSE)</f>
        <v>联系实际收货人（孙敏13617695006）五冶建设送货单,6份材质书,锈货不收，装货前联系收货人核实到场规格,没提前告知进场规格现场不给予接收</v>
      </c>
      <c r="O5411" s="64" t="str">
        <f ca="1" t="shared" si="254"/>
        <v/>
      </c>
      <c r="P5411" s="64" t="str">
        <f ca="1" t="shared" si="255"/>
        <v/>
      </c>
      <c r="Q5411" s="29" t="str">
        <f>VLOOKUP(B5411,辅助信息!E:M,9,FALSE)</f>
        <v>ZTWM-CDGS-XS-2025-0073-五冶天府-成都怡心湖片区及龙泉驿医院等项目</v>
      </c>
      <c r="R5411" s="29" t="str">
        <f>_xlfn._xlws.FILTER(辅助信息!D:D,辅助信息!E:E=B5411)</f>
        <v>五冶建设龙泉驿一医院配套建设工程</v>
      </c>
    </row>
    <row r="5412" hidden="1" spans="2:18">
      <c r="B5412" s="137" t="s">
        <v>215</v>
      </c>
      <c r="C5412" s="72">
        <v>45968</v>
      </c>
      <c r="D5412" s="40" t="str">
        <f>VLOOKUP(B5412,辅助信息!E:K,7,FALSE)</f>
        <v>JWDDCD2025102100486</v>
      </c>
      <c r="E5412" s="40" t="str">
        <f>VLOOKUP(F5412,辅助信息!A:B,2,FALSE)</f>
        <v>螺纹钢</v>
      </c>
      <c r="F5412" s="40" t="s">
        <v>22</v>
      </c>
      <c r="G5412" s="36">
        <v>32</v>
      </c>
      <c r="H5412" s="136">
        <f>IF(SUMIFS('[1]2025年已发货'!$E:$E,'[1]2025年已发货'!$F:$F,C5412,'[1]2025年已发货'!$C:$C,F5412,'[1]2025年已发货'!$G:$G,I5412,'[1]2025年已发货'!$H:$H,J5412)=0,"未发货",SUMIFS('[1]2025年已发货'!$E:$E,'[1]2025年已发货'!$F:$F,C5412,'[1]2025年已发货'!$C:$C,F5412,'[1]2025年已发货'!$G:$G,I5412,'[1]2025年已发货'!$H:$H,J5412))</f>
        <v>32</v>
      </c>
      <c r="I5412" s="39" t="str">
        <f>VLOOKUP(B5412,辅助信息!E:I,3,FALSE)</f>
        <v>(五冶建设龙泉驿一医院配套建设工程)成都市龙泉驿区董朗路69号龙泉驿一医院5号门</v>
      </c>
      <c r="J5412" s="40" t="str">
        <f>VLOOKUP(B5412,辅助信息!E:I,4,FALSE)</f>
        <v>孙敏</v>
      </c>
      <c r="K5412" s="40">
        <f>VLOOKUP(J5412,辅助信息!H:I,2,FALSE)</f>
        <v>13617695006</v>
      </c>
      <c r="L5412" s="111" t="str">
        <f>VLOOKUP(B5412,辅助信息!E:J,6,FALSE)</f>
        <v>联系实际收货人（孙敏13617695006）五冶建设送货单,6份材质书,锈货不收，装货前联系收货人核实到场规格,没提前告知进场规格现场不给予接收</v>
      </c>
      <c r="O5412" s="64" t="str">
        <f ca="1" t="shared" si="254"/>
        <v/>
      </c>
      <c r="P5412" s="64" t="str">
        <f ca="1" t="shared" si="255"/>
        <v/>
      </c>
      <c r="Q5412" s="29" t="str">
        <f>VLOOKUP(B5412,辅助信息!E:M,9,FALSE)</f>
        <v>ZTWM-CDGS-XS-2025-0073-五冶天府-成都怡心湖片区及龙泉驿医院等项目</v>
      </c>
      <c r="R5412" s="29" t="str">
        <f>_xlfn._xlws.FILTER(辅助信息!D:D,辅助信息!E:E=B5412)</f>
        <v>五冶建设龙泉驿一医院配套建设工程</v>
      </c>
    </row>
    <row r="5413" hidden="1" spans="2:18">
      <c r="B5413" s="137" t="s">
        <v>243</v>
      </c>
      <c r="C5413" s="72">
        <v>45968</v>
      </c>
      <c r="D5413" s="40" t="str">
        <f>VLOOKUP(B5413,辅助信息!E:K,7,FALSE)</f>
        <v>JWDDCD2025062200016</v>
      </c>
      <c r="E5413" s="40" t="str">
        <f>VLOOKUP(F5413,辅助信息!A:B,2,FALSE)</f>
        <v>螺纹钢</v>
      </c>
      <c r="F5413" s="40" t="s">
        <v>32</v>
      </c>
      <c r="G5413" s="36">
        <v>35</v>
      </c>
      <c r="H5413" s="136" t="str">
        <f>IF(SUMIFS('[1]2025年已发货'!$E:$E,'[1]2025年已发货'!$F:$F,C5413,'[1]2025年已发货'!$C:$C,F5413,'[1]2025年已发货'!$G:$G,I5413,'[1]2025年已发货'!$H:$H,J5413)=0,"未发货",SUMIFS('[1]2025年已发货'!$E:$E,'[1]2025年已发货'!$F:$F,C5413,'[1]2025年已发货'!$C:$C,F5413,'[1]2025年已发货'!$G:$G,I5413,'[1]2025年已发货'!$H:$H,J5413))</f>
        <v>未发货</v>
      </c>
      <c r="I5413" s="39" t="str">
        <f>VLOOKUP(B5413,辅助信息!E:I,3,FALSE)</f>
        <v>(武汉电气化局成达万高铁强电项目-重庆开州)重庆市开州区岳溪镇中心幼儿园东南46米</v>
      </c>
      <c r="J5413" s="40" t="str">
        <f>VLOOKUP(B5413,辅助信息!E:I,4,FALSE)</f>
        <v>杨开洪</v>
      </c>
      <c r="K5413" s="40">
        <f>VLOOKUP(J5413,辅助信息!H:I,2,FALSE)</f>
        <v>18628900044</v>
      </c>
      <c r="L5413" s="111" t="str">
        <f>VLOOKUP(B5413,辅助信息!E:J,6,FALSE)</f>
        <v>锈货不收！！下雨天钢筋没盖篷布不收！！，装货前联系收货人核实到场规格,没提前告知进场规格现场不给予接收</v>
      </c>
      <c r="O5413" s="64" t="str">
        <f ca="1" t="shared" si="254"/>
        <v/>
      </c>
      <c r="P5413" s="64" t="str">
        <f ca="1" t="shared" si="255"/>
        <v/>
      </c>
      <c r="Q5413" s="29" t="str">
        <f>VLOOKUP(B5413,辅助信息!E:M,9,FALSE)</f>
        <v>ZTWM-CDGS-XS-2025-0033-中铁武汉电气化局集团有限公司成达万高速铁路强电工程项目</v>
      </c>
      <c r="R5413" s="29" t="str">
        <f>_xlfn._xlws.FILTER(辅助信息!D:D,辅助信息!E:E=B5413)</f>
        <v>武汉电气化局成达万高铁强电项目</v>
      </c>
    </row>
    <row r="5414" hidden="1" spans="2:18">
      <c r="B5414" s="137" t="s">
        <v>243</v>
      </c>
      <c r="C5414" s="72">
        <v>45968</v>
      </c>
      <c r="D5414" s="40" t="str">
        <f>VLOOKUP(B5414,辅助信息!E:K,7,FALSE)</f>
        <v>JWDDCD2025062200016</v>
      </c>
      <c r="E5414" s="40" t="str">
        <f>VLOOKUP(F5414,辅助信息!A:B,2,FALSE)</f>
        <v>螺纹钢</v>
      </c>
      <c r="F5414" s="40" t="s">
        <v>18</v>
      </c>
      <c r="G5414" s="36">
        <v>4</v>
      </c>
      <c r="H5414" s="136" t="str">
        <f>IF(SUMIFS('[1]2025年已发货'!$E:$E,'[1]2025年已发货'!$F:$F,C5414,'[1]2025年已发货'!$C:$C,F5414,'[1]2025年已发货'!$G:$G,I5414,'[1]2025年已发货'!$H:$H,J5414)=0,"未发货",SUMIFS('[1]2025年已发货'!$E:$E,'[1]2025年已发货'!$F:$F,C5414,'[1]2025年已发货'!$C:$C,F5414,'[1]2025年已发货'!$G:$G,I5414,'[1]2025年已发货'!$H:$H,J5414))</f>
        <v>未发货</v>
      </c>
      <c r="I5414" s="39" t="str">
        <f>VLOOKUP(B5414,辅助信息!E:I,3,FALSE)</f>
        <v>(武汉电气化局成达万高铁强电项目-重庆开州)重庆市开州区岳溪镇中心幼儿园东南46米</v>
      </c>
      <c r="J5414" s="40" t="str">
        <f>VLOOKUP(B5414,辅助信息!E:I,4,FALSE)</f>
        <v>杨开洪</v>
      </c>
      <c r="K5414" s="40">
        <f>VLOOKUP(J5414,辅助信息!H:I,2,FALSE)</f>
        <v>18628900044</v>
      </c>
      <c r="L5414" s="111" t="str">
        <f>VLOOKUP(B5414,辅助信息!E:J,6,FALSE)</f>
        <v>锈货不收！！下雨天钢筋没盖篷布不收！！，装货前联系收货人核实到场规格,没提前告知进场规格现场不给予接收</v>
      </c>
      <c r="O5414" s="64" t="str">
        <f ca="1" t="shared" si="254"/>
        <v/>
      </c>
      <c r="P5414" s="64" t="str">
        <f ca="1" t="shared" si="255"/>
        <v/>
      </c>
      <c r="Q5414" s="29" t="str">
        <f>VLOOKUP(B5414,辅助信息!E:M,9,FALSE)</f>
        <v>ZTWM-CDGS-XS-2025-0033-中铁武汉电气化局集团有限公司成达万高速铁路强电工程项目</v>
      </c>
      <c r="R5414" s="29" t="str">
        <f>_xlfn._xlws.FILTER(辅助信息!D:D,辅助信息!E:E=B5414)</f>
        <v>武汉电气化局成达万高铁强电项目</v>
      </c>
    </row>
    <row r="5415" hidden="1" spans="2:18">
      <c r="B5415" s="137" t="s">
        <v>160</v>
      </c>
      <c r="C5415" s="72">
        <v>45968</v>
      </c>
      <c r="D5415" s="40" t="str">
        <f>VLOOKUP(B5415,辅助信息!E:K,7,FALSE)</f>
        <v>JWDDCD2025071500024</v>
      </c>
      <c r="E5415" s="40" t="str">
        <f>VLOOKUP(F5415,辅助信息!A:B,2,FALSE)</f>
        <v>盘螺</v>
      </c>
      <c r="F5415" s="40" t="s">
        <v>41</v>
      </c>
      <c r="G5415" s="36">
        <v>5</v>
      </c>
      <c r="H5415" s="136">
        <f>IF(SUMIFS('[1]2025年已发货'!$E:$E,'[1]2025年已发货'!$F:$F,C5415,'[1]2025年已发货'!$C:$C,F5415,'[1]2025年已发货'!$G:$G,I5415,'[1]2025年已发货'!$H:$H,J5415)=0,"未发货",SUMIFS('[1]2025年已发货'!$E:$E,'[1]2025年已发货'!$F:$F,C5415,'[1]2025年已发货'!$C:$C,F5415,'[1]2025年已发货'!$G:$G,I5415,'[1]2025年已发货'!$H:$H,J5415))</f>
        <v>5</v>
      </c>
      <c r="I5415" s="39" t="str">
        <f>VLOOKUP(B5415,辅助信息!E:I,3,FALSE)</f>
        <v>(中铁三局集团西渝高铁康渝段站房四标工程)重庆市九龙坡区华祥支路与华祥路交叉口重庆建工重庆西站TOD项目部</v>
      </c>
      <c r="J5415" s="40" t="str">
        <f>VLOOKUP(B5415,辅助信息!E:I,4,FALSE)</f>
        <v>卢庆江</v>
      </c>
      <c r="K5415" s="40">
        <f>VLOOKUP(J5415,辅助信息!H:I,2,FALSE)</f>
        <v>18883488177</v>
      </c>
      <c r="L5415" s="111" t="str">
        <f>VLOOKUP(B5415,辅助信息!E:J,6,FALSE)</f>
        <v>炉批号尽可能不要多</v>
      </c>
      <c r="O5415" s="64" t="str">
        <f ca="1" t="shared" si="254"/>
        <v/>
      </c>
      <c r="P5415" s="64" t="str">
        <f ca="1" t="shared" si="255"/>
        <v/>
      </c>
      <c r="Q5415" s="29" t="str">
        <f>VLOOKUP(B5415,辅助信息!E:M,9,FALSE)</f>
        <v>ZTWM-CDGS-XS-2025-0029-中铁三局集团有限公司-西渝高铁康渝段站房四标项目</v>
      </c>
      <c r="R5415" s="29" t="str">
        <f>_xlfn._xlws.FILTER(辅助信息!D:D,辅助信息!E:E=B5415)</f>
        <v>中铁三局集团西渝高铁康渝段站房四标工程</v>
      </c>
    </row>
    <row r="5416" hidden="1" spans="2:18">
      <c r="B5416" s="137" t="s">
        <v>160</v>
      </c>
      <c r="C5416" s="72">
        <v>45968</v>
      </c>
      <c r="D5416" s="40" t="str">
        <f>VLOOKUP(B5416,辅助信息!E:K,7,FALSE)</f>
        <v>JWDDCD2025071500024</v>
      </c>
      <c r="E5416" s="40" t="str">
        <f>VLOOKUP(F5416,辅助信息!A:B,2,FALSE)</f>
        <v>盘螺</v>
      </c>
      <c r="F5416" s="40" t="s">
        <v>26</v>
      </c>
      <c r="G5416" s="36">
        <v>5</v>
      </c>
      <c r="H5416" s="136">
        <f>IF(SUMIFS('[1]2025年已发货'!$E:$E,'[1]2025年已发货'!$F:$F,C5416,'[1]2025年已发货'!$C:$C,F5416,'[1]2025年已发货'!$G:$G,I5416,'[1]2025年已发货'!$H:$H,J5416)=0,"未发货",SUMIFS('[1]2025年已发货'!$E:$E,'[1]2025年已发货'!$F:$F,C5416,'[1]2025年已发货'!$C:$C,F5416,'[1]2025年已发货'!$G:$G,I5416,'[1]2025年已发货'!$H:$H,J5416))</f>
        <v>5</v>
      </c>
      <c r="I5416" s="39" t="str">
        <f>VLOOKUP(B5416,辅助信息!E:I,3,FALSE)</f>
        <v>(中铁三局集团西渝高铁康渝段站房四标工程)重庆市九龙坡区华祥支路与华祥路交叉口重庆建工重庆西站TOD项目部</v>
      </c>
      <c r="J5416" s="40" t="str">
        <f>VLOOKUP(B5416,辅助信息!E:I,4,FALSE)</f>
        <v>卢庆江</v>
      </c>
      <c r="K5416" s="40">
        <f>VLOOKUP(J5416,辅助信息!H:I,2,FALSE)</f>
        <v>18883488177</v>
      </c>
      <c r="L5416" s="111" t="str">
        <f>VLOOKUP(B5416,辅助信息!E:J,6,FALSE)</f>
        <v>炉批号尽可能不要多</v>
      </c>
      <c r="O5416" s="64" t="str">
        <f ca="1" t="shared" si="254"/>
        <v/>
      </c>
      <c r="P5416" s="64" t="str">
        <f ca="1" t="shared" si="255"/>
        <v/>
      </c>
      <c r="Q5416" s="29" t="str">
        <f>VLOOKUP(B5416,辅助信息!E:M,9,FALSE)</f>
        <v>ZTWM-CDGS-XS-2025-0029-中铁三局集团有限公司-西渝高铁康渝段站房四标项目</v>
      </c>
      <c r="R5416" s="29" t="str">
        <f>_xlfn._xlws.FILTER(辅助信息!D:D,辅助信息!E:E=B5416)</f>
        <v>中铁三局集团西渝高铁康渝段站房四标工程</v>
      </c>
    </row>
    <row r="5417" hidden="1" spans="2:18">
      <c r="B5417" s="137" t="s">
        <v>160</v>
      </c>
      <c r="C5417" s="72">
        <v>45968</v>
      </c>
      <c r="D5417" s="40" t="str">
        <f>VLOOKUP(B5417,辅助信息!E:K,7,FALSE)</f>
        <v>JWDDCD2025071500024</v>
      </c>
      <c r="E5417" s="40" t="str">
        <f>VLOOKUP(F5417,辅助信息!A:B,2,FALSE)</f>
        <v>螺纹钢</v>
      </c>
      <c r="F5417" s="40" t="s">
        <v>32</v>
      </c>
      <c r="G5417" s="36">
        <v>9</v>
      </c>
      <c r="H5417" s="136">
        <f>IF(SUMIFS('[1]2025年已发货'!$E:$E,'[1]2025年已发货'!$F:$F,C5417,'[1]2025年已发货'!$C:$C,F5417,'[1]2025年已发货'!$G:$G,I5417,'[1]2025年已发货'!$H:$H,J5417)=0,"未发货",SUMIFS('[1]2025年已发货'!$E:$E,'[1]2025年已发货'!$F:$F,C5417,'[1]2025年已发货'!$C:$C,F5417,'[1]2025年已发货'!$G:$G,I5417,'[1]2025年已发货'!$H:$H,J5417))</f>
        <v>10</v>
      </c>
      <c r="I5417" s="39" t="str">
        <f>VLOOKUP(B5417,辅助信息!E:I,3,FALSE)</f>
        <v>(中铁三局集团西渝高铁康渝段站房四标工程)重庆市九龙坡区华祥支路与华祥路交叉口重庆建工重庆西站TOD项目部</v>
      </c>
      <c r="J5417" s="40" t="str">
        <f>VLOOKUP(B5417,辅助信息!E:I,4,FALSE)</f>
        <v>卢庆江</v>
      </c>
      <c r="K5417" s="40">
        <f>VLOOKUP(J5417,辅助信息!H:I,2,FALSE)</f>
        <v>18883488177</v>
      </c>
      <c r="L5417" s="111" t="str">
        <f>VLOOKUP(B5417,辅助信息!E:J,6,FALSE)</f>
        <v>炉批号尽可能不要多</v>
      </c>
      <c r="O5417" s="64" t="str">
        <f ca="1" t="shared" si="254"/>
        <v/>
      </c>
      <c r="P5417" s="64" t="str">
        <f ca="1" t="shared" si="255"/>
        <v/>
      </c>
      <c r="Q5417" s="29" t="str">
        <f>VLOOKUP(B5417,辅助信息!E:M,9,FALSE)</f>
        <v>ZTWM-CDGS-XS-2025-0029-中铁三局集团有限公司-西渝高铁康渝段站房四标项目</v>
      </c>
      <c r="R5417" s="29" t="str">
        <f>_xlfn._xlws.FILTER(辅助信息!D:D,辅助信息!E:E=B5417)</f>
        <v>中铁三局集团西渝高铁康渝段站房四标工程</v>
      </c>
    </row>
    <row r="5418" hidden="1" spans="2:18">
      <c r="B5418" s="137" t="s">
        <v>160</v>
      </c>
      <c r="C5418" s="72">
        <v>45968</v>
      </c>
      <c r="D5418" s="40" t="str">
        <f>VLOOKUP(B5418,辅助信息!E:K,7,FALSE)</f>
        <v>JWDDCD2025071500024</v>
      </c>
      <c r="E5418" s="40" t="str">
        <f>VLOOKUP(F5418,辅助信息!A:B,2,FALSE)</f>
        <v>螺纹钢</v>
      </c>
      <c r="F5418" s="40" t="s">
        <v>33</v>
      </c>
      <c r="G5418" s="36">
        <v>12</v>
      </c>
      <c r="H5418" s="136">
        <f>IF(SUMIFS('[1]2025年已发货'!$E:$E,'[1]2025年已发货'!$F:$F,C5418,'[1]2025年已发货'!$C:$C,F5418,'[1]2025年已发货'!$G:$G,I5418,'[1]2025年已发货'!$H:$H,J5418)=0,"未发货",SUMIFS('[1]2025年已发货'!$E:$E,'[1]2025年已发货'!$F:$F,C5418,'[1]2025年已发货'!$C:$C,F5418,'[1]2025年已发货'!$G:$G,I5418,'[1]2025年已发货'!$H:$H,J5418))</f>
        <v>10</v>
      </c>
      <c r="I5418" s="39" t="str">
        <f>VLOOKUP(B5418,辅助信息!E:I,3,FALSE)</f>
        <v>(中铁三局集团西渝高铁康渝段站房四标工程)重庆市九龙坡区华祥支路与华祥路交叉口重庆建工重庆西站TOD项目部</v>
      </c>
      <c r="J5418" s="40" t="str">
        <f>VLOOKUP(B5418,辅助信息!E:I,4,FALSE)</f>
        <v>卢庆江</v>
      </c>
      <c r="K5418" s="40">
        <f>VLOOKUP(J5418,辅助信息!H:I,2,FALSE)</f>
        <v>18883488177</v>
      </c>
      <c r="L5418" s="111" t="str">
        <f>VLOOKUP(B5418,辅助信息!E:J,6,FALSE)</f>
        <v>炉批号尽可能不要多</v>
      </c>
      <c r="O5418" s="64" t="str">
        <f ca="1" t="shared" si="254"/>
        <v/>
      </c>
      <c r="P5418" s="64" t="str">
        <f ca="1" t="shared" si="255"/>
        <v/>
      </c>
      <c r="Q5418" s="29" t="str">
        <f>VLOOKUP(B5418,辅助信息!E:M,9,FALSE)</f>
        <v>ZTWM-CDGS-XS-2025-0029-中铁三局集团有限公司-西渝高铁康渝段站房四标项目</v>
      </c>
      <c r="R5418" s="29" t="str">
        <f>_xlfn._xlws.FILTER(辅助信息!D:D,辅助信息!E:E=B5418)</f>
        <v>中铁三局集团西渝高铁康渝段站房四标工程</v>
      </c>
    </row>
    <row r="5419" hidden="1" spans="2:18">
      <c r="B5419" s="137" t="s">
        <v>160</v>
      </c>
      <c r="C5419" s="72">
        <v>45968</v>
      </c>
      <c r="D5419" s="40" t="str">
        <f>VLOOKUP(B5419,辅助信息!E:K,7,FALSE)</f>
        <v>JWDDCD2025071500024</v>
      </c>
      <c r="E5419" s="40" t="str">
        <f>VLOOKUP(F5419,辅助信息!A:B,2,FALSE)</f>
        <v>盘螺</v>
      </c>
      <c r="F5419" s="40" t="s">
        <v>40</v>
      </c>
      <c r="G5419" s="36">
        <v>5</v>
      </c>
      <c r="H5419" s="136">
        <f>IF(SUMIFS('[1]2025年已发货'!$E:$E,'[1]2025年已发货'!$F:$F,C5419,'[1]2025年已发货'!$C:$C,F5419,'[1]2025年已发货'!$G:$G,I5419,'[1]2025年已发货'!$H:$H,J5419)=0,"未发货",SUMIFS('[1]2025年已发货'!$E:$E,'[1]2025年已发货'!$F:$F,C5419,'[1]2025年已发货'!$C:$C,F5419,'[1]2025年已发货'!$G:$G,I5419,'[1]2025年已发货'!$H:$H,J5419))</f>
        <v>5</v>
      </c>
      <c r="I5419" s="39" t="str">
        <f>VLOOKUP(B5419,辅助信息!E:I,3,FALSE)</f>
        <v>(中铁三局集团西渝高铁康渝段站房四标工程)重庆市九龙坡区华祥支路与华祥路交叉口重庆建工重庆西站TOD项目部</v>
      </c>
      <c r="J5419" s="40" t="str">
        <f>VLOOKUP(B5419,辅助信息!E:I,4,FALSE)</f>
        <v>卢庆江</v>
      </c>
      <c r="K5419" s="40">
        <f>VLOOKUP(J5419,辅助信息!H:I,2,FALSE)</f>
        <v>18883488177</v>
      </c>
      <c r="L5419" s="111" t="str">
        <f>VLOOKUP(B5419,辅助信息!E:J,6,FALSE)</f>
        <v>炉批号尽可能不要多</v>
      </c>
      <c r="O5419" s="64" t="str">
        <f ca="1" t="shared" si="254"/>
        <v/>
      </c>
      <c r="P5419" s="64" t="str">
        <f ca="1" t="shared" si="255"/>
        <v/>
      </c>
      <c r="Q5419" s="29" t="str">
        <f>VLOOKUP(B5419,辅助信息!E:M,9,FALSE)</f>
        <v>ZTWM-CDGS-XS-2025-0029-中铁三局集团有限公司-西渝高铁康渝段站房四标项目</v>
      </c>
      <c r="R5419" s="29" t="str">
        <f>_xlfn._xlws.FILTER(辅助信息!D:D,辅助信息!E:E=B5419)</f>
        <v>中铁三局集团西渝高铁康渝段站房四标工程</v>
      </c>
    </row>
    <row r="5420" spans="2:18">
      <c r="B5420" s="138" t="s">
        <v>228</v>
      </c>
      <c r="C5420" s="72">
        <v>45971</v>
      </c>
      <c r="D5420" s="122" t="str">
        <f>VLOOKUP(B5420,辅助信息!E:K,7,FALSE)</f>
        <v>JWDDCD2025092400190</v>
      </c>
      <c r="E5420" s="122" t="str">
        <f>VLOOKUP(F5420,辅助信息!A:B,2,FALSE)</f>
        <v>螺纹钢</v>
      </c>
      <c r="F5420" s="122" t="s">
        <v>19</v>
      </c>
      <c r="G5420" s="123">
        <f>10-4</f>
        <v>6</v>
      </c>
      <c r="H5420" s="136">
        <f>IF(SUMIFS('[1]2025年已发货'!$E:$E,'[1]2025年已发货'!$F:$F,C5420,'[1]2025年已发货'!$C:$C,F5420,'[1]2025年已发货'!$G:$G,I5420,'[1]2025年已发货'!$H:$H,J5420)=0,"未发货",SUMIFS('[1]2025年已发货'!$E:$E,'[1]2025年已发货'!$F:$F,C5420,'[1]2025年已发货'!$C:$C,F5420,'[1]2025年已发货'!$G:$G,I5420,'[1]2025年已发货'!$H:$H,J5420))</f>
        <v>11.4</v>
      </c>
      <c r="I5420" s="158" t="str">
        <f>VLOOKUP(B5420,辅助信息!E:I,3,FALSE)</f>
        <v>(五冶钢构龙泉东洪片区70亩住宅、商业及配套工程项目二标段)成都市龙泉驿外东洪路地铁2号线惠王陵地铁C口</v>
      </c>
      <c r="J5420" s="122" t="str">
        <f>VLOOKUP(B5420,辅助信息!E:I,4,FALSE)</f>
        <v>蒋嗣伟</v>
      </c>
      <c r="K5420" s="122">
        <f>VLOOKUP(J5420,辅助信息!H:I,2,FALSE)</f>
        <v>15014331252</v>
      </c>
      <c r="L5420" s="124">
        <f>VLOOKUP(B5420,辅助信息!E:J,6,FALSE)</f>
        <v>0</v>
      </c>
      <c r="O5420" s="64" t="str">
        <f ca="1" t="shared" si="254"/>
        <v/>
      </c>
      <c r="P5420" s="64" t="str">
        <f ca="1" t="shared" si="255"/>
        <v/>
      </c>
      <c r="Q5420" s="29" t="str">
        <f>VLOOKUP(B5420,辅助信息!E:M,9,FALSE)</f>
        <v>ZTWM-CDGS-XS-2025-0156-五冶钢构-2025年九月第一批次钢筋采购合同(三圣乡项目)-中铁物贸成都公司</v>
      </c>
      <c r="R5420" s="29" t="str">
        <f>_xlfn._xlws.FILTER(辅助信息!D:D,辅助信息!E:E=B5420)</f>
        <v>五冶钢构龙泉东洪片区(70亩、85亩)住宅、商业及配套工程项目</v>
      </c>
    </row>
    <row r="5421" spans="2:18">
      <c r="B5421" s="138" t="s">
        <v>228</v>
      </c>
      <c r="C5421" s="72">
        <v>45971</v>
      </c>
      <c r="D5421" s="122" t="str">
        <f>VLOOKUP(B5421,辅助信息!E:K,7,FALSE)</f>
        <v>JWDDCD2025092400190</v>
      </c>
      <c r="E5421" s="122" t="str">
        <f>VLOOKUP(F5421,辅助信息!A:B,2,FALSE)</f>
        <v>螺纹钢</v>
      </c>
      <c r="F5421" s="122" t="s">
        <v>32</v>
      </c>
      <c r="G5421" s="123">
        <v>3</v>
      </c>
      <c r="H5421" s="136">
        <f>IF(SUMIFS('[1]2025年已发货'!$E:$E,'[1]2025年已发货'!$F:$F,C5421,'[1]2025年已发货'!$C:$C,F5421,'[1]2025年已发货'!$G:$G,I5421,'[1]2025年已发货'!$H:$H,J5421)=0,"未发货",SUMIFS('[1]2025年已发货'!$E:$E,'[1]2025年已发货'!$F:$F,C5421,'[1]2025年已发货'!$C:$C,F5421,'[1]2025年已发货'!$G:$G,I5421,'[1]2025年已发货'!$H:$H,J5421))</f>
        <v>14.25</v>
      </c>
      <c r="I5421" s="158" t="str">
        <f>VLOOKUP(B5421,辅助信息!E:I,3,FALSE)</f>
        <v>(五冶钢构龙泉东洪片区70亩住宅、商业及配套工程项目二标段)成都市龙泉驿外东洪路地铁2号线惠王陵地铁C口</v>
      </c>
      <c r="J5421" s="122" t="str">
        <f>VLOOKUP(B5421,辅助信息!E:I,4,FALSE)</f>
        <v>蒋嗣伟</v>
      </c>
      <c r="K5421" s="122">
        <f>VLOOKUP(J5421,辅助信息!H:I,2,FALSE)</f>
        <v>15014331252</v>
      </c>
      <c r="L5421" s="124">
        <f>VLOOKUP(B5421,辅助信息!E:J,6,FALSE)</f>
        <v>0</v>
      </c>
      <c r="O5421" s="64" t="str">
        <f ca="1" t="shared" si="254"/>
        <v/>
      </c>
      <c r="P5421" s="64" t="str">
        <f ca="1" t="shared" si="255"/>
        <v/>
      </c>
      <c r="Q5421" s="29" t="str">
        <f>VLOOKUP(B5421,辅助信息!E:M,9,FALSE)</f>
        <v>ZTWM-CDGS-XS-2025-0156-五冶钢构-2025年九月第一批次钢筋采购合同(三圣乡项目)-中铁物贸成都公司</v>
      </c>
      <c r="R5421" s="29" t="str">
        <f>_xlfn._xlws.FILTER(辅助信息!D:D,辅助信息!E:E=B5421)</f>
        <v>五冶钢构龙泉东洪片区(70亩、85亩)住宅、商业及配套工程项目</v>
      </c>
    </row>
    <row r="5422" spans="2:18">
      <c r="B5422" s="138" t="s">
        <v>228</v>
      </c>
      <c r="C5422" s="72">
        <v>45971</v>
      </c>
      <c r="D5422" s="122" t="str">
        <f>VLOOKUP(B5422,辅助信息!E:K,7,FALSE)</f>
        <v>JWDDCD2025092400190</v>
      </c>
      <c r="E5422" s="122" t="str">
        <f>VLOOKUP(F5422,辅助信息!A:B,2,FALSE)</f>
        <v>螺纹钢</v>
      </c>
      <c r="F5422" s="122" t="s">
        <v>30</v>
      </c>
      <c r="G5422" s="123">
        <v>21.5</v>
      </c>
      <c r="H5422" s="136">
        <f>IF(SUMIFS('[1]2025年已发货'!$E:$E,'[1]2025年已发货'!$F:$F,C5422,'[1]2025年已发货'!$C:$C,F5422,'[1]2025年已发货'!$G:$G,I5422,'[1]2025年已发货'!$H:$H,J5422)=0,"未发货",SUMIFS('[1]2025年已发货'!$E:$E,'[1]2025年已发货'!$F:$F,C5422,'[1]2025年已发货'!$C:$C,F5422,'[1]2025年已发货'!$G:$G,I5422,'[1]2025年已发货'!$H:$H,J5422))</f>
        <v>14.25</v>
      </c>
      <c r="I5422" s="158" t="str">
        <f>VLOOKUP(B5422,辅助信息!E:I,3,FALSE)</f>
        <v>(五冶钢构龙泉东洪片区70亩住宅、商业及配套工程项目二标段)成都市龙泉驿外东洪路地铁2号线惠王陵地铁C口</v>
      </c>
      <c r="J5422" s="122" t="str">
        <f>VLOOKUP(B5422,辅助信息!E:I,4,FALSE)</f>
        <v>蒋嗣伟</v>
      </c>
      <c r="K5422" s="122">
        <f>VLOOKUP(J5422,辅助信息!H:I,2,FALSE)</f>
        <v>15014331252</v>
      </c>
      <c r="L5422" s="124">
        <f>VLOOKUP(B5422,辅助信息!E:J,6,FALSE)</f>
        <v>0</v>
      </c>
      <c r="O5422" s="64" t="str">
        <f ca="1" t="shared" si="254"/>
        <v/>
      </c>
      <c r="P5422" s="64" t="str">
        <f ca="1" t="shared" si="255"/>
        <v/>
      </c>
      <c r="Q5422" s="29" t="str">
        <f>VLOOKUP(B5422,辅助信息!E:M,9,FALSE)</f>
        <v>ZTWM-CDGS-XS-2025-0156-五冶钢构-2025年九月第一批次钢筋采购合同(三圣乡项目)-中铁物贸成都公司</v>
      </c>
      <c r="R5422" s="29" t="str">
        <f>_xlfn._xlws.FILTER(辅助信息!D:D,辅助信息!E:E=B5422)</f>
        <v>五冶钢构龙泉东洪片区(70亩、85亩)住宅、商业及配套工程项目</v>
      </c>
    </row>
    <row r="5423" spans="2:18">
      <c r="B5423" s="138" t="s">
        <v>228</v>
      </c>
      <c r="C5423" s="72">
        <v>45971</v>
      </c>
      <c r="D5423" s="122" t="str">
        <f>VLOOKUP(B5423,辅助信息!E:K,7,FALSE)</f>
        <v>JWDDCD2025092400190</v>
      </c>
      <c r="E5423" s="122" t="str">
        <f>VLOOKUP(F5423,辅助信息!A:B,2,FALSE)</f>
        <v>螺纹钢</v>
      </c>
      <c r="F5423" s="122" t="s">
        <v>28</v>
      </c>
      <c r="G5423" s="123">
        <v>2</v>
      </c>
      <c r="H5423" s="136">
        <f>IF(SUMIFS('[1]2025年已发货'!$E:$E,'[1]2025年已发货'!$F:$F,C5423,'[1]2025年已发货'!$C:$C,F5423,'[1]2025年已发货'!$G:$G,I5423,'[1]2025年已发货'!$H:$H,J5423)=0,"未发货",SUMIFS('[1]2025年已发货'!$E:$E,'[1]2025年已发货'!$F:$F,C5423,'[1]2025年已发货'!$C:$C,F5423,'[1]2025年已发货'!$G:$G,I5423,'[1]2025年已发货'!$H:$H,J5423))</f>
        <v>8.5</v>
      </c>
      <c r="I5423" s="158" t="str">
        <f>VLOOKUP(B5423,辅助信息!E:I,3,FALSE)</f>
        <v>(五冶钢构龙泉东洪片区70亩住宅、商业及配套工程项目二标段)成都市龙泉驿外东洪路地铁2号线惠王陵地铁C口</v>
      </c>
      <c r="J5423" s="122" t="str">
        <f>VLOOKUP(B5423,辅助信息!E:I,4,FALSE)</f>
        <v>蒋嗣伟</v>
      </c>
      <c r="K5423" s="122">
        <f>VLOOKUP(J5423,辅助信息!H:I,2,FALSE)</f>
        <v>15014331252</v>
      </c>
      <c r="L5423" s="124">
        <f>VLOOKUP(B5423,辅助信息!E:J,6,FALSE)</f>
        <v>0</v>
      </c>
      <c r="O5423" s="64" t="str">
        <f ca="1" t="shared" si="254"/>
        <v/>
      </c>
      <c r="P5423" s="64" t="str">
        <f ca="1" t="shared" si="255"/>
        <v/>
      </c>
      <c r="Q5423" s="29" t="str">
        <f>VLOOKUP(B5423,辅助信息!E:M,9,FALSE)</f>
        <v>ZTWM-CDGS-XS-2025-0156-五冶钢构-2025年九月第一批次钢筋采购合同(三圣乡项目)-中铁物贸成都公司</v>
      </c>
      <c r="R5423" s="29" t="str">
        <f>_xlfn._xlws.FILTER(辅助信息!D:D,辅助信息!E:E=B5423)</f>
        <v>五冶钢构龙泉东洪片区(70亩、85亩)住宅、商业及配套工程项目</v>
      </c>
    </row>
    <row r="5424" spans="2:18">
      <c r="B5424" s="138" t="s">
        <v>229</v>
      </c>
      <c r="C5424" s="72">
        <v>45971</v>
      </c>
      <c r="D5424" s="122" t="str">
        <f>VLOOKUP(B5424,辅助信息!E:K,7,FALSE)</f>
        <v>JWDDCD2025092400212</v>
      </c>
      <c r="E5424" s="122" t="str">
        <f>VLOOKUP(F5424,辅助信息!A:B,2,FALSE)</f>
        <v>高线</v>
      </c>
      <c r="F5424" s="122" t="s">
        <v>57</v>
      </c>
      <c r="G5424" s="123">
        <v>2</v>
      </c>
      <c r="H5424" s="136" t="str">
        <f>IF(SUMIFS('[1]2025年已发货'!$E:$E,'[1]2025年已发货'!$F:$F,C5424,'[1]2025年已发货'!$C:$C,F5424,'[1]2025年已发货'!$G:$G,I5424,'[1]2025年已发货'!$H:$H,J5424)=0,"未发货",SUMIFS('[1]2025年已发货'!$E:$E,'[1]2025年已发货'!$F:$F,C5424,'[1]2025年已发货'!$C:$C,F5424,'[1]2025年已发货'!$G:$G,I5424,'[1]2025年已发货'!$H:$H,J5424))</f>
        <v>未发货</v>
      </c>
      <c r="I5424" s="158" t="str">
        <f>VLOOKUP(B5424,辅助信息!E:I,3,FALSE)</f>
        <v>(五冶钢构龙泉东洪片区85亩住宅、商业及配套工程项目三标段)成都市龙泉驿外东洪路地铁2号线惠王陵地铁C口</v>
      </c>
      <c r="J5424" s="122" t="str">
        <f>VLOOKUP(B5424,辅助信息!E:I,4,FALSE)</f>
        <v>王军宝</v>
      </c>
      <c r="K5424" s="122">
        <f>VLOOKUP(J5424,辅助信息!H:I,2,FALSE)</f>
        <v>13889142392</v>
      </c>
      <c r="L5424" s="124">
        <f>VLOOKUP(B5424,辅助信息!E:J,6,FALSE)</f>
        <v>0</v>
      </c>
      <c r="O5424" s="64" t="str">
        <f ca="1" t="shared" si="254"/>
        <v/>
      </c>
      <c r="P5424" s="64" t="str">
        <f ca="1" t="shared" si="255"/>
        <v/>
      </c>
      <c r="Q5424" s="29" t="str">
        <f>VLOOKUP(B5424,辅助信息!E:M,9,FALSE)</f>
        <v>ZTWM-CDGS-XS-2025-0156-五冶钢构-2025年九月第一批次钢筋采购合同(三圣乡项目)-中铁物贸成都公司</v>
      </c>
      <c r="R5424" s="29" t="str">
        <f>_xlfn._xlws.FILTER(辅助信息!D:D,辅助信息!E:E=B5424)</f>
        <v>五冶钢构龙泉东洪片区(70亩、85亩)住宅、商业及配套工程项目</v>
      </c>
    </row>
    <row r="5425" spans="2:18">
      <c r="B5425" s="138" t="s">
        <v>229</v>
      </c>
      <c r="C5425" s="72">
        <v>45971</v>
      </c>
      <c r="D5425" s="122" t="str">
        <f>VLOOKUP(B5425,辅助信息!E:K,7,FALSE)</f>
        <v>JWDDCD2025092400212</v>
      </c>
      <c r="E5425" s="122" t="str">
        <f>VLOOKUP(F5425,辅助信息!A:B,2,FALSE)</f>
        <v>高线</v>
      </c>
      <c r="F5425" s="122" t="s">
        <v>53</v>
      </c>
      <c r="G5425" s="123">
        <v>2</v>
      </c>
      <c r="H5425" s="136" t="str">
        <f>IF(SUMIFS('[1]2025年已发货'!$E:$E,'[1]2025年已发货'!$F:$F,C5425,'[1]2025年已发货'!$C:$C,F5425,'[1]2025年已发货'!$G:$G,I5425,'[1]2025年已发货'!$H:$H,J5425)=0,"未发货",SUMIFS('[1]2025年已发货'!$E:$E,'[1]2025年已发货'!$F:$F,C5425,'[1]2025年已发货'!$C:$C,F5425,'[1]2025年已发货'!$G:$G,I5425,'[1]2025年已发货'!$H:$H,J5425))</f>
        <v>未发货</v>
      </c>
      <c r="I5425" s="158" t="str">
        <f>VLOOKUP(B5425,辅助信息!E:I,3,FALSE)</f>
        <v>(五冶钢构龙泉东洪片区85亩住宅、商业及配套工程项目三标段)成都市龙泉驿外东洪路地铁2号线惠王陵地铁C口</v>
      </c>
      <c r="J5425" s="122" t="str">
        <f>VLOOKUP(B5425,辅助信息!E:I,4,FALSE)</f>
        <v>王军宝</v>
      </c>
      <c r="K5425" s="122">
        <f>VLOOKUP(J5425,辅助信息!H:I,2,FALSE)</f>
        <v>13889142392</v>
      </c>
      <c r="L5425" s="124">
        <f>VLOOKUP(B5425,辅助信息!E:J,6,FALSE)</f>
        <v>0</v>
      </c>
      <c r="O5425" s="64" t="str">
        <f ca="1" t="shared" si="254"/>
        <v/>
      </c>
      <c r="P5425" s="64" t="str">
        <f ca="1" t="shared" si="255"/>
        <v/>
      </c>
      <c r="Q5425" s="29" t="str">
        <f>VLOOKUP(B5425,辅助信息!E:M,9,FALSE)</f>
        <v>ZTWM-CDGS-XS-2025-0156-五冶钢构-2025年九月第一批次钢筋采购合同(三圣乡项目)-中铁物贸成都公司</v>
      </c>
      <c r="R5425" s="29" t="str">
        <f>_xlfn._xlws.FILTER(辅助信息!D:D,辅助信息!E:E=B5425)</f>
        <v>五冶钢构龙泉东洪片区(70亩、85亩)住宅、商业及配套工程项目</v>
      </c>
    </row>
    <row r="5426" spans="2:18">
      <c r="B5426" s="138" t="s">
        <v>229</v>
      </c>
      <c r="C5426" s="72">
        <v>45971</v>
      </c>
      <c r="D5426" s="122" t="str">
        <f>VLOOKUP(B5426,辅助信息!E:K,7,FALSE)</f>
        <v>JWDDCD2025092400212</v>
      </c>
      <c r="E5426" s="122" t="str">
        <f>VLOOKUP(F5426,辅助信息!A:B,2,FALSE)</f>
        <v>螺纹钢</v>
      </c>
      <c r="F5426" s="122" t="s">
        <v>27</v>
      </c>
      <c r="G5426" s="123">
        <v>52</v>
      </c>
      <c r="H5426" s="136">
        <f>IF(SUMIFS('[1]2025年已发货'!$E:$E,'[1]2025年已发货'!$F:$F,C5426,'[1]2025年已发货'!$C:$C,F5426,'[1]2025年已发货'!$G:$G,I5426,'[1]2025年已发货'!$H:$H,J5426)=0,"未发货",SUMIFS('[1]2025年已发货'!$E:$E,'[1]2025年已发货'!$F:$F,C5426,'[1]2025年已发货'!$C:$C,F5426,'[1]2025年已发货'!$G:$G,I5426,'[1]2025年已发货'!$H:$H,J5426))</f>
        <v>34.2</v>
      </c>
      <c r="I5426" s="158" t="str">
        <f>VLOOKUP(B5426,辅助信息!E:I,3,FALSE)</f>
        <v>(五冶钢构龙泉东洪片区85亩住宅、商业及配套工程项目三标段)成都市龙泉驿外东洪路地铁2号线惠王陵地铁C口</v>
      </c>
      <c r="J5426" s="122" t="str">
        <f>VLOOKUP(B5426,辅助信息!E:I,4,FALSE)</f>
        <v>王军宝</v>
      </c>
      <c r="K5426" s="122">
        <f>VLOOKUP(J5426,辅助信息!H:I,2,FALSE)</f>
        <v>13889142392</v>
      </c>
      <c r="L5426" s="124">
        <f>VLOOKUP(B5426,辅助信息!E:J,6,FALSE)</f>
        <v>0</v>
      </c>
      <c r="O5426" s="64" t="str">
        <f ca="1" t="shared" si="254"/>
        <v/>
      </c>
      <c r="P5426" s="64" t="str">
        <f ca="1" t="shared" si="255"/>
        <v/>
      </c>
      <c r="Q5426" s="29" t="str">
        <f>VLOOKUP(B5426,辅助信息!E:M,9,FALSE)</f>
        <v>ZTWM-CDGS-XS-2025-0156-五冶钢构-2025年九月第一批次钢筋采购合同(三圣乡项目)-中铁物贸成都公司</v>
      </c>
      <c r="R5426" s="29" t="str">
        <f>_xlfn._xlws.FILTER(辅助信息!D:D,辅助信息!E:E=B5426)</f>
        <v>五冶钢构龙泉东洪片区(70亩、85亩)住宅、商业及配套工程项目</v>
      </c>
    </row>
    <row r="5427" spans="2:18">
      <c r="B5427" s="138" t="s">
        <v>229</v>
      </c>
      <c r="C5427" s="72">
        <v>45971</v>
      </c>
      <c r="D5427" s="122" t="str">
        <f>VLOOKUP(B5427,辅助信息!E:K,7,FALSE)</f>
        <v>JWDDCD2025092400212</v>
      </c>
      <c r="E5427" s="122" t="str">
        <f>VLOOKUP(F5427,辅助信息!A:B,2,FALSE)</f>
        <v>螺纹钢</v>
      </c>
      <c r="F5427" s="122" t="s">
        <v>30</v>
      </c>
      <c r="G5427" s="123">
        <v>11</v>
      </c>
      <c r="H5427" s="136">
        <f>IF(SUMIFS('[1]2025年已发货'!$E:$E,'[1]2025年已发货'!$F:$F,C5427,'[1]2025年已发货'!$C:$C,F5427,'[1]2025年已发货'!$G:$G,I5427,'[1]2025年已发货'!$H:$H,J5427)=0,"未发货",SUMIFS('[1]2025年已发货'!$E:$E,'[1]2025年已发货'!$F:$F,C5427,'[1]2025年已发货'!$C:$C,F5427,'[1]2025年已发货'!$G:$G,I5427,'[1]2025年已发货'!$H:$H,J5427))</f>
        <v>11.4</v>
      </c>
      <c r="I5427" s="158" t="str">
        <f>VLOOKUP(B5427,辅助信息!E:I,3,FALSE)</f>
        <v>(五冶钢构龙泉东洪片区85亩住宅、商业及配套工程项目三标段)成都市龙泉驿外东洪路地铁2号线惠王陵地铁C口</v>
      </c>
      <c r="J5427" s="122" t="str">
        <f>VLOOKUP(B5427,辅助信息!E:I,4,FALSE)</f>
        <v>王军宝</v>
      </c>
      <c r="K5427" s="122">
        <f>VLOOKUP(J5427,辅助信息!H:I,2,FALSE)</f>
        <v>13889142392</v>
      </c>
      <c r="L5427" s="124">
        <f>VLOOKUP(B5427,辅助信息!E:J,6,FALSE)</f>
        <v>0</v>
      </c>
      <c r="O5427" s="64" t="str">
        <f ca="1" t="shared" si="254"/>
        <v/>
      </c>
      <c r="P5427" s="64" t="str">
        <f ca="1" t="shared" si="255"/>
        <v/>
      </c>
      <c r="Q5427" s="29" t="str">
        <f>VLOOKUP(B5427,辅助信息!E:M,9,FALSE)</f>
        <v>ZTWM-CDGS-XS-2025-0156-五冶钢构-2025年九月第一批次钢筋采购合同(三圣乡项目)-中铁物贸成都公司</v>
      </c>
      <c r="R5427" s="29" t="str">
        <f>_xlfn._xlws.FILTER(辅助信息!D:D,辅助信息!E:E=B5427)</f>
        <v>五冶钢构龙泉东洪片区(70亩、85亩)住宅、商业及配套工程项目</v>
      </c>
    </row>
    <row r="5428" spans="2:18">
      <c r="B5428" s="138" t="s">
        <v>229</v>
      </c>
      <c r="C5428" s="72">
        <v>45971</v>
      </c>
      <c r="D5428" s="122" t="str">
        <f>VLOOKUP(B5428,辅助信息!E:K,7,FALSE)</f>
        <v>JWDDCD2025092400212</v>
      </c>
      <c r="E5428" s="122" t="str">
        <f>VLOOKUP(F5428,辅助信息!A:B,2,FALSE)</f>
        <v>螺纹钢</v>
      </c>
      <c r="F5428" s="122" t="s">
        <v>28</v>
      </c>
      <c r="G5428" s="123">
        <v>4</v>
      </c>
      <c r="H5428" s="136">
        <f>IF(SUMIFS('[1]2025年已发货'!$E:$E,'[1]2025年已发货'!$F:$F,C5428,'[1]2025年已发货'!$C:$C,F5428,'[1]2025年已发货'!$G:$G,I5428,'[1]2025年已发货'!$H:$H,J5428)=0,"未发货",SUMIFS('[1]2025年已发货'!$E:$E,'[1]2025年已发货'!$F:$F,C5428,'[1]2025年已发货'!$C:$C,F5428,'[1]2025年已发货'!$G:$G,I5428,'[1]2025年已发货'!$H:$H,J5428))</f>
        <v>5.7</v>
      </c>
      <c r="I5428" s="158" t="str">
        <f>VLOOKUP(B5428,辅助信息!E:I,3,FALSE)</f>
        <v>(五冶钢构龙泉东洪片区85亩住宅、商业及配套工程项目三标段)成都市龙泉驿外东洪路地铁2号线惠王陵地铁C口</v>
      </c>
      <c r="J5428" s="122" t="str">
        <f>VLOOKUP(B5428,辅助信息!E:I,4,FALSE)</f>
        <v>王军宝</v>
      </c>
      <c r="K5428" s="122">
        <f>VLOOKUP(J5428,辅助信息!H:I,2,FALSE)</f>
        <v>13889142392</v>
      </c>
      <c r="L5428" s="124">
        <f>VLOOKUP(B5428,辅助信息!E:J,6,FALSE)</f>
        <v>0</v>
      </c>
      <c r="O5428" s="64" t="str">
        <f ca="1" t="shared" si="254"/>
        <v/>
      </c>
      <c r="P5428" s="64" t="str">
        <f ca="1" t="shared" si="255"/>
        <v/>
      </c>
      <c r="Q5428" s="29" t="str">
        <f>VLOOKUP(B5428,辅助信息!E:M,9,FALSE)</f>
        <v>ZTWM-CDGS-XS-2025-0156-五冶钢构-2025年九月第一批次钢筋采购合同(三圣乡项目)-中铁物贸成都公司</v>
      </c>
      <c r="R5428" s="29" t="str">
        <f>_xlfn._xlws.FILTER(辅助信息!D:D,辅助信息!E:E=B5428)</f>
        <v>五冶钢构龙泉东洪片区(70亩、85亩)住宅、商业及配套工程项目</v>
      </c>
    </row>
    <row r="5429" spans="2:18">
      <c r="B5429" s="138" t="s">
        <v>229</v>
      </c>
      <c r="C5429" s="72">
        <v>45971</v>
      </c>
      <c r="D5429" s="122" t="str">
        <f>VLOOKUP(B5429,辅助信息!E:K,7,FALSE)</f>
        <v>JWDDCD2025092400212</v>
      </c>
      <c r="E5429" s="122" t="str">
        <f>VLOOKUP(F5429,辅助信息!A:B,2,FALSE)</f>
        <v>盘螺</v>
      </c>
      <c r="F5429" s="122" t="s">
        <v>49</v>
      </c>
      <c r="G5429" s="123">
        <v>8</v>
      </c>
      <c r="H5429" s="136">
        <f>IF(SUMIFS('[1]2025年已发货'!$E:$E,'[1]2025年已发货'!$F:$F,C5429,'[1]2025年已发货'!$C:$C,F5429,'[1]2025年已发货'!$G:$G,I5429,'[1]2025年已发货'!$H:$H,J5429)=0,"未发货",SUMIFS('[1]2025年已发货'!$E:$E,'[1]2025年已发货'!$F:$F,C5429,'[1]2025年已发货'!$C:$C,F5429,'[1]2025年已发货'!$G:$G,I5429,'[1]2025年已发货'!$H:$H,J5429))</f>
        <v>7.5</v>
      </c>
      <c r="I5429" s="158" t="str">
        <f>VLOOKUP(B5429,辅助信息!E:I,3,FALSE)</f>
        <v>(五冶钢构龙泉东洪片区85亩住宅、商业及配套工程项目三标段)成都市龙泉驿外东洪路地铁2号线惠王陵地铁C口</v>
      </c>
      <c r="J5429" s="122" t="str">
        <f>VLOOKUP(B5429,辅助信息!E:I,4,FALSE)</f>
        <v>王军宝</v>
      </c>
      <c r="K5429" s="122">
        <f>VLOOKUP(J5429,辅助信息!H:I,2,FALSE)</f>
        <v>13889142392</v>
      </c>
      <c r="L5429" s="124">
        <f>VLOOKUP(B5429,辅助信息!E:J,6,FALSE)</f>
        <v>0</v>
      </c>
      <c r="O5429" s="64" t="str">
        <f ca="1" t="shared" si="254"/>
        <v/>
      </c>
      <c r="P5429" s="64" t="str">
        <f ca="1" t="shared" si="255"/>
        <v/>
      </c>
      <c r="Q5429" s="29" t="str">
        <f>VLOOKUP(B5429,辅助信息!E:M,9,FALSE)</f>
        <v>ZTWM-CDGS-XS-2025-0156-五冶钢构-2025年九月第一批次钢筋采购合同(三圣乡项目)-中铁物贸成都公司</v>
      </c>
      <c r="R5429" s="29" t="str">
        <f>_xlfn._xlws.FILTER(辅助信息!D:D,辅助信息!E:E=B5429)</f>
        <v>五冶钢构龙泉东洪片区(70亩、85亩)住宅、商业及配套工程项目</v>
      </c>
    </row>
    <row r="5430" spans="2:18">
      <c r="B5430" s="138" t="s">
        <v>229</v>
      </c>
      <c r="C5430" s="72">
        <v>45971</v>
      </c>
      <c r="D5430" s="122" t="str">
        <f>VLOOKUP(B5430,辅助信息!E:K,7,FALSE)</f>
        <v>JWDDCD2025092400212</v>
      </c>
      <c r="E5430" s="122" t="str">
        <f>VLOOKUP(F5430,辅助信息!A:B,2,FALSE)</f>
        <v>螺纹钢</v>
      </c>
      <c r="F5430" s="122" t="s">
        <v>46</v>
      </c>
      <c r="G5430" s="123">
        <v>9</v>
      </c>
      <c r="H5430" s="136">
        <f>IF(SUMIFS('[1]2025年已发货'!$E:$E,'[1]2025年已发货'!$F:$F,C5430,'[1]2025年已发货'!$C:$C,F5430,'[1]2025年已发货'!$G:$G,I5430,'[1]2025年已发货'!$H:$H,J5430)=0,"未发货",SUMIFS('[1]2025年已发货'!$E:$E,'[1]2025年已发货'!$F:$F,C5430,'[1]2025年已发货'!$C:$C,F5430,'[1]2025年已发货'!$G:$G,I5430,'[1]2025年已发货'!$H:$H,J5430))</f>
        <v>8.55</v>
      </c>
      <c r="I5430" s="158" t="str">
        <f>VLOOKUP(B5430,辅助信息!E:I,3,FALSE)</f>
        <v>(五冶钢构龙泉东洪片区85亩住宅、商业及配套工程项目三标段)成都市龙泉驿外东洪路地铁2号线惠王陵地铁C口</v>
      </c>
      <c r="J5430" s="122" t="str">
        <f>VLOOKUP(B5430,辅助信息!E:I,4,FALSE)</f>
        <v>王军宝</v>
      </c>
      <c r="K5430" s="122">
        <f>VLOOKUP(J5430,辅助信息!H:I,2,FALSE)</f>
        <v>13889142392</v>
      </c>
      <c r="L5430" s="124">
        <f>VLOOKUP(B5430,辅助信息!E:J,6,FALSE)</f>
        <v>0</v>
      </c>
      <c r="O5430" s="64" t="str">
        <f ca="1" t="shared" si="254"/>
        <v/>
      </c>
      <c r="P5430" s="64" t="str">
        <f ca="1" t="shared" si="255"/>
        <v/>
      </c>
      <c r="Q5430" s="29" t="str">
        <f>VLOOKUP(B5430,辅助信息!E:M,9,FALSE)</f>
        <v>ZTWM-CDGS-XS-2025-0156-五冶钢构-2025年九月第一批次钢筋采购合同(三圣乡项目)-中铁物贸成都公司</v>
      </c>
      <c r="R5430" s="29" t="str">
        <f>_xlfn._xlws.FILTER(辅助信息!D:D,辅助信息!E:E=B5430)</f>
        <v>五冶钢构龙泉东洪片区(70亩、85亩)住宅、商业及配套工程项目</v>
      </c>
    </row>
    <row r="5431" spans="2:18">
      <c r="B5431" s="138" t="s">
        <v>225</v>
      </c>
      <c r="C5431" s="72">
        <v>45971</v>
      </c>
      <c r="D5431" s="122" t="str">
        <f>VLOOKUP(B5431,辅助信息!E:K,7,FALSE)</f>
        <v>JWDDCD2025092400210</v>
      </c>
      <c r="E5431" s="122" t="str">
        <f>VLOOKUP(F5431,辅助信息!A:B,2,FALSE)</f>
        <v>盘螺</v>
      </c>
      <c r="F5431" s="122" t="s">
        <v>41</v>
      </c>
      <c r="G5431" s="123">
        <v>15</v>
      </c>
      <c r="H5431" s="136">
        <f>IF(SUMIFS('[1]2025年已发货'!$E:$E,'[1]2025年已发货'!$F:$F,C5431,'[1]2025年已发货'!$C:$C,F5431,'[1]2025年已发货'!$G:$G,I5431,'[1]2025年已发货'!$H:$H,J5431)=0,"未发货",SUMIFS('[1]2025年已发货'!$E:$E,'[1]2025年已发货'!$F:$F,C5431,'[1]2025年已发货'!$C:$C,F5431,'[1]2025年已发货'!$G:$G,I5431,'[1]2025年已发货'!$H:$H,J5431))</f>
        <v>15</v>
      </c>
      <c r="I5431" s="158" t="str">
        <f>VLOOKUP(B5431,辅助信息!E:I,3,FALSE)</f>
        <v>(五冶钢构龙泉东洪片区85亩住宅、商业及配套工程项目一标段)成都市龙泉驿外东洪路地铁2号线惠王陵地铁C口</v>
      </c>
      <c r="J5431" s="122" t="str">
        <f>VLOOKUP(B5431,辅助信息!E:I,4,FALSE)</f>
        <v>岳工</v>
      </c>
      <c r="K5431" s="122">
        <f>VLOOKUP(J5431,辅助信息!H:I,2,FALSE)</f>
        <v>18599951655</v>
      </c>
      <c r="L5431" s="124">
        <f>VLOOKUP(B5431,辅助信息!E:J,6,FALSE)</f>
        <v>0</v>
      </c>
      <c r="O5431" s="64" t="str">
        <f ca="1" t="shared" si="254"/>
        <v/>
      </c>
      <c r="P5431" s="64" t="str">
        <f ca="1" t="shared" si="255"/>
        <v/>
      </c>
      <c r="Q5431" s="29" t="str">
        <f>VLOOKUP(B5431,辅助信息!E:M,9,FALSE)</f>
        <v>ZTWM-CDGS-XS-2025-0156-五冶钢构-2025年九月第一批次钢筋采购合同(三圣乡项目)-中铁物贸成都公司</v>
      </c>
      <c r="R5431" s="29" t="str">
        <f>_xlfn._xlws.FILTER(辅助信息!D:D,辅助信息!E:E=B5431)</f>
        <v>五冶钢构龙泉东洪片区(70亩、85亩)住宅、商业及配套工程项目</v>
      </c>
    </row>
    <row r="5432" spans="2:18">
      <c r="B5432" s="138" t="s">
        <v>225</v>
      </c>
      <c r="C5432" s="72">
        <v>45971</v>
      </c>
      <c r="D5432" s="122" t="str">
        <f>VLOOKUP(B5432,辅助信息!E:K,7,FALSE)</f>
        <v>JWDDCD2025092400210</v>
      </c>
      <c r="E5432" s="122" t="str">
        <f>VLOOKUP(F5432,辅助信息!A:B,2,FALSE)</f>
        <v>螺纹钢</v>
      </c>
      <c r="F5432" s="122" t="s">
        <v>27</v>
      </c>
      <c r="G5432" s="123">
        <v>25</v>
      </c>
      <c r="H5432" s="136">
        <f>IF(SUMIFS('[1]2025年已发货'!$E:$E,'[1]2025年已发货'!$F:$F,C5432,'[1]2025年已发货'!$C:$C,F5432,'[1]2025年已发货'!$G:$G,I5432,'[1]2025年已发货'!$H:$H,J5432)=0,"未发货",SUMIFS('[1]2025年已发货'!$E:$E,'[1]2025年已发货'!$F:$F,C5432,'[1]2025年已发货'!$C:$C,F5432,'[1]2025年已发货'!$G:$G,I5432,'[1]2025年已发货'!$H:$H,J5432))</f>
        <v>25.65</v>
      </c>
      <c r="I5432" s="158" t="str">
        <f>VLOOKUP(B5432,辅助信息!E:I,3,FALSE)</f>
        <v>(五冶钢构龙泉东洪片区85亩住宅、商业及配套工程项目一标段)成都市龙泉驿外东洪路地铁2号线惠王陵地铁C口</v>
      </c>
      <c r="J5432" s="122" t="str">
        <f>VLOOKUP(B5432,辅助信息!E:I,4,FALSE)</f>
        <v>岳工</v>
      </c>
      <c r="K5432" s="122">
        <f>VLOOKUP(J5432,辅助信息!H:I,2,FALSE)</f>
        <v>18599951655</v>
      </c>
      <c r="L5432" s="124">
        <f>VLOOKUP(B5432,辅助信息!E:J,6,FALSE)</f>
        <v>0</v>
      </c>
      <c r="O5432" s="64" t="str">
        <f ca="1" t="shared" si="254"/>
        <v/>
      </c>
      <c r="P5432" s="64" t="str">
        <f ca="1" t="shared" si="255"/>
        <v/>
      </c>
      <c r="Q5432" s="29" t="str">
        <f>VLOOKUP(B5432,辅助信息!E:M,9,FALSE)</f>
        <v>ZTWM-CDGS-XS-2025-0156-五冶钢构-2025年九月第一批次钢筋采购合同(三圣乡项目)-中铁物贸成都公司</v>
      </c>
      <c r="R5432" s="29" t="str">
        <f>_xlfn._xlws.FILTER(辅助信息!D:D,辅助信息!E:E=B5432)</f>
        <v>五冶钢构龙泉东洪片区(70亩、85亩)住宅、商业及配套工程项目</v>
      </c>
    </row>
    <row r="5433" spans="2:18">
      <c r="B5433" s="138" t="s">
        <v>225</v>
      </c>
      <c r="C5433" s="72">
        <v>45971</v>
      </c>
      <c r="D5433" s="122" t="str">
        <f>VLOOKUP(B5433,辅助信息!E:K,7,FALSE)</f>
        <v>JWDDCD2025092400210</v>
      </c>
      <c r="E5433" s="122" t="str">
        <f>VLOOKUP(F5433,辅助信息!A:B,2,FALSE)</f>
        <v>螺纹钢</v>
      </c>
      <c r="F5433" s="122" t="s">
        <v>19</v>
      </c>
      <c r="G5433" s="123">
        <v>13</v>
      </c>
      <c r="H5433" s="136" t="str">
        <f>IF(SUMIFS('[1]2025年已发货'!$E:$E,'[1]2025年已发货'!$F:$F,C5433,'[1]2025年已发货'!$C:$C,F5433,'[1]2025年已发货'!$G:$G,I5433,'[1]2025年已发货'!$H:$H,J5433)=0,"未发货",SUMIFS('[1]2025年已发货'!$E:$E,'[1]2025年已发货'!$F:$F,C5433,'[1]2025年已发货'!$C:$C,F5433,'[1]2025年已发货'!$G:$G,I5433,'[1]2025年已发货'!$H:$H,J5433))</f>
        <v>未发货</v>
      </c>
      <c r="I5433" s="158" t="str">
        <f>VLOOKUP(B5433,辅助信息!E:I,3,FALSE)</f>
        <v>(五冶钢构龙泉东洪片区85亩住宅、商业及配套工程项目一标段)成都市龙泉驿外东洪路地铁2号线惠王陵地铁C口</v>
      </c>
      <c r="J5433" s="122" t="str">
        <f>VLOOKUP(B5433,辅助信息!E:I,4,FALSE)</f>
        <v>岳工</v>
      </c>
      <c r="K5433" s="122">
        <f>VLOOKUP(J5433,辅助信息!H:I,2,FALSE)</f>
        <v>18599951655</v>
      </c>
      <c r="L5433" s="124">
        <f>VLOOKUP(B5433,辅助信息!E:J,6,FALSE)</f>
        <v>0</v>
      </c>
      <c r="O5433" s="64" t="str">
        <f ca="1" t="shared" si="254"/>
        <v/>
      </c>
      <c r="P5433" s="64" t="str">
        <f ca="1" t="shared" si="255"/>
        <v/>
      </c>
      <c r="Q5433" s="29" t="str">
        <f>VLOOKUP(B5433,辅助信息!E:M,9,FALSE)</f>
        <v>ZTWM-CDGS-XS-2025-0156-五冶钢构-2025年九月第一批次钢筋采购合同(三圣乡项目)-中铁物贸成都公司</v>
      </c>
      <c r="R5433" s="29" t="str">
        <f>_xlfn._xlws.FILTER(辅助信息!D:D,辅助信息!E:E=B5433)</f>
        <v>五冶钢构龙泉东洪片区(70亩、85亩)住宅、商业及配套工程项目</v>
      </c>
    </row>
    <row r="5434" spans="2:18">
      <c r="B5434" s="138" t="s">
        <v>225</v>
      </c>
      <c r="C5434" s="72">
        <v>45971</v>
      </c>
      <c r="D5434" s="122" t="str">
        <f>VLOOKUP(B5434,辅助信息!E:K,7,FALSE)</f>
        <v>JWDDCD2025092400210</v>
      </c>
      <c r="E5434" s="122" t="str">
        <f>VLOOKUP(F5434,辅助信息!A:B,2,FALSE)</f>
        <v>螺纹钢</v>
      </c>
      <c r="F5434" s="122" t="s">
        <v>32</v>
      </c>
      <c r="G5434" s="123">
        <v>10</v>
      </c>
      <c r="H5434" s="136" t="str">
        <f>IF(SUMIFS('[1]2025年已发货'!$E:$E,'[1]2025年已发货'!$F:$F,C5434,'[1]2025年已发货'!$C:$C,F5434,'[1]2025年已发货'!$G:$G,I5434,'[1]2025年已发货'!$H:$H,J5434)=0,"未发货",SUMIFS('[1]2025年已发货'!$E:$E,'[1]2025年已发货'!$F:$F,C5434,'[1]2025年已发货'!$C:$C,F5434,'[1]2025年已发货'!$G:$G,I5434,'[1]2025年已发货'!$H:$H,J5434))</f>
        <v>未发货</v>
      </c>
      <c r="I5434" s="158" t="str">
        <f>VLOOKUP(B5434,辅助信息!E:I,3,FALSE)</f>
        <v>(五冶钢构龙泉东洪片区85亩住宅、商业及配套工程项目一标段)成都市龙泉驿外东洪路地铁2号线惠王陵地铁C口</v>
      </c>
      <c r="J5434" s="122" t="str">
        <f>VLOOKUP(B5434,辅助信息!E:I,4,FALSE)</f>
        <v>岳工</v>
      </c>
      <c r="K5434" s="122">
        <f>VLOOKUP(J5434,辅助信息!H:I,2,FALSE)</f>
        <v>18599951655</v>
      </c>
      <c r="L5434" s="124">
        <f>VLOOKUP(B5434,辅助信息!E:J,6,FALSE)</f>
        <v>0</v>
      </c>
      <c r="O5434" s="64" t="str">
        <f ca="1" t="shared" si="254"/>
        <v/>
      </c>
      <c r="P5434" s="64" t="str">
        <f ca="1" t="shared" si="255"/>
        <v/>
      </c>
      <c r="Q5434" s="29" t="str">
        <f>VLOOKUP(B5434,辅助信息!E:M,9,FALSE)</f>
        <v>ZTWM-CDGS-XS-2025-0156-五冶钢构-2025年九月第一批次钢筋采购合同(三圣乡项目)-中铁物贸成都公司</v>
      </c>
      <c r="R5434" s="29" t="str">
        <f>_xlfn._xlws.FILTER(辅助信息!D:D,辅助信息!E:E=B5434)</f>
        <v>五冶钢构龙泉东洪片区(70亩、85亩)住宅、商业及配套工程项目</v>
      </c>
    </row>
    <row r="5435" spans="2:18">
      <c r="B5435" s="138" t="s">
        <v>225</v>
      </c>
      <c r="C5435" s="72">
        <v>45971</v>
      </c>
      <c r="D5435" s="122" t="str">
        <f>VLOOKUP(B5435,辅助信息!E:K,7,FALSE)</f>
        <v>JWDDCD2025092400210</v>
      </c>
      <c r="E5435" s="122" t="str">
        <f>VLOOKUP(F5435,辅助信息!A:B,2,FALSE)</f>
        <v>螺纹钢</v>
      </c>
      <c r="F5435" s="122" t="s">
        <v>30</v>
      </c>
      <c r="G5435" s="123">
        <v>20</v>
      </c>
      <c r="H5435" s="136">
        <f>IF(SUMIFS('[1]2025年已发货'!$E:$E,'[1]2025年已发货'!$F:$F,C5435,'[1]2025年已发货'!$C:$C,F5435,'[1]2025年已发货'!$G:$G,I5435,'[1]2025年已发货'!$H:$H,J5435)=0,"未发货",SUMIFS('[1]2025年已发货'!$E:$E,'[1]2025年已发货'!$F:$F,C5435,'[1]2025年已发货'!$C:$C,F5435,'[1]2025年已发货'!$G:$G,I5435,'[1]2025年已发货'!$H:$H,J5435))</f>
        <v>11.4</v>
      </c>
      <c r="I5435" s="158" t="str">
        <f>VLOOKUP(B5435,辅助信息!E:I,3,FALSE)</f>
        <v>(五冶钢构龙泉东洪片区85亩住宅、商业及配套工程项目一标段)成都市龙泉驿外东洪路地铁2号线惠王陵地铁C口</v>
      </c>
      <c r="J5435" s="122" t="str">
        <f>VLOOKUP(B5435,辅助信息!E:I,4,FALSE)</f>
        <v>岳工</v>
      </c>
      <c r="K5435" s="122">
        <f>VLOOKUP(J5435,辅助信息!H:I,2,FALSE)</f>
        <v>18599951655</v>
      </c>
      <c r="L5435" s="124">
        <f>VLOOKUP(B5435,辅助信息!E:J,6,FALSE)</f>
        <v>0</v>
      </c>
      <c r="O5435" s="64" t="str">
        <f ca="1" t="shared" si="254"/>
        <v/>
      </c>
      <c r="P5435" s="64" t="str">
        <f ca="1" t="shared" si="255"/>
        <v/>
      </c>
      <c r="Q5435" s="29" t="str">
        <f>VLOOKUP(B5435,辅助信息!E:M,9,FALSE)</f>
        <v>ZTWM-CDGS-XS-2025-0156-五冶钢构-2025年九月第一批次钢筋采购合同(三圣乡项目)-中铁物贸成都公司</v>
      </c>
      <c r="R5435" s="29" t="str">
        <f>_xlfn._xlws.FILTER(辅助信息!D:D,辅助信息!E:E=B5435)</f>
        <v>五冶钢构龙泉东洪片区(70亩、85亩)住宅、商业及配套工程项目</v>
      </c>
    </row>
    <row r="5436" spans="2:18">
      <c r="B5436" s="138" t="s">
        <v>225</v>
      </c>
      <c r="C5436" s="72">
        <v>45971</v>
      </c>
      <c r="D5436" s="122" t="str">
        <f>VLOOKUP(B5436,辅助信息!E:K,7,FALSE)</f>
        <v>JWDDCD2025092400210</v>
      </c>
      <c r="E5436" s="122" t="str">
        <f>VLOOKUP(F5436,辅助信息!A:B,2,FALSE)</f>
        <v>螺纹钢</v>
      </c>
      <c r="F5436" s="122" t="s">
        <v>33</v>
      </c>
      <c r="G5436" s="123">
        <v>12</v>
      </c>
      <c r="H5436" s="136" t="str">
        <f>IF(SUMIFS('[1]2025年已发货'!$E:$E,'[1]2025年已发货'!$F:$F,C5436,'[1]2025年已发货'!$C:$C,F5436,'[1]2025年已发货'!$G:$G,I5436,'[1]2025年已发货'!$H:$H,J5436)=0,"未发货",SUMIFS('[1]2025年已发货'!$E:$E,'[1]2025年已发货'!$F:$F,C5436,'[1]2025年已发货'!$C:$C,F5436,'[1]2025年已发货'!$G:$G,I5436,'[1]2025年已发货'!$H:$H,J5436))</f>
        <v>未发货</v>
      </c>
      <c r="I5436" s="158" t="str">
        <f>VLOOKUP(B5436,辅助信息!E:I,3,FALSE)</f>
        <v>(五冶钢构龙泉东洪片区85亩住宅、商业及配套工程项目一标段)成都市龙泉驿外东洪路地铁2号线惠王陵地铁C口</v>
      </c>
      <c r="J5436" s="122" t="str">
        <f>VLOOKUP(B5436,辅助信息!E:I,4,FALSE)</f>
        <v>岳工</v>
      </c>
      <c r="K5436" s="122">
        <f>VLOOKUP(J5436,辅助信息!H:I,2,FALSE)</f>
        <v>18599951655</v>
      </c>
      <c r="L5436" s="124">
        <f>VLOOKUP(B5436,辅助信息!E:J,6,FALSE)</f>
        <v>0</v>
      </c>
      <c r="O5436" s="64" t="str">
        <f ca="1" t="shared" si="254"/>
        <v/>
      </c>
      <c r="P5436" s="64" t="str">
        <f ca="1" t="shared" si="255"/>
        <v/>
      </c>
      <c r="Q5436" s="29" t="str">
        <f>VLOOKUP(B5436,辅助信息!E:M,9,FALSE)</f>
        <v>ZTWM-CDGS-XS-2025-0156-五冶钢构-2025年九月第一批次钢筋采购合同(三圣乡项目)-中铁物贸成都公司</v>
      </c>
      <c r="R5436" s="29" t="str">
        <f>_xlfn._xlws.FILTER(辅助信息!D:D,辅助信息!E:E=B5436)</f>
        <v>五冶钢构龙泉东洪片区(70亩、85亩)住宅、商业及配套工程项目</v>
      </c>
    </row>
    <row r="5437" spans="2:18">
      <c r="B5437" s="138" t="s">
        <v>225</v>
      </c>
      <c r="C5437" s="72">
        <v>45971</v>
      </c>
      <c r="D5437" s="122" t="str">
        <f>VLOOKUP(B5437,辅助信息!E:K,7,FALSE)</f>
        <v>JWDDCD2025092400210</v>
      </c>
      <c r="E5437" s="122" t="str">
        <f>VLOOKUP(F5437,辅助信息!A:B,2,FALSE)</f>
        <v>螺纹钢</v>
      </c>
      <c r="F5437" s="122" t="s">
        <v>28</v>
      </c>
      <c r="G5437" s="123">
        <v>12</v>
      </c>
      <c r="H5437" s="136" t="str">
        <f>IF(SUMIFS('[1]2025年已发货'!$E:$E,'[1]2025年已发货'!$F:$F,C5437,'[1]2025年已发货'!$C:$C,F5437,'[1]2025年已发货'!$G:$G,I5437,'[1]2025年已发货'!$H:$H,J5437)=0,"未发货",SUMIFS('[1]2025年已发货'!$E:$E,'[1]2025年已发货'!$F:$F,C5437,'[1]2025年已发货'!$C:$C,F5437,'[1]2025年已发货'!$G:$G,I5437,'[1]2025年已发货'!$H:$H,J5437))</f>
        <v>未发货</v>
      </c>
      <c r="I5437" s="158" t="str">
        <f>VLOOKUP(B5437,辅助信息!E:I,3,FALSE)</f>
        <v>(五冶钢构龙泉东洪片区85亩住宅、商业及配套工程项目一标段)成都市龙泉驿外东洪路地铁2号线惠王陵地铁C口</v>
      </c>
      <c r="J5437" s="122" t="str">
        <f>VLOOKUP(B5437,辅助信息!E:I,4,FALSE)</f>
        <v>岳工</v>
      </c>
      <c r="K5437" s="122">
        <f>VLOOKUP(J5437,辅助信息!H:I,2,FALSE)</f>
        <v>18599951655</v>
      </c>
      <c r="L5437" s="124">
        <f>VLOOKUP(B5437,辅助信息!E:J,6,FALSE)</f>
        <v>0</v>
      </c>
      <c r="O5437" s="64" t="str">
        <f ca="1" t="shared" si="254"/>
        <v/>
      </c>
      <c r="P5437" s="64" t="str">
        <f ca="1" t="shared" si="255"/>
        <v/>
      </c>
      <c r="Q5437" s="29" t="str">
        <f>VLOOKUP(B5437,辅助信息!E:M,9,FALSE)</f>
        <v>ZTWM-CDGS-XS-2025-0156-五冶钢构-2025年九月第一批次钢筋采购合同(三圣乡项目)-中铁物贸成都公司</v>
      </c>
      <c r="R5437" s="29" t="str">
        <f>_xlfn._xlws.FILTER(辅助信息!D:D,辅助信息!E:E=B5437)</f>
        <v>五冶钢构龙泉东洪片区(70亩、85亩)住宅、商业及配套工程项目</v>
      </c>
    </row>
    <row r="5438" spans="2:18">
      <c r="B5438" s="138" t="s">
        <v>225</v>
      </c>
      <c r="C5438" s="72">
        <v>45971</v>
      </c>
      <c r="D5438" s="122" t="str">
        <f>VLOOKUP(B5438,辅助信息!E:K,7,FALSE)</f>
        <v>JWDDCD2025092400210</v>
      </c>
      <c r="E5438" s="122" t="str">
        <f>VLOOKUP(F5438,辅助信息!A:B,2,FALSE)</f>
        <v>盘螺</v>
      </c>
      <c r="F5438" s="122" t="s">
        <v>40</v>
      </c>
      <c r="G5438" s="123">
        <v>60</v>
      </c>
      <c r="H5438" s="136">
        <f>IF(SUMIFS('[1]2025年已发货'!$E:$E,'[1]2025年已发货'!$F:$F,C5438,'[1]2025年已发货'!$C:$C,F5438,'[1]2025年已发货'!$G:$G,I5438,'[1]2025年已发货'!$H:$H,J5438)=0,"未发货",SUMIFS('[1]2025年已发货'!$E:$E,'[1]2025年已发货'!$F:$F,C5438,'[1]2025年已发货'!$C:$C,F5438,'[1]2025年已发货'!$G:$G,I5438,'[1]2025年已发货'!$H:$H,J5438))</f>
        <v>60</v>
      </c>
      <c r="I5438" s="158" t="str">
        <f>VLOOKUP(B5438,辅助信息!E:I,3,FALSE)</f>
        <v>(五冶钢构龙泉东洪片区85亩住宅、商业及配套工程项目一标段)成都市龙泉驿外东洪路地铁2号线惠王陵地铁C口</v>
      </c>
      <c r="J5438" s="122" t="str">
        <f>VLOOKUP(B5438,辅助信息!E:I,4,FALSE)</f>
        <v>岳工</v>
      </c>
      <c r="K5438" s="122">
        <f>VLOOKUP(J5438,辅助信息!H:I,2,FALSE)</f>
        <v>18599951655</v>
      </c>
      <c r="L5438" s="124">
        <f>VLOOKUP(B5438,辅助信息!E:J,6,FALSE)</f>
        <v>0</v>
      </c>
      <c r="O5438" s="64" t="str">
        <f ca="1" t="shared" si="254"/>
        <v/>
      </c>
      <c r="P5438" s="64" t="str">
        <f ca="1" t="shared" si="255"/>
        <v/>
      </c>
      <c r="Q5438" s="29" t="str">
        <f>VLOOKUP(B5438,辅助信息!E:M,9,FALSE)</f>
        <v>ZTWM-CDGS-XS-2025-0156-五冶钢构-2025年九月第一批次钢筋采购合同(三圣乡项目)-中铁物贸成都公司</v>
      </c>
      <c r="R5438" s="29" t="str">
        <f>_xlfn._xlws.FILTER(辅助信息!D:D,辅助信息!E:E=B5438)</f>
        <v>五冶钢构龙泉东洪片区(70亩、85亩)住宅、商业及配套工程项目</v>
      </c>
    </row>
    <row r="5439" spans="2:18">
      <c r="B5439" s="138" t="s">
        <v>225</v>
      </c>
      <c r="C5439" s="72">
        <v>45971</v>
      </c>
      <c r="D5439" s="122" t="str">
        <f>VLOOKUP(B5439,辅助信息!E:K,7,FALSE)</f>
        <v>JWDDCD2025092400210</v>
      </c>
      <c r="E5439" s="122" t="str">
        <f>VLOOKUP(F5439,辅助信息!A:B,2,FALSE)</f>
        <v>螺纹钢</v>
      </c>
      <c r="F5439" s="122" t="s">
        <v>46</v>
      </c>
      <c r="G5439" s="123">
        <v>8</v>
      </c>
      <c r="H5439" s="136" t="str">
        <f>IF(SUMIFS('[1]2025年已发货'!$E:$E,'[1]2025年已发货'!$F:$F,C5439,'[1]2025年已发货'!$C:$C,F5439,'[1]2025年已发货'!$G:$G,I5439,'[1]2025年已发货'!$H:$H,J5439)=0,"未发货",SUMIFS('[1]2025年已发货'!$E:$E,'[1]2025年已发货'!$F:$F,C5439,'[1]2025年已发货'!$C:$C,F5439,'[1]2025年已发货'!$G:$G,I5439,'[1]2025年已发货'!$H:$H,J5439))</f>
        <v>未发货</v>
      </c>
      <c r="I5439" s="158" t="str">
        <f>VLOOKUP(B5439,辅助信息!E:I,3,FALSE)</f>
        <v>(五冶钢构龙泉东洪片区85亩住宅、商业及配套工程项目一标段)成都市龙泉驿外东洪路地铁2号线惠王陵地铁C口</v>
      </c>
      <c r="J5439" s="122" t="str">
        <f>VLOOKUP(B5439,辅助信息!E:I,4,FALSE)</f>
        <v>岳工</v>
      </c>
      <c r="K5439" s="122">
        <f>VLOOKUP(J5439,辅助信息!H:I,2,FALSE)</f>
        <v>18599951655</v>
      </c>
      <c r="L5439" s="124">
        <f>VLOOKUP(B5439,辅助信息!E:J,6,FALSE)</f>
        <v>0</v>
      </c>
      <c r="O5439" s="64" t="str">
        <f ca="1" t="shared" si="254"/>
        <v/>
      </c>
      <c r="P5439" s="64" t="str">
        <f ca="1" t="shared" si="255"/>
        <v/>
      </c>
      <c r="Q5439" s="29" t="str">
        <f>VLOOKUP(B5439,辅助信息!E:M,9,FALSE)</f>
        <v>ZTWM-CDGS-XS-2025-0156-五冶钢构-2025年九月第一批次钢筋采购合同(三圣乡项目)-中铁物贸成都公司</v>
      </c>
      <c r="R5439" s="29" t="str">
        <f>_xlfn._xlws.FILTER(辅助信息!D:D,辅助信息!E:E=B5439)</f>
        <v>五冶钢构龙泉东洪片区(70亩、85亩)住宅、商业及配套工程项目</v>
      </c>
    </row>
    <row r="5440" spans="1:18">
      <c r="A5440" s="73" t="s">
        <v>244</v>
      </c>
      <c r="B5440" s="138" t="s">
        <v>208</v>
      </c>
      <c r="C5440" s="72">
        <v>45971</v>
      </c>
      <c r="D5440" s="122" t="str">
        <f>VLOOKUP(B5440,辅助信息!E:K,7,FALSE)</f>
        <v>JWDDCD2025102100480</v>
      </c>
      <c r="E5440" s="122" t="str">
        <f>VLOOKUP(F5440,辅助信息!A:B,2,FALSE)</f>
        <v>螺纹钢</v>
      </c>
      <c r="F5440" s="122" t="s">
        <v>76</v>
      </c>
      <c r="G5440" s="123">
        <v>30</v>
      </c>
      <c r="H5440" s="136">
        <f>IF(SUMIFS('[1]2025年已发货'!$E:$E,'[1]2025年已发货'!$F:$F,C5440,'[1]2025年已发货'!$C:$C,F5440,'[1]2025年已发货'!$G:$G,I5440,'[1]2025年已发货'!$H:$H,J5440)=0,"未发货",SUMIFS('[1]2025年已发货'!$E:$E,'[1]2025年已发货'!$F:$F,C5440,'[1]2025年已发货'!$C:$C,F5440,'[1]2025年已发货'!$G:$G,I5440,'[1]2025年已发货'!$H:$H,J5440))</f>
        <v>30</v>
      </c>
      <c r="I5440" s="158" t="str">
        <f>VLOOKUP(B5440,辅助信息!E:I,3,FALSE)</f>
        <v>(五冶建设锦江区林家坝片区20号地块商业项目)锦江区泰昌路锦江28亩项目部</v>
      </c>
      <c r="J5440" s="122" t="str">
        <f>VLOOKUP(B5440,辅助信息!E:I,4,FALSE)</f>
        <v>陶杰</v>
      </c>
      <c r="K5440" s="122">
        <f>VLOOKUP(J5440,辅助信息!H:I,2,FALSE)</f>
        <v>13980247952</v>
      </c>
      <c r="L5440" s="124" t="str">
        <f>VLOOKUP(B5440,辅助信息!E:J,6,FALSE)</f>
        <v>联系实际收货人（陶杰13980247952）五冶建设送货单,6份材质书,锈货不收，装货前联系收货人核实到场规格,没提前告知进场规格现场不给予接收</v>
      </c>
      <c r="O5440" s="64" t="str">
        <f ca="1" t="shared" si="254"/>
        <v/>
      </c>
      <c r="P5440" s="64" t="str">
        <f ca="1" t="shared" si="255"/>
        <v/>
      </c>
      <c r="Q5440" s="29" t="str">
        <f>VLOOKUP(B5440,辅助信息!E:M,9,FALSE)</f>
        <v>ZTWM-CDGS-XS-2025-0073-五冶天府-成都怡心湖片区及龙泉驿医院等项目</v>
      </c>
      <c r="R5440" s="29" t="str">
        <f>_xlfn._xlws.FILTER(辅助信息!D:D,辅助信息!E:E=B5440)</f>
        <v>五冶建设锦江区林家坝片区20号地块商业项目</v>
      </c>
    </row>
    <row r="5441" spans="1:18">
      <c r="A5441" s="73"/>
      <c r="B5441" s="138" t="s">
        <v>208</v>
      </c>
      <c r="C5441" s="72">
        <v>45971</v>
      </c>
      <c r="D5441" s="122" t="str">
        <f>VLOOKUP(B5441,辅助信息!E:K,7,FALSE)</f>
        <v>JWDDCD2025102100480</v>
      </c>
      <c r="E5441" s="122" t="str">
        <f>VLOOKUP(F5441,辅助信息!A:B,2,FALSE)</f>
        <v>螺纹钢</v>
      </c>
      <c r="F5441" s="122" t="s">
        <v>90</v>
      </c>
      <c r="G5441" s="123">
        <v>15</v>
      </c>
      <c r="H5441" s="136">
        <f>IF(SUMIFS('[1]2025年已发货'!$E:$E,'[1]2025年已发货'!$F:$F,C5441,'[1]2025年已发货'!$C:$C,F5441,'[1]2025年已发货'!$G:$G,I5441,'[1]2025年已发货'!$H:$H,J5441)=0,"未发货",SUMIFS('[1]2025年已发货'!$E:$E,'[1]2025年已发货'!$F:$F,C5441,'[1]2025年已发货'!$C:$C,F5441,'[1]2025年已发货'!$G:$G,I5441,'[1]2025年已发货'!$H:$H,J5441))</f>
        <v>15</v>
      </c>
      <c r="I5441" s="158" t="str">
        <f>VLOOKUP(B5441,辅助信息!E:I,3,FALSE)</f>
        <v>(五冶建设锦江区林家坝片区20号地块商业项目)锦江区泰昌路锦江28亩项目部</v>
      </c>
      <c r="J5441" s="122" t="str">
        <f>VLOOKUP(B5441,辅助信息!E:I,4,FALSE)</f>
        <v>陶杰</v>
      </c>
      <c r="K5441" s="122">
        <f>VLOOKUP(J5441,辅助信息!H:I,2,FALSE)</f>
        <v>13980247952</v>
      </c>
      <c r="L5441" s="124" t="str">
        <f>VLOOKUP(B5441,辅助信息!E:J,6,FALSE)</f>
        <v>联系实际收货人（陶杰13980247952）五冶建设送货单,6份材质书,锈货不收，装货前联系收货人核实到场规格,没提前告知进场规格现场不给予接收</v>
      </c>
      <c r="O5441" s="64" t="str">
        <f ca="1" t="shared" si="254"/>
        <v/>
      </c>
      <c r="P5441" s="64" t="str">
        <f ca="1" t="shared" si="255"/>
        <v/>
      </c>
      <c r="Q5441" s="29" t="str">
        <f>VLOOKUP(B5441,辅助信息!E:M,9,FALSE)</f>
        <v>ZTWM-CDGS-XS-2025-0073-五冶天府-成都怡心湖片区及龙泉驿医院等项目</v>
      </c>
      <c r="R5441" s="29" t="str">
        <f>_xlfn._xlws.FILTER(辅助信息!D:D,辅助信息!E:E=B5441)</f>
        <v>五冶建设锦江区林家坝片区20号地块商业项目</v>
      </c>
    </row>
    <row r="5442" spans="1:18">
      <c r="A5442" s="73"/>
      <c r="B5442" s="138" t="s">
        <v>208</v>
      </c>
      <c r="C5442" s="72">
        <v>45971</v>
      </c>
      <c r="D5442" s="122" t="str">
        <f>VLOOKUP(B5442,辅助信息!E:K,7,FALSE)</f>
        <v>JWDDCD2025102100480</v>
      </c>
      <c r="E5442" s="122" t="str">
        <f>VLOOKUP(F5442,辅助信息!A:B,2,FALSE)</f>
        <v>螺纹钢</v>
      </c>
      <c r="F5442" s="122" t="s">
        <v>130</v>
      </c>
      <c r="G5442" s="123">
        <v>20</v>
      </c>
      <c r="H5442" s="136">
        <f>IF(SUMIFS('[1]2025年已发货'!$E:$E,'[1]2025年已发货'!$F:$F,C5442,'[1]2025年已发货'!$C:$C,F5442,'[1]2025年已发货'!$G:$G,I5442,'[1]2025年已发货'!$H:$H,J5442)=0,"未发货",SUMIFS('[1]2025年已发货'!$E:$E,'[1]2025年已发货'!$F:$F,C5442,'[1]2025年已发货'!$C:$C,F5442,'[1]2025年已发货'!$G:$G,I5442,'[1]2025年已发货'!$H:$H,J5442))</f>
        <v>20</v>
      </c>
      <c r="I5442" s="158" t="str">
        <f>VLOOKUP(B5442,辅助信息!E:I,3,FALSE)</f>
        <v>(五冶建设锦江区林家坝片区20号地块商业项目)锦江区泰昌路锦江28亩项目部</v>
      </c>
      <c r="J5442" s="122" t="str">
        <f>VLOOKUP(B5442,辅助信息!E:I,4,FALSE)</f>
        <v>陶杰</v>
      </c>
      <c r="K5442" s="122">
        <f>VLOOKUP(J5442,辅助信息!H:I,2,FALSE)</f>
        <v>13980247952</v>
      </c>
      <c r="L5442" s="124" t="str">
        <f>VLOOKUP(B5442,辅助信息!E:J,6,FALSE)</f>
        <v>联系实际收货人（陶杰13980247952）五冶建设送货单,6份材质书,锈货不收，装货前联系收货人核实到场规格,没提前告知进场规格现场不给予接收</v>
      </c>
      <c r="O5442" s="64" t="str">
        <f ca="1" t="shared" si="254"/>
        <v/>
      </c>
      <c r="P5442" s="64" t="str">
        <f ca="1" t="shared" si="255"/>
        <v/>
      </c>
      <c r="Q5442" s="29" t="str">
        <f>VLOOKUP(B5442,辅助信息!E:M,9,FALSE)</f>
        <v>ZTWM-CDGS-XS-2025-0073-五冶天府-成都怡心湖片区及龙泉驿医院等项目</v>
      </c>
      <c r="R5442" s="29" t="str">
        <f>_xlfn._xlws.FILTER(辅助信息!D:D,辅助信息!E:E=B5442)</f>
        <v>五冶建设锦江区林家坝片区20号地块商业项目</v>
      </c>
    </row>
    <row r="5443" spans="1:18">
      <c r="A5443" s="73"/>
      <c r="B5443" s="138" t="s">
        <v>208</v>
      </c>
      <c r="C5443" s="72">
        <v>45971</v>
      </c>
      <c r="D5443" s="122" t="str">
        <f>VLOOKUP(B5443,辅助信息!E:K,7,FALSE)</f>
        <v>JWDDCD2025102100480</v>
      </c>
      <c r="E5443" s="122" t="str">
        <f>VLOOKUP(F5443,辅助信息!A:B,2,FALSE)</f>
        <v>螺纹钢</v>
      </c>
      <c r="F5443" s="122" t="s">
        <v>91</v>
      </c>
      <c r="G5443" s="123">
        <v>5</v>
      </c>
      <c r="H5443" s="136">
        <f>IF(SUMIFS('[1]2025年已发货'!$E:$E,'[1]2025年已发货'!$F:$F,C5443,'[1]2025年已发货'!$C:$C,F5443,'[1]2025年已发货'!$G:$G,I5443,'[1]2025年已发货'!$H:$H,J5443)=0,"未发货",SUMIFS('[1]2025年已发货'!$E:$E,'[1]2025年已发货'!$F:$F,C5443,'[1]2025年已发货'!$C:$C,F5443,'[1]2025年已发货'!$G:$G,I5443,'[1]2025年已发货'!$H:$H,J5443))</f>
        <v>5</v>
      </c>
      <c r="I5443" s="158" t="str">
        <f>VLOOKUP(B5443,辅助信息!E:I,3,FALSE)</f>
        <v>(五冶建设锦江区林家坝片区20号地块商业项目)锦江区泰昌路锦江28亩项目部</v>
      </c>
      <c r="J5443" s="122" t="str">
        <f>VLOOKUP(B5443,辅助信息!E:I,4,FALSE)</f>
        <v>陶杰</v>
      </c>
      <c r="K5443" s="122">
        <f>VLOOKUP(J5443,辅助信息!H:I,2,FALSE)</f>
        <v>13980247952</v>
      </c>
      <c r="L5443" s="124" t="str">
        <f>VLOOKUP(B5443,辅助信息!E:J,6,FALSE)</f>
        <v>联系实际收货人（陶杰13980247952）五冶建设送货单,6份材质书,锈货不收，装货前联系收货人核实到场规格,没提前告知进场规格现场不给予接收</v>
      </c>
      <c r="O5443" s="64" t="str">
        <f ca="1" t="shared" si="254"/>
        <v/>
      </c>
      <c r="P5443" s="64" t="str">
        <f ca="1" t="shared" si="255"/>
        <v/>
      </c>
      <c r="Q5443" s="29" t="str">
        <f>VLOOKUP(B5443,辅助信息!E:M,9,FALSE)</f>
        <v>ZTWM-CDGS-XS-2025-0073-五冶天府-成都怡心湖片区及龙泉驿医院等项目</v>
      </c>
      <c r="R5443" s="29" t="str">
        <f>_xlfn._xlws.FILTER(辅助信息!D:D,辅助信息!E:E=B5443)</f>
        <v>五冶建设锦江区林家坝片区20号地块商业项目</v>
      </c>
    </row>
    <row r="5444" spans="2:18">
      <c r="B5444" s="138" t="s">
        <v>243</v>
      </c>
      <c r="C5444" s="72">
        <v>45971</v>
      </c>
      <c r="D5444" s="122" t="str">
        <f>VLOOKUP(B5444,辅助信息!E:K,7,FALSE)</f>
        <v>JWDDCD2025062200016</v>
      </c>
      <c r="E5444" s="122" t="str">
        <f>VLOOKUP(F5444,辅助信息!A:B,2,FALSE)</f>
        <v>螺纹钢</v>
      </c>
      <c r="F5444" s="122" t="s">
        <v>32</v>
      </c>
      <c r="G5444" s="123">
        <v>35</v>
      </c>
      <c r="H5444" s="136">
        <f>IF(SUMIFS('[1]2025年已发货'!$E:$E,'[1]2025年已发货'!$F:$F,C5444,'[1]2025年已发货'!$C:$C,F5444,'[1]2025年已发货'!$G:$G,I5444,'[1]2025年已发货'!$H:$H,J5444)=0,"未发货",SUMIFS('[1]2025年已发货'!$E:$E,'[1]2025年已发货'!$F:$F,C5444,'[1]2025年已发货'!$C:$C,F5444,'[1]2025年已发货'!$G:$G,I5444,'[1]2025年已发货'!$H:$H,J5444))</f>
        <v>35</v>
      </c>
      <c r="I5444" s="158" t="str">
        <f>VLOOKUP(B5444,辅助信息!E:I,3,FALSE)</f>
        <v>(武汉电气化局成达万高铁强电项目-重庆开州)重庆市开州区岳溪镇中心幼儿园东南46米</v>
      </c>
      <c r="J5444" s="122" t="str">
        <f>VLOOKUP(B5444,辅助信息!E:I,4,FALSE)</f>
        <v>杨开洪</v>
      </c>
      <c r="K5444" s="122">
        <f>VLOOKUP(J5444,辅助信息!H:I,2,FALSE)</f>
        <v>18628900044</v>
      </c>
      <c r="L5444" s="124" t="str">
        <f>VLOOKUP(B5444,辅助信息!E:J,6,FALSE)</f>
        <v>锈货不收！！下雨天钢筋没盖篷布不收！！，装货前联系收货人核实到场规格,没提前告知进场规格现场不给予接收</v>
      </c>
      <c r="O5444" s="64" t="str">
        <f ca="1" t="shared" si="254"/>
        <v/>
      </c>
      <c r="P5444" s="64" t="str">
        <f ca="1" t="shared" si="255"/>
        <v/>
      </c>
      <c r="Q5444" s="29" t="str">
        <f>VLOOKUP(B5444,辅助信息!E:M,9,FALSE)</f>
        <v>ZTWM-CDGS-XS-2025-0033-中铁武汉电气化局集团有限公司成达万高速铁路强电工程项目</v>
      </c>
      <c r="R5444" s="29" t="str">
        <f>_xlfn._xlws.FILTER(辅助信息!D:D,辅助信息!E:E=B5444)</f>
        <v>武汉电气化局成达万高铁强电项目</v>
      </c>
    </row>
    <row r="5445" spans="2:18">
      <c r="B5445" s="138" t="s">
        <v>243</v>
      </c>
      <c r="C5445" s="72">
        <v>45971</v>
      </c>
      <c r="D5445" s="122" t="str">
        <f>VLOOKUP(B5445,辅助信息!E:K,7,FALSE)</f>
        <v>JWDDCD2025062200016</v>
      </c>
      <c r="E5445" s="122" t="str">
        <f>VLOOKUP(F5445,辅助信息!A:B,2,FALSE)</f>
        <v>螺纹钢</v>
      </c>
      <c r="F5445" s="122" t="s">
        <v>18</v>
      </c>
      <c r="G5445" s="123">
        <v>4</v>
      </c>
      <c r="H5445" s="136" t="str">
        <f>IF(SUMIFS('[1]2025年已发货'!$E:$E,'[1]2025年已发货'!$F:$F,C5445,'[1]2025年已发货'!$C:$C,F5445,'[1]2025年已发货'!$G:$G,I5445,'[1]2025年已发货'!$H:$H,J5445)=0,"未发货",SUMIFS('[1]2025年已发货'!$E:$E,'[1]2025年已发货'!$F:$F,C5445,'[1]2025年已发货'!$C:$C,F5445,'[1]2025年已发货'!$G:$G,I5445,'[1]2025年已发货'!$H:$H,J5445))</f>
        <v>未发货</v>
      </c>
      <c r="I5445" s="158" t="str">
        <f>VLOOKUP(B5445,辅助信息!E:I,3,FALSE)</f>
        <v>(武汉电气化局成达万高铁强电项目-重庆开州)重庆市开州区岳溪镇中心幼儿园东南46米</v>
      </c>
      <c r="J5445" s="122" t="str">
        <f>VLOOKUP(B5445,辅助信息!E:I,4,FALSE)</f>
        <v>杨开洪</v>
      </c>
      <c r="K5445" s="122">
        <f>VLOOKUP(J5445,辅助信息!H:I,2,FALSE)</f>
        <v>18628900044</v>
      </c>
      <c r="L5445" s="124" t="str">
        <f>VLOOKUP(B5445,辅助信息!E:J,6,FALSE)</f>
        <v>锈货不收！！下雨天钢筋没盖篷布不收！！，装货前联系收货人核实到场规格,没提前告知进场规格现场不给予接收</v>
      </c>
      <c r="O5445" s="64" t="str">
        <f ca="1" t="shared" si="254"/>
        <v/>
      </c>
      <c r="P5445" s="64" t="str">
        <f ca="1" t="shared" si="255"/>
        <v/>
      </c>
      <c r="Q5445" s="29" t="str">
        <f>VLOOKUP(B5445,辅助信息!E:M,9,FALSE)</f>
        <v>ZTWM-CDGS-XS-2025-0033-中铁武汉电气化局集团有限公司成达万高速铁路强电工程项目</v>
      </c>
      <c r="R5445" s="29" t="str">
        <f>_xlfn._xlws.FILTER(辅助信息!D:D,辅助信息!E:E=B5445)</f>
        <v>武汉电气化局成达万高铁强电项目</v>
      </c>
    </row>
    <row r="5446" spans="2:18">
      <c r="B5446" s="137" t="s">
        <v>228</v>
      </c>
      <c r="C5446" s="72">
        <v>45971</v>
      </c>
      <c r="D5446" s="40" t="str">
        <f>VLOOKUP(B5446,辅助信息!E:K,7,FALSE)</f>
        <v>JWDDCD2025092400190</v>
      </c>
      <c r="E5446" s="40" t="str">
        <f>VLOOKUP(F5446,辅助信息!A:B,2,FALSE)</f>
        <v>螺纹钢</v>
      </c>
      <c r="F5446" s="40" t="s">
        <v>27</v>
      </c>
      <c r="G5446" s="36">
        <v>32</v>
      </c>
      <c r="H5446" s="136">
        <f>IF(SUMIFS('[1]2025年已发货'!$E:$E,'[1]2025年已发货'!$F:$F,C5446,'[1]2025年已发货'!$C:$C,F5446,'[1]2025年已发货'!$G:$G,I5446,'[1]2025年已发货'!$H:$H,J5446)=0,"未发货",SUMIFS('[1]2025年已发货'!$E:$E,'[1]2025年已发货'!$F:$F,C5446,'[1]2025年已发货'!$C:$C,F5446,'[1]2025年已发货'!$G:$G,I5446,'[1]2025年已发货'!$H:$H,J5446))</f>
        <v>14.25</v>
      </c>
      <c r="I5446" s="39" t="str">
        <f>VLOOKUP(B5446,辅助信息!E:I,3,FALSE)</f>
        <v>(五冶钢构龙泉东洪片区70亩住宅、商业及配套工程项目二标段)成都市龙泉驿外东洪路地铁2号线惠王陵地铁C口</v>
      </c>
      <c r="J5446" s="40" t="str">
        <f>VLOOKUP(B5446,辅助信息!E:I,4,FALSE)</f>
        <v>蒋嗣伟</v>
      </c>
      <c r="K5446" s="40">
        <f>VLOOKUP(J5446,辅助信息!H:I,2,FALSE)</f>
        <v>15014331252</v>
      </c>
      <c r="L5446" s="111">
        <f>VLOOKUP(B5446,辅助信息!E:J,6,FALSE)</f>
        <v>0</v>
      </c>
      <c r="M5446" s="93">
        <v>45969</v>
      </c>
      <c r="O5446" s="64">
        <f ca="1" t="shared" si="254"/>
        <v>0</v>
      </c>
      <c r="P5446" s="64">
        <f ca="1" t="shared" si="255"/>
        <v>2</v>
      </c>
      <c r="Q5446" s="29" t="str">
        <f>VLOOKUP(B5446,辅助信息!E:M,9,FALSE)</f>
        <v>ZTWM-CDGS-XS-2025-0156-五冶钢构-2025年九月第一批次钢筋采购合同(三圣乡项目)-中铁物贸成都公司</v>
      </c>
      <c r="R5446" s="29" t="str">
        <f>_xlfn._xlws.FILTER(辅助信息!D:D,辅助信息!E:E=B5446)</f>
        <v>五冶钢构龙泉东洪片区(70亩、85亩)住宅、商业及配套工程项目</v>
      </c>
    </row>
    <row r="5447" spans="2:18">
      <c r="B5447" s="137" t="s">
        <v>228</v>
      </c>
      <c r="C5447" s="72">
        <v>45971</v>
      </c>
      <c r="D5447" s="40" t="str">
        <f>VLOOKUP(B5447,辅助信息!E:K,7,FALSE)</f>
        <v>JWDDCD2025092400190</v>
      </c>
      <c r="E5447" s="40" t="str">
        <f>VLOOKUP(F5447,辅助信息!A:B,2,FALSE)</f>
        <v>螺纹钢</v>
      </c>
      <c r="F5447" s="40" t="s">
        <v>19</v>
      </c>
      <c r="G5447" s="36">
        <v>20</v>
      </c>
      <c r="H5447" s="136">
        <f>IF(SUMIFS('[1]2025年已发货'!$E:$E,'[1]2025年已发货'!$F:$F,C5447,'[1]2025年已发货'!$C:$C,F5447,'[1]2025年已发货'!$G:$G,I5447,'[1]2025年已发货'!$H:$H,J5447)=0,"未发货",SUMIFS('[1]2025年已发货'!$E:$E,'[1]2025年已发货'!$F:$F,C5447,'[1]2025年已发货'!$C:$C,F5447,'[1]2025年已发货'!$G:$G,I5447,'[1]2025年已发货'!$H:$H,J5447))</f>
        <v>11.4</v>
      </c>
      <c r="I5447" s="39" t="str">
        <f>VLOOKUP(B5447,辅助信息!E:I,3,FALSE)</f>
        <v>(五冶钢构龙泉东洪片区70亩住宅、商业及配套工程项目二标段)成都市龙泉驿外东洪路地铁2号线惠王陵地铁C口</v>
      </c>
      <c r="J5447" s="40" t="str">
        <f>VLOOKUP(B5447,辅助信息!E:I,4,FALSE)</f>
        <v>蒋嗣伟</v>
      </c>
      <c r="K5447" s="40">
        <f>VLOOKUP(J5447,辅助信息!H:I,2,FALSE)</f>
        <v>15014331252</v>
      </c>
      <c r="L5447" s="111">
        <f>VLOOKUP(B5447,辅助信息!E:J,6,FALSE)</f>
        <v>0</v>
      </c>
      <c r="M5447" s="93">
        <v>45969</v>
      </c>
      <c r="O5447" s="64">
        <f ca="1" t="shared" si="254"/>
        <v>0</v>
      </c>
      <c r="P5447" s="64">
        <f ca="1" t="shared" si="255"/>
        <v>2</v>
      </c>
      <c r="Q5447" s="29" t="str">
        <f>VLOOKUP(B5447,辅助信息!E:M,9,FALSE)</f>
        <v>ZTWM-CDGS-XS-2025-0156-五冶钢构-2025年九月第一批次钢筋采购合同(三圣乡项目)-中铁物贸成都公司</v>
      </c>
      <c r="R5447" s="29" t="str">
        <f>_xlfn._xlws.FILTER(辅助信息!D:D,辅助信息!E:E=B5447)</f>
        <v>五冶钢构龙泉东洪片区(70亩、85亩)住宅、商业及配套工程项目</v>
      </c>
    </row>
    <row r="5448" spans="2:18">
      <c r="B5448" s="137" t="s">
        <v>228</v>
      </c>
      <c r="C5448" s="72">
        <v>45971</v>
      </c>
      <c r="D5448" s="40" t="str">
        <f>VLOOKUP(B5448,辅助信息!E:K,7,FALSE)</f>
        <v>JWDDCD2025092400190</v>
      </c>
      <c r="E5448" s="40" t="str">
        <f>VLOOKUP(F5448,辅助信息!A:B,2,FALSE)</f>
        <v>螺纹钢</v>
      </c>
      <c r="F5448" s="40" t="s">
        <v>32</v>
      </c>
      <c r="G5448" s="36">
        <v>27.5</v>
      </c>
      <c r="H5448" s="136">
        <f>IF(SUMIFS('[1]2025年已发货'!$E:$E,'[1]2025年已发货'!$F:$F,C5448,'[1]2025年已发货'!$C:$C,F5448,'[1]2025年已发货'!$G:$G,I5448,'[1]2025年已发货'!$H:$H,J5448)=0,"未发货",SUMIFS('[1]2025年已发货'!$E:$E,'[1]2025年已发货'!$F:$F,C5448,'[1]2025年已发货'!$C:$C,F5448,'[1]2025年已发货'!$G:$G,I5448,'[1]2025年已发货'!$H:$H,J5448))</f>
        <v>14.25</v>
      </c>
      <c r="I5448" s="39" t="str">
        <f>VLOOKUP(B5448,辅助信息!E:I,3,FALSE)</f>
        <v>(五冶钢构龙泉东洪片区70亩住宅、商业及配套工程项目二标段)成都市龙泉驿外东洪路地铁2号线惠王陵地铁C口</v>
      </c>
      <c r="J5448" s="40" t="str">
        <f>VLOOKUP(B5448,辅助信息!E:I,4,FALSE)</f>
        <v>蒋嗣伟</v>
      </c>
      <c r="K5448" s="40">
        <f>VLOOKUP(J5448,辅助信息!H:I,2,FALSE)</f>
        <v>15014331252</v>
      </c>
      <c r="L5448" s="111">
        <f>VLOOKUP(B5448,辅助信息!E:J,6,FALSE)</f>
        <v>0</v>
      </c>
      <c r="M5448" s="93">
        <v>45969</v>
      </c>
      <c r="O5448" s="64">
        <f ca="1" t="shared" si="254"/>
        <v>0</v>
      </c>
      <c r="P5448" s="64">
        <f ca="1" t="shared" si="255"/>
        <v>2</v>
      </c>
      <c r="Q5448" s="29" t="str">
        <f>VLOOKUP(B5448,辅助信息!E:M,9,FALSE)</f>
        <v>ZTWM-CDGS-XS-2025-0156-五冶钢构-2025年九月第一批次钢筋采购合同(三圣乡项目)-中铁物贸成都公司</v>
      </c>
      <c r="R5448" s="29" t="str">
        <f>_xlfn._xlws.FILTER(辅助信息!D:D,辅助信息!E:E=B5448)</f>
        <v>五冶钢构龙泉东洪片区(70亩、85亩)住宅、商业及配套工程项目</v>
      </c>
    </row>
    <row r="5449" spans="2:18">
      <c r="B5449" s="137" t="s">
        <v>228</v>
      </c>
      <c r="C5449" s="72">
        <v>45971</v>
      </c>
      <c r="D5449" s="40" t="str">
        <f>VLOOKUP(B5449,辅助信息!E:K,7,FALSE)</f>
        <v>JWDDCD2025092400190</v>
      </c>
      <c r="E5449" s="40" t="str">
        <f>VLOOKUP(F5449,辅助信息!A:B,2,FALSE)</f>
        <v>螺纹钢</v>
      </c>
      <c r="F5449" s="40" t="s">
        <v>30</v>
      </c>
      <c r="G5449" s="36">
        <v>20</v>
      </c>
      <c r="H5449" s="136">
        <f>IF(SUMIFS('[1]2025年已发货'!$E:$E,'[1]2025年已发货'!$F:$F,C5449,'[1]2025年已发货'!$C:$C,F5449,'[1]2025年已发货'!$G:$G,I5449,'[1]2025年已发货'!$H:$H,J5449)=0,"未发货",SUMIFS('[1]2025年已发货'!$E:$E,'[1]2025年已发货'!$F:$F,C5449,'[1]2025年已发货'!$C:$C,F5449,'[1]2025年已发货'!$G:$G,I5449,'[1]2025年已发货'!$H:$H,J5449))</f>
        <v>14.25</v>
      </c>
      <c r="I5449" s="39" t="str">
        <f>VLOOKUP(B5449,辅助信息!E:I,3,FALSE)</f>
        <v>(五冶钢构龙泉东洪片区70亩住宅、商业及配套工程项目二标段)成都市龙泉驿外东洪路地铁2号线惠王陵地铁C口</v>
      </c>
      <c r="J5449" s="40" t="str">
        <f>VLOOKUP(B5449,辅助信息!E:I,4,FALSE)</f>
        <v>蒋嗣伟</v>
      </c>
      <c r="K5449" s="40">
        <f>VLOOKUP(J5449,辅助信息!H:I,2,FALSE)</f>
        <v>15014331252</v>
      </c>
      <c r="L5449" s="111">
        <f>VLOOKUP(B5449,辅助信息!E:J,6,FALSE)</f>
        <v>0</v>
      </c>
      <c r="M5449" s="93">
        <v>45969</v>
      </c>
      <c r="O5449" s="64">
        <f ca="1" t="shared" si="254"/>
        <v>0</v>
      </c>
      <c r="P5449" s="64">
        <f ca="1" t="shared" si="255"/>
        <v>2</v>
      </c>
      <c r="Q5449" s="29" t="str">
        <f>VLOOKUP(B5449,辅助信息!E:M,9,FALSE)</f>
        <v>ZTWM-CDGS-XS-2025-0156-五冶钢构-2025年九月第一批次钢筋采购合同(三圣乡项目)-中铁物贸成都公司</v>
      </c>
      <c r="R5449" s="29" t="str">
        <f>_xlfn._xlws.FILTER(辅助信息!D:D,辅助信息!E:E=B5449)</f>
        <v>五冶钢构龙泉东洪片区(70亩、85亩)住宅、商业及配套工程项目</v>
      </c>
    </row>
    <row r="5450" spans="2:18">
      <c r="B5450" s="137" t="s">
        <v>228</v>
      </c>
      <c r="C5450" s="72">
        <v>45971</v>
      </c>
      <c r="D5450" s="40" t="str">
        <f>VLOOKUP(B5450,辅助信息!E:K,7,FALSE)</f>
        <v>JWDDCD2025092400190</v>
      </c>
      <c r="E5450" s="40" t="str">
        <f>VLOOKUP(F5450,辅助信息!A:B,2,FALSE)</f>
        <v>螺纹钢</v>
      </c>
      <c r="F5450" s="40" t="s">
        <v>33</v>
      </c>
      <c r="G5450" s="36">
        <v>15</v>
      </c>
      <c r="H5450" s="136" t="str">
        <f>IF(SUMIFS('[1]2025年已发货'!$E:$E,'[1]2025年已发货'!$F:$F,C5450,'[1]2025年已发货'!$C:$C,F5450,'[1]2025年已发货'!$G:$G,I5450,'[1]2025年已发货'!$H:$H,J5450)=0,"未发货",SUMIFS('[1]2025年已发货'!$E:$E,'[1]2025年已发货'!$F:$F,C5450,'[1]2025年已发货'!$C:$C,F5450,'[1]2025年已发货'!$G:$G,I5450,'[1]2025年已发货'!$H:$H,J5450))</f>
        <v>未发货</v>
      </c>
      <c r="I5450" s="39" t="str">
        <f>VLOOKUP(B5450,辅助信息!E:I,3,FALSE)</f>
        <v>(五冶钢构龙泉东洪片区70亩住宅、商业及配套工程项目二标段)成都市龙泉驿外东洪路地铁2号线惠王陵地铁C口</v>
      </c>
      <c r="J5450" s="40" t="str">
        <f>VLOOKUP(B5450,辅助信息!E:I,4,FALSE)</f>
        <v>蒋嗣伟</v>
      </c>
      <c r="K5450" s="40">
        <f>VLOOKUP(J5450,辅助信息!H:I,2,FALSE)</f>
        <v>15014331252</v>
      </c>
      <c r="L5450" s="111">
        <f>VLOOKUP(B5450,辅助信息!E:J,6,FALSE)</f>
        <v>0</v>
      </c>
      <c r="M5450" s="93">
        <v>45969</v>
      </c>
      <c r="O5450" s="64">
        <f ca="1" t="shared" si="254"/>
        <v>0</v>
      </c>
      <c r="P5450" s="64">
        <f ca="1" t="shared" si="255"/>
        <v>2</v>
      </c>
      <c r="Q5450" s="29" t="str">
        <f>VLOOKUP(B5450,辅助信息!E:M,9,FALSE)</f>
        <v>ZTWM-CDGS-XS-2025-0156-五冶钢构-2025年九月第一批次钢筋采购合同(三圣乡项目)-中铁物贸成都公司</v>
      </c>
      <c r="R5450" s="29" t="str">
        <f>_xlfn._xlws.FILTER(辅助信息!D:D,辅助信息!E:E=B5450)</f>
        <v>五冶钢构龙泉东洪片区(70亩、85亩)住宅、商业及配套工程项目</v>
      </c>
    </row>
    <row r="5451" spans="2:18">
      <c r="B5451" s="137" t="s">
        <v>228</v>
      </c>
      <c r="C5451" s="72">
        <v>45971</v>
      </c>
      <c r="D5451" s="40" t="str">
        <f>VLOOKUP(B5451,辅助信息!E:K,7,FALSE)</f>
        <v>JWDDCD2025092400190</v>
      </c>
      <c r="E5451" s="40" t="str">
        <f>VLOOKUP(F5451,辅助信息!A:B,2,FALSE)</f>
        <v>螺纹钢</v>
      </c>
      <c r="F5451" s="40" t="s">
        <v>28</v>
      </c>
      <c r="G5451" s="36">
        <v>15</v>
      </c>
      <c r="H5451" s="136">
        <f>IF(SUMIFS('[1]2025年已发货'!$E:$E,'[1]2025年已发货'!$F:$F,C5451,'[1]2025年已发货'!$C:$C,F5451,'[1]2025年已发货'!$G:$G,I5451,'[1]2025年已发货'!$H:$H,J5451)=0,"未发货",SUMIFS('[1]2025年已发货'!$E:$E,'[1]2025年已发货'!$F:$F,C5451,'[1]2025年已发货'!$C:$C,F5451,'[1]2025年已发货'!$G:$G,I5451,'[1]2025年已发货'!$H:$H,J5451))</f>
        <v>8.5</v>
      </c>
      <c r="I5451" s="39" t="str">
        <f>VLOOKUP(B5451,辅助信息!E:I,3,FALSE)</f>
        <v>(五冶钢构龙泉东洪片区70亩住宅、商业及配套工程项目二标段)成都市龙泉驿外东洪路地铁2号线惠王陵地铁C口</v>
      </c>
      <c r="J5451" s="40" t="str">
        <f>VLOOKUP(B5451,辅助信息!E:I,4,FALSE)</f>
        <v>蒋嗣伟</v>
      </c>
      <c r="K5451" s="40">
        <f>VLOOKUP(J5451,辅助信息!H:I,2,FALSE)</f>
        <v>15014331252</v>
      </c>
      <c r="L5451" s="111">
        <f>VLOOKUP(B5451,辅助信息!E:J,6,FALSE)</f>
        <v>0</v>
      </c>
      <c r="M5451" s="93">
        <v>45969</v>
      </c>
      <c r="O5451" s="64">
        <f ca="1" t="shared" si="254"/>
        <v>0</v>
      </c>
      <c r="P5451" s="64">
        <f ca="1" t="shared" si="255"/>
        <v>2</v>
      </c>
      <c r="Q5451" s="29" t="str">
        <f>VLOOKUP(B5451,辅助信息!E:M,9,FALSE)</f>
        <v>ZTWM-CDGS-XS-2025-0156-五冶钢构-2025年九月第一批次钢筋采购合同(三圣乡项目)-中铁物贸成都公司</v>
      </c>
      <c r="R5451" s="29" t="str">
        <f>_xlfn._xlws.FILTER(辅助信息!D:D,辅助信息!E:E=B5451)</f>
        <v>五冶钢构龙泉东洪片区(70亩、85亩)住宅、商业及配套工程项目</v>
      </c>
    </row>
    <row r="5452" spans="2:18">
      <c r="B5452" s="137" t="s">
        <v>228</v>
      </c>
      <c r="C5452" s="72">
        <v>45971</v>
      </c>
      <c r="D5452" s="40" t="str">
        <f>VLOOKUP(B5452,辅助信息!E:K,7,FALSE)</f>
        <v>JWDDCD2025092400190</v>
      </c>
      <c r="E5452" s="40" t="str">
        <f>VLOOKUP(F5452,辅助信息!A:B,2,FALSE)</f>
        <v>螺纹钢</v>
      </c>
      <c r="F5452" s="40" t="s">
        <v>18</v>
      </c>
      <c r="G5452" s="36">
        <v>7.5</v>
      </c>
      <c r="H5452" s="136">
        <f>IF(SUMIFS('[1]2025年已发货'!$E:$E,'[1]2025年已发货'!$F:$F,C5452,'[1]2025年已发货'!$C:$C,F5452,'[1]2025年已发货'!$G:$G,I5452,'[1]2025年已发货'!$H:$H,J5452)=0,"未发货",SUMIFS('[1]2025年已发货'!$E:$E,'[1]2025年已发货'!$F:$F,C5452,'[1]2025年已发货'!$C:$C,F5452,'[1]2025年已发货'!$G:$G,I5452,'[1]2025年已发货'!$H:$H,J5452))</f>
        <v>8.5</v>
      </c>
      <c r="I5452" s="39" t="str">
        <f>VLOOKUP(B5452,辅助信息!E:I,3,FALSE)</f>
        <v>(五冶钢构龙泉东洪片区70亩住宅、商业及配套工程项目二标段)成都市龙泉驿外东洪路地铁2号线惠王陵地铁C口</v>
      </c>
      <c r="J5452" s="40" t="str">
        <f>VLOOKUP(B5452,辅助信息!E:I,4,FALSE)</f>
        <v>蒋嗣伟</v>
      </c>
      <c r="K5452" s="40">
        <f>VLOOKUP(J5452,辅助信息!H:I,2,FALSE)</f>
        <v>15014331252</v>
      </c>
      <c r="L5452" s="111">
        <f>VLOOKUP(B5452,辅助信息!E:J,6,FALSE)</f>
        <v>0</v>
      </c>
      <c r="M5452" s="93">
        <v>45969</v>
      </c>
      <c r="O5452" s="64">
        <f ca="1" t="shared" si="254"/>
        <v>0</v>
      </c>
      <c r="P5452" s="64">
        <f ca="1" t="shared" si="255"/>
        <v>2</v>
      </c>
      <c r="Q5452" s="29" t="str">
        <f>VLOOKUP(B5452,辅助信息!E:M,9,FALSE)</f>
        <v>ZTWM-CDGS-XS-2025-0156-五冶钢构-2025年九月第一批次钢筋采购合同(三圣乡项目)-中铁物贸成都公司</v>
      </c>
      <c r="R5452" s="29" t="str">
        <f>_xlfn._xlws.FILTER(辅助信息!D:D,辅助信息!E:E=B5452)</f>
        <v>五冶钢构龙泉东洪片区(70亩、85亩)住宅、商业及配套工程项目</v>
      </c>
    </row>
    <row r="5453" spans="2:18">
      <c r="B5453" s="137" t="s">
        <v>228</v>
      </c>
      <c r="C5453" s="72">
        <v>45971</v>
      </c>
      <c r="D5453" s="40" t="str">
        <f>VLOOKUP(B5453,辅助信息!E:K,7,FALSE)</f>
        <v>JWDDCD2025092400190</v>
      </c>
      <c r="E5453" s="40" t="str">
        <f>VLOOKUP(F5453,辅助信息!A:B,2,FALSE)</f>
        <v>螺纹钢</v>
      </c>
      <c r="F5453" s="40" t="s">
        <v>58</v>
      </c>
      <c r="G5453" s="36">
        <v>5</v>
      </c>
      <c r="H5453" s="136" t="str">
        <f>IF(SUMIFS('[1]2025年已发货'!$E:$E,'[1]2025年已发货'!$F:$F,C5453,'[1]2025年已发货'!$C:$C,F5453,'[1]2025年已发货'!$G:$G,I5453,'[1]2025年已发货'!$H:$H,J5453)=0,"未发货",SUMIFS('[1]2025年已发货'!$E:$E,'[1]2025年已发货'!$F:$F,C5453,'[1]2025年已发货'!$C:$C,F5453,'[1]2025年已发货'!$G:$G,I5453,'[1]2025年已发货'!$H:$H,J5453))</f>
        <v>未发货</v>
      </c>
      <c r="I5453" s="39" t="str">
        <f>VLOOKUP(B5453,辅助信息!E:I,3,FALSE)</f>
        <v>(五冶钢构龙泉东洪片区70亩住宅、商业及配套工程项目二标段)成都市龙泉驿外东洪路地铁2号线惠王陵地铁C口</v>
      </c>
      <c r="J5453" s="40" t="str">
        <f>VLOOKUP(B5453,辅助信息!E:I,4,FALSE)</f>
        <v>蒋嗣伟</v>
      </c>
      <c r="K5453" s="40">
        <f>VLOOKUP(J5453,辅助信息!H:I,2,FALSE)</f>
        <v>15014331252</v>
      </c>
      <c r="L5453" s="111">
        <f>VLOOKUP(B5453,辅助信息!E:J,6,FALSE)</f>
        <v>0</v>
      </c>
      <c r="M5453" s="93">
        <v>45969</v>
      </c>
      <c r="O5453" s="64">
        <f ca="1" t="shared" si="254"/>
        <v>0</v>
      </c>
      <c r="P5453" s="64">
        <f ca="1" t="shared" si="255"/>
        <v>2</v>
      </c>
      <c r="Q5453" s="29" t="str">
        <f>VLOOKUP(B5453,辅助信息!E:M,9,FALSE)</f>
        <v>ZTWM-CDGS-XS-2025-0156-五冶钢构-2025年九月第一批次钢筋采购合同(三圣乡项目)-中铁物贸成都公司</v>
      </c>
      <c r="R5453" s="29" t="str">
        <f>_xlfn._xlws.FILTER(辅助信息!D:D,辅助信息!E:E=B5453)</f>
        <v>五冶钢构龙泉东洪片区(70亩、85亩)住宅、商业及配套工程项目</v>
      </c>
    </row>
    <row r="5454" spans="2:18">
      <c r="B5454" s="137" t="s">
        <v>228</v>
      </c>
      <c r="C5454" s="72">
        <v>45971</v>
      </c>
      <c r="D5454" s="40" t="str">
        <f>VLOOKUP(B5454,辅助信息!E:K,7,FALSE)</f>
        <v>JWDDCD2025092400190</v>
      </c>
      <c r="E5454" s="40" t="str">
        <f>VLOOKUP(F5454,辅助信息!A:B,2,FALSE)</f>
        <v>螺纹钢</v>
      </c>
      <c r="F5454" s="40" t="s">
        <v>46</v>
      </c>
      <c r="G5454" s="36">
        <v>15</v>
      </c>
      <c r="H5454" s="136">
        <f>IF(SUMIFS('[1]2025年已发货'!$E:$E,'[1]2025年已发货'!$F:$F,C5454,'[1]2025年已发货'!$C:$C,F5454,'[1]2025年已发货'!$G:$G,I5454,'[1]2025年已发货'!$H:$H,J5454)=0,"未发货",SUMIFS('[1]2025年已发货'!$E:$E,'[1]2025年已发货'!$F:$F,C5454,'[1]2025年已发货'!$C:$C,F5454,'[1]2025年已发货'!$G:$G,I5454,'[1]2025年已发货'!$H:$H,J5454))</f>
        <v>14.25</v>
      </c>
      <c r="I5454" s="39" t="str">
        <f>VLOOKUP(B5454,辅助信息!E:I,3,FALSE)</f>
        <v>(五冶钢构龙泉东洪片区70亩住宅、商业及配套工程项目二标段)成都市龙泉驿外东洪路地铁2号线惠王陵地铁C口</v>
      </c>
      <c r="J5454" s="40" t="str">
        <f>VLOOKUP(B5454,辅助信息!E:I,4,FALSE)</f>
        <v>蒋嗣伟</v>
      </c>
      <c r="K5454" s="40">
        <f>VLOOKUP(J5454,辅助信息!H:I,2,FALSE)</f>
        <v>15014331252</v>
      </c>
      <c r="L5454" s="111">
        <f>VLOOKUP(B5454,辅助信息!E:J,6,FALSE)</f>
        <v>0</v>
      </c>
      <c r="M5454" s="93">
        <v>45969</v>
      </c>
      <c r="O5454" s="64">
        <f ca="1" t="shared" si="254"/>
        <v>0</v>
      </c>
      <c r="P5454" s="64">
        <f ca="1" t="shared" si="255"/>
        <v>2</v>
      </c>
      <c r="Q5454" s="29" t="str">
        <f>VLOOKUP(B5454,辅助信息!E:M,9,FALSE)</f>
        <v>ZTWM-CDGS-XS-2025-0156-五冶钢构-2025年九月第一批次钢筋采购合同(三圣乡项目)-中铁物贸成都公司</v>
      </c>
      <c r="R5454" s="29" t="str">
        <f>_xlfn._xlws.FILTER(辅助信息!D:D,辅助信息!E:E=B5454)</f>
        <v>五冶钢构龙泉东洪片区(70亩、85亩)住宅、商业及配套工程项目</v>
      </c>
    </row>
    <row r="5455" spans="2:18">
      <c r="B5455" s="137" t="s">
        <v>228</v>
      </c>
      <c r="C5455" s="72">
        <v>45971</v>
      </c>
      <c r="D5455" s="40" t="str">
        <f>VLOOKUP(B5455,辅助信息!E:K,7,FALSE)</f>
        <v>JWDDCD2025092400190</v>
      </c>
      <c r="E5455" s="40" t="str">
        <f>VLOOKUP(F5455,辅助信息!A:B,2,FALSE)</f>
        <v>螺纹钢</v>
      </c>
      <c r="F5455" s="40" t="s">
        <v>22</v>
      </c>
      <c r="G5455" s="36">
        <v>17.5</v>
      </c>
      <c r="H5455" s="136">
        <f>IF(SUMIFS('[1]2025年已发货'!$E:$E,'[1]2025年已发货'!$F:$F,C5455,'[1]2025年已发货'!$C:$C,F5455,'[1]2025年已发货'!$G:$G,I5455,'[1]2025年已发货'!$H:$H,J5455)=0,"未发货",SUMIFS('[1]2025年已发货'!$E:$E,'[1]2025年已发货'!$F:$F,C5455,'[1]2025年已发货'!$C:$C,F5455,'[1]2025年已发货'!$G:$G,I5455,'[1]2025年已发货'!$H:$H,J5455))</f>
        <v>17.1</v>
      </c>
      <c r="I5455" s="39" t="str">
        <f>VLOOKUP(B5455,辅助信息!E:I,3,FALSE)</f>
        <v>(五冶钢构龙泉东洪片区70亩住宅、商业及配套工程项目二标段)成都市龙泉驿外东洪路地铁2号线惠王陵地铁C口</v>
      </c>
      <c r="J5455" s="40" t="str">
        <f>VLOOKUP(B5455,辅助信息!E:I,4,FALSE)</f>
        <v>蒋嗣伟</v>
      </c>
      <c r="K5455" s="40">
        <f>VLOOKUP(J5455,辅助信息!H:I,2,FALSE)</f>
        <v>15014331252</v>
      </c>
      <c r="L5455" s="111">
        <f>VLOOKUP(B5455,辅助信息!E:J,6,FALSE)</f>
        <v>0</v>
      </c>
      <c r="M5455" s="93">
        <v>45969</v>
      </c>
      <c r="O5455" s="64">
        <f ca="1" t="shared" si="254"/>
        <v>0</v>
      </c>
      <c r="P5455" s="64">
        <f ca="1" t="shared" si="255"/>
        <v>2</v>
      </c>
      <c r="Q5455" s="29" t="str">
        <f>VLOOKUP(B5455,辅助信息!E:M,9,FALSE)</f>
        <v>ZTWM-CDGS-XS-2025-0156-五冶钢构-2025年九月第一批次钢筋采购合同(三圣乡项目)-中铁物贸成都公司</v>
      </c>
      <c r="R5455" s="29" t="str">
        <f>_xlfn._xlws.FILTER(辅助信息!D:D,辅助信息!E:E=B5455)</f>
        <v>五冶钢构龙泉东洪片区(70亩、85亩)住宅、商业及配套工程项目</v>
      </c>
    </row>
    <row r="5456" spans="2:18">
      <c r="B5456" s="137" t="s">
        <v>226</v>
      </c>
      <c r="C5456" s="72">
        <v>45971</v>
      </c>
      <c r="D5456" s="40" t="str">
        <f>VLOOKUP(B5456,辅助信息!E:K,7,FALSE)</f>
        <v>JWDDCD2025092400211</v>
      </c>
      <c r="E5456" s="40" t="str">
        <f>VLOOKUP(F5456,辅助信息!A:B,2,FALSE)</f>
        <v>盘螺</v>
      </c>
      <c r="F5456" s="40" t="s">
        <v>40</v>
      </c>
      <c r="G5456" s="36">
        <v>45</v>
      </c>
      <c r="H5456" s="136">
        <f>IF(SUMIFS('[1]2025年已发货'!$E:$E,'[1]2025年已发货'!$F:$F,C5456,'[1]2025年已发货'!$C:$C,F5456,'[1]2025年已发货'!$G:$G,I5456,'[1]2025年已发货'!$H:$H,J5456)=0,"未发货",SUMIFS('[1]2025年已发货'!$E:$E,'[1]2025年已发货'!$F:$F,C5456,'[1]2025年已发货'!$C:$C,F5456,'[1]2025年已发货'!$G:$G,I5456,'[1]2025年已发货'!$H:$H,J5456))</f>
        <v>45</v>
      </c>
      <c r="I5456" s="39" t="str">
        <f>VLOOKUP(B5456,辅助信息!E:I,3,FALSE)</f>
        <v>(五冶钢构龙泉东洪片区85亩住宅、商业及配套工程项目二标段)成都市龙泉驿外东洪路地铁2号线惠王陵地铁C口</v>
      </c>
      <c r="J5456" s="40" t="str">
        <f>VLOOKUP(B5456,辅助信息!E:I,4,FALSE)</f>
        <v>李渊</v>
      </c>
      <c r="K5456" s="40">
        <f>VLOOKUP(J5456,辅助信息!H:I,2,FALSE)</f>
        <v>18381013849</v>
      </c>
      <c r="L5456" s="111">
        <f>VLOOKUP(B5456,辅助信息!E:J,6,FALSE)</f>
        <v>0</v>
      </c>
      <c r="M5456" s="93">
        <v>45969</v>
      </c>
      <c r="O5456" s="64">
        <f ca="1" t="shared" si="254"/>
        <v>0</v>
      </c>
      <c r="P5456" s="64">
        <f ca="1" t="shared" si="255"/>
        <v>2</v>
      </c>
      <c r="Q5456" s="29" t="str">
        <f>VLOOKUP(B5456,辅助信息!E:M,9,FALSE)</f>
        <v>ZTWM-CDGS-XS-2025-0156-五冶钢构-2025年九月第一批次钢筋采购合同(三圣乡项目)-中铁物贸成都公司</v>
      </c>
      <c r="R5456" s="29" t="str">
        <f>_xlfn._xlws.FILTER(辅助信息!D:D,辅助信息!E:E=B5456)</f>
        <v>五冶钢构龙泉东洪片区(70亩、85亩)住宅、商业及配套工程项目</v>
      </c>
    </row>
    <row r="5457" spans="2:18">
      <c r="B5457" s="137" t="s">
        <v>226</v>
      </c>
      <c r="C5457" s="72">
        <v>45971</v>
      </c>
      <c r="D5457" s="40" t="str">
        <f>VLOOKUP(B5457,辅助信息!E:K,7,FALSE)</f>
        <v>JWDDCD2025092400211</v>
      </c>
      <c r="E5457" s="40" t="str">
        <f>VLOOKUP(F5457,辅助信息!A:B,2,FALSE)</f>
        <v>盘螺</v>
      </c>
      <c r="F5457" s="40" t="s">
        <v>41</v>
      </c>
      <c r="G5457" s="36">
        <v>25</v>
      </c>
      <c r="H5457" s="136">
        <f>IF(SUMIFS('[1]2025年已发货'!$E:$E,'[1]2025年已发货'!$F:$F,C5457,'[1]2025年已发货'!$C:$C,F5457,'[1]2025年已发货'!$G:$G,I5457,'[1]2025年已发货'!$H:$H,J5457)=0,"未发货",SUMIFS('[1]2025年已发货'!$E:$E,'[1]2025年已发货'!$F:$F,C5457,'[1]2025年已发货'!$C:$C,F5457,'[1]2025年已发货'!$G:$G,I5457,'[1]2025年已发货'!$H:$H,J5457))</f>
        <v>25</v>
      </c>
      <c r="I5457" s="39" t="str">
        <f>VLOOKUP(B5457,辅助信息!E:I,3,FALSE)</f>
        <v>(五冶钢构龙泉东洪片区85亩住宅、商业及配套工程项目二标段)成都市龙泉驿外东洪路地铁2号线惠王陵地铁C口</v>
      </c>
      <c r="J5457" s="40" t="str">
        <f>VLOOKUP(B5457,辅助信息!E:I,4,FALSE)</f>
        <v>李渊</v>
      </c>
      <c r="K5457" s="40">
        <f>VLOOKUP(J5457,辅助信息!H:I,2,FALSE)</f>
        <v>18381013849</v>
      </c>
      <c r="L5457" s="111">
        <f>VLOOKUP(B5457,辅助信息!E:J,6,FALSE)</f>
        <v>0</v>
      </c>
      <c r="M5457" s="93">
        <v>45969</v>
      </c>
      <c r="O5457" s="64">
        <f ca="1" t="shared" si="254"/>
        <v>0</v>
      </c>
      <c r="P5457" s="64">
        <f ca="1" t="shared" si="255"/>
        <v>2</v>
      </c>
      <c r="Q5457" s="29" t="str">
        <f>VLOOKUP(B5457,辅助信息!E:M,9,FALSE)</f>
        <v>ZTWM-CDGS-XS-2025-0156-五冶钢构-2025年九月第一批次钢筋采购合同(三圣乡项目)-中铁物贸成都公司</v>
      </c>
      <c r="R5457" s="29" t="str">
        <f>_xlfn._xlws.FILTER(辅助信息!D:D,辅助信息!E:E=B5457)</f>
        <v>五冶钢构龙泉东洪片区(70亩、85亩)住宅、商业及配套工程项目</v>
      </c>
    </row>
    <row r="5458" spans="2:18">
      <c r="B5458" s="137" t="s">
        <v>226</v>
      </c>
      <c r="C5458" s="72">
        <v>45971</v>
      </c>
      <c r="D5458" s="40" t="str">
        <f>VLOOKUP(B5458,辅助信息!E:K,7,FALSE)</f>
        <v>JWDDCD2025092400211</v>
      </c>
      <c r="E5458" s="40" t="str">
        <f>VLOOKUP(F5458,辅助信息!A:B,2,FALSE)</f>
        <v>螺纹钢</v>
      </c>
      <c r="F5458" s="40" t="s">
        <v>30</v>
      </c>
      <c r="G5458" s="36">
        <v>20</v>
      </c>
      <c r="H5458" s="136">
        <f>IF(SUMIFS('[1]2025年已发货'!$E:$E,'[1]2025年已发货'!$F:$F,C5458,'[1]2025年已发货'!$C:$C,F5458,'[1]2025年已发货'!$G:$G,I5458,'[1]2025年已发货'!$H:$H,J5458)=0,"未发货",SUMIFS('[1]2025年已发货'!$E:$E,'[1]2025年已发货'!$F:$F,C5458,'[1]2025年已发货'!$C:$C,F5458,'[1]2025年已发货'!$G:$G,I5458,'[1]2025年已发货'!$H:$H,J5458))</f>
        <v>17.5</v>
      </c>
      <c r="I5458" s="39" t="str">
        <f>VLOOKUP(B5458,辅助信息!E:I,3,FALSE)</f>
        <v>(五冶钢构龙泉东洪片区85亩住宅、商业及配套工程项目二标段)成都市龙泉驿外东洪路地铁2号线惠王陵地铁C口</v>
      </c>
      <c r="J5458" s="40" t="str">
        <f>VLOOKUP(B5458,辅助信息!E:I,4,FALSE)</f>
        <v>李渊</v>
      </c>
      <c r="K5458" s="40">
        <f>VLOOKUP(J5458,辅助信息!H:I,2,FALSE)</f>
        <v>18381013849</v>
      </c>
      <c r="L5458" s="111">
        <f>VLOOKUP(B5458,辅助信息!E:J,6,FALSE)</f>
        <v>0</v>
      </c>
      <c r="M5458" s="93">
        <v>45969</v>
      </c>
      <c r="O5458" s="64">
        <f ca="1" t="shared" si="254"/>
        <v>0</v>
      </c>
      <c r="P5458" s="64">
        <f ca="1" t="shared" si="255"/>
        <v>2</v>
      </c>
      <c r="Q5458" s="29" t="str">
        <f>VLOOKUP(B5458,辅助信息!E:M,9,FALSE)</f>
        <v>ZTWM-CDGS-XS-2025-0156-五冶钢构-2025年九月第一批次钢筋采购合同(三圣乡项目)-中铁物贸成都公司</v>
      </c>
      <c r="R5458" s="29" t="str">
        <f>_xlfn._xlws.FILTER(辅助信息!D:D,辅助信息!E:E=B5458)</f>
        <v>五冶钢构龙泉东洪片区(70亩、85亩)住宅、商业及配套工程项目</v>
      </c>
    </row>
    <row r="5459" spans="2:18">
      <c r="B5459" s="137" t="s">
        <v>226</v>
      </c>
      <c r="C5459" s="72">
        <v>45971</v>
      </c>
      <c r="D5459" s="40" t="str">
        <f>VLOOKUP(B5459,辅助信息!E:K,7,FALSE)</f>
        <v>JWDDCD2025092400211</v>
      </c>
      <c r="E5459" s="40" t="str">
        <f>VLOOKUP(F5459,辅助信息!A:B,2,FALSE)</f>
        <v>螺纹钢</v>
      </c>
      <c r="F5459" s="40" t="s">
        <v>33</v>
      </c>
      <c r="G5459" s="36">
        <v>15</v>
      </c>
      <c r="H5459" s="136">
        <f>IF(SUMIFS('[1]2025年已发货'!$E:$E,'[1]2025年已发货'!$F:$F,C5459,'[1]2025年已发货'!$C:$C,F5459,'[1]2025年已发货'!$G:$G,I5459,'[1]2025年已发货'!$H:$H,J5459)=0,"未发货",SUMIFS('[1]2025年已发货'!$E:$E,'[1]2025年已发货'!$F:$F,C5459,'[1]2025年已发货'!$C:$C,F5459,'[1]2025年已发货'!$G:$G,I5459,'[1]2025年已发货'!$H:$H,J5459))</f>
        <v>17.5</v>
      </c>
      <c r="I5459" s="39" t="str">
        <f>VLOOKUP(B5459,辅助信息!E:I,3,FALSE)</f>
        <v>(五冶钢构龙泉东洪片区85亩住宅、商业及配套工程项目二标段)成都市龙泉驿外东洪路地铁2号线惠王陵地铁C口</v>
      </c>
      <c r="J5459" s="40" t="str">
        <f>VLOOKUP(B5459,辅助信息!E:I,4,FALSE)</f>
        <v>李渊</v>
      </c>
      <c r="K5459" s="40">
        <f>VLOOKUP(J5459,辅助信息!H:I,2,FALSE)</f>
        <v>18381013849</v>
      </c>
      <c r="L5459" s="111">
        <f>VLOOKUP(B5459,辅助信息!E:J,6,FALSE)</f>
        <v>0</v>
      </c>
      <c r="M5459" s="93">
        <v>45969</v>
      </c>
      <c r="O5459" s="64">
        <f ca="1" t="shared" si="254"/>
        <v>0</v>
      </c>
      <c r="P5459" s="64">
        <f ca="1" t="shared" si="255"/>
        <v>2</v>
      </c>
      <c r="Q5459" s="29" t="str">
        <f>VLOOKUP(B5459,辅助信息!E:M,9,FALSE)</f>
        <v>ZTWM-CDGS-XS-2025-0156-五冶钢构-2025年九月第一批次钢筋采购合同(三圣乡项目)-中铁物贸成都公司</v>
      </c>
      <c r="R5459" s="29" t="str">
        <f>_xlfn._xlws.FILTER(辅助信息!D:D,辅助信息!E:E=B5459)</f>
        <v>五冶钢构龙泉东洪片区(70亩、85亩)住宅、商业及配套工程项目</v>
      </c>
    </row>
    <row r="5460" spans="2:18">
      <c r="B5460" s="137" t="s">
        <v>240</v>
      </c>
      <c r="C5460" s="72">
        <v>45971</v>
      </c>
      <c r="D5460" s="40" t="str">
        <f>VLOOKUP(B5460,辅助信息!E:K,7,FALSE)</f>
        <v>JWDDCD2025092400204</v>
      </c>
      <c r="E5460" s="40" t="str">
        <f>VLOOKUP(F5460,辅助信息!A:B,2,FALSE)</f>
        <v>螺纹钢</v>
      </c>
      <c r="F5460" s="40" t="s">
        <v>27</v>
      </c>
      <c r="G5460" s="36">
        <v>20</v>
      </c>
      <c r="H5460" s="136" t="str">
        <f>IF(SUMIFS('[1]2025年已发货'!$E:$E,'[1]2025年已发货'!$F:$F,C5460,'[1]2025年已发货'!$C:$C,F5460,'[1]2025年已发货'!$G:$G,I5460,'[1]2025年已发货'!$H:$H,J5460)=0,"未发货",SUMIFS('[1]2025年已发货'!$E:$E,'[1]2025年已发货'!$F:$F,C5460,'[1]2025年已发货'!$C:$C,F5460,'[1]2025年已发货'!$G:$G,I5460,'[1]2025年已发货'!$H:$H,J5460))</f>
        <v>未发货</v>
      </c>
      <c r="I5460" s="39" t="str">
        <f>VLOOKUP(B5460,辅助信息!E:I,3,FALSE)</f>
        <v>(五冶钢构龙泉东洪片区70亩住宅、商业及配套工程项目三标段)成都市龙泉驿外东洪路地铁2号线惠王陵地铁C口</v>
      </c>
      <c r="J5460" s="40" t="str">
        <f>VLOOKUP(B5460,辅助信息!E:I,4,FALSE)</f>
        <v>蒋嗣伟</v>
      </c>
      <c r="K5460" s="40">
        <f>VLOOKUP(J5460,辅助信息!H:I,2,FALSE)</f>
        <v>15014331252</v>
      </c>
      <c r="L5460" s="111">
        <f>VLOOKUP(B5460,辅助信息!E:J,6,FALSE)</f>
        <v>0</v>
      </c>
      <c r="M5460" s="93">
        <v>45969</v>
      </c>
      <c r="O5460" s="64">
        <f ca="1" t="shared" si="254"/>
        <v>0</v>
      </c>
      <c r="P5460" s="64">
        <f ca="1" t="shared" si="255"/>
        <v>2</v>
      </c>
      <c r="Q5460" s="29" t="str">
        <f>VLOOKUP(B5460,辅助信息!E:M,9,FALSE)</f>
        <v>ZTWM-CDGS-XS-2025-0156-五冶钢构-2025年九月第一批次钢筋采购合同(三圣乡项目)-中铁物贸成都公司</v>
      </c>
      <c r="R5460" s="29" t="str">
        <f>_xlfn._xlws.FILTER(辅助信息!D:D,辅助信息!E:E=B5460)</f>
        <v>五冶钢构龙泉东洪片区(70亩、85亩)住宅、商业及配套工程项目</v>
      </c>
    </row>
    <row r="5461" spans="2:18">
      <c r="B5461" s="137" t="s">
        <v>240</v>
      </c>
      <c r="C5461" s="72">
        <v>45971</v>
      </c>
      <c r="D5461" s="40" t="str">
        <f>VLOOKUP(B5461,辅助信息!E:K,7,FALSE)</f>
        <v>JWDDCD2025092400204</v>
      </c>
      <c r="E5461" s="40" t="str">
        <f>VLOOKUP(F5461,辅助信息!A:B,2,FALSE)</f>
        <v>螺纹钢</v>
      </c>
      <c r="F5461" s="40" t="s">
        <v>30</v>
      </c>
      <c r="G5461" s="36">
        <v>7.5</v>
      </c>
      <c r="H5461" s="136" t="str">
        <f>IF(SUMIFS('[1]2025年已发货'!$E:$E,'[1]2025年已发货'!$F:$F,C5461,'[1]2025年已发货'!$C:$C,F5461,'[1]2025年已发货'!$G:$G,I5461,'[1]2025年已发货'!$H:$H,J5461)=0,"未发货",SUMIFS('[1]2025年已发货'!$E:$E,'[1]2025年已发货'!$F:$F,C5461,'[1]2025年已发货'!$C:$C,F5461,'[1]2025年已发货'!$G:$G,I5461,'[1]2025年已发货'!$H:$H,J5461))</f>
        <v>未发货</v>
      </c>
      <c r="I5461" s="39" t="str">
        <f>VLOOKUP(B5461,辅助信息!E:I,3,FALSE)</f>
        <v>(五冶钢构龙泉东洪片区70亩住宅、商业及配套工程项目三标段)成都市龙泉驿外东洪路地铁2号线惠王陵地铁C口</v>
      </c>
      <c r="J5461" s="40" t="str">
        <f>VLOOKUP(B5461,辅助信息!E:I,4,FALSE)</f>
        <v>蒋嗣伟</v>
      </c>
      <c r="K5461" s="40">
        <f>VLOOKUP(J5461,辅助信息!H:I,2,FALSE)</f>
        <v>15014331252</v>
      </c>
      <c r="L5461" s="111">
        <f>VLOOKUP(B5461,辅助信息!E:J,6,FALSE)</f>
        <v>0</v>
      </c>
      <c r="M5461" s="93">
        <v>45969</v>
      </c>
      <c r="O5461" s="64">
        <f ca="1" t="shared" si="254"/>
        <v>0</v>
      </c>
      <c r="P5461" s="64">
        <f ca="1" t="shared" si="255"/>
        <v>2</v>
      </c>
      <c r="Q5461" s="29" t="str">
        <f>VLOOKUP(B5461,辅助信息!E:M,9,FALSE)</f>
        <v>ZTWM-CDGS-XS-2025-0156-五冶钢构-2025年九月第一批次钢筋采购合同(三圣乡项目)-中铁物贸成都公司</v>
      </c>
      <c r="R5461" s="29" t="str">
        <f>_xlfn._xlws.FILTER(辅助信息!D:D,辅助信息!E:E=B5461)</f>
        <v>五冶钢构龙泉东洪片区(70亩、85亩)住宅、商业及配套工程项目</v>
      </c>
    </row>
    <row r="5462" spans="2:18">
      <c r="B5462" s="137" t="s">
        <v>240</v>
      </c>
      <c r="C5462" s="72">
        <v>45971</v>
      </c>
      <c r="D5462" s="40" t="str">
        <f>VLOOKUP(B5462,辅助信息!E:K,7,FALSE)</f>
        <v>JWDDCD2025092400204</v>
      </c>
      <c r="E5462" s="40" t="str">
        <f>VLOOKUP(F5462,辅助信息!A:B,2,FALSE)</f>
        <v>螺纹钢</v>
      </c>
      <c r="F5462" s="40" t="s">
        <v>33</v>
      </c>
      <c r="G5462" s="36">
        <v>7.5</v>
      </c>
      <c r="H5462" s="136" t="str">
        <f>IF(SUMIFS('[1]2025年已发货'!$E:$E,'[1]2025年已发货'!$F:$F,C5462,'[1]2025年已发货'!$C:$C,F5462,'[1]2025年已发货'!$G:$G,I5462,'[1]2025年已发货'!$H:$H,J5462)=0,"未发货",SUMIFS('[1]2025年已发货'!$E:$E,'[1]2025年已发货'!$F:$F,C5462,'[1]2025年已发货'!$C:$C,F5462,'[1]2025年已发货'!$G:$G,I5462,'[1]2025年已发货'!$H:$H,J5462))</f>
        <v>未发货</v>
      </c>
      <c r="I5462" s="39" t="str">
        <f>VLOOKUP(B5462,辅助信息!E:I,3,FALSE)</f>
        <v>(五冶钢构龙泉东洪片区70亩住宅、商业及配套工程项目三标段)成都市龙泉驿外东洪路地铁2号线惠王陵地铁C口</v>
      </c>
      <c r="J5462" s="40" t="str">
        <f>VLOOKUP(B5462,辅助信息!E:I,4,FALSE)</f>
        <v>蒋嗣伟</v>
      </c>
      <c r="K5462" s="40">
        <f>VLOOKUP(J5462,辅助信息!H:I,2,FALSE)</f>
        <v>15014331252</v>
      </c>
      <c r="L5462" s="111">
        <f>VLOOKUP(B5462,辅助信息!E:J,6,FALSE)</f>
        <v>0</v>
      </c>
      <c r="M5462" s="93">
        <v>45969</v>
      </c>
      <c r="O5462" s="64">
        <f ca="1" t="shared" si="254"/>
        <v>0</v>
      </c>
      <c r="P5462" s="64">
        <f ca="1" t="shared" si="255"/>
        <v>2</v>
      </c>
      <c r="Q5462" s="29" t="str">
        <f>VLOOKUP(B5462,辅助信息!E:M,9,FALSE)</f>
        <v>ZTWM-CDGS-XS-2025-0156-五冶钢构-2025年九月第一批次钢筋采购合同(三圣乡项目)-中铁物贸成都公司</v>
      </c>
      <c r="R5462" s="29" t="str">
        <f>_xlfn._xlws.FILTER(辅助信息!D:D,辅助信息!E:E=B5462)</f>
        <v>五冶钢构龙泉东洪片区(70亩、85亩)住宅、商业及配套工程项目</v>
      </c>
    </row>
    <row r="5463" spans="2:18">
      <c r="B5463" s="137" t="s">
        <v>245</v>
      </c>
      <c r="C5463" s="72">
        <v>45971</v>
      </c>
      <c r="D5463" s="40" t="str">
        <f>VLOOKUP(B5463,辅助信息!E:K,7,FALSE)</f>
        <v>JWDD2025071500089</v>
      </c>
      <c r="E5463" s="40" t="str">
        <f>VLOOKUP(F5463,辅助信息!A:B,2,FALSE)</f>
        <v>高线</v>
      </c>
      <c r="F5463" s="40" t="s">
        <v>53</v>
      </c>
      <c r="G5463" s="36">
        <v>4.5</v>
      </c>
      <c r="H5463" s="136" t="str">
        <f>IF(SUMIFS('[1]2025年已发货'!$E:$E,'[1]2025年已发货'!$F:$F,C5463,'[1]2025年已发货'!$C:$C,F5463,'[1]2025年已发货'!$G:$G,I5463,'[1]2025年已发货'!$H:$H,J5463)=0,"未发货",SUMIFS('[1]2025年已发货'!$E:$E,'[1]2025年已发货'!$F:$F,C5463,'[1]2025年已发货'!$C:$C,F5463,'[1]2025年已发货'!$G:$G,I5463,'[1]2025年已发货'!$H:$H,J5463))</f>
        <v>未发货</v>
      </c>
      <c r="I5463" s="39" t="str">
        <f>VLOOKUP(B5463,辅助信息!E:I,3,FALSE)</f>
        <v>(宜宾兴港三江新区长江工业园保障性租赁住房建设项目-4#厂房)四川省宜宾市翠屏区久安二路与宜宾港路北段交叉口正东方向195米左右宜宾综合保税区</v>
      </c>
      <c r="J5463" s="40" t="str">
        <f>VLOOKUP(B5463,辅助信息!E:I,4,FALSE)</f>
        <v>宴红川</v>
      </c>
      <c r="K5463" s="40">
        <f>VLOOKUP(J5463,辅助信息!H:I,2,FALSE)</f>
        <v>13568330806</v>
      </c>
      <c r="L5463" s="111" t="str">
        <f>VLOOKUP(B5463,辅助信息!E:J,6,FALSE)</f>
        <v>现场要求调度统一联系指定收货人，不单独发司机位置。锈货不收，装货前联系收货人核实到场规格,没提前告知进场规格现场不给予接收</v>
      </c>
      <c r="M5463" s="93">
        <v>45970</v>
      </c>
      <c r="O5463" s="64">
        <f ca="1" t="shared" si="254"/>
        <v>0</v>
      </c>
      <c r="P5463" s="64">
        <f ca="1" t="shared" si="255"/>
        <v>1</v>
      </c>
      <c r="Q5463" s="29" t="str">
        <f>VLOOKUP(B5463,辅助信息!E:M,9,FALSE)</f>
        <v>ZTWM-CDYXGS-XS-2025-0014-宜宾兴港建材-三江新区长江工业园片区保障性租赁住房建设项目</v>
      </c>
      <c r="R5463" s="29" t="str">
        <f>_xlfn._xlws.FILTER(辅助信息!D:D,辅助信息!E:E=B5463)</f>
        <v>宜宾兴港三江新区长江工业园建设项目</v>
      </c>
    </row>
    <row r="5464" spans="2:18">
      <c r="B5464" s="137" t="s">
        <v>245</v>
      </c>
      <c r="C5464" s="72">
        <v>45971</v>
      </c>
      <c r="D5464" s="40" t="str">
        <f>VLOOKUP(B5464,辅助信息!E:K,7,FALSE)</f>
        <v>JWDD2025071500089</v>
      </c>
      <c r="E5464" s="40" t="str">
        <f>VLOOKUP(F5464,辅助信息!A:B,2,FALSE)</f>
        <v>高线</v>
      </c>
      <c r="F5464" s="40" t="s">
        <v>51</v>
      </c>
      <c r="G5464" s="36">
        <v>20</v>
      </c>
      <c r="H5464" s="136" t="str">
        <f>IF(SUMIFS('[1]2025年已发货'!$E:$E,'[1]2025年已发货'!$F:$F,C5464,'[1]2025年已发货'!$C:$C,F5464,'[1]2025年已发货'!$G:$G,I5464,'[1]2025年已发货'!$H:$H,J5464)=0,"未发货",SUMIFS('[1]2025年已发货'!$E:$E,'[1]2025年已发货'!$F:$F,C5464,'[1]2025年已发货'!$C:$C,F5464,'[1]2025年已发货'!$G:$G,I5464,'[1]2025年已发货'!$H:$H,J5464))</f>
        <v>未发货</v>
      </c>
      <c r="I5464" s="39" t="str">
        <f>VLOOKUP(B5464,辅助信息!E:I,3,FALSE)</f>
        <v>(宜宾兴港三江新区长江工业园保障性租赁住房建设项目-4#厂房)四川省宜宾市翠屏区久安二路与宜宾港路北段交叉口正东方向195米左右宜宾综合保税区</v>
      </c>
      <c r="J5464" s="40" t="str">
        <f>VLOOKUP(B5464,辅助信息!E:I,4,FALSE)</f>
        <v>宴红川</v>
      </c>
      <c r="K5464" s="40">
        <f>VLOOKUP(J5464,辅助信息!H:I,2,FALSE)</f>
        <v>13568330806</v>
      </c>
      <c r="L5464" s="111" t="str">
        <f>VLOOKUP(B5464,辅助信息!E:J,6,FALSE)</f>
        <v>现场要求调度统一联系指定收货人，不单独发司机位置。锈货不收，装货前联系收货人核实到场规格,没提前告知进场规格现场不给予接收</v>
      </c>
      <c r="M5464" s="93">
        <v>45970</v>
      </c>
      <c r="O5464" s="64">
        <f ca="1" t="shared" si="254"/>
        <v>0</v>
      </c>
      <c r="P5464" s="64">
        <f ca="1" t="shared" si="255"/>
        <v>1</v>
      </c>
      <c r="Q5464" s="29" t="str">
        <f>VLOOKUP(B5464,辅助信息!E:M,9,FALSE)</f>
        <v>ZTWM-CDYXGS-XS-2025-0014-宜宾兴港建材-三江新区长江工业园片区保障性租赁住房建设项目</v>
      </c>
      <c r="R5464" s="29" t="str">
        <f>_xlfn._xlws.FILTER(辅助信息!D:D,辅助信息!E:E=B5464)</f>
        <v>宜宾兴港三江新区长江工业园建设项目</v>
      </c>
    </row>
    <row r="5465" spans="2:18">
      <c r="B5465" s="137" t="s">
        <v>245</v>
      </c>
      <c r="C5465" s="72">
        <v>45971</v>
      </c>
      <c r="D5465" s="40" t="str">
        <f>VLOOKUP(B5465,辅助信息!E:K,7,FALSE)</f>
        <v>JWDD2025071500089</v>
      </c>
      <c r="E5465" s="40" t="str">
        <f>VLOOKUP(F5465,辅助信息!A:B,2,FALSE)</f>
        <v>螺纹钢</v>
      </c>
      <c r="F5465" s="40" t="s">
        <v>27</v>
      </c>
      <c r="G5465" s="36">
        <v>20</v>
      </c>
      <c r="H5465" s="136" t="str">
        <f>IF(SUMIFS('[1]2025年已发货'!$E:$E,'[1]2025年已发货'!$F:$F,C5465,'[1]2025年已发货'!$C:$C,F5465,'[1]2025年已发货'!$G:$G,I5465,'[1]2025年已发货'!$H:$H,J5465)=0,"未发货",SUMIFS('[1]2025年已发货'!$E:$E,'[1]2025年已发货'!$F:$F,C5465,'[1]2025年已发货'!$C:$C,F5465,'[1]2025年已发货'!$G:$G,I5465,'[1]2025年已发货'!$H:$H,J5465))</f>
        <v>未发货</v>
      </c>
      <c r="I5465" s="39" t="str">
        <f>VLOOKUP(B5465,辅助信息!E:I,3,FALSE)</f>
        <v>(宜宾兴港三江新区长江工业园保障性租赁住房建设项目-4#厂房)四川省宜宾市翠屏区久安二路与宜宾港路北段交叉口正东方向195米左右宜宾综合保税区</v>
      </c>
      <c r="J5465" s="40" t="str">
        <f>VLOOKUP(B5465,辅助信息!E:I,4,FALSE)</f>
        <v>宴红川</v>
      </c>
      <c r="K5465" s="40">
        <f>VLOOKUP(J5465,辅助信息!H:I,2,FALSE)</f>
        <v>13568330806</v>
      </c>
      <c r="L5465" s="111" t="str">
        <f>VLOOKUP(B5465,辅助信息!E:J,6,FALSE)</f>
        <v>现场要求调度统一联系指定收货人，不单独发司机位置。锈货不收，装货前联系收货人核实到场规格,没提前告知进场规格现场不给予接收</v>
      </c>
      <c r="M5465" s="93">
        <v>45970</v>
      </c>
      <c r="O5465" s="64">
        <f ca="1" t="shared" si="254"/>
        <v>0</v>
      </c>
      <c r="P5465" s="64">
        <f ca="1" t="shared" si="255"/>
        <v>1</v>
      </c>
      <c r="Q5465" s="29" t="str">
        <f>VLOOKUP(B5465,辅助信息!E:M,9,FALSE)</f>
        <v>ZTWM-CDYXGS-XS-2025-0014-宜宾兴港建材-三江新区长江工业园片区保障性租赁住房建设项目</v>
      </c>
      <c r="R5465" s="29" t="str">
        <f>_xlfn._xlws.FILTER(辅助信息!D:D,辅助信息!E:E=B5465)</f>
        <v>宜宾兴港三江新区长江工业园建设项目</v>
      </c>
    </row>
    <row r="5466" spans="2:18">
      <c r="B5466" s="137" t="s">
        <v>245</v>
      </c>
      <c r="C5466" s="72">
        <v>45971</v>
      </c>
      <c r="D5466" s="40" t="str">
        <f>VLOOKUP(B5466,辅助信息!E:K,7,FALSE)</f>
        <v>JWDD2025071500089</v>
      </c>
      <c r="E5466" s="40" t="str">
        <f>VLOOKUP(F5466,辅助信息!A:B,2,FALSE)</f>
        <v>螺纹钢</v>
      </c>
      <c r="F5466" s="40" t="s">
        <v>19</v>
      </c>
      <c r="G5466" s="36">
        <v>16</v>
      </c>
      <c r="H5466" s="136">
        <f>IF(SUMIFS('[1]2025年已发货'!$E:$E,'[1]2025年已发货'!$F:$F,C5466,'[1]2025年已发货'!$C:$C,F5466,'[1]2025年已发货'!$G:$G,I5466,'[1]2025年已发货'!$H:$H,J5466)=0,"未发货",SUMIFS('[1]2025年已发货'!$E:$E,'[1]2025年已发货'!$F:$F,C5466,'[1]2025年已发货'!$C:$C,F5466,'[1]2025年已发货'!$G:$G,I5466,'[1]2025年已发货'!$H:$H,J5466))</f>
        <v>16</v>
      </c>
      <c r="I5466" s="39" t="str">
        <f>VLOOKUP(B5466,辅助信息!E:I,3,FALSE)</f>
        <v>(宜宾兴港三江新区长江工业园保障性租赁住房建设项目-4#厂房)四川省宜宾市翠屏区久安二路与宜宾港路北段交叉口正东方向195米左右宜宾综合保税区</v>
      </c>
      <c r="J5466" s="40" t="str">
        <f>VLOOKUP(B5466,辅助信息!E:I,4,FALSE)</f>
        <v>宴红川</v>
      </c>
      <c r="K5466" s="40">
        <f>VLOOKUP(J5466,辅助信息!H:I,2,FALSE)</f>
        <v>13568330806</v>
      </c>
      <c r="L5466" s="111" t="str">
        <f>VLOOKUP(B5466,辅助信息!E:J,6,FALSE)</f>
        <v>现场要求调度统一联系指定收货人，不单独发司机位置。锈货不收，装货前联系收货人核实到场规格,没提前告知进场规格现场不给予接收</v>
      </c>
      <c r="M5466" s="93">
        <v>45970</v>
      </c>
      <c r="O5466" s="64">
        <f ca="1" t="shared" si="254"/>
        <v>0</v>
      </c>
      <c r="P5466" s="64">
        <f ca="1" t="shared" si="255"/>
        <v>1</v>
      </c>
      <c r="Q5466" s="29" t="str">
        <f>VLOOKUP(B5466,辅助信息!E:M,9,FALSE)</f>
        <v>ZTWM-CDYXGS-XS-2025-0014-宜宾兴港建材-三江新区长江工业园片区保障性租赁住房建设项目</v>
      </c>
      <c r="R5466" s="29" t="str">
        <f>_xlfn._xlws.FILTER(辅助信息!D:D,辅助信息!E:E=B5466)</f>
        <v>宜宾兴港三江新区长江工业园建设项目</v>
      </c>
    </row>
    <row r="5467" spans="2:18">
      <c r="B5467" s="137" t="s">
        <v>245</v>
      </c>
      <c r="C5467" s="72">
        <v>45971</v>
      </c>
      <c r="D5467" s="40" t="str">
        <f>VLOOKUP(B5467,辅助信息!E:K,7,FALSE)</f>
        <v>JWDD2025071500089</v>
      </c>
      <c r="E5467" s="40" t="str">
        <f>VLOOKUP(F5467,辅助信息!A:B,2,FALSE)</f>
        <v>螺纹钢</v>
      </c>
      <c r="F5467" s="40" t="s">
        <v>30</v>
      </c>
      <c r="G5467" s="36">
        <v>38</v>
      </c>
      <c r="H5467" s="136">
        <f>IF(SUMIFS('[1]2025年已发货'!$E:$E,'[1]2025年已发货'!$F:$F,C5467,'[1]2025年已发货'!$C:$C,F5467,'[1]2025年已发货'!$G:$G,I5467,'[1]2025年已发货'!$H:$H,J5467)=0,"未发货",SUMIFS('[1]2025年已发货'!$E:$E,'[1]2025年已发货'!$F:$F,C5467,'[1]2025年已发货'!$C:$C,F5467,'[1]2025年已发货'!$G:$G,I5467,'[1]2025年已发货'!$H:$H,J5467))</f>
        <v>35</v>
      </c>
      <c r="I5467" s="39" t="str">
        <f>VLOOKUP(B5467,辅助信息!E:I,3,FALSE)</f>
        <v>(宜宾兴港三江新区长江工业园保障性租赁住房建设项目-4#厂房)四川省宜宾市翠屏区久安二路与宜宾港路北段交叉口正东方向195米左右宜宾综合保税区</v>
      </c>
      <c r="J5467" s="40" t="str">
        <f>VLOOKUP(B5467,辅助信息!E:I,4,FALSE)</f>
        <v>宴红川</v>
      </c>
      <c r="K5467" s="40">
        <f>VLOOKUP(J5467,辅助信息!H:I,2,FALSE)</f>
        <v>13568330806</v>
      </c>
      <c r="L5467" s="111" t="str">
        <f>VLOOKUP(B5467,辅助信息!E:J,6,FALSE)</f>
        <v>现场要求调度统一联系指定收货人，不单独发司机位置。锈货不收，装货前联系收货人核实到场规格,没提前告知进场规格现场不给予接收</v>
      </c>
      <c r="M5467" s="93">
        <v>45970</v>
      </c>
      <c r="O5467" s="64">
        <f ca="1" t="shared" si="254"/>
        <v>0</v>
      </c>
      <c r="P5467" s="64">
        <f ca="1" t="shared" si="255"/>
        <v>1</v>
      </c>
      <c r="Q5467" s="29" t="str">
        <f>VLOOKUP(B5467,辅助信息!E:M,9,FALSE)</f>
        <v>ZTWM-CDYXGS-XS-2025-0014-宜宾兴港建材-三江新区长江工业园片区保障性租赁住房建设项目</v>
      </c>
      <c r="R5467" s="29" t="str">
        <f>_xlfn._xlws.FILTER(辅助信息!D:D,辅助信息!E:E=B5467)</f>
        <v>宜宾兴港三江新区长江工业园建设项目</v>
      </c>
    </row>
    <row r="5468" spans="2:18">
      <c r="B5468" s="137" t="s">
        <v>245</v>
      </c>
      <c r="C5468" s="72">
        <v>45971</v>
      </c>
      <c r="D5468" s="40" t="str">
        <f>VLOOKUP(B5468,辅助信息!E:K,7,FALSE)</f>
        <v>JWDD2025071500089</v>
      </c>
      <c r="E5468" s="40" t="str">
        <f>VLOOKUP(F5468,辅助信息!A:B,2,FALSE)</f>
        <v>螺纹钢</v>
      </c>
      <c r="F5468" s="40" t="s">
        <v>33</v>
      </c>
      <c r="G5468" s="36">
        <v>30.5</v>
      </c>
      <c r="H5468" s="136">
        <f>IF(SUMIFS('[1]2025年已发货'!$E:$E,'[1]2025年已发货'!$F:$F,C5468,'[1]2025年已发货'!$C:$C,F5468,'[1]2025年已发货'!$G:$G,I5468,'[1]2025年已发货'!$H:$H,J5468)=0,"未发货",SUMIFS('[1]2025年已发货'!$E:$E,'[1]2025年已发货'!$F:$F,C5468,'[1]2025年已发货'!$C:$C,F5468,'[1]2025年已发货'!$G:$G,I5468,'[1]2025年已发货'!$H:$H,J5468))</f>
        <v>20</v>
      </c>
      <c r="I5468" s="39" t="str">
        <f>VLOOKUP(B5468,辅助信息!E:I,3,FALSE)</f>
        <v>(宜宾兴港三江新区长江工业园保障性租赁住房建设项目-4#厂房)四川省宜宾市翠屏区久安二路与宜宾港路北段交叉口正东方向195米左右宜宾综合保税区</v>
      </c>
      <c r="J5468" s="40" t="str">
        <f>VLOOKUP(B5468,辅助信息!E:I,4,FALSE)</f>
        <v>宴红川</v>
      </c>
      <c r="K5468" s="40">
        <f>VLOOKUP(J5468,辅助信息!H:I,2,FALSE)</f>
        <v>13568330806</v>
      </c>
      <c r="L5468" s="111" t="str">
        <f>VLOOKUP(B5468,辅助信息!E:J,6,FALSE)</f>
        <v>现场要求调度统一联系指定收货人，不单独发司机位置。锈货不收，装货前联系收货人核实到场规格,没提前告知进场规格现场不给予接收</v>
      </c>
      <c r="M5468" s="93">
        <v>45970</v>
      </c>
      <c r="O5468" s="64">
        <f ca="1" t="shared" si="254"/>
        <v>0</v>
      </c>
      <c r="P5468" s="64">
        <f ca="1" t="shared" si="255"/>
        <v>1</v>
      </c>
      <c r="Q5468" s="29" t="str">
        <f>VLOOKUP(B5468,辅助信息!E:M,9,FALSE)</f>
        <v>ZTWM-CDYXGS-XS-2025-0014-宜宾兴港建材-三江新区长江工业园片区保障性租赁住房建设项目</v>
      </c>
      <c r="R5468" s="29" t="str">
        <f>_xlfn._xlws.FILTER(辅助信息!D:D,辅助信息!E:E=B5468)</f>
        <v>宜宾兴港三江新区长江工业园建设项目</v>
      </c>
    </row>
    <row r="5469" spans="2:18">
      <c r="B5469" s="137" t="s">
        <v>245</v>
      </c>
      <c r="C5469" s="72">
        <v>45971</v>
      </c>
      <c r="D5469" s="40" t="str">
        <f>VLOOKUP(B5469,辅助信息!E:K,7,FALSE)</f>
        <v>JWDD2025071500089</v>
      </c>
      <c r="E5469" s="40" t="str">
        <f>VLOOKUP(F5469,辅助信息!A:B,2,FALSE)</f>
        <v>螺纹钢</v>
      </c>
      <c r="F5469" s="40" t="s">
        <v>18</v>
      </c>
      <c r="G5469" s="36">
        <v>36</v>
      </c>
      <c r="H5469" s="136">
        <f>IF(SUMIFS('[1]2025年已发货'!$E:$E,'[1]2025年已发货'!$F:$F,C5469,'[1]2025年已发货'!$C:$C,F5469,'[1]2025年已发货'!$G:$G,I5469,'[1]2025年已发货'!$H:$H,J5469)=0,"未发货",SUMIFS('[1]2025年已发货'!$E:$E,'[1]2025年已发货'!$F:$F,C5469,'[1]2025年已发货'!$C:$C,F5469,'[1]2025年已发货'!$G:$G,I5469,'[1]2025年已发货'!$H:$H,J5469))</f>
        <v>36</v>
      </c>
      <c r="I5469" s="39" t="str">
        <f>VLOOKUP(B5469,辅助信息!E:I,3,FALSE)</f>
        <v>(宜宾兴港三江新区长江工业园保障性租赁住房建设项目-4#厂房)四川省宜宾市翠屏区久安二路与宜宾港路北段交叉口正东方向195米左右宜宾综合保税区</v>
      </c>
      <c r="J5469" s="40" t="str">
        <f>VLOOKUP(B5469,辅助信息!E:I,4,FALSE)</f>
        <v>宴红川</v>
      </c>
      <c r="K5469" s="40">
        <f>VLOOKUP(J5469,辅助信息!H:I,2,FALSE)</f>
        <v>13568330806</v>
      </c>
      <c r="L5469" s="111" t="str">
        <f>VLOOKUP(B5469,辅助信息!E:J,6,FALSE)</f>
        <v>现场要求调度统一联系指定收货人，不单独发司机位置。锈货不收，装货前联系收货人核实到场规格,没提前告知进场规格现场不给予接收</v>
      </c>
      <c r="M5469" s="93">
        <v>45970</v>
      </c>
      <c r="O5469" s="64">
        <f ca="1" t="shared" si="254"/>
        <v>0</v>
      </c>
      <c r="P5469" s="64">
        <f ca="1" t="shared" si="255"/>
        <v>1</v>
      </c>
      <c r="Q5469" s="29" t="str">
        <f>VLOOKUP(B5469,辅助信息!E:M,9,FALSE)</f>
        <v>ZTWM-CDYXGS-XS-2025-0014-宜宾兴港建材-三江新区长江工业园片区保障性租赁住房建设项目</v>
      </c>
      <c r="R5469" s="29" t="str">
        <f>_xlfn._xlws.FILTER(辅助信息!D:D,辅助信息!E:E=B5469)</f>
        <v>宜宾兴港三江新区长江工业园建设项目</v>
      </c>
    </row>
    <row r="5470" spans="2:18">
      <c r="B5470" s="137" t="s">
        <v>188</v>
      </c>
      <c r="C5470" s="72">
        <v>45971</v>
      </c>
      <c r="D5470" s="40" t="str">
        <f>VLOOKUP(B5470,辅助信息!E:K,7,FALSE)</f>
        <v>JWDDCD2025062200016</v>
      </c>
      <c r="E5470" s="40" t="str">
        <f>VLOOKUP(F5470,辅助信息!A:B,2,FALSE)</f>
        <v>盘螺</v>
      </c>
      <c r="F5470" s="40" t="s">
        <v>49</v>
      </c>
      <c r="G5470" s="36">
        <v>2.5</v>
      </c>
      <c r="H5470" s="136" t="str">
        <f>IF(SUMIFS('[1]2025年已发货'!$E:$E,'[1]2025年已发货'!$F:$F,C5470,'[1]2025年已发货'!$C:$C,F5470,'[1]2025年已发货'!$G:$G,I5470,'[1]2025年已发货'!$H:$H,J5470)=0,"未发货",SUMIFS('[1]2025年已发货'!$E:$E,'[1]2025年已发货'!$F:$F,C5470,'[1]2025年已发货'!$C:$C,F5470,'[1]2025年已发货'!$G:$G,I5470,'[1]2025年已发货'!$H:$H,J5470))</f>
        <v>未发货</v>
      </c>
      <c r="I5470" s="39" t="str">
        <f>VLOOKUP(B5470,辅助信息!E:I,3,FALSE)</f>
        <v>(武汉电气化局成达万高铁强电项目-达州主城区)四川省达州市达川区斌郎街道四川省达州市达川区洞洞湾256米</v>
      </c>
      <c r="J5470" s="40" t="str">
        <f>VLOOKUP(B5470,辅助信息!E:I,4,FALSE)</f>
        <v>余凡</v>
      </c>
      <c r="K5470" s="40">
        <f>VLOOKUP(J5470,辅助信息!H:I,2,FALSE)</f>
        <v>18228076992</v>
      </c>
      <c r="L5470" s="111" t="str">
        <f>VLOOKUP(B5470,辅助信息!E:J,6,FALSE)</f>
        <v>锈货不收！！下雨天钢筋没盖篷布不收！！，装货前联系收货人核实到场规格,没提前告知进场规格现场不给予接收</v>
      </c>
      <c r="O5470" s="64" t="str">
        <f ca="1" t="shared" si="254"/>
        <v/>
      </c>
      <c r="P5470" s="64" t="str">
        <f ca="1" t="shared" si="255"/>
        <v/>
      </c>
      <c r="Q5470" s="29" t="str">
        <f>VLOOKUP(B5470,辅助信息!E:M,9,FALSE)</f>
        <v>ZTWM-CDGS-XS-2025-0033-中铁武汉电气化局集团有限公司成达万高速铁路强电工程项目</v>
      </c>
      <c r="R5470" s="29" t="str">
        <f>_xlfn._xlws.FILTER(辅助信息!D:D,辅助信息!E:E=B5470)</f>
        <v>武汉电气化局成达万高铁强电项目</v>
      </c>
    </row>
    <row r="5471" spans="2:18">
      <c r="B5471" s="137" t="s">
        <v>188</v>
      </c>
      <c r="C5471" s="72">
        <v>45971</v>
      </c>
      <c r="D5471" s="40" t="str">
        <f>VLOOKUP(B5471,辅助信息!E:K,7,FALSE)</f>
        <v>JWDDCD2025062200016</v>
      </c>
      <c r="E5471" s="40" t="str">
        <f>VLOOKUP(F5471,辅助信息!A:B,2,FALSE)</f>
        <v>盘螺</v>
      </c>
      <c r="F5471" s="40" t="s">
        <v>41</v>
      </c>
      <c r="G5471" s="36">
        <v>15</v>
      </c>
      <c r="H5471" s="136" t="str">
        <f>IF(SUMIFS('[1]2025年已发货'!$E:$E,'[1]2025年已发货'!$F:$F,C5471,'[1]2025年已发货'!$C:$C,F5471,'[1]2025年已发货'!$G:$G,I5471,'[1]2025年已发货'!$H:$H,J5471)=0,"未发货",SUMIFS('[1]2025年已发货'!$E:$E,'[1]2025年已发货'!$F:$F,C5471,'[1]2025年已发货'!$C:$C,F5471,'[1]2025年已发货'!$G:$G,I5471,'[1]2025年已发货'!$H:$H,J5471))</f>
        <v>未发货</v>
      </c>
      <c r="I5471" s="39" t="str">
        <f>VLOOKUP(B5471,辅助信息!E:I,3,FALSE)</f>
        <v>(武汉电气化局成达万高铁强电项目-达州主城区)四川省达州市达川区斌郎街道四川省达州市达川区洞洞湾256米</v>
      </c>
      <c r="J5471" s="40" t="str">
        <f>VLOOKUP(B5471,辅助信息!E:I,4,FALSE)</f>
        <v>余凡</v>
      </c>
      <c r="K5471" s="40">
        <f>VLOOKUP(J5471,辅助信息!H:I,2,FALSE)</f>
        <v>18228076992</v>
      </c>
      <c r="L5471" s="111" t="str">
        <f>VLOOKUP(B5471,辅助信息!E:J,6,FALSE)</f>
        <v>锈货不收！！下雨天钢筋没盖篷布不收！！，装货前联系收货人核实到场规格,没提前告知进场规格现场不给予接收</v>
      </c>
      <c r="O5471" s="64" t="str">
        <f ca="1" t="shared" si="254"/>
        <v/>
      </c>
      <c r="P5471" s="64" t="str">
        <f ca="1" t="shared" si="255"/>
        <v/>
      </c>
      <c r="Q5471" s="29" t="str">
        <f>VLOOKUP(B5471,辅助信息!E:M,9,FALSE)</f>
        <v>ZTWM-CDGS-XS-2025-0033-中铁武汉电气化局集团有限公司成达万高速铁路强电工程项目</v>
      </c>
      <c r="R5471" s="29" t="str">
        <f>_xlfn._xlws.FILTER(辅助信息!D:D,辅助信息!E:E=B5471)</f>
        <v>武汉电气化局成达万高铁强电项目</v>
      </c>
    </row>
    <row r="5472" spans="2:18">
      <c r="B5472" s="137" t="s">
        <v>188</v>
      </c>
      <c r="C5472" s="72">
        <v>45971</v>
      </c>
      <c r="D5472" s="40" t="str">
        <f>VLOOKUP(B5472,辅助信息!E:K,7,FALSE)</f>
        <v>JWDDCD2025062200016</v>
      </c>
      <c r="E5472" s="40" t="str">
        <f>VLOOKUP(F5472,辅助信息!A:B,2,FALSE)</f>
        <v>螺纹钢</v>
      </c>
      <c r="F5472" s="40" t="s">
        <v>27</v>
      </c>
      <c r="G5472" s="36">
        <v>12</v>
      </c>
      <c r="H5472" s="136" t="str">
        <f>IF(SUMIFS('[1]2025年已发货'!$E:$E,'[1]2025年已发货'!$F:$F,C5472,'[1]2025年已发货'!$C:$C,F5472,'[1]2025年已发货'!$G:$G,I5472,'[1]2025年已发货'!$H:$H,J5472)=0,"未发货",SUMIFS('[1]2025年已发货'!$E:$E,'[1]2025年已发货'!$F:$F,C5472,'[1]2025年已发货'!$C:$C,F5472,'[1]2025年已发货'!$G:$G,I5472,'[1]2025年已发货'!$H:$H,J5472))</f>
        <v>未发货</v>
      </c>
      <c r="I5472" s="39" t="str">
        <f>VLOOKUP(B5472,辅助信息!E:I,3,FALSE)</f>
        <v>(武汉电气化局成达万高铁强电项目-达州主城区)四川省达州市达川区斌郎街道四川省达州市达川区洞洞湾256米</v>
      </c>
      <c r="J5472" s="40" t="str">
        <f>VLOOKUP(B5472,辅助信息!E:I,4,FALSE)</f>
        <v>余凡</v>
      </c>
      <c r="K5472" s="40">
        <f>VLOOKUP(J5472,辅助信息!H:I,2,FALSE)</f>
        <v>18228076992</v>
      </c>
      <c r="L5472" s="111" t="str">
        <f>VLOOKUP(B5472,辅助信息!E:J,6,FALSE)</f>
        <v>锈货不收！！下雨天钢筋没盖篷布不收！！，装货前联系收货人核实到场规格,没提前告知进场规格现场不给予接收</v>
      </c>
      <c r="O5472" s="64" t="str">
        <f ca="1" t="shared" si="254"/>
        <v/>
      </c>
      <c r="P5472" s="64" t="str">
        <f ca="1" t="shared" si="255"/>
        <v/>
      </c>
      <c r="Q5472" s="29" t="str">
        <f>VLOOKUP(B5472,辅助信息!E:M,9,FALSE)</f>
        <v>ZTWM-CDGS-XS-2025-0033-中铁武汉电气化局集团有限公司成达万高速铁路强电工程项目</v>
      </c>
      <c r="R5472" s="29" t="str">
        <f>_xlfn._xlws.FILTER(辅助信息!D:D,辅助信息!E:E=B5472)</f>
        <v>武汉电气化局成达万高铁强电项目</v>
      </c>
    </row>
    <row r="5473" spans="2:18">
      <c r="B5473" s="137" t="s">
        <v>188</v>
      </c>
      <c r="C5473" s="72">
        <v>45971</v>
      </c>
      <c r="D5473" s="40" t="str">
        <f>VLOOKUP(B5473,辅助信息!E:K,7,FALSE)</f>
        <v>JWDDCD2025062200016</v>
      </c>
      <c r="E5473" s="40" t="str">
        <f>VLOOKUP(F5473,辅助信息!A:B,2,FALSE)</f>
        <v>螺纹钢</v>
      </c>
      <c r="F5473" s="40" t="s">
        <v>30</v>
      </c>
      <c r="G5473" s="36">
        <v>6</v>
      </c>
      <c r="H5473" s="136" t="str">
        <f>IF(SUMIFS('[1]2025年已发货'!$E:$E,'[1]2025年已发货'!$F:$F,C5473,'[1]2025年已发货'!$C:$C,F5473,'[1]2025年已发货'!$G:$G,I5473,'[1]2025年已发货'!$H:$H,J5473)=0,"未发货",SUMIFS('[1]2025年已发货'!$E:$E,'[1]2025年已发货'!$F:$F,C5473,'[1]2025年已发货'!$C:$C,F5473,'[1]2025年已发货'!$G:$G,I5473,'[1]2025年已发货'!$H:$H,J5473))</f>
        <v>未发货</v>
      </c>
      <c r="I5473" s="39" t="str">
        <f>VLOOKUP(B5473,辅助信息!E:I,3,FALSE)</f>
        <v>(武汉电气化局成达万高铁强电项目-达州主城区)四川省达州市达川区斌郎街道四川省达州市达川区洞洞湾256米</v>
      </c>
      <c r="J5473" s="40" t="str">
        <f>VLOOKUP(B5473,辅助信息!E:I,4,FALSE)</f>
        <v>余凡</v>
      </c>
      <c r="K5473" s="40">
        <f>VLOOKUP(J5473,辅助信息!H:I,2,FALSE)</f>
        <v>18228076992</v>
      </c>
      <c r="L5473" s="111" t="str">
        <f>VLOOKUP(B5473,辅助信息!E:J,6,FALSE)</f>
        <v>锈货不收！！下雨天钢筋没盖篷布不收！！，装货前联系收货人核实到场规格,没提前告知进场规格现场不给予接收</v>
      </c>
      <c r="O5473" s="64" t="str">
        <f ca="1" t="shared" si="254"/>
        <v/>
      </c>
      <c r="P5473" s="64" t="str">
        <f ca="1" t="shared" si="255"/>
        <v/>
      </c>
      <c r="Q5473" s="29" t="str">
        <f>VLOOKUP(B5473,辅助信息!E:M,9,FALSE)</f>
        <v>ZTWM-CDGS-XS-2025-0033-中铁武汉电气化局集团有限公司成达万高速铁路强电工程项目</v>
      </c>
      <c r="R5473" s="29" t="str">
        <f>_xlfn._xlws.FILTER(辅助信息!D:D,辅助信息!E:E=B5473)</f>
        <v>武汉电气化局成达万高铁强电项目</v>
      </c>
    </row>
    <row r="5474" spans="2:18">
      <c r="B5474" s="137" t="s">
        <v>188</v>
      </c>
      <c r="C5474" s="72">
        <v>45971</v>
      </c>
      <c r="D5474" s="40" t="str">
        <f>VLOOKUP(B5474,辅助信息!E:K,7,FALSE)</f>
        <v>JWDDCD2025062200016</v>
      </c>
      <c r="E5474" s="40" t="str">
        <f>VLOOKUP(F5474,辅助信息!A:B,2,FALSE)</f>
        <v>螺纹钢</v>
      </c>
      <c r="F5474" s="40" t="s">
        <v>33</v>
      </c>
      <c r="G5474" s="36">
        <v>15</v>
      </c>
      <c r="H5474" s="136" t="str">
        <f>IF(SUMIFS('[1]2025年已发货'!$E:$E,'[1]2025年已发货'!$F:$F,C5474,'[1]2025年已发货'!$C:$C,F5474,'[1]2025年已发货'!$G:$G,I5474,'[1]2025年已发货'!$H:$H,J5474)=0,"未发货",SUMIFS('[1]2025年已发货'!$E:$E,'[1]2025年已发货'!$F:$F,C5474,'[1]2025年已发货'!$C:$C,F5474,'[1]2025年已发货'!$G:$G,I5474,'[1]2025年已发货'!$H:$H,J5474))</f>
        <v>未发货</v>
      </c>
      <c r="I5474" s="39" t="str">
        <f>VLOOKUP(B5474,辅助信息!E:I,3,FALSE)</f>
        <v>(武汉电气化局成达万高铁强电项目-达州主城区)四川省达州市达川区斌郎街道四川省达州市达川区洞洞湾256米</v>
      </c>
      <c r="J5474" s="40" t="str">
        <f>VLOOKUP(B5474,辅助信息!E:I,4,FALSE)</f>
        <v>余凡</v>
      </c>
      <c r="K5474" s="40">
        <f>VLOOKUP(J5474,辅助信息!H:I,2,FALSE)</f>
        <v>18228076992</v>
      </c>
      <c r="L5474" s="111" t="str">
        <f>VLOOKUP(B5474,辅助信息!E:J,6,FALSE)</f>
        <v>锈货不收！！下雨天钢筋没盖篷布不收！！，装货前联系收货人核实到场规格,没提前告知进场规格现场不给予接收</v>
      </c>
      <c r="O5474" s="64" t="str">
        <f ca="1" t="shared" ref="O5474:O5521" si="256">IF(OR(M5474="",N5474&lt;&gt;""),"",MAX(M5474-TODAY(),0))</f>
        <v/>
      </c>
      <c r="P5474" s="64" t="str">
        <f ca="1" t="shared" ref="P5474:P5521" si="257">IF(M5474="","",IF(N5474&lt;&gt;"",MAX(N5474-M5474,0),IF(TODAY()&gt;M5474,TODAY()-M5474,0)))</f>
        <v/>
      </c>
      <c r="Q5474" s="29" t="str">
        <f>VLOOKUP(B5474,辅助信息!E:M,9,FALSE)</f>
        <v>ZTWM-CDGS-XS-2025-0033-中铁武汉电气化局集团有限公司成达万高速铁路强电工程项目</v>
      </c>
      <c r="R5474" s="29" t="str">
        <f>_xlfn._xlws.FILTER(辅助信息!D:D,辅助信息!E:E=B5474)</f>
        <v>武汉电气化局成达万高铁强电项目</v>
      </c>
    </row>
    <row r="5475" spans="2:18">
      <c r="B5475" s="137" t="s">
        <v>188</v>
      </c>
      <c r="C5475" s="72">
        <v>45971</v>
      </c>
      <c r="D5475" s="40" t="str">
        <f>VLOOKUP(B5475,辅助信息!E:K,7,FALSE)</f>
        <v>JWDDCD2025062200016</v>
      </c>
      <c r="E5475" s="40" t="str">
        <f>VLOOKUP(F5475,辅助信息!A:B,2,FALSE)</f>
        <v>螺纹钢</v>
      </c>
      <c r="F5475" s="40" t="s">
        <v>76</v>
      </c>
      <c r="G5475" s="36">
        <v>6</v>
      </c>
      <c r="H5475" s="136" t="str">
        <f>IF(SUMIFS('[1]2025年已发货'!$E:$E,'[1]2025年已发货'!$F:$F,C5475,'[1]2025年已发货'!$C:$C,F5475,'[1]2025年已发货'!$G:$G,I5475,'[1]2025年已发货'!$H:$H,J5475)=0,"未发货",SUMIFS('[1]2025年已发货'!$E:$E,'[1]2025年已发货'!$F:$F,C5475,'[1]2025年已发货'!$C:$C,F5475,'[1]2025年已发货'!$G:$G,I5475,'[1]2025年已发货'!$H:$H,J5475))</f>
        <v>未发货</v>
      </c>
      <c r="I5475" s="39" t="str">
        <f>VLOOKUP(B5475,辅助信息!E:I,3,FALSE)</f>
        <v>(武汉电气化局成达万高铁强电项目-达州主城区)四川省达州市达川区斌郎街道四川省达州市达川区洞洞湾256米</v>
      </c>
      <c r="J5475" s="40" t="str">
        <f>VLOOKUP(B5475,辅助信息!E:I,4,FALSE)</f>
        <v>余凡</v>
      </c>
      <c r="K5475" s="40">
        <f>VLOOKUP(J5475,辅助信息!H:I,2,FALSE)</f>
        <v>18228076992</v>
      </c>
      <c r="L5475" s="111" t="str">
        <f>VLOOKUP(B5475,辅助信息!E:J,6,FALSE)</f>
        <v>锈货不收！！下雨天钢筋没盖篷布不收！！，装货前联系收货人核实到场规格,没提前告知进场规格现场不给予接收</v>
      </c>
      <c r="O5475" s="64" t="str">
        <f ca="1" t="shared" si="256"/>
        <v/>
      </c>
      <c r="P5475" s="64" t="str">
        <f ca="1" t="shared" si="257"/>
        <v/>
      </c>
      <c r="Q5475" s="29" t="str">
        <f>VLOOKUP(B5475,辅助信息!E:M,9,FALSE)</f>
        <v>ZTWM-CDGS-XS-2025-0033-中铁武汉电气化局集团有限公司成达万高速铁路强电工程项目</v>
      </c>
      <c r="R5475" s="29" t="str">
        <f>_xlfn._xlws.FILTER(辅助信息!D:D,辅助信息!E:E=B5475)</f>
        <v>武汉电气化局成达万高铁强电项目</v>
      </c>
    </row>
    <row r="5476" spans="2:18">
      <c r="B5476" s="137" t="s">
        <v>68</v>
      </c>
      <c r="C5476" s="72">
        <v>45971</v>
      </c>
      <c r="D5476" s="40" t="str">
        <f>VLOOKUP(B5476,辅助信息!E:K,7,FALSE)</f>
        <v>JWDDCD2025052800131</v>
      </c>
      <c r="E5476" s="40" t="str">
        <f>VLOOKUP(F5476,辅助信息!A:B,2,FALSE)</f>
        <v>盘螺</v>
      </c>
      <c r="F5476" s="40" t="s">
        <v>41</v>
      </c>
      <c r="G5476" s="36">
        <v>50</v>
      </c>
      <c r="H5476" s="136">
        <f>IF(SUMIFS('[1]2025年已发货'!$E:$E,'[1]2025年已发货'!$F:$F,C5476,'[1]2025年已发货'!$C:$C,F5476,'[1]2025年已发货'!$G:$G,I5476,'[1]2025年已发货'!$H:$H,J5476)=0,"未发货",SUMIFS('[1]2025年已发货'!$E:$E,'[1]2025年已发货'!$F:$F,C5476,'[1]2025年已发货'!$C:$C,F5476,'[1]2025年已发货'!$G:$G,I5476,'[1]2025年已发货'!$H:$H,J5476))</f>
        <v>47.5</v>
      </c>
      <c r="I5476" s="39" t="str">
        <f>VLOOKUP(B5476,辅助信息!E:I,3,FALSE)</f>
        <v>（商投建工达州中医药科技园-2工区-景观桥）达州市通川区达州中医药职业学院犀牛大道北段</v>
      </c>
      <c r="J5476" s="40" t="str">
        <f>VLOOKUP(B5476,辅助信息!E:I,4,FALSE)</f>
        <v>李波</v>
      </c>
      <c r="K5476" s="40">
        <f>VLOOKUP(J5476,辅助信息!H:I,2,FALSE)</f>
        <v>18381899787</v>
      </c>
      <c r="L5476" s="111" t="str">
        <f>VLOOKUP(B5476,辅助信息!E:J,6,FALSE)</f>
        <v>控制炉批号！多了现场不收！,优先安排达钢,提前联系到场规格及数量</v>
      </c>
      <c r="M5476" s="93">
        <v>45971</v>
      </c>
      <c r="O5476" s="64">
        <f ca="1" t="shared" si="256"/>
        <v>0</v>
      </c>
      <c r="P5476" s="64">
        <f ca="1" t="shared" si="257"/>
        <v>0</v>
      </c>
      <c r="Q5476" s="29" t="str">
        <f>VLOOKUP(B5476,辅助信息!E:M,9,FALSE)</f>
        <v>ZTWM-CDGS-XS-2024-0134-商投建工达州中医药科技成果示范园项目</v>
      </c>
      <c r="R5476" s="29" t="str">
        <f>_xlfn._xlws.FILTER(辅助信息!D:D,辅助信息!E:E=B5476)</f>
        <v>商投建工达州中医药科技园</v>
      </c>
    </row>
    <row r="5477" spans="2:18">
      <c r="B5477" s="137" t="s">
        <v>68</v>
      </c>
      <c r="C5477" s="72">
        <v>45971</v>
      </c>
      <c r="D5477" s="40" t="str">
        <f>VLOOKUP(B5477,辅助信息!E:K,7,FALSE)</f>
        <v>JWDDCD2025052800131</v>
      </c>
      <c r="E5477" s="40" t="str">
        <f>VLOOKUP(F5477,辅助信息!A:B,2,FALSE)</f>
        <v>螺纹钢</v>
      </c>
      <c r="F5477" s="40" t="s">
        <v>28</v>
      </c>
      <c r="G5477" s="36">
        <v>9</v>
      </c>
      <c r="H5477" s="136">
        <f>IF(SUMIFS('[1]2025年已发货'!$E:$E,'[1]2025年已发货'!$F:$F,C5477,'[1]2025年已发货'!$C:$C,F5477,'[1]2025年已发货'!$G:$G,I5477,'[1]2025年已发货'!$H:$H,J5477)=0,"未发货",SUMIFS('[1]2025年已发货'!$E:$E,'[1]2025年已发货'!$F:$F,C5477,'[1]2025年已发货'!$C:$C,F5477,'[1]2025年已发货'!$G:$G,I5477,'[1]2025年已发货'!$H:$H,J5477))</f>
        <v>7.5</v>
      </c>
      <c r="I5477" s="39" t="str">
        <f>VLOOKUP(B5477,辅助信息!E:I,3,FALSE)</f>
        <v>（商投建工达州中医药科技园-2工区-景观桥）达州市通川区达州中医药职业学院犀牛大道北段</v>
      </c>
      <c r="J5477" s="40" t="str">
        <f>VLOOKUP(B5477,辅助信息!E:I,4,FALSE)</f>
        <v>李波</v>
      </c>
      <c r="K5477" s="40">
        <f>VLOOKUP(J5477,辅助信息!H:I,2,FALSE)</f>
        <v>18381899787</v>
      </c>
      <c r="L5477" s="111" t="str">
        <f>VLOOKUP(B5477,辅助信息!E:J,6,FALSE)</f>
        <v>控制炉批号！多了现场不收！,优先安排达钢,提前联系到场规格及数量</v>
      </c>
      <c r="M5477" s="93">
        <v>45971</v>
      </c>
      <c r="O5477" s="64">
        <f ca="1" t="shared" si="256"/>
        <v>0</v>
      </c>
      <c r="P5477" s="64">
        <f ca="1" t="shared" si="257"/>
        <v>0</v>
      </c>
      <c r="Q5477" s="29" t="str">
        <f>VLOOKUP(B5477,辅助信息!E:M,9,FALSE)</f>
        <v>ZTWM-CDGS-XS-2024-0134-商投建工达州中医药科技成果示范园项目</v>
      </c>
      <c r="R5477" s="29" t="str">
        <f>_xlfn._xlws.FILTER(辅助信息!D:D,辅助信息!E:E=B5477)</f>
        <v>商投建工达州中医药科技园</v>
      </c>
    </row>
    <row r="5478" spans="2:18">
      <c r="B5478" s="137" t="s">
        <v>68</v>
      </c>
      <c r="C5478" s="72">
        <v>45971</v>
      </c>
      <c r="D5478" s="40" t="str">
        <f>VLOOKUP(B5478,辅助信息!E:K,7,FALSE)</f>
        <v>JWDDCD2025052800131</v>
      </c>
      <c r="E5478" s="40" t="str">
        <f>VLOOKUP(F5478,辅助信息!A:B,2,FALSE)</f>
        <v>螺纹钢</v>
      </c>
      <c r="F5478" s="40" t="s">
        <v>18</v>
      </c>
      <c r="G5478" s="36">
        <v>15</v>
      </c>
      <c r="H5478" s="136">
        <f>IF(SUMIFS('[1]2025年已发货'!$E:$E,'[1]2025年已发货'!$F:$F,C5478,'[1]2025年已发货'!$C:$C,F5478,'[1]2025年已发货'!$G:$G,I5478,'[1]2025年已发货'!$H:$H,J5478)=0,"未发货",SUMIFS('[1]2025年已发货'!$E:$E,'[1]2025年已发货'!$F:$F,C5478,'[1]2025年已发货'!$C:$C,F5478,'[1]2025年已发货'!$G:$G,I5478,'[1]2025年已发货'!$H:$H,J5478))</f>
        <v>15</v>
      </c>
      <c r="I5478" s="39" t="str">
        <f>VLOOKUP(B5478,辅助信息!E:I,3,FALSE)</f>
        <v>（商投建工达州中医药科技园-2工区-景观桥）达州市通川区达州中医药职业学院犀牛大道北段</v>
      </c>
      <c r="J5478" s="40" t="str">
        <f>VLOOKUP(B5478,辅助信息!E:I,4,FALSE)</f>
        <v>李波</v>
      </c>
      <c r="K5478" s="40">
        <f>VLOOKUP(J5478,辅助信息!H:I,2,FALSE)</f>
        <v>18381899787</v>
      </c>
      <c r="L5478" s="111" t="str">
        <f>VLOOKUP(B5478,辅助信息!E:J,6,FALSE)</f>
        <v>控制炉批号！多了现场不收！,优先安排达钢,提前联系到场规格及数量</v>
      </c>
      <c r="M5478" s="93">
        <v>45971</v>
      </c>
      <c r="O5478" s="64">
        <f ca="1" t="shared" si="256"/>
        <v>0</v>
      </c>
      <c r="P5478" s="64">
        <f ca="1" t="shared" si="257"/>
        <v>0</v>
      </c>
      <c r="Q5478" s="29" t="str">
        <f>VLOOKUP(B5478,辅助信息!E:M,9,FALSE)</f>
        <v>ZTWM-CDGS-XS-2024-0134-商投建工达州中医药科技成果示范园项目</v>
      </c>
      <c r="R5478" s="29" t="str">
        <f>_xlfn._xlws.FILTER(辅助信息!D:D,辅助信息!E:E=B5478)</f>
        <v>商投建工达州中医药科技园</v>
      </c>
    </row>
    <row r="5479" spans="1:18">
      <c r="A5479" s="73" t="s">
        <v>246</v>
      </c>
      <c r="B5479" s="137" t="s">
        <v>112</v>
      </c>
      <c r="C5479" s="72">
        <v>45971</v>
      </c>
      <c r="D5479" s="40" t="str">
        <f>VLOOKUP(B5479,辅助信息!E:K,7,FALSE)</f>
        <v>JWDDCD2025052800131</v>
      </c>
      <c r="E5479" s="40" t="str">
        <f>VLOOKUP(F5479,辅助信息!A:B,2,FALSE)</f>
        <v>盘螺</v>
      </c>
      <c r="F5479" s="40" t="s">
        <v>40</v>
      </c>
      <c r="G5479" s="36">
        <v>5</v>
      </c>
      <c r="H5479" s="136" t="str">
        <f>IF(SUMIFS('[1]2025年已发货'!$E:$E,'[1]2025年已发货'!$F:$F,C5479,'[1]2025年已发货'!$C:$C,F5479,'[1]2025年已发货'!$G:$G,I5479,'[1]2025年已发货'!$H:$H,J5479)=0,"未发货",SUMIFS('[1]2025年已发货'!$E:$E,'[1]2025年已发货'!$F:$F,C5479,'[1]2025年已发货'!$C:$C,F5479,'[1]2025年已发货'!$G:$G,I5479,'[1]2025年已发货'!$H:$H,J5479))</f>
        <v>未发货</v>
      </c>
      <c r="I5479" s="39" t="str">
        <f>VLOOKUP(B5479,辅助信息!E:I,3,FALSE)</f>
        <v>（商投建工达州中医药科技园-4工区-10号楼）达州市通川区达州中医药职业学院犀牛大道北段</v>
      </c>
      <c r="J5479" s="40" t="str">
        <f>VLOOKUP(B5479,辅助信息!E:I,4,FALSE)</f>
        <v>张扬</v>
      </c>
      <c r="K5479" s="40">
        <f>VLOOKUP(J5479,辅助信息!H:I,2,FALSE)</f>
        <v>18381904567</v>
      </c>
      <c r="L5479" s="111" t="str">
        <f>VLOOKUP(B5479,辅助信息!E:J,6,FALSE)</f>
        <v>控制炉批号！多了现场不收！,优先安排达钢,提前联系到场规格及数量</v>
      </c>
      <c r="M5479" s="93">
        <v>45971</v>
      </c>
      <c r="O5479" s="64">
        <f ca="1" t="shared" si="256"/>
        <v>0</v>
      </c>
      <c r="P5479" s="64">
        <f ca="1" t="shared" si="257"/>
        <v>0</v>
      </c>
      <c r="Q5479" s="29" t="str">
        <f>VLOOKUP(B5479,辅助信息!E:M,9,FALSE)</f>
        <v>ZTWM-CDGS-XS-2024-0134-商投建工达州中医药科技成果示范园项目</v>
      </c>
      <c r="R5479" s="29" t="str">
        <f>_xlfn._xlws.FILTER(辅助信息!D:D,辅助信息!E:E=B5479)</f>
        <v>商投建工达州中医药科技园</v>
      </c>
    </row>
    <row r="5480" spans="1:18">
      <c r="A5480" s="73"/>
      <c r="B5480" s="137" t="s">
        <v>112</v>
      </c>
      <c r="C5480" s="72">
        <v>45971</v>
      </c>
      <c r="D5480" s="40" t="str">
        <f>VLOOKUP(B5480,辅助信息!E:K,7,FALSE)</f>
        <v>JWDDCD2025052800131</v>
      </c>
      <c r="E5480" s="40" t="str">
        <f>VLOOKUP(F5480,辅助信息!A:B,2,FALSE)</f>
        <v>盘螺</v>
      </c>
      <c r="F5480" s="40" t="s">
        <v>41</v>
      </c>
      <c r="G5480" s="36">
        <v>8</v>
      </c>
      <c r="H5480" s="136" t="str">
        <f>IF(SUMIFS('[1]2025年已发货'!$E:$E,'[1]2025年已发货'!$F:$F,C5480,'[1]2025年已发货'!$C:$C,F5480,'[1]2025年已发货'!$G:$G,I5480,'[1]2025年已发货'!$H:$H,J5480)=0,"未发货",SUMIFS('[1]2025年已发货'!$E:$E,'[1]2025年已发货'!$F:$F,C5480,'[1]2025年已发货'!$C:$C,F5480,'[1]2025年已发货'!$G:$G,I5480,'[1]2025年已发货'!$H:$H,J5480))</f>
        <v>未发货</v>
      </c>
      <c r="I5480" s="39" t="str">
        <f>VLOOKUP(B5480,辅助信息!E:I,3,FALSE)</f>
        <v>（商投建工达州中医药科技园-4工区-10号楼）达州市通川区达州中医药职业学院犀牛大道北段</v>
      </c>
      <c r="J5480" s="40" t="str">
        <f>VLOOKUP(B5480,辅助信息!E:I,4,FALSE)</f>
        <v>张扬</v>
      </c>
      <c r="K5480" s="40">
        <f>VLOOKUP(J5480,辅助信息!H:I,2,FALSE)</f>
        <v>18381904567</v>
      </c>
      <c r="L5480" s="111" t="str">
        <f>VLOOKUP(B5480,辅助信息!E:J,6,FALSE)</f>
        <v>控制炉批号！多了现场不收！,优先安排达钢,提前联系到场规格及数量</v>
      </c>
      <c r="M5480" s="93">
        <v>45971</v>
      </c>
      <c r="O5480" s="64">
        <f ca="1" t="shared" si="256"/>
        <v>0</v>
      </c>
      <c r="P5480" s="64">
        <f ca="1" t="shared" si="257"/>
        <v>0</v>
      </c>
      <c r="Q5480" s="29" t="str">
        <f>VLOOKUP(B5480,辅助信息!E:M,9,FALSE)</f>
        <v>ZTWM-CDGS-XS-2024-0134-商投建工达州中医药科技成果示范园项目</v>
      </c>
      <c r="R5480" s="29" t="str">
        <f>_xlfn._xlws.FILTER(辅助信息!D:D,辅助信息!E:E=B5480)</f>
        <v>商投建工达州中医药科技园</v>
      </c>
    </row>
    <row r="5481" spans="1:18">
      <c r="A5481" s="73"/>
      <c r="B5481" s="137" t="s">
        <v>112</v>
      </c>
      <c r="C5481" s="72">
        <v>45971</v>
      </c>
      <c r="D5481" s="40" t="str">
        <f>VLOOKUP(B5481,辅助信息!E:K,7,FALSE)</f>
        <v>JWDDCD2025052800131</v>
      </c>
      <c r="E5481" s="40" t="str">
        <f>VLOOKUP(F5481,辅助信息!A:B,2,FALSE)</f>
        <v>螺纹钢</v>
      </c>
      <c r="F5481" s="40" t="s">
        <v>45</v>
      </c>
      <c r="G5481" s="36">
        <v>7</v>
      </c>
      <c r="H5481" s="136" t="str">
        <f>IF(SUMIFS('[1]2025年已发货'!$E:$E,'[1]2025年已发货'!$F:$F,C5481,'[1]2025年已发货'!$C:$C,F5481,'[1]2025年已发货'!$G:$G,I5481,'[1]2025年已发货'!$H:$H,J5481)=0,"未发货",SUMIFS('[1]2025年已发货'!$E:$E,'[1]2025年已发货'!$F:$F,C5481,'[1]2025年已发货'!$C:$C,F5481,'[1]2025年已发货'!$G:$G,I5481,'[1]2025年已发货'!$H:$H,J5481))</f>
        <v>未发货</v>
      </c>
      <c r="I5481" s="39" t="str">
        <f>VLOOKUP(B5481,辅助信息!E:I,3,FALSE)</f>
        <v>（商投建工达州中医药科技园-4工区-10号楼）达州市通川区达州中医药职业学院犀牛大道北段</v>
      </c>
      <c r="J5481" s="40" t="str">
        <f>VLOOKUP(B5481,辅助信息!E:I,4,FALSE)</f>
        <v>张扬</v>
      </c>
      <c r="K5481" s="40">
        <f>VLOOKUP(J5481,辅助信息!H:I,2,FALSE)</f>
        <v>18381904567</v>
      </c>
      <c r="L5481" s="111" t="str">
        <f>VLOOKUP(B5481,辅助信息!E:J,6,FALSE)</f>
        <v>控制炉批号！多了现场不收！,优先安排达钢,提前联系到场规格及数量</v>
      </c>
      <c r="M5481" s="93">
        <v>45971</v>
      </c>
      <c r="O5481" s="64">
        <f ca="1" t="shared" si="256"/>
        <v>0</v>
      </c>
      <c r="P5481" s="64">
        <f ca="1" t="shared" si="257"/>
        <v>0</v>
      </c>
      <c r="Q5481" s="29" t="str">
        <f>VLOOKUP(B5481,辅助信息!E:M,9,FALSE)</f>
        <v>ZTWM-CDGS-XS-2024-0134-商投建工达州中医药科技成果示范园项目</v>
      </c>
      <c r="R5481" s="29" t="str">
        <f>_xlfn._xlws.FILTER(辅助信息!D:D,辅助信息!E:E=B5481)</f>
        <v>商投建工达州中医药科技园</v>
      </c>
    </row>
    <row r="5482" spans="1:18">
      <c r="A5482" s="73"/>
      <c r="B5482" s="137" t="s">
        <v>112</v>
      </c>
      <c r="C5482" s="72">
        <v>45971</v>
      </c>
      <c r="D5482" s="40" t="str">
        <f>VLOOKUP(B5482,辅助信息!E:K,7,FALSE)</f>
        <v>JWDDCD2025052800131</v>
      </c>
      <c r="E5482" s="40" t="str">
        <f>VLOOKUP(F5482,辅助信息!A:B,2,FALSE)</f>
        <v>螺纹钢</v>
      </c>
      <c r="F5482" s="40" t="s">
        <v>21</v>
      </c>
      <c r="G5482" s="36">
        <v>15</v>
      </c>
      <c r="H5482" s="136" t="str">
        <f>IF(SUMIFS('[1]2025年已发货'!$E:$E,'[1]2025年已发货'!$F:$F,C5482,'[1]2025年已发货'!$C:$C,F5482,'[1]2025年已发货'!$G:$G,I5482,'[1]2025年已发货'!$H:$H,J5482)=0,"未发货",SUMIFS('[1]2025年已发货'!$E:$E,'[1]2025年已发货'!$F:$F,C5482,'[1]2025年已发货'!$C:$C,F5482,'[1]2025年已发货'!$G:$G,I5482,'[1]2025年已发货'!$H:$H,J5482))</f>
        <v>未发货</v>
      </c>
      <c r="I5482" s="39" t="str">
        <f>VLOOKUP(B5482,辅助信息!E:I,3,FALSE)</f>
        <v>（商投建工达州中医药科技园-4工区-10号楼）达州市通川区达州中医药职业学院犀牛大道北段</v>
      </c>
      <c r="J5482" s="40" t="str">
        <f>VLOOKUP(B5482,辅助信息!E:I,4,FALSE)</f>
        <v>张扬</v>
      </c>
      <c r="K5482" s="40">
        <f>VLOOKUP(J5482,辅助信息!H:I,2,FALSE)</f>
        <v>18381904567</v>
      </c>
      <c r="L5482" s="111" t="str">
        <f>VLOOKUP(B5482,辅助信息!E:J,6,FALSE)</f>
        <v>控制炉批号！多了现场不收！,优先安排达钢,提前联系到场规格及数量</v>
      </c>
      <c r="M5482" s="93">
        <v>45971</v>
      </c>
      <c r="O5482" s="64">
        <f ca="1" t="shared" si="256"/>
        <v>0</v>
      </c>
      <c r="P5482" s="64">
        <f ca="1" t="shared" si="257"/>
        <v>0</v>
      </c>
      <c r="Q5482" s="29" t="str">
        <f>VLOOKUP(B5482,辅助信息!E:M,9,FALSE)</f>
        <v>ZTWM-CDGS-XS-2024-0134-商投建工达州中医药科技成果示范园项目</v>
      </c>
      <c r="R5482" s="29" t="str">
        <f>_xlfn._xlws.FILTER(辅助信息!D:D,辅助信息!E:E=B5482)</f>
        <v>商投建工达州中医药科技园</v>
      </c>
    </row>
    <row r="5483" spans="1:18">
      <c r="A5483" s="73"/>
      <c r="B5483" s="137" t="s">
        <v>112</v>
      </c>
      <c r="C5483" s="72">
        <v>45971</v>
      </c>
      <c r="D5483" s="40" t="str">
        <f>VLOOKUP(B5483,辅助信息!E:K,7,FALSE)</f>
        <v>JWDDCD2025052800131</v>
      </c>
      <c r="E5483" s="40" t="str">
        <f>VLOOKUP(F5483,辅助信息!A:B,2,FALSE)</f>
        <v>螺纹钢</v>
      </c>
      <c r="F5483" s="40" t="s">
        <v>58</v>
      </c>
      <c r="G5483" s="36">
        <v>5</v>
      </c>
      <c r="H5483" s="136" t="str">
        <f>IF(SUMIFS('[1]2025年已发货'!$E:$E,'[1]2025年已发货'!$F:$F,C5483,'[1]2025年已发货'!$C:$C,F5483,'[1]2025年已发货'!$G:$G,I5483,'[1]2025年已发货'!$H:$H,J5483)=0,"未发货",SUMIFS('[1]2025年已发货'!$E:$E,'[1]2025年已发货'!$F:$F,C5483,'[1]2025年已发货'!$C:$C,F5483,'[1]2025年已发货'!$G:$G,I5483,'[1]2025年已发货'!$H:$H,J5483))</f>
        <v>未发货</v>
      </c>
      <c r="I5483" s="39" t="str">
        <f>VLOOKUP(B5483,辅助信息!E:I,3,FALSE)</f>
        <v>（商投建工达州中医药科技园-4工区-10号楼）达州市通川区达州中医药职业学院犀牛大道北段</v>
      </c>
      <c r="J5483" s="40" t="str">
        <f>VLOOKUP(B5483,辅助信息!E:I,4,FALSE)</f>
        <v>张扬</v>
      </c>
      <c r="K5483" s="40">
        <f>VLOOKUP(J5483,辅助信息!H:I,2,FALSE)</f>
        <v>18381904567</v>
      </c>
      <c r="L5483" s="111" t="str">
        <f>VLOOKUP(B5483,辅助信息!E:J,6,FALSE)</f>
        <v>控制炉批号！多了现场不收！,优先安排达钢,提前联系到场规格及数量</v>
      </c>
      <c r="M5483" s="93">
        <v>45971</v>
      </c>
      <c r="O5483" s="64">
        <f ca="1" t="shared" si="256"/>
        <v>0</v>
      </c>
      <c r="P5483" s="64">
        <f ca="1" t="shared" si="257"/>
        <v>0</v>
      </c>
      <c r="Q5483" s="29" t="str">
        <f>VLOOKUP(B5483,辅助信息!E:M,9,FALSE)</f>
        <v>ZTWM-CDGS-XS-2024-0134-商投建工达州中医药科技成果示范园项目</v>
      </c>
      <c r="R5483" s="29" t="str">
        <f>_xlfn._xlws.FILTER(辅助信息!D:D,辅助信息!E:E=B5483)</f>
        <v>商投建工达州中医药科技园</v>
      </c>
    </row>
    <row r="5484" spans="1:18">
      <c r="A5484" s="73" t="s">
        <v>247</v>
      </c>
      <c r="B5484" s="137" t="s">
        <v>192</v>
      </c>
      <c r="C5484" s="72">
        <v>45971</v>
      </c>
      <c r="D5484" s="40" t="str">
        <f>VLOOKUP(B5484,辅助信息!E:K,7,FALSE)</f>
        <v>JWDDCD2025102100475</v>
      </c>
      <c r="E5484" s="40" t="str">
        <f>VLOOKUP(F5484,辅助信息!A:B,2,FALSE)</f>
        <v>盘螺</v>
      </c>
      <c r="F5484" s="40" t="s">
        <v>41</v>
      </c>
      <c r="G5484" s="36">
        <v>6</v>
      </c>
      <c r="H5484" s="136">
        <f>IF(SUMIFS('[1]2025年已发货'!$E:$E,'[1]2025年已发货'!$F:$F,C5484,'[1]2025年已发货'!$C:$C,F5484,'[1]2025年已发货'!$G:$G,I5484,'[1]2025年已发货'!$H:$H,J5484)=0,"未发货",SUMIFS('[1]2025年已发货'!$E:$E,'[1]2025年已发货'!$F:$F,C5484,'[1]2025年已发货'!$C:$C,F5484,'[1]2025年已发货'!$G:$G,I5484,'[1]2025年已发货'!$H:$H,J5484))</f>
        <v>6</v>
      </c>
      <c r="I5484" s="39" t="str">
        <f>VLOOKUP(B5484,辅助信息!E:I,3,FALSE)</f>
        <v>(五冶建设成都国际铁路港多式联项目)四川省成都市青白江区桂平大道成都中远海运陆港多式联运有限公司</v>
      </c>
      <c r="J5484" s="40" t="str">
        <f>VLOOKUP(B5484,辅助信息!E:I,4,FALSE)</f>
        <v>黄勇杰</v>
      </c>
      <c r="K5484" s="40">
        <f>VLOOKUP(J5484,辅助信息!H:I,2,FALSE)</f>
        <v>13880580196</v>
      </c>
      <c r="L5484" s="111" t="str">
        <f>VLOOKUP(B5484,辅助信息!E:J,6,FALSE)</f>
        <v>联系实际收货人（黄勇杰13880580196）项目只能用威钢发货！！！18直条可以用宝武鄂钢，五冶建设送货单,6份材质书,锈货不收，装货前联系收货人核实到场规格,没提前告知进场规格现场不给予接收</v>
      </c>
      <c r="M5484" s="93">
        <v>45970</v>
      </c>
      <c r="O5484" s="64">
        <f ca="1" t="shared" si="256"/>
        <v>0</v>
      </c>
      <c r="P5484" s="64">
        <f ca="1" t="shared" si="257"/>
        <v>1</v>
      </c>
      <c r="Q5484" s="29" t="str">
        <f>VLOOKUP(B5484,辅助信息!E:M,9,FALSE)</f>
        <v>ZTWM-CDGS-XS-2025-0073-五冶天府-成都怡心湖片区及龙泉驿医院等项目</v>
      </c>
      <c r="R5484" s="29" t="str">
        <f>_xlfn._xlws.FILTER(辅助信息!D:D,辅助信息!E:E=B5484)</f>
        <v>五冶建设成都国际铁路港多式联项目</v>
      </c>
    </row>
    <row r="5485" spans="1:18">
      <c r="A5485" s="73"/>
      <c r="B5485" s="137" t="s">
        <v>192</v>
      </c>
      <c r="C5485" s="72">
        <v>45971</v>
      </c>
      <c r="D5485" s="40" t="str">
        <f>VLOOKUP(B5485,辅助信息!E:K,7,FALSE)</f>
        <v>JWDDCD2025102100475</v>
      </c>
      <c r="E5485" s="40" t="str">
        <f>VLOOKUP(F5485,辅助信息!A:B,2,FALSE)</f>
        <v>盘螺</v>
      </c>
      <c r="F5485" s="40" t="s">
        <v>26</v>
      </c>
      <c r="G5485" s="36">
        <v>4</v>
      </c>
      <c r="H5485" s="136">
        <f>IF(SUMIFS('[1]2025年已发货'!$E:$E,'[1]2025年已发货'!$F:$F,C5485,'[1]2025年已发货'!$C:$C,F5485,'[1]2025年已发货'!$G:$G,I5485,'[1]2025年已发货'!$H:$H,J5485)=0,"未发货",SUMIFS('[1]2025年已发货'!$E:$E,'[1]2025年已发货'!$F:$F,C5485,'[1]2025年已发货'!$C:$C,F5485,'[1]2025年已发货'!$G:$G,I5485,'[1]2025年已发货'!$H:$H,J5485))</f>
        <v>4</v>
      </c>
      <c r="I5485" s="39" t="str">
        <f>VLOOKUP(B5485,辅助信息!E:I,3,FALSE)</f>
        <v>(五冶建设成都国际铁路港多式联项目)四川省成都市青白江区桂平大道成都中远海运陆港多式联运有限公司</v>
      </c>
      <c r="J5485" s="40" t="str">
        <f>VLOOKUP(B5485,辅助信息!E:I,4,FALSE)</f>
        <v>黄勇杰</v>
      </c>
      <c r="K5485" s="40">
        <f>VLOOKUP(J5485,辅助信息!H:I,2,FALSE)</f>
        <v>13880580196</v>
      </c>
      <c r="L5485" s="111" t="str">
        <f>VLOOKUP(B5485,辅助信息!E:J,6,FALSE)</f>
        <v>联系实际收货人（黄勇杰13880580196）项目只能用威钢发货！！！18直条可以用宝武鄂钢，五冶建设送货单,6份材质书,锈货不收，装货前联系收货人核实到场规格,没提前告知进场规格现场不给予接收</v>
      </c>
      <c r="M5485" s="93">
        <v>45970</v>
      </c>
      <c r="O5485" s="64">
        <f ca="1" t="shared" si="256"/>
        <v>0</v>
      </c>
      <c r="P5485" s="64">
        <f ca="1" t="shared" si="257"/>
        <v>1</v>
      </c>
      <c r="Q5485" s="29" t="str">
        <f>VLOOKUP(B5485,辅助信息!E:M,9,FALSE)</f>
        <v>ZTWM-CDGS-XS-2025-0073-五冶天府-成都怡心湖片区及龙泉驿医院等项目</v>
      </c>
      <c r="R5485" s="29" t="str">
        <f>_xlfn._xlws.FILTER(辅助信息!D:D,辅助信息!E:E=B5485)</f>
        <v>五冶建设成都国际铁路港多式联项目</v>
      </c>
    </row>
    <row r="5486" spans="2:18">
      <c r="B5486" s="137" t="s">
        <v>150</v>
      </c>
      <c r="C5486" s="72">
        <v>45971</v>
      </c>
      <c r="D5486" s="40" t="str">
        <f>VLOOKUP(B5486,辅助信息!E:K,7,FALSE)</f>
        <v>JWDDCD2025050800101</v>
      </c>
      <c r="E5486" s="40" t="str">
        <f>VLOOKUP(F5486,辅助信息!A:B,2,FALSE)</f>
        <v>盘螺</v>
      </c>
      <c r="F5486" s="40" t="s">
        <v>26</v>
      </c>
      <c r="G5486" s="36">
        <v>5</v>
      </c>
      <c r="H5486" s="136" t="str">
        <f>IF(SUMIFS('[1]2025年已发货'!$E:$E,'[1]2025年已发货'!$F:$F,C5486,'[1]2025年已发货'!$C:$C,F5486,'[1]2025年已发货'!$G:$G,I5486,'[1]2025年已发货'!$H:$H,J5486)=0,"未发货",SUMIFS('[1]2025年已发货'!$E:$E,'[1]2025年已发货'!$F:$F,C5486,'[1]2025年已发货'!$C:$C,F5486,'[1]2025年已发货'!$G:$G,I5486,'[1]2025年已发货'!$H:$H,J5486))</f>
        <v>未发货</v>
      </c>
      <c r="I5486" s="39" t="str">
        <f>VLOOKUP(B5486,辅助信息!E:I,3,FALSE)</f>
        <v>(中铁科研院宜宾泥溪项目)中铁科研院集团有限公司宜宾市泥溪东互通式立交下穿成贵客专铁路工程项目钢筋加工厂</v>
      </c>
      <c r="J5486" s="40" t="str">
        <f>VLOOKUP(B5486,辅助信息!E:I,4,FALSE)</f>
        <v>蔡鹏</v>
      </c>
      <c r="K5486" s="40">
        <f>VLOOKUP(J5486,辅助信息!H:I,2,FALSE)</f>
        <v>19130850820</v>
      </c>
      <c r="L5486" s="111" t="str">
        <f>VLOOKUP(B5486,辅助信息!E:J,6,FALSE)</f>
        <v>装货前联系收货人核实到场规格，货物最下面用方木垫下方便卸货</v>
      </c>
      <c r="O5486" s="64" t="str">
        <f ca="1" t="shared" si="256"/>
        <v/>
      </c>
      <c r="P5486" s="64" t="str">
        <f ca="1" t="shared" si="257"/>
        <v/>
      </c>
      <c r="Q5486" s="29" t="str">
        <f>VLOOKUP(B5486,辅助信息!E:M,9,FALSE)</f>
        <v>ZTWM-CDGS-XS-2025-0050-中铁科研院-宜宾泥溪项目</v>
      </c>
      <c r="R5486" s="29" t="str">
        <f>_xlfn._xlws.FILTER(辅助信息!D:D,辅助信息!E:E=B5486)</f>
        <v>中铁科研院宜宾泥溪项目</v>
      </c>
    </row>
    <row r="5487" spans="2:18">
      <c r="B5487" s="137" t="s">
        <v>150</v>
      </c>
      <c r="C5487" s="72">
        <v>45971</v>
      </c>
      <c r="D5487" s="40" t="str">
        <f>VLOOKUP(B5487,辅助信息!E:K,7,FALSE)</f>
        <v>JWDDCD2025050800101</v>
      </c>
      <c r="E5487" s="40" t="str">
        <f>VLOOKUP(F5487,辅助信息!A:B,2,FALSE)</f>
        <v>螺纹钢</v>
      </c>
      <c r="F5487" s="40" t="s">
        <v>32</v>
      </c>
      <c r="G5487" s="36">
        <v>9</v>
      </c>
      <c r="H5487" s="136" t="str">
        <f>IF(SUMIFS('[1]2025年已发货'!$E:$E,'[1]2025年已发货'!$F:$F,C5487,'[1]2025年已发货'!$C:$C,F5487,'[1]2025年已发货'!$G:$G,I5487,'[1]2025年已发货'!$H:$H,J5487)=0,"未发货",SUMIFS('[1]2025年已发货'!$E:$E,'[1]2025年已发货'!$F:$F,C5487,'[1]2025年已发货'!$C:$C,F5487,'[1]2025年已发货'!$G:$G,I5487,'[1]2025年已发货'!$H:$H,J5487))</f>
        <v>未发货</v>
      </c>
      <c r="I5487" s="39" t="str">
        <f>VLOOKUP(B5487,辅助信息!E:I,3,FALSE)</f>
        <v>(中铁科研院宜宾泥溪项目)中铁科研院集团有限公司宜宾市泥溪东互通式立交下穿成贵客专铁路工程项目钢筋加工厂</v>
      </c>
      <c r="J5487" s="40" t="str">
        <f>VLOOKUP(B5487,辅助信息!E:I,4,FALSE)</f>
        <v>蔡鹏</v>
      </c>
      <c r="K5487" s="40">
        <f>VLOOKUP(J5487,辅助信息!H:I,2,FALSE)</f>
        <v>19130850820</v>
      </c>
      <c r="L5487" s="111" t="str">
        <f>VLOOKUP(B5487,辅助信息!E:J,6,FALSE)</f>
        <v>装货前联系收货人核实到场规格，货物最下面用方木垫下方便卸货</v>
      </c>
      <c r="O5487" s="64" t="str">
        <f ca="1" t="shared" si="256"/>
        <v/>
      </c>
      <c r="P5487" s="64" t="str">
        <f ca="1" t="shared" si="257"/>
        <v/>
      </c>
      <c r="Q5487" s="29" t="str">
        <f>VLOOKUP(B5487,辅助信息!E:M,9,FALSE)</f>
        <v>ZTWM-CDGS-XS-2025-0050-中铁科研院-宜宾泥溪项目</v>
      </c>
      <c r="R5487" s="29" t="str">
        <f>_xlfn._xlws.FILTER(辅助信息!D:D,辅助信息!E:E=B5487)</f>
        <v>中铁科研院宜宾泥溪项目</v>
      </c>
    </row>
    <row r="5488" spans="2:18">
      <c r="B5488" s="137" t="s">
        <v>150</v>
      </c>
      <c r="C5488" s="72">
        <v>45971</v>
      </c>
      <c r="D5488" s="40" t="str">
        <f>VLOOKUP(B5488,辅助信息!E:K,7,FALSE)</f>
        <v>JWDDCD2025050800101</v>
      </c>
      <c r="E5488" s="40" t="str">
        <f>VLOOKUP(F5488,辅助信息!A:B,2,FALSE)</f>
        <v>螺纹钢</v>
      </c>
      <c r="F5488" s="40" t="s">
        <v>33</v>
      </c>
      <c r="G5488" s="36">
        <v>9</v>
      </c>
      <c r="H5488" s="136" t="str">
        <f>IF(SUMIFS('[1]2025年已发货'!$E:$E,'[1]2025年已发货'!$F:$F,C5488,'[1]2025年已发货'!$C:$C,F5488,'[1]2025年已发货'!$G:$G,I5488,'[1]2025年已发货'!$H:$H,J5488)=0,"未发货",SUMIFS('[1]2025年已发货'!$E:$E,'[1]2025年已发货'!$F:$F,C5488,'[1]2025年已发货'!$C:$C,F5488,'[1]2025年已发货'!$G:$G,I5488,'[1]2025年已发货'!$H:$H,J5488))</f>
        <v>未发货</v>
      </c>
      <c r="I5488" s="39" t="str">
        <f>VLOOKUP(B5488,辅助信息!E:I,3,FALSE)</f>
        <v>(中铁科研院宜宾泥溪项目)中铁科研院集团有限公司宜宾市泥溪东互通式立交下穿成贵客专铁路工程项目钢筋加工厂</v>
      </c>
      <c r="J5488" s="40" t="str">
        <f>VLOOKUP(B5488,辅助信息!E:I,4,FALSE)</f>
        <v>蔡鹏</v>
      </c>
      <c r="K5488" s="40">
        <f>VLOOKUP(J5488,辅助信息!H:I,2,FALSE)</f>
        <v>19130850820</v>
      </c>
      <c r="L5488" s="111" t="str">
        <f>VLOOKUP(B5488,辅助信息!E:J,6,FALSE)</f>
        <v>装货前联系收货人核实到场规格，货物最下面用方木垫下方便卸货</v>
      </c>
      <c r="O5488" s="64" t="str">
        <f ca="1" t="shared" si="256"/>
        <v/>
      </c>
      <c r="P5488" s="64" t="str">
        <f ca="1" t="shared" si="257"/>
        <v/>
      </c>
      <c r="Q5488" s="29" t="str">
        <f>VLOOKUP(B5488,辅助信息!E:M,9,FALSE)</f>
        <v>ZTWM-CDGS-XS-2025-0050-中铁科研院-宜宾泥溪项目</v>
      </c>
      <c r="R5488" s="29" t="str">
        <f>_xlfn._xlws.FILTER(辅助信息!D:D,辅助信息!E:E=B5488)</f>
        <v>中铁科研院宜宾泥溪项目</v>
      </c>
    </row>
    <row r="5489" spans="2:18">
      <c r="B5489" s="137" t="s">
        <v>150</v>
      </c>
      <c r="C5489" s="72">
        <v>45971</v>
      </c>
      <c r="D5489" s="40" t="str">
        <f>VLOOKUP(B5489,辅助信息!E:K,7,FALSE)</f>
        <v>JWDDCD2025050800101</v>
      </c>
      <c r="E5489" s="40" t="str">
        <f>VLOOKUP(F5489,辅助信息!A:B,2,FALSE)</f>
        <v>螺纹钢</v>
      </c>
      <c r="F5489" s="40" t="s">
        <v>18</v>
      </c>
      <c r="G5489" s="36">
        <v>12</v>
      </c>
      <c r="H5489" s="136" t="str">
        <f>IF(SUMIFS('[1]2025年已发货'!$E:$E,'[1]2025年已发货'!$F:$F,C5489,'[1]2025年已发货'!$C:$C,F5489,'[1]2025年已发货'!$G:$G,I5489,'[1]2025年已发货'!$H:$H,J5489)=0,"未发货",SUMIFS('[1]2025年已发货'!$E:$E,'[1]2025年已发货'!$F:$F,C5489,'[1]2025年已发货'!$C:$C,F5489,'[1]2025年已发货'!$G:$G,I5489,'[1]2025年已发货'!$H:$H,J5489))</f>
        <v>未发货</v>
      </c>
      <c r="I5489" s="39" t="str">
        <f>VLOOKUP(B5489,辅助信息!E:I,3,FALSE)</f>
        <v>(中铁科研院宜宾泥溪项目)中铁科研院集团有限公司宜宾市泥溪东互通式立交下穿成贵客专铁路工程项目钢筋加工厂</v>
      </c>
      <c r="J5489" s="40" t="str">
        <f>VLOOKUP(B5489,辅助信息!E:I,4,FALSE)</f>
        <v>蔡鹏</v>
      </c>
      <c r="K5489" s="40">
        <f>VLOOKUP(J5489,辅助信息!H:I,2,FALSE)</f>
        <v>19130850820</v>
      </c>
      <c r="L5489" s="111" t="str">
        <f>VLOOKUP(B5489,辅助信息!E:J,6,FALSE)</f>
        <v>装货前联系收货人核实到场规格，货物最下面用方木垫下方便卸货</v>
      </c>
      <c r="O5489" s="64" t="str">
        <f ca="1" t="shared" si="256"/>
        <v/>
      </c>
      <c r="P5489" s="64" t="str">
        <f ca="1" t="shared" si="257"/>
        <v/>
      </c>
      <c r="Q5489" s="29" t="str">
        <f>VLOOKUP(B5489,辅助信息!E:M,9,FALSE)</f>
        <v>ZTWM-CDGS-XS-2025-0050-中铁科研院-宜宾泥溪项目</v>
      </c>
      <c r="R5489" s="29" t="str">
        <f>_xlfn._xlws.FILTER(辅助信息!D:D,辅助信息!E:E=B5489)</f>
        <v>中铁科研院宜宾泥溪项目</v>
      </c>
    </row>
    <row r="5490" spans="1:18">
      <c r="A5490" s="59" t="s">
        <v>248</v>
      </c>
      <c r="B5490" s="137" t="s">
        <v>249</v>
      </c>
      <c r="C5490" s="72">
        <v>45971</v>
      </c>
      <c r="D5490" s="40" t="str">
        <f>VLOOKUP(B5490,辅助信息!E:K,7,FALSE)</f>
        <v>JWDDCD2025111000109</v>
      </c>
      <c r="E5490" s="40" t="str">
        <f>VLOOKUP(F5490,辅助信息!A:B,2,FALSE)</f>
        <v>盘螺</v>
      </c>
      <c r="F5490" s="40" t="s">
        <v>49</v>
      </c>
      <c r="G5490" s="36">
        <v>2</v>
      </c>
      <c r="H5490" s="136" t="str">
        <f>IF(SUMIFS('[1]2025年已发货'!$E:$E,'[1]2025年已发货'!$F:$F,C5490,'[1]2025年已发货'!$C:$C,F5490,'[1]2025年已发货'!$G:$G,I5490,'[1]2025年已发货'!$H:$H,J5490)=0,"未发货",SUMIFS('[1]2025年已发货'!$E:$E,'[1]2025年已发货'!$F:$F,C5490,'[1]2025年已发货'!$C:$C,F5490,'[1]2025年已发货'!$G:$G,I5490,'[1]2025年已发货'!$H:$H,J5490))</f>
        <v>未发货</v>
      </c>
      <c r="I5490" s="39" t="str">
        <f>VLOOKUP(B5490,辅助信息!E:I,3,FALSE)</f>
        <v>(华西成华区青龙街道新山社区2组商服用地项目)四川省成都市成华区东林路与龙厢街交叉口正东方向151米左右首开中环云樾北地块</v>
      </c>
      <c r="J5490" s="40" t="str">
        <f>VLOOKUP(B5490,辅助信息!E:I,4,FALSE)</f>
        <v>刘俊宏</v>
      </c>
      <c r="K5490" s="40">
        <f>VLOOKUP(J5490,辅助信息!H:I,2,FALSE)</f>
        <v>18111232035</v>
      </c>
      <c r="L5490" s="111" t="str">
        <f>VLOOKUP(B5490,辅助信息!E:J,6,FALSE)</f>
        <v>该项目我方卸车</v>
      </c>
      <c r="M5490" s="93">
        <v>45970</v>
      </c>
      <c r="O5490" s="64">
        <f ca="1" t="shared" si="256"/>
        <v>0</v>
      </c>
      <c r="P5490" s="64">
        <f ca="1" t="shared" si="257"/>
        <v>1</v>
      </c>
      <c r="Q5490" s="29" t="str">
        <f>VLOOKUP(B5490,辅助信息!E:M,9,FALSE)</f>
        <v>ZTWM-CDGS-XS-2025-0158-四川机司-成华区青龙街道新山社区2组商服用地项目钢筋采购合同</v>
      </c>
      <c r="R5490" s="29" t="str">
        <f>_xlfn._xlws.FILTER(辅助信息!D:D,辅助信息!E:E=B5490)</f>
        <v>华西成华区青龙街道新山社区2组商服用地项目</v>
      </c>
    </row>
    <row r="5491" spans="1:18">
      <c r="A5491" s="59" t="s">
        <v>248</v>
      </c>
      <c r="B5491" s="137" t="s">
        <v>249</v>
      </c>
      <c r="C5491" s="72">
        <v>45971</v>
      </c>
      <c r="D5491" s="40" t="str">
        <f>VLOOKUP(B5491,辅助信息!E:K,7,FALSE)</f>
        <v>JWDDCD2025111000109</v>
      </c>
      <c r="E5491" s="40" t="str">
        <f>VLOOKUP(F5491,辅助信息!A:B,2,FALSE)</f>
        <v>盘螺</v>
      </c>
      <c r="F5491" s="40" t="s">
        <v>40</v>
      </c>
      <c r="G5491" s="36">
        <v>14</v>
      </c>
      <c r="H5491" s="136" t="str">
        <f>IF(SUMIFS('[1]2025年已发货'!$E:$E,'[1]2025年已发货'!$F:$F,C5491,'[1]2025年已发货'!$C:$C,F5491,'[1]2025年已发货'!$G:$G,I5491,'[1]2025年已发货'!$H:$H,J5491)=0,"未发货",SUMIFS('[1]2025年已发货'!$E:$E,'[1]2025年已发货'!$F:$F,C5491,'[1]2025年已发货'!$C:$C,F5491,'[1]2025年已发货'!$G:$G,I5491,'[1]2025年已发货'!$H:$H,J5491))</f>
        <v>未发货</v>
      </c>
      <c r="I5491" s="39" t="str">
        <f>VLOOKUP(B5491,辅助信息!E:I,3,FALSE)</f>
        <v>(华西成华区青龙街道新山社区2组商服用地项目)四川省成都市成华区东林路与龙厢街交叉口正东方向151米左右首开中环云樾北地块</v>
      </c>
      <c r="J5491" s="40" t="str">
        <f>VLOOKUP(B5491,辅助信息!E:I,4,FALSE)</f>
        <v>刘俊宏</v>
      </c>
      <c r="K5491" s="40">
        <f>VLOOKUP(J5491,辅助信息!H:I,2,FALSE)</f>
        <v>18111232035</v>
      </c>
      <c r="L5491" s="111" t="str">
        <f>VLOOKUP(B5491,辅助信息!E:J,6,FALSE)</f>
        <v>该项目我方卸车</v>
      </c>
      <c r="M5491" s="93">
        <v>45970</v>
      </c>
      <c r="O5491" s="64">
        <f ca="1" t="shared" si="256"/>
        <v>0</v>
      </c>
      <c r="P5491" s="64">
        <f ca="1" t="shared" si="257"/>
        <v>1</v>
      </c>
      <c r="Q5491" s="29" t="str">
        <f>VLOOKUP(B5491,辅助信息!E:M,9,FALSE)</f>
        <v>ZTWM-CDGS-XS-2025-0158-四川机司-成华区青龙街道新山社区2组商服用地项目钢筋采购合同</v>
      </c>
      <c r="R5491" s="29" t="str">
        <f>_xlfn._xlws.FILTER(辅助信息!D:D,辅助信息!E:E=B5491)</f>
        <v>华西成华区青龙街道新山社区2组商服用地项目</v>
      </c>
    </row>
    <row r="5492" spans="1:18">
      <c r="A5492" s="59" t="s">
        <v>248</v>
      </c>
      <c r="B5492" s="137" t="s">
        <v>249</v>
      </c>
      <c r="C5492" s="72">
        <v>45971</v>
      </c>
      <c r="D5492" s="40" t="str">
        <f>VLOOKUP(B5492,辅助信息!E:K,7,FALSE)</f>
        <v>JWDDCD2025111000109</v>
      </c>
      <c r="E5492" s="40" t="str">
        <f>VLOOKUP(F5492,辅助信息!A:B,2,FALSE)</f>
        <v>盘螺</v>
      </c>
      <c r="F5492" s="40" t="s">
        <v>41</v>
      </c>
      <c r="G5492" s="36">
        <v>10</v>
      </c>
      <c r="H5492" s="136" t="str">
        <f>IF(SUMIFS('[1]2025年已发货'!$E:$E,'[1]2025年已发货'!$F:$F,C5492,'[1]2025年已发货'!$C:$C,F5492,'[1]2025年已发货'!$G:$G,I5492,'[1]2025年已发货'!$H:$H,J5492)=0,"未发货",SUMIFS('[1]2025年已发货'!$E:$E,'[1]2025年已发货'!$F:$F,C5492,'[1]2025年已发货'!$C:$C,F5492,'[1]2025年已发货'!$G:$G,I5492,'[1]2025年已发货'!$H:$H,J5492))</f>
        <v>未发货</v>
      </c>
      <c r="I5492" s="39" t="str">
        <f>VLOOKUP(B5492,辅助信息!E:I,3,FALSE)</f>
        <v>(华西成华区青龙街道新山社区2组商服用地项目)四川省成都市成华区东林路与龙厢街交叉口正东方向151米左右首开中环云樾北地块</v>
      </c>
      <c r="J5492" s="40" t="str">
        <f>VLOOKUP(B5492,辅助信息!E:I,4,FALSE)</f>
        <v>刘俊宏</v>
      </c>
      <c r="K5492" s="40">
        <f>VLOOKUP(J5492,辅助信息!H:I,2,FALSE)</f>
        <v>18111232035</v>
      </c>
      <c r="L5492" s="111" t="str">
        <f>VLOOKUP(B5492,辅助信息!E:J,6,FALSE)</f>
        <v>该项目我方卸车</v>
      </c>
      <c r="M5492" s="93">
        <v>45970</v>
      </c>
      <c r="O5492" s="64">
        <f ca="1" t="shared" si="256"/>
        <v>0</v>
      </c>
      <c r="P5492" s="64">
        <f ca="1" t="shared" si="257"/>
        <v>1</v>
      </c>
      <c r="Q5492" s="29" t="str">
        <f>VLOOKUP(B5492,辅助信息!E:M,9,FALSE)</f>
        <v>ZTWM-CDGS-XS-2025-0158-四川机司-成华区青龙街道新山社区2组商服用地项目钢筋采购合同</v>
      </c>
      <c r="R5492" s="29" t="str">
        <f>_xlfn._xlws.FILTER(辅助信息!D:D,辅助信息!E:E=B5492)</f>
        <v>华西成华区青龙街道新山社区2组商服用地项目</v>
      </c>
    </row>
    <row r="5493" spans="1:18">
      <c r="A5493" s="59" t="s">
        <v>248</v>
      </c>
      <c r="B5493" s="137" t="s">
        <v>249</v>
      </c>
      <c r="C5493" s="72">
        <v>45971</v>
      </c>
      <c r="D5493" s="40" t="str">
        <f>VLOOKUP(B5493,辅助信息!E:K,7,FALSE)</f>
        <v>JWDDCD2025111000109</v>
      </c>
      <c r="E5493" s="40" t="str">
        <f>VLOOKUP(F5493,辅助信息!A:B,2,FALSE)</f>
        <v>螺纹钢</v>
      </c>
      <c r="F5493" s="40" t="s">
        <v>27</v>
      </c>
      <c r="G5493" s="36">
        <v>25</v>
      </c>
      <c r="H5493" s="136" t="str">
        <f>IF(SUMIFS('[1]2025年已发货'!$E:$E,'[1]2025年已发货'!$F:$F,C5493,'[1]2025年已发货'!$C:$C,F5493,'[1]2025年已发货'!$G:$G,I5493,'[1]2025年已发货'!$H:$H,J5493)=0,"未发货",SUMIFS('[1]2025年已发货'!$E:$E,'[1]2025年已发货'!$F:$F,C5493,'[1]2025年已发货'!$C:$C,F5493,'[1]2025年已发货'!$G:$G,I5493,'[1]2025年已发货'!$H:$H,J5493))</f>
        <v>未发货</v>
      </c>
      <c r="I5493" s="39" t="str">
        <f>VLOOKUP(B5493,辅助信息!E:I,3,FALSE)</f>
        <v>(华西成华区青龙街道新山社区2组商服用地项目)四川省成都市成华区东林路与龙厢街交叉口正东方向151米左右首开中环云樾北地块</v>
      </c>
      <c r="J5493" s="40" t="str">
        <f>VLOOKUP(B5493,辅助信息!E:I,4,FALSE)</f>
        <v>刘俊宏</v>
      </c>
      <c r="K5493" s="40">
        <f>VLOOKUP(J5493,辅助信息!H:I,2,FALSE)</f>
        <v>18111232035</v>
      </c>
      <c r="L5493" s="111" t="str">
        <f>VLOOKUP(B5493,辅助信息!E:J,6,FALSE)</f>
        <v>该项目我方卸车</v>
      </c>
      <c r="M5493" s="93">
        <v>45970</v>
      </c>
      <c r="O5493" s="64">
        <f ca="1" t="shared" si="256"/>
        <v>0</v>
      </c>
      <c r="P5493" s="64">
        <f ca="1" t="shared" si="257"/>
        <v>1</v>
      </c>
      <c r="Q5493" s="29" t="str">
        <f>VLOOKUP(B5493,辅助信息!E:M,9,FALSE)</f>
        <v>ZTWM-CDGS-XS-2025-0158-四川机司-成华区青龙街道新山社区2组商服用地项目钢筋采购合同</v>
      </c>
      <c r="R5493" s="29" t="str">
        <f>_xlfn._xlws.FILTER(辅助信息!D:D,辅助信息!E:E=B5493)</f>
        <v>华西成华区青龙街道新山社区2组商服用地项目</v>
      </c>
    </row>
    <row r="5494" spans="1:18">
      <c r="A5494" s="59" t="s">
        <v>248</v>
      </c>
      <c r="B5494" s="137" t="s">
        <v>249</v>
      </c>
      <c r="C5494" s="72">
        <v>45971</v>
      </c>
      <c r="D5494" s="40" t="str">
        <f>VLOOKUP(B5494,辅助信息!E:K,7,FALSE)</f>
        <v>JWDDCD2025111000109</v>
      </c>
      <c r="E5494" s="40" t="str">
        <f>VLOOKUP(F5494,辅助信息!A:B,2,FALSE)</f>
        <v>螺纹钢</v>
      </c>
      <c r="F5494" s="40" t="s">
        <v>19</v>
      </c>
      <c r="G5494" s="36">
        <v>22</v>
      </c>
      <c r="H5494" s="136" t="str">
        <f>IF(SUMIFS('[1]2025年已发货'!$E:$E,'[1]2025年已发货'!$F:$F,C5494,'[1]2025年已发货'!$C:$C,F5494,'[1]2025年已发货'!$G:$G,I5494,'[1]2025年已发货'!$H:$H,J5494)=0,"未发货",SUMIFS('[1]2025年已发货'!$E:$E,'[1]2025年已发货'!$F:$F,C5494,'[1]2025年已发货'!$C:$C,F5494,'[1]2025年已发货'!$G:$G,I5494,'[1]2025年已发货'!$H:$H,J5494))</f>
        <v>未发货</v>
      </c>
      <c r="I5494" s="39" t="str">
        <f>VLOOKUP(B5494,辅助信息!E:I,3,FALSE)</f>
        <v>(华西成华区青龙街道新山社区2组商服用地项目)四川省成都市成华区东林路与龙厢街交叉口正东方向151米左右首开中环云樾北地块</v>
      </c>
      <c r="J5494" s="40" t="str">
        <f>VLOOKUP(B5494,辅助信息!E:I,4,FALSE)</f>
        <v>刘俊宏</v>
      </c>
      <c r="K5494" s="40">
        <f>VLOOKUP(J5494,辅助信息!H:I,2,FALSE)</f>
        <v>18111232035</v>
      </c>
      <c r="L5494" s="111" t="str">
        <f>VLOOKUP(B5494,辅助信息!E:J,6,FALSE)</f>
        <v>该项目我方卸车</v>
      </c>
      <c r="M5494" s="93">
        <v>45970</v>
      </c>
      <c r="O5494" s="64">
        <f ca="1" t="shared" si="256"/>
        <v>0</v>
      </c>
      <c r="P5494" s="64">
        <f ca="1" t="shared" si="257"/>
        <v>1</v>
      </c>
      <c r="Q5494" s="29" t="str">
        <f>VLOOKUP(B5494,辅助信息!E:M,9,FALSE)</f>
        <v>ZTWM-CDGS-XS-2025-0158-四川机司-成华区青龙街道新山社区2组商服用地项目钢筋采购合同</v>
      </c>
      <c r="R5494" s="29" t="str">
        <f>_xlfn._xlws.FILTER(辅助信息!D:D,辅助信息!E:E=B5494)</f>
        <v>华西成华区青龙街道新山社区2组商服用地项目</v>
      </c>
    </row>
    <row r="5495" spans="1:18">
      <c r="A5495" s="59" t="s">
        <v>248</v>
      </c>
      <c r="B5495" s="137" t="s">
        <v>249</v>
      </c>
      <c r="C5495" s="72">
        <v>45971</v>
      </c>
      <c r="D5495" s="40" t="str">
        <f>VLOOKUP(B5495,辅助信息!E:K,7,FALSE)</f>
        <v>JWDDCD2025111000109</v>
      </c>
      <c r="E5495" s="40" t="str">
        <f>VLOOKUP(F5495,辅助信息!A:B,2,FALSE)</f>
        <v>螺纹钢</v>
      </c>
      <c r="F5495" s="40" t="s">
        <v>32</v>
      </c>
      <c r="G5495" s="36">
        <v>10</v>
      </c>
      <c r="H5495" s="136" t="str">
        <f>IF(SUMIFS('[1]2025年已发货'!$E:$E,'[1]2025年已发货'!$F:$F,C5495,'[1]2025年已发货'!$C:$C,F5495,'[1]2025年已发货'!$G:$G,I5495,'[1]2025年已发货'!$H:$H,J5495)=0,"未发货",SUMIFS('[1]2025年已发货'!$E:$E,'[1]2025年已发货'!$F:$F,C5495,'[1]2025年已发货'!$C:$C,F5495,'[1]2025年已发货'!$G:$G,I5495,'[1]2025年已发货'!$H:$H,J5495))</f>
        <v>未发货</v>
      </c>
      <c r="I5495" s="39" t="str">
        <f>VLOOKUP(B5495,辅助信息!E:I,3,FALSE)</f>
        <v>(华西成华区青龙街道新山社区2组商服用地项目)四川省成都市成华区东林路与龙厢街交叉口正东方向151米左右首开中环云樾北地块</v>
      </c>
      <c r="J5495" s="40" t="str">
        <f>VLOOKUP(B5495,辅助信息!E:I,4,FALSE)</f>
        <v>刘俊宏</v>
      </c>
      <c r="K5495" s="40">
        <f>VLOOKUP(J5495,辅助信息!H:I,2,FALSE)</f>
        <v>18111232035</v>
      </c>
      <c r="L5495" s="111" t="str">
        <f>VLOOKUP(B5495,辅助信息!E:J,6,FALSE)</f>
        <v>该项目我方卸车</v>
      </c>
      <c r="M5495" s="93">
        <v>45970</v>
      </c>
      <c r="O5495" s="64">
        <f ca="1" t="shared" si="256"/>
        <v>0</v>
      </c>
      <c r="P5495" s="64">
        <f ca="1" t="shared" si="257"/>
        <v>1</v>
      </c>
      <c r="Q5495" s="29" t="str">
        <f>VLOOKUP(B5495,辅助信息!E:M,9,FALSE)</f>
        <v>ZTWM-CDGS-XS-2025-0158-四川机司-成华区青龙街道新山社区2组商服用地项目钢筋采购合同</v>
      </c>
      <c r="R5495" s="29" t="str">
        <f>_xlfn._xlws.FILTER(辅助信息!D:D,辅助信息!E:E=B5495)</f>
        <v>华西成华区青龙街道新山社区2组商服用地项目</v>
      </c>
    </row>
    <row r="5496" spans="1:18">
      <c r="A5496" s="59" t="s">
        <v>248</v>
      </c>
      <c r="B5496" s="137" t="s">
        <v>249</v>
      </c>
      <c r="C5496" s="72">
        <v>45971</v>
      </c>
      <c r="D5496" s="40" t="str">
        <f>VLOOKUP(B5496,辅助信息!E:K,7,FALSE)</f>
        <v>JWDDCD2025111000109</v>
      </c>
      <c r="E5496" s="40" t="str">
        <f>VLOOKUP(F5496,辅助信息!A:B,2,FALSE)</f>
        <v>螺纹钢</v>
      </c>
      <c r="F5496" s="40" t="s">
        <v>30</v>
      </c>
      <c r="G5496" s="36">
        <v>20</v>
      </c>
      <c r="H5496" s="136" t="str">
        <f>IF(SUMIFS('[1]2025年已发货'!$E:$E,'[1]2025年已发货'!$F:$F,C5496,'[1]2025年已发货'!$C:$C,F5496,'[1]2025年已发货'!$G:$G,I5496,'[1]2025年已发货'!$H:$H,J5496)=0,"未发货",SUMIFS('[1]2025年已发货'!$E:$E,'[1]2025年已发货'!$F:$F,C5496,'[1]2025年已发货'!$C:$C,F5496,'[1]2025年已发货'!$G:$G,I5496,'[1]2025年已发货'!$H:$H,J5496))</f>
        <v>未发货</v>
      </c>
      <c r="I5496" s="39" t="str">
        <f>VLOOKUP(B5496,辅助信息!E:I,3,FALSE)</f>
        <v>(华西成华区青龙街道新山社区2组商服用地项目)四川省成都市成华区东林路与龙厢街交叉口正东方向151米左右首开中环云樾北地块</v>
      </c>
      <c r="J5496" s="40" t="str">
        <f>VLOOKUP(B5496,辅助信息!E:I,4,FALSE)</f>
        <v>刘俊宏</v>
      </c>
      <c r="K5496" s="40">
        <f>VLOOKUP(J5496,辅助信息!H:I,2,FALSE)</f>
        <v>18111232035</v>
      </c>
      <c r="L5496" s="111" t="str">
        <f>VLOOKUP(B5496,辅助信息!E:J,6,FALSE)</f>
        <v>该项目我方卸车</v>
      </c>
      <c r="M5496" s="93">
        <v>45970</v>
      </c>
      <c r="O5496" s="64">
        <f ca="1" t="shared" si="256"/>
        <v>0</v>
      </c>
      <c r="P5496" s="64">
        <f ca="1" t="shared" si="257"/>
        <v>1</v>
      </c>
      <c r="Q5496" s="29" t="str">
        <f>VLOOKUP(B5496,辅助信息!E:M,9,FALSE)</f>
        <v>ZTWM-CDGS-XS-2025-0158-四川机司-成华区青龙街道新山社区2组商服用地项目钢筋采购合同</v>
      </c>
      <c r="R5496" s="29" t="str">
        <f>_xlfn._xlws.FILTER(辅助信息!D:D,辅助信息!E:E=B5496)</f>
        <v>华西成华区青龙街道新山社区2组商服用地项目</v>
      </c>
    </row>
    <row r="5497" spans="1:18">
      <c r="A5497" s="59" t="s">
        <v>248</v>
      </c>
      <c r="B5497" s="137" t="s">
        <v>249</v>
      </c>
      <c r="C5497" s="72">
        <v>45971</v>
      </c>
      <c r="D5497" s="40" t="str">
        <f>VLOOKUP(B5497,辅助信息!E:K,7,FALSE)</f>
        <v>JWDDCD2025111000109</v>
      </c>
      <c r="E5497" s="40" t="str">
        <f>VLOOKUP(F5497,辅助信息!A:B,2,FALSE)</f>
        <v>螺纹钢</v>
      </c>
      <c r="F5497" s="40" t="s">
        <v>33</v>
      </c>
      <c r="G5497" s="36">
        <v>18</v>
      </c>
      <c r="H5497" s="136" t="str">
        <f>IF(SUMIFS('[1]2025年已发货'!$E:$E,'[1]2025年已发货'!$F:$F,C5497,'[1]2025年已发货'!$C:$C,F5497,'[1]2025年已发货'!$G:$G,I5497,'[1]2025年已发货'!$H:$H,J5497)=0,"未发货",SUMIFS('[1]2025年已发货'!$E:$E,'[1]2025年已发货'!$F:$F,C5497,'[1]2025年已发货'!$C:$C,F5497,'[1]2025年已发货'!$G:$G,I5497,'[1]2025年已发货'!$H:$H,J5497))</f>
        <v>未发货</v>
      </c>
      <c r="I5497" s="39" t="str">
        <f>VLOOKUP(B5497,辅助信息!E:I,3,FALSE)</f>
        <v>(华西成华区青龙街道新山社区2组商服用地项目)四川省成都市成华区东林路与龙厢街交叉口正东方向151米左右首开中环云樾北地块</v>
      </c>
      <c r="J5497" s="40" t="str">
        <f>VLOOKUP(B5497,辅助信息!E:I,4,FALSE)</f>
        <v>刘俊宏</v>
      </c>
      <c r="K5497" s="40">
        <f>VLOOKUP(J5497,辅助信息!H:I,2,FALSE)</f>
        <v>18111232035</v>
      </c>
      <c r="L5497" s="111" t="str">
        <f>VLOOKUP(B5497,辅助信息!E:J,6,FALSE)</f>
        <v>该项目我方卸车</v>
      </c>
      <c r="M5497" s="93">
        <v>45970</v>
      </c>
      <c r="O5497" s="64">
        <f ca="1" t="shared" si="256"/>
        <v>0</v>
      </c>
      <c r="P5497" s="64">
        <f ca="1" t="shared" si="257"/>
        <v>1</v>
      </c>
      <c r="Q5497" s="29" t="str">
        <f>VLOOKUP(B5497,辅助信息!E:M,9,FALSE)</f>
        <v>ZTWM-CDGS-XS-2025-0158-四川机司-成华区青龙街道新山社区2组商服用地项目钢筋采购合同</v>
      </c>
      <c r="R5497" s="29" t="str">
        <f>_xlfn._xlws.FILTER(辅助信息!D:D,辅助信息!E:E=B5497)</f>
        <v>华西成华区青龙街道新山社区2组商服用地项目</v>
      </c>
    </row>
    <row r="5498" spans="1:18">
      <c r="A5498" s="59" t="s">
        <v>248</v>
      </c>
      <c r="B5498" s="137" t="s">
        <v>249</v>
      </c>
      <c r="C5498" s="72">
        <v>45971</v>
      </c>
      <c r="D5498" s="40" t="str">
        <f>VLOOKUP(B5498,辅助信息!E:K,7,FALSE)</f>
        <v>JWDDCD2025111000109</v>
      </c>
      <c r="E5498" s="40" t="str">
        <f>VLOOKUP(F5498,辅助信息!A:B,2,FALSE)</f>
        <v>螺纹钢</v>
      </c>
      <c r="F5498" s="40" t="s">
        <v>28</v>
      </c>
      <c r="G5498" s="36">
        <v>5</v>
      </c>
      <c r="H5498" s="136" t="str">
        <f>IF(SUMIFS('[1]2025年已发货'!$E:$E,'[1]2025年已发货'!$F:$F,C5498,'[1]2025年已发货'!$C:$C,F5498,'[1]2025年已发货'!$G:$G,I5498,'[1]2025年已发货'!$H:$H,J5498)=0,"未发货",SUMIFS('[1]2025年已发货'!$E:$E,'[1]2025年已发货'!$F:$F,C5498,'[1]2025年已发货'!$C:$C,F5498,'[1]2025年已发货'!$G:$G,I5498,'[1]2025年已发货'!$H:$H,J5498))</f>
        <v>未发货</v>
      </c>
      <c r="I5498" s="39" t="str">
        <f>VLOOKUP(B5498,辅助信息!E:I,3,FALSE)</f>
        <v>(华西成华区青龙街道新山社区2组商服用地项目)四川省成都市成华区东林路与龙厢街交叉口正东方向151米左右首开中环云樾北地块</v>
      </c>
      <c r="J5498" s="40" t="str">
        <f>VLOOKUP(B5498,辅助信息!E:I,4,FALSE)</f>
        <v>刘俊宏</v>
      </c>
      <c r="K5498" s="40">
        <f>VLOOKUP(J5498,辅助信息!H:I,2,FALSE)</f>
        <v>18111232035</v>
      </c>
      <c r="L5498" s="111" t="str">
        <f>VLOOKUP(B5498,辅助信息!E:J,6,FALSE)</f>
        <v>该项目我方卸车</v>
      </c>
      <c r="M5498" s="93">
        <v>45970</v>
      </c>
      <c r="O5498" s="64">
        <f ca="1" t="shared" si="256"/>
        <v>0</v>
      </c>
      <c r="P5498" s="64">
        <f ca="1" t="shared" si="257"/>
        <v>1</v>
      </c>
      <c r="Q5498" s="29" t="str">
        <f>VLOOKUP(B5498,辅助信息!E:M,9,FALSE)</f>
        <v>ZTWM-CDGS-XS-2025-0158-四川机司-成华区青龙街道新山社区2组商服用地项目钢筋采购合同</v>
      </c>
      <c r="R5498" s="29" t="str">
        <f>_xlfn._xlws.FILTER(辅助信息!D:D,辅助信息!E:E=B5498)</f>
        <v>华西成华区青龙街道新山社区2组商服用地项目</v>
      </c>
    </row>
    <row r="5499" spans="1:18">
      <c r="A5499" s="59" t="s">
        <v>248</v>
      </c>
      <c r="B5499" s="137" t="s">
        <v>249</v>
      </c>
      <c r="C5499" s="72">
        <v>45971</v>
      </c>
      <c r="D5499" s="40" t="str">
        <f>VLOOKUP(B5499,辅助信息!E:K,7,FALSE)</f>
        <v>JWDDCD2025111000109</v>
      </c>
      <c r="E5499" s="40" t="str">
        <f>VLOOKUP(F5499,辅助信息!A:B,2,FALSE)</f>
        <v>螺纹钢</v>
      </c>
      <c r="F5499" s="40" t="s">
        <v>18</v>
      </c>
      <c r="G5499" s="36">
        <v>25</v>
      </c>
      <c r="H5499" s="136" t="str">
        <f>IF(SUMIFS('[1]2025年已发货'!$E:$E,'[1]2025年已发货'!$F:$F,C5499,'[1]2025年已发货'!$C:$C,F5499,'[1]2025年已发货'!$G:$G,I5499,'[1]2025年已发货'!$H:$H,J5499)=0,"未发货",SUMIFS('[1]2025年已发货'!$E:$E,'[1]2025年已发货'!$F:$F,C5499,'[1]2025年已发货'!$C:$C,F5499,'[1]2025年已发货'!$G:$G,I5499,'[1]2025年已发货'!$H:$H,J5499))</f>
        <v>未发货</v>
      </c>
      <c r="I5499" s="39" t="str">
        <f>VLOOKUP(B5499,辅助信息!E:I,3,FALSE)</f>
        <v>(华西成华区青龙街道新山社区2组商服用地项目)四川省成都市成华区东林路与龙厢街交叉口正东方向151米左右首开中环云樾北地块</v>
      </c>
      <c r="J5499" s="40" t="str">
        <f>VLOOKUP(B5499,辅助信息!E:I,4,FALSE)</f>
        <v>刘俊宏</v>
      </c>
      <c r="K5499" s="40">
        <f>VLOOKUP(J5499,辅助信息!H:I,2,FALSE)</f>
        <v>18111232035</v>
      </c>
      <c r="L5499" s="111" t="str">
        <f>VLOOKUP(B5499,辅助信息!E:J,6,FALSE)</f>
        <v>该项目我方卸车</v>
      </c>
      <c r="M5499" s="93">
        <v>45970</v>
      </c>
      <c r="O5499" s="64">
        <f ca="1" t="shared" si="256"/>
        <v>0</v>
      </c>
      <c r="P5499" s="64">
        <f ca="1" t="shared" si="257"/>
        <v>1</v>
      </c>
      <c r="Q5499" s="29" t="str">
        <f>VLOOKUP(B5499,辅助信息!E:M,9,FALSE)</f>
        <v>ZTWM-CDGS-XS-2025-0158-四川机司-成华区青龙街道新山社区2组商服用地项目钢筋采购合同</v>
      </c>
      <c r="R5499" s="29" t="str">
        <f>_xlfn._xlws.FILTER(辅助信息!D:D,辅助信息!E:E=B5499)</f>
        <v>华西成华区青龙街道新山社区2组商服用地项目</v>
      </c>
    </row>
    <row r="5500" spans="2:18">
      <c r="B5500" s="137" t="s">
        <v>250</v>
      </c>
      <c r="C5500" s="72">
        <v>45971</v>
      </c>
      <c r="D5500" s="40" t="str">
        <f>VLOOKUP(B5500,辅助信息!E:K,7,FALSE)</f>
        <v>JWDD2025071500089</v>
      </c>
      <c r="E5500" s="40" t="str">
        <f>VLOOKUP(F5500,辅助信息!A:B,2,FALSE)</f>
        <v>盘螺</v>
      </c>
      <c r="F5500" s="40" t="s">
        <v>40</v>
      </c>
      <c r="G5500" s="36">
        <v>41</v>
      </c>
      <c r="H5500" s="136" t="str">
        <f>IF(SUMIFS('[1]2025年已发货'!$E:$E,'[1]2025年已发货'!$F:$F,C5500,'[1]2025年已发货'!$C:$C,F5500,'[1]2025年已发货'!$G:$G,I5500,'[1]2025年已发货'!$H:$H,J5500)=0,"未发货",SUMIFS('[1]2025年已发货'!$E:$E,'[1]2025年已发货'!$F:$F,C5500,'[1]2025年已发货'!$C:$C,F5500,'[1]2025年已发货'!$G:$G,I5500,'[1]2025年已发货'!$H:$H,J5500))</f>
        <v>未发货</v>
      </c>
      <c r="I5500" s="39" t="str">
        <f>VLOOKUP(B5500,辅助信息!E:I,3,FALSE)</f>
        <v>(宜宾兴港三江新区长江工业园保障性租赁住房建设项目-土建3#)四川省宜宾市翠屏区久安二路与宜宾港路北段交叉口正东方向195米左右宜宾综合保税区</v>
      </c>
      <c r="J5500" s="40" t="str">
        <f>VLOOKUP(B5500,辅助信息!E:I,4,FALSE)</f>
        <v>宴红川</v>
      </c>
      <c r="K5500" s="40">
        <f>VLOOKUP(J5500,辅助信息!H:I,2,FALSE)</f>
        <v>13568330806</v>
      </c>
      <c r="L5500" s="111" t="str">
        <f>VLOOKUP(B5500,辅助信息!E:J,6,FALSE)</f>
        <v>现场要求调度统一联系指定收货人，不单独发司机位置。锈货不收，装货前联系收货人核实到场规格,没提前告知进场规格现场不给予接收</v>
      </c>
      <c r="M5500" s="93">
        <v>45971</v>
      </c>
      <c r="O5500" s="64">
        <f ca="1" t="shared" si="256"/>
        <v>0</v>
      </c>
      <c r="P5500" s="64">
        <f ca="1" t="shared" si="257"/>
        <v>0</v>
      </c>
      <c r="Q5500" s="29" t="str">
        <f>VLOOKUP(B5500,辅助信息!E:M,9,FALSE)</f>
        <v>ZTWM-CDYXGS-XS-2025-0014-宜宾兴港建材-三江新区长江工业园片区保障性租赁住房建设项目</v>
      </c>
      <c r="R5500" s="29" t="str">
        <f>_xlfn._xlws.FILTER(辅助信息!D:D,辅助信息!E:E=B5500)</f>
        <v>宜宾兴港三江新区长江工业园建设项目</v>
      </c>
    </row>
    <row r="5501" spans="2:18">
      <c r="B5501" s="137" t="s">
        <v>250</v>
      </c>
      <c r="C5501" s="72">
        <v>45971</v>
      </c>
      <c r="D5501" s="40" t="str">
        <f>VLOOKUP(B5501,辅助信息!E:K,7,FALSE)</f>
        <v>JWDD2025071500089</v>
      </c>
      <c r="E5501" s="40" t="str">
        <f>VLOOKUP(F5501,辅助信息!A:B,2,FALSE)</f>
        <v>螺纹钢</v>
      </c>
      <c r="F5501" s="40" t="s">
        <v>19</v>
      </c>
      <c r="G5501" s="36">
        <v>66</v>
      </c>
      <c r="H5501" s="136">
        <f>IF(SUMIFS('[1]2025年已发货'!$E:$E,'[1]2025年已发货'!$F:$F,C5501,'[1]2025年已发货'!$C:$C,F5501,'[1]2025年已发货'!$G:$G,I5501,'[1]2025年已发货'!$H:$H,J5501)=0,"未发货",SUMIFS('[1]2025年已发货'!$E:$E,'[1]2025年已发货'!$F:$F,C5501,'[1]2025年已发货'!$C:$C,F5501,'[1]2025年已发货'!$G:$G,I5501,'[1]2025年已发货'!$H:$H,J5501))</f>
        <v>36</v>
      </c>
      <c r="I5501" s="39" t="str">
        <f>VLOOKUP(B5501,辅助信息!E:I,3,FALSE)</f>
        <v>(宜宾兴港三江新区长江工业园保障性租赁住房建设项目-土建3#)四川省宜宾市翠屏区久安二路与宜宾港路北段交叉口正东方向195米左右宜宾综合保税区</v>
      </c>
      <c r="J5501" s="40" t="str">
        <f>VLOOKUP(B5501,辅助信息!E:I,4,FALSE)</f>
        <v>宴红川</v>
      </c>
      <c r="K5501" s="40">
        <f>VLOOKUP(J5501,辅助信息!H:I,2,FALSE)</f>
        <v>13568330806</v>
      </c>
      <c r="L5501" s="111" t="str">
        <f>VLOOKUP(B5501,辅助信息!E:J,6,FALSE)</f>
        <v>现场要求调度统一联系指定收货人，不单独发司机位置。锈货不收，装货前联系收货人核实到场规格,没提前告知进场规格现场不给予接收</v>
      </c>
      <c r="M5501" s="93">
        <v>45971</v>
      </c>
      <c r="O5501" s="64">
        <f ca="1" t="shared" si="256"/>
        <v>0</v>
      </c>
      <c r="P5501" s="64">
        <f ca="1" t="shared" si="257"/>
        <v>0</v>
      </c>
      <c r="Q5501" s="29" t="str">
        <f>VLOOKUP(B5501,辅助信息!E:M,9,FALSE)</f>
        <v>ZTWM-CDYXGS-XS-2025-0014-宜宾兴港建材-三江新区长江工业园片区保障性租赁住房建设项目</v>
      </c>
      <c r="R5501" s="29" t="str">
        <f>_xlfn._xlws.FILTER(辅助信息!D:D,辅助信息!E:E=B5501)</f>
        <v>宜宾兴港三江新区长江工业园建设项目</v>
      </c>
    </row>
    <row r="5502" spans="2:18">
      <c r="B5502" s="137" t="s">
        <v>250</v>
      </c>
      <c r="C5502" s="72">
        <v>45971</v>
      </c>
      <c r="D5502" s="40" t="str">
        <f>VLOOKUP(B5502,辅助信息!E:K,7,FALSE)</f>
        <v>JWDD2025071500089</v>
      </c>
      <c r="E5502" s="40" t="str">
        <f>VLOOKUP(F5502,辅助信息!A:B,2,FALSE)</f>
        <v>螺纹钢</v>
      </c>
      <c r="F5502" s="40" t="s">
        <v>30</v>
      </c>
      <c r="G5502" s="36">
        <v>8</v>
      </c>
      <c r="H5502" s="136">
        <f>IF(SUMIFS('[1]2025年已发货'!$E:$E,'[1]2025年已发货'!$F:$F,C5502,'[1]2025年已发货'!$C:$C,F5502,'[1]2025年已发货'!$G:$G,I5502,'[1]2025年已发货'!$H:$H,J5502)=0,"未发货",SUMIFS('[1]2025年已发货'!$E:$E,'[1]2025年已发货'!$F:$F,C5502,'[1]2025年已发货'!$C:$C,F5502,'[1]2025年已发货'!$G:$G,I5502,'[1]2025年已发货'!$H:$H,J5502))</f>
        <v>8</v>
      </c>
      <c r="I5502" s="39" t="str">
        <f>VLOOKUP(B5502,辅助信息!E:I,3,FALSE)</f>
        <v>(宜宾兴港三江新区长江工业园保障性租赁住房建设项目-土建3#)四川省宜宾市翠屏区久安二路与宜宾港路北段交叉口正东方向195米左右宜宾综合保税区</v>
      </c>
      <c r="J5502" s="40" t="str">
        <f>VLOOKUP(B5502,辅助信息!E:I,4,FALSE)</f>
        <v>宴红川</v>
      </c>
      <c r="K5502" s="40">
        <f>VLOOKUP(J5502,辅助信息!H:I,2,FALSE)</f>
        <v>13568330806</v>
      </c>
      <c r="L5502" s="111" t="str">
        <f>VLOOKUP(B5502,辅助信息!E:J,6,FALSE)</f>
        <v>现场要求调度统一联系指定收货人，不单独发司机位置。锈货不收，装货前联系收货人核实到场规格,没提前告知进场规格现场不给予接收</v>
      </c>
      <c r="M5502" s="93">
        <v>45971</v>
      </c>
      <c r="O5502" s="64">
        <f ca="1" t="shared" si="256"/>
        <v>0</v>
      </c>
      <c r="P5502" s="64">
        <f ca="1" t="shared" si="257"/>
        <v>0</v>
      </c>
      <c r="Q5502" s="29" t="str">
        <f>VLOOKUP(B5502,辅助信息!E:M,9,FALSE)</f>
        <v>ZTWM-CDYXGS-XS-2025-0014-宜宾兴港建材-三江新区长江工业园片区保障性租赁住房建设项目</v>
      </c>
      <c r="R5502" s="29" t="str">
        <f>_xlfn._xlws.FILTER(辅助信息!D:D,辅助信息!E:E=B5502)</f>
        <v>宜宾兴港三江新区长江工业园建设项目</v>
      </c>
    </row>
    <row r="5503" spans="2:18">
      <c r="B5503" s="137" t="s">
        <v>250</v>
      </c>
      <c r="C5503" s="72">
        <v>45971</v>
      </c>
      <c r="D5503" s="40" t="str">
        <f>VLOOKUP(B5503,辅助信息!E:K,7,FALSE)</f>
        <v>JWDD2025071500089</v>
      </c>
      <c r="E5503" s="40" t="str">
        <f>VLOOKUP(F5503,辅助信息!A:B,2,FALSE)</f>
        <v>螺纹钢</v>
      </c>
      <c r="F5503" s="40" t="s">
        <v>33</v>
      </c>
      <c r="G5503" s="36">
        <v>5</v>
      </c>
      <c r="H5503" s="136">
        <f>IF(SUMIFS('[1]2025年已发货'!$E:$E,'[1]2025年已发货'!$F:$F,C5503,'[1]2025年已发货'!$C:$C,F5503,'[1]2025年已发货'!$G:$G,I5503,'[1]2025年已发货'!$H:$H,J5503)=0,"未发货",SUMIFS('[1]2025年已发货'!$E:$E,'[1]2025年已发货'!$F:$F,C5503,'[1]2025年已发货'!$C:$C,F5503,'[1]2025年已发货'!$G:$G,I5503,'[1]2025年已发货'!$H:$H,J5503))</f>
        <v>5</v>
      </c>
      <c r="I5503" s="39" t="str">
        <f>VLOOKUP(B5503,辅助信息!E:I,3,FALSE)</f>
        <v>(宜宾兴港三江新区长江工业园保障性租赁住房建设项目-土建3#)四川省宜宾市翠屏区久安二路与宜宾港路北段交叉口正东方向195米左右宜宾综合保税区</v>
      </c>
      <c r="J5503" s="40" t="str">
        <f>VLOOKUP(B5503,辅助信息!E:I,4,FALSE)</f>
        <v>宴红川</v>
      </c>
      <c r="K5503" s="40">
        <f>VLOOKUP(J5503,辅助信息!H:I,2,FALSE)</f>
        <v>13568330806</v>
      </c>
      <c r="L5503" s="111" t="str">
        <f>VLOOKUP(B5503,辅助信息!E:J,6,FALSE)</f>
        <v>现场要求调度统一联系指定收货人，不单独发司机位置。锈货不收，装货前联系收货人核实到场规格,没提前告知进场规格现场不给予接收</v>
      </c>
      <c r="M5503" s="93">
        <v>45971</v>
      </c>
      <c r="O5503" s="64">
        <f ca="1" t="shared" si="256"/>
        <v>0</v>
      </c>
      <c r="P5503" s="64">
        <f ca="1" t="shared" si="257"/>
        <v>0</v>
      </c>
      <c r="Q5503" s="29" t="str">
        <f>VLOOKUP(B5503,辅助信息!E:M,9,FALSE)</f>
        <v>ZTWM-CDYXGS-XS-2025-0014-宜宾兴港建材-三江新区长江工业园片区保障性租赁住房建设项目</v>
      </c>
      <c r="R5503" s="29" t="str">
        <f>_xlfn._xlws.FILTER(辅助信息!D:D,辅助信息!E:E=B5503)</f>
        <v>宜宾兴港三江新区长江工业园建设项目</v>
      </c>
    </row>
    <row r="5504" spans="2:18">
      <c r="B5504" s="137" t="s">
        <v>250</v>
      </c>
      <c r="C5504" s="72">
        <v>45971</v>
      </c>
      <c r="D5504" s="40" t="str">
        <f>VLOOKUP(B5504,辅助信息!E:K,7,FALSE)</f>
        <v>JWDD2025071500089</v>
      </c>
      <c r="E5504" s="40" t="str">
        <f>VLOOKUP(F5504,辅助信息!A:B,2,FALSE)</f>
        <v>螺纹钢</v>
      </c>
      <c r="F5504" s="40" t="s">
        <v>28</v>
      </c>
      <c r="G5504" s="36">
        <v>20</v>
      </c>
      <c r="H5504" s="136">
        <f>IF(SUMIFS('[1]2025年已发货'!$E:$E,'[1]2025年已发货'!$F:$F,C5504,'[1]2025年已发货'!$C:$C,F5504,'[1]2025年已发货'!$G:$G,I5504,'[1]2025年已发货'!$H:$H,J5504)=0,"未发货",SUMIFS('[1]2025年已发货'!$E:$E,'[1]2025年已发货'!$F:$F,C5504,'[1]2025年已发货'!$C:$C,F5504,'[1]2025年已发货'!$G:$G,I5504,'[1]2025年已发货'!$H:$H,J5504))</f>
        <v>20</v>
      </c>
      <c r="I5504" s="39" t="str">
        <f>VLOOKUP(B5504,辅助信息!E:I,3,FALSE)</f>
        <v>(宜宾兴港三江新区长江工业园保障性租赁住房建设项目-土建3#)四川省宜宾市翠屏区久安二路与宜宾港路北段交叉口正东方向195米左右宜宾综合保税区</v>
      </c>
      <c r="J5504" s="40" t="str">
        <f>VLOOKUP(B5504,辅助信息!E:I,4,FALSE)</f>
        <v>宴红川</v>
      </c>
      <c r="K5504" s="40">
        <f>VLOOKUP(J5504,辅助信息!H:I,2,FALSE)</f>
        <v>13568330806</v>
      </c>
      <c r="L5504" s="111" t="str">
        <f>VLOOKUP(B5504,辅助信息!E:J,6,FALSE)</f>
        <v>现场要求调度统一联系指定收货人，不单独发司机位置。锈货不收，装货前联系收货人核实到场规格,没提前告知进场规格现场不给予接收</v>
      </c>
      <c r="M5504" s="93">
        <v>45971</v>
      </c>
      <c r="O5504" s="64">
        <f ca="1" t="shared" si="256"/>
        <v>0</v>
      </c>
      <c r="P5504" s="64">
        <f ca="1" t="shared" si="257"/>
        <v>0</v>
      </c>
      <c r="Q5504" s="29" t="str">
        <f>VLOOKUP(B5504,辅助信息!E:M,9,FALSE)</f>
        <v>ZTWM-CDYXGS-XS-2025-0014-宜宾兴港建材-三江新区长江工业园片区保障性租赁住房建设项目</v>
      </c>
      <c r="R5504" s="29" t="str">
        <f>_xlfn._xlws.FILTER(辅助信息!D:D,辅助信息!E:E=B5504)</f>
        <v>宜宾兴港三江新区长江工业园建设项目</v>
      </c>
    </row>
    <row r="5505" spans="1:18">
      <c r="A5505" s="59" t="s">
        <v>251</v>
      </c>
      <c r="B5505" s="137" t="s">
        <v>252</v>
      </c>
      <c r="C5505" s="72">
        <v>45971</v>
      </c>
      <c r="D5505" s="40" t="str">
        <f>VLOOKUP(B5505,辅助信息!E:K,7,FALSE)</f>
        <v>JWDD2025071500089</v>
      </c>
      <c r="E5505" s="40" t="str">
        <f>VLOOKUP(F5505,辅助信息!A:B,2,FALSE)</f>
        <v>高线</v>
      </c>
      <c r="F5505" s="40" t="s">
        <v>57</v>
      </c>
      <c r="G5505" s="36">
        <v>6</v>
      </c>
      <c r="H5505" s="136" t="str">
        <f>IF(SUMIFS('[1]2025年已发货'!$E:$E,'[1]2025年已发货'!$F:$F,C5505,'[1]2025年已发货'!$C:$C,F5505,'[1]2025年已发货'!$G:$G,I5505,'[1]2025年已发货'!$H:$H,J5505)=0,"未发货",SUMIFS('[1]2025年已发货'!$E:$E,'[1]2025年已发货'!$F:$F,C5505,'[1]2025年已发货'!$C:$C,F5505,'[1]2025年已发货'!$G:$G,I5505,'[1]2025年已发货'!$H:$H,J5505))</f>
        <v>未发货</v>
      </c>
      <c r="I5505" s="39" t="str">
        <f>VLOOKUP(B5505,辅助信息!E:I,3,FALSE)</f>
        <v>(宜宾兴港三江新区长江工业园保障性租赁住房建设项目-土建7.8号楼)四川省宜宾市翠屏区久安二路与宜宾港路北段交叉口正东方向195米左右宜宾综合保税区</v>
      </c>
      <c r="J5505" s="40" t="str">
        <f>VLOOKUP(B5505,辅助信息!E:I,4,FALSE)</f>
        <v>宴红川</v>
      </c>
      <c r="K5505" s="40">
        <f>VLOOKUP(J5505,辅助信息!H:I,2,FALSE)</f>
        <v>13568330806</v>
      </c>
      <c r="L5505" s="111" t="str">
        <f>VLOOKUP(B5505,辅助信息!E:J,6,FALSE)</f>
        <v>现场要求调度统一联系指定收货人，不单独发司机位置。锈货不收，装货前联系收货人核实到场规格,没提前告知进场规格现场不给予接收</v>
      </c>
      <c r="M5505" s="93">
        <v>45971</v>
      </c>
      <c r="O5505" s="64">
        <f ca="1">IF(OR(M5505="",N5505&lt;&gt;""),"",MAX(M5505-TODAY(),0))</f>
        <v>0</v>
      </c>
      <c r="P5505" s="64">
        <f ca="1">IF(M5505="","",IF(N5505&lt;&gt;"",MAX(N5505-M5505,0),IF(TODAY()&gt;M5505,TODAY()-M5505,0)))</f>
        <v>0</v>
      </c>
      <c r="Q5505" s="29" t="str">
        <f>VLOOKUP(B5505,辅助信息!E:M,9,FALSE)</f>
        <v>ZTWM-CDYXGS-XS-2025-0014-宜宾兴港建材-三江新区长江工业园片区保障性租赁住房建设项目</v>
      </c>
      <c r="R5505" s="29" t="str">
        <f>_xlfn._xlws.FILTER(辅助信息!D:D,辅助信息!E:E=B5505)</f>
        <v>宜宾兴港三江新区长江工业园建设项目</v>
      </c>
    </row>
    <row r="5506" spans="2:18">
      <c r="B5506" s="137" t="s">
        <v>252</v>
      </c>
      <c r="C5506" s="72">
        <v>45971</v>
      </c>
      <c r="D5506" s="40" t="str">
        <f>VLOOKUP(B5506,辅助信息!E:K,7,FALSE)</f>
        <v>JWDD2025071500089</v>
      </c>
      <c r="E5506" s="40" t="str">
        <f>VLOOKUP(F5506,辅助信息!A:B,2,FALSE)</f>
        <v>高线</v>
      </c>
      <c r="F5506" s="40" t="s">
        <v>53</v>
      </c>
      <c r="G5506" s="36">
        <v>4</v>
      </c>
      <c r="H5506" s="136" t="str">
        <f>IF(SUMIFS('[1]2025年已发货'!$E:$E,'[1]2025年已发货'!$F:$F,C5506,'[1]2025年已发货'!$C:$C,F5506,'[1]2025年已发货'!$G:$G,I5506,'[1]2025年已发货'!$H:$H,J5506)=0,"未发货",SUMIFS('[1]2025年已发货'!$E:$E,'[1]2025年已发货'!$F:$F,C5506,'[1]2025年已发货'!$C:$C,F5506,'[1]2025年已发货'!$G:$G,I5506,'[1]2025年已发货'!$H:$H,J5506))</f>
        <v>未发货</v>
      </c>
      <c r="I5506" s="39" t="str">
        <f>VLOOKUP(B5506,辅助信息!E:I,3,FALSE)</f>
        <v>(宜宾兴港三江新区长江工业园保障性租赁住房建设项目-土建7.8号楼)四川省宜宾市翠屏区久安二路与宜宾港路北段交叉口正东方向195米左右宜宾综合保税区</v>
      </c>
      <c r="J5506" s="40" t="str">
        <f>VLOOKUP(B5506,辅助信息!E:I,4,FALSE)</f>
        <v>宴红川</v>
      </c>
      <c r="K5506" s="40">
        <f>VLOOKUP(J5506,辅助信息!H:I,2,FALSE)</f>
        <v>13568330806</v>
      </c>
      <c r="L5506" s="111" t="str">
        <f>VLOOKUP(B5506,辅助信息!E:J,6,FALSE)</f>
        <v>现场要求调度统一联系指定收货人，不单独发司机位置。锈货不收，装货前联系收货人核实到场规格,没提前告知进场规格现场不给予接收</v>
      </c>
      <c r="M5506" s="93">
        <v>45971</v>
      </c>
      <c r="O5506" s="64">
        <f ca="1" t="shared" si="256"/>
        <v>0</v>
      </c>
      <c r="P5506" s="64">
        <f ca="1" t="shared" si="257"/>
        <v>0</v>
      </c>
      <c r="Q5506" s="29" t="str">
        <f>VLOOKUP(B5506,辅助信息!E:M,9,FALSE)</f>
        <v>ZTWM-CDYXGS-XS-2025-0014-宜宾兴港建材-三江新区长江工业园片区保障性租赁住房建设项目</v>
      </c>
      <c r="R5506" s="29" t="str">
        <f>_xlfn._xlws.FILTER(辅助信息!D:D,辅助信息!E:E=B5506)</f>
        <v>宜宾兴港三江新区长江工业园建设项目</v>
      </c>
    </row>
    <row r="5507" spans="2:18">
      <c r="B5507" s="137" t="s">
        <v>252</v>
      </c>
      <c r="C5507" s="72">
        <v>45971</v>
      </c>
      <c r="D5507" s="40" t="str">
        <f>VLOOKUP(B5507,辅助信息!E:K,7,FALSE)</f>
        <v>JWDD2025071500089</v>
      </c>
      <c r="E5507" s="40" t="str">
        <f>VLOOKUP(F5507,辅助信息!A:B,2,FALSE)</f>
        <v>盘螺</v>
      </c>
      <c r="F5507" s="40" t="s">
        <v>49</v>
      </c>
      <c r="G5507" s="36">
        <v>6</v>
      </c>
      <c r="H5507" s="136" t="str">
        <f>IF(SUMIFS('[1]2025年已发货'!$E:$E,'[1]2025年已发货'!$F:$F,C5507,'[1]2025年已发货'!$C:$C,F5507,'[1]2025年已发货'!$G:$G,I5507,'[1]2025年已发货'!$H:$H,J5507)=0,"未发货",SUMIFS('[1]2025年已发货'!$E:$E,'[1]2025年已发货'!$F:$F,C5507,'[1]2025年已发货'!$C:$C,F5507,'[1]2025年已发货'!$G:$G,I5507,'[1]2025年已发货'!$H:$H,J5507))</f>
        <v>未发货</v>
      </c>
      <c r="I5507" s="39" t="str">
        <f>VLOOKUP(B5507,辅助信息!E:I,3,FALSE)</f>
        <v>(宜宾兴港三江新区长江工业园保障性租赁住房建设项目-土建7.8号楼)四川省宜宾市翠屏区久安二路与宜宾港路北段交叉口正东方向195米左右宜宾综合保税区</v>
      </c>
      <c r="J5507" s="40" t="str">
        <f>VLOOKUP(B5507,辅助信息!E:I,4,FALSE)</f>
        <v>宴红川</v>
      </c>
      <c r="K5507" s="40">
        <f>VLOOKUP(J5507,辅助信息!H:I,2,FALSE)</f>
        <v>13568330806</v>
      </c>
      <c r="L5507" s="111" t="str">
        <f>VLOOKUP(B5507,辅助信息!E:J,6,FALSE)</f>
        <v>现场要求调度统一联系指定收货人，不单独发司机位置。锈货不收，装货前联系收货人核实到场规格,没提前告知进场规格现场不给予接收</v>
      </c>
      <c r="M5507" s="93">
        <v>45971</v>
      </c>
      <c r="O5507" s="64">
        <f ca="1" t="shared" si="256"/>
        <v>0</v>
      </c>
      <c r="P5507" s="64">
        <f ca="1" t="shared" si="257"/>
        <v>0</v>
      </c>
      <c r="Q5507" s="29" t="str">
        <f>VLOOKUP(B5507,辅助信息!E:M,9,FALSE)</f>
        <v>ZTWM-CDYXGS-XS-2025-0014-宜宾兴港建材-三江新区长江工业园片区保障性租赁住房建设项目</v>
      </c>
      <c r="R5507" s="29" t="str">
        <f>_xlfn._xlws.FILTER(辅助信息!D:D,辅助信息!E:E=B5507)</f>
        <v>宜宾兴港三江新区长江工业园建设项目</v>
      </c>
    </row>
    <row r="5508" spans="2:18">
      <c r="B5508" s="137" t="s">
        <v>252</v>
      </c>
      <c r="C5508" s="72">
        <v>45971</v>
      </c>
      <c r="D5508" s="40" t="str">
        <f>VLOOKUP(B5508,辅助信息!E:K,7,FALSE)</f>
        <v>JWDD2025071500089</v>
      </c>
      <c r="E5508" s="40" t="str">
        <f>VLOOKUP(F5508,辅助信息!A:B,2,FALSE)</f>
        <v>盘螺</v>
      </c>
      <c r="F5508" s="40" t="s">
        <v>40</v>
      </c>
      <c r="G5508" s="36">
        <v>14</v>
      </c>
      <c r="H5508" s="136" t="str">
        <f>IF(SUMIFS('[1]2025年已发货'!$E:$E,'[1]2025年已发货'!$F:$F,C5508,'[1]2025年已发货'!$C:$C,F5508,'[1]2025年已发货'!$G:$G,I5508,'[1]2025年已发货'!$H:$H,J5508)=0,"未发货",SUMIFS('[1]2025年已发货'!$E:$E,'[1]2025年已发货'!$F:$F,C5508,'[1]2025年已发货'!$C:$C,F5508,'[1]2025年已发货'!$G:$G,I5508,'[1]2025年已发货'!$H:$H,J5508))</f>
        <v>未发货</v>
      </c>
      <c r="I5508" s="39" t="str">
        <f>VLOOKUP(B5508,辅助信息!E:I,3,FALSE)</f>
        <v>(宜宾兴港三江新区长江工业园保障性租赁住房建设项目-土建7.8号楼)四川省宜宾市翠屏区久安二路与宜宾港路北段交叉口正东方向195米左右宜宾综合保税区</v>
      </c>
      <c r="J5508" s="40" t="str">
        <f>VLOOKUP(B5508,辅助信息!E:I,4,FALSE)</f>
        <v>宴红川</v>
      </c>
      <c r="K5508" s="40">
        <f>VLOOKUP(J5508,辅助信息!H:I,2,FALSE)</f>
        <v>13568330806</v>
      </c>
      <c r="L5508" s="111" t="str">
        <f>VLOOKUP(B5508,辅助信息!E:J,6,FALSE)</f>
        <v>现场要求调度统一联系指定收货人，不单独发司机位置。锈货不收，装货前联系收货人核实到场规格,没提前告知进场规格现场不给予接收</v>
      </c>
      <c r="M5508" s="93">
        <v>45971</v>
      </c>
      <c r="O5508" s="64">
        <f ca="1" t="shared" si="256"/>
        <v>0</v>
      </c>
      <c r="P5508" s="64">
        <f ca="1" t="shared" si="257"/>
        <v>0</v>
      </c>
      <c r="Q5508" s="29" t="str">
        <f>VLOOKUP(B5508,辅助信息!E:M,9,FALSE)</f>
        <v>ZTWM-CDYXGS-XS-2025-0014-宜宾兴港建材-三江新区长江工业园片区保障性租赁住房建设项目</v>
      </c>
      <c r="R5508" s="29" t="str">
        <f>_xlfn._xlws.FILTER(辅助信息!D:D,辅助信息!E:E=B5508)</f>
        <v>宜宾兴港三江新区长江工业园建设项目</v>
      </c>
    </row>
    <row r="5509" spans="2:18">
      <c r="B5509" s="137" t="s">
        <v>252</v>
      </c>
      <c r="C5509" s="72">
        <v>45971</v>
      </c>
      <c r="D5509" s="40" t="str">
        <f>VLOOKUP(B5509,辅助信息!E:K,7,FALSE)</f>
        <v>JWDD2025071500089</v>
      </c>
      <c r="E5509" s="40" t="str">
        <f>VLOOKUP(F5509,辅助信息!A:B,2,FALSE)</f>
        <v>盘螺</v>
      </c>
      <c r="F5509" s="40" t="s">
        <v>41</v>
      </c>
      <c r="G5509" s="36">
        <v>10</v>
      </c>
      <c r="H5509" s="136" t="str">
        <f>IF(SUMIFS('[1]2025年已发货'!$E:$E,'[1]2025年已发货'!$F:$F,C5509,'[1]2025年已发货'!$C:$C,F5509,'[1]2025年已发货'!$G:$G,I5509,'[1]2025年已发货'!$H:$H,J5509)=0,"未发货",SUMIFS('[1]2025年已发货'!$E:$E,'[1]2025年已发货'!$F:$F,C5509,'[1]2025年已发货'!$C:$C,F5509,'[1]2025年已发货'!$G:$G,I5509,'[1]2025年已发货'!$H:$H,J5509))</f>
        <v>未发货</v>
      </c>
      <c r="I5509" s="39" t="str">
        <f>VLOOKUP(B5509,辅助信息!E:I,3,FALSE)</f>
        <v>(宜宾兴港三江新区长江工业园保障性租赁住房建设项目-土建7.8号楼)四川省宜宾市翠屏区久安二路与宜宾港路北段交叉口正东方向195米左右宜宾综合保税区</v>
      </c>
      <c r="J5509" s="40" t="str">
        <f>VLOOKUP(B5509,辅助信息!E:I,4,FALSE)</f>
        <v>宴红川</v>
      </c>
      <c r="K5509" s="40">
        <f>VLOOKUP(J5509,辅助信息!H:I,2,FALSE)</f>
        <v>13568330806</v>
      </c>
      <c r="L5509" s="111" t="str">
        <f>VLOOKUP(B5509,辅助信息!E:J,6,FALSE)</f>
        <v>现场要求调度统一联系指定收货人，不单独发司机位置。锈货不收，装货前联系收货人核实到场规格,没提前告知进场规格现场不给予接收</v>
      </c>
      <c r="M5509" s="93">
        <v>45971</v>
      </c>
      <c r="O5509" s="64">
        <f ca="1" t="shared" si="256"/>
        <v>0</v>
      </c>
      <c r="P5509" s="64">
        <f ca="1" t="shared" si="257"/>
        <v>0</v>
      </c>
      <c r="Q5509" s="29" t="str">
        <f>VLOOKUP(B5509,辅助信息!E:M,9,FALSE)</f>
        <v>ZTWM-CDYXGS-XS-2025-0014-宜宾兴港建材-三江新区长江工业园片区保障性租赁住房建设项目</v>
      </c>
      <c r="R5509" s="29" t="str">
        <f>_xlfn._xlws.FILTER(辅助信息!D:D,辅助信息!E:E=B5509)</f>
        <v>宜宾兴港三江新区长江工业园建设项目</v>
      </c>
    </row>
    <row r="5510" spans="2:18">
      <c r="B5510" s="137" t="s">
        <v>252</v>
      </c>
      <c r="C5510" s="72">
        <v>45971</v>
      </c>
      <c r="D5510" s="40" t="str">
        <f>VLOOKUP(B5510,辅助信息!E:K,7,FALSE)</f>
        <v>JWDD2025071500089</v>
      </c>
      <c r="E5510" s="40" t="str">
        <f>VLOOKUP(F5510,辅助信息!A:B,2,FALSE)</f>
        <v>螺纹钢</v>
      </c>
      <c r="F5510" s="40" t="s">
        <v>27</v>
      </c>
      <c r="G5510" s="36">
        <v>10</v>
      </c>
      <c r="H5510" s="136">
        <f>IF(SUMIFS('[1]2025年已发货'!$E:$E,'[1]2025年已发货'!$F:$F,C5510,'[1]2025年已发货'!$C:$C,F5510,'[1]2025年已发货'!$G:$G,I5510,'[1]2025年已发货'!$H:$H,J5510)=0,"未发货",SUMIFS('[1]2025年已发货'!$E:$E,'[1]2025年已发货'!$F:$F,C5510,'[1]2025年已发货'!$C:$C,F5510,'[1]2025年已发货'!$G:$G,I5510,'[1]2025年已发货'!$H:$H,J5510))</f>
        <v>10</v>
      </c>
      <c r="I5510" s="39" t="str">
        <f>VLOOKUP(B5510,辅助信息!E:I,3,FALSE)</f>
        <v>(宜宾兴港三江新区长江工业园保障性租赁住房建设项目-土建7.8号楼)四川省宜宾市翠屏区久安二路与宜宾港路北段交叉口正东方向195米左右宜宾综合保税区</v>
      </c>
      <c r="J5510" s="40" t="str">
        <f>VLOOKUP(B5510,辅助信息!E:I,4,FALSE)</f>
        <v>宴红川</v>
      </c>
      <c r="K5510" s="40">
        <f>VLOOKUP(J5510,辅助信息!H:I,2,FALSE)</f>
        <v>13568330806</v>
      </c>
      <c r="L5510" s="111" t="str">
        <f>VLOOKUP(B5510,辅助信息!E:J,6,FALSE)</f>
        <v>现场要求调度统一联系指定收货人，不单独发司机位置。锈货不收，装货前联系收货人核实到场规格,没提前告知进场规格现场不给予接收</v>
      </c>
      <c r="M5510" s="93">
        <v>45971</v>
      </c>
      <c r="O5510" s="64">
        <f ca="1" t="shared" si="256"/>
        <v>0</v>
      </c>
      <c r="P5510" s="64">
        <f ca="1" t="shared" si="257"/>
        <v>0</v>
      </c>
      <c r="Q5510" s="29" t="str">
        <f>VLOOKUP(B5510,辅助信息!E:M,9,FALSE)</f>
        <v>ZTWM-CDYXGS-XS-2025-0014-宜宾兴港建材-三江新区长江工业园片区保障性租赁住房建设项目</v>
      </c>
      <c r="R5510" s="29" t="str">
        <f>_xlfn._xlws.FILTER(辅助信息!D:D,辅助信息!E:E=B5510)</f>
        <v>宜宾兴港三江新区长江工业园建设项目</v>
      </c>
    </row>
    <row r="5511" spans="2:18">
      <c r="B5511" s="137" t="s">
        <v>252</v>
      </c>
      <c r="C5511" s="72">
        <v>45971</v>
      </c>
      <c r="D5511" s="40" t="str">
        <f>VLOOKUP(B5511,辅助信息!E:K,7,FALSE)</f>
        <v>JWDD2025071500089</v>
      </c>
      <c r="E5511" s="40" t="str">
        <f>VLOOKUP(F5511,辅助信息!A:B,2,FALSE)</f>
        <v>螺纹钢</v>
      </c>
      <c r="F5511" s="40" t="s">
        <v>19</v>
      </c>
      <c r="G5511" s="36">
        <v>20</v>
      </c>
      <c r="H5511" s="136">
        <f>IF(SUMIFS('[1]2025年已发货'!$E:$E,'[1]2025年已发货'!$F:$F,C5511,'[1]2025年已发货'!$C:$C,F5511,'[1]2025年已发货'!$G:$G,I5511,'[1]2025年已发货'!$H:$H,J5511)=0,"未发货",SUMIFS('[1]2025年已发货'!$E:$E,'[1]2025年已发货'!$F:$F,C5511,'[1]2025年已发货'!$C:$C,F5511,'[1]2025年已发货'!$G:$G,I5511,'[1]2025年已发货'!$H:$H,J5511))</f>
        <v>20</v>
      </c>
      <c r="I5511" s="39" t="str">
        <f>VLOOKUP(B5511,辅助信息!E:I,3,FALSE)</f>
        <v>(宜宾兴港三江新区长江工业园保障性租赁住房建设项目-土建7.8号楼)四川省宜宾市翠屏区久安二路与宜宾港路北段交叉口正东方向195米左右宜宾综合保税区</v>
      </c>
      <c r="J5511" s="40" t="str">
        <f>VLOOKUP(B5511,辅助信息!E:I,4,FALSE)</f>
        <v>宴红川</v>
      </c>
      <c r="K5511" s="40">
        <f>VLOOKUP(J5511,辅助信息!H:I,2,FALSE)</f>
        <v>13568330806</v>
      </c>
      <c r="L5511" s="111" t="str">
        <f>VLOOKUP(B5511,辅助信息!E:J,6,FALSE)</f>
        <v>现场要求调度统一联系指定收货人，不单独发司机位置。锈货不收，装货前联系收货人核实到场规格,没提前告知进场规格现场不给予接收</v>
      </c>
      <c r="M5511" s="93">
        <v>45971</v>
      </c>
      <c r="O5511" s="64">
        <f ca="1" t="shared" si="256"/>
        <v>0</v>
      </c>
      <c r="P5511" s="64">
        <f ca="1" t="shared" si="257"/>
        <v>0</v>
      </c>
      <c r="Q5511" s="29" t="str">
        <f>VLOOKUP(B5511,辅助信息!E:M,9,FALSE)</f>
        <v>ZTWM-CDYXGS-XS-2025-0014-宜宾兴港建材-三江新区长江工业园片区保障性租赁住房建设项目</v>
      </c>
      <c r="R5511" s="29" t="str">
        <f>_xlfn._xlws.FILTER(辅助信息!D:D,辅助信息!E:E=B5511)</f>
        <v>宜宾兴港三江新区长江工业园建设项目</v>
      </c>
    </row>
    <row r="5512" spans="2:18">
      <c r="B5512" s="137" t="s">
        <v>252</v>
      </c>
      <c r="C5512" s="72">
        <v>45971</v>
      </c>
      <c r="D5512" s="40" t="str">
        <f>VLOOKUP(B5512,辅助信息!E:K,7,FALSE)</f>
        <v>JWDD2025071500089</v>
      </c>
      <c r="E5512" s="40" t="str">
        <f>VLOOKUP(F5512,辅助信息!A:B,2,FALSE)</f>
        <v>螺纹钢</v>
      </c>
      <c r="F5512" s="40" t="s">
        <v>32</v>
      </c>
      <c r="G5512" s="36">
        <v>110</v>
      </c>
      <c r="H5512" s="136">
        <f>IF(SUMIFS('[1]2025年已发货'!$E:$E,'[1]2025年已发货'!$F:$F,C5512,'[1]2025年已发货'!$C:$C,F5512,'[1]2025年已发货'!$G:$G,I5512,'[1]2025年已发货'!$H:$H,J5512)=0,"未发货",SUMIFS('[1]2025年已发货'!$E:$E,'[1]2025年已发货'!$F:$F,C5512,'[1]2025年已发货'!$C:$C,F5512,'[1]2025年已发货'!$G:$G,I5512,'[1]2025年已发货'!$H:$H,J5512))</f>
        <v>85</v>
      </c>
      <c r="I5512" s="39" t="str">
        <f>VLOOKUP(B5512,辅助信息!E:I,3,FALSE)</f>
        <v>(宜宾兴港三江新区长江工业园保障性租赁住房建设项目-土建7.8号楼)四川省宜宾市翠屏区久安二路与宜宾港路北段交叉口正东方向195米左右宜宾综合保税区</v>
      </c>
      <c r="J5512" s="40" t="str">
        <f>VLOOKUP(B5512,辅助信息!E:I,4,FALSE)</f>
        <v>宴红川</v>
      </c>
      <c r="K5512" s="40">
        <f>VLOOKUP(J5512,辅助信息!H:I,2,FALSE)</f>
        <v>13568330806</v>
      </c>
      <c r="L5512" s="111" t="str">
        <f>VLOOKUP(B5512,辅助信息!E:J,6,FALSE)</f>
        <v>现场要求调度统一联系指定收货人，不单独发司机位置。锈货不收，装货前联系收货人核实到场规格,没提前告知进场规格现场不给予接收</v>
      </c>
      <c r="M5512" s="93">
        <v>45971</v>
      </c>
      <c r="O5512" s="64">
        <f ca="1" t="shared" si="256"/>
        <v>0</v>
      </c>
      <c r="P5512" s="64">
        <f ca="1" t="shared" si="257"/>
        <v>0</v>
      </c>
      <c r="Q5512" s="29" t="str">
        <f>VLOOKUP(B5512,辅助信息!E:M,9,FALSE)</f>
        <v>ZTWM-CDYXGS-XS-2025-0014-宜宾兴港建材-三江新区长江工业园片区保障性租赁住房建设项目</v>
      </c>
      <c r="R5512" s="29" t="str">
        <f>_xlfn._xlws.FILTER(辅助信息!D:D,辅助信息!E:E=B5512)</f>
        <v>宜宾兴港三江新区长江工业园建设项目</v>
      </c>
    </row>
    <row r="5513" spans="2:18">
      <c r="B5513" s="137" t="s">
        <v>252</v>
      </c>
      <c r="C5513" s="72">
        <v>45971</v>
      </c>
      <c r="D5513" s="40" t="str">
        <f>VLOOKUP(B5513,辅助信息!E:K,7,FALSE)</f>
        <v>JWDD2025071500089</v>
      </c>
      <c r="E5513" s="40" t="str">
        <f>VLOOKUP(F5513,辅助信息!A:B,2,FALSE)</f>
        <v>螺纹钢</v>
      </c>
      <c r="F5513" s="40" t="s">
        <v>30</v>
      </c>
      <c r="G5513" s="36">
        <v>10</v>
      </c>
      <c r="H5513" s="136">
        <f>IF(SUMIFS('[1]2025年已发货'!$E:$E,'[1]2025年已发货'!$F:$F,C5513,'[1]2025年已发货'!$C:$C,F5513,'[1]2025年已发货'!$G:$G,I5513,'[1]2025年已发货'!$H:$H,J5513)=0,"未发货",SUMIFS('[1]2025年已发货'!$E:$E,'[1]2025年已发货'!$F:$F,C5513,'[1]2025年已发货'!$C:$C,F5513,'[1]2025年已发货'!$G:$G,I5513,'[1]2025年已发货'!$H:$H,J5513))</f>
        <v>10</v>
      </c>
      <c r="I5513" s="39" t="str">
        <f>VLOOKUP(B5513,辅助信息!E:I,3,FALSE)</f>
        <v>(宜宾兴港三江新区长江工业园保障性租赁住房建设项目-土建7.8号楼)四川省宜宾市翠屏区久安二路与宜宾港路北段交叉口正东方向195米左右宜宾综合保税区</v>
      </c>
      <c r="J5513" s="40" t="str">
        <f>VLOOKUP(B5513,辅助信息!E:I,4,FALSE)</f>
        <v>宴红川</v>
      </c>
      <c r="K5513" s="40">
        <f>VLOOKUP(J5513,辅助信息!H:I,2,FALSE)</f>
        <v>13568330806</v>
      </c>
      <c r="L5513" s="111" t="str">
        <f>VLOOKUP(B5513,辅助信息!E:J,6,FALSE)</f>
        <v>现场要求调度统一联系指定收货人，不单独发司机位置。锈货不收，装货前联系收货人核实到场规格,没提前告知进场规格现场不给予接收</v>
      </c>
      <c r="M5513" s="93">
        <v>45971</v>
      </c>
      <c r="O5513" s="64">
        <f ca="1" t="shared" si="256"/>
        <v>0</v>
      </c>
      <c r="P5513" s="64">
        <f ca="1" t="shared" si="257"/>
        <v>0</v>
      </c>
      <c r="Q5513" s="29" t="str">
        <f>VLOOKUP(B5513,辅助信息!E:M,9,FALSE)</f>
        <v>ZTWM-CDYXGS-XS-2025-0014-宜宾兴港建材-三江新区长江工业园片区保障性租赁住房建设项目</v>
      </c>
      <c r="R5513" s="29" t="str">
        <f>_xlfn._xlws.FILTER(辅助信息!D:D,辅助信息!E:E=B5513)</f>
        <v>宜宾兴港三江新区长江工业园建设项目</v>
      </c>
    </row>
    <row r="5514" spans="2:18">
      <c r="B5514" s="137" t="s">
        <v>252</v>
      </c>
      <c r="C5514" s="72">
        <v>45971</v>
      </c>
      <c r="D5514" s="40" t="str">
        <f>VLOOKUP(B5514,辅助信息!E:K,7,FALSE)</f>
        <v>JWDD2025071500089</v>
      </c>
      <c r="E5514" s="40" t="str">
        <f>VLOOKUP(F5514,辅助信息!A:B,2,FALSE)</f>
        <v>螺纹钢</v>
      </c>
      <c r="F5514" s="40" t="s">
        <v>33</v>
      </c>
      <c r="G5514" s="36">
        <v>10</v>
      </c>
      <c r="H5514" s="136">
        <f>IF(SUMIFS('[1]2025年已发货'!$E:$E,'[1]2025年已发货'!$F:$F,C5514,'[1]2025年已发货'!$C:$C,F5514,'[1]2025年已发货'!$G:$G,I5514,'[1]2025年已发货'!$H:$H,J5514)=0,"未发货",SUMIFS('[1]2025年已发货'!$E:$E,'[1]2025年已发货'!$F:$F,C5514,'[1]2025年已发货'!$C:$C,F5514,'[1]2025年已发货'!$G:$G,I5514,'[1]2025年已发货'!$H:$H,J5514))</f>
        <v>10</v>
      </c>
      <c r="I5514" s="39" t="str">
        <f>VLOOKUP(B5514,辅助信息!E:I,3,FALSE)</f>
        <v>(宜宾兴港三江新区长江工业园保障性租赁住房建设项目-土建7.8号楼)四川省宜宾市翠屏区久安二路与宜宾港路北段交叉口正东方向195米左右宜宾综合保税区</v>
      </c>
      <c r="J5514" s="40" t="str">
        <f>VLOOKUP(B5514,辅助信息!E:I,4,FALSE)</f>
        <v>宴红川</v>
      </c>
      <c r="K5514" s="40">
        <f>VLOOKUP(J5514,辅助信息!H:I,2,FALSE)</f>
        <v>13568330806</v>
      </c>
      <c r="L5514" s="111" t="str">
        <f>VLOOKUP(B5514,辅助信息!E:J,6,FALSE)</f>
        <v>现场要求调度统一联系指定收货人，不单独发司机位置。锈货不收，装货前联系收货人核实到场规格,没提前告知进场规格现场不给予接收</v>
      </c>
      <c r="M5514" s="93">
        <v>45971</v>
      </c>
      <c r="O5514" s="64">
        <f ca="1" t="shared" si="256"/>
        <v>0</v>
      </c>
      <c r="P5514" s="64">
        <f ca="1" t="shared" si="257"/>
        <v>0</v>
      </c>
      <c r="Q5514" s="29" t="str">
        <f>VLOOKUP(B5514,辅助信息!E:M,9,FALSE)</f>
        <v>ZTWM-CDYXGS-XS-2025-0014-宜宾兴港建材-三江新区长江工业园片区保障性租赁住房建设项目</v>
      </c>
      <c r="R5514" s="29" t="str">
        <f>_xlfn._xlws.FILTER(辅助信息!D:D,辅助信息!E:E=B5514)</f>
        <v>宜宾兴港三江新区长江工业园建设项目</v>
      </c>
    </row>
    <row r="5515" spans="2:18">
      <c r="B5515" s="137" t="s">
        <v>252</v>
      </c>
      <c r="C5515" s="72">
        <v>45971</v>
      </c>
      <c r="D5515" s="40" t="str">
        <f>VLOOKUP(B5515,辅助信息!E:K,7,FALSE)</f>
        <v>JWDD2025071500089</v>
      </c>
      <c r="E5515" s="40" t="str">
        <f>VLOOKUP(F5515,辅助信息!A:B,2,FALSE)</f>
        <v>螺纹钢</v>
      </c>
      <c r="F5515" s="40" t="s">
        <v>28</v>
      </c>
      <c r="G5515" s="36">
        <v>20</v>
      </c>
      <c r="H5515" s="136">
        <f>IF(SUMIFS('[1]2025年已发货'!$E:$E,'[1]2025年已发货'!$F:$F,C5515,'[1]2025年已发货'!$C:$C,F5515,'[1]2025年已发货'!$G:$G,I5515,'[1]2025年已发货'!$H:$H,J5515)=0,"未发货",SUMIFS('[1]2025年已发货'!$E:$E,'[1]2025年已发货'!$F:$F,C5515,'[1]2025年已发货'!$C:$C,F5515,'[1]2025年已发货'!$G:$G,I5515,'[1]2025年已发货'!$H:$H,J5515))</f>
        <v>20</v>
      </c>
      <c r="I5515" s="39" t="str">
        <f>VLOOKUP(B5515,辅助信息!E:I,3,FALSE)</f>
        <v>(宜宾兴港三江新区长江工业园保障性租赁住房建设项目-土建7.8号楼)四川省宜宾市翠屏区久安二路与宜宾港路北段交叉口正东方向195米左右宜宾综合保税区</v>
      </c>
      <c r="J5515" s="40" t="str">
        <f>VLOOKUP(B5515,辅助信息!E:I,4,FALSE)</f>
        <v>宴红川</v>
      </c>
      <c r="K5515" s="40">
        <f>VLOOKUP(J5515,辅助信息!H:I,2,FALSE)</f>
        <v>13568330806</v>
      </c>
      <c r="L5515" s="111" t="str">
        <f>VLOOKUP(B5515,辅助信息!E:J,6,FALSE)</f>
        <v>现场要求调度统一联系指定收货人，不单独发司机位置。锈货不收，装货前联系收货人核实到场规格,没提前告知进场规格现场不给予接收</v>
      </c>
      <c r="M5515" s="93">
        <v>45971</v>
      </c>
      <c r="O5515" s="64">
        <f ca="1" t="shared" si="256"/>
        <v>0</v>
      </c>
      <c r="P5515" s="64">
        <f ca="1" t="shared" si="257"/>
        <v>0</v>
      </c>
      <c r="Q5515" s="29" t="str">
        <f>VLOOKUP(B5515,辅助信息!E:M,9,FALSE)</f>
        <v>ZTWM-CDYXGS-XS-2025-0014-宜宾兴港建材-三江新区长江工业园片区保障性租赁住房建设项目</v>
      </c>
      <c r="R5515" s="29" t="str">
        <f>_xlfn._xlws.FILTER(辅助信息!D:D,辅助信息!E:E=B5515)</f>
        <v>宜宾兴港三江新区长江工业园建设项目</v>
      </c>
    </row>
    <row r="5516" spans="2:18">
      <c r="B5516" s="137" t="s">
        <v>252</v>
      </c>
      <c r="C5516" s="72">
        <v>45971</v>
      </c>
      <c r="D5516" s="40" t="str">
        <f>VLOOKUP(B5516,辅助信息!E:K,7,FALSE)</f>
        <v>JWDD2025071500089</v>
      </c>
      <c r="E5516" s="40" t="str">
        <f>VLOOKUP(F5516,辅助信息!A:B,2,FALSE)</f>
        <v>螺纹钢</v>
      </c>
      <c r="F5516" s="40" t="s">
        <v>18</v>
      </c>
      <c r="G5516" s="36">
        <v>20</v>
      </c>
      <c r="H5516" s="136">
        <f>IF(SUMIFS('[1]2025年已发货'!$E:$E,'[1]2025年已发货'!$F:$F,C5516,'[1]2025年已发货'!$C:$C,F5516,'[1]2025年已发货'!$G:$G,I5516,'[1]2025年已发货'!$H:$H,J5516)=0,"未发货",SUMIFS('[1]2025年已发货'!$E:$E,'[1]2025年已发货'!$F:$F,C5516,'[1]2025年已发货'!$C:$C,F5516,'[1]2025年已发货'!$G:$G,I5516,'[1]2025年已发货'!$H:$H,J5516))</f>
        <v>20</v>
      </c>
      <c r="I5516" s="39" t="str">
        <f>VLOOKUP(B5516,辅助信息!E:I,3,FALSE)</f>
        <v>(宜宾兴港三江新区长江工业园保障性租赁住房建设项目-土建7.8号楼)四川省宜宾市翠屏区久安二路与宜宾港路北段交叉口正东方向195米左右宜宾综合保税区</v>
      </c>
      <c r="J5516" s="40" t="str">
        <f>VLOOKUP(B5516,辅助信息!E:I,4,FALSE)</f>
        <v>宴红川</v>
      </c>
      <c r="K5516" s="40">
        <f>VLOOKUP(J5516,辅助信息!H:I,2,FALSE)</f>
        <v>13568330806</v>
      </c>
      <c r="L5516" s="111" t="str">
        <f>VLOOKUP(B5516,辅助信息!E:J,6,FALSE)</f>
        <v>现场要求调度统一联系指定收货人，不单独发司机位置。锈货不收，装货前联系收货人核实到场规格,没提前告知进场规格现场不给予接收</v>
      </c>
      <c r="M5516" s="93">
        <v>45971</v>
      </c>
      <c r="O5516" s="64">
        <f ca="1" t="shared" si="256"/>
        <v>0</v>
      </c>
      <c r="P5516" s="64">
        <f ca="1" t="shared" si="257"/>
        <v>0</v>
      </c>
      <c r="Q5516" s="29" t="str">
        <f>VLOOKUP(B5516,辅助信息!E:M,9,FALSE)</f>
        <v>ZTWM-CDYXGS-XS-2025-0014-宜宾兴港建材-三江新区长江工业园片区保障性租赁住房建设项目</v>
      </c>
      <c r="R5516" s="29" t="str">
        <f>_xlfn._xlws.FILTER(辅助信息!D:D,辅助信息!E:E=B5516)</f>
        <v>宜宾兴港三江新区长江工业园建设项目</v>
      </c>
    </row>
    <row r="5517" spans="2:18">
      <c r="B5517" s="137" t="s">
        <v>253</v>
      </c>
      <c r="C5517" s="72">
        <v>45971</v>
      </c>
      <c r="D5517" s="40" t="str">
        <f>VLOOKUP(B5517,辅助信息!E:K,7,FALSE)</f>
        <v>JWDD2025071500089</v>
      </c>
      <c r="E5517" s="40" t="str">
        <f>VLOOKUP(F5517,辅助信息!A:B,2,FALSE)</f>
        <v>螺纹钢</v>
      </c>
      <c r="F5517" s="40" t="s">
        <v>19</v>
      </c>
      <c r="G5517" s="36">
        <v>20</v>
      </c>
      <c r="H5517" s="136">
        <f>IF(SUMIFS('[1]2025年已发货'!$E:$E,'[1]2025年已发货'!$F:$F,C5517,'[1]2025年已发货'!$C:$C,F5517,'[1]2025年已发货'!$G:$G,I5517,'[1]2025年已发货'!$H:$H,J5517)=0,"未发货",SUMIFS('[1]2025年已发货'!$E:$E,'[1]2025年已发货'!$F:$F,C5517,'[1]2025年已发货'!$C:$C,F5517,'[1]2025年已发货'!$G:$G,I5517,'[1]2025年已发货'!$H:$H,J5517))</f>
        <v>20</v>
      </c>
      <c r="I5517" s="39" t="str">
        <f>VLOOKUP(B5517,辅助信息!E:I,3,FALSE)</f>
        <v>(宜宾兴港三江新区长江工业园保障性租赁住房建设项目-土建5#)四川省宜宾市翠屏区久安二路与宜宾港路北段交叉口正东方向195米左右宜宾综合保税区</v>
      </c>
      <c r="J5517" s="40" t="str">
        <f>VLOOKUP(B5517,辅助信息!E:I,4,FALSE)</f>
        <v>宴红川</v>
      </c>
      <c r="K5517" s="40">
        <f>VLOOKUP(J5517,辅助信息!H:I,2,FALSE)</f>
        <v>13568330806</v>
      </c>
      <c r="L5517" s="111" t="str">
        <f>VLOOKUP(B5517,辅助信息!E:J,6,FALSE)</f>
        <v>现场要求调度统一联系指定收货人，不单独发司机位置。锈货不收，装货前联系收货人核实到场规格,没提前告知进场规格现场不给予接收</v>
      </c>
      <c r="M5517" s="93">
        <v>45971</v>
      </c>
      <c r="O5517" s="64">
        <f ca="1" t="shared" si="256"/>
        <v>0</v>
      </c>
      <c r="P5517" s="64">
        <f ca="1" t="shared" si="257"/>
        <v>0</v>
      </c>
      <c r="Q5517" s="29" t="str">
        <f>VLOOKUP(B5517,辅助信息!E:M,9,FALSE)</f>
        <v>ZTWM-CDYXGS-XS-2025-0014-宜宾兴港建材-三江新区长江工业园片区保障性租赁住房建设项目</v>
      </c>
      <c r="R5517" s="29" t="str">
        <f>_xlfn._xlws.FILTER(辅助信息!D:D,辅助信息!E:E=B5517)</f>
        <v>宜宾兴港三江新区长江工业园建设项目</v>
      </c>
    </row>
    <row r="5518" spans="2:18">
      <c r="B5518" s="137" t="s">
        <v>253</v>
      </c>
      <c r="C5518" s="72">
        <v>45971</v>
      </c>
      <c r="D5518" s="40" t="str">
        <f>VLOOKUP(B5518,辅助信息!E:K,7,FALSE)</f>
        <v>JWDD2025071500089</v>
      </c>
      <c r="E5518" s="40" t="str">
        <f>VLOOKUP(F5518,辅助信息!A:B,2,FALSE)</f>
        <v>螺纹钢</v>
      </c>
      <c r="F5518" s="40" t="s">
        <v>32</v>
      </c>
      <c r="G5518" s="36">
        <v>15</v>
      </c>
      <c r="H5518" s="136">
        <f>IF(SUMIFS('[1]2025年已发货'!$E:$E,'[1]2025年已发货'!$F:$F,C5518,'[1]2025年已发货'!$C:$C,F5518,'[1]2025年已发货'!$G:$G,I5518,'[1]2025年已发货'!$H:$H,J5518)=0,"未发货",SUMIFS('[1]2025年已发货'!$E:$E,'[1]2025年已发货'!$F:$F,C5518,'[1]2025年已发货'!$C:$C,F5518,'[1]2025年已发货'!$G:$G,I5518,'[1]2025年已发货'!$H:$H,J5518))</f>
        <v>15</v>
      </c>
      <c r="I5518" s="39" t="str">
        <f>VLOOKUP(B5518,辅助信息!E:I,3,FALSE)</f>
        <v>(宜宾兴港三江新区长江工业园保障性租赁住房建设项目-土建5#)四川省宜宾市翠屏区久安二路与宜宾港路北段交叉口正东方向195米左右宜宾综合保税区</v>
      </c>
      <c r="J5518" s="40" t="str">
        <f>VLOOKUP(B5518,辅助信息!E:I,4,FALSE)</f>
        <v>宴红川</v>
      </c>
      <c r="K5518" s="40">
        <f>VLOOKUP(J5518,辅助信息!H:I,2,FALSE)</f>
        <v>13568330806</v>
      </c>
      <c r="L5518" s="111" t="str">
        <f>VLOOKUP(B5518,辅助信息!E:J,6,FALSE)</f>
        <v>现场要求调度统一联系指定收货人，不单独发司机位置。锈货不收，装货前联系收货人核实到场规格,没提前告知进场规格现场不给予接收</v>
      </c>
      <c r="M5518" s="93">
        <v>45971</v>
      </c>
      <c r="O5518" s="64">
        <f ca="1" t="shared" si="256"/>
        <v>0</v>
      </c>
      <c r="P5518" s="64">
        <f ca="1" t="shared" si="257"/>
        <v>0</v>
      </c>
      <c r="Q5518" s="29" t="str">
        <f>VLOOKUP(B5518,辅助信息!E:M,9,FALSE)</f>
        <v>ZTWM-CDYXGS-XS-2025-0014-宜宾兴港建材-三江新区长江工业园片区保障性租赁住房建设项目</v>
      </c>
      <c r="R5518" s="29" t="str">
        <f>_xlfn._xlws.FILTER(辅助信息!D:D,辅助信息!E:E=B5518)</f>
        <v>宜宾兴港三江新区长江工业园建设项目</v>
      </c>
    </row>
    <row r="5519" spans="2:18">
      <c r="B5519" s="137" t="s">
        <v>253</v>
      </c>
      <c r="C5519" s="72">
        <v>45971</v>
      </c>
      <c r="D5519" s="40" t="str">
        <f>VLOOKUP(B5519,辅助信息!E:K,7,FALSE)</f>
        <v>JWDD2025071500089</v>
      </c>
      <c r="E5519" s="40" t="str">
        <f>VLOOKUP(F5519,辅助信息!A:B,2,FALSE)</f>
        <v>螺纹钢</v>
      </c>
      <c r="F5519" s="40" t="s">
        <v>33</v>
      </c>
      <c r="G5519" s="36">
        <v>10</v>
      </c>
      <c r="H5519" s="136">
        <f>IF(SUMIFS('[1]2025年已发货'!$E:$E,'[1]2025年已发货'!$F:$F,C5519,'[1]2025年已发货'!$C:$C,F5519,'[1]2025年已发货'!$G:$G,I5519,'[1]2025年已发货'!$H:$H,J5519)=0,"未发货",SUMIFS('[1]2025年已发货'!$E:$E,'[1]2025年已发货'!$F:$F,C5519,'[1]2025年已发货'!$C:$C,F5519,'[1]2025年已发货'!$G:$G,I5519,'[1]2025年已发货'!$H:$H,J5519))</f>
        <v>10</v>
      </c>
      <c r="I5519" s="39" t="str">
        <f>VLOOKUP(B5519,辅助信息!E:I,3,FALSE)</f>
        <v>(宜宾兴港三江新区长江工业园保障性租赁住房建设项目-土建5#)四川省宜宾市翠屏区久安二路与宜宾港路北段交叉口正东方向195米左右宜宾综合保税区</v>
      </c>
      <c r="J5519" s="40" t="str">
        <f>VLOOKUP(B5519,辅助信息!E:I,4,FALSE)</f>
        <v>宴红川</v>
      </c>
      <c r="K5519" s="40">
        <f>VLOOKUP(J5519,辅助信息!H:I,2,FALSE)</f>
        <v>13568330806</v>
      </c>
      <c r="L5519" s="111" t="str">
        <f>VLOOKUP(B5519,辅助信息!E:J,6,FALSE)</f>
        <v>现场要求调度统一联系指定收货人，不单独发司机位置。锈货不收，装货前联系收货人核实到场规格,没提前告知进场规格现场不给予接收</v>
      </c>
      <c r="M5519" s="93">
        <v>45971</v>
      </c>
      <c r="O5519" s="64">
        <f ca="1" t="shared" si="256"/>
        <v>0</v>
      </c>
      <c r="P5519" s="64">
        <f ca="1" t="shared" si="257"/>
        <v>0</v>
      </c>
      <c r="Q5519" s="29" t="str">
        <f>VLOOKUP(B5519,辅助信息!E:M,9,FALSE)</f>
        <v>ZTWM-CDYXGS-XS-2025-0014-宜宾兴港建材-三江新区长江工业园片区保障性租赁住房建设项目</v>
      </c>
      <c r="R5519" s="29" t="str">
        <f>_xlfn._xlws.FILTER(辅助信息!D:D,辅助信息!E:E=B5519)</f>
        <v>宜宾兴港三江新区长江工业园建设项目</v>
      </c>
    </row>
    <row r="5520" spans="2:18">
      <c r="B5520" s="137" t="s">
        <v>253</v>
      </c>
      <c r="C5520" s="72">
        <v>45971</v>
      </c>
      <c r="D5520" s="40" t="str">
        <f>VLOOKUP(B5520,辅助信息!E:K,7,FALSE)</f>
        <v>JWDD2025071500089</v>
      </c>
      <c r="E5520" s="40" t="str">
        <f>VLOOKUP(F5520,辅助信息!A:B,2,FALSE)</f>
        <v>螺纹钢</v>
      </c>
      <c r="F5520" s="40" t="s">
        <v>28</v>
      </c>
      <c r="G5520" s="36">
        <v>10</v>
      </c>
      <c r="H5520" s="136">
        <f>IF(SUMIFS('[1]2025年已发货'!$E:$E,'[1]2025年已发货'!$F:$F,C5520,'[1]2025年已发货'!$C:$C,F5520,'[1]2025年已发货'!$G:$G,I5520,'[1]2025年已发货'!$H:$H,J5520)=0,"未发货",SUMIFS('[1]2025年已发货'!$E:$E,'[1]2025年已发货'!$F:$F,C5520,'[1]2025年已发货'!$C:$C,F5520,'[1]2025年已发货'!$G:$G,I5520,'[1]2025年已发货'!$H:$H,J5520))</f>
        <v>10</v>
      </c>
      <c r="I5520" s="39" t="str">
        <f>VLOOKUP(B5520,辅助信息!E:I,3,FALSE)</f>
        <v>(宜宾兴港三江新区长江工业园保障性租赁住房建设项目-土建5#)四川省宜宾市翠屏区久安二路与宜宾港路北段交叉口正东方向195米左右宜宾综合保税区</v>
      </c>
      <c r="J5520" s="40" t="str">
        <f>VLOOKUP(B5520,辅助信息!E:I,4,FALSE)</f>
        <v>宴红川</v>
      </c>
      <c r="K5520" s="40">
        <f>VLOOKUP(J5520,辅助信息!H:I,2,FALSE)</f>
        <v>13568330806</v>
      </c>
      <c r="L5520" s="111" t="str">
        <f>VLOOKUP(B5520,辅助信息!E:J,6,FALSE)</f>
        <v>现场要求调度统一联系指定收货人，不单独发司机位置。锈货不收，装货前联系收货人核实到场规格,没提前告知进场规格现场不给予接收</v>
      </c>
      <c r="M5520" s="93">
        <v>45971</v>
      </c>
      <c r="O5520" s="64">
        <f ca="1" t="shared" si="256"/>
        <v>0</v>
      </c>
      <c r="P5520" s="64">
        <f ca="1" t="shared" si="257"/>
        <v>0</v>
      </c>
      <c r="Q5520" s="29" t="str">
        <f>VLOOKUP(B5520,辅助信息!E:M,9,FALSE)</f>
        <v>ZTWM-CDYXGS-XS-2025-0014-宜宾兴港建材-三江新区长江工业园片区保障性租赁住房建设项目</v>
      </c>
      <c r="R5520" s="29" t="str">
        <f>_xlfn._xlws.FILTER(辅助信息!D:D,辅助信息!E:E=B5520)</f>
        <v>宜宾兴港三江新区长江工业园建设项目</v>
      </c>
    </row>
    <row r="5521" spans="2:18">
      <c r="B5521" s="137" t="s">
        <v>253</v>
      </c>
      <c r="C5521" s="72">
        <v>45971</v>
      </c>
      <c r="D5521" s="40" t="str">
        <f>VLOOKUP(B5521,辅助信息!E:K,7,FALSE)</f>
        <v>JWDD2025071500089</v>
      </c>
      <c r="E5521" s="40" t="str">
        <f>VLOOKUP(F5521,辅助信息!A:B,2,FALSE)</f>
        <v>螺纹钢</v>
      </c>
      <c r="F5521" s="40" t="s">
        <v>22</v>
      </c>
      <c r="G5521" s="36">
        <v>15</v>
      </c>
      <c r="H5521" s="136">
        <f>IF(SUMIFS('[1]2025年已发货'!$E:$E,'[1]2025年已发货'!$F:$F,C5521,'[1]2025年已发货'!$C:$C,F5521,'[1]2025年已发货'!$G:$G,I5521,'[1]2025年已发货'!$H:$H,J5521)=0,"未发货",SUMIFS('[1]2025年已发货'!$E:$E,'[1]2025年已发货'!$F:$F,C5521,'[1]2025年已发货'!$C:$C,F5521,'[1]2025年已发货'!$G:$G,I5521,'[1]2025年已发货'!$H:$H,J5521))</f>
        <v>15</v>
      </c>
      <c r="I5521" s="39" t="str">
        <f>VLOOKUP(B5521,辅助信息!E:I,3,FALSE)</f>
        <v>(宜宾兴港三江新区长江工业园保障性租赁住房建设项目-土建5#)四川省宜宾市翠屏区久安二路与宜宾港路北段交叉口正东方向195米左右宜宾综合保税区</v>
      </c>
      <c r="J5521" s="40" t="str">
        <f>VLOOKUP(B5521,辅助信息!E:I,4,FALSE)</f>
        <v>宴红川</v>
      </c>
      <c r="K5521" s="40">
        <f>VLOOKUP(J5521,辅助信息!H:I,2,FALSE)</f>
        <v>13568330806</v>
      </c>
      <c r="L5521" s="111" t="str">
        <f>VLOOKUP(B5521,辅助信息!E:J,6,FALSE)</f>
        <v>现场要求调度统一联系指定收货人，不单独发司机位置。锈货不收，装货前联系收货人核实到场规格,没提前告知进场规格现场不给予接收</v>
      </c>
      <c r="M5521" s="93">
        <v>45971</v>
      </c>
      <c r="O5521" s="64">
        <f ca="1" t="shared" si="256"/>
        <v>0</v>
      </c>
      <c r="P5521" s="64">
        <f ca="1" t="shared" si="257"/>
        <v>0</v>
      </c>
      <c r="Q5521" s="29" t="str">
        <f>VLOOKUP(B5521,辅助信息!E:M,9,FALSE)</f>
        <v>ZTWM-CDYXGS-XS-2025-0014-宜宾兴港建材-三江新区长江工业园片区保障性租赁住房建设项目</v>
      </c>
      <c r="R5521" s="29" t="str">
        <f>_xlfn._xlws.FILTER(辅助信息!D:D,辅助信息!E:E=B5521)</f>
        <v>宜宾兴港三江新区长江工业园建设项目</v>
      </c>
    </row>
  </sheetData>
  <protectedRanges>
    <protectedRange sqref="M3348:M3353" name="区域1"/>
  </protectedRanges>
  <autoFilter ref="A1:Q5521">
    <filterColumn colId="2">
      <filters>
        <dateGroupItem year="2025" month="11" day="10" dateTimeGrouping="day"/>
      </filters>
    </filterColumn>
    <extLst/>
  </autoFilter>
  <mergeCells count="334">
    <mergeCell ref="A45:A49"/>
    <mergeCell ref="A126:A133"/>
    <mergeCell ref="A158:A165"/>
    <mergeCell ref="A181:A184"/>
    <mergeCell ref="A193:A196"/>
    <mergeCell ref="A201:A203"/>
    <mergeCell ref="A406:A410"/>
    <mergeCell ref="A539:A541"/>
    <mergeCell ref="A580:A584"/>
    <mergeCell ref="A588:A593"/>
    <mergeCell ref="A614:A615"/>
    <mergeCell ref="A620:A625"/>
    <mergeCell ref="A628:A633"/>
    <mergeCell ref="A649:A654"/>
    <mergeCell ref="A702:A707"/>
    <mergeCell ref="A708:A712"/>
    <mergeCell ref="A791:A792"/>
    <mergeCell ref="A820:A824"/>
    <mergeCell ref="A839:A843"/>
    <mergeCell ref="A857:A860"/>
    <mergeCell ref="A868:A872"/>
    <mergeCell ref="A1023:A1027"/>
    <mergeCell ref="A1128:A1131"/>
    <mergeCell ref="A1287:A1293"/>
    <mergeCell ref="A1398:A1401"/>
    <mergeCell ref="A1463:A1466"/>
    <mergeCell ref="A1490:A1494"/>
    <mergeCell ref="A1495:A1497"/>
    <mergeCell ref="A1498:A1500"/>
    <mergeCell ref="A1503:A1520"/>
    <mergeCell ref="A1548:A1550"/>
    <mergeCell ref="A1551:A1560"/>
    <mergeCell ref="A1644:A1645"/>
    <mergeCell ref="A1799:A1801"/>
    <mergeCell ref="A1806:A1810"/>
    <mergeCell ref="A1827:A1829"/>
    <mergeCell ref="A1834:A1842"/>
    <mergeCell ref="A1843:A1844"/>
    <mergeCell ref="A1847:A1855"/>
    <mergeCell ref="A1883:A1887"/>
    <mergeCell ref="A1888:A1890"/>
    <mergeCell ref="A1898:A1899"/>
    <mergeCell ref="A1900:A1904"/>
    <mergeCell ref="A1905:A1907"/>
    <mergeCell ref="A1926:A1935"/>
    <mergeCell ref="A1967:A1968"/>
    <mergeCell ref="A2030:A2039"/>
    <mergeCell ref="A2143:A2146"/>
    <mergeCell ref="A2162:A2165"/>
    <mergeCell ref="A2230:A2233"/>
    <mergeCell ref="A2252:A2255"/>
    <mergeCell ref="A2267:A2269"/>
    <mergeCell ref="A2284:A2287"/>
    <mergeCell ref="A2331:A2332"/>
    <mergeCell ref="A2429:A2437"/>
    <mergeCell ref="A2928:A2931"/>
    <mergeCell ref="A3055:A3056"/>
    <mergeCell ref="A3140:A3146"/>
    <mergeCell ref="A3150:A3154"/>
    <mergeCell ref="A3155:A3158"/>
    <mergeCell ref="A3201:A3205"/>
    <mergeCell ref="A3206:A3213"/>
    <mergeCell ref="A3317:A3318"/>
    <mergeCell ref="A3376:A3382"/>
    <mergeCell ref="A3414:A3415"/>
    <mergeCell ref="A3427:A3428"/>
    <mergeCell ref="A3603:A3606"/>
    <mergeCell ref="A3629:A3630"/>
    <mergeCell ref="A3640:A3641"/>
    <mergeCell ref="A3734:A3743"/>
    <mergeCell ref="A3859:A3860"/>
    <mergeCell ref="A4162:A4168"/>
    <mergeCell ref="A4249:A4255"/>
    <mergeCell ref="A4396:A4398"/>
    <mergeCell ref="A4402:A4403"/>
    <mergeCell ref="A4630:A4635"/>
    <mergeCell ref="A4650:A4652"/>
    <mergeCell ref="A4674:A4679"/>
    <mergeCell ref="A4689:A4691"/>
    <mergeCell ref="A4925:A4933"/>
    <mergeCell ref="A5006:A5013"/>
    <mergeCell ref="A5033:A5035"/>
    <mergeCell ref="A5440:A5443"/>
    <mergeCell ref="A5479:A5483"/>
    <mergeCell ref="A5484:A5485"/>
    <mergeCell ref="A5505:A5516"/>
    <mergeCell ref="L2:L3"/>
    <mergeCell ref="L4:L8"/>
    <mergeCell ref="L9:L12"/>
    <mergeCell ref="L14:L17"/>
    <mergeCell ref="L18:L19"/>
    <mergeCell ref="L21:L22"/>
    <mergeCell ref="L23:L26"/>
    <mergeCell ref="L28:L31"/>
    <mergeCell ref="L32:L39"/>
    <mergeCell ref="L40:L44"/>
    <mergeCell ref="L45:L49"/>
    <mergeCell ref="L50:L59"/>
    <mergeCell ref="L61:L62"/>
    <mergeCell ref="L63:L66"/>
    <mergeCell ref="L67:L72"/>
    <mergeCell ref="L73:L74"/>
    <mergeCell ref="L75:L84"/>
    <mergeCell ref="L85:L88"/>
    <mergeCell ref="L89:L91"/>
    <mergeCell ref="L93:L94"/>
    <mergeCell ref="L95:L98"/>
    <mergeCell ref="L99:L104"/>
    <mergeCell ref="L105:L107"/>
    <mergeCell ref="L108:L117"/>
    <mergeCell ref="L118:L120"/>
    <mergeCell ref="L121:L122"/>
    <mergeCell ref="L123:L125"/>
    <mergeCell ref="L135:L136"/>
    <mergeCell ref="L137:L140"/>
    <mergeCell ref="L141:L143"/>
    <mergeCell ref="L144:L146"/>
    <mergeCell ref="L147:L149"/>
    <mergeCell ref="L150:L152"/>
    <mergeCell ref="L153:L154"/>
    <mergeCell ref="L155:L157"/>
    <mergeCell ref="L158:L165"/>
    <mergeCell ref="L166:L173"/>
    <mergeCell ref="L175:L177"/>
    <mergeCell ref="L178:L184"/>
    <mergeCell ref="L188:L192"/>
    <mergeCell ref="L193:L196"/>
    <mergeCell ref="L197:L199"/>
    <mergeCell ref="L201:L203"/>
    <mergeCell ref="L205:L207"/>
    <mergeCell ref="L208:L211"/>
    <mergeCell ref="L212:L214"/>
    <mergeCell ref="L216:L219"/>
    <mergeCell ref="L234:L236"/>
    <mergeCell ref="L238:L239"/>
    <mergeCell ref="L240:L242"/>
    <mergeCell ref="L243:L249"/>
    <mergeCell ref="L250:L256"/>
    <mergeCell ref="L257:L259"/>
    <mergeCell ref="L260:L261"/>
    <mergeCell ref="L262:L266"/>
    <mergeCell ref="L267:L269"/>
    <mergeCell ref="L270:L273"/>
    <mergeCell ref="L274:L277"/>
    <mergeCell ref="L278:L283"/>
    <mergeCell ref="L284:L285"/>
    <mergeCell ref="L286:L287"/>
    <mergeCell ref="L288:L289"/>
    <mergeCell ref="L290:L294"/>
    <mergeCell ref="L295:L298"/>
    <mergeCell ref="L299:L301"/>
    <mergeCell ref="L304:L306"/>
    <mergeCell ref="L307:L309"/>
    <mergeCell ref="L310:L317"/>
    <mergeCell ref="L318:L327"/>
    <mergeCell ref="L328:L331"/>
    <mergeCell ref="L332:L335"/>
    <mergeCell ref="L336:L338"/>
    <mergeCell ref="L339:L341"/>
    <mergeCell ref="L342:L345"/>
    <mergeCell ref="L347:L349"/>
    <mergeCell ref="L350:L352"/>
    <mergeCell ref="L353:L356"/>
    <mergeCell ref="L357:L361"/>
    <mergeCell ref="L362:L364"/>
    <mergeCell ref="L365:L367"/>
    <mergeCell ref="L368:L382"/>
    <mergeCell ref="L383:L385"/>
    <mergeCell ref="L386:L389"/>
    <mergeCell ref="L390:L394"/>
    <mergeCell ref="L395:L397"/>
    <mergeCell ref="L399:L402"/>
    <mergeCell ref="L403:L405"/>
    <mergeCell ref="L406:L410"/>
    <mergeCell ref="L411:L412"/>
    <mergeCell ref="L413:L416"/>
    <mergeCell ref="L417:L424"/>
    <mergeCell ref="L428:L429"/>
    <mergeCell ref="L431:L433"/>
    <mergeCell ref="L435:L438"/>
    <mergeCell ref="L439:L441"/>
    <mergeCell ref="L442:L443"/>
    <mergeCell ref="L444:L445"/>
    <mergeCell ref="L446:L449"/>
    <mergeCell ref="L450:L457"/>
    <mergeCell ref="L458:L461"/>
    <mergeCell ref="L462:L466"/>
    <mergeCell ref="L468:L470"/>
    <mergeCell ref="L472:L475"/>
    <mergeCell ref="L476:L478"/>
    <mergeCell ref="L480:L481"/>
    <mergeCell ref="L482:L485"/>
    <mergeCell ref="L486:L488"/>
    <mergeCell ref="L489:L492"/>
    <mergeCell ref="L493:L496"/>
    <mergeCell ref="L497:L500"/>
    <mergeCell ref="L501:L504"/>
    <mergeCell ref="L505:L508"/>
    <mergeCell ref="L509:L519"/>
    <mergeCell ref="L520:L523"/>
    <mergeCell ref="L524:L526"/>
    <mergeCell ref="L529:L531"/>
    <mergeCell ref="L533:L534"/>
    <mergeCell ref="L535:L538"/>
    <mergeCell ref="L539:L541"/>
    <mergeCell ref="L542:L545"/>
    <mergeCell ref="L546:L548"/>
    <mergeCell ref="L549:L552"/>
    <mergeCell ref="L553:L558"/>
    <mergeCell ref="L559:L563"/>
    <mergeCell ref="L564:L566"/>
    <mergeCell ref="L569:L572"/>
    <mergeCell ref="L574:L575"/>
    <mergeCell ref="L576:L579"/>
    <mergeCell ref="L580:L584"/>
    <mergeCell ref="L585:L593"/>
    <mergeCell ref="L594:L597"/>
    <mergeCell ref="L598:L599"/>
    <mergeCell ref="L600:L604"/>
    <mergeCell ref="L605:L606"/>
    <mergeCell ref="L609:L612"/>
    <mergeCell ref="L614:L615"/>
    <mergeCell ref="L616:L619"/>
    <mergeCell ref="L620:L625"/>
    <mergeCell ref="L626:L633"/>
    <mergeCell ref="L634:L635"/>
    <mergeCell ref="L638:L640"/>
    <mergeCell ref="L641:L644"/>
    <mergeCell ref="L645:L648"/>
    <mergeCell ref="L649:L654"/>
    <mergeCell ref="L655:L656"/>
    <mergeCell ref="L659:L662"/>
    <mergeCell ref="L663:L666"/>
    <mergeCell ref="L667:L672"/>
    <mergeCell ref="L673:L674"/>
    <mergeCell ref="L675:L680"/>
    <mergeCell ref="L681:L685"/>
    <mergeCell ref="L686:L687"/>
    <mergeCell ref="L688:L692"/>
    <mergeCell ref="L693:L696"/>
    <mergeCell ref="L697:L698"/>
    <mergeCell ref="L699:L701"/>
    <mergeCell ref="L702:L707"/>
    <mergeCell ref="L708:L712"/>
    <mergeCell ref="L713:L717"/>
    <mergeCell ref="L719:L725"/>
    <mergeCell ref="L726:L732"/>
    <mergeCell ref="L733:L737"/>
    <mergeCell ref="L738:L739"/>
    <mergeCell ref="L740:L745"/>
    <mergeCell ref="L746:L751"/>
    <mergeCell ref="L752:L754"/>
    <mergeCell ref="L755:L758"/>
    <mergeCell ref="L760:L764"/>
    <mergeCell ref="L765:L766"/>
    <mergeCell ref="L767:L772"/>
    <mergeCell ref="L774:L778"/>
    <mergeCell ref="L779:L784"/>
    <mergeCell ref="L786:L789"/>
    <mergeCell ref="L791:L792"/>
    <mergeCell ref="L793:L794"/>
    <mergeCell ref="L795:L797"/>
    <mergeCell ref="L799:L800"/>
    <mergeCell ref="L801:L802"/>
    <mergeCell ref="L803:L804"/>
    <mergeCell ref="L805:L808"/>
    <mergeCell ref="L809:L811"/>
    <mergeCell ref="L812:L814"/>
    <mergeCell ref="L815:L816"/>
    <mergeCell ref="L818:L819"/>
    <mergeCell ref="L820:L824"/>
    <mergeCell ref="L825:L826"/>
    <mergeCell ref="L827:L833"/>
    <mergeCell ref="L834:L835"/>
    <mergeCell ref="L837:L838"/>
    <mergeCell ref="L839:L843"/>
    <mergeCell ref="L844:L846"/>
    <mergeCell ref="L847:L850"/>
    <mergeCell ref="L851:L855"/>
    <mergeCell ref="L857:L858"/>
    <mergeCell ref="L861:L865"/>
    <mergeCell ref="L866:L867"/>
    <mergeCell ref="L868:L872"/>
    <mergeCell ref="L873:L875"/>
    <mergeCell ref="L876:L879"/>
    <mergeCell ref="L881:L882"/>
    <mergeCell ref="L883:L886"/>
    <mergeCell ref="L887:L893"/>
    <mergeCell ref="L894:L900"/>
    <mergeCell ref="L901:L904"/>
    <mergeCell ref="L905:L907"/>
    <mergeCell ref="L908:L910"/>
    <mergeCell ref="L911:L916"/>
    <mergeCell ref="L918:L922"/>
    <mergeCell ref="L923:L927"/>
    <mergeCell ref="L928:L931"/>
    <mergeCell ref="L932:L933"/>
    <mergeCell ref="L935:L936"/>
    <mergeCell ref="L937:L941"/>
    <mergeCell ref="L942:L947"/>
    <mergeCell ref="L948:L950"/>
    <mergeCell ref="L951:L954"/>
    <mergeCell ref="L955:L960"/>
    <mergeCell ref="L961:L963"/>
    <mergeCell ref="L964:L967"/>
    <mergeCell ref="L969:L971"/>
    <mergeCell ref="L972:L975"/>
    <mergeCell ref="L976:L980"/>
    <mergeCell ref="L981:L986"/>
    <mergeCell ref="L987:L990"/>
    <mergeCell ref="L991:L994"/>
    <mergeCell ref="L996:L997"/>
    <mergeCell ref="L998:L999"/>
    <mergeCell ref="L1002:L1003"/>
    <mergeCell ref="L1004:L1005"/>
    <mergeCell ref="L1006:L1007"/>
    <mergeCell ref="L1008:L1010"/>
    <mergeCell ref="L1012:L1016"/>
    <mergeCell ref="L1017:L1019"/>
    <mergeCell ref="L1020:L1022"/>
    <mergeCell ref="L1023:L1027"/>
    <mergeCell ref="L1028:L1031"/>
    <mergeCell ref="L1032:L1033"/>
    <mergeCell ref="L1034:L1040"/>
    <mergeCell ref="L1041:L1044"/>
    <mergeCell ref="L1045:L1049"/>
    <mergeCell ref="L1050:L1053"/>
    <mergeCell ref="L1054:L1055"/>
    <mergeCell ref="L1056:L1058"/>
    <mergeCell ref="L1059:L1061"/>
    <mergeCell ref="L1062:L1065"/>
    <mergeCell ref="L1066:L1068"/>
    <mergeCell ref="L2411:L2428"/>
    <mergeCell ref="L2429:L2437"/>
  </mergeCells>
  <conditionalFormatting sqref="Q1:R1">
    <cfRule type="cellIs" dxfId="0" priority="1183" operator="lessThan">
      <formula>TODAY()</formula>
    </cfRule>
  </conditionalFormatting>
  <conditionalFormatting sqref="L32:O32">
    <cfRule type="containsText" dxfId="1" priority="1990" operator="between" text="送货车型9.6米">
      <formula>NOT(ISERROR(SEARCH("送货车型9.6米",L32)))</formula>
    </cfRule>
  </conditionalFormatting>
  <conditionalFormatting sqref="L40:O40">
    <cfRule type="containsText" dxfId="1" priority="1987" operator="between" text="送货车型9.6米">
      <formula>NOT(ISERROR(SEARCH("送货车型9.6米",L40)))</formula>
    </cfRule>
  </conditionalFormatting>
  <conditionalFormatting sqref="L45:O45">
    <cfRule type="containsText" dxfId="1" priority="1989" operator="between" text="送货车型9.6米">
      <formula>NOT(ISERROR(SEARCH("送货车型9.6米",L45)))</formula>
    </cfRule>
  </conditionalFormatting>
  <conditionalFormatting sqref="L50:O50">
    <cfRule type="containsText" dxfId="1" priority="1986" operator="between" text="送货车型9.6米">
      <formula>NOT(ISERROR(SEARCH("送货车型9.6米",L50)))</formula>
    </cfRule>
  </conditionalFormatting>
  <conditionalFormatting sqref="L85:O85">
    <cfRule type="containsText" dxfId="1" priority="1981" operator="between" text="送货车型9.6米">
      <formula>NOT(ISERROR(SEARCH("送货车型9.6米",L85)))</formula>
    </cfRule>
  </conditionalFormatting>
  <conditionalFormatting sqref="L89:O89">
    <cfRule type="containsText" dxfId="1" priority="1980" operator="between" text="送货车型9.6米">
      <formula>NOT(ISERROR(SEARCH("送货车型9.6米",L89)))</formula>
    </cfRule>
  </conditionalFormatting>
  <conditionalFormatting sqref="L166:O166">
    <cfRule type="containsText" dxfId="1" priority="1976" operator="between" text="送货车型9.6米">
      <formula>NOT(ISERROR(SEARCH("送货车型9.6米",L166)))</formula>
    </cfRule>
  </conditionalFormatting>
  <conditionalFormatting sqref="L178:O178">
    <cfRule type="containsText" dxfId="1" priority="1971" operator="between" text="送货车型9.6米">
      <formula>NOT(ISERROR(SEARCH("送货车型9.6米",L178)))</formula>
    </cfRule>
  </conditionalFormatting>
  <conditionalFormatting sqref="L193:O193">
    <cfRule type="containsText" dxfId="1" priority="1968" operator="between" text="送货车型9.6米">
      <formula>NOT(ISERROR(SEARCH("送货车型9.6米",L193)))</formula>
    </cfRule>
  </conditionalFormatting>
  <conditionalFormatting sqref="L197:O197">
    <cfRule type="containsText" dxfId="1" priority="1967" operator="between" text="送货车型9.6米">
      <formula>NOT(ISERROR(SEARCH("送货车型9.6米",L197)))</formula>
    </cfRule>
  </conditionalFormatting>
  <conditionalFormatting sqref="L270:O270">
    <cfRule type="containsText" dxfId="1" priority="1947" operator="between" text="送货车型9.6米">
      <formula>NOT(ISERROR(SEARCH("送货车型9.6米",L270)))</formula>
    </cfRule>
  </conditionalFormatting>
  <conditionalFormatting sqref="L274:O274">
    <cfRule type="containsText" dxfId="1" priority="1946" operator="between" text="送货车型9.6米">
      <formula>NOT(ISERROR(SEARCH("送货车型9.6米",L274)))</formula>
    </cfRule>
  </conditionalFormatting>
  <conditionalFormatting sqref="L278:O278">
    <cfRule type="containsText" dxfId="1" priority="1945" operator="between" text="送货车型9.6米">
      <formula>NOT(ISERROR(SEARCH("送货车型9.6米",L278)))</formula>
    </cfRule>
  </conditionalFormatting>
  <conditionalFormatting sqref="L284:O284">
    <cfRule type="containsText" dxfId="1" priority="1944" operator="between" text="送货车型9.6米">
      <formula>NOT(ISERROR(SEARCH("送货车型9.6米",L284)))</formula>
    </cfRule>
  </conditionalFormatting>
  <conditionalFormatting sqref="L288:O288">
    <cfRule type="containsText" dxfId="1" priority="1943" operator="between" text="送货车型9.6米">
      <formula>NOT(ISERROR(SEARCH("送货车型9.6米",L288)))</formula>
    </cfRule>
  </conditionalFormatting>
  <conditionalFormatting sqref="L290:O290">
    <cfRule type="containsText" dxfId="1" priority="1942" operator="between" text="送货车型9.6米">
      <formula>NOT(ISERROR(SEARCH("送货车型9.6米",L290)))</formula>
    </cfRule>
  </conditionalFormatting>
  <conditionalFormatting sqref="L295:O295">
    <cfRule type="containsText" dxfId="1" priority="1941" operator="between" text="送货车型9.6米">
      <formula>NOT(ISERROR(SEARCH("送货车型9.6米",L295)))</formula>
    </cfRule>
  </conditionalFormatting>
  <conditionalFormatting sqref="L299:O299">
    <cfRule type="containsText" dxfId="1" priority="1940" operator="between" text="送货车型9.6米">
      <formula>NOT(ISERROR(SEARCH("送货车型9.6米",L299)))</formula>
    </cfRule>
  </conditionalFormatting>
  <conditionalFormatting sqref="L307:O307">
    <cfRule type="containsText" dxfId="1" priority="1939" operator="between" text="送货车型9.6米">
      <formula>NOT(ISERROR(SEARCH("送货车型9.6米",L307)))</formula>
    </cfRule>
  </conditionalFormatting>
  <conditionalFormatting sqref="L310:O310">
    <cfRule type="containsText" dxfId="1" priority="1938" operator="between" text="送货车型9.6米">
      <formula>NOT(ISERROR(SEARCH("送货车型9.6米",L310)))</formula>
    </cfRule>
  </conditionalFormatting>
  <conditionalFormatting sqref="L318">
    <cfRule type="containsText" dxfId="1" priority="1937" operator="between" text="送货车型9.6米">
      <formula>NOT(ISERROR(SEARCH("送货车型9.6米",L318)))</formula>
    </cfRule>
  </conditionalFormatting>
  <conditionalFormatting sqref="L328">
    <cfRule type="containsText" dxfId="1" priority="1936" operator="between" text="送货车型9.6米">
      <formula>NOT(ISERROR(SEARCH("送货车型9.6米",L328)))</formula>
    </cfRule>
  </conditionalFormatting>
  <conditionalFormatting sqref="L332">
    <cfRule type="containsText" dxfId="1" priority="1933" operator="between" text="送货车型9.6米">
      <formula>NOT(ISERROR(SEARCH("送货车型9.6米",L332)))</formula>
    </cfRule>
  </conditionalFormatting>
  <conditionalFormatting sqref="L350:O350">
    <cfRule type="containsText" dxfId="1" priority="1931" operator="between" text="送货车型9.6米">
      <formula>NOT(ISERROR(SEARCH("送货车型9.6米",L350)))</formula>
    </cfRule>
  </conditionalFormatting>
  <conditionalFormatting sqref="L353">
    <cfRule type="containsText" dxfId="1" priority="1925" operator="between" text="送货车型9.6米">
      <formula>NOT(ISERROR(SEARCH("送货车型9.6米",L353)))</formula>
    </cfRule>
  </conditionalFormatting>
  <conditionalFormatting sqref="L357">
    <cfRule type="containsText" dxfId="1" priority="1924" operator="between" text="送货车型9.6米">
      <formula>NOT(ISERROR(SEARCH("送货车型9.6米",L357)))</formula>
    </cfRule>
  </conditionalFormatting>
  <conditionalFormatting sqref="L362">
    <cfRule type="containsText" dxfId="1" priority="1923" operator="between" text="送货车型9.6米">
      <formula>NOT(ISERROR(SEARCH("送货车型9.6米",L362)))</formula>
    </cfRule>
  </conditionalFormatting>
  <conditionalFormatting sqref="L365">
    <cfRule type="containsText" dxfId="1" priority="1922" operator="between" text="送货车型9.6米">
      <formula>NOT(ISERROR(SEARCH("送货车型9.6米",L365)))</formula>
    </cfRule>
  </conditionalFormatting>
  <conditionalFormatting sqref="L368">
    <cfRule type="containsText" dxfId="1" priority="1921" operator="between" text="送货车型9.6米">
      <formula>NOT(ISERROR(SEARCH("送货车型9.6米",L368)))</formula>
    </cfRule>
  </conditionalFormatting>
  <conditionalFormatting sqref="L395">
    <cfRule type="containsText" dxfId="1" priority="1892" operator="between" text="送货车型9.6米">
      <formula>NOT(ISERROR(SEARCH("送货车型9.6米",L395)))</formula>
    </cfRule>
  </conditionalFormatting>
  <conditionalFormatting sqref="L417:O417">
    <cfRule type="containsText" dxfId="1" priority="1884" operator="between" text="送货车型9.6米">
      <formula>NOT(ISERROR(SEARCH("送货车型9.6米",L417)))</formula>
    </cfRule>
  </conditionalFormatting>
  <conditionalFormatting sqref="L509">
    <cfRule type="containsText" dxfId="1" priority="1882" operator="between" text="送货车型9.6米">
      <formula>NOT(ISERROR(SEARCH("送货车型9.6米",L509)))</formula>
    </cfRule>
  </conditionalFormatting>
  <conditionalFormatting sqref="L559">
    <cfRule type="containsText" dxfId="1" priority="1881" operator="between" text="送货车型9.6米">
      <formula>NOT(ISERROR(SEARCH("送货车型9.6米",L559)))</formula>
    </cfRule>
  </conditionalFormatting>
  <conditionalFormatting sqref="L702">
    <cfRule type="containsText" dxfId="1" priority="1876" operator="between" text="送货车型9.6米">
      <formula>NOT(ISERROR(SEARCH("送货车型9.6米",L702)))</formula>
    </cfRule>
  </conditionalFormatting>
  <conditionalFormatting sqref="L713">
    <cfRule type="containsText" dxfId="1" priority="1873" operator="between" text="送货车型9.6米">
      <formula>NOT(ISERROR(SEARCH("送货车型9.6米",L713)))</formula>
    </cfRule>
  </conditionalFormatting>
  <conditionalFormatting sqref="L719">
    <cfRule type="containsText" dxfId="1" priority="1866" operator="between" text="送货车型9.6米">
      <formula>NOT(ISERROR(SEARCH("送货车型9.6米",L719)))</formula>
    </cfRule>
  </conditionalFormatting>
  <conditionalFormatting sqref="L726">
    <cfRule type="containsText" dxfId="1" priority="1865" operator="between" text="送货车型9.6米">
      <formula>NOT(ISERROR(SEARCH("送货车型9.6米",L726)))</formula>
    </cfRule>
  </conditionalFormatting>
  <conditionalFormatting sqref="L733">
    <cfRule type="containsText" dxfId="1" priority="1858" operator="between" text="送货车型9.6米">
      <formula>NOT(ISERROR(SEARCH("送货车型9.6米",L733)))</formula>
    </cfRule>
  </conditionalFormatting>
  <conditionalFormatting sqref="L738">
    <cfRule type="containsText" dxfId="1" priority="1862" operator="between" text="送货车型9.6米">
      <formula>NOT(ISERROR(SEARCH("送货车型9.6米",L738)))</formula>
    </cfRule>
  </conditionalFormatting>
  <conditionalFormatting sqref="L740">
    <cfRule type="containsText" dxfId="1" priority="1860" operator="between" text="送货车型9.6米">
      <formula>NOT(ISERROR(SEARCH("送货车型9.6米",L740)))</formula>
    </cfRule>
  </conditionalFormatting>
  <conditionalFormatting sqref="L746">
    <cfRule type="containsText" dxfId="1" priority="1857" operator="between" text="送货车型9.6米">
      <formula>NOT(ISERROR(SEARCH("送货车型9.6米",L746)))</formula>
    </cfRule>
  </conditionalFormatting>
  <conditionalFormatting sqref="L752">
    <cfRule type="containsText" dxfId="1" priority="1811" operator="between" text="送货车型9.6米">
      <formula>NOT(ISERROR(SEARCH("送货车型9.6米",L752)))</formula>
    </cfRule>
  </conditionalFormatting>
  <conditionalFormatting sqref="L755">
    <cfRule type="containsText" dxfId="1" priority="1803" operator="between" text="送货车型9.6米">
      <formula>NOT(ISERROR(SEARCH("送货车型9.6米",L755)))</formula>
    </cfRule>
  </conditionalFormatting>
  <conditionalFormatting sqref="L767">
    <cfRule type="containsText" dxfId="1" priority="1797" operator="between" text="送货车型9.6米">
      <formula>NOT(ISERROR(SEARCH("送货车型9.6米",L767)))</formula>
    </cfRule>
  </conditionalFormatting>
  <conditionalFormatting sqref="L793">
    <cfRule type="containsText" dxfId="1" priority="1781" operator="between" text="送货车型9.6米">
      <formula>NOT(ISERROR(SEARCH("送货车型9.6米",L793)))</formula>
    </cfRule>
  </conditionalFormatting>
  <conditionalFormatting sqref="L795">
    <cfRule type="containsText" dxfId="1" priority="1790" operator="between" text="送货车型9.6米">
      <formula>NOT(ISERROR(SEARCH("送货车型9.6米",L795)))</formula>
    </cfRule>
  </conditionalFormatting>
  <conditionalFormatting sqref="L799">
    <cfRule type="containsText" dxfId="1" priority="1789" operator="between" text="送货车型9.6米">
      <formula>NOT(ISERROR(SEARCH("送货车型9.6米",L799)))</formula>
    </cfRule>
  </conditionalFormatting>
  <conditionalFormatting sqref="L801">
    <cfRule type="containsText" dxfId="1" priority="1785" operator="between" text="送货车型9.6米">
      <formula>NOT(ISERROR(SEARCH("送货车型9.6米",L801)))</formula>
    </cfRule>
  </conditionalFormatting>
  <conditionalFormatting sqref="L803:N803">
    <cfRule type="containsText" dxfId="1" priority="1784" operator="between" text="送货车型9.6米">
      <formula>NOT(ISERROR(SEARCH("送货车型9.6米",L803)))</formula>
    </cfRule>
  </conditionalFormatting>
  <conditionalFormatting sqref="L805">
    <cfRule type="containsText" dxfId="1" priority="1783" operator="between" text="送货车型9.6米">
      <formula>NOT(ISERROR(SEARCH("送货车型9.6米",L805)))</formula>
    </cfRule>
  </conditionalFormatting>
  <conditionalFormatting sqref="L809">
    <cfRule type="containsText" dxfId="1" priority="1782" operator="between" text="送货车型9.6米">
      <formula>NOT(ISERROR(SEARCH("送货车型9.6米",L809)))</formula>
    </cfRule>
  </conditionalFormatting>
  <conditionalFormatting sqref="L820">
    <cfRule type="containsText" dxfId="1" priority="1779" operator="between" text="送货车型9.6米">
      <formula>NOT(ISERROR(SEARCH("送货车型9.6米",L820)))</formula>
    </cfRule>
  </conditionalFormatting>
  <conditionalFormatting sqref="L825">
    <cfRule type="containsText" dxfId="1" priority="1776" operator="between" text="送货车型9.6米">
      <formula>NOT(ISERROR(SEARCH("送货车型9.6米",L825)))</formula>
    </cfRule>
  </conditionalFormatting>
  <conditionalFormatting sqref="L827">
    <cfRule type="containsText" dxfId="1" priority="1775" operator="between" text="送货车型9.6米">
      <formula>NOT(ISERROR(SEARCH("送货车型9.6米",L827)))</formula>
    </cfRule>
  </conditionalFormatting>
  <conditionalFormatting sqref="L883">
    <cfRule type="containsText" dxfId="1" priority="1752" operator="between" text="送货车型9.6米">
      <formula>NOT(ISERROR(SEARCH("送货车型9.6米",L883)))</formula>
    </cfRule>
  </conditionalFormatting>
  <conditionalFormatting sqref="L887">
    <cfRule type="containsText" dxfId="1" priority="1750" operator="between" text="送货车型9.6米">
      <formula>NOT(ISERROR(SEARCH("送货车型9.6米",L887)))</formula>
    </cfRule>
  </conditionalFormatting>
  <conditionalFormatting sqref="N887">
    <cfRule type="expression" dxfId="2" priority="1733">
      <formula>N887&gt;0</formula>
    </cfRule>
  </conditionalFormatting>
  <conditionalFormatting sqref="L894">
    <cfRule type="containsText" dxfId="1" priority="1749" operator="between" text="送货车型9.6米">
      <formula>NOT(ISERROR(SEARCH("送货车型9.6米",L894)))</formula>
    </cfRule>
  </conditionalFormatting>
  <conditionalFormatting sqref="L901">
    <cfRule type="containsText" dxfId="1" priority="1706" operator="between" text="送货车型9.6米">
      <formula>NOT(ISERROR(SEARCH("送货车型9.6米",L901)))</formula>
    </cfRule>
  </conditionalFormatting>
  <conditionalFormatting sqref="L905">
    <cfRule type="containsText" dxfId="1" priority="1704" operator="between" text="送货车型9.6米">
      <formula>NOT(ISERROR(SEARCH("送货车型9.6米",L905)))</formula>
    </cfRule>
  </conditionalFormatting>
  <conditionalFormatting sqref="L908">
    <cfRule type="containsText" dxfId="1" priority="1703" operator="between" text="送货车型9.6米">
      <formula>NOT(ISERROR(SEARCH("送货车型9.6米",L908)))</formula>
    </cfRule>
  </conditionalFormatting>
  <conditionalFormatting sqref="L911">
    <cfRule type="containsText" dxfId="1" priority="1702" operator="between" text="送货车型9.6米">
      <formula>NOT(ISERROR(SEARCH("送货车型9.6米",L911)))</formula>
    </cfRule>
  </conditionalFormatting>
  <conditionalFormatting sqref="L923">
    <cfRule type="containsText" dxfId="1" priority="1699" operator="between" text="送货车型9.6米">
      <formula>NOT(ISERROR(SEARCH("送货车型9.6米",L923)))</formula>
    </cfRule>
  </conditionalFormatting>
  <conditionalFormatting sqref="L951">
    <cfRule type="containsText" dxfId="1" priority="1697" operator="between" text="送货车型9.6米">
      <formula>NOT(ISERROR(SEARCH("送货车型9.6米",L951)))</formula>
    </cfRule>
  </conditionalFormatting>
  <conditionalFormatting sqref="L955">
    <cfRule type="containsText" dxfId="1" priority="1609" operator="between" text="送货车型9.6米">
      <formula>NOT(ISERROR(SEARCH("送货车型9.6米",L955)))</formula>
    </cfRule>
  </conditionalFormatting>
  <conditionalFormatting sqref="L961">
    <cfRule type="containsText" dxfId="1" priority="1608" operator="between" text="送货车型9.6米">
      <formula>NOT(ISERROR(SEARCH("送货车型9.6米",L961)))</formula>
    </cfRule>
  </conditionalFormatting>
  <conditionalFormatting sqref="L964">
    <cfRule type="containsText" dxfId="1" priority="1607" operator="between" text="送货车型9.6米">
      <formula>NOT(ISERROR(SEARCH("送货车型9.6米",L964)))</formula>
    </cfRule>
  </conditionalFormatting>
  <conditionalFormatting sqref="L972">
    <cfRule type="containsText" dxfId="1" priority="1604" operator="between" text="送货车型9.6米">
      <formula>NOT(ISERROR(SEARCH("送货车型9.6米",L972)))</formula>
    </cfRule>
  </conditionalFormatting>
  <conditionalFormatting sqref="L976">
    <cfRule type="containsText" dxfId="1" priority="1603" operator="between" text="送货车型9.6米">
      <formula>NOT(ISERROR(SEARCH("送货车型9.6米",L976)))</formula>
    </cfRule>
  </conditionalFormatting>
  <conditionalFormatting sqref="L981">
    <cfRule type="containsText" dxfId="1" priority="1602" operator="between" text="送货车型9.6米">
      <formula>NOT(ISERROR(SEARCH("送货车型9.6米",L981)))</formula>
    </cfRule>
  </conditionalFormatting>
  <conditionalFormatting sqref="L987">
    <cfRule type="containsText" dxfId="1" priority="1601" operator="between" text="送货车型9.6米">
      <formula>NOT(ISERROR(SEARCH("送货车型9.6米",L987)))</formula>
    </cfRule>
  </conditionalFormatting>
  <conditionalFormatting sqref="L991">
    <cfRule type="containsText" dxfId="1" priority="1600" operator="between" text="送货车型9.6米">
      <formula>NOT(ISERROR(SEARCH("送货车型9.6米",L991)))</formula>
    </cfRule>
  </conditionalFormatting>
  <conditionalFormatting sqref="L998:O998">
    <cfRule type="containsText" dxfId="1" priority="1402" operator="between" text="送货车型9.6米">
      <formula>NOT(ISERROR(SEARCH("送货车型9.6米",L998)))</formula>
    </cfRule>
  </conditionalFormatting>
  <conditionalFormatting sqref="L1004">
    <cfRule type="containsText" dxfId="1" priority="1383" operator="between" text="送货车型9.6米">
      <formula>NOT(ISERROR(SEARCH("送货车型9.6米",L1004)))</formula>
    </cfRule>
  </conditionalFormatting>
  <conditionalFormatting sqref="L1006">
    <cfRule type="containsText" dxfId="1" priority="1387" operator="between" text="送货车型9.6米">
      <formula>NOT(ISERROR(SEARCH("送货车型9.6米",L1006)))</formula>
    </cfRule>
  </conditionalFormatting>
  <conditionalFormatting sqref="L1008">
    <cfRule type="containsText" dxfId="1" priority="1386" operator="between" text="送货车型9.6米">
      <formula>NOT(ISERROR(SEARCH("送货车型9.6米",L1008)))</formula>
    </cfRule>
  </conditionalFormatting>
  <conditionalFormatting sqref="L1012">
    <cfRule type="containsText" dxfId="1" priority="1385" operator="between" text="送货车型9.6米">
      <formula>NOT(ISERROR(SEARCH("送货车型9.6米",L1012)))</formula>
    </cfRule>
  </conditionalFormatting>
  <conditionalFormatting sqref="L1017">
    <cfRule type="containsText" dxfId="1" priority="1384" operator="between" text="送货车型9.6米">
      <formula>NOT(ISERROR(SEARCH("送货车型9.6米",L1017)))</formula>
    </cfRule>
  </conditionalFormatting>
  <conditionalFormatting sqref="L1028">
    <cfRule type="containsText" dxfId="1" priority="1362" operator="between" text="送货车型9.6米">
      <formula>NOT(ISERROR(SEARCH("送货车型9.6米",L1028)))</formula>
    </cfRule>
  </conditionalFormatting>
  <conditionalFormatting sqref="L1032">
    <cfRule type="containsText" dxfId="1" priority="1361" operator="between" text="送货车型9.6米">
      <formula>NOT(ISERROR(SEARCH("送货车型9.6米",L1032)))</formula>
    </cfRule>
  </conditionalFormatting>
  <conditionalFormatting sqref="L1034">
    <cfRule type="containsText" dxfId="1" priority="1360" operator="between" text="送货车型9.6米">
      <formula>NOT(ISERROR(SEARCH("送货车型9.6米",L1034)))</formula>
    </cfRule>
  </conditionalFormatting>
  <conditionalFormatting sqref="L1041">
    <cfRule type="containsText" dxfId="1" priority="1359" operator="between" text="送货车型9.6米">
      <formula>NOT(ISERROR(SEARCH("送货车型9.6米",L1041)))</formula>
    </cfRule>
  </conditionalFormatting>
  <conditionalFormatting sqref="L1045">
    <cfRule type="containsText" dxfId="1" priority="1358" operator="between" text="送货车型9.6米">
      <formula>NOT(ISERROR(SEARCH("送货车型9.6米",L1045)))</formula>
    </cfRule>
  </conditionalFormatting>
  <conditionalFormatting sqref="L1050">
    <cfRule type="containsText" dxfId="1" priority="1357" operator="between" text="送货车型9.6米">
      <formula>NOT(ISERROR(SEARCH("送货车型9.6米",L1050)))</formula>
    </cfRule>
  </conditionalFormatting>
  <conditionalFormatting sqref="L1054">
    <cfRule type="containsText" dxfId="1" priority="1356" operator="between" text="送货车型9.6米">
      <formula>NOT(ISERROR(SEARCH("送货车型9.6米",L1054)))</formula>
    </cfRule>
  </conditionalFormatting>
  <conditionalFormatting sqref="L1056">
    <cfRule type="containsText" dxfId="1" priority="1355" operator="between" text="送货车型9.6米">
      <formula>NOT(ISERROR(SEARCH("送货车型9.6米",L1056)))</formula>
    </cfRule>
  </conditionalFormatting>
  <conditionalFormatting sqref="L1059">
    <cfRule type="containsText" dxfId="1" priority="1354" operator="between" text="送货车型9.6米">
      <formula>NOT(ISERROR(SEARCH("送货车型9.6米",L1059)))</formula>
    </cfRule>
  </conditionalFormatting>
  <conditionalFormatting sqref="L1062">
    <cfRule type="containsText" dxfId="1" priority="1353" operator="between" text="送货车型9.6米">
      <formula>NOT(ISERROR(SEARCH("送货车型9.6米",L1062)))</formula>
    </cfRule>
  </conditionalFormatting>
  <conditionalFormatting sqref="L1066">
    <cfRule type="containsText" dxfId="1" priority="1352" operator="between" text="送货车型9.6米">
      <formula>NOT(ISERROR(SEARCH("送货车型9.6米",L1066)))</formula>
    </cfRule>
  </conditionalFormatting>
  <conditionalFormatting sqref="D1419:E1419">
    <cfRule type="expression" dxfId="3" priority="7718">
      <formula>AND(NOT(HasFormula(XEZ1419)),XEZ1419&lt;&gt;"")</formula>
    </cfRule>
    <cfRule type="expression" dxfId="4" priority="7717">
      <formula>AND(NOT(HasFormula(#REF!)),#REF!&lt;&gt;"")</formula>
    </cfRule>
  </conditionalFormatting>
  <conditionalFormatting sqref="H1419:L1419">
    <cfRule type="expression" dxfId="4" priority="7719">
      <formula>AND(NOT(HasFormula(#REF!)),#REF!&lt;&gt;"")</formula>
    </cfRule>
    <cfRule type="expression" dxfId="3" priority="7720">
      <formula>AND(NOT(HasFormula(XFD1419)),XFD1419&lt;&gt;"")</formula>
    </cfRule>
  </conditionalFormatting>
  <conditionalFormatting sqref="D1420">
    <cfRule type="expression" dxfId="4" priority="7673">
      <formula>AND(NOT(HasFormula(XFD1422)),XFD1422&lt;&gt;"")</formula>
    </cfRule>
    <cfRule type="expression" dxfId="3" priority="7674">
      <formula>AND(NOT(HasFormula(XEZ1420)),XEZ1420&lt;&gt;"")</formula>
    </cfRule>
  </conditionalFormatting>
  <conditionalFormatting sqref="D1421">
    <cfRule type="expression" dxfId="4" priority="7665">
      <formula>AND(NOT(HasFormula(#REF!)),#REF!&lt;&gt;"")</formula>
    </cfRule>
    <cfRule type="expression" dxfId="3" priority="7666">
      <formula>AND(NOT(HasFormula(XEZ1421)),XEZ1421&lt;&gt;"")</formula>
    </cfRule>
  </conditionalFormatting>
  <conditionalFormatting sqref="H1428:L1428">
    <cfRule type="expression" dxfId="4" priority="7689">
      <formula>AND(NOT(HasFormula(D1432)),D1432&lt;&gt;"")</formula>
    </cfRule>
    <cfRule type="expression" dxfId="3" priority="7690">
      <formula>AND(NOT(HasFormula(XFD1428)),XFD1428&lt;&gt;"")</formula>
    </cfRule>
  </conditionalFormatting>
  <conditionalFormatting sqref="H1431:L1431">
    <cfRule type="expression" dxfId="4" priority="7697">
      <formula>AND(NOT(HasFormula(D1435)),D1435&lt;&gt;"")</formula>
    </cfRule>
    <cfRule type="expression" dxfId="3" priority="7698">
      <formula>AND(NOT(HasFormula(XFD1431)),XFD1431&lt;&gt;"")</formula>
    </cfRule>
  </conditionalFormatting>
  <conditionalFormatting sqref="D1487:E1487">
    <cfRule type="expression" dxfId="4" priority="7741">
      <formula>AND(NOT(HasFormula(#REF!)),#REF!&lt;&gt;"")</formula>
    </cfRule>
    <cfRule type="expression" dxfId="3" priority="7742">
      <formula>AND(NOT(HasFormula(XEZ1487)),XEZ1487&lt;&gt;"")</formula>
    </cfRule>
  </conditionalFormatting>
  <conditionalFormatting sqref="H1487:L1487">
    <cfRule type="expression" dxfId="4" priority="7743">
      <formula>AND(NOT(HasFormula(#REF!)),#REF!&lt;&gt;"")</formula>
    </cfRule>
    <cfRule type="expression" dxfId="3" priority="7744">
      <formula>AND(NOT(HasFormula(XFD1487)),XFD1487&lt;&gt;"")</formula>
    </cfRule>
  </conditionalFormatting>
  <conditionalFormatting sqref="D1497:E1497">
    <cfRule type="expression" dxfId="4" priority="7759">
      <formula>AND(NOT(HasFormula(#REF!)),#REF!&lt;&gt;"")</formula>
    </cfRule>
    <cfRule type="expression" dxfId="3" priority="7760">
      <formula>AND(NOT(HasFormula(XEZ1497)),XEZ1497&lt;&gt;"")</formula>
    </cfRule>
  </conditionalFormatting>
  <conditionalFormatting sqref="H1497:L1497">
    <cfRule type="expression" dxfId="4" priority="7761">
      <formula>AND(NOT(HasFormula(#REF!)),#REF!&lt;&gt;"")</formula>
    </cfRule>
    <cfRule type="expression" dxfId="3" priority="7762">
      <formula>AND(NOT(HasFormula(XFD1497)),XFD1497&lt;&gt;"")</formula>
    </cfRule>
  </conditionalFormatting>
  <conditionalFormatting sqref="D1502:E1502">
    <cfRule type="expression" dxfId="4" priority="7747">
      <formula>AND(NOT(HasFormula(#REF!)),#REF!&lt;&gt;"")</formula>
    </cfRule>
    <cfRule type="expression" dxfId="3" priority="7748">
      <formula>AND(NOT(HasFormula(XEZ1502)),XEZ1502&lt;&gt;"")</formula>
    </cfRule>
  </conditionalFormatting>
  <conditionalFormatting sqref="D1503:E1503">
    <cfRule type="expression" dxfId="4" priority="972">
      <formula>AND(NOT(HasFormula(XFD1506)),XFD1506&lt;&gt;"")</formula>
    </cfRule>
    <cfRule type="expression" dxfId="3" priority="973">
      <formula>AND(NOT(HasFormula(XEZ1503)),XEZ1503&lt;&gt;"")</formula>
    </cfRule>
  </conditionalFormatting>
  <conditionalFormatting sqref="D1504:E1504">
    <cfRule type="expression" dxfId="4" priority="1002">
      <formula>AND(NOT(HasFormula(XFD1505)),XFD1505&lt;&gt;"")</formula>
    </cfRule>
  </conditionalFormatting>
  <conditionalFormatting sqref="D1505:E1505">
    <cfRule type="expression" dxfId="4" priority="1001">
      <formula>AND(NOT(HasFormula(XFD1514)),XFD1514&lt;&gt;"")</formula>
    </cfRule>
  </conditionalFormatting>
  <conditionalFormatting sqref="D1513:E1513">
    <cfRule type="expression" dxfId="4" priority="1003">
      <formula>AND(NOT(HasFormula(XFD1504)),XFD1504&lt;&gt;"")</formula>
    </cfRule>
  </conditionalFormatting>
  <conditionalFormatting sqref="D1563">
    <cfRule type="expression" dxfId="4" priority="7767">
      <formula>AND(NOT(HasFormula(#REF!)),#REF!&lt;&gt;"")</formula>
    </cfRule>
  </conditionalFormatting>
  <conditionalFormatting sqref="H1563">
    <cfRule type="expression" dxfId="4" priority="7777">
      <formula>AND(NOT(HasFormula(#REF!)),#REF!&lt;&gt;"")</formula>
    </cfRule>
    <cfRule type="expression" dxfId="3" priority="7778">
      <formula>AND(NOT(HasFormula(XFD1563)),XFD1563&lt;&gt;"")</formula>
    </cfRule>
  </conditionalFormatting>
  <conditionalFormatting sqref="I1563:L1563">
    <cfRule type="expression" dxfId="4" priority="7763">
      <formula>AND(NOT(HasFormula(#REF!)),#REF!&lt;&gt;"")</formula>
    </cfRule>
    <cfRule type="expression" dxfId="3" priority="7764">
      <formula>AND(NOT(HasFormula(A1563)),A1563&lt;&gt;"")</formula>
    </cfRule>
  </conditionalFormatting>
  <conditionalFormatting sqref="D1565">
    <cfRule type="expression" dxfId="4" priority="7782">
      <formula>AND(NOT(HasFormula(#REF!)),#REF!&lt;&gt;"")</formula>
    </cfRule>
  </conditionalFormatting>
  <conditionalFormatting sqref="E1565">
    <cfRule type="expression" dxfId="4" priority="7779">
      <formula>AND(NOT(HasFormula(#REF!)),#REF!&lt;&gt;"")</formula>
    </cfRule>
  </conditionalFormatting>
  <conditionalFormatting sqref="H1565">
    <cfRule type="expression" dxfId="4" priority="7780">
      <formula>AND(NOT(HasFormula(#REF!)),#REF!&lt;&gt;"")</formula>
    </cfRule>
    <cfRule type="expression" dxfId="3" priority="7781">
      <formula>AND(NOT(HasFormula(XFD1565)),XFD1565&lt;&gt;"")</formula>
    </cfRule>
  </conditionalFormatting>
  <conditionalFormatting sqref="I1565:L1565">
    <cfRule type="expression" dxfId="4" priority="7783">
      <formula>AND(NOT(HasFormula(#REF!)),#REF!&lt;&gt;"")</formula>
    </cfRule>
    <cfRule type="expression" dxfId="3" priority="7784">
      <formula>AND(NOT(HasFormula(A1565)),A1565&lt;&gt;"")</formula>
    </cfRule>
  </conditionalFormatting>
  <conditionalFormatting sqref="D1609">
    <cfRule type="expression" dxfId="4" priority="7790">
      <formula>AND(NOT(HasFormula(#REF!)),#REF!&lt;&gt;"")</formula>
    </cfRule>
  </conditionalFormatting>
  <conditionalFormatting sqref="E1609">
    <cfRule type="expression" dxfId="4" priority="7791">
      <formula>AND(NOT(HasFormula(#REF!)),#REF!&lt;&gt;"")</formula>
    </cfRule>
  </conditionalFormatting>
  <conditionalFormatting sqref="H1609">
    <cfRule type="expression" dxfId="4" priority="7788">
      <formula>AND(NOT(HasFormula(#REF!)),#REF!&lt;&gt;"")</formula>
    </cfRule>
    <cfRule type="expression" dxfId="3" priority="7789">
      <formula>AND(NOT(HasFormula(XFD1609)),XFD1609&lt;&gt;"")</formula>
    </cfRule>
  </conditionalFormatting>
  <conditionalFormatting sqref="I1609:L1609">
    <cfRule type="expression" dxfId="4" priority="7792">
      <formula>AND(NOT(HasFormula(#REF!)),#REF!&lt;&gt;"")</formula>
    </cfRule>
    <cfRule type="expression" dxfId="3" priority="7793">
      <formula>AND(NOT(HasFormula(A1609)),A1609&lt;&gt;"")</formula>
    </cfRule>
  </conditionalFormatting>
  <conditionalFormatting sqref="M1630:O1630">
    <cfRule type="containsText" dxfId="1" priority="932" operator="between" text="送货车型9.6米">
      <formula>NOT(ISERROR(SEARCH("送货车型9.6米",M1630)))</formula>
    </cfRule>
  </conditionalFormatting>
  <conditionalFormatting sqref="M1631:O1631">
    <cfRule type="containsText" dxfId="1" priority="901" operator="between" text="送货车型9.6米">
      <formula>NOT(ISERROR(SEARCH("送货车型9.6米",M1631)))</formula>
    </cfRule>
  </conditionalFormatting>
  <conditionalFormatting sqref="M1632:O1632">
    <cfRule type="containsText" dxfId="1" priority="900" operator="between" text="送货车型9.6米">
      <formula>NOT(ISERROR(SEARCH("送货车型9.6米",M1632)))</formula>
    </cfRule>
  </conditionalFormatting>
  <conditionalFormatting sqref="M1633:O1633">
    <cfRule type="containsText" dxfId="1" priority="899" operator="between" text="送货车型9.6米">
      <formula>NOT(ISERROR(SEARCH("送货车型9.6米",M1633)))</formula>
    </cfRule>
  </conditionalFormatting>
  <conditionalFormatting sqref="M1634:O1634">
    <cfRule type="containsText" dxfId="1" priority="898" operator="between" text="送货车型9.6米">
      <formula>NOT(ISERROR(SEARCH("送货车型9.6米",M1634)))</formula>
    </cfRule>
  </conditionalFormatting>
  <conditionalFormatting sqref="D1650:E1650">
    <cfRule type="expression" dxfId="3" priority="885">
      <formula>AND(NOT(HasFormula(XEZ1650)),XEZ1650&lt;&gt;"")</formula>
    </cfRule>
  </conditionalFormatting>
  <conditionalFormatting sqref="D1650">
    <cfRule type="expression" dxfId="2" priority="883">
      <formula>AND(NOT(_xlfn.ISFORMULA(D1650)),D1650&lt;&gt;"")</formula>
    </cfRule>
    <cfRule type="expression" dxfId="4" priority="884">
      <formula>AND(NOT(HasFormula(#REF!)),#REF!&lt;&gt;"")</formula>
    </cfRule>
  </conditionalFormatting>
  <conditionalFormatting sqref="E1650">
    <cfRule type="expression" dxfId="4" priority="892">
      <formula>AND(NOT(HasFormula(#REF!)),#REF!&lt;&gt;"")</formula>
    </cfRule>
  </conditionalFormatting>
  <conditionalFormatting sqref="F1650">
    <cfRule type="containsText" dxfId="5" priority="887" operator="between" text="HRB500E">
      <formula>NOT(ISERROR(SEARCH("HRB500E",F1650)))</formula>
    </cfRule>
    <cfRule type="containsText" dxfId="6" priority="886" operator="between" text="12m">
      <formula>NOT(ISERROR(SEARCH("12m",F1650)))</formula>
    </cfRule>
  </conditionalFormatting>
  <conditionalFormatting sqref="H1650">
    <cfRule type="expression" dxfId="4" priority="888">
      <formula>AND(NOT(HasFormula(#REF!)),#REF!&lt;&gt;"")</formula>
    </cfRule>
    <cfRule type="expression" dxfId="3" priority="889">
      <formula>AND(NOT(HasFormula(XFD1650)),XFD1650&lt;&gt;"")</formula>
    </cfRule>
  </conditionalFormatting>
  <conditionalFormatting sqref="I1650:L1650">
    <cfRule type="expression" dxfId="4" priority="890">
      <formula>AND(NOT(HasFormula(#REF!)),#REF!&lt;&gt;"")</formula>
    </cfRule>
    <cfRule type="expression" dxfId="3" priority="891">
      <formula>AND(NOT(HasFormula(A1650)),A1650&lt;&gt;"")</formula>
    </cfRule>
  </conditionalFormatting>
  <conditionalFormatting sqref="L1650:N1650">
    <cfRule type="containsText" dxfId="1" priority="882" operator="between" text="送货车型9.6米">
      <formula>NOT(ISERROR(SEARCH("送货车型9.6米",L1650)))</formula>
    </cfRule>
  </conditionalFormatting>
  <conditionalFormatting sqref="O1650">
    <cfRule type="containsText" dxfId="1" priority="880" operator="between" text="送货车型9.6米">
      <formula>NOT(ISERROR(SEARCH("送货车型9.6米",O1650)))</formula>
    </cfRule>
  </conditionalFormatting>
  <conditionalFormatting sqref="O1665">
    <cfRule type="containsText" dxfId="1" priority="879" operator="between" text="送货车型9.6米">
      <formula>NOT(ISERROR(SEARCH("送货车型9.6米",O1665)))</formula>
    </cfRule>
  </conditionalFormatting>
  <conditionalFormatting sqref="O1666">
    <cfRule type="containsText" dxfId="1" priority="878" operator="between" text="送货车型9.6米">
      <formula>NOT(ISERROR(SEARCH("送货车型9.6米",O1666)))</formula>
    </cfRule>
  </conditionalFormatting>
  <conditionalFormatting sqref="O1667">
    <cfRule type="containsText" dxfId="1" priority="877" operator="between" text="送货车型9.6米">
      <formula>NOT(ISERROR(SEARCH("送货车型9.6米",O1667)))</formula>
    </cfRule>
  </conditionalFormatting>
  <conditionalFormatting sqref="O1668">
    <cfRule type="containsText" dxfId="1" priority="876" operator="between" text="送货车型9.6米">
      <formula>NOT(ISERROR(SEARCH("送货车型9.6米",O1668)))</formula>
    </cfRule>
  </conditionalFormatting>
  <conditionalFormatting sqref="O1669">
    <cfRule type="containsText" dxfId="1" priority="875" operator="between" text="送货车型9.6米">
      <formula>NOT(ISERROR(SEARCH("送货车型9.6米",O1669)))</formula>
    </cfRule>
  </conditionalFormatting>
  <conditionalFormatting sqref="O1670">
    <cfRule type="containsText" dxfId="1" priority="874" operator="between" text="送货车型9.6米">
      <formula>NOT(ISERROR(SEARCH("送货车型9.6米",O1670)))</formula>
    </cfRule>
  </conditionalFormatting>
  <conditionalFormatting sqref="O1671">
    <cfRule type="containsText" dxfId="1" priority="873" operator="between" text="送货车型9.6米">
      <formula>NOT(ISERROR(SEARCH("送货车型9.6米",O1671)))</formula>
    </cfRule>
  </conditionalFormatting>
  <conditionalFormatting sqref="O1672">
    <cfRule type="containsText" dxfId="1" priority="872" operator="between" text="送货车型9.6米">
      <formula>NOT(ISERROR(SEARCH("送货车型9.6米",O1672)))</formula>
    </cfRule>
  </conditionalFormatting>
  <conditionalFormatting sqref="N1673">
    <cfRule type="containsText" dxfId="1" priority="871" operator="between" text="送货车型9.6米">
      <formula>NOT(ISERROR(SEARCH("送货车型9.6米",N1673)))</formula>
    </cfRule>
  </conditionalFormatting>
  <conditionalFormatting sqref="O1673">
    <cfRule type="containsText" dxfId="1" priority="867" operator="between" text="送货车型9.6米">
      <formula>NOT(ISERROR(SEARCH("送货车型9.6米",O1673)))</formula>
    </cfRule>
  </conditionalFormatting>
  <conditionalFormatting sqref="N1674">
    <cfRule type="containsText" dxfId="1" priority="870" operator="between" text="送货车型9.6米">
      <formula>NOT(ISERROR(SEARCH("送货车型9.6米",N1674)))</formula>
    </cfRule>
  </conditionalFormatting>
  <conditionalFormatting sqref="O1674">
    <cfRule type="containsText" dxfId="1" priority="866" operator="between" text="送货车型9.6米">
      <formula>NOT(ISERROR(SEARCH("送货车型9.6米",O1674)))</formula>
    </cfRule>
  </conditionalFormatting>
  <conditionalFormatting sqref="N1675">
    <cfRule type="containsText" dxfId="1" priority="869" operator="between" text="送货车型9.6米">
      <formula>NOT(ISERROR(SEARCH("送货车型9.6米",N1675)))</formula>
    </cfRule>
  </conditionalFormatting>
  <conditionalFormatting sqref="O1675">
    <cfRule type="containsText" dxfId="1" priority="865" operator="between" text="送货车型9.6米">
      <formula>NOT(ISERROR(SEARCH("送货车型9.6米",O1675)))</formula>
    </cfRule>
  </conditionalFormatting>
  <conditionalFormatting sqref="N1676">
    <cfRule type="containsText" dxfId="1" priority="868" operator="between" text="送货车型9.6米">
      <formula>NOT(ISERROR(SEARCH("送货车型9.6米",N1676)))</formula>
    </cfRule>
  </conditionalFormatting>
  <conditionalFormatting sqref="O1676">
    <cfRule type="containsText" dxfId="1" priority="864" operator="between" text="送货车型9.6米">
      <formula>NOT(ISERROR(SEARCH("送货车型9.6米",O1676)))</formula>
    </cfRule>
  </conditionalFormatting>
  <conditionalFormatting sqref="M1811:O1811">
    <cfRule type="containsText" dxfId="1" priority="859" operator="between" text="送货车型9.6米">
      <formula>NOT(ISERROR(SEARCH("送货车型9.6米",M1811)))</formula>
    </cfRule>
  </conditionalFormatting>
  <conditionalFormatting sqref="D1844">
    <cfRule type="expression" dxfId="4" priority="7832">
      <formula>AND(NOT(HasFormula(XFD1846)),XFD1846&lt;&gt;"")</formula>
    </cfRule>
  </conditionalFormatting>
  <conditionalFormatting sqref="E1844">
    <cfRule type="expression" dxfId="4" priority="7833">
      <formula>AND(NOT(HasFormula(A1846)),A1846&lt;&gt;"")</formula>
    </cfRule>
  </conditionalFormatting>
  <conditionalFormatting sqref="H1844">
    <cfRule type="expression" dxfId="4" priority="7830">
      <formula>AND(NOT(HasFormula(D1846)),D1846&lt;&gt;"")</formula>
    </cfRule>
    <cfRule type="expression" dxfId="3" priority="7831">
      <formula>AND(NOT(HasFormula(XFD1844)),XFD1844&lt;&gt;"")</formula>
    </cfRule>
  </conditionalFormatting>
  <conditionalFormatting sqref="I1844:L1844">
    <cfRule type="expression" dxfId="4" priority="7834">
      <formula>AND(NOT(HasFormula(E1846)),E1846&lt;&gt;"")</formula>
    </cfRule>
    <cfRule type="expression" dxfId="3" priority="7835">
      <formula>AND(NOT(HasFormula(A1844)),A1844&lt;&gt;"")</formula>
    </cfRule>
  </conditionalFormatting>
  <conditionalFormatting sqref="C1845">
    <cfRule type="timePeriod" dxfId="7" priority="846" timePeriod="yesterday">
      <formula>FLOOR(C1845,1)=TODAY()-1</formula>
    </cfRule>
  </conditionalFormatting>
  <conditionalFormatting sqref="D1845:E1845">
    <cfRule type="expression" dxfId="3" priority="851">
      <formula>AND(NOT(HasFormula(XEZ1845)),XEZ1845&lt;&gt;"")</formula>
    </cfRule>
  </conditionalFormatting>
  <conditionalFormatting sqref="D1845">
    <cfRule type="expression" dxfId="4" priority="850">
      <formula>AND(NOT(HasFormula(XFD1846)),XFD1846&lt;&gt;"")</formula>
    </cfRule>
    <cfRule type="expression" dxfId="2" priority="848">
      <formula>AND(NOT(_xlfn.ISFORMULA(D1845)),D1845&lt;&gt;"")</formula>
    </cfRule>
  </conditionalFormatting>
  <conditionalFormatting sqref="E1845">
    <cfRule type="expression" dxfId="4" priority="858">
      <formula>AND(NOT(HasFormula(A1846)),A1846&lt;&gt;"")</formula>
    </cfRule>
  </conditionalFormatting>
  <conditionalFormatting sqref="F1845">
    <cfRule type="containsText" dxfId="5" priority="853" operator="between" text="HRB500E">
      <formula>NOT(ISERROR(SEARCH("HRB500E",F1845)))</formula>
    </cfRule>
    <cfRule type="containsText" dxfId="6" priority="852" operator="between" text="12m">
      <formula>NOT(ISERROR(SEARCH("12m",F1845)))</formula>
    </cfRule>
  </conditionalFormatting>
  <conditionalFormatting sqref="H1845">
    <cfRule type="expression" dxfId="3" priority="855">
      <formula>AND(NOT(HasFormula(XFD1845)),XFD1845&lt;&gt;"")</formula>
    </cfRule>
    <cfRule type="expression" dxfId="4" priority="854">
      <formula>AND(NOT(HasFormula(D1846)),D1846&lt;&gt;"")</formula>
    </cfRule>
  </conditionalFormatting>
  <conditionalFormatting sqref="I1845:L1845">
    <cfRule type="expression" dxfId="3" priority="857">
      <formula>AND(NOT(HasFormula(A1845)),A1845&lt;&gt;"")</formula>
    </cfRule>
    <cfRule type="expression" dxfId="4" priority="856">
      <formula>AND(NOT(HasFormula(E1846)),E1846&lt;&gt;"")</formula>
    </cfRule>
  </conditionalFormatting>
  <conditionalFormatting sqref="L1845:O1845">
    <cfRule type="containsText" dxfId="1" priority="847" operator="between" text="送货车型9.6米">
      <formula>NOT(ISERROR(SEARCH("送货车型9.6米",L1845)))</formula>
    </cfRule>
  </conditionalFormatting>
  <conditionalFormatting sqref="H1846">
    <cfRule type="expression" dxfId="3" priority="845">
      <formula>AND(NOT(HasFormula(XFD1846)),XFD1846&lt;&gt;"")</formula>
    </cfRule>
    <cfRule type="expression" dxfId="4" priority="844">
      <formula>AND(NOT(HasFormula(D1847)),D1847&lt;&gt;"")</formula>
    </cfRule>
  </conditionalFormatting>
  <conditionalFormatting sqref="O1871">
    <cfRule type="containsText" dxfId="1" priority="829" operator="between" text="送货车型9.6米">
      <formula>NOT(ISERROR(SEARCH("送货车型9.6米",O1871)))</formula>
    </cfRule>
  </conditionalFormatting>
  <conditionalFormatting sqref="O1872">
    <cfRule type="containsText" dxfId="1" priority="828" operator="between" text="送货车型9.6米">
      <formula>NOT(ISERROR(SEARCH("送货车型9.6米",O1872)))</formula>
    </cfRule>
  </conditionalFormatting>
  <conditionalFormatting sqref="O1873">
    <cfRule type="containsText" dxfId="1" priority="827" operator="between" text="送货车型9.6米">
      <formula>NOT(ISERROR(SEARCH("送货车型9.6米",O1873)))</formula>
    </cfRule>
  </conditionalFormatting>
  <conditionalFormatting sqref="O1874">
    <cfRule type="containsText" dxfId="1" priority="826" operator="between" text="送货车型9.6米">
      <formula>NOT(ISERROR(SEARCH("送货车型9.6米",O1874)))</formula>
    </cfRule>
  </conditionalFormatting>
  <conditionalFormatting sqref="O1875">
    <cfRule type="containsText" dxfId="1" priority="825" operator="between" text="送货车型9.6米">
      <formula>NOT(ISERROR(SEARCH("送货车型9.6米",O1875)))</formula>
    </cfRule>
  </conditionalFormatting>
  <conditionalFormatting sqref="O1876">
    <cfRule type="containsText" dxfId="1" priority="824" operator="between" text="送货车型9.6米">
      <formula>NOT(ISERROR(SEARCH("送货车型9.6米",O1876)))</formula>
    </cfRule>
  </conditionalFormatting>
  <conditionalFormatting sqref="O1877">
    <cfRule type="containsText" dxfId="1" priority="823" operator="between" text="送货车型9.6米">
      <formula>NOT(ISERROR(SEARCH("送货车型9.6米",O1877)))</formula>
    </cfRule>
  </conditionalFormatting>
  <conditionalFormatting sqref="O1878">
    <cfRule type="containsText" dxfId="1" priority="822" operator="between" text="送货车型9.6米">
      <formula>NOT(ISERROR(SEARCH("送货车型9.6米",O1878)))</formula>
    </cfRule>
  </conditionalFormatting>
  <conditionalFormatting sqref="O1879">
    <cfRule type="containsText" dxfId="1" priority="821" operator="between" text="送货车型9.6米">
      <formula>NOT(ISERROR(SEARCH("送货车型9.6米",O1879)))</formula>
    </cfRule>
  </conditionalFormatting>
  <conditionalFormatting sqref="O1880">
    <cfRule type="containsText" dxfId="1" priority="820" operator="between" text="送货车型9.6米">
      <formula>NOT(ISERROR(SEARCH("送货车型9.6米",O1880)))</formula>
    </cfRule>
  </conditionalFormatting>
  <conditionalFormatting sqref="D1897">
    <cfRule type="expression" dxfId="4" priority="7838">
      <formula>AND(NOT(HasFormula(#REF!)),#REF!&lt;&gt;"")</formula>
    </cfRule>
  </conditionalFormatting>
  <conditionalFormatting sqref="E1897">
    <cfRule type="expression" dxfId="4" priority="7839">
      <formula>AND(NOT(HasFormula(#REF!)),#REF!&lt;&gt;"")</formula>
    </cfRule>
  </conditionalFormatting>
  <conditionalFormatting sqref="H1897">
    <cfRule type="expression" dxfId="4" priority="7836">
      <formula>AND(NOT(HasFormula(#REF!)),#REF!&lt;&gt;"")</formula>
    </cfRule>
    <cfRule type="expression" dxfId="3" priority="7837">
      <formula>AND(NOT(HasFormula(XFD1897)),XFD1897&lt;&gt;"")</formula>
    </cfRule>
  </conditionalFormatting>
  <conditionalFormatting sqref="I1897:L1897">
    <cfRule type="expression" dxfId="4" priority="7840">
      <formula>AND(NOT(HasFormula(#REF!)),#REF!&lt;&gt;"")</formula>
    </cfRule>
    <cfRule type="expression" dxfId="3" priority="7841">
      <formula>AND(NOT(HasFormula(A1897)),A1897&lt;&gt;"")</formula>
    </cfRule>
  </conditionalFormatting>
  <conditionalFormatting sqref="J1907:L1907">
    <cfRule type="expression" dxfId="4" priority="7846">
      <formula>AND(NOT(HasFormula(#REF!)),#REF!&lt;&gt;"")</formula>
    </cfRule>
    <cfRule type="expression" dxfId="3" priority="7847">
      <formula>AND(NOT(HasFormula(B1907)),B1907&lt;&gt;"")</formula>
    </cfRule>
  </conditionalFormatting>
  <conditionalFormatting sqref="J1908:L1908">
    <cfRule type="expression" dxfId="3" priority="787">
      <formula>AND(NOT(HasFormula(B1908)),B1908&lt;&gt;"")</formula>
    </cfRule>
    <cfRule type="expression" dxfId="4" priority="776">
      <formula>AND(NOT(HasFormula(F1909)),F1909&lt;&gt;"")</formula>
    </cfRule>
  </conditionalFormatting>
  <conditionalFormatting sqref="J1909:L1909">
    <cfRule type="expression" dxfId="3" priority="786">
      <formula>AND(NOT(HasFormula(B1909)),B1909&lt;&gt;"")</formula>
    </cfRule>
    <cfRule type="expression" dxfId="4" priority="775">
      <formula>AND(NOT(HasFormula(F1910)),F1910&lt;&gt;"")</formula>
    </cfRule>
  </conditionalFormatting>
  <conditionalFormatting sqref="J1910:L1910">
    <cfRule type="expression" dxfId="3" priority="785">
      <formula>AND(NOT(HasFormula(B1910)),B1910&lt;&gt;"")</formula>
    </cfRule>
    <cfRule type="expression" dxfId="4" priority="774">
      <formula>AND(NOT(HasFormula(F1911)),F1911&lt;&gt;"")</formula>
    </cfRule>
  </conditionalFormatting>
  <conditionalFormatting sqref="J1911:L1911">
    <cfRule type="expression" dxfId="3" priority="784">
      <formula>AND(NOT(HasFormula(B1911)),B1911&lt;&gt;"")</formula>
    </cfRule>
    <cfRule type="expression" dxfId="4" priority="773">
      <formula>AND(NOT(HasFormula(F1912)),F1912&lt;&gt;"")</formula>
    </cfRule>
  </conditionalFormatting>
  <conditionalFormatting sqref="J1912:L1912">
    <cfRule type="expression" dxfId="3" priority="783">
      <formula>AND(NOT(HasFormula(B1912)),B1912&lt;&gt;"")</formula>
    </cfRule>
    <cfRule type="expression" dxfId="4" priority="772">
      <formula>AND(NOT(HasFormula(F1913)),F1913&lt;&gt;"")</formula>
    </cfRule>
  </conditionalFormatting>
  <conditionalFormatting sqref="J1913:L1913">
    <cfRule type="expression" dxfId="3" priority="782">
      <formula>AND(NOT(HasFormula(B1913)),B1913&lt;&gt;"")</formula>
    </cfRule>
    <cfRule type="expression" dxfId="4" priority="771">
      <formula>AND(NOT(HasFormula(F1914)),F1914&lt;&gt;"")</formula>
    </cfRule>
  </conditionalFormatting>
  <conditionalFormatting sqref="J1914:L1914">
    <cfRule type="expression" dxfId="3" priority="781">
      <formula>AND(NOT(HasFormula(B1914)),B1914&lt;&gt;"")</formula>
    </cfRule>
    <cfRule type="expression" dxfId="4" priority="770">
      <formula>AND(NOT(HasFormula(F1915)),F1915&lt;&gt;"")</formula>
    </cfRule>
  </conditionalFormatting>
  <conditionalFormatting sqref="J1915:L1915">
    <cfRule type="expression" dxfId="3" priority="780">
      <formula>AND(NOT(HasFormula(B1915)),B1915&lt;&gt;"")</formula>
    </cfRule>
    <cfRule type="expression" dxfId="4" priority="769">
      <formula>AND(NOT(HasFormula(F1916)),F1916&lt;&gt;"")</formula>
    </cfRule>
  </conditionalFormatting>
  <conditionalFormatting sqref="J1916:L1916">
    <cfRule type="expression" dxfId="3" priority="779">
      <formula>AND(NOT(HasFormula(B1916)),B1916&lt;&gt;"")</formula>
    </cfRule>
    <cfRule type="expression" dxfId="4" priority="768">
      <formula>AND(NOT(HasFormula(F1917)),F1917&lt;&gt;"")</formula>
    </cfRule>
  </conditionalFormatting>
  <conditionalFormatting sqref="J1917:L1917">
    <cfRule type="expression" dxfId="3" priority="778">
      <formula>AND(NOT(HasFormula(B1917)),B1917&lt;&gt;"")</formula>
    </cfRule>
    <cfRule type="expression" dxfId="4" priority="767">
      <formula>AND(NOT(HasFormula(F1918)),F1918&lt;&gt;"")</formula>
    </cfRule>
  </conditionalFormatting>
  <conditionalFormatting sqref="J1918:L1918">
    <cfRule type="expression" dxfId="3" priority="777">
      <formula>AND(NOT(HasFormula(B1918)),B1918&lt;&gt;"")</formula>
    </cfRule>
    <cfRule type="expression" dxfId="4" priority="766">
      <formula>AND(NOT(HasFormula(F1919)),F1919&lt;&gt;"")</formula>
    </cfRule>
  </conditionalFormatting>
  <conditionalFormatting sqref="C1936">
    <cfRule type="timePeriod" dxfId="7" priority="727" timePeriod="yesterday">
      <formula>FLOOR(C1936,1)=TODAY()-1</formula>
    </cfRule>
  </conditionalFormatting>
  <conditionalFormatting sqref="D1936:E1936">
    <cfRule type="expression" dxfId="3" priority="739">
      <formula>AND(NOT(HasFormula(XEZ1936)),XEZ1936&lt;&gt;"")</formula>
    </cfRule>
  </conditionalFormatting>
  <conditionalFormatting sqref="D1936">
    <cfRule type="expression" dxfId="4" priority="735">
      <formula>AND(NOT(HasFormula(XFD1937)),XFD1937&lt;&gt;"")</formula>
    </cfRule>
    <cfRule type="expression" dxfId="2" priority="731">
      <formula>AND(NOT(_xlfn.ISFORMULA(D1936)),D1936&lt;&gt;"")</formula>
    </cfRule>
  </conditionalFormatting>
  <conditionalFormatting sqref="E1936">
    <cfRule type="expression" dxfId="4" priority="743">
      <formula>AND(NOT(HasFormula(A1937)),A1937&lt;&gt;"")</formula>
    </cfRule>
  </conditionalFormatting>
  <conditionalFormatting sqref="C1937">
    <cfRule type="timePeriod" dxfId="7" priority="726" timePeriod="yesterday">
      <formula>FLOOR(C1937,1)=TODAY()-1</formula>
    </cfRule>
  </conditionalFormatting>
  <conditionalFormatting sqref="D1937:E1937">
    <cfRule type="expression" dxfId="3" priority="738">
      <formula>AND(NOT(HasFormula(XEZ1937)),XEZ1937&lt;&gt;"")</formula>
    </cfRule>
  </conditionalFormatting>
  <conditionalFormatting sqref="D1937">
    <cfRule type="expression" dxfId="4" priority="734">
      <formula>AND(NOT(HasFormula(XFD1938)),XFD1938&lt;&gt;"")</formula>
    </cfRule>
    <cfRule type="expression" dxfId="2" priority="730">
      <formula>AND(NOT(_xlfn.ISFORMULA(D1937)),D1937&lt;&gt;"")</formula>
    </cfRule>
  </conditionalFormatting>
  <conditionalFormatting sqref="E1937">
    <cfRule type="expression" dxfId="4" priority="742">
      <formula>AND(NOT(HasFormula(A1938)),A1938&lt;&gt;"")</formula>
    </cfRule>
  </conditionalFormatting>
  <conditionalFormatting sqref="C1938">
    <cfRule type="timePeriod" dxfId="7" priority="725" timePeriod="yesterday">
      <formula>FLOOR(C1938,1)=TODAY()-1</formula>
    </cfRule>
  </conditionalFormatting>
  <conditionalFormatting sqref="D1938:E1938">
    <cfRule type="expression" dxfId="3" priority="737">
      <formula>AND(NOT(HasFormula(XEZ1938)),XEZ1938&lt;&gt;"")</formula>
    </cfRule>
  </conditionalFormatting>
  <conditionalFormatting sqref="D1938">
    <cfRule type="expression" dxfId="4" priority="733">
      <formula>AND(NOT(HasFormula(XFD1939)),XFD1939&lt;&gt;"")</formula>
    </cfRule>
    <cfRule type="expression" dxfId="2" priority="729">
      <formula>AND(NOT(_xlfn.ISFORMULA(D1938)),D1938&lt;&gt;"")</formula>
    </cfRule>
  </conditionalFormatting>
  <conditionalFormatting sqref="E1938">
    <cfRule type="expression" dxfId="4" priority="741">
      <formula>AND(NOT(HasFormula(A1939)),A1939&lt;&gt;"")</formula>
    </cfRule>
  </conditionalFormatting>
  <conditionalFormatting sqref="C1939">
    <cfRule type="timePeriod" dxfId="7" priority="724" timePeriod="yesterday">
      <formula>FLOOR(C1939,1)=TODAY()-1</formula>
    </cfRule>
  </conditionalFormatting>
  <conditionalFormatting sqref="D1939:E1939">
    <cfRule type="expression" dxfId="3" priority="736">
      <formula>AND(NOT(HasFormula(XEZ1939)),XEZ1939&lt;&gt;"")</formula>
    </cfRule>
  </conditionalFormatting>
  <conditionalFormatting sqref="D1939">
    <cfRule type="expression" dxfId="4" priority="732">
      <formula>AND(NOT(HasFormula(XFD1940)),XFD1940&lt;&gt;"")</formula>
    </cfRule>
    <cfRule type="expression" dxfId="2" priority="728">
      <formula>AND(NOT(_xlfn.ISFORMULA(D1939)),D1939&lt;&gt;"")</formula>
    </cfRule>
  </conditionalFormatting>
  <conditionalFormatting sqref="E1939">
    <cfRule type="expression" dxfId="4" priority="740">
      <formula>AND(NOT(HasFormula(A1940)),A1940&lt;&gt;"")</formula>
    </cfRule>
  </conditionalFormatting>
  <conditionalFormatting sqref="D2022">
    <cfRule type="expression" dxfId="4" priority="7850">
      <formula>AND(NOT(HasFormula(#REF!)),#REF!&lt;&gt;"")</formula>
    </cfRule>
  </conditionalFormatting>
  <conditionalFormatting sqref="E2022">
    <cfRule type="expression" dxfId="4" priority="7851">
      <formula>AND(NOT(HasFormula(#REF!)),#REF!&lt;&gt;"")</formula>
    </cfRule>
  </conditionalFormatting>
  <conditionalFormatting sqref="H2022">
    <cfRule type="expression" dxfId="4" priority="7848">
      <formula>AND(NOT(HasFormula(#REF!)),#REF!&lt;&gt;"")</formula>
    </cfRule>
    <cfRule type="expression" dxfId="3" priority="7849">
      <formula>AND(NOT(HasFormula(XFD2022)),XFD2022&lt;&gt;"")</formula>
    </cfRule>
  </conditionalFormatting>
  <conditionalFormatting sqref="I2022:L2022">
    <cfRule type="expression" dxfId="4" priority="7852">
      <formula>AND(NOT(HasFormula(#REF!)),#REF!&lt;&gt;"")</formula>
    </cfRule>
    <cfRule type="expression" dxfId="3" priority="7853">
      <formula>AND(NOT(HasFormula(A2022)),A2022&lt;&gt;"")</formula>
    </cfRule>
  </conditionalFormatting>
  <conditionalFormatting sqref="M2109:O2109">
    <cfRule type="containsText" dxfId="1" priority="701" operator="between" text="送货车型9.6米">
      <formula>NOT(ISERROR(SEARCH("送货车型9.6米",M2109)))</formula>
    </cfRule>
  </conditionalFormatting>
  <conditionalFormatting sqref="M2110:O2110">
    <cfRule type="containsText" dxfId="1" priority="700" operator="between" text="送货车型9.6米">
      <formula>NOT(ISERROR(SEARCH("送货车型9.6米",M2110)))</formula>
    </cfRule>
  </conditionalFormatting>
  <conditionalFormatting sqref="M2111:O2111">
    <cfRule type="containsText" dxfId="1" priority="699" operator="between" text="送货车型9.6米">
      <formula>NOT(ISERROR(SEARCH("送货车型9.6米",M2111)))</formula>
    </cfRule>
  </conditionalFormatting>
  <conditionalFormatting sqref="M2112:O2112">
    <cfRule type="containsText" dxfId="1" priority="698" operator="between" text="送货车型9.6米">
      <formula>NOT(ISERROR(SEARCH("送货车型9.6米",M2112)))</formula>
    </cfRule>
  </conditionalFormatting>
  <conditionalFormatting sqref="M2113:O2113">
    <cfRule type="containsText" dxfId="1" priority="697" operator="between" text="送货车型9.6米">
      <formula>NOT(ISERROR(SEARCH("送货车型9.6米",M2113)))</formula>
    </cfRule>
  </conditionalFormatting>
  <conditionalFormatting sqref="M2114:O2114">
    <cfRule type="containsText" dxfId="1" priority="696" operator="between" text="送货车型9.6米">
      <formula>NOT(ISERROR(SEARCH("送货车型9.6米",M2114)))</formula>
    </cfRule>
  </conditionalFormatting>
  <conditionalFormatting sqref="M2115:O2115">
    <cfRule type="containsText" dxfId="1" priority="695" operator="between" text="送货车型9.6米">
      <formula>NOT(ISERROR(SEARCH("送货车型9.6米",M2115)))</formula>
    </cfRule>
  </conditionalFormatting>
  <conditionalFormatting sqref="M2116:O2116">
    <cfRule type="containsText" dxfId="1" priority="694" operator="between" text="送货车型9.6米">
      <formula>NOT(ISERROR(SEARCH("送货车型9.6米",M2116)))</formula>
    </cfRule>
  </conditionalFormatting>
  <conditionalFormatting sqref="M2117:O2117">
    <cfRule type="containsText" dxfId="1" priority="693" operator="between" text="送货车型9.6米">
      <formula>NOT(ISERROR(SEARCH("送货车型9.6米",M2117)))</formula>
    </cfRule>
  </conditionalFormatting>
  <conditionalFormatting sqref="M2118:O2118">
    <cfRule type="containsText" dxfId="1" priority="692" operator="between" text="送货车型9.6米">
      <formula>NOT(ISERROR(SEARCH("送货车型9.6米",M2118)))</formula>
    </cfRule>
  </conditionalFormatting>
  <conditionalFormatting sqref="M2119:O2119">
    <cfRule type="containsText" dxfId="1" priority="691" operator="between" text="送货车型9.6米">
      <formula>NOT(ISERROR(SEARCH("送货车型9.6米",M2119)))</formula>
    </cfRule>
  </conditionalFormatting>
  <conditionalFormatting sqref="M2129:O2129">
    <cfRule type="containsText" dxfId="1" priority="689" operator="between" text="送货车型9.6米">
      <formula>NOT(ISERROR(SEARCH("送货车型9.6米",M2129)))</formula>
    </cfRule>
  </conditionalFormatting>
  <conditionalFormatting sqref="M2130:O2130">
    <cfRule type="containsText" dxfId="1" priority="688" operator="between" text="送货车型9.6米">
      <formula>NOT(ISERROR(SEARCH("送货车型9.6米",M2130)))</formula>
    </cfRule>
  </conditionalFormatting>
  <conditionalFormatting sqref="M2131:O2131">
    <cfRule type="containsText" dxfId="1" priority="687" operator="between" text="送货车型9.6米">
      <formula>NOT(ISERROR(SEARCH("送货车型9.6米",M2131)))</formula>
    </cfRule>
  </conditionalFormatting>
  <conditionalFormatting sqref="M2132:O2132">
    <cfRule type="containsText" dxfId="1" priority="686" operator="between" text="送货车型9.6米">
      <formula>NOT(ISERROR(SEARCH("送货车型9.6米",M2132)))</formula>
    </cfRule>
  </conditionalFormatting>
  <conditionalFormatting sqref="M2133:O2133">
    <cfRule type="containsText" dxfId="1" priority="685" operator="between" text="送货车型9.6米">
      <formula>NOT(ISERROR(SEARCH("送货车型9.6米",M2133)))</formula>
    </cfRule>
  </conditionalFormatting>
  <conditionalFormatting sqref="M2134:O2134">
    <cfRule type="containsText" dxfId="1" priority="684" operator="between" text="送货车型9.6米">
      <formula>NOT(ISERROR(SEARCH("送货车型9.6米",M2134)))</formula>
    </cfRule>
  </conditionalFormatting>
  <conditionalFormatting sqref="D2135">
    <cfRule type="expression" dxfId="4" priority="7919">
      <formula>AND(NOT(HasFormula(#REF!)),#REF!&lt;&gt;"")</formula>
    </cfRule>
  </conditionalFormatting>
  <conditionalFormatting sqref="E2135">
    <cfRule type="expression" dxfId="4" priority="7920">
      <formula>AND(NOT(HasFormula(#REF!)),#REF!&lt;&gt;"")</formula>
    </cfRule>
  </conditionalFormatting>
  <conditionalFormatting sqref="H2135">
    <cfRule type="expression" dxfId="4" priority="7917">
      <formula>AND(NOT(HasFormula(#REF!)),#REF!&lt;&gt;"")</formula>
    </cfRule>
    <cfRule type="expression" dxfId="3" priority="7918">
      <formula>AND(NOT(HasFormula(XFD2135)),XFD2135&lt;&gt;"")</formula>
    </cfRule>
  </conditionalFormatting>
  <conditionalFormatting sqref="I2135:L2135">
    <cfRule type="expression" dxfId="4" priority="7921">
      <formula>AND(NOT(HasFormula(#REF!)),#REF!&lt;&gt;"")</formula>
    </cfRule>
    <cfRule type="expression" dxfId="3" priority="7922">
      <formula>AND(NOT(HasFormula(A2135)),A2135&lt;&gt;"")</formula>
    </cfRule>
  </conditionalFormatting>
  <conditionalFormatting sqref="M2135:O2135">
    <cfRule type="containsText" dxfId="1" priority="683" operator="between" text="送货车型9.6米">
      <formula>NOT(ISERROR(SEARCH("送货车型9.6米",M2135)))</formula>
    </cfRule>
  </conditionalFormatting>
  <conditionalFormatting sqref="M2136:O2136">
    <cfRule type="containsText" dxfId="1" priority="654" operator="between" text="送货车型9.6米">
      <formula>NOT(ISERROR(SEARCH("送货车型9.6米",M2136)))</formula>
    </cfRule>
  </conditionalFormatting>
  <conditionalFormatting sqref="M2137:O2137">
    <cfRule type="containsText" dxfId="1" priority="653" operator="between" text="送货车型9.6米">
      <formula>NOT(ISERROR(SEARCH("送货车型9.6米",M2137)))</formula>
    </cfRule>
  </conditionalFormatting>
  <conditionalFormatting sqref="M2138:O2138">
    <cfRule type="containsText" dxfId="1" priority="652" operator="between" text="送货车型9.6米">
      <formula>NOT(ISERROR(SEARCH("送货车型9.6米",M2138)))</formula>
    </cfRule>
  </conditionalFormatting>
  <conditionalFormatting sqref="M2139:O2139">
    <cfRule type="containsText" dxfId="1" priority="650" operator="between" text="送货车型9.6米">
      <formula>NOT(ISERROR(SEARCH("送货车型9.6米",M2139)))</formula>
    </cfRule>
  </conditionalFormatting>
  <conditionalFormatting sqref="M2140:O2140">
    <cfRule type="containsText" dxfId="1" priority="648" operator="between" text="送货车型9.6米">
      <formula>NOT(ISERROR(SEARCH("送货车型9.6米",M2140)))</formula>
    </cfRule>
  </conditionalFormatting>
  <conditionalFormatting sqref="M2141:O2141">
    <cfRule type="containsText" dxfId="1" priority="647" operator="between" text="送货车型9.6米">
      <formula>NOT(ISERROR(SEARCH("送货车型9.6米",M2141)))</formula>
    </cfRule>
  </conditionalFormatting>
  <conditionalFormatting sqref="M2142:O2142">
    <cfRule type="containsText" dxfId="1" priority="646" operator="between" text="送货车型9.6米">
      <formula>NOT(ISERROR(SEARCH("送货车型9.6米",M2142)))</formula>
    </cfRule>
  </conditionalFormatting>
  <conditionalFormatting sqref="E2165">
    <cfRule type="expression" dxfId="4" priority="7943">
      <formula>AND(NOT(HasFormula(#REF!)),#REF!&lt;&gt;"")</formula>
    </cfRule>
  </conditionalFormatting>
  <conditionalFormatting sqref="D2167">
    <cfRule type="expression" dxfId="4" priority="7985">
      <formula>AND(NOT(HasFormula(#REF!)),#REF!&lt;&gt;"")</formula>
    </cfRule>
  </conditionalFormatting>
  <conditionalFormatting sqref="H2167">
    <cfRule type="expression" dxfId="4" priority="7986">
      <formula>AND(NOT(HasFormula(#REF!)),#REF!&lt;&gt;"")</formula>
    </cfRule>
    <cfRule type="expression" dxfId="3" priority="7987">
      <formula>AND(NOT(HasFormula(XFD2167)),XFD2167&lt;&gt;"")</formula>
    </cfRule>
  </conditionalFormatting>
  <conditionalFormatting sqref="I2167:L2167">
    <cfRule type="expression" dxfId="4" priority="7989">
      <formula>AND(NOT(HasFormula(#REF!)),#REF!&lt;&gt;"")</formula>
    </cfRule>
    <cfRule type="expression" dxfId="3" priority="7990">
      <formula>AND(NOT(HasFormula(A2167)),A2167&lt;&gt;"")</formula>
    </cfRule>
  </conditionalFormatting>
  <conditionalFormatting sqref="E2168">
    <cfRule type="expression" dxfId="4" priority="7934">
      <formula>AND(NOT(HasFormula(#REF!)),#REF!&lt;&gt;"")</formula>
    </cfRule>
  </conditionalFormatting>
  <conditionalFormatting sqref="I2168:L2168">
    <cfRule type="expression" dxfId="4" priority="7975">
      <formula>AND(NOT(HasFormula(#REF!)),#REF!&lt;&gt;"")</formula>
    </cfRule>
    <cfRule type="expression" dxfId="3" priority="7976">
      <formula>AND(NOT(HasFormula(A2168)),A2168&lt;&gt;"")</formula>
    </cfRule>
  </conditionalFormatting>
  <conditionalFormatting sqref="D2173">
    <cfRule type="expression" dxfId="4" priority="8003">
      <formula>AND(NOT(HasFormula(#REF!)),#REF!&lt;&gt;"")</formula>
    </cfRule>
  </conditionalFormatting>
  <conditionalFormatting sqref="E2173">
    <cfRule type="expression" dxfId="4" priority="8004">
      <formula>AND(NOT(HasFormula(#REF!)),#REF!&lt;&gt;"")</formula>
    </cfRule>
  </conditionalFormatting>
  <conditionalFormatting sqref="I2173:L2173">
    <cfRule type="expression" dxfId="4" priority="8005">
      <formula>AND(NOT(HasFormula(#REF!)),#REF!&lt;&gt;"")</formula>
    </cfRule>
    <cfRule type="expression" dxfId="3" priority="8006">
      <formula>AND(NOT(HasFormula(A2173)),A2173&lt;&gt;"")</formula>
    </cfRule>
  </conditionalFormatting>
  <conditionalFormatting sqref="D2188">
    <cfRule type="expression" dxfId="4" priority="7999">
      <formula>AND(NOT(HasFormula(#REF!)),#REF!&lt;&gt;"")</formula>
    </cfRule>
  </conditionalFormatting>
  <conditionalFormatting sqref="E2188">
    <cfRule type="expression" dxfId="4" priority="8000">
      <formula>AND(NOT(HasFormula(#REF!)),#REF!&lt;&gt;"")</formula>
    </cfRule>
  </conditionalFormatting>
  <conditionalFormatting sqref="H2188">
    <cfRule type="expression" dxfId="4" priority="7997">
      <formula>AND(NOT(HasFormula(#REF!)),#REF!&lt;&gt;"")</formula>
    </cfRule>
    <cfRule type="expression" dxfId="3" priority="7998">
      <formula>AND(NOT(HasFormula(XFD2188)),XFD2188&lt;&gt;"")</formula>
    </cfRule>
  </conditionalFormatting>
  <conditionalFormatting sqref="I2188:L2188">
    <cfRule type="expression" dxfId="4" priority="8001">
      <formula>AND(NOT(HasFormula(#REF!)),#REF!&lt;&gt;"")</formula>
    </cfRule>
    <cfRule type="expression" dxfId="3" priority="8002">
      <formula>AND(NOT(HasFormula(A2188)),A2188&lt;&gt;"")</formula>
    </cfRule>
  </conditionalFormatting>
  <conditionalFormatting sqref="D2190">
    <cfRule type="expression" dxfId="4" priority="7993">
      <formula>AND(NOT(HasFormula(#REF!)),#REF!&lt;&gt;"")</formula>
    </cfRule>
  </conditionalFormatting>
  <conditionalFormatting sqref="E2190">
    <cfRule type="expression" dxfId="4" priority="7994">
      <formula>AND(NOT(HasFormula(#REF!)),#REF!&lt;&gt;"")</formula>
    </cfRule>
  </conditionalFormatting>
  <conditionalFormatting sqref="H2190">
    <cfRule type="expression" dxfId="4" priority="7991">
      <formula>AND(NOT(HasFormula(#REF!)),#REF!&lt;&gt;"")</formula>
    </cfRule>
    <cfRule type="expression" dxfId="3" priority="7992">
      <formula>AND(NOT(HasFormula(XFD2190)),XFD2190&lt;&gt;"")</formula>
    </cfRule>
  </conditionalFormatting>
  <conditionalFormatting sqref="I2190:L2190">
    <cfRule type="expression" dxfId="4" priority="7995">
      <formula>AND(NOT(HasFormula(#REF!)),#REF!&lt;&gt;"")</formula>
    </cfRule>
    <cfRule type="expression" dxfId="3" priority="7996">
      <formula>AND(NOT(HasFormula(A2190)),A2190&lt;&gt;"")</formula>
    </cfRule>
  </conditionalFormatting>
  <conditionalFormatting sqref="D2200">
    <cfRule type="expression" dxfId="4" priority="8015">
      <formula>AND(NOT(HasFormula(#REF!)),#REF!&lt;&gt;"")</formula>
    </cfRule>
  </conditionalFormatting>
  <conditionalFormatting sqref="E2200">
    <cfRule type="expression" dxfId="4" priority="8016">
      <formula>AND(NOT(HasFormula(#REF!)),#REF!&lt;&gt;"")</formula>
    </cfRule>
  </conditionalFormatting>
  <conditionalFormatting sqref="H2200">
    <cfRule type="expression" dxfId="4" priority="8013">
      <formula>AND(NOT(HasFormula(#REF!)),#REF!&lt;&gt;"")</formula>
    </cfRule>
    <cfRule type="expression" dxfId="3" priority="8014">
      <formula>AND(NOT(HasFormula(XFD2200)),XFD2200&lt;&gt;"")</formula>
    </cfRule>
  </conditionalFormatting>
  <conditionalFormatting sqref="I2200:L2200">
    <cfRule type="expression" dxfId="4" priority="8017">
      <formula>AND(NOT(HasFormula(#REF!)),#REF!&lt;&gt;"")</formula>
    </cfRule>
    <cfRule type="expression" dxfId="3" priority="8018">
      <formula>AND(NOT(HasFormula(A2200)),A2200&lt;&gt;"")</formula>
    </cfRule>
  </conditionalFormatting>
  <conditionalFormatting sqref="D2216">
    <cfRule type="expression" dxfId="4" priority="8009">
      <formula>AND(NOT(HasFormula(#REF!)),#REF!&lt;&gt;"")</formula>
    </cfRule>
  </conditionalFormatting>
  <conditionalFormatting sqref="E2216">
    <cfRule type="expression" dxfId="4" priority="8010">
      <formula>AND(NOT(HasFormula(#REF!)),#REF!&lt;&gt;"")</formula>
    </cfRule>
  </conditionalFormatting>
  <conditionalFormatting sqref="I2216:L2216">
    <cfRule type="expression" dxfId="4" priority="8011">
      <formula>AND(NOT(HasFormula(#REF!)),#REF!&lt;&gt;"")</formula>
    </cfRule>
    <cfRule type="expression" dxfId="3" priority="8012">
      <formula>AND(NOT(HasFormula(A2216)),A2216&lt;&gt;"")</formula>
    </cfRule>
  </conditionalFormatting>
  <conditionalFormatting sqref="D2219">
    <cfRule type="expression" dxfId="4" priority="8021">
      <formula>AND(NOT(HasFormula(#REF!)),#REF!&lt;&gt;"")</formula>
    </cfRule>
  </conditionalFormatting>
  <conditionalFormatting sqref="E2219">
    <cfRule type="expression" dxfId="4" priority="8022">
      <formula>AND(NOT(HasFormula(#REF!)),#REF!&lt;&gt;"")</formula>
    </cfRule>
  </conditionalFormatting>
  <conditionalFormatting sqref="I2219:L2219">
    <cfRule type="expression" dxfId="4" priority="8023">
      <formula>AND(NOT(HasFormula(#REF!)),#REF!&lt;&gt;"")</formula>
    </cfRule>
    <cfRule type="expression" dxfId="3" priority="8024">
      <formula>AND(NOT(HasFormula(A2219)),A2219&lt;&gt;"")</formula>
    </cfRule>
  </conditionalFormatting>
  <conditionalFormatting sqref="D2229">
    <cfRule type="expression" dxfId="4" priority="8045">
      <formula>AND(NOT(HasFormula(#REF!)),#REF!&lt;&gt;"")</formula>
    </cfRule>
  </conditionalFormatting>
  <conditionalFormatting sqref="E2229">
    <cfRule type="expression" dxfId="4" priority="8046">
      <formula>AND(NOT(HasFormula(#REF!)),#REF!&lt;&gt;"")</formula>
    </cfRule>
  </conditionalFormatting>
  <conditionalFormatting sqref="I2229:L2229">
    <cfRule type="expression" dxfId="4" priority="8047">
      <formula>AND(NOT(HasFormula(#REF!)),#REF!&lt;&gt;"")</formula>
    </cfRule>
    <cfRule type="expression" dxfId="3" priority="8048">
      <formula>AND(NOT(HasFormula(A2229)),A2229&lt;&gt;"")</formula>
    </cfRule>
  </conditionalFormatting>
  <conditionalFormatting sqref="D2233">
    <cfRule type="expression" dxfId="4" priority="8057">
      <formula>AND(NOT(HasFormula(#REF!)),#REF!&lt;&gt;"")</formula>
    </cfRule>
  </conditionalFormatting>
  <conditionalFormatting sqref="E2233">
    <cfRule type="expression" dxfId="4" priority="8058">
      <formula>AND(NOT(HasFormula(#REF!)),#REF!&lt;&gt;"")</formula>
    </cfRule>
  </conditionalFormatting>
  <conditionalFormatting sqref="I2233:L2233">
    <cfRule type="expression" dxfId="4" priority="8059">
      <formula>AND(NOT(HasFormula(#REF!)),#REF!&lt;&gt;"")</formula>
    </cfRule>
    <cfRule type="expression" dxfId="3" priority="8060">
      <formula>AND(NOT(HasFormula(A2233)),A2233&lt;&gt;"")</formula>
    </cfRule>
  </conditionalFormatting>
  <conditionalFormatting sqref="M2238">
    <cfRule type="containsText" dxfId="1" priority="621" operator="between" text="送货车型9.6米">
      <formula>NOT(ISERROR(SEARCH("送货车型9.6米",M2238)))</formula>
    </cfRule>
  </conditionalFormatting>
  <conditionalFormatting sqref="D2245">
    <cfRule type="expression" dxfId="4" priority="8075">
      <formula>AND(NOT(HasFormula(XFD2250)),XFD2250&lt;&gt;"")</formula>
    </cfRule>
  </conditionalFormatting>
  <conditionalFormatting sqref="E2245">
    <cfRule type="expression" dxfId="4" priority="8077">
      <formula>AND(NOT(HasFormula(A2250)),A2250&lt;&gt;"")</formula>
    </cfRule>
  </conditionalFormatting>
  <conditionalFormatting sqref="H2245">
    <cfRule type="expression" dxfId="4" priority="8071">
      <formula>AND(NOT(HasFormula(D2250)),D2250&lt;&gt;"")</formula>
    </cfRule>
    <cfRule type="expression" dxfId="3" priority="8072">
      <formula>AND(NOT(HasFormula(XFD2245)),XFD2245&lt;&gt;"")</formula>
    </cfRule>
  </conditionalFormatting>
  <conditionalFormatting sqref="I2245:L2245">
    <cfRule type="expression" dxfId="4" priority="8083">
      <formula>AND(NOT(HasFormula(E2250)),E2250&lt;&gt;"")</formula>
    </cfRule>
    <cfRule type="expression" dxfId="3" priority="8084">
      <formula>AND(NOT(HasFormula(A2245)),A2245&lt;&gt;"")</formula>
    </cfRule>
  </conditionalFormatting>
  <conditionalFormatting sqref="D2246">
    <cfRule type="expression" dxfId="4" priority="8067">
      <formula>AND(NOT(HasFormula(XFD2247)),XFD2247&lt;&gt;"")</formula>
    </cfRule>
  </conditionalFormatting>
  <conditionalFormatting sqref="E2246">
    <cfRule type="expression" dxfId="4" priority="8068">
      <formula>AND(NOT(HasFormula(A2247)),A2247&lt;&gt;"")</formula>
    </cfRule>
  </conditionalFormatting>
  <conditionalFormatting sqref="H2246">
    <cfRule type="expression" dxfId="4" priority="602">
      <formula>AND(NOT(HasFormula(#REF!)),#REF!&lt;&gt;"")</formula>
    </cfRule>
    <cfRule type="expression" dxfId="3" priority="603">
      <formula>AND(NOT(HasFormula(XFD2246)),XFD2246&lt;&gt;"")</formula>
    </cfRule>
  </conditionalFormatting>
  <conditionalFormatting sqref="I2246:L2246">
    <cfRule type="expression" dxfId="4" priority="8069">
      <formula>AND(NOT(HasFormula(E2247)),E2247&lt;&gt;"")</formula>
    </cfRule>
    <cfRule type="expression" dxfId="3" priority="8070">
      <formula>AND(NOT(HasFormula(A2246)),A2246&lt;&gt;"")</formula>
    </cfRule>
  </conditionalFormatting>
  <conditionalFormatting sqref="D2250">
    <cfRule type="expression" dxfId="4" priority="8076">
      <formula>AND(NOT(HasFormula(XFD2251)),XFD2251&lt;&gt;"")</formula>
    </cfRule>
  </conditionalFormatting>
  <conditionalFormatting sqref="E2250">
    <cfRule type="expression" dxfId="4" priority="8078">
      <formula>AND(NOT(HasFormula(A2251)),A2251&lt;&gt;"")</formula>
    </cfRule>
  </conditionalFormatting>
  <conditionalFormatting sqref="H2250">
    <cfRule type="expression" dxfId="4" priority="8079">
      <formula>AND(NOT(HasFormula(D2251)),D2251&lt;&gt;"")</formula>
    </cfRule>
    <cfRule type="expression" dxfId="3" priority="8080">
      <formula>AND(NOT(HasFormula(XFD2250)),XFD2250&lt;&gt;"")</formula>
    </cfRule>
    <cfRule type="expression" dxfId="4" priority="8081">
      <formula>AND(NOT(HasFormula(D2251)),D2251&lt;&gt;"")</formula>
    </cfRule>
    <cfRule type="expression" dxfId="3" priority="8082">
      <formula>AND(NOT(HasFormula(XFD2250)),XFD2250&lt;&gt;"")</formula>
    </cfRule>
  </conditionalFormatting>
  <conditionalFormatting sqref="I2250:L2250">
    <cfRule type="expression" dxfId="4" priority="8085">
      <formula>AND(NOT(HasFormula(E2251)),E2251&lt;&gt;"")</formula>
    </cfRule>
    <cfRule type="expression" dxfId="3" priority="8086">
      <formula>AND(NOT(HasFormula(A2250)),A2250&lt;&gt;"")</formula>
    </cfRule>
  </conditionalFormatting>
  <conditionalFormatting sqref="M2270">
    <cfRule type="containsText" dxfId="1" priority="606" operator="between" text="送货车型9.6米">
      <formula>NOT(ISERROR(SEARCH("送货车型9.6米",M2270)))</formula>
    </cfRule>
  </conditionalFormatting>
  <conditionalFormatting sqref="D2323">
    <cfRule type="expression" dxfId="4" priority="8095">
      <formula>AND(NOT(HasFormula(XFD2337)),XFD2337&lt;&gt;"")</formula>
    </cfRule>
  </conditionalFormatting>
  <conditionalFormatting sqref="E2323">
    <cfRule type="expression" dxfId="4" priority="8097">
      <formula>AND(NOT(HasFormula(A2337)),A2337&lt;&gt;"")</formula>
    </cfRule>
  </conditionalFormatting>
  <conditionalFormatting sqref="H2323">
    <cfRule type="expression" dxfId="4" priority="8087">
      <formula>AND(NOT(HasFormula(D2337)),D2337&lt;&gt;"")</formula>
    </cfRule>
    <cfRule type="expression" dxfId="3" priority="8088">
      <formula>AND(NOT(HasFormula(XFD2323)),XFD2323&lt;&gt;"")</formula>
    </cfRule>
  </conditionalFormatting>
  <conditionalFormatting sqref="I2323:L2323">
    <cfRule type="expression" dxfId="4" priority="8099">
      <formula>AND(NOT(HasFormula(E2337)),E2337&lt;&gt;"")</formula>
    </cfRule>
    <cfRule type="expression" dxfId="3" priority="8100">
      <formula>AND(NOT(HasFormula(A2323)),A2323&lt;&gt;"")</formula>
    </cfRule>
  </conditionalFormatting>
  <conditionalFormatting sqref="D2336">
    <cfRule type="expression" dxfId="4" priority="8096">
      <formula>AND(NOT(HasFormula(#REF!)),#REF!&lt;&gt;"")</formula>
    </cfRule>
  </conditionalFormatting>
  <conditionalFormatting sqref="E2336">
    <cfRule type="expression" dxfId="4" priority="8098">
      <formula>AND(NOT(HasFormula(#REF!)),#REF!&lt;&gt;"")</formula>
    </cfRule>
  </conditionalFormatting>
  <conditionalFormatting sqref="H2336">
    <cfRule type="expression" dxfId="4" priority="8089">
      <formula>AND(NOT(HasFormula(#REF!)),#REF!&lt;&gt;"")</formula>
    </cfRule>
    <cfRule type="expression" dxfId="3" priority="8090">
      <formula>AND(NOT(HasFormula(XFD2336)),XFD2336&lt;&gt;"")</formula>
    </cfRule>
    <cfRule type="expression" dxfId="4" priority="8093">
      <formula>AND(NOT(HasFormula(#REF!)),#REF!&lt;&gt;"")</formula>
    </cfRule>
    <cfRule type="expression" dxfId="3" priority="8094">
      <formula>AND(NOT(HasFormula(XFD2336)),XFD2336&lt;&gt;"")</formula>
    </cfRule>
  </conditionalFormatting>
  <conditionalFormatting sqref="I2336:L2336">
    <cfRule type="expression" dxfId="4" priority="8101">
      <formula>AND(NOT(HasFormula(#REF!)),#REF!&lt;&gt;"")</formula>
    </cfRule>
    <cfRule type="expression" dxfId="3" priority="8102">
      <formula>AND(NOT(HasFormula(A2336)),A2336&lt;&gt;"")</formula>
    </cfRule>
  </conditionalFormatting>
  <conditionalFormatting sqref="D2337:E2337">
    <cfRule type="expression" dxfId="3" priority="591">
      <formula>AND(NOT(HasFormula(XEZ2337)),XEZ2337&lt;&gt;"")</formula>
    </cfRule>
  </conditionalFormatting>
  <conditionalFormatting sqref="D2337">
    <cfRule type="expression" dxfId="2" priority="588">
      <formula>AND(NOT(_xlfn.ISFORMULA(D2337)),D2337&lt;&gt;"")</formula>
    </cfRule>
    <cfRule type="expression" dxfId="4" priority="590">
      <formula>AND(NOT(HasFormula(XFD2324)),XFD2324&lt;&gt;"")</formula>
    </cfRule>
  </conditionalFormatting>
  <conditionalFormatting sqref="E2337">
    <cfRule type="expression" dxfId="4" priority="598">
      <formula>AND(NOT(HasFormula(A2324)),A2324&lt;&gt;"")</formula>
    </cfRule>
  </conditionalFormatting>
  <conditionalFormatting sqref="F2337">
    <cfRule type="containsText" dxfId="6" priority="592" operator="between" text="12m">
      <formula>NOT(ISERROR(SEARCH("12m",F2337)))</formula>
    </cfRule>
    <cfRule type="containsText" dxfId="5" priority="593" operator="between" text="HRB500E">
      <formula>NOT(ISERROR(SEARCH("HRB500E",F2337)))</formula>
    </cfRule>
  </conditionalFormatting>
  <conditionalFormatting sqref="H2337">
    <cfRule type="expression" dxfId="4" priority="8091">
      <formula>AND(NOT(HasFormula(D2324)),D2324&lt;&gt;"")</formula>
    </cfRule>
    <cfRule type="expression" dxfId="3" priority="8092">
      <formula>AND(NOT(HasFormula(XFD2337)),XFD2337&lt;&gt;"")</formula>
    </cfRule>
  </conditionalFormatting>
  <conditionalFormatting sqref="I2337:L2337">
    <cfRule type="expression" dxfId="4" priority="596">
      <formula>AND(NOT(HasFormula(E2324)),E2324&lt;&gt;"")</formula>
    </cfRule>
    <cfRule type="expression" dxfId="3" priority="597">
      <formula>AND(NOT(HasFormula(A2337)),A2337&lt;&gt;"")</formula>
    </cfRule>
  </conditionalFormatting>
  <conditionalFormatting sqref="D2338:E2338">
    <cfRule type="expression" dxfId="3" priority="574">
      <formula>AND(NOT(HasFormula(XEZ2338)),XEZ2338&lt;&gt;"")</formula>
    </cfRule>
  </conditionalFormatting>
  <conditionalFormatting sqref="D2338">
    <cfRule type="expression" dxfId="4" priority="573">
      <formula>AND(NOT(HasFormula(XFD2325)),XFD2325&lt;&gt;"")</formula>
    </cfRule>
    <cfRule type="expression" dxfId="2" priority="572">
      <formula>AND(NOT(_xlfn.ISFORMULA(D2338)),D2338&lt;&gt;"")</formula>
    </cfRule>
  </conditionalFormatting>
  <conditionalFormatting sqref="E2338">
    <cfRule type="expression" dxfId="4" priority="579">
      <formula>AND(NOT(HasFormula(A2325)),A2325&lt;&gt;"")</formula>
    </cfRule>
  </conditionalFormatting>
  <conditionalFormatting sqref="F2338">
    <cfRule type="containsText" dxfId="5" priority="576" operator="between" text="HRB500E">
      <formula>NOT(ISERROR(SEARCH("HRB500E",F2338)))</formula>
    </cfRule>
    <cfRule type="containsText" dxfId="6" priority="575" operator="between" text="12m">
      <formula>NOT(ISERROR(SEARCH("12m",F2338)))</formula>
    </cfRule>
  </conditionalFormatting>
  <conditionalFormatting sqref="I2338:L2338">
    <cfRule type="expression" dxfId="3" priority="578">
      <formula>AND(NOT(HasFormula(A2338)),A2338&lt;&gt;"")</formula>
    </cfRule>
    <cfRule type="expression" dxfId="4" priority="577">
      <formula>AND(NOT(HasFormula(E2325)),E2325&lt;&gt;"")</formula>
    </cfRule>
  </conditionalFormatting>
  <conditionalFormatting sqref="D2349">
    <cfRule type="expression" dxfId="4" priority="558">
      <formula>AND(NOT(HasFormula(XFD2336)),XFD2336&lt;&gt;"")</formula>
    </cfRule>
    <cfRule type="expression" dxfId="2" priority="557">
      <formula>AND(NOT(_xlfn.ISFORMULA(D2349)),D2349&lt;&gt;"")</formula>
    </cfRule>
  </conditionalFormatting>
  <conditionalFormatting sqref="F2349">
    <cfRule type="containsText" dxfId="5" priority="561" operator="between" text="HRB500E">
      <formula>NOT(ISERROR(SEARCH("HRB500E",F2349)))</formula>
    </cfRule>
    <cfRule type="containsText" dxfId="6" priority="560" operator="between" text="12m">
      <formula>NOT(ISERROR(SEARCH("12m",F2349)))</formula>
    </cfRule>
  </conditionalFormatting>
  <conditionalFormatting sqref="I2349:L2349">
    <cfRule type="expression" dxfId="3" priority="563">
      <formula>AND(NOT(HasFormula(A2349)),A2349&lt;&gt;"")</formula>
    </cfRule>
    <cfRule type="expression" dxfId="4" priority="562">
      <formula>AND(NOT(HasFormula(E2336)),E2336&lt;&gt;"")</formula>
    </cfRule>
  </conditionalFormatting>
  <conditionalFormatting sqref="M2349">
    <cfRule type="containsText" dxfId="1" priority="554" operator="between" text="送货车型9.6米">
      <formula>NOT(ISERROR(SEARCH("送货车型9.6米",M2349)))</formula>
    </cfRule>
  </conditionalFormatting>
  <conditionalFormatting sqref="D2358">
    <cfRule type="expression" dxfId="4" priority="8103">
      <formula>AND(NOT(HasFormula(#REF!)),#REF!&lt;&gt;"")</formula>
    </cfRule>
  </conditionalFormatting>
  <conditionalFormatting sqref="E2358">
    <cfRule type="expression" dxfId="4" priority="8104">
      <formula>AND(NOT(HasFormula(#REF!)),#REF!&lt;&gt;"")</formula>
    </cfRule>
  </conditionalFormatting>
  <conditionalFormatting sqref="I2358:L2358">
    <cfRule type="expression" dxfId="4" priority="8105">
      <formula>AND(NOT(HasFormula(#REF!)),#REF!&lt;&gt;"")</formula>
    </cfRule>
    <cfRule type="expression" dxfId="3" priority="8106">
      <formula>AND(NOT(HasFormula(A2358)),A2358&lt;&gt;"")</formula>
    </cfRule>
  </conditionalFormatting>
  <conditionalFormatting sqref="M2359">
    <cfRule type="containsText" dxfId="1" priority="540" operator="between" text="送货车型9.6米">
      <formula>NOT(ISERROR(SEARCH("送货车型9.6米",M2359)))</formula>
    </cfRule>
  </conditionalFormatting>
  <conditionalFormatting sqref="D2428">
    <cfRule type="expression" dxfId="4" priority="8107">
      <formula>AND(NOT(HasFormula(XFD2429)),XFD2429&lt;&gt;"")</formula>
    </cfRule>
  </conditionalFormatting>
  <conditionalFormatting sqref="E2428">
    <cfRule type="expression" dxfId="4" priority="8108">
      <formula>AND(NOT(HasFormula(A2429)),A2429&lt;&gt;"")</formula>
    </cfRule>
  </conditionalFormatting>
  <conditionalFormatting sqref="I2428:K2428">
    <cfRule type="expression" dxfId="4" priority="8109">
      <formula>AND(NOT(HasFormula(E2429)),E2429&lt;&gt;"")</formula>
    </cfRule>
    <cfRule type="expression" dxfId="3" priority="8110">
      <formula>AND(NOT(HasFormula(A2428)),A2428&lt;&gt;"")</formula>
    </cfRule>
  </conditionalFormatting>
  <conditionalFormatting sqref="D2438">
    <cfRule type="expression" dxfId="4" priority="8113">
      <formula>AND(NOT(HasFormula(#REF!)),#REF!&lt;&gt;"")</formula>
    </cfRule>
  </conditionalFormatting>
  <conditionalFormatting sqref="E2438">
    <cfRule type="expression" dxfId="4" priority="8114">
      <formula>AND(NOT(HasFormula(#REF!)),#REF!&lt;&gt;"")</formula>
    </cfRule>
  </conditionalFormatting>
  <conditionalFormatting sqref="H2438">
    <cfRule type="expression" dxfId="4" priority="8111">
      <formula>AND(NOT(HasFormula(#REF!)),#REF!&lt;&gt;"")</formula>
    </cfRule>
    <cfRule type="expression" dxfId="3" priority="8112">
      <formula>AND(NOT(HasFormula(XFD2438)),XFD2438&lt;&gt;"")</formula>
    </cfRule>
  </conditionalFormatting>
  <conditionalFormatting sqref="I2438:L2438">
    <cfRule type="expression" dxfId="4" priority="8115">
      <formula>AND(NOT(HasFormula(#REF!)),#REF!&lt;&gt;"")</formula>
    </cfRule>
    <cfRule type="expression" dxfId="3" priority="8116">
      <formula>AND(NOT(HasFormula(A2438)),A2438&lt;&gt;"")</formula>
    </cfRule>
  </conditionalFormatting>
  <conditionalFormatting sqref="D2455">
    <cfRule type="expression" dxfId="4" priority="8123">
      <formula>AND(NOT(HasFormula(XFD2461)),XFD2461&lt;&gt;"")</formula>
    </cfRule>
  </conditionalFormatting>
  <conditionalFormatting sqref="E2455">
    <cfRule type="expression" dxfId="4" priority="8126">
      <formula>AND(NOT(HasFormula(A2461)),A2461&lt;&gt;"")</formula>
    </cfRule>
  </conditionalFormatting>
  <conditionalFormatting sqref="I2455:L2455">
    <cfRule type="expression" dxfId="4" priority="8129">
      <formula>AND(NOT(HasFormula(E2461)),E2461&lt;&gt;"")</formula>
    </cfRule>
    <cfRule type="expression" dxfId="3" priority="8130">
      <formula>AND(NOT(HasFormula(A2455)),A2455&lt;&gt;"")</formula>
    </cfRule>
  </conditionalFormatting>
  <conditionalFormatting sqref="D2458">
    <cfRule type="expression" dxfId="4" priority="8125">
      <formula>AND(NOT(HasFormula(XFD2475)),XFD2475&lt;&gt;"")</formula>
    </cfRule>
  </conditionalFormatting>
  <conditionalFormatting sqref="E2458">
    <cfRule type="expression" dxfId="4" priority="8128">
      <formula>AND(NOT(HasFormula(A2475)),A2475&lt;&gt;"")</formula>
    </cfRule>
  </conditionalFormatting>
  <conditionalFormatting sqref="I2458:L2458">
    <cfRule type="expression" dxfId="4" priority="8133">
      <formula>AND(NOT(HasFormula(E2475)),E2475&lt;&gt;"")</formula>
    </cfRule>
    <cfRule type="expression" dxfId="3" priority="8134">
      <formula>AND(NOT(HasFormula(A2458)),A2458&lt;&gt;"")</formula>
    </cfRule>
  </conditionalFormatting>
  <conditionalFormatting sqref="D2459">
    <cfRule type="expression" dxfId="4" priority="8140">
      <formula>AND(NOT(HasFormula(XFD2463)),XFD2463&lt;&gt;"")</formula>
    </cfRule>
  </conditionalFormatting>
  <conditionalFormatting sqref="E2459">
    <cfRule type="expression" dxfId="4" priority="8142">
      <formula>AND(NOT(HasFormula(A2463)),A2463&lt;&gt;"")</formula>
    </cfRule>
  </conditionalFormatting>
  <conditionalFormatting sqref="I2459:L2459">
    <cfRule type="expression" dxfId="4" priority="8145">
      <formula>AND(NOT(HasFormula(E2463)),E2463&lt;&gt;"")</formula>
    </cfRule>
    <cfRule type="expression" dxfId="3" priority="8146">
      <formula>AND(NOT(HasFormula(A2459)),A2459&lt;&gt;"")</formula>
    </cfRule>
  </conditionalFormatting>
  <conditionalFormatting sqref="D2460">
    <cfRule type="expression" dxfId="4" priority="8152">
      <formula>AND(NOT(HasFormula(XFD2464)),XFD2464&lt;&gt;"")</formula>
    </cfRule>
  </conditionalFormatting>
  <conditionalFormatting sqref="E2460">
    <cfRule type="expression" dxfId="4" priority="8154">
      <formula>AND(NOT(HasFormula(A2464)),A2464&lt;&gt;"")</formula>
    </cfRule>
  </conditionalFormatting>
  <conditionalFormatting sqref="I2460:L2460">
    <cfRule type="expression" dxfId="4" priority="8157">
      <formula>AND(NOT(HasFormula(E2464)),E2464&lt;&gt;"")</formula>
    </cfRule>
    <cfRule type="expression" dxfId="3" priority="8158">
      <formula>AND(NOT(HasFormula(A2460)),A2460&lt;&gt;"")</formula>
    </cfRule>
  </conditionalFormatting>
  <conditionalFormatting sqref="D2462">
    <cfRule type="expression" dxfId="4" priority="8139">
      <formula>AND(NOT(HasFormula(XFD2459)),XFD2459&lt;&gt;"")</formula>
    </cfRule>
  </conditionalFormatting>
  <conditionalFormatting sqref="E2462">
    <cfRule type="expression" dxfId="4" priority="8141">
      <formula>AND(NOT(HasFormula(A2459)),A2459&lt;&gt;"")</formula>
    </cfRule>
  </conditionalFormatting>
  <conditionalFormatting sqref="I2462:L2462">
    <cfRule type="expression" dxfId="4" priority="8143">
      <formula>AND(NOT(HasFormula(E2459)),E2459&lt;&gt;"")</formula>
    </cfRule>
    <cfRule type="expression" dxfId="3" priority="8144">
      <formula>AND(NOT(HasFormula(A2462)),A2462&lt;&gt;"")</formula>
    </cfRule>
  </conditionalFormatting>
  <conditionalFormatting sqref="D2463">
    <cfRule type="expression" dxfId="4" priority="8151">
      <formula>AND(NOT(HasFormula(XFD2460)),XFD2460&lt;&gt;"")</formula>
    </cfRule>
  </conditionalFormatting>
  <conditionalFormatting sqref="E2463">
    <cfRule type="expression" dxfId="4" priority="8153">
      <formula>AND(NOT(HasFormula(A2460)),A2460&lt;&gt;"")</formula>
    </cfRule>
  </conditionalFormatting>
  <conditionalFormatting sqref="I2463:L2463">
    <cfRule type="expression" dxfId="4" priority="8155">
      <formula>AND(NOT(HasFormula(E2460)),E2460&lt;&gt;"")</formula>
    </cfRule>
    <cfRule type="expression" dxfId="3" priority="8156">
      <formula>AND(NOT(HasFormula(A2463)),A2463&lt;&gt;"")</formula>
    </cfRule>
  </conditionalFormatting>
  <conditionalFormatting sqref="D2474">
    <cfRule type="expression" dxfId="4" priority="8124">
      <formula>AND(NOT(HasFormula(XFD2456)),XFD2456&lt;&gt;"")</formula>
    </cfRule>
  </conditionalFormatting>
  <conditionalFormatting sqref="E2474">
    <cfRule type="expression" dxfId="4" priority="8127">
      <formula>AND(NOT(HasFormula(A2456)),A2456&lt;&gt;"")</formula>
    </cfRule>
  </conditionalFormatting>
  <conditionalFormatting sqref="I2474:L2474">
    <cfRule type="expression" dxfId="4" priority="8131">
      <formula>AND(NOT(HasFormula(E2456)),E2456&lt;&gt;"")</formula>
    </cfRule>
    <cfRule type="expression" dxfId="3" priority="8132">
      <formula>AND(NOT(HasFormula(A2474)),A2474&lt;&gt;"")</formula>
    </cfRule>
  </conditionalFormatting>
  <conditionalFormatting sqref="D2483">
    <cfRule type="expression" dxfId="4" priority="8167">
      <formula>AND(NOT(HasFormula(#REF!)),#REF!&lt;&gt;"")</formula>
    </cfRule>
  </conditionalFormatting>
  <conditionalFormatting sqref="E2483">
    <cfRule type="expression" dxfId="4" priority="8168">
      <formula>AND(NOT(HasFormula(#REF!)),#REF!&lt;&gt;"")</formula>
    </cfRule>
  </conditionalFormatting>
  <conditionalFormatting sqref="I2483:L2483">
    <cfRule type="expression" dxfId="4" priority="8169">
      <formula>AND(NOT(HasFormula(#REF!)),#REF!&lt;&gt;"")</formula>
    </cfRule>
    <cfRule type="expression" dxfId="3" priority="8170">
      <formula>AND(NOT(HasFormula(A2483)),A2483&lt;&gt;"")</formula>
    </cfRule>
  </conditionalFormatting>
  <conditionalFormatting sqref="D2484">
    <cfRule type="expression" dxfId="4" priority="8161">
      <formula>AND(NOT(HasFormula(XFD2486)),XFD2486&lt;&gt;"")</formula>
    </cfRule>
  </conditionalFormatting>
  <conditionalFormatting sqref="E2484">
    <cfRule type="expression" dxfId="4" priority="8162">
      <formula>AND(NOT(HasFormula(A2486)),A2486&lt;&gt;"")</formula>
    </cfRule>
  </conditionalFormatting>
  <conditionalFormatting sqref="I2484:L2484">
    <cfRule type="expression" dxfId="4" priority="8163">
      <formula>AND(NOT(HasFormula(E2486)),E2486&lt;&gt;"")</formula>
    </cfRule>
    <cfRule type="expression" dxfId="3" priority="8164">
      <formula>AND(NOT(HasFormula(A2484)),A2484&lt;&gt;"")</formula>
    </cfRule>
  </conditionalFormatting>
  <conditionalFormatting sqref="E2548">
    <cfRule type="expression" dxfId="4" priority="8178">
      <formula>AND(NOT(HasFormula(#REF!)),#REF!&lt;&gt;"")</formula>
    </cfRule>
  </conditionalFormatting>
  <conditionalFormatting sqref="H2548">
    <cfRule type="expression" dxfId="4" priority="8181">
      <formula>AND(NOT(HasFormula(#REF!)),#REF!&lt;&gt;"")</formula>
    </cfRule>
    <cfRule type="expression" dxfId="3" priority="8182">
      <formula>AND(NOT(HasFormula(XFD2548)),XFD2548&lt;&gt;"")</formula>
    </cfRule>
  </conditionalFormatting>
  <conditionalFormatting sqref="I2548:L2548">
    <cfRule type="expression" dxfId="4" priority="8179">
      <formula>AND(NOT(HasFormula(#REF!)),#REF!&lt;&gt;"")</formula>
    </cfRule>
    <cfRule type="expression" dxfId="3" priority="8180">
      <formula>AND(NOT(HasFormula(A2548)),A2548&lt;&gt;"")</formula>
    </cfRule>
  </conditionalFormatting>
  <conditionalFormatting sqref="D2554">
    <cfRule type="expression" dxfId="4" priority="8185">
      <formula>AND(NOT(HasFormula(#REF!)),#REF!&lt;&gt;"")</formula>
    </cfRule>
  </conditionalFormatting>
  <conditionalFormatting sqref="E2554">
    <cfRule type="expression" dxfId="4" priority="8186">
      <formula>AND(NOT(HasFormula(#REF!)),#REF!&lt;&gt;"")</formula>
    </cfRule>
  </conditionalFormatting>
  <conditionalFormatting sqref="H2554">
    <cfRule type="expression" dxfId="4" priority="8183">
      <formula>AND(NOT(HasFormula(#REF!)),#REF!&lt;&gt;"")</formula>
    </cfRule>
    <cfRule type="expression" dxfId="3" priority="8184">
      <formula>AND(NOT(HasFormula(XFD2554)),XFD2554&lt;&gt;"")</formula>
    </cfRule>
  </conditionalFormatting>
  <conditionalFormatting sqref="I2554:L2554">
    <cfRule type="expression" dxfId="4" priority="8187">
      <formula>AND(NOT(HasFormula(#REF!)),#REF!&lt;&gt;"")</formula>
    </cfRule>
    <cfRule type="expression" dxfId="3" priority="8188">
      <formula>AND(NOT(HasFormula(A2554)),A2554&lt;&gt;"")</formula>
    </cfRule>
  </conditionalFormatting>
  <conditionalFormatting sqref="D2576:E2576">
    <cfRule type="expression" dxfId="3" priority="526">
      <formula>AND(NOT(HasFormula(XEZ2576)),XEZ2576&lt;&gt;"")</formula>
    </cfRule>
  </conditionalFormatting>
  <conditionalFormatting sqref="D2576">
    <cfRule type="expression" dxfId="4" priority="525">
      <formula>AND(NOT(HasFormula(XFD2577)),XFD2577&lt;&gt;"")</formula>
    </cfRule>
    <cfRule type="expression" dxfId="2" priority="523">
      <formula>AND(NOT(_xlfn.ISFORMULA(D2576)),D2576&lt;&gt;"")</formula>
    </cfRule>
  </conditionalFormatting>
  <conditionalFormatting sqref="E2576">
    <cfRule type="expression" dxfId="4" priority="533">
      <formula>AND(NOT(HasFormula(A2577)),A2577&lt;&gt;"")</formula>
    </cfRule>
  </conditionalFormatting>
  <conditionalFormatting sqref="F2576">
    <cfRule type="containsText" dxfId="5" priority="528" operator="between" text="HRB500E">
      <formula>NOT(ISERROR(SEARCH("HRB500E",F2576)))</formula>
    </cfRule>
    <cfRule type="containsText" dxfId="6" priority="527" operator="between" text="12m">
      <formula>NOT(ISERROR(SEARCH("12m",F2576)))</formula>
    </cfRule>
  </conditionalFormatting>
  <conditionalFormatting sqref="I2576:L2576">
    <cfRule type="expression" dxfId="3" priority="532">
      <formula>AND(NOT(HasFormula(A2576)),A2576&lt;&gt;"")</formula>
    </cfRule>
    <cfRule type="expression" dxfId="4" priority="531">
      <formula>AND(NOT(HasFormula(E2577)),E2577&lt;&gt;"")</formula>
    </cfRule>
  </conditionalFormatting>
  <conditionalFormatting sqref="L2576:O2576">
    <cfRule type="containsText" dxfId="1" priority="522" operator="between" text="送货车型9.6米">
      <formula>NOT(ISERROR(SEARCH("送货车型9.6米",L2576)))</formula>
    </cfRule>
  </conditionalFormatting>
  <conditionalFormatting sqref="D2604">
    <cfRule type="expression" dxfId="4" priority="8191">
      <formula>AND(NOT(HasFormula(XFD2606)),XFD2606&lt;&gt;"")</formula>
    </cfRule>
  </conditionalFormatting>
  <conditionalFormatting sqref="E2604">
    <cfRule type="expression" dxfId="4" priority="8192">
      <formula>AND(NOT(HasFormula(A2606)),A2606&lt;&gt;"")</formula>
    </cfRule>
  </conditionalFormatting>
  <conditionalFormatting sqref="I2604:L2604">
    <cfRule type="expression" dxfId="4" priority="8193">
      <formula>AND(NOT(HasFormula(E2606)),E2606&lt;&gt;"")</formula>
    </cfRule>
    <cfRule type="expression" dxfId="3" priority="8194">
      <formula>AND(NOT(HasFormula(A2604)),A2604&lt;&gt;"")</formula>
    </cfRule>
  </conditionalFormatting>
  <conditionalFormatting sqref="D2611">
    <cfRule type="expression" dxfId="4" priority="8203">
      <formula>AND(NOT(HasFormula(#REF!)),#REF!&lt;&gt;"")</formula>
    </cfRule>
  </conditionalFormatting>
  <conditionalFormatting sqref="E2611">
    <cfRule type="expression" dxfId="4" priority="8204">
      <formula>AND(NOT(HasFormula(#REF!)),#REF!&lt;&gt;"")</formula>
    </cfRule>
  </conditionalFormatting>
  <conditionalFormatting sqref="I2611:L2611">
    <cfRule type="expression" dxfId="4" priority="8205">
      <formula>AND(NOT(HasFormula(#REF!)),#REF!&lt;&gt;"")</formula>
    </cfRule>
    <cfRule type="expression" dxfId="3" priority="8206">
      <formula>AND(NOT(HasFormula(A2611)),A2611&lt;&gt;"")</formula>
    </cfRule>
  </conditionalFormatting>
  <conditionalFormatting sqref="D2619">
    <cfRule type="expression" dxfId="4" priority="8209">
      <formula>AND(NOT(HasFormula(#REF!)),#REF!&lt;&gt;"")</formula>
    </cfRule>
  </conditionalFormatting>
  <conditionalFormatting sqref="E2619">
    <cfRule type="expression" dxfId="4" priority="8210">
      <formula>AND(NOT(HasFormula(#REF!)),#REF!&lt;&gt;"")</formula>
    </cfRule>
  </conditionalFormatting>
  <conditionalFormatting sqref="I2619:L2619">
    <cfRule type="expression" dxfId="4" priority="8211">
      <formula>AND(NOT(HasFormula(#REF!)),#REF!&lt;&gt;"")</formula>
    </cfRule>
    <cfRule type="expression" dxfId="3" priority="8212">
      <formula>AND(NOT(HasFormula(A2619)),A2619&lt;&gt;"")</formula>
    </cfRule>
  </conditionalFormatting>
  <conditionalFormatting sqref="D2643">
    <cfRule type="expression" dxfId="4" priority="8219">
      <formula>AND(NOT(HasFormula(#REF!)),#REF!&lt;&gt;"")</formula>
    </cfRule>
  </conditionalFormatting>
  <conditionalFormatting sqref="E2643">
    <cfRule type="expression" dxfId="4" priority="8220">
      <formula>AND(NOT(HasFormula(#REF!)),#REF!&lt;&gt;"")</formula>
    </cfRule>
  </conditionalFormatting>
  <conditionalFormatting sqref="I2643:L2643">
    <cfRule type="expression" dxfId="4" priority="8221">
      <formula>AND(NOT(HasFormula(#REF!)),#REF!&lt;&gt;"")</formula>
    </cfRule>
    <cfRule type="expression" dxfId="3" priority="8222">
      <formula>AND(NOT(HasFormula(A2643)),A2643&lt;&gt;"")</formula>
    </cfRule>
  </conditionalFormatting>
  <conditionalFormatting sqref="D2646">
    <cfRule type="expression" dxfId="4" priority="8215">
      <formula>AND(NOT(HasFormula(#REF!)),#REF!&lt;&gt;"")</formula>
    </cfRule>
  </conditionalFormatting>
  <conditionalFormatting sqref="E2646">
    <cfRule type="expression" dxfId="4" priority="8216">
      <formula>AND(NOT(HasFormula(#REF!)),#REF!&lt;&gt;"")</formula>
    </cfRule>
  </conditionalFormatting>
  <conditionalFormatting sqref="H2646">
    <cfRule type="expression" dxfId="4" priority="8245">
      <formula>AND(NOT(HasFormula(D2650)),D2650&lt;&gt;"")</formula>
    </cfRule>
    <cfRule type="expression" dxfId="3" priority="8246">
      <formula>AND(NOT(HasFormula(XFD2646)),XFD2646&lt;&gt;"")</formula>
    </cfRule>
  </conditionalFormatting>
  <conditionalFormatting sqref="I2646:L2646">
    <cfRule type="expression" dxfId="4" priority="8217">
      <formula>AND(NOT(HasFormula(#REF!)),#REF!&lt;&gt;"")</formula>
    </cfRule>
    <cfRule type="expression" dxfId="3" priority="8218">
      <formula>AND(NOT(HasFormula(A2646)),A2646&lt;&gt;"")</formula>
    </cfRule>
  </conditionalFormatting>
  <conditionalFormatting sqref="D2647">
    <cfRule type="expression" dxfId="4" priority="8233">
      <formula>AND(NOT(HasFormula(#REF!)),#REF!&lt;&gt;"")</formula>
    </cfRule>
  </conditionalFormatting>
  <conditionalFormatting sqref="E2647">
    <cfRule type="expression" dxfId="4" priority="8234">
      <formula>AND(NOT(HasFormula(#REF!)),#REF!&lt;&gt;"")</formula>
    </cfRule>
  </conditionalFormatting>
  <conditionalFormatting sqref="I2647:L2647">
    <cfRule type="expression" dxfId="4" priority="8235">
      <formula>AND(NOT(HasFormula(#REF!)),#REF!&lt;&gt;"")</formula>
    </cfRule>
    <cfRule type="expression" dxfId="3" priority="8236">
      <formula>AND(NOT(HasFormula(A2647)),A2647&lt;&gt;"")</formula>
    </cfRule>
  </conditionalFormatting>
  <conditionalFormatting sqref="D2649">
    <cfRule type="expression" dxfId="4" priority="8238">
      <formula>AND(NOT(HasFormula(XFD2647)),XFD2647&lt;&gt;"")</formula>
    </cfRule>
  </conditionalFormatting>
  <conditionalFormatting sqref="E2649">
    <cfRule type="expression" dxfId="4" priority="8240">
      <formula>AND(NOT(HasFormula(A2647)),A2647&lt;&gt;"")</formula>
    </cfRule>
  </conditionalFormatting>
  <conditionalFormatting sqref="I2649:L2649">
    <cfRule type="expression" dxfId="4" priority="8243">
      <formula>AND(NOT(HasFormula(E2647)),E2647&lt;&gt;"")</formula>
    </cfRule>
    <cfRule type="expression" dxfId="3" priority="8244">
      <formula>AND(NOT(HasFormula(A2649)),A2649&lt;&gt;"")</formula>
    </cfRule>
  </conditionalFormatting>
  <conditionalFormatting sqref="D2665">
    <cfRule type="expression" dxfId="4" priority="8225">
      <formula>AND(NOT(HasFormula(#REF!)),#REF!&lt;&gt;"")</formula>
    </cfRule>
  </conditionalFormatting>
  <conditionalFormatting sqref="E2665">
    <cfRule type="expression" dxfId="4" priority="8226">
      <formula>AND(NOT(HasFormula(#REF!)),#REF!&lt;&gt;"")</formula>
    </cfRule>
  </conditionalFormatting>
  <conditionalFormatting sqref="I2665:L2665">
    <cfRule type="expression" dxfId="4" priority="8227">
      <formula>AND(NOT(HasFormula(#REF!)),#REF!&lt;&gt;"")</formula>
    </cfRule>
    <cfRule type="expression" dxfId="3" priority="8228">
      <formula>AND(NOT(HasFormula(A2665)),A2665&lt;&gt;"")</formula>
    </cfRule>
  </conditionalFormatting>
  <conditionalFormatting sqref="D2669">
    <cfRule type="expression" dxfId="4" priority="8237">
      <formula>AND(NOT(HasFormula(XFD2648)),XFD2648&lt;&gt;"")</formula>
    </cfRule>
  </conditionalFormatting>
  <conditionalFormatting sqref="E2669">
    <cfRule type="expression" dxfId="4" priority="8239">
      <formula>AND(NOT(HasFormula(A2648)),A2648&lt;&gt;"")</formula>
    </cfRule>
  </conditionalFormatting>
  <conditionalFormatting sqref="I2669:L2669">
    <cfRule type="expression" dxfId="4" priority="8241">
      <formula>AND(NOT(HasFormula(E2648)),E2648&lt;&gt;"")</formula>
    </cfRule>
    <cfRule type="expression" dxfId="3" priority="8242">
      <formula>AND(NOT(HasFormula(A2669)),A2669&lt;&gt;"")</formula>
    </cfRule>
  </conditionalFormatting>
  <conditionalFormatting sqref="D2699">
    <cfRule type="expression" dxfId="4" priority="8249">
      <formula>AND(NOT(HasFormula(XFD2700)),XFD2700&lt;&gt;"")</formula>
    </cfRule>
  </conditionalFormatting>
  <conditionalFormatting sqref="E2699">
    <cfRule type="expression" dxfId="4" priority="8250">
      <formula>AND(NOT(HasFormula(A2700)),A2700&lt;&gt;"")</formula>
    </cfRule>
  </conditionalFormatting>
  <conditionalFormatting sqref="I2699:L2699">
    <cfRule type="expression" dxfId="4" priority="8251">
      <formula>AND(NOT(HasFormula(E2700)),E2700&lt;&gt;"")</formula>
    </cfRule>
    <cfRule type="expression" dxfId="3" priority="8252">
      <formula>AND(NOT(HasFormula(A2699)),A2699&lt;&gt;"")</formula>
    </cfRule>
  </conditionalFormatting>
  <conditionalFormatting sqref="D2709">
    <cfRule type="expression" dxfId="4" priority="8258">
      <formula>AND(NOT(HasFormula(#REF!)),#REF!&lt;&gt;"")</formula>
    </cfRule>
  </conditionalFormatting>
  <conditionalFormatting sqref="E2709">
    <cfRule type="expression" dxfId="4" priority="8259">
      <formula>AND(NOT(HasFormula(#REF!)),#REF!&lt;&gt;"")</formula>
    </cfRule>
  </conditionalFormatting>
  <conditionalFormatting sqref="I2709:L2709">
    <cfRule type="expression" dxfId="4" priority="8260">
      <formula>AND(NOT(HasFormula(#REF!)),#REF!&lt;&gt;"")</formula>
    </cfRule>
    <cfRule type="expression" dxfId="3" priority="8261">
      <formula>AND(NOT(HasFormula(A2709)),A2709&lt;&gt;"")</formula>
    </cfRule>
  </conditionalFormatting>
  <conditionalFormatting sqref="D2721">
    <cfRule type="expression" dxfId="4" priority="8268">
      <formula>AND(NOT(HasFormula(#REF!)),#REF!&lt;&gt;"")</formula>
    </cfRule>
  </conditionalFormatting>
  <conditionalFormatting sqref="E2721">
    <cfRule type="expression" dxfId="4" priority="8269">
      <formula>AND(NOT(HasFormula(#REF!)),#REF!&lt;&gt;"")</formula>
    </cfRule>
  </conditionalFormatting>
  <conditionalFormatting sqref="I2721:L2721">
    <cfRule type="expression" dxfId="4" priority="8270">
      <formula>AND(NOT(HasFormula(#REF!)),#REF!&lt;&gt;"")</formula>
    </cfRule>
    <cfRule type="expression" dxfId="3" priority="8271">
      <formula>AND(NOT(HasFormula(A2721)),A2721&lt;&gt;"")</formula>
    </cfRule>
  </conditionalFormatting>
  <conditionalFormatting sqref="D2794">
    <cfRule type="expression" dxfId="4" priority="8278">
      <formula>AND(NOT(HasFormula(XFD2796)),XFD2796&lt;&gt;"")</formula>
    </cfRule>
  </conditionalFormatting>
  <conditionalFormatting sqref="E2794">
    <cfRule type="expression" dxfId="4" priority="8279">
      <formula>AND(NOT(HasFormula(A2796)),A2796&lt;&gt;"")</formula>
    </cfRule>
  </conditionalFormatting>
  <conditionalFormatting sqref="I2794:L2794">
    <cfRule type="expression" dxfId="4" priority="8280">
      <formula>AND(NOT(HasFormula(E2796)),E2796&lt;&gt;"")</formula>
    </cfRule>
    <cfRule type="expression" dxfId="3" priority="8281">
      <formula>AND(NOT(HasFormula(A2794)),A2794&lt;&gt;"")</formula>
    </cfRule>
  </conditionalFormatting>
  <conditionalFormatting sqref="D2795">
    <cfRule type="expression" dxfId="4" priority="8282">
      <formula>AND(NOT(HasFormula(XFD2798)),XFD2798&lt;&gt;"")</formula>
    </cfRule>
  </conditionalFormatting>
  <conditionalFormatting sqref="E2795">
    <cfRule type="expression" dxfId="4" priority="8283">
      <formula>AND(NOT(HasFormula(A2798)),A2798&lt;&gt;"")</formula>
    </cfRule>
  </conditionalFormatting>
  <conditionalFormatting sqref="I2795:L2795">
    <cfRule type="expression" dxfId="4" priority="8292">
      <formula>AND(NOT(HasFormula(E2798)),E2798&lt;&gt;"")</formula>
    </cfRule>
    <cfRule type="expression" dxfId="3" priority="8293">
      <formula>AND(NOT(HasFormula(A2795)),A2795&lt;&gt;"")</formula>
    </cfRule>
  </conditionalFormatting>
  <conditionalFormatting sqref="D2808">
    <cfRule type="expression" dxfId="4" priority="8316">
      <formula>AND(NOT(HasFormula(XFD2813)),XFD2813&lt;&gt;"")</formula>
    </cfRule>
  </conditionalFormatting>
  <conditionalFormatting sqref="E2808">
    <cfRule type="expression" dxfId="4" priority="8319">
      <formula>AND(NOT(HasFormula(A2813)),A2813&lt;&gt;"")</formula>
    </cfRule>
  </conditionalFormatting>
  <conditionalFormatting sqref="I2808:L2808">
    <cfRule type="expression" dxfId="4" priority="8322">
      <formula>AND(NOT(HasFormula(E2813)),E2813&lt;&gt;"")</formula>
    </cfRule>
    <cfRule type="expression" dxfId="3" priority="8323">
      <formula>AND(NOT(HasFormula(A2808)),A2808&lt;&gt;"")</formula>
    </cfRule>
  </conditionalFormatting>
  <conditionalFormatting sqref="D2809">
    <cfRule type="expression" dxfId="4" priority="8336">
      <formula>AND(NOT(HasFormula(XFD2810)),XFD2810&lt;&gt;"")</formula>
    </cfRule>
  </conditionalFormatting>
  <conditionalFormatting sqref="E2809">
    <cfRule type="expression" dxfId="4" priority="8337">
      <formula>AND(NOT(HasFormula(A2810)),A2810&lt;&gt;"")</formula>
    </cfRule>
  </conditionalFormatting>
  <conditionalFormatting sqref="I2809:L2809">
    <cfRule type="expression" dxfId="4" priority="8338">
      <formula>AND(NOT(HasFormula(E2810)),E2810&lt;&gt;"")</formula>
    </cfRule>
    <cfRule type="expression" dxfId="3" priority="8339">
      <formula>AND(NOT(HasFormula(A2809)),A2809&lt;&gt;"")</formula>
    </cfRule>
  </conditionalFormatting>
  <conditionalFormatting sqref="D2810">
    <cfRule type="expression" dxfId="4" priority="8306">
      <formula>AND(NOT(HasFormula(#REF!)),#REF!&lt;&gt;"")</formula>
    </cfRule>
  </conditionalFormatting>
  <conditionalFormatting sqref="E2810">
    <cfRule type="expression" dxfId="4" priority="8307">
      <formula>AND(NOT(HasFormula(#REF!)),#REF!&lt;&gt;"")</formula>
    </cfRule>
  </conditionalFormatting>
  <conditionalFormatting sqref="I2810:L2810">
    <cfRule type="expression" dxfId="4" priority="8308">
      <formula>AND(NOT(HasFormula(#REF!)),#REF!&lt;&gt;"")</formula>
    </cfRule>
    <cfRule type="expression" dxfId="3" priority="8309">
      <formula>AND(NOT(HasFormula(A2810)),A2810&lt;&gt;"")</formula>
    </cfRule>
  </conditionalFormatting>
  <conditionalFormatting sqref="D2811">
    <cfRule type="expression" dxfId="4" priority="8317">
      <formula>AND(NOT(HasFormula(XFD2812)),XFD2812&lt;&gt;"")</formula>
    </cfRule>
  </conditionalFormatting>
  <conditionalFormatting sqref="E2811">
    <cfRule type="expression" dxfId="4" priority="8320">
      <formula>AND(NOT(HasFormula(A2812)),A2812&lt;&gt;"")</formula>
    </cfRule>
  </conditionalFormatting>
  <conditionalFormatting sqref="I2811:L2811">
    <cfRule type="expression" dxfId="4" priority="8324">
      <formula>AND(NOT(HasFormula(E2812)),E2812&lt;&gt;"")</formula>
    </cfRule>
    <cfRule type="expression" dxfId="3" priority="8325">
      <formula>AND(NOT(HasFormula(A2811)),A2811&lt;&gt;"")</formula>
    </cfRule>
  </conditionalFormatting>
  <conditionalFormatting sqref="D2812">
    <cfRule type="expression" dxfId="4" priority="8318">
      <formula>AND(NOT(HasFormula(XFD2809)),XFD2809&lt;&gt;"")</formula>
    </cfRule>
  </conditionalFormatting>
  <conditionalFormatting sqref="E2812">
    <cfRule type="expression" dxfId="4" priority="8321">
      <formula>AND(NOT(HasFormula(A2809)),A2809&lt;&gt;"")</formula>
    </cfRule>
  </conditionalFormatting>
  <conditionalFormatting sqref="I2812:L2812">
    <cfRule type="expression" dxfId="4" priority="8326">
      <formula>AND(NOT(HasFormula(E2809)),E2809&lt;&gt;"")</formula>
    </cfRule>
    <cfRule type="expression" dxfId="3" priority="8327">
      <formula>AND(NOT(HasFormula(A2812)),A2812&lt;&gt;"")</formula>
    </cfRule>
  </conditionalFormatting>
  <conditionalFormatting sqref="D2818">
    <cfRule type="expression" dxfId="4" priority="8300">
      <formula>AND(NOT(HasFormula(#REF!)),#REF!&lt;&gt;"")</formula>
    </cfRule>
  </conditionalFormatting>
  <conditionalFormatting sqref="E2818">
    <cfRule type="expression" dxfId="4" priority="8301">
      <formula>AND(NOT(HasFormula(#REF!)),#REF!&lt;&gt;"")</formula>
    </cfRule>
  </conditionalFormatting>
  <conditionalFormatting sqref="I2818:L2818">
    <cfRule type="expression" dxfId="4" priority="8302">
      <formula>AND(NOT(HasFormula(#REF!)),#REF!&lt;&gt;"")</formula>
    </cfRule>
    <cfRule type="expression" dxfId="3" priority="8303">
      <formula>AND(NOT(HasFormula(A2818)),A2818&lt;&gt;"")</formula>
    </cfRule>
  </conditionalFormatting>
  <conditionalFormatting sqref="D2825">
    <cfRule type="expression" dxfId="4" priority="8330">
      <formula>AND(NOT(HasFormula(XFD2811)),XFD2811&lt;&gt;"")</formula>
    </cfRule>
  </conditionalFormatting>
  <conditionalFormatting sqref="E2825">
    <cfRule type="expression" dxfId="4" priority="8331">
      <formula>AND(NOT(HasFormula(A2811)),A2811&lt;&gt;"")</formula>
    </cfRule>
  </conditionalFormatting>
  <conditionalFormatting sqref="I2825:L2825">
    <cfRule type="expression" dxfId="4" priority="8332">
      <formula>AND(NOT(HasFormula(E2811)),E2811&lt;&gt;"")</formula>
    </cfRule>
    <cfRule type="expression" dxfId="3" priority="8333">
      <formula>AND(NOT(HasFormula(A2825)),A2825&lt;&gt;"")</formula>
    </cfRule>
  </conditionalFormatting>
  <conditionalFormatting sqref="D2845">
    <cfRule type="expression" dxfId="4" priority="8364">
      <formula>AND(NOT(HasFormula(#REF!)),#REF!&lt;&gt;"")</formula>
    </cfRule>
  </conditionalFormatting>
  <conditionalFormatting sqref="E2845">
    <cfRule type="expression" dxfId="4" priority="8365">
      <formula>AND(NOT(HasFormula(#REF!)),#REF!&lt;&gt;"")</formula>
    </cfRule>
  </conditionalFormatting>
  <conditionalFormatting sqref="H2845">
    <cfRule type="expression" dxfId="4" priority="8362">
      <formula>AND(NOT(HasFormula(#REF!)),#REF!&lt;&gt;"")</formula>
    </cfRule>
    <cfRule type="expression" dxfId="3" priority="8363">
      <formula>AND(NOT(HasFormula(XFD2845)),XFD2845&lt;&gt;"")</formula>
    </cfRule>
  </conditionalFormatting>
  <conditionalFormatting sqref="I2845:L2845">
    <cfRule type="expression" dxfId="4" priority="8366">
      <formula>AND(NOT(HasFormula(#REF!)),#REF!&lt;&gt;"")</formula>
    </cfRule>
    <cfRule type="expression" dxfId="3" priority="8367">
      <formula>AND(NOT(HasFormula(A2845)),A2845&lt;&gt;"")</formula>
    </cfRule>
  </conditionalFormatting>
  <conditionalFormatting sqref="D2851">
    <cfRule type="expression" dxfId="4" priority="8342">
      <formula>AND(NOT(HasFormula(#REF!)),#REF!&lt;&gt;"")</formula>
    </cfRule>
  </conditionalFormatting>
  <conditionalFormatting sqref="E2851">
    <cfRule type="expression" dxfId="4" priority="8343">
      <formula>AND(NOT(HasFormula(#REF!)),#REF!&lt;&gt;"")</formula>
    </cfRule>
  </conditionalFormatting>
  <conditionalFormatting sqref="I2851:L2851">
    <cfRule type="expression" dxfId="4" priority="8344">
      <formula>AND(NOT(HasFormula(#REF!)),#REF!&lt;&gt;"")</formula>
    </cfRule>
    <cfRule type="expression" dxfId="3" priority="8345">
      <formula>AND(NOT(HasFormula(A2851)),A2851&lt;&gt;"")</formula>
    </cfRule>
  </conditionalFormatting>
  <conditionalFormatting sqref="D2852">
    <cfRule type="expression" dxfId="4" priority="8356">
      <formula>AND(NOT(HasFormula(XFD2854)),XFD2854&lt;&gt;"")</formula>
    </cfRule>
  </conditionalFormatting>
  <conditionalFormatting sqref="E2852">
    <cfRule type="expression" dxfId="4" priority="8357">
      <formula>AND(NOT(HasFormula(A2854)),A2854&lt;&gt;"")</formula>
    </cfRule>
  </conditionalFormatting>
  <conditionalFormatting sqref="I2852:L2852">
    <cfRule type="expression" dxfId="4" priority="8360">
      <formula>AND(NOT(HasFormula(E2854)),E2854&lt;&gt;"")</formula>
    </cfRule>
    <cfRule type="expression" dxfId="3" priority="8361">
      <formula>AND(NOT(HasFormula(A2852)),A2852&lt;&gt;"")</formula>
    </cfRule>
  </conditionalFormatting>
  <conditionalFormatting sqref="D2853">
    <cfRule type="expression" dxfId="4" priority="8346">
      <formula>AND(NOT(HasFormula(#REF!)),#REF!&lt;&gt;"")</formula>
    </cfRule>
  </conditionalFormatting>
  <conditionalFormatting sqref="E2853">
    <cfRule type="expression" dxfId="4" priority="8347">
      <formula>AND(NOT(HasFormula(#REF!)),#REF!&lt;&gt;"")</formula>
    </cfRule>
  </conditionalFormatting>
  <conditionalFormatting sqref="I2853:L2853">
    <cfRule type="expression" dxfId="4" priority="8354">
      <formula>AND(NOT(HasFormula(#REF!)),#REF!&lt;&gt;"")</formula>
    </cfRule>
    <cfRule type="expression" dxfId="3" priority="8355">
      <formula>AND(NOT(HasFormula(A2853)),A2853&lt;&gt;"")</formula>
    </cfRule>
  </conditionalFormatting>
  <conditionalFormatting sqref="D2891">
    <cfRule type="expression" dxfId="4" priority="8454">
      <formula>AND(NOT(HasFormula(#REF!)),#REF!&lt;&gt;"")</formula>
    </cfRule>
  </conditionalFormatting>
  <conditionalFormatting sqref="E2891">
    <cfRule type="expression" dxfId="4" priority="8455">
      <formula>AND(NOT(HasFormula(#REF!)),#REF!&lt;&gt;"")</formula>
    </cfRule>
  </conditionalFormatting>
  <conditionalFormatting sqref="H2891">
    <cfRule type="expression" dxfId="4" priority="8452">
      <formula>AND(NOT(HasFormula(#REF!)),#REF!&lt;&gt;"")</formula>
    </cfRule>
    <cfRule type="expression" dxfId="3" priority="8453">
      <formula>AND(NOT(HasFormula(XFD2891)),XFD2891&lt;&gt;"")</formula>
    </cfRule>
  </conditionalFormatting>
  <conditionalFormatting sqref="J2891:K2891">
    <cfRule type="expression" dxfId="4" priority="8370">
      <formula>AND(NOT(HasFormula(F2892)),F2892&lt;&gt;"")</formula>
    </cfRule>
    <cfRule type="expression" dxfId="3" priority="8371">
      <formula>AND(NOT(HasFormula(B2891)),B2891&lt;&gt;"")</formula>
    </cfRule>
  </conditionalFormatting>
  <conditionalFormatting sqref="D2927">
    <cfRule type="expression" dxfId="4" priority="8392">
      <formula>AND(NOT(HasFormula(#REF!)),#REF!&lt;&gt;"")</formula>
    </cfRule>
  </conditionalFormatting>
  <conditionalFormatting sqref="E2927">
    <cfRule type="expression" dxfId="4" priority="8393">
      <formula>AND(NOT(HasFormula(#REF!)),#REF!&lt;&gt;"")</formula>
    </cfRule>
  </conditionalFormatting>
  <conditionalFormatting sqref="H2927">
    <cfRule type="expression" dxfId="4" priority="8390">
      <formula>AND(NOT(HasFormula(#REF!)),#REF!&lt;&gt;"")</formula>
    </cfRule>
    <cfRule type="expression" dxfId="3" priority="8391">
      <formula>AND(NOT(HasFormula(XFD2927)),XFD2927&lt;&gt;"")</formula>
    </cfRule>
  </conditionalFormatting>
  <conditionalFormatting sqref="I2927:L2927">
    <cfRule type="expression" dxfId="4" priority="8394">
      <formula>AND(NOT(HasFormula(#REF!)),#REF!&lt;&gt;"")</formula>
    </cfRule>
    <cfRule type="expression" dxfId="3" priority="8395">
      <formula>AND(NOT(HasFormula(A2927)),A2927&lt;&gt;"")</formula>
    </cfRule>
  </conditionalFormatting>
  <conditionalFormatting sqref="D2931">
    <cfRule type="expression" dxfId="4" priority="8402">
      <formula>AND(NOT(HasFormula(#REF!)),#REF!&lt;&gt;"")</formula>
    </cfRule>
  </conditionalFormatting>
  <conditionalFormatting sqref="E2931">
    <cfRule type="expression" dxfId="4" priority="8403">
      <formula>AND(NOT(HasFormula(#REF!)),#REF!&lt;&gt;"")</formula>
    </cfRule>
  </conditionalFormatting>
  <conditionalFormatting sqref="H2931">
    <cfRule type="expression" dxfId="4" priority="8404">
      <formula>AND(NOT(HasFormula(#REF!)),#REF!&lt;&gt;"")</formula>
    </cfRule>
    <cfRule type="expression" dxfId="3" priority="8405">
      <formula>AND(NOT(HasFormula(XFD2931)),XFD2931&lt;&gt;"")</formula>
    </cfRule>
  </conditionalFormatting>
  <conditionalFormatting sqref="I2931:L2931">
    <cfRule type="expression" dxfId="4" priority="8418">
      <formula>AND(NOT(HasFormula(#REF!)),#REF!&lt;&gt;"")</formula>
    </cfRule>
    <cfRule type="expression" dxfId="3" priority="8419">
      <formula>AND(NOT(HasFormula(A2931)),A2931&lt;&gt;"")</formula>
    </cfRule>
  </conditionalFormatting>
  <conditionalFormatting sqref="D2933">
    <cfRule type="expression" dxfId="4" priority="8411">
      <formula>AND(NOT(HasFormula(XFD2938)),XFD2938&lt;&gt;"")</formula>
    </cfRule>
  </conditionalFormatting>
  <conditionalFormatting sqref="E2933">
    <cfRule type="expression" dxfId="4" priority="8413">
      <formula>AND(NOT(HasFormula(A2938)),A2938&lt;&gt;"")</formula>
    </cfRule>
  </conditionalFormatting>
  <conditionalFormatting sqref="I2933:L2933">
    <cfRule type="expression" dxfId="4" priority="8416">
      <formula>AND(NOT(HasFormula(E2938)),E2938&lt;&gt;"")</formula>
    </cfRule>
    <cfRule type="expression" dxfId="3" priority="8417">
      <formula>AND(NOT(HasFormula(A2933)),A2933&lt;&gt;"")</formula>
    </cfRule>
  </conditionalFormatting>
  <conditionalFormatting sqref="D2935">
    <cfRule type="expression" dxfId="4" priority="8424">
      <formula>AND(NOT(HasFormula(XFD2937)),XFD2937&lt;&gt;"")</formula>
    </cfRule>
  </conditionalFormatting>
  <conditionalFormatting sqref="E2935">
    <cfRule type="expression" dxfId="4" priority="8426">
      <formula>AND(NOT(HasFormula(A2937)),A2937&lt;&gt;"")</formula>
    </cfRule>
  </conditionalFormatting>
  <conditionalFormatting sqref="I2935:L2935">
    <cfRule type="expression" dxfId="4" priority="8428">
      <formula>AND(NOT(HasFormula(E2937)),E2937&lt;&gt;"")</formula>
    </cfRule>
    <cfRule type="expression" dxfId="3" priority="8429">
      <formula>AND(NOT(HasFormula(A2935)),A2935&lt;&gt;"")</formula>
    </cfRule>
  </conditionalFormatting>
  <conditionalFormatting sqref="D2936">
    <cfRule type="expression" dxfId="4" priority="8410">
      <formula>AND(NOT(HasFormula(XFD2932)),XFD2932&lt;&gt;"")</formula>
    </cfRule>
  </conditionalFormatting>
  <conditionalFormatting sqref="E2936">
    <cfRule type="expression" dxfId="4" priority="8412">
      <formula>AND(NOT(HasFormula(A2932)),A2932&lt;&gt;"")</formula>
    </cfRule>
  </conditionalFormatting>
  <conditionalFormatting sqref="I2936:L2936">
    <cfRule type="expression" dxfId="4" priority="8414">
      <formula>AND(NOT(HasFormula(E2932)),E2932&lt;&gt;"")</formula>
    </cfRule>
    <cfRule type="expression" dxfId="3" priority="8415">
      <formula>AND(NOT(HasFormula(A2936)),A2936&lt;&gt;"")</formula>
    </cfRule>
  </conditionalFormatting>
  <conditionalFormatting sqref="D2937">
    <cfRule type="expression" dxfId="4" priority="8425">
      <formula>AND(NOT(HasFormula(XFD2936)),XFD2936&lt;&gt;"")</formula>
    </cfRule>
  </conditionalFormatting>
  <conditionalFormatting sqref="E2937">
    <cfRule type="expression" dxfId="4" priority="8427">
      <formula>AND(NOT(HasFormula(A2936)),A2936&lt;&gt;"")</formula>
    </cfRule>
  </conditionalFormatting>
  <conditionalFormatting sqref="I2937:L2937">
    <cfRule type="expression" dxfId="4" priority="8430">
      <formula>AND(NOT(HasFormula(E2936)),E2936&lt;&gt;"")</formula>
    </cfRule>
    <cfRule type="expression" dxfId="3" priority="8431">
      <formula>AND(NOT(HasFormula(A2937)),A2937&lt;&gt;"")</formula>
    </cfRule>
  </conditionalFormatting>
  <conditionalFormatting sqref="C2996">
    <cfRule type="timePeriod" dxfId="7" priority="422" timePeriod="yesterday">
      <formula>FLOOR(C2996,1)=TODAY()-1</formula>
    </cfRule>
  </conditionalFormatting>
  <conditionalFormatting sqref="D2999">
    <cfRule type="expression" dxfId="4" priority="434">
      <formula>AND(NOT(HasFormula(XFD3001)),XFD3001&lt;&gt;"")</formula>
    </cfRule>
  </conditionalFormatting>
  <conditionalFormatting sqref="E2999">
    <cfRule type="expression" dxfId="4" priority="435">
      <formula>AND(NOT(HasFormula(A3001)),A3001&lt;&gt;"")</formula>
    </cfRule>
  </conditionalFormatting>
  <conditionalFormatting sqref="I2999:L2999">
    <cfRule type="expression" dxfId="4" priority="436">
      <formula>AND(NOT(HasFormula(E3001)),E3001&lt;&gt;"")</formula>
    </cfRule>
    <cfRule type="expression" dxfId="3" priority="437">
      <formula>AND(NOT(HasFormula(A2999)),A2999&lt;&gt;"")</formula>
    </cfRule>
  </conditionalFormatting>
  <conditionalFormatting sqref="D3023">
    <cfRule type="expression" dxfId="4" priority="8444">
      <formula>AND(NOT(HasFormula(XFD3025)),XFD3025&lt;&gt;"")</formula>
    </cfRule>
  </conditionalFormatting>
  <conditionalFormatting sqref="E3023">
    <cfRule type="expression" dxfId="4" priority="8445">
      <formula>AND(NOT(HasFormula(A3025)),A3025&lt;&gt;"")</formula>
    </cfRule>
  </conditionalFormatting>
  <conditionalFormatting sqref="I3023:L3023">
    <cfRule type="expression" dxfId="4" priority="8446">
      <formula>AND(NOT(HasFormula(E3025)),E3025&lt;&gt;"")</formula>
    </cfRule>
    <cfRule type="expression" dxfId="3" priority="8447">
      <formula>AND(NOT(HasFormula(A3023)),A3023&lt;&gt;"")</formula>
    </cfRule>
  </conditionalFormatting>
  <conditionalFormatting sqref="D3024">
    <cfRule type="expression" dxfId="4" priority="8458">
      <formula>AND(NOT(HasFormula(#REF!)),#REF!&lt;&gt;"")</formula>
    </cfRule>
  </conditionalFormatting>
  <conditionalFormatting sqref="E3024">
    <cfRule type="expression" dxfId="4" priority="8459">
      <formula>AND(NOT(HasFormula(#REF!)),#REF!&lt;&gt;"")</formula>
    </cfRule>
  </conditionalFormatting>
  <conditionalFormatting sqref="I3024:L3024">
    <cfRule type="expression" dxfId="4" priority="8464">
      <formula>AND(NOT(HasFormula(#REF!)),#REF!&lt;&gt;"")</formula>
    </cfRule>
    <cfRule type="expression" dxfId="3" priority="8465">
      <formula>AND(NOT(HasFormula(A3024)),A3024&lt;&gt;"")</formula>
    </cfRule>
  </conditionalFormatting>
  <conditionalFormatting sqref="D3028">
    <cfRule type="expression" dxfId="4" priority="8466">
      <formula>AND(NOT(HasFormula(#REF!)),#REF!&lt;&gt;"")</formula>
    </cfRule>
  </conditionalFormatting>
  <conditionalFormatting sqref="E3028">
    <cfRule type="expression" dxfId="4" priority="8467">
      <formula>AND(NOT(HasFormula(#REF!)),#REF!&lt;&gt;"")</formula>
    </cfRule>
  </conditionalFormatting>
  <conditionalFormatting sqref="I3028:L3028">
    <cfRule type="expression" dxfId="4" priority="8468">
      <formula>AND(NOT(HasFormula(#REF!)),#REF!&lt;&gt;"")</formula>
    </cfRule>
    <cfRule type="expression" dxfId="3" priority="8469">
      <formula>AND(NOT(HasFormula(A3028)),A3028&lt;&gt;"")</formula>
    </cfRule>
  </conditionalFormatting>
  <conditionalFormatting sqref="D3040">
    <cfRule type="expression" dxfId="4" priority="8448">
      <formula>AND(NOT(HasFormula(#REF!)),#REF!&lt;&gt;"")</formula>
    </cfRule>
  </conditionalFormatting>
  <conditionalFormatting sqref="E3040">
    <cfRule type="expression" dxfId="4" priority="8449">
      <formula>AND(NOT(HasFormula(#REF!)),#REF!&lt;&gt;"")</formula>
    </cfRule>
  </conditionalFormatting>
  <conditionalFormatting sqref="I3040:L3040">
    <cfRule type="expression" dxfId="4" priority="8450">
      <formula>AND(NOT(HasFormula(#REF!)),#REF!&lt;&gt;"")</formula>
    </cfRule>
    <cfRule type="expression" dxfId="3" priority="8451">
      <formula>AND(NOT(HasFormula(A3040)),A3040&lt;&gt;"")</formula>
    </cfRule>
  </conditionalFormatting>
  <conditionalFormatting sqref="D3045">
    <cfRule type="expression" dxfId="4" priority="332">
      <formula>AND(NOT(HasFormula(XFD3047)),XFD3047&lt;&gt;"")</formula>
    </cfRule>
  </conditionalFormatting>
  <conditionalFormatting sqref="E3045">
    <cfRule type="expression" dxfId="4" priority="333">
      <formula>AND(NOT(HasFormula(A3047)),A3047&lt;&gt;"")</formula>
    </cfRule>
  </conditionalFormatting>
  <conditionalFormatting sqref="I3045:L3045">
    <cfRule type="expression" dxfId="4" priority="334">
      <formula>AND(NOT(HasFormula(E3047)),E3047&lt;&gt;"")</formula>
    </cfRule>
    <cfRule type="expression" dxfId="3" priority="335">
      <formula>AND(NOT(HasFormula(A3045)),A3045&lt;&gt;"")</formula>
    </cfRule>
  </conditionalFormatting>
  <conditionalFormatting sqref="D3050">
    <cfRule type="expression" dxfId="4" priority="345">
      <formula>AND(NOT(HasFormula(XFD3052)),XFD3052&lt;&gt;"")</formula>
    </cfRule>
  </conditionalFormatting>
  <conditionalFormatting sqref="E3050">
    <cfRule type="expression" dxfId="4" priority="346">
      <formula>AND(NOT(HasFormula(A3052)),A3052&lt;&gt;"")</formula>
    </cfRule>
  </conditionalFormatting>
  <conditionalFormatting sqref="I3050:L3050">
    <cfRule type="expression" dxfId="4" priority="347">
      <formula>AND(NOT(HasFormula(E3052)),E3052&lt;&gt;"")</formula>
    </cfRule>
    <cfRule type="expression" dxfId="3" priority="348">
      <formula>AND(NOT(HasFormula(A3050)),A3050&lt;&gt;"")</formula>
    </cfRule>
  </conditionalFormatting>
  <conditionalFormatting sqref="D3054">
    <cfRule type="expression" dxfId="2" priority="8476">
      <formula>AND(NOT(_xlfn.ISFORMULA(D3054)),D3054&lt;&gt;"")</formula>
    </cfRule>
    <cfRule type="expression" dxfId="4" priority="8477">
      <formula>AND(NOT(HasFormula(#REF!)),#REF!&lt;&gt;"")</formula>
    </cfRule>
  </conditionalFormatting>
  <conditionalFormatting sqref="E3054">
    <cfRule type="expression" dxfId="4" priority="8478">
      <formula>AND(NOT(HasFormula(#REF!)),#REF!&lt;&gt;"")</formula>
    </cfRule>
  </conditionalFormatting>
  <conditionalFormatting sqref="I3054:L3054">
    <cfRule type="expression" dxfId="4" priority="8479">
      <formula>AND(NOT(HasFormula(#REF!)),#REF!&lt;&gt;"")</formula>
    </cfRule>
    <cfRule type="expression" dxfId="3" priority="8480">
      <formula>AND(NOT(HasFormula(A3054)),A3054&lt;&gt;"")</formula>
    </cfRule>
  </conditionalFormatting>
  <conditionalFormatting sqref="E3055">
    <cfRule type="expression" dxfId="4" priority="8471">
      <formula>AND(NOT(HasFormula(A3055)),A3055&lt;&gt;"")</formula>
    </cfRule>
  </conditionalFormatting>
  <conditionalFormatting sqref="I3055">
    <cfRule type="expression" dxfId="4" priority="8472">
      <formula>AND(NOT(HasFormula(E3056)),E3056&lt;&gt;"")</formula>
    </cfRule>
    <cfRule type="expression" dxfId="3" priority="8473">
      <formula>AND(NOT(HasFormula(#REF!)),#REF!&lt;&gt;"")</formula>
    </cfRule>
  </conditionalFormatting>
  <conditionalFormatting sqref="I3056">
    <cfRule type="expression" dxfId="4" priority="8474">
      <formula>AND(NOT(HasFormula(E3057)),E3057&lt;&gt;"")</formula>
    </cfRule>
    <cfRule type="expression" dxfId="3" priority="8475">
      <formula>AND(NOT(HasFormula(A3055)),A3055&lt;&gt;"")</formula>
    </cfRule>
  </conditionalFormatting>
  <conditionalFormatting sqref="D3088">
    <cfRule type="expression" dxfId="2" priority="8487">
      <formula>AND(NOT(_xlfn.ISFORMULA(D3088)),D3088&lt;&gt;"")</formula>
    </cfRule>
    <cfRule type="expression" dxfId="4" priority="8488">
      <formula>AND(NOT(HasFormula(XFD3092)),XFD3092&lt;&gt;"")</formula>
    </cfRule>
  </conditionalFormatting>
  <conditionalFormatting sqref="I3088:L3088">
    <cfRule type="expression" dxfId="4" priority="8489">
      <formula>AND(NOT(HasFormula(E3092)),E3092&lt;&gt;"")</formula>
    </cfRule>
    <cfRule type="expression" dxfId="3" priority="8490">
      <formula>AND(NOT(HasFormula(A3088)),A3088&lt;&gt;"")</formula>
    </cfRule>
  </conditionalFormatting>
  <conditionalFormatting sqref="M3089">
    <cfRule type="containsText" dxfId="1" priority="289" operator="between" text="送货车型9.6米">
      <formula>NOT(ISERROR(SEARCH("送货车型9.6米",M3089)))</formula>
    </cfRule>
  </conditionalFormatting>
  <conditionalFormatting sqref="D3100">
    <cfRule type="expression" dxfId="4" priority="8483">
      <formula>AND(NOT(HasFormula(XFD3102)),XFD3102&lt;&gt;"")</formula>
    </cfRule>
  </conditionalFormatting>
  <conditionalFormatting sqref="E3100">
    <cfRule type="expression" dxfId="4" priority="8484">
      <formula>AND(NOT(HasFormula(A3102)),A3102&lt;&gt;"")</formula>
    </cfRule>
  </conditionalFormatting>
  <conditionalFormatting sqref="I3100:L3100">
    <cfRule type="expression" dxfId="4" priority="8485">
      <formula>AND(NOT(HasFormula(E3102)),E3102&lt;&gt;"")</formula>
    </cfRule>
    <cfRule type="expression" dxfId="3" priority="8486">
      <formula>AND(NOT(HasFormula(A3100)),A3100&lt;&gt;"")</formula>
    </cfRule>
  </conditionalFormatting>
  <conditionalFormatting sqref="D3101">
    <cfRule type="expression" dxfId="4" priority="8529">
      <formula>AND(NOT(HasFormula(#REF!)),#REF!&lt;&gt;"")</formula>
    </cfRule>
  </conditionalFormatting>
  <conditionalFormatting sqref="E3101">
    <cfRule type="expression" dxfId="4" priority="8530">
      <formula>AND(NOT(HasFormula(#REF!)),#REF!&lt;&gt;"")</formula>
    </cfRule>
  </conditionalFormatting>
  <conditionalFormatting sqref="I3101:L3101">
    <cfRule type="expression" dxfId="4" priority="8535">
      <formula>AND(NOT(HasFormula(#REF!)),#REF!&lt;&gt;"")</formula>
    </cfRule>
    <cfRule type="expression" dxfId="3" priority="8536">
      <formula>AND(NOT(HasFormula(A3101)),A3101&lt;&gt;"")</formula>
    </cfRule>
  </conditionalFormatting>
  <conditionalFormatting sqref="D3102">
    <cfRule type="expression" dxfId="4" priority="8531">
      <formula>AND(NOT(HasFormula(#REF!)),#REF!&lt;&gt;"")</formula>
    </cfRule>
  </conditionalFormatting>
  <conditionalFormatting sqref="E3102">
    <cfRule type="expression" dxfId="4" priority="8532">
      <formula>AND(NOT(HasFormula(#REF!)),#REF!&lt;&gt;"")</formula>
    </cfRule>
  </conditionalFormatting>
  <conditionalFormatting sqref="I3102:L3102">
    <cfRule type="expression" dxfId="4" priority="8533">
      <formula>AND(NOT(HasFormula(#REF!)),#REF!&lt;&gt;"")</formula>
    </cfRule>
    <cfRule type="expression" dxfId="3" priority="8534">
      <formula>AND(NOT(HasFormula(A3102)),A3102&lt;&gt;"")</formula>
    </cfRule>
  </conditionalFormatting>
  <conditionalFormatting sqref="D3133">
    <cfRule type="expression" dxfId="4" priority="8525">
      <formula>AND(NOT(HasFormula(#REF!)),#REF!&lt;&gt;"")</formula>
    </cfRule>
  </conditionalFormatting>
  <conditionalFormatting sqref="E3133">
    <cfRule type="expression" dxfId="4" priority="8526">
      <formula>AND(NOT(HasFormula(#REF!)),#REF!&lt;&gt;"")</formula>
    </cfRule>
  </conditionalFormatting>
  <conditionalFormatting sqref="H3133">
    <cfRule type="expression" dxfId="4" priority="8549">
      <formula>AND(NOT(HasFormula(#REF!)),#REF!&lt;&gt;"")</formula>
    </cfRule>
    <cfRule type="expression" dxfId="3" priority="8550">
      <formula>AND(NOT(HasFormula(XFD3133)),XFD3133&lt;&gt;"")</formula>
    </cfRule>
  </conditionalFormatting>
  <conditionalFormatting sqref="I3133:L3133">
    <cfRule type="expression" dxfId="4" priority="8527">
      <formula>AND(NOT(HasFormula(#REF!)),#REF!&lt;&gt;"")</formula>
    </cfRule>
    <cfRule type="expression" dxfId="3" priority="8528">
      <formula>AND(NOT(HasFormula(A3133)),A3133&lt;&gt;"")</formula>
    </cfRule>
  </conditionalFormatting>
  <conditionalFormatting sqref="D3154">
    <cfRule type="expression" dxfId="4" priority="8545">
      <formula>AND(NOT(HasFormula(#REF!)),#REF!&lt;&gt;"")</formula>
    </cfRule>
  </conditionalFormatting>
  <conditionalFormatting sqref="E3154">
    <cfRule type="expression" dxfId="4" priority="8546">
      <formula>AND(NOT(HasFormula(#REF!)),#REF!&lt;&gt;"")</formula>
    </cfRule>
  </conditionalFormatting>
  <conditionalFormatting sqref="I3154:L3154">
    <cfRule type="expression" dxfId="4" priority="8547">
      <formula>AND(NOT(HasFormula(#REF!)),#REF!&lt;&gt;"")</formula>
    </cfRule>
    <cfRule type="expression" dxfId="3" priority="8548">
      <formula>AND(NOT(HasFormula(A3154)),A3154&lt;&gt;"")</formula>
    </cfRule>
  </conditionalFormatting>
  <conditionalFormatting sqref="D3205">
    <cfRule type="expression" dxfId="4" priority="257">
      <formula>AND(NOT(HasFormula(#REF!)),#REF!&lt;&gt;"")</formula>
    </cfRule>
  </conditionalFormatting>
  <conditionalFormatting sqref="E3205">
    <cfRule type="expression" dxfId="4" priority="258">
      <formula>AND(NOT(HasFormula(#REF!)),#REF!&lt;&gt;"")</formula>
    </cfRule>
  </conditionalFormatting>
  <conditionalFormatting sqref="I3205:L3205">
    <cfRule type="expression" dxfId="3" priority="260">
      <formula>AND(NOT(HasFormula(A3205)),A3205&lt;&gt;"")</formula>
    </cfRule>
    <cfRule type="expression" dxfId="4" priority="259">
      <formula>AND(NOT(HasFormula(#REF!)),#REF!&lt;&gt;"")</formula>
    </cfRule>
  </conditionalFormatting>
  <conditionalFormatting sqref="D3206">
    <cfRule type="expression" dxfId="4" priority="8557">
      <formula>AND(NOT(HasFormula(XFD3208)),XFD3208&lt;&gt;"")</formula>
    </cfRule>
  </conditionalFormatting>
  <conditionalFormatting sqref="E3206">
    <cfRule type="expression" dxfId="4" priority="8558">
      <formula>AND(NOT(HasFormula(A3208)),A3208&lt;&gt;"")</formula>
    </cfRule>
  </conditionalFormatting>
  <conditionalFormatting sqref="I3206:L3206">
    <cfRule type="expression" dxfId="4" priority="8559">
      <formula>AND(NOT(HasFormula(E3208)),E3208&lt;&gt;"")</formula>
    </cfRule>
    <cfRule type="expression" dxfId="3" priority="8560">
      <formula>AND(NOT(HasFormula(A3206)),A3206&lt;&gt;"")</formula>
    </cfRule>
  </conditionalFormatting>
  <conditionalFormatting sqref="D3207">
    <cfRule type="expression" dxfId="4" priority="8561">
      <formula>AND(NOT(HasFormula(XFD3210)),XFD3210&lt;&gt;"")</formula>
    </cfRule>
  </conditionalFormatting>
  <conditionalFormatting sqref="E3207">
    <cfRule type="expression" dxfId="4" priority="8562">
      <formula>AND(NOT(HasFormula(A3210)),A3210&lt;&gt;"")</formula>
    </cfRule>
  </conditionalFormatting>
  <conditionalFormatting sqref="I3207:L3207">
    <cfRule type="expression" dxfId="4" priority="8567">
      <formula>AND(NOT(HasFormula(E3210)),E3210&lt;&gt;"")</formula>
    </cfRule>
    <cfRule type="expression" dxfId="3" priority="8568">
      <formula>AND(NOT(HasFormula(A3207)),A3207&lt;&gt;"")</formula>
    </cfRule>
  </conditionalFormatting>
  <conditionalFormatting sqref="D3208">
    <cfRule type="expression" dxfId="4" priority="8563">
      <formula>AND(NOT(HasFormula(XFD3210)),XFD3210&lt;&gt;"")</formula>
    </cfRule>
  </conditionalFormatting>
  <conditionalFormatting sqref="E3208">
    <cfRule type="expression" dxfId="4" priority="8564">
      <formula>AND(NOT(HasFormula(A3210)),A3210&lt;&gt;"")</formula>
    </cfRule>
  </conditionalFormatting>
  <conditionalFormatting sqref="I3208:L3208">
    <cfRule type="expression" dxfId="4" priority="8565">
      <formula>AND(NOT(HasFormula(E3210)),E3210&lt;&gt;"")</formula>
    </cfRule>
    <cfRule type="expression" dxfId="3" priority="8566">
      <formula>AND(NOT(HasFormula(A3208)),A3208&lt;&gt;"")</formula>
    </cfRule>
  </conditionalFormatting>
  <conditionalFormatting sqref="D3209">
    <cfRule type="expression" dxfId="4" priority="8569">
      <formula>AND(NOT(HasFormula(XFD3212)),XFD3212&lt;&gt;"")</formula>
    </cfRule>
  </conditionalFormatting>
  <conditionalFormatting sqref="E3209">
    <cfRule type="expression" dxfId="4" priority="8570">
      <formula>AND(NOT(HasFormula(A3212)),A3212&lt;&gt;"")</formula>
    </cfRule>
  </conditionalFormatting>
  <conditionalFormatting sqref="I3209:L3209">
    <cfRule type="expression" dxfId="4" priority="8575">
      <formula>AND(NOT(HasFormula(E3212)),E3212&lt;&gt;"")</formula>
    </cfRule>
    <cfRule type="expression" dxfId="3" priority="8576">
      <formula>AND(NOT(HasFormula(A3209)),A3209&lt;&gt;"")</formula>
    </cfRule>
  </conditionalFormatting>
  <conditionalFormatting sqref="D3210">
    <cfRule type="expression" dxfId="4" priority="8571">
      <formula>AND(NOT(HasFormula(XFD3212)),XFD3212&lt;&gt;"")</formula>
    </cfRule>
  </conditionalFormatting>
  <conditionalFormatting sqref="E3210">
    <cfRule type="expression" dxfId="4" priority="8572">
      <formula>AND(NOT(HasFormula(A3212)),A3212&lt;&gt;"")</formula>
    </cfRule>
  </conditionalFormatting>
  <conditionalFormatting sqref="I3210:L3210">
    <cfRule type="expression" dxfId="4" priority="8573">
      <formula>AND(NOT(HasFormula(E3212)),E3212&lt;&gt;"")</formula>
    </cfRule>
    <cfRule type="expression" dxfId="3" priority="8574">
      <formula>AND(NOT(HasFormula(A3210)),A3210&lt;&gt;"")</formula>
    </cfRule>
  </conditionalFormatting>
  <conditionalFormatting sqref="D3211">
    <cfRule type="expression" dxfId="4" priority="8577">
      <formula>AND(NOT(HasFormula(XFD3214)),XFD3214&lt;&gt;"")</formula>
    </cfRule>
  </conditionalFormatting>
  <conditionalFormatting sqref="E3211">
    <cfRule type="expression" dxfId="4" priority="8578">
      <formula>AND(NOT(HasFormula(A3214)),A3214&lt;&gt;"")</formula>
    </cfRule>
  </conditionalFormatting>
  <conditionalFormatting sqref="I3211:L3211">
    <cfRule type="expression" dxfId="4" priority="8583">
      <formula>AND(NOT(HasFormula(E3214)),E3214&lt;&gt;"")</formula>
    </cfRule>
    <cfRule type="expression" dxfId="3" priority="8584">
      <formula>AND(NOT(HasFormula(A3211)),A3211&lt;&gt;"")</formula>
    </cfRule>
  </conditionalFormatting>
  <conditionalFormatting sqref="D3256">
    <cfRule type="expression" dxfId="4" priority="8553">
      <formula>AND(NOT(HasFormula(#REF!)),#REF!&lt;&gt;"")</formula>
    </cfRule>
  </conditionalFormatting>
  <conditionalFormatting sqref="E3256">
    <cfRule type="expression" dxfId="4" priority="8554">
      <formula>AND(NOT(HasFormula(#REF!)),#REF!&lt;&gt;"")</formula>
    </cfRule>
  </conditionalFormatting>
  <conditionalFormatting sqref="I3256:L3256">
    <cfRule type="expression" dxfId="4" priority="8555">
      <formula>AND(NOT(HasFormula(#REF!)),#REF!&lt;&gt;"")</formula>
    </cfRule>
    <cfRule type="expression" dxfId="3" priority="8556">
      <formula>AND(NOT(HasFormula(A3256)),A3256&lt;&gt;"")</formula>
    </cfRule>
  </conditionalFormatting>
  <conditionalFormatting sqref="D3318">
    <cfRule type="expression" dxfId="4" priority="8603">
      <formula>AND(NOT(HasFormula(#REF!)),#REF!&lt;&gt;"")</formula>
    </cfRule>
  </conditionalFormatting>
  <conditionalFormatting sqref="E3318">
    <cfRule type="expression" dxfId="4" priority="8604">
      <formula>AND(NOT(HasFormula(#REF!)),#REF!&lt;&gt;"")</formula>
    </cfRule>
  </conditionalFormatting>
  <conditionalFormatting sqref="I3318:L3318">
    <cfRule type="expression" dxfId="4" priority="8605">
      <formula>AND(NOT(HasFormula(#REF!)),#REF!&lt;&gt;"")</formula>
    </cfRule>
    <cfRule type="expression" dxfId="3" priority="8606">
      <formula>AND(NOT(HasFormula(A3318)),A3318&lt;&gt;"")</formula>
    </cfRule>
  </conditionalFormatting>
  <conditionalFormatting sqref="D3319">
    <cfRule type="expression" dxfId="4" priority="8599">
      <formula>AND(NOT(HasFormula(#REF!)),#REF!&lt;&gt;"")</formula>
    </cfRule>
  </conditionalFormatting>
  <conditionalFormatting sqref="E3319">
    <cfRule type="expression" dxfId="4" priority="8600">
      <formula>AND(NOT(HasFormula(#REF!)),#REF!&lt;&gt;"")</formula>
    </cfRule>
  </conditionalFormatting>
  <conditionalFormatting sqref="I3319:L3319">
    <cfRule type="expression" dxfId="4" priority="8601">
      <formula>AND(NOT(HasFormula(#REF!)),#REF!&lt;&gt;"")</formula>
    </cfRule>
    <cfRule type="expression" dxfId="3" priority="8602">
      <formula>AND(NOT(HasFormula(A3319)),A3319&lt;&gt;"")</formula>
    </cfRule>
  </conditionalFormatting>
  <conditionalFormatting sqref="D3329">
    <cfRule type="expression" dxfId="4" priority="8611">
      <formula>AND(NOT(HasFormula(#REF!)),#REF!&lt;&gt;"")</formula>
    </cfRule>
  </conditionalFormatting>
  <conditionalFormatting sqref="E3329">
    <cfRule type="expression" dxfId="4" priority="8612">
      <formula>AND(NOT(HasFormula(#REF!)),#REF!&lt;&gt;"")</formula>
    </cfRule>
  </conditionalFormatting>
  <conditionalFormatting sqref="I3329:L3329">
    <cfRule type="expression" dxfId="4" priority="8613">
      <formula>AND(NOT(HasFormula(#REF!)),#REF!&lt;&gt;"")</formula>
    </cfRule>
    <cfRule type="expression" dxfId="3" priority="8614">
      <formula>AND(NOT(HasFormula(A3329)),A3329&lt;&gt;"")</formula>
    </cfRule>
  </conditionalFormatting>
  <conditionalFormatting sqref="D3338">
    <cfRule type="expression" dxfId="4" priority="8615">
      <formula>AND(NOT(HasFormula(#REF!)),#REF!&lt;&gt;"")</formula>
    </cfRule>
  </conditionalFormatting>
  <conditionalFormatting sqref="E3338">
    <cfRule type="expression" dxfId="4" priority="8616">
      <formula>AND(NOT(HasFormula(#REF!)),#REF!&lt;&gt;"")</formula>
    </cfRule>
  </conditionalFormatting>
  <conditionalFormatting sqref="I3338:L3338">
    <cfRule type="expression" dxfId="4" priority="8617">
      <formula>AND(NOT(HasFormula(#REF!)),#REF!&lt;&gt;"")</formula>
    </cfRule>
    <cfRule type="expression" dxfId="3" priority="8618">
      <formula>AND(NOT(HasFormula(A3338)),A3338&lt;&gt;"")</formula>
    </cfRule>
  </conditionalFormatting>
  <conditionalFormatting sqref="D3346">
    <cfRule type="expression" dxfId="4" priority="8623">
      <formula>AND(NOT(HasFormula(XFD3348)),XFD3348&lt;&gt;"")</formula>
    </cfRule>
  </conditionalFormatting>
  <conditionalFormatting sqref="E3346">
    <cfRule type="expression" dxfId="4" priority="8624">
      <formula>AND(NOT(HasFormula(A3348)),A3348&lt;&gt;"")</formula>
    </cfRule>
  </conditionalFormatting>
  <conditionalFormatting sqref="C3347">
    <cfRule type="timePeriod" dxfId="7" priority="224" timePeriod="yesterday">
      <formula>FLOOR(C3347,1)=TODAY()-1</formula>
    </cfRule>
  </conditionalFormatting>
  <conditionalFormatting sqref="D3347:E3347">
    <cfRule type="expression" dxfId="3" priority="226">
      <formula>AND(NOT(HasFormula(XEZ3347)),XEZ3347&lt;&gt;"")</formula>
    </cfRule>
  </conditionalFormatting>
  <conditionalFormatting sqref="D3347">
    <cfRule type="expression" dxfId="4" priority="225">
      <formula>AND(NOT(HasFormula(XFD3348)),XFD3348&lt;&gt;"")</formula>
    </cfRule>
    <cfRule type="expression" dxfId="2" priority="223">
      <formula>AND(NOT(_xlfn.ISFORMULA(D3347)),D3347&lt;&gt;"")</formula>
    </cfRule>
  </conditionalFormatting>
  <conditionalFormatting sqref="E3347">
    <cfRule type="expression" dxfId="4" priority="227">
      <formula>AND(NOT(HasFormula(A3348)),A3348&lt;&gt;"")</formula>
    </cfRule>
  </conditionalFormatting>
  <conditionalFormatting sqref="D3375">
    <cfRule type="expression" dxfId="4" priority="8657">
      <formula>AND(NOT(HasFormula(#REF!)),#REF!&lt;&gt;"")</formula>
    </cfRule>
  </conditionalFormatting>
  <conditionalFormatting sqref="E3375">
    <cfRule type="expression" dxfId="4" priority="8658">
      <formula>AND(NOT(HasFormula(#REF!)),#REF!&lt;&gt;"")</formula>
    </cfRule>
  </conditionalFormatting>
  <conditionalFormatting sqref="I3375:L3375">
    <cfRule type="expression" dxfId="4" priority="8659">
      <formula>AND(NOT(HasFormula(#REF!)),#REF!&lt;&gt;"")</formula>
    </cfRule>
    <cfRule type="expression" dxfId="3" priority="8660">
      <formula>AND(NOT(HasFormula(A3375)),A3375&lt;&gt;"")</formula>
    </cfRule>
  </conditionalFormatting>
  <conditionalFormatting sqref="D3474">
    <cfRule type="expression" dxfId="4" priority="8753">
      <formula>AND(NOT(HasFormula(#REF!)),#REF!&lt;&gt;"")</formula>
    </cfRule>
  </conditionalFormatting>
  <conditionalFormatting sqref="E3474">
    <cfRule type="expression" dxfId="4" priority="8754">
      <formula>AND(NOT(HasFormula(#REF!)),#REF!&lt;&gt;"")</formula>
    </cfRule>
  </conditionalFormatting>
  <conditionalFormatting sqref="H3474">
    <cfRule type="expression" dxfId="4" priority="8751">
      <formula>AND(NOT(HasFormula(#REF!)),#REF!&lt;&gt;"")</formula>
    </cfRule>
    <cfRule type="expression" dxfId="3" priority="8752">
      <formula>AND(NOT(HasFormula(XFD3474)),XFD3474&lt;&gt;"")</formula>
    </cfRule>
  </conditionalFormatting>
  <conditionalFormatting sqref="I3474:L3474">
    <cfRule type="expression" dxfId="4" priority="8755">
      <formula>AND(NOT(HasFormula(#REF!)),#REF!&lt;&gt;"")</formula>
    </cfRule>
    <cfRule type="expression" dxfId="3" priority="8756">
      <formula>AND(NOT(HasFormula(A3474)),A3474&lt;&gt;"")</formula>
    </cfRule>
  </conditionalFormatting>
  <conditionalFormatting sqref="D3475">
    <cfRule type="expression" dxfId="4" priority="8763">
      <formula>AND(NOT(HasFormula(#REF!)),#REF!&lt;&gt;"")</formula>
    </cfRule>
  </conditionalFormatting>
  <conditionalFormatting sqref="E3475">
    <cfRule type="expression" dxfId="4" priority="8764">
      <formula>AND(NOT(HasFormula(#REF!)),#REF!&lt;&gt;"")</formula>
    </cfRule>
  </conditionalFormatting>
  <conditionalFormatting sqref="H3475">
    <cfRule type="expression" dxfId="4" priority="8761">
      <formula>AND(NOT(HasFormula(#REF!)),#REF!&lt;&gt;"")</formula>
    </cfRule>
    <cfRule type="expression" dxfId="3" priority="8762">
      <formula>AND(NOT(HasFormula(XFD3475)),XFD3475&lt;&gt;"")</formula>
    </cfRule>
  </conditionalFormatting>
  <conditionalFormatting sqref="I3475:L3475">
    <cfRule type="expression" dxfId="4" priority="8765">
      <formula>AND(NOT(HasFormula(#REF!)),#REF!&lt;&gt;"")</formula>
    </cfRule>
    <cfRule type="expression" dxfId="3" priority="8766">
      <formula>AND(NOT(HasFormula(A3475)),A3475&lt;&gt;"")</formula>
    </cfRule>
  </conditionalFormatting>
  <conditionalFormatting sqref="D3484">
    <cfRule type="expression" dxfId="4" priority="8729">
      <formula>AND(NOT(HasFormula(XFD3485)),XFD3485&lt;&gt;"")</formula>
    </cfRule>
  </conditionalFormatting>
  <conditionalFormatting sqref="E3484">
    <cfRule type="expression" dxfId="4" priority="8730">
      <formula>AND(NOT(HasFormula(A3485)),A3485&lt;&gt;"")</formula>
    </cfRule>
  </conditionalFormatting>
  <conditionalFormatting sqref="I3484:L3484">
    <cfRule type="expression" dxfId="4" priority="8731">
      <formula>AND(NOT(HasFormula(E3485)),E3485&lt;&gt;"")</formula>
    </cfRule>
    <cfRule type="expression" dxfId="3" priority="8732">
      <formula>AND(NOT(HasFormula(A3484)),A3484&lt;&gt;"")</formula>
    </cfRule>
  </conditionalFormatting>
  <conditionalFormatting sqref="D3485">
    <cfRule type="expression" dxfId="4" priority="8745">
      <formula>AND(NOT(HasFormula(XFD3486)),XFD3486&lt;&gt;"")</formula>
    </cfRule>
  </conditionalFormatting>
  <conditionalFormatting sqref="E3485">
    <cfRule type="expression" dxfId="4" priority="8746">
      <formula>AND(NOT(HasFormula(A3486)),A3486&lt;&gt;"")</formula>
    </cfRule>
  </conditionalFormatting>
  <conditionalFormatting sqref="I3485:L3485">
    <cfRule type="expression" dxfId="4" priority="8749">
      <formula>AND(NOT(HasFormula(E3486)),E3486&lt;&gt;"")</formula>
    </cfRule>
    <cfRule type="expression" dxfId="3" priority="8750">
      <formula>AND(NOT(HasFormula(A3485)),A3485&lt;&gt;"")</formula>
    </cfRule>
  </conditionalFormatting>
  <conditionalFormatting sqref="D3488">
    <cfRule type="expression" dxfId="4" priority="8777">
      <formula>AND(NOT(HasFormula(#REF!)),#REF!&lt;&gt;"")</formula>
    </cfRule>
  </conditionalFormatting>
  <conditionalFormatting sqref="E3488">
    <cfRule type="expression" dxfId="4" priority="8778">
      <formula>AND(NOT(HasFormula(#REF!)),#REF!&lt;&gt;"")</formula>
    </cfRule>
  </conditionalFormatting>
  <conditionalFormatting sqref="H3488">
    <cfRule type="expression" dxfId="4" priority="212">
      <formula>AND(NOT(HasFormula(#REF!)),#REF!&lt;&gt;"")</formula>
    </cfRule>
    <cfRule type="expression" dxfId="3" priority="213">
      <formula>AND(NOT(HasFormula(XFD3488)),XFD3488&lt;&gt;"")</formula>
    </cfRule>
  </conditionalFormatting>
  <conditionalFormatting sqref="I3488:L3488">
    <cfRule type="expression" dxfId="4" priority="8779">
      <formula>AND(NOT(HasFormula(#REF!)),#REF!&lt;&gt;"")</formula>
    </cfRule>
    <cfRule type="expression" dxfId="3" priority="8780">
      <formula>AND(NOT(HasFormula(A3488)),A3488&lt;&gt;"")</formula>
    </cfRule>
  </conditionalFormatting>
  <conditionalFormatting sqref="D3509">
    <cfRule type="expression" dxfId="4" priority="8773">
      <formula>AND(NOT(HasFormula(#REF!)),#REF!&lt;&gt;"")</formula>
    </cfRule>
  </conditionalFormatting>
  <conditionalFormatting sqref="E3509">
    <cfRule type="expression" dxfId="4" priority="8774">
      <formula>AND(NOT(HasFormula(#REF!)),#REF!&lt;&gt;"")</formula>
    </cfRule>
  </conditionalFormatting>
  <conditionalFormatting sqref="I3509:L3509">
    <cfRule type="expression" dxfId="4" priority="8775">
      <formula>AND(NOT(HasFormula(#REF!)),#REF!&lt;&gt;"")</formula>
    </cfRule>
    <cfRule type="expression" dxfId="3" priority="8776">
      <formula>AND(NOT(HasFormula(A3509)),A3509&lt;&gt;"")</formula>
    </cfRule>
  </conditionalFormatting>
  <conditionalFormatting sqref="H3569">
    <cfRule type="expression" dxfId="4" priority="8795">
      <formula>AND(NOT(HasFormula(D3572)),D3572&lt;&gt;"")</formula>
    </cfRule>
    <cfRule type="expression" dxfId="3" priority="8796">
      <formula>AND(NOT(HasFormula(XFD3569)),XFD3569&lt;&gt;"")</formula>
    </cfRule>
  </conditionalFormatting>
  <conditionalFormatting sqref="D3571">
    <cfRule type="expression" dxfId="4" priority="8789">
      <formula>AND(NOT(HasFormula(XFD3573)),XFD3573&lt;&gt;"")</formula>
    </cfRule>
  </conditionalFormatting>
  <conditionalFormatting sqref="E3571">
    <cfRule type="expression" dxfId="4" priority="8790">
      <formula>AND(NOT(HasFormula(A3573)),A3573&lt;&gt;"")</formula>
    </cfRule>
  </conditionalFormatting>
  <conditionalFormatting sqref="I3571:L3571">
    <cfRule type="expression" dxfId="4" priority="8791">
      <formula>AND(NOT(HasFormula(E3573)),E3573&lt;&gt;"")</formula>
    </cfRule>
    <cfRule type="expression" dxfId="3" priority="8792">
      <formula>AND(NOT(HasFormula(A3571)),A3571&lt;&gt;"")</formula>
    </cfRule>
  </conditionalFormatting>
  <conditionalFormatting sqref="D3581">
    <cfRule type="expression" dxfId="4" priority="8801">
      <formula>AND(NOT(HasFormula(#REF!)),#REF!&lt;&gt;"")</formula>
    </cfRule>
  </conditionalFormatting>
  <conditionalFormatting sqref="E3581">
    <cfRule type="expression" dxfId="4" priority="8802">
      <formula>AND(NOT(HasFormula(#REF!)),#REF!&lt;&gt;"")</formula>
    </cfRule>
  </conditionalFormatting>
  <conditionalFormatting sqref="H3581">
    <cfRule type="expression" dxfId="4" priority="8811">
      <formula>AND(NOT(HasFormula(#REF!)),#REF!&lt;&gt;"")</formula>
    </cfRule>
    <cfRule type="expression" dxfId="3" priority="8812">
      <formula>AND(NOT(HasFormula(XFD3581)),XFD3581&lt;&gt;"")</formula>
    </cfRule>
  </conditionalFormatting>
  <conditionalFormatting sqref="I3581:L3581">
    <cfRule type="expression" dxfId="4" priority="8803">
      <formula>AND(NOT(HasFormula(#REF!)),#REF!&lt;&gt;"")</formula>
    </cfRule>
    <cfRule type="expression" dxfId="3" priority="8804">
      <formula>AND(NOT(HasFormula(A3581)),A3581&lt;&gt;"")</formula>
    </cfRule>
  </conditionalFormatting>
  <conditionalFormatting sqref="D3586">
    <cfRule type="expression" dxfId="4" priority="8807">
      <formula>AND(NOT(HasFormula(#REF!)),#REF!&lt;&gt;"")</formula>
    </cfRule>
  </conditionalFormatting>
  <conditionalFormatting sqref="E3586">
    <cfRule type="expression" dxfId="4" priority="8808">
      <formula>AND(NOT(HasFormula(#REF!)),#REF!&lt;&gt;"")</formula>
    </cfRule>
  </conditionalFormatting>
  <conditionalFormatting sqref="H3586">
    <cfRule type="expression" dxfId="4" priority="8805">
      <formula>AND(NOT(HasFormula(#REF!)),#REF!&lt;&gt;"")</formula>
    </cfRule>
    <cfRule type="expression" dxfId="3" priority="8806">
      <formula>AND(NOT(HasFormula(XFD3586)),XFD3586&lt;&gt;"")</formula>
    </cfRule>
  </conditionalFormatting>
  <conditionalFormatting sqref="I3586:L3586">
    <cfRule type="expression" dxfId="4" priority="8809">
      <formula>AND(NOT(HasFormula(#REF!)),#REF!&lt;&gt;"")</formula>
    </cfRule>
    <cfRule type="expression" dxfId="3" priority="8810">
      <formula>AND(NOT(HasFormula(A3586)),A3586&lt;&gt;"")</formula>
    </cfRule>
  </conditionalFormatting>
  <conditionalFormatting sqref="D3593">
    <cfRule type="expression" dxfId="4" priority="8851">
      <formula>AND(NOT(HasFormula(#REF!)),#REF!&lt;&gt;"")</formula>
    </cfRule>
  </conditionalFormatting>
  <conditionalFormatting sqref="E3593">
    <cfRule type="expression" dxfId="4" priority="8852">
      <formula>AND(NOT(HasFormula(#REF!)),#REF!&lt;&gt;"")</formula>
    </cfRule>
  </conditionalFormatting>
  <conditionalFormatting sqref="I3593:L3593">
    <cfRule type="expression" dxfId="4" priority="8853">
      <formula>AND(NOT(HasFormula(#REF!)),#REF!&lt;&gt;"")</formula>
    </cfRule>
    <cfRule type="expression" dxfId="3" priority="8854">
      <formula>AND(NOT(HasFormula(A3593)),A3593&lt;&gt;"")</formula>
    </cfRule>
  </conditionalFormatting>
  <conditionalFormatting sqref="D3606">
    <cfRule type="expression" dxfId="4" priority="8818">
      <formula>AND(NOT(HasFormula(XFD3605)),XFD3605&lt;&gt;"")</formula>
    </cfRule>
  </conditionalFormatting>
  <conditionalFormatting sqref="E3606">
    <cfRule type="expression" dxfId="4" priority="8820">
      <formula>AND(NOT(HasFormula(A3605)),A3605&lt;&gt;"")</formula>
    </cfRule>
  </conditionalFormatting>
  <conditionalFormatting sqref="I3606:L3606">
    <cfRule type="expression" dxfId="4" priority="8823">
      <formula>AND(NOT(HasFormula(E3605)),E3605&lt;&gt;"")</formula>
    </cfRule>
    <cfRule type="expression" dxfId="3" priority="8824">
      <formula>AND(NOT(HasFormula(A3606)),A3606&lt;&gt;"")</formula>
    </cfRule>
  </conditionalFormatting>
  <conditionalFormatting sqref="D3607">
    <cfRule type="expression" dxfId="4" priority="8827">
      <formula>AND(NOT(HasFormula(XFD3609)),XFD3609&lt;&gt;"")</formula>
    </cfRule>
  </conditionalFormatting>
  <conditionalFormatting sqref="E3607">
    <cfRule type="expression" dxfId="4" priority="8828">
      <formula>AND(NOT(HasFormula(A3609)),A3609&lt;&gt;"")</formula>
    </cfRule>
  </conditionalFormatting>
  <conditionalFormatting sqref="I3607:L3607">
    <cfRule type="expression" dxfId="4" priority="8829">
      <formula>AND(NOT(HasFormula(E3609)),E3609&lt;&gt;"")</formula>
    </cfRule>
    <cfRule type="expression" dxfId="3" priority="8830">
      <formula>AND(NOT(HasFormula(A3607)),A3607&lt;&gt;"")</formula>
    </cfRule>
  </conditionalFormatting>
  <conditionalFormatting sqref="D3608">
    <cfRule type="expression" dxfId="4" priority="8831">
      <formula>AND(NOT(HasFormula(XFD3611)),XFD3611&lt;&gt;"")</formula>
    </cfRule>
  </conditionalFormatting>
  <conditionalFormatting sqref="E3608">
    <cfRule type="expression" dxfId="4" priority="8832">
      <formula>AND(NOT(HasFormula(A3611)),A3611&lt;&gt;"")</formula>
    </cfRule>
  </conditionalFormatting>
  <conditionalFormatting sqref="I3608:L3608">
    <cfRule type="expression" dxfId="4" priority="8841">
      <formula>AND(NOT(HasFormula(E3611)),E3611&lt;&gt;"")</formula>
    </cfRule>
    <cfRule type="expression" dxfId="3" priority="8842">
      <formula>AND(NOT(HasFormula(A3608)),A3608&lt;&gt;"")</formula>
    </cfRule>
  </conditionalFormatting>
  <conditionalFormatting sqref="D3672">
    <cfRule type="expression" dxfId="4" priority="8869">
      <formula>AND(NOT(HasFormula(XFD3675)),XFD3675&lt;&gt;"")</formula>
    </cfRule>
  </conditionalFormatting>
  <conditionalFormatting sqref="E3672">
    <cfRule type="expression" dxfId="4" priority="8870">
      <formula>AND(NOT(HasFormula(A3675)),A3675&lt;&gt;"")</formula>
    </cfRule>
  </conditionalFormatting>
  <conditionalFormatting sqref="I3672:L3672">
    <cfRule type="expression" dxfId="4" priority="8871">
      <formula>AND(NOT(HasFormula(E3675)),E3675&lt;&gt;"")</formula>
    </cfRule>
    <cfRule type="expression" dxfId="3" priority="8872">
      <formula>AND(NOT(HasFormula(A3672)),A3672&lt;&gt;"")</formula>
    </cfRule>
  </conditionalFormatting>
  <conditionalFormatting sqref="D3761">
    <cfRule type="expression" dxfId="4" priority="8917">
      <formula>AND(NOT(HasFormula(#REF!)),#REF!&lt;&gt;"")</formula>
    </cfRule>
  </conditionalFormatting>
  <conditionalFormatting sqref="E3761">
    <cfRule type="expression" dxfId="4" priority="8918">
      <formula>AND(NOT(HasFormula(#REF!)),#REF!&lt;&gt;"")</formula>
    </cfRule>
  </conditionalFormatting>
  <conditionalFormatting sqref="I3761:L3761">
    <cfRule type="expression" dxfId="4" priority="8919">
      <formula>AND(NOT(HasFormula(#REF!)),#REF!&lt;&gt;"")</formula>
    </cfRule>
    <cfRule type="expression" dxfId="3" priority="8920">
      <formula>AND(NOT(HasFormula(A3761)),A3761&lt;&gt;"")</formula>
    </cfRule>
  </conditionalFormatting>
  <conditionalFormatting sqref="D3763">
    <cfRule type="expression" dxfId="4" priority="8893">
      <formula>AND(NOT(HasFormula(#REF!)),#REF!&lt;&gt;"")</formula>
    </cfRule>
  </conditionalFormatting>
  <conditionalFormatting sqref="E3763">
    <cfRule type="expression" dxfId="4" priority="8894">
      <formula>AND(NOT(HasFormula(#REF!)),#REF!&lt;&gt;"")</formula>
    </cfRule>
  </conditionalFormatting>
  <conditionalFormatting sqref="I3763:L3763">
    <cfRule type="expression" dxfId="4" priority="8895">
      <formula>AND(NOT(HasFormula(#REF!)),#REF!&lt;&gt;"")</formula>
    </cfRule>
    <cfRule type="expression" dxfId="3" priority="8896">
      <formula>AND(NOT(HasFormula(A3763)),A3763&lt;&gt;"")</formula>
    </cfRule>
  </conditionalFormatting>
  <conditionalFormatting sqref="D3766">
    <cfRule type="expression" dxfId="4" priority="8902">
      <formula>AND(NOT(HasFormula(XFD3762)),XFD3762&lt;&gt;"")</formula>
    </cfRule>
  </conditionalFormatting>
  <conditionalFormatting sqref="E3766">
    <cfRule type="expression" dxfId="4" priority="8904">
      <formula>AND(NOT(HasFormula(A3762)),A3762&lt;&gt;"")</formula>
    </cfRule>
  </conditionalFormatting>
  <conditionalFormatting sqref="I3766:L3766">
    <cfRule type="expression" dxfId="4" priority="8907">
      <formula>AND(NOT(HasFormula(E3762)),E3762&lt;&gt;"")</formula>
    </cfRule>
    <cfRule type="expression" dxfId="3" priority="8908">
      <formula>AND(NOT(HasFormula(A3766)),A3766&lt;&gt;"")</formula>
    </cfRule>
  </conditionalFormatting>
  <conditionalFormatting sqref="D3767">
    <cfRule type="expression" dxfId="4" priority="8909">
      <formula>AND(NOT(HasFormula(XFD3768)),XFD3768&lt;&gt;"")</formula>
    </cfRule>
  </conditionalFormatting>
  <conditionalFormatting sqref="E3767">
    <cfRule type="expression" dxfId="4" priority="8910">
      <formula>AND(NOT(HasFormula(A3768)),A3768&lt;&gt;"")</formula>
    </cfRule>
  </conditionalFormatting>
  <conditionalFormatting sqref="I3767:L3767">
    <cfRule type="expression" dxfId="4" priority="8913">
      <formula>AND(NOT(HasFormula(E3768)),E3768&lt;&gt;"")</formula>
    </cfRule>
    <cfRule type="expression" dxfId="3" priority="8914">
      <formula>AND(NOT(HasFormula(A3767)),A3767&lt;&gt;"")</formula>
    </cfRule>
  </conditionalFormatting>
  <conditionalFormatting sqref="D3776">
    <cfRule type="expression" dxfId="4" priority="8923">
      <formula>AND(NOT(HasFormula(#REF!)),#REF!&lt;&gt;"")</formula>
    </cfRule>
  </conditionalFormatting>
  <conditionalFormatting sqref="E3776">
    <cfRule type="expression" dxfId="4" priority="8924">
      <formula>AND(NOT(HasFormula(#REF!)),#REF!&lt;&gt;"")</formula>
    </cfRule>
  </conditionalFormatting>
  <conditionalFormatting sqref="I3776:L3776">
    <cfRule type="expression" dxfId="4" priority="8925">
      <formula>AND(NOT(HasFormula(#REF!)),#REF!&lt;&gt;"")</formula>
    </cfRule>
    <cfRule type="expression" dxfId="3" priority="8926">
      <formula>AND(NOT(HasFormula(A3776)),A3776&lt;&gt;"")</formula>
    </cfRule>
  </conditionalFormatting>
  <conditionalFormatting sqref="H3876">
    <cfRule type="expression" dxfId="4" priority="8945">
      <formula>AND(NOT(HasFormula(#REF!)),#REF!&lt;&gt;"")</formula>
    </cfRule>
    <cfRule type="expression" dxfId="3" priority="8946">
      <formula>AND(NOT(HasFormula(XFD3876)),XFD3876&lt;&gt;"")</formula>
    </cfRule>
  </conditionalFormatting>
  <conditionalFormatting sqref="D3888">
    <cfRule type="expression" dxfId="4" priority="8929">
      <formula>AND(NOT(HasFormula(#REF!)),#REF!&lt;&gt;"")</formula>
    </cfRule>
  </conditionalFormatting>
  <conditionalFormatting sqref="E3888">
    <cfRule type="expression" dxfId="4" priority="8930">
      <formula>AND(NOT(HasFormula(#REF!)),#REF!&lt;&gt;"")</formula>
    </cfRule>
  </conditionalFormatting>
  <conditionalFormatting sqref="I3888:L3888">
    <cfRule type="expression" dxfId="4" priority="8931">
      <formula>AND(NOT(HasFormula(#REF!)),#REF!&lt;&gt;"")</formula>
    </cfRule>
    <cfRule type="expression" dxfId="3" priority="8932">
      <formula>AND(NOT(HasFormula(A3888)),A3888&lt;&gt;"")</formula>
    </cfRule>
  </conditionalFormatting>
  <conditionalFormatting sqref="D3895">
    <cfRule type="expression" dxfId="4" priority="8957">
      <formula>AND(NOT(HasFormula(#REF!)),#REF!&lt;&gt;"")</formula>
    </cfRule>
  </conditionalFormatting>
  <conditionalFormatting sqref="E3895">
    <cfRule type="expression" dxfId="4" priority="8958">
      <formula>AND(NOT(HasFormula(#REF!)),#REF!&lt;&gt;"")</formula>
    </cfRule>
  </conditionalFormatting>
  <conditionalFormatting sqref="I3895:L3895">
    <cfRule type="expression" dxfId="4" priority="8959">
      <formula>AND(NOT(HasFormula(#REF!)),#REF!&lt;&gt;"")</formula>
    </cfRule>
    <cfRule type="expression" dxfId="3" priority="8960">
      <formula>AND(NOT(HasFormula(A3895)),A3895&lt;&gt;"")</formula>
    </cfRule>
  </conditionalFormatting>
  <conditionalFormatting sqref="D3896">
    <cfRule type="expression" dxfId="4" priority="8935">
      <formula>AND(NOT(HasFormula(XFD3898)),XFD3898&lt;&gt;"")</formula>
    </cfRule>
  </conditionalFormatting>
  <conditionalFormatting sqref="E3896">
    <cfRule type="expression" dxfId="4" priority="8936">
      <formula>AND(NOT(HasFormula(A3898)),A3898&lt;&gt;"")</formula>
    </cfRule>
  </conditionalFormatting>
  <conditionalFormatting sqref="I3896:L3896">
    <cfRule type="expression" dxfId="4" priority="8937">
      <formula>AND(NOT(HasFormula(E3898)),E3898&lt;&gt;"")</formula>
    </cfRule>
    <cfRule type="expression" dxfId="3" priority="8938">
      <formula>AND(NOT(HasFormula(A3896)),A3896&lt;&gt;"")</formula>
    </cfRule>
  </conditionalFormatting>
  <conditionalFormatting sqref="D3968">
    <cfRule type="expression" dxfId="4" priority="8967">
      <formula>AND(NOT(HasFormula(#REF!)),#REF!&lt;&gt;"")</formula>
    </cfRule>
  </conditionalFormatting>
  <conditionalFormatting sqref="E3968">
    <cfRule type="expression" dxfId="4" priority="8968">
      <formula>AND(NOT(HasFormula(#REF!)),#REF!&lt;&gt;"")</formula>
    </cfRule>
  </conditionalFormatting>
  <conditionalFormatting sqref="I3968:L3968">
    <cfRule type="expression" dxfId="4" priority="8969">
      <formula>AND(NOT(HasFormula(#REF!)),#REF!&lt;&gt;"")</formula>
    </cfRule>
    <cfRule type="expression" dxfId="3" priority="8970">
      <formula>AND(NOT(HasFormula(A3968)),A3968&lt;&gt;"")</formula>
    </cfRule>
  </conditionalFormatting>
  <conditionalFormatting sqref="D4066">
    <cfRule type="expression" dxfId="4" priority="8977">
      <formula>AND(NOT(HasFormula(XFD4068)),XFD4068&lt;&gt;"")</formula>
    </cfRule>
  </conditionalFormatting>
  <conditionalFormatting sqref="E4066">
    <cfRule type="expression" dxfId="4" priority="8978">
      <formula>AND(NOT(HasFormula(A4068)),A4068&lt;&gt;"")</formula>
    </cfRule>
  </conditionalFormatting>
  <conditionalFormatting sqref="H4066">
    <cfRule type="expression" dxfId="4" priority="8975">
      <formula>AND(NOT(HasFormula(D4068)),D4068&lt;&gt;"")</formula>
    </cfRule>
    <cfRule type="expression" dxfId="3" priority="8976">
      <formula>AND(NOT(HasFormula(XFD4066)),XFD4066&lt;&gt;"")</formula>
    </cfRule>
  </conditionalFormatting>
  <conditionalFormatting sqref="I4066:L4066">
    <cfRule type="expression" dxfId="4" priority="8979">
      <formula>AND(NOT(HasFormula(E4068)),E4068&lt;&gt;"")</formula>
    </cfRule>
    <cfRule type="expression" dxfId="3" priority="8980">
      <formula>AND(NOT(HasFormula(A4066)),A4066&lt;&gt;"")</formula>
    </cfRule>
  </conditionalFormatting>
  <conditionalFormatting sqref="D4161">
    <cfRule type="expression" dxfId="4" priority="8989">
      <formula>AND(NOT(HasFormula(#REF!)),#REF!&lt;&gt;"")</formula>
    </cfRule>
  </conditionalFormatting>
  <conditionalFormatting sqref="E4161">
    <cfRule type="expression" dxfId="4" priority="8990">
      <formula>AND(NOT(HasFormula(#REF!)),#REF!&lt;&gt;"")</formula>
    </cfRule>
  </conditionalFormatting>
  <conditionalFormatting sqref="H4161">
    <cfRule type="expression" dxfId="4" priority="8987">
      <formula>AND(NOT(HasFormula(#REF!)),#REF!&lt;&gt;"")</formula>
    </cfRule>
    <cfRule type="expression" dxfId="3" priority="8988">
      <formula>AND(NOT(HasFormula(XFD4161)),XFD4161&lt;&gt;"")</formula>
    </cfRule>
  </conditionalFormatting>
  <conditionalFormatting sqref="I4161:L4161">
    <cfRule type="expression" dxfId="4" priority="8991">
      <formula>AND(NOT(HasFormula(#REF!)),#REF!&lt;&gt;"")</formula>
    </cfRule>
    <cfRule type="expression" dxfId="3" priority="8992">
      <formula>AND(NOT(HasFormula(A4161)),A4161&lt;&gt;"")</formula>
    </cfRule>
  </conditionalFormatting>
  <conditionalFormatting sqref="D4400">
    <cfRule type="expression" dxfId="4" priority="8995">
      <formula>AND(NOT(HasFormula(#REF!)),#REF!&lt;&gt;"")</formula>
    </cfRule>
  </conditionalFormatting>
  <conditionalFormatting sqref="E4400">
    <cfRule type="expression" dxfId="4" priority="8996">
      <formula>AND(NOT(HasFormula(#REF!)),#REF!&lt;&gt;"")</formula>
    </cfRule>
  </conditionalFormatting>
  <conditionalFormatting sqref="H4400">
    <cfRule type="expression" dxfId="4" priority="8993">
      <formula>AND(NOT(HasFormula(#REF!)),#REF!&lt;&gt;"")</formula>
    </cfRule>
    <cfRule type="expression" dxfId="3" priority="8994">
      <formula>AND(NOT(HasFormula(XFD4400)),XFD4400&lt;&gt;"")</formula>
    </cfRule>
  </conditionalFormatting>
  <conditionalFormatting sqref="I4400:L4400">
    <cfRule type="expression" dxfId="4" priority="8997">
      <formula>AND(NOT(HasFormula(#REF!)),#REF!&lt;&gt;"")</formula>
    </cfRule>
    <cfRule type="expression" dxfId="3" priority="8998">
      <formula>AND(NOT(HasFormula(A4400)),A4400&lt;&gt;"")</formula>
    </cfRule>
  </conditionalFormatting>
  <conditionalFormatting sqref="D4401">
    <cfRule type="expression" dxfId="4" priority="9095">
      <formula>AND(NOT(HasFormula(#REF!)),#REF!&lt;&gt;"")</formula>
    </cfRule>
  </conditionalFormatting>
  <conditionalFormatting sqref="E4401">
    <cfRule type="expression" dxfId="4" priority="9096">
      <formula>AND(NOT(HasFormula(#REF!)),#REF!&lt;&gt;"")</formula>
    </cfRule>
  </conditionalFormatting>
  <conditionalFormatting sqref="H4401">
    <cfRule type="expression" dxfId="3" priority="97">
      <formula>AND(NOT(HasFormula(XFD4401)),XFD4401&lt;&gt;"")</formula>
    </cfRule>
    <cfRule type="expression" dxfId="4" priority="96">
      <formula>AND(NOT(HasFormula(#REF!)),#REF!&lt;&gt;"")</formula>
    </cfRule>
  </conditionalFormatting>
  <conditionalFormatting sqref="I4401:L4401">
    <cfRule type="expression" dxfId="4" priority="9097">
      <formula>AND(NOT(HasFormula(#REF!)),#REF!&lt;&gt;"")</formula>
    </cfRule>
    <cfRule type="expression" dxfId="3" priority="9098">
      <formula>AND(NOT(HasFormula(A4401)),A4401&lt;&gt;"")</formula>
    </cfRule>
  </conditionalFormatting>
  <conditionalFormatting sqref="D4403">
    <cfRule type="expression" dxfId="4" priority="9089">
      <formula>AND(NOT(HasFormula(#REF!)),#REF!&lt;&gt;"")</formula>
    </cfRule>
  </conditionalFormatting>
  <conditionalFormatting sqref="E4403">
    <cfRule type="expression" dxfId="4" priority="9090">
      <formula>AND(NOT(HasFormula(#REF!)),#REF!&lt;&gt;"")</formula>
    </cfRule>
  </conditionalFormatting>
  <conditionalFormatting sqref="I4403:L4403">
    <cfRule type="expression" dxfId="4" priority="9091">
      <formula>AND(NOT(HasFormula(#REF!)),#REF!&lt;&gt;"")</formula>
    </cfRule>
    <cfRule type="expression" dxfId="3" priority="9092">
      <formula>AND(NOT(HasFormula(A4403)),A4403&lt;&gt;"")</formula>
    </cfRule>
  </conditionalFormatting>
  <conditionalFormatting sqref="H4529">
    <cfRule type="expression" dxfId="3" priority="93">
      <formula>AND(NOT(HasFormula(XFD4529)),XFD4529&lt;&gt;"")</formula>
    </cfRule>
    <cfRule type="expression" dxfId="4" priority="92">
      <formula>AND(NOT(HasFormula(#REF!)),#REF!&lt;&gt;"")</formula>
    </cfRule>
  </conditionalFormatting>
  <conditionalFormatting sqref="D4635">
    <cfRule type="expression" dxfId="2" priority="81">
      <formula>AND(NOT(_xlfn.ISFORMULA(D4635)),D4635&lt;&gt;"")</formula>
    </cfRule>
    <cfRule type="expression" dxfId="4" priority="82">
      <formula>AND(NOT(HasFormula(#REF!)),#REF!&lt;&gt;"")</formula>
    </cfRule>
  </conditionalFormatting>
  <conditionalFormatting sqref="D4635:E4635">
    <cfRule type="expression" dxfId="3" priority="83">
      <formula>AND(NOT(HasFormula(XEZ4635)),XEZ4635&lt;&gt;"")</formula>
    </cfRule>
  </conditionalFormatting>
  <conditionalFormatting sqref="E4635">
    <cfRule type="expression" dxfId="4" priority="86">
      <formula>AND(NOT(HasFormula(#REF!)),#REF!&lt;&gt;"")</formula>
    </cfRule>
  </conditionalFormatting>
  <conditionalFormatting sqref="F4635">
    <cfRule type="containsText" dxfId="6" priority="84" operator="between" text="12m">
      <formula>NOT(ISERROR(SEARCH("12m",F4635)))</formula>
    </cfRule>
    <cfRule type="containsText" dxfId="5" priority="85" operator="between" text="HRB500E">
      <formula>NOT(ISERROR(SEARCH("HRB500E",F4635)))</formula>
    </cfRule>
  </conditionalFormatting>
  <conditionalFormatting sqref="I4635:L4635">
    <cfRule type="expression" dxfId="4" priority="88">
      <formula>AND(NOT(HasFormula(#REF!)),#REF!&lt;&gt;"")</formula>
    </cfRule>
    <cfRule type="expression" dxfId="3" priority="89">
      <formula>AND(NOT(HasFormula(A4635)),A4635&lt;&gt;"")</formula>
    </cfRule>
  </conditionalFormatting>
  <conditionalFormatting sqref="L4635:O4635">
    <cfRule type="containsText" dxfId="1" priority="87" operator="between" text="送货车型9.6米">
      <formula>NOT(ISERROR(SEARCH("送货车型9.6米",L4635)))</formula>
    </cfRule>
  </conditionalFormatting>
  <conditionalFormatting sqref="D4649">
    <cfRule type="expression" dxfId="4" priority="9126">
      <formula>AND(NOT(HasFormula(#REF!)),#REF!&lt;&gt;"")</formula>
    </cfRule>
  </conditionalFormatting>
  <conditionalFormatting sqref="E4649">
    <cfRule type="expression" dxfId="4" priority="9127">
      <formula>AND(NOT(HasFormula(#REF!)),#REF!&lt;&gt;"")</formula>
    </cfRule>
  </conditionalFormatting>
  <conditionalFormatting sqref="I4649:L4649">
    <cfRule type="expression" dxfId="4" priority="9128">
      <formula>AND(NOT(HasFormula(#REF!)),#REF!&lt;&gt;"")</formula>
    </cfRule>
    <cfRule type="expression" dxfId="3" priority="9129">
      <formula>AND(NOT(HasFormula(A4649)),A4649&lt;&gt;"")</formula>
    </cfRule>
  </conditionalFormatting>
  <conditionalFormatting sqref="H4658">
    <cfRule type="expression" dxfId="4" priority="9152">
      <formula>AND(NOT(HasFormula(D4660)),D4660&lt;&gt;"")</formula>
    </cfRule>
    <cfRule type="expression" dxfId="3" priority="9153">
      <formula>AND(NOT(HasFormula(XFD4658)),XFD4658&lt;&gt;"")</formula>
    </cfRule>
  </conditionalFormatting>
  <conditionalFormatting sqref="H4659">
    <cfRule type="expression" dxfId="3" priority="45">
      <formula>AND(NOT(HasFormula(XFD4659)),XFD4659&lt;&gt;"")</formula>
    </cfRule>
    <cfRule type="expression" dxfId="4" priority="44">
      <formula>AND(NOT(HasFormula(D4660)),D4660&lt;&gt;"")</formula>
    </cfRule>
  </conditionalFormatting>
  <conditionalFormatting sqref="D4662">
    <cfRule type="expression" dxfId="4" priority="9132">
      <formula>AND(NOT(HasFormula(#REF!)),#REF!&lt;&gt;"")</formula>
    </cfRule>
  </conditionalFormatting>
  <conditionalFormatting sqref="E4662">
    <cfRule type="expression" dxfId="4" priority="9133">
      <formula>AND(NOT(HasFormula(#REF!)),#REF!&lt;&gt;"")</formula>
    </cfRule>
  </conditionalFormatting>
  <conditionalFormatting sqref="H4662">
    <cfRule type="expression" dxfId="4" priority="9130">
      <formula>AND(NOT(HasFormula(#REF!)),#REF!&lt;&gt;"")</formula>
    </cfRule>
    <cfRule type="expression" dxfId="3" priority="9131">
      <formula>AND(NOT(HasFormula(XFD4662)),XFD4662&lt;&gt;"")</formula>
    </cfRule>
  </conditionalFormatting>
  <conditionalFormatting sqref="I4662:L4662">
    <cfRule type="expression" dxfId="4" priority="9134">
      <formula>AND(NOT(HasFormula(#REF!)),#REF!&lt;&gt;"")</formula>
    </cfRule>
    <cfRule type="expression" dxfId="3" priority="9135">
      <formula>AND(NOT(HasFormula(A4662)),A4662&lt;&gt;"")</formula>
    </cfRule>
  </conditionalFormatting>
  <conditionalFormatting sqref="D4691">
    <cfRule type="expression" dxfId="4" priority="9148">
      <formula>AND(NOT(HasFormula(#REF!)),#REF!&lt;&gt;"")</formula>
    </cfRule>
  </conditionalFormatting>
  <conditionalFormatting sqref="E4691">
    <cfRule type="expression" dxfId="4" priority="9149">
      <formula>AND(NOT(HasFormula(#REF!)),#REF!&lt;&gt;"")</formula>
    </cfRule>
  </conditionalFormatting>
  <conditionalFormatting sqref="H4691">
    <cfRule type="expression" dxfId="4" priority="9146">
      <formula>AND(NOT(HasFormula(#REF!)),#REF!&lt;&gt;"")</formula>
    </cfRule>
    <cfRule type="expression" dxfId="3" priority="9147">
      <formula>AND(NOT(HasFormula(XFD4691)),XFD4691&lt;&gt;"")</formula>
    </cfRule>
  </conditionalFormatting>
  <conditionalFormatting sqref="I4691:L4691">
    <cfRule type="expression" dxfId="4" priority="9150">
      <formula>AND(NOT(HasFormula(#REF!)),#REF!&lt;&gt;"")</formula>
    </cfRule>
    <cfRule type="expression" dxfId="3" priority="9151">
      <formula>AND(NOT(HasFormula(A4691)),A4691&lt;&gt;"")</formula>
    </cfRule>
  </conditionalFormatting>
  <conditionalFormatting sqref="K4744">
    <cfRule type="expression" dxfId="4" priority="9144">
      <formula>AND(NOT(HasFormula(G4745)),G4745&lt;&gt;"")</formula>
    </cfRule>
    <cfRule type="expression" dxfId="3" priority="9145">
      <formula>AND(NOT(HasFormula(C4748)),C4748&lt;&gt;"")</formula>
    </cfRule>
  </conditionalFormatting>
  <conditionalFormatting sqref="K4748">
    <cfRule type="expression" dxfId="4" priority="9142">
      <formula>AND(NOT(HasFormula(G4749)),G4749&lt;&gt;"")</formula>
    </cfRule>
    <cfRule type="expression" dxfId="3" priority="9143">
      <formula>AND(NOT(HasFormula(#REF!)),#REF!&lt;&gt;"")</formula>
    </cfRule>
  </conditionalFormatting>
  <conditionalFormatting sqref="C4785">
    <cfRule type="timePeriod" dxfId="7" priority="43" timePeriod="yesterday">
      <formula>FLOOR(C4785,1)=TODAY()-1</formula>
    </cfRule>
  </conditionalFormatting>
  <conditionalFormatting sqref="D4848">
    <cfRule type="expression" dxfId="4" priority="9160">
      <formula>AND(NOT(HasFormula(#REF!)),#REF!&lt;&gt;"")</formula>
    </cfRule>
  </conditionalFormatting>
  <conditionalFormatting sqref="E4848">
    <cfRule type="expression" dxfId="4" priority="9161">
      <formula>AND(NOT(HasFormula(#REF!)),#REF!&lt;&gt;"")</formula>
    </cfRule>
  </conditionalFormatting>
  <conditionalFormatting sqref="I4848:L4848">
    <cfRule type="expression" dxfId="4" priority="9162">
      <formula>AND(NOT(HasFormula(#REF!)),#REF!&lt;&gt;"")</formula>
    </cfRule>
    <cfRule type="expression" dxfId="3" priority="9163">
      <formula>AND(NOT(HasFormula(A4848)),A4848&lt;&gt;"")</formula>
    </cfRule>
  </conditionalFormatting>
  <conditionalFormatting sqref="C4867">
    <cfRule type="timePeriod" dxfId="7" priority="42" timePeriod="yesterday">
      <formula>FLOOR(C4867,1)=TODAY()-1</formula>
    </cfRule>
  </conditionalFormatting>
  <conditionalFormatting sqref="K4867">
    <cfRule type="expression" dxfId="4" priority="9166">
      <formula>AND(NOT(HasFormula(G4868)),G4868&lt;&gt;"")</formula>
    </cfRule>
    <cfRule type="expression" dxfId="3" priority="9167">
      <formula>AND(NOT(HasFormula(C4872)),C4872&lt;&gt;"")</formula>
    </cfRule>
  </conditionalFormatting>
  <conditionalFormatting sqref="K4872">
    <cfRule type="expression" dxfId="4" priority="9164">
      <formula>AND(NOT(HasFormula(G4873)),G4873&lt;&gt;"")</formula>
    </cfRule>
    <cfRule type="expression" dxfId="3" priority="9165">
      <formula>AND(NOT(HasFormula(#REF!)),#REF!&lt;&gt;"")</formula>
    </cfRule>
  </conditionalFormatting>
  <conditionalFormatting sqref="D4877">
    <cfRule type="expression" dxfId="4" priority="9170">
      <formula>AND(NOT(HasFormula(#REF!)),#REF!&lt;&gt;"")</formula>
    </cfRule>
  </conditionalFormatting>
  <conditionalFormatting sqref="E4877">
    <cfRule type="expression" dxfId="4" priority="9171">
      <formula>AND(NOT(HasFormula(#REF!)),#REF!&lt;&gt;"")</formula>
    </cfRule>
  </conditionalFormatting>
  <conditionalFormatting sqref="I4877:L4877">
    <cfRule type="expression" dxfId="4" priority="9172">
      <formula>AND(NOT(HasFormula(#REF!)),#REF!&lt;&gt;"")</formula>
    </cfRule>
    <cfRule type="expression" dxfId="3" priority="9173">
      <formula>AND(NOT(HasFormula(A4877)),A4877&lt;&gt;"")</formula>
    </cfRule>
  </conditionalFormatting>
  <conditionalFormatting sqref="C4878">
    <cfRule type="timePeriod" dxfId="7" priority="30" timePeriod="yesterday">
      <formula>FLOOR(C4878,1)=TODAY()-1</formula>
    </cfRule>
  </conditionalFormatting>
  <conditionalFormatting sqref="H4884">
    <cfRule type="expression" dxfId="4" priority="9174">
      <formula>AND(NOT(HasFormula(D4887)),D4887&lt;&gt;"")</formula>
    </cfRule>
    <cfRule type="expression" dxfId="3" priority="9175">
      <formula>AND(NOT(HasFormula(XFD4884)),XFD4884&lt;&gt;"")</formula>
    </cfRule>
  </conditionalFormatting>
  <conditionalFormatting sqref="K4907">
    <cfRule type="expression" dxfId="4" priority="40">
      <formula>AND(NOT(HasFormula(G4908)),G4908&lt;&gt;"")</formula>
    </cfRule>
    <cfRule type="expression" dxfId="3" priority="41">
      <formula>AND(NOT(HasFormula(C4912)),C4912&lt;&gt;"")</formula>
    </cfRule>
  </conditionalFormatting>
  <conditionalFormatting sqref="D4992">
    <cfRule type="expression" dxfId="4" priority="9208">
      <formula>AND(NOT(HasFormula(#REF!)),#REF!&lt;&gt;"")</formula>
    </cfRule>
  </conditionalFormatting>
  <conditionalFormatting sqref="E4992">
    <cfRule type="expression" dxfId="4" priority="9209">
      <formula>AND(NOT(HasFormula(#REF!)),#REF!&lt;&gt;"")</formula>
    </cfRule>
  </conditionalFormatting>
  <conditionalFormatting sqref="H4992">
    <cfRule type="expression" dxfId="4" priority="9206">
      <formula>AND(NOT(HasFormula(#REF!)),#REF!&lt;&gt;"")</formula>
    </cfRule>
    <cfRule type="expression" dxfId="3" priority="9207">
      <formula>AND(NOT(HasFormula(XFD4992)),XFD4992&lt;&gt;"")</formula>
    </cfRule>
  </conditionalFormatting>
  <conditionalFormatting sqref="I4992:L4992">
    <cfRule type="expression" dxfId="4" priority="9210">
      <formula>AND(NOT(HasFormula(#REF!)),#REF!&lt;&gt;"")</formula>
    </cfRule>
    <cfRule type="expression" dxfId="3" priority="9211">
      <formula>AND(NOT(HasFormula(A4992)),A4992&lt;&gt;"")</formula>
    </cfRule>
  </conditionalFormatting>
  <conditionalFormatting sqref="H4994">
    <cfRule type="expression" dxfId="4" priority="9250">
      <formula>AND(NOT(HasFormula(#REF!)),#REF!&lt;&gt;"")</formula>
    </cfRule>
    <cfRule type="expression" dxfId="3" priority="9251">
      <formula>AND(NOT(HasFormula(XFD4994)),XFD4994&lt;&gt;"")</formula>
    </cfRule>
  </conditionalFormatting>
  <conditionalFormatting sqref="D4997">
    <cfRule type="expression" dxfId="4" priority="9220">
      <formula>AND(NOT(HasFormula(#REF!)),#REF!&lt;&gt;"")</formula>
    </cfRule>
  </conditionalFormatting>
  <conditionalFormatting sqref="E4997">
    <cfRule type="expression" dxfId="4" priority="9221">
      <formula>AND(NOT(HasFormula(#REF!)),#REF!&lt;&gt;"")</formula>
    </cfRule>
  </conditionalFormatting>
  <conditionalFormatting sqref="H4997">
    <cfRule type="expression" dxfId="4" priority="9218">
      <formula>AND(NOT(HasFormula(#REF!)),#REF!&lt;&gt;"")</formula>
    </cfRule>
    <cfRule type="expression" dxfId="3" priority="9219">
      <formula>AND(NOT(HasFormula(XFD4997)),XFD4997&lt;&gt;"")</formula>
    </cfRule>
  </conditionalFormatting>
  <conditionalFormatting sqref="I4997:L4997">
    <cfRule type="expression" dxfId="4" priority="9222">
      <formula>AND(NOT(HasFormula(#REF!)),#REF!&lt;&gt;"")</formula>
    </cfRule>
    <cfRule type="expression" dxfId="3" priority="9223">
      <formula>AND(NOT(HasFormula(A4997)),A4997&lt;&gt;"")</formula>
    </cfRule>
  </conditionalFormatting>
  <conditionalFormatting sqref="D5077">
    <cfRule type="expression" dxfId="4" priority="9232">
      <formula>AND(NOT(HasFormula(XFD5079)),XFD5079&lt;&gt;"")</formula>
    </cfRule>
  </conditionalFormatting>
  <conditionalFormatting sqref="E5077">
    <cfRule type="expression" dxfId="4" priority="9233">
      <formula>AND(NOT(HasFormula(A5079)),A5079&lt;&gt;"")</formula>
    </cfRule>
  </conditionalFormatting>
  <conditionalFormatting sqref="I5077:L5077">
    <cfRule type="expression" dxfId="4" priority="9234">
      <formula>AND(NOT(HasFormula(E5079)),E5079&lt;&gt;"")</formula>
    </cfRule>
    <cfRule type="expression" dxfId="3" priority="9235">
      <formula>AND(NOT(HasFormula(A5077)),A5077&lt;&gt;"")</formula>
    </cfRule>
  </conditionalFormatting>
  <conditionalFormatting sqref="D5081">
    <cfRule type="expression" dxfId="4" priority="9238">
      <formula>AND(NOT(HasFormula(#REF!)),#REF!&lt;&gt;"")</formula>
    </cfRule>
  </conditionalFormatting>
  <conditionalFormatting sqref="E5081">
    <cfRule type="expression" dxfId="4" priority="9239">
      <formula>AND(NOT(HasFormula(#REF!)),#REF!&lt;&gt;"")</formula>
    </cfRule>
  </conditionalFormatting>
  <conditionalFormatting sqref="I5081:L5081">
    <cfRule type="expression" dxfId="4" priority="9240">
      <formula>AND(NOT(HasFormula(#REF!)),#REF!&lt;&gt;"")</formula>
    </cfRule>
    <cfRule type="expression" dxfId="3" priority="9241">
      <formula>AND(NOT(HasFormula(A5081)),A5081&lt;&gt;"")</formula>
    </cfRule>
  </conditionalFormatting>
  <conditionalFormatting sqref="D5172">
    <cfRule type="expression" dxfId="4" priority="9276">
      <formula>AND(NOT(HasFormula(#REF!)),#REF!&lt;&gt;"")</formula>
    </cfRule>
  </conditionalFormatting>
  <conditionalFormatting sqref="E5172">
    <cfRule type="expression" dxfId="4" priority="9277">
      <formula>AND(NOT(HasFormula(#REF!)),#REF!&lt;&gt;"")</formula>
    </cfRule>
  </conditionalFormatting>
  <conditionalFormatting sqref="H5172">
    <cfRule type="expression" dxfId="4" priority="9274">
      <formula>AND(NOT(HasFormula(#REF!)),#REF!&lt;&gt;"")</formula>
    </cfRule>
    <cfRule type="expression" dxfId="3" priority="9275">
      <formula>AND(NOT(HasFormula(XFD5172)),XFD5172&lt;&gt;"")</formula>
    </cfRule>
  </conditionalFormatting>
  <conditionalFormatting sqref="I5172:L5172">
    <cfRule type="expression" dxfId="4" priority="9278">
      <formula>AND(NOT(HasFormula(#REF!)),#REF!&lt;&gt;"")</formula>
    </cfRule>
    <cfRule type="expression" dxfId="3" priority="9279">
      <formula>AND(NOT(HasFormula(A5172)),A5172&lt;&gt;"")</formula>
    </cfRule>
  </conditionalFormatting>
  <conditionalFormatting sqref="D5419">
    <cfRule type="expression" dxfId="4" priority="9306">
      <formula>AND(NOT(HasFormula(#REF!)),#REF!&lt;&gt;"")</formula>
    </cfRule>
  </conditionalFormatting>
  <conditionalFormatting sqref="E5419">
    <cfRule type="expression" dxfId="4" priority="9307">
      <formula>AND(NOT(HasFormula(#REF!)),#REF!&lt;&gt;"")</formula>
    </cfRule>
  </conditionalFormatting>
  <conditionalFormatting sqref="H5419">
    <cfRule type="expression" dxfId="4" priority="9304">
      <formula>AND(NOT(HasFormula(#REF!)),#REF!&lt;&gt;"")</formula>
    </cfRule>
    <cfRule type="expression" dxfId="3" priority="9305">
      <formula>AND(NOT(HasFormula(XFD5419)),XFD5419&lt;&gt;"")</formula>
    </cfRule>
  </conditionalFormatting>
  <conditionalFormatting sqref="I5419:L5419">
    <cfRule type="expression" dxfId="4" priority="9308">
      <formula>AND(NOT(HasFormula(#REF!)),#REF!&lt;&gt;"")</formula>
    </cfRule>
    <cfRule type="expression" dxfId="3" priority="9309">
      <formula>AND(NOT(HasFormula(A5419)),A5419&lt;&gt;"")</formula>
    </cfRule>
  </conditionalFormatting>
  <conditionalFormatting sqref="C1589:C1625">
    <cfRule type="timePeriod" dxfId="7" priority="936" timePeriod="yesterday">
      <formula>FLOOR(C1589,1)=TODAY()-1</formula>
    </cfRule>
  </conditionalFormatting>
  <conditionalFormatting sqref="C1962:C1966">
    <cfRule type="timePeriod" dxfId="7" priority="722" timePeriod="yesterday">
      <formula>FLOOR(C1962,1)=TODAY()-1</formula>
    </cfRule>
  </conditionalFormatting>
  <conditionalFormatting sqref="C2043:C2046">
    <cfRule type="timePeriod" dxfId="7" priority="709" timePeriod="yesterday">
      <formula>FLOOR(C2043,1)=TODAY()-1</formula>
    </cfRule>
  </conditionalFormatting>
  <conditionalFormatting sqref="C2053:C2057">
    <cfRule type="timePeriod" dxfId="7" priority="708" timePeriod="yesterday">
      <formula>FLOOR(C2053,1)=TODAY()-1</formula>
    </cfRule>
  </conditionalFormatting>
  <conditionalFormatting sqref="C2058:C2086">
    <cfRule type="timePeriod" dxfId="7" priority="707" timePeriod="yesterday">
      <formula>FLOOR(C2058,1)=TODAY()-1</formula>
    </cfRule>
  </conditionalFormatting>
  <conditionalFormatting sqref="C2220:C2245">
    <cfRule type="timePeriod" dxfId="7" priority="622" timePeriod="yesterday">
      <formula>FLOOR(C2220,1)=TODAY()-1</formula>
    </cfRule>
  </conditionalFormatting>
  <conditionalFormatting sqref="C2246:C2250">
    <cfRule type="timePeriod" dxfId="7" priority="601" timePeriod="yesterday">
      <formula>FLOOR(C2246,1)=TODAY()-1</formula>
    </cfRule>
  </conditionalFormatting>
  <conditionalFormatting sqref="C2265:C2277">
    <cfRule type="timePeriod" dxfId="7" priority="604" timePeriod="yesterday">
      <formula>FLOOR(C2265,1)=TODAY()-1</formula>
    </cfRule>
  </conditionalFormatting>
  <conditionalFormatting sqref="C2306:C2337">
    <cfRule type="timePeriod" dxfId="7" priority="585" timePeriod="yesterday">
      <formula>FLOOR(C2306,1)=TODAY()-1</formula>
    </cfRule>
  </conditionalFormatting>
  <conditionalFormatting sqref="C2338:C2342">
    <cfRule type="timePeriod" dxfId="7" priority="570" timePeriod="yesterday">
      <formula>FLOOR(C2338,1)=TODAY()-1</formula>
    </cfRule>
  </conditionalFormatting>
  <conditionalFormatting sqref="C2343:C2348">
    <cfRule type="timePeriod" dxfId="7" priority="568" timePeriod="yesterday">
      <formula>FLOOR(C2343,1)=TODAY()-1</formula>
    </cfRule>
  </conditionalFormatting>
  <conditionalFormatting sqref="C2349:C2358">
    <cfRule type="timePeriod" dxfId="7" priority="555" timePeriod="yesterday">
      <formula>FLOOR(C2349,1)=TODAY()-1</formula>
    </cfRule>
  </conditionalFormatting>
  <conditionalFormatting sqref="C2359:C2428">
    <cfRule type="timePeriod" dxfId="7" priority="542" timePeriod="yesterday">
      <formula>FLOOR(C2359,1)=TODAY()-1</formula>
    </cfRule>
  </conditionalFormatting>
  <conditionalFormatting sqref="C2576:C2581">
    <cfRule type="timePeriod" dxfId="7" priority="524" timePeriod="yesterday">
      <formula>FLOOR(C2576,1)=TODAY()-1</formula>
    </cfRule>
  </conditionalFormatting>
  <conditionalFormatting sqref="C2706:C2723">
    <cfRule type="timePeriod" dxfId="7" priority="495" timePeriod="yesterday">
      <formula>FLOOR(C2706,1)=TODAY()-1</formula>
    </cfRule>
  </conditionalFormatting>
  <conditionalFormatting sqref="C2724:C2742">
    <cfRule type="timePeriod" dxfId="7" priority="494" timePeriod="yesterday">
      <formula>FLOOR(C2724,1)=TODAY()-1</formula>
    </cfRule>
  </conditionalFormatting>
  <conditionalFormatting sqref="C2743:C2757">
    <cfRule type="timePeriod" dxfId="7" priority="493" timePeriod="yesterday">
      <formula>FLOOR(C2743,1)=TODAY()-1</formula>
    </cfRule>
  </conditionalFormatting>
  <conditionalFormatting sqref="C2758:C2768">
    <cfRule type="timePeriod" dxfId="7" priority="481" timePeriod="yesterday">
      <formula>FLOOR(C2758,1)=TODAY()-1</formula>
    </cfRule>
  </conditionalFormatting>
  <conditionalFormatting sqref="C2769:C2802">
    <cfRule type="timePeriod" dxfId="7" priority="476" timePeriod="yesterday">
      <formula>FLOOR(C2769,1)=TODAY()-1</formula>
    </cfRule>
  </conditionalFormatting>
  <conditionalFormatting sqref="C2803:C2833">
    <cfRule type="timePeriod" dxfId="7" priority="470" timePeriod="yesterday">
      <formula>FLOOR(C2803,1)=TODAY()-1</formula>
    </cfRule>
  </conditionalFormatting>
  <conditionalFormatting sqref="C2834:C2842">
    <cfRule type="timePeriod" dxfId="7" priority="473" timePeriod="yesterday">
      <formula>FLOOR(C2834,1)=TODAY()-1</formula>
    </cfRule>
  </conditionalFormatting>
  <conditionalFormatting sqref="C2949:C2957">
    <cfRule type="timePeriod" dxfId="7" priority="458" timePeriod="yesterday">
      <formula>FLOOR(C2949,1)=TODAY()-1</formula>
    </cfRule>
  </conditionalFormatting>
  <conditionalFormatting sqref="C2958:C2960">
    <cfRule type="timePeriod" dxfId="7" priority="444" timePeriod="yesterday">
      <formula>FLOOR(C2958,1)=TODAY()-1</formula>
    </cfRule>
  </conditionalFormatting>
  <conditionalFormatting sqref="C2961:C2973">
    <cfRule type="timePeriod" dxfId="7" priority="439" timePeriod="yesterday">
      <formula>FLOOR(C2961,1)=TODAY()-1</formula>
    </cfRule>
  </conditionalFormatting>
  <conditionalFormatting sqref="C2974:C2995">
    <cfRule type="timePeriod" dxfId="7" priority="438" timePeriod="yesterday">
      <formula>FLOOR(C2974,1)=TODAY()-1</formula>
    </cfRule>
  </conditionalFormatting>
  <conditionalFormatting sqref="C2997:C3002">
    <cfRule type="timePeriod" dxfId="7" priority="421" timePeriod="yesterday">
      <formula>FLOOR(C2997,1)=TODAY()-1</formula>
    </cfRule>
  </conditionalFormatting>
  <conditionalFormatting sqref="C3003:C3010">
    <cfRule type="timePeriod" dxfId="7" priority="420" timePeriod="yesterday">
      <formula>FLOOR(C3003,1)=TODAY()-1</formula>
    </cfRule>
  </conditionalFormatting>
  <conditionalFormatting sqref="C3011:C3025">
    <cfRule type="timePeriod" dxfId="7" priority="417" timePeriod="yesterday">
      <formula>FLOOR(C3011,1)=TODAY()-1</formula>
    </cfRule>
  </conditionalFormatting>
  <conditionalFormatting sqref="C3026:C3028">
    <cfRule type="timePeriod" dxfId="7" priority="381" timePeriod="yesterday">
      <formula>FLOOR(C3026,1)=TODAY()-1</formula>
    </cfRule>
  </conditionalFormatting>
  <conditionalFormatting sqref="C3029:C3038">
    <cfRule type="timePeriod" dxfId="7" priority="368" timePeriod="yesterday">
      <formula>FLOOR(C3029,1)=TODAY()-1</formula>
    </cfRule>
  </conditionalFormatting>
  <conditionalFormatting sqref="C3039:C3042">
    <cfRule type="timePeriod" dxfId="7" priority="377" timePeriod="yesterday">
      <formula>FLOOR(C3039,1)=TODAY()-1</formula>
    </cfRule>
  </conditionalFormatting>
  <conditionalFormatting sqref="C3043:C3058">
    <cfRule type="timePeriod" dxfId="7" priority="304" timePeriod="yesterday">
      <formula>FLOOR(C3043,1)=TODAY()-1</formula>
    </cfRule>
  </conditionalFormatting>
  <conditionalFormatting sqref="C3059:C3063">
    <cfRule type="timePeriod" dxfId="7" priority="303" timePeriod="yesterday">
      <formula>FLOOR(C3059,1)=TODAY()-1</formula>
    </cfRule>
  </conditionalFormatting>
  <conditionalFormatting sqref="C3064:C3073">
    <cfRule type="timePeriod" dxfId="7" priority="302" timePeriod="yesterday">
      <formula>FLOOR(C3064,1)=TODAY()-1</formula>
    </cfRule>
  </conditionalFormatting>
  <conditionalFormatting sqref="C3074:C3089">
    <cfRule type="timePeriod" dxfId="7" priority="288" timePeriod="yesterday">
      <formula>FLOOR(C3074,1)=TODAY()-1</formula>
    </cfRule>
  </conditionalFormatting>
  <conditionalFormatting sqref="C3090:C3096">
    <cfRule type="timePeriod" dxfId="7" priority="284" timePeriod="yesterday">
      <formula>FLOOR(C3090,1)=TODAY()-1</formula>
    </cfRule>
  </conditionalFormatting>
  <conditionalFormatting sqref="C3097:C3102">
    <cfRule type="timePeriod" dxfId="7" priority="279" timePeriod="yesterday">
      <formula>FLOOR(C3097,1)=TODAY()-1</formula>
    </cfRule>
  </conditionalFormatting>
  <conditionalFormatting sqref="C3184:C3261">
    <cfRule type="timePeriod" dxfId="7" priority="242" timePeriod="yesterday">
      <formula>FLOOR(C3184,1)=TODAY()-1</formula>
    </cfRule>
  </conditionalFormatting>
  <conditionalFormatting sqref="C4067:C4068">
    <cfRule type="timePeriod" dxfId="7" priority="154" timePeriod="yesterday">
      <formula>FLOOR(C4067,1)=TODAY()-1</formula>
    </cfRule>
  </conditionalFormatting>
  <conditionalFormatting sqref="C4139:C4150">
    <cfRule type="timePeriod" dxfId="7" priority="139" timePeriod="yesterday">
      <formula>FLOOR(C4139,1)=TODAY()-1</formula>
    </cfRule>
  </conditionalFormatting>
  <conditionalFormatting sqref="C4151:C4155">
    <cfRule type="timePeriod" dxfId="7" priority="138" timePeriod="yesterday">
      <formula>FLOOR(C4151,1)=TODAY()-1</formula>
    </cfRule>
  </conditionalFormatting>
  <conditionalFormatting sqref="C4156:C4161">
    <cfRule type="timePeriod" dxfId="7" priority="135" timePeriod="yesterday">
      <formula>FLOOR(C4156,1)=TODAY()-1</formula>
    </cfRule>
  </conditionalFormatting>
  <conditionalFormatting sqref="C4162:C4168">
    <cfRule type="timePeriod" dxfId="7" priority="129" timePeriod="yesterday">
      <formula>FLOOR(C4162,1)=TODAY()-1</formula>
    </cfRule>
  </conditionalFormatting>
  <conditionalFormatting sqref="C4169:C4184">
    <cfRule type="timePeriod" dxfId="7" priority="128" timePeriod="yesterday">
      <formula>FLOOR(C4169,1)=TODAY()-1</formula>
    </cfRule>
  </conditionalFormatting>
  <conditionalFormatting sqref="C4185:C4219">
    <cfRule type="timePeriod" dxfId="7" priority="127" timePeriod="yesterday">
      <formula>FLOOR(C4185,1)=TODAY()-1</formula>
    </cfRule>
  </conditionalFormatting>
  <conditionalFormatting sqref="C4220:C4224">
    <cfRule type="timePeriod" dxfId="7" priority="119" timePeriod="yesterday">
      <formula>FLOOR(C4220,1)=TODAY()-1</formula>
    </cfRule>
  </conditionalFormatting>
  <conditionalFormatting sqref="C4225:C4227">
    <cfRule type="timePeriod" dxfId="7" priority="116" timePeriod="yesterday">
      <formula>FLOOR(C4225,1)=TODAY()-1</formula>
    </cfRule>
  </conditionalFormatting>
  <conditionalFormatting sqref="C4228:C4233">
    <cfRule type="timePeriod" dxfId="7" priority="113" timePeriod="yesterday">
      <formula>FLOOR(C4228,1)=TODAY()-1</formula>
    </cfRule>
  </conditionalFormatting>
  <conditionalFormatting sqref="C4234:C4238">
    <cfRule type="timePeriod" dxfId="7" priority="112" timePeriod="yesterday">
      <formula>FLOOR(C4234,1)=TODAY()-1</formula>
    </cfRule>
  </conditionalFormatting>
  <conditionalFormatting sqref="C4239:C4242">
    <cfRule type="timePeriod" dxfId="7" priority="111" timePeriod="yesterday">
      <formula>FLOOR(C4239,1)=TODAY()-1</formula>
    </cfRule>
  </conditionalFormatting>
  <conditionalFormatting sqref="C4243:C4245">
    <cfRule type="timePeriod" dxfId="7" priority="110" timePeriod="yesterday">
      <formula>FLOOR(C4243,1)=TODAY()-1</formula>
    </cfRule>
  </conditionalFormatting>
  <conditionalFormatting sqref="C4744:C4748">
    <cfRule type="timePeriod" dxfId="7" priority="50" timePeriod="yesterday">
      <formula>FLOOR(C4744,1)=TODAY()-1</formula>
    </cfRule>
  </conditionalFormatting>
  <conditionalFormatting sqref="C4749:C4753">
    <cfRule type="timePeriod" dxfId="7" priority="49" timePeriod="yesterday">
      <formula>FLOOR(C4749,1)=TODAY()-1</formula>
    </cfRule>
  </conditionalFormatting>
  <conditionalFormatting sqref="C4754:C4766">
    <cfRule type="timePeriod" dxfId="7" priority="48" timePeriod="yesterday">
      <formula>FLOOR(C4754,1)=TODAY()-1</formula>
    </cfRule>
  </conditionalFormatting>
  <conditionalFormatting sqref="C4767:C4774">
    <cfRule type="timePeriod" dxfId="7" priority="47" timePeriod="yesterday">
      <formula>FLOOR(C4767,1)=TODAY()-1</formula>
    </cfRule>
  </conditionalFormatting>
  <conditionalFormatting sqref="C4775:C4784">
    <cfRule type="timePeriod" dxfId="7" priority="46" timePeriod="yesterday">
      <formula>FLOOR(C4775,1)=TODAY()-1</formula>
    </cfRule>
  </conditionalFormatting>
  <conditionalFormatting sqref="C4879:C4916">
    <cfRule type="timePeriod" dxfId="7" priority="26" timePeriod="yesterday">
      <formula>FLOOR(C4879,1)=TODAY()-1</formula>
    </cfRule>
  </conditionalFormatting>
  <conditionalFormatting sqref="C4917:C4966">
    <cfRule type="containsText" dxfId="1" priority="17" operator="between" text="送货车型9.6米">
      <formula>NOT(ISERROR(SEARCH("送货车型9.6米",C4917)))</formula>
    </cfRule>
  </conditionalFormatting>
  <conditionalFormatting sqref="C4967:C4981">
    <cfRule type="containsText" dxfId="1" priority="16" operator="between" text="送货车型9.6米">
      <formula>NOT(ISERROR(SEARCH("送货车型9.6米",C4967)))</formula>
    </cfRule>
  </conditionalFormatting>
  <conditionalFormatting sqref="C4982:C4992">
    <cfRule type="containsText" dxfId="1" priority="15" operator="between" text="送货车型9.6米">
      <formula>NOT(ISERROR(SEARCH("送货车型9.6米",C4982)))</formula>
    </cfRule>
  </conditionalFormatting>
  <conditionalFormatting sqref="C5065:C5070">
    <cfRule type="timePeriod" dxfId="7" priority="8" timePeriod="yesterday">
      <formula>FLOOR(C5065,1)=TODAY()-1</formula>
    </cfRule>
  </conditionalFormatting>
  <conditionalFormatting sqref="D1401:D1402">
    <cfRule type="expression" dxfId="3" priority="7724">
      <formula>AND(NOT(HasFormula(XEZ1401)),XEZ1401&lt;&gt;"")</formula>
    </cfRule>
    <cfRule type="expression" dxfId="4" priority="7723">
      <formula>AND(NOT(HasFormula(#REF!)),#REF!&lt;&gt;"")</formula>
    </cfRule>
  </conditionalFormatting>
  <conditionalFormatting sqref="D1589:D1597">
    <cfRule type="expression" dxfId="2" priority="935">
      <formula>AND(NOT(_xlfn.ISFORMULA(D1589)),D1589&lt;&gt;"")</formula>
    </cfRule>
    <cfRule type="expression" dxfId="4" priority="937">
      <formula>AND(NOT(HasFormula(XFD1590)),XFD1590&lt;&gt;"")</formula>
    </cfRule>
  </conditionalFormatting>
  <conditionalFormatting sqref="D1598:D1604">
    <cfRule type="expression" dxfId="2" priority="7785">
      <formula>AND(NOT(_xlfn.ISFORMULA(D1598)),D1598&lt;&gt;"")</formula>
    </cfRule>
    <cfRule type="expression" dxfId="4" priority="7786">
      <formula>AND(NOT(HasFormula(#REF!)),#REF!&lt;&gt;"")</formula>
    </cfRule>
  </conditionalFormatting>
  <conditionalFormatting sqref="D1702:D1706">
    <cfRule type="expression" dxfId="4" priority="7808">
      <formula>AND(NOT(HasFormula(#REF!)),#REF!&lt;&gt;"")</formula>
    </cfRule>
  </conditionalFormatting>
  <conditionalFormatting sqref="D1708:D1740">
    <cfRule type="expression" dxfId="4" priority="7814">
      <formula>AND(NOT(HasFormula(#REF!)),#REF!&lt;&gt;"")</formula>
    </cfRule>
  </conditionalFormatting>
  <conditionalFormatting sqref="D1762:D1769">
    <cfRule type="expression" dxfId="4" priority="7820">
      <formula>AND(NOT(HasFormula(#REF!)),#REF!&lt;&gt;"")</formula>
    </cfRule>
  </conditionalFormatting>
  <conditionalFormatting sqref="D1881:D1882">
    <cfRule type="expression" dxfId="4" priority="835">
      <formula>AND(NOT(HasFormula(XFD1882)),XFD1882&lt;&gt;"")</formula>
    </cfRule>
    <cfRule type="expression" dxfId="2" priority="833">
      <formula>AND(NOT(_xlfn.ISFORMULA(D1881)),D1881&lt;&gt;"")</formula>
    </cfRule>
  </conditionalFormatting>
  <conditionalFormatting sqref="D1907:D1918">
    <cfRule type="expression" dxfId="4" priority="7844">
      <formula>AND(NOT(HasFormula(#REF!)),#REF!&lt;&gt;"")</formula>
    </cfRule>
  </conditionalFormatting>
  <conditionalFormatting sqref="D1919:D1924">
    <cfRule type="expression" dxfId="4" priority="793">
      <formula>AND(NOT(HasFormula(XFD1920)),XFD1920&lt;&gt;"")</formula>
    </cfRule>
  </conditionalFormatting>
  <conditionalFormatting sqref="D2053:D2054">
    <cfRule type="expression" dxfId="4" priority="7862">
      <formula>AND(NOT(HasFormula(#REF!)),#REF!&lt;&gt;"")</formula>
    </cfRule>
  </conditionalFormatting>
  <conditionalFormatting sqref="D2056:D2057">
    <cfRule type="expression" dxfId="4" priority="7868">
      <formula>AND(NOT(HasFormula(#REF!)),#REF!&lt;&gt;"")</formula>
    </cfRule>
  </conditionalFormatting>
  <conditionalFormatting sqref="D2058:D2086">
    <cfRule type="expression" dxfId="2" priority="712">
      <formula>AND(NOT(_xlfn.ISFORMULA(D2058)),D2058&lt;&gt;"")</formula>
    </cfRule>
    <cfRule type="expression" dxfId="4" priority="714">
      <formula>AND(NOT(HasFormula(XFD2059)),XFD2059&lt;&gt;"")</formula>
    </cfRule>
  </conditionalFormatting>
  <conditionalFormatting sqref="D2090:D2108">
    <cfRule type="expression" dxfId="4" priority="7885">
      <formula>AND(NOT(HasFormula(#REF!)),#REF!&lt;&gt;"")</formula>
    </cfRule>
  </conditionalFormatting>
  <conditionalFormatting sqref="D2110:D2111">
    <cfRule type="expression" dxfId="4" priority="7891">
      <formula>AND(NOT(HasFormula(XFD2119)),XFD2119&lt;&gt;"")</formula>
    </cfRule>
  </conditionalFormatting>
  <conditionalFormatting sqref="D2112:D2118">
    <cfRule type="expression" dxfId="4" priority="7895">
      <formula>AND(NOT(HasFormula(XFD2129)),XFD2129&lt;&gt;"")</formula>
    </cfRule>
  </conditionalFormatting>
  <conditionalFormatting sqref="D2120:D2126">
    <cfRule type="expression" dxfId="4" priority="7907">
      <formula>AND(NOT(HasFormula(XFD2129)),XFD2129&lt;&gt;"")</formula>
    </cfRule>
  </conditionalFormatting>
  <conditionalFormatting sqref="D2127:D2128">
    <cfRule type="expression" dxfId="4" priority="7913">
      <formula>AND(NOT(HasFormula(#REF!)),#REF!&lt;&gt;"")</formula>
    </cfRule>
  </conditionalFormatting>
  <conditionalFormatting sqref="D2138:D2139">
    <cfRule type="expression" dxfId="4" priority="7927">
      <formula>AND(NOT(HasFormula(#REF!)),#REF!&lt;&gt;"")</formula>
    </cfRule>
  </conditionalFormatting>
  <conditionalFormatting sqref="D2165:D2166">
    <cfRule type="expression" dxfId="4" priority="7933">
      <formula>AND(NOT(HasFormula(#REF!)),#REF!&lt;&gt;"")</formula>
    </cfRule>
  </conditionalFormatting>
  <conditionalFormatting sqref="D2168:D2170">
    <cfRule type="expression" dxfId="4" priority="7968">
      <formula>AND(NOT(HasFormula(#REF!)),#REF!&lt;&gt;"")</formula>
    </cfRule>
  </conditionalFormatting>
  <conditionalFormatting sqref="D2225:D2226">
    <cfRule type="expression" dxfId="4" priority="8051">
      <formula>AND(NOT(HasFormula(XFD2227)),XFD2227&lt;&gt;"")</formula>
    </cfRule>
  </conditionalFormatting>
  <conditionalFormatting sqref="D2234:D2237">
    <cfRule type="expression" dxfId="2" priority="627">
      <formula>AND(NOT(_xlfn.ISFORMULA(D2234)),D2234&lt;&gt;"")</formula>
    </cfRule>
    <cfRule type="expression" dxfId="4" priority="629">
      <formula>AND(NOT(HasFormula(XFD2235)),XFD2235&lt;&gt;"")</formula>
    </cfRule>
  </conditionalFormatting>
  <conditionalFormatting sqref="D2247:D2249">
    <cfRule type="expression" dxfId="4" priority="8063">
      <formula>AND(NOT(HasFormula(XFD2252)),XFD2252&lt;&gt;"")</formula>
    </cfRule>
  </conditionalFormatting>
  <conditionalFormatting sqref="D2270:D2277">
    <cfRule type="expression" dxfId="2" priority="611">
      <formula>AND(NOT(_xlfn.ISFORMULA(D2270)),D2270&lt;&gt;"")</formula>
    </cfRule>
    <cfRule type="expression" dxfId="4" priority="612">
      <formula>AND(NOT(HasFormula(XFD2271)),XFD2271&lt;&gt;"")</formula>
    </cfRule>
  </conditionalFormatting>
  <conditionalFormatting sqref="D2529:D2532">
    <cfRule type="expression" dxfId="4" priority="8173">
      <formula>AND(NOT(HasFormula(XFD2533)),XFD2533&lt;&gt;"")</formula>
    </cfRule>
  </conditionalFormatting>
  <conditionalFormatting sqref="D2537:D2548">
    <cfRule type="expression" dxfId="4" priority="534">
      <formula>AND(NOT(HasFormula(XFD2538)),XFD2538&lt;&gt;"")</formula>
    </cfRule>
  </conditionalFormatting>
  <conditionalFormatting sqref="D2602:D2603">
    <cfRule type="expression" dxfId="4" priority="8195">
      <formula>AND(NOT(HasFormula(XFD2605)),XFD2605&lt;&gt;"")</formula>
    </cfRule>
  </conditionalFormatting>
  <conditionalFormatting sqref="D2725:D2726">
    <cfRule type="expression" dxfId="4" priority="8264">
      <formula>AND(NOT(HasFormula(XFD2727)),XFD2727&lt;&gt;"")</formula>
    </cfRule>
  </conditionalFormatting>
  <conditionalFormatting sqref="D2758:D2761">
    <cfRule type="expression" dxfId="4" priority="484">
      <formula>AND(NOT(HasFormula(XFD2759)),XFD2759&lt;&gt;"")</formula>
    </cfRule>
    <cfRule type="expression" dxfId="2" priority="483">
      <formula>AND(NOT(_xlfn.ISFORMULA(D2758)),D2758&lt;&gt;"")</formula>
    </cfRule>
  </conditionalFormatting>
  <conditionalFormatting sqref="D2768:D2769">
    <cfRule type="expression" dxfId="4" priority="8294">
      <formula>AND(NOT(HasFormula(XFD2770)),XFD2770&lt;&gt;"")</formula>
    </cfRule>
  </conditionalFormatting>
  <conditionalFormatting sqref="D2771:D2772">
    <cfRule type="expression" dxfId="4" priority="8272">
      <formula>AND(NOT(HasFormula(#REF!)),#REF!&lt;&gt;"")</formula>
    </cfRule>
  </conditionalFormatting>
  <conditionalFormatting sqref="D2796:D2797">
    <cfRule type="expression" dxfId="4" priority="8288">
      <formula>AND(NOT(HasFormula(XFD2798)),XFD2798&lt;&gt;"")</formula>
    </cfRule>
  </conditionalFormatting>
  <conditionalFormatting sqref="D2906:D2907">
    <cfRule type="expression" dxfId="4" priority="8380">
      <formula>AND(NOT(HasFormula(XFD2908)),XFD2908&lt;&gt;"")</formula>
    </cfRule>
  </conditionalFormatting>
  <conditionalFormatting sqref="D2924:D2925">
    <cfRule type="expression" dxfId="4" priority="8374">
      <formula>AND(NOT(HasFormula(XFD2926)),XFD2926&lt;&gt;"")</formula>
    </cfRule>
  </conditionalFormatting>
  <conditionalFormatting sqref="D2949:D2953">
    <cfRule type="expression" dxfId="2" priority="457">
      <formula>AND(NOT(_xlfn.ISFORMULA(D2949)),D2949&lt;&gt;"")</formula>
    </cfRule>
    <cfRule type="expression" dxfId="4" priority="459">
      <formula>AND(NOT(HasFormula(XFD2950)),XFD2950&lt;&gt;"")</formula>
    </cfRule>
  </conditionalFormatting>
  <conditionalFormatting sqref="D2958:D2960">
    <cfRule type="expression" dxfId="2" priority="443">
      <formula>AND(NOT(_xlfn.ISFORMULA(D2958)),D2958&lt;&gt;"")</formula>
    </cfRule>
    <cfRule type="expression" dxfId="4" priority="445">
      <formula>AND(NOT(HasFormula(XFD2959)),XFD2959&lt;&gt;"")</formula>
    </cfRule>
  </conditionalFormatting>
  <conditionalFormatting sqref="D2966:D2967">
    <cfRule type="expression" dxfId="4" priority="8434">
      <formula>AND(NOT(HasFormula(XFD2968)),XFD2968&lt;&gt;"")</formula>
    </cfRule>
  </conditionalFormatting>
  <conditionalFormatting sqref="D2974:D2975">
    <cfRule type="expression" dxfId="4" priority="8438">
      <formula>AND(NOT(HasFormula(XFD2976)),XFD2976&lt;&gt;"")</formula>
    </cfRule>
  </conditionalFormatting>
  <conditionalFormatting sqref="D2996:D3002">
    <cfRule type="expression" dxfId="2" priority="426">
      <formula>AND(NOT(_xlfn.ISFORMULA(D2996)),D2996&lt;&gt;"")</formula>
    </cfRule>
  </conditionalFormatting>
  <conditionalFormatting sqref="D3026:D3028">
    <cfRule type="expression" dxfId="2" priority="401">
      <formula>AND(NOT(_xlfn.ISFORMULA(D3026)),D3026&lt;&gt;"")</formula>
    </cfRule>
  </conditionalFormatting>
  <conditionalFormatting sqref="D3026:D3027">
    <cfRule type="expression" dxfId="4" priority="402">
      <formula>AND(NOT(HasFormula(XFD3027)),XFD3027&lt;&gt;"")</formula>
    </cfRule>
  </conditionalFormatting>
  <conditionalFormatting sqref="D3043:D3048">
    <cfRule type="expression" dxfId="2" priority="324">
      <formula>AND(NOT(_xlfn.ISFORMULA(D3043)),D3043&lt;&gt;"")</formula>
    </cfRule>
  </conditionalFormatting>
  <conditionalFormatting sqref="D3049:D3051">
    <cfRule type="expression" dxfId="2" priority="337">
      <formula>AND(NOT(_xlfn.ISFORMULA(D3049)),D3049&lt;&gt;"")</formula>
    </cfRule>
  </conditionalFormatting>
  <conditionalFormatting sqref="D3057:D3058">
    <cfRule type="expression" dxfId="2" priority="8495">
      <formula>AND(NOT(_xlfn.ISFORMULA(D3057)),D3057&lt;&gt;"")</formula>
    </cfRule>
    <cfRule type="expression" dxfId="4" priority="8496">
      <formula>AND(NOT(HasFormula(XFD3059)),XFD3059&lt;&gt;"")</formula>
    </cfRule>
  </conditionalFormatting>
  <conditionalFormatting sqref="D3075:D3077">
    <cfRule type="expression" dxfId="2" priority="293">
      <formula>AND(NOT(_xlfn.ISFORMULA(D3075)),D3075&lt;&gt;"")</formula>
    </cfRule>
    <cfRule type="expression" dxfId="4" priority="294">
      <formula>AND(NOT(HasFormula(XFD3076)),XFD3076&lt;&gt;"")</formula>
    </cfRule>
  </conditionalFormatting>
  <conditionalFormatting sqref="D3078:D3087">
    <cfRule type="expression" dxfId="2" priority="8491">
      <formula>AND(NOT(_xlfn.ISFORMULA(D3078)),D3078&lt;&gt;"")</formula>
    </cfRule>
    <cfRule type="expression" dxfId="4" priority="8492">
      <formula>AND(NOT(HasFormula(XFD3089)),XFD3089&lt;&gt;"")</formula>
    </cfRule>
  </conditionalFormatting>
  <conditionalFormatting sqref="D3141:D3142">
    <cfRule type="expression" dxfId="4" priority="8539">
      <formula>AND(NOT(HasFormula(XFD3143)),XFD3143&lt;&gt;"")</formula>
    </cfRule>
  </conditionalFormatting>
  <conditionalFormatting sqref="D3184:D3227">
    <cfRule type="expression" dxfId="2" priority="244">
      <formula>AND(NOT(_xlfn.ISFORMULA(D3184)),D3184&lt;&gt;"")</formula>
    </cfRule>
  </conditionalFormatting>
  <conditionalFormatting sqref="D3212:D3213">
    <cfRule type="expression" dxfId="4" priority="8579">
      <formula>AND(NOT(HasFormula(XFD3214)),XFD3214&lt;&gt;"")</formula>
    </cfRule>
  </conditionalFormatting>
  <conditionalFormatting sqref="D3284:D3285">
    <cfRule type="expression" dxfId="4" priority="8587">
      <formula>AND(NOT(HasFormula(#REF!)),#REF!&lt;&gt;"")</formula>
    </cfRule>
  </conditionalFormatting>
  <conditionalFormatting sqref="D3322:D3323">
    <cfRule type="expression" dxfId="4" priority="8593">
      <formula>AND(NOT(HasFormula(XFD3324)),XFD3324&lt;&gt;"")</formula>
    </cfRule>
  </conditionalFormatting>
  <conditionalFormatting sqref="D3330:D3331">
    <cfRule type="expression" dxfId="4" priority="8619">
      <formula>AND(NOT(HasFormula(XFD3332)),XFD3332&lt;&gt;"")</formula>
    </cfRule>
  </conditionalFormatting>
  <conditionalFormatting sqref="D3540:D3541">
    <cfRule type="expression" dxfId="4" priority="8783">
      <formula>AND(NOT(HasFormula(XFD3542)),XFD3542&lt;&gt;"")</formula>
    </cfRule>
  </conditionalFormatting>
  <conditionalFormatting sqref="D3569:D3570">
    <cfRule type="expression" dxfId="4" priority="8793">
      <formula>AND(NOT(HasFormula(XFD3572)),XFD3572&lt;&gt;"")</formula>
    </cfRule>
  </conditionalFormatting>
  <conditionalFormatting sqref="D3604:D3605">
    <cfRule type="expression" dxfId="4" priority="8817">
      <formula>AND(NOT(HasFormula(XFD3606)),XFD3606&lt;&gt;"")</formula>
    </cfRule>
  </conditionalFormatting>
  <conditionalFormatting sqref="D3609:D3610">
    <cfRule type="expression" dxfId="4" priority="8837">
      <formula>AND(NOT(HasFormula(XFD3611)),XFD3611&lt;&gt;"")</formula>
    </cfRule>
  </conditionalFormatting>
  <conditionalFormatting sqref="D3617:D3618">
    <cfRule type="expression" dxfId="4" priority="8845">
      <formula>AND(NOT(HasFormula(XFD3619)),XFD3619&lt;&gt;"")</formula>
    </cfRule>
  </conditionalFormatting>
  <conditionalFormatting sqref="D3627:D3628">
    <cfRule type="expression" dxfId="4" priority="8857">
      <formula>AND(NOT(HasFormula(XFD3629)),XFD3629&lt;&gt;"")</formula>
    </cfRule>
  </conditionalFormatting>
  <conditionalFormatting sqref="D3630:D3633">
    <cfRule type="expression" dxfId="4" priority="8863">
      <formula>AND(NOT(HasFormula(XFD3634)),XFD3634&lt;&gt;"")</formula>
    </cfRule>
  </conditionalFormatting>
  <conditionalFormatting sqref="D3673:D3674">
    <cfRule type="expression" dxfId="4" priority="8873">
      <formula>AND(NOT(HasFormula(XFD3679)),XFD3679&lt;&gt;"")</formula>
    </cfRule>
  </conditionalFormatting>
  <conditionalFormatting sqref="D3675:D3678">
    <cfRule type="expression" dxfId="4" priority="8879">
      <formula>AND(NOT(HasFormula(XFD3679)),XFD3679&lt;&gt;"")</formula>
    </cfRule>
  </conditionalFormatting>
  <conditionalFormatting sqref="D3852:D3853">
    <cfRule type="expression" dxfId="4" priority="8953">
      <formula>AND(NOT(HasFormula(XFD3854)),XFD3854&lt;&gt;"")</formula>
    </cfRule>
  </conditionalFormatting>
  <conditionalFormatting sqref="D3876:D3877">
    <cfRule type="expression" dxfId="4" priority="8947">
      <formula>AND(NOT(HasFormula(#REF!)),#REF!&lt;&gt;"")</formula>
    </cfRule>
  </conditionalFormatting>
  <conditionalFormatting sqref="D3911:D3913">
    <cfRule type="expression" dxfId="4" priority="8971">
      <formula>AND(NOT(HasFormula(#REF!)),#REF!&lt;&gt;"")</formula>
    </cfRule>
  </conditionalFormatting>
  <conditionalFormatting sqref="D4087:D4088">
    <cfRule type="expression" dxfId="4" priority="8983">
      <formula>AND(NOT(HasFormula(XFD4089)),XFD4089&lt;&gt;"")</formula>
    </cfRule>
  </conditionalFormatting>
  <conditionalFormatting sqref="D4220:D4224">
    <cfRule type="expression" dxfId="2" priority="120">
      <formula>AND(NOT(_xlfn.ISFORMULA(D4220)),D4220&lt;&gt;"")</formula>
    </cfRule>
    <cfRule type="expression" dxfId="4" priority="122">
      <formula>AND(NOT(HasFormula(XFD4221)),XFD4221&lt;&gt;"")</formula>
    </cfRule>
  </conditionalFormatting>
  <conditionalFormatting sqref="D4633:D4634">
    <cfRule type="expression" dxfId="4" priority="9120">
      <formula>AND(NOT(HasFormula(XFD4635)),XFD4635&lt;&gt;"")</formula>
    </cfRule>
  </conditionalFormatting>
  <conditionalFormatting sqref="D4658:D4659">
    <cfRule type="expression" dxfId="4" priority="9154">
      <formula>AND(NOT(HasFormula(XFD4660)),XFD4660&lt;&gt;"")</formula>
    </cfRule>
  </conditionalFormatting>
  <conditionalFormatting sqref="D4884:D4886">
    <cfRule type="expression" dxfId="2" priority="9176">
      <formula>AND(NOT(_xlfn.ISFORMULA(D4884)),D4884&lt;&gt;"")</formula>
    </cfRule>
    <cfRule type="expression" dxfId="4" priority="9177">
      <formula>AND(NOT(HasFormula(XFD4887)),XFD4887&lt;&gt;"")</formula>
    </cfRule>
  </conditionalFormatting>
  <conditionalFormatting sqref="D4888:D4889">
    <cfRule type="expression" dxfId="2" priority="9183">
      <formula>AND(NOT(_xlfn.ISFORMULA(D4888)),D4888&lt;&gt;"")</formula>
    </cfRule>
    <cfRule type="expression" dxfId="4" priority="9184">
      <formula>AND(NOT(HasFormula(XFD4890)),XFD4890&lt;&gt;"")</formula>
    </cfRule>
  </conditionalFormatting>
  <conditionalFormatting sqref="D5005:D5006">
    <cfRule type="expression" dxfId="4" priority="9226">
      <formula>AND(NOT(HasFormula(XFD5007)),XFD5007&lt;&gt;"")</formula>
    </cfRule>
  </conditionalFormatting>
  <conditionalFormatting sqref="D5075:D5076">
    <cfRule type="expression" dxfId="4" priority="9242">
      <formula>AND(NOT(HasFormula(XFD5078)),XFD5078&lt;&gt;"")</formula>
    </cfRule>
  </conditionalFormatting>
  <conditionalFormatting sqref="D5193:D5194">
    <cfRule type="expression" dxfId="4" priority="9258">
      <formula>AND(NOT(HasFormula(XFD5195)),XFD5195&lt;&gt;"")</formula>
    </cfRule>
  </conditionalFormatting>
  <conditionalFormatting sqref="D5214:D5215">
    <cfRule type="expression" dxfId="4" priority="9264">
      <formula>AND(NOT(HasFormula(XFD5216)),XFD5216&lt;&gt;"")</formula>
    </cfRule>
  </conditionalFormatting>
  <conditionalFormatting sqref="D5227:D5228">
    <cfRule type="expression" dxfId="4" priority="9270">
      <formula>AND(NOT(HasFormula(XFD5229)),XFD5229&lt;&gt;"")</formula>
    </cfRule>
  </conditionalFormatting>
  <conditionalFormatting sqref="D5277:D5278">
    <cfRule type="expression" dxfId="4" priority="9282">
      <formula>AND(NOT(HasFormula(XFD5279)),XFD5279&lt;&gt;"")</formula>
    </cfRule>
  </conditionalFormatting>
  <conditionalFormatting sqref="D5455:D5457">
    <cfRule type="expression" dxfId="4" priority="9312">
      <formula>AND(NOT(HasFormula(XFD5458)),XFD5458&lt;&gt;"")</formula>
    </cfRule>
  </conditionalFormatting>
  <conditionalFormatting sqref="E1589:E1597">
    <cfRule type="expression" dxfId="4" priority="945">
      <formula>AND(NOT(HasFormula(A1590)),A1590&lt;&gt;"")</formula>
    </cfRule>
  </conditionalFormatting>
  <conditionalFormatting sqref="E1598:E1604">
    <cfRule type="expression" dxfId="4" priority="7787">
      <formula>AND(NOT(HasFormula(#REF!)),#REF!&lt;&gt;"")</formula>
    </cfRule>
  </conditionalFormatting>
  <conditionalFormatting sqref="E1702:E1706">
    <cfRule type="expression" dxfId="4" priority="7809">
      <formula>AND(NOT(HasFormula(#REF!)),#REF!&lt;&gt;"")</formula>
    </cfRule>
  </conditionalFormatting>
  <conditionalFormatting sqref="E1708:E1740">
    <cfRule type="expression" dxfId="4" priority="7815">
      <formula>AND(NOT(HasFormula(#REF!)),#REF!&lt;&gt;"")</formula>
    </cfRule>
  </conditionalFormatting>
  <conditionalFormatting sqref="E1762:E1769">
    <cfRule type="expression" dxfId="4" priority="7821">
      <formula>AND(NOT(HasFormula(#REF!)),#REF!&lt;&gt;"")</formula>
    </cfRule>
  </conditionalFormatting>
  <conditionalFormatting sqref="E1881:E1882">
    <cfRule type="expression" dxfId="4" priority="843">
      <formula>AND(NOT(HasFormula(A1882)),A1882&lt;&gt;"")</formula>
    </cfRule>
  </conditionalFormatting>
  <conditionalFormatting sqref="E1907:E1918">
    <cfRule type="expression" dxfId="4" priority="7845">
      <formula>AND(NOT(HasFormula(#REF!)),#REF!&lt;&gt;"")</formula>
    </cfRule>
  </conditionalFormatting>
  <conditionalFormatting sqref="E1919:E1924">
    <cfRule type="expression" dxfId="4" priority="801">
      <formula>AND(NOT(HasFormula(A1920)),A1920&lt;&gt;"")</formula>
    </cfRule>
  </conditionalFormatting>
  <conditionalFormatting sqref="E2053:E2054">
    <cfRule type="expression" dxfId="4" priority="7863">
      <formula>AND(NOT(HasFormula(#REF!)),#REF!&lt;&gt;"")</formula>
    </cfRule>
  </conditionalFormatting>
  <conditionalFormatting sqref="E2056:E2057">
    <cfRule type="expression" dxfId="4" priority="7869">
      <formula>AND(NOT(HasFormula(#REF!)),#REF!&lt;&gt;"")</formula>
    </cfRule>
  </conditionalFormatting>
  <conditionalFormatting sqref="E2058:E2086">
    <cfRule type="expression" dxfId="4" priority="720">
      <formula>AND(NOT(HasFormula(A2059)),A2059&lt;&gt;"")</formula>
    </cfRule>
  </conditionalFormatting>
  <conditionalFormatting sqref="E2090:E2108">
    <cfRule type="expression" dxfId="4" priority="7886">
      <formula>AND(NOT(HasFormula(#REF!)),#REF!&lt;&gt;"")</formula>
    </cfRule>
  </conditionalFormatting>
  <conditionalFormatting sqref="E2110:E2111">
    <cfRule type="expression" dxfId="4" priority="7892">
      <formula>AND(NOT(HasFormula(A2119)),A2119&lt;&gt;"")</formula>
    </cfRule>
  </conditionalFormatting>
  <conditionalFormatting sqref="E2112:E2118">
    <cfRule type="expression" dxfId="4" priority="7896">
      <formula>AND(NOT(HasFormula(A2129)),A2129&lt;&gt;"")</formula>
    </cfRule>
  </conditionalFormatting>
  <conditionalFormatting sqref="E2120:E2126">
    <cfRule type="expression" dxfId="4" priority="7908">
      <formula>AND(NOT(HasFormula(A2129)),A2129&lt;&gt;"")</formula>
    </cfRule>
  </conditionalFormatting>
  <conditionalFormatting sqref="E2127:E2128">
    <cfRule type="expression" dxfId="4" priority="7914">
      <formula>AND(NOT(HasFormula(#REF!)),#REF!&lt;&gt;"")</formula>
    </cfRule>
  </conditionalFormatting>
  <conditionalFormatting sqref="E2138:E2139">
    <cfRule type="expression" dxfId="4" priority="7928">
      <formula>AND(NOT(HasFormula(#REF!)),#REF!&lt;&gt;"")</formula>
    </cfRule>
  </conditionalFormatting>
  <conditionalFormatting sqref="E2166:E2167">
    <cfRule type="expression" dxfId="4" priority="7988">
      <formula>AND(NOT(HasFormula(#REF!)),#REF!&lt;&gt;"")</formula>
    </cfRule>
  </conditionalFormatting>
  <conditionalFormatting sqref="E2169:E2170">
    <cfRule type="expression" dxfId="4" priority="7982">
      <formula>AND(NOT(HasFormula(#REF!)),#REF!&lt;&gt;"")</formula>
    </cfRule>
  </conditionalFormatting>
  <conditionalFormatting sqref="E2225:E2226">
    <cfRule type="expression" dxfId="4" priority="8052">
      <formula>AND(NOT(HasFormula(A2227)),A2227&lt;&gt;"")</formula>
    </cfRule>
  </conditionalFormatting>
  <conditionalFormatting sqref="E2234:E2237">
    <cfRule type="expression" dxfId="4" priority="637">
      <formula>AND(NOT(HasFormula(A2235)),A2235&lt;&gt;"")</formula>
    </cfRule>
  </conditionalFormatting>
  <conditionalFormatting sqref="E2247:E2249">
    <cfRule type="expression" dxfId="4" priority="8064">
      <formula>AND(NOT(HasFormula(A2252)),A2252&lt;&gt;"")</formula>
    </cfRule>
  </conditionalFormatting>
  <conditionalFormatting sqref="E2270:E2277">
    <cfRule type="expression" dxfId="4" priority="618">
      <formula>AND(NOT(HasFormula(A2271)),A2271&lt;&gt;"")</formula>
    </cfRule>
  </conditionalFormatting>
  <conditionalFormatting sqref="E2349:E2351">
    <cfRule type="expression" dxfId="4" priority="564">
      <formula>AND(NOT(HasFormula(A2336)),A2336&lt;&gt;"")</formula>
    </cfRule>
  </conditionalFormatting>
  <conditionalFormatting sqref="E2529:E2532">
    <cfRule type="expression" dxfId="4" priority="8174">
      <formula>AND(NOT(HasFormula(A2533)),A2533&lt;&gt;"")</formula>
    </cfRule>
  </conditionalFormatting>
  <conditionalFormatting sqref="E2602:E2603">
    <cfRule type="expression" dxfId="4" priority="8196">
      <formula>AND(NOT(HasFormula(A2605)),A2605&lt;&gt;"")</formula>
    </cfRule>
  </conditionalFormatting>
  <conditionalFormatting sqref="E2725:E2726">
    <cfRule type="expression" dxfId="4" priority="8265">
      <formula>AND(NOT(HasFormula(A2727)),A2727&lt;&gt;"")</formula>
    </cfRule>
  </conditionalFormatting>
  <conditionalFormatting sqref="E2758:E2761">
    <cfRule type="expression" dxfId="4" priority="490">
      <formula>AND(NOT(HasFormula(A2759)),A2759&lt;&gt;"")</formula>
    </cfRule>
  </conditionalFormatting>
  <conditionalFormatting sqref="E2768:E2769">
    <cfRule type="expression" dxfId="4" priority="8295">
      <formula>AND(NOT(HasFormula(A2770)),A2770&lt;&gt;"")</formula>
    </cfRule>
  </conditionalFormatting>
  <conditionalFormatting sqref="E2771:E2772">
    <cfRule type="expression" dxfId="4" priority="8273">
      <formula>AND(NOT(HasFormula(#REF!)),#REF!&lt;&gt;"")</formula>
    </cfRule>
  </conditionalFormatting>
  <conditionalFormatting sqref="E2796:E2797">
    <cfRule type="expression" dxfId="4" priority="8289">
      <formula>AND(NOT(HasFormula(A2798)),A2798&lt;&gt;"")</formula>
    </cfRule>
  </conditionalFormatting>
  <conditionalFormatting sqref="E2906:E2907">
    <cfRule type="expression" dxfId="4" priority="8381">
      <formula>AND(NOT(HasFormula(A2908)),A2908&lt;&gt;"")</formula>
    </cfRule>
  </conditionalFormatting>
  <conditionalFormatting sqref="E2924:E2925">
    <cfRule type="expression" dxfId="4" priority="8375">
      <formula>AND(NOT(HasFormula(A2926)),A2926&lt;&gt;"")</formula>
    </cfRule>
  </conditionalFormatting>
  <conditionalFormatting sqref="E2949:E2953">
    <cfRule type="expression" dxfId="4" priority="467">
      <formula>AND(NOT(HasFormula(A2950)),A2950&lt;&gt;"")</formula>
    </cfRule>
  </conditionalFormatting>
  <conditionalFormatting sqref="E2958:E2960">
    <cfRule type="expression" dxfId="4" priority="451">
      <formula>AND(NOT(HasFormula(A2959)),A2959&lt;&gt;"")</formula>
    </cfRule>
  </conditionalFormatting>
  <conditionalFormatting sqref="E2966:E2967">
    <cfRule type="expression" dxfId="4" priority="8435">
      <formula>AND(NOT(HasFormula(A2968)),A2968&lt;&gt;"")</formula>
    </cfRule>
  </conditionalFormatting>
  <conditionalFormatting sqref="E2974:E2975">
    <cfRule type="expression" dxfId="4" priority="8439">
      <formula>AND(NOT(HasFormula(A2976)),A2976&lt;&gt;"")</formula>
    </cfRule>
  </conditionalFormatting>
  <conditionalFormatting sqref="E3026:E3027">
    <cfRule type="expression" dxfId="4" priority="408">
      <formula>AND(NOT(HasFormula(A3027)),A3027&lt;&gt;"")</formula>
    </cfRule>
  </conditionalFormatting>
  <conditionalFormatting sqref="E3057:E3058">
    <cfRule type="expression" dxfId="3" priority="309">
      <formula>AND(NOT(HasFormula(XFA3057)),XFA3057&lt;&gt;"")</formula>
    </cfRule>
    <cfRule type="expression" dxfId="4" priority="312">
      <formula>AND(NOT(HasFormula(A3059)),A3059&lt;&gt;"")</formula>
    </cfRule>
  </conditionalFormatting>
  <conditionalFormatting sqref="E3075:E3077">
    <cfRule type="expression" dxfId="4" priority="298">
      <formula>AND(NOT(HasFormula(A3076)),A3076&lt;&gt;"")</formula>
    </cfRule>
  </conditionalFormatting>
  <conditionalFormatting sqref="E3078:E3088">
    <cfRule type="expression" dxfId="4" priority="299">
      <formula>AND(NOT(HasFormula(#REF!)),#REF!&lt;&gt;"")</formula>
    </cfRule>
  </conditionalFormatting>
  <conditionalFormatting sqref="E3141:E3142">
    <cfRule type="expression" dxfId="4" priority="8540">
      <formula>AND(NOT(HasFormula(A3143)),A3143&lt;&gt;"")</formula>
    </cfRule>
  </conditionalFormatting>
  <conditionalFormatting sqref="E3212:E3213">
    <cfRule type="expression" dxfId="4" priority="8580">
      <formula>AND(NOT(HasFormula(A3214)),A3214&lt;&gt;"")</formula>
    </cfRule>
  </conditionalFormatting>
  <conditionalFormatting sqref="E3284:E3285">
    <cfRule type="expression" dxfId="4" priority="8588">
      <formula>AND(NOT(HasFormula(#REF!)),#REF!&lt;&gt;"")</formula>
    </cfRule>
  </conditionalFormatting>
  <conditionalFormatting sqref="E3322:E3323">
    <cfRule type="expression" dxfId="4" priority="8594">
      <formula>AND(NOT(HasFormula(A3324)),A3324&lt;&gt;"")</formula>
    </cfRule>
  </conditionalFormatting>
  <conditionalFormatting sqref="E3330:E3331">
    <cfRule type="expression" dxfId="4" priority="8620">
      <formula>AND(NOT(HasFormula(A3332)),A3332&lt;&gt;"")</formula>
    </cfRule>
  </conditionalFormatting>
  <conditionalFormatting sqref="E3540:E3541">
    <cfRule type="expression" dxfId="4" priority="8784">
      <formula>AND(NOT(HasFormula(A3542)),A3542&lt;&gt;"")</formula>
    </cfRule>
  </conditionalFormatting>
  <conditionalFormatting sqref="E3569:E3570">
    <cfRule type="expression" dxfId="4" priority="8794">
      <formula>AND(NOT(HasFormula(A3572)),A3572&lt;&gt;"")</formula>
    </cfRule>
  </conditionalFormatting>
  <conditionalFormatting sqref="E3604:E3605">
    <cfRule type="expression" dxfId="4" priority="8819">
      <formula>AND(NOT(HasFormula(A3606)),A3606&lt;&gt;"")</formula>
    </cfRule>
  </conditionalFormatting>
  <conditionalFormatting sqref="E3609:E3610">
    <cfRule type="expression" dxfId="4" priority="8838">
      <formula>AND(NOT(HasFormula(A3611)),A3611&lt;&gt;"")</formula>
    </cfRule>
  </conditionalFormatting>
  <conditionalFormatting sqref="E3617:E3618">
    <cfRule type="expression" dxfId="4" priority="8846">
      <formula>AND(NOT(HasFormula(A3619)),A3619&lt;&gt;"")</formula>
    </cfRule>
  </conditionalFormatting>
  <conditionalFormatting sqref="E3627:E3628">
    <cfRule type="expression" dxfId="4" priority="8858">
      <formula>AND(NOT(HasFormula(A3629)),A3629&lt;&gt;"")</formula>
    </cfRule>
  </conditionalFormatting>
  <conditionalFormatting sqref="E3630:E3633">
    <cfRule type="expression" dxfId="4" priority="8864">
      <formula>AND(NOT(HasFormula(A3634)),A3634&lt;&gt;"")</formula>
    </cfRule>
  </conditionalFormatting>
  <conditionalFormatting sqref="E3673:E3674">
    <cfRule type="expression" dxfId="4" priority="8874">
      <formula>AND(NOT(HasFormula(A3679)),A3679&lt;&gt;"")</formula>
    </cfRule>
  </conditionalFormatting>
  <conditionalFormatting sqref="E3675:E3678">
    <cfRule type="expression" dxfId="4" priority="8880">
      <formula>AND(NOT(HasFormula(A3679)),A3679&lt;&gt;"")</formula>
    </cfRule>
  </conditionalFormatting>
  <conditionalFormatting sqref="E3852:E3853">
    <cfRule type="expression" dxfId="4" priority="8954">
      <formula>AND(NOT(HasFormula(A3854)),A3854&lt;&gt;"")</formula>
    </cfRule>
  </conditionalFormatting>
  <conditionalFormatting sqref="E3876:E3877">
    <cfRule type="expression" dxfId="4" priority="8948">
      <formula>AND(NOT(HasFormula(#REF!)),#REF!&lt;&gt;"")</formula>
    </cfRule>
  </conditionalFormatting>
  <conditionalFormatting sqref="E3911:E3913">
    <cfRule type="expression" dxfId="4" priority="8972">
      <formula>AND(NOT(HasFormula(#REF!)),#REF!&lt;&gt;"")</formula>
    </cfRule>
  </conditionalFormatting>
  <conditionalFormatting sqref="E4087:E4088">
    <cfRule type="expression" dxfId="4" priority="8984">
      <formula>AND(NOT(HasFormula(A4089)),A4089&lt;&gt;"")</formula>
    </cfRule>
  </conditionalFormatting>
  <conditionalFormatting sqref="E4220:E4224">
    <cfRule type="expression" dxfId="4" priority="126">
      <formula>AND(NOT(HasFormula(A4221)),A4221&lt;&gt;"")</formula>
    </cfRule>
  </conditionalFormatting>
  <conditionalFormatting sqref="E4633:E4634">
    <cfRule type="expression" dxfId="4" priority="9121">
      <formula>AND(NOT(HasFormula(A4635)),A4635&lt;&gt;"")</formula>
    </cfRule>
  </conditionalFormatting>
  <conditionalFormatting sqref="E4658:E4659">
    <cfRule type="expression" dxfId="4" priority="9155">
      <formula>AND(NOT(HasFormula(A4660)),A4660&lt;&gt;"")</formula>
    </cfRule>
  </conditionalFormatting>
  <conditionalFormatting sqref="E4884:E4886">
    <cfRule type="expression" dxfId="4" priority="9178">
      <formula>AND(NOT(HasFormula(A4887)),A4887&lt;&gt;"")</formula>
    </cfRule>
  </conditionalFormatting>
  <conditionalFormatting sqref="E4888:E4889">
    <cfRule type="expression" dxfId="4" priority="9185">
      <formula>AND(NOT(HasFormula(A4890)),A4890&lt;&gt;"")</formula>
    </cfRule>
  </conditionalFormatting>
  <conditionalFormatting sqref="E5005:E5006">
    <cfRule type="expression" dxfId="4" priority="9227">
      <formula>AND(NOT(HasFormula(A5007)),A5007&lt;&gt;"")</formula>
    </cfRule>
  </conditionalFormatting>
  <conditionalFormatting sqref="E5075:E5076">
    <cfRule type="expression" dxfId="4" priority="9243">
      <formula>AND(NOT(HasFormula(A5078)),A5078&lt;&gt;"")</formula>
    </cfRule>
  </conditionalFormatting>
  <conditionalFormatting sqref="E5193:E5194">
    <cfRule type="expression" dxfId="4" priority="9259">
      <formula>AND(NOT(HasFormula(A5195)),A5195&lt;&gt;"")</formula>
    </cfRule>
  </conditionalFormatting>
  <conditionalFormatting sqref="E5214:E5215">
    <cfRule type="expression" dxfId="4" priority="9265">
      <formula>AND(NOT(HasFormula(A5216)),A5216&lt;&gt;"")</formula>
    </cfRule>
  </conditionalFormatting>
  <conditionalFormatting sqref="E5227:E5228">
    <cfRule type="expression" dxfId="4" priority="9271">
      <formula>AND(NOT(HasFormula(A5229)),A5229&lt;&gt;"")</formula>
    </cfRule>
  </conditionalFormatting>
  <conditionalFormatting sqref="E5277:E5278">
    <cfRule type="expression" dxfId="4" priority="9283">
      <formula>AND(NOT(HasFormula(A5279)),A5279&lt;&gt;"")</formula>
    </cfRule>
  </conditionalFormatting>
  <conditionalFormatting sqref="E5455:E5457">
    <cfRule type="expression" dxfId="4" priority="9313">
      <formula>AND(NOT(HasFormula(A5458)),A5458&lt;&gt;"")</formula>
    </cfRule>
  </conditionalFormatting>
  <conditionalFormatting sqref="F1:F170">
    <cfRule type="containsText" dxfId="6" priority="1984" operator="between" text="12m">
      <formula>NOT(ISERROR(SEARCH("12m",F1)))</formula>
    </cfRule>
    <cfRule type="containsText" dxfId="5" priority="1985" operator="between" text="HRB500E">
      <formula>NOT(ISERROR(SEARCH("HRB500E",F1)))</formula>
    </cfRule>
  </conditionalFormatting>
  <conditionalFormatting sqref="F172:F607">
    <cfRule type="containsText" dxfId="5" priority="1886" operator="between" text="HRB500E">
      <formula>NOT(ISERROR(SEARCH("HRB500E",F172)))</formula>
    </cfRule>
    <cfRule type="containsText" dxfId="6" priority="1885" operator="between" text="12m">
      <formula>NOT(ISERROR(SEARCH("12m",F172)))</formula>
    </cfRule>
  </conditionalFormatting>
  <conditionalFormatting sqref="F1589:F1591">
    <cfRule type="containsText" dxfId="5" priority="940" operator="between" text="HRB500E">
      <formula>NOT(ISERROR(SEARCH("HRB500E",F1589)))</formula>
    </cfRule>
    <cfRule type="containsText" dxfId="6" priority="939" operator="between" text="12m">
      <formula>NOT(ISERROR(SEARCH("12m",F1589)))</formula>
    </cfRule>
  </conditionalFormatting>
  <conditionalFormatting sqref="F1881:F1882">
    <cfRule type="containsText" dxfId="5" priority="838" operator="between" text="HRB500E">
      <formula>NOT(ISERROR(SEARCH("HRB500E",F1881)))</formula>
    </cfRule>
    <cfRule type="containsText" dxfId="6" priority="837" operator="between" text="12m">
      <formula>NOT(ISERROR(SEARCH("12m",F1881)))</formula>
    </cfRule>
  </conditionalFormatting>
  <conditionalFormatting sqref="F1919:F1925">
    <cfRule type="containsText" dxfId="5" priority="796" operator="between" text="HRB500E">
      <formula>NOT(ISERROR(SEARCH("HRB500E",F1919)))</formula>
    </cfRule>
    <cfRule type="containsText" dxfId="6" priority="795" operator="between" text="12m">
      <formula>NOT(ISERROR(SEARCH("12m",F1919)))</formula>
    </cfRule>
  </conditionalFormatting>
  <conditionalFormatting sqref="F2234:F2237">
    <cfRule type="containsText" dxfId="6" priority="631" operator="between" text="12m">
      <formula>NOT(ISERROR(SEARCH("12m",F2234)))</formula>
    </cfRule>
    <cfRule type="containsText" dxfId="5" priority="632" operator="between" text="HRB500E">
      <formula>NOT(ISERROR(SEARCH("HRB500E",F2234)))</formula>
    </cfRule>
  </conditionalFormatting>
  <conditionalFormatting sqref="F2270:F2277">
    <cfRule type="containsText" dxfId="6" priority="614" operator="between" text="12m">
      <formula>NOT(ISERROR(SEARCH("12m",F2270)))</formula>
    </cfRule>
    <cfRule type="containsText" dxfId="5" priority="615" operator="between" text="HRB500E">
      <formula>NOT(ISERROR(SEARCH("HRB500E",F2270)))</formula>
    </cfRule>
  </conditionalFormatting>
  <conditionalFormatting sqref="F2758:F2761">
    <cfRule type="containsText" dxfId="5" priority="487" operator="between" text="HRB500E">
      <formula>NOT(ISERROR(SEARCH("HRB500E",F2758)))</formula>
    </cfRule>
    <cfRule type="containsText" dxfId="6" priority="486" operator="between" text="12m">
      <formula>NOT(ISERROR(SEARCH("12m",F2758)))</formula>
    </cfRule>
  </conditionalFormatting>
  <conditionalFormatting sqref="F2778:F2784">
    <cfRule type="containsText" dxfId="5" priority="480" operator="between" text="HRB500E">
      <formula>NOT(ISERROR(SEARCH("HRB500E",F2778)))</formula>
    </cfRule>
  </conditionalFormatting>
  <conditionalFormatting sqref="F2949:F2953">
    <cfRule type="containsText" dxfId="6" priority="461" operator="between" text="12m">
      <formula>NOT(ISERROR(SEARCH("12m",F2949)))</formula>
    </cfRule>
    <cfRule type="containsText" dxfId="5" priority="462" operator="between" text="HRB500E">
      <formula>NOT(ISERROR(SEARCH("HRB500E",F2949)))</formula>
    </cfRule>
  </conditionalFormatting>
  <conditionalFormatting sqref="F2958:F2960">
    <cfRule type="containsText" dxfId="6" priority="447" operator="between" text="12m">
      <formula>NOT(ISERROR(SEARCH("12m",F2958)))</formula>
    </cfRule>
    <cfRule type="containsText" dxfId="5" priority="448" operator="between" text="HRB500E">
      <formula>NOT(ISERROR(SEARCH("HRB500E",F2958)))</formula>
    </cfRule>
  </conditionalFormatting>
  <conditionalFormatting sqref="F2996:F3002">
    <cfRule type="containsText" dxfId="6" priority="429" operator="between" text="12m">
      <formula>NOT(ISERROR(SEARCH("12m",F2996)))</formula>
    </cfRule>
    <cfRule type="containsText" dxfId="5" priority="430" operator="between" text="HRB500E">
      <formula>NOT(ISERROR(SEARCH("HRB500E",F2996)))</formula>
    </cfRule>
  </conditionalFormatting>
  <conditionalFormatting sqref="F3026:F3028">
    <cfRule type="containsText" dxfId="6" priority="404" operator="between" text="12m">
      <formula>NOT(ISERROR(SEARCH("12m",F3026)))</formula>
    </cfRule>
    <cfRule type="containsText" dxfId="5" priority="405" operator="between" text="HRB500E">
      <formula>NOT(ISERROR(SEARCH("HRB500E",F3026)))</formula>
    </cfRule>
  </conditionalFormatting>
  <conditionalFormatting sqref="F3043:F3048">
    <cfRule type="containsText" dxfId="6" priority="327" operator="between" text="12m">
      <formula>NOT(ISERROR(SEARCH("12m",F3043)))</formula>
    </cfRule>
    <cfRule type="containsText" dxfId="5" priority="328" operator="between" text="HRB500E">
      <formula>NOT(ISERROR(SEARCH("HRB500E",F3043)))</formula>
    </cfRule>
  </conditionalFormatting>
  <conditionalFormatting sqref="F3049:F3051">
    <cfRule type="containsText" dxfId="6" priority="340" operator="between" text="12m">
      <formula>NOT(ISERROR(SEARCH("12m",F3049)))</formula>
    </cfRule>
    <cfRule type="containsText" dxfId="5" priority="341" operator="between" text="HRB500E">
      <formula>NOT(ISERROR(SEARCH("HRB500E",F3049)))</formula>
    </cfRule>
  </conditionalFormatting>
  <conditionalFormatting sqref="F3052:F3056">
    <cfRule type="containsText" dxfId="6" priority="353" operator="between" text="12m">
      <formula>NOT(ISERROR(SEARCH("12m",F3052)))</formula>
    </cfRule>
    <cfRule type="containsText" dxfId="5" priority="354" operator="between" text="HRB500E">
      <formula>NOT(ISERROR(SEARCH("HRB500E",F3052)))</formula>
    </cfRule>
  </conditionalFormatting>
  <conditionalFormatting sqref="F3057:F3058">
    <cfRule type="containsText" dxfId="6" priority="310" operator="between" text="12m">
      <formula>NOT(ISERROR(SEARCH("12m",F3057)))</formula>
    </cfRule>
    <cfRule type="containsText" dxfId="5" priority="311" operator="between" text="HRB500E">
      <formula>NOT(ISERROR(SEARCH("HRB500E",F3057)))</formula>
    </cfRule>
  </conditionalFormatting>
  <conditionalFormatting sqref="F3075:F3088">
    <cfRule type="containsText" dxfId="6" priority="296" operator="between" text="12m">
      <formula>NOT(ISERROR(SEARCH("12m",F3075)))</formula>
    </cfRule>
    <cfRule type="containsText" dxfId="5" priority="297" operator="between" text="HRB500E">
      <formula>NOT(ISERROR(SEARCH("HRB500E",F3075)))</formula>
    </cfRule>
  </conditionalFormatting>
  <conditionalFormatting sqref="F3184:F3227">
    <cfRule type="containsText" dxfId="6" priority="248" operator="between" text="12m">
      <formula>NOT(ISERROR(SEARCH("12m",F3184)))</formula>
    </cfRule>
    <cfRule type="containsText" dxfId="5" priority="249" operator="between" text="HRB500E">
      <formula>NOT(ISERROR(SEARCH("HRB500E",F3184)))</formula>
    </cfRule>
  </conditionalFormatting>
  <conditionalFormatting sqref="F4220:F4224">
    <cfRule type="containsText" dxfId="6" priority="124" operator="between" text="12m">
      <formula>NOT(ISERROR(SEARCH("12m",F4220)))</formula>
    </cfRule>
    <cfRule type="containsText" dxfId="5" priority="125" operator="between" text="HRB500E">
      <formula>NOT(ISERROR(SEARCH("HRB500E",F4220)))</formula>
    </cfRule>
  </conditionalFormatting>
  <conditionalFormatting sqref="F4878:F4907">
    <cfRule type="containsText" dxfId="6" priority="33" operator="between" text="12m">
      <formula>NOT(ISERROR(SEARCH("12m",F4878)))</formula>
    </cfRule>
    <cfRule type="containsText" dxfId="5" priority="34" operator="between" text="HRB500E">
      <formula>NOT(ISERROR(SEARCH("HRB500E",F4878)))</formula>
    </cfRule>
  </conditionalFormatting>
  <conditionalFormatting sqref="H1589:H1604">
    <cfRule type="expression" dxfId="3" priority="942">
      <formula>AND(NOT(HasFormula(XFD1589)),XFD1589&lt;&gt;"")</formula>
    </cfRule>
    <cfRule type="expression" dxfId="4" priority="941">
      <formula>AND(NOT(HasFormula(D1590)),D1590&lt;&gt;"")</formula>
    </cfRule>
  </conditionalFormatting>
  <conditionalFormatting sqref="H1702:H1706">
    <cfRule type="expression" dxfId="4" priority="7806">
      <formula>AND(NOT(HasFormula(#REF!)),#REF!&lt;&gt;"")</formula>
    </cfRule>
    <cfRule type="expression" dxfId="3" priority="7807">
      <formula>AND(NOT(HasFormula(XFD1702)),XFD1702&lt;&gt;"")</formula>
    </cfRule>
  </conditionalFormatting>
  <conditionalFormatting sqref="H1708:H1740">
    <cfRule type="expression" dxfId="4" priority="7812">
      <formula>AND(NOT(HasFormula(#REF!)),#REF!&lt;&gt;"")</formula>
    </cfRule>
    <cfRule type="expression" dxfId="3" priority="7813">
      <formula>AND(NOT(HasFormula(XFD1708)),XFD1708&lt;&gt;"")</formula>
    </cfRule>
  </conditionalFormatting>
  <conditionalFormatting sqref="H1753:H1769">
    <cfRule type="expression" dxfId="3" priority="861">
      <formula>AND(NOT(HasFormula(XFD1753)),XFD1753&lt;&gt;"")</formula>
    </cfRule>
    <cfRule type="expression" dxfId="4" priority="860">
      <formula>AND(NOT(HasFormula(D1754)),D1754&lt;&gt;"")</formula>
    </cfRule>
  </conditionalFormatting>
  <conditionalFormatting sqref="H1881:H1882">
    <cfRule type="expression" dxfId="3" priority="840">
      <formula>AND(NOT(HasFormula(XFD1881)),XFD1881&lt;&gt;"")</formula>
    </cfRule>
    <cfRule type="expression" dxfId="4" priority="839">
      <formula>AND(NOT(HasFormula(D1882)),D1882&lt;&gt;"")</formula>
    </cfRule>
  </conditionalFormatting>
  <conditionalFormatting sqref="H2053:H2054">
    <cfRule type="expression" dxfId="4" priority="7860">
      <formula>AND(NOT(HasFormula(#REF!)),#REF!&lt;&gt;"")</formula>
    </cfRule>
    <cfRule type="expression" dxfId="3" priority="7861">
      <formula>AND(NOT(HasFormula(XFD2053)),XFD2053&lt;&gt;"")</formula>
    </cfRule>
  </conditionalFormatting>
  <conditionalFormatting sqref="H2056:H2057">
    <cfRule type="expression" dxfId="4" priority="7866">
      <formula>AND(NOT(HasFormula(#REF!)),#REF!&lt;&gt;"")</formula>
    </cfRule>
    <cfRule type="expression" dxfId="3" priority="7867">
      <formula>AND(NOT(HasFormula(XFD2056)),XFD2056&lt;&gt;"")</formula>
    </cfRule>
  </conditionalFormatting>
  <conditionalFormatting sqref="H2090:H2108">
    <cfRule type="expression" dxfId="4" priority="7883">
      <formula>AND(NOT(HasFormula(#REF!)),#REF!&lt;&gt;"")</formula>
    </cfRule>
    <cfRule type="expression" dxfId="3" priority="7884">
      <formula>AND(NOT(HasFormula(XFD2090)),XFD2090&lt;&gt;"")</formula>
    </cfRule>
  </conditionalFormatting>
  <conditionalFormatting sqref="H2110:H2111">
    <cfRule type="expression" dxfId="4" priority="7889">
      <formula>AND(NOT(HasFormula(D2119)),D2119&lt;&gt;"")</formula>
    </cfRule>
    <cfRule type="expression" dxfId="3" priority="7890">
      <formula>AND(NOT(HasFormula(XFD2110)),XFD2110&lt;&gt;"")</formula>
    </cfRule>
  </conditionalFormatting>
  <conditionalFormatting sqref="H2112:H2118">
    <cfRule type="expression" dxfId="4" priority="7897">
      <formula>AND(NOT(HasFormula(D2129)),D2129&lt;&gt;"")</formula>
    </cfRule>
    <cfRule type="expression" dxfId="3" priority="7898">
      <formula>AND(NOT(HasFormula(XFD2112)),XFD2112&lt;&gt;"")</formula>
    </cfRule>
  </conditionalFormatting>
  <conditionalFormatting sqref="H2120:H2126">
    <cfRule type="expression" dxfId="4" priority="7909">
      <formula>AND(NOT(HasFormula(D2129)),D2129&lt;&gt;"")</formula>
    </cfRule>
    <cfRule type="expression" dxfId="3" priority="7910">
      <formula>AND(NOT(HasFormula(XFD2120)),XFD2120&lt;&gt;"")</formula>
    </cfRule>
  </conditionalFormatting>
  <conditionalFormatting sqref="H2127:H2128">
    <cfRule type="expression" dxfId="4" priority="7915">
      <formula>AND(NOT(HasFormula(#REF!)),#REF!&lt;&gt;"")</formula>
    </cfRule>
    <cfRule type="expression" dxfId="3" priority="7916">
      <formula>AND(NOT(HasFormula(XFD2127)),XFD2127&lt;&gt;"")</formula>
    </cfRule>
  </conditionalFormatting>
  <conditionalFormatting sqref="H2138:H2139">
    <cfRule type="expression" dxfId="4" priority="7925">
      <formula>AND(NOT(HasFormula(#REF!)),#REF!&lt;&gt;"")</formula>
    </cfRule>
    <cfRule type="expression" dxfId="3" priority="7926">
      <formula>AND(NOT(HasFormula(XFD2138)),XFD2138&lt;&gt;"")</formula>
    </cfRule>
  </conditionalFormatting>
  <conditionalFormatting sqref="H2165:H2166">
    <cfRule type="expression" dxfId="4" priority="7931">
      <formula>AND(NOT(HasFormula(#REF!)),#REF!&lt;&gt;"")</formula>
    </cfRule>
    <cfRule type="expression" dxfId="3" priority="7932">
      <formula>AND(NOT(HasFormula(XFD2165)),XFD2165&lt;&gt;"")</formula>
    </cfRule>
  </conditionalFormatting>
  <conditionalFormatting sqref="H2168:H2173">
    <cfRule type="expression" dxfId="4" priority="7970">
      <formula>AND(NOT(HasFormula(#REF!)),#REF!&lt;&gt;"")</formula>
    </cfRule>
    <cfRule type="expression" dxfId="3" priority="7971">
      <formula>AND(NOT(HasFormula(XFD2168)),XFD2168&lt;&gt;"")</formula>
    </cfRule>
  </conditionalFormatting>
  <conditionalFormatting sqref="H2247:H2249">
    <cfRule type="expression" dxfId="4" priority="8061">
      <formula>AND(NOT(HasFormula(D2252)),D2252&lt;&gt;"")</formula>
    </cfRule>
    <cfRule type="expression" dxfId="3" priority="8062">
      <formula>AND(NOT(HasFormula(XFD2247)),XFD2247&lt;&gt;"")</formula>
    </cfRule>
    <cfRule type="expression" dxfId="4" priority="8073">
      <formula>AND(NOT(HasFormula(D2252)),D2252&lt;&gt;"")</formula>
    </cfRule>
    <cfRule type="expression" dxfId="3" priority="8074">
      <formula>AND(NOT(HasFormula(XFD2247)),XFD2247&lt;&gt;"")</formula>
    </cfRule>
  </conditionalFormatting>
  <conditionalFormatting sqref="H2270:H2277">
    <cfRule type="expression" dxfId="4" priority="608">
      <formula>AND(NOT(HasFormula(D2271)),D2271&lt;&gt;"")</formula>
    </cfRule>
    <cfRule type="expression" dxfId="3" priority="609">
      <formula>AND(NOT(HasFormula(XFD2270)),XFD2270&lt;&gt;"")</formula>
    </cfRule>
  </conditionalFormatting>
  <conditionalFormatting sqref="H2338:H2348">
    <cfRule type="expression" dxfId="3" priority="581">
      <formula>AND(NOT(HasFormula(XFD2338)),XFD2338&lt;&gt;"")</formula>
    </cfRule>
    <cfRule type="expression" dxfId="4" priority="580">
      <formula>AND(NOT(HasFormula(D2325)),D2325&lt;&gt;"")</formula>
    </cfRule>
  </conditionalFormatting>
  <conditionalFormatting sqref="H2349:H2358">
    <cfRule type="expression" dxfId="3" priority="566">
      <formula>AND(NOT(HasFormula(XFD2349)),XFD2349&lt;&gt;"")</formula>
    </cfRule>
    <cfRule type="expression" dxfId="4" priority="565">
      <formula>AND(NOT(HasFormula(D2336)),D2336&lt;&gt;"")</formula>
    </cfRule>
  </conditionalFormatting>
  <conditionalFormatting sqref="H2359:H2437">
    <cfRule type="expression" dxfId="4" priority="552">
      <formula>AND(NOT(HasFormula(D2347)),D2347&lt;&gt;"")</formula>
    </cfRule>
    <cfRule type="expression" dxfId="3" priority="553">
      <formula>AND(NOT(HasFormula(XFD2359)),XFD2359&lt;&gt;"")</formula>
    </cfRule>
  </conditionalFormatting>
  <conditionalFormatting sqref="H2483:H2521">
    <cfRule type="expression" dxfId="3" priority="538">
      <formula>AND(NOT(HasFormula(XFD2483)),XFD2483&lt;&gt;"")</formula>
    </cfRule>
    <cfRule type="expression" dxfId="4" priority="537">
      <formula>AND(NOT(HasFormula(D2484)),D2484&lt;&gt;"")</formula>
    </cfRule>
  </conditionalFormatting>
  <conditionalFormatting sqref="H2529:H2534">
    <cfRule type="expression" dxfId="4" priority="8171">
      <formula>AND(NOT(HasFormula(D2533)),D2533&lt;&gt;"")</formula>
    </cfRule>
    <cfRule type="expression" dxfId="3" priority="8172">
      <formula>AND(NOT(HasFormula(XFD2529)),XFD2529&lt;&gt;"")</formula>
    </cfRule>
  </conditionalFormatting>
  <conditionalFormatting sqref="H2576:H2581">
    <cfRule type="expression" dxfId="3" priority="530">
      <formula>AND(NOT(HasFormula(XFD2576)),XFD2576&lt;&gt;"")</formula>
    </cfRule>
    <cfRule type="expression" dxfId="4" priority="529">
      <formula>AND(NOT(HasFormula(D2577)),D2577&lt;&gt;"")</formula>
    </cfRule>
  </conditionalFormatting>
  <conditionalFormatting sqref="H2602:H2604">
    <cfRule type="expression" dxfId="4" priority="8197">
      <formula>AND(NOT(HasFormula(D2605)),D2605&lt;&gt;"")</formula>
    </cfRule>
    <cfRule type="expression" dxfId="3" priority="8198">
      <formula>AND(NOT(HasFormula(XFD2602)),XFD2602&lt;&gt;"")</formula>
    </cfRule>
  </conditionalFormatting>
  <conditionalFormatting sqref="H2611:H2643">
    <cfRule type="expression" dxfId="4" priority="8201">
      <formula>AND(NOT(HasFormula(#REF!)),#REF!&lt;&gt;"")</formula>
    </cfRule>
    <cfRule type="expression" dxfId="3" priority="8202">
      <formula>AND(NOT(HasFormula(XFD2611)),XFD2611&lt;&gt;"")</formula>
    </cfRule>
  </conditionalFormatting>
  <conditionalFormatting sqref="H2650:H2664">
    <cfRule type="expression" dxfId="4" priority="520">
      <formula>AND(NOT(HasFormula(D2651)),D2651&lt;&gt;"")</formula>
    </cfRule>
    <cfRule type="expression" dxfId="3" priority="521">
      <formula>AND(NOT(HasFormula(XFD2650)),XFD2650&lt;&gt;"")</formula>
    </cfRule>
  </conditionalFormatting>
  <conditionalFormatting sqref="H2758:H2777">
    <cfRule type="expression" dxfId="4" priority="491">
      <formula>AND(NOT(HasFormula(#REF!)),#REF!&lt;&gt;"")</formula>
    </cfRule>
    <cfRule type="expression" dxfId="3" priority="492">
      <formula>AND(NOT(HasFormula(XFD2758)),XFD2758&lt;&gt;"")</formula>
    </cfRule>
  </conditionalFormatting>
  <conditionalFormatting sqref="H2778:H2801">
    <cfRule type="expression" dxfId="4" priority="477">
      <formula>AND(NOT(HasFormula(#REF!)),#REF!&lt;&gt;"")</formula>
    </cfRule>
    <cfRule type="expression" dxfId="3" priority="478">
      <formula>AND(NOT(HasFormula(XFD2778)),XFD2778&lt;&gt;"")</formula>
    </cfRule>
  </conditionalFormatting>
  <conditionalFormatting sqref="H2802:H2842">
    <cfRule type="expression" dxfId="3" priority="472">
      <formula>AND(NOT(HasFormula(XFD2802)),XFD2802&lt;&gt;"")</formula>
    </cfRule>
    <cfRule type="expression" dxfId="4" priority="471">
      <formula>AND(NOT(HasFormula(#REF!)),#REF!&lt;&gt;"")</formula>
    </cfRule>
  </conditionalFormatting>
  <conditionalFormatting sqref="H2851:H2859">
    <cfRule type="expression" dxfId="4" priority="8340">
      <formula>AND(NOT(HasFormula(#REF!)),#REF!&lt;&gt;"")</formula>
    </cfRule>
    <cfRule type="expression" dxfId="3" priority="8341">
      <formula>AND(NOT(HasFormula(XFD2851)),XFD2851&lt;&gt;"")</formula>
    </cfRule>
  </conditionalFormatting>
  <conditionalFormatting sqref="H2906:H2907">
    <cfRule type="expression" dxfId="4" priority="8378">
      <formula>AND(NOT(HasFormula(D2908)),D2908&lt;&gt;"")</formula>
    </cfRule>
    <cfRule type="expression" dxfId="3" priority="8379">
      <formula>AND(NOT(HasFormula(XFD2906)),XFD2906&lt;&gt;"")</formula>
    </cfRule>
  </conditionalFormatting>
  <conditionalFormatting sqref="H2932:H2948">
    <cfRule type="expression" dxfId="4" priority="468">
      <formula>AND(NOT(HasFormula(#REF!)),#REF!&lt;&gt;"")</formula>
    </cfRule>
    <cfRule type="expression" dxfId="3" priority="469">
      <formula>AND(NOT(HasFormula(XFD2932)),XFD2932&lt;&gt;"")</formula>
    </cfRule>
  </conditionalFormatting>
  <conditionalFormatting sqref="H2949:H2957">
    <cfRule type="expression" dxfId="4" priority="452">
      <formula>AND(NOT(HasFormula(#REF!)),#REF!&lt;&gt;"")</formula>
    </cfRule>
    <cfRule type="expression" dxfId="3" priority="453">
      <formula>AND(NOT(HasFormula(XFD2949)),XFD2949&lt;&gt;"")</formula>
    </cfRule>
  </conditionalFormatting>
  <conditionalFormatting sqref="H2958:H2995">
    <cfRule type="expression" dxfId="4" priority="440">
      <formula>AND(NOT(HasFormula(#REF!)),#REF!&lt;&gt;"")</formula>
    </cfRule>
    <cfRule type="expression" dxfId="3" priority="441">
      <formula>AND(NOT(HasFormula(XFD2958)),XFD2958&lt;&gt;"")</formula>
    </cfRule>
  </conditionalFormatting>
  <conditionalFormatting sqref="H2996:H3025">
    <cfRule type="expression" dxfId="4" priority="413">
      <formula>AND(NOT(HasFormula(#REF!)),#REF!&lt;&gt;"")</formula>
    </cfRule>
    <cfRule type="expression" dxfId="3" priority="414">
      <formula>AND(NOT(HasFormula(XFD2996)),XFD2996&lt;&gt;"")</formula>
    </cfRule>
  </conditionalFormatting>
  <conditionalFormatting sqref="H3026:H3032">
    <cfRule type="expression" dxfId="4" priority="373">
      <formula>AND(NOT(HasFormula(#REF!)),#REF!&lt;&gt;"")</formula>
    </cfRule>
    <cfRule type="expression" dxfId="3" priority="374">
      <formula>AND(NOT(HasFormula(XFD3026)),XFD3026&lt;&gt;"")</formula>
    </cfRule>
  </conditionalFormatting>
  <conditionalFormatting sqref="H3033:H3038">
    <cfRule type="expression" dxfId="4" priority="307">
      <formula>AND(NOT(HasFormula(#REF!)),#REF!&lt;&gt;"")</formula>
    </cfRule>
    <cfRule type="expression" dxfId="3" priority="308">
      <formula>AND(NOT(HasFormula(XFD3033)),XFD3033&lt;&gt;"")</formula>
    </cfRule>
  </conditionalFormatting>
  <conditionalFormatting sqref="H3039:H3042">
    <cfRule type="expression" dxfId="4" priority="369">
      <formula>AND(NOT(HasFormula(#REF!)),#REF!&lt;&gt;"")</formula>
    </cfRule>
    <cfRule type="expression" dxfId="3" priority="370">
      <formula>AND(NOT(HasFormula(XFD3039)),XFD3039&lt;&gt;"")</formula>
    </cfRule>
  </conditionalFormatting>
  <conditionalFormatting sqref="H3043:H3054">
    <cfRule type="expression" dxfId="4" priority="305">
      <formula>AND(NOT(HasFormula(#REF!)),#REF!&lt;&gt;"")</formula>
    </cfRule>
    <cfRule type="expression" dxfId="3" priority="306">
      <formula>AND(NOT(HasFormula(XFD3043)),XFD3043&lt;&gt;"")</formula>
    </cfRule>
  </conditionalFormatting>
  <conditionalFormatting sqref="H3055:H3102">
    <cfRule type="expression" dxfId="3" priority="262">
      <formula>AND(NOT(HasFormula(XFD3055)),XFD3055&lt;&gt;"")</formula>
    </cfRule>
    <cfRule type="expression" dxfId="4" priority="261">
      <formula>AND(NOT(HasFormula(#REF!)),#REF!&lt;&gt;"")</formula>
    </cfRule>
  </conditionalFormatting>
  <conditionalFormatting sqref="H3141:H3142">
    <cfRule type="expression" dxfId="4" priority="8537">
      <formula>AND(NOT(HasFormula(D3143)),D3143&lt;&gt;"")</formula>
    </cfRule>
    <cfRule type="expression" dxfId="3" priority="8538">
      <formula>AND(NOT(HasFormula(XFD3141)),XFD3141&lt;&gt;"")</formula>
    </cfRule>
  </conditionalFormatting>
  <conditionalFormatting sqref="H3154:H3183">
    <cfRule type="expression" dxfId="4" priority="8543">
      <formula>AND(NOT(HasFormula(#REF!)),#REF!&lt;&gt;"")</formula>
    </cfRule>
    <cfRule type="expression" dxfId="3" priority="8544">
      <formula>AND(NOT(HasFormula(XFD3154)),XFD3154&lt;&gt;"")</formula>
    </cfRule>
  </conditionalFormatting>
  <conditionalFormatting sqref="H3184:H3261">
    <cfRule type="expression" dxfId="4" priority="240">
      <formula>AND(NOT(HasFormula(#REF!)),#REF!&lt;&gt;"")</formula>
    </cfRule>
    <cfRule type="expression" dxfId="3" priority="241">
      <formula>AND(NOT(HasFormula(XFD3184)),XFD3184&lt;&gt;"")</formula>
    </cfRule>
  </conditionalFormatting>
  <conditionalFormatting sqref="H3284:H3289">
    <cfRule type="expression" dxfId="4" priority="8585">
      <formula>AND(NOT(HasFormula(#REF!)),#REF!&lt;&gt;"")</formula>
    </cfRule>
    <cfRule type="expression" dxfId="3" priority="8586">
      <formula>AND(NOT(HasFormula(XFD3284)),XFD3284&lt;&gt;"")</formula>
    </cfRule>
  </conditionalFormatting>
  <conditionalFormatting sqref="H3290:H3316">
    <cfRule type="expression" dxfId="4" priority="238">
      <formula>AND(NOT(HasFormula(#REF!)),#REF!&lt;&gt;"")</formula>
    </cfRule>
    <cfRule type="expression" dxfId="3" priority="239">
      <formula>AND(NOT(HasFormula(XFD3290)),XFD3290&lt;&gt;"")</formula>
    </cfRule>
  </conditionalFormatting>
  <conditionalFormatting sqref="H3317:H3318">
    <cfRule type="expression" dxfId="4" priority="236">
      <formula>AND(NOT(HasFormula(#REF!)),#REF!&lt;&gt;"")</formula>
    </cfRule>
    <cfRule type="expression" dxfId="3" priority="237">
      <formula>AND(NOT(HasFormula(XFD3317)),XFD3317&lt;&gt;"")</formula>
    </cfRule>
  </conditionalFormatting>
  <conditionalFormatting sqref="H3319:H3329">
    <cfRule type="expression" dxfId="4" priority="234">
      <formula>AND(NOT(HasFormula(#REF!)),#REF!&lt;&gt;"")</formula>
    </cfRule>
    <cfRule type="expression" dxfId="3" priority="235">
      <formula>AND(NOT(HasFormula(XFD3319)),XFD3319&lt;&gt;"")</formula>
    </cfRule>
  </conditionalFormatting>
  <conditionalFormatting sqref="H3330:H3335">
    <cfRule type="expression" dxfId="4" priority="230">
      <formula>AND(NOT(HasFormula(#REF!)),#REF!&lt;&gt;"")</formula>
    </cfRule>
    <cfRule type="expression" dxfId="3" priority="231">
      <formula>AND(NOT(HasFormula(XFD3330)),XFD3330&lt;&gt;"")</formula>
    </cfRule>
  </conditionalFormatting>
  <conditionalFormatting sqref="H3336:H3375">
    <cfRule type="expression" dxfId="4" priority="228">
      <formula>AND(NOT(HasFormula(#REF!)),#REF!&lt;&gt;"")</formula>
    </cfRule>
    <cfRule type="expression" dxfId="3" priority="229">
      <formula>AND(NOT(HasFormula(XFD3336)),XFD3336&lt;&gt;"")</formula>
    </cfRule>
  </conditionalFormatting>
  <conditionalFormatting sqref="H3376:H3408">
    <cfRule type="expression" dxfId="4" priority="216">
      <formula>AND(NOT(HasFormula(#REF!)),#REF!&lt;&gt;"")</formula>
    </cfRule>
    <cfRule type="expression" dxfId="3" priority="217">
      <formula>AND(NOT(HasFormula(XFD3376)),XFD3376&lt;&gt;"")</formula>
    </cfRule>
  </conditionalFormatting>
  <conditionalFormatting sqref="H3489:H3503">
    <cfRule type="expression" dxfId="4" priority="210">
      <formula>AND(NOT(HasFormula(#REF!)),#REF!&lt;&gt;"")</formula>
    </cfRule>
    <cfRule type="expression" dxfId="3" priority="211">
      <formula>AND(NOT(HasFormula(XFD3489)),XFD3489&lt;&gt;"")</formula>
    </cfRule>
  </conditionalFormatting>
  <conditionalFormatting sqref="H3504:H3509">
    <cfRule type="expression" dxfId="4" priority="206">
      <formula>AND(NOT(HasFormula(#REF!)),#REF!&lt;&gt;"")</formula>
    </cfRule>
    <cfRule type="expression" dxfId="3" priority="207">
      <formula>AND(NOT(HasFormula(XFD3504)),XFD3504&lt;&gt;"")</formula>
    </cfRule>
  </conditionalFormatting>
  <conditionalFormatting sqref="H3510:H3527">
    <cfRule type="expression" dxfId="4" priority="204">
      <formula>AND(NOT(HasFormula(#REF!)),#REF!&lt;&gt;"")</formula>
    </cfRule>
    <cfRule type="expression" dxfId="3" priority="205">
      <formula>AND(NOT(HasFormula(XFD3510)),XFD3510&lt;&gt;"")</formula>
    </cfRule>
  </conditionalFormatting>
  <conditionalFormatting sqref="H3540:H3541">
    <cfRule type="expression" dxfId="4" priority="8781">
      <formula>AND(NOT(HasFormula(D3542)),D3542&lt;&gt;"")</formula>
    </cfRule>
    <cfRule type="expression" dxfId="3" priority="8782">
      <formula>AND(NOT(HasFormula(XFD3540)),XFD3540&lt;&gt;"")</formula>
    </cfRule>
  </conditionalFormatting>
  <conditionalFormatting sqref="H3570:H3571">
    <cfRule type="expression" dxfId="3" priority="203">
      <formula>AND(NOT(HasFormula(XFD3570)),XFD3570&lt;&gt;"")</formula>
    </cfRule>
    <cfRule type="expression" dxfId="4" priority="202">
      <formula>AND(NOT(HasFormula(D3573)),D3573&lt;&gt;"")</formula>
    </cfRule>
  </conditionalFormatting>
  <conditionalFormatting sqref="H3572:H3580">
    <cfRule type="expression" dxfId="4" priority="200">
      <formula>AND(NOT(HasFormula(D3573)),D3573&lt;&gt;"")</formula>
    </cfRule>
    <cfRule type="expression" dxfId="3" priority="201">
      <formula>AND(NOT(HasFormula(XFD3572)),XFD3572&lt;&gt;"")</formula>
    </cfRule>
  </conditionalFormatting>
  <conditionalFormatting sqref="H3587:H3588">
    <cfRule type="expression" dxfId="3" priority="187">
      <formula>AND(NOT(HasFormula(XFD3587)),XFD3587&lt;&gt;"")</formula>
    </cfRule>
    <cfRule type="expression" dxfId="4" priority="186">
      <formula>AND(NOT(HasFormula(D3588)),D3588&lt;&gt;"")</formula>
    </cfRule>
  </conditionalFormatting>
  <conditionalFormatting sqref="H3590:H3593">
    <cfRule type="expression" dxfId="3" priority="185">
      <formula>AND(NOT(HasFormula(XFD3590)),XFD3590&lt;&gt;"")</formula>
    </cfRule>
    <cfRule type="expression" dxfId="4" priority="184">
      <formula>AND(NOT(HasFormula(D3591)),D3591&lt;&gt;"")</formula>
    </cfRule>
  </conditionalFormatting>
  <conditionalFormatting sqref="H3596:H3598">
    <cfRule type="expression" dxfId="3" priority="183">
      <formula>AND(NOT(HasFormula(XFD3596)),XFD3596&lt;&gt;"")</formula>
    </cfRule>
    <cfRule type="expression" dxfId="4" priority="182">
      <formula>AND(NOT(HasFormula(D3597)),D3597&lt;&gt;"")</formula>
    </cfRule>
  </conditionalFormatting>
  <conditionalFormatting sqref="H3599:H3602">
    <cfRule type="expression" dxfId="4" priority="198">
      <formula>AND(NOT(HasFormula(D3600)),D3600&lt;&gt;"")</formula>
    </cfRule>
    <cfRule type="expression" dxfId="3" priority="199">
      <formula>AND(NOT(HasFormula(XFD3599)),XFD3599&lt;&gt;"")</formula>
    </cfRule>
  </conditionalFormatting>
  <conditionalFormatting sqref="H3603:H3661">
    <cfRule type="expression" dxfId="3" priority="181">
      <formula>AND(NOT(HasFormula(XFD3603)),XFD3603&lt;&gt;"")</formula>
    </cfRule>
    <cfRule type="expression" dxfId="4" priority="180">
      <formula>AND(NOT(HasFormula(D3604)),D3604&lt;&gt;"")</formula>
    </cfRule>
  </conditionalFormatting>
  <conditionalFormatting sqref="H3669:H3716">
    <cfRule type="expression" dxfId="3" priority="179">
      <formula>AND(NOT(HasFormula(XFD3669)),XFD3669&lt;&gt;"")</formula>
    </cfRule>
    <cfRule type="expression" dxfId="4" priority="178">
      <formula>AND(NOT(HasFormula(D3670)),D3670&lt;&gt;"")</formula>
    </cfRule>
  </conditionalFormatting>
  <conditionalFormatting sqref="H3753:H3781">
    <cfRule type="expression" dxfId="3" priority="177">
      <formula>AND(NOT(HasFormula(XFD3753)),XFD3753&lt;&gt;"")</formula>
    </cfRule>
    <cfRule type="expression" dxfId="4" priority="176">
      <formula>AND(NOT(HasFormula(D3754)),D3754&lt;&gt;"")</formula>
    </cfRule>
  </conditionalFormatting>
  <conditionalFormatting sqref="H3852:H3854">
    <cfRule type="expression" dxfId="4" priority="8951">
      <formula>AND(NOT(HasFormula(D3854)),D3854&lt;&gt;"")</formula>
    </cfRule>
    <cfRule type="expression" dxfId="3" priority="8952">
      <formula>AND(NOT(HasFormula(XFD3852)),XFD3852&lt;&gt;"")</formula>
    </cfRule>
  </conditionalFormatting>
  <conditionalFormatting sqref="H3882:H3997">
    <cfRule type="expression" dxfId="3" priority="168">
      <formula>AND(NOT(HasFormula(XFD3882)),XFD3882&lt;&gt;"")</formula>
    </cfRule>
    <cfRule type="expression" dxfId="4" priority="167">
      <formula>AND(NOT(HasFormula(D3883)),D3883&lt;&gt;"")</formula>
    </cfRule>
  </conditionalFormatting>
  <conditionalFormatting sqref="H4067:H4086">
    <cfRule type="expression" dxfId="4" priority="152">
      <formula>AND(NOT(HasFormula(D4068)),D4068&lt;&gt;"")</formula>
    </cfRule>
    <cfRule type="expression" dxfId="3" priority="153">
      <formula>AND(NOT(HasFormula(XFD4067)),XFD4067&lt;&gt;"")</formula>
    </cfRule>
  </conditionalFormatting>
  <conditionalFormatting sqref="H4087:H4104">
    <cfRule type="expression" dxfId="4" priority="8981">
      <formula>AND(NOT(HasFormula(D4089)),D4089&lt;&gt;"")</formula>
    </cfRule>
    <cfRule type="expression" dxfId="3" priority="8982">
      <formula>AND(NOT(HasFormula(XFD4087)),XFD4087&lt;&gt;"")</formula>
    </cfRule>
  </conditionalFormatting>
  <conditionalFormatting sqref="H4156:H4158">
    <cfRule type="expression" dxfId="3" priority="109">
      <formula>AND(NOT(HasFormula(XFD4156)),XFD4156&lt;&gt;"")</formula>
    </cfRule>
    <cfRule type="expression" dxfId="4" priority="108">
      <formula>AND(NOT(HasFormula(D4157)),D4157&lt;&gt;"")</formula>
    </cfRule>
  </conditionalFormatting>
  <conditionalFormatting sqref="H4162:H4245">
    <cfRule type="expression" dxfId="3" priority="107">
      <formula>AND(NOT(HasFormula(XFD4162)),XFD4162&lt;&gt;"")</formula>
    </cfRule>
    <cfRule type="expression" dxfId="4" priority="106">
      <formula>AND(NOT(HasFormula(D4163)),D4163&lt;&gt;"")</formula>
    </cfRule>
  </conditionalFormatting>
  <conditionalFormatting sqref="H4402:H4403">
    <cfRule type="expression" dxfId="4" priority="104">
      <formula>AND(NOT(HasFormula(#REF!)),#REF!&lt;&gt;"")</formula>
    </cfRule>
    <cfRule type="expression" dxfId="3" priority="105">
      <formula>AND(NOT(HasFormula(XFD4402)),XFD4402&lt;&gt;"")</formula>
    </cfRule>
  </conditionalFormatting>
  <conditionalFormatting sqref="H4404:H4528">
    <cfRule type="expression" dxfId="3" priority="95">
      <formula>AND(NOT(HasFormula(XFD4404)),XFD4404&lt;&gt;"")</formula>
    </cfRule>
    <cfRule type="expression" dxfId="4" priority="94">
      <formula>AND(NOT(HasFormula(#REF!)),#REF!&lt;&gt;"")</formula>
    </cfRule>
  </conditionalFormatting>
  <conditionalFormatting sqref="H4547:H4601">
    <cfRule type="expression" dxfId="3" priority="91">
      <formula>AND(NOT(HasFormula(XFD4547)),XFD4547&lt;&gt;"")</formula>
    </cfRule>
    <cfRule type="expression" dxfId="4" priority="90">
      <formula>AND(NOT(HasFormula(D4548)),D4548&lt;&gt;"")</formula>
    </cfRule>
  </conditionalFormatting>
  <conditionalFormatting sqref="H4726:H4736">
    <cfRule type="expression" dxfId="4" priority="51">
      <formula>AND(NOT(HasFormula(#REF!)),#REF!&lt;&gt;"")</formula>
    </cfRule>
    <cfRule type="expression" dxfId="3" priority="52">
      <formula>AND(NOT(HasFormula(XFD4726)),XFD4726&lt;&gt;"")</formula>
    </cfRule>
  </conditionalFormatting>
  <conditionalFormatting sqref="H4885:H4886">
    <cfRule type="expression" dxfId="4" priority="22">
      <formula>AND(NOT(HasFormula(D4887)),D4887&lt;&gt;"")</formula>
    </cfRule>
    <cfRule type="expression" dxfId="3" priority="23">
      <formula>AND(NOT(HasFormula(XFD4885)),XFD4885&lt;&gt;"")</formula>
    </cfRule>
  </conditionalFormatting>
  <conditionalFormatting sqref="H4888:H4890">
    <cfRule type="expression" dxfId="4" priority="9181">
      <formula>AND(NOT(HasFormula(D4890)),D4890&lt;&gt;"")</formula>
    </cfRule>
    <cfRule type="expression" dxfId="3" priority="9182">
      <formula>AND(NOT(HasFormula(XFD4888)),XFD4888&lt;&gt;"")</formula>
    </cfRule>
  </conditionalFormatting>
  <conditionalFormatting sqref="H4907:H4937">
    <cfRule type="expression" dxfId="4" priority="20">
      <formula>AND(NOT(HasFormula(D4908)),D4908&lt;&gt;"")</formula>
    </cfRule>
    <cfRule type="expression" dxfId="3" priority="21">
      <formula>AND(NOT(HasFormula(XFD4907)),XFD4907&lt;&gt;"")</formula>
    </cfRule>
  </conditionalFormatting>
  <conditionalFormatting sqref="H5005:H5097">
    <cfRule type="expression" dxfId="4" priority="9224">
      <formula>AND(NOT(HasFormula(D5007)),D5007&lt;&gt;"")</formula>
    </cfRule>
    <cfRule type="expression" dxfId="3" priority="9225">
      <formula>AND(NOT(HasFormula(XFD5005)),XFD5005&lt;&gt;"")</formula>
    </cfRule>
  </conditionalFormatting>
  <conditionalFormatting sqref="H5098:H5124">
    <cfRule type="expression" dxfId="4" priority="9248">
      <formula>AND(NOT(HasFormula(#REF!)),#REF!&lt;&gt;"")</formula>
    </cfRule>
    <cfRule type="expression" dxfId="3" priority="9249">
      <formula>AND(NOT(HasFormula(XFD5098)),XFD5098&lt;&gt;"")</formula>
    </cfRule>
  </conditionalFormatting>
  <conditionalFormatting sqref="H5193:H5194">
    <cfRule type="expression" dxfId="4" priority="9256">
      <formula>AND(NOT(HasFormula(D5195)),D5195&lt;&gt;"")</formula>
    </cfRule>
    <cfRule type="expression" dxfId="3" priority="9257">
      <formula>AND(NOT(HasFormula(XFD5193)),XFD5193&lt;&gt;"")</formula>
    </cfRule>
  </conditionalFormatting>
  <conditionalFormatting sqref="H5204:H5226">
    <cfRule type="expression" dxfId="4" priority="3">
      <formula>AND(NOT(HasFormula(D5205)),D5205&lt;&gt;"")</formula>
    </cfRule>
    <cfRule type="expression" dxfId="3" priority="4">
      <formula>AND(NOT(HasFormula(XFD5204)),XFD5204&lt;&gt;"")</formula>
    </cfRule>
  </conditionalFormatting>
  <conditionalFormatting sqref="H5227:H5280">
    <cfRule type="expression" dxfId="4" priority="9268">
      <formula>AND(NOT(HasFormula(D5229)),D5229&lt;&gt;"")</formula>
    </cfRule>
    <cfRule type="expression" dxfId="3" priority="9269">
      <formula>AND(NOT(HasFormula(XFD5227)),XFD5227&lt;&gt;"")</formula>
    </cfRule>
  </conditionalFormatting>
  <conditionalFormatting sqref="H5374:H5418">
    <cfRule type="expression" dxfId="4" priority="1">
      <formula>AND(NOT(HasFormula(D5375)),D5375&lt;&gt;"")</formula>
    </cfRule>
    <cfRule type="expression" dxfId="3" priority="2">
      <formula>AND(NOT(HasFormula(XFD5374)),XFD5374&lt;&gt;"")</formula>
    </cfRule>
  </conditionalFormatting>
  <conditionalFormatting sqref="H1047485:H1048576">
    <cfRule type="expression" dxfId="4" priority="7707">
      <formula>AND(NOT(HasFormula(D1)),D1&lt;&gt;"")</formula>
    </cfRule>
    <cfRule type="expression" dxfId="3" priority="7708">
      <formula>AND(NOT(HasFormula(XFD1047485)),XFD1047485&lt;&gt;"")</formula>
    </cfRule>
  </conditionalFormatting>
  <conditionalFormatting sqref="L880:L881">
    <cfRule type="containsText" dxfId="1" priority="1705" operator="between" text="送货车型9.6米">
      <formula>NOT(ISERROR(SEARCH("送货车型9.6米",L880)))</formula>
    </cfRule>
  </conditionalFormatting>
  <conditionalFormatting sqref="L917:L918">
    <cfRule type="containsText" dxfId="1" priority="1700" operator="between" text="送货车型9.6米">
      <formula>NOT(ISERROR(SEARCH("送货车型9.6米",L917)))</formula>
    </cfRule>
  </conditionalFormatting>
  <conditionalFormatting sqref="L968:L969">
    <cfRule type="containsText" dxfId="1" priority="1605" operator="between" text="送货车型9.6米">
      <formula>NOT(ISERROR(SEARCH("送货车型9.6米",L968)))</formula>
    </cfRule>
  </conditionalFormatting>
  <conditionalFormatting sqref="L1000:L1002">
    <cfRule type="containsText" dxfId="1" priority="1382" operator="between" text="送货车型9.6米">
      <formula>NOT(ISERROR(SEARCH("送货车型9.6米",L1000)))</formula>
    </cfRule>
  </conditionalFormatting>
  <conditionalFormatting sqref="L1069:L1137">
    <cfRule type="containsText" dxfId="1" priority="1194" operator="between" text="送货车型9.6米">
      <formula>NOT(ISERROR(SEARCH("送货车型9.6米",L1069)))</formula>
    </cfRule>
  </conditionalFormatting>
  <conditionalFormatting sqref="M887:M904">
    <cfRule type="containsText" dxfId="1" priority="1715" operator="between" text="送货车型9.6米">
      <formula>NOT(ISERROR(SEARCH("送货车型9.6米",M887)))</formula>
    </cfRule>
  </conditionalFormatting>
  <conditionalFormatting sqref="M1599:M1601">
    <cfRule type="containsText" dxfId="1" priority="933" operator="between" text="送货车型9.6米">
      <formula>NOT(ISERROR(SEARCH("送货车型9.6米",M1599)))</formula>
    </cfRule>
  </conditionalFormatting>
  <conditionalFormatting sqref="M1636:M1637">
    <cfRule type="containsText" dxfId="1" priority="896" operator="between" text="送货车型9.6米">
      <formula>NOT(ISERROR(SEARCH("送货车型9.6米",M1636)))</formula>
    </cfRule>
  </conditionalFormatting>
  <conditionalFormatting sqref="M1638:M1643">
    <cfRule type="containsText" dxfId="1" priority="895" operator="between" text="送货车型9.6米">
      <formula>NOT(ISERROR(SEARCH("送货车型9.6米",M1638)))</formula>
    </cfRule>
  </conditionalFormatting>
  <conditionalFormatting sqref="M1644:M1645">
    <cfRule type="containsText" dxfId="1" priority="894" operator="between" text="送货车型9.6米">
      <formula>NOT(ISERROR(SEARCH("送货车型9.6米",M1644)))</formula>
    </cfRule>
  </conditionalFormatting>
  <conditionalFormatting sqref="M1646:M1649">
    <cfRule type="containsText" dxfId="1" priority="893" operator="between" text="送货车型9.6米">
      <formula>NOT(ISERROR(SEARCH("送货车型9.6米",M1646)))</formula>
    </cfRule>
  </conditionalFormatting>
  <conditionalFormatting sqref="M1665:M1685">
    <cfRule type="containsText" dxfId="1" priority="862" operator="between" text="送货车型9.6米">
      <formula>NOT(ISERROR(SEARCH("送货车型9.6米",M1665)))</formula>
    </cfRule>
  </conditionalFormatting>
  <conditionalFormatting sqref="M1871:M1880">
    <cfRule type="containsText" dxfId="1" priority="830" operator="between" text="送货车型9.6米">
      <formula>NOT(ISERROR(SEARCH("送货车型9.6米",M1871)))</formula>
    </cfRule>
  </conditionalFormatting>
  <conditionalFormatting sqref="M1883:M1899">
    <cfRule type="containsText" dxfId="1" priority="831" operator="between" text="送货车型9.6米">
      <formula>NOT(ISERROR(SEARCH("送货车型9.6米",M1883)))</formula>
    </cfRule>
  </conditionalFormatting>
  <conditionalFormatting sqref="M1908:M1925">
    <cfRule type="containsText" dxfId="1" priority="754" operator="between" text="送货车型9.6米">
      <formula>NOT(ISERROR(SEARCH("送货车型9.6米",M1908)))</formula>
    </cfRule>
  </conditionalFormatting>
  <conditionalFormatting sqref="M1936:M1939">
    <cfRule type="containsText" dxfId="1" priority="723" operator="between" text="送货车型9.6米">
      <formula>NOT(ISERROR(SEARCH("送货车型9.6米",M1936)))</formula>
    </cfRule>
  </conditionalFormatting>
  <conditionalFormatting sqref="M1967:M1986">
    <cfRule type="containsText" dxfId="1" priority="721" operator="between" text="送货车型9.6米">
      <formula>NOT(ISERROR(SEARCH("送货车型9.6米",M1967)))</formula>
    </cfRule>
  </conditionalFormatting>
  <conditionalFormatting sqref="M2234:M2237">
    <cfRule type="containsText" dxfId="1" priority="620" operator="between" text="送货车型9.6米">
      <formula>NOT(ISERROR(SEARCH("送货车型9.6米",M2234)))</formula>
    </cfRule>
  </conditionalFormatting>
  <conditionalFormatting sqref="M2239:M2246">
    <cfRule type="containsText" dxfId="1" priority="619" operator="between" text="送货车型9.6米">
      <formula>NOT(ISERROR(SEARCH("送货车型9.6米",M2239)))</formula>
    </cfRule>
  </conditionalFormatting>
  <conditionalFormatting sqref="M2271:M2277">
    <cfRule type="containsText" dxfId="1" priority="605" operator="between" text="送货车型9.6米">
      <formula>NOT(ISERROR(SEARCH("送货车型9.6米",M2271)))</formula>
    </cfRule>
  </conditionalFormatting>
  <conditionalFormatting sqref="M2300:M2305">
    <cfRule type="containsText" dxfId="1" priority="599" operator="between" text="送货车型9.6米">
      <formula>NOT(ISERROR(SEARCH("送货车型9.6米",M2300)))</formula>
    </cfRule>
  </conditionalFormatting>
  <conditionalFormatting sqref="M2306:M2337">
    <cfRule type="containsText" dxfId="1" priority="582" operator="between" text="送货车型9.6米">
      <formula>NOT(ISERROR(SEARCH("送货车型9.6米",M2306)))</formula>
    </cfRule>
  </conditionalFormatting>
  <conditionalFormatting sqref="M2338:M2342">
    <cfRule type="containsText" dxfId="1" priority="569" operator="between" text="送货车型9.6米">
      <formula>NOT(ISERROR(SEARCH("送货车型9.6米",M2338)))</formula>
    </cfRule>
  </conditionalFormatting>
  <conditionalFormatting sqref="M2343:M2348">
    <cfRule type="containsText" dxfId="1" priority="567" operator="between" text="送货车型9.6米">
      <formula>NOT(ISERROR(SEARCH("送货车型9.6米",M2343)))</formula>
    </cfRule>
  </conditionalFormatting>
  <conditionalFormatting sqref="M2360:M2428">
    <cfRule type="containsText" dxfId="1" priority="539" operator="between" text="送货车型9.6米">
      <formula>NOT(ISERROR(SEARCH("送货车型9.6米",M2360)))</formula>
    </cfRule>
  </conditionalFormatting>
  <conditionalFormatting sqref="M3043:M3048">
    <cfRule type="containsText" dxfId="1" priority="317" operator="between" text="送货车型9.6米">
      <formula>NOT(ISERROR(SEARCH("送货车型9.6米",M3043)))</formula>
    </cfRule>
  </conditionalFormatting>
  <conditionalFormatting sqref="M3052:M3053">
    <cfRule type="containsText" dxfId="1" priority="316" operator="between" text="送货车型9.6米">
      <formula>NOT(ISERROR(SEARCH("送货车型9.6米",M3052)))</formula>
    </cfRule>
  </conditionalFormatting>
  <conditionalFormatting sqref="M3090:M3096">
    <cfRule type="containsText" dxfId="1" priority="285" operator="between" text="送货车型9.6米">
      <formula>NOT(ISERROR(SEARCH("送货车型9.6米",M3090)))</formula>
    </cfRule>
  </conditionalFormatting>
  <conditionalFormatting sqref="M5014:M5019">
    <cfRule type="containsText" dxfId="1" priority="12" operator="between" text="送货车型9.6米">
      <formula>NOT(ISERROR(SEARCH("送货车型9.6米",M5014)))</formula>
    </cfRule>
  </conditionalFormatting>
  <conditionalFormatting sqref="M5020:M5035">
    <cfRule type="containsText" dxfId="1" priority="10" operator="between" text="送货车型9.6米">
      <formula>NOT(ISERROR(SEARCH("送货车型9.6米",M5020)))</formula>
    </cfRule>
  </conditionalFormatting>
  <conditionalFormatting sqref="M5036:M5047">
    <cfRule type="containsText" dxfId="1" priority="9" operator="between" text="送货车型9.6米">
      <formula>NOT(ISERROR(SEARCH("送货车型9.6米",M5036)))</formula>
    </cfRule>
  </conditionalFormatting>
  <conditionalFormatting sqref="M5067:M5070">
    <cfRule type="timePeriod" dxfId="7" priority="7" timePeriod="yesterday">
      <formula>FLOOR(M5067,1)=TODAY()-1</formula>
    </cfRule>
  </conditionalFormatting>
  <conditionalFormatting sqref="N888:N904">
    <cfRule type="containsText" dxfId="1" priority="1727" operator="between" text="送货车型9.6米">
      <formula>NOT(ISERROR(SEARCH("送货车型9.6米",N888)))</formula>
    </cfRule>
  </conditionalFormatting>
  <conditionalFormatting sqref="O955:O996">
    <cfRule type="containsText" dxfId="1" priority="1392" operator="between" text="送货车型9.6米">
      <formula>NOT(ISERROR(SEARCH("送货车型9.6米",O955)))</formula>
    </cfRule>
  </conditionalFormatting>
  <conditionalFormatting sqref="P598:P692">
    <cfRule type="expression" dxfId="2" priority="1878">
      <formula>P598&gt;0</formula>
    </cfRule>
  </conditionalFormatting>
  <conditionalFormatting sqref="P751:P773">
    <cfRule type="expression" dxfId="2" priority="1778">
      <formula>P751&gt;0</formula>
    </cfRule>
  </conditionalFormatting>
  <conditionalFormatting sqref="P812:P1315">
    <cfRule type="expression" dxfId="2" priority="1081">
      <formula>P812&gt;0</formula>
    </cfRule>
  </conditionalFormatting>
  <conditionalFormatting sqref="P1402:P1524">
    <cfRule type="expression" dxfId="2" priority="1079">
      <formula>P1402&gt;0</formula>
    </cfRule>
  </conditionalFormatting>
  <conditionalFormatting sqref="C1:C1588 C1626:C1844 C1846:C1907 C1967:C2042 C2047:C2052 C2087:C2219 C2247:C2264 C2278:C2305 C2429:C2575 C2582:C2705 C2843:C2948 C3103:C3183 C3262:C3346 C3348:C4066 C4069:C4138 C4246:C4743 C4786:C4866 C4868:C4877 C5071:C1048576 C4993:C5064">
    <cfRule type="timePeriod" dxfId="7" priority="955" timePeriod="yesterday">
      <formula>FLOOR(C1,1)=TODAY()-1</formula>
    </cfRule>
  </conditionalFormatting>
  <conditionalFormatting sqref="D2:E1400 D1403:E1404 D1407:E1418 D1422:E1427 D1429:E1430 D1432:E1433 D1436:E1486 D1488:E1496 E1 I1:L1 H2:L1401 E1401">
    <cfRule type="expression" dxfId="4" priority="1085">
      <formula>AND(NOT(HasFormula(XFD2)),XFD2&lt;&gt;"")</formula>
    </cfRule>
  </conditionalFormatting>
  <conditionalFormatting sqref="E1 I1:L1 H2:L1401 D2:E1400 E1401 D1403:E1404 D1407:E1418 D1422:E1427 D1429:E1430 D1432:E1433 D1436:E1486 D1488:E1496">
    <cfRule type="expression" dxfId="3" priority="1086">
      <formula>AND(NOT(HasFormula(XEZ1)),XEZ1&lt;&gt;"")</formula>
    </cfRule>
  </conditionalFormatting>
  <conditionalFormatting sqref="L1:O2 L4:O4 L9:O9 L60:O61 L63:O63 L67:O67 L73:O73 L75:O75 L92:O93 L95:O95 L99:O99 L105:O105 L108:O108 L118:O118 L121:O121 L123:O123 L126:O135 L137:O137 L141:O141 L144:O144 L147:O147 L150:O150 L153:O153 L155:O155 L158:O158 L204:O205 L208:O208 L212:O212 L215:O216 L220:O232 L234:O234 L237:O238 L240:O240 L243:O243 L250:O250 L257:O257 L260:O260 L262:O262 L267:O267 L302:O304 L336:O336 M337:O338 L339:O339 M340:O341 L342:O342 M343:O345 L346:O347 M348:O349 L383:O383 M384:O385 L386:O386 M387:O389 L390:O390 L398:O399 M400:O402 L403:O403 M404:O405 L406:O406 M407:O410 L411:O411 M412:O412 L413:O413 M414:O416 L425:O428 M429:O429 L430:O431 M432:O433 L434:O435 M436:O438 L439:O439 M440:O441 L442:O442 M443:O443 L444:O444 M445:O445 L446:O446 M447:O449 L450:O450 M451:O457 L458:O458 M459:O461 L462:O462 M463:O466 L467:O468 M469:O470 L471:O472 M473:O475 L476:O476 M477:O478 L479:O480 M481:O481 L482:O482 M483:O485 L486:O486 M487:O488 L489:O489 M490:O492 L493:O493 M494:O496 L497:O497 M498:O500 L501:O501 M502:O504 L505:O505 M506:O519 L520:O520 M521:O523 L524:O524 M525:O526 L527:O529 M530:O531 L532:O533 M534:O534 L535:O535 M536:O538 L539:O539 M540:O541 L542:O542 M543:O545 L546:O546 M547:O548 L549:O549 M550:O552 L553:O553 M554:O563 L564:O564 M565:O566 L567:O569 M570:O572 L573:O574 M575:O575 L576:O576 M577:O579 L580:O580 M581:O584 L585:O585 M586:O593 L594:O594 M595:O597 L598:O598 M599:O599 L600:O600 M601:O604 L605:O605 M606:O606 L607:O607 L613:O614 M615:O615 L616:O616 M617:O619 L620:O620 M621:O625 L626:O626 M627:O633 L634:O634 M635:O635 L636:O638 M639:O640 L641:O641 M642:O644 L645:O645 M646:O648 L649:O649 M650:O654 L655:O655 M656:O656 L657:O659 M660:O662 L663:O663 M664:O666 L667:O667 M668:O672 L673:O673 M674:O674 L675:O675 M676:O680 L681:O681 M682:O685 L686:O686 M687:O687 L688:O688 L693 L697:O697 M698:O698 L699:O699 L718:O718 L759:O760 M761:O764 L765:O765 M766:O772 L773:O774 M775:O778 L779:O779 M780:O784 L785:O786 L791 L812:O812 M813:O814 L815:O815 M816:O816 L817:O818 L834:O834 M835:O835 L836:O837 M838:O838 L839:O839 M840:O843 L844:O844 L847 L851 M858:O867 L861 L866 L868:O868 M869:O872 L873:O873 M874:O875 L876:O876 M877:O886 O887:O940 M905:N927 L928:N928 M929:N931 L932:N932 M933:N933 L934:N935 M936:N936 L937:N937 M938:N940 M941:O941 L942:O942 M943:O947 L948:O948 M949:O954 M997:O997 L1020:O1023 L1504:L1505 L1506:O1513 L1514:L1521">
    <cfRule type="containsText" dxfId="1" priority="7655" operator="between" text="送货车型9.6米">
      <formula>NOT(ISERROR(SEARCH("送货车型9.6米",L1)))</formula>
    </cfRule>
  </conditionalFormatting>
  <conditionalFormatting sqref="D2:D1588 D1605:D1649 D1651:D1844 D1846:D1880 D1883:D1918 D1962:D2057 D2087:D2233 D2238:D2269 D2278:D2336 D2339:D2348 D2350:D2575 D2577:D2757 D2762:D2948 D2954:D2957 D2961:D2995 D3003:D3025 D3029:D3042 D3059:D3074 D3089:D3183 D3228:D3346 D3348:D4066 D4069:D4147 D4151:D4219 D4225:D4634 D4636:D4877 D4908:D1048576">
    <cfRule type="expression" dxfId="2" priority="949">
      <formula>AND(NOT(_xlfn.ISFORMULA(D2)),D2&lt;&gt;"")</formula>
    </cfRule>
  </conditionalFormatting>
  <conditionalFormatting sqref="L13:O14">
    <cfRule type="containsText" dxfId="1" priority="1995" operator="between" text="送货车型9.6米">
      <formula>NOT(ISERROR(SEARCH("送货车型9.6米",L13)))</formula>
    </cfRule>
  </conditionalFormatting>
  <conditionalFormatting sqref="L18:O18 L21:O21 L23:O23">
    <cfRule type="containsText" dxfId="1" priority="1994" operator="between" text="送货车型9.6米">
      <formula>NOT(ISERROR(SEARCH("送货车型9.6米",L18)))</formula>
    </cfRule>
  </conditionalFormatting>
  <conditionalFormatting sqref="L27:O28">
    <cfRule type="containsText" dxfId="1" priority="1991" operator="between" text="送货车型9.6米">
      <formula>NOT(ISERROR(SEARCH("送货车型9.6米",L27)))</formula>
    </cfRule>
  </conditionalFormatting>
  <conditionalFormatting sqref="L174:O176">
    <cfRule type="containsText" dxfId="1" priority="1972" operator="between" text="送货车型9.6米">
      <formula>NOT(ISERROR(SEARCH("送货车型9.6米",L174)))</formula>
    </cfRule>
  </conditionalFormatting>
  <conditionalFormatting sqref="L185:O188">
    <cfRule type="containsText" dxfId="1" priority="1969" operator="between" text="送货车型9.6米">
      <formula>NOT(ISERROR(SEARCH("送货车型9.6米",L185)))</formula>
    </cfRule>
  </conditionalFormatting>
  <conditionalFormatting sqref="L200:O201">
    <cfRule type="containsText" dxfId="1" priority="1966" operator="between" text="送货车型9.6米">
      <formula>NOT(ISERROR(SEARCH("送货车型9.6米",L200)))</formula>
    </cfRule>
  </conditionalFormatting>
  <conditionalFormatting sqref="M318:O335">
    <cfRule type="containsText" dxfId="1" priority="1934" operator="between" text="送货车型9.6米">
      <formula>NOT(ISERROR(SEARCH("送货车型9.6米",M318)))</formula>
    </cfRule>
  </conditionalFormatting>
  <conditionalFormatting sqref="M351:O382">
    <cfRule type="containsText" dxfId="1" priority="1899" operator="between" text="送货车型9.6米">
      <formula>NOT(ISERROR(SEARCH("送货车型9.6米",M351)))</formula>
    </cfRule>
  </conditionalFormatting>
  <conditionalFormatting sqref="M391:O397">
    <cfRule type="containsText" dxfId="1" priority="1893" operator="between" text="送货车型9.6米">
      <formula>NOT(ISERROR(SEARCH("送货车型9.6米",M391)))</formula>
    </cfRule>
  </conditionalFormatting>
  <conditionalFormatting sqref="F613:F1588 F1592:F1649 F1651:F1844 F1846:F1880 F1883:F1918 F1926:F2233 F2238:F2269 F2278:F2336 F2339:F2348 F2350:F2575 F2577:F2757 F2762:F2777 F2785:F2948 F2954:F2957 F2961:F2995 F3003:F3025 F3029:F3042 F3059:F3074 F3089:F3183 F3228:F4066 F4069:F4147 F4151:F4219 F4225:F4634 F4636:F4877 F4908:F1048576">
    <cfRule type="containsText" dxfId="6" priority="1108" operator="between" text="12m">
      <formula>NOT(ISERROR(SEARCH("12m",F613)))</formula>
    </cfRule>
    <cfRule type="containsText" dxfId="5" priority="1109" operator="between" text="HRB500E">
      <formula>NOT(ISERROR(SEARCH("HRB500E",F613)))</formula>
    </cfRule>
  </conditionalFormatting>
  <conditionalFormatting sqref="M689:O696">
    <cfRule type="containsText" dxfId="1" priority="1874" operator="between" text="送货车型9.6米">
      <formula>NOT(ISERROR(SEARCH("送货车型9.6米",M689)))</formula>
    </cfRule>
  </conditionalFormatting>
  <conditionalFormatting sqref="M700:O717">
    <cfRule type="containsText" dxfId="1" priority="1867" operator="between" text="送货车型9.6米">
      <formula>NOT(ISERROR(SEARCH("送货车型9.6米",M700)))</formula>
    </cfRule>
  </conditionalFormatting>
  <conditionalFormatting sqref="M719:O758">
    <cfRule type="containsText" dxfId="1" priority="1799" operator="between" text="送货车型9.6米">
      <formula>NOT(ISERROR(SEARCH("送货车型9.6米",M719)))</formula>
    </cfRule>
  </conditionalFormatting>
  <conditionalFormatting sqref="M787:O800 O801:O803">
    <cfRule type="containsText" dxfId="1" priority="1791" operator="between" text="送货车型9.6米">
      <formula>NOT(ISERROR(SEARCH("送货车型9.6米",M787)))</formula>
    </cfRule>
  </conditionalFormatting>
  <conditionalFormatting sqref="M801:N802">
    <cfRule type="containsText" dxfId="1" priority="1788" operator="between" text="送货车型9.6米">
      <formula>NOT(ISERROR(SEARCH("送货车型9.6米",M801)))</formula>
    </cfRule>
  </conditionalFormatting>
  <conditionalFormatting sqref="M804:O811">
    <cfRule type="containsText" dxfId="1" priority="1786" operator="between" text="送货车型9.6米">
      <formula>NOT(ISERROR(SEARCH("送货车型9.6米",M804)))</formula>
    </cfRule>
  </conditionalFormatting>
  <conditionalFormatting sqref="M819:O833">
    <cfRule type="containsText" dxfId="1" priority="1768" operator="between" text="送货车型9.6米">
      <formula>NOT(ISERROR(SEARCH("送货车型9.6米",M819)))</formula>
    </cfRule>
  </conditionalFormatting>
  <conditionalFormatting sqref="M845:O855">
    <cfRule type="containsText" dxfId="1" priority="1756" operator="between" text="送货车型9.6米">
      <formula>NOT(ISERROR(SEARCH("送货车型9.6米",M845)))</formula>
    </cfRule>
  </conditionalFormatting>
  <conditionalFormatting sqref="L856:O857">
    <cfRule type="containsText" dxfId="1" priority="1760" operator="between" text="送货车型9.6米">
      <formula>NOT(ISERROR(SEARCH("送货车型9.6米",L856)))</formula>
    </cfRule>
  </conditionalFormatting>
  <conditionalFormatting sqref="M955:N994">
    <cfRule type="containsText" dxfId="1" priority="1692" operator="between" text="送货车型9.6米">
      <formula>NOT(ISERROR(SEARCH("送货车型9.6米",M955)))</formula>
    </cfRule>
  </conditionalFormatting>
  <conditionalFormatting sqref="L995:N996">
    <cfRule type="containsText" dxfId="1" priority="1393" operator="between" text="送货车型9.6米">
      <formula>NOT(ISERROR(SEARCH("送货车型9.6米",L995)))</formula>
    </cfRule>
  </conditionalFormatting>
  <conditionalFormatting sqref="M999:O1019">
    <cfRule type="containsText" dxfId="1" priority="1381" operator="between" text="送货车型9.6米">
      <formula>NOT(ISERROR(SEARCH("送货车型9.6米",M999)))</formula>
    </cfRule>
  </conditionalFormatting>
  <conditionalFormatting sqref="M1024:O1137">
    <cfRule type="containsText" dxfId="1" priority="1106" operator="between" text="送货车型9.6米">
      <formula>NOT(ISERROR(SEARCH("送货车型9.6米",M1024)))</formula>
    </cfRule>
  </conditionalFormatting>
  <conditionalFormatting sqref="L1138:O1503">
    <cfRule type="containsText" dxfId="1" priority="946" operator="between" text="送货车型9.6米">
      <formula>NOT(ISERROR(SEARCH("送货车型9.6米",L1138)))</formula>
    </cfRule>
  </conditionalFormatting>
  <conditionalFormatting sqref="E1402 H1402:L1402">
    <cfRule type="expression" dxfId="4" priority="7725">
      <formula>AND(NOT(HasFormula(#REF!)),#REF!&lt;&gt;"")</formula>
    </cfRule>
    <cfRule type="expression" dxfId="3" priority="7726">
      <formula>AND(NOT(HasFormula(XFA1402)),XFA1402&lt;&gt;"")</formula>
    </cfRule>
  </conditionalFormatting>
  <conditionalFormatting sqref="H1403:L1404 H1407:L1418 E1420 H1420:L1420">
    <cfRule type="expression" dxfId="4" priority="7703">
      <formula>AND(NOT(HasFormula(A1404)),A1404&lt;&gt;"")</formula>
    </cfRule>
    <cfRule type="expression" dxfId="3" priority="7704">
      <formula>AND(NOT(HasFormula(XFA1403)),XFA1403&lt;&gt;"")</formula>
    </cfRule>
  </conditionalFormatting>
  <conditionalFormatting sqref="D1405:E1406">
    <cfRule type="expression" dxfId="4" priority="7729">
      <formula>AND(NOT(HasFormula(XFD1407)),XFD1407&lt;&gt;"")</formula>
    </cfRule>
    <cfRule type="expression" dxfId="3" priority="7730">
      <formula>AND(NOT(HasFormula(XEZ1405)),XEZ1405&lt;&gt;"")</formula>
    </cfRule>
  </conditionalFormatting>
  <conditionalFormatting sqref="H1405:L1406">
    <cfRule type="expression" dxfId="3" priority="7732">
      <formula>AND(NOT(HasFormula(XFD1405)),XFD1405&lt;&gt;"")</formula>
    </cfRule>
    <cfRule type="expression" dxfId="4" priority="7731">
      <formula>AND(NOT(HasFormula(D1407)),D1407&lt;&gt;"")</formula>
    </cfRule>
  </conditionalFormatting>
  <conditionalFormatting sqref="E1421 H1421:L1421">
    <cfRule type="expression" dxfId="3" priority="7682">
      <formula>AND(NOT(HasFormula(XFA1421)),XFA1421&lt;&gt;"")</formula>
    </cfRule>
    <cfRule type="expression" dxfId="4" priority="7681">
      <formula>AND(NOT(HasFormula(A1429)),A1429&lt;&gt;"")</formula>
    </cfRule>
  </conditionalFormatting>
  <conditionalFormatting sqref="H1422:L1427 H1432:L1433">
    <cfRule type="expression" dxfId="3" priority="7676">
      <formula>AND(NOT(HasFormula(XFD1422)),XFD1422&lt;&gt;"")</formula>
    </cfRule>
    <cfRule type="expression" dxfId="4" priority="7675">
      <formula>AND(NOT(HasFormula(D1423)),D1423&lt;&gt;"")</formula>
    </cfRule>
  </conditionalFormatting>
  <conditionalFormatting sqref="D1428:E1428 D1431:E1431">
    <cfRule type="expression" dxfId="3" priority="7688">
      <formula>AND(NOT(HasFormula(XEZ1428)),XEZ1428&lt;&gt;"")</formula>
    </cfRule>
    <cfRule type="expression" dxfId="4" priority="7687">
      <formula>AND(NOT(HasFormula(XFD1432)),XFD1432&lt;&gt;"")</formula>
    </cfRule>
  </conditionalFormatting>
  <conditionalFormatting sqref="H1429:L1430 H1436:L1486 H1488:L1496 H1525:L1562 H1564 H1566:H1588 H1605:H1608 H1610:H1624 H1626:H1628 H1701 H1707 H1741:H1752 H1770:H1843 H1847:H1880 H1883:H1896 H1898:H2021 H2023:H2052 H2055 H2058:H2089 H2109 H2119 H2129:H2134 H2140:H2164 H2136:H2137 H2174:H2187 H2189 H2191:H2199 H2251:H2269 H2278:H2305 H2324:H2335 H2439:H2482 H2549:H2553 H2555:H2575 H2582:H2601 H2605:H2610 H2644:H2645 H2843:H2844 H2846:H2850 H2860:H2890 H2892:H2905 H2908:H2926 H2928:H2930 H3103:H3132 H3134:H3140 H3143:H3153 H3262:H3283 H3409:H3468 H3470:H3473 H3476:H3480 H3528:H3539 H3542:H3568 H3582:H3585 H3589 H3594:H3595 H3662:H3668 H3717:H3722 H3728:H3752 H3725:H3726 H3782:H3851 H3855:H3875 H3877:H3881 H3998:H4065 H4105:H4124 H4246:H4399 H4530:H4546 H4602:H4657 H4660:H4661 H4663:H4690 H4692:H4701 H4705:H4724 H4737:H4867 H4938:H4991 H4995:H4996 H4993 H4998:H5004 H5125:H5171 H5173:H5192 H5195:H5203 H5281:H5373 H5420:H1047484">
    <cfRule type="expression" dxfId="4" priority="7669">
      <formula>AND(NOT(HasFormula(D1430)),D1430&lt;&gt;"")</formula>
    </cfRule>
    <cfRule type="expression" dxfId="3" priority="7670">
      <formula>AND(NOT(HasFormula(XFD1429)),XFD1429&lt;&gt;"")</formula>
    </cfRule>
  </conditionalFormatting>
  <conditionalFormatting sqref="D1434:E1435">
    <cfRule type="expression" dxfId="3" priority="7678">
      <formula>AND(NOT(HasFormula(XEZ1434)),XEZ1434&lt;&gt;"")</formula>
    </cfRule>
    <cfRule type="expression" dxfId="4" priority="7677">
      <formula>AND(NOT(HasFormula(XFD1421)),XFD1421&lt;&gt;"")</formula>
    </cfRule>
  </conditionalFormatting>
  <conditionalFormatting sqref="H1434:L1435">
    <cfRule type="expression" dxfId="4" priority="7691">
      <formula>AND(NOT(HasFormula(D1429)),D1429&lt;&gt;"")</formula>
    </cfRule>
    <cfRule type="expression" dxfId="3" priority="7692">
      <formula>AND(NOT(HasFormula(XFD1434)),XFD1434&lt;&gt;"")</formula>
    </cfRule>
  </conditionalFormatting>
  <conditionalFormatting sqref="D1498:E1501">
    <cfRule type="expression" dxfId="4" priority="951">
      <formula>AND(NOT(HasFormula(XFD1499)),XFD1499&lt;&gt;"")</formula>
    </cfRule>
    <cfRule type="expression" dxfId="3" priority="953">
      <formula>AND(NOT(HasFormula(XEZ1498)),XEZ1498&lt;&gt;"")</formula>
    </cfRule>
  </conditionalFormatting>
  <conditionalFormatting sqref="H1498:L1501">
    <cfRule type="expression" dxfId="4" priority="963">
      <formula>AND(NOT(HasFormula(D1499)),D1499&lt;&gt;"")</formula>
    </cfRule>
    <cfRule type="expression" dxfId="3" priority="965">
      <formula>AND(NOT(HasFormula(XFD1498)),XFD1498&lt;&gt;"")</formula>
    </cfRule>
  </conditionalFormatting>
  <conditionalFormatting sqref="H1502:L1524">
    <cfRule type="expression" dxfId="3" priority="7750">
      <formula>AND(NOT(HasFormula(XFD1502)),XFD1502&lt;&gt;"")</formula>
    </cfRule>
    <cfRule type="expression" dxfId="4" priority="7749">
      <formula>AND(NOT(HasFormula(#REF!)),#REF!&lt;&gt;"")</formula>
    </cfRule>
  </conditionalFormatting>
  <conditionalFormatting sqref="D1504:E1588 D1605:E1649 D1651:E1844 D1846:E1880 D1883:E1918 D1962:E2057 D2087:E2233 D2238:E2269 D2278:E2336 D2339:E2348 D2350:D2351 D2352:E2575 D2577:E2757 D2762:E2948 D2954:E2957 D2961:E2995 D3003:E3025 D3029:E3042 D3059:E3074 D3089:E3183 D3228:E3346 D3348:E4066 D4069:E4147 D4151:E4219 D4225:E4634 D4636:E4877 D4908:E1047478">
    <cfRule type="expression" dxfId="3" priority="1011">
      <formula>AND(NOT(HasFormula(XEZ1504)),XEZ1504&lt;&gt;"")</formula>
    </cfRule>
  </conditionalFormatting>
  <conditionalFormatting sqref="D1506:E1512">
    <cfRule type="expression" dxfId="4" priority="1004">
      <formula>AND(NOT(HasFormula(XFD1507)),XFD1507&lt;&gt;"")</formula>
    </cfRule>
  </conditionalFormatting>
  <conditionalFormatting sqref="D1514:E1562 E1563 D1564 D1566:D1588 D1605:D1608 D1610:D1624 D1626:D1628 D1677:D1685 D1701 D1707 D1741:D1757 D1759:D1760 D1770:D1843 D1846:D1880 D1883:D1896 D1898:D1906 D1962:D2021 D2023:D2052 D2055 D2087:D2089 D2109 D2119 D2129:D2134 D2140:D2164 D2136:D2137 D2171:D2172 D2174:D2187 D2189 D2191:D2199 D2201:D2215 D2217:D2218 D2220:D2224 D2227:D2228 D2230:D2232 D2238:D2244 D2251:D2269 D2278:D2322 D2324:D2335 D2339:D2348 D2350:D2357 D2359:D2427 D2429:D2437 D2439:D2454 D2475:D2482 D2464:D2473 D2456:D2457 D2461 D2485:D2528 D2533:D2536 D2549:D2553 D2555:D2575 D2577:D2601 D2605:D2610 D2612:D2618 D2620:D2642 D2644:D2645 D2670:D2698 D2650:D2664 D2666:D2668 D2648 D2700:D2708 D2710:D2720 D2722:D2724 D2727:D2757 D2762:D2767 D2770 D2773:D2793 D2798:D2807 D2826:D2844 D2813:D2817 D2819:D2824 D2846:D2850 D2854:D2890 D2892:D2905 D2908:D2923 D2926 D2928:D2930 D2932 D2938:D2948 D2954:D2957 D2961:D2965 D2934 D2968:D2973 D2976:D2995 D3003:D3022 D3029:D3039 D3041 D3059:D3074 D3089:D3099 D3103:D3132 D3134:D3140 D3143:D3153 D3155:D3183 D3228:D3255 D3257:D3283 D3286:D3317 D3320:D3321 D3324:D3328 D3332:D3337 D3339:D3345 D3348:D3374 D3376:D3468 D3470:D3473 D3476:D3480 D3482:D3483 D3486:D3487 D3489:D3508 D3510:D3539 D3542:D3568 D3572:D3580 D3582:D3585 D3587:D3592 D3594:D3603 D3611:D3616 D3619:D3626 D3629 D3634:D3671 D3679:D3722 D3728:D3760 D3725:D3726 D3762 D3768:D3775 D3764:D3765 D3777:D3851 D3854:D3875 D3878:D3887 D3889:D3894 D3897:D3910 D3914:D3967 D3969:D4065 D4069:D4086 D4089:D4147 D4151:D4160 D4162:D4219 D4225:D4399 D4402 D4404:D4548 D4550:D4551 D4575:D4632 D4553:D4573 D4636:D4648 D4650:D4657 D4660:D4661 D4663:D4690 D4692:D4701 D4705:D4724 D4726:D4847 D4849:D4876 D4908:D4991 D4995:D4996 D4993 D4998:D5004 D5007:D5074 D5078:D5080 D5100:D5171 D5082:D5098 D5173:D5192 D5195:D5213 D5216:D5226 D5229:D5276 D5279:D5418 D5420:D5454 D5458:D1047478">
    <cfRule type="expression" dxfId="4" priority="994">
      <formula>AND(NOT(HasFormula(XFD1515)),XFD1515&lt;&gt;"")</formula>
    </cfRule>
  </conditionalFormatting>
  <conditionalFormatting sqref="M1521:O1521 L1522:O1588 N1599:N1601 M1602:N1604 L1605:N1625 L1630:L1649 L1626:O1629 N1636:N1649 M1651:N1664 N1665:N1672 L1651:L1700 N1677:O1685 M1686:N1700 L1701:O1810 L1811 L1812:O1844 L1846:O1870 L1871:L1880 N1871:N1880 L1883:L1899 N1883:O1899 L1900:O1907 N1936:N1939 L1962:L1986 N1967:N1986 L1987:O2108 L2109:L2146 M2143:O2146 L2147:O2233 L2238:L2246 N2238:O2246 L2247:O2269 L2278:O2299 L2300:L2336 N2300:O2336 L2339:L2348 N2339:O2348 L2350:O2358 L2359:L2411 N2359:O2428 L2429:O2429 M2430:O2437 L2438:O2575 L2577:O2757 L2762:O2948 L2954:O2957 L2961:O2995 L3003:O3025 L3029:O3042 L3059:O3088 L3089:L3096 L3097:O3183 N3089:O3096 L3228:O4066 L4069:O4147 L4151:O4634 L4636:O4877 L4908:O5013 L5071:O1048576 L5014:L5047 N5067:O5070 L5048:O5066 L5067:L5070 N5014:O5047">
    <cfRule type="containsText" dxfId="1" priority="948" operator="between" text="送货车型9.6米">
      <formula>NOT(ISERROR(SEARCH("送货车型9.6米",L1521)))</formula>
    </cfRule>
  </conditionalFormatting>
  <conditionalFormatting sqref="E1564 E1566:E1588 E1605:E1608 E1610:E1624 E1626:E1628 E1677:E1685 E1701 E1707 E1741:E1757 E1759:E1760 E1770:E1843 E1846:E1880 E1883:E1896 E1898:E1906 E1962:E2021 E2023:E2052 E2055 E2087:E2089 E2109 E2119 E2129:E2134 E2140:E2164 E2136:E2137 E2171:E2172 E2174:E2187 E2189 E2191:E2199 E2201:E2215 E2217:E2218 E2220:E2224 E2227:E2228 E2230:E2232 E2238:E2244 E2251:E2269 E2278:E2322 E2324:E2335 E2339:E2348 E2352:E2357 E2359:E2427 E2429:E2437 E2439:E2454 E2475:E2482 E2464:E2473 E2456:E2457 E2461 E2485:E2528 E2533:E2547 E2549:E2553 E2555:E2575 E2577:E2601 E2605:E2610 E2612:E2618 E2620:E2642 E2644:E2645 E2670:E2698 E2650:E2664 E2666:E2668 E2648 E2700:E2708 E2710:E2720 E2722:E2724 E2727:E2757 E2762:E2767 E2770 E2773:E2793 E2798:E2807 E2826:E2844 E2813:E2817 E2819:E2824 E2846:E2850 E2854:E2890 E2892:E2905 E2908:E2923 E2926 E2928:E2930 E2932 E2938:E2948 E2954:E2957 E2961:E2965 E2934 E2968:E2973 E2976:E2995 E3003:E3022 E3029:E3039 E3041 E3059:E3074 E3089:E3099 E3103:E3132 E3134:E3140 E3143:E3153 E3155:E3183 E3228:E3255 E3257:E3283 E3286:E3317 E3320:E3321 E3324:E3328 E3332:E3337 E3339:E3345 E3348:E3374 E3376:E3468 E3470:E3473 E3476:E3480 E3482:E3483 E3486:E3487 E3489:E3508 E3510:E3539 E3542:E3568 E3572:E3580 E3582:E3585 E3587:E3592 E3594:E3603 E3611:E3616 E3619:E3626 E3629 E3634:E3671 E3679:E3722 E3728:E3760 E3725:E3726 E3762 E3768:E3775 E3764:E3765 E3777:E3851 E3854:E3875 E3878:E3887 E3889:E3894 E3897:E3910 E3914:E3967 E3969:E4065 E4069:E4086 E4089:E4147 E4151:E4160 E4162:E4219 E4225:E4399 E4402 E4404:E4548 E4550:E4551 E4575:E4632 E4553:E4573 E4636:E4648 E4650:E4657 E4660:E4661 E4663:E4690 E4692:E4701 E4705:E4724 E4726:E4847 E4849:E4876 E4908:E4991 E4995:E4996 E4993 E4998:E5004 E5007:E5074 E5078:E5080 E5100:E5171 E5082:E5098 E5173:E5192 E5195:E5213 E5216:E5226 E5229:E5276 E5279:E5418 E5420:E5454 E5458:E1047478">
    <cfRule type="expression" dxfId="4" priority="7768">
      <formula>AND(NOT(HasFormula(A1565)),A1565&lt;&gt;"")</formula>
    </cfRule>
  </conditionalFormatting>
  <conditionalFormatting sqref="I1564:L1564 I1566:L1588 I1605:L1608 I1610:L1624 I1626:L1628 I1677:L1685 I1701:L1701 I1707:L1707 I1741:L1757 I1759:L1760 I1770:L1843 I1846:L1880 I1883:L1896 I1898:L1906 I1907:I1921 I1962:L2021 I2023:L2052 I2055:L2055 I2058:L2089 I2109:L2109 I2119:L2119 I2129:L2134 I2140:L2164 I2136:L2137 I2169:L2172 I2174:L2187 I2189:L2189 I2191:L2199 I2201:L2215 I2217:L2218 I2220:L2224 I2227:L2228 I2230:L2232 I2238:L2244 I2251:L2269 I2278:L2322 I2324:L2335 I2339:L2348 I2350:L2357 I2359:L2411 I2412:K2427 I2429:L2429 I2430:K2437 I2439:L2454 I2475:L2482 I2464:L2473 I2456:L2457 I2461:L2461 I2485:L2528 I2533:L2547 I2549:L2553 I2555:L2575 I2577:L2601 I2605:L2610 I2612:L2618 I2620:L2642 I2644:L2645 I2670:L2698 I2650:L2664 I2666:L2668 I2648:L2648 I2700:L2708 I2710:L2720 I2722:L2724 I2727:L2757 I2762:L2767 I2770:L2770 I2773:L2793 I2798:L2807 I2826:L2844 I2813:L2817 I2819:L2824 I2846:L2850 I2854:L2890 I2900:L2905 L2892:L2899 I2892:I2899 I2908:L2923 I2926:L2926 I2928:L2930 I2932:L2932 I2938:L2948 I2954:L2957 I2961:L2965 I2934:L2934 I2968:L2973 I2976:L2995 I3003:L3022 I3029:L3039 I3041:L3041 I3059:L3077 I3089:L3099 I3103:L3132 I3134:L3140 I3143:L3153 I3155:L3183 I3228:L3255 I3257:L3283 I3286:L3317 I3320:L3321 I3324:L3328 I3332:L3337 I3339:L3345 I3348:L3374 I3376:L3468 I3470:L3473 I3476:L3480 I3482:L3483 I3486:L3487 I3489:L3508 I3510:L3539 I3542:L3568 I3572:L3580 I3582:L3585 I3587:L3592 I3594:L3603 I3611:L3616 I3619:L3626 I3629:L3629 I3634:L3671 I3679:L3722 I3728:L3760 I3725:L3726 I3762:L3762 I3768:L3775 I3764:L3765 I3777:L3851 I3854:L3875 I3878:L3887 I3889:L3894 I3897:L3910 I3914:L3967 I3969:L4065 I4069:L4086 I4089:L4147 I4151:L4160 I4162:L4399 I4402:L4402 I4404:L4548 I4550:L4551 I4575:L4632 I4553:L4573 I4636:L4648 I4650:L4657 I4660:L4661 I4663:L4690 I4692:L4701 I4705:L4724 I4726:L4743 I4745:L4747 I4749:L4847 L4748 I4748:J4748 I4744:J4744 L4744 I4849:L4866 I4868:L4871 I4873:L4876 L4872 I4872:J4872 I4867:J4867 L4867 I4908:L4991 I4995:L4996 I4993:L4993 I4998:L5004 I5007:L5074 I5078:L5080 I5100:L5171 I5082:L5098 I5173:L5192 I5195:L5213 I5216:L5226 I5229:L5276 I5279:L5418 I5420:L5454 I5458:L1047484">
    <cfRule type="expression" dxfId="4" priority="7765">
      <formula>AND(NOT(HasFormula(E1565)),E1565&lt;&gt;"")</formula>
    </cfRule>
    <cfRule type="expression" dxfId="3" priority="7766">
      <formula>AND(NOT(HasFormula(A1564)),A1564&lt;&gt;"")</formula>
    </cfRule>
  </conditionalFormatting>
  <conditionalFormatting sqref="D1589:E1604">
    <cfRule type="expression" dxfId="3" priority="938">
      <formula>AND(NOT(HasFormula(XEZ1589)),XEZ1589&lt;&gt;"")</formula>
    </cfRule>
  </conditionalFormatting>
  <conditionalFormatting sqref="I1589:L1604">
    <cfRule type="expression" dxfId="3" priority="944">
      <formula>AND(NOT(HasFormula(A1589)),A1589&lt;&gt;"")</formula>
    </cfRule>
    <cfRule type="expression" dxfId="4" priority="943">
      <formula>AND(NOT(HasFormula(E1590)),E1590&lt;&gt;"")</formula>
    </cfRule>
  </conditionalFormatting>
  <conditionalFormatting sqref="L1589:O1598 L1599:L1604 O1599:O1625">
    <cfRule type="containsText" dxfId="1" priority="934" operator="between" text="送货车型9.6米">
      <formula>NOT(ISERROR(SEARCH("送货车型9.6米",L1589)))</formula>
    </cfRule>
  </conditionalFormatting>
  <conditionalFormatting sqref="D1625 D1629">
    <cfRule type="expression" dxfId="4" priority="7796">
      <formula>AND(NOT(HasFormula(#REF!)),#REF!&lt;&gt;"")</formula>
    </cfRule>
  </conditionalFormatting>
  <conditionalFormatting sqref="E1625 E1629">
    <cfRule type="expression" dxfId="4" priority="7797">
      <formula>AND(NOT(HasFormula(#REF!)),#REF!&lt;&gt;"")</formula>
    </cfRule>
  </conditionalFormatting>
  <conditionalFormatting sqref="H1625 H1629">
    <cfRule type="expression" dxfId="4" priority="7794">
      <formula>AND(NOT(HasFormula(#REF!)),#REF!&lt;&gt;"")</formula>
    </cfRule>
    <cfRule type="expression" dxfId="3" priority="7795">
      <formula>AND(NOT(HasFormula(XFD1625)),XFD1625&lt;&gt;"")</formula>
    </cfRule>
  </conditionalFormatting>
  <conditionalFormatting sqref="I1625:L1625 I1629:L1629">
    <cfRule type="expression" dxfId="4" priority="7798">
      <formula>AND(NOT(HasFormula(#REF!)),#REF!&lt;&gt;"")</formula>
    </cfRule>
    <cfRule type="expression" dxfId="3" priority="7799">
      <formula>AND(NOT(HasFormula(A1625)),A1625&lt;&gt;"")</formula>
    </cfRule>
  </conditionalFormatting>
  <conditionalFormatting sqref="D1630:D1649 D1651:D1676 D1686:D1700">
    <cfRule type="expression" dxfId="4" priority="7802">
      <formula>AND(NOT(HasFormula(#REF!)),#REF!&lt;&gt;"")</formula>
    </cfRule>
  </conditionalFormatting>
  <conditionalFormatting sqref="E1630:E1649 E1651:E1676 E1686:E1700">
    <cfRule type="expression" dxfId="4" priority="7803">
      <formula>AND(NOT(HasFormula(#REF!)),#REF!&lt;&gt;"")</formula>
    </cfRule>
  </conditionalFormatting>
  <conditionalFormatting sqref="H1630:H1649 H1651:H1700">
    <cfRule type="expression" dxfId="4" priority="7800">
      <formula>AND(NOT(HasFormula(#REF!)),#REF!&lt;&gt;"")</formula>
    </cfRule>
    <cfRule type="expression" dxfId="3" priority="7801">
      <formula>AND(NOT(HasFormula(XFD1630)),XFD1630&lt;&gt;"")</formula>
    </cfRule>
  </conditionalFormatting>
  <conditionalFormatting sqref="I1630:L1649 I1651:L1676 I1686:L1700">
    <cfRule type="expression" dxfId="4" priority="7804">
      <formula>AND(NOT(HasFormula(#REF!)),#REF!&lt;&gt;"")</formula>
    </cfRule>
    <cfRule type="expression" dxfId="3" priority="7805">
      <formula>AND(NOT(HasFormula(A1630)),A1630&lt;&gt;"")</formula>
    </cfRule>
  </conditionalFormatting>
  <conditionalFormatting sqref="M1635:O1635 O1636:O1649 O1651:O1664 O1686:O1700">
    <cfRule type="containsText" dxfId="1" priority="897" operator="between" text="送货车型9.6米">
      <formula>NOT(ISERROR(SEARCH("送货车型9.6米",M1635)))</formula>
    </cfRule>
  </conditionalFormatting>
  <conditionalFormatting sqref="I1702:L1706">
    <cfRule type="expression" dxfId="4" priority="7810">
      <formula>AND(NOT(HasFormula(#REF!)),#REF!&lt;&gt;"")</formula>
    </cfRule>
    <cfRule type="expression" dxfId="3" priority="7811">
      <formula>AND(NOT(HasFormula(A1702)),A1702&lt;&gt;"")</formula>
    </cfRule>
  </conditionalFormatting>
  <conditionalFormatting sqref="I1708:L1740">
    <cfRule type="expression" dxfId="4" priority="7816">
      <formula>AND(NOT(HasFormula(#REF!)),#REF!&lt;&gt;"")</formula>
    </cfRule>
    <cfRule type="expression" dxfId="3" priority="7817">
      <formula>AND(NOT(HasFormula(A1708)),A1708&lt;&gt;"")</formula>
    </cfRule>
  </conditionalFormatting>
  <conditionalFormatting sqref="D1758 D1761">
    <cfRule type="expression" dxfId="4" priority="7826">
      <formula>AND(NOT(HasFormula(#REF!)),#REF!&lt;&gt;"")</formula>
    </cfRule>
  </conditionalFormatting>
  <conditionalFormatting sqref="E1758 E1761">
    <cfRule type="expression" dxfId="4" priority="7827">
      <formula>AND(NOT(HasFormula(#REF!)),#REF!&lt;&gt;"")</formula>
    </cfRule>
  </conditionalFormatting>
  <conditionalFormatting sqref="I1758:L1758 I1761:L1761 L1762:L1769">
    <cfRule type="expression" dxfId="4" priority="7828">
      <formula>AND(NOT(HasFormula(#REF!)),#REF!&lt;&gt;"")</formula>
    </cfRule>
    <cfRule type="expression" dxfId="3" priority="7829">
      <formula>AND(NOT(HasFormula(A1758)),A1758&lt;&gt;"")</formula>
    </cfRule>
  </conditionalFormatting>
  <conditionalFormatting sqref="I1762:K1769">
    <cfRule type="expression" dxfId="4" priority="7822">
      <formula>AND(NOT(HasFormula(#REF!)),#REF!&lt;&gt;"")</formula>
    </cfRule>
    <cfRule type="expression" dxfId="3" priority="7823">
      <formula>AND(NOT(HasFormula(A1762)),A1762&lt;&gt;"")</formula>
    </cfRule>
  </conditionalFormatting>
  <conditionalFormatting sqref="D1881:E1882">
    <cfRule type="expression" dxfId="3" priority="836">
      <formula>AND(NOT(HasFormula(XEZ1881)),XEZ1881&lt;&gt;"")</formula>
    </cfRule>
  </conditionalFormatting>
  <conditionalFormatting sqref="I1881:L1882">
    <cfRule type="expression" dxfId="3" priority="842">
      <formula>AND(NOT(HasFormula(A1881)),A1881&lt;&gt;"")</formula>
    </cfRule>
    <cfRule type="expression" dxfId="4" priority="841">
      <formula>AND(NOT(HasFormula(E1882)),E1882&lt;&gt;"")</formula>
    </cfRule>
  </conditionalFormatting>
  <conditionalFormatting sqref="L1881:O1882">
    <cfRule type="containsText" dxfId="1" priority="832" operator="between" text="送货车型9.6米">
      <formula>NOT(ISERROR(SEARCH("送货车型9.6米",L1881)))</formula>
    </cfRule>
  </conditionalFormatting>
  <conditionalFormatting sqref="C1908:C1935 C1940:C1961">
    <cfRule type="timePeriod" dxfId="7" priority="788" timePeriod="yesterday">
      <formula>FLOOR(C1908,1)=TODAY()-1</formula>
    </cfRule>
  </conditionalFormatting>
  <conditionalFormatting sqref="L1908 N1908:O1908">
    <cfRule type="containsText" dxfId="1" priority="765" operator="between" text="送货车型9.6米">
      <formula>NOT(ISERROR(SEARCH("送货车型9.6米",L1908)))</formula>
    </cfRule>
  </conditionalFormatting>
  <conditionalFormatting sqref="L1909 N1909:O1909">
    <cfRule type="containsText" dxfId="1" priority="764" operator="between" text="送货车型9.6米">
      <formula>NOT(ISERROR(SEARCH("送货车型9.6米",L1909)))</formula>
    </cfRule>
  </conditionalFormatting>
  <conditionalFormatting sqref="L1910 N1910:O1910">
    <cfRule type="containsText" dxfId="1" priority="763" operator="between" text="送货车型9.6米">
      <formula>NOT(ISERROR(SEARCH("送货车型9.6米",L1910)))</formula>
    </cfRule>
  </conditionalFormatting>
  <conditionalFormatting sqref="L1911 N1911:O1911">
    <cfRule type="containsText" dxfId="1" priority="762" operator="between" text="送货车型9.6米">
      <formula>NOT(ISERROR(SEARCH("送货车型9.6米",L1911)))</formula>
    </cfRule>
  </conditionalFormatting>
  <conditionalFormatting sqref="L1912 N1912:O1912">
    <cfRule type="containsText" dxfId="1" priority="761" operator="between" text="送货车型9.6米">
      <formula>NOT(ISERROR(SEARCH("送货车型9.6米",L1912)))</formula>
    </cfRule>
  </conditionalFormatting>
  <conditionalFormatting sqref="L1913 N1913:O1913">
    <cfRule type="containsText" dxfId="1" priority="760" operator="between" text="送货车型9.6米">
      <formula>NOT(ISERROR(SEARCH("送货车型9.6米",L1913)))</formula>
    </cfRule>
  </conditionalFormatting>
  <conditionalFormatting sqref="L1914 N1914:O1914">
    <cfRule type="containsText" dxfId="1" priority="759" operator="between" text="送货车型9.6米">
      <formula>NOT(ISERROR(SEARCH("送货车型9.6米",L1914)))</formula>
    </cfRule>
  </conditionalFormatting>
  <conditionalFormatting sqref="L1915 N1915:O1915">
    <cfRule type="containsText" dxfId="1" priority="758" operator="between" text="送货车型9.6米">
      <formula>NOT(ISERROR(SEARCH("送货车型9.6米",L1915)))</formula>
    </cfRule>
  </conditionalFormatting>
  <conditionalFormatting sqref="L1916 N1916:O1916">
    <cfRule type="containsText" dxfId="1" priority="757" operator="between" text="送货车型9.6米">
      <formula>NOT(ISERROR(SEARCH("送货车型9.6米",L1916)))</formula>
    </cfRule>
  </conditionalFormatting>
  <conditionalFormatting sqref="L1917 N1917:O1917">
    <cfRule type="containsText" dxfId="1" priority="756" operator="between" text="送货车型9.6米">
      <formula>NOT(ISERROR(SEARCH("送货车型9.6米",L1917)))</formula>
    </cfRule>
  </conditionalFormatting>
  <conditionalFormatting sqref="L1918 N1918:O1918">
    <cfRule type="containsText" dxfId="1" priority="755" operator="between" text="送货车型9.6米">
      <formula>NOT(ISERROR(SEARCH("送货车型9.6米",L1918)))</formula>
    </cfRule>
  </conditionalFormatting>
  <conditionalFormatting sqref="D1919:D1935 D1940:D1961">
    <cfRule type="expression" dxfId="2" priority="791">
      <formula>AND(NOT(_xlfn.ISFORMULA(D1919)),D1919&lt;&gt;"")</formula>
    </cfRule>
  </conditionalFormatting>
  <conditionalFormatting sqref="D1919:E1935 D1940:E1961">
    <cfRule type="expression" dxfId="3" priority="794">
      <formula>AND(NOT(HasFormula(XEZ1919)),XEZ1919&lt;&gt;"")</formula>
    </cfRule>
  </conditionalFormatting>
  <conditionalFormatting sqref="J1919:L1921 I1922:L1924">
    <cfRule type="expression" dxfId="3" priority="800">
      <formula>AND(NOT(HasFormula(A1919)),A1919&lt;&gt;"")</formula>
    </cfRule>
    <cfRule type="expression" dxfId="4" priority="799">
      <formula>AND(NOT(HasFormula(E1920)),E1920&lt;&gt;"")</formula>
    </cfRule>
  </conditionalFormatting>
  <conditionalFormatting sqref="L1919:L1961 N1919:O1935 O1936:O1986 N1940:N1966">
    <cfRule type="containsText" dxfId="1" priority="790" operator="between" text="送货车型9.6米">
      <formula>NOT(ISERROR(SEARCH("送货车型9.6米",L1919)))</formula>
    </cfRule>
  </conditionalFormatting>
  <conditionalFormatting sqref="D1925:D1935 D1940:D1961">
    <cfRule type="expression" dxfId="4" priority="804">
      <formula>AND(NOT(HasFormula(#REF!)),#REF!&lt;&gt;"")</formula>
    </cfRule>
  </conditionalFormatting>
  <conditionalFormatting sqref="E1925:E1935 E1940:E1961">
    <cfRule type="expression" dxfId="4" priority="805">
      <formula>AND(NOT(HasFormula(#REF!)),#REF!&lt;&gt;"")</formula>
    </cfRule>
  </conditionalFormatting>
  <conditionalFormatting sqref="I1925:L1961">
    <cfRule type="expression" dxfId="3" priority="807">
      <formula>AND(NOT(HasFormula(A1925)),A1925&lt;&gt;"")</formula>
    </cfRule>
    <cfRule type="expression" dxfId="4" priority="806">
      <formula>AND(NOT(HasFormula(#REF!)),#REF!&lt;&gt;"")</formula>
    </cfRule>
  </conditionalFormatting>
  <conditionalFormatting sqref="M1926:M1935 M1940:M1966">
    <cfRule type="containsText" dxfId="1" priority="789" operator="between" text="送货车型9.6米">
      <formula>NOT(ISERROR(SEARCH("送货车型9.6米",M1926)))</formula>
    </cfRule>
  </conditionalFormatting>
  <conditionalFormatting sqref="I2053:L2054">
    <cfRule type="expression" dxfId="4" priority="7864">
      <formula>AND(NOT(HasFormula(#REF!)),#REF!&lt;&gt;"")</formula>
    </cfRule>
    <cfRule type="expression" dxfId="3" priority="7865">
      <formula>AND(NOT(HasFormula(A2053)),A2053&lt;&gt;"")</formula>
    </cfRule>
  </conditionalFormatting>
  <conditionalFormatting sqref="I2056:L2057">
    <cfRule type="expression" dxfId="4" priority="7870">
      <formula>AND(NOT(HasFormula(#REF!)),#REF!&lt;&gt;"")</formula>
    </cfRule>
    <cfRule type="expression" dxfId="3" priority="7871">
      <formula>AND(NOT(HasFormula(A2056)),A2056&lt;&gt;"")</formula>
    </cfRule>
  </conditionalFormatting>
  <conditionalFormatting sqref="D2058:E2086">
    <cfRule type="expression" dxfId="3" priority="715">
      <formula>AND(NOT(HasFormula(XEZ2058)),XEZ2058&lt;&gt;"")</formula>
    </cfRule>
  </conditionalFormatting>
  <conditionalFormatting sqref="I2090:L2108">
    <cfRule type="expression" dxfId="4" priority="7887">
      <formula>AND(NOT(HasFormula(#REF!)),#REF!&lt;&gt;"")</formula>
    </cfRule>
    <cfRule type="expression" dxfId="3" priority="7888">
      <formula>AND(NOT(HasFormula(A2090)),A2090&lt;&gt;"")</formula>
    </cfRule>
  </conditionalFormatting>
  <conditionalFormatting sqref="I2110:L2111">
    <cfRule type="expression" dxfId="4" priority="7893">
      <formula>AND(NOT(HasFormula(E2119)),E2119&lt;&gt;"")</formula>
    </cfRule>
    <cfRule type="expression" dxfId="3" priority="7894">
      <formula>AND(NOT(HasFormula(A2110)),A2110&lt;&gt;"")</formula>
    </cfRule>
  </conditionalFormatting>
  <conditionalFormatting sqref="I2112:L2118">
    <cfRule type="expression" dxfId="4" priority="7905">
      <formula>AND(NOT(HasFormula(E2129)),E2129&lt;&gt;"")</formula>
    </cfRule>
    <cfRule type="expression" dxfId="3" priority="7906">
      <formula>AND(NOT(HasFormula(A2112)),A2112&lt;&gt;"")</formula>
    </cfRule>
  </conditionalFormatting>
  <conditionalFormatting sqref="I2120:L2126">
    <cfRule type="expression" dxfId="4" priority="7911">
      <formula>AND(NOT(HasFormula(E2129)),E2129&lt;&gt;"")</formula>
    </cfRule>
    <cfRule type="expression" dxfId="3" priority="7912">
      <formula>AND(NOT(HasFormula(A2120)),A2120&lt;&gt;"")</formula>
    </cfRule>
  </conditionalFormatting>
  <conditionalFormatting sqref="M2120:O2128">
    <cfRule type="containsText" dxfId="1" priority="690" operator="between" text="送货车型9.6米">
      <formula>NOT(ISERROR(SEARCH("送货车型9.6米",M2120)))</formula>
    </cfRule>
  </conditionalFormatting>
  <conditionalFormatting sqref="I2127:L2128">
    <cfRule type="expression" dxfId="4" priority="7923">
      <formula>AND(NOT(HasFormula(#REF!)),#REF!&lt;&gt;"")</formula>
    </cfRule>
    <cfRule type="expression" dxfId="3" priority="7924">
      <formula>AND(NOT(HasFormula(A2127)),A2127&lt;&gt;"")</formula>
    </cfRule>
  </conditionalFormatting>
  <conditionalFormatting sqref="I2138:L2139">
    <cfRule type="expression" dxfId="4" priority="7929">
      <formula>AND(NOT(HasFormula(#REF!)),#REF!&lt;&gt;"")</formula>
    </cfRule>
    <cfRule type="expression" dxfId="3" priority="7930">
      <formula>AND(NOT(HasFormula(A2138)),A2138&lt;&gt;"")</formula>
    </cfRule>
  </conditionalFormatting>
  <conditionalFormatting sqref="I2165:L2166">
    <cfRule type="expression" dxfId="4" priority="7935">
      <formula>AND(NOT(HasFormula(#REF!)),#REF!&lt;&gt;"")</formula>
    </cfRule>
    <cfRule type="expression" dxfId="3" priority="7936">
      <formula>AND(NOT(HasFormula(A2165)),A2165&lt;&gt;"")</formula>
    </cfRule>
  </conditionalFormatting>
  <conditionalFormatting sqref="H2201:H2218 H2234:H2244 H2220:H2232">
    <cfRule type="expression" dxfId="4" priority="623">
      <formula>AND(NOT(HasFormula(D2202)),D2202&lt;&gt;"")</formula>
    </cfRule>
    <cfRule type="expression" dxfId="3" priority="624">
      <formula>AND(NOT(HasFormula(XFD2201)),XFD2201&lt;&gt;"")</formula>
    </cfRule>
  </conditionalFormatting>
  <conditionalFormatting sqref="H2219 H2233">
    <cfRule type="expression" dxfId="4" priority="8055">
      <formula>AND(NOT(HasFormula(#REF!)),#REF!&lt;&gt;"")</formula>
    </cfRule>
    <cfRule type="expression" dxfId="3" priority="8056">
      <formula>AND(NOT(HasFormula(XFD2219)),XFD2219&lt;&gt;"")</formula>
    </cfRule>
  </conditionalFormatting>
  <conditionalFormatting sqref="I2225:L2226">
    <cfRule type="expression" dxfId="4" priority="8053">
      <formula>AND(NOT(HasFormula(E2227)),E2227&lt;&gt;"")</formula>
    </cfRule>
    <cfRule type="expression" dxfId="3" priority="8054">
      <formula>AND(NOT(HasFormula(A2225)),A2225&lt;&gt;"")</formula>
    </cfRule>
  </conditionalFormatting>
  <conditionalFormatting sqref="D2234:E2237">
    <cfRule type="expression" dxfId="3" priority="630">
      <formula>AND(NOT(HasFormula(XEZ2234)),XEZ2234&lt;&gt;"")</formula>
    </cfRule>
  </conditionalFormatting>
  <conditionalFormatting sqref="I2234:L2237">
    <cfRule type="expression" dxfId="4" priority="635">
      <formula>AND(NOT(HasFormula(E2235)),E2235&lt;&gt;"")</formula>
    </cfRule>
    <cfRule type="expression" dxfId="3" priority="636">
      <formula>AND(NOT(HasFormula(A2234)),A2234&lt;&gt;"")</formula>
    </cfRule>
  </conditionalFormatting>
  <conditionalFormatting sqref="L2234:L2237 N2234:O2237">
    <cfRule type="containsText" dxfId="1" priority="626" operator="between" text="送货车型9.6米">
      <formula>NOT(ISERROR(SEARCH("送货车型9.6米",L2234)))</formula>
    </cfRule>
  </conditionalFormatting>
  <conditionalFormatting sqref="I2247:L2249">
    <cfRule type="expression" dxfId="4" priority="8065">
      <formula>AND(NOT(HasFormula(E2252)),E2252&lt;&gt;"")</formula>
    </cfRule>
    <cfRule type="expression" dxfId="3" priority="8066">
      <formula>AND(NOT(HasFormula(A2247)),A2247&lt;&gt;"")</formula>
    </cfRule>
  </conditionalFormatting>
  <conditionalFormatting sqref="D2270:E2277">
    <cfRule type="expression" dxfId="3" priority="613">
      <formula>AND(NOT(HasFormula(XEZ2270)),XEZ2270&lt;&gt;"")</formula>
    </cfRule>
  </conditionalFormatting>
  <conditionalFormatting sqref="I2270:L2277">
    <cfRule type="expression" dxfId="4" priority="616">
      <formula>AND(NOT(HasFormula(E2271)),E2271&lt;&gt;"")</formula>
    </cfRule>
    <cfRule type="expression" dxfId="3" priority="617">
      <formula>AND(NOT(HasFormula(A2270)),A2270&lt;&gt;"")</formula>
    </cfRule>
  </conditionalFormatting>
  <conditionalFormatting sqref="L2270:L2277 N2270:O2277">
    <cfRule type="containsText" dxfId="1" priority="610" operator="between" text="送货车型9.6米">
      <formula>NOT(ISERROR(SEARCH("送货车型9.6米",L2270)))</formula>
    </cfRule>
  </conditionalFormatting>
  <conditionalFormatting sqref="H2306:H2322 H2324:H2335">
    <cfRule type="expression" dxfId="4" priority="583">
      <formula>AND(NOT(HasFormula(D2307)),D2307&lt;&gt;"")</formula>
    </cfRule>
    <cfRule type="expression" dxfId="3" priority="584">
      <formula>AND(NOT(HasFormula(XFD2306)),XFD2306&lt;&gt;"")</formula>
    </cfRule>
  </conditionalFormatting>
  <conditionalFormatting sqref="N2337:O2337 L2337">
    <cfRule type="containsText" dxfId="1" priority="587" operator="between" text="送货车型9.6米">
      <formula>NOT(ISERROR(SEARCH("送货车型9.6米",L2337)))</formula>
    </cfRule>
  </conditionalFormatting>
  <conditionalFormatting sqref="N2338:O2338 L2338">
    <cfRule type="containsText" dxfId="1" priority="571" operator="between" text="送货车型9.6米">
      <formula>NOT(ISERROR(SEARCH("送货车型9.6米",L2338)))</formula>
    </cfRule>
  </conditionalFormatting>
  <conditionalFormatting sqref="D2349:E2349 E2350:E2351">
    <cfRule type="expression" dxfId="3" priority="559">
      <formula>AND(NOT(HasFormula(XEZ2349)),XEZ2349&lt;&gt;"")</formula>
    </cfRule>
  </conditionalFormatting>
  <conditionalFormatting sqref="N2349:O2349 L2349">
    <cfRule type="containsText" dxfId="1" priority="556" operator="between" text="送货车型9.6米">
      <formula>NOT(ISERROR(SEARCH("送货车型9.6米",L2349)))</formula>
    </cfRule>
  </conditionalFormatting>
  <conditionalFormatting sqref="H2522:H2528 H2535:H2547">
    <cfRule type="expression" dxfId="4" priority="535">
      <formula>AND(NOT(HasFormula(D2523)),D2523&lt;&gt;"")</formula>
    </cfRule>
    <cfRule type="expression" dxfId="3" priority="536">
      <formula>AND(NOT(HasFormula(XFD2522)),XFD2522&lt;&gt;"")</formula>
    </cfRule>
  </conditionalFormatting>
  <conditionalFormatting sqref="I2529:L2532">
    <cfRule type="expression" dxfId="4" priority="8175">
      <formula>AND(NOT(HasFormula(E2533)),E2533&lt;&gt;"")</formula>
    </cfRule>
    <cfRule type="expression" dxfId="3" priority="8176">
      <formula>AND(NOT(HasFormula(A2529)),A2529&lt;&gt;"")</formula>
    </cfRule>
  </conditionalFormatting>
  <conditionalFormatting sqref="I2602:L2603">
    <cfRule type="expression" dxfId="4" priority="8199">
      <formula>AND(NOT(HasFormula(E2605)),E2605&lt;&gt;"")</formula>
    </cfRule>
    <cfRule type="expression" dxfId="3" priority="8200">
      <formula>AND(NOT(HasFormula(A2602)),A2602&lt;&gt;"")</formula>
    </cfRule>
  </conditionalFormatting>
  <conditionalFormatting sqref="H2665:H2757 H2647:H2649">
    <cfRule type="expression" dxfId="4" priority="8229">
      <formula>AND(NOT(HasFormula(#REF!)),#REF!&lt;&gt;"")</formula>
    </cfRule>
    <cfRule type="expression" dxfId="3" priority="8230">
      <formula>AND(NOT(HasFormula(XFD2647)),XFD2647&lt;&gt;"")</formula>
    </cfRule>
  </conditionalFormatting>
  <conditionalFormatting sqref="I2725:L2726">
    <cfRule type="expression" dxfId="4" priority="8266">
      <formula>AND(NOT(HasFormula(E2727)),E2727&lt;&gt;"")</formula>
    </cfRule>
    <cfRule type="expression" dxfId="3" priority="8267">
      <formula>AND(NOT(HasFormula(A2725)),A2725&lt;&gt;"")</formula>
    </cfRule>
  </conditionalFormatting>
  <conditionalFormatting sqref="D2758:E2761">
    <cfRule type="expression" dxfId="3" priority="485">
      <formula>AND(NOT(HasFormula(XEZ2758)),XEZ2758&lt;&gt;"")</formula>
    </cfRule>
  </conditionalFormatting>
  <conditionalFormatting sqref="I2758:L2761">
    <cfRule type="expression" dxfId="3" priority="489">
      <formula>AND(NOT(HasFormula(A2758)),A2758&lt;&gt;"")</formula>
    </cfRule>
    <cfRule type="expression" dxfId="4" priority="488">
      <formula>AND(NOT(HasFormula(E2759)),E2759&lt;&gt;"")</formula>
    </cfRule>
  </conditionalFormatting>
  <conditionalFormatting sqref="L2758:O2761">
    <cfRule type="containsText" dxfId="1" priority="482" operator="between" text="送货车型9.6米">
      <formula>NOT(ISERROR(SEARCH("送货车型9.6米",L2758)))</formula>
    </cfRule>
  </conditionalFormatting>
  <conditionalFormatting sqref="I2768:L2769">
    <cfRule type="expression" dxfId="4" priority="8296">
      <formula>AND(NOT(HasFormula(E2770)),E2770&lt;&gt;"")</formula>
    </cfRule>
    <cfRule type="expression" dxfId="3" priority="8297">
      <formula>AND(NOT(HasFormula(A2768)),A2768&lt;&gt;"")</formula>
    </cfRule>
  </conditionalFormatting>
  <conditionalFormatting sqref="I2771:L2772">
    <cfRule type="expression" dxfId="4" priority="8274">
      <formula>AND(NOT(HasFormula(#REF!)),#REF!&lt;&gt;"")</formula>
    </cfRule>
    <cfRule type="expression" dxfId="3" priority="8275">
      <formula>AND(NOT(HasFormula(A2771)),A2771&lt;&gt;"")</formula>
    </cfRule>
  </conditionalFormatting>
  <conditionalFormatting sqref="I2796:L2797">
    <cfRule type="expression" dxfId="4" priority="8290">
      <formula>AND(NOT(HasFormula(E2798)),E2798&lt;&gt;"")</formula>
    </cfRule>
    <cfRule type="expression" dxfId="3" priority="8291">
      <formula>AND(NOT(HasFormula(A2796)),A2796&lt;&gt;"")</formula>
    </cfRule>
  </conditionalFormatting>
  <conditionalFormatting sqref="L2891 I2891">
    <cfRule type="expression" dxfId="4" priority="8456">
      <formula>AND(NOT(HasFormula(#REF!)),#REF!&lt;&gt;"")</formula>
    </cfRule>
    <cfRule type="expression" dxfId="3" priority="8457">
      <formula>AND(NOT(HasFormula(A2891)),A2891&lt;&gt;"")</formula>
    </cfRule>
  </conditionalFormatting>
  <conditionalFormatting sqref="J2892:K2899">
    <cfRule type="expression" dxfId="4" priority="8368">
      <formula>AND(NOT(HasFormula(#REF!)),#REF!&lt;&gt;"")</formula>
    </cfRule>
    <cfRule type="expression" dxfId="3" priority="8369">
      <formula>AND(NOT(HasFormula(B2892)),B2892&lt;&gt;"")</formula>
    </cfRule>
  </conditionalFormatting>
  <conditionalFormatting sqref="I2906:L2907">
    <cfRule type="expression" dxfId="4" priority="8382">
      <formula>AND(NOT(HasFormula(E2908)),E2908&lt;&gt;"")</formula>
    </cfRule>
    <cfRule type="expression" dxfId="3" priority="8383">
      <formula>AND(NOT(HasFormula(A2906)),A2906&lt;&gt;"")</formula>
    </cfRule>
  </conditionalFormatting>
  <conditionalFormatting sqref="I2924:L2925">
    <cfRule type="expression" dxfId="4" priority="8376">
      <formula>AND(NOT(HasFormula(E2926)),E2926&lt;&gt;"")</formula>
    </cfRule>
    <cfRule type="expression" dxfId="3" priority="8377">
      <formula>AND(NOT(HasFormula(A2924)),A2924&lt;&gt;"")</formula>
    </cfRule>
  </conditionalFormatting>
  <conditionalFormatting sqref="D2949:E2953">
    <cfRule type="expression" dxfId="3" priority="460">
      <formula>AND(NOT(HasFormula(XEZ2949)),XEZ2949&lt;&gt;"")</formula>
    </cfRule>
  </conditionalFormatting>
  <conditionalFormatting sqref="I2949:L2953">
    <cfRule type="expression" dxfId="4" priority="465">
      <formula>AND(NOT(HasFormula(E2950)),E2950&lt;&gt;"")</formula>
    </cfRule>
    <cfRule type="expression" dxfId="3" priority="466">
      <formula>AND(NOT(HasFormula(A2949)),A2949&lt;&gt;"")</formula>
    </cfRule>
  </conditionalFormatting>
  <conditionalFormatting sqref="L2949:O2953">
    <cfRule type="containsText" dxfId="1" priority="456" operator="between" text="送货车型9.6米">
      <formula>NOT(ISERROR(SEARCH("送货车型9.6米",L2949)))</formula>
    </cfRule>
  </conditionalFormatting>
  <conditionalFormatting sqref="D2958:E2960">
    <cfRule type="expression" dxfId="3" priority="446">
      <formula>AND(NOT(HasFormula(XEZ2958)),XEZ2958&lt;&gt;"")</formula>
    </cfRule>
  </conditionalFormatting>
  <conditionalFormatting sqref="I2958:L2960">
    <cfRule type="expression" dxfId="4" priority="449">
      <formula>AND(NOT(HasFormula(E2959)),E2959&lt;&gt;"")</formula>
    </cfRule>
    <cfRule type="expression" dxfId="3" priority="450">
      <formula>AND(NOT(HasFormula(A2958)),A2958&lt;&gt;"")</formula>
    </cfRule>
  </conditionalFormatting>
  <conditionalFormatting sqref="L2958:O2960">
    <cfRule type="containsText" dxfId="1" priority="442" operator="between" text="送货车型9.6米">
      <formula>NOT(ISERROR(SEARCH("送货车型9.6米",L2958)))</formula>
    </cfRule>
  </conditionalFormatting>
  <conditionalFormatting sqref="I2966:L2967">
    <cfRule type="expression" dxfId="4" priority="8436">
      <formula>AND(NOT(HasFormula(E2968)),E2968&lt;&gt;"")</formula>
    </cfRule>
    <cfRule type="expression" dxfId="3" priority="8437">
      <formula>AND(NOT(HasFormula(A2966)),A2966&lt;&gt;"")</formula>
    </cfRule>
  </conditionalFormatting>
  <conditionalFormatting sqref="I2974:L2975">
    <cfRule type="expression" dxfId="4" priority="8440">
      <formula>AND(NOT(HasFormula(E2976)),E2976&lt;&gt;"")</formula>
    </cfRule>
    <cfRule type="expression" dxfId="3" priority="8441">
      <formula>AND(NOT(HasFormula(A2974)),A2974&lt;&gt;"")</formula>
    </cfRule>
  </conditionalFormatting>
  <conditionalFormatting sqref="D2996:E3002">
    <cfRule type="expression" dxfId="3" priority="428">
      <formula>AND(NOT(HasFormula(XEZ2996)),XEZ2996&lt;&gt;"")</formula>
    </cfRule>
  </conditionalFormatting>
  <conditionalFormatting sqref="D2996:D2998 D3000:D3002">
    <cfRule type="expression" dxfId="4" priority="427">
      <formula>AND(NOT(HasFormula(XFD2997)),XFD2997&lt;&gt;"")</formula>
    </cfRule>
  </conditionalFormatting>
  <conditionalFormatting sqref="E2996:E2998 E3000:E3002">
    <cfRule type="expression" dxfId="4" priority="433">
      <formula>AND(NOT(HasFormula(A2997)),A2997&lt;&gt;"")</formula>
    </cfRule>
  </conditionalFormatting>
  <conditionalFormatting sqref="I2996:L2998 I3000:L3002">
    <cfRule type="expression" dxfId="4" priority="431">
      <formula>AND(NOT(HasFormula(E2997)),E2997&lt;&gt;"")</formula>
    </cfRule>
    <cfRule type="expression" dxfId="3" priority="432">
      <formula>AND(NOT(HasFormula(A2996)),A2996&lt;&gt;"")</formula>
    </cfRule>
  </conditionalFormatting>
  <conditionalFormatting sqref="L2996:O3002">
    <cfRule type="containsText" dxfId="1" priority="425" operator="between" text="送货车型9.6米">
      <formula>NOT(ISERROR(SEARCH("送货车型9.6米",L2996)))</formula>
    </cfRule>
  </conditionalFormatting>
  <conditionalFormatting sqref="D3025 D3042">
    <cfRule type="expression" dxfId="4" priority="8460">
      <formula>AND(NOT(HasFormula(#REF!)),#REF!&lt;&gt;"")</formula>
    </cfRule>
  </conditionalFormatting>
  <conditionalFormatting sqref="E3025 E3042">
    <cfRule type="expression" dxfId="4" priority="8461">
      <formula>AND(NOT(HasFormula(#REF!)),#REF!&lt;&gt;"")</formula>
    </cfRule>
  </conditionalFormatting>
  <conditionalFormatting sqref="I3025:L3025 I3042:L3042">
    <cfRule type="expression" dxfId="4" priority="8462">
      <formula>AND(NOT(HasFormula(#REF!)),#REF!&lt;&gt;"")</formula>
    </cfRule>
    <cfRule type="expression" dxfId="3" priority="8463">
      <formula>AND(NOT(HasFormula(A3025)),A3025&lt;&gt;"")</formula>
    </cfRule>
  </conditionalFormatting>
  <conditionalFormatting sqref="D3026:E3028">
    <cfRule type="expression" dxfId="3" priority="403">
      <formula>AND(NOT(HasFormula(XEZ3026)),XEZ3026&lt;&gt;"")</formula>
    </cfRule>
  </conditionalFormatting>
  <conditionalFormatting sqref="I3026:L3027">
    <cfRule type="expression" dxfId="4" priority="406">
      <formula>AND(NOT(HasFormula(E3027)),E3027&lt;&gt;"")</formula>
    </cfRule>
    <cfRule type="expression" dxfId="3" priority="407">
      <formula>AND(NOT(HasFormula(A3026)),A3026&lt;&gt;"")</formula>
    </cfRule>
  </conditionalFormatting>
  <conditionalFormatting sqref="L3026:O3028">
    <cfRule type="containsText" dxfId="1" priority="400" operator="between" text="送货车型9.6米">
      <formula>NOT(ISERROR(SEARCH("送货车型9.6米",L3026)))</formula>
    </cfRule>
  </conditionalFormatting>
  <conditionalFormatting sqref="D3043:E3048">
    <cfRule type="expression" dxfId="3" priority="326">
      <formula>AND(NOT(HasFormula(XEZ3043)),XEZ3043&lt;&gt;"")</formula>
    </cfRule>
  </conditionalFormatting>
  <conditionalFormatting sqref="D3043:D3044 D3046:D3048">
    <cfRule type="expression" dxfId="4" priority="325">
      <formula>AND(NOT(HasFormula(XFD3044)),XFD3044&lt;&gt;"")</formula>
    </cfRule>
  </conditionalFormatting>
  <conditionalFormatting sqref="E3043:E3044 E3046:E3048">
    <cfRule type="expression" dxfId="4" priority="331">
      <formula>AND(NOT(HasFormula(A3044)),A3044&lt;&gt;"")</formula>
    </cfRule>
  </conditionalFormatting>
  <conditionalFormatting sqref="I3043:L3044 I3046:L3048">
    <cfRule type="expression" dxfId="4" priority="329">
      <formula>AND(NOT(HasFormula(E3044)),E3044&lt;&gt;"")</formula>
    </cfRule>
    <cfRule type="expression" dxfId="3" priority="330">
      <formula>AND(NOT(HasFormula(A3043)),A3043&lt;&gt;"")</formula>
    </cfRule>
  </conditionalFormatting>
  <conditionalFormatting sqref="L3043:L3048 N3043:O3048">
    <cfRule type="containsText" dxfId="1" priority="323" operator="between" text="送货车型9.6米">
      <formula>NOT(ISERROR(SEARCH("送货车型9.6米",L3043)))</formula>
    </cfRule>
  </conditionalFormatting>
  <conditionalFormatting sqref="D3049:E3051">
    <cfRule type="expression" dxfId="3" priority="339">
      <formula>AND(NOT(HasFormula(XEZ3049)),XEZ3049&lt;&gt;"")</formula>
    </cfRule>
  </conditionalFormatting>
  <conditionalFormatting sqref="D3049 D3051">
    <cfRule type="expression" dxfId="4" priority="338">
      <formula>AND(NOT(HasFormula(XFD3050)),XFD3050&lt;&gt;"")</formula>
    </cfRule>
  </conditionalFormatting>
  <conditionalFormatting sqref="E3049 E3051">
    <cfRule type="expression" dxfId="4" priority="344">
      <formula>AND(NOT(HasFormula(A3050)),A3050&lt;&gt;"")</formula>
    </cfRule>
  </conditionalFormatting>
  <conditionalFormatting sqref="I3049:L3049 I3051:L3051">
    <cfRule type="expression" dxfId="4" priority="342">
      <formula>AND(NOT(HasFormula(E3050)),E3050&lt;&gt;"")</formula>
    </cfRule>
    <cfRule type="expression" dxfId="3" priority="343">
      <formula>AND(NOT(HasFormula(A3049)),A3049&lt;&gt;"")</formula>
    </cfRule>
  </conditionalFormatting>
  <conditionalFormatting sqref="L3049:O3051">
    <cfRule type="containsText" dxfId="1" priority="336" operator="between" text="送货车型9.6米">
      <formula>NOT(ISERROR(SEARCH("送货车型9.6米",L3049)))</formula>
    </cfRule>
  </conditionalFormatting>
  <conditionalFormatting sqref="D3052:D3053 D3055:D3056">
    <cfRule type="expression" dxfId="2" priority="350">
      <formula>AND(NOT(_xlfn.ISFORMULA(D3052)),D3052&lt;&gt;"")</formula>
    </cfRule>
    <cfRule type="expression" dxfId="4" priority="351">
      <formula>AND(NOT(HasFormula(XFD3053)),XFD3053&lt;&gt;"")</formula>
    </cfRule>
  </conditionalFormatting>
  <conditionalFormatting sqref="D3052:E3056 D3057:D3058">
    <cfRule type="expression" dxfId="3" priority="352">
      <formula>AND(NOT(HasFormula(XEZ3052)),XEZ3052&lt;&gt;"")</formula>
    </cfRule>
  </conditionalFormatting>
  <conditionalFormatting sqref="E3052:E3053 E3056">
    <cfRule type="expression" dxfId="4" priority="357">
      <formula>AND(NOT(HasFormula(A3053)),A3053&lt;&gt;"")</formula>
    </cfRule>
  </conditionalFormatting>
  <conditionalFormatting sqref="I3052:L3053 J3055:L3056">
    <cfRule type="expression" dxfId="4" priority="355">
      <formula>AND(NOT(HasFormula(E3053)),E3053&lt;&gt;"")</formula>
    </cfRule>
    <cfRule type="expression" dxfId="3" priority="356">
      <formula>AND(NOT(HasFormula(A3052)),A3052&lt;&gt;"")</formula>
    </cfRule>
  </conditionalFormatting>
  <conditionalFormatting sqref="L3052:L3053 N3052:O3053 L3054:O3058">
    <cfRule type="containsText" dxfId="1" priority="349" operator="between" text="送货车型9.6米">
      <formula>NOT(ISERROR(SEARCH("送货车型9.6米",L3052)))</formula>
    </cfRule>
  </conditionalFormatting>
  <conditionalFormatting sqref="I3057:L3058">
    <cfRule type="expression" dxfId="4" priority="8497">
      <formula>AND(NOT(HasFormula(E3059)),E3059&lt;&gt;"")</formula>
    </cfRule>
    <cfRule type="expression" dxfId="3" priority="8498">
      <formula>AND(NOT(HasFormula(A3057)),A3057&lt;&gt;"")</formula>
    </cfRule>
  </conditionalFormatting>
  <conditionalFormatting sqref="D3075:E3088">
    <cfRule type="expression" dxfId="3" priority="295">
      <formula>AND(NOT(HasFormula(XEZ3075)),XEZ3075&lt;&gt;"")</formula>
    </cfRule>
  </conditionalFormatting>
  <conditionalFormatting sqref="I3078:L3087">
    <cfRule type="expression" dxfId="4" priority="8493">
      <formula>AND(NOT(HasFormula(E3089)),E3089&lt;&gt;"")</formula>
    </cfRule>
    <cfRule type="expression" dxfId="3" priority="8494">
      <formula>AND(NOT(HasFormula(A3078)),A3078&lt;&gt;"")</formula>
    </cfRule>
  </conditionalFormatting>
  <conditionalFormatting sqref="I3141:L3142">
    <cfRule type="expression" dxfId="4" priority="8541">
      <formula>AND(NOT(HasFormula(E3143)),E3143&lt;&gt;"")</formula>
    </cfRule>
    <cfRule type="expression" dxfId="3" priority="8542">
      <formula>AND(NOT(HasFormula(A3141)),A3141&lt;&gt;"")</formula>
    </cfRule>
  </conditionalFormatting>
  <conditionalFormatting sqref="D3184:D3204 D3214:D3227">
    <cfRule type="expression" dxfId="4" priority="246">
      <formula>AND(NOT(HasFormula(XFD3185)),XFD3185&lt;&gt;"")</formula>
    </cfRule>
  </conditionalFormatting>
  <conditionalFormatting sqref="D3184:E3227">
    <cfRule type="expression" dxfId="3" priority="247">
      <formula>AND(NOT(HasFormula(XEZ3184)),XEZ3184&lt;&gt;"")</formula>
    </cfRule>
  </conditionalFormatting>
  <conditionalFormatting sqref="E3184:E3204 E3214:E3227">
    <cfRule type="expression" dxfId="4" priority="254">
      <formula>AND(NOT(HasFormula(A3185)),A3185&lt;&gt;"")</formula>
    </cfRule>
  </conditionalFormatting>
  <conditionalFormatting sqref="I3184:L3204 I3214:L3227">
    <cfRule type="expression" dxfId="4" priority="252">
      <formula>AND(NOT(HasFormula(E3185)),E3185&lt;&gt;"")</formula>
    </cfRule>
    <cfRule type="expression" dxfId="3" priority="253">
      <formula>AND(NOT(HasFormula(A3184)),A3184&lt;&gt;"")</formula>
    </cfRule>
  </conditionalFormatting>
  <conditionalFormatting sqref="L3184:O3227">
    <cfRule type="containsText" dxfId="1" priority="243" operator="between" text="送货车型9.6米">
      <formula>NOT(ISERROR(SEARCH("送货车型9.6米",L3184)))</formula>
    </cfRule>
  </conditionalFormatting>
  <conditionalFormatting sqref="I3212:L3213">
    <cfRule type="expression" dxfId="4" priority="8581">
      <formula>AND(NOT(HasFormula(E3214)),E3214&lt;&gt;"")</formula>
    </cfRule>
    <cfRule type="expression" dxfId="3" priority="8582">
      <formula>AND(NOT(HasFormula(A3212)),A3212&lt;&gt;"")</formula>
    </cfRule>
  </conditionalFormatting>
  <conditionalFormatting sqref="I3284:L3285">
    <cfRule type="expression" dxfId="4" priority="8589">
      <formula>AND(NOT(HasFormula(#REF!)),#REF!&lt;&gt;"")</formula>
    </cfRule>
    <cfRule type="expression" dxfId="3" priority="8590">
      <formula>AND(NOT(HasFormula(A3284)),A3284&lt;&gt;"")</formula>
    </cfRule>
  </conditionalFormatting>
  <conditionalFormatting sqref="I3322:L3323">
    <cfRule type="expression" dxfId="4" priority="8595">
      <formula>AND(NOT(HasFormula(E3324)),E3324&lt;&gt;"")</formula>
    </cfRule>
    <cfRule type="expression" dxfId="3" priority="8596">
      <formula>AND(NOT(HasFormula(A3322)),A3322&lt;&gt;"")</formula>
    </cfRule>
  </conditionalFormatting>
  <conditionalFormatting sqref="I3330:L3331">
    <cfRule type="expression" dxfId="4" priority="8621">
      <formula>AND(NOT(HasFormula(E3332)),E3332&lt;&gt;"")</formula>
    </cfRule>
    <cfRule type="expression" dxfId="3" priority="8622">
      <formula>AND(NOT(HasFormula(A3330)),A3330&lt;&gt;"")</formula>
    </cfRule>
  </conditionalFormatting>
  <conditionalFormatting sqref="I3346:L3347">
    <cfRule type="expression" dxfId="4" priority="8625">
      <formula>AND(NOT(HasFormula(E3348)),E3348&lt;&gt;"")</formula>
    </cfRule>
    <cfRule type="expression" dxfId="3" priority="8626">
      <formula>AND(NOT(HasFormula(A3346)),A3346&lt;&gt;"")</formula>
    </cfRule>
  </conditionalFormatting>
  <conditionalFormatting sqref="D3469 D3481">
    <cfRule type="expression" dxfId="4" priority="8723">
      <formula>AND(NOT(HasFormula(#REF!)),#REF!&lt;&gt;"")</formula>
    </cfRule>
  </conditionalFormatting>
  <conditionalFormatting sqref="E3469 E3481">
    <cfRule type="expression" dxfId="4" priority="8724">
      <formula>AND(NOT(HasFormula(#REF!)),#REF!&lt;&gt;"")</formula>
    </cfRule>
  </conditionalFormatting>
  <conditionalFormatting sqref="H3469 H3481:H3487">
    <cfRule type="expression" dxfId="4" priority="8721">
      <formula>AND(NOT(HasFormula(#REF!)),#REF!&lt;&gt;"")</formula>
    </cfRule>
    <cfRule type="expression" dxfId="3" priority="8722">
      <formula>AND(NOT(HasFormula(XFD3469)),XFD3469&lt;&gt;"")</formula>
    </cfRule>
  </conditionalFormatting>
  <conditionalFormatting sqref="I3469:L3469 I3481:L3481">
    <cfRule type="expression" dxfId="4" priority="8725">
      <formula>AND(NOT(HasFormula(#REF!)),#REF!&lt;&gt;"")</formula>
    </cfRule>
    <cfRule type="expression" dxfId="3" priority="8726">
      <formula>AND(NOT(HasFormula(A3469)),A3469&lt;&gt;"")</formula>
    </cfRule>
  </conditionalFormatting>
  <conditionalFormatting sqref="I3540:L3541">
    <cfRule type="expression" dxfId="4" priority="8785">
      <formula>AND(NOT(HasFormula(E3542)),E3542&lt;&gt;"")</formula>
    </cfRule>
    <cfRule type="expression" dxfId="3" priority="8786">
      <formula>AND(NOT(HasFormula(A3540)),A3540&lt;&gt;"")</formula>
    </cfRule>
  </conditionalFormatting>
  <conditionalFormatting sqref="I3569:L3570">
    <cfRule type="expression" dxfId="4" priority="8797">
      <formula>AND(NOT(HasFormula(E3572)),E3572&lt;&gt;"")</formula>
    </cfRule>
    <cfRule type="expression" dxfId="3" priority="8798">
      <formula>AND(NOT(HasFormula(A3569)),A3569&lt;&gt;"")</formula>
    </cfRule>
  </conditionalFormatting>
  <conditionalFormatting sqref="I3604:L3605">
    <cfRule type="expression" dxfId="4" priority="8821">
      <formula>AND(NOT(HasFormula(E3606)),E3606&lt;&gt;"")</formula>
    </cfRule>
    <cfRule type="expression" dxfId="3" priority="8822">
      <formula>AND(NOT(HasFormula(A3604)),A3604&lt;&gt;"")</formula>
    </cfRule>
  </conditionalFormatting>
  <conditionalFormatting sqref="I3609:L3610">
    <cfRule type="expression" dxfId="4" priority="8839">
      <formula>AND(NOT(HasFormula(E3611)),E3611&lt;&gt;"")</formula>
    </cfRule>
    <cfRule type="expression" dxfId="3" priority="8840">
      <formula>AND(NOT(HasFormula(A3609)),A3609&lt;&gt;"")</formula>
    </cfRule>
  </conditionalFormatting>
  <conditionalFormatting sqref="I3617:L3618">
    <cfRule type="expression" dxfId="4" priority="8847">
      <formula>AND(NOT(HasFormula(E3619)),E3619&lt;&gt;"")</formula>
    </cfRule>
    <cfRule type="expression" dxfId="3" priority="8848">
      <formula>AND(NOT(HasFormula(A3617)),A3617&lt;&gt;"")</formula>
    </cfRule>
  </conditionalFormatting>
  <conditionalFormatting sqref="I3627:L3628">
    <cfRule type="expression" dxfId="4" priority="8859">
      <formula>AND(NOT(HasFormula(E3629)),E3629&lt;&gt;"")</formula>
    </cfRule>
    <cfRule type="expression" dxfId="3" priority="8860">
      <formula>AND(NOT(HasFormula(A3627)),A3627&lt;&gt;"")</formula>
    </cfRule>
  </conditionalFormatting>
  <conditionalFormatting sqref="I3630:L3633">
    <cfRule type="expression" dxfId="4" priority="8865">
      <formula>AND(NOT(HasFormula(E3634)),E3634&lt;&gt;"")</formula>
    </cfRule>
    <cfRule type="expression" dxfId="3" priority="8866">
      <formula>AND(NOT(HasFormula(A3630)),A3630&lt;&gt;"")</formula>
    </cfRule>
  </conditionalFormatting>
  <conditionalFormatting sqref="I3673:L3674">
    <cfRule type="expression" dxfId="4" priority="8883">
      <formula>AND(NOT(HasFormula(E3679)),E3679&lt;&gt;"")</formula>
    </cfRule>
    <cfRule type="expression" dxfId="3" priority="8884">
      <formula>AND(NOT(HasFormula(A3673)),A3673&lt;&gt;"")</formula>
    </cfRule>
  </conditionalFormatting>
  <conditionalFormatting sqref="I3675:L3678">
    <cfRule type="expression" dxfId="4" priority="8881">
      <formula>AND(NOT(HasFormula(E3679)),E3679&lt;&gt;"")</formula>
    </cfRule>
    <cfRule type="expression" dxfId="3" priority="8882">
      <formula>AND(NOT(HasFormula(A3675)),A3675&lt;&gt;"")</formula>
    </cfRule>
  </conditionalFormatting>
  <conditionalFormatting sqref="D3723:D3724 D3727">
    <cfRule type="expression" dxfId="4" priority="8887">
      <formula>AND(NOT(HasFormula(#REF!)),#REF!&lt;&gt;"")</formula>
    </cfRule>
  </conditionalFormatting>
  <conditionalFormatting sqref="E3723:E3724 E3727">
    <cfRule type="expression" dxfId="4" priority="8888">
      <formula>AND(NOT(HasFormula(#REF!)),#REF!&lt;&gt;"")</formula>
    </cfRule>
  </conditionalFormatting>
  <conditionalFormatting sqref="H3723:H3724 H3727">
    <cfRule type="expression" dxfId="4" priority="8885">
      <formula>AND(NOT(HasFormula(#REF!)),#REF!&lt;&gt;"")</formula>
    </cfRule>
    <cfRule type="expression" dxfId="3" priority="8886">
      <formula>AND(NOT(HasFormula(XFD3723)),XFD3723&lt;&gt;"")</formula>
    </cfRule>
  </conditionalFormatting>
  <conditionalFormatting sqref="I3723:L3724 I3727:L3727">
    <cfRule type="expression" dxfId="4" priority="8889">
      <formula>AND(NOT(HasFormula(#REF!)),#REF!&lt;&gt;"")</formula>
    </cfRule>
    <cfRule type="expression" dxfId="3" priority="8890">
      <formula>AND(NOT(HasFormula(A3723)),A3723&lt;&gt;"")</formula>
    </cfRule>
  </conditionalFormatting>
  <conditionalFormatting sqref="I3852:L3853">
    <cfRule type="expression" dxfId="4" priority="8955">
      <formula>AND(NOT(HasFormula(E3854)),E3854&lt;&gt;"")</formula>
    </cfRule>
    <cfRule type="expression" dxfId="3" priority="8956">
      <formula>AND(NOT(HasFormula(A3852)),A3852&lt;&gt;"")</formula>
    </cfRule>
  </conditionalFormatting>
  <conditionalFormatting sqref="I3876:L3877">
    <cfRule type="expression" dxfId="4" priority="8949">
      <formula>AND(NOT(HasFormula(#REF!)),#REF!&lt;&gt;"")</formula>
    </cfRule>
    <cfRule type="expression" dxfId="3" priority="8950">
      <formula>AND(NOT(HasFormula(A3876)),A3876&lt;&gt;"")</formula>
    </cfRule>
  </conditionalFormatting>
  <conditionalFormatting sqref="I3911:L3913">
    <cfRule type="expression" dxfId="4" priority="8973">
      <formula>AND(NOT(HasFormula(#REF!)),#REF!&lt;&gt;"")</formula>
    </cfRule>
    <cfRule type="expression" dxfId="3" priority="8974">
      <formula>AND(NOT(HasFormula(A3911)),A3911&lt;&gt;"")</formula>
    </cfRule>
  </conditionalFormatting>
  <conditionalFormatting sqref="D4067:E4067 D4068:E4068">
    <cfRule type="expression" dxfId="3" priority="159">
      <formula>AND(NOT(HasFormula(XEZ4067)),XEZ4067&lt;&gt;"")</formula>
    </cfRule>
  </conditionalFormatting>
  <conditionalFormatting sqref="D4067 D4068">
    <cfRule type="expression" dxfId="4" priority="158">
      <formula>AND(NOT(HasFormula(XFD4068)),XFD4068&lt;&gt;"")</formula>
    </cfRule>
    <cfRule type="expression" dxfId="2" priority="156">
      <formula>AND(NOT(_xlfn.ISFORMULA(D4067)),D4067&lt;&gt;"")</formula>
    </cfRule>
  </conditionalFormatting>
  <conditionalFormatting sqref="E4067 E4068">
    <cfRule type="expression" dxfId="4" priority="166">
      <formula>AND(NOT(HasFormula(A4068)),A4068&lt;&gt;"")</formula>
    </cfRule>
  </conditionalFormatting>
  <conditionalFormatting sqref="F4067 F4068">
    <cfRule type="containsText" dxfId="5" priority="161" operator="between" text="HRB500E">
      <formula>NOT(ISERROR(SEARCH("HRB500E",F4067)))</formula>
    </cfRule>
    <cfRule type="containsText" dxfId="6" priority="160" operator="between" text="12m">
      <formula>NOT(ISERROR(SEARCH("12m",F4067)))</formula>
    </cfRule>
  </conditionalFormatting>
  <conditionalFormatting sqref="I4067:L4067 I4068:L4068">
    <cfRule type="expression" dxfId="3" priority="165">
      <formula>AND(NOT(HasFormula(A4067)),A4067&lt;&gt;"")</formula>
    </cfRule>
    <cfRule type="expression" dxfId="4" priority="164">
      <formula>AND(NOT(HasFormula(E4068)),E4068&lt;&gt;"")</formula>
    </cfRule>
  </conditionalFormatting>
  <conditionalFormatting sqref="L4067:O4067 L4068:O4068">
    <cfRule type="containsText" dxfId="1" priority="155" operator="between" text="送货车型9.6米">
      <formula>NOT(ISERROR(SEARCH("送货车型9.6米",L4067)))</formula>
    </cfRule>
  </conditionalFormatting>
  <conditionalFormatting sqref="I4087:L4088">
    <cfRule type="expression" dxfId="4" priority="8985">
      <formula>AND(NOT(HasFormula(E4089)),E4089&lt;&gt;"")</formula>
    </cfRule>
    <cfRule type="expression" dxfId="3" priority="8986">
      <formula>AND(NOT(HasFormula(A4087)),A4087&lt;&gt;"")</formula>
    </cfRule>
  </conditionalFormatting>
  <conditionalFormatting sqref="H4125:H4155 H4159:H4160">
    <cfRule type="expression" dxfId="4" priority="130">
      <formula>AND(NOT(HasFormula(D4126)),D4126&lt;&gt;"")</formula>
    </cfRule>
    <cfRule type="expression" dxfId="3" priority="131">
      <formula>AND(NOT(HasFormula(XFD4125)),XFD4125&lt;&gt;"")</formula>
    </cfRule>
  </conditionalFormatting>
  <conditionalFormatting sqref="D4148:E4149 D4150:E4150">
    <cfRule type="expression" dxfId="3" priority="144">
      <formula>AND(NOT(HasFormula(XEZ4148)),XEZ4148&lt;&gt;"")</formula>
    </cfRule>
  </conditionalFormatting>
  <conditionalFormatting sqref="D4148:D4149 D4150">
    <cfRule type="expression" dxfId="4" priority="143">
      <formula>AND(NOT(HasFormula(XFD4149)),XFD4149&lt;&gt;"")</formula>
    </cfRule>
    <cfRule type="expression" dxfId="2" priority="141">
      <formula>AND(NOT(_xlfn.ISFORMULA(D4148)),D4148&lt;&gt;"")</formula>
    </cfRule>
  </conditionalFormatting>
  <conditionalFormatting sqref="E4148:E4149 E4150">
    <cfRule type="expression" dxfId="4" priority="151">
      <formula>AND(NOT(HasFormula(A4149)),A4149&lt;&gt;"")</formula>
    </cfRule>
  </conditionalFormatting>
  <conditionalFormatting sqref="F4148:F4149 F4150">
    <cfRule type="containsText" dxfId="5" priority="146" operator="between" text="HRB500E">
      <formula>NOT(ISERROR(SEARCH("HRB500E",F4148)))</formula>
    </cfRule>
    <cfRule type="containsText" dxfId="6" priority="145" operator="between" text="12m">
      <formula>NOT(ISERROR(SEARCH("12m",F4148)))</formula>
    </cfRule>
  </conditionalFormatting>
  <conditionalFormatting sqref="I4148:L4149 I4150:L4150">
    <cfRule type="expression" dxfId="3" priority="150">
      <formula>AND(NOT(HasFormula(A4148)),A4148&lt;&gt;"")</formula>
    </cfRule>
    <cfRule type="expression" dxfId="4" priority="149">
      <formula>AND(NOT(HasFormula(E4149)),E4149&lt;&gt;"")</formula>
    </cfRule>
  </conditionalFormatting>
  <conditionalFormatting sqref="L4148:O4149 L4150:O4150">
    <cfRule type="containsText" dxfId="1" priority="140" operator="between" text="送货车型9.6米">
      <formula>NOT(ISERROR(SEARCH("送货车型9.6米",L4148)))</formula>
    </cfRule>
  </conditionalFormatting>
  <conditionalFormatting sqref="D4220:E4224">
    <cfRule type="expression" dxfId="3" priority="123">
      <formula>AND(NOT(HasFormula(XEZ4220)),XEZ4220&lt;&gt;"")</formula>
    </cfRule>
  </conditionalFormatting>
  <conditionalFormatting sqref="D4549 D4552 D4574">
    <cfRule type="expression" dxfId="4" priority="9107">
      <formula>AND(NOT(HasFormula(#REF!)),#REF!&lt;&gt;"")</formula>
    </cfRule>
  </conditionalFormatting>
  <conditionalFormatting sqref="E4549 E4552 E4574">
    <cfRule type="expression" dxfId="4" priority="9108">
      <formula>AND(NOT(HasFormula(#REF!)),#REF!&lt;&gt;"")</formula>
    </cfRule>
  </conditionalFormatting>
  <conditionalFormatting sqref="I4549:L4549 I4552:L4552 I4574:L4574">
    <cfRule type="expression" dxfId="4" priority="9109">
      <formula>AND(NOT(HasFormula(#REF!)),#REF!&lt;&gt;"")</formula>
    </cfRule>
    <cfRule type="expression" dxfId="3" priority="9110">
      <formula>AND(NOT(HasFormula(A4549)),A4549&lt;&gt;"")</formula>
    </cfRule>
  </conditionalFormatting>
  <conditionalFormatting sqref="I4633:L4634">
    <cfRule type="expression" dxfId="4" priority="9122">
      <formula>AND(NOT(HasFormula(E4635)),E4635&lt;&gt;"")</formula>
    </cfRule>
    <cfRule type="expression" dxfId="3" priority="9123">
      <formula>AND(NOT(HasFormula(A4633)),A4633&lt;&gt;"")</formula>
    </cfRule>
  </conditionalFormatting>
  <conditionalFormatting sqref="I4658:L4659">
    <cfRule type="expression" dxfId="4" priority="9156">
      <formula>AND(NOT(HasFormula(E4660)),E4660&lt;&gt;"")</formula>
    </cfRule>
    <cfRule type="expression" dxfId="3" priority="9157">
      <formula>AND(NOT(HasFormula(A4658)),A4658&lt;&gt;"")</formula>
    </cfRule>
  </conditionalFormatting>
  <conditionalFormatting sqref="D4702:D4704 D4725">
    <cfRule type="expression" dxfId="4" priority="9138">
      <formula>AND(NOT(HasFormula(#REF!)),#REF!&lt;&gt;"")</formula>
    </cfRule>
  </conditionalFormatting>
  <conditionalFormatting sqref="E4702:E4704 E4725">
    <cfRule type="expression" dxfId="4" priority="9139">
      <formula>AND(NOT(HasFormula(#REF!)),#REF!&lt;&gt;"")</formula>
    </cfRule>
  </conditionalFormatting>
  <conditionalFormatting sqref="H4702:H4704 H4725">
    <cfRule type="expression" dxfId="4" priority="9136">
      <formula>AND(NOT(HasFormula(#REF!)),#REF!&lt;&gt;"")</formula>
    </cfRule>
    <cfRule type="expression" dxfId="3" priority="9137">
      <formula>AND(NOT(HasFormula(XFD4702)),XFD4702&lt;&gt;"")</formula>
    </cfRule>
  </conditionalFormatting>
  <conditionalFormatting sqref="I4702:L4704 I4725:L4725">
    <cfRule type="expression" dxfId="4" priority="9140">
      <formula>AND(NOT(HasFormula(#REF!)),#REF!&lt;&gt;"")</formula>
    </cfRule>
    <cfRule type="expression" dxfId="3" priority="9141">
      <formula>AND(NOT(HasFormula(A4702)),A4702&lt;&gt;"")</formula>
    </cfRule>
  </conditionalFormatting>
  <conditionalFormatting sqref="H4868:H4883 H4887 H4891:H4906">
    <cfRule type="expression" dxfId="4" priority="24">
      <formula>AND(NOT(HasFormula(D4869)),D4869&lt;&gt;"")</formula>
    </cfRule>
    <cfRule type="expression" dxfId="3" priority="25">
      <formula>AND(NOT(HasFormula(XFD4868)),XFD4868&lt;&gt;"")</formula>
    </cfRule>
  </conditionalFormatting>
  <conditionalFormatting sqref="D4878:E4907">
    <cfRule type="expression" dxfId="3" priority="32">
      <formula>AND(NOT(HasFormula(XEZ4878)),XEZ4878&lt;&gt;"")</formula>
    </cfRule>
  </conditionalFormatting>
  <conditionalFormatting sqref="D4878:D4883 D4887 D4890:D4907">
    <cfRule type="expression" dxfId="2" priority="29">
      <formula>AND(NOT(_xlfn.ISFORMULA(D4878)),D4878&lt;&gt;"")</formula>
    </cfRule>
    <cfRule type="expression" dxfId="4" priority="31">
      <formula>AND(NOT(HasFormula(XFD4879)),XFD4879&lt;&gt;"")</formula>
    </cfRule>
  </conditionalFormatting>
  <conditionalFormatting sqref="E4878:E4883 E4887 E4890:E4907">
    <cfRule type="expression" dxfId="4" priority="39">
      <formula>AND(NOT(HasFormula(A4879)),A4879&lt;&gt;"")</formula>
    </cfRule>
  </conditionalFormatting>
  <conditionalFormatting sqref="I4878:L4883 I4887:L4887 I4890:L4906 I4907:J4907 L4907">
    <cfRule type="expression" dxfId="4" priority="37">
      <formula>AND(NOT(HasFormula(E4879)),E4879&lt;&gt;"")</formula>
    </cfRule>
    <cfRule type="expression" dxfId="3" priority="38">
      <formula>AND(NOT(HasFormula(A4878)),A4878&lt;&gt;"")</formula>
    </cfRule>
  </conditionalFormatting>
  <conditionalFormatting sqref="L4878:O4907">
    <cfRule type="containsText" dxfId="1" priority="28" operator="between" text="送货车型9.6米">
      <formula>NOT(ISERROR(SEARCH("送货车型9.6米",L4878)))</formula>
    </cfRule>
  </conditionalFormatting>
  <conditionalFormatting sqref="I4884:L4886">
    <cfRule type="expression" dxfId="4" priority="9179">
      <formula>AND(NOT(HasFormula(E4887)),E4887&lt;&gt;"")</formula>
    </cfRule>
    <cfRule type="expression" dxfId="3" priority="9180">
      <formula>AND(NOT(HasFormula(A4884)),A4884&lt;&gt;"")</formula>
    </cfRule>
  </conditionalFormatting>
  <conditionalFormatting sqref="I4888:L4889">
    <cfRule type="expression" dxfId="4" priority="9186">
      <formula>AND(NOT(HasFormula(E4890)),E4890&lt;&gt;"")</formula>
    </cfRule>
    <cfRule type="expression" dxfId="3" priority="9187">
      <formula>AND(NOT(HasFormula(A4888)),A4888&lt;&gt;"")</formula>
    </cfRule>
  </conditionalFormatting>
  <conditionalFormatting sqref="D4994 D5099">
    <cfRule type="expression" dxfId="4" priority="9252">
      <formula>AND(NOT(HasFormula(#REF!)),#REF!&lt;&gt;"")</formula>
    </cfRule>
  </conditionalFormatting>
  <conditionalFormatting sqref="E4994 E5099">
    <cfRule type="expression" dxfId="4" priority="9253">
      <formula>AND(NOT(HasFormula(#REF!)),#REF!&lt;&gt;"")</formula>
    </cfRule>
  </conditionalFormatting>
  <conditionalFormatting sqref="I4994:L4994 I5099:L5099">
    <cfRule type="expression" dxfId="4" priority="9254">
      <formula>AND(NOT(HasFormula(#REF!)),#REF!&lt;&gt;"")</formula>
    </cfRule>
    <cfRule type="expression" dxfId="3" priority="9255">
      <formula>AND(NOT(HasFormula(A4994)),A4994&lt;&gt;"")</formula>
    </cfRule>
  </conditionalFormatting>
  <conditionalFormatting sqref="I5005:L5006">
    <cfRule type="expression" dxfId="4" priority="9228">
      <formula>AND(NOT(HasFormula(E5007)),E5007&lt;&gt;"")</formula>
    </cfRule>
    <cfRule type="expression" dxfId="3" priority="9229">
      <formula>AND(NOT(HasFormula(A5005)),A5005&lt;&gt;"")</formula>
    </cfRule>
  </conditionalFormatting>
  <conditionalFormatting sqref="I5075:L5076">
    <cfRule type="expression" dxfId="4" priority="9246">
      <formula>AND(NOT(HasFormula(E5078)),E5078&lt;&gt;"")</formula>
    </cfRule>
    <cfRule type="expression" dxfId="3" priority="9247">
      <formula>AND(NOT(HasFormula(A5075)),A5075&lt;&gt;"")</formula>
    </cfRule>
  </conditionalFormatting>
  <conditionalFormatting sqref="I5193:L5194">
    <cfRule type="expression" dxfId="4" priority="9260">
      <formula>AND(NOT(HasFormula(E5195)),E5195&lt;&gt;"")</formula>
    </cfRule>
    <cfRule type="expression" dxfId="3" priority="9261">
      <formula>AND(NOT(HasFormula(A5193)),A5193&lt;&gt;"")</formula>
    </cfRule>
  </conditionalFormatting>
  <conditionalFormatting sqref="I5214:L5215">
    <cfRule type="expression" dxfId="4" priority="9266">
      <formula>AND(NOT(HasFormula(E5216)),E5216&lt;&gt;"")</formula>
    </cfRule>
    <cfRule type="expression" dxfId="3" priority="9267">
      <formula>AND(NOT(HasFormula(A5214)),A5214&lt;&gt;"")</formula>
    </cfRule>
  </conditionalFormatting>
  <conditionalFormatting sqref="I5227:L5228">
    <cfRule type="expression" dxfId="4" priority="9272">
      <formula>AND(NOT(HasFormula(E5229)),E5229&lt;&gt;"")</formula>
    </cfRule>
    <cfRule type="expression" dxfId="3" priority="9273">
      <formula>AND(NOT(HasFormula(A5227)),A5227&lt;&gt;"")</formula>
    </cfRule>
  </conditionalFormatting>
  <conditionalFormatting sqref="I5277:L5278">
    <cfRule type="expression" dxfId="4" priority="9284">
      <formula>AND(NOT(HasFormula(E5279)),E5279&lt;&gt;"")</formula>
    </cfRule>
    <cfRule type="expression" dxfId="3" priority="9285">
      <formula>AND(NOT(HasFormula(A5277)),A5277&lt;&gt;"")</formula>
    </cfRule>
  </conditionalFormatting>
  <conditionalFormatting sqref="I5455:L5457">
    <cfRule type="expression" dxfId="4" priority="9314">
      <formula>AND(NOT(HasFormula(E5458)),E5458&lt;&gt;"")</formula>
    </cfRule>
    <cfRule type="expression" dxfId="3" priority="9315">
      <formula>AND(NOT(HasFormula(A5455)),A5455&lt;&gt;"")</formula>
    </cfRule>
  </conditionalFormatting>
  <conditionalFormatting sqref="D1047479:E1048576">
    <cfRule type="expression" dxfId="4" priority="7667">
      <formula>AND(NOT(HasFormula(XFD1)),XFD1&lt;&gt;"")</formula>
    </cfRule>
    <cfRule type="expression" dxfId="3" priority="7668">
      <formula>AND(NOT(HasFormula(XEZ1047479)),XEZ1047479&lt;&gt;"")</formula>
    </cfRule>
  </conditionalFormatting>
  <conditionalFormatting sqref="I1047485:L1048576">
    <cfRule type="expression" dxfId="4" priority="7769">
      <formula>AND(NOT(HasFormula(E1)),E1&lt;&gt;"")</formula>
    </cfRule>
    <cfRule type="expression" dxfId="3" priority="7770">
      <formula>AND(NOT(HasFormula(A1047485)),A1047485&lt;&gt;"")</formula>
    </cfRule>
  </conditionalFormatting>
  <dataValidations count="3">
    <dataValidation showInputMessage="1" showErrorMessage="1" sqref="J1 J72 J177 J178 J179 J185 J186 J187 J192 J196 J197 J198 J233 J262 J286 J345 J424 J462 J581 J584 J588 J606 J607 J693 J738 J784 J791 J799 J816 J857 J860 J879 J880 J881 J882 J883 J916 J996 J997 J998 J999 J1000 J1001 J1002 J1003 J1004 J1005 J1006 J1095 J1096 J1100 J1101 J1102 J1202 J1220 J1225 J1234 J1239 J1242 J1276 J1303 J1402 J1419 J1420 J1421 J1498 J1499 J1520 J1569 J1609 J1648 J1649 J1650 J1651 J1707 J1751 J1758 J1845 J1897 J1908 J1909 J1910 J1911 J1912 J1913 J1914 J1915 J1916 J1917 J1918 J1965 J2054 J2055 J2109 J2119 J2135 J2139 J2165 J2166 J2167 J2168 J2226 J2246 J2250 J2337 J2338 J2349 J2459 J2460 J2463 J2484 J2576 J2603 J2604 J2647 J2726 J2769 J2772 J2795 J2796 J2797 J2809 J2810 J2811 J2812 J2852 J2853 J2907 J2925 J2936 J2937 J2949 J2950 J2951 J2952 J2953 J2958 J2959 J2960 J2967 J2975 J2996 J2999 J3000 J3001 J3002 J3024 J3025 J3045 J3046 J3047 J3048 J3049 J3050 J3051 J3054 J3058 J3088 J3101 J3102 J3142 J3190 J3191 J3206 J3207 J3208 J3209 J3210 J3211 J3212 J3213 J3285 J3319 J3323 J3330 J3331 J3347 J3475 J3485 J3541 J3570 J3571 J3605 J3606 J3607 J3608 J3609 J3610 J3618 J3628 J3675 J3724 J3767 J3853 J3877 J3896 J3912 J3913 J4067 J4068 J4088 J4150 J4401 J4634 J4635 J4659 J4703 J4704 J4878 J4885 J4886 J4889 J5006 J5076 J5077 J5194 J5215 J5228 J5278 J2:J6 J7:J8 J9:J13 J14:J16 J17:J48 J49:J59 J60:J66 J67:J71 J73:J83 J84:J87 J88:J91 J92:J106 J107:J116 J117:J119 J120:J121 J122:J124 J125:J128 J129:J132 J133:J134 J135:J140 J141:J143 J144:J165 J166:J167 J168:J172 J173:J174 J175:J176 J180:J184 J188:J191 J193:J195 J199:J200 J201:J203 J204:J214 J215:J218 J219:J221 J222:J224 J225:J227 J228:J232 J234:J237 J238:J239 J240:J248 J249:J255 J256:J258 J259:J261 J263:J264 J265:J266 J267:J268 J269:J272 J273:J277 J278:J282 J283:J285 J287:J288 J289:J293 J294:J297 J298:J301 J302:J305 J306:J308 J309:J316 J317:J326 J327:J330 J331:J335 J336:J344 J346:J349 J350:J351 J352:J355 J356:J366 J367:J382 J383:J394 J395:J397 J398:J401 J402:J404 J405:J407 J408:J409 J410:J411 J412:J416 J417:J423 J425:J456 J457:J461 J463:J465 J466:J491 J492:J507 J508:J514 J515:J519 J520:J523 J524:J551 J552:J557 J558:J563 J564:J568 J569:J572 J573:J580 J582:J583 J585:J587 J589:J593 J594:J603 J604:J605 J613:J623 J624:J625 J626:J635 J636:J637 J638:J640 J641:J673 J674:J679 J680:J684 J685:J692 J694:J700 J701:J707 J708:J711 J712:J717 J718:J724 J725:J731 J732:J737 J739:J744 J745:J750 J751:J753 J754:J760 J761:J765 J766:J772 J773:J783 J785:J786 J787:J788 J789:J790 J792:J794 J795:J796 J797:J798 J800:J803 J804:J811 J812:J815 J817:J818 J819:J823 J824:J825 J826:J833 J834:J845 J846:J849 J850:J854 J855:J856 J858:J859 J861:J863 J864:J865 J866:J867 J868:J878 J884:J885 J886:J892 J893:J899 J900:J903 J904:J906 J907:J909 J910:J915 J917:J921 J922:J927 J928:J949 J950:J951 J952:J993 J994:J995 J1007:J1009 J1010:J1011 J1012:J1015 J1016:J1019 J1020:J1022 J1023:J1026 J1027:J1030 J1031:J1032 J1033:J1039 J1040:J1043 J1044:J1048 J1049:J1052 J1053:J1054 J1055:J1057 J1058:J1060 J1061:J1064 J1065:J1068 J1069:J1071 J1072:J1073 J1074:J1078 J1079:J1088 J1089:J1092 J1093:J1094 J1097:J1099 J1103:J1107 J1108:J1114 J1115:J1117 J1118:J1121 J1122:J1126 J1127:J1130 J1131:J1132 J1133:J1137 J1138:J1159 J1160:J1161 J1162:J1168 J1169:J1178 J1179:J1192 J1193:J1199 J1200:J1201 J1203:J1206 J1207:J1208 J1209:J1219 J1221:J1224 J1226:J1233 J1235:J1238 J1240:J1241 J1243:J1245 J1246:J1251 J1252:J1253 J1254:J1256 J1257:J1258 J1259:J1260 J1261:J1264 J1265:J1266 J1267:J1268 J1269:J1270 J1271:J1275 J1277:J1285 J1286:J1292 J1293:J1294 J1295:J1296 J1297:J1298 J1299:J1302 J1304:J1309 J1310:J1311 J1312:J1315 J1316:J1334 J1335:J1345 J1346:J1347 J1348:J1354 J1355:J1358 J1359:J1360 J1361:J1365 J1366:J1377 J1378:J1396 J1397:J1401 J1403:J1404 J1405:J1406 J1407:J1412 J1413:J1418 J1422:J1428 J1429:J1431 J1432:J1433 J1434:J1435 J1436:J1461 J1462:J1465 J1466:J1468 J1469:J1471 J1472:J1487 J1488:J1497 J1500:J1501 J1502:J1503 J1504:J1505 J1506:J1513 J1514:J1519 J1521:J1524 J1525:J1563 J1564:J1565 J1566:J1568 J1570:J1585 J1586:J1588 J1589:J1590 J1591:J1597 J1598:J1600 J1601:J1604 J1605:J1608 J1610:J1612 J1613:J1621 J1622:J1625 J1626:J1629 J1630:J1634 J1635:J1636 J1637:J1642 J1643:J1644 J1645:J1647 J1652:J1653 J1654:J1656 J1657:J1663 J1664:J1688 J1689:J1700 J1701:J1702 J1703:J1706 J1708:J1717 J1718:J1728 J1729:J1740 J1741:J1750 J1752:J1757 J1759:J1761 J1762:J1765 J1766:J1769 J1770:J1779 J1780:J1782 J1783:J1789 J1790:J1797 J1798:J1809 J1810:J1811 J1812:J1832 J1833:J1841 J1842:J1844 J1846:J1854 J1855:J1866 J1867:J1869 J1870:J1880 J1881:J1882 J1883:J1889 J1890:J1896 J1898:J1899 J1900:J1907 J1919:J1924 J1925:J1934 J1935:J1939 J1940:J1942 J1943:J1952 J1953:J1961 J1962:J1964 J1966:J1967 J1968:J1976 J1977:J1986 J1987:J1988 J1989:J2009 J2010:J2022 J2023:J2028 J2029:J2038 J2039:J2041 J2042:J2045 J2046:J2051 J2052:J2053 J2056:J2057 J2058:J2066 J2067:J2078 J2079:J2086 J2087:J2089 J2090:J2093 J2094:J2101 J2102:J2108 J2110:J2118 J2120:J2128 J2129:J2134 J2136:J2138 J2140:J2141 J2142:J2146 J2147:J2164 J2169:J2173 J2174:J2188 J2189:J2190 J2191:J2200 J2201:J2216 J2217:J2219 J2220:J2225 J2227:J2229 J2230:J2233 J2234:J2237 J2238:J2245 J2247:J2249 J2251:J2269 J2270:J2277 J2278:J2323 J2324:J2336 J2339:J2348 J2350:J2358 J2359:J2428 J2429:J2438 J2439:J2455 J2456:J2458 J2461:J2462 J2464:J2474 J2475:J2483 J2485:J2529 J2530:J2532 J2533:J2548 J2549:J2554 J2555:J2575 J2577:J2602 J2605:J2611 J2612:J2619 J2620:J2643 J2644:J2646 J2648:J2649 J2650:J2665 J2666:J2669 J2670:J2699 J2700:J2709 J2710:J2721 J2722:J2725 J2727:J2757 J2758:J2761 J2762:J2768 J2770:J2771 J2773:J2794 J2798:J2808 J2813:J2818 J2819:J2825 J2826:J2845 J2846:J2851 J2854:J2891 J2892:J2906 J2908:J2924 J2926:J2927 J2928:J2931 J2932:J2933 J2934:J2935 J2938:J2948 J2954:J2957 J2961:J2966 J2968:J2974 J2976:J2995 J2997:J2998 J3003:J3023 J3026:J3028 J3029:J3040 J3041:J3042 J3043:J3044 J3052:J3053 J3055:J3057 J3059:J3078 J3079:J3080 J3081:J3087 J3089:J3100 J3103:J3133 J3134:J3141 J3143:J3154 J3155:J3183 J3184:J3189 J3192:J3197 J3198:J3205 J3214:J3224 J3225:J3227 J3228:J3256 J3257:J3284 J3286:J3318 J3320:J3322 J3324:J3329 J3332:J3338 J3339:J3346 J3348:J3375 J3376:J3469 J3470:J3474 J3476:J3481 J3482:J3484 J3486:J3488 J3489:J3509 J3510:J3540 J3542:J3569 J3572:J3581 J3582:J3586 J3587:J3593 J3594:J3604 J3611:J3617 J3619:J3627 J3629:J3630 J3631:J3633 J3634:J3672 J3673:J3674 J3676:J3678 J3679:J3723 J3725:J3727 J3728:J3761 J3762:J3763 J3764:J3766 J3768:J3776 J3777:J3852 J3854:J3876 J3878:J3888 J3889:J3895 J3897:J3911 J3914:J3968 J3969:J4066 J4069:J4087 J4089:J4147 J4148:J4149 J4151:J4161 J4162:J4400 J4402:J4403 J4404:J4549 J4550:J4552 J4553:J4574 J4575:J4633 J4636:J4649 J4650:J4658 J4660:J4662 J4663:J4691 J4692:J4702 J4705:J4725 J4726:J4848 J4849:J4877 J4879:J4884 J4887:J4888 J4890:J4895 J4896:J4907 J4908:J4992 J4993:J4994 J4995:J4997 J4998:J5005 J5007:J5075 J5078:J5081 J5082:J5099 J5100:J5172 J5173:J5193 J5195:J5214 J5216:J5227 J5229:J5277 J5279:J5419 J5420:J5455 J5456:J5457 J5458:J1048576"/>
    <dataValidation type="list" allowBlank="1" showInputMessage="1" showErrorMessage="1" sqref="F2560 F2576 F2603 F2604 F2647 F2726 F2769 F2772 F2795 F2796 F2797 F2809 F2810 F2811 F2812 F2852 F2853 F2907 F2925 F2936 F2937 F2949 F2950 F2951 F2952 F2953 F2958 F2959 F2960 F2967 F2975 F2996 F2999 F3000 F3001 F3002 F3024 F3025 F3045 F3046 F3047 F3048 F3049 F3050 F3051 F3054 F3057 F3058 F3075 F3076 F3079 F3080 F3088 F3101 F3102 F3142 F3190 F3191 F3206 F3207 F3208 F3209 F3210 F3211 F3212 F3213 F3285 F3319 F3323 F3330 F3331 F3347 F3475 F3480 F3481 F3485 F3488 F3541 F3570 F3571 F3605 F3606 F3607 F3608 F3609 F3610 F3618 F3628 F3675 F3724 F3767 F3781 F3853 F3877 F3896 F3912 F3913 F4067 F4068 F4088 F4150 F4220 F4221 F4401 F4634 F4635 F4659 F4703 F4704 F4878 F4885 F4886 F4889 F4975 F4978 F5006 F5076 F5077 F5194 F5215 F5228 F5278 F1:F2529 F2530:F2532 F2533:F2548 F2549:F2554 F2555:F2559 F2561:F2575 F2577:F2602 F2605:F2611 F2612:F2619 F2620:F2643 F2644:F2646 F2648:F2649 F2650:F2665 F2666:F2669 F2670:F2699 F2700:F2709 F2710:F2721 F2722:F2725 F2727:F2757 F2758:F2761 F2762:F2768 F2770:F2771 F2773:F2777 F2785:F2794 F2798:F2808 F2813:F2818 F2819:F2825 F2826:F2845 F2846:F2851 F2854:F2891 F2892:F2900 F2901:F2906 F2908:F2924 F2926:F2927 F2928:F2931 F2932:F2933 F2934:F2935 F2938:F2948 F2954:F2957 F2961:F2966 F2968:F2974 F2976:F2995 F2997:F2998 F3003:F3023 F3026:F3028 F3029:F3040 F3041:F3042 F3043:F3044 F3052:F3053 F3055:F3056 F3059:F3074 F3077:F3078 F3081:F3087 F3089:F3100 F3103:F3133 F3134:F3141 F3143:F3154 F3155:F3183 F3184:F3189 F3192:F3197 F3198:F3205 F3214:F3224 F3225:F3227 F3228:F3256 F3257:F3284 F3286:F3318 F3320:F3322 F3324:F3329 F3332:F3338 F3339:F3346 F3348:F3375 F3376:F3469 F3470:F3474 F3476:F3479 F3482:F3484 F3486:F3487 F3489:F3509 F3510:F3540 F3542:F3569 F3572:F3581 F3582:F3586 F3587:F3593 F3594:F3604 F3611:F3617 F3619:F3627 F3629:F3630 F3631:F3633 F3634:F3672 F3673:F3674 F3676:F3678 F3679:F3723 F3725:F3727 F3728:F3761 F3762:F3763 F3764:F3766 F3768:F3776 F3777:F3780 F3782:F3852 F3854:F3876 F3878:F3888 F3889:F3895 F3897:F3911 F3914:F3968 F3969:F4066 F4069:F4087 F4089:F4147 F4148:F4149 F4151:F4161 F4162:F4219 F4222:F4224 F4225:F4400 F4402:F4403 F4404:F4549 F4550:F4552 F4553:F4574 F4575:F4633 F4636:F4649 F4650:F4658 F4660:F4662 F4663:F4691 F4692:F4702 F4705:F4725 F4726:F4848 F4849:F4877 F4879:F4884 F4887:F4888 F4890:F4895 F4896:F4907 F4908:F4974 F4976:F4977 F4979:F4992 F4993:F4994 F4995:F4997 F4998:F5005 F5007:F5075 F5078:F5081 F5082:F5099 F5100:F5172 F5173:F5193 F5195:F5214 F5216:F5227 F5229:F5277 F5279:F5419 F5420:F5455 F5456:F5457 F5458:F1048576">
      <formula1>辅助信息!$A$2:$A$50</formula1>
    </dataValidation>
    <dataValidation type="list" allowBlank="1" showInputMessage="1" showErrorMessage="1" sqref="M3348:M3353">
      <formula1>"=TODAY()+3,=TODAY()+4,=TODAY()+5,=TODAY()+6"</formula1>
    </dataValidation>
  </dataValidations>
  <hyperlinks>
    <hyperlink ref="H1" r:id="rId1" display="已发量"/>
  </hyperlinks>
  <pageMargins left="0.75" right="0.75" top="1" bottom="1" header="0.5" footer="0.5"/>
  <pageSetup paperSize="9" fitToHeight="0" orientation="portrait"/>
  <headerFooter/>
  <ignoredErrors>
    <ignoredError sqref="D2087:R2089 F2090:G2090" emptyCellReference="1"/>
  </ignoredError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34">
    <tabColor rgb="FFD94C31"/>
    <pageSetUpPr autoPageBreaks="0"/>
  </sheetPr>
  <dimension ref="A1:M145"/>
  <sheetViews>
    <sheetView topLeftCell="A43" workbookViewId="0">
      <pane xSplit="2" topLeftCell="C1" activePane="topRight" state="frozen"/>
      <selection/>
      <selection pane="topRight" activeCell="F120" sqref="F120"/>
    </sheetView>
  </sheetViews>
  <sheetFormatPr defaultColWidth="9" defaultRowHeight="13.5"/>
  <cols>
    <col min="1" max="1" width="16.25" style="26" customWidth="1"/>
    <col min="2" max="2" width="8.875" style="26" customWidth="1"/>
    <col min="3" max="3" width="7.25" style="27" customWidth="1"/>
    <col min="4" max="4" width="43.75" style="28" customWidth="1"/>
    <col min="5" max="5" width="52.125" style="26" customWidth="1"/>
    <col min="6" max="6" width="25.125" style="26" customWidth="1"/>
    <col min="7" max="7" width="75.875" style="29" customWidth="1"/>
    <col min="8" max="8" width="8.25" style="26" customWidth="1"/>
    <col min="9" max="9" width="10.875" style="26" customWidth="1"/>
    <col min="10" max="10" width="79" style="30" customWidth="1"/>
    <col min="11" max="11" width="26.5" style="31" customWidth="1"/>
    <col min="12" max="12" width="14.75" style="31" hidden="1" customWidth="1"/>
    <col min="13" max="13" width="79.375" style="31" customWidth="1"/>
  </cols>
  <sheetData>
    <row r="1" ht="14.25" customHeight="1" spans="1:13">
      <c r="A1" s="32" t="s">
        <v>4</v>
      </c>
      <c r="B1" s="32" t="s">
        <v>3</v>
      </c>
      <c r="C1" s="33"/>
      <c r="D1" s="34" t="s">
        <v>16</v>
      </c>
      <c r="E1" s="35" t="s">
        <v>254</v>
      </c>
      <c r="F1" s="35" t="s">
        <v>255</v>
      </c>
      <c r="G1" s="34" t="s">
        <v>7</v>
      </c>
      <c r="H1" s="35" t="s">
        <v>8</v>
      </c>
      <c r="I1" s="35" t="s">
        <v>9</v>
      </c>
      <c r="J1" s="35" t="s">
        <v>256</v>
      </c>
      <c r="K1" s="32" t="s">
        <v>2</v>
      </c>
      <c r="L1" s="47" t="s">
        <v>257</v>
      </c>
      <c r="M1" s="32" t="s">
        <v>15</v>
      </c>
    </row>
    <row r="2" spans="1:13">
      <c r="A2" s="36" t="s">
        <v>57</v>
      </c>
      <c r="B2" s="36" t="s">
        <v>258</v>
      </c>
      <c r="C2" s="37"/>
      <c r="D2" s="38" t="s">
        <v>259</v>
      </c>
      <c r="E2" s="39" t="s">
        <v>259</v>
      </c>
      <c r="F2" s="40" t="s">
        <v>260</v>
      </c>
      <c r="G2" s="39" t="s">
        <v>261</v>
      </c>
      <c r="H2" s="40" t="s">
        <v>262</v>
      </c>
      <c r="I2" s="40">
        <v>18980927613</v>
      </c>
      <c r="J2" s="45" t="s">
        <v>263</v>
      </c>
      <c r="K2" s="48"/>
      <c r="L2" s="47"/>
      <c r="M2" s="47"/>
    </row>
    <row r="3" spans="1:13">
      <c r="A3" s="36" t="s">
        <v>53</v>
      </c>
      <c r="B3" s="36" t="s">
        <v>258</v>
      </c>
      <c r="C3" s="37"/>
      <c r="D3" s="38" t="s">
        <v>264</v>
      </c>
      <c r="E3" s="39" t="s">
        <v>264</v>
      </c>
      <c r="F3" s="40" t="s">
        <v>265</v>
      </c>
      <c r="G3" s="39" t="s">
        <v>266</v>
      </c>
      <c r="H3" s="40" t="s">
        <v>267</v>
      </c>
      <c r="I3" s="40">
        <v>18308463588</v>
      </c>
      <c r="J3" s="45" t="s">
        <v>268</v>
      </c>
      <c r="K3" s="48"/>
      <c r="L3" s="47"/>
      <c r="M3" s="47"/>
    </row>
    <row r="4" spans="1:13">
      <c r="A4" s="36" t="s">
        <v>51</v>
      </c>
      <c r="B4" s="36" t="s">
        <v>258</v>
      </c>
      <c r="C4" s="37"/>
      <c r="D4" s="38" t="s">
        <v>269</v>
      </c>
      <c r="E4" s="39" t="s">
        <v>269</v>
      </c>
      <c r="F4" s="40" t="s">
        <v>270</v>
      </c>
      <c r="G4" s="41" t="s">
        <v>271</v>
      </c>
      <c r="H4" s="40" t="s">
        <v>272</v>
      </c>
      <c r="I4" s="40">
        <v>18683358310</v>
      </c>
      <c r="J4" s="45" t="s">
        <v>273</v>
      </c>
      <c r="K4" s="48"/>
      <c r="L4" s="47"/>
      <c r="M4" s="47"/>
    </row>
    <row r="5" spans="1:13">
      <c r="A5" s="36" t="s">
        <v>61</v>
      </c>
      <c r="B5" s="36" t="s">
        <v>258</v>
      </c>
      <c r="C5" s="37"/>
      <c r="D5" s="38" t="s">
        <v>44</v>
      </c>
      <c r="E5" s="39" t="s">
        <v>44</v>
      </c>
      <c r="F5" s="40" t="s">
        <v>274</v>
      </c>
      <c r="G5" s="39" t="s">
        <v>275</v>
      </c>
      <c r="H5" s="40" t="s">
        <v>276</v>
      </c>
      <c r="I5" s="40">
        <v>18384145895</v>
      </c>
      <c r="J5" s="45" t="s">
        <v>277</v>
      </c>
      <c r="K5" s="49" t="s">
        <v>278</v>
      </c>
      <c r="L5" s="47"/>
      <c r="M5" s="39" t="s">
        <v>279</v>
      </c>
    </row>
    <row r="6" spans="1:13">
      <c r="A6" s="40"/>
      <c r="B6" s="40"/>
      <c r="C6" s="37"/>
      <c r="D6" s="38" t="s">
        <v>81</v>
      </c>
      <c r="E6" s="39" t="s">
        <v>81</v>
      </c>
      <c r="F6" s="40" t="s">
        <v>280</v>
      </c>
      <c r="G6" s="39" t="s">
        <v>281</v>
      </c>
      <c r="H6" s="40" t="s">
        <v>282</v>
      </c>
      <c r="I6" s="40">
        <v>15884666220</v>
      </c>
      <c r="J6" s="45" t="s">
        <v>283</v>
      </c>
      <c r="K6" s="49" t="s">
        <v>284</v>
      </c>
      <c r="L6" s="47"/>
      <c r="M6" s="39" t="s">
        <v>285</v>
      </c>
    </row>
    <row r="7" spans="1:13">
      <c r="A7" s="36" t="s">
        <v>49</v>
      </c>
      <c r="B7" s="36" t="s">
        <v>119</v>
      </c>
      <c r="C7" s="37"/>
      <c r="D7" s="38" t="s">
        <v>286</v>
      </c>
      <c r="E7" s="39" t="s">
        <v>286</v>
      </c>
      <c r="F7" s="40" t="s">
        <v>287</v>
      </c>
      <c r="G7" s="39" t="s">
        <v>288</v>
      </c>
      <c r="H7" s="40" t="s">
        <v>289</v>
      </c>
      <c r="I7" s="40">
        <v>18180498749</v>
      </c>
      <c r="J7" s="45" t="s">
        <v>290</v>
      </c>
      <c r="K7" s="50" t="s">
        <v>291</v>
      </c>
      <c r="L7" s="47"/>
      <c r="M7" s="47"/>
    </row>
    <row r="8" spans="1:13">
      <c r="A8" s="36" t="s">
        <v>40</v>
      </c>
      <c r="B8" s="36" t="s">
        <v>119</v>
      </c>
      <c r="C8" s="37"/>
      <c r="D8" s="38" t="s">
        <v>92</v>
      </c>
      <c r="E8" s="39" t="s">
        <v>92</v>
      </c>
      <c r="F8" s="40" t="s">
        <v>292</v>
      </c>
      <c r="G8" s="39" t="s">
        <v>293</v>
      </c>
      <c r="H8" s="40" t="s">
        <v>294</v>
      </c>
      <c r="I8" s="40">
        <v>13458642015</v>
      </c>
      <c r="J8" s="45" t="s">
        <v>295</v>
      </c>
      <c r="K8" s="49" t="s">
        <v>296</v>
      </c>
      <c r="L8" s="47"/>
      <c r="M8" s="39" t="s">
        <v>297</v>
      </c>
    </row>
    <row r="9" spans="1:13">
      <c r="A9" s="36" t="s">
        <v>41</v>
      </c>
      <c r="B9" s="36" t="s">
        <v>119</v>
      </c>
      <c r="C9" s="37"/>
      <c r="D9" s="38" t="s">
        <v>298</v>
      </c>
      <c r="E9" s="42" t="s">
        <v>48</v>
      </c>
      <c r="F9" s="40" t="s">
        <v>292</v>
      </c>
      <c r="G9" s="39" t="str">
        <f>"("&amp;(E9)&amp;")"&amp;"成都市简阳市白金山水库"</f>
        <v>(华西颐海-科创农业生态谷-1号钢筋房)成都市简阳市白金山水库</v>
      </c>
      <c r="H9" s="40" t="s">
        <v>294</v>
      </c>
      <c r="I9" s="40">
        <v>13458642015</v>
      </c>
      <c r="J9" s="45" t="s">
        <v>295</v>
      </c>
      <c r="K9" s="49" t="s">
        <v>299</v>
      </c>
      <c r="L9" s="47"/>
      <c r="M9" s="39" t="s">
        <v>300</v>
      </c>
    </row>
    <row r="10" spans="1:13">
      <c r="A10" s="36" t="s">
        <v>26</v>
      </c>
      <c r="B10" s="36" t="s">
        <v>119</v>
      </c>
      <c r="C10" s="37"/>
      <c r="D10" s="38" t="s">
        <v>298</v>
      </c>
      <c r="E10" s="42" t="s">
        <v>301</v>
      </c>
      <c r="F10" s="40" t="s">
        <v>292</v>
      </c>
      <c r="G10" s="39" t="str">
        <f>"("&amp;(E10)&amp;")"&amp;"成都市简阳市白金山水库"</f>
        <v>(华西颐海-科创农业生态谷-2号钢筋房)成都市简阳市白金山水库</v>
      </c>
      <c r="H10" s="40" t="s">
        <v>294</v>
      </c>
      <c r="I10" s="40">
        <v>13458642015</v>
      </c>
      <c r="J10" s="45" t="s">
        <v>295</v>
      </c>
      <c r="K10" s="49" t="s">
        <v>299</v>
      </c>
      <c r="L10" s="47"/>
      <c r="M10" s="39" t="s">
        <v>300</v>
      </c>
    </row>
    <row r="11" spans="1:13">
      <c r="A11" s="36"/>
      <c r="B11" s="36"/>
      <c r="C11" s="37"/>
      <c r="D11" s="38" t="s">
        <v>302</v>
      </c>
      <c r="E11" s="39" t="s">
        <v>302</v>
      </c>
      <c r="F11" s="40" t="s">
        <v>303</v>
      </c>
      <c r="G11" s="39" t="s">
        <v>304</v>
      </c>
      <c r="H11" s="40" t="s">
        <v>305</v>
      </c>
      <c r="I11" s="40">
        <v>18683201292</v>
      </c>
      <c r="J11" s="45" t="s">
        <v>277</v>
      </c>
      <c r="K11" s="49" t="s">
        <v>306</v>
      </c>
      <c r="L11" s="47"/>
      <c r="M11" s="39" t="s">
        <v>307</v>
      </c>
    </row>
    <row r="12" spans="1:13">
      <c r="A12" s="36" t="s">
        <v>27</v>
      </c>
      <c r="B12" s="36" t="s">
        <v>116</v>
      </c>
      <c r="C12" s="37"/>
      <c r="D12" s="38" t="s">
        <v>308</v>
      </c>
      <c r="E12" s="39" t="s">
        <v>308</v>
      </c>
      <c r="F12" s="40" t="s">
        <v>309</v>
      </c>
      <c r="G12" s="39" t="s">
        <v>310</v>
      </c>
      <c r="H12" s="40" t="s">
        <v>311</v>
      </c>
      <c r="I12" s="40">
        <v>19982812229</v>
      </c>
      <c r="J12" s="45"/>
      <c r="K12" s="49" t="s">
        <v>312</v>
      </c>
      <c r="L12" s="47"/>
      <c r="M12" s="39"/>
    </row>
    <row r="13" spans="1:13">
      <c r="A13" s="36" t="s">
        <v>19</v>
      </c>
      <c r="B13" s="36" t="s">
        <v>116</v>
      </c>
      <c r="C13" s="37"/>
      <c r="D13" s="38" t="s">
        <v>145</v>
      </c>
      <c r="E13" s="39" t="s">
        <v>145</v>
      </c>
      <c r="F13" s="40" t="s">
        <v>313</v>
      </c>
      <c r="G13" s="39" t="s">
        <v>314</v>
      </c>
      <c r="H13" s="40" t="s">
        <v>315</v>
      </c>
      <c r="I13" s="40">
        <v>15528785906</v>
      </c>
      <c r="J13" s="45" t="s">
        <v>316</v>
      </c>
      <c r="K13" s="49" t="s">
        <v>317</v>
      </c>
      <c r="L13" s="47"/>
      <c r="M13" s="39"/>
    </row>
    <row r="14" spans="1:13">
      <c r="A14" s="36" t="s">
        <v>32</v>
      </c>
      <c r="B14" s="36" t="s">
        <v>116</v>
      </c>
      <c r="C14" s="37"/>
      <c r="D14" s="38" t="s">
        <v>318</v>
      </c>
      <c r="E14" s="39" t="s">
        <v>47</v>
      </c>
      <c r="F14" s="40" t="s">
        <v>319</v>
      </c>
      <c r="G14" s="39" t="s">
        <v>320</v>
      </c>
      <c r="H14" s="43" t="s">
        <v>321</v>
      </c>
      <c r="I14" s="40">
        <v>15108211617</v>
      </c>
      <c r="J14" s="45" t="s">
        <v>322</v>
      </c>
      <c r="K14" s="49" t="s">
        <v>323</v>
      </c>
      <c r="L14" s="47"/>
      <c r="M14" s="39" t="s">
        <v>324</v>
      </c>
    </row>
    <row r="15" spans="1:13">
      <c r="A15" s="36" t="s">
        <v>30</v>
      </c>
      <c r="B15" s="36" t="s">
        <v>116</v>
      </c>
      <c r="C15" s="37"/>
      <c r="D15" s="38" t="s">
        <v>318</v>
      </c>
      <c r="E15" s="39" t="s">
        <v>68</v>
      </c>
      <c r="F15" s="40" t="s">
        <v>319</v>
      </c>
      <c r="G15" s="39" t="s">
        <v>325</v>
      </c>
      <c r="H15" s="43" t="s">
        <v>326</v>
      </c>
      <c r="I15" s="40">
        <v>18381899787</v>
      </c>
      <c r="J15" s="45" t="s">
        <v>322</v>
      </c>
      <c r="K15" s="49" t="s">
        <v>323</v>
      </c>
      <c r="L15" s="47"/>
      <c r="M15" s="39" t="s">
        <v>324</v>
      </c>
    </row>
    <row r="16" spans="1:13">
      <c r="A16" s="36" t="s">
        <v>33</v>
      </c>
      <c r="B16" s="36" t="s">
        <v>116</v>
      </c>
      <c r="C16" s="37"/>
      <c r="D16" s="38" t="s">
        <v>318</v>
      </c>
      <c r="E16" s="39" t="s">
        <v>232</v>
      </c>
      <c r="F16" s="40" t="s">
        <v>319</v>
      </c>
      <c r="G16" s="39" t="s">
        <v>327</v>
      </c>
      <c r="H16" s="43" t="s">
        <v>326</v>
      </c>
      <c r="I16" s="40">
        <v>18381899787</v>
      </c>
      <c r="J16" s="45" t="s">
        <v>322</v>
      </c>
      <c r="K16" s="49" t="s">
        <v>323</v>
      </c>
      <c r="L16" s="47"/>
      <c r="M16" s="39" t="s">
        <v>324</v>
      </c>
    </row>
    <row r="17" spans="1:13">
      <c r="A17" s="36" t="s">
        <v>28</v>
      </c>
      <c r="B17" s="36" t="s">
        <v>116</v>
      </c>
      <c r="C17" s="37"/>
      <c r="D17" s="38" t="s">
        <v>318</v>
      </c>
      <c r="E17" s="39" t="s">
        <v>159</v>
      </c>
      <c r="F17" s="40" t="s">
        <v>319</v>
      </c>
      <c r="G17" s="39" t="s">
        <v>328</v>
      </c>
      <c r="H17" s="43" t="s">
        <v>321</v>
      </c>
      <c r="I17" s="40">
        <v>15108211617</v>
      </c>
      <c r="J17" s="45" t="s">
        <v>322</v>
      </c>
      <c r="K17" s="49" t="s">
        <v>323</v>
      </c>
      <c r="L17" s="47"/>
      <c r="M17" s="39" t="s">
        <v>324</v>
      </c>
    </row>
    <row r="18" spans="1:13">
      <c r="A18" s="36" t="s">
        <v>18</v>
      </c>
      <c r="B18" s="36" t="s">
        <v>116</v>
      </c>
      <c r="C18" s="37"/>
      <c r="D18" s="38" t="s">
        <v>318</v>
      </c>
      <c r="E18" s="39" t="s">
        <v>69</v>
      </c>
      <c r="F18" s="40" t="s">
        <v>319</v>
      </c>
      <c r="G18" s="39" t="s">
        <v>329</v>
      </c>
      <c r="H18" s="43" t="s">
        <v>330</v>
      </c>
      <c r="I18" s="40">
        <v>18381904567</v>
      </c>
      <c r="J18" s="45" t="s">
        <v>322</v>
      </c>
      <c r="K18" s="49" t="s">
        <v>323</v>
      </c>
      <c r="L18" s="47"/>
      <c r="M18" s="39" t="s">
        <v>324</v>
      </c>
    </row>
    <row r="19" spans="1:13">
      <c r="A19" s="36" t="s">
        <v>65</v>
      </c>
      <c r="B19" s="36" t="s">
        <v>116</v>
      </c>
      <c r="C19" s="37"/>
      <c r="D19" s="38" t="s">
        <v>318</v>
      </c>
      <c r="E19" s="39" t="s">
        <v>179</v>
      </c>
      <c r="F19" s="40" t="s">
        <v>319</v>
      </c>
      <c r="G19" s="39" t="s">
        <v>331</v>
      </c>
      <c r="H19" s="43" t="s">
        <v>330</v>
      </c>
      <c r="I19" s="40">
        <v>18381904567</v>
      </c>
      <c r="J19" s="45" t="s">
        <v>322</v>
      </c>
      <c r="K19" s="49" t="s">
        <v>323</v>
      </c>
      <c r="L19" s="47"/>
      <c r="M19" s="39" t="s">
        <v>324</v>
      </c>
    </row>
    <row r="20" ht="12.95" customHeight="1" spans="1:13">
      <c r="A20" s="36" t="s">
        <v>52</v>
      </c>
      <c r="B20" s="36" t="s">
        <v>116</v>
      </c>
      <c r="C20" s="37"/>
      <c r="D20" s="38" t="s">
        <v>318</v>
      </c>
      <c r="E20" s="39" t="s">
        <v>56</v>
      </c>
      <c r="F20" s="40" t="s">
        <v>319</v>
      </c>
      <c r="G20" s="39" t="s">
        <v>332</v>
      </c>
      <c r="H20" s="43" t="s">
        <v>330</v>
      </c>
      <c r="I20" s="40">
        <v>18381904567</v>
      </c>
      <c r="J20" s="45" t="s">
        <v>322</v>
      </c>
      <c r="K20" s="49" t="s">
        <v>323</v>
      </c>
      <c r="L20" s="47"/>
      <c r="M20" s="39" t="s">
        <v>324</v>
      </c>
    </row>
    <row r="21" ht="12.95" customHeight="1" spans="1:13">
      <c r="A21" s="36"/>
      <c r="B21" s="36"/>
      <c r="C21" s="37"/>
      <c r="D21" s="38" t="s">
        <v>318</v>
      </c>
      <c r="E21" s="39" t="s">
        <v>180</v>
      </c>
      <c r="F21" s="40" t="s">
        <v>319</v>
      </c>
      <c r="G21" s="39" t="s">
        <v>333</v>
      </c>
      <c r="H21" s="43" t="s">
        <v>330</v>
      </c>
      <c r="I21" s="40">
        <v>18381904567</v>
      </c>
      <c r="J21" s="45" t="s">
        <v>322</v>
      </c>
      <c r="K21" s="49" t="s">
        <v>323</v>
      </c>
      <c r="L21" s="47"/>
      <c r="M21" s="39" t="s">
        <v>324</v>
      </c>
    </row>
    <row r="22" ht="12.95" customHeight="1" spans="1:13">
      <c r="A22" s="36" t="s">
        <v>111</v>
      </c>
      <c r="B22" s="36" t="s">
        <v>116</v>
      </c>
      <c r="C22" s="37"/>
      <c r="D22" s="38" t="s">
        <v>318</v>
      </c>
      <c r="E22" s="39" t="s">
        <v>163</v>
      </c>
      <c r="F22" s="40" t="s">
        <v>319</v>
      </c>
      <c r="G22" s="39" t="s">
        <v>334</v>
      </c>
      <c r="H22" s="43" t="s">
        <v>330</v>
      </c>
      <c r="I22" s="40">
        <v>18381904567</v>
      </c>
      <c r="J22" s="45" t="s">
        <v>322</v>
      </c>
      <c r="K22" s="49" t="s">
        <v>323</v>
      </c>
      <c r="L22" s="47"/>
      <c r="M22" s="39" t="s">
        <v>324</v>
      </c>
    </row>
    <row r="23" ht="12.95" customHeight="1" spans="1:13">
      <c r="A23" s="36" t="s">
        <v>76</v>
      </c>
      <c r="B23" s="36" t="s">
        <v>116</v>
      </c>
      <c r="C23" s="37"/>
      <c r="D23" s="38" t="s">
        <v>318</v>
      </c>
      <c r="E23" s="39" t="s">
        <v>112</v>
      </c>
      <c r="F23" s="40" t="s">
        <v>319</v>
      </c>
      <c r="G23" s="39" t="s">
        <v>335</v>
      </c>
      <c r="H23" s="43" t="s">
        <v>330</v>
      </c>
      <c r="I23" s="40">
        <v>18381904567</v>
      </c>
      <c r="J23" s="45" t="s">
        <v>322</v>
      </c>
      <c r="K23" s="49" t="s">
        <v>323</v>
      </c>
      <c r="L23" s="47"/>
      <c r="M23" s="39" t="s">
        <v>324</v>
      </c>
    </row>
    <row r="24" spans="1:13">
      <c r="A24" s="36" t="s">
        <v>90</v>
      </c>
      <c r="B24" s="36" t="s">
        <v>116</v>
      </c>
      <c r="C24" s="37"/>
      <c r="D24" s="38" t="s">
        <v>318</v>
      </c>
      <c r="E24" s="39" t="s">
        <v>147</v>
      </c>
      <c r="F24" s="40" t="s">
        <v>319</v>
      </c>
      <c r="G24" s="39" t="s">
        <v>336</v>
      </c>
      <c r="H24" s="43" t="s">
        <v>330</v>
      </c>
      <c r="I24" s="40">
        <v>18381904567</v>
      </c>
      <c r="J24" s="45" t="s">
        <v>322</v>
      </c>
      <c r="K24" s="49" t="s">
        <v>323</v>
      </c>
      <c r="L24" s="47"/>
      <c r="M24" s="39" t="s">
        <v>324</v>
      </c>
    </row>
    <row r="25" spans="1:13">
      <c r="A25" s="36" t="s">
        <v>130</v>
      </c>
      <c r="B25" s="36" t="s">
        <v>116</v>
      </c>
      <c r="C25" s="37"/>
      <c r="D25" s="38" t="s">
        <v>337</v>
      </c>
      <c r="E25" s="39" t="s">
        <v>337</v>
      </c>
      <c r="F25" s="40" t="s">
        <v>338</v>
      </c>
      <c r="G25" s="39" t="s">
        <v>339</v>
      </c>
      <c r="H25" s="40" t="s">
        <v>340</v>
      </c>
      <c r="I25" s="40">
        <v>15283947738</v>
      </c>
      <c r="J25" s="45" t="s">
        <v>341</v>
      </c>
      <c r="K25" s="49" t="s">
        <v>342</v>
      </c>
      <c r="L25" s="47"/>
      <c r="M25" s="39" t="s">
        <v>343</v>
      </c>
    </row>
    <row r="26" spans="1:13">
      <c r="A26" s="36" t="s">
        <v>138</v>
      </c>
      <c r="B26" s="36" t="s">
        <v>116</v>
      </c>
      <c r="C26" s="37"/>
      <c r="D26" s="38" t="s">
        <v>344</v>
      </c>
      <c r="E26" s="39" t="s">
        <v>31</v>
      </c>
      <c r="F26" s="40" t="s">
        <v>319</v>
      </c>
      <c r="G26" s="39" t="s">
        <v>345</v>
      </c>
      <c r="H26" s="40" t="s">
        <v>346</v>
      </c>
      <c r="I26" s="40">
        <v>15692885305</v>
      </c>
      <c r="J26" s="45" t="s">
        <v>38</v>
      </c>
      <c r="K26" s="49" t="s">
        <v>347</v>
      </c>
      <c r="L26" s="47"/>
      <c r="M26" s="39" t="s">
        <v>348</v>
      </c>
    </row>
    <row r="27" spans="1:13">
      <c r="A27" s="36" t="s">
        <v>133</v>
      </c>
      <c r="B27" s="36" t="s">
        <v>116</v>
      </c>
      <c r="C27" s="37"/>
      <c r="D27" s="44" t="s">
        <v>349</v>
      </c>
      <c r="E27" s="39" t="s">
        <v>106</v>
      </c>
      <c r="F27" s="40" t="s">
        <v>350</v>
      </c>
      <c r="G27" s="39" t="s">
        <v>122</v>
      </c>
      <c r="H27" s="40" t="s">
        <v>123</v>
      </c>
      <c r="I27" s="40">
        <v>15228205853</v>
      </c>
      <c r="J27" s="45" t="s">
        <v>124</v>
      </c>
      <c r="K27" s="50" t="s">
        <v>121</v>
      </c>
      <c r="L27" s="47"/>
      <c r="M27" s="39" t="s">
        <v>351</v>
      </c>
    </row>
    <row r="28" spans="1:13">
      <c r="A28" s="36" t="s">
        <v>91</v>
      </c>
      <c r="B28" s="36" t="s">
        <v>116</v>
      </c>
      <c r="C28" s="37"/>
      <c r="D28" s="44" t="s">
        <v>349</v>
      </c>
      <c r="E28" s="39" t="s">
        <v>107</v>
      </c>
      <c r="F28" s="40" t="s">
        <v>350</v>
      </c>
      <c r="G28" s="39" t="str">
        <f>"("&amp;E28&amp;")"&amp;"四川省宜宾市高县月江镇高县宜宾保润汽车维修服务有限公司西南(S436西)(污水管网项目)"</f>
        <v>(五冶钢构宜宾高县月江镇建设项目-2)四川省宜宾市高县月江镇高县宜宾保润汽车维修服务有限公司西南(S436西)(污水管网项目)</v>
      </c>
      <c r="H28" s="40" t="s">
        <v>123</v>
      </c>
      <c r="I28" s="40">
        <v>15228205853</v>
      </c>
      <c r="J28" s="45" t="s">
        <v>124</v>
      </c>
      <c r="K28" s="49" t="s">
        <v>121</v>
      </c>
      <c r="L28" s="47"/>
      <c r="M28" s="39" t="s">
        <v>351</v>
      </c>
    </row>
    <row r="29" spans="1:13">
      <c r="A29" s="36" t="s">
        <v>77</v>
      </c>
      <c r="B29" s="36" t="s">
        <v>116</v>
      </c>
      <c r="C29" s="37"/>
      <c r="D29" s="44" t="s">
        <v>349</v>
      </c>
      <c r="E29" s="39" t="s">
        <v>155</v>
      </c>
      <c r="F29" s="40" t="s">
        <v>350</v>
      </c>
      <c r="G29" s="39" t="str">
        <f>"("&amp;E29&amp;")"&amp;"宜宾市高县月江镇三转湾(308亩平场项目)"</f>
        <v>(五冶钢构宜宾高县月江镇建设项目-308亩平场项目)宜宾市高县月江镇三转湾(308亩平场项目)</v>
      </c>
      <c r="H29" s="40" t="s">
        <v>123</v>
      </c>
      <c r="I29" s="40">
        <v>15228205853</v>
      </c>
      <c r="J29" s="45" t="s">
        <v>124</v>
      </c>
      <c r="K29" s="49" t="s">
        <v>121</v>
      </c>
      <c r="L29" s="47"/>
      <c r="M29" s="39" t="s">
        <v>351</v>
      </c>
    </row>
    <row r="30" spans="1:13">
      <c r="A30" s="36" t="s">
        <v>86</v>
      </c>
      <c r="B30" s="36" t="s">
        <v>116</v>
      </c>
      <c r="C30" s="37"/>
      <c r="D30" s="44" t="s">
        <v>349</v>
      </c>
      <c r="E30" s="39" t="s">
        <v>171</v>
      </c>
      <c r="F30" s="40" t="s">
        <v>350</v>
      </c>
      <c r="G30" s="39" t="str">
        <f>"("&amp;E30&amp;")"&amp;"四川省宜宾市高县高县庆符镇鹅卵新农村高县广久大道(庆符厂房项目)"</f>
        <v>(五冶钢构宜宾南溪区项目土建4标)四川省宜宾市高县高县庆符镇鹅卵新农村高县广久大道(庆符厂房项目)</v>
      </c>
      <c r="H30" s="40" t="s">
        <v>123</v>
      </c>
      <c r="I30" s="40">
        <v>15228205853</v>
      </c>
      <c r="J30" s="45" t="s">
        <v>124</v>
      </c>
      <c r="K30" s="49" t="s">
        <v>121</v>
      </c>
      <c r="L30" s="47"/>
      <c r="M30" s="39" t="s">
        <v>351</v>
      </c>
    </row>
    <row r="31" spans="1:13">
      <c r="A31" s="40"/>
      <c r="B31" s="40"/>
      <c r="C31" s="37"/>
      <c r="D31" s="38" t="s">
        <v>352</v>
      </c>
      <c r="E31" s="45" t="s">
        <v>17</v>
      </c>
      <c r="F31" s="40" t="s">
        <v>353</v>
      </c>
      <c r="G31" s="39" t="s">
        <v>354</v>
      </c>
      <c r="H31" s="40" t="s">
        <v>355</v>
      </c>
      <c r="I31" s="40">
        <v>13658059919</v>
      </c>
      <c r="J31" s="45" t="s">
        <v>356</v>
      </c>
      <c r="K31" s="50" t="s">
        <v>357</v>
      </c>
      <c r="L31" s="50" t="s">
        <v>358</v>
      </c>
      <c r="M31" s="39" t="s">
        <v>359</v>
      </c>
    </row>
    <row r="32" spans="1:13">
      <c r="A32" s="36" t="s">
        <v>66</v>
      </c>
      <c r="B32" s="36" t="s">
        <v>116</v>
      </c>
      <c r="C32" s="37"/>
      <c r="D32" s="38" t="s">
        <v>352</v>
      </c>
      <c r="E32" s="45" t="s">
        <v>39</v>
      </c>
      <c r="F32" s="40" t="s">
        <v>353</v>
      </c>
      <c r="G32" s="39" t="s">
        <v>360</v>
      </c>
      <c r="H32" s="40" t="s">
        <v>355</v>
      </c>
      <c r="I32" s="40">
        <v>13658059919</v>
      </c>
      <c r="J32" s="45" t="s">
        <v>356</v>
      </c>
      <c r="K32" s="49" t="s">
        <v>357</v>
      </c>
      <c r="L32" s="50" t="s">
        <v>358</v>
      </c>
      <c r="M32" s="39" t="s">
        <v>359</v>
      </c>
    </row>
    <row r="33" spans="1:13">
      <c r="A33" s="36" t="s">
        <v>82</v>
      </c>
      <c r="B33" s="36" t="s">
        <v>116</v>
      </c>
      <c r="C33" s="37"/>
      <c r="D33" s="38" t="s">
        <v>352</v>
      </c>
      <c r="E33" s="45" t="s">
        <v>43</v>
      </c>
      <c r="F33" s="40" t="s">
        <v>353</v>
      </c>
      <c r="G33" s="39" t="s">
        <v>361</v>
      </c>
      <c r="H33" s="40" t="s">
        <v>362</v>
      </c>
      <c r="I33" s="40">
        <v>15982487227</v>
      </c>
      <c r="J33" s="45" t="s">
        <v>356</v>
      </c>
      <c r="K33" s="49" t="s">
        <v>357</v>
      </c>
      <c r="L33" s="50" t="s">
        <v>358</v>
      </c>
      <c r="M33" s="39" t="s">
        <v>359</v>
      </c>
    </row>
    <row r="34" spans="1:13">
      <c r="A34" s="36" t="s">
        <v>45</v>
      </c>
      <c r="B34" s="36" t="s">
        <v>116</v>
      </c>
      <c r="C34" s="37"/>
      <c r="D34" s="38" t="s">
        <v>352</v>
      </c>
      <c r="E34" s="45" t="s">
        <v>104</v>
      </c>
      <c r="F34" s="40" t="s">
        <v>353</v>
      </c>
      <c r="G34" s="39" t="s">
        <v>363</v>
      </c>
      <c r="H34" s="40" t="s">
        <v>362</v>
      </c>
      <c r="I34" s="40">
        <v>15982487227</v>
      </c>
      <c r="J34" s="45" t="s">
        <v>356</v>
      </c>
      <c r="K34" s="49" t="s">
        <v>357</v>
      </c>
      <c r="L34" s="50" t="s">
        <v>358</v>
      </c>
      <c r="M34" s="39" t="s">
        <v>359</v>
      </c>
    </row>
    <row r="35" spans="1:13">
      <c r="A35" s="36" t="s">
        <v>21</v>
      </c>
      <c r="B35" s="36" t="s">
        <v>116</v>
      </c>
      <c r="C35" s="37"/>
      <c r="D35" s="44" t="s">
        <v>150</v>
      </c>
      <c r="E35" s="39" t="s">
        <v>150</v>
      </c>
      <c r="F35" s="40" t="s">
        <v>364</v>
      </c>
      <c r="G35" s="39" t="str">
        <f>"("&amp;E35&amp;")"&amp;"中铁科研院集团有限公司宜宾市泥溪东互通式立交下穿成贵客专铁路工程项目钢筋加工厂"</f>
        <v>(中铁科研院宜宾泥溪项目)中铁科研院集团有限公司宜宾市泥溪东互通式立交下穿成贵客专铁路工程项目钢筋加工厂</v>
      </c>
      <c r="H35" s="43" t="s">
        <v>365</v>
      </c>
      <c r="I35" s="43">
        <v>19130850820</v>
      </c>
      <c r="J35" s="45" t="s">
        <v>366</v>
      </c>
      <c r="K35" s="50" t="s">
        <v>367</v>
      </c>
      <c r="L35" s="47"/>
      <c r="M35" s="39" t="s">
        <v>368</v>
      </c>
    </row>
    <row r="36" spans="1:13">
      <c r="A36" s="36" t="s">
        <v>58</v>
      </c>
      <c r="B36" s="36" t="s">
        <v>116</v>
      </c>
      <c r="C36" s="37"/>
      <c r="D36" s="44" t="s">
        <v>150</v>
      </c>
      <c r="E36" s="39" t="s">
        <v>150</v>
      </c>
      <c r="F36" s="40" t="s">
        <v>364</v>
      </c>
      <c r="G36" s="39" t="str">
        <f>"("&amp;E36&amp;")"&amp;"中铁科研院集团有限公司宜宾市泥溪东互通式立交下穿成贵客专铁路工程项目钢筋加工厂"</f>
        <v>(中铁科研院宜宾泥溪项目)中铁科研院集团有限公司宜宾市泥溪东互通式立交下穿成贵客专铁路工程项目钢筋加工厂</v>
      </c>
      <c r="H36" s="43" t="s">
        <v>369</v>
      </c>
      <c r="I36" s="43">
        <v>18208257412</v>
      </c>
      <c r="J36" s="45" t="s">
        <v>366</v>
      </c>
      <c r="K36" s="50" t="s">
        <v>367</v>
      </c>
      <c r="L36" s="47"/>
      <c r="M36" s="39" t="s">
        <v>368</v>
      </c>
    </row>
    <row r="37" s="25" customFormat="1" spans="1:13">
      <c r="A37" s="36" t="s">
        <v>46</v>
      </c>
      <c r="B37" s="36" t="s">
        <v>116</v>
      </c>
      <c r="C37" s="37"/>
      <c r="D37" s="46" t="s">
        <v>128</v>
      </c>
      <c r="E37" s="39" t="s">
        <v>132</v>
      </c>
      <c r="F37" s="40" t="s">
        <v>370</v>
      </c>
      <c r="G37" s="39" t="str">
        <f t="shared" ref="G37:G47" si="0">"("&amp;E37&amp;")"&amp;"宜宾市翠屏区宜宾汽车零部件配套产业基地(纬五路南)"</f>
        <v>(宜宾兴港三江新区长江工业园建设项目-9#厂房)宜宾市翠屏区宜宾汽车零部件配套产业基地(纬五路南)</v>
      </c>
      <c r="H37" s="40" t="s">
        <v>371</v>
      </c>
      <c r="I37" s="40">
        <v>15924731822</v>
      </c>
      <c r="J37" s="51" t="s">
        <v>366</v>
      </c>
      <c r="K37" s="52" t="s">
        <v>372</v>
      </c>
      <c r="L37" s="53"/>
      <c r="M37" s="39" t="s">
        <v>373</v>
      </c>
    </row>
    <row r="38" s="25" customFormat="1" spans="1:13">
      <c r="A38" s="36" t="s">
        <v>22</v>
      </c>
      <c r="B38" s="36" t="s">
        <v>116</v>
      </c>
      <c r="C38" s="37"/>
      <c r="D38" s="44" t="s">
        <v>128</v>
      </c>
      <c r="E38" s="39" t="s">
        <v>135</v>
      </c>
      <c r="F38" s="40" t="s">
        <v>370</v>
      </c>
      <c r="G38" s="39" t="str">
        <f t="shared" si="0"/>
        <v>(宜宾兴港三江新区长江工业园建设项目-M2-2#厂房)宜宾市翠屏区宜宾汽车零部件配套产业基地(纬五路南)</v>
      </c>
      <c r="H38" s="40" t="s">
        <v>374</v>
      </c>
      <c r="I38" s="40">
        <v>17713876279</v>
      </c>
      <c r="J38" s="51" t="s">
        <v>366</v>
      </c>
      <c r="K38" s="52" t="s">
        <v>372</v>
      </c>
      <c r="L38" s="53"/>
      <c r="M38" s="39" t="s">
        <v>373</v>
      </c>
    </row>
    <row r="39" s="25" customFormat="1" spans="1:13">
      <c r="A39" s="36" t="s">
        <v>181</v>
      </c>
      <c r="B39" s="36" t="s">
        <v>116</v>
      </c>
      <c r="C39" s="37"/>
      <c r="D39" s="44" t="s">
        <v>128</v>
      </c>
      <c r="E39" s="39" t="s">
        <v>136</v>
      </c>
      <c r="F39" s="40" t="s">
        <v>370</v>
      </c>
      <c r="G39" s="39" t="str">
        <f t="shared" si="0"/>
        <v>(宜宾兴港三江新区长江工业园建设项目-M2-00-04桩)宜宾市翠屏区宜宾汽车零部件配套产业基地(纬五路南)</v>
      </c>
      <c r="H39" s="40" t="s">
        <v>374</v>
      </c>
      <c r="I39" s="40">
        <v>17713876279</v>
      </c>
      <c r="J39" s="51" t="s">
        <v>366</v>
      </c>
      <c r="K39" s="52" t="s">
        <v>372</v>
      </c>
      <c r="L39" s="53"/>
      <c r="M39" s="39" t="s">
        <v>373</v>
      </c>
    </row>
    <row r="40" s="25" customFormat="1" spans="1:13">
      <c r="A40" s="36" t="s">
        <v>182</v>
      </c>
      <c r="B40" s="36" t="s">
        <v>116</v>
      </c>
      <c r="C40" s="37"/>
      <c r="D40" s="44" t="s">
        <v>128</v>
      </c>
      <c r="E40" s="39" t="s">
        <v>375</v>
      </c>
      <c r="F40" s="40" t="s">
        <v>370</v>
      </c>
      <c r="G40" s="39" t="str">
        <f t="shared" si="0"/>
        <v>(宜宾兴港三江新区长江工业园建设项目-M2-3#厂房)宜宾市翠屏区宜宾汽车零部件配套产业基地(纬五路南)</v>
      </c>
      <c r="H40" s="40" t="s">
        <v>374</v>
      </c>
      <c r="I40" s="40">
        <v>17713876279</v>
      </c>
      <c r="J40" s="51" t="s">
        <v>366</v>
      </c>
      <c r="K40" s="52" t="s">
        <v>372</v>
      </c>
      <c r="L40" s="53"/>
      <c r="M40" s="39" t="s">
        <v>373</v>
      </c>
    </row>
    <row r="41" s="25" customFormat="1" spans="1:13">
      <c r="A41" s="40"/>
      <c r="B41" s="40"/>
      <c r="C41" s="37"/>
      <c r="D41" s="44" t="s">
        <v>128</v>
      </c>
      <c r="E41" s="39" t="s">
        <v>153</v>
      </c>
      <c r="F41" s="40" t="s">
        <v>370</v>
      </c>
      <c r="G41" s="39" t="str">
        <f t="shared" si="0"/>
        <v>(宜宾兴港三江新区长江工业园建设项目-M2-4#厂房)宜宾市翠屏区宜宾汽车零部件配套产业基地(纬五路南)</v>
      </c>
      <c r="H41" s="40" t="s">
        <v>374</v>
      </c>
      <c r="I41" s="40">
        <v>17713876279</v>
      </c>
      <c r="J41" s="51" t="s">
        <v>366</v>
      </c>
      <c r="K41" s="52" t="s">
        <v>372</v>
      </c>
      <c r="L41" s="53"/>
      <c r="M41" s="39" t="s">
        <v>373</v>
      </c>
    </row>
    <row r="42" s="25" customFormat="1" spans="1:13">
      <c r="A42" s="36" t="s">
        <v>205</v>
      </c>
      <c r="B42" s="36" t="s">
        <v>116</v>
      </c>
      <c r="C42" s="37"/>
      <c r="D42" s="44" t="s">
        <v>128</v>
      </c>
      <c r="E42" s="39" t="s">
        <v>154</v>
      </c>
      <c r="F42" s="40" t="s">
        <v>370</v>
      </c>
      <c r="G42" s="39" t="str">
        <f t="shared" si="0"/>
        <v>(宜宾兴港三江新区长江工业园建设项目-M2-5#厂房)宜宾市翠屏区宜宾汽车零部件配套产业基地(纬五路南)</v>
      </c>
      <c r="H42" s="40" t="s">
        <v>374</v>
      </c>
      <c r="I42" s="40">
        <v>17713876279</v>
      </c>
      <c r="J42" s="51" t="s">
        <v>366</v>
      </c>
      <c r="K42" s="52" t="s">
        <v>372</v>
      </c>
      <c r="L42" s="53"/>
      <c r="M42" s="39" t="s">
        <v>373</v>
      </c>
    </row>
    <row r="43" s="25" customFormat="1" spans="1:13">
      <c r="A43" s="36" t="s">
        <v>140</v>
      </c>
      <c r="B43" s="36" t="s">
        <v>116</v>
      </c>
      <c r="C43" s="37"/>
      <c r="D43" s="44" t="s">
        <v>128</v>
      </c>
      <c r="E43" s="39" t="s">
        <v>137</v>
      </c>
      <c r="F43" s="40" t="s">
        <v>370</v>
      </c>
      <c r="G43" s="39" t="str">
        <f t="shared" si="0"/>
        <v>(宜宾兴港三江新区长江工业园建设项目-M2-6#厂房)宜宾市翠屏区宜宾汽车零部件配套产业基地(纬五路南)</v>
      </c>
      <c r="H43" s="40" t="s">
        <v>374</v>
      </c>
      <c r="I43" s="40">
        <v>17713876279</v>
      </c>
      <c r="J43" s="51" t="s">
        <v>366</v>
      </c>
      <c r="K43" s="52" t="s">
        <v>372</v>
      </c>
      <c r="L43" s="53"/>
      <c r="M43" s="39" t="s">
        <v>373</v>
      </c>
    </row>
    <row r="44" s="25" customFormat="1" spans="1:13">
      <c r="A44" s="36" t="s">
        <v>197</v>
      </c>
      <c r="B44" s="36" t="s">
        <v>116</v>
      </c>
      <c r="C44" s="37"/>
      <c r="D44" s="44" t="s">
        <v>128</v>
      </c>
      <c r="E44" s="39" t="s">
        <v>139</v>
      </c>
      <c r="F44" s="40" t="s">
        <v>370</v>
      </c>
      <c r="G44" s="39" t="str">
        <f t="shared" si="0"/>
        <v>(宜宾兴港三江新区长江工业园建设项目-M2-7#厂房)宜宾市翠屏区宜宾汽车零部件配套产业基地(纬五路南)</v>
      </c>
      <c r="H44" s="40" t="s">
        <v>374</v>
      </c>
      <c r="I44" s="40">
        <v>17713876279</v>
      </c>
      <c r="J44" s="51" t="s">
        <v>366</v>
      </c>
      <c r="K44" s="52" t="s">
        <v>372</v>
      </c>
      <c r="L44" s="53"/>
      <c r="M44" s="39" t="s">
        <v>373</v>
      </c>
    </row>
    <row r="45" s="25" customFormat="1" spans="1:13">
      <c r="A45" s="36" t="s">
        <v>198</v>
      </c>
      <c r="B45" s="36" t="s">
        <v>116</v>
      </c>
      <c r="C45" s="27"/>
      <c r="D45" s="44" t="s">
        <v>128</v>
      </c>
      <c r="E45" s="39" t="s">
        <v>131</v>
      </c>
      <c r="F45" s="40" t="s">
        <v>370</v>
      </c>
      <c r="G45" s="39" t="str">
        <f t="shared" si="0"/>
        <v>(宜宾兴港三江新区长江工业园建设项目-11#厂房)宜宾市翠屏区宜宾汽车零部件配套产业基地(纬五路南)</v>
      </c>
      <c r="H45" s="40" t="s">
        <v>371</v>
      </c>
      <c r="I45" s="40">
        <v>15924731822</v>
      </c>
      <c r="J45" s="51" t="s">
        <v>366</v>
      </c>
      <c r="K45" s="52" t="s">
        <v>372</v>
      </c>
      <c r="L45" s="53"/>
      <c r="M45" s="39" t="s">
        <v>373</v>
      </c>
    </row>
    <row r="46" s="25" customFormat="1" spans="1:13">
      <c r="A46" s="36" t="s">
        <v>199</v>
      </c>
      <c r="B46" s="36" t="s">
        <v>116</v>
      </c>
      <c r="C46" s="27"/>
      <c r="D46" s="44" t="s">
        <v>128</v>
      </c>
      <c r="E46" s="39" t="s">
        <v>376</v>
      </c>
      <c r="F46" s="40" t="s">
        <v>370</v>
      </c>
      <c r="G46" s="39" t="str">
        <f t="shared" si="0"/>
        <v>(宜宾兴港三江新区长江工业园建设项目-3#8#9#承台)宜宾市翠屏区宜宾汽车零部件配套产业基地(纬五路南)</v>
      </c>
      <c r="H46" s="40" t="s">
        <v>371</v>
      </c>
      <c r="I46" s="40">
        <v>15924731822</v>
      </c>
      <c r="J46" s="51" t="s">
        <v>366</v>
      </c>
      <c r="K46" s="52" t="s">
        <v>372</v>
      </c>
      <c r="L46" s="54"/>
      <c r="M46" s="39" t="s">
        <v>373</v>
      </c>
    </row>
    <row r="47" s="25" customFormat="1" spans="1:13">
      <c r="A47" s="36" t="s">
        <v>141</v>
      </c>
      <c r="B47" s="36" t="s">
        <v>116</v>
      </c>
      <c r="C47" s="27"/>
      <c r="D47" s="44" t="s">
        <v>128</v>
      </c>
      <c r="E47" s="39" t="s">
        <v>148</v>
      </c>
      <c r="F47" s="40" t="s">
        <v>370</v>
      </c>
      <c r="G47" s="39" t="str">
        <f t="shared" si="0"/>
        <v>(宜宾兴港三江新区长江工业园建设项目-3#8#土建)宜宾市翠屏区宜宾汽车零部件配套产业基地(纬五路南)</v>
      </c>
      <c r="H47" s="40" t="s">
        <v>371</v>
      </c>
      <c r="I47" s="40">
        <v>15924731822</v>
      </c>
      <c r="J47" s="51" t="s">
        <v>366</v>
      </c>
      <c r="K47" s="52" t="s">
        <v>372</v>
      </c>
      <c r="L47" s="54"/>
      <c r="M47" s="39" t="s">
        <v>373</v>
      </c>
    </row>
    <row r="48" s="25" customFormat="1" spans="1:13">
      <c r="A48" s="36" t="s">
        <v>142</v>
      </c>
      <c r="B48" s="36" t="s">
        <v>116</v>
      </c>
      <c r="C48" s="27"/>
      <c r="D48" s="44" t="s">
        <v>128</v>
      </c>
      <c r="E48" s="39" t="s">
        <v>161</v>
      </c>
      <c r="F48" s="40" t="s">
        <v>377</v>
      </c>
      <c r="G48" s="39" t="str">
        <f t="shared" ref="G48:G51" si="1">"("&amp;E48&amp;")"&amp;"四川省宜宾市翠屏区永善路南段宜宾市三江新区长江工业园区"</f>
        <v>(宜宾兴港三江新区长江工业园保障性租赁住房建设项目-1标)四川省宜宾市翠屏区永善路南段宜宾市三江新区长江工业园区</v>
      </c>
      <c r="H48" s="40" t="s">
        <v>378</v>
      </c>
      <c r="I48" s="40">
        <v>13684167136</v>
      </c>
      <c r="J48" s="51" t="s">
        <v>379</v>
      </c>
      <c r="K48" s="52" t="s">
        <v>380</v>
      </c>
      <c r="L48" s="54"/>
      <c r="M48" s="39" t="s">
        <v>381</v>
      </c>
    </row>
    <row r="49" s="25" customFormat="1" spans="1:13">
      <c r="A49" s="36" t="s">
        <v>200</v>
      </c>
      <c r="B49" s="36" t="s">
        <v>116</v>
      </c>
      <c r="C49" s="27"/>
      <c r="D49" s="44" t="s">
        <v>128</v>
      </c>
      <c r="E49" s="39" t="s">
        <v>162</v>
      </c>
      <c r="F49" s="40" t="s">
        <v>377</v>
      </c>
      <c r="G49" s="39" t="str">
        <f t="shared" si="1"/>
        <v>(宜宾兴港三江新区长江工业园保障性租赁住房建设项目-2标)四川省宜宾市翠屏区永善路南段宜宾市三江新区长江工业园区</v>
      </c>
      <c r="H49" s="40" t="s">
        <v>378</v>
      </c>
      <c r="I49" s="40">
        <v>13684167136</v>
      </c>
      <c r="J49" s="51" t="s">
        <v>379</v>
      </c>
      <c r="K49" s="52" t="s">
        <v>380</v>
      </c>
      <c r="L49" s="54"/>
      <c r="M49" s="39" t="s">
        <v>381</v>
      </c>
    </row>
    <row r="50" s="25" customFormat="1" spans="1:13">
      <c r="A50" s="36" t="s">
        <v>201</v>
      </c>
      <c r="B50" s="36" t="s">
        <v>116</v>
      </c>
      <c r="C50" s="27"/>
      <c r="D50" s="44" t="s">
        <v>128</v>
      </c>
      <c r="E50" s="39" t="s">
        <v>194</v>
      </c>
      <c r="F50" s="40" t="s">
        <v>377</v>
      </c>
      <c r="G50" s="39" t="str">
        <f t="shared" si="1"/>
        <v>(宜宾兴港三江新区长江工业园保障性租赁住房建设项目-土建)四川省宜宾市翠屏区永善路南段宜宾市三江新区长江工业园区</v>
      </c>
      <c r="H50" s="40" t="s">
        <v>378</v>
      </c>
      <c r="I50" s="40">
        <v>13684167136</v>
      </c>
      <c r="J50" s="51" t="s">
        <v>379</v>
      </c>
      <c r="K50" s="52" t="s">
        <v>380</v>
      </c>
      <c r="L50" s="54"/>
      <c r="M50" s="39" t="s">
        <v>381</v>
      </c>
    </row>
    <row r="51" s="25" customFormat="1" spans="3:13">
      <c r="C51" s="27"/>
      <c r="D51" s="44" t="s">
        <v>128</v>
      </c>
      <c r="E51" s="39" t="s">
        <v>245</v>
      </c>
      <c r="F51" s="40" t="s">
        <v>377</v>
      </c>
      <c r="G51" s="39" t="str">
        <f t="shared" ref="G51:G54" si="2">"("&amp;E51&amp;")"&amp;"四川省宜宾市翠屏区久安二路与宜宾港路北段交叉口正东方向195米左右宜宾综合保税区"</f>
        <v>(宜宾兴港三江新区长江工业园保障性租赁住房建设项目-4#厂房)四川省宜宾市翠屏区久安二路与宜宾港路北段交叉口正东方向195米左右宜宾综合保税区</v>
      </c>
      <c r="H51" s="40" t="s">
        <v>382</v>
      </c>
      <c r="I51" s="40">
        <v>13568330806</v>
      </c>
      <c r="J51" s="51" t="s">
        <v>379</v>
      </c>
      <c r="K51" s="52" t="s">
        <v>380</v>
      </c>
      <c r="L51" s="54"/>
      <c r="M51" s="39" t="s">
        <v>381</v>
      </c>
    </row>
    <row r="52" s="25" customFormat="1" spans="3:13">
      <c r="C52" s="27"/>
      <c r="D52" s="44" t="s">
        <v>128</v>
      </c>
      <c r="E52" s="39" t="s">
        <v>250</v>
      </c>
      <c r="F52" s="40" t="s">
        <v>377</v>
      </c>
      <c r="G52" s="39" t="str">
        <f t="shared" si="2"/>
        <v>(宜宾兴港三江新区长江工业园保障性租赁住房建设项目-土建3#)四川省宜宾市翠屏区久安二路与宜宾港路北段交叉口正东方向195米左右宜宾综合保税区</v>
      </c>
      <c r="H52" s="40" t="s">
        <v>382</v>
      </c>
      <c r="I52" s="40">
        <v>13568330806</v>
      </c>
      <c r="J52" s="51" t="s">
        <v>379</v>
      </c>
      <c r="K52" s="52" t="s">
        <v>380</v>
      </c>
      <c r="L52" s="54"/>
      <c r="M52" s="39" t="s">
        <v>381</v>
      </c>
    </row>
    <row r="53" s="25" customFormat="1" spans="3:13">
      <c r="C53" s="27"/>
      <c r="D53" s="44" t="s">
        <v>128</v>
      </c>
      <c r="E53" s="39" t="s">
        <v>252</v>
      </c>
      <c r="F53" s="40" t="s">
        <v>377</v>
      </c>
      <c r="G53" s="39" t="str">
        <f t="shared" si="2"/>
        <v>(宜宾兴港三江新区长江工业园保障性租赁住房建设项目-土建7.8号楼)四川省宜宾市翠屏区久安二路与宜宾港路北段交叉口正东方向195米左右宜宾综合保税区</v>
      </c>
      <c r="H53" s="40" t="s">
        <v>382</v>
      </c>
      <c r="I53" s="40">
        <v>13568330806</v>
      </c>
      <c r="J53" s="51" t="s">
        <v>379</v>
      </c>
      <c r="K53" s="52" t="s">
        <v>380</v>
      </c>
      <c r="L53" s="54"/>
      <c r="M53" s="39" t="s">
        <v>381</v>
      </c>
    </row>
    <row r="54" s="25" customFormat="1" spans="3:13">
      <c r="C54" s="27"/>
      <c r="D54" s="44" t="s">
        <v>128</v>
      </c>
      <c r="E54" s="39" t="s">
        <v>253</v>
      </c>
      <c r="F54" s="40" t="s">
        <v>377</v>
      </c>
      <c r="G54" s="39" t="str">
        <f t="shared" si="2"/>
        <v>(宜宾兴港三江新区长江工业园保障性租赁住房建设项目-土建5#)四川省宜宾市翠屏区久安二路与宜宾港路北段交叉口正东方向195米左右宜宾综合保税区</v>
      </c>
      <c r="H54" s="40" t="s">
        <v>382</v>
      </c>
      <c r="I54" s="40">
        <v>13568330806</v>
      </c>
      <c r="J54" s="51" t="s">
        <v>379</v>
      </c>
      <c r="K54" s="52" t="s">
        <v>380</v>
      </c>
      <c r="L54" s="54"/>
      <c r="M54" s="39" t="s">
        <v>381</v>
      </c>
    </row>
    <row r="55" s="25" customFormat="1" spans="3:13">
      <c r="C55" s="27"/>
      <c r="D55" s="39" t="s">
        <v>383</v>
      </c>
      <c r="E55" s="39" t="s">
        <v>169</v>
      </c>
      <c r="F55" s="40" t="s">
        <v>384</v>
      </c>
      <c r="G55" s="39" t="str">
        <f>"("&amp;E55&amp;")"&amp;"龙泉驿区北川路双堰塘钓鱼东100米(北川路)"</f>
        <v>(五冶建设龙泉芙蓉花语项目-1,3地块)龙泉驿区北川路双堰塘钓鱼东100米(北川路)</v>
      </c>
      <c r="H55" s="40" t="s">
        <v>385</v>
      </c>
      <c r="I55" s="40">
        <v>15583590797</v>
      </c>
      <c r="J55" s="55" t="s">
        <v>386</v>
      </c>
      <c r="K55" s="52" t="s">
        <v>387</v>
      </c>
      <c r="L55" s="54"/>
      <c r="M55" s="39" t="s">
        <v>388</v>
      </c>
    </row>
    <row r="56" s="25" customFormat="1" spans="1:13">
      <c r="A56" s="26"/>
      <c r="B56" s="26"/>
      <c r="C56" s="27"/>
      <c r="D56" s="39" t="s">
        <v>383</v>
      </c>
      <c r="E56" s="39" t="s">
        <v>158</v>
      </c>
      <c r="F56" s="40" t="s">
        <v>384</v>
      </c>
      <c r="G56" s="39" t="str">
        <f>"("&amp;E56&amp;")"&amp;"龙泉驿区北川路双堰塘钓鱼东100米(北川路)"</f>
        <v>(五冶建设龙泉芙蓉花语项目-2地块)龙泉驿区北川路双堰塘钓鱼东100米(北川路)</v>
      </c>
      <c r="H56" s="40" t="s">
        <v>389</v>
      </c>
      <c r="I56" s="40">
        <v>15982002377</v>
      </c>
      <c r="J56" s="55" t="s">
        <v>390</v>
      </c>
      <c r="K56" s="52" t="s">
        <v>387</v>
      </c>
      <c r="L56" s="54"/>
      <c r="M56" s="39" t="s">
        <v>388</v>
      </c>
    </row>
    <row r="57" s="25" customFormat="1" spans="1:13">
      <c r="A57" s="26"/>
      <c r="B57" s="26"/>
      <c r="C57" s="27"/>
      <c r="D57" s="39" t="s">
        <v>167</v>
      </c>
      <c r="E57" s="39" t="s">
        <v>167</v>
      </c>
      <c r="F57" s="40" t="s">
        <v>391</v>
      </c>
      <c r="G57" s="39" t="str">
        <f>"("&amp;E57&amp;")"&amp;"四川省成都市双流区光荣路成都艺体中学南200米"</f>
        <v>(五冶建设扩建艺体中学二期工程)四川省成都市双流区光荣路成都艺体中学南200米</v>
      </c>
      <c r="H57" s="40" t="s">
        <v>392</v>
      </c>
      <c r="I57" s="40">
        <v>13458588232</v>
      </c>
      <c r="J57" s="55" t="s">
        <v>393</v>
      </c>
      <c r="K57" s="52" t="s">
        <v>394</v>
      </c>
      <c r="L57" s="54"/>
      <c r="M57" s="39" t="s">
        <v>388</v>
      </c>
    </row>
    <row r="58" s="25" customFormat="1" spans="1:13">
      <c r="A58" s="26"/>
      <c r="B58" s="26"/>
      <c r="C58" s="27"/>
      <c r="D58" s="39" t="s">
        <v>192</v>
      </c>
      <c r="E58" s="39" t="s">
        <v>192</v>
      </c>
      <c r="F58" s="40" t="s">
        <v>395</v>
      </c>
      <c r="G58" s="39" t="str">
        <f>"("&amp;E58&amp;")"&amp;"四川省成都市青白江区桂平大道成都中远海运陆港多式联运有限公司"</f>
        <v>(五冶建设成都国际铁路港多式联项目)四川省成都市青白江区桂平大道成都中远海运陆港多式联运有限公司</v>
      </c>
      <c r="H58" s="40" t="s">
        <v>396</v>
      </c>
      <c r="I58" s="40">
        <v>13880580196</v>
      </c>
      <c r="J58" s="55" t="s">
        <v>397</v>
      </c>
      <c r="K58" s="52" t="s">
        <v>398</v>
      </c>
      <c r="L58" s="54"/>
      <c r="M58" s="39" t="s">
        <v>388</v>
      </c>
    </row>
    <row r="59" s="25" customFormat="1" spans="1:13">
      <c r="A59" s="26"/>
      <c r="B59" s="26"/>
      <c r="C59" s="27"/>
      <c r="D59" s="39" t="s">
        <v>196</v>
      </c>
      <c r="E59" s="39" t="s">
        <v>196</v>
      </c>
      <c r="F59" s="40" t="s">
        <v>399</v>
      </c>
      <c r="G59" s="39" t="str">
        <f>"("&amp;E59&amp;")"&amp;"四川省成都市成华区大观堰2号(四川师范大学附属中学外国语学校)"</f>
        <v>(五冶建设师大附中外语校新建教学楼工程)四川省成都市成华区大观堰2号(四川师范大学附属中学外国语学校)</v>
      </c>
      <c r="H59" s="40" t="s">
        <v>400</v>
      </c>
      <c r="I59" s="40">
        <v>13980880820</v>
      </c>
      <c r="J59" s="55" t="s">
        <v>401</v>
      </c>
      <c r="K59" s="52" t="s">
        <v>402</v>
      </c>
      <c r="L59" s="54"/>
      <c r="M59" s="39" t="s">
        <v>388</v>
      </c>
    </row>
    <row r="60" s="25" customFormat="1" spans="1:13">
      <c r="A60" s="26"/>
      <c r="B60" s="26"/>
      <c r="C60" s="27"/>
      <c r="D60" s="39" t="s">
        <v>203</v>
      </c>
      <c r="E60" s="39" t="s">
        <v>203</v>
      </c>
      <c r="F60" s="40" t="s">
        <v>403</v>
      </c>
      <c r="G60" s="39" t="str">
        <f>"("&amp;E60&amp;")"&amp;"成都市双流区怡心街道高峰社区一组剑和路一段空港兴城怡心街道83亩项目中国五冶项目部"</f>
        <v>(五冶建设空港兴城怡心街道83亩项目)成都市双流区怡心街道高峰社区一组剑和路一段空港兴城怡心街道83亩项目中国五冶项目部</v>
      </c>
      <c r="H60" s="40" t="s">
        <v>404</v>
      </c>
      <c r="I60" s="40">
        <v>15881190525</v>
      </c>
      <c r="J60" s="55" t="s">
        <v>405</v>
      </c>
      <c r="K60" s="52" t="s">
        <v>406</v>
      </c>
      <c r="L60" s="54"/>
      <c r="M60" s="39" t="s">
        <v>388</v>
      </c>
    </row>
    <row r="61" s="25" customFormat="1" spans="1:13">
      <c r="A61" s="26"/>
      <c r="B61" s="26"/>
      <c r="C61" s="27"/>
      <c r="D61" s="39" t="s">
        <v>208</v>
      </c>
      <c r="E61" s="39" t="s">
        <v>208</v>
      </c>
      <c r="F61" s="40" t="s">
        <v>399</v>
      </c>
      <c r="G61" s="39" t="str">
        <f>"("&amp;E61&amp;")"&amp;"锦江区泰昌路锦江28亩项目部"</f>
        <v>(五冶建设锦江区林家坝片区20号地块商业项目)锦江区泰昌路锦江28亩项目部</v>
      </c>
      <c r="H61" s="40" t="s">
        <v>407</v>
      </c>
      <c r="I61" s="40">
        <v>13980247952</v>
      </c>
      <c r="J61" s="55" t="s">
        <v>408</v>
      </c>
      <c r="K61" s="52" t="s">
        <v>409</v>
      </c>
      <c r="L61" s="54"/>
      <c r="M61" s="39" t="s">
        <v>388</v>
      </c>
    </row>
    <row r="62" s="25" customFormat="1" spans="1:13">
      <c r="A62" s="26"/>
      <c r="B62" s="26"/>
      <c r="C62" s="27"/>
      <c r="D62" s="39" t="s">
        <v>211</v>
      </c>
      <c r="E62" s="39" t="s">
        <v>231</v>
      </c>
      <c r="F62" s="40" t="s">
        <v>399</v>
      </c>
      <c r="G62" s="39" t="str">
        <f>"("&amp;E62&amp;")"&amp;"四川省成都市锦江区春熙路街道盐道街4号（盐道街中学初中部）"</f>
        <v>(五冶建设成都盐道街中学初中部改扩建工程-一标)四川省成都市锦江区春熙路街道盐道街4号（盐道街中学初中部）</v>
      </c>
      <c r="H62" s="40" t="s">
        <v>410</v>
      </c>
      <c r="I62" s="40">
        <v>18228465067</v>
      </c>
      <c r="J62" s="55" t="s">
        <v>411</v>
      </c>
      <c r="K62" s="52" t="s">
        <v>412</v>
      </c>
      <c r="L62" s="54"/>
      <c r="M62" s="39" t="s">
        <v>388</v>
      </c>
    </row>
    <row r="63" s="25" customFormat="1" spans="1:13">
      <c r="A63" s="26"/>
      <c r="B63" s="26"/>
      <c r="C63" s="27"/>
      <c r="D63" s="39" t="s">
        <v>211</v>
      </c>
      <c r="E63" s="39" t="s">
        <v>230</v>
      </c>
      <c r="F63" s="40" t="s">
        <v>399</v>
      </c>
      <c r="G63" s="39" t="str">
        <f>"("&amp;E63&amp;")"&amp;"四川省成都市锦江区春熙路街道盐道街4号（盐道街中学初中部）"</f>
        <v>(五冶建设成都盐道街中学初中部改扩建工程-二标)四川省成都市锦江区春熙路街道盐道街4号（盐道街中学初中部）</v>
      </c>
      <c r="H63" s="40" t="s">
        <v>410</v>
      </c>
      <c r="I63" s="40">
        <v>18228465067</v>
      </c>
      <c r="J63" s="55" t="s">
        <v>411</v>
      </c>
      <c r="K63" s="52" t="s">
        <v>412</v>
      </c>
      <c r="L63" s="54"/>
      <c r="M63" s="39" t="s">
        <v>388</v>
      </c>
    </row>
    <row r="64" s="25" customFormat="1" spans="1:13">
      <c r="A64" s="26"/>
      <c r="B64" s="26"/>
      <c r="C64" s="27"/>
      <c r="D64" s="39" t="s">
        <v>215</v>
      </c>
      <c r="E64" s="39" t="s">
        <v>215</v>
      </c>
      <c r="F64" s="40" t="s">
        <v>413</v>
      </c>
      <c r="G64" s="39" t="str">
        <f>"("&amp;E64&amp;")"&amp;"成都市龙泉驿区董朗路69号龙泉驿一医院5号门"</f>
        <v>(五冶建设龙泉驿一医院配套建设工程)成都市龙泉驿区董朗路69号龙泉驿一医院5号门</v>
      </c>
      <c r="H64" s="40" t="s">
        <v>414</v>
      </c>
      <c r="I64" s="40">
        <v>13617695006</v>
      </c>
      <c r="J64" s="55" t="s">
        <v>415</v>
      </c>
      <c r="K64" s="52" t="s">
        <v>416</v>
      </c>
      <c r="L64" s="54"/>
      <c r="M64" s="39" t="s">
        <v>388</v>
      </c>
    </row>
    <row r="65" s="25" customFormat="1" spans="1:13">
      <c r="A65" s="26"/>
      <c r="B65" s="26"/>
      <c r="C65" s="27"/>
      <c r="D65" s="39" t="s">
        <v>417</v>
      </c>
      <c r="E65" s="39" t="s">
        <v>224</v>
      </c>
      <c r="F65" s="40" t="s">
        <v>418</v>
      </c>
      <c r="G65" s="39" t="str">
        <f t="shared" ref="G65:G70" si="3">"("&amp;E65&amp;")"&amp;"成都市龙泉驿外东洪路地铁2号线惠王陵地铁C口"</f>
        <v>(五冶钢构龙泉东洪片区70亩住宅、商业及配套工程项目一标段)成都市龙泉驿外东洪路地铁2号线惠王陵地铁C口</v>
      </c>
      <c r="H65" s="40" t="s">
        <v>419</v>
      </c>
      <c r="I65" s="40">
        <v>13540231225</v>
      </c>
      <c r="J65" s="55"/>
      <c r="K65" s="52" t="s">
        <v>420</v>
      </c>
      <c r="L65" s="54"/>
      <c r="M65" s="39" t="s">
        <v>421</v>
      </c>
    </row>
    <row r="66" s="25" customFormat="1" spans="1:13">
      <c r="A66" s="26"/>
      <c r="B66" s="26"/>
      <c r="C66" s="27"/>
      <c r="D66" s="39" t="s">
        <v>417</v>
      </c>
      <c r="E66" s="39" t="s">
        <v>228</v>
      </c>
      <c r="F66" s="40" t="s">
        <v>418</v>
      </c>
      <c r="G66" s="39" t="str">
        <f t="shared" si="3"/>
        <v>(五冶钢构龙泉东洪片区70亩住宅、商业及配套工程项目二标段)成都市龙泉驿外东洪路地铁2号线惠王陵地铁C口</v>
      </c>
      <c r="H66" s="40" t="s">
        <v>422</v>
      </c>
      <c r="I66" s="40">
        <v>15014331252</v>
      </c>
      <c r="J66" s="55"/>
      <c r="K66" s="52" t="s">
        <v>423</v>
      </c>
      <c r="L66" s="54"/>
      <c r="M66" s="39" t="s">
        <v>421</v>
      </c>
    </row>
    <row r="67" s="25" customFormat="1" spans="1:13">
      <c r="A67" s="26"/>
      <c r="B67" s="26"/>
      <c r="C67" s="27"/>
      <c r="D67" s="39" t="s">
        <v>417</v>
      </c>
      <c r="E67" s="39" t="s">
        <v>240</v>
      </c>
      <c r="F67" s="40" t="s">
        <v>418</v>
      </c>
      <c r="G67" s="39" t="str">
        <f t="shared" si="3"/>
        <v>(五冶钢构龙泉东洪片区70亩住宅、商业及配套工程项目三标段)成都市龙泉驿外东洪路地铁2号线惠王陵地铁C口</v>
      </c>
      <c r="H67" s="40" t="s">
        <v>422</v>
      </c>
      <c r="I67" s="40">
        <v>15014331252</v>
      </c>
      <c r="J67" s="55"/>
      <c r="K67" s="52" t="s">
        <v>424</v>
      </c>
      <c r="L67" s="54"/>
      <c r="M67" s="39" t="s">
        <v>421</v>
      </c>
    </row>
    <row r="68" s="25" customFormat="1" spans="1:13">
      <c r="A68" s="26"/>
      <c r="B68" s="26"/>
      <c r="C68" s="27"/>
      <c r="D68" s="39" t="s">
        <v>417</v>
      </c>
      <c r="E68" s="39" t="s">
        <v>225</v>
      </c>
      <c r="F68" s="40" t="s">
        <v>418</v>
      </c>
      <c r="G68" s="39" t="str">
        <f t="shared" si="3"/>
        <v>(五冶钢构龙泉东洪片区85亩住宅、商业及配套工程项目一标段)成都市龙泉驿外东洪路地铁2号线惠王陵地铁C口</v>
      </c>
      <c r="H68" s="40" t="s">
        <v>425</v>
      </c>
      <c r="I68" s="40">
        <v>18599951655</v>
      </c>
      <c r="J68" s="55"/>
      <c r="K68" s="52" t="s">
        <v>426</v>
      </c>
      <c r="L68" s="54"/>
      <c r="M68" s="39" t="s">
        <v>421</v>
      </c>
    </row>
    <row r="69" s="25" customFormat="1" spans="1:13">
      <c r="A69" s="26"/>
      <c r="B69" s="26"/>
      <c r="C69" s="27"/>
      <c r="D69" s="39" t="s">
        <v>417</v>
      </c>
      <c r="E69" s="39" t="s">
        <v>226</v>
      </c>
      <c r="F69" s="40" t="s">
        <v>418</v>
      </c>
      <c r="G69" s="39" t="str">
        <f t="shared" si="3"/>
        <v>(五冶钢构龙泉东洪片区85亩住宅、商业及配套工程项目二标段)成都市龙泉驿外东洪路地铁2号线惠王陵地铁C口</v>
      </c>
      <c r="H69" s="40" t="s">
        <v>427</v>
      </c>
      <c r="I69" s="40">
        <v>18381013849</v>
      </c>
      <c r="J69" s="55"/>
      <c r="K69" s="52" t="s">
        <v>428</v>
      </c>
      <c r="L69" s="54"/>
      <c r="M69" s="39" t="s">
        <v>421</v>
      </c>
    </row>
    <row r="70" s="25" customFormat="1" spans="1:13">
      <c r="A70" s="26"/>
      <c r="B70" s="26"/>
      <c r="C70" s="27"/>
      <c r="D70" s="39" t="s">
        <v>417</v>
      </c>
      <c r="E70" s="39" t="s">
        <v>229</v>
      </c>
      <c r="F70" s="40" t="s">
        <v>418</v>
      </c>
      <c r="G70" s="39" t="str">
        <f t="shared" si="3"/>
        <v>(五冶钢构龙泉东洪片区85亩住宅、商业及配套工程项目三标段)成都市龙泉驿外东洪路地铁2号线惠王陵地铁C口</v>
      </c>
      <c r="H70" s="40" t="s">
        <v>429</v>
      </c>
      <c r="I70" s="40">
        <v>13889142392</v>
      </c>
      <c r="J70" s="55"/>
      <c r="K70" s="52" t="s">
        <v>430</v>
      </c>
      <c r="L70" s="54"/>
      <c r="M70" s="39" t="s">
        <v>421</v>
      </c>
    </row>
    <row r="71" s="25" customFormat="1" spans="1:13">
      <c r="A71" s="26"/>
      <c r="B71" s="26"/>
      <c r="C71" s="27"/>
      <c r="D71" s="46" t="s">
        <v>431</v>
      </c>
      <c r="E71" s="39" t="s">
        <v>188</v>
      </c>
      <c r="F71" s="40" t="s">
        <v>413</v>
      </c>
      <c r="G71" s="39" t="str">
        <f>"("&amp;E71&amp;")"&amp;"四川省达州市达川区斌郎街道四川省达州市达川区洞洞湾256米"</f>
        <v>(武汉电气化局成达万高铁强电项目-达州主城区)四川省达州市达川区斌郎街道四川省达州市达川区洞洞湾256米</v>
      </c>
      <c r="H71" s="40" t="s">
        <v>432</v>
      </c>
      <c r="I71" s="40">
        <v>18228076992</v>
      </c>
      <c r="J71" s="51" t="s">
        <v>433</v>
      </c>
      <c r="K71" s="52" t="s">
        <v>434</v>
      </c>
      <c r="L71" s="54"/>
      <c r="M71" s="39" t="s">
        <v>435</v>
      </c>
    </row>
    <row r="72" s="25" customFormat="1" spans="1:13">
      <c r="A72" s="26"/>
      <c r="B72" s="26"/>
      <c r="C72" s="27"/>
      <c r="D72" s="46" t="s">
        <v>431</v>
      </c>
      <c r="E72" s="39" t="s">
        <v>204</v>
      </c>
      <c r="F72" s="40" t="s">
        <v>413</v>
      </c>
      <c r="G72" s="39" t="str">
        <f>"("&amp;E72&amp;")"&amp;"四川省达州市达川区达州南站"</f>
        <v>(武汉电气化局成达万高铁强电项目-达州主城区-达州南站)四川省达州市达川区达州南站</v>
      </c>
      <c r="H72" s="40" t="s">
        <v>436</v>
      </c>
      <c r="I72" s="40">
        <v>18782679099</v>
      </c>
      <c r="J72" s="51" t="s">
        <v>433</v>
      </c>
      <c r="K72" s="52" t="s">
        <v>434</v>
      </c>
      <c r="L72" s="54"/>
      <c r="M72" s="39" t="s">
        <v>435</v>
      </c>
    </row>
    <row r="73" s="25" customFormat="1" spans="1:13">
      <c r="A73" s="26"/>
      <c r="B73" s="26"/>
      <c r="C73" s="27"/>
      <c r="D73" s="46" t="s">
        <v>431</v>
      </c>
      <c r="E73" s="39" t="s">
        <v>437</v>
      </c>
      <c r="F73" s="40" t="s">
        <v>413</v>
      </c>
      <c r="G73" s="39" t="str">
        <f>"("&amp;E73&amp;")"&amp;"四川省达州市达川区斌郎街道四川省达州市达川区洞洞湾256米"</f>
        <v>(武汉电气化局成达万高铁强电项目-开江县)四川省达州市达川区斌郎街道四川省达州市达川区洞洞湾256米</v>
      </c>
      <c r="H73" s="40" t="s">
        <v>432</v>
      </c>
      <c r="I73" s="40">
        <v>18228076992</v>
      </c>
      <c r="J73" s="51" t="s">
        <v>433</v>
      </c>
      <c r="K73" s="52" t="s">
        <v>434</v>
      </c>
      <c r="L73" s="54"/>
      <c r="M73" s="39" t="s">
        <v>435</v>
      </c>
    </row>
    <row r="74" s="25" customFormat="1" spans="1:13">
      <c r="A74" s="26"/>
      <c r="B74" s="26"/>
      <c r="C74" s="27"/>
      <c r="D74" s="46" t="s">
        <v>431</v>
      </c>
      <c r="E74" s="39" t="s">
        <v>176</v>
      </c>
      <c r="F74" s="40" t="s">
        <v>413</v>
      </c>
      <c r="G74" s="39" t="str">
        <f>"("&amp;E74&amp;")"&amp;"四川省达州市渠县渠北镇雷家湾渠县北站旁"</f>
        <v>(武汉电气化局成达万高铁强电项目-渠县)四川省达州市渠县渠北镇雷家湾渠县北站旁</v>
      </c>
      <c r="H74" s="40" t="s">
        <v>438</v>
      </c>
      <c r="I74" s="40">
        <v>18779627939</v>
      </c>
      <c r="J74" s="51" t="s">
        <v>433</v>
      </c>
      <c r="K74" s="52" t="s">
        <v>434</v>
      </c>
      <c r="L74" s="54"/>
      <c r="M74" s="39" t="s">
        <v>435</v>
      </c>
    </row>
    <row r="75" s="25" customFormat="1" spans="1:13">
      <c r="A75" s="26"/>
      <c r="B75" s="26"/>
      <c r="C75" s="27"/>
      <c r="D75" s="46" t="s">
        <v>431</v>
      </c>
      <c r="E75" s="39" t="s">
        <v>243</v>
      </c>
      <c r="F75" s="40" t="s">
        <v>413</v>
      </c>
      <c r="G75" s="56" t="str">
        <f>"("&amp;E75&amp;")"&amp;"重庆市开州区岳溪镇中心幼儿园东南46米"</f>
        <v>(武汉电气化局成达万高铁强电项目-重庆开州)重庆市开州区岳溪镇中心幼儿园东南46米</v>
      </c>
      <c r="H75" s="40" t="s">
        <v>439</v>
      </c>
      <c r="I75" s="40">
        <v>18628900044</v>
      </c>
      <c r="J75" s="51" t="s">
        <v>433</v>
      </c>
      <c r="K75" s="52" t="s">
        <v>434</v>
      </c>
      <c r="L75" s="54"/>
      <c r="M75" s="39" t="s">
        <v>435</v>
      </c>
    </row>
    <row r="76" s="25" customFormat="1" spans="1:13">
      <c r="A76" s="26"/>
      <c r="B76" s="26"/>
      <c r="C76" s="27"/>
      <c r="D76" s="46" t="s">
        <v>431</v>
      </c>
      <c r="E76" s="39" t="s">
        <v>177</v>
      </c>
      <c r="F76" s="40" t="s">
        <v>413</v>
      </c>
      <c r="G76" s="39" t="str">
        <f>"("&amp;E76&amp;")"&amp;"四川省南充市营山县保真路景阳名城南50米(保真路东)"</f>
        <v>(武汉电气化局成达万高铁强电项目-南充营山)四川省南充市营山县保真路景阳名城南50米(保真路东)</v>
      </c>
      <c r="H76" s="40" t="s">
        <v>440</v>
      </c>
      <c r="I76" s="40">
        <v>18381485052</v>
      </c>
      <c r="J76" s="51" t="s">
        <v>433</v>
      </c>
      <c r="K76" s="52" t="s">
        <v>434</v>
      </c>
      <c r="L76" s="54"/>
      <c r="M76" s="39" t="s">
        <v>435</v>
      </c>
    </row>
    <row r="77" s="25" customFormat="1" spans="1:13">
      <c r="A77" s="26"/>
      <c r="B77" s="26"/>
      <c r="C77" s="27"/>
      <c r="D77" s="44" t="s">
        <v>160</v>
      </c>
      <c r="E77" s="39" t="s">
        <v>160</v>
      </c>
      <c r="F77" s="40" t="s">
        <v>413</v>
      </c>
      <c r="G77" s="39" t="str">
        <f>"("&amp;E77&amp;")"&amp;"重庆市九龙坡区华祥支路与华祥路交叉口重庆建工重庆西站TOD项目部"</f>
        <v>(中铁三局集团西渝高铁康渝段站房四标工程)重庆市九龙坡区华祥支路与华祥路交叉口重庆建工重庆西站TOD项目部</v>
      </c>
      <c r="H77" s="40" t="s">
        <v>441</v>
      </c>
      <c r="I77" s="40">
        <v>18883488177</v>
      </c>
      <c r="J77" s="51" t="s">
        <v>442</v>
      </c>
      <c r="K77" s="52" t="s">
        <v>443</v>
      </c>
      <c r="L77" s="54"/>
      <c r="M77" s="39" t="s">
        <v>444</v>
      </c>
    </row>
    <row r="78" s="25" customFormat="1" spans="1:13">
      <c r="A78" s="26"/>
      <c r="B78" s="26"/>
      <c r="C78" s="27"/>
      <c r="D78" s="46" t="s">
        <v>445</v>
      </c>
      <c r="E78" s="39" t="s">
        <v>187</v>
      </c>
      <c r="F78" s="40" t="s">
        <v>446</v>
      </c>
      <c r="G78" s="39" t="str">
        <f>"("&amp;E78&amp;")"&amp;"四川省乐山市市中区苏稽镇周山嘴"</f>
        <v>(乐山市校地共建产教融合基地建设项目一标段)四川省乐山市市中区苏稽镇周山嘴</v>
      </c>
      <c r="H78" s="40" t="s">
        <v>447</v>
      </c>
      <c r="I78" s="40">
        <v>13668153241</v>
      </c>
      <c r="J78" s="51" t="s">
        <v>448</v>
      </c>
      <c r="K78" s="52" t="s">
        <v>449</v>
      </c>
      <c r="L78" s="54"/>
      <c r="M78" s="39" t="s">
        <v>450</v>
      </c>
    </row>
    <row r="79" s="25" customFormat="1" spans="1:13">
      <c r="A79" s="26"/>
      <c r="B79" s="26"/>
      <c r="C79" s="27"/>
      <c r="D79" s="46" t="s">
        <v>445</v>
      </c>
      <c r="E79" s="39" t="s">
        <v>186</v>
      </c>
      <c r="F79" s="40" t="s">
        <v>446</v>
      </c>
      <c r="G79" s="39" t="str">
        <f>"("&amp;E79&amp;")"&amp;"四川省乐山市市中区苏稽镇"</f>
        <v>(乐山市校地共建产教融合基地建设项目二标段)四川省乐山市市中区苏稽镇</v>
      </c>
      <c r="H79" s="40" t="s">
        <v>451</v>
      </c>
      <c r="I79" s="40">
        <v>13990276572</v>
      </c>
      <c r="J79" s="51" t="s">
        <v>452</v>
      </c>
      <c r="K79" s="52" t="s">
        <v>453</v>
      </c>
      <c r="L79" s="54"/>
      <c r="M79" s="39" t="s">
        <v>454</v>
      </c>
    </row>
    <row r="80" hidden="1" spans="4:13">
      <c r="D80" s="44" t="s">
        <v>455</v>
      </c>
      <c r="E80" s="45" t="s">
        <v>456</v>
      </c>
      <c r="F80" s="40" t="s">
        <v>457</v>
      </c>
      <c r="G80" s="39" t="str">
        <f t="shared" ref="G74:G119" si="4">"("&amp;E80&amp;")"&amp;"四川省南充市顺庆区搬罾街道学府大道二段"</f>
        <v>(五冶钢构医学科学产业园建设项目房建一部-二标（3-3）)四川省南充市顺庆区搬罾街道学府大道二段</v>
      </c>
      <c r="H80" s="40" t="s">
        <v>458</v>
      </c>
      <c r="I80" s="40">
        <v>18141337338</v>
      </c>
      <c r="J80" s="45" t="s">
        <v>459</v>
      </c>
      <c r="K80" s="50" t="s">
        <v>460</v>
      </c>
      <c r="L80" s="47"/>
      <c r="M80" s="39" t="s">
        <v>461</v>
      </c>
    </row>
    <row r="81" hidden="1" spans="4:13">
      <c r="D81" s="44" t="s">
        <v>455</v>
      </c>
      <c r="E81" s="45" t="s">
        <v>462</v>
      </c>
      <c r="F81" s="40" t="s">
        <v>457</v>
      </c>
      <c r="G81" s="39" t="str">
        <f t="shared" si="4"/>
        <v>(五冶钢构医学科学产业园建设项目房建一部-三标（2-1）)四川省南充市顺庆区搬罾街道学府大道二段</v>
      </c>
      <c r="H81" s="40" t="s">
        <v>458</v>
      </c>
      <c r="I81" s="40">
        <v>18141337338</v>
      </c>
      <c r="J81" s="45" t="s">
        <v>459</v>
      </c>
      <c r="K81" s="50" t="s">
        <v>460</v>
      </c>
      <c r="L81" s="47"/>
      <c r="M81" s="39" t="s">
        <v>461</v>
      </c>
    </row>
    <row r="82" hidden="1" spans="4:13">
      <c r="D82" s="44" t="s">
        <v>455</v>
      </c>
      <c r="E82" s="45" t="s">
        <v>463</v>
      </c>
      <c r="F82" s="40" t="s">
        <v>457</v>
      </c>
      <c r="G82" s="39" t="str">
        <f t="shared" si="4"/>
        <v>(五冶钢构医学科学产业园建设项目房建一部-三标（2-2）)四川省南充市顺庆区搬罾街道学府大道二段</v>
      </c>
      <c r="H82" s="40" t="s">
        <v>458</v>
      </c>
      <c r="I82" s="40">
        <v>18141337338</v>
      </c>
      <c r="J82" s="45" t="s">
        <v>459</v>
      </c>
      <c r="K82" s="50" t="s">
        <v>460</v>
      </c>
      <c r="L82" s="47"/>
      <c r="M82" s="39" t="s">
        <v>461</v>
      </c>
    </row>
    <row r="83" hidden="1" spans="4:13">
      <c r="D83" s="44" t="s">
        <v>455</v>
      </c>
      <c r="E83" s="45" t="s">
        <v>464</v>
      </c>
      <c r="F83" s="40" t="s">
        <v>457</v>
      </c>
      <c r="G83" s="39" t="str">
        <f t="shared" si="4"/>
        <v>(五冶钢构医学科学产业园建设项目房建一部-三标（2-3）)四川省南充市顺庆区搬罾街道学府大道二段</v>
      </c>
      <c r="H83" s="40" t="s">
        <v>458</v>
      </c>
      <c r="I83" s="40">
        <v>18141337338</v>
      </c>
      <c r="J83" s="45" t="s">
        <v>459</v>
      </c>
      <c r="K83" s="50" t="s">
        <v>460</v>
      </c>
      <c r="L83" s="47"/>
      <c r="M83" s="39" t="s">
        <v>461</v>
      </c>
    </row>
    <row r="84" hidden="1" spans="4:13">
      <c r="D84" s="44" t="s">
        <v>455</v>
      </c>
      <c r="E84" s="45" t="s">
        <v>465</v>
      </c>
      <c r="F84" s="40" t="s">
        <v>457</v>
      </c>
      <c r="G84" s="39" t="str">
        <f t="shared" si="4"/>
        <v>(五冶钢构医学科学产业园建设项目房建一部-四标（3-4）)四川省南充市顺庆区搬罾街道学府大道二段</v>
      </c>
      <c r="H84" s="40" t="s">
        <v>458</v>
      </c>
      <c r="I84" s="40">
        <v>18141337338</v>
      </c>
      <c r="J84" s="45" t="s">
        <v>459</v>
      </c>
      <c r="K84" s="50" t="s">
        <v>460</v>
      </c>
      <c r="L84" s="47"/>
      <c r="M84" s="39" t="s">
        <v>461</v>
      </c>
    </row>
    <row r="85" hidden="1" spans="4:13">
      <c r="D85" s="44" t="s">
        <v>455</v>
      </c>
      <c r="E85" s="45" t="s">
        <v>466</v>
      </c>
      <c r="F85" s="40" t="s">
        <v>457</v>
      </c>
      <c r="G85" s="39" t="str">
        <f t="shared" si="4"/>
        <v>(五冶钢构医学科学产业园建设项目房建一部-四标（3-5）)四川省南充市顺庆区搬罾街道学府大道二段</v>
      </c>
      <c r="H85" s="40" t="s">
        <v>458</v>
      </c>
      <c r="I85" s="40">
        <v>18141337338</v>
      </c>
      <c r="J85" s="45" t="s">
        <v>459</v>
      </c>
      <c r="K85" s="50" t="s">
        <v>460</v>
      </c>
      <c r="L85" s="47"/>
      <c r="M85" s="39" t="s">
        <v>461</v>
      </c>
    </row>
    <row r="86" hidden="1" spans="4:13">
      <c r="D86" s="44" t="s">
        <v>455</v>
      </c>
      <c r="E86" s="45" t="s">
        <v>467</v>
      </c>
      <c r="F86" s="40" t="s">
        <v>457</v>
      </c>
      <c r="G86" s="39" t="str">
        <f t="shared" si="4"/>
        <v>(五冶钢构医学科学产业园建设项目房建一部-四标（3-6）)四川省南充市顺庆区搬罾街道学府大道二段</v>
      </c>
      <c r="H86" s="40" t="s">
        <v>458</v>
      </c>
      <c r="I86" s="40">
        <v>18141337338</v>
      </c>
      <c r="J86" s="45" t="s">
        <v>459</v>
      </c>
      <c r="K86" s="50" t="s">
        <v>460</v>
      </c>
      <c r="L86" s="47"/>
      <c r="M86" s="39" t="s">
        <v>461</v>
      </c>
    </row>
    <row r="87" hidden="1" spans="4:13">
      <c r="D87" s="44" t="s">
        <v>455</v>
      </c>
      <c r="E87" s="45" t="s">
        <v>151</v>
      </c>
      <c r="F87" s="40" t="s">
        <v>457</v>
      </c>
      <c r="G87" s="39" t="str">
        <f t="shared" si="4"/>
        <v>(五冶钢构医学科学产业园建设项目房建一部-四标（3-7）)四川省南充市顺庆区搬罾街道学府大道二段</v>
      </c>
      <c r="H87" s="40" t="s">
        <v>458</v>
      </c>
      <c r="I87" s="40">
        <v>18141337338</v>
      </c>
      <c r="J87" s="45" t="s">
        <v>459</v>
      </c>
      <c r="K87" s="50" t="s">
        <v>460</v>
      </c>
      <c r="L87" s="47"/>
      <c r="M87" s="39" t="s">
        <v>461</v>
      </c>
    </row>
    <row r="88" hidden="1" spans="4:13">
      <c r="D88" s="44" t="s">
        <v>455</v>
      </c>
      <c r="E88" s="45" t="s">
        <v>468</v>
      </c>
      <c r="F88" s="40" t="s">
        <v>457</v>
      </c>
      <c r="G88" s="39" t="str">
        <f t="shared" si="4"/>
        <v>(五冶钢构医学科学产业园建设项目房建一部-五标（校医院6-1）)四川省南充市顺庆区搬罾街道学府大道二段</v>
      </c>
      <c r="H88" s="40" t="s">
        <v>458</v>
      </c>
      <c r="I88" s="40">
        <v>18141337338</v>
      </c>
      <c r="J88" s="45" t="s">
        <v>459</v>
      </c>
      <c r="K88" s="50" t="s">
        <v>460</v>
      </c>
      <c r="L88" s="47"/>
      <c r="M88" s="39" t="s">
        <v>461</v>
      </c>
    </row>
    <row r="89" hidden="1" spans="4:13">
      <c r="D89" s="44" t="s">
        <v>455</v>
      </c>
      <c r="E89" s="45" t="s">
        <v>469</v>
      </c>
      <c r="F89" s="40" t="s">
        <v>457</v>
      </c>
      <c r="G89" s="39" t="str">
        <f t="shared" si="4"/>
        <v>(五冶钢构医学科学产业园建设项目房建一部-六标（3-1）)四川省南充市顺庆区搬罾街道学府大道二段</v>
      </c>
      <c r="H89" s="40" t="s">
        <v>458</v>
      </c>
      <c r="I89" s="40">
        <v>18141337338</v>
      </c>
      <c r="J89" s="45" t="s">
        <v>459</v>
      </c>
      <c r="K89" s="50" t="s">
        <v>460</v>
      </c>
      <c r="L89" s="47"/>
      <c r="M89" s="39" t="s">
        <v>461</v>
      </c>
    </row>
    <row r="90" hidden="1" spans="4:13">
      <c r="D90" s="44" t="s">
        <v>455</v>
      </c>
      <c r="E90" s="45" t="s">
        <v>470</v>
      </c>
      <c r="F90" s="40" t="s">
        <v>457</v>
      </c>
      <c r="G90" s="39" t="str">
        <f t="shared" si="4"/>
        <v>(五冶钢构医学科学产业园建设项目房建二部-一标（1-3）)四川省南充市顺庆区搬罾街道学府大道二段</v>
      </c>
      <c r="H90" s="40" t="s">
        <v>471</v>
      </c>
      <c r="I90" s="40">
        <v>19950525030</v>
      </c>
      <c r="J90" s="45" t="s">
        <v>459</v>
      </c>
      <c r="K90" s="50" t="s">
        <v>460</v>
      </c>
      <c r="L90" s="47"/>
      <c r="M90" s="39" t="s">
        <v>461</v>
      </c>
    </row>
    <row r="91" hidden="1" spans="4:13">
      <c r="D91" s="44" t="s">
        <v>455</v>
      </c>
      <c r="E91" s="45" t="s">
        <v>472</v>
      </c>
      <c r="F91" s="40" t="s">
        <v>457</v>
      </c>
      <c r="G91" s="39" t="str">
        <f t="shared" si="4"/>
        <v>(五冶钢构医学科学产业园建设项目房建二部-一标（1-4）)四川省南充市顺庆区搬罾街道学府大道二段</v>
      </c>
      <c r="H91" s="40" t="s">
        <v>471</v>
      </c>
      <c r="I91" s="40">
        <v>19950525030</v>
      </c>
      <c r="J91" s="45" t="s">
        <v>459</v>
      </c>
      <c r="K91" s="50" t="s">
        <v>460</v>
      </c>
      <c r="L91" s="47"/>
      <c r="M91" s="39" t="s">
        <v>461</v>
      </c>
    </row>
    <row r="92" hidden="1" spans="4:13">
      <c r="D92" s="44" t="s">
        <v>455</v>
      </c>
      <c r="E92" s="45" t="s">
        <v>473</v>
      </c>
      <c r="F92" s="40" t="s">
        <v>457</v>
      </c>
      <c r="G92" s="39" t="str">
        <f t="shared" si="4"/>
        <v>(五冶钢构医学科学产业园建设项目房建二部-一标（1-6）)四川省南充市顺庆区搬罾街道学府大道二段</v>
      </c>
      <c r="H92" s="40" t="s">
        <v>471</v>
      </c>
      <c r="I92" s="40">
        <v>19950525030</v>
      </c>
      <c r="J92" s="45" t="s">
        <v>459</v>
      </c>
      <c r="K92" s="50" t="s">
        <v>460</v>
      </c>
      <c r="L92" s="47"/>
      <c r="M92" s="39" t="s">
        <v>461</v>
      </c>
    </row>
    <row r="93" hidden="1" spans="4:13">
      <c r="D93" s="44" t="s">
        <v>455</v>
      </c>
      <c r="E93" s="45" t="s">
        <v>474</v>
      </c>
      <c r="F93" s="40" t="s">
        <v>457</v>
      </c>
      <c r="G93" s="39" t="str">
        <f t="shared" si="4"/>
        <v>(五冶钢构医学科学产业园建设项目房建二部-一标（1-7）)四川省南充市顺庆区搬罾街道学府大道二段</v>
      </c>
      <c r="H93" s="40" t="s">
        <v>471</v>
      </c>
      <c r="I93" s="40">
        <v>19950525030</v>
      </c>
      <c r="J93" s="45" t="s">
        <v>459</v>
      </c>
      <c r="K93" s="50" t="s">
        <v>460</v>
      </c>
      <c r="L93" s="47"/>
      <c r="M93" s="39" t="s">
        <v>461</v>
      </c>
    </row>
    <row r="94" hidden="1" spans="4:13">
      <c r="D94" s="44" t="s">
        <v>455</v>
      </c>
      <c r="E94" s="45" t="s">
        <v>475</v>
      </c>
      <c r="F94" s="40" t="s">
        <v>457</v>
      </c>
      <c r="G94" s="39" t="str">
        <f t="shared" si="4"/>
        <v>(五冶钢构医学科学产业园建设项目房建二部-二标（图情信息中心1-1）)四川省南充市顺庆区搬罾街道学府大道二段</v>
      </c>
      <c r="H94" s="40" t="s">
        <v>471</v>
      </c>
      <c r="I94" s="40">
        <v>19950525030</v>
      </c>
      <c r="J94" s="45" t="s">
        <v>459</v>
      </c>
      <c r="K94" s="50" t="s">
        <v>460</v>
      </c>
      <c r="L94" s="47"/>
      <c r="M94" s="39" t="s">
        <v>461</v>
      </c>
    </row>
    <row r="95" hidden="1" spans="4:13">
      <c r="D95" s="44" t="s">
        <v>455</v>
      </c>
      <c r="E95" s="45" t="s">
        <v>59</v>
      </c>
      <c r="F95" s="40" t="s">
        <v>457</v>
      </c>
      <c r="G95" s="39" t="str">
        <f t="shared" si="4"/>
        <v>(五冶钢构医学科学产业园建设项目房建二部-三标（1-2）)四川省南充市顺庆区搬罾街道学府大道二段</v>
      </c>
      <c r="H95" s="40" t="s">
        <v>471</v>
      </c>
      <c r="I95" s="40">
        <v>19950525030</v>
      </c>
      <c r="J95" s="45" t="s">
        <v>459</v>
      </c>
      <c r="K95" s="50" t="s">
        <v>460</v>
      </c>
      <c r="L95" s="47"/>
      <c r="M95" s="39" t="s">
        <v>461</v>
      </c>
    </row>
    <row r="96" hidden="1" spans="4:13">
      <c r="D96" s="44" t="s">
        <v>455</v>
      </c>
      <c r="E96" s="45" t="s">
        <v>71</v>
      </c>
      <c r="F96" s="40" t="s">
        <v>457</v>
      </c>
      <c r="G96" s="39" t="str">
        <f t="shared" si="4"/>
        <v>(五冶钢构医学科学产业园建设项目房建二部-三标（1-5）)四川省南充市顺庆区搬罾街道学府大道二段</v>
      </c>
      <c r="H96" s="40" t="s">
        <v>471</v>
      </c>
      <c r="I96" s="40">
        <v>19950525030</v>
      </c>
      <c r="J96" s="45" t="s">
        <v>459</v>
      </c>
      <c r="K96" s="50" t="s">
        <v>460</v>
      </c>
      <c r="L96" s="47"/>
      <c r="M96" s="39" t="s">
        <v>461</v>
      </c>
    </row>
    <row r="97" hidden="1" spans="4:13">
      <c r="D97" s="44" t="s">
        <v>455</v>
      </c>
      <c r="E97" s="45" t="s">
        <v>476</v>
      </c>
      <c r="F97" s="40" t="s">
        <v>457</v>
      </c>
      <c r="G97" s="39" t="str">
        <f t="shared" si="4"/>
        <v>(五冶钢构医学科学产业园建设项目房建二部-三标（5-1）)四川省南充市顺庆区搬罾街道学府大道二段</v>
      </c>
      <c r="H97" s="40" t="s">
        <v>471</v>
      </c>
      <c r="I97" s="40">
        <v>19950525030</v>
      </c>
      <c r="J97" s="45" t="s">
        <v>459</v>
      </c>
      <c r="K97" s="50" t="s">
        <v>460</v>
      </c>
      <c r="L97" s="47"/>
      <c r="M97" s="39" t="s">
        <v>461</v>
      </c>
    </row>
    <row r="98" hidden="1" spans="4:13">
      <c r="D98" s="44" t="s">
        <v>455</v>
      </c>
      <c r="E98" s="45" t="s">
        <v>477</v>
      </c>
      <c r="F98" s="40" t="s">
        <v>457</v>
      </c>
      <c r="G98" s="39" t="str">
        <f t="shared" si="4"/>
        <v>(五冶钢构医学科学产业园建设项目房建二部-三标（5-2）)四川省南充市顺庆区搬罾街道学府大道二段</v>
      </c>
      <c r="H98" s="40" t="s">
        <v>471</v>
      </c>
      <c r="I98" s="40">
        <v>19950525030</v>
      </c>
      <c r="J98" s="45" t="s">
        <v>459</v>
      </c>
      <c r="K98" s="50" t="s">
        <v>460</v>
      </c>
      <c r="L98" s="47"/>
      <c r="M98" s="39" t="s">
        <v>461</v>
      </c>
    </row>
    <row r="99" hidden="1" spans="4:13">
      <c r="D99" s="44" t="s">
        <v>455</v>
      </c>
      <c r="E99" s="45" t="s">
        <v>478</v>
      </c>
      <c r="F99" s="40" t="s">
        <v>457</v>
      </c>
      <c r="G99" s="39" t="str">
        <f t="shared" si="4"/>
        <v>(五冶钢构医学科学产业园建设项目房建二部-三标（5-3）)四川省南充市顺庆区搬罾街道学府大道二段</v>
      </c>
      <c r="H99" s="40" t="s">
        <v>471</v>
      </c>
      <c r="I99" s="40">
        <v>19950525030</v>
      </c>
      <c r="J99" s="45" t="s">
        <v>459</v>
      </c>
      <c r="K99" s="50" t="s">
        <v>460</v>
      </c>
      <c r="L99" s="47"/>
      <c r="M99" s="39" t="s">
        <v>461</v>
      </c>
    </row>
    <row r="100" hidden="1" spans="4:13">
      <c r="D100" s="44" t="s">
        <v>455</v>
      </c>
      <c r="E100" s="45" t="s">
        <v>88</v>
      </c>
      <c r="F100" s="40" t="s">
        <v>457</v>
      </c>
      <c r="G100" s="39" t="str">
        <f t="shared" si="4"/>
        <v>(五冶钢构医学科学产业园建设项目房建二部-四标（5-4）)四川省南充市顺庆区搬罾街道学府大道二段</v>
      </c>
      <c r="H100" s="40" t="s">
        <v>471</v>
      </c>
      <c r="I100" s="40">
        <v>19950525030</v>
      </c>
      <c r="J100" s="45" t="s">
        <v>459</v>
      </c>
      <c r="K100" s="50" t="s">
        <v>460</v>
      </c>
      <c r="L100" s="47"/>
      <c r="M100" s="39" t="s">
        <v>461</v>
      </c>
    </row>
    <row r="101" hidden="1" spans="4:13">
      <c r="D101" s="44" t="s">
        <v>455</v>
      </c>
      <c r="E101" s="45" t="s">
        <v>479</v>
      </c>
      <c r="F101" s="40" t="s">
        <v>457</v>
      </c>
      <c r="G101" s="39" t="str">
        <f t="shared" si="4"/>
        <v>(五冶钢构医学科学产业园建设项目房建二部-四标（5-5）)四川省南充市顺庆区搬罾街道学府大道二段</v>
      </c>
      <c r="H101" s="40" t="s">
        <v>471</v>
      </c>
      <c r="I101" s="40">
        <v>19950525030</v>
      </c>
      <c r="J101" s="45" t="s">
        <v>459</v>
      </c>
      <c r="K101" s="50" t="s">
        <v>460</v>
      </c>
      <c r="L101" s="47"/>
      <c r="M101" s="39" t="s">
        <v>461</v>
      </c>
    </row>
    <row r="102" hidden="1" spans="4:13">
      <c r="D102" s="44" t="s">
        <v>455</v>
      </c>
      <c r="E102" s="45" t="s">
        <v>113</v>
      </c>
      <c r="F102" s="40" t="s">
        <v>457</v>
      </c>
      <c r="G102" s="39" t="str">
        <f t="shared" si="4"/>
        <v>(五冶钢构医学科学产业园建设项目房建二部-排洪渠（五标）)四川省南充市顺庆区搬罾街道学府大道二段</v>
      </c>
      <c r="H102" s="40" t="s">
        <v>471</v>
      </c>
      <c r="I102" s="40">
        <v>19950525030</v>
      </c>
      <c r="J102" s="45" t="s">
        <v>459</v>
      </c>
      <c r="K102" s="50" t="s">
        <v>460</v>
      </c>
      <c r="L102" s="47"/>
      <c r="M102" s="39" t="s">
        <v>461</v>
      </c>
    </row>
    <row r="103" hidden="1" spans="4:13">
      <c r="D103" s="44" t="s">
        <v>455</v>
      </c>
      <c r="E103" s="45" t="s">
        <v>60</v>
      </c>
      <c r="F103" s="40" t="s">
        <v>457</v>
      </c>
      <c r="G103" s="39" t="str">
        <f t="shared" si="4"/>
        <v>(五冶钢构医学科学产业园建设项目房建二部-六标)四川省南充市顺庆区搬罾街道学府大道二段</v>
      </c>
      <c r="H103" s="40" t="s">
        <v>471</v>
      </c>
      <c r="I103" s="40">
        <v>19950525030</v>
      </c>
      <c r="J103" s="45" t="s">
        <v>459</v>
      </c>
      <c r="K103" s="50" t="s">
        <v>460</v>
      </c>
      <c r="L103" s="47"/>
      <c r="M103" s="39" t="s">
        <v>461</v>
      </c>
    </row>
    <row r="104" hidden="1" spans="4:13">
      <c r="D104" s="44" t="s">
        <v>455</v>
      </c>
      <c r="E104" s="45" t="s">
        <v>72</v>
      </c>
      <c r="F104" s="40" t="s">
        <v>457</v>
      </c>
      <c r="G104" s="39" t="str">
        <f t="shared" si="4"/>
        <v>(五冶钢构医学科学产业园建设项目房建二部-网羽馆（6-5）)四川省南充市顺庆区搬罾街道学府大道二段</v>
      </c>
      <c r="H104" s="40" t="s">
        <v>471</v>
      </c>
      <c r="I104" s="40">
        <v>19950525030</v>
      </c>
      <c r="J104" s="45" t="s">
        <v>459</v>
      </c>
      <c r="K104" s="50" t="s">
        <v>460</v>
      </c>
      <c r="L104" s="47"/>
      <c r="M104" s="39" t="s">
        <v>461</v>
      </c>
    </row>
    <row r="105" hidden="1" spans="4:13">
      <c r="D105" s="44" t="s">
        <v>455</v>
      </c>
      <c r="E105" s="45" t="s">
        <v>480</v>
      </c>
      <c r="F105" s="40" t="s">
        <v>457</v>
      </c>
      <c r="G105" s="39" t="str">
        <f t="shared" si="4"/>
        <v>(五冶钢构医学科学产业园建设项目房建三部-一标（4-1）)四川省南充市顺庆区搬罾街道学府大道二段</v>
      </c>
      <c r="H105" s="40" t="s">
        <v>481</v>
      </c>
      <c r="I105" s="40">
        <v>18349955455</v>
      </c>
      <c r="J105" s="45" t="s">
        <v>459</v>
      </c>
      <c r="K105" s="50" t="s">
        <v>460</v>
      </c>
      <c r="L105" s="47"/>
      <c r="M105" s="39" t="s">
        <v>461</v>
      </c>
    </row>
    <row r="106" hidden="1" spans="4:13">
      <c r="D106" s="44" t="s">
        <v>455</v>
      </c>
      <c r="E106" s="45" t="s">
        <v>482</v>
      </c>
      <c r="F106" s="40" t="s">
        <v>457</v>
      </c>
      <c r="G106" s="39" t="str">
        <f t="shared" si="4"/>
        <v>(五冶钢构医学科学产业园建设项目房建三部-一标（4-2）)四川省南充市顺庆区搬罾街道学府大道二段</v>
      </c>
      <c r="H106" s="40" t="s">
        <v>481</v>
      </c>
      <c r="I106" s="40">
        <v>18349955455</v>
      </c>
      <c r="J106" s="45" t="s">
        <v>459</v>
      </c>
      <c r="K106" s="50" t="s">
        <v>460</v>
      </c>
      <c r="L106" s="47"/>
      <c r="M106" s="39" t="s">
        <v>461</v>
      </c>
    </row>
    <row r="107" hidden="1" spans="4:13">
      <c r="D107" s="44" t="s">
        <v>455</v>
      </c>
      <c r="E107" s="45" t="s">
        <v>483</v>
      </c>
      <c r="F107" s="40" t="s">
        <v>457</v>
      </c>
      <c r="G107" s="39" t="str">
        <f t="shared" si="4"/>
        <v>(五冶钢构医学科学产业园建设项目房建三部-一标（4-3）)四川省南充市顺庆区搬罾街道学府大道二段</v>
      </c>
      <c r="H107" s="40" t="s">
        <v>481</v>
      </c>
      <c r="I107" s="40">
        <v>18349955455</v>
      </c>
      <c r="J107" s="45" t="s">
        <v>459</v>
      </c>
      <c r="K107" s="50" t="s">
        <v>460</v>
      </c>
      <c r="L107" s="47"/>
      <c r="M107" s="39" t="s">
        <v>461</v>
      </c>
    </row>
    <row r="108" hidden="1" spans="4:13">
      <c r="D108" s="44" t="s">
        <v>455</v>
      </c>
      <c r="E108" s="45" t="s">
        <v>484</v>
      </c>
      <c r="F108" s="40" t="s">
        <v>457</v>
      </c>
      <c r="G108" s="39" t="str">
        <f t="shared" si="4"/>
        <v>(五冶钢构医学科学产业园建设项目房建三部-一标（4-4）)四川省南充市顺庆区搬罾街道学府大道二段</v>
      </c>
      <c r="H108" s="40" t="s">
        <v>481</v>
      </c>
      <c r="I108" s="40">
        <v>18349955455</v>
      </c>
      <c r="J108" s="45" t="s">
        <v>459</v>
      </c>
      <c r="K108" s="50" t="s">
        <v>460</v>
      </c>
      <c r="L108" s="47"/>
      <c r="M108" s="39" t="s">
        <v>461</v>
      </c>
    </row>
    <row r="109" hidden="1" spans="4:13">
      <c r="D109" s="44" t="s">
        <v>455</v>
      </c>
      <c r="E109" s="45" t="s">
        <v>485</v>
      </c>
      <c r="F109" s="40" t="s">
        <v>457</v>
      </c>
      <c r="G109" s="39" t="str">
        <f t="shared" si="4"/>
        <v>(五冶钢构医学科学产业园建设项目房建三部-一标（4-5）)四川省南充市顺庆区搬罾街道学府大道二段</v>
      </c>
      <c r="H109" s="40" t="s">
        <v>481</v>
      </c>
      <c r="I109" s="40">
        <v>18349955455</v>
      </c>
      <c r="J109" s="45" t="s">
        <v>459</v>
      </c>
      <c r="K109" s="50" t="s">
        <v>460</v>
      </c>
      <c r="L109" s="47"/>
      <c r="M109" s="39" t="s">
        <v>461</v>
      </c>
    </row>
    <row r="110" hidden="1" spans="4:13">
      <c r="D110" s="44" t="s">
        <v>455</v>
      </c>
      <c r="E110" s="45" t="s">
        <v>486</v>
      </c>
      <c r="F110" s="40" t="s">
        <v>457</v>
      </c>
      <c r="G110" s="39" t="str">
        <f t="shared" si="4"/>
        <v>(五冶钢构医学科学产业园建设项目房建三部-一标（4-6）)四川省南充市顺庆区搬罾街道学府大道二段</v>
      </c>
      <c r="H110" s="40" t="s">
        <v>481</v>
      </c>
      <c r="I110" s="40">
        <v>18349955455</v>
      </c>
      <c r="J110" s="45" t="s">
        <v>459</v>
      </c>
      <c r="K110" s="50" t="s">
        <v>460</v>
      </c>
      <c r="L110" s="47"/>
      <c r="M110" s="39" t="s">
        <v>461</v>
      </c>
    </row>
    <row r="111" hidden="1" spans="4:13">
      <c r="D111" s="44" t="s">
        <v>455</v>
      </c>
      <c r="E111" s="45" t="s">
        <v>73</v>
      </c>
      <c r="F111" s="40" t="s">
        <v>457</v>
      </c>
      <c r="G111" s="39" t="str">
        <f t="shared" si="4"/>
        <v>(五冶钢构医学科学产业园建设项目房建三部-一标（7-1）)四川省南充市顺庆区搬罾街道学府大道二段</v>
      </c>
      <c r="H111" s="40" t="s">
        <v>481</v>
      </c>
      <c r="I111" s="40">
        <v>18349955455</v>
      </c>
      <c r="J111" s="45" t="s">
        <v>459</v>
      </c>
      <c r="K111" s="50" t="s">
        <v>460</v>
      </c>
      <c r="L111" s="47"/>
      <c r="M111" s="39" t="s">
        <v>461</v>
      </c>
    </row>
    <row r="112" hidden="1" spans="4:13">
      <c r="D112" s="44" t="s">
        <v>455</v>
      </c>
      <c r="E112" s="45" t="s">
        <v>20</v>
      </c>
      <c r="F112" s="40" t="s">
        <v>457</v>
      </c>
      <c r="G112" s="39" t="str">
        <f t="shared" si="4"/>
        <v>(五冶钢构医学科学产业园建设项目房建三部-一标（7-2）)四川省南充市顺庆区搬罾街道学府大道二段</v>
      </c>
      <c r="H112" s="40" t="s">
        <v>481</v>
      </c>
      <c r="I112" s="40">
        <v>18349955455</v>
      </c>
      <c r="J112" s="45" t="s">
        <v>459</v>
      </c>
      <c r="K112" s="50" t="s">
        <v>460</v>
      </c>
      <c r="L112" s="47"/>
      <c r="M112" s="39" t="s">
        <v>461</v>
      </c>
    </row>
    <row r="113" hidden="1" spans="4:13">
      <c r="D113" s="44" t="s">
        <v>455</v>
      </c>
      <c r="E113" s="45" t="s">
        <v>23</v>
      </c>
      <c r="F113" s="40" t="s">
        <v>457</v>
      </c>
      <c r="G113" s="39" t="str">
        <f t="shared" si="4"/>
        <v>(五冶钢构医学科学产业园建设项目房建三部-一标（7-3）)四川省南充市顺庆区搬罾街道学府大道二段</v>
      </c>
      <c r="H113" s="40" t="s">
        <v>481</v>
      </c>
      <c r="I113" s="40">
        <v>18349955455</v>
      </c>
      <c r="J113" s="45" t="s">
        <v>459</v>
      </c>
      <c r="K113" s="50" t="s">
        <v>460</v>
      </c>
      <c r="L113" s="47"/>
      <c r="M113" s="39" t="s">
        <v>461</v>
      </c>
    </row>
    <row r="114" hidden="1" spans="4:13">
      <c r="D114" s="44" t="s">
        <v>455</v>
      </c>
      <c r="E114" s="45" t="s">
        <v>24</v>
      </c>
      <c r="F114" s="40" t="s">
        <v>457</v>
      </c>
      <c r="G114" s="39" t="str">
        <f t="shared" si="4"/>
        <v>(五冶钢构医学科学产业园建设项目房建三部-一标（7-4）)四川省南充市顺庆区搬罾街道学府大道二段</v>
      </c>
      <c r="H114" s="40" t="s">
        <v>481</v>
      </c>
      <c r="I114" s="40">
        <v>18349955455</v>
      </c>
      <c r="J114" s="45" t="s">
        <v>459</v>
      </c>
      <c r="K114" s="50" t="s">
        <v>460</v>
      </c>
      <c r="L114" s="47"/>
      <c r="M114" s="39" t="s">
        <v>461</v>
      </c>
    </row>
    <row r="115" hidden="1" spans="4:13">
      <c r="D115" s="44" t="s">
        <v>455</v>
      </c>
      <c r="E115" s="39" t="s">
        <v>89</v>
      </c>
      <c r="F115" s="40" t="s">
        <v>457</v>
      </c>
      <c r="G115" s="39" t="str">
        <f t="shared" si="4"/>
        <v>(五冶钢构医学科学产业园建设项目房建三部-排洪渠)四川省南充市顺庆区搬罾街道学府大道二段</v>
      </c>
      <c r="H115" s="40" t="s">
        <v>481</v>
      </c>
      <c r="I115" s="40">
        <v>18349955455</v>
      </c>
      <c r="J115" s="45" t="s">
        <v>459</v>
      </c>
      <c r="K115" s="50" t="s">
        <v>460</v>
      </c>
      <c r="L115" s="47"/>
      <c r="M115" s="39" t="s">
        <v>461</v>
      </c>
    </row>
    <row r="116" hidden="1" spans="4:13">
      <c r="D116" s="44" t="s">
        <v>455</v>
      </c>
      <c r="E116" s="39" t="s">
        <v>127</v>
      </c>
      <c r="F116" s="40" t="s">
        <v>457</v>
      </c>
      <c r="G116" s="39" t="str">
        <f t="shared" si="4"/>
        <v>(五冶钢构医学科学产业园建设项目房建三部-管网总坪)四川省南充市顺庆区搬罾街道学府大道二段</v>
      </c>
      <c r="H116" s="40" t="s">
        <v>481</v>
      </c>
      <c r="I116" s="40">
        <v>18349955455</v>
      </c>
      <c r="J116" s="45" t="s">
        <v>459</v>
      </c>
      <c r="K116" s="50" t="s">
        <v>460</v>
      </c>
      <c r="L116" s="47"/>
      <c r="M116" s="39" t="s">
        <v>461</v>
      </c>
    </row>
    <row r="117" hidden="1" spans="4:13">
      <c r="D117" s="44" t="s">
        <v>455</v>
      </c>
      <c r="E117" s="39" t="s">
        <v>117</v>
      </c>
      <c r="F117" s="40" t="s">
        <v>457</v>
      </c>
      <c r="G117" s="39" t="str">
        <f t="shared" si="4"/>
        <v>(五冶钢构医学科学产业园建设项目房建三部-配套用房及围墙)四川省南充市顺庆区搬罾街道学府大道二段</v>
      </c>
      <c r="H117" s="40" t="s">
        <v>481</v>
      </c>
      <c r="I117" s="40">
        <v>18349955455</v>
      </c>
      <c r="J117" s="45" t="s">
        <v>459</v>
      </c>
      <c r="K117" s="50" t="s">
        <v>460</v>
      </c>
      <c r="L117" s="47"/>
      <c r="M117" s="39" t="s">
        <v>461</v>
      </c>
    </row>
    <row r="118" hidden="1" spans="4:13">
      <c r="D118" s="44" t="s">
        <v>455</v>
      </c>
      <c r="E118" s="39" t="s">
        <v>487</v>
      </c>
      <c r="F118" s="40" t="s">
        <v>457</v>
      </c>
      <c r="G118" s="39" t="str">
        <f t="shared" si="4"/>
        <v>(五冶钢构医学科学产业园建设项目房建连接线道路工程-1)四川省南充市顺庆区搬罾街道学府大道二段</v>
      </c>
      <c r="H118" s="40" t="s">
        <v>488</v>
      </c>
      <c r="I118" s="40">
        <v>13908143055</v>
      </c>
      <c r="J118" s="45" t="s">
        <v>459</v>
      </c>
      <c r="K118" s="50" t="s">
        <v>460</v>
      </c>
      <c r="L118" s="47"/>
      <c r="M118" s="39" t="s">
        <v>461</v>
      </c>
    </row>
    <row r="119" hidden="1" spans="4:13">
      <c r="D119" s="44" t="s">
        <v>455</v>
      </c>
      <c r="E119" s="39" t="s">
        <v>489</v>
      </c>
      <c r="F119" s="40" t="s">
        <v>457</v>
      </c>
      <c r="G119" s="39" t="str">
        <f t="shared" si="4"/>
        <v>(五冶钢构医学科学产业园建设项目房建连接线道路工程-2)四川省南充市顺庆区搬罾街道学府大道二段</v>
      </c>
      <c r="H119" s="40" t="s">
        <v>490</v>
      </c>
      <c r="I119" s="40">
        <v>15982411682</v>
      </c>
      <c r="J119" s="45" t="s">
        <v>459</v>
      </c>
      <c r="K119" s="50" t="s">
        <v>460</v>
      </c>
      <c r="L119" s="47"/>
      <c r="M119" s="39" t="s">
        <v>461</v>
      </c>
    </row>
    <row r="120" spans="4:13">
      <c r="D120" s="44" t="s">
        <v>249</v>
      </c>
      <c r="E120" s="57" t="s">
        <v>249</v>
      </c>
      <c r="F120" s="40" t="s">
        <v>491</v>
      </c>
      <c r="G120" s="39" t="str">
        <f>"("&amp;E120&amp;")"&amp;"四川省成都市成华区东林路与龙厢街交叉口正东方向151米左右首开中环云樾北地块"</f>
        <v>(华西成华区青龙街道新山社区2组商服用地项目)四川省成都市成华区东林路与龙厢街交叉口正东方向151米左右首开中环云樾北地块</v>
      </c>
      <c r="H120" s="40" t="s">
        <v>492</v>
      </c>
      <c r="I120" s="40">
        <v>18111232035</v>
      </c>
      <c r="J120" s="51" t="s">
        <v>493</v>
      </c>
      <c r="K120" s="52" t="s">
        <v>494</v>
      </c>
      <c r="L120" s="54"/>
      <c r="M120" s="39" t="s">
        <v>495</v>
      </c>
    </row>
    <row r="121" spans="4:13">
      <c r="D121" s="44"/>
      <c r="E121" s="40"/>
      <c r="F121" s="40"/>
      <c r="G121" s="39"/>
      <c r="H121" s="40"/>
      <c r="I121" s="40"/>
      <c r="J121" s="50"/>
      <c r="K121" s="54"/>
      <c r="L121" s="54"/>
      <c r="M121" s="54"/>
    </row>
    <row r="122" spans="4:13">
      <c r="D122" s="44"/>
      <c r="E122" s="40"/>
      <c r="F122" s="40"/>
      <c r="G122" s="39"/>
      <c r="H122" s="40"/>
      <c r="I122" s="40"/>
      <c r="J122" s="50"/>
      <c r="K122" s="54"/>
      <c r="L122" s="54"/>
      <c r="M122" s="54"/>
    </row>
    <row r="123" spans="4:13">
      <c r="D123" s="44"/>
      <c r="E123" s="40"/>
      <c r="F123" s="40"/>
      <c r="G123" s="39"/>
      <c r="H123" s="40"/>
      <c r="I123" s="40"/>
      <c r="J123" s="50"/>
      <c r="K123" s="54"/>
      <c r="L123" s="54"/>
      <c r="M123" s="54"/>
    </row>
    <row r="124" spans="4:13">
      <c r="D124" s="44"/>
      <c r="E124" s="40"/>
      <c r="F124" s="40"/>
      <c r="G124" s="39"/>
      <c r="H124" s="40"/>
      <c r="I124" s="40"/>
      <c r="J124" s="50"/>
      <c r="K124" s="54"/>
      <c r="L124" s="54"/>
      <c r="M124" s="54"/>
    </row>
    <row r="125" spans="4:13">
      <c r="D125" s="44"/>
      <c r="E125" s="40"/>
      <c r="F125" s="40"/>
      <c r="G125" s="39"/>
      <c r="H125" s="40"/>
      <c r="I125" s="40"/>
      <c r="J125" s="50"/>
      <c r="K125" s="54"/>
      <c r="L125" s="54"/>
      <c r="M125" s="54"/>
    </row>
    <row r="126" spans="4:13">
      <c r="D126" s="44"/>
      <c r="E126" s="40"/>
      <c r="F126" s="40"/>
      <c r="G126" s="39"/>
      <c r="H126" s="40"/>
      <c r="I126" s="40"/>
      <c r="J126" s="50"/>
      <c r="K126" s="54"/>
      <c r="L126" s="54"/>
      <c r="M126" s="54"/>
    </row>
    <row r="127" spans="4:13">
      <c r="D127" s="44"/>
      <c r="E127" s="40"/>
      <c r="F127" s="40"/>
      <c r="G127" s="39"/>
      <c r="H127" s="40"/>
      <c r="I127" s="40"/>
      <c r="J127" s="50"/>
      <c r="K127" s="54"/>
      <c r="L127" s="54"/>
      <c r="M127" s="54"/>
    </row>
    <row r="128" spans="4:13">
      <c r="D128" s="44"/>
      <c r="E128" s="40"/>
      <c r="F128" s="40"/>
      <c r="G128" s="39"/>
      <c r="H128" s="40"/>
      <c r="I128" s="40"/>
      <c r="J128" s="50"/>
      <c r="K128" s="54"/>
      <c r="L128" s="54"/>
      <c r="M128" s="54"/>
    </row>
    <row r="129" spans="4:13">
      <c r="D129" s="44"/>
      <c r="E129" s="40"/>
      <c r="F129" s="40"/>
      <c r="G129" s="39"/>
      <c r="H129" s="40"/>
      <c r="I129" s="40"/>
      <c r="J129" s="50"/>
      <c r="K129" s="54"/>
      <c r="L129" s="54"/>
      <c r="M129" s="54"/>
    </row>
    <row r="130" spans="4:13">
      <c r="D130" s="44"/>
      <c r="E130" s="40"/>
      <c r="F130" s="40"/>
      <c r="G130" s="39"/>
      <c r="H130" s="40"/>
      <c r="I130" s="40"/>
      <c r="J130" s="50"/>
      <c r="K130" s="54"/>
      <c r="L130" s="54"/>
      <c r="M130" s="54"/>
    </row>
    <row r="131" spans="4:13">
      <c r="D131" s="44"/>
      <c r="E131" s="40"/>
      <c r="F131" s="40"/>
      <c r="G131" s="39"/>
      <c r="H131" s="40"/>
      <c r="I131" s="40"/>
      <c r="J131" s="50"/>
      <c r="K131" s="54"/>
      <c r="L131" s="54"/>
      <c r="M131" s="54"/>
    </row>
    <row r="132" spans="4:13">
      <c r="D132" s="44"/>
      <c r="E132" s="40"/>
      <c r="F132" s="40"/>
      <c r="G132" s="39"/>
      <c r="H132" s="40"/>
      <c r="I132" s="40"/>
      <c r="J132" s="50"/>
      <c r="K132" s="54"/>
      <c r="L132" s="54"/>
      <c r="M132" s="54"/>
    </row>
    <row r="133" spans="4:13">
      <c r="D133" s="44"/>
      <c r="E133" s="40"/>
      <c r="F133" s="40"/>
      <c r="G133" s="39"/>
      <c r="H133" s="40"/>
      <c r="I133" s="40"/>
      <c r="J133" s="50"/>
      <c r="K133" s="54"/>
      <c r="L133" s="54"/>
      <c r="M133" s="54"/>
    </row>
    <row r="134" spans="4:13">
      <c r="D134" s="44"/>
      <c r="E134" s="40"/>
      <c r="F134" s="40"/>
      <c r="G134" s="39"/>
      <c r="H134" s="40"/>
      <c r="I134" s="40"/>
      <c r="J134" s="50"/>
      <c r="K134" s="54"/>
      <c r="L134" s="54"/>
      <c r="M134" s="54"/>
    </row>
    <row r="135" spans="4:13">
      <c r="D135" s="44"/>
      <c r="E135" s="40"/>
      <c r="F135" s="40"/>
      <c r="G135" s="39"/>
      <c r="H135" s="40"/>
      <c r="I135" s="40"/>
      <c r="J135" s="50"/>
      <c r="K135" s="54"/>
      <c r="L135" s="54"/>
      <c r="M135" s="54"/>
    </row>
    <row r="136" spans="4:13">
      <c r="D136" s="44"/>
      <c r="E136" s="40"/>
      <c r="F136" s="40"/>
      <c r="G136" s="39"/>
      <c r="H136" s="40"/>
      <c r="I136" s="40"/>
      <c r="J136" s="50"/>
      <c r="K136" s="54"/>
      <c r="L136" s="54"/>
      <c r="M136" s="54"/>
    </row>
    <row r="137" spans="4:13">
      <c r="D137" s="44"/>
      <c r="E137" s="40"/>
      <c r="F137" s="40"/>
      <c r="G137" s="39"/>
      <c r="H137" s="40"/>
      <c r="I137" s="40"/>
      <c r="J137" s="50"/>
      <c r="K137" s="54"/>
      <c r="L137" s="54"/>
      <c r="M137" s="54"/>
    </row>
    <row r="138" spans="4:13">
      <c r="D138" s="47"/>
      <c r="E138" s="47"/>
      <c r="F138" s="47"/>
      <c r="G138" s="47"/>
      <c r="H138" s="47"/>
      <c r="I138" s="47"/>
      <c r="J138" s="47"/>
      <c r="K138" s="47"/>
      <c r="L138" s="47"/>
      <c r="M138" s="47"/>
    </row>
    <row r="139" spans="4:13">
      <c r="D139" s="47"/>
      <c r="E139" s="47"/>
      <c r="F139" s="47"/>
      <c r="G139" s="47"/>
      <c r="H139" s="47"/>
      <c r="I139" s="47"/>
      <c r="J139" s="47"/>
      <c r="K139" s="47"/>
      <c r="L139" s="47"/>
      <c r="M139" s="47"/>
    </row>
    <row r="140" spans="4:13">
      <c r="D140" s="47"/>
      <c r="E140" s="47"/>
      <c r="F140" s="47"/>
      <c r="G140" s="47"/>
      <c r="H140" s="47"/>
      <c r="I140" s="47"/>
      <c r="J140" s="47"/>
      <c r="K140" s="47"/>
      <c r="L140" s="47"/>
      <c r="M140" s="47"/>
    </row>
    <row r="141" s="25" customFormat="1" spans="1:13">
      <c r="A141" s="26"/>
      <c r="B141" s="26"/>
      <c r="C141" s="27"/>
      <c r="D141" s="26"/>
      <c r="E141" s="26"/>
      <c r="F141" s="26"/>
      <c r="G141" s="29"/>
      <c r="H141" s="26"/>
      <c r="I141" s="26"/>
      <c r="J141" s="30"/>
      <c r="K141" s="31"/>
      <c r="L141" s="31"/>
      <c r="M141" s="31"/>
    </row>
    <row r="142" spans="4:4">
      <c r="D142" s="26"/>
    </row>
    <row r="143" spans="4:4">
      <c r="D143" s="26"/>
    </row>
    <row r="144" spans="4:4">
      <c r="D144" s="26"/>
    </row>
    <row r="145" spans="4:4">
      <c r="D145" s="26"/>
    </row>
  </sheetData>
  <conditionalFormatting sqref="K1">
    <cfRule type="containsText" dxfId="5" priority="88" operator="between" text="送货车型9.6米">
      <formula>NOT(ISERROR(SEARCH("送货车型9.6米",K1)))</formula>
    </cfRule>
  </conditionalFormatting>
  <conditionalFormatting sqref="M1">
    <cfRule type="containsText" dxfId="5" priority="48" operator="between" text="送货车型9.6米">
      <formula>NOT(ISERROR(SEARCH("送货车型9.6米",M1)))</formula>
    </cfRule>
  </conditionalFormatting>
  <conditionalFormatting sqref="J36">
    <cfRule type="containsText" dxfId="5" priority="36" operator="between" text="送货车型9.6米">
      <formula>NOT(ISERROR(SEARCH("送货车型9.6米",J36)))</formula>
    </cfRule>
  </conditionalFormatting>
  <conditionalFormatting sqref="J40">
    <cfRule type="containsText" dxfId="5" priority="39" operator="between" text="送货车型9.6米">
      <formula>NOT(ISERROR(SEARCH("送货车型9.6米",J40)))</formula>
    </cfRule>
  </conditionalFormatting>
  <conditionalFormatting sqref="J41">
    <cfRule type="containsText" dxfId="5" priority="38" operator="between" text="送货车型9.6米">
      <formula>NOT(ISERROR(SEARCH("送货车型9.6米",J41)))</formula>
    </cfRule>
  </conditionalFormatting>
  <conditionalFormatting sqref="J42">
    <cfRule type="containsText" dxfId="5" priority="37" operator="between" text="送货车型9.6米">
      <formula>NOT(ISERROR(SEARCH("送货车型9.6米",J42)))</formula>
    </cfRule>
  </conditionalFormatting>
  <conditionalFormatting sqref="J48">
    <cfRule type="containsText" dxfId="5" priority="7" operator="between" text="送货车型9.6米">
      <formula>NOT(ISERROR(SEARCH("送货车型9.6米",J48)))</formula>
    </cfRule>
  </conditionalFormatting>
  <conditionalFormatting sqref="J49">
    <cfRule type="containsText" dxfId="5" priority="22" operator="between" text="送货车型9.6米">
      <formula>NOT(ISERROR(SEARCH("送货车型9.6米",J49)))</formula>
    </cfRule>
  </conditionalFormatting>
  <conditionalFormatting sqref="J52">
    <cfRule type="containsText" dxfId="5" priority="3" operator="between" text="送货车型9.6米">
      <formula>NOT(ISERROR(SEARCH("送货车型9.6米",J52)))</formula>
    </cfRule>
  </conditionalFormatting>
  <conditionalFormatting sqref="J53">
    <cfRule type="containsText" dxfId="5" priority="2" operator="between" text="送货车型9.6米">
      <formula>NOT(ISERROR(SEARCH("送货车型9.6米",J53)))</formula>
    </cfRule>
  </conditionalFormatting>
  <conditionalFormatting sqref="J54">
    <cfRule type="containsText" dxfId="5" priority="1" operator="between" text="送货车型9.6米">
      <formula>NOT(ISERROR(SEARCH("送货车型9.6米",J54)))</formula>
    </cfRule>
  </conditionalFormatting>
  <conditionalFormatting sqref="J60">
    <cfRule type="containsText" dxfId="5" priority="14" operator="between" text="送货车型9.6米">
      <formula>NOT(ISERROR(SEARCH("送货车型9.6米",J60)))</formula>
    </cfRule>
  </conditionalFormatting>
  <conditionalFormatting sqref="A63">
    <cfRule type="containsText" dxfId="5" priority="6" operator="between" text="HRB500E">
      <formula>NOT(ISERROR(SEARCH("HRB500E",A63)))</formula>
    </cfRule>
  </conditionalFormatting>
  <conditionalFormatting sqref="J63">
    <cfRule type="containsText" dxfId="5" priority="5" operator="between" text="送货车型9.6米">
      <formula>NOT(ISERROR(SEARCH("送货车型9.6米",J63)))</formula>
    </cfRule>
  </conditionalFormatting>
  <conditionalFormatting sqref="J71">
    <cfRule type="containsText" dxfId="5" priority="25" operator="between" text="送货车型9.6米">
      <formula>NOT(ISERROR(SEARCH("送货车型9.6米",J71)))</formula>
    </cfRule>
  </conditionalFormatting>
  <conditionalFormatting sqref="J72">
    <cfRule type="containsText" dxfId="5" priority="12" operator="between" text="送货车型9.6米">
      <formula>NOT(ISERROR(SEARCH("送货车型9.6米",J72)))</formula>
    </cfRule>
  </conditionalFormatting>
  <conditionalFormatting sqref="A119">
    <cfRule type="containsText" dxfId="5" priority="17" operator="between" text="HRB500E">
      <formula>NOT(ISERROR(SEARCH("HRB500E",A119)))</formula>
    </cfRule>
  </conditionalFormatting>
  <conditionalFormatting sqref="J119">
    <cfRule type="containsText" dxfId="5" priority="16" operator="between" text="送货车型9.6米">
      <formula>NOT(ISERROR(SEARCH("送货车型9.6米",J119)))</formula>
    </cfRule>
  </conditionalFormatting>
  <conditionalFormatting sqref="J120">
    <cfRule type="containsText" dxfId="5" priority="4" operator="between" text="送货车型9.6米">
      <formula>NOT(ISERROR(SEARCH("送货车型9.6米",J120)))</formula>
    </cfRule>
  </conditionalFormatting>
  <conditionalFormatting sqref="A124">
    <cfRule type="containsText" dxfId="5" priority="41" operator="between" text="HRB500E">
      <formula>NOT(ISERROR(SEARCH("HRB500E",A124)))</formula>
    </cfRule>
  </conditionalFormatting>
  <conditionalFormatting sqref="A125">
    <cfRule type="containsText" dxfId="5" priority="40" operator="between" text="HRB500E">
      <formula>NOT(ISERROR(SEARCH("HRB500E",A125)))</formula>
    </cfRule>
  </conditionalFormatting>
  <conditionalFormatting sqref="A132">
    <cfRule type="containsText" dxfId="5" priority="35" operator="between" text="HRB500E">
      <formula>NOT(ISERROR(SEARCH("HRB500E",A132)))</formula>
    </cfRule>
  </conditionalFormatting>
  <conditionalFormatting sqref="A133">
    <cfRule type="containsText" dxfId="5" priority="20" operator="between" text="HRB500E">
      <formula>NOT(ISERROR(SEARCH("HRB500E",A133)))</formula>
    </cfRule>
  </conditionalFormatting>
  <conditionalFormatting sqref="A134">
    <cfRule type="containsText" dxfId="5" priority="24" operator="between" text="HRB500E">
      <formula>NOT(ISERROR(SEARCH("HRB500E",A134)))</formula>
    </cfRule>
  </conditionalFormatting>
  <conditionalFormatting sqref="A140">
    <cfRule type="containsText" dxfId="5" priority="15" operator="between" text="HRB500E">
      <formula>NOT(ISERROR(SEARCH("HRB500E",A140)))</formula>
    </cfRule>
  </conditionalFormatting>
  <conditionalFormatting sqref="J1:J26">
    <cfRule type="containsText" dxfId="5" priority="85" operator="between" text="送货车型9.6米">
      <formula>NOT(ISERROR(SEARCH("送货车型9.6米",J1)))</formula>
    </cfRule>
  </conditionalFormatting>
  <conditionalFormatting sqref="J50:J51">
    <cfRule type="containsText" dxfId="5" priority="8" operator="between" text="送货车型9.6米">
      <formula>NOT(ISERROR(SEARCH("送货车型9.6米",J50)))</formula>
    </cfRule>
  </conditionalFormatting>
  <conditionalFormatting sqref="J55:J59">
    <cfRule type="containsText" dxfId="5" priority="43" operator="between" text="送货车型9.6米">
      <formula>NOT(ISERROR(SEARCH("送货车型9.6米",J55)))</formula>
    </cfRule>
  </conditionalFormatting>
  <conditionalFormatting sqref="J73:J77">
    <cfRule type="containsText" dxfId="5" priority="18" operator="between" text="送货车型9.6米">
      <formula>NOT(ISERROR(SEARCH("送货车型9.6米",J73)))</formula>
    </cfRule>
  </conditionalFormatting>
  <conditionalFormatting sqref="J78:J79">
    <cfRule type="containsText" dxfId="5" priority="21" operator="between" text="送货车型9.6米">
      <formula>NOT(ISERROR(SEARCH("送货车型9.6米",J78)))</formula>
    </cfRule>
  </conditionalFormatting>
  <conditionalFormatting sqref="J141:J1048576">
    <cfRule type="containsText" dxfId="5" priority="91" operator="between" text="送货车型9.6米">
      <formula>NOT(ISERROR(SEARCH("送货车型9.6米",J141)))</formula>
    </cfRule>
  </conditionalFormatting>
  <conditionalFormatting sqref="A1:A5 A7:A30 A32:A40">
    <cfRule type="containsText" dxfId="5" priority="92" operator="between" text="HRB500E">
      <formula>NOT(ISERROR(SEARCH("HRB500E",A1)))</formula>
    </cfRule>
  </conditionalFormatting>
  <conditionalFormatting sqref="J37:J39 J35 J43:J47 J80:J118">
    <cfRule type="containsText" dxfId="5" priority="44" operator="between" text="送货车型9.6米">
      <formula>NOT(ISERROR(SEARCH("送货车型9.6米",J35)))</formula>
    </cfRule>
  </conditionalFormatting>
  <conditionalFormatting sqref="A42:A50 A56:A62 A64:A118 A126:A131 A135:A139 A120:A123 A141:A1048576">
    <cfRule type="containsText" dxfId="5" priority="45" operator="between" text="HRB500E">
      <formula>NOT(ISERROR(SEARCH("HRB500E",A42)))</formula>
    </cfRule>
  </conditionalFormatting>
  <conditionalFormatting sqref="J61:J62 J64:J70">
    <cfRule type="containsText" dxfId="5" priority="9" operator="between" text="送货车型9.6米">
      <formula>NOT(ISERROR(SEARCH("送货车型9.6米",J61)))</formula>
    </cfRule>
  </conditionalFormatting>
  <dataValidations count="1">
    <dataValidation showInputMessage="1" showErrorMessage="1" sqref="H28 H29:H30"/>
  </dataValidations>
  <pageMargins left="0.75" right="0.75" top="1" bottom="1" header="0.5" footer="0.5"/>
  <pageSetup paperSize="9" orientation="portrait"/>
  <headerFooter/>
  <legacyDrawing r:id="rId2"/>
  <tableParts count="1">
    <tablePart r:id="rId3"/>
  </tablePar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3"/>
  <dimension ref="A1:D26"/>
  <sheetViews>
    <sheetView workbookViewId="0">
      <selection activeCell="C31" sqref="C31"/>
    </sheetView>
  </sheetViews>
  <sheetFormatPr defaultColWidth="9" defaultRowHeight="11.25" outlineLevelCol="3"/>
  <cols>
    <col min="1" max="1" width="45.375" style="19" customWidth="1"/>
    <col min="2" max="2" width="16.25" style="19" customWidth="1"/>
    <col min="3" max="3" width="53" style="19" customWidth="1"/>
    <col min="4" max="16384" width="9" style="19"/>
  </cols>
  <sheetData>
    <row r="1" s="18" customFormat="1" spans="1:3">
      <c r="A1" s="20" t="s">
        <v>496</v>
      </c>
      <c r="B1" s="20" t="s">
        <v>497</v>
      </c>
      <c r="C1" s="20" t="s">
        <v>498</v>
      </c>
    </row>
    <row r="2" s="18" customFormat="1" spans="1:4">
      <c r="A2" s="21" t="s">
        <v>499</v>
      </c>
      <c r="B2" s="21" t="s">
        <v>500</v>
      </c>
      <c r="C2" s="22" t="s">
        <v>501</v>
      </c>
      <c r="D2" s="23"/>
    </row>
    <row r="3" s="18" customFormat="1" spans="1:4">
      <c r="A3" s="21" t="s">
        <v>81</v>
      </c>
      <c r="B3" s="21" t="s">
        <v>502</v>
      </c>
      <c r="C3" s="24" t="s">
        <v>503</v>
      </c>
      <c r="D3" s="23"/>
    </row>
    <row r="4" s="18" customFormat="1" spans="1:4">
      <c r="A4" s="21" t="s">
        <v>44</v>
      </c>
      <c r="B4" s="21" t="s">
        <v>504</v>
      </c>
      <c r="C4" s="24" t="s">
        <v>505</v>
      </c>
      <c r="D4" s="23"/>
    </row>
    <row r="5" s="18" customFormat="1" spans="1:4">
      <c r="A5" s="21" t="s">
        <v>92</v>
      </c>
      <c r="B5" s="21" t="s">
        <v>506</v>
      </c>
      <c r="C5" s="24" t="s">
        <v>507</v>
      </c>
      <c r="D5" s="23"/>
    </row>
    <row r="6" s="18" customFormat="1" spans="1:4">
      <c r="A6" s="21" t="s">
        <v>286</v>
      </c>
      <c r="B6" s="21" t="s">
        <v>508</v>
      </c>
      <c r="C6" s="24" t="s">
        <v>509</v>
      </c>
      <c r="D6" s="23"/>
    </row>
    <row r="7" s="18" customFormat="1" spans="1:4">
      <c r="A7" s="21" t="s">
        <v>298</v>
      </c>
      <c r="B7" s="21" t="s">
        <v>510</v>
      </c>
      <c r="C7" s="24" t="s">
        <v>511</v>
      </c>
      <c r="D7" s="23"/>
    </row>
    <row r="8" s="18" customFormat="1" spans="1:4">
      <c r="A8" s="21" t="s">
        <v>186</v>
      </c>
      <c r="B8" s="21" t="s">
        <v>512</v>
      </c>
      <c r="C8" s="24" t="s">
        <v>513</v>
      </c>
      <c r="D8" s="23"/>
    </row>
    <row r="9" s="18" customFormat="1" spans="1:4">
      <c r="A9" s="21" t="s">
        <v>187</v>
      </c>
      <c r="B9" s="21" t="s">
        <v>514</v>
      </c>
      <c r="C9" s="24" t="s">
        <v>515</v>
      </c>
      <c r="D9" s="23"/>
    </row>
    <row r="10" s="18" customFormat="1" spans="1:4">
      <c r="A10" s="21" t="s">
        <v>318</v>
      </c>
      <c r="B10" s="21" t="s">
        <v>516</v>
      </c>
      <c r="C10" s="24" t="s">
        <v>517</v>
      </c>
      <c r="D10" s="23"/>
    </row>
    <row r="11" s="18" customFormat="1" spans="1:4">
      <c r="A11" s="21" t="s">
        <v>518</v>
      </c>
      <c r="B11" s="21" t="s">
        <v>519</v>
      </c>
      <c r="C11" s="24" t="s">
        <v>520</v>
      </c>
      <c r="D11" s="23"/>
    </row>
    <row r="12" s="18" customFormat="1" spans="1:4">
      <c r="A12" s="21" t="s">
        <v>352</v>
      </c>
      <c r="B12" s="21" t="s">
        <v>521</v>
      </c>
      <c r="C12" s="24" t="s">
        <v>522</v>
      </c>
      <c r="D12" s="23"/>
    </row>
    <row r="13" s="18" customFormat="1" spans="1:4">
      <c r="A13" s="21" t="s">
        <v>417</v>
      </c>
      <c r="B13" s="21" t="s">
        <v>523</v>
      </c>
      <c r="C13" s="22" t="s">
        <v>524</v>
      </c>
      <c r="D13" s="23"/>
    </row>
    <row r="14" s="18" customFormat="1" spans="1:4">
      <c r="A14" s="21" t="s">
        <v>349</v>
      </c>
      <c r="B14" s="21" t="s">
        <v>525</v>
      </c>
      <c r="C14" s="24" t="s">
        <v>526</v>
      </c>
      <c r="D14" s="23"/>
    </row>
    <row r="15" s="18" customFormat="1" spans="1:4">
      <c r="A15" s="21" t="s">
        <v>192</v>
      </c>
      <c r="B15" s="21" t="s">
        <v>527</v>
      </c>
      <c r="C15" s="24" t="s">
        <v>528</v>
      </c>
      <c r="D15" s="23"/>
    </row>
    <row r="16" s="18" customFormat="1" spans="1:4">
      <c r="A16" s="21" t="s">
        <v>211</v>
      </c>
      <c r="B16" s="21" t="s">
        <v>529</v>
      </c>
      <c r="C16" s="22" t="s">
        <v>530</v>
      </c>
      <c r="D16" s="23"/>
    </row>
    <row r="17" s="18" customFormat="1" spans="1:4">
      <c r="A17" s="21" t="s">
        <v>208</v>
      </c>
      <c r="B17" s="21" t="s">
        <v>531</v>
      </c>
      <c r="C17" s="22" t="s">
        <v>532</v>
      </c>
      <c r="D17" s="23"/>
    </row>
    <row r="18" s="18" customFormat="1" spans="1:4">
      <c r="A18" s="21" t="s">
        <v>203</v>
      </c>
      <c r="B18" s="21" t="s">
        <v>533</v>
      </c>
      <c r="C18" s="22" t="s">
        <v>534</v>
      </c>
      <c r="D18" s="23"/>
    </row>
    <row r="19" s="18" customFormat="1" spans="1:4">
      <c r="A19" s="21" t="s">
        <v>167</v>
      </c>
      <c r="B19" s="21" t="s">
        <v>535</v>
      </c>
      <c r="C19" s="24" t="s">
        <v>536</v>
      </c>
      <c r="D19" s="23"/>
    </row>
    <row r="20" s="18" customFormat="1" spans="1:4">
      <c r="A20" s="21" t="s">
        <v>383</v>
      </c>
      <c r="B20" s="21" t="s">
        <v>537</v>
      </c>
      <c r="C20" s="24" t="s">
        <v>538</v>
      </c>
      <c r="D20" s="23"/>
    </row>
    <row r="21" s="18" customFormat="1" spans="1:4">
      <c r="A21" s="21" t="s">
        <v>215</v>
      </c>
      <c r="B21" s="21" t="s">
        <v>539</v>
      </c>
      <c r="C21" s="22" t="s">
        <v>540</v>
      </c>
      <c r="D21" s="23"/>
    </row>
    <row r="22" s="18" customFormat="1" spans="1:4">
      <c r="A22" s="21" t="s">
        <v>196</v>
      </c>
      <c r="B22" s="21" t="s">
        <v>541</v>
      </c>
      <c r="C22" s="22" t="s">
        <v>542</v>
      </c>
      <c r="D22" s="23"/>
    </row>
    <row r="23" s="18" customFormat="1" spans="1:4">
      <c r="A23" s="21" t="s">
        <v>431</v>
      </c>
      <c r="B23" s="21" t="s">
        <v>543</v>
      </c>
      <c r="C23" s="24" t="s">
        <v>544</v>
      </c>
      <c r="D23" s="23"/>
    </row>
    <row r="24" s="18" customFormat="1" spans="1:4">
      <c r="A24" s="21" t="s">
        <v>128</v>
      </c>
      <c r="B24" s="21" t="s">
        <v>545</v>
      </c>
      <c r="C24" s="24" t="s">
        <v>546</v>
      </c>
      <c r="D24" s="23"/>
    </row>
    <row r="25" s="18" customFormat="1" spans="1:4">
      <c r="A25" s="21" t="s">
        <v>150</v>
      </c>
      <c r="B25" s="21" t="s">
        <v>547</v>
      </c>
      <c r="C25" s="24" t="s">
        <v>548</v>
      </c>
      <c r="D25" s="23"/>
    </row>
    <row r="26" s="18" customFormat="1" spans="1:4">
      <c r="A26" s="21" t="s">
        <v>160</v>
      </c>
      <c r="B26" s="21" t="s">
        <v>549</v>
      </c>
      <c r="C26" s="24" t="s">
        <v>550</v>
      </c>
      <c r="D26" s="23"/>
    </row>
  </sheetData>
  <hyperlinks>
    <hyperlink ref="C19" r:id="rId1" display="https://ztwmzyxm.streamlit.app/?project=wyjsklytzx2"/>
    <hyperlink ref="C17" r:id="rId2" display="https://ztwmzyxm.streamlit.app/?project=wyjsjjqljb20" tooltip="https://ztwmzyxm.streamlit.app/?project=wyjsjjqljb20"/>
    <hyperlink ref="C2" r:id="rId3" display="https://ztwmzyxm.streamlit.app/?project=ztwm" tooltip="https://ztwmzyxm.streamlit.app/?project=ztwm"/>
    <hyperlink ref="C3" r:id="rId4" display="https://ztwmzyxm.streamlit.app/?project=hxjyxcjy"/>
    <hyperlink ref="C4" r:id="rId5" display="https://ztwmzyxm.streamlit.app/?project=hxjcn"/>
    <hyperlink ref="C5" r:id="rId6" display="https://ztwmzyxm.streamlit.app/?project=hxmhkckjstg"/>
    <hyperlink ref="C6" r:id="rId7" display="https://ztwmzyxm.streamlit.app/?project=hxxlxx"/>
    <hyperlink ref="C7" r:id="rId8" display="https://ztwmzyxm.streamlit.app/?project=hxyhkckjstg"/>
    <hyperlink ref="C8" r:id="rId9" display="https://ztwmzyxm.streamlit.app/?project=lssxdgjcjrhjdxm2"/>
    <hyperlink ref="C9" r:id="rId10" display="https://ztwmzyxm.streamlit.app/?project=lssxdgjcjrhjdxm1"/>
    <hyperlink ref="C10" r:id="rId11" display="https://ztwmzyxm.streamlit.app/?project=sdtjdzzyykjy" tooltip="https://ztwmzyxm.streamlit.app/?project=sdtjdzzyykjy"/>
    <hyperlink ref="C11" r:id="rId12" display="https://ztwmzyxm.streamlit.app/?project=scsjshtyh"/>
    <hyperlink ref="C12" r:id="rId13" display="https://ztwmzyxm.streamlit.app/?project=wyggdzswsgwslcylczx" tooltip="https://ztwmzyxm.streamlit.app/?project=wyggdzswsgwslcylczx"/>
    <hyperlink ref="C13" r:id="rId14" display="https://ztwmzyxm.streamlit.app/?project=wygglqdh" tooltip="https://ztwmzyxm.streamlit.app/?project=wygglqdh"/>
    <hyperlink ref="C14" r:id="rId15" display="https://ztwmzyxm.streamlit.app/?project=wyggybnxgxyj"/>
    <hyperlink ref="C15" r:id="rId16" display="https://ztwmzyxm.streamlit.app/?project=wyjscdgjtlgdsl"/>
    <hyperlink ref="C16" r:id="rId17" display="https://ztwmzyxm.streamlit.app/?project=wyjscdydjzxczb" tooltip="https://ztwmzyxm.streamlit.app/?project=wyjscdydjzxczb"/>
    <hyperlink ref="C18" r:id="rId18" display="https://ztwmzyxm.streamlit.app/?project=wyjskgxcyxjd83" tooltip="https://ztwmzyxm.streamlit.app/?project=wyjskgxcyxjd83"/>
    <hyperlink ref="C20" r:id="rId19" display="https://ztwmzyxm.streamlit.app/?project=wyjslqfrhy"/>
    <hyperlink ref="C21" r:id="rId20" display="https://ztwmzyxm.streamlit.app/?project=wyjslqyyyypz"/>
    <hyperlink ref="C22" r:id="rId21" display="https://ztwmzyxm.streamlit.app/?project=wyjssdfzwyx" tooltip="https://ztwmzyxm.streamlit.app/?project=wyjssdfzwyx"/>
    <hyperlink ref="C23" r:id="rId22" display="https://ztwmzyxm.streamlit.app/?project=whdqhjcdwqdgqdd"/>
    <hyperlink ref="C24" r:id="rId23" display="https://ztwmzyxm.streamlit.app/?project=ybxgsjxcjgyy"/>
    <hyperlink ref="C25" r:id="rId24" display="https://ztwmzyxm.streamlit.app/?project=ztkyybnx"/>
    <hyperlink ref="C26" r:id="rId25" display="https://ztwmzyxm.streamlit.app/?project=ztsjxtykyzf4"/>
  </hyperlinks>
  <pageMargins left="0.75" right="0.75" top="1" bottom="1" header="0.5" footer="0.5"/>
  <headerFooter/>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4"/>
  <dimension ref="A1:C38"/>
  <sheetViews>
    <sheetView workbookViewId="0">
      <selection activeCell="F5033" sqref="F5033:F5038"/>
    </sheetView>
  </sheetViews>
  <sheetFormatPr defaultColWidth="9" defaultRowHeight="11.25" outlineLevelCol="2"/>
  <cols>
    <col min="1" max="1" width="45.375" style="14" customWidth="1"/>
    <col min="2" max="2" width="33.75" style="14" customWidth="1"/>
    <col min="3" max="3" width="78.75" style="14" customWidth="1"/>
    <col min="4" max="16384" width="9" style="14"/>
  </cols>
  <sheetData>
    <row r="1" spans="1:1">
      <c r="A1" s="14" t="s">
        <v>16</v>
      </c>
    </row>
    <row r="2" spans="1:3">
      <c r="A2" s="14" t="s">
        <v>81</v>
      </c>
      <c r="B2" s="15" t="s">
        <v>551</v>
      </c>
      <c r="C2" s="14" t="s">
        <v>552</v>
      </c>
    </row>
    <row r="3" spans="1:3">
      <c r="A3" s="14" t="s">
        <v>44</v>
      </c>
      <c r="B3" s="15" t="s">
        <v>551</v>
      </c>
      <c r="C3" s="14" t="s">
        <v>553</v>
      </c>
    </row>
    <row r="4" spans="1:3">
      <c r="A4" s="14" t="s">
        <v>92</v>
      </c>
      <c r="B4" s="15" t="s">
        <v>551</v>
      </c>
      <c r="C4" s="14" t="s">
        <v>554</v>
      </c>
    </row>
    <row r="5" spans="1:3">
      <c r="A5" s="14" t="s">
        <v>286</v>
      </c>
      <c r="B5" s="15" t="s">
        <v>551</v>
      </c>
      <c r="C5" s="14" t="s">
        <v>555</v>
      </c>
    </row>
    <row r="6" spans="1:3">
      <c r="A6" s="14" t="s">
        <v>298</v>
      </c>
      <c r="B6" s="15" t="s">
        <v>551</v>
      </c>
      <c r="C6" s="14" t="s">
        <v>556</v>
      </c>
    </row>
    <row r="7" spans="1:3">
      <c r="A7" s="14" t="s">
        <v>302</v>
      </c>
      <c r="B7" s="15" t="s">
        <v>551</v>
      </c>
      <c r="C7" s="14" t="s">
        <v>557</v>
      </c>
    </row>
    <row r="8" spans="1:3">
      <c r="A8" s="14" t="s">
        <v>186</v>
      </c>
      <c r="B8" s="15" t="s">
        <v>551</v>
      </c>
      <c r="C8" s="14" t="s">
        <v>558</v>
      </c>
    </row>
    <row r="9" spans="1:3">
      <c r="A9" s="14" t="s">
        <v>187</v>
      </c>
      <c r="B9" s="15" t="s">
        <v>551</v>
      </c>
      <c r="C9" s="14" t="s">
        <v>559</v>
      </c>
    </row>
    <row r="10" ht="13.5" spans="1:3">
      <c r="A10" s="14" t="s">
        <v>318</v>
      </c>
      <c r="B10" s="15" t="s">
        <v>551</v>
      </c>
      <c r="C10" s="16" t="s">
        <v>560</v>
      </c>
    </row>
    <row r="11" spans="1:3">
      <c r="A11" s="14" t="s">
        <v>344</v>
      </c>
      <c r="B11" s="15" t="s">
        <v>551</v>
      </c>
      <c r="C11" s="14" t="s">
        <v>561</v>
      </c>
    </row>
    <row r="12" spans="1:3">
      <c r="A12" s="14" t="s">
        <v>264</v>
      </c>
      <c r="B12" s="15" t="s">
        <v>551</v>
      </c>
      <c r="C12" s="14" t="s">
        <v>562</v>
      </c>
    </row>
    <row r="13" spans="1:3">
      <c r="A13" s="14" t="s">
        <v>145</v>
      </c>
      <c r="B13" s="15" t="s">
        <v>551</v>
      </c>
      <c r="C13" s="14" t="s">
        <v>563</v>
      </c>
    </row>
    <row r="14" spans="1:3">
      <c r="A14" s="14" t="s">
        <v>352</v>
      </c>
      <c r="B14" s="15" t="s">
        <v>551</v>
      </c>
      <c r="C14" s="14" t="s">
        <v>564</v>
      </c>
    </row>
    <row r="15" spans="1:3">
      <c r="A15" s="14" t="s">
        <v>228</v>
      </c>
      <c r="B15" s="15" t="s">
        <v>551</v>
      </c>
      <c r="C15" s="14" t="s">
        <v>565</v>
      </c>
    </row>
    <row r="16" spans="1:3">
      <c r="A16" s="14" t="s">
        <v>240</v>
      </c>
      <c r="B16" s="15" t="s">
        <v>551</v>
      </c>
      <c r="C16" s="14" t="s">
        <v>566</v>
      </c>
    </row>
    <row r="17" spans="1:3">
      <c r="A17" s="14" t="s">
        <v>224</v>
      </c>
      <c r="B17" s="15" t="s">
        <v>551</v>
      </c>
      <c r="C17" s="14" t="s">
        <v>567</v>
      </c>
    </row>
    <row r="18" spans="1:3">
      <c r="A18" s="14" t="s">
        <v>226</v>
      </c>
      <c r="B18" s="15" t="s">
        <v>551</v>
      </c>
      <c r="C18" s="14" t="s">
        <v>568</v>
      </c>
    </row>
    <row r="19" spans="1:3">
      <c r="A19" s="14" t="s">
        <v>229</v>
      </c>
      <c r="B19" s="15" t="s">
        <v>551</v>
      </c>
      <c r="C19" s="14" t="s">
        <v>569</v>
      </c>
    </row>
    <row r="20" spans="1:3">
      <c r="A20" s="14" t="s">
        <v>225</v>
      </c>
      <c r="B20" s="15" t="s">
        <v>551</v>
      </c>
      <c r="C20" s="14" t="s">
        <v>570</v>
      </c>
    </row>
    <row r="21" spans="1:3">
      <c r="A21" s="14" t="s">
        <v>349</v>
      </c>
      <c r="B21" s="15" t="s">
        <v>551</v>
      </c>
      <c r="C21" s="14" t="s">
        <v>571</v>
      </c>
    </row>
    <row r="22" spans="1:3">
      <c r="A22" s="14" t="s">
        <v>192</v>
      </c>
      <c r="B22" s="15" t="s">
        <v>551</v>
      </c>
      <c r="C22" s="14" t="s">
        <v>572</v>
      </c>
    </row>
    <row r="23" spans="1:3">
      <c r="A23" s="14" t="s">
        <v>230</v>
      </c>
      <c r="B23" s="15" t="s">
        <v>551</v>
      </c>
      <c r="C23" s="14" t="s">
        <v>573</v>
      </c>
    </row>
    <row r="24" spans="1:3">
      <c r="A24" s="14" t="s">
        <v>231</v>
      </c>
      <c r="B24" s="15" t="s">
        <v>551</v>
      </c>
      <c r="C24" s="14" t="s">
        <v>574</v>
      </c>
    </row>
    <row r="25" spans="1:3">
      <c r="A25" s="14" t="s">
        <v>208</v>
      </c>
      <c r="B25" s="15" t="s">
        <v>551</v>
      </c>
      <c r="C25" s="14" t="s">
        <v>575</v>
      </c>
    </row>
    <row r="26" spans="1:3">
      <c r="A26" s="14" t="s">
        <v>203</v>
      </c>
      <c r="B26" s="15" t="s">
        <v>551</v>
      </c>
      <c r="C26" s="14" t="s">
        <v>576</v>
      </c>
    </row>
    <row r="27" spans="1:3">
      <c r="A27" s="14" t="s">
        <v>167</v>
      </c>
      <c r="B27" s="15" t="s">
        <v>551</v>
      </c>
      <c r="C27" s="14" t="s">
        <v>577</v>
      </c>
    </row>
    <row r="28" spans="1:3">
      <c r="A28" s="14" t="s">
        <v>383</v>
      </c>
      <c r="B28" s="15" t="s">
        <v>551</v>
      </c>
      <c r="C28" s="14" t="s">
        <v>578</v>
      </c>
    </row>
    <row r="29" spans="1:3">
      <c r="A29" s="14" t="s">
        <v>215</v>
      </c>
      <c r="B29" s="15" t="s">
        <v>551</v>
      </c>
      <c r="C29" s="14" t="s">
        <v>579</v>
      </c>
    </row>
    <row r="30" spans="1:3">
      <c r="A30" s="14" t="s">
        <v>196</v>
      </c>
      <c r="B30" s="17" t="s">
        <v>551</v>
      </c>
      <c r="C30" s="14" t="s">
        <v>580</v>
      </c>
    </row>
    <row r="31" spans="1:3">
      <c r="A31" s="14" t="s">
        <v>308</v>
      </c>
      <c r="B31" s="15" t="s">
        <v>551</v>
      </c>
      <c r="C31" s="14" t="s">
        <v>581</v>
      </c>
    </row>
    <row r="32" spans="1:3">
      <c r="A32" s="14" t="s">
        <v>259</v>
      </c>
      <c r="B32" s="15" t="s">
        <v>551</v>
      </c>
      <c r="C32" s="14" t="s">
        <v>582</v>
      </c>
    </row>
    <row r="33" spans="1:3">
      <c r="A33" s="14" t="s">
        <v>269</v>
      </c>
      <c r="B33" s="15" t="s">
        <v>551</v>
      </c>
      <c r="C33" s="14" t="s">
        <v>583</v>
      </c>
    </row>
    <row r="34" spans="1:3">
      <c r="A34" s="14" t="s">
        <v>431</v>
      </c>
      <c r="B34" s="15" t="s">
        <v>551</v>
      </c>
      <c r="C34" s="14" t="s">
        <v>584</v>
      </c>
    </row>
    <row r="35" spans="1:3">
      <c r="A35" s="14" t="s">
        <v>128</v>
      </c>
      <c r="B35" s="15" t="s">
        <v>551</v>
      </c>
      <c r="C35" s="14" t="s">
        <v>585</v>
      </c>
    </row>
    <row r="36" spans="1:3">
      <c r="A36" s="14" t="s">
        <v>150</v>
      </c>
      <c r="B36" s="15" t="s">
        <v>551</v>
      </c>
      <c r="C36" s="14" t="s">
        <v>586</v>
      </c>
    </row>
    <row r="37" spans="1:3">
      <c r="A37" s="14" t="s">
        <v>160</v>
      </c>
      <c r="B37" s="15" t="s">
        <v>551</v>
      </c>
      <c r="C37" s="14" t="s">
        <v>587</v>
      </c>
    </row>
    <row r="38" spans="1:3">
      <c r="A38" s="14" t="s">
        <v>337</v>
      </c>
      <c r="B38" s="15" t="s">
        <v>551</v>
      </c>
      <c r="C38" s="14" t="s">
        <v>588</v>
      </c>
    </row>
  </sheetData>
  <hyperlinks>
    <hyperlink ref="B2" r:id="rId1" display="https://ztwmzyxm.streamlit.app/?project="/>
    <hyperlink ref="B3" r:id="rId1" display="https://ztwmzyxm.streamlit.app/?project="/>
    <hyperlink ref="B4" r:id="rId1" display="https://ztwmzyxm.streamlit.app/?project="/>
    <hyperlink ref="B5" r:id="rId1" display="https://ztwmzyxm.streamlit.app/?project="/>
    <hyperlink ref="B6" r:id="rId1" display="https://ztwmzyxm.streamlit.app/?project="/>
    <hyperlink ref="B7" r:id="rId1" display="https://ztwmzyxm.streamlit.app/?project="/>
    <hyperlink ref="B8" r:id="rId1" display="https://ztwmzyxm.streamlit.app/?project="/>
    <hyperlink ref="B9" r:id="rId1" display="https://ztwmzyxm.streamlit.app/?project="/>
    <hyperlink ref="B10" r:id="rId1" display="https://ztwmzyxm.streamlit.app/?project="/>
    <hyperlink ref="B11" r:id="rId1" display="https://ztwmzyxm.streamlit.app/?project="/>
    <hyperlink ref="B12" r:id="rId1" display="https://ztwmzyxm.streamlit.app/?project="/>
    <hyperlink ref="B13" r:id="rId1" display="https://ztwmzyxm.streamlit.app/?project="/>
    <hyperlink ref="B14" r:id="rId1" display="https://ztwmzyxm.streamlit.app/?project="/>
    <hyperlink ref="B15" r:id="rId1" display="https://ztwmzyxm.streamlit.app/?project="/>
    <hyperlink ref="B16" r:id="rId1" display="https://ztwmzyxm.streamlit.app/?project="/>
    <hyperlink ref="B17" r:id="rId1" display="https://ztwmzyxm.streamlit.app/?project="/>
    <hyperlink ref="B18" r:id="rId1" display="https://ztwmzyxm.streamlit.app/?project="/>
    <hyperlink ref="B19" r:id="rId1" display="https://ztwmzyxm.streamlit.app/?project="/>
    <hyperlink ref="B20" r:id="rId1" display="https://ztwmzyxm.streamlit.app/?project="/>
    <hyperlink ref="B21" r:id="rId1" display="https://ztwmzyxm.streamlit.app/?project="/>
    <hyperlink ref="B22" r:id="rId1" display="https://ztwmzyxm.streamlit.app/?project="/>
    <hyperlink ref="B23" r:id="rId1" display="https://ztwmzyxm.streamlit.app/?project="/>
    <hyperlink ref="B24" r:id="rId1" display="https://ztwmzyxm.streamlit.app/?project="/>
    <hyperlink ref="B25" r:id="rId1" display="https://ztwmzyxm.streamlit.app/?project="/>
    <hyperlink ref="B26" r:id="rId1" display="https://ztwmzyxm.streamlit.app/?project="/>
    <hyperlink ref="B27" r:id="rId1" display="https://ztwmzyxm.streamlit.app/?project="/>
    <hyperlink ref="B28" r:id="rId1" display="https://ztwmzyxm.streamlit.app/?project="/>
    <hyperlink ref="B29" r:id="rId1" display="https://ztwmzyxm.streamlit.app/?project="/>
    <hyperlink ref="B30" r:id="rId1" display="https://ztwmzyxm.streamlit.app/?project="/>
    <hyperlink ref="B31" r:id="rId1" display="https://ztwmzyxm.streamlit.app/?project="/>
    <hyperlink ref="B32" r:id="rId1" display="https://ztwmzyxm.streamlit.app/?project="/>
    <hyperlink ref="B33" r:id="rId1" display="https://ztwmzyxm.streamlit.app/?project="/>
    <hyperlink ref="B34" r:id="rId1" display="https://ztwmzyxm.streamlit.app/?project="/>
    <hyperlink ref="B35" r:id="rId1" display="https://ztwmzyxm.streamlit.app/?project="/>
    <hyperlink ref="B36" r:id="rId1" display="https://ztwmzyxm.streamlit.app/?project="/>
    <hyperlink ref="B37" r:id="rId1" display="https://ztwmzyxm.streamlit.app/?project="/>
    <hyperlink ref="B38" r:id="rId1" display="https://ztwmzyxm.streamlit.app/?project="/>
    <hyperlink ref="C10" r:id="rId2" display="https://ztwmzyxm.streamlit.app/?project=商投建工达州中医药科技园" tooltip="https://ztwmzyxm.streamlit.app/?project=商投建工达州中医药科技园"/>
  </hyperlinks>
  <pageMargins left="0.75" right="0.75" top="1" bottom="1" header="0.5" footer="0.5"/>
  <headerFooter/>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
  <dimension ref="A1:D46"/>
  <sheetViews>
    <sheetView workbookViewId="0">
      <selection activeCell="F5033" sqref="F5033:F5038"/>
    </sheetView>
  </sheetViews>
  <sheetFormatPr defaultColWidth="9" defaultRowHeight="13.5" outlineLevelCol="3"/>
  <cols>
    <col min="1" max="1" width="10.875" style="9" customWidth="1"/>
    <col min="2" max="2" width="8.125" style="9" customWidth="1"/>
    <col min="3" max="3" width="13.5" style="9" customWidth="1"/>
    <col min="4" max="4" width="15.875" style="9" customWidth="1"/>
  </cols>
  <sheetData>
    <row r="1" spans="1:4">
      <c r="A1" s="10" t="s">
        <v>589</v>
      </c>
      <c r="B1" s="11" t="s">
        <v>590</v>
      </c>
      <c r="C1" s="11" t="s">
        <v>3</v>
      </c>
      <c r="D1" s="11" t="s">
        <v>4</v>
      </c>
    </row>
    <row r="2" spans="1:4">
      <c r="A2" s="12">
        <f ca="1" t="shared" ref="A2:A12" si="0">TODAY()</f>
        <v>45971</v>
      </c>
      <c r="B2" s="9" t="s">
        <v>591</v>
      </c>
      <c r="C2" s="9" t="str">
        <f>VLOOKUP(D2,辅助信息!A:B,2,FALSE)</f>
        <v>盘螺</v>
      </c>
      <c r="D2" s="9" t="s">
        <v>41</v>
      </c>
    </row>
    <row r="3" spans="1:4">
      <c r="A3" s="12">
        <f ca="1" t="shared" si="0"/>
        <v>45971</v>
      </c>
      <c r="B3" s="9" t="s">
        <v>591</v>
      </c>
      <c r="C3" s="9" t="str">
        <f>VLOOKUP(D3,辅助信息!A:B,2,FALSE)</f>
        <v>螺纹钢</v>
      </c>
      <c r="D3" s="9" t="s">
        <v>27</v>
      </c>
    </row>
    <row r="4" spans="1:4">
      <c r="A4" s="12">
        <f ca="1" t="shared" si="0"/>
        <v>45971</v>
      </c>
      <c r="B4" s="9" t="s">
        <v>591</v>
      </c>
      <c r="C4" s="9" t="str">
        <f>VLOOKUP(D4,辅助信息!A:B,2,FALSE)</f>
        <v>螺纹钢</v>
      </c>
      <c r="D4" s="9" t="s">
        <v>19</v>
      </c>
    </row>
    <row r="5" spans="1:4">
      <c r="A5" s="12">
        <f ca="1" t="shared" si="0"/>
        <v>45971</v>
      </c>
      <c r="B5" s="9" t="s">
        <v>591</v>
      </c>
      <c r="C5" s="9" t="str">
        <f>VLOOKUP(D5,辅助信息!A:B,2,FALSE)</f>
        <v>螺纹钢</v>
      </c>
      <c r="D5" s="9" t="s">
        <v>28</v>
      </c>
    </row>
    <row r="6" spans="1:4">
      <c r="A6" s="12">
        <f ca="1" t="shared" si="0"/>
        <v>45971</v>
      </c>
      <c r="B6" s="9" t="s">
        <v>591</v>
      </c>
      <c r="C6" s="9" t="str">
        <f>VLOOKUP(D6,辅助信息!A:B,2,FALSE)</f>
        <v>螺纹钢</v>
      </c>
      <c r="D6" s="9" t="s">
        <v>52</v>
      </c>
    </row>
    <row r="7" spans="1:4">
      <c r="A7" s="12">
        <f ca="1" t="shared" si="0"/>
        <v>45971</v>
      </c>
      <c r="B7" s="9" t="s">
        <v>591</v>
      </c>
      <c r="C7" s="9" t="str">
        <f>VLOOKUP(D7,辅助信息!A:B,2,FALSE)</f>
        <v>螺纹钢</v>
      </c>
      <c r="D7" s="9" t="s">
        <v>76</v>
      </c>
    </row>
    <row r="8" spans="1:4">
      <c r="A8" s="12">
        <f ca="1" t="shared" si="0"/>
        <v>45971</v>
      </c>
      <c r="B8" s="9" t="s">
        <v>591</v>
      </c>
      <c r="C8" s="9" t="str">
        <f>VLOOKUP(D8,辅助信息!A:B,2,FALSE)</f>
        <v>螺纹钢</v>
      </c>
      <c r="D8" s="9" t="s">
        <v>86</v>
      </c>
    </row>
    <row r="9" spans="1:4">
      <c r="A9" s="12">
        <f ca="1" t="shared" si="0"/>
        <v>45971</v>
      </c>
      <c r="B9" s="9" t="s">
        <v>591</v>
      </c>
      <c r="C9" s="9" t="str">
        <f>VLOOKUP(D9,辅助信息!A:B,2,FALSE)</f>
        <v>螺纹钢</v>
      </c>
      <c r="D9" s="9" t="s">
        <v>82</v>
      </c>
    </row>
    <row r="10" spans="1:4">
      <c r="A10" s="12">
        <f ca="1" t="shared" si="0"/>
        <v>45971</v>
      </c>
      <c r="B10" s="9" t="s">
        <v>591</v>
      </c>
      <c r="C10" s="9" t="str">
        <f>VLOOKUP(D10,辅助信息!A:B,2,FALSE)</f>
        <v>螺纹钢</v>
      </c>
      <c r="D10" s="9" t="s">
        <v>45</v>
      </c>
    </row>
    <row r="11" spans="1:4">
      <c r="A11" s="12">
        <f ca="1" t="shared" si="0"/>
        <v>45971</v>
      </c>
      <c r="B11" s="9" t="s">
        <v>591</v>
      </c>
      <c r="C11" s="9" t="str">
        <f>VLOOKUP(D11,辅助信息!A:B,2,FALSE)</f>
        <v>螺纹钢</v>
      </c>
      <c r="D11" s="9" t="s">
        <v>21</v>
      </c>
    </row>
    <row r="12" ht="18.95" customHeight="1" spans="1:1">
      <c r="A12" s="12">
        <f ca="1" t="shared" si="0"/>
        <v>45971</v>
      </c>
    </row>
    <row r="13" spans="1:4">
      <c r="A13" s="12">
        <f ca="1" t="shared" ref="A13:A26" si="1">TODAY()</f>
        <v>45971</v>
      </c>
      <c r="B13" s="13" t="s">
        <v>592</v>
      </c>
      <c r="C13" s="9" t="str">
        <f>VLOOKUP(D13,辅助信息!A:B,2,FALSE)</f>
        <v>螺纹钢</v>
      </c>
      <c r="D13" s="9" t="s">
        <v>133</v>
      </c>
    </row>
    <row r="14" spans="1:4">
      <c r="A14" s="12">
        <f ca="1" t="shared" si="1"/>
        <v>45971</v>
      </c>
      <c r="B14" s="13" t="s">
        <v>592</v>
      </c>
      <c r="C14" s="9" t="str">
        <f>VLOOKUP(D14,辅助信息!A:B,2,FALSE)</f>
        <v>螺纹钢</v>
      </c>
      <c r="D14" s="9" t="s">
        <v>91</v>
      </c>
    </row>
    <row r="15" spans="1:4">
      <c r="A15" s="12">
        <f ca="1" t="shared" si="1"/>
        <v>45971</v>
      </c>
      <c r="B15" s="13" t="s">
        <v>592</v>
      </c>
      <c r="C15" s="9" t="str">
        <f>VLOOKUP(D15,辅助信息!A:B,2,FALSE)</f>
        <v>螺纹钢</v>
      </c>
      <c r="D15" s="9" t="s">
        <v>77</v>
      </c>
    </row>
    <row r="16" spans="1:4">
      <c r="A16" s="12">
        <f ca="1" t="shared" si="1"/>
        <v>45971</v>
      </c>
      <c r="B16" s="13" t="s">
        <v>592</v>
      </c>
      <c r="C16" s="9" t="str">
        <f>VLOOKUP(D16,辅助信息!A:B,2,FALSE)</f>
        <v>螺纹钢</v>
      </c>
      <c r="D16" s="9" t="s">
        <v>86</v>
      </c>
    </row>
    <row r="17" spans="1:4">
      <c r="A17" s="12">
        <f ca="1" t="shared" si="1"/>
        <v>45971</v>
      </c>
      <c r="B17" s="13" t="s">
        <v>592</v>
      </c>
      <c r="C17" s="9" t="str">
        <f>VLOOKUP(D17,辅助信息!A:B,2,FALSE)</f>
        <v>螺纹钢</v>
      </c>
      <c r="D17" s="9" t="s">
        <v>66</v>
      </c>
    </row>
    <row r="18" spans="1:4">
      <c r="A18" s="12">
        <f ca="1" t="shared" si="1"/>
        <v>45971</v>
      </c>
      <c r="B18" s="13" t="s">
        <v>592</v>
      </c>
      <c r="C18" s="9" t="str">
        <f>VLOOKUP(D18,辅助信息!A:B,2,FALSE)</f>
        <v>螺纹钢</v>
      </c>
      <c r="D18" s="9" t="s">
        <v>82</v>
      </c>
    </row>
    <row r="19" spans="1:4">
      <c r="A19" s="12">
        <f ca="1" t="shared" si="1"/>
        <v>45971</v>
      </c>
      <c r="B19" s="13" t="s">
        <v>592</v>
      </c>
      <c r="C19" s="9" t="str">
        <f>VLOOKUP(D19,辅助信息!A:B,2,FALSE)</f>
        <v>螺纹钢</v>
      </c>
      <c r="D19" s="9" t="s">
        <v>45</v>
      </c>
    </row>
    <row r="20" spans="1:4">
      <c r="A20" s="12">
        <f ca="1" t="shared" si="1"/>
        <v>45971</v>
      </c>
      <c r="B20" s="13" t="s">
        <v>592</v>
      </c>
      <c r="C20" s="9" t="str">
        <f>VLOOKUP(D20,辅助信息!A:B,2,FALSE)</f>
        <v>螺纹钢</v>
      </c>
      <c r="D20" s="9" t="s">
        <v>21</v>
      </c>
    </row>
    <row r="21" spans="1:4">
      <c r="A21" s="12">
        <f ca="1" t="shared" si="1"/>
        <v>45971</v>
      </c>
      <c r="B21" s="13" t="s">
        <v>592</v>
      </c>
      <c r="C21" s="9" t="str">
        <f>VLOOKUP(D21,辅助信息!A:B,2,FALSE)</f>
        <v>螺纹钢</v>
      </c>
      <c r="D21" s="9" t="s">
        <v>58</v>
      </c>
    </row>
    <row r="22" spans="1:4">
      <c r="A22" s="12">
        <f ca="1" t="shared" si="1"/>
        <v>45971</v>
      </c>
      <c r="B22" s="13" t="s">
        <v>592</v>
      </c>
      <c r="C22" s="9" t="str">
        <f>VLOOKUP(D22,辅助信息!A:B,2,FALSE)</f>
        <v>螺纹钢</v>
      </c>
      <c r="D22" s="9" t="s">
        <v>46</v>
      </c>
    </row>
    <row r="23" spans="1:4">
      <c r="A23" s="12">
        <f ca="1" t="shared" si="1"/>
        <v>45971</v>
      </c>
      <c r="B23" s="13" t="s">
        <v>592</v>
      </c>
      <c r="C23" s="9" t="str">
        <f>VLOOKUP(D23,辅助信息!A:B,2,FALSE)</f>
        <v>螺纹钢</v>
      </c>
      <c r="D23" s="9" t="s">
        <v>22</v>
      </c>
    </row>
    <row r="24" spans="1:4">
      <c r="A24" s="12">
        <f ca="1" t="shared" si="1"/>
        <v>45971</v>
      </c>
      <c r="B24" s="13" t="s">
        <v>592</v>
      </c>
      <c r="C24" s="9" t="str">
        <f>VLOOKUP(D24,辅助信息!A:B,2,FALSE)</f>
        <v>螺纹钢</v>
      </c>
      <c r="D24" s="9" t="s">
        <v>181</v>
      </c>
    </row>
    <row r="25" spans="1:4">
      <c r="A25" s="12">
        <f ca="1" t="shared" si="1"/>
        <v>45971</v>
      </c>
      <c r="B25" s="13" t="s">
        <v>592</v>
      </c>
      <c r="C25" s="9" t="str">
        <f>VLOOKUP(D25,辅助信息!A:B,2,FALSE)</f>
        <v>螺纹钢</v>
      </c>
      <c r="D25" s="9" t="s">
        <v>182</v>
      </c>
    </row>
    <row r="26" spans="1:4">
      <c r="A26" s="12">
        <f ca="1" t="shared" si="1"/>
        <v>45971</v>
      </c>
      <c r="B26" s="9" t="s">
        <v>593</v>
      </c>
      <c r="C26" s="9" t="str">
        <f>VLOOKUP(D26,辅助信息!A:B,2,FALSE)</f>
        <v>盘螺</v>
      </c>
      <c r="D26" s="9" t="s">
        <v>49</v>
      </c>
    </row>
    <row r="27" spans="1:4">
      <c r="A27" s="12">
        <f ca="1" t="shared" ref="A27:A36" si="2">TODAY()</f>
        <v>45971</v>
      </c>
      <c r="B27" s="9" t="s">
        <v>593</v>
      </c>
      <c r="C27" s="9" t="str">
        <f>VLOOKUP(D27,辅助信息!A:B,2,FALSE)</f>
        <v>盘螺</v>
      </c>
      <c r="D27" s="9" t="s">
        <v>40</v>
      </c>
    </row>
    <row r="28" spans="1:4">
      <c r="A28" s="12">
        <f ca="1" t="shared" si="2"/>
        <v>45971</v>
      </c>
      <c r="B28" s="9" t="s">
        <v>593</v>
      </c>
      <c r="C28" s="9" t="str">
        <f>VLOOKUP(D28,辅助信息!A:B,2,FALSE)</f>
        <v>盘螺</v>
      </c>
      <c r="D28" s="9" t="s">
        <v>41</v>
      </c>
    </row>
    <row r="29" spans="1:4">
      <c r="A29" s="12">
        <f ca="1" t="shared" si="2"/>
        <v>45971</v>
      </c>
      <c r="B29" s="9" t="s">
        <v>593</v>
      </c>
      <c r="C29" s="9" t="str">
        <f>VLOOKUP(D29,辅助信息!A:B,2,FALSE)</f>
        <v>盘螺</v>
      </c>
      <c r="D29" s="9" t="s">
        <v>26</v>
      </c>
    </row>
    <row r="30" spans="1:4">
      <c r="A30" s="12">
        <f ca="1" t="shared" si="2"/>
        <v>45971</v>
      </c>
      <c r="B30" s="9" t="s">
        <v>593</v>
      </c>
      <c r="C30" s="9" t="e">
        <f>VLOOKUP(D30,辅助信息!A:B,2,FALSE)</f>
        <v>#N/A</v>
      </c>
      <c r="D30" s="9" t="s">
        <v>594</v>
      </c>
    </row>
    <row r="31" spans="1:4">
      <c r="A31" s="12">
        <f ca="1" t="shared" si="2"/>
        <v>45971</v>
      </c>
      <c r="B31" s="9" t="s">
        <v>593</v>
      </c>
      <c r="C31" s="9" t="str">
        <f>VLOOKUP(D31,辅助信息!A:B,2,FALSE)</f>
        <v>螺纹钢</v>
      </c>
      <c r="D31" s="9" t="s">
        <v>27</v>
      </c>
    </row>
    <row r="32" spans="1:4">
      <c r="A32" s="12">
        <f ca="1" t="shared" si="2"/>
        <v>45971</v>
      </c>
      <c r="B32" s="9" t="s">
        <v>593</v>
      </c>
      <c r="C32" s="9" t="str">
        <f>VLOOKUP(D32,辅助信息!A:B,2,FALSE)</f>
        <v>螺纹钢</v>
      </c>
      <c r="D32" s="9" t="s">
        <v>19</v>
      </c>
    </row>
    <row r="33" spans="1:4">
      <c r="A33" s="12">
        <f ca="1" t="shared" si="2"/>
        <v>45971</v>
      </c>
      <c r="B33" s="9" t="s">
        <v>593</v>
      </c>
      <c r="C33" s="9" t="str">
        <f>VLOOKUP(D33,辅助信息!A:B,2,FALSE)</f>
        <v>螺纹钢</v>
      </c>
      <c r="D33" s="9" t="s">
        <v>32</v>
      </c>
    </row>
    <row r="34" spans="1:4">
      <c r="A34" s="12">
        <f ca="1" t="shared" si="2"/>
        <v>45971</v>
      </c>
      <c r="B34" s="9" t="s">
        <v>593</v>
      </c>
      <c r="C34" s="9" t="str">
        <f>VLOOKUP(D34,辅助信息!A:B,2,FALSE)</f>
        <v>螺纹钢</v>
      </c>
      <c r="D34" s="9" t="s">
        <v>33</v>
      </c>
    </row>
    <row r="35" spans="1:4">
      <c r="A35" s="12">
        <f ca="1" t="shared" si="2"/>
        <v>45971</v>
      </c>
      <c r="B35" s="9" t="s">
        <v>593</v>
      </c>
      <c r="C35" s="9" t="str">
        <f>VLOOKUP(D35,辅助信息!A:B,2,FALSE)</f>
        <v>螺纹钢</v>
      </c>
      <c r="D35" s="9" t="s">
        <v>28</v>
      </c>
    </row>
    <row r="36" spans="1:4">
      <c r="A36" s="12">
        <f ca="1" t="shared" si="2"/>
        <v>45971</v>
      </c>
      <c r="B36" s="9" t="s">
        <v>593</v>
      </c>
      <c r="C36" s="9" t="str">
        <f>VLOOKUP(D36,辅助信息!A:B,2,FALSE)</f>
        <v>螺纹钢</v>
      </c>
      <c r="D36" s="9" t="s">
        <v>18</v>
      </c>
    </row>
    <row r="37" spans="1:4">
      <c r="A37" s="12">
        <f ca="1" t="shared" ref="A37:A46" si="3">TODAY()</f>
        <v>45971</v>
      </c>
      <c r="B37" s="9" t="s">
        <v>593</v>
      </c>
      <c r="C37" s="9" t="str">
        <f>VLOOKUP(D37,辅助信息!A:B,2,FALSE)</f>
        <v>螺纹钢</v>
      </c>
      <c r="D37" s="9" t="s">
        <v>65</v>
      </c>
    </row>
    <row r="38" spans="1:4">
      <c r="A38" s="12">
        <f ca="1" t="shared" si="3"/>
        <v>45971</v>
      </c>
      <c r="B38" s="9" t="s">
        <v>593</v>
      </c>
      <c r="C38" s="9" t="str">
        <f>VLOOKUP(D38,辅助信息!A:B,2,FALSE)</f>
        <v>螺纹钢</v>
      </c>
      <c r="D38" s="9" t="s">
        <v>52</v>
      </c>
    </row>
    <row r="39" spans="1:4">
      <c r="A39" s="12">
        <f ca="1" t="shared" si="3"/>
        <v>45971</v>
      </c>
      <c r="B39" s="9" t="s">
        <v>593</v>
      </c>
      <c r="C39" s="9" t="str">
        <f>VLOOKUP(D39,辅助信息!A:B,2,FALSE)</f>
        <v>螺纹钢</v>
      </c>
      <c r="D39" s="9" t="s">
        <v>111</v>
      </c>
    </row>
    <row r="40" spans="1:4">
      <c r="A40" s="12">
        <f ca="1" t="shared" si="3"/>
        <v>45971</v>
      </c>
      <c r="B40" s="9" t="s">
        <v>593</v>
      </c>
      <c r="C40" s="9" t="str">
        <f>VLOOKUP(D40,辅助信息!A:B,2,FALSE)</f>
        <v>螺纹钢</v>
      </c>
      <c r="D40" s="9" t="s">
        <v>76</v>
      </c>
    </row>
    <row r="41" spans="1:4">
      <c r="A41" s="12">
        <f ca="1" t="shared" si="3"/>
        <v>45971</v>
      </c>
      <c r="B41" s="9" t="s">
        <v>593</v>
      </c>
      <c r="C41" s="9" t="str">
        <f>VLOOKUP(D41,辅助信息!A:B,2,FALSE)</f>
        <v>螺纹钢</v>
      </c>
      <c r="D41" s="9" t="s">
        <v>90</v>
      </c>
    </row>
    <row r="42" spans="1:4">
      <c r="A42" s="12">
        <f ca="1" t="shared" si="3"/>
        <v>45971</v>
      </c>
      <c r="B42" s="9" t="s">
        <v>593</v>
      </c>
      <c r="C42" s="9" t="str">
        <f>VLOOKUP(D42,辅助信息!A:B,2,FALSE)</f>
        <v>螺纹钢</v>
      </c>
      <c r="D42" s="9" t="s">
        <v>130</v>
      </c>
    </row>
    <row r="43" spans="1:4">
      <c r="A43" s="12">
        <f ca="1" t="shared" si="3"/>
        <v>45971</v>
      </c>
      <c r="B43" s="9" t="s">
        <v>593</v>
      </c>
      <c r="C43" s="9" t="str">
        <f>VLOOKUP(D43,辅助信息!A:B,2,FALSE)</f>
        <v>螺纹钢</v>
      </c>
      <c r="D43" s="9" t="s">
        <v>133</v>
      </c>
    </row>
    <row r="44" spans="1:4">
      <c r="A44" s="12">
        <f ca="1" t="shared" si="3"/>
        <v>45971</v>
      </c>
      <c r="B44" s="9" t="s">
        <v>593</v>
      </c>
      <c r="C44" s="9" t="str">
        <f>VLOOKUP(D44,辅助信息!A:B,2,FALSE)</f>
        <v>螺纹钢</v>
      </c>
      <c r="D44" s="9" t="s">
        <v>91</v>
      </c>
    </row>
    <row r="45" spans="1:4">
      <c r="A45" s="12">
        <f ca="1" t="shared" si="3"/>
        <v>45971</v>
      </c>
      <c r="B45" s="9" t="s">
        <v>593</v>
      </c>
      <c r="C45" s="9" t="str">
        <f>VLOOKUP(D45,辅助信息!A:B,2,FALSE)</f>
        <v>螺纹钢</v>
      </c>
      <c r="D45" s="9" t="s">
        <v>77</v>
      </c>
    </row>
    <row r="46" spans="1:4">
      <c r="A46" s="12">
        <f ca="1" t="shared" si="3"/>
        <v>45971</v>
      </c>
      <c r="B46" s="9" t="s">
        <v>593</v>
      </c>
      <c r="C46" s="9" t="str">
        <f>VLOOKUP(D46,辅助信息!A:B,2,FALSE)</f>
        <v>螺纹钢</v>
      </c>
      <c r="D46" s="9" t="s">
        <v>86</v>
      </c>
    </row>
  </sheetData>
  <conditionalFormatting sqref="A2:A46">
    <cfRule type="timePeriod" dxfId="7" priority="1" timePeriod="yesterday">
      <formula>FLOOR(A2,1)=TODAY()-1</formula>
    </cfRule>
  </conditionalFormatting>
  <pageMargins left="0.75" right="0.75" top="1" bottom="1" header="0.5" footer="0.5"/>
  <pageSetup paperSize="9" orientation="portrait"/>
  <headerFooter/>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
  <dimension ref="A1:K10494"/>
  <sheetViews>
    <sheetView zoomScale="90" zoomScaleNormal="90" topLeftCell="D10440" workbookViewId="0">
      <selection activeCell="I10478" sqref="I10478"/>
    </sheetView>
  </sheetViews>
  <sheetFormatPr defaultColWidth="9" defaultRowHeight="12"/>
  <cols>
    <col min="1" max="1" width="9.5" style="2" customWidth="1"/>
    <col min="2" max="2" width="7.875" style="2" customWidth="1"/>
    <col min="3" max="3" width="20" style="2" customWidth="1"/>
    <col min="4" max="4" width="4.625" style="2" customWidth="1"/>
    <col min="5" max="5" width="6.625" style="3" customWidth="1"/>
    <col min="6" max="6" width="9.25" style="4" customWidth="1"/>
    <col min="7" max="7" width="104.125" style="2" customWidth="1"/>
    <col min="8" max="8" width="10.375" style="2" customWidth="1"/>
    <col min="9" max="9" width="22.75" style="2" customWidth="1"/>
    <col min="10" max="10" width="56.625" style="2" customWidth="1"/>
    <col min="11" max="11" width="8.375" style="2" customWidth="1"/>
    <col min="12" max="16384" width="9" style="5"/>
  </cols>
  <sheetData>
    <row r="1" ht="24" customHeight="1" spans="1:11">
      <c r="A1" s="2" t="str">
        <f>'[1]2025年已发货'!A:A</f>
        <v>钢厂</v>
      </c>
      <c r="B1" s="2" t="str">
        <f>'[1]2025年已发货'!B:B</f>
        <v>物资名称</v>
      </c>
      <c r="C1" s="2" t="str">
        <f>'[1]2025年已发货'!C:C</f>
        <v>规格型号</v>
      </c>
      <c r="D1" s="2" t="str">
        <f>'[1]2025年已发货'!D:D</f>
        <v>单位</v>
      </c>
      <c r="E1" s="2" t="str">
        <f>'[1]2025年已发货'!E:E</f>
        <v>数量</v>
      </c>
      <c r="F1" s="4" t="s">
        <v>595</v>
      </c>
      <c r="G1" s="2" t="s">
        <v>7</v>
      </c>
      <c r="H1" s="2" t="str">
        <f>'[1]2025年已发货'!H:H</f>
        <v>联系人</v>
      </c>
      <c r="I1" s="2" t="str">
        <f>'[1]2025年已发货'!I:I</f>
        <v>联系方式</v>
      </c>
      <c r="J1" s="6" t="s">
        <v>16</v>
      </c>
      <c r="K1" s="6" t="s">
        <v>596</v>
      </c>
    </row>
    <row r="2" spans="1:11">
      <c r="A2" s="2" t="str">
        <f>'[1]2025年已发货'!A:A</f>
        <v>陕钢</v>
      </c>
      <c r="B2" s="2" t="str">
        <f>'[1]2025年已发货'!B:B</f>
        <v>螺纹钢</v>
      </c>
      <c r="C2" s="2" t="str">
        <f>'[1]2025年已发货'!C:C</f>
        <v>HRB400E Φ12 9m</v>
      </c>
      <c r="D2" s="2" t="str">
        <f>'[1]2025年已发货'!D:D</f>
        <v>吨</v>
      </c>
      <c r="E2" s="2">
        <f>'[1]2025年已发货'!E:E</f>
        <v>10</v>
      </c>
      <c r="F2" s="4">
        <f>'[1]2025年已发货'!F:F</f>
        <v>45659</v>
      </c>
      <c r="G2" s="2" t="str">
        <f>'[1]2025年已发货'!G:G</f>
        <v>（达州市公共卫生医疗中心项目-二标-3号楼）达州市通川区西外复兴镇公共卫生临床医疗中心项目</v>
      </c>
      <c r="H2" s="2" t="str">
        <f>'[1]2025年已发货'!H:H</f>
        <v>黄永林</v>
      </c>
      <c r="I2" s="2">
        <f>'[1]2025年已发货'!I:I</f>
        <v>15982487227</v>
      </c>
      <c r="J2" s="2" t="str">
        <f>_xlfn._xlws.FILTER(辅助信息!D:D,辅助信息!G:G=G2)</f>
        <v>五冶钢构达州市公共卫生临床医疗中心项目</v>
      </c>
      <c r="K2" s="2" t="s">
        <v>214</v>
      </c>
    </row>
    <row r="3" spans="1:11">
      <c r="A3" s="2" t="str">
        <f>'[1]2025年已发货'!A:A</f>
        <v>陕钢</v>
      </c>
      <c r="B3" s="2" t="str">
        <f>'[1]2025年已发货'!B:B</f>
        <v>螺纹钢</v>
      </c>
      <c r="C3" s="2" t="str">
        <f>'[1]2025年已发货'!C:C</f>
        <v>HRB400E Φ14 9m</v>
      </c>
      <c r="D3" s="2" t="str">
        <f>'[1]2025年已发货'!D:D</f>
        <v>吨</v>
      </c>
      <c r="E3" s="2">
        <f>'[1]2025年已发货'!E:E</f>
        <v>16</v>
      </c>
      <c r="F3" s="4">
        <f>'[1]2025年已发货'!F:F</f>
        <v>45659</v>
      </c>
      <c r="G3" s="2" t="str">
        <f>'[1]2025年已发货'!G:G</f>
        <v>（达州市公共卫生临床医疗中心项目-一标-2号制作房）达州市通川区西外复兴镇公共卫生临床医疗中心项目</v>
      </c>
      <c r="H3" s="2" t="str">
        <f>'[1]2025年已发货'!H:H</f>
        <v>潘建发</v>
      </c>
      <c r="I3" s="2">
        <f>'[1]2025年已发货'!I:I</f>
        <v>13658059919</v>
      </c>
      <c r="J3" s="2" t="str">
        <f>_xlfn._xlws.FILTER(辅助信息!D:D,辅助信息!G:G=G3)</f>
        <v>五冶钢构达州市公共卫生临床医疗中心项目</v>
      </c>
      <c r="K3" s="2" t="s">
        <v>214</v>
      </c>
    </row>
    <row r="4" spans="1:11">
      <c r="A4" s="2" t="str">
        <f>'[1]2025年已发货'!A:A</f>
        <v>陕钢</v>
      </c>
      <c r="B4" s="2" t="str">
        <f>'[1]2025年已发货'!B:B</f>
        <v>螺纹钢</v>
      </c>
      <c r="C4" s="2" t="str">
        <f>'[1]2025年已发货'!C:C</f>
        <v>HRB400E Φ16 9m</v>
      </c>
      <c r="D4" s="2" t="str">
        <f>'[1]2025年已发货'!D:D</f>
        <v>吨</v>
      </c>
      <c r="E4" s="2">
        <f>'[1]2025年已发货'!E:E</f>
        <v>4</v>
      </c>
      <c r="F4" s="4">
        <f>'[1]2025年已发货'!F:F</f>
        <v>45659</v>
      </c>
      <c r="G4" s="2" t="str">
        <f>'[1]2025年已发货'!G:G</f>
        <v>（达州市公共卫生医疗中心项目-二标-3号楼）达州市通川区西外复兴镇公共卫生临床医疗中心项目</v>
      </c>
      <c r="H4" s="2" t="str">
        <f>'[1]2025年已发货'!H:H</f>
        <v>黄永林</v>
      </c>
      <c r="I4" s="2">
        <f>'[1]2025年已发货'!I:I</f>
        <v>15982487227</v>
      </c>
      <c r="J4" s="2" t="str">
        <f>_xlfn._xlws.FILTER(辅助信息!D:D,辅助信息!G:G=G4)</f>
        <v>五冶钢构达州市公共卫生临床医疗中心项目</v>
      </c>
      <c r="K4" s="2" t="s">
        <v>214</v>
      </c>
    </row>
    <row r="5" spans="1:11">
      <c r="A5" s="2" t="str">
        <f>'[1]2025年已发货'!A:A</f>
        <v>陕钢</v>
      </c>
      <c r="B5" s="2" t="str">
        <f>'[1]2025年已发货'!B:B</f>
        <v>螺纹钢</v>
      </c>
      <c r="C5" s="2" t="str">
        <f>'[1]2025年已发货'!C:C</f>
        <v>HRB400E Φ18 9m</v>
      </c>
      <c r="D5" s="2" t="str">
        <f>'[1]2025年已发货'!D:D</f>
        <v>吨</v>
      </c>
      <c r="E5" s="2">
        <f>'[1]2025年已发货'!E:E</f>
        <v>5</v>
      </c>
      <c r="F5" s="4">
        <f>'[1]2025年已发货'!F:F</f>
        <v>45659</v>
      </c>
      <c r="G5" s="2" t="str">
        <f>'[1]2025年已发货'!G:G</f>
        <v>（达州市公共卫生医疗中心项目-二标-3号楼）达州市通川区西外复兴镇公共卫生临床医疗中心项目</v>
      </c>
      <c r="H5" s="2" t="str">
        <f>'[1]2025年已发货'!H:H</f>
        <v>黄永林</v>
      </c>
      <c r="I5" s="2">
        <f>'[1]2025年已发货'!I:I</f>
        <v>15982487227</v>
      </c>
      <c r="J5" s="2" t="str">
        <f>_xlfn._xlws.FILTER(辅助信息!D:D,辅助信息!G:G=G5)</f>
        <v>五冶钢构达州市公共卫生临床医疗中心项目</v>
      </c>
      <c r="K5" s="2" t="s">
        <v>214</v>
      </c>
    </row>
    <row r="6" spans="1:11">
      <c r="A6" s="2" t="str">
        <f>'[1]2025年已发货'!A:A</f>
        <v>陕钢</v>
      </c>
      <c r="B6" s="2" t="str">
        <f>'[1]2025年已发货'!B:B</f>
        <v>盘螺</v>
      </c>
      <c r="C6" s="2" t="str">
        <f>'[1]2025年已发货'!C:C</f>
        <v>HRB400E Φ8</v>
      </c>
      <c r="D6" s="2" t="str">
        <f>'[1]2025年已发货'!D:D</f>
        <v>吨</v>
      </c>
      <c r="E6" s="2">
        <f>'[1]2025年已发货'!E:E</f>
        <v>10</v>
      </c>
      <c r="F6" s="4">
        <f>'[1]2025年已发货'!F:F</f>
        <v>45659</v>
      </c>
      <c r="G6" s="2" t="str">
        <f>'[1]2025年已发货'!G:G</f>
        <v>（达州市公共卫生临床医疗中心项目-一标-2号制作房）达州市通川区西外复兴镇公共卫生临床医疗中心项目</v>
      </c>
      <c r="H6" s="2" t="str">
        <f>'[1]2025年已发货'!H:H</f>
        <v>潘建发</v>
      </c>
      <c r="I6" s="2">
        <f>'[1]2025年已发货'!I:I</f>
        <v>13658059919</v>
      </c>
      <c r="J6" s="2" t="str">
        <f>_xlfn._xlws.FILTER(辅助信息!D:D,辅助信息!G:G=G6)</f>
        <v>五冶钢构达州市公共卫生临床医疗中心项目</v>
      </c>
      <c r="K6" s="2" t="s">
        <v>214</v>
      </c>
    </row>
    <row r="7" spans="1:11">
      <c r="A7" s="2" t="str">
        <f>'[1]2025年已发货'!A:A</f>
        <v>陕钢</v>
      </c>
      <c r="B7" s="2" t="str">
        <f>'[1]2025年已发货'!B:B</f>
        <v>盘螺</v>
      </c>
      <c r="C7" s="2" t="str">
        <f>'[1]2025年已发货'!C:C</f>
        <v>HRB400E Φ10</v>
      </c>
      <c r="D7" s="2" t="str">
        <f>'[1]2025年已发货'!D:D</f>
        <v>吨</v>
      </c>
      <c r="E7" s="2">
        <f>'[1]2025年已发货'!E:E</f>
        <v>27.5</v>
      </c>
      <c r="F7" s="4">
        <f>'[1]2025年已发货'!F:F</f>
        <v>45659</v>
      </c>
      <c r="G7" s="2" t="str">
        <f>'[1]2025年已发货'!G:G</f>
        <v>（达州市公共卫生临床医疗中心项目-一标-2号制作房）达州市通川区西外复兴镇公共卫生临床医疗中心项目</v>
      </c>
      <c r="H7" s="2" t="str">
        <f>'[1]2025年已发货'!H:H</f>
        <v>潘建发</v>
      </c>
      <c r="I7" s="2">
        <f>'[1]2025年已发货'!I:I</f>
        <v>13658059919</v>
      </c>
      <c r="J7" s="2" t="str">
        <f>_xlfn._xlws.FILTER(辅助信息!D:D,辅助信息!G:G=G7)</f>
        <v>五冶钢构达州市公共卫生临床医疗中心项目</v>
      </c>
      <c r="K7" s="2" t="s">
        <v>214</v>
      </c>
    </row>
    <row r="8" spans="1:11">
      <c r="A8" s="2" t="str">
        <f>'[1]2025年已发货'!A:A</f>
        <v>陕钢</v>
      </c>
      <c r="B8" s="2" t="str">
        <f>'[1]2025年已发货'!B:B</f>
        <v>螺纹钢</v>
      </c>
      <c r="C8" s="2" t="str">
        <f>'[1]2025年已发货'!C:C</f>
        <v>HRB400E Φ12 9m</v>
      </c>
      <c r="D8" s="2" t="str">
        <f>'[1]2025年已发货'!D:D</f>
        <v>吨</v>
      </c>
      <c r="E8" s="2">
        <f>'[1]2025年已发货'!E:E</f>
        <v>50</v>
      </c>
      <c r="F8" s="4">
        <f>'[1]2025年已发货'!F:F</f>
        <v>45659</v>
      </c>
      <c r="G8" s="2" t="str">
        <f>'[1]2025年已发货'!G:G</f>
        <v>（达州市公共卫生临床医疗中心项目-一标-2号制作房）达州市通川区西外复兴镇公共卫生临床医疗中心项目</v>
      </c>
      <c r="H8" s="2" t="str">
        <f>'[1]2025年已发货'!H:H</f>
        <v>潘建发</v>
      </c>
      <c r="I8" s="2">
        <f>'[1]2025年已发货'!I:I</f>
        <v>13658059919</v>
      </c>
      <c r="J8" s="2" t="str">
        <f>_xlfn._xlws.FILTER(辅助信息!D:D,辅助信息!G:G=G8)</f>
        <v>五冶钢构达州市公共卫生临床医疗中心项目</v>
      </c>
      <c r="K8" s="2" t="s">
        <v>214</v>
      </c>
    </row>
    <row r="9" spans="1:11">
      <c r="A9" s="2" t="str">
        <f>'[1]2025年已发货'!A:A</f>
        <v>陕钢</v>
      </c>
      <c r="B9" s="2" t="str">
        <f>'[1]2025年已发货'!B:B</f>
        <v>螺纹钢</v>
      </c>
      <c r="C9" s="2" t="str">
        <f>'[1]2025年已发货'!C:C</f>
        <v>HRB400E Φ14 9m</v>
      </c>
      <c r="D9" s="2" t="str">
        <f>'[1]2025年已发货'!D:D</f>
        <v>吨</v>
      </c>
      <c r="E9" s="2">
        <f>'[1]2025年已发货'!E:E</f>
        <v>35</v>
      </c>
      <c r="F9" s="4">
        <f>'[1]2025年已发货'!F:F</f>
        <v>45659</v>
      </c>
      <c r="G9" s="2" t="str">
        <f>'[1]2025年已发货'!G:G</f>
        <v>（达州市公共卫生临床医疗中心项目-一标-1号制作房）达州市通川区西外复兴镇公共卫生临床医疗中心项目</v>
      </c>
      <c r="H9" s="2" t="str">
        <f>'[1]2025年已发货'!H:H</f>
        <v>潘建发</v>
      </c>
      <c r="I9" s="2">
        <f>'[1]2025年已发货'!I:I</f>
        <v>13658059919</v>
      </c>
      <c r="J9" s="2" t="str">
        <f>_xlfn._xlws.FILTER(辅助信息!D:D,辅助信息!G:G=G9)</f>
        <v>五冶钢构达州市公共卫生临床医疗中心项目</v>
      </c>
      <c r="K9" s="2" t="s">
        <v>214</v>
      </c>
    </row>
    <row r="10" spans="1:11">
      <c r="A10" s="2" t="str">
        <f>'[1]2025年已发货'!A:A</f>
        <v>陕钢</v>
      </c>
      <c r="B10" s="2" t="str">
        <f>'[1]2025年已发货'!B:B</f>
        <v>螺纹钢</v>
      </c>
      <c r="C10" s="2" t="str">
        <f>'[1]2025年已发货'!C:C</f>
        <v>HRB400E Φ16 9m</v>
      </c>
      <c r="D10" s="2" t="str">
        <f>'[1]2025年已发货'!D:D</f>
        <v>吨</v>
      </c>
      <c r="E10" s="2">
        <f>'[1]2025年已发货'!E:E</f>
        <v>5</v>
      </c>
      <c r="F10" s="4">
        <f>'[1]2025年已发货'!F:F</f>
        <v>45659</v>
      </c>
      <c r="G10" s="2" t="str">
        <f>'[1]2025年已发货'!G:G</f>
        <v>（达州市公共卫生临床医疗中心项目-一标-2号制作房）达州市通川区西外复兴镇公共卫生临床医疗中心项目</v>
      </c>
      <c r="H10" s="2" t="str">
        <f>'[1]2025年已发货'!H:H</f>
        <v>潘建发</v>
      </c>
      <c r="I10" s="2">
        <f>'[1]2025年已发货'!I:I</f>
        <v>13658059919</v>
      </c>
      <c r="J10" s="2" t="str">
        <f>_xlfn._xlws.FILTER(辅助信息!D:D,辅助信息!G:G=G10)</f>
        <v>五冶钢构达州市公共卫生临床医疗中心项目</v>
      </c>
      <c r="K10" s="2" t="s">
        <v>214</v>
      </c>
    </row>
    <row r="11" spans="1:11">
      <c r="A11" s="2" t="str">
        <f>'[1]2025年已发货'!A:A</f>
        <v>陕钢</v>
      </c>
      <c r="B11" s="2" t="str">
        <f>'[1]2025年已发货'!B:B</f>
        <v>螺纹钢</v>
      </c>
      <c r="C11" s="2" t="str">
        <f>'[1]2025年已发货'!C:C</f>
        <v>HRB400E Φ20 9m</v>
      </c>
      <c r="D11" s="2" t="str">
        <f>'[1]2025年已发货'!D:D</f>
        <v>吨</v>
      </c>
      <c r="E11" s="2">
        <f>'[1]2025年已发货'!E:E</f>
        <v>11</v>
      </c>
      <c r="F11" s="4">
        <f>'[1]2025年已发货'!F:F</f>
        <v>45659</v>
      </c>
      <c r="G11" s="2" t="str">
        <f>'[1]2025年已发货'!G:G</f>
        <v>（达州市公共卫生临床医疗中心项目-一标-2号制作房）达州市通川区西外复兴镇公共卫生临床医疗中心项目</v>
      </c>
      <c r="H11" s="2" t="str">
        <f>'[1]2025年已发货'!H:H</f>
        <v>潘建发</v>
      </c>
      <c r="I11" s="2">
        <f>'[1]2025年已发货'!I:I</f>
        <v>13658059919</v>
      </c>
      <c r="J11" s="2" t="str">
        <f>_xlfn._xlws.FILTER(辅助信息!D:D,辅助信息!G:G=G11)</f>
        <v>五冶钢构达州市公共卫生临床医疗中心项目</v>
      </c>
      <c r="K11" s="2" t="s">
        <v>214</v>
      </c>
    </row>
    <row r="12" spans="1:11">
      <c r="A12" s="2" t="str">
        <f>'[1]2025年已发货'!A:A</f>
        <v>陕钢</v>
      </c>
      <c r="B12" s="2" t="str">
        <f>'[1]2025年已发货'!B:B</f>
        <v>螺纹钢</v>
      </c>
      <c r="C12" s="2" t="str">
        <f>'[1]2025年已发货'!C:C</f>
        <v>HRB400E Φ12 9m</v>
      </c>
      <c r="D12" s="2" t="str">
        <f>'[1]2025年已发货'!D:D</f>
        <v>吨</v>
      </c>
      <c r="E12" s="2">
        <f>'[1]2025年已发货'!E:E</f>
        <v>35</v>
      </c>
      <c r="F12" s="4">
        <f>'[1]2025年已发货'!F:F</f>
        <v>45659</v>
      </c>
      <c r="G12" s="2" t="str">
        <f>'[1]2025年已发货'!G:G</f>
        <v>(五冶钢构医学科学产业园建设项目房建三部-一标（7-4）)四川省南充市顺庆区搬罾街道学府大道二段</v>
      </c>
      <c r="H12" s="2" t="str">
        <f>'[1]2025年已发货'!H:H</f>
        <v>郑林</v>
      </c>
      <c r="I12" s="2">
        <f>'[1]2025年已发货'!I:I</f>
        <v>18349955455</v>
      </c>
      <c r="J12" s="2" t="str">
        <f>_xlfn._xlws.FILTER(辅助信息!D:D,辅助信息!G:G=G12)</f>
        <v>五冶钢构南充医学科学产业园建设项目</v>
      </c>
      <c r="K12" s="2" t="s">
        <v>214</v>
      </c>
    </row>
    <row r="13" spans="1:11">
      <c r="A13" s="2" t="str">
        <f>'[1]2025年已发货'!A:A</f>
        <v>陕钢</v>
      </c>
      <c r="B13" s="2" t="str">
        <f>'[1]2025年已发货'!B:B</f>
        <v>螺纹钢</v>
      </c>
      <c r="C13" s="2" t="str">
        <f>'[1]2025年已发货'!C:C</f>
        <v>HRB400E Φ12 9m</v>
      </c>
      <c r="D13" s="2" t="str">
        <f>'[1]2025年已发货'!D:D</f>
        <v>吨</v>
      </c>
      <c r="E13" s="2">
        <f>'[1]2025年已发货'!E:E</f>
        <v>9</v>
      </c>
      <c r="F13" s="4">
        <f>'[1]2025年已发货'!F:F</f>
        <v>45659</v>
      </c>
      <c r="G13" s="2" t="str">
        <f>'[1]2025年已发货'!G:G</f>
        <v>（四川商建-射洪城乡一体化项目）遂宁市射洪市忠新幼儿园北侧约220米新溪小区</v>
      </c>
      <c r="H13" s="2" t="str">
        <f>'[1]2025年已发货'!H:H</f>
        <v>柏子刚</v>
      </c>
      <c r="I13" s="2">
        <f>'[1]2025年已发货'!I:I</f>
        <v>15692885305</v>
      </c>
      <c r="J13" s="2" t="str">
        <f>_xlfn._xlws.FILTER(辅助信息!D:D,辅助信息!G:G=G13)</f>
        <v>四川商建
射洪城乡一体化项目</v>
      </c>
      <c r="K13" s="2" t="s">
        <v>214</v>
      </c>
    </row>
    <row r="14" spans="1:11">
      <c r="A14" s="2" t="str">
        <f>'[1]2025年已发货'!A:A</f>
        <v>陕钢</v>
      </c>
      <c r="B14" s="2" t="str">
        <f>'[1]2025年已发货'!B:B</f>
        <v>螺纹钢</v>
      </c>
      <c r="C14" s="2" t="str">
        <f>'[1]2025年已发货'!C:C</f>
        <v>HRB400E Φ16 9m</v>
      </c>
      <c r="D14" s="2" t="str">
        <f>'[1]2025年已发货'!D:D</f>
        <v>吨</v>
      </c>
      <c r="E14" s="2">
        <f>'[1]2025年已发货'!E:E</f>
        <v>21</v>
      </c>
      <c r="F14" s="4">
        <f>'[1]2025年已发货'!F:F</f>
        <v>45659</v>
      </c>
      <c r="G14" s="2" t="str">
        <f>'[1]2025年已发货'!G:G</f>
        <v>（四川商建-射洪城乡一体化项目）遂宁市射洪市忠新幼儿园北侧约220米新溪小区</v>
      </c>
      <c r="H14" s="2" t="str">
        <f>'[1]2025年已发货'!H:H</f>
        <v>柏子刚</v>
      </c>
      <c r="I14" s="2">
        <f>'[1]2025年已发货'!I:I</f>
        <v>15692885305</v>
      </c>
      <c r="J14" s="2" t="str">
        <f>_xlfn._xlws.FILTER(辅助信息!D:D,辅助信息!G:G=G14)</f>
        <v>四川商建
射洪城乡一体化项目</v>
      </c>
      <c r="K14" s="2" t="s">
        <v>214</v>
      </c>
    </row>
    <row r="15" spans="1:11">
      <c r="A15" s="2" t="str">
        <f>'[1]2025年已发货'!A:A</f>
        <v>陕钢</v>
      </c>
      <c r="B15" s="2" t="str">
        <f>'[1]2025年已发货'!B:B</f>
        <v>螺纹钢</v>
      </c>
      <c r="C15" s="2" t="str">
        <f>'[1]2025年已发货'!C:C</f>
        <v>HRB400E Φ18 9m</v>
      </c>
      <c r="D15" s="2" t="str">
        <f>'[1]2025年已发货'!D:D</f>
        <v>吨</v>
      </c>
      <c r="E15" s="2">
        <f>'[1]2025年已发货'!E:E</f>
        <v>6</v>
      </c>
      <c r="F15" s="4">
        <f>'[1]2025年已发货'!F:F</f>
        <v>45659</v>
      </c>
      <c r="G15" s="2" t="str">
        <f>'[1]2025年已发货'!G:G</f>
        <v>（四川商建-射洪城乡一体化项目）遂宁市射洪市忠新幼儿园北侧约220米新溪小区</v>
      </c>
      <c r="H15" s="2" t="str">
        <f>'[1]2025年已发货'!H:H</f>
        <v>柏子刚</v>
      </c>
      <c r="I15" s="2">
        <f>'[1]2025年已发货'!I:I</f>
        <v>15692885305</v>
      </c>
      <c r="J15" s="2" t="str">
        <f>_xlfn._xlws.FILTER(辅助信息!D:D,辅助信息!G:G=G15)</f>
        <v>四川商建
射洪城乡一体化项目</v>
      </c>
      <c r="K15" s="2" t="s">
        <v>214</v>
      </c>
    </row>
    <row r="16" spans="1:11">
      <c r="A16" s="2" t="str">
        <f>'[1]2025年已发货'!A:A</f>
        <v>陕钢</v>
      </c>
      <c r="B16" s="2" t="str">
        <f>'[1]2025年已发货'!B:B</f>
        <v>螺纹钢</v>
      </c>
      <c r="C16" s="2" t="str">
        <f>'[1]2025年已发货'!C:C</f>
        <v>HRB400E Φ20 9m</v>
      </c>
      <c r="D16" s="2" t="str">
        <f>'[1]2025年已发货'!D:D</f>
        <v>吨</v>
      </c>
      <c r="E16" s="2">
        <f>'[1]2025年已发货'!E:E</f>
        <v>36</v>
      </c>
      <c r="F16" s="4">
        <f>'[1]2025年已发货'!F:F</f>
        <v>45659</v>
      </c>
      <c r="G16" s="2" t="str">
        <f>'[1]2025年已发货'!G:G</f>
        <v>（四川商建-射洪城乡一体化项目）遂宁市射洪市忠新幼儿园北侧约220米新溪小区</v>
      </c>
      <c r="H16" s="2" t="str">
        <f>'[1]2025年已发货'!H:H</f>
        <v>柏子刚</v>
      </c>
      <c r="I16" s="2">
        <f>'[1]2025年已发货'!I:I</f>
        <v>15692885305</v>
      </c>
      <c r="J16" s="2" t="str">
        <f>_xlfn._xlws.FILTER(辅助信息!D:D,辅助信息!G:G=G16)</f>
        <v>四川商建
射洪城乡一体化项目</v>
      </c>
      <c r="K16" s="2" t="s">
        <v>214</v>
      </c>
    </row>
    <row r="17" spans="1:11">
      <c r="A17" s="2" t="str">
        <f>'[1]2025年已发货'!A:A</f>
        <v>陕钢</v>
      </c>
      <c r="B17" s="2" t="str">
        <f>'[1]2025年已发货'!B:B</f>
        <v>盘螺</v>
      </c>
      <c r="C17" s="2" t="str">
        <f>'[1]2025年已发货'!C:C</f>
        <v>HRB400EΦ 6mm</v>
      </c>
      <c r="D17" s="2" t="str">
        <f>'[1]2025年已发货'!D:D</f>
        <v>吨</v>
      </c>
      <c r="E17" s="2">
        <f>'[1]2025年已发货'!E:E</f>
        <v>5</v>
      </c>
      <c r="F17" s="4">
        <f>'[1]2025年已发货'!F:F</f>
        <v>45659</v>
      </c>
      <c r="G17" s="2" t="str">
        <f>'[1]2025年已发货'!G:G</f>
        <v>（中核二二绵阳）四川省绵阳市平武县响岩镇甲方项目指定地点</v>
      </c>
      <c r="H17" s="2" t="str">
        <f>'[1]2025年已发货'!H:H</f>
        <v>王明胜</v>
      </c>
      <c r="I17" s="2" t="str">
        <f>'[1]2025年已发货'!I:I</f>
        <v>15528301097</v>
      </c>
      <c r="J17" s="2" vm="1" t="e">
        <f>_xlfn._xlws.FILTER(辅助信息!D:D,辅助信息!G:G=G17)</f>
        <v>#VALUE!</v>
      </c>
      <c r="K17" s="2" t="s">
        <v>214</v>
      </c>
    </row>
    <row r="18" spans="1:11">
      <c r="A18" s="2" t="str">
        <f>'[1]2025年已发货'!A:A</f>
        <v>陕钢</v>
      </c>
      <c r="B18" s="2" t="str">
        <f>'[1]2025年已发货'!B:B</f>
        <v>螺纹钢</v>
      </c>
      <c r="C18" s="2" t="str">
        <f>'[1]2025年已发货'!C:C</f>
        <v>HRB400EΦ14*9m</v>
      </c>
      <c r="D18" s="2" t="str">
        <f>'[1]2025年已发货'!D:D</f>
        <v>吨</v>
      </c>
      <c r="E18" s="2">
        <f>'[1]2025年已发货'!E:E</f>
        <v>3</v>
      </c>
      <c r="F18" s="4">
        <f>'[1]2025年已发货'!F:F</f>
        <v>45659</v>
      </c>
      <c r="G18" s="2" t="str">
        <f>'[1]2025年已发货'!G:G</f>
        <v>（中核二二绵阳）四川省绵阳市平武县响岩镇甲方项目指定地点</v>
      </c>
      <c r="H18" s="2" t="str">
        <f>'[1]2025年已发货'!H:H</f>
        <v>王明胜</v>
      </c>
      <c r="I18" s="2" t="str">
        <f>'[1]2025年已发货'!I:I</f>
        <v>15528301097</v>
      </c>
      <c r="J18" s="2" vm="1" t="e">
        <f>_xlfn._xlws.FILTER(辅助信息!D:D,辅助信息!G:G=G18)</f>
        <v>#VALUE!</v>
      </c>
      <c r="K18" s="2" t="s">
        <v>214</v>
      </c>
    </row>
    <row r="19" spans="1:11">
      <c r="A19" s="2" t="str">
        <f>'[1]2025年已发货'!A:A</f>
        <v>陕钢</v>
      </c>
      <c r="B19" s="2" t="str">
        <f>'[1]2025年已发货'!B:B</f>
        <v>螺纹钢</v>
      </c>
      <c r="C19" s="2" t="str">
        <f>'[1]2025年已发货'!C:C</f>
        <v>HRB400EΦ28*9m</v>
      </c>
      <c r="D19" s="2" t="str">
        <f>'[1]2025年已发货'!D:D</f>
        <v>吨</v>
      </c>
      <c r="E19" s="2">
        <f>'[1]2025年已发货'!E:E</f>
        <v>25</v>
      </c>
      <c r="F19" s="4">
        <f>'[1]2025年已发货'!F:F</f>
        <v>45659</v>
      </c>
      <c r="G19" s="2" t="str">
        <f>'[1]2025年已发货'!G:G</f>
        <v>（中核二二绵阳）四川省绵阳市平武县响岩镇甲方项目指定地点</v>
      </c>
      <c r="H19" s="2" t="str">
        <f>'[1]2025年已发货'!H:H</f>
        <v>王明胜</v>
      </c>
      <c r="I19" s="2" t="str">
        <f>'[1]2025年已发货'!I:I</f>
        <v>15528301097</v>
      </c>
      <c r="J19" s="2" vm="1" t="e">
        <f>_xlfn._xlws.FILTER(辅助信息!D:D,辅助信息!G:G=G19)</f>
        <v>#VALUE!</v>
      </c>
      <c r="K19" s="2" t="s">
        <v>214</v>
      </c>
    </row>
    <row r="20" spans="1:11">
      <c r="A20" s="2" t="str">
        <f>'[1]2025年已发货'!A:A</f>
        <v>润耀</v>
      </c>
      <c r="B20" s="2" t="str">
        <f>'[1]2025年已发货'!B:B</f>
        <v>高线</v>
      </c>
      <c r="C20" s="2" t="str">
        <f>'[1]2025年已发货'!C:C</f>
        <v>HPB300Ф12</v>
      </c>
      <c r="D20" s="2" t="str">
        <f>'[1]2025年已发货'!D:D</f>
        <v>吨</v>
      </c>
      <c r="E20" s="2">
        <f>'[1]2025年已发货'!E:E</f>
        <v>35</v>
      </c>
      <c r="F20" s="4">
        <f>'[1]2025年已发货'!F:F</f>
        <v>45659</v>
      </c>
      <c r="G20" s="2" t="str">
        <f>'[1]2025年已发货'!G:G</f>
        <v>（中铁一局四公司康新高速TJ1-1标贡不卡隧道）四川省甘孜州康定市折多塘村车管所旁</v>
      </c>
      <c r="H20" s="2" t="str">
        <f>'[1]2025年已发货'!H:H</f>
        <v>王锡俊</v>
      </c>
      <c r="I20" s="2">
        <f>'[1]2025年已发货'!I:I</f>
        <v>18736877891</v>
      </c>
      <c r="J20" s="2" vm="1" t="e">
        <f>_xlfn._xlws.FILTER(辅助信息!D:D,辅助信息!G:G=G20)</f>
        <v>#VALUE!</v>
      </c>
      <c r="K20" s="2" t="s">
        <v>214</v>
      </c>
    </row>
    <row r="21" spans="1:11">
      <c r="A21" s="2" t="str">
        <f>'[1]2025年已发货'!A:A</f>
        <v>润耀</v>
      </c>
      <c r="B21" s="2" t="str">
        <f>'[1]2025年已发货'!B:B</f>
        <v>盘螺</v>
      </c>
      <c r="C21" s="2" t="str">
        <f>'[1]2025年已发货'!C:C</f>
        <v>HRB400EФ12</v>
      </c>
      <c r="D21" s="2" t="str">
        <f>'[1]2025年已发货'!D:D</f>
        <v>吨</v>
      </c>
      <c r="E21" s="2">
        <f>'[1]2025年已发货'!E:E</f>
        <v>27</v>
      </c>
      <c r="F21" s="4">
        <f>'[1]2025年已发货'!F:F</f>
        <v>45659</v>
      </c>
      <c r="G21" s="2" t="str">
        <f>'[1]2025年已发货'!G:G</f>
        <v>(中铁九局-铜资高速3标)四川省资阳市安岳县天宝乡2#钢筋场</v>
      </c>
      <c r="H21" s="2" t="str">
        <f>'[1]2025年已发货'!H:H</f>
        <v>林启松</v>
      </c>
      <c r="I21" s="2">
        <f>'[1]2025年已发货'!I:I</f>
        <v>13688439855</v>
      </c>
      <c r="J21" s="2" vm="1" t="e">
        <f>_xlfn._xlws.FILTER(辅助信息!D:D,辅助信息!G:G=G21)</f>
        <v>#VALUE!</v>
      </c>
      <c r="K21" s="2" t="s">
        <v>214</v>
      </c>
    </row>
    <row r="22" spans="1:11">
      <c r="A22" s="2" t="str">
        <f>'[1]2025年已发货'!A:A</f>
        <v>润耀</v>
      </c>
      <c r="B22" s="2" t="str">
        <f>'[1]2025年已发货'!B:B</f>
        <v>高线</v>
      </c>
      <c r="C22" s="2" t="str">
        <f>'[1]2025年已发货'!C:C</f>
        <v>HPB300Ф8</v>
      </c>
      <c r="D22" s="2" t="str">
        <f>'[1]2025年已发货'!D:D</f>
        <v>吨</v>
      </c>
      <c r="E22" s="2">
        <f>'[1]2025年已发货'!E:E</f>
        <v>8</v>
      </c>
      <c r="F22" s="4">
        <f>'[1]2025年已发货'!F:F</f>
        <v>45659</v>
      </c>
      <c r="G22" s="2" t="str">
        <f>'[1]2025年已发货'!G:G</f>
        <v>(中铁九局-铜资高速3标)四川省资阳市安岳县天宝乡2#钢筋场</v>
      </c>
      <c r="H22" s="2" t="str">
        <f>'[1]2025年已发货'!H:H</f>
        <v>林启松</v>
      </c>
      <c r="I22" s="2">
        <f>'[1]2025年已发货'!I:I</f>
        <v>13688439855</v>
      </c>
      <c r="J22" s="2" vm="1" t="e">
        <f>_xlfn._xlws.FILTER(辅助信息!D:D,辅助信息!G:G=G22)</f>
        <v>#VALUE!</v>
      </c>
      <c r="K22" s="2" t="s">
        <v>214</v>
      </c>
    </row>
    <row r="23" spans="1:11">
      <c r="A23" s="2" t="str">
        <f>'[1]2025年已发货'!A:A</f>
        <v>润耀</v>
      </c>
      <c r="B23" s="2" t="str">
        <f>'[1]2025年已发货'!B:B</f>
        <v>螺纹钢</v>
      </c>
      <c r="C23" s="2" t="str">
        <f>'[1]2025年已发货'!C:C</f>
        <v>HRB400E Φ12 9m</v>
      </c>
      <c r="D23" s="2" t="str">
        <f>'[1]2025年已发货'!D:D</f>
        <v>吨</v>
      </c>
      <c r="E23" s="2">
        <f>'[1]2025年已发货'!E:E</f>
        <v>21</v>
      </c>
      <c r="F23" s="4">
        <f>'[1]2025年已发货'!F:F</f>
        <v>45659</v>
      </c>
      <c r="G23" s="2" t="str">
        <f>'[1]2025年已发货'!G:G</f>
        <v>（中铁北京局-资乐高速6标）四川省乐山市市中区土主镇资乐高速TJ6标项目试验室</v>
      </c>
      <c r="H23" s="2" t="str">
        <f>'[1]2025年已发货'!H:H</f>
        <v>孟若禺</v>
      </c>
      <c r="I23" s="2">
        <f>'[1]2025年已发货'!I:I</f>
        <v>13753975633</v>
      </c>
      <c r="J23" s="2" vm="1" t="e">
        <f>_xlfn._xlws.FILTER(辅助信息!D:D,辅助信息!G:G=G23)</f>
        <v>#VALUE!</v>
      </c>
      <c r="K23" s="2" t="s">
        <v>214</v>
      </c>
    </row>
    <row r="24" spans="1:11">
      <c r="A24" s="2" t="str">
        <f>'[1]2025年已发货'!A:A</f>
        <v>润耀</v>
      </c>
      <c r="B24" s="2" t="str">
        <f>'[1]2025年已发货'!B:B</f>
        <v>螺纹钢</v>
      </c>
      <c r="C24" s="2" t="str">
        <f>'[1]2025年已发货'!C:C</f>
        <v>HRB400E Φ20 9m</v>
      </c>
      <c r="D24" s="2" t="str">
        <f>'[1]2025年已发货'!D:D</f>
        <v>吨</v>
      </c>
      <c r="E24" s="2">
        <f>'[1]2025年已发货'!E:E</f>
        <v>27</v>
      </c>
      <c r="F24" s="4">
        <f>'[1]2025年已发货'!F:F</f>
        <v>45659</v>
      </c>
      <c r="G24" s="2" t="str">
        <f>'[1]2025年已发货'!G:G</f>
        <v>（中铁北京局-资乐高速6标）四川省乐山市市中区土主镇资乐高速TJ6标项目试验室</v>
      </c>
      <c r="H24" s="2" t="str">
        <f>'[1]2025年已发货'!H:H</f>
        <v>孟若禺</v>
      </c>
      <c r="I24" s="2">
        <f>'[1]2025年已发货'!I:I</f>
        <v>13753975633</v>
      </c>
      <c r="J24" s="2" vm="1" t="e">
        <f>_xlfn._xlws.FILTER(辅助信息!D:D,辅助信息!G:G=G24)</f>
        <v>#VALUE!</v>
      </c>
      <c r="K24" s="2" t="s">
        <v>214</v>
      </c>
    </row>
    <row r="25" spans="1:11">
      <c r="A25" s="2" t="str">
        <f>'[1]2025年已发货'!A:A</f>
        <v>润耀</v>
      </c>
      <c r="B25" s="2" t="str">
        <f>'[1]2025年已发货'!B:B</f>
        <v>螺纹钢</v>
      </c>
      <c r="C25" s="2" t="str">
        <f>'[1]2025年已发货'!C:C</f>
        <v>HRB400E Φ25 9m</v>
      </c>
      <c r="D25" s="2" t="str">
        <f>'[1]2025年已发货'!D:D</f>
        <v>吨</v>
      </c>
      <c r="E25" s="2">
        <f>'[1]2025年已发货'!E:E</f>
        <v>21</v>
      </c>
      <c r="F25" s="4">
        <f>'[1]2025年已发货'!F:F</f>
        <v>45659</v>
      </c>
      <c r="G25" s="2" t="str">
        <f>'[1]2025年已发货'!G:G</f>
        <v>（中铁北京局-资乐高速6标）四川省乐山市市中区土主镇资乐高速TJ6标项目试验室</v>
      </c>
      <c r="H25" s="2" t="str">
        <f>'[1]2025年已发货'!H:H</f>
        <v>孟若禺</v>
      </c>
      <c r="I25" s="2">
        <f>'[1]2025年已发货'!I:I</f>
        <v>13753975633</v>
      </c>
      <c r="J25" s="2" vm="1" t="e">
        <f>_xlfn._xlws.FILTER(辅助信息!D:D,辅助信息!G:G=G25)</f>
        <v>#VALUE!</v>
      </c>
      <c r="K25" s="2" t="s">
        <v>214</v>
      </c>
    </row>
    <row r="26" spans="1:10">
      <c r="A26" s="2" t="str">
        <f>'[1]2025年已发货'!A:A</f>
        <v>润耀</v>
      </c>
      <c r="B26" s="2" t="str">
        <f>'[1]2025年已发货'!B:B</f>
        <v>高线</v>
      </c>
      <c r="C26" s="2" t="str">
        <f>'[1]2025年已发货'!C:C</f>
        <v>HPB300Φ12</v>
      </c>
      <c r="D26" s="2" t="str">
        <f>'[1]2025年已发货'!D:D</f>
        <v>吨</v>
      </c>
      <c r="E26" s="2">
        <f>'[1]2025年已发货'!E:E</f>
        <v>35</v>
      </c>
      <c r="F26" s="4">
        <f>'[1]2025年已发货'!F:F</f>
        <v>45659</v>
      </c>
      <c r="G26" s="2" t="str">
        <f>'[1]2025年已发货'!G:G</f>
        <v>（中铁三局成渝扩容ZCB3-1项目部）内江市胜利收费站红绿灯500米</v>
      </c>
      <c r="H26" s="2" t="str">
        <f>'[1]2025年已发货'!H:H</f>
        <v>王岩</v>
      </c>
      <c r="I26" s="2">
        <f>'[1]2025年已发货'!I:I</f>
        <v>17634813323</v>
      </c>
      <c r="J26" s="2" vm="1" t="e">
        <f>_xlfn._xlws.FILTER(辅助信息!D:D,辅助信息!G:G=G26)</f>
        <v>#VALUE!</v>
      </c>
    </row>
    <row r="27" spans="1:10">
      <c r="A27" s="2" t="str">
        <f>'[1]2025年已发货'!A:A</f>
        <v>润耀</v>
      </c>
      <c r="B27" s="2" t="str">
        <f>'[1]2025年已发货'!B:B</f>
        <v>盘螺</v>
      </c>
      <c r="C27" s="2" t="str">
        <f>'[1]2025年已发货'!C:C</f>
        <v>HRB400E Φ8</v>
      </c>
      <c r="D27" s="2" t="str">
        <f>'[1]2025年已发货'!D:D</f>
        <v>吨</v>
      </c>
      <c r="E27" s="2">
        <f>'[1]2025年已发货'!E:E</f>
        <v>10</v>
      </c>
      <c r="F27" s="4">
        <f>'[1]2025年已发货'!F:F</f>
        <v>45659</v>
      </c>
      <c r="G27" s="2" t="str">
        <f>'[1]2025年已发货'!G:G</f>
        <v>（五局涪陵三分部）重庆市涪陵区蔺市镇万松村(一工区）</v>
      </c>
      <c r="H27" s="2" t="str">
        <f>'[1]2025年已发货'!H:H</f>
        <v>刘龙峰</v>
      </c>
      <c r="I27" s="2">
        <f>'[1]2025年已发货'!I:I</f>
        <v>17671354899</v>
      </c>
      <c r="J27" s="2" vm="1" t="e">
        <f>_xlfn._xlws.FILTER(辅助信息!D:D,辅助信息!G:G=G27)</f>
        <v>#VALUE!</v>
      </c>
    </row>
    <row r="28" spans="1:10">
      <c r="A28" s="2" t="str">
        <f>'[1]2025年已发货'!A:A</f>
        <v>润耀</v>
      </c>
      <c r="B28" s="2" t="str">
        <f>'[1]2025年已发货'!B:B</f>
        <v>螺纹钢</v>
      </c>
      <c r="C28" s="2" t="str">
        <f>'[1]2025年已发货'!C:C</f>
        <v>HRB400E Φ12 9m</v>
      </c>
      <c r="D28" s="2" t="str">
        <f>'[1]2025年已发货'!D:D</f>
        <v>吨</v>
      </c>
      <c r="E28" s="2">
        <f>'[1]2025年已发货'!E:E</f>
        <v>35</v>
      </c>
      <c r="F28" s="4">
        <f>'[1]2025年已发货'!F:F</f>
        <v>45659</v>
      </c>
      <c r="G28" s="2" t="str">
        <f>'[1]2025年已发货'!G:G</f>
        <v>（五局涪陵三分部）重庆市涪陵区蔺市镇万松村(一工区）</v>
      </c>
      <c r="H28" s="2" t="str">
        <f>'[1]2025年已发货'!H:H</f>
        <v>刘龙峰</v>
      </c>
      <c r="I28" s="2">
        <f>'[1]2025年已发货'!I:I</f>
        <v>17671354899</v>
      </c>
      <c r="J28" s="2" vm="1" t="e">
        <f>_xlfn._xlws.FILTER(辅助信息!D:D,辅助信息!G:G=G28)</f>
        <v>#VALUE!</v>
      </c>
    </row>
    <row r="29" spans="1:10">
      <c r="A29" s="2" t="str">
        <f>'[1]2025年已发货'!A:A</f>
        <v>润耀</v>
      </c>
      <c r="B29" s="2" t="str">
        <f>'[1]2025年已发货'!B:B</f>
        <v>螺纹钢</v>
      </c>
      <c r="C29" s="2" t="str">
        <f>'[1]2025年已发货'!C:C</f>
        <v>HRB400E Φ14 9m</v>
      </c>
      <c r="D29" s="2" t="str">
        <f>'[1]2025年已发货'!D:D</f>
        <v>吨</v>
      </c>
      <c r="E29" s="2">
        <f>'[1]2025年已发货'!E:E</f>
        <v>25</v>
      </c>
      <c r="F29" s="4">
        <f>'[1]2025年已发货'!F:F</f>
        <v>45659</v>
      </c>
      <c r="G29" s="2" t="str">
        <f>'[1]2025年已发货'!G:G</f>
        <v>（五局涪陵三分部）重庆市涪陵区蔺市镇万松村(一工区）</v>
      </c>
      <c r="H29" s="2" t="str">
        <f>'[1]2025年已发货'!H:H</f>
        <v>刘龙峰</v>
      </c>
      <c r="I29" s="2">
        <f>'[1]2025年已发货'!I:I</f>
        <v>17671354899</v>
      </c>
      <c r="J29" s="2" vm="1" t="e">
        <f>_xlfn._xlws.FILTER(辅助信息!D:D,辅助信息!G:G=G29)</f>
        <v>#VALUE!</v>
      </c>
    </row>
    <row r="30" spans="1:10">
      <c r="A30" s="2" t="str">
        <f>'[1]2025年已发货'!A:A</f>
        <v>润耀</v>
      </c>
      <c r="B30" s="2" t="str">
        <f>'[1]2025年已发货'!B:B</f>
        <v>螺纹钢</v>
      </c>
      <c r="C30" s="2" t="str">
        <f>'[1]2025年已发货'!C:C</f>
        <v>HRB400E Φ20 9m</v>
      </c>
      <c r="D30" s="2" t="str">
        <f>'[1]2025年已发货'!D:D</f>
        <v>吨</v>
      </c>
      <c r="E30" s="2">
        <f>'[1]2025年已发货'!E:E</f>
        <v>35</v>
      </c>
      <c r="F30" s="4">
        <f>'[1]2025年已发货'!F:F</f>
        <v>45659</v>
      </c>
      <c r="G30" s="2" t="str">
        <f>'[1]2025年已发货'!G:G</f>
        <v>（五局涪陵三分部）重庆市涪陵区蔺市镇万松村(一工区）</v>
      </c>
      <c r="H30" s="2" t="str">
        <f>'[1]2025年已发货'!H:H</f>
        <v>刘龙峰</v>
      </c>
      <c r="I30" s="2">
        <f>'[1]2025年已发货'!I:I</f>
        <v>17671354899</v>
      </c>
      <c r="J30" s="2" vm="1" t="e">
        <f>_xlfn._xlws.FILTER(辅助信息!D:D,辅助信息!G:G=G30)</f>
        <v>#VALUE!</v>
      </c>
    </row>
    <row r="31" spans="1:10">
      <c r="A31" s="2" t="str">
        <f>'[1]2025年已发货'!A:A</f>
        <v>陕钢</v>
      </c>
      <c r="B31" s="2" t="str">
        <f>'[1]2025年已发货'!B:B</f>
        <v>盘螺</v>
      </c>
      <c r="C31" s="2" t="str">
        <f>'[1]2025年已发货'!C:C</f>
        <v>HRB400EФ12</v>
      </c>
      <c r="D31" s="2" t="str">
        <f>'[1]2025年已发货'!D:D</f>
        <v>吨</v>
      </c>
      <c r="E31" s="2">
        <f>'[1]2025年已发货'!E:E</f>
        <v>35</v>
      </c>
      <c r="F31" s="4">
        <f>'[1]2025年已发货'!F:F</f>
        <v>45659</v>
      </c>
      <c r="G31" s="2" t="str">
        <f>'[1]2025年已发货'!G:G</f>
        <v>（中铁广州局-资乐高速5标）四川省乐山市井研县希望大道116号</v>
      </c>
      <c r="H31" s="2" t="str">
        <f>'[1]2025年已发货'!H:H</f>
        <v>廖俊杰</v>
      </c>
      <c r="I31" s="2">
        <f>'[1]2025年已发货'!I:I</f>
        <v>15775100965</v>
      </c>
      <c r="J31" s="2" vm="1" t="e">
        <f>_xlfn._xlws.FILTER(辅助信息!D:D,辅助信息!G:G=G31)</f>
        <v>#VALUE!</v>
      </c>
    </row>
    <row r="32" spans="1:10">
      <c r="A32" s="2" t="str">
        <f>'[1]2025年已发货'!A:A</f>
        <v>润耀</v>
      </c>
      <c r="B32" s="2" t="str">
        <f>'[1]2025年已发货'!B:B</f>
        <v>螺纹钢</v>
      </c>
      <c r="C32" s="2" t="str">
        <f>'[1]2025年已发货'!C:C</f>
        <v>HRB400E Φ32 9m</v>
      </c>
      <c r="D32" s="2" t="str">
        <f>'[1]2025年已发货'!D:D</f>
        <v>吨</v>
      </c>
      <c r="E32" s="2">
        <f>'[1]2025年已发货'!E:E</f>
        <v>35</v>
      </c>
      <c r="F32" s="4">
        <f>'[1]2025年已发货'!F:F</f>
        <v>45659</v>
      </c>
      <c r="G32" s="2" t="str">
        <f>'[1]2025年已发货'!G:G</f>
        <v>自永4标一局四公司（四川省内江市隆昌市金鹅街道自永4标一局四公司钢筋棚）</v>
      </c>
      <c r="H32" s="2" t="str">
        <f>'[1]2025年已发货'!H:H</f>
        <v>郝优</v>
      </c>
      <c r="I32" s="2">
        <f>'[1]2025年已发货'!I:I</f>
        <v>13891371707</v>
      </c>
      <c r="J32" s="2" vm="1" t="e">
        <f>_xlfn._xlws.FILTER(辅助信息!D:D,辅助信息!G:G=G32)</f>
        <v>#VALUE!</v>
      </c>
    </row>
    <row r="33" spans="1:10">
      <c r="A33" s="2" t="str">
        <f>'[1]2025年已发货'!A:A</f>
        <v>润耀</v>
      </c>
      <c r="B33" s="2" t="str">
        <f>'[1]2025年已发货'!B:B</f>
        <v>盘螺</v>
      </c>
      <c r="C33" s="2" t="str">
        <f>'[1]2025年已发货'!C:C</f>
        <v>HRB400E Φ8</v>
      </c>
      <c r="D33" s="2" t="str">
        <f>'[1]2025年已发货'!D:D</f>
        <v>吨</v>
      </c>
      <c r="E33" s="2">
        <f>'[1]2025年已发货'!E:E</f>
        <v>30</v>
      </c>
      <c r="F33" s="4">
        <f>'[1]2025年已发货'!F:F</f>
        <v>45660</v>
      </c>
      <c r="G33" s="2" t="str">
        <f>'[1]2025年已发货'!G:G</f>
        <v>（华西酒城南）成都市武侯区火车南站西路8号酒城南项目</v>
      </c>
      <c r="H33" s="2" t="str">
        <f>'[1]2025年已发货'!H:H</f>
        <v>龙耀宇</v>
      </c>
      <c r="I33" s="2">
        <f>'[1]2025年已发货'!I:I</f>
        <v>18384145895</v>
      </c>
      <c r="J33" s="2" t="str">
        <f>_xlfn._xlws.FILTER(辅助信息!D:D,辅助信息!G:G=G33)</f>
        <v>华西酒城南</v>
      </c>
    </row>
    <row r="34" spans="1:10">
      <c r="A34" s="2" t="str">
        <f>'[1]2025年已发货'!A:A</f>
        <v>润耀</v>
      </c>
      <c r="B34" s="2" t="str">
        <f>'[1]2025年已发货'!B:B</f>
        <v>盘螺</v>
      </c>
      <c r="C34" s="2" t="str">
        <f>'[1]2025年已发货'!C:C</f>
        <v>HRB400E Φ10</v>
      </c>
      <c r="D34" s="2" t="str">
        <f>'[1]2025年已发货'!D:D</f>
        <v>吨</v>
      </c>
      <c r="E34" s="2">
        <f>'[1]2025年已发货'!E:E</f>
        <v>10</v>
      </c>
      <c r="F34" s="4">
        <f>'[1]2025年已发货'!F:F</f>
        <v>45660</v>
      </c>
      <c r="G34" s="2" t="str">
        <f>'[1]2025年已发货'!G:G</f>
        <v>（华西酒城南）成都市武侯区火车南站西路8号酒城南项目</v>
      </c>
      <c r="H34" s="2" t="str">
        <f>'[1]2025年已发货'!H:H</f>
        <v>龙耀宇</v>
      </c>
      <c r="I34" s="2">
        <f>'[1]2025年已发货'!I:I</f>
        <v>18384145895</v>
      </c>
      <c r="J34" s="2" t="str">
        <f>_xlfn._xlws.FILTER(辅助信息!D:D,辅助信息!G:G=G34)</f>
        <v>华西酒城南</v>
      </c>
    </row>
    <row r="35" spans="1:10">
      <c r="A35" s="2" t="str">
        <f>'[1]2025年已发货'!A:A</f>
        <v>润耀</v>
      </c>
      <c r="B35" s="2" t="str">
        <f>'[1]2025年已发货'!B:B</f>
        <v>盘螺</v>
      </c>
      <c r="C35" s="2" t="str">
        <f>'[1]2025年已发货'!C:C</f>
        <v>HRB400E Φ12</v>
      </c>
      <c r="D35" s="2" t="str">
        <f>'[1]2025年已发货'!D:D</f>
        <v>吨</v>
      </c>
      <c r="E35" s="2">
        <f>'[1]2025年已发货'!E:E</f>
        <v>5</v>
      </c>
      <c r="F35" s="4">
        <f>'[1]2025年已发货'!F:F</f>
        <v>45660</v>
      </c>
      <c r="G35" s="2" t="str">
        <f>'[1]2025年已发货'!G:G</f>
        <v>（华西酒城南）成都市武侯区火车南站西路8号酒城南项目</v>
      </c>
      <c r="H35" s="2" t="str">
        <f>'[1]2025年已发货'!H:H</f>
        <v>龙耀宇</v>
      </c>
      <c r="I35" s="2">
        <f>'[1]2025年已发货'!I:I</f>
        <v>18384145895</v>
      </c>
      <c r="J35" s="2" t="str">
        <f>_xlfn._xlws.FILTER(辅助信息!D:D,辅助信息!G:G=G35)</f>
        <v>华西酒城南</v>
      </c>
    </row>
    <row r="36" spans="1:10">
      <c r="A36" s="2" t="str">
        <f>'[1]2025年已发货'!A:A</f>
        <v>润耀</v>
      </c>
      <c r="B36" s="2" t="str">
        <f>'[1]2025年已发货'!B:B</f>
        <v>螺纹钢</v>
      </c>
      <c r="C36" s="2" t="str">
        <f>'[1]2025年已发货'!C:C</f>
        <v>HRB400E Φ18 9m</v>
      </c>
      <c r="D36" s="2" t="str">
        <f>'[1]2025年已发货'!D:D</f>
        <v>吨</v>
      </c>
      <c r="E36" s="2">
        <f>'[1]2025年已发货'!E:E</f>
        <v>9</v>
      </c>
      <c r="F36" s="4">
        <f>'[1]2025年已发货'!F:F</f>
        <v>45660</v>
      </c>
      <c r="G36" s="2" t="str">
        <f>'[1]2025年已发货'!G:G</f>
        <v>（华西酒城南）成都市武侯区火车南站西路8号酒城南项目</v>
      </c>
      <c r="H36" s="2" t="str">
        <f>'[1]2025年已发货'!H:H</f>
        <v>龙耀宇</v>
      </c>
      <c r="I36" s="2">
        <f>'[1]2025年已发货'!I:I</f>
        <v>18384145895</v>
      </c>
      <c r="J36" s="2" t="str">
        <f>_xlfn._xlws.FILTER(辅助信息!D:D,辅助信息!G:G=G36)</f>
        <v>华西酒城南</v>
      </c>
    </row>
    <row r="37" spans="1:10">
      <c r="A37" s="2" t="str">
        <f>'[1]2025年已发货'!A:A</f>
        <v>润耀</v>
      </c>
      <c r="B37" s="2" t="str">
        <f>'[1]2025年已发货'!B:B</f>
        <v>螺纹钢</v>
      </c>
      <c r="C37" s="2" t="str">
        <f>'[1]2025年已发货'!C:C</f>
        <v>HRB500E Φ16</v>
      </c>
      <c r="D37" s="2" t="str">
        <f>'[1]2025年已发货'!D:D</f>
        <v>吨</v>
      </c>
      <c r="E37" s="2">
        <f>'[1]2025年已发货'!E:E</f>
        <v>3</v>
      </c>
      <c r="F37" s="4">
        <f>'[1]2025年已发货'!F:F</f>
        <v>45660</v>
      </c>
      <c r="G37" s="2" t="str">
        <f>'[1]2025年已发货'!G:G</f>
        <v>（华西酒城南）成都市武侯区火车南站西路8号酒城南项目</v>
      </c>
      <c r="H37" s="2" t="str">
        <f>'[1]2025年已发货'!H:H</f>
        <v>龙耀宇</v>
      </c>
      <c r="I37" s="2">
        <f>'[1]2025年已发货'!I:I</f>
        <v>18384145895</v>
      </c>
      <c r="J37" s="2" t="str">
        <f>_xlfn._xlws.FILTER(辅助信息!D:D,辅助信息!G:G=G37)</f>
        <v>华西酒城南</v>
      </c>
    </row>
    <row r="38" spans="1:10">
      <c r="A38" s="2" t="str">
        <f>'[1]2025年已发货'!A:A</f>
        <v>润耀</v>
      </c>
      <c r="B38" s="2" t="str">
        <f>'[1]2025年已发货'!B:B</f>
        <v>螺纹钢</v>
      </c>
      <c r="C38" s="2" t="str">
        <f>'[1]2025年已发货'!C:C</f>
        <v>HRB500E Φ18</v>
      </c>
      <c r="D38" s="2" t="str">
        <f>'[1]2025年已发货'!D:D</f>
        <v>吨</v>
      </c>
      <c r="E38" s="2">
        <f>'[1]2025年已发货'!E:E</f>
        <v>3</v>
      </c>
      <c r="F38" s="4">
        <f>'[1]2025年已发货'!F:F</f>
        <v>45660</v>
      </c>
      <c r="G38" s="2" t="str">
        <f>'[1]2025年已发货'!G:G</f>
        <v>（华西酒城南）成都市武侯区火车南站西路8号酒城南项目</v>
      </c>
      <c r="H38" s="2" t="str">
        <f>'[1]2025年已发货'!H:H</f>
        <v>龙耀宇</v>
      </c>
      <c r="I38" s="2">
        <f>'[1]2025年已发货'!I:I</f>
        <v>18384145895</v>
      </c>
      <c r="J38" s="2" t="str">
        <f>_xlfn._xlws.FILTER(辅助信息!D:D,辅助信息!G:G=G38)</f>
        <v>华西酒城南</v>
      </c>
    </row>
    <row r="39" spans="1:10">
      <c r="A39" s="2" t="str">
        <f>'[1]2025年已发货'!A:A</f>
        <v>润耀</v>
      </c>
      <c r="B39" s="2" t="str">
        <f>'[1]2025年已发货'!B:B</f>
        <v>螺纹钢</v>
      </c>
      <c r="C39" s="2" t="str">
        <f>'[1]2025年已发货'!C:C</f>
        <v>HRB500E Φ22</v>
      </c>
      <c r="D39" s="2" t="str">
        <f>'[1]2025年已发货'!D:D</f>
        <v>吨</v>
      </c>
      <c r="E39" s="2">
        <f>'[1]2025年已发货'!E:E</f>
        <v>12</v>
      </c>
      <c r="F39" s="4">
        <f>'[1]2025年已发货'!F:F</f>
        <v>45660</v>
      </c>
      <c r="G39" s="2" t="str">
        <f>'[1]2025年已发货'!G:G</f>
        <v>（华西酒城南）成都市武侯区火车南站西路8号酒城南项目</v>
      </c>
      <c r="H39" s="2" t="str">
        <f>'[1]2025年已发货'!H:H</f>
        <v>龙耀宇</v>
      </c>
      <c r="I39" s="2">
        <f>'[1]2025年已发货'!I:I</f>
        <v>18384145895</v>
      </c>
      <c r="J39" s="2" t="str">
        <f>_xlfn._xlws.FILTER(辅助信息!D:D,辅助信息!G:G=G39)</f>
        <v>华西酒城南</v>
      </c>
    </row>
    <row r="40" spans="1:10">
      <c r="A40" s="2" t="str">
        <f>'[1]2025年已发货'!A:A</f>
        <v>润耀</v>
      </c>
      <c r="B40" s="2" t="str">
        <f>'[1]2025年已发货'!B:B</f>
        <v>盘螺</v>
      </c>
      <c r="C40" s="2" t="str">
        <f>'[1]2025年已发货'!C:C</f>
        <v>HRB400E Φ8</v>
      </c>
      <c r="D40" s="2" t="str">
        <f>'[1]2025年已发货'!D:D</f>
        <v>吨</v>
      </c>
      <c r="E40" s="2">
        <f>'[1]2025年已发货'!E:E</f>
        <v>6</v>
      </c>
      <c r="F40" s="4">
        <f>'[1]2025年已发货'!F:F</f>
        <v>45660</v>
      </c>
      <c r="G40" s="2" t="str">
        <f>'[1]2025年已发货'!G:G</f>
        <v>(华西颐海-科创农业生态谷-1号钢筋房)成都市简阳市白金山水库</v>
      </c>
      <c r="H40" s="2" t="str">
        <f>'[1]2025年已发货'!H:H</f>
        <v>石清国</v>
      </c>
      <c r="I40" s="2">
        <f>'[1]2025年已发货'!I:I</f>
        <v>13458642015</v>
      </c>
      <c r="J40" s="2" t="str">
        <f>_xlfn._xlws.FILTER(辅助信息!D:D,辅助信息!G:G=G40)</f>
        <v>华西颐海-科创农业生态谷</v>
      </c>
    </row>
    <row r="41" spans="1:10">
      <c r="A41" s="2" t="str">
        <f>'[1]2025年已发货'!A:A</f>
        <v>润耀</v>
      </c>
      <c r="B41" s="2" t="str">
        <f>'[1]2025年已发货'!B:B</f>
        <v>盘螺</v>
      </c>
      <c r="C41" s="2" t="str">
        <f>'[1]2025年已发货'!C:C</f>
        <v>HRB400E Φ10</v>
      </c>
      <c r="D41" s="2" t="str">
        <f>'[1]2025年已发货'!D:D</f>
        <v>吨</v>
      </c>
      <c r="E41" s="2">
        <f>'[1]2025年已发货'!E:E</f>
        <v>6</v>
      </c>
      <c r="F41" s="4">
        <f>'[1]2025年已发货'!F:F</f>
        <v>45660</v>
      </c>
      <c r="G41" s="2" t="str">
        <f>'[1]2025年已发货'!G:G</f>
        <v>(华西颐海-科创农业生态谷-1号钢筋房)成都市简阳市白金山水库</v>
      </c>
      <c r="H41" s="2" t="str">
        <f>'[1]2025年已发货'!H:H</f>
        <v>石清国</v>
      </c>
      <c r="I41" s="2">
        <f>'[1]2025年已发货'!I:I</f>
        <v>13458642015</v>
      </c>
      <c r="J41" s="2" t="str">
        <f>_xlfn._xlws.FILTER(辅助信息!D:D,辅助信息!G:G=G41)</f>
        <v>华西颐海-科创农业生态谷</v>
      </c>
    </row>
    <row r="42" spans="1:10">
      <c r="A42" s="2" t="str">
        <f>'[1]2025年已发货'!A:A</f>
        <v>润耀</v>
      </c>
      <c r="B42" s="2" t="str">
        <f>'[1]2025年已发货'!B:B</f>
        <v>螺纹钢</v>
      </c>
      <c r="C42" s="2" t="str">
        <f>'[1]2025年已发货'!C:C</f>
        <v>HRB400E Φ25 9m</v>
      </c>
      <c r="D42" s="2" t="str">
        <f>'[1]2025年已发货'!D:D</f>
        <v>吨</v>
      </c>
      <c r="E42" s="2">
        <f>'[1]2025年已发货'!E:E</f>
        <v>25</v>
      </c>
      <c r="F42" s="4">
        <f>'[1]2025年已发货'!F:F</f>
        <v>45660</v>
      </c>
      <c r="G42" s="2" t="str">
        <f>'[1]2025年已发货'!G:G</f>
        <v>(华西颐海-科创农业生态谷-1号钢筋房)成都市简阳市白金山水库</v>
      </c>
      <c r="H42" s="2" t="str">
        <f>'[1]2025年已发货'!H:H</f>
        <v>石清国</v>
      </c>
      <c r="I42" s="2">
        <f>'[1]2025年已发货'!I:I</f>
        <v>13458642015</v>
      </c>
      <c r="J42" s="2" t="str">
        <f>_xlfn._xlws.FILTER(辅助信息!D:D,辅助信息!G:G=G42)</f>
        <v>华西颐海-科创农业生态谷</v>
      </c>
    </row>
    <row r="43" spans="1:10">
      <c r="A43" s="2" t="str">
        <f>'[1]2025年已发货'!A:A</f>
        <v>陕钢</v>
      </c>
      <c r="B43" s="2" t="str">
        <f>'[1]2025年已发货'!B:B</f>
        <v>螺纹钢</v>
      </c>
      <c r="C43" s="2" t="str">
        <f>'[1]2025年已发货'!C:C</f>
        <v>HRB400E Φ14 9m</v>
      </c>
      <c r="D43" s="2" t="str">
        <f>'[1]2025年已发货'!D:D</f>
        <v>吨</v>
      </c>
      <c r="E43" s="2">
        <f>'[1]2025年已发货'!E:E</f>
        <v>25.5</v>
      </c>
      <c r="F43" s="4">
        <f>'[1]2025年已发货'!F:F</f>
        <v>45660</v>
      </c>
      <c r="G43" s="2" t="str">
        <f>'[1]2025年已发货'!G:G</f>
        <v>（华西酒城南）成都市武侯区火车南站西路8号酒城南项目</v>
      </c>
      <c r="H43" s="2" t="str">
        <f>'[1]2025年已发货'!H:H</f>
        <v>龙耀宇</v>
      </c>
      <c r="I43" s="2">
        <f>'[1]2025年已发货'!I:I</f>
        <v>18384145895</v>
      </c>
      <c r="J43" s="2" t="str">
        <f>_xlfn._xlws.FILTER(辅助信息!D:D,辅助信息!G:G=G43)</f>
        <v>华西酒城南</v>
      </c>
    </row>
    <row r="44" spans="1:10">
      <c r="A44" s="2" t="str">
        <f>'[1]2025年已发货'!A:A</f>
        <v>陕钢</v>
      </c>
      <c r="B44" s="2" t="str">
        <f>'[1]2025年已发货'!B:B</f>
        <v>螺纹钢</v>
      </c>
      <c r="C44" s="2" t="str">
        <f>'[1]2025年已发货'!C:C</f>
        <v>HRB400E Φ16 9m</v>
      </c>
      <c r="D44" s="2" t="str">
        <f>'[1]2025年已发货'!D:D</f>
        <v>吨</v>
      </c>
      <c r="E44" s="2">
        <f>'[1]2025年已发货'!E:E</f>
        <v>9</v>
      </c>
      <c r="F44" s="4">
        <f>'[1]2025年已发货'!F:F</f>
        <v>45660</v>
      </c>
      <c r="G44" s="2" t="str">
        <f>'[1]2025年已发货'!G:G</f>
        <v>（华西酒城南）成都市武侯区火车南站西路8号酒城南项目</v>
      </c>
      <c r="H44" s="2" t="str">
        <f>'[1]2025年已发货'!H:H</f>
        <v>龙耀宇</v>
      </c>
      <c r="I44" s="2">
        <f>'[1]2025年已发货'!I:I</f>
        <v>18384145895</v>
      </c>
      <c r="J44" s="2" t="str">
        <f>_xlfn._xlws.FILTER(辅助信息!D:D,辅助信息!G:G=G44)</f>
        <v>华西酒城南</v>
      </c>
    </row>
    <row r="45" spans="1:10">
      <c r="A45" s="2" t="str">
        <f>'[1]2025年已发货'!A:A</f>
        <v>冷钢</v>
      </c>
      <c r="B45" s="2" t="str">
        <f>'[1]2025年已发货'!B:B</f>
        <v>盘螺</v>
      </c>
      <c r="C45" s="2" t="str">
        <f>'[1]2025年已发货'!C:C</f>
        <v>HRB400E Φ8</v>
      </c>
      <c r="D45" s="2" t="str">
        <f>'[1]2025年已发货'!D:D</f>
        <v>吨</v>
      </c>
      <c r="E45" s="2">
        <f>'[1]2025年已发货'!E:E</f>
        <v>5</v>
      </c>
      <c r="F45" s="4">
        <f>'[1]2025年已发货'!F:F</f>
        <v>45660</v>
      </c>
      <c r="G45" s="2" t="str">
        <f>'[1]2025年已发货'!G:G</f>
        <v>（商投建工达州中医药科技园-1工区）达州市通川区达州中医药职业学院犀牛大道北段</v>
      </c>
      <c r="H45" s="2" t="str">
        <f>'[1]2025年已发货'!H:H</f>
        <v>程黄刚</v>
      </c>
      <c r="I45" s="2">
        <f>'[1]2025年已发货'!I:I</f>
        <v>15108211617</v>
      </c>
      <c r="J45" s="2" t="str">
        <f>_xlfn._xlws.FILTER(辅助信息!D:D,辅助信息!G:G=G45)</f>
        <v>商投建工达州中医药科技园</v>
      </c>
    </row>
    <row r="46" spans="1:10">
      <c r="A46" s="2" t="str">
        <f>'[1]2025年已发货'!A:A</f>
        <v>冷钢</v>
      </c>
      <c r="B46" s="2" t="str">
        <f>'[1]2025年已发货'!B:B</f>
        <v>螺纹钢</v>
      </c>
      <c r="C46" s="2" t="str">
        <f>'[1]2025年已发货'!C:C</f>
        <v>HRB400E Φ14 9m</v>
      </c>
      <c r="D46" s="2" t="str">
        <f>'[1]2025年已发货'!D:D</f>
        <v>吨</v>
      </c>
      <c r="E46" s="2">
        <f>'[1]2025年已发货'!E:E</f>
        <v>23</v>
      </c>
      <c r="F46" s="4">
        <f>'[1]2025年已发货'!F:F</f>
        <v>45660</v>
      </c>
      <c r="G46" s="2" t="str">
        <f>'[1]2025年已发货'!G:G</f>
        <v>（商投建工达州中医药科技园-1工区）达州市通川区达州中医药职业学院犀牛大道北段</v>
      </c>
      <c r="H46" s="2" t="str">
        <f>'[1]2025年已发货'!H:H</f>
        <v>程黄刚</v>
      </c>
      <c r="I46" s="2">
        <f>'[1]2025年已发货'!I:I</f>
        <v>15108211617</v>
      </c>
      <c r="J46" s="2" t="str">
        <f>_xlfn._xlws.FILTER(辅助信息!D:D,辅助信息!G:G=G46)</f>
        <v>商投建工达州中医药科技园</v>
      </c>
    </row>
    <row r="47" spans="1:10">
      <c r="A47" s="2" t="str">
        <f>'[1]2025年已发货'!A:A</f>
        <v>冷钢</v>
      </c>
      <c r="B47" s="2" t="str">
        <f>'[1]2025年已发货'!B:B</f>
        <v>螺纹钢</v>
      </c>
      <c r="C47" s="2" t="str">
        <f>'[1]2025年已发货'!C:C</f>
        <v>HRB400E Φ16 9m</v>
      </c>
      <c r="D47" s="2" t="str">
        <f>'[1]2025年已发货'!D:D</f>
        <v>吨</v>
      </c>
      <c r="E47" s="2">
        <f>'[1]2025年已发货'!E:E</f>
        <v>3</v>
      </c>
      <c r="F47" s="4">
        <f>'[1]2025年已发货'!F:F</f>
        <v>45660</v>
      </c>
      <c r="G47" s="2" t="str">
        <f>'[1]2025年已发货'!G:G</f>
        <v>（商投建工达州中医药科技园-1工区）达州市通川区达州中医药职业学院犀牛大道北段</v>
      </c>
      <c r="H47" s="2" t="str">
        <f>'[1]2025年已发货'!H:H</f>
        <v>程黄刚</v>
      </c>
      <c r="I47" s="2">
        <f>'[1]2025年已发货'!I:I</f>
        <v>15108211617</v>
      </c>
      <c r="J47" s="2" t="str">
        <f>_xlfn._xlws.FILTER(辅助信息!D:D,辅助信息!G:G=G47)</f>
        <v>商投建工达州中医药科技园</v>
      </c>
    </row>
    <row r="48" spans="1:10">
      <c r="A48" s="2" t="str">
        <f>'[1]2025年已发货'!A:A</f>
        <v>冷钢</v>
      </c>
      <c r="B48" s="2" t="str">
        <f>'[1]2025年已发货'!B:B</f>
        <v>螺纹钢</v>
      </c>
      <c r="C48" s="2" t="str">
        <f>'[1]2025年已发货'!C:C</f>
        <v>HRB400E Φ20 9m</v>
      </c>
      <c r="D48" s="2" t="str">
        <f>'[1]2025年已发货'!D:D</f>
        <v>吨</v>
      </c>
      <c r="E48" s="2">
        <f>'[1]2025年已发货'!E:E</f>
        <v>6</v>
      </c>
      <c r="F48" s="4">
        <f>'[1]2025年已发货'!F:F</f>
        <v>45660</v>
      </c>
      <c r="G48" s="2" t="str">
        <f>'[1]2025年已发货'!G:G</f>
        <v>（商投建工达州中医药科技园-1工区）达州市通川区达州中医药职业学院犀牛大道北段</v>
      </c>
      <c r="H48" s="2" t="str">
        <f>'[1]2025年已发货'!H:H</f>
        <v>程黄刚</v>
      </c>
      <c r="I48" s="2">
        <f>'[1]2025年已发货'!I:I</f>
        <v>15108211617</v>
      </c>
      <c r="J48" s="2" t="str">
        <f>_xlfn._xlws.FILTER(辅助信息!D:D,辅助信息!G:G=G48)</f>
        <v>商投建工达州中医药科技园</v>
      </c>
    </row>
    <row r="49" spans="1:10">
      <c r="A49" s="2" t="str">
        <f>'[1]2025年已发货'!A:A</f>
        <v>润耀</v>
      </c>
      <c r="B49" s="2" t="str">
        <f>'[1]2025年已发货'!B:B</f>
        <v>高线</v>
      </c>
      <c r="C49" s="2" t="str">
        <f>'[1]2025年已发货'!C:C</f>
        <v>HPB300Ф8</v>
      </c>
      <c r="D49" s="2" t="str">
        <f>'[1]2025年已发货'!D:D</f>
        <v>吨</v>
      </c>
      <c r="E49" s="2">
        <f>'[1]2025年已发货'!E:E</f>
        <v>70</v>
      </c>
      <c r="F49" s="4">
        <f>'[1]2025年已发货'!F:F</f>
        <v>45660</v>
      </c>
      <c r="G49" s="2" t="str">
        <f>'[1]2025年已发货'!G:G</f>
        <v>（中铁一局四公司康新高速TJ1-1标贡不卡隧道）四川省甘孜州康定市折多塘村车管所旁</v>
      </c>
      <c r="H49" s="2" t="str">
        <f>'[1]2025年已发货'!H:H</f>
        <v>王锡俊</v>
      </c>
      <c r="I49" s="2">
        <f>'[1]2025年已发货'!I:I</f>
        <v>18736877891</v>
      </c>
      <c r="J49" s="2" vm="1" t="e">
        <f>_xlfn._xlws.FILTER(辅助信息!D:D,辅助信息!G:G=G49)</f>
        <v>#VALUE!</v>
      </c>
    </row>
    <row r="50" spans="1:10">
      <c r="A50" s="2" t="str">
        <f>'[1]2025年已发货'!A:A</f>
        <v>润耀</v>
      </c>
      <c r="B50" s="2" t="str">
        <f>'[1]2025年已发货'!B:B</f>
        <v>高线</v>
      </c>
      <c r="C50" s="2" t="str">
        <f>'[1]2025年已发货'!C:C</f>
        <v>HPB300Φ12</v>
      </c>
      <c r="D50" s="2" t="str">
        <f>'[1]2025年已发货'!D:D</f>
        <v>吨</v>
      </c>
      <c r="E50" s="2">
        <f>'[1]2025年已发货'!E:E</f>
        <v>17</v>
      </c>
      <c r="F50" s="4">
        <f>'[1]2025年已发货'!F:F</f>
        <v>45660</v>
      </c>
      <c r="G50" s="2" t="str">
        <f>'[1]2025年已发货'!G:G</f>
        <v>（中铁三局-铜资高速1标）四川省资阳市安岳县石羊镇猫坝村2#钢筋场</v>
      </c>
      <c r="H50" s="2" t="str">
        <f>'[1]2025年已发货'!H:H</f>
        <v>王雪</v>
      </c>
      <c r="I50" s="2">
        <f>'[1]2025年已发货'!I:I</f>
        <v>18729676589</v>
      </c>
      <c r="J50" s="2" vm="1" t="e">
        <f>_xlfn._xlws.FILTER(辅助信息!D:D,辅助信息!G:G=G50)</f>
        <v>#VALUE!</v>
      </c>
    </row>
    <row r="51" spans="1:10">
      <c r="A51" s="2" t="str">
        <f>'[1]2025年已发货'!A:A</f>
        <v>润耀</v>
      </c>
      <c r="B51" s="2" t="str">
        <f>'[1]2025年已发货'!B:B</f>
        <v>高线</v>
      </c>
      <c r="C51" s="2" t="str">
        <f>'[1]2025年已发货'!C:C</f>
        <v>HPB300Φ10</v>
      </c>
      <c r="D51" s="2" t="str">
        <f>'[1]2025年已发货'!D:D</f>
        <v>吨</v>
      </c>
      <c r="E51" s="2">
        <f>'[1]2025年已发货'!E:E</f>
        <v>17</v>
      </c>
      <c r="F51" s="4">
        <f>'[1]2025年已发货'!F:F</f>
        <v>45660</v>
      </c>
      <c r="G51" s="2" t="str">
        <f>'[1]2025年已发货'!G:G</f>
        <v>（中铁三局-铜资高速1标）四川省资阳市安岳县石羊镇猫坝村2#钢筋场</v>
      </c>
      <c r="H51" s="2" t="str">
        <f>'[1]2025年已发货'!H:H</f>
        <v>王雪</v>
      </c>
      <c r="I51" s="2">
        <f>'[1]2025年已发货'!I:I</f>
        <v>18729676589</v>
      </c>
      <c r="J51" s="2" vm="1" t="e">
        <f>_xlfn._xlws.FILTER(辅助信息!D:D,辅助信息!G:G=G51)</f>
        <v>#VALUE!</v>
      </c>
    </row>
    <row r="52" spans="1:10">
      <c r="A52" s="2" t="str">
        <f>'[1]2025年已发货'!A:A</f>
        <v>润耀</v>
      </c>
      <c r="B52" s="2" t="str">
        <f>'[1]2025年已发货'!B:B</f>
        <v>螺纹钢</v>
      </c>
      <c r="C52" s="2" t="str">
        <f>'[1]2025年已发货'!C:C</f>
        <v>HRB400E Φ14 12m</v>
      </c>
      <c r="D52" s="2" t="str">
        <f>'[1]2025年已发货'!D:D</f>
        <v>吨</v>
      </c>
      <c r="E52" s="2">
        <f>'[1]2025年已发货'!E:E</f>
        <v>35</v>
      </c>
      <c r="F52" s="4">
        <f>'[1]2025年已发货'!F:F</f>
        <v>45660</v>
      </c>
      <c r="G52" s="2" t="str">
        <f>'[1]2025年已发货'!G:G</f>
        <v>(中铁九局-铜资高速3标)四川省资阳市安岳县天宝乡2#钢筋场</v>
      </c>
      <c r="H52" s="2" t="str">
        <f>'[1]2025年已发货'!H:H</f>
        <v>林启松</v>
      </c>
      <c r="I52" s="2">
        <f>'[1]2025年已发货'!I:I</f>
        <v>13688439855</v>
      </c>
      <c r="J52" s="2" vm="1" t="e">
        <f>_xlfn._xlws.FILTER(辅助信息!D:D,辅助信息!G:G=G52)</f>
        <v>#VALUE!</v>
      </c>
    </row>
    <row r="53" spans="1:10">
      <c r="A53" s="2" t="str">
        <f>'[1]2025年已发货'!A:A</f>
        <v>润耀</v>
      </c>
      <c r="B53" s="2" t="str">
        <f>'[1]2025年已发货'!B:B</f>
        <v>螺纹钢</v>
      </c>
      <c r="C53" s="2" t="str">
        <f>'[1]2025年已发货'!C:C</f>
        <v>HRB400E Φ32 9m</v>
      </c>
      <c r="D53" s="2" t="str">
        <f>'[1]2025年已发货'!D:D</f>
        <v>吨</v>
      </c>
      <c r="E53" s="2">
        <f>'[1]2025年已发货'!E:E</f>
        <v>70</v>
      </c>
      <c r="F53" s="4">
        <f>'[1]2025年已发货'!F:F</f>
        <v>45660</v>
      </c>
      <c r="G53" s="2" t="str">
        <f>'[1]2025年已发货'!G:G</f>
        <v>（中铁广州局-资乐高速5标）四川省乐山市井研县希望大道116号</v>
      </c>
      <c r="H53" s="2" t="str">
        <f>'[1]2025年已发货'!H:H</f>
        <v>廖俊杰</v>
      </c>
      <c r="I53" s="2">
        <f>'[1]2025年已发货'!I:I</f>
        <v>15775100965</v>
      </c>
      <c r="J53" s="2" vm="1" t="e">
        <f>_xlfn._xlws.FILTER(辅助信息!D:D,辅助信息!G:G=G53)</f>
        <v>#VALUE!</v>
      </c>
    </row>
    <row r="54" spans="1:10">
      <c r="A54" s="2" t="str">
        <f>'[1]2025年已发货'!A:A</f>
        <v>润耀</v>
      </c>
      <c r="B54" s="2" t="str">
        <f>'[1]2025年已发货'!B:B</f>
        <v>螺纹钢</v>
      </c>
      <c r="C54" s="2" t="str">
        <f>'[1]2025年已发货'!C:C</f>
        <v>HRB500E Φ22 12m</v>
      </c>
      <c r="D54" s="2" t="str">
        <f>'[1]2025年已发货'!D:D</f>
        <v>吨</v>
      </c>
      <c r="E54" s="2">
        <f>'[1]2025年已发货'!E:E</f>
        <v>35</v>
      </c>
      <c r="F54" s="4">
        <f>'[1]2025年已发货'!F:F</f>
        <v>45660</v>
      </c>
      <c r="G54" s="2" t="str">
        <f>'[1]2025年已发货'!G:G</f>
        <v>（中铁广州局-资乐高速5标）四川省乐山市井研县希望大道116号</v>
      </c>
      <c r="H54" s="2" t="str">
        <f>'[1]2025年已发货'!H:H</f>
        <v>廖俊杰</v>
      </c>
      <c r="I54" s="2">
        <f>'[1]2025年已发货'!I:I</f>
        <v>15775100965</v>
      </c>
      <c r="J54" s="2" vm="1" t="e">
        <f>_xlfn._xlws.FILTER(辅助信息!D:D,辅助信息!G:G=G54)</f>
        <v>#VALUE!</v>
      </c>
    </row>
    <row r="55" spans="1:10">
      <c r="A55" s="2" t="str">
        <f>'[1]2025年已发货'!A:A</f>
        <v>润耀</v>
      </c>
      <c r="B55" s="2" t="str">
        <f>'[1]2025年已发货'!B:B</f>
        <v>螺纹钢</v>
      </c>
      <c r="C55" s="2" t="str">
        <f>'[1]2025年已发货'!C:C</f>
        <v>HRB400E Φ22 12m</v>
      </c>
      <c r="D55" s="2" t="str">
        <f>'[1]2025年已发货'!D:D</f>
        <v>吨</v>
      </c>
      <c r="E55" s="2">
        <f>'[1]2025年已发货'!E:E</f>
        <v>35</v>
      </c>
      <c r="F55" s="4">
        <f>'[1]2025年已发货'!F:F</f>
        <v>45660</v>
      </c>
      <c r="G55" s="2" t="str">
        <f>'[1]2025年已发货'!G:G</f>
        <v>（中铁广州局-资乐高速5标）四川省乐山市井研县希望大道116号</v>
      </c>
      <c r="H55" s="2" t="str">
        <f>'[1]2025年已发货'!H:H</f>
        <v>廖俊杰</v>
      </c>
      <c r="I55" s="2">
        <f>'[1]2025年已发货'!I:I</f>
        <v>15775100965</v>
      </c>
      <c r="J55" s="2" vm="1" t="e">
        <f>_xlfn._xlws.FILTER(辅助信息!D:D,辅助信息!G:G=G55)</f>
        <v>#VALUE!</v>
      </c>
    </row>
    <row r="56" spans="1:10">
      <c r="A56" s="2" t="str">
        <f>'[1]2025年已发货'!A:A</f>
        <v>润耀</v>
      </c>
      <c r="B56" s="2" t="str">
        <f>'[1]2025年已发货'!B:B</f>
        <v>螺纹钢</v>
      </c>
      <c r="C56" s="2" t="str">
        <f>'[1]2025年已发货'!C:C</f>
        <v>HRB400E Φ25 9m</v>
      </c>
      <c r="D56" s="2" t="str">
        <f>'[1]2025年已发货'!D:D</f>
        <v>吨</v>
      </c>
      <c r="E56" s="2">
        <f>'[1]2025年已发货'!E:E</f>
        <v>35</v>
      </c>
      <c r="F56" s="4">
        <f>'[1]2025年已发货'!F:F</f>
        <v>45660</v>
      </c>
      <c r="G56" s="2" t="str">
        <f>'[1]2025年已发货'!G:G</f>
        <v>（中铁三局成渝扩容ZCB3-1项目部）内江市胜利收费站红绿灯500米</v>
      </c>
      <c r="H56" s="2" t="str">
        <f>'[1]2025年已发货'!H:H</f>
        <v>王岩</v>
      </c>
      <c r="I56" s="2">
        <f>'[1]2025年已发货'!I:I</f>
        <v>17634813323</v>
      </c>
      <c r="J56" s="2" vm="1" t="e">
        <f>_xlfn._xlws.FILTER(辅助信息!D:D,辅助信息!G:G=G56)</f>
        <v>#VALUE!</v>
      </c>
    </row>
    <row r="57" spans="1:10">
      <c r="A57" s="2" t="str">
        <f>'[1]2025年已发货'!A:A</f>
        <v>润耀</v>
      </c>
      <c r="B57" s="2" t="str">
        <f>'[1]2025年已发货'!B:B</f>
        <v>螺纹钢</v>
      </c>
      <c r="C57" s="2" t="str">
        <f>'[1]2025年已发货'!C:C</f>
        <v>HRB400E Φ25 9m</v>
      </c>
      <c r="D57" s="2" t="str">
        <f>'[1]2025年已发货'!D:D</f>
        <v>吨</v>
      </c>
      <c r="E57" s="2">
        <f>'[1]2025年已发货'!E:E</f>
        <v>35</v>
      </c>
      <c r="F57" s="4">
        <f>'[1]2025年已发货'!F:F</f>
        <v>45660</v>
      </c>
      <c r="G57" s="2" t="str">
        <f>'[1]2025年已发货'!G:G</f>
        <v>（中铁广州局-成渝扩容2标）成渝扩容项目ZCB3-2标2＃拌和站【雁江区联盟桥东北50米(资资路) 】</v>
      </c>
      <c r="H57" s="2" t="str">
        <f>'[1]2025年已发货'!H:H</f>
        <v>刘沛琦</v>
      </c>
      <c r="I57" s="2">
        <f>'[1]2025年已发货'!I:I</f>
        <v>18011784798</v>
      </c>
      <c r="J57" s="2" vm="1" t="e">
        <f>_xlfn._xlws.FILTER(辅助信息!D:D,辅助信息!G:G=G57)</f>
        <v>#VALUE!</v>
      </c>
    </row>
    <row r="58" spans="1:10">
      <c r="A58" s="2" t="str">
        <f>'[1]2025年已发货'!A:A</f>
        <v>润耀</v>
      </c>
      <c r="B58" s="2" t="str">
        <f>'[1]2025年已发货'!B:B</f>
        <v>螺纹钢</v>
      </c>
      <c r="C58" s="2" t="str">
        <f>'[1]2025年已发货'!C:C</f>
        <v>HRB400E Φ25 9m</v>
      </c>
      <c r="D58" s="2" t="str">
        <f>'[1]2025年已发货'!D:D</f>
        <v>吨</v>
      </c>
      <c r="E58" s="2">
        <f>'[1]2025年已发货'!E:E</f>
        <v>35</v>
      </c>
      <c r="F58" s="4">
        <f>'[1]2025年已发货'!F:F</f>
        <v>45660</v>
      </c>
      <c r="G58" s="2" t="str">
        <f>'[1]2025年已发货'!G:G</f>
        <v>（中铁广州局-成渝扩容2标）四川省资阳市雁江区南双路杨家糖房</v>
      </c>
      <c r="H58" s="2" t="str">
        <f>'[1]2025年已发货'!H:H</f>
        <v>邓志强</v>
      </c>
      <c r="I58" s="2">
        <f>'[1]2025年已发货'!I:I</f>
        <v>17603045490</v>
      </c>
      <c r="J58" s="2" vm="1" t="e">
        <f>_xlfn._xlws.FILTER(辅助信息!D:D,辅助信息!G:G=G58)</f>
        <v>#VALUE!</v>
      </c>
    </row>
    <row r="59" spans="1:10">
      <c r="A59" s="2" t="str">
        <f>'[1]2025年已发货'!A:A</f>
        <v>润耀</v>
      </c>
      <c r="B59" s="2" t="str">
        <f>'[1]2025年已发货'!B:B</f>
        <v>高线</v>
      </c>
      <c r="C59" s="2" t="str">
        <f>'[1]2025年已发货'!C:C</f>
        <v>HPB300Φ12</v>
      </c>
      <c r="D59" s="2" t="str">
        <f>'[1]2025年已发货'!D:D</f>
        <v>吨</v>
      </c>
      <c r="E59" s="2">
        <f>'[1]2025年已发货'!E:E</f>
        <v>35</v>
      </c>
      <c r="F59" s="4">
        <f>'[1]2025年已发货'!F:F</f>
        <v>45660</v>
      </c>
      <c r="G59" s="2" t="str">
        <f>'[1]2025年已发货'!G:G</f>
        <v>（中铁五局-成渝扩容3标）四川省资阳市雁江区伍隍镇铺子村雁江区X138</v>
      </c>
      <c r="H59" s="2" t="str">
        <f>'[1]2025年已发货'!H:H</f>
        <v>王健</v>
      </c>
      <c r="I59" s="2">
        <f>'[1]2025年已发货'!I:I</f>
        <v>17726168395</v>
      </c>
      <c r="J59" s="2" vm="1" t="e">
        <f>_xlfn._xlws.FILTER(辅助信息!D:D,辅助信息!G:G=G59)</f>
        <v>#VALUE!</v>
      </c>
    </row>
    <row r="60" spans="1:10">
      <c r="A60" s="2" t="str">
        <f>'[1]2025年已发货'!A:A</f>
        <v>润耀</v>
      </c>
      <c r="B60" s="2" t="str">
        <f>'[1]2025年已发货'!B:B</f>
        <v>螺纹钢</v>
      </c>
      <c r="C60" s="2" t="str">
        <f>'[1]2025年已发货'!C:C</f>
        <v>HRB400E Φ25 9m</v>
      </c>
      <c r="D60" s="2" t="str">
        <f>'[1]2025年已发货'!D:D</f>
        <v>吨</v>
      </c>
      <c r="E60" s="2">
        <f>'[1]2025年已发货'!E:E</f>
        <v>35</v>
      </c>
      <c r="F60" s="4">
        <f>'[1]2025年已发货'!F:F</f>
        <v>45660</v>
      </c>
      <c r="G60" s="2" t="str">
        <f>'[1]2025年已发货'!G:G</f>
        <v>（中铁五局-成渝扩容3标）四川省资阳市雁江区伍隍镇铺子村雁江区X138</v>
      </c>
      <c r="H60" s="2" t="str">
        <f>'[1]2025年已发货'!H:H</f>
        <v>王健</v>
      </c>
      <c r="I60" s="2">
        <f>'[1]2025年已发货'!I:I</f>
        <v>17726168395</v>
      </c>
      <c r="J60" s="2" vm="1" t="e">
        <f>_xlfn._xlws.FILTER(辅助信息!D:D,辅助信息!G:G=G60)</f>
        <v>#VALUE!</v>
      </c>
    </row>
    <row r="61" spans="1:10">
      <c r="A61" s="2" t="str">
        <f>'[1]2025年已发货'!A:A</f>
        <v>润耀</v>
      </c>
      <c r="B61" s="2" t="str">
        <f>'[1]2025年已发货'!B:B</f>
        <v>螺纹钢</v>
      </c>
      <c r="C61" s="2" t="str">
        <f>'[1]2025年已发货'!C:C</f>
        <v>HRB400E Φ20 9m</v>
      </c>
      <c r="D61" s="2" t="str">
        <f>'[1]2025年已发货'!D:D</f>
        <v>吨</v>
      </c>
      <c r="E61" s="2">
        <f>'[1]2025年已发货'!E:E</f>
        <v>25</v>
      </c>
      <c r="F61" s="4">
        <f>'[1]2025年已发货'!F:F</f>
        <v>45660</v>
      </c>
      <c r="G61" s="2" t="str">
        <f>'[1]2025年已发货'!G:G</f>
        <v>（北京工程局乐山机场项目）乐山市五通桥区冠英镇</v>
      </c>
      <c r="H61" s="2" t="str">
        <f>'[1]2025年已发货'!H:H</f>
        <v>王治</v>
      </c>
      <c r="I61" s="2">
        <f>'[1]2025年已发货'!I:I</f>
        <v>18811564698</v>
      </c>
      <c r="J61" s="2" vm="1" t="e">
        <f>_xlfn._xlws.FILTER(辅助信息!D:D,辅助信息!G:G=G61)</f>
        <v>#VALUE!</v>
      </c>
    </row>
    <row r="62" spans="1:10">
      <c r="A62" s="2" t="str">
        <f>'[1]2025年已发货'!A:A</f>
        <v>润耀</v>
      </c>
      <c r="B62" s="2" t="str">
        <f>'[1]2025年已发货'!B:B</f>
        <v>螺纹钢</v>
      </c>
      <c r="C62" s="2" t="str">
        <f>'[1]2025年已发货'!C:C</f>
        <v>HRB400E Φ18 9m</v>
      </c>
      <c r="D62" s="2" t="str">
        <f>'[1]2025年已发货'!D:D</f>
        <v>吨</v>
      </c>
      <c r="E62" s="2">
        <f>'[1]2025年已发货'!E:E</f>
        <v>10</v>
      </c>
      <c r="F62" s="4">
        <f>'[1]2025年已发货'!F:F</f>
        <v>45660</v>
      </c>
      <c r="G62" s="2" t="str">
        <f>'[1]2025年已发货'!G:G</f>
        <v>（北京工程局乐山机场项目）乐山市五通桥区冠英镇</v>
      </c>
      <c r="H62" s="2" t="str">
        <f>'[1]2025年已发货'!H:H</f>
        <v>王治</v>
      </c>
      <c r="I62" s="2">
        <f>'[1]2025年已发货'!I:I</f>
        <v>18811564698</v>
      </c>
      <c r="J62" s="2" vm="1" t="e">
        <f>_xlfn._xlws.FILTER(辅助信息!D:D,辅助信息!G:G=G62)</f>
        <v>#VALUE!</v>
      </c>
    </row>
    <row r="63" spans="1:10">
      <c r="A63" s="2" t="str">
        <f>'[1]2025年已发货'!A:A</f>
        <v>润耀</v>
      </c>
      <c r="B63" s="2" t="str">
        <f>'[1]2025年已发货'!B:B</f>
        <v>螺纹钢</v>
      </c>
      <c r="C63" s="2" t="str">
        <f>'[1]2025年已发货'!C:C</f>
        <v>HRB400E Φ14 9m</v>
      </c>
      <c r="D63" s="2" t="str">
        <f>'[1]2025年已发货'!D:D</f>
        <v>吨</v>
      </c>
      <c r="E63" s="2">
        <f>'[1]2025年已发货'!E:E</f>
        <v>5</v>
      </c>
      <c r="F63" s="4">
        <f>'[1]2025年已发货'!F:F</f>
        <v>45660</v>
      </c>
      <c r="G63" s="2" t="str">
        <f>'[1]2025年已发货'!G:G</f>
        <v>（北京工程局乐山机场项目）乐山市五通桥区冠英镇</v>
      </c>
      <c r="H63" s="2" t="str">
        <f>'[1]2025年已发货'!H:H</f>
        <v>王治</v>
      </c>
      <c r="I63" s="2">
        <f>'[1]2025年已发货'!I:I</f>
        <v>18811564698</v>
      </c>
      <c r="J63" s="2" vm="1" t="e">
        <f>_xlfn._xlws.FILTER(辅助信息!D:D,辅助信息!G:G=G63)</f>
        <v>#VALUE!</v>
      </c>
    </row>
    <row r="64" spans="1:10">
      <c r="A64" s="2" t="str">
        <f>'[1]2025年已发货'!A:A</f>
        <v>润耀</v>
      </c>
      <c r="B64" s="2" t="str">
        <f>'[1]2025年已发货'!B:B</f>
        <v>螺纹钢</v>
      </c>
      <c r="C64" s="2" t="str">
        <f>'[1]2025年已发货'!C:C</f>
        <v>HRB400E Φ22 9m</v>
      </c>
      <c r="D64" s="2" t="str">
        <f>'[1]2025年已发货'!D:D</f>
        <v>吨</v>
      </c>
      <c r="E64" s="2">
        <f>'[1]2025年已发货'!E:E</f>
        <v>5</v>
      </c>
      <c r="F64" s="4">
        <f>'[1]2025年已发货'!F:F</f>
        <v>45660</v>
      </c>
      <c r="G64" s="2" t="str">
        <f>'[1]2025年已发货'!G:G</f>
        <v>（北京工程局乐山机场项目）乐山市五通桥区冠英镇</v>
      </c>
      <c r="H64" s="2" t="str">
        <f>'[1]2025年已发货'!H:H</f>
        <v>王治</v>
      </c>
      <c r="I64" s="2">
        <f>'[1]2025年已发货'!I:I</f>
        <v>18811564698</v>
      </c>
      <c r="J64" s="2" vm="1" t="e">
        <f>_xlfn._xlws.FILTER(辅助信息!D:D,辅助信息!G:G=G64)</f>
        <v>#VALUE!</v>
      </c>
    </row>
    <row r="65" spans="1:10">
      <c r="A65" s="2" t="str">
        <f>'[1]2025年已发货'!A:A</f>
        <v>润耀</v>
      </c>
      <c r="B65" s="2" t="str">
        <f>'[1]2025年已发货'!B:B</f>
        <v>螺纹钢</v>
      </c>
      <c r="C65" s="2" t="str">
        <f>'[1]2025年已发货'!C:C</f>
        <v>HRB400E Φ12 9m</v>
      </c>
      <c r="D65" s="2" t="str">
        <f>'[1]2025年已发货'!D:D</f>
        <v>吨</v>
      </c>
      <c r="E65" s="2">
        <f>'[1]2025年已发货'!E:E</f>
        <v>17</v>
      </c>
      <c r="F65" s="4">
        <f>'[1]2025年已发货'!F:F</f>
        <v>45660</v>
      </c>
      <c r="G65" s="2" t="str">
        <f>'[1]2025年已发货'!G:G</f>
        <v>（北京工程局乐山机场项目）乐山市五通桥区冠英镇</v>
      </c>
      <c r="H65" s="2" t="str">
        <f>'[1]2025年已发货'!H:H</f>
        <v>王治</v>
      </c>
      <c r="I65" s="2">
        <f>'[1]2025年已发货'!I:I</f>
        <v>18811564698</v>
      </c>
      <c r="J65" s="2" vm="1" t="e">
        <f>_xlfn._xlws.FILTER(辅助信息!D:D,辅助信息!G:G=G65)</f>
        <v>#VALUE!</v>
      </c>
    </row>
    <row r="66" spans="1:10">
      <c r="A66" s="2" t="str">
        <f>'[1]2025年已发货'!A:A</f>
        <v>润耀</v>
      </c>
      <c r="B66" s="2" t="str">
        <f>'[1]2025年已发货'!B:B</f>
        <v>螺纹钢</v>
      </c>
      <c r="C66" s="2" t="str">
        <f>'[1]2025年已发货'!C:C</f>
        <v>HRB400E Φ18 9m</v>
      </c>
      <c r="D66" s="2" t="str">
        <f>'[1]2025年已发货'!D:D</f>
        <v>吨</v>
      </c>
      <c r="E66" s="2">
        <f>'[1]2025年已发货'!E:E</f>
        <v>10</v>
      </c>
      <c r="F66" s="4">
        <f>'[1]2025年已发货'!F:F</f>
        <v>45660</v>
      </c>
      <c r="G66" s="2" t="str">
        <f>'[1]2025年已发货'!G:G</f>
        <v>（北京工程局乐山机场项目）乐山市五通桥区冠英镇</v>
      </c>
      <c r="H66" s="2" t="str">
        <f>'[1]2025年已发货'!H:H</f>
        <v>王治</v>
      </c>
      <c r="I66" s="2">
        <f>'[1]2025年已发货'!I:I</f>
        <v>18811564698</v>
      </c>
      <c r="J66" s="2" vm="1" t="e">
        <f>_xlfn._xlws.FILTER(辅助信息!D:D,辅助信息!G:G=G66)</f>
        <v>#VALUE!</v>
      </c>
    </row>
    <row r="67" spans="1:10">
      <c r="A67" s="2" t="str">
        <f>'[1]2025年已发货'!A:A</f>
        <v>润耀</v>
      </c>
      <c r="B67" s="2" t="str">
        <f>'[1]2025年已发货'!B:B</f>
        <v>螺纹钢</v>
      </c>
      <c r="C67" s="2" t="str">
        <f>'[1]2025年已发货'!C:C</f>
        <v>HRB400E Φ16 9m</v>
      </c>
      <c r="D67" s="2" t="str">
        <f>'[1]2025年已发货'!D:D</f>
        <v>吨</v>
      </c>
      <c r="E67" s="2">
        <f>'[1]2025年已发货'!E:E</f>
        <v>17</v>
      </c>
      <c r="F67" s="4">
        <f>'[1]2025年已发货'!F:F</f>
        <v>45660</v>
      </c>
      <c r="G67" s="2" t="str">
        <f>'[1]2025年已发货'!G:G</f>
        <v>（北京工程局乐山机场项目）乐山市五通桥区冠英镇</v>
      </c>
      <c r="H67" s="2" t="str">
        <f>'[1]2025年已发货'!H:H</f>
        <v>王治</v>
      </c>
      <c r="I67" s="2">
        <f>'[1]2025年已发货'!I:I</f>
        <v>18811564698</v>
      </c>
      <c r="J67" s="2" vm="1" t="e">
        <f>_xlfn._xlws.FILTER(辅助信息!D:D,辅助信息!G:G=G67)</f>
        <v>#VALUE!</v>
      </c>
    </row>
    <row r="68" spans="1:10">
      <c r="A68" s="2" t="str">
        <f>'[1]2025年已发货'!A:A</f>
        <v>润耀</v>
      </c>
      <c r="B68" s="2" t="str">
        <f>'[1]2025年已发货'!B:B</f>
        <v>螺纹钢</v>
      </c>
      <c r="C68" s="2" t="str">
        <f>'[1]2025年已发货'!C:C</f>
        <v>HRB400E Φ20 9m</v>
      </c>
      <c r="D68" s="2" t="str">
        <f>'[1]2025年已发货'!D:D</f>
        <v>吨</v>
      </c>
      <c r="E68" s="2">
        <f>'[1]2025年已发货'!E:E</f>
        <v>10</v>
      </c>
      <c r="F68" s="4">
        <f>'[1]2025年已发货'!F:F</f>
        <v>45660</v>
      </c>
      <c r="G68" s="2" t="str">
        <f>'[1]2025年已发货'!G:G</f>
        <v>（北京工程局乐山机场项目）乐山市五通桥区冠英镇</v>
      </c>
      <c r="H68" s="2" t="str">
        <f>'[1]2025年已发货'!H:H</f>
        <v>王治</v>
      </c>
      <c r="I68" s="2">
        <f>'[1]2025年已发货'!I:I</f>
        <v>18811564698</v>
      </c>
      <c r="J68" s="2" vm="1" t="e">
        <f>_xlfn._xlws.FILTER(辅助信息!D:D,辅助信息!G:G=G68)</f>
        <v>#VALUE!</v>
      </c>
    </row>
    <row r="69" spans="1:10">
      <c r="A69" s="2" t="str">
        <f>'[1]2025年已发货'!A:A</f>
        <v>润耀</v>
      </c>
      <c r="B69" s="2" t="str">
        <f>'[1]2025年已发货'!B:B</f>
        <v>螺纹钢</v>
      </c>
      <c r="C69" s="2" t="str">
        <f>'[1]2025年已发货'!C:C</f>
        <v>HRB400E Φ28 9m</v>
      </c>
      <c r="D69" s="2" t="str">
        <f>'[1]2025年已发货'!D:D</f>
        <v>吨</v>
      </c>
      <c r="E69" s="2">
        <f>'[1]2025年已发货'!E:E</f>
        <v>2</v>
      </c>
      <c r="F69" s="4">
        <f>'[1]2025年已发货'!F:F</f>
        <v>45660</v>
      </c>
      <c r="G69" s="2" t="str">
        <f>'[1]2025年已发货'!G:G</f>
        <v>（北京工程局乐山机场项目）乐山市五通桥区冠英镇</v>
      </c>
      <c r="H69" s="2" t="str">
        <f>'[1]2025年已发货'!H:H</f>
        <v>王治</v>
      </c>
      <c r="I69" s="2">
        <f>'[1]2025年已发货'!I:I</f>
        <v>18811564698</v>
      </c>
      <c r="J69" s="2" vm="1" t="e">
        <f>_xlfn._xlws.FILTER(辅助信息!D:D,辅助信息!G:G=G69)</f>
        <v>#VALUE!</v>
      </c>
    </row>
    <row r="70" spans="1:10">
      <c r="A70" s="2" t="str">
        <f>'[1]2025年已发货'!A:A</f>
        <v>润耀</v>
      </c>
      <c r="B70" s="2" t="str">
        <f>'[1]2025年已发货'!B:B</f>
        <v>螺纹钢</v>
      </c>
      <c r="C70" s="2" t="str">
        <f>'[1]2025年已发货'!C:C</f>
        <v>HRB400E Φ20 9m</v>
      </c>
      <c r="D70" s="2" t="str">
        <f>'[1]2025年已发货'!D:D</f>
        <v>吨</v>
      </c>
      <c r="E70" s="2">
        <f>'[1]2025年已发货'!E:E</f>
        <v>35</v>
      </c>
      <c r="F70" s="4">
        <f>'[1]2025年已发货'!F:F</f>
        <v>45660</v>
      </c>
      <c r="G70" s="2" t="str">
        <f>'[1]2025年已发货'!G:G</f>
        <v>（五局乐山机场项目）四川省乐山市五通桥区</v>
      </c>
      <c r="H70" s="2" t="str">
        <f>'[1]2025年已发货'!H:H</f>
        <v>贺银</v>
      </c>
      <c r="I70" s="2">
        <f>'[1]2025年已发货'!I:I</f>
        <v>18844162555</v>
      </c>
      <c r="J70" s="2" vm="1" t="e">
        <f>_xlfn._xlws.FILTER(辅助信息!D:D,辅助信息!G:G=G70)</f>
        <v>#VALUE!</v>
      </c>
    </row>
    <row r="71" spans="1:10">
      <c r="A71" s="2" t="str">
        <f>'[1]2025年已发货'!A:A</f>
        <v>润耀</v>
      </c>
      <c r="B71" s="2" t="str">
        <f>'[1]2025年已发货'!B:B</f>
        <v>螺纹钢</v>
      </c>
      <c r="C71" s="2" t="str">
        <f>'[1]2025年已发货'!C:C</f>
        <v>HRB400E Φ12 9m</v>
      </c>
      <c r="D71" s="2" t="str">
        <f>'[1]2025年已发货'!D:D</f>
        <v>吨</v>
      </c>
      <c r="E71" s="2">
        <f>'[1]2025年已发货'!E:E</f>
        <v>35</v>
      </c>
      <c r="F71" s="4">
        <f>'[1]2025年已发货'!F:F</f>
        <v>45660</v>
      </c>
      <c r="G71" s="2" t="str">
        <f>'[1]2025年已发货'!G:G</f>
        <v>（五局乐山机场项目）四川省乐山市五通桥区</v>
      </c>
      <c r="H71" s="2" t="str">
        <f>'[1]2025年已发货'!H:H</f>
        <v>贺银</v>
      </c>
      <c r="I71" s="2">
        <f>'[1]2025年已发货'!I:I</f>
        <v>18844162555</v>
      </c>
      <c r="J71" s="2" vm="1" t="e">
        <f>_xlfn._xlws.FILTER(辅助信息!D:D,辅助信息!G:G=G71)</f>
        <v>#VALUE!</v>
      </c>
    </row>
    <row r="72" spans="1:10">
      <c r="A72" s="2" t="str">
        <f>'[1]2025年已发货'!A:A</f>
        <v>润耀</v>
      </c>
      <c r="B72" s="2" t="str">
        <f>'[1]2025年已发货'!B:B</f>
        <v>螺纹钢</v>
      </c>
      <c r="C72" s="2" t="str">
        <f>'[1]2025年已发货'!C:C</f>
        <v>HRB400E Φ12 9m</v>
      </c>
      <c r="D72" s="2" t="str">
        <f>'[1]2025年已发货'!D:D</f>
        <v>吨</v>
      </c>
      <c r="E72" s="2">
        <f>'[1]2025年已发货'!E:E</f>
        <v>52</v>
      </c>
      <c r="F72" s="4">
        <f>'[1]2025年已发货'!F:F</f>
        <v>45660</v>
      </c>
      <c r="G72" s="2" t="str">
        <f>'[1]2025年已发货'!G:G</f>
        <v>（五局涪陵三分部）重庆市涪陵区蔺市镇万松村(一工区）</v>
      </c>
      <c r="H72" s="2" t="str">
        <f>'[1]2025年已发货'!H:H</f>
        <v>刘龙峰</v>
      </c>
      <c r="I72" s="2">
        <f>'[1]2025年已发货'!I:I</f>
        <v>17671354899</v>
      </c>
      <c r="J72" s="2" vm="1" t="e">
        <f>_xlfn._xlws.FILTER(辅助信息!D:D,辅助信息!G:G=G72)</f>
        <v>#VALUE!</v>
      </c>
    </row>
    <row r="73" spans="1:10">
      <c r="A73" s="2" t="str">
        <f>'[1]2025年已发货'!A:A</f>
        <v>润耀</v>
      </c>
      <c r="B73" s="2" t="str">
        <f>'[1]2025年已发货'!B:B</f>
        <v>螺纹钢</v>
      </c>
      <c r="C73" s="2" t="str">
        <f>'[1]2025年已发货'!C:C</f>
        <v>HRB400E Φ14 9m</v>
      </c>
      <c r="D73" s="2" t="str">
        <f>'[1]2025年已发货'!D:D</f>
        <v>吨</v>
      </c>
      <c r="E73" s="2">
        <f>'[1]2025年已发货'!E:E</f>
        <v>5</v>
      </c>
      <c r="F73" s="4">
        <f>'[1]2025年已发货'!F:F</f>
        <v>45660</v>
      </c>
      <c r="G73" s="2" t="str">
        <f>'[1]2025年已发货'!G:G</f>
        <v>（五局涪陵三分部）重庆市涪陵区蔺市镇万松村(一工区）</v>
      </c>
      <c r="H73" s="2" t="str">
        <f>'[1]2025年已发货'!H:H</f>
        <v>刘龙峰</v>
      </c>
      <c r="I73" s="2">
        <f>'[1]2025年已发货'!I:I</f>
        <v>17671354899</v>
      </c>
      <c r="J73" s="2" vm="1" t="e">
        <f>_xlfn._xlws.FILTER(辅助信息!D:D,辅助信息!G:G=G73)</f>
        <v>#VALUE!</v>
      </c>
    </row>
    <row r="74" spans="1:10">
      <c r="A74" s="2" t="str">
        <f>'[1]2025年已发货'!A:A</f>
        <v>润耀</v>
      </c>
      <c r="B74" s="2" t="str">
        <f>'[1]2025年已发货'!B:B</f>
        <v>螺纹钢</v>
      </c>
      <c r="C74" s="2" t="str">
        <f>'[1]2025年已发货'!C:C</f>
        <v>HRB400E Φ20 9m</v>
      </c>
      <c r="D74" s="2" t="str">
        <f>'[1]2025年已发货'!D:D</f>
        <v>吨</v>
      </c>
      <c r="E74" s="2">
        <f>'[1]2025年已发货'!E:E</f>
        <v>76</v>
      </c>
      <c r="F74" s="4">
        <f>'[1]2025年已发货'!F:F</f>
        <v>45660</v>
      </c>
      <c r="G74" s="2" t="str">
        <f>'[1]2025年已发货'!G:G</f>
        <v>（五局涪陵三分部）重庆市涪陵区蔺市镇万松村(一工区）</v>
      </c>
      <c r="H74" s="2" t="str">
        <f>'[1]2025年已发货'!H:H</f>
        <v>刘龙峰</v>
      </c>
      <c r="I74" s="2">
        <f>'[1]2025年已发货'!I:I</f>
        <v>17671354899</v>
      </c>
      <c r="J74" s="2" vm="1" t="e">
        <f>_xlfn._xlws.FILTER(辅助信息!D:D,辅助信息!G:G=G74)</f>
        <v>#VALUE!</v>
      </c>
    </row>
    <row r="75" spans="1:10">
      <c r="A75" s="2" t="str">
        <f>'[1]2025年已发货'!A:A</f>
        <v>润耀</v>
      </c>
      <c r="B75" s="2" t="str">
        <f>'[1]2025年已发货'!B:B</f>
        <v>螺纹钢</v>
      </c>
      <c r="C75" s="2" t="str">
        <f>'[1]2025年已发货'!C:C</f>
        <v>HRB400E Φ32×9米</v>
      </c>
      <c r="D75" s="2" t="str">
        <f>'[1]2025年已发货'!D:D</f>
        <v>吨</v>
      </c>
      <c r="E75" s="2">
        <f>'[1]2025年已发货'!E:E</f>
        <v>30</v>
      </c>
      <c r="F75" s="4">
        <f>'[1]2025年已发货'!F:F</f>
        <v>45660</v>
      </c>
      <c r="G75" s="2" t="str">
        <f>'[1]2025年已发货'!G:G</f>
        <v>自永4标一局四公司（四川省内江市隆昌市金鹅街道自永4标一局四公司钢筋棚）</v>
      </c>
      <c r="H75" s="2" t="str">
        <f>'[1]2025年已发货'!H:H</f>
        <v>郝优</v>
      </c>
      <c r="I75" s="2">
        <f>'[1]2025年已发货'!I:I</f>
        <v>13891371707</v>
      </c>
      <c r="J75" s="2" vm="1" t="e">
        <f>_xlfn._xlws.FILTER(辅助信息!D:D,辅助信息!G:G=G75)</f>
        <v>#VALUE!</v>
      </c>
    </row>
    <row r="76" spans="1:10">
      <c r="A76" s="2" t="str">
        <f>'[1]2025年已发货'!A:A</f>
        <v>润耀</v>
      </c>
      <c r="B76" s="2" t="str">
        <f>'[1]2025年已发货'!B:B</f>
        <v>螺纹钢</v>
      </c>
      <c r="C76" s="2" t="str">
        <f>'[1]2025年已发货'!C:C</f>
        <v>HRB400E Φ28×9米</v>
      </c>
      <c r="D76" s="2" t="str">
        <f>'[1]2025年已发货'!D:D</f>
        <v>吨</v>
      </c>
      <c r="E76" s="2">
        <f>'[1]2025年已发货'!E:E</f>
        <v>6</v>
      </c>
      <c r="F76" s="4">
        <f>'[1]2025年已发货'!F:F</f>
        <v>45660</v>
      </c>
      <c r="G76" s="2" t="str">
        <f>'[1]2025年已发货'!G:G</f>
        <v>自永4标一局四公司（四川省内江市隆昌市金鹅街道自永4标一局四公司钢筋棚）</v>
      </c>
      <c r="H76" s="2" t="str">
        <f>'[1]2025年已发货'!H:H</f>
        <v>郝优</v>
      </c>
      <c r="I76" s="2">
        <f>'[1]2025年已发货'!I:I</f>
        <v>13891371707</v>
      </c>
      <c r="J76" s="2" vm="1" t="e">
        <f>_xlfn._xlws.FILTER(辅助信息!D:D,辅助信息!G:G=G76)</f>
        <v>#VALUE!</v>
      </c>
    </row>
    <row r="77" spans="1:10">
      <c r="A77" s="2" t="str">
        <f>'[1]2025年已发货'!A:A</f>
        <v>润耀</v>
      </c>
      <c r="B77" s="2" t="str">
        <f>'[1]2025年已发货'!B:B</f>
        <v>螺纹钢</v>
      </c>
      <c r="C77" s="2" t="str">
        <f>'[1]2025年已发货'!C:C</f>
        <v>HRB500E Φ12 9m</v>
      </c>
      <c r="D77" s="2" t="str">
        <f>'[1]2025年已发货'!D:D</f>
        <v>吨</v>
      </c>
      <c r="E77" s="2">
        <f>'[1]2025年已发货'!E:E</f>
        <v>70</v>
      </c>
      <c r="F77" s="4">
        <f>'[1]2025年已发货'!F:F</f>
        <v>45660</v>
      </c>
      <c r="G77" s="2" t="str">
        <f>'[1]2025年已发货'!G:G</f>
        <v>（中核华兴-峨眉山项目）四川省乐山市峨眉山市双福镇梓橦庙红华五期中核华兴工地</v>
      </c>
      <c r="H77" s="2" t="str">
        <f>'[1]2025年已发货'!H:H</f>
        <v>李汉军</v>
      </c>
      <c r="I77" s="2" t="str">
        <f>'[1]2025年已发货'!I:I</f>
        <v>18691249091</v>
      </c>
      <c r="J77" s="2" vm="1" t="e">
        <f>_xlfn._xlws.FILTER(辅助信息!D:D,辅助信息!G:G=G77)</f>
        <v>#VALUE!</v>
      </c>
    </row>
    <row r="78" spans="1:10">
      <c r="A78" s="2" t="str">
        <f>'[1]2025年已发货'!A:A</f>
        <v>润耀</v>
      </c>
      <c r="B78" s="2" t="str">
        <f>'[1]2025年已发货'!B:B</f>
        <v>螺纹钢</v>
      </c>
      <c r="C78" s="2" t="str">
        <f>'[1]2025年已发货'!C:C</f>
        <v>HRB500E Φ14 9m</v>
      </c>
      <c r="D78" s="2" t="str">
        <f>'[1]2025年已发货'!D:D</f>
        <v>吨</v>
      </c>
      <c r="E78" s="2">
        <f>'[1]2025年已发货'!E:E</f>
        <v>35</v>
      </c>
      <c r="F78" s="4">
        <f>'[1]2025年已发货'!F:F</f>
        <v>45660</v>
      </c>
      <c r="G78" s="2" t="str">
        <f>'[1]2025年已发货'!G:G</f>
        <v>（中核华兴-峨眉山项目）四川省乐山市峨眉山市双福镇梓橦庙红华五期中核华兴工地</v>
      </c>
      <c r="H78" s="2" t="str">
        <f>'[1]2025年已发货'!H:H</f>
        <v>李汉军</v>
      </c>
      <c r="I78" s="2" t="str">
        <f>'[1]2025年已发货'!I:I</f>
        <v>18691249091</v>
      </c>
      <c r="J78" s="2" vm="1" t="e">
        <f>_xlfn._xlws.FILTER(辅助信息!D:D,辅助信息!G:G=G78)</f>
        <v>#VALUE!</v>
      </c>
    </row>
    <row r="79" spans="1:10">
      <c r="A79" s="2" t="str">
        <f>'[1]2025年已发货'!A:A</f>
        <v>晋邦</v>
      </c>
      <c r="B79" s="2" t="str">
        <f>'[1]2025年已发货'!B:B</f>
        <v>螺纹钢</v>
      </c>
      <c r="C79" s="2" t="str">
        <f>'[1]2025年已发货'!C:C</f>
        <v>HRB400E Φ22 9m</v>
      </c>
      <c r="D79" s="2" t="str">
        <f>'[1]2025年已发货'!D:D</f>
        <v>吨</v>
      </c>
      <c r="E79" s="2">
        <f>'[1]2025年已发货'!E:E</f>
        <v>13</v>
      </c>
      <c r="F79" s="4">
        <f>'[1]2025年已发货'!F:F</f>
        <v>45660</v>
      </c>
      <c r="G79" s="2" t="str">
        <f>'[1]2025年已发货'!G:G</f>
        <v>（达州市公共卫生医疗中心项目-二标-3号楼）达州市通川区西外复兴镇公共卫生临床医疗中心项目</v>
      </c>
      <c r="H79" s="2" t="str">
        <f>'[1]2025年已发货'!H:H</f>
        <v>黄永林</v>
      </c>
      <c r="I79" s="2">
        <f>'[1]2025年已发货'!I:I</f>
        <v>15982487227</v>
      </c>
      <c r="J79" s="2" t="str">
        <f>_xlfn._xlws.FILTER(辅助信息!D:D,辅助信息!G:G=G79)</f>
        <v>五冶钢构达州市公共卫生临床医疗中心项目</v>
      </c>
    </row>
    <row r="80" spans="1:10">
      <c r="A80" s="2" t="str">
        <f>'[1]2025年已发货'!A:A</f>
        <v>晋邦</v>
      </c>
      <c r="B80" s="2" t="str">
        <f>'[1]2025年已发货'!B:B</f>
        <v>螺纹钢</v>
      </c>
      <c r="C80" s="2" t="str">
        <f>'[1]2025年已发货'!C:C</f>
        <v>HRB400E Φ25 9m</v>
      </c>
      <c r="D80" s="2" t="str">
        <f>'[1]2025年已发货'!D:D</f>
        <v>吨</v>
      </c>
      <c r="E80" s="2">
        <f>'[1]2025年已发货'!E:E</f>
        <v>26</v>
      </c>
      <c r="F80" s="4">
        <f>'[1]2025年已发货'!F:F</f>
        <v>45660</v>
      </c>
      <c r="G80" s="2" t="str">
        <f>'[1]2025年已发货'!G:G</f>
        <v>（达州市公共卫生医疗中心项目-二标-3号楼）达州市通川区西外复兴镇公共卫生临床医疗中心项目</v>
      </c>
      <c r="H80" s="2" t="str">
        <f>'[1]2025年已发货'!H:H</f>
        <v>黄永林</v>
      </c>
      <c r="I80" s="2">
        <f>'[1]2025年已发货'!I:I</f>
        <v>15982487227</v>
      </c>
      <c r="J80" s="2" t="str">
        <f>_xlfn._xlws.FILTER(辅助信息!D:D,辅助信息!G:G=G80)</f>
        <v>五冶钢构达州市公共卫生临床医疗中心项目</v>
      </c>
    </row>
    <row r="81" spans="1:10">
      <c r="A81" s="2" t="str">
        <f>'[1]2025年已发货'!A:A</f>
        <v>宜宾普什</v>
      </c>
      <c r="B81" s="2" t="str">
        <f>'[1]2025年已发货'!B:B</f>
        <v>螺纹钢 </v>
      </c>
      <c r="C81" s="2" t="str">
        <f>'[1]2025年已发货'!C:C</f>
        <v>HRB500E Φ28×12米</v>
      </c>
      <c r="D81" s="2" t="str">
        <f>'[1]2025年已发货'!D:D</f>
        <v>吨</v>
      </c>
      <c r="E81" s="2">
        <f>'[1]2025年已发货'!E:E</f>
        <v>30</v>
      </c>
      <c r="F81" s="4">
        <f>'[1]2025年已发货'!F:F</f>
        <v>45660</v>
      </c>
      <c r="G81" s="2" t="str">
        <f>'[1]2025年已发货'!G:G</f>
        <v>自永4标一局四公司（四川省内江市隆昌市金鹅街道自永4标一局四公司钢筋棚）</v>
      </c>
      <c r="H81" s="2" t="str">
        <f>'[1]2025年已发货'!H:H</f>
        <v>郝优</v>
      </c>
      <c r="I81" s="2">
        <f>'[1]2025年已发货'!I:I</f>
        <v>13891371707</v>
      </c>
      <c r="J81" s="2" vm="1" t="e">
        <f>_xlfn._xlws.FILTER(辅助信息!D:D,辅助信息!G:G=G81)</f>
        <v>#VALUE!</v>
      </c>
    </row>
    <row r="82" spans="1:10">
      <c r="A82" s="2" t="str">
        <f>'[1]2025年已发货'!A:A</f>
        <v>宜宾普什</v>
      </c>
      <c r="B82" s="2" t="str">
        <f>'[1]2025年已发货'!B:B</f>
        <v>螺纹钢</v>
      </c>
      <c r="C82" s="2" t="str">
        <f>'[1]2025年已发货'!C:C</f>
        <v>HRB400E Φ22×9米</v>
      </c>
      <c r="D82" s="2" t="str">
        <f>'[1]2025年已发货'!D:D</f>
        <v>吨</v>
      </c>
      <c r="E82" s="2">
        <f>'[1]2025年已发货'!E:E</f>
        <v>3.5</v>
      </c>
      <c r="F82" s="4">
        <f>'[1]2025年已发货'!F:F</f>
        <v>45660</v>
      </c>
      <c r="G82" s="2" t="str">
        <f>'[1]2025年已发货'!G:G</f>
        <v>自永4标一局四公司（四川省内江市隆昌市金鹅街道自永4标一局四公司钢筋棚）</v>
      </c>
      <c r="H82" s="2" t="str">
        <f>'[1]2025年已发货'!H:H</f>
        <v>郝优</v>
      </c>
      <c r="I82" s="2">
        <f>'[1]2025年已发货'!I:I</f>
        <v>13891371707</v>
      </c>
      <c r="J82" s="2" vm="1" t="e">
        <f>_xlfn._xlws.FILTER(辅助信息!D:D,辅助信息!G:G=G82)</f>
        <v>#VALUE!</v>
      </c>
    </row>
    <row r="83" spans="1:10">
      <c r="A83" s="2" t="str">
        <f>'[1]2025年已发货'!A:A</f>
        <v>凤钢</v>
      </c>
      <c r="B83" s="2" t="str">
        <f>'[1]2025年已发货'!B:B</f>
        <v>螺纹钢</v>
      </c>
      <c r="C83" s="2" t="str">
        <f>'[1]2025年已发货'!C:C</f>
        <v>HRB500EΦ32</v>
      </c>
      <c r="D83" s="2" t="str">
        <f>'[1]2025年已发货'!D:D</f>
        <v>吨</v>
      </c>
      <c r="E83" s="2">
        <f>'[1]2025年已发货'!E:E</f>
        <v>80</v>
      </c>
      <c r="F83" s="4">
        <f>'[1]2025年已发货'!F:F</f>
        <v>45660</v>
      </c>
      <c r="G83" s="2" t="str">
        <f>'[1]2025年已发货'!G:G</f>
        <v>（中铁广州局深圳公司西昭高速9标）四川省凉山彝族自治州西昌市西乡乡三百村</v>
      </c>
      <c r="H83" s="2" t="str">
        <f>'[1]2025年已发货'!H:H</f>
        <v>伍红林</v>
      </c>
      <c r="I83" s="2">
        <f>'[1]2025年已发货'!I:I</f>
        <v>18683860677</v>
      </c>
      <c r="J83" s="2" vm="1" t="e">
        <f>_xlfn._xlws.FILTER(辅助信息!D:D,辅助信息!G:G=G83)</f>
        <v>#VALUE!</v>
      </c>
    </row>
    <row r="84" spans="1:10">
      <c r="A84" s="2" t="str">
        <f>'[1]2025年已发货'!A:A</f>
        <v>凤钢</v>
      </c>
      <c r="B84" s="2" t="str">
        <f>'[1]2025年已发货'!B:B</f>
        <v>螺纹钢</v>
      </c>
      <c r="C84" s="2" t="str">
        <f>'[1]2025年已发货'!C:C</f>
        <v>HRB500EΦ32</v>
      </c>
      <c r="D84" s="2" t="str">
        <f>'[1]2025年已发货'!D:D</f>
        <v>吨</v>
      </c>
      <c r="E84" s="2">
        <f>'[1]2025年已发货'!E:E</f>
        <v>80</v>
      </c>
      <c r="F84" s="4">
        <f>'[1]2025年已发货'!F:F</f>
        <v>45660</v>
      </c>
      <c r="G84" s="2" t="str">
        <f>'[1]2025年已发货'!G:G</f>
        <v>凉山州昭觉县洒拉地坡乡中铁一局三分部山里钢筋场</v>
      </c>
      <c r="H84" s="2" t="str">
        <f>'[1]2025年已发货'!H:H</f>
        <v>陈忠</v>
      </c>
      <c r="I84" s="2">
        <f>'[1]2025年已发货'!I:I</f>
        <v>17602306163</v>
      </c>
      <c r="J84" s="2" vm="1" t="e">
        <f>_xlfn._xlws.FILTER(辅助信息!D:D,辅助信息!G:G=G84)</f>
        <v>#VALUE!</v>
      </c>
    </row>
    <row r="85" spans="1:10">
      <c r="A85" s="2" t="str">
        <f>'[1]2025年已发货'!A:A</f>
        <v>凤钢</v>
      </c>
      <c r="B85" s="2" t="str">
        <f>'[1]2025年已发货'!B:B</f>
        <v>螺纹钢</v>
      </c>
      <c r="C85" s="2" t="str">
        <f>'[1]2025年已发货'!C:C</f>
        <v>HRB500EΦ28</v>
      </c>
      <c r="D85" s="2" t="str">
        <f>'[1]2025年已发货'!D:D</f>
        <v>吨</v>
      </c>
      <c r="E85" s="2">
        <f>'[1]2025年已发货'!E:E</f>
        <v>80</v>
      </c>
      <c r="F85" s="4">
        <f>'[1]2025年已发货'!F:F</f>
        <v>45660</v>
      </c>
      <c r="G85" s="2" t="str">
        <f>'[1]2025年已发货'!G:G</f>
        <v>（中铁五局一公司西昭高速3标)四川省凉山彝族自治州布拖县地洛镇桥边村钢筋加工厂</v>
      </c>
      <c r="H85" s="2" t="str">
        <f>'[1]2025年已发货'!H:H</f>
        <v>宋健</v>
      </c>
      <c r="I85" s="2">
        <f>'[1]2025年已发货'!I:I</f>
        <v>18232295753</v>
      </c>
      <c r="J85" s="2" vm="1" t="e">
        <f>_xlfn._xlws.FILTER(辅助信息!D:D,辅助信息!G:G=G85)</f>
        <v>#VALUE!</v>
      </c>
    </row>
    <row r="86" spans="1:10">
      <c r="A86" s="2" t="str">
        <f>'[1]2025年已发货'!A:A</f>
        <v>陕钢</v>
      </c>
      <c r="B86" s="2" t="str">
        <f>'[1]2025年已发货'!B:B</f>
        <v>盘螺</v>
      </c>
      <c r="C86" s="2" t="str">
        <f>'[1]2025年已发货'!C:C</f>
        <v>HRB400E Φ6</v>
      </c>
      <c r="D86" s="2" t="str">
        <f>'[1]2025年已发货'!D:D</f>
        <v>吨</v>
      </c>
      <c r="E86" s="2">
        <f>'[1]2025年已发货'!E:E</f>
        <v>7.5</v>
      </c>
      <c r="F86" s="4">
        <f>'[1]2025年已发货'!F:F</f>
        <v>45661</v>
      </c>
      <c r="G86" s="2" t="str">
        <f>'[1]2025年已发货'!G:G</f>
        <v>（四川商建-射洪城乡一体化项目）遂宁市射洪市忠新幼儿园北侧约220米新溪小区</v>
      </c>
      <c r="H86" s="2" t="str">
        <f>'[1]2025年已发货'!H:H</f>
        <v>柏子刚</v>
      </c>
      <c r="I86" s="2">
        <f>'[1]2025年已发货'!I:I</f>
        <v>15692885305</v>
      </c>
      <c r="J86" s="2" t="str">
        <f>_xlfn._xlws.FILTER(辅助信息!D:D,辅助信息!G:G=G86)</f>
        <v>四川商建
射洪城乡一体化项目</v>
      </c>
    </row>
    <row r="87" spans="1:10">
      <c r="A87" s="2" t="str">
        <f>'[1]2025年已发货'!A:A</f>
        <v>陕钢</v>
      </c>
      <c r="B87" s="2" t="str">
        <f>'[1]2025年已发货'!B:B</f>
        <v>盘螺</v>
      </c>
      <c r="C87" s="2" t="str">
        <f>'[1]2025年已发货'!C:C</f>
        <v>HRB400E Φ8</v>
      </c>
      <c r="D87" s="2" t="str">
        <f>'[1]2025年已发货'!D:D</f>
        <v>吨</v>
      </c>
      <c r="E87" s="2">
        <f>'[1]2025年已发货'!E:E</f>
        <v>17.5</v>
      </c>
      <c r="F87" s="4">
        <f>'[1]2025年已发货'!F:F</f>
        <v>45661</v>
      </c>
      <c r="G87" s="2" t="str">
        <f>'[1]2025年已发货'!G:G</f>
        <v>（四川商建-射洪城乡一体化项目）遂宁市射洪市忠新幼儿园北侧约220米新溪小区</v>
      </c>
      <c r="H87" s="2" t="str">
        <f>'[1]2025年已发货'!H:H</f>
        <v>柏子刚</v>
      </c>
      <c r="I87" s="2">
        <f>'[1]2025年已发货'!I:I</f>
        <v>15692885305</v>
      </c>
      <c r="J87" s="2" t="str">
        <f>_xlfn._xlws.FILTER(辅助信息!D:D,辅助信息!G:G=G87)</f>
        <v>四川商建
射洪城乡一体化项目</v>
      </c>
    </row>
    <row r="88" spans="1:10">
      <c r="A88" s="2" t="str">
        <f>'[1]2025年已发货'!A:A</f>
        <v>陕钢</v>
      </c>
      <c r="B88" s="2" t="str">
        <f>'[1]2025年已发货'!B:B</f>
        <v>盘螺</v>
      </c>
      <c r="C88" s="2" t="str">
        <f>'[1]2025年已发货'!C:C</f>
        <v>HRB400E Φ10</v>
      </c>
      <c r="D88" s="2" t="str">
        <f>'[1]2025年已发货'!D:D</f>
        <v>吨</v>
      </c>
      <c r="E88" s="2">
        <f>'[1]2025年已发货'!E:E</f>
        <v>25</v>
      </c>
      <c r="F88" s="4">
        <f>'[1]2025年已发货'!F:F</f>
        <v>45661</v>
      </c>
      <c r="G88" s="2" t="str">
        <f>'[1]2025年已发货'!G:G</f>
        <v>（四川商建-射洪城乡一体化项目）遂宁市射洪市忠新幼儿园北侧约220米新溪小区</v>
      </c>
      <c r="H88" s="2" t="str">
        <f>'[1]2025年已发货'!H:H</f>
        <v>柏子刚</v>
      </c>
      <c r="I88" s="2">
        <f>'[1]2025年已发货'!I:I</f>
        <v>15692885305</v>
      </c>
      <c r="J88" s="2" t="str">
        <f>_xlfn._xlws.FILTER(辅助信息!D:D,辅助信息!G:G=G88)</f>
        <v>四川商建
射洪城乡一体化项目</v>
      </c>
    </row>
    <row r="89" spans="1:10">
      <c r="A89" s="2" t="str">
        <f>'[1]2025年已发货'!A:A</f>
        <v>陕钢</v>
      </c>
      <c r="B89" s="2" t="str">
        <f>'[1]2025年已发货'!B:B</f>
        <v>螺纹钢</v>
      </c>
      <c r="C89" s="2" t="str">
        <f>'[1]2025年已发货'!C:C</f>
        <v>HRB400E Φ12 9m</v>
      </c>
      <c r="D89" s="2" t="str">
        <f>'[1]2025年已发货'!D:D</f>
        <v>吨</v>
      </c>
      <c r="E89" s="2">
        <f>'[1]2025年已发货'!E:E</f>
        <v>3</v>
      </c>
      <c r="F89" s="4">
        <f>'[1]2025年已发货'!F:F</f>
        <v>45661</v>
      </c>
      <c r="G89" s="2" t="str">
        <f>'[1]2025年已发货'!G:G</f>
        <v>（四川商建-射洪城乡一体化项目）遂宁市射洪市忠新幼儿园北侧约220米新溪小区</v>
      </c>
      <c r="H89" s="2" t="str">
        <f>'[1]2025年已发货'!H:H</f>
        <v>柏子刚</v>
      </c>
      <c r="I89" s="2">
        <f>'[1]2025年已发货'!I:I</f>
        <v>15692885305</v>
      </c>
      <c r="J89" s="2" t="str">
        <f>_xlfn._xlws.FILTER(辅助信息!D:D,辅助信息!G:G=G89)</f>
        <v>四川商建
射洪城乡一体化项目</v>
      </c>
    </row>
    <row r="90" spans="1:10">
      <c r="A90" s="2" t="str">
        <f>'[1]2025年已发货'!A:A</f>
        <v>陕钢</v>
      </c>
      <c r="B90" s="2" t="str">
        <f>'[1]2025年已发货'!B:B</f>
        <v>螺纹钢</v>
      </c>
      <c r="C90" s="2" t="str">
        <f>'[1]2025年已发货'!C:C</f>
        <v>HRB400E Φ14 9m</v>
      </c>
      <c r="D90" s="2" t="str">
        <f>'[1]2025年已发货'!D:D</f>
        <v>吨</v>
      </c>
      <c r="E90" s="2">
        <f>'[1]2025年已发货'!E:E</f>
        <v>5</v>
      </c>
      <c r="F90" s="4">
        <f>'[1]2025年已发货'!F:F</f>
        <v>45661</v>
      </c>
      <c r="G90" s="2" t="str">
        <f>'[1]2025年已发货'!G:G</f>
        <v>（四川商建-射洪城乡一体化项目）遂宁市射洪市忠新幼儿园北侧约220米新溪小区</v>
      </c>
      <c r="H90" s="2" t="str">
        <f>'[1]2025年已发货'!H:H</f>
        <v>柏子刚</v>
      </c>
      <c r="I90" s="2">
        <f>'[1]2025年已发货'!I:I</f>
        <v>15692885305</v>
      </c>
      <c r="J90" s="2" t="str">
        <f>_xlfn._xlws.FILTER(辅助信息!D:D,辅助信息!G:G=G90)</f>
        <v>四川商建
射洪城乡一体化项目</v>
      </c>
    </row>
    <row r="91" spans="1:10">
      <c r="A91" s="2" t="str">
        <f>'[1]2025年已发货'!A:A</f>
        <v>陕钢</v>
      </c>
      <c r="B91" s="2" t="str">
        <f>'[1]2025年已发货'!B:B</f>
        <v>螺纹钢</v>
      </c>
      <c r="C91" s="2" t="str">
        <f>'[1]2025年已发货'!C:C</f>
        <v>HRB400E Φ16 9m</v>
      </c>
      <c r="D91" s="2" t="str">
        <f>'[1]2025年已发货'!D:D</f>
        <v>吨</v>
      </c>
      <c r="E91" s="2">
        <f>'[1]2025年已发货'!E:E</f>
        <v>7.5</v>
      </c>
      <c r="F91" s="4">
        <f>'[1]2025年已发货'!F:F</f>
        <v>45661</v>
      </c>
      <c r="G91" s="2" t="str">
        <f>'[1]2025年已发货'!G:G</f>
        <v>（四川商建-射洪城乡一体化项目）遂宁市射洪市忠新幼儿园北侧约220米新溪小区</v>
      </c>
      <c r="H91" s="2" t="str">
        <f>'[1]2025年已发货'!H:H</f>
        <v>柏子刚</v>
      </c>
      <c r="I91" s="2">
        <f>'[1]2025年已发货'!I:I</f>
        <v>15692885305</v>
      </c>
      <c r="J91" s="2" t="str">
        <f>_xlfn._xlws.FILTER(辅助信息!D:D,辅助信息!G:G=G91)</f>
        <v>四川商建
射洪城乡一体化项目</v>
      </c>
    </row>
    <row r="92" spans="1:10">
      <c r="A92" s="2" t="str">
        <f>'[1]2025年已发货'!A:A</f>
        <v>陕钢</v>
      </c>
      <c r="B92" s="2" t="str">
        <f>'[1]2025年已发货'!B:B</f>
        <v>螺纹钢</v>
      </c>
      <c r="C92" s="2" t="str">
        <f>'[1]2025年已发货'!C:C</f>
        <v>HRB400E Φ18 9m</v>
      </c>
      <c r="D92" s="2" t="str">
        <f>'[1]2025年已发货'!D:D</f>
        <v>吨</v>
      </c>
      <c r="E92" s="2">
        <f>'[1]2025年已发货'!E:E</f>
        <v>6</v>
      </c>
      <c r="F92" s="4">
        <f>'[1]2025年已发货'!F:F</f>
        <v>45661</v>
      </c>
      <c r="G92" s="2" t="str">
        <f>'[1]2025年已发货'!G:G</f>
        <v>（四川商建-射洪城乡一体化项目）遂宁市射洪市忠新幼儿园北侧约220米新溪小区</v>
      </c>
      <c r="H92" s="2" t="str">
        <f>'[1]2025年已发货'!H:H</f>
        <v>柏子刚</v>
      </c>
      <c r="I92" s="2">
        <f>'[1]2025年已发货'!I:I</f>
        <v>15692885305</v>
      </c>
      <c r="J92" s="2" t="str">
        <f>_xlfn._xlws.FILTER(辅助信息!D:D,辅助信息!G:G=G92)</f>
        <v>四川商建
射洪城乡一体化项目</v>
      </c>
    </row>
    <row r="93" spans="1:10">
      <c r="A93" s="2" t="str">
        <f>'[1]2025年已发货'!A:A</f>
        <v>润耀</v>
      </c>
      <c r="B93" s="2" t="str">
        <f>'[1]2025年已发货'!B:B</f>
        <v>盘螺</v>
      </c>
      <c r="C93" s="2" t="str">
        <f>'[1]2025年已发货'!C:C</f>
        <v>HRB400E Φ12</v>
      </c>
      <c r="D93" s="2" t="str">
        <f>'[1]2025年已发货'!D:D</f>
        <v>吨</v>
      </c>
      <c r="E93" s="2">
        <f>'[1]2025年已发货'!E:E</f>
        <v>35</v>
      </c>
      <c r="F93" s="4">
        <f>'[1]2025年已发货'!F:F</f>
        <v>45661</v>
      </c>
      <c r="G93" s="2" t="str">
        <f>'[1]2025年已发货'!G:G</f>
        <v>（中铁广州局-资乐高速5标）四川省乐山市井研县希望大道116号</v>
      </c>
      <c r="H93" s="2" t="str">
        <f>'[1]2025年已发货'!H:H</f>
        <v>廖俊杰</v>
      </c>
      <c r="I93" s="2">
        <f>'[1]2025年已发货'!I:I</f>
        <v>15775100965</v>
      </c>
      <c r="J93" s="2" vm="1" t="e">
        <f>_xlfn._xlws.FILTER(辅助信息!D:D,辅助信息!G:G=G93)</f>
        <v>#VALUE!</v>
      </c>
    </row>
    <row r="94" spans="1:10">
      <c r="A94" s="2" t="str">
        <f>'[1]2025年已发货'!A:A</f>
        <v>建邦</v>
      </c>
      <c r="B94" s="2" t="str">
        <f>'[1]2025年已发货'!B:B</f>
        <v>盘螺</v>
      </c>
      <c r="C94" s="2" t="str">
        <f>'[1]2025年已发货'!C:C</f>
        <v>HRB400E Φ12</v>
      </c>
      <c r="D94" s="2" t="str">
        <f>'[1]2025年已发货'!D:D</f>
        <v>吨</v>
      </c>
      <c r="E94" s="2">
        <f>'[1]2025年已发货'!E:E</f>
        <v>3</v>
      </c>
      <c r="F94" s="4">
        <f>'[1]2025年已发货'!F:F</f>
        <v>45662</v>
      </c>
      <c r="G94" s="2" t="str">
        <f>'[1]2025年已发货'!G:G</f>
        <v>（五冶达州国道542项目-二工区路基五工段）四川省达州市达川区赵固镇黄家坡</v>
      </c>
      <c r="H94" s="2" t="str">
        <f>'[1]2025年已发货'!H:H</f>
        <v>潘远林</v>
      </c>
      <c r="I94" s="2">
        <f>'[1]2025年已发货'!I:I</f>
        <v>18281865966</v>
      </c>
      <c r="J94" s="2" vm="1" t="e">
        <f>_xlfn._xlws.FILTER(辅助信息!D:D,辅助信息!G:G=G94)</f>
        <v>#VALUE!</v>
      </c>
    </row>
    <row r="95" spans="1:10">
      <c r="A95" s="2" t="str">
        <f>'[1]2025年已发货'!A:A</f>
        <v>建邦</v>
      </c>
      <c r="B95" s="2" t="str">
        <f>'[1]2025年已发货'!B:B</f>
        <v>螺纹钢</v>
      </c>
      <c r="C95" s="2" t="str">
        <f>'[1]2025年已发货'!C:C</f>
        <v>HRB400E Φ12 9m</v>
      </c>
      <c r="D95" s="2" t="str">
        <f>'[1]2025年已发货'!D:D</f>
        <v>吨</v>
      </c>
      <c r="E95" s="2">
        <f>'[1]2025年已发货'!E:E</f>
        <v>13</v>
      </c>
      <c r="F95" s="4">
        <f>'[1]2025年已发货'!F:F</f>
        <v>45662</v>
      </c>
      <c r="G95" s="2" t="str">
        <f>'[1]2025年已发货'!G:G</f>
        <v>（五冶达州国道542项目-二工区路基五工段）四川省达州市达川区赵固镇黄家坡</v>
      </c>
      <c r="H95" s="2" t="str">
        <f>'[1]2025年已发货'!H:H</f>
        <v>潘远林</v>
      </c>
      <c r="I95" s="2">
        <f>'[1]2025年已发货'!I:I</f>
        <v>18281865966</v>
      </c>
      <c r="J95" s="2" vm="1" t="e">
        <f>_xlfn._xlws.FILTER(辅助信息!D:D,辅助信息!G:G=G95)</f>
        <v>#VALUE!</v>
      </c>
    </row>
    <row r="96" spans="1:10">
      <c r="A96" s="2" t="str">
        <f>'[1]2025年已发货'!A:A</f>
        <v>建邦</v>
      </c>
      <c r="B96" s="2" t="str">
        <f>'[1]2025年已发货'!B:B</f>
        <v>螺纹钢</v>
      </c>
      <c r="C96" s="2" t="str">
        <f>'[1]2025年已发货'!C:C</f>
        <v>HRB400E Φ14 9m</v>
      </c>
      <c r="D96" s="2" t="str">
        <f>'[1]2025年已发货'!D:D</f>
        <v>吨</v>
      </c>
      <c r="E96" s="2">
        <f>'[1]2025年已发货'!E:E</f>
        <v>10</v>
      </c>
      <c r="F96" s="4">
        <f>'[1]2025年已发货'!F:F</f>
        <v>45662</v>
      </c>
      <c r="G96" s="2" t="str">
        <f>'[1]2025年已发货'!G:G</f>
        <v>（五冶达州国道542项目-二工区路基五工段）四川省达州市达川区赵固镇黄家坡</v>
      </c>
      <c r="H96" s="2" t="str">
        <f>'[1]2025年已发货'!H:H</f>
        <v>潘远林</v>
      </c>
      <c r="I96" s="2">
        <f>'[1]2025年已发货'!I:I</f>
        <v>18281865966</v>
      </c>
      <c r="J96" s="2" vm="1" t="e">
        <f>_xlfn._xlws.FILTER(辅助信息!D:D,辅助信息!G:G=G96)</f>
        <v>#VALUE!</v>
      </c>
    </row>
    <row r="97" spans="1:10">
      <c r="A97" s="2" t="str">
        <f>'[1]2025年已发货'!A:A</f>
        <v>建邦</v>
      </c>
      <c r="B97" s="2" t="str">
        <f>'[1]2025年已发货'!B:B</f>
        <v>螺纹钢</v>
      </c>
      <c r="C97" s="2" t="str">
        <f>'[1]2025年已发货'!C:C</f>
        <v>HRB400E Φ22 9m</v>
      </c>
      <c r="D97" s="2" t="str">
        <f>'[1]2025年已发货'!D:D</f>
        <v>吨</v>
      </c>
      <c r="E97" s="2">
        <f>'[1]2025年已发货'!E:E</f>
        <v>10</v>
      </c>
      <c r="F97" s="4">
        <f>'[1]2025年已发货'!F:F</f>
        <v>45662</v>
      </c>
      <c r="G97" s="2" t="str">
        <f>'[1]2025年已发货'!G:G</f>
        <v>（五冶达州国道542项目-二工区路基五工段）四川省达州市达川区赵固镇黄家坡</v>
      </c>
      <c r="H97" s="2" t="str">
        <f>'[1]2025年已发货'!H:H</f>
        <v>潘远林</v>
      </c>
      <c r="I97" s="2">
        <f>'[1]2025年已发货'!I:I</f>
        <v>18281865966</v>
      </c>
      <c r="J97" s="2" vm="1" t="e">
        <f>_xlfn._xlws.FILTER(辅助信息!D:D,辅助信息!G:G=G97)</f>
        <v>#VALUE!</v>
      </c>
    </row>
    <row r="98" spans="1:10">
      <c r="A98" s="2" t="str">
        <f>'[1]2025年已发货'!A:A</f>
        <v>晋邦</v>
      </c>
      <c r="B98" s="2" t="str">
        <f>'[1]2025年已发货'!B:B</f>
        <v>螺纹钢</v>
      </c>
      <c r="C98" s="2" t="str">
        <f>'[1]2025年已发货'!C:C</f>
        <v>HRB400E Φ22 9m</v>
      </c>
      <c r="D98" s="2" t="str">
        <f>'[1]2025年已发货'!D:D</f>
        <v>吨</v>
      </c>
      <c r="E98" s="2">
        <f>'[1]2025年已发货'!E:E</f>
        <v>9</v>
      </c>
      <c r="F98" s="4">
        <f>'[1]2025年已发货'!F:F</f>
        <v>45662</v>
      </c>
      <c r="G98" s="2" t="str">
        <f>'[1]2025年已发货'!G:G</f>
        <v>（达州市公共卫生临床医疗中心项目-一标-1号制作房）达州市通川区西外复兴镇公共卫生临床医疗中心项目</v>
      </c>
      <c r="H98" s="2" t="str">
        <f>'[1]2025年已发货'!H:H</f>
        <v>潘建发</v>
      </c>
      <c r="I98" s="2">
        <f>'[1]2025年已发货'!I:I</f>
        <v>13658059919</v>
      </c>
      <c r="J98" s="2" t="str">
        <f>_xlfn._xlws.FILTER(辅助信息!D:D,辅助信息!G:G=G98)</f>
        <v>五冶钢构达州市公共卫生临床医疗中心项目</v>
      </c>
    </row>
    <row r="99" spans="1:10">
      <c r="A99" s="2" t="str">
        <f>'[1]2025年已发货'!A:A</f>
        <v>晋邦</v>
      </c>
      <c r="B99" s="2" t="str">
        <f>'[1]2025年已发货'!B:B</f>
        <v>螺纹钢</v>
      </c>
      <c r="C99" s="2" t="str">
        <f>'[1]2025年已发货'!C:C</f>
        <v>HRB400E Φ25 9m</v>
      </c>
      <c r="D99" s="2" t="str">
        <f>'[1]2025年已发货'!D:D</f>
        <v>吨</v>
      </c>
      <c r="E99" s="2">
        <f>'[1]2025年已发货'!E:E</f>
        <v>36</v>
      </c>
      <c r="F99" s="4">
        <f>'[1]2025年已发货'!F:F</f>
        <v>45662</v>
      </c>
      <c r="G99" s="2" t="str">
        <f>'[1]2025年已发货'!G:G</f>
        <v>（达州市公共卫生临床医疗中心项目-一标-1号制作房）达州市通川区西外复兴镇公共卫生临床医疗中心项目</v>
      </c>
      <c r="H99" s="2" t="str">
        <f>'[1]2025年已发货'!H:H</f>
        <v>潘建发</v>
      </c>
      <c r="I99" s="2">
        <f>'[1]2025年已发货'!I:I</f>
        <v>13658059919</v>
      </c>
      <c r="J99" s="2" t="str">
        <f>_xlfn._xlws.FILTER(辅助信息!D:D,辅助信息!G:G=G99)</f>
        <v>五冶钢构达州市公共卫生临床医疗中心项目</v>
      </c>
    </row>
    <row r="100" spans="1:10">
      <c r="A100" s="2" t="str">
        <f>'[1]2025年已发货'!A:A</f>
        <v>达钢</v>
      </c>
      <c r="B100" s="2" t="str">
        <f>'[1]2025年已发货'!B:B</f>
        <v>螺纹钢</v>
      </c>
      <c r="C100" s="2" t="str">
        <f>'[1]2025年已发货'!C:C</f>
        <v>HRB400E Φ12 9m</v>
      </c>
      <c r="D100" s="2" t="str">
        <f>'[1]2025年已发货'!D:D</f>
        <v>吨</v>
      </c>
      <c r="E100" s="2">
        <f>'[1]2025年已发货'!E:E</f>
        <v>30</v>
      </c>
      <c r="F100" s="4">
        <f>'[1]2025年已发货'!F:F</f>
        <v>45662</v>
      </c>
      <c r="G100" s="2" t="str">
        <f>'[1]2025年已发货'!G:G</f>
        <v>（达州市公共卫生临床医疗中心项目-一标-1号制作房）达州市通川区西外复兴镇公共卫生临床医疗中心项目</v>
      </c>
      <c r="H100" s="2" t="str">
        <f>'[1]2025年已发货'!H:H</f>
        <v>潘建发</v>
      </c>
      <c r="I100" s="2">
        <f>'[1]2025年已发货'!I:I</f>
        <v>13658059919</v>
      </c>
      <c r="J100" s="2" t="str">
        <f>_xlfn._xlws.FILTER(辅助信息!D:D,辅助信息!G:G=G100)</f>
        <v>五冶钢构达州市公共卫生临床医疗中心项目</v>
      </c>
    </row>
    <row r="101" spans="1:10">
      <c r="A101" s="2" t="str">
        <f>'[1]2025年已发货'!A:A</f>
        <v>达钢</v>
      </c>
      <c r="B101" s="2" t="str">
        <f>'[1]2025年已发货'!B:B</f>
        <v>螺纹钢</v>
      </c>
      <c r="C101" s="2" t="str">
        <f>'[1]2025年已发货'!C:C</f>
        <v>HRB400E Φ25 9m</v>
      </c>
      <c r="D101" s="2" t="str">
        <f>'[1]2025年已发货'!D:D</f>
        <v>吨</v>
      </c>
      <c r="E101" s="2">
        <f>'[1]2025年已发货'!E:E</f>
        <v>72</v>
      </c>
      <c r="F101" s="4">
        <f>'[1]2025年已发货'!F:F</f>
        <v>45662</v>
      </c>
      <c r="G101" s="2" t="str">
        <f>'[1]2025年已发货'!G:G</f>
        <v>（达州市公共卫生临床医疗中心项目-一标-1号制作房）达州市通川区西外复兴镇公共卫生临床医疗中心项目</v>
      </c>
      <c r="H101" s="2" t="str">
        <f>'[1]2025年已发货'!H:H</f>
        <v>潘建发</v>
      </c>
      <c r="I101" s="2">
        <f>'[1]2025年已发货'!I:I</f>
        <v>13658059919</v>
      </c>
      <c r="J101" s="2" t="str">
        <f>_xlfn._xlws.FILTER(辅助信息!D:D,辅助信息!G:G=G101)</f>
        <v>五冶钢构达州市公共卫生临床医疗中心项目</v>
      </c>
    </row>
    <row r="102" spans="1:10">
      <c r="A102" s="2" t="str">
        <f>'[1]2025年已发货'!A:A</f>
        <v>海南海控</v>
      </c>
      <c r="B102" s="2" t="str">
        <f>'[1]2025年已发货'!B:B</f>
        <v>螺纹钢</v>
      </c>
      <c r="C102" s="2" t="str">
        <f>'[1]2025年已发货'!C:C</f>
        <v>HRB400E Φ28 12m</v>
      </c>
      <c r="D102" s="2" t="str">
        <f>'[1]2025年已发货'!D:D</f>
        <v>吨</v>
      </c>
      <c r="E102" s="2">
        <f>'[1]2025年已发货'!E:E</f>
        <v>35</v>
      </c>
      <c r="F102" s="4">
        <f>'[1]2025年已发货'!F:F</f>
        <v>45663</v>
      </c>
      <c r="G102" s="2" t="str">
        <f>'[1]2025年已发货'!G:G</f>
        <v>（中铁广州局-资乐高速5标）四川省乐山市井研县希望大道116号</v>
      </c>
      <c r="H102" s="2" t="str">
        <f>'[1]2025年已发货'!H:H</f>
        <v>廖俊杰</v>
      </c>
      <c r="I102" s="2">
        <f>'[1]2025年已发货'!I:I</f>
        <v>15775100965</v>
      </c>
      <c r="J102" s="2" vm="1" t="e">
        <f>_xlfn._xlws.FILTER(辅助信息!D:D,辅助信息!G:G=G102)</f>
        <v>#VALUE!</v>
      </c>
    </row>
    <row r="103" spans="1:10">
      <c r="A103" s="2" t="str">
        <f>'[1]2025年已发货'!A:A</f>
        <v>海南海控</v>
      </c>
      <c r="B103" s="2" t="str">
        <f>'[1]2025年已发货'!B:B</f>
        <v>盘螺</v>
      </c>
      <c r="C103" s="2" t="str">
        <f>'[1]2025年已发货'!C:C</f>
        <v>HRB400E Φ14</v>
      </c>
      <c r="D103" s="2" t="str">
        <f>'[1]2025年已发货'!D:D</f>
        <v>吨</v>
      </c>
      <c r="E103" s="2">
        <f>'[1]2025年已发货'!E:E</f>
        <v>35</v>
      </c>
      <c r="F103" s="4">
        <f>'[1]2025年已发货'!F:F</f>
        <v>45663</v>
      </c>
      <c r="G103" s="2" t="str">
        <f>'[1]2025年已发货'!G:G</f>
        <v>（中铁广州局-资乐高速5标）四川省乐山市井研县希望大道116号</v>
      </c>
      <c r="H103" s="2" t="str">
        <f>'[1]2025年已发货'!H:H</f>
        <v>廖俊杰</v>
      </c>
      <c r="I103" s="2">
        <f>'[1]2025年已发货'!I:I</f>
        <v>15775100965</v>
      </c>
      <c r="J103" s="2" vm="1" t="e">
        <f>_xlfn._xlws.FILTER(辅助信息!D:D,辅助信息!G:G=G103)</f>
        <v>#VALUE!</v>
      </c>
    </row>
    <row r="104" spans="1:10">
      <c r="A104" s="2" t="str">
        <f>'[1]2025年已发货'!A:A</f>
        <v>海南海控</v>
      </c>
      <c r="B104" s="2" t="str">
        <f>'[1]2025年已发货'!B:B</f>
        <v>螺纹钢</v>
      </c>
      <c r="C104" s="2" t="str">
        <f>'[1]2025年已发货'!C:C</f>
        <v>HRB400E Φ25 12m</v>
      </c>
      <c r="D104" s="2" t="str">
        <f>'[1]2025年已发货'!D:D</f>
        <v>吨</v>
      </c>
      <c r="E104" s="2">
        <f>'[1]2025年已发货'!E:E</f>
        <v>35</v>
      </c>
      <c r="F104" s="4">
        <f>'[1]2025年已发货'!F:F</f>
        <v>45663</v>
      </c>
      <c r="G104" s="2" t="str">
        <f>'[1]2025年已发货'!G:G</f>
        <v>（中铁广州局-成渝扩容2标）成渝扩容项目ZCB3-2标2＃拌和站【雁江区联盟桥东北50米(资资路) 】</v>
      </c>
      <c r="H104" s="2" t="str">
        <f>'[1]2025年已发货'!H:H</f>
        <v>刘沛琦</v>
      </c>
      <c r="I104" s="2">
        <f>'[1]2025年已发货'!I:I</f>
        <v>18011784798</v>
      </c>
      <c r="J104" s="2" vm="1" t="e">
        <f>_xlfn._xlws.FILTER(辅助信息!D:D,辅助信息!G:G=G104)</f>
        <v>#VALUE!</v>
      </c>
    </row>
    <row r="105" spans="1:10">
      <c r="A105" s="2" t="str">
        <f>'[1]2025年已发货'!A:A</f>
        <v>海南海控</v>
      </c>
      <c r="B105" s="2" t="str">
        <f>'[1]2025年已发货'!B:B</f>
        <v>螺纹钢</v>
      </c>
      <c r="C105" s="2" t="str">
        <f>'[1]2025年已发货'!C:C</f>
        <v>HRB400E Φ25 12m</v>
      </c>
      <c r="D105" s="2" t="str">
        <f>'[1]2025年已发货'!D:D</f>
        <v>吨</v>
      </c>
      <c r="E105" s="2">
        <f>'[1]2025年已发货'!E:E</f>
        <v>35</v>
      </c>
      <c r="F105" s="4">
        <f>'[1]2025年已发货'!F:F</f>
        <v>45663</v>
      </c>
      <c r="G105" s="2" t="str">
        <f>'[1]2025年已发货'!G:G</f>
        <v>（中铁五局-成渝扩容3标）四川省资阳市雁江区伍隍镇铺子村雁江区X138</v>
      </c>
      <c r="H105" s="2" t="str">
        <f>'[1]2025年已发货'!H:H</f>
        <v>王健</v>
      </c>
      <c r="I105" s="2">
        <f>'[1]2025年已发货'!I:I</f>
        <v>17726168395</v>
      </c>
      <c r="J105" s="2" vm="1" t="e">
        <f>_xlfn._xlws.FILTER(辅助信息!D:D,辅助信息!G:G=G105)</f>
        <v>#VALUE!</v>
      </c>
    </row>
    <row r="106" spans="1:10">
      <c r="A106" s="2" t="str">
        <f>'[1]2025年已发货'!A:A</f>
        <v>润耀</v>
      </c>
      <c r="B106" s="2" t="str">
        <f>'[1]2025年已发货'!B:B</f>
        <v>螺纹钢</v>
      </c>
      <c r="C106" s="2" t="str">
        <f>'[1]2025年已发货'!C:C</f>
        <v>HRB400E Φ14 12m</v>
      </c>
      <c r="D106" s="2" t="str">
        <f>'[1]2025年已发货'!D:D</f>
        <v>吨</v>
      </c>
      <c r="E106" s="2">
        <f>'[1]2025年已发货'!E:E</f>
        <v>35</v>
      </c>
      <c r="F106" s="4">
        <f>'[1]2025年已发货'!F:F</f>
        <v>45663</v>
      </c>
      <c r="G106" s="2" t="str">
        <f>'[1]2025年已发货'!G:G</f>
        <v>（中铁建工-渝黔站房）重庆市彭水苗族土家族自治县汉葭街道岩坪彭水南站</v>
      </c>
      <c r="H106" s="2" t="str">
        <f>'[1]2025年已发货'!H:H</f>
        <v>贾尚垒</v>
      </c>
      <c r="I106" s="2">
        <f>'[1]2025年已发货'!I:I</f>
        <v>13155825161</v>
      </c>
      <c r="J106" s="2" vm="1" t="e">
        <f>_xlfn._xlws.FILTER(辅助信息!D:D,辅助信息!G:G=G106)</f>
        <v>#VALUE!</v>
      </c>
    </row>
    <row r="107" spans="1:10">
      <c r="A107" s="2" t="str">
        <f>'[1]2025年已发货'!A:A</f>
        <v>润耀</v>
      </c>
      <c r="B107" s="2" t="str">
        <f>'[1]2025年已发货'!B:B</f>
        <v>螺纹钢</v>
      </c>
      <c r="C107" s="2" t="str">
        <f>'[1]2025年已发货'!C:C</f>
        <v>HRB400E Φ14 12m</v>
      </c>
      <c r="D107" s="2" t="str">
        <f>'[1]2025年已发货'!D:D</f>
        <v>吨</v>
      </c>
      <c r="E107" s="2">
        <f>'[1]2025年已发货'!E:E</f>
        <v>35</v>
      </c>
      <c r="F107" s="4">
        <f>'[1]2025年已发货'!F:F</f>
        <v>45663</v>
      </c>
      <c r="G107" s="2" t="str">
        <f>'[1]2025年已发货'!G:G</f>
        <v>（中铁建工-渝黔站房）重庆市彭水苗族土家族自治县汉葭街道岩坪彭水站前广场</v>
      </c>
      <c r="H107" s="2" t="str">
        <f>'[1]2025年已发货'!H:H</f>
        <v>贾尚垒</v>
      </c>
      <c r="I107" s="2">
        <f>'[1]2025年已发货'!I:I</f>
        <v>13155825161</v>
      </c>
      <c r="J107" s="2" vm="1" t="e">
        <f>_xlfn._xlws.FILTER(辅助信息!D:D,辅助信息!G:G=G107)</f>
        <v>#VALUE!</v>
      </c>
    </row>
    <row r="108" spans="1:10">
      <c r="A108" s="2" t="str">
        <f>'[1]2025年已发货'!A:A</f>
        <v>润耀</v>
      </c>
      <c r="B108" s="2" t="str">
        <f>'[1]2025年已发货'!B:B</f>
        <v>螺纹钢</v>
      </c>
      <c r="C108" s="2" t="str">
        <f>'[1]2025年已发货'!C:C</f>
        <v>HRB400E Φ20 9m</v>
      </c>
      <c r="D108" s="2" t="str">
        <f>'[1]2025年已发货'!D:D</f>
        <v>吨</v>
      </c>
      <c r="E108" s="2">
        <f>'[1]2025年已发货'!E:E</f>
        <v>33.068</v>
      </c>
      <c r="F108" s="4">
        <f>'[1]2025年已发货'!F:F</f>
        <v>45663</v>
      </c>
      <c r="G108" s="2" t="str">
        <f>'[1]2025年已发货'!G:G</f>
        <v>（五局乐山机场项目）四川省乐山市五通桥区</v>
      </c>
      <c r="H108" s="2" t="str">
        <f>'[1]2025年已发货'!H:H</f>
        <v>贺银</v>
      </c>
      <c r="I108" s="2">
        <f>'[1]2025年已发货'!I:I</f>
        <v>18844162555</v>
      </c>
      <c r="J108" s="2" vm="1" t="e">
        <f>_xlfn._xlws.FILTER(辅助信息!D:D,辅助信息!G:G=G108)</f>
        <v>#VALUE!</v>
      </c>
    </row>
    <row r="109" spans="1:10">
      <c r="A109" s="2" t="str">
        <f>'[1]2025年已发货'!A:A</f>
        <v>润耀</v>
      </c>
      <c r="B109" s="2" t="str">
        <f>'[1]2025年已发货'!B:B</f>
        <v>螺纹钢</v>
      </c>
      <c r="C109" s="2" t="str">
        <f>'[1]2025年已发货'!C:C</f>
        <v>HRB400E Φ12 9m</v>
      </c>
      <c r="D109" s="2" t="str">
        <f>'[1]2025年已发货'!D:D</f>
        <v>吨</v>
      </c>
      <c r="E109" s="2">
        <f>'[1]2025年已发货'!E:E</f>
        <v>9</v>
      </c>
      <c r="F109" s="4">
        <f>'[1]2025年已发货'!F:F</f>
        <v>45663</v>
      </c>
      <c r="G109" s="2" t="str">
        <f>'[1]2025年已发货'!G:G</f>
        <v>（五局涪陵三分部）重庆市涪陵区蔺市镇万松村(一工区）</v>
      </c>
      <c r="H109" s="2" t="str">
        <f>'[1]2025年已发货'!H:H</f>
        <v>刘龙峰</v>
      </c>
      <c r="I109" s="2">
        <f>'[1]2025年已发货'!I:I</f>
        <v>17671354899</v>
      </c>
      <c r="J109" s="2" vm="1" t="e">
        <f>_xlfn._xlws.FILTER(辅助信息!D:D,辅助信息!G:G=G109)</f>
        <v>#VALUE!</v>
      </c>
    </row>
    <row r="110" spans="1:10">
      <c r="A110" s="2" t="str">
        <f>'[1]2025年已发货'!A:A</f>
        <v>润耀</v>
      </c>
      <c r="B110" s="2" t="str">
        <f>'[1]2025年已发货'!B:B</f>
        <v>螺纹钢</v>
      </c>
      <c r="C110" s="2" t="str">
        <f>'[1]2025年已发货'!C:C</f>
        <v>HRB400E Φ18 9m</v>
      </c>
      <c r="D110" s="2" t="str">
        <f>'[1]2025年已发货'!D:D</f>
        <v>吨</v>
      </c>
      <c r="E110" s="2">
        <f>'[1]2025年已发货'!E:E</f>
        <v>27</v>
      </c>
      <c r="F110" s="4">
        <f>'[1]2025年已发货'!F:F</f>
        <v>45663</v>
      </c>
      <c r="G110" s="2" t="str">
        <f>'[1]2025年已发货'!G:G</f>
        <v>（五局涪陵三分部）重庆市涪陵区蔺市镇万松村(一工区）</v>
      </c>
      <c r="H110" s="2" t="str">
        <f>'[1]2025年已发货'!H:H</f>
        <v>刘龙峰</v>
      </c>
      <c r="I110" s="2">
        <f>'[1]2025年已发货'!I:I</f>
        <v>17671354899</v>
      </c>
      <c r="J110" s="2" vm="1" t="e">
        <f>_xlfn._xlws.FILTER(辅助信息!D:D,辅助信息!G:G=G110)</f>
        <v>#VALUE!</v>
      </c>
    </row>
    <row r="111" spans="1:10">
      <c r="A111" s="2" t="str">
        <f>'[1]2025年已发货'!A:A</f>
        <v>润耀</v>
      </c>
      <c r="B111" s="2" t="str">
        <f>'[1]2025年已发货'!B:B</f>
        <v>螺纹钢</v>
      </c>
      <c r="C111" s="2" t="str">
        <f>'[1]2025年已发货'!C:C</f>
        <v>HRB400E Φ16 9m</v>
      </c>
      <c r="D111" s="2" t="str">
        <f>'[1]2025年已发货'!D:D</f>
        <v>吨</v>
      </c>
      <c r="E111" s="2">
        <f>'[1]2025年已发货'!E:E</f>
        <v>35</v>
      </c>
      <c r="F111" s="4">
        <f>'[1]2025年已发货'!F:F</f>
        <v>45663</v>
      </c>
      <c r="G111" s="2" t="str">
        <f>'[1]2025年已发货'!G:G</f>
        <v>（中铁三局-铜资高速1标）四川省资阳市安岳县石羊镇猫坝村2#钢筋场</v>
      </c>
      <c r="H111" s="2" t="str">
        <f>'[1]2025年已发货'!H:H</f>
        <v>王雪</v>
      </c>
      <c r="I111" s="2">
        <f>'[1]2025年已发货'!I:I</f>
        <v>18729676589</v>
      </c>
      <c r="J111" s="2" vm="1" t="e">
        <f>_xlfn._xlws.FILTER(辅助信息!D:D,辅助信息!G:G=G111)</f>
        <v>#VALUE!</v>
      </c>
    </row>
    <row r="112" spans="1:10">
      <c r="A112" s="2" t="str">
        <f>'[1]2025年已发货'!A:A</f>
        <v>润耀</v>
      </c>
      <c r="B112" s="2" t="str">
        <f>'[1]2025年已发货'!B:B</f>
        <v>高线</v>
      </c>
      <c r="C112" s="2" t="str">
        <f>'[1]2025年已发货'!C:C</f>
        <v>HPB300Φ12</v>
      </c>
      <c r="D112" s="2" t="str">
        <f>'[1]2025年已发货'!D:D</f>
        <v>吨</v>
      </c>
      <c r="E112" s="2">
        <f>'[1]2025年已发货'!E:E</f>
        <v>17</v>
      </c>
      <c r="F112" s="4">
        <f>'[1]2025年已发货'!F:F</f>
        <v>45663</v>
      </c>
      <c r="G112" s="2" t="str">
        <f>'[1]2025年已发货'!G:G</f>
        <v>（中铁三局-铜资高速1标）四川省资阳市安岳县石羊镇猫坝村2#钢筋场</v>
      </c>
      <c r="H112" s="2" t="str">
        <f>'[1]2025年已发货'!H:H</f>
        <v>王雪</v>
      </c>
      <c r="I112" s="2">
        <f>'[1]2025年已发货'!I:I</f>
        <v>18729676589</v>
      </c>
      <c r="J112" s="2" vm="1" t="e">
        <f>_xlfn._xlws.FILTER(辅助信息!D:D,辅助信息!G:G=G112)</f>
        <v>#VALUE!</v>
      </c>
    </row>
    <row r="113" spans="1:10">
      <c r="A113" s="2" t="str">
        <f>'[1]2025年已发货'!A:A</f>
        <v>润耀</v>
      </c>
      <c r="B113" s="2" t="str">
        <f>'[1]2025年已发货'!B:B</f>
        <v>高线</v>
      </c>
      <c r="C113" s="2" t="str">
        <f>'[1]2025年已发货'!C:C</f>
        <v>HPB300Φ10</v>
      </c>
      <c r="D113" s="2" t="str">
        <f>'[1]2025年已发货'!D:D</f>
        <v>吨</v>
      </c>
      <c r="E113" s="2">
        <f>'[1]2025年已发货'!E:E</f>
        <v>17</v>
      </c>
      <c r="F113" s="4">
        <f>'[1]2025年已发货'!F:F</f>
        <v>45663</v>
      </c>
      <c r="G113" s="2" t="str">
        <f>'[1]2025年已发货'!G:G</f>
        <v>（中铁三局-铜资高速1标）四川省资阳市安岳县石羊镇猫坝村2#钢筋场</v>
      </c>
      <c r="H113" s="2" t="str">
        <f>'[1]2025年已发货'!H:H</f>
        <v>王雪</v>
      </c>
      <c r="I113" s="2">
        <f>'[1]2025年已发货'!I:I</f>
        <v>18729676589</v>
      </c>
      <c r="J113" s="2" vm="1" t="e">
        <f>_xlfn._xlws.FILTER(辅助信息!D:D,辅助信息!G:G=G113)</f>
        <v>#VALUE!</v>
      </c>
    </row>
    <row r="114" spans="1:10">
      <c r="A114" s="2" t="str">
        <f>'[1]2025年已发货'!A:A</f>
        <v>润耀</v>
      </c>
      <c r="B114" s="2" t="str">
        <f>'[1]2025年已发货'!B:B</f>
        <v>螺纹钢</v>
      </c>
      <c r="C114" s="2" t="str">
        <f>'[1]2025年已发货'!C:C</f>
        <v>HRB400E Φ20 12m</v>
      </c>
      <c r="D114" s="2" t="str">
        <f>'[1]2025年已发货'!D:D</f>
        <v>吨</v>
      </c>
      <c r="E114" s="2">
        <f>'[1]2025年已发货'!E:E</f>
        <v>35</v>
      </c>
      <c r="F114" s="4">
        <f>'[1]2025年已发货'!F:F</f>
        <v>45663</v>
      </c>
      <c r="G114" s="2" t="str">
        <f>'[1]2025年已发货'!G:G</f>
        <v>（中铁广州局-资乐高速5标）四川省乐山市井研县希望大道116号</v>
      </c>
      <c r="H114" s="2" t="str">
        <f>'[1]2025年已发货'!H:H</f>
        <v>廖俊杰</v>
      </c>
      <c r="I114" s="2">
        <f>'[1]2025年已发货'!I:I</f>
        <v>15775100965</v>
      </c>
      <c r="J114" s="2" vm="1" t="e">
        <f>_xlfn._xlws.FILTER(辅助信息!D:D,辅助信息!G:G=G114)</f>
        <v>#VALUE!</v>
      </c>
    </row>
    <row r="115" spans="1:10">
      <c r="A115" s="2" t="str">
        <f>'[1]2025年已发货'!A:A</f>
        <v>陕钢</v>
      </c>
      <c r="B115" s="2" t="str">
        <f>'[1]2025年已发货'!B:B</f>
        <v>高线</v>
      </c>
      <c r="C115" s="2" t="str">
        <f>'[1]2025年已发货'!C:C</f>
        <v>HPB300Φ12</v>
      </c>
      <c r="D115" s="2" t="str">
        <f>'[1]2025年已发货'!D:D</f>
        <v>吨</v>
      </c>
      <c r="E115" s="2">
        <f>'[1]2025年已发货'!E:E</f>
        <v>35</v>
      </c>
      <c r="F115" s="4">
        <f>'[1]2025年已发货'!F:F</f>
        <v>45663</v>
      </c>
      <c r="G115" s="2" t="str">
        <f>'[1]2025年已发货'!G:G</f>
        <v>（中铁五局-成渝扩容3标）四川省资阳市雁江区伍隍镇铺子村雁江区X138</v>
      </c>
      <c r="H115" s="2" t="str">
        <f>'[1]2025年已发货'!H:H</f>
        <v>王健</v>
      </c>
      <c r="I115" s="2">
        <f>'[1]2025年已发货'!I:I</f>
        <v>17726168395</v>
      </c>
      <c r="J115" s="2" vm="1" t="e">
        <f>_xlfn._xlws.FILTER(辅助信息!D:D,辅助信息!G:G=G115)</f>
        <v>#VALUE!</v>
      </c>
    </row>
    <row r="116" spans="1:10">
      <c r="A116" s="2" t="str">
        <f>'[1]2025年已发货'!A:A</f>
        <v>润耀</v>
      </c>
      <c r="B116" s="2" t="str">
        <f>'[1]2025年已发货'!B:B</f>
        <v>盘螺</v>
      </c>
      <c r="C116" s="2" t="str">
        <f>'[1]2025年已发货'!C:C</f>
        <v>HRB400E Φ10</v>
      </c>
      <c r="D116" s="2" t="str">
        <f>'[1]2025年已发货'!D:D</f>
        <v>吨</v>
      </c>
      <c r="E116" s="2">
        <f>'[1]2025年已发货'!E:E</f>
        <v>28</v>
      </c>
      <c r="F116" s="4">
        <f>'[1]2025年已发货'!F:F</f>
        <v>45663</v>
      </c>
      <c r="G116" s="2" t="str">
        <f>'[1]2025年已发货'!G:G</f>
        <v>（华西酒城南）成都市武侯区火车南站西路8号酒城南项目</v>
      </c>
      <c r="H116" s="2" t="str">
        <f>'[1]2025年已发货'!H:H</f>
        <v>龙耀宇</v>
      </c>
      <c r="I116" s="2">
        <f>'[1]2025年已发货'!I:I</f>
        <v>18384145895</v>
      </c>
      <c r="J116" s="2" t="str">
        <f>_xlfn._xlws.FILTER(辅助信息!D:D,辅助信息!G:G=G116)</f>
        <v>华西酒城南</v>
      </c>
    </row>
    <row r="117" spans="1:10">
      <c r="A117" s="2" t="str">
        <f>'[1]2025年已发货'!A:A</f>
        <v>润耀</v>
      </c>
      <c r="B117" s="2" t="str">
        <f>'[1]2025年已发货'!B:B</f>
        <v>螺纹钢</v>
      </c>
      <c r="C117" s="2" t="str">
        <f>'[1]2025年已发货'!C:C</f>
        <v>HRB400E Φ14 9m</v>
      </c>
      <c r="D117" s="2" t="str">
        <f>'[1]2025年已发货'!D:D</f>
        <v>吨</v>
      </c>
      <c r="E117" s="2">
        <f>'[1]2025年已发货'!E:E</f>
        <v>9</v>
      </c>
      <c r="F117" s="4">
        <f>'[1]2025年已发货'!F:F</f>
        <v>45663</v>
      </c>
      <c r="G117" s="2" t="str">
        <f>'[1]2025年已发货'!G:G</f>
        <v>（华西酒城南）成都市武侯区火车南站西路8号酒城南项目</v>
      </c>
      <c r="H117" s="2" t="str">
        <f>'[1]2025年已发货'!H:H</f>
        <v>龙耀宇</v>
      </c>
      <c r="I117" s="2">
        <f>'[1]2025年已发货'!I:I</f>
        <v>18384145895</v>
      </c>
      <c r="J117" s="2" t="str">
        <f>_xlfn._xlws.FILTER(辅助信息!D:D,辅助信息!G:G=G117)</f>
        <v>华西酒城南</v>
      </c>
    </row>
    <row r="118" spans="1:10">
      <c r="A118" s="2" t="str">
        <f>'[1]2025年已发货'!A:A</f>
        <v>润耀</v>
      </c>
      <c r="B118" s="2" t="str">
        <f>'[1]2025年已发货'!B:B</f>
        <v>螺纹钢</v>
      </c>
      <c r="C118" s="2" t="str">
        <f>'[1]2025年已发货'!C:C</f>
        <v>HRB400E Φ16 9m</v>
      </c>
      <c r="D118" s="2" t="str">
        <f>'[1]2025年已发货'!D:D</f>
        <v>吨</v>
      </c>
      <c r="E118" s="2">
        <f>'[1]2025年已发货'!E:E</f>
        <v>3</v>
      </c>
      <c r="F118" s="4">
        <f>'[1]2025年已发货'!F:F</f>
        <v>45663</v>
      </c>
      <c r="G118" s="2" t="str">
        <f>'[1]2025年已发货'!G:G</f>
        <v>（华西酒城南）成都市武侯区火车南站西路8号酒城南项目</v>
      </c>
      <c r="H118" s="2" t="str">
        <f>'[1]2025年已发货'!H:H</f>
        <v>龙耀宇</v>
      </c>
      <c r="I118" s="2">
        <f>'[1]2025年已发货'!I:I</f>
        <v>18384145895</v>
      </c>
      <c r="J118" s="2" t="str">
        <f>_xlfn._xlws.FILTER(辅助信息!D:D,辅助信息!G:G=G118)</f>
        <v>华西酒城南</v>
      </c>
    </row>
    <row r="119" spans="1:10">
      <c r="A119" s="2" t="str">
        <f>'[1]2025年已发货'!A:A</f>
        <v>润耀</v>
      </c>
      <c r="B119" s="2" t="str">
        <f>'[1]2025年已发货'!B:B</f>
        <v>螺纹钢</v>
      </c>
      <c r="C119" s="2" t="str">
        <f>'[1]2025年已发货'!C:C</f>
        <v>HRB500E Φ12</v>
      </c>
      <c r="D119" s="2" t="str">
        <f>'[1]2025年已发货'!D:D</f>
        <v>吨</v>
      </c>
      <c r="E119" s="2">
        <f>'[1]2025年已发货'!E:E</f>
        <v>3</v>
      </c>
      <c r="F119" s="4">
        <f>'[1]2025年已发货'!F:F</f>
        <v>45663</v>
      </c>
      <c r="G119" s="2" t="str">
        <f>'[1]2025年已发货'!G:G</f>
        <v>（华西酒城南）成都市武侯区火车南站西路8号酒城南项目</v>
      </c>
      <c r="H119" s="2" t="str">
        <f>'[1]2025年已发货'!H:H</f>
        <v>龙耀宇</v>
      </c>
      <c r="I119" s="2">
        <f>'[1]2025年已发货'!I:I</f>
        <v>18384145895</v>
      </c>
      <c r="J119" s="2" t="str">
        <f>_xlfn._xlws.FILTER(辅助信息!D:D,辅助信息!G:G=G119)</f>
        <v>华西酒城南</v>
      </c>
    </row>
    <row r="120" spans="1:10">
      <c r="A120" s="2" t="str">
        <f>'[1]2025年已发货'!A:A</f>
        <v>润耀</v>
      </c>
      <c r="B120" s="2" t="str">
        <f>'[1]2025年已发货'!B:B</f>
        <v>螺纹钢</v>
      </c>
      <c r="C120" s="2" t="str">
        <f>'[1]2025年已发货'!C:C</f>
        <v>HRB500E Φ14</v>
      </c>
      <c r="D120" s="2" t="str">
        <f>'[1]2025年已发货'!D:D</f>
        <v>吨</v>
      </c>
      <c r="E120" s="2">
        <f>'[1]2025年已发货'!E:E</f>
        <v>3</v>
      </c>
      <c r="F120" s="4">
        <f>'[1]2025年已发货'!F:F</f>
        <v>45663</v>
      </c>
      <c r="G120" s="2" t="str">
        <f>'[1]2025年已发货'!G:G</f>
        <v>（华西酒城南）成都市武侯区火车南站西路8号酒城南项目</v>
      </c>
      <c r="H120" s="2" t="str">
        <f>'[1]2025年已发货'!H:H</f>
        <v>龙耀宇</v>
      </c>
      <c r="I120" s="2">
        <f>'[1]2025年已发货'!I:I</f>
        <v>18384145895</v>
      </c>
      <c r="J120" s="2" t="str">
        <f>_xlfn._xlws.FILTER(辅助信息!D:D,辅助信息!G:G=G120)</f>
        <v>华西酒城南</v>
      </c>
    </row>
    <row r="121" spans="1:10">
      <c r="A121" s="2" t="str">
        <f>'[1]2025年已发货'!A:A</f>
        <v>润耀</v>
      </c>
      <c r="B121" s="2" t="str">
        <f>'[1]2025年已发货'!B:B</f>
        <v>螺纹钢</v>
      </c>
      <c r="C121" s="2" t="str">
        <f>'[1]2025年已发货'!C:C</f>
        <v>HRB500E Φ16</v>
      </c>
      <c r="D121" s="2" t="str">
        <f>'[1]2025年已发货'!D:D</f>
        <v>吨</v>
      </c>
      <c r="E121" s="2">
        <f>'[1]2025年已发货'!E:E</f>
        <v>3</v>
      </c>
      <c r="F121" s="4">
        <f>'[1]2025年已发货'!F:F</f>
        <v>45663</v>
      </c>
      <c r="G121" s="2" t="str">
        <f>'[1]2025年已发货'!G:G</f>
        <v>（华西酒城南）成都市武侯区火车南站西路8号酒城南项目</v>
      </c>
      <c r="H121" s="2" t="str">
        <f>'[1]2025年已发货'!H:H</f>
        <v>龙耀宇</v>
      </c>
      <c r="I121" s="2">
        <f>'[1]2025年已发货'!I:I</f>
        <v>18384145895</v>
      </c>
      <c r="J121" s="2" t="str">
        <f>_xlfn._xlws.FILTER(辅助信息!D:D,辅助信息!G:G=G121)</f>
        <v>华西酒城南</v>
      </c>
    </row>
    <row r="122" spans="1:10">
      <c r="A122" s="2" t="str">
        <f>'[1]2025年已发货'!A:A</f>
        <v>润耀</v>
      </c>
      <c r="B122" s="2" t="str">
        <f>'[1]2025年已发货'!B:B</f>
        <v>螺纹钢</v>
      </c>
      <c r="C122" s="2" t="str">
        <f>'[1]2025年已发货'!C:C</f>
        <v>HRB500E Φ18</v>
      </c>
      <c r="D122" s="2" t="str">
        <f>'[1]2025年已发货'!D:D</f>
        <v>吨</v>
      </c>
      <c r="E122" s="2">
        <f>'[1]2025年已发货'!E:E</f>
        <v>6</v>
      </c>
      <c r="F122" s="4">
        <f>'[1]2025年已发货'!F:F</f>
        <v>45663</v>
      </c>
      <c r="G122" s="2" t="str">
        <f>'[1]2025年已发货'!G:G</f>
        <v>（华西酒城南）成都市武侯区火车南站西路8号酒城南项目</v>
      </c>
      <c r="H122" s="2" t="str">
        <f>'[1]2025年已发货'!H:H</f>
        <v>龙耀宇</v>
      </c>
      <c r="I122" s="2">
        <f>'[1]2025年已发货'!I:I</f>
        <v>18384145895</v>
      </c>
      <c r="J122" s="2" t="str">
        <f>_xlfn._xlws.FILTER(辅助信息!D:D,辅助信息!G:G=G122)</f>
        <v>华西酒城南</v>
      </c>
    </row>
    <row r="123" spans="1:10">
      <c r="A123" s="2" t="str">
        <f>'[1]2025年已发货'!A:A</f>
        <v>润耀</v>
      </c>
      <c r="B123" s="2" t="str">
        <f>'[1]2025年已发货'!B:B</f>
        <v>螺纹钢</v>
      </c>
      <c r="C123" s="2" t="str">
        <f>'[1]2025年已发货'!C:C</f>
        <v>HRB500E Φ22</v>
      </c>
      <c r="D123" s="2" t="str">
        <f>'[1]2025年已发货'!D:D</f>
        <v>吨</v>
      </c>
      <c r="E123" s="2">
        <f>'[1]2025年已发货'!E:E</f>
        <v>12</v>
      </c>
      <c r="F123" s="4">
        <f>'[1]2025年已发货'!F:F</f>
        <v>45663</v>
      </c>
      <c r="G123" s="2" t="str">
        <f>'[1]2025年已发货'!G:G</f>
        <v>（华西酒城南）成都市武侯区火车南站西路8号酒城南项目</v>
      </c>
      <c r="H123" s="2" t="str">
        <f>'[1]2025年已发货'!H:H</f>
        <v>龙耀宇</v>
      </c>
      <c r="I123" s="2">
        <f>'[1]2025年已发货'!I:I</f>
        <v>18384145895</v>
      </c>
      <c r="J123" s="2" t="str">
        <f>_xlfn._xlws.FILTER(辅助信息!D:D,辅助信息!G:G=G123)</f>
        <v>华西酒城南</v>
      </c>
    </row>
    <row r="124" spans="1:10">
      <c r="A124" s="2" t="str">
        <f>'[1]2025年已发货'!A:A</f>
        <v>佳业</v>
      </c>
      <c r="B124" s="2" t="str">
        <f>'[1]2025年已发货'!B:B</f>
        <v>螺纹钢</v>
      </c>
      <c r="C124" s="2" t="str">
        <f>'[1]2025年已发货'!C:C</f>
        <v>HRB500E Φ25</v>
      </c>
      <c r="D124" s="2" t="str">
        <f>'[1]2025年已发货'!D:D</f>
        <v>吨</v>
      </c>
      <c r="E124" s="2">
        <f>'[1]2025年已发货'!E:E</f>
        <v>31</v>
      </c>
      <c r="F124" s="4">
        <f>'[1]2025年已发货'!F:F</f>
        <v>45663</v>
      </c>
      <c r="G124" s="2" t="str">
        <f>'[1]2025年已发货'!G:G</f>
        <v>（华西酒城南）成都市武侯区火车南站西路8号酒城南项目</v>
      </c>
      <c r="H124" s="2" t="str">
        <f>'[1]2025年已发货'!H:H</f>
        <v>龙耀宇</v>
      </c>
      <c r="I124" s="2">
        <f>'[1]2025年已发货'!I:I</f>
        <v>18384145895</v>
      </c>
      <c r="J124" s="2" t="str">
        <f>_xlfn._xlws.FILTER(辅助信息!D:D,辅助信息!G:G=G124)</f>
        <v>华西酒城南</v>
      </c>
    </row>
    <row r="125" spans="1:10">
      <c r="A125" s="2" t="str">
        <f>'[1]2025年已发货'!A:A</f>
        <v>陕钢</v>
      </c>
      <c r="B125" s="2" t="str">
        <f>'[1]2025年已发货'!B:B</f>
        <v>盘螺</v>
      </c>
      <c r="C125" s="2" t="str">
        <f>'[1]2025年已发货'!C:C</f>
        <v>HRB400E Φ12</v>
      </c>
      <c r="D125" s="2" t="str">
        <f>'[1]2025年已发货'!D:D</f>
        <v>吨</v>
      </c>
      <c r="E125" s="2">
        <f>'[1]2025年已发货'!E:E</f>
        <v>35</v>
      </c>
      <c r="F125" s="4">
        <f>'[1]2025年已发货'!F:F</f>
        <v>45663</v>
      </c>
      <c r="G125" s="2" t="str">
        <f>'[1]2025年已发货'!G:G</f>
        <v>（华西酒城南）成都市武侯区火车南站西路8号酒城南项目</v>
      </c>
      <c r="H125" s="2" t="str">
        <f>'[1]2025年已发货'!H:H</f>
        <v>龙耀宇</v>
      </c>
      <c r="I125" s="2">
        <f>'[1]2025年已发货'!I:I</f>
        <v>18384145895</v>
      </c>
      <c r="J125" s="2" t="str">
        <f>_xlfn._xlws.FILTER(辅助信息!D:D,辅助信息!G:G=G125)</f>
        <v>华西酒城南</v>
      </c>
    </row>
    <row r="126" spans="1:10">
      <c r="A126" s="2" t="str">
        <f>'[1]2025年已发货'!A:A</f>
        <v>佳业</v>
      </c>
      <c r="B126" s="2" t="str">
        <f>'[1]2025年已发货'!B:B</f>
        <v>螺纹钢</v>
      </c>
      <c r="C126" s="2" t="str">
        <f>'[1]2025年已发货'!C:C</f>
        <v>HRB400E Φ20 9m</v>
      </c>
      <c r="D126" s="2" t="str">
        <f>'[1]2025年已发货'!D:D</f>
        <v>吨</v>
      </c>
      <c r="E126" s="2">
        <f>'[1]2025年已发货'!E:E</f>
        <v>20</v>
      </c>
      <c r="F126" s="4">
        <f>'[1]2025年已发货'!F:F</f>
        <v>45663</v>
      </c>
      <c r="G126" s="2" t="str">
        <f>'[1]2025年已发货'!G:G</f>
        <v>（四川商建-射洪城乡一体化项目）遂宁市射洪市忠新幼儿园北侧约220米新溪小区</v>
      </c>
      <c r="H126" s="2" t="str">
        <f>'[1]2025年已发货'!H:H</f>
        <v>柏子刚</v>
      </c>
      <c r="I126" s="2">
        <f>'[1]2025年已发货'!I:I</f>
        <v>15692885305</v>
      </c>
      <c r="J126" s="2" t="str">
        <f>_xlfn._xlws.FILTER(辅助信息!D:D,辅助信息!G:G=G126)</f>
        <v>四川商建
射洪城乡一体化项目</v>
      </c>
    </row>
    <row r="127" spans="1:10">
      <c r="A127" s="2" t="str">
        <f>'[1]2025年已发货'!A:A</f>
        <v>佳业</v>
      </c>
      <c r="B127" s="2" t="str">
        <f>'[1]2025年已发货'!B:B</f>
        <v>螺纹钢</v>
      </c>
      <c r="C127" s="2" t="str">
        <f>'[1]2025年已发货'!C:C</f>
        <v>HRB500E Φ22</v>
      </c>
      <c r="D127" s="2" t="str">
        <f>'[1]2025年已发货'!D:D</f>
        <v>吨</v>
      </c>
      <c r="E127" s="2">
        <f>'[1]2025年已发货'!E:E</f>
        <v>15</v>
      </c>
      <c r="F127" s="4">
        <f>'[1]2025年已发货'!F:F</f>
        <v>45663</v>
      </c>
      <c r="G127" s="2" t="str">
        <f>'[1]2025年已发货'!G:G</f>
        <v>（四川商建-射洪城乡一体化项目）遂宁市射洪市忠新幼儿园北侧约220米新溪小区</v>
      </c>
      <c r="H127" s="2" t="str">
        <f>'[1]2025年已发货'!H:H</f>
        <v>柏子刚</v>
      </c>
      <c r="I127" s="2">
        <f>'[1]2025年已发货'!I:I</f>
        <v>15692885305</v>
      </c>
      <c r="J127" s="2" t="str">
        <f>_xlfn._xlws.FILTER(辅助信息!D:D,辅助信息!G:G=G127)</f>
        <v>四川商建
射洪城乡一体化项目</v>
      </c>
    </row>
    <row r="128" spans="1:10">
      <c r="A128" s="2" t="str">
        <f>'[1]2025年已发货'!A:A</f>
        <v>佳业</v>
      </c>
      <c r="B128" s="2" t="str">
        <f>'[1]2025年已发货'!B:B</f>
        <v>螺纹钢</v>
      </c>
      <c r="C128" s="2" t="str">
        <f>'[1]2025年已发货'!C:C</f>
        <v>HRB500E Φ25</v>
      </c>
      <c r="D128" s="2" t="str">
        <f>'[1]2025年已发货'!D:D</f>
        <v>吨</v>
      </c>
      <c r="E128" s="2">
        <f>'[1]2025年已发货'!E:E</f>
        <v>35</v>
      </c>
      <c r="F128" s="4">
        <f>'[1]2025年已发货'!F:F</f>
        <v>45663</v>
      </c>
      <c r="G128" s="2" t="str">
        <f>'[1]2025年已发货'!G:G</f>
        <v>（四川商建-射洪城乡一体化项目）遂宁市射洪市忠新幼儿园北侧约220米新溪小区</v>
      </c>
      <c r="H128" s="2" t="str">
        <f>'[1]2025年已发货'!H:H</f>
        <v>柏子刚</v>
      </c>
      <c r="I128" s="2">
        <f>'[1]2025年已发货'!I:I</f>
        <v>15692885305</v>
      </c>
      <c r="J128" s="2" t="str">
        <f>_xlfn._xlws.FILTER(辅助信息!D:D,辅助信息!G:G=G128)</f>
        <v>四川商建
射洪城乡一体化项目</v>
      </c>
    </row>
    <row r="129" spans="1:10">
      <c r="A129" s="2" t="str">
        <f>'[1]2025年已发货'!A:A</f>
        <v>陕钢</v>
      </c>
      <c r="B129" s="2" t="str">
        <f>'[1]2025年已发货'!B:B</f>
        <v>螺纹钢</v>
      </c>
      <c r="C129" s="2" t="str">
        <f>'[1]2025年已发货'!C:C</f>
        <v>HRB400E Φ25 12m</v>
      </c>
      <c r="D129" s="2" t="str">
        <f>'[1]2025年已发货'!D:D</f>
        <v>吨</v>
      </c>
      <c r="E129" s="2">
        <f>'[1]2025年已发货'!E:E</f>
        <v>70</v>
      </c>
      <c r="F129" s="4">
        <f>'[1]2025年已发货'!F:F</f>
        <v>45664</v>
      </c>
      <c r="G129" s="2" t="str">
        <f>'[1]2025年已发货'!G:G</f>
        <v>（中铁广州局-成渝扩容2标）成渝扩容项目ZCB3-2标2＃拌和站【雁江区联盟桥东北50米(资资路) 】</v>
      </c>
      <c r="H129" s="2" t="str">
        <f>'[1]2025年已发货'!H:H</f>
        <v>刘沛琦</v>
      </c>
      <c r="I129" s="2">
        <f>'[1]2025年已发货'!I:I</f>
        <v>18011784798</v>
      </c>
      <c r="J129" s="2" vm="1" t="e">
        <f>_xlfn._xlws.FILTER(辅助信息!D:D,辅助信息!G:G=G129)</f>
        <v>#VALUE!</v>
      </c>
    </row>
    <row r="130" spans="1:10">
      <c r="A130" s="2" t="str">
        <f>'[1]2025年已发货'!A:A</f>
        <v>陕钢</v>
      </c>
      <c r="B130" s="2" t="str">
        <f>'[1]2025年已发货'!B:B</f>
        <v>螺纹钢</v>
      </c>
      <c r="C130" s="2" t="str">
        <f>'[1]2025年已发货'!C:C</f>
        <v>HRB400E Φ25 12m</v>
      </c>
      <c r="D130" s="2" t="str">
        <f>'[1]2025年已发货'!D:D</f>
        <v>吨</v>
      </c>
      <c r="E130" s="2">
        <f>'[1]2025年已发货'!E:E</f>
        <v>70</v>
      </c>
      <c r="F130" s="4">
        <f>'[1]2025年已发货'!F:F</f>
        <v>45664</v>
      </c>
      <c r="G130" s="2" t="str">
        <f>'[1]2025年已发货'!G:G</f>
        <v>（中铁五局-成渝扩容3标）四川省资阳市雁江区伍隍镇铺子村雁江区X138</v>
      </c>
      <c r="H130" s="2" t="str">
        <f>'[1]2025年已发货'!H:H</f>
        <v>王健</v>
      </c>
      <c r="I130" s="2">
        <f>'[1]2025年已发货'!I:I</f>
        <v>17726168395</v>
      </c>
      <c r="J130" s="2" vm="1" t="e">
        <f>_xlfn._xlws.FILTER(辅助信息!D:D,辅助信息!G:G=G130)</f>
        <v>#VALUE!</v>
      </c>
    </row>
    <row r="131" spans="1:10">
      <c r="A131" s="2" t="str">
        <f>'[1]2025年已发货'!A:A</f>
        <v>达钢</v>
      </c>
      <c r="B131" s="2" t="str">
        <f>'[1]2025年已发货'!B:B</f>
        <v>高线</v>
      </c>
      <c r="C131" s="2" t="str">
        <f>'[1]2025年已发货'!C:C</f>
        <v>HPB300 Φ8</v>
      </c>
      <c r="D131" s="2" t="str">
        <f>'[1]2025年已发货'!D:D</f>
        <v>吨</v>
      </c>
      <c r="E131" s="2">
        <f>'[1]2025年已发货'!E:E</f>
        <v>70</v>
      </c>
      <c r="F131" s="4">
        <f>'[1]2025年已发货'!F:F</f>
        <v>45664</v>
      </c>
      <c r="G131" s="2" t="str">
        <f>'[1]2025年已发货'!G:G</f>
        <v>（五冶达州国道542项目-二工区黄家湾隧道工段）四川省达州市达川区赵固镇黄家坡</v>
      </c>
      <c r="H131" s="2" t="str">
        <f>'[1]2025年已发货'!H:H</f>
        <v>罗永方</v>
      </c>
      <c r="I131" s="2">
        <f>'[1]2025年已发货'!I:I</f>
        <v>13551450899</v>
      </c>
      <c r="J131" s="2" vm="1" t="e">
        <f>_xlfn._xlws.FILTER(辅助信息!D:D,辅助信息!G:G=G131)</f>
        <v>#VALUE!</v>
      </c>
    </row>
    <row r="132" spans="1:10">
      <c r="A132" s="2" t="str">
        <f>'[1]2025年已发货'!A:A</f>
        <v>达钢</v>
      </c>
      <c r="B132" s="2" t="str">
        <f>'[1]2025年已发货'!B:B</f>
        <v>高线</v>
      </c>
      <c r="C132" s="2" t="str">
        <f>'[1]2025年已发货'!C:C</f>
        <v>HPB300 Φ6</v>
      </c>
      <c r="D132" s="2" t="str">
        <f>'[1]2025年已发货'!D:D</f>
        <v>吨</v>
      </c>
      <c r="E132" s="2">
        <f>'[1]2025年已发货'!E:E</f>
        <v>6</v>
      </c>
      <c r="F132" s="4">
        <f>'[1]2025年已发货'!F:F</f>
        <v>45664</v>
      </c>
      <c r="G132" s="2" t="str">
        <f>'[1]2025年已发货'!G:G</f>
        <v>（商投建工达州中医药科技园-4工区-7号楼）达州市通川区达州中医药职业学院犀牛大道北段</v>
      </c>
      <c r="H132" s="2" t="str">
        <f>'[1]2025年已发货'!H:H</f>
        <v>张扬</v>
      </c>
      <c r="I132" s="2">
        <f>'[1]2025年已发货'!I:I</f>
        <v>18381904567</v>
      </c>
      <c r="J132" s="2" t="str">
        <f>_xlfn._xlws.FILTER(辅助信息!D:D,辅助信息!G:G=G132)</f>
        <v>商投建工达州中医药科技园</v>
      </c>
    </row>
    <row r="133" spans="1:10">
      <c r="A133" s="2" t="str">
        <f>'[1]2025年已发货'!A:A</f>
        <v>达钢</v>
      </c>
      <c r="B133" s="2" t="str">
        <f>'[1]2025年已发货'!B:B</f>
        <v>盘螺</v>
      </c>
      <c r="C133" s="2" t="str">
        <f>'[1]2025年已发货'!C:C</f>
        <v>HRB400E Φ6</v>
      </c>
      <c r="D133" s="2" t="str">
        <f>'[1]2025年已发货'!D:D</f>
        <v>吨</v>
      </c>
      <c r="E133" s="2">
        <f>'[1]2025年已发货'!E:E</f>
        <v>9</v>
      </c>
      <c r="F133" s="4">
        <f>'[1]2025年已发货'!F:F</f>
        <v>45664</v>
      </c>
      <c r="G133" s="2" t="str">
        <f>'[1]2025年已发货'!G:G</f>
        <v>（商投建工达州中医药科技园-4工区-7号楼）达州市通川区达州中医药职业学院犀牛大道北段</v>
      </c>
      <c r="H133" s="2" t="str">
        <f>'[1]2025年已发货'!H:H</f>
        <v>张扬</v>
      </c>
      <c r="I133" s="2">
        <f>'[1]2025年已发货'!I:I</f>
        <v>18381904567</v>
      </c>
      <c r="J133" s="2" t="str">
        <f>_xlfn._xlws.FILTER(辅助信息!D:D,辅助信息!G:G=G133)</f>
        <v>商投建工达州中医药科技园</v>
      </c>
    </row>
    <row r="134" spans="1:10">
      <c r="A134" s="2" t="str">
        <f>'[1]2025年已发货'!A:A</f>
        <v>达钢</v>
      </c>
      <c r="B134" s="2" t="str">
        <f>'[1]2025年已发货'!B:B</f>
        <v>螺纹钢</v>
      </c>
      <c r="C134" s="2" t="str">
        <f>'[1]2025年已发货'!C:C</f>
        <v>HRB500E Φ20</v>
      </c>
      <c r="D134" s="2" t="str">
        <f>'[1]2025年已发货'!D:D</f>
        <v>吨</v>
      </c>
      <c r="E134" s="2">
        <f>'[1]2025年已发货'!E:E</f>
        <v>27</v>
      </c>
      <c r="F134" s="4">
        <f>'[1]2025年已发货'!F:F</f>
        <v>45664</v>
      </c>
      <c r="G134" s="2" t="str">
        <f>'[1]2025年已发货'!G:G</f>
        <v>（商投建工达州中医药科技园-4工区-7号楼）达州市通川区达州中医药职业学院犀牛大道北段</v>
      </c>
      <c r="H134" s="2" t="str">
        <f>'[1]2025年已发货'!H:H</f>
        <v>张扬</v>
      </c>
      <c r="I134" s="2">
        <f>'[1]2025年已发货'!I:I</f>
        <v>18381904567</v>
      </c>
      <c r="J134" s="2" t="str">
        <f>_xlfn._xlws.FILTER(辅助信息!D:D,辅助信息!G:G=G134)</f>
        <v>商投建工达州中医药科技园</v>
      </c>
    </row>
    <row r="135" spans="1:10">
      <c r="A135" s="2" t="str">
        <f>'[1]2025年已发货'!A:A</f>
        <v>达钢</v>
      </c>
      <c r="B135" s="2" t="str">
        <f>'[1]2025年已发货'!B:B</f>
        <v>螺纹钢</v>
      </c>
      <c r="C135" s="2" t="str">
        <f>'[1]2025年已发货'!C:C</f>
        <v>HRB500E Φ25</v>
      </c>
      <c r="D135" s="2" t="str">
        <f>'[1]2025年已发货'!D:D</f>
        <v>吨</v>
      </c>
      <c r="E135" s="2">
        <f>'[1]2025年已发货'!E:E</f>
        <v>12</v>
      </c>
      <c r="F135" s="4">
        <f>'[1]2025年已发货'!F:F</f>
        <v>45664</v>
      </c>
      <c r="G135" s="2" t="str">
        <f>'[1]2025年已发货'!G:G</f>
        <v>（商投建工达州中医药科技园-4工区-7号楼）达州市通川区达州中医药职业学院犀牛大道北段</v>
      </c>
      <c r="H135" s="2" t="str">
        <f>'[1]2025年已发货'!H:H</f>
        <v>张扬</v>
      </c>
      <c r="I135" s="2">
        <f>'[1]2025年已发货'!I:I</f>
        <v>18381904567</v>
      </c>
      <c r="J135" s="2" t="str">
        <f>_xlfn._xlws.FILTER(辅助信息!D:D,辅助信息!G:G=G135)</f>
        <v>商投建工达州中医药科技园</v>
      </c>
    </row>
    <row r="136" spans="1:10">
      <c r="A136" s="2" t="str">
        <f>'[1]2025年已发货'!A:A</f>
        <v>润耀</v>
      </c>
      <c r="B136" s="2" t="str">
        <f>'[1]2025年已发货'!B:B</f>
        <v>螺纹钢</v>
      </c>
      <c r="C136" s="2" t="str">
        <f>'[1]2025年已发货'!C:C</f>
        <v>HRB400E Φ14 9m</v>
      </c>
      <c r="D136" s="2" t="str">
        <f>'[1]2025年已发货'!D:D</f>
        <v>吨</v>
      </c>
      <c r="E136" s="2">
        <f>'[1]2025年已发货'!E:E</f>
        <v>9</v>
      </c>
      <c r="F136" s="4">
        <f>'[1]2025年已发货'!F:F</f>
        <v>45664</v>
      </c>
      <c r="G136" s="2" t="str">
        <f>'[1]2025年已发货'!G:G</f>
        <v>(华西颐海-科创农业生态谷-1号钢筋房)成都市简阳市白金山水库</v>
      </c>
      <c r="H136" s="2" t="str">
        <f>'[1]2025年已发货'!H:H</f>
        <v>石清国</v>
      </c>
      <c r="I136" s="2">
        <f>'[1]2025年已发货'!I:I</f>
        <v>13458642015</v>
      </c>
      <c r="J136" s="2" t="str">
        <f>_xlfn._xlws.FILTER(辅助信息!D:D,辅助信息!G:G=G136)</f>
        <v>华西颐海-科创农业生态谷</v>
      </c>
    </row>
    <row r="137" spans="1:10">
      <c r="A137" s="2" t="str">
        <f>'[1]2025年已发货'!A:A</f>
        <v>润耀</v>
      </c>
      <c r="B137" s="2" t="str">
        <f>'[1]2025年已发货'!B:B</f>
        <v>螺纹钢</v>
      </c>
      <c r="C137" s="2" t="str">
        <f>'[1]2025年已发货'!C:C</f>
        <v>HRB400E Φ20 9m</v>
      </c>
      <c r="D137" s="2" t="str">
        <f>'[1]2025年已发货'!D:D</f>
        <v>吨</v>
      </c>
      <c r="E137" s="2">
        <f>'[1]2025年已发货'!E:E</f>
        <v>3</v>
      </c>
      <c r="F137" s="4">
        <f>'[1]2025年已发货'!F:F</f>
        <v>45664</v>
      </c>
      <c r="G137" s="2" t="str">
        <f>'[1]2025年已发货'!G:G</f>
        <v>(华西颐海-科创农业生态谷-1号钢筋房)成都市简阳市白金山水库</v>
      </c>
      <c r="H137" s="2" t="str">
        <f>'[1]2025年已发货'!H:H</f>
        <v>石清国</v>
      </c>
      <c r="I137" s="2">
        <f>'[1]2025年已发货'!I:I</f>
        <v>13458642015</v>
      </c>
      <c r="J137" s="2" t="str">
        <f>_xlfn._xlws.FILTER(辅助信息!D:D,辅助信息!G:G=G137)</f>
        <v>华西颐海-科创农业生态谷</v>
      </c>
    </row>
    <row r="138" spans="1:10">
      <c r="A138" s="2" t="str">
        <f>'[1]2025年已发货'!A:A</f>
        <v>润耀</v>
      </c>
      <c r="B138" s="2" t="str">
        <f>'[1]2025年已发货'!B:B</f>
        <v>螺纹钢</v>
      </c>
      <c r="C138" s="2" t="str">
        <f>'[1]2025年已发货'!C:C</f>
        <v>HRB500E Φ12</v>
      </c>
      <c r="D138" s="2" t="str">
        <f>'[1]2025年已发货'!D:D</f>
        <v>吨</v>
      </c>
      <c r="E138" s="2">
        <f>'[1]2025年已发货'!E:E</f>
        <v>12</v>
      </c>
      <c r="F138" s="4">
        <f>'[1]2025年已发货'!F:F</f>
        <v>45664</v>
      </c>
      <c r="G138" s="2" t="str">
        <f>'[1]2025年已发货'!G:G</f>
        <v>(华西颐海-科创农业生态谷-1号钢筋房)成都市简阳市白金山水库</v>
      </c>
      <c r="H138" s="2" t="str">
        <f>'[1]2025年已发货'!H:H</f>
        <v>石清国</v>
      </c>
      <c r="I138" s="2">
        <f>'[1]2025年已发货'!I:I</f>
        <v>13458642015</v>
      </c>
      <c r="J138" s="2" t="str">
        <f>_xlfn._xlws.FILTER(辅助信息!D:D,辅助信息!G:G=G138)</f>
        <v>华西颐海-科创农业生态谷</v>
      </c>
    </row>
    <row r="139" spans="1:10">
      <c r="A139" s="2" t="str">
        <f>'[1]2025年已发货'!A:A</f>
        <v>润耀</v>
      </c>
      <c r="B139" s="2" t="str">
        <f>'[1]2025年已发货'!B:B</f>
        <v>螺纹钢</v>
      </c>
      <c r="C139" s="2" t="str">
        <f>'[1]2025年已发货'!C:C</f>
        <v>HRB500E Φ14</v>
      </c>
      <c r="D139" s="2" t="str">
        <f>'[1]2025年已发货'!D:D</f>
        <v>吨</v>
      </c>
      <c r="E139" s="2">
        <f>'[1]2025年已发货'!E:E</f>
        <v>5</v>
      </c>
      <c r="F139" s="4">
        <f>'[1]2025年已发货'!F:F</f>
        <v>45664</v>
      </c>
      <c r="G139" s="2" t="str">
        <f>'[1]2025年已发货'!G:G</f>
        <v>(华西颐海-科创农业生态谷-1号钢筋房)成都市简阳市白金山水库</v>
      </c>
      <c r="H139" s="2" t="str">
        <f>'[1]2025年已发货'!H:H</f>
        <v>石清国</v>
      </c>
      <c r="I139" s="2">
        <f>'[1]2025年已发货'!I:I</f>
        <v>13458642015</v>
      </c>
      <c r="J139" s="2" t="str">
        <f>_xlfn._xlws.FILTER(辅助信息!D:D,辅助信息!G:G=G139)</f>
        <v>华西颐海-科创农业生态谷</v>
      </c>
    </row>
    <row r="140" spans="1:10">
      <c r="A140" s="2" t="str">
        <f>'[1]2025年已发货'!A:A</f>
        <v>润耀</v>
      </c>
      <c r="B140" s="2" t="str">
        <f>'[1]2025年已发货'!B:B</f>
        <v>螺纹钢</v>
      </c>
      <c r="C140" s="2" t="str">
        <f>'[1]2025年已发货'!C:C</f>
        <v>HRB500E Φ20</v>
      </c>
      <c r="D140" s="2" t="str">
        <f>'[1]2025年已发货'!D:D</f>
        <v>吨</v>
      </c>
      <c r="E140" s="2">
        <f>'[1]2025年已发货'!E:E</f>
        <v>6</v>
      </c>
      <c r="F140" s="4">
        <f>'[1]2025年已发货'!F:F</f>
        <v>45664</v>
      </c>
      <c r="G140" s="2" t="str">
        <f>'[1]2025年已发货'!G:G</f>
        <v>(华西颐海-科创农业生态谷-1号钢筋房)成都市简阳市白金山水库</v>
      </c>
      <c r="H140" s="2" t="str">
        <f>'[1]2025年已发货'!H:H</f>
        <v>石清国</v>
      </c>
      <c r="I140" s="2">
        <f>'[1]2025年已发货'!I:I</f>
        <v>13458642015</v>
      </c>
      <c r="J140" s="2" t="str">
        <f>_xlfn._xlws.FILTER(辅助信息!D:D,辅助信息!G:G=G140)</f>
        <v>华西颐海-科创农业生态谷</v>
      </c>
    </row>
    <row r="141" spans="1:10">
      <c r="A141" s="2" t="str">
        <f>'[1]2025年已发货'!A:A</f>
        <v>润耀</v>
      </c>
      <c r="B141" s="2" t="str">
        <f>'[1]2025年已发货'!B:B</f>
        <v>螺纹钢</v>
      </c>
      <c r="C141" s="2" t="str">
        <f>'[1]2025年已发货'!C:C</f>
        <v>HRB500E Φ20 9m</v>
      </c>
      <c r="D141" s="2" t="str">
        <f>'[1]2025年已发货'!D:D</f>
        <v>吨</v>
      </c>
      <c r="E141" s="2">
        <f>'[1]2025年已发货'!E:E</f>
        <v>35</v>
      </c>
      <c r="F141" s="4">
        <f>'[1]2025年已发货'!F:F</f>
        <v>45664</v>
      </c>
      <c r="G141" s="2" t="str">
        <f>'[1]2025年已发货'!G:G</f>
        <v>（中核华兴-峨眉山项目）四川省乐山市峨眉山市双福镇梓橦庙红华五期中核华兴工地</v>
      </c>
      <c r="H141" s="2" t="str">
        <f>'[1]2025年已发货'!H:H</f>
        <v>李汉军</v>
      </c>
      <c r="I141" s="2" t="str">
        <f>'[1]2025年已发货'!I:I</f>
        <v>18691249091</v>
      </c>
      <c r="J141" s="2" vm="1" t="e">
        <f>_xlfn._xlws.FILTER(辅助信息!D:D,辅助信息!G:G=G141)</f>
        <v>#VALUE!</v>
      </c>
    </row>
    <row r="142" spans="1:10">
      <c r="A142" s="2" t="str">
        <f>'[1]2025年已发货'!A:A</f>
        <v>建邦</v>
      </c>
      <c r="B142" s="2" t="str">
        <f>'[1]2025年已发货'!B:B</f>
        <v>高线</v>
      </c>
      <c r="C142" s="2" t="str">
        <f>'[1]2025年已发货'!C:C</f>
        <v>HPB300 Φ10</v>
      </c>
      <c r="D142" s="2" t="str">
        <f>'[1]2025年已发货'!D:D</f>
        <v>吨</v>
      </c>
      <c r="E142" s="2">
        <f>'[1]2025年已发货'!E:E</f>
        <v>2</v>
      </c>
      <c r="F142" s="4">
        <f>'[1]2025年已发货'!F:F</f>
        <v>45664</v>
      </c>
      <c r="G142" s="2" t="str">
        <f>'[1]2025年已发货'!G:G</f>
        <v>（五冶达州国道542项目-一工区路基四工段）人社社保就业服务窗口达州市达川区石梯镇愉活社区村民委员会</v>
      </c>
      <c r="H142" s="2" t="str">
        <f>'[1]2025年已发货'!H:H</f>
        <v>杨勇</v>
      </c>
      <c r="I142" s="2">
        <f>'[1]2025年已发货'!I:I</f>
        <v>18398563998</v>
      </c>
      <c r="J142" s="2" vm="1" t="e">
        <f>_xlfn._xlws.FILTER(辅助信息!D:D,辅助信息!G:G=G142)</f>
        <v>#VALUE!</v>
      </c>
    </row>
    <row r="143" spans="1:10">
      <c r="A143" s="2" t="str">
        <f>'[1]2025年已发货'!A:A</f>
        <v>建邦</v>
      </c>
      <c r="B143" s="2" t="str">
        <f>'[1]2025年已发货'!B:B</f>
        <v>螺纹钢</v>
      </c>
      <c r="C143" s="2" t="str">
        <f>'[1]2025年已发货'!C:C</f>
        <v>HRB400E Φ16 9m</v>
      </c>
      <c r="D143" s="2" t="str">
        <f>'[1]2025年已发货'!D:D</f>
        <v>吨</v>
      </c>
      <c r="E143" s="2">
        <f>'[1]2025年已发货'!E:E</f>
        <v>12</v>
      </c>
      <c r="F143" s="4">
        <f>'[1]2025年已发货'!F:F</f>
        <v>45664</v>
      </c>
      <c r="G143" s="2" t="str">
        <f>'[1]2025年已发货'!G:G</f>
        <v>（五冶达州国道542项目-一工区路基四工段）人社社保就业服务窗口达州市达川区石梯镇愉活社区村民委员会</v>
      </c>
      <c r="H143" s="2" t="str">
        <f>'[1]2025年已发货'!H:H</f>
        <v>杨勇</v>
      </c>
      <c r="I143" s="2">
        <f>'[1]2025年已发货'!I:I</f>
        <v>18398563998</v>
      </c>
      <c r="J143" s="2" vm="1" t="e">
        <f>_xlfn._xlws.FILTER(辅助信息!D:D,辅助信息!G:G=G143)</f>
        <v>#VALUE!</v>
      </c>
    </row>
    <row r="144" spans="1:10">
      <c r="A144" s="2" t="str">
        <f>'[1]2025年已发货'!A:A</f>
        <v>建邦</v>
      </c>
      <c r="B144" s="2" t="str">
        <f>'[1]2025年已发货'!B:B</f>
        <v>螺纹钢</v>
      </c>
      <c r="C144" s="2" t="str">
        <f>'[1]2025年已发货'!C:C</f>
        <v>HRB400E Φ32 9m</v>
      </c>
      <c r="D144" s="2" t="str">
        <f>'[1]2025年已发货'!D:D</f>
        <v>吨</v>
      </c>
      <c r="E144" s="2">
        <f>'[1]2025年已发货'!E:E</f>
        <v>21</v>
      </c>
      <c r="F144" s="4">
        <f>'[1]2025年已发货'!F:F</f>
        <v>45664</v>
      </c>
      <c r="G144" s="2" t="str">
        <f>'[1]2025年已发货'!G:G</f>
        <v>（五冶达州国道542项目-一工区路基四工段）人社社保就业服务窗口达州市达川区石梯镇愉活社区村民委员会</v>
      </c>
      <c r="H144" s="2" t="str">
        <f>'[1]2025年已发货'!H:H</f>
        <v>杨勇</v>
      </c>
      <c r="I144" s="2">
        <f>'[1]2025年已发货'!I:I</f>
        <v>18398563998</v>
      </c>
      <c r="J144" s="2" vm="1" t="e">
        <f>_xlfn._xlws.FILTER(辅助信息!D:D,辅助信息!G:G=G144)</f>
        <v>#VALUE!</v>
      </c>
    </row>
    <row r="145" spans="1:10">
      <c r="A145" s="2" t="str">
        <f>'[1]2025年已发货'!A:A</f>
        <v>建邦</v>
      </c>
      <c r="B145" s="2" t="str">
        <f>'[1]2025年已发货'!B:B</f>
        <v>螺纹钢</v>
      </c>
      <c r="C145" s="2" t="str">
        <f>'[1]2025年已发货'!C:C</f>
        <v>HRB400EΦ32*9m</v>
      </c>
      <c r="D145" s="2" t="str">
        <f>'[1]2025年已发货'!D:D</f>
        <v>吨</v>
      </c>
      <c r="E145" s="2">
        <f>'[1]2025年已发货'!E:E</f>
        <v>105</v>
      </c>
      <c r="F145" s="4">
        <f>'[1]2025年已发货'!F:F</f>
        <v>45664</v>
      </c>
      <c r="G145" s="2" t="str">
        <f>'[1]2025年已发货'!G:G</f>
        <v>（中核二二绵阳）四川省绵阳市平武县响岩镇甲方项目指定地点</v>
      </c>
      <c r="H145" s="2" t="str">
        <f>'[1]2025年已发货'!H:H</f>
        <v>王明胜</v>
      </c>
      <c r="I145" s="2" t="str">
        <f>'[1]2025年已发货'!I:I</f>
        <v>15528301097</v>
      </c>
      <c r="J145" s="2" vm="1" t="e">
        <f>_xlfn._xlws.FILTER(辅助信息!D:D,辅助信息!G:G=G145)</f>
        <v>#VALUE!</v>
      </c>
    </row>
    <row r="146" spans="1:10">
      <c r="A146" s="2" t="str">
        <f>'[1]2025年已发货'!A:A</f>
        <v>陕钢</v>
      </c>
      <c r="B146" s="2" t="str">
        <f>'[1]2025年已发货'!B:B</f>
        <v>螺纹钢</v>
      </c>
      <c r="C146" s="2" t="str">
        <f>'[1]2025年已发货'!C:C</f>
        <v>HRB400EΦ25*9m</v>
      </c>
      <c r="D146" s="2" t="str">
        <f>'[1]2025年已发货'!D:D</f>
        <v>吨</v>
      </c>
      <c r="E146" s="2">
        <f>'[1]2025年已发货'!E:E</f>
        <v>35</v>
      </c>
      <c r="F146" s="4">
        <f>'[1]2025年已发货'!F:F</f>
        <v>45664</v>
      </c>
      <c r="G146" s="2" t="str">
        <f>'[1]2025年已发货'!G:G</f>
        <v>（中核二二绵阳）四川省绵阳市平武县响岩镇甲方项目指定地点</v>
      </c>
      <c r="H146" s="2" t="str">
        <f>'[1]2025年已发货'!H:H</f>
        <v>王明胜</v>
      </c>
      <c r="I146" s="2" t="str">
        <f>'[1]2025年已发货'!I:I</f>
        <v>15528301097</v>
      </c>
      <c r="J146" s="2" vm="1" t="e">
        <f>_xlfn._xlws.FILTER(辅助信息!D:D,辅助信息!G:G=G146)</f>
        <v>#VALUE!</v>
      </c>
    </row>
    <row r="147" spans="1:10">
      <c r="A147" s="2" t="str">
        <f>'[1]2025年已发货'!A:A</f>
        <v>冷钢</v>
      </c>
      <c r="B147" s="2" t="str">
        <f>'[1]2025年已发货'!B:B</f>
        <v>螺纹钢</v>
      </c>
      <c r="C147" s="2" t="str">
        <f>'[1]2025年已发货'!C:C</f>
        <v>HRB400E Φ16 9m</v>
      </c>
      <c r="D147" s="2" t="str">
        <f>'[1]2025年已发货'!D:D</f>
        <v>吨</v>
      </c>
      <c r="E147" s="2">
        <f>'[1]2025年已发货'!E:E</f>
        <v>15</v>
      </c>
      <c r="F147" s="4">
        <f>'[1]2025年已发货'!F:F</f>
        <v>45664</v>
      </c>
      <c r="G147" s="2" t="str">
        <f>'[1]2025年已发货'!G:G</f>
        <v>（五冶达州国道542项目-二工区巴河特大桥工段-5号墩）四川省达州市达川区石梯镇固家村村民委员会</v>
      </c>
      <c r="H147" s="2" t="str">
        <f>'[1]2025年已发货'!H:H</f>
        <v>谭福中</v>
      </c>
      <c r="I147" s="2">
        <f>'[1]2025年已发货'!I:I</f>
        <v>15828538619</v>
      </c>
      <c r="J147" s="2" vm="1" t="e">
        <f>_xlfn._xlws.FILTER(辅助信息!D:D,辅助信息!G:G=G147)</f>
        <v>#VALUE!</v>
      </c>
    </row>
    <row r="148" spans="1:10">
      <c r="A148" s="2" t="str">
        <f>'[1]2025年已发货'!A:A</f>
        <v>冷钢</v>
      </c>
      <c r="B148" s="2" t="str">
        <f>'[1]2025年已发货'!B:B</f>
        <v>螺纹钢</v>
      </c>
      <c r="C148" s="2" t="str">
        <f>'[1]2025年已发货'!C:C</f>
        <v>HRB400E Φ20 9m</v>
      </c>
      <c r="D148" s="2" t="str">
        <f>'[1]2025年已发货'!D:D</f>
        <v>吨</v>
      </c>
      <c r="E148" s="2">
        <f>'[1]2025年已发货'!E:E</f>
        <v>6</v>
      </c>
      <c r="F148" s="4">
        <f>'[1]2025年已发货'!F:F</f>
        <v>45664</v>
      </c>
      <c r="G148" s="2" t="str">
        <f>'[1]2025年已发货'!G:G</f>
        <v>（五冶达州国道542项目-二工区巴河特大桥工段-5号墩）四川省达州市达川区石梯镇固家村村民委员会</v>
      </c>
      <c r="H148" s="2" t="str">
        <f>'[1]2025年已发货'!H:H</f>
        <v>谭福中</v>
      </c>
      <c r="I148" s="2">
        <f>'[1]2025年已发货'!I:I</f>
        <v>15828538619</v>
      </c>
      <c r="J148" s="2" vm="1" t="e">
        <f>_xlfn._xlws.FILTER(辅助信息!D:D,辅助信息!G:G=G148)</f>
        <v>#VALUE!</v>
      </c>
    </row>
    <row r="149" spans="1:10">
      <c r="A149" s="2" t="str">
        <f>'[1]2025年已发货'!A:A</f>
        <v>冷钢</v>
      </c>
      <c r="B149" s="2" t="str">
        <f>'[1]2025年已发货'!B:B</f>
        <v>螺纹钢</v>
      </c>
      <c r="C149" s="2" t="str">
        <f>'[1]2025年已发货'!C:C</f>
        <v>HRB400E Φ22 9m</v>
      </c>
      <c r="D149" s="2" t="str">
        <f>'[1]2025年已发货'!D:D</f>
        <v>吨</v>
      </c>
      <c r="E149" s="2">
        <f>'[1]2025年已发货'!E:E</f>
        <v>15</v>
      </c>
      <c r="F149" s="4">
        <f>'[1]2025年已发货'!F:F</f>
        <v>45664</v>
      </c>
      <c r="G149" s="2" t="str">
        <f>'[1]2025年已发货'!G:G</f>
        <v>（五冶达州国道542项目-二工区巴河特大桥工段-5号墩）四川省达州市达川区石梯镇固家村村民委员会</v>
      </c>
      <c r="H149" s="2" t="str">
        <f>'[1]2025年已发货'!H:H</f>
        <v>谭福中</v>
      </c>
      <c r="I149" s="2">
        <f>'[1]2025年已发货'!I:I</f>
        <v>15828538619</v>
      </c>
      <c r="J149" s="2" vm="1" t="e">
        <f>_xlfn._xlws.FILTER(辅助信息!D:D,辅助信息!G:G=G149)</f>
        <v>#VALUE!</v>
      </c>
    </row>
    <row r="150" spans="1:10">
      <c r="A150" s="2" t="str">
        <f>'[1]2025年已发货'!A:A</f>
        <v>冷钢</v>
      </c>
      <c r="B150" s="2" t="str">
        <f>'[1]2025年已发货'!B:B</f>
        <v>螺纹钢</v>
      </c>
      <c r="C150" s="2" t="str">
        <f>'[1]2025年已发货'!C:C</f>
        <v>HRB400E Φ12 9m</v>
      </c>
      <c r="D150" s="2" t="str">
        <f>'[1]2025年已发货'!D:D</f>
        <v>吨</v>
      </c>
      <c r="E150" s="2">
        <f>'[1]2025年已发货'!E:E</f>
        <v>30</v>
      </c>
      <c r="F150" s="4">
        <f>'[1]2025年已发货'!F:F</f>
        <v>45664</v>
      </c>
      <c r="G150" s="2" t="str">
        <f>'[1]2025年已发货'!G:G</f>
        <v>（五冶达州国道542项目-一工区路基二工段）四川省达州市达川区石桥镇列宁街熊家营</v>
      </c>
      <c r="H150" s="2" t="str">
        <f>'[1]2025年已发货'!H:H</f>
        <v>黄纯益</v>
      </c>
      <c r="I150" s="2">
        <f>'[1]2025年已发货'!I:I</f>
        <v>13518257339</v>
      </c>
      <c r="J150" s="2" vm="1" t="e">
        <f>_xlfn._xlws.FILTER(辅助信息!D:D,辅助信息!G:G=G150)</f>
        <v>#VALUE!</v>
      </c>
    </row>
    <row r="151" spans="1:10">
      <c r="A151" s="2" t="str">
        <f>'[1]2025年已发货'!A:A</f>
        <v>冷钢</v>
      </c>
      <c r="B151" s="2" t="str">
        <f>'[1]2025年已发货'!B:B</f>
        <v>螺纹钢</v>
      </c>
      <c r="C151" s="2" t="str">
        <f>'[1]2025年已发货'!C:C</f>
        <v>HRB400E Φ16 9m</v>
      </c>
      <c r="D151" s="2" t="str">
        <f>'[1]2025年已发货'!D:D</f>
        <v>吨</v>
      </c>
      <c r="E151" s="2">
        <f>'[1]2025年已发货'!E:E</f>
        <v>6</v>
      </c>
      <c r="F151" s="4">
        <f>'[1]2025年已发货'!F:F</f>
        <v>45664</v>
      </c>
      <c r="G151" s="2" t="str">
        <f>'[1]2025年已发货'!G:G</f>
        <v>（五冶达州国道542项目-一工区路基二工段）四川省达州市达川区石桥镇列宁街熊家营</v>
      </c>
      <c r="H151" s="2" t="str">
        <f>'[1]2025年已发货'!H:H</f>
        <v>黄纯益</v>
      </c>
      <c r="I151" s="2">
        <f>'[1]2025年已发货'!I:I</f>
        <v>13518257339</v>
      </c>
      <c r="J151" s="2" vm="1" t="e">
        <f>_xlfn._xlws.FILTER(辅助信息!D:D,辅助信息!G:G=G151)</f>
        <v>#VALUE!</v>
      </c>
    </row>
    <row r="152" spans="1:10">
      <c r="A152" s="2" t="str">
        <f>'[1]2025年已发货'!A:A</f>
        <v>陕钢</v>
      </c>
      <c r="B152" s="2" t="str">
        <f>'[1]2025年已发货'!B:B</f>
        <v>螺纹钢</v>
      </c>
      <c r="C152" s="2" t="str">
        <f>'[1]2025年已发货'!C:C</f>
        <v>HRB400EФ16*12m</v>
      </c>
      <c r="D152" s="2" t="str">
        <f>'[1]2025年已发货'!D:D</f>
        <v>吨</v>
      </c>
      <c r="E152" s="2">
        <f>'[1]2025年已发货'!E:E</f>
        <v>25</v>
      </c>
      <c r="F152" s="4">
        <f>'[1]2025年已发货'!F:F</f>
        <v>45664</v>
      </c>
      <c r="G152" s="2" t="str">
        <f>'[1]2025年已发货'!G:G</f>
        <v>（中核中原-甘肃康略高速KLTJ1标项目）甘肃省陇南市康县长坝镇蒲家坝</v>
      </c>
      <c r="H152" s="2" t="str">
        <f>'[1]2025年已发货'!H:H</f>
        <v>张西语</v>
      </c>
      <c r="I152" s="2">
        <f>'[1]2025年已发货'!I:I</f>
        <v>17830361896</v>
      </c>
      <c r="J152" s="2" vm="1" t="e">
        <f>_xlfn._xlws.FILTER(辅助信息!D:D,辅助信息!G:G=G152)</f>
        <v>#VALUE!</v>
      </c>
    </row>
    <row r="153" spans="1:10">
      <c r="A153" s="2" t="str">
        <f>'[1]2025年已发货'!A:A</f>
        <v>陕钢</v>
      </c>
      <c r="B153" s="2" t="str">
        <f>'[1]2025年已发货'!B:B</f>
        <v>螺纹钢</v>
      </c>
      <c r="C153" s="2" t="str">
        <f>'[1]2025年已发货'!C:C</f>
        <v>HRB400EФ25*12m</v>
      </c>
      <c r="D153" s="2" t="str">
        <f>'[1]2025年已发货'!D:D</f>
        <v>吨</v>
      </c>
      <c r="E153" s="2">
        <f>'[1]2025年已发货'!E:E</f>
        <v>10</v>
      </c>
      <c r="F153" s="4">
        <f>'[1]2025年已发货'!F:F</f>
        <v>45664</v>
      </c>
      <c r="G153" s="2" t="str">
        <f>'[1]2025年已发货'!G:G</f>
        <v>（中核中原-甘肃康略高速KLTJ1标项目）甘肃省陇南市康县长坝镇蒲家坝</v>
      </c>
      <c r="H153" s="2" t="str">
        <f>'[1]2025年已发货'!H:H</f>
        <v>张西语</v>
      </c>
      <c r="I153" s="2">
        <f>'[1]2025年已发货'!I:I</f>
        <v>17830361896</v>
      </c>
      <c r="J153" s="2" vm="1" t="e">
        <f>_xlfn._xlws.FILTER(辅助信息!D:D,辅助信息!G:G=G153)</f>
        <v>#VALUE!</v>
      </c>
    </row>
    <row r="154" spans="1:10">
      <c r="A154" s="2" t="str">
        <f>'[1]2025年已发货'!A:A</f>
        <v>润耀</v>
      </c>
      <c r="B154" s="2" t="str">
        <f>'[1]2025年已发货'!B:B</f>
        <v>盘螺</v>
      </c>
      <c r="C154" s="2" t="str">
        <f>'[1]2025年已发货'!C:C</f>
        <v>HRB400EФ12</v>
      </c>
      <c r="D154" s="2" t="str">
        <f>'[1]2025年已发货'!D:D</f>
        <v>吨</v>
      </c>
      <c r="E154" s="2">
        <f>'[1]2025年已发货'!E:E</f>
        <v>70</v>
      </c>
      <c r="F154" s="4">
        <f>'[1]2025年已发货'!F:F</f>
        <v>45664</v>
      </c>
      <c r="G154" s="2" t="str">
        <f>'[1]2025年已发货'!G:G</f>
        <v>（中铁六局呼和公司康新高速TJ4-2标）四川省甘孜藏族自治州康定市新都桥镇东俄罗三村中建八局搅拌站旁</v>
      </c>
      <c r="H154" s="2" t="str">
        <f>'[1]2025年已发货'!H:H</f>
        <v>许文刚</v>
      </c>
      <c r="I154" s="2">
        <f>'[1]2025年已发货'!I:I</f>
        <v>15848808186</v>
      </c>
      <c r="J154" s="2" vm="1" t="e">
        <f>_xlfn._xlws.FILTER(辅助信息!D:D,辅助信息!G:G=G154)</f>
        <v>#VALUE!</v>
      </c>
    </row>
    <row r="155" spans="1:10">
      <c r="A155" s="2" t="str">
        <f>'[1]2025年已发货'!A:A</f>
        <v>达钢</v>
      </c>
      <c r="B155" s="2" t="str">
        <f>'[1]2025年已发货'!B:B</f>
        <v>螺纹钢</v>
      </c>
      <c r="C155" s="2" t="str">
        <f>'[1]2025年已发货'!C:C</f>
        <v>HRB400E Φ14 12m</v>
      </c>
      <c r="D155" s="2" t="str">
        <f>'[1]2025年已发货'!D:D</f>
        <v>吨</v>
      </c>
      <c r="E155" s="2">
        <f>'[1]2025年已发货'!E:E</f>
        <v>25</v>
      </c>
      <c r="F155" s="4">
        <f>'[1]2025年已发货'!F:F</f>
        <v>45665</v>
      </c>
      <c r="G155" s="2" t="str">
        <f>'[1]2025年已发货'!G:G</f>
        <v>（中铁建工-渝黔站房）重庆市彭水苗族土家族自治县汉葭街道岩坪彭水站前广场</v>
      </c>
      <c r="H155" s="2" t="str">
        <f>'[1]2025年已发货'!H:H</f>
        <v>贾尚垒</v>
      </c>
      <c r="I155" s="2">
        <f>'[1]2025年已发货'!I:I</f>
        <v>13155825161</v>
      </c>
      <c r="J155" s="2" vm="1" t="e">
        <f>_xlfn._xlws.FILTER(辅助信息!D:D,辅助信息!G:G=G155)</f>
        <v>#VALUE!</v>
      </c>
    </row>
    <row r="156" spans="1:10">
      <c r="A156" s="2" t="str">
        <f>'[1]2025年已发货'!A:A</f>
        <v>达钢</v>
      </c>
      <c r="B156" s="2" t="str">
        <f>'[1]2025年已发货'!B:B</f>
        <v>高线</v>
      </c>
      <c r="C156" s="2" t="str">
        <f>'[1]2025年已发货'!C:C</f>
        <v>HPB300Φ8</v>
      </c>
      <c r="D156" s="2" t="str">
        <f>'[1]2025年已发货'!D:D</f>
        <v>吨</v>
      </c>
      <c r="E156" s="2">
        <f>'[1]2025年已发货'!E:E</f>
        <v>15</v>
      </c>
      <c r="F156" s="4">
        <f>'[1]2025年已发货'!F:F</f>
        <v>45665</v>
      </c>
      <c r="G156" s="2" t="str">
        <f>'[1]2025年已发货'!G:G</f>
        <v>（中铁建工-渝黔站房）重庆市彭水苗族土家族自治县汉葭街道岩坪彭水站前广场</v>
      </c>
      <c r="H156" s="2" t="str">
        <f>'[1]2025年已发货'!H:H</f>
        <v>贾尚垒</v>
      </c>
      <c r="I156" s="2">
        <f>'[1]2025年已发货'!I:I</f>
        <v>13155825161</v>
      </c>
      <c r="J156" s="2" vm="1" t="e">
        <f>_xlfn._xlws.FILTER(辅助信息!D:D,辅助信息!G:G=G156)</f>
        <v>#VALUE!</v>
      </c>
    </row>
    <row r="157" spans="1:10">
      <c r="A157" s="2" t="str">
        <f>'[1]2025年已发货'!A:A</f>
        <v>达钢</v>
      </c>
      <c r="B157" s="2" t="str">
        <f>'[1]2025年已发货'!B:B</f>
        <v>盘螺</v>
      </c>
      <c r="C157" s="2" t="str">
        <f>'[1]2025年已发货'!C:C</f>
        <v>HRB400E Φ6</v>
      </c>
      <c r="D157" s="2" t="str">
        <f>'[1]2025年已发货'!D:D</f>
        <v>吨</v>
      </c>
      <c r="E157" s="2">
        <f>'[1]2025年已发货'!E:E</f>
        <v>35</v>
      </c>
      <c r="F157" s="4">
        <f>'[1]2025年已发货'!F:F</f>
        <v>45665</v>
      </c>
      <c r="G157" s="2" t="str">
        <f>'[1]2025年已发货'!G:G</f>
        <v>(五冶钢构医学科学产业园建设项目房建二部-三标（1-2）)四川省南充市顺庆区搬罾街道学府大道二段</v>
      </c>
      <c r="H157" s="2" t="str">
        <f>'[1]2025年已发货'!H:H</f>
        <v>安南</v>
      </c>
      <c r="I157" s="2">
        <f>'[1]2025年已发货'!I:I</f>
        <v>19950525030</v>
      </c>
      <c r="J157" s="2" t="str">
        <f>_xlfn._xlws.FILTER(辅助信息!D:D,辅助信息!G:G=G157)</f>
        <v>五冶钢构南充医学科学产业园建设项目</v>
      </c>
    </row>
    <row r="158" spans="1:10">
      <c r="A158" s="2" t="str">
        <f>'[1]2025年已发货'!A:A</f>
        <v>达钢</v>
      </c>
      <c r="B158" s="2" t="str">
        <f>'[1]2025年已发货'!B:B</f>
        <v>螺纹钢</v>
      </c>
      <c r="C158" s="2" t="str">
        <f>'[1]2025年已发货'!C:C</f>
        <v>HRB400E Φ12 9m</v>
      </c>
      <c r="D158" s="2" t="str">
        <f>'[1]2025年已发货'!D:D</f>
        <v>吨</v>
      </c>
      <c r="E158" s="2">
        <f>'[1]2025年已发货'!E:E</f>
        <v>35</v>
      </c>
      <c r="F158" s="4">
        <f>'[1]2025年已发货'!F:F</f>
        <v>45665</v>
      </c>
      <c r="G158" s="2" t="str">
        <f>'[1]2025年已发货'!G:G</f>
        <v>(五冶钢构医学科学产业园建设项目房建三部-一标（7-2）)四川省南充市顺庆区搬罾街道学府大道二段</v>
      </c>
      <c r="H158" s="2" t="str">
        <f>'[1]2025年已发货'!H:H</f>
        <v>郑林</v>
      </c>
      <c r="I158" s="2">
        <f>'[1]2025年已发货'!I:I</f>
        <v>18349955455</v>
      </c>
      <c r="J158" s="2" t="str">
        <f>_xlfn._xlws.FILTER(辅助信息!D:D,辅助信息!G:G=G158)</f>
        <v>五冶钢构南充医学科学产业园建设项目</v>
      </c>
    </row>
    <row r="159" spans="1:10">
      <c r="A159" s="2" t="str">
        <f>'[1]2025年已发货'!A:A</f>
        <v>达钢</v>
      </c>
      <c r="B159" s="2" t="str">
        <f>'[1]2025年已发货'!B:B</f>
        <v>螺纹钢</v>
      </c>
      <c r="C159" s="2" t="str">
        <f>'[1]2025年已发货'!C:C</f>
        <v>HRB400E Φ32 9m</v>
      </c>
      <c r="D159" s="2" t="str">
        <f>'[1]2025年已发货'!D:D</f>
        <v>吨</v>
      </c>
      <c r="E159" s="2">
        <f>'[1]2025年已发货'!E:E</f>
        <v>21</v>
      </c>
      <c r="F159" s="4">
        <f>'[1]2025年已发货'!F:F</f>
        <v>45665</v>
      </c>
      <c r="G159" s="2" t="str">
        <f>'[1]2025年已发货'!G:G</f>
        <v>（五冶达州国道542项目-三工区路基六工段）四川省达州市达川区赵固镇水文村</v>
      </c>
      <c r="H159" s="2" t="str">
        <f>'[1]2025年已发货'!H:H</f>
        <v>谭鹏程</v>
      </c>
      <c r="I159" s="2">
        <f>'[1]2025年已发货'!I:I</f>
        <v>18280895666</v>
      </c>
      <c r="J159" s="2" vm="1" t="e">
        <f>_xlfn._xlws.FILTER(辅助信息!D:D,辅助信息!G:G=G159)</f>
        <v>#VALUE!</v>
      </c>
    </row>
    <row r="160" spans="1:10">
      <c r="A160" s="2" t="str">
        <f>'[1]2025年已发货'!A:A</f>
        <v>达钢</v>
      </c>
      <c r="B160" s="2" t="str">
        <f>'[1]2025年已发货'!B:B</f>
        <v>螺纹钢</v>
      </c>
      <c r="C160" s="2" t="str">
        <f>'[1]2025年已发货'!C:C</f>
        <v>HRB400E Φ12 9m</v>
      </c>
      <c r="D160" s="2" t="str">
        <f>'[1]2025年已发货'!D:D</f>
        <v>吨</v>
      </c>
      <c r="E160" s="2">
        <f>'[1]2025年已发货'!E:E</f>
        <v>15</v>
      </c>
      <c r="F160" s="4">
        <f>'[1]2025年已发货'!F:F</f>
        <v>45665</v>
      </c>
      <c r="G160" s="2" t="str">
        <f>'[1]2025年已发货'!G:G</f>
        <v>（五冶达州国道542项目-三工区桥梁3工段）四川省达州市达川区赵固镇水文村原村委会下300米</v>
      </c>
      <c r="H160" s="2" t="str">
        <f>'[1]2025年已发货'!H:H</f>
        <v>李代茂</v>
      </c>
      <c r="I160" s="2">
        <f>'[1]2025年已发货'!I:I</f>
        <v>18302833536</v>
      </c>
      <c r="J160" s="2" vm="1" t="e">
        <f>_xlfn._xlws.FILTER(辅助信息!D:D,辅助信息!G:G=G160)</f>
        <v>#VALUE!</v>
      </c>
    </row>
    <row r="161" spans="1:10">
      <c r="A161" s="2" t="str">
        <f>'[1]2025年已发货'!A:A</f>
        <v>达钢</v>
      </c>
      <c r="B161" s="2" t="str">
        <f>'[1]2025年已发货'!B:B</f>
        <v>螺纹钢</v>
      </c>
      <c r="C161" s="2" t="str">
        <f>'[1]2025年已发货'!C:C</f>
        <v>HRB400E Φ32 9m</v>
      </c>
      <c r="D161" s="2" t="str">
        <f>'[1]2025年已发货'!D:D</f>
        <v>吨</v>
      </c>
      <c r="E161" s="2">
        <f>'[1]2025年已发货'!E:E</f>
        <v>6</v>
      </c>
      <c r="F161" s="4">
        <f>'[1]2025年已发货'!F:F</f>
        <v>45665</v>
      </c>
      <c r="G161" s="2" t="str">
        <f>'[1]2025年已发货'!G:G</f>
        <v>（五冶达州国道542项目-三工区桥梁3工段）四川省达州市达川区赵固镇水文村原村委会下300米</v>
      </c>
      <c r="H161" s="2" t="str">
        <f>'[1]2025年已发货'!H:H</f>
        <v>李代茂</v>
      </c>
      <c r="I161" s="2">
        <f>'[1]2025年已发货'!I:I</f>
        <v>18302833536</v>
      </c>
      <c r="J161" s="2" vm="1" t="e">
        <f>_xlfn._xlws.FILTER(辅助信息!D:D,辅助信息!G:G=G161)</f>
        <v>#VALUE!</v>
      </c>
    </row>
    <row r="162" spans="1:10">
      <c r="A162" s="2" t="str">
        <f>'[1]2025年已发货'!A:A</f>
        <v>陕钢</v>
      </c>
      <c r="B162" s="2" t="str">
        <f>'[1]2025年已发货'!B:B</f>
        <v>盘螺</v>
      </c>
      <c r="C162" s="2" t="str">
        <f>'[1]2025年已发货'!C:C</f>
        <v>HRB400E Φ8</v>
      </c>
      <c r="D162" s="2" t="str">
        <f>'[1]2025年已发货'!D:D</f>
        <v>吨</v>
      </c>
      <c r="E162" s="2">
        <f>'[1]2025年已发货'!E:E</f>
        <v>25</v>
      </c>
      <c r="F162" s="4">
        <f>'[1]2025年已发货'!F:F</f>
        <v>45665</v>
      </c>
      <c r="G162" s="2" t="str">
        <f>'[1]2025年已发货'!G:G</f>
        <v>(五冶钢构医学科学产业园建设项目房建二部-三标（1-2）)四川省南充市顺庆区搬罾街道学府大道二段</v>
      </c>
      <c r="H162" s="2" t="str">
        <f>'[1]2025年已发货'!H:H</f>
        <v>安南</v>
      </c>
      <c r="I162" s="2">
        <f>'[1]2025年已发货'!I:I</f>
        <v>19950525030</v>
      </c>
      <c r="J162" s="2" t="str">
        <f>_xlfn._xlws.FILTER(辅助信息!D:D,辅助信息!G:G=G162)</f>
        <v>五冶钢构南充医学科学产业园建设项目</v>
      </c>
    </row>
    <row r="163" spans="1:10">
      <c r="A163" s="2" t="str">
        <f>'[1]2025年已发货'!A:A</f>
        <v>陕钢</v>
      </c>
      <c r="B163" s="2" t="str">
        <f>'[1]2025年已发货'!B:B</f>
        <v>盘螺</v>
      </c>
      <c r="C163" s="2" t="str">
        <f>'[1]2025年已发货'!C:C</f>
        <v>HRB400E Φ10</v>
      </c>
      <c r="D163" s="2" t="str">
        <f>'[1]2025年已发货'!D:D</f>
        <v>吨</v>
      </c>
      <c r="E163" s="2">
        <f>'[1]2025年已发货'!E:E</f>
        <v>10</v>
      </c>
      <c r="F163" s="4">
        <f>'[1]2025年已发货'!F:F</f>
        <v>45665</v>
      </c>
      <c r="G163" s="2" t="str">
        <f>'[1]2025年已发货'!G:G</f>
        <v>(五冶钢构医学科学产业园建设项目房建二部-三标（1-2）)四川省南充市顺庆区搬罾街道学府大道二段</v>
      </c>
      <c r="H163" s="2" t="str">
        <f>'[1]2025年已发货'!H:H</f>
        <v>安南</v>
      </c>
      <c r="I163" s="2">
        <f>'[1]2025年已发货'!I:I</f>
        <v>19950525030</v>
      </c>
      <c r="J163" s="2" t="str">
        <f>_xlfn._xlws.FILTER(辅助信息!D:D,辅助信息!G:G=G163)</f>
        <v>五冶钢构南充医学科学产业园建设项目</v>
      </c>
    </row>
    <row r="164" spans="1:10">
      <c r="A164" s="2" t="str">
        <f>'[1]2025年已发货'!A:A</f>
        <v>陕钢</v>
      </c>
      <c r="B164" s="2" t="str">
        <f>'[1]2025年已发货'!B:B</f>
        <v>高线</v>
      </c>
      <c r="C164" s="2" t="str">
        <f>'[1]2025年已发货'!C:C</f>
        <v>HPB300 Φ8</v>
      </c>
      <c r="D164" s="2" t="str">
        <f>'[1]2025年已发货'!D:D</f>
        <v>吨</v>
      </c>
      <c r="E164" s="2">
        <f>'[1]2025年已发货'!E:E</f>
        <v>2</v>
      </c>
      <c r="F164" s="4">
        <f>'[1]2025年已发货'!F:F</f>
        <v>45665</v>
      </c>
      <c r="G164" s="2" t="str">
        <f>'[1]2025年已发货'!G:G</f>
        <v>(五冶钢构医学科学产业园建设项目房建二部-六标)四川省南充市顺庆区搬罾街道学府大道二段</v>
      </c>
      <c r="H164" s="2" t="str">
        <f>'[1]2025年已发货'!H:H</f>
        <v>安南</v>
      </c>
      <c r="I164" s="2">
        <f>'[1]2025年已发货'!I:I</f>
        <v>19950525030</v>
      </c>
      <c r="J164" s="2" t="str">
        <f>_xlfn._xlws.FILTER(辅助信息!D:D,辅助信息!G:G=G164)</f>
        <v>五冶钢构南充医学科学产业园建设项目</v>
      </c>
    </row>
    <row r="165" spans="1:10">
      <c r="A165" s="2" t="str">
        <f>'[1]2025年已发货'!A:A</f>
        <v>陕钢</v>
      </c>
      <c r="B165" s="2" t="str">
        <f>'[1]2025年已发货'!B:B</f>
        <v>高线</v>
      </c>
      <c r="C165" s="2" t="str">
        <f>'[1]2025年已发货'!C:C</f>
        <v>HPB300 Φ12</v>
      </c>
      <c r="D165" s="2" t="str">
        <f>'[1]2025年已发货'!D:D</f>
        <v>吨</v>
      </c>
      <c r="E165" s="2">
        <f>'[1]2025年已发货'!E:E</f>
        <v>8</v>
      </c>
      <c r="F165" s="4">
        <f>'[1]2025年已发货'!F:F</f>
        <v>45665</v>
      </c>
      <c r="G165" s="2" t="str">
        <f>'[1]2025年已发货'!G:G</f>
        <v>(五冶钢构医学科学产业园建设项目房建二部-六标)四川省南充市顺庆区搬罾街道学府大道二段</v>
      </c>
      <c r="H165" s="2" t="str">
        <f>'[1]2025年已发货'!H:H</f>
        <v>安南</v>
      </c>
      <c r="I165" s="2">
        <f>'[1]2025年已发货'!I:I</f>
        <v>19950525030</v>
      </c>
      <c r="J165" s="2" t="str">
        <f>_xlfn._xlws.FILTER(辅助信息!D:D,辅助信息!G:G=G165)</f>
        <v>五冶钢构南充医学科学产业园建设项目</v>
      </c>
    </row>
    <row r="166" spans="1:10">
      <c r="A166" s="2" t="str">
        <f>'[1]2025年已发货'!A:A</f>
        <v>陕钢</v>
      </c>
      <c r="B166" s="2" t="str">
        <f>'[1]2025年已发货'!B:B</f>
        <v>盘螺</v>
      </c>
      <c r="C166" s="2" t="str">
        <f>'[1]2025年已发货'!C:C</f>
        <v>HRB400E Φ8</v>
      </c>
      <c r="D166" s="2" t="str">
        <f>'[1]2025年已发货'!D:D</f>
        <v>吨</v>
      </c>
      <c r="E166" s="2">
        <f>'[1]2025年已发货'!E:E</f>
        <v>2</v>
      </c>
      <c r="F166" s="4">
        <f>'[1]2025年已发货'!F:F</f>
        <v>45665</v>
      </c>
      <c r="G166" s="2" t="str">
        <f>'[1]2025年已发货'!G:G</f>
        <v>(五冶钢构医学科学产业园建设项目房建二部-六标)四川省南充市顺庆区搬罾街道学府大道二段</v>
      </c>
      <c r="H166" s="2" t="str">
        <f>'[1]2025年已发货'!H:H</f>
        <v>安南</v>
      </c>
      <c r="I166" s="2">
        <f>'[1]2025年已发货'!I:I</f>
        <v>19950525030</v>
      </c>
      <c r="J166" s="2" t="str">
        <f>_xlfn._xlws.FILTER(辅助信息!D:D,辅助信息!G:G=G166)</f>
        <v>五冶钢构南充医学科学产业园建设项目</v>
      </c>
    </row>
    <row r="167" spans="1:10">
      <c r="A167" s="2" t="str">
        <f>'[1]2025年已发货'!A:A</f>
        <v>陕钢</v>
      </c>
      <c r="B167" s="2" t="str">
        <f>'[1]2025年已发货'!B:B</f>
        <v>螺纹钢</v>
      </c>
      <c r="C167" s="2" t="str">
        <f>'[1]2025年已发货'!C:C</f>
        <v>HRB400E Φ12 9m</v>
      </c>
      <c r="D167" s="2" t="str">
        <f>'[1]2025年已发货'!D:D</f>
        <v>吨</v>
      </c>
      <c r="E167" s="2">
        <f>'[1]2025年已发货'!E:E</f>
        <v>20</v>
      </c>
      <c r="F167" s="4">
        <f>'[1]2025年已发货'!F:F</f>
        <v>45665</v>
      </c>
      <c r="G167" s="2" t="str">
        <f>'[1]2025年已发货'!G:G</f>
        <v>(五冶钢构医学科学产业园建设项目房建二部-六标)四川省南充市顺庆区搬罾街道学府大道二段</v>
      </c>
      <c r="H167" s="2" t="str">
        <f>'[1]2025年已发货'!H:H</f>
        <v>安南</v>
      </c>
      <c r="I167" s="2">
        <f>'[1]2025年已发货'!I:I</f>
        <v>19950525030</v>
      </c>
      <c r="J167" s="2" t="str">
        <f>_xlfn._xlws.FILTER(辅助信息!D:D,辅助信息!G:G=G167)</f>
        <v>五冶钢构南充医学科学产业园建设项目</v>
      </c>
    </row>
    <row r="168" spans="1:10">
      <c r="A168" s="2" t="str">
        <f>'[1]2025年已发货'!A:A</f>
        <v>陕钢</v>
      </c>
      <c r="B168" s="2" t="str">
        <f>'[1]2025年已发货'!B:B</f>
        <v>螺纹钢</v>
      </c>
      <c r="C168" s="2" t="str">
        <f>'[1]2025年已发货'!C:C</f>
        <v>HRB400E Φ16 9m</v>
      </c>
      <c r="D168" s="2" t="str">
        <f>'[1]2025年已发货'!D:D</f>
        <v>吨</v>
      </c>
      <c r="E168" s="2">
        <f>'[1]2025年已发货'!E:E</f>
        <v>3</v>
      </c>
      <c r="F168" s="4">
        <f>'[1]2025年已发货'!F:F</f>
        <v>45665</v>
      </c>
      <c r="G168" s="2" t="str">
        <f>'[1]2025年已发货'!G:G</f>
        <v>(五冶钢构医学科学产业园建设项目房建二部-六标)四川省南充市顺庆区搬罾街道学府大道二段</v>
      </c>
      <c r="H168" s="2" t="str">
        <f>'[1]2025年已发货'!H:H</f>
        <v>安南</v>
      </c>
      <c r="I168" s="2">
        <f>'[1]2025年已发货'!I:I</f>
        <v>19950525030</v>
      </c>
      <c r="J168" s="2" t="str">
        <f>_xlfn._xlws.FILTER(辅助信息!D:D,辅助信息!G:G=G168)</f>
        <v>五冶钢构南充医学科学产业园建设项目</v>
      </c>
    </row>
    <row r="169" spans="1:10">
      <c r="A169" s="2" t="str">
        <f>'[1]2025年已发货'!A:A</f>
        <v>陕钢</v>
      </c>
      <c r="B169" s="2" t="str">
        <f>'[1]2025年已发货'!B:B</f>
        <v>盘螺</v>
      </c>
      <c r="C169" s="2" t="str">
        <f>'[1]2025年已发货'!C:C</f>
        <v>HRB400E Φ8</v>
      </c>
      <c r="D169" s="2" t="str">
        <f>'[1]2025年已发货'!D:D</f>
        <v>吨</v>
      </c>
      <c r="E169" s="2">
        <f>'[1]2025年已发货'!E:E</f>
        <v>26</v>
      </c>
      <c r="F169" s="4">
        <f>'[1]2025年已发货'!F:F</f>
        <v>45665</v>
      </c>
      <c r="G169" s="2" t="str">
        <f>'[1]2025年已发货'!G:G</f>
        <v>（四川商建-射洪城乡一体化项目）遂宁市射洪市忠新幼儿园北侧约220米新溪小区</v>
      </c>
      <c r="H169" s="2" t="str">
        <f>'[1]2025年已发货'!H:H</f>
        <v>柏子刚</v>
      </c>
      <c r="I169" s="2">
        <f>'[1]2025年已发货'!I:I</f>
        <v>15692885305</v>
      </c>
      <c r="J169" s="2" t="str">
        <f>_xlfn._xlws.FILTER(辅助信息!D:D,辅助信息!G:G=G169)</f>
        <v>四川商建
射洪城乡一体化项目</v>
      </c>
    </row>
    <row r="170" spans="1:10">
      <c r="A170" s="2" t="str">
        <f>'[1]2025年已发货'!A:A</f>
        <v>陕钢</v>
      </c>
      <c r="B170" s="2" t="str">
        <f>'[1]2025年已发货'!B:B</f>
        <v>盘螺</v>
      </c>
      <c r="C170" s="2" t="str">
        <f>'[1]2025年已发货'!C:C</f>
        <v>HRB400E Φ10</v>
      </c>
      <c r="D170" s="2" t="str">
        <f>'[1]2025年已发货'!D:D</f>
        <v>吨</v>
      </c>
      <c r="E170" s="2">
        <f>'[1]2025年已发货'!E:E</f>
        <v>45</v>
      </c>
      <c r="F170" s="4">
        <f>'[1]2025年已发货'!F:F</f>
        <v>45665</v>
      </c>
      <c r="G170" s="2" t="str">
        <f>'[1]2025年已发货'!G:G</f>
        <v>（四川商建-射洪城乡一体化项目）遂宁市射洪市忠新幼儿园北侧约220米新溪小区</v>
      </c>
      <c r="H170" s="2" t="str">
        <f>'[1]2025年已发货'!H:H</f>
        <v>柏子刚</v>
      </c>
      <c r="I170" s="2">
        <f>'[1]2025年已发货'!I:I</f>
        <v>15692885305</v>
      </c>
      <c r="J170" s="2" t="str">
        <f>_xlfn._xlws.FILTER(辅助信息!D:D,辅助信息!G:G=G170)</f>
        <v>四川商建
射洪城乡一体化项目</v>
      </c>
    </row>
    <row r="171" spans="1:10">
      <c r="A171" s="2" t="str">
        <f>'[1]2025年已发货'!A:A</f>
        <v>陕钢</v>
      </c>
      <c r="B171" s="2" t="str">
        <f>'[1]2025年已发货'!B:B</f>
        <v>螺纹钢</v>
      </c>
      <c r="C171" s="2" t="str">
        <f>'[1]2025年已发货'!C:C</f>
        <v>HRB400EΦ25*12m</v>
      </c>
      <c r="D171" s="2" t="str">
        <f>'[1]2025年已发货'!D:D</f>
        <v>吨</v>
      </c>
      <c r="E171" s="2">
        <f>'[1]2025年已发货'!E:E</f>
        <v>35</v>
      </c>
      <c r="F171" s="4">
        <f>'[1]2025年已发货'!F:F</f>
        <v>45665</v>
      </c>
      <c r="G171" s="2" t="str">
        <f>'[1]2025年已发货'!G:G</f>
        <v>（中核二二绵阳）四川省绵阳市平武县响岩镇甲方项目指定地点</v>
      </c>
      <c r="H171" s="2" t="str">
        <f>'[1]2025年已发货'!H:H</f>
        <v>王明胜</v>
      </c>
      <c r="I171" s="2" t="str">
        <f>'[1]2025年已发货'!I:I</f>
        <v>15528301097</v>
      </c>
      <c r="J171" s="2" vm="1" t="e">
        <f>_xlfn._xlws.FILTER(辅助信息!D:D,辅助信息!G:G=G171)</f>
        <v>#VALUE!</v>
      </c>
    </row>
    <row r="172" spans="1:10">
      <c r="A172" s="2" t="str">
        <f>'[1]2025年已发货'!A:A</f>
        <v>晋邦</v>
      </c>
      <c r="B172" s="2" t="str">
        <f>'[1]2025年已发货'!B:B</f>
        <v>螺纹钢</v>
      </c>
      <c r="C172" s="2" t="str">
        <f>'[1]2025年已发货'!C:C</f>
        <v>HRB400E Φ16 9m</v>
      </c>
      <c r="D172" s="2" t="str">
        <f>'[1]2025年已发货'!D:D</f>
        <v>吨</v>
      </c>
      <c r="E172" s="2">
        <f>'[1]2025年已发货'!E:E</f>
        <v>21</v>
      </c>
      <c r="F172" s="4">
        <f>'[1]2025年已发货'!F:F</f>
        <v>45665</v>
      </c>
      <c r="G172" s="2" t="str">
        <f>'[1]2025年已发货'!G:G</f>
        <v>（四川商建-射洪城乡一体化项目）遂宁市射洪市忠新幼儿园北侧约220米新溪小区</v>
      </c>
      <c r="H172" s="2" t="str">
        <f>'[1]2025年已发货'!H:H</f>
        <v>柏子刚</v>
      </c>
      <c r="I172" s="2">
        <f>'[1]2025年已发货'!I:I</f>
        <v>15692885305</v>
      </c>
      <c r="J172" s="2" t="str">
        <f>_xlfn._xlws.FILTER(辅助信息!D:D,辅助信息!G:G=G172)</f>
        <v>四川商建
射洪城乡一体化项目</v>
      </c>
    </row>
    <row r="173" spans="1:10">
      <c r="A173" s="2" t="str">
        <f>'[1]2025年已发货'!A:A</f>
        <v>晋邦</v>
      </c>
      <c r="B173" s="2" t="str">
        <f>'[1]2025年已发货'!B:B</f>
        <v>螺纹钢</v>
      </c>
      <c r="C173" s="2" t="str">
        <f>'[1]2025年已发货'!C:C</f>
        <v>HRB400E Φ20 9m</v>
      </c>
      <c r="D173" s="2" t="str">
        <f>'[1]2025年已发货'!D:D</f>
        <v>吨</v>
      </c>
      <c r="E173" s="2">
        <f>'[1]2025年已发货'!E:E</f>
        <v>45</v>
      </c>
      <c r="F173" s="4">
        <f>'[1]2025年已发货'!F:F</f>
        <v>45665</v>
      </c>
      <c r="G173" s="2" t="str">
        <f>'[1]2025年已发货'!G:G</f>
        <v>（四川商建-射洪城乡一体化项目）遂宁市射洪市忠新幼儿园北侧约220米新溪小区</v>
      </c>
      <c r="H173" s="2" t="str">
        <f>'[1]2025年已发货'!H:H</f>
        <v>柏子刚</v>
      </c>
      <c r="I173" s="2">
        <f>'[1]2025年已发货'!I:I</f>
        <v>15692885305</v>
      </c>
      <c r="J173" s="2" t="str">
        <f>_xlfn._xlws.FILTER(辅助信息!D:D,辅助信息!G:G=G173)</f>
        <v>四川商建
射洪城乡一体化项目</v>
      </c>
    </row>
    <row r="174" spans="1:10">
      <c r="A174" s="2" t="str">
        <f>'[1]2025年已发货'!A:A</f>
        <v>陕钢</v>
      </c>
      <c r="B174" s="2" t="str">
        <f>'[1]2025年已发货'!B:B</f>
        <v>螺纹钢</v>
      </c>
      <c r="C174" s="2" t="str">
        <f>'[1]2025年已发货'!C:C</f>
        <v>HRB400E Φ12 12m</v>
      </c>
      <c r="D174" s="2" t="str">
        <f>'[1]2025年已发货'!D:D</f>
        <v>吨</v>
      </c>
      <c r="E174" s="2">
        <f>'[1]2025年已发货'!E:E</f>
        <v>35</v>
      </c>
      <c r="F174" s="4">
        <f>'[1]2025年已发货'!F:F</f>
        <v>45665</v>
      </c>
      <c r="G174" s="2" t="str">
        <f>'[1]2025年已发货'!G:G</f>
        <v>（中铁三局-铜资高速1标）四川省资阳市安岳县石羊镇猫坝村2#钢筋场</v>
      </c>
      <c r="H174" s="2" t="str">
        <f>'[1]2025年已发货'!H:H</f>
        <v>王雪</v>
      </c>
      <c r="I174" s="2">
        <f>'[1]2025年已发货'!I:I</f>
        <v>18729676589</v>
      </c>
      <c r="J174" s="2" vm="1" t="e">
        <f>_xlfn._xlws.FILTER(辅助信息!D:D,辅助信息!G:G=G174)</f>
        <v>#VALUE!</v>
      </c>
    </row>
    <row r="175" spans="1:10">
      <c r="A175" s="2" t="str">
        <f>'[1]2025年已发货'!A:A</f>
        <v>陕钢</v>
      </c>
      <c r="B175" s="2" t="str">
        <f>'[1]2025年已发货'!B:B</f>
        <v>螺纹钢</v>
      </c>
      <c r="C175" s="2" t="str">
        <f>'[1]2025年已发货'!C:C</f>
        <v>HRB400E Φ12 12m</v>
      </c>
      <c r="D175" s="2" t="str">
        <f>'[1]2025年已发货'!D:D</f>
        <v>吨</v>
      </c>
      <c r="E175" s="2">
        <f>'[1]2025年已发货'!E:E</f>
        <v>35</v>
      </c>
      <c r="F175" s="4">
        <f>'[1]2025年已发货'!F:F</f>
        <v>45665</v>
      </c>
      <c r="G175" s="2" t="str">
        <f>'[1]2025年已发货'!G:G</f>
        <v>(中铁九局-铜资高速3标)四川省资阳市安岳县天宝乡2#钢筋场</v>
      </c>
      <c r="H175" s="2" t="str">
        <f>'[1]2025年已发货'!H:H</f>
        <v>林启松</v>
      </c>
      <c r="I175" s="2">
        <f>'[1]2025年已发货'!I:I</f>
        <v>13688439855</v>
      </c>
      <c r="J175" s="2" vm="1" t="e">
        <f>_xlfn._xlws.FILTER(辅助信息!D:D,辅助信息!G:G=G175)</f>
        <v>#VALUE!</v>
      </c>
    </row>
    <row r="176" spans="1:10">
      <c r="A176" s="2" t="str">
        <f>'[1]2025年已发货'!A:A</f>
        <v>陕钢</v>
      </c>
      <c r="B176" s="2" t="str">
        <f>'[1]2025年已发货'!B:B</f>
        <v>高线</v>
      </c>
      <c r="C176" s="2" t="str">
        <f>'[1]2025年已发货'!C:C</f>
        <v>HPB300Φ12</v>
      </c>
      <c r="D176" s="2" t="str">
        <f>'[1]2025年已发货'!D:D</f>
        <v>吨</v>
      </c>
      <c r="E176" s="2">
        <f>'[1]2025年已发货'!E:E</f>
        <v>35</v>
      </c>
      <c r="F176" s="4">
        <f>'[1]2025年已发货'!F:F</f>
        <v>45665</v>
      </c>
      <c r="G176" s="2" t="str">
        <f>'[1]2025年已发货'!G:G</f>
        <v>（中铁三局成渝扩容ZCB3-1项目部）内江市胜利收费站红绿灯500米</v>
      </c>
      <c r="H176" s="2" t="str">
        <f>'[1]2025年已发货'!H:H</f>
        <v>王岩</v>
      </c>
      <c r="I176" s="2">
        <f>'[1]2025年已发货'!I:I</f>
        <v>17634813323</v>
      </c>
      <c r="J176" s="2" vm="1" t="e">
        <f>_xlfn._xlws.FILTER(辅助信息!D:D,辅助信息!G:G=G176)</f>
        <v>#VALUE!</v>
      </c>
    </row>
    <row r="177" spans="1:10">
      <c r="A177" s="2" t="str">
        <f>'[1]2025年已发货'!A:A</f>
        <v>陕钢</v>
      </c>
      <c r="B177" s="2" t="str">
        <f>'[1]2025年已发货'!B:B</f>
        <v>螺纹钢</v>
      </c>
      <c r="C177" s="2" t="str">
        <f>'[1]2025年已发货'!C:C</f>
        <v>HRB400E Φ16 9m</v>
      </c>
      <c r="D177" s="2" t="str">
        <f>'[1]2025年已发货'!D:D</f>
        <v>吨</v>
      </c>
      <c r="E177" s="2">
        <f>'[1]2025年已发货'!E:E</f>
        <v>35</v>
      </c>
      <c r="F177" s="4">
        <f>'[1]2025年已发货'!F:F</f>
        <v>45665</v>
      </c>
      <c r="G177" s="2" t="str">
        <f>'[1]2025年已发货'!G:G</f>
        <v>（中铁三局成渝扩容ZCB3-1项目部）内江市胜利收费站红绿灯500米</v>
      </c>
      <c r="H177" s="2" t="str">
        <f>'[1]2025年已发货'!H:H</f>
        <v>王岩</v>
      </c>
      <c r="I177" s="2">
        <f>'[1]2025年已发货'!I:I</f>
        <v>17634813323</v>
      </c>
      <c r="J177" s="2" vm="1" t="e">
        <f>_xlfn._xlws.FILTER(辅助信息!D:D,辅助信息!G:G=G177)</f>
        <v>#VALUE!</v>
      </c>
    </row>
    <row r="178" spans="1:10">
      <c r="A178" s="2" t="str">
        <f>'[1]2025年已发货'!A:A</f>
        <v>陕钢</v>
      </c>
      <c r="B178" s="2" t="str">
        <f>'[1]2025年已发货'!B:B</f>
        <v>螺纹钢</v>
      </c>
      <c r="C178" s="2" t="str">
        <f>'[1]2025年已发货'!C:C</f>
        <v>HRB400E Φ25 9m</v>
      </c>
      <c r="D178" s="2" t="str">
        <f>'[1]2025年已发货'!D:D</f>
        <v>吨</v>
      </c>
      <c r="E178" s="2">
        <f>'[1]2025年已发货'!E:E</f>
        <v>35</v>
      </c>
      <c r="F178" s="4">
        <f>'[1]2025年已发货'!F:F</f>
        <v>45665</v>
      </c>
      <c r="G178" s="2" t="str">
        <f>'[1]2025年已发货'!G:G</f>
        <v>（中铁三局成渝扩容ZCB3-1项目部）内江市胜利收费站红绿灯500米</v>
      </c>
      <c r="H178" s="2" t="str">
        <f>'[1]2025年已发货'!H:H</f>
        <v>王岩</v>
      </c>
      <c r="I178" s="2">
        <f>'[1]2025年已发货'!I:I</f>
        <v>17634813323</v>
      </c>
      <c r="J178" s="2" vm="1" t="e">
        <f>_xlfn._xlws.FILTER(辅助信息!D:D,辅助信息!G:G=G178)</f>
        <v>#VALUE!</v>
      </c>
    </row>
    <row r="179" spans="1:10">
      <c r="A179" s="2" t="str">
        <f>'[1]2025年已发货'!A:A</f>
        <v>陕钢</v>
      </c>
      <c r="B179" s="2" t="str">
        <f>'[1]2025年已发货'!B:B</f>
        <v>高线</v>
      </c>
      <c r="C179" s="2" t="str">
        <f>'[1]2025年已发货'!C:C</f>
        <v>HPB300Φ12</v>
      </c>
      <c r="D179" s="2" t="str">
        <f>'[1]2025年已发货'!D:D</f>
        <v>吨</v>
      </c>
      <c r="E179" s="2">
        <f>'[1]2025年已发货'!E:E</f>
        <v>35</v>
      </c>
      <c r="F179" s="4">
        <f>'[1]2025年已发货'!F:F</f>
        <v>45665</v>
      </c>
      <c r="G179" s="2" t="str">
        <f>'[1]2025年已发货'!G:G</f>
        <v>（中铁广州局-成渝扩容2标）成渝扩容项目ZCB3-2标2＃拌和站【雁江区联盟桥东北50米(资资路) 】</v>
      </c>
      <c r="H179" s="2" t="str">
        <f>'[1]2025年已发货'!H:H</f>
        <v>刘沛琦</v>
      </c>
      <c r="I179" s="2">
        <f>'[1]2025年已发货'!I:I</f>
        <v>18011784798</v>
      </c>
      <c r="J179" s="2" vm="1" t="e">
        <f>_xlfn._xlws.FILTER(辅助信息!D:D,辅助信息!G:G=G179)</f>
        <v>#VALUE!</v>
      </c>
    </row>
    <row r="180" spans="1:10">
      <c r="A180" s="2" t="str">
        <f>'[1]2025年已发货'!A:A</f>
        <v>陕钢</v>
      </c>
      <c r="B180" s="2" t="str">
        <f>'[1]2025年已发货'!B:B</f>
        <v>螺纹钢</v>
      </c>
      <c r="C180" s="2" t="str">
        <f>'[1]2025年已发货'!C:C</f>
        <v>HRB400E Φ12 9m</v>
      </c>
      <c r="D180" s="2" t="str">
        <f>'[1]2025年已发货'!D:D</f>
        <v>吨</v>
      </c>
      <c r="E180" s="2">
        <f>'[1]2025年已发货'!E:E</f>
        <v>35</v>
      </c>
      <c r="F180" s="4">
        <f>'[1]2025年已发货'!F:F</f>
        <v>45665</v>
      </c>
      <c r="G180" s="2" t="str">
        <f>'[1]2025年已发货'!G:G</f>
        <v>（中铁广州局-成渝扩容2标）成渝扩容项目ZCB3-2标2＃拌和站【雁江区联盟桥东北50米(资资路) 】</v>
      </c>
      <c r="H180" s="2" t="str">
        <f>'[1]2025年已发货'!H:H</f>
        <v>刘沛琦</v>
      </c>
      <c r="I180" s="2">
        <f>'[1]2025年已发货'!I:I</f>
        <v>18011784798</v>
      </c>
      <c r="J180" s="2" vm="1" t="e">
        <f>_xlfn._xlws.FILTER(辅助信息!D:D,辅助信息!G:G=G180)</f>
        <v>#VALUE!</v>
      </c>
    </row>
    <row r="181" spans="1:10">
      <c r="A181" s="2" t="str">
        <f>'[1]2025年已发货'!A:A</f>
        <v>陕钢</v>
      </c>
      <c r="B181" s="2" t="str">
        <f>'[1]2025年已发货'!B:B</f>
        <v>螺纹钢</v>
      </c>
      <c r="C181" s="2" t="str">
        <f>'[1]2025年已发货'!C:C</f>
        <v>HRB400E Φ16 9m</v>
      </c>
      <c r="D181" s="2" t="str">
        <f>'[1]2025年已发货'!D:D</f>
        <v>吨</v>
      </c>
      <c r="E181" s="2">
        <f>'[1]2025年已发货'!E:E</f>
        <v>35</v>
      </c>
      <c r="F181" s="4">
        <f>'[1]2025年已发货'!F:F</f>
        <v>45665</v>
      </c>
      <c r="G181" s="2" t="str">
        <f>'[1]2025年已发货'!G:G</f>
        <v>（中铁广州局-成渝扩容2标）成渝扩容项目ZCB3-2标2＃拌和站【雁江区联盟桥东北50米(资资路) 】</v>
      </c>
      <c r="H181" s="2" t="str">
        <f>'[1]2025年已发货'!H:H</f>
        <v>刘沛琦</v>
      </c>
      <c r="I181" s="2">
        <f>'[1]2025年已发货'!I:I</f>
        <v>18011784798</v>
      </c>
      <c r="J181" s="2" vm="1" t="e">
        <f>_xlfn._xlws.FILTER(辅助信息!D:D,辅助信息!G:G=G181)</f>
        <v>#VALUE!</v>
      </c>
    </row>
    <row r="182" spans="1:10">
      <c r="A182" s="2" t="str">
        <f>'[1]2025年已发货'!A:A</f>
        <v>陕钢</v>
      </c>
      <c r="B182" s="2" t="str">
        <f>'[1]2025年已发货'!B:B</f>
        <v>螺纹钢</v>
      </c>
      <c r="C182" s="2" t="str">
        <f>'[1]2025年已发货'!C:C</f>
        <v>HRB400E Φ25 9m</v>
      </c>
      <c r="D182" s="2" t="str">
        <f>'[1]2025年已发货'!D:D</f>
        <v>吨</v>
      </c>
      <c r="E182" s="2">
        <f>'[1]2025年已发货'!E:E</f>
        <v>35</v>
      </c>
      <c r="F182" s="4">
        <f>'[1]2025年已发货'!F:F</f>
        <v>45665</v>
      </c>
      <c r="G182" s="2" t="str">
        <f>'[1]2025年已发货'!G:G</f>
        <v>（中铁广州局-成渝扩容2标）成渝扩容项目ZCB3-2标2＃拌和站【雁江区联盟桥东北50米(资资路) 】</v>
      </c>
      <c r="H182" s="2" t="str">
        <f>'[1]2025年已发货'!H:H</f>
        <v>刘沛琦</v>
      </c>
      <c r="I182" s="2">
        <f>'[1]2025年已发货'!I:I</f>
        <v>18011784798</v>
      </c>
      <c r="J182" s="2" vm="1" t="e">
        <f>_xlfn._xlws.FILTER(辅助信息!D:D,辅助信息!G:G=G182)</f>
        <v>#VALUE!</v>
      </c>
    </row>
    <row r="183" spans="1:10">
      <c r="A183" s="2" t="str">
        <f>'[1]2025年已发货'!A:A</f>
        <v>陕钢</v>
      </c>
      <c r="B183" s="2" t="str">
        <f>'[1]2025年已发货'!B:B</f>
        <v>高线</v>
      </c>
      <c r="C183" s="2" t="str">
        <f>'[1]2025年已发货'!C:C</f>
        <v>HPB300Φ12</v>
      </c>
      <c r="D183" s="2" t="str">
        <f>'[1]2025年已发货'!D:D</f>
        <v>吨</v>
      </c>
      <c r="E183" s="2">
        <f>'[1]2025年已发货'!E:E</f>
        <v>30</v>
      </c>
      <c r="F183" s="4">
        <f>'[1]2025年已发货'!F:F</f>
        <v>45665</v>
      </c>
      <c r="G183" s="2" t="str">
        <f>'[1]2025年已发货'!G:G</f>
        <v>（中铁五局-成渝扩容3标）四川省资阳市雁江区伍隍镇铺子村雁江区X138</v>
      </c>
      <c r="H183" s="2" t="str">
        <f>'[1]2025年已发货'!H:H</f>
        <v>王健</v>
      </c>
      <c r="I183" s="2">
        <f>'[1]2025年已发货'!I:I</f>
        <v>17726168395</v>
      </c>
      <c r="J183" s="2" vm="1" t="e">
        <f>_xlfn._xlws.FILTER(辅助信息!D:D,辅助信息!G:G=G183)</f>
        <v>#VALUE!</v>
      </c>
    </row>
    <row r="184" spans="1:10">
      <c r="A184" s="2" t="str">
        <f>'[1]2025年已发货'!A:A</f>
        <v>陕钢</v>
      </c>
      <c r="B184" s="2" t="str">
        <f>'[1]2025年已发货'!B:B</f>
        <v>螺纹钢</v>
      </c>
      <c r="C184" s="2" t="str">
        <f>'[1]2025年已发货'!C:C</f>
        <v>HRB400E Φ25 9m</v>
      </c>
      <c r="D184" s="2" t="str">
        <f>'[1]2025年已发货'!D:D</f>
        <v>吨</v>
      </c>
      <c r="E184" s="2">
        <f>'[1]2025年已发货'!E:E</f>
        <v>20</v>
      </c>
      <c r="F184" s="4">
        <f>'[1]2025年已发货'!F:F</f>
        <v>45665</v>
      </c>
      <c r="G184" s="2" t="str">
        <f>'[1]2025年已发货'!G:G</f>
        <v>（中铁五局-成渝扩容3标）四川省资阳市雁江区伍隍镇铺子村雁江区X138</v>
      </c>
      <c r="H184" s="2" t="str">
        <f>'[1]2025年已发货'!H:H</f>
        <v>王健</v>
      </c>
      <c r="I184" s="2">
        <f>'[1]2025年已发货'!I:I</f>
        <v>17726168395</v>
      </c>
      <c r="J184" s="2" vm="1" t="e">
        <f>_xlfn._xlws.FILTER(辅助信息!D:D,辅助信息!G:G=G184)</f>
        <v>#VALUE!</v>
      </c>
    </row>
    <row r="185" spans="1:10">
      <c r="A185" s="2" t="str">
        <f>'[1]2025年已发货'!A:A</f>
        <v>陕钢</v>
      </c>
      <c r="B185" s="2" t="str">
        <f>'[1]2025年已发货'!B:B</f>
        <v>螺纹钢</v>
      </c>
      <c r="C185" s="2" t="str">
        <f>'[1]2025年已发货'!C:C</f>
        <v>HRB400E Φ25 12m</v>
      </c>
      <c r="D185" s="2" t="str">
        <f>'[1]2025年已发货'!D:D</f>
        <v>吨</v>
      </c>
      <c r="E185" s="2">
        <f>'[1]2025年已发货'!E:E</f>
        <v>20</v>
      </c>
      <c r="F185" s="4">
        <f>'[1]2025年已发货'!F:F</f>
        <v>45665</v>
      </c>
      <c r="G185" s="2" t="str">
        <f>'[1]2025年已发货'!G:G</f>
        <v>（中铁五局-成渝扩容3标）四川省资阳市雁江区伍隍镇铺子村雁江区X138</v>
      </c>
      <c r="H185" s="2" t="str">
        <f>'[1]2025年已发货'!H:H</f>
        <v>王健</v>
      </c>
      <c r="I185" s="2">
        <f>'[1]2025年已发货'!I:I</f>
        <v>17726168395</v>
      </c>
      <c r="J185" s="2" vm="1" t="e">
        <f>_xlfn._xlws.FILTER(辅助信息!D:D,辅助信息!G:G=G185)</f>
        <v>#VALUE!</v>
      </c>
    </row>
    <row r="186" spans="1:10">
      <c r="A186" s="2" t="str">
        <f>'[1]2025年已发货'!A:A</f>
        <v>陕钢</v>
      </c>
      <c r="B186" s="2" t="str">
        <f>'[1]2025年已发货'!B:B</f>
        <v>高线</v>
      </c>
      <c r="C186" s="2" t="str">
        <f>'[1]2025年已发货'!C:C</f>
        <v>HPB300Φ10</v>
      </c>
      <c r="D186" s="2" t="str">
        <f>'[1]2025年已发货'!D:D</f>
        <v>吨</v>
      </c>
      <c r="E186" s="2">
        <f>'[1]2025年已发货'!E:E</f>
        <v>35</v>
      </c>
      <c r="F186" s="4">
        <f>'[1]2025年已发货'!F:F</f>
        <v>45665</v>
      </c>
      <c r="G186" s="2" t="str">
        <f>'[1]2025年已发货'!G:G</f>
        <v>（中铁广州局-资乐高速5标）四川省乐山市井研县希望大道116号</v>
      </c>
      <c r="H186" s="2" t="str">
        <f>'[1]2025年已发货'!H:H</f>
        <v>廖俊杰</v>
      </c>
      <c r="I186" s="2">
        <f>'[1]2025年已发货'!I:I</f>
        <v>15775100965</v>
      </c>
      <c r="J186" s="2" vm="1" t="e">
        <f>_xlfn._xlws.FILTER(辅助信息!D:D,辅助信息!G:G=G186)</f>
        <v>#VALUE!</v>
      </c>
    </row>
    <row r="187" spans="1:10">
      <c r="A187" s="2" t="str">
        <f>'[1]2025年已发货'!A:A</f>
        <v>陕钢</v>
      </c>
      <c r="B187" s="2" t="str">
        <f>'[1]2025年已发货'!B:B</f>
        <v>螺纹钢</v>
      </c>
      <c r="C187" s="2" t="str">
        <f>'[1]2025年已发货'!C:C</f>
        <v>HRB400E Φ25 9m</v>
      </c>
      <c r="D187" s="2" t="str">
        <f>'[1]2025年已发货'!D:D</f>
        <v>吨</v>
      </c>
      <c r="E187" s="2">
        <f>'[1]2025年已发货'!E:E</f>
        <v>14</v>
      </c>
      <c r="F187" s="4">
        <f>'[1]2025年已发货'!F:F</f>
        <v>45665</v>
      </c>
      <c r="G187" s="2" t="str">
        <f>'[1]2025年已发货'!G:G</f>
        <v>（中铁北京局-资乐高速6标）四川省乐山市市中区土主镇资乐高速TJ6标项目试验室</v>
      </c>
      <c r="H187" s="2" t="str">
        <f>'[1]2025年已发货'!H:H</f>
        <v>孟若禺</v>
      </c>
      <c r="I187" s="2">
        <f>'[1]2025年已发货'!I:I</f>
        <v>13753975633</v>
      </c>
      <c r="J187" s="2" vm="1" t="e">
        <f>_xlfn._xlws.FILTER(辅助信息!D:D,辅助信息!G:G=G187)</f>
        <v>#VALUE!</v>
      </c>
    </row>
    <row r="188" spans="1:10">
      <c r="A188" s="2" t="str">
        <f>'[1]2025年已发货'!A:A</f>
        <v>陕钢</v>
      </c>
      <c r="B188" s="2" t="str">
        <f>'[1]2025年已发货'!B:B</f>
        <v>螺纹钢</v>
      </c>
      <c r="C188" s="2" t="str">
        <f>'[1]2025年已发货'!C:C</f>
        <v>HRB400E Φ16 9m</v>
      </c>
      <c r="D188" s="2" t="str">
        <f>'[1]2025年已发货'!D:D</f>
        <v>吨</v>
      </c>
      <c r="E188" s="2">
        <f>'[1]2025年已发货'!E:E</f>
        <v>23</v>
      </c>
      <c r="F188" s="4">
        <f>'[1]2025年已发货'!F:F</f>
        <v>45665</v>
      </c>
      <c r="G188" s="2" t="str">
        <f>'[1]2025年已发货'!G:G</f>
        <v>（中铁北京局-资乐高速6标）四川省乐山市市中区土主镇资乐高速TJ6标项目试验室</v>
      </c>
      <c r="H188" s="2" t="str">
        <f>'[1]2025年已发货'!H:H</f>
        <v>孟若禺</v>
      </c>
      <c r="I188" s="2">
        <f>'[1]2025年已发货'!I:I</f>
        <v>13753975633</v>
      </c>
      <c r="J188" s="2" vm="1" t="e">
        <f>_xlfn._xlws.FILTER(辅助信息!D:D,辅助信息!G:G=G188)</f>
        <v>#VALUE!</v>
      </c>
    </row>
    <row r="189" spans="1:10">
      <c r="A189" s="2" t="str">
        <f>'[1]2025年已发货'!A:A</f>
        <v>陕钢</v>
      </c>
      <c r="B189" s="2" t="str">
        <f>'[1]2025年已发货'!B:B</f>
        <v>螺纹钢</v>
      </c>
      <c r="C189" s="2" t="str">
        <f>'[1]2025年已发货'!C:C</f>
        <v>HRB400E Φ12 9m</v>
      </c>
      <c r="D189" s="2" t="str">
        <f>'[1]2025年已发货'!D:D</f>
        <v>吨</v>
      </c>
      <c r="E189" s="2">
        <f>'[1]2025年已发货'!E:E</f>
        <v>22</v>
      </c>
      <c r="F189" s="4">
        <f>'[1]2025年已发货'!F:F</f>
        <v>45665</v>
      </c>
      <c r="G189" s="2" t="str">
        <f>'[1]2025年已发货'!G:G</f>
        <v>（五局乐山机场项目）四川省乐山市五通桥区</v>
      </c>
      <c r="H189" s="2" t="str">
        <f>'[1]2025年已发货'!H:H</f>
        <v>贺银</v>
      </c>
      <c r="I189" s="2">
        <f>'[1]2025年已发货'!I:I</f>
        <v>18844162555</v>
      </c>
      <c r="J189" s="2" vm="1" t="e">
        <f>_xlfn._xlws.FILTER(辅助信息!D:D,辅助信息!G:G=G189)</f>
        <v>#VALUE!</v>
      </c>
    </row>
    <row r="190" spans="1:10">
      <c r="A190" s="2" t="str">
        <f>'[1]2025年已发货'!A:A</f>
        <v>陕钢</v>
      </c>
      <c r="B190" s="2" t="str">
        <f>'[1]2025年已发货'!B:B</f>
        <v>螺纹钢</v>
      </c>
      <c r="C190" s="2" t="str">
        <f>'[1]2025年已发货'!C:C</f>
        <v>HRB400E Φ16 9m</v>
      </c>
      <c r="D190" s="2" t="str">
        <f>'[1]2025年已发货'!D:D</f>
        <v>吨</v>
      </c>
      <c r="E190" s="2">
        <f>'[1]2025年已发货'!E:E</f>
        <v>6</v>
      </c>
      <c r="F190" s="4">
        <f>'[1]2025年已发货'!F:F</f>
        <v>45665</v>
      </c>
      <c r="G190" s="2" t="str">
        <f>'[1]2025年已发货'!G:G</f>
        <v>（五局乐山机场项目）四川省乐山市五通桥区</v>
      </c>
      <c r="H190" s="2" t="str">
        <f>'[1]2025年已发货'!H:H</f>
        <v>贺银</v>
      </c>
      <c r="I190" s="2">
        <f>'[1]2025年已发货'!I:I</f>
        <v>18844162555</v>
      </c>
      <c r="J190" s="2" vm="1" t="e">
        <f>_xlfn._xlws.FILTER(辅助信息!D:D,辅助信息!G:G=G190)</f>
        <v>#VALUE!</v>
      </c>
    </row>
    <row r="191" spans="1:10">
      <c r="A191" s="2" t="str">
        <f>'[1]2025年已发货'!A:A</f>
        <v>陕钢</v>
      </c>
      <c r="B191" s="2" t="str">
        <f>'[1]2025年已发货'!B:B</f>
        <v>高线</v>
      </c>
      <c r="C191" s="2" t="str">
        <f>'[1]2025年已发货'!C:C</f>
        <v>HPB300Φ8</v>
      </c>
      <c r="D191" s="2" t="str">
        <f>'[1]2025年已发货'!D:D</f>
        <v>吨</v>
      </c>
      <c r="E191" s="2">
        <f>'[1]2025年已发货'!E:E</f>
        <v>8</v>
      </c>
      <c r="F191" s="4">
        <f>'[1]2025年已发货'!F:F</f>
        <v>45665</v>
      </c>
      <c r="G191" s="2" t="str">
        <f>'[1]2025年已发货'!G:G</f>
        <v>（五局乐山机场项目）四川省乐山市五通桥区</v>
      </c>
      <c r="H191" s="2" t="str">
        <f>'[1]2025年已发货'!H:H</f>
        <v>贺银</v>
      </c>
      <c r="I191" s="2">
        <f>'[1]2025年已发货'!I:I</f>
        <v>18844162555</v>
      </c>
      <c r="J191" s="2" vm="1" t="e">
        <f>_xlfn._xlws.FILTER(辅助信息!D:D,辅助信息!G:G=G191)</f>
        <v>#VALUE!</v>
      </c>
    </row>
    <row r="192" spans="1:10">
      <c r="A192" s="2" t="str">
        <f>'[1]2025年已发货'!A:A</f>
        <v>润耀</v>
      </c>
      <c r="B192" s="2" t="str">
        <f>'[1]2025年已发货'!B:B</f>
        <v>螺纹钢</v>
      </c>
      <c r="C192" s="2" t="str">
        <f>'[1]2025年已发货'!C:C</f>
        <v>HRB400E Φ20 9m</v>
      </c>
      <c r="D192" s="2" t="str">
        <f>'[1]2025年已发货'!D:D</f>
        <v>吨</v>
      </c>
      <c r="E192" s="2">
        <f>'[1]2025年已发货'!E:E</f>
        <v>20</v>
      </c>
      <c r="F192" s="4">
        <f>'[1]2025年已发货'!F:F</f>
        <v>45665</v>
      </c>
      <c r="G192" s="2" t="str">
        <f>'[1]2025年已发货'!G:G</f>
        <v>（中铁三局成渝扩容ZCB3-1项目部）内江市胜利收费站红绿灯500米</v>
      </c>
      <c r="H192" s="2" t="str">
        <f>'[1]2025年已发货'!H:H</f>
        <v>王岩</v>
      </c>
      <c r="I192" s="2">
        <f>'[1]2025年已发货'!I:I</f>
        <v>17634813323</v>
      </c>
      <c r="J192" s="2" vm="1" t="e">
        <f>_xlfn._xlws.FILTER(辅助信息!D:D,辅助信息!G:G=G192)</f>
        <v>#VALUE!</v>
      </c>
    </row>
    <row r="193" spans="1:10">
      <c r="A193" s="2" t="str">
        <f>'[1]2025年已发货'!A:A</f>
        <v>润耀</v>
      </c>
      <c r="B193" s="2" t="str">
        <f>'[1]2025年已发货'!B:B</f>
        <v>螺纹钢</v>
      </c>
      <c r="C193" s="2" t="str">
        <f>'[1]2025年已发货'!C:C</f>
        <v>HRB400E Φ14 9m</v>
      </c>
      <c r="D193" s="2" t="str">
        <f>'[1]2025年已发货'!D:D</f>
        <v>吨</v>
      </c>
      <c r="E193" s="2">
        <f>'[1]2025年已发货'!E:E</f>
        <v>15</v>
      </c>
      <c r="F193" s="4">
        <f>'[1]2025年已发货'!F:F</f>
        <v>45665</v>
      </c>
      <c r="G193" s="2" t="str">
        <f>'[1]2025年已发货'!G:G</f>
        <v>（中铁三局成渝扩容ZCB3-1项目部）内江市胜利收费站红绿灯500米</v>
      </c>
      <c r="H193" s="2" t="str">
        <f>'[1]2025年已发货'!H:H</f>
        <v>王岩</v>
      </c>
      <c r="I193" s="2">
        <f>'[1]2025年已发货'!I:I</f>
        <v>17634813323</v>
      </c>
      <c r="J193" s="2" vm="1" t="e">
        <f>_xlfn._xlws.FILTER(辅助信息!D:D,辅助信息!G:G=G193)</f>
        <v>#VALUE!</v>
      </c>
    </row>
    <row r="194" spans="1:10">
      <c r="A194" s="2" t="str">
        <f>'[1]2025年已发货'!A:A</f>
        <v>润耀</v>
      </c>
      <c r="B194" s="2" t="str">
        <f>'[1]2025年已发货'!B:B</f>
        <v>盘螺</v>
      </c>
      <c r="C194" s="2" t="str">
        <f>'[1]2025年已发货'!C:C</f>
        <v>HRB400E Φ10</v>
      </c>
      <c r="D194" s="2" t="str">
        <f>'[1]2025年已发货'!D:D</f>
        <v>吨</v>
      </c>
      <c r="E194" s="2">
        <f>'[1]2025年已发货'!E:E</f>
        <v>35</v>
      </c>
      <c r="F194" s="4">
        <f>'[1]2025年已发货'!F:F</f>
        <v>45665</v>
      </c>
      <c r="G194" s="2" t="str">
        <f>'[1]2025年已发货'!G:G</f>
        <v>（中铁三局成渝扩容ZCB3-1项目部）内江市胜利收费站红绿灯500米</v>
      </c>
      <c r="H194" s="2" t="str">
        <f>'[1]2025年已发货'!H:H</f>
        <v>王岩</v>
      </c>
      <c r="I194" s="2">
        <f>'[1]2025年已发货'!I:I</f>
        <v>17634813323</v>
      </c>
      <c r="J194" s="2" vm="1" t="e">
        <f>_xlfn._xlws.FILTER(辅助信息!D:D,辅助信息!G:G=G194)</f>
        <v>#VALUE!</v>
      </c>
    </row>
    <row r="195" spans="1:10">
      <c r="A195" s="2" t="str">
        <f>'[1]2025年已发货'!A:A</f>
        <v>润耀</v>
      </c>
      <c r="B195" s="2" t="str">
        <f>'[1]2025年已发货'!B:B</f>
        <v>盘螺</v>
      </c>
      <c r="C195" s="2" t="str">
        <f>'[1]2025年已发货'!C:C</f>
        <v>HRB400E Φ12</v>
      </c>
      <c r="D195" s="2" t="str">
        <f>'[1]2025年已发货'!D:D</f>
        <v>吨</v>
      </c>
      <c r="E195" s="2">
        <f>'[1]2025年已发货'!E:E</f>
        <v>35</v>
      </c>
      <c r="F195" s="4">
        <f>'[1]2025年已发货'!F:F</f>
        <v>45665</v>
      </c>
      <c r="G195" s="2" t="str">
        <f>'[1]2025年已发货'!G:G</f>
        <v>（中铁广州局-资乐高速5标）四川省乐山市井研县希望大道116号</v>
      </c>
      <c r="H195" s="2" t="str">
        <f>'[1]2025年已发货'!H:H</f>
        <v>廖俊杰</v>
      </c>
      <c r="I195" s="2">
        <f>'[1]2025年已发货'!I:I</f>
        <v>15775100965</v>
      </c>
      <c r="J195" s="2" vm="1" t="e">
        <f>_xlfn._xlws.FILTER(辅助信息!D:D,辅助信息!G:G=G195)</f>
        <v>#VALUE!</v>
      </c>
    </row>
    <row r="196" spans="1:10">
      <c r="A196" s="2" t="str">
        <f>'[1]2025年已发货'!A:A</f>
        <v>陕钢</v>
      </c>
      <c r="B196" s="2" t="str">
        <f>'[1]2025年已发货'!B:B</f>
        <v>螺纹钢</v>
      </c>
      <c r="C196" s="2" t="str">
        <f>'[1]2025年已发货'!C:C</f>
        <v>HRB400E Φ16×9米</v>
      </c>
      <c r="D196" s="2" t="str">
        <f>'[1]2025年已发货'!D:D</f>
        <v>吨</v>
      </c>
      <c r="E196" s="2">
        <f>'[1]2025年已发货'!E:E</f>
        <v>12.02</v>
      </c>
      <c r="F196" s="4">
        <f>'[1]2025年已发货'!F:F</f>
        <v>45666</v>
      </c>
      <c r="G196" s="2" t="str">
        <f>'[1]2025年已发货'!G:G</f>
        <v>自永4标一局四公司（四川省内江市隆昌市金鹅街道自永4标一局四公司钢筋棚）</v>
      </c>
      <c r="H196" s="2" t="str">
        <f>'[1]2025年已发货'!H:H</f>
        <v>郝优</v>
      </c>
      <c r="I196" s="2">
        <f>'[1]2025年已发货'!I:I</f>
        <v>13891371707</v>
      </c>
      <c r="J196" s="2" vm="1" t="e">
        <f>_xlfn._xlws.FILTER(辅助信息!D:D,辅助信息!G:G=G196)</f>
        <v>#VALUE!</v>
      </c>
    </row>
    <row r="197" spans="1:10">
      <c r="A197" s="2" t="str">
        <f>'[1]2025年已发货'!A:A</f>
        <v>陕钢</v>
      </c>
      <c r="B197" s="2" t="str">
        <f>'[1]2025年已发货'!B:B</f>
        <v>螺纹钢</v>
      </c>
      <c r="C197" s="2" t="str">
        <f>'[1]2025年已发货'!C:C</f>
        <v>HRB400E Φ12×9米</v>
      </c>
      <c r="D197" s="2" t="str">
        <f>'[1]2025年已发货'!D:D</f>
        <v>吨</v>
      </c>
      <c r="E197" s="2">
        <f>'[1]2025年已发货'!E:E</f>
        <v>20.89</v>
      </c>
      <c r="F197" s="4">
        <f>'[1]2025年已发货'!F:F</f>
        <v>45666</v>
      </c>
      <c r="G197" s="2" t="str">
        <f>'[1]2025年已发货'!G:G</f>
        <v>自永4标一局四公司（四川省内江市隆昌市金鹅街道自永4标一局四公司钢筋棚）</v>
      </c>
      <c r="H197" s="2" t="str">
        <f>'[1]2025年已发货'!H:H</f>
        <v>郝优</v>
      </c>
      <c r="I197" s="2">
        <f>'[1]2025年已发货'!I:I</f>
        <v>13891371707</v>
      </c>
      <c r="J197" s="2" vm="1" t="e">
        <f>_xlfn._xlws.FILTER(辅助信息!D:D,辅助信息!G:G=G197)</f>
        <v>#VALUE!</v>
      </c>
    </row>
    <row r="198" spans="1:10">
      <c r="A198" s="2" t="str">
        <f>'[1]2025年已发货'!A:A</f>
        <v>陕钢</v>
      </c>
      <c r="B198" s="2" t="str">
        <f>'[1]2025年已发货'!B:B</f>
        <v>高线 </v>
      </c>
      <c r="C198" s="2" t="str">
        <f>'[1]2025年已发货'!C:C</f>
        <v>HPB300 Φ6</v>
      </c>
      <c r="D198" s="2" t="str">
        <f>'[1]2025年已发货'!D:D</f>
        <v>吨</v>
      </c>
      <c r="E198" s="2">
        <f>'[1]2025年已发货'!E:E</f>
        <v>4.5</v>
      </c>
      <c r="F198" s="4">
        <f>'[1]2025年已发货'!F:F</f>
        <v>45666</v>
      </c>
      <c r="G198" s="2" t="str">
        <f>'[1]2025年已发货'!G:G</f>
        <v>自永4标一局四公司（四川省内江市隆昌市金鹅街道自永4标一局四公司钢筋棚）</v>
      </c>
      <c r="H198" s="2" t="str">
        <f>'[1]2025年已发货'!H:H</f>
        <v>郝优</v>
      </c>
      <c r="I198" s="2">
        <f>'[1]2025年已发货'!I:I</f>
        <v>13891371707</v>
      </c>
      <c r="J198" s="2" vm="1" t="e">
        <f>_xlfn._xlws.FILTER(辅助信息!D:D,辅助信息!G:G=G198)</f>
        <v>#VALUE!</v>
      </c>
    </row>
    <row r="199" spans="1:10">
      <c r="A199" s="2" t="str">
        <f>'[1]2025年已发货'!A:A</f>
        <v>润耀</v>
      </c>
      <c r="B199" s="2" t="str">
        <f>'[1]2025年已发货'!B:B</f>
        <v>螺纹钢 </v>
      </c>
      <c r="C199" s="2" t="str">
        <f>'[1]2025年已发货'!C:C</f>
        <v>HRB400E Φ25×9米</v>
      </c>
      <c r="D199" s="2" t="str">
        <f>'[1]2025年已发货'!D:D</f>
        <v>吨</v>
      </c>
      <c r="E199" s="2">
        <f>'[1]2025年已发货'!E:E</f>
        <v>35</v>
      </c>
      <c r="F199" s="4">
        <f>'[1]2025年已发货'!F:F</f>
        <v>45666</v>
      </c>
      <c r="G199" s="2" t="str">
        <f>'[1]2025年已发货'!G:G</f>
        <v>自永4标一局四公司（四川省内江市隆昌市金鹅街道自永4标一局四公司钢筋棚）</v>
      </c>
      <c r="H199" s="2" t="str">
        <f>'[1]2025年已发货'!H:H</f>
        <v>郝优</v>
      </c>
      <c r="I199" s="2">
        <f>'[1]2025年已发货'!I:I</f>
        <v>13891371707</v>
      </c>
      <c r="J199" s="2" vm="1" t="e">
        <f>_xlfn._xlws.FILTER(辅助信息!D:D,辅助信息!G:G=G199)</f>
        <v>#VALUE!</v>
      </c>
    </row>
    <row r="200" spans="1:10">
      <c r="A200" s="2" t="str">
        <f>'[1]2025年已发货'!A:A</f>
        <v>润耀</v>
      </c>
      <c r="B200" s="2" t="str">
        <f>'[1]2025年已发货'!B:B</f>
        <v>盘螺</v>
      </c>
      <c r="C200" s="2" t="str">
        <f>'[1]2025年已发货'!C:C</f>
        <v>HRB400EΦ8</v>
      </c>
      <c r="D200" s="2" t="str">
        <f>'[1]2025年已发货'!D:D</f>
        <v>吨</v>
      </c>
      <c r="E200" s="2">
        <f>'[1]2025年已发货'!E:E</f>
        <v>7.5</v>
      </c>
      <c r="F200" s="4">
        <f>'[1]2025年已发货'!F:F</f>
        <v>45666</v>
      </c>
      <c r="G200" s="2" t="str">
        <f>'[1]2025年已发货'!G:G</f>
        <v>（成铁西物-成都北车辆段项目）四川省成都市新都区泰兴镇成都北车辆段项目（司机拍摄签收小票时需设置时间及地点水印）</v>
      </c>
      <c r="H200" s="2" t="str">
        <f>'[1]2025年已发货'!H:H</f>
        <v>黄永福</v>
      </c>
      <c r="I200" s="2" t="str">
        <f>'[1]2025年已发货'!I:I</f>
        <v>15982823571</v>
      </c>
      <c r="J200" s="2" vm="1" t="e">
        <f>_xlfn._xlws.FILTER(辅助信息!D:D,辅助信息!G:G=G200)</f>
        <v>#VALUE!</v>
      </c>
    </row>
    <row r="201" spans="1:10">
      <c r="A201" s="2" t="str">
        <f>'[1]2025年已发货'!A:A</f>
        <v>润耀</v>
      </c>
      <c r="B201" s="2" t="str">
        <f>'[1]2025年已发货'!B:B</f>
        <v>盘螺</v>
      </c>
      <c r="C201" s="2" t="str">
        <f>'[1]2025年已发货'!C:C</f>
        <v>HRB400EΦ10</v>
      </c>
      <c r="D201" s="2" t="str">
        <f>'[1]2025年已发货'!D:D</f>
        <v>吨</v>
      </c>
      <c r="E201" s="2">
        <f>'[1]2025年已发货'!E:E</f>
        <v>4</v>
      </c>
      <c r="F201" s="4">
        <f>'[1]2025年已发货'!F:F</f>
        <v>45666</v>
      </c>
      <c r="G201" s="2" t="str">
        <f>'[1]2025年已发货'!G:G</f>
        <v>（成铁西物-成都北车辆段项目）四川省成都市新都区泰兴镇成都北车辆段项目（司机拍摄签收小票时需设置时间及地点水印）</v>
      </c>
      <c r="H201" s="2" t="str">
        <f>'[1]2025年已发货'!H:H</f>
        <v>黄永福</v>
      </c>
      <c r="I201" s="2" t="str">
        <f>'[1]2025年已发货'!I:I</f>
        <v>15982823571</v>
      </c>
      <c r="J201" s="2" vm="1" t="e">
        <f>_xlfn._xlws.FILTER(辅助信息!D:D,辅助信息!G:G=G201)</f>
        <v>#VALUE!</v>
      </c>
    </row>
    <row r="202" spans="1:10">
      <c r="A202" s="2" t="str">
        <f>'[1]2025年已发货'!A:A</f>
        <v>润耀</v>
      </c>
      <c r="B202" s="2" t="str">
        <f>'[1]2025年已发货'!B:B</f>
        <v>螺纹钢</v>
      </c>
      <c r="C202" s="2" t="str">
        <f>'[1]2025年已发货'!C:C</f>
        <v>HRB400EФ12*9m</v>
      </c>
      <c r="D202" s="2" t="str">
        <f>'[1]2025年已发货'!D:D</f>
        <v>吨</v>
      </c>
      <c r="E202" s="2">
        <f>'[1]2025年已发货'!E:E</f>
        <v>8</v>
      </c>
      <c r="F202" s="4">
        <f>'[1]2025年已发货'!F:F</f>
        <v>45666</v>
      </c>
      <c r="G202" s="2" t="str">
        <f>'[1]2025年已发货'!G:G</f>
        <v>（成铁西物-成都北车辆段项目）四川省成都市新都区泰兴镇成都北车辆段项目（司机拍摄签收小票时需设置时间及地点水印）</v>
      </c>
      <c r="H202" s="2" t="str">
        <f>'[1]2025年已发货'!H:H</f>
        <v>黄永福</v>
      </c>
      <c r="I202" s="2" t="str">
        <f>'[1]2025年已发货'!I:I</f>
        <v>15982823571</v>
      </c>
      <c r="J202" s="2" vm="1" t="e">
        <f>_xlfn._xlws.FILTER(辅助信息!D:D,辅助信息!G:G=G202)</f>
        <v>#VALUE!</v>
      </c>
    </row>
    <row r="203" spans="1:10">
      <c r="A203" s="2" t="str">
        <f>'[1]2025年已发货'!A:A</f>
        <v>润耀</v>
      </c>
      <c r="B203" s="2" t="str">
        <f>'[1]2025年已发货'!B:B</f>
        <v>螺纹钢</v>
      </c>
      <c r="C203" s="2" t="str">
        <f>'[1]2025年已发货'!C:C</f>
        <v>HRB400EФ16*9m</v>
      </c>
      <c r="D203" s="2" t="str">
        <f>'[1]2025年已发货'!D:D</f>
        <v>吨</v>
      </c>
      <c r="E203" s="2">
        <f>'[1]2025年已发货'!E:E</f>
        <v>5</v>
      </c>
      <c r="F203" s="4">
        <f>'[1]2025年已发货'!F:F</f>
        <v>45666</v>
      </c>
      <c r="G203" s="2" t="str">
        <f>'[1]2025年已发货'!G:G</f>
        <v>（成铁西物-成都北车辆段项目）四川省成都市新都区泰兴镇成都北车辆段项目（司机拍摄签收小票时需设置时间及地点水印）</v>
      </c>
      <c r="H203" s="2" t="str">
        <f>'[1]2025年已发货'!H:H</f>
        <v>黄永福</v>
      </c>
      <c r="I203" s="2" t="str">
        <f>'[1]2025年已发货'!I:I</f>
        <v>15982823571</v>
      </c>
      <c r="J203" s="2" vm="1" t="e">
        <f>_xlfn._xlws.FILTER(辅助信息!D:D,辅助信息!G:G=G203)</f>
        <v>#VALUE!</v>
      </c>
    </row>
    <row r="204" spans="1:10">
      <c r="A204" s="2" t="str">
        <f>'[1]2025年已发货'!A:A</f>
        <v>润耀</v>
      </c>
      <c r="B204" s="2" t="str">
        <f>'[1]2025年已发货'!B:B</f>
        <v>螺纹钢</v>
      </c>
      <c r="C204" s="2" t="str">
        <f>'[1]2025年已发货'!C:C</f>
        <v>HRB500E Φ12 9m</v>
      </c>
      <c r="D204" s="2" t="str">
        <f>'[1]2025年已发货'!D:D</f>
        <v>吨</v>
      </c>
      <c r="E204" s="2">
        <f>'[1]2025年已发货'!E:E</f>
        <v>17</v>
      </c>
      <c r="F204" s="4">
        <f>'[1]2025年已发货'!F:F</f>
        <v>45666</v>
      </c>
      <c r="G204" s="2" t="str">
        <f>'[1]2025年已发货'!G:G</f>
        <v>（中核华兴-峨眉山项目）四川省乐山市峨眉山市双福镇梓橦庙红华五期中核华兴工地</v>
      </c>
      <c r="H204" s="2" t="str">
        <f>'[1]2025年已发货'!H:H</f>
        <v>李汉军</v>
      </c>
      <c r="I204" s="2" t="str">
        <f>'[1]2025年已发货'!I:I</f>
        <v>18691249091</v>
      </c>
      <c r="J204" s="2" vm="1" t="e">
        <f>_xlfn._xlws.FILTER(辅助信息!D:D,辅助信息!G:G=G204)</f>
        <v>#VALUE!</v>
      </c>
    </row>
    <row r="205" spans="1:10">
      <c r="A205" s="2" t="str">
        <f>'[1]2025年已发货'!A:A</f>
        <v>润耀</v>
      </c>
      <c r="B205" s="2" t="str">
        <f>'[1]2025年已发货'!B:B</f>
        <v>螺纹钢</v>
      </c>
      <c r="C205" s="2" t="str">
        <f>'[1]2025年已发货'!C:C</f>
        <v>HRB500E Φ14 9m</v>
      </c>
      <c r="D205" s="2" t="str">
        <f>'[1]2025年已发货'!D:D</f>
        <v>吨</v>
      </c>
      <c r="E205" s="2">
        <f>'[1]2025年已发货'!E:E</f>
        <v>17</v>
      </c>
      <c r="F205" s="4">
        <f>'[1]2025年已发货'!F:F</f>
        <v>45666</v>
      </c>
      <c r="G205" s="2" t="str">
        <f>'[1]2025年已发货'!G:G</f>
        <v>（中核华兴-峨眉山项目）四川省乐山市峨眉山市双福镇梓橦庙红华五期中核华兴工地</v>
      </c>
      <c r="H205" s="2" t="str">
        <f>'[1]2025年已发货'!H:H</f>
        <v>李汉军</v>
      </c>
      <c r="I205" s="2" t="str">
        <f>'[1]2025年已发货'!I:I</f>
        <v>18691249091</v>
      </c>
      <c r="J205" s="2" vm="1" t="e">
        <f>_xlfn._xlws.FILTER(辅助信息!D:D,辅助信息!G:G=G205)</f>
        <v>#VALUE!</v>
      </c>
    </row>
    <row r="206" spans="1:10">
      <c r="A206" s="2" t="str">
        <f>'[1]2025年已发货'!A:A</f>
        <v>润耀</v>
      </c>
      <c r="B206" s="2" t="str">
        <f>'[1]2025年已发货'!B:B</f>
        <v>螺纹钢</v>
      </c>
      <c r="C206" s="2" t="str">
        <f>'[1]2025年已发货'!C:C</f>
        <v>HRB500E Φ32 9m</v>
      </c>
      <c r="D206" s="2" t="str">
        <f>'[1]2025年已发货'!D:D</f>
        <v>吨</v>
      </c>
      <c r="E206" s="2">
        <f>'[1]2025年已发货'!E:E</f>
        <v>35</v>
      </c>
      <c r="F206" s="4">
        <f>'[1]2025年已发货'!F:F</f>
        <v>45666</v>
      </c>
      <c r="G206" s="2" t="str">
        <f>'[1]2025年已发货'!G:G</f>
        <v>（中核华兴-峨眉山项目）四川省乐山市峨眉山市双福镇梓橦庙红华五期中核华兴工地</v>
      </c>
      <c r="H206" s="2" t="str">
        <f>'[1]2025年已发货'!H:H</f>
        <v>李汉军</v>
      </c>
      <c r="I206" s="2" t="str">
        <f>'[1]2025年已发货'!I:I</f>
        <v>18691249091</v>
      </c>
      <c r="J206" s="2" vm="1" t="e">
        <f>_xlfn._xlws.FILTER(辅助信息!D:D,辅助信息!G:G=G206)</f>
        <v>#VALUE!</v>
      </c>
    </row>
    <row r="207" spans="1:10">
      <c r="A207" s="2" t="str">
        <f>'[1]2025年已发货'!A:A</f>
        <v>成实</v>
      </c>
      <c r="B207" s="2" t="str">
        <f>'[1]2025年已发货'!B:B</f>
        <v>盘螺</v>
      </c>
      <c r="C207" s="2" t="str">
        <f>'[1]2025年已发货'!C:C</f>
        <v>HRB400E Φ12</v>
      </c>
      <c r="D207" s="2" t="str">
        <f>'[1]2025年已发货'!D:D</f>
        <v>吨</v>
      </c>
      <c r="E207" s="2">
        <f>'[1]2025年已发货'!E:E</f>
        <v>35</v>
      </c>
      <c r="F207" s="4">
        <f>'[1]2025年已发货'!F:F</f>
        <v>45666</v>
      </c>
      <c r="G207" s="2" t="str">
        <f>'[1]2025年已发货'!G:G</f>
        <v>（中铁三局成渝扩容ZCB3-1项目部）内江市胜利收费站红绿灯500米</v>
      </c>
      <c r="H207" s="2" t="str">
        <f>'[1]2025年已发货'!H:H</f>
        <v>王岩</v>
      </c>
      <c r="I207" s="2">
        <f>'[1]2025年已发货'!I:I</f>
        <v>17634813323</v>
      </c>
      <c r="J207" s="2" vm="1" t="e">
        <f>_xlfn._xlws.FILTER(辅助信息!D:D,辅助信息!G:G=G207)</f>
        <v>#VALUE!</v>
      </c>
    </row>
    <row r="208" spans="1:10">
      <c r="A208" s="2" t="str">
        <f>'[1]2025年已发货'!A:A</f>
        <v>成实</v>
      </c>
      <c r="B208" s="2" t="str">
        <f>'[1]2025年已发货'!B:B</f>
        <v>螺纹钢</v>
      </c>
      <c r="C208" s="2" t="str">
        <f>'[1]2025年已发货'!C:C</f>
        <v>HRB400E Φ12 9m</v>
      </c>
      <c r="D208" s="2" t="str">
        <f>'[1]2025年已发货'!D:D</f>
        <v>吨</v>
      </c>
      <c r="E208" s="2">
        <f>'[1]2025年已发货'!E:E</f>
        <v>20</v>
      </c>
      <c r="F208" s="4">
        <f>'[1]2025年已发货'!F:F</f>
        <v>45666</v>
      </c>
      <c r="G208" s="2" t="str">
        <f>'[1]2025年已发货'!G:G</f>
        <v>（中铁三局成渝扩容ZCB3-1项目部）内江市胜利收费站红绿灯500米</v>
      </c>
      <c r="H208" s="2" t="str">
        <f>'[1]2025年已发货'!H:H</f>
        <v>王岩</v>
      </c>
      <c r="I208" s="2">
        <f>'[1]2025年已发货'!I:I</f>
        <v>17634813323</v>
      </c>
      <c r="J208" s="2" vm="1" t="e">
        <f>_xlfn._xlws.FILTER(辅助信息!D:D,辅助信息!G:G=G208)</f>
        <v>#VALUE!</v>
      </c>
    </row>
    <row r="209" spans="1:10">
      <c r="A209" s="2" t="str">
        <f>'[1]2025年已发货'!A:A</f>
        <v>成实</v>
      </c>
      <c r="B209" s="2" t="str">
        <f>'[1]2025年已发货'!B:B</f>
        <v>螺纹钢</v>
      </c>
      <c r="C209" s="2" t="str">
        <f>'[1]2025年已发货'!C:C</f>
        <v>HRB400E Φ16 9m</v>
      </c>
      <c r="D209" s="2" t="str">
        <f>'[1]2025年已发货'!D:D</f>
        <v>吨</v>
      </c>
      <c r="E209" s="2">
        <f>'[1]2025年已发货'!E:E</f>
        <v>10</v>
      </c>
      <c r="F209" s="4">
        <f>'[1]2025年已发货'!F:F</f>
        <v>45666</v>
      </c>
      <c r="G209" s="2" t="str">
        <f>'[1]2025年已发货'!G:G</f>
        <v>（中铁三局成渝扩容ZCB3-1项目部）内江市胜利收费站红绿灯500米</v>
      </c>
      <c r="H209" s="2" t="str">
        <f>'[1]2025年已发货'!H:H</f>
        <v>王岩</v>
      </c>
      <c r="I209" s="2">
        <f>'[1]2025年已发货'!I:I</f>
        <v>17634813323</v>
      </c>
      <c r="J209" s="2" vm="1" t="e">
        <f>_xlfn._xlws.FILTER(辅助信息!D:D,辅助信息!G:G=G209)</f>
        <v>#VALUE!</v>
      </c>
    </row>
    <row r="210" spans="1:10">
      <c r="A210" s="2" t="str">
        <f>'[1]2025年已发货'!A:A</f>
        <v>成实</v>
      </c>
      <c r="B210" s="2" t="str">
        <f>'[1]2025年已发货'!B:B</f>
        <v>螺纹钢</v>
      </c>
      <c r="C210" s="2" t="str">
        <f>'[1]2025年已发货'!C:C</f>
        <v>HRB400E Φ22 9m</v>
      </c>
      <c r="D210" s="2" t="str">
        <f>'[1]2025年已发货'!D:D</f>
        <v>吨</v>
      </c>
      <c r="E210" s="2">
        <f>'[1]2025年已发货'!E:E</f>
        <v>15</v>
      </c>
      <c r="F210" s="4">
        <f>'[1]2025年已发货'!F:F</f>
        <v>45666</v>
      </c>
      <c r="G210" s="2" t="str">
        <f>'[1]2025年已发货'!G:G</f>
        <v>（中铁三局成渝扩容ZCB3-1项目部）内江市胜利收费站红绿灯500米</v>
      </c>
      <c r="H210" s="2" t="str">
        <f>'[1]2025年已发货'!H:H</f>
        <v>王岩</v>
      </c>
      <c r="I210" s="2">
        <f>'[1]2025年已发货'!I:I</f>
        <v>17634813323</v>
      </c>
      <c r="J210" s="2" vm="1" t="e">
        <f>_xlfn._xlws.FILTER(辅助信息!D:D,辅助信息!G:G=G210)</f>
        <v>#VALUE!</v>
      </c>
    </row>
    <row r="211" spans="1:10">
      <c r="A211" s="2" t="str">
        <f>'[1]2025年已发货'!A:A</f>
        <v>成实</v>
      </c>
      <c r="B211" s="2" t="str">
        <f>'[1]2025年已发货'!B:B</f>
        <v>螺纹钢</v>
      </c>
      <c r="C211" s="2" t="str">
        <f>'[1]2025年已发货'!C:C</f>
        <v>HRB400E Φ25 9m</v>
      </c>
      <c r="D211" s="2" t="str">
        <f>'[1]2025年已发货'!D:D</f>
        <v>吨</v>
      </c>
      <c r="E211" s="2">
        <f>'[1]2025年已发货'!E:E</f>
        <v>35</v>
      </c>
      <c r="F211" s="4">
        <f>'[1]2025年已发货'!F:F</f>
        <v>45666</v>
      </c>
      <c r="G211" s="2" t="str">
        <f>'[1]2025年已发货'!G:G</f>
        <v>（中铁三局成渝扩容ZCB3-1项目部）内江市胜利收费站红绿灯500米</v>
      </c>
      <c r="H211" s="2" t="str">
        <f>'[1]2025年已发货'!H:H</f>
        <v>王岩</v>
      </c>
      <c r="I211" s="2">
        <f>'[1]2025年已发货'!I:I</f>
        <v>17634813323</v>
      </c>
      <c r="J211" s="2" vm="1" t="e">
        <f>_xlfn._xlws.FILTER(辅助信息!D:D,辅助信息!G:G=G211)</f>
        <v>#VALUE!</v>
      </c>
    </row>
    <row r="212" spans="1:10">
      <c r="A212" s="2" t="str">
        <f>'[1]2025年已发货'!A:A</f>
        <v>成实</v>
      </c>
      <c r="B212" s="2" t="str">
        <f>'[1]2025年已发货'!B:B</f>
        <v>螺纹钢</v>
      </c>
      <c r="C212" s="2" t="str">
        <f>'[1]2025年已发货'!C:C</f>
        <v>HRB400E Φ28 9m</v>
      </c>
      <c r="D212" s="2" t="str">
        <f>'[1]2025年已发货'!D:D</f>
        <v>吨</v>
      </c>
      <c r="E212" s="2">
        <f>'[1]2025年已发货'!E:E</f>
        <v>25</v>
      </c>
      <c r="F212" s="4">
        <f>'[1]2025年已发货'!F:F</f>
        <v>45666</v>
      </c>
      <c r="G212" s="2" t="str">
        <f>'[1]2025年已发货'!G:G</f>
        <v>（中铁三局成渝扩容ZCB3-1项目部）内江市胜利收费站红绿灯500米</v>
      </c>
      <c r="H212" s="2" t="str">
        <f>'[1]2025年已发货'!H:H</f>
        <v>王岩</v>
      </c>
      <c r="I212" s="2">
        <f>'[1]2025年已发货'!I:I</f>
        <v>17634813323</v>
      </c>
      <c r="J212" s="2" vm="1" t="e">
        <f>_xlfn._xlws.FILTER(辅助信息!D:D,辅助信息!G:G=G212)</f>
        <v>#VALUE!</v>
      </c>
    </row>
    <row r="213" spans="1:10">
      <c r="A213" s="2" t="str">
        <f>'[1]2025年已发货'!A:A</f>
        <v>成实</v>
      </c>
      <c r="B213" s="2" t="str">
        <f>'[1]2025年已发货'!B:B</f>
        <v>螺纹钢</v>
      </c>
      <c r="C213" s="2" t="str">
        <f>'[1]2025年已发货'!C:C</f>
        <v>HRB400E Φ25 12m</v>
      </c>
      <c r="D213" s="2" t="str">
        <f>'[1]2025年已发货'!D:D</f>
        <v>吨</v>
      </c>
      <c r="E213" s="2">
        <f>'[1]2025年已发货'!E:E</f>
        <v>35</v>
      </c>
      <c r="F213" s="4">
        <f>'[1]2025年已发货'!F:F</f>
        <v>45666</v>
      </c>
      <c r="G213" s="2" t="str">
        <f>'[1]2025年已发货'!G:G</f>
        <v>（中铁广州局-成渝扩容2标）成渝扩容项目ZCB3-2标2＃拌和站【雁江区联盟桥东北50米(资资路) 】</v>
      </c>
      <c r="H213" s="2" t="str">
        <f>'[1]2025年已发货'!H:H</f>
        <v>刘沛琦</v>
      </c>
      <c r="I213" s="2">
        <f>'[1]2025年已发货'!I:I</f>
        <v>18011784798</v>
      </c>
      <c r="J213" s="2" vm="1" t="e">
        <f>_xlfn._xlws.FILTER(辅助信息!D:D,辅助信息!G:G=G213)</f>
        <v>#VALUE!</v>
      </c>
    </row>
    <row r="214" spans="1:10">
      <c r="A214" s="2" t="str">
        <f>'[1]2025年已发货'!A:A</f>
        <v>成实</v>
      </c>
      <c r="B214" s="2" t="str">
        <f>'[1]2025年已发货'!B:B</f>
        <v>螺纹钢</v>
      </c>
      <c r="C214" s="2" t="str">
        <f>'[1]2025年已发货'!C:C</f>
        <v>HRB400E Φ25 9m</v>
      </c>
      <c r="D214" s="2" t="str">
        <f>'[1]2025年已发货'!D:D</f>
        <v>吨</v>
      </c>
      <c r="E214" s="2">
        <f>'[1]2025年已发货'!E:E</f>
        <v>35</v>
      </c>
      <c r="F214" s="4">
        <f>'[1]2025年已发货'!F:F</f>
        <v>45666</v>
      </c>
      <c r="G214" s="2" t="str">
        <f>'[1]2025年已发货'!G:G</f>
        <v>（中铁广州局-成渝扩容2标）成渝扩容项目ZCB3-2标2＃拌和站【雁江区联盟桥东北50米(资资路) 】</v>
      </c>
      <c r="H214" s="2" t="str">
        <f>'[1]2025年已发货'!H:H</f>
        <v>刘沛琦</v>
      </c>
      <c r="I214" s="2">
        <f>'[1]2025年已发货'!I:I</f>
        <v>18011784798</v>
      </c>
      <c r="J214" s="2" vm="1" t="e">
        <f>_xlfn._xlws.FILTER(辅助信息!D:D,辅助信息!G:G=G214)</f>
        <v>#VALUE!</v>
      </c>
    </row>
    <row r="215" spans="1:10">
      <c r="A215" s="2" t="str">
        <f>'[1]2025年已发货'!A:A</f>
        <v>成实</v>
      </c>
      <c r="B215" s="2" t="str">
        <f>'[1]2025年已发货'!B:B</f>
        <v>螺纹钢</v>
      </c>
      <c r="C215" s="2" t="str">
        <f>'[1]2025年已发货'!C:C</f>
        <v>HRB400E Φ28 12m</v>
      </c>
      <c r="D215" s="2" t="str">
        <f>'[1]2025年已发货'!D:D</f>
        <v>吨</v>
      </c>
      <c r="E215" s="2">
        <f>'[1]2025年已发货'!E:E</f>
        <v>35</v>
      </c>
      <c r="F215" s="4">
        <f>'[1]2025年已发货'!F:F</f>
        <v>45666</v>
      </c>
      <c r="G215" s="2" t="str">
        <f>'[1]2025年已发货'!G:G</f>
        <v>（中铁广州局-成渝扩容2标）成渝扩容项目ZCB3-2标2＃拌和站【雁江区联盟桥东北50米(资资路) 】</v>
      </c>
      <c r="H215" s="2" t="str">
        <f>'[1]2025年已发货'!H:H</f>
        <v>刘沛琦</v>
      </c>
      <c r="I215" s="2">
        <f>'[1]2025年已发货'!I:I</f>
        <v>18011784798</v>
      </c>
      <c r="J215" s="2" vm="1" t="e">
        <f>_xlfn._xlws.FILTER(辅助信息!D:D,辅助信息!G:G=G215)</f>
        <v>#VALUE!</v>
      </c>
    </row>
    <row r="216" spans="1:10">
      <c r="A216" s="2" t="str">
        <f>'[1]2025年已发货'!A:A</f>
        <v>成实</v>
      </c>
      <c r="B216" s="2" t="str">
        <f>'[1]2025年已发货'!B:B</f>
        <v>螺纹钢</v>
      </c>
      <c r="C216" s="2" t="str">
        <f>'[1]2025年已发货'!C:C</f>
        <v>HRB400E Φ25 12m</v>
      </c>
      <c r="D216" s="2" t="str">
        <f>'[1]2025年已发货'!D:D</f>
        <v>吨</v>
      </c>
      <c r="E216" s="2">
        <f>'[1]2025年已发货'!E:E</f>
        <v>35</v>
      </c>
      <c r="F216" s="4">
        <f>'[1]2025年已发货'!F:F</f>
        <v>45666</v>
      </c>
      <c r="G216" s="2" t="str">
        <f>'[1]2025年已发货'!G:G</f>
        <v>（中铁广州局-成渝扩容2标）四川省资阳市雁江区南双路杨家糖房</v>
      </c>
      <c r="H216" s="2" t="str">
        <f>'[1]2025年已发货'!H:H</f>
        <v>邓志强</v>
      </c>
      <c r="I216" s="2">
        <f>'[1]2025年已发货'!I:I</f>
        <v>17603045490</v>
      </c>
      <c r="J216" s="2" vm="1" t="e">
        <f>_xlfn._xlws.FILTER(辅助信息!D:D,辅助信息!G:G=G216)</f>
        <v>#VALUE!</v>
      </c>
    </row>
    <row r="217" spans="1:10">
      <c r="A217" s="2" t="str">
        <f>'[1]2025年已发货'!A:A</f>
        <v>成实</v>
      </c>
      <c r="B217" s="2" t="str">
        <f>'[1]2025年已发货'!B:B</f>
        <v>高线</v>
      </c>
      <c r="C217" s="2" t="str">
        <f>'[1]2025年已发货'!C:C</f>
        <v>HPB300Φ8</v>
      </c>
      <c r="D217" s="2" t="str">
        <f>'[1]2025年已发货'!D:D</f>
        <v>吨</v>
      </c>
      <c r="E217" s="2">
        <f>'[1]2025年已发货'!E:E</f>
        <v>4</v>
      </c>
      <c r="F217" s="4">
        <f>'[1]2025年已发货'!F:F</f>
        <v>45666</v>
      </c>
      <c r="G217" s="2" t="str">
        <f>'[1]2025年已发货'!G:G</f>
        <v>（中铁五局-成渝扩容3标）四川省资阳市雁江区伍隍镇铺子村雁江区X138</v>
      </c>
      <c r="H217" s="2" t="str">
        <f>'[1]2025年已发货'!H:H</f>
        <v>王健</v>
      </c>
      <c r="I217" s="2">
        <f>'[1]2025年已发货'!I:I</f>
        <v>17726168395</v>
      </c>
      <c r="J217" s="2" vm="1" t="e">
        <f>_xlfn._xlws.FILTER(辅助信息!D:D,辅助信息!G:G=G217)</f>
        <v>#VALUE!</v>
      </c>
    </row>
    <row r="218" spans="1:10">
      <c r="A218" s="2" t="str">
        <f>'[1]2025年已发货'!A:A</f>
        <v>成实</v>
      </c>
      <c r="B218" s="2" t="str">
        <f>'[1]2025年已发货'!B:B</f>
        <v>螺纹钢</v>
      </c>
      <c r="C218" s="2" t="str">
        <f>'[1]2025年已发货'!C:C</f>
        <v>HRB400E Φ25 9m</v>
      </c>
      <c r="D218" s="2" t="str">
        <f>'[1]2025年已发货'!D:D</f>
        <v>吨</v>
      </c>
      <c r="E218" s="2">
        <f>'[1]2025年已发货'!E:E</f>
        <v>30</v>
      </c>
      <c r="F218" s="4">
        <f>'[1]2025年已发货'!F:F</f>
        <v>45666</v>
      </c>
      <c r="G218" s="2" t="str">
        <f>'[1]2025年已发货'!G:G</f>
        <v>（中铁五局-成渝扩容3标）四川省资阳市雁江区伍隍镇铺子村雁江区X138</v>
      </c>
      <c r="H218" s="2" t="str">
        <f>'[1]2025年已发货'!H:H</f>
        <v>王健</v>
      </c>
      <c r="I218" s="2">
        <f>'[1]2025年已发货'!I:I</f>
        <v>17726168395</v>
      </c>
      <c r="J218" s="2" vm="1" t="e">
        <f>_xlfn._xlws.FILTER(辅助信息!D:D,辅助信息!G:G=G218)</f>
        <v>#VALUE!</v>
      </c>
    </row>
    <row r="219" spans="1:10">
      <c r="A219" s="2" t="str">
        <f>'[1]2025年已发货'!A:A</f>
        <v>成实</v>
      </c>
      <c r="B219" s="2" t="str">
        <f>'[1]2025年已发货'!B:B</f>
        <v>螺纹钢</v>
      </c>
      <c r="C219" s="2" t="str">
        <f>'[1]2025年已发货'!C:C</f>
        <v>HRB400E Φ25 12m</v>
      </c>
      <c r="D219" s="2" t="str">
        <f>'[1]2025年已发货'!D:D</f>
        <v>吨</v>
      </c>
      <c r="E219" s="2">
        <f>'[1]2025年已发货'!E:E</f>
        <v>35</v>
      </c>
      <c r="F219" s="4">
        <f>'[1]2025年已发货'!F:F</f>
        <v>45666</v>
      </c>
      <c r="G219" s="2" t="str">
        <f>'[1]2025年已发货'!G:G</f>
        <v>（中铁五局-成渝扩容3标）四川省资阳市雁江区伍隍镇铺子村雁江区X138</v>
      </c>
      <c r="H219" s="2" t="str">
        <f>'[1]2025年已发货'!H:H</f>
        <v>王健</v>
      </c>
      <c r="I219" s="2">
        <f>'[1]2025年已发货'!I:I</f>
        <v>17726168395</v>
      </c>
      <c r="J219" s="2" vm="1" t="e">
        <f>_xlfn._xlws.FILTER(辅助信息!D:D,辅助信息!G:G=G219)</f>
        <v>#VALUE!</v>
      </c>
    </row>
    <row r="220" spans="1:10">
      <c r="A220" s="2" t="str">
        <f>'[1]2025年已发货'!A:A</f>
        <v>成实</v>
      </c>
      <c r="B220" s="2" t="str">
        <f>'[1]2025年已发货'!B:B</f>
        <v>盘螺</v>
      </c>
      <c r="C220" s="2" t="str">
        <f>'[1]2025年已发货'!C:C</f>
        <v>HRB400EΦ 8mm</v>
      </c>
      <c r="D220" s="2" t="str">
        <f>'[1]2025年已发货'!D:D</f>
        <v>吨</v>
      </c>
      <c r="E220" s="2">
        <f>'[1]2025年已发货'!E:E</f>
        <v>16</v>
      </c>
      <c r="F220" s="4">
        <f>'[1]2025年已发货'!F:F</f>
        <v>45666</v>
      </c>
      <c r="G220" s="2" t="str">
        <f>'[1]2025年已发货'!G:G</f>
        <v>（中核华兴）四川天府新区585研发中心项目（一期）二标段（科学城中路东段）</v>
      </c>
      <c r="H220" s="2" t="str">
        <f>'[1]2025年已发货'!H:H</f>
        <v>姚兴文 </v>
      </c>
      <c r="I220" s="2" t="str">
        <f>'[1]2025年已发货'!I:I</f>
        <v>15208493233</v>
      </c>
      <c r="J220" s="2" vm="1" t="e">
        <f>_xlfn._xlws.FILTER(辅助信息!D:D,辅助信息!G:G=G220)</f>
        <v>#VALUE!</v>
      </c>
    </row>
    <row r="221" spans="1:10">
      <c r="A221" s="2" t="str">
        <f>'[1]2025年已发货'!A:A</f>
        <v>成实</v>
      </c>
      <c r="B221" s="2" t="str">
        <f>'[1]2025年已发货'!B:B</f>
        <v>盘螺</v>
      </c>
      <c r="C221" s="2" t="str">
        <f>'[1]2025年已发货'!C:C</f>
        <v>HRB400EΦ 10mm</v>
      </c>
      <c r="D221" s="2" t="str">
        <f>'[1]2025年已发货'!D:D</f>
        <v>吨</v>
      </c>
      <c r="E221" s="2">
        <f>'[1]2025年已发货'!E:E</f>
        <v>36</v>
      </c>
      <c r="F221" s="4">
        <f>'[1]2025年已发货'!F:F</f>
        <v>45666</v>
      </c>
      <c r="G221" s="2" t="str">
        <f>'[1]2025年已发货'!G:G</f>
        <v>（中核华兴）四川天府新区585研发中心项目（一期）二标段（科学城中路东段）</v>
      </c>
      <c r="H221" s="2" t="str">
        <f>'[1]2025年已发货'!H:H</f>
        <v>姚兴文 </v>
      </c>
      <c r="I221" s="2" t="str">
        <f>'[1]2025年已发货'!I:I</f>
        <v>15208493233</v>
      </c>
      <c r="J221" s="2" vm="1" t="e">
        <f>_xlfn._xlws.FILTER(辅助信息!D:D,辅助信息!G:G=G221)</f>
        <v>#VALUE!</v>
      </c>
    </row>
    <row r="222" spans="1:10">
      <c r="A222" s="2" t="str">
        <f>'[1]2025年已发货'!A:A</f>
        <v>成实</v>
      </c>
      <c r="B222" s="2" t="str">
        <f>'[1]2025年已发货'!B:B</f>
        <v>螺纹钢</v>
      </c>
      <c r="C222" s="2" t="str">
        <f>'[1]2025年已发货'!C:C</f>
        <v>HRB400EΦ12*9m</v>
      </c>
      <c r="D222" s="2" t="str">
        <f>'[1]2025年已发货'!D:D</f>
        <v>吨</v>
      </c>
      <c r="E222" s="2">
        <f>'[1]2025年已发货'!E:E</f>
        <v>7.8</v>
      </c>
      <c r="F222" s="4">
        <f>'[1]2025年已发货'!F:F</f>
        <v>45666</v>
      </c>
      <c r="G222" s="2" t="str">
        <f>'[1]2025年已发货'!G:G</f>
        <v>（中核华兴）四川天府新区585研发中心项目（一期）二标段（科学城中路东段）</v>
      </c>
      <c r="H222" s="2" t="str">
        <f>'[1]2025年已发货'!H:H</f>
        <v>姚兴文 </v>
      </c>
      <c r="I222" s="2" t="str">
        <f>'[1]2025年已发货'!I:I</f>
        <v>15208493233</v>
      </c>
      <c r="J222" s="2" vm="1" t="e">
        <f>_xlfn._xlws.FILTER(辅助信息!D:D,辅助信息!G:G=G222)</f>
        <v>#VALUE!</v>
      </c>
    </row>
    <row r="223" spans="1:10">
      <c r="A223" s="2" t="str">
        <f>'[1]2025年已发货'!A:A</f>
        <v>成实</v>
      </c>
      <c r="B223" s="2" t="str">
        <f>'[1]2025年已发货'!B:B</f>
        <v>螺纹钢</v>
      </c>
      <c r="C223" s="2" t="str">
        <f>'[1]2025年已发货'!C:C</f>
        <v>HRB500EΦ25*9m</v>
      </c>
      <c r="D223" s="2" t="str">
        <f>'[1]2025年已发货'!D:D</f>
        <v>吨</v>
      </c>
      <c r="E223" s="2">
        <f>'[1]2025年已发货'!E:E</f>
        <v>5.2</v>
      </c>
      <c r="F223" s="4">
        <f>'[1]2025年已发货'!F:F</f>
        <v>45666</v>
      </c>
      <c r="G223" s="2" t="str">
        <f>'[1]2025年已发货'!G:G</f>
        <v>（中核华兴）四川天府新区585研发中心项目（一期）二标段（科学城中路东段）</v>
      </c>
      <c r="H223" s="2" t="str">
        <f>'[1]2025年已发货'!H:H</f>
        <v>姚兴文 </v>
      </c>
      <c r="I223" s="2" t="str">
        <f>'[1]2025年已发货'!I:I</f>
        <v>15208493233</v>
      </c>
      <c r="J223" s="2" vm="1" t="e">
        <f>_xlfn._xlws.FILTER(辅助信息!D:D,辅助信息!G:G=G223)</f>
        <v>#VALUE!</v>
      </c>
    </row>
    <row r="224" spans="1:10">
      <c r="A224" s="2" t="str">
        <f>'[1]2025年已发货'!A:A</f>
        <v>冷钢</v>
      </c>
      <c r="B224" s="2" t="str">
        <f>'[1]2025年已发货'!B:B</f>
        <v>螺纹钢</v>
      </c>
      <c r="C224" s="2" t="str">
        <f>'[1]2025年已发货'!C:C</f>
        <v>HRB400E Φ20 9m</v>
      </c>
      <c r="D224" s="2" t="str">
        <f>'[1]2025年已发货'!D:D</f>
        <v>吨</v>
      </c>
      <c r="E224" s="2">
        <f>'[1]2025年已发货'!E:E</f>
        <v>35</v>
      </c>
      <c r="F224" s="4">
        <f>'[1]2025年已发货'!F:F</f>
        <v>45666</v>
      </c>
      <c r="G224" s="2" t="str">
        <f>'[1]2025年已发货'!G:G</f>
        <v>（五冶达州国道542项目-二工区巴河特大桥工段-5号墩）四川省达州市达川区石梯镇固家村村民委员会</v>
      </c>
      <c r="H224" s="2" t="str">
        <f>'[1]2025年已发货'!H:H</f>
        <v>谭福中</v>
      </c>
      <c r="I224" s="2">
        <f>'[1]2025年已发货'!I:I</f>
        <v>15828538619</v>
      </c>
      <c r="J224" s="2" vm="1" t="e">
        <f>_xlfn._xlws.FILTER(辅助信息!D:D,辅助信息!G:G=G224)</f>
        <v>#VALUE!</v>
      </c>
    </row>
    <row r="225" spans="1:10">
      <c r="A225" s="2" t="str">
        <f>'[1]2025年已发货'!A:A</f>
        <v>凤钢</v>
      </c>
      <c r="B225" s="2" t="str">
        <f>'[1]2025年已发货'!B:B</f>
        <v>螺纹钢</v>
      </c>
      <c r="C225" s="2" t="str">
        <f>'[1]2025年已发货'!C:C</f>
        <v>HRB500EΦ28</v>
      </c>
      <c r="D225" s="2" t="str">
        <f>'[1]2025年已发货'!D:D</f>
        <v>吨</v>
      </c>
      <c r="E225" s="2">
        <f>'[1]2025年已发货'!E:E</f>
        <v>240</v>
      </c>
      <c r="F225" s="4">
        <f>'[1]2025年已发货'!F:F</f>
        <v>45666</v>
      </c>
      <c r="G225" s="2" t="str">
        <f>'[1]2025年已发货'!G:G</f>
        <v>（中铁五局一公司西昭高速3标)四川省凉山彝族自治州布拖县地洛镇桥边村钢筋加工厂</v>
      </c>
      <c r="H225" s="2" t="str">
        <f>'[1]2025年已发货'!H:H</f>
        <v>宋健</v>
      </c>
      <c r="I225" s="2">
        <f>'[1]2025年已发货'!I:I</f>
        <v>18232295753</v>
      </c>
      <c r="J225" s="2" vm="1" t="e">
        <f>_xlfn._xlws.FILTER(辅助信息!D:D,辅助信息!G:G=G225)</f>
        <v>#VALUE!</v>
      </c>
    </row>
    <row r="226" spans="1:10">
      <c r="A226" s="2" t="str">
        <f>'[1]2025年已发货'!A:A</f>
        <v>凤钢</v>
      </c>
      <c r="B226" s="2" t="str">
        <f>'[1]2025年已发货'!B:B</f>
        <v>盘螺</v>
      </c>
      <c r="C226" s="2" t="str">
        <f>'[1]2025年已发货'!C:C</f>
        <v>HRB400EФ12</v>
      </c>
      <c r="D226" s="2" t="str">
        <f>'[1]2025年已发货'!D:D</f>
        <v>吨</v>
      </c>
      <c r="E226" s="2">
        <f>'[1]2025年已发货'!E:E</f>
        <v>90</v>
      </c>
      <c r="F226" s="4">
        <f>'[1]2025年已发货'!F:F</f>
        <v>45666</v>
      </c>
      <c r="G226" s="2" t="str">
        <f>'[1]2025年已发货'!G:G</f>
        <v>凉山州昭觉县洒拉地坡乡中铁一局三分部山里钢筋场</v>
      </c>
      <c r="H226" s="2" t="str">
        <f>'[1]2025年已发货'!H:H</f>
        <v>陈忠</v>
      </c>
      <c r="I226" s="2">
        <f>'[1]2025年已发货'!I:I</f>
        <v>17602306163</v>
      </c>
      <c r="J226" s="2" vm="1" t="e">
        <f>_xlfn._xlws.FILTER(辅助信息!D:D,辅助信息!G:G=G226)</f>
        <v>#VALUE!</v>
      </c>
    </row>
    <row r="227" spans="1:10">
      <c r="A227" s="2" t="str">
        <f>'[1]2025年已发货'!A:A</f>
        <v>玉昆</v>
      </c>
      <c r="B227" s="2" t="str">
        <f>'[1]2025年已发货'!B:B</f>
        <v>螺纹钢</v>
      </c>
      <c r="C227" s="2" t="str">
        <f>'[1]2025年已发货'!C:C</f>
        <v>HRB500EΦ32</v>
      </c>
      <c r="D227" s="2" t="str">
        <f>'[1]2025年已发货'!D:D</f>
        <v>吨</v>
      </c>
      <c r="E227" s="2">
        <f>'[1]2025年已发货'!E:E</f>
        <v>50</v>
      </c>
      <c r="F227" s="4">
        <f>'[1]2025年已发货'!F:F</f>
        <v>45666</v>
      </c>
      <c r="G227" s="2" t="str">
        <f>'[1]2025年已发货'!G:G</f>
        <v>凉山州昭觉县洒拉地坡乡中铁一局三分部山里钢筋场</v>
      </c>
      <c r="H227" s="2" t="str">
        <f>'[1]2025年已发货'!H:H</f>
        <v>陈忠</v>
      </c>
      <c r="I227" s="2">
        <f>'[1]2025年已发货'!I:I</f>
        <v>17602306163</v>
      </c>
      <c r="J227" s="2" vm="1" t="e">
        <f>_xlfn._xlws.FILTER(辅助信息!D:D,辅助信息!G:G=G227)</f>
        <v>#VALUE!</v>
      </c>
    </row>
    <row r="228" spans="1:10">
      <c r="A228" s="2" t="str">
        <f>'[1]2025年已发货'!A:A</f>
        <v>玉昆</v>
      </c>
      <c r="B228" s="2" t="str">
        <f>'[1]2025年已发货'!B:B</f>
        <v>盘螺</v>
      </c>
      <c r="C228" s="2" t="str">
        <f>'[1]2025年已发货'!C:C</f>
        <v>HRB400EФ12</v>
      </c>
      <c r="D228" s="2" t="str">
        <f>'[1]2025年已发货'!D:D</f>
        <v>吨</v>
      </c>
      <c r="E228" s="2">
        <f>'[1]2025年已发货'!E:E</f>
        <v>30</v>
      </c>
      <c r="F228" s="4">
        <f>'[1]2025年已发货'!F:F</f>
        <v>45666</v>
      </c>
      <c r="G228" s="2" t="str">
        <f>'[1]2025年已发货'!G:G</f>
        <v>凉山州昭觉县洒拉地坡乡中铁一局三分部山里钢筋场</v>
      </c>
      <c r="H228" s="2" t="str">
        <f>'[1]2025年已发货'!H:H</f>
        <v>陈忠</v>
      </c>
      <c r="I228" s="2">
        <f>'[1]2025年已发货'!I:I</f>
        <v>17602306163</v>
      </c>
      <c r="J228" s="2" vm="1" t="e">
        <f>_xlfn._xlws.FILTER(辅助信息!D:D,辅助信息!G:G=G228)</f>
        <v>#VALUE!</v>
      </c>
    </row>
    <row r="229" spans="1:10">
      <c r="A229" s="2" t="str">
        <f>'[1]2025年已发货'!A:A</f>
        <v>玉昆</v>
      </c>
      <c r="B229" s="2" t="str">
        <f>'[1]2025年已发货'!B:B</f>
        <v>螺纹钢</v>
      </c>
      <c r="C229" s="2" t="str">
        <f>'[1]2025年已发货'!C:C</f>
        <v>HRB400EΦ16</v>
      </c>
      <c r="D229" s="2" t="str">
        <f>'[1]2025年已发货'!D:D</f>
        <v>吨</v>
      </c>
      <c r="E229" s="2">
        <f>'[1]2025年已发货'!E:E</f>
        <v>80</v>
      </c>
      <c r="F229" s="4">
        <f>'[1]2025年已发货'!F:F</f>
        <v>45666</v>
      </c>
      <c r="G229" s="2" t="str">
        <f>'[1]2025年已发货'!G:G</f>
        <v>凉山州昭觉县洒拉地坡乡中铁一局三分部山里钢筋场</v>
      </c>
      <c r="H229" s="2" t="str">
        <f>'[1]2025年已发货'!H:H</f>
        <v>陈忠</v>
      </c>
      <c r="I229" s="2">
        <f>'[1]2025年已发货'!I:I</f>
        <v>17602306163</v>
      </c>
      <c r="J229" s="2" vm="1" t="e">
        <f>_xlfn._xlws.FILTER(辅助信息!D:D,辅助信息!G:G=G229)</f>
        <v>#VALUE!</v>
      </c>
    </row>
    <row r="230" spans="1:10">
      <c r="A230" s="2" t="str">
        <f>'[1]2025年已发货'!A:A</f>
        <v>凤钢</v>
      </c>
      <c r="B230" s="2" t="str">
        <f>'[1]2025年已发货'!B:B</f>
        <v>螺纹钢</v>
      </c>
      <c r="C230" s="2" t="str">
        <f>'[1]2025年已发货'!C:C</f>
        <v>HRB500EΦ28</v>
      </c>
      <c r="D230" s="2" t="str">
        <f>'[1]2025年已发货'!D:D</f>
        <v>吨</v>
      </c>
      <c r="E230" s="2">
        <f>'[1]2025年已发货'!E:E</f>
        <v>60</v>
      </c>
      <c r="F230" s="4">
        <f>'[1]2025年已发货'!F:F</f>
        <v>45666</v>
      </c>
      <c r="G230" s="2" t="str">
        <f>'[1]2025年已发货'!G:G</f>
        <v>凉山州昭觉县洒拉地坡乡中铁一局三分部山里钢筋场</v>
      </c>
      <c r="H230" s="2" t="str">
        <f>'[1]2025年已发货'!H:H</f>
        <v>陈忠</v>
      </c>
      <c r="I230" s="2">
        <f>'[1]2025年已发货'!I:I</f>
        <v>17602306163</v>
      </c>
      <c r="J230" s="2" vm="1" t="e">
        <f>_xlfn._xlws.FILTER(辅助信息!D:D,辅助信息!G:G=G230)</f>
        <v>#VALUE!</v>
      </c>
    </row>
    <row r="231" spans="1:10">
      <c r="A231" s="2" t="str">
        <f>'[1]2025年已发货'!A:A</f>
        <v>凤钢</v>
      </c>
      <c r="B231" s="2" t="str">
        <f>'[1]2025年已发货'!B:B</f>
        <v>螺纹钢</v>
      </c>
      <c r="C231" s="2" t="str">
        <f>'[1]2025年已发货'!C:C</f>
        <v>HRB500EΦ32</v>
      </c>
      <c r="D231" s="2" t="str">
        <f>'[1]2025年已发货'!D:D</f>
        <v>吨</v>
      </c>
      <c r="E231" s="2">
        <f>'[1]2025年已发货'!E:E</f>
        <v>90</v>
      </c>
      <c r="F231" s="4">
        <f>'[1]2025年已发货'!F:F</f>
        <v>45666</v>
      </c>
      <c r="G231" s="2" t="str">
        <f>'[1]2025年已发货'!G:G</f>
        <v>凉山州昭觉县洒拉地坡乡中铁一局三分部山里钢筋场</v>
      </c>
      <c r="H231" s="2" t="str">
        <f>'[1]2025年已发货'!H:H</f>
        <v>陈忠</v>
      </c>
      <c r="I231" s="2">
        <f>'[1]2025年已发货'!I:I</f>
        <v>17602306163</v>
      </c>
      <c r="J231" s="2" vm="1" t="e">
        <f>_xlfn._xlws.FILTER(辅助信息!D:D,辅助信息!G:G=G231)</f>
        <v>#VALUE!</v>
      </c>
    </row>
    <row r="232" spans="1:10">
      <c r="A232" s="2" t="str">
        <f>'[1]2025年已发货'!A:A</f>
        <v>玉昆</v>
      </c>
      <c r="B232" s="2" t="str">
        <f>'[1]2025年已发货'!B:B</f>
        <v>高线</v>
      </c>
      <c r="C232" s="2" t="str">
        <f>'[1]2025年已发货'!C:C</f>
        <v>HPB300Φ8</v>
      </c>
      <c r="D232" s="2" t="str">
        <f>'[1]2025年已发货'!D:D</f>
        <v>吨</v>
      </c>
      <c r="E232" s="2">
        <f>'[1]2025年已发货'!E:E</f>
        <v>20</v>
      </c>
      <c r="F232" s="4">
        <f>'[1]2025年已发货'!F:F</f>
        <v>45666</v>
      </c>
      <c r="G232" s="2" t="str">
        <f>'[1]2025年已发货'!G:G</f>
        <v>中铁隧道局路桥公司西昭高速2标二分部凉山州布拖县地洛乡金阳隧道出口</v>
      </c>
      <c r="H232" s="2" t="str">
        <f>'[1]2025年已发货'!H:H</f>
        <v>胡明建</v>
      </c>
      <c r="I232" s="2">
        <f>'[1]2025年已发货'!I:I</f>
        <v>13558937055</v>
      </c>
      <c r="J232" s="2" vm="1" t="e">
        <f>_xlfn._xlws.FILTER(辅助信息!D:D,辅助信息!G:G=G232)</f>
        <v>#VALUE!</v>
      </c>
    </row>
    <row r="233" spans="1:10">
      <c r="A233" s="2" t="str">
        <f>'[1]2025年已发货'!A:A</f>
        <v>玉昆</v>
      </c>
      <c r="B233" s="2" t="str">
        <f>'[1]2025年已发货'!B:B</f>
        <v>螺纹钢</v>
      </c>
      <c r="C233" s="2" t="str">
        <f>'[1]2025年已发货'!C:C</f>
        <v>HRB400EФ22</v>
      </c>
      <c r="D233" s="2" t="str">
        <f>'[1]2025年已发货'!D:D</f>
        <v>吨</v>
      </c>
      <c r="E233" s="2">
        <f>'[1]2025年已发货'!E:E</f>
        <v>66</v>
      </c>
      <c r="F233" s="4">
        <f>'[1]2025年已发货'!F:F</f>
        <v>45666</v>
      </c>
      <c r="G233" s="2" t="str">
        <f>'[1]2025年已发货'!G:G</f>
        <v>中铁隧道局路桥公司西昭高速2标二分部凉山州布拖县地洛乡金阳隧道出口</v>
      </c>
      <c r="H233" s="2" t="str">
        <f>'[1]2025年已发货'!H:H</f>
        <v>胡明建</v>
      </c>
      <c r="I233" s="2">
        <f>'[1]2025年已发货'!I:I</f>
        <v>13558937055</v>
      </c>
      <c r="J233" s="2" vm="1" t="e">
        <f>_xlfn._xlws.FILTER(辅助信息!D:D,辅助信息!G:G=G233)</f>
        <v>#VALUE!</v>
      </c>
    </row>
    <row r="234" spans="1:10">
      <c r="A234" s="2" t="str">
        <f>'[1]2025年已发货'!A:A</f>
        <v>凤钢</v>
      </c>
      <c r="B234" s="2" t="str">
        <f>'[1]2025年已发货'!B:B</f>
        <v>高线</v>
      </c>
      <c r="C234" s="2" t="str">
        <f>'[1]2025年已发货'!C:C</f>
        <v>HPB300Φ10</v>
      </c>
      <c r="D234" s="2" t="str">
        <f>'[1]2025年已发货'!D:D</f>
        <v>吨</v>
      </c>
      <c r="E234" s="2">
        <f>'[1]2025年已发货'!E:E</f>
        <v>10</v>
      </c>
      <c r="F234" s="4">
        <f>'[1]2025年已发货'!F:F</f>
        <v>45666</v>
      </c>
      <c r="G234" s="2" t="str">
        <f>'[1]2025年已发货'!G:G</f>
        <v>中铁隧道局路桥公司西昭高速2标二分部凉山州布拖县地洛乡金阳隧道出口</v>
      </c>
      <c r="H234" s="2" t="str">
        <f>'[1]2025年已发货'!H:H</f>
        <v>胡明建</v>
      </c>
      <c r="I234" s="2">
        <f>'[1]2025年已发货'!I:I</f>
        <v>13558937055</v>
      </c>
      <c r="J234" s="2" vm="1" t="e">
        <f>_xlfn._xlws.FILTER(辅助信息!D:D,辅助信息!G:G=G234)</f>
        <v>#VALUE!</v>
      </c>
    </row>
    <row r="235" spans="1:10">
      <c r="A235" s="2" t="str">
        <f>'[1]2025年已发货'!A:A</f>
        <v>玉昆</v>
      </c>
      <c r="B235" s="2" t="str">
        <f>'[1]2025年已发货'!B:B</f>
        <v>螺纹钢</v>
      </c>
      <c r="C235" s="2" t="str">
        <f>'[1]2025年已发货'!C:C</f>
        <v>HRB400EФ22</v>
      </c>
      <c r="D235" s="2" t="str">
        <f>'[1]2025年已发货'!D:D</f>
        <v>吨</v>
      </c>
      <c r="E235" s="2">
        <f>'[1]2025年已发货'!E:E</f>
        <v>75</v>
      </c>
      <c r="F235" s="4">
        <f>'[1]2025年已发货'!F:F</f>
        <v>45666</v>
      </c>
      <c r="G235" s="2" t="str">
        <f>'[1]2025年已发货'!G:G</f>
        <v>中铁隧道局路桥公司西昭高速2标二分部凉山州布拖县地洛乡金阳隧道出口</v>
      </c>
      <c r="H235" s="2" t="str">
        <f>'[1]2025年已发货'!H:H</f>
        <v>胡明建</v>
      </c>
      <c r="I235" s="2">
        <f>'[1]2025年已发货'!I:I</f>
        <v>13558937055</v>
      </c>
      <c r="J235" s="2" vm="1" t="e">
        <f>_xlfn._xlws.FILTER(辅助信息!D:D,辅助信息!G:G=G235)</f>
        <v>#VALUE!</v>
      </c>
    </row>
    <row r="236" spans="1:10">
      <c r="A236" s="2" t="str">
        <f>'[1]2025年已发货'!A:A</f>
        <v>玉昆</v>
      </c>
      <c r="B236" s="2" t="str">
        <f>'[1]2025年已发货'!B:B</f>
        <v>螺纹钢</v>
      </c>
      <c r="C236" s="2" t="str">
        <f>'[1]2025年已发货'!C:C</f>
        <v>HRB400EФ22</v>
      </c>
      <c r="D236" s="2" t="str">
        <f>'[1]2025年已发货'!D:D</f>
        <v>吨</v>
      </c>
      <c r="E236" s="2">
        <f>'[1]2025年已发货'!E:E</f>
        <v>33</v>
      </c>
      <c r="F236" s="4">
        <f>'[1]2025年已发货'!F:F</f>
        <v>45666</v>
      </c>
      <c r="G236" s="2" t="str">
        <f>'[1]2025年已发货'!G:G</f>
        <v>中铁隧道局路桥公司西昭高速2标二分部凉山州布拖县地洛乡金阳隧道出口</v>
      </c>
      <c r="H236" s="2" t="str">
        <f>'[1]2025年已发货'!H:H</f>
        <v>胡明建</v>
      </c>
      <c r="I236" s="2">
        <f>'[1]2025年已发货'!I:I</f>
        <v>13558937055</v>
      </c>
      <c r="J236" s="2" vm="1" t="e">
        <f>_xlfn._xlws.FILTER(辅助信息!D:D,辅助信息!G:G=G236)</f>
        <v>#VALUE!</v>
      </c>
    </row>
    <row r="237" spans="1:10">
      <c r="A237" s="2" t="str">
        <f>'[1]2025年已发货'!A:A</f>
        <v>凤钢</v>
      </c>
      <c r="B237" s="2" t="str">
        <f>'[1]2025年已发货'!B:B</f>
        <v>螺纹钢</v>
      </c>
      <c r="C237" s="2" t="str">
        <f>'[1]2025年已发货'!C:C</f>
        <v>HRB400EФ12</v>
      </c>
      <c r="D237" s="2" t="str">
        <f>'[1]2025年已发货'!D:D</f>
        <v>吨</v>
      </c>
      <c r="E237" s="2">
        <f>'[1]2025年已发货'!E:E</f>
        <v>41</v>
      </c>
      <c r="F237" s="4">
        <f>'[1]2025年已发货'!F:F</f>
        <v>45666</v>
      </c>
      <c r="G237" s="2" t="str">
        <f>'[1]2025年已发货'!G:G</f>
        <v>中铁隧道局路桥公司西昭高速2标二分部凉山州布拖县地洛乡金阳隧道出口</v>
      </c>
      <c r="H237" s="2" t="str">
        <f>'[1]2025年已发货'!H:H</f>
        <v>胡明建</v>
      </c>
      <c r="I237" s="2">
        <f>'[1]2025年已发货'!I:I</f>
        <v>13558937055</v>
      </c>
      <c r="J237" s="2" vm="1" t="e">
        <f>_xlfn._xlws.FILTER(辅助信息!D:D,辅助信息!G:G=G237)</f>
        <v>#VALUE!</v>
      </c>
    </row>
    <row r="238" spans="1:10">
      <c r="A238" s="2" t="str">
        <f>'[1]2025年已发货'!A:A</f>
        <v>凤钢</v>
      </c>
      <c r="B238" s="2" t="str">
        <f>'[1]2025年已发货'!B:B</f>
        <v>螺纹钢</v>
      </c>
      <c r="C238" s="2" t="str">
        <f>'[1]2025年已发货'!C:C</f>
        <v>HRB400EФ12</v>
      </c>
      <c r="D238" s="2" t="str">
        <f>'[1]2025年已发货'!D:D</f>
        <v>吨</v>
      </c>
      <c r="E238" s="2">
        <f>'[1]2025年已发货'!E:E</f>
        <v>20</v>
      </c>
      <c r="F238" s="4">
        <f>'[1]2025年已发货'!F:F</f>
        <v>45666</v>
      </c>
      <c r="G238" s="2" t="str">
        <f>'[1]2025年已发货'!G:G</f>
        <v>中铁隧道局路桥公司西昭高速2标二分部凉山州布拖县地洛乡金阳隧道出口</v>
      </c>
      <c r="H238" s="2" t="str">
        <f>'[1]2025年已发货'!H:H</f>
        <v>胡明建</v>
      </c>
      <c r="I238" s="2">
        <f>'[1]2025年已发货'!I:I</f>
        <v>13558937055</v>
      </c>
      <c r="J238" s="2" vm="1" t="e">
        <f>_xlfn._xlws.FILTER(辅助信息!D:D,辅助信息!G:G=G238)</f>
        <v>#VALUE!</v>
      </c>
    </row>
    <row r="239" spans="1:10">
      <c r="A239" s="2" t="str">
        <f>'[1]2025年已发货'!A:A</f>
        <v>凤钢</v>
      </c>
      <c r="B239" s="2" t="str">
        <f>'[1]2025年已发货'!B:B</f>
        <v>螺纹钢</v>
      </c>
      <c r="C239" s="2" t="str">
        <f>'[1]2025年已发货'!C:C</f>
        <v>HRB400EФ12</v>
      </c>
      <c r="D239" s="2" t="str">
        <f>'[1]2025年已发货'!D:D</f>
        <v>吨</v>
      </c>
      <c r="E239" s="2">
        <f>'[1]2025年已发货'!E:E</f>
        <v>28</v>
      </c>
      <c r="F239" s="4">
        <f>'[1]2025年已发货'!F:F</f>
        <v>45666</v>
      </c>
      <c r="G239" s="2" t="str">
        <f>'[1]2025年已发货'!G:G</f>
        <v>中铁隧道局路桥公司西昭高速2标二分部凉山州布拖县地洛乡金阳隧道出口</v>
      </c>
      <c r="H239" s="2" t="str">
        <f>'[1]2025年已发货'!H:H</f>
        <v>胡明建</v>
      </c>
      <c r="I239" s="2">
        <f>'[1]2025年已发货'!I:I</f>
        <v>13558937055</v>
      </c>
      <c r="J239" s="2" vm="1" t="e">
        <f>_xlfn._xlws.FILTER(辅助信息!D:D,辅助信息!G:G=G239)</f>
        <v>#VALUE!</v>
      </c>
    </row>
    <row r="240" spans="1:10">
      <c r="A240" s="2" t="str">
        <f>'[1]2025年已发货'!A:A</f>
        <v>玉昆</v>
      </c>
      <c r="B240" s="2" t="str">
        <f>'[1]2025年已发货'!B:B</f>
        <v>螺纹钢</v>
      </c>
      <c r="C240" s="2" t="str">
        <f>'[1]2025年已发货'!C:C</f>
        <v>HRB400EФ16</v>
      </c>
      <c r="D240" s="2" t="str">
        <f>'[1]2025年已发货'!D:D</f>
        <v>吨</v>
      </c>
      <c r="E240" s="2">
        <f>'[1]2025年已发货'!E:E</f>
        <v>3</v>
      </c>
      <c r="F240" s="4">
        <f>'[1]2025年已发货'!F:F</f>
        <v>45666</v>
      </c>
      <c r="G240" s="2" t="str">
        <f>'[1]2025年已发货'!G:G</f>
        <v>中铁隧道局路桥公司西昭高速2标二分部凉山州布拖县地洛乡金阳隧道出口</v>
      </c>
      <c r="H240" s="2" t="str">
        <f>'[1]2025年已发货'!H:H</f>
        <v>胡明建</v>
      </c>
      <c r="I240" s="2">
        <f>'[1]2025年已发货'!I:I</f>
        <v>13558937055</v>
      </c>
      <c r="J240" s="2" vm="1" t="e">
        <f>_xlfn._xlws.FILTER(辅助信息!D:D,辅助信息!G:G=G240)</f>
        <v>#VALUE!</v>
      </c>
    </row>
    <row r="241" spans="1:10">
      <c r="A241" s="2" t="str">
        <f>'[1]2025年已发货'!A:A</f>
        <v>玉昆</v>
      </c>
      <c r="B241" s="2" t="str">
        <f>'[1]2025年已发货'!B:B</f>
        <v>螺纹钢</v>
      </c>
      <c r="C241" s="2" t="str">
        <f>'[1]2025年已发货'!C:C</f>
        <v>HRB400EФ20</v>
      </c>
      <c r="D241" s="2" t="str">
        <f>'[1]2025年已发货'!D:D</f>
        <v>吨</v>
      </c>
      <c r="E241" s="2">
        <f>'[1]2025年已发货'!E:E</f>
        <v>43</v>
      </c>
      <c r="F241" s="4">
        <f>'[1]2025年已发货'!F:F</f>
        <v>45666</v>
      </c>
      <c r="G241" s="2" t="str">
        <f>'[1]2025年已发货'!G:G</f>
        <v>中铁隧道局路桥公司西昭高速2标二分部凉山州布拖县地洛乡金阳隧道出口</v>
      </c>
      <c r="H241" s="2" t="str">
        <f>'[1]2025年已发货'!H:H</f>
        <v>胡明建</v>
      </c>
      <c r="I241" s="2">
        <f>'[1]2025年已发货'!I:I</f>
        <v>13558937055</v>
      </c>
      <c r="J241" s="2" vm="1" t="e">
        <f>_xlfn._xlws.FILTER(辅助信息!D:D,辅助信息!G:G=G241)</f>
        <v>#VALUE!</v>
      </c>
    </row>
    <row r="242" spans="1:10">
      <c r="A242" s="2" t="str">
        <f>'[1]2025年已发货'!A:A</f>
        <v>玉昆</v>
      </c>
      <c r="B242" s="2" t="str">
        <f>'[1]2025年已发货'!B:B</f>
        <v>螺纹钢</v>
      </c>
      <c r="C242" s="2" t="str">
        <f>'[1]2025年已发货'!C:C</f>
        <v>HRB400EФ14</v>
      </c>
      <c r="D242" s="2" t="str">
        <f>'[1]2025年已发货'!D:D</f>
        <v>吨</v>
      </c>
      <c r="E242" s="2">
        <f>'[1]2025年已发货'!E:E</f>
        <v>23</v>
      </c>
      <c r="F242" s="4">
        <f>'[1]2025年已发货'!F:F</f>
        <v>45666</v>
      </c>
      <c r="G242" s="2" t="str">
        <f>'[1]2025年已发货'!G:G</f>
        <v>中铁隧道局路桥公司西昭高速2标二分部凉山州布拖县地洛乡金阳隧道出口</v>
      </c>
      <c r="H242" s="2" t="str">
        <f>'[1]2025年已发货'!H:H</f>
        <v>胡明建</v>
      </c>
      <c r="I242" s="2">
        <f>'[1]2025年已发货'!I:I</f>
        <v>13558937055</v>
      </c>
      <c r="J242" s="2" vm="1" t="e">
        <f>_xlfn._xlws.FILTER(辅助信息!D:D,辅助信息!G:G=G242)</f>
        <v>#VALUE!</v>
      </c>
    </row>
    <row r="243" spans="1:10">
      <c r="A243" s="2" t="str">
        <f>'[1]2025年已发货'!A:A</f>
        <v>玉昆</v>
      </c>
      <c r="B243" s="2" t="str">
        <f>'[1]2025年已发货'!B:B</f>
        <v>高线</v>
      </c>
      <c r="C243" s="2" t="str">
        <f>'[1]2025年已发货'!C:C</f>
        <v>HPB300Φ8</v>
      </c>
      <c r="D243" s="2" t="str">
        <f>'[1]2025年已发货'!D:D</f>
        <v>吨</v>
      </c>
      <c r="E243" s="2">
        <f>'[1]2025年已发货'!E:E</f>
        <v>30</v>
      </c>
      <c r="F243" s="4">
        <f>'[1]2025年已发货'!F:F</f>
        <v>45666</v>
      </c>
      <c r="G243" s="2" t="str">
        <f>'[1]2025年已发货'!G:G</f>
        <v>中铁隧道局路桥公司西昭高速2标凉山州金阳县派来镇</v>
      </c>
      <c r="H243" s="2" t="str">
        <f>'[1]2025年已发货'!H:H</f>
        <v>杨勇</v>
      </c>
      <c r="I243" s="2">
        <f>'[1]2025年已发货'!I:I</f>
        <v>18882117172</v>
      </c>
      <c r="J243" s="2" vm="1" t="e">
        <f>_xlfn._xlws.FILTER(辅助信息!D:D,辅助信息!G:G=G243)</f>
        <v>#VALUE!</v>
      </c>
    </row>
    <row r="244" spans="1:10">
      <c r="A244" s="2" t="str">
        <f>'[1]2025年已发货'!A:A</f>
        <v>玉昆</v>
      </c>
      <c r="B244" s="2" t="str">
        <f>'[1]2025年已发货'!B:B</f>
        <v>螺纹钢</v>
      </c>
      <c r="C244" s="2" t="str">
        <f>'[1]2025年已发货'!C:C</f>
        <v>HRB400EФ22</v>
      </c>
      <c r="D244" s="2" t="str">
        <f>'[1]2025年已发货'!D:D</f>
        <v>吨</v>
      </c>
      <c r="E244" s="2">
        <f>'[1]2025年已发货'!E:E</f>
        <v>50</v>
      </c>
      <c r="F244" s="4">
        <f>'[1]2025年已发货'!F:F</f>
        <v>45666</v>
      </c>
      <c r="G244" s="2" t="str">
        <f>'[1]2025年已发货'!G:G</f>
        <v>中铁隧道局路桥公司西昭高速2标凉山州金阳县派来镇</v>
      </c>
      <c r="H244" s="2" t="str">
        <f>'[1]2025年已发货'!H:H</f>
        <v>杨勇</v>
      </c>
      <c r="I244" s="2">
        <f>'[1]2025年已发货'!I:I</f>
        <v>18882117172</v>
      </c>
      <c r="J244" s="2" vm="1" t="e">
        <f>_xlfn._xlws.FILTER(辅助信息!D:D,辅助信息!G:G=G244)</f>
        <v>#VALUE!</v>
      </c>
    </row>
    <row r="245" spans="1:10">
      <c r="A245" s="2" t="str">
        <f>'[1]2025年已发货'!A:A</f>
        <v>凤钢</v>
      </c>
      <c r="B245" s="2" t="str">
        <f>'[1]2025年已发货'!B:B</f>
        <v>螺纹钢</v>
      </c>
      <c r="C245" s="2" t="str">
        <f>'[1]2025年已发货'!C:C</f>
        <v>HRB400EФ12</v>
      </c>
      <c r="D245" s="2" t="str">
        <f>'[1]2025年已发货'!D:D</f>
        <v>吨</v>
      </c>
      <c r="E245" s="2">
        <f>'[1]2025年已发货'!E:E</f>
        <v>50</v>
      </c>
      <c r="F245" s="4">
        <f>'[1]2025年已发货'!F:F</f>
        <v>45666</v>
      </c>
      <c r="G245" s="2" t="str">
        <f>'[1]2025年已发货'!G:G</f>
        <v>中铁隧道局路桥公司西昭高速2标凉山州金阳县派来镇</v>
      </c>
      <c r="H245" s="2" t="str">
        <f>'[1]2025年已发货'!H:H</f>
        <v>杨勇</v>
      </c>
      <c r="I245" s="2">
        <f>'[1]2025年已发货'!I:I</f>
        <v>18882117172</v>
      </c>
      <c r="J245" s="2" vm="1" t="e">
        <f>_xlfn._xlws.FILTER(辅助信息!D:D,辅助信息!G:G=G245)</f>
        <v>#VALUE!</v>
      </c>
    </row>
    <row r="246" spans="1:10">
      <c r="A246" s="2" t="str">
        <f>'[1]2025年已发货'!A:A</f>
        <v>凤钢</v>
      </c>
      <c r="B246" s="2" t="str">
        <f>'[1]2025年已发货'!B:B</f>
        <v>螺纹钢</v>
      </c>
      <c r="C246" s="2" t="str">
        <f>'[1]2025年已发货'!C:C</f>
        <v>HRB400EФ25</v>
      </c>
      <c r="D246" s="2" t="str">
        <f>'[1]2025年已发货'!D:D</f>
        <v>吨</v>
      </c>
      <c r="E246" s="2">
        <f>'[1]2025年已发货'!E:E</f>
        <v>30</v>
      </c>
      <c r="F246" s="4">
        <f>'[1]2025年已发货'!F:F</f>
        <v>45666</v>
      </c>
      <c r="G246" s="2" t="str">
        <f>'[1]2025年已发货'!G:G</f>
        <v>中铁隧道局路桥公司西昭高速2标凉山州金阳县派来镇</v>
      </c>
      <c r="H246" s="2" t="str">
        <f>'[1]2025年已发货'!H:H</f>
        <v>杨勇</v>
      </c>
      <c r="I246" s="2">
        <f>'[1]2025年已发货'!I:I</f>
        <v>18882117172</v>
      </c>
      <c r="J246" s="2" vm="1" t="e">
        <f>_xlfn._xlws.FILTER(辅助信息!D:D,辅助信息!G:G=G246)</f>
        <v>#VALUE!</v>
      </c>
    </row>
    <row r="247" spans="1:10">
      <c r="A247" s="2" t="str">
        <f>'[1]2025年已发货'!A:A</f>
        <v>陕钢</v>
      </c>
      <c r="B247" s="2" t="str">
        <f>'[1]2025年已发货'!B:B</f>
        <v>螺纹钢</v>
      </c>
      <c r="C247" s="2" t="str">
        <f>'[1]2025年已发货'!C:C</f>
        <v>HRB400E Φ16 9m</v>
      </c>
      <c r="D247" s="2" t="str">
        <f>'[1]2025年已发货'!D:D</f>
        <v>吨</v>
      </c>
      <c r="E247" s="2">
        <f>'[1]2025年已发货'!E:E</f>
        <v>10</v>
      </c>
      <c r="F247" s="4">
        <f>'[1]2025年已发货'!F:F</f>
        <v>45667</v>
      </c>
      <c r="G247" s="2" t="str">
        <f>'[1]2025年已发货'!G:G</f>
        <v>（达州市公共卫生临床医疗中心项目-一标-1号制作房）达州市通川区西外复兴镇公共卫生临床医疗中心项目</v>
      </c>
      <c r="H247" s="2" t="str">
        <f>'[1]2025年已发货'!H:H</f>
        <v>潘建发</v>
      </c>
      <c r="I247" s="2">
        <f>'[1]2025年已发货'!I:I</f>
        <v>13658059919</v>
      </c>
      <c r="J247" s="2" t="str">
        <f>_xlfn._xlws.FILTER(辅助信息!D:D,辅助信息!G:G=G247)</f>
        <v>五冶钢构达州市公共卫生临床医疗中心项目</v>
      </c>
    </row>
    <row r="248" spans="1:10">
      <c r="A248" s="2" t="str">
        <f>'[1]2025年已发货'!A:A</f>
        <v>陕钢</v>
      </c>
      <c r="B248" s="2" t="str">
        <f>'[1]2025年已发货'!B:B</f>
        <v>盘螺</v>
      </c>
      <c r="C248" s="2" t="str">
        <f>'[1]2025年已发货'!C:C</f>
        <v>HRB400E Φ8</v>
      </c>
      <c r="D248" s="2" t="str">
        <f>'[1]2025年已发货'!D:D</f>
        <v>吨</v>
      </c>
      <c r="E248" s="2">
        <f>'[1]2025年已发货'!E:E</f>
        <v>17.5</v>
      </c>
      <c r="F248" s="4">
        <f>'[1]2025年已发货'!F:F</f>
        <v>45667</v>
      </c>
      <c r="G248" s="2" t="str">
        <f>'[1]2025年已发货'!G:G</f>
        <v>（达州市公共卫生医疗中心项目-二标-3号楼）达州市通川区西外复兴镇公共卫生临床医疗中心项目</v>
      </c>
      <c r="H248" s="2" t="str">
        <f>'[1]2025年已发货'!H:H</f>
        <v>黄永林</v>
      </c>
      <c r="I248" s="2">
        <f>'[1]2025年已发货'!I:I</f>
        <v>15982487227</v>
      </c>
      <c r="J248" s="2" t="str">
        <f>_xlfn._xlws.FILTER(辅助信息!D:D,辅助信息!G:G=G248)</f>
        <v>五冶钢构达州市公共卫生临床医疗中心项目</v>
      </c>
    </row>
    <row r="249" spans="1:10">
      <c r="A249" s="2" t="str">
        <f>'[1]2025年已发货'!A:A</f>
        <v>陕钢</v>
      </c>
      <c r="B249" s="2" t="str">
        <f>'[1]2025年已发货'!B:B</f>
        <v>盘螺</v>
      </c>
      <c r="C249" s="2" t="str">
        <f>'[1]2025年已发货'!C:C</f>
        <v>HRB400E Φ10</v>
      </c>
      <c r="D249" s="2" t="str">
        <f>'[1]2025年已发货'!D:D</f>
        <v>吨</v>
      </c>
      <c r="E249" s="2">
        <f>'[1]2025年已发货'!E:E</f>
        <v>17.5</v>
      </c>
      <c r="F249" s="4">
        <f>'[1]2025年已发货'!F:F</f>
        <v>45667</v>
      </c>
      <c r="G249" s="2" t="str">
        <f>'[1]2025年已发货'!G:G</f>
        <v>（达州市公共卫生医疗中心项目-二标-3号楼）达州市通川区西外复兴镇公共卫生临床医疗中心项目</v>
      </c>
      <c r="H249" s="2" t="str">
        <f>'[1]2025年已发货'!H:H</f>
        <v>黄永林</v>
      </c>
      <c r="I249" s="2">
        <f>'[1]2025年已发货'!I:I</f>
        <v>15982487227</v>
      </c>
      <c r="J249" s="2" t="str">
        <f>_xlfn._xlws.FILTER(辅助信息!D:D,辅助信息!G:G=G249)</f>
        <v>五冶钢构达州市公共卫生临床医疗中心项目</v>
      </c>
    </row>
    <row r="250" spans="1:10">
      <c r="A250" s="2" t="str">
        <f>'[1]2025年已发货'!A:A</f>
        <v>陕钢</v>
      </c>
      <c r="B250" s="2" t="str">
        <f>'[1]2025年已发货'!B:B</f>
        <v>螺纹钢</v>
      </c>
      <c r="C250" s="2" t="str">
        <f>'[1]2025年已发货'!C:C</f>
        <v>HRB400E Φ12 9m</v>
      </c>
      <c r="D250" s="2" t="str">
        <f>'[1]2025年已发货'!D:D</f>
        <v>吨</v>
      </c>
      <c r="E250" s="2">
        <f>'[1]2025年已发货'!E:E</f>
        <v>25</v>
      </c>
      <c r="F250" s="4">
        <f>'[1]2025年已发货'!F:F</f>
        <v>45667</v>
      </c>
      <c r="G250" s="2" t="str">
        <f>'[1]2025年已发货'!G:G</f>
        <v>（达州市公共卫生医疗中心项目-二标-3号楼）达州市通川区西外复兴镇公共卫生临床医疗中心项目</v>
      </c>
      <c r="H250" s="2" t="str">
        <f>'[1]2025年已发货'!H:H</f>
        <v>黄永林</v>
      </c>
      <c r="I250" s="2">
        <f>'[1]2025年已发货'!I:I</f>
        <v>15982487227</v>
      </c>
      <c r="J250" s="2" t="str">
        <f>_xlfn._xlws.FILTER(辅助信息!D:D,辅助信息!G:G=G250)</f>
        <v>五冶钢构达州市公共卫生临床医疗中心项目</v>
      </c>
    </row>
    <row r="251" spans="1:10">
      <c r="A251" s="2" t="str">
        <f>'[1]2025年已发货'!A:A</f>
        <v>德胜</v>
      </c>
      <c r="B251" s="2" t="str">
        <f>'[1]2025年已发货'!B:B</f>
        <v>螺纹钢</v>
      </c>
      <c r="C251" s="2" t="str">
        <f>'[1]2025年已发货'!C:C</f>
        <v>HRB500E Φ25 9m</v>
      </c>
      <c r="D251" s="2" t="str">
        <f>'[1]2025年已发货'!D:D</f>
        <v>吨</v>
      </c>
      <c r="E251" s="2">
        <f>'[1]2025年已发货'!E:E</f>
        <v>140</v>
      </c>
      <c r="F251" s="4">
        <f>'[1]2025年已发货'!F:F</f>
        <v>45667</v>
      </c>
      <c r="G251" s="2" t="str">
        <f>'[1]2025年已发货'!G:G</f>
        <v>（中铁十局-资乐高速4标）四川省眉山市仁寿县彰加镇华炉村中铁十局资乐高速3#钢筋场</v>
      </c>
      <c r="H251" s="2" t="str">
        <f>'[1]2025年已发货'!H:H</f>
        <v>杨飞</v>
      </c>
      <c r="I251" s="2">
        <f>'[1]2025年已发货'!I:I</f>
        <v>15667998777</v>
      </c>
      <c r="J251" s="2" vm="1" t="e">
        <f>_xlfn._xlws.FILTER(辅助信息!D:D,辅助信息!G:G=G251)</f>
        <v>#VALUE!</v>
      </c>
    </row>
    <row r="252" spans="1:10">
      <c r="A252" s="2" t="str">
        <f>'[1]2025年已发货'!A:A</f>
        <v>德胜</v>
      </c>
      <c r="B252" s="2" t="str">
        <f>'[1]2025年已发货'!B:B</f>
        <v>螺纹钢</v>
      </c>
      <c r="C252" s="2" t="str">
        <f>'[1]2025年已发货'!C:C</f>
        <v>HRB400E Φ25 9m</v>
      </c>
      <c r="D252" s="2" t="str">
        <f>'[1]2025年已发货'!D:D</f>
        <v>吨</v>
      </c>
      <c r="E252" s="2">
        <f>'[1]2025年已发货'!E:E</f>
        <v>35</v>
      </c>
      <c r="F252" s="4">
        <f>'[1]2025年已发货'!F:F</f>
        <v>45667</v>
      </c>
      <c r="G252" s="2" t="str">
        <f>'[1]2025年已发货'!G:G</f>
        <v>（中铁十局-资乐高速4标）四川省眉山市仁寿县彰加镇华炉村中铁十局资乐高速3#钢筋场</v>
      </c>
      <c r="H252" s="2" t="str">
        <f>'[1]2025年已发货'!H:H</f>
        <v>杨飞</v>
      </c>
      <c r="I252" s="2">
        <f>'[1]2025年已发货'!I:I</f>
        <v>15667998777</v>
      </c>
      <c r="J252" s="2" vm="1" t="e">
        <f>_xlfn._xlws.FILTER(辅助信息!D:D,辅助信息!G:G=G252)</f>
        <v>#VALUE!</v>
      </c>
    </row>
    <row r="253" spans="1:10">
      <c r="A253" s="2" t="str">
        <f>'[1]2025年已发货'!A:A</f>
        <v>德胜</v>
      </c>
      <c r="B253" s="2" t="str">
        <f>'[1]2025年已发货'!B:B</f>
        <v>螺纹钢</v>
      </c>
      <c r="C253" s="2" t="str">
        <f>'[1]2025年已发货'!C:C</f>
        <v>HRB400E Φ32 9m</v>
      </c>
      <c r="D253" s="2" t="str">
        <f>'[1]2025年已发货'!D:D</f>
        <v>吨</v>
      </c>
      <c r="E253" s="2">
        <f>'[1]2025年已发货'!E:E</f>
        <v>70</v>
      </c>
      <c r="F253" s="4">
        <f>'[1]2025年已发货'!F:F</f>
        <v>45667</v>
      </c>
      <c r="G253" s="2" t="str">
        <f>'[1]2025年已发货'!G:G</f>
        <v>（中铁十局-资乐高速4标）四川省眉山市仁寿县彰加镇华炉村中铁十局资乐高速3#钢筋场</v>
      </c>
      <c r="H253" s="2" t="str">
        <f>'[1]2025年已发货'!H:H</f>
        <v>杨飞</v>
      </c>
      <c r="I253" s="2">
        <f>'[1]2025年已发货'!I:I</f>
        <v>15667998777</v>
      </c>
      <c r="J253" s="2" vm="1" t="e">
        <f>_xlfn._xlws.FILTER(辅助信息!D:D,辅助信息!G:G=G253)</f>
        <v>#VALUE!</v>
      </c>
    </row>
    <row r="254" spans="1:10">
      <c r="A254" s="2" t="str">
        <f>'[1]2025年已发货'!A:A</f>
        <v>德胜</v>
      </c>
      <c r="B254" s="2" t="str">
        <f>'[1]2025年已发货'!B:B</f>
        <v>螺纹钢</v>
      </c>
      <c r="C254" s="2" t="str">
        <f>'[1]2025年已发货'!C:C</f>
        <v>HRB400E Φ22 9m</v>
      </c>
      <c r="D254" s="2" t="str">
        <f>'[1]2025年已发货'!D:D</f>
        <v>吨</v>
      </c>
      <c r="E254" s="2">
        <f>'[1]2025年已发货'!E:E</f>
        <v>35</v>
      </c>
      <c r="F254" s="4">
        <f>'[1]2025年已发货'!F:F</f>
        <v>45667</v>
      </c>
      <c r="G254" s="2" t="str">
        <f>'[1]2025年已发货'!G:G</f>
        <v>（中铁十局-资乐高速4标）四川省眉山市仁寿县彰加镇华炉村中铁十局资乐高速3#钢筋场</v>
      </c>
      <c r="H254" s="2" t="str">
        <f>'[1]2025年已发货'!H:H</f>
        <v>杨飞</v>
      </c>
      <c r="I254" s="2">
        <f>'[1]2025年已发货'!I:I</f>
        <v>15667998777</v>
      </c>
      <c r="J254" s="2" vm="1" t="e">
        <f>_xlfn._xlws.FILTER(辅助信息!D:D,辅助信息!G:G=G254)</f>
        <v>#VALUE!</v>
      </c>
    </row>
    <row r="255" spans="1:10">
      <c r="A255" s="2" t="str">
        <f>'[1]2025年已发货'!A:A</f>
        <v>德胜</v>
      </c>
      <c r="B255" s="2" t="str">
        <f>'[1]2025年已发货'!B:B</f>
        <v>螺纹钢</v>
      </c>
      <c r="C255" s="2" t="str">
        <f>'[1]2025年已发货'!C:C</f>
        <v>HRB400E Φ16 9m</v>
      </c>
      <c r="D255" s="2" t="str">
        <f>'[1]2025年已发货'!D:D</f>
        <v>吨</v>
      </c>
      <c r="E255" s="2">
        <f>'[1]2025年已发货'!E:E</f>
        <v>35</v>
      </c>
      <c r="F255" s="4">
        <f>'[1]2025年已发货'!F:F</f>
        <v>45667</v>
      </c>
      <c r="G255" s="2" t="str">
        <f>'[1]2025年已发货'!G:G</f>
        <v>（中铁十局-资乐高速4标）四川省眉山市仁寿县彰加镇华炉村中铁十局资乐高速3#钢筋场</v>
      </c>
      <c r="H255" s="2" t="str">
        <f>'[1]2025年已发货'!H:H</f>
        <v>杨飞</v>
      </c>
      <c r="I255" s="2">
        <f>'[1]2025年已发货'!I:I</f>
        <v>15667998777</v>
      </c>
      <c r="J255" s="2" vm="1" t="e">
        <f>_xlfn._xlws.FILTER(辅助信息!D:D,辅助信息!G:G=G255)</f>
        <v>#VALUE!</v>
      </c>
    </row>
    <row r="256" spans="1:10">
      <c r="A256" s="2" t="str">
        <f>'[1]2025年已发货'!A:A</f>
        <v>德胜</v>
      </c>
      <c r="B256" s="2" t="str">
        <f>'[1]2025年已发货'!B:B</f>
        <v>螺纹钢</v>
      </c>
      <c r="C256" s="2" t="str">
        <f>'[1]2025年已发货'!C:C</f>
        <v>HRB400E Φ14 9m</v>
      </c>
      <c r="D256" s="2" t="str">
        <f>'[1]2025年已发货'!D:D</f>
        <v>吨</v>
      </c>
      <c r="E256" s="2">
        <f>'[1]2025年已发货'!E:E</f>
        <v>35</v>
      </c>
      <c r="F256" s="4">
        <f>'[1]2025年已发货'!F:F</f>
        <v>45667</v>
      </c>
      <c r="G256" s="2" t="str">
        <f>'[1]2025年已发货'!G:G</f>
        <v>（中铁十局-资乐高速4标）四川省眉山市仁寿县彰加镇华炉村中铁十局资乐高速3#钢筋场</v>
      </c>
      <c r="H256" s="2" t="str">
        <f>'[1]2025年已发货'!H:H</f>
        <v>杨飞</v>
      </c>
      <c r="I256" s="2">
        <f>'[1]2025年已发货'!I:I</f>
        <v>15667998777</v>
      </c>
      <c r="J256" s="2" vm="1" t="e">
        <f>_xlfn._xlws.FILTER(辅助信息!D:D,辅助信息!G:G=G256)</f>
        <v>#VALUE!</v>
      </c>
    </row>
    <row r="257" spans="1:10">
      <c r="A257" s="2" t="str">
        <f>'[1]2025年已发货'!A:A</f>
        <v>德胜</v>
      </c>
      <c r="B257" s="2" t="str">
        <f>'[1]2025年已发货'!B:B</f>
        <v>螺纹钢</v>
      </c>
      <c r="C257" s="2" t="str">
        <f>'[1]2025年已发货'!C:C</f>
        <v>HRB400E Φ28 12m</v>
      </c>
      <c r="D257" s="2" t="str">
        <f>'[1]2025年已发货'!D:D</f>
        <v>吨</v>
      </c>
      <c r="E257" s="2">
        <f>'[1]2025年已发货'!E:E</f>
        <v>35</v>
      </c>
      <c r="F257" s="4">
        <f>'[1]2025年已发货'!F:F</f>
        <v>45667</v>
      </c>
      <c r="G257" s="2" t="str">
        <f>'[1]2025年已发货'!G:G</f>
        <v>（中铁广州局-资乐高速5标）四川省乐山市井研县希望大道116号</v>
      </c>
      <c r="H257" s="2" t="str">
        <f>'[1]2025年已发货'!H:H</f>
        <v>廖俊杰</v>
      </c>
      <c r="I257" s="2">
        <f>'[1]2025年已发货'!I:I</f>
        <v>15775100965</v>
      </c>
      <c r="J257" s="2" vm="1" t="e">
        <f>_xlfn._xlws.FILTER(辅助信息!D:D,辅助信息!G:G=G257)</f>
        <v>#VALUE!</v>
      </c>
    </row>
    <row r="258" spans="1:10">
      <c r="A258" s="2" t="str">
        <f>'[1]2025年已发货'!A:A</f>
        <v>德胜</v>
      </c>
      <c r="B258" s="2" t="str">
        <f>'[1]2025年已发货'!B:B</f>
        <v>螺纹钢</v>
      </c>
      <c r="C258" s="2" t="str">
        <f>'[1]2025年已发货'!C:C</f>
        <v>HRB400E Φ12 9m</v>
      </c>
      <c r="D258" s="2" t="str">
        <f>'[1]2025年已发货'!D:D</f>
        <v>吨</v>
      </c>
      <c r="E258" s="2">
        <f>'[1]2025年已发货'!E:E</f>
        <v>87</v>
      </c>
      <c r="F258" s="4">
        <f>'[1]2025年已发货'!F:F</f>
        <v>45667</v>
      </c>
      <c r="G258" s="2" t="str">
        <f>'[1]2025年已发货'!G:G</f>
        <v>（北京工程局乐山机场项目）乐山市五通桥区冠英镇</v>
      </c>
      <c r="H258" s="2" t="str">
        <f>'[1]2025年已发货'!H:H</f>
        <v>王治</v>
      </c>
      <c r="I258" s="2">
        <f>'[1]2025年已发货'!I:I</f>
        <v>18811564698</v>
      </c>
      <c r="J258" s="2" vm="1" t="e">
        <f>_xlfn._xlws.FILTER(辅助信息!D:D,辅助信息!G:G=G258)</f>
        <v>#VALUE!</v>
      </c>
    </row>
    <row r="259" spans="1:10">
      <c r="A259" s="2" t="str">
        <f>'[1]2025年已发货'!A:A</f>
        <v>德胜</v>
      </c>
      <c r="B259" s="2" t="str">
        <f>'[1]2025年已发货'!B:B</f>
        <v>螺纹钢</v>
      </c>
      <c r="C259" s="2" t="str">
        <f>'[1]2025年已发货'!C:C</f>
        <v>HRB400E Φ20 9m</v>
      </c>
      <c r="D259" s="2" t="str">
        <f>'[1]2025年已发货'!D:D</f>
        <v>吨</v>
      </c>
      <c r="E259" s="2">
        <f>'[1]2025年已发货'!E:E</f>
        <v>25</v>
      </c>
      <c r="F259" s="4">
        <f>'[1]2025年已发货'!F:F</f>
        <v>45667</v>
      </c>
      <c r="G259" s="2" t="str">
        <f>'[1]2025年已发货'!G:G</f>
        <v>（北京工程局乐山机场项目）乐山市五通桥区冠英镇</v>
      </c>
      <c r="H259" s="2" t="str">
        <f>'[1]2025年已发货'!H:H</f>
        <v>王治</v>
      </c>
      <c r="I259" s="2">
        <f>'[1]2025年已发货'!I:I</f>
        <v>18811564698</v>
      </c>
      <c r="J259" s="2" vm="1" t="e">
        <f>_xlfn._xlws.FILTER(辅助信息!D:D,辅助信息!G:G=G259)</f>
        <v>#VALUE!</v>
      </c>
    </row>
    <row r="260" spans="1:10">
      <c r="A260" s="2" t="str">
        <f>'[1]2025年已发货'!A:A</f>
        <v>德胜</v>
      </c>
      <c r="B260" s="2" t="str">
        <f>'[1]2025年已发货'!B:B</f>
        <v>螺纹钢</v>
      </c>
      <c r="C260" s="2" t="str">
        <f>'[1]2025年已发货'!C:C</f>
        <v>HRB400E Φ12 9m</v>
      </c>
      <c r="D260" s="2" t="str">
        <f>'[1]2025年已发货'!D:D</f>
        <v>吨</v>
      </c>
      <c r="E260" s="2">
        <f>'[1]2025年已发货'!E:E</f>
        <v>20</v>
      </c>
      <c r="F260" s="4">
        <f>'[1]2025年已发货'!F:F</f>
        <v>45667</v>
      </c>
      <c r="G260" s="2" t="str">
        <f>'[1]2025年已发货'!G:G</f>
        <v>（北京工程局乐山机场项目）乐山市五通桥区冠英镇</v>
      </c>
      <c r="H260" s="2" t="str">
        <f>'[1]2025年已发货'!H:H</f>
        <v>王治</v>
      </c>
      <c r="I260" s="2">
        <f>'[1]2025年已发货'!I:I</f>
        <v>18811564698</v>
      </c>
      <c r="J260" s="2" vm="1" t="e">
        <f>_xlfn._xlws.FILTER(辅助信息!D:D,辅助信息!G:G=G260)</f>
        <v>#VALUE!</v>
      </c>
    </row>
    <row r="261" spans="1:10">
      <c r="A261" s="2" t="str">
        <f>'[1]2025年已发货'!A:A</f>
        <v>德胜</v>
      </c>
      <c r="B261" s="2" t="str">
        <f>'[1]2025年已发货'!B:B</f>
        <v>螺纹钢</v>
      </c>
      <c r="C261" s="2" t="str">
        <f>'[1]2025年已发货'!C:C</f>
        <v>HRB400E Φ16 9m</v>
      </c>
      <c r="D261" s="2" t="str">
        <f>'[1]2025年已发货'!D:D</f>
        <v>吨</v>
      </c>
      <c r="E261" s="2">
        <f>'[1]2025年已发货'!E:E</f>
        <v>20</v>
      </c>
      <c r="F261" s="4">
        <f>'[1]2025年已发货'!F:F</f>
        <v>45667</v>
      </c>
      <c r="G261" s="2" t="str">
        <f>'[1]2025年已发货'!G:G</f>
        <v>（北京工程局乐山机场项目）乐山市五通桥区冠英镇</v>
      </c>
      <c r="H261" s="2" t="str">
        <f>'[1]2025年已发货'!H:H</f>
        <v>王治</v>
      </c>
      <c r="I261" s="2">
        <f>'[1]2025年已发货'!I:I</f>
        <v>18811564698</v>
      </c>
      <c r="J261" s="2" vm="1" t="e">
        <f>_xlfn._xlws.FILTER(辅助信息!D:D,辅助信息!G:G=G261)</f>
        <v>#VALUE!</v>
      </c>
    </row>
    <row r="262" spans="1:10">
      <c r="A262" s="2" t="str">
        <f>'[1]2025年已发货'!A:A</f>
        <v>德胜</v>
      </c>
      <c r="B262" s="2" t="str">
        <f>'[1]2025年已发货'!B:B</f>
        <v>螺纹钢</v>
      </c>
      <c r="C262" s="2" t="str">
        <f>'[1]2025年已发货'!C:C</f>
        <v>HRB400E Φ12 9m</v>
      </c>
      <c r="D262" s="2" t="str">
        <f>'[1]2025年已发货'!D:D</f>
        <v>吨</v>
      </c>
      <c r="E262" s="2">
        <f>'[1]2025年已发货'!E:E</f>
        <v>33</v>
      </c>
      <c r="F262" s="4">
        <f>'[1]2025年已发货'!F:F</f>
        <v>45667</v>
      </c>
      <c r="G262" s="2" t="str">
        <f>'[1]2025年已发货'!G:G</f>
        <v>（北京工程局乐山机场项目）乐山市五通桥区冠英镇</v>
      </c>
      <c r="H262" s="2" t="str">
        <f>'[1]2025年已发货'!H:H</f>
        <v>王治</v>
      </c>
      <c r="I262" s="2">
        <f>'[1]2025年已发货'!I:I</f>
        <v>18811564698</v>
      </c>
      <c r="J262" s="2" vm="1" t="e">
        <f>_xlfn._xlws.FILTER(辅助信息!D:D,辅助信息!G:G=G262)</f>
        <v>#VALUE!</v>
      </c>
    </row>
    <row r="263" spans="1:10">
      <c r="A263" s="2" t="str">
        <f>'[1]2025年已发货'!A:A</f>
        <v>德胜</v>
      </c>
      <c r="B263" s="2" t="str">
        <f>'[1]2025年已发货'!B:B</f>
        <v>螺纹钢</v>
      </c>
      <c r="C263" s="2" t="str">
        <f>'[1]2025年已发货'!C:C</f>
        <v>HRB400E Φ16 9m</v>
      </c>
      <c r="D263" s="2" t="str">
        <f>'[1]2025年已发货'!D:D</f>
        <v>吨</v>
      </c>
      <c r="E263" s="2">
        <f>'[1]2025年已发货'!E:E</f>
        <v>20</v>
      </c>
      <c r="F263" s="4">
        <f>'[1]2025年已发货'!F:F</f>
        <v>45667</v>
      </c>
      <c r="G263" s="2" t="str">
        <f>'[1]2025年已发货'!G:G</f>
        <v>（北京工程局乐山机场项目）乐山市五通桥区冠英镇</v>
      </c>
      <c r="H263" s="2" t="str">
        <f>'[1]2025年已发货'!H:H</f>
        <v>王治</v>
      </c>
      <c r="I263" s="2">
        <f>'[1]2025年已发货'!I:I</f>
        <v>18811564698</v>
      </c>
      <c r="J263" s="2" vm="1" t="e">
        <f>_xlfn._xlws.FILTER(辅助信息!D:D,辅助信息!G:G=G263)</f>
        <v>#VALUE!</v>
      </c>
    </row>
    <row r="264" spans="1:10">
      <c r="A264" s="2" t="str">
        <f>'[1]2025年已发货'!A:A</f>
        <v>德胜</v>
      </c>
      <c r="B264" s="2" t="str">
        <f>'[1]2025年已发货'!B:B</f>
        <v>螺纹钢</v>
      </c>
      <c r="C264" s="2" t="str">
        <f>'[1]2025年已发货'!C:C</f>
        <v>HRB400E Φ18 9m</v>
      </c>
      <c r="D264" s="2" t="str">
        <f>'[1]2025年已发货'!D:D</f>
        <v>吨</v>
      </c>
      <c r="E264" s="2">
        <f>'[1]2025年已发货'!E:E</f>
        <v>4</v>
      </c>
      <c r="F264" s="4">
        <f>'[1]2025年已发货'!F:F</f>
        <v>45667</v>
      </c>
      <c r="G264" s="2" t="str">
        <f>'[1]2025年已发货'!G:G</f>
        <v>（北京工程局乐山机场项目）乐山市五通桥区冠英镇</v>
      </c>
      <c r="H264" s="2" t="str">
        <f>'[1]2025年已发货'!H:H</f>
        <v>王治</v>
      </c>
      <c r="I264" s="2">
        <f>'[1]2025年已发货'!I:I</f>
        <v>18811564698</v>
      </c>
      <c r="J264" s="2" vm="1" t="e">
        <f>_xlfn._xlws.FILTER(辅助信息!D:D,辅助信息!G:G=G264)</f>
        <v>#VALUE!</v>
      </c>
    </row>
    <row r="265" spans="1:10">
      <c r="A265" s="2" t="str">
        <f>'[1]2025年已发货'!A:A</f>
        <v>德胜</v>
      </c>
      <c r="B265" s="2" t="str">
        <f>'[1]2025年已发货'!B:B</f>
        <v>螺纹钢</v>
      </c>
      <c r="C265" s="2" t="str">
        <f>'[1]2025年已发货'!C:C</f>
        <v>HRB400E Φ22 9m</v>
      </c>
      <c r="D265" s="2" t="str">
        <f>'[1]2025年已发货'!D:D</f>
        <v>吨</v>
      </c>
      <c r="E265" s="2">
        <f>'[1]2025年已发货'!E:E</f>
        <v>30</v>
      </c>
      <c r="F265" s="4">
        <f>'[1]2025年已发货'!F:F</f>
        <v>45667</v>
      </c>
      <c r="G265" s="2" t="str">
        <f>'[1]2025年已发货'!G:G</f>
        <v>（北京工程局乐山机场项目）乐山市五通桥区冠英镇</v>
      </c>
      <c r="H265" s="2" t="str">
        <f>'[1]2025年已发货'!H:H</f>
        <v>王治</v>
      </c>
      <c r="I265" s="2">
        <f>'[1]2025年已发货'!I:I</f>
        <v>18811564698</v>
      </c>
      <c r="J265" s="2" vm="1" t="e">
        <f>_xlfn._xlws.FILTER(辅助信息!D:D,辅助信息!G:G=G265)</f>
        <v>#VALUE!</v>
      </c>
    </row>
    <row r="266" spans="1:10">
      <c r="A266" s="2" t="str">
        <f>'[1]2025年已发货'!A:A</f>
        <v>德胜</v>
      </c>
      <c r="B266" s="2" t="str">
        <f>'[1]2025年已发货'!B:B</f>
        <v>螺纹钢</v>
      </c>
      <c r="C266" s="2" t="str">
        <f>'[1]2025年已发货'!C:C</f>
        <v>HRB400E Φ14 9m</v>
      </c>
      <c r="D266" s="2" t="str">
        <f>'[1]2025年已发货'!D:D</f>
        <v>吨</v>
      </c>
      <c r="E266" s="2">
        <f>'[1]2025年已发货'!E:E</f>
        <v>30</v>
      </c>
      <c r="F266" s="4">
        <f>'[1]2025年已发货'!F:F</f>
        <v>45667</v>
      </c>
      <c r="G266" s="2" t="str">
        <f>'[1]2025年已发货'!G:G</f>
        <v>（北京工程局乐山机场项目）乐山市五通桥区冠英镇</v>
      </c>
      <c r="H266" s="2" t="str">
        <f>'[1]2025年已发货'!H:H</f>
        <v>王治</v>
      </c>
      <c r="I266" s="2">
        <f>'[1]2025年已发货'!I:I</f>
        <v>18811564698</v>
      </c>
      <c r="J266" s="2" vm="1" t="e">
        <f>_xlfn._xlws.FILTER(辅助信息!D:D,辅助信息!G:G=G266)</f>
        <v>#VALUE!</v>
      </c>
    </row>
    <row r="267" spans="1:10">
      <c r="A267" s="2" t="str">
        <f>'[1]2025年已发货'!A:A</f>
        <v>德胜</v>
      </c>
      <c r="B267" s="2" t="str">
        <f>'[1]2025年已发货'!B:B</f>
        <v>高线</v>
      </c>
      <c r="C267" s="2" t="str">
        <f>'[1]2025年已发货'!C:C</f>
        <v>HPB300Φ8</v>
      </c>
      <c r="D267" s="2" t="str">
        <f>'[1]2025年已发货'!D:D</f>
        <v>吨</v>
      </c>
      <c r="E267" s="2">
        <f>'[1]2025年已发货'!E:E</f>
        <v>7</v>
      </c>
      <c r="F267" s="4">
        <f>'[1]2025年已发货'!F:F</f>
        <v>45667</v>
      </c>
      <c r="G267" s="2" t="str">
        <f>'[1]2025年已发货'!G:G</f>
        <v>（北京工程局乐山机场项目）乐山市五通桥区冠英镇</v>
      </c>
      <c r="H267" s="2" t="str">
        <f>'[1]2025年已发货'!H:H</f>
        <v>王治</v>
      </c>
      <c r="I267" s="2">
        <f>'[1]2025年已发货'!I:I</f>
        <v>18811564698</v>
      </c>
      <c r="J267" s="2" vm="1" t="e">
        <f>_xlfn._xlws.FILTER(辅助信息!D:D,辅助信息!G:G=G267)</f>
        <v>#VALUE!</v>
      </c>
    </row>
    <row r="268" spans="1:10">
      <c r="A268" s="2" t="str">
        <f>'[1]2025年已发货'!A:A</f>
        <v>德胜</v>
      </c>
      <c r="B268" s="2" t="str">
        <f>'[1]2025年已发货'!B:B</f>
        <v>螺纹钢</v>
      </c>
      <c r="C268" s="2" t="str">
        <f>'[1]2025年已发货'!C:C</f>
        <v>HRB400E Φ25 12m</v>
      </c>
      <c r="D268" s="2" t="str">
        <f>'[1]2025年已发货'!D:D</f>
        <v>吨</v>
      </c>
      <c r="E268" s="2">
        <f>'[1]2025年已发货'!E:E</f>
        <v>70</v>
      </c>
      <c r="F268" s="4">
        <f>'[1]2025年已发货'!F:F</f>
        <v>45667</v>
      </c>
      <c r="G268" s="2" t="str">
        <f>'[1]2025年已发货'!G:G</f>
        <v>（中铁广州局-成渝扩容2标）成渝扩容项目ZCB3-2标2＃拌和站【雁江区联盟桥东北50米(资资路) 】</v>
      </c>
      <c r="H268" s="2" t="str">
        <f>'[1]2025年已发货'!H:H</f>
        <v>刘沛琦</v>
      </c>
      <c r="I268" s="2">
        <f>'[1]2025年已发货'!I:I</f>
        <v>18011784798</v>
      </c>
      <c r="J268" s="2" vm="1" t="e">
        <f>_xlfn._xlws.FILTER(辅助信息!D:D,辅助信息!G:G=G268)</f>
        <v>#VALUE!</v>
      </c>
    </row>
    <row r="269" spans="1:10">
      <c r="A269" s="2" t="str">
        <f>'[1]2025年已发货'!A:A</f>
        <v>德胜</v>
      </c>
      <c r="B269" s="2" t="str">
        <f>'[1]2025年已发货'!B:B</f>
        <v>螺纹钢</v>
      </c>
      <c r="C269" s="2" t="str">
        <f>'[1]2025年已发货'!C:C</f>
        <v>HRB400E Φ25 12m</v>
      </c>
      <c r="D269" s="2" t="str">
        <f>'[1]2025年已发货'!D:D</f>
        <v>吨</v>
      </c>
      <c r="E269" s="2">
        <f>'[1]2025年已发货'!E:E</f>
        <v>70</v>
      </c>
      <c r="F269" s="4">
        <f>'[1]2025年已发货'!F:F</f>
        <v>45667</v>
      </c>
      <c r="G269" s="2" t="str">
        <f>'[1]2025年已发货'!G:G</f>
        <v>（中铁广州局-成渝扩容2标）成渝扩容项目ZCB3-2标2＃拌和站【雁江区联盟桥东北50米(资资路) 】</v>
      </c>
      <c r="H269" s="2" t="str">
        <f>'[1]2025年已发货'!H:H</f>
        <v>刘沛琦</v>
      </c>
      <c r="I269" s="2">
        <f>'[1]2025年已发货'!I:I</f>
        <v>18011784798</v>
      </c>
      <c r="J269" s="2" vm="1" t="e">
        <f>_xlfn._xlws.FILTER(辅助信息!D:D,辅助信息!G:G=G269)</f>
        <v>#VALUE!</v>
      </c>
    </row>
    <row r="270" spans="1:10">
      <c r="A270" s="2" t="str">
        <f>'[1]2025年已发货'!A:A</f>
        <v>德胜</v>
      </c>
      <c r="B270" s="2" t="str">
        <f>'[1]2025年已发货'!B:B</f>
        <v>螺纹钢</v>
      </c>
      <c r="C270" s="2" t="str">
        <f>'[1]2025年已发货'!C:C</f>
        <v>HRB400E Φ25 9m</v>
      </c>
      <c r="D270" s="2" t="str">
        <f>'[1]2025年已发货'!D:D</f>
        <v>吨</v>
      </c>
      <c r="E270" s="2">
        <f>'[1]2025年已发货'!E:E</f>
        <v>45</v>
      </c>
      <c r="F270" s="4">
        <f>'[1]2025年已发货'!F:F</f>
        <v>45667</v>
      </c>
      <c r="G270" s="2" t="str">
        <f>'[1]2025年已发货'!G:G</f>
        <v>（中铁五局-成渝扩容3标）四川省资阳市雁江区伍隍镇铺子村雁江区X138</v>
      </c>
      <c r="H270" s="2" t="str">
        <f>'[1]2025年已发货'!H:H</f>
        <v>王健</v>
      </c>
      <c r="I270" s="2">
        <f>'[1]2025年已发货'!I:I</f>
        <v>17726168395</v>
      </c>
      <c r="J270" s="2" vm="1" t="e">
        <f>_xlfn._xlws.FILTER(辅助信息!D:D,辅助信息!G:G=G270)</f>
        <v>#VALUE!</v>
      </c>
    </row>
    <row r="271" spans="1:10">
      <c r="A271" s="2" t="str">
        <f>'[1]2025年已发货'!A:A</f>
        <v>德胜</v>
      </c>
      <c r="B271" s="2" t="str">
        <f>'[1]2025年已发货'!B:B</f>
        <v>螺纹钢</v>
      </c>
      <c r="C271" s="2" t="str">
        <f>'[1]2025年已发货'!C:C</f>
        <v>HRB400E Φ25 12m</v>
      </c>
      <c r="D271" s="2" t="str">
        <f>'[1]2025年已发货'!D:D</f>
        <v>吨</v>
      </c>
      <c r="E271" s="2">
        <f>'[1]2025年已发货'!E:E</f>
        <v>140</v>
      </c>
      <c r="F271" s="4">
        <f>'[1]2025年已发货'!F:F</f>
        <v>45667</v>
      </c>
      <c r="G271" s="2" t="str">
        <f>'[1]2025年已发货'!G:G</f>
        <v>（中铁五局-成渝扩容3标）四川省资阳市雁江区伍隍镇铺子村雁江区X138</v>
      </c>
      <c r="H271" s="2" t="str">
        <f>'[1]2025年已发货'!H:H</f>
        <v>王健</v>
      </c>
      <c r="I271" s="2">
        <f>'[1]2025年已发货'!I:I</f>
        <v>17726168395</v>
      </c>
      <c r="J271" s="2" vm="1" t="e">
        <f>_xlfn._xlws.FILTER(辅助信息!D:D,辅助信息!G:G=G271)</f>
        <v>#VALUE!</v>
      </c>
    </row>
    <row r="272" spans="1:10">
      <c r="A272" s="2" t="str">
        <f>'[1]2025年已发货'!A:A</f>
        <v>德胜</v>
      </c>
      <c r="B272" s="2" t="str">
        <f>'[1]2025年已发货'!B:B</f>
        <v>螺纹钢</v>
      </c>
      <c r="C272" s="2" t="str">
        <f>'[1]2025年已发货'!C:C</f>
        <v>HRB400EФ22*9m</v>
      </c>
      <c r="D272" s="2" t="str">
        <f>'[1]2025年已发货'!D:D</f>
        <v>吨</v>
      </c>
      <c r="E272" s="2">
        <f>'[1]2025年已发货'!E:E</f>
        <v>105</v>
      </c>
      <c r="F272" s="4">
        <f>'[1]2025年已发货'!F:F</f>
        <v>45667</v>
      </c>
      <c r="G272" s="2" t="str">
        <f>'[1]2025年已发货'!G:G</f>
        <v>（中铁一局四公司康新高速TJ1-1标贡不卡隧道）四川省甘孜州康定市折多塘村车管所旁</v>
      </c>
      <c r="H272" s="2" t="str">
        <f>'[1]2025年已发货'!H:H</f>
        <v>王锡俊</v>
      </c>
      <c r="I272" s="2">
        <f>'[1]2025年已发货'!I:I</f>
        <v>18736877891</v>
      </c>
      <c r="J272" s="2" vm="1" t="e">
        <f>_xlfn._xlws.FILTER(辅助信息!D:D,辅助信息!G:G=G272)</f>
        <v>#VALUE!</v>
      </c>
    </row>
    <row r="273" spans="1:10">
      <c r="A273" s="2" t="str">
        <f>'[1]2025年已发货'!A:A</f>
        <v>德胜</v>
      </c>
      <c r="B273" s="2" t="str">
        <f>'[1]2025年已发货'!B:B</f>
        <v>螺纹钢</v>
      </c>
      <c r="C273" s="2" t="str">
        <f>'[1]2025年已发货'!C:C</f>
        <v>HRB500E Φ25 9m</v>
      </c>
      <c r="D273" s="2" t="str">
        <f>'[1]2025年已发货'!D:D</f>
        <v>吨</v>
      </c>
      <c r="E273" s="2">
        <f>'[1]2025年已发货'!E:E</f>
        <v>35</v>
      </c>
      <c r="F273" s="4">
        <f>'[1]2025年已发货'!F:F</f>
        <v>45667</v>
      </c>
      <c r="G273" s="2" t="str">
        <f>'[1]2025年已发货'!G:G</f>
        <v>（中核华兴-峨眉山项目）四川省乐山市峨眉山市双福镇梓橦庙红华五期中核华兴工地</v>
      </c>
      <c r="H273" s="2" t="str">
        <f>'[1]2025年已发货'!H:H</f>
        <v>李汉军</v>
      </c>
      <c r="I273" s="2" t="str">
        <f>'[1]2025年已发货'!I:I</f>
        <v>18691249091</v>
      </c>
      <c r="J273" s="2" vm="1" t="e">
        <f>_xlfn._xlws.FILTER(辅助信息!D:D,辅助信息!G:G=G273)</f>
        <v>#VALUE!</v>
      </c>
    </row>
    <row r="274" spans="1:10">
      <c r="A274" s="2" t="str">
        <f>'[1]2025年已发货'!A:A</f>
        <v>德胜</v>
      </c>
      <c r="B274" s="2" t="str">
        <f>'[1]2025年已发货'!B:B</f>
        <v>螺纹钢</v>
      </c>
      <c r="C274" s="2" t="str">
        <f>'[1]2025年已发货'!C:C</f>
        <v>HRB500E Φ14 9m</v>
      </c>
      <c r="D274" s="2" t="str">
        <f>'[1]2025年已发货'!D:D</f>
        <v>吨</v>
      </c>
      <c r="E274" s="2">
        <f>'[1]2025年已发货'!E:E</f>
        <v>35</v>
      </c>
      <c r="F274" s="4">
        <f>'[1]2025年已发货'!F:F</f>
        <v>45667</v>
      </c>
      <c r="G274" s="2" t="str">
        <f>'[1]2025年已发货'!G:G</f>
        <v>（中核华兴-峨眉山项目）四川省乐山市峨眉山市双福镇梓橦庙红华五期中核华兴工地</v>
      </c>
      <c r="H274" s="2" t="str">
        <f>'[1]2025年已发货'!H:H</f>
        <v>李汉军</v>
      </c>
      <c r="I274" s="2" t="str">
        <f>'[1]2025年已发货'!I:I</f>
        <v>18691249091</v>
      </c>
      <c r="J274" s="2" vm="1" t="e">
        <f>_xlfn._xlws.FILTER(辅助信息!D:D,辅助信息!G:G=G274)</f>
        <v>#VALUE!</v>
      </c>
    </row>
    <row r="275" spans="1:10">
      <c r="A275" s="2" t="str">
        <f>'[1]2025年已发货'!A:A</f>
        <v>晋邦</v>
      </c>
      <c r="B275" s="2" t="str">
        <f>'[1]2025年已发货'!B:B</f>
        <v>螺纹钢</v>
      </c>
      <c r="C275" s="2" t="str">
        <f>'[1]2025年已发货'!C:C</f>
        <v>HRB400E Φ28 9m</v>
      </c>
      <c r="D275" s="2" t="str">
        <f>'[1]2025年已发货'!D:D</f>
        <v>吨</v>
      </c>
      <c r="E275" s="2">
        <f>'[1]2025年已发货'!E:E</f>
        <v>51</v>
      </c>
      <c r="F275" s="4">
        <f>'[1]2025年已发货'!F:F</f>
        <v>45667</v>
      </c>
      <c r="G275" s="2" t="str">
        <f>'[1]2025年已发货'!G:G</f>
        <v>（商投建工达州中医药科技园-2工区-景观桥）达州市通川区达州中医药职业学院犀牛大道北段</v>
      </c>
      <c r="H275" s="2" t="str">
        <f>'[1]2025年已发货'!H:H</f>
        <v>李波</v>
      </c>
      <c r="I275" s="2">
        <f>'[1]2025年已发货'!I:I</f>
        <v>18381899787</v>
      </c>
      <c r="J275" s="2" t="str">
        <f>_xlfn._xlws.FILTER(辅助信息!D:D,辅助信息!G:G=G275)</f>
        <v>商投建工达州中医药科技园</v>
      </c>
    </row>
    <row r="276" spans="1:10">
      <c r="A276" s="2" t="str">
        <f>'[1]2025年已发货'!A:A</f>
        <v>润耀</v>
      </c>
      <c r="B276" s="2" t="str">
        <f>'[1]2025年已发货'!B:B</f>
        <v>螺纹钢</v>
      </c>
      <c r="C276" s="2" t="str">
        <f>'[1]2025年已发货'!C:C</f>
        <v>HRB500E Φ28 12m</v>
      </c>
      <c r="D276" s="2" t="str">
        <f>'[1]2025年已发货'!D:D</f>
        <v>吨</v>
      </c>
      <c r="E276" s="2">
        <f>'[1]2025年已发货'!E:E</f>
        <v>35</v>
      </c>
      <c r="F276" s="4">
        <f>'[1]2025年已发货'!F:F</f>
        <v>45667</v>
      </c>
      <c r="G276" s="2" t="str">
        <f>'[1]2025年已发货'!G:G</f>
        <v>（北京工程局乐山机场项目）乐山市五通桥区冠英镇</v>
      </c>
      <c r="H276" s="2" t="str">
        <f>'[1]2025年已发货'!H:H</f>
        <v>王治</v>
      </c>
      <c r="I276" s="2">
        <f>'[1]2025年已发货'!I:I</f>
        <v>18811564698</v>
      </c>
      <c r="J276" s="2" vm="1" t="e">
        <f>_xlfn._xlws.FILTER(辅助信息!D:D,辅助信息!G:G=G276)</f>
        <v>#VALUE!</v>
      </c>
    </row>
    <row r="277" spans="1:10">
      <c r="A277" s="2" t="str">
        <f>'[1]2025年已发货'!A:A</f>
        <v>达钢</v>
      </c>
      <c r="B277" s="2" t="str">
        <f>'[1]2025年已发货'!B:B</f>
        <v>螺纹钢</v>
      </c>
      <c r="C277" s="2" t="str">
        <f>'[1]2025年已发货'!C:C</f>
        <v>HRB400E Φ14 9m</v>
      </c>
      <c r="D277" s="2" t="str">
        <f>'[1]2025年已发货'!D:D</f>
        <v>吨</v>
      </c>
      <c r="E277" s="2">
        <f>'[1]2025年已发货'!E:E</f>
        <v>15</v>
      </c>
      <c r="F277" s="4">
        <f>'[1]2025年已发货'!F:F</f>
        <v>45667</v>
      </c>
      <c r="G277" s="2" t="str">
        <f>'[1]2025年已发货'!G:G</f>
        <v>（四川商建-射洪城乡一体化项目）遂宁市射洪市忠新幼儿园北侧约220米新溪小区</v>
      </c>
      <c r="H277" s="2" t="str">
        <f>'[1]2025年已发货'!H:H</f>
        <v>柏子刚</v>
      </c>
      <c r="I277" s="2">
        <f>'[1]2025年已发货'!I:I</f>
        <v>15692885305</v>
      </c>
      <c r="J277" s="2" t="str">
        <f>_xlfn._xlws.FILTER(辅助信息!D:D,辅助信息!G:G=G277)</f>
        <v>四川商建
射洪城乡一体化项目</v>
      </c>
    </row>
    <row r="278" spans="1:10">
      <c r="A278" s="2" t="str">
        <f>'[1]2025年已发货'!A:A</f>
        <v>达钢</v>
      </c>
      <c r="B278" s="2" t="str">
        <f>'[1]2025年已发货'!B:B</f>
        <v>螺纹钢</v>
      </c>
      <c r="C278" s="2" t="str">
        <f>'[1]2025年已发货'!C:C</f>
        <v>HRB400E Φ16 9m</v>
      </c>
      <c r="D278" s="2" t="str">
        <f>'[1]2025年已发货'!D:D</f>
        <v>吨</v>
      </c>
      <c r="E278" s="2">
        <f>'[1]2025年已发货'!E:E</f>
        <v>35</v>
      </c>
      <c r="F278" s="4">
        <f>'[1]2025年已发货'!F:F</f>
        <v>45667</v>
      </c>
      <c r="G278" s="2" t="str">
        <f>'[1]2025年已发货'!G:G</f>
        <v>（四川商建-射洪城乡一体化项目）遂宁市射洪市忠新幼儿园北侧约220米新溪小区</v>
      </c>
      <c r="H278" s="2" t="str">
        <f>'[1]2025年已发货'!H:H</f>
        <v>柏子刚</v>
      </c>
      <c r="I278" s="2">
        <f>'[1]2025年已发货'!I:I</f>
        <v>15692885305</v>
      </c>
      <c r="J278" s="2" t="str">
        <f>_xlfn._xlws.FILTER(辅助信息!D:D,辅助信息!G:G=G278)</f>
        <v>四川商建
射洪城乡一体化项目</v>
      </c>
    </row>
    <row r="279" spans="1:10">
      <c r="A279" s="2" t="str">
        <f>'[1]2025年已发货'!A:A</f>
        <v>达钢</v>
      </c>
      <c r="B279" s="2" t="str">
        <f>'[1]2025年已发货'!B:B</f>
        <v>螺纹钢</v>
      </c>
      <c r="C279" s="2" t="str">
        <f>'[1]2025年已发货'!C:C</f>
        <v>HRB400E Φ18 9m</v>
      </c>
      <c r="D279" s="2" t="str">
        <f>'[1]2025年已发货'!D:D</f>
        <v>吨</v>
      </c>
      <c r="E279" s="2">
        <f>'[1]2025年已发货'!E:E</f>
        <v>21</v>
      </c>
      <c r="F279" s="4">
        <f>'[1]2025年已发货'!F:F</f>
        <v>45667</v>
      </c>
      <c r="G279" s="2" t="str">
        <f>'[1]2025年已发货'!G:G</f>
        <v>（四川商建-射洪城乡一体化项目）遂宁市射洪市忠新幼儿园北侧约220米新溪小区</v>
      </c>
      <c r="H279" s="2" t="str">
        <f>'[1]2025年已发货'!H:H</f>
        <v>柏子刚</v>
      </c>
      <c r="I279" s="2">
        <f>'[1]2025年已发货'!I:I</f>
        <v>15692885305</v>
      </c>
      <c r="J279" s="2" t="str">
        <f>_xlfn._xlws.FILTER(辅助信息!D:D,辅助信息!G:G=G279)</f>
        <v>四川商建
射洪城乡一体化项目</v>
      </c>
    </row>
    <row r="280" spans="1:10">
      <c r="A280" s="2" t="str">
        <f>'[1]2025年已发货'!A:A</f>
        <v>成实</v>
      </c>
      <c r="B280" s="2" t="str">
        <f>'[1]2025年已发货'!B:B</f>
        <v>螺纹钢</v>
      </c>
      <c r="C280" s="2" t="str">
        <f>'[1]2025年已发货'!C:C</f>
        <v>HRB500E Φ20 9m</v>
      </c>
      <c r="D280" s="2" t="str">
        <f>'[1]2025年已发货'!D:D</f>
        <v>吨</v>
      </c>
      <c r="E280" s="2">
        <f>'[1]2025年已发货'!E:E</f>
        <v>17.5</v>
      </c>
      <c r="F280" s="4">
        <f>'[1]2025年已发货'!F:F</f>
        <v>45667</v>
      </c>
      <c r="G280" s="2" t="str">
        <f>'[1]2025年已发货'!G:G</f>
        <v>（中核华兴-峨眉山项目）四川省乐山市峨眉山市双福镇梓橦庙红华五期中核华兴工地</v>
      </c>
      <c r="H280" s="2" t="str">
        <f>'[1]2025年已发货'!H:H</f>
        <v>李汉军</v>
      </c>
      <c r="I280" s="2" t="str">
        <f>'[1]2025年已发货'!I:I</f>
        <v>18691249091</v>
      </c>
      <c r="J280" s="2" vm="1" t="e">
        <f>_xlfn._xlws.FILTER(辅助信息!D:D,辅助信息!G:G=G280)</f>
        <v>#VALUE!</v>
      </c>
    </row>
    <row r="281" spans="1:10">
      <c r="A281" s="2" t="str">
        <f>'[1]2025年已发货'!A:A</f>
        <v>成实</v>
      </c>
      <c r="B281" s="2" t="str">
        <f>'[1]2025年已发货'!B:B</f>
        <v>螺纹钢</v>
      </c>
      <c r="C281" s="2" t="str">
        <f>'[1]2025年已发货'!C:C</f>
        <v>HRB500E Φ25 9m</v>
      </c>
      <c r="D281" s="2" t="str">
        <f>'[1]2025年已发货'!D:D</f>
        <v>吨</v>
      </c>
      <c r="E281" s="2">
        <f>'[1]2025年已发货'!E:E</f>
        <v>17.5</v>
      </c>
      <c r="F281" s="4">
        <f>'[1]2025年已发货'!F:F</f>
        <v>45667</v>
      </c>
      <c r="G281" s="2" t="str">
        <f>'[1]2025年已发货'!G:G</f>
        <v>（中核华兴-峨眉山项目）四川省乐山市峨眉山市双福镇梓橦庙红华五期中核华兴工地</v>
      </c>
      <c r="H281" s="2" t="str">
        <f>'[1]2025年已发货'!H:H</f>
        <v>李汉军</v>
      </c>
      <c r="I281" s="2" t="str">
        <f>'[1]2025年已发货'!I:I</f>
        <v>18691249091</v>
      </c>
      <c r="J281" s="2" vm="1" t="e">
        <f>_xlfn._xlws.FILTER(辅助信息!D:D,辅助信息!G:G=G281)</f>
        <v>#VALUE!</v>
      </c>
    </row>
    <row r="282" spans="1:10">
      <c r="A282" s="2" t="str">
        <f>'[1]2025年已发货'!A:A</f>
        <v>成实</v>
      </c>
      <c r="B282" s="2" t="str">
        <f>'[1]2025年已发货'!B:B</f>
        <v>螺纹钢</v>
      </c>
      <c r="C282" s="2" t="str">
        <f>'[1]2025年已发货'!C:C</f>
        <v>HRB400E Φ12 9m</v>
      </c>
      <c r="D282" s="2" t="str">
        <f>'[1]2025年已发货'!D:D</f>
        <v>吨</v>
      </c>
      <c r="E282" s="2">
        <f>'[1]2025年已发货'!E:E</f>
        <v>15</v>
      </c>
      <c r="F282" s="4">
        <f>'[1]2025年已发货'!F:F</f>
        <v>45667</v>
      </c>
      <c r="G282" s="2" t="str">
        <f>'[1]2025年已发货'!G:G</f>
        <v>（四川商建-射洪城乡一体化项目）遂宁市射洪市忠新幼儿园北侧约220米新溪小区</v>
      </c>
      <c r="H282" s="2" t="str">
        <f>'[1]2025年已发货'!H:H</f>
        <v>柏子刚</v>
      </c>
      <c r="I282" s="2">
        <f>'[1]2025年已发货'!I:I</f>
        <v>15692885305</v>
      </c>
      <c r="J282" s="2" t="str">
        <f>_xlfn._xlws.FILTER(辅助信息!D:D,辅助信息!G:G=G282)</f>
        <v>四川商建
射洪城乡一体化项目</v>
      </c>
    </row>
    <row r="283" spans="1:10">
      <c r="A283" s="2" t="str">
        <f>'[1]2025年已发货'!A:A</f>
        <v>成实</v>
      </c>
      <c r="B283" s="2" t="str">
        <f>'[1]2025年已发货'!B:B</f>
        <v>螺纹钢</v>
      </c>
      <c r="C283" s="2" t="str">
        <f>'[1]2025年已发货'!C:C</f>
        <v>HRB400E Φ16 9m</v>
      </c>
      <c r="D283" s="2" t="str">
        <f>'[1]2025年已发货'!D:D</f>
        <v>吨</v>
      </c>
      <c r="E283" s="2">
        <f>'[1]2025年已发货'!E:E</f>
        <v>20</v>
      </c>
      <c r="F283" s="4">
        <f>'[1]2025年已发货'!F:F</f>
        <v>45667</v>
      </c>
      <c r="G283" s="2" t="str">
        <f>'[1]2025年已发货'!G:G</f>
        <v>（四川商建-射洪城乡一体化项目）遂宁市射洪市忠新幼儿园北侧约220米新溪小区</v>
      </c>
      <c r="H283" s="2" t="str">
        <f>'[1]2025年已发货'!H:H</f>
        <v>柏子刚</v>
      </c>
      <c r="I283" s="2">
        <f>'[1]2025年已发货'!I:I</f>
        <v>15692885305</v>
      </c>
      <c r="J283" s="2" t="str">
        <f>_xlfn._xlws.FILTER(辅助信息!D:D,辅助信息!G:G=G283)</f>
        <v>四川商建
射洪城乡一体化项目</v>
      </c>
    </row>
    <row r="284" spans="1:10">
      <c r="A284" s="2" t="str">
        <f>'[1]2025年已发货'!A:A</f>
        <v>陕钢</v>
      </c>
      <c r="B284" s="2" t="str">
        <f>'[1]2025年已发货'!B:B</f>
        <v>盘螺</v>
      </c>
      <c r="C284" s="2" t="str">
        <f>'[1]2025年已发货'!C:C</f>
        <v>HRB400E Φ12</v>
      </c>
      <c r="D284" s="2" t="str">
        <f>'[1]2025年已发货'!D:D</f>
        <v>吨</v>
      </c>
      <c r="E284" s="2">
        <f>'[1]2025年已发货'!E:E</f>
        <v>35</v>
      </c>
      <c r="F284" s="4">
        <f>'[1]2025年已发货'!F:F</f>
        <v>45668</v>
      </c>
      <c r="G284" s="2" t="str">
        <f>'[1]2025年已发货'!G:G</f>
        <v>（中铁广州局-资乐高速5标）四川省乐山市井研县希望大道116号</v>
      </c>
      <c r="H284" s="2" t="str">
        <f>'[1]2025年已发货'!H:H</f>
        <v>廖俊杰</v>
      </c>
      <c r="I284" s="2">
        <f>'[1]2025年已发货'!I:I</f>
        <v>15775100965</v>
      </c>
      <c r="J284" s="2" vm="1" t="e">
        <f>_xlfn._xlws.FILTER(辅助信息!D:D,辅助信息!G:G=G284)</f>
        <v>#VALUE!</v>
      </c>
    </row>
    <row r="285" spans="1:10">
      <c r="A285" s="2" t="str">
        <f>'[1]2025年已发货'!A:A</f>
        <v>陕钢</v>
      </c>
      <c r="B285" s="2" t="str">
        <f>'[1]2025年已发货'!B:B</f>
        <v>盘螺</v>
      </c>
      <c r="C285" s="2" t="str">
        <f>'[1]2025年已发货'!C:C</f>
        <v>HRB400E Φ12</v>
      </c>
      <c r="D285" s="2" t="str">
        <f>'[1]2025年已发货'!D:D</f>
        <v>吨</v>
      </c>
      <c r="E285" s="2">
        <f>'[1]2025年已发货'!E:E</f>
        <v>35</v>
      </c>
      <c r="F285" s="4">
        <f>'[1]2025年已发货'!F:F</f>
        <v>45668</v>
      </c>
      <c r="G285" s="2" t="str">
        <f>'[1]2025年已发货'!G:G</f>
        <v>（中铁三局-铜资高速1标）四川省资阳市安岳县石羊镇猫坝村2#钢筋场</v>
      </c>
      <c r="H285" s="2" t="str">
        <f>'[1]2025年已发货'!H:H</f>
        <v>王雪</v>
      </c>
      <c r="I285" s="2">
        <f>'[1]2025年已发货'!I:I</f>
        <v>18729676589</v>
      </c>
      <c r="J285" s="2" vm="1" t="e">
        <f>_xlfn._xlws.FILTER(辅助信息!D:D,辅助信息!G:G=G285)</f>
        <v>#VALUE!</v>
      </c>
    </row>
    <row r="286" spans="1:10">
      <c r="A286" s="2" t="str">
        <f>'[1]2025年已发货'!A:A</f>
        <v>陕钢</v>
      </c>
      <c r="B286" s="2" t="str">
        <f>'[1]2025年已发货'!B:B</f>
        <v>高线</v>
      </c>
      <c r="C286" s="2" t="str">
        <f>'[1]2025年已发货'!C:C</f>
        <v>HPB300Φ10</v>
      </c>
      <c r="D286" s="2" t="str">
        <f>'[1]2025年已发货'!D:D</f>
        <v>吨</v>
      </c>
      <c r="E286" s="2">
        <f>'[1]2025年已发货'!E:E</f>
        <v>70</v>
      </c>
      <c r="F286" s="4">
        <f>'[1]2025年已发货'!F:F</f>
        <v>45668</v>
      </c>
      <c r="G286" s="2" t="str">
        <f>'[1]2025年已发货'!G:G</f>
        <v>（中铁十局-资乐高速4标）四川省眉山市仁寿县彰加镇华炉村中铁十局资乐高速3#钢筋场</v>
      </c>
      <c r="H286" s="2" t="str">
        <f>'[1]2025年已发货'!H:H</f>
        <v>杨飞</v>
      </c>
      <c r="I286" s="2">
        <f>'[1]2025年已发货'!I:I</f>
        <v>15667998777</v>
      </c>
      <c r="J286" s="2" vm="1" t="e">
        <f>_xlfn._xlws.FILTER(辅助信息!D:D,辅助信息!G:G=G286)</f>
        <v>#VALUE!</v>
      </c>
    </row>
    <row r="287" spans="1:10">
      <c r="A287" s="2" t="str">
        <f>'[1]2025年已发货'!A:A</f>
        <v>陕钢</v>
      </c>
      <c r="B287" s="2" t="str">
        <f>'[1]2025年已发货'!B:B</f>
        <v>盘螺</v>
      </c>
      <c r="C287" s="2" t="str">
        <f>'[1]2025年已发货'!C:C</f>
        <v>HRB400E Φ12</v>
      </c>
      <c r="D287" s="2" t="str">
        <f>'[1]2025年已发货'!D:D</f>
        <v>吨</v>
      </c>
      <c r="E287" s="2">
        <f>'[1]2025年已发货'!E:E</f>
        <v>35</v>
      </c>
      <c r="F287" s="4">
        <f>'[1]2025年已发货'!F:F</f>
        <v>45668</v>
      </c>
      <c r="G287" s="2" t="str">
        <f>'[1]2025年已发货'!G:G</f>
        <v>（华西酒城南）成都市武侯区火车南站西路8号酒城南项目</v>
      </c>
      <c r="H287" s="2" t="str">
        <f>'[1]2025年已发货'!H:H</f>
        <v>龙耀宇</v>
      </c>
      <c r="I287" s="2">
        <f>'[1]2025年已发货'!I:I</f>
        <v>18384145895</v>
      </c>
      <c r="J287" s="2" t="str">
        <f>_xlfn._xlws.FILTER(辅助信息!D:D,辅助信息!G:G=G287)</f>
        <v>华西酒城南</v>
      </c>
    </row>
    <row r="288" spans="1:10">
      <c r="A288" s="2" t="str">
        <f>'[1]2025年已发货'!A:A</f>
        <v>德胜</v>
      </c>
      <c r="B288" s="2" t="str">
        <f>'[1]2025年已发货'!B:B</f>
        <v>螺纹钢</v>
      </c>
      <c r="C288" s="2" t="str">
        <f>'[1]2025年已发货'!C:C</f>
        <v>HRB500E Φ12 9m</v>
      </c>
      <c r="D288" s="2" t="str">
        <f>'[1]2025年已发货'!D:D</f>
        <v>吨</v>
      </c>
      <c r="E288" s="2">
        <f>'[1]2025年已发货'!E:E</f>
        <v>40</v>
      </c>
      <c r="F288" s="4">
        <f>'[1]2025年已发货'!F:F</f>
        <v>45668</v>
      </c>
      <c r="G288" s="2" t="str">
        <f>'[1]2025年已发货'!G:G</f>
        <v>（中核华兴-峨眉山项目）四川省乐山市峨眉山市双福镇梓橦庙红华五期中核华兴工地</v>
      </c>
      <c r="H288" s="2" t="str">
        <f>'[1]2025年已发货'!H:H</f>
        <v>李汉军</v>
      </c>
      <c r="I288" s="2" t="str">
        <f>'[1]2025年已发货'!I:I</f>
        <v>18691249091</v>
      </c>
      <c r="J288" s="2" vm="1" t="e">
        <f>_xlfn._xlws.FILTER(辅助信息!D:D,辅助信息!G:G=G288)</f>
        <v>#VALUE!</v>
      </c>
    </row>
    <row r="289" spans="1:10">
      <c r="A289" s="2" t="str">
        <f>'[1]2025年已发货'!A:A</f>
        <v>德胜</v>
      </c>
      <c r="B289" s="2" t="str">
        <f>'[1]2025年已发货'!B:B</f>
        <v>螺纹钢</v>
      </c>
      <c r="C289" s="2" t="str">
        <f>'[1]2025年已发货'!C:C</f>
        <v>HRB500E Φ14 9m</v>
      </c>
      <c r="D289" s="2" t="str">
        <f>'[1]2025年已发货'!D:D</f>
        <v>吨</v>
      </c>
      <c r="E289" s="2">
        <f>'[1]2025年已发货'!E:E</f>
        <v>30</v>
      </c>
      <c r="F289" s="4">
        <f>'[1]2025年已发货'!F:F</f>
        <v>45668</v>
      </c>
      <c r="G289" s="2" t="str">
        <f>'[1]2025年已发货'!G:G</f>
        <v>（中核华兴-峨眉山项目）四川省乐山市峨眉山市双福镇梓橦庙红华五期中核华兴工地</v>
      </c>
      <c r="H289" s="2" t="str">
        <f>'[1]2025年已发货'!H:H</f>
        <v>李汉军</v>
      </c>
      <c r="I289" s="2" t="str">
        <f>'[1]2025年已发货'!I:I</f>
        <v>18691249091</v>
      </c>
      <c r="J289" s="2" vm="1" t="e">
        <f>_xlfn._xlws.FILTER(辅助信息!D:D,辅助信息!G:G=G289)</f>
        <v>#VALUE!</v>
      </c>
    </row>
    <row r="290" spans="1:10">
      <c r="A290" s="2" t="str">
        <f>'[1]2025年已发货'!A:A</f>
        <v>德胜</v>
      </c>
      <c r="B290" s="2" t="str">
        <f>'[1]2025年已发货'!B:B</f>
        <v>螺纹钢</v>
      </c>
      <c r="C290" s="2" t="str">
        <f>'[1]2025年已发货'!C:C</f>
        <v>HRB500E Φ16 9m</v>
      </c>
      <c r="D290" s="2" t="str">
        <f>'[1]2025年已发货'!D:D</f>
        <v>吨</v>
      </c>
      <c r="E290" s="2">
        <f>'[1]2025年已发货'!E:E</f>
        <v>50</v>
      </c>
      <c r="F290" s="4">
        <f>'[1]2025年已发货'!F:F</f>
        <v>45668</v>
      </c>
      <c r="G290" s="2" t="str">
        <f>'[1]2025年已发货'!G:G</f>
        <v>（中核华兴-峨眉山项目）四川省乐山市峨眉山市双福镇梓橦庙红华五期中核华兴工地</v>
      </c>
      <c r="H290" s="2" t="str">
        <f>'[1]2025年已发货'!H:H</f>
        <v>李汉军</v>
      </c>
      <c r="I290" s="2" t="str">
        <f>'[1]2025年已发货'!I:I</f>
        <v>18691249091</v>
      </c>
      <c r="J290" s="2" vm="1" t="e">
        <f>_xlfn._xlws.FILTER(辅助信息!D:D,辅助信息!G:G=G290)</f>
        <v>#VALUE!</v>
      </c>
    </row>
    <row r="291" spans="1:10">
      <c r="A291" s="2" t="str">
        <f>'[1]2025年已发货'!A:A</f>
        <v>德胜</v>
      </c>
      <c r="B291" s="2" t="str">
        <f>'[1]2025年已发货'!B:B</f>
        <v>螺纹钢</v>
      </c>
      <c r="C291" s="2" t="str">
        <f>'[1]2025年已发货'!C:C</f>
        <v>HRB500E Φ18 9m</v>
      </c>
      <c r="D291" s="2" t="str">
        <f>'[1]2025年已发货'!D:D</f>
        <v>吨</v>
      </c>
      <c r="E291" s="2">
        <f>'[1]2025年已发货'!E:E</f>
        <v>20</v>
      </c>
      <c r="F291" s="4">
        <f>'[1]2025年已发货'!F:F</f>
        <v>45668</v>
      </c>
      <c r="G291" s="2" t="str">
        <f>'[1]2025年已发货'!G:G</f>
        <v>（中核华兴-峨眉山项目）四川省乐山市峨眉山市双福镇梓橦庙红华五期中核华兴工地</v>
      </c>
      <c r="H291" s="2" t="str">
        <f>'[1]2025年已发货'!H:H</f>
        <v>李汉军</v>
      </c>
      <c r="I291" s="2" t="str">
        <f>'[1]2025年已发货'!I:I</f>
        <v>18691249091</v>
      </c>
      <c r="J291" s="2" vm="1" t="e">
        <f>_xlfn._xlws.FILTER(辅助信息!D:D,辅助信息!G:G=G291)</f>
        <v>#VALUE!</v>
      </c>
    </row>
    <row r="292" spans="1:10">
      <c r="A292" s="2" t="str">
        <f>'[1]2025年已发货'!A:A</f>
        <v>陕钢</v>
      </c>
      <c r="B292" s="2" t="str">
        <f>'[1]2025年已发货'!B:B</f>
        <v>盘螺</v>
      </c>
      <c r="C292" s="2" t="str">
        <f>'[1]2025年已发货'!C:C</f>
        <v>HRB400E Φ8</v>
      </c>
      <c r="D292" s="2" t="str">
        <f>'[1]2025年已发货'!D:D</f>
        <v>吨</v>
      </c>
      <c r="E292" s="2">
        <f>'[1]2025年已发货'!E:E</f>
        <v>35</v>
      </c>
      <c r="F292" s="4">
        <f>'[1]2025年已发货'!F:F</f>
        <v>45668</v>
      </c>
      <c r="G292" s="2" t="str">
        <f>'[1]2025年已发货'!G:G</f>
        <v>（中核华兴-峨眉山项目）四川省乐山市峨眉山市双福镇梓橦庙红华五期中核华兴工地</v>
      </c>
      <c r="H292" s="2" t="str">
        <f>'[1]2025年已发货'!H:H</f>
        <v>李汉军</v>
      </c>
      <c r="I292" s="2" t="str">
        <f>'[1]2025年已发货'!I:I</f>
        <v>18691249091</v>
      </c>
      <c r="J292" s="2" vm="1" t="e">
        <f>_xlfn._xlws.FILTER(辅助信息!D:D,辅助信息!G:G=G292)</f>
        <v>#VALUE!</v>
      </c>
    </row>
    <row r="293" spans="1:10">
      <c r="A293" s="2" t="str">
        <f>'[1]2025年已发货'!A:A</f>
        <v>成实</v>
      </c>
      <c r="B293" s="2" t="str">
        <f>'[1]2025年已发货'!B:B</f>
        <v>圆钢</v>
      </c>
      <c r="C293" s="2" t="str">
        <f>'[1]2025年已发货'!C:C</f>
        <v>HPB300 Φ16</v>
      </c>
      <c r="D293" s="2" t="str">
        <f>'[1]2025年已发货'!D:D</f>
        <v>吨</v>
      </c>
      <c r="E293" s="2">
        <f>'[1]2025年已发货'!E:E</f>
        <v>2.6</v>
      </c>
      <c r="F293" s="4">
        <f>'[1]2025年已发货'!F:F</f>
        <v>45668</v>
      </c>
      <c r="G293" s="2" t="str">
        <f>'[1]2025年已发货'!G:G</f>
        <v>（自永2标九局西南分公司钢筋棚）四川省自贡市骑龙镇大湾村</v>
      </c>
      <c r="H293" s="2" t="str">
        <f>'[1]2025年已发货'!H:H</f>
        <v>李智罡</v>
      </c>
      <c r="I293" s="2">
        <f>'[1]2025年已发货'!I:I</f>
        <v>15210015693</v>
      </c>
      <c r="J293" s="2" vm="1" t="e">
        <f>_xlfn._xlws.FILTER(辅助信息!D:D,辅助信息!G:G=G293)</f>
        <v>#VALUE!</v>
      </c>
    </row>
    <row r="294" spans="1:10">
      <c r="A294" s="2" t="str">
        <f>'[1]2025年已发货'!A:A</f>
        <v>成实</v>
      </c>
      <c r="B294" s="2" t="str">
        <f>'[1]2025年已发货'!B:B</f>
        <v>螺纹钢</v>
      </c>
      <c r="C294" s="2" t="str">
        <f>'[1]2025年已发货'!C:C</f>
        <v>HRB400E Φ25×9米</v>
      </c>
      <c r="D294" s="2" t="str">
        <f>'[1]2025年已发货'!D:D</f>
        <v>吨</v>
      </c>
      <c r="E294" s="2">
        <f>'[1]2025年已发货'!E:E</f>
        <v>16</v>
      </c>
      <c r="F294" s="4">
        <f>'[1]2025年已发货'!F:F</f>
        <v>45668</v>
      </c>
      <c r="G294" s="2" t="str">
        <f>'[1]2025年已发货'!G:G</f>
        <v>（自永2标九局西南分公司钢筋棚）四川省自贡市骑龙镇大湾村</v>
      </c>
      <c r="H294" s="2" t="str">
        <f>'[1]2025年已发货'!H:H</f>
        <v>李智罡</v>
      </c>
      <c r="I294" s="2">
        <f>'[1]2025年已发货'!I:I</f>
        <v>15210015693</v>
      </c>
      <c r="J294" s="2" vm="1" t="e">
        <f>_xlfn._xlws.FILTER(辅助信息!D:D,辅助信息!G:G=G294)</f>
        <v>#VALUE!</v>
      </c>
    </row>
    <row r="295" spans="1:10">
      <c r="A295" s="2" t="str">
        <f>'[1]2025年已发货'!A:A</f>
        <v>成实</v>
      </c>
      <c r="B295" s="2" t="str">
        <f>'[1]2025年已发货'!B:B</f>
        <v>螺纹钢</v>
      </c>
      <c r="C295" s="2" t="str">
        <f>'[1]2025年已发货'!C:C</f>
        <v>HRB400E Φ16×9米</v>
      </c>
      <c r="D295" s="2" t="str">
        <f>'[1]2025年已发货'!D:D</f>
        <v>吨</v>
      </c>
      <c r="E295" s="2">
        <f>'[1]2025年已发货'!E:E</f>
        <v>6</v>
      </c>
      <c r="F295" s="4">
        <f>'[1]2025年已发货'!F:F</f>
        <v>45668</v>
      </c>
      <c r="G295" s="2" t="str">
        <f>'[1]2025年已发货'!G:G</f>
        <v>（自永2标九局西南分公司钢筋棚）四川省自贡市骑龙镇大湾村</v>
      </c>
      <c r="H295" s="2" t="str">
        <f>'[1]2025年已发货'!H:H</f>
        <v>李智罡</v>
      </c>
      <c r="I295" s="2">
        <f>'[1]2025年已发货'!I:I</f>
        <v>15210015693</v>
      </c>
      <c r="J295" s="2" vm="1" t="e">
        <f>_xlfn._xlws.FILTER(辅助信息!D:D,辅助信息!G:G=G295)</f>
        <v>#VALUE!</v>
      </c>
    </row>
    <row r="296" spans="1:10">
      <c r="A296" s="2" t="str">
        <f>'[1]2025年已发货'!A:A</f>
        <v>成实</v>
      </c>
      <c r="B296" s="2" t="str">
        <f>'[1]2025年已发货'!B:B</f>
        <v>螺纹钢</v>
      </c>
      <c r="C296" s="2" t="str">
        <f>'[1]2025年已发货'!C:C</f>
        <v>HRB400E Φ12×9米</v>
      </c>
      <c r="D296" s="2" t="str">
        <f>'[1]2025年已发货'!D:D</f>
        <v>吨</v>
      </c>
      <c r="E296" s="2">
        <f>'[1]2025年已发货'!E:E</f>
        <v>11</v>
      </c>
      <c r="F296" s="4">
        <f>'[1]2025年已发货'!F:F</f>
        <v>45668</v>
      </c>
      <c r="G296" s="2" t="str">
        <f>'[1]2025年已发货'!G:G</f>
        <v>（自永2标九局西南分公司钢筋棚）四川省自贡市骑龙镇大湾村</v>
      </c>
      <c r="H296" s="2" t="str">
        <f>'[1]2025年已发货'!H:H</f>
        <v>李智罡</v>
      </c>
      <c r="I296" s="2">
        <f>'[1]2025年已发货'!I:I</f>
        <v>15210015693</v>
      </c>
      <c r="J296" s="2" vm="1" t="e">
        <f>_xlfn._xlws.FILTER(辅助信息!D:D,辅助信息!G:G=G296)</f>
        <v>#VALUE!</v>
      </c>
    </row>
    <row r="297" spans="1:10">
      <c r="A297" s="2" t="str">
        <f>'[1]2025年已发货'!A:A</f>
        <v>达钢</v>
      </c>
      <c r="B297" s="2" t="str">
        <f>'[1]2025年已发货'!B:B</f>
        <v>螺纹钢</v>
      </c>
      <c r="C297" s="2" t="str">
        <f>'[1]2025年已发货'!C:C</f>
        <v>HRB400E Φ25 9m</v>
      </c>
      <c r="D297" s="2" t="str">
        <f>'[1]2025年已发货'!D:D</f>
        <v>吨</v>
      </c>
      <c r="E297" s="2">
        <f>'[1]2025年已发货'!E:E</f>
        <v>51</v>
      </c>
      <c r="F297" s="4">
        <f>'[1]2025年已发货'!F:F</f>
        <v>45668</v>
      </c>
      <c r="G297" s="2" t="str">
        <f>'[1]2025年已发货'!G:G</f>
        <v>（达州市公共卫生临床医疗中心项目-一标-1号制作房）达州市通川区西外复兴镇公共卫生临床医疗中心项目</v>
      </c>
      <c r="H297" s="2" t="str">
        <f>'[1]2025年已发货'!H:H</f>
        <v>潘建发</v>
      </c>
      <c r="I297" s="2">
        <f>'[1]2025年已发货'!I:I</f>
        <v>13658059919</v>
      </c>
      <c r="J297" s="2" t="str">
        <f>_xlfn._xlws.FILTER(辅助信息!D:D,辅助信息!G:G=G297)</f>
        <v>五冶钢构达州市公共卫生临床医疗中心项目</v>
      </c>
    </row>
    <row r="298" spans="1:10">
      <c r="A298" s="2" t="str">
        <f>'[1]2025年已发货'!A:A</f>
        <v>建邦</v>
      </c>
      <c r="B298" s="2" t="str">
        <f>'[1]2025年已发货'!B:B</f>
        <v>盘螺</v>
      </c>
      <c r="C298" s="2" t="str">
        <f>'[1]2025年已发货'!C:C</f>
        <v>HRB400E Φ12</v>
      </c>
      <c r="D298" s="2" t="str">
        <f>'[1]2025年已发货'!D:D</f>
        <v>吨</v>
      </c>
      <c r="E298" s="2">
        <f>'[1]2025年已发货'!E:E</f>
        <v>9</v>
      </c>
      <c r="F298" s="4">
        <f>'[1]2025年已发货'!F:F</f>
        <v>45668</v>
      </c>
      <c r="G298" s="2" t="str">
        <f>'[1]2025年已发货'!G:G</f>
        <v>（商投建工达州中医药科技园-2工区-景观桥）达州市通川区达州中医药职业学院犀牛大道北段</v>
      </c>
      <c r="H298" s="2" t="str">
        <f>'[1]2025年已发货'!H:H</f>
        <v>李波</v>
      </c>
      <c r="I298" s="2">
        <f>'[1]2025年已发货'!I:I</f>
        <v>18381899787</v>
      </c>
      <c r="J298" s="2" t="str">
        <f>_xlfn._xlws.FILTER(辅助信息!D:D,辅助信息!G:G=G298)</f>
        <v>商投建工达州中医药科技园</v>
      </c>
    </row>
    <row r="299" spans="1:10">
      <c r="A299" s="2" t="str">
        <f>'[1]2025年已发货'!A:A</f>
        <v>建邦</v>
      </c>
      <c r="B299" s="2" t="str">
        <f>'[1]2025年已发货'!B:B</f>
        <v>螺纹钢</v>
      </c>
      <c r="C299" s="2" t="str">
        <f>'[1]2025年已发货'!C:C</f>
        <v>HRB400E Φ16 9m</v>
      </c>
      <c r="D299" s="2" t="str">
        <f>'[1]2025年已发货'!D:D</f>
        <v>吨</v>
      </c>
      <c r="E299" s="2">
        <f>'[1]2025年已发货'!E:E</f>
        <v>3</v>
      </c>
      <c r="F299" s="4">
        <f>'[1]2025年已发货'!F:F</f>
        <v>45668</v>
      </c>
      <c r="G299" s="2" t="str">
        <f>'[1]2025年已发货'!G:G</f>
        <v>（商投建工达州中医药科技园-2工区-景观桥）达州市通川区达州中医药职业学院犀牛大道北段</v>
      </c>
      <c r="H299" s="2" t="str">
        <f>'[1]2025年已发货'!H:H</f>
        <v>李波</v>
      </c>
      <c r="I299" s="2">
        <f>'[1]2025年已发货'!I:I</f>
        <v>18381899787</v>
      </c>
      <c r="J299" s="2" t="str">
        <f>_xlfn._xlws.FILTER(辅助信息!D:D,辅助信息!G:G=G299)</f>
        <v>商投建工达州中医药科技园</v>
      </c>
    </row>
    <row r="300" spans="1:10">
      <c r="A300" s="2" t="str">
        <f>'[1]2025年已发货'!A:A</f>
        <v>建邦</v>
      </c>
      <c r="B300" s="2" t="str">
        <f>'[1]2025年已发货'!B:B</f>
        <v>螺纹钢</v>
      </c>
      <c r="C300" s="2" t="str">
        <f>'[1]2025年已发货'!C:C</f>
        <v>HRB400E Φ28 9m</v>
      </c>
      <c r="D300" s="2" t="str">
        <f>'[1]2025年已发货'!D:D</f>
        <v>吨</v>
      </c>
      <c r="E300" s="2">
        <f>'[1]2025年已发货'!E:E</f>
        <v>64</v>
      </c>
      <c r="F300" s="4">
        <f>'[1]2025年已发货'!F:F</f>
        <v>45668</v>
      </c>
      <c r="G300" s="2" t="str">
        <f>'[1]2025年已发货'!G:G</f>
        <v>（商投建工达州中医药科技园-2工区-景观桥）达州市通川区达州中医药职业学院犀牛大道北段</v>
      </c>
      <c r="H300" s="2" t="str">
        <f>'[1]2025年已发货'!H:H</f>
        <v>李波</v>
      </c>
      <c r="I300" s="2">
        <f>'[1]2025年已发货'!I:I</f>
        <v>18381899787</v>
      </c>
      <c r="J300" s="2" t="str">
        <f>_xlfn._xlws.FILTER(辅助信息!D:D,辅助信息!G:G=G300)</f>
        <v>商投建工达州中医药科技园</v>
      </c>
    </row>
    <row r="301" spans="1:10">
      <c r="A301" s="2" t="str">
        <f>'[1]2025年已发货'!A:A</f>
        <v>建邦</v>
      </c>
      <c r="B301" s="2" t="str">
        <f>'[1]2025年已发货'!B:B</f>
        <v>盘螺</v>
      </c>
      <c r="C301" s="2" t="str">
        <f>'[1]2025年已发货'!C:C</f>
        <v>HRB400E Φ6</v>
      </c>
      <c r="D301" s="2" t="str">
        <f>'[1]2025年已发货'!D:D</f>
        <v>吨</v>
      </c>
      <c r="E301" s="2">
        <f>'[1]2025年已发货'!E:E</f>
        <v>9</v>
      </c>
      <c r="F301" s="4">
        <f>'[1]2025年已发货'!F:F</f>
        <v>45668</v>
      </c>
      <c r="G301" s="2" t="str">
        <f>'[1]2025年已发货'!G:G</f>
        <v>（商投建工达州中医药科技园-4工区-2号楼）达州市通川区达州中医药职业学院犀牛大道北段</v>
      </c>
      <c r="H301" s="2" t="str">
        <f>'[1]2025年已发货'!H:H</f>
        <v>张扬</v>
      </c>
      <c r="I301" s="2">
        <f>'[1]2025年已发货'!I:I</f>
        <v>18381904567</v>
      </c>
      <c r="J301" s="2" t="str">
        <f>_xlfn._xlws.FILTER(辅助信息!D:D,辅助信息!G:G=G301)</f>
        <v>商投建工达州中医药科技园</v>
      </c>
    </row>
    <row r="302" spans="1:10">
      <c r="A302" s="2" t="str">
        <f>'[1]2025年已发货'!A:A</f>
        <v>建邦</v>
      </c>
      <c r="B302" s="2" t="str">
        <f>'[1]2025年已发货'!B:B</f>
        <v>盘螺</v>
      </c>
      <c r="C302" s="2" t="str">
        <f>'[1]2025年已发货'!C:C</f>
        <v>HRB400E Φ8</v>
      </c>
      <c r="D302" s="2" t="str">
        <f>'[1]2025年已发货'!D:D</f>
        <v>吨</v>
      </c>
      <c r="E302" s="2">
        <f>'[1]2025年已发货'!E:E</f>
        <v>45</v>
      </c>
      <c r="F302" s="4">
        <f>'[1]2025年已发货'!F:F</f>
        <v>45668</v>
      </c>
      <c r="G302" s="2" t="str">
        <f>'[1]2025年已发货'!G:G</f>
        <v>（商投建工达州中医药科技园-4工区-2号楼）达州市通川区达州中医药职业学院犀牛大道北段</v>
      </c>
      <c r="H302" s="2" t="str">
        <f>'[1]2025年已发货'!H:H</f>
        <v>张扬</v>
      </c>
      <c r="I302" s="2">
        <f>'[1]2025年已发货'!I:I</f>
        <v>18381904567</v>
      </c>
      <c r="J302" s="2" t="str">
        <f>_xlfn._xlws.FILTER(辅助信息!D:D,辅助信息!G:G=G302)</f>
        <v>商投建工达州中医药科技园</v>
      </c>
    </row>
    <row r="303" spans="1:10">
      <c r="A303" s="2" t="str">
        <f>'[1]2025年已发货'!A:A</f>
        <v>建邦</v>
      </c>
      <c r="B303" s="2" t="str">
        <f>'[1]2025年已发货'!B:B</f>
        <v>盘螺</v>
      </c>
      <c r="C303" s="2" t="str">
        <f>'[1]2025年已发货'!C:C</f>
        <v>HRB400E Φ10</v>
      </c>
      <c r="D303" s="2" t="str">
        <f>'[1]2025年已发货'!D:D</f>
        <v>吨</v>
      </c>
      <c r="E303" s="2">
        <f>'[1]2025年已发货'!E:E</f>
        <v>15</v>
      </c>
      <c r="F303" s="4">
        <f>'[1]2025年已发货'!F:F</f>
        <v>45668</v>
      </c>
      <c r="G303" s="2" t="str">
        <f>'[1]2025年已发货'!G:G</f>
        <v>（商投建工达州中医药科技园-4工区-2号楼）达州市通川区达州中医药职业学院犀牛大道北段</v>
      </c>
      <c r="H303" s="2" t="str">
        <f>'[1]2025年已发货'!H:H</f>
        <v>张扬</v>
      </c>
      <c r="I303" s="2">
        <f>'[1]2025年已发货'!I:I</f>
        <v>18381904567</v>
      </c>
      <c r="J303" s="2" t="str">
        <f>_xlfn._xlws.FILTER(辅助信息!D:D,辅助信息!G:G=G303)</f>
        <v>商投建工达州中医药科技园</v>
      </c>
    </row>
    <row r="304" spans="1:10">
      <c r="A304" s="2" t="str">
        <f>'[1]2025年已发货'!A:A</f>
        <v>建邦</v>
      </c>
      <c r="B304" s="2" t="str">
        <f>'[1]2025年已发货'!B:B</f>
        <v>螺纹钢</v>
      </c>
      <c r="C304" s="2" t="str">
        <f>'[1]2025年已发货'!C:C</f>
        <v>HRB400E Φ18 9m</v>
      </c>
      <c r="D304" s="2" t="str">
        <f>'[1]2025年已发货'!D:D</f>
        <v>吨</v>
      </c>
      <c r="E304" s="2">
        <f>'[1]2025年已发货'!E:E</f>
        <v>3</v>
      </c>
      <c r="F304" s="4">
        <f>'[1]2025年已发货'!F:F</f>
        <v>45668</v>
      </c>
      <c r="G304" s="2" t="str">
        <f>'[1]2025年已发货'!G:G</f>
        <v>（商投建工达州中医药科技园-4工区-7号楼）达州市通川区达州中医药职业学院犀牛大道北段</v>
      </c>
      <c r="H304" s="2" t="str">
        <f>'[1]2025年已发货'!H:H</f>
        <v>张扬</v>
      </c>
      <c r="I304" s="2">
        <f>'[1]2025年已发货'!I:I</f>
        <v>18381904567</v>
      </c>
      <c r="J304" s="2" t="str">
        <f>_xlfn._xlws.FILTER(辅助信息!D:D,辅助信息!G:G=G304)</f>
        <v>商投建工达州中医药科技园</v>
      </c>
    </row>
    <row r="305" spans="1:10">
      <c r="A305" s="2" t="str">
        <f>'[1]2025年已发货'!A:A</f>
        <v>建邦</v>
      </c>
      <c r="B305" s="2" t="str">
        <f>'[1]2025年已发货'!B:B</f>
        <v>盘螺</v>
      </c>
      <c r="C305" s="2" t="str">
        <f>'[1]2025年已发货'!C:C</f>
        <v>HRB400E Φ8</v>
      </c>
      <c r="D305" s="2" t="str">
        <f>'[1]2025年已发货'!D:D</f>
        <v>吨</v>
      </c>
      <c r="E305" s="2">
        <f>'[1]2025年已发货'!E:E</f>
        <v>2</v>
      </c>
      <c r="F305" s="4">
        <f>'[1]2025年已发货'!F:F</f>
        <v>45668</v>
      </c>
      <c r="G305" s="2" t="str">
        <f>'[1]2025年已发货'!G:G</f>
        <v>（达州市公共卫生临床医疗中心项目-一标-1号制作房）达州市通川区西外复兴镇公共卫生临床医疗中心项目</v>
      </c>
      <c r="H305" s="2" t="str">
        <f>'[1]2025年已发货'!H:H</f>
        <v>潘建发</v>
      </c>
      <c r="I305" s="2">
        <f>'[1]2025年已发货'!I:I</f>
        <v>13658059919</v>
      </c>
      <c r="J305" s="2" t="str">
        <f>_xlfn._xlws.FILTER(辅助信息!D:D,辅助信息!G:G=G305)</f>
        <v>五冶钢构达州市公共卫生临床医疗中心项目</v>
      </c>
    </row>
    <row r="306" spans="1:10">
      <c r="A306" s="2" t="str">
        <f>'[1]2025年已发货'!A:A</f>
        <v>建邦</v>
      </c>
      <c r="B306" s="2" t="str">
        <f>'[1]2025年已发货'!B:B</f>
        <v>盘螺</v>
      </c>
      <c r="C306" s="2" t="str">
        <f>'[1]2025年已发货'!C:C</f>
        <v>HRB400E Φ10</v>
      </c>
      <c r="D306" s="2" t="str">
        <f>'[1]2025年已发货'!D:D</f>
        <v>吨</v>
      </c>
      <c r="E306" s="2">
        <f>'[1]2025年已发货'!E:E</f>
        <v>7</v>
      </c>
      <c r="F306" s="4">
        <f>'[1]2025年已发货'!F:F</f>
        <v>45668</v>
      </c>
      <c r="G306" s="2" t="str">
        <f>'[1]2025年已发货'!G:G</f>
        <v>（达州市公共卫生临床医疗中心项目-一标-1号制作房）达州市通川区西外复兴镇公共卫生临床医疗中心项目</v>
      </c>
      <c r="H306" s="2" t="str">
        <f>'[1]2025年已发货'!H:H</f>
        <v>潘建发</v>
      </c>
      <c r="I306" s="2">
        <f>'[1]2025年已发货'!I:I</f>
        <v>13658059919</v>
      </c>
      <c r="J306" s="2" t="str">
        <f>_xlfn._xlws.FILTER(辅助信息!D:D,辅助信息!G:G=G306)</f>
        <v>五冶钢构达州市公共卫生临床医疗中心项目</v>
      </c>
    </row>
    <row r="307" spans="1:10">
      <c r="A307" s="2" t="str">
        <f>'[1]2025年已发货'!A:A</f>
        <v>建邦</v>
      </c>
      <c r="B307" s="2" t="str">
        <f>'[1]2025年已发货'!B:B</f>
        <v>螺纹钢</v>
      </c>
      <c r="C307" s="2" t="str">
        <f>'[1]2025年已发货'!C:C</f>
        <v>HRB400E Φ20 9m</v>
      </c>
      <c r="D307" s="2" t="str">
        <f>'[1]2025年已发货'!D:D</f>
        <v>吨</v>
      </c>
      <c r="E307" s="2">
        <f>'[1]2025年已发货'!E:E</f>
        <v>2</v>
      </c>
      <c r="F307" s="4">
        <f>'[1]2025年已发货'!F:F</f>
        <v>45668</v>
      </c>
      <c r="G307" s="2" t="str">
        <f>'[1]2025年已发货'!G:G</f>
        <v>（达州市公共卫生临床医疗中心项目-一标-1号制作房）达州市通川区西外复兴镇公共卫生临床医疗中心项目</v>
      </c>
      <c r="H307" s="2" t="str">
        <f>'[1]2025年已发货'!H:H</f>
        <v>潘建发</v>
      </c>
      <c r="I307" s="2">
        <f>'[1]2025年已发货'!I:I</f>
        <v>13658059919</v>
      </c>
      <c r="J307" s="2" t="str">
        <f>_xlfn._xlws.FILTER(辅助信息!D:D,辅助信息!G:G=G307)</f>
        <v>五冶钢构达州市公共卫生临床医疗中心项目</v>
      </c>
    </row>
    <row r="308" spans="1:10">
      <c r="A308" s="2" t="str">
        <f>'[1]2025年已发货'!A:A</f>
        <v>建邦</v>
      </c>
      <c r="B308" s="2" t="str">
        <f>'[1]2025年已发货'!B:B</f>
        <v>螺纹钢</v>
      </c>
      <c r="C308" s="2" t="str">
        <f>'[1]2025年已发货'!C:C</f>
        <v>HRB400E Φ25 9m</v>
      </c>
      <c r="D308" s="2" t="str">
        <f>'[1]2025年已发货'!D:D</f>
        <v>吨</v>
      </c>
      <c r="E308" s="2">
        <f>'[1]2025年已发货'!E:E</f>
        <v>8</v>
      </c>
      <c r="F308" s="4">
        <f>'[1]2025年已发货'!F:F</f>
        <v>45668</v>
      </c>
      <c r="G308" s="2" t="str">
        <f>'[1]2025年已发货'!G:G</f>
        <v>（达州市公共卫生临床医疗中心项目-一标-1号制作房）达州市通川区西外复兴镇公共卫生临床医疗中心项目</v>
      </c>
      <c r="H308" s="2" t="str">
        <f>'[1]2025年已发货'!H:H</f>
        <v>潘建发</v>
      </c>
      <c r="I308" s="2">
        <f>'[1]2025年已发货'!I:I</f>
        <v>13658059919</v>
      </c>
      <c r="J308" s="2" t="str">
        <f>_xlfn._xlws.FILTER(辅助信息!D:D,辅助信息!G:G=G308)</f>
        <v>五冶钢构达州市公共卫生临床医疗中心项目</v>
      </c>
    </row>
    <row r="309" spans="1:10">
      <c r="A309" s="2" t="str">
        <f>'[1]2025年已发货'!A:A</f>
        <v>建邦</v>
      </c>
      <c r="B309" s="2" t="str">
        <f>'[1]2025年已发货'!B:B</f>
        <v>盘螺</v>
      </c>
      <c r="C309" s="2" t="str">
        <f>'[1]2025年已发货'!C:C</f>
        <v>HRB400E Φ8</v>
      </c>
      <c r="D309" s="2" t="str">
        <f>'[1]2025年已发货'!D:D</f>
        <v>吨</v>
      </c>
      <c r="E309" s="2">
        <f>'[1]2025年已发货'!E:E</f>
        <v>16</v>
      </c>
      <c r="F309" s="4">
        <f>'[1]2025年已发货'!F:F</f>
        <v>45668</v>
      </c>
      <c r="G309" s="2" t="str">
        <f>'[1]2025年已发货'!G:G</f>
        <v>（达州市公共卫生医疗中心项目-二标-3号楼）达州市通川区西外复兴镇公共卫生临床医疗中心项目</v>
      </c>
      <c r="H309" s="2" t="str">
        <f>'[1]2025年已发货'!H:H</f>
        <v>黄永林</v>
      </c>
      <c r="I309" s="2">
        <f>'[1]2025年已发货'!I:I</f>
        <v>15982487227</v>
      </c>
      <c r="J309" s="2" t="str">
        <f>_xlfn._xlws.FILTER(辅助信息!D:D,辅助信息!G:G=G309)</f>
        <v>五冶钢构达州市公共卫生临床医疗中心项目</v>
      </c>
    </row>
    <row r="310" spans="1:10">
      <c r="A310" s="2" t="str">
        <f>'[1]2025年已发货'!A:A</f>
        <v>建邦</v>
      </c>
      <c r="B310" s="2" t="str">
        <f>'[1]2025年已发货'!B:B</f>
        <v>盘螺</v>
      </c>
      <c r="C310" s="2" t="str">
        <f>'[1]2025年已发货'!C:C</f>
        <v>HRB400E Φ10</v>
      </c>
      <c r="D310" s="2" t="str">
        <f>'[1]2025年已发货'!D:D</f>
        <v>吨</v>
      </c>
      <c r="E310" s="2">
        <f>'[1]2025年已发货'!E:E</f>
        <v>12</v>
      </c>
      <c r="F310" s="4">
        <f>'[1]2025年已发货'!F:F</f>
        <v>45668</v>
      </c>
      <c r="G310" s="2" t="str">
        <f>'[1]2025年已发货'!G:G</f>
        <v>（达州市公共卫生医疗中心项目-二标-3号楼）达州市通川区西外复兴镇公共卫生临床医疗中心项目</v>
      </c>
      <c r="H310" s="2" t="str">
        <f>'[1]2025年已发货'!H:H</f>
        <v>黄永林</v>
      </c>
      <c r="I310" s="2">
        <f>'[1]2025年已发货'!I:I</f>
        <v>15982487227</v>
      </c>
      <c r="J310" s="2" t="str">
        <f>_xlfn._xlws.FILTER(辅助信息!D:D,辅助信息!G:G=G310)</f>
        <v>五冶钢构达州市公共卫生临床医疗中心项目</v>
      </c>
    </row>
    <row r="311" spans="1:10">
      <c r="A311" s="2" t="str">
        <f>'[1]2025年已发货'!A:A</f>
        <v>晋邦</v>
      </c>
      <c r="B311" s="2" t="str">
        <f>'[1]2025年已发货'!B:B</f>
        <v>螺纹钢</v>
      </c>
      <c r="C311" s="2" t="str">
        <f>'[1]2025年已发货'!C:C</f>
        <v>HRB400E Φ16 9m</v>
      </c>
      <c r="D311" s="2" t="str">
        <f>'[1]2025年已发货'!D:D</f>
        <v>吨</v>
      </c>
      <c r="E311" s="2">
        <f>'[1]2025年已发货'!E:E</f>
        <v>18</v>
      </c>
      <c r="F311" s="4">
        <f>'[1]2025年已发货'!F:F</f>
        <v>45668</v>
      </c>
      <c r="G311" s="2" t="str">
        <f>'[1]2025年已发货'!G:G</f>
        <v>（五冶达州国道542项目-三工区桥梁3工段）四川省达州市达川区赵固镇水文村原村委会下300米</v>
      </c>
      <c r="H311" s="2" t="str">
        <f>'[1]2025年已发货'!H:H</f>
        <v>李代茂</v>
      </c>
      <c r="I311" s="2">
        <f>'[1]2025年已发货'!I:I</f>
        <v>18302833536</v>
      </c>
      <c r="J311" s="2" vm="1" t="e">
        <f>_xlfn._xlws.FILTER(辅助信息!D:D,辅助信息!G:G=G311)</f>
        <v>#VALUE!</v>
      </c>
    </row>
    <row r="312" spans="1:10">
      <c r="A312" s="2" t="str">
        <f>'[1]2025年已发货'!A:A</f>
        <v>晋邦</v>
      </c>
      <c r="B312" s="2" t="str">
        <f>'[1]2025年已发货'!B:B</f>
        <v>螺纹钢</v>
      </c>
      <c r="C312" s="2" t="str">
        <f>'[1]2025年已发货'!C:C</f>
        <v>HRB400E Φ22 9m</v>
      </c>
      <c r="D312" s="2" t="str">
        <f>'[1]2025年已发货'!D:D</f>
        <v>吨</v>
      </c>
      <c r="E312" s="2">
        <f>'[1]2025年已发货'!E:E</f>
        <v>6</v>
      </c>
      <c r="F312" s="4">
        <f>'[1]2025年已发货'!F:F</f>
        <v>45668</v>
      </c>
      <c r="G312" s="2" t="str">
        <f>'[1]2025年已发货'!G:G</f>
        <v>（五冶达州国道542项目-三工区桥梁3工段）四川省达州市达川区赵固镇水文村原村委会下300米</v>
      </c>
      <c r="H312" s="2" t="str">
        <f>'[1]2025年已发货'!H:H</f>
        <v>李代茂</v>
      </c>
      <c r="I312" s="2">
        <f>'[1]2025年已发货'!I:I</f>
        <v>18302833536</v>
      </c>
      <c r="J312" s="2" vm="1" t="e">
        <f>_xlfn._xlws.FILTER(辅助信息!D:D,辅助信息!G:G=G312)</f>
        <v>#VALUE!</v>
      </c>
    </row>
    <row r="313" spans="1:10">
      <c r="A313" s="2" t="str">
        <f>'[1]2025年已发货'!A:A</f>
        <v>晋邦</v>
      </c>
      <c r="B313" s="2" t="str">
        <f>'[1]2025年已发货'!B:B</f>
        <v>螺纹钢</v>
      </c>
      <c r="C313" s="2" t="str">
        <f>'[1]2025年已发货'!C:C</f>
        <v>HRB400E Φ28 9m</v>
      </c>
      <c r="D313" s="2" t="str">
        <f>'[1]2025年已发货'!D:D</f>
        <v>吨</v>
      </c>
      <c r="E313" s="2">
        <f>'[1]2025年已发货'!E:E</f>
        <v>38</v>
      </c>
      <c r="F313" s="4">
        <f>'[1]2025年已发货'!F:F</f>
        <v>45668</v>
      </c>
      <c r="G313" s="2" t="str">
        <f>'[1]2025年已发货'!G:G</f>
        <v>（五冶达州国道542项目-三工区桥梁3工段）四川省达州市达川区赵固镇水文村原村委会下300米</v>
      </c>
      <c r="H313" s="2" t="str">
        <f>'[1]2025年已发货'!H:H</f>
        <v>李代茂</v>
      </c>
      <c r="I313" s="2">
        <f>'[1]2025年已发货'!I:I</f>
        <v>18302833536</v>
      </c>
      <c r="J313" s="2" vm="1" t="e">
        <f>_xlfn._xlws.FILTER(辅助信息!D:D,辅助信息!G:G=G313)</f>
        <v>#VALUE!</v>
      </c>
    </row>
    <row r="314" spans="1:10">
      <c r="A314" s="2" t="str">
        <f>'[1]2025年已发货'!A:A</f>
        <v>晋邦</v>
      </c>
      <c r="B314" s="2" t="str">
        <f>'[1]2025年已发货'!B:B</f>
        <v>螺纹钢</v>
      </c>
      <c r="C314" s="2" t="str">
        <f>'[1]2025年已发货'!C:C</f>
        <v>HRB400E Φ32 9m</v>
      </c>
      <c r="D314" s="2" t="str">
        <f>'[1]2025年已发货'!D:D</f>
        <v>吨</v>
      </c>
      <c r="E314" s="2">
        <f>'[1]2025年已发货'!E:E</f>
        <v>6</v>
      </c>
      <c r="F314" s="4">
        <f>'[1]2025年已发货'!F:F</f>
        <v>45668</v>
      </c>
      <c r="G314" s="2" t="str">
        <f>'[1]2025年已发货'!G:G</f>
        <v>（五冶达州国道542项目-三工区桥梁3工段）四川省达州市达川区赵固镇水文村原村委会下300米</v>
      </c>
      <c r="H314" s="2" t="str">
        <f>'[1]2025年已发货'!H:H</f>
        <v>李代茂</v>
      </c>
      <c r="I314" s="2">
        <f>'[1]2025年已发货'!I:I</f>
        <v>18302833536</v>
      </c>
      <c r="J314" s="2" vm="1" t="e">
        <f>_xlfn._xlws.FILTER(辅助信息!D:D,辅助信息!G:G=G314)</f>
        <v>#VALUE!</v>
      </c>
    </row>
    <row r="315" spans="1:10">
      <c r="A315" s="2" t="str">
        <f>'[1]2025年已发货'!A:A</f>
        <v>成实</v>
      </c>
      <c r="B315" s="2" t="str">
        <f>'[1]2025年已发货'!B:B</f>
        <v>螺纹钢</v>
      </c>
      <c r="C315" s="2" t="str">
        <f>'[1]2025年已发货'!C:C</f>
        <v>HRB400E Φ12 9m</v>
      </c>
      <c r="D315" s="2" t="str">
        <f>'[1]2025年已发货'!D:D</f>
        <v>吨</v>
      </c>
      <c r="E315" s="2">
        <f>'[1]2025年已发货'!E:E</f>
        <v>15</v>
      </c>
      <c r="F315" s="4">
        <f>'[1]2025年已发货'!F:F</f>
        <v>45670</v>
      </c>
      <c r="G315" s="2" t="str">
        <f>'[1]2025年已发货'!G:G</f>
        <v>（四川商建-射洪城乡一体化项目）遂宁市射洪市忠新幼儿园北侧约220米新溪小区</v>
      </c>
      <c r="H315" s="2" t="str">
        <f>'[1]2025年已发货'!H:H</f>
        <v>柏子刚</v>
      </c>
      <c r="I315" s="2">
        <f>'[1]2025年已发货'!I:I</f>
        <v>15692885305</v>
      </c>
      <c r="J315" s="2" t="str">
        <f>_xlfn._xlws.FILTER(辅助信息!D:D,辅助信息!G:G=G315)</f>
        <v>四川商建
射洪城乡一体化项目</v>
      </c>
    </row>
    <row r="316" spans="1:10">
      <c r="A316" s="2" t="str">
        <f>'[1]2025年已发货'!A:A</f>
        <v>成实</v>
      </c>
      <c r="B316" s="2" t="str">
        <f>'[1]2025年已发货'!B:B</f>
        <v>螺纹钢</v>
      </c>
      <c r="C316" s="2" t="str">
        <f>'[1]2025年已发货'!C:C</f>
        <v>HRB400E Φ16 9m</v>
      </c>
      <c r="D316" s="2" t="str">
        <f>'[1]2025年已发货'!D:D</f>
        <v>吨</v>
      </c>
      <c r="E316" s="2">
        <f>'[1]2025年已发货'!E:E</f>
        <v>20</v>
      </c>
      <c r="F316" s="4">
        <f>'[1]2025年已发货'!F:F</f>
        <v>45670</v>
      </c>
      <c r="G316" s="2" t="str">
        <f>'[1]2025年已发货'!G:G</f>
        <v>（四川商建-射洪城乡一体化项目）遂宁市射洪市忠新幼儿园北侧约220米新溪小区</v>
      </c>
      <c r="H316" s="2" t="str">
        <f>'[1]2025年已发货'!H:H</f>
        <v>柏子刚</v>
      </c>
      <c r="I316" s="2">
        <f>'[1]2025年已发货'!I:I</f>
        <v>15692885305</v>
      </c>
      <c r="J316" s="2" t="str">
        <f>_xlfn._xlws.FILTER(辅助信息!D:D,辅助信息!G:G=G316)</f>
        <v>四川商建
射洪城乡一体化项目</v>
      </c>
    </row>
    <row r="317" spans="1:10">
      <c r="A317" s="2" t="str">
        <f>'[1]2025年已发货'!A:A</f>
        <v>德胜</v>
      </c>
      <c r="B317" s="2" t="str">
        <f>'[1]2025年已发货'!B:B</f>
        <v>螺纹钢</v>
      </c>
      <c r="C317" s="2" t="str">
        <f>'[1]2025年已发货'!C:C</f>
        <v>HRB400E Φ20 12m</v>
      </c>
      <c r="D317" s="2" t="str">
        <f>'[1]2025年已发货'!D:D</f>
        <v>吨</v>
      </c>
      <c r="E317" s="2">
        <f>'[1]2025年已发货'!E:E</f>
        <v>140</v>
      </c>
      <c r="F317" s="4">
        <f>'[1]2025年已发货'!F:F</f>
        <v>45670</v>
      </c>
      <c r="G317" s="2" t="str">
        <f>'[1]2025年已发货'!G:G</f>
        <v>（中铁广州局-资乐高速5标）四川省乐山市井研县希望大道116号</v>
      </c>
      <c r="H317" s="2" t="str">
        <f>'[1]2025年已发货'!H:H</f>
        <v>廖俊杰</v>
      </c>
      <c r="I317" s="2">
        <f>'[1]2025年已发货'!I:I</f>
        <v>15775100965</v>
      </c>
      <c r="J317" s="2" vm="1" t="e">
        <f>_xlfn._xlws.FILTER(辅助信息!D:D,辅助信息!G:G=G317)</f>
        <v>#VALUE!</v>
      </c>
    </row>
    <row r="318" spans="1:10">
      <c r="A318" s="2" t="str">
        <f>'[1]2025年已发货'!A:A</f>
        <v>德胜</v>
      </c>
      <c r="B318" s="2" t="str">
        <f>'[1]2025年已发货'!B:B</f>
        <v>螺纹钢 </v>
      </c>
      <c r="C318" s="2" t="str">
        <f>'[1]2025年已发货'!C:C</f>
        <v>HRB500E Φ28×9米</v>
      </c>
      <c r="D318" s="2" t="str">
        <f>'[1]2025年已发货'!D:D</f>
        <v>吨</v>
      </c>
      <c r="E318" s="2">
        <f>'[1]2025年已发货'!E:E</f>
        <v>20</v>
      </c>
      <c r="F318" s="4">
        <f>'[1]2025年已发货'!F:F</f>
        <v>45670</v>
      </c>
      <c r="G318" s="2" t="str">
        <f>'[1]2025年已发货'!G:G</f>
        <v>（自永高速-自永3标六局交通分公司）四川省内江市隆昌市圣灯镇自永项目3标隆昌市圣灯镇中心学校</v>
      </c>
      <c r="H318" s="2" t="str">
        <f>'[1]2025年已发货'!H:H</f>
        <v>单贺明</v>
      </c>
      <c r="I318" s="2">
        <f>'[1]2025年已发货'!I:I</f>
        <v>18513327609</v>
      </c>
      <c r="J318" s="2" vm="1" t="e">
        <f>_xlfn._xlws.FILTER(辅助信息!D:D,辅助信息!G:G=G318)</f>
        <v>#VALUE!</v>
      </c>
    </row>
    <row r="319" spans="1:10">
      <c r="A319" s="2" t="str">
        <f>'[1]2025年已发货'!A:A</f>
        <v>德胜</v>
      </c>
      <c r="B319" s="2" t="str">
        <f>'[1]2025年已发货'!B:B</f>
        <v>螺纹钢</v>
      </c>
      <c r="C319" s="2" t="str">
        <f>'[1]2025年已发货'!C:C</f>
        <v>HRB400E Φ32×9米</v>
      </c>
      <c r="D319" s="2" t="str">
        <f>'[1]2025年已发货'!D:D</f>
        <v>吨</v>
      </c>
      <c r="E319" s="2">
        <f>'[1]2025年已发货'!E:E</f>
        <v>70</v>
      </c>
      <c r="F319" s="4">
        <f>'[1]2025年已发货'!F:F</f>
        <v>45670</v>
      </c>
      <c r="G319" s="2" t="str">
        <f>'[1]2025年已发货'!G:G</f>
        <v>（自永高速-自永3标六局交通分公司）四川省内江市隆昌市圣灯镇自永项目3标隆昌市圣灯镇中心学校</v>
      </c>
      <c r="H319" s="2" t="str">
        <f>'[1]2025年已发货'!H:H</f>
        <v>单贺明</v>
      </c>
      <c r="I319" s="2">
        <f>'[1]2025年已发货'!I:I</f>
        <v>18513327609</v>
      </c>
      <c r="J319" s="2" vm="1" t="e">
        <f>_xlfn._xlws.FILTER(辅助信息!D:D,辅助信息!G:G=G319)</f>
        <v>#VALUE!</v>
      </c>
    </row>
    <row r="320" spans="1:10">
      <c r="A320" s="2" t="str">
        <f>'[1]2025年已发货'!A:A</f>
        <v>德胜</v>
      </c>
      <c r="B320" s="2" t="str">
        <f>'[1]2025年已发货'!B:B</f>
        <v>螺纹钢</v>
      </c>
      <c r="C320" s="2" t="str">
        <f>'[1]2025年已发货'!C:C</f>
        <v>HRB400E Φ28×9米</v>
      </c>
      <c r="D320" s="2" t="str">
        <f>'[1]2025年已发货'!D:D</f>
        <v>吨</v>
      </c>
      <c r="E320" s="2">
        <f>'[1]2025年已发货'!E:E</f>
        <v>20</v>
      </c>
      <c r="F320" s="4">
        <f>'[1]2025年已发货'!F:F</f>
        <v>45670</v>
      </c>
      <c r="G320" s="2" t="str">
        <f>'[1]2025年已发货'!G:G</f>
        <v>（自永高速-自永3标六局交通分公司）四川省内江市隆昌市圣灯镇自永项目3标隆昌市圣灯镇中心学校</v>
      </c>
      <c r="H320" s="2" t="str">
        <f>'[1]2025年已发货'!H:H</f>
        <v>单贺明</v>
      </c>
      <c r="I320" s="2">
        <f>'[1]2025年已发货'!I:I</f>
        <v>18513327609</v>
      </c>
      <c r="J320" s="2" vm="1" t="e">
        <f>_xlfn._xlws.FILTER(辅助信息!D:D,辅助信息!G:G=G320)</f>
        <v>#VALUE!</v>
      </c>
    </row>
    <row r="321" spans="1:10">
      <c r="A321" s="2" t="str">
        <f>'[1]2025年已发货'!A:A</f>
        <v>德胜</v>
      </c>
      <c r="B321" s="2" t="str">
        <f>'[1]2025年已发货'!B:B</f>
        <v>螺纹钢</v>
      </c>
      <c r="C321" s="2" t="str">
        <f>'[1]2025年已发货'!C:C</f>
        <v>HRB400E Φ25×9米</v>
      </c>
      <c r="D321" s="2" t="str">
        <f>'[1]2025年已发货'!D:D</f>
        <v>吨</v>
      </c>
      <c r="E321" s="2">
        <f>'[1]2025年已发货'!E:E</f>
        <v>25</v>
      </c>
      <c r="F321" s="4">
        <f>'[1]2025年已发货'!F:F</f>
        <v>45670</v>
      </c>
      <c r="G321" s="2" t="str">
        <f>'[1]2025年已发货'!G:G</f>
        <v>（自永高速-自永3标六局交通分公司）四川省内江市隆昌市圣灯镇自永项目3标隆昌市圣灯镇中心学校</v>
      </c>
      <c r="H321" s="2" t="str">
        <f>'[1]2025年已发货'!H:H</f>
        <v>单贺明</v>
      </c>
      <c r="I321" s="2">
        <f>'[1]2025年已发货'!I:I</f>
        <v>18513327609</v>
      </c>
      <c r="J321" s="2" vm="1" t="e">
        <f>_xlfn._xlws.FILTER(辅助信息!D:D,辅助信息!G:G=G321)</f>
        <v>#VALUE!</v>
      </c>
    </row>
    <row r="322" spans="1:10">
      <c r="A322" s="2" t="str">
        <f>'[1]2025年已发货'!A:A</f>
        <v>德胜</v>
      </c>
      <c r="B322" s="2" t="str">
        <f>'[1]2025年已发货'!B:B</f>
        <v>螺纹钢</v>
      </c>
      <c r="C322" s="2" t="str">
        <f>'[1]2025年已发货'!C:C</f>
        <v>HRB400E Φ22×9米</v>
      </c>
      <c r="D322" s="2" t="str">
        <f>'[1]2025年已发货'!D:D</f>
        <v>吨</v>
      </c>
      <c r="E322" s="2">
        <f>'[1]2025年已发货'!E:E</f>
        <v>7</v>
      </c>
      <c r="F322" s="4">
        <f>'[1]2025年已发货'!F:F</f>
        <v>45670</v>
      </c>
      <c r="G322" s="2" t="str">
        <f>'[1]2025年已发货'!G:G</f>
        <v>（自永高速-自永3标六局交通分公司）四川省内江市隆昌市圣灯镇自永项目3标隆昌市圣灯镇中心学校</v>
      </c>
      <c r="H322" s="2" t="str">
        <f>'[1]2025年已发货'!H:H</f>
        <v>单贺明</v>
      </c>
      <c r="I322" s="2">
        <f>'[1]2025年已发货'!I:I</f>
        <v>18513327609</v>
      </c>
      <c r="J322" s="2" vm="1" t="e">
        <f>_xlfn._xlws.FILTER(辅助信息!D:D,辅助信息!G:G=G322)</f>
        <v>#VALUE!</v>
      </c>
    </row>
    <row r="323" spans="1:10">
      <c r="A323" s="2" t="str">
        <f>'[1]2025年已发货'!A:A</f>
        <v>德胜</v>
      </c>
      <c r="B323" s="2" t="str">
        <f>'[1]2025年已发货'!B:B</f>
        <v>螺纹钢</v>
      </c>
      <c r="C323" s="2" t="str">
        <f>'[1]2025年已发货'!C:C</f>
        <v>HRB400E Φ14×9米</v>
      </c>
      <c r="D323" s="2" t="str">
        <f>'[1]2025年已发货'!D:D</f>
        <v>吨</v>
      </c>
      <c r="E323" s="2">
        <f>'[1]2025年已发货'!E:E</f>
        <v>3</v>
      </c>
      <c r="F323" s="4">
        <f>'[1]2025年已发货'!F:F</f>
        <v>45670</v>
      </c>
      <c r="G323" s="2" t="str">
        <f>'[1]2025年已发货'!G:G</f>
        <v>（自永高速-自永3标六局交通分公司）四川省内江市隆昌市圣灯镇自永项目3标隆昌市圣灯镇中心学校</v>
      </c>
      <c r="H323" s="2" t="str">
        <f>'[1]2025年已发货'!H:H</f>
        <v>单贺明</v>
      </c>
      <c r="I323" s="2">
        <f>'[1]2025年已发货'!I:I</f>
        <v>18513327609</v>
      </c>
      <c r="J323" s="2" vm="1" t="e">
        <f>_xlfn._xlws.FILTER(辅助信息!D:D,辅助信息!G:G=G323)</f>
        <v>#VALUE!</v>
      </c>
    </row>
    <row r="324" spans="1:10">
      <c r="A324" s="2" t="str">
        <f>'[1]2025年已发货'!A:A</f>
        <v>德胜</v>
      </c>
      <c r="B324" s="2" t="str">
        <f>'[1]2025年已发货'!B:B</f>
        <v>螺纹钢 </v>
      </c>
      <c r="C324" s="2" t="str">
        <f>'[1]2025年已发货'!C:C</f>
        <v>HRB400E Φ12×9米</v>
      </c>
      <c r="D324" s="2" t="str">
        <f>'[1]2025年已发货'!D:D</f>
        <v>吨</v>
      </c>
      <c r="E324" s="2">
        <f>'[1]2025年已发货'!E:E</f>
        <v>35</v>
      </c>
      <c r="F324" s="4">
        <f>'[1]2025年已发货'!F:F</f>
        <v>45670</v>
      </c>
      <c r="G324" s="2" t="str">
        <f>'[1]2025年已发货'!G:G</f>
        <v>（自永1标八局二分公司钢筋棚）四川省自贡市大安区牛佛镇</v>
      </c>
      <c r="H324" s="2" t="str">
        <f>'[1]2025年已发货'!H:H</f>
        <v>沈维良</v>
      </c>
      <c r="I324" s="2">
        <f>'[1]2025年已发货'!I:I</f>
        <v>18980505177</v>
      </c>
      <c r="J324" s="2" vm="1" t="e">
        <f>_xlfn._xlws.FILTER(辅助信息!D:D,辅助信息!G:G=G324)</f>
        <v>#VALUE!</v>
      </c>
    </row>
    <row r="325" spans="1:10">
      <c r="A325" s="2" t="str">
        <f>'[1]2025年已发货'!A:A</f>
        <v>润耀</v>
      </c>
      <c r="B325" s="2" t="str">
        <f>'[1]2025年已发货'!B:B</f>
        <v>高线 </v>
      </c>
      <c r="C325" s="2" t="str">
        <f>'[1]2025年已发货'!C:C</f>
        <v>HPB300 Φ8</v>
      </c>
      <c r="D325" s="2" t="str">
        <f>'[1]2025年已发货'!D:D</f>
        <v>吨</v>
      </c>
      <c r="E325" s="2">
        <f>'[1]2025年已发货'!E:E</f>
        <v>4</v>
      </c>
      <c r="F325" s="4">
        <f>'[1]2025年已发货'!F:F</f>
        <v>45670</v>
      </c>
      <c r="G325" s="2" t="str">
        <f>'[1]2025年已发货'!G:G</f>
        <v>（自永高速-自永3标六局交通分公司）四川省内江市隆昌市圣灯镇自永项目3标隆昌市圣灯镇中心学校</v>
      </c>
      <c r="H325" s="2" t="str">
        <f>'[1]2025年已发货'!H:H</f>
        <v>单贺明</v>
      </c>
      <c r="I325" s="2">
        <f>'[1]2025年已发货'!I:I</f>
        <v>18513327609</v>
      </c>
      <c r="J325" s="2" vm="1" t="e">
        <f>_xlfn._xlws.FILTER(辅助信息!D:D,辅助信息!G:G=G325)</f>
        <v>#VALUE!</v>
      </c>
    </row>
    <row r="326" spans="1:10">
      <c r="A326" s="2" t="str">
        <f>'[1]2025年已发货'!A:A</f>
        <v>润耀</v>
      </c>
      <c r="B326" s="2" t="str">
        <f>'[1]2025年已发货'!B:B</f>
        <v>螺纹钢 </v>
      </c>
      <c r="C326" s="2" t="str">
        <f>'[1]2025年已发货'!C:C</f>
        <v>HRB400E Φ12×9米</v>
      </c>
      <c r="D326" s="2" t="str">
        <f>'[1]2025年已发货'!D:D</f>
        <v>吨</v>
      </c>
      <c r="E326" s="2">
        <f>'[1]2025年已发货'!E:E</f>
        <v>30</v>
      </c>
      <c r="F326" s="4">
        <f>'[1]2025年已发货'!F:F</f>
        <v>45670</v>
      </c>
      <c r="G326" s="2" t="str">
        <f>'[1]2025年已发货'!G:G</f>
        <v>（自永高速-自永3标六局交通分公司）四川省内江市隆昌市圣灯镇自永项目3标隆昌市圣灯镇中心学校</v>
      </c>
      <c r="H326" s="2" t="str">
        <f>'[1]2025年已发货'!H:H</f>
        <v>单贺明</v>
      </c>
      <c r="I326" s="2">
        <f>'[1]2025年已发货'!I:I</f>
        <v>18513327609</v>
      </c>
      <c r="J326" s="2" vm="1" t="e">
        <f>_xlfn._xlws.FILTER(辅助信息!D:D,辅助信息!G:G=G326)</f>
        <v>#VALUE!</v>
      </c>
    </row>
    <row r="327" spans="1:10">
      <c r="A327" s="2" t="str">
        <f>'[1]2025年已发货'!A:A</f>
        <v>德胜</v>
      </c>
      <c r="B327" s="2" t="str">
        <f>'[1]2025年已发货'!B:B</f>
        <v>螺纹钢</v>
      </c>
      <c r="C327" s="2" t="str">
        <f>'[1]2025年已发货'!C:C</f>
        <v>HRB400E Φ20 12m</v>
      </c>
      <c r="D327" s="2" t="str">
        <f>'[1]2025年已发货'!D:D</f>
        <v>吨</v>
      </c>
      <c r="E327" s="2">
        <f>'[1]2025年已发货'!E:E</f>
        <v>30</v>
      </c>
      <c r="F327" s="4">
        <f>'[1]2025年已发货'!F:F</f>
        <v>45670</v>
      </c>
      <c r="G327" s="2" t="str">
        <f>'[1]2025年已发货'!G:G</f>
        <v>（中铁三局-铜资高速1标）四川省资阳市安岳县石羊镇猫坝村2#钢筋场</v>
      </c>
      <c r="H327" s="2" t="str">
        <f>'[1]2025年已发货'!H:H</f>
        <v>王雪</v>
      </c>
      <c r="I327" s="2">
        <f>'[1]2025年已发货'!I:I</f>
        <v>18729676589</v>
      </c>
      <c r="J327" s="2" vm="1" t="e">
        <f>_xlfn._xlws.FILTER(辅助信息!D:D,辅助信息!G:G=G327)</f>
        <v>#VALUE!</v>
      </c>
    </row>
    <row r="328" spans="1:10">
      <c r="A328" s="2" t="str">
        <f>'[1]2025年已发货'!A:A</f>
        <v>德胜</v>
      </c>
      <c r="B328" s="2" t="str">
        <f>'[1]2025年已发货'!B:B</f>
        <v>螺纹钢</v>
      </c>
      <c r="C328" s="2" t="str">
        <f>'[1]2025年已发货'!C:C</f>
        <v>HRB400E Φ14 9m</v>
      </c>
      <c r="D328" s="2" t="str">
        <f>'[1]2025年已发货'!D:D</f>
        <v>吨</v>
      </c>
      <c r="E328" s="2">
        <f>'[1]2025年已发货'!E:E</f>
        <v>5</v>
      </c>
      <c r="F328" s="4">
        <f>'[1]2025年已发货'!F:F</f>
        <v>45670</v>
      </c>
      <c r="G328" s="2" t="str">
        <f>'[1]2025年已发货'!G:G</f>
        <v>（中铁三局-铜资高速1标）四川省资阳市安岳县石羊镇猫坝村2#钢筋场</v>
      </c>
      <c r="H328" s="2" t="str">
        <f>'[1]2025年已发货'!H:H</f>
        <v>王雪</v>
      </c>
      <c r="I328" s="2">
        <f>'[1]2025年已发货'!I:I</f>
        <v>18729676589</v>
      </c>
      <c r="J328" s="2" vm="1" t="e">
        <f>_xlfn._xlws.FILTER(辅助信息!D:D,辅助信息!G:G=G328)</f>
        <v>#VALUE!</v>
      </c>
    </row>
    <row r="329" spans="1:10">
      <c r="A329" s="2" t="str">
        <f>'[1]2025年已发货'!A:A</f>
        <v>达钢</v>
      </c>
      <c r="B329" s="2" t="str">
        <f>'[1]2025年已发货'!B:B</f>
        <v>螺纹钢</v>
      </c>
      <c r="C329" s="2" t="str">
        <f>'[1]2025年已发货'!C:C</f>
        <v>HRB400E Φ12 9m</v>
      </c>
      <c r="D329" s="2" t="str">
        <f>'[1]2025年已发货'!D:D</f>
        <v>吨</v>
      </c>
      <c r="E329" s="2">
        <f>'[1]2025年已发货'!E:E</f>
        <v>18</v>
      </c>
      <c r="F329" s="4">
        <f>'[1]2025年已发货'!F:F</f>
        <v>45671</v>
      </c>
      <c r="G329" s="2" t="str">
        <f>'[1]2025年已发货'!G:G</f>
        <v>（达州市公共卫生临床医疗中心项目-一标-1号制作房）达州市通川区西外复兴镇公共卫生临床医疗中心项目</v>
      </c>
      <c r="H329" s="2" t="str">
        <f>'[1]2025年已发货'!H:H</f>
        <v>潘建发</v>
      </c>
      <c r="I329" s="2">
        <f>'[1]2025年已发货'!I:I</f>
        <v>13658059919</v>
      </c>
      <c r="J329" s="2" t="str">
        <f>_xlfn._xlws.FILTER(辅助信息!D:D,辅助信息!G:G=G329)</f>
        <v>五冶钢构达州市公共卫生临床医疗中心项目</v>
      </c>
    </row>
    <row r="330" spans="1:10">
      <c r="A330" s="2" t="str">
        <f>'[1]2025年已发货'!A:A</f>
        <v>达钢</v>
      </c>
      <c r="B330" s="2" t="str">
        <f>'[1]2025年已发货'!B:B</f>
        <v>螺纹钢</v>
      </c>
      <c r="C330" s="2" t="str">
        <f>'[1]2025年已发货'!C:C</f>
        <v>HRB400E Φ14 9m</v>
      </c>
      <c r="D330" s="2" t="str">
        <f>'[1]2025年已发货'!D:D</f>
        <v>吨</v>
      </c>
      <c r="E330" s="2">
        <f>'[1]2025年已发货'!E:E</f>
        <v>3</v>
      </c>
      <c r="F330" s="4">
        <f>'[1]2025年已发货'!F:F</f>
        <v>45671</v>
      </c>
      <c r="G330" s="2" t="str">
        <f>'[1]2025年已发货'!G:G</f>
        <v>（达州市公共卫生临床医疗中心项目-一标-1号制作房）达州市通川区西外复兴镇公共卫生临床医疗中心项目</v>
      </c>
      <c r="H330" s="2" t="str">
        <f>'[1]2025年已发货'!H:H</f>
        <v>潘建发</v>
      </c>
      <c r="I330" s="2">
        <f>'[1]2025年已发货'!I:I</f>
        <v>13658059919</v>
      </c>
      <c r="J330" s="2" t="str">
        <f>_xlfn._xlws.FILTER(辅助信息!D:D,辅助信息!G:G=G330)</f>
        <v>五冶钢构达州市公共卫生临床医疗中心项目</v>
      </c>
    </row>
    <row r="331" spans="1:10">
      <c r="A331" s="2" t="str">
        <f>'[1]2025年已发货'!A:A</f>
        <v>达钢</v>
      </c>
      <c r="B331" s="2" t="str">
        <f>'[1]2025年已发货'!B:B</f>
        <v>螺纹钢</v>
      </c>
      <c r="C331" s="2" t="str">
        <f>'[1]2025年已发货'!C:C</f>
        <v>HRB400E Φ12 9m</v>
      </c>
      <c r="D331" s="2" t="str">
        <f>'[1]2025年已发货'!D:D</f>
        <v>吨</v>
      </c>
      <c r="E331" s="2">
        <f>'[1]2025年已发货'!E:E</f>
        <v>14</v>
      </c>
      <c r="F331" s="4">
        <f>'[1]2025年已发货'!F:F</f>
        <v>45671</v>
      </c>
      <c r="G331" s="2" t="str">
        <f>'[1]2025年已发货'!G:G</f>
        <v>（达州市公共卫生医疗中心项目-二标-3号楼）达州市通川区西外复兴镇公共卫生临床医疗中心项目</v>
      </c>
      <c r="H331" s="2" t="str">
        <f>'[1]2025年已发货'!H:H</f>
        <v>黄永林</v>
      </c>
      <c r="I331" s="2">
        <f>'[1]2025年已发货'!I:I</f>
        <v>15982487227</v>
      </c>
      <c r="J331" s="2" t="str">
        <f>_xlfn._xlws.FILTER(辅助信息!D:D,辅助信息!G:G=G331)</f>
        <v>五冶钢构达州市公共卫生临床医疗中心项目</v>
      </c>
    </row>
    <row r="332" spans="1:10">
      <c r="A332" s="2" t="str">
        <f>'[1]2025年已发货'!A:A</f>
        <v>达钢</v>
      </c>
      <c r="B332" s="2" t="str">
        <f>'[1]2025年已发货'!B:B</f>
        <v>盘螺</v>
      </c>
      <c r="C332" s="2" t="str">
        <f>'[1]2025年已发货'!C:C</f>
        <v>HRB400E Φ12</v>
      </c>
      <c r="D332" s="2" t="str">
        <f>'[1]2025年已发货'!D:D</f>
        <v>吨</v>
      </c>
      <c r="E332" s="2">
        <f>'[1]2025年已发货'!E:E</f>
        <v>25</v>
      </c>
      <c r="F332" s="4">
        <f>'[1]2025年已发货'!F:F</f>
        <v>45671</v>
      </c>
      <c r="G332" s="2" t="str">
        <f>'[1]2025年已发货'!G:G</f>
        <v>（五冶达州国道542项目-一工区桥梁一工段）四川省达州市四川省达州市达川区石桥镇武寨村</v>
      </c>
      <c r="H332" s="2" t="str">
        <f>'[1]2025年已发货'!H:H</f>
        <v>杨勇</v>
      </c>
      <c r="I332" s="2">
        <f>'[1]2025年已发货'!I:I</f>
        <v>18398563998</v>
      </c>
      <c r="J332" s="2" vm="1" t="e">
        <f>_xlfn._xlws.FILTER(辅助信息!D:D,辅助信息!G:G=G332)</f>
        <v>#VALUE!</v>
      </c>
    </row>
    <row r="333" spans="1:10">
      <c r="A333" s="2" t="str">
        <f>'[1]2025年已发货'!A:A</f>
        <v>达钢</v>
      </c>
      <c r="B333" s="2" t="str">
        <f>'[1]2025年已发货'!B:B</f>
        <v>螺纹钢</v>
      </c>
      <c r="C333" s="2" t="str">
        <f>'[1]2025年已发货'!C:C</f>
        <v>HRB400E Φ12 9m</v>
      </c>
      <c r="D333" s="2" t="str">
        <f>'[1]2025年已发货'!D:D</f>
        <v>吨</v>
      </c>
      <c r="E333" s="2">
        <f>'[1]2025年已发货'!E:E</f>
        <v>21</v>
      </c>
      <c r="F333" s="4">
        <f>'[1]2025年已发货'!F:F</f>
        <v>45671</v>
      </c>
      <c r="G333" s="2" t="str">
        <f>'[1]2025年已发货'!G:G</f>
        <v>（五冶达州国道542项目-一工区桥梁一工段）四川省达州市四川省达州市达川区石桥镇武寨村</v>
      </c>
      <c r="H333" s="2" t="str">
        <f>'[1]2025年已发货'!H:H</f>
        <v>杨勇</v>
      </c>
      <c r="I333" s="2">
        <f>'[1]2025年已发货'!I:I</f>
        <v>18398563998</v>
      </c>
      <c r="J333" s="2" vm="1" t="e">
        <f>_xlfn._xlws.FILTER(辅助信息!D:D,辅助信息!G:G=G333)</f>
        <v>#VALUE!</v>
      </c>
    </row>
    <row r="334" spans="1:10">
      <c r="A334" s="2" t="str">
        <f>'[1]2025年已发货'!A:A</f>
        <v>达钢</v>
      </c>
      <c r="B334" s="2" t="str">
        <f>'[1]2025年已发货'!B:B</f>
        <v>高线</v>
      </c>
      <c r="C334" s="2" t="str">
        <f>'[1]2025年已发货'!C:C</f>
        <v>HPB300Φ8</v>
      </c>
      <c r="D334" s="2" t="str">
        <f>'[1]2025年已发货'!D:D</f>
        <v>吨</v>
      </c>
      <c r="E334" s="2">
        <f>'[1]2025年已发货'!E:E</f>
        <v>15</v>
      </c>
      <c r="F334" s="4">
        <f>'[1]2025年已发货'!F:F</f>
        <v>45671</v>
      </c>
      <c r="G334" s="2" t="str">
        <f>'[1]2025年已发货'!G:G</f>
        <v>（五冶达州国道542项目-二工区路基五工段）四川省达州市达川区赵固镇黄家坡</v>
      </c>
      <c r="H334" s="2" t="str">
        <f>'[1]2025年已发货'!H:H</f>
        <v>潘远林</v>
      </c>
      <c r="I334" s="2">
        <f>'[1]2025年已发货'!I:I</f>
        <v>18281865966</v>
      </c>
      <c r="J334" s="2" vm="1" t="e">
        <f>_xlfn._xlws.FILTER(辅助信息!D:D,辅助信息!G:G=G334)</f>
        <v>#VALUE!</v>
      </c>
    </row>
    <row r="335" spans="1:10">
      <c r="A335" s="2" t="str">
        <f>'[1]2025年已发货'!A:A</f>
        <v>达钢</v>
      </c>
      <c r="B335" s="2" t="str">
        <f>'[1]2025年已发货'!B:B</f>
        <v>高线</v>
      </c>
      <c r="C335" s="2" t="str">
        <f>'[1]2025年已发货'!C:C</f>
        <v>HPB300Φ10</v>
      </c>
      <c r="D335" s="2" t="str">
        <f>'[1]2025年已发货'!D:D</f>
        <v>吨</v>
      </c>
      <c r="E335" s="2">
        <f>'[1]2025年已发货'!E:E</f>
        <v>5</v>
      </c>
      <c r="F335" s="4">
        <f>'[1]2025年已发货'!F:F</f>
        <v>45671</v>
      </c>
      <c r="G335" s="2" t="str">
        <f>'[1]2025年已发货'!G:G</f>
        <v>（五冶达州国道542项目-二工区路基五工段）四川省达州市达川区赵固镇黄家坡</v>
      </c>
      <c r="H335" s="2" t="str">
        <f>'[1]2025年已发货'!H:H</f>
        <v>潘远林</v>
      </c>
      <c r="I335" s="2">
        <f>'[1]2025年已发货'!I:I</f>
        <v>18281865966</v>
      </c>
      <c r="J335" s="2" vm="1" t="e">
        <f>_xlfn._xlws.FILTER(辅助信息!D:D,辅助信息!G:G=G335)</f>
        <v>#VALUE!</v>
      </c>
    </row>
    <row r="336" spans="1:10">
      <c r="A336" s="2" t="str">
        <f>'[1]2025年已发货'!A:A</f>
        <v>达钢</v>
      </c>
      <c r="B336" s="2" t="str">
        <f>'[1]2025年已发货'!B:B</f>
        <v>螺纹钢</v>
      </c>
      <c r="C336" s="2" t="str">
        <f>'[1]2025年已发货'!C:C</f>
        <v>HRB400E Φ22 9m</v>
      </c>
      <c r="D336" s="2" t="str">
        <f>'[1]2025年已发货'!D:D</f>
        <v>吨</v>
      </c>
      <c r="E336" s="2">
        <f>'[1]2025年已发货'!E:E</f>
        <v>9</v>
      </c>
      <c r="F336" s="4">
        <f>'[1]2025年已发货'!F:F</f>
        <v>45671</v>
      </c>
      <c r="G336" s="2" t="str">
        <f>'[1]2025年已发货'!G:G</f>
        <v>（五冶达州国道542项目-二工区路基五工段）四川省达州市达川区赵固镇黄家坡</v>
      </c>
      <c r="H336" s="2" t="str">
        <f>'[1]2025年已发货'!H:H</f>
        <v>潘远林</v>
      </c>
      <c r="I336" s="2">
        <f>'[1]2025年已发货'!I:I</f>
        <v>18281865966</v>
      </c>
      <c r="J336" s="2" vm="1" t="e">
        <f>_xlfn._xlws.FILTER(辅助信息!D:D,辅助信息!G:G=G336)</f>
        <v>#VALUE!</v>
      </c>
    </row>
    <row r="337" spans="1:10">
      <c r="A337" s="2" t="str">
        <f>'[1]2025年已发货'!A:A</f>
        <v>达钢</v>
      </c>
      <c r="B337" s="2" t="str">
        <f>'[1]2025年已发货'!B:B</f>
        <v>螺纹钢</v>
      </c>
      <c r="C337" s="2" t="str">
        <f>'[1]2025年已发货'!C:C</f>
        <v>HRB400E Φ28 9m</v>
      </c>
      <c r="D337" s="2" t="str">
        <f>'[1]2025年已发货'!D:D</f>
        <v>吨</v>
      </c>
      <c r="E337" s="2">
        <f>'[1]2025年已发货'!E:E</f>
        <v>6</v>
      </c>
      <c r="F337" s="4">
        <f>'[1]2025年已发货'!F:F</f>
        <v>45671</v>
      </c>
      <c r="G337" s="2" t="str">
        <f>'[1]2025年已发货'!G:G</f>
        <v>（五冶达州国道542项目-二工区路基五工段）四川省达州市达川区赵固镇黄家坡</v>
      </c>
      <c r="H337" s="2" t="str">
        <f>'[1]2025年已发货'!H:H</f>
        <v>潘远林</v>
      </c>
      <c r="I337" s="2">
        <f>'[1]2025年已发货'!I:I</f>
        <v>18281865966</v>
      </c>
      <c r="J337" s="2" vm="1" t="e">
        <f>_xlfn._xlws.FILTER(辅助信息!D:D,辅助信息!G:G=G337)</f>
        <v>#VALUE!</v>
      </c>
    </row>
    <row r="338" spans="1:10">
      <c r="A338" s="2" t="str">
        <f>'[1]2025年已发货'!A:A</f>
        <v>达钢</v>
      </c>
      <c r="B338" s="2" t="str">
        <f>'[1]2025年已发货'!B:B</f>
        <v>螺纹钢</v>
      </c>
      <c r="C338" s="2" t="str">
        <f>'[1]2025年已发货'!C:C</f>
        <v>HRB400E Φ12 9m</v>
      </c>
      <c r="D338" s="2" t="str">
        <f>'[1]2025年已发货'!D:D</f>
        <v>吨</v>
      </c>
      <c r="E338" s="2">
        <f>'[1]2025年已发货'!E:E</f>
        <v>9</v>
      </c>
      <c r="F338" s="4">
        <f>'[1]2025年已发货'!F:F</f>
        <v>45671</v>
      </c>
      <c r="G338" s="2" t="str">
        <f>'[1]2025年已发货'!G:G</f>
        <v>（五冶达州国道542项目-二工区巴河特大桥工段-5号墩）四川省达州市达川区石梯镇固家村村民委员会</v>
      </c>
      <c r="H338" s="2" t="str">
        <f>'[1]2025年已发货'!H:H</f>
        <v>谭福中</v>
      </c>
      <c r="I338" s="2">
        <f>'[1]2025年已发货'!I:I</f>
        <v>15828538619</v>
      </c>
      <c r="J338" s="2" vm="1" t="e">
        <f>_xlfn._xlws.FILTER(辅助信息!D:D,辅助信息!G:G=G338)</f>
        <v>#VALUE!</v>
      </c>
    </row>
    <row r="339" spans="1:10">
      <c r="A339" s="2" t="str">
        <f>'[1]2025年已发货'!A:A</f>
        <v>达钢</v>
      </c>
      <c r="B339" s="2" t="str">
        <f>'[1]2025年已发货'!B:B</f>
        <v>螺纹钢</v>
      </c>
      <c r="C339" s="2" t="str">
        <f>'[1]2025年已发货'!C:C</f>
        <v>HRB400E Φ14 9m</v>
      </c>
      <c r="D339" s="2" t="str">
        <f>'[1]2025年已发货'!D:D</f>
        <v>吨</v>
      </c>
      <c r="E339" s="2">
        <f>'[1]2025年已发货'!E:E</f>
        <v>30</v>
      </c>
      <c r="F339" s="4">
        <f>'[1]2025年已发货'!F:F</f>
        <v>45671</v>
      </c>
      <c r="G339" s="2" t="str">
        <f>'[1]2025年已发货'!G:G</f>
        <v>（五冶达州国道542项目-二工区巴河特大桥工段-5号墩）四川省达州市达川区石梯镇固家村村民委员会</v>
      </c>
      <c r="H339" s="2" t="str">
        <f>'[1]2025年已发货'!H:H</f>
        <v>谭福中</v>
      </c>
      <c r="I339" s="2">
        <f>'[1]2025年已发货'!I:I</f>
        <v>15828538619</v>
      </c>
      <c r="J339" s="2" vm="1" t="e">
        <f>_xlfn._xlws.FILTER(辅助信息!D:D,辅助信息!G:G=G339)</f>
        <v>#VALUE!</v>
      </c>
    </row>
    <row r="340" spans="1:10">
      <c r="A340" s="2" t="str">
        <f>'[1]2025年已发货'!A:A</f>
        <v>达钢</v>
      </c>
      <c r="B340" s="2" t="str">
        <f>'[1]2025年已发货'!B:B</f>
        <v>螺纹钢</v>
      </c>
      <c r="C340" s="2" t="str">
        <f>'[1]2025年已发货'!C:C</f>
        <v>HRB400E Φ16 9m</v>
      </c>
      <c r="D340" s="2" t="str">
        <f>'[1]2025年已发货'!D:D</f>
        <v>吨</v>
      </c>
      <c r="E340" s="2">
        <f>'[1]2025年已发货'!E:E</f>
        <v>15</v>
      </c>
      <c r="F340" s="4">
        <f>'[1]2025年已发货'!F:F</f>
        <v>45671</v>
      </c>
      <c r="G340" s="2" t="str">
        <f>'[1]2025年已发货'!G:G</f>
        <v>（五冶达州国道542项目-二工区巴河特大桥工段-5号墩）四川省达州市达川区石梯镇固家村村民委员会</v>
      </c>
      <c r="H340" s="2" t="str">
        <f>'[1]2025年已发货'!H:H</f>
        <v>谭福中</v>
      </c>
      <c r="I340" s="2">
        <f>'[1]2025年已发货'!I:I</f>
        <v>15828538619</v>
      </c>
      <c r="J340" s="2" vm="1" t="e">
        <f>_xlfn._xlws.FILTER(辅助信息!D:D,辅助信息!G:G=G340)</f>
        <v>#VALUE!</v>
      </c>
    </row>
    <row r="341" spans="1:10">
      <c r="A341" s="2" t="str">
        <f>'[1]2025年已发货'!A:A</f>
        <v>达钢</v>
      </c>
      <c r="B341" s="2" t="str">
        <f>'[1]2025年已发货'!B:B</f>
        <v>螺纹钢</v>
      </c>
      <c r="C341" s="2" t="str">
        <f>'[1]2025年已发货'!C:C</f>
        <v>HRB400E Φ25 9m</v>
      </c>
      <c r="D341" s="2" t="str">
        <f>'[1]2025年已发货'!D:D</f>
        <v>吨</v>
      </c>
      <c r="E341" s="2">
        <f>'[1]2025年已发货'!E:E</f>
        <v>6</v>
      </c>
      <c r="F341" s="4">
        <f>'[1]2025年已发货'!F:F</f>
        <v>45671</v>
      </c>
      <c r="G341" s="2" t="str">
        <f>'[1]2025年已发货'!G:G</f>
        <v>（五冶达州国道542项目-二工区巴河特大桥工段-5号墩）四川省达州市达川区石梯镇固家村村民委员会</v>
      </c>
      <c r="H341" s="2" t="str">
        <f>'[1]2025年已发货'!H:H</f>
        <v>谭福中</v>
      </c>
      <c r="I341" s="2">
        <f>'[1]2025年已发货'!I:I</f>
        <v>15828538619</v>
      </c>
      <c r="J341" s="2" vm="1" t="e">
        <f>_xlfn._xlws.FILTER(辅助信息!D:D,辅助信息!G:G=G341)</f>
        <v>#VALUE!</v>
      </c>
    </row>
    <row r="342" spans="1:10">
      <c r="A342" s="2" t="str">
        <f>'[1]2025年已发货'!A:A</f>
        <v>达钢</v>
      </c>
      <c r="B342" s="2" t="str">
        <f>'[1]2025年已发货'!B:B</f>
        <v>盘螺</v>
      </c>
      <c r="C342" s="2" t="str">
        <f>'[1]2025年已发货'!C:C</f>
        <v>HRB400E Φ8</v>
      </c>
      <c r="D342" s="2" t="str">
        <f>'[1]2025年已发货'!D:D</f>
        <v>吨</v>
      </c>
      <c r="E342" s="2">
        <f>'[1]2025年已发货'!E:E</f>
        <v>2</v>
      </c>
      <c r="F342" s="4">
        <f>'[1]2025年已发货'!F:F</f>
        <v>45671</v>
      </c>
      <c r="G342" s="2" t="str">
        <f>'[1]2025年已发货'!G:G</f>
        <v>（五局涪陵三分部）重庆市涪陵区蔺市镇万松村(一工区）</v>
      </c>
      <c r="H342" s="2" t="str">
        <f>'[1]2025年已发货'!H:H</f>
        <v>刘龙峰</v>
      </c>
      <c r="I342" s="2">
        <f>'[1]2025年已发货'!I:I</f>
        <v>17671354899</v>
      </c>
      <c r="J342" s="2" vm="1" t="e">
        <f>_xlfn._xlws.FILTER(辅助信息!D:D,辅助信息!G:G=G342)</f>
        <v>#VALUE!</v>
      </c>
    </row>
    <row r="343" spans="1:10">
      <c r="A343" s="2" t="str">
        <f>'[1]2025年已发货'!A:A</f>
        <v>达钢</v>
      </c>
      <c r="B343" s="2" t="str">
        <f>'[1]2025年已发货'!B:B</f>
        <v>螺纹钢</v>
      </c>
      <c r="C343" s="2" t="str">
        <f>'[1]2025年已发货'!C:C</f>
        <v>HRB400E Φ12 9m</v>
      </c>
      <c r="D343" s="2" t="str">
        <f>'[1]2025年已发货'!D:D</f>
        <v>吨</v>
      </c>
      <c r="E343" s="2">
        <f>'[1]2025年已发货'!E:E</f>
        <v>10.2</v>
      </c>
      <c r="F343" s="4">
        <f>'[1]2025年已发货'!F:F</f>
        <v>45671</v>
      </c>
      <c r="G343" s="2" t="str">
        <f>'[1]2025年已发货'!G:G</f>
        <v>（五局涪陵三分部）重庆市涪陵区蔺市镇万松村(一工区）</v>
      </c>
      <c r="H343" s="2" t="str">
        <f>'[1]2025年已发货'!H:H</f>
        <v>刘龙峰</v>
      </c>
      <c r="I343" s="2">
        <f>'[1]2025年已发货'!I:I</f>
        <v>17671354899</v>
      </c>
      <c r="J343" s="2" vm="1" t="e">
        <f>_xlfn._xlws.FILTER(辅助信息!D:D,辅助信息!G:G=G343)</f>
        <v>#VALUE!</v>
      </c>
    </row>
    <row r="344" spans="1:10">
      <c r="A344" s="2" t="str">
        <f>'[1]2025年已发货'!A:A</f>
        <v>达钢</v>
      </c>
      <c r="B344" s="2" t="str">
        <f>'[1]2025年已发货'!B:B</f>
        <v>螺纹钢</v>
      </c>
      <c r="C344" s="2" t="str">
        <f>'[1]2025年已发货'!C:C</f>
        <v>HRB400E Φ14 9m</v>
      </c>
      <c r="D344" s="2" t="str">
        <f>'[1]2025年已发货'!D:D</f>
        <v>吨</v>
      </c>
      <c r="E344" s="2">
        <f>'[1]2025年已发货'!E:E</f>
        <v>2.7</v>
      </c>
      <c r="F344" s="4">
        <f>'[1]2025年已发货'!F:F</f>
        <v>45671</v>
      </c>
      <c r="G344" s="2" t="str">
        <f>'[1]2025年已发货'!G:G</f>
        <v>（五局涪陵三分部）重庆市涪陵区蔺市镇万松村(一工区）</v>
      </c>
      <c r="H344" s="2" t="str">
        <f>'[1]2025年已发货'!H:H</f>
        <v>刘龙峰</v>
      </c>
      <c r="I344" s="2">
        <f>'[1]2025年已发货'!I:I</f>
        <v>17671354899</v>
      </c>
      <c r="J344" s="2" vm="1" t="e">
        <f>_xlfn._xlws.FILTER(辅助信息!D:D,辅助信息!G:G=G344)</f>
        <v>#VALUE!</v>
      </c>
    </row>
    <row r="345" spans="1:10">
      <c r="A345" s="2" t="str">
        <f>'[1]2025年已发货'!A:A</f>
        <v>达钢</v>
      </c>
      <c r="B345" s="2" t="str">
        <f>'[1]2025年已发货'!B:B</f>
        <v>螺纹钢</v>
      </c>
      <c r="C345" s="2" t="str">
        <f>'[1]2025年已发货'!C:C</f>
        <v>HRB400E Φ16 9m</v>
      </c>
      <c r="D345" s="2" t="str">
        <f>'[1]2025年已发货'!D:D</f>
        <v>吨</v>
      </c>
      <c r="E345" s="2">
        <f>'[1]2025年已发货'!E:E</f>
        <v>8.1</v>
      </c>
      <c r="F345" s="4">
        <f>'[1]2025年已发货'!F:F</f>
        <v>45671</v>
      </c>
      <c r="G345" s="2" t="str">
        <f>'[1]2025年已发货'!G:G</f>
        <v>（五局涪陵三分部）重庆市涪陵区蔺市镇万松村(一工区）</v>
      </c>
      <c r="H345" s="2" t="str">
        <f>'[1]2025年已发货'!H:H</f>
        <v>刘龙峰</v>
      </c>
      <c r="I345" s="2">
        <f>'[1]2025年已发货'!I:I</f>
        <v>17671354899</v>
      </c>
      <c r="J345" s="2" vm="1" t="e">
        <f>_xlfn._xlws.FILTER(辅助信息!D:D,辅助信息!G:G=G345)</f>
        <v>#VALUE!</v>
      </c>
    </row>
    <row r="346" spans="1:10">
      <c r="A346" s="2" t="str">
        <f>'[1]2025年已发货'!A:A</f>
        <v>达钢</v>
      </c>
      <c r="B346" s="2" t="str">
        <f>'[1]2025年已发货'!B:B</f>
        <v>螺纹钢</v>
      </c>
      <c r="C346" s="2" t="str">
        <f>'[1]2025年已发货'!C:C</f>
        <v>HRB400E Φ18 9m</v>
      </c>
      <c r="D346" s="2" t="str">
        <f>'[1]2025年已发货'!D:D</f>
        <v>吨</v>
      </c>
      <c r="E346" s="2">
        <f>'[1]2025年已发货'!E:E</f>
        <v>5</v>
      </c>
      <c r="F346" s="4">
        <f>'[1]2025年已发货'!F:F</f>
        <v>45671</v>
      </c>
      <c r="G346" s="2" t="str">
        <f>'[1]2025年已发货'!G:G</f>
        <v>（五局涪陵三分部）重庆市涪陵区蔺市镇万松村(一工区）</v>
      </c>
      <c r="H346" s="2" t="str">
        <f>'[1]2025年已发货'!H:H</f>
        <v>刘龙峰</v>
      </c>
      <c r="I346" s="2">
        <f>'[1]2025年已发货'!I:I</f>
        <v>17671354899</v>
      </c>
      <c r="J346" s="2" vm="1" t="e">
        <f>_xlfn._xlws.FILTER(辅助信息!D:D,辅助信息!G:G=G346)</f>
        <v>#VALUE!</v>
      </c>
    </row>
    <row r="347" spans="1:10">
      <c r="A347" s="2" t="str">
        <f>'[1]2025年已发货'!A:A</f>
        <v>达钢</v>
      </c>
      <c r="B347" s="2" t="str">
        <f>'[1]2025年已发货'!B:B</f>
        <v>螺纹钢</v>
      </c>
      <c r="C347" s="2" t="str">
        <f>'[1]2025年已发货'!C:C</f>
        <v>HRB400E Φ22 9m</v>
      </c>
      <c r="D347" s="2" t="str">
        <f>'[1]2025年已发货'!D:D</f>
        <v>吨</v>
      </c>
      <c r="E347" s="2">
        <f>'[1]2025年已发货'!E:E</f>
        <v>3</v>
      </c>
      <c r="F347" s="4">
        <f>'[1]2025年已发货'!F:F</f>
        <v>45671</v>
      </c>
      <c r="G347" s="2" t="str">
        <f>'[1]2025年已发货'!G:G</f>
        <v>（五局涪陵三分部）重庆市涪陵区蔺市镇万松村(一工区）</v>
      </c>
      <c r="H347" s="2" t="str">
        <f>'[1]2025年已发货'!H:H</f>
        <v>刘龙峰</v>
      </c>
      <c r="I347" s="2">
        <f>'[1]2025年已发货'!I:I</f>
        <v>17671354899</v>
      </c>
      <c r="J347" s="2" vm="1" t="e">
        <f>_xlfn._xlws.FILTER(辅助信息!D:D,辅助信息!G:G=G347)</f>
        <v>#VALUE!</v>
      </c>
    </row>
    <row r="348" spans="1:10">
      <c r="A348" s="2" t="str">
        <f>'[1]2025年已发货'!A:A</f>
        <v>陕钢</v>
      </c>
      <c r="B348" s="2" t="str">
        <f>'[1]2025年已发货'!B:B</f>
        <v>盘螺</v>
      </c>
      <c r="C348" s="2" t="str">
        <f>'[1]2025年已发货'!C:C</f>
        <v>HRB400E Φ8</v>
      </c>
      <c r="D348" s="2" t="str">
        <f>'[1]2025年已发货'!D:D</f>
        <v>吨</v>
      </c>
      <c r="E348" s="2">
        <f>'[1]2025年已发货'!E:E</f>
        <v>10</v>
      </c>
      <c r="F348" s="4">
        <f>'[1]2025年已发货'!F:F</f>
        <v>45671</v>
      </c>
      <c r="G348" s="2" t="str">
        <f>'[1]2025年已发货'!G:G</f>
        <v>（华西酒城南）成都市武侯区火车南站西路8号酒城南项目</v>
      </c>
      <c r="H348" s="2" t="str">
        <f>'[1]2025年已发货'!H:H</f>
        <v>龙耀宇</v>
      </c>
      <c r="I348" s="2">
        <f>'[1]2025年已发货'!I:I</f>
        <v>18384145895</v>
      </c>
      <c r="J348" s="2" t="str">
        <f>_xlfn._xlws.FILTER(辅助信息!D:D,辅助信息!G:G=G348)</f>
        <v>华西酒城南</v>
      </c>
    </row>
    <row r="349" spans="1:10">
      <c r="A349" s="2" t="str">
        <f>'[1]2025年已发货'!A:A</f>
        <v>陕钢</v>
      </c>
      <c r="B349" s="2" t="str">
        <f>'[1]2025年已发货'!B:B</f>
        <v>盘螺</v>
      </c>
      <c r="C349" s="2" t="str">
        <f>'[1]2025年已发货'!C:C</f>
        <v>HRB400E Φ10</v>
      </c>
      <c r="D349" s="2" t="str">
        <f>'[1]2025年已发货'!D:D</f>
        <v>吨</v>
      </c>
      <c r="E349" s="2">
        <f>'[1]2025年已发货'!E:E</f>
        <v>10</v>
      </c>
      <c r="F349" s="4">
        <f>'[1]2025年已发货'!F:F</f>
        <v>45671</v>
      </c>
      <c r="G349" s="2" t="str">
        <f>'[1]2025年已发货'!G:G</f>
        <v>（华西酒城南）成都市武侯区火车南站西路8号酒城南项目</v>
      </c>
      <c r="H349" s="2" t="str">
        <f>'[1]2025年已发货'!H:H</f>
        <v>龙耀宇</v>
      </c>
      <c r="I349" s="2">
        <f>'[1]2025年已发货'!I:I</f>
        <v>18384145895</v>
      </c>
      <c r="J349" s="2" t="str">
        <f>_xlfn._xlws.FILTER(辅助信息!D:D,辅助信息!G:G=G349)</f>
        <v>华西酒城南</v>
      </c>
    </row>
    <row r="350" spans="1:10">
      <c r="A350" s="2" t="str">
        <f>'[1]2025年已发货'!A:A</f>
        <v>陕钢</v>
      </c>
      <c r="B350" s="2" t="str">
        <f>'[1]2025年已发货'!B:B</f>
        <v>盘螺</v>
      </c>
      <c r="C350" s="2" t="str">
        <f>'[1]2025年已发货'!C:C</f>
        <v>HRB400E Φ12</v>
      </c>
      <c r="D350" s="2" t="str">
        <f>'[1]2025年已发货'!D:D</f>
        <v>吨</v>
      </c>
      <c r="E350" s="2">
        <f>'[1]2025年已发货'!E:E</f>
        <v>15</v>
      </c>
      <c r="F350" s="4">
        <f>'[1]2025年已发货'!F:F</f>
        <v>45671</v>
      </c>
      <c r="G350" s="2" t="str">
        <f>'[1]2025年已发货'!G:G</f>
        <v>（华西酒城南）成都市武侯区火车南站西路8号酒城南项目</v>
      </c>
      <c r="H350" s="2" t="str">
        <f>'[1]2025年已发货'!H:H</f>
        <v>龙耀宇</v>
      </c>
      <c r="I350" s="2">
        <f>'[1]2025年已发货'!I:I</f>
        <v>18384145895</v>
      </c>
      <c r="J350" s="2" t="str">
        <f>_xlfn._xlws.FILTER(辅助信息!D:D,辅助信息!G:G=G350)</f>
        <v>华西酒城南</v>
      </c>
    </row>
    <row r="351" spans="1:10">
      <c r="A351" s="2" t="str">
        <f>'[1]2025年已发货'!A:A</f>
        <v>德胜</v>
      </c>
      <c r="B351" s="2" t="str">
        <f>'[1]2025年已发货'!B:B</f>
        <v>螺纹钢</v>
      </c>
      <c r="C351" s="2" t="str">
        <f>'[1]2025年已发货'!C:C</f>
        <v>HRB400E Φ14 12m</v>
      </c>
      <c r="D351" s="2" t="str">
        <f>'[1]2025年已发货'!D:D</f>
        <v>吨</v>
      </c>
      <c r="E351" s="2">
        <f>'[1]2025年已发货'!E:E</f>
        <v>70</v>
      </c>
      <c r="F351" s="4">
        <f>'[1]2025年已发货'!F:F</f>
        <v>45671</v>
      </c>
      <c r="G351" s="2" t="str">
        <f>'[1]2025年已发货'!G:G</f>
        <v>(中铁九局-铜资高速3标)四川省资阳市安岳县天宝乡2#钢筋场</v>
      </c>
      <c r="H351" s="2" t="str">
        <f>'[1]2025年已发货'!H:H</f>
        <v>林启松</v>
      </c>
      <c r="I351" s="2">
        <f>'[1]2025年已发货'!I:I</f>
        <v>13688439855</v>
      </c>
      <c r="J351" s="2" vm="1" t="e">
        <f>_xlfn._xlws.FILTER(辅助信息!D:D,辅助信息!G:G=G351)</f>
        <v>#VALUE!</v>
      </c>
    </row>
    <row r="352" spans="1:10">
      <c r="A352" s="2" t="str">
        <f>'[1]2025年已发货'!A:A</f>
        <v>德胜</v>
      </c>
      <c r="B352" s="2" t="str">
        <f>'[1]2025年已发货'!B:B</f>
        <v>螺纹钢</v>
      </c>
      <c r="C352" s="2" t="str">
        <f>'[1]2025年已发货'!C:C</f>
        <v>HRB400E Φ16 9m</v>
      </c>
      <c r="D352" s="2" t="str">
        <f>'[1]2025年已发货'!D:D</f>
        <v>吨</v>
      </c>
      <c r="E352" s="2">
        <f>'[1]2025年已发货'!E:E</f>
        <v>70</v>
      </c>
      <c r="F352" s="4">
        <f>'[1]2025年已发货'!F:F</f>
        <v>45671</v>
      </c>
      <c r="G352" s="2" t="str">
        <f>'[1]2025年已发货'!G:G</f>
        <v>(中铁九局-铜资高速3标)四川省资阳市安岳县协和镇高狮村高狮枢纽互通</v>
      </c>
      <c r="H352" s="2" t="str">
        <f>'[1]2025年已发货'!H:H</f>
        <v>贺盼飞</v>
      </c>
      <c r="I352" s="2">
        <f>'[1]2025年已发货'!I:I</f>
        <v>19114513423</v>
      </c>
      <c r="J352" s="2" vm="1" t="e">
        <f>_xlfn._xlws.FILTER(辅助信息!D:D,辅助信息!G:G=G352)</f>
        <v>#VALUE!</v>
      </c>
    </row>
    <row r="353" spans="1:10">
      <c r="A353" s="2" t="str">
        <f>'[1]2025年已发货'!A:A</f>
        <v>德胜</v>
      </c>
      <c r="B353" s="2" t="str">
        <f>'[1]2025年已发货'!B:B</f>
        <v>螺纹钢</v>
      </c>
      <c r="C353" s="2" t="str">
        <f>'[1]2025年已发货'!C:C</f>
        <v>HRB400E Φ12 9m</v>
      </c>
      <c r="D353" s="2" t="str">
        <f>'[1]2025年已发货'!D:D</f>
        <v>吨</v>
      </c>
      <c r="E353" s="2">
        <f>'[1]2025年已发货'!E:E</f>
        <v>35</v>
      </c>
      <c r="F353" s="4">
        <f>'[1]2025年已发货'!F:F</f>
        <v>45671</v>
      </c>
      <c r="G353" s="2" t="str">
        <f>'[1]2025年已发货'!G:G</f>
        <v>(中铁九局-铜资高速3标)四川省资阳市安岳县协和镇高狮村高狮枢纽互通</v>
      </c>
      <c r="H353" s="2" t="str">
        <f>'[1]2025年已发货'!H:H</f>
        <v>贺盼飞</v>
      </c>
      <c r="I353" s="2">
        <f>'[1]2025年已发货'!I:I</f>
        <v>19114513423</v>
      </c>
      <c r="J353" s="2" vm="1" t="e">
        <f>_xlfn._xlws.FILTER(辅助信息!D:D,辅助信息!G:G=G353)</f>
        <v>#VALUE!</v>
      </c>
    </row>
    <row r="354" spans="1:10">
      <c r="A354" s="2" t="str">
        <f>'[1]2025年已发货'!A:A</f>
        <v>建邦</v>
      </c>
      <c r="B354" s="2" t="str">
        <f>'[1]2025年已发货'!B:B</f>
        <v>螺纹钢</v>
      </c>
      <c r="C354" s="2" t="str">
        <f>'[1]2025年已发货'!C:C</f>
        <v>HRB400EΦ12*9m</v>
      </c>
      <c r="D354" s="2" t="str">
        <f>'[1]2025年已发货'!D:D</f>
        <v>吨</v>
      </c>
      <c r="E354" s="2">
        <f>'[1]2025年已发货'!E:E</f>
        <v>7</v>
      </c>
      <c r="F354" s="4">
        <f>'[1]2025年已发货'!F:F</f>
        <v>45671</v>
      </c>
      <c r="G354" s="2" t="str">
        <f>'[1]2025年已发货'!G:G</f>
        <v>（中核二二-绵阳）四川省绵阳市平武县响岩镇甲方项目指定地点(X1子项)</v>
      </c>
      <c r="H354" s="2" t="str">
        <f>'[1]2025年已发货'!H:H</f>
        <v>王明胜</v>
      </c>
      <c r="I354" s="2" t="str">
        <f>'[1]2025年已发货'!I:I</f>
        <v>15528301097</v>
      </c>
      <c r="J354" s="2" vm="1" t="e">
        <f>_xlfn._xlws.FILTER(辅助信息!D:D,辅助信息!G:G=G354)</f>
        <v>#VALUE!</v>
      </c>
    </row>
    <row r="355" spans="1:10">
      <c r="A355" s="2" t="str">
        <f>'[1]2025年已发货'!A:A</f>
        <v>建邦</v>
      </c>
      <c r="B355" s="2" t="str">
        <f>'[1]2025年已发货'!B:B</f>
        <v>螺纹钢</v>
      </c>
      <c r="C355" s="2" t="str">
        <f>'[1]2025年已发货'!C:C</f>
        <v>HRB400EΦ14*9m</v>
      </c>
      <c r="D355" s="2" t="str">
        <f>'[1]2025年已发货'!D:D</f>
        <v>吨</v>
      </c>
      <c r="E355" s="2">
        <f>'[1]2025年已发货'!E:E</f>
        <v>3</v>
      </c>
      <c r="F355" s="4">
        <f>'[1]2025年已发货'!F:F</f>
        <v>45671</v>
      </c>
      <c r="G355" s="2" t="str">
        <f>'[1]2025年已发货'!G:G</f>
        <v>（中核二二-绵阳）四川省绵阳市平武县响岩镇甲方项目指定地点(X1子项)</v>
      </c>
      <c r="H355" s="2" t="str">
        <f>'[1]2025年已发货'!H:H</f>
        <v>王明胜</v>
      </c>
      <c r="I355" s="2" t="str">
        <f>'[1]2025年已发货'!I:I</f>
        <v>15528301097</v>
      </c>
      <c r="J355" s="2" vm="1" t="e">
        <f>_xlfn._xlws.FILTER(辅助信息!D:D,辅助信息!G:G=G355)</f>
        <v>#VALUE!</v>
      </c>
    </row>
    <row r="356" spans="1:10">
      <c r="A356" s="2" t="str">
        <f>'[1]2025年已发货'!A:A</f>
        <v>建邦</v>
      </c>
      <c r="B356" s="2" t="str">
        <f>'[1]2025年已发货'!B:B</f>
        <v>螺纹钢</v>
      </c>
      <c r="C356" s="2" t="str">
        <f>'[1]2025年已发货'!C:C</f>
        <v>HRB400EΦ25*9m</v>
      </c>
      <c r="D356" s="2" t="str">
        <f>'[1]2025年已发货'!D:D</f>
        <v>吨</v>
      </c>
      <c r="E356" s="2">
        <f>'[1]2025年已发货'!E:E</f>
        <v>14</v>
      </c>
      <c r="F356" s="4">
        <f>'[1]2025年已发货'!F:F</f>
        <v>45671</v>
      </c>
      <c r="G356" s="2" t="str">
        <f>'[1]2025年已发货'!G:G</f>
        <v>（中核二二-绵阳）四川省绵阳市平武县响岩镇甲方项目指定地点(X1子项)</v>
      </c>
      <c r="H356" s="2" t="str">
        <f>'[1]2025年已发货'!H:H</f>
        <v>王明胜</v>
      </c>
      <c r="I356" s="2" t="str">
        <f>'[1]2025年已发货'!I:I</f>
        <v>15528301097</v>
      </c>
      <c r="J356" s="2" vm="1" t="e">
        <f>_xlfn._xlws.FILTER(辅助信息!D:D,辅助信息!G:G=G356)</f>
        <v>#VALUE!</v>
      </c>
    </row>
    <row r="357" spans="1:10">
      <c r="A357" s="2" t="str">
        <f>'[1]2025年已发货'!A:A</f>
        <v>建邦</v>
      </c>
      <c r="B357" s="2" t="str">
        <f>'[1]2025年已发货'!B:B</f>
        <v>螺纹钢</v>
      </c>
      <c r="C357" s="2" t="str">
        <f>'[1]2025年已发货'!C:C</f>
        <v>HRB400EΦ32*9m</v>
      </c>
      <c r="D357" s="2" t="str">
        <f>'[1]2025年已发货'!D:D</f>
        <v>吨</v>
      </c>
      <c r="E357" s="2">
        <f>'[1]2025年已发货'!E:E</f>
        <v>11</v>
      </c>
      <c r="F357" s="4">
        <f>'[1]2025年已发货'!F:F</f>
        <v>45671</v>
      </c>
      <c r="G357" s="2" t="str">
        <f>'[1]2025年已发货'!G:G</f>
        <v>（中核二二-绵阳）四川省绵阳市平武县响岩镇甲方项目指定地点(X1子项)</v>
      </c>
      <c r="H357" s="2" t="str">
        <f>'[1]2025年已发货'!H:H</f>
        <v>王明胜</v>
      </c>
      <c r="I357" s="2" t="str">
        <f>'[1]2025年已发货'!I:I</f>
        <v>15528301097</v>
      </c>
      <c r="J357" s="2" vm="1" t="e">
        <f>_xlfn._xlws.FILTER(辅助信息!D:D,辅助信息!G:G=G357)</f>
        <v>#VALUE!</v>
      </c>
    </row>
    <row r="358" spans="1:10">
      <c r="A358" s="2" t="str">
        <f>'[1]2025年已发货'!A:A</f>
        <v>建邦</v>
      </c>
      <c r="B358" s="2" t="str">
        <f>'[1]2025年已发货'!B:B</f>
        <v>螺纹钢</v>
      </c>
      <c r="C358" s="2" t="str">
        <f>'[1]2025年已发货'!C:C</f>
        <v>HRB400EΦ16*9m</v>
      </c>
      <c r="D358" s="2" t="str">
        <f>'[1]2025年已发货'!D:D</f>
        <v>吨</v>
      </c>
      <c r="E358" s="2">
        <f>'[1]2025年已发货'!E:E</f>
        <v>35</v>
      </c>
      <c r="F358" s="4">
        <f>'[1]2025年已发货'!F:F</f>
        <v>45671</v>
      </c>
      <c r="G358" s="2" t="str">
        <f>'[1]2025年已发货'!G:G</f>
        <v>（中核二二-绵阳）四川省绵阳市平武县响岩镇甲方项目指定地点(X1子项)</v>
      </c>
      <c r="H358" s="2" t="str">
        <f>'[1]2025年已发货'!H:H</f>
        <v>王明胜</v>
      </c>
      <c r="I358" s="2" t="str">
        <f>'[1]2025年已发货'!I:I</f>
        <v>15528301097</v>
      </c>
      <c r="J358" s="2" vm="1" t="e">
        <f>_xlfn._xlws.FILTER(辅助信息!D:D,辅助信息!G:G=G358)</f>
        <v>#VALUE!</v>
      </c>
    </row>
    <row r="359" spans="1:10">
      <c r="A359" s="2" t="str">
        <f>'[1]2025年已发货'!A:A</f>
        <v>建邦</v>
      </c>
      <c r="B359" s="2" t="str">
        <f>'[1]2025年已发货'!B:B</f>
        <v>螺纹钢</v>
      </c>
      <c r="C359" s="2" t="str">
        <f>'[1]2025年已发货'!C:C</f>
        <v>HRB400EΦ16*9m</v>
      </c>
      <c r="D359" s="2" t="str">
        <f>'[1]2025年已发货'!D:D</f>
        <v>吨</v>
      </c>
      <c r="E359" s="2">
        <f>'[1]2025年已发货'!E:E</f>
        <v>85</v>
      </c>
      <c r="F359" s="4">
        <f>'[1]2025年已发货'!F:F</f>
        <v>45671</v>
      </c>
      <c r="G359" s="2" t="str">
        <f>'[1]2025年已发货'!G:G</f>
        <v>（中核二二-绵阳）四川省绵阳市平武县响岩镇甲方项目指定地点(X1子项)</v>
      </c>
      <c r="H359" s="2" t="str">
        <f>'[1]2025年已发货'!H:H</f>
        <v>王明胜</v>
      </c>
      <c r="I359" s="2" t="str">
        <f>'[1]2025年已发货'!I:I</f>
        <v>15528301097</v>
      </c>
      <c r="J359" s="2" vm="1" t="e">
        <f>_xlfn._xlws.FILTER(辅助信息!D:D,辅助信息!G:G=G359)</f>
        <v>#VALUE!</v>
      </c>
    </row>
    <row r="360" spans="1:10">
      <c r="A360" s="2" t="str">
        <f>'[1]2025年已发货'!A:A</f>
        <v>建邦</v>
      </c>
      <c r="B360" s="2" t="str">
        <f>'[1]2025年已发货'!B:B</f>
        <v>螺纹钢</v>
      </c>
      <c r="C360" s="2" t="str">
        <f>'[1]2025年已发货'!C:C</f>
        <v>HRB400EΦ22*9m</v>
      </c>
      <c r="D360" s="2" t="str">
        <f>'[1]2025年已发货'!D:D</f>
        <v>吨</v>
      </c>
      <c r="E360" s="2">
        <f>'[1]2025年已发货'!E:E</f>
        <v>20</v>
      </c>
      <c r="F360" s="4">
        <f>'[1]2025年已发货'!F:F</f>
        <v>45671</v>
      </c>
      <c r="G360" s="2" t="str">
        <f>'[1]2025年已发货'!G:G</f>
        <v>（中核二二-绵阳）四川省绵阳市平武县响岩镇甲方项目指定地点(X1子项)</v>
      </c>
      <c r="H360" s="2" t="str">
        <f>'[1]2025年已发货'!H:H</f>
        <v>王明胜</v>
      </c>
      <c r="I360" s="2" t="str">
        <f>'[1]2025年已发货'!I:I</f>
        <v>15528301097</v>
      </c>
      <c r="J360" s="2" vm="1" t="e">
        <f>_xlfn._xlws.FILTER(辅助信息!D:D,辅助信息!G:G=G360)</f>
        <v>#VALUE!</v>
      </c>
    </row>
    <row r="361" spans="1:10">
      <c r="A361" s="2" t="str">
        <f>'[1]2025年已发货'!A:A</f>
        <v>建邦</v>
      </c>
      <c r="B361" s="2" t="str">
        <f>'[1]2025年已发货'!B:B</f>
        <v>螺纹钢</v>
      </c>
      <c r="C361" s="2" t="str">
        <f>'[1]2025年已发货'!C:C</f>
        <v>HRB400EΦ25*12m</v>
      </c>
      <c r="D361" s="2" t="str">
        <f>'[1]2025年已发货'!D:D</f>
        <v>吨</v>
      </c>
      <c r="E361" s="2">
        <f>'[1]2025年已发货'!E:E</f>
        <v>175</v>
      </c>
      <c r="F361" s="4">
        <f>'[1]2025年已发货'!F:F</f>
        <v>45671</v>
      </c>
      <c r="G361" s="2" t="str">
        <f>'[1]2025年已发货'!G:G</f>
        <v>（中核二二-绵阳）四川省绵阳市平武县响岩镇甲方项目指定地点(X1子项)</v>
      </c>
      <c r="H361" s="2" t="str">
        <f>'[1]2025年已发货'!H:H</f>
        <v>王明胜</v>
      </c>
      <c r="I361" s="2" t="str">
        <f>'[1]2025年已发货'!I:I</f>
        <v>15528301097</v>
      </c>
      <c r="J361" s="2" vm="1" t="e">
        <f>_xlfn._xlws.FILTER(辅助信息!D:D,辅助信息!G:G=G361)</f>
        <v>#VALUE!</v>
      </c>
    </row>
    <row r="362" spans="1:10">
      <c r="A362" s="2" t="str">
        <f>'[1]2025年已发货'!A:A</f>
        <v>德胜</v>
      </c>
      <c r="B362" s="2" t="str">
        <f>'[1]2025年已发货'!B:B</f>
        <v>螺纹钢</v>
      </c>
      <c r="C362" s="2" t="str">
        <f>'[1]2025年已发货'!C:C</f>
        <v>HRB500E Φ22 9m</v>
      </c>
      <c r="D362" s="2" t="str">
        <f>'[1]2025年已发货'!D:D</f>
        <v>吨</v>
      </c>
      <c r="E362" s="2">
        <f>'[1]2025年已发货'!E:E</f>
        <v>20</v>
      </c>
      <c r="F362" s="4">
        <f>'[1]2025年已发货'!F:F</f>
        <v>45671</v>
      </c>
      <c r="G362" s="2" t="str">
        <f>'[1]2025年已发货'!G:G</f>
        <v>（中核华兴-峨眉山项目）四川省乐山市峨眉山市双福镇梓橦庙红华五期中核华兴工地</v>
      </c>
      <c r="H362" s="2" t="str">
        <f>'[1]2025年已发货'!H:H</f>
        <v>李汉军</v>
      </c>
      <c r="I362" s="2" t="str">
        <f>'[1]2025年已发货'!I:I</f>
        <v>18691249091</v>
      </c>
      <c r="J362" s="2" vm="1" t="e">
        <f>_xlfn._xlws.FILTER(辅助信息!D:D,辅助信息!G:G=G362)</f>
        <v>#VALUE!</v>
      </c>
    </row>
    <row r="363" spans="1:10">
      <c r="A363" s="2" t="str">
        <f>'[1]2025年已发货'!A:A</f>
        <v>德胜</v>
      </c>
      <c r="B363" s="2" t="str">
        <f>'[1]2025年已发货'!B:B</f>
        <v>螺纹钢</v>
      </c>
      <c r="C363" s="2" t="str">
        <f>'[1]2025年已发货'!C:C</f>
        <v>HRB500E Φ25 9m</v>
      </c>
      <c r="D363" s="2" t="str">
        <f>'[1]2025年已发货'!D:D</f>
        <v>吨</v>
      </c>
      <c r="E363" s="2">
        <f>'[1]2025年已发货'!E:E</f>
        <v>15</v>
      </c>
      <c r="F363" s="4">
        <f>'[1]2025年已发货'!F:F</f>
        <v>45671</v>
      </c>
      <c r="G363" s="2" t="str">
        <f>'[1]2025年已发货'!G:G</f>
        <v>（中核华兴-峨眉山项目）四川省乐山市峨眉山市双福镇梓橦庙红华五期中核华兴工地</v>
      </c>
      <c r="H363" s="2" t="str">
        <f>'[1]2025年已发货'!H:H</f>
        <v>李汉军</v>
      </c>
      <c r="I363" s="2" t="str">
        <f>'[1]2025年已发货'!I:I</f>
        <v>18691249091</v>
      </c>
      <c r="J363" s="2" vm="1" t="e">
        <f>_xlfn._xlws.FILTER(辅助信息!D:D,辅助信息!G:G=G363)</f>
        <v>#VALUE!</v>
      </c>
    </row>
    <row r="364" spans="1:10">
      <c r="A364" s="2" t="str">
        <f>'[1]2025年已发货'!A:A</f>
        <v>润耀</v>
      </c>
      <c r="B364" s="2" t="str">
        <f>'[1]2025年已发货'!B:B</f>
        <v>螺纹钢</v>
      </c>
      <c r="C364" s="2" t="str">
        <f>'[1]2025年已发货'!C:C</f>
        <v>HRB400E Φ25 9m</v>
      </c>
      <c r="D364" s="2" t="str">
        <f>'[1]2025年已发货'!D:D</f>
        <v>吨</v>
      </c>
      <c r="E364" s="2">
        <f>'[1]2025年已发货'!E:E</f>
        <v>35</v>
      </c>
      <c r="F364" s="4">
        <f>'[1]2025年已发货'!F:F</f>
        <v>45671</v>
      </c>
      <c r="G364" s="2" t="str">
        <f>'[1]2025年已发货'!G:G</f>
        <v>（中铁广州局-成渝扩容2标）成渝扩容项目ZCB3-2标2＃拌和站【雁江区联盟桥东北50米(资资路) 】</v>
      </c>
      <c r="H364" s="2" t="str">
        <f>'[1]2025年已发货'!H:H</f>
        <v>刘沛琦</v>
      </c>
      <c r="I364" s="2">
        <f>'[1]2025年已发货'!I:I</f>
        <v>18011784798</v>
      </c>
      <c r="J364" s="2" vm="1" t="e">
        <f>_xlfn._xlws.FILTER(辅助信息!D:D,辅助信息!G:G=G364)</f>
        <v>#VALUE!</v>
      </c>
    </row>
    <row r="365" spans="1:10">
      <c r="A365" s="2" t="str">
        <f>'[1]2025年已发货'!A:A</f>
        <v>润耀</v>
      </c>
      <c r="B365" s="2" t="str">
        <f>'[1]2025年已发货'!B:B</f>
        <v>螺纹钢</v>
      </c>
      <c r="C365" s="2" t="str">
        <f>'[1]2025年已发货'!C:C</f>
        <v>HRB400E Φ32 9m</v>
      </c>
      <c r="D365" s="2" t="str">
        <f>'[1]2025年已发货'!D:D</f>
        <v>吨</v>
      </c>
      <c r="E365" s="2">
        <f>'[1]2025年已发货'!E:E</f>
        <v>35</v>
      </c>
      <c r="F365" s="4">
        <f>'[1]2025年已发货'!F:F</f>
        <v>45671</v>
      </c>
      <c r="G365" s="2" t="str">
        <f>'[1]2025年已发货'!G:G</f>
        <v>（中铁广州局-资乐高速5标）四川省乐山市井研县希望大道116号</v>
      </c>
      <c r="H365" s="2" t="str">
        <f>'[1]2025年已发货'!H:H</f>
        <v>廖俊杰</v>
      </c>
      <c r="I365" s="2">
        <f>'[1]2025年已发货'!I:I</f>
        <v>15775100965</v>
      </c>
      <c r="J365" s="2" vm="1" t="e">
        <f>_xlfn._xlws.FILTER(辅助信息!D:D,辅助信息!G:G=G365)</f>
        <v>#VALUE!</v>
      </c>
    </row>
    <row r="366" spans="1:10">
      <c r="A366" s="2" t="str">
        <f>'[1]2025年已发货'!A:A</f>
        <v>成实</v>
      </c>
      <c r="B366" s="2" t="str">
        <f>'[1]2025年已发货'!B:B</f>
        <v>螺纹钢</v>
      </c>
      <c r="C366" s="2" t="str">
        <f>'[1]2025年已发货'!C:C</f>
        <v>HRB400EΦ12*9m</v>
      </c>
      <c r="D366" s="2" t="str">
        <f>'[1]2025年已发货'!D:D</f>
        <v>吨</v>
      </c>
      <c r="E366" s="2">
        <f>'[1]2025年已发货'!E:E</f>
        <v>10</v>
      </c>
      <c r="F366" s="4">
        <f>'[1]2025年已发货'!F:F</f>
        <v>45672</v>
      </c>
      <c r="G366" s="2" t="str">
        <f>'[1]2025年已发货'!G:G</f>
        <v>（中核华兴）四川天府新区585研发中心项目（一期）二标段（科学城中路东段）</v>
      </c>
      <c r="H366" s="2" t="str">
        <f>'[1]2025年已发货'!H:H</f>
        <v>郑西全 </v>
      </c>
      <c r="I366" s="2" t="str">
        <f>'[1]2025年已发货'!I:I</f>
        <v>17608022851</v>
      </c>
      <c r="J366" s="2" vm="1" t="e">
        <f>_xlfn._xlws.FILTER(辅助信息!D:D,辅助信息!G:G=G366)</f>
        <v>#VALUE!</v>
      </c>
    </row>
    <row r="367" spans="1:10">
      <c r="A367" s="2" t="str">
        <f>'[1]2025年已发货'!A:A</f>
        <v>成实</v>
      </c>
      <c r="B367" s="2" t="str">
        <f>'[1]2025年已发货'!B:B</f>
        <v>螺纹钢</v>
      </c>
      <c r="C367" s="2" t="str">
        <f>'[1]2025年已发货'!C:C</f>
        <v>HRB400EΦ14*9m</v>
      </c>
      <c r="D367" s="2" t="str">
        <f>'[1]2025年已发货'!D:D</f>
        <v>吨</v>
      </c>
      <c r="E367" s="2">
        <f>'[1]2025年已发货'!E:E</f>
        <v>2.5</v>
      </c>
      <c r="F367" s="4">
        <f>'[1]2025年已发货'!F:F</f>
        <v>45672</v>
      </c>
      <c r="G367" s="2" t="str">
        <f>'[1]2025年已发货'!G:G</f>
        <v>（中核华兴）四川天府新区585研发中心项目（一期）二标段（科学城中路东段）</v>
      </c>
      <c r="H367" s="2" t="str">
        <f>'[1]2025年已发货'!H:H</f>
        <v>郑西全 </v>
      </c>
      <c r="I367" s="2" t="str">
        <f>'[1]2025年已发货'!I:I</f>
        <v>17608022851</v>
      </c>
      <c r="J367" s="2" vm="1" t="e">
        <f>_xlfn._xlws.FILTER(辅助信息!D:D,辅助信息!G:G=G367)</f>
        <v>#VALUE!</v>
      </c>
    </row>
    <row r="368" spans="1:10">
      <c r="A368" s="2" t="str">
        <f>'[1]2025年已发货'!A:A</f>
        <v>成实</v>
      </c>
      <c r="B368" s="2" t="str">
        <f>'[1]2025年已发货'!B:B</f>
        <v>螺纹钢</v>
      </c>
      <c r="C368" s="2" t="str">
        <f>'[1]2025年已发货'!C:C</f>
        <v>HRB400EΦ16*9m</v>
      </c>
      <c r="D368" s="2" t="str">
        <f>'[1]2025年已发货'!D:D</f>
        <v>吨</v>
      </c>
      <c r="E368" s="2">
        <f>'[1]2025年已发货'!E:E</f>
        <v>10</v>
      </c>
      <c r="F368" s="4">
        <f>'[1]2025年已发货'!F:F</f>
        <v>45672</v>
      </c>
      <c r="G368" s="2" t="str">
        <f>'[1]2025年已发货'!G:G</f>
        <v>（中核华兴）四川天府新区585研发中心项目（一期）二标段（科学城中路东段）</v>
      </c>
      <c r="H368" s="2" t="str">
        <f>'[1]2025年已发货'!H:H</f>
        <v>郑西全 </v>
      </c>
      <c r="I368" s="2" t="str">
        <f>'[1]2025年已发货'!I:I</f>
        <v>17608022851</v>
      </c>
      <c r="J368" s="2" vm="1" t="e">
        <f>_xlfn._xlws.FILTER(辅助信息!D:D,辅助信息!G:G=G368)</f>
        <v>#VALUE!</v>
      </c>
    </row>
    <row r="369" spans="1:10">
      <c r="A369" s="2" t="str">
        <f>'[1]2025年已发货'!A:A</f>
        <v>成实</v>
      </c>
      <c r="B369" s="2" t="str">
        <f>'[1]2025年已发货'!B:B</f>
        <v>螺纹钢</v>
      </c>
      <c r="C369" s="2" t="str">
        <f>'[1]2025年已发货'!C:C</f>
        <v>HRB400EΦ20*9m</v>
      </c>
      <c r="D369" s="2" t="str">
        <f>'[1]2025年已发货'!D:D</f>
        <v>吨</v>
      </c>
      <c r="E369" s="2">
        <f>'[1]2025年已发货'!E:E</f>
        <v>5</v>
      </c>
      <c r="F369" s="4">
        <f>'[1]2025年已发货'!F:F</f>
        <v>45672</v>
      </c>
      <c r="G369" s="2" t="str">
        <f>'[1]2025年已发货'!G:G</f>
        <v>（中核华兴）四川天府新区585研发中心项目（一期）二标段（科学城中路东段）</v>
      </c>
      <c r="H369" s="2" t="str">
        <f>'[1]2025年已发货'!H:H</f>
        <v>郑西全 </v>
      </c>
      <c r="I369" s="2" t="str">
        <f>'[1]2025年已发货'!I:I</f>
        <v>17608022851</v>
      </c>
      <c r="J369" s="2" vm="1" t="e">
        <f>_xlfn._xlws.FILTER(辅助信息!D:D,辅助信息!G:G=G369)</f>
        <v>#VALUE!</v>
      </c>
    </row>
    <row r="370" spans="1:10">
      <c r="A370" s="2" t="str">
        <f>'[1]2025年已发货'!A:A</f>
        <v>成实</v>
      </c>
      <c r="B370" s="2" t="str">
        <f>'[1]2025年已发货'!B:B</f>
        <v>螺纹钢</v>
      </c>
      <c r="C370" s="2" t="str">
        <f>'[1]2025年已发货'!C:C</f>
        <v>HRB400EΦ22*9m</v>
      </c>
      <c r="D370" s="2" t="str">
        <f>'[1]2025年已发货'!D:D</f>
        <v>吨</v>
      </c>
      <c r="E370" s="2">
        <f>'[1]2025年已发货'!E:E</f>
        <v>23</v>
      </c>
      <c r="F370" s="4">
        <f>'[1]2025年已发货'!F:F</f>
        <v>45672</v>
      </c>
      <c r="G370" s="2" t="str">
        <f>'[1]2025年已发货'!G:G</f>
        <v>（中核华兴）四川天府新区585研发中心项目（一期）二标段（科学城中路东段）</v>
      </c>
      <c r="H370" s="2" t="str">
        <f>'[1]2025年已发货'!H:H</f>
        <v>郑西全 </v>
      </c>
      <c r="I370" s="2" t="str">
        <f>'[1]2025年已发货'!I:I</f>
        <v>17608022851</v>
      </c>
      <c r="J370" s="2" vm="1" t="e">
        <f>_xlfn._xlws.FILTER(辅助信息!D:D,辅助信息!G:G=G370)</f>
        <v>#VALUE!</v>
      </c>
    </row>
    <row r="371" spans="1:10">
      <c r="A371" s="2" t="str">
        <f>'[1]2025年已发货'!A:A</f>
        <v>成实</v>
      </c>
      <c r="B371" s="2" t="str">
        <f>'[1]2025年已发货'!B:B</f>
        <v>螺纹钢</v>
      </c>
      <c r="C371" s="2" t="str">
        <f>'[1]2025年已发货'!C:C</f>
        <v>HRB400EΦ25*9m</v>
      </c>
      <c r="D371" s="2" t="str">
        <f>'[1]2025年已发货'!D:D</f>
        <v>吨</v>
      </c>
      <c r="E371" s="2">
        <f>'[1]2025年已发货'!E:E</f>
        <v>15</v>
      </c>
      <c r="F371" s="4">
        <f>'[1]2025年已发货'!F:F</f>
        <v>45672</v>
      </c>
      <c r="G371" s="2" t="str">
        <f>'[1]2025年已发货'!G:G</f>
        <v>（中核华兴）四川天府新区585研发中心项目（一期）二标段（科学城中路东段）</v>
      </c>
      <c r="H371" s="2" t="str">
        <f>'[1]2025年已发货'!H:H</f>
        <v>郑西全 </v>
      </c>
      <c r="I371" s="2" t="str">
        <f>'[1]2025年已发货'!I:I</f>
        <v>17608022851</v>
      </c>
      <c r="J371" s="2" vm="1" t="e">
        <f>_xlfn._xlws.FILTER(辅助信息!D:D,辅助信息!G:G=G371)</f>
        <v>#VALUE!</v>
      </c>
    </row>
    <row r="372" spans="1:10">
      <c r="A372" s="2" t="str">
        <f>'[1]2025年已发货'!A:A</f>
        <v>建邦</v>
      </c>
      <c r="B372" s="2" t="str">
        <f>'[1]2025年已发货'!B:B</f>
        <v>圆钢</v>
      </c>
      <c r="C372" s="2" t="str">
        <f>'[1]2025年已发货'!C:C</f>
        <v>HPB300Φ32  9m</v>
      </c>
      <c r="D372" s="2" t="str">
        <f>'[1]2025年已发货'!D:D</f>
        <v>吨</v>
      </c>
      <c r="E372" s="2">
        <f>'[1]2025年已发货'!E:E</f>
        <v>100</v>
      </c>
      <c r="F372" s="4">
        <f>'[1]2025年已发货'!F:F</f>
        <v>45672</v>
      </c>
      <c r="G372" s="2" t="str">
        <f>'[1]2025年已发货'!G:G</f>
        <v>（五局乐山机场项目）四川省乐山市五通桥区</v>
      </c>
      <c r="H372" s="2" t="str">
        <f>'[1]2025年已发货'!H:H</f>
        <v>贺银</v>
      </c>
      <c r="I372" s="2">
        <f>'[1]2025年已发货'!I:I</f>
        <v>18844162555</v>
      </c>
      <c r="J372" s="2" vm="1" t="e">
        <f>_xlfn._xlws.FILTER(辅助信息!D:D,辅助信息!G:G=G372)</f>
        <v>#VALUE!</v>
      </c>
    </row>
    <row r="373" spans="1:10">
      <c r="A373" s="2" t="str">
        <f>'[1]2025年已发货'!A:A</f>
        <v>建邦</v>
      </c>
      <c r="B373" s="2" t="str">
        <f>'[1]2025年已发货'!B:B</f>
        <v>高线</v>
      </c>
      <c r="C373" s="2" t="str">
        <f>'[1]2025年已发货'!C:C</f>
        <v>HPB300Φ8</v>
      </c>
      <c r="D373" s="2" t="str">
        <f>'[1]2025年已发货'!D:D</f>
        <v>吨</v>
      </c>
      <c r="E373" s="2">
        <f>'[1]2025年已发货'!E:E</f>
        <v>16.5</v>
      </c>
      <c r="F373" s="4">
        <f>'[1]2025年已发货'!F:F</f>
        <v>45672</v>
      </c>
      <c r="G373" s="2" t="str">
        <f>'[1]2025年已发货'!G:G</f>
        <v>（北京工程局乐山机场项目）乐山市五通桥区冠英镇</v>
      </c>
      <c r="H373" s="2" t="str">
        <f>'[1]2025年已发货'!H:H</f>
        <v>王治</v>
      </c>
      <c r="I373" s="2">
        <f>'[1]2025年已发货'!I:I</f>
        <v>18811564698</v>
      </c>
      <c r="J373" s="2" vm="1" t="e">
        <f>_xlfn._xlws.FILTER(辅助信息!D:D,辅助信息!G:G=G373)</f>
        <v>#VALUE!</v>
      </c>
    </row>
    <row r="374" spans="1:10">
      <c r="A374" s="2" t="str">
        <f>'[1]2025年已发货'!A:A</f>
        <v>建邦</v>
      </c>
      <c r="B374" s="2" t="str">
        <f>'[1]2025年已发货'!B:B</f>
        <v>圆钢</v>
      </c>
      <c r="C374" s="2" t="str">
        <f>'[1]2025年已发货'!C:C</f>
        <v>HPB300Φ32  9m</v>
      </c>
      <c r="D374" s="2" t="str">
        <f>'[1]2025年已发货'!D:D</f>
        <v>吨</v>
      </c>
      <c r="E374" s="2">
        <f>'[1]2025年已发货'!E:E</f>
        <v>13</v>
      </c>
      <c r="F374" s="4">
        <f>'[1]2025年已发货'!F:F</f>
        <v>45672</v>
      </c>
      <c r="G374" s="2" t="str">
        <f>'[1]2025年已发货'!G:G</f>
        <v>（北京工程局乐山机场项目）乐山市五通桥区冠英镇</v>
      </c>
      <c r="H374" s="2" t="str">
        <f>'[1]2025年已发货'!H:H</f>
        <v>王治</v>
      </c>
      <c r="I374" s="2">
        <f>'[1]2025年已发货'!I:I</f>
        <v>18811564698</v>
      </c>
      <c r="J374" s="2" vm="1" t="e">
        <f>_xlfn._xlws.FILTER(辅助信息!D:D,辅助信息!G:G=G374)</f>
        <v>#VALUE!</v>
      </c>
    </row>
    <row r="375" spans="1:10">
      <c r="A375" s="2" t="str">
        <f>'[1]2025年已发货'!A:A</f>
        <v>建邦</v>
      </c>
      <c r="B375" s="2" t="str">
        <f>'[1]2025年已发货'!B:B</f>
        <v>螺纹钢</v>
      </c>
      <c r="C375" s="2" t="str">
        <f>'[1]2025年已发货'!C:C</f>
        <v>HRB500E Φ25 12m</v>
      </c>
      <c r="D375" s="2" t="str">
        <f>'[1]2025年已发货'!D:D</f>
        <v>吨</v>
      </c>
      <c r="E375" s="2">
        <f>'[1]2025年已发货'!E:E</f>
        <v>65</v>
      </c>
      <c r="F375" s="4">
        <f>'[1]2025年已发货'!F:F</f>
        <v>45672</v>
      </c>
      <c r="G375" s="2" t="str">
        <f>'[1]2025年已发货'!G:G</f>
        <v>（北京工程局乐山机场项目）乐山市五通桥区冠英镇</v>
      </c>
      <c r="H375" s="2" t="str">
        <f>'[1]2025年已发货'!H:H</f>
        <v>王治</v>
      </c>
      <c r="I375" s="2">
        <f>'[1]2025年已发货'!I:I</f>
        <v>18811564698</v>
      </c>
      <c r="J375" s="2" vm="1" t="e">
        <f>_xlfn._xlws.FILTER(辅助信息!D:D,辅助信息!G:G=G375)</f>
        <v>#VALUE!</v>
      </c>
    </row>
    <row r="376" spans="1:10">
      <c r="A376" s="2" t="str">
        <f>'[1]2025年已发货'!A:A</f>
        <v>建邦</v>
      </c>
      <c r="B376" s="2" t="str">
        <f>'[1]2025年已发货'!B:B</f>
        <v>螺纹钢</v>
      </c>
      <c r="C376" s="2" t="str">
        <f>'[1]2025年已发货'!C:C</f>
        <v>HRB500E Φ28 12m</v>
      </c>
      <c r="D376" s="2" t="str">
        <f>'[1]2025年已发货'!D:D</f>
        <v>吨</v>
      </c>
      <c r="E376" s="2">
        <f>'[1]2025年已发货'!E:E</f>
        <v>36</v>
      </c>
      <c r="F376" s="4">
        <f>'[1]2025年已发货'!F:F</f>
        <v>45672</v>
      </c>
      <c r="G376" s="2" t="str">
        <f>'[1]2025年已发货'!G:G</f>
        <v>（北京工程局乐山机场项目）乐山市五通桥区冠英镇</v>
      </c>
      <c r="H376" s="2" t="str">
        <f>'[1]2025年已发货'!H:H</f>
        <v>王治</v>
      </c>
      <c r="I376" s="2">
        <f>'[1]2025年已发货'!I:I</f>
        <v>18811564698</v>
      </c>
      <c r="J376" s="2" vm="1" t="e">
        <f>_xlfn._xlws.FILTER(辅助信息!D:D,辅助信息!G:G=G376)</f>
        <v>#VALUE!</v>
      </c>
    </row>
    <row r="377" spans="1:10">
      <c r="A377" s="2" t="str">
        <f>'[1]2025年已发货'!A:A</f>
        <v>润耀</v>
      </c>
      <c r="B377" s="2" t="str">
        <f>'[1]2025年已发货'!B:B</f>
        <v>螺纹钢</v>
      </c>
      <c r="C377" s="2" t="str">
        <f>'[1]2025年已发货'!C:C</f>
        <v>HRB500E Φ28 12m</v>
      </c>
      <c r="D377" s="2" t="str">
        <f>'[1]2025年已发货'!D:D</f>
        <v>吨</v>
      </c>
      <c r="E377" s="2">
        <f>'[1]2025年已发货'!E:E</f>
        <v>42</v>
      </c>
      <c r="F377" s="4">
        <f>'[1]2025年已发货'!F:F</f>
        <v>45672</v>
      </c>
      <c r="G377" s="2" t="str">
        <f>'[1]2025年已发货'!G:G</f>
        <v>（中铁广州局-资乐高速5标）四川省乐山市井研县希望大道116号</v>
      </c>
      <c r="H377" s="2" t="str">
        <f>'[1]2025年已发货'!H:H</f>
        <v>廖俊杰</v>
      </c>
      <c r="I377" s="2">
        <f>'[1]2025年已发货'!I:I</f>
        <v>15775100965</v>
      </c>
      <c r="J377" s="2" vm="1" t="e">
        <f>_xlfn._xlws.FILTER(辅助信息!D:D,辅助信息!G:G=G377)</f>
        <v>#VALUE!</v>
      </c>
    </row>
    <row r="378" spans="1:10">
      <c r="A378" s="2" t="str">
        <f>'[1]2025年已发货'!A:A</f>
        <v>润耀</v>
      </c>
      <c r="B378" s="2" t="str">
        <f>'[1]2025年已发货'!B:B</f>
        <v>螺纹钢</v>
      </c>
      <c r="C378" s="2" t="str">
        <f>'[1]2025年已发货'!C:C</f>
        <v>HRB400E Φ32 12m</v>
      </c>
      <c r="D378" s="2" t="str">
        <f>'[1]2025年已发货'!D:D</f>
        <v>吨</v>
      </c>
      <c r="E378" s="2">
        <f>'[1]2025年已发货'!E:E</f>
        <v>17</v>
      </c>
      <c r="F378" s="4">
        <f>'[1]2025年已发货'!F:F</f>
        <v>45672</v>
      </c>
      <c r="G378" s="2" t="str">
        <f>'[1]2025年已发货'!G:G</f>
        <v>（中铁广州局-资乐高速5标）四川省乐山市井研县希望大道116号</v>
      </c>
      <c r="H378" s="2" t="str">
        <f>'[1]2025年已发货'!H:H</f>
        <v>廖俊杰</v>
      </c>
      <c r="I378" s="2">
        <f>'[1]2025年已发货'!I:I</f>
        <v>15775100965</v>
      </c>
      <c r="J378" s="2" vm="1" t="e">
        <f>_xlfn._xlws.FILTER(辅助信息!D:D,辅助信息!G:G=G378)</f>
        <v>#VALUE!</v>
      </c>
    </row>
    <row r="379" spans="1:10">
      <c r="A379" s="2" t="str">
        <f>'[1]2025年已发货'!A:A</f>
        <v>润耀</v>
      </c>
      <c r="B379" s="2" t="str">
        <f>'[1]2025年已发货'!B:B</f>
        <v>螺纹钢</v>
      </c>
      <c r="C379" s="2" t="str">
        <f>'[1]2025年已发货'!C:C</f>
        <v>HRB500E Φ25 12m</v>
      </c>
      <c r="D379" s="2" t="str">
        <f>'[1]2025年已发货'!D:D</f>
        <v>吨</v>
      </c>
      <c r="E379" s="2">
        <f>'[1]2025年已发货'!E:E</f>
        <v>9</v>
      </c>
      <c r="F379" s="4">
        <f>'[1]2025年已发货'!F:F</f>
        <v>45672</v>
      </c>
      <c r="G379" s="2" t="str">
        <f>'[1]2025年已发货'!G:G</f>
        <v>（中铁广州局-资乐高速5标）四川省乐山市井研县希望大道116号</v>
      </c>
      <c r="H379" s="2" t="str">
        <f>'[1]2025年已发货'!H:H</f>
        <v>廖俊杰</v>
      </c>
      <c r="I379" s="2">
        <f>'[1]2025年已发货'!I:I</f>
        <v>15775100965</v>
      </c>
      <c r="J379" s="2" vm="1" t="e">
        <f>_xlfn._xlws.FILTER(辅助信息!D:D,辅助信息!G:G=G379)</f>
        <v>#VALUE!</v>
      </c>
    </row>
    <row r="380" spans="1:10">
      <c r="A380" s="2" t="str">
        <f>'[1]2025年已发货'!A:A</f>
        <v>润耀</v>
      </c>
      <c r="B380" s="2" t="str">
        <f>'[1]2025年已发货'!B:B</f>
        <v>螺纹钢</v>
      </c>
      <c r="C380" s="2" t="str">
        <f>'[1]2025年已发货'!C:C</f>
        <v>HRB400E Φ32 9m</v>
      </c>
      <c r="D380" s="2" t="str">
        <f>'[1]2025年已发货'!D:D</f>
        <v>吨</v>
      </c>
      <c r="E380" s="2">
        <f>'[1]2025年已发货'!E:E</f>
        <v>31</v>
      </c>
      <c r="F380" s="4">
        <f>'[1]2025年已发货'!F:F</f>
        <v>45672</v>
      </c>
      <c r="G380" s="2" t="str">
        <f>'[1]2025年已发货'!G:G</f>
        <v>（中铁广州局-资乐高速5标）四川省乐山市井研县希望大道116号</v>
      </c>
      <c r="H380" s="2" t="str">
        <f>'[1]2025年已发货'!H:H</f>
        <v>廖俊杰</v>
      </c>
      <c r="I380" s="2">
        <f>'[1]2025年已发货'!I:I</f>
        <v>15775100965</v>
      </c>
      <c r="J380" s="2" vm="1" t="e">
        <f>_xlfn._xlws.FILTER(辅助信息!D:D,辅助信息!G:G=G380)</f>
        <v>#VALUE!</v>
      </c>
    </row>
    <row r="381" spans="1:10">
      <c r="A381" s="2" t="str">
        <f>'[1]2025年已发货'!A:A</f>
        <v>润耀</v>
      </c>
      <c r="B381" s="2" t="str">
        <f>'[1]2025年已发货'!B:B</f>
        <v>螺纹钢</v>
      </c>
      <c r="C381" s="2" t="str">
        <f>'[1]2025年已发货'!C:C</f>
        <v>HRB400E Φ28 9m</v>
      </c>
      <c r="D381" s="2" t="str">
        <f>'[1]2025年已发货'!D:D</f>
        <v>吨</v>
      </c>
      <c r="E381" s="2">
        <f>'[1]2025年已发货'!E:E</f>
        <v>15</v>
      </c>
      <c r="F381" s="4">
        <f>'[1]2025年已发货'!F:F</f>
        <v>45672</v>
      </c>
      <c r="G381" s="2" t="str">
        <f>'[1]2025年已发货'!G:G</f>
        <v>（中铁广州局-资乐高速5标）四川省乐山市井研县希望大道116号</v>
      </c>
      <c r="H381" s="2" t="str">
        <f>'[1]2025年已发货'!H:H</f>
        <v>廖俊杰</v>
      </c>
      <c r="I381" s="2">
        <f>'[1]2025年已发货'!I:I</f>
        <v>15775100965</v>
      </c>
      <c r="J381" s="2" vm="1" t="e">
        <f>_xlfn._xlws.FILTER(辅助信息!D:D,辅助信息!G:G=G381)</f>
        <v>#VALUE!</v>
      </c>
    </row>
    <row r="382" spans="1:10">
      <c r="A382" s="2" t="str">
        <f>'[1]2025年已发货'!A:A</f>
        <v>润耀</v>
      </c>
      <c r="B382" s="2" t="str">
        <f>'[1]2025年已发货'!B:B</f>
        <v>盘螺</v>
      </c>
      <c r="C382" s="2" t="str">
        <f>'[1]2025年已发货'!C:C</f>
        <v>HRB400E Φ12</v>
      </c>
      <c r="D382" s="2" t="str">
        <f>'[1]2025年已发货'!D:D</f>
        <v>吨</v>
      </c>
      <c r="E382" s="2">
        <f>'[1]2025年已发货'!E:E</f>
        <v>15</v>
      </c>
      <c r="F382" s="4">
        <f>'[1]2025年已发货'!F:F</f>
        <v>45672</v>
      </c>
      <c r="G382" s="2" t="str">
        <f>'[1]2025年已发货'!G:G</f>
        <v>（中铁广州局-资乐高速5标）四川省乐山市井研县希望大道116号</v>
      </c>
      <c r="H382" s="2" t="str">
        <f>'[1]2025年已发货'!H:H</f>
        <v>廖俊杰</v>
      </c>
      <c r="I382" s="2">
        <f>'[1]2025年已发货'!I:I</f>
        <v>15775100965</v>
      </c>
      <c r="J382" s="2" vm="1" t="e">
        <f>_xlfn._xlws.FILTER(辅助信息!D:D,辅助信息!G:G=G382)</f>
        <v>#VALUE!</v>
      </c>
    </row>
    <row r="383" spans="1:10">
      <c r="A383" s="2" t="str">
        <f>'[1]2025年已发货'!A:A</f>
        <v>润耀</v>
      </c>
      <c r="B383" s="2" t="str">
        <f>'[1]2025年已发货'!B:B</f>
        <v>螺纹钢</v>
      </c>
      <c r="C383" s="2" t="str">
        <f>'[1]2025年已发货'!C:C</f>
        <v>HRB400E Φ16 9m</v>
      </c>
      <c r="D383" s="2" t="str">
        <f>'[1]2025年已发货'!D:D</f>
        <v>吨</v>
      </c>
      <c r="E383" s="2">
        <f>'[1]2025年已发货'!E:E</f>
        <v>8</v>
      </c>
      <c r="F383" s="4">
        <f>'[1]2025年已发货'!F:F</f>
        <v>45672</v>
      </c>
      <c r="G383" s="2" t="str">
        <f>'[1]2025年已发货'!G:G</f>
        <v>（中铁广州局-资乐高速5标）四川省乐山市井研县希望大道116号</v>
      </c>
      <c r="H383" s="2" t="str">
        <f>'[1]2025年已发货'!H:H</f>
        <v>廖俊杰</v>
      </c>
      <c r="I383" s="2">
        <f>'[1]2025年已发货'!I:I</f>
        <v>15775100965</v>
      </c>
      <c r="J383" s="2" vm="1" t="e">
        <f>_xlfn._xlws.FILTER(辅助信息!D:D,辅助信息!G:G=G383)</f>
        <v>#VALUE!</v>
      </c>
    </row>
    <row r="384" spans="1:10">
      <c r="A384" s="2" t="str">
        <f>'[1]2025年已发货'!A:A</f>
        <v>德胜</v>
      </c>
      <c r="B384" s="2" t="str">
        <f>'[1]2025年已发货'!B:B</f>
        <v>螺纹钢</v>
      </c>
      <c r="C384" s="2" t="str">
        <f>'[1]2025年已发货'!C:C</f>
        <v>HRB400E Φ28 9m</v>
      </c>
      <c r="D384" s="2" t="str">
        <f>'[1]2025年已发货'!D:D</f>
        <v>吨</v>
      </c>
      <c r="E384" s="2">
        <f>'[1]2025年已发货'!E:E</f>
        <v>35</v>
      </c>
      <c r="F384" s="4">
        <f>'[1]2025年已发货'!F:F</f>
        <v>45672</v>
      </c>
      <c r="G384" s="2" t="str">
        <f>'[1]2025年已发货'!G:G</f>
        <v>（中铁广州局-成渝扩容2标）成渝扩容项目ZCB3-2标2＃拌和站【雁江区联盟桥东北50米(资资路) 】</v>
      </c>
      <c r="H384" s="2" t="str">
        <f>'[1]2025年已发货'!H:H</f>
        <v>刘沛琦</v>
      </c>
      <c r="I384" s="2">
        <f>'[1]2025年已发货'!I:I</f>
        <v>18011784798</v>
      </c>
      <c r="J384" s="2" vm="1" t="e">
        <f>_xlfn._xlws.FILTER(辅助信息!D:D,辅助信息!G:G=G384)</f>
        <v>#VALUE!</v>
      </c>
    </row>
    <row r="385" spans="1:10">
      <c r="A385" s="2" t="str">
        <f>'[1]2025年已发货'!A:A</f>
        <v>陕钢</v>
      </c>
      <c r="B385" s="2" t="str">
        <f>'[1]2025年已发货'!B:B</f>
        <v>螺纹钢</v>
      </c>
      <c r="C385" s="2" t="str">
        <f>'[1]2025年已发货'!C:C</f>
        <v>HRB400E Φ28 9m</v>
      </c>
      <c r="D385" s="2" t="str">
        <f>'[1]2025年已发货'!D:D</f>
        <v>吨</v>
      </c>
      <c r="E385" s="2">
        <f>'[1]2025年已发货'!E:E</f>
        <v>35</v>
      </c>
      <c r="F385" s="4">
        <f>'[1]2025年已发货'!F:F</f>
        <v>45673</v>
      </c>
      <c r="G385" s="2" t="str">
        <f>'[1]2025年已发货'!G:G</f>
        <v>（中铁广州局-资乐高速5标）四川省乐山市井研县希望大道116号</v>
      </c>
      <c r="H385" s="2" t="str">
        <f>'[1]2025年已发货'!H:H</f>
        <v>廖俊杰</v>
      </c>
      <c r="I385" s="2">
        <f>'[1]2025年已发货'!I:I</f>
        <v>15775100965</v>
      </c>
      <c r="J385" s="2" vm="1" t="e">
        <f>_xlfn._xlws.FILTER(辅助信息!D:D,辅助信息!G:G=G385)</f>
        <v>#VALUE!</v>
      </c>
    </row>
    <row r="386" spans="1:10">
      <c r="A386" s="2" t="str">
        <f>'[1]2025年已发货'!A:A</f>
        <v>润耀</v>
      </c>
      <c r="B386" s="2" t="str">
        <f>'[1]2025年已发货'!B:B</f>
        <v>螺纹钢</v>
      </c>
      <c r="C386" s="2" t="str">
        <f>'[1]2025年已发货'!C:C</f>
        <v>HRB400E Φ32 9m</v>
      </c>
      <c r="D386" s="2" t="str">
        <f>'[1]2025年已发货'!D:D</f>
        <v>吨</v>
      </c>
      <c r="E386" s="2">
        <f>'[1]2025年已发货'!E:E</f>
        <v>70</v>
      </c>
      <c r="F386" s="4">
        <f>'[1]2025年已发货'!F:F</f>
        <v>45673</v>
      </c>
      <c r="G386" s="2" t="str">
        <f>'[1]2025年已发货'!G:G</f>
        <v>（中铁广州局-资乐高速5标）四川省乐山市井研县希望大道116号</v>
      </c>
      <c r="H386" s="2" t="str">
        <f>'[1]2025年已发货'!H:H</f>
        <v>廖俊杰</v>
      </c>
      <c r="I386" s="2">
        <f>'[1]2025年已发货'!I:I</f>
        <v>15775100965</v>
      </c>
      <c r="J386" s="2" vm="1" t="e">
        <f>_xlfn._xlws.FILTER(辅助信息!D:D,辅助信息!G:G=G386)</f>
        <v>#VALUE!</v>
      </c>
    </row>
    <row r="387" spans="1:10">
      <c r="A387" s="2" t="str">
        <f>'[1]2025年已发货'!A:A</f>
        <v>润耀</v>
      </c>
      <c r="B387" s="2" t="str">
        <f>'[1]2025年已发货'!B:B</f>
        <v>螺纹钢</v>
      </c>
      <c r="C387" s="2" t="str">
        <f>'[1]2025年已发货'!C:C</f>
        <v>HRB400E Φ25 12m</v>
      </c>
      <c r="D387" s="2" t="str">
        <f>'[1]2025年已发货'!D:D</f>
        <v>吨</v>
      </c>
      <c r="E387" s="2">
        <f>'[1]2025年已发货'!E:E</f>
        <v>70</v>
      </c>
      <c r="F387" s="4">
        <f>'[1]2025年已发货'!F:F</f>
        <v>45673</v>
      </c>
      <c r="G387" s="2" t="str">
        <f>'[1]2025年已发货'!G:G</f>
        <v>（中铁广州局-资乐高速5标）四川省乐山市井研县希望大道116号</v>
      </c>
      <c r="H387" s="2" t="str">
        <f>'[1]2025年已发货'!H:H</f>
        <v>廖俊杰</v>
      </c>
      <c r="I387" s="2">
        <f>'[1]2025年已发货'!I:I</f>
        <v>15775100965</v>
      </c>
      <c r="J387" s="2" vm="1" t="e">
        <f>_xlfn._xlws.FILTER(辅助信息!D:D,辅助信息!G:G=G387)</f>
        <v>#VALUE!</v>
      </c>
    </row>
    <row r="388" spans="1:10">
      <c r="A388" s="2" t="str">
        <f>'[1]2025年已发货'!A:A</f>
        <v>润耀</v>
      </c>
      <c r="B388" s="2" t="str">
        <f>'[1]2025年已发货'!B:B</f>
        <v>螺纹钢</v>
      </c>
      <c r="C388" s="2" t="str">
        <f>'[1]2025年已发货'!C:C</f>
        <v>HRB500E Φ22 12m</v>
      </c>
      <c r="D388" s="2" t="str">
        <f>'[1]2025年已发货'!D:D</f>
        <v>吨</v>
      </c>
      <c r="E388" s="2">
        <f>'[1]2025年已发货'!E:E</f>
        <v>35</v>
      </c>
      <c r="F388" s="4">
        <f>'[1]2025年已发货'!F:F</f>
        <v>45673</v>
      </c>
      <c r="G388" s="2" t="str">
        <f>'[1]2025年已发货'!G:G</f>
        <v>（中铁广州局-资乐高速5标）四川省乐山市井研县希望大道116号</v>
      </c>
      <c r="H388" s="2" t="str">
        <f>'[1]2025年已发货'!H:H</f>
        <v>廖俊杰</v>
      </c>
      <c r="I388" s="2">
        <f>'[1]2025年已发货'!I:I</f>
        <v>15775100965</v>
      </c>
      <c r="J388" s="2" vm="1" t="e">
        <f>_xlfn._xlws.FILTER(辅助信息!D:D,辅助信息!G:G=G388)</f>
        <v>#VALUE!</v>
      </c>
    </row>
    <row r="389" spans="1:10">
      <c r="A389" s="2" t="str">
        <f>'[1]2025年已发货'!A:A</f>
        <v>佳业</v>
      </c>
      <c r="B389" s="2" t="str">
        <f>'[1]2025年已发货'!B:B</f>
        <v>螺纹钢</v>
      </c>
      <c r="C389" s="2" t="str">
        <f>'[1]2025年已发货'!C:C</f>
        <v>HRB500E Φ12</v>
      </c>
      <c r="D389" s="2" t="str">
        <f>'[1]2025年已发货'!D:D</f>
        <v>吨</v>
      </c>
      <c r="E389" s="2">
        <f>'[1]2025年已发货'!E:E</f>
        <v>20</v>
      </c>
      <c r="F389" s="4">
        <f>'[1]2025年已发货'!F:F</f>
        <v>45673</v>
      </c>
      <c r="G389" s="2" t="str">
        <f>'[1]2025年已发货'!G:G</f>
        <v>(华西颐海-科创农业生态谷-1号钢筋房)成都市简阳市白金山水库</v>
      </c>
      <c r="H389" s="2" t="str">
        <f>'[1]2025年已发货'!H:H</f>
        <v>石清国</v>
      </c>
      <c r="I389" s="2">
        <f>'[1]2025年已发货'!I:I</f>
        <v>13458642015</v>
      </c>
      <c r="J389" s="2" t="str">
        <f>_xlfn._xlws.FILTER(辅助信息!D:D,辅助信息!G:G=G389)</f>
        <v>华西颐海-科创农业生态谷</v>
      </c>
    </row>
    <row r="390" spans="1:10">
      <c r="A390" s="2" t="str">
        <f>'[1]2025年已发货'!A:A</f>
        <v>佳业</v>
      </c>
      <c r="B390" s="2" t="str">
        <f>'[1]2025年已发货'!B:B</f>
        <v>螺纹钢</v>
      </c>
      <c r="C390" s="2" t="str">
        <f>'[1]2025年已发货'!C:C</f>
        <v>HRB500E Φ22</v>
      </c>
      <c r="D390" s="2" t="str">
        <f>'[1]2025年已发货'!D:D</f>
        <v>吨</v>
      </c>
      <c r="E390" s="2">
        <f>'[1]2025年已发货'!E:E</f>
        <v>5</v>
      </c>
      <c r="F390" s="4">
        <f>'[1]2025年已发货'!F:F</f>
        <v>45673</v>
      </c>
      <c r="G390" s="2" t="str">
        <f>'[1]2025年已发货'!G:G</f>
        <v>(华西颐海-科创农业生态谷-1号钢筋房)成都市简阳市白金山水库</v>
      </c>
      <c r="H390" s="2" t="str">
        <f>'[1]2025年已发货'!H:H</f>
        <v>石清国</v>
      </c>
      <c r="I390" s="2">
        <f>'[1]2025年已发货'!I:I</f>
        <v>13458642015</v>
      </c>
      <c r="J390" s="2" t="str">
        <f>_xlfn._xlws.FILTER(辅助信息!D:D,辅助信息!G:G=G390)</f>
        <v>华西颐海-科创农业生态谷</v>
      </c>
    </row>
    <row r="391" spans="1:10">
      <c r="A391" s="2" t="str">
        <f>'[1]2025年已发货'!A:A</f>
        <v>佳业</v>
      </c>
      <c r="B391" s="2" t="str">
        <f>'[1]2025年已发货'!B:B</f>
        <v>螺纹钢</v>
      </c>
      <c r="C391" s="2" t="str">
        <f>'[1]2025年已发货'!C:C</f>
        <v>HRB500E Φ25</v>
      </c>
      <c r="D391" s="2" t="str">
        <f>'[1]2025年已发货'!D:D</f>
        <v>吨</v>
      </c>
      <c r="E391" s="2">
        <f>'[1]2025年已发货'!E:E</f>
        <v>10</v>
      </c>
      <c r="F391" s="4">
        <f>'[1]2025年已发货'!F:F</f>
        <v>45673</v>
      </c>
      <c r="G391" s="2" t="str">
        <f>'[1]2025年已发货'!G:G</f>
        <v>(华西颐海-科创农业生态谷-1号钢筋房)成都市简阳市白金山水库</v>
      </c>
      <c r="H391" s="2" t="str">
        <f>'[1]2025年已发货'!H:H</f>
        <v>石清国</v>
      </c>
      <c r="I391" s="2">
        <f>'[1]2025年已发货'!I:I</f>
        <v>13458642015</v>
      </c>
      <c r="J391" s="2" t="str">
        <f>_xlfn._xlws.FILTER(辅助信息!D:D,辅助信息!G:G=G391)</f>
        <v>华西颐海-科创农业生态谷</v>
      </c>
    </row>
    <row r="392" spans="1:10">
      <c r="A392" s="2" t="str">
        <f>'[1]2025年已发货'!A:A</f>
        <v>达钢</v>
      </c>
      <c r="B392" s="2" t="str">
        <f>'[1]2025年已发货'!B:B</f>
        <v>盘螺</v>
      </c>
      <c r="C392" s="2" t="str">
        <f>'[1]2025年已发货'!C:C</f>
        <v>HRB400E Φ6</v>
      </c>
      <c r="D392" s="2" t="str">
        <f>'[1]2025年已发货'!D:D</f>
        <v>吨</v>
      </c>
      <c r="E392" s="2">
        <f>'[1]2025年已发货'!E:E</f>
        <v>105</v>
      </c>
      <c r="F392" s="4">
        <f>'[1]2025年已发货'!F:F</f>
        <v>45673</v>
      </c>
      <c r="G392" s="2" t="str">
        <f>'[1]2025年已发货'!G:G</f>
        <v>(五冶钢构医学科学产业园建设项目房建二部-三标（1-5）)四川省南充市顺庆区搬罾街道学府大道二段</v>
      </c>
      <c r="H392" s="2" t="str">
        <f>'[1]2025年已发货'!H:H</f>
        <v>安南</v>
      </c>
      <c r="I392" s="2">
        <f>'[1]2025年已发货'!I:I</f>
        <v>19950525030</v>
      </c>
      <c r="J392" s="2" t="str">
        <f>_xlfn._xlws.FILTER(辅助信息!D:D,辅助信息!G:G=G392)</f>
        <v>五冶钢构南充医学科学产业园建设项目</v>
      </c>
    </row>
    <row r="393" spans="1:10">
      <c r="A393" s="2" t="str">
        <f>'[1]2025年已发货'!A:A</f>
        <v>达钢</v>
      </c>
      <c r="B393" s="2" t="str">
        <f>'[1]2025年已发货'!B:B</f>
        <v>螺纹钢</v>
      </c>
      <c r="C393" s="2" t="str">
        <f>'[1]2025年已发货'!C:C</f>
        <v>HRB400E Φ12 9m</v>
      </c>
      <c r="D393" s="2" t="str">
        <f>'[1]2025年已发货'!D:D</f>
        <v>吨</v>
      </c>
      <c r="E393" s="2">
        <f>'[1]2025年已发货'!E:E</f>
        <v>70</v>
      </c>
      <c r="F393" s="4">
        <f>'[1]2025年已发货'!F:F</f>
        <v>45673</v>
      </c>
      <c r="G393" s="2" t="str">
        <f>'[1]2025年已发货'!G:G</f>
        <v>(五冶钢构医学科学产业园建设项目房建二部-三标（1-5）)四川省南充市顺庆区搬罾街道学府大道二段</v>
      </c>
      <c r="H393" s="2" t="str">
        <f>'[1]2025年已发货'!H:H</f>
        <v>安南</v>
      </c>
      <c r="I393" s="2">
        <f>'[1]2025年已发货'!I:I</f>
        <v>19950525030</v>
      </c>
      <c r="J393" s="2" t="str">
        <f>_xlfn._xlws.FILTER(辅助信息!D:D,辅助信息!G:G=G393)</f>
        <v>五冶钢构南充医学科学产业园建设项目</v>
      </c>
    </row>
    <row r="394" spans="1:10">
      <c r="A394" s="2" t="str">
        <f>'[1]2025年已发货'!A:A</f>
        <v>佳业</v>
      </c>
      <c r="B394" s="2" t="str">
        <f>'[1]2025年已发货'!B:B</f>
        <v>螺纹钢</v>
      </c>
      <c r="C394" s="2" t="str">
        <f>'[1]2025年已发货'!C:C</f>
        <v>HRB400E Φ14 9m</v>
      </c>
      <c r="D394" s="2" t="str">
        <f>'[1]2025年已发货'!D:D</f>
        <v>吨</v>
      </c>
      <c r="E394" s="2">
        <f>'[1]2025年已发货'!E:E</f>
        <v>22</v>
      </c>
      <c r="F394" s="4">
        <f>'[1]2025年已发货'!F:F</f>
        <v>45674</v>
      </c>
      <c r="G394" s="2" t="str">
        <f>'[1]2025年已发货'!G:G</f>
        <v>(五冶钢构医学科学产业园建设项目房建二部-网羽馆（6-5）)四川省南充市顺庆区搬罾街道学府大道二段</v>
      </c>
      <c r="H394" s="2" t="str">
        <f>'[1]2025年已发货'!H:H</f>
        <v>安南</v>
      </c>
      <c r="I394" s="2">
        <f>'[1]2025年已发货'!I:I</f>
        <v>19950525030</v>
      </c>
      <c r="J394" s="2" t="str">
        <f>_xlfn._xlws.FILTER(辅助信息!D:D,辅助信息!G:G=G394)</f>
        <v>五冶钢构南充医学科学产业园建设项目</v>
      </c>
    </row>
    <row r="395" spans="1:10">
      <c r="A395" s="2" t="str">
        <f>'[1]2025年已发货'!A:A</f>
        <v>佳业</v>
      </c>
      <c r="B395" s="2" t="str">
        <f>'[1]2025年已发货'!B:B</f>
        <v>螺纹钢</v>
      </c>
      <c r="C395" s="2" t="str">
        <f>'[1]2025年已发货'!C:C</f>
        <v>HRB400E Φ16 9m</v>
      </c>
      <c r="D395" s="2" t="str">
        <f>'[1]2025年已发货'!D:D</f>
        <v>吨</v>
      </c>
      <c r="E395" s="2">
        <f>'[1]2025年已发货'!E:E</f>
        <v>13</v>
      </c>
      <c r="F395" s="4">
        <f>'[1]2025年已发货'!F:F</f>
        <v>45674</v>
      </c>
      <c r="G395" s="2" t="str">
        <f>'[1]2025年已发货'!G:G</f>
        <v>(五冶钢构医学科学产业园建设项目房建二部-网羽馆（6-5）)四川省南充市顺庆区搬罾街道学府大道二段</v>
      </c>
      <c r="H395" s="2" t="str">
        <f>'[1]2025年已发货'!H:H</f>
        <v>安南</v>
      </c>
      <c r="I395" s="2">
        <f>'[1]2025年已发货'!I:I</f>
        <v>19950525030</v>
      </c>
      <c r="J395" s="2" t="str">
        <f>_xlfn._xlws.FILTER(辅助信息!D:D,辅助信息!G:G=G395)</f>
        <v>五冶钢构南充医学科学产业园建设项目</v>
      </c>
    </row>
    <row r="396" spans="1:10">
      <c r="A396" s="2" t="str">
        <f>'[1]2025年已发货'!A:A</f>
        <v>佳业</v>
      </c>
      <c r="B396" s="2" t="str">
        <f>'[1]2025年已发货'!B:B</f>
        <v>螺纹钢</v>
      </c>
      <c r="C396" s="2" t="str">
        <f>'[1]2025年已发货'!C:C</f>
        <v>HRB400E Φ14 9m</v>
      </c>
      <c r="D396" s="2" t="str">
        <f>'[1]2025年已发货'!D:D</f>
        <v>吨</v>
      </c>
      <c r="E396" s="2">
        <f>'[1]2025年已发货'!E:E</f>
        <v>5</v>
      </c>
      <c r="F396" s="4">
        <f>'[1]2025年已发货'!F:F</f>
        <v>45674</v>
      </c>
      <c r="G396" s="2" t="str">
        <f>'[1]2025年已发货'!G:G</f>
        <v>(五冶钢构医学科学产业园建设项目房建三部-一标（7-2）)四川省南充市顺庆区搬罾街道学府大道二段</v>
      </c>
      <c r="H396" s="2" t="str">
        <f>'[1]2025年已发货'!H:H</f>
        <v>郑林</v>
      </c>
      <c r="I396" s="2">
        <f>'[1]2025年已发货'!I:I</f>
        <v>18349955455</v>
      </c>
      <c r="J396" s="2" t="str">
        <f>_xlfn._xlws.FILTER(辅助信息!D:D,辅助信息!G:G=G396)</f>
        <v>五冶钢构南充医学科学产业园建设项目</v>
      </c>
    </row>
    <row r="397" spans="1:10">
      <c r="A397" s="2" t="str">
        <f>'[1]2025年已发货'!A:A</f>
        <v>佳业</v>
      </c>
      <c r="B397" s="2" t="str">
        <f>'[1]2025年已发货'!B:B</f>
        <v>螺纹钢</v>
      </c>
      <c r="C397" s="2" t="str">
        <f>'[1]2025年已发货'!C:C</f>
        <v>HRB500E Φ18</v>
      </c>
      <c r="D397" s="2" t="str">
        <f>'[1]2025年已发货'!D:D</f>
        <v>吨</v>
      </c>
      <c r="E397" s="2">
        <f>'[1]2025年已发货'!E:E</f>
        <v>2.5</v>
      </c>
      <c r="F397" s="4">
        <f>'[1]2025年已发货'!F:F</f>
        <v>45674</v>
      </c>
      <c r="G397" s="2" t="str">
        <f>'[1]2025年已发货'!G:G</f>
        <v>(五冶钢构医学科学产业园建设项目房建三部-一标（7-3）)四川省南充市顺庆区搬罾街道学府大道二段</v>
      </c>
      <c r="H397" s="2" t="str">
        <f>'[1]2025年已发货'!H:H</f>
        <v>郑林</v>
      </c>
      <c r="I397" s="2">
        <f>'[1]2025年已发货'!I:I</f>
        <v>18349955455</v>
      </c>
      <c r="J397" s="2" t="str">
        <f>_xlfn._xlws.FILTER(辅助信息!D:D,辅助信息!G:G=G397)</f>
        <v>五冶钢构南充医学科学产业园建设项目</v>
      </c>
    </row>
    <row r="398" spans="1:10">
      <c r="A398" s="2" t="str">
        <f>'[1]2025年已发货'!A:A</f>
        <v>佳业</v>
      </c>
      <c r="B398" s="2" t="str">
        <f>'[1]2025年已发货'!B:B</f>
        <v>螺纹钢</v>
      </c>
      <c r="C398" s="2" t="str">
        <f>'[1]2025年已发货'!C:C</f>
        <v>HRB500E Φ20</v>
      </c>
      <c r="D398" s="2" t="str">
        <f>'[1]2025年已发货'!D:D</f>
        <v>吨</v>
      </c>
      <c r="E398" s="2">
        <f>'[1]2025年已发货'!E:E</f>
        <v>15</v>
      </c>
      <c r="F398" s="4">
        <f>'[1]2025年已发货'!F:F</f>
        <v>45674</v>
      </c>
      <c r="G398" s="2" t="str">
        <f>'[1]2025年已发货'!G:G</f>
        <v>(五冶钢构医学科学产业园建设项目房建三部-一标（7-2）)四川省南充市顺庆区搬罾街道学府大道二段</v>
      </c>
      <c r="H398" s="2" t="str">
        <f>'[1]2025年已发货'!H:H</f>
        <v>郑林</v>
      </c>
      <c r="I398" s="2">
        <f>'[1]2025年已发货'!I:I</f>
        <v>18349955455</v>
      </c>
      <c r="J398" s="2" t="str">
        <f>_xlfn._xlws.FILTER(辅助信息!D:D,辅助信息!G:G=G398)</f>
        <v>五冶钢构南充医学科学产业园建设项目</v>
      </c>
    </row>
    <row r="399" spans="1:10">
      <c r="A399" s="2" t="str">
        <f>'[1]2025年已发货'!A:A</f>
        <v>佳业</v>
      </c>
      <c r="B399" s="2" t="str">
        <f>'[1]2025年已发货'!B:B</f>
        <v>螺纹钢</v>
      </c>
      <c r="C399" s="2" t="str">
        <f>'[1]2025年已发货'!C:C</f>
        <v>HRB500E Φ22</v>
      </c>
      <c r="D399" s="2" t="str">
        <f>'[1]2025年已发货'!D:D</f>
        <v>吨</v>
      </c>
      <c r="E399" s="2">
        <f>'[1]2025年已发货'!E:E</f>
        <v>2.5</v>
      </c>
      <c r="F399" s="4">
        <f>'[1]2025年已发货'!F:F</f>
        <v>45674</v>
      </c>
      <c r="G399" s="2" t="str">
        <f>'[1]2025年已发货'!G:G</f>
        <v>(五冶钢构医学科学产业园建设项目房建三部-一标（7-3）)四川省南充市顺庆区搬罾街道学府大道二段</v>
      </c>
      <c r="H399" s="2" t="str">
        <f>'[1]2025年已发货'!H:H</f>
        <v>郑林</v>
      </c>
      <c r="I399" s="2">
        <f>'[1]2025年已发货'!I:I</f>
        <v>18349955455</v>
      </c>
      <c r="J399" s="2" t="str">
        <f>_xlfn._xlws.FILTER(辅助信息!D:D,辅助信息!G:G=G399)</f>
        <v>五冶钢构南充医学科学产业园建设项目</v>
      </c>
    </row>
    <row r="400" spans="1:10">
      <c r="A400" s="2" t="str">
        <f>'[1]2025年已发货'!A:A</f>
        <v>佳业</v>
      </c>
      <c r="B400" s="2" t="str">
        <f>'[1]2025年已发货'!B:B</f>
        <v>螺纹钢</v>
      </c>
      <c r="C400" s="2" t="str">
        <f>'[1]2025年已发货'!C:C</f>
        <v>HRB500E Φ25</v>
      </c>
      <c r="D400" s="2" t="str">
        <f>'[1]2025年已发货'!D:D</f>
        <v>吨</v>
      </c>
      <c r="E400" s="2">
        <f>'[1]2025年已发货'!E:E</f>
        <v>40</v>
      </c>
      <c r="F400" s="4">
        <f>'[1]2025年已发货'!F:F</f>
        <v>45674</v>
      </c>
      <c r="G400" s="2" t="str">
        <f>'[1]2025年已发货'!G:G</f>
        <v>(五冶钢构医学科学产业园建设项目房建三部-一标（7-2）)四川省南充市顺庆区搬罾街道学府大道二段</v>
      </c>
      <c r="H400" s="2" t="str">
        <f>'[1]2025年已发货'!H:H</f>
        <v>郑林</v>
      </c>
      <c r="I400" s="2">
        <f>'[1]2025年已发货'!I:I</f>
        <v>18349955455</v>
      </c>
      <c r="J400" s="2" t="str">
        <f>_xlfn._xlws.FILTER(辅助信息!D:D,辅助信息!G:G=G400)</f>
        <v>五冶钢构南充医学科学产业园建设项目</v>
      </c>
    </row>
    <row r="401" spans="1:10">
      <c r="A401" s="2" t="str">
        <f>'[1]2025年已发货'!A:A</f>
        <v>佳业</v>
      </c>
      <c r="B401" s="2" t="str">
        <f>'[1]2025年已发货'!B:B</f>
        <v>螺纹钢</v>
      </c>
      <c r="C401" s="2" t="str">
        <f>'[1]2025年已发货'!C:C</f>
        <v>HRB500E Φ28 9m</v>
      </c>
      <c r="D401" s="2" t="str">
        <f>'[1]2025年已发货'!D:D</f>
        <v>吨</v>
      </c>
      <c r="E401" s="2">
        <f>'[1]2025年已发货'!E:E</f>
        <v>70</v>
      </c>
      <c r="F401" s="4">
        <f>'[1]2025年已发货'!F:F</f>
        <v>45674</v>
      </c>
      <c r="G401" s="2" t="str">
        <f>'[1]2025年已发货'!G:G</f>
        <v>（中铁十局-资乐高速4标）四川省眉山市仁寿县彰加镇华炉村中铁十局资乐高速3#钢筋场</v>
      </c>
      <c r="H401" s="2" t="str">
        <f>'[1]2025年已发货'!H:H</f>
        <v>杨飞</v>
      </c>
      <c r="I401" s="2">
        <f>'[1]2025年已发货'!I:I</f>
        <v>15667998777</v>
      </c>
      <c r="J401" s="2" vm="1" t="e">
        <f>_xlfn._xlws.FILTER(辅助信息!D:D,辅助信息!G:G=G401)</f>
        <v>#VALUE!</v>
      </c>
    </row>
    <row r="402" spans="1:10">
      <c r="A402" s="2" t="str">
        <f>'[1]2025年已发货'!A:A</f>
        <v>佳业</v>
      </c>
      <c r="B402" s="2" t="str">
        <f>'[1]2025年已发货'!B:B</f>
        <v>螺纹钢</v>
      </c>
      <c r="C402" s="2" t="str">
        <f>'[1]2025年已发货'!C:C</f>
        <v>HRB400E Φ28 9m</v>
      </c>
      <c r="D402" s="2" t="str">
        <f>'[1]2025年已发货'!D:D</f>
        <v>吨</v>
      </c>
      <c r="E402" s="2">
        <f>'[1]2025年已发货'!E:E</f>
        <v>35</v>
      </c>
      <c r="F402" s="4">
        <f>'[1]2025年已发货'!F:F</f>
        <v>45674</v>
      </c>
      <c r="G402" s="2" t="str">
        <f>'[1]2025年已发货'!G:G</f>
        <v>（中铁十局-资乐高速4标）四川省眉山市仁寿县彰加镇华炉村中铁十局资乐高速3#钢筋场</v>
      </c>
      <c r="H402" s="2" t="str">
        <f>'[1]2025年已发货'!H:H</f>
        <v>杨飞</v>
      </c>
      <c r="I402" s="2">
        <f>'[1]2025年已发货'!I:I</f>
        <v>15667998777</v>
      </c>
      <c r="J402" s="2" vm="1" t="e">
        <f>_xlfn._xlws.FILTER(辅助信息!D:D,辅助信息!G:G=G402)</f>
        <v>#VALUE!</v>
      </c>
    </row>
    <row r="403" spans="1:10">
      <c r="A403" s="2" t="str">
        <f>'[1]2025年已发货'!A:A</f>
        <v>佳业</v>
      </c>
      <c r="B403" s="2" t="str">
        <f>'[1]2025年已发货'!B:B</f>
        <v>螺纹钢</v>
      </c>
      <c r="C403" s="2" t="str">
        <f>'[1]2025年已发货'!C:C</f>
        <v>HRB400E Φ25 9m</v>
      </c>
      <c r="D403" s="2" t="str">
        <f>'[1]2025年已发货'!D:D</f>
        <v>吨</v>
      </c>
      <c r="E403" s="2">
        <f>'[1]2025年已发货'!E:E</f>
        <v>35</v>
      </c>
      <c r="F403" s="4">
        <f>'[1]2025年已发货'!F:F</f>
        <v>45674</v>
      </c>
      <c r="G403" s="2" t="str">
        <f>'[1]2025年已发货'!G:G</f>
        <v>（中铁十局-资乐高速4标）四川省眉山市仁寿县彰加镇华炉村中铁十局资乐高速3#钢筋场</v>
      </c>
      <c r="H403" s="2" t="str">
        <f>'[1]2025年已发货'!H:H</f>
        <v>杨飞</v>
      </c>
      <c r="I403" s="2">
        <f>'[1]2025年已发货'!I:I</f>
        <v>15667998777</v>
      </c>
      <c r="J403" s="2" vm="1" t="e">
        <f>_xlfn._xlws.FILTER(辅助信息!D:D,辅助信息!G:G=G403)</f>
        <v>#VALUE!</v>
      </c>
    </row>
    <row r="404" spans="1:10">
      <c r="A404" s="2" t="str">
        <f>'[1]2025年已发货'!A:A</f>
        <v>佳业</v>
      </c>
      <c r="B404" s="2" t="str">
        <f>'[1]2025年已发货'!B:B</f>
        <v>螺纹钢</v>
      </c>
      <c r="C404" s="2" t="str">
        <f>'[1]2025年已发货'!C:C</f>
        <v>HRB400E Φ20 9m</v>
      </c>
      <c r="D404" s="2" t="str">
        <f>'[1]2025年已发货'!D:D</f>
        <v>吨</v>
      </c>
      <c r="E404" s="2">
        <f>'[1]2025年已发货'!E:E</f>
        <v>35</v>
      </c>
      <c r="F404" s="4">
        <f>'[1]2025年已发货'!F:F</f>
        <v>45674</v>
      </c>
      <c r="G404" s="2" t="str">
        <f>'[1]2025年已发货'!G:G</f>
        <v>（中铁十局-资乐高速4标）四川省眉山市仁寿县彰加镇华炉村中铁十局资乐高速3#钢筋场</v>
      </c>
      <c r="H404" s="2" t="str">
        <f>'[1]2025年已发货'!H:H</f>
        <v>杨飞</v>
      </c>
      <c r="I404" s="2">
        <f>'[1]2025年已发货'!I:I</f>
        <v>15667998777</v>
      </c>
      <c r="J404" s="2" vm="1" t="e">
        <f>_xlfn._xlws.FILTER(辅助信息!D:D,辅助信息!G:G=G404)</f>
        <v>#VALUE!</v>
      </c>
    </row>
    <row r="405" spans="1:10">
      <c r="A405" s="2" t="str">
        <f>'[1]2025年已发货'!A:A</f>
        <v>佳业</v>
      </c>
      <c r="B405" s="2" t="str">
        <f>'[1]2025年已发货'!B:B</f>
        <v>螺纹钢</v>
      </c>
      <c r="C405" s="2" t="str">
        <f>'[1]2025年已发货'!C:C</f>
        <v>HRB400E Φ16 9m</v>
      </c>
      <c r="D405" s="2" t="str">
        <f>'[1]2025年已发货'!D:D</f>
        <v>吨</v>
      </c>
      <c r="E405" s="2">
        <f>'[1]2025年已发货'!E:E</f>
        <v>35</v>
      </c>
      <c r="F405" s="4">
        <f>'[1]2025年已发货'!F:F</f>
        <v>45674</v>
      </c>
      <c r="G405" s="2" t="str">
        <f>'[1]2025年已发货'!G:G</f>
        <v>（中铁十局-资乐高速4标）四川省眉山市仁寿县彰加镇华炉村中铁十局资乐高速3#钢筋场</v>
      </c>
      <c r="H405" s="2" t="str">
        <f>'[1]2025年已发货'!H:H</f>
        <v>杨飞</v>
      </c>
      <c r="I405" s="2">
        <f>'[1]2025年已发货'!I:I</f>
        <v>15667998777</v>
      </c>
      <c r="J405" s="2" vm="1" t="e">
        <f>_xlfn._xlws.FILTER(辅助信息!D:D,辅助信息!G:G=G405)</f>
        <v>#VALUE!</v>
      </c>
    </row>
    <row r="406" spans="1:10">
      <c r="A406" s="2" t="str">
        <f>'[1]2025年已发货'!A:A</f>
        <v>佳业</v>
      </c>
      <c r="B406" s="2" t="str">
        <f>'[1]2025年已发货'!B:B</f>
        <v>螺纹钢</v>
      </c>
      <c r="C406" s="2" t="str">
        <f>'[1]2025年已发货'!C:C</f>
        <v>HRB400E Φ12 9m</v>
      </c>
      <c r="D406" s="2" t="str">
        <f>'[1]2025年已发货'!D:D</f>
        <v>吨</v>
      </c>
      <c r="E406" s="2">
        <f>'[1]2025年已发货'!E:E</f>
        <v>35</v>
      </c>
      <c r="F406" s="4">
        <f>'[1]2025年已发货'!F:F</f>
        <v>45674</v>
      </c>
      <c r="G406" s="2" t="str">
        <f>'[1]2025年已发货'!G:G</f>
        <v>（中铁十局-资乐高速4标）四川省眉山市仁寿县彰加镇华炉村中铁十局资乐高速3#钢筋场</v>
      </c>
      <c r="H406" s="2" t="str">
        <f>'[1]2025年已发货'!H:H</f>
        <v>杨飞</v>
      </c>
      <c r="I406" s="2">
        <f>'[1]2025年已发货'!I:I</f>
        <v>15667998777</v>
      </c>
      <c r="J406" s="2" vm="1" t="e">
        <f>_xlfn._xlws.FILTER(辅助信息!D:D,辅助信息!G:G=G406)</f>
        <v>#VALUE!</v>
      </c>
    </row>
    <row r="407" spans="1:10">
      <c r="A407" s="2" t="str">
        <f>'[1]2025年已发货'!A:A</f>
        <v>佳业</v>
      </c>
      <c r="B407" s="2" t="str">
        <f>'[1]2025年已发货'!B:B</f>
        <v>螺纹钢</v>
      </c>
      <c r="C407" s="2" t="str">
        <f>'[1]2025年已发货'!C:C</f>
        <v>HRB400E Φ28 9m</v>
      </c>
      <c r="D407" s="2" t="str">
        <f>'[1]2025年已发货'!D:D</f>
        <v>吨</v>
      </c>
      <c r="E407" s="2">
        <f>'[1]2025年已发货'!E:E</f>
        <v>70</v>
      </c>
      <c r="F407" s="4">
        <f>'[1]2025年已发货'!F:F</f>
        <v>45674</v>
      </c>
      <c r="G407" s="2" t="str">
        <f>'[1]2025年已发货'!G:G</f>
        <v>（中铁五局-成渝扩容3标）四川省资阳市雁江区伍隍镇铺子村雁江区X138</v>
      </c>
      <c r="H407" s="2" t="str">
        <f>'[1]2025年已发货'!H:H</f>
        <v>王健</v>
      </c>
      <c r="I407" s="2">
        <f>'[1]2025年已发货'!I:I</f>
        <v>17726168395</v>
      </c>
      <c r="J407" s="2" vm="1" t="e">
        <f>_xlfn._xlws.FILTER(辅助信息!D:D,辅助信息!G:G=G407)</f>
        <v>#VALUE!</v>
      </c>
    </row>
    <row r="408" spans="1:10">
      <c r="A408" s="2" t="str">
        <f>'[1]2025年已发货'!A:A</f>
        <v>佳业</v>
      </c>
      <c r="B408" s="2" t="str">
        <f>'[1]2025年已发货'!B:B</f>
        <v>螺纹钢</v>
      </c>
      <c r="C408" s="2" t="str">
        <f>'[1]2025年已发货'!C:C</f>
        <v>HRB400E Φ28 9m</v>
      </c>
      <c r="D408" s="2" t="str">
        <f>'[1]2025年已发货'!D:D</f>
        <v>吨</v>
      </c>
      <c r="E408" s="2">
        <f>'[1]2025年已发货'!E:E</f>
        <v>35</v>
      </c>
      <c r="F408" s="4">
        <f>'[1]2025年已发货'!F:F</f>
        <v>45674</v>
      </c>
      <c r="G408" s="2" t="str">
        <f>'[1]2025年已发货'!G:G</f>
        <v>（中铁广州局-成渝扩容2标）成渝扩容项目ZCB3-2标2＃拌和站【雁江区联盟桥东北50米(资资路) 】</v>
      </c>
      <c r="H408" s="2" t="str">
        <f>'[1]2025年已发货'!H:H</f>
        <v>刘沛琦</v>
      </c>
      <c r="I408" s="2">
        <f>'[1]2025年已发货'!I:I</f>
        <v>18011784798</v>
      </c>
      <c r="J408" s="2" vm="1" t="e">
        <f>_xlfn._xlws.FILTER(辅助信息!D:D,辅助信息!G:G=G408)</f>
        <v>#VALUE!</v>
      </c>
    </row>
    <row r="409" spans="1:10">
      <c r="A409" s="2" t="str">
        <f>'[1]2025年已发货'!A:A</f>
        <v>佳业</v>
      </c>
      <c r="B409" s="2" t="str">
        <f>'[1]2025年已发货'!B:B</f>
        <v>螺纹钢</v>
      </c>
      <c r="C409" s="2" t="str">
        <f>'[1]2025年已发货'!C:C</f>
        <v>HRB400E Φ16 9m</v>
      </c>
      <c r="D409" s="2" t="str">
        <f>'[1]2025年已发货'!D:D</f>
        <v>吨</v>
      </c>
      <c r="E409" s="2">
        <f>'[1]2025年已发货'!E:E</f>
        <v>35</v>
      </c>
      <c r="F409" s="4">
        <f>'[1]2025年已发货'!F:F</f>
        <v>45674</v>
      </c>
      <c r="G409" s="2" t="str">
        <f>'[1]2025年已发货'!G:G</f>
        <v>（中铁广州局-成渝扩容2标）四川省资阳市雁江区南双路杨家糖房</v>
      </c>
      <c r="H409" s="2" t="str">
        <f>'[1]2025年已发货'!H:H</f>
        <v>邓志强</v>
      </c>
      <c r="I409" s="2">
        <f>'[1]2025年已发货'!I:I</f>
        <v>17603045490</v>
      </c>
      <c r="J409" s="2" vm="1" t="e">
        <f>_xlfn._xlws.FILTER(辅助信息!D:D,辅助信息!G:G=G409)</f>
        <v>#VALUE!</v>
      </c>
    </row>
    <row r="410" spans="1:10">
      <c r="A410" s="2" t="str">
        <f>'[1]2025年已发货'!A:A</f>
        <v>佳业</v>
      </c>
      <c r="B410" s="2" t="str">
        <f>'[1]2025年已发货'!B:B</f>
        <v>螺纹钢</v>
      </c>
      <c r="C410" s="2" t="str">
        <f>'[1]2025年已发货'!C:C</f>
        <v>HRB400E Φ20 9m</v>
      </c>
      <c r="D410" s="2" t="str">
        <f>'[1]2025年已发货'!D:D</f>
        <v>吨</v>
      </c>
      <c r="E410" s="2">
        <f>'[1]2025年已发货'!E:E</f>
        <v>35</v>
      </c>
      <c r="F410" s="4">
        <f>'[1]2025年已发货'!F:F</f>
        <v>45674</v>
      </c>
      <c r="G410" s="2" t="str">
        <f>'[1]2025年已发货'!G:G</f>
        <v>（中铁广州局-成渝扩容2标）四川省资阳市雁江区南双路杨家糖房</v>
      </c>
      <c r="H410" s="2" t="str">
        <f>'[1]2025年已发货'!H:H</f>
        <v>邓志强</v>
      </c>
      <c r="I410" s="2">
        <f>'[1]2025年已发货'!I:I</f>
        <v>17603045490</v>
      </c>
      <c r="J410" s="2" vm="1" t="e">
        <f>_xlfn._xlws.FILTER(辅助信息!D:D,辅助信息!G:G=G410)</f>
        <v>#VALUE!</v>
      </c>
    </row>
    <row r="411" spans="1:10">
      <c r="A411" s="2" t="str">
        <f>'[1]2025年已发货'!A:A</f>
        <v>佳业</v>
      </c>
      <c r="B411" s="2" t="str">
        <f>'[1]2025年已发货'!B:B</f>
        <v>螺纹钢</v>
      </c>
      <c r="C411" s="2" t="str">
        <f>'[1]2025年已发货'!C:C</f>
        <v>HRB400E Φ22 9m</v>
      </c>
      <c r="D411" s="2" t="str">
        <f>'[1]2025年已发货'!D:D</f>
        <v>吨</v>
      </c>
      <c r="E411" s="2">
        <f>'[1]2025年已发货'!E:E</f>
        <v>35</v>
      </c>
      <c r="F411" s="4">
        <f>'[1]2025年已发货'!F:F</f>
        <v>45674</v>
      </c>
      <c r="G411" s="2" t="str">
        <f>'[1]2025年已发货'!G:G</f>
        <v>（中铁广州局-成渝扩容2标）四川省资阳市雁江区南双路杨家糖房</v>
      </c>
      <c r="H411" s="2" t="str">
        <f>'[1]2025年已发货'!H:H</f>
        <v>邓志强</v>
      </c>
      <c r="I411" s="2">
        <f>'[1]2025年已发货'!I:I</f>
        <v>17603045490</v>
      </c>
      <c r="J411" s="2" vm="1" t="e">
        <f>_xlfn._xlws.FILTER(辅助信息!D:D,辅助信息!G:G=G411)</f>
        <v>#VALUE!</v>
      </c>
    </row>
    <row r="412" spans="1:10">
      <c r="A412" s="2" t="str">
        <f>'[1]2025年已发货'!A:A</f>
        <v>佳业</v>
      </c>
      <c r="B412" s="2" t="str">
        <f>'[1]2025年已发货'!B:B</f>
        <v>螺纹钢</v>
      </c>
      <c r="C412" s="2" t="str">
        <f>'[1]2025年已发货'!C:C</f>
        <v>HRB400E Φ25 9m</v>
      </c>
      <c r="D412" s="2" t="str">
        <f>'[1]2025年已发货'!D:D</f>
        <v>吨</v>
      </c>
      <c r="E412" s="2">
        <f>'[1]2025年已发货'!E:E</f>
        <v>35</v>
      </c>
      <c r="F412" s="4">
        <f>'[1]2025年已发货'!F:F</f>
        <v>45674</v>
      </c>
      <c r="G412" s="2" t="str">
        <f>'[1]2025年已发货'!G:G</f>
        <v>（中铁广州局-成渝扩容2标）四川省资阳市雁江区南双路杨家糖房</v>
      </c>
      <c r="H412" s="2" t="str">
        <f>'[1]2025年已发货'!H:H</f>
        <v>邓志强</v>
      </c>
      <c r="I412" s="2">
        <f>'[1]2025年已发货'!I:I</f>
        <v>17603045490</v>
      </c>
      <c r="J412" s="2" vm="1" t="e">
        <f>_xlfn._xlws.FILTER(辅助信息!D:D,辅助信息!G:G=G412)</f>
        <v>#VALUE!</v>
      </c>
    </row>
    <row r="413" spans="1:10">
      <c r="A413" s="2" t="str">
        <f>'[1]2025年已发货'!A:A</f>
        <v>成实</v>
      </c>
      <c r="B413" s="2" t="str">
        <f>'[1]2025年已发货'!B:B</f>
        <v>螺纹钢</v>
      </c>
      <c r="C413" s="2" t="str">
        <f>'[1]2025年已发货'!C:C</f>
        <v>HRB500E Φ25 12m</v>
      </c>
      <c r="D413" s="2" t="str">
        <f>'[1]2025年已发货'!D:D</f>
        <v>吨</v>
      </c>
      <c r="E413" s="2">
        <f>'[1]2025年已发货'!E:E</f>
        <v>52.5</v>
      </c>
      <c r="F413" s="4">
        <f>'[1]2025年已发货'!F:F</f>
        <v>45674</v>
      </c>
      <c r="G413" s="2" t="str">
        <f>'[1]2025年已发货'!G:G</f>
        <v>（中铁广州局-资乐高速5标）四川省乐山市井研县希望大道116号</v>
      </c>
      <c r="H413" s="2" t="str">
        <f>'[1]2025年已发货'!H:H</f>
        <v>廖俊杰</v>
      </c>
      <c r="I413" s="2">
        <f>'[1]2025年已发货'!I:I</f>
        <v>15775100965</v>
      </c>
      <c r="J413" s="2" vm="1" t="e">
        <f>_xlfn._xlws.FILTER(辅助信息!D:D,辅助信息!G:G=G413)</f>
        <v>#VALUE!</v>
      </c>
    </row>
    <row r="414" spans="1:10">
      <c r="A414" s="2" t="str">
        <f>'[1]2025年已发货'!A:A</f>
        <v>成实</v>
      </c>
      <c r="B414" s="2" t="str">
        <f>'[1]2025年已发货'!B:B</f>
        <v>螺纹钢</v>
      </c>
      <c r="C414" s="2" t="str">
        <f>'[1]2025年已发货'!C:C</f>
        <v>HRB500E Φ28 12m</v>
      </c>
      <c r="D414" s="2" t="str">
        <f>'[1]2025年已发货'!D:D</f>
        <v>吨</v>
      </c>
      <c r="E414" s="2">
        <f>'[1]2025年已发货'!E:E</f>
        <v>17.5</v>
      </c>
      <c r="F414" s="4">
        <f>'[1]2025年已发货'!F:F</f>
        <v>45674</v>
      </c>
      <c r="G414" s="2" t="str">
        <f>'[1]2025年已发货'!G:G</f>
        <v>（中铁广州局-资乐高速5标）四川省乐山市井研县希望大道116号</v>
      </c>
      <c r="H414" s="2" t="str">
        <f>'[1]2025年已发货'!H:H</f>
        <v>廖俊杰</v>
      </c>
      <c r="I414" s="2">
        <f>'[1]2025年已发货'!I:I</f>
        <v>15775100965</v>
      </c>
      <c r="J414" s="2" vm="1" t="e">
        <f>_xlfn._xlws.FILTER(辅助信息!D:D,辅助信息!G:G=G414)</f>
        <v>#VALUE!</v>
      </c>
    </row>
    <row r="415" spans="1:10">
      <c r="A415" s="2" t="str">
        <f>'[1]2025年已发货'!A:A</f>
        <v>成实</v>
      </c>
      <c r="B415" s="2" t="str">
        <f>'[1]2025年已发货'!B:B</f>
        <v>盘螺</v>
      </c>
      <c r="C415" s="2" t="str">
        <f>'[1]2025年已发货'!C:C</f>
        <v>HRB400E Φ14</v>
      </c>
      <c r="D415" s="2" t="str">
        <f>'[1]2025年已发货'!D:D</f>
        <v>吨</v>
      </c>
      <c r="E415" s="2">
        <f>'[1]2025年已发货'!E:E</f>
        <v>60</v>
      </c>
      <c r="F415" s="4">
        <f>'[1]2025年已发货'!F:F</f>
        <v>45674</v>
      </c>
      <c r="G415" s="2" t="str">
        <f>'[1]2025年已发货'!G:G</f>
        <v>（中铁广州局-资乐高速5标）四川省乐山市井研县希望大道116号</v>
      </c>
      <c r="H415" s="2" t="str">
        <f>'[1]2025年已发货'!H:H</f>
        <v>廖俊杰</v>
      </c>
      <c r="I415" s="2">
        <f>'[1]2025年已发货'!I:I</f>
        <v>15775100965</v>
      </c>
      <c r="J415" s="2" vm="1" t="e">
        <f>_xlfn._xlws.FILTER(辅助信息!D:D,辅助信息!G:G=G415)</f>
        <v>#VALUE!</v>
      </c>
    </row>
    <row r="416" spans="1:10">
      <c r="A416" s="2" t="str">
        <f>'[1]2025年已发货'!A:A</f>
        <v>成实</v>
      </c>
      <c r="B416" s="2" t="str">
        <f>'[1]2025年已发货'!B:B</f>
        <v>螺纹钢</v>
      </c>
      <c r="C416" s="2" t="str">
        <f>'[1]2025年已发货'!C:C</f>
        <v>HRB500E Φ25 12m</v>
      </c>
      <c r="D416" s="2" t="str">
        <f>'[1]2025年已发货'!D:D</f>
        <v>吨</v>
      </c>
      <c r="E416" s="2">
        <f>'[1]2025年已发货'!E:E</f>
        <v>64</v>
      </c>
      <c r="F416" s="4">
        <f>'[1]2025年已发货'!F:F</f>
        <v>45674</v>
      </c>
      <c r="G416" s="2" t="str">
        <f>'[1]2025年已发货'!G:G</f>
        <v>（中铁广州局-资乐高速5标）四川省乐山市井研县希望大道116号</v>
      </c>
      <c r="H416" s="2" t="str">
        <f>'[1]2025年已发货'!H:H</f>
        <v>廖俊杰</v>
      </c>
      <c r="I416" s="2">
        <f>'[1]2025年已发货'!I:I</f>
        <v>15775100965</v>
      </c>
      <c r="J416" s="2" vm="1" t="e">
        <f>_xlfn._xlws.FILTER(辅助信息!D:D,辅助信息!G:G=G416)</f>
        <v>#VALUE!</v>
      </c>
    </row>
    <row r="417" spans="1:10">
      <c r="A417" s="2" t="str">
        <f>'[1]2025年已发货'!A:A</f>
        <v>成实</v>
      </c>
      <c r="B417" s="2" t="str">
        <f>'[1]2025年已发货'!B:B</f>
        <v>螺纹钢</v>
      </c>
      <c r="C417" s="2" t="str">
        <f>'[1]2025年已发货'!C:C</f>
        <v>HRB500E Φ22 12m</v>
      </c>
      <c r="D417" s="2" t="str">
        <f>'[1]2025年已发货'!D:D</f>
        <v>吨</v>
      </c>
      <c r="E417" s="2">
        <f>'[1]2025年已发货'!E:E</f>
        <v>29</v>
      </c>
      <c r="F417" s="4">
        <f>'[1]2025年已发货'!F:F</f>
        <v>45674</v>
      </c>
      <c r="G417" s="2" t="str">
        <f>'[1]2025年已发货'!G:G</f>
        <v>（中铁广州局-资乐高速5标）四川省乐山市井研县希望大道116号</v>
      </c>
      <c r="H417" s="2" t="str">
        <f>'[1]2025年已发货'!H:H</f>
        <v>廖俊杰</v>
      </c>
      <c r="I417" s="2">
        <f>'[1]2025年已发货'!I:I</f>
        <v>15775100965</v>
      </c>
      <c r="J417" s="2" vm="1" t="e">
        <f>_xlfn._xlws.FILTER(辅助信息!D:D,辅助信息!G:G=G417)</f>
        <v>#VALUE!</v>
      </c>
    </row>
    <row r="418" spans="1:10">
      <c r="A418" s="2" t="str">
        <f>'[1]2025年已发货'!A:A</f>
        <v>成实</v>
      </c>
      <c r="B418" s="2" t="str">
        <f>'[1]2025年已发货'!B:B</f>
        <v>盘螺</v>
      </c>
      <c r="C418" s="2" t="str">
        <f>'[1]2025年已发货'!C:C</f>
        <v>HRB400E Φ14</v>
      </c>
      <c r="D418" s="2" t="str">
        <f>'[1]2025年已发货'!D:D</f>
        <v>吨</v>
      </c>
      <c r="E418" s="2">
        <f>'[1]2025年已发货'!E:E</f>
        <v>160</v>
      </c>
      <c r="F418" s="4">
        <f>'[1]2025年已发货'!F:F</f>
        <v>45674</v>
      </c>
      <c r="G418" s="2" t="str">
        <f>'[1]2025年已发货'!G:G</f>
        <v>（中铁广州局-资乐高速5标）四川省乐山市井研县希望大道116号</v>
      </c>
      <c r="H418" s="2" t="str">
        <f>'[1]2025年已发货'!H:H</f>
        <v>廖俊杰</v>
      </c>
      <c r="I418" s="2">
        <f>'[1]2025年已发货'!I:I</f>
        <v>15775100965</v>
      </c>
      <c r="J418" s="2" vm="1" t="e">
        <f>_xlfn._xlws.FILTER(辅助信息!D:D,辅助信息!G:G=G418)</f>
        <v>#VALUE!</v>
      </c>
    </row>
    <row r="419" spans="1:10">
      <c r="A419" s="2" t="str">
        <f>'[1]2025年已发货'!A:A</f>
        <v>成实</v>
      </c>
      <c r="B419" s="2" t="str">
        <f>'[1]2025年已发货'!B:B</f>
        <v>高线</v>
      </c>
      <c r="C419" s="2" t="str">
        <f>'[1]2025年已发货'!C:C</f>
        <v>HPB300Φ12</v>
      </c>
      <c r="D419" s="2" t="str">
        <f>'[1]2025年已发货'!D:D</f>
        <v>吨</v>
      </c>
      <c r="E419" s="2">
        <f>'[1]2025年已发货'!E:E</f>
        <v>35</v>
      </c>
      <c r="F419" s="4">
        <f>'[1]2025年已发货'!F:F</f>
        <v>45674</v>
      </c>
      <c r="G419" s="2" t="str">
        <f>'[1]2025年已发货'!G:G</f>
        <v>（中铁十局-资乐高速4标）四川省眉山市仁寿县彰加镇华炉村中铁十局资乐高速3#钢筋场</v>
      </c>
      <c r="H419" s="2" t="str">
        <f>'[1]2025年已发货'!H:H</f>
        <v>杨飞</v>
      </c>
      <c r="I419" s="2">
        <f>'[1]2025年已发货'!I:I</f>
        <v>15667998777</v>
      </c>
      <c r="J419" s="2" vm="1" t="e">
        <f>_xlfn._xlws.FILTER(辅助信息!D:D,辅助信息!G:G=G419)</f>
        <v>#VALUE!</v>
      </c>
    </row>
    <row r="420" spans="1:10">
      <c r="A420" s="2" t="str">
        <f>'[1]2025年已发货'!A:A</f>
        <v>成实</v>
      </c>
      <c r="B420" s="2" t="str">
        <f>'[1]2025年已发货'!B:B</f>
        <v>盘螺</v>
      </c>
      <c r="C420" s="2" t="str">
        <f>'[1]2025年已发货'!C:C</f>
        <v>HRB400E Φ14</v>
      </c>
      <c r="D420" s="2" t="str">
        <f>'[1]2025年已发货'!D:D</f>
        <v>吨</v>
      </c>
      <c r="E420" s="2">
        <f>'[1]2025年已发货'!E:E</f>
        <v>35</v>
      </c>
      <c r="F420" s="4">
        <f>'[1]2025年已发货'!F:F</f>
        <v>45674</v>
      </c>
      <c r="G420" s="2" t="str">
        <f>'[1]2025年已发货'!G:G</f>
        <v>（自永1标八局二分公司钢筋棚）四川省自贡市大安区牛佛镇</v>
      </c>
      <c r="H420" s="2" t="str">
        <f>'[1]2025年已发货'!H:H</f>
        <v>沈维良</v>
      </c>
      <c r="I420" s="2">
        <f>'[1]2025年已发货'!I:I</f>
        <v>18980505177</v>
      </c>
      <c r="J420" s="2" vm="1" t="e">
        <f>_xlfn._xlws.FILTER(辅助信息!D:D,辅助信息!G:G=G420)</f>
        <v>#VALUE!</v>
      </c>
    </row>
    <row r="421" spans="1:10">
      <c r="A421" s="2" t="str">
        <f>'[1]2025年已发货'!A:A</f>
        <v>陕钢</v>
      </c>
      <c r="B421" s="2" t="str">
        <f>'[1]2025年已发货'!B:B</f>
        <v>盘螺</v>
      </c>
      <c r="C421" s="2" t="str">
        <f>'[1]2025年已发货'!C:C</f>
        <v>HRB400E Φ6</v>
      </c>
      <c r="D421" s="2" t="str">
        <f>'[1]2025年已发货'!D:D</f>
        <v>吨</v>
      </c>
      <c r="E421" s="2">
        <f>'[1]2025年已发货'!E:E</f>
        <v>5</v>
      </c>
      <c r="F421" s="4">
        <f>'[1]2025年已发货'!F:F</f>
        <v>45674</v>
      </c>
      <c r="G421" s="2" t="str">
        <f>'[1]2025年已发货'!G:G</f>
        <v>(五冶钢构医学科学产业园建设项目房建三部-一标（7-2）)四川省南充市顺庆区搬罾街道学府大道二段</v>
      </c>
      <c r="H421" s="2" t="str">
        <f>'[1]2025年已发货'!H:H</f>
        <v>郑林</v>
      </c>
      <c r="I421" s="2">
        <f>'[1]2025年已发货'!I:I</f>
        <v>18349955455</v>
      </c>
      <c r="J421" s="2" t="str">
        <f>_xlfn._xlws.FILTER(辅助信息!D:D,辅助信息!G:G=G421)</f>
        <v>五冶钢构南充医学科学产业园建设项目</v>
      </c>
    </row>
    <row r="422" spans="1:10">
      <c r="A422" s="2" t="str">
        <f>'[1]2025年已发货'!A:A</f>
        <v>陕钢</v>
      </c>
      <c r="B422" s="2" t="str">
        <f>'[1]2025年已发货'!B:B</f>
        <v>盘螺</v>
      </c>
      <c r="C422" s="2" t="str">
        <f>'[1]2025年已发货'!C:C</f>
        <v>HRB400E Φ8</v>
      </c>
      <c r="D422" s="2" t="str">
        <f>'[1]2025年已发货'!D:D</f>
        <v>吨</v>
      </c>
      <c r="E422" s="2">
        <f>'[1]2025年已发货'!E:E</f>
        <v>15</v>
      </c>
      <c r="F422" s="4">
        <f>'[1]2025年已发货'!F:F</f>
        <v>45674</v>
      </c>
      <c r="G422" s="2" t="str">
        <f>'[1]2025年已发货'!G:G</f>
        <v>(五冶钢构医学科学产业园建设项目房建三部-一标（7-2）)四川省南充市顺庆区搬罾街道学府大道二段</v>
      </c>
      <c r="H422" s="2" t="str">
        <f>'[1]2025年已发货'!H:H</f>
        <v>郑林</v>
      </c>
      <c r="I422" s="2">
        <f>'[1]2025年已发货'!I:I</f>
        <v>18349955455</v>
      </c>
      <c r="J422" s="2" t="str">
        <f>_xlfn._xlws.FILTER(辅助信息!D:D,辅助信息!G:G=G422)</f>
        <v>五冶钢构南充医学科学产业园建设项目</v>
      </c>
    </row>
    <row r="423" spans="1:10">
      <c r="A423" s="2" t="str">
        <f>'[1]2025年已发货'!A:A</f>
        <v>陕钢</v>
      </c>
      <c r="B423" s="2" t="str">
        <f>'[1]2025年已发货'!B:B</f>
        <v>盘螺</v>
      </c>
      <c r="C423" s="2" t="str">
        <f>'[1]2025年已发货'!C:C</f>
        <v>HRB400E Φ8</v>
      </c>
      <c r="D423" s="2" t="str">
        <f>'[1]2025年已发货'!D:D</f>
        <v>吨</v>
      </c>
      <c r="E423" s="2">
        <f>'[1]2025年已发货'!E:E</f>
        <v>12.5</v>
      </c>
      <c r="F423" s="4">
        <f>'[1]2025年已发货'!F:F</f>
        <v>45674</v>
      </c>
      <c r="G423" s="2" t="str">
        <f>'[1]2025年已发货'!G:G</f>
        <v>(五冶钢构医学科学产业园建设项目房建三部-一标（7-3）)四川省南充市顺庆区搬罾街道学府大道二段</v>
      </c>
      <c r="H423" s="2" t="str">
        <f>'[1]2025年已发货'!H:H</f>
        <v>郑林</v>
      </c>
      <c r="I423" s="2">
        <f>'[1]2025年已发货'!I:I</f>
        <v>18349955455</v>
      </c>
      <c r="J423" s="2" t="str">
        <f>_xlfn._xlws.FILTER(辅助信息!D:D,辅助信息!G:G=G423)</f>
        <v>五冶钢构南充医学科学产业园建设项目</v>
      </c>
    </row>
    <row r="424" spans="1:10">
      <c r="A424" s="2" t="str">
        <f>'[1]2025年已发货'!A:A</f>
        <v>润耀</v>
      </c>
      <c r="B424" s="2" t="str">
        <f>'[1]2025年已发货'!B:B</f>
        <v>高线</v>
      </c>
      <c r="C424" s="2" t="str">
        <f>'[1]2025年已发货'!C:C</f>
        <v>HPB300Φ10</v>
      </c>
      <c r="D424" s="2" t="str">
        <f>'[1]2025年已发货'!D:D</f>
        <v>吨</v>
      </c>
      <c r="E424" s="2">
        <f>'[1]2025年已发货'!E:E</f>
        <v>70</v>
      </c>
      <c r="F424" s="4">
        <f>'[1]2025年已发货'!F:F</f>
        <v>45674</v>
      </c>
      <c r="G424" s="2" t="str">
        <f>'[1]2025年已发货'!G:G</f>
        <v>（中铁三局-铜资高速1标）成都易建金属有限公司（成都市双流区蛟龙工业港新华大道七段563号）</v>
      </c>
      <c r="H424" s="2" t="str">
        <f>'[1]2025年已发货'!H:H</f>
        <v>代德军</v>
      </c>
      <c r="I424" s="2">
        <f>'[1]2025年已发货'!I:I</f>
        <v>18602811878</v>
      </c>
      <c r="J424" s="2" vm="1" t="e">
        <f>_xlfn._xlws.FILTER(辅助信息!D:D,辅助信息!G:G=G424)</f>
        <v>#VALUE!</v>
      </c>
    </row>
    <row r="425" spans="1:10">
      <c r="A425" s="2" t="str">
        <f>'[1]2025年已发货'!A:A</f>
        <v>润耀</v>
      </c>
      <c r="B425" s="2" t="str">
        <f>'[1]2025年已发货'!B:B</f>
        <v>螺纹钢</v>
      </c>
      <c r="C425" s="2" t="str">
        <f>'[1]2025年已发货'!C:C</f>
        <v>HRB400E Φ32 12m</v>
      </c>
      <c r="D425" s="2" t="str">
        <f>'[1]2025年已发货'!D:D</f>
        <v>吨</v>
      </c>
      <c r="E425" s="2">
        <f>'[1]2025年已发货'!E:E</f>
        <v>12</v>
      </c>
      <c r="F425" s="4">
        <f>'[1]2025年已发货'!F:F</f>
        <v>45674</v>
      </c>
      <c r="G425" s="2" t="str">
        <f>'[1]2025年已发货'!G:G</f>
        <v>（中铁广州局-资乐高速5标）四川省乐山市井研县希望大道116号</v>
      </c>
      <c r="H425" s="2" t="str">
        <f>'[1]2025年已发货'!H:H</f>
        <v>廖俊杰</v>
      </c>
      <c r="I425" s="2">
        <f>'[1]2025年已发货'!I:I</f>
        <v>15775100965</v>
      </c>
      <c r="J425" s="2" vm="1" t="e">
        <f>_xlfn._xlws.FILTER(辅助信息!D:D,辅助信息!G:G=G425)</f>
        <v>#VALUE!</v>
      </c>
    </row>
    <row r="426" spans="1:10">
      <c r="A426" s="2" t="str">
        <f>'[1]2025年已发货'!A:A</f>
        <v>润耀</v>
      </c>
      <c r="B426" s="2" t="str">
        <f>'[1]2025年已发货'!B:B</f>
        <v>螺纹钢</v>
      </c>
      <c r="C426" s="2" t="str">
        <f>'[1]2025年已发货'!C:C</f>
        <v>HRB400E Φ25 12m</v>
      </c>
      <c r="D426" s="2" t="str">
        <f>'[1]2025年已发货'!D:D</f>
        <v>吨</v>
      </c>
      <c r="E426" s="2">
        <f>'[1]2025年已发货'!E:E</f>
        <v>24</v>
      </c>
      <c r="F426" s="4">
        <f>'[1]2025年已发货'!F:F</f>
        <v>45674</v>
      </c>
      <c r="G426" s="2" t="str">
        <f>'[1]2025年已发货'!G:G</f>
        <v>（中铁广州局-资乐高速5标）四川省乐山市井研县希望大道116号</v>
      </c>
      <c r="H426" s="2" t="str">
        <f>'[1]2025年已发货'!H:H</f>
        <v>廖俊杰</v>
      </c>
      <c r="I426" s="2">
        <f>'[1]2025年已发货'!I:I</f>
        <v>15775100965</v>
      </c>
      <c r="J426" s="2" vm="1" t="e">
        <f>_xlfn._xlws.FILTER(辅助信息!D:D,辅助信息!G:G=G426)</f>
        <v>#VALUE!</v>
      </c>
    </row>
    <row r="427" spans="1:10">
      <c r="A427" s="2" t="str">
        <f>'[1]2025年已发货'!A:A</f>
        <v>润耀</v>
      </c>
      <c r="B427" s="2" t="str">
        <f>'[1]2025年已发货'!B:B</f>
        <v>盘螺</v>
      </c>
      <c r="C427" s="2" t="str">
        <f>'[1]2025年已发货'!C:C</f>
        <v>HRB400E Φ12</v>
      </c>
      <c r="D427" s="2" t="str">
        <f>'[1]2025年已发货'!D:D</f>
        <v>吨</v>
      </c>
      <c r="E427" s="2">
        <f>'[1]2025年已发货'!E:E</f>
        <v>140</v>
      </c>
      <c r="F427" s="4">
        <f>'[1]2025年已发货'!F:F</f>
        <v>45674</v>
      </c>
      <c r="G427" s="2" t="str">
        <f>'[1]2025年已发货'!G:G</f>
        <v>（中铁广州局-资乐高速5标）四川省乐山市井研县希望大道116号</v>
      </c>
      <c r="H427" s="2" t="str">
        <f>'[1]2025年已发货'!H:H</f>
        <v>廖俊杰</v>
      </c>
      <c r="I427" s="2">
        <f>'[1]2025年已发货'!I:I</f>
        <v>15775100965</v>
      </c>
      <c r="J427" s="2" vm="1" t="e">
        <f>_xlfn._xlws.FILTER(辅助信息!D:D,辅助信息!G:G=G427)</f>
        <v>#VALUE!</v>
      </c>
    </row>
    <row r="428" spans="1:10">
      <c r="A428" s="2" t="str">
        <f>'[1]2025年已发货'!A:A</f>
        <v>润耀</v>
      </c>
      <c r="B428" s="2" t="str">
        <f>'[1]2025年已发货'!B:B</f>
        <v>高线</v>
      </c>
      <c r="C428" s="2" t="str">
        <f>'[1]2025年已发货'!C:C</f>
        <v>HPB300Φ10</v>
      </c>
      <c r="D428" s="2" t="str">
        <f>'[1]2025年已发货'!D:D</f>
        <v>吨</v>
      </c>
      <c r="E428" s="2">
        <f>'[1]2025年已发货'!E:E</f>
        <v>35</v>
      </c>
      <c r="F428" s="4">
        <f>'[1]2025年已发货'!F:F</f>
        <v>45674</v>
      </c>
      <c r="G428" s="2" t="str">
        <f>'[1]2025年已发货'!G:G</f>
        <v>（中铁广州局-资乐高速5标）四川省乐山市井研县希望大道116号</v>
      </c>
      <c r="H428" s="2" t="str">
        <f>'[1]2025年已发货'!H:H</f>
        <v>廖俊杰</v>
      </c>
      <c r="I428" s="2">
        <f>'[1]2025年已发货'!I:I</f>
        <v>15775100965</v>
      </c>
      <c r="J428" s="2" vm="1" t="e">
        <f>_xlfn._xlws.FILTER(辅助信息!D:D,辅助信息!G:G=G428)</f>
        <v>#VALUE!</v>
      </c>
    </row>
    <row r="429" spans="1:10">
      <c r="A429" s="2" t="str">
        <f>'[1]2025年已发货'!A:A</f>
        <v>润耀</v>
      </c>
      <c r="B429" s="2" t="str">
        <f>'[1]2025年已发货'!B:B</f>
        <v>高线</v>
      </c>
      <c r="C429" s="2" t="str">
        <f>'[1]2025年已发货'!C:C</f>
        <v>HPB300Φ12</v>
      </c>
      <c r="D429" s="2" t="str">
        <f>'[1]2025年已发货'!D:D</f>
        <v>吨</v>
      </c>
      <c r="E429" s="2">
        <f>'[1]2025年已发货'!E:E</f>
        <v>35</v>
      </c>
      <c r="F429" s="4">
        <f>'[1]2025年已发货'!F:F</f>
        <v>45674</v>
      </c>
      <c r="G429" s="2" t="str">
        <f>'[1]2025年已发货'!G:G</f>
        <v>（中铁五局-成渝扩容3标）四川省资阳市雁江区伍隍镇铺子村雁江区X138</v>
      </c>
      <c r="H429" s="2" t="str">
        <f>'[1]2025年已发货'!H:H</f>
        <v>王健</v>
      </c>
      <c r="I429" s="2">
        <f>'[1]2025年已发货'!I:I</f>
        <v>17726168395</v>
      </c>
      <c r="J429" s="2" vm="1" t="e">
        <f>_xlfn._xlws.FILTER(辅助信息!D:D,辅助信息!G:G=G429)</f>
        <v>#VALUE!</v>
      </c>
    </row>
    <row r="430" spans="1:10">
      <c r="A430" s="2" t="str">
        <f>'[1]2025年已发货'!A:A</f>
        <v>润耀</v>
      </c>
      <c r="B430" s="2" t="str">
        <f>'[1]2025年已发货'!B:B</f>
        <v>高线</v>
      </c>
      <c r="C430" s="2" t="str">
        <f>'[1]2025年已发货'!C:C</f>
        <v>HPB300Φ12</v>
      </c>
      <c r="D430" s="2" t="str">
        <f>'[1]2025年已发货'!D:D</f>
        <v>吨</v>
      </c>
      <c r="E430" s="2">
        <f>'[1]2025年已发货'!E:E</f>
        <v>35</v>
      </c>
      <c r="F430" s="4">
        <f>'[1]2025年已发货'!F:F</f>
        <v>45674</v>
      </c>
      <c r="G430" s="2" t="str">
        <f>'[1]2025年已发货'!G:G</f>
        <v>（中铁广州局-成渝扩容2标）四川省资阳市雁江区南双路杨家糖房</v>
      </c>
      <c r="H430" s="2" t="str">
        <f>'[1]2025年已发货'!H:H</f>
        <v>邓志强</v>
      </c>
      <c r="I430" s="2">
        <f>'[1]2025年已发货'!I:I</f>
        <v>17603045490</v>
      </c>
      <c r="J430" s="2" vm="1" t="e">
        <f>_xlfn._xlws.FILTER(辅助信息!D:D,辅助信息!G:G=G430)</f>
        <v>#VALUE!</v>
      </c>
    </row>
    <row r="431" spans="1:10">
      <c r="A431" s="2" t="str">
        <f>'[1]2025年已发货'!A:A</f>
        <v>润耀</v>
      </c>
      <c r="B431" s="2" t="str">
        <f>'[1]2025年已发货'!B:B</f>
        <v>盘螺</v>
      </c>
      <c r="C431" s="2" t="str">
        <f>'[1]2025年已发货'!C:C</f>
        <v>HRB400E Φ12</v>
      </c>
      <c r="D431" s="2" t="str">
        <f>'[1]2025年已发货'!D:D</f>
        <v>吨</v>
      </c>
      <c r="E431" s="2">
        <f>'[1]2025年已发货'!E:E</f>
        <v>35</v>
      </c>
      <c r="F431" s="4">
        <f>'[1]2025年已发货'!F:F</f>
        <v>45674</v>
      </c>
      <c r="G431" s="2" t="str">
        <f>'[1]2025年已发货'!G:G</f>
        <v>（中铁广州局-成渝扩容2标）四川省资阳市雁江区南双路杨家糖房</v>
      </c>
      <c r="H431" s="2" t="str">
        <f>'[1]2025年已发货'!H:H</f>
        <v>邓志强</v>
      </c>
      <c r="I431" s="2">
        <f>'[1]2025年已发货'!I:I</f>
        <v>17603045490</v>
      </c>
      <c r="J431" s="2" vm="1" t="e">
        <f>_xlfn._xlws.FILTER(辅助信息!D:D,辅助信息!G:G=G431)</f>
        <v>#VALUE!</v>
      </c>
    </row>
    <row r="432" spans="1:10">
      <c r="A432" s="2" t="str">
        <f>'[1]2025年已发货'!A:A</f>
        <v>佳业</v>
      </c>
      <c r="B432" s="2" t="str">
        <f>'[1]2025年已发货'!B:B</f>
        <v>螺纹钢</v>
      </c>
      <c r="C432" s="2" t="str">
        <f>'[1]2025年已发货'!C:C</f>
        <v>HRB400E Φ28 9m</v>
      </c>
      <c r="D432" s="2" t="str">
        <f>'[1]2025年已发货'!D:D</f>
        <v>吨</v>
      </c>
      <c r="E432" s="2">
        <f>'[1]2025年已发货'!E:E</f>
        <v>39</v>
      </c>
      <c r="F432" s="4">
        <f>'[1]2025年已发货'!F:F</f>
        <v>45676</v>
      </c>
      <c r="G432" s="2" t="str">
        <f>'[1]2025年已发货'!G:G</f>
        <v>（中铁广州局-资乐高速5标）四川省乐山市井研县希望大道116号</v>
      </c>
      <c r="H432" s="2" t="str">
        <f>'[1]2025年已发货'!H:H</f>
        <v>廖俊杰</v>
      </c>
      <c r="I432" s="2">
        <f>'[1]2025年已发货'!I:I</f>
        <v>15775100965</v>
      </c>
      <c r="J432" s="2" vm="1" t="e">
        <f>_xlfn._xlws.FILTER(辅助信息!D:D,辅助信息!G:G=G432)</f>
        <v>#VALUE!</v>
      </c>
    </row>
    <row r="433" spans="1:10">
      <c r="A433" s="2" t="str">
        <f>'[1]2025年已发货'!A:A</f>
        <v>佳业</v>
      </c>
      <c r="B433" s="2" t="str">
        <f>'[1]2025年已发货'!B:B</f>
        <v>螺纹钢</v>
      </c>
      <c r="C433" s="2" t="str">
        <f>'[1]2025年已发货'!C:C</f>
        <v>HRB400E Φ28 12m</v>
      </c>
      <c r="D433" s="2" t="str">
        <f>'[1]2025年已发货'!D:D</f>
        <v>吨</v>
      </c>
      <c r="E433" s="2">
        <f>'[1]2025年已发货'!E:E</f>
        <v>65</v>
      </c>
      <c r="F433" s="4">
        <f>'[1]2025年已发货'!F:F</f>
        <v>45676</v>
      </c>
      <c r="G433" s="2" t="str">
        <f>'[1]2025年已发货'!G:G</f>
        <v>（中铁广州局-资乐高速5标）四川省乐山市井研县希望大道116号</v>
      </c>
      <c r="H433" s="2" t="str">
        <f>'[1]2025年已发货'!H:H</f>
        <v>廖俊杰</v>
      </c>
      <c r="I433" s="2">
        <f>'[1]2025年已发货'!I:I</f>
        <v>15775100965</v>
      </c>
      <c r="J433" s="2" vm="1" t="e">
        <f>_xlfn._xlws.FILTER(辅助信息!D:D,辅助信息!G:G=G433)</f>
        <v>#VALUE!</v>
      </c>
    </row>
    <row r="434" spans="1:10">
      <c r="A434" s="2" t="str">
        <f>'[1]2025年已发货'!A:A</f>
        <v>润耀</v>
      </c>
      <c r="B434" s="2" t="str">
        <f>'[1]2025年已发货'!B:B</f>
        <v>高线</v>
      </c>
      <c r="C434" s="2" t="str">
        <f>'[1]2025年已发货'!C:C</f>
        <v>HPB300Φ10</v>
      </c>
      <c r="D434" s="2" t="str">
        <f>'[1]2025年已发货'!D:D</f>
        <v>吨</v>
      </c>
      <c r="E434" s="2">
        <f>'[1]2025年已发货'!E:E</f>
        <v>35</v>
      </c>
      <c r="F434" s="4">
        <f>'[1]2025年已发货'!F:F</f>
        <v>45676</v>
      </c>
      <c r="G434" s="2" t="str">
        <f>'[1]2025年已发货'!G:G</f>
        <v>（中铁广州局-资乐高速5标）四川省乐山市井研县希望大道116号</v>
      </c>
      <c r="H434" s="2" t="str">
        <f>'[1]2025年已发货'!H:H</f>
        <v>廖俊杰</v>
      </c>
      <c r="I434" s="2">
        <f>'[1]2025年已发货'!I:I</f>
        <v>15775100965</v>
      </c>
      <c r="J434" s="2" vm="1" t="e">
        <f>_xlfn._xlws.FILTER(辅助信息!D:D,辅助信息!G:G=G434)</f>
        <v>#VALUE!</v>
      </c>
    </row>
    <row r="435" spans="1:10">
      <c r="A435" s="2" t="str">
        <f>'[1]2025年已发货'!A:A</f>
        <v>润耀</v>
      </c>
      <c r="B435" s="2" t="str">
        <f>'[1]2025年已发货'!B:B</f>
        <v>螺纹钢</v>
      </c>
      <c r="C435" s="2" t="str">
        <f>'[1]2025年已发货'!C:C</f>
        <v>HRB400E Φ25 12m</v>
      </c>
      <c r="D435" s="2" t="str">
        <f>'[1]2025年已发货'!D:D</f>
        <v>吨</v>
      </c>
      <c r="E435" s="2">
        <f>'[1]2025年已发货'!E:E</f>
        <v>35</v>
      </c>
      <c r="F435" s="4">
        <f>'[1]2025年已发货'!F:F</f>
        <v>45676</v>
      </c>
      <c r="G435" s="2" t="str">
        <f>'[1]2025年已发货'!G:G</f>
        <v>（中铁五局-成渝扩容3标）四川省资阳市雁江区伍隍镇铺子村雁江区X138</v>
      </c>
      <c r="H435" s="2" t="str">
        <f>'[1]2025年已发货'!H:H</f>
        <v>王健</v>
      </c>
      <c r="I435" s="2">
        <f>'[1]2025年已发货'!I:I</f>
        <v>17726168395</v>
      </c>
      <c r="J435" s="2" vm="1" t="e">
        <f>_xlfn._xlws.FILTER(辅助信息!D:D,辅助信息!G:G=G435)</f>
        <v>#VALUE!</v>
      </c>
    </row>
    <row r="436" spans="1:10">
      <c r="A436" s="2" t="str">
        <f>'[1]2025年已发货'!A:A</f>
        <v>成实</v>
      </c>
      <c r="B436" s="2" t="str">
        <f>'[1]2025年已发货'!B:B</f>
        <v>盘螺</v>
      </c>
      <c r="C436" s="2" t="str">
        <f>'[1]2025年已发货'!C:C</f>
        <v>HRB400E Φ8</v>
      </c>
      <c r="D436" s="2" t="str">
        <f>'[1]2025年已发货'!D:D</f>
        <v>吨</v>
      </c>
      <c r="E436" s="2">
        <f>'[1]2025年已发货'!E:E</f>
        <v>10</v>
      </c>
      <c r="F436" s="4">
        <f>'[1]2025年已发货'!F:F</f>
        <v>45677</v>
      </c>
      <c r="G436" s="2" t="str">
        <f>'[1]2025年已发货'!G:G</f>
        <v>（中核华兴）四川天府新区585研发中心项目（一期）二标段（科学城中路东段）</v>
      </c>
      <c r="H436" s="2" t="str">
        <f>'[1]2025年已发货'!H:H</f>
        <v>郑西全 </v>
      </c>
      <c r="I436" s="2" t="str">
        <f>'[1]2025年已发货'!I:I</f>
        <v>17608022851</v>
      </c>
      <c r="J436" s="2" vm="1" t="e">
        <f>_xlfn._xlws.FILTER(辅助信息!D:D,辅助信息!G:G=G436)</f>
        <v>#VALUE!</v>
      </c>
    </row>
    <row r="437" spans="1:10">
      <c r="A437" s="2" t="str">
        <f>'[1]2025年已发货'!A:A</f>
        <v>成实</v>
      </c>
      <c r="B437" s="2" t="str">
        <f>'[1]2025年已发货'!B:B</f>
        <v>盘螺</v>
      </c>
      <c r="C437" s="2" t="str">
        <f>'[1]2025年已发货'!C:C</f>
        <v>HRB400E Φ10</v>
      </c>
      <c r="D437" s="2" t="str">
        <f>'[1]2025年已发货'!D:D</f>
        <v>吨</v>
      </c>
      <c r="E437" s="2">
        <f>'[1]2025年已发货'!E:E</f>
        <v>5</v>
      </c>
      <c r="F437" s="4">
        <f>'[1]2025年已发货'!F:F</f>
        <v>45677</v>
      </c>
      <c r="G437" s="2" t="str">
        <f>'[1]2025年已发货'!G:G</f>
        <v>（中核华兴）四川天府新区585研发中心项目（一期）二标段（科学城中路东段）</v>
      </c>
      <c r="H437" s="2" t="str">
        <f>'[1]2025年已发货'!H:H</f>
        <v>郑西全 </v>
      </c>
      <c r="I437" s="2" t="str">
        <f>'[1]2025年已发货'!I:I</f>
        <v>17608022851</v>
      </c>
      <c r="J437" s="2" vm="1" t="e">
        <f>_xlfn._xlws.FILTER(辅助信息!D:D,辅助信息!G:G=G437)</f>
        <v>#VALUE!</v>
      </c>
    </row>
    <row r="438" spans="1:10">
      <c r="A438" s="2" t="str">
        <f>'[1]2025年已发货'!A:A</f>
        <v>成实</v>
      </c>
      <c r="B438" s="2" t="str">
        <f>'[1]2025年已发货'!B:B</f>
        <v>螺纹钢</v>
      </c>
      <c r="C438" s="2" t="str">
        <f>'[1]2025年已发货'!C:C</f>
        <v>HRB400EΦ12*9m</v>
      </c>
      <c r="D438" s="2" t="str">
        <f>'[1]2025年已发货'!D:D</f>
        <v>吨</v>
      </c>
      <c r="E438" s="2">
        <f>'[1]2025年已发货'!E:E</f>
        <v>7.5</v>
      </c>
      <c r="F438" s="4">
        <f>'[1]2025年已发货'!F:F</f>
        <v>45677</v>
      </c>
      <c r="G438" s="2" t="str">
        <f>'[1]2025年已发货'!G:G</f>
        <v>（中核华兴）四川天府新区585研发中心项目（一期）二标段（科学城中路东段）</v>
      </c>
      <c r="H438" s="2" t="str">
        <f>'[1]2025年已发货'!H:H</f>
        <v>郑西全 </v>
      </c>
      <c r="I438" s="2" t="str">
        <f>'[1]2025年已发货'!I:I</f>
        <v>17608022851</v>
      </c>
      <c r="J438" s="2" vm="1" t="e">
        <f>_xlfn._xlws.FILTER(辅助信息!D:D,辅助信息!G:G=G438)</f>
        <v>#VALUE!</v>
      </c>
    </row>
    <row r="439" spans="1:10">
      <c r="A439" s="2" t="str">
        <f>'[1]2025年已发货'!A:A</f>
        <v>成实</v>
      </c>
      <c r="B439" s="2" t="str">
        <f>'[1]2025年已发货'!B:B</f>
        <v>螺纹钢</v>
      </c>
      <c r="C439" s="2" t="str">
        <f>'[1]2025年已发货'!C:C</f>
        <v>HRB500EΦ18*12m</v>
      </c>
      <c r="D439" s="2" t="str">
        <f>'[1]2025年已发货'!D:D</f>
        <v>吨</v>
      </c>
      <c r="E439" s="2">
        <f>'[1]2025年已发货'!E:E</f>
        <v>2.5</v>
      </c>
      <c r="F439" s="4">
        <f>'[1]2025年已发货'!F:F</f>
        <v>45677</v>
      </c>
      <c r="G439" s="2" t="str">
        <f>'[1]2025年已发货'!G:G</f>
        <v>（中核华兴）四川天府新区585研发中心项目（一期）二标段（科学城中路东段）</v>
      </c>
      <c r="H439" s="2" t="str">
        <f>'[1]2025年已发货'!H:H</f>
        <v>郑西全 </v>
      </c>
      <c r="I439" s="2" t="str">
        <f>'[1]2025年已发货'!I:I</f>
        <v>17608022851</v>
      </c>
      <c r="J439" s="2" vm="1" t="e">
        <f>_xlfn._xlws.FILTER(辅助信息!D:D,辅助信息!G:G=G439)</f>
        <v>#VALUE!</v>
      </c>
    </row>
    <row r="440" spans="1:10">
      <c r="A440" s="2" t="str">
        <f>'[1]2025年已发货'!A:A</f>
        <v>晋邦</v>
      </c>
      <c r="B440" s="2" t="str">
        <f>'[1]2025年已发货'!B:B</f>
        <v>盘螺</v>
      </c>
      <c r="C440" s="2" t="str">
        <f>'[1]2025年已发货'!C:C</f>
        <v>HRB400E Φ10</v>
      </c>
      <c r="D440" s="2" t="str">
        <f>'[1]2025年已发货'!D:D</f>
        <v>吨</v>
      </c>
      <c r="E440" s="2">
        <f>'[1]2025年已发货'!E:E</f>
        <v>15</v>
      </c>
      <c r="F440" s="4">
        <f>'[1]2025年已发货'!F:F</f>
        <v>45677</v>
      </c>
      <c r="G440" s="2" t="str">
        <f>'[1]2025年已发货'!G:G</f>
        <v>(五冶钢构医学科学产业园建设项目房建三部-一标（7-1）)四川省南充市顺庆区搬罾街道学府大道二段</v>
      </c>
      <c r="H440" s="2" t="str">
        <f>'[1]2025年已发货'!H:H</f>
        <v>郑林</v>
      </c>
      <c r="I440" s="2">
        <f>'[1]2025年已发货'!I:I</f>
        <v>18349955455</v>
      </c>
      <c r="J440" s="2" t="str">
        <f>_xlfn._xlws.FILTER(辅助信息!D:D,辅助信息!G:G=G440)</f>
        <v>五冶钢构南充医学科学产业园建设项目</v>
      </c>
    </row>
    <row r="441" spans="1:10">
      <c r="A441" s="2" t="str">
        <f>'[1]2025年已发货'!A:A</f>
        <v>晋邦</v>
      </c>
      <c r="B441" s="2" t="str">
        <f>'[1]2025年已发货'!B:B</f>
        <v>螺纹钢</v>
      </c>
      <c r="C441" s="2" t="str">
        <f>'[1]2025年已发货'!C:C</f>
        <v>HRB400E Φ12 9m</v>
      </c>
      <c r="D441" s="2" t="str">
        <f>'[1]2025年已发货'!D:D</f>
        <v>吨</v>
      </c>
      <c r="E441" s="2">
        <f>'[1]2025年已发货'!E:E</f>
        <v>20</v>
      </c>
      <c r="F441" s="4">
        <f>'[1]2025年已发货'!F:F</f>
        <v>45677</v>
      </c>
      <c r="G441" s="2" t="str">
        <f>'[1]2025年已发货'!G:G</f>
        <v>(五冶钢构医学科学产业园建设项目房建三部-一标（7-1）)四川省南充市顺庆区搬罾街道学府大道二段</v>
      </c>
      <c r="H441" s="2" t="str">
        <f>'[1]2025年已发货'!H:H</f>
        <v>郑林</v>
      </c>
      <c r="I441" s="2">
        <f>'[1]2025年已发货'!I:I</f>
        <v>18349955455</v>
      </c>
      <c r="J441" s="2" t="str">
        <f>_xlfn._xlws.FILTER(辅助信息!D:D,辅助信息!G:G=G441)</f>
        <v>五冶钢构南充医学科学产业园建设项目</v>
      </c>
    </row>
    <row r="442" spans="1:10">
      <c r="A442" s="2" t="str">
        <f>'[1]2025年已发货'!A:A</f>
        <v>成实</v>
      </c>
      <c r="B442" s="2" t="str">
        <f>'[1]2025年已发货'!B:B</f>
        <v>螺纹钢</v>
      </c>
      <c r="C442" s="2" t="str">
        <f>'[1]2025年已发货'!C:C</f>
        <v>HRB500E Φ25 12m</v>
      </c>
      <c r="D442" s="2" t="str">
        <f>'[1]2025年已发货'!D:D</f>
        <v>吨</v>
      </c>
      <c r="E442" s="2">
        <f>'[1]2025年已发货'!E:E</f>
        <v>35</v>
      </c>
      <c r="F442" s="4">
        <f>'[1]2025年已发货'!F:F</f>
        <v>45677</v>
      </c>
      <c r="G442" s="2" t="str">
        <f>'[1]2025年已发货'!G:G</f>
        <v>（中铁十局-资乐高速4标）四川省眉山市仁寿县彰加镇促进村中铁十局资乐高速1#钢筋场</v>
      </c>
      <c r="H442" s="2" t="str">
        <f>'[1]2025年已发货'!H:H</f>
        <v>杨飞</v>
      </c>
      <c r="I442" s="2">
        <f>'[1]2025年已发货'!I:I</f>
        <v>15667998777</v>
      </c>
      <c r="J442" s="2" vm="1" t="e">
        <f>_xlfn._xlws.FILTER(辅助信息!D:D,辅助信息!G:G=G442)</f>
        <v>#VALUE!</v>
      </c>
    </row>
    <row r="443" spans="1:10">
      <c r="A443" s="2" t="str">
        <f>'[1]2025年已发货'!A:A</f>
        <v>陕钢</v>
      </c>
      <c r="B443" s="2" t="str">
        <f>'[1]2025年已发货'!B:B</f>
        <v>螺纹钢</v>
      </c>
      <c r="C443" s="2" t="str">
        <f>'[1]2025年已发货'!C:C</f>
        <v>HRB400E Φ25 12m</v>
      </c>
      <c r="D443" s="2" t="str">
        <f>'[1]2025年已发货'!D:D</f>
        <v>吨</v>
      </c>
      <c r="E443" s="2">
        <f>'[1]2025年已发货'!E:E</f>
        <v>35</v>
      </c>
      <c r="F443" s="4">
        <f>'[1]2025年已发货'!F:F</f>
        <v>45677</v>
      </c>
      <c r="G443" s="2" t="str">
        <f>'[1]2025年已发货'!G:G</f>
        <v>（中铁五局-成渝扩容3标）四川省资阳市雁江区伍隍镇铺子村雁江区X138</v>
      </c>
      <c r="H443" s="2" t="str">
        <f>'[1]2025年已发货'!H:H</f>
        <v>王健</v>
      </c>
      <c r="I443" s="2">
        <f>'[1]2025年已发货'!I:I</f>
        <v>17726168395</v>
      </c>
      <c r="J443" s="2" vm="1" t="e">
        <f>_xlfn._xlws.FILTER(辅助信息!D:D,辅助信息!G:G=G443)</f>
        <v>#VALUE!</v>
      </c>
    </row>
    <row r="444" spans="1:10">
      <c r="A444" s="2" t="str">
        <f>'[1]2025年已发货'!A:A</f>
        <v>陕钢</v>
      </c>
      <c r="B444" s="2" t="str">
        <f>'[1]2025年已发货'!B:B</f>
        <v>高线</v>
      </c>
      <c r="C444" s="2" t="str">
        <f>'[1]2025年已发货'!C:C</f>
        <v>HPB300Φ8</v>
      </c>
      <c r="D444" s="2" t="str">
        <f>'[1]2025年已发货'!D:D</f>
        <v>吨</v>
      </c>
      <c r="E444" s="2">
        <f>'[1]2025年已发货'!E:E</f>
        <v>35</v>
      </c>
      <c r="F444" s="4">
        <f>'[1]2025年已发货'!F:F</f>
        <v>45677</v>
      </c>
      <c r="G444" s="2" t="str">
        <f>'[1]2025年已发货'!G:G</f>
        <v>（中铁十局-资乐高速4标）四川省眉山市仁寿县彰加镇促进村中铁十局资乐高速1#梁场</v>
      </c>
      <c r="H444" s="2" t="str">
        <f>'[1]2025年已发货'!H:H</f>
        <v>杨飞</v>
      </c>
      <c r="I444" s="2">
        <f>'[1]2025年已发货'!I:I</f>
        <v>15667998777</v>
      </c>
      <c r="J444" s="2" vm="1" t="e">
        <f>_xlfn._xlws.FILTER(辅助信息!D:D,辅助信息!G:G=G444)</f>
        <v>#VALUE!</v>
      </c>
    </row>
    <row r="445" spans="1:10">
      <c r="A445" s="2" t="str">
        <f>'[1]2025年已发货'!A:A</f>
        <v>陕钢</v>
      </c>
      <c r="B445" s="2" t="str">
        <f>'[1]2025年已发货'!B:B</f>
        <v>高线</v>
      </c>
      <c r="C445" s="2" t="str">
        <f>'[1]2025年已发货'!C:C</f>
        <v>HPB300Φ10</v>
      </c>
      <c r="D445" s="2" t="str">
        <f>'[1]2025年已发货'!D:D</f>
        <v>吨</v>
      </c>
      <c r="E445" s="2">
        <f>'[1]2025年已发货'!E:E</f>
        <v>17</v>
      </c>
      <c r="F445" s="4">
        <f>'[1]2025年已发货'!F:F</f>
        <v>45677</v>
      </c>
      <c r="G445" s="2" t="str">
        <f>'[1]2025年已发货'!G:G</f>
        <v>（中铁十局-资乐高速4标）四川省眉山市仁寿县彰加镇促进村中铁十局资乐高速1#钢筋场</v>
      </c>
      <c r="H445" s="2" t="str">
        <f>'[1]2025年已发货'!H:H</f>
        <v>杨飞</v>
      </c>
      <c r="I445" s="2">
        <f>'[1]2025年已发货'!I:I</f>
        <v>15667998777</v>
      </c>
      <c r="J445" s="2" vm="1" t="e">
        <f>_xlfn._xlws.FILTER(辅助信息!D:D,辅助信息!G:G=G445)</f>
        <v>#VALUE!</v>
      </c>
    </row>
    <row r="446" spans="1:10">
      <c r="A446" s="2" t="str">
        <f>'[1]2025年已发货'!A:A</f>
        <v>陕钢</v>
      </c>
      <c r="B446" s="2" t="str">
        <f>'[1]2025年已发货'!B:B</f>
        <v>高线</v>
      </c>
      <c r="C446" s="2" t="str">
        <f>'[1]2025年已发货'!C:C</f>
        <v>HPB300Φ12</v>
      </c>
      <c r="D446" s="2" t="str">
        <f>'[1]2025年已发货'!D:D</f>
        <v>吨</v>
      </c>
      <c r="E446" s="2">
        <f>'[1]2025年已发货'!E:E</f>
        <v>17</v>
      </c>
      <c r="F446" s="4">
        <f>'[1]2025年已发货'!F:F</f>
        <v>45677</v>
      </c>
      <c r="G446" s="2" t="str">
        <f>'[1]2025年已发货'!G:G</f>
        <v>（中铁十局-资乐高速4标）四川省眉山市仁寿县彰加镇促进村中铁十局资乐高速1#钢筋场</v>
      </c>
      <c r="H446" s="2" t="str">
        <f>'[1]2025年已发货'!H:H</f>
        <v>杨飞</v>
      </c>
      <c r="I446" s="2">
        <f>'[1]2025年已发货'!I:I</f>
        <v>15667998777</v>
      </c>
      <c r="J446" s="2" vm="1" t="e">
        <f>_xlfn._xlws.FILTER(辅助信息!D:D,辅助信息!G:G=G446)</f>
        <v>#VALUE!</v>
      </c>
    </row>
    <row r="447" spans="1:10">
      <c r="A447" s="2" t="str">
        <f>'[1]2025年已发货'!A:A</f>
        <v>陕钢</v>
      </c>
      <c r="B447" s="2" t="str">
        <f>'[1]2025年已发货'!B:B</f>
        <v>螺纹钢</v>
      </c>
      <c r="C447" s="2" t="str">
        <f>'[1]2025年已发货'!C:C</f>
        <v>HRB400E Φ25 12m</v>
      </c>
      <c r="D447" s="2" t="str">
        <f>'[1]2025年已发货'!D:D</f>
        <v>吨</v>
      </c>
      <c r="E447" s="2">
        <f>'[1]2025年已发货'!E:E</f>
        <v>35</v>
      </c>
      <c r="F447" s="4">
        <f>'[1]2025年已发货'!F:F</f>
        <v>45677</v>
      </c>
      <c r="G447" s="2" t="str">
        <f>'[1]2025年已发货'!G:G</f>
        <v>（中铁十局-资乐高速4标）四川省眉山市仁寿县彰加镇促进村中铁十局资乐高速1#梁场</v>
      </c>
      <c r="H447" s="2" t="str">
        <f>'[1]2025年已发货'!H:H</f>
        <v>杨飞</v>
      </c>
      <c r="I447" s="2">
        <f>'[1]2025年已发货'!I:I</f>
        <v>15667998777</v>
      </c>
      <c r="J447" s="2" vm="1" t="e">
        <f>_xlfn._xlws.FILTER(辅助信息!D:D,辅助信息!G:G=G447)</f>
        <v>#VALUE!</v>
      </c>
    </row>
    <row r="448" spans="1:10">
      <c r="A448" s="2" t="str">
        <f>'[1]2025年已发货'!A:A</f>
        <v>陕钢</v>
      </c>
      <c r="B448" s="2" t="str">
        <f>'[1]2025年已发货'!B:B</f>
        <v>螺纹钢</v>
      </c>
      <c r="C448" s="2" t="str">
        <f>'[1]2025年已发货'!C:C</f>
        <v>HRB400E Φ16 12m</v>
      </c>
      <c r="D448" s="2" t="str">
        <f>'[1]2025年已发货'!D:D</f>
        <v>吨</v>
      </c>
      <c r="E448" s="2">
        <f>'[1]2025年已发货'!E:E</f>
        <v>35</v>
      </c>
      <c r="F448" s="4">
        <f>'[1]2025年已发货'!F:F</f>
        <v>45677</v>
      </c>
      <c r="G448" s="2" t="str">
        <f>'[1]2025年已发货'!G:G</f>
        <v>（中铁十局-资乐高速4标）四川省眉山市仁寿县彰加镇促进村中铁十局资乐高速1#梁场</v>
      </c>
      <c r="H448" s="2" t="str">
        <f>'[1]2025年已发货'!H:H</f>
        <v>杨飞</v>
      </c>
      <c r="I448" s="2">
        <f>'[1]2025年已发货'!I:I</f>
        <v>15667998777</v>
      </c>
      <c r="J448" s="2" vm="1" t="e">
        <f>_xlfn._xlws.FILTER(辅助信息!D:D,辅助信息!G:G=G448)</f>
        <v>#VALUE!</v>
      </c>
    </row>
    <row r="449" spans="1:10">
      <c r="A449" s="2" t="str">
        <f>'[1]2025年已发货'!A:A</f>
        <v>佳业</v>
      </c>
      <c r="B449" s="2" t="str">
        <f>'[1]2025年已发货'!B:B</f>
        <v>螺纹钢</v>
      </c>
      <c r="C449" s="2" t="str">
        <f>'[1]2025年已发货'!C:C</f>
        <v>HRB500E Φ25 9m</v>
      </c>
      <c r="D449" s="2" t="str">
        <f>'[1]2025年已发货'!D:D</f>
        <v>吨</v>
      </c>
      <c r="E449" s="2">
        <f>'[1]2025年已发货'!E:E</f>
        <v>105</v>
      </c>
      <c r="F449" s="4">
        <f>'[1]2025年已发货'!F:F</f>
        <v>45677</v>
      </c>
      <c r="G449" s="2" t="str">
        <f>'[1]2025年已发货'!G:G</f>
        <v>（中铁十局-资乐高速4标）四川省眉山市仁寿县彰加镇促进村中铁十局资乐高速1#钢筋场</v>
      </c>
      <c r="H449" s="2" t="str">
        <f>'[1]2025年已发货'!H:H</f>
        <v>杨飞</v>
      </c>
      <c r="I449" s="2">
        <f>'[1]2025年已发货'!I:I</f>
        <v>15667998777</v>
      </c>
      <c r="J449" s="2" vm="1" t="e">
        <f>_xlfn._xlws.FILTER(辅助信息!D:D,辅助信息!G:G=G449)</f>
        <v>#VALUE!</v>
      </c>
    </row>
    <row r="450" spans="1:10">
      <c r="A450" s="2" t="str">
        <f>'[1]2025年已发货'!A:A</f>
        <v>佳业</v>
      </c>
      <c r="B450" s="2" t="str">
        <f>'[1]2025年已发货'!B:B</f>
        <v>螺纹钢</v>
      </c>
      <c r="C450" s="2" t="str">
        <f>'[1]2025年已发货'!C:C</f>
        <v>HRB400E Φ14×9米</v>
      </c>
      <c r="D450" s="2" t="str">
        <f>'[1]2025年已发货'!D:D</f>
        <v>吨</v>
      </c>
      <c r="E450" s="2">
        <f>'[1]2025年已发货'!E:E</f>
        <v>6</v>
      </c>
      <c r="F450" s="4">
        <f>'[1]2025年已发货'!F:F</f>
        <v>45677</v>
      </c>
      <c r="G450" s="2" t="str">
        <f>'[1]2025年已发货'!G:G</f>
        <v>（自永2标九局西南分公司钢筋棚）四川省自贡市骑龙镇大湾村</v>
      </c>
      <c r="H450" s="2" t="str">
        <f>'[1]2025年已发货'!H:H</f>
        <v>李智罡</v>
      </c>
      <c r="I450" s="2">
        <f>'[1]2025年已发货'!I:I</f>
        <v>15210015693</v>
      </c>
      <c r="J450" s="2" vm="1" t="e">
        <f>_xlfn._xlws.FILTER(辅助信息!D:D,辅助信息!G:G=G450)</f>
        <v>#VALUE!</v>
      </c>
    </row>
    <row r="451" spans="1:10">
      <c r="A451" s="2" t="str">
        <f>'[1]2025年已发货'!A:A</f>
        <v>佳业</v>
      </c>
      <c r="B451" s="2" t="str">
        <f>'[1]2025年已发货'!B:B</f>
        <v>螺纹钢</v>
      </c>
      <c r="C451" s="2" t="str">
        <f>'[1]2025年已发货'!C:C</f>
        <v>HRB500E Φ28×9米</v>
      </c>
      <c r="D451" s="2" t="str">
        <f>'[1]2025年已发货'!D:D</f>
        <v>吨</v>
      </c>
      <c r="E451" s="2">
        <f>'[1]2025年已发货'!E:E</f>
        <v>135</v>
      </c>
      <c r="F451" s="4">
        <f>'[1]2025年已发货'!F:F</f>
        <v>45677</v>
      </c>
      <c r="G451" s="2" t="str">
        <f>'[1]2025年已发货'!G:G</f>
        <v>（自永2标九局西南分公司钢筋棚）四川省自贡市骑龙镇大湾村</v>
      </c>
      <c r="H451" s="2" t="str">
        <f>'[1]2025年已发货'!H:H</f>
        <v>李智罡</v>
      </c>
      <c r="I451" s="2">
        <f>'[1]2025年已发货'!I:I</f>
        <v>15210015693</v>
      </c>
      <c r="J451" s="2" vm="1" t="e">
        <f>_xlfn._xlws.FILTER(辅助信息!D:D,辅助信息!G:G=G451)</f>
        <v>#VALUE!</v>
      </c>
    </row>
    <row r="452" spans="1:10">
      <c r="A452" s="2" t="str">
        <f>'[1]2025年已发货'!A:A</f>
        <v>陕钢</v>
      </c>
      <c r="B452" s="2" t="str">
        <f>'[1]2025年已发货'!B:B</f>
        <v>螺纹钢</v>
      </c>
      <c r="C452" s="2" t="str">
        <f>'[1]2025年已发货'!C:C</f>
        <v>HRB400EФ16*12m</v>
      </c>
      <c r="D452" s="2" t="str">
        <f>'[1]2025年已发货'!D:D</f>
        <v>吨</v>
      </c>
      <c r="E452" s="2">
        <f>'[1]2025年已发货'!E:E</f>
        <v>70</v>
      </c>
      <c r="F452" s="4">
        <f>'[1]2025年已发货'!F:F</f>
        <v>45696</v>
      </c>
      <c r="G452" s="2" t="str">
        <f>'[1]2025年已发货'!G:G</f>
        <v>（中核中原-甘肃康略高速KLTJ1标项目）甘肃省陇南市康县长坝镇蒲家坝</v>
      </c>
      <c r="H452" s="2" t="str">
        <f>'[1]2025年已发货'!H:H</f>
        <v>穆星</v>
      </c>
      <c r="I452" s="2" t="str">
        <f>'[1]2025年已发货'!I:I</f>
        <v>18539951326/15109310092</v>
      </c>
      <c r="J452" s="2" vm="1" t="e">
        <f>_xlfn._xlws.FILTER(辅助信息!D:D,辅助信息!G:G=G452)</f>
        <v>#VALUE!</v>
      </c>
    </row>
    <row r="453" spans="1:10">
      <c r="A453" s="2" t="str">
        <f>'[1]2025年已发货'!A:A</f>
        <v>陕钢</v>
      </c>
      <c r="B453" s="2" t="str">
        <f>'[1]2025年已发货'!B:B</f>
        <v>盘螺</v>
      </c>
      <c r="C453" s="2" t="str">
        <f>'[1]2025年已发货'!C:C</f>
        <v>HRB400EФ12</v>
      </c>
      <c r="D453" s="2" t="str">
        <f>'[1]2025年已发货'!D:D</f>
        <v>吨</v>
      </c>
      <c r="E453" s="2">
        <f>'[1]2025年已发货'!E:E</f>
        <v>12</v>
      </c>
      <c r="F453" s="4">
        <f>'[1]2025年已发货'!F:F</f>
        <v>45696</v>
      </c>
      <c r="G453" s="2" t="str">
        <f>'[1]2025年已发货'!G:G</f>
        <v>（中核中原-甘肃康略高速KLTJ1标项目）甘肃省陇南市康县长坝镇蒲家坝</v>
      </c>
      <c r="H453" s="2" t="str">
        <f>'[1]2025年已发货'!H:H</f>
        <v>穆星</v>
      </c>
      <c r="I453" s="2" t="str">
        <f>'[1]2025年已发货'!I:I</f>
        <v>18539951326/15109310092</v>
      </c>
      <c r="J453" s="2" vm="1" t="e">
        <f>_xlfn._xlws.FILTER(辅助信息!D:D,辅助信息!G:G=G453)</f>
        <v>#VALUE!</v>
      </c>
    </row>
    <row r="454" spans="1:10">
      <c r="A454" s="2" t="str">
        <f>'[1]2025年已发货'!A:A</f>
        <v>陕钢</v>
      </c>
      <c r="B454" s="2" t="str">
        <f>'[1]2025年已发货'!B:B</f>
        <v>螺纹钢</v>
      </c>
      <c r="C454" s="2" t="str">
        <f>'[1]2025年已发货'!C:C</f>
        <v>HRB400EФ22*9m</v>
      </c>
      <c r="D454" s="2" t="str">
        <f>'[1]2025年已发货'!D:D</f>
        <v>吨</v>
      </c>
      <c r="E454" s="2">
        <f>'[1]2025年已发货'!E:E</f>
        <v>12</v>
      </c>
      <c r="F454" s="4">
        <f>'[1]2025年已发货'!F:F</f>
        <v>45696</v>
      </c>
      <c r="G454" s="2" t="str">
        <f>'[1]2025年已发货'!G:G</f>
        <v>（中核中原-甘肃康略高速KLTJ1标项目）甘肃省陇南市康县长坝镇蒲家坝</v>
      </c>
      <c r="H454" s="2" t="str">
        <f>'[1]2025年已发货'!H:H</f>
        <v>穆星</v>
      </c>
      <c r="I454" s="2" t="str">
        <f>'[1]2025年已发货'!I:I</f>
        <v>18539951326/15109310092</v>
      </c>
      <c r="J454" s="2" vm="1" t="e">
        <f>_xlfn._xlws.FILTER(辅助信息!D:D,辅助信息!G:G=G454)</f>
        <v>#VALUE!</v>
      </c>
    </row>
    <row r="455" spans="1:10">
      <c r="A455" s="2" t="str">
        <f>'[1]2025年已发货'!A:A</f>
        <v>陕钢</v>
      </c>
      <c r="B455" s="2" t="str">
        <f>'[1]2025年已发货'!B:B</f>
        <v>螺纹钢</v>
      </c>
      <c r="C455" s="2" t="str">
        <f>'[1]2025年已发货'!C:C</f>
        <v>HRB400EФ25*12m</v>
      </c>
      <c r="D455" s="2" t="str">
        <f>'[1]2025年已发货'!D:D</f>
        <v>吨</v>
      </c>
      <c r="E455" s="2">
        <f>'[1]2025年已发货'!E:E</f>
        <v>12</v>
      </c>
      <c r="F455" s="4">
        <f>'[1]2025年已发货'!F:F</f>
        <v>45696</v>
      </c>
      <c r="G455" s="2" t="str">
        <f>'[1]2025年已发货'!G:G</f>
        <v>（中核中原-甘肃康略高速KLTJ1标项目）甘肃省陇南市康县长坝镇蒲家坝</v>
      </c>
      <c r="H455" s="2" t="str">
        <f>'[1]2025年已发货'!H:H</f>
        <v>穆星</v>
      </c>
      <c r="I455" s="2" t="str">
        <f>'[1]2025年已发货'!I:I</f>
        <v>18539951326/15109310092</v>
      </c>
      <c r="J455" s="2" vm="1" t="e">
        <f>_xlfn._xlws.FILTER(辅助信息!D:D,辅助信息!G:G=G455)</f>
        <v>#VALUE!</v>
      </c>
    </row>
    <row r="456" spans="1:10">
      <c r="A456" s="2" t="str">
        <f>'[1]2025年已发货'!A:A</f>
        <v>达钢</v>
      </c>
      <c r="B456" s="2" t="str">
        <f>'[1]2025年已发货'!B:B</f>
        <v>螺纹钢</v>
      </c>
      <c r="C456" s="2" t="str">
        <f>'[1]2025年已发货'!C:C</f>
        <v>HRB400E Φ12 9m</v>
      </c>
      <c r="D456" s="2" t="str">
        <f>'[1]2025年已发货'!D:D</f>
        <v>吨</v>
      </c>
      <c r="E456" s="2">
        <f>'[1]2025年已发货'!E:E</f>
        <v>21</v>
      </c>
      <c r="F456" s="4">
        <f>'[1]2025年已发货'!F:F</f>
        <v>45696</v>
      </c>
      <c r="G456" s="2" t="str">
        <f>'[1]2025年已发货'!G:G</f>
        <v>（五冶达州国道542项目-三工区桥梁3工段）四川省达州市达川区赵固镇水文村原村委会下300米</v>
      </c>
      <c r="H456" s="2" t="str">
        <f>'[1]2025年已发货'!H:H</f>
        <v>李代茂</v>
      </c>
      <c r="I456" s="2">
        <f>'[1]2025年已发货'!I:I</f>
        <v>18302833536</v>
      </c>
      <c r="J456" s="2" vm="1" t="e">
        <f>_xlfn._xlws.FILTER(辅助信息!D:D,辅助信息!G:G=G456)</f>
        <v>#VALUE!</v>
      </c>
    </row>
    <row r="457" spans="1:10">
      <c r="A457" s="2" t="str">
        <f>'[1]2025年已发货'!A:A</f>
        <v>达钢</v>
      </c>
      <c r="B457" s="2" t="str">
        <f>'[1]2025年已发货'!B:B</f>
        <v>螺纹钢</v>
      </c>
      <c r="C457" s="2" t="str">
        <f>'[1]2025年已发货'!C:C</f>
        <v>HRB400E Φ16 9m</v>
      </c>
      <c r="D457" s="2" t="str">
        <f>'[1]2025年已发货'!D:D</f>
        <v>吨</v>
      </c>
      <c r="E457" s="2">
        <f>'[1]2025年已发货'!E:E</f>
        <v>30</v>
      </c>
      <c r="F457" s="4">
        <f>'[1]2025年已发货'!F:F</f>
        <v>45696</v>
      </c>
      <c r="G457" s="2" t="str">
        <f>'[1]2025年已发货'!G:G</f>
        <v>（五冶达州国道542项目-三工区桥梁3工段）四川省达州市达川区赵固镇水文村原村委会下300米</v>
      </c>
      <c r="H457" s="2" t="str">
        <f>'[1]2025年已发货'!H:H</f>
        <v>李代茂</v>
      </c>
      <c r="I457" s="2">
        <f>'[1]2025年已发货'!I:I</f>
        <v>18302833536</v>
      </c>
      <c r="J457" s="2" vm="1" t="e">
        <f>_xlfn._xlws.FILTER(辅助信息!D:D,辅助信息!G:G=G457)</f>
        <v>#VALUE!</v>
      </c>
    </row>
    <row r="458" spans="1:10">
      <c r="A458" s="2" t="str">
        <f>'[1]2025年已发货'!A:A</f>
        <v>达钢</v>
      </c>
      <c r="B458" s="2" t="str">
        <f>'[1]2025年已发货'!B:B</f>
        <v>螺纹钢</v>
      </c>
      <c r="C458" s="2" t="str">
        <f>'[1]2025年已发货'!C:C</f>
        <v>HRB400E Φ20 9m</v>
      </c>
      <c r="D458" s="2" t="str">
        <f>'[1]2025年已发货'!D:D</f>
        <v>吨</v>
      </c>
      <c r="E458" s="2">
        <f>'[1]2025年已发货'!E:E</f>
        <v>30</v>
      </c>
      <c r="F458" s="4">
        <f>'[1]2025年已发货'!F:F</f>
        <v>45696</v>
      </c>
      <c r="G458" s="2" t="str">
        <f>'[1]2025年已发货'!G:G</f>
        <v>（五冶达州国道542项目-三工区桥梁3工段）四川省达州市达川区赵固镇水文村原村委会下300米</v>
      </c>
      <c r="H458" s="2" t="str">
        <f>'[1]2025年已发货'!H:H</f>
        <v>李代茂</v>
      </c>
      <c r="I458" s="2">
        <f>'[1]2025年已发货'!I:I</f>
        <v>18302833536</v>
      </c>
      <c r="J458" s="2" vm="1" t="e">
        <f>_xlfn._xlws.FILTER(辅助信息!D:D,辅助信息!G:G=G458)</f>
        <v>#VALUE!</v>
      </c>
    </row>
    <row r="459" spans="1:10">
      <c r="A459" s="2" t="str">
        <f>'[1]2025年已发货'!A:A</f>
        <v>达钢</v>
      </c>
      <c r="B459" s="2" t="str">
        <f>'[1]2025年已发货'!B:B</f>
        <v>螺纹钢</v>
      </c>
      <c r="C459" s="2" t="str">
        <f>'[1]2025年已发货'!C:C</f>
        <v>HRB400E Φ32 9m</v>
      </c>
      <c r="D459" s="2" t="str">
        <f>'[1]2025年已发货'!D:D</f>
        <v>吨</v>
      </c>
      <c r="E459" s="2">
        <f>'[1]2025年已发货'!E:E</f>
        <v>30</v>
      </c>
      <c r="F459" s="4">
        <f>'[1]2025年已发货'!F:F</f>
        <v>45696</v>
      </c>
      <c r="G459" s="2" t="str">
        <f>'[1]2025年已发货'!G:G</f>
        <v>（五冶达州国道542项目-三工区桥梁3工段）四川省达州市达川区赵固镇水文村原村委会下300米</v>
      </c>
      <c r="H459" s="2" t="str">
        <f>'[1]2025年已发货'!H:H</f>
        <v>李代茂</v>
      </c>
      <c r="I459" s="2">
        <f>'[1]2025年已发货'!I:I</f>
        <v>18302833536</v>
      </c>
      <c r="J459" s="2" vm="1" t="e">
        <f>_xlfn._xlws.FILTER(辅助信息!D:D,辅助信息!G:G=G459)</f>
        <v>#VALUE!</v>
      </c>
    </row>
    <row r="460" spans="1:10">
      <c r="A460" s="2" t="str">
        <f>'[1]2025年已发货'!A:A</f>
        <v>达钢</v>
      </c>
      <c r="B460" s="2" t="str">
        <f>'[1]2025年已发货'!B:B</f>
        <v>螺纹钢</v>
      </c>
      <c r="C460" s="2" t="str">
        <f>'[1]2025年已发货'!C:C</f>
        <v>HRB400E Φ12 9m</v>
      </c>
      <c r="D460" s="2" t="str">
        <f>'[1]2025年已发货'!D:D</f>
        <v>吨</v>
      </c>
      <c r="E460" s="2">
        <f>'[1]2025年已发货'!E:E</f>
        <v>15</v>
      </c>
      <c r="F460" s="4">
        <f>'[1]2025年已发货'!F:F</f>
        <v>45696</v>
      </c>
      <c r="G460" s="2" t="str">
        <f>'[1]2025年已发货'!G:G</f>
        <v>（五冶达州国道542项目-桥梁4标）四川省达州市达川区大堰镇双井村</v>
      </c>
      <c r="H460" s="2" t="str">
        <f>'[1]2025年已发货'!H:H</f>
        <v>吴志强</v>
      </c>
      <c r="I460" s="2">
        <f>'[1]2025年已发货'!I:I</f>
        <v>18820030907</v>
      </c>
      <c r="J460" s="2" vm="1" t="e">
        <f>_xlfn._xlws.FILTER(辅助信息!D:D,辅助信息!G:G=G460)</f>
        <v>#VALUE!</v>
      </c>
    </row>
    <row r="461" spans="1:10">
      <c r="A461" s="2" t="str">
        <f>'[1]2025年已发货'!A:A</f>
        <v>达钢</v>
      </c>
      <c r="B461" s="2" t="str">
        <f>'[1]2025年已发货'!B:B</f>
        <v>螺纹钢</v>
      </c>
      <c r="C461" s="2" t="str">
        <f>'[1]2025年已发货'!C:C</f>
        <v>HRB400E Φ14 9m</v>
      </c>
      <c r="D461" s="2" t="str">
        <f>'[1]2025年已发货'!D:D</f>
        <v>吨</v>
      </c>
      <c r="E461" s="2">
        <f>'[1]2025年已发货'!E:E</f>
        <v>12</v>
      </c>
      <c r="F461" s="4">
        <f>'[1]2025年已发货'!F:F</f>
        <v>45696</v>
      </c>
      <c r="G461" s="2" t="str">
        <f>'[1]2025年已发货'!G:G</f>
        <v>（五冶达州国道542项目-桥梁4标）四川省达州市达川区大堰镇双井村</v>
      </c>
      <c r="H461" s="2" t="str">
        <f>'[1]2025年已发货'!H:H</f>
        <v>吴志强</v>
      </c>
      <c r="I461" s="2">
        <f>'[1]2025年已发货'!I:I</f>
        <v>18820030907</v>
      </c>
      <c r="J461" s="2" vm="1" t="e">
        <f>_xlfn._xlws.FILTER(辅助信息!D:D,辅助信息!G:G=G461)</f>
        <v>#VALUE!</v>
      </c>
    </row>
    <row r="462" spans="1:10">
      <c r="A462" s="2" t="str">
        <f>'[1]2025年已发货'!A:A</f>
        <v>达钢</v>
      </c>
      <c r="B462" s="2" t="str">
        <f>'[1]2025年已发货'!B:B</f>
        <v>螺纹钢</v>
      </c>
      <c r="C462" s="2" t="str">
        <f>'[1]2025年已发货'!C:C</f>
        <v>HRB400E Φ16 9m</v>
      </c>
      <c r="D462" s="2" t="str">
        <f>'[1]2025年已发货'!D:D</f>
        <v>吨</v>
      </c>
      <c r="E462" s="2">
        <f>'[1]2025年已发货'!E:E</f>
        <v>18</v>
      </c>
      <c r="F462" s="4">
        <f>'[1]2025年已发货'!F:F</f>
        <v>45696</v>
      </c>
      <c r="G462" s="2" t="str">
        <f>'[1]2025年已发货'!G:G</f>
        <v>（五冶达州国道542项目-桥梁4标）四川省达州市达川区大堰镇双井村</v>
      </c>
      <c r="H462" s="2" t="str">
        <f>'[1]2025年已发货'!H:H</f>
        <v>吴志强</v>
      </c>
      <c r="I462" s="2">
        <f>'[1]2025年已发货'!I:I</f>
        <v>18820030907</v>
      </c>
      <c r="J462" s="2" vm="1" t="e">
        <f>_xlfn._xlws.FILTER(辅助信息!D:D,辅助信息!G:G=G462)</f>
        <v>#VALUE!</v>
      </c>
    </row>
    <row r="463" spans="1:10">
      <c r="A463" s="2" t="str">
        <f>'[1]2025年已发货'!A:A</f>
        <v>德胜</v>
      </c>
      <c r="B463" s="2" t="str">
        <f>'[1]2025年已发货'!B:B</f>
        <v>螺纹钢 </v>
      </c>
      <c r="C463" s="2" t="str">
        <f>'[1]2025年已发货'!C:C</f>
        <v>HRB500E Φ32×9米</v>
      </c>
      <c r="D463" s="2" t="str">
        <f>'[1]2025年已发货'!D:D</f>
        <v>吨</v>
      </c>
      <c r="E463" s="2">
        <f>'[1]2025年已发货'!E:E</f>
        <v>180</v>
      </c>
      <c r="F463" s="4">
        <f>'[1]2025年已发货'!F:F</f>
        <v>45697</v>
      </c>
      <c r="G463" s="2" t="str">
        <f>'[1]2025年已发货'!G:G</f>
        <v>（自永1标八局二分公司钢筋棚）四川省自贡市大安区牛佛镇</v>
      </c>
      <c r="H463" s="2" t="str">
        <f>'[1]2025年已发货'!H:H</f>
        <v>沈维良</v>
      </c>
      <c r="I463" s="2">
        <f>'[1]2025年已发货'!I:I</f>
        <v>18980505177</v>
      </c>
      <c r="J463" s="2" vm="1" t="e">
        <f>_xlfn._xlws.FILTER(辅助信息!D:D,辅助信息!G:G=G463)</f>
        <v>#VALUE!</v>
      </c>
    </row>
    <row r="464" spans="1:10">
      <c r="A464" s="2" t="str">
        <f>'[1]2025年已发货'!A:A</f>
        <v>德胜</v>
      </c>
      <c r="B464" s="2" t="str">
        <f>'[1]2025年已发货'!B:B</f>
        <v>螺纹钢 </v>
      </c>
      <c r="C464" s="2" t="str">
        <f>'[1]2025年已发货'!C:C</f>
        <v>HRB500E Φ28×9米</v>
      </c>
      <c r="D464" s="2" t="str">
        <f>'[1]2025年已发货'!D:D</f>
        <v>吨</v>
      </c>
      <c r="E464" s="2">
        <f>'[1]2025年已发货'!E:E</f>
        <v>130</v>
      </c>
      <c r="F464" s="4">
        <f>'[1]2025年已发货'!F:F</f>
        <v>45697</v>
      </c>
      <c r="G464" s="2" t="str">
        <f>'[1]2025年已发货'!G:G</f>
        <v>（自永1标八局二分公司钢筋棚）四川省自贡市大安区牛佛镇</v>
      </c>
      <c r="H464" s="2" t="str">
        <f>'[1]2025年已发货'!H:H</f>
        <v>沈维良</v>
      </c>
      <c r="I464" s="2">
        <f>'[1]2025年已发货'!I:I</f>
        <v>18980505177</v>
      </c>
      <c r="J464" s="2" vm="1" t="e">
        <f>_xlfn._xlws.FILTER(辅助信息!D:D,辅助信息!G:G=G464)</f>
        <v>#VALUE!</v>
      </c>
    </row>
    <row r="465" spans="1:10">
      <c r="A465" s="2" t="str">
        <f>'[1]2025年已发货'!A:A</f>
        <v>达钢</v>
      </c>
      <c r="B465" s="2" t="str">
        <f>'[1]2025年已发货'!B:B</f>
        <v>螺纹钢</v>
      </c>
      <c r="C465" s="2" t="str">
        <f>'[1]2025年已发货'!C:C</f>
        <v>HRB400E Φ28 9m</v>
      </c>
      <c r="D465" s="2" t="str">
        <f>'[1]2025年已发货'!D:D</f>
        <v>吨</v>
      </c>
      <c r="E465" s="2">
        <f>'[1]2025年已发货'!E:E</f>
        <v>63</v>
      </c>
      <c r="F465" s="4">
        <f>'[1]2025年已发货'!F:F</f>
        <v>45698</v>
      </c>
      <c r="G465" s="2" t="str">
        <f>'[1]2025年已发货'!G:G</f>
        <v>（五冶达州国道542项目-三工区桥梁3工段）四川省达州市达川区赵固镇水文村原村委会下300米</v>
      </c>
      <c r="H465" s="2" t="str">
        <f>'[1]2025年已发货'!H:H</f>
        <v>李代茂</v>
      </c>
      <c r="I465" s="2">
        <f>'[1]2025年已发货'!I:I</f>
        <v>18302833536</v>
      </c>
      <c r="J465" s="2" vm="1" t="e">
        <f>_xlfn._xlws.FILTER(辅助信息!D:D,辅助信息!G:G=G465)</f>
        <v>#VALUE!</v>
      </c>
    </row>
    <row r="466" spans="1:10">
      <c r="A466" s="2" t="str">
        <f>'[1]2025年已发货'!A:A</f>
        <v>达钢</v>
      </c>
      <c r="B466" s="2" t="str">
        <f>'[1]2025年已发货'!B:B</f>
        <v>螺纹钢</v>
      </c>
      <c r="C466" s="2" t="str">
        <f>'[1]2025年已发货'!C:C</f>
        <v>HRB400E Φ28 9m</v>
      </c>
      <c r="D466" s="2" t="str">
        <f>'[1]2025年已发货'!D:D</f>
        <v>吨</v>
      </c>
      <c r="E466" s="2">
        <f>'[1]2025年已发货'!E:E</f>
        <v>45</v>
      </c>
      <c r="F466" s="4">
        <f>'[1]2025年已发货'!F:F</f>
        <v>45698</v>
      </c>
      <c r="G466" s="2" t="str">
        <f>'[1]2025年已发货'!G:G</f>
        <v>（五冶达州国道542项目-桥梁4标）四川省达州市达川区大堰镇双井村</v>
      </c>
      <c r="H466" s="2" t="str">
        <f>'[1]2025年已发货'!H:H</f>
        <v>吴志强</v>
      </c>
      <c r="I466" s="2">
        <f>'[1]2025年已发货'!I:I</f>
        <v>18820030907</v>
      </c>
      <c r="J466" s="2" vm="1" t="e">
        <f>_xlfn._xlws.FILTER(辅助信息!D:D,辅助信息!G:G=G466)</f>
        <v>#VALUE!</v>
      </c>
    </row>
    <row r="467" spans="1:10">
      <c r="A467" s="2" t="str">
        <f>'[1]2025年已发货'!A:A</f>
        <v>达钢</v>
      </c>
      <c r="B467" s="2" t="str">
        <f>'[1]2025年已发货'!B:B</f>
        <v>螺纹钢</v>
      </c>
      <c r="C467" s="2" t="str">
        <f>'[1]2025年已发货'!C:C</f>
        <v>HRB400E Φ32 9m</v>
      </c>
      <c r="D467" s="2" t="str">
        <f>'[1]2025年已发货'!D:D</f>
        <v>吨</v>
      </c>
      <c r="E467" s="2">
        <f>'[1]2025年已发货'!E:E</f>
        <v>30</v>
      </c>
      <c r="F467" s="4">
        <f>'[1]2025年已发货'!F:F</f>
        <v>45698</v>
      </c>
      <c r="G467" s="2" t="str">
        <f>'[1]2025年已发货'!G:G</f>
        <v>（五冶达州国道542项目-一工区桥梁一工段）四川省达州市四川省达州市达川区石桥镇武寨村</v>
      </c>
      <c r="H467" s="2" t="str">
        <f>'[1]2025年已发货'!H:H</f>
        <v>杨勇</v>
      </c>
      <c r="I467" s="2">
        <f>'[1]2025年已发货'!I:I</f>
        <v>18398563998</v>
      </c>
      <c r="J467" s="2" vm="1" t="e">
        <f>_xlfn._xlws.FILTER(辅助信息!D:D,辅助信息!G:G=G467)</f>
        <v>#VALUE!</v>
      </c>
    </row>
    <row r="468" spans="1:10">
      <c r="A468" s="2" t="str">
        <f>'[1]2025年已发货'!A:A</f>
        <v>达钢</v>
      </c>
      <c r="B468" s="2" t="str">
        <f>'[1]2025年已发货'!B:B</f>
        <v>螺纹钢</v>
      </c>
      <c r="C468" s="2" t="str">
        <f>'[1]2025年已发货'!C:C</f>
        <v>HRB400E Φ14 12m</v>
      </c>
      <c r="D468" s="2" t="str">
        <f>'[1]2025年已发货'!D:D</f>
        <v>吨</v>
      </c>
      <c r="E468" s="2">
        <f>'[1]2025年已发货'!E:E</f>
        <v>30</v>
      </c>
      <c r="F468" s="4">
        <f>'[1]2025年已发货'!F:F</f>
        <v>45698</v>
      </c>
      <c r="G468" s="2" t="str">
        <f>'[1]2025年已发货'!G:G</f>
        <v>（五冶达州国道542项目-一工区桥梁一工段）四川省达州市四川省达州市达川区石桥镇武寨村</v>
      </c>
      <c r="H468" s="2" t="str">
        <f>'[1]2025年已发货'!H:H</f>
        <v>杨勇</v>
      </c>
      <c r="I468" s="2">
        <f>'[1]2025年已发货'!I:I</f>
        <v>18398563998</v>
      </c>
      <c r="J468" s="2" vm="1" t="e">
        <f>_xlfn._xlws.FILTER(辅助信息!D:D,辅助信息!G:G=G468)</f>
        <v>#VALUE!</v>
      </c>
    </row>
    <row r="469" spans="1:10">
      <c r="A469" s="2" t="str">
        <f>'[1]2025年已发货'!A:A</f>
        <v>达钢</v>
      </c>
      <c r="B469" s="2" t="str">
        <f>'[1]2025年已发货'!B:B</f>
        <v>螺纹钢</v>
      </c>
      <c r="C469" s="2" t="str">
        <f>'[1]2025年已发货'!C:C</f>
        <v>HRB400E Φ28 12m</v>
      </c>
      <c r="D469" s="2" t="str">
        <f>'[1]2025年已发货'!D:D</f>
        <v>吨</v>
      </c>
      <c r="E469" s="2">
        <f>'[1]2025年已发货'!E:E</f>
        <v>30</v>
      </c>
      <c r="F469" s="4">
        <f>'[1]2025年已发货'!F:F</f>
        <v>45698</v>
      </c>
      <c r="G469" s="2" t="str">
        <f>'[1]2025年已发货'!G:G</f>
        <v>（五冶达州国道542项目-一工区桥梁一工段）四川省达州市四川省达州市达川区石桥镇武寨村</v>
      </c>
      <c r="H469" s="2" t="str">
        <f>'[1]2025年已发货'!H:H</f>
        <v>杨勇</v>
      </c>
      <c r="I469" s="2">
        <f>'[1]2025年已发货'!I:I</f>
        <v>18398563998</v>
      </c>
      <c r="J469" s="2" vm="1" t="e">
        <f>_xlfn._xlws.FILTER(辅助信息!D:D,辅助信息!G:G=G469)</f>
        <v>#VALUE!</v>
      </c>
    </row>
    <row r="470" spans="1:10">
      <c r="A470" s="2" t="str">
        <f>'[1]2025年已发货'!A:A</f>
        <v>达钢</v>
      </c>
      <c r="B470" s="2" t="str">
        <f>'[1]2025年已发货'!B:B</f>
        <v>螺纹钢</v>
      </c>
      <c r="C470" s="2" t="str">
        <f>'[1]2025年已发货'!C:C</f>
        <v>HRB400E Φ20 9m</v>
      </c>
      <c r="D470" s="2" t="str">
        <f>'[1]2025年已发货'!D:D</f>
        <v>吨</v>
      </c>
      <c r="E470" s="2">
        <f>'[1]2025年已发货'!E:E</f>
        <v>33</v>
      </c>
      <c r="F470" s="4">
        <f>'[1]2025年已发货'!F:F</f>
        <v>45698</v>
      </c>
      <c r="G470" s="2" t="str">
        <f>'[1]2025年已发货'!G:G</f>
        <v>（五冶达州国道542项目-二工区巴河特大桥工段-4号墩）达州市达川区桥湾镇陈余村</v>
      </c>
      <c r="H470" s="2" t="str">
        <f>'[1]2025年已发货'!H:H</f>
        <v>谭福中</v>
      </c>
      <c r="I470" s="2">
        <f>'[1]2025年已发货'!I:I</f>
        <v>15828538619</v>
      </c>
      <c r="J470" s="2" vm="1" t="e">
        <f>_xlfn._xlws.FILTER(辅助信息!D:D,辅助信息!G:G=G470)</f>
        <v>#VALUE!</v>
      </c>
    </row>
    <row r="471" spans="1:10">
      <c r="A471" s="2" t="str">
        <f>'[1]2025年已发货'!A:A</f>
        <v>达钢</v>
      </c>
      <c r="B471" s="2" t="str">
        <f>'[1]2025年已发货'!B:B</f>
        <v>螺纹钢</v>
      </c>
      <c r="C471" s="2" t="str">
        <f>'[1]2025年已发货'!C:C</f>
        <v>HRB400E Φ22 9m</v>
      </c>
      <c r="D471" s="2" t="str">
        <f>'[1]2025年已发货'!D:D</f>
        <v>吨</v>
      </c>
      <c r="E471" s="2">
        <f>'[1]2025年已发货'!E:E</f>
        <v>12</v>
      </c>
      <c r="F471" s="4">
        <f>'[1]2025年已发货'!F:F</f>
        <v>45698</v>
      </c>
      <c r="G471" s="2" t="str">
        <f>'[1]2025年已发货'!G:G</f>
        <v>（五冶达州国道542项目-二工区巴河特大桥工段-4号墩）达州市达川区桥湾镇陈余村</v>
      </c>
      <c r="H471" s="2" t="str">
        <f>'[1]2025年已发货'!H:H</f>
        <v>谭福中</v>
      </c>
      <c r="I471" s="2">
        <f>'[1]2025年已发货'!I:I</f>
        <v>15828538619</v>
      </c>
      <c r="J471" s="2" vm="1" t="e">
        <f>_xlfn._xlws.FILTER(辅助信息!D:D,辅助信息!G:G=G471)</f>
        <v>#VALUE!</v>
      </c>
    </row>
    <row r="472" spans="1:10">
      <c r="A472" s="2" t="str">
        <f>'[1]2025年已发货'!A:A</f>
        <v>达钢</v>
      </c>
      <c r="B472" s="2" t="str">
        <f>'[1]2025年已发货'!B:B</f>
        <v>螺纹钢</v>
      </c>
      <c r="C472" s="2" t="str">
        <f>'[1]2025年已发货'!C:C</f>
        <v>HRB400E Φ25 9m</v>
      </c>
      <c r="D472" s="2" t="str">
        <f>'[1]2025年已发货'!D:D</f>
        <v>吨</v>
      </c>
      <c r="E472" s="2">
        <f>'[1]2025年已发货'!E:E</f>
        <v>3</v>
      </c>
      <c r="F472" s="4">
        <f>'[1]2025年已发货'!F:F</f>
        <v>45698</v>
      </c>
      <c r="G472" s="2" t="str">
        <f>'[1]2025年已发货'!G:G</f>
        <v>（五冶达州国道542项目-二工区巴河特大桥工段-4号墩）达州市达川区桥湾镇陈余村</v>
      </c>
      <c r="H472" s="2" t="str">
        <f>'[1]2025年已发货'!H:H</f>
        <v>谭福中</v>
      </c>
      <c r="I472" s="2">
        <f>'[1]2025年已发货'!I:I</f>
        <v>15828538619</v>
      </c>
      <c r="J472" s="2" vm="1" t="e">
        <f>_xlfn._xlws.FILTER(辅助信息!D:D,辅助信息!G:G=G472)</f>
        <v>#VALUE!</v>
      </c>
    </row>
    <row r="473" spans="1:10">
      <c r="A473" s="2" t="str">
        <f>'[1]2025年已发货'!A:A</f>
        <v>德胜</v>
      </c>
      <c r="B473" s="2" t="str">
        <f>'[1]2025年已发货'!B:B</f>
        <v>螺纹钢</v>
      </c>
      <c r="C473" s="2" t="str">
        <f>'[1]2025年已发货'!C:C</f>
        <v>HRB500E Φ22 9m</v>
      </c>
      <c r="D473" s="2" t="str">
        <f>'[1]2025年已发货'!D:D</f>
        <v>吨</v>
      </c>
      <c r="E473" s="2">
        <f>'[1]2025年已发货'!E:E</f>
        <v>20</v>
      </c>
      <c r="F473" s="4">
        <f>'[1]2025年已发货'!F:F</f>
        <v>45698</v>
      </c>
      <c r="G473" s="2" t="str">
        <f>'[1]2025年已发货'!G:G</f>
        <v>（中核华兴-峨眉山项目）四川省乐山市峨眉山市双福镇梓橦庙红华五期中核华兴工地</v>
      </c>
      <c r="H473" s="2" t="str">
        <f>'[1]2025年已发货'!H:H</f>
        <v>李汉军</v>
      </c>
      <c r="I473" s="2" t="str">
        <f>'[1]2025年已发货'!I:I</f>
        <v>18691249091</v>
      </c>
      <c r="J473" s="2" vm="1" t="e">
        <f>_xlfn._xlws.FILTER(辅助信息!D:D,辅助信息!G:G=G473)</f>
        <v>#VALUE!</v>
      </c>
    </row>
    <row r="474" spans="1:10">
      <c r="A474" s="2" t="str">
        <f>'[1]2025年已发货'!A:A</f>
        <v>德胜</v>
      </c>
      <c r="B474" s="2" t="str">
        <f>'[1]2025年已发货'!B:B</f>
        <v>螺纹钢</v>
      </c>
      <c r="C474" s="2" t="str">
        <f>'[1]2025年已发货'!C:C</f>
        <v>HRB500E Φ16 9m</v>
      </c>
      <c r="D474" s="2" t="str">
        <f>'[1]2025年已发货'!D:D</f>
        <v>吨</v>
      </c>
      <c r="E474" s="2">
        <f>'[1]2025年已发货'!E:E</f>
        <v>15</v>
      </c>
      <c r="F474" s="4">
        <f>'[1]2025年已发货'!F:F</f>
        <v>45698</v>
      </c>
      <c r="G474" s="2" t="str">
        <f>'[1]2025年已发货'!G:G</f>
        <v>（中核华兴-峨眉山项目）四川省乐山市峨眉山市双福镇梓橦庙红华五期中核华兴工地</v>
      </c>
      <c r="H474" s="2" t="str">
        <f>'[1]2025年已发货'!H:H</f>
        <v>李汉军</v>
      </c>
      <c r="I474" s="2" t="str">
        <f>'[1]2025年已发货'!I:I</f>
        <v>18691249091</v>
      </c>
      <c r="J474" s="2" vm="1" t="e">
        <f>_xlfn._xlws.FILTER(辅助信息!D:D,辅助信息!G:G=G474)</f>
        <v>#VALUE!</v>
      </c>
    </row>
    <row r="475" spans="1:10">
      <c r="A475" s="2" t="str">
        <f>'[1]2025年已发货'!A:A</f>
        <v>达钢</v>
      </c>
      <c r="B475" s="2" t="str">
        <f>'[1]2025年已发货'!B:B</f>
        <v>盘螺</v>
      </c>
      <c r="C475" s="2" t="str">
        <f>'[1]2025年已发货'!C:C</f>
        <v>HRB400E Φ8</v>
      </c>
      <c r="D475" s="2" t="str">
        <f>'[1]2025年已发货'!D:D</f>
        <v>吨</v>
      </c>
      <c r="E475" s="2">
        <f>'[1]2025年已发货'!E:E</f>
        <v>3</v>
      </c>
      <c r="F475" s="4">
        <f>'[1]2025年已发货'!F:F</f>
        <v>45699</v>
      </c>
      <c r="G475" s="2" t="str">
        <f>'[1]2025年已发货'!G:G</f>
        <v>（五冶达州国道542项目-养护工区）四川省达州市达川区管村镇油房村</v>
      </c>
      <c r="H475" s="2" t="str">
        <f>'[1]2025年已发货'!H:H</f>
        <v>侯自强</v>
      </c>
      <c r="I475" s="2">
        <f>'[1]2025年已发货'!I:I</f>
        <v>13281725223</v>
      </c>
      <c r="J475" s="2" vm="1" t="e">
        <f>_xlfn._xlws.FILTER(辅助信息!D:D,辅助信息!G:G=G475)</f>
        <v>#VALUE!</v>
      </c>
    </row>
    <row r="476" spans="1:10">
      <c r="A476" s="2" t="str">
        <f>'[1]2025年已发货'!A:A</f>
        <v>达钢</v>
      </c>
      <c r="B476" s="2" t="str">
        <f>'[1]2025年已发货'!B:B</f>
        <v>盘螺</v>
      </c>
      <c r="C476" s="2" t="str">
        <f>'[1]2025年已发货'!C:C</f>
        <v>HRB400E Φ10</v>
      </c>
      <c r="D476" s="2" t="str">
        <f>'[1]2025年已发货'!D:D</f>
        <v>吨</v>
      </c>
      <c r="E476" s="2">
        <f>'[1]2025年已发货'!E:E</f>
        <v>3</v>
      </c>
      <c r="F476" s="4">
        <f>'[1]2025年已发货'!F:F</f>
        <v>45699</v>
      </c>
      <c r="G476" s="2" t="str">
        <f>'[1]2025年已发货'!G:G</f>
        <v>（五冶达州国道542项目-养护工区）四川省达州市达川区管村镇油房村</v>
      </c>
      <c r="H476" s="2" t="str">
        <f>'[1]2025年已发货'!H:H</f>
        <v>侯自强</v>
      </c>
      <c r="I476" s="2">
        <f>'[1]2025年已发货'!I:I</f>
        <v>13281725223</v>
      </c>
      <c r="J476" s="2" vm="1" t="e">
        <f>_xlfn._xlws.FILTER(辅助信息!D:D,辅助信息!G:G=G476)</f>
        <v>#VALUE!</v>
      </c>
    </row>
    <row r="477" spans="1:10">
      <c r="A477" s="2" t="str">
        <f>'[1]2025年已发货'!A:A</f>
        <v>达钢</v>
      </c>
      <c r="B477" s="2" t="str">
        <f>'[1]2025年已发货'!B:B</f>
        <v>螺纹钢</v>
      </c>
      <c r="C477" s="2" t="str">
        <f>'[1]2025年已发货'!C:C</f>
        <v>HRB400E Φ12 9m</v>
      </c>
      <c r="D477" s="2" t="str">
        <f>'[1]2025年已发货'!D:D</f>
        <v>吨</v>
      </c>
      <c r="E477" s="2">
        <f>'[1]2025年已发货'!E:E</f>
        <v>9</v>
      </c>
      <c r="F477" s="4">
        <f>'[1]2025年已发货'!F:F</f>
        <v>45699</v>
      </c>
      <c r="G477" s="2" t="str">
        <f>'[1]2025年已发货'!G:G</f>
        <v>（五冶达州国道542项目-养护工区）四川省达州市达川区管村镇油房村</v>
      </c>
      <c r="H477" s="2" t="str">
        <f>'[1]2025年已发货'!H:H</f>
        <v>侯自强</v>
      </c>
      <c r="I477" s="2">
        <f>'[1]2025年已发货'!I:I</f>
        <v>13281725223</v>
      </c>
      <c r="J477" s="2" vm="1" t="e">
        <f>_xlfn._xlws.FILTER(辅助信息!D:D,辅助信息!G:G=G477)</f>
        <v>#VALUE!</v>
      </c>
    </row>
    <row r="478" spans="1:10">
      <c r="A478" s="2" t="str">
        <f>'[1]2025年已发货'!A:A</f>
        <v>达钢</v>
      </c>
      <c r="B478" s="2" t="str">
        <f>'[1]2025年已发货'!B:B</f>
        <v>螺纹钢</v>
      </c>
      <c r="C478" s="2" t="str">
        <f>'[1]2025年已发货'!C:C</f>
        <v>HRB400E Φ14 9m</v>
      </c>
      <c r="D478" s="2" t="str">
        <f>'[1]2025年已发货'!D:D</f>
        <v>吨</v>
      </c>
      <c r="E478" s="2">
        <f>'[1]2025年已发货'!E:E</f>
        <v>21</v>
      </c>
      <c r="F478" s="4">
        <f>'[1]2025年已发货'!F:F</f>
        <v>45699</v>
      </c>
      <c r="G478" s="2" t="str">
        <f>'[1]2025年已发货'!G:G</f>
        <v>（五冶达州国道542项目-养护工区）四川省达州市达川区管村镇油房村</v>
      </c>
      <c r="H478" s="2" t="str">
        <f>'[1]2025年已发货'!H:H</f>
        <v>侯自强</v>
      </c>
      <c r="I478" s="2">
        <f>'[1]2025年已发货'!I:I</f>
        <v>13281725223</v>
      </c>
      <c r="J478" s="2" vm="1" t="e">
        <f>_xlfn._xlws.FILTER(辅助信息!D:D,辅助信息!G:G=G478)</f>
        <v>#VALUE!</v>
      </c>
    </row>
    <row r="479" spans="1:10">
      <c r="A479" s="2" t="str">
        <f>'[1]2025年已发货'!A:A</f>
        <v>达钢</v>
      </c>
      <c r="B479" s="2" t="str">
        <f>'[1]2025年已发货'!B:B</f>
        <v>螺纹钢</v>
      </c>
      <c r="C479" s="2" t="str">
        <f>'[1]2025年已发货'!C:C</f>
        <v>HRB400E Φ16 9m</v>
      </c>
      <c r="D479" s="2" t="str">
        <f>'[1]2025年已发货'!D:D</f>
        <v>吨</v>
      </c>
      <c r="E479" s="2">
        <f>'[1]2025年已发货'!E:E</f>
        <v>9</v>
      </c>
      <c r="F479" s="4">
        <f>'[1]2025年已发货'!F:F</f>
        <v>45699</v>
      </c>
      <c r="G479" s="2" t="str">
        <f>'[1]2025年已发货'!G:G</f>
        <v>（五冶达州国道542项目-养护工区）四川省达州市达川区管村镇油房村</v>
      </c>
      <c r="H479" s="2" t="str">
        <f>'[1]2025年已发货'!H:H</f>
        <v>侯自强</v>
      </c>
      <c r="I479" s="2">
        <f>'[1]2025年已发货'!I:I</f>
        <v>13281725223</v>
      </c>
      <c r="J479" s="2" vm="1" t="e">
        <f>_xlfn._xlws.FILTER(辅助信息!D:D,辅助信息!G:G=G479)</f>
        <v>#VALUE!</v>
      </c>
    </row>
    <row r="480" spans="1:10">
      <c r="A480" s="2" t="str">
        <f>'[1]2025年已发货'!A:A</f>
        <v>达钢</v>
      </c>
      <c r="B480" s="2" t="str">
        <f>'[1]2025年已发货'!B:B</f>
        <v>螺纹钢</v>
      </c>
      <c r="C480" s="2" t="str">
        <f>'[1]2025年已发货'!C:C</f>
        <v>HRB400E Φ18 9m</v>
      </c>
      <c r="D480" s="2" t="str">
        <f>'[1]2025年已发货'!D:D</f>
        <v>吨</v>
      </c>
      <c r="E480" s="2">
        <f>'[1]2025年已发货'!E:E</f>
        <v>3</v>
      </c>
      <c r="F480" s="4">
        <f>'[1]2025年已发货'!F:F</f>
        <v>45699</v>
      </c>
      <c r="G480" s="2" t="str">
        <f>'[1]2025年已发货'!G:G</f>
        <v>（五冶达州国道542项目-养护工区）四川省达州市达川区管村镇油房村</v>
      </c>
      <c r="H480" s="2" t="str">
        <f>'[1]2025年已发货'!H:H</f>
        <v>侯自强</v>
      </c>
      <c r="I480" s="2">
        <f>'[1]2025年已发货'!I:I</f>
        <v>13281725223</v>
      </c>
      <c r="J480" s="2" vm="1" t="e">
        <f>_xlfn._xlws.FILTER(辅助信息!D:D,辅助信息!G:G=G480)</f>
        <v>#VALUE!</v>
      </c>
    </row>
    <row r="481" spans="1:10">
      <c r="A481" s="2" t="str">
        <f>'[1]2025年已发货'!A:A</f>
        <v>达钢</v>
      </c>
      <c r="B481" s="2" t="str">
        <f>'[1]2025年已发货'!B:B</f>
        <v>螺纹钢</v>
      </c>
      <c r="C481" s="2" t="str">
        <f>'[1]2025年已发货'!C:C</f>
        <v>HRB400E Φ20 9m</v>
      </c>
      <c r="D481" s="2" t="str">
        <f>'[1]2025年已发货'!D:D</f>
        <v>吨</v>
      </c>
      <c r="E481" s="2">
        <f>'[1]2025年已发货'!E:E</f>
        <v>25</v>
      </c>
      <c r="F481" s="4">
        <f>'[1]2025年已发货'!F:F</f>
        <v>45699</v>
      </c>
      <c r="G481" s="2" t="str">
        <f>'[1]2025年已发货'!G:G</f>
        <v>（五冶达州国道542项目-养护工区）四川省达州市达川区管村镇油房村</v>
      </c>
      <c r="H481" s="2" t="str">
        <f>'[1]2025年已发货'!H:H</f>
        <v>侯自强</v>
      </c>
      <c r="I481" s="2">
        <f>'[1]2025年已发货'!I:I</f>
        <v>13281725223</v>
      </c>
      <c r="J481" s="2" vm="1" t="e">
        <f>_xlfn._xlws.FILTER(辅助信息!D:D,辅助信息!G:G=G481)</f>
        <v>#VALUE!</v>
      </c>
    </row>
    <row r="482" spans="1:10">
      <c r="A482" s="2" t="str">
        <f>'[1]2025年已发货'!A:A</f>
        <v>达钢</v>
      </c>
      <c r="B482" s="2" t="str">
        <f>'[1]2025年已发货'!B:B</f>
        <v>螺纹钢</v>
      </c>
      <c r="C482" s="2" t="str">
        <f>'[1]2025年已发货'!C:C</f>
        <v>HRB400E Φ25 9m</v>
      </c>
      <c r="D482" s="2" t="str">
        <f>'[1]2025年已发货'!D:D</f>
        <v>吨</v>
      </c>
      <c r="E482" s="2">
        <f>'[1]2025年已发货'!E:E</f>
        <v>90</v>
      </c>
      <c r="F482" s="4">
        <f>'[1]2025年已发货'!F:F</f>
        <v>45699</v>
      </c>
      <c r="G482" s="2" t="str">
        <f>'[1]2025年已发货'!G:G</f>
        <v>（五冶达州国道542项目-养护工区）四川省达州市达川区管村镇油房村</v>
      </c>
      <c r="H482" s="2" t="str">
        <f>'[1]2025年已发货'!H:H</f>
        <v>侯自强</v>
      </c>
      <c r="I482" s="2">
        <f>'[1]2025年已发货'!I:I</f>
        <v>13281725223</v>
      </c>
      <c r="J482" s="2" vm="1" t="e">
        <f>_xlfn._xlws.FILTER(辅助信息!D:D,辅助信息!G:G=G482)</f>
        <v>#VALUE!</v>
      </c>
    </row>
    <row r="483" spans="1:10">
      <c r="A483" s="2" t="str">
        <f>'[1]2025年已发货'!A:A</f>
        <v>成实</v>
      </c>
      <c r="B483" s="2" t="str">
        <f>'[1]2025年已发货'!B:B</f>
        <v>高线</v>
      </c>
      <c r="C483" s="2" t="str">
        <f>'[1]2025年已发货'!C:C</f>
        <v>HPB300 Φ10</v>
      </c>
      <c r="D483" s="2" t="str">
        <f>'[1]2025年已发货'!D:D</f>
        <v>吨</v>
      </c>
      <c r="E483" s="2">
        <f>'[1]2025年已发货'!E:E</f>
        <v>35</v>
      </c>
      <c r="F483" s="4">
        <f>'[1]2025年已发货'!F:F</f>
        <v>45699</v>
      </c>
      <c r="G483" s="2" t="str">
        <f>'[1]2025年已发货'!G:G</f>
        <v>（自永2标九局西南分公司钢筋棚）四川省自贡市富顺县骑龙镇大湾村</v>
      </c>
      <c r="H483" s="2" t="str">
        <f>'[1]2025年已发货'!H:H</f>
        <v>李智罡</v>
      </c>
      <c r="I483" s="2">
        <f>'[1]2025年已发货'!I:I</f>
        <v>15210015693</v>
      </c>
      <c r="J483" s="2" vm="1" t="e">
        <f>_xlfn._xlws.FILTER(辅助信息!D:D,辅助信息!G:G=G483)</f>
        <v>#VALUE!</v>
      </c>
    </row>
    <row r="484" spans="1:10">
      <c r="A484" s="2" t="str">
        <f>'[1]2025年已发货'!A:A</f>
        <v>润耀</v>
      </c>
      <c r="B484" s="2" t="str">
        <f>'[1]2025年已发货'!B:B</f>
        <v>螺纹钢</v>
      </c>
      <c r="C484" s="2" t="str">
        <f>'[1]2025年已发货'!C:C</f>
        <v>HRB400EΦ25×9米</v>
      </c>
      <c r="D484" s="2" t="str">
        <f>'[1]2025年已发货'!D:D</f>
        <v>吨</v>
      </c>
      <c r="E484" s="2">
        <f>'[1]2025年已发货'!E:E</f>
        <v>35</v>
      </c>
      <c r="F484" s="4">
        <f>'[1]2025年已发货'!F:F</f>
        <v>45699</v>
      </c>
      <c r="G484" s="2" t="str">
        <f>'[1]2025年已发货'!G:G</f>
        <v>（自永2标九局西南分公司钢筋棚）四川省自贡市富顺县骑龙镇大湾村</v>
      </c>
      <c r="H484" s="2" t="str">
        <f>'[1]2025年已发货'!H:H</f>
        <v>李智罡</v>
      </c>
      <c r="I484" s="2">
        <f>'[1]2025年已发货'!I:I</f>
        <v>15210015693</v>
      </c>
      <c r="J484" s="2" vm="1" t="e">
        <f>_xlfn._xlws.FILTER(辅助信息!D:D,辅助信息!G:G=G484)</f>
        <v>#VALUE!</v>
      </c>
    </row>
    <row r="485" spans="1:10">
      <c r="A485" s="2" t="str">
        <f>'[1]2025年已发货'!A:A</f>
        <v>陕钢</v>
      </c>
      <c r="B485" s="2" t="str">
        <f>'[1]2025年已发货'!B:B</f>
        <v>盘螺</v>
      </c>
      <c r="C485" s="2" t="str">
        <f>'[1]2025年已发货'!C:C</f>
        <v>HRB400EΦ10</v>
      </c>
      <c r="D485" s="2" t="str">
        <f>'[1]2025年已发货'!D:D</f>
        <v>吨</v>
      </c>
      <c r="E485" s="2">
        <f>'[1]2025年已发货'!E:E</f>
        <v>8</v>
      </c>
      <c r="F485" s="4">
        <f>'[1]2025年已发货'!F:F</f>
        <v>45700</v>
      </c>
      <c r="G485" s="2" t="str">
        <f>'[1]2025年已发货'!G:G</f>
        <v>（中核中原-甘肃康略高速KLTJ1标项目）甘肃省陇南市康县长坝镇蒲家坝</v>
      </c>
      <c r="H485" s="2" t="str">
        <f>'[1]2025年已发货'!H:H</f>
        <v>穆星</v>
      </c>
      <c r="I485" s="2" t="str">
        <f>'[1]2025年已发货'!I:I</f>
        <v>18539951326/
15109310092</v>
      </c>
      <c r="J485" s="2" vm="1" t="e">
        <f>_xlfn._xlws.FILTER(辅助信息!D:D,辅助信息!G:G=G485)</f>
        <v>#VALUE!</v>
      </c>
    </row>
    <row r="486" spans="1:10">
      <c r="A486" s="2" t="str">
        <f>'[1]2025年已发货'!A:A</f>
        <v>陕钢</v>
      </c>
      <c r="B486" s="2" t="str">
        <f>'[1]2025年已发货'!B:B</f>
        <v>螺纹钢</v>
      </c>
      <c r="C486" s="2" t="str">
        <f>'[1]2025年已发货'!C:C</f>
        <v>HRB400EФ16*12m</v>
      </c>
      <c r="D486" s="2" t="str">
        <f>'[1]2025年已发货'!D:D</f>
        <v>吨</v>
      </c>
      <c r="E486" s="2">
        <f>'[1]2025年已发货'!E:E</f>
        <v>15</v>
      </c>
      <c r="F486" s="4">
        <f>'[1]2025年已发货'!F:F</f>
        <v>45700</v>
      </c>
      <c r="G486" s="2" t="str">
        <f>'[1]2025年已发货'!G:G</f>
        <v>（中核中原-甘肃康略高速KLTJ1标项目）甘肃省陇南市康县长坝镇蒲家坝</v>
      </c>
      <c r="H486" s="2" t="str">
        <f>'[1]2025年已发货'!H:H</f>
        <v>穆星</v>
      </c>
      <c r="I486" s="2" t="str">
        <f>'[1]2025年已发货'!I:I</f>
        <v>18539951326/
15109310092</v>
      </c>
      <c r="J486" s="2" vm="1" t="e">
        <f>_xlfn._xlws.FILTER(辅助信息!D:D,辅助信息!G:G=G486)</f>
        <v>#VALUE!</v>
      </c>
    </row>
    <row r="487" spans="1:10">
      <c r="A487" s="2" t="str">
        <f>'[1]2025年已发货'!A:A</f>
        <v>陕钢</v>
      </c>
      <c r="B487" s="2" t="str">
        <f>'[1]2025年已发货'!B:B</f>
        <v>螺纹钢</v>
      </c>
      <c r="C487" s="2" t="str">
        <f>'[1]2025年已发货'!C:C</f>
        <v>HRB400EФ22*12m</v>
      </c>
      <c r="D487" s="2" t="str">
        <f>'[1]2025年已发货'!D:D</f>
        <v>吨</v>
      </c>
      <c r="E487" s="2">
        <f>'[1]2025年已发货'!E:E</f>
        <v>23.5</v>
      </c>
      <c r="F487" s="4">
        <f>'[1]2025年已发货'!F:F</f>
        <v>45700</v>
      </c>
      <c r="G487" s="2" t="str">
        <f>'[1]2025年已发货'!G:G</f>
        <v>（中核中原-甘肃康略高速KLTJ1标项目）甘肃省陇南市康县长坝镇蒲家坝</v>
      </c>
      <c r="H487" s="2" t="str">
        <f>'[1]2025年已发货'!H:H</f>
        <v>穆星</v>
      </c>
      <c r="I487" s="2" t="str">
        <f>'[1]2025年已发货'!I:I</f>
        <v>18539951326/
15109310092</v>
      </c>
      <c r="J487" s="2" vm="1" t="e">
        <f>_xlfn._xlws.FILTER(辅助信息!D:D,辅助信息!G:G=G487)</f>
        <v>#VALUE!</v>
      </c>
    </row>
    <row r="488" spans="1:10">
      <c r="A488" s="2" t="str">
        <f>'[1]2025年已发货'!A:A</f>
        <v>陕钢</v>
      </c>
      <c r="B488" s="2" t="str">
        <f>'[1]2025年已发货'!B:B</f>
        <v>螺纹钢</v>
      </c>
      <c r="C488" s="2" t="str">
        <f>'[1]2025年已发货'!C:C</f>
        <v>HRB400EФ25*12m</v>
      </c>
      <c r="D488" s="2" t="str">
        <f>'[1]2025年已发货'!D:D</f>
        <v>吨</v>
      </c>
      <c r="E488" s="2">
        <f>'[1]2025年已发货'!E:E</f>
        <v>23.5</v>
      </c>
      <c r="F488" s="4">
        <f>'[1]2025年已发货'!F:F</f>
        <v>45700</v>
      </c>
      <c r="G488" s="2" t="str">
        <f>'[1]2025年已发货'!G:G</f>
        <v>（中核中原-甘肃康略高速KLTJ1标项目）甘肃省陇南市康县长坝镇蒲家坝</v>
      </c>
      <c r="H488" s="2" t="str">
        <f>'[1]2025年已发货'!H:H</f>
        <v>穆星</v>
      </c>
      <c r="I488" s="2" t="str">
        <f>'[1]2025年已发货'!I:I</f>
        <v>18539951326/
15109310092</v>
      </c>
      <c r="J488" s="2" vm="1" t="e">
        <f>_xlfn._xlws.FILTER(辅助信息!D:D,辅助信息!G:G=G488)</f>
        <v>#VALUE!</v>
      </c>
    </row>
    <row r="489" spans="1:10">
      <c r="A489" s="2" t="str">
        <f>'[1]2025年已发货'!A:A</f>
        <v>润耀</v>
      </c>
      <c r="B489" s="2" t="str">
        <f>'[1]2025年已发货'!B:B</f>
        <v>盘螺</v>
      </c>
      <c r="C489" s="2" t="str">
        <f>'[1]2025年已发货'!C:C</f>
        <v>HRB400E Φ8</v>
      </c>
      <c r="D489" s="2" t="str">
        <f>'[1]2025年已发货'!D:D</f>
        <v>吨</v>
      </c>
      <c r="E489" s="2">
        <f>'[1]2025年已发货'!E:E</f>
        <v>5</v>
      </c>
      <c r="F489" s="4">
        <f>'[1]2025年已发货'!F:F</f>
        <v>45700</v>
      </c>
      <c r="G489" s="2" t="str">
        <f>'[1]2025年已发货'!G:G</f>
        <v>（五冶钢构宜宾高县月江镇建设项目）  四川省宜宾市高县月江镇刚记超市斜对面(还阳组团沪碳二期项目)</v>
      </c>
      <c r="H489" s="2" t="str">
        <f>'[1]2025年已发货'!H:H</f>
        <v>张朝亮</v>
      </c>
      <c r="I489" s="2">
        <f>'[1]2025年已发货'!I:I</f>
        <v>15228205853</v>
      </c>
      <c r="J489" s="2" t="str">
        <f>_xlfn._xlws.FILTER(辅助信息!D:D,辅助信息!G:G=G489)</f>
        <v>五冶钢构-宜宾市南溪区高县月江镇建设项目</v>
      </c>
    </row>
    <row r="490" spans="1:10">
      <c r="A490" s="2" t="str">
        <f>'[1]2025年已发货'!A:A</f>
        <v>润耀</v>
      </c>
      <c r="B490" s="2" t="str">
        <f>'[1]2025年已发货'!B:B</f>
        <v>盘螺</v>
      </c>
      <c r="C490" s="2" t="str">
        <f>'[1]2025年已发货'!C:C</f>
        <v>HRB400E Φ10</v>
      </c>
      <c r="D490" s="2" t="str">
        <f>'[1]2025年已发货'!D:D</f>
        <v>吨</v>
      </c>
      <c r="E490" s="2">
        <f>'[1]2025年已发货'!E:E</f>
        <v>18</v>
      </c>
      <c r="F490" s="4">
        <f>'[1]2025年已发货'!F:F</f>
        <v>45700</v>
      </c>
      <c r="G490" s="2" t="str">
        <f>'[1]2025年已发货'!G:G</f>
        <v>（五冶钢构宜宾高县月江镇建设项目）  四川省宜宾市高县月江镇刚记超市斜对面(还阳组团沪碳二期项目)</v>
      </c>
      <c r="H490" s="2" t="str">
        <f>'[1]2025年已发货'!H:H</f>
        <v>张朝亮</v>
      </c>
      <c r="I490" s="2">
        <f>'[1]2025年已发货'!I:I</f>
        <v>15228205853</v>
      </c>
      <c r="J490" s="2" t="str">
        <f>_xlfn._xlws.FILTER(辅助信息!D:D,辅助信息!G:G=G490)</f>
        <v>五冶钢构-宜宾市南溪区高县月江镇建设项目</v>
      </c>
    </row>
    <row r="491" spans="1:10">
      <c r="A491" s="2" t="str">
        <f>'[1]2025年已发货'!A:A</f>
        <v>润耀</v>
      </c>
      <c r="B491" s="2" t="str">
        <f>'[1]2025年已发货'!B:B</f>
        <v>螺纹钢</v>
      </c>
      <c r="C491" s="2" t="str">
        <f>'[1]2025年已发货'!C:C</f>
        <v>HRB400E Φ12 9m</v>
      </c>
      <c r="D491" s="2" t="str">
        <f>'[1]2025年已发货'!D:D</f>
        <v>吨</v>
      </c>
      <c r="E491" s="2">
        <f>'[1]2025年已发货'!E:E</f>
        <v>15</v>
      </c>
      <c r="F491" s="4">
        <f>'[1]2025年已发货'!F:F</f>
        <v>45700</v>
      </c>
      <c r="G491" s="2" t="str">
        <f>'[1]2025年已发货'!G:G</f>
        <v>（五冶钢构宜宾高县月江镇建设项目）  四川省宜宾市高县月江镇刚记超市斜对面(还阳组团沪碳二期项目)</v>
      </c>
      <c r="H491" s="2" t="str">
        <f>'[1]2025年已发货'!H:H</f>
        <v>张朝亮</v>
      </c>
      <c r="I491" s="2">
        <f>'[1]2025年已发货'!I:I</f>
        <v>15228205853</v>
      </c>
      <c r="J491" s="2" t="str">
        <f>_xlfn._xlws.FILTER(辅助信息!D:D,辅助信息!G:G=G491)</f>
        <v>五冶钢构-宜宾市南溪区高县月江镇建设项目</v>
      </c>
    </row>
    <row r="492" spans="1:10">
      <c r="A492" s="2" t="str">
        <f>'[1]2025年已发货'!A:A</f>
        <v>润耀</v>
      </c>
      <c r="B492" s="2" t="str">
        <f>'[1]2025年已发货'!B:B</f>
        <v>螺纹钢</v>
      </c>
      <c r="C492" s="2" t="str">
        <f>'[1]2025年已发货'!C:C</f>
        <v>HRB400E Φ14 9m</v>
      </c>
      <c r="D492" s="2" t="str">
        <f>'[1]2025年已发货'!D:D</f>
        <v>吨</v>
      </c>
      <c r="E492" s="2">
        <f>'[1]2025年已发货'!E:E</f>
        <v>5</v>
      </c>
      <c r="F492" s="4">
        <f>'[1]2025年已发货'!F:F</f>
        <v>45700</v>
      </c>
      <c r="G492" s="2" t="str">
        <f>'[1]2025年已发货'!G:G</f>
        <v>（五冶钢构宜宾高县月江镇建设项目）  四川省宜宾市高县月江镇刚记超市斜对面(还阳组团沪碳二期项目)</v>
      </c>
      <c r="H492" s="2" t="str">
        <f>'[1]2025年已发货'!H:H</f>
        <v>张朝亮</v>
      </c>
      <c r="I492" s="2">
        <f>'[1]2025年已发货'!I:I</f>
        <v>15228205853</v>
      </c>
      <c r="J492" s="2" t="str">
        <f>_xlfn._xlws.FILTER(辅助信息!D:D,辅助信息!G:G=G492)</f>
        <v>五冶钢构-宜宾市南溪区高县月江镇建设项目</v>
      </c>
    </row>
    <row r="493" spans="1:10">
      <c r="A493" s="2" t="str">
        <f>'[1]2025年已发货'!A:A</f>
        <v>润耀</v>
      </c>
      <c r="B493" s="2" t="str">
        <f>'[1]2025年已发货'!B:B</f>
        <v>螺纹钢</v>
      </c>
      <c r="C493" s="2" t="str">
        <f>'[1]2025年已发货'!C:C</f>
        <v>HRB400E Φ16 9m</v>
      </c>
      <c r="D493" s="2" t="str">
        <f>'[1]2025年已发货'!D:D</f>
        <v>吨</v>
      </c>
      <c r="E493" s="2">
        <f>'[1]2025年已发货'!E:E</f>
        <v>12</v>
      </c>
      <c r="F493" s="4">
        <f>'[1]2025年已发货'!F:F</f>
        <v>45700</v>
      </c>
      <c r="G493" s="2" t="str">
        <f>'[1]2025年已发货'!G:G</f>
        <v>（五冶钢构宜宾高县月江镇建设项目）  四川省宜宾市高县月江镇刚记超市斜对面(还阳组团沪碳二期项目)</v>
      </c>
      <c r="H493" s="2" t="str">
        <f>'[1]2025年已发货'!H:H</f>
        <v>张朝亮</v>
      </c>
      <c r="I493" s="2">
        <f>'[1]2025年已发货'!I:I</f>
        <v>15228205853</v>
      </c>
      <c r="J493" s="2" t="str">
        <f>_xlfn._xlws.FILTER(辅助信息!D:D,辅助信息!G:G=G493)</f>
        <v>五冶钢构-宜宾市南溪区高县月江镇建设项目</v>
      </c>
    </row>
    <row r="494" spans="1:10">
      <c r="A494" s="2" t="str">
        <f>'[1]2025年已发货'!A:A</f>
        <v>润耀</v>
      </c>
      <c r="B494" s="2" t="str">
        <f>'[1]2025年已发货'!B:B</f>
        <v>螺纹钢</v>
      </c>
      <c r="C494" s="2" t="str">
        <f>'[1]2025年已发货'!C:C</f>
        <v>HRB400E Φ20 9m</v>
      </c>
      <c r="D494" s="2" t="str">
        <f>'[1]2025年已发货'!D:D</f>
        <v>吨</v>
      </c>
      <c r="E494" s="2">
        <f>'[1]2025年已发货'!E:E</f>
        <v>5</v>
      </c>
      <c r="F494" s="4">
        <f>'[1]2025年已发货'!F:F</f>
        <v>45700</v>
      </c>
      <c r="G494" s="2" t="str">
        <f>'[1]2025年已发货'!G:G</f>
        <v>（五冶钢构宜宾高县月江镇建设项目）  四川省宜宾市高县月江镇刚记超市斜对面(还阳组团沪碳二期项目)</v>
      </c>
      <c r="H494" s="2" t="str">
        <f>'[1]2025年已发货'!H:H</f>
        <v>张朝亮</v>
      </c>
      <c r="I494" s="2">
        <f>'[1]2025年已发货'!I:I</f>
        <v>15228205853</v>
      </c>
      <c r="J494" s="2" t="str">
        <f>_xlfn._xlws.FILTER(辅助信息!D:D,辅助信息!G:G=G494)</f>
        <v>五冶钢构-宜宾市南溪区高县月江镇建设项目</v>
      </c>
    </row>
    <row r="495" spans="1:10">
      <c r="A495" s="2" t="str">
        <f>'[1]2025年已发货'!A:A</f>
        <v>润耀</v>
      </c>
      <c r="B495" s="2" t="str">
        <f>'[1]2025年已发货'!B:B</f>
        <v>螺纹钢</v>
      </c>
      <c r="C495" s="2" t="str">
        <f>'[1]2025年已发货'!C:C</f>
        <v>HRB400E Φ22 9m</v>
      </c>
      <c r="D495" s="2" t="str">
        <f>'[1]2025年已发货'!D:D</f>
        <v>吨</v>
      </c>
      <c r="E495" s="2">
        <f>'[1]2025年已发货'!E:E</f>
        <v>5</v>
      </c>
      <c r="F495" s="4">
        <f>'[1]2025年已发货'!F:F</f>
        <v>45700</v>
      </c>
      <c r="G495" s="2" t="str">
        <f>'[1]2025年已发货'!G:G</f>
        <v>（五冶钢构宜宾高县月江镇建设项目）  四川省宜宾市高县月江镇刚记超市斜对面(还阳组团沪碳二期项目)</v>
      </c>
      <c r="H495" s="2" t="str">
        <f>'[1]2025年已发货'!H:H</f>
        <v>张朝亮</v>
      </c>
      <c r="I495" s="2">
        <f>'[1]2025年已发货'!I:I</f>
        <v>15228205853</v>
      </c>
      <c r="J495" s="2" t="str">
        <f>_xlfn._xlws.FILTER(辅助信息!D:D,辅助信息!G:G=G495)</f>
        <v>五冶钢构-宜宾市南溪区高县月江镇建设项目</v>
      </c>
    </row>
    <row r="496" spans="1:10">
      <c r="A496" s="2" t="str">
        <f>'[1]2025年已发货'!A:A</f>
        <v>润耀</v>
      </c>
      <c r="B496" s="2" t="str">
        <f>'[1]2025年已发货'!B:B</f>
        <v>螺纹钢</v>
      </c>
      <c r="C496" s="2" t="str">
        <f>'[1]2025年已发货'!C:C</f>
        <v>HRB400E Φ25 9m</v>
      </c>
      <c r="D496" s="2" t="str">
        <f>'[1]2025年已发货'!D:D</f>
        <v>吨</v>
      </c>
      <c r="E496" s="2">
        <f>'[1]2025年已发货'!E:E</f>
        <v>5</v>
      </c>
      <c r="F496" s="4">
        <f>'[1]2025年已发货'!F:F</f>
        <v>45700</v>
      </c>
      <c r="G496" s="2" t="str">
        <f>'[1]2025年已发货'!G:G</f>
        <v>（五冶钢构宜宾高县月江镇建设项目）  四川省宜宾市高县月江镇刚记超市斜对面(还阳组团沪碳二期项目)</v>
      </c>
      <c r="H496" s="2" t="str">
        <f>'[1]2025年已发货'!H:H</f>
        <v>张朝亮</v>
      </c>
      <c r="I496" s="2">
        <f>'[1]2025年已发货'!I:I</f>
        <v>15228205853</v>
      </c>
      <c r="J496" s="2" t="str">
        <f>_xlfn._xlws.FILTER(辅助信息!D:D,辅助信息!G:G=G496)</f>
        <v>五冶钢构-宜宾市南溪区高县月江镇建设项目</v>
      </c>
    </row>
    <row r="497" spans="1:10">
      <c r="A497" s="2" t="str">
        <f>'[1]2025年已发货'!A:A</f>
        <v>达钢</v>
      </c>
      <c r="B497" s="2" t="str">
        <f>'[1]2025年已发货'!B:B</f>
        <v>盘螺</v>
      </c>
      <c r="C497" s="2" t="str">
        <f>'[1]2025年已发货'!C:C</f>
        <v>HRB400E Φ10</v>
      </c>
      <c r="D497" s="2" t="str">
        <f>'[1]2025年已发货'!D:D</f>
        <v>吨</v>
      </c>
      <c r="E497" s="2">
        <f>'[1]2025年已发货'!E:E</f>
        <v>20</v>
      </c>
      <c r="F497" s="4">
        <f>'[1]2025年已发货'!F:F</f>
        <v>45700</v>
      </c>
      <c r="G497" s="2" t="str">
        <f>'[1]2025年已发货'!G:G</f>
        <v>(五冶钢构医学科学产业园建设项目房建三部-一标（7-1）)四川省南充市顺庆区搬罾街道学府大道二段</v>
      </c>
      <c r="H497" s="2" t="str">
        <f>'[1]2025年已发货'!H:H</f>
        <v>郑林</v>
      </c>
      <c r="I497" s="2">
        <f>'[1]2025年已发货'!I:I</f>
        <v>18349955455</v>
      </c>
      <c r="J497" s="2" t="str">
        <f>_xlfn._xlws.FILTER(辅助信息!D:D,辅助信息!G:G=G497)</f>
        <v>五冶钢构南充医学科学产业园建设项目</v>
      </c>
    </row>
    <row r="498" spans="1:10">
      <c r="A498" s="2" t="str">
        <f>'[1]2025年已发货'!A:A</f>
        <v>达钢</v>
      </c>
      <c r="B498" s="2" t="str">
        <f>'[1]2025年已发货'!B:B</f>
        <v>盘螺</v>
      </c>
      <c r="C498" s="2" t="str">
        <f>'[1]2025年已发货'!C:C</f>
        <v>HRB400E Φ12</v>
      </c>
      <c r="D498" s="2" t="str">
        <f>'[1]2025年已发货'!D:D</f>
        <v>吨</v>
      </c>
      <c r="E498" s="2">
        <f>'[1]2025年已发货'!E:E</f>
        <v>15</v>
      </c>
      <c r="F498" s="4">
        <f>'[1]2025年已发货'!F:F</f>
        <v>45700</v>
      </c>
      <c r="G498" s="2" t="str">
        <f>'[1]2025年已发货'!G:G</f>
        <v>(五冶钢构医学科学产业园建设项目房建三部-一标（7-1）)四川省南充市顺庆区搬罾街道学府大道二段</v>
      </c>
      <c r="H498" s="2" t="str">
        <f>'[1]2025年已发货'!H:H</f>
        <v>郑林</v>
      </c>
      <c r="I498" s="2">
        <f>'[1]2025年已发货'!I:I</f>
        <v>18349955455</v>
      </c>
      <c r="J498" s="2" t="str">
        <f>_xlfn._xlws.FILTER(辅助信息!D:D,辅助信息!G:G=G498)</f>
        <v>五冶钢构南充医学科学产业园建设项目</v>
      </c>
    </row>
    <row r="499" spans="1:10">
      <c r="A499" s="2" t="str">
        <f>'[1]2025年已发货'!A:A</f>
        <v>达钢</v>
      </c>
      <c r="B499" s="2" t="str">
        <f>'[1]2025年已发货'!B:B</f>
        <v>螺纹钢</v>
      </c>
      <c r="C499" s="2" t="str">
        <f>'[1]2025年已发货'!C:C</f>
        <v>HRB500E Φ25</v>
      </c>
      <c r="D499" s="2" t="str">
        <f>'[1]2025年已发货'!D:D</f>
        <v>吨</v>
      </c>
      <c r="E499" s="2">
        <f>'[1]2025年已发货'!E:E</f>
        <v>35</v>
      </c>
      <c r="F499" s="4">
        <f>'[1]2025年已发货'!F:F</f>
        <v>45700</v>
      </c>
      <c r="G499" s="2" t="str">
        <f>'[1]2025年已发货'!G:G</f>
        <v>(五冶钢构医学科学产业园建设项目房建三部-一标（7-1）)四川省南充市顺庆区搬罾街道学府大道二段</v>
      </c>
      <c r="H499" s="2" t="str">
        <f>'[1]2025年已发货'!H:H</f>
        <v>郑林</v>
      </c>
      <c r="I499" s="2">
        <f>'[1]2025年已发货'!I:I</f>
        <v>18349955455</v>
      </c>
      <c r="J499" s="2" t="str">
        <f>_xlfn._xlws.FILTER(辅助信息!D:D,辅助信息!G:G=G499)</f>
        <v>五冶钢构南充医学科学产业园建设项目</v>
      </c>
    </row>
    <row r="500" spans="1:10">
      <c r="A500" s="2" t="str">
        <f>'[1]2025年已发货'!A:A</f>
        <v>达钢</v>
      </c>
      <c r="B500" s="2" t="str">
        <f>'[1]2025年已发货'!B:B</f>
        <v>盘螺</v>
      </c>
      <c r="C500" s="2" t="str">
        <f>'[1]2025年已发货'!C:C</f>
        <v>HRB400E Φ8</v>
      </c>
      <c r="D500" s="2" t="str">
        <f>'[1]2025年已发货'!D:D</f>
        <v>吨</v>
      </c>
      <c r="E500" s="2">
        <f>'[1]2025年已发货'!E:E</f>
        <v>45</v>
      </c>
      <c r="F500" s="4">
        <f>'[1]2025年已发货'!F:F</f>
        <v>45701</v>
      </c>
      <c r="G500" s="2" t="str">
        <f>'[1]2025年已发货'!G:G</f>
        <v>(五冶钢构医学科学产业园建设项目房建三部-一标（7-1）)四川省南充市顺庆区搬罾街道学府大道二段</v>
      </c>
      <c r="H500" s="2" t="str">
        <f>'[1]2025年已发货'!H:H</f>
        <v>郑林</v>
      </c>
      <c r="I500" s="2">
        <f>'[1]2025年已发货'!I:I</f>
        <v>18349955455</v>
      </c>
      <c r="J500" s="2" t="str">
        <f>_xlfn._xlws.FILTER(辅助信息!D:D,辅助信息!G:G=G500)</f>
        <v>五冶钢构南充医学科学产业园建设项目</v>
      </c>
    </row>
    <row r="501" spans="1:10">
      <c r="A501" s="2" t="str">
        <f>'[1]2025年已发货'!A:A</f>
        <v>达钢</v>
      </c>
      <c r="B501" s="2" t="str">
        <f>'[1]2025年已发货'!B:B</f>
        <v>盘螺</v>
      </c>
      <c r="C501" s="2" t="str">
        <f>'[1]2025年已发货'!C:C</f>
        <v>HRB400E Φ10</v>
      </c>
      <c r="D501" s="2" t="str">
        <f>'[1]2025年已发货'!D:D</f>
        <v>吨</v>
      </c>
      <c r="E501" s="2">
        <f>'[1]2025年已发货'!E:E</f>
        <v>7</v>
      </c>
      <c r="F501" s="4">
        <f>'[1]2025年已发货'!F:F</f>
        <v>45701</v>
      </c>
      <c r="G501" s="2" t="str">
        <f>'[1]2025年已发货'!G:G</f>
        <v>(五冶钢构医学科学产业园建设项目房建三部-一标（7-1）)四川省南充市顺庆区搬罾街道学府大道二段</v>
      </c>
      <c r="H501" s="2" t="str">
        <f>'[1]2025年已发货'!H:H</f>
        <v>郑林</v>
      </c>
      <c r="I501" s="2">
        <f>'[1]2025年已发货'!I:I</f>
        <v>18349955455</v>
      </c>
      <c r="J501" s="2" t="str">
        <f>_xlfn._xlws.FILTER(辅助信息!D:D,辅助信息!G:G=G501)</f>
        <v>五冶钢构南充医学科学产业园建设项目</v>
      </c>
    </row>
    <row r="502" spans="1:10">
      <c r="A502" s="2" t="str">
        <f>'[1]2025年已发货'!A:A</f>
        <v>达钢</v>
      </c>
      <c r="B502" s="2" t="str">
        <f>'[1]2025年已发货'!B:B</f>
        <v>盘螺</v>
      </c>
      <c r="C502" s="2" t="str">
        <f>'[1]2025年已发货'!C:C</f>
        <v>HRB400E Φ12</v>
      </c>
      <c r="D502" s="2" t="str">
        <f>'[1]2025年已发货'!D:D</f>
        <v>吨</v>
      </c>
      <c r="E502" s="2">
        <f>'[1]2025年已发货'!E:E</f>
        <v>18</v>
      </c>
      <c r="F502" s="4">
        <f>'[1]2025年已发货'!F:F</f>
        <v>45701</v>
      </c>
      <c r="G502" s="2" t="str">
        <f>'[1]2025年已发货'!G:G</f>
        <v>(五冶钢构医学科学产业园建设项目房建三部-一标（7-1）)四川省南充市顺庆区搬罾街道学府大道二段</v>
      </c>
      <c r="H502" s="2" t="str">
        <f>'[1]2025年已发货'!H:H</f>
        <v>郑林</v>
      </c>
      <c r="I502" s="2">
        <f>'[1]2025年已发货'!I:I</f>
        <v>18349955455</v>
      </c>
      <c r="J502" s="2" t="str">
        <f>_xlfn._xlws.FILTER(辅助信息!D:D,辅助信息!G:G=G502)</f>
        <v>五冶钢构南充医学科学产业园建设项目</v>
      </c>
    </row>
    <row r="503" spans="1:10">
      <c r="A503" s="2" t="str">
        <f>'[1]2025年已发货'!A:A</f>
        <v>陕钢</v>
      </c>
      <c r="B503" s="2" t="str">
        <f>'[1]2025年已发货'!B:B</f>
        <v>盘螺</v>
      </c>
      <c r="C503" s="2" t="str">
        <f>'[1]2025年已发货'!C:C</f>
        <v>HRB400E Φ6</v>
      </c>
      <c r="D503" s="2" t="str">
        <f>'[1]2025年已发货'!D:D</f>
        <v>吨</v>
      </c>
      <c r="E503" s="2">
        <f>'[1]2025年已发货'!E:E</f>
        <v>10</v>
      </c>
      <c r="F503" s="4">
        <f>'[1]2025年已发货'!F:F</f>
        <v>45701</v>
      </c>
      <c r="G503" s="2" t="str">
        <f>'[1]2025年已发货'!G:G</f>
        <v>（华西酒城南）成都市武侯区火车南站西路8号酒城南项目</v>
      </c>
      <c r="H503" s="2" t="str">
        <f>'[1]2025年已发货'!H:H</f>
        <v>龙耀宇</v>
      </c>
      <c r="I503" s="2">
        <f>'[1]2025年已发货'!I:I</f>
        <v>18384145895</v>
      </c>
      <c r="J503" s="2" t="str">
        <f>_xlfn._xlws.FILTER(辅助信息!D:D,辅助信息!G:G=G503)</f>
        <v>华西酒城南</v>
      </c>
    </row>
    <row r="504" spans="1:10">
      <c r="A504" s="2" t="str">
        <f>'[1]2025年已发货'!A:A</f>
        <v>陕钢</v>
      </c>
      <c r="B504" s="2" t="str">
        <f>'[1]2025年已发货'!B:B</f>
        <v>盘螺</v>
      </c>
      <c r="C504" s="2" t="str">
        <f>'[1]2025年已发货'!C:C</f>
        <v>HRB400E Φ8</v>
      </c>
      <c r="D504" s="2" t="str">
        <f>'[1]2025年已发货'!D:D</f>
        <v>吨</v>
      </c>
      <c r="E504" s="2">
        <f>'[1]2025年已发货'!E:E</f>
        <v>40</v>
      </c>
      <c r="F504" s="4">
        <f>'[1]2025年已发货'!F:F</f>
        <v>45701</v>
      </c>
      <c r="G504" s="2" t="str">
        <f>'[1]2025年已发货'!G:G</f>
        <v>（华西酒城南）成都市武侯区火车南站西路8号酒城南项目</v>
      </c>
      <c r="H504" s="2" t="str">
        <f>'[1]2025年已发货'!H:H</f>
        <v>龙耀宇</v>
      </c>
      <c r="I504" s="2">
        <f>'[1]2025年已发货'!I:I</f>
        <v>18384145895</v>
      </c>
      <c r="J504" s="2" t="str">
        <f>_xlfn._xlws.FILTER(辅助信息!D:D,辅助信息!G:G=G504)</f>
        <v>华西酒城南</v>
      </c>
    </row>
    <row r="505" spans="1:10">
      <c r="A505" s="2" t="str">
        <f>'[1]2025年已发货'!A:A</f>
        <v>陕钢</v>
      </c>
      <c r="B505" s="2" t="str">
        <f>'[1]2025年已发货'!B:B</f>
        <v>盘螺</v>
      </c>
      <c r="C505" s="2" t="str">
        <f>'[1]2025年已发货'!C:C</f>
        <v>HRB400E Φ10</v>
      </c>
      <c r="D505" s="2" t="str">
        <f>'[1]2025年已发货'!D:D</f>
        <v>吨</v>
      </c>
      <c r="E505" s="2">
        <f>'[1]2025年已发货'!E:E</f>
        <v>10</v>
      </c>
      <c r="F505" s="4">
        <f>'[1]2025年已发货'!F:F</f>
        <v>45701</v>
      </c>
      <c r="G505" s="2" t="str">
        <f>'[1]2025年已发货'!G:G</f>
        <v>（华西酒城南）成都市武侯区火车南站西路8号酒城南项目</v>
      </c>
      <c r="H505" s="2" t="str">
        <f>'[1]2025年已发货'!H:H</f>
        <v>龙耀宇</v>
      </c>
      <c r="I505" s="2">
        <f>'[1]2025年已发货'!I:I</f>
        <v>18384145895</v>
      </c>
      <c r="J505" s="2" t="str">
        <f>_xlfn._xlws.FILTER(辅助信息!D:D,辅助信息!G:G=G505)</f>
        <v>华西酒城南</v>
      </c>
    </row>
    <row r="506" spans="1:10">
      <c r="A506" s="2" t="str">
        <f>'[1]2025年已发货'!A:A</f>
        <v>陕钢</v>
      </c>
      <c r="B506" s="2" t="str">
        <f>'[1]2025年已发货'!B:B</f>
        <v>盘螺</v>
      </c>
      <c r="C506" s="2" t="str">
        <f>'[1]2025年已发货'!C:C</f>
        <v>HRB400E Φ12</v>
      </c>
      <c r="D506" s="2" t="str">
        <f>'[1]2025年已发货'!D:D</f>
        <v>吨</v>
      </c>
      <c r="E506" s="2">
        <f>'[1]2025年已发货'!E:E</f>
        <v>10</v>
      </c>
      <c r="F506" s="4">
        <f>'[1]2025年已发货'!F:F</f>
        <v>45701</v>
      </c>
      <c r="G506" s="2" t="str">
        <f>'[1]2025年已发货'!G:G</f>
        <v>（华西酒城南）成都市武侯区火车南站西路8号酒城南项目</v>
      </c>
      <c r="H506" s="2" t="str">
        <f>'[1]2025年已发货'!H:H</f>
        <v>龙耀宇</v>
      </c>
      <c r="I506" s="2">
        <f>'[1]2025年已发货'!I:I</f>
        <v>18384145895</v>
      </c>
      <c r="J506" s="2" t="str">
        <f>_xlfn._xlws.FILTER(辅助信息!D:D,辅助信息!G:G=G506)</f>
        <v>华西酒城南</v>
      </c>
    </row>
    <row r="507" spans="1:10">
      <c r="A507" s="2" t="str">
        <f>'[1]2025年已发货'!A:A</f>
        <v>润耀</v>
      </c>
      <c r="B507" s="2" t="str">
        <f>'[1]2025年已发货'!B:B</f>
        <v>高线 </v>
      </c>
      <c r="C507" s="2" t="str">
        <f>'[1]2025年已发货'!C:C</f>
        <v>HPB300 Φ10</v>
      </c>
      <c r="D507" s="2" t="str">
        <f>'[1]2025年已发货'!D:D</f>
        <v>吨</v>
      </c>
      <c r="E507" s="2">
        <f>'[1]2025年已发货'!E:E</f>
        <v>35</v>
      </c>
      <c r="F507" s="4">
        <f>'[1]2025年已发货'!F:F</f>
        <v>45701</v>
      </c>
      <c r="G507" s="2" t="str">
        <f>'[1]2025年已发货'!G:G</f>
        <v>（自永2标九局西南分公司钢筋棚）四川省自贡市骑龙镇大湾村</v>
      </c>
      <c r="H507" s="2" t="str">
        <f>'[1]2025年已发货'!H:H</f>
        <v>李智罡</v>
      </c>
      <c r="I507" s="2">
        <f>'[1]2025年已发货'!I:I</f>
        <v>15210015693</v>
      </c>
      <c r="J507" s="2" vm="1" t="e">
        <f>_xlfn._xlws.FILTER(辅助信息!D:D,辅助信息!G:G=G507)</f>
        <v>#VALUE!</v>
      </c>
    </row>
    <row r="508" spans="1:10">
      <c r="A508" s="2" t="str">
        <f>'[1]2025年已发货'!A:A</f>
        <v>润耀</v>
      </c>
      <c r="B508" s="2" t="str">
        <f>'[1]2025年已发货'!B:B</f>
        <v>螺纹钢</v>
      </c>
      <c r="C508" s="2" t="str">
        <f>'[1]2025年已发货'!C:C</f>
        <v>HRB400E Φ25 9m</v>
      </c>
      <c r="D508" s="2" t="str">
        <f>'[1]2025年已发货'!D:D</f>
        <v>吨</v>
      </c>
      <c r="E508" s="2">
        <f>'[1]2025年已发货'!E:E</f>
        <v>35</v>
      </c>
      <c r="F508" s="4">
        <f>'[1]2025年已发货'!F:F</f>
        <v>45701</v>
      </c>
      <c r="G508" s="2" t="str">
        <f>'[1]2025年已发货'!G:G</f>
        <v>（华西简阳西城嘉苑）四川省成都市简阳市简城街道高屋村</v>
      </c>
      <c r="H508" s="2" t="str">
        <f>'[1]2025年已发货'!H:H</f>
        <v>张瀚镭</v>
      </c>
      <c r="I508" s="2">
        <f>'[1]2025年已发货'!I:I</f>
        <v>15884666220</v>
      </c>
      <c r="J508" s="2" t="str">
        <f>_xlfn._xlws.FILTER(辅助信息!D:D,辅助信息!G:G=G508)</f>
        <v>华西简阳西城嘉苑</v>
      </c>
    </row>
    <row r="509" spans="1:10">
      <c r="A509" s="2" t="str">
        <f>'[1]2025年已发货'!A:A</f>
        <v>陕钢</v>
      </c>
      <c r="B509" s="2" t="str">
        <f>'[1]2025年已发货'!B:B</f>
        <v>盘圆</v>
      </c>
      <c r="C509" s="2" t="str">
        <f>'[1]2025年已发货'!C:C</f>
        <v>Q235B Φ6</v>
      </c>
      <c r="D509" s="2" t="str">
        <f>'[1]2025年已发货'!D:D</f>
        <v>吨</v>
      </c>
      <c r="E509" s="2">
        <f>'[1]2025年已发货'!E:E</f>
        <v>70</v>
      </c>
      <c r="F509" s="4">
        <f>'[1]2025年已发货'!F:F</f>
        <v>45701</v>
      </c>
      <c r="G509" s="2" t="str">
        <f>'[1]2025年已发货'!G:G</f>
        <v>（成铁西物重庆永川）重庆市永川区何埂镇重庆三环高速何埂互通收费站出口与S206交汇处</v>
      </c>
      <c r="H509" s="2" t="str">
        <f>'[1]2025年已发货'!H:H</f>
        <v>梁壮</v>
      </c>
      <c r="I509" s="2">
        <f>'[1]2025年已发货'!I:I</f>
        <v>13568817210</v>
      </c>
      <c r="J509" s="2" vm="1" t="e">
        <f>_xlfn._xlws.FILTER(辅助信息!D:D,辅助信息!G:G=G509)</f>
        <v>#VALUE!</v>
      </c>
    </row>
    <row r="510" spans="1:10">
      <c r="A510" s="2" t="str">
        <f>'[1]2025年已发货'!A:A</f>
        <v>陕钢</v>
      </c>
      <c r="B510" s="2" t="str">
        <f>'[1]2025年已发货'!B:B</f>
        <v>盘圆</v>
      </c>
      <c r="C510" s="2" t="str">
        <f>'[1]2025年已发货'!C:C</f>
        <v>Q235B Φ8</v>
      </c>
      <c r="D510" s="2" t="str">
        <f>'[1]2025年已发货'!D:D</f>
        <v>吨</v>
      </c>
      <c r="E510" s="2">
        <f>'[1]2025年已发货'!E:E</f>
        <v>140</v>
      </c>
      <c r="F510" s="4">
        <f>'[1]2025年已发货'!F:F</f>
        <v>45701</v>
      </c>
      <c r="G510" s="2" t="str">
        <f>'[1]2025年已发货'!G:G</f>
        <v>（成铁西物重庆永川）重庆市永川区何埂镇重庆三环高速何埂互通收费站出口与S206交汇处</v>
      </c>
      <c r="H510" s="2" t="str">
        <f>'[1]2025年已发货'!H:H</f>
        <v>梁壮</v>
      </c>
      <c r="I510" s="2">
        <f>'[1]2025年已发货'!I:I</f>
        <v>13568817210</v>
      </c>
      <c r="J510" s="2" vm="1" t="e">
        <f>_xlfn._xlws.FILTER(辅助信息!D:D,辅助信息!G:G=G510)</f>
        <v>#VALUE!</v>
      </c>
    </row>
    <row r="511" spans="1:10">
      <c r="A511" s="2" t="str">
        <f>'[1]2025年已发货'!A:A</f>
        <v>达钢</v>
      </c>
      <c r="B511" s="2" t="str">
        <f>'[1]2025年已发货'!B:B</f>
        <v>螺纹钢</v>
      </c>
      <c r="C511" s="2" t="str">
        <f>'[1]2025年已发货'!C:C</f>
        <v>HRB400E Φ12 9m</v>
      </c>
      <c r="D511" s="2" t="str">
        <f>'[1]2025年已发货'!D:D</f>
        <v>吨</v>
      </c>
      <c r="E511" s="2">
        <f>'[1]2025年已发货'!E:E</f>
        <v>35</v>
      </c>
      <c r="F511" s="4">
        <f>'[1]2025年已发货'!F:F</f>
        <v>45701</v>
      </c>
      <c r="G511" s="2" t="str">
        <f>'[1]2025年已发货'!G:G</f>
        <v>(五冶钢构医学科学产业园建设项目房建二部-六标)四川省南充市顺庆区搬罾街道学府大道二段</v>
      </c>
      <c r="H511" s="2" t="str">
        <f>'[1]2025年已发货'!H:H</f>
        <v>安南</v>
      </c>
      <c r="I511" s="2">
        <f>'[1]2025年已发货'!I:I</f>
        <v>19950525030</v>
      </c>
      <c r="J511" s="2" t="str">
        <f>_xlfn._xlws.FILTER(辅助信息!D:D,辅助信息!G:G=G511)</f>
        <v>五冶钢构南充医学科学产业园建设项目</v>
      </c>
    </row>
    <row r="512" spans="1:10">
      <c r="A512" s="2" t="str">
        <f>'[1]2025年已发货'!A:A</f>
        <v>达钢</v>
      </c>
      <c r="B512" s="2" t="str">
        <f>'[1]2025年已发货'!B:B</f>
        <v>螺纹钢</v>
      </c>
      <c r="C512" s="2" t="str">
        <f>'[1]2025年已发货'!C:C</f>
        <v>HRB400E Φ16 9m</v>
      </c>
      <c r="D512" s="2" t="str">
        <f>'[1]2025年已发货'!D:D</f>
        <v>吨</v>
      </c>
      <c r="E512" s="2">
        <f>'[1]2025年已发货'!E:E</f>
        <v>35</v>
      </c>
      <c r="F512" s="4">
        <f>'[1]2025年已发货'!F:F</f>
        <v>45701</v>
      </c>
      <c r="G512" s="2" t="str">
        <f>'[1]2025年已发货'!G:G</f>
        <v>(五冶钢构医学科学产业园建设项目房建二部-六标)四川省南充市顺庆区搬罾街道学府大道二段</v>
      </c>
      <c r="H512" s="2" t="str">
        <f>'[1]2025年已发货'!H:H</f>
        <v>安南</v>
      </c>
      <c r="I512" s="2">
        <f>'[1]2025年已发货'!I:I</f>
        <v>19950525030</v>
      </c>
      <c r="J512" s="2" t="str">
        <f>_xlfn._xlws.FILTER(辅助信息!D:D,辅助信息!G:G=G512)</f>
        <v>五冶钢构南充医学科学产业园建设项目</v>
      </c>
    </row>
    <row r="513" spans="1:10">
      <c r="A513" s="2" t="str">
        <f>'[1]2025年已发货'!A:A</f>
        <v>达钢</v>
      </c>
      <c r="B513" s="2" t="str">
        <f>'[1]2025年已发货'!B:B</f>
        <v>螺纹钢</v>
      </c>
      <c r="C513" s="2" t="str">
        <f>'[1]2025年已发货'!C:C</f>
        <v>HRB400E Φ25 9m</v>
      </c>
      <c r="D513" s="2" t="str">
        <f>'[1]2025年已发货'!D:D</f>
        <v>吨</v>
      </c>
      <c r="E513" s="2">
        <f>'[1]2025年已发货'!E:E</f>
        <v>70</v>
      </c>
      <c r="F513" s="4">
        <f>'[1]2025年已发货'!F:F</f>
        <v>45701</v>
      </c>
      <c r="G513" s="2" t="str">
        <f>'[1]2025年已发货'!G:G</f>
        <v>(五冶钢构医学科学产业园建设项目房建二部-六标)四川省南充市顺庆区搬罾街道学府大道二段</v>
      </c>
      <c r="H513" s="2" t="str">
        <f>'[1]2025年已发货'!H:H</f>
        <v>安南</v>
      </c>
      <c r="I513" s="2">
        <f>'[1]2025年已发货'!I:I</f>
        <v>19950525030</v>
      </c>
      <c r="J513" s="2" t="str">
        <f>_xlfn._xlws.FILTER(辅助信息!D:D,辅助信息!G:G=G513)</f>
        <v>五冶钢构南充医学科学产业园建设项目</v>
      </c>
    </row>
    <row r="514" spans="1:10">
      <c r="A514" s="2" t="str">
        <f>'[1]2025年已发货'!A:A</f>
        <v>达钢</v>
      </c>
      <c r="B514" s="2" t="str">
        <f>'[1]2025年已发货'!B:B</f>
        <v>螺纹钢</v>
      </c>
      <c r="C514" s="2" t="str">
        <f>'[1]2025年已发货'!C:C</f>
        <v>HRB400E Φ20 9m</v>
      </c>
      <c r="D514" s="2" t="str">
        <f>'[1]2025年已发货'!D:D</f>
        <v>吨</v>
      </c>
      <c r="E514" s="2">
        <f>'[1]2025年已发货'!E:E</f>
        <v>36</v>
      </c>
      <c r="F514" s="4">
        <f>'[1]2025年已发货'!F:F</f>
        <v>45702</v>
      </c>
      <c r="G514" s="2" t="str">
        <f>'[1]2025年已发货'!G:G</f>
        <v>（五冶达州国道542项目-二工区巴河特大桥工段-4号墩）达州市达川区桥湾镇陈余村</v>
      </c>
      <c r="H514" s="2" t="str">
        <f>'[1]2025年已发货'!H:H</f>
        <v>谭福中</v>
      </c>
      <c r="I514" s="2">
        <f>'[1]2025年已发货'!I:I</f>
        <v>15828538619</v>
      </c>
      <c r="J514" s="2" vm="1" t="e">
        <f>_xlfn._xlws.FILTER(辅助信息!D:D,辅助信息!G:G=G514)</f>
        <v>#VALUE!</v>
      </c>
    </row>
    <row r="515" spans="1:10">
      <c r="A515" s="2" t="str">
        <f>'[1]2025年已发货'!A:A</f>
        <v>达钢</v>
      </c>
      <c r="B515" s="2" t="str">
        <f>'[1]2025年已发货'!B:B</f>
        <v>螺纹钢</v>
      </c>
      <c r="C515" s="2" t="str">
        <f>'[1]2025年已发货'!C:C</f>
        <v>HRB400E Φ22 9m</v>
      </c>
      <c r="D515" s="2" t="str">
        <f>'[1]2025年已发货'!D:D</f>
        <v>吨</v>
      </c>
      <c r="E515" s="2">
        <f>'[1]2025年已发货'!E:E</f>
        <v>12</v>
      </c>
      <c r="F515" s="4">
        <f>'[1]2025年已发货'!F:F</f>
        <v>45702</v>
      </c>
      <c r="G515" s="2" t="str">
        <f>'[1]2025年已发货'!G:G</f>
        <v>（五冶达州国道542项目-二工区巴河特大桥工段-4号墩）达州市达川区桥湾镇陈余村</v>
      </c>
      <c r="H515" s="2" t="str">
        <f>'[1]2025年已发货'!H:H</f>
        <v>谭福中</v>
      </c>
      <c r="I515" s="2">
        <f>'[1]2025年已发货'!I:I</f>
        <v>15828538619</v>
      </c>
      <c r="J515" s="2" vm="1" t="e">
        <f>_xlfn._xlws.FILTER(辅助信息!D:D,辅助信息!G:G=G515)</f>
        <v>#VALUE!</v>
      </c>
    </row>
    <row r="516" spans="1:10">
      <c r="A516" s="2" t="str">
        <f>'[1]2025年已发货'!A:A</f>
        <v>达钢</v>
      </c>
      <c r="B516" s="2" t="str">
        <f>'[1]2025年已发货'!B:B</f>
        <v>螺纹钢</v>
      </c>
      <c r="C516" s="2" t="str">
        <f>'[1]2025年已发货'!C:C</f>
        <v>HRB400E Φ25 9m</v>
      </c>
      <c r="D516" s="2" t="str">
        <f>'[1]2025年已发货'!D:D</f>
        <v>吨</v>
      </c>
      <c r="E516" s="2">
        <f>'[1]2025年已发货'!E:E</f>
        <v>3</v>
      </c>
      <c r="F516" s="4">
        <f>'[1]2025年已发货'!F:F</f>
        <v>45702</v>
      </c>
      <c r="G516" s="2" t="str">
        <f>'[1]2025年已发货'!G:G</f>
        <v>（五冶达州国道542项目-二工区巴河特大桥工段-4号墩）达州市达川区桥湾镇陈余村</v>
      </c>
      <c r="H516" s="2" t="str">
        <f>'[1]2025年已发货'!H:H</f>
        <v>谭福中</v>
      </c>
      <c r="I516" s="2">
        <f>'[1]2025年已发货'!I:I</f>
        <v>15828538619</v>
      </c>
      <c r="J516" s="2" vm="1" t="e">
        <f>_xlfn._xlws.FILTER(辅助信息!D:D,辅助信息!G:G=G516)</f>
        <v>#VALUE!</v>
      </c>
    </row>
    <row r="517" spans="1:10">
      <c r="A517" s="2" t="str">
        <f>'[1]2025年已发货'!A:A</f>
        <v>达钢</v>
      </c>
      <c r="B517" s="2" t="str">
        <f>'[1]2025年已发货'!B:B</f>
        <v>盘螺</v>
      </c>
      <c r="C517" s="2" t="str">
        <f>'[1]2025年已发货'!C:C</f>
        <v>HRB400E Φ8</v>
      </c>
      <c r="D517" s="2" t="str">
        <f>'[1]2025年已发货'!D:D</f>
        <v>吨</v>
      </c>
      <c r="E517" s="2">
        <f>'[1]2025年已发货'!E:E</f>
        <v>45</v>
      </c>
      <c r="F517" s="4">
        <f>'[1]2025年已发货'!F:F</f>
        <v>45702</v>
      </c>
      <c r="G517" s="2" t="str">
        <f>'[1]2025年已发货'!G:G</f>
        <v>（商投建工达州中医药科技园-4工区-2号楼）达州市通川区达州中医药职业学院犀牛大道北段</v>
      </c>
      <c r="H517" s="2" t="str">
        <f>'[1]2025年已发货'!H:H</f>
        <v>张扬</v>
      </c>
      <c r="I517" s="2">
        <f>'[1]2025年已发货'!I:I</f>
        <v>18381904567</v>
      </c>
      <c r="J517" s="2" t="str">
        <f>_xlfn._xlws.FILTER(辅助信息!D:D,辅助信息!G:G=G517)</f>
        <v>商投建工达州中医药科技园</v>
      </c>
    </row>
    <row r="518" spans="1:10">
      <c r="A518" s="2" t="str">
        <f>'[1]2025年已发货'!A:A</f>
        <v>达钢</v>
      </c>
      <c r="B518" s="2" t="str">
        <f>'[1]2025年已发货'!B:B</f>
        <v>螺纹钢</v>
      </c>
      <c r="C518" s="2" t="str">
        <f>'[1]2025年已发货'!C:C</f>
        <v>HRB400E Φ12 9m</v>
      </c>
      <c r="D518" s="2" t="str">
        <f>'[1]2025年已发货'!D:D</f>
        <v>吨</v>
      </c>
      <c r="E518" s="2">
        <f>'[1]2025年已发货'!E:E</f>
        <v>15</v>
      </c>
      <c r="F518" s="4">
        <f>'[1]2025年已发货'!F:F</f>
        <v>45702</v>
      </c>
      <c r="G518" s="2" t="str">
        <f>'[1]2025年已发货'!G:G</f>
        <v>（商投建工达州中医药科技园-4工区-2号楼）达州市通川区达州中医药职业学院犀牛大道北段</v>
      </c>
      <c r="H518" s="2" t="str">
        <f>'[1]2025年已发货'!H:H</f>
        <v>张扬</v>
      </c>
      <c r="I518" s="2">
        <f>'[1]2025年已发货'!I:I</f>
        <v>18381904567</v>
      </c>
      <c r="J518" s="2" t="str">
        <f>_xlfn._xlws.FILTER(辅助信息!D:D,辅助信息!G:G=G518)</f>
        <v>商投建工达州中医药科技园</v>
      </c>
    </row>
    <row r="519" spans="1:10">
      <c r="A519" s="2" t="str">
        <f>'[1]2025年已发货'!A:A</f>
        <v>达钢</v>
      </c>
      <c r="B519" s="2" t="str">
        <f>'[1]2025年已发货'!B:B</f>
        <v>螺纹钢</v>
      </c>
      <c r="C519" s="2" t="str">
        <f>'[1]2025年已发货'!C:C</f>
        <v>HRB400E Φ18 9m</v>
      </c>
      <c r="D519" s="2" t="str">
        <f>'[1]2025年已发货'!D:D</f>
        <v>吨</v>
      </c>
      <c r="E519" s="2">
        <f>'[1]2025年已发货'!E:E</f>
        <v>12</v>
      </c>
      <c r="F519" s="4">
        <f>'[1]2025年已发货'!F:F</f>
        <v>45702</v>
      </c>
      <c r="G519" s="2" t="str">
        <f>'[1]2025年已发货'!G:G</f>
        <v>（商投建工达州中医药科技园-4工区-2号楼）达州市通川区达州中医药职业学院犀牛大道北段</v>
      </c>
      <c r="H519" s="2" t="str">
        <f>'[1]2025年已发货'!H:H</f>
        <v>张扬</v>
      </c>
      <c r="I519" s="2">
        <f>'[1]2025年已发货'!I:I</f>
        <v>18381904567</v>
      </c>
      <c r="J519" s="2" t="str">
        <f>_xlfn._xlws.FILTER(辅助信息!D:D,辅助信息!G:G=G519)</f>
        <v>商投建工达州中医药科技园</v>
      </c>
    </row>
    <row r="520" spans="1:10">
      <c r="A520" s="2" t="str">
        <f>'[1]2025年已发货'!A:A</f>
        <v>达钢</v>
      </c>
      <c r="B520" s="2" t="str">
        <f>'[1]2025年已发货'!B:B</f>
        <v>螺纹钢</v>
      </c>
      <c r="C520" s="2" t="str">
        <f>'[1]2025年已发货'!C:C</f>
        <v>HRB400E Φ20 9m</v>
      </c>
      <c r="D520" s="2" t="str">
        <f>'[1]2025年已发货'!D:D</f>
        <v>吨</v>
      </c>
      <c r="E520" s="2">
        <f>'[1]2025年已发货'!E:E</f>
        <v>9</v>
      </c>
      <c r="F520" s="4">
        <f>'[1]2025年已发货'!F:F</f>
        <v>45702</v>
      </c>
      <c r="G520" s="2" t="str">
        <f>'[1]2025年已发货'!G:G</f>
        <v>（商投建工达州中医药科技园-4工区-2号楼）达州市通川区达州中医药职业学院犀牛大道北段</v>
      </c>
      <c r="H520" s="2" t="str">
        <f>'[1]2025年已发货'!H:H</f>
        <v>张扬</v>
      </c>
      <c r="I520" s="2">
        <f>'[1]2025年已发货'!I:I</f>
        <v>18381904567</v>
      </c>
      <c r="J520" s="2" t="str">
        <f>_xlfn._xlws.FILTER(辅助信息!D:D,辅助信息!G:G=G520)</f>
        <v>商投建工达州中医药科技园</v>
      </c>
    </row>
    <row r="521" spans="1:10">
      <c r="A521" s="2" t="str">
        <f>'[1]2025年已发货'!A:A</f>
        <v>达钢</v>
      </c>
      <c r="B521" s="2" t="str">
        <f>'[1]2025年已发货'!B:B</f>
        <v>螺纹钢</v>
      </c>
      <c r="C521" s="2" t="str">
        <f>'[1]2025年已发货'!C:C</f>
        <v>HRB400E Φ22 9m</v>
      </c>
      <c r="D521" s="2" t="str">
        <f>'[1]2025年已发货'!D:D</f>
        <v>吨</v>
      </c>
      <c r="E521" s="2">
        <f>'[1]2025年已发货'!E:E</f>
        <v>9</v>
      </c>
      <c r="F521" s="4">
        <f>'[1]2025年已发货'!F:F</f>
        <v>45702</v>
      </c>
      <c r="G521" s="2" t="str">
        <f>'[1]2025年已发货'!G:G</f>
        <v>（商投建工达州中医药科技园-4工区-2号楼）达州市通川区达州中医药职业学院犀牛大道北段</v>
      </c>
      <c r="H521" s="2" t="str">
        <f>'[1]2025年已发货'!H:H</f>
        <v>张扬</v>
      </c>
      <c r="I521" s="2">
        <f>'[1]2025年已发货'!I:I</f>
        <v>18381904567</v>
      </c>
      <c r="J521" s="2" t="str">
        <f>_xlfn._xlws.FILTER(辅助信息!D:D,辅助信息!G:G=G521)</f>
        <v>商投建工达州中医药科技园</v>
      </c>
    </row>
    <row r="522" spans="1:10">
      <c r="A522" s="2" t="str">
        <f>'[1]2025年已发货'!A:A</f>
        <v>达钢</v>
      </c>
      <c r="B522" s="2" t="str">
        <f>'[1]2025年已发货'!B:B</f>
        <v>螺纹钢</v>
      </c>
      <c r="C522" s="2" t="str">
        <f>'[1]2025年已发货'!C:C</f>
        <v>HRB400E Φ25 9m</v>
      </c>
      <c r="D522" s="2" t="str">
        <f>'[1]2025年已发货'!D:D</f>
        <v>吨</v>
      </c>
      <c r="E522" s="2">
        <f>'[1]2025年已发货'!E:E</f>
        <v>9</v>
      </c>
      <c r="F522" s="4">
        <f>'[1]2025年已发货'!F:F</f>
        <v>45702</v>
      </c>
      <c r="G522" s="2" t="str">
        <f>'[1]2025年已发货'!G:G</f>
        <v>（商投建工达州中医药科技园-4工区-2号楼）达州市通川区达州中医药职业学院犀牛大道北段</v>
      </c>
      <c r="H522" s="2" t="str">
        <f>'[1]2025年已发货'!H:H</f>
        <v>张扬</v>
      </c>
      <c r="I522" s="2">
        <f>'[1]2025年已发货'!I:I</f>
        <v>18381904567</v>
      </c>
      <c r="J522" s="2" t="str">
        <f>_xlfn._xlws.FILTER(辅助信息!D:D,辅助信息!G:G=G522)</f>
        <v>商投建工达州中医药科技园</v>
      </c>
    </row>
    <row r="523" spans="1:10">
      <c r="A523" s="2" t="str">
        <f>'[1]2025年已发货'!A:A</f>
        <v>达钢</v>
      </c>
      <c r="B523" s="2" t="str">
        <f>'[1]2025年已发货'!B:B</f>
        <v>螺纹钢</v>
      </c>
      <c r="C523" s="2" t="str">
        <f>'[1]2025年已发货'!C:C</f>
        <v>HRB500E Φ12</v>
      </c>
      <c r="D523" s="2" t="str">
        <f>'[1]2025年已发货'!D:D</f>
        <v>吨</v>
      </c>
      <c r="E523" s="2">
        <f>'[1]2025年已发货'!E:E</f>
        <v>9</v>
      </c>
      <c r="F523" s="4">
        <f>'[1]2025年已发货'!F:F</f>
        <v>45702</v>
      </c>
      <c r="G523" s="2" t="str">
        <f>'[1]2025年已发货'!G:G</f>
        <v>（商投建工达州中医药科技园-4工区-2号楼）达州市通川区达州中医药职业学院犀牛大道北段</v>
      </c>
      <c r="H523" s="2" t="str">
        <f>'[1]2025年已发货'!H:H</f>
        <v>张扬</v>
      </c>
      <c r="I523" s="2">
        <f>'[1]2025年已发货'!I:I</f>
        <v>18381904567</v>
      </c>
      <c r="J523" s="2" t="str">
        <f>_xlfn._xlws.FILTER(辅助信息!D:D,辅助信息!G:G=G523)</f>
        <v>商投建工达州中医药科技园</v>
      </c>
    </row>
    <row r="524" spans="1:10">
      <c r="A524" s="2" t="str">
        <f>'[1]2025年已发货'!A:A</f>
        <v>达钢</v>
      </c>
      <c r="B524" s="2" t="str">
        <f>'[1]2025年已发货'!B:B</f>
        <v>螺纹钢</v>
      </c>
      <c r="C524" s="2" t="str">
        <f>'[1]2025年已发货'!C:C</f>
        <v>HRB500E Φ14</v>
      </c>
      <c r="D524" s="2" t="str">
        <f>'[1]2025年已发货'!D:D</f>
        <v>吨</v>
      </c>
      <c r="E524" s="2">
        <f>'[1]2025年已发货'!E:E</f>
        <v>3</v>
      </c>
      <c r="F524" s="4">
        <f>'[1]2025年已发货'!F:F</f>
        <v>45702</v>
      </c>
      <c r="G524" s="2" t="str">
        <f>'[1]2025年已发货'!G:G</f>
        <v>（商投建工达州中医药科技园-4工区-2号楼）达州市通川区达州中医药职业学院犀牛大道北段</v>
      </c>
      <c r="H524" s="2" t="str">
        <f>'[1]2025年已发货'!H:H</f>
        <v>张扬</v>
      </c>
      <c r="I524" s="2">
        <f>'[1]2025年已发货'!I:I</f>
        <v>18381904567</v>
      </c>
      <c r="J524" s="2" t="str">
        <f>_xlfn._xlws.FILTER(辅助信息!D:D,辅助信息!G:G=G524)</f>
        <v>商投建工达州中医药科技园</v>
      </c>
    </row>
    <row r="525" spans="1:10">
      <c r="A525" s="2" t="str">
        <f>'[1]2025年已发货'!A:A</f>
        <v>达钢</v>
      </c>
      <c r="B525" s="2" t="str">
        <f>'[1]2025年已发货'!B:B</f>
        <v>螺纹钢</v>
      </c>
      <c r="C525" s="2" t="str">
        <f>'[1]2025年已发货'!C:C</f>
        <v>HRB500E Φ16</v>
      </c>
      <c r="D525" s="2" t="str">
        <f>'[1]2025年已发货'!D:D</f>
        <v>吨</v>
      </c>
      <c r="E525" s="2">
        <f>'[1]2025年已发货'!E:E</f>
        <v>9</v>
      </c>
      <c r="F525" s="4">
        <f>'[1]2025年已发货'!F:F</f>
        <v>45702</v>
      </c>
      <c r="G525" s="2" t="str">
        <f>'[1]2025年已发货'!G:G</f>
        <v>（商投建工达州中医药科技园-4工区-2号楼）达州市通川区达州中医药职业学院犀牛大道北段</v>
      </c>
      <c r="H525" s="2" t="str">
        <f>'[1]2025年已发货'!H:H</f>
        <v>张扬</v>
      </c>
      <c r="I525" s="2">
        <f>'[1]2025年已发货'!I:I</f>
        <v>18381904567</v>
      </c>
      <c r="J525" s="2" t="str">
        <f>_xlfn._xlws.FILTER(辅助信息!D:D,辅助信息!G:G=G525)</f>
        <v>商投建工达州中医药科技园</v>
      </c>
    </row>
    <row r="526" spans="1:10">
      <c r="A526" s="2" t="str">
        <f>'[1]2025年已发货'!A:A</f>
        <v>达钢</v>
      </c>
      <c r="B526" s="2" t="str">
        <f>'[1]2025年已发货'!B:B</f>
        <v>螺纹钢</v>
      </c>
      <c r="C526" s="2" t="str">
        <f>'[1]2025年已发货'!C:C</f>
        <v>HRB500E Φ20</v>
      </c>
      <c r="D526" s="2" t="str">
        <f>'[1]2025年已发货'!D:D</f>
        <v>吨</v>
      </c>
      <c r="E526" s="2">
        <f>'[1]2025年已发货'!E:E</f>
        <v>30</v>
      </c>
      <c r="F526" s="4">
        <f>'[1]2025年已发货'!F:F</f>
        <v>45702</v>
      </c>
      <c r="G526" s="2" t="str">
        <f>'[1]2025年已发货'!G:G</f>
        <v>（商投建工达州中医药科技园-4工区-2号楼）达州市通川区达州中医药职业学院犀牛大道北段</v>
      </c>
      <c r="H526" s="2" t="str">
        <f>'[1]2025年已发货'!H:H</f>
        <v>张扬</v>
      </c>
      <c r="I526" s="2">
        <f>'[1]2025年已发货'!I:I</f>
        <v>18381904567</v>
      </c>
      <c r="J526" s="2" t="str">
        <f>_xlfn._xlws.FILTER(辅助信息!D:D,辅助信息!G:G=G526)</f>
        <v>商投建工达州中医药科技园</v>
      </c>
    </row>
    <row r="527" spans="1:10">
      <c r="A527" s="2" t="str">
        <f>'[1]2025年已发货'!A:A</f>
        <v>达钢</v>
      </c>
      <c r="B527" s="2" t="str">
        <f>'[1]2025年已发货'!B:B</f>
        <v>螺纹钢</v>
      </c>
      <c r="C527" s="2" t="str">
        <f>'[1]2025年已发货'!C:C</f>
        <v>HRB500E Φ22</v>
      </c>
      <c r="D527" s="2" t="str">
        <f>'[1]2025年已发货'!D:D</f>
        <v>吨</v>
      </c>
      <c r="E527" s="2">
        <f>'[1]2025年已发货'!E:E</f>
        <v>21</v>
      </c>
      <c r="F527" s="4">
        <f>'[1]2025年已发货'!F:F</f>
        <v>45702</v>
      </c>
      <c r="G527" s="2" t="str">
        <f>'[1]2025年已发货'!G:G</f>
        <v>（商投建工达州中医药科技园-4工区-2号楼）达州市通川区达州中医药职业学院犀牛大道北段</v>
      </c>
      <c r="H527" s="2" t="str">
        <f>'[1]2025年已发货'!H:H</f>
        <v>张扬</v>
      </c>
      <c r="I527" s="2">
        <f>'[1]2025年已发货'!I:I</f>
        <v>18381904567</v>
      </c>
      <c r="J527" s="2" t="str">
        <f>_xlfn._xlws.FILTER(辅助信息!D:D,辅助信息!G:G=G527)</f>
        <v>商投建工达州中医药科技园</v>
      </c>
    </row>
    <row r="528" spans="1:10">
      <c r="A528" s="2" t="str">
        <f>'[1]2025年已发货'!A:A</f>
        <v>达钢</v>
      </c>
      <c r="B528" s="2" t="str">
        <f>'[1]2025年已发货'!B:B</f>
        <v>螺纹钢</v>
      </c>
      <c r="C528" s="2" t="str">
        <f>'[1]2025年已发货'!C:C</f>
        <v>HRB500E Φ25</v>
      </c>
      <c r="D528" s="2" t="str">
        <f>'[1]2025年已发货'!D:D</f>
        <v>吨</v>
      </c>
      <c r="E528" s="2">
        <f>'[1]2025年已发货'!E:E</f>
        <v>21</v>
      </c>
      <c r="F528" s="4">
        <f>'[1]2025年已发货'!F:F</f>
        <v>45702</v>
      </c>
      <c r="G528" s="2" t="str">
        <f>'[1]2025年已发货'!G:G</f>
        <v>（商投建工达州中医药科技园-4工区-2号楼）达州市通川区达州中医药职业学院犀牛大道北段</v>
      </c>
      <c r="H528" s="2" t="str">
        <f>'[1]2025年已发货'!H:H</f>
        <v>张扬</v>
      </c>
      <c r="I528" s="2">
        <f>'[1]2025年已发货'!I:I</f>
        <v>18381904567</v>
      </c>
      <c r="J528" s="2" t="str">
        <f>_xlfn._xlws.FILTER(辅助信息!D:D,辅助信息!G:G=G528)</f>
        <v>商投建工达州中医药科技园</v>
      </c>
    </row>
    <row r="529" spans="1:10">
      <c r="A529" s="2" t="str">
        <f>'[1]2025年已发货'!A:A</f>
        <v>德胜</v>
      </c>
      <c r="B529" s="2" t="str">
        <f>'[1]2025年已发货'!B:B</f>
        <v>螺纹钢</v>
      </c>
      <c r="C529" s="2" t="str">
        <f>'[1]2025年已发货'!C:C</f>
        <v>HRB400E Φ12 9m</v>
      </c>
      <c r="D529" s="2" t="str">
        <f>'[1]2025年已发货'!D:D</f>
        <v>吨</v>
      </c>
      <c r="E529" s="2">
        <f>'[1]2025年已发货'!E:E</f>
        <v>6</v>
      </c>
      <c r="F529" s="4">
        <f>'[1]2025年已发货'!F:F</f>
        <v>45702</v>
      </c>
      <c r="G529" s="2" t="str">
        <f>'[1]2025年已发货'!G:G</f>
        <v>（中核华兴-峨眉山项目）四川省乐山市峨眉山市双福镇梓橦庙红华五期中核华兴工地</v>
      </c>
      <c r="H529" s="2" t="str">
        <f>'[1]2025年已发货'!H:H</f>
        <v>李汉军</v>
      </c>
      <c r="I529" s="2" t="str">
        <f>'[1]2025年已发货'!I:I</f>
        <v>18691249091</v>
      </c>
      <c r="J529" s="2" vm="1" t="e">
        <f>_xlfn._xlws.FILTER(辅助信息!D:D,辅助信息!G:G=G529)</f>
        <v>#VALUE!</v>
      </c>
    </row>
    <row r="530" spans="1:10">
      <c r="A530" s="2" t="str">
        <f>'[1]2025年已发货'!A:A</f>
        <v>德胜</v>
      </c>
      <c r="B530" s="2" t="str">
        <f>'[1]2025年已发货'!B:B</f>
        <v>螺纹钢</v>
      </c>
      <c r="C530" s="2" t="str">
        <f>'[1]2025年已发货'!C:C</f>
        <v>HRB400E Φ14 9m</v>
      </c>
      <c r="D530" s="2" t="str">
        <f>'[1]2025年已发货'!D:D</f>
        <v>吨</v>
      </c>
      <c r="E530" s="2">
        <f>'[1]2025年已发货'!E:E</f>
        <v>12</v>
      </c>
      <c r="F530" s="4">
        <f>'[1]2025年已发货'!F:F</f>
        <v>45702</v>
      </c>
      <c r="G530" s="2" t="str">
        <f>'[1]2025年已发货'!G:G</f>
        <v>（中核华兴-峨眉山项目）四川省乐山市峨眉山市双福镇梓橦庙红华五期中核华兴工地</v>
      </c>
      <c r="H530" s="2" t="str">
        <f>'[1]2025年已发货'!H:H</f>
        <v>李汉军</v>
      </c>
      <c r="I530" s="2" t="str">
        <f>'[1]2025年已发货'!I:I</f>
        <v>18691249091</v>
      </c>
      <c r="J530" s="2" vm="1" t="e">
        <f>_xlfn._xlws.FILTER(辅助信息!D:D,辅助信息!G:G=G530)</f>
        <v>#VALUE!</v>
      </c>
    </row>
    <row r="531" spans="1:10">
      <c r="A531" s="2" t="str">
        <f>'[1]2025年已发货'!A:A</f>
        <v>德胜</v>
      </c>
      <c r="B531" s="2" t="str">
        <f>'[1]2025年已发货'!B:B</f>
        <v>螺纹钢</v>
      </c>
      <c r="C531" s="2" t="str">
        <f>'[1]2025年已发货'!C:C</f>
        <v>HRB400E Φ16 9m</v>
      </c>
      <c r="D531" s="2" t="str">
        <f>'[1]2025年已发货'!D:D</f>
        <v>吨</v>
      </c>
      <c r="E531" s="2">
        <f>'[1]2025年已发货'!E:E</f>
        <v>15</v>
      </c>
      <c r="F531" s="4">
        <f>'[1]2025年已发货'!F:F</f>
        <v>45702</v>
      </c>
      <c r="G531" s="2" t="str">
        <f>'[1]2025年已发货'!G:G</f>
        <v>（中核华兴-峨眉山项目）四川省乐山市峨眉山市双福镇梓橦庙红华五期中核华兴工地</v>
      </c>
      <c r="H531" s="2" t="str">
        <f>'[1]2025年已发货'!H:H</f>
        <v>李汉军</v>
      </c>
      <c r="I531" s="2" t="str">
        <f>'[1]2025年已发货'!I:I</f>
        <v>18691249091</v>
      </c>
      <c r="J531" s="2" vm="1" t="e">
        <f>_xlfn._xlws.FILTER(辅助信息!D:D,辅助信息!G:G=G531)</f>
        <v>#VALUE!</v>
      </c>
    </row>
    <row r="532" spans="1:10">
      <c r="A532" s="2" t="str">
        <f>'[1]2025年已发货'!A:A</f>
        <v>润耀</v>
      </c>
      <c r="B532" s="2" t="str">
        <f>'[1]2025年已发货'!B:B</f>
        <v>螺纹钢 </v>
      </c>
      <c r="C532" s="2" t="str">
        <f>'[1]2025年已发货'!C:C</f>
        <v>HRB400E Φ22×9米</v>
      </c>
      <c r="D532" s="2" t="str">
        <f>'[1]2025年已发货'!D:D</f>
        <v>吨</v>
      </c>
      <c r="E532" s="2">
        <f>'[1]2025年已发货'!E:E</f>
        <v>13</v>
      </c>
      <c r="F532" s="4">
        <f>'[1]2025年已发货'!F:F</f>
        <v>45702</v>
      </c>
      <c r="G532" s="2" t="str">
        <f>'[1]2025年已发货'!G:G</f>
        <v>自永4标一局四公司（四川省内江市隆昌市金鹅街道自永4标一局四公司钢筋棚）</v>
      </c>
      <c r="H532" s="2" t="str">
        <f>'[1]2025年已发货'!H:H</f>
        <v>郝优</v>
      </c>
      <c r="I532" s="2">
        <f>'[1]2025年已发货'!I:I</f>
        <v>13891371707</v>
      </c>
      <c r="J532" s="2" vm="1" t="e">
        <f>_xlfn._xlws.FILTER(辅助信息!D:D,辅助信息!G:G=G532)</f>
        <v>#VALUE!</v>
      </c>
    </row>
    <row r="533" spans="1:10">
      <c r="A533" s="2" t="str">
        <f>'[1]2025年已发货'!A:A</f>
        <v>润耀</v>
      </c>
      <c r="B533" s="2" t="str">
        <f>'[1]2025年已发货'!B:B</f>
        <v>螺纹钢</v>
      </c>
      <c r="C533" s="2" t="str">
        <f>'[1]2025年已发货'!C:C</f>
        <v>HRB500E Φ28×12米</v>
      </c>
      <c r="D533" s="2" t="str">
        <f>'[1]2025年已发货'!D:D</f>
        <v>吨</v>
      </c>
      <c r="E533" s="2">
        <f>'[1]2025年已发货'!E:E</f>
        <v>22</v>
      </c>
      <c r="F533" s="4">
        <f>'[1]2025年已发货'!F:F</f>
        <v>45702</v>
      </c>
      <c r="G533" s="2" t="str">
        <f>'[1]2025年已发货'!G:G</f>
        <v>自永4标一局四公司（四川省内江市隆昌市金鹅街道自永4标一局四公司钢筋棚）</v>
      </c>
      <c r="H533" s="2" t="str">
        <f>'[1]2025年已发货'!H:H</f>
        <v>郝优</v>
      </c>
      <c r="I533" s="2">
        <f>'[1]2025年已发货'!I:I</f>
        <v>13891371707</v>
      </c>
      <c r="J533" s="2" vm="1" t="e">
        <f>_xlfn._xlws.FILTER(辅助信息!D:D,辅助信息!G:G=G533)</f>
        <v>#VALUE!</v>
      </c>
    </row>
    <row r="534" spans="1:10">
      <c r="A534" s="2" t="str">
        <f>'[1]2025年已发货'!A:A</f>
        <v>德胜</v>
      </c>
      <c r="B534" s="2" t="str">
        <f>'[1]2025年已发货'!B:B</f>
        <v>螺纹钢</v>
      </c>
      <c r="C534" s="2" t="str">
        <f>'[1]2025年已发货'!C:C</f>
        <v>HRB400E Φ16 9m</v>
      </c>
      <c r="D534" s="2" t="str">
        <f>'[1]2025年已发货'!D:D</f>
        <v>吨</v>
      </c>
      <c r="E534" s="2">
        <f>'[1]2025年已发货'!E:E</f>
        <v>65</v>
      </c>
      <c r="F534" s="4">
        <f>'[1]2025年已发货'!F:F</f>
        <v>45703</v>
      </c>
      <c r="G534" s="2" t="str">
        <f>'[1]2025年已发货'!G:G</f>
        <v>(中铁九局-铜资高速3标)四川省资阳市安岳县协和镇高狮村高狮枢纽互通</v>
      </c>
      <c r="H534" s="2" t="str">
        <f>'[1]2025年已发货'!H:H</f>
        <v>贺盼飞</v>
      </c>
      <c r="I534" s="2">
        <f>'[1]2025年已发货'!I:I</f>
        <v>19114513423</v>
      </c>
      <c r="J534" s="2" vm="1" t="e">
        <f>_xlfn._xlws.FILTER(辅助信息!D:D,辅助信息!G:G=G534)</f>
        <v>#VALUE!</v>
      </c>
    </row>
    <row r="535" spans="1:10">
      <c r="A535" s="2" t="str">
        <f>'[1]2025年已发货'!A:A</f>
        <v>德胜</v>
      </c>
      <c r="B535" s="2" t="str">
        <f>'[1]2025年已发货'!B:B</f>
        <v>螺纹钢</v>
      </c>
      <c r="C535" s="2" t="str">
        <f>'[1]2025年已发货'!C:C</f>
        <v>HRB400E Φ14 9m</v>
      </c>
      <c r="D535" s="2" t="str">
        <f>'[1]2025年已发货'!D:D</f>
        <v>吨</v>
      </c>
      <c r="E535" s="2">
        <f>'[1]2025年已发货'!E:E</f>
        <v>5</v>
      </c>
      <c r="F535" s="4">
        <f>'[1]2025年已发货'!F:F</f>
        <v>45703</v>
      </c>
      <c r="G535" s="2" t="str">
        <f>'[1]2025年已发货'!G:G</f>
        <v>(中铁九局-铜资高速3标)四川省资阳市安岳县协和镇高狮村高狮枢纽互通</v>
      </c>
      <c r="H535" s="2" t="str">
        <f>'[1]2025年已发货'!H:H</f>
        <v>贺盼飞</v>
      </c>
      <c r="I535" s="2">
        <f>'[1]2025年已发货'!I:I</f>
        <v>19114513423</v>
      </c>
      <c r="J535" s="2" vm="1" t="e">
        <f>_xlfn._xlws.FILTER(辅助信息!D:D,辅助信息!G:G=G535)</f>
        <v>#VALUE!</v>
      </c>
    </row>
    <row r="536" spans="1:10">
      <c r="A536" s="2" t="str">
        <f>'[1]2025年已发货'!A:A</f>
        <v>陕钢</v>
      </c>
      <c r="B536" s="2" t="str">
        <f>'[1]2025年已发货'!B:B</f>
        <v>螺纹钢</v>
      </c>
      <c r="C536" s="2" t="str">
        <f>'[1]2025年已发货'!C:C</f>
        <v>HRB400E Φ28 12m</v>
      </c>
      <c r="D536" s="2" t="str">
        <f>'[1]2025年已发货'!D:D</f>
        <v>吨</v>
      </c>
      <c r="E536" s="2">
        <f>'[1]2025年已发货'!E:E</f>
        <v>11</v>
      </c>
      <c r="F536" s="4">
        <f>'[1]2025年已发货'!F:F</f>
        <v>45703</v>
      </c>
      <c r="G536" s="2" t="str">
        <f>'[1]2025年已发货'!G:G</f>
        <v>（北京工程局乐山机场项目）乐山市五通桥区冠英镇</v>
      </c>
      <c r="H536" s="2" t="str">
        <f>'[1]2025年已发货'!H:H</f>
        <v>王治</v>
      </c>
      <c r="I536" s="2">
        <f>'[1]2025年已发货'!I:I</f>
        <v>18811564698</v>
      </c>
      <c r="J536" s="2" vm="1" t="e">
        <f>_xlfn._xlws.FILTER(辅助信息!D:D,辅助信息!G:G=G536)</f>
        <v>#VALUE!</v>
      </c>
    </row>
    <row r="537" spans="1:10">
      <c r="A537" s="2" t="str">
        <f>'[1]2025年已发货'!A:A</f>
        <v>陕钢</v>
      </c>
      <c r="B537" s="2" t="str">
        <f>'[1]2025年已发货'!B:B</f>
        <v>盘螺</v>
      </c>
      <c r="C537" s="2" t="str">
        <f>'[1]2025年已发货'!C:C</f>
        <v>HRB400E Φ8</v>
      </c>
      <c r="D537" s="2" t="str">
        <f>'[1]2025年已发货'!D:D</f>
        <v>吨</v>
      </c>
      <c r="E537" s="2">
        <f>'[1]2025年已发货'!E:E</f>
        <v>24</v>
      </c>
      <c r="F537" s="4">
        <f>'[1]2025年已发货'!F:F</f>
        <v>45703</v>
      </c>
      <c r="G537" s="2" t="str">
        <f>'[1]2025年已发货'!G:G</f>
        <v>（北京工程局乐山机场项目）乐山市五通桥区冠英镇</v>
      </c>
      <c r="H537" s="2" t="str">
        <f>'[1]2025年已发货'!H:H</f>
        <v>王治</v>
      </c>
      <c r="I537" s="2">
        <f>'[1]2025年已发货'!I:I</f>
        <v>18811564698</v>
      </c>
      <c r="J537" s="2" vm="1" t="e">
        <f>_xlfn._xlws.FILTER(辅助信息!D:D,辅助信息!G:G=G537)</f>
        <v>#VALUE!</v>
      </c>
    </row>
    <row r="538" spans="1:10">
      <c r="A538" s="2" t="str">
        <f>'[1]2025年已发货'!A:A</f>
        <v>达钢</v>
      </c>
      <c r="B538" s="2" t="str">
        <f>'[1]2025年已发货'!B:B</f>
        <v>盘螺</v>
      </c>
      <c r="C538" s="2" t="str">
        <f>'[1]2025年已发货'!C:C</f>
        <v>HRB400E Φ12</v>
      </c>
      <c r="D538" s="2" t="str">
        <f>'[1]2025年已发货'!D:D</f>
        <v>吨</v>
      </c>
      <c r="E538" s="2">
        <f>'[1]2025年已发货'!E:E</f>
        <v>22</v>
      </c>
      <c r="F538" s="4">
        <f>'[1]2025年已发货'!F:F</f>
        <v>45703</v>
      </c>
      <c r="G538" s="2" t="str">
        <f>'[1]2025年已发货'!G:G</f>
        <v>（五冶达州国道542项目-三工区桥梁3工段）四川省达州市达川区赵固镇水文村原村委会下300米</v>
      </c>
      <c r="H538" s="2" t="str">
        <f>'[1]2025年已发货'!H:H</f>
        <v>李代茂</v>
      </c>
      <c r="I538" s="2">
        <f>'[1]2025年已发货'!I:I</f>
        <v>18302833536</v>
      </c>
      <c r="J538" s="2" vm="1" t="e">
        <f>_xlfn._xlws.FILTER(辅助信息!D:D,辅助信息!G:G=G538)</f>
        <v>#VALUE!</v>
      </c>
    </row>
    <row r="539" spans="1:10">
      <c r="A539" s="2" t="str">
        <f>'[1]2025年已发货'!A:A</f>
        <v>达钢</v>
      </c>
      <c r="B539" s="2" t="str">
        <f>'[1]2025年已发货'!B:B</f>
        <v>螺纹钢</v>
      </c>
      <c r="C539" s="2" t="str">
        <f>'[1]2025年已发货'!C:C</f>
        <v>HRB400E Φ25 9m</v>
      </c>
      <c r="D539" s="2" t="str">
        <f>'[1]2025年已发货'!D:D</f>
        <v>吨</v>
      </c>
      <c r="E539" s="2">
        <f>'[1]2025年已发货'!E:E</f>
        <v>21</v>
      </c>
      <c r="F539" s="4">
        <f>'[1]2025年已发货'!F:F</f>
        <v>45703</v>
      </c>
      <c r="G539" s="2" t="str">
        <f>'[1]2025年已发货'!G:G</f>
        <v>（五冶达州国道542项目-三工区桥梁3工段）四川省达州市达川区赵固镇水文村原村委会下300米</v>
      </c>
      <c r="H539" s="2" t="str">
        <f>'[1]2025年已发货'!H:H</f>
        <v>李代茂</v>
      </c>
      <c r="I539" s="2">
        <f>'[1]2025年已发货'!I:I</f>
        <v>18302833536</v>
      </c>
      <c r="J539" s="2" vm="1" t="e">
        <f>_xlfn._xlws.FILTER(辅助信息!D:D,辅助信息!G:G=G539)</f>
        <v>#VALUE!</v>
      </c>
    </row>
    <row r="540" spans="1:10">
      <c r="A540" s="2" t="str">
        <f>'[1]2025年已发货'!A:A</f>
        <v>达钢</v>
      </c>
      <c r="B540" s="2" t="str">
        <f>'[1]2025年已发货'!B:B</f>
        <v>螺纹钢</v>
      </c>
      <c r="C540" s="2" t="str">
        <f>'[1]2025年已发货'!C:C</f>
        <v>HRB400E Φ22 9m</v>
      </c>
      <c r="D540" s="2" t="str">
        <f>'[1]2025年已发货'!D:D</f>
        <v>吨</v>
      </c>
      <c r="E540" s="2">
        <f>'[1]2025年已发货'!E:E</f>
        <v>9</v>
      </c>
      <c r="F540" s="4">
        <f>'[1]2025年已发货'!F:F</f>
        <v>45703</v>
      </c>
      <c r="G540" s="2" t="str">
        <f>'[1]2025年已发货'!G:G</f>
        <v>（五冶达州国道542项目-一工区桥梁一工段）四川省达州市四川省达州市达川区石桥镇武寨村</v>
      </c>
      <c r="H540" s="2" t="str">
        <f>'[1]2025年已发货'!H:H</f>
        <v>杨勇</v>
      </c>
      <c r="I540" s="2">
        <f>'[1]2025年已发货'!I:I</f>
        <v>18398563998</v>
      </c>
      <c r="J540" s="2" vm="1" t="e">
        <f>_xlfn._xlws.FILTER(辅助信息!D:D,辅助信息!G:G=G540)</f>
        <v>#VALUE!</v>
      </c>
    </row>
    <row r="541" spans="1:10">
      <c r="A541" s="2" t="str">
        <f>'[1]2025年已发货'!A:A</f>
        <v>达钢</v>
      </c>
      <c r="B541" s="2" t="str">
        <f>'[1]2025年已发货'!B:B</f>
        <v>螺纹钢</v>
      </c>
      <c r="C541" s="2" t="str">
        <f>'[1]2025年已发货'!C:C</f>
        <v>HRB400E Φ25 9m</v>
      </c>
      <c r="D541" s="2" t="str">
        <f>'[1]2025年已发货'!D:D</f>
        <v>吨</v>
      </c>
      <c r="E541" s="2">
        <f>'[1]2025年已发货'!E:E</f>
        <v>9</v>
      </c>
      <c r="F541" s="4">
        <f>'[1]2025年已发货'!F:F</f>
        <v>45703</v>
      </c>
      <c r="G541" s="2" t="str">
        <f>'[1]2025年已发货'!G:G</f>
        <v>（五冶达州国道542项目-一工区桥梁一工段）四川省达州市四川省达州市达川区石桥镇武寨村</v>
      </c>
      <c r="H541" s="2" t="str">
        <f>'[1]2025年已发货'!H:H</f>
        <v>杨勇</v>
      </c>
      <c r="I541" s="2">
        <f>'[1]2025年已发货'!I:I</f>
        <v>18398563998</v>
      </c>
      <c r="J541" s="2" vm="1" t="e">
        <f>_xlfn._xlws.FILTER(辅助信息!D:D,辅助信息!G:G=G541)</f>
        <v>#VALUE!</v>
      </c>
    </row>
    <row r="542" spans="1:10">
      <c r="A542" s="2" t="str">
        <f>'[1]2025年已发货'!A:A</f>
        <v>达钢</v>
      </c>
      <c r="B542" s="2" t="str">
        <f>'[1]2025年已发货'!B:B</f>
        <v>螺纹钢</v>
      </c>
      <c r="C542" s="2" t="str">
        <f>'[1]2025年已发货'!C:C</f>
        <v>HRB400E Φ32 12m</v>
      </c>
      <c r="D542" s="2" t="str">
        <f>'[1]2025年已发货'!D:D</f>
        <v>吨</v>
      </c>
      <c r="E542" s="2">
        <f>'[1]2025年已发货'!E:E</f>
        <v>30</v>
      </c>
      <c r="F542" s="4">
        <f>'[1]2025年已发货'!F:F</f>
        <v>45703</v>
      </c>
      <c r="G542" s="2" t="str">
        <f>'[1]2025年已发货'!G:G</f>
        <v>（五冶达州国道542项目-一工区桥梁一工段）四川省达州市四川省达州市达川区石桥镇武寨村</v>
      </c>
      <c r="H542" s="2" t="str">
        <f>'[1]2025年已发货'!H:H</f>
        <v>杨勇</v>
      </c>
      <c r="I542" s="2">
        <f>'[1]2025年已发货'!I:I</f>
        <v>18398563998</v>
      </c>
      <c r="J542" s="2" vm="1" t="e">
        <f>_xlfn._xlws.FILTER(辅助信息!D:D,辅助信息!G:G=G542)</f>
        <v>#VALUE!</v>
      </c>
    </row>
    <row r="543" spans="1:10">
      <c r="A543" s="2" t="str">
        <f>'[1]2025年已发货'!A:A</f>
        <v>达钢</v>
      </c>
      <c r="B543" s="2" t="str">
        <f>'[1]2025年已发货'!B:B</f>
        <v>螺纹钢</v>
      </c>
      <c r="C543" s="2" t="str">
        <f>'[1]2025年已发货'!C:C</f>
        <v>HRB400E Φ12 9m</v>
      </c>
      <c r="D543" s="2" t="str">
        <f>'[1]2025年已发货'!D:D</f>
        <v>吨</v>
      </c>
      <c r="E543" s="2">
        <f>'[1]2025年已发货'!E:E</f>
        <v>21</v>
      </c>
      <c r="F543" s="4">
        <f>'[1]2025年已发货'!F:F</f>
        <v>45703</v>
      </c>
      <c r="G543" s="2" t="str">
        <f>'[1]2025年已发货'!G:G</f>
        <v>（五冶达州国道542项目-三工区桥梁3工段）四川省达州市达川区赵固镇水文村原村委会下300米</v>
      </c>
      <c r="H543" s="2" t="str">
        <f>'[1]2025年已发货'!H:H</f>
        <v>李代茂</v>
      </c>
      <c r="I543" s="2">
        <f>'[1]2025年已发货'!I:I</f>
        <v>18302833536</v>
      </c>
      <c r="J543" s="2" vm="1" t="e">
        <f>_xlfn._xlws.FILTER(辅助信息!D:D,辅助信息!G:G=G543)</f>
        <v>#VALUE!</v>
      </c>
    </row>
    <row r="544" spans="1:10">
      <c r="A544" s="2" t="str">
        <f>'[1]2025年已发货'!A:A</f>
        <v>润耀</v>
      </c>
      <c r="B544" s="2" t="str">
        <f>'[1]2025年已发货'!B:B</f>
        <v>高线</v>
      </c>
      <c r="C544" s="2" t="str">
        <f>'[1]2025年已发货'!C:C</f>
        <v>HPB300Φ8</v>
      </c>
      <c r="D544" s="2" t="str">
        <f>'[1]2025年已发货'!D:D</f>
        <v>吨</v>
      </c>
      <c r="E544" s="2">
        <f>'[1]2025年已发货'!E:E</f>
        <v>35</v>
      </c>
      <c r="F544" s="4">
        <f>'[1]2025年已发货'!F:F</f>
        <v>45703</v>
      </c>
      <c r="G544" s="2" t="str">
        <f>'[1]2025年已发货'!G:G</f>
        <v>（中铁五局-成渝扩容3标）四川省资阳市雁江区伍隍镇铺子村雁江区X138</v>
      </c>
      <c r="H544" s="2" t="str">
        <f>'[1]2025年已发货'!H:H</f>
        <v>王健</v>
      </c>
      <c r="I544" s="2">
        <f>'[1]2025年已发货'!I:I</f>
        <v>17726168395</v>
      </c>
      <c r="J544" s="2" vm="1" t="e">
        <f>_xlfn._xlws.FILTER(辅助信息!D:D,辅助信息!G:G=G544)</f>
        <v>#VALUE!</v>
      </c>
    </row>
    <row r="545" spans="1:10">
      <c r="A545" s="2" t="str">
        <f>'[1]2025年已发货'!A:A</f>
        <v>润耀</v>
      </c>
      <c r="B545" s="2" t="str">
        <f>'[1]2025年已发货'!B:B</f>
        <v>盘螺</v>
      </c>
      <c r="C545" s="2" t="str">
        <f>'[1]2025年已发货'!C:C</f>
        <v>HRB400E Φ8</v>
      </c>
      <c r="D545" s="2" t="str">
        <f>'[1]2025年已发货'!D:D</f>
        <v>吨</v>
      </c>
      <c r="E545" s="2">
        <f>'[1]2025年已发货'!E:E</f>
        <v>7.5</v>
      </c>
      <c r="F545" s="4">
        <f>'[1]2025年已发货'!F:F</f>
        <v>45703</v>
      </c>
      <c r="G545" s="2" t="str">
        <f>'[1]2025年已发货'!G:G</f>
        <v>(华西颐海-科创农业生态谷-1号钢筋房)成都市简阳市白金山水库</v>
      </c>
      <c r="H545" s="2" t="str">
        <f>'[1]2025年已发货'!H:H</f>
        <v>石清国</v>
      </c>
      <c r="I545" s="2">
        <f>'[1]2025年已发货'!I:I</f>
        <v>13458642015</v>
      </c>
      <c r="J545" s="2" t="str">
        <f>_xlfn._xlws.FILTER(辅助信息!D:D,辅助信息!G:G=G545)</f>
        <v>华西颐海-科创农业生态谷</v>
      </c>
    </row>
    <row r="546" spans="1:10">
      <c r="A546" s="2" t="str">
        <f>'[1]2025年已发货'!A:A</f>
        <v>润耀</v>
      </c>
      <c r="B546" s="2" t="str">
        <f>'[1]2025年已发货'!B:B</f>
        <v>盘螺</v>
      </c>
      <c r="C546" s="2" t="str">
        <f>'[1]2025年已发货'!C:C</f>
        <v>HRB400E Φ10</v>
      </c>
      <c r="D546" s="2" t="str">
        <f>'[1]2025年已发货'!D:D</f>
        <v>吨</v>
      </c>
      <c r="E546" s="2">
        <f>'[1]2025年已发货'!E:E</f>
        <v>7.5</v>
      </c>
      <c r="F546" s="4">
        <f>'[1]2025年已发货'!F:F</f>
        <v>45703</v>
      </c>
      <c r="G546" s="2" t="str">
        <f>'[1]2025年已发货'!G:G</f>
        <v>(华西颐海-科创农业生态谷-1号钢筋房)成都市简阳市白金山水库</v>
      </c>
      <c r="H546" s="2" t="str">
        <f>'[1]2025年已发货'!H:H</f>
        <v>石清国</v>
      </c>
      <c r="I546" s="2">
        <f>'[1]2025年已发货'!I:I</f>
        <v>13458642015</v>
      </c>
      <c r="J546" s="2" t="str">
        <f>_xlfn._xlws.FILTER(辅助信息!D:D,辅助信息!G:G=G546)</f>
        <v>华西颐海-科创农业生态谷</v>
      </c>
    </row>
    <row r="547" spans="1:10">
      <c r="A547" s="2" t="str">
        <f>'[1]2025年已发货'!A:A</f>
        <v>润耀</v>
      </c>
      <c r="B547" s="2" t="str">
        <f>'[1]2025年已发货'!B:B</f>
        <v>螺纹钢</v>
      </c>
      <c r="C547" s="2" t="str">
        <f>'[1]2025年已发货'!C:C</f>
        <v>HRB500E Φ12</v>
      </c>
      <c r="D547" s="2" t="str">
        <f>'[1]2025年已发货'!D:D</f>
        <v>吨</v>
      </c>
      <c r="E547" s="2">
        <f>'[1]2025年已发货'!E:E</f>
        <v>15</v>
      </c>
      <c r="F547" s="4">
        <f>'[1]2025年已发货'!F:F</f>
        <v>45703</v>
      </c>
      <c r="G547" s="2" t="str">
        <f>'[1]2025年已发货'!G:G</f>
        <v>(华西颐海-科创农业生态谷-1号钢筋房)成都市简阳市白金山水库</v>
      </c>
      <c r="H547" s="2" t="str">
        <f>'[1]2025年已发货'!H:H</f>
        <v>石清国</v>
      </c>
      <c r="I547" s="2">
        <f>'[1]2025年已发货'!I:I</f>
        <v>13458642015</v>
      </c>
      <c r="J547" s="2" t="str">
        <f>_xlfn._xlws.FILTER(辅助信息!D:D,辅助信息!G:G=G547)</f>
        <v>华西颐海-科创农业生态谷</v>
      </c>
    </row>
    <row r="548" spans="1:10">
      <c r="A548" s="2" t="str">
        <f>'[1]2025年已发货'!A:A</f>
        <v>润耀</v>
      </c>
      <c r="B548" s="2" t="str">
        <f>'[1]2025年已发货'!B:B</f>
        <v>螺纹钢</v>
      </c>
      <c r="C548" s="2" t="str">
        <f>'[1]2025年已发货'!C:C</f>
        <v>HRB500E Φ25</v>
      </c>
      <c r="D548" s="2" t="str">
        <f>'[1]2025年已发货'!D:D</f>
        <v>吨</v>
      </c>
      <c r="E548" s="2">
        <f>'[1]2025年已发货'!E:E</f>
        <v>6</v>
      </c>
      <c r="F548" s="4">
        <f>'[1]2025年已发货'!F:F</f>
        <v>45703</v>
      </c>
      <c r="G548" s="2" t="str">
        <f>'[1]2025年已发货'!G:G</f>
        <v>(华西颐海-科创农业生态谷-1号钢筋房)成都市简阳市白金山水库</v>
      </c>
      <c r="H548" s="2" t="str">
        <f>'[1]2025年已发货'!H:H</f>
        <v>石清国</v>
      </c>
      <c r="I548" s="2">
        <f>'[1]2025年已发货'!I:I</f>
        <v>13458642015</v>
      </c>
      <c r="J548" s="2" t="str">
        <f>_xlfn._xlws.FILTER(辅助信息!D:D,辅助信息!G:G=G548)</f>
        <v>华西颐海-科创农业生态谷</v>
      </c>
    </row>
    <row r="549" spans="1:10">
      <c r="A549" s="2" t="str">
        <f>'[1]2025年已发货'!A:A</f>
        <v>晋邦</v>
      </c>
      <c r="B549" s="2" t="str">
        <f>'[1]2025年已发货'!B:B</f>
        <v>螺纹钢</v>
      </c>
      <c r="C549" s="2" t="str">
        <f>'[1]2025年已发货'!C:C</f>
        <v>HRB400E Φ28 9m</v>
      </c>
      <c r="D549" s="2" t="str">
        <f>'[1]2025年已发货'!D:D</f>
        <v>吨</v>
      </c>
      <c r="E549" s="2">
        <f>'[1]2025年已发货'!E:E</f>
        <v>14</v>
      </c>
      <c r="F549" s="4">
        <f>'[1]2025年已发货'!F:F</f>
        <v>45704</v>
      </c>
      <c r="G549" s="2" t="str">
        <f>'[1]2025年已发货'!G:G</f>
        <v>（五冶达州国道542项目-一工区桥梁一工段）四川省达州市四川省达州市达川区石桥镇武寨村</v>
      </c>
      <c r="H549" s="2" t="str">
        <f>'[1]2025年已发货'!H:H</f>
        <v>杨勇</v>
      </c>
      <c r="I549" s="2">
        <f>'[1]2025年已发货'!I:I</f>
        <v>18398563998</v>
      </c>
      <c r="J549" s="2" vm="1" t="e">
        <f>_xlfn._xlws.FILTER(辅助信息!D:D,辅助信息!G:G=G549)</f>
        <v>#VALUE!</v>
      </c>
    </row>
    <row r="550" spans="1:10">
      <c r="A550" s="2" t="str">
        <f>'[1]2025年已发货'!A:A</f>
        <v>晋邦</v>
      </c>
      <c r="B550" s="2" t="str">
        <f>'[1]2025年已发货'!B:B</f>
        <v>螺纹钢</v>
      </c>
      <c r="C550" s="2" t="str">
        <f>'[1]2025年已发货'!C:C</f>
        <v>HRB400E Φ28 12m</v>
      </c>
      <c r="D550" s="2" t="str">
        <f>'[1]2025年已发货'!D:D</f>
        <v>吨</v>
      </c>
      <c r="E550" s="2">
        <f>'[1]2025年已发货'!E:E</f>
        <v>20</v>
      </c>
      <c r="F550" s="4">
        <f>'[1]2025年已发货'!F:F</f>
        <v>45704</v>
      </c>
      <c r="G550" s="2" t="str">
        <f>'[1]2025年已发货'!G:G</f>
        <v>（五冶达州国道542项目-一工区桥梁一工段）四川省达州市四川省达州市达川区石桥镇武寨村</v>
      </c>
      <c r="H550" s="2" t="str">
        <f>'[1]2025年已发货'!H:H</f>
        <v>杨勇</v>
      </c>
      <c r="I550" s="2">
        <f>'[1]2025年已发货'!I:I</f>
        <v>18398563998</v>
      </c>
      <c r="J550" s="2" vm="1" t="e">
        <f>_xlfn._xlws.FILTER(辅助信息!D:D,辅助信息!G:G=G550)</f>
        <v>#VALUE!</v>
      </c>
    </row>
    <row r="551" spans="1:10">
      <c r="A551" s="2" t="str">
        <f>'[1]2025年已发货'!A:A</f>
        <v>达钢</v>
      </c>
      <c r="B551" s="2" t="str">
        <f>'[1]2025年已发货'!B:B</f>
        <v>螺纹钢</v>
      </c>
      <c r="C551" s="2" t="str">
        <f>'[1]2025年已发货'!C:C</f>
        <v>HRB400E Φ16 9m</v>
      </c>
      <c r="D551" s="2" t="str">
        <f>'[1]2025年已发货'!D:D</f>
        <v>吨</v>
      </c>
      <c r="E551" s="2">
        <f>'[1]2025年已发货'!E:E</f>
        <v>21</v>
      </c>
      <c r="F551" s="4">
        <f>'[1]2025年已发货'!F:F</f>
        <v>45704</v>
      </c>
      <c r="G551" s="2" t="str">
        <f>'[1]2025年已发货'!G:G</f>
        <v>（五冶达州国道542项目-三工区桥梁3工段）四川省达州市达川区赵固镇水文村原村委会下300米</v>
      </c>
      <c r="H551" s="2" t="str">
        <f>'[1]2025年已发货'!H:H</f>
        <v>李代茂</v>
      </c>
      <c r="I551" s="2">
        <f>'[1]2025年已发货'!I:I</f>
        <v>18302833536</v>
      </c>
      <c r="J551" s="2" vm="1" t="e">
        <f>_xlfn._xlws.FILTER(辅助信息!D:D,辅助信息!G:G=G551)</f>
        <v>#VALUE!</v>
      </c>
    </row>
    <row r="552" spans="1:10">
      <c r="A552" s="2" t="str">
        <f>'[1]2025年已发货'!A:A</f>
        <v>达钢</v>
      </c>
      <c r="B552" s="2" t="str">
        <f>'[1]2025年已发货'!B:B</f>
        <v>螺纹钢</v>
      </c>
      <c r="C552" s="2" t="str">
        <f>'[1]2025年已发货'!C:C</f>
        <v>HRB400E Φ28 9m</v>
      </c>
      <c r="D552" s="2" t="str">
        <f>'[1]2025年已发货'!D:D</f>
        <v>吨</v>
      </c>
      <c r="E552" s="2">
        <f>'[1]2025年已发货'!E:E</f>
        <v>42</v>
      </c>
      <c r="F552" s="4">
        <f>'[1]2025年已发货'!F:F</f>
        <v>45704</v>
      </c>
      <c r="G552" s="2" t="str">
        <f>'[1]2025年已发货'!G:G</f>
        <v>（五冶达州国道542项目-三工区桥梁3工段）四川省达州市达川区赵固镇水文村原村委会下300米</v>
      </c>
      <c r="H552" s="2" t="str">
        <f>'[1]2025年已发货'!H:H</f>
        <v>李代茂</v>
      </c>
      <c r="I552" s="2">
        <f>'[1]2025年已发货'!I:I</f>
        <v>18302833536</v>
      </c>
      <c r="J552" s="2" vm="1" t="e">
        <f>_xlfn._xlws.FILTER(辅助信息!D:D,辅助信息!G:G=G552)</f>
        <v>#VALUE!</v>
      </c>
    </row>
    <row r="553" spans="1:10">
      <c r="A553" s="2" t="str">
        <f>'[1]2025年已发货'!A:A</f>
        <v>达钢</v>
      </c>
      <c r="B553" s="2" t="str">
        <f>'[1]2025年已发货'!B:B</f>
        <v>盘螺</v>
      </c>
      <c r="C553" s="2" t="str">
        <f>'[1]2025年已发货'!C:C</f>
        <v>HRB400E Φ8</v>
      </c>
      <c r="D553" s="2" t="str">
        <f>'[1]2025年已发货'!D:D</f>
        <v>吨</v>
      </c>
      <c r="E553" s="2">
        <f>'[1]2025年已发货'!E:E</f>
        <v>3</v>
      </c>
      <c r="F553" s="4">
        <f>'[1]2025年已发货'!F:F</f>
        <v>45704</v>
      </c>
      <c r="G553" s="2" t="str">
        <f>'[1]2025年已发货'!G:G</f>
        <v>（五冶达州国道542项目-养护工区）四川省达州市达川区管村镇油房村</v>
      </c>
      <c r="H553" s="2" t="str">
        <f>'[1]2025年已发货'!H:H</f>
        <v>侯自强</v>
      </c>
      <c r="I553" s="2">
        <f>'[1]2025年已发货'!I:I</f>
        <v>13281725223</v>
      </c>
      <c r="J553" s="2" vm="1" t="e">
        <f>_xlfn._xlws.FILTER(辅助信息!D:D,辅助信息!G:G=G553)</f>
        <v>#VALUE!</v>
      </c>
    </row>
    <row r="554" spans="1:10">
      <c r="A554" s="2" t="str">
        <f>'[1]2025年已发货'!A:A</f>
        <v>达钢</v>
      </c>
      <c r="B554" s="2" t="str">
        <f>'[1]2025年已发货'!B:B</f>
        <v>盘螺</v>
      </c>
      <c r="C554" s="2" t="str">
        <f>'[1]2025年已发货'!C:C</f>
        <v>HRB400E Φ10</v>
      </c>
      <c r="D554" s="2" t="str">
        <f>'[1]2025年已发货'!D:D</f>
        <v>吨</v>
      </c>
      <c r="E554" s="2">
        <f>'[1]2025年已发货'!E:E</f>
        <v>3</v>
      </c>
      <c r="F554" s="4">
        <f>'[1]2025年已发货'!F:F</f>
        <v>45704</v>
      </c>
      <c r="G554" s="2" t="str">
        <f>'[1]2025年已发货'!G:G</f>
        <v>（五冶达州国道542项目-养护工区）四川省达州市达川区管村镇油房村</v>
      </c>
      <c r="H554" s="2" t="str">
        <f>'[1]2025年已发货'!H:H</f>
        <v>侯自强</v>
      </c>
      <c r="I554" s="2">
        <f>'[1]2025年已发货'!I:I</f>
        <v>13281725223</v>
      </c>
      <c r="J554" s="2" vm="1" t="e">
        <f>_xlfn._xlws.FILTER(辅助信息!D:D,辅助信息!G:G=G554)</f>
        <v>#VALUE!</v>
      </c>
    </row>
    <row r="555" spans="1:10">
      <c r="A555" s="2" t="str">
        <f>'[1]2025年已发货'!A:A</f>
        <v>达钢</v>
      </c>
      <c r="B555" s="2" t="str">
        <f>'[1]2025年已发货'!B:B</f>
        <v>螺纹钢</v>
      </c>
      <c r="C555" s="2" t="str">
        <f>'[1]2025年已发货'!C:C</f>
        <v>HRB400E Φ12 9m</v>
      </c>
      <c r="D555" s="2" t="str">
        <f>'[1]2025年已发货'!D:D</f>
        <v>吨</v>
      </c>
      <c r="E555" s="2">
        <f>'[1]2025年已发货'!E:E</f>
        <v>9</v>
      </c>
      <c r="F555" s="4">
        <f>'[1]2025年已发货'!F:F</f>
        <v>45704</v>
      </c>
      <c r="G555" s="2" t="str">
        <f>'[1]2025年已发货'!G:G</f>
        <v>（五冶达州国道542项目-养护工区）四川省达州市达川区管村镇油房村</v>
      </c>
      <c r="H555" s="2" t="str">
        <f>'[1]2025年已发货'!H:H</f>
        <v>侯自强</v>
      </c>
      <c r="I555" s="2">
        <f>'[1]2025年已发货'!I:I</f>
        <v>13281725223</v>
      </c>
      <c r="J555" s="2" vm="1" t="e">
        <f>_xlfn._xlws.FILTER(辅助信息!D:D,辅助信息!G:G=G555)</f>
        <v>#VALUE!</v>
      </c>
    </row>
    <row r="556" spans="1:10">
      <c r="A556" s="2" t="str">
        <f>'[1]2025年已发货'!A:A</f>
        <v>达钢</v>
      </c>
      <c r="B556" s="2" t="str">
        <f>'[1]2025年已发货'!B:B</f>
        <v>螺纹钢</v>
      </c>
      <c r="C556" s="2" t="str">
        <f>'[1]2025年已发货'!C:C</f>
        <v>HRB400E Φ18 9m</v>
      </c>
      <c r="D556" s="2" t="str">
        <f>'[1]2025年已发货'!D:D</f>
        <v>吨</v>
      </c>
      <c r="E556" s="2">
        <f>'[1]2025年已发货'!E:E</f>
        <v>3</v>
      </c>
      <c r="F556" s="4">
        <f>'[1]2025年已发货'!F:F</f>
        <v>45704</v>
      </c>
      <c r="G556" s="2" t="str">
        <f>'[1]2025年已发货'!G:G</f>
        <v>（五冶达州国道542项目-养护工区）四川省达州市达川区管村镇油房村</v>
      </c>
      <c r="H556" s="2" t="str">
        <f>'[1]2025年已发货'!H:H</f>
        <v>侯自强</v>
      </c>
      <c r="I556" s="2">
        <f>'[1]2025年已发货'!I:I</f>
        <v>13281725223</v>
      </c>
      <c r="J556" s="2" vm="1" t="e">
        <f>_xlfn._xlws.FILTER(辅助信息!D:D,辅助信息!G:G=G556)</f>
        <v>#VALUE!</v>
      </c>
    </row>
    <row r="557" spans="1:10">
      <c r="A557" s="2" t="str">
        <f>'[1]2025年已发货'!A:A</f>
        <v>达钢</v>
      </c>
      <c r="B557" s="2" t="str">
        <f>'[1]2025年已发货'!B:B</f>
        <v>螺纹钢</v>
      </c>
      <c r="C557" s="2" t="str">
        <f>'[1]2025年已发货'!C:C</f>
        <v>HRB400E Φ20 9m</v>
      </c>
      <c r="D557" s="2" t="str">
        <f>'[1]2025年已发货'!D:D</f>
        <v>吨</v>
      </c>
      <c r="E557" s="2">
        <f>'[1]2025年已发货'!E:E</f>
        <v>24</v>
      </c>
      <c r="F557" s="4">
        <f>'[1]2025年已发货'!F:F</f>
        <v>45704</v>
      </c>
      <c r="G557" s="2" t="str">
        <f>'[1]2025年已发货'!G:G</f>
        <v>（五冶达州国道542项目-养护工区）四川省达州市达川区管村镇油房村</v>
      </c>
      <c r="H557" s="2" t="str">
        <f>'[1]2025年已发货'!H:H</f>
        <v>侯自强</v>
      </c>
      <c r="I557" s="2">
        <f>'[1]2025年已发货'!I:I</f>
        <v>13281725223</v>
      </c>
      <c r="J557" s="2" vm="1" t="e">
        <f>_xlfn._xlws.FILTER(辅助信息!D:D,辅助信息!G:G=G557)</f>
        <v>#VALUE!</v>
      </c>
    </row>
    <row r="558" spans="1:10">
      <c r="A558" s="2" t="str">
        <f>'[1]2025年已发货'!A:A</f>
        <v>达钢</v>
      </c>
      <c r="B558" s="2" t="str">
        <f>'[1]2025年已发货'!B:B</f>
        <v>螺纹钢</v>
      </c>
      <c r="C558" s="2" t="str">
        <f>'[1]2025年已发货'!C:C</f>
        <v>HRB400E Φ25 9m</v>
      </c>
      <c r="D558" s="2" t="str">
        <f>'[1]2025年已发货'!D:D</f>
        <v>吨</v>
      </c>
      <c r="E558" s="2">
        <f>'[1]2025年已发货'!E:E</f>
        <v>69</v>
      </c>
      <c r="F558" s="4">
        <f>'[1]2025年已发货'!F:F</f>
        <v>45704</v>
      </c>
      <c r="G558" s="2" t="str">
        <f>'[1]2025年已发货'!G:G</f>
        <v>（五冶达州国道542项目-养护工区）四川省达州市达川区管村镇油房村</v>
      </c>
      <c r="H558" s="2" t="str">
        <f>'[1]2025年已发货'!H:H</f>
        <v>侯自强</v>
      </c>
      <c r="I558" s="2">
        <f>'[1]2025年已发货'!I:I</f>
        <v>13281725223</v>
      </c>
      <c r="J558" s="2" vm="1" t="e">
        <f>_xlfn._xlws.FILTER(辅助信息!D:D,辅助信息!G:G=G558)</f>
        <v>#VALUE!</v>
      </c>
    </row>
    <row r="559" spans="1:10">
      <c r="A559" s="2" t="str">
        <f>'[1]2025年已发货'!A:A</f>
        <v>德胜</v>
      </c>
      <c r="B559" s="2" t="str">
        <f>'[1]2025年已发货'!B:B</f>
        <v>螺纹钢</v>
      </c>
      <c r="C559" s="2" t="str">
        <f>'[1]2025年已发货'!C:C</f>
        <v>HRB400E Φ28 12m</v>
      </c>
      <c r="D559" s="2" t="str">
        <f>'[1]2025年已发货'!D:D</f>
        <v>吨</v>
      </c>
      <c r="E559" s="2">
        <f>'[1]2025年已发货'!E:E</f>
        <v>175</v>
      </c>
      <c r="F559" s="4">
        <f>'[1]2025年已发货'!F:F</f>
        <v>45705</v>
      </c>
      <c r="G559" s="2" t="str">
        <f>'[1]2025年已发货'!G:G</f>
        <v>（中铁广州局-资乐高速5标）四川省乐山市井研县宝五镇泡桐湾乐井路</v>
      </c>
      <c r="H559" s="2" t="str">
        <f>'[1]2025年已发货'!H:H</f>
        <v>廖俊杰</v>
      </c>
      <c r="I559" s="2">
        <f>'[1]2025年已发货'!I:I</f>
        <v>15775100965</v>
      </c>
      <c r="J559" s="2" vm="1" t="e">
        <f>_xlfn._xlws.FILTER(辅助信息!D:D,辅助信息!G:G=G559)</f>
        <v>#VALUE!</v>
      </c>
    </row>
    <row r="560" spans="1:10">
      <c r="A560" s="2" t="str">
        <f>'[1]2025年已发货'!A:A</f>
        <v>德胜</v>
      </c>
      <c r="B560" s="2" t="str">
        <f>'[1]2025年已发货'!B:B</f>
        <v>螺纹钢</v>
      </c>
      <c r="C560" s="2" t="str">
        <f>'[1]2025年已发货'!C:C</f>
        <v>HRB400E Φ25 12m</v>
      </c>
      <c r="D560" s="2" t="str">
        <f>'[1]2025年已发货'!D:D</f>
        <v>吨</v>
      </c>
      <c r="E560" s="2">
        <f>'[1]2025年已发货'!E:E</f>
        <v>35</v>
      </c>
      <c r="F560" s="4">
        <f>'[1]2025年已发货'!F:F</f>
        <v>45705</v>
      </c>
      <c r="G560" s="2" t="str">
        <f>'[1]2025年已发货'!G:G</f>
        <v>（中铁广州局-资乐高速5标）四川省乐山市井研县宝五镇泡桐湾乐井路</v>
      </c>
      <c r="H560" s="2" t="str">
        <f>'[1]2025年已发货'!H:H</f>
        <v>廖俊杰</v>
      </c>
      <c r="I560" s="2">
        <f>'[1]2025年已发货'!I:I</f>
        <v>15775100965</v>
      </c>
      <c r="J560" s="2" vm="1" t="e">
        <f>_xlfn._xlws.FILTER(辅助信息!D:D,辅助信息!G:G=G560)</f>
        <v>#VALUE!</v>
      </c>
    </row>
    <row r="561" spans="1:10">
      <c r="A561" s="2" t="str">
        <f>'[1]2025年已发货'!A:A</f>
        <v>德胜</v>
      </c>
      <c r="B561" s="2" t="str">
        <f>'[1]2025年已发货'!B:B</f>
        <v>螺纹钢</v>
      </c>
      <c r="C561" s="2" t="str">
        <f>'[1]2025年已发货'!C:C</f>
        <v>HRB400E Φ12 9m</v>
      </c>
      <c r="D561" s="2" t="str">
        <f>'[1]2025年已发货'!D:D</f>
        <v>吨</v>
      </c>
      <c r="E561" s="2">
        <f>'[1]2025年已发货'!E:E</f>
        <v>20</v>
      </c>
      <c r="F561" s="4">
        <f>'[1]2025年已发货'!F:F</f>
        <v>45705</v>
      </c>
      <c r="G561" s="2" t="str">
        <f>'[1]2025年已发货'!G:G</f>
        <v>（中铁北京局-资乐高速6标）四川省乐山市市中区土主镇资乐高速TJ6标项目试验室</v>
      </c>
      <c r="H561" s="2" t="str">
        <f>'[1]2025年已发货'!H:H</f>
        <v>孟若禺</v>
      </c>
      <c r="I561" s="2">
        <f>'[1]2025年已发货'!I:I</f>
        <v>13753975633</v>
      </c>
      <c r="J561" s="2" vm="1" t="e">
        <f>_xlfn._xlws.FILTER(辅助信息!D:D,辅助信息!G:G=G561)</f>
        <v>#VALUE!</v>
      </c>
    </row>
    <row r="562" spans="1:10">
      <c r="A562" s="2" t="str">
        <f>'[1]2025年已发货'!A:A</f>
        <v>德胜</v>
      </c>
      <c r="B562" s="2" t="str">
        <f>'[1]2025年已发货'!B:B</f>
        <v>螺纹钢</v>
      </c>
      <c r="C562" s="2" t="str">
        <f>'[1]2025年已发货'!C:C</f>
        <v>HRB400E Φ16 9m</v>
      </c>
      <c r="D562" s="2" t="str">
        <f>'[1]2025年已发货'!D:D</f>
        <v>吨</v>
      </c>
      <c r="E562" s="2">
        <f>'[1]2025年已发货'!E:E</f>
        <v>12</v>
      </c>
      <c r="F562" s="4">
        <f>'[1]2025年已发货'!F:F</f>
        <v>45705</v>
      </c>
      <c r="G562" s="2" t="str">
        <f>'[1]2025年已发货'!G:G</f>
        <v>（中铁北京局-资乐高速6标）四川省乐山市市中区土主镇资乐高速TJ6标项目试验室</v>
      </c>
      <c r="H562" s="2" t="str">
        <f>'[1]2025年已发货'!H:H</f>
        <v>孟若禺</v>
      </c>
      <c r="I562" s="2">
        <f>'[1]2025年已发货'!I:I</f>
        <v>13753975633</v>
      </c>
      <c r="J562" s="2" vm="1" t="e">
        <f>_xlfn._xlws.FILTER(辅助信息!D:D,辅助信息!G:G=G562)</f>
        <v>#VALUE!</v>
      </c>
    </row>
    <row r="563" spans="1:10">
      <c r="A563" s="2" t="str">
        <f>'[1]2025年已发货'!A:A</f>
        <v>德胜</v>
      </c>
      <c r="B563" s="2" t="str">
        <f>'[1]2025年已发货'!B:B</f>
        <v>螺纹钢</v>
      </c>
      <c r="C563" s="2" t="str">
        <f>'[1]2025年已发货'!C:C</f>
        <v>HRB400E Φ20 9m</v>
      </c>
      <c r="D563" s="2" t="str">
        <f>'[1]2025年已发货'!D:D</f>
        <v>吨</v>
      </c>
      <c r="E563" s="2">
        <f>'[1]2025年已发货'!E:E</f>
        <v>7</v>
      </c>
      <c r="F563" s="4">
        <f>'[1]2025年已发货'!F:F</f>
        <v>45705</v>
      </c>
      <c r="G563" s="2" t="str">
        <f>'[1]2025年已发货'!G:G</f>
        <v>（中铁北京局-资乐高速6标）四川省乐山市市中区土主镇资乐高速TJ6标项目试验室</v>
      </c>
      <c r="H563" s="2" t="str">
        <f>'[1]2025年已发货'!H:H</f>
        <v>孟若禺</v>
      </c>
      <c r="I563" s="2">
        <f>'[1]2025年已发货'!I:I</f>
        <v>13753975633</v>
      </c>
      <c r="J563" s="2" vm="1" t="e">
        <f>_xlfn._xlws.FILTER(辅助信息!D:D,辅助信息!G:G=G563)</f>
        <v>#VALUE!</v>
      </c>
    </row>
    <row r="564" spans="1:10">
      <c r="A564" s="2" t="str">
        <f>'[1]2025年已发货'!A:A</f>
        <v>德胜</v>
      </c>
      <c r="B564" s="2" t="str">
        <f>'[1]2025年已发货'!B:B</f>
        <v>螺纹钢</v>
      </c>
      <c r="C564" s="2" t="str">
        <f>'[1]2025年已发货'!C:C</f>
        <v>HRB400E Φ25 9m</v>
      </c>
      <c r="D564" s="2" t="str">
        <f>'[1]2025年已发货'!D:D</f>
        <v>吨</v>
      </c>
      <c r="E564" s="2">
        <f>'[1]2025年已发货'!E:E</f>
        <v>31</v>
      </c>
      <c r="F564" s="4">
        <f>'[1]2025年已发货'!F:F</f>
        <v>45705</v>
      </c>
      <c r="G564" s="2" t="str">
        <f>'[1]2025年已发货'!G:G</f>
        <v>（中铁北京局-资乐高速6标）四川省乐山市市中区土主镇资乐高速TJ6标项目试验室</v>
      </c>
      <c r="H564" s="2" t="str">
        <f>'[1]2025年已发货'!H:H</f>
        <v>孟若禺</v>
      </c>
      <c r="I564" s="2">
        <f>'[1]2025年已发货'!I:I</f>
        <v>13753975633</v>
      </c>
      <c r="J564" s="2" vm="1" t="e">
        <f>_xlfn._xlws.FILTER(辅助信息!D:D,辅助信息!G:G=G564)</f>
        <v>#VALUE!</v>
      </c>
    </row>
    <row r="565" spans="1:10">
      <c r="A565" s="2" t="str">
        <f>'[1]2025年已发货'!A:A</f>
        <v>德胜</v>
      </c>
      <c r="B565" s="2" t="str">
        <f>'[1]2025年已发货'!B:B</f>
        <v>螺纹钢</v>
      </c>
      <c r="C565" s="2" t="str">
        <f>'[1]2025年已发货'!C:C</f>
        <v>HRB400E Φ28 9m</v>
      </c>
      <c r="D565" s="2" t="str">
        <f>'[1]2025年已发货'!D:D</f>
        <v>吨</v>
      </c>
      <c r="E565" s="2">
        <f>'[1]2025年已发货'!E:E</f>
        <v>35</v>
      </c>
      <c r="F565" s="4">
        <f>'[1]2025年已发货'!F:F</f>
        <v>45705</v>
      </c>
      <c r="G565" s="2" t="str">
        <f>'[1]2025年已发货'!G:G</f>
        <v>（中铁北京局-资乐高速6标）四川省乐山市市中区土主镇资乐高速TJ6标项目试验室</v>
      </c>
      <c r="H565" s="2" t="str">
        <f>'[1]2025年已发货'!H:H</f>
        <v>孟若禺</v>
      </c>
      <c r="I565" s="2">
        <f>'[1]2025年已发货'!I:I</f>
        <v>13753975633</v>
      </c>
      <c r="J565" s="2" vm="1" t="e">
        <f>_xlfn._xlws.FILTER(辅助信息!D:D,辅助信息!G:G=G565)</f>
        <v>#VALUE!</v>
      </c>
    </row>
    <row r="566" spans="1:10">
      <c r="A566" s="2" t="str">
        <f>'[1]2025年已发货'!A:A</f>
        <v>德胜</v>
      </c>
      <c r="B566" s="2" t="str">
        <f>'[1]2025年已发货'!B:B</f>
        <v>螺纹钢</v>
      </c>
      <c r="C566" s="2" t="str">
        <f>'[1]2025年已发货'!C:C</f>
        <v>HRB400E Φ16 9m</v>
      </c>
      <c r="D566" s="2" t="str">
        <f>'[1]2025年已发货'!D:D</f>
        <v>吨</v>
      </c>
      <c r="E566" s="2">
        <f>'[1]2025年已发货'!E:E</f>
        <v>35</v>
      </c>
      <c r="F566" s="4">
        <f>'[1]2025年已发货'!F:F</f>
        <v>45705</v>
      </c>
      <c r="G566" s="2" t="str">
        <f>'[1]2025年已发货'!G:G</f>
        <v>（中铁三局-铜资高速1标）四川省资阳市安岳县石羊镇猫坝村2#钢筋场</v>
      </c>
      <c r="H566" s="2" t="str">
        <f>'[1]2025年已发货'!H:H</f>
        <v>王雪</v>
      </c>
      <c r="I566" s="2">
        <f>'[1]2025年已发货'!I:I</f>
        <v>18729676589</v>
      </c>
      <c r="J566" s="2" vm="1" t="e">
        <f>_xlfn._xlws.FILTER(辅助信息!D:D,辅助信息!G:G=G566)</f>
        <v>#VALUE!</v>
      </c>
    </row>
    <row r="567" spans="1:10">
      <c r="A567" s="2" t="str">
        <f>'[1]2025年已发货'!A:A</f>
        <v>德胜</v>
      </c>
      <c r="B567" s="2" t="str">
        <f>'[1]2025年已发货'!B:B</f>
        <v>螺纹钢</v>
      </c>
      <c r="C567" s="2" t="str">
        <f>'[1]2025年已发货'!C:C</f>
        <v>HRB400E Φ20 9m</v>
      </c>
      <c r="D567" s="2" t="str">
        <f>'[1]2025年已发货'!D:D</f>
        <v>吨</v>
      </c>
      <c r="E567" s="2">
        <f>'[1]2025年已发货'!E:E</f>
        <v>35</v>
      </c>
      <c r="F567" s="4">
        <f>'[1]2025年已发货'!F:F</f>
        <v>45705</v>
      </c>
      <c r="G567" s="2" t="str">
        <f>'[1]2025年已发货'!G:G</f>
        <v>（中铁三局-铜资高速1标）四川省资阳市安岳县石羊镇猫坝村2#钢筋场</v>
      </c>
      <c r="H567" s="2" t="str">
        <f>'[1]2025年已发货'!H:H</f>
        <v>王雪</v>
      </c>
      <c r="I567" s="2">
        <f>'[1]2025年已发货'!I:I</f>
        <v>18729676589</v>
      </c>
      <c r="J567" s="2" vm="1" t="e">
        <f>_xlfn._xlws.FILTER(辅助信息!D:D,辅助信息!G:G=G567)</f>
        <v>#VALUE!</v>
      </c>
    </row>
    <row r="568" spans="1:10">
      <c r="A568" s="2" t="str">
        <f>'[1]2025年已发货'!A:A</f>
        <v>德胜</v>
      </c>
      <c r="B568" s="2" t="str">
        <f>'[1]2025年已发货'!B:B</f>
        <v>螺纹钢</v>
      </c>
      <c r="C568" s="2" t="str">
        <f>'[1]2025年已发货'!C:C</f>
        <v>HRB400EФ12*9m</v>
      </c>
      <c r="D568" s="2" t="str">
        <f>'[1]2025年已发货'!D:D</f>
        <v>吨</v>
      </c>
      <c r="E568" s="2">
        <f>'[1]2025年已发货'!E:E</f>
        <v>105</v>
      </c>
      <c r="F568" s="4">
        <f>'[1]2025年已发货'!F:F</f>
        <v>45705</v>
      </c>
      <c r="G568" s="2" t="str">
        <f>'[1]2025年已发货'!G:G</f>
        <v>（中铁八局康新高速TJ4-1标）四川省甘孜州康定市新都桥镇超限载检测站</v>
      </c>
      <c r="H568" s="2" t="str">
        <f>'[1]2025年已发货'!H:H</f>
        <v>刘俊</v>
      </c>
      <c r="I568" s="2">
        <f>'[1]2025年已发货'!I:I</f>
        <v>18587764925</v>
      </c>
      <c r="J568" s="2" vm="1" t="e">
        <f>_xlfn._xlws.FILTER(辅助信息!D:D,辅助信息!G:G=G568)</f>
        <v>#VALUE!</v>
      </c>
    </row>
    <row r="569" spans="1:10">
      <c r="A569" s="2" t="str">
        <f>'[1]2025年已发货'!A:A</f>
        <v>德胜</v>
      </c>
      <c r="B569" s="2" t="str">
        <f>'[1]2025年已发货'!B:B</f>
        <v>螺纹钢</v>
      </c>
      <c r="C569" s="2" t="str">
        <f>'[1]2025年已发货'!C:C</f>
        <v>HRB400EФ20*9m</v>
      </c>
      <c r="D569" s="2" t="str">
        <f>'[1]2025年已发货'!D:D</f>
        <v>吨</v>
      </c>
      <c r="E569" s="2">
        <f>'[1]2025年已发货'!E:E</f>
        <v>105</v>
      </c>
      <c r="F569" s="4">
        <f>'[1]2025年已发货'!F:F</f>
        <v>45705</v>
      </c>
      <c r="G569" s="2" t="str">
        <f>'[1]2025年已发货'!G:G</f>
        <v>（中铁八局康新高速TJ4-1标）四川省甘孜州康定市新都桥镇超限载检测站</v>
      </c>
      <c r="H569" s="2" t="str">
        <f>'[1]2025年已发货'!H:H</f>
        <v>刘俊</v>
      </c>
      <c r="I569" s="2">
        <f>'[1]2025年已发货'!I:I</f>
        <v>18587764925</v>
      </c>
      <c r="J569" s="2" vm="1" t="e">
        <f>_xlfn._xlws.FILTER(辅助信息!D:D,辅助信息!G:G=G569)</f>
        <v>#VALUE!</v>
      </c>
    </row>
    <row r="570" spans="1:10">
      <c r="A570" s="2" t="str">
        <f>'[1]2025年已发货'!A:A</f>
        <v>德胜</v>
      </c>
      <c r="B570" s="2" t="str">
        <f>'[1]2025年已发货'!B:B</f>
        <v>螺纹钢</v>
      </c>
      <c r="C570" s="2" t="str">
        <f>'[1]2025年已发货'!C:C</f>
        <v>HRB400EФ25*9m</v>
      </c>
      <c r="D570" s="2" t="str">
        <f>'[1]2025年已发货'!D:D</f>
        <v>吨</v>
      </c>
      <c r="E570" s="2">
        <f>'[1]2025年已发货'!E:E</f>
        <v>70</v>
      </c>
      <c r="F570" s="4">
        <f>'[1]2025年已发货'!F:F</f>
        <v>45705</v>
      </c>
      <c r="G570" s="2" t="str">
        <f>'[1]2025年已发货'!G:G</f>
        <v>（中铁八局康新高速TJ4-1标）四川省甘孜州康定市新都桥镇超限载检测站</v>
      </c>
      <c r="H570" s="2" t="str">
        <f>'[1]2025年已发货'!H:H</f>
        <v>刘俊</v>
      </c>
      <c r="I570" s="2">
        <f>'[1]2025年已发货'!I:I</f>
        <v>18587764925</v>
      </c>
      <c r="J570" s="2" vm="1" t="e">
        <f>_xlfn._xlws.FILTER(辅助信息!D:D,辅助信息!G:G=G570)</f>
        <v>#VALUE!</v>
      </c>
    </row>
    <row r="571" spans="1:10">
      <c r="A571" s="2" t="str">
        <f>'[1]2025年已发货'!A:A</f>
        <v>德胜</v>
      </c>
      <c r="B571" s="2" t="str">
        <f>'[1]2025年已发货'!B:B</f>
        <v>螺纹钢</v>
      </c>
      <c r="C571" s="2" t="str">
        <f>'[1]2025年已发货'!C:C</f>
        <v>HRB400EФ28*9m</v>
      </c>
      <c r="D571" s="2" t="str">
        <f>'[1]2025年已发货'!D:D</f>
        <v>吨</v>
      </c>
      <c r="E571" s="2">
        <f>'[1]2025年已发货'!E:E</f>
        <v>35</v>
      </c>
      <c r="F571" s="4">
        <f>'[1]2025年已发货'!F:F</f>
        <v>45705</v>
      </c>
      <c r="G571" s="2" t="str">
        <f>'[1]2025年已发货'!G:G</f>
        <v>（中铁八局康新高速TJ4-1标）四川省甘孜州康定市新都桥镇超限载检测站</v>
      </c>
      <c r="H571" s="2" t="str">
        <f>'[1]2025年已发货'!H:H</f>
        <v>刘俊</v>
      </c>
      <c r="I571" s="2">
        <f>'[1]2025年已发货'!I:I</f>
        <v>18587764925</v>
      </c>
      <c r="J571" s="2" vm="1" t="e">
        <f>_xlfn._xlws.FILTER(辅助信息!D:D,辅助信息!G:G=G571)</f>
        <v>#VALUE!</v>
      </c>
    </row>
    <row r="572" spans="1:10">
      <c r="A572" s="2" t="str">
        <f>'[1]2025年已发货'!A:A</f>
        <v>达钢</v>
      </c>
      <c r="B572" s="2" t="str">
        <f>'[1]2025年已发货'!B:B</f>
        <v>螺纹钢</v>
      </c>
      <c r="C572" s="2" t="str">
        <f>'[1]2025年已发货'!C:C</f>
        <v>HRB400E Φ12 9m</v>
      </c>
      <c r="D572" s="2" t="str">
        <f>'[1]2025年已发货'!D:D</f>
        <v>吨</v>
      </c>
      <c r="E572" s="2">
        <f>'[1]2025年已发货'!E:E</f>
        <v>18</v>
      </c>
      <c r="F572" s="4">
        <f>'[1]2025年已发货'!F:F</f>
        <v>45705</v>
      </c>
      <c r="G572" s="2" t="str">
        <f>'[1]2025年已发货'!G:G</f>
        <v>(五冶钢构医学科学产业园建设项目房建二部-六标)四川省南充市顺庆区搬罾街道学府大道二段</v>
      </c>
      <c r="H572" s="2" t="str">
        <f>'[1]2025年已发货'!H:H</f>
        <v>安南</v>
      </c>
      <c r="I572" s="2">
        <f>'[1]2025年已发货'!I:I</f>
        <v>19950525030</v>
      </c>
      <c r="J572" s="2" t="str">
        <f>_xlfn._xlws.FILTER(辅助信息!D:D,辅助信息!G:G=G572)</f>
        <v>五冶钢构南充医学科学产业园建设项目</v>
      </c>
    </row>
    <row r="573" spans="1:10">
      <c r="A573" s="2" t="str">
        <f>'[1]2025年已发货'!A:A</f>
        <v>达钢</v>
      </c>
      <c r="B573" s="2" t="str">
        <f>'[1]2025年已发货'!B:B</f>
        <v>螺纹钢</v>
      </c>
      <c r="C573" s="2" t="str">
        <f>'[1]2025年已发货'!C:C</f>
        <v>HRB400E Φ16 9m</v>
      </c>
      <c r="D573" s="2" t="str">
        <f>'[1]2025年已发货'!D:D</f>
        <v>吨</v>
      </c>
      <c r="E573" s="2">
        <f>'[1]2025年已发货'!E:E</f>
        <v>15</v>
      </c>
      <c r="F573" s="4">
        <f>'[1]2025年已发货'!F:F</f>
        <v>45705</v>
      </c>
      <c r="G573" s="2" t="str">
        <f>'[1]2025年已发货'!G:G</f>
        <v>(五冶钢构医学科学产业园建设项目房建二部-六标)四川省南充市顺庆区搬罾街道学府大道二段</v>
      </c>
      <c r="H573" s="2" t="str">
        <f>'[1]2025年已发货'!H:H</f>
        <v>安南</v>
      </c>
      <c r="I573" s="2">
        <f>'[1]2025年已发货'!I:I</f>
        <v>19950525030</v>
      </c>
      <c r="J573" s="2" t="str">
        <f>_xlfn._xlws.FILTER(辅助信息!D:D,辅助信息!G:G=G573)</f>
        <v>五冶钢构南充医学科学产业园建设项目</v>
      </c>
    </row>
    <row r="574" spans="1:10">
      <c r="A574" s="2" t="str">
        <f>'[1]2025年已发货'!A:A</f>
        <v>达钢</v>
      </c>
      <c r="B574" s="2" t="str">
        <f>'[1]2025年已发货'!B:B</f>
        <v>螺纹钢</v>
      </c>
      <c r="C574" s="2" t="str">
        <f>'[1]2025年已发货'!C:C</f>
        <v>HRB400E Φ20 9m</v>
      </c>
      <c r="D574" s="2" t="str">
        <f>'[1]2025年已发货'!D:D</f>
        <v>吨</v>
      </c>
      <c r="E574" s="2">
        <f>'[1]2025年已发货'!E:E</f>
        <v>3</v>
      </c>
      <c r="F574" s="4">
        <f>'[1]2025年已发货'!F:F</f>
        <v>45705</v>
      </c>
      <c r="G574" s="2" t="str">
        <f>'[1]2025年已发货'!G:G</f>
        <v>(五冶钢构医学科学产业园建设项目房建二部-六标)四川省南充市顺庆区搬罾街道学府大道二段</v>
      </c>
      <c r="H574" s="2" t="str">
        <f>'[1]2025年已发货'!H:H</f>
        <v>安南</v>
      </c>
      <c r="I574" s="2">
        <f>'[1]2025年已发货'!I:I</f>
        <v>19950525030</v>
      </c>
      <c r="J574" s="2" t="str">
        <f>_xlfn._xlws.FILTER(辅助信息!D:D,辅助信息!G:G=G574)</f>
        <v>五冶钢构南充医学科学产业园建设项目</v>
      </c>
    </row>
    <row r="575" spans="1:10">
      <c r="A575" s="2" t="str">
        <f>'[1]2025年已发货'!A:A</f>
        <v>达钢</v>
      </c>
      <c r="B575" s="2" t="str">
        <f>'[1]2025年已发货'!B:B</f>
        <v>螺纹钢</v>
      </c>
      <c r="C575" s="2" t="str">
        <f>'[1]2025年已发货'!C:C</f>
        <v>HRB400E Φ25 9m</v>
      </c>
      <c r="D575" s="2" t="str">
        <f>'[1]2025年已发货'!D:D</f>
        <v>吨</v>
      </c>
      <c r="E575" s="2">
        <f>'[1]2025年已发货'!E:E</f>
        <v>35</v>
      </c>
      <c r="F575" s="4">
        <f>'[1]2025年已发货'!F:F</f>
        <v>45705</v>
      </c>
      <c r="G575" s="2" t="str">
        <f>'[1]2025年已发货'!G:G</f>
        <v>(五冶钢构医学科学产业园建设项目房建二部-六标)四川省南充市顺庆区搬罾街道学府大道二段</v>
      </c>
      <c r="H575" s="2" t="str">
        <f>'[1]2025年已发货'!H:H</f>
        <v>安南</v>
      </c>
      <c r="I575" s="2">
        <f>'[1]2025年已发货'!I:I</f>
        <v>19950525030</v>
      </c>
      <c r="J575" s="2" t="str">
        <f>_xlfn._xlws.FILTER(辅助信息!D:D,辅助信息!G:G=G575)</f>
        <v>五冶钢构南充医学科学产业园建设项目</v>
      </c>
    </row>
    <row r="576" spans="1:10">
      <c r="A576" s="2" t="str">
        <f>'[1]2025年已发货'!A:A</f>
        <v>达钢</v>
      </c>
      <c r="B576" s="2" t="str">
        <f>'[1]2025年已发货'!B:B</f>
        <v>盘螺</v>
      </c>
      <c r="C576" s="2" t="str">
        <f>'[1]2025年已发货'!C:C</f>
        <v>HRB400E Φ6</v>
      </c>
      <c r="D576" s="2" t="str">
        <f>'[1]2025年已发货'!D:D</f>
        <v>吨</v>
      </c>
      <c r="E576" s="2">
        <f>'[1]2025年已发货'!E:E</f>
        <v>10</v>
      </c>
      <c r="F576" s="4">
        <f>'[1]2025年已发货'!F:F</f>
        <v>45705</v>
      </c>
      <c r="G576" s="2" t="str">
        <f>'[1]2025年已发货'!G:G</f>
        <v>(五冶钢构医学科学产业园建设项目房建三部-一标（7-2）)四川省南充市顺庆区搬罾街道学府大道二段</v>
      </c>
      <c r="H576" s="2" t="str">
        <f>'[1]2025年已发货'!H:H</f>
        <v>郑林</v>
      </c>
      <c r="I576" s="2">
        <f>'[1]2025年已发货'!I:I</f>
        <v>18349955455</v>
      </c>
      <c r="J576" s="2" t="str">
        <f>_xlfn._xlws.FILTER(辅助信息!D:D,辅助信息!G:G=G576)</f>
        <v>五冶钢构南充医学科学产业园建设项目</v>
      </c>
    </row>
    <row r="577" spans="1:10">
      <c r="A577" s="2" t="str">
        <f>'[1]2025年已发货'!A:A</f>
        <v>达钢</v>
      </c>
      <c r="B577" s="2" t="str">
        <f>'[1]2025年已发货'!B:B</f>
        <v>盘螺</v>
      </c>
      <c r="C577" s="2" t="str">
        <f>'[1]2025年已发货'!C:C</f>
        <v>HRB400E Φ8</v>
      </c>
      <c r="D577" s="2" t="str">
        <f>'[1]2025年已发货'!D:D</f>
        <v>吨</v>
      </c>
      <c r="E577" s="2">
        <f>'[1]2025年已发货'!E:E</f>
        <v>37.5</v>
      </c>
      <c r="F577" s="4">
        <f>'[1]2025年已发货'!F:F</f>
        <v>45705</v>
      </c>
      <c r="G577" s="2" t="str">
        <f>'[1]2025年已发货'!G:G</f>
        <v>(五冶钢构医学科学产业园建设项目房建三部-一标（7-2）)四川省南充市顺庆区搬罾街道学府大道二段</v>
      </c>
      <c r="H577" s="2" t="str">
        <f>'[1]2025年已发货'!H:H</f>
        <v>郑林</v>
      </c>
      <c r="I577" s="2">
        <f>'[1]2025年已发货'!I:I</f>
        <v>18349955455</v>
      </c>
      <c r="J577" s="2" t="str">
        <f>_xlfn._xlws.FILTER(辅助信息!D:D,辅助信息!G:G=G577)</f>
        <v>五冶钢构南充医学科学产业园建设项目</v>
      </c>
    </row>
    <row r="578" spans="1:10">
      <c r="A578" s="2" t="str">
        <f>'[1]2025年已发货'!A:A</f>
        <v>达钢</v>
      </c>
      <c r="B578" s="2" t="str">
        <f>'[1]2025年已发货'!B:B</f>
        <v>盘螺</v>
      </c>
      <c r="C578" s="2" t="str">
        <f>'[1]2025年已发货'!C:C</f>
        <v>HRB400E Φ10</v>
      </c>
      <c r="D578" s="2" t="str">
        <f>'[1]2025年已发货'!D:D</f>
        <v>吨</v>
      </c>
      <c r="E578" s="2">
        <f>'[1]2025年已发货'!E:E</f>
        <v>20</v>
      </c>
      <c r="F578" s="4">
        <f>'[1]2025年已发货'!F:F</f>
        <v>45705</v>
      </c>
      <c r="G578" s="2" t="str">
        <f>'[1]2025年已发货'!G:G</f>
        <v>(五冶钢构医学科学产业园建设项目房建三部-一标（7-2）)四川省南充市顺庆区搬罾街道学府大道二段</v>
      </c>
      <c r="H578" s="2" t="str">
        <f>'[1]2025年已发货'!H:H</f>
        <v>郑林</v>
      </c>
      <c r="I578" s="2">
        <f>'[1]2025年已发货'!I:I</f>
        <v>18349955455</v>
      </c>
      <c r="J578" s="2" t="str">
        <f>_xlfn._xlws.FILTER(辅助信息!D:D,辅助信息!G:G=G578)</f>
        <v>五冶钢构南充医学科学产业园建设项目</v>
      </c>
    </row>
    <row r="579" spans="1:10">
      <c r="A579" s="2" t="str">
        <f>'[1]2025年已发货'!A:A</f>
        <v>达钢</v>
      </c>
      <c r="B579" s="2" t="str">
        <f>'[1]2025年已发货'!B:B</f>
        <v>盘螺</v>
      </c>
      <c r="C579" s="2" t="str">
        <f>'[1]2025年已发货'!C:C</f>
        <v>HRB400E Φ12</v>
      </c>
      <c r="D579" s="2" t="str">
        <f>'[1]2025年已发货'!D:D</f>
        <v>吨</v>
      </c>
      <c r="E579" s="2">
        <f>'[1]2025年已发货'!E:E</f>
        <v>5</v>
      </c>
      <c r="F579" s="4">
        <f>'[1]2025年已发货'!F:F</f>
        <v>45705</v>
      </c>
      <c r="G579" s="2" t="str">
        <f>'[1]2025年已发货'!G:G</f>
        <v>(五冶钢构医学科学产业园建设项目房建三部-一标（7-2）)四川省南充市顺庆区搬罾街道学府大道二段</v>
      </c>
      <c r="H579" s="2" t="str">
        <f>'[1]2025年已发货'!H:H</f>
        <v>郑林</v>
      </c>
      <c r="I579" s="2">
        <f>'[1]2025年已发货'!I:I</f>
        <v>18349955455</v>
      </c>
      <c r="J579" s="2" t="str">
        <f>_xlfn._xlws.FILTER(辅助信息!D:D,辅助信息!G:G=G579)</f>
        <v>五冶钢构南充医学科学产业园建设项目</v>
      </c>
    </row>
    <row r="580" spans="1:10">
      <c r="A580" s="2" t="str">
        <f>'[1]2025年已发货'!A:A</f>
        <v>达钢</v>
      </c>
      <c r="B580" s="2" t="str">
        <f>'[1]2025年已发货'!B:B</f>
        <v>螺纹钢</v>
      </c>
      <c r="C580" s="2" t="str">
        <f>'[1]2025年已发货'!C:C</f>
        <v>HRB400E Φ16 9m</v>
      </c>
      <c r="D580" s="2" t="str">
        <f>'[1]2025年已发货'!D:D</f>
        <v>吨</v>
      </c>
      <c r="E580" s="2">
        <f>'[1]2025年已发货'!E:E</f>
        <v>70</v>
      </c>
      <c r="F580" s="4">
        <f>'[1]2025年已发货'!F:F</f>
        <v>45705</v>
      </c>
      <c r="G580" s="2" t="str">
        <f>'[1]2025年已发货'!G:G</f>
        <v>(五冶钢构医学科学产业园建设项目房建三部-排洪渠)四川省南充市顺庆区搬罾街道学府大道二段</v>
      </c>
      <c r="H580" s="2" t="str">
        <f>'[1]2025年已发货'!H:H</f>
        <v>郑林</v>
      </c>
      <c r="I580" s="2">
        <f>'[1]2025年已发货'!I:I</f>
        <v>18349955455</v>
      </c>
      <c r="J580" s="2" t="str">
        <f>_xlfn._xlws.FILTER(辅助信息!D:D,辅助信息!G:G=G580)</f>
        <v>五冶钢构南充医学科学产业园建设项目</v>
      </c>
    </row>
    <row r="581" spans="1:10">
      <c r="A581" s="2" t="str">
        <f>'[1]2025年已发货'!A:A</f>
        <v>达钢</v>
      </c>
      <c r="B581" s="2" t="str">
        <f>'[1]2025年已发货'!B:B</f>
        <v>螺纹钢</v>
      </c>
      <c r="C581" s="2" t="str">
        <f>'[1]2025年已发货'!C:C</f>
        <v>HRB400E Φ16 12m</v>
      </c>
      <c r="D581" s="2" t="str">
        <f>'[1]2025年已发货'!D:D</f>
        <v>吨</v>
      </c>
      <c r="E581" s="2">
        <f>'[1]2025年已发货'!E:E</f>
        <v>70</v>
      </c>
      <c r="F581" s="4">
        <f>'[1]2025年已发货'!F:F</f>
        <v>45705</v>
      </c>
      <c r="G581" s="2" t="str">
        <f>'[1]2025年已发货'!G:G</f>
        <v>(五冶钢构医学科学产业园建设项目房建三部-排洪渠)四川省南充市顺庆区搬罾街道学府大道二段</v>
      </c>
      <c r="H581" s="2" t="str">
        <f>'[1]2025年已发货'!H:H</f>
        <v>郑林</v>
      </c>
      <c r="I581" s="2">
        <f>'[1]2025年已发货'!I:I</f>
        <v>18349955455</v>
      </c>
      <c r="J581" s="2" t="str">
        <f>_xlfn._xlws.FILTER(辅助信息!D:D,辅助信息!G:G=G581)</f>
        <v>五冶钢构南充医学科学产业园建设项目</v>
      </c>
    </row>
    <row r="582" spans="1:10">
      <c r="A582" s="2" t="str">
        <f>'[1]2025年已发货'!A:A</f>
        <v>达钢</v>
      </c>
      <c r="B582" s="2" t="str">
        <f>'[1]2025年已发货'!B:B</f>
        <v>螺纹钢</v>
      </c>
      <c r="C582" s="2" t="str">
        <f>'[1]2025年已发货'!C:C</f>
        <v>HRB400E Φ25 12m</v>
      </c>
      <c r="D582" s="2" t="str">
        <f>'[1]2025年已发货'!D:D</f>
        <v>吨</v>
      </c>
      <c r="E582" s="2">
        <f>'[1]2025年已发货'!E:E</f>
        <v>105</v>
      </c>
      <c r="F582" s="4">
        <f>'[1]2025年已发货'!F:F</f>
        <v>45705</v>
      </c>
      <c r="G582" s="2" t="str">
        <f>'[1]2025年已发货'!G:G</f>
        <v>(五冶钢构医学科学产业园建设项目房建三部-排洪渠)四川省南充市顺庆区搬罾街道学府大道二段</v>
      </c>
      <c r="H582" s="2" t="str">
        <f>'[1]2025年已发货'!H:H</f>
        <v>郑林</v>
      </c>
      <c r="I582" s="2">
        <f>'[1]2025年已发货'!I:I</f>
        <v>18349955455</v>
      </c>
      <c r="J582" s="2" t="str">
        <f>_xlfn._xlws.FILTER(辅助信息!D:D,辅助信息!G:G=G582)</f>
        <v>五冶钢构南充医学科学产业园建设项目</v>
      </c>
    </row>
    <row r="583" spans="1:10">
      <c r="A583" s="2" t="str">
        <f>'[1]2025年已发货'!A:A</f>
        <v>冷钢</v>
      </c>
      <c r="B583" s="2" t="str">
        <f>'[1]2025年已发货'!B:B</f>
        <v>盘螺</v>
      </c>
      <c r="C583" s="2" t="str">
        <f>'[1]2025年已发货'!C:C</f>
        <v>HRB400E Φ8</v>
      </c>
      <c r="D583" s="2" t="str">
        <f>'[1]2025年已发货'!D:D</f>
        <v>吨</v>
      </c>
      <c r="E583" s="2">
        <f>'[1]2025年已发货'!E:E</f>
        <v>13</v>
      </c>
      <c r="F583" s="4">
        <f>'[1]2025年已发货'!F:F</f>
        <v>45705</v>
      </c>
      <c r="G583" s="2" t="str">
        <f>'[1]2025年已发货'!G:G</f>
        <v>（商投建工达州中医药科技园-4工区-2号楼）达州市通川区达州中医药职业学院犀牛大道北段</v>
      </c>
      <c r="H583" s="2" t="str">
        <f>'[1]2025年已发货'!H:H</f>
        <v>张扬</v>
      </c>
      <c r="I583" s="2">
        <f>'[1]2025年已发货'!I:I</f>
        <v>18381904567</v>
      </c>
      <c r="J583" s="2" t="str">
        <f>_xlfn._xlws.FILTER(辅助信息!D:D,辅助信息!G:G=G583)</f>
        <v>商投建工达州中医药科技园</v>
      </c>
    </row>
    <row r="584" spans="1:10">
      <c r="A584" s="2" t="str">
        <f>'[1]2025年已发货'!A:A</f>
        <v>冷钢</v>
      </c>
      <c r="B584" s="2" t="str">
        <f>'[1]2025年已发货'!B:B</f>
        <v>盘螺</v>
      </c>
      <c r="C584" s="2" t="str">
        <f>'[1]2025年已发货'!C:C</f>
        <v>HRB400E Φ10</v>
      </c>
      <c r="D584" s="2" t="str">
        <f>'[1]2025年已发货'!D:D</f>
        <v>吨</v>
      </c>
      <c r="E584" s="2">
        <f>'[1]2025年已发货'!E:E</f>
        <v>10</v>
      </c>
      <c r="F584" s="4">
        <f>'[1]2025年已发货'!F:F</f>
        <v>45705</v>
      </c>
      <c r="G584" s="2" t="str">
        <f>'[1]2025年已发货'!G:G</f>
        <v>（商投建工达州中医药科技园-4工区-2号楼）达州市通川区达州中医药职业学院犀牛大道北段</v>
      </c>
      <c r="H584" s="2" t="str">
        <f>'[1]2025年已发货'!H:H</f>
        <v>张扬</v>
      </c>
      <c r="I584" s="2">
        <f>'[1]2025年已发货'!I:I</f>
        <v>18381904567</v>
      </c>
      <c r="J584" s="2" t="str">
        <f>_xlfn._xlws.FILTER(辅助信息!D:D,辅助信息!G:G=G584)</f>
        <v>商投建工达州中医药科技园</v>
      </c>
    </row>
    <row r="585" spans="1:10">
      <c r="A585" s="2" t="str">
        <f>'[1]2025年已发货'!A:A</f>
        <v>冷钢</v>
      </c>
      <c r="B585" s="2" t="str">
        <f>'[1]2025年已发货'!B:B</f>
        <v>螺纹钢</v>
      </c>
      <c r="C585" s="2" t="str">
        <f>'[1]2025年已发货'!C:C</f>
        <v>HRB400E Φ16 9m</v>
      </c>
      <c r="D585" s="2" t="str">
        <f>'[1]2025年已发货'!D:D</f>
        <v>吨</v>
      </c>
      <c r="E585" s="2">
        <f>'[1]2025年已发货'!E:E</f>
        <v>12</v>
      </c>
      <c r="F585" s="4">
        <f>'[1]2025年已发货'!F:F</f>
        <v>45705</v>
      </c>
      <c r="G585" s="2" t="str">
        <f>'[1]2025年已发货'!G:G</f>
        <v>（商投建工达州中医药科技园-4工区-2号楼）达州市通川区达州中医药职业学院犀牛大道北段</v>
      </c>
      <c r="H585" s="2" t="str">
        <f>'[1]2025年已发货'!H:H</f>
        <v>张扬</v>
      </c>
      <c r="I585" s="2">
        <f>'[1]2025年已发货'!I:I</f>
        <v>18381904567</v>
      </c>
      <c r="J585" s="2" t="str">
        <f>_xlfn._xlws.FILTER(辅助信息!D:D,辅助信息!G:G=G585)</f>
        <v>商投建工达州中医药科技园</v>
      </c>
    </row>
    <row r="586" spans="1:10">
      <c r="A586" s="2" t="str">
        <f>'[1]2025年已发货'!A:A</f>
        <v>冷钢</v>
      </c>
      <c r="B586" s="2" t="str">
        <f>'[1]2025年已发货'!B:B</f>
        <v>盘螺</v>
      </c>
      <c r="C586" s="2" t="str">
        <f>'[1]2025年已发货'!C:C</f>
        <v>HRB400E Φ8</v>
      </c>
      <c r="D586" s="2" t="str">
        <f>'[1]2025年已发货'!D:D</f>
        <v>吨</v>
      </c>
      <c r="E586" s="2">
        <f>'[1]2025年已发货'!E:E</f>
        <v>3</v>
      </c>
      <c r="F586" s="4">
        <f>'[1]2025年已发货'!F:F</f>
        <v>45705</v>
      </c>
      <c r="G586" s="2" t="str">
        <f>'[1]2025年已发货'!G:G</f>
        <v>（商投建工达州中医药科技园-2工区-景观桥）达州市通川区达州中医药职业学院犀牛大道北段</v>
      </c>
      <c r="H586" s="2" t="str">
        <f>'[1]2025年已发货'!H:H</f>
        <v>李波</v>
      </c>
      <c r="I586" s="2">
        <f>'[1]2025年已发货'!I:I</f>
        <v>18381899787</v>
      </c>
      <c r="J586" s="2" t="str">
        <f>_xlfn._xlws.FILTER(辅助信息!D:D,辅助信息!G:G=G586)</f>
        <v>商投建工达州中医药科技园</v>
      </c>
    </row>
    <row r="587" spans="1:10">
      <c r="A587" s="2" t="str">
        <f>'[1]2025年已发货'!A:A</f>
        <v>冷钢</v>
      </c>
      <c r="B587" s="2" t="str">
        <f>'[1]2025年已发货'!B:B</f>
        <v>螺纹钢</v>
      </c>
      <c r="C587" s="2" t="str">
        <f>'[1]2025年已发货'!C:C</f>
        <v>HRB400E Φ12 9m</v>
      </c>
      <c r="D587" s="2" t="str">
        <f>'[1]2025年已发货'!D:D</f>
        <v>吨</v>
      </c>
      <c r="E587" s="2">
        <f>'[1]2025年已发货'!E:E</f>
        <v>10</v>
      </c>
      <c r="F587" s="4">
        <f>'[1]2025年已发货'!F:F</f>
        <v>45705</v>
      </c>
      <c r="G587" s="2" t="str">
        <f>'[1]2025年已发货'!G:G</f>
        <v>（商投建工达州中医药科技园-2工区-景观桥）达州市通川区达州中医药职业学院犀牛大道北段</v>
      </c>
      <c r="H587" s="2" t="str">
        <f>'[1]2025年已发货'!H:H</f>
        <v>李波</v>
      </c>
      <c r="I587" s="2">
        <f>'[1]2025年已发货'!I:I</f>
        <v>18381899787</v>
      </c>
      <c r="J587" s="2" t="str">
        <f>_xlfn._xlws.FILTER(辅助信息!D:D,辅助信息!G:G=G587)</f>
        <v>商投建工达州中医药科技园</v>
      </c>
    </row>
    <row r="588" spans="1:10">
      <c r="A588" s="2" t="str">
        <f>'[1]2025年已发货'!A:A</f>
        <v>冷钢</v>
      </c>
      <c r="B588" s="2" t="str">
        <f>'[1]2025年已发货'!B:B</f>
        <v>螺纹钢</v>
      </c>
      <c r="C588" s="2" t="str">
        <f>'[1]2025年已发货'!C:C</f>
        <v>HRB400E Φ16 9m</v>
      </c>
      <c r="D588" s="2" t="str">
        <f>'[1]2025年已发货'!D:D</f>
        <v>吨</v>
      </c>
      <c r="E588" s="2">
        <f>'[1]2025年已发货'!E:E</f>
        <v>15</v>
      </c>
      <c r="F588" s="4">
        <f>'[1]2025年已发货'!F:F</f>
        <v>45705</v>
      </c>
      <c r="G588" s="2" t="str">
        <f>'[1]2025年已发货'!G:G</f>
        <v>（商投建工达州中医药科技园-2工区-景观桥）达州市通川区达州中医药职业学院犀牛大道北段</v>
      </c>
      <c r="H588" s="2" t="str">
        <f>'[1]2025年已发货'!H:H</f>
        <v>李波</v>
      </c>
      <c r="I588" s="2">
        <f>'[1]2025年已发货'!I:I</f>
        <v>18381899787</v>
      </c>
      <c r="J588" s="2" t="str">
        <f>_xlfn._xlws.FILTER(辅助信息!D:D,辅助信息!G:G=G588)</f>
        <v>商投建工达州中医药科技园</v>
      </c>
    </row>
    <row r="589" spans="1:10">
      <c r="A589" s="2" t="str">
        <f>'[1]2025年已发货'!A:A</f>
        <v>冷钢</v>
      </c>
      <c r="B589" s="2" t="str">
        <f>'[1]2025年已发货'!B:B</f>
        <v>螺纹钢</v>
      </c>
      <c r="C589" s="2" t="str">
        <f>'[1]2025年已发货'!C:C</f>
        <v>HRB400E Φ28 9m</v>
      </c>
      <c r="D589" s="2" t="str">
        <f>'[1]2025年已发货'!D:D</f>
        <v>吨</v>
      </c>
      <c r="E589" s="2">
        <f>'[1]2025年已发货'!E:E</f>
        <v>8</v>
      </c>
      <c r="F589" s="4">
        <f>'[1]2025年已发货'!F:F</f>
        <v>45705</v>
      </c>
      <c r="G589" s="2" t="str">
        <f>'[1]2025年已发货'!G:G</f>
        <v>（商投建工达州中医药科技园-2工区-景观桥）达州市通川区达州中医药职业学院犀牛大道北段</v>
      </c>
      <c r="H589" s="2" t="str">
        <f>'[1]2025年已发货'!H:H</f>
        <v>李波</v>
      </c>
      <c r="I589" s="2">
        <f>'[1]2025年已发货'!I:I</f>
        <v>18381899787</v>
      </c>
      <c r="J589" s="2" t="str">
        <f>_xlfn._xlws.FILTER(辅助信息!D:D,辅助信息!G:G=G589)</f>
        <v>商投建工达州中医药科技园</v>
      </c>
    </row>
    <row r="590" spans="1:10">
      <c r="A590" s="2" t="str">
        <f>'[1]2025年已发货'!A:A</f>
        <v>润耀</v>
      </c>
      <c r="B590" s="2" t="str">
        <f>'[1]2025年已发货'!B:B</f>
        <v>盘圆</v>
      </c>
      <c r="C590" s="2" t="str">
        <f>'[1]2025年已发货'!C:C</f>
        <v>HPB300Ф8</v>
      </c>
      <c r="D590" s="2" t="str">
        <f>'[1]2025年已发货'!D:D</f>
        <v>吨</v>
      </c>
      <c r="E590" s="2">
        <f>'[1]2025年已发货'!E:E</f>
        <v>35</v>
      </c>
      <c r="F590" s="4">
        <f>'[1]2025年已发货'!F:F</f>
        <v>45705</v>
      </c>
      <c r="G590" s="2" t="str">
        <f>'[1]2025年已发货'!G:G</f>
        <v>（中铁一局四公司康新高速TJ1-1标康定隧道）四川省甘孜州康定市榆林街道甘孜州博物馆旁</v>
      </c>
      <c r="H590" s="2" t="str">
        <f>'[1]2025年已发货'!H:H</f>
        <v>王锡俊</v>
      </c>
      <c r="I590" s="2">
        <f>'[1]2025年已发货'!I:I</f>
        <v>18736877891</v>
      </c>
      <c r="J590" s="2" vm="1" t="e">
        <f>_xlfn._xlws.FILTER(辅助信息!D:D,辅助信息!G:G=G590)</f>
        <v>#VALUE!</v>
      </c>
    </row>
    <row r="591" spans="1:10">
      <c r="A591" s="2" t="str">
        <f>'[1]2025年已发货'!A:A</f>
        <v>润耀</v>
      </c>
      <c r="B591" s="2" t="str">
        <f>'[1]2025年已发货'!B:B</f>
        <v>盘圆</v>
      </c>
      <c r="C591" s="2" t="str">
        <f>'[1]2025年已发货'!C:C</f>
        <v>HPB300Ф8</v>
      </c>
      <c r="D591" s="2" t="str">
        <f>'[1]2025年已发货'!D:D</f>
        <v>吨</v>
      </c>
      <c r="E591" s="2">
        <f>'[1]2025年已发货'!E:E</f>
        <v>35</v>
      </c>
      <c r="F591" s="4">
        <f>'[1]2025年已发货'!F:F</f>
        <v>45705</v>
      </c>
      <c r="G591" s="2" t="str">
        <f>'[1]2025年已发货'!G:G</f>
        <v>（中铁一局四公司康新高速TJ1-1标贡不卡隧道）四川省甘孜州康定市折多塘村车管所旁</v>
      </c>
      <c r="H591" s="2" t="str">
        <f>'[1]2025年已发货'!H:H</f>
        <v>王锡俊</v>
      </c>
      <c r="I591" s="2">
        <f>'[1]2025年已发货'!I:I</f>
        <v>18736877891</v>
      </c>
      <c r="J591" s="2" vm="1" t="e">
        <f>_xlfn._xlws.FILTER(辅助信息!D:D,辅助信息!G:G=G591)</f>
        <v>#VALUE!</v>
      </c>
    </row>
    <row r="592" spans="1:10">
      <c r="A592" s="2" t="str">
        <f>'[1]2025年已发货'!A:A</f>
        <v>润耀</v>
      </c>
      <c r="B592" s="2" t="str">
        <f>'[1]2025年已发货'!B:B</f>
        <v>盘圆</v>
      </c>
      <c r="C592" s="2" t="str">
        <f>'[1]2025年已发货'!C:C</f>
        <v>HPB300Ф12</v>
      </c>
      <c r="D592" s="2" t="str">
        <f>'[1]2025年已发货'!D:D</f>
        <v>吨</v>
      </c>
      <c r="E592" s="2">
        <f>'[1]2025年已发货'!E:E</f>
        <v>35</v>
      </c>
      <c r="F592" s="4">
        <f>'[1]2025年已发货'!F:F</f>
        <v>45705</v>
      </c>
      <c r="G592" s="2" t="str">
        <f>'[1]2025年已发货'!G:G</f>
        <v>（中铁一局四公司康新高速TJ1-1标贡不卡隧道）四川省甘孜州康定市折多塘村车管所旁</v>
      </c>
      <c r="H592" s="2" t="str">
        <f>'[1]2025年已发货'!H:H</f>
        <v>王锡俊</v>
      </c>
      <c r="I592" s="2">
        <f>'[1]2025年已发货'!I:I</f>
        <v>18736877891</v>
      </c>
      <c r="J592" s="2" vm="1" t="e">
        <f>_xlfn._xlws.FILTER(辅助信息!D:D,辅助信息!G:G=G592)</f>
        <v>#VALUE!</v>
      </c>
    </row>
    <row r="593" spans="1:10">
      <c r="A593" s="2" t="str">
        <f>'[1]2025年已发货'!A:A</f>
        <v>润耀</v>
      </c>
      <c r="B593" s="2" t="str">
        <f>'[1]2025年已发货'!B:B</f>
        <v>螺纹钢</v>
      </c>
      <c r="C593" s="2" t="str">
        <f>'[1]2025年已发货'!C:C</f>
        <v>HRB400EФ25*9m</v>
      </c>
      <c r="D593" s="2" t="str">
        <f>'[1]2025年已发货'!D:D</f>
        <v>吨</v>
      </c>
      <c r="E593" s="2">
        <f>'[1]2025年已发货'!E:E</f>
        <v>35</v>
      </c>
      <c r="F593" s="4">
        <f>'[1]2025年已发货'!F:F</f>
        <v>45705</v>
      </c>
      <c r="G593" s="2" t="str">
        <f>'[1]2025年已发货'!G:G</f>
        <v>（中铁一局四公司康新高速TJ1-1标贡不卡隧道）四川省甘孜州康定市折多塘村车管所旁</v>
      </c>
      <c r="H593" s="2" t="str">
        <f>'[1]2025年已发货'!H:H</f>
        <v>王锡俊</v>
      </c>
      <c r="I593" s="2">
        <f>'[1]2025年已发货'!I:I</f>
        <v>18736877891</v>
      </c>
      <c r="J593" s="2" vm="1" t="e">
        <f>_xlfn._xlws.FILTER(辅助信息!D:D,辅助信息!G:G=G593)</f>
        <v>#VALUE!</v>
      </c>
    </row>
    <row r="594" spans="1:10">
      <c r="A594" s="2" t="str">
        <f>'[1]2025年已发货'!A:A</f>
        <v>润耀</v>
      </c>
      <c r="B594" s="2" t="str">
        <f>'[1]2025年已发货'!B:B</f>
        <v>盘圆</v>
      </c>
      <c r="C594" s="2" t="str">
        <f>'[1]2025年已发货'!C:C</f>
        <v>HPB300Ф12</v>
      </c>
      <c r="D594" s="2" t="str">
        <f>'[1]2025年已发货'!D:D</f>
        <v>吨</v>
      </c>
      <c r="E594" s="2">
        <f>'[1]2025年已发货'!E:E</f>
        <v>35</v>
      </c>
      <c r="F594" s="4">
        <f>'[1]2025年已发货'!F:F</f>
        <v>45705</v>
      </c>
      <c r="G594" s="2" t="str">
        <f>'[1]2025年已发货'!G:G</f>
        <v>（中铁一局四公司康新高速TJ1-1标康定隧道）四川省甘孜州康定市榆林街道甘孜州博物馆旁</v>
      </c>
      <c r="H594" s="2" t="str">
        <f>'[1]2025年已发货'!H:H</f>
        <v>王锡俊</v>
      </c>
      <c r="I594" s="2">
        <f>'[1]2025年已发货'!I:I</f>
        <v>18736877891</v>
      </c>
      <c r="J594" s="2" vm="1" t="e">
        <f>_xlfn._xlws.FILTER(辅助信息!D:D,辅助信息!G:G=G594)</f>
        <v>#VALUE!</v>
      </c>
    </row>
    <row r="595" spans="1:10">
      <c r="A595" s="2" t="str">
        <f>'[1]2025年已发货'!A:A</f>
        <v>润耀</v>
      </c>
      <c r="B595" s="2" t="str">
        <f>'[1]2025年已发货'!B:B</f>
        <v>螺纹钢</v>
      </c>
      <c r="C595" s="2" t="str">
        <f>'[1]2025年已发货'!C:C</f>
        <v>HRB400E Φ20 12m</v>
      </c>
      <c r="D595" s="2" t="str">
        <f>'[1]2025年已发货'!D:D</f>
        <v>吨</v>
      </c>
      <c r="E595" s="2">
        <f>'[1]2025年已发货'!E:E</f>
        <v>35</v>
      </c>
      <c r="F595" s="4">
        <f>'[1]2025年已发货'!F:F</f>
        <v>45705</v>
      </c>
      <c r="G595" s="2" t="str">
        <f>'[1]2025年已发货'!G:G</f>
        <v>（中铁广州局-资乐高速5标）四川省乐山市井研县宝五镇泡桐湾乐井路</v>
      </c>
      <c r="H595" s="2" t="str">
        <f>'[1]2025年已发货'!H:H</f>
        <v>廖俊杰</v>
      </c>
      <c r="I595" s="2">
        <f>'[1]2025年已发货'!I:I</f>
        <v>15775100965</v>
      </c>
      <c r="J595" s="2" vm="1" t="e">
        <f>_xlfn._xlws.FILTER(辅助信息!D:D,辅助信息!G:G=G595)</f>
        <v>#VALUE!</v>
      </c>
    </row>
    <row r="596" spans="1:10">
      <c r="A596" s="2" t="str">
        <f>'[1]2025年已发货'!A:A</f>
        <v>润耀</v>
      </c>
      <c r="B596" s="2" t="str">
        <f>'[1]2025年已发货'!B:B</f>
        <v>螺纹钢</v>
      </c>
      <c r="C596" s="2" t="str">
        <f>'[1]2025年已发货'!C:C</f>
        <v>HRB400E Φ16 12m</v>
      </c>
      <c r="D596" s="2" t="str">
        <f>'[1]2025年已发货'!D:D</f>
        <v>吨</v>
      </c>
      <c r="E596" s="2">
        <f>'[1]2025年已发货'!E:E</f>
        <v>70</v>
      </c>
      <c r="F596" s="4">
        <f>'[1]2025年已发货'!F:F</f>
        <v>45705</v>
      </c>
      <c r="G596" s="2" t="str">
        <f>'[1]2025年已发货'!G:G</f>
        <v>（中铁广州局-资乐高速5标）四川省乐山市井研县宝五镇泡桐湾乐井路</v>
      </c>
      <c r="H596" s="2" t="str">
        <f>'[1]2025年已发货'!H:H</f>
        <v>廖俊杰</v>
      </c>
      <c r="I596" s="2">
        <f>'[1]2025年已发货'!I:I</f>
        <v>15775100965</v>
      </c>
      <c r="J596" s="2" vm="1" t="e">
        <f>_xlfn._xlws.FILTER(辅助信息!D:D,辅助信息!G:G=G596)</f>
        <v>#VALUE!</v>
      </c>
    </row>
    <row r="597" spans="1:10">
      <c r="A597" s="2" t="str">
        <f>'[1]2025年已发货'!A:A</f>
        <v>德胜</v>
      </c>
      <c r="B597" s="2" t="str">
        <f>'[1]2025年已发货'!B:B</f>
        <v>螺纹钢</v>
      </c>
      <c r="C597" s="2" t="str">
        <f>'[1]2025年已发货'!C:C</f>
        <v>HRB400E Φ16*9m</v>
      </c>
      <c r="D597" s="2" t="str">
        <f>'[1]2025年已发货'!D:D</f>
        <v>吨</v>
      </c>
      <c r="E597" s="2">
        <f>'[1]2025年已发货'!E:E</f>
        <v>9</v>
      </c>
      <c r="F597" s="4">
        <f>'[1]2025年已发货'!F:F</f>
        <v>45705</v>
      </c>
      <c r="G597" s="2" t="str">
        <f>'[1]2025年已发货'!G:G</f>
        <v>（五冶钢构宜宾高县月江镇建设项目）  四川省宜宾市高县月江镇刚记超市斜对面(还阳组团沪碳二期项目)</v>
      </c>
      <c r="H597" s="2" t="str">
        <f>'[1]2025年已发货'!H:H</f>
        <v>张朝亮</v>
      </c>
      <c r="I597" s="2">
        <f>'[1]2025年已发货'!I:I</f>
        <v>15228205853</v>
      </c>
      <c r="J597" s="2" t="str">
        <f>_xlfn._xlws.FILTER(辅助信息!D:D,辅助信息!G:G=G597)</f>
        <v>五冶钢构-宜宾市南溪区高县月江镇建设项目</v>
      </c>
    </row>
    <row r="598" spans="1:10">
      <c r="A598" s="2" t="str">
        <f>'[1]2025年已发货'!A:A</f>
        <v>德胜</v>
      </c>
      <c r="B598" s="2" t="str">
        <f>'[1]2025年已发货'!B:B</f>
        <v>螺纹钢</v>
      </c>
      <c r="C598" s="2" t="str">
        <f>'[1]2025年已发货'!C:C</f>
        <v>HRB400E Φ18*9m</v>
      </c>
      <c r="D598" s="2" t="str">
        <f>'[1]2025年已发货'!D:D</f>
        <v>吨</v>
      </c>
      <c r="E598" s="2">
        <f>'[1]2025年已发货'!E:E</f>
        <v>26</v>
      </c>
      <c r="F598" s="4">
        <f>'[1]2025年已发货'!F:F</f>
        <v>45705</v>
      </c>
      <c r="G598" s="2" t="str">
        <f>'[1]2025年已发货'!G:G</f>
        <v>（五冶钢构宜宾高县月江镇建设项目）  四川省宜宾市高县月江镇刚记超市斜对面(还阳组团沪碳二期项目)</v>
      </c>
      <c r="H598" s="2" t="str">
        <f>'[1]2025年已发货'!H:H</f>
        <v>张朝亮</v>
      </c>
      <c r="I598" s="2">
        <f>'[1]2025年已发货'!I:I</f>
        <v>15228205853</v>
      </c>
      <c r="J598" s="2" t="str">
        <f>_xlfn._xlws.FILTER(辅助信息!D:D,辅助信息!G:G=G598)</f>
        <v>五冶钢构-宜宾市南溪区高县月江镇建设项目</v>
      </c>
    </row>
    <row r="599" spans="1:10">
      <c r="A599" s="2" t="str">
        <f>'[1]2025年已发货'!A:A</f>
        <v>润耀</v>
      </c>
      <c r="B599" s="2" t="str">
        <f>'[1]2025年已发货'!B:B</f>
        <v>螺纹钢</v>
      </c>
      <c r="C599" s="2" t="str">
        <f>'[1]2025年已发货'!C:C</f>
        <v>HRB400E Φ14 9m</v>
      </c>
      <c r="D599" s="2" t="str">
        <f>'[1]2025年已发货'!D:D</f>
        <v>吨</v>
      </c>
      <c r="E599" s="2">
        <f>'[1]2025年已发货'!E:E</f>
        <v>3</v>
      </c>
      <c r="F599" s="4">
        <f>'[1]2025年已发货'!F:F</f>
        <v>45705</v>
      </c>
      <c r="G599" s="2" t="str">
        <f>'[1]2025年已发货'!G:G</f>
        <v>（华西萌海科创农业生态谷）成都市简阳市白金山水库</v>
      </c>
      <c r="H599" s="2" t="str">
        <f>'[1]2025年已发货'!H:H</f>
        <v>石清国</v>
      </c>
      <c r="I599" s="2">
        <f>'[1]2025年已发货'!I:I</f>
        <v>13458642015</v>
      </c>
      <c r="J599" s="2" t="str">
        <f>_xlfn._xlws.FILTER(辅助信息!D:D,辅助信息!G:G=G599)</f>
        <v>华西萌海-科创农业生态谷</v>
      </c>
    </row>
    <row r="600" spans="1:10">
      <c r="A600" s="2" t="str">
        <f>'[1]2025年已发货'!A:A</f>
        <v>润耀</v>
      </c>
      <c r="B600" s="2" t="str">
        <f>'[1]2025年已发货'!B:B</f>
        <v>螺纹钢</v>
      </c>
      <c r="C600" s="2" t="str">
        <f>'[1]2025年已发货'!C:C</f>
        <v>HRB400E Φ16 9m</v>
      </c>
      <c r="D600" s="2" t="str">
        <f>'[1]2025年已发货'!D:D</f>
        <v>吨</v>
      </c>
      <c r="E600" s="2">
        <f>'[1]2025年已发货'!E:E</f>
        <v>6</v>
      </c>
      <c r="F600" s="4">
        <f>'[1]2025年已发货'!F:F</f>
        <v>45705</v>
      </c>
      <c r="G600" s="2" t="str">
        <f>'[1]2025年已发货'!G:G</f>
        <v>（华西萌海科创农业生态谷）成都市简阳市白金山水库</v>
      </c>
      <c r="H600" s="2" t="str">
        <f>'[1]2025年已发货'!H:H</f>
        <v>石清国</v>
      </c>
      <c r="I600" s="2">
        <f>'[1]2025年已发货'!I:I</f>
        <v>13458642015</v>
      </c>
      <c r="J600" s="2" t="str">
        <f>_xlfn._xlws.FILTER(辅助信息!D:D,辅助信息!G:G=G600)</f>
        <v>华西萌海-科创农业生态谷</v>
      </c>
    </row>
    <row r="601" spans="1:10">
      <c r="A601" s="2" t="str">
        <f>'[1]2025年已发货'!A:A</f>
        <v>润耀</v>
      </c>
      <c r="B601" s="2" t="str">
        <f>'[1]2025年已发货'!B:B</f>
        <v>螺纹钢</v>
      </c>
      <c r="C601" s="2" t="str">
        <f>'[1]2025年已发货'!C:C</f>
        <v>HRB400E Φ22 9m</v>
      </c>
      <c r="D601" s="2" t="str">
        <f>'[1]2025年已发货'!D:D</f>
        <v>吨</v>
      </c>
      <c r="E601" s="2">
        <f>'[1]2025年已发货'!E:E</f>
        <v>6</v>
      </c>
      <c r="F601" s="4">
        <f>'[1]2025年已发货'!F:F</f>
        <v>45705</v>
      </c>
      <c r="G601" s="2" t="str">
        <f>'[1]2025年已发货'!G:G</f>
        <v>（华西萌海科创农业生态谷）成都市简阳市白金山水库</v>
      </c>
      <c r="H601" s="2" t="str">
        <f>'[1]2025年已发货'!H:H</f>
        <v>石清国</v>
      </c>
      <c r="I601" s="2">
        <f>'[1]2025年已发货'!I:I</f>
        <v>13458642015</v>
      </c>
      <c r="J601" s="2" t="str">
        <f>_xlfn._xlws.FILTER(辅助信息!D:D,辅助信息!G:G=G601)</f>
        <v>华西萌海-科创农业生态谷</v>
      </c>
    </row>
    <row r="602" spans="1:10">
      <c r="A602" s="2" t="str">
        <f>'[1]2025年已发货'!A:A</f>
        <v>润耀</v>
      </c>
      <c r="B602" s="2" t="str">
        <f>'[1]2025年已发货'!B:B</f>
        <v>螺纹钢</v>
      </c>
      <c r="C602" s="2" t="str">
        <f>'[1]2025年已发货'!C:C</f>
        <v>HRB500E Φ12</v>
      </c>
      <c r="D602" s="2" t="str">
        <f>'[1]2025年已发货'!D:D</f>
        <v>吨</v>
      </c>
      <c r="E602" s="2">
        <f>'[1]2025年已发货'!E:E</f>
        <v>3</v>
      </c>
      <c r="F602" s="4">
        <f>'[1]2025年已发货'!F:F</f>
        <v>45705</v>
      </c>
      <c r="G602" s="2" t="str">
        <f>'[1]2025年已发货'!G:G</f>
        <v>（华西萌海科创农业生态谷）成都市简阳市白金山水库</v>
      </c>
      <c r="H602" s="2" t="str">
        <f>'[1]2025年已发货'!H:H</f>
        <v>石清国</v>
      </c>
      <c r="I602" s="2">
        <f>'[1]2025年已发货'!I:I</f>
        <v>13458642015</v>
      </c>
      <c r="J602" s="2" t="str">
        <f>_xlfn._xlws.FILTER(辅助信息!D:D,辅助信息!G:G=G602)</f>
        <v>华西萌海-科创农业生态谷</v>
      </c>
    </row>
    <row r="603" spans="1:10">
      <c r="A603" s="2" t="str">
        <f>'[1]2025年已发货'!A:A</f>
        <v>润耀</v>
      </c>
      <c r="B603" s="2" t="str">
        <f>'[1]2025年已发货'!B:B</f>
        <v>螺纹钢</v>
      </c>
      <c r="C603" s="2" t="str">
        <f>'[1]2025年已发货'!C:C</f>
        <v>HRB500E Φ20</v>
      </c>
      <c r="D603" s="2" t="str">
        <f>'[1]2025年已发货'!D:D</f>
        <v>吨</v>
      </c>
      <c r="E603" s="2">
        <f>'[1]2025年已发货'!E:E</f>
        <v>6</v>
      </c>
      <c r="F603" s="4">
        <f>'[1]2025年已发货'!F:F</f>
        <v>45705</v>
      </c>
      <c r="G603" s="2" t="str">
        <f>'[1]2025年已发货'!G:G</f>
        <v>（华西萌海科创农业生态谷）成都市简阳市白金山水库</v>
      </c>
      <c r="H603" s="2" t="str">
        <f>'[1]2025年已发货'!H:H</f>
        <v>石清国</v>
      </c>
      <c r="I603" s="2">
        <f>'[1]2025年已发货'!I:I</f>
        <v>13458642015</v>
      </c>
      <c r="J603" s="2" t="str">
        <f>_xlfn._xlws.FILTER(辅助信息!D:D,辅助信息!G:G=G603)</f>
        <v>华西萌海-科创农业生态谷</v>
      </c>
    </row>
    <row r="604" spans="1:10">
      <c r="A604" s="2" t="str">
        <f>'[1]2025年已发货'!A:A</f>
        <v>润耀</v>
      </c>
      <c r="B604" s="2" t="str">
        <f>'[1]2025年已发货'!B:B</f>
        <v>螺纹钢</v>
      </c>
      <c r="C604" s="2" t="str">
        <f>'[1]2025年已发货'!C:C</f>
        <v>HRB500E Φ22</v>
      </c>
      <c r="D604" s="2" t="str">
        <f>'[1]2025年已发货'!D:D</f>
        <v>吨</v>
      </c>
      <c r="E604" s="2">
        <f>'[1]2025年已发货'!E:E</f>
        <v>6</v>
      </c>
      <c r="F604" s="4">
        <f>'[1]2025年已发货'!F:F</f>
        <v>45705</v>
      </c>
      <c r="G604" s="2" t="str">
        <f>'[1]2025年已发货'!G:G</f>
        <v>（华西萌海科创农业生态谷）成都市简阳市白金山水库</v>
      </c>
      <c r="H604" s="2" t="str">
        <f>'[1]2025年已发货'!H:H</f>
        <v>石清国</v>
      </c>
      <c r="I604" s="2">
        <f>'[1]2025年已发货'!I:I</f>
        <v>13458642015</v>
      </c>
      <c r="J604" s="2" t="str">
        <f>_xlfn._xlws.FILTER(辅助信息!D:D,辅助信息!G:G=G604)</f>
        <v>华西萌海-科创农业生态谷</v>
      </c>
    </row>
    <row r="605" spans="1:10">
      <c r="A605" s="2" t="str">
        <f>'[1]2025年已发货'!A:A</f>
        <v>润耀</v>
      </c>
      <c r="B605" s="2" t="str">
        <f>'[1]2025年已发货'!B:B</f>
        <v>螺纹钢</v>
      </c>
      <c r="C605" s="2" t="str">
        <f>'[1]2025年已发货'!C:C</f>
        <v>HRB500E Φ25</v>
      </c>
      <c r="D605" s="2" t="str">
        <f>'[1]2025年已发货'!D:D</f>
        <v>吨</v>
      </c>
      <c r="E605" s="2">
        <f>'[1]2025年已发货'!E:E</f>
        <v>6</v>
      </c>
      <c r="F605" s="4">
        <f>'[1]2025年已发货'!F:F</f>
        <v>45705</v>
      </c>
      <c r="G605" s="2" t="str">
        <f>'[1]2025年已发货'!G:G</f>
        <v>（华西萌海科创农业生态谷）成都市简阳市白金山水库</v>
      </c>
      <c r="H605" s="2" t="str">
        <f>'[1]2025年已发货'!H:H</f>
        <v>石清国</v>
      </c>
      <c r="I605" s="2">
        <f>'[1]2025年已发货'!I:I</f>
        <v>13458642015</v>
      </c>
      <c r="J605" s="2" t="str">
        <f>_xlfn._xlws.FILTER(辅助信息!D:D,辅助信息!G:G=G605)</f>
        <v>华西萌海-科创农业生态谷</v>
      </c>
    </row>
    <row r="606" spans="1:10">
      <c r="A606" s="2" t="str">
        <f>'[1]2025年已发货'!A:A</f>
        <v>润耀</v>
      </c>
      <c r="B606" s="2" t="str">
        <f>'[1]2025年已发货'!B:B</f>
        <v>盘螺</v>
      </c>
      <c r="C606" s="2" t="str">
        <f>'[1]2025年已发货'!C:C</f>
        <v>HRB400E Φ12</v>
      </c>
      <c r="D606" s="2" t="str">
        <f>'[1]2025年已发货'!D:D</f>
        <v>吨</v>
      </c>
      <c r="E606" s="2">
        <f>'[1]2025年已发货'!E:E</f>
        <v>105</v>
      </c>
      <c r="F606" s="4">
        <f>'[1]2025年已发货'!F:F</f>
        <v>45706</v>
      </c>
      <c r="G606" s="2" t="str">
        <f>'[1]2025年已发货'!G:G</f>
        <v>（中铁广州局-资乐高速5标）四川省乐山市井研县宝五镇泡桐湾乐井路</v>
      </c>
      <c r="H606" s="2" t="str">
        <f>'[1]2025年已发货'!H:H</f>
        <v>廖俊杰</v>
      </c>
      <c r="I606" s="2">
        <f>'[1]2025年已发货'!I:I</f>
        <v>15775100965</v>
      </c>
      <c r="J606" s="2" vm="1" t="e">
        <f>_xlfn._xlws.FILTER(辅助信息!D:D,辅助信息!G:G=G606)</f>
        <v>#VALUE!</v>
      </c>
    </row>
    <row r="607" spans="1:10">
      <c r="A607" s="2" t="str">
        <f>'[1]2025年已发货'!A:A</f>
        <v>德胜</v>
      </c>
      <c r="B607" s="2" t="str">
        <f>'[1]2025年已发货'!B:B</f>
        <v>螺纹钢</v>
      </c>
      <c r="C607" s="2" t="str">
        <f>'[1]2025年已发货'!C:C</f>
        <v>HRB500EФ22*9m</v>
      </c>
      <c r="D607" s="2" t="str">
        <f>'[1]2025年已发货'!D:D</f>
        <v>吨</v>
      </c>
      <c r="E607" s="2">
        <f>'[1]2025年已发货'!E:E</f>
        <v>22</v>
      </c>
      <c r="F607" s="4">
        <f>'[1]2025年已发货'!F:F</f>
        <v>45706</v>
      </c>
      <c r="G607" s="2" t="str">
        <f>'[1]2025年已发货'!G:G</f>
        <v>（中核中原-温江北林医养综合体项目）四川省成都市温江区万春大道第三人民医院东</v>
      </c>
      <c r="H607" s="2" t="str">
        <f>'[1]2025年已发货'!H:H</f>
        <v>蔡杰</v>
      </c>
      <c r="I607" s="2">
        <f>'[1]2025年已发货'!I:I</f>
        <v>18875129329</v>
      </c>
      <c r="J607" s="2" vm="1" t="e">
        <f>_xlfn._xlws.FILTER(辅助信息!D:D,辅助信息!G:G=G607)</f>
        <v>#VALUE!</v>
      </c>
    </row>
    <row r="608" spans="1:10">
      <c r="A608" s="2" t="str">
        <f>'[1]2025年已发货'!A:A</f>
        <v>德胜</v>
      </c>
      <c r="B608" s="2" t="str">
        <f>'[1]2025年已发货'!B:B</f>
        <v>螺纹钢</v>
      </c>
      <c r="C608" s="2" t="str">
        <f>'[1]2025年已发货'!C:C</f>
        <v>HRB500EФ28*9m</v>
      </c>
      <c r="D608" s="2" t="str">
        <f>'[1]2025年已发货'!D:D</f>
        <v>吨</v>
      </c>
      <c r="E608" s="2">
        <f>'[1]2025年已发货'!E:E</f>
        <v>12</v>
      </c>
      <c r="F608" s="4">
        <f>'[1]2025年已发货'!F:F</f>
        <v>45706</v>
      </c>
      <c r="G608" s="2" t="str">
        <f>'[1]2025年已发货'!G:G</f>
        <v>（中核中原-温江北林医养综合体项目）四川省成都市温江区万春大道第三人民医院东</v>
      </c>
      <c r="H608" s="2" t="str">
        <f>'[1]2025年已发货'!H:H</f>
        <v>蔡杰</v>
      </c>
      <c r="I608" s="2">
        <f>'[1]2025年已发货'!I:I</f>
        <v>18875129329</v>
      </c>
      <c r="J608" s="2" vm="1" t="e">
        <f>_xlfn._xlws.FILTER(辅助信息!D:D,辅助信息!G:G=G608)</f>
        <v>#VALUE!</v>
      </c>
    </row>
    <row r="609" spans="1:10">
      <c r="A609" s="2" t="str">
        <f>'[1]2025年已发货'!A:A</f>
        <v>德胜</v>
      </c>
      <c r="B609" s="2" t="str">
        <f>'[1]2025年已发货'!B:B</f>
        <v>螺纹钢</v>
      </c>
      <c r="C609" s="2" t="str">
        <f>'[1]2025年已发货'!C:C</f>
        <v>HRB400E Φ16 9m</v>
      </c>
      <c r="D609" s="2" t="str">
        <f>'[1]2025年已发货'!D:D</f>
        <v>吨</v>
      </c>
      <c r="E609" s="2">
        <f>'[1]2025年已发货'!E:E</f>
        <v>35</v>
      </c>
      <c r="F609" s="4">
        <f>'[1]2025年已发货'!F:F</f>
        <v>45706</v>
      </c>
      <c r="G609" s="2" t="str">
        <f>'[1]2025年已发货'!G:G</f>
        <v>(中铁九局-铜资高速3标)四川省资阳市安岳县协和镇高狮村高狮枢纽互通</v>
      </c>
      <c r="H609" s="2" t="str">
        <f>'[1]2025年已发货'!H:H</f>
        <v>贺盼飞</v>
      </c>
      <c r="I609" s="2">
        <f>'[1]2025年已发货'!I:I</f>
        <v>19114513423</v>
      </c>
      <c r="J609" s="2" vm="1" t="e">
        <f>_xlfn._xlws.FILTER(辅助信息!D:D,辅助信息!G:G=G609)</f>
        <v>#VALUE!</v>
      </c>
    </row>
    <row r="610" spans="1:10">
      <c r="A610" s="2" t="str">
        <f>'[1]2025年已发货'!A:A</f>
        <v>德胜</v>
      </c>
      <c r="B610" s="2" t="str">
        <f>'[1]2025年已发货'!B:B</f>
        <v>螺纹钢</v>
      </c>
      <c r="C610" s="2" t="str">
        <f>'[1]2025年已发货'!C:C</f>
        <v>HRB400E Φ22 12m</v>
      </c>
      <c r="D610" s="2" t="str">
        <f>'[1]2025年已发货'!D:D</f>
        <v>吨</v>
      </c>
      <c r="E610" s="2">
        <f>'[1]2025年已发货'!E:E</f>
        <v>35</v>
      </c>
      <c r="F610" s="4">
        <f>'[1]2025年已发货'!F:F</f>
        <v>45706</v>
      </c>
      <c r="G610" s="2" t="str">
        <f>'[1]2025年已发货'!G:G</f>
        <v>（中铁广州局-成渝扩容2标）四川省资阳市雁江区南双路杨家糖房</v>
      </c>
      <c r="H610" s="2" t="str">
        <f>'[1]2025年已发货'!H:H</f>
        <v>邓志强</v>
      </c>
      <c r="I610" s="2">
        <f>'[1]2025年已发货'!I:I</f>
        <v>17603045490</v>
      </c>
      <c r="J610" s="2" vm="1" t="e">
        <f>_xlfn._xlws.FILTER(辅助信息!D:D,辅助信息!G:G=G610)</f>
        <v>#VALUE!</v>
      </c>
    </row>
    <row r="611" spans="1:10">
      <c r="A611" s="2" t="str">
        <f>'[1]2025年已发货'!A:A</f>
        <v>陕钢</v>
      </c>
      <c r="B611" s="2" t="str">
        <f>'[1]2025年已发货'!B:B</f>
        <v>高线</v>
      </c>
      <c r="C611" s="2" t="str">
        <f>'[1]2025年已发货'!C:C</f>
        <v>HPB300Φ8</v>
      </c>
      <c r="D611" s="2" t="str">
        <f>'[1]2025年已发货'!D:D</f>
        <v>吨</v>
      </c>
      <c r="E611" s="2">
        <f>'[1]2025年已发货'!E:E</f>
        <v>32.5</v>
      </c>
      <c r="F611" s="4">
        <f>'[1]2025年已发货'!F:F</f>
        <v>45706</v>
      </c>
      <c r="G611" s="2" t="str">
        <f>'[1]2025年已发货'!G:G</f>
        <v>（中冶智慧邻里中心项目）四川省成都市简阳市解放路153号锦城名都邻里中心项目</v>
      </c>
      <c r="H611" s="2" t="str">
        <f>'[1]2025年已发货'!H:H</f>
        <v>李章银</v>
      </c>
      <c r="I611" s="2">
        <f>'[1]2025年已发货'!I:I</f>
        <v>13880828727</v>
      </c>
      <c r="J611" s="2" vm="1" t="e">
        <f>_xlfn._xlws.FILTER(辅助信息!D:D,辅助信息!G:G=G611)</f>
        <v>#VALUE!</v>
      </c>
    </row>
    <row r="612" spans="1:10">
      <c r="A612" s="2" t="str">
        <f>'[1]2025年已发货'!A:A</f>
        <v>陕钢</v>
      </c>
      <c r="B612" s="2" t="str">
        <f>'[1]2025年已发货'!B:B</f>
        <v>螺纹钢</v>
      </c>
      <c r="C612" s="2" t="str">
        <f>'[1]2025年已发货'!C:C</f>
        <v>HRB400E Φ20 9m</v>
      </c>
      <c r="D612" s="2" t="str">
        <f>'[1]2025年已发货'!D:D</f>
        <v>吨</v>
      </c>
      <c r="E612" s="2">
        <f>'[1]2025年已发货'!E:E</f>
        <v>2.5</v>
      </c>
      <c r="F612" s="4">
        <f>'[1]2025年已发货'!F:F</f>
        <v>45706</v>
      </c>
      <c r="G612" s="2" t="str">
        <f>'[1]2025年已发货'!G:G</f>
        <v>（中冶智慧邻里中心项目）四川省成都市简阳市解放路153号锦城名都邻里中心项目</v>
      </c>
      <c r="H612" s="2" t="str">
        <f>'[1]2025年已发货'!H:H</f>
        <v>李章银</v>
      </c>
      <c r="I612" s="2">
        <f>'[1]2025年已发货'!I:I</f>
        <v>13880828727</v>
      </c>
      <c r="J612" s="2" vm="1" t="e">
        <f>_xlfn._xlws.FILTER(辅助信息!D:D,辅助信息!G:G=G612)</f>
        <v>#VALUE!</v>
      </c>
    </row>
    <row r="613" spans="1:10">
      <c r="A613" s="2" t="str">
        <f>'[1]2025年已发货'!A:A</f>
        <v>陕钢</v>
      </c>
      <c r="B613" s="2" t="str">
        <f>'[1]2025年已发货'!B:B</f>
        <v>螺纹钢</v>
      </c>
      <c r="C613" s="2" t="str">
        <f>'[1]2025年已发货'!C:C</f>
        <v>HRB500EФ28*9m</v>
      </c>
      <c r="D613" s="2" t="str">
        <f>'[1]2025年已发货'!D:D</f>
        <v>吨</v>
      </c>
      <c r="E613" s="2">
        <f>'[1]2025年已发货'!E:E</f>
        <v>14</v>
      </c>
      <c r="F613" s="4">
        <f>'[1]2025年已发货'!F:F</f>
        <v>45706</v>
      </c>
      <c r="G613" s="2" t="str">
        <f>'[1]2025年已发货'!G:G</f>
        <v>（中核中原-温江北林医养综合体项目）四川省成都市温江区万春大道第三人民医院东</v>
      </c>
      <c r="H613" s="2" t="str">
        <f>'[1]2025年已发货'!H:H</f>
        <v>蔡杰</v>
      </c>
      <c r="I613" s="2">
        <f>'[1]2025年已发货'!I:I</f>
        <v>18875129329</v>
      </c>
      <c r="J613" s="2" vm="1" t="e">
        <f>_xlfn._xlws.FILTER(辅助信息!D:D,辅助信息!G:G=G613)</f>
        <v>#VALUE!</v>
      </c>
    </row>
    <row r="614" spans="1:10">
      <c r="A614" s="2" t="str">
        <f>'[1]2025年已发货'!A:A</f>
        <v>陕钢</v>
      </c>
      <c r="B614" s="2" t="str">
        <f>'[1]2025年已发货'!B:B</f>
        <v>螺纹钢</v>
      </c>
      <c r="C614" s="2" t="str">
        <f>'[1]2025年已发货'!C:C</f>
        <v>HRB500EФ25*9m</v>
      </c>
      <c r="D614" s="2" t="str">
        <f>'[1]2025年已发货'!D:D</f>
        <v>吨</v>
      </c>
      <c r="E614" s="2">
        <f>'[1]2025年已发货'!E:E</f>
        <v>26</v>
      </c>
      <c r="F614" s="4">
        <f>'[1]2025年已发货'!F:F</f>
        <v>45706</v>
      </c>
      <c r="G614" s="2" t="str">
        <f>'[1]2025年已发货'!G:G</f>
        <v>（中核中原-温江北林医养综合体项目）四川省成都市温江区万春大道第三人民医院东</v>
      </c>
      <c r="H614" s="2" t="str">
        <f>'[1]2025年已发货'!H:H</f>
        <v>蔡杰</v>
      </c>
      <c r="I614" s="2">
        <f>'[1]2025年已发货'!I:I</f>
        <v>18875129329</v>
      </c>
      <c r="J614" s="2" vm="1" t="e">
        <f>_xlfn._xlws.FILTER(辅助信息!D:D,辅助信息!G:G=G614)</f>
        <v>#VALUE!</v>
      </c>
    </row>
    <row r="615" spans="1:10">
      <c r="A615" s="2" t="str">
        <f>'[1]2025年已发货'!A:A</f>
        <v>陕钢</v>
      </c>
      <c r="B615" s="2" t="str">
        <f>'[1]2025年已发货'!B:B</f>
        <v>螺纹钢</v>
      </c>
      <c r="C615" s="2" t="str">
        <f>'[1]2025年已发货'!C:C</f>
        <v>HRB500EФ20*9m</v>
      </c>
      <c r="D615" s="2" t="str">
        <f>'[1]2025年已发货'!D:D</f>
        <v>吨</v>
      </c>
      <c r="E615" s="2">
        <f>'[1]2025年已发货'!E:E</f>
        <v>18</v>
      </c>
      <c r="F615" s="4">
        <f>'[1]2025年已发货'!F:F</f>
        <v>45706</v>
      </c>
      <c r="G615" s="2" t="str">
        <f>'[1]2025年已发货'!G:G</f>
        <v>（中核中原-温江北林医养综合体项目）四川省成都市温江区万春大道第三人民医院东</v>
      </c>
      <c r="H615" s="2" t="str">
        <f>'[1]2025年已发货'!H:H</f>
        <v>蔡杰</v>
      </c>
      <c r="I615" s="2">
        <f>'[1]2025年已发货'!I:I</f>
        <v>18875129329</v>
      </c>
      <c r="J615" s="2" vm="1" t="e">
        <f>_xlfn._xlws.FILTER(辅助信息!D:D,辅助信息!G:G=G615)</f>
        <v>#VALUE!</v>
      </c>
    </row>
    <row r="616" spans="1:10">
      <c r="A616" s="2" t="str">
        <f>'[1]2025年已发货'!A:A</f>
        <v>陕钢</v>
      </c>
      <c r="B616" s="2" t="str">
        <f>'[1]2025年已发货'!B:B</f>
        <v>螺纹钢</v>
      </c>
      <c r="C616" s="2" t="str">
        <f>'[1]2025年已发货'!C:C</f>
        <v>HRB500EФ18*9m</v>
      </c>
      <c r="D616" s="2" t="str">
        <f>'[1]2025年已发货'!D:D</f>
        <v>吨</v>
      </c>
      <c r="E616" s="2">
        <f>'[1]2025年已发货'!E:E</f>
        <v>25</v>
      </c>
      <c r="F616" s="4">
        <f>'[1]2025年已发货'!F:F</f>
        <v>45706</v>
      </c>
      <c r="G616" s="2" t="str">
        <f>'[1]2025年已发货'!G:G</f>
        <v>（中核中原-温江北林医养综合体项目）四川省成都市温江区万春大道第三人民医院东</v>
      </c>
      <c r="H616" s="2" t="str">
        <f>'[1]2025年已发货'!H:H</f>
        <v>蔡杰</v>
      </c>
      <c r="I616" s="2">
        <f>'[1]2025年已发货'!I:I</f>
        <v>18875129329</v>
      </c>
      <c r="J616" s="2" vm="1" t="e">
        <f>_xlfn._xlws.FILTER(辅助信息!D:D,辅助信息!G:G=G616)</f>
        <v>#VALUE!</v>
      </c>
    </row>
    <row r="617" spans="1:10">
      <c r="A617" s="2" t="str">
        <f>'[1]2025年已发货'!A:A</f>
        <v>陕钢</v>
      </c>
      <c r="B617" s="2" t="str">
        <f>'[1]2025年已发货'!B:B</f>
        <v>螺纹钢</v>
      </c>
      <c r="C617" s="2" t="str">
        <f>'[1]2025年已发货'!C:C</f>
        <v>HRB500EФ14*9m</v>
      </c>
      <c r="D617" s="2" t="str">
        <f>'[1]2025年已发货'!D:D</f>
        <v>吨</v>
      </c>
      <c r="E617" s="2">
        <f>'[1]2025年已发货'!E:E</f>
        <v>10</v>
      </c>
      <c r="F617" s="4">
        <f>'[1]2025年已发货'!F:F</f>
        <v>45706</v>
      </c>
      <c r="G617" s="2" t="str">
        <f>'[1]2025年已发货'!G:G</f>
        <v>（中核中原-温江北林医养综合体项目）四川省成都市温江区万春大道第三人民医院东</v>
      </c>
      <c r="H617" s="2" t="str">
        <f>'[1]2025年已发货'!H:H</f>
        <v>蔡杰</v>
      </c>
      <c r="I617" s="2">
        <f>'[1]2025年已发货'!I:I</f>
        <v>18875129329</v>
      </c>
      <c r="J617" s="2" vm="1" t="e">
        <f>_xlfn._xlws.FILTER(辅助信息!D:D,辅助信息!G:G=G617)</f>
        <v>#VALUE!</v>
      </c>
    </row>
    <row r="618" spans="1:10">
      <c r="A618" s="2" t="str">
        <f>'[1]2025年已发货'!A:A</f>
        <v>陕钢</v>
      </c>
      <c r="B618" s="2" t="str">
        <f>'[1]2025年已发货'!B:B</f>
        <v>螺纹钢</v>
      </c>
      <c r="C618" s="2" t="str">
        <f>'[1]2025年已发货'!C:C</f>
        <v>HRB500EФ12*9m</v>
      </c>
      <c r="D618" s="2" t="str">
        <f>'[1]2025年已发货'!D:D</f>
        <v>吨</v>
      </c>
      <c r="E618" s="2">
        <f>'[1]2025年已发货'!E:E</f>
        <v>6</v>
      </c>
      <c r="F618" s="4">
        <f>'[1]2025年已发货'!F:F</f>
        <v>45706</v>
      </c>
      <c r="G618" s="2" t="str">
        <f>'[1]2025年已发货'!G:G</f>
        <v>（中核中原-温江北林医养综合体项目）四川省成都市温江区万春大道第三人民医院东</v>
      </c>
      <c r="H618" s="2" t="str">
        <f>'[1]2025年已发货'!H:H</f>
        <v>蔡杰</v>
      </c>
      <c r="I618" s="2">
        <f>'[1]2025年已发货'!I:I</f>
        <v>18875129329</v>
      </c>
      <c r="J618" s="2" vm="1" t="e">
        <f>_xlfn._xlws.FILTER(辅助信息!D:D,辅助信息!G:G=G618)</f>
        <v>#VALUE!</v>
      </c>
    </row>
    <row r="619" spans="1:10">
      <c r="A619" s="2" t="str">
        <f>'[1]2025年已发货'!A:A</f>
        <v>陕钢</v>
      </c>
      <c r="B619" s="2" t="str">
        <f>'[1]2025年已发货'!B:B</f>
        <v>螺纹钢</v>
      </c>
      <c r="C619" s="2" t="str">
        <f>'[1]2025年已发货'!C:C</f>
        <v>HRB400EФ16*9m</v>
      </c>
      <c r="D619" s="2" t="str">
        <f>'[1]2025年已发货'!D:D</f>
        <v>吨</v>
      </c>
      <c r="E619" s="2">
        <f>'[1]2025年已发货'!E:E</f>
        <v>13</v>
      </c>
      <c r="F619" s="4">
        <f>'[1]2025年已发货'!F:F</f>
        <v>45706</v>
      </c>
      <c r="G619" s="2" t="str">
        <f>'[1]2025年已发货'!G:G</f>
        <v>（中核中原-温江北林医养综合体项目）四川省成都市温江区万春大道第三人民医院东</v>
      </c>
      <c r="H619" s="2" t="str">
        <f>'[1]2025年已发货'!H:H</f>
        <v>蔡杰</v>
      </c>
      <c r="I619" s="2">
        <f>'[1]2025年已发货'!I:I</f>
        <v>18875129329</v>
      </c>
      <c r="J619" s="2" vm="1" t="e">
        <f>_xlfn._xlws.FILTER(辅助信息!D:D,辅助信息!G:G=G619)</f>
        <v>#VALUE!</v>
      </c>
    </row>
    <row r="620" spans="1:10">
      <c r="A620" s="2" t="str">
        <f>'[1]2025年已发货'!A:A</f>
        <v>陕钢</v>
      </c>
      <c r="B620" s="2" t="str">
        <f>'[1]2025年已发货'!B:B</f>
        <v>盘螺</v>
      </c>
      <c r="C620" s="2" t="str">
        <f>'[1]2025年已发货'!C:C</f>
        <v>HRB400EΦ10</v>
      </c>
      <c r="D620" s="2" t="str">
        <f>'[1]2025年已发货'!D:D</f>
        <v>吨</v>
      </c>
      <c r="E620" s="2">
        <f>'[1]2025年已发货'!E:E</f>
        <v>5</v>
      </c>
      <c r="F620" s="4">
        <f>'[1]2025年已发货'!F:F</f>
        <v>45706</v>
      </c>
      <c r="G620" s="2" t="str">
        <f>'[1]2025年已发货'!G:G</f>
        <v>（中核中原-温江北林医养综合体项目）四川省成都市温江区万春大道第三人民医院东</v>
      </c>
      <c r="H620" s="2" t="str">
        <f>'[1]2025年已发货'!H:H</f>
        <v>蔡杰</v>
      </c>
      <c r="I620" s="2">
        <f>'[1]2025年已发货'!I:I</f>
        <v>18875129329</v>
      </c>
      <c r="J620" s="2" vm="1" t="e">
        <f>_xlfn._xlws.FILTER(辅助信息!D:D,辅助信息!G:G=G620)</f>
        <v>#VALUE!</v>
      </c>
    </row>
    <row r="621" spans="1:10">
      <c r="A621" s="2" t="str">
        <f>'[1]2025年已发货'!A:A</f>
        <v>陕钢</v>
      </c>
      <c r="B621" s="2" t="str">
        <f>'[1]2025年已发货'!B:B</f>
        <v>盘螺</v>
      </c>
      <c r="C621" s="2" t="str">
        <f>'[1]2025年已发货'!C:C</f>
        <v>HRB400EΦ8</v>
      </c>
      <c r="D621" s="2" t="str">
        <f>'[1]2025年已发货'!D:D</f>
        <v>吨</v>
      </c>
      <c r="E621" s="2">
        <f>'[1]2025年已发货'!E:E</f>
        <v>3</v>
      </c>
      <c r="F621" s="4">
        <f>'[1]2025年已发货'!F:F</f>
        <v>45706</v>
      </c>
      <c r="G621" s="2" t="str">
        <f>'[1]2025年已发货'!G:G</f>
        <v>（中核中原-温江北林医养综合体项目）四川省成都市温江区万春大道第三人民医院东</v>
      </c>
      <c r="H621" s="2" t="str">
        <f>'[1]2025年已发货'!H:H</f>
        <v>蔡杰</v>
      </c>
      <c r="I621" s="2">
        <f>'[1]2025年已发货'!I:I</f>
        <v>18875129329</v>
      </c>
      <c r="J621" s="2" vm="1" t="e">
        <f>_xlfn._xlws.FILTER(辅助信息!D:D,辅助信息!G:G=G621)</f>
        <v>#VALUE!</v>
      </c>
    </row>
    <row r="622" spans="1:10">
      <c r="A622" s="2" t="str">
        <f>'[1]2025年已发货'!A:A</f>
        <v>达钢</v>
      </c>
      <c r="B622" s="2" t="str">
        <f>'[1]2025年已发货'!B:B</f>
        <v>盘螺</v>
      </c>
      <c r="C622" s="2" t="str">
        <f>'[1]2025年已发货'!C:C</f>
        <v>HRB400E Φ6</v>
      </c>
      <c r="D622" s="2" t="str">
        <f>'[1]2025年已发货'!D:D</f>
        <v>吨</v>
      </c>
      <c r="E622" s="2">
        <f>'[1]2025年已发货'!E:E</f>
        <v>10</v>
      </c>
      <c r="F622" s="4">
        <f>'[1]2025年已发货'!F:F</f>
        <v>45706</v>
      </c>
      <c r="G622" s="2" t="str">
        <f>'[1]2025年已发货'!G:G</f>
        <v>（五冶钢构宜宾高县月江镇建设项目）  四川省宜宾市高县月江镇刚记超市斜对面(还阳组团沪碳二期项目)</v>
      </c>
      <c r="H622" s="2" t="str">
        <f>'[1]2025年已发货'!H:H</f>
        <v>张朝亮</v>
      </c>
      <c r="I622" s="2">
        <f>'[1]2025年已发货'!I:I</f>
        <v>15228205853</v>
      </c>
      <c r="J622" s="2" t="str">
        <f>_xlfn._xlws.FILTER(辅助信息!D:D,辅助信息!G:G=G622)</f>
        <v>五冶钢构-宜宾市南溪区高县月江镇建设项目</v>
      </c>
    </row>
    <row r="623" spans="1:10">
      <c r="A623" s="2" t="str">
        <f>'[1]2025年已发货'!A:A</f>
        <v>达钢</v>
      </c>
      <c r="B623" s="2" t="str">
        <f>'[1]2025年已发货'!B:B</f>
        <v>盘螺</v>
      </c>
      <c r="C623" s="2" t="str">
        <f>'[1]2025年已发货'!C:C</f>
        <v>HRB400E Φ8</v>
      </c>
      <c r="D623" s="2" t="str">
        <f>'[1]2025年已发货'!D:D</f>
        <v>吨</v>
      </c>
      <c r="E623" s="2">
        <f>'[1]2025年已发货'!E:E</f>
        <v>25</v>
      </c>
      <c r="F623" s="4">
        <f>'[1]2025年已发货'!F:F</f>
        <v>45706</v>
      </c>
      <c r="G623" s="2" t="str">
        <f>'[1]2025年已发货'!G:G</f>
        <v>（五冶钢构宜宾高县月江镇建设项目）  四川省宜宾市高县月江镇刚记超市斜对面(还阳组团沪碳二期项目)</v>
      </c>
      <c r="H623" s="2" t="str">
        <f>'[1]2025年已发货'!H:H</f>
        <v>张朝亮</v>
      </c>
      <c r="I623" s="2">
        <f>'[1]2025年已发货'!I:I</f>
        <v>15228205853</v>
      </c>
      <c r="J623" s="2" t="str">
        <f>_xlfn._xlws.FILTER(辅助信息!D:D,辅助信息!G:G=G623)</f>
        <v>五冶钢构-宜宾市南溪区高县月江镇建设项目</v>
      </c>
    </row>
    <row r="624" spans="1:10">
      <c r="A624" s="2" t="str">
        <f>'[1]2025年已发货'!A:A</f>
        <v>达钢</v>
      </c>
      <c r="B624" s="2" t="str">
        <f>'[1]2025年已发货'!B:B</f>
        <v>螺纹钢</v>
      </c>
      <c r="C624" s="2" t="str">
        <f>'[1]2025年已发货'!C:C</f>
        <v>HRB400E Φ14 9m</v>
      </c>
      <c r="D624" s="2" t="str">
        <f>'[1]2025年已发货'!D:D</f>
        <v>吨</v>
      </c>
      <c r="E624" s="2">
        <f>'[1]2025年已发货'!E:E</f>
        <v>20</v>
      </c>
      <c r="F624" s="4">
        <f>'[1]2025年已发货'!F:F</f>
        <v>45706</v>
      </c>
      <c r="G624" s="2" t="str">
        <f>'[1]2025年已发货'!G:G</f>
        <v>（五冶达州国道542项目-养护工区）四川省达州市达川区管村镇油房村</v>
      </c>
      <c r="H624" s="2" t="str">
        <f>'[1]2025年已发货'!H:H</f>
        <v>侯自强</v>
      </c>
      <c r="I624" s="2">
        <f>'[1]2025年已发货'!I:I</f>
        <v>13281725223</v>
      </c>
      <c r="J624" s="2" vm="1" t="e">
        <f>_xlfn._xlws.FILTER(辅助信息!D:D,辅助信息!G:G=G624)</f>
        <v>#VALUE!</v>
      </c>
    </row>
    <row r="625" spans="1:10">
      <c r="A625" s="2" t="str">
        <f>'[1]2025年已发货'!A:A</f>
        <v>达钢</v>
      </c>
      <c r="B625" s="2" t="str">
        <f>'[1]2025年已发货'!B:B</f>
        <v>螺纹钢</v>
      </c>
      <c r="C625" s="2" t="str">
        <f>'[1]2025年已发货'!C:C</f>
        <v>HRB400E Φ16 9m</v>
      </c>
      <c r="D625" s="2" t="str">
        <f>'[1]2025年已发货'!D:D</f>
        <v>吨</v>
      </c>
      <c r="E625" s="2">
        <f>'[1]2025年已发货'!E:E</f>
        <v>9</v>
      </c>
      <c r="F625" s="4">
        <f>'[1]2025年已发货'!F:F</f>
        <v>45706</v>
      </c>
      <c r="G625" s="2" t="str">
        <f>'[1]2025年已发货'!G:G</f>
        <v>（五冶达州国道542项目-养护工区）四川省达州市达川区管村镇油房村</v>
      </c>
      <c r="H625" s="2" t="str">
        <f>'[1]2025年已发货'!H:H</f>
        <v>侯自强</v>
      </c>
      <c r="I625" s="2">
        <f>'[1]2025年已发货'!I:I</f>
        <v>13281725223</v>
      </c>
      <c r="J625" s="2" vm="1" t="e">
        <f>_xlfn._xlws.FILTER(辅助信息!D:D,辅助信息!G:G=G625)</f>
        <v>#VALUE!</v>
      </c>
    </row>
    <row r="626" spans="1:10">
      <c r="A626" s="2" t="str">
        <f>'[1]2025年已发货'!A:A</f>
        <v>达钢</v>
      </c>
      <c r="B626" s="2" t="str">
        <f>'[1]2025年已发货'!B:B</f>
        <v>螺纹钢</v>
      </c>
      <c r="C626" s="2" t="str">
        <f>'[1]2025年已发货'!C:C</f>
        <v>HRB400E Φ25 9m</v>
      </c>
      <c r="D626" s="2" t="str">
        <f>'[1]2025年已发货'!D:D</f>
        <v>吨</v>
      </c>
      <c r="E626" s="2">
        <f>'[1]2025年已发货'!E:E</f>
        <v>21</v>
      </c>
      <c r="F626" s="4">
        <f>'[1]2025年已发货'!F:F</f>
        <v>45706</v>
      </c>
      <c r="G626" s="2" t="str">
        <f>'[1]2025年已发货'!G:G</f>
        <v>（五冶达州国道542项目-养护工区）四川省达州市达川区管村镇油房村</v>
      </c>
      <c r="H626" s="2" t="str">
        <f>'[1]2025年已发货'!H:H</f>
        <v>侯自强</v>
      </c>
      <c r="I626" s="2">
        <f>'[1]2025年已发货'!I:I</f>
        <v>13281725223</v>
      </c>
      <c r="J626" s="2" vm="1" t="e">
        <f>_xlfn._xlws.FILTER(辅助信息!D:D,辅助信息!G:G=G626)</f>
        <v>#VALUE!</v>
      </c>
    </row>
    <row r="627" spans="1:10">
      <c r="A627" s="2" t="str">
        <f>'[1]2025年已发货'!A:A</f>
        <v>达钢</v>
      </c>
      <c r="B627" s="2" t="str">
        <f>'[1]2025年已发货'!B:B</f>
        <v>螺纹钢</v>
      </c>
      <c r="C627" s="2" t="str">
        <f>'[1]2025年已发货'!C:C</f>
        <v>HRB400E Φ25 9m</v>
      </c>
      <c r="D627" s="2" t="str">
        <f>'[1]2025年已发货'!D:D</f>
        <v>吨</v>
      </c>
      <c r="E627" s="2">
        <f>'[1]2025年已发货'!E:E</f>
        <v>175</v>
      </c>
      <c r="F627" s="4">
        <f>'[1]2025年已发货'!F:F</f>
        <v>45706</v>
      </c>
      <c r="G627" s="2" t="str">
        <f>'[1]2025年已发货'!G:G</f>
        <v>(五冶钢构医学科学产业园建设项目房建三部-排洪渠)四川省南充市顺庆区搬罾街道学府大道二段</v>
      </c>
      <c r="H627" s="2" t="str">
        <f>'[1]2025年已发货'!H:H</f>
        <v>郑林</v>
      </c>
      <c r="I627" s="2">
        <f>'[1]2025年已发货'!I:I</f>
        <v>18349955455</v>
      </c>
      <c r="J627" s="2" t="str">
        <f>_xlfn._xlws.FILTER(辅助信息!D:D,辅助信息!G:G=G627)</f>
        <v>五冶钢构南充医学科学产业园建设项目</v>
      </c>
    </row>
    <row r="628" spans="1:10">
      <c r="A628" s="2" t="str">
        <f>'[1]2025年已发货'!A:A</f>
        <v>达钢</v>
      </c>
      <c r="B628" s="2" t="str">
        <f>'[1]2025年已发货'!B:B</f>
        <v>螺纹钢</v>
      </c>
      <c r="C628" s="2" t="str">
        <f>'[1]2025年已发货'!C:C</f>
        <v>HRB400E Φ25 12m</v>
      </c>
      <c r="D628" s="2" t="str">
        <f>'[1]2025年已发货'!D:D</f>
        <v>吨</v>
      </c>
      <c r="E628" s="2">
        <f>'[1]2025年已发货'!E:E</f>
        <v>70</v>
      </c>
      <c r="F628" s="4">
        <f>'[1]2025年已发货'!F:F</f>
        <v>45706</v>
      </c>
      <c r="G628" s="2" t="str">
        <f>'[1]2025年已发货'!G:G</f>
        <v>(五冶钢构医学科学产业园建设项目房建三部-排洪渠)四川省南充市顺庆区搬罾街道学府大道二段</v>
      </c>
      <c r="H628" s="2" t="str">
        <f>'[1]2025年已发货'!H:H</f>
        <v>郑林</v>
      </c>
      <c r="I628" s="2">
        <f>'[1]2025年已发货'!I:I</f>
        <v>18349955455</v>
      </c>
      <c r="J628" s="2" t="str">
        <f>_xlfn._xlws.FILTER(辅助信息!D:D,辅助信息!G:G=G628)</f>
        <v>五冶钢构南充医学科学产业园建设项目</v>
      </c>
    </row>
    <row r="629" spans="1:10">
      <c r="A629" s="2" t="str">
        <f>'[1]2025年已发货'!A:A</f>
        <v>达钢</v>
      </c>
      <c r="B629" s="2" t="str">
        <f>'[1]2025年已发货'!B:B</f>
        <v>高线</v>
      </c>
      <c r="C629" s="2" t="str">
        <f>'[1]2025年已发货'!C:C</f>
        <v>HPB300 Φ8</v>
      </c>
      <c r="D629" s="2" t="str">
        <f>'[1]2025年已发货'!D:D</f>
        <v>吨</v>
      </c>
      <c r="E629" s="2">
        <f>'[1]2025年已发货'!E:E</f>
        <v>6</v>
      </c>
      <c r="F629" s="4">
        <f>'[1]2025年已发货'!F:F</f>
        <v>45706</v>
      </c>
      <c r="G629" s="2" t="str">
        <f>'[1]2025年已发货'!G:G</f>
        <v>（四川商建-射洪城乡一体化项目）遂宁市射洪市忠新幼儿园北侧约220米新溪小区</v>
      </c>
      <c r="H629" s="2" t="str">
        <f>'[1]2025年已发货'!H:H</f>
        <v>柏子刚</v>
      </c>
      <c r="I629" s="2">
        <f>'[1]2025年已发货'!I:I</f>
        <v>15692885305</v>
      </c>
      <c r="J629" s="2" t="str">
        <f>_xlfn._xlws.FILTER(辅助信息!D:D,辅助信息!G:G=G629)</f>
        <v>四川商建
射洪城乡一体化项目</v>
      </c>
    </row>
    <row r="630" spans="1:10">
      <c r="A630" s="2" t="str">
        <f>'[1]2025年已发货'!A:A</f>
        <v>达钢</v>
      </c>
      <c r="B630" s="2" t="str">
        <f>'[1]2025年已发货'!B:B</f>
        <v>盘螺</v>
      </c>
      <c r="C630" s="2" t="str">
        <f>'[1]2025年已发货'!C:C</f>
        <v>HRB400E Φ8</v>
      </c>
      <c r="D630" s="2" t="str">
        <f>'[1]2025年已发货'!D:D</f>
        <v>吨</v>
      </c>
      <c r="E630" s="2">
        <f>'[1]2025年已发货'!E:E</f>
        <v>35</v>
      </c>
      <c r="F630" s="4">
        <f>'[1]2025年已发货'!F:F</f>
        <v>45706</v>
      </c>
      <c r="G630" s="2" t="str">
        <f>'[1]2025年已发货'!G:G</f>
        <v>（四川商建-射洪城乡一体化项目）遂宁市射洪市忠新幼儿园北侧约220米新溪小区</v>
      </c>
      <c r="H630" s="2" t="str">
        <f>'[1]2025年已发货'!H:H</f>
        <v>柏子刚</v>
      </c>
      <c r="I630" s="2">
        <f>'[1]2025年已发货'!I:I</f>
        <v>15692885305</v>
      </c>
      <c r="J630" s="2" t="str">
        <f>_xlfn._xlws.FILTER(辅助信息!D:D,辅助信息!G:G=G630)</f>
        <v>四川商建
射洪城乡一体化项目</v>
      </c>
    </row>
    <row r="631" spans="1:10">
      <c r="A631" s="2" t="str">
        <f>'[1]2025年已发货'!A:A</f>
        <v>达钢</v>
      </c>
      <c r="B631" s="2" t="str">
        <f>'[1]2025年已发货'!B:B</f>
        <v>盘螺</v>
      </c>
      <c r="C631" s="2" t="str">
        <f>'[1]2025年已发货'!C:C</f>
        <v>HRB400E Φ10</v>
      </c>
      <c r="D631" s="2" t="str">
        <f>'[1]2025年已发货'!D:D</f>
        <v>吨</v>
      </c>
      <c r="E631" s="2">
        <f>'[1]2025年已发货'!E:E</f>
        <v>30</v>
      </c>
      <c r="F631" s="4">
        <f>'[1]2025年已发货'!F:F</f>
        <v>45706</v>
      </c>
      <c r="G631" s="2" t="str">
        <f>'[1]2025年已发货'!G:G</f>
        <v>（四川商建-射洪城乡一体化项目）遂宁市射洪市忠新幼儿园北侧约220米新溪小区</v>
      </c>
      <c r="H631" s="2" t="str">
        <f>'[1]2025年已发货'!H:H</f>
        <v>柏子刚</v>
      </c>
      <c r="I631" s="2">
        <f>'[1]2025年已发货'!I:I</f>
        <v>15692885305</v>
      </c>
      <c r="J631" s="2" t="str">
        <f>_xlfn._xlws.FILTER(辅助信息!D:D,辅助信息!G:G=G631)</f>
        <v>四川商建
射洪城乡一体化项目</v>
      </c>
    </row>
    <row r="632" spans="1:10">
      <c r="A632" s="2" t="str">
        <f>'[1]2025年已发货'!A:A</f>
        <v>达钢</v>
      </c>
      <c r="B632" s="2" t="str">
        <f>'[1]2025年已发货'!B:B</f>
        <v>螺纹钢</v>
      </c>
      <c r="C632" s="2" t="str">
        <f>'[1]2025年已发货'!C:C</f>
        <v>HRB400E Φ12 9m</v>
      </c>
      <c r="D632" s="2" t="str">
        <f>'[1]2025年已发货'!D:D</f>
        <v>吨</v>
      </c>
      <c r="E632" s="2">
        <f>'[1]2025年已发货'!E:E</f>
        <v>21</v>
      </c>
      <c r="F632" s="4">
        <f>'[1]2025年已发货'!F:F</f>
        <v>45706</v>
      </c>
      <c r="G632" s="2" t="str">
        <f>'[1]2025年已发货'!G:G</f>
        <v>（四川商建-射洪城乡一体化项目）遂宁市射洪市忠新幼儿园北侧约220米新溪小区</v>
      </c>
      <c r="H632" s="2" t="str">
        <f>'[1]2025年已发货'!H:H</f>
        <v>柏子刚</v>
      </c>
      <c r="I632" s="2">
        <f>'[1]2025年已发货'!I:I</f>
        <v>15692885305</v>
      </c>
      <c r="J632" s="2" t="str">
        <f>_xlfn._xlws.FILTER(辅助信息!D:D,辅助信息!G:G=G632)</f>
        <v>四川商建
射洪城乡一体化项目</v>
      </c>
    </row>
    <row r="633" spans="1:10">
      <c r="A633" s="2" t="str">
        <f>'[1]2025年已发货'!A:A</f>
        <v>达钢</v>
      </c>
      <c r="B633" s="2" t="str">
        <f>'[1]2025年已发货'!B:B</f>
        <v>螺纹钢</v>
      </c>
      <c r="C633" s="2" t="str">
        <f>'[1]2025年已发货'!C:C</f>
        <v>HRB500E Φ25</v>
      </c>
      <c r="D633" s="2" t="str">
        <f>'[1]2025年已发货'!D:D</f>
        <v>吨</v>
      </c>
      <c r="E633" s="2">
        <f>'[1]2025年已发货'!E:E</f>
        <v>15</v>
      </c>
      <c r="F633" s="4">
        <f>'[1]2025年已发货'!F:F</f>
        <v>45706</v>
      </c>
      <c r="G633" s="2" t="str">
        <f>'[1]2025年已发货'!G:G</f>
        <v>（四川商建-射洪城乡一体化项目）遂宁市射洪市忠新幼儿园北侧约220米新溪小区</v>
      </c>
      <c r="H633" s="2" t="str">
        <f>'[1]2025年已发货'!H:H</f>
        <v>柏子刚</v>
      </c>
      <c r="I633" s="2">
        <f>'[1]2025年已发货'!I:I</f>
        <v>15692885305</v>
      </c>
      <c r="J633" s="2" t="str">
        <f>_xlfn._xlws.FILTER(辅助信息!D:D,辅助信息!G:G=G633)</f>
        <v>四川商建
射洪城乡一体化项目</v>
      </c>
    </row>
    <row r="634" spans="1:10">
      <c r="A634" s="2" t="str">
        <f>'[1]2025年已发货'!A:A</f>
        <v>达钢</v>
      </c>
      <c r="B634" s="2" t="str">
        <f>'[1]2025年已发货'!B:B</f>
        <v>螺纹钢</v>
      </c>
      <c r="C634" s="2" t="str">
        <f>'[1]2025年已发货'!C:C</f>
        <v>HRB400E Φ12 9m</v>
      </c>
      <c r="D634" s="2" t="str">
        <f>'[1]2025年已发货'!D:D</f>
        <v>吨</v>
      </c>
      <c r="E634" s="2">
        <f>'[1]2025年已发货'!E:E</f>
        <v>15</v>
      </c>
      <c r="F634" s="4">
        <f>'[1]2025年已发货'!F:F</f>
        <v>45707</v>
      </c>
      <c r="G634" s="2" t="str">
        <f>'[1]2025年已发货'!G:G</f>
        <v>（五冶达州国道542项目-二工区黄家湾隧道工段）四川省达州市达川区赵固镇黄家坡</v>
      </c>
      <c r="H634" s="2" t="str">
        <f>'[1]2025年已发货'!H:H</f>
        <v>罗永方</v>
      </c>
      <c r="I634" s="2">
        <f>'[1]2025年已发货'!I:I</f>
        <v>13551450899</v>
      </c>
      <c r="J634" s="2" vm="1" t="e">
        <f>_xlfn._xlws.FILTER(辅助信息!D:D,辅助信息!G:G=G634)</f>
        <v>#VALUE!</v>
      </c>
    </row>
    <row r="635" spans="1:10">
      <c r="A635" s="2" t="str">
        <f>'[1]2025年已发货'!A:A</f>
        <v>达钢</v>
      </c>
      <c r="B635" s="2" t="str">
        <f>'[1]2025年已发货'!B:B</f>
        <v>螺纹钢</v>
      </c>
      <c r="C635" s="2" t="str">
        <f>'[1]2025年已发货'!C:C</f>
        <v>HRB400E Φ16 9m</v>
      </c>
      <c r="D635" s="2" t="str">
        <f>'[1]2025年已发货'!D:D</f>
        <v>吨</v>
      </c>
      <c r="E635" s="2">
        <f>'[1]2025年已发货'!E:E</f>
        <v>21</v>
      </c>
      <c r="F635" s="4">
        <f>'[1]2025年已发货'!F:F</f>
        <v>45707</v>
      </c>
      <c r="G635" s="2" t="str">
        <f>'[1]2025年已发货'!G:G</f>
        <v>（五冶达州国道542项目-二工区黄家湾隧道工段）四川省达州市达川区赵固镇黄家坡</v>
      </c>
      <c r="H635" s="2" t="str">
        <f>'[1]2025年已发货'!H:H</f>
        <v>罗永方</v>
      </c>
      <c r="I635" s="2">
        <f>'[1]2025年已发货'!I:I</f>
        <v>13551450899</v>
      </c>
      <c r="J635" s="2" vm="1" t="e">
        <f>_xlfn._xlws.FILTER(辅助信息!D:D,辅助信息!G:G=G635)</f>
        <v>#VALUE!</v>
      </c>
    </row>
    <row r="636" spans="1:10">
      <c r="A636" s="2" t="str">
        <f>'[1]2025年已发货'!A:A</f>
        <v>达钢</v>
      </c>
      <c r="B636" s="2" t="str">
        <f>'[1]2025年已发货'!B:B</f>
        <v>螺纹钢</v>
      </c>
      <c r="C636" s="2" t="str">
        <f>'[1]2025年已发货'!C:C</f>
        <v>HRB400E Φ18 9m</v>
      </c>
      <c r="D636" s="2" t="str">
        <f>'[1]2025年已发货'!D:D</f>
        <v>吨</v>
      </c>
      <c r="E636" s="2">
        <f>'[1]2025年已发货'!E:E</f>
        <v>35</v>
      </c>
      <c r="F636" s="4">
        <f>'[1]2025年已发货'!F:F</f>
        <v>45707</v>
      </c>
      <c r="G636" s="2" t="str">
        <f>'[1]2025年已发货'!G:G</f>
        <v>（五冶达州国道542项目-二工区黄家湾隧道工段）四川省达州市达川区赵固镇黄家坡</v>
      </c>
      <c r="H636" s="2" t="str">
        <f>'[1]2025年已发货'!H:H</f>
        <v>罗永方</v>
      </c>
      <c r="I636" s="2">
        <f>'[1]2025年已发货'!I:I</f>
        <v>13551450899</v>
      </c>
      <c r="J636" s="2" vm="1" t="e">
        <f>_xlfn._xlws.FILTER(辅助信息!D:D,辅助信息!G:G=G636)</f>
        <v>#VALUE!</v>
      </c>
    </row>
    <row r="637" spans="1:10">
      <c r="A637" s="2" t="str">
        <f>'[1]2025年已发货'!A:A</f>
        <v>达钢</v>
      </c>
      <c r="B637" s="2" t="str">
        <f>'[1]2025年已发货'!B:B</f>
        <v>螺纹钢</v>
      </c>
      <c r="C637" s="2" t="str">
        <f>'[1]2025年已发货'!C:C</f>
        <v>HRB400E Φ20 9m</v>
      </c>
      <c r="D637" s="2" t="str">
        <f>'[1]2025年已发货'!D:D</f>
        <v>吨</v>
      </c>
      <c r="E637" s="2">
        <f>'[1]2025年已发货'!E:E</f>
        <v>50</v>
      </c>
      <c r="F637" s="4">
        <f>'[1]2025年已发货'!F:F</f>
        <v>45707</v>
      </c>
      <c r="G637" s="2" t="str">
        <f>'[1]2025年已发货'!G:G</f>
        <v>（五冶达州国道542项目-二工区巴河特大桥工段-4号墩）达州市达川区桥湾镇陈余村</v>
      </c>
      <c r="H637" s="2" t="str">
        <f>'[1]2025年已发货'!H:H</f>
        <v>谭福中</v>
      </c>
      <c r="I637" s="2">
        <f>'[1]2025年已发货'!I:I</f>
        <v>15828538619</v>
      </c>
      <c r="J637" s="2" vm="1" t="e">
        <f>_xlfn._xlws.FILTER(辅助信息!D:D,辅助信息!G:G=G637)</f>
        <v>#VALUE!</v>
      </c>
    </row>
    <row r="638" spans="1:10">
      <c r="A638" s="2" t="str">
        <f>'[1]2025年已发货'!A:A</f>
        <v>德胜</v>
      </c>
      <c r="B638" s="2" t="str">
        <f>'[1]2025年已发货'!B:B</f>
        <v>螺纹钢</v>
      </c>
      <c r="C638" s="2" t="str">
        <f>'[1]2025年已发货'!C:C</f>
        <v>HRB400EФ25*9m</v>
      </c>
      <c r="D638" s="2" t="str">
        <f>'[1]2025年已发货'!D:D</f>
        <v>吨</v>
      </c>
      <c r="E638" s="2">
        <f>'[1]2025年已发货'!E:E</f>
        <v>35</v>
      </c>
      <c r="F638" s="4">
        <f>'[1]2025年已发货'!F:F</f>
        <v>45707</v>
      </c>
      <c r="G638" s="2" t="str">
        <f>'[1]2025年已发货'!G:G</f>
        <v>（中铁一局四公司康新高速TJ1-1标雅加梗隧道）四川省甘孜州康定市雅加梗</v>
      </c>
      <c r="H638" s="2" t="str">
        <f>'[1]2025年已发货'!H:H</f>
        <v>王锡俊</v>
      </c>
      <c r="I638" s="2">
        <f>'[1]2025年已发货'!I:I</f>
        <v>18736877891</v>
      </c>
      <c r="J638" s="2" vm="1" t="e">
        <f>_xlfn._xlws.FILTER(辅助信息!D:D,辅助信息!G:G=G638)</f>
        <v>#VALUE!</v>
      </c>
    </row>
    <row r="639" spans="1:10">
      <c r="A639" s="2" t="str">
        <f>'[1]2025年已发货'!A:A</f>
        <v>德胜</v>
      </c>
      <c r="B639" s="2" t="str">
        <f>'[1]2025年已发货'!B:B</f>
        <v>螺纹钢</v>
      </c>
      <c r="C639" s="2" t="str">
        <f>'[1]2025年已发货'!C:C</f>
        <v>HRB400E Φ12 9m</v>
      </c>
      <c r="D639" s="2" t="str">
        <f>'[1]2025年已发货'!D:D</f>
        <v>吨</v>
      </c>
      <c r="E639" s="2">
        <f>'[1]2025年已发货'!E:E</f>
        <v>6</v>
      </c>
      <c r="F639" s="4">
        <f>'[1]2025年已发货'!F:F</f>
        <v>45707</v>
      </c>
      <c r="G639" s="2" t="str">
        <f>'[1]2025年已发货'!G:G</f>
        <v>（五冶钢构宜宾高县月江镇建设项目）  四川省宜宾市高县月江镇刚记超市斜对面(还阳组团沪碳二期项目)</v>
      </c>
      <c r="H639" s="2" t="str">
        <f>'[1]2025年已发货'!H:H</f>
        <v>张朝亮</v>
      </c>
      <c r="I639" s="2">
        <f>'[1]2025年已发货'!I:I</f>
        <v>15228205853</v>
      </c>
      <c r="J639" s="2" t="str">
        <f>_xlfn._xlws.FILTER(辅助信息!D:D,辅助信息!G:G=G639)</f>
        <v>五冶钢构-宜宾市南溪区高县月江镇建设项目</v>
      </c>
    </row>
    <row r="640" spans="1:10">
      <c r="A640" s="2" t="str">
        <f>'[1]2025年已发货'!A:A</f>
        <v>德胜</v>
      </c>
      <c r="B640" s="2" t="str">
        <f>'[1]2025年已发货'!B:B</f>
        <v>螺纹钢</v>
      </c>
      <c r="C640" s="2" t="str">
        <f>'[1]2025年已发货'!C:C</f>
        <v>HRB400E Φ16 9m</v>
      </c>
      <c r="D640" s="2" t="str">
        <f>'[1]2025年已发货'!D:D</f>
        <v>吨</v>
      </c>
      <c r="E640" s="2">
        <f>'[1]2025年已发货'!E:E</f>
        <v>30</v>
      </c>
      <c r="F640" s="4">
        <f>'[1]2025年已发货'!F:F</f>
        <v>45707</v>
      </c>
      <c r="G640" s="2" t="str">
        <f>'[1]2025年已发货'!G:G</f>
        <v>（五冶钢构宜宾高县月江镇建设项目）  四川省宜宾市高县月江镇刚记超市斜对面(还阳组团沪碳二期项目)</v>
      </c>
      <c r="H640" s="2" t="str">
        <f>'[1]2025年已发货'!H:H</f>
        <v>张朝亮</v>
      </c>
      <c r="I640" s="2">
        <f>'[1]2025年已发货'!I:I</f>
        <v>15228205853</v>
      </c>
      <c r="J640" s="2" t="str">
        <f>_xlfn._xlws.FILTER(辅助信息!D:D,辅助信息!G:G=G640)</f>
        <v>五冶钢构-宜宾市南溪区高县月江镇建设项目</v>
      </c>
    </row>
    <row r="641" spans="1:10">
      <c r="A641" s="2" t="str">
        <f>'[1]2025年已发货'!A:A</f>
        <v>陕钢</v>
      </c>
      <c r="B641" s="2" t="str">
        <f>'[1]2025年已发货'!B:B</f>
        <v>螺纹钢</v>
      </c>
      <c r="C641" s="2" t="str">
        <f>'[1]2025年已发货'!C:C</f>
        <v>HRB400E Φ16 9m</v>
      </c>
      <c r="D641" s="2" t="str">
        <f>'[1]2025年已发货'!D:D</f>
        <v>吨</v>
      </c>
      <c r="E641" s="2">
        <f>'[1]2025年已发货'!E:E</f>
        <v>45</v>
      </c>
      <c r="F641" s="4">
        <f>'[1]2025年已发货'!F:F</f>
        <v>45707</v>
      </c>
      <c r="G641" s="2" t="str">
        <f>'[1]2025年已发货'!G:G</f>
        <v>(五冶钢构医学科学产业园建设项目房建三部-排洪渠)四川省南充市顺庆区搬罾街道学府大道二段</v>
      </c>
      <c r="H641" s="2" t="str">
        <f>'[1]2025年已发货'!H:H</f>
        <v>郑林</v>
      </c>
      <c r="I641" s="2">
        <f>'[1]2025年已发货'!I:I</f>
        <v>18349955455</v>
      </c>
      <c r="J641" s="2" t="str">
        <f>_xlfn._xlws.FILTER(辅助信息!D:D,辅助信息!G:G=G641)</f>
        <v>五冶钢构南充医学科学产业园建设项目</v>
      </c>
    </row>
    <row r="642" spans="1:10">
      <c r="A642" s="2" t="str">
        <f>'[1]2025年已发货'!A:A</f>
        <v>陕钢</v>
      </c>
      <c r="B642" s="2" t="str">
        <f>'[1]2025年已发货'!B:B</f>
        <v>螺纹钢</v>
      </c>
      <c r="C642" s="2" t="str">
        <f>'[1]2025年已发货'!C:C</f>
        <v>HRB400E Φ25 12m</v>
      </c>
      <c r="D642" s="2" t="str">
        <f>'[1]2025年已发货'!D:D</f>
        <v>吨</v>
      </c>
      <c r="E642" s="2">
        <f>'[1]2025年已发货'!E:E</f>
        <v>25</v>
      </c>
      <c r="F642" s="4">
        <f>'[1]2025年已发货'!F:F</f>
        <v>45707</v>
      </c>
      <c r="G642" s="2" t="str">
        <f>'[1]2025年已发货'!G:G</f>
        <v>(五冶钢构医学科学产业园建设项目房建三部-排洪渠)四川省南充市顺庆区搬罾街道学府大道二段</v>
      </c>
      <c r="H642" s="2" t="str">
        <f>'[1]2025年已发货'!H:H</f>
        <v>郑林</v>
      </c>
      <c r="I642" s="2">
        <f>'[1]2025年已发货'!I:I</f>
        <v>18349955455</v>
      </c>
      <c r="J642" s="2" t="str">
        <f>_xlfn._xlws.FILTER(辅助信息!D:D,辅助信息!G:G=G642)</f>
        <v>五冶钢构南充医学科学产业园建设项目</v>
      </c>
    </row>
    <row r="643" spans="1:10">
      <c r="A643" s="2" t="str">
        <f>'[1]2025年已发货'!A:A</f>
        <v>润耀</v>
      </c>
      <c r="B643" s="2" t="str">
        <f>'[1]2025年已发货'!B:B</f>
        <v>高线</v>
      </c>
      <c r="C643" s="2" t="str">
        <f>'[1]2025年已发货'!C:C</f>
        <v>HPB300Φ10</v>
      </c>
      <c r="D643" s="2" t="str">
        <f>'[1]2025年已发货'!D:D</f>
        <v>吨</v>
      </c>
      <c r="E643" s="2">
        <f>'[1]2025年已发货'!E:E</f>
        <v>70</v>
      </c>
      <c r="F643" s="4">
        <f>'[1]2025年已发货'!F:F</f>
        <v>45707</v>
      </c>
      <c r="G643" s="2" t="str">
        <f>'[1]2025年已发货'!G:G</f>
        <v>（中铁三局-铜资高速1标）四川省资阳市安岳县石羊镇猫坝村2#钢筋场</v>
      </c>
      <c r="H643" s="2" t="str">
        <f>'[1]2025年已发货'!H:H</f>
        <v>王雪</v>
      </c>
      <c r="I643" s="2">
        <f>'[1]2025年已发货'!I:I</f>
        <v>18729676589</v>
      </c>
      <c r="J643" s="2" vm="1" t="e">
        <f>_xlfn._xlws.FILTER(辅助信息!D:D,辅助信息!G:G=G643)</f>
        <v>#VALUE!</v>
      </c>
    </row>
    <row r="644" spans="1:10">
      <c r="A644" s="2" t="str">
        <f>'[1]2025年已发货'!A:A</f>
        <v>润耀</v>
      </c>
      <c r="B644" s="2" t="str">
        <f>'[1]2025年已发货'!B:B</f>
        <v>盘圆</v>
      </c>
      <c r="C644" s="2" t="str">
        <f>'[1]2025年已发货'!C:C</f>
        <v>HPB300Ф8</v>
      </c>
      <c r="D644" s="2" t="str">
        <f>'[1]2025年已发货'!D:D</f>
        <v>吨</v>
      </c>
      <c r="E644" s="2">
        <f>'[1]2025年已发货'!E:E</f>
        <v>35</v>
      </c>
      <c r="F644" s="4">
        <f>'[1]2025年已发货'!F:F</f>
        <v>45707</v>
      </c>
      <c r="G644" s="2" t="str">
        <f>'[1]2025年已发货'!G:G</f>
        <v>（中铁一局四公司康新高速TJ1-1标贡不卡隧道）四川省甘孜州康定市折多塘村车管所旁</v>
      </c>
      <c r="H644" s="2" t="str">
        <f>'[1]2025年已发货'!H:H</f>
        <v>王锡俊</v>
      </c>
      <c r="I644" s="2">
        <f>'[1]2025年已发货'!I:I</f>
        <v>18736877891</v>
      </c>
      <c r="J644" s="2" vm="1" t="e">
        <f>_xlfn._xlws.FILTER(辅助信息!D:D,辅助信息!G:G=G644)</f>
        <v>#VALUE!</v>
      </c>
    </row>
    <row r="645" spans="1:10">
      <c r="A645" s="2" t="str">
        <f>'[1]2025年已发货'!A:A</f>
        <v>润耀</v>
      </c>
      <c r="B645" s="2" t="str">
        <f>'[1]2025年已发货'!B:B</f>
        <v>螺纹钢</v>
      </c>
      <c r="C645" s="2" t="str">
        <f>'[1]2025年已发货'!C:C</f>
        <v>HRB400E Φ14 9m</v>
      </c>
      <c r="D645" s="2" t="str">
        <f>'[1]2025年已发货'!D:D</f>
        <v>吨</v>
      </c>
      <c r="E645" s="2">
        <f>'[1]2025年已发货'!E:E</f>
        <v>3</v>
      </c>
      <c r="F645" s="4">
        <f>'[1]2025年已发货'!F:F</f>
        <v>45707</v>
      </c>
      <c r="G645" s="2" t="str">
        <f>'[1]2025年已发货'!G:G</f>
        <v>（华西萌海科创农业生态谷）成都市简阳市白金山水库</v>
      </c>
      <c r="H645" s="2" t="str">
        <f>'[1]2025年已发货'!H:H</f>
        <v>石清国</v>
      </c>
      <c r="I645" s="2">
        <f>'[1]2025年已发货'!I:I</f>
        <v>13458642015</v>
      </c>
      <c r="J645" s="2" t="str">
        <f>_xlfn._xlws.FILTER(辅助信息!D:D,辅助信息!G:G=G645)</f>
        <v>华西萌海-科创农业生态谷</v>
      </c>
    </row>
    <row r="646" spans="1:10">
      <c r="A646" s="2" t="str">
        <f>'[1]2025年已发货'!A:A</f>
        <v>润耀</v>
      </c>
      <c r="B646" s="2" t="str">
        <f>'[1]2025年已发货'!B:B</f>
        <v>螺纹钢</v>
      </c>
      <c r="C646" s="2" t="str">
        <f>'[1]2025年已发货'!C:C</f>
        <v>HRB400E Φ16 9m</v>
      </c>
      <c r="D646" s="2" t="str">
        <f>'[1]2025年已发货'!D:D</f>
        <v>吨</v>
      </c>
      <c r="E646" s="2">
        <f>'[1]2025年已发货'!E:E</f>
        <v>5</v>
      </c>
      <c r="F646" s="4">
        <f>'[1]2025年已发货'!F:F</f>
        <v>45707</v>
      </c>
      <c r="G646" s="2" t="str">
        <f>'[1]2025年已发货'!G:G</f>
        <v>（华西萌海科创农业生态谷）成都市简阳市白金山水库</v>
      </c>
      <c r="H646" s="2" t="str">
        <f>'[1]2025年已发货'!H:H</f>
        <v>石清国</v>
      </c>
      <c r="I646" s="2">
        <f>'[1]2025年已发货'!I:I</f>
        <v>13458642015</v>
      </c>
      <c r="J646" s="2" t="str">
        <f>_xlfn._xlws.FILTER(辅助信息!D:D,辅助信息!G:G=G646)</f>
        <v>华西萌海-科创农业生态谷</v>
      </c>
    </row>
    <row r="647" spans="1:10">
      <c r="A647" s="2" t="str">
        <f>'[1]2025年已发货'!A:A</f>
        <v>润耀</v>
      </c>
      <c r="B647" s="2" t="str">
        <f>'[1]2025年已发货'!B:B</f>
        <v>螺纹钢</v>
      </c>
      <c r="C647" s="2" t="str">
        <f>'[1]2025年已发货'!C:C</f>
        <v>HRB400E Φ22 9m</v>
      </c>
      <c r="D647" s="2" t="str">
        <f>'[1]2025年已发货'!D:D</f>
        <v>吨</v>
      </c>
      <c r="E647" s="2">
        <f>'[1]2025年已发货'!E:E</f>
        <v>5</v>
      </c>
      <c r="F647" s="4">
        <f>'[1]2025年已发货'!F:F</f>
        <v>45707</v>
      </c>
      <c r="G647" s="2" t="str">
        <f>'[1]2025年已发货'!G:G</f>
        <v>（华西萌海科创农业生态谷）成都市简阳市白金山水库</v>
      </c>
      <c r="H647" s="2" t="str">
        <f>'[1]2025年已发货'!H:H</f>
        <v>石清国</v>
      </c>
      <c r="I647" s="2">
        <f>'[1]2025年已发货'!I:I</f>
        <v>13458642015</v>
      </c>
      <c r="J647" s="2" t="str">
        <f>_xlfn._xlws.FILTER(辅助信息!D:D,辅助信息!G:G=G647)</f>
        <v>华西萌海-科创农业生态谷</v>
      </c>
    </row>
    <row r="648" spans="1:10">
      <c r="A648" s="2" t="str">
        <f>'[1]2025年已发货'!A:A</f>
        <v>润耀</v>
      </c>
      <c r="B648" s="2" t="str">
        <f>'[1]2025年已发货'!B:B</f>
        <v>螺纹钢</v>
      </c>
      <c r="C648" s="2" t="str">
        <f>'[1]2025年已发货'!C:C</f>
        <v>HRB500E Φ12</v>
      </c>
      <c r="D648" s="2" t="str">
        <f>'[1]2025年已发货'!D:D</f>
        <v>吨</v>
      </c>
      <c r="E648" s="2">
        <f>'[1]2025年已发货'!E:E</f>
        <v>3</v>
      </c>
      <c r="F648" s="4">
        <f>'[1]2025年已发货'!F:F</f>
        <v>45707</v>
      </c>
      <c r="G648" s="2" t="str">
        <f>'[1]2025年已发货'!G:G</f>
        <v>（华西萌海科创农业生态谷）成都市简阳市白金山水库</v>
      </c>
      <c r="H648" s="2" t="str">
        <f>'[1]2025年已发货'!H:H</f>
        <v>石清国</v>
      </c>
      <c r="I648" s="2">
        <f>'[1]2025年已发货'!I:I</f>
        <v>13458642015</v>
      </c>
      <c r="J648" s="2" t="str">
        <f>_xlfn._xlws.FILTER(辅助信息!D:D,辅助信息!G:G=G648)</f>
        <v>华西萌海-科创农业生态谷</v>
      </c>
    </row>
    <row r="649" spans="1:10">
      <c r="A649" s="2" t="str">
        <f>'[1]2025年已发货'!A:A</f>
        <v>润耀</v>
      </c>
      <c r="B649" s="2" t="str">
        <f>'[1]2025年已发货'!B:B</f>
        <v>螺纹钢</v>
      </c>
      <c r="C649" s="2" t="str">
        <f>'[1]2025年已发货'!C:C</f>
        <v>HRB500E Φ20</v>
      </c>
      <c r="D649" s="2" t="str">
        <f>'[1]2025年已发货'!D:D</f>
        <v>吨</v>
      </c>
      <c r="E649" s="2">
        <f>'[1]2025年已发货'!E:E</f>
        <v>5</v>
      </c>
      <c r="F649" s="4">
        <f>'[1]2025年已发货'!F:F</f>
        <v>45707</v>
      </c>
      <c r="G649" s="2" t="str">
        <f>'[1]2025年已发货'!G:G</f>
        <v>（华西萌海科创农业生态谷）成都市简阳市白金山水库</v>
      </c>
      <c r="H649" s="2" t="str">
        <f>'[1]2025年已发货'!H:H</f>
        <v>石清国</v>
      </c>
      <c r="I649" s="2">
        <f>'[1]2025年已发货'!I:I</f>
        <v>13458642015</v>
      </c>
      <c r="J649" s="2" t="str">
        <f>_xlfn._xlws.FILTER(辅助信息!D:D,辅助信息!G:G=G649)</f>
        <v>华西萌海-科创农业生态谷</v>
      </c>
    </row>
    <row r="650" spans="1:10">
      <c r="A650" s="2" t="str">
        <f>'[1]2025年已发货'!A:A</f>
        <v>润耀</v>
      </c>
      <c r="B650" s="2" t="str">
        <f>'[1]2025年已发货'!B:B</f>
        <v>螺纹钢</v>
      </c>
      <c r="C650" s="2" t="str">
        <f>'[1]2025年已发货'!C:C</f>
        <v>HRB500E Φ22</v>
      </c>
      <c r="D650" s="2" t="str">
        <f>'[1]2025年已发货'!D:D</f>
        <v>吨</v>
      </c>
      <c r="E650" s="2">
        <f>'[1]2025年已发货'!E:E</f>
        <v>5</v>
      </c>
      <c r="F650" s="4">
        <f>'[1]2025年已发货'!F:F</f>
        <v>45707</v>
      </c>
      <c r="G650" s="2" t="str">
        <f>'[1]2025年已发货'!G:G</f>
        <v>（华西萌海科创农业生态谷）成都市简阳市白金山水库</v>
      </c>
      <c r="H650" s="2" t="str">
        <f>'[1]2025年已发货'!H:H</f>
        <v>石清国</v>
      </c>
      <c r="I650" s="2">
        <f>'[1]2025年已发货'!I:I</f>
        <v>13458642015</v>
      </c>
      <c r="J650" s="2" t="str">
        <f>_xlfn._xlws.FILTER(辅助信息!D:D,辅助信息!G:G=G650)</f>
        <v>华西萌海-科创农业生态谷</v>
      </c>
    </row>
    <row r="651" spans="1:10">
      <c r="A651" s="2" t="str">
        <f>'[1]2025年已发货'!A:A</f>
        <v>润耀</v>
      </c>
      <c r="B651" s="2" t="str">
        <f>'[1]2025年已发货'!B:B</f>
        <v>螺纹钢</v>
      </c>
      <c r="C651" s="2" t="str">
        <f>'[1]2025年已发货'!C:C</f>
        <v>HRB500E Φ25</v>
      </c>
      <c r="D651" s="2" t="str">
        <f>'[1]2025年已发货'!D:D</f>
        <v>吨</v>
      </c>
      <c r="E651" s="2">
        <f>'[1]2025年已发货'!E:E</f>
        <v>10</v>
      </c>
      <c r="F651" s="4">
        <f>'[1]2025年已发货'!F:F</f>
        <v>45707</v>
      </c>
      <c r="G651" s="2" t="str">
        <f>'[1]2025年已发货'!G:G</f>
        <v>（华西萌海科创农业生态谷）成都市简阳市白金山水库</v>
      </c>
      <c r="H651" s="2" t="str">
        <f>'[1]2025年已发货'!H:H</f>
        <v>石清国</v>
      </c>
      <c r="I651" s="2">
        <f>'[1]2025年已发货'!I:I</f>
        <v>13458642015</v>
      </c>
      <c r="J651" s="2" t="str">
        <f>_xlfn._xlws.FILTER(辅助信息!D:D,辅助信息!G:G=G651)</f>
        <v>华西萌海-科创农业生态谷</v>
      </c>
    </row>
    <row r="652" spans="1:10">
      <c r="A652" s="2" t="str">
        <f>'[1]2025年已发货'!A:A</f>
        <v>润耀</v>
      </c>
      <c r="B652" s="2" t="str">
        <f>'[1]2025年已发货'!B:B</f>
        <v>盘螺</v>
      </c>
      <c r="C652" s="2" t="str">
        <f>'[1]2025年已发货'!C:C</f>
        <v>HRB400E Φ8</v>
      </c>
      <c r="D652" s="2" t="str">
        <f>'[1]2025年已发货'!D:D</f>
        <v>吨</v>
      </c>
      <c r="E652" s="2">
        <f>'[1]2025年已发货'!E:E</f>
        <v>10</v>
      </c>
      <c r="F652" s="4">
        <f>'[1]2025年已发货'!F:F</f>
        <v>45707</v>
      </c>
      <c r="G652" s="2" t="str">
        <f>'[1]2025年已发货'!G:G</f>
        <v>(华西颐海-科创农业生态谷-1号钢筋房)成都市简阳市白金山水库</v>
      </c>
      <c r="H652" s="2" t="str">
        <f>'[1]2025年已发货'!H:H</f>
        <v>石清国</v>
      </c>
      <c r="I652" s="2">
        <f>'[1]2025年已发货'!I:I</f>
        <v>13458642015</v>
      </c>
      <c r="J652" s="2" t="str">
        <f>_xlfn._xlws.FILTER(辅助信息!D:D,辅助信息!G:G=G652)</f>
        <v>华西颐海-科创农业生态谷</v>
      </c>
    </row>
    <row r="653" spans="1:10">
      <c r="A653" s="2" t="str">
        <f>'[1]2025年已发货'!A:A</f>
        <v>润耀</v>
      </c>
      <c r="B653" s="2" t="str">
        <f>'[1]2025年已发货'!B:B</f>
        <v>盘螺</v>
      </c>
      <c r="C653" s="2" t="str">
        <f>'[1]2025年已发货'!C:C</f>
        <v>HRB400E Φ10</v>
      </c>
      <c r="D653" s="2" t="str">
        <f>'[1]2025年已发货'!D:D</f>
        <v>吨</v>
      </c>
      <c r="E653" s="2">
        <f>'[1]2025年已发货'!E:E</f>
        <v>10</v>
      </c>
      <c r="F653" s="4">
        <f>'[1]2025年已发货'!F:F</f>
        <v>45707</v>
      </c>
      <c r="G653" s="2" t="str">
        <f>'[1]2025年已发货'!G:G</f>
        <v>(华西颐海-科创农业生态谷-1号钢筋房)成都市简阳市白金山水库</v>
      </c>
      <c r="H653" s="2" t="str">
        <f>'[1]2025年已发货'!H:H</f>
        <v>石清国</v>
      </c>
      <c r="I653" s="2">
        <f>'[1]2025年已发货'!I:I</f>
        <v>13458642015</v>
      </c>
      <c r="J653" s="2" t="str">
        <f>_xlfn._xlws.FILTER(辅助信息!D:D,辅助信息!G:G=G653)</f>
        <v>华西颐海-科创农业生态谷</v>
      </c>
    </row>
    <row r="654" spans="1:10">
      <c r="A654" s="2" t="str">
        <f>'[1]2025年已发货'!A:A</f>
        <v>润耀</v>
      </c>
      <c r="B654" s="2" t="str">
        <f>'[1]2025年已发货'!B:B</f>
        <v>螺纹钢</v>
      </c>
      <c r="C654" s="2" t="str">
        <f>'[1]2025年已发货'!C:C</f>
        <v>HRB500E Φ12</v>
      </c>
      <c r="D654" s="2" t="str">
        <f>'[1]2025年已发货'!D:D</f>
        <v>吨</v>
      </c>
      <c r="E654" s="2">
        <f>'[1]2025年已发货'!E:E</f>
        <v>17</v>
      </c>
      <c r="F654" s="4">
        <f>'[1]2025年已发货'!F:F</f>
        <v>45707</v>
      </c>
      <c r="G654" s="2" t="str">
        <f>'[1]2025年已发货'!G:G</f>
        <v>(华西颐海-科创农业生态谷-1号钢筋房)成都市简阳市白金山水库</v>
      </c>
      <c r="H654" s="2" t="str">
        <f>'[1]2025年已发货'!H:H</f>
        <v>石清国</v>
      </c>
      <c r="I654" s="2">
        <f>'[1]2025年已发货'!I:I</f>
        <v>13458642015</v>
      </c>
      <c r="J654" s="2" t="str">
        <f>_xlfn._xlws.FILTER(辅助信息!D:D,辅助信息!G:G=G654)</f>
        <v>华西颐海-科创农业生态谷</v>
      </c>
    </row>
    <row r="655" spans="1:10">
      <c r="A655" s="2" t="str">
        <f>'[1]2025年已发货'!A:A</f>
        <v>润耀</v>
      </c>
      <c r="B655" s="2" t="str">
        <f>'[1]2025年已发货'!B:B</f>
        <v>螺纹钢</v>
      </c>
      <c r="C655" s="2" t="str">
        <f>'[1]2025年已发货'!C:C</f>
        <v>HRB500E Φ14</v>
      </c>
      <c r="D655" s="2" t="str">
        <f>'[1]2025年已发货'!D:D</f>
        <v>吨</v>
      </c>
      <c r="E655" s="2">
        <f>'[1]2025年已发货'!E:E</f>
        <v>8</v>
      </c>
      <c r="F655" s="4">
        <f>'[1]2025年已发货'!F:F</f>
        <v>45707</v>
      </c>
      <c r="G655" s="2" t="str">
        <f>'[1]2025年已发货'!G:G</f>
        <v>(华西颐海-科创农业生态谷-1号钢筋房)成都市简阳市白金山水库</v>
      </c>
      <c r="H655" s="2" t="str">
        <f>'[1]2025年已发货'!H:H</f>
        <v>石清国</v>
      </c>
      <c r="I655" s="2">
        <f>'[1]2025年已发货'!I:I</f>
        <v>13458642015</v>
      </c>
      <c r="J655" s="2" t="str">
        <f>_xlfn._xlws.FILTER(辅助信息!D:D,辅助信息!G:G=G655)</f>
        <v>华西颐海-科创农业生态谷</v>
      </c>
    </row>
    <row r="656" spans="1:10">
      <c r="A656" s="2" t="str">
        <f>'[1]2025年已发货'!A:A</f>
        <v>润耀</v>
      </c>
      <c r="B656" s="2" t="str">
        <f>'[1]2025年已发货'!B:B</f>
        <v>螺纹钢</v>
      </c>
      <c r="C656" s="2" t="str">
        <f>'[1]2025年已发货'!C:C</f>
        <v>HRB500E Φ18</v>
      </c>
      <c r="D656" s="2" t="str">
        <f>'[1]2025年已发货'!D:D</f>
        <v>吨</v>
      </c>
      <c r="E656" s="2">
        <f>'[1]2025年已发货'!E:E</f>
        <v>5</v>
      </c>
      <c r="F656" s="4">
        <f>'[1]2025年已发货'!F:F</f>
        <v>45707</v>
      </c>
      <c r="G656" s="2" t="str">
        <f>'[1]2025年已发货'!G:G</f>
        <v>(华西颐海-科创农业生态谷-1号钢筋房)成都市简阳市白金山水库</v>
      </c>
      <c r="H656" s="2" t="str">
        <f>'[1]2025年已发货'!H:H</f>
        <v>石清国</v>
      </c>
      <c r="I656" s="2">
        <f>'[1]2025年已发货'!I:I</f>
        <v>13458642015</v>
      </c>
      <c r="J656" s="2" t="str">
        <f>_xlfn._xlws.FILTER(辅助信息!D:D,辅助信息!G:G=G656)</f>
        <v>华西颐海-科创农业生态谷</v>
      </c>
    </row>
    <row r="657" spans="1:10">
      <c r="A657" s="2" t="str">
        <f>'[1]2025年已发货'!A:A</f>
        <v>润耀</v>
      </c>
      <c r="B657" s="2" t="str">
        <f>'[1]2025年已发货'!B:B</f>
        <v>螺纹钢</v>
      </c>
      <c r="C657" s="2" t="str">
        <f>'[1]2025年已发货'!C:C</f>
        <v>HRB500E Φ25</v>
      </c>
      <c r="D657" s="2" t="str">
        <f>'[1]2025年已发货'!D:D</f>
        <v>吨</v>
      </c>
      <c r="E657" s="2">
        <f>'[1]2025年已发货'!E:E</f>
        <v>6</v>
      </c>
      <c r="F657" s="4">
        <f>'[1]2025年已发货'!F:F</f>
        <v>45707</v>
      </c>
      <c r="G657" s="2" t="str">
        <f>'[1]2025年已发货'!G:G</f>
        <v>(华西颐海-科创农业生态谷-1号钢筋房)成都市简阳市白金山水库</v>
      </c>
      <c r="H657" s="2" t="str">
        <f>'[1]2025年已发货'!H:H</f>
        <v>石清国</v>
      </c>
      <c r="I657" s="2">
        <f>'[1]2025年已发货'!I:I</f>
        <v>13458642015</v>
      </c>
      <c r="J657" s="2" t="str">
        <f>_xlfn._xlws.FILTER(辅助信息!D:D,辅助信息!G:G=G657)</f>
        <v>华西颐海-科创农业生态谷</v>
      </c>
    </row>
    <row r="658" spans="1:10">
      <c r="A658" s="2" t="str">
        <f>'[1]2025年已发货'!A:A</f>
        <v>润耀</v>
      </c>
      <c r="B658" s="2" t="str">
        <f>'[1]2025年已发货'!B:B</f>
        <v>螺纹钢</v>
      </c>
      <c r="C658" s="2" t="str">
        <f>'[1]2025年已发货'!C:C</f>
        <v>HRB400E Φ12 9m</v>
      </c>
      <c r="D658" s="2" t="str">
        <f>'[1]2025年已发货'!D:D</f>
        <v>吨</v>
      </c>
      <c r="E658" s="2">
        <f>'[1]2025年已发货'!E:E</f>
        <v>7</v>
      </c>
      <c r="F658" s="4">
        <f>'[1]2025年已发货'!F:F</f>
        <v>45707</v>
      </c>
      <c r="G658" s="2" t="str">
        <f>'[1]2025年已发货'!G:G</f>
        <v>(华西颐海-科创农业生态谷-1号钢筋房)成都市简阳市白金山水库</v>
      </c>
      <c r="H658" s="2" t="str">
        <f>'[1]2025年已发货'!H:H</f>
        <v>石清国</v>
      </c>
      <c r="I658" s="2">
        <f>'[1]2025年已发货'!I:I</f>
        <v>13458642015</v>
      </c>
      <c r="J658" s="2" t="str">
        <f>_xlfn._xlws.FILTER(辅助信息!D:D,辅助信息!G:G=G658)</f>
        <v>华西颐海-科创农业生态谷</v>
      </c>
    </row>
    <row r="659" spans="1:10">
      <c r="A659" s="2" t="str">
        <f>'[1]2025年已发货'!A:A</f>
        <v>润耀</v>
      </c>
      <c r="B659" s="2" t="str">
        <f>'[1]2025年已发货'!B:B</f>
        <v>螺纹钢</v>
      </c>
      <c r="C659" s="2" t="str">
        <f>'[1]2025年已发货'!C:C</f>
        <v>HRB400E Φ18 9m</v>
      </c>
      <c r="D659" s="2" t="str">
        <f>'[1]2025年已发货'!D:D</f>
        <v>吨</v>
      </c>
      <c r="E659" s="2">
        <f>'[1]2025年已发货'!E:E</f>
        <v>13</v>
      </c>
      <c r="F659" s="4">
        <f>'[1]2025年已发货'!F:F</f>
        <v>45707</v>
      </c>
      <c r="G659" s="2" t="str">
        <f>'[1]2025年已发货'!G:G</f>
        <v>(华西颐海-科创农业生态谷-1号钢筋房)成都市简阳市白金山水库</v>
      </c>
      <c r="H659" s="2" t="str">
        <f>'[1]2025年已发货'!H:H</f>
        <v>石清国</v>
      </c>
      <c r="I659" s="2">
        <f>'[1]2025年已发货'!I:I</f>
        <v>13458642015</v>
      </c>
      <c r="J659" s="2" t="str">
        <f>_xlfn._xlws.FILTER(辅助信息!D:D,辅助信息!G:G=G659)</f>
        <v>华西颐海-科创农业生态谷</v>
      </c>
    </row>
    <row r="660" spans="1:10">
      <c r="A660" s="2" t="str">
        <f>'[1]2025年已发货'!A:A</f>
        <v>达钢</v>
      </c>
      <c r="B660" s="2" t="str">
        <f>'[1]2025年已发货'!B:B</f>
        <v>螺纹钢</v>
      </c>
      <c r="C660" s="2" t="str">
        <f>'[1]2025年已发货'!C:C</f>
        <v>HRB400E Φ28 9m</v>
      </c>
      <c r="D660" s="2" t="str">
        <f>'[1]2025年已发货'!D:D</f>
        <v>吨</v>
      </c>
      <c r="E660" s="2">
        <f>'[1]2025年已发货'!E:E</f>
        <v>45</v>
      </c>
      <c r="F660" s="4">
        <f>'[1]2025年已发货'!F:F</f>
        <v>45708</v>
      </c>
      <c r="G660" s="2" t="str">
        <f>'[1]2025年已发货'!G:G</f>
        <v>（五冶达州国道542项目-一工区桥梁一工段）四川省达州市四川省达州市达川区石桥镇武寨村</v>
      </c>
      <c r="H660" s="2" t="str">
        <f>'[1]2025年已发货'!H:H</f>
        <v>杨勇</v>
      </c>
      <c r="I660" s="2">
        <f>'[1]2025年已发货'!I:I</f>
        <v>18398563998</v>
      </c>
      <c r="J660" s="2" vm="1" t="e">
        <f>_xlfn._xlws.FILTER(辅助信息!D:D,辅助信息!G:G=G660)</f>
        <v>#VALUE!</v>
      </c>
    </row>
    <row r="661" spans="1:10">
      <c r="A661" s="2" t="str">
        <f>'[1]2025年已发货'!A:A</f>
        <v>冷钢</v>
      </c>
      <c r="B661" s="2" t="str">
        <f>'[1]2025年已发货'!B:B</f>
        <v>螺纹钢</v>
      </c>
      <c r="C661" s="2" t="str">
        <f>'[1]2025年已发货'!C:C</f>
        <v>HRB400E Φ25 9m</v>
      </c>
      <c r="D661" s="2" t="str">
        <f>'[1]2025年已发货'!D:D</f>
        <v>吨</v>
      </c>
      <c r="E661" s="2">
        <f>'[1]2025年已发货'!E:E</f>
        <v>210</v>
      </c>
      <c r="F661" s="4">
        <f>'[1]2025年已发货'!F:F</f>
        <v>45708</v>
      </c>
      <c r="G661" s="2" t="str">
        <f>'[1]2025年已发货'!G:G</f>
        <v>（商投建工达州中医药科技园-1工区）达州市通川区达州中医药职业学院犀牛大道北段</v>
      </c>
      <c r="H661" s="2" t="str">
        <f>'[1]2025年已发货'!H:H</f>
        <v>程黄刚</v>
      </c>
      <c r="I661" s="2">
        <f>'[1]2025年已发货'!I:I</f>
        <v>15108211617</v>
      </c>
      <c r="J661" s="2" t="str">
        <f>_xlfn._xlws.FILTER(辅助信息!D:D,辅助信息!G:G=G661)</f>
        <v>商投建工达州中医药科技园</v>
      </c>
    </row>
    <row r="662" spans="1:10">
      <c r="A662" s="2" t="str">
        <f>'[1]2025年已发货'!A:A</f>
        <v>成实</v>
      </c>
      <c r="B662" s="2" t="str">
        <f>'[1]2025年已发货'!B:B</f>
        <v>盘螺</v>
      </c>
      <c r="C662" s="2" t="str">
        <f>'[1]2025年已发货'!C:C</f>
        <v>HRB400EΦ 8mm</v>
      </c>
      <c r="D662" s="2" t="str">
        <f>'[1]2025年已发货'!D:D</f>
        <v>吨</v>
      </c>
      <c r="E662" s="2">
        <f>'[1]2025年已发货'!E:E</f>
        <v>6</v>
      </c>
      <c r="F662" s="4">
        <f>'[1]2025年已发货'!F:F</f>
        <v>45708</v>
      </c>
      <c r="G662" s="2" t="str">
        <f>'[1]2025年已发货'!G:G</f>
        <v>（中核华兴）四川天府新区585研发中心项目（一期）二标段（科学城中路东段）</v>
      </c>
      <c r="H662" s="2" t="str">
        <f>'[1]2025年已发货'!H:H</f>
        <v>姚兴文 </v>
      </c>
      <c r="I662" s="2" t="str">
        <f>'[1]2025年已发货'!I:I</f>
        <v>15208493233</v>
      </c>
      <c r="J662" s="2" vm="1" t="e">
        <f>_xlfn._xlws.FILTER(辅助信息!D:D,辅助信息!G:G=G662)</f>
        <v>#VALUE!</v>
      </c>
    </row>
    <row r="663" spans="1:10">
      <c r="A663" s="2" t="str">
        <f>'[1]2025年已发货'!A:A</f>
        <v>成实</v>
      </c>
      <c r="B663" s="2" t="str">
        <f>'[1]2025年已发货'!B:B</f>
        <v>盘螺</v>
      </c>
      <c r="C663" s="2" t="str">
        <f>'[1]2025年已发货'!C:C</f>
        <v>HRB400EΦ 10mm</v>
      </c>
      <c r="D663" s="2" t="str">
        <f>'[1]2025年已发货'!D:D</f>
        <v>吨</v>
      </c>
      <c r="E663" s="2">
        <f>'[1]2025年已发货'!E:E</f>
        <v>10</v>
      </c>
      <c r="F663" s="4">
        <f>'[1]2025年已发货'!F:F</f>
        <v>45708</v>
      </c>
      <c r="G663" s="2" t="str">
        <f>'[1]2025年已发货'!G:G</f>
        <v>（中核华兴）四川天府新区585研发中心项目（一期）二标段（科学城中路东段）</v>
      </c>
      <c r="H663" s="2" t="str">
        <f>'[1]2025年已发货'!H:H</f>
        <v>姚兴文 </v>
      </c>
      <c r="I663" s="2" t="str">
        <f>'[1]2025年已发货'!I:I</f>
        <v>15208493233</v>
      </c>
      <c r="J663" s="2" vm="1" t="e">
        <f>_xlfn._xlws.FILTER(辅助信息!D:D,辅助信息!G:G=G663)</f>
        <v>#VALUE!</v>
      </c>
    </row>
    <row r="664" spans="1:10">
      <c r="A664" s="2" t="str">
        <f>'[1]2025年已发货'!A:A</f>
        <v>成实</v>
      </c>
      <c r="B664" s="2" t="str">
        <f>'[1]2025年已发货'!B:B</f>
        <v>螺纹钢</v>
      </c>
      <c r="C664" s="2" t="str">
        <f>'[1]2025年已发货'!C:C</f>
        <v>HRB400EΦ18*9m</v>
      </c>
      <c r="D664" s="2" t="str">
        <f>'[1]2025年已发货'!D:D</f>
        <v>吨</v>
      </c>
      <c r="E664" s="2">
        <f>'[1]2025年已发货'!E:E</f>
        <v>5.2</v>
      </c>
      <c r="F664" s="4">
        <f>'[1]2025年已发货'!F:F</f>
        <v>45708</v>
      </c>
      <c r="G664" s="2" t="str">
        <f>'[1]2025年已发货'!G:G</f>
        <v>（中核华兴）四川天府新区585研发中心项目（一期）二标段（科学城中路东段）</v>
      </c>
      <c r="H664" s="2" t="str">
        <f>'[1]2025年已发货'!H:H</f>
        <v>姚兴文 </v>
      </c>
      <c r="I664" s="2" t="str">
        <f>'[1]2025年已发货'!I:I</f>
        <v>15208493233</v>
      </c>
      <c r="J664" s="2" vm="1" t="e">
        <f>_xlfn._xlws.FILTER(辅助信息!D:D,辅助信息!G:G=G664)</f>
        <v>#VALUE!</v>
      </c>
    </row>
    <row r="665" spans="1:10">
      <c r="A665" s="2" t="str">
        <f>'[1]2025年已发货'!A:A</f>
        <v>成实</v>
      </c>
      <c r="B665" s="2" t="str">
        <f>'[1]2025年已发货'!B:B</f>
        <v>螺纹钢</v>
      </c>
      <c r="C665" s="2" t="str">
        <f>'[1]2025年已发货'!C:C</f>
        <v>HRB500EΦ16*9m</v>
      </c>
      <c r="D665" s="2" t="str">
        <f>'[1]2025年已发货'!D:D</f>
        <v>吨</v>
      </c>
      <c r="E665" s="2">
        <f>'[1]2025年已发货'!E:E</f>
        <v>8</v>
      </c>
      <c r="F665" s="4">
        <f>'[1]2025年已发货'!F:F</f>
        <v>45708</v>
      </c>
      <c r="G665" s="2" t="str">
        <f>'[1]2025年已发货'!G:G</f>
        <v>（中核华兴）四川天府新区585研发中心项目（一期）二标段（科学城中路东段）</v>
      </c>
      <c r="H665" s="2" t="str">
        <f>'[1]2025年已发货'!H:H</f>
        <v>姚兴文 </v>
      </c>
      <c r="I665" s="2" t="str">
        <f>'[1]2025年已发货'!I:I</f>
        <v>15208493233</v>
      </c>
      <c r="J665" s="2" vm="1" t="e">
        <f>_xlfn._xlws.FILTER(辅助信息!D:D,辅助信息!G:G=G665)</f>
        <v>#VALUE!</v>
      </c>
    </row>
    <row r="666" spans="1:10">
      <c r="A666" s="2" t="str">
        <f>'[1]2025年已发货'!A:A</f>
        <v>成实</v>
      </c>
      <c r="B666" s="2" t="str">
        <f>'[1]2025年已发货'!B:B</f>
        <v>螺纹钢</v>
      </c>
      <c r="C666" s="2" t="str">
        <f>'[1]2025年已发货'!C:C</f>
        <v>HRB500EΦ25*9m</v>
      </c>
      <c r="D666" s="2" t="str">
        <f>'[1]2025年已发货'!D:D</f>
        <v>吨</v>
      </c>
      <c r="E666" s="2">
        <f>'[1]2025年已发货'!E:E</f>
        <v>7.6</v>
      </c>
      <c r="F666" s="4">
        <f>'[1]2025年已发货'!F:F</f>
        <v>45708</v>
      </c>
      <c r="G666" s="2" t="str">
        <f>'[1]2025年已发货'!G:G</f>
        <v>（中核华兴）四川天府新区585研发中心项目（一期）二标段（科学城中路东段）</v>
      </c>
      <c r="H666" s="2" t="str">
        <f>'[1]2025年已发货'!H:H</f>
        <v>姚兴文 </v>
      </c>
      <c r="I666" s="2" t="str">
        <f>'[1]2025年已发货'!I:I</f>
        <v>15208493233</v>
      </c>
      <c r="J666" s="2" vm="1" t="e">
        <f>_xlfn._xlws.FILTER(辅助信息!D:D,辅助信息!G:G=G666)</f>
        <v>#VALUE!</v>
      </c>
    </row>
    <row r="667" spans="1:10">
      <c r="A667" s="2" t="str">
        <f>'[1]2025年已发货'!A:A</f>
        <v>德胜</v>
      </c>
      <c r="B667" s="2" t="str">
        <f>'[1]2025年已发货'!B:B</f>
        <v>螺纹钢</v>
      </c>
      <c r="C667" s="2" t="str">
        <f>'[1]2025年已发货'!C:C</f>
        <v>HRB400EФ14*9m</v>
      </c>
      <c r="D667" s="2" t="str">
        <f>'[1]2025年已发货'!D:D</f>
        <v>吨</v>
      </c>
      <c r="E667" s="2">
        <f>'[1]2025年已发货'!E:E</f>
        <v>26</v>
      </c>
      <c r="F667" s="4">
        <f>'[1]2025年已发货'!F:F</f>
        <v>45708</v>
      </c>
      <c r="G667" s="2" t="str">
        <f>'[1]2025年已发货'!G:G</f>
        <v>（中铁一局四公司康新高速TJ1-1标雅加梗隧道）四川省甘孜州康定市雅加梗</v>
      </c>
      <c r="H667" s="2" t="str">
        <f>'[1]2025年已发货'!H:H</f>
        <v>王锡俊</v>
      </c>
      <c r="I667" s="2">
        <f>'[1]2025年已发货'!I:I</f>
        <v>18736877891</v>
      </c>
      <c r="J667" s="2" vm="1" t="e">
        <f>_xlfn._xlws.FILTER(辅助信息!D:D,辅助信息!G:G=G667)</f>
        <v>#VALUE!</v>
      </c>
    </row>
    <row r="668" spans="1:10">
      <c r="A668" s="2" t="str">
        <f>'[1]2025年已发货'!A:A</f>
        <v>德胜</v>
      </c>
      <c r="B668" s="2" t="str">
        <f>'[1]2025年已发货'!B:B</f>
        <v>螺纹钢</v>
      </c>
      <c r="C668" s="2" t="str">
        <f>'[1]2025年已发货'!C:C</f>
        <v>HRB400EФ16*9m</v>
      </c>
      <c r="D668" s="2" t="str">
        <f>'[1]2025年已发货'!D:D</f>
        <v>吨</v>
      </c>
      <c r="E668" s="2">
        <f>'[1]2025年已发货'!E:E</f>
        <v>9</v>
      </c>
      <c r="F668" s="4">
        <f>'[1]2025年已发货'!F:F</f>
        <v>45708</v>
      </c>
      <c r="G668" s="2" t="str">
        <f>'[1]2025年已发货'!G:G</f>
        <v>（中铁一局四公司康新高速TJ1-1标雅加梗隧道）四川省甘孜州康定市雅加梗</v>
      </c>
      <c r="H668" s="2" t="str">
        <f>'[1]2025年已发货'!H:H</f>
        <v>王锡俊</v>
      </c>
      <c r="I668" s="2">
        <f>'[1]2025年已发货'!I:I</f>
        <v>18736877891</v>
      </c>
      <c r="J668" s="2" vm="1" t="e">
        <f>_xlfn._xlws.FILTER(辅助信息!D:D,辅助信息!G:G=G668)</f>
        <v>#VALUE!</v>
      </c>
    </row>
    <row r="669" spans="1:10">
      <c r="A669" s="2" t="str">
        <f>'[1]2025年已发货'!A:A</f>
        <v>德胜</v>
      </c>
      <c r="B669" s="2" t="str">
        <f>'[1]2025年已发货'!B:B</f>
        <v>螺纹钢</v>
      </c>
      <c r="C669" s="2" t="str">
        <f>'[1]2025年已发货'!C:C</f>
        <v>HRB400E Φ18 9m</v>
      </c>
      <c r="D669" s="2" t="str">
        <f>'[1]2025年已发货'!D:D</f>
        <v>吨</v>
      </c>
      <c r="E669" s="2">
        <f>'[1]2025年已发货'!E:E</f>
        <v>3</v>
      </c>
      <c r="F669" s="4">
        <f>'[1]2025年已发货'!F:F</f>
        <v>45708</v>
      </c>
      <c r="G669" s="2" t="str">
        <f>'[1]2025年已发货'!G:G</f>
        <v>(五冶钢构医学科学产业园建设项目房建二部-四标（5-4）)四川省南充市顺庆区搬罾街道学府大道二段</v>
      </c>
      <c r="H669" s="2" t="str">
        <f>'[1]2025年已发货'!H:H</f>
        <v>安南</v>
      </c>
      <c r="I669" s="2">
        <f>'[1]2025年已发货'!I:I</f>
        <v>19950525030</v>
      </c>
      <c r="J669" s="2" t="str">
        <f>_xlfn._xlws.FILTER(辅助信息!D:D,辅助信息!G:G=G669)</f>
        <v>五冶钢构南充医学科学产业园建设项目</v>
      </c>
    </row>
    <row r="670" spans="1:10">
      <c r="A670" s="2" t="str">
        <f>'[1]2025年已发货'!A:A</f>
        <v>德胜</v>
      </c>
      <c r="B670" s="2" t="str">
        <f>'[1]2025年已发货'!B:B</f>
        <v>螺纹钢</v>
      </c>
      <c r="C670" s="2" t="str">
        <f>'[1]2025年已发货'!C:C</f>
        <v>HRB400E Φ14 9m</v>
      </c>
      <c r="D670" s="2" t="str">
        <f>'[1]2025年已发货'!D:D</f>
        <v>吨</v>
      </c>
      <c r="E670" s="2">
        <f>'[1]2025年已发货'!E:E</f>
        <v>8</v>
      </c>
      <c r="F670" s="4">
        <f>'[1]2025年已发货'!F:F</f>
        <v>45708</v>
      </c>
      <c r="G670" s="2" t="str">
        <f>'[1]2025年已发货'!G:G</f>
        <v>(五冶钢构医学科学产业园建设项目房建二部-网羽馆（6-5）)四川省南充市顺庆区搬罾街道学府大道二段</v>
      </c>
      <c r="H670" s="2" t="str">
        <f>'[1]2025年已发货'!H:H</f>
        <v>安南</v>
      </c>
      <c r="I670" s="2">
        <f>'[1]2025年已发货'!I:I</f>
        <v>19950525030</v>
      </c>
      <c r="J670" s="2" t="str">
        <f>_xlfn._xlws.FILTER(辅助信息!D:D,辅助信息!G:G=G670)</f>
        <v>五冶钢构南充医学科学产业园建设项目</v>
      </c>
    </row>
    <row r="671" spans="1:10">
      <c r="A671" s="2" t="str">
        <f>'[1]2025年已发货'!A:A</f>
        <v>德胜</v>
      </c>
      <c r="B671" s="2" t="str">
        <f>'[1]2025年已发货'!B:B</f>
        <v>螺纹钢</v>
      </c>
      <c r="C671" s="2" t="str">
        <f>'[1]2025年已发货'!C:C</f>
        <v>HRB400E Φ25 9m</v>
      </c>
      <c r="D671" s="2" t="str">
        <f>'[1]2025年已发货'!D:D</f>
        <v>吨</v>
      </c>
      <c r="E671" s="2">
        <f>'[1]2025年已发货'!E:E</f>
        <v>24</v>
      </c>
      <c r="F671" s="4">
        <f>'[1]2025年已发货'!F:F</f>
        <v>45708</v>
      </c>
      <c r="G671" s="2" t="str">
        <f>'[1]2025年已发货'!G:G</f>
        <v>(五冶钢构医学科学产业园建设项目房建二部-网羽馆（6-5）)四川省南充市顺庆区搬罾街道学府大道二段</v>
      </c>
      <c r="H671" s="2" t="str">
        <f>'[1]2025年已发货'!H:H</f>
        <v>安南</v>
      </c>
      <c r="I671" s="2">
        <f>'[1]2025年已发货'!I:I</f>
        <v>19950525030</v>
      </c>
      <c r="J671" s="2" t="str">
        <f>_xlfn._xlws.FILTER(辅助信息!D:D,辅助信息!G:G=G671)</f>
        <v>五冶钢构南充医学科学产业园建设项目</v>
      </c>
    </row>
    <row r="672" spans="1:10">
      <c r="A672" s="2" t="str">
        <f>'[1]2025年已发货'!A:A</f>
        <v>晋邦</v>
      </c>
      <c r="B672" s="2" t="str">
        <f>'[1]2025年已发货'!B:B</f>
        <v>螺纹钢</v>
      </c>
      <c r="C672" s="2" t="str">
        <f>'[1]2025年已发货'!C:C</f>
        <v>HRB400E Φ16 9m</v>
      </c>
      <c r="D672" s="2" t="str">
        <f>'[1]2025年已发货'!D:D</f>
        <v>吨</v>
      </c>
      <c r="E672" s="2">
        <f>'[1]2025年已发货'!E:E</f>
        <v>15</v>
      </c>
      <c r="F672" s="4">
        <f>'[1]2025年已发货'!F:F</f>
        <v>45708</v>
      </c>
      <c r="G672" s="2" t="str">
        <f>'[1]2025年已发货'!G:G</f>
        <v>(五冶钢构医学科学产业园建设项目房建三部-排洪渠)四川省南充市顺庆区搬罾街道学府大道二段</v>
      </c>
      <c r="H672" s="2" t="str">
        <f>'[1]2025年已发货'!H:H</f>
        <v>郑林</v>
      </c>
      <c r="I672" s="2">
        <f>'[1]2025年已发货'!I:I</f>
        <v>18349955455</v>
      </c>
      <c r="J672" s="2" t="str">
        <f>_xlfn._xlws.FILTER(辅助信息!D:D,辅助信息!G:G=G672)</f>
        <v>五冶钢构南充医学科学产业园建设项目</v>
      </c>
    </row>
    <row r="673" spans="1:10">
      <c r="A673" s="2" t="str">
        <f>'[1]2025年已发货'!A:A</f>
        <v>晋邦</v>
      </c>
      <c r="B673" s="2" t="str">
        <f>'[1]2025年已发货'!B:B</f>
        <v>螺纹钢</v>
      </c>
      <c r="C673" s="2" t="str">
        <f>'[1]2025年已发货'!C:C</f>
        <v>HRB400E Φ25 9m</v>
      </c>
      <c r="D673" s="2" t="str">
        <f>'[1]2025年已发货'!D:D</f>
        <v>吨</v>
      </c>
      <c r="E673" s="2">
        <f>'[1]2025年已发货'!E:E</f>
        <v>21</v>
      </c>
      <c r="F673" s="4">
        <f>'[1]2025年已发货'!F:F</f>
        <v>45708</v>
      </c>
      <c r="G673" s="2" t="str">
        <f>'[1]2025年已发货'!G:G</f>
        <v>(五冶钢构医学科学产业园建设项目房建三部-排洪渠)四川省南充市顺庆区搬罾街道学府大道二段</v>
      </c>
      <c r="H673" s="2" t="str">
        <f>'[1]2025年已发货'!H:H</f>
        <v>郑林</v>
      </c>
      <c r="I673" s="2">
        <f>'[1]2025年已发货'!I:I</f>
        <v>18349955455</v>
      </c>
      <c r="J673" s="2" t="str">
        <f>_xlfn._xlws.FILTER(辅助信息!D:D,辅助信息!G:G=G673)</f>
        <v>五冶钢构南充医学科学产业园建设项目</v>
      </c>
    </row>
    <row r="674" spans="1:10">
      <c r="A674" s="2" t="str">
        <f>'[1]2025年已发货'!A:A</f>
        <v>晋邦</v>
      </c>
      <c r="B674" s="2" t="str">
        <f>'[1]2025年已发货'!B:B</f>
        <v>盘螺</v>
      </c>
      <c r="C674" s="2" t="str">
        <f>'[1]2025年已发货'!C:C</f>
        <v>HRB400E Φ6</v>
      </c>
      <c r="D674" s="2" t="str">
        <f>'[1]2025年已发货'!D:D</f>
        <v>吨</v>
      </c>
      <c r="E674" s="2">
        <f>'[1]2025年已发货'!E:E</f>
        <v>14</v>
      </c>
      <c r="F674" s="4">
        <f>'[1]2025年已发货'!F:F</f>
        <v>45708</v>
      </c>
      <c r="G674" s="2" t="str">
        <f>'[1]2025年已发货'!G:G</f>
        <v>(五冶钢构医学科学产业园建设项目房建二部-四标（5-4）)四川省南充市顺庆区搬罾街道学府大道二段</v>
      </c>
      <c r="H674" s="2" t="str">
        <f>'[1]2025年已发货'!H:H</f>
        <v>安南</v>
      </c>
      <c r="I674" s="2">
        <f>'[1]2025年已发货'!I:I</f>
        <v>19950525030</v>
      </c>
      <c r="J674" s="2" t="str">
        <f>_xlfn._xlws.FILTER(辅助信息!D:D,辅助信息!G:G=G674)</f>
        <v>五冶钢构南充医学科学产业园建设项目</v>
      </c>
    </row>
    <row r="675" spans="1:10">
      <c r="A675" s="2" t="str">
        <f>'[1]2025年已发货'!A:A</f>
        <v>晋邦</v>
      </c>
      <c r="B675" s="2" t="str">
        <f>'[1]2025年已发货'!B:B</f>
        <v>盘螺</v>
      </c>
      <c r="C675" s="2" t="str">
        <f>'[1]2025年已发货'!C:C</f>
        <v>HRB400E Φ8</v>
      </c>
      <c r="D675" s="2" t="str">
        <f>'[1]2025年已发货'!D:D</f>
        <v>吨</v>
      </c>
      <c r="E675" s="2">
        <f>'[1]2025年已发货'!E:E</f>
        <v>14</v>
      </c>
      <c r="F675" s="4">
        <f>'[1]2025年已发货'!F:F</f>
        <v>45708</v>
      </c>
      <c r="G675" s="2" t="str">
        <f>'[1]2025年已发货'!G:G</f>
        <v>(五冶钢构医学科学产业园建设项目房建二部-四标（5-4）)四川省南充市顺庆区搬罾街道学府大道二段</v>
      </c>
      <c r="H675" s="2" t="str">
        <f>'[1]2025年已发货'!H:H</f>
        <v>安南</v>
      </c>
      <c r="I675" s="2">
        <f>'[1]2025年已发货'!I:I</f>
        <v>19950525030</v>
      </c>
      <c r="J675" s="2" t="str">
        <f>_xlfn._xlws.FILTER(辅助信息!D:D,辅助信息!G:G=G675)</f>
        <v>五冶钢构南充医学科学产业园建设项目</v>
      </c>
    </row>
    <row r="676" spans="1:10">
      <c r="A676" s="2" t="str">
        <f>'[1]2025年已发货'!A:A</f>
        <v>晋邦</v>
      </c>
      <c r="B676" s="2" t="str">
        <f>'[1]2025年已发货'!B:B</f>
        <v>高线</v>
      </c>
      <c r="C676" s="2" t="str">
        <f>'[1]2025年已发货'!C:C</f>
        <v>HPB300 Φ8</v>
      </c>
      <c r="D676" s="2" t="str">
        <f>'[1]2025年已发货'!D:D</f>
        <v>吨</v>
      </c>
      <c r="E676" s="2">
        <f>'[1]2025年已发货'!E:E</f>
        <v>6</v>
      </c>
      <c r="F676" s="4">
        <f>'[1]2025年已发货'!F:F</f>
        <v>45708</v>
      </c>
      <c r="G676" s="2" t="str">
        <f>'[1]2025年已发货'!G:G</f>
        <v>(五冶钢构医学科学产业园建设项目房建二部-网羽馆（6-5）)四川省南充市顺庆区搬罾街道学府大道二段</v>
      </c>
      <c r="H676" s="2" t="str">
        <f>'[1]2025年已发货'!H:H</f>
        <v>安南</v>
      </c>
      <c r="I676" s="2">
        <f>'[1]2025年已发货'!I:I</f>
        <v>19950525030</v>
      </c>
      <c r="J676" s="2" t="str">
        <f>_xlfn._xlws.FILTER(辅助信息!D:D,辅助信息!G:G=G676)</f>
        <v>五冶钢构南充医学科学产业园建设项目</v>
      </c>
    </row>
    <row r="677" spans="1:10">
      <c r="A677" s="2" t="str">
        <f>'[1]2025年已发货'!A:A</f>
        <v>晋邦</v>
      </c>
      <c r="B677" s="2" t="str">
        <f>'[1]2025年已发货'!B:B</f>
        <v>螺纹钢</v>
      </c>
      <c r="C677" s="2" t="str">
        <f>'[1]2025年已发货'!C:C</f>
        <v>HRB400E Φ12 9m</v>
      </c>
      <c r="D677" s="2" t="str">
        <f>'[1]2025年已发货'!D:D</f>
        <v>吨</v>
      </c>
      <c r="E677" s="2">
        <f>'[1]2025年已发货'!E:E</f>
        <v>8</v>
      </c>
      <c r="F677" s="4">
        <f>'[1]2025年已发货'!F:F</f>
        <v>45708</v>
      </c>
      <c r="G677" s="2" t="str">
        <f>'[1]2025年已发货'!G:G</f>
        <v>（五冶达州国道542项目-一工区桥梁二工段）四川省达州市达川区达川区石梯镇石成村</v>
      </c>
      <c r="H677" s="2" t="str">
        <f>'[1]2025年已发货'!H:H</f>
        <v>夏树彬</v>
      </c>
      <c r="I677" s="2">
        <f>'[1]2025年已发货'!I:I</f>
        <v>13518183653</v>
      </c>
      <c r="J677" s="2" vm="1" t="e">
        <f>_xlfn._xlws.FILTER(辅助信息!D:D,辅助信息!G:G=G677)</f>
        <v>#VALUE!</v>
      </c>
    </row>
    <row r="678" spans="1:10">
      <c r="A678" s="2" t="str">
        <f>'[1]2025年已发货'!A:A</f>
        <v>晋邦</v>
      </c>
      <c r="B678" s="2" t="str">
        <f>'[1]2025年已发货'!B:B</f>
        <v>螺纹钢</v>
      </c>
      <c r="C678" s="2" t="str">
        <f>'[1]2025年已发货'!C:C</f>
        <v>HRB400E Φ28 9m</v>
      </c>
      <c r="D678" s="2" t="str">
        <f>'[1]2025年已发货'!D:D</f>
        <v>吨</v>
      </c>
      <c r="E678" s="2">
        <f>'[1]2025年已发货'!E:E</f>
        <v>27</v>
      </c>
      <c r="F678" s="4">
        <f>'[1]2025年已发货'!F:F</f>
        <v>45708</v>
      </c>
      <c r="G678" s="2" t="str">
        <f>'[1]2025年已发货'!G:G</f>
        <v>（五冶达州国道542项目-一工区桥梁二工段）四川省达州市达川区达川区石梯镇石成村</v>
      </c>
      <c r="H678" s="2" t="str">
        <f>'[1]2025年已发货'!H:H</f>
        <v>夏树彬</v>
      </c>
      <c r="I678" s="2">
        <f>'[1]2025年已发货'!I:I</f>
        <v>13518183653</v>
      </c>
      <c r="J678" s="2" vm="1" t="e">
        <f>_xlfn._xlws.FILTER(辅助信息!D:D,辅助信息!G:G=G678)</f>
        <v>#VALUE!</v>
      </c>
    </row>
    <row r="679" spans="1:10">
      <c r="A679" s="2" t="str">
        <f>'[1]2025年已发货'!A:A</f>
        <v>德胜</v>
      </c>
      <c r="B679" s="2" t="str">
        <f>'[1]2025年已发货'!B:B</f>
        <v>螺纹钢</v>
      </c>
      <c r="C679" s="2" t="str">
        <f>'[1]2025年已发货'!C:C</f>
        <v>HRB400EФ25*9m</v>
      </c>
      <c r="D679" s="2" t="str">
        <f>'[1]2025年已发货'!D:D</f>
        <v>吨</v>
      </c>
      <c r="E679" s="2">
        <f>'[1]2025年已发货'!E:E</f>
        <v>105</v>
      </c>
      <c r="F679" s="4">
        <f>'[1]2025年已发货'!F:F</f>
        <v>45709</v>
      </c>
      <c r="G679" s="2" t="str">
        <f>'[1]2025年已发货'!G:G</f>
        <v>（中铁一局四公司康新高速TJ1-1标雅加梗隧道）四川省甘孜州康定市雅加梗</v>
      </c>
      <c r="H679" s="2" t="str">
        <f>'[1]2025年已发货'!H:H</f>
        <v>王锡俊</v>
      </c>
      <c r="I679" s="2">
        <f>'[1]2025年已发货'!I:I</f>
        <v>18736877891</v>
      </c>
      <c r="J679" s="2" vm="1" t="e">
        <f>_xlfn._xlws.FILTER(辅助信息!D:D,辅助信息!G:G=G679)</f>
        <v>#VALUE!</v>
      </c>
    </row>
    <row r="680" spans="1:10">
      <c r="A680" s="2" t="str">
        <f>'[1]2025年已发货'!A:A</f>
        <v>达钢</v>
      </c>
      <c r="B680" s="2" t="str">
        <f>'[1]2025年已发货'!B:B</f>
        <v>螺纹钢</v>
      </c>
      <c r="C680" s="2" t="str">
        <f>'[1]2025年已发货'!C:C</f>
        <v>HRB400E Φ12 9m</v>
      </c>
      <c r="D680" s="2" t="str">
        <f>'[1]2025年已发货'!D:D</f>
        <v>吨</v>
      </c>
      <c r="E680" s="2">
        <f>'[1]2025年已发货'!E:E</f>
        <v>10</v>
      </c>
      <c r="F680" s="4">
        <f>'[1]2025年已发货'!F:F</f>
        <v>45709</v>
      </c>
      <c r="G680" s="2" t="str">
        <f>'[1]2025年已发货'!G:G</f>
        <v>（十九冶-江龙高速二分部）重庆市云阳县S305附近*龙角梁场</v>
      </c>
      <c r="H680" s="2" t="str">
        <f>'[1]2025年已发货'!H:H</f>
        <v>张鹏</v>
      </c>
      <c r="I680" s="2">
        <f>'[1]2025年已发货'!I:I</f>
        <v>18223006448</v>
      </c>
      <c r="J680" s="2" vm="1" t="e">
        <f>_xlfn._xlws.FILTER(辅助信息!D:D,辅助信息!G:G=G680)</f>
        <v>#VALUE!</v>
      </c>
    </row>
    <row r="681" spans="1:10">
      <c r="A681" s="2" t="str">
        <f>'[1]2025年已发货'!A:A</f>
        <v>达钢</v>
      </c>
      <c r="B681" s="2" t="str">
        <f>'[1]2025年已发货'!B:B</f>
        <v>螺纹钢</v>
      </c>
      <c r="C681" s="2" t="str">
        <f>'[1]2025年已发货'!C:C</f>
        <v>HRB400E Φ16 9m</v>
      </c>
      <c r="D681" s="2" t="str">
        <f>'[1]2025年已发货'!D:D</f>
        <v>吨</v>
      </c>
      <c r="E681" s="2">
        <f>'[1]2025年已发货'!E:E</f>
        <v>25</v>
      </c>
      <c r="F681" s="4">
        <f>'[1]2025年已发货'!F:F</f>
        <v>45709</v>
      </c>
      <c r="G681" s="2" t="str">
        <f>'[1]2025年已发货'!G:G</f>
        <v>（十九冶-江龙高速二分部）重庆市云阳县S305附近*龙角梁场</v>
      </c>
      <c r="H681" s="2" t="str">
        <f>'[1]2025年已发货'!H:H</f>
        <v>张鹏</v>
      </c>
      <c r="I681" s="2">
        <f>'[1]2025年已发货'!I:I</f>
        <v>18223006448</v>
      </c>
      <c r="J681" s="2" vm="1" t="e">
        <f>_xlfn._xlws.FILTER(辅助信息!D:D,辅助信息!G:G=G681)</f>
        <v>#VALUE!</v>
      </c>
    </row>
    <row r="682" spans="1:10">
      <c r="A682" s="2" t="str">
        <f>'[1]2025年已发货'!A:A</f>
        <v>达钢</v>
      </c>
      <c r="B682" s="2" t="str">
        <f>'[1]2025年已发货'!B:B</f>
        <v>螺纹钢</v>
      </c>
      <c r="C682" s="2" t="str">
        <f>'[1]2025年已发货'!C:C</f>
        <v>HRB400E Φ12 9m</v>
      </c>
      <c r="D682" s="2" t="str">
        <f>'[1]2025年已发货'!D:D</f>
        <v>吨</v>
      </c>
      <c r="E682" s="2">
        <f>'[1]2025年已发货'!E:E</f>
        <v>35</v>
      </c>
      <c r="F682" s="4">
        <f>'[1]2025年已发货'!F:F</f>
        <v>45709</v>
      </c>
      <c r="G682" s="2" t="str">
        <f>'[1]2025年已发货'!G:G</f>
        <v>（十九冶-江龙高速二分部）重庆市云阳县宝坪镇双塆村*宝坪梁场</v>
      </c>
      <c r="H682" s="2" t="str">
        <f>'[1]2025年已发货'!H:H</f>
        <v>张鹏</v>
      </c>
      <c r="I682" s="2">
        <f>'[1]2025年已发货'!I:I</f>
        <v>18223006448</v>
      </c>
      <c r="J682" s="2" vm="1" t="e">
        <f>_xlfn._xlws.FILTER(辅助信息!D:D,辅助信息!G:G=G682)</f>
        <v>#VALUE!</v>
      </c>
    </row>
    <row r="683" spans="1:10">
      <c r="A683" s="2" t="str">
        <f>'[1]2025年已发货'!A:A</f>
        <v>达钢</v>
      </c>
      <c r="B683" s="2" t="str">
        <f>'[1]2025年已发货'!B:B</f>
        <v>螺纹钢</v>
      </c>
      <c r="C683" s="2" t="str">
        <f>'[1]2025年已发货'!C:C</f>
        <v>HRB400E Φ16 9m</v>
      </c>
      <c r="D683" s="2" t="str">
        <f>'[1]2025年已发货'!D:D</f>
        <v>吨</v>
      </c>
      <c r="E683" s="2">
        <f>'[1]2025年已发货'!E:E</f>
        <v>35</v>
      </c>
      <c r="F683" s="4">
        <f>'[1]2025年已发货'!F:F</f>
        <v>45709</v>
      </c>
      <c r="G683" s="2" t="str">
        <f>'[1]2025年已发货'!G:G</f>
        <v>（十九冶-江龙高速三分部）重庆市云阳县蔈草镇歧阳村开云高速*朗2</v>
      </c>
      <c r="H683" s="2" t="str">
        <f>'[1]2025年已发货'!H:H</f>
        <v>徐宇</v>
      </c>
      <c r="I683" s="2">
        <f>'[1]2025年已发货'!I:I</f>
        <v>19822311919</v>
      </c>
      <c r="J683" s="2" vm="1" t="e">
        <f>_xlfn._xlws.FILTER(辅助信息!D:D,辅助信息!G:G=G683)</f>
        <v>#VALUE!</v>
      </c>
    </row>
    <row r="684" spans="1:10">
      <c r="A684" s="2" t="str">
        <f>'[1]2025年已发货'!A:A</f>
        <v>达钢</v>
      </c>
      <c r="B684" s="2" t="str">
        <f>'[1]2025年已发货'!B:B</f>
        <v>螺纹钢</v>
      </c>
      <c r="C684" s="2" t="str">
        <f>'[1]2025年已发货'!C:C</f>
        <v>HRB400E Φ18 9m</v>
      </c>
      <c r="D684" s="2" t="str">
        <f>'[1]2025年已发货'!D:D</f>
        <v>吨</v>
      </c>
      <c r="E684" s="2">
        <f>'[1]2025年已发货'!E:E</f>
        <v>35</v>
      </c>
      <c r="F684" s="4">
        <f>'[1]2025年已发货'!F:F</f>
        <v>45709</v>
      </c>
      <c r="G684" s="2" t="str">
        <f>'[1]2025年已发货'!G:G</f>
        <v>（十九冶-江龙高速三分部）重庆市云阳县蔈草镇歧阳村开云高速*朗2</v>
      </c>
      <c r="H684" s="2" t="str">
        <f>'[1]2025年已发货'!H:H</f>
        <v>徐宇</v>
      </c>
      <c r="I684" s="2">
        <f>'[1]2025年已发货'!I:I</f>
        <v>19822311919</v>
      </c>
      <c r="J684" s="2" vm="1" t="e">
        <f>_xlfn._xlws.FILTER(辅助信息!D:D,辅助信息!G:G=G684)</f>
        <v>#VALUE!</v>
      </c>
    </row>
    <row r="685" spans="1:10">
      <c r="A685" s="2" t="str">
        <f>'[1]2025年已发货'!A:A</f>
        <v>达钢</v>
      </c>
      <c r="B685" s="2" t="str">
        <f>'[1]2025年已发货'!B:B</f>
        <v>螺纹钢</v>
      </c>
      <c r="C685" s="2" t="str">
        <f>'[1]2025年已发货'!C:C</f>
        <v>HRB400E Φ16 9m</v>
      </c>
      <c r="D685" s="2" t="str">
        <f>'[1]2025年已发货'!D:D</f>
        <v>吨</v>
      </c>
      <c r="E685" s="2">
        <f>'[1]2025年已发货'!E:E</f>
        <v>24</v>
      </c>
      <c r="F685" s="4">
        <f>'[1]2025年已发货'!F:F</f>
        <v>45709</v>
      </c>
      <c r="G685" s="2" t="str">
        <f>'[1]2025年已发货'!G:G</f>
        <v>（十九冶-江龙高速三分部）重庆市云阳县蔈草镇杨家老屋*土公岭</v>
      </c>
      <c r="H685" s="2" t="str">
        <f>'[1]2025年已发货'!H:H</f>
        <v>徐宇</v>
      </c>
      <c r="I685" s="2">
        <f>'[1]2025年已发货'!I:I</f>
        <v>19822311919</v>
      </c>
      <c r="J685" s="2" vm="1" t="e">
        <f>_xlfn._xlws.FILTER(辅助信息!D:D,辅助信息!G:G=G685)</f>
        <v>#VALUE!</v>
      </c>
    </row>
    <row r="686" spans="1:10">
      <c r="A686" s="2" t="str">
        <f>'[1]2025年已发货'!A:A</f>
        <v>达钢</v>
      </c>
      <c r="B686" s="2" t="str">
        <f>'[1]2025年已发货'!B:B</f>
        <v>螺纹钢</v>
      </c>
      <c r="C686" s="2" t="str">
        <f>'[1]2025年已发货'!C:C</f>
        <v>HRB400E Φ18 9m</v>
      </c>
      <c r="D686" s="2" t="str">
        <f>'[1]2025年已发货'!D:D</f>
        <v>吨</v>
      </c>
      <c r="E686" s="2">
        <f>'[1]2025年已发货'!E:E</f>
        <v>24</v>
      </c>
      <c r="F686" s="4">
        <f>'[1]2025年已发货'!F:F</f>
        <v>45709</v>
      </c>
      <c r="G686" s="2" t="str">
        <f>'[1]2025年已发货'!G:G</f>
        <v>（十九冶-江龙高速三分部）重庆市云阳县蔈草镇杨家老屋*土公岭</v>
      </c>
      <c r="H686" s="2" t="str">
        <f>'[1]2025年已发货'!H:H</f>
        <v>徐宇</v>
      </c>
      <c r="I686" s="2">
        <f>'[1]2025年已发货'!I:I</f>
        <v>19822311919</v>
      </c>
      <c r="J686" s="2" vm="1" t="e">
        <f>_xlfn._xlws.FILTER(辅助信息!D:D,辅助信息!G:G=G686)</f>
        <v>#VALUE!</v>
      </c>
    </row>
    <row r="687" spans="1:10">
      <c r="A687" s="2" t="str">
        <f>'[1]2025年已发货'!A:A</f>
        <v>达钢</v>
      </c>
      <c r="B687" s="2" t="str">
        <f>'[1]2025年已发货'!B:B</f>
        <v>螺纹钢</v>
      </c>
      <c r="C687" s="2" t="str">
        <f>'[1]2025年已发货'!C:C</f>
        <v>HRB400E Φ20 9m</v>
      </c>
      <c r="D687" s="2" t="str">
        <f>'[1]2025年已发货'!D:D</f>
        <v>吨</v>
      </c>
      <c r="E687" s="2">
        <f>'[1]2025年已发货'!E:E</f>
        <v>24</v>
      </c>
      <c r="F687" s="4">
        <f>'[1]2025年已发货'!F:F</f>
        <v>45709</v>
      </c>
      <c r="G687" s="2" t="str">
        <f>'[1]2025年已发货'!G:G</f>
        <v>（十九冶-江龙高速三分部）重庆市云阳县蔈草镇杨家老屋*土公岭</v>
      </c>
      <c r="H687" s="2" t="str">
        <f>'[1]2025年已发货'!H:H</f>
        <v>徐宇</v>
      </c>
      <c r="I687" s="2">
        <f>'[1]2025年已发货'!I:I</f>
        <v>19822311919</v>
      </c>
      <c r="J687" s="2" vm="1" t="e">
        <f>_xlfn._xlws.FILTER(辅助信息!D:D,辅助信息!G:G=G687)</f>
        <v>#VALUE!</v>
      </c>
    </row>
    <row r="688" spans="1:10">
      <c r="A688" s="2" t="str">
        <f>'[1]2025年已发货'!A:A</f>
        <v>达钢</v>
      </c>
      <c r="B688" s="2" t="str">
        <f>'[1]2025年已发货'!B:B</f>
        <v>螺纹钢</v>
      </c>
      <c r="C688" s="2" t="str">
        <f>'[1]2025年已发货'!C:C</f>
        <v>HRB400E Φ12 9m</v>
      </c>
      <c r="D688" s="2" t="str">
        <f>'[1]2025年已发货'!D:D</f>
        <v>吨</v>
      </c>
      <c r="E688" s="2">
        <f>'[1]2025年已发货'!E:E</f>
        <v>6</v>
      </c>
      <c r="F688" s="4">
        <f>'[1]2025年已发货'!F:F</f>
        <v>45709</v>
      </c>
      <c r="G688" s="2" t="str">
        <f>'[1]2025年已发货'!G:G</f>
        <v>（十九冶-江龙高速三分部）重庆市云阳县蔈草镇三坵田*小尖山梁场</v>
      </c>
      <c r="H688" s="2" t="str">
        <f>'[1]2025年已发货'!H:H</f>
        <v>徐宇</v>
      </c>
      <c r="I688" s="2">
        <f>'[1]2025年已发货'!I:I</f>
        <v>19822311919</v>
      </c>
      <c r="J688" s="2" vm="1" t="e">
        <f>_xlfn._xlws.FILTER(辅助信息!D:D,辅助信息!G:G=G688)</f>
        <v>#VALUE!</v>
      </c>
    </row>
    <row r="689" spans="1:10">
      <c r="A689" s="2" t="str">
        <f>'[1]2025年已发货'!A:A</f>
        <v>达钢</v>
      </c>
      <c r="B689" s="2" t="str">
        <f>'[1]2025年已发货'!B:B</f>
        <v>螺纹钢</v>
      </c>
      <c r="C689" s="2" t="str">
        <f>'[1]2025年已发货'!C:C</f>
        <v>HRB400E Φ16 9m</v>
      </c>
      <c r="D689" s="2" t="str">
        <f>'[1]2025年已发货'!D:D</f>
        <v>吨</v>
      </c>
      <c r="E689" s="2">
        <f>'[1]2025年已发货'!E:E</f>
        <v>12</v>
      </c>
      <c r="F689" s="4">
        <f>'[1]2025年已发货'!F:F</f>
        <v>45709</v>
      </c>
      <c r="G689" s="2" t="str">
        <f>'[1]2025年已发货'!G:G</f>
        <v>（十九冶-江龙高速三分部）重庆市云阳县蔈草镇三坵田*小尖山梁场</v>
      </c>
      <c r="H689" s="2" t="str">
        <f>'[1]2025年已发货'!H:H</f>
        <v>徐宇</v>
      </c>
      <c r="I689" s="2">
        <f>'[1]2025年已发货'!I:I</f>
        <v>19822311919</v>
      </c>
      <c r="J689" s="2" vm="1" t="e">
        <f>_xlfn._xlws.FILTER(辅助信息!D:D,辅助信息!G:G=G689)</f>
        <v>#VALUE!</v>
      </c>
    </row>
    <row r="690" spans="1:10">
      <c r="A690" s="2" t="str">
        <f>'[1]2025年已发货'!A:A</f>
        <v>达钢</v>
      </c>
      <c r="B690" s="2" t="str">
        <f>'[1]2025年已发货'!B:B</f>
        <v>螺纹钢</v>
      </c>
      <c r="C690" s="2" t="str">
        <f>'[1]2025年已发货'!C:C</f>
        <v>HRB400E Φ20 9m</v>
      </c>
      <c r="D690" s="2" t="str">
        <f>'[1]2025年已发货'!D:D</f>
        <v>吨</v>
      </c>
      <c r="E690" s="2">
        <f>'[1]2025年已发货'!E:E</f>
        <v>9</v>
      </c>
      <c r="F690" s="4">
        <f>'[1]2025年已发货'!F:F</f>
        <v>45709</v>
      </c>
      <c r="G690" s="2" t="str">
        <f>'[1]2025年已发货'!G:G</f>
        <v>（十九冶-江龙高速三分部）重庆市云阳县蔈草镇三坵田*小尖山梁场</v>
      </c>
      <c r="H690" s="2" t="str">
        <f>'[1]2025年已发货'!H:H</f>
        <v>徐宇</v>
      </c>
      <c r="I690" s="2">
        <f>'[1]2025年已发货'!I:I</f>
        <v>19822311919</v>
      </c>
      <c r="J690" s="2" vm="1" t="e">
        <f>_xlfn._xlws.FILTER(辅助信息!D:D,辅助信息!G:G=G690)</f>
        <v>#VALUE!</v>
      </c>
    </row>
    <row r="691" spans="1:10">
      <c r="A691" s="2" t="str">
        <f>'[1]2025年已发货'!A:A</f>
        <v>达钢</v>
      </c>
      <c r="B691" s="2" t="str">
        <f>'[1]2025年已发货'!B:B</f>
        <v>螺纹钢</v>
      </c>
      <c r="C691" s="2" t="str">
        <f>'[1]2025年已发货'!C:C</f>
        <v>HRB400E Φ25 9m</v>
      </c>
      <c r="D691" s="2" t="str">
        <f>'[1]2025年已发货'!D:D</f>
        <v>吨</v>
      </c>
      <c r="E691" s="2">
        <f>'[1]2025年已发货'!E:E</f>
        <v>9</v>
      </c>
      <c r="F691" s="4">
        <f>'[1]2025年已发货'!F:F</f>
        <v>45709</v>
      </c>
      <c r="G691" s="2" t="str">
        <f>'[1]2025年已发货'!G:G</f>
        <v>（十九冶-江龙高速三分部）重庆市云阳县蔈草镇三坵田*小尖山梁场</v>
      </c>
      <c r="H691" s="2" t="str">
        <f>'[1]2025年已发货'!H:H</f>
        <v>徐宇</v>
      </c>
      <c r="I691" s="2">
        <f>'[1]2025年已发货'!I:I</f>
        <v>19822311919</v>
      </c>
      <c r="J691" s="2" vm="1" t="e">
        <f>_xlfn._xlws.FILTER(辅助信息!D:D,辅助信息!G:G=G691)</f>
        <v>#VALUE!</v>
      </c>
    </row>
    <row r="692" spans="1:10">
      <c r="A692" s="2" t="str">
        <f>'[1]2025年已发货'!A:A</f>
        <v>达钢</v>
      </c>
      <c r="B692" s="2" t="str">
        <f>'[1]2025年已发货'!B:B</f>
        <v>螺纹钢</v>
      </c>
      <c r="C692" s="2" t="str">
        <f>'[1]2025年已发货'!C:C</f>
        <v>HRB400E Φ12 9m</v>
      </c>
      <c r="D692" s="2" t="str">
        <f>'[1]2025年已发货'!D:D</f>
        <v>吨</v>
      </c>
      <c r="E692" s="2">
        <f>'[1]2025年已发货'!E:E</f>
        <v>15</v>
      </c>
      <c r="F692" s="4">
        <f>'[1]2025年已发货'!F:F</f>
        <v>45709</v>
      </c>
      <c r="G692" s="2" t="str">
        <f>'[1]2025年已发货'!G:G</f>
        <v>（十九冶-江龙高速一分部）重庆市云阳县湿坝东北418米*云阳南互通</v>
      </c>
      <c r="H692" s="2" t="str">
        <f>'[1]2025年已发货'!H:H</f>
        <v>吴章红</v>
      </c>
      <c r="I692" s="2">
        <f>'[1]2025年已发货'!I:I</f>
        <v>18628165772</v>
      </c>
      <c r="J692" s="2" vm="1" t="e">
        <f>_xlfn._xlws.FILTER(辅助信息!D:D,辅助信息!G:G=G692)</f>
        <v>#VALUE!</v>
      </c>
    </row>
    <row r="693" spans="1:10">
      <c r="A693" s="2" t="str">
        <f>'[1]2025年已发货'!A:A</f>
        <v>达钢</v>
      </c>
      <c r="B693" s="2" t="str">
        <f>'[1]2025年已发货'!B:B</f>
        <v>螺纹钢</v>
      </c>
      <c r="C693" s="2" t="str">
        <f>'[1]2025年已发货'!C:C</f>
        <v>HRB400E Φ16 9m</v>
      </c>
      <c r="D693" s="2" t="str">
        <f>'[1]2025年已发货'!D:D</f>
        <v>吨</v>
      </c>
      <c r="E693" s="2">
        <f>'[1]2025年已发货'!E:E</f>
        <v>48</v>
      </c>
      <c r="F693" s="4">
        <f>'[1]2025年已发货'!F:F</f>
        <v>45709</v>
      </c>
      <c r="G693" s="2" t="str">
        <f>'[1]2025年已发货'!G:G</f>
        <v>（十九冶-江龙高速一分部）重庆市云阳县湿坝东北418米*云阳南互通</v>
      </c>
      <c r="H693" s="2" t="str">
        <f>'[1]2025年已发货'!H:H</f>
        <v>吴章红</v>
      </c>
      <c r="I693" s="2">
        <f>'[1]2025年已发货'!I:I</f>
        <v>18628165772</v>
      </c>
      <c r="J693" s="2" vm="1" t="e">
        <f>_xlfn._xlws.FILTER(辅助信息!D:D,辅助信息!G:G=G693)</f>
        <v>#VALUE!</v>
      </c>
    </row>
    <row r="694" spans="1:10">
      <c r="A694" s="2" t="str">
        <f>'[1]2025年已发货'!A:A</f>
        <v>达钢</v>
      </c>
      <c r="B694" s="2" t="str">
        <f>'[1]2025年已发货'!B:B</f>
        <v>螺纹钢</v>
      </c>
      <c r="C694" s="2" t="str">
        <f>'[1]2025年已发货'!C:C</f>
        <v>HRB400E Φ18 9m</v>
      </c>
      <c r="D694" s="2" t="str">
        <f>'[1]2025年已发货'!D:D</f>
        <v>吨</v>
      </c>
      <c r="E694" s="2">
        <f>'[1]2025年已发货'!E:E</f>
        <v>42</v>
      </c>
      <c r="F694" s="4">
        <f>'[1]2025年已发货'!F:F</f>
        <v>45709</v>
      </c>
      <c r="G694" s="2" t="str">
        <f>'[1]2025年已发货'!G:G</f>
        <v>（十九冶-江龙高速一分部）重庆市云阳县湿坝东北418米*云阳南互通</v>
      </c>
      <c r="H694" s="2" t="str">
        <f>'[1]2025年已发货'!H:H</f>
        <v>吴章红</v>
      </c>
      <c r="I694" s="2">
        <f>'[1]2025年已发货'!I:I</f>
        <v>18628165772</v>
      </c>
      <c r="J694" s="2" vm="1" t="e">
        <f>_xlfn._xlws.FILTER(辅助信息!D:D,辅助信息!G:G=G694)</f>
        <v>#VALUE!</v>
      </c>
    </row>
    <row r="695" spans="1:10">
      <c r="A695" s="2" t="str">
        <f>'[1]2025年已发货'!A:A</f>
        <v>达钢</v>
      </c>
      <c r="B695" s="2" t="str">
        <f>'[1]2025年已发货'!B:B</f>
        <v>螺纹钢</v>
      </c>
      <c r="C695" s="2" t="str">
        <f>'[1]2025年已发货'!C:C</f>
        <v>HRB400E Φ20 9m</v>
      </c>
      <c r="D695" s="2" t="str">
        <f>'[1]2025年已发货'!D:D</f>
        <v>吨</v>
      </c>
      <c r="E695" s="2">
        <f>'[1]2025年已发货'!E:E</f>
        <v>3</v>
      </c>
      <c r="F695" s="4">
        <f>'[1]2025年已发货'!F:F</f>
        <v>45709</v>
      </c>
      <c r="G695" s="2" t="str">
        <f>'[1]2025年已发货'!G:G</f>
        <v>（十九冶-华电重庆奉节）重庆市奉节县康乐镇七星村</v>
      </c>
      <c r="H695" s="2" t="str">
        <f>'[1]2025年已发货'!H:H</f>
        <v>岑甲乐</v>
      </c>
      <c r="I695" s="2">
        <f>'[1]2025年已发货'!I:I</f>
        <v>17349037782</v>
      </c>
      <c r="J695" s="2" vm="1" t="e">
        <f>_xlfn._xlws.FILTER(辅助信息!D:D,辅助信息!G:G=G695)</f>
        <v>#VALUE!</v>
      </c>
    </row>
    <row r="696" spans="1:10">
      <c r="A696" s="2" t="str">
        <f>'[1]2025年已发货'!A:A</f>
        <v>达钢</v>
      </c>
      <c r="B696" s="2" t="str">
        <f>'[1]2025年已发货'!B:B</f>
        <v>螺纹钢</v>
      </c>
      <c r="C696" s="2" t="str">
        <f>'[1]2025年已发货'!C:C</f>
        <v>HRB400E Φ32 9m</v>
      </c>
      <c r="D696" s="2" t="str">
        <f>'[1]2025年已发货'!D:D</f>
        <v>吨</v>
      </c>
      <c r="E696" s="2">
        <f>'[1]2025年已发货'!E:E</f>
        <v>33</v>
      </c>
      <c r="F696" s="4">
        <f>'[1]2025年已发货'!F:F</f>
        <v>45709</v>
      </c>
      <c r="G696" s="2" t="str">
        <f>'[1]2025年已发货'!G:G</f>
        <v>（十九冶-华电重庆奉节）重庆市奉节县康乐镇七星村</v>
      </c>
      <c r="H696" s="2" t="str">
        <f>'[1]2025年已发货'!H:H</f>
        <v>岑甲乐</v>
      </c>
      <c r="I696" s="2">
        <f>'[1]2025年已发货'!I:I</f>
        <v>17349037782</v>
      </c>
      <c r="J696" s="2" vm="1" t="e">
        <f>_xlfn._xlws.FILTER(辅助信息!D:D,辅助信息!G:G=G696)</f>
        <v>#VALUE!</v>
      </c>
    </row>
    <row r="697" spans="1:10">
      <c r="A697" s="2" t="str">
        <f>'[1]2025年已发货'!A:A</f>
        <v>润耀</v>
      </c>
      <c r="B697" s="2" t="str">
        <f>'[1]2025年已发货'!B:B</f>
        <v>螺纹钢</v>
      </c>
      <c r="C697" s="2" t="str">
        <f>'[1]2025年已发货'!C:C</f>
        <v>HRB400E Φ25 9m</v>
      </c>
      <c r="D697" s="2" t="str">
        <f>'[1]2025年已发货'!D:D</f>
        <v>吨</v>
      </c>
      <c r="E697" s="2">
        <f>'[1]2025年已发货'!E:E</f>
        <v>70</v>
      </c>
      <c r="F697" s="4">
        <f>'[1]2025年已发货'!F:F</f>
        <v>45709</v>
      </c>
      <c r="G697" s="2" t="str">
        <f>'[1]2025年已发货'!G:G</f>
        <v>（华西简阳西城嘉苑）四川省成都市简阳市简城街道高屋村</v>
      </c>
      <c r="H697" s="2" t="str">
        <f>'[1]2025年已发货'!H:H</f>
        <v>张瀚镭</v>
      </c>
      <c r="I697" s="2">
        <f>'[1]2025年已发货'!I:I</f>
        <v>15884666220</v>
      </c>
      <c r="J697" s="2" t="str">
        <f>_xlfn._xlws.FILTER(辅助信息!D:D,辅助信息!G:G=G697)</f>
        <v>华西简阳西城嘉苑</v>
      </c>
    </row>
    <row r="698" spans="1:10">
      <c r="A698" s="2" t="str">
        <f>'[1]2025年已发货'!A:A</f>
        <v>成实</v>
      </c>
      <c r="B698" s="2" t="str">
        <f>'[1]2025年已发货'!B:B</f>
        <v>盘圆</v>
      </c>
      <c r="C698" s="2" t="str">
        <f>'[1]2025年已发货'!C:C</f>
        <v>HPB300Ф8</v>
      </c>
      <c r="D698" s="2" t="str">
        <f>'[1]2025年已发货'!D:D</f>
        <v>吨</v>
      </c>
      <c r="E698" s="2">
        <f>'[1]2025年已发货'!E:E</f>
        <v>15</v>
      </c>
      <c r="F698" s="4">
        <f>'[1]2025年已发货'!F:F</f>
        <v>45709</v>
      </c>
      <c r="G698" s="2" t="str">
        <f>'[1]2025年已发货'!G:G</f>
        <v>（中铁一局四公司康新高速TJ1-1标雅加梗隧道）四川省甘孜州康定市雅加梗</v>
      </c>
      <c r="H698" s="2" t="str">
        <f>'[1]2025年已发货'!H:H</f>
        <v>王锡俊</v>
      </c>
      <c r="I698" s="2">
        <f>'[1]2025年已发货'!I:I</f>
        <v>18736877891</v>
      </c>
      <c r="J698" s="2" vm="1" t="e">
        <f>_xlfn._xlws.FILTER(辅助信息!D:D,辅助信息!G:G=G698)</f>
        <v>#VALUE!</v>
      </c>
    </row>
    <row r="699" spans="1:10">
      <c r="A699" s="2" t="str">
        <f>'[1]2025年已发货'!A:A</f>
        <v>成实</v>
      </c>
      <c r="B699" s="2" t="str">
        <f>'[1]2025年已发货'!B:B</f>
        <v>盘圆</v>
      </c>
      <c r="C699" s="2" t="str">
        <f>'[1]2025年已发货'!C:C</f>
        <v>HPB300Ф12</v>
      </c>
      <c r="D699" s="2" t="str">
        <f>'[1]2025年已发货'!D:D</f>
        <v>吨</v>
      </c>
      <c r="E699" s="2">
        <f>'[1]2025年已发货'!E:E</f>
        <v>20</v>
      </c>
      <c r="F699" s="4">
        <f>'[1]2025年已发货'!F:F</f>
        <v>45709</v>
      </c>
      <c r="G699" s="2" t="str">
        <f>'[1]2025年已发货'!G:G</f>
        <v>（中铁一局四公司康新高速TJ1-1标雅加梗隧道）四川省甘孜州康定市雅加梗</v>
      </c>
      <c r="H699" s="2" t="str">
        <f>'[1]2025年已发货'!H:H</f>
        <v>王锡俊</v>
      </c>
      <c r="I699" s="2">
        <f>'[1]2025年已发货'!I:I</f>
        <v>18736877891</v>
      </c>
      <c r="J699" s="2" vm="1" t="e">
        <f>_xlfn._xlws.FILTER(辅助信息!D:D,辅助信息!G:G=G699)</f>
        <v>#VALUE!</v>
      </c>
    </row>
    <row r="700" spans="1:10">
      <c r="A700" s="2" t="str">
        <f>'[1]2025年已发货'!A:A</f>
        <v>陕钢</v>
      </c>
      <c r="B700" s="2" t="str">
        <f>'[1]2025年已发货'!B:B</f>
        <v>高线</v>
      </c>
      <c r="C700" s="2" t="str">
        <f>'[1]2025年已发货'!C:C</f>
        <v>HPB300Φ10</v>
      </c>
      <c r="D700" s="2" t="str">
        <f>'[1]2025年已发货'!D:D</f>
        <v>吨</v>
      </c>
      <c r="E700" s="2">
        <f>'[1]2025年已发货'!E:E</f>
        <v>70</v>
      </c>
      <c r="F700" s="4">
        <f>'[1]2025年已发货'!F:F</f>
        <v>45709</v>
      </c>
      <c r="G700" s="2" t="str">
        <f>'[1]2025年已发货'!G:G</f>
        <v>（中铁三局-铜资高速1标）成都易建金属有限公司（成都市双流区蛟龙工业港新华大道七段563号）</v>
      </c>
      <c r="H700" s="2" t="str">
        <f>'[1]2025年已发货'!H:H</f>
        <v>代德军</v>
      </c>
      <c r="I700" s="2">
        <f>'[1]2025年已发货'!I:I</f>
        <v>18602811878</v>
      </c>
      <c r="J700" s="2" vm="1" t="e">
        <f>_xlfn._xlws.FILTER(辅助信息!D:D,辅助信息!G:G=G700)</f>
        <v>#VALUE!</v>
      </c>
    </row>
    <row r="701" spans="1:10">
      <c r="A701" s="2" t="str">
        <f>'[1]2025年已发货'!A:A</f>
        <v>陕钢</v>
      </c>
      <c r="B701" s="2" t="str">
        <f>'[1]2025年已发货'!B:B</f>
        <v>高线</v>
      </c>
      <c r="C701" s="2" t="str">
        <f>'[1]2025年已发货'!C:C</f>
        <v>HPB300Φ12</v>
      </c>
      <c r="D701" s="2" t="str">
        <f>'[1]2025年已发货'!D:D</f>
        <v>吨</v>
      </c>
      <c r="E701" s="2">
        <f>'[1]2025年已发货'!E:E</f>
        <v>70</v>
      </c>
      <c r="F701" s="4">
        <f>'[1]2025年已发货'!F:F</f>
        <v>45709</v>
      </c>
      <c r="G701" s="2" t="str">
        <f>'[1]2025年已发货'!G:G</f>
        <v>（中铁三局-铜资高速1标）四川省资阳市安岳县石羊镇猫坝村2#钢筋场</v>
      </c>
      <c r="H701" s="2" t="str">
        <f>'[1]2025年已发货'!H:H</f>
        <v>王雪</v>
      </c>
      <c r="I701" s="2">
        <f>'[1]2025年已发货'!I:I</f>
        <v>18729676589</v>
      </c>
      <c r="J701" s="2" vm="1" t="e">
        <f>_xlfn._xlws.FILTER(辅助信息!D:D,辅助信息!G:G=G701)</f>
        <v>#VALUE!</v>
      </c>
    </row>
    <row r="702" spans="1:10">
      <c r="A702" s="2" t="str">
        <f>'[1]2025年已发货'!A:A</f>
        <v>陕钢</v>
      </c>
      <c r="B702" s="2" t="str">
        <f>'[1]2025年已发货'!B:B</f>
        <v>螺纹钢</v>
      </c>
      <c r="C702" s="2" t="str">
        <f>'[1]2025年已发货'!C:C</f>
        <v>HRB400E Φ20 12m</v>
      </c>
      <c r="D702" s="2" t="str">
        <f>'[1]2025年已发货'!D:D</f>
        <v>吨</v>
      </c>
      <c r="E702" s="2">
        <f>'[1]2025年已发货'!E:E</f>
        <v>35</v>
      </c>
      <c r="F702" s="4">
        <f>'[1]2025年已发货'!F:F</f>
        <v>45709</v>
      </c>
      <c r="G702" s="2" t="str">
        <f>'[1]2025年已发货'!G:G</f>
        <v>（中铁广州局-资乐高速5标）四川省乐山市井研县宝五镇泡桐湾乐井路</v>
      </c>
      <c r="H702" s="2" t="str">
        <f>'[1]2025年已发货'!H:H</f>
        <v>廖俊杰</v>
      </c>
      <c r="I702" s="2">
        <f>'[1]2025年已发货'!I:I</f>
        <v>15775100965</v>
      </c>
      <c r="J702" s="2" vm="1" t="e">
        <f>_xlfn._xlws.FILTER(辅助信息!D:D,辅助信息!G:G=G702)</f>
        <v>#VALUE!</v>
      </c>
    </row>
    <row r="703" spans="1:10">
      <c r="A703" s="2" t="str">
        <f>'[1]2025年已发货'!A:A</f>
        <v>德胜</v>
      </c>
      <c r="B703" s="2" t="str">
        <f>'[1]2025年已发货'!B:B</f>
        <v>螺纹钢</v>
      </c>
      <c r="C703" s="2" t="str">
        <f>'[1]2025年已发货'!C:C</f>
        <v>HRB400E Φ18 9m</v>
      </c>
      <c r="D703" s="2" t="str">
        <f>'[1]2025年已发货'!D:D</f>
        <v>吨</v>
      </c>
      <c r="E703" s="2">
        <f>'[1]2025年已发货'!E:E</f>
        <v>24</v>
      </c>
      <c r="F703" s="4">
        <f>'[1]2025年已发货'!F:F</f>
        <v>45709</v>
      </c>
      <c r="G703" s="2" t="str">
        <f>'[1]2025年已发货'!G:G</f>
        <v>（五局乐山机场项目）乐山市五通桥区冠英镇</v>
      </c>
      <c r="H703" s="2" t="str">
        <f>'[1]2025年已发货'!H:H</f>
        <v>王思思</v>
      </c>
      <c r="I703" s="2">
        <f>'[1]2025年已发货'!I:I</f>
        <v>18973190156</v>
      </c>
      <c r="J703" s="2" vm="1" t="e">
        <f>_xlfn._xlws.FILTER(辅助信息!D:D,辅助信息!G:G=G703)</f>
        <v>#VALUE!</v>
      </c>
    </row>
    <row r="704" spans="1:10">
      <c r="A704" s="2" t="str">
        <f>'[1]2025年已发货'!A:A</f>
        <v>德胜</v>
      </c>
      <c r="B704" s="2" t="str">
        <f>'[1]2025年已发货'!B:B</f>
        <v>螺纹钢</v>
      </c>
      <c r="C704" s="2" t="str">
        <f>'[1]2025年已发货'!C:C</f>
        <v>HRB400E Φ16 9m</v>
      </c>
      <c r="D704" s="2" t="str">
        <f>'[1]2025年已发货'!D:D</f>
        <v>吨</v>
      </c>
      <c r="E704" s="2">
        <f>'[1]2025年已发货'!E:E</f>
        <v>46</v>
      </c>
      <c r="F704" s="4">
        <f>'[1]2025年已发货'!F:F</f>
        <v>45709</v>
      </c>
      <c r="G704" s="2" t="str">
        <f>'[1]2025年已发货'!G:G</f>
        <v>（五局乐山机场项目）乐山市五通桥区冠英镇</v>
      </c>
      <c r="H704" s="2" t="str">
        <f>'[1]2025年已发货'!H:H</f>
        <v>王思思</v>
      </c>
      <c r="I704" s="2">
        <f>'[1]2025年已发货'!I:I</f>
        <v>18973190156</v>
      </c>
      <c r="J704" s="2" vm="1" t="e">
        <f>_xlfn._xlws.FILTER(辅助信息!D:D,辅助信息!G:G=G704)</f>
        <v>#VALUE!</v>
      </c>
    </row>
    <row r="705" spans="1:10">
      <c r="A705" s="2" t="str">
        <f>'[1]2025年已发货'!A:A</f>
        <v>润耀</v>
      </c>
      <c r="B705" s="2" t="str">
        <f>'[1]2025年已发货'!B:B</f>
        <v>螺纹钢</v>
      </c>
      <c r="C705" s="2" t="str">
        <f>'[1]2025年已发货'!C:C</f>
        <v>HRB400E Φ22 9m</v>
      </c>
      <c r="D705" s="2" t="str">
        <f>'[1]2025年已发货'!D:D</f>
        <v>吨</v>
      </c>
      <c r="E705" s="2">
        <f>'[1]2025年已发货'!E:E</f>
        <v>9</v>
      </c>
      <c r="F705" s="4">
        <f>'[1]2025年已发货'!F:F</f>
        <v>45709</v>
      </c>
      <c r="G705" s="2" t="str">
        <f>'[1]2025年已发货'!G:G</f>
        <v>（五局乐山机场项目）乐山市五通桥区冠英镇</v>
      </c>
      <c r="H705" s="2" t="str">
        <f>'[1]2025年已发货'!H:H</f>
        <v>王思思</v>
      </c>
      <c r="I705" s="2">
        <f>'[1]2025年已发货'!I:I</f>
        <v>18973190156</v>
      </c>
      <c r="J705" s="2" vm="1" t="e">
        <f>_xlfn._xlws.FILTER(辅助信息!D:D,辅助信息!G:G=G705)</f>
        <v>#VALUE!</v>
      </c>
    </row>
    <row r="706" spans="1:10">
      <c r="A706" s="2" t="str">
        <f>'[1]2025年已发货'!A:A</f>
        <v>润耀</v>
      </c>
      <c r="B706" s="2" t="str">
        <f>'[1]2025年已发货'!B:B</f>
        <v>螺纹钢</v>
      </c>
      <c r="C706" s="2" t="str">
        <f>'[1]2025年已发货'!C:C</f>
        <v>HRB400E Φ20 9m</v>
      </c>
      <c r="D706" s="2" t="str">
        <f>'[1]2025年已发货'!D:D</f>
        <v>吨</v>
      </c>
      <c r="E706" s="2">
        <f>'[1]2025年已发货'!E:E</f>
        <v>12</v>
      </c>
      <c r="F706" s="4">
        <f>'[1]2025年已发货'!F:F</f>
        <v>45709</v>
      </c>
      <c r="G706" s="2" t="str">
        <f>'[1]2025年已发货'!G:G</f>
        <v>（五局乐山机场项目）乐山市五通桥区冠英镇</v>
      </c>
      <c r="H706" s="2" t="str">
        <f>'[1]2025年已发货'!H:H</f>
        <v>王思思</v>
      </c>
      <c r="I706" s="2">
        <f>'[1]2025年已发货'!I:I</f>
        <v>18973190156</v>
      </c>
      <c r="J706" s="2" vm="1" t="e">
        <f>_xlfn._xlws.FILTER(辅助信息!D:D,辅助信息!G:G=G706)</f>
        <v>#VALUE!</v>
      </c>
    </row>
    <row r="707" spans="1:10">
      <c r="A707" s="2" t="str">
        <f>'[1]2025年已发货'!A:A</f>
        <v>润耀</v>
      </c>
      <c r="B707" s="2" t="str">
        <f>'[1]2025年已发货'!B:B</f>
        <v>螺纹钢</v>
      </c>
      <c r="C707" s="2" t="str">
        <f>'[1]2025年已发货'!C:C</f>
        <v>HRB400E Φ12 9m</v>
      </c>
      <c r="D707" s="2" t="str">
        <f>'[1]2025年已发货'!D:D</f>
        <v>吨</v>
      </c>
      <c r="E707" s="2">
        <f>'[1]2025年已发货'!E:E</f>
        <v>48</v>
      </c>
      <c r="F707" s="4">
        <f>'[1]2025年已发货'!F:F</f>
        <v>45709</v>
      </c>
      <c r="G707" s="2" t="str">
        <f>'[1]2025年已发货'!G:G</f>
        <v>（五局乐山机场项目）乐山市五通桥区冠英镇</v>
      </c>
      <c r="H707" s="2" t="str">
        <f>'[1]2025年已发货'!H:H</f>
        <v>王思思</v>
      </c>
      <c r="I707" s="2">
        <f>'[1]2025年已发货'!I:I</f>
        <v>18973190156</v>
      </c>
      <c r="J707" s="2" vm="1" t="e">
        <f>_xlfn._xlws.FILTER(辅助信息!D:D,辅助信息!G:G=G707)</f>
        <v>#VALUE!</v>
      </c>
    </row>
    <row r="708" spans="1:10">
      <c r="A708" s="2" t="str">
        <f>'[1]2025年已发货'!A:A</f>
        <v>润耀</v>
      </c>
      <c r="B708" s="2" t="str">
        <f>'[1]2025年已发货'!B:B</f>
        <v>高线</v>
      </c>
      <c r="C708" s="2" t="str">
        <f>'[1]2025年已发货'!C:C</f>
        <v>HPB300Φ10</v>
      </c>
      <c r="D708" s="2" t="str">
        <f>'[1]2025年已发货'!D:D</f>
        <v>吨</v>
      </c>
      <c r="E708" s="2">
        <f>'[1]2025年已发货'!E:E</f>
        <v>5</v>
      </c>
      <c r="F708" s="4">
        <f>'[1]2025年已发货'!F:F</f>
        <v>45709</v>
      </c>
      <c r="G708" s="2" t="str">
        <f>'[1]2025年已发货'!G:G</f>
        <v>（五局乐山机场项目）乐山市五通桥区冠英镇</v>
      </c>
      <c r="H708" s="2" t="str">
        <f>'[1]2025年已发货'!H:H</f>
        <v>王思思</v>
      </c>
      <c r="I708" s="2">
        <f>'[1]2025年已发货'!I:I</f>
        <v>18973190156</v>
      </c>
      <c r="J708" s="2" vm="1" t="e">
        <f>_xlfn._xlws.FILTER(辅助信息!D:D,辅助信息!G:G=G708)</f>
        <v>#VALUE!</v>
      </c>
    </row>
    <row r="709" spans="1:10">
      <c r="A709" s="2" t="str">
        <f>'[1]2025年已发货'!A:A</f>
        <v>润耀</v>
      </c>
      <c r="B709" s="2" t="str">
        <f>'[1]2025年已发货'!B:B</f>
        <v>高线</v>
      </c>
      <c r="C709" s="2" t="str">
        <f>'[1]2025年已发货'!C:C</f>
        <v>HPB300Φ8</v>
      </c>
      <c r="D709" s="2" t="str">
        <f>'[1]2025年已发货'!D:D</f>
        <v>吨</v>
      </c>
      <c r="E709" s="2">
        <f>'[1]2025年已发货'!E:E</f>
        <v>2</v>
      </c>
      <c r="F709" s="4">
        <f>'[1]2025年已发货'!F:F</f>
        <v>45709</v>
      </c>
      <c r="G709" s="2" t="str">
        <f>'[1]2025年已发货'!G:G</f>
        <v>（五局乐山机场项目）乐山市五通桥区冠英镇</v>
      </c>
      <c r="H709" s="2" t="str">
        <f>'[1]2025年已发货'!H:H</f>
        <v>王思思</v>
      </c>
      <c r="I709" s="2">
        <f>'[1]2025年已发货'!I:I</f>
        <v>18973190156</v>
      </c>
      <c r="J709" s="2" vm="1" t="e">
        <f>_xlfn._xlws.FILTER(辅助信息!D:D,辅助信息!G:G=G709)</f>
        <v>#VALUE!</v>
      </c>
    </row>
    <row r="710" spans="1:10">
      <c r="A710" s="2" t="str">
        <f>'[1]2025年已发货'!A:A</f>
        <v>润耀</v>
      </c>
      <c r="B710" s="2" t="str">
        <f>'[1]2025年已发货'!B:B</f>
        <v>盘螺</v>
      </c>
      <c r="C710" s="2" t="str">
        <f>'[1]2025年已发货'!C:C</f>
        <v>HRB400E Φ10</v>
      </c>
      <c r="D710" s="2" t="str">
        <f>'[1]2025年已发货'!D:D</f>
        <v>吨</v>
      </c>
      <c r="E710" s="2">
        <f>'[1]2025年已发货'!E:E</f>
        <v>12.3</v>
      </c>
      <c r="F710" s="4">
        <f>'[1]2025年已发货'!F:F</f>
        <v>45709</v>
      </c>
      <c r="G710" s="2" t="str">
        <f>'[1]2025年已发货'!G:G</f>
        <v>（中铁建工重庆东站）重庆市南岸区广茂大道重庆东站</v>
      </c>
      <c r="H710" s="2" t="str">
        <f>'[1]2025年已发货'!H:H</f>
        <v>唐工</v>
      </c>
      <c r="I710" s="2">
        <f>'[1]2025年已发货'!I:I</f>
        <v>18786797754</v>
      </c>
      <c r="J710" s="2" vm="1" t="e">
        <f>_xlfn._xlws.FILTER(辅助信息!D:D,辅助信息!G:G=G710)</f>
        <v>#VALUE!</v>
      </c>
    </row>
    <row r="711" spans="1:10">
      <c r="A711" s="2" t="str">
        <f>'[1]2025年已发货'!A:A</f>
        <v>润耀</v>
      </c>
      <c r="B711" s="2" t="str">
        <f>'[1]2025年已发货'!B:B</f>
        <v>盘螺</v>
      </c>
      <c r="C711" s="2" t="str">
        <f>'[1]2025年已发货'!C:C</f>
        <v>HRB400E Φ10</v>
      </c>
      <c r="D711" s="2" t="str">
        <f>'[1]2025年已发货'!D:D</f>
        <v>吨</v>
      </c>
      <c r="E711" s="2">
        <f>'[1]2025年已发货'!E:E</f>
        <v>14.8</v>
      </c>
      <c r="F711" s="4">
        <f>'[1]2025年已发货'!F:F</f>
        <v>45709</v>
      </c>
      <c r="G711" s="2" t="str">
        <f>'[1]2025年已发货'!G:G</f>
        <v>（中铁建工重庆东站）重庆市南岸区广茂大道重庆东站</v>
      </c>
      <c r="H711" s="2" t="str">
        <f>'[1]2025年已发货'!H:H</f>
        <v>唐工</v>
      </c>
      <c r="I711" s="2">
        <f>'[1]2025年已发货'!I:I</f>
        <v>18786797754</v>
      </c>
      <c r="J711" s="2" vm="1" t="e">
        <f>_xlfn._xlws.FILTER(辅助信息!D:D,辅助信息!G:G=G711)</f>
        <v>#VALUE!</v>
      </c>
    </row>
    <row r="712" spans="1:10">
      <c r="A712" s="2" t="str">
        <f>'[1]2025年已发货'!A:A</f>
        <v>润耀</v>
      </c>
      <c r="B712" s="2" t="str">
        <f>'[1]2025年已发货'!B:B</f>
        <v>螺纹钢</v>
      </c>
      <c r="C712" s="2" t="str">
        <f>'[1]2025年已发货'!C:C</f>
        <v>HRB400E Φ12 9m</v>
      </c>
      <c r="D712" s="2" t="str">
        <f>'[1]2025年已发货'!D:D</f>
        <v>吨</v>
      </c>
      <c r="E712" s="2">
        <f>'[1]2025年已发货'!E:E</f>
        <v>3</v>
      </c>
      <c r="F712" s="4">
        <f>'[1]2025年已发货'!F:F</f>
        <v>45709</v>
      </c>
      <c r="G712" s="2" t="str">
        <f>'[1]2025年已发货'!G:G</f>
        <v>（中铁建工重庆东站）重庆市南岸区广茂大道重庆东站</v>
      </c>
      <c r="H712" s="2" t="str">
        <f>'[1]2025年已发货'!H:H</f>
        <v>唐工</v>
      </c>
      <c r="I712" s="2">
        <f>'[1]2025年已发货'!I:I</f>
        <v>18786797754</v>
      </c>
      <c r="J712" s="2" vm="1" t="e">
        <f>_xlfn._xlws.FILTER(辅助信息!D:D,辅助信息!G:G=G712)</f>
        <v>#VALUE!</v>
      </c>
    </row>
    <row r="713" spans="1:10">
      <c r="A713" s="2" t="str">
        <f>'[1]2025年已发货'!A:A</f>
        <v>冷钢</v>
      </c>
      <c r="B713" s="2" t="str">
        <f>'[1]2025年已发货'!B:B</f>
        <v>盘螺</v>
      </c>
      <c r="C713" s="2" t="str">
        <f>'[1]2025年已发货'!C:C</f>
        <v>HRB400E Φ8</v>
      </c>
      <c r="D713" s="2" t="str">
        <f>'[1]2025年已发货'!D:D</f>
        <v>吨</v>
      </c>
      <c r="E713" s="2">
        <f>'[1]2025年已发货'!E:E</f>
        <v>18</v>
      </c>
      <c r="F713" s="4">
        <f>'[1]2025年已发货'!F:F</f>
        <v>45709</v>
      </c>
      <c r="G713" s="2" t="str">
        <f>'[1]2025年已发货'!G:G</f>
        <v>（商投建工达州中医药科技园-4工区-2号楼）达州市通川区达州中医药职业学院犀牛大道北段</v>
      </c>
      <c r="H713" s="2" t="str">
        <f>'[1]2025年已发货'!H:H</f>
        <v>张扬</v>
      </c>
      <c r="I713" s="2">
        <f>'[1]2025年已发货'!I:I</f>
        <v>18381904567</v>
      </c>
      <c r="J713" s="2" t="str">
        <f>_xlfn._xlws.FILTER(辅助信息!D:D,辅助信息!G:G=G713)</f>
        <v>商投建工达州中医药科技园</v>
      </c>
    </row>
    <row r="714" spans="1:10">
      <c r="A714" s="2" t="str">
        <f>'[1]2025年已发货'!A:A</f>
        <v>冷钢</v>
      </c>
      <c r="B714" s="2" t="str">
        <f>'[1]2025年已发货'!B:B</f>
        <v>盘螺</v>
      </c>
      <c r="C714" s="2" t="str">
        <f>'[1]2025年已发货'!C:C</f>
        <v>HRB400E Φ10</v>
      </c>
      <c r="D714" s="2" t="str">
        <f>'[1]2025年已发货'!D:D</f>
        <v>吨</v>
      </c>
      <c r="E714" s="2">
        <f>'[1]2025年已发货'!E:E</f>
        <v>18</v>
      </c>
      <c r="F714" s="4">
        <f>'[1]2025年已发货'!F:F</f>
        <v>45709</v>
      </c>
      <c r="G714" s="2" t="str">
        <f>'[1]2025年已发货'!G:G</f>
        <v>（商投建工达州中医药科技园-4工区-2号楼）达州市通川区达州中医药职业学院犀牛大道北段</v>
      </c>
      <c r="H714" s="2" t="str">
        <f>'[1]2025年已发货'!H:H</f>
        <v>张扬</v>
      </c>
      <c r="I714" s="2">
        <f>'[1]2025年已发货'!I:I</f>
        <v>18381904567</v>
      </c>
      <c r="J714" s="2" t="str">
        <f>_xlfn._xlws.FILTER(辅助信息!D:D,辅助信息!G:G=G714)</f>
        <v>商投建工达州中医药科技园</v>
      </c>
    </row>
    <row r="715" spans="1:10">
      <c r="A715" s="2" t="str">
        <f>'[1]2025年已发货'!A:A</f>
        <v>成实</v>
      </c>
      <c r="B715" s="2" t="str">
        <f>'[1]2025年已发货'!B:B</f>
        <v>盘螺</v>
      </c>
      <c r="C715" s="2" t="str">
        <f>'[1]2025年已发货'!C:C</f>
        <v>HRB400E Φ6</v>
      </c>
      <c r="D715" s="2" t="str">
        <f>'[1]2025年已发货'!D:D</f>
        <v>吨</v>
      </c>
      <c r="E715" s="2">
        <f>'[1]2025年已发货'!E:E</f>
        <v>35</v>
      </c>
      <c r="F715" s="4">
        <f>'[1]2025年已发货'!F:F</f>
        <v>45710</v>
      </c>
      <c r="G715" s="2" t="str">
        <f>'[1]2025年已发货'!G:G</f>
        <v>（四川商建-射洪城乡一体化项目）遂宁市射洪市忠新幼儿园北侧约220米新溪小区</v>
      </c>
      <c r="H715" s="2" t="str">
        <f>'[1]2025年已发货'!H:H</f>
        <v>柏子刚</v>
      </c>
      <c r="I715" s="2">
        <f>'[1]2025年已发货'!I:I</f>
        <v>15692885305</v>
      </c>
      <c r="J715" s="2" t="str">
        <f>_xlfn._xlws.FILTER(辅助信息!D:D,辅助信息!G:G=G715)</f>
        <v>四川商建
射洪城乡一体化项目</v>
      </c>
    </row>
    <row r="716" spans="1:10">
      <c r="A716" s="2" t="str">
        <f>'[1]2025年已发货'!A:A</f>
        <v>成实</v>
      </c>
      <c r="B716" s="2" t="str">
        <f>'[1]2025年已发货'!B:B</f>
        <v>螺纹钢</v>
      </c>
      <c r="C716" s="2" t="str">
        <f>'[1]2025年已发货'!C:C</f>
        <v>HRB500E Φ25</v>
      </c>
      <c r="D716" s="2" t="str">
        <f>'[1]2025年已发货'!D:D</f>
        <v>吨</v>
      </c>
      <c r="E716" s="2">
        <f>'[1]2025年已发货'!E:E</f>
        <v>35</v>
      </c>
      <c r="F716" s="4">
        <f>'[1]2025年已发货'!F:F</f>
        <v>45710</v>
      </c>
      <c r="G716" s="2" t="str">
        <f>'[1]2025年已发货'!G:G</f>
        <v>（四川商建-射洪城乡一体化项目）遂宁市射洪市忠新幼儿园北侧约220米新溪小区</v>
      </c>
      <c r="H716" s="2" t="str">
        <f>'[1]2025年已发货'!H:H</f>
        <v>柏子刚</v>
      </c>
      <c r="I716" s="2">
        <f>'[1]2025年已发货'!I:I</f>
        <v>15692885305</v>
      </c>
      <c r="J716" s="2" t="str">
        <f>_xlfn._xlws.FILTER(辅助信息!D:D,辅助信息!G:G=G716)</f>
        <v>四川商建
射洪城乡一体化项目</v>
      </c>
    </row>
    <row r="717" spans="1:10">
      <c r="A717" s="2" t="str">
        <f>'[1]2025年已发货'!A:A</f>
        <v>成实</v>
      </c>
      <c r="B717" s="2" t="str">
        <f>'[1]2025年已发货'!B:B</f>
        <v>螺纹钢</v>
      </c>
      <c r="C717" s="2" t="str">
        <f>'[1]2025年已发货'!C:C</f>
        <v>HRB500E Φ18</v>
      </c>
      <c r="D717" s="2" t="str">
        <f>'[1]2025年已发货'!D:D</f>
        <v>吨</v>
      </c>
      <c r="E717" s="2">
        <f>'[1]2025年已发货'!E:E</f>
        <v>35</v>
      </c>
      <c r="F717" s="4">
        <f>'[1]2025年已发货'!F:F</f>
        <v>45710</v>
      </c>
      <c r="G717" s="2" t="str">
        <f>'[1]2025年已发货'!G:G</f>
        <v>（商投建工达州中医药科技园-4工区-2号楼）达州市通川区达州中医药职业学院犀牛大道北段</v>
      </c>
      <c r="H717" s="2" t="str">
        <f>'[1]2025年已发货'!H:H</f>
        <v>张扬</v>
      </c>
      <c r="I717" s="2">
        <f>'[1]2025年已发货'!I:I</f>
        <v>18381904567</v>
      </c>
      <c r="J717" s="2" t="str">
        <f>_xlfn._xlws.FILTER(辅助信息!D:D,辅助信息!G:G=G717)</f>
        <v>商投建工达州中医药科技园</v>
      </c>
    </row>
    <row r="718" spans="1:10">
      <c r="A718" s="2" t="str">
        <f>'[1]2025年已发货'!A:A</f>
        <v>晋邦</v>
      </c>
      <c r="B718" s="2" t="str">
        <f>'[1]2025年已发货'!B:B</f>
        <v>螺纹钢</v>
      </c>
      <c r="C718" s="2" t="str">
        <f>'[1]2025年已发货'!C:C</f>
        <v>HRB400E Φ12 9m</v>
      </c>
      <c r="D718" s="2" t="str">
        <f>'[1]2025年已发货'!D:D</f>
        <v>吨</v>
      </c>
      <c r="E718" s="2">
        <f>'[1]2025年已发货'!E:E</f>
        <v>11</v>
      </c>
      <c r="F718" s="4">
        <f>'[1]2025年已发货'!F:F</f>
        <v>45710</v>
      </c>
      <c r="G718" s="2" t="str">
        <f>'[1]2025年已发货'!G:G</f>
        <v>（五冶达州国道542项目-一工区路基一工段）四川省达州市达川区石梯火车站盖板加工点</v>
      </c>
      <c r="H718" s="2" t="str">
        <f>'[1]2025年已发货'!H:H</f>
        <v>郑松</v>
      </c>
      <c r="I718" s="2">
        <f>'[1]2025年已发货'!I:I</f>
        <v>13527304849</v>
      </c>
      <c r="J718" s="2" vm="1" t="e">
        <f>_xlfn._xlws.FILTER(辅助信息!D:D,辅助信息!G:G=G718)</f>
        <v>#VALUE!</v>
      </c>
    </row>
    <row r="719" spans="1:10">
      <c r="A719" s="2" t="str">
        <f>'[1]2025年已发货'!A:A</f>
        <v>晋邦</v>
      </c>
      <c r="B719" s="2" t="str">
        <f>'[1]2025年已发货'!B:B</f>
        <v>螺纹钢</v>
      </c>
      <c r="C719" s="2" t="str">
        <f>'[1]2025年已发货'!C:C</f>
        <v>HRB400E Φ20 9m</v>
      </c>
      <c r="D719" s="2" t="str">
        <f>'[1]2025年已发货'!D:D</f>
        <v>吨</v>
      </c>
      <c r="E719" s="2">
        <f>'[1]2025年已发货'!E:E</f>
        <v>8</v>
      </c>
      <c r="F719" s="4">
        <f>'[1]2025年已发货'!F:F</f>
        <v>45710</v>
      </c>
      <c r="G719" s="2" t="str">
        <f>'[1]2025年已发货'!G:G</f>
        <v>（五冶达州国道542项目-一工区路基一工段）四川省达州市达川区石梯火车站盖板加工点</v>
      </c>
      <c r="H719" s="2" t="str">
        <f>'[1]2025年已发货'!H:H</f>
        <v>郑松</v>
      </c>
      <c r="I719" s="2">
        <f>'[1]2025年已发货'!I:I</f>
        <v>13527304849</v>
      </c>
      <c r="J719" s="2" vm="1" t="e">
        <f>_xlfn._xlws.FILTER(辅助信息!D:D,辅助信息!G:G=G719)</f>
        <v>#VALUE!</v>
      </c>
    </row>
    <row r="720" spans="1:10">
      <c r="A720" s="2" t="str">
        <f>'[1]2025年已发货'!A:A</f>
        <v>晋邦</v>
      </c>
      <c r="B720" s="2" t="str">
        <f>'[1]2025年已发货'!B:B</f>
        <v>螺纹钢</v>
      </c>
      <c r="C720" s="2" t="str">
        <f>'[1]2025年已发货'!C:C</f>
        <v>HRB400E Φ25 9m</v>
      </c>
      <c r="D720" s="2" t="str">
        <f>'[1]2025年已发货'!D:D</f>
        <v>吨</v>
      </c>
      <c r="E720" s="2">
        <f>'[1]2025年已发货'!E:E</f>
        <v>11</v>
      </c>
      <c r="F720" s="4">
        <f>'[1]2025年已发货'!F:F</f>
        <v>45710</v>
      </c>
      <c r="G720" s="2" t="str">
        <f>'[1]2025年已发货'!G:G</f>
        <v>（五冶达州国道542项目-一工区路基一工段）四川省达州市达川区石梯火车站盖板加工点</v>
      </c>
      <c r="H720" s="2" t="str">
        <f>'[1]2025年已发货'!H:H</f>
        <v>郑松</v>
      </c>
      <c r="I720" s="2">
        <f>'[1]2025年已发货'!I:I</f>
        <v>13527304849</v>
      </c>
      <c r="J720" s="2" vm="1" t="e">
        <f>_xlfn._xlws.FILTER(辅助信息!D:D,辅助信息!G:G=G720)</f>
        <v>#VALUE!</v>
      </c>
    </row>
    <row r="721" spans="1:10">
      <c r="A721" s="2" t="str">
        <f>'[1]2025年已发货'!A:A</f>
        <v>晋邦</v>
      </c>
      <c r="B721" s="2" t="str">
        <f>'[1]2025年已发货'!B:B</f>
        <v>高线</v>
      </c>
      <c r="C721" s="2" t="str">
        <f>'[1]2025年已发货'!C:C</f>
        <v>HPB300 Φ10</v>
      </c>
      <c r="D721" s="2" t="str">
        <f>'[1]2025年已发货'!D:D</f>
        <v>吨</v>
      </c>
      <c r="E721" s="2">
        <f>'[1]2025年已发货'!E:E</f>
        <v>4</v>
      </c>
      <c r="F721" s="4">
        <f>'[1]2025年已发货'!F:F</f>
        <v>45710</v>
      </c>
      <c r="G721" s="2" t="str">
        <f>'[1]2025年已发货'!G:G</f>
        <v>（五冶达州国道542项目-一工区路基一工段）四川省达州市达川区石梯火车站盖板加工点</v>
      </c>
      <c r="H721" s="2" t="str">
        <f>'[1]2025年已发货'!H:H</f>
        <v>郑松</v>
      </c>
      <c r="I721" s="2">
        <f>'[1]2025年已发货'!I:I</f>
        <v>13527304849</v>
      </c>
      <c r="J721" s="2" vm="1" t="e">
        <f>_xlfn._xlws.FILTER(辅助信息!D:D,辅助信息!G:G=G721)</f>
        <v>#VALUE!</v>
      </c>
    </row>
    <row r="722" spans="1:10">
      <c r="A722" s="2" t="str">
        <f>'[1]2025年已发货'!A:A</f>
        <v>达钢</v>
      </c>
      <c r="B722" s="2" t="str">
        <f>'[1]2025年已发货'!B:B</f>
        <v>螺纹钢</v>
      </c>
      <c r="C722" s="2" t="str">
        <f>'[1]2025年已发货'!C:C</f>
        <v>HRB400E Φ14 9m</v>
      </c>
      <c r="D722" s="2" t="str">
        <f>'[1]2025年已发货'!D:D</f>
        <v>吨</v>
      </c>
      <c r="E722" s="2">
        <f>'[1]2025年已发货'!E:E</f>
        <v>12</v>
      </c>
      <c r="F722" s="4">
        <f>'[1]2025年已发货'!F:F</f>
        <v>45710</v>
      </c>
      <c r="G722" s="2" t="str">
        <f>'[1]2025年已发货'!G:G</f>
        <v>（五冶达州国道542项目-桥梁4标）四川省达州市达川区大堰镇双井村</v>
      </c>
      <c r="H722" s="2" t="str">
        <f>'[1]2025年已发货'!H:H</f>
        <v>吴志强</v>
      </c>
      <c r="I722" s="2">
        <f>'[1]2025年已发货'!I:I</f>
        <v>18820030907</v>
      </c>
      <c r="J722" s="2" vm="1" t="e">
        <f>_xlfn._xlws.FILTER(辅助信息!D:D,辅助信息!G:G=G722)</f>
        <v>#VALUE!</v>
      </c>
    </row>
    <row r="723" spans="1:10">
      <c r="A723" s="2" t="str">
        <f>'[1]2025年已发货'!A:A</f>
        <v>达钢</v>
      </c>
      <c r="B723" s="2" t="str">
        <f>'[1]2025年已发货'!B:B</f>
        <v>螺纹钢</v>
      </c>
      <c r="C723" s="2" t="str">
        <f>'[1]2025年已发货'!C:C</f>
        <v>HRB400E Φ16 9m</v>
      </c>
      <c r="D723" s="2" t="str">
        <f>'[1]2025年已发货'!D:D</f>
        <v>吨</v>
      </c>
      <c r="E723" s="2">
        <f>'[1]2025年已发货'!E:E</f>
        <v>6</v>
      </c>
      <c r="F723" s="4">
        <f>'[1]2025年已发货'!F:F</f>
        <v>45710</v>
      </c>
      <c r="G723" s="2" t="str">
        <f>'[1]2025年已发货'!G:G</f>
        <v>（五冶达州国道542项目-桥梁4标）四川省达州市达川区大堰镇双井村</v>
      </c>
      <c r="H723" s="2" t="str">
        <f>'[1]2025年已发货'!H:H</f>
        <v>吴志强</v>
      </c>
      <c r="I723" s="2">
        <f>'[1]2025年已发货'!I:I</f>
        <v>18820030907</v>
      </c>
      <c r="J723" s="2" vm="1" t="e">
        <f>_xlfn._xlws.FILTER(辅助信息!D:D,辅助信息!G:G=G723)</f>
        <v>#VALUE!</v>
      </c>
    </row>
    <row r="724" spans="1:10">
      <c r="A724" s="2" t="str">
        <f>'[1]2025年已发货'!A:A</f>
        <v>达钢</v>
      </c>
      <c r="B724" s="2" t="str">
        <f>'[1]2025年已发货'!B:B</f>
        <v>螺纹钢</v>
      </c>
      <c r="C724" s="2" t="str">
        <f>'[1]2025年已发货'!C:C</f>
        <v>HRB400E Φ20 9m</v>
      </c>
      <c r="D724" s="2" t="str">
        <f>'[1]2025年已发货'!D:D</f>
        <v>吨</v>
      </c>
      <c r="E724" s="2">
        <f>'[1]2025年已发货'!E:E</f>
        <v>12</v>
      </c>
      <c r="F724" s="4">
        <f>'[1]2025年已发货'!F:F</f>
        <v>45710</v>
      </c>
      <c r="G724" s="2" t="str">
        <f>'[1]2025年已发货'!G:G</f>
        <v>（五冶达州国道542项目-桥梁4标）四川省达州市达川区大堰镇双井村</v>
      </c>
      <c r="H724" s="2" t="str">
        <f>'[1]2025年已发货'!H:H</f>
        <v>吴志强</v>
      </c>
      <c r="I724" s="2">
        <f>'[1]2025年已发货'!I:I</f>
        <v>18820030907</v>
      </c>
      <c r="J724" s="2" vm="1" t="e">
        <f>_xlfn._xlws.FILTER(辅助信息!D:D,辅助信息!G:G=G724)</f>
        <v>#VALUE!</v>
      </c>
    </row>
    <row r="725" spans="1:10">
      <c r="A725" s="2" t="str">
        <f>'[1]2025年已发货'!A:A</f>
        <v>达钢</v>
      </c>
      <c r="B725" s="2" t="str">
        <f>'[1]2025年已发货'!B:B</f>
        <v>螺纹钢</v>
      </c>
      <c r="C725" s="2" t="str">
        <f>'[1]2025年已发货'!C:C</f>
        <v>HRB400E Φ22 9m</v>
      </c>
      <c r="D725" s="2" t="str">
        <f>'[1]2025年已发货'!D:D</f>
        <v>吨</v>
      </c>
      <c r="E725" s="2">
        <f>'[1]2025年已发货'!E:E</f>
        <v>12</v>
      </c>
      <c r="F725" s="4">
        <f>'[1]2025年已发货'!F:F</f>
        <v>45710</v>
      </c>
      <c r="G725" s="2" t="str">
        <f>'[1]2025年已发货'!G:G</f>
        <v>（五冶达州国道542项目-桥梁4标）四川省达州市达川区大堰镇双井村</v>
      </c>
      <c r="H725" s="2" t="str">
        <f>'[1]2025年已发货'!H:H</f>
        <v>吴志强</v>
      </c>
      <c r="I725" s="2">
        <f>'[1]2025年已发货'!I:I</f>
        <v>18820030907</v>
      </c>
      <c r="J725" s="2" vm="1" t="e">
        <f>_xlfn._xlws.FILTER(辅助信息!D:D,辅助信息!G:G=G725)</f>
        <v>#VALUE!</v>
      </c>
    </row>
    <row r="726" spans="1:10">
      <c r="A726" s="2" t="str">
        <f>'[1]2025年已发货'!A:A</f>
        <v>达钢</v>
      </c>
      <c r="B726" s="2" t="str">
        <f>'[1]2025年已发货'!B:B</f>
        <v>螺纹钢</v>
      </c>
      <c r="C726" s="2" t="str">
        <f>'[1]2025年已发货'!C:C</f>
        <v>HRB400E Φ25 9m</v>
      </c>
      <c r="D726" s="2" t="str">
        <f>'[1]2025年已发货'!D:D</f>
        <v>吨</v>
      </c>
      <c r="E726" s="2">
        <f>'[1]2025年已发货'!E:E</f>
        <v>3</v>
      </c>
      <c r="F726" s="4">
        <f>'[1]2025年已发货'!F:F</f>
        <v>45710</v>
      </c>
      <c r="G726" s="2" t="str">
        <f>'[1]2025年已发货'!G:G</f>
        <v>（五冶达州国道542项目-桥梁4标）四川省达州市达川区大堰镇双井村</v>
      </c>
      <c r="H726" s="2" t="str">
        <f>'[1]2025年已发货'!H:H</f>
        <v>吴志强</v>
      </c>
      <c r="I726" s="2">
        <f>'[1]2025年已发货'!I:I</f>
        <v>18820030907</v>
      </c>
      <c r="J726" s="2" vm="1" t="e">
        <f>_xlfn._xlws.FILTER(辅助信息!D:D,辅助信息!G:G=G726)</f>
        <v>#VALUE!</v>
      </c>
    </row>
    <row r="727" spans="1:10">
      <c r="A727" s="2" t="str">
        <f>'[1]2025年已发货'!A:A</f>
        <v>达钢</v>
      </c>
      <c r="B727" s="2" t="str">
        <f>'[1]2025年已发货'!B:B</f>
        <v>螺纹钢</v>
      </c>
      <c r="C727" s="2" t="str">
        <f>'[1]2025年已发货'!C:C</f>
        <v>HRB400E Φ12 9m</v>
      </c>
      <c r="D727" s="2" t="str">
        <f>'[1]2025年已发货'!D:D</f>
        <v>吨</v>
      </c>
      <c r="E727" s="2">
        <f>'[1]2025年已发货'!E:E</f>
        <v>21</v>
      </c>
      <c r="F727" s="4">
        <f>'[1]2025年已发货'!F:F</f>
        <v>45711</v>
      </c>
      <c r="G727" s="2" t="str">
        <f>'[1]2025年已发货'!G:G</f>
        <v>（五冶达州国道542项目-二工区路基五工段）四川省达州市达川区赵固镇黄家坡</v>
      </c>
      <c r="H727" s="2" t="str">
        <f>'[1]2025年已发货'!H:H</f>
        <v>潘远林</v>
      </c>
      <c r="I727" s="2">
        <f>'[1]2025年已发货'!I:I</f>
        <v>18281865966</v>
      </c>
      <c r="J727" s="2" vm="1" t="e">
        <f>_xlfn._xlws.FILTER(辅助信息!D:D,辅助信息!G:G=G727)</f>
        <v>#VALUE!</v>
      </c>
    </row>
    <row r="728" spans="1:10">
      <c r="A728" s="2" t="str">
        <f>'[1]2025年已发货'!A:A</f>
        <v>达钢</v>
      </c>
      <c r="B728" s="2" t="str">
        <f>'[1]2025年已发货'!B:B</f>
        <v>螺纹钢</v>
      </c>
      <c r="C728" s="2" t="str">
        <f>'[1]2025年已发货'!C:C</f>
        <v>HRB400E Φ14 9m</v>
      </c>
      <c r="D728" s="2" t="str">
        <f>'[1]2025年已发货'!D:D</f>
        <v>吨</v>
      </c>
      <c r="E728" s="2">
        <f>'[1]2025年已发货'!E:E</f>
        <v>9</v>
      </c>
      <c r="F728" s="4">
        <f>'[1]2025年已发货'!F:F</f>
        <v>45711</v>
      </c>
      <c r="G728" s="2" t="str">
        <f>'[1]2025年已发货'!G:G</f>
        <v>（五冶达州国道542项目-二工区路基五工段）四川省达州市达川区赵固镇黄家坡</v>
      </c>
      <c r="H728" s="2" t="str">
        <f>'[1]2025年已发货'!H:H</f>
        <v>潘远林</v>
      </c>
      <c r="I728" s="2">
        <f>'[1]2025年已发货'!I:I</f>
        <v>18281865966</v>
      </c>
      <c r="J728" s="2" vm="1" t="e">
        <f>_xlfn._xlws.FILTER(辅助信息!D:D,辅助信息!G:G=G728)</f>
        <v>#VALUE!</v>
      </c>
    </row>
    <row r="729" spans="1:10">
      <c r="A729" s="2" t="str">
        <f>'[1]2025年已发货'!A:A</f>
        <v>达钢</v>
      </c>
      <c r="B729" s="2" t="str">
        <f>'[1]2025年已发货'!B:B</f>
        <v>螺纹钢</v>
      </c>
      <c r="C729" s="2" t="str">
        <f>'[1]2025年已发货'!C:C</f>
        <v>HRB400E Φ16 9m</v>
      </c>
      <c r="D729" s="2" t="str">
        <f>'[1]2025年已发货'!D:D</f>
        <v>吨</v>
      </c>
      <c r="E729" s="2">
        <f>'[1]2025年已发货'!E:E</f>
        <v>48</v>
      </c>
      <c r="F729" s="4">
        <f>'[1]2025年已发货'!F:F</f>
        <v>45711</v>
      </c>
      <c r="G729" s="2" t="str">
        <f>'[1]2025年已发货'!G:G</f>
        <v>（五冶达州国道542项目-二工区路基五工段）四川省达州市达川区赵固镇黄家坡</v>
      </c>
      <c r="H729" s="2" t="str">
        <f>'[1]2025年已发货'!H:H</f>
        <v>潘远林</v>
      </c>
      <c r="I729" s="2">
        <f>'[1]2025年已发货'!I:I</f>
        <v>18281865966</v>
      </c>
      <c r="J729" s="2" vm="1" t="e">
        <f>_xlfn._xlws.FILTER(辅助信息!D:D,辅助信息!G:G=G729)</f>
        <v>#VALUE!</v>
      </c>
    </row>
    <row r="730" spans="1:10">
      <c r="A730" s="2" t="str">
        <f>'[1]2025年已发货'!A:A</f>
        <v>达钢</v>
      </c>
      <c r="B730" s="2" t="str">
        <f>'[1]2025年已发货'!B:B</f>
        <v>螺纹钢</v>
      </c>
      <c r="C730" s="2" t="str">
        <f>'[1]2025年已发货'!C:C</f>
        <v>HRB400E Φ18 9m</v>
      </c>
      <c r="D730" s="2" t="str">
        <f>'[1]2025年已发货'!D:D</f>
        <v>吨</v>
      </c>
      <c r="E730" s="2">
        <f>'[1]2025年已发货'!E:E</f>
        <v>3</v>
      </c>
      <c r="F730" s="4">
        <f>'[1]2025年已发货'!F:F</f>
        <v>45711</v>
      </c>
      <c r="G730" s="2" t="str">
        <f>'[1]2025年已发货'!G:G</f>
        <v>（五冶达州国道542项目-二工区路基五工段）四川省达州市达川区赵固镇黄家坡</v>
      </c>
      <c r="H730" s="2" t="str">
        <f>'[1]2025年已发货'!H:H</f>
        <v>潘远林</v>
      </c>
      <c r="I730" s="2">
        <f>'[1]2025年已发货'!I:I</f>
        <v>18281865966</v>
      </c>
      <c r="J730" s="2" vm="1" t="e">
        <f>_xlfn._xlws.FILTER(辅助信息!D:D,辅助信息!G:G=G730)</f>
        <v>#VALUE!</v>
      </c>
    </row>
    <row r="731" spans="1:10">
      <c r="A731" s="2" t="str">
        <f>'[1]2025年已发货'!A:A</f>
        <v>达钢</v>
      </c>
      <c r="B731" s="2" t="str">
        <f>'[1]2025年已发货'!B:B</f>
        <v>螺纹钢</v>
      </c>
      <c r="C731" s="2" t="str">
        <f>'[1]2025年已发货'!C:C</f>
        <v>HRB400E Φ14 9m</v>
      </c>
      <c r="D731" s="2" t="str">
        <f>'[1]2025年已发货'!D:D</f>
        <v>吨</v>
      </c>
      <c r="E731" s="2">
        <f>'[1]2025年已发货'!E:E</f>
        <v>15</v>
      </c>
      <c r="F731" s="4">
        <f>'[1]2025年已发货'!F:F</f>
        <v>45711</v>
      </c>
      <c r="G731" s="2" t="str">
        <f>'[1]2025年已发货'!G:G</f>
        <v>（五冶达州国道542项目-桥梁4标）四川省达州市达川区大堰镇双井村</v>
      </c>
      <c r="H731" s="2" t="str">
        <f>'[1]2025年已发货'!H:H</f>
        <v>吴志强</v>
      </c>
      <c r="I731" s="2">
        <f>'[1]2025年已发货'!I:I</f>
        <v>18820030907</v>
      </c>
      <c r="J731" s="2" vm="1" t="e">
        <f>_xlfn._xlws.FILTER(辅助信息!D:D,辅助信息!G:G=G731)</f>
        <v>#VALUE!</v>
      </c>
    </row>
    <row r="732" spans="1:10">
      <c r="A732" s="2" t="str">
        <f>'[1]2025年已发货'!A:A</f>
        <v>达钢</v>
      </c>
      <c r="B732" s="2" t="str">
        <f>'[1]2025年已发货'!B:B</f>
        <v>螺纹钢</v>
      </c>
      <c r="C732" s="2" t="str">
        <f>'[1]2025年已发货'!C:C</f>
        <v>HRB400E Φ20 9m</v>
      </c>
      <c r="D732" s="2" t="str">
        <f>'[1]2025年已发货'!D:D</f>
        <v>吨</v>
      </c>
      <c r="E732" s="2">
        <f>'[1]2025年已发货'!E:E</f>
        <v>15</v>
      </c>
      <c r="F732" s="4">
        <f>'[1]2025年已发货'!F:F</f>
        <v>45711</v>
      </c>
      <c r="G732" s="2" t="str">
        <f>'[1]2025年已发货'!G:G</f>
        <v>（五冶达州国道542项目-桥梁4标）四川省达州市达川区大堰镇双井村</v>
      </c>
      <c r="H732" s="2" t="str">
        <f>'[1]2025年已发货'!H:H</f>
        <v>吴志强</v>
      </c>
      <c r="I732" s="2">
        <f>'[1]2025年已发货'!I:I</f>
        <v>18820030907</v>
      </c>
      <c r="J732" s="2" vm="1" t="e">
        <f>_xlfn._xlws.FILTER(辅助信息!D:D,辅助信息!G:G=G732)</f>
        <v>#VALUE!</v>
      </c>
    </row>
    <row r="733" spans="1:10">
      <c r="A733" s="2" t="str">
        <f>'[1]2025年已发货'!A:A</f>
        <v>达钢</v>
      </c>
      <c r="B733" s="2" t="str">
        <f>'[1]2025年已发货'!B:B</f>
        <v>螺纹钢</v>
      </c>
      <c r="C733" s="2" t="str">
        <f>'[1]2025年已发货'!C:C</f>
        <v>HRB400E Φ22 9m</v>
      </c>
      <c r="D733" s="2" t="str">
        <f>'[1]2025年已发货'!D:D</f>
        <v>吨</v>
      </c>
      <c r="E733" s="2">
        <f>'[1]2025年已发货'!E:E</f>
        <v>15</v>
      </c>
      <c r="F733" s="4">
        <f>'[1]2025年已发货'!F:F</f>
        <v>45711</v>
      </c>
      <c r="G733" s="2" t="str">
        <f>'[1]2025年已发货'!G:G</f>
        <v>（五冶达州国道542项目-桥梁4标）四川省达州市达川区大堰镇双井村</v>
      </c>
      <c r="H733" s="2" t="str">
        <f>'[1]2025年已发货'!H:H</f>
        <v>吴志强</v>
      </c>
      <c r="I733" s="2">
        <f>'[1]2025年已发货'!I:I</f>
        <v>18820030907</v>
      </c>
      <c r="J733" s="2" vm="1" t="e">
        <f>_xlfn._xlws.FILTER(辅助信息!D:D,辅助信息!G:G=G733)</f>
        <v>#VALUE!</v>
      </c>
    </row>
    <row r="734" spans="1:10">
      <c r="A734" s="2" t="str">
        <f>'[1]2025年已发货'!A:A</f>
        <v>达钢</v>
      </c>
      <c r="B734" s="2" t="str">
        <f>'[1]2025年已发货'!B:B</f>
        <v>螺纹钢</v>
      </c>
      <c r="C734" s="2" t="str">
        <f>'[1]2025年已发货'!C:C</f>
        <v>HRB400E Φ25 9m</v>
      </c>
      <c r="D734" s="2" t="str">
        <f>'[1]2025年已发货'!D:D</f>
        <v>吨</v>
      </c>
      <c r="E734" s="2">
        <f>'[1]2025年已发货'!E:E</f>
        <v>6</v>
      </c>
      <c r="F734" s="4">
        <f>'[1]2025年已发货'!F:F</f>
        <v>45711</v>
      </c>
      <c r="G734" s="2" t="str">
        <f>'[1]2025年已发货'!G:G</f>
        <v>（五冶达州国道542项目-桥梁4标）四川省达州市达川区大堰镇双井村</v>
      </c>
      <c r="H734" s="2" t="str">
        <f>'[1]2025年已发货'!H:H</f>
        <v>吴志强</v>
      </c>
      <c r="I734" s="2">
        <f>'[1]2025年已发货'!I:I</f>
        <v>18820030907</v>
      </c>
      <c r="J734" s="2" vm="1" t="e">
        <f>_xlfn._xlws.FILTER(辅助信息!D:D,辅助信息!G:G=G734)</f>
        <v>#VALUE!</v>
      </c>
    </row>
    <row r="735" spans="1:10">
      <c r="A735" s="2" t="str">
        <f>'[1]2025年已发货'!A:A</f>
        <v>达钢</v>
      </c>
      <c r="B735" s="2" t="str">
        <f>'[1]2025年已发货'!B:B</f>
        <v>螺纹钢</v>
      </c>
      <c r="C735" s="2" t="str">
        <f>'[1]2025年已发货'!C:C</f>
        <v>HRB400E Φ28 9m</v>
      </c>
      <c r="D735" s="2" t="str">
        <f>'[1]2025年已发货'!D:D</f>
        <v>吨</v>
      </c>
      <c r="E735" s="2">
        <f>'[1]2025年已发货'!E:E</f>
        <v>39</v>
      </c>
      <c r="F735" s="4">
        <f>'[1]2025年已发货'!F:F</f>
        <v>45711</v>
      </c>
      <c r="G735" s="2" t="str">
        <f>'[1]2025年已发货'!G:G</f>
        <v>（五冶达州国道542项目-桥梁4标）四川省达州市达川区大堰镇双井村</v>
      </c>
      <c r="H735" s="2" t="str">
        <f>'[1]2025年已发货'!H:H</f>
        <v>吴志强</v>
      </c>
      <c r="I735" s="2">
        <f>'[1]2025年已发货'!I:I</f>
        <v>18820030907</v>
      </c>
      <c r="J735" s="2" vm="1" t="e">
        <f>_xlfn._xlws.FILTER(辅助信息!D:D,辅助信息!G:G=G735)</f>
        <v>#VALUE!</v>
      </c>
    </row>
    <row r="736" spans="1:10">
      <c r="A736" s="2" t="str">
        <f>'[1]2025年已发货'!A:A</f>
        <v>达钢</v>
      </c>
      <c r="B736" s="2" t="str">
        <f>'[1]2025年已发货'!B:B</f>
        <v>螺纹钢</v>
      </c>
      <c r="C736" s="2" t="str">
        <f>'[1]2025年已发货'!C:C</f>
        <v>HRB400E Φ22 9m</v>
      </c>
      <c r="D736" s="2" t="str">
        <f>'[1]2025年已发货'!D:D</f>
        <v>吨</v>
      </c>
      <c r="E736" s="2">
        <f>'[1]2025年已发货'!E:E</f>
        <v>15</v>
      </c>
      <c r="F736" s="4">
        <f>'[1]2025年已发货'!F:F</f>
        <v>45711</v>
      </c>
      <c r="G736" s="2" t="str">
        <f>'[1]2025年已发货'!G:G</f>
        <v>（五冶达州国道542项目-一工区桥梁一工段）四川省达州市四川省达州市达川区石桥镇武寨村</v>
      </c>
      <c r="H736" s="2" t="str">
        <f>'[1]2025年已发货'!H:H</f>
        <v>杨勇</v>
      </c>
      <c r="I736" s="2">
        <f>'[1]2025年已发货'!I:I</f>
        <v>18398563998</v>
      </c>
      <c r="J736" s="2" vm="1" t="e">
        <f>_xlfn._xlws.FILTER(辅助信息!D:D,辅助信息!G:G=G736)</f>
        <v>#VALUE!</v>
      </c>
    </row>
    <row r="737" spans="1:10">
      <c r="A737" s="2" t="str">
        <f>'[1]2025年已发货'!A:A</f>
        <v>达钢</v>
      </c>
      <c r="B737" s="2" t="str">
        <f>'[1]2025年已发货'!B:B</f>
        <v>螺纹钢</v>
      </c>
      <c r="C737" s="2" t="str">
        <f>'[1]2025年已发货'!C:C</f>
        <v>HRB400E Φ25 9m</v>
      </c>
      <c r="D737" s="2" t="str">
        <f>'[1]2025年已发货'!D:D</f>
        <v>吨</v>
      </c>
      <c r="E737" s="2">
        <f>'[1]2025年已发货'!E:E</f>
        <v>15</v>
      </c>
      <c r="F737" s="4">
        <f>'[1]2025年已发货'!F:F</f>
        <v>45711</v>
      </c>
      <c r="G737" s="2" t="str">
        <f>'[1]2025年已发货'!G:G</f>
        <v>（五冶达州国道542项目-一工区桥梁一工段）四川省达州市四川省达州市达川区石桥镇武寨村</v>
      </c>
      <c r="H737" s="2" t="str">
        <f>'[1]2025年已发货'!H:H</f>
        <v>杨勇</v>
      </c>
      <c r="I737" s="2">
        <f>'[1]2025年已发货'!I:I</f>
        <v>18398563998</v>
      </c>
      <c r="J737" s="2" vm="1" t="e">
        <f>_xlfn._xlws.FILTER(辅助信息!D:D,辅助信息!G:G=G737)</f>
        <v>#VALUE!</v>
      </c>
    </row>
    <row r="738" spans="1:10">
      <c r="A738" s="2" t="str">
        <f>'[1]2025年已发货'!A:A</f>
        <v>达钢</v>
      </c>
      <c r="B738" s="2" t="str">
        <f>'[1]2025年已发货'!B:B</f>
        <v>螺纹钢</v>
      </c>
      <c r="C738" s="2" t="str">
        <f>'[1]2025年已发货'!C:C</f>
        <v>HRB400E Φ28 9m</v>
      </c>
      <c r="D738" s="2" t="str">
        <f>'[1]2025年已发货'!D:D</f>
        <v>吨</v>
      </c>
      <c r="E738" s="2">
        <f>'[1]2025年已发货'!E:E</f>
        <v>15</v>
      </c>
      <c r="F738" s="4">
        <f>'[1]2025年已发货'!F:F</f>
        <v>45711</v>
      </c>
      <c r="G738" s="2" t="str">
        <f>'[1]2025年已发货'!G:G</f>
        <v>（五冶达州国道542项目-一工区桥梁一工段）四川省达州市四川省达州市达川区石桥镇武寨村</v>
      </c>
      <c r="H738" s="2" t="str">
        <f>'[1]2025年已发货'!H:H</f>
        <v>杨勇</v>
      </c>
      <c r="I738" s="2">
        <f>'[1]2025年已发货'!I:I</f>
        <v>18398563998</v>
      </c>
      <c r="J738" s="2" vm="1" t="e">
        <f>_xlfn._xlws.FILTER(辅助信息!D:D,辅助信息!G:G=G738)</f>
        <v>#VALUE!</v>
      </c>
    </row>
    <row r="739" spans="1:10">
      <c r="A739" s="2" t="str">
        <f>'[1]2025年已发货'!A:A</f>
        <v>德胜</v>
      </c>
      <c r="B739" s="2" t="str">
        <f>'[1]2025年已发货'!B:B</f>
        <v>螺纹钢</v>
      </c>
      <c r="C739" s="2" t="str">
        <f>'[1]2025年已发货'!C:C</f>
        <v>HRB500E Φ25×9米</v>
      </c>
      <c r="D739" s="2" t="str">
        <f>'[1]2025年已发货'!D:D</f>
        <v>吨</v>
      </c>
      <c r="E739" s="2">
        <f>'[1]2025年已发货'!E:E</f>
        <v>18</v>
      </c>
      <c r="F739" s="4">
        <f>'[1]2025年已发货'!F:F</f>
        <v>45711</v>
      </c>
      <c r="G739" s="2" t="str">
        <f>'[1]2025年已发货'!G:G</f>
        <v>（自永2标九局西南分公司钢筋棚）四川省自贡市骑龙镇大湾村</v>
      </c>
      <c r="H739" s="2" t="str">
        <f>'[1]2025年已发货'!H:H</f>
        <v>李智罡</v>
      </c>
      <c r="I739" s="2">
        <f>'[1]2025年已发货'!I:I</f>
        <v>15210015693</v>
      </c>
      <c r="J739" s="2" vm="1" t="e">
        <f>_xlfn._xlws.FILTER(辅助信息!D:D,辅助信息!G:G=G739)</f>
        <v>#VALUE!</v>
      </c>
    </row>
    <row r="740" spans="1:10">
      <c r="A740" s="2" t="str">
        <f>'[1]2025年已发货'!A:A</f>
        <v>德胜</v>
      </c>
      <c r="B740" s="2" t="str">
        <f>'[1]2025年已发货'!B:B</f>
        <v>螺纹钢</v>
      </c>
      <c r="C740" s="2" t="str">
        <f>'[1]2025年已发货'!C:C</f>
        <v>HRB500E Φ22×9米</v>
      </c>
      <c r="D740" s="2" t="str">
        <f>'[1]2025年已发货'!D:D</f>
        <v>吨</v>
      </c>
      <c r="E740" s="2">
        <f>'[1]2025年已发货'!E:E</f>
        <v>70</v>
      </c>
      <c r="F740" s="4">
        <f>'[1]2025年已发货'!F:F</f>
        <v>45711</v>
      </c>
      <c r="G740" s="2" t="str">
        <f>'[1]2025年已发货'!G:G</f>
        <v>（自永2标九局西南分公司钢筋棚）四川省自贡市骑龙镇大湾村</v>
      </c>
      <c r="H740" s="2" t="str">
        <f>'[1]2025年已发货'!H:H</f>
        <v>李智罡</v>
      </c>
      <c r="I740" s="2">
        <f>'[1]2025年已发货'!I:I</f>
        <v>15210015693</v>
      </c>
      <c r="J740" s="2" vm="1" t="e">
        <f>_xlfn._xlws.FILTER(辅助信息!D:D,辅助信息!G:G=G740)</f>
        <v>#VALUE!</v>
      </c>
    </row>
    <row r="741" spans="1:10">
      <c r="A741" s="2" t="str">
        <f>'[1]2025年已发货'!A:A</f>
        <v>德胜</v>
      </c>
      <c r="B741" s="2" t="str">
        <f>'[1]2025年已发货'!B:B</f>
        <v>螺纹钢</v>
      </c>
      <c r="C741" s="2" t="str">
        <f>'[1]2025年已发货'!C:C</f>
        <v>HRB400E Φ22×9米</v>
      </c>
      <c r="D741" s="2" t="str">
        <f>'[1]2025年已发货'!D:D</f>
        <v>吨</v>
      </c>
      <c r="E741" s="2">
        <f>'[1]2025年已发货'!E:E</f>
        <v>18</v>
      </c>
      <c r="F741" s="4">
        <f>'[1]2025年已发货'!F:F</f>
        <v>45711</v>
      </c>
      <c r="G741" s="2" t="str">
        <f>'[1]2025年已发货'!G:G</f>
        <v>（自永2标九局西南分公司钢筋棚）四川省自贡市骑龙镇大湾村</v>
      </c>
      <c r="H741" s="2" t="str">
        <f>'[1]2025年已发货'!H:H</f>
        <v>李智罡</v>
      </c>
      <c r="I741" s="2">
        <f>'[1]2025年已发货'!I:I</f>
        <v>15210015693</v>
      </c>
      <c r="J741" s="2" vm="1" t="e">
        <f>_xlfn._xlws.FILTER(辅助信息!D:D,辅助信息!G:G=G741)</f>
        <v>#VALUE!</v>
      </c>
    </row>
    <row r="742" spans="1:10">
      <c r="A742" s="2" t="str">
        <f>'[1]2025年已发货'!A:A</f>
        <v>成实</v>
      </c>
      <c r="B742" s="2" t="str">
        <f>'[1]2025年已发货'!B:B</f>
        <v>螺纹钢 </v>
      </c>
      <c r="C742" s="2" t="str">
        <f>'[1]2025年已发货'!C:C</f>
        <v>HRB500E Φ28×12米</v>
      </c>
      <c r="D742" s="2" t="str">
        <f>'[1]2025年已发货'!D:D</f>
        <v>吨</v>
      </c>
      <c r="E742" s="2">
        <f>'[1]2025年已发货'!E:E</f>
        <v>35</v>
      </c>
      <c r="F742" s="4">
        <f>'[1]2025年已发货'!F:F</f>
        <v>45712</v>
      </c>
      <c r="G742" s="2" t="str">
        <f>'[1]2025年已发货'!G:G</f>
        <v>（自永高速-自永3标六局交通分公司）四川省内江市隆昌市圣灯镇自永项目3标隆昌市圣灯镇中心学校</v>
      </c>
      <c r="H742" s="2" t="str">
        <f>'[1]2025年已发货'!H:H</f>
        <v>单贺明</v>
      </c>
      <c r="I742" s="2">
        <f>'[1]2025年已发货'!I:I</f>
        <v>18513327609</v>
      </c>
      <c r="J742" s="2" vm="1" t="e">
        <f>_xlfn._xlws.FILTER(辅助信息!D:D,辅助信息!G:G=G742)</f>
        <v>#VALUE!</v>
      </c>
    </row>
    <row r="743" spans="1:10">
      <c r="A743" s="2" t="str">
        <f>'[1]2025年已发货'!A:A</f>
        <v>成实</v>
      </c>
      <c r="B743" s="2" t="str">
        <f>'[1]2025年已发货'!B:B</f>
        <v>盘螺</v>
      </c>
      <c r="C743" s="2" t="str">
        <f>'[1]2025年已发货'!C:C</f>
        <v>HRB400E Φ10</v>
      </c>
      <c r="D743" s="2" t="str">
        <f>'[1]2025年已发货'!D:D</f>
        <v>吨</v>
      </c>
      <c r="E743" s="2">
        <f>'[1]2025年已发货'!E:E</f>
        <v>16</v>
      </c>
      <c r="F743" s="4">
        <f>'[1]2025年已发货'!F:F</f>
        <v>45712</v>
      </c>
      <c r="G743" s="2" t="str">
        <f>'[1]2025年已发货'!G:G</f>
        <v>（中铁二局-成渝扩容4标）四川省成都市简阳市杨家镇桐子湾村二局钢筋场</v>
      </c>
      <c r="H743" s="2" t="str">
        <f>'[1]2025年已发货'!H:H</f>
        <v>陈钢</v>
      </c>
      <c r="I743" s="2">
        <f>'[1]2025年已发货'!I:I</f>
        <v>13018165813</v>
      </c>
      <c r="J743" s="2" vm="1" t="e">
        <f>_xlfn._xlws.FILTER(辅助信息!D:D,辅助信息!G:G=G743)</f>
        <v>#VALUE!</v>
      </c>
    </row>
    <row r="744" spans="1:10">
      <c r="A744" s="2" t="str">
        <f>'[1]2025年已发货'!A:A</f>
        <v>成实</v>
      </c>
      <c r="B744" s="2" t="str">
        <f>'[1]2025年已发货'!B:B</f>
        <v>盘螺</v>
      </c>
      <c r="C744" s="2" t="str">
        <f>'[1]2025年已发货'!C:C</f>
        <v>HRB400E Φ12</v>
      </c>
      <c r="D744" s="2" t="str">
        <f>'[1]2025年已发货'!D:D</f>
        <v>吨</v>
      </c>
      <c r="E744" s="2">
        <f>'[1]2025年已发货'!E:E</f>
        <v>18</v>
      </c>
      <c r="F744" s="4">
        <f>'[1]2025年已发货'!F:F</f>
        <v>45712</v>
      </c>
      <c r="G744" s="2" t="str">
        <f>'[1]2025年已发货'!G:G</f>
        <v>（中铁二局-成渝扩容4标）四川省成都市简阳市杨家镇桐子湾村二局钢筋场</v>
      </c>
      <c r="H744" s="2" t="str">
        <f>'[1]2025年已发货'!H:H</f>
        <v>陈钢</v>
      </c>
      <c r="I744" s="2">
        <f>'[1]2025年已发货'!I:I</f>
        <v>13018165813</v>
      </c>
      <c r="J744" s="2" vm="1" t="e">
        <f>_xlfn._xlws.FILTER(辅助信息!D:D,辅助信息!G:G=G744)</f>
        <v>#VALUE!</v>
      </c>
    </row>
    <row r="745" spans="1:10">
      <c r="A745" s="2" t="str">
        <f>'[1]2025年已发货'!A:A</f>
        <v>德胜</v>
      </c>
      <c r="B745" s="2" t="str">
        <f>'[1]2025年已发货'!B:B</f>
        <v>螺纹钢</v>
      </c>
      <c r="C745" s="2" t="str">
        <f>'[1]2025年已发货'!C:C</f>
        <v>HRB400E Φ25 9m</v>
      </c>
      <c r="D745" s="2" t="str">
        <f>'[1]2025年已发货'!D:D</f>
        <v>吨</v>
      </c>
      <c r="E745" s="2">
        <f>'[1]2025年已发货'!E:E</f>
        <v>70</v>
      </c>
      <c r="F745" s="4">
        <f>'[1]2025年已发货'!F:F</f>
        <v>45712</v>
      </c>
      <c r="G745" s="2" t="str">
        <f>'[1]2025年已发货'!G:G</f>
        <v>（中铁三局成渝扩容ZCB3-1项目部）内江市胜利收费站红绿灯500米</v>
      </c>
      <c r="H745" s="2" t="str">
        <f>'[1]2025年已发货'!H:H</f>
        <v>王岩</v>
      </c>
      <c r="I745" s="2">
        <f>'[1]2025年已发货'!I:I</f>
        <v>17634813323</v>
      </c>
      <c r="J745" s="2" vm="1" t="e">
        <f>_xlfn._xlws.FILTER(辅助信息!D:D,辅助信息!G:G=G745)</f>
        <v>#VALUE!</v>
      </c>
    </row>
    <row r="746" spans="1:10">
      <c r="A746" s="2" t="str">
        <f>'[1]2025年已发货'!A:A</f>
        <v>达钢</v>
      </c>
      <c r="B746" s="2" t="str">
        <f>'[1]2025年已发货'!B:B</f>
        <v>螺纹钢</v>
      </c>
      <c r="C746" s="2" t="str">
        <f>'[1]2025年已发货'!C:C</f>
        <v>HRB400E Φ20 9m</v>
      </c>
      <c r="D746" s="2" t="str">
        <f>'[1]2025年已发货'!D:D</f>
        <v>吨</v>
      </c>
      <c r="E746" s="2">
        <f>'[1]2025年已发货'!E:E</f>
        <v>30</v>
      </c>
      <c r="F746" s="4">
        <f>'[1]2025年已发货'!F:F</f>
        <v>45712</v>
      </c>
      <c r="G746" s="2" t="str">
        <f>'[1]2025年已发货'!G:G</f>
        <v>（十九冶-江龙高速三分部）重庆市云阳县蔈草镇歧阳村开云高速*朗2</v>
      </c>
      <c r="H746" s="2" t="str">
        <f>'[1]2025年已发货'!H:H</f>
        <v>徐宇</v>
      </c>
      <c r="I746" s="2">
        <f>'[1]2025年已发货'!I:I</f>
        <v>19822311919</v>
      </c>
      <c r="J746" s="2" vm="1" t="e">
        <f>_xlfn._xlws.FILTER(辅助信息!D:D,辅助信息!G:G=G746)</f>
        <v>#VALUE!</v>
      </c>
    </row>
    <row r="747" spans="1:10">
      <c r="A747" s="2" t="str">
        <f>'[1]2025年已发货'!A:A</f>
        <v>达钢</v>
      </c>
      <c r="B747" s="2" t="str">
        <f>'[1]2025年已发货'!B:B</f>
        <v>螺纹钢</v>
      </c>
      <c r="C747" s="2" t="str">
        <f>'[1]2025年已发货'!C:C</f>
        <v>HRB400E Φ28 9m</v>
      </c>
      <c r="D747" s="2" t="str">
        <f>'[1]2025年已发货'!D:D</f>
        <v>吨</v>
      </c>
      <c r="E747" s="2">
        <f>'[1]2025年已发货'!E:E</f>
        <v>6</v>
      </c>
      <c r="F747" s="4">
        <f>'[1]2025年已发货'!F:F</f>
        <v>45712</v>
      </c>
      <c r="G747" s="2" t="str">
        <f>'[1]2025年已发货'!G:G</f>
        <v>（十九冶-江龙高速三分部）重庆市云阳县蔈草镇歧阳村开云高速*朗2</v>
      </c>
      <c r="H747" s="2" t="str">
        <f>'[1]2025年已发货'!H:H</f>
        <v>徐宇</v>
      </c>
      <c r="I747" s="2">
        <f>'[1]2025年已发货'!I:I</f>
        <v>19822311919</v>
      </c>
      <c r="J747" s="2" vm="1" t="e">
        <f>_xlfn._xlws.FILTER(辅助信息!D:D,辅助信息!G:G=G747)</f>
        <v>#VALUE!</v>
      </c>
    </row>
    <row r="748" spans="1:10">
      <c r="A748" s="2" t="str">
        <f>'[1]2025年已发货'!A:A</f>
        <v>达钢</v>
      </c>
      <c r="B748" s="2" t="str">
        <f>'[1]2025年已发货'!B:B</f>
        <v>螺纹钢</v>
      </c>
      <c r="C748" s="2" t="str">
        <f>'[1]2025年已发货'!C:C</f>
        <v>HRB400E Φ16 9m</v>
      </c>
      <c r="D748" s="2" t="str">
        <f>'[1]2025年已发货'!D:D</f>
        <v>吨</v>
      </c>
      <c r="E748" s="2">
        <f>'[1]2025年已发货'!E:E</f>
        <v>35</v>
      </c>
      <c r="F748" s="4">
        <f>'[1]2025年已发货'!F:F</f>
        <v>45712</v>
      </c>
      <c r="G748" s="2" t="str">
        <f>'[1]2025年已发货'!G:G</f>
        <v>（十九冶-江龙高速三分部）重庆市云阳县蔈草镇歧阳村开云高速*朗2</v>
      </c>
      <c r="H748" s="2" t="str">
        <f>'[1]2025年已发货'!H:H</f>
        <v>徐宇</v>
      </c>
      <c r="I748" s="2">
        <f>'[1]2025年已发货'!I:I</f>
        <v>19822311919</v>
      </c>
      <c r="J748" s="2" vm="1" t="e">
        <f>_xlfn._xlws.FILTER(辅助信息!D:D,辅助信息!G:G=G748)</f>
        <v>#VALUE!</v>
      </c>
    </row>
    <row r="749" spans="1:10">
      <c r="A749" s="2" t="str">
        <f>'[1]2025年已发货'!A:A</f>
        <v>达钢</v>
      </c>
      <c r="B749" s="2" t="str">
        <f>'[1]2025年已发货'!B:B</f>
        <v>螺纹钢</v>
      </c>
      <c r="C749" s="2" t="str">
        <f>'[1]2025年已发货'!C:C</f>
        <v>HRB400E Φ20 9m</v>
      </c>
      <c r="D749" s="2" t="str">
        <f>'[1]2025年已发货'!D:D</f>
        <v>吨</v>
      </c>
      <c r="E749" s="2">
        <f>'[1]2025年已发货'!E:E</f>
        <v>35</v>
      </c>
      <c r="F749" s="4">
        <f>'[1]2025年已发货'!F:F</f>
        <v>45712</v>
      </c>
      <c r="G749" s="2" t="str">
        <f>'[1]2025年已发货'!G:G</f>
        <v>（十九冶-江龙高速三分部）重庆市云阳县蔈草镇歧阳村开云高速*朗2</v>
      </c>
      <c r="H749" s="2" t="str">
        <f>'[1]2025年已发货'!H:H</f>
        <v>徐宇</v>
      </c>
      <c r="I749" s="2">
        <f>'[1]2025年已发货'!I:I</f>
        <v>19822311919</v>
      </c>
      <c r="J749" s="2" vm="1" t="e">
        <f>_xlfn._xlws.FILTER(辅助信息!D:D,辅助信息!G:G=G749)</f>
        <v>#VALUE!</v>
      </c>
    </row>
    <row r="750" spans="1:10">
      <c r="A750" s="2" t="str">
        <f>'[1]2025年已发货'!A:A</f>
        <v>达钢</v>
      </c>
      <c r="B750" s="2" t="str">
        <f>'[1]2025年已发货'!B:B</f>
        <v>盘螺</v>
      </c>
      <c r="C750" s="2" t="str">
        <f>'[1]2025年已发货'!C:C</f>
        <v>HRB400E Φ10</v>
      </c>
      <c r="D750" s="2" t="str">
        <f>'[1]2025年已发货'!D:D</f>
        <v>吨</v>
      </c>
      <c r="E750" s="2">
        <f>'[1]2025年已发货'!E:E</f>
        <v>17.5</v>
      </c>
      <c r="F750" s="4">
        <f>'[1]2025年已发货'!F:F</f>
        <v>45712</v>
      </c>
      <c r="G750" s="2" t="str">
        <f>'[1]2025年已发货'!G:G</f>
        <v>（十九冶-江龙高速三分部）重庆市云阳县蔈草镇三坵田*小尖山梁场</v>
      </c>
      <c r="H750" s="2" t="str">
        <f>'[1]2025年已发货'!H:H</f>
        <v>徐宇</v>
      </c>
      <c r="I750" s="2">
        <f>'[1]2025年已发货'!I:I</f>
        <v>19822311919</v>
      </c>
      <c r="J750" s="2" vm="1" t="e">
        <f>_xlfn._xlws.FILTER(辅助信息!D:D,辅助信息!G:G=G750)</f>
        <v>#VALUE!</v>
      </c>
    </row>
    <row r="751" spans="1:10">
      <c r="A751" s="2" t="str">
        <f>'[1]2025年已发货'!A:A</f>
        <v>达钢</v>
      </c>
      <c r="B751" s="2" t="str">
        <f>'[1]2025年已发货'!B:B</f>
        <v>螺纹钢</v>
      </c>
      <c r="C751" s="2" t="str">
        <f>'[1]2025年已发货'!C:C</f>
        <v>HRB400E Φ28 9m</v>
      </c>
      <c r="D751" s="2" t="str">
        <f>'[1]2025年已发货'!D:D</f>
        <v>吨</v>
      </c>
      <c r="E751" s="2">
        <f>'[1]2025年已发货'!E:E</f>
        <v>18</v>
      </c>
      <c r="F751" s="4">
        <f>'[1]2025年已发货'!F:F</f>
        <v>45712</v>
      </c>
      <c r="G751" s="2" t="str">
        <f>'[1]2025年已发货'!G:G</f>
        <v>（十九冶-江龙高速三分部）重庆市云阳县蔈草镇三坵田*小尖山梁场</v>
      </c>
      <c r="H751" s="2" t="str">
        <f>'[1]2025年已发货'!H:H</f>
        <v>徐宇</v>
      </c>
      <c r="I751" s="2">
        <f>'[1]2025年已发货'!I:I</f>
        <v>19822311919</v>
      </c>
      <c r="J751" s="2" vm="1" t="e">
        <f>_xlfn._xlws.FILTER(辅助信息!D:D,辅助信息!G:G=G751)</f>
        <v>#VALUE!</v>
      </c>
    </row>
    <row r="752" spans="1:10">
      <c r="A752" s="2" t="str">
        <f>'[1]2025年已发货'!A:A</f>
        <v>达钢</v>
      </c>
      <c r="B752" s="2" t="str">
        <f>'[1]2025年已发货'!B:B</f>
        <v>螺纹钢</v>
      </c>
      <c r="C752" s="2" t="str">
        <f>'[1]2025年已发货'!C:C</f>
        <v>HRB400E Φ12 9m</v>
      </c>
      <c r="D752" s="2" t="str">
        <f>'[1]2025年已发货'!D:D</f>
        <v>吨</v>
      </c>
      <c r="E752" s="2">
        <f>'[1]2025年已发货'!E:E</f>
        <v>30</v>
      </c>
      <c r="F752" s="4">
        <f>'[1]2025年已发货'!F:F</f>
        <v>45712</v>
      </c>
      <c r="G752" s="2" t="str">
        <f>'[1]2025年已发货'!G:G</f>
        <v>（十九冶-江龙高速三分部）重庆市云阳县蔈草镇三坵田*小尖山梁场</v>
      </c>
      <c r="H752" s="2" t="str">
        <f>'[1]2025年已发货'!H:H</f>
        <v>徐宇</v>
      </c>
      <c r="I752" s="2">
        <f>'[1]2025年已发货'!I:I</f>
        <v>19822311919</v>
      </c>
      <c r="J752" s="2" vm="1" t="e">
        <f>_xlfn._xlws.FILTER(辅助信息!D:D,辅助信息!G:G=G752)</f>
        <v>#VALUE!</v>
      </c>
    </row>
    <row r="753" spans="1:10">
      <c r="A753" s="2" t="str">
        <f>'[1]2025年已发货'!A:A</f>
        <v>达钢</v>
      </c>
      <c r="B753" s="2" t="str">
        <f>'[1]2025年已发货'!B:B</f>
        <v>螺纹钢</v>
      </c>
      <c r="C753" s="2" t="str">
        <f>'[1]2025年已发货'!C:C</f>
        <v>HRB400E Φ25 9m</v>
      </c>
      <c r="D753" s="2" t="str">
        <f>'[1]2025年已发货'!D:D</f>
        <v>吨</v>
      </c>
      <c r="E753" s="2">
        <f>'[1]2025年已发货'!E:E</f>
        <v>6</v>
      </c>
      <c r="F753" s="4">
        <f>'[1]2025年已发货'!F:F</f>
        <v>45712</v>
      </c>
      <c r="G753" s="2" t="str">
        <f>'[1]2025年已发货'!G:G</f>
        <v>（十九冶-江龙高速三分部）重庆市云阳县蔈草镇三坵田*小尖山梁场</v>
      </c>
      <c r="H753" s="2" t="str">
        <f>'[1]2025年已发货'!H:H</f>
        <v>徐宇</v>
      </c>
      <c r="I753" s="2">
        <f>'[1]2025年已发货'!I:I</f>
        <v>19822311919</v>
      </c>
      <c r="J753" s="2" vm="1" t="e">
        <f>_xlfn._xlws.FILTER(辅助信息!D:D,辅助信息!G:G=G753)</f>
        <v>#VALUE!</v>
      </c>
    </row>
    <row r="754" spans="1:10">
      <c r="A754" s="2" t="str">
        <f>'[1]2025年已发货'!A:A</f>
        <v>达钢</v>
      </c>
      <c r="B754" s="2" t="str">
        <f>'[1]2025年已发货'!B:B</f>
        <v>高线</v>
      </c>
      <c r="C754" s="2" t="str">
        <f>'[1]2025年已发货'!C:C</f>
        <v>HPB300Φ8</v>
      </c>
      <c r="D754" s="2" t="str">
        <f>'[1]2025年已发货'!D:D</f>
        <v>吨</v>
      </c>
      <c r="E754" s="2">
        <f>'[1]2025年已发货'!E:E</f>
        <v>17.5</v>
      </c>
      <c r="F754" s="4">
        <f>'[1]2025年已发货'!F:F</f>
        <v>45712</v>
      </c>
      <c r="G754" s="2" t="str">
        <f>'[1]2025年已发货'!G:G</f>
        <v>（十九冶-江龙高速三分部）重庆市云阳县龙角镇*皮家营隧道</v>
      </c>
      <c r="H754" s="2" t="str">
        <f>'[1]2025年已发货'!H:H</f>
        <v>徐宇</v>
      </c>
      <c r="I754" s="2">
        <f>'[1]2025年已发货'!I:I</f>
        <v>19822311919</v>
      </c>
      <c r="J754" s="2" vm="1" t="e">
        <f>_xlfn._xlws.FILTER(辅助信息!D:D,辅助信息!G:G=G754)</f>
        <v>#VALUE!</v>
      </c>
    </row>
    <row r="755" spans="1:10">
      <c r="A755" s="2" t="str">
        <f>'[1]2025年已发货'!A:A</f>
        <v>达钢</v>
      </c>
      <c r="B755" s="2" t="str">
        <f>'[1]2025年已发货'!B:B</f>
        <v>高线</v>
      </c>
      <c r="C755" s="2" t="str">
        <f>'[1]2025年已发货'!C:C</f>
        <v>HPB300Φ10</v>
      </c>
      <c r="D755" s="2" t="str">
        <f>'[1]2025年已发货'!D:D</f>
        <v>吨</v>
      </c>
      <c r="E755" s="2">
        <f>'[1]2025年已发货'!E:E</f>
        <v>15</v>
      </c>
      <c r="F755" s="4">
        <f>'[1]2025年已发货'!F:F</f>
        <v>45712</v>
      </c>
      <c r="G755" s="2" t="str">
        <f>'[1]2025年已发货'!G:G</f>
        <v>（十九冶-江龙高速三分部）重庆市云阳县龙角镇*皮家营隧道</v>
      </c>
      <c r="H755" s="2" t="str">
        <f>'[1]2025年已发货'!H:H</f>
        <v>徐宇</v>
      </c>
      <c r="I755" s="2">
        <f>'[1]2025年已发货'!I:I</f>
        <v>19822311919</v>
      </c>
      <c r="J755" s="2" vm="1" t="e">
        <f>_xlfn._xlws.FILTER(辅助信息!D:D,辅助信息!G:G=G755)</f>
        <v>#VALUE!</v>
      </c>
    </row>
    <row r="756" spans="1:10">
      <c r="A756" s="2" t="str">
        <f>'[1]2025年已发货'!A:A</f>
        <v>达钢</v>
      </c>
      <c r="B756" s="2" t="str">
        <f>'[1]2025年已发货'!B:B</f>
        <v>螺纹钢</v>
      </c>
      <c r="C756" s="2" t="str">
        <f>'[1]2025年已发货'!C:C</f>
        <v>HRB400E Φ14 9m</v>
      </c>
      <c r="D756" s="2" t="str">
        <f>'[1]2025年已发货'!D:D</f>
        <v>吨</v>
      </c>
      <c r="E756" s="2">
        <f>'[1]2025年已发货'!E:E</f>
        <v>5</v>
      </c>
      <c r="F756" s="4">
        <f>'[1]2025年已发货'!F:F</f>
        <v>45712</v>
      </c>
      <c r="G756" s="2" t="str">
        <f>'[1]2025年已发货'!G:G</f>
        <v>（十九冶-江龙高速三分部）重庆市云阳县龙角镇*皮家营隧道</v>
      </c>
      <c r="H756" s="2" t="str">
        <f>'[1]2025年已发货'!H:H</f>
        <v>徐宇</v>
      </c>
      <c r="I756" s="2">
        <f>'[1]2025年已发货'!I:I</f>
        <v>19822311919</v>
      </c>
      <c r="J756" s="2" vm="1" t="e">
        <f>_xlfn._xlws.FILTER(辅助信息!D:D,辅助信息!G:G=G756)</f>
        <v>#VALUE!</v>
      </c>
    </row>
    <row r="757" spans="1:10">
      <c r="A757" s="2" t="str">
        <f>'[1]2025年已发货'!A:A</f>
        <v>达钢</v>
      </c>
      <c r="B757" s="2" t="str">
        <f>'[1]2025年已发货'!B:B</f>
        <v>螺纹钢</v>
      </c>
      <c r="C757" s="2" t="str">
        <f>'[1]2025年已发货'!C:C</f>
        <v>HRB400E Φ16 9m</v>
      </c>
      <c r="D757" s="2" t="str">
        <f>'[1]2025年已发货'!D:D</f>
        <v>吨</v>
      </c>
      <c r="E757" s="2">
        <f>'[1]2025年已发货'!E:E</f>
        <v>12</v>
      </c>
      <c r="F757" s="4">
        <f>'[1]2025年已发货'!F:F</f>
        <v>45712</v>
      </c>
      <c r="G757" s="2" t="str">
        <f>'[1]2025年已发货'!G:G</f>
        <v>（十九冶-江龙高速三分部）重庆市云阳县龙角镇*皮家营隧道</v>
      </c>
      <c r="H757" s="2" t="str">
        <f>'[1]2025年已发货'!H:H</f>
        <v>徐宇</v>
      </c>
      <c r="I757" s="2">
        <f>'[1]2025年已发货'!I:I</f>
        <v>19822311919</v>
      </c>
      <c r="J757" s="2" vm="1" t="e">
        <f>_xlfn._xlws.FILTER(辅助信息!D:D,辅助信息!G:G=G757)</f>
        <v>#VALUE!</v>
      </c>
    </row>
    <row r="758" spans="1:10">
      <c r="A758" s="2" t="str">
        <f>'[1]2025年已发货'!A:A</f>
        <v>达钢</v>
      </c>
      <c r="B758" s="2" t="str">
        <f>'[1]2025年已发货'!B:B</f>
        <v>螺纹钢</v>
      </c>
      <c r="C758" s="2" t="str">
        <f>'[1]2025年已发货'!C:C</f>
        <v>HRB400E Φ20 9m</v>
      </c>
      <c r="D758" s="2" t="str">
        <f>'[1]2025年已发货'!D:D</f>
        <v>吨</v>
      </c>
      <c r="E758" s="2">
        <f>'[1]2025年已发货'!E:E</f>
        <v>6</v>
      </c>
      <c r="F758" s="4">
        <f>'[1]2025年已发货'!F:F</f>
        <v>45712</v>
      </c>
      <c r="G758" s="2" t="str">
        <f>'[1]2025年已发货'!G:G</f>
        <v>（十九冶-江龙高速三分部）重庆市云阳县龙角镇*皮家营隧道</v>
      </c>
      <c r="H758" s="2" t="str">
        <f>'[1]2025年已发货'!H:H</f>
        <v>徐宇</v>
      </c>
      <c r="I758" s="2">
        <f>'[1]2025年已发货'!I:I</f>
        <v>19822311919</v>
      </c>
      <c r="J758" s="2" vm="1" t="e">
        <f>_xlfn._xlws.FILTER(辅助信息!D:D,辅助信息!G:G=G758)</f>
        <v>#VALUE!</v>
      </c>
    </row>
    <row r="759" spans="1:10">
      <c r="A759" s="2" t="str">
        <f>'[1]2025年已发货'!A:A</f>
        <v>达钢</v>
      </c>
      <c r="B759" s="2" t="str">
        <f>'[1]2025年已发货'!B:B</f>
        <v>螺纹钢</v>
      </c>
      <c r="C759" s="2" t="str">
        <f>'[1]2025年已发货'!C:C</f>
        <v>HRB400E Φ22 9m</v>
      </c>
      <c r="D759" s="2" t="str">
        <f>'[1]2025年已发货'!D:D</f>
        <v>吨</v>
      </c>
      <c r="E759" s="2">
        <f>'[1]2025年已发货'!E:E</f>
        <v>9</v>
      </c>
      <c r="F759" s="4">
        <f>'[1]2025年已发货'!F:F</f>
        <v>45712</v>
      </c>
      <c r="G759" s="2" t="str">
        <f>'[1]2025年已发货'!G:G</f>
        <v>（十九冶-江龙高速三分部）重庆市云阳县龙角镇*皮家营隧道</v>
      </c>
      <c r="H759" s="2" t="str">
        <f>'[1]2025年已发货'!H:H</f>
        <v>徐宇</v>
      </c>
      <c r="I759" s="2">
        <f>'[1]2025年已发货'!I:I</f>
        <v>19822311919</v>
      </c>
      <c r="J759" s="2" vm="1" t="e">
        <f>_xlfn._xlws.FILTER(辅助信息!D:D,辅助信息!G:G=G759)</f>
        <v>#VALUE!</v>
      </c>
    </row>
    <row r="760" spans="1:10">
      <c r="A760" s="2" t="str">
        <f>'[1]2025年已发货'!A:A</f>
        <v>达钢</v>
      </c>
      <c r="B760" s="2" t="str">
        <f>'[1]2025年已发货'!B:B</f>
        <v>螺纹钢</v>
      </c>
      <c r="C760" s="2" t="str">
        <f>'[1]2025年已发货'!C:C</f>
        <v>HRB400E Φ12 9m</v>
      </c>
      <c r="D760" s="2" t="str">
        <f>'[1]2025年已发货'!D:D</f>
        <v>吨</v>
      </c>
      <c r="E760" s="2">
        <f>'[1]2025年已发货'!E:E</f>
        <v>35</v>
      </c>
      <c r="F760" s="4">
        <f>'[1]2025年已发货'!F:F</f>
        <v>45712</v>
      </c>
      <c r="G760" s="2" t="str">
        <f>'[1]2025年已发货'!G:G</f>
        <v>（十九冶-江龙高速三分部）重庆市云阳县龙角镇*皮家营梁场</v>
      </c>
      <c r="H760" s="2" t="str">
        <f>'[1]2025年已发货'!H:H</f>
        <v>徐宇</v>
      </c>
      <c r="I760" s="2">
        <f>'[1]2025年已发货'!I:I</f>
        <v>19822311919</v>
      </c>
      <c r="J760" s="2" vm="1" t="e">
        <f>_xlfn._xlws.FILTER(辅助信息!D:D,辅助信息!G:G=G760)</f>
        <v>#VALUE!</v>
      </c>
    </row>
    <row r="761" spans="1:10">
      <c r="A761" s="2" t="str">
        <f>'[1]2025年已发货'!A:A</f>
        <v>达钢</v>
      </c>
      <c r="B761" s="2" t="str">
        <f>'[1]2025年已发货'!B:B</f>
        <v>螺纹钢</v>
      </c>
      <c r="C761" s="2" t="str">
        <f>'[1]2025年已发货'!C:C</f>
        <v>HRB400E Φ16 9m</v>
      </c>
      <c r="D761" s="2" t="str">
        <f>'[1]2025年已发货'!D:D</f>
        <v>吨</v>
      </c>
      <c r="E761" s="2">
        <f>'[1]2025年已发货'!E:E</f>
        <v>35</v>
      </c>
      <c r="F761" s="4">
        <f>'[1]2025年已发货'!F:F</f>
        <v>45712</v>
      </c>
      <c r="G761" s="2" t="str">
        <f>'[1]2025年已发货'!G:G</f>
        <v>（十九冶-江龙高速三分部）重庆市云阳县龙角镇*皮家营梁场</v>
      </c>
      <c r="H761" s="2" t="str">
        <f>'[1]2025年已发货'!H:H</f>
        <v>徐宇</v>
      </c>
      <c r="I761" s="2">
        <f>'[1]2025年已发货'!I:I</f>
        <v>19822311919</v>
      </c>
      <c r="J761" s="2" vm="1" t="e">
        <f>_xlfn._xlws.FILTER(辅助信息!D:D,辅助信息!G:G=G761)</f>
        <v>#VALUE!</v>
      </c>
    </row>
    <row r="762" spans="1:10">
      <c r="A762" s="2" t="str">
        <f>'[1]2025年已发货'!A:A</f>
        <v>达钢</v>
      </c>
      <c r="B762" s="2" t="str">
        <f>'[1]2025年已发货'!B:B</f>
        <v>盘螺</v>
      </c>
      <c r="C762" s="2" t="str">
        <f>'[1]2025年已发货'!C:C</f>
        <v>HRB400E Φ10</v>
      </c>
      <c r="D762" s="2" t="str">
        <f>'[1]2025年已发货'!D:D</f>
        <v>吨</v>
      </c>
      <c r="E762" s="2">
        <f>'[1]2025年已发货'!E:E</f>
        <v>15</v>
      </c>
      <c r="F762" s="4">
        <f>'[1]2025年已发货'!F:F</f>
        <v>45712</v>
      </c>
      <c r="G762" s="2" t="str">
        <f>'[1]2025年已发货'!G:G</f>
        <v>（十九冶-华电重庆奉节）重庆市奉节县康乐镇七星村</v>
      </c>
      <c r="H762" s="2" t="str">
        <f>'[1]2025年已发货'!H:H</f>
        <v>岑甲乐</v>
      </c>
      <c r="I762" s="2">
        <f>'[1]2025年已发货'!I:I</f>
        <v>17349037782</v>
      </c>
      <c r="J762" s="2" vm="1" t="e">
        <f>_xlfn._xlws.FILTER(辅助信息!D:D,辅助信息!G:G=G762)</f>
        <v>#VALUE!</v>
      </c>
    </row>
    <row r="763" spans="1:10">
      <c r="A763" s="2" t="str">
        <f>'[1]2025年已发货'!A:A</f>
        <v>达钢</v>
      </c>
      <c r="B763" s="2" t="str">
        <f>'[1]2025年已发货'!B:B</f>
        <v>螺纹钢</v>
      </c>
      <c r="C763" s="2" t="str">
        <f>'[1]2025年已发货'!C:C</f>
        <v>HRB400E Φ14 9m</v>
      </c>
      <c r="D763" s="2" t="str">
        <f>'[1]2025年已发货'!D:D</f>
        <v>吨</v>
      </c>
      <c r="E763" s="2">
        <f>'[1]2025年已发货'!E:E</f>
        <v>12</v>
      </c>
      <c r="F763" s="4">
        <f>'[1]2025年已发货'!F:F</f>
        <v>45712</v>
      </c>
      <c r="G763" s="2" t="str">
        <f>'[1]2025年已发货'!G:G</f>
        <v>（十九冶-华电重庆奉节）重庆市奉节县康乐镇七星村</v>
      </c>
      <c r="H763" s="2" t="str">
        <f>'[1]2025年已发货'!H:H</f>
        <v>岑甲乐</v>
      </c>
      <c r="I763" s="2">
        <f>'[1]2025年已发货'!I:I</f>
        <v>17349037782</v>
      </c>
      <c r="J763" s="2" vm="1" t="e">
        <f>_xlfn._xlws.FILTER(辅助信息!D:D,辅助信息!G:G=G763)</f>
        <v>#VALUE!</v>
      </c>
    </row>
    <row r="764" spans="1:10">
      <c r="A764" s="2" t="str">
        <f>'[1]2025年已发货'!A:A</f>
        <v>达钢</v>
      </c>
      <c r="B764" s="2" t="str">
        <f>'[1]2025年已发货'!B:B</f>
        <v>螺纹钢</v>
      </c>
      <c r="C764" s="2" t="str">
        <f>'[1]2025年已发货'!C:C</f>
        <v>HRB400E Φ22 9m</v>
      </c>
      <c r="D764" s="2" t="str">
        <f>'[1]2025年已发货'!D:D</f>
        <v>吨</v>
      </c>
      <c r="E764" s="2">
        <f>'[1]2025年已发货'!E:E</f>
        <v>9</v>
      </c>
      <c r="F764" s="4">
        <f>'[1]2025年已发货'!F:F</f>
        <v>45712</v>
      </c>
      <c r="G764" s="2" t="str">
        <f>'[1]2025年已发货'!G:G</f>
        <v>（十九冶-华电重庆奉节）重庆市奉节县康乐镇七星村</v>
      </c>
      <c r="H764" s="2" t="str">
        <f>'[1]2025年已发货'!H:H</f>
        <v>岑甲乐</v>
      </c>
      <c r="I764" s="2">
        <f>'[1]2025年已发货'!I:I</f>
        <v>17349037782</v>
      </c>
      <c r="J764" s="2" vm="1" t="e">
        <f>_xlfn._xlws.FILTER(辅助信息!D:D,辅助信息!G:G=G764)</f>
        <v>#VALUE!</v>
      </c>
    </row>
    <row r="765" spans="1:10">
      <c r="A765" s="2" t="str">
        <f>'[1]2025年已发货'!A:A</f>
        <v>德胜</v>
      </c>
      <c r="B765" s="2" t="str">
        <f>'[1]2025年已发货'!B:B</f>
        <v>螺纹钢</v>
      </c>
      <c r="C765" s="2" t="str">
        <f>'[1]2025年已发货'!C:C</f>
        <v>HRB400EФ22*9m</v>
      </c>
      <c r="D765" s="2" t="str">
        <f>'[1]2025年已发货'!D:D</f>
        <v>吨</v>
      </c>
      <c r="E765" s="2">
        <f>'[1]2025年已发货'!E:E</f>
        <v>35</v>
      </c>
      <c r="F765" s="4">
        <f>'[1]2025年已发货'!F:F</f>
        <v>45712</v>
      </c>
      <c r="G765" s="2" t="str">
        <f>'[1]2025年已发货'!G:G</f>
        <v>（中铁一局四公司康新高速TJ1-1标康定隧道）四川省甘孜州康定市榆林街道甘孜州博物馆旁</v>
      </c>
      <c r="H765" s="2" t="str">
        <f>'[1]2025年已发货'!H:H</f>
        <v>王锡俊</v>
      </c>
      <c r="I765" s="2">
        <f>'[1]2025年已发货'!I:I</f>
        <v>18736877891</v>
      </c>
      <c r="J765" s="2" vm="1" t="e">
        <f>_xlfn._xlws.FILTER(辅助信息!D:D,辅助信息!G:G=G765)</f>
        <v>#VALUE!</v>
      </c>
    </row>
    <row r="766" spans="1:10">
      <c r="A766" s="2" t="str">
        <f>'[1]2025年已发货'!A:A</f>
        <v>达钢</v>
      </c>
      <c r="B766" s="2" t="str">
        <f>'[1]2025年已发货'!B:B</f>
        <v>螺纹钢</v>
      </c>
      <c r="C766" s="2" t="str">
        <f>'[1]2025年已发货'!C:C</f>
        <v>HRB400E Φ12 9m</v>
      </c>
      <c r="D766" s="2" t="str">
        <f>'[1]2025年已发货'!D:D</f>
        <v>吨</v>
      </c>
      <c r="E766" s="2">
        <f>'[1]2025年已发货'!E:E</f>
        <v>35</v>
      </c>
      <c r="F766" s="4">
        <f>'[1]2025年已发货'!F:F</f>
        <v>45713</v>
      </c>
      <c r="G766" s="2" t="str">
        <f>'[1]2025年已发货'!G:G</f>
        <v>（十九冶-江龙高速三分部）重庆市云阳县蔈草镇三坵田*小尖山梁场</v>
      </c>
      <c r="H766" s="2" t="str">
        <f>'[1]2025年已发货'!H:H</f>
        <v>徐宇</v>
      </c>
      <c r="I766" s="2">
        <f>'[1]2025年已发货'!I:I</f>
        <v>19822311919</v>
      </c>
      <c r="J766" s="2" vm="1" t="e">
        <f>_xlfn._xlws.FILTER(辅助信息!D:D,辅助信息!G:G=G766)</f>
        <v>#VALUE!</v>
      </c>
    </row>
    <row r="767" spans="1:10">
      <c r="A767" s="2" t="str">
        <f>'[1]2025年已发货'!A:A</f>
        <v>达钢</v>
      </c>
      <c r="B767" s="2" t="str">
        <f>'[1]2025年已发货'!B:B</f>
        <v>高线</v>
      </c>
      <c r="C767" s="2" t="str">
        <f>'[1]2025年已发货'!C:C</f>
        <v>HPB300Φ10</v>
      </c>
      <c r="D767" s="2" t="str">
        <f>'[1]2025年已发货'!D:D</f>
        <v>吨</v>
      </c>
      <c r="E767" s="2">
        <f>'[1]2025年已发货'!E:E</f>
        <v>10</v>
      </c>
      <c r="F767" s="4">
        <f>'[1]2025年已发货'!F:F</f>
        <v>45713</v>
      </c>
      <c r="G767" s="2" t="str">
        <f>'[1]2025年已发货'!G:G</f>
        <v>（十九冶-江龙高速三分部）重庆市云阳县龙角镇*刘家漕2#桥</v>
      </c>
      <c r="H767" s="2" t="str">
        <f>'[1]2025年已发货'!H:H</f>
        <v>徐宇</v>
      </c>
      <c r="I767" s="2">
        <f>'[1]2025年已发货'!I:I</f>
        <v>19822311919</v>
      </c>
      <c r="J767" s="2" vm="1" t="e">
        <f>_xlfn._xlws.FILTER(辅助信息!D:D,辅助信息!G:G=G767)</f>
        <v>#VALUE!</v>
      </c>
    </row>
    <row r="768" spans="1:10">
      <c r="A768" s="2" t="str">
        <f>'[1]2025年已发货'!A:A</f>
        <v>达钢</v>
      </c>
      <c r="B768" s="2" t="str">
        <f>'[1]2025年已发货'!B:B</f>
        <v>螺纹钢</v>
      </c>
      <c r="C768" s="2" t="str">
        <f>'[1]2025年已发货'!C:C</f>
        <v>HRB400E Φ12 9m</v>
      </c>
      <c r="D768" s="2" t="str">
        <f>'[1]2025年已发货'!D:D</f>
        <v>吨</v>
      </c>
      <c r="E768" s="2">
        <f>'[1]2025年已发货'!E:E</f>
        <v>15</v>
      </c>
      <c r="F768" s="4">
        <f>'[1]2025年已发货'!F:F</f>
        <v>45713</v>
      </c>
      <c r="G768" s="2" t="str">
        <f>'[1]2025年已发货'!G:G</f>
        <v>（十九冶-江龙高速三分部）重庆市云阳县龙角镇*刘家漕2#桥</v>
      </c>
      <c r="H768" s="2" t="str">
        <f>'[1]2025年已发货'!H:H</f>
        <v>徐宇</v>
      </c>
      <c r="I768" s="2">
        <f>'[1]2025年已发货'!I:I</f>
        <v>19822311919</v>
      </c>
      <c r="J768" s="2" vm="1" t="e">
        <f>_xlfn._xlws.FILTER(辅助信息!D:D,辅助信息!G:G=G768)</f>
        <v>#VALUE!</v>
      </c>
    </row>
    <row r="769" spans="1:10">
      <c r="A769" s="2" t="str">
        <f>'[1]2025年已发货'!A:A</f>
        <v>达钢</v>
      </c>
      <c r="B769" s="2" t="str">
        <f>'[1]2025年已发货'!B:B</f>
        <v>螺纹钢</v>
      </c>
      <c r="C769" s="2" t="str">
        <f>'[1]2025年已发货'!C:C</f>
        <v>HRB400E Φ16 9m</v>
      </c>
      <c r="D769" s="2" t="str">
        <f>'[1]2025年已发货'!D:D</f>
        <v>吨</v>
      </c>
      <c r="E769" s="2">
        <f>'[1]2025年已发货'!E:E</f>
        <v>9</v>
      </c>
      <c r="F769" s="4">
        <f>'[1]2025年已发货'!F:F</f>
        <v>45713</v>
      </c>
      <c r="G769" s="2" t="str">
        <f>'[1]2025年已发货'!G:G</f>
        <v>（十九冶-江龙高速三分部）重庆市云阳县龙角镇*刘家漕2#桥</v>
      </c>
      <c r="H769" s="2" t="str">
        <f>'[1]2025年已发货'!H:H</f>
        <v>徐宇</v>
      </c>
      <c r="I769" s="2">
        <f>'[1]2025年已发货'!I:I</f>
        <v>19822311919</v>
      </c>
      <c r="J769" s="2" vm="1" t="e">
        <f>_xlfn._xlws.FILTER(辅助信息!D:D,辅助信息!G:G=G769)</f>
        <v>#VALUE!</v>
      </c>
    </row>
    <row r="770" spans="1:10">
      <c r="A770" s="2" t="str">
        <f>'[1]2025年已发货'!A:A</f>
        <v>达钢</v>
      </c>
      <c r="B770" s="2" t="str">
        <f>'[1]2025年已发货'!B:B</f>
        <v>螺纹钢</v>
      </c>
      <c r="C770" s="2" t="str">
        <f>'[1]2025年已发货'!C:C</f>
        <v>HRB400E Φ12 9m</v>
      </c>
      <c r="D770" s="2" t="str">
        <f>'[1]2025年已发货'!D:D</f>
        <v>吨</v>
      </c>
      <c r="E770" s="2">
        <f>'[1]2025年已发货'!E:E</f>
        <v>96</v>
      </c>
      <c r="F770" s="4">
        <f>'[1]2025年已发货'!F:F</f>
        <v>45713</v>
      </c>
      <c r="G770" s="2" t="str">
        <f>'[1]2025年已发货'!G:G</f>
        <v>（十九冶-江龙高速三分部）重庆市云阳县龙角镇*皮家营梁场</v>
      </c>
      <c r="H770" s="2" t="str">
        <f>'[1]2025年已发货'!H:H</f>
        <v>徐宇</v>
      </c>
      <c r="I770" s="2">
        <f>'[1]2025年已发货'!I:I</f>
        <v>19822311919</v>
      </c>
      <c r="J770" s="2" vm="1" t="e">
        <f>_xlfn._xlws.FILTER(辅助信息!D:D,辅助信息!G:G=G770)</f>
        <v>#VALUE!</v>
      </c>
    </row>
    <row r="771" spans="1:10">
      <c r="A771" s="2" t="str">
        <f>'[1]2025年已发货'!A:A</f>
        <v>达钢</v>
      </c>
      <c r="B771" s="2" t="str">
        <f>'[1]2025年已发货'!B:B</f>
        <v>螺纹钢</v>
      </c>
      <c r="C771" s="2" t="str">
        <f>'[1]2025年已发货'!C:C</f>
        <v>HRB400E Φ16 9m</v>
      </c>
      <c r="D771" s="2" t="str">
        <f>'[1]2025年已发货'!D:D</f>
        <v>吨</v>
      </c>
      <c r="E771" s="2">
        <f>'[1]2025年已发货'!E:E</f>
        <v>12</v>
      </c>
      <c r="F771" s="4">
        <f>'[1]2025年已发货'!F:F</f>
        <v>45713</v>
      </c>
      <c r="G771" s="2" t="str">
        <f>'[1]2025年已发货'!G:G</f>
        <v>（十九冶-江龙高速三分部）重庆市云阳县龙角镇*皮家营梁场</v>
      </c>
      <c r="H771" s="2" t="str">
        <f>'[1]2025年已发货'!H:H</f>
        <v>徐宇</v>
      </c>
      <c r="I771" s="2">
        <f>'[1]2025年已发货'!I:I</f>
        <v>19822311919</v>
      </c>
      <c r="J771" s="2" vm="1" t="e">
        <f>_xlfn._xlws.FILTER(辅助信息!D:D,辅助信息!G:G=G771)</f>
        <v>#VALUE!</v>
      </c>
    </row>
    <row r="772" spans="1:10">
      <c r="A772" s="2" t="str">
        <f>'[1]2025年已发货'!A:A</f>
        <v>达钢</v>
      </c>
      <c r="B772" s="2" t="str">
        <f>'[1]2025年已发货'!B:B</f>
        <v>高线</v>
      </c>
      <c r="C772" s="2" t="str">
        <f>'[1]2025年已发货'!C:C</f>
        <v>HPB300 Φ8</v>
      </c>
      <c r="D772" s="2" t="str">
        <f>'[1]2025年已发货'!D:D</f>
        <v>吨</v>
      </c>
      <c r="E772" s="2">
        <f>'[1]2025年已发货'!E:E</f>
        <v>2.5</v>
      </c>
      <c r="F772" s="4">
        <f>'[1]2025年已发货'!F:F</f>
        <v>45713</v>
      </c>
      <c r="G772" s="2" t="str">
        <f>'[1]2025年已发货'!G:G</f>
        <v>(五冶钢构医学科学产业园建设项目房建连接线道路工程)四川省南充市顺庆区搬罾街道学府大道二段</v>
      </c>
      <c r="H772" s="2" t="str">
        <f>'[1]2025年已发货'!H:H</f>
        <v>刘建中</v>
      </c>
      <c r="I772" s="2">
        <f>'[1]2025年已发货'!I:I</f>
        <v>13908143055</v>
      </c>
      <c r="J772" s="2" vm="1" t="e">
        <f>_xlfn._xlws.FILTER(辅助信息!D:D,辅助信息!G:G=G772)</f>
        <v>#VALUE!</v>
      </c>
    </row>
    <row r="773" spans="1:10">
      <c r="A773" s="2" t="str">
        <f>'[1]2025年已发货'!A:A</f>
        <v>达钢</v>
      </c>
      <c r="B773" s="2" t="str">
        <f>'[1]2025年已发货'!B:B</f>
        <v>高线</v>
      </c>
      <c r="C773" s="2" t="str">
        <f>'[1]2025年已发货'!C:C</f>
        <v>HPB300 Φ10</v>
      </c>
      <c r="D773" s="2" t="str">
        <f>'[1]2025年已发货'!D:D</f>
        <v>吨</v>
      </c>
      <c r="E773" s="2">
        <f>'[1]2025年已发货'!E:E</f>
        <v>2.5</v>
      </c>
      <c r="F773" s="4">
        <f>'[1]2025年已发货'!F:F</f>
        <v>45713</v>
      </c>
      <c r="G773" s="2" t="str">
        <f>'[1]2025年已发货'!G:G</f>
        <v>(五冶钢构医学科学产业园建设项目房建连接线道路工程)四川省南充市顺庆区搬罾街道学府大道二段</v>
      </c>
      <c r="H773" s="2" t="str">
        <f>'[1]2025年已发货'!H:H</f>
        <v>刘建中</v>
      </c>
      <c r="I773" s="2">
        <f>'[1]2025年已发货'!I:I</f>
        <v>13908143055</v>
      </c>
      <c r="J773" s="2" vm="1" t="e">
        <f>_xlfn._xlws.FILTER(辅助信息!D:D,辅助信息!G:G=G773)</f>
        <v>#VALUE!</v>
      </c>
    </row>
    <row r="774" spans="1:10">
      <c r="A774" s="2" t="str">
        <f>'[1]2025年已发货'!A:A</f>
        <v>达钢</v>
      </c>
      <c r="B774" s="2" t="str">
        <f>'[1]2025年已发货'!B:B</f>
        <v>螺纹钢</v>
      </c>
      <c r="C774" s="2" t="str">
        <f>'[1]2025年已发货'!C:C</f>
        <v>HRB400E Φ12 9m</v>
      </c>
      <c r="D774" s="2" t="str">
        <f>'[1]2025年已发货'!D:D</f>
        <v>吨</v>
      </c>
      <c r="E774" s="2">
        <f>'[1]2025年已发货'!E:E</f>
        <v>18</v>
      </c>
      <c r="F774" s="4">
        <f>'[1]2025年已发货'!F:F</f>
        <v>45713</v>
      </c>
      <c r="G774" s="2" t="str">
        <f>'[1]2025年已发货'!G:G</f>
        <v>(五冶钢构医学科学产业园建设项目房建连接线道路工程)四川省南充市顺庆区搬罾街道学府大道二段</v>
      </c>
      <c r="H774" s="2" t="str">
        <f>'[1]2025年已发货'!H:H</f>
        <v>刘建中</v>
      </c>
      <c r="I774" s="2">
        <f>'[1]2025年已发货'!I:I</f>
        <v>13908143055</v>
      </c>
      <c r="J774" s="2" vm="1" t="e">
        <f>_xlfn._xlws.FILTER(辅助信息!D:D,辅助信息!G:G=G774)</f>
        <v>#VALUE!</v>
      </c>
    </row>
    <row r="775" spans="1:10">
      <c r="A775" s="2" t="str">
        <f>'[1]2025年已发货'!A:A</f>
        <v>达钢</v>
      </c>
      <c r="B775" s="2" t="str">
        <f>'[1]2025年已发货'!B:B</f>
        <v>螺纹钢</v>
      </c>
      <c r="C775" s="2" t="str">
        <f>'[1]2025年已发货'!C:C</f>
        <v>HRB400E Φ14 9m</v>
      </c>
      <c r="D775" s="2" t="str">
        <f>'[1]2025年已发货'!D:D</f>
        <v>吨</v>
      </c>
      <c r="E775" s="2">
        <f>'[1]2025年已发货'!E:E</f>
        <v>9</v>
      </c>
      <c r="F775" s="4">
        <f>'[1]2025年已发货'!F:F</f>
        <v>45713</v>
      </c>
      <c r="G775" s="2" t="str">
        <f>'[1]2025年已发货'!G:G</f>
        <v>(五冶钢构医学科学产业园建设项目房建连接线道路工程)四川省南充市顺庆区搬罾街道学府大道二段</v>
      </c>
      <c r="H775" s="2" t="str">
        <f>'[1]2025年已发货'!H:H</f>
        <v>刘建中</v>
      </c>
      <c r="I775" s="2">
        <f>'[1]2025年已发货'!I:I</f>
        <v>13908143055</v>
      </c>
      <c r="J775" s="2" vm="1" t="e">
        <f>_xlfn._xlws.FILTER(辅助信息!D:D,辅助信息!G:G=G775)</f>
        <v>#VALUE!</v>
      </c>
    </row>
    <row r="776" spans="1:10">
      <c r="A776" s="2" t="str">
        <f>'[1]2025年已发货'!A:A</f>
        <v>达钢</v>
      </c>
      <c r="B776" s="2" t="str">
        <f>'[1]2025年已发货'!B:B</f>
        <v>螺纹钢</v>
      </c>
      <c r="C776" s="2" t="str">
        <f>'[1]2025年已发货'!C:C</f>
        <v>HRB400E Φ16 9m</v>
      </c>
      <c r="D776" s="2" t="str">
        <f>'[1]2025年已发货'!D:D</f>
        <v>吨</v>
      </c>
      <c r="E776" s="2">
        <f>'[1]2025年已发货'!E:E</f>
        <v>3</v>
      </c>
      <c r="F776" s="4">
        <f>'[1]2025年已发货'!F:F</f>
        <v>45713</v>
      </c>
      <c r="G776" s="2" t="str">
        <f>'[1]2025年已发货'!G:G</f>
        <v>(五冶钢构医学科学产业园建设项目房建连接线道路工程)四川省南充市顺庆区搬罾街道学府大道二段</v>
      </c>
      <c r="H776" s="2" t="str">
        <f>'[1]2025年已发货'!H:H</f>
        <v>刘建中</v>
      </c>
      <c r="I776" s="2">
        <f>'[1]2025年已发货'!I:I</f>
        <v>13908143055</v>
      </c>
      <c r="J776" s="2" vm="1" t="e">
        <f>_xlfn._xlws.FILTER(辅助信息!D:D,辅助信息!G:G=G776)</f>
        <v>#VALUE!</v>
      </c>
    </row>
    <row r="777" spans="1:10">
      <c r="A777" s="2" t="str">
        <f>'[1]2025年已发货'!A:A</f>
        <v>达钢</v>
      </c>
      <c r="B777" s="2" t="str">
        <f>'[1]2025年已发货'!B:B</f>
        <v>盘螺</v>
      </c>
      <c r="C777" s="2" t="str">
        <f>'[1]2025年已发货'!C:C</f>
        <v>HRB400E Φ8</v>
      </c>
      <c r="D777" s="2" t="str">
        <f>'[1]2025年已发货'!D:D</f>
        <v>吨</v>
      </c>
      <c r="E777" s="2">
        <f>'[1]2025年已发货'!E:E</f>
        <v>2.5</v>
      </c>
      <c r="F777" s="4">
        <f>'[1]2025年已发货'!F:F</f>
        <v>45713</v>
      </c>
      <c r="G777" s="2" t="str">
        <f>'[1]2025年已发货'!G:G</f>
        <v>（五冶达州国道542项目-养护工区）四川省达州市达川区管村镇油房村</v>
      </c>
      <c r="H777" s="2" t="str">
        <f>'[1]2025年已发货'!H:H</f>
        <v>侯自强</v>
      </c>
      <c r="I777" s="2">
        <f>'[1]2025年已发货'!I:I</f>
        <v>13281725223</v>
      </c>
      <c r="J777" s="2" vm="1" t="e">
        <f>_xlfn._xlws.FILTER(辅助信息!D:D,辅助信息!G:G=G777)</f>
        <v>#VALUE!</v>
      </c>
    </row>
    <row r="778" spans="1:10">
      <c r="A778" s="2" t="str">
        <f>'[1]2025年已发货'!A:A</f>
        <v>达钢</v>
      </c>
      <c r="B778" s="2" t="str">
        <f>'[1]2025年已发货'!B:B</f>
        <v>螺纹钢</v>
      </c>
      <c r="C778" s="2" t="str">
        <f>'[1]2025年已发货'!C:C</f>
        <v>HRB400E Φ12 9m</v>
      </c>
      <c r="D778" s="2" t="str">
        <f>'[1]2025年已发货'!D:D</f>
        <v>吨</v>
      </c>
      <c r="E778" s="2">
        <f>'[1]2025年已发货'!E:E</f>
        <v>3</v>
      </c>
      <c r="F778" s="4">
        <f>'[1]2025年已发货'!F:F</f>
        <v>45713</v>
      </c>
      <c r="G778" s="2" t="str">
        <f>'[1]2025年已发货'!G:G</f>
        <v>（五冶达州国道542项目-养护工区）四川省达州市达川区管村镇油房村</v>
      </c>
      <c r="H778" s="2" t="str">
        <f>'[1]2025年已发货'!H:H</f>
        <v>侯自强</v>
      </c>
      <c r="I778" s="2">
        <f>'[1]2025年已发货'!I:I</f>
        <v>13281725223</v>
      </c>
      <c r="J778" s="2" vm="1" t="e">
        <f>_xlfn._xlws.FILTER(辅助信息!D:D,辅助信息!G:G=G778)</f>
        <v>#VALUE!</v>
      </c>
    </row>
    <row r="779" spans="1:10">
      <c r="A779" s="2" t="str">
        <f>'[1]2025年已发货'!A:A</f>
        <v>达钢</v>
      </c>
      <c r="B779" s="2" t="str">
        <f>'[1]2025年已发货'!B:B</f>
        <v>螺纹钢</v>
      </c>
      <c r="C779" s="2" t="str">
        <f>'[1]2025年已发货'!C:C</f>
        <v>HRB400E Φ16 9m</v>
      </c>
      <c r="D779" s="2" t="str">
        <f>'[1]2025年已发货'!D:D</f>
        <v>吨</v>
      </c>
      <c r="E779" s="2">
        <f>'[1]2025年已发货'!E:E</f>
        <v>90</v>
      </c>
      <c r="F779" s="4">
        <f>'[1]2025年已发货'!F:F</f>
        <v>45713</v>
      </c>
      <c r="G779" s="2" t="str">
        <f>'[1]2025年已发货'!G:G</f>
        <v>（五冶达州国道542项目-养护工区）四川省达州市达川区管村镇油房村</v>
      </c>
      <c r="H779" s="2" t="str">
        <f>'[1]2025年已发货'!H:H</f>
        <v>侯自强</v>
      </c>
      <c r="I779" s="2">
        <f>'[1]2025年已发货'!I:I</f>
        <v>13281725223</v>
      </c>
      <c r="J779" s="2" vm="1" t="e">
        <f>_xlfn._xlws.FILTER(辅助信息!D:D,辅助信息!G:G=G779)</f>
        <v>#VALUE!</v>
      </c>
    </row>
    <row r="780" spans="1:10">
      <c r="A780" s="2" t="str">
        <f>'[1]2025年已发货'!A:A</f>
        <v>达钢</v>
      </c>
      <c r="B780" s="2" t="str">
        <f>'[1]2025年已发货'!B:B</f>
        <v>螺纹钢</v>
      </c>
      <c r="C780" s="2" t="str">
        <f>'[1]2025年已发货'!C:C</f>
        <v>HRB400E Φ20 9m</v>
      </c>
      <c r="D780" s="2" t="str">
        <f>'[1]2025年已发货'!D:D</f>
        <v>吨</v>
      </c>
      <c r="E780" s="2">
        <f>'[1]2025年已发货'!E:E</f>
        <v>21</v>
      </c>
      <c r="F780" s="4">
        <f>'[1]2025年已发货'!F:F</f>
        <v>45713</v>
      </c>
      <c r="G780" s="2" t="str">
        <f>'[1]2025年已发货'!G:G</f>
        <v>（五冶达州国道542项目-养护工区）四川省达州市达川区管村镇油房村</v>
      </c>
      <c r="H780" s="2" t="str">
        <f>'[1]2025年已发货'!H:H</f>
        <v>侯自强</v>
      </c>
      <c r="I780" s="2">
        <f>'[1]2025年已发货'!I:I</f>
        <v>13281725223</v>
      </c>
      <c r="J780" s="2" vm="1" t="e">
        <f>_xlfn._xlws.FILTER(辅助信息!D:D,辅助信息!G:G=G780)</f>
        <v>#VALUE!</v>
      </c>
    </row>
    <row r="781" spans="1:10">
      <c r="A781" s="2" t="str">
        <f>'[1]2025年已发货'!A:A</f>
        <v>达钢</v>
      </c>
      <c r="B781" s="2" t="str">
        <f>'[1]2025年已发货'!B:B</f>
        <v>螺纹钢</v>
      </c>
      <c r="C781" s="2" t="str">
        <f>'[1]2025年已发货'!C:C</f>
        <v>HRB400E Φ25 9m</v>
      </c>
      <c r="D781" s="2" t="str">
        <f>'[1]2025年已发货'!D:D</f>
        <v>吨</v>
      </c>
      <c r="E781" s="2">
        <f>'[1]2025年已发货'!E:E</f>
        <v>45</v>
      </c>
      <c r="F781" s="4">
        <f>'[1]2025年已发货'!F:F</f>
        <v>45713</v>
      </c>
      <c r="G781" s="2" t="str">
        <f>'[1]2025年已发货'!G:G</f>
        <v>（五冶达州国道542项目-养护工区）四川省达州市达川区管村镇油房村</v>
      </c>
      <c r="H781" s="2" t="str">
        <f>'[1]2025年已发货'!H:H</f>
        <v>侯自强</v>
      </c>
      <c r="I781" s="2">
        <f>'[1]2025年已发货'!I:I</f>
        <v>13281725223</v>
      </c>
      <c r="J781" s="2" vm="1" t="e">
        <f>_xlfn._xlws.FILTER(辅助信息!D:D,辅助信息!G:G=G781)</f>
        <v>#VALUE!</v>
      </c>
    </row>
    <row r="782" spans="1:10">
      <c r="A782" s="2" t="str">
        <f>'[1]2025年已发货'!A:A</f>
        <v>成实</v>
      </c>
      <c r="B782" s="2" t="str">
        <f>'[1]2025年已发货'!B:B</f>
        <v>螺纹钢</v>
      </c>
      <c r="C782" s="2" t="str">
        <f>'[1]2025年已发货'!C:C</f>
        <v>HRB400E Φ25 9m</v>
      </c>
      <c r="D782" s="2" t="str">
        <f>'[1]2025年已发货'!D:D</f>
        <v>吨</v>
      </c>
      <c r="E782" s="2">
        <f>'[1]2025年已发货'!E:E</f>
        <v>30</v>
      </c>
      <c r="F782" s="4">
        <f>'[1]2025年已发货'!F:F</f>
        <v>45713</v>
      </c>
      <c r="G782" s="2" t="str">
        <f>'[1]2025年已发货'!G:G</f>
        <v>（中冶智慧邻里中心项目）四川省成都市简阳市解放路153号锦城名都邻里中心项目</v>
      </c>
      <c r="H782" s="2" t="str">
        <f>'[1]2025年已发货'!H:H</f>
        <v>李章银</v>
      </c>
      <c r="I782" s="2">
        <f>'[1]2025年已发货'!I:I</f>
        <v>13880828727</v>
      </c>
      <c r="J782" s="2" vm="1" t="e">
        <f>_xlfn._xlws.FILTER(辅助信息!D:D,辅助信息!G:G=G782)</f>
        <v>#VALUE!</v>
      </c>
    </row>
    <row r="783" spans="1:10">
      <c r="A783" s="2" t="str">
        <f>'[1]2025年已发货'!A:A</f>
        <v>成实</v>
      </c>
      <c r="B783" s="2" t="str">
        <f>'[1]2025年已发货'!B:B</f>
        <v>盘圆</v>
      </c>
      <c r="C783" s="2" t="str">
        <f>'[1]2025年已发货'!C:C</f>
        <v>HPB300Ф8</v>
      </c>
      <c r="D783" s="2" t="str">
        <f>'[1]2025年已发货'!D:D</f>
        <v>吨</v>
      </c>
      <c r="E783" s="2">
        <f>'[1]2025年已发货'!E:E</f>
        <v>35</v>
      </c>
      <c r="F783" s="4">
        <f>'[1]2025年已发货'!F:F</f>
        <v>45713</v>
      </c>
      <c r="G783" s="2" t="str">
        <f>'[1]2025年已发货'!G:G</f>
        <v>（中铁一局四公司康新高速TJ1-1标康定隧道）四川省甘孜州康定市榆林街道甘孜州博物馆旁</v>
      </c>
      <c r="H783" s="2" t="str">
        <f>'[1]2025年已发货'!H:H</f>
        <v>王锡俊</v>
      </c>
      <c r="I783" s="2">
        <f>'[1]2025年已发货'!I:I</f>
        <v>18736877891</v>
      </c>
      <c r="J783" s="2" vm="1" t="e">
        <f>_xlfn._xlws.FILTER(辅助信息!D:D,辅助信息!G:G=G783)</f>
        <v>#VALUE!</v>
      </c>
    </row>
    <row r="784" spans="1:10">
      <c r="A784" s="2" t="str">
        <f>'[1]2025年已发货'!A:A</f>
        <v>成实</v>
      </c>
      <c r="B784" s="2" t="str">
        <f>'[1]2025年已发货'!B:B</f>
        <v>盘圆</v>
      </c>
      <c r="C784" s="2" t="str">
        <f>'[1]2025年已发货'!C:C</f>
        <v>HPB300Ф12</v>
      </c>
      <c r="D784" s="2" t="str">
        <f>'[1]2025年已发货'!D:D</f>
        <v>吨</v>
      </c>
      <c r="E784" s="2">
        <f>'[1]2025年已发货'!E:E</f>
        <v>35</v>
      </c>
      <c r="F784" s="4">
        <f>'[1]2025年已发货'!F:F</f>
        <v>45713</v>
      </c>
      <c r="G784" s="2" t="str">
        <f>'[1]2025年已发货'!G:G</f>
        <v>（中铁一局四公司康新高速TJ1-1标康定隧道）四川省甘孜州康定市榆林街道甘孜州博物馆旁</v>
      </c>
      <c r="H784" s="2" t="str">
        <f>'[1]2025年已发货'!H:H</f>
        <v>王锡俊</v>
      </c>
      <c r="I784" s="2">
        <f>'[1]2025年已发货'!I:I</f>
        <v>18736877891</v>
      </c>
      <c r="J784" s="2" vm="1" t="e">
        <f>_xlfn._xlws.FILTER(辅助信息!D:D,辅助信息!G:G=G784)</f>
        <v>#VALUE!</v>
      </c>
    </row>
    <row r="785" spans="1:10">
      <c r="A785" s="2" t="str">
        <f>'[1]2025年已发货'!A:A</f>
        <v>晋邦</v>
      </c>
      <c r="B785" s="2" t="str">
        <f>'[1]2025年已发货'!B:B</f>
        <v>螺纹钢</v>
      </c>
      <c r="C785" s="2" t="str">
        <f>'[1]2025年已发货'!C:C</f>
        <v>HRB400E Φ14 9m</v>
      </c>
      <c r="D785" s="2" t="str">
        <f>'[1]2025年已发货'!D:D</f>
        <v>吨</v>
      </c>
      <c r="E785" s="2">
        <f>'[1]2025年已发货'!E:E</f>
        <v>8</v>
      </c>
      <c r="F785" s="4">
        <f>'[1]2025年已发货'!F:F</f>
        <v>45713</v>
      </c>
      <c r="G785" s="2" t="str">
        <f>'[1]2025年已发货'!G:G</f>
        <v>（五冶达州国道542项目-二工区路基五工段）四川省达州市达川区赵固镇黄家坡</v>
      </c>
      <c r="H785" s="2" t="str">
        <f>'[1]2025年已发货'!H:H</f>
        <v>潘远林</v>
      </c>
      <c r="I785" s="2">
        <f>'[1]2025年已发货'!I:I</f>
        <v>18281865966</v>
      </c>
      <c r="J785" s="2" vm="1" t="e">
        <f>_xlfn._xlws.FILTER(辅助信息!D:D,辅助信息!G:G=G785)</f>
        <v>#VALUE!</v>
      </c>
    </row>
    <row r="786" spans="1:10">
      <c r="A786" s="2" t="str">
        <f>'[1]2025年已发货'!A:A</f>
        <v>晋邦</v>
      </c>
      <c r="B786" s="2" t="str">
        <f>'[1]2025年已发货'!B:B</f>
        <v>螺纹钢</v>
      </c>
      <c r="C786" s="2" t="str">
        <f>'[1]2025年已发货'!C:C</f>
        <v>HRB400E Φ16 9m</v>
      </c>
      <c r="D786" s="2" t="str">
        <f>'[1]2025年已发货'!D:D</f>
        <v>吨</v>
      </c>
      <c r="E786" s="2">
        <f>'[1]2025年已发货'!E:E</f>
        <v>8</v>
      </c>
      <c r="F786" s="4">
        <f>'[1]2025年已发货'!F:F</f>
        <v>45713</v>
      </c>
      <c r="G786" s="2" t="str">
        <f>'[1]2025年已发货'!G:G</f>
        <v>（五冶达州国道542项目-二工区路基五工段）四川省达州市达川区赵固镇黄家坡</v>
      </c>
      <c r="H786" s="2" t="str">
        <f>'[1]2025年已发货'!H:H</f>
        <v>潘远林</v>
      </c>
      <c r="I786" s="2">
        <f>'[1]2025年已发货'!I:I</f>
        <v>18281865966</v>
      </c>
      <c r="J786" s="2" vm="1" t="e">
        <f>_xlfn._xlws.FILTER(辅助信息!D:D,辅助信息!G:G=G786)</f>
        <v>#VALUE!</v>
      </c>
    </row>
    <row r="787" spans="1:10">
      <c r="A787" s="2" t="str">
        <f>'[1]2025年已发货'!A:A</f>
        <v>晋邦</v>
      </c>
      <c r="B787" s="2" t="str">
        <f>'[1]2025年已发货'!B:B</f>
        <v>螺纹钢</v>
      </c>
      <c r="C787" s="2" t="str">
        <f>'[1]2025年已发货'!C:C</f>
        <v>HRB400E Φ28 9m</v>
      </c>
      <c r="D787" s="2" t="str">
        <f>'[1]2025年已发货'!D:D</f>
        <v>吨</v>
      </c>
      <c r="E787" s="2">
        <f>'[1]2025年已发货'!E:E</f>
        <v>18</v>
      </c>
      <c r="F787" s="4">
        <f>'[1]2025年已发货'!F:F</f>
        <v>45713</v>
      </c>
      <c r="G787" s="2" t="str">
        <f>'[1]2025年已发货'!G:G</f>
        <v>（五冶达州国道542项目-二工区路基五工段）四川省达州市达川区赵固镇黄家坡</v>
      </c>
      <c r="H787" s="2" t="str">
        <f>'[1]2025年已发货'!H:H</f>
        <v>潘远林</v>
      </c>
      <c r="I787" s="2">
        <f>'[1]2025年已发货'!I:I</f>
        <v>18281865966</v>
      </c>
      <c r="J787" s="2" vm="1" t="e">
        <f>_xlfn._xlws.FILTER(辅助信息!D:D,辅助信息!G:G=G787)</f>
        <v>#VALUE!</v>
      </c>
    </row>
    <row r="788" spans="1:10">
      <c r="A788" s="2" t="str">
        <f>'[1]2025年已发货'!A:A</f>
        <v>晋邦</v>
      </c>
      <c r="B788" s="2" t="str">
        <f>'[1]2025年已发货'!B:B</f>
        <v>螺纹钢</v>
      </c>
      <c r="C788" s="2" t="str">
        <f>'[1]2025年已发货'!C:C</f>
        <v>HRB400E Φ32 9m</v>
      </c>
      <c r="D788" s="2" t="str">
        <f>'[1]2025年已发货'!D:D</f>
        <v>吨</v>
      </c>
      <c r="E788" s="2">
        <f>'[1]2025年已发货'!E:E</f>
        <v>2</v>
      </c>
      <c r="F788" s="4">
        <f>'[1]2025年已发货'!F:F</f>
        <v>45713</v>
      </c>
      <c r="G788" s="2" t="str">
        <f>'[1]2025年已发货'!G:G</f>
        <v>（五冶达州国道542项目-二工区路基五工段）四川省达州市达川区赵固镇黄家坡</v>
      </c>
      <c r="H788" s="2" t="str">
        <f>'[1]2025年已发货'!H:H</f>
        <v>潘远林</v>
      </c>
      <c r="I788" s="2">
        <f>'[1]2025年已发货'!I:I</f>
        <v>18281865966</v>
      </c>
      <c r="J788" s="2" vm="1" t="e">
        <f>_xlfn._xlws.FILTER(辅助信息!D:D,辅助信息!G:G=G788)</f>
        <v>#VALUE!</v>
      </c>
    </row>
    <row r="789" spans="1:10">
      <c r="A789" s="2" t="str">
        <f>'[1]2025年已发货'!A:A</f>
        <v>晋邦</v>
      </c>
      <c r="B789" s="2" t="str">
        <f>'[1]2025年已发货'!B:B</f>
        <v>高线</v>
      </c>
      <c r="C789" s="2" t="str">
        <f>'[1]2025年已发货'!C:C</f>
        <v>HPB300 Φ10</v>
      </c>
      <c r="D789" s="2" t="str">
        <f>'[1]2025年已发货'!D:D</f>
        <v>吨</v>
      </c>
      <c r="E789" s="2">
        <f>'[1]2025年已发货'!E:E</f>
        <v>7</v>
      </c>
      <c r="F789" s="4">
        <f>'[1]2025年已发货'!F:F</f>
        <v>45713</v>
      </c>
      <c r="G789" s="2" t="str">
        <f>'[1]2025年已发货'!G:G</f>
        <v>（五冶达州国道542项目-三工区路基六工段）四川省达州市达川区赵固镇水文村</v>
      </c>
      <c r="H789" s="2" t="str">
        <f>'[1]2025年已发货'!H:H</f>
        <v>谭鹏程</v>
      </c>
      <c r="I789" s="2">
        <f>'[1]2025年已发货'!I:I</f>
        <v>18280895666</v>
      </c>
      <c r="J789" s="2" vm="1" t="e">
        <f>_xlfn._xlws.FILTER(辅助信息!D:D,辅助信息!G:G=G789)</f>
        <v>#VALUE!</v>
      </c>
    </row>
    <row r="790" spans="1:10">
      <c r="A790" s="2" t="str">
        <f>'[1]2025年已发货'!A:A</f>
        <v>晋邦</v>
      </c>
      <c r="B790" s="2" t="str">
        <f>'[1]2025年已发货'!B:B</f>
        <v>螺纹钢</v>
      </c>
      <c r="C790" s="2" t="str">
        <f>'[1]2025年已发货'!C:C</f>
        <v>HRB400E Φ32 9m</v>
      </c>
      <c r="D790" s="2" t="str">
        <f>'[1]2025年已发货'!D:D</f>
        <v>吨</v>
      </c>
      <c r="E790" s="2">
        <f>'[1]2025年已发货'!E:E</f>
        <v>30</v>
      </c>
      <c r="F790" s="4">
        <f>'[1]2025年已发货'!F:F</f>
        <v>45713</v>
      </c>
      <c r="G790" s="2" t="str">
        <f>'[1]2025年已发货'!G:G</f>
        <v>（五冶达州国道542项目-三工区路基六工段）四川省达州市达川区赵固镇水文村</v>
      </c>
      <c r="H790" s="2" t="str">
        <f>'[1]2025年已发货'!H:H</f>
        <v>谭鹏程</v>
      </c>
      <c r="I790" s="2">
        <f>'[1]2025年已发货'!I:I</f>
        <v>18280895666</v>
      </c>
      <c r="J790" s="2" vm="1" t="e">
        <f>_xlfn._xlws.FILTER(辅助信息!D:D,辅助信息!G:G=G790)</f>
        <v>#VALUE!</v>
      </c>
    </row>
    <row r="791" spans="1:10">
      <c r="A791" s="2" t="str">
        <f>'[1]2025年已发货'!A:A</f>
        <v>晋邦</v>
      </c>
      <c r="B791" s="2" t="str">
        <f>'[1]2025年已发货'!B:B</f>
        <v>螺纹钢</v>
      </c>
      <c r="C791" s="2" t="str">
        <f>'[1]2025年已发货'!C:C</f>
        <v>HRB400E Φ28 9m</v>
      </c>
      <c r="D791" s="2" t="str">
        <f>'[1]2025年已发货'!D:D</f>
        <v>吨</v>
      </c>
      <c r="E791" s="2">
        <f>'[1]2025年已发货'!E:E</f>
        <v>30</v>
      </c>
      <c r="F791" s="4">
        <f>'[1]2025年已发货'!F:F</f>
        <v>45713</v>
      </c>
      <c r="G791" s="2" t="str">
        <f>'[1]2025年已发货'!G:G</f>
        <v>（五冶达州国道542项目-一工区桥梁一工段）四川省达州市四川省达州市达川区石桥镇武寨村</v>
      </c>
      <c r="H791" s="2" t="str">
        <f>'[1]2025年已发货'!H:H</f>
        <v>杨勇</v>
      </c>
      <c r="I791" s="2">
        <f>'[1]2025年已发货'!I:I</f>
        <v>18398563998</v>
      </c>
      <c r="J791" s="2" vm="1" t="e">
        <f>_xlfn._xlws.FILTER(辅助信息!D:D,辅助信息!G:G=G791)</f>
        <v>#VALUE!</v>
      </c>
    </row>
    <row r="792" spans="1:10">
      <c r="A792" s="2" t="str">
        <f>'[1]2025年已发货'!A:A</f>
        <v>晋邦</v>
      </c>
      <c r="B792" s="2" t="str">
        <f>'[1]2025年已发货'!B:B</f>
        <v>螺纹钢</v>
      </c>
      <c r="C792" s="2" t="str">
        <f>'[1]2025年已发货'!C:C</f>
        <v>HRB400E Φ32 12m</v>
      </c>
      <c r="D792" s="2" t="str">
        <f>'[1]2025年已发货'!D:D</f>
        <v>吨</v>
      </c>
      <c r="E792" s="2">
        <f>'[1]2025年已发货'!E:E</f>
        <v>30</v>
      </c>
      <c r="F792" s="4">
        <f>'[1]2025年已发货'!F:F</f>
        <v>45713</v>
      </c>
      <c r="G792" s="2" t="str">
        <f>'[1]2025年已发货'!G:G</f>
        <v>（五冶达州国道542项目-一工区桥梁一工段）四川省达州市四川省达州市达川区石桥镇武寨村</v>
      </c>
      <c r="H792" s="2" t="str">
        <f>'[1]2025年已发货'!H:H</f>
        <v>杨勇</v>
      </c>
      <c r="I792" s="2">
        <f>'[1]2025年已发货'!I:I</f>
        <v>18398563998</v>
      </c>
      <c r="J792" s="2" vm="1" t="e">
        <f>_xlfn._xlws.FILTER(辅助信息!D:D,辅助信息!G:G=G792)</f>
        <v>#VALUE!</v>
      </c>
    </row>
    <row r="793" spans="1:10">
      <c r="A793" s="2" t="str">
        <f>'[1]2025年已发货'!A:A</f>
        <v>晋邦</v>
      </c>
      <c r="B793" s="2" t="str">
        <f>'[1]2025年已发货'!B:B</f>
        <v>盘螺</v>
      </c>
      <c r="C793" s="2" t="str">
        <f>'[1]2025年已发货'!C:C</f>
        <v>HRB400E Φ6</v>
      </c>
      <c r="D793" s="2" t="str">
        <f>'[1]2025年已发货'!D:D</f>
        <v>吨</v>
      </c>
      <c r="E793" s="2">
        <f>'[1]2025年已发货'!E:E</f>
        <v>12</v>
      </c>
      <c r="F793" s="4">
        <f>'[1]2025年已发货'!F:F</f>
        <v>45713</v>
      </c>
      <c r="G793" s="2" t="str">
        <f>'[1]2025年已发货'!G:G</f>
        <v>（达州市公共卫生医疗中心项目-二标-3号楼）达州市通川区西外复兴镇公共卫生临床医疗中心项目</v>
      </c>
      <c r="H793" s="2" t="str">
        <f>'[1]2025年已发货'!H:H</f>
        <v>黄永林</v>
      </c>
      <c r="I793" s="2">
        <f>'[1]2025年已发货'!I:I</f>
        <v>15982487227</v>
      </c>
      <c r="J793" s="2" t="str">
        <f>_xlfn._xlws.FILTER(辅助信息!D:D,辅助信息!G:G=G793)</f>
        <v>五冶钢构达州市公共卫生临床医疗中心项目</v>
      </c>
    </row>
    <row r="794" spans="1:10">
      <c r="A794" s="2" t="str">
        <f>'[1]2025年已发货'!A:A</f>
        <v>晋邦</v>
      </c>
      <c r="B794" s="2" t="str">
        <f>'[1]2025年已发货'!B:B</f>
        <v>盘螺</v>
      </c>
      <c r="C794" s="2" t="str">
        <f>'[1]2025年已发货'!C:C</f>
        <v>HRB400E Φ8</v>
      </c>
      <c r="D794" s="2" t="str">
        <f>'[1]2025年已发货'!D:D</f>
        <v>吨</v>
      </c>
      <c r="E794" s="2">
        <f>'[1]2025年已发货'!E:E</f>
        <v>9</v>
      </c>
      <c r="F794" s="4">
        <f>'[1]2025年已发货'!F:F</f>
        <v>45713</v>
      </c>
      <c r="G794" s="2" t="str">
        <f>'[1]2025年已发货'!G:G</f>
        <v>（达州市公共卫生医疗中心项目-二标-3号楼）达州市通川区西外复兴镇公共卫生临床医疗中心项目</v>
      </c>
      <c r="H794" s="2" t="str">
        <f>'[1]2025年已发货'!H:H</f>
        <v>黄永林</v>
      </c>
      <c r="I794" s="2">
        <f>'[1]2025年已发货'!I:I</f>
        <v>15982487227</v>
      </c>
      <c r="J794" s="2" t="str">
        <f>_xlfn._xlws.FILTER(辅助信息!D:D,辅助信息!G:G=G794)</f>
        <v>五冶钢构达州市公共卫生临床医疗中心项目</v>
      </c>
    </row>
    <row r="795" spans="1:10">
      <c r="A795" s="2" t="str">
        <f>'[1]2025年已发货'!A:A</f>
        <v>晋邦</v>
      </c>
      <c r="B795" s="2" t="str">
        <f>'[1]2025年已发货'!B:B</f>
        <v>螺纹钢</v>
      </c>
      <c r="C795" s="2" t="str">
        <f>'[1]2025年已发货'!C:C</f>
        <v>HRB400E Φ12 9m</v>
      </c>
      <c r="D795" s="2" t="str">
        <f>'[1]2025年已发货'!D:D</f>
        <v>吨</v>
      </c>
      <c r="E795" s="2">
        <f>'[1]2025年已发货'!E:E</f>
        <v>25</v>
      </c>
      <c r="F795" s="4">
        <f>'[1]2025年已发货'!F:F</f>
        <v>45713</v>
      </c>
      <c r="G795" s="2" t="str">
        <f>'[1]2025年已发货'!G:G</f>
        <v>（达州市公共卫生医疗中心项目-二标-3号楼）达州市通川区西外复兴镇公共卫生临床医疗中心项目</v>
      </c>
      <c r="H795" s="2" t="str">
        <f>'[1]2025年已发货'!H:H</f>
        <v>黄永林</v>
      </c>
      <c r="I795" s="2">
        <f>'[1]2025年已发货'!I:I</f>
        <v>15982487227</v>
      </c>
      <c r="J795" s="2" t="str">
        <f>_xlfn._xlws.FILTER(辅助信息!D:D,辅助信息!G:G=G795)</f>
        <v>五冶钢构达州市公共卫生临床医疗中心项目</v>
      </c>
    </row>
    <row r="796" spans="1:10">
      <c r="A796" s="2" t="str">
        <f>'[1]2025年已发货'!A:A</f>
        <v>晋邦</v>
      </c>
      <c r="B796" s="2" t="str">
        <f>'[1]2025年已发货'!B:B</f>
        <v>盘螺</v>
      </c>
      <c r="C796" s="2" t="str">
        <f>'[1]2025年已发货'!C:C</f>
        <v>HRB400E Φ8</v>
      </c>
      <c r="D796" s="2" t="str">
        <f>'[1]2025年已发货'!D:D</f>
        <v>吨</v>
      </c>
      <c r="E796" s="2">
        <f>'[1]2025年已发货'!E:E</f>
        <v>7</v>
      </c>
      <c r="F796" s="4">
        <f>'[1]2025年已发货'!F:F</f>
        <v>45713</v>
      </c>
      <c r="G796" s="2" t="str">
        <f>'[1]2025年已发货'!G:G</f>
        <v>（达州市公共卫生医疗中心项目-二标-78号楼）达州市通川区西外复兴镇公共卫生临床医疗中心项目</v>
      </c>
      <c r="H796" s="2" t="str">
        <f>'[1]2025年已发货'!H:H</f>
        <v>黄永林</v>
      </c>
      <c r="I796" s="2">
        <f>'[1]2025年已发货'!I:I</f>
        <v>15982487227</v>
      </c>
      <c r="J796" s="2" t="str">
        <f>_xlfn._xlws.FILTER(辅助信息!D:D,辅助信息!G:G=G796)</f>
        <v>五冶钢构达州市公共卫生临床医疗中心项目</v>
      </c>
    </row>
    <row r="797" spans="1:10">
      <c r="A797" s="2" t="str">
        <f>'[1]2025年已发货'!A:A</f>
        <v>晋邦</v>
      </c>
      <c r="B797" s="2" t="str">
        <f>'[1]2025年已发货'!B:B</f>
        <v>盘螺</v>
      </c>
      <c r="C797" s="2" t="str">
        <f>'[1]2025年已发货'!C:C</f>
        <v>HRB400E Φ10</v>
      </c>
      <c r="D797" s="2" t="str">
        <f>'[1]2025年已发货'!D:D</f>
        <v>吨</v>
      </c>
      <c r="E797" s="2">
        <f>'[1]2025年已发货'!E:E</f>
        <v>4</v>
      </c>
      <c r="F797" s="4">
        <f>'[1]2025年已发货'!F:F</f>
        <v>45713</v>
      </c>
      <c r="G797" s="2" t="str">
        <f>'[1]2025年已发货'!G:G</f>
        <v>（达州市公共卫生医疗中心项目-二标-78号楼）达州市通川区西外复兴镇公共卫生临床医疗中心项目</v>
      </c>
      <c r="H797" s="2" t="str">
        <f>'[1]2025年已发货'!H:H</f>
        <v>黄永林</v>
      </c>
      <c r="I797" s="2">
        <f>'[1]2025年已发货'!I:I</f>
        <v>15982487227</v>
      </c>
      <c r="J797" s="2" t="str">
        <f>_xlfn._xlws.FILTER(辅助信息!D:D,辅助信息!G:G=G797)</f>
        <v>五冶钢构达州市公共卫生临床医疗中心项目</v>
      </c>
    </row>
    <row r="798" spans="1:10">
      <c r="A798" s="2" t="str">
        <f>'[1]2025年已发货'!A:A</f>
        <v>晋邦</v>
      </c>
      <c r="B798" s="2" t="str">
        <f>'[1]2025年已发货'!B:B</f>
        <v>螺纹钢</v>
      </c>
      <c r="C798" s="2" t="str">
        <f>'[1]2025年已发货'!C:C</f>
        <v>HRB400E Φ12 9m</v>
      </c>
      <c r="D798" s="2" t="str">
        <f>'[1]2025年已发货'!D:D</f>
        <v>吨</v>
      </c>
      <c r="E798" s="2">
        <f>'[1]2025年已发货'!E:E</f>
        <v>18</v>
      </c>
      <c r="F798" s="4">
        <f>'[1]2025年已发货'!F:F</f>
        <v>45713</v>
      </c>
      <c r="G798" s="2" t="str">
        <f>'[1]2025年已发货'!G:G</f>
        <v>（达州市公共卫生医疗中心项目-二标-78号楼）达州市通川区西外复兴镇公共卫生临床医疗中心项目</v>
      </c>
      <c r="H798" s="2" t="str">
        <f>'[1]2025年已发货'!H:H</f>
        <v>黄永林</v>
      </c>
      <c r="I798" s="2">
        <f>'[1]2025年已发货'!I:I</f>
        <v>15982487227</v>
      </c>
      <c r="J798" s="2" t="str">
        <f>_xlfn._xlws.FILTER(辅助信息!D:D,辅助信息!G:G=G798)</f>
        <v>五冶钢构达州市公共卫生临床医疗中心项目</v>
      </c>
    </row>
    <row r="799" spans="1:10">
      <c r="A799" s="2" t="str">
        <f>'[1]2025年已发货'!A:A</f>
        <v>晋邦</v>
      </c>
      <c r="B799" s="2" t="str">
        <f>'[1]2025年已发货'!B:B</f>
        <v>高线</v>
      </c>
      <c r="C799" s="2" t="str">
        <f>'[1]2025年已发货'!C:C</f>
        <v>HPB300Φ10</v>
      </c>
      <c r="D799" s="2" t="str">
        <f>'[1]2025年已发货'!D:D</f>
        <v>吨</v>
      </c>
      <c r="E799" s="2">
        <f>'[1]2025年已发货'!E:E</f>
        <v>6.21</v>
      </c>
      <c r="F799" s="4">
        <f>'[1]2025年已发货'!F:F</f>
        <v>45713</v>
      </c>
      <c r="G799" s="2" t="str">
        <f>'[1]2025年已发货'!G:G</f>
        <v>（十九冶-华电重庆奉节）重庆市奉节县康乐镇七星村</v>
      </c>
      <c r="H799" s="2" t="str">
        <f>'[1]2025年已发货'!H:H</f>
        <v>岑甲乐</v>
      </c>
      <c r="I799" s="2">
        <f>'[1]2025年已发货'!I:I</f>
        <v>17349037782</v>
      </c>
      <c r="J799" s="2" vm="1" t="e">
        <f>_xlfn._xlws.FILTER(辅助信息!D:D,辅助信息!G:G=G799)</f>
        <v>#VALUE!</v>
      </c>
    </row>
    <row r="800" spans="1:10">
      <c r="A800" s="2" t="str">
        <f>'[1]2025年已发货'!A:A</f>
        <v>晋邦</v>
      </c>
      <c r="B800" s="2" t="str">
        <f>'[1]2025年已发货'!B:B</f>
        <v>螺纹钢</v>
      </c>
      <c r="C800" s="2" t="str">
        <f>'[1]2025年已发货'!C:C</f>
        <v>HRB400E Φ32 9m</v>
      </c>
      <c r="D800" s="2" t="str">
        <f>'[1]2025年已发货'!D:D</f>
        <v>吨</v>
      </c>
      <c r="E800" s="2">
        <f>'[1]2025年已发货'!E:E</f>
        <v>26.307</v>
      </c>
      <c r="F800" s="4">
        <f>'[1]2025年已发货'!F:F</f>
        <v>45713</v>
      </c>
      <c r="G800" s="2" t="str">
        <f>'[1]2025年已发货'!G:G</f>
        <v>（十九冶-华电重庆奉节）重庆市奉节县康乐镇七星村</v>
      </c>
      <c r="H800" s="2" t="str">
        <f>'[1]2025年已发货'!H:H</f>
        <v>岑甲乐</v>
      </c>
      <c r="I800" s="2">
        <f>'[1]2025年已发货'!I:I</f>
        <v>17349037782</v>
      </c>
      <c r="J800" s="2" vm="1" t="e">
        <f>_xlfn._xlws.FILTER(辅助信息!D:D,辅助信息!G:G=G800)</f>
        <v>#VALUE!</v>
      </c>
    </row>
    <row r="801" spans="1:10">
      <c r="A801" s="2" t="str">
        <f>'[1]2025年已发货'!A:A</f>
        <v>晋邦</v>
      </c>
      <c r="B801" s="2" t="str">
        <f>'[1]2025年已发货'!B:B</f>
        <v>盘螺</v>
      </c>
      <c r="C801" s="2" t="str">
        <f>'[1]2025年已发货'!C:C</f>
        <v>HRB400E Φ10</v>
      </c>
      <c r="D801" s="2" t="str">
        <f>'[1]2025年已发货'!D:D</f>
        <v>吨</v>
      </c>
      <c r="E801" s="2">
        <f>'[1]2025年已发货'!E:E</f>
        <v>7</v>
      </c>
      <c r="F801" s="4">
        <f>'[1]2025年已发货'!F:F</f>
        <v>45713</v>
      </c>
      <c r="G801" s="2" t="str">
        <f>'[1]2025年已发货'!G:G</f>
        <v>（十九冶-华电重庆奉节）重庆市奉节县康乐镇七星村</v>
      </c>
      <c r="H801" s="2" t="str">
        <f>'[1]2025年已发货'!H:H</f>
        <v>岑甲乐</v>
      </c>
      <c r="I801" s="2">
        <f>'[1]2025年已发货'!I:I</f>
        <v>17349037782</v>
      </c>
      <c r="J801" s="2" vm="1" t="e">
        <f>_xlfn._xlws.FILTER(辅助信息!D:D,辅助信息!G:G=G801)</f>
        <v>#VALUE!</v>
      </c>
    </row>
    <row r="802" spans="1:10">
      <c r="A802" s="2" t="str">
        <f>'[1]2025年已发货'!A:A</f>
        <v>晋邦</v>
      </c>
      <c r="B802" s="2" t="str">
        <f>'[1]2025年已发货'!B:B</f>
        <v>螺纹钢</v>
      </c>
      <c r="C802" s="2" t="str">
        <f>'[1]2025年已发货'!C:C</f>
        <v>HRB400E Φ18 9m</v>
      </c>
      <c r="D802" s="2" t="str">
        <f>'[1]2025年已发货'!D:D</f>
        <v>吨</v>
      </c>
      <c r="E802" s="2">
        <f>'[1]2025年已发货'!E:E</f>
        <v>16</v>
      </c>
      <c r="F802" s="4">
        <f>'[1]2025年已发货'!F:F</f>
        <v>45713</v>
      </c>
      <c r="G802" s="2" t="str">
        <f>'[1]2025年已发货'!G:G</f>
        <v>（十九冶-华电重庆奉节）重庆市奉节县康乐镇七星村</v>
      </c>
      <c r="H802" s="2" t="str">
        <f>'[1]2025年已发货'!H:H</f>
        <v>岑甲乐</v>
      </c>
      <c r="I802" s="2">
        <f>'[1]2025年已发货'!I:I</f>
        <v>17349037782</v>
      </c>
      <c r="J802" s="2" vm="1" t="e">
        <f>_xlfn._xlws.FILTER(辅助信息!D:D,辅助信息!G:G=G802)</f>
        <v>#VALUE!</v>
      </c>
    </row>
    <row r="803" spans="1:10">
      <c r="A803" s="2" t="str">
        <f>'[1]2025年已发货'!A:A</f>
        <v>晋邦</v>
      </c>
      <c r="B803" s="2" t="str">
        <f>'[1]2025年已发货'!B:B</f>
        <v>螺纹钢</v>
      </c>
      <c r="C803" s="2" t="str">
        <f>'[1]2025年已发货'!C:C</f>
        <v>HRB400E Φ25 9m</v>
      </c>
      <c r="D803" s="2" t="str">
        <f>'[1]2025年已发货'!D:D</f>
        <v>吨</v>
      </c>
      <c r="E803" s="2">
        <f>'[1]2025年已发货'!E:E</f>
        <v>35</v>
      </c>
      <c r="F803" s="4">
        <f>'[1]2025年已发货'!F:F</f>
        <v>45713</v>
      </c>
      <c r="G803" s="2" t="str">
        <f>'[1]2025年已发货'!G:G</f>
        <v>（十九冶-江龙高速一分部）重庆市云阳县湿坝东北418米*云阳南互通</v>
      </c>
      <c r="H803" s="2" t="str">
        <f>'[1]2025年已发货'!H:H</f>
        <v>吴章红</v>
      </c>
      <c r="I803" s="2">
        <f>'[1]2025年已发货'!I:I</f>
        <v>18628165772</v>
      </c>
      <c r="J803" s="2" vm="1" t="e">
        <f>_xlfn._xlws.FILTER(辅助信息!D:D,辅助信息!G:G=G803)</f>
        <v>#VALUE!</v>
      </c>
    </row>
    <row r="804" spans="1:10">
      <c r="A804" s="2" t="str">
        <f>'[1]2025年已发货'!A:A</f>
        <v>晋邦</v>
      </c>
      <c r="B804" s="2" t="str">
        <f>'[1]2025年已发货'!B:B</f>
        <v>螺纹钢</v>
      </c>
      <c r="C804" s="2" t="str">
        <f>'[1]2025年已发货'!C:C</f>
        <v>HRB400E Φ16 9m</v>
      </c>
      <c r="D804" s="2" t="str">
        <f>'[1]2025年已发货'!D:D</f>
        <v>吨</v>
      </c>
      <c r="E804" s="2">
        <f>'[1]2025年已发货'!E:E</f>
        <v>37</v>
      </c>
      <c r="F804" s="4">
        <f>'[1]2025年已发货'!F:F</f>
        <v>45713</v>
      </c>
      <c r="G804" s="2" t="str">
        <f>'[1]2025年已发货'!G:G</f>
        <v>（十九冶-江龙高速一分部）重庆市云阳县湿坝东北418米*云阳南互通</v>
      </c>
      <c r="H804" s="2" t="str">
        <f>'[1]2025年已发货'!H:H</f>
        <v>吴章红</v>
      </c>
      <c r="I804" s="2">
        <f>'[1]2025年已发货'!I:I</f>
        <v>18628165772</v>
      </c>
      <c r="J804" s="2" vm="1" t="e">
        <f>_xlfn._xlws.FILTER(辅助信息!D:D,辅助信息!G:G=G804)</f>
        <v>#VALUE!</v>
      </c>
    </row>
    <row r="805" spans="1:10">
      <c r="A805" s="2" t="str">
        <f>'[1]2025年已发货'!A:A</f>
        <v>晋邦</v>
      </c>
      <c r="B805" s="2" t="str">
        <f>'[1]2025年已发货'!B:B</f>
        <v>盘螺</v>
      </c>
      <c r="C805" s="2" t="str">
        <f>'[1]2025年已发货'!C:C</f>
        <v>HRB400E Φ10</v>
      </c>
      <c r="D805" s="2" t="str">
        <f>'[1]2025年已发货'!D:D</f>
        <v>吨</v>
      </c>
      <c r="E805" s="2">
        <f>'[1]2025年已发货'!E:E</f>
        <v>18</v>
      </c>
      <c r="F805" s="4">
        <f>'[1]2025年已发货'!F:F</f>
        <v>45713</v>
      </c>
      <c r="G805" s="2" t="str">
        <f>'[1]2025年已发货'!G:G</f>
        <v>（十九冶-江龙高速一分部）重庆市云阳县湿坝东北418米*云阳南互通</v>
      </c>
      <c r="H805" s="2" t="str">
        <f>'[1]2025年已发货'!H:H</f>
        <v>吴章红</v>
      </c>
      <c r="I805" s="2">
        <f>'[1]2025年已发货'!I:I</f>
        <v>18628165772</v>
      </c>
      <c r="J805" s="2" vm="1" t="e">
        <f>_xlfn._xlws.FILTER(辅助信息!D:D,辅助信息!G:G=G805)</f>
        <v>#VALUE!</v>
      </c>
    </row>
    <row r="806" spans="1:10">
      <c r="A806" s="2" t="str">
        <f>'[1]2025年已发货'!A:A</f>
        <v>晋邦</v>
      </c>
      <c r="B806" s="2" t="str">
        <f>'[1]2025年已发货'!B:B</f>
        <v>高线</v>
      </c>
      <c r="C806" s="2" t="str">
        <f>'[1]2025年已发货'!C:C</f>
        <v>HPB300Φ10</v>
      </c>
      <c r="D806" s="2" t="str">
        <f>'[1]2025年已发货'!D:D</f>
        <v>吨</v>
      </c>
      <c r="E806" s="2">
        <f>'[1]2025年已发货'!E:E</f>
        <v>18</v>
      </c>
      <c r="F806" s="4">
        <f>'[1]2025年已发货'!F:F</f>
        <v>45713</v>
      </c>
      <c r="G806" s="2" t="str">
        <f>'[1]2025年已发货'!G:G</f>
        <v>（十九冶-江龙高速一分部）重庆市云阳县湿坝东北418米*云阳南互通</v>
      </c>
      <c r="H806" s="2" t="str">
        <f>'[1]2025年已发货'!H:H</f>
        <v>吴章红</v>
      </c>
      <c r="I806" s="2">
        <f>'[1]2025年已发货'!I:I</f>
        <v>18628165772</v>
      </c>
      <c r="J806" s="2" vm="1" t="e">
        <f>_xlfn._xlws.FILTER(辅助信息!D:D,辅助信息!G:G=G806)</f>
        <v>#VALUE!</v>
      </c>
    </row>
    <row r="807" spans="1:10">
      <c r="A807" s="2" t="str">
        <f>'[1]2025年已发货'!A:A</f>
        <v>晋邦</v>
      </c>
      <c r="B807" s="2" t="str">
        <f>'[1]2025年已发货'!B:B</f>
        <v>盘螺</v>
      </c>
      <c r="C807" s="2" t="str">
        <f>'[1]2025年已发货'!C:C</f>
        <v>HRB400E Φ10</v>
      </c>
      <c r="D807" s="2" t="str">
        <f>'[1]2025年已发货'!D:D</f>
        <v>吨</v>
      </c>
      <c r="E807" s="2">
        <f>'[1]2025年已发货'!E:E</f>
        <v>3.5</v>
      </c>
      <c r="F807" s="4">
        <f>'[1]2025年已发货'!F:F</f>
        <v>45713</v>
      </c>
      <c r="G807" s="2" t="str">
        <f>'[1]2025年已发货'!G:G</f>
        <v>（十九冶-江龙高速三分部）重庆市云阳县蔈草镇三坵田*小尖山梁场</v>
      </c>
      <c r="H807" s="2" t="str">
        <f>'[1]2025年已发货'!H:H</f>
        <v>徐宇</v>
      </c>
      <c r="I807" s="2">
        <f>'[1]2025年已发货'!I:I</f>
        <v>19822311919</v>
      </c>
      <c r="J807" s="2" vm="1" t="e">
        <f>_xlfn._xlws.FILTER(辅助信息!D:D,辅助信息!G:G=G807)</f>
        <v>#VALUE!</v>
      </c>
    </row>
    <row r="808" spans="1:10">
      <c r="A808" s="2" t="str">
        <f>'[1]2025年已发货'!A:A</f>
        <v>晋邦</v>
      </c>
      <c r="B808" s="2" t="str">
        <f>'[1]2025年已发货'!B:B</f>
        <v>螺纹钢</v>
      </c>
      <c r="C808" s="2" t="str">
        <f>'[1]2025年已发货'!C:C</f>
        <v>HRB400E Φ12 9m</v>
      </c>
      <c r="D808" s="2" t="str">
        <f>'[1]2025年已发货'!D:D</f>
        <v>吨</v>
      </c>
      <c r="E808" s="2">
        <f>'[1]2025年已发货'!E:E</f>
        <v>5</v>
      </c>
      <c r="F808" s="4">
        <f>'[1]2025年已发货'!F:F</f>
        <v>45713</v>
      </c>
      <c r="G808" s="2" t="str">
        <f>'[1]2025年已发货'!G:G</f>
        <v>（十九冶-江龙高速三分部）重庆市云阳县蔈草镇三坵田*小尖山梁场</v>
      </c>
      <c r="H808" s="2" t="str">
        <f>'[1]2025年已发货'!H:H</f>
        <v>徐宇</v>
      </c>
      <c r="I808" s="2">
        <f>'[1]2025年已发货'!I:I</f>
        <v>19822311919</v>
      </c>
      <c r="J808" s="2" vm="1" t="e">
        <f>_xlfn._xlws.FILTER(辅助信息!D:D,辅助信息!G:G=G808)</f>
        <v>#VALUE!</v>
      </c>
    </row>
    <row r="809" spans="1:10">
      <c r="A809" s="2" t="str">
        <f>'[1]2025年已发货'!A:A</f>
        <v>晋邦</v>
      </c>
      <c r="B809" s="2" t="str">
        <f>'[1]2025年已发货'!B:B</f>
        <v>螺纹钢</v>
      </c>
      <c r="C809" s="2" t="str">
        <f>'[1]2025年已发货'!C:C</f>
        <v>HRB400E Φ28 9m</v>
      </c>
      <c r="D809" s="2" t="str">
        <f>'[1]2025年已发货'!D:D</f>
        <v>吨</v>
      </c>
      <c r="E809" s="2">
        <f>'[1]2025年已发货'!E:E</f>
        <v>4</v>
      </c>
      <c r="F809" s="4">
        <f>'[1]2025年已发货'!F:F</f>
        <v>45713</v>
      </c>
      <c r="G809" s="2" t="str">
        <f>'[1]2025年已发货'!G:G</f>
        <v>（十九冶-江龙高速三分部）重庆市云阳县蔈草镇三坵田*小尖山梁场</v>
      </c>
      <c r="H809" s="2" t="str">
        <f>'[1]2025年已发货'!H:H</f>
        <v>徐宇</v>
      </c>
      <c r="I809" s="2">
        <f>'[1]2025年已发货'!I:I</f>
        <v>19822311919</v>
      </c>
      <c r="J809" s="2" vm="1" t="e">
        <f>_xlfn._xlws.FILTER(辅助信息!D:D,辅助信息!G:G=G809)</f>
        <v>#VALUE!</v>
      </c>
    </row>
    <row r="810" spans="1:10">
      <c r="A810" s="2" t="str">
        <f>'[1]2025年已发货'!A:A</f>
        <v>晋邦</v>
      </c>
      <c r="B810" s="2" t="str">
        <f>'[1]2025年已发货'!B:B</f>
        <v>螺纹钢</v>
      </c>
      <c r="C810" s="2" t="str">
        <f>'[1]2025年已发货'!C:C</f>
        <v>HRB400E Φ12 9m</v>
      </c>
      <c r="D810" s="2" t="str">
        <f>'[1]2025年已发货'!D:D</f>
        <v>吨</v>
      </c>
      <c r="E810" s="2">
        <f>'[1]2025年已发货'!E:E</f>
        <v>19</v>
      </c>
      <c r="F810" s="4">
        <f>'[1]2025年已发货'!F:F</f>
        <v>45713</v>
      </c>
      <c r="G810" s="2" t="str">
        <f>'[1]2025年已发货'!G:G</f>
        <v>（十九冶-江龙高速三分部）重庆市云阳县龙角镇*皮家营梁场</v>
      </c>
      <c r="H810" s="2" t="str">
        <f>'[1]2025年已发货'!H:H</f>
        <v>徐宇</v>
      </c>
      <c r="I810" s="2">
        <f>'[1]2025年已发货'!I:I</f>
        <v>19822311919</v>
      </c>
      <c r="J810" s="2" vm="1" t="e">
        <f>_xlfn._xlws.FILTER(辅助信息!D:D,辅助信息!G:G=G810)</f>
        <v>#VALUE!</v>
      </c>
    </row>
    <row r="811" spans="1:10">
      <c r="A811" s="2" t="str">
        <f>'[1]2025年已发货'!A:A</f>
        <v>晋邦</v>
      </c>
      <c r="B811" s="2" t="str">
        <f>'[1]2025年已发货'!B:B</f>
        <v>螺纹钢</v>
      </c>
      <c r="C811" s="2" t="str">
        <f>'[1]2025年已发货'!C:C</f>
        <v>HRB400E Φ16 9m</v>
      </c>
      <c r="D811" s="2" t="str">
        <f>'[1]2025年已发货'!D:D</f>
        <v>吨</v>
      </c>
      <c r="E811" s="2">
        <f>'[1]2025年已发货'!E:E</f>
        <v>3</v>
      </c>
      <c r="F811" s="4">
        <f>'[1]2025年已发货'!F:F</f>
        <v>45713</v>
      </c>
      <c r="G811" s="2" t="str">
        <f>'[1]2025年已发货'!G:G</f>
        <v>（十九冶-江龙高速三分部）重庆市云阳县龙角镇*皮家营梁场</v>
      </c>
      <c r="H811" s="2" t="str">
        <f>'[1]2025年已发货'!H:H</f>
        <v>徐宇</v>
      </c>
      <c r="I811" s="2">
        <f>'[1]2025年已发货'!I:I</f>
        <v>19822311919</v>
      </c>
      <c r="J811" s="2" vm="1" t="e">
        <f>_xlfn._xlws.FILTER(辅助信息!D:D,辅助信息!G:G=G811)</f>
        <v>#VALUE!</v>
      </c>
    </row>
    <row r="812" spans="1:10">
      <c r="A812" s="2" t="str">
        <f>'[1]2025年已发货'!A:A</f>
        <v>晋邦</v>
      </c>
      <c r="B812" s="2" t="str">
        <f>'[1]2025年已发货'!B:B</f>
        <v>高线</v>
      </c>
      <c r="C812" s="2" t="str">
        <f>'[1]2025年已发货'!C:C</f>
        <v>HPB300Φ8</v>
      </c>
      <c r="D812" s="2" t="str">
        <f>'[1]2025年已发货'!D:D</f>
        <v>吨</v>
      </c>
      <c r="E812" s="2">
        <f>'[1]2025年已发货'!E:E</f>
        <v>2.5</v>
      </c>
      <c r="F812" s="4">
        <f>'[1]2025年已发货'!F:F</f>
        <v>45713</v>
      </c>
      <c r="G812" s="2" t="str">
        <f>'[1]2025年已发货'!G:G</f>
        <v>（十九冶-江龙高速三分部）重庆市云阳县龙角镇*皮家营隧道</v>
      </c>
      <c r="H812" s="2" t="str">
        <f>'[1]2025年已发货'!H:H</f>
        <v>徐宇</v>
      </c>
      <c r="I812" s="2">
        <f>'[1]2025年已发货'!I:I</f>
        <v>19822311919</v>
      </c>
      <c r="J812" s="2" vm="1" t="e">
        <f>_xlfn._xlws.FILTER(辅助信息!D:D,辅助信息!G:G=G812)</f>
        <v>#VALUE!</v>
      </c>
    </row>
    <row r="813" spans="1:10">
      <c r="A813" s="2" t="str">
        <f>'[1]2025年已发货'!A:A</f>
        <v>晋邦</v>
      </c>
      <c r="B813" s="2" t="str">
        <f>'[1]2025年已发货'!B:B</f>
        <v>螺纹钢</v>
      </c>
      <c r="C813" s="2" t="str">
        <f>'[1]2025年已发货'!C:C</f>
        <v>HRB400E Φ14 9m</v>
      </c>
      <c r="D813" s="2" t="str">
        <f>'[1]2025年已发货'!D:D</f>
        <v>吨</v>
      </c>
      <c r="E813" s="2">
        <f>'[1]2025年已发货'!E:E</f>
        <v>5</v>
      </c>
      <c r="F813" s="4">
        <f>'[1]2025年已发货'!F:F</f>
        <v>45713</v>
      </c>
      <c r="G813" s="2" t="str">
        <f>'[1]2025年已发货'!G:G</f>
        <v>（十九冶-江龙高速三分部）重庆市云阳县龙角镇*皮家营隧道</v>
      </c>
      <c r="H813" s="2" t="str">
        <f>'[1]2025年已发货'!H:H</f>
        <v>徐宇</v>
      </c>
      <c r="I813" s="2">
        <f>'[1]2025年已发货'!I:I</f>
        <v>19822311919</v>
      </c>
      <c r="J813" s="2" vm="1" t="e">
        <f>_xlfn._xlws.FILTER(辅助信息!D:D,辅助信息!G:G=G813)</f>
        <v>#VALUE!</v>
      </c>
    </row>
    <row r="814" spans="1:10">
      <c r="A814" s="2" t="str">
        <f>'[1]2025年已发货'!A:A</f>
        <v>晋邦</v>
      </c>
      <c r="B814" s="2" t="str">
        <f>'[1]2025年已发货'!B:B</f>
        <v>螺纹钢</v>
      </c>
      <c r="C814" s="2" t="str">
        <f>'[1]2025年已发货'!C:C</f>
        <v>HRB400E Φ16 9m</v>
      </c>
      <c r="D814" s="2" t="str">
        <f>'[1]2025年已发货'!D:D</f>
        <v>吨</v>
      </c>
      <c r="E814" s="2">
        <f>'[1]2025年已发货'!E:E</f>
        <v>3</v>
      </c>
      <c r="F814" s="4">
        <f>'[1]2025年已发货'!F:F</f>
        <v>45713</v>
      </c>
      <c r="G814" s="2" t="str">
        <f>'[1]2025年已发货'!G:G</f>
        <v>（十九冶-江龙高速三分部）重庆市云阳县龙角镇*皮家营隧道</v>
      </c>
      <c r="H814" s="2" t="str">
        <f>'[1]2025年已发货'!H:H</f>
        <v>徐宇</v>
      </c>
      <c r="I814" s="2">
        <f>'[1]2025年已发货'!I:I</f>
        <v>19822311919</v>
      </c>
      <c r="J814" s="2" vm="1" t="e">
        <f>_xlfn._xlws.FILTER(辅助信息!D:D,辅助信息!G:G=G814)</f>
        <v>#VALUE!</v>
      </c>
    </row>
    <row r="815" spans="1:10">
      <c r="A815" s="2" t="str">
        <f>'[1]2025年已发货'!A:A</f>
        <v>晋邦</v>
      </c>
      <c r="B815" s="2" t="str">
        <f>'[1]2025年已发货'!B:B</f>
        <v>螺纹钢</v>
      </c>
      <c r="C815" s="2" t="str">
        <f>'[1]2025年已发货'!C:C</f>
        <v>HRB400E Φ20 9m</v>
      </c>
      <c r="D815" s="2" t="str">
        <f>'[1]2025年已发货'!D:D</f>
        <v>吨</v>
      </c>
      <c r="E815" s="2">
        <f>'[1]2025年已发货'!E:E</f>
        <v>4</v>
      </c>
      <c r="F815" s="4">
        <f>'[1]2025年已发货'!F:F</f>
        <v>45713</v>
      </c>
      <c r="G815" s="2" t="str">
        <f>'[1]2025年已发货'!G:G</f>
        <v>（十九冶-江龙高速三分部）重庆市云阳县龙角镇*皮家营隧道</v>
      </c>
      <c r="H815" s="2" t="str">
        <f>'[1]2025年已发货'!H:H</f>
        <v>徐宇</v>
      </c>
      <c r="I815" s="2">
        <f>'[1]2025年已发货'!I:I</f>
        <v>19822311919</v>
      </c>
      <c r="J815" s="2" vm="1" t="e">
        <f>_xlfn._xlws.FILTER(辅助信息!D:D,辅助信息!G:G=G815)</f>
        <v>#VALUE!</v>
      </c>
    </row>
    <row r="816" spans="1:10">
      <c r="A816" s="2" t="str">
        <f>'[1]2025年已发货'!A:A</f>
        <v>晋邦</v>
      </c>
      <c r="B816" s="2" t="str">
        <f>'[1]2025年已发货'!B:B</f>
        <v>螺纹钢</v>
      </c>
      <c r="C816" s="2" t="str">
        <f>'[1]2025年已发货'!C:C</f>
        <v>HRB400E Φ25 9m</v>
      </c>
      <c r="D816" s="2" t="str">
        <f>'[1]2025年已发货'!D:D</f>
        <v>吨</v>
      </c>
      <c r="E816" s="2">
        <f>'[1]2025年已发货'!E:E</f>
        <v>5</v>
      </c>
      <c r="F816" s="4">
        <f>'[1]2025年已发货'!F:F</f>
        <v>45713</v>
      </c>
      <c r="G816" s="2" t="str">
        <f>'[1]2025年已发货'!G:G</f>
        <v>（十九冶-江龙高速三分部）重庆市云阳县龙角镇*皮家营隧道</v>
      </c>
      <c r="H816" s="2" t="str">
        <f>'[1]2025年已发货'!H:H</f>
        <v>徐宇</v>
      </c>
      <c r="I816" s="2">
        <f>'[1]2025年已发货'!I:I</f>
        <v>19822311919</v>
      </c>
      <c r="J816" s="2" vm="1" t="e">
        <f>_xlfn._xlws.FILTER(辅助信息!D:D,辅助信息!G:G=G816)</f>
        <v>#VALUE!</v>
      </c>
    </row>
    <row r="817" spans="1:10">
      <c r="A817" s="2" t="str">
        <f>'[1]2025年已发货'!A:A</f>
        <v>晋邦</v>
      </c>
      <c r="B817" s="2" t="str">
        <f>'[1]2025年已发货'!B:B</f>
        <v>高线</v>
      </c>
      <c r="C817" s="2" t="str">
        <f>'[1]2025年已发货'!C:C</f>
        <v>HPB300Φ8</v>
      </c>
      <c r="D817" s="2" t="str">
        <f>'[1]2025年已发货'!D:D</f>
        <v>吨</v>
      </c>
      <c r="E817" s="2">
        <f>'[1]2025年已发货'!E:E</f>
        <v>5</v>
      </c>
      <c r="F817" s="4">
        <f>'[1]2025年已发货'!F:F</f>
        <v>45713</v>
      </c>
      <c r="G817" s="2" t="str">
        <f>'[1]2025年已发货'!G:G</f>
        <v>（十九冶-江龙高速二分部）重庆市云阳县宝坪镇双塆村*地坪村路基</v>
      </c>
      <c r="H817" s="2" t="str">
        <f>'[1]2025年已发货'!H:H</f>
        <v>张鹏</v>
      </c>
      <c r="I817" s="2">
        <f>'[1]2025年已发货'!I:I</f>
        <v>18223006448</v>
      </c>
      <c r="J817" s="2" vm="1" t="e">
        <f>_xlfn._xlws.FILTER(辅助信息!D:D,辅助信息!G:G=G817)</f>
        <v>#VALUE!</v>
      </c>
    </row>
    <row r="818" spans="1:10">
      <c r="A818" s="2" t="str">
        <f>'[1]2025年已发货'!A:A</f>
        <v>晋邦</v>
      </c>
      <c r="B818" s="2" t="str">
        <f>'[1]2025年已发货'!B:B</f>
        <v>高线</v>
      </c>
      <c r="C818" s="2" t="str">
        <f>'[1]2025年已发货'!C:C</f>
        <v>HPB300Φ10</v>
      </c>
      <c r="D818" s="2" t="str">
        <f>'[1]2025年已发货'!D:D</f>
        <v>吨</v>
      </c>
      <c r="E818" s="2">
        <f>'[1]2025年已发货'!E:E</f>
        <v>10</v>
      </c>
      <c r="F818" s="4">
        <f>'[1]2025年已发货'!F:F</f>
        <v>45713</v>
      </c>
      <c r="G818" s="2" t="str">
        <f>'[1]2025年已发货'!G:G</f>
        <v>（十九冶-江龙高速二分部）重庆市云阳县宝坪镇双塆村*地坪村路基</v>
      </c>
      <c r="H818" s="2" t="str">
        <f>'[1]2025年已发货'!H:H</f>
        <v>张鹏</v>
      </c>
      <c r="I818" s="2">
        <f>'[1]2025年已发货'!I:I</f>
        <v>18223006448</v>
      </c>
      <c r="J818" s="2" vm="1" t="e">
        <f>_xlfn._xlws.FILTER(辅助信息!D:D,辅助信息!G:G=G818)</f>
        <v>#VALUE!</v>
      </c>
    </row>
    <row r="819" spans="1:10">
      <c r="A819" s="2" t="str">
        <f>'[1]2025年已发货'!A:A</f>
        <v>晋邦</v>
      </c>
      <c r="B819" s="2" t="str">
        <f>'[1]2025年已发货'!B:B</f>
        <v>螺纹钢</v>
      </c>
      <c r="C819" s="2" t="str">
        <f>'[1]2025年已发货'!C:C</f>
        <v>HRB400E Φ16 9m</v>
      </c>
      <c r="D819" s="2" t="str">
        <f>'[1]2025年已发货'!D:D</f>
        <v>吨</v>
      </c>
      <c r="E819" s="2">
        <f>'[1]2025年已发货'!E:E</f>
        <v>30</v>
      </c>
      <c r="F819" s="4">
        <f>'[1]2025年已发货'!F:F</f>
        <v>45713</v>
      </c>
      <c r="G819" s="2" t="str">
        <f>'[1]2025年已发货'!G:G</f>
        <v>（十九冶-江龙高速二分部）重庆市云阳县宝坪镇双塆村*地坪村路基</v>
      </c>
      <c r="H819" s="2" t="str">
        <f>'[1]2025年已发货'!H:H</f>
        <v>张鹏</v>
      </c>
      <c r="I819" s="2">
        <f>'[1]2025年已发货'!I:I</f>
        <v>18223006448</v>
      </c>
      <c r="J819" s="2" vm="1" t="e">
        <f>_xlfn._xlws.FILTER(辅助信息!D:D,辅助信息!G:G=G819)</f>
        <v>#VALUE!</v>
      </c>
    </row>
    <row r="820" spans="1:10">
      <c r="A820" s="2" t="str">
        <f>'[1]2025年已发货'!A:A</f>
        <v>德胜</v>
      </c>
      <c r="B820" s="2" t="str">
        <f>'[1]2025年已发货'!B:B</f>
        <v>螺纹钢</v>
      </c>
      <c r="C820" s="2" t="str">
        <f>'[1]2025年已发货'!C:C</f>
        <v>HRB400E Φ12 9m</v>
      </c>
      <c r="D820" s="2" t="str">
        <f>'[1]2025年已发货'!D:D</f>
        <v>吨</v>
      </c>
      <c r="E820" s="2">
        <f>'[1]2025年已发货'!E:E</f>
        <v>3</v>
      </c>
      <c r="F820" s="4">
        <f>'[1]2025年已发货'!F:F</f>
        <v>45714</v>
      </c>
      <c r="G820" s="2" t="str">
        <f>'[1]2025年已发货'!G:G</f>
        <v>（五冶钢构宜宾高县月江镇建设项目）  四川省宜宾市高县月江镇刚记超市斜对面(还阳组团沪碳二期项目)</v>
      </c>
      <c r="H820" s="2" t="str">
        <f>'[1]2025年已发货'!H:H</f>
        <v>张朝亮</v>
      </c>
      <c r="I820" s="2">
        <f>'[1]2025年已发货'!I:I</f>
        <v>15228205853</v>
      </c>
      <c r="J820" s="2" t="str">
        <f>_xlfn._xlws.FILTER(辅助信息!D:D,辅助信息!G:G=G820)</f>
        <v>五冶钢构-宜宾市南溪区高县月江镇建设项目</v>
      </c>
    </row>
    <row r="821" spans="1:10">
      <c r="A821" s="2" t="str">
        <f>'[1]2025年已发货'!A:A</f>
        <v>德胜</v>
      </c>
      <c r="B821" s="2" t="str">
        <f>'[1]2025年已发货'!B:B</f>
        <v>螺纹钢</v>
      </c>
      <c r="C821" s="2" t="str">
        <f>'[1]2025年已发货'!C:C</f>
        <v>HRB400E Φ14 9m</v>
      </c>
      <c r="D821" s="2" t="str">
        <f>'[1]2025年已发货'!D:D</f>
        <v>吨</v>
      </c>
      <c r="E821" s="2">
        <f>'[1]2025年已发货'!E:E</f>
        <v>3</v>
      </c>
      <c r="F821" s="4">
        <f>'[1]2025年已发货'!F:F</f>
        <v>45714</v>
      </c>
      <c r="G821" s="2" t="str">
        <f>'[1]2025年已发货'!G:G</f>
        <v>（五冶钢构宜宾高县月江镇建设项目）  四川省宜宾市高县月江镇刚记超市斜对面(还阳组团沪碳二期项目)</v>
      </c>
      <c r="H821" s="2" t="str">
        <f>'[1]2025年已发货'!H:H</f>
        <v>张朝亮</v>
      </c>
      <c r="I821" s="2">
        <f>'[1]2025年已发货'!I:I</f>
        <v>15228205853</v>
      </c>
      <c r="J821" s="2" t="str">
        <f>_xlfn._xlws.FILTER(辅助信息!D:D,辅助信息!G:G=G821)</f>
        <v>五冶钢构-宜宾市南溪区高县月江镇建设项目</v>
      </c>
    </row>
    <row r="822" spans="1:10">
      <c r="A822" s="2" t="str">
        <f>'[1]2025年已发货'!A:A</f>
        <v>德胜</v>
      </c>
      <c r="B822" s="2" t="str">
        <f>'[1]2025年已发货'!B:B</f>
        <v>螺纹钢</v>
      </c>
      <c r="C822" s="2" t="str">
        <f>'[1]2025年已发货'!C:C</f>
        <v>HRB400E Φ16 9m</v>
      </c>
      <c r="D822" s="2" t="str">
        <f>'[1]2025年已发货'!D:D</f>
        <v>吨</v>
      </c>
      <c r="E822" s="2">
        <f>'[1]2025年已发货'!E:E</f>
        <v>3</v>
      </c>
      <c r="F822" s="4">
        <f>'[1]2025年已发货'!F:F</f>
        <v>45714</v>
      </c>
      <c r="G822" s="2" t="str">
        <f>'[1]2025年已发货'!G:G</f>
        <v>（五冶钢构宜宾高县月江镇建设项目）  四川省宜宾市高县月江镇刚记超市斜对面(还阳组团沪碳二期项目)</v>
      </c>
      <c r="H822" s="2" t="str">
        <f>'[1]2025年已发货'!H:H</f>
        <v>张朝亮</v>
      </c>
      <c r="I822" s="2">
        <f>'[1]2025年已发货'!I:I</f>
        <v>15228205853</v>
      </c>
      <c r="J822" s="2" t="str">
        <f>_xlfn._xlws.FILTER(辅助信息!D:D,辅助信息!G:G=G822)</f>
        <v>五冶钢构-宜宾市南溪区高县月江镇建设项目</v>
      </c>
    </row>
    <row r="823" spans="1:10">
      <c r="A823" s="2" t="str">
        <f>'[1]2025年已发货'!A:A</f>
        <v>德胜</v>
      </c>
      <c r="B823" s="2" t="str">
        <f>'[1]2025年已发货'!B:B</f>
        <v>螺纹钢</v>
      </c>
      <c r="C823" s="2" t="str">
        <f>'[1]2025年已发货'!C:C</f>
        <v>HRB400E Φ18 9m</v>
      </c>
      <c r="D823" s="2" t="str">
        <f>'[1]2025年已发货'!D:D</f>
        <v>吨</v>
      </c>
      <c r="E823" s="2">
        <f>'[1]2025年已发货'!E:E</f>
        <v>3</v>
      </c>
      <c r="F823" s="4">
        <f>'[1]2025年已发货'!F:F</f>
        <v>45714</v>
      </c>
      <c r="G823" s="2" t="str">
        <f>'[1]2025年已发货'!G:G</f>
        <v>（五冶钢构宜宾高县月江镇建设项目）  四川省宜宾市高县月江镇刚记超市斜对面(还阳组团沪碳二期项目)</v>
      </c>
      <c r="H823" s="2" t="str">
        <f>'[1]2025年已发货'!H:H</f>
        <v>张朝亮</v>
      </c>
      <c r="I823" s="2">
        <f>'[1]2025年已发货'!I:I</f>
        <v>15228205853</v>
      </c>
      <c r="J823" s="2" t="str">
        <f>_xlfn._xlws.FILTER(辅助信息!D:D,辅助信息!G:G=G823)</f>
        <v>五冶钢构-宜宾市南溪区高县月江镇建设项目</v>
      </c>
    </row>
    <row r="824" spans="1:10">
      <c r="A824" s="2" t="str">
        <f>'[1]2025年已发货'!A:A</f>
        <v>德胜</v>
      </c>
      <c r="B824" s="2" t="str">
        <f>'[1]2025年已发货'!B:B</f>
        <v>螺纹钢</v>
      </c>
      <c r="C824" s="2" t="str">
        <f>'[1]2025年已发货'!C:C</f>
        <v>HRB400E Φ20 9m</v>
      </c>
      <c r="D824" s="2" t="str">
        <f>'[1]2025年已发货'!D:D</f>
        <v>吨</v>
      </c>
      <c r="E824" s="2">
        <f>'[1]2025年已发货'!E:E</f>
        <v>12</v>
      </c>
      <c r="F824" s="4">
        <f>'[1]2025年已发货'!F:F</f>
        <v>45714</v>
      </c>
      <c r="G824" s="2" t="str">
        <f>'[1]2025年已发货'!G:G</f>
        <v>（五冶钢构宜宾高县月江镇建设项目）  四川省宜宾市高县月江镇刚记超市斜对面(还阳组团沪碳二期项目)</v>
      </c>
      <c r="H824" s="2" t="str">
        <f>'[1]2025年已发货'!H:H</f>
        <v>张朝亮</v>
      </c>
      <c r="I824" s="2">
        <f>'[1]2025年已发货'!I:I</f>
        <v>15228205853</v>
      </c>
      <c r="J824" s="2" t="str">
        <f>_xlfn._xlws.FILTER(辅助信息!D:D,辅助信息!G:G=G824)</f>
        <v>五冶钢构-宜宾市南溪区高县月江镇建设项目</v>
      </c>
    </row>
    <row r="825" spans="1:10">
      <c r="A825" s="2" t="str">
        <f>'[1]2025年已发货'!A:A</f>
        <v>德胜</v>
      </c>
      <c r="B825" s="2" t="str">
        <f>'[1]2025年已发货'!B:B</f>
        <v>螺纹钢</v>
      </c>
      <c r="C825" s="2" t="str">
        <f>'[1]2025年已发货'!C:C</f>
        <v>HRB400E Φ22 9m</v>
      </c>
      <c r="D825" s="2" t="str">
        <f>'[1]2025年已发货'!D:D</f>
        <v>吨</v>
      </c>
      <c r="E825" s="2">
        <f>'[1]2025年已发货'!E:E</f>
        <v>6</v>
      </c>
      <c r="F825" s="4">
        <f>'[1]2025年已发货'!F:F</f>
        <v>45714</v>
      </c>
      <c r="G825" s="2" t="str">
        <f>'[1]2025年已发货'!G:G</f>
        <v>（五冶钢构宜宾高县月江镇建设项目）  四川省宜宾市高县月江镇刚记超市斜对面(还阳组团沪碳二期项目)</v>
      </c>
      <c r="H825" s="2" t="str">
        <f>'[1]2025年已发货'!H:H</f>
        <v>张朝亮</v>
      </c>
      <c r="I825" s="2">
        <f>'[1]2025年已发货'!I:I</f>
        <v>15228205853</v>
      </c>
      <c r="J825" s="2" t="str">
        <f>_xlfn._xlws.FILTER(辅助信息!D:D,辅助信息!G:G=G825)</f>
        <v>五冶钢构-宜宾市南溪区高县月江镇建设项目</v>
      </c>
    </row>
    <row r="826" spans="1:10">
      <c r="A826" s="2" t="str">
        <f>'[1]2025年已发货'!A:A</f>
        <v>德胜</v>
      </c>
      <c r="B826" s="2" t="str">
        <f>'[1]2025年已发货'!B:B</f>
        <v>螺纹钢</v>
      </c>
      <c r="C826" s="2" t="str">
        <f>'[1]2025年已发货'!C:C</f>
        <v>HRB400E Φ25 9m</v>
      </c>
      <c r="D826" s="2" t="str">
        <f>'[1]2025年已发货'!D:D</f>
        <v>吨</v>
      </c>
      <c r="E826" s="2">
        <f>'[1]2025年已发货'!E:E</f>
        <v>6</v>
      </c>
      <c r="F826" s="4">
        <f>'[1]2025年已发货'!F:F</f>
        <v>45714</v>
      </c>
      <c r="G826" s="2" t="str">
        <f>'[1]2025年已发货'!G:G</f>
        <v>（五冶钢构宜宾高县月江镇建设项目）  四川省宜宾市高县月江镇刚记超市斜对面(还阳组团沪碳二期项目)</v>
      </c>
      <c r="H826" s="2" t="str">
        <f>'[1]2025年已发货'!H:H</f>
        <v>张朝亮</v>
      </c>
      <c r="I826" s="2">
        <f>'[1]2025年已发货'!I:I</f>
        <v>15228205853</v>
      </c>
      <c r="J826" s="2" t="str">
        <f>_xlfn._xlws.FILTER(辅助信息!D:D,辅助信息!G:G=G826)</f>
        <v>五冶钢构-宜宾市南溪区高县月江镇建设项目</v>
      </c>
    </row>
    <row r="827" spans="1:10">
      <c r="A827" s="2" t="str">
        <f>'[1]2025年已发货'!A:A</f>
        <v>德胜</v>
      </c>
      <c r="B827" s="2" t="str">
        <f>'[1]2025年已发货'!B:B</f>
        <v>螺纹钢</v>
      </c>
      <c r="C827" s="2" t="str">
        <f>'[1]2025年已发货'!C:C</f>
        <v>HRB400E Φ12 9m</v>
      </c>
      <c r="D827" s="2" t="str">
        <f>'[1]2025年已发货'!D:D</f>
        <v>吨</v>
      </c>
      <c r="E827" s="2">
        <f>'[1]2025年已发货'!E:E</f>
        <v>6</v>
      </c>
      <c r="F827" s="4">
        <f>'[1]2025年已发货'!F:F</f>
        <v>45714</v>
      </c>
      <c r="G827" s="2" t="str">
        <f>'[1]2025年已发货'!G:G</f>
        <v>(五冶钢构宜宾高县月江镇建设项目-2)四川省宜宾市高县月江镇高县宜宾保润汽车维修服务有限公司西南(S436西)(污水管网项目)</v>
      </c>
      <c r="H827" s="2" t="str">
        <f>'[1]2025年已发货'!H:H</f>
        <v>张朝亮</v>
      </c>
      <c r="I827" s="2">
        <f>'[1]2025年已发货'!I:I</f>
        <v>15228205853</v>
      </c>
      <c r="J827" s="2" t="str">
        <f>_xlfn._xlws.FILTER(辅助信息!D:D,辅助信息!G:G=G827)</f>
        <v>五冶钢构-宜宾市南溪区高县月江镇建设项目</v>
      </c>
    </row>
    <row r="828" spans="1:10">
      <c r="A828" s="2" t="str">
        <f>'[1]2025年已发货'!A:A</f>
        <v>德胜</v>
      </c>
      <c r="B828" s="2" t="str">
        <f>'[1]2025年已发货'!B:B</f>
        <v>螺纹钢</v>
      </c>
      <c r="C828" s="2" t="str">
        <f>'[1]2025年已发货'!C:C</f>
        <v>HRB400E Φ14 9m</v>
      </c>
      <c r="D828" s="2" t="str">
        <f>'[1]2025年已发货'!D:D</f>
        <v>吨</v>
      </c>
      <c r="E828" s="2">
        <f>'[1]2025年已发货'!E:E</f>
        <v>6</v>
      </c>
      <c r="F828" s="4">
        <f>'[1]2025年已发货'!F:F</f>
        <v>45714</v>
      </c>
      <c r="G828" s="2" t="str">
        <f>'[1]2025年已发货'!G:G</f>
        <v>(五冶钢构宜宾高县月江镇建设项目-2)四川省宜宾市高县月江镇高县宜宾保润汽车维修服务有限公司西南(S436西)(污水管网项目)</v>
      </c>
      <c r="H828" s="2" t="str">
        <f>'[1]2025年已发货'!H:H</f>
        <v>张朝亮</v>
      </c>
      <c r="I828" s="2">
        <f>'[1]2025年已发货'!I:I</f>
        <v>15228205853</v>
      </c>
      <c r="J828" s="2" t="str">
        <f>_xlfn._xlws.FILTER(辅助信息!D:D,辅助信息!G:G=G828)</f>
        <v>五冶钢构-宜宾市南溪区高县月江镇建设项目</v>
      </c>
    </row>
    <row r="829" spans="1:10">
      <c r="A829" s="2" t="str">
        <f>'[1]2025年已发货'!A:A</f>
        <v>德胜</v>
      </c>
      <c r="B829" s="2" t="str">
        <f>'[1]2025年已发货'!B:B</f>
        <v>螺纹钢</v>
      </c>
      <c r="C829" s="2" t="str">
        <f>'[1]2025年已发货'!C:C</f>
        <v>HRB400E Φ16 9m</v>
      </c>
      <c r="D829" s="2" t="str">
        <f>'[1]2025年已发货'!D:D</f>
        <v>吨</v>
      </c>
      <c r="E829" s="2">
        <f>'[1]2025年已发货'!E:E</f>
        <v>6</v>
      </c>
      <c r="F829" s="4">
        <f>'[1]2025年已发货'!F:F</f>
        <v>45714</v>
      </c>
      <c r="G829" s="2" t="str">
        <f>'[1]2025年已发货'!G:G</f>
        <v>(五冶钢构宜宾高县月江镇建设项目-2)四川省宜宾市高县月江镇高县宜宾保润汽车维修服务有限公司西南(S436西)(污水管网项目)</v>
      </c>
      <c r="H829" s="2" t="str">
        <f>'[1]2025年已发货'!H:H</f>
        <v>张朝亮</v>
      </c>
      <c r="I829" s="2">
        <f>'[1]2025年已发货'!I:I</f>
        <v>15228205853</v>
      </c>
      <c r="J829" s="2" t="str">
        <f>_xlfn._xlws.FILTER(辅助信息!D:D,辅助信息!G:G=G829)</f>
        <v>五冶钢构-宜宾市南溪区高县月江镇建设项目</v>
      </c>
    </row>
    <row r="830" spans="1:10">
      <c r="A830" s="2" t="str">
        <f>'[1]2025年已发货'!A:A</f>
        <v>德胜</v>
      </c>
      <c r="B830" s="2" t="str">
        <f>'[1]2025年已发货'!B:B</f>
        <v>螺纹钢</v>
      </c>
      <c r="C830" s="2" t="str">
        <f>'[1]2025年已发货'!C:C</f>
        <v>HRB400E Φ18 9m</v>
      </c>
      <c r="D830" s="2" t="str">
        <f>'[1]2025年已发货'!D:D</f>
        <v>吨</v>
      </c>
      <c r="E830" s="2">
        <f>'[1]2025年已发货'!E:E</f>
        <v>9</v>
      </c>
      <c r="F830" s="4">
        <f>'[1]2025年已发货'!F:F</f>
        <v>45714</v>
      </c>
      <c r="G830" s="2" t="str">
        <f>'[1]2025年已发货'!G:G</f>
        <v>(五冶钢构宜宾高县月江镇建设项目-2)四川省宜宾市高县月江镇高县宜宾保润汽车维修服务有限公司西南(S436西)(污水管网项目)</v>
      </c>
      <c r="H830" s="2" t="str">
        <f>'[1]2025年已发货'!H:H</f>
        <v>张朝亮</v>
      </c>
      <c r="I830" s="2">
        <f>'[1]2025年已发货'!I:I</f>
        <v>15228205853</v>
      </c>
      <c r="J830" s="2" t="str">
        <f>_xlfn._xlws.FILTER(辅助信息!D:D,辅助信息!G:G=G830)</f>
        <v>五冶钢构-宜宾市南溪区高县月江镇建设项目</v>
      </c>
    </row>
    <row r="831" spans="1:10">
      <c r="A831" s="2" t="str">
        <f>'[1]2025年已发货'!A:A</f>
        <v>德胜</v>
      </c>
      <c r="B831" s="2" t="str">
        <f>'[1]2025年已发货'!B:B</f>
        <v>螺纹钢</v>
      </c>
      <c r="C831" s="2" t="str">
        <f>'[1]2025年已发货'!C:C</f>
        <v>HRB400E Φ20 9m</v>
      </c>
      <c r="D831" s="2" t="str">
        <f>'[1]2025年已发货'!D:D</f>
        <v>吨</v>
      </c>
      <c r="E831" s="2">
        <f>'[1]2025年已发货'!E:E</f>
        <v>12</v>
      </c>
      <c r="F831" s="4">
        <f>'[1]2025年已发货'!F:F</f>
        <v>45714</v>
      </c>
      <c r="G831" s="2" t="str">
        <f>'[1]2025年已发货'!G:G</f>
        <v>(五冶钢构宜宾高县月江镇建设项目-2)四川省宜宾市高县月江镇高县宜宾保润汽车维修服务有限公司西南(S436西)(污水管网项目)</v>
      </c>
      <c r="H831" s="2" t="str">
        <f>'[1]2025年已发货'!H:H</f>
        <v>张朝亮</v>
      </c>
      <c r="I831" s="2">
        <f>'[1]2025年已发货'!I:I</f>
        <v>15228205853</v>
      </c>
      <c r="J831" s="2" t="str">
        <f>_xlfn._xlws.FILTER(辅助信息!D:D,辅助信息!G:G=G831)</f>
        <v>五冶钢构-宜宾市南溪区高县月江镇建设项目</v>
      </c>
    </row>
    <row r="832" spans="1:10">
      <c r="A832" s="2" t="str">
        <f>'[1]2025年已发货'!A:A</f>
        <v>德胜</v>
      </c>
      <c r="B832" s="2" t="str">
        <f>'[1]2025年已发货'!B:B</f>
        <v>螺纹钢</v>
      </c>
      <c r="C832" s="2" t="str">
        <f>'[1]2025年已发货'!C:C</f>
        <v>HRB400E Φ22 9m</v>
      </c>
      <c r="D832" s="2" t="str">
        <f>'[1]2025年已发货'!D:D</f>
        <v>吨</v>
      </c>
      <c r="E832" s="2">
        <f>'[1]2025年已发货'!E:E</f>
        <v>12</v>
      </c>
      <c r="F832" s="4">
        <f>'[1]2025年已发货'!F:F</f>
        <v>45714</v>
      </c>
      <c r="G832" s="2" t="str">
        <f>'[1]2025年已发货'!G:G</f>
        <v>(五冶钢构宜宾高县月江镇建设项目-2)四川省宜宾市高县月江镇高县宜宾保润汽车维修服务有限公司西南(S436西)(污水管网项目)</v>
      </c>
      <c r="H832" s="2" t="str">
        <f>'[1]2025年已发货'!H:H</f>
        <v>张朝亮</v>
      </c>
      <c r="I832" s="2">
        <f>'[1]2025年已发货'!I:I</f>
        <v>15228205853</v>
      </c>
      <c r="J832" s="2" t="str">
        <f>_xlfn._xlws.FILTER(辅助信息!D:D,辅助信息!G:G=G832)</f>
        <v>五冶钢构-宜宾市南溪区高县月江镇建设项目</v>
      </c>
    </row>
    <row r="833" spans="1:10">
      <c r="A833" s="2" t="str">
        <f>'[1]2025年已发货'!A:A</f>
        <v>德胜</v>
      </c>
      <c r="B833" s="2" t="str">
        <f>'[1]2025年已发货'!B:B</f>
        <v>螺纹钢</v>
      </c>
      <c r="C833" s="2" t="str">
        <f>'[1]2025年已发货'!C:C</f>
        <v>HRB400E Φ25 9m</v>
      </c>
      <c r="D833" s="2" t="str">
        <f>'[1]2025年已发货'!D:D</f>
        <v>吨</v>
      </c>
      <c r="E833" s="2">
        <f>'[1]2025年已发货'!E:E</f>
        <v>18</v>
      </c>
      <c r="F833" s="4">
        <f>'[1]2025年已发货'!F:F</f>
        <v>45714</v>
      </c>
      <c r="G833" s="2" t="str">
        <f>'[1]2025年已发货'!G:G</f>
        <v>(五冶钢构宜宾高县月江镇建设项目-2)四川省宜宾市高县月江镇高县宜宾保润汽车维修服务有限公司西南(S436西)(污水管网项目)</v>
      </c>
      <c r="H833" s="2" t="str">
        <f>'[1]2025年已发货'!H:H</f>
        <v>张朝亮</v>
      </c>
      <c r="I833" s="2">
        <f>'[1]2025年已发货'!I:I</f>
        <v>15228205853</v>
      </c>
      <c r="J833" s="2" t="str">
        <f>_xlfn._xlws.FILTER(辅助信息!D:D,辅助信息!G:G=G833)</f>
        <v>五冶钢构-宜宾市南溪区高县月江镇建设项目</v>
      </c>
    </row>
    <row r="834" spans="1:10">
      <c r="A834" s="2" t="str">
        <f>'[1]2025年已发货'!A:A</f>
        <v>陕钢</v>
      </c>
      <c r="B834" s="2" t="str">
        <f>'[1]2025年已发货'!B:B</f>
        <v>高线</v>
      </c>
      <c r="C834" s="2" t="str">
        <f>'[1]2025年已发货'!C:C</f>
        <v>HPB300Φ10</v>
      </c>
      <c r="D834" s="2" t="str">
        <f>'[1]2025年已发货'!D:D</f>
        <v>吨</v>
      </c>
      <c r="E834" s="2">
        <f>'[1]2025年已发货'!E:E</f>
        <v>70</v>
      </c>
      <c r="F834" s="4">
        <f>'[1]2025年已发货'!F:F</f>
        <v>45714</v>
      </c>
      <c r="G834" s="2" t="str">
        <f>'[1]2025年已发货'!G:G</f>
        <v>（中铁三局-铜资高速1标）成都易建金属有限公司（成都市双流区蛟龙工业港新华大道七段563号）</v>
      </c>
      <c r="H834" s="2" t="str">
        <f>'[1]2025年已发货'!H:H</f>
        <v>代德军</v>
      </c>
      <c r="I834" s="2">
        <f>'[1]2025年已发货'!I:I</f>
        <v>18602811878</v>
      </c>
      <c r="J834" s="2" vm="1" t="e">
        <f>_xlfn._xlws.FILTER(辅助信息!D:D,辅助信息!G:G=G834)</f>
        <v>#VALUE!</v>
      </c>
    </row>
    <row r="835" spans="1:10">
      <c r="A835" s="2" t="str">
        <f>'[1]2025年已发货'!A:A</f>
        <v>晋邦</v>
      </c>
      <c r="B835" s="2" t="str">
        <f>'[1]2025年已发货'!B:B</f>
        <v>螺纹钢</v>
      </c>
      <c r="C835" s="2" t="str">
        <f>'[1]2025年已发货'!C:C</f>
        <v>HRB400E Φ28 9m</v>
      </c>
      <c r="D835" s="2" t="str">
        <f>'[1]2025年已发货'!D:D</f>
        <v>吨</v>
      </c>
      <c r="E835" s="2">
        <f>'[1]2025年已发货'!E:E</f>
        <v>36</v>
      </c>
      <c r="F835" s="4">
        <f>'[1]2025年已发货'!F:F</f>
        <v>45714</v>
      </c>
      <c r="G835" s="2" t="str">
        <f>'[1]2025年已发货'!G:G</f>
        <v>（十九冶-江龙高速一分部）重庆市云阳县X886附近中国十九冶开云高速项目总包部西98米*复兴互通预制梁场</v>
      </c>
      <c r="H835" s="2" t="str">
        <f>'[1]2025年已发货'!H:H</f>
        <v>吴章红</v>
      </c>
      <c r="I835" s="2">
        <f>'[1]2025年已发货'!I:I</f>
        <v>18628165772</v>
      </c>
      <c r="J835" s="2" vm="1" t="e">
        <f>_xlfn._xlws.FILTER(辅助信息!D:D,辅助信息!G:G=G835)</f>
        <v>#VALUE!</v>
      </c>
    </row>
    <row r="836" spans="1:10">
      <c r="A836" s="2" t="str">
        <f>'[1]2025年已发货'!A:A</f>
        <v>晋邦</v>
      </c>
      <c r="B836" s="2" t="str">
        <f>'[1]2025年已发货'!B:B</f>
        <v>螺纹钢</v>
      </c>
      <c r="C836" s="2" t="str">
        <f>'[1]2025年已发货'!C:C</f>
        <v>HRB400E Φ20 9m</v>
      </c>
      <c r="D836" s="2" t="str">
        <f>'[1]2025年已发货'!D:D</f>
        <v>吨</v>
      </c>
      <c r="E836" s="2">
        <f>'[1]2025年已发货'!E:E</f>
        <v>17</v>
      </c>
      <c r="F836" s="4">
        <f>'[1]2025年已发货'!F:F</f>
        <v>45714</v>
      </c>
      <c r="G836" s="2" t="str">
        <f>'[1]2025年已发货'!G:G</f>
        <v>（十九冶-江龙高速一分部）重庆市云阳县X886附近中国十九冶开云高速项目总包部西98米*复兴互通预制梁场</v>
      </c>
      <c r="H836" s="2" t="str">
        <f>'[1]2025年已发货'!H:H</f>
        <v>吴章红</v>
      </c>
      <c r="I836" s="2">
        <f>'[1]2025年已发货'!I:I</f>
        <v>18628165772</v>
      </c>
      <c r="J836" s="2" vm="1" t="e">
        <f>_xlfn._xlws.FILTER(辅助信息!D:D,辅助信息!G:G=G836)</f>
        <v>#VALUE!</v>
      </c>
    </row>
    <row r="837" spans="1:10">
      <c r="A837" s="2" t="str">
        <f>'[1]2025年已发货'!A:A</f>
        <v>晋邦</v>
      </c>
      <c r="B837" s="2" t="str">
        <f>'[1]2025年已发货'!B:B</f>
        <v>盘螺</v>
      </c>
      <c r="C837" s="2" t="str">
        <f>'[1]2025年已发货'!C:C</f>
        <v>HRB400E Φ12</v>
      </c>
      <c r="D837" s="2" t="str">
        <f>'[1]2025年已发货'!D:D</f>
        <v>吨</v>
      </c>
      <c r="E837" s="2">
        <f>'[1]2025年已发货'!E:E</f>
        <v>100</v>
      </c>
      <c r="F837" s="4">
        <f>'[1]2025年已发货'!F:F</f>
        <v>45714</v>
      </c>
      <c r="G837" s="2" t="str">
        <f>'[1]2025年已发货'!G:G</f>
        <v>（十九冶-江龙高速一分部）重庆市云阳县X886附近中国十九冶开云高速项目总包部西98米*复兴互通预制梁场</v>
      </c>
      <c r="H837" s="2" t="str">
        <f>'[1]2025年已发货'!H:H</f>
        <v>吴章红</v>
      </c>
      <c r="I837" s="2">
        <f>'[1]2025年已发货'!I:I</f>
        <v>18628165772</v>
      </c>
      <c r="J837" s="2" vm="1" t="e">
        <f>_xlfn._xlws.FILTER(辅助信息!D:D,辅助信息!G:G=G837)</f>
        <v>#VALUE!</v>
      </c>
    </row>
    <row r="838" spans="1:10">
      <c r="A838" s="2" t="str">
        <f>'[1]2025年已发货'!A:A</f>
        <v>晋邦</v>
      </c>
      <c r="B838" s="2" t="str">
        <f>'[1]2025年已发货'!B:B</f>
        <v>盘螺</v>
      </c>
      <c r="C838" s="2" t="str">
        <f>'[1]2025年已发货'!C:C</f>
        <v>HRB400E Φ6</v>
      </c>
      <c r="D838" s="2" t="str">
        <f>'[1]2025年已发货'!D:D</f>
        <v>吨</v>
      </c>
      <c r="E838" s="2">
        <f>'[1]2025年已发货'!E:E</f>
        <v>11</v>
      </c>
      <c r="F838" s="4">
        <f>'[1]2025年已发货'!F:F</f>
        <v>45714</v>
      </c>
      <c r="G838" s="2" t="str">
        <f>'[1]2025年已发货'!G:G</f>
        <v>(五冶钢构医学科学产业园建设项目房建三部-一标（7-2）)四川省南充市顺庆区搬罾街道学府大道二段</v>
      </c>
      <c r="H838" s="2" t="str">
        <f>'[1]2025年已发货'!H:H</f>
        <v>郑林</v>
      </c>
      <c r="I838" s="2">
        <f>'[1]2025年已发货'!I:I</f>
        <v>18349955455</v>
      </c>
      <c r="J838" s="2" t="str">
        <f>_xlfn._xlws.FILTER(辅助信息!D:D,辅助信息!G:G=G838)</f>
        <v>五冶钢构南充医学科学产业园建设项目</v>
      </c>
    </row>
    <row r="839" spans="1:10">
      <c r="A839" s="2" t="str">
        <f>'[1]2025年已发货'!A:A</f>
        <v>晋邦</v>
      </c>
      <c r="B839" s="2" t="str">
        <f>'[1]2025年已发货'!B:B</f>
        <v>盘螺</v>
      </c>
      <c r="C839" s="2" t="str">
        <f>'[1]2025年已发货'!C:C</f>
        <v>HRB400E Φ8</v>
      </c>
      <c r="D839" s="2" t="str">
        <f>'[1]2025年已发货'!D:D</f>
        <v>吨</v>
      </c>
      <c r="E839" s="2">
        <f>'[1]2025年已发货'!E:E</f>
        <v>18</v>
      </c>
      <c r="F839" s="4">
        <f>'[1]2025年已发货'!F:F</f>
        <v>45714</v>
      </c>
      <c r="G839" s="2" t="str">
        <f>'[1]2025年已发货'!G:G</f>
        <v>(五冶钢构医学科学产业园建设项目房建三部-一标（7-2）)四川省南充市顺庆区搬罾街道学府大道二段</v>
      </c>
      <c r="H839" s="2" t="str">
        <f>'[1]2025年已发货'!H:H</f>
        <v>郑林</v>
      </c>
      <c r="I839" s="2">
        <f>'[1]2025年已发货'!I:I</f>
        <v>18349955455</v>
      </c>
      <c r="J839" s="2" t="str">
        <f>_xlfn._xlws.FILTER(辅助信息!D:D,辅助信息!G:G=G839)</f>
        <v>五冶钢构南充医学科学产业园建设项目</v>
      </c>
    </row>
    <row r="840" spans="1:10">
      <c r="A840" s="2" t="str">
        <f>'[1]2025年已发货'!A:A</f>
        <v>晋邦</v>
      </c>
      <c r="B840" s="2" t="str">
        <f>'[1]2025年已发货'!B:B</f>
        <v>盘螺</v>
      </c>
      <c r="C840" s="2" t="str">
        <f>'[1]2025年已发货'!C:C</f>
        <v>HRB400E Φ10</v>
      </c>
      <c r="D840" s="2" t="str">
        <f>'[1]2025年已发货'!D:D</f>
        <v>吨</v>
      </c>
      <c r="E840" s="2">
        <f>'[1]2025年已发货'!E:E</f>
        <v>9</v>
      </c>
      <c r="F840" s="4">
        <f>'[1]2025年已发货'!F:F</f>
        <v>45714</v>
      </c>
      <c r="G840" s="2" t="str">
        <f>'[1]2025年已发货'!G:G</f>
        <v>(五冶钢构医学科学产业园建设项目房建三部-一标（7-2）)四川省南充市顺庆区搬罾街道学府大道二段</v>
      </c>
      <c r="H840" s="2" t="str">
        <f>'[1]2025年已发货'!H:H</f>
        <v>郑林</v>
      </c>
      <c r="I840" s="2">
        <f>'[1]2025年已发货'!I:I</f>
        <v>18349955455</v>
      </c>
      <c r="J840" s="2" t="str">
        <f>_xlfn._xlws.FILTER(辅助信息!D:D,辅助信息!G:G=G840)</f>
        <v>五冶钢构南充医学科学产业园建设项目</v>
      </c>
    </row>
    <row r="841" spans="1:10">
      <c r="A841" s="2" t="str">
        <f>'[1]2025年已发货'!A:A</f>
        <v>晋邦</v>
      </c>
      <c r="B841" s="2" t="str">
        <f>'[1]2025年已发货'!B:B</f>
        <v>螺纹钢</v>
      </c>
      <c r="C841" s="2" t="str">
        <f>'[1]2025年已发货'!C:C</f>
        <v>HRB400E Φ12 9m</v>
      </c>
      <c r="D841" s="2" t="str">
        <f>'[1]2025年已发货'!D:D</f>
        <v>吨</v>
      </c>
      <c r="E841" s="2">
        <f>'[1]2025年已发货'!E:E</f>
        <v>10</v>
      </c>
      <c r="F841" s="4">
        <f>'[1]2025年已发货'!F:F</f>
        <v>45714</v>
      </c>
      <c r="G841" s="2" t="str">
        <f>'[1]2025年已发货'!G:G</f>
        <v>(五冶钢构医学科学产业园建设项目房建三部-一标（7-2）)四川省南充市顺庆区搬罾街道学府大道二段</v>
      </c>
      <c r="H841" s="2" t="str">
        <f>'[1]2025年已发货'!H:H</f>
        <v>郑林</v>
      </c>
      <c r="I841" s="2">
        <f>'[1]2025年已发货'!I:I</f>
        <v>18349955455</v>
      </c>
      <c r="J841" s="2" t="str">
        <f>_xlfn._xlws.FILTER(辅助信息!D:D,辅助信息!G:G=G841)</f>
        <v>五冶钢构南充医学科学产业园建设项目</v>
      </c>
    </row>
    <row r="842" spans="1:10">
      <c r="A842" s="2" t="str">
        <f>'[1]2025年已发货'!A:A</f>
        <v>晋邦</v>
      </c>
      <c r="B842" s="2" t="str">
        <f>'[1]2025年已发货'!B:B</f>
        <v>螺纹钢</v>
      </c>
      <c r="C842" s="2" t="str">
        <f>'[1]2025年已发货'!C:C</f>
        <v>HRB400E Φ14 9m</v>
      </c>
      <c r="D842" s="2" t="str">
        <f>'[1]2025年已发货'!D:D</f>
        <v>吨</v>
      </c>
      <c r="E842" s="2">
        <f>'[1]2025年已发货'!E:E</f>
        <v>24</v>
      </c>
      <c r="F842" s="4">
        <f>'[1]2025年已发货'!F:F</f>
        <v>45714</v>
      </c>
      <c r="G842" s="2" t="str">
        <f>'[1]2025年已发货'!G:G</f>
        <v>(五冶钢构医学科学产业园建设项目房建三部-一标（7-2）)四川省南充市顺庆区搬罾街道学府大道二段</v>
      </c>
      <c r="H842" s="2" t="str">
        <f>'[1]2025年已发货'!H:H</f>
        <v>郑林</v>
      </c>
      <c r="I842" s="2">
        <f>'[1]2025年已发货'!I:I</f>
        <v>18349955455</v>
      </c>
      <c r="J842" s="2" t="str">
        <f>_xlfn._xlws.FILTER(辅助信息!D:D,辅助信息!G:G=G842)</f>
        <v>五冶钢构南充医学科学产业园建设项目</v>
      </c>
    </row>
    <row r="843" spans="1:10">
      <c r="A843" s="2" t="str">
        <f>'[1]2025年已发货'!A:A</f>
        <v>晋邦</v>
      </c>
      <c r="B843" s="2" t="str">
        <f>'[1]2025年已发货'!B:B</f>
        <v>螺纹钢</v>
      </c>
      <c r="C843" s="2" t="str">
        <f>'[1]2025年已发货'!C:C</f>
        <v>HRB400E Φ18 9m</v>
      </c>
      <c r="D843" s="2" t="str">
        <f>'[1]2025年已发货'!D:D</f>
        <v>吨</v>
      </c>
      <c r="E843" s="2">
        <f>'[1]2025年已发货'!E:E</f>
        <v>30</v>
      </c>
      <c r="F843" s="4">
        <f>'[1]2025年已发货'!F:F</f>
        <v>45714</v>
      </c>
      <c r="G843" s="2" t="str">
        <f>'[1]2025年已发货'!G:G</f>
        <v>(五冶钢构医学科学产业园建设项目房建三部-一标（7-2）)四川省南充市顺庆区搬罾街道学府大道二段</v>
      </c>
      <c r="H843" s="2" t="str">
        <f>'[1]2025年已发货'!H:H</f>
        <v>郑林</v>
      </c>
      <c r="I843" s="2">
        <f>'[1]2025年已发货'!I:I</f>
        <v>18349955455</v>
      </c>
      <c r="J843" s="2" t="str">
        <f>_xlfn._xlws.FILTER(辅助信息!D:D,辅助信息!G:G=G843)</f>
        <v>五冶钢构南充医学科学产业园建设项目</v>
      </c>
    </row>
    <row r="844" spans="1:10">
      <c r="A844" s="2" t="str">
        <f>'[1]2025年已发货'!A:A</f>
        <v>晋邦</v>
      </c>
      <c r="B844" s="2" t="str">
        <f>'[1]2025年已发货'!B:B</f>
        <v>盘螺</v>
      </c>
      <c r="C844" s="2" t="str">
        <f>'[1]2025年已发货'!C:C</f>
        <v>HRB400E Φ10</v>
      </c>
      <c r="D844" s="2" t="str">
        <f>'[1]2025年已发货'!D:D</f>
        <v>吨</v>
      </c>
      <c r="E844" s="2">
        <f>'[1]2025年已发货'!E:E</f>
        <v>8</v>
      </c>
      <c r="F844" s="4">
        <f>'[1]2025年已发货'!F:F</f>
        <v>45714</v>
      </c>
      <c r="G844" s="2" t="str">
        <f>'[1]2025年已发货'!G:G</f>
        <v>(五冶钢构医学科学产业园建设项目房建一部-一标（2-6）)四川省南充市顺庆区搬罾街道学府大道二段</v>
      </c>
      <c r="H844" s="2" t="str">
        <f>'[1]2025年已发货'!H:H</f>
        <v>胡泽宇</v>
      </c>
      <c r="I844" s="2">
        <f>'[1]2025年已发货'!I:I</f>
        <v>18141337338</v>
      </c>
      <c r="J844" s="2" vm="1" t="e">
        <f>_xlfn._xlws.FILTER(辅助信息!D:D,辅助信息!G:G=G844)</f>
        <v>#VALUE!</v>
      </c>
    </row>
    <row r="845" spans="1:10">
      <c r="A845" s="2" t="str">
        <f>'[1]2025年已发货'!A:A</f>
        <v>晋邦</v>
      </c>
      <c r="B845" s="2" t="str">
        <f>'[1]2025年已发货'!B:B</f>
        <v>螺纹钢</v>
      </c>
      <c r="C845" s="2" t="str">
        <f>'[1]2025年已发货'!C:C</f>
        <v>HRB400E Φ12 9m</v>
      </c>
      <c r="D845" s="2" t="str">
        <f>'[1]2025年已发货'!D:D</f>
        <v>吨</v>
      </c>
      <c r="E845" s="2">
        <f>'[1]2025年已发货'!E:E</f>
        <v>8</v>
      </c>
      <c r="F845" s="4">
        <f>'[1]2025年已发货'!F:F</f>
        <v>45714</v>
      </c>
      <c r="G845" s="2" t="str">
        <f>'[1]2025年已发货'!G:G</f>
        <v>(五冶钢构医学科学产业园建设项目房建一部-一标（2-6）)四川省南充市顺庆区搬罾街道学府大道二段</v>
      </c>
      <c r="H845" s="2" t="str">
        <f>'[1]2025年已发货'!H:H</f>
        <v>胡泽宇</v>
      </c>
      <c r="I845" s="2">
        <f>'[1]2025年已发货'!I:I</f>
        <v>18141337338</v>
      </c>
      <c r="J845" s="2" vm="1" t="e">
        <f>_xlfn._xlws.FILTER(辅助信息!D:D,辅助信息!G:G=G845)</f>
        <v>#VALUE!</v>
      </c>
    </row>
    <row r="846" spans="1:10">
      <c r="A846" s="2" t="str">
        <f>'[1]2025年已发货'!A:A</f>
        <v>晋邦</v>
      </c>
      <c r="B846" s="2" t="str">
        <f>'[1]2025年已发货'!B:B</f>
        <v>螺纹钢</v>
      </c>
      <c r="C846" s="2" t="str">
        <f>'[1]2025年已发货'!C:C</f>
        <v>HRB400E Φ14 9m</v>
      </c>
      <c r="D846" s="2" t="str">
        <f>'[1]2025年已发货'!D:D</f>
        <v>吨</v>
      </c>
      <c r="E846" s="2">
        <f>'[1]2025年已发货'!E:E</f>
        <v>20</v>
      </c>
      <c r="F846" s="4">
        <f>'[1]2025年已发货'!F:F</f>
        <v>45714</v>
      </c>
      <c r="G846" s="2" t="str">
        <f>'[1]2025年已发货'!G:G</f>
        <v>(五冶钢构医学科学产业园建设项目房建一部-一标（2-6）)四川省南充市顺庆区搬罾街道学府大道二段</v>
      </c>
      <c r="H846" s="2" t="str">
        <f>'[1]2025年已发货'!H:H</f>
        <v>胡泽宇</v>
      </c>
      <c r="I846" s="2">
        <f>'[1]2025年已发货'!I:I</f>
        <v>18141337338</v>
      </c>
      <c r="J846" s="2" vm="1" t="e">
        <f>_xlfn._xlws.FILTER(辅助信息!D:D,辅助信息!G:G=G846)</f>
        <v>#VALUE!</v>
      </c>
    </row>
    <row r="847" spans="1:10">
      <c r="A847" s="2" t="str">
        <f>'[1]2025年已发货'!A:A</f>
        <v>成实</v>
      </c>
      <c r="B847" s="2" t="str">
        <f>'[1]2025年已发货'!B:B</f>
        <v>盘圆</v>
      </c>
      <c r="C847" s="2" t="str">
        <f>'[1]2025年已发货'!C:C</f>
        <v>HPB300Φ6mm</v>
      </c>
      <c r="D847" s="2" t="str">
        <f>'[1]2025年已发货'!D:D</f>
        <v>吨</v>
      </c>
      <c r="E847" s="2">
        <f>'[1]2025年已发货'!E:E</f>
        <v>2</v>
      </c>
      <c r="F847" s="4">
        <f>'[1]2025年已发货'!F:F</f>
        <v>45714</v>
      </c>
      <c r="G847" s="2" t="str">
        <f>'[1]2025年已发货'!G:G</f>
        <v>（中核华兴）四川天府新区585研发中心项目（一期）二标段（科学城中路东段）</v>
      </c>
      <c r="H847" s="2" t="str">
        <f>'[1]2025年已发货'!H:H</f>
        <v>姚兴文 </v>
      </c>
      <c r="I847" s="2" t="str">
        <f>'[1]2025年已发货'!I:I</f>
        <v>15208493233</v>
      </c>
      <c r="J847" s="2" vm="1" t="e">
        <f>_xlfn._xlws.FILTER(辅助信息!D:D,辅助信息!G:G=G847)</f>
        <v>#VALUE!</v>
      </c>
    </row>
    <row r="848" spans="1:10">
      <c r="A848" s="2" t="str">
        <f>'[1]2025年已发货'!A:A</f>
        <v>成实</v>
      </c>
      <c r="B848" s="2" t="str">
        <f>'[1]2025年已发货'!B:B</f>
        <v>螺纹钢</v>
      </c>
      <c r="C848" s="2" t="str">
        <f>'[1]2025年已发货'!C:C</f>
        <v>HRB400EΦ12*9m</v>
      </c>
      <c r="D848" s="2" t="str">
        <f>'[1]2025年已发货'!D:D</f>
        <v>吨</v>
      </c>
      <c r="E848" s="2">
        <f>'[1]2025年已发货'!E:E</f>
        <v>13</v>
      </c>
      <c r="F848" s="4">
        <f>'[1]2025年已发货'!F:F</f>
        <v>45714</v>
      </c>
      <c r="G848" s="2" t="str">
        <f>'[1]2025年已发货'!G:G</f>
        <v>（中核华兴）四川天府新区585研发中心项目（一期）二标段（科学城中路东段）</v>
      </c>
      <c r="H848" s="2" t="str">
        <f>'[1]2025年已发货'!H:H</f>
        <v>姚兴文 </v>
      </c>
      <c r="I848" s="2" t="str">
        <f>'[1]2025年已发货'!I:I</f>
        <v>15208493233</v>
      </c>
      <c r="J848" s="2" vm="1" t="e">
        <f>_xlfn._xlws.FILTER(辅助信息!D:D,辅助信息!G:G=G848)</f>
        <v>#VALUE!</v>
      </c>
    </row>
    <row r="849" spans="1:10">
      <c r="A849" s="2" t="str">
        <f>'[1]2025年已发货'!A:A</f>
        <v>成实</v>
      </c>
      <c r="B849" s="2" t="str">
        <f>'[1]2025年已发货'!B:B</f>
        <v>螺纹钢</v>
      </c>
      <c r="C849" s="2" t="str">
        <f>'[1]2025年已发货'!C:C</f>
        <v>HRB500EΦ16*9m</v>
      </c>
      <c r="D849" s="2" t="str">
        <f>'[1]2025年已发货'!D:D</f>
        <v>吨</v>
      </c>
      <c r="E849" s="2">
        <f>'[1]2025年已发货'!E:E</f>
        <v>12.8</v>
      </c>
      <c r="F849" s="4">
        <f>'[1]2025年已发货'!F:F</f>
        <v>45714</v>
      </c>
      <c r="G849" s="2" t="str">
        <f>'[1]2025年已发货'!G:G</f>
        <v>（中核华兴）四川天府新区585研发中心项目（一期）二标段（科学城中路东段）</v>
      </c>
      <c r="H849" s="2" t="str">
        <f>'[1]2025年已发货'!H:H</f>
        <v>姚兴文 </v>
      </c>
      <c r="I849" s="2" t="str">
        <f>'[1]2025年已发货'!I:I</f>
        <v>15208493233</v>
      </c>
      <c r="J849" s="2" vm="1" t="e">
        <f>_xlfn._xlws.FILTER(辅助信息!D:D,辅助信息!G:G=G849)</f>
        <v>#VALUE!</v>
      </c>
    </row>
    <row r="850" spans="1:10">
      <c r="A850" s="2" t="str">
        <f>'[1]2025年已发货'!A:A</f>
        <v>冷钢</v>
      </c>
      <c r="B850" s="2" t="str">
        <f>'[1]2025年已发货'!B:B</f>
        <v>盘螺</v>
      </c>
      <c r="C850" s="2" t="str">
        <f>'[1]2025年已发货'!C:C</f>
        <v>HRB400E Φ8</v>
      </c>
      <c r="D850" s="2" t="str">
        <f>'[1]2025年已发货'!D:D</f>
        <v>吨</v>
      </c>
      <c r="E850" s="2">
        <f>'[1]2025年已发货'!E:E</f>
        <v>35</v>
      </c>
      <c r="F850" s="4">
        <f>'[1]2025年已发货'!F:F</f>
        <v>45714</v>
      </c>
      <c r="G850" s="2" t="str">
        <f>'[1]2025年已发货'!G:G</f>
        <v>（商投建工达州中医药科技园-4工区-2号楼）达州市通川区达州中医药职业学院犀牛大道北段</v>
      </c>
      <c r="H850" s="2" t="str">
        <f>'[1]2025年已发货'!H:H</f>
        <v>张扬</v>
      </c>
      <c r="I850" s="2">
        <f>'[1]2025年已发货'!I:I</f>
        <v>18381904567</v>
      </c>
      <c r="J850" s="2" t="str">
        <f>_xlfn._xlws.FILTER(辅助信息!D:D,辅助信息!G:G=G850)</f>
        <v>商投建工达州中医药科技园</v>
      </c>
    </row>
    <row r="851" spans="1:10">
      <c r="A851" s="2" t="str">
        <f>'[1]2025年已发货'!A:A</f>
        <v>冷钢</v>
      </c>
      <c r="B851" s="2" t="str">
        <f>'[1]2025年已发货'!B:B</f>
        <v>螺纹钢</v>
      </c>
      <c r="C851" s="2" t="str">
        <f>'[1]2025年已发货'!C:C</f>
        <v>HRB400E Φ12 9m</v>
      </c>
      <c r="D851" s="2" t="str">
        <f>'[1]2025年已发货'!D:D</f>
        <v>吨</v>
      </c>
      <c r="E851" s="2">
        <f>'[1]2025年已发货'!E:E</f>
        <v>12</v>
      </c>
      <c r="F851" s="4">
        <f>'[1]2025年已发货'!F:F</f>
        <v>45714</v>
      </c>
      <c r="G851" s="2" t="str">
        <f>'[1]2025年已发货'!G:G</f>
        <v>（商投建工达州中医药科技园-4工区-7号楼）达州市通川区达州中医药职业学院犀牛大道北段</v>
      </c>
      <c r="H851" s="2" t="str">
        <f>'[1]2025年已发货'!H:H</f>
        <v>张扬</v>
      </c>
      <c r="I851" s="2">
        <f>'[1]2025年已发货'!I:I</f>
        <v>18381904567</v>
      </c>
      <c r="J851" s="2" t="str">
        <f>_xlfn._xlws.FILTER(辅助信息!D:D,辅助信息!G:G=G851)</f>
        <v>商投建工达州中医药科技园</v>
      </c>
    </row>
    <row r="852" spans="1:10">
      <c r="A852" s="2" t="str">
        <f>'[1]2025年已发货'!A:A</f>
        <v>冷钢</v>
      </c>
      <c r="B852" s="2" t="str">
        <f>'[1]2025年已发货'!B:B</f>
        <v>螺纹钢</v>
      </c>
      <c r="C852" s="2" t="str">
        <f>'[1]2025年已发货'!C:C</f>
        <v>HRB400E Φ16 9m</v>
      </c>
      <c r="D852" s="2" t="str">
        <f>'[1]2025年已发货'!D:D</f>
        <v>吨</v>
      </c>
      <c r="E852" s="2">
        <f>'[1]2025年已发货'!E:E</f>
        <v>12</v>
      </c>
      <c r="F852" s="4">
        <f>'[1]2025年已发货'!F:F</f>
        <v>45714</v>
      </c>
      <c r="G852" s="2" t="str">
        <f>'[1]2025年已发货'!G:G</f>
        <v>（商投建工达州中医药科技园-4工区-7号楼）达州市通川区达州中医药职业学院犀牛大道北段</v>
      </c>
      <c r="H852" s="2" t="str">
        <f>'[1]2025年已发货'!H:H</f>
        <v>张扬</v>
      </c>
      <c r="I852" s="2">
        <f>'[1]2025年已发货'!I:I</f>
        <v>18381904567</v>
      </c>
      <c r="J852" s="2" t="str">
        <f>_xlfn._xlws.FILTER(辅助信息!D:D,辅助信息!G:G=G852)</f>
        <v>商投建工达州中医药科技园</v>
      </c>
    </row>
    <row r="853" spans="1:10">
      <c r="A853" s="2" t="str">
        <f>'[1]2025年已发货'!A:A</f>
        <v>冷钢</v>
      </c>
      <c r="B853" s="2" t="str">
        <f>'[1]2025年已发货'!B:B</f>
        <v>螺纹钢</v>
      </c>
      <c r="C853" s="2" t="str">
        <f>'[1]2025年已发货'!C:C</f>
        <v>HRB400E Φ22 9m</v>
      </c>
      <c r="D853" s="2" t="str">
        <f>'[1]2025年已发货'!D:D</f>
        <v>吨</v>
      </c>
      <c r="E853" s="2">
        <f>'[1]2025年已发货'!E:E</f>
        <v>8</v>
      </c>
      <c r="F853" s="4">
        <f>'[1]2025年已发货'!F:F</f>
        <v>45714</v>
      </c>
      <c r="G853" s="2" t="str">
        <f>'[1]2025年已发货'!G:G</f>
        <v>（商投建工达州中医药科技园-4工区-7号楼）达州市通川区达州中医药职业学院犀牛大道北段</v>
      </c>
      <c r="H853" s="2" t="str">
        <f>'[1]2025年已发货'!H:H</f>
        <v>张扬</v>
      </c>
      <c r="I853" s="2">
        <f>'[1]2025年已发货'!I:I</f>
        <v>18381904567</v>
      </c>
      <c r="J853" s="2" t="str">
        <f>_xlfn._xlws.FILTER(辅助信息!D:D,辅助信息!G:G=G853)</f>
        <v>商投建工达州中医药科技园</v>
      </c>
    </row>
    <row r="854" spans="1:10">
      <c r="A854" s="2" t="str">
        <f>'[1]2025年已发货'!A:A</f>
        <v>冷钢</v>
      </c>
      <c r="B854" s="2" t="str">
        <f>'[1]2025年已发货'!B:B</f>
        <v>螺纹钢</v>
      </c>
      <c r="C854" s="2" t="str">
        <f>'[1]2025年已发货'!C:C</f>
        <v>HRB400E Φ25 9m</v>
      </c>
      <c r="D854" s="2" t="str">
        <f>'[1]2025年已发货'!D:D</f>
        <v>吨</v>
      </c>
      <c r="E854" s="2">
        <f>'[1]2025年已发货'!E:E</f>
        <v>5</v>
      </c>
      <c r="F854" s="4">
        <f>'[1]2025年已发货'!F:F</f>
        <v>45714</v>
      </c>
      <c r="G854" s="2" t="str">
        <f>'[1]2025年已发货'!G:G</f>
        <v>（商投建工达州中医药科技园-4工区-7号楼）达州市通川区达州中医药职业学院犀牛大道北段</v>
      </c>
      <c r="H854" s="2" t="str">
        <f>'[1]2025年已发货'!H:H</f>
        <v>张扬</v>
      </c>
      <c r="I854" s="2">
        <f>'[1]2025年已发货'!I:I</f>
        <v>18381904567</v>
      </c>
      <c r="J854" s="2" t="str">
        <f>_xlfn._xlws.FILTER(辅助信息!D:D,辅助信息!G:G=G854)</f>
        <v>商投建工达州中医药科技园</v>
      </c>
    </row>
    <row r="855" spans="1:10">
      <c r="A855" s="2" t="str">
        <f>'[1]2025年已发货'!A:A</f>
        <v>德胜</v>
      </c>
      <c r="B855" s="2" t="str">
        <f>'[1]2025年已发货'!B:B</f>
        <v>螺纹钢</v>
      </c>
      <c r="C855" s="2" t="str">
        <f>'[1]2025年已发货'!C:C</f>
        <v>HRB400EФ22*9m</v>
      </c>
      <c r="D855" s="2" t="str">
        <f>'[1]2025年已发货'!D:D</f>
        <v>吨</v>
      </c>
      <c r="E855" s="2">
        <f>'[1]2025年已发货'!E:E</f>
        <v>140</v>
      </c>
      <c r="F855" s="4">
        <f>'[1]2025年已发货'!F:F</f>
        <v>45714</v>
      </c>
      <c r="G855" s="2" t="str">
        <f>'[1]2025年已发货'!G:G</f>
        <v>（中铁一局四公司康新高速TJ1-1标贡不卡隧道）四川省甘孜州康定市折多塘村车管所旁</v>
      </c>
      <c r="H855" s="2" t="str">
        <f>'[1]2025年已发货'!H:H</f>
        <v>王锡俊</v>
      </c>
      <c r="I855" s="2">
        <f>'[1]2025年已发货'!I:I</f>
        <v>18736877891</v>
      </c>
      <c r="J855" s="2" vm="1" t="e">
        <f>_xlfn._xlws.FILTER(辅助信息!D:D,辅助信息!G:G=G855)</f>
        <v>#VALUE!</v>
      </c>
    </row>
    <row r="856" spans="1:10">
      <c r="A856" s="2" t="str">
        <f>'[1]2025年已发货'!A:A</f>
        <v>德胜</v>
      </c>
      <c r="B856" s="2" t="str">
        <f>'[1]2025年已发货'!B:B</f>
        <v>螺纹钢</v>
      </c>
      <c r="C856" s="2" t="str">
        <f>'[1]2025年已发货'!C:C</f>
        <v>HRB400EФ12*9m</v>
      </c>
      <c r="D856" s="2" t="str">
        <f>'[1]2025年已发货'!D:D</f>
        <v>吨</v>
      </c>
      <c r="E856" s="2">
        <f>'[1]2025年已发货'!E:E</f>
        <v>4</v>
      </c>
      <c r="F856" s="4">
        <f>'[1]2025年已发货'!F:F</f>
        <v>45714</v>
      </c>
      <c r="G856" s="2" t="str">
        <f>'[1]2025年已发货'!G:G</f>
        <v>（中核中原-温江北林医养综合体项目）四川省成都市温江区万春大道第三人民医院东</v>
      </c>
      <c r="H856" s="2" t="str">
        <f>'[1]2025年已发货'!H:H</f>
        <v>蔡杰</v>
      </c>
      <c r="I856" s="2">
        <f>'[1]2025年已发货'!I:I</f>
        <v>18875129329</v>
      </c>
      <c r="J856" s="2" vm="1" t="e">
        <f>_xlfn._xlws.FILTER(辅助信息!D:D,辅助信息!G:G=G856)</f>
        <v>#VALUE!</v>
      </c>
    </row>
    <row r="857" spans="1:10">
      <c r="A857" s="2" t="str">
        <f>'[1]2025年已发货'!A:A</f>
        <v>德胜</v>
      </c>
      <c r="B857" s="2" t="str">
        <f>'[1]2025年已发货'!B:B</f>
        <v>螺纹钢</v>
      </c>
      <c r="C857" s="2" t="str">
        <f>'[1]2025年已发货'!C:C</f>
        <v>HRB400EФ18*12m</v>
      </c>
      <c r="D857" s="2" t="str">
        <f>'[1]2025年已发货'!D:D</f>
        <v>吨</v>
      </c>
      <c r="E857" s="2">
        <f>'[1]2025年已发货'!E:E</f>
        <v>8</v>
      </c>
      <c r="F857" s="4">
        <f>'[1]2025年已发货'!F:F</f>
        <v>45714</v>
      </c>
      <c r="G857" s="2" t="str">
        <f>'[1]2025年已发货'!G:G</f>
        <v>（中核中原-温江北林医养综合体项目）四川省成都市温江区万春大道第三人民医院东</v>
      </c>
      <c r="H857" s="2" t="str">
        <f>'[1]2025年已发货'!H:H</f>
        <v>蔡杰</v>
      </c>
      <c r="I857" s="2">
        <f>'[1]2025年已发货'!I:I</f>
        <v>18875129329</v>
      </c>
      <c r="J857" s="2" vm="1" t="e">
        <f>_xlfn._xlws.FILTER(辅助信息!D:D,辅助信息!G:G=G857)</f>
        <v>#VALUE!</v>
      </c>
    </row>
    <row r="858" spans="1:10">
      <c r="A858" s="2" t="str">
        <f>'[1]2025年已发货'!A:A</f>
        <v>德胜</v>
      </c>
      <c r="B858" s="2" t="str">
        <f>'[1]2025年已发货'!B:B</f>
        <v>螺纹钢</v>
      </c>
      <c r="C858" s="2" t="str">
        <f>'[1]2025年已发货'!C:C</f>
        <v>HRB500EФ16*9m</v>
      </c>
      <c r="D858" s="2" t="str">
        <f>'[1]2025年已发货'!D:D</f>
        <v>吨</v>
      </c>
      <c r="E858" s="2">
        <f>'[1]2025年已发货'!E:E</f>
        <v>20</v>
      </c>
      <c r="F858" s="4">
        <f>'[1]2025年已发货'!F:F</f>
        <v>45714</v>
      </c>
      <c r="G858" s="2" t="str">
        <f>'[1]2025年已发货'!G:G</f>
        <v>（中核中原-温江北林医养综合体项目）四川省成都市温江区万春大道第三人民医院东</v>
      </c>
      <c r="H858" s="2" t="str">
        <f>'[1]2025年已发货'!H:H</f>
        <v>蔡杰</v>
      </c>
      <c r="I858" s="2">
        <f>'[1]2025年已发货'!I:I</f>
        <v>18875129329</v>
      </c>
      <c r="J858" s="2" vm="1" t="e">
        <f>_xlfn._xlws.FILTER(辅助信息!D:D,辅助信息!G:G=G858)</f>
        <v>#VALUE!</v>
      </c>
    </row>
    <row r="859" spans="1:10">
      <c r="A859" s="2" t="str">
        <f>'[1]2025年已发货'!A:A</f>
        <v>德胜</v>
      </c>
      <c r="B859" s="2" t="str">
        <f>'[1]2025年已发货'!B:B</f>
        <v>螺纹钢</v>
      </c>
      <c r="C859" s="2" t="str">
        <f>'[1]2025年已发货'!C:C</f>
        <v>HRB500EФ25*9m</v>
      </c>
      <c r="D859" s="2" t="str">
        <f>'[1]2025年已发货'!D:D</f>
        <v>吨</v>
      </c>
      <c r="E859" s="2">
        <f>'[1]2025年已发货'!E:E</f>
        <v>23</v>
      </c>
      <c r="F859" s="4">
        <f>'[1]2025年已发货'!F:F</f>
        <v>45714</v>
      </c>
      <c r="G859" s="2" t="str">
        <f>'[1]2025年已发货'!G:G</f>
        <v>（中核中原-温江北林医养综合体项目）四川省成都市温江区万春大道第三人民医院东</v>
      </c>
      <c r="H859" s="2" t="str">
        <f>'[1]2025年已发货'!H:H</f>
        <v>蔡杰</v>
      </c>
      <c r="I859" s="2">
        <f>'[1]2025年已发货'!I:I</f>
        <v>18875129329</v>
      </c>
      <c r="J859" s="2" vm="1" t="e">
        <f>_xlfn._xlws.FILTER(辅助信息!D:D,辅助信息!G:G=G859)</f>
        <v>#VALUE!</v>
      </c>
    </row>
    <row r="860" spans="1:10">
      <c r="A860" s="2" t="str">
        <f>'[1]2025年已发货'!A:A</f>
        <v>德胜</v>
      </c>
      <c r="B860" s="2" t="str">
        <f>'[1]2025年已发货'!B:B</f>
        <v>螺纹钢</v>
      </c>
      <c r="C860" s="2" t="str">
        <f>'[1]2025年已发货'!C:C</f>
        <v>HRB500EФ28*9m</v>
      </c>
      <c r="D860" s="2" t="str">
        <f>'[1]2025年已发货'!D:D</f>
        <v>吨</v>
      </c>
      <c r="E860" s="2">
        <f>'[1]2025年已发货'!E:E</f>
        <v>15</v>
      </c>
      <c r="F860" s="4">
        <f>'[1]2025年已发货'!F:F</f>
        <v>45714</v>
      </c>
      <c r="G860" s="2" t="str">
        <f>'[1]2025年已发货'!G:G</f>
        <v>（中核中原-温江北林医养综合体项目）四川省成都市温江区万春大道第三人民医院东</v>
      </c>
      <c r="H860" s="2" t="str">
        <f>'[1]2025年已发货'!H:H</f>
        <v>蔡杰</v>
      </c>
      <c r="I860" s="2">
        <f>'[1]2025年已发货'!I:I</f>
        <v>18875129329</v>
      </c>
      <c r="J860" s="2" vm="1" t="e">
        <f>_xlfn._xlws.FILTER(辅助信息!D:D,辅助信息!G:G=G860)</f>
        <v>#VALUE!</v>
      </c>
    </row>
    <row r="861" spans="1:10">
      <c r="A861" s="2" t="str">
        <f>'[1]2025年已发货'!A:A</f>
        <v>德胜</v>
      </c>
      <c r="B861" s="2" t="str">
        <f>'[1]2025年已发货'!B:B</f>
        <v>螺纹钢</v>
      </c>
      <c r="C861" s="2" t="str">
        <f>'[1]2025年已发货'!C:C</f>
        <v>HRB500E Φ28×9米</v>
      </c>
      <c r="D861" s="2" t="str">
        <f>'[1]2025年已发货'!D:D</f>
        <v>吨</v>
      </c>
      <c r="E861" s="2">
        <f>'[1]2025年已发货'!E:E</f>
        <v>35</v>
      </c>
      <c r="F861" s="4">
        <f>'[1]2025年已发货'!F:F</f>
        <v>45714</v>
      </c>
      <c r="G861" s="2" t="str">
        <f>'[1]2025年已发货'!G:G</f>
        <v>自永4标一局四公司（四川省内江市隆昌市金鹅街道自永4标一局四公司钢筋棚）</v>
      </c>
      <c r="H861" s="2" t="str">
        <f>'[1]2025年已发货'!H:H</f>
        <v>郝优</v>
      </c>
      <c r="I861" s="2">
        <f>'[1]2025年已发货'!I:I</f>
        <v>13891371707</v>
      </c>
      <c r="J861" s="2" vm="1" t="e">
        <f>_xlfn._xlws.FILTER(辅助信息!D:D,辅助信息!G:G=G861)</f>
        <v>#VALUE!</v>
      </c>
    </row>
    <row r="862" spans="1:10">
      <c r="A862" s="2" t="str">
        <f>'[1]2025年已发货'!A:A</f>
        <v>德胜</v>
      </c>
      <c r="B862" s="2" t="str">
        <f>'[1]2025年已发货'!B:B</f>
        <v>螺纹钢</v>
      </c>
      <c r="C862" s="2" t="str">
        <f>'[1]2025年已发货'!C:C</f>
        <v>HRB400E Φ25×9米</v>
      </c>
      <c r="D862" s="2" t="str">
        <f>'[1]2025年已发货'!D:D</f>
        <v>吨</v>
      </c>
      <c r="E862" s="2">
        <f>'[1]2025年已发货'!E:E</f>
        <v>27</v>
      </c>
      <c r="F862" s="4">
        <f>'[1]2025年已发货'!F:F</f>
        <v>45714</v>
      </c>
      <c r="G862" s="2" t="str">
        <f>'[1]2025年已发货'!G:G</f>
        <v>自永4标一局四公司（四川省内江市隆昌市金鹅街道自永4标一局四公司钢筋棚）</v>
      </c>
      <c r="H862" s="2" t="str">
        <f>'[1]2025年已发货'!H:H</f>
        <v>郝优</v>
      </c>
      <c r="I862" s="2">
        <f>'[1]2025年已发货'!I:I</f>
        <v>13891371707</v>
      </c>
      <c r="J862" s="2" vm="1" t="e">
        <f>_xlfn._xlws.FILTER(辅助信息!D:D,辅助信息!G:G=G862)</f>
        <v>#VALUE!</v>
      </c>
    </row>
    <row r="863" spans="1:10">
      <c r="A863" s="2" t="str">
        <f>'[1]2025年已发货'!A:A</f>
        <v>德胜</v>
      </c>
      <c r="B863" s="2" t="str">
        <f>'[1]2025年已发货'!B:B</f>
        <v>螺纹钢</v>
      </c>
      <c r="C863" s="2" t="str">
        <f>'[1]2025年已发货'!C:C</f>
        <v>HRB400E Φ12×9米</v>
      </c>
      <c r="D863" s="2" t="str">
        <f>'[1]2025年已发货'!D:D</f>
        <v>吨</v>
      </c>
      <c r="E863" s="2">
        <f>'[1]2025年已发货'!E:E</f>
        <v>8</v>
      </c>
      <c r="F863" s="4">
        <f>'[1]2025年已发货'!F:F</f>
        <v>45714</v>
      </c>
      <c r="G863" s="2" t="str">
        <f>'[1]2025年已发货'!G:G</f>
        <v>自永4标一局四公司（四川省内江市隆昌市金鹅街道自永4标一局四公司钢筋棚）</v>
      </c>
      <c r="H863" s="2" t="str">
        <f>'[1]2025年已发货'!H:H</f>
        <v>郝优</v>
      </c>
      <c r="I863" s="2">
        <f>'[1]2025年已发货'!I:I</f>
        <v>13891371707</v>
      </c>
      <c r="J863" s="2" vm="1" t="e">
        <f>_xlfn._xlws.FILTER(辅助信息!D:D,辅助信息!G:G=G863)</f>
        <v>#VALUE!</v>
      </c>
    </row>
    <row r="864" spans="1:10">
      <c r="A864" s="2" t="str">
        <f>'[1]2025年已发货'!A:A</f>
        <v>陕钢</v>
      </c>
      <c r="B864" s="2" t="str">
        <f>'[1]2025年已发货'!B:B</f>
        <v>螺纹钢</v>
      </c>
      <c r="C864" s="2" t="str">
        <f>'[1]2025年已发货'!C:C</f>
        <v>HRB400EФ16*12m</v>
      </c>
      <c r="D864" s="2" t="str">
        <f>'[1]2025年已发货'!D:D</f>
        <v>吨</v>
      </c>
      <c r="E864" s="2">
        <f>'[1]2025年已发货'!E:E</f>
        <v>55</v>
      </c>
      <c r="F864" s="4">
        <f>'[1]2025年已发货'!F:F</f>
        <v>45714</v>
      </c>
      <c r="G864" s="2" t="str">
        <f>'[1]2025年已发货'!G:G</f>
        <v>（中核中原-甘肃康略高速KLTJ1标项目）甘肃省陇南市康县长坝镇蒲家坝</v>
      </c>
      <c r="H864" s="2" t="str">
        <f>'[1]2025年已发货'!H:H</f>
        <v>穆星</v>
      </c>
      <c r="I864" s="2" t="str">
        <f>'[1]2025年已发货'!I:I</f>
        <v>18539951326/15109310092</v>
      </c>
      <c r="J864" s="2" vm="1" t="e">
        <f>_xlfn._xlws.FILTER(辅助信息!D:D,辅助信息!G:G=G864)</f>
        <v>#VALUE!</v>
      </c>
    </row>
    <row r="865" spans="1:10">
      <c r="A865" s="2" t="str">
        <f>'[1]2025年已发货'!A:A</f>
        <v>陕钢</v>
      </c>
      <c r="B865" s="2" t="str">
        <f>'[1]2025年已发货'!B:B</f>
        <v>螺纹钢</v>
      </c>
      <c r="C865" s="2" t="str">
        <f>'[1]2025年已发货'!C:C</f>
        <v>HRB400EФ22*12m</v>
      </c>
      <c r="D865" s="2" t="str">
        <f>'[1]2025年已发货'!D:D</f>
        <v>吨</v>
      </c>
      <c r="E865" s="2">
        <f>'[1]2025年已发货'!E:E</f>
        <v>15</v>
      </c>
      <c r="F865" s="4">
        <f>'[1]2025年已发货'!F:F</f>
        <v>45714</v>
      </c>
      <c r="G865" s="2" t="str">
        <f>'[1]2025年已发货'!G:G</f>
        <v>（中核中原-甘肃康略高速KLTJ1标项目）甘肃省陇南市康县长坝镇蒲家坝</v>
      </c>
      <c r="H865" s="2" t="str">
        <f>'[1]2025年已发货'!H:H</f>
        <v>穆星</v>
      </c>
      <c r="I865" s="2" t="str">
        <f>'[1]2025年已发货'!I:I</f>
        <v>18539951326/15109310092</v>
      </c>
      <c r="J865" s="2" vm="1" t="e">
        <f>_xlfn._xlws.FILTER(辅助信息!D:D,辅助信息!G:G=G865)</f>
        <v>#VALUE!</v>
      </c>
    </row>
    <row r="866" spans="1:10">
      <c r="A866" s="2" t="str">
        <f>'[1]2025年已发货'!A:A</f>
        <v>陕钢</v>
      </c>
      <c r="B866" s="2" t="str">
        <f>'[1]2025年已发货'!B:B</f>
        <v>钢绞线</v>
      </c>
      <c r="C866" s="2" t="str">
        <f>'[1]2025年已发货'!C:C</f>
        <v>1x7-Φ15.20mm 1860MPa</v>
      </c>
      <c r="D866" s="2" t="str">
        <f>'[1]2025年已发货'!D:D</f>
        <v>吨</v>
      </c>
      <c r="E866" s="2">
        <f>'[1]2025年已发货'!E:E</f>
        <v>35</v>
      </c>
      <c r="F866" s="4">
        <f>'[1]2025年已发货'!F:F</f>
        <v>45714</v>
      </c>
      <c r="G866" s="2" t="str">
        <f>'[1]2025年已发货'!G:G</f>
        <v>（中核中原-甘肃康略高速KLTJ1标项目）甘肃省陇南市康县长坝镇蒲家坝</v>
      </c>
      <c r="H866" s="2" t="str">
        <f>'[1]2025年已发货'!H:H</f>
        <v>穆星</v>
      </c>
      <c r="I866" s="2" t="str">
        <f>'[1]2025年已发货'!I:I</f>
        <v>18539951326/15109310092</v>
      </c>
      <c r="J866" s="2" vm="1" t="e">
        <f>_xlfn._xlws.FILTER(辅助信息!D:D,辅助信息!G:G=G866)</f>
        <v>#VALUE!</v>
      </c>
    </row>
    <row r="867" spans="1:10">
      <c r="A867" s="2" t="str">
        <f>'[1]2025年已发货'!A:A</f>
        <v>成实</v>
      </c>
      <c r="B867" s="2" t="str">
        <f>'[1]2025年已发货'!B:B</f>
        <v>高线 </v>
      </c>
      <c r="C867" s="2" t="str">
        <f>'[1]2025年已发货'!C:C</f>
        <v>HPB300 Φ12</v>
      </c>
      <c r="D867" s="2" t="str">
        <f>'[1]2025年已发货'!D:D</f>
        <v>吨</v>
      </c>
      <c r="E867" s="2">
        <f>'[1]2025年已发货'!E:E</f>
        <v>35</v>
      </c>
      <c r="F867" s="4">
        <f>'[1]2025年已发货'!F:F</f>
        <v>45715</v>
      </c>
      <c r="G867" s="2" t="str">
        <f>'[1]2025年已发货'!G:G</f>
        <v>（自永2标九局西南分公司钢筋棚）四川省自贡市骑龙镇大湾村</v>
      </c>
      <c r="H867" s="2" t="str">
        <f>'[1]2025年已发货'!H:H</f>
        <v>李智罡</v>
      </c>
      <c r="I867" s="2">
        <f>'[1]2025年已发货'!I:I</f>
        <v>15210015693</v>
      </c>
      <c r="J867" s="2" vm="1" t="e">
        <f>_xlfn._xlws.FILTER(辅助信息!D:D,辅助信息!G:G=G867)</f>
        <v>#VALUE!</v>
      </c>
    </row>
    <row r="868" spans="1:10">
      <c r="A868" s="2" t="str">
        <f>'[1]2025年已发货'!A:A</f>
        <v>德胜</v>
      </c>
      <c r="B868" s="2" t="str">
        <f>'[1]2025年已发货'!B:B</f>
        <v>螺纹钢</v>
      </c>
      <c r="C868" s="2" t="str">
        <f>'[1]2025年已发货'!C:C</f>
        <v>HRB500E Φ28×9米</v>
      </c>
      <c r="D868" s="2" t="str">
        <f>'[1]2025年已发货'!D:D</f>
        <v>吨</v>
      </c>
      <c r="E868" s="2">
        <f>'[1]2025年已发货'!E:E</f>
        <v>35</v>
      </c>
      <c r="F868" s="4">
        <f>'[1]2025年已发货'!F:F</f>
        <v>45715</v>
      </c>
      <c r="G868" s="2" t="str">
        <f>'[1]2025年已发货'!G:G</f>
        <v>自永4标一局四公司（四川省内江市隆昌市金鹅街道自永4标一局四公司钢筋棚）</v>
      </c>
      <c r="H868" s="2" t="str">
        <f>'[1]2025年已发货'!H:H</f>
        <v>郝优</v>
      </c>
      <c r="I868" s="2">
        <f>'[1]2025年已发货'!I:I</f>
        <v>13891371707</v>
      </c>
      <c r="J868" s="2" vm="1" t="e">
        <f>_xlfn._xlws.FILTER(辅助信息!D:D,辅助信息!G:G=G868)</f>
        <v>#VALUE!</v>
      </c>
    </row>
    <row r="869" spans="1:10">
      <c r="A869" s="2" t="str">
        <f>'[1]2025年已发货'!A:A</f>
        <v>德胜</v>
      </c>
      <c r="B869" s="2" t="str">
        <f>'[1]2025年已发货'!B:B</f>
        <v>螺纹钢</v>
      </c>
      <c r="C869" s="2" t="str">
        <f>'[1]2025年已发货'!C:C</f>
        <v>HRB500E Φ25×9米</v>
      </c>
      <c r="D869" s="2" t="str">
        <f>'[1]2025年已发货'!D:D</f>
        <v>吨</v>
      </c>
      <c r="E869" s="2">
        <f>'[1]2025年已发货'!E:E</f>
        <v>29</v>
      </c>
      <c r="F869" s="4">
        <f>'[1]2025年已发货'!F:F</f>
        <v>45715</v>
      </c>
      <c r="G869" s="2" t="str">
        <f>'[1]2025年已发货'!G:G</f>
        <v>自永4标一局四公司（四川省内江市隆昌市金鹅街道自永4标一局四公司钢筋棚）</v>
      </c>
      <c r="H869" s="2" t="str">
        <f>'[1]2025年已发货'!H:H</f>
        <v>郝优</v>
      </c>
      <c r="I869" s="2">
        <f>'[1]2025年已发货'!I:I</f>
        <v>13891371707</v>
      </c>
      <c r="J869" s="2" vm="1" t="e">
        <f>_xlfn._xlws.FILTER(辅助信息!D:D,辅助信息!G:G=G869)</f>
        <v>#VALUE!</v>
      </c>
    </row>
    <row r="870" spans="1:10">
      <c r="A870" s="2" t="str">
        <f>'[1]2025年已发货'!A:A</f>
        <v>德胜</v>
      </c>
      <c r="B870" s="2" t="str">
        <f>'[1]2025年已发货'!B:B</f>
        <v>螺纹钢</v>
      </c>
      <c r="C870" s="2" t="str">
        <f>'[1]2025年已发货'!C:C</f>
        <v>HRB500E Φ22×9米</v>
      </c>
      <c r="D870" s="2" t="str">
        <f>'[1]2025年已发货'!D:D</f>
        <v>吨</v>
      </c>
      <c r="E870" s="2">
        <f>'[1]2025年已发货'!E:E</f>
        <v>19</v>
      </c>
      <c r="F870" s="4">
        <f>'[1]2025年已发货'!F:F</f>
        <v>45715</v>
      </c>
      <c r="G870" s="2" t="str">
        <f>'[1]2025年已发货'!G:G</f>
        <v>自永4标一局四公司（四川省内江市隆昌市金鹅街道自永4标一局四公司钢筋棚）</v>
      </c>
      <c r="H870" s="2" t="str">
        <f>'[1]2025年已发货'!H:H</f>
        <v>郝优</v>
      </c>
      <c r="I870" s="2">
        <f>'[1]2025年已发货'!I:I</f>
        <v>13891371707</v>
      </c>
      <c r="J870" s="2" vm="1" t="e">
        <f>_xlfn._xlws.FILTER(辅助信息!D:D,辅助信息!G:G=G870)</f>
        <v>#VALUE!</v>
      </c>
    </row>
    <row r="871" spans="1:10">
      <c r="A871" s="2" t="str">
        <f>'[1]2025年已发货'!A:A</f>
        <v>德胜</v>
      </c>
      <c r="B871" s="2" t="str">
        <f>'[1]2025年已发货'!B:B</f>
        <v>螺纹钢</v>
      </c>
      <c r="C871" s="2" t="str">
        <f>'[1]2025年已发货'!C:C</f>
        <v>HRB400E Φ25×9米</v>
      </c>
      <c r="D871" s="2" t="str">
        <f>'[1]2025年已发货'!D:D</f>
        <v>吨</v>
      </c>
      <c r="E871" s="2">
        <f>'[1]2025年已发货'!E:E</f>
        <v>11</v>
      </c>
      <c r="F871" s="4">
        <f>'[1]2025年已发货'!F:F</f>
        <v>45715</v>
      </c>
      <c r="G871" s="2" t="str">
        <f>'[1]2025年已发货'!G:G</f>
        <v>自永4标一局四公司（四川省内江市隆昌市金鹅街道自永4标一局四公司钢筋棚）</v>
      </c>
      <c r="H871" s="2" t="str">
        <f>'[1]2025年已发货'!H:H</f>
        <v>郝优</v>
      </c>
      <c r="I871" s="2">
        <f>'[1]2025年已发货'!I:I</f>
        <v>13891371707</v>
      </c>
      <c r="J871" s="2" vm="1" t="e">
        <f>_xlfn._xlws.FILTER(辅助信息!D:D,辅助信息!G:G=G871)</f>
        <v>#VALUE!</v>
      </c>
    </row>
    <row r="872" spans="1:10">
      <c r="A872" s="2" t="str">
        <f>'[1]2025年已发货'!A:A</f>
        <v>德胜</v>
      </c>
      <c r="B872" s="2" t="str">
        <f>'[1]2025年已发货'!B:B</f>
        <v>螺纹钢</v>
      </c>
      <c r="C872" s="2" t="str">
        <f>'[1]2025年已发货'!C:C</f>
        <v>HRB400E Φ22×9米</v>
      </c>
      <c r="D872" s="2" t="str">
        <f>'[1]2025年已发货'!D:D</f>
        <v>吨</v>
      </c>
      <c r="E872" s="2">
        <f>'[1]2025年已发货'!E:E</f>
        <v>3</v>
      </c>
      <c r="F872" s="4">
        <f>'[1]2025年已发货'!F:F</f>
        <v>45715</v>
      </c>
      <c r="G872" s="2" t="str">
        <f>'[1]2025年已发货'!G:G</f>
        <v>自永4标一局四公司（四川省内江市隆昌市金鹅街道自永4标一局四公司钢筋棚）</v>
      </c>
      <c r="H872" s="2" t="str">
        <f>'[1]2025年已发货'!H:H</f>
        <v>郝优</v>
      </c>
      <c r="I872" s="2">
        <f>'[1]2025年已发货'!I:I</f>
        <v>13891371707</v>
      </c>
      <c r="J872" s="2" vm="1" t="e">
        <f>_xlfn._xlws.FILTER(辅助信息!D:D,辅助信息!G:G=G872)</f>
        <v>#VALUE!</v>
      </c>
    </row>
    <row r="873" spans="1:10">
      <c r="A873" s="2" t="str">
        <f>'[1]2025年已发货'!A:A</f>
        <v>德胜</v>
      </c>
      <c r="B873" s="2" t="str">
        <f>'[1]2025年已发货'!B:B</f>
        <v>螺纹钢</v>
      </c>
      <c r="C873" s="2" t="str">
        <f>'[1]2025年已发货'!C:C</f>
        <v>HRB400E Φ14×9米</v>
      </c>
      <c r="D873" s="2" t="str">
        <f>'[1]2025年已发货'!D:D</f>
        <v>吨</v>
      </c>
      <c r="E873" s="2">
        <f>'[1]2025年已发货'!E:E</f>
        <v>4</v>
      </c>
      <c r="F873" s="4">
        <f>'[1]2025年已发货'!F:F</f>
        <v>45715</v>
      </c>
      <c r="G873" s="2" t="str">
        <f>'[1]2025年已发货'!G:G</f>
        <v>自永4标一局四公司（四川省内江市隆昌市金鹅街道自永4标一局四公司钢筋棚）</v>
      </c>
      <c r="H873" s="2" t="str">
        <f>'[1]2025年已发货'!H:H</f>
        <v>郝优</v>
      </c>
      <c r="I873" s="2">
        <f>'[1]2025年已发货'!I:I</f>
        <v>13891371707</v>
      </c>
      <c r="J873" s="2" vm="1" t="e">
        <f>_xlfn._xlws.FILTER(辅助信息!D:D,辅助信息!G:G=G873)</f>
        <v>#VALUE!</v>
      </c>
    </row>
    <row r="874" spans="1:10">
      <c r="A874" s="2" t="str">
        <f>'[1]2025年已发货'!A:A</f>
        <v>德胜</v>
      </c>
      <c r="B874" s="2" t="str">
        <f>'[1]2025年已发货'!B:B</f>
        <v>螺纹钢</v>
      </c>
      <c r="C874" s="2" t="str">
        <f>'[1]2025年已发货'!C:C</f>
        <v>HRB400E Φ12×9米</v>
      </c>
      <c r="D874" s="2" t="str">
        <f>'[1]2025年已发货'!D:D</f>
        <v>吨</v>
      </c>
      <c r="E874" s="2">
        <f>'[1]2025年已发货'!E:E</f>
        <v>3</v>
      </c>
      <c r="F874" s="4">
        <f>'[1]2025年已发货'!F:F</f>
        <v>45715</v>
      </c>
      <c r="G874" s="2" t="str">
        <f>'[1]2025年已发货'!G:G</f>
        <v>自永4标一局四公司（四川省内江市隆昌市金鹅街道自永4标一局四公司钢筋棚）</v>
      </c>
      <c r="H874" s="2" t="str">
        <f>'[1]2025年已发货'!H:H</f>
        <v>郝优</v>
      </c>
      <c r="I874" s="2">
        <f>'[1]2025年已发货'!I:I</f>
        <v>13891371707</v>
      </c>
      <c r="J874" s="2" vm="1" t="e">
        <f>_xlfn._xlws.FILTER(辅助信息!D:D,辅助信息!G:G=G874)</f>
        <v>#VALUE!</v>
      </c>
    </row>
    <row r="875" spans="1:10">
      <c r="A875" s="2" t="str">
        <f>'[1]2025年已发货'!A:A</f>
        <v>德胜</v>
      </c>
      <c r="B875" s="2" t="str">
        <f>'[1]2025年已发货'!B:B</f>
        <v>螺纹钢</v>
      </c>
      <c r="C875" s="2" t="str">
        <f>'[1]2025年已发货'!C:C</f>
        <v>HRB400E Φ28 9m</v>
      </c>
      <c r="D875" s="2" t="str">
        <f>'[1]2025年已发货'!D:D</f>
        <v>吨</v>
      </c>
      <c r="E875" s="2">
        <f>'[1]2025年已发货'!E:E</f>
        <v>140</v>
      </c>
      <c r="F875" s="4">
        <f>'[1]2025年已发货'!F:F</f>
        <v>45715</v>
      </c>
      <c r="G875" s="2" t="str">
        <f>'[1]2025年已发货'!G:G</f>
        <v>（中铁广州局-成渝扩容2标）成渝扩容项目ZCB3-2标2＃拌和站【雁江区联盟桥东北50米(资资路) 】</v>
      </c>
      <c r="H875" s="2" t="str">
        <f>'[1]2025年已发货'!H:H</f>
        <v>刘沛琦</v>
      </c>
      <c r="I875" s="2">
        <f>'[1]2025年已发货'!I:I</f>
        <v>18011784798</v>
      </c>
      <c r="J875" s="2" vm="1" t="e">
        <f>_xlfn._xlws.FILTER(辅助信息!D:D,辅助信息!G:G=G875)</f>
        <v>#VALUE!</v>
      </c>
    </row>
    <row r="876" spans="1:10">
      <c r="A876" s="2" t="str">
        <f>'[1]2025年已发货'!A:A</f>
        <v>德胜</v>
      </c>
      <c r="B876" s="2" t="str">
        <f>'[1]2025年已发货'!B:B</f>
        <v>螺纹钢</v>
      </c>
      <c r="C876" s="2" t="str">
        <f>'[1]2025年已发货'!C:C</f>
        <v>HRB400E Φ28 9m</v>
      </c>
      <c r="D876" s="2" t="str">
        <f>'[1]2025年已发货'!D:D</f>
        <v>吨</v>
      </c>
      <c r="E876" s="2">
        <f>'[1]2025年已发货'!E:E</f>
        <v>70</v>
      </c>
      <c r="F876" s="4">
        <f>'[1]2025年已发货'!F:F</f>
        <v>45715</v>
      </c>
      <c r="G876" s="2" t="str">
        <f>'[1]2025年已发货'!G:G</f>
        <v>（中铁广州局-成渝扩容2标）四川省资阳市雁江区南双路杨家糖房</v>
      </c>
      <c r="H876" s="2" t="str">
        <f>'[1]2025年已发货'!H:H</f>
        <v>邓志强</v>
      </c>
      <c r="I876" s="2">
        <f>'[1]2025年已发货'!I:I</f>
        <v>17603045490</v>
      </c>
      <c r="J876" s="2" vm="1" t="e">
        <f>_xlfn._xlws.FILTER(辅助信息!D:D,辅助信息!G:G=G876)</f>
        <v>#VALUE!</v>
      </c>
    </row>
    <row r="877" spans="1:10">
      <c r="A877" s="2" t="str">
        <f>'[1]2025年已发货'!A:A</f>
        <v>德胜</v>
      </c>
      <c r="B877" s="2" t="str">
        <f>'[1]2025年已发货'!B:B</f>
        <v>螺纹钢</v>
      </c>
      <c r="C877" s="2" t="str">
        <f>'[1]2025年已发货'!C:C</f>
        <v>HRB400E Φ25 9m</v>
      </c>
      <c r="D877" s="2" t="str">
        <f>'[1]2025年已发货'!D:D</f>
        <v>吨</v>
      </c>
      <c r="E877" s="2">
        <f>'[1]2025年已发货'!E:E</f>
        <v>70</v>
      </c>
      <c r="F877" s="4">
        <f>'[1]2025年已发货'!F:F</f>
        <v>45715</v>
      </c>
      <c r="G877" s="2" t="str">
        <f>'[1]2025年已发货'!G:G</f>
        <v>（中铁广州局-成渝扩容2标）四川省资阳市雁江区南双路杨家糖房</v>
      </c>
      <c r="H877" s="2" t="str">
        <f>'[1]2025年已发货'!H:H</f>
        <v>邓志强</v>
      </c>
      <c r="I877" s="2">
        <f>'[1]2025年已发货'!I:I</f>
        <v>17603045490</v>
      </c>
      <c r="J877" s="2" vm="1" t="e">
        <f>_xlfn._xlws.FILTER(辅助信息!D:D,辅助信息!G:G=G877)</f>
        <v>#VALUE!</v>
      </c>
    </row>
    <row r="878" spans="1:10">
      <c r="A878" s="2" t="str">
        <f>'[1]2025年已发货'!A:A</f>
        <v>德胜</v>
      </c>
      <c r="B878" s="2" t="str">
        <f>'[1]2025年已发货'!B:B</f>
        <v>螺纹钢</v>
      </c>
      <c r="C878" s="2" t="str">
        <f>'[1]2025年已发货'!C:C</f>
        <v>HRB400E Φ25 12m</v>
      </c>
      <c r="D878" s="2" t="str">
        <f>'[1]2025年已发货'!D:D</f>
        <v>吨</v>
      </c>
      <c r="E878" s="2">
        <f>'[1]2025年已发货'!E:E</f>
        <v>70</v>
      </c>
      <c r="F878" s="4">
        <f>'[1]2025年已发货'!F:F</f>
        <v>45715</v>
      </c>
      <c r="G878" s="2" t="str">
        <f>'[1]2025年已发货'!G:G</f>
        <v>（中铁广州局-成渝扩容2标）四川省资阳市雁江区南双路杨家糖房</v>
      </c>
      <c r="H878" s="2" t="str">
        <f>'[1]2025年已发货'!H:H</f>
        <v>邓志强</v>
      </c>
      <c r="I878" s="2">
        <f>'[1]2025年已发货'!I:I</f>
        <v>17603045490</v>
      </c>
      <c r="J878" s="2" vm="1" t="e">
        <f>_xlfn._xlws.FILTER(辅助信息!D:D,辅助信息!G:G=G878)</f>
        <v>#VALUE!</v>
      </c>
    </row>
    <row r="879" spans="1:10">
      <c r="A879" s="2" t="str">
        <f>'[1]2025年已发货'!A:A</f>
        <v>成实</v>
      </c>
      <c r="B879" s="2" t="str">
        <f>'[1]2025年已发货'!B:B</f>
        <v>盘螺</v>
      </c>
      <c r="C879" s="2" t="str">
        <f>'[1]2025年已发货'!C:C</f>
        <v>HRB400E Φ8</v>
      </c>
      <c r="D879" s="2" t="str">
        <f>'[1]2025年已发货'!D:D</f>
        <v>吨</v>
      </c>
      <c r="E879" s="2">
        <f>'[1]2025年已发货'!E:E</f>
        <v>51</v>
      </c>
      <c r="F879" s="4">
        <f>'[1]2025年已发货'!F:F</f>
        <v>45715</v>
      </c>
      <c r="G879" s="2" t="str">
        <f>'[1]2025年已发货'!G:G</f>
        <v>（四川商建-射洪城乡一体化项目）遂宁市射洪市忠新幼儿园北侧约220米新溪小区</v>
      </c>
      <c r="H879" s="2" t="str">
        <f>'[1]2025年已发货'!H:H</f>
        <v>柏子刚</v>
      </c>
      <c r="I879" s="2">
        <f>'[1]2025年已发货'!I:I</f>
        <v>15692885305</v>
      </c>
      <c r="J879" s="2" t="str">
        <f>_xlfn._xlws.FILTER(辅助信息!D:D,辅助信息!G:G=G879)</f>
        <v>四川商建
射洪城乡一体化项目</v>
      </c>
    </row>
    <row r="880" spans="1:10">
      <c r="A880" s="2" t="str">
        <f>'[1]2025年已发货'!A:A</f>
        <v>成实</v>
      </c>
      <c r="B880" s="2" t="str">
        <f>'[1]2025年已发货'!B:B</f>
        <v>螺纹钢</v>
      </c>
      <c r="C880" s="2" t="str">
        <f>'[1]2025年已发货'!C:C</f>
        <v>HRB400E Φ12 9m</v>
      </c>
      <c r="D880" s="2" t="str">
        <f>'[1]2025年已发货'!D:D</f>
        <v>吨</v>
      </c>
      <c r="E880" s="2">
        <f>'[1]2025年已发货'!E:E</f>
        <v>20</v>
      </c>
      <c r="F880" s="4">
        <f>'[1]2025年已发货'!F:F</f>
        <v>45715</v>
      </c>
      <c r="G880" s="2" t="str">
        <f>'[1]2025年已发货'!G:G</f>
        <v>（四川商建-射洪城乡一体化项目）遂宁市射洪市忠新幼儿园北侧约220米新溪小区</v>
      </c>
      <c r="H880" s="2" t="str">
        <f>'[1]2025年已发货'!H:H</f>
        <v>柏子刚</v>
      </c>
      <c r="I880" s="2">
        <f>'[1]2025年已发货'!I:I</f>
        <v>15692885305</v>
      </c>
      <c r="J880" s="2" t="str">
        <f>_xlfn._xlws.FILTER(辅助信息!D:D,辅助信息!G:G=G880)</f>
        <v>四川商建
射洪城乡一体化项目</v>
      </c>
    </row>
    <row r="881" spans="1:10">
      <c r="A881" s="2" t="str">
        <f>'[1]2025年已发货'!A:A</f>
        <v>陕钢</v>
      </c>
      <c r="B881" s="2" t="str">
        <f>'[1]2025年已发货'!B:B</f>
        <v>螺纹钢</v>
      </c>
      <c r="C881" s="2" t="str">
        <f>'[1]2025年已发货'!C:C</f>
        <v>HRB400E Φ12 9m</v>
      </c>
      <c r="D881" s="2" t="str">
        <f>'[1]2025年已发货'!D:D</f>
        <v>吨</v>
      </c>
      <c r="E881" s="2">
        <f>'[1]2025年已发货'!E:E</f>
        <v>6</v>
      </c>
      <c r="F881" s="4">
        <f>'[1]2025年已发货'!F:F</f>
        <v>45715</v>
      </c>
      <c r="G881" s="2" t="str">
        <f>'[1]2025年已发货'!G:G</f>
        <v>（四川商建-射洪城乡一体化项目）遂宁市射洪市忠新幼儿园北侧约220米新溪小区</v>
      </c>
      <c r="H881" s="2" t="str">
        <f>'[1]2025年已发货'!H:H</f>
        <v>柏子刚</v>
      </c>
      <c r="I881" s="2">
        <f>'[1]2025年已发货'!I:I</f>
        <v>15692885305</v>
      </c>
      <c r="J881" s="2" t="str">
        <f>_xlfn._xlws.FILTER(辅助信息!D:D,辅助信息!G:G=G881)</f>
        <v>四川商建
射洪城乡一体化项目</v>
      </c>
    </row>
    <row r="882" spans="1:10">
      <c r="A882" s="2" t="str">
        <f>'[1]2025年已发货'!A:A</f>
        <v>陕钢</v>
      </c>
      <c r="B882" s="2" t="str">
        <f>'[1]2025年已发货'!B:B</f>
        <v>螺纹钢</v>
      </c>
      <c r="C882" s="2" t="str">
        <f>'[1]2025年已发货'!C:C</f>
        <v>HRB400E Φ18 9m</v>
      </c>
      <c r="D882" s="2" t="str">
        <f>'[1]2025年已发货'!D:D</f>
        <v>吨</v>
      </c>
      <c r="E882" s="2">
        <f>'[1]2025年已发货'!E:E</f>
        <v>24</v>
      </c>
      <c r="F882" s="4">
        <f>'[1]2025年已发货'!F:F</f>
        <v>45715</v>
      </c>
      <c r="G882" s="2" t="str">
        <f>'[1]2025年已发货'!G:G</f>
        <v>（四川商建-射洪城乡一体化项目）遂宁市射洪市忠新幼儿园北侧约220米新溪小区</v>
      </c>
      <c r="H882" s="2" t="str">
        <f>'[1]2025年已发货'!H:H</f>
        <v>柏子刚</v>
      </c>
      <c r="I882" s="2">
        <f>'[1]2025年已发货'!I:I</f>
        <v>15692885305</v>
      </c>
      <c r="J882" s="2" t="str">
        <f>_xlfn._xlws.FILTER(辅助信息!D:D,辅助信息!G:G=G882)</f>
        <v>四川商建
射洪城乡一体化项目</v>
      </c>
    </row>
    <row r="883" spans="1:10">
      <c r="A883" s="2" t="str">
        <f>'[1]2025年已发货'!A:A</f>
        <v>陕钢</v>
      </c>
      <c r="B883" s="2" t="str">
        <f>'[1]2025年已发货'!B:B</f>
        <v>螺纹钢</v>
      </c>
      <c r="C883" s="2" t="str">
        <f>'[1]2025年已发货'!C:C</f>
        <v>HRB400E Φ25 9m</v>
      </c>
      <c r="D883" s="2" t="str">
        <f>'[1]2025年已发货'!D:D</f>
        <v>吨</v>
      </c>
      <c r="E883" s="2">
        <f>'[1]2025年已发货'!E:E</f>
        <v>6</v>
      </c>
      <c r="F883" s="4">
        <f>'[1]2025年已发货'!F:F</f>
        <v>45715</v>
      </c>
      <c r="G883" s="2" t="str">
        <f>'[1]2025年已发货'!G:G</f>
        <v>（四川商建-射洪城乡一体化项目）遂宁市射洪市忠新幼儿园北侧约220米新溪小区</v>
      </c>
      <c r="H883" s="2" t="str">
        <f>'[1]2025年已发货'!H:H</f>
        <v>柏子刚</v>
      </c>
      <c r="I883" s="2">
        <f>'[1]2025年已发货'!I:I</f>
        <v>15692885305</v>
      </c>
      <c r="J883" s="2" t="str">
        <f>_xlfn._xlws.FILTER(辅助信息!D:D,辅助信息!G:G=G883)</f>
        <v>四川商建
射洪城乡一体化项目</v>
      </c>
    </row>
    <row r="884" spans="1:10">
      <c r="A884" s="2" t="str">
        <f>'[1]2025年已发货'!A:A</f>
        <v>晋邦</v>
      </c>
      <c r="B884" s="2" t="str">
        <f>'[1]2025年已发货'!B:B</f>
        <v>盘螺</v>
      </c>
      <c r="C884" s="2" t="str">
        <f>'[1]2025年已发货'!C:C</f>
        <v>HRB400E Φ8</v>
      </c>
      <c r="D884" s="2" t="str">
        <f>'[1]2025年已发货'!D:D</f>
        <v>吨</v>
      </c>
      <c r="E884" s="2">
        <f>'[1]2025年已发货'!E:E</f>
        <v>15</v>
      </c>
      <c r="F884" s="4">
        <f>'[1]2025年已发货'!F:F</f>
        <v>45715</v>
      </c>
      <c r="G884" s="2" t="str">
        <f>'[1]2025年已发货'!G:G</f>
        <v>（商投建工达州中医药科技园-4工区-2号楼）达州市通川区达州中医药职业学院犀牛大道北段</v>
      </c>
      <c r="H884" s="2" t="str">
        <f>'[1]2025年已发货'!H:H</f>
        <v>张扬</v>
      </c>
      <c r="I884" s="2">
        <f>'[1]2025年已发货'!I:I</f>
        <v>18381904567</v>
      </c>
      <c r="J884" s="2" t="str">
        <f>_xlfn._xlws.FILTER(辅助信息!D:D,辅助信息!G:G=G884)</f>
        <v>商投建工达州中医药科技园</v>
      </c>
    </row>
    <row r="885" spans="1:10">
      <c r="A885" s="2" t="str">
        <f>'[1]2025年已发货'!A:A</f>
        <v>晋邦</v>
      </c>
      <c r="B885" s="2" t="str">
        <f>'[1]2025年已发货'!B:B</f>
        <v>盘螺</v>
      </c>
      <c r="C885" s="2" t="str">
        <f>'[1]2025年已发货'!C:C</f>
        <v>HRB400E Φ10</v>
      </c>
      <c r="D885" s="2" t="str">
        <f>'[1]2025年已发货'!D:D</f>
        <v>吨</v>
      </c>
      <c r="E885" s="2">
        <f>'[1]2025年已发货'!E:E</f>
        <v>25</v>
      </c>
      <c r="F885" s="4">
        <f>'[1]2025年已发货'!F:F</f>
        <v>45715</v>
      </c>
      <c r="G885" s="2" t="str">
        <f>'[1]2025年已发货'!G:G</f>
        <v>（商投建工达州中医药科技园-4工区-2号楼）达州市通川区达州中医药职业学院犀牛大道北段</v>
      </c>
      <c r="H885" s="2" t="str">
        <f>'[1]2025年已发货'!H:H</f>
        <v>张扬</v>
      </c>
      <c r="I885" s="2">
        <f>'[1]2025年已发货'!I:I</f>
        <v>18381904567</v>
      </c>
      <c r="J885" s="2" t="str">
        <f>_xlfn._xlws.FILTER(辅助信息!D:D,辅助信息!G:G=G885)</f>
        <v>商投建工达州中医药科技园</v>
      </c>
    </row>
    <row r="886" spans="1:10">
      <c r="A886" s="2" t="str">
        <f>'[1]2025年已发货'!A:A</f>
        <v>晋邦</v>
      </c>
      <c r="B886" s="2" t="str">
        <f>'[1]2025年已发货'!B:B</f>
        <v>高线</v>
      </c>
      <c r="C886" s="2" t="str">
        <f>'[1]2025年已发货'!C:C</f>
        <v>HPB300Φ6</v>
      </c>
      <c r="D886" s="2" t="str">
        <f>'[1]2025年已发货'!D:D</f>
        <v>吨</v>
      </c>
      <c r="E886" s="2">
        <f>'[1]2025年已发货'!E:E</f>
        <v>5</v>
      </c>
      <c r="F886" s="4">
        <f>'[1]2025年已发货'!F:F</f>
        <v>45715</v>
      </c>
      <c r="G886" s="2" t="str">
        <f>'[1]2025年已发货'!G:G</f>
        <v>（十九冶-江龙高速一分部）重庆市云阳县X886附近中国十九冶开云高速项目总包部西98米*复兴互通收尾</v>
      </c>
      <c r="H886" s="2" t="str">
        <f>'[1]2025年已发货'!H:H</f>
        <v>吴章红</v>
      </c>
      <c r="I886" s="2">
        <f>'[1]2025年已发货'!I:I</f>
        <v>18628165772</v>
      </c>
      <c r="J886" s="2" vm="1" t="e">
        <f>_xlfn._xlws.FILTER(辅助信息!D:D,辅助信息!G:G=G886)</f>
        <v>#VALUE!</v>
      </c>
    </row>
    <row r="887" spans="1:10">
      <c r="A887" s="2" t="str">
        <f>'[1]2025年已发货'!A:A</f>
        <v>晋邦</v>
      </c>
      <c r="B887" s="2" t="str">
        <f>'[1]2025年已发货'!B:B</f>
        <v>高线</v>
      </c>
      <c r="C887" s="2" t="str">
        <f>'[1]2025年已发货'!C:C</f>
        <v>HPB300Φ8</v>
      </c>
      <c r="D887" s="2" t="str">
        <f>'[1]2025年已发货'!D:D</f>
        <v>吨</v>
      </c>
      <c r="E887" s="2">
        <f>'[1]2025年已发货'!E:E</f>
        <v>2</v>
      </c>
      <c r="F887" s="4">
        <f>'[1]2025年已发货'!F:F</f>
        <v>45715</v>
      </c>
      <c r="G887" s="2" t="str">
        <f>'[1]2025年已发货'!G:G</f>
        <v>（十九冶-江龙高速一分部）重庆市云阳县X886附近中国十九冶开云高速项目总包部西98米*复兴互通收尾</v>
      </c>
      <c r="H887" s="2" t="str">
        <f>'[1]2025年已发货'!H:H</f>
        <v>吴章红</v>
      </c>
      <c r="I887" s="2">
        <f>'[1]2025年已发货'!I:I</f>
        <v>18628165772</v>
      </c>
      <c r="J887" s="2" vm="1" t="e">
        <f>_xlfn._xlws.FILTER(辅助信息!D:D,辅助信息!G:G=G887)</f>
        <v>#VALUE!</v>
      </c>
    </row>
    <row r="888" spans="1:10">
      <c r="A888" s="2" t="str">
        <f>'[1]2025年已发货'!A:A</f>
        <v>晋邦</v>
      </c>
      <c r="B888" s="2" t="str">
        <f>'[1]2025年已发货'!B:B</f>
        <v>螺纹钢</v>
      </c>
      <c r="C888" s="2" t="str">
        <f>'[1]2025年已发货'!C:C</f>
        <v>HRB400E Φ12 9m</v>
      </c>
      <c r="D888" s="2" t="str">
        <f>'[1]2025年已发货'!D:D</f>
        <v>吨</v>
      </c>
      <c r="E888" s="2">
        <f>'[1]2025年已发货'!E:E</f>
        <v>100</v>
      </c>
      <c r="F888" s="4">
        <f>'[1]2025年已发货'!F:F</f>
        <v>45715</v>
      </c>
      <c r="G888" s="2" t="str">
        <f>'[1]2025年已发货'!G:G</f>
        <v>（十九冶-江龙高速一分部）重庆市云阳县X886附近中国十九冶开云高速项目总包部西98米*复兴互通预制梁场</v>
      </c>
      <c r="H888" s="2" t="str">
        <f>'[1]2025年已发货'!H:H</f>
        <v>吴章红</v>
      </c>
      <c r="I888" s="2">
        <f>'[1]2025年已发货'!I:I</f>
        <v>18628165772</v>
      </c>
      <c r="J888" s="2" vm="1" t="e">
        <f>_xlfn._xlws.FILTER(辅助信息!D:D,辅助信息!G:G=G888)</f>
        <v>#VALUE!</v>
      </c>
    </row>
    <row r="889" spans="1:10">
      <c r="A889" s="2" t="str">
        <f>'[1]2025年已发货'!A:A</f>
        <v>八局</v>
      </c>
      <c r="B889" s="2" t="str">
        <f>'[1]2025年已发货'!B:B</f>
        <v>高线</v>
      </c>
      <c r="C889" s="2" t="str">
        <f>'[1]2025年已发货'!C:C</f>
        <v>HPB300 Φ10</v>
      </c>
      <c r="D889" s="2" t="str">
        <f>'[1]2025年已发货'!D:D</f>
        <v>吨</v>
      </c>
      <c r="E889" s="2">
        <f>'[1]2025年已发货'!E:E</f>
        <v>35</v>
      </c>
      <c r="F889" s="4">
        <f>'[1]2025年已发货'!F:F</f>
        <v>45715</v>
      </c>
      <c r="G889" s="2" t="str">
        <f>'[1]2025年已发货'!G:G</f>
        <v>自永4标一局四公司（四川省内江市隆昌市金鹅街道自永4标一局四公司钢筋棚）</v>
      </c>
      <c r="H889" s="2" t="str">
        <f>'[1]2025年已发货'!H:H</f>
        <v>郝优</v>
      </c>
      <c r="I889" s="2">
        <f>'[1]2025年已发货'!I:I</f>
        <v>13891371707</v>
      </c>
      <c r="J889" s="2" vm="1" t="e">
        <f>_xlfn._xlws.FILTER(辅助信息!D:D,辅助信息!G:G=G889)</f>
        <v>#VALUE!</v>
      </c>
    </row>
    <row r="890" spans="1:10">
      <c r="A890" s="2" t="str">
        <f>'[1]2025年已发货'!A:A</f>
        <v>八局</v>
      </c>
      <c r="B890" s="2" t="str">
        <f>'[1]2025年已发货'!B:B</f>
        <v>螺纹钢 </v>
      </c>
      <c r="C890" s="2" t="str">
        <f>'[1]2025年已发货'!C:C</f>
        <v>HRB500E Φ28×12米</v>
      </c>
      <c r="D890" s="2" t="str">
        <f>'[1]2025年已发货'!D:D</f>
        <v>吨</v>
      </c>
      <c r="E890" s="2">
        <f>'[1]2025年已发货'!E:E</f>
        <v>35</v>
      </c>
      <c r="F890" s="4">
        <f>'[1]2025年已发货'!F:F</f>
        <v>45715</v>
      </c>
      <c r="G890" s="2" t="str">
        <f>'[1]2025年已发货'!G:G</f>
        <v>自永4标一局四公司（四川省内江市隆昌市金鹅街道自永4标一局四公司钢筋棚）</v>
      </c>
      <c r="H890" s="2" t="str">
        <f>'[1]2025年已发货'!H:H</f>
        <v>郝优</v>
      </c>
      <c r="I890" s="2">
        <f>'[1]2025年已发货'!I:I</f>
        <v>13891371707</v>
      </c>
      <c r="J890" s="2" vm="1" t="e">
        <f>_xlfn._xlws.FILTER(辅助信息!D:D,辅助信息!G:G=G890)</f>
        <v>#VALUE!</v>
      </c>
    </row>
    <row r="891" spans="1:10">
      <c r="A891" s="2" t="str">
        <f>'[1]2025年已发货'!A:A</f>
        <v>八局</v>
      </c>
      <c r="B891" s="2" t="str">
        <f>'[1]2025年已发货'!B:B</f>
        <v>螺纹钢</v>
      </c>
      <c r="C891" s="2" t="str">
        <f>'[1]2025年已发货'!C:C</f>
        <v>HRB400E Φ20×9米</v>
      </c>
      <c r="D891" s="2" t="str">
        <f>'[1]2025年已发货'!D:D</f>
        <v>吨</v>
      </c>
      <c r="E891" s="2">
        <f>'[1]2025年已发货'!E:E</f>
        <v>12</v>
      </c>
      <c r="F891" s="4">
        <f>'[1]2025年已发货'!F:F</f>
        <v>45715</v>
      </c>
      <c r="G891" s="2" t="str">
        <f>'[1]2025年已发货'!G:G</f>
        <v>自永4标一局四公司（四川省内江市隆昌市金鹅街道自永4标一局四公司钢筋棚）</v>
      </c>
      <c r="H891" s="2" t="str">
        <f>'[1]2025年已发货'!H:H</f>
        <v>郝优</v>
      </c>
      <c r="I891" s="2">
        <f>'[1]2025年已发货'!I:I</f>
        <v>13891371707</v>
      </c>
      <c r="J891" s="2" vm="1" t="e">
        <f>_xlfn._xlws.FILTER(辅助信息!D:D,辅助信息!G:G=G891)</f>
        <v>#VALUE!</v>
      </c>
    </row>
    <row r="892" spans="1:10">
      <c r="A892" s="2" t="str">
        <f>'[1]2025年已发货'!A:A</f>
        <v>八局</v>
      </c>
      <c r="B892" s="2" t="str">
        <f>'[1]2025年已发货'!B:B</f>
        <v>高线</v>
      </c>
      <c r="C892" s="2" t="str">
        <f>'[1]2025年已发货'!C:C</f>
        <v>HPB300 Φ10</v>
      </c>
      <c r="D892" s="2" t="str">
        <f>'[1]2025年已发货'!D:D</f>
        <v>吨</v>
      </c>
      <c r="E892" s="2">
        <f>'[1]2025年已发货'!E:E</f>
        <v>24</v>
      </c>
      <c r="F892" s="4">
        <f>'[1]2025年已发货'!F:F</f>
        <v>45715</v>
      </c>
      <c r="G892" s="2" t="str">
        <f>'[1]2025年已发货'!G:G</f>
        <v>自永4标一局四公司（四川省内江市隆昌市金鹅街道自永4标一局四公司钢筋棚）</v>
      </c>
      <c r="H892" s="2" t="str">
        <f>'[1]2025年已发货'!H:H</f>
        <v>郝优</v>
      </c>
      <c r="I892" s="2">
        <f>'[1]2025年已发货'!I:I</f>
        <v>13891371707</v>
      </c>
      <c r="J892" s="2" vm="1" t="e">
        <f>_xlfn._xlws.FILTER(辅助信息!D:D,辅助信息!G:G=G892)</f>
        <v>#VALUE!</v>
      </c>
    </row>
    <row r="893" spans="1:10">
      <c r="A893" s="2" t="str">
        <f>'[1]2025年已发货'!A:A</f>
        <v>八局</v>
      </c>
      <c r="B893" s="2" t="str">
        <f>'[1]2025年已发货'!B:B</f>
        <v>盘圆</v>
      </c>
      <c r="C893" s="2" t="str">
        <f>'[1]2025年已发货'!C:C</f>
        <v>HPB300Ф8</v>
      </c>
      <c r="D893" s="2" t="str">
        <f>'[1]2025年已发货'!D:D</f>
        <v>吨</v>
      </c>
      <c r="E893" s="2">
        <f>'[1]2025年已发货'!E:E</f>
        <v>35</v>
      </c>
      <c r="F893" s="4">
        <f>'[1]2025年已发货'!F:F</f>
        <v>45715</v>
      </c>
      <c r="G893" s="2" t="str">
        <f>'[1]2025年已发货'!G:G</f>
        <v>（中铁一局四公司康新高速TJ1-1标贡不卡隧道）四川省甘孜州康定市折多塘村车管所旁</v>
      </c>
      <c r="H893" s="2" t="str">
        <f>'[1]2025年已发货'!H:H</f>
        <v>王锡俊</v>
      </c>
      <c r="I893" s="2">
        <f>'[1]2025年已发货'!I:I</f>
        <v>18736877891</v>
      </c>
      <c r="J893" s="2" vm="1" t="e">
        <f>_xlfn._xlws.FILTER(辅助信息!D:D,辅助信息!G:G=G893)</f>
        <v>#VALUE!</v>
      </c>
    </row>
    <row r="894" spans="1:10">
      <c r="A894" s="2" t="str">
        <f>'[1]2025年已发货'!A:A</f>
        <v>八局</v>
      </c>
      <c r="B894" s="2" t="str">
        <f>'[1]2025年已发货'!B:B</f>
        <v>高线</v>
      </c>
      <c r="C894" s="2" t="str">
        <f>'[1]2025年已发货'!C:C</f>
        <v>HPB300Φ10</v>
      </c>
      <c r="D894" s="2" t="str">
        <f>'[1]2025年已发货'!D:D</f>
        <v>吨</v>
      </c>
      <c r="E894" s="2">
        <f>'[1]2025年已发货'!E:E</f>
        <v>70</v>
      </c>
      <c r="F894" s="4">
        <f>'[1]2025年已发货'!F:F</f>
        <v>45715</v>
      </c>
      <c r="G894" s="2" t="str">
        <f>'[1]2025年已发货'!G:G</f>
        <v>（中铁三局-铜资高速1标）四川省资阳市安岳县石羊镇猫坝村2#钢筋场</v>
      </c>
      <c r="H894" s="2" t="str">
        <f>'[1]2025年已发货'!H:H</f>
        <v>王雪</v>
      </c>
      <c r="I894" s="2">
        <f>'[1]2025年已发货'!I:I</f>
        <v>18729676589</v>
      </c>
      <c r="J894" s="2" vm="1" t="e">
        <f>_xlfn._xlws.FILTER(辅助信息!D:D,辅助信息!G:G=G894)</f>
        <v>#VALUE!</v>
      </c>
    </row>
    <row r="895" spans="1:10">
      <c r="A895" s="2" t="str">
        <f>'[1]2025年已发货'!A:A</f>
        <v>陕钢</v>
      </c>
      <c r="B895" s="2" t="str">
        <f>'[1]2025年已发货'!B:B</f>
        <v>高线</v>
      </c>
      <c r="C895" s="2" t="str">
        <f>'[1]2025年已发货'!C:C</f>
        <v>HPB300Φ12</v>
      </c>
      <c r="D895" s="2" t="str">
        <f>'[1]2025年已发货'!D:D</f>
        <v>吨</v>
      </c>
      <c r="E895" s="2">
        <f>'[1]2025年已发货'!E:E</f>
        <v>70</v>
      </c>
      <c r="F895" s="4">
        <f>'[1]2025年已发货'!F:F</f>
        <v>45716</v>
      </c>
      <c r="G895" s="2" t="str">
        <f>'[1]2025年已发货'!G:G</f>
        <v>（中铁三局-铜资高速1标）四川省资阳市安岳县石羊镇猫坝村2#钢筋场</v>
      </c>
      <c r="H895" s="2" t="str">
        <f>'[1]2025年已发货'!H:H</f>
        <v>王雪</v>
      </c>
      <c r="I895" s="2">
        <f>'[1]2025年已发货'!I:I</f>
        <v>18729676589</v>
      </c>
      <c r="J895" s="2" vm="1" t="e">
        <f>_xlfn._xlws.FILTER(辅助信息!D:D,辅助信息!G:G=G895)</f>
        <v>#VALUE!</v>
      </c>
    </row>
    <row r="896" spans="1:10">
      <c r="A896" s="2" t="str">
        <f>'[1]2025年已发货'!A:A</f>
        <v>达钢</v>
      </c>
      <c r="B896" s="2" t="str">
        <f>'[1]2025年已发货'!B:B</f>
        <v>螺纹钢</v>
      </c>
      <c r="C896" s="2" t="str">
        <f>'[1]2025年已发货'!C:C</f>
        <v>HRB400E Φ32 9m</v>
      </c>
      <c r="D896" s="2" t="str">
        <f>'[1]2025年已发货'!D:D</f>
        <v>吨</v>
      </c>
      <c r="E896" s="2">
        <f>'[1]2025年已发货'!E:E</f>
        <v>45</v>
      </c>
      <c r="F896" s="4">
        <f>'[1]2025年已发货'!F:F</f>
        <v>45716</v>
      </c>
      <c r="G896" s="2" t="str">
        <f>'[1]2025年已发货'!G:G</f>
        <v>（五冶达州国道542项目-一工区桥梁一工段）四川省达州市四川省达州市达川区石桥镇武寨村</v>
      </c>
      <c r="H896" s="2" t="str">
        <f>'[1]2025年已发货'!H:H</f>
        <v>杨勇</v>
      </c>
      <c r="I896" s="2">
        <f>'[1]2025年已发货'!I:I</f>
        <v>18398563998</v>
      </c>
      <c r="J896" s="2" vm="1" t="e">
        <f>_xlfn._xlws.FILTER(辅助信息!D:D,辅助信息!G:G=G896)</f>
        <v>#VALUE!</v>
      </c>
    </row>
    <row r="897" spans="1:10">
      <c r="A897" s="2" t="str">
        <f>'[1]2025年已发货'!A:A</f>
        <v>德胜</v>
      </c>
      <c r="B897" s="2" t="str">
        <f>'[1]2025年已发货'!B:B</f>
        <v>螺纹钢</v>
      </c>
      <c r="C897" s="2" t="str">
        <f>'[1]2025年已发货'!C:C</f>
        <v>HRB400EФ18*9m</v>
      </c>
      <c r="D897" s="2" t="str">
        <f>'[1]2025年已发货'!D:D</f>
        <v>吨</v>
      </c>
      <c r="E897" s="2">
        <f>'[1]2025年已发货'!E:E</f>
        <v>105</v>
      </c>
      <c r="F897" s="4">
        <f>'[1]2025年已发货'!F:F</f>
        <v>45716</v>
      </c>
      <c r="G897" s="2" t="str">
        <f>'[1]2025年已发货'!G:G</f>
        <v>（中铁一局四建康新高速TJ1-2标）四川省甘孜州康定市318国道玉顶积雪观景台旁</v>
      </c>
      <c r="H897" s="2" t="str">
        <f>'[1]2025年已发货'!H:H</f>
        <v>宋健</v>
      </c>
      <c r="I897" s="2">
        <f>'[1]2025年已发货'!I:I</f>
        <v>15691628566</v>
      </c>
      <c r="J897" s="2" vm="1" t="e">
        <f>_xlfn._xlws.FILTER(辅助信息!D:D,辅助信息!G:G=G897)</f>
        <v>#VALUE!</v>
      </c>
    </row>
    <row r="898" spans="1:10">
      <c r="A898" s="2" t="str">
        <f>'[1]2025年已发货'!A:A</f>
        <v>德胜</v>
      </c>
      <c r="B898" s="2" t="str">
        <f>'[1]2025年已发货'!B:B</f>
        <v>螺纹钢</v>
      </c>
      <c r="C898" s="2" t="str">
        <f>'[1]2025年已发货'!C:C</f>
        <v>HRB400EФ22*9m</v>
      </c>
      <c r="D898" s="2" t="str">
        <f>'[1]2025年已发货'!D:D</f>
        <v>吨</v>
      </c>
      <c r="E898" s="2">
        <f>'[1]2025年已发货'!E:E</f>
        <v>35</v>
      </c>
      <c r="F898" s="4">
        <f>'[1]2025年已发货'!F:F</f>
        <v>45716</v>
      </c>
      <c r="G898" s="2" t="str">
        <f>'[1]2025年已发货'!G:G</f>
        <v>（中铁一局四建康新高速TJ1-2标）四川省甘孜州康定市318国道玉顶积雪观景台旁</v>
      </c>
      <c r="H898" s="2" t="str">
        <f>'[1]2025年已发货'!H:H</f>
        <v>宋健</v>
      </c>
      <c r="I898" s="2">
        <f>'[1]2025年已发货'!I:I</f>
        <v>15691628566</v>
      </c>
      <c r="J898" s="2" vm="1" t="e">
        <f>_xlfn._xlws.FILTER(辅助信息!D:D,辅助信息!G:G=G898)</f>
        <v>#VALUE!</v>
      </c>
    </row>
    <row r="899" spans="1:10">
      <c r="A899" s="2" t="str">
        <f>'[1]2025年已发货'!A:A</f>
        <v>德胜</v>
      </c>
      <c r="B899" s="2" t="str">
        <f>'[1]2025年已发货'!B:B</f>
        <v>螺纹钢</v>
      </c>
      <c r="C899" s="2" t="str">
        <f>'[1]2025年已发货'!C:C</f>
        <v>HRB400EФ25*9m</v>
      </c>
      <c r="D899" s="2" t="str">
        <f>'[1]2025年已发货'!D:D</f>
        <v>吨</v>
      </c>
      <c r="E899" s="2">
        <f>'[1]2025年已发货'!E:E</f>
        <v>70</v>
      </c>
      <c r="F899" s="4">
        <f>'[1]2025年已发货'!F:F</f>
        <v>45716</v>
      </c>
      <c r="G899" s="2" t="str">
        <f>'[1]2025年已发货'!G:G</f>
        <v>（中铁六局呼和公司康新高速TJ4-2标）四川省甘孜藏族自治州康定市新都桥镇东俄罗三村中建八局搅拌站旁</v>
      </c>
      <c r="H899" s="2" t="str">
        <f>'[1]2025年已发货'!H:H</f>
        <v>许文刚</v>
      </c>
      <c r="I899" s="2">
        <f>'[1]2025年已发货'!I:I</f>
        <v>15848808186</v>
      </c>
      <c r="J899" s="2" vm="1" t="e">
        <f>_xlfn._xlws.FILTER(辅助信息!D:D,辅助信息!G:G=G899)</f>
        <v>#VALUE!</v>
      </c>
    </row>
    <row r="900" spans="1:10">
      <c r="A900" s="2" t="str">
        <f>'[1]2025年已发货'!A:A</f>
        <v>成实</v>
      </c>
      <c r="B900" s="2" t="str">
        <f>'[1]2025年已发货'!B:B</f>
        <v>盘圆</v>
      </c>
      <c r="C900" s="2" t="str">
        <f>'[1]2025年已发货'!C:C</f>
        <v>HPB300Ф8</v>
      </c>
      <c r="D900" s="2" t="str">
        <f>'[1]2025年已发货'!D:D</f>
        <v>吨</v>
      </c>
      <c r="E900" s="2">
        <f>'[1]2025年已发货'!E:E</f>
        <v>35</v>
      </c>
      <c r="F900" s="4">
        <f>'[1]2025年已发货'!F:F</f>
        <v>45716</v>
      </c>
      <c r="G900" s="2" t="str">
        <f>'[1]2025年已发货'!G:G</f>
        <v>（中铁一局四建康新高速TJ1-2标）四川省甘孜州康定市318国道玉顶积雪观景台旁</v>
      </c>
      <c r="H900" s="2" t="str">
        <f>'[1]2025年已发货'!H:H</f>
        <v>宋健</v>
      </c>
      <c r="I900" s="2">
        <f>'[1]2025年已发货'!I:I</f>
        <v>15691628566</v>
      </c>
      <c r="J900" s="2" vm="1" t="e">
        <f>_xlfn._xlws.FILTER(辅助信息!D:D,辅助信息!G:G=G900)</f>
        <v>#VALUE!</v>
      </c>
    </row>
    <row r="901" spans="1:10">
      <c r="A901" s="2" t="str">
        <f>'[1]2025年已发货'!A:A</f>
        <v>成实</v>
      </c>
      <c r="B901" s="2" t="str">
        <f>'[1]2025年已发货'!B:B</f>
        <v>盘螺</v>
      </c>
      <c r="C901" s="2" t="str">
        <f>'[1]2025年已发货'!C:C</f>
        <v>HRB400E Φ14</v>
      </c>
      <c r="D901" s="2" t="str">
        <f>'[1]2025年已发货'!D:D</f>
        <v>吨</v>
      </c>
      <c r="E901" s="2">
        <f>'[1]2025年已发货'!E:E</f>
        <v>35</v>
      </c>
      <c r="F901" s="4">
        <f>'[1]2025年已发货'!F:F</f>
        <v>45717</v>
      </c>
      <c r="G901" s="2" t="str">
        <f>'[1]2025年已发货'!G:G</f>
        <v>（自永1标八局二分公司钢筋棚）四川省自贡市大安区牛佛镇</v>
      </c>
      <c r="H901" s="2" t="str">
        <f>'[1]2025年已发货'!H:H</f>
        <v>沈维良</v>
      </c>
      <c r="I901" s="2">
        <f>'[1]2025年已发货'!I:I</f>
        <v>18980505177</v>
      </c>
      <c r="J901" s="2" vm="1" t="e">
        <f>_xlfn._xlws.FILTER(辅助信息!D:D,辅助信息!G:G=G901)</f>
        <v>#VALUE!</v>
      </c>
    </row>
    <row r="902" spans="1:10">
      <c r="A902" s="2" t="str">
        <f>'[1]2025年已发货'!A:A</f>
        <v>成实</v>
      </c>
      <c r="B902" s="2" t="str">
        <f>'[1]2025年已发货'!B:B</f>
        <v>高线</v>
      </c>
      <c r="C902" s="2" t="str">
        <f>'[1]2025年已发货'!C:C</f>
        <v>HPB300 Φ12</v>
      </c>
      <c r="D902" s="2" t="str">
        <f>'[1]2025年已发货'!D:D</f>
        <v>吨</v>
      </c>
      <c r="E902" s="2">
        <f>'[1]2025年已发货'!E:E</f>
        <v>35</v>
      </c>
      <c r="F902" s="4">
        <f>'[1]2025年已发货'!F:F</f>
        <v>45717</v>
      </c>
      <c r="G902" s="2" t="str">
        <f>'[1]2025年已发货'!G:G</f>
        <v>（自永1标八局二分公司钢筋棚）四川省自贡市大安区牛佛镇</v>
      </c>
      <c r="H902" s="2" t="str">
        <f>'[1]2025年已发货'!H:H</f>
        <v>沈维良</v>
      </c>
      <c r="I902" s="2">
        <f>'[1]2025年已发货'!I:I</f>
        <v>18980505177</v>
      </c>
      <c r="J902" s="2" vm="1" t="e">
        <f>_xlfn._xlws.FILTER(辅助信息!D:D,辅助信息!G:G=G902)</f>
        <v>#VALUE!</v>
      </c>
    </row>
    <row r="903" spans="1:10">
      <c r="A903" s="2" t="str">
        <f>'[1]2025年已发货'!A:A</f>
        <v>达钢</v>
      </c>
      <c r="B903" s="2" t="str">
        <f>'[1]2025年已发货'!B:B</f>
        <v>盘螺</v>
      </c>
      <c r="C903" s="2" t="str">
        <f>'[1]2025年已发货'!C:C</f>
        <v>HRB400E Φ8</v>
      </c>
      <c r="D903" s="2" t="str">
        <f>'[1]2025年已发货'!D:D</f>
        <v>吨</v>
      </c>
      <c r="E903" s="2">
        <f>'[1]2025年已发货'!E:E</f>
        <v>10</v>
      </c>
      <c r="F903" s="4">
        <f>'[1]2025年已发货'!F:F</f>
        <v>45717</v>
      </c>
      <c r="G903" s="2" t="str">
        <f>'[1]2025年已发货'!G:G</f>
        <v>(五冶钢构医学科学产业园建设项目房建三部-一标（7-2）)四川省南充市顺庆区搬罾街道学府大道二段</v>
      </c>
      <c r="H903" s="2" t="str">
        <f>'[1]2025年已发货'!H:H</f>
        <v>郑林</v>
      </c>
      <c r="I903" s="2">
        <f>'[1]2025年已发货'!I:I</f>
        <v>18349955455</v>
      </c>
      <c r="J903" s="2" t="str">
        <f>_xlfn._xlws.FILTER(辅助信息!D:D,辅助信息!G:G=G903)</f>
        <v>五冶钢构南充医学科学产业园建设项目</v>
      </c>
    </row>
    <row r="904" spans="1:10">
      <c r="A904" s="2" t="str">
        <f>'[1]2025年已发货'!A:A</f>
        <v>达钢</v>
      </c>
      <c r="B904" s="2" t="str">
        <f>'[1]2025年已发货'!B:B</f>
        <v>盘螺</v>
      </c>
      <c r="C904" s="2" t="str">
        <f>'[1]2025年已发货'!C:C</f>
        <v>HRB400E Φ10</v>
      </c>
      <c r="D904" s="2" t="str">
        <f>'[1]2025年已发货'!D:D</f>
        <v>吨</v>
      </c>
      <c r="E904" s="2">
        <f>'[1]2025年已发货'!E:E</f>
        <v>7.5</v>
      </c>
      <c r="F904" s="4">
        <f>'[1]2025年已发货'!F:F</f>
        <v>45717</v>
      </c>
      <c r="G904" s="2" t="str">
        <f>'[1]2025年已发货'!G:G</f>
        <v>(五冶钢构医学科学产业园建设项目房建三部-一标（7-2）)四川省南充市顺庆区搬罾街道学府大道二段</v>
      </c>
      <c r="H904" s="2" t="str">
        <f>'[1]2025年已发货'!H:H</f>
        <v>郑林</v>
      </c>
      <c r="I904" s="2">
        <f>'[1]2025年已发货'!I:I</f>
        <v>18349955455</v>
      </c>
      <c r="J904" s="2" t="str">
        <f>_xlfn._xlws.FILTER(辅助信息!D:D,辅助信息!G:G=G904)</f>
        <v>五冶钢构南充医学科学产业园建设项目</v>
      </c>
    </row>
    <row r="905" spans="1:10">
      <c r="A905" s="2" t="str">
        <f>'[1]2025年已发货'!A:A</f>
        <v>达钢</v>
      </c>
      <c r="B905" s="2" t="str">
        <f>'[1]2025年已发货'!B:B</f>
        <v>盘螺</v>
      </c>
      <c r="C905" s="2" t="str">
        <f>'[1]2025年已发货'!C:C</f>
        <v>HRB400E Φ12</v>
      </c>
      <c r="D905" s="2" t="str">
        <f>'[1]2025年已发货'!D:D</f>
        <v>吨</v>
      </c>
      <c r="E905" s="2">
        <f>'[1]2025年已发货'!E:E</f>
        <v>10</v>
      </c>
      <c r="F905" s="4">
        <f>'[1]2025年已发货'!F:F</f>
        <v>45717</v>
      </c>
      <c r="G905" s="2" t="str">
        <f>'[1]2025年已发货'!G:G</f>
        <v>(五冶钢构医学科学产业园建设项目房建三部-一标（7-2）)四川省南充市顺庆区搬罾街道学府大道二段</v>
      </c>
      <c r="H905" s="2" t="str">
        <f>'[1]2025年已发货'!H:H</f>
        <v>郑林</v>
      </c>
      <c r="I905" s="2">
        <f>'[1]2025年已发货'!I:I</f>
        <v>18349955455</v>
      </c>
      <c r="J905" s="2" t="str">
        <f>_xlfn._xlws.FILTER(辅助信息!D:D,辅助信息!G:G=G905)</f>
        <v>五冶钢构南充医学科学产业园建设项目</v>
      </c>
    </row>
    <row r="906" spans="1:10">
      <c r="A906" s="2" t="str">
        <f>'[1]2025年已发货'!A:A</f>
        <v>达钢</v>
      </c>
      <c r="B906" s="2" t="str">
        <f>'[1]2025年已发货'!B:B</f>
        <v>螺纹钢</v>
      </c>
      <c r="C906" s="2" t="str">
        <f>'[1]2025年已发货'!C:C</f>
        <v>HRB500E Φ25</v>
      </c>
      <c r="D906" s="2" t="str">
        <f>'[1]2025年已发货'!D:D</f>
        <v>吨</v>
      </c>
      <c r="E906" s="2">
        <f>'[1]2025年已发货'!E:E</f>
        <v>9</v>
      </c>
      <c r="F906" s="4">
        <f>'[1]2025年已发货'!F:F</f>
        <v>45717</v>
      </c>
      <c r="G906" s="2" t="str">
        <f>'[1]2025年已发货'!G:G</f>
        <v>(五冶钢构医学科学产业园建设项目房建三部-一标（7-2）)四川省南充市顺庆区搬罾街道学府大道二段</v>
      </c>
      <c r="H906" s="2" t="str">
        <f>'[1]2025年已发货'!H:H</f>
        <v>郑林</v>
      </c>
      <c r="I906" s="2">
        <f>'[1]2025年已发货'!I:I</f>
        <v>18349955455</v>
      </c>
      <c r="J906" s="2" t="str">
        <f>_xlfn._xlws.FILTER(辅助信息!D:D,辅助信息!G:G=G906)</f>
        <v>五冶钢构南充医学科学产业园建设项目</v>
      </c>
    </row>
    <row r="907" spans="1:10">
      <c r="A907" s="2" t="str">
        <f>'[1]2025年已发货'!A:A</f>
        <v>达钢</v>
      </c>
      <c r="B907" s="2" t="str">
        <f>'[1]2025年已发货'!B:B</f>
        <v>螺纹钢</v>
      </c>
      <c r="C907" s="2" t="str">
        <f>'[1]2025年已发货'!C:C</f>
        <v>HRB400E Φ25 9m</v>
      </c>
      <c r="D907" s="2" t="str">
        <f>'[1]2025年已发货'!D:D</f>
        <v>吨</v>
      </c>
      <c r="E907" s="2">
        <f>'[1]2025年已发货'!E:E</f>
        <v>30</v>
      </c>
      <c r="F907" s="4">
        <f>'[1]2025年已发货'!F:F</f>
        <v>45719</v>
      </c>
      <c r="G907" s="2" t="str">
        <f>'[1]2025年已发货'!G:G</f>
        <v>（五冶达州国道542项目-三工区路基六工段）四川省达州市达川区赵固镇水文村</v>
      </c>
      <c r="H907" s="2" t="str">
        <f>'[1]2025年已发货'!H:H</f>
        <v>谭鹏程</v>
      </c>
      <c r="I907" s="2">
        <f>'[1]2025年已发货'!I:I</f>
        <v>18280895666</v>
      </c>
      <c r="J907" s="2" vm="1" t="e">
        <f>_xlfn._xlws.FILTER(辅助信息!D:D,辅助信息!G:G=G907)</f>
        <v>#VALUE!</v>
      </c>
    </row>
    <row r="908" spans="1:10">
      <c r="A908" s="2" t="str">
        <f>'[1]2025年已发货'!A:A</f>
        <v>达钢</v>
      </c>
      <c r="B908" s="2" t="str">
        <f>'[1]2025年已发货'!B:B</f>
        <v>高线</v>
      </c>
      <c r="C908" s="2" t="str">
        <f>'[1]2025年已发货'!C:C</f>
        <v>HPB300 Φ8</v>
      </c>
      <c r="D908" s="2" t="str">
        <f>'[1]2025年已发货'!D:D</f>
        <v>吨</v>
      </c>
      <c r="E908" s="2">
        <f>'[1]2025年已发货'!E:E</f>
        <v>8</v>
      </c>
      <c r="F908" s="4">
        <f>'[1]2025年已发货'!F:F</f>
        <v>45719</v>
      </c>
      <c r="G908" s="2" t="str">
        <f>'[1]2025年已发货'!G:G</f>
        <v>（五冶达州国道542项目-三工区路基八工段(连接线)）四川省达州市达川区大堰镇梨子沟</v>
      </c>
      <c r="H908" s="2" t="str">
        <f>'[1]2025年已发货'!H:H</f>
        <v>谭鹏程</v>
      </c>
      <c r="I908" s="2">
        <f>'[1]2025年已发货'!I:I</f>
        <v>18280895666</v>
      </c>
      <c r="J908" s="2" vm="1" t="e">
        <f>_xlfn._xlws.FILTER(辅助信息!D:D,辅助信息!G:G=G908)</f>
        <v>#VALUE!</v>
      </c>
    </row>
    <row r="909" spans="1:10">
      <c r="A909" s="2" t="str">
        <f>'[1]2025年已发货'!A:A</f>
        <v>达钢</v>
      </c>
      <c r="B909" s="2" t="str">
        <f>'[1]2025年已发货'!B:B</f>
        <v>螺纹钢</v>
      </c>
      <c r="C909" s="2" t="str">
        <f>'[1]2025年已发货'!C:C</f>
        <v>HRB400E Φ12 9m</v>
      </c>
      <c r="D909" s="2" t="str">
        <f>'[1]2025年已发货'!D:D</f>
        <v>吨</v>
      </c>
      <c r="E909" s="2">
        <f>'[1]2025年已发货'!E:E</f>
        <v>36</v>
      </c>
      <c r="F909" s="4">
        <f>'[1]2025年已发货'!F:F</f>
        <v>45719</v>
      </c>
      <c r="G909" s="2" t="str">
        <f>'[1]2025年已发货'!G:G</f>
        <v>（五冶达州国道542项目-三工区路基八工段(连接线)）四川省达州市达川区大堰镇梨子沟</v>
      </c>
      <c r="H909" s="2" t="str">
        <f>'[1]2025年已发货'!H:H</f>
        <v>谭鹏程</v>
      </c>
      <c r="I909" s="2">
        <f>'[1]2025年已发货'!I:I</f>
        <v>18280895666</v>
      </c>
      <c r="J909" s="2" vm="1" t="e">
        <f>_xlfn._xlws.FILTER(辅助信息!D:D,辅助信息!G:G=G909)</f>
        <v>#VALUE!</v>
      </c>
    </row>
    <row r="910" spans="1:10">
      <c r="A910" s="2" t="str">
        <f>'[1]2025年已发货'!A:A</f>
        <v>达钢</v>
      </c>
      <c r="B910" s="2" t="str">
        <f>'[1]2025年已发货'!B:B</f>
        <v>螺纹钢</v>
      </c>
      <c r="C910" s="2" t="str">
        <f>'[1]2025年已发货'!C:C</f>
        <v>HRB400E Φ14 9m</v>
      </c>
      <c r="D910" s="2" t="str">
        <f>'[1]2025年已发货'!D:D</f>
        <v>吨</v>
      </c>
      <c r="E910" s="2">
        <f>'[1]2025年已发货'!E:E</f>
        <v>6</v>
      </c>
      <c r="F910" s="4">
        <f>'[1]2025年已发货'!F:F</f>
        <v>45719</v>
      </c>
      <c r="G910" s="2" t="str">
        <f>'[1]2025年已发货'!G:G</f>
        <v>（五冶达州国道542项目-二工区路基五工段）四川省达州市达川区赵固镇黄家坡</v>
      </c>
      <c r="H910" s="2" t="str">
        <f>'[1]2025年已发货'!H:H</f>
        <v>潘远林</v>
      </c>
      <c r="I910" s="2">
        <f>'[1]2025年已发货'!I:I</f>
        <v>18281865966</v>
      </c>
      <c r="J910" s="2" vm="1" t="e">
        <f>_xlfn._xlws.FILTER(辅助信息!D:D,辅助信息!G:G=G910)</f>
        <v>#VALUE!</v>
      </c>
    </row>
    <row r="911" spans="1:10">
      <c r="A911" s="2" t="str">
        <f>'[1]2025年已发货'!A:A</f>
        <v>达钢</v>
      </c>
      <c r="B911" s="2" t="str">
        <f>'[1]2025年已发货'!B:B</f>
        <v>螺纹钢</v>
      </c>
      <c r="C911" s="2" t="str">
        <f>'[1]2025年已发货'!C:C</f>
        <v>HRB400E Φ16 9m</v>
      </c>
      <c r="D911" s="2" t="str">
        <f>'[1]2025年已发货'!D:D</f>
        <v>吨</v>
      </c>
      <c r="E911" s="2">
        <f>'[1]2025年已发货'!E:E</f>
        <v>3</v>
      </c>
      <c r="F911" s="4">
        <f>'[1]2025年已发货'!F:F</f>
        <v>45719</v>
      </c>
      <c r="G911" s="2" t="str">
        <f>'[1]2025年已发货'!G:G</f>
        <v>（五冶达州国道542项目-二工区路基五工段）四川省达州市达川区赵固镇黄家坡</v>
      </c>
      <c r="H911" s="2" t="str">
        <f>'[1]2025年已发货'!H:H</f>
        <v>潘远林</v>
      </c>
      <c r="I911" s="2">
        <f>'[1]2025年已发货'!I:I</f>
        <v>18281865966</v>
      </c>
      <c r="J911" s="2" vm="1" t="e">
        <f>_xlfn._xlws.FILTER(辅助信息!D:D,辅助信息!G:G=G911)</f>
        <v>#VALUE!</v>
      </c>
    </row>
    <row r="912" spans="1:10">
      <c r="A912" s="2" t="str">
        <f>'[1]2025年已发货'!A:A</f>
        <v>达钢</v>
      </c>
      <c r="B912" s="2" t="str">
        <f>'[1]2025年已发货'!B:B</f>
        <v>螺纹钢</v>
      </c>
      <c r="C912" s="2" t="str">
        <f>'[1]2025年已发货'!C:C</f>
        <v>HRB400E Φ28 9m</v>
      </c>
      <c r="D912" s="2" t="str">
        <f>'[1]2025年已发货'!D:D</f>
        <v>吨</v>
      </c>
      <c r="E912" s="2">
        <f>'[1]2025年已发货'!E:E</f>
        <v>26</v>
      </c>
      <c r="F912" s="4">
        <f>'[1]2025年已发货'!F:F</f>
        <v>45719</v>
      </c>
      <c r="G912" s="2" t="str">
        <f>'[1]2025年已发货'!G:G</f>
        <v>（五冶达州国道542项目-二工区路基五工段）四川省达州市达川区赵固镇黄家坡</v>
      </c>
      <c r="H912" s="2" t="str">
        <f>'[1]2025年已发货'!H:H</f>
        <v>潘远林</v>
      </c>
      <c r="I912" s="2">
        <f>'[1]2025年已发货'!I:I</f>
        <v>18281865966</v>
      </c>
      <c r="J912" s="2" vm="1" t="e">
        <f>_xlfn._xlws.FILTER(辅助信息!D:D,辅助信息!G:G=G912)</f>
        <v>#VALUE!</v>
      </c>
    </row>
    <row r="913" spans="1:10">
      <c r="A913" s="2" t="str">
        <f>'[1]2025年已发货'!A:A</f>
        <v>达钢</v>
      </c>
      <c r="B913" s="2" t="str">
        <f>'[1]2025年已发货'!B:B</f>
        <v>盘螺</v>
      </c>
      <c r="C913" s="2" t="str">
        <f>'[1]2025年已发货'!C:C</f>
        <v>HRB400E Φ12</v>
      </c>
      <c r="D913" s="2" t="str">
        <f>'[1]2025年已发货'!D:D</f>
        <v>吨</v>
      </c>
      <c r="E913" s="2">
        <f>'[1]2025年已发货'!E:E</f>
        <v>10</v>
      </c>
      <c r="F913" s="4">
        <f>'[1]2025年已发货'!F:F</f>
        <v>45719</v>
      </c>
      <c r="G913" s="2" t="str">
        <f>'[1]2025年已发货'!G:G</f>
        <v>（五冶达州国道542项目-一工区桥梁二工段）四川省达州市达川区达川区石梯镇石成村</v>
      </c>
      <c r="H913" s="2" t="str">
        <f>'[1]2025年已发货'!H:H</f>
        <v>夏树彬</v>
      </c>
      <c r="I913" s="2">
        <f>'[1]2025年已发货'!I:I</f>
        <v>13518183653</v>
      </c>
      <c r="J913" s="2" vm="1" t="e">
        <f>_xlfn._xlws.FILTER(辅助信息!D:D,辅助信息!G:G=G913)</f>
        <v>#VALUE!</v>
      </c>
    </row>
    <row r="914" spans="1:10">
      <c r="A914" s="2" t="str">
        <f>'[1]2025年已发货'!A:A</f>
        <v>达钢</v>
      </c>
      <c r="B914" s="2" t="str">
        <f>'[1]2025年已发货'!B:B</f>
        <v>螺纹钢</v>
      </c>
      <c r="C914" s="2" t="str">
        <f>'[1]2025年已发货'!C:C</f>
        <v>HRB400E Φ28 9m</v>
      </c>
      <c r="D914" s="2" t="str">
        <f>'[1]2025年已发货'!D:D</f>
        <v>吨</v>
      </c>
      <c r="E914" s="2">
        <f>'[1]2025年已发货'!E:E</f>
        <v>35</v>
      </c>
      <c r="F914" s="4">
        <f>'[1]2025年已发货'!F:F</f>
        <v>45719</v>
      </c>
      <c r="G914" s="2" t="str">
        <f>'[1]2025年已发货'!G:G</f>
        <v>（五冶达州国道542项目-一工区桥梁二工段）四川省达州市达川区达川区石梯镇石成村</v>
      </c>
      <c r="H914" s="2" t="str">
        <f>'[1]2025年已发货'!H:H</f>
        <v>夏树彬</v>
      </c>
      <c r="I914" s="2">
        <f>'[1]2025年已发货'!I:I</f>
        <v>13518183653</v>
      </c>
      <c r="J914" s="2" vm="1" t="e">
        <f>_xlfn._xlws.FILTER(辅助信息!D:D,辅助信息!G:G=G914)</f>
        <v>#VALUE!</v>
      </c>
    </row>
    <row r="915" spans="1:10">
      <c r="A915" s="2" t="str">
        <f>'[1]2025年已发货'!A:A</f>
        <v>达钢</v>
      </c>
      <c r="B915" s="2" t="str">
        <f>'[1]2025年已发货'!B:B</f>
        <v>螺纹钢</v>
      </c>
      <c r="C915" s="2" t="str">
        <f>'[1]2025年已发货'!C:C</f>
        <v>HRB400E Φ14 9m</v>
      </c>
      <c r="D915" s="2" t="str">
        <f>'[1]2025年已发货'!D:D</f>
        <v>吨</v>
      </c>
      <c r="E915" s="2">
        <f>'[1]2025年已发货'!E:E</f>
        <v>15</v>
      </c>
      <c r="F915" s="4">
        <f>'[1]2025年已发货'!F:F</f>
        <v>45719</v>
      </c>
      <c r="G915" s="2" t="str">
        <f>'[1]2025年已发货'!G:G</f>
        <v>（五冶达州国道542项目-桥梁4标）四川省达州市达川区大堰镇双井村</v>
      </c>
      <c r="H915" s="2" t="str">
        <f>'[1]2025年已发货'!H:H</f>
        <v>吴志强</v>
      </c>
      <c r="I915" s="2">
        <f>'[1]2025年已发货'!I:I</f>
        <v>18820030907</v>
      </c>
      <c r="J915" s="2" vm="1" t="e">
        <f>_xlfn._xlws.FILTER(辅助信息!D:D,辅助信息!G:G=G915)</f>
        <v>#VALUE!</v>
      </c>
    </row>
    <row r="916" spans="1:10">
      <c r="A916" s="2" t="str">
        <f>'[1]2025年已发货'!A:A</f>
        <v>达钢</v>
      </c>
      <c r="B916" s="2" t="str">
        <f>'[1]2025年已发货'!B:B</f>
        <v>螺纹钢</v>
      </c>
      <c r="C916" s="2" t="str">
        <f>'[1]2025年已发货'!C:C</f>
        <v>HRB400E Φ28 9m</v>
      </c>
      <c r="D916" s="2" t="str">
        <f>'[1]2025年已发货'!D:D</f>
        <v>吨</v>
      </c>
      <c r="E916" s="2">
        <f>'[1]2025年已发货'!E:E</f>
        <v>30</v>
      </c>
      <c r="F916" s="4">
        <f>'[1]2025年已发货'!F:F</f>
        <v>45719</v>
      </c>
      <c r="G916" s="2" t="str">
        <f>'[1]2025年已发货'!G:G</f>
        <v>（五冶达州国道542项目-桥梁4标）四川省达州市达川区大堰镇双井村</v>
      </c>
      <c r="H916" s="2" t="str">
        <f>'[1]2025年已发货'!H:H</f>
        <v>吴志强</v>
      </c>
      <c r="I916" s="2">
        <f>'[1]2025年已发货'!I:I</f>
        <v>18820030907</v>
      </c>
      <c r="J916" s="2" vm="1" t="e">
        <f>_xlfn._xlws.FILTER(辅助信息!D:D,辅助信息!G:G=G916)</f>
        <v>#VALUE!</v>
      </c>
    </row>
    <row r="917" spans="1:10">
      <c r="A917" s="2" t="str">
        <f>'[1]2025年已发货'!A:A</f>
        <v>达钢</v>
      </c>
      <c r="B917" s="2" t="str">
        <f>'[1]2025年已发货'!B:B</f>
        <v>螺纹钢</v>
      </c>
      <c r="C917" s="2" t="str">
        <f>'[1]2025年已发货'!C:C</f>
        <v>HRB400E Φ28 9m</v>
      </c>
      <c r="D917" s="2" t="str">
        <f>'[1]2025年已发货'!D:D</f>
        <v>吨</v>
      </c>
      <c r="E917" s="2">
        <f>'[1]2025年已发货'!E:E</f>
        <v>42</v>
      </c>
      <c r="F917" s="4">
        <f>'[1]2025年已发货'!F:F</f>
        <v>45719</v>
      </c>
      <c r="G917" s="2" t="str">
        <f>'[1]2025年已发货'!G:G</f>
        <v>（五冶达州国道542项目-三工区桥梁3工段）四川省达州市达川区赵固镇水文村原村委会下300米</v>
      </c>
      <c r="H917" s="2" t="str">
        <f>'[1]2025年已发货'!H:H</f>
        <v>李代茂</v>
      </c>
      <c r="I917" s="2">
        <f>'[1]2025年已发货'!I:I</f>
        <v>18302833536</v>
      </c>
      <c r="J917" s="2" vm="1" t="e">
        <f>_xlfn._xlws.FILTER(辅助信息!D:D,辅助信息!G:G=G917)</f>
        <v>#VALUE!</v>
      </c>
    </row>
    <row r="918" spans="1:10">
      <c r="A918" s="2" t="str">
        <f>'[1]2025年已发货'!A:A</f>
        <v>达钢</v>
      </c>
      <c r="B918" s="2" t="str">
        <f>'[1]2025年已发货'!B:B</f>
        <v>螺纹钢</v>
      </c>
      <c r="C918" s="2" t="str">
        <f>'[1]2025年已发货'!C:C</f>
        <v>HRB500E Φ12</v>
      </c>
      <c r="D918" s="2" t="str">
        <f>'[1]2025年已发货'!D:D</f>
        <v>吨</v>
      </c>
      <c r="E918" s="2">
        <f>'[1]2025年已发货'!E:E</f>
        <v>12</v>
      </c>
      <c r="F918" s="4">
        <f>'[1]2025年已发货'!F:F</f>
        <v>45719</v>
      </c>
      <c r="G918" s="2" t="str">
        <f>'[1]2025年已发货'!G:G</f>
        <v>（商投建工达州中医药科技园-4工区-7号楼）达州市通川区达州中医药职业学院犀牛大道北段</v>
      </c>
      <c r="H918" s="2" t="str">
        <f>'[1]2025年已发货'!H:H</f>
        <v>张扬</v>
      </c>
      <c r="I918" s="2">
        <f>'[1]2025年已发货'!I:I</f>
        <v>18381904567</v>
      </c>
      <c r="J918" s="2" t="str">
        <f>_xlfn._xlws.FILTER(辅助信息!D:D,辅助信息!G:G=G918)</f>
        <v>商投建工达州中医药科技园</v>
      </c>
    </row>
    <row r="919" spans="1:10">
      <c r="A919" s="2" t="str">
        <f>'[1]2025年已发货'!A:A</f>
        <v>达钢</v>
      </c>
      <c r="B919" s="2" t="str">
        <f>'[1]2025年已发货'!B:B</f>
        <v>螺纹钢</v>
      </c>
      <c r="C919" s="2" t="str">
        <f>'[1]2025年已发货'!C:C</f>
        <v>HRB500E Φ20</v>
      </c>
      <c r="D919" s="2" t="str">
        <f>'[1]2025年已发货'!D:D</f>
        <v>吨</v>
      </c>
      <c r="E919" s="2">
        <f>'[1]2025年已发货'!E:E</f>
        <v>12</v>
      </c>
      <c r="F919" s="4">
        <f>'[1]2025年已发货'!F:F</f>
        <v>45719</v>
      </c>
      <c r="G919" s="2" t="str">
        <f>'[1]2025年已发货'!G:G</f>
        <v>（商投建工达州中医药科技园-4工区-7号楼）达州市通川区达州中医药职业学院犀牛大道北段</v>
      </c>
      <c r="H919" s="2" t="str">
        <f>'[1]2025年已发货'!H:H</f>
        <v>张扬</v>
      </c>
      <c r="I919" s="2">
        <f>'[1]2025年已发货'!I:I</f>
        <v>18381904567</v>
      </c>
      <c r="J919" s="2" t="str">
        <f>_xlfn._xlws.FILTER(辅助信息!D:D,辅助信息!G:G=G919)</f>
        <v>商投建工达州中医药科技园</v>
      </c>
    </row>
    <row r="920" spans="1:10">
      <c r="A920" s="2" t="str">
        <f>'[1]2025年已发货'!A:A</f>
        <v>达钢</v>
      </c>
      <c r="B920" s="2" t="str">
        <f>'[1]2025年已发货'!B:B</f>
        <v>螺纹钢</v>
      </c>
      <c r="C920" s="2" t="str">
        <f>'[1]2025年已发货'!C:C</f>
        <v>HRB500E Φ22</v>
      </c>
      <c r="D920" s="2" t="str">
        <f>'[1]2025年已发货'!D:D</f>
        <v>吨</v>
      </c>
      <c r="E920" s="2">
        <f>'[1]2025年已发货'!E:E</f>
        <v>15</v>
      </c>
      <c r="F920" s="4">
        <f>'[1]2025年已发货'!F:F</f>
        <v>45719</v>
      </c>
      <c r="G920" s="2" t="str">
        <f>'[1]2025年已发货'!G:G</f>
        <v>（商投建工达州中医药科技园-4工区-7号楼）达州市通川区达州中医药职业学院犀牛大道北段</v>
      </c>
      <c r="H920" s="2" t="str">
        <f>'[1]2025年已发货'!H:H</f>
        <v>张扬</v>
      </c>
      <c r="I920" s="2">
        <f>'[1]2025年已发货'!I:I</f>
        <v>18381904567</v>
      </c>
      <c r="J920" s="2" t="str">
        <f>_xlfn._xlws.FILTER(辅助信息!D:D,辅助信息!G:G=G920)</f>
        <v>商投建工达州中医药科技园</v>
      </c>
    </row>
    <row r="921" spans="1:10">
      <c r="A921" s="2" t="str">
        <f>'[1]2025年已发货'!A:A</f>
        <v>达钢</v>
      </c>
      <c r="B921" s="2" t="str">
        <f>'[1]2025年已发货'!B:B</f>
        <v>螺纹钢</v>
      </c>
      <c r="C921" s="2" t="str">
        <f>'[1]2025年已发货'!C:C</f>
        <v>HRB500E Φ25</v>
      </c>
      <c r="D921" s="2" t="str">
        <f>'[1]2025年已发货'!D:D</f>
        <v>吨</v>
      </c>
      <c r="E921" s="2">
        <f>'[1]2025年已发货'!E:E</f>
        <v>12</v>
      </c>
      <c r="F921" s="4">
        <f>'[1]2025年已发货'!F:F</f>
        <v>45719</v>
      </c>
      <c r="G921" s="2" t="str">
        <f>'[1]2025年已发货'!G:G</f>
        <v>（商投建工达州中医药科技园-4工区-7号楼）达州市通川区达州中医药职业学院犀牛大道北段</v>
      </c>
      <c r="H921" s="2" t="str">
        <f>'[1]2025年已发货'!H:H</f>
        <v>张扬</v>
      </c>
      <c r="I921" s="2">
        <f>'[1]2025年已发货'!I:I</f>
        <v>18381904567</v>
      </c>
      <c r="J921" s="2" t="str">
        <f>_xlfn._xlws.FILTER(辅助信息!D:D,辅助信息!G:G=G921)</f>
        <v>商投建工达州中医药科技园</v>
      </c>
    </row>
    <row r="922" spans="1:10">
      <c r="A922" s="2" t="str">
        <f>'[1]2025年已发货'!A:A</f>
        <v>达钢</v>
      </c>
      <c r="B922" s="2" t="str">
        <f>'[1]2025年已发货'!B:B</f>
        <v>螺纹钢</v>
      </c>
      <c r="C922" s="2" t="str">
        <f>'[1]2025年已发货'!C:C</f>
        <v>HRB400E Φ28 9m</v>
      </c>
      <c r="D922" s="2" t="str">
        <f>'[1]2025年已发货'!D:D</f>
        <v>吨</v>
      </c>
      <c r="E922" s="2">
        <f>'[1]2025年已发货'!E:E</f>
        <v>57</v>
      </c>
      <c r="F922" s="4">
        <f>'[1]2025年已发货'!F:F</f>
        <v>45719</v>
      </c>
      <c r="G922" s="2" t="str">
        <f>'[1]2025年已发货'!G:G</f>
        <v>（商投建工达州中医药科技园-2工区-景观桥）达州市通川区达州中医药职业学院犀牛大道北段</v>
      </c>
      <c r="H922" s="2" t="str">
        <f>'[1]2025年已发货'!H:H</f>
        <v>李波</v>
      </c>
      <c r="I922" s="2">
        <f>'[1]2025年已发货'!I:I</f>
        <v>18381899787</v>
      </c>
      <c r="J922" s="2" t="str">
        <f>_xlfn._xlws.FILTER(辅助信息!D:D,辅助信息!G:G=G922)</f>
        <v>商投建工达州中医药科技园</v>
      </c>
    </row>
    <row r="923" spans="1:10">
      <c r="A923" s="2" t="str">
        <f>'[1]2025年已发货'!A:A</f>
        <v>达钢</v>
      </c>
      <c r="B923" s="2" t="str">
        <f>'[1]2025年已发货'!B:B</f>
        <v>螺纹钢</v>
      </c>
      <c r="C923" s="2" t="str">
        <f>'[1]2025年已发货'!C:C</f>
        <v>HRB400E Φ32 9m</v>
      </c>
      <c r="D923" s="2" t="str">
        <f>'[1]2025年已发货'!D:D</f>
        <v>吨</v>
      </c>
      <c r="E923" s="2">
        <f>'[1]2025年已发货'!E:E</f>
        <v>15</v>
      </c>
      <c r="F923" s="4">
        <f>'[1]2025年已发货'!F:F</f>
        <v>45719</v>
      </c>
      <c r="G923" s="2" t="str">
        <f>'[1]2025年已发货'!G:G</f>
        <v>（商投建工达州中医药科技园-2工区-景观桥）达州市通川区达州中医药职业学院犀牛大道北段</v>
      </c>
      <c r="H923" s="2" t="str">
        <f>'[1]2025年已发货'!H:H</f>
        <v>李波</v>
      </c>
      <c r="I923" s="2">
        <f>'[1]2025年已发货'!I:I</f>
        <v>18381899787</v>
      </c>
      <c r="J923" s="2" t="str">
        <f>_xlfn._xlws.FILTER(辅助信息!D:D,辅助信息!G:G=G923)</f>
        <v>商投建工达州中医药科技园</v>
      </c>
    </row>
    <row r="924" spans="1:10">
      <c r="A924" s="2" t="str">
        <f>'[1]2025年已发货'!A:A</f>
        <v>达钢</v>
      </c>
      <c r="B924" s="2" t="str">
        <f>'[1]2025年已发货'!B:B</f>
        <v>盘螺</v>
      </c>
      <c r="C924" s="2" t="str">
        <f>'[1]2025年已发货'!C:C</f>
        <v>HRB400E Φ8</v>
      </c>
      <c r="D924" s="2" t="str">
        <f>'[1]2025年已发货'!D:D</f>
        <v>吨</v>
      </c>
      <c r="E924" s="2">
        <f>'[1]2025年已发货'!E:E</f>
        <v>5</v>
      </c>
      <c r="F924" s="4">
        <f>'[1]2025年已发货'!F:F</f>
        <v>45719</v>
      </c>
      <c r="G924" s="2" t="str">
        <f>'[1]2025年已发货'!G:G</f>
        <v>（华西酒城南）成都市武侯区火车南站西路8号酒城南项目</v>
      </c>
      <c r="H924" s="2" t="str">
        <f>'[1]2025年已发货'!H:H</f>
        <v>龙耀宇</v>
      </c>
      <c r="I924" s="2">
        <f>'[1]2025年已发货'!I:I</f>
        <v>18384145895</v>
      </c>
      <c r="J924" s="2" t="str">
        <f>_xlfn._xlws.FILTER(辅助信息!D:D,辅助信息!G:G=G924)</f>
        <v>华西酒城南</v>
      </c>
    </row>
    <row r="925" spans="1:10">
      <c r="A925" s="2" t="str">
        <f>'[1]2025年已发货'!A:A</f>
        <v>达钢</v>
      </c>
      <c r="B925" s="2" t="str">
        <f>'[1]2025年已发货'!B:B</f>
        <v>盘螺</v>
      </c>
      <c r="C925" s="2" t="str">
        <f>'[1]2025年已发货'!C:C</f>
        <v>HRB400E Φ10</v>
      </c>
      <c r="D925" s="2" t="str">
        <f>'[1]2025年已发货'!D:D</f>
        <v>吨</v>
      </c>
      <c r="E925" s="2">
        <f>'[1]2025年已发货'!E:E</f>
        <v>2.5</v>
      </c>
      <c r="F925" s="4">
        <f>'[1]2025年已发货'!F:F</f>
        <v>45719</v>
      </c>
      <c r="G925" s="2" t="str">
        <f>'[1]2025年已发货'!G:G</f>
        <v>（华西酒城南）成都市武侯区火车南站西路8号酒城南项目</v>
      </c>
      <c r="H925" s="2" t="str">
        <f>'[1]2025年已发货'!H:H</f>
        <v>龙耀宇</v>
      </c>
      <c r="I925" s="2">
        <f>'[1]2025年已发货'!I:I</f>
        <v>18384145895</v>
      </c>
      <c r="J925" s="2" t="str">
        <f>_xlfn._xlws.FILTER(辅助信息!D:D,辅助信息!G:G=G925)</f>
        <v>华西酒城南</v>
      </c>
    </row>
    <row r="926" spans="1:10">
      <c r="A926" s="2" t="str">
        <f>'[1]2025年已发货'!A:A</f>
        <v>达钢</v>
      </c>
      <c r="B926" s="2" t="str">
        <f>'[1]2025年已发货'!B:B</f>
        <v>盘螺</v>
      </c>
      <c r="C926" s="2" t="str">
        <f>'[1]2025年已发货'!C:C</f>
        <v>HRB400E Φ12</v>
      </c>
      <c r="D926" s="2" t="str">
        <f>'[1]2025年已发货'!D:D</f>
        <v>吨</v>
      </c>
      <c r="E926" s="2">
        <f>'[1]2025年已发货'!E:E</f>
        <v>12.5</v>
      </c>
      <c r="F926" s="4">
        <f>'[1]2025年已发货'!F:F</f>
        <v>45719</v>
      </c>
      <c r="G926" s="2" t="str">
        <f>'[1]2025年已发货'!G:G</f>
        <v>（华西酒城南）成都市武侯区火车南站西路8号酒城南项目</v>
      </c>
      <c r="H926" s="2" t="str">
        <f>'[1]2025年已发货'!H:H</f>
        <v>龙耀宇</v>
      </c>
      <c r="I926" s="2">
        <f>'[1]2025年已发货'!I:I</f>
        <v>18384145895</v>
      </c>
      <c r="J926" s="2" t="str">
        <f>_xlfn._xlws.FILTER(辅助信息!D:D,辅助信息!G:G=G926)</f>
        <v>华西酒城南</v>
      </c>
    </row>
    <row r="927" spans="1:10">
      <c r="A927" s="2" t="str">
        <f>'[1]2025年已发货'!A:A</f>
        <v>达钢</v>
      </c>
      <c r="B927" s="2" t="str">
        <f>'[1]2025年已发货'!B:B</f>
        <v>螺纹钢</v>
      </c>
      <c r="C927" s="2" t="str">
        <f>'[1]2025年已发货'!C:C</f>
        <v>HRB400E Φ12 9m</v>
      </c>
      <c r="D927" s="2" t="str">
        <f>'[1]2025年已发货'!D:D</f>
        <v>吨</v>
      </c>
      <c r="E927" s="2">
        <f>'[1]2025年已发货'!E:E</f>
        <v>15</v>
      </c>
      <c r="F927" s="4">
        <f>'[1]2025年已发货'!F:F</f>
        <v>45719</v>
      </c>
      <c r="G927" s="2" t="str">
        <f>'[1]2025年已发货'!G:G</f>
        <v>（华西酒城南）成都市武侯区火车南站西路8号酒城南项目</v>
      </c>
      <c r="H927" s="2" t="str">
        <f>'[1]2025年已发货'!H:H</f>
        <v>龙耀宇</v>
      </c>
      <c r="I927" s="2">
        <f>'[1]2025年已发货'!I:I</f>
        <v>18384145895</v>
      </c>
      <c r="J927" s="2" t="str">
        <f>_xlfn._xlws.FILTER(辅助信息!D:D,辅助信息!G:G=G927)</f>
        <v>华西酒城南</v>
      </c>
    </row>
    <row r="928" spans="1:10">
      <c r="A928" s="2" t="str">
        <f>'[1]2025年已发货'!A:A</f>
        <v>德胜</v>
      </c>
      <c r="B928" s="2" t="str">
        <f>'[1]2025年已发货'!B:B</f>
        <v>螺纹钢</v>
      </c>
      <c r="C928" s="2" t="str">
        <f>'[1]2025年已发货'!C:C</f>
        <v>HRB400E Φ28 12m</v>
      </c>
      <c r="D928" s="2" t="str">
        <f>'[1]2025年已发货'!D:D</f>
        <v>吨</v>
      </c>
      <c r="E928" s="2">
        <f>'[1]2025年已发货'!E:E</f>
        <v>70</v>
      </c>
      <c r="F928" s="4">
        <f>'[1]2025年已发货'!F:F</f>
        <v>45719</v>
      </c>
      <c r="G928" s="2" t="str">
        <f>'[1]2025年已发货'!G:G</f>
        <v>（中铁广州局-成渝扩容2标）成渝扩容项目ZCB3-2标2＃拌和站【雁江区联盟桥东北50米(资资路) 】</v>
      </c>
      <c r="H928" s="2" t="str">
        <f>'[1]2025年已发货'!H:H</f>
        <v>刘沛琦</v>
      </c>
      <c r="I928" s="2">
        <f>'[1]2025年已发货'!I:I</f>
        <v>18011784798</v>
      </c>
      <c r="J928" s="2" vm="1" t="e">
        <f>_xlfn._xlws.FILTER(辅助信息!D:D,辅助信息!G:G=G928)</f>
        <v>#VALUE!</v>
      </c>
    </row>
    <row r="929" spans="1:10">
      <c r="A929" s="2" t="str">
        <f>'[1]2025年已发货'!A:A</f>
        <v>德胜</v>
      </c>
      <c r="B929" s="2" t="str">
        <f>'[1]2025年已发货'!B:B</f>
        <v>螺纹钢</v>
      </c>
      <c r="C929" s="2" t="str">
        <f>'[1]2025年已发货'!C:C</f>
        <v>HRB400E Φ12 9m</v>
      </c>
      <c r="D929" s="2" t="str">
        <f>'[1]2025年已发货'!D:D</f>
        <v>吨</v>
      </c>
      <c r="E929" s="2">
        <f>'[1]2025年已发货'!E:E</f>
        <v>35</v>
      </c>
      <c r="F929" s="4">
        <f>'[1]2025年已发货'!F:F</f>
        <v>45719</v>
      </c>
      <c r="G929" s="2" t="str">
        <f>'[1]2025年已发货'!G:G</f>
        <v>（中铁十局-资乐高速4标）四川省眉山市仁寿县彰加镇华炉村中铁十局资乐高速3#钢筋场</v>
      </c>
      <c r="H929" s="2" t="str">
        <f>'[1]2025年已发货'!H:H</f>
        <v>杨飞</v>
      </c>
      <c r="I929" s="2">
        <f>'[1]2025年已发货'!I:I</f>
        <v>15667998777</v>
      </c>
      <c r="J929" s="2" vm="1" t="e">
        <f>_xlfn._xlws.FILTER(辅助信息!D:D,辅助信息!G:G=G929)</f>
        <v>#VALUE!</v>
      </c>
    </row>
    <row r="930" spans="1:10">
      <c r="A930" s="2" t="str">
        <f>'[1]2025年已发货'!A:A</f>
        <v>德胜</v>
      </c>
      <c r="B930" s="2" t="str">
        <f>'[1]2025年已发货'!B:B</f>
        <v>螺纹钢</v>
      </c>
      <c r="C930" s="2" t="str">
        <f>'[1]2025年已发货'!C:C</f>
        <v>HRB400E Φ25 12m</v>
      </c>
      <c r="D930" s="2" t="str">
        <f>'[1]2025年已发货'!D:D</f>
        <v>吨</v>
      </c>
      <c r="E930" s="2">
        <f>'[1]2025年已发货'!E:E</f>
        <v>70</v>
      </c>
      <c r="F930" s="4">
        <f>'[1]2025年已发货'!F:F</f>
        <v>45719</v>
      </c>
      <c r="G930" s="2" t="str">
        <f>'[1]2025年已发货'!G:G</f>
        <v>（中铁十局-资乐高速4标）四川省眉山市仁寿县彰加镇华炉村中铁十局资乐高速3#钢筋场</v>
      </c>
      <c r="H930" s="2" t="str">
        <f>'[1]2025年已发货'!H:H</f>
        <v>杨飞</v>
      </c>
      <c r="I930" s="2">
        <f>'[1]2025年已发货'!I:I</f>
        <v>15667998777</v>
      </c>
      <c r="J930" s="2" vm="1" t="e">
        <f>_xlfn._xlws.FILTER(辅助信息!D:D,辅助信息!G:G=G930)</f>
        <v>#VALUE!</v>
      </c>
    </row>
    <row r="931" spans="1:10">
      <c r="A931" s="2" t="str">
        <f>'[1]2025年已发货'!A:A</f>
        <v>德胜</v>
      </c>
      <c r="B931" s="2" t="str">
        <f>'[1]2025年已发货'!B:B</f>
        <v>螺纹钢</v>
      </c>
      <c r="C931" s="2" t="str">
        <f>'[1]2025年已发货'!C:C</f>
        <v>HRB400E Φ32 12m</v>
      </c>
      <c r="D931" s="2" t="str">
        <f>'[1]2025年已发货'!D:D</f>
        <v>吨</v>
      </c>
      <c r="E931" s="2">
        <f>'[1]2025年已发货'!E:E</f>
        <v>70</v>
      </c>
      <c r="F931" s="4">
        <f>'[1]2025年已发货'!F:F</f>
        <v>45719</v>
      </c>
      <c r="G931" s="2" t="str">
        <f>'[1]2025年已发货'!G:G</f>
        <v>（中铁十局-资乐高速4标）四川省眉山市仁寿县彰加镇华炉村中铁十局资乐高速3#钢筋场</v>
      </c>
      <c r="H931" s="2" t="str">
        <f>'[1]2025年已发货'!H:H</f>
        <v>杨飞</v>
      </c>
      <c r="I931" s="2">
        <f>'[1]2025年已发货'!I:I</f>
        <v>15667998777</v>
      </c>
      <c r="J931" s="2" vm="1" t="e">
        <f>_xlfn._xlws.FILTER(辅助信息!D:D,辅助信息!G:G=G931)</f>
        <v>#VALUE!</v>
      </c>
    </row>
    <row r="932" spans="1:10">
      <c r="A932" s="2" t="str">
        <f>'[1]2025年已发货'!A:A</f>
        <v>德胜</v>
      </c>
      <c r="B932" s="2" t="str">
        <f>'[1]2025年已发货'!B:B</f>
        <v>螺纹钢</v>
      </c>
      <c r="C932" s="2" t="str">
        <f>'[1]2025年已发货'!C:C</f>
        <v>HRB400E Φ14 9m</v>
      </c>
      <c r="D932" s="2" t="str">
        <f>'[1]2025年已发货'!D:D</f>
        <v>吨</v>
      </c>
      <c r="E932" s="2">
        <f>'[1]2025年已发货'!E:E</f>
        <v>6</v>
      </c>
      <c r="F932" s="4">
        <f>'[1]2025年已发货'!F:F</f>
        <v>45719</v>
      </c>
      <c r="G932" s="2" t="str">
        <f>'[1]2025年已发货'!G:G</f>
        <v>（五冶钢构宜宾高县月江镇建设项目）  四川省宜宾市高县月江镇刚记超市斜对面(还阳组团沪碳二期项目)</v>
      </c>
      <c r="H932" s="2" t="str">
        <f>'[1]2025年已发货'!H:H</f>
        <v>张朝亮</v>
      </c>
      <c r="I932" s="2">
        <f>'[1]2025年已发货'!I:I</f>
        <v>15228205853</v>
      </c>
      <c r="J932" s="2" t="str">
        <f>_xlfn._xlws.FILTER(辅助信息!D:D,辅助信息!G:G=G932)</f>
        <v>五冶钢构-宜宾市南溪区高县月江镇建设项目</v>
      </c>
    </row>
    <row r="933" spans="1:10">
      <c r="A933" s="2" t="str">
        <f>'[1]2025年已发货'!A:A</f>
        <v>德胜</v>
      </c>
      <c r="B933" s="2" t="str">
        <f>'[1]2025年已发货'!B:B</f>
        <v>螺纹钢</v>
      </c>
      <c r="C933" s="2" t="str">
        <f>'[1]2025年已发货'!C:C</f>
        <v>HRB400E Φ16 9m</v>
      </c>
      <c r="D933" s="2" t="str">
        <f>'[1]2025年已发货'!D:D</f>
        <v>吨</v>
      </c>
      <c r="E933" s="2">
        <f>'[1]2025年已发货'!E:E</f>
        <v>60</v>
      </c>
      <c r="F933" s="4">
        <f>'[1]2025年已发货'!F:F</f>
        <v>45719</v>
      </c>
      <c r="G933" s="2" t="str">
        <f>'[1]2025年已发货'!G:G</f>
        <v>（五冶钢构宜宾高县月江镇建设项目）  四川省宜宾市高县月江镇刚记超市斜对面(还阳组团沪碳二期项目)</v>
      </c>
      <c r="H933" s="2" t="str">
        <f>'[1]2025年已发货'!H:H</f>
        <v>张朝亮</v>
      </c>
      <c r="I933" s="2">
        <f>'[1]2025年已发货'!I:I</f>
        <v>15228205853</v>
      </c>
      <c r="J933" s="2" t="str">
        <f>_xlfn._xlws.FILTER(辅助信息!D:D,辅助信息!G:G=G933)</f>
        <v>五冶钢构-宜宾市南溪区高县月江镇建设项目</v>
      </c>
    </row>
    <row r="934" spans="1:10">
      <c r="A934" s="2" t="str">
        <f>'[1]2025年已发货'!A:A</f>
        <v>德胜</v>
      </c>
      <c r="B934" s="2" t="str">
        <f>'[1]2025年已发货'!B:B</f>
        <v>螺纹钢</v>
      </c>
      <c r="C934" s="2" t="str">
        <f>'[1]2025年已发货'!C:C</f>
        <v>HRB400E Φ22 9m</v>
      </c>
      <c r="D934" s="2" t="str">
        <f>'[1]2025年已发货'!D:D</f>
        <v>吨</v>
      </c>
      <c r="E934" s="2">
        <f>'[1]2025年已发货'!E:E</f>
        <v>5</v>
      </c>
      <c r="F934" s="4">
        <f>'[1]2025年已发货'!F:F</f>
        <v>45719</v>
      </c>
      <c r="G934" s="2" t="str">
        <f>'[1]2025年已发货'!G:G</f>
        <v>（五冶钢构宜宾高县月江镇建设项目）  四川省宜宾市高县月江镇刚记超市斜对面(还阳组团沪碳二期项目)</v>
      </c>
      <c r="H934" s="2" t="str">
        <f>'[1]2025年已发货'!H:H</f>
        <v>张朝亮</v>
      </c>
      <c r="I934" s="2">
        <f>'[1]2025年已发货'!I:I</f>
        <v>15228205853</v>
      </c>
      <c r="J934" s="2" t="str">
        <f>_xlfn._xlws.FILTER(辅助信息!D:D,辅助信息!G:G=G934)</f>
        <v>五冶钢构-宜宾市南溪区高县月江镇建设项目</v>
      </c>
    </row>
    <row r="935" spans="1:10">
      <c r="A935" s="2" t="str">
        <f>'[1]2025年已发货'!A:A</f>
        <v>陕钢</v>
      </c>
      <c r="B935" s="2" t="str">
        <f>'[1]2025年已发货'!B:B</f>
        <v>高线</v>
      </c>
      <c r="C935" s="2" t="str">
        <f>'[1]2025年已发货'!C:C</f>
        <v>HPB300Φ12</v>
      </c>
      <c r="D935" s="2" t="str">
        <f>'[1]2025年已发货'!D:D</f>
        <v>吨</v>
      </c>
      <c r="E935" s="2">
        <f>'[1]2025年已发货'!E:E</f>
        <v>35</v>
      </c>
      <c r="F935" s="4">
        <f>'[1]2025年已发货'!F:F</f>
        <v>45719</v>
      </c>
      <c r="G935" s="2" t="str">
        <f>'[1]2025年已发货'!G:G</f>
        <v>（中铁广州局-成渝扩容2标）成渝扩容项目ZCB3-2标2＃拌和站【雁江区联盟桥东北50米(资资路) 】</v>
      </c>
      <c r="H935" s="2" t="str">
        <f>'[1]2025年已发货'!H:H</f>
        <v>刘沛琦</v>
      </c>
      <c r="I935" s="2">
        <f>'[1]2025年已发货'!I:I</f>
        <v>18011784798</v>
      </c>
      <c r="J935" s="2" vm="1" t="e">
        <f>_xlfn._xlws.FILTER(辅助信息!D:D,辅助信息!G:G=G935)</f>
        <v>#VALUE!</v>
      </c>
    </row>
    <row r="936" spans="1:10">
      <c r="A936" s="2" t="str">
        <f>'[1]2025年已发货'!A:A</f>
        <v>德胜</v>
      </c>
      <c r="B936" s="2" t="str">
        <f>'[1]2025年已发货'!B:B</f>
        <v>螺纹钢</v>
      </c>
      <c r="C936" s="2" t="str">
        <f>'[1]2025年已发货'!C:C</f>
        <v>HRB400E Φ18 9m</v>
      </c>
      <c r="D936" s="2" t="str">
        <f>'[1]2025年已发货'!D:D</f>
        <v>吨</v>
      </c>
      <c r="E936" s="2">
        <f>'[1]2025年已发货'!E:E</f>
        <v>20</v>
      </c>
      <c r="F936" s="4">
        <f>'[1]2025年已发货'!F:F</f>
        <v>45719</v>
      </c>
      <c r="G936" s="2" t="str">
        <f>'[1]2025年已发货'!G:G</f>
        <v>(五冶钢构医学科学产业园建设项目房建三部-一标（7-2）)四川省南充市顺庆区搬罾街道学府大道二段</v>
      </c>
      <c r="H936" s="2" t="str">
        <f>'[1]2025年已发货'!H:H</f>
        <v>郑林</v>
      </c>
      <c r="I936" s="2">
        <f>'[1]2025年已发货'!I:I</f>
        <v>18349955455</v>
      </c>
      <c r="J936" s="2" t="str">
        <f>_xlfn._xlws.FILTER(辅助信息!D:D,辅助信息!G:G=G936)</f>
        <v>五冶钢构南充医学科学产业园建设项目</v>
      </c>
    </row>
    <row r="937" spans="1:10">
      <c r="A937" s="2" t="str">
        <f>'[1]2025年已发货'!A:A</f>
        <v>德胜</v>
      </c>
      <c r="B937" s="2" t="str">
        <f>'[1]2025年已发货'!B:B</f>
        <v>螺纹钢</v>
      </c>
      <c r="C937" s="2" t="str">
        <f>'[1]2025年已发货'!C:C</f>
        <v>HRB500E Φ22</v>
      </c>
      <c r="D937" s="2" t="str">
        <f>'[1]2025年已发货'!D:D</f>
        <v>吨</v>
      </c>
      <c r="E937" s="2">
        <f>'[1]2025年已发货'!E:E</f>
        <v>7</v>
      </c>
      <c r="F937" s="4">
        <f>'[1]2025年已发货'!F:F</f>
        <v>45719</v>
      </c>
      <c r="G937" s="2" t="str">
        <f>'[1]2025年已发货'!G:G</f>
        <v>(五冶钢构医学科学产业园建设项目房建三部-一标（7-2）)四川省南充市顺庆区搬罾街道学府大道二段</v>
      </c>
      <c r="H937" s="2" t="str">
        <f>'[1]2025年已发货'!H:H</f>
        <v>郑林</v>
      </c>
      <c r="I937" s="2">
        <f>'[1]2025年已发货'!I:I</f>
        <v>18349955455</v>
      </c>
      <c r="J937" s="2" t="str">
        <f>_xlfn._xlws.FILTER(辅助信息!D:D,辅助信息!G:G=G937)</f>
        <v>五冶钢构南充医学科学产业园建设项目</v>
      </c>
    </row>
    <row r="938" spans="1:10">
      <c r="A938" s="2" t="str">
        <f>'[1]2025年已发货'!A:A</f>
        <v>德胜</v>
      </c>
      <c r="B938" s="2" t="str">
        <f>'[1]2025年已发货'!B:B</f>
        <v>螺纹钢</v>
      </c>
      <c r="C938" s="2" t="str">
        <f>'[1]2025年已发货'!C:C</f>
        <v>HRB400E Φ25 12m</v>
      </c>
      <c r="D938" s="2" t="str">
        <f>'[1]2025年已发货'!D:D</f>
        <v>吨</v>
      </c>
      <c r="E938" s="2">
        <f>'[1]2025年已发货'!E:E</f>
        <v>9</v>
      </c>
      <c r="F938" s="4">
        <f>'[1]2025年已发货'!F:F</f>
        <v>45719</v>
      </c>
      <c r="G938" s="2" t="str">
        <f>'[1]2025年已发货'!G:G</f>
        <v>(五冶钢构医学科学产业园建设项目房建三部-排洪渠)四川省南充市顺庆区搬罾街道学府大道二段</v>
      </c>
      <c r="H938" s="2" t="str">
        <f>'[1]2025年已发货'!H:H</f>
        <v>郑林</v>
      </c>
      <c r="I938" s="2">
        <f>'[1]2025年已发货'!I:I</f>
        <v>18349955455</v>
      </c>
      <c r="J938" s="2" t="str">
        <f>_xlfn._xlws.FILTER(辅助信息!D:D,辅助信息!G:G=G938)</f>
        <v>五冶钢构南充医学科学产业园建设项目</v>
      </c>
    </row>
    <row r="939" spans="1:10">
      <c r="A939" s="2" t="str">
        <f>'[1]2025年已发货'!A:A</f>
        <v>润耀</v>
      </c>
      <c r="B939" s="2" t="str">
        <f>'[1]2025年已发货'!B:B</f>
        <v>盘螺</v>
      </c>
      <c r="C939" s="2" t="str">
        <f>'[1]2025年已发货'!C:C</f>
        <v>HRB400E Φ8</v>
      </c>
      <c r="D939" s="2" t="str">
        <f>'[1]2025年已发货'!D:D</f>
        <v>吨</v>
      </c>
      <c r="E939" s="2">
        <f>'[1]2025年已发货'!E:E</f>
        <v>25</v>
      </c>
      <c r="F939" s="4">
        <f>'[1]2025年已发货'!F:F</f>
        <v>45719</v>
      </c>
      <c r="G939" s="2" t="str">
        <f>'[1]2025年已发货'!G:G</f>
        <v>（五冶钢构宜宾高县月江镇建设项目）  四川省宜宾市高县月江镇刚记超市斜对面(还阳组团沪碳二期项目)</v>
      </c>
      <c r="H939" s="2" t="str">
        <f>'[1]2025年已发货'!H:H</f>
        <v>张朝亮</v>
      </c>
      <c r="I939" s="2">
        <f>'[1]2025年已发货'!I:I</f>
        <v>15228205853</v>
      </c>
      <c r="J939" s="2" t="str">
        <f>_xlfn._xlws.FILTER(辅助信息!D:D,辅助信息!G:G=G939)</f>
        <v>五冶钢构-宜宾市南溪区高县月江镇建设项目</v>
      </c>
    </row>
    <row r="940" spans="1:10">
      <c r="A940" s="2" t="str">
        <f>'[1]2025年已发货'!A:A</f>
        <v>润耀</v>
      </c>
      <c r="B940" s="2" t="str">
        <f>'[1]2025年已发货'!B:B</f>
        <v>螺纹钢</v>
      </c>
      <c r="C940" s="2" t="str">
        <f>'[1]2025年已发货'!C:C</f>
        <v>HRB400E Φ22 9m</v>
      </c>
      <c r="D940" s="2" t="str">
        <f>'[1]2025年已发货'!D:D</f>
        <v>吨</v>
      </c>
      <c r="E940" s="2">
        <f>'[1]2025年已发货'!E:E</f>
        <v>10</v>
      </c>
      <c r="F940" s="4">
        <f>'[1]2025年已发货'!F:F</f>
        <v>45719</v>
      </c>
      <c r="G940" s="2" t="str">
        <f>'[1]2025年已发货'!G:G</f>
        <v>（五冶钢构宜宾高县月江镇建设项目）  四川省宜宾市高县月江镇刚记超市斜对面(还阳组团沪碳二期项目)</v>
      </c>
      <c r="H940" s="2" t="str">
        <f>'[1]2025年已发货'!H:H</f>
        <v>张朝亮</v>
      </c>
      <c r="I940" s="2">
        <f>'[1]2025年已发货'!I:I</f>
        <v>15228205853</v>
      </c>
      <c r="J940" s="2" t="str">
        <f>_xlfn._xlws.FILTER(辅助信息!D:D,辅助信息!G:G=G940)</f>
        <v>五冶钢构-宜宾市南溪区高县月江镇建设项目</v>
      </c>
    </row>
    <row r="941" spans="1:10">
      <c r="A941" s="2" t="str">
        <f>'[1]2025年已发货'!A:A</f>
        <v>德胜</v>
      </c>
      <c r="B941" s="2" t="str">
        <f>'[1]2025年已发货'!B:B</f>
        <v>螺纹钢</v>
      </c>
      <c r="C941" s="2" t="str">
        <f>'[1]2025年已发货'!C:C</f>
        <v>HRB400E Φ12 9m</v>
      </c>
      <c r="D941" s="2" t="str">
        <f>'[1]2025年已发货'!D:D</f>
        <v>吨</v>
      </c>
      <c r="E941" s="2">
        <f>'[1]2025年已发货'!E:E</f>
        <v>6</v>
      </c>
      <c r="F941" s="4">
        <f>'[1]2025年已发货'!F:F</f>
        <v>45719</v>
      </c>
      <c r="G941" s="2" t="str">
        <f>'[1]2025年已发货'!G:G</f>
        <v>（四川商建-射洪城乡一体化项目）遂宁市射洪市忠新幼儿园北侧约220米新溪小区</v>
      </c>
      <c r="H941" s="2" t="str">
        <f>'[1]2025年已发货'!H:H</f>
        <v>柏子刚</v>
      </c>
      <c r="I941" s="2">
        <f>'[1]2025年已发货'!I:I</f>
        <v>15692885305</v>
      </c>
      <c r="J941" s="2" t="str">
        <f>_xlfn._xlws.FILTER(辅助信息!D:D,辅助信息!G:G=G941)</f>
        <v>四川商建
射洪城乡一体化项目</v>
      </c>
    </row>
    <row r="942" spans="1:10">
      <c r="A942" s="2" t="str">
        <f>'[1]2025年已发货'!A:A</f>
        <v>德胜</v>
      </c>
      <c r="B942" s="2" t="str">
        <f>'[1]2025年已发货'!B:B</f>
        <v>螺纹钢</v>
      </c>
      <c r="C942" s="2" t="str">
        <f>'[1]2025年已发货'!C:C</f>
        <v>HRB400E Φ18 9m</v>
      </c>
      <c r="D942" s="2" t="str">
        <f>'[1]2025年已发货'!D:D</f>
        <v>吨</v>
      </c>
      <c r="E942" s="2">
        <f>'[1]2025年已发货'!E:E</f>
        <v>24</v>
      </c>
      <c r="F942" s="4">
        <f>'[1]2025年已发货'!F:F</f>
        <v>45719</v>
      </c>
      <c r="G942" s="2" t="str">
        <f>'[1]2025年已发货'!G:G</f>
        <v>（四川商建-射洪城乡一体化项目）遂宁市射洪市忠新幼儿园北侧约220米新溪小区</v>
      </c>
      <c r="H942" s="2" t="str">
        <f>'[1]2025年已发货'!H:H</f>
        <v>柏子刚</v>
      </c>
      <c r="I942" s="2">
        <f>'[1]2025年已发货'!I:I</f>
        <v>15692885305</v>
      </c>
      <c r="J942" s="2" t="str">
        <f>_xlfn._xlws.FILTER(辅助信息!D:D,辅助信息!G:G=G942)</f>
        <v>四川商建
射洪城乡一体化项目</v>
      </c>
    </row>
    <row r="943" spans="1:10">
      <c r="A943" s="2" t="str">
        <f>'[1]2025年已发货'!A:A</f>
        <v>德胜</v>
      </c>
      <c r="B943" s="2" t="str">
        <f>'[1]2025年已发货'!B:B</f>
        <v>螺纹钢</v>
      </c>
      <c r="C943" s="2" t="str">
        <f>'[1]2025年已发货'!C:C</f>
        <v>HRB400E Φ25 9m</v>
      </c>
      <c r="D943" s="2" t="str">
        <f>'[1]2025年已发货'!D:D</f>
        <v>吨</v>
      </c>
      <c r="E943" s="2">
        <f>'[1]2025年已发货'!E:E</f>
        <v>6</v>
      </c>
      <c r="F943" s="4">
        <f>'[1]2025年已发货'!F:F</f>
        <v>45719</v>
      </c>
      <c r="G943" s="2" t="str">
        <f>'[1]2025年已发货'!G:G</f>
        <v>（四川商建-射洪城乡一体化项目）遂宁市射洪市忠新幼儿园北侧约220米新溪小区</v>
      </c>
      <c r="H943" s="2" t="str">
        <f>'[1]2025年已发货'!H:H</f>
        <v>柏子刚</v>
      </c>
      <c r="I943" s="2">
        <f>'[1]2025年已发货'!I:I</f>
        <v>15692885305</v>
      </c>
      <c r="J943" s="2" t="str">
        <f>_xlfn._xlws.FILTER(辅助信息!D:D,辅助信息!G:G=G943)</f>
        <v>四川商建
射洪城乡一体化项目</v>
      </c>
    </row>
    <row r="944" spans="1:10">
      <c r="A944" s="2" t="str">
        <f>'[1]2025年已发货'!A:A</f>
        <v>达钢</v>
      </c>
      <c r="B944" s="2" t="str">
        <f>'[1]2025年已发货'!B:B</f>
        <v>螺纹钢</v>
      </c>
      <c r="C944" s="2" t="str">
        <f>'[1]2025年已发货'!C:C</f>
        <v>HRB400E Φ12 9m</v>
      </c>
      <c r="D944" s="2" t="str">
        <f>'[1]2025年已发货'!D:D</f>
        <v>吨</v>
      </c>
      <c r="E944" s="2">
        <f>'[1]2025年已发货'!E:E</f>
        <v>57</v>
      </c>
      <c r="F944" s="4">
        <f>'[1]2025年已发货'!F:F</f>
        <v>45720</v>
      </c>
      <c r="G944" s="2" t="str">
        <f>'[1]2025年已发货'!G:G</f>
        <v>（十九冶-江龙高速三分部）重庆市云阳县蔈草镇三坵田*小尖山梁场</v>
      </c>
      <c r="H944" s="2" t="str">
        <f>'[1]2025年已发货'!H:H</f>
        <v>徐宇</v>
      </c>
      <c r="I944" s="2">
        <f>'[1]2025年已发货'!I:I</f>
        <v>19822311919</v>
      </c>
      <c r="J944" s="2" vm="1" t="e">
        <f>_xlfn._xlws.FILTER(辅助信息!D:D,辅助信息!G:G=G944)</f>
        <v>#VALUE!</v>
      </c>
    </row>
    <row r="945" spans="1:10">
      <c r="A945" s="2" t="str">
        <f>'[1]2025年已发货'!A:A</f>
        <v>达钢</v>
      </c>
      <c r="B945" s="2" t="str">
        <f>'[1]2025年已发货'!B:B</f>
        <v>螺纹钢</v>
      </c>
      <c r="C945" s="2" t="str">
        <f>'[1]2025年已发货'!C:C</f>
        <v>HRB400E Φ25 9m</v>
      </c>
      <c r="D945" s="2" t="str">
        <f>'[1]2025年已发货'!D:D</f>
        <v>吨</v>
      </c>
      <c r="E945" s="2">
        <f>'[1]2025年已发货'!E:E</f>
        <v>15</v>
      </c>
      <c r="F945" s="4">
        <f>'[1]2025年已发货'!F:F</f>
        <v>45720</v>
      </c>
      <c r="G945" s="2" t="str">
        <f>'[1]2025年已发货'!G:G</f>
        <v>（十九冶-江龙高速三分部）重庆市云阳县蔈草镇三坵田*小尖山梁场</v>
      </c>
      <c r="H945" s="2" t="str">
        <f>'[1]2025年已发货'!H:H</f>
        <v>徐宇</v>
      </c>
      <c r="I945" s="2">
        <f>'[1]2025年已发货'!I:I</f>
        <v>19822311919</v>
      </c>
      <c r="J945" s="2" vm="1" t="e">
        <f>_xlfn._xlws.FILTER(辅助信息!D:D,辅助信息!G:G=G945)</f>
        <v>#VALUE!</v>
      </c>
    </row>
    <row r="946" spans="1:10">
      <c r="A946" s="2" t="str">
        <f>'[1]2025年已发货'!A:A</f>
        <v>达钢</v>
      </c>
      <c r="B946" s="2" t="str">
        <f>'[1]2025年已发货'!B:B</f>
        <v>螺纹钢</v>
      </c>
      <c r="C946" s="2" t="str">
        <f>'[1]2025年已发货'!C:C</f>
        <v>HRB400E Φ20 9m</v>
      </c>
      <c r="D946" s="2" t="str">
        <f>'[1]2025年已发货'!D:D</f>
        <v>吨</v>
      </c>
      <c r="E946" s="2">
        <f>'[1]2025年已发货'!E:E</f>
        <v>35</v>
      </c>
      <c r="F946" s="4">
        <f>'[1]2025年已发货'!F:F</f>
        <v>45720</v>
      </c>
      <c r="G946" s="2" t="str">
        <f>'[1]2025年已发货'!G:G</f>
        <v>（十九冶-江龙高速三分部）重庆市云阳县蔈草镇歧阳村开云高速*朗2</v>
      </c>
      <c r="H946" s="2" t="str">
        <f>'[1]2025年已发货'!H:H</f>
        <v>徐宇</v>
      </c>
      <c r="I946" s="2">
        <f>'[1]2025年已发货'!I:I</f>
        <v>19822311919</v>
      </c>
      <c r="J946" s="2" vm="1" t="e">
        <f>_xlfn._xlws.FILTER(辅助信息!D:D,辅助信息!G:G=G946)</f>
        <v>#VALUE!</v>
      </c>
    </row>
    <row r="947" spans="1:10">
      <c r="A947" s="2" t="str">
        <f>'[1]2025年已发货'!A:A</f>
        <v>达钢</v>
      </c>
      <c r="B947" s="2" t="str">
        <f>'[1]2025年已发货'!B:B</f>
        <v>螺纹钢</v>
      </c>
      <c r="C947" s="2" t="str">
        <f>'[1]2025年已发货'!C:C</f>
        <v>HRB400E Φ12 9m</v>
      </c>
      <c r="D947" s="2" t="str">
        <f>'[1]2025年已发货'!D:D</f>
        <v>吨</v>
      </c>
      <c r="E947" s="2">
        <f>'[1]2025年已发货'!E:E</f>
        <v>70</v>
      </c>
      <c r="F947" s="4">
        <f>'[1]2025年已发货'!F:F</f>
        <v>45720</v>
      </c>
      <c r="G947" s="2" t="str">
        <f>'[1]2025年已发货'!G:G</f>
        <v>（十九冶-江龙高速三分部）重庆市云阳县龙角镇*皮家营梁场</v>
      </c>
      <c r="H947" s="2" t="str">
        <f>'[1]2025年已发货'!H:H</f>
        <v>徐宇</v>
      </c>
      <c r="I947" s="2">
        <f>'[1]2025年已发货'!I:I</f>
        <v>19822311919</v>
      </c>
      <c r="J947" s="2" vm="1" t="e">
        <f>_xlfn._xlws.FILTER(辅助信息!D:D,辅助信息!G:G=G947)</f>
        <v>#VALUE!</v>
      </c>
    </row>
    <row r="948" spans="1:10">
      <c r="A948" s="2" t="str">
        <f>'[1]2025年已发货'!A:A</f>
        <v>达钢</v>
      </c>
      <c r="B948" s="2" t="str">
        <f>'[1]2025年已发货'!B:B</f>
        <v>高线</v>
      </c>
      <c r="C948" s="2" t="str">
        <f>'[1]2025年已发货'!C:C</f>
        <v>HPB300Φ10</v>
      </c>
      <c r="D948" s="2" t="str">
        <f>'[1]2025年已发货'!D:D</f>
        <v>吨</v>
      </c>
      <c r="E948" s="2">
        <f>'[1]2025年已发货'!E:E</f>
        <v>5</v>
      </c>
      <c r="F948" s="4">
        <f>'[1]2025年已发货'!F:F</f>
        <v>45720</v>
      </c>
      <c r="G948" s="2" t="str">
        <f>'[1]2025年已发货'!G:G</f>
        <v>（十九冶-江龙高速三分部）重庆市云阳县龙角镇*刘家漕2#桥 </v>
      </c>
      <c r="H948" s="2" t="str">
        <f>'[1]2025年已发货'!H:H</f>
        <v>徐宇</v>
      </c>
      <c r="I948" s="2">
        <f>'[1]2025年已发货'!I:I</f>
        <v>19822311919</v>
      </c>
      <c r="J948" s="2" vm="1" t="e">
        <f>_xlfn._xlws.FILTER(辅助信息!D:D,辅助信息!G:G=G948)</f>
        <v>#VALUE!</v>
      </c>
    </row>
    <row r="949" spans="1:10">
      <c r="A949" s="2" t="str">
        <f>'[1]2025年已发货'!A:A</f>
        <v>达钢</v>
      </c>
      <c r="B949" s="2" t="str">
        <f>'[1]2025年已发货'!B:B</f>
        <v>盘螺</v>
      </c>
      <c r="C949" s="2" t="str">
        <f>'[1]2025年已发货'!C:C</f>
        <v>HRB400E Φ10</v>
      </c>
      <c r="D949" s="2" t="str">
        <f>'[1]2025年已发货'!D:D</f>
        <v>吨</v>
      </c>
      <c r="E949" s="2">
        <f>'[1]2025年已发货'!E:E</f>
        <v>5</v>
      </c>
      <c r="F949" s="4">
        <f>'[1]2025年已发货'!F:F</f>
        <v>45720</v>
      </c>
      <c r="G949" s="2" t="str">
        <f>'[1]2025年已发货'!G:G</f>
        <v>（十九冶-江龙高速三分部）重庆市云阳县龙角镇*刘家漕2#桥 </v>
      </c>
      <c r="H949" s="2" t="str">
        <f>'[1]2025年已发货'!H:H</f>
        <v>徐宇</v>
      </c>
      <c r="I949" s="2">
        <f>'[1]2025年已发货'!I:I</f>
        <v>19822311919</v>
      </c>
      <c r="J949" s="2" vm="1" t="e">
        <f>_xlfn._xlws.FILTER(辅助信息!D:D,辅助信息!G:G=G949)</f>
        <v>#VALUE!</v>
      </c>
    </row>
    <row r="950" spans="1:10">
      <c r="A950" s="2" t="str">
        <f>'[1]2025年已发货'!A:A</f>
        <v>达钢</v>
      </c>
      <c r="B950" s="2" t="str">
        <f>'[1]2025年已发货'!B:B</f>
        <v>螺纹钢</v>
      </c>
      <c r="C950" s="2" t="str">
        <f>'[1]2025年已发货'!C:C</f>
        <v>HRB400E Φ12 9m</v>
      </c>
      <c r="D950" s="2" t="str">
        <f>'[1]2025年已发货'!D:D</f>
        <v>吨</v>
      </c>
      <c r="E950" s="2">
        <f>'[1]2025年已发货'!E:E</f>
        <v>18</v>
      </c>
      <c r="F950" s="4">
        <f>'[1]2025年已发货'!F:F</f>
        <v>45720</v>
      </c>
      <c r="G950" s="2" t="str">
        <f>'[1]2025年已发货'!G:G</f>
        <v>（十九冶-江龙高速三分部）重庆市云阳县龙角镇*刘家漕2#桥 </v>
      </c>
      <c r="H950" s="2" t="str">
        <f>'[1]2025年已发货'!H:H</f>
        <v>徐宇</v>
      </c>
      <c r="I950" s="2">
        <f>'[1]2025年已发货'!I:I</f>
        <v>19822311919</v>
      </c>
      <c r="J950" s="2" vm="1" t="e">
        <f>_xlfn._xlws.FILTER(辅助信息!D:D,辅助信息!G:G=G950)</f>
        <v>#VALUE!</v>
      </c>
    </row>
    <row r="951" spans="1:10">
      <c r="A951" s="2" t="str">
        <f>'[1]2025年已发货'!A:A</f>
        <v>达钢</v>
      </c>
      <c r="B951" s="2" t="str">
        <f>'[1]2025年已发货'!B:B</f>
        <v>螺纹钢</v>
      </c>
      <c r="C951" s="2" t="str">
        <f>'[1]2025年已发货'!C:C</f>
        <v>HRB400E Φ16 9m</v>
      </c>
      <c r="D951" s="2" t="str">
        <f>'[1]2025年已发货'!D:D</f>
        <v>吨</v>
      </c>
      <c r="E951" s="2">
        <f>'[1]2025年已发货'!E:E</f>
        <v>9</v>
      </c>
      <c r="F951" s="4">
        <f>'[1]2025年已发货'!F:F</f>
        <v>45720</v>
      </c>
      <c r="G951" s="2" t="str">
        <f>'[1]2025年已发货'!G:G</f>
        <v>（十九冶-江龙高速三分部）重庆市云阳县龙角镇*刘家漕2#桥 </v>
      </c>
      <c r="H951" s="2" t="str">
        <f>'[1]2025年已发货'!H:H</f>
        <v>徐宇</v>
      </c>
      <c r="I951" s="2">
        <f>'[1]2025年已发货'!I:I</f>
        <v>19822311919</v>
      </c>
      <c r="J951" s="2" vm="1" t="e">
        <f>_xlfn._xlws.FILTER(辅助信息!D:D,辅助信息!G:G=G951)</f>
        <v>#VALUE!</v>
      </c>
    </row>
    <row r="952" spans="1:10">
      <c r="A952" s="2" t="str">
        <f>'[1]2025年已发货'!A:A</f>
        <v>达钢</v>
      </c>
      <c r="B952" s="2" t="str">
        <f>'[1]2025年已发货'!B:B</f>
        <v>螺纹钢</v>
      </c>
      <c r="C952" s="2" t="str">
        <f>'[1]2025年已发货'!C:C</f>
        <v>HRB400E Φ16 9m</v>
      </c>
      <c r="D952" s="2" t="str">
        <f>'[1]2025年已发货'!D:D</f>
        <v>吨</v>
      </c>
      <c r="E952" s="2">
        <f>'[1]2025年已发货'!E:E</f>
        <v>12</v>
      </c>
      <c r="F952" s="4">
        <f>'[1]2025年已发货'!F:F</f>
        <v>45720</v>
      </c>
      <c r="G952" s="2" t="str">
        <f>'[1]2025年已发货'!G:G</f>
        <v>（十九冶-江龙高速二分部）重庆市云阳县S305附近*龙角梁场</v>
      </c>
      <c r="H952" s="2" t="str">
        <f>'[1]2025年已发货'!H:H</f>
        <v>张鹏</v>
      </c>
      <c r="I952" s="2">
        <f>'[1]2025年已发货'!I:I</f>
        <v>18223006448</v>
      </c>
      <c r="J952" s="2" vm="1" t="e">
        <f>_xlfn._xlws.FILTER(辅助信息!D:D,辅助信息!G:G=G952)</f>
        <v>#VALUE!</v>
      </c>
    </row>
    <row r="953" spans="1:10">
      <c r="A953" s="2" t="str">
        <f>'[1]2025年已发货'!A:A</f>
        <v>达钢</v>
      </c>
      <c r="B953" s="2" t="str">
        <f>'[1]2025年已发货'!B:B</f>
        <v>螺纹钢</v>
      </c>
      <c r="C953" s="2" t="str">
        <f>'[1]2025年已发货'!C:C</f>
        <v>HRB400E Φ12 9m</v>
      </c>
      <c r="D953" s="2" t="str">
        <f>'[1]2025年已发货'!D:D</f>
        <v>吨</v>
      </c>
      <c r="E953" s="2">
        <f>'[1]2025年已发货'!E:E</f>
        <v>24</v>
      </c>
      <c r="F953" s="4">
        <f>'[1]2025年已发货'!F:F</f>
        <v>45720</v>
      </c>
      <c r="G953" s="2" t="str">
        <f>'[1]2025年已发货'!G:G</f>
        <v>（十九冶-江龙高速二分部）重庆市云阳县S305附近*龙角梁场</v>
      </c>
      <c r="H953" s="2" t="str">
        <f>'[1]2025年已发货'!H:H</f>
        <v>张鹏</v>
      </c>
      <c r="I953" s="2">
        <f>'[1]2025年已发货'!I:I</f>
        <v>18223006448</v>
      </c>
      <c r="J953" s="2" vm="1" t="e">
        <f>_xlfn._xlws.FILTER(辅助信息!D:D,辅助信息!G:G=G953)</f>
        <v>#VALUE!</v>
      </c>
    </row>
    <row r="954" spans="1:10">
      <c r="A954" s="2" t="str">
        <f>'[1]2025年已发货'!A:A</f>
        <v>达钢</v>
      </c>
      <c r="B954" s="2" t="str">
        <f>'[1]2025年已发货'!B:B</f>
        <v>螺纹钢</v>
      </c>
      <c r="C954" s="2" t="str">
        <f>'[1]2025年已发货'!C:C</f>
        <v>HRB400E Φ12 9m</v>
      </c>
      <c r="D954" s="2" t="str">
        <f>'[1]2025年已发货'!D:D</f>
        <v>吨</v>
      </c>
      <c r="E954" s="2">
        <f>'[1]2025年已发货'!E:E</f>
        <v>70</v>
      </c>
      <c r="F954" s="4">
        <f>'[1]2025年已发货'!F:F</f>
        <v>45720</v>
      </c>
      <c r="G954" s="2" t="str">
        <f>'[1]2025年已发货'!G:G</f>
        <v>（十九冶-江龙高速二分部）重庆市云阳县宝坪镇双塆村*宝坪梁场</v>
      </c>
      <c r="H954" s="2" t="str">
        <f>'[1]2025年已发货'!H:H</f>
        <v>张鹏</v>
      </c>
      <c r="I954" s="2">
        <f>'[1]2025年已发货'!I:I</f>
        <v>18223006448</v>
      </c>
      <c r="J954" s="2" vm="1" t="e">
        <f>_xlfn._xlws.FILTER(辅助信息!D:D,辅助信息!G:G=G954)</f>
        <v>#VALUE!</v>
      </c>
    </row>
    <row r="955" spans="1:10">
      <c r="A955" s="2" t="str">
        <f>'[1]2025年已发货'!A:A</f>
        <v>晋邦</v>
      </c>
      <c r="B955" s="2" t="str">
        <f>'[1]2025年已发货'!B:B</f>
        <v>盘螺</v>
      </c>
      <c r="C955" s="2" t="str">
        <f>'[1]2025年已发货'!C:C</f>
        <v>HRB400E Φ12</v>
      </c>
      <c r="D955" s="2" t="str">
        <f>'[1]2025年已发货'!D:D</f>
        <v>吨</v>
      </c>
      <c r="E955" s="2">
        <f>'[1]2025年已发货'!E:E</f>
        <v>14</v>
      </c>
      <c r="F955" s="4">
        <f>'[1]2025年已发货'!F:F</f>
        <v>45720</v>
      </c>
      <c r="G955" s="2" t="str">
        <f>'[1]2025年已发货'!G:G</f>
        <v>（商投建工达州中医药科技园-1工区）达州市通川区达州中医药职业学院犀牛大道北段</v>
      </c>
      <c r="H955" s="2" t="str">
        <f>'[1]2025年已发货'!H:H</f>
        <v>程黄刚</v>
      </c>
      <c r="I955" s="2">
        <f>'[1]2025年已发货'!I:I</f>
        <v>15108211617</v>
      </c>
      <c r="J955" s="2" t="str">
        <f>_xlfn._xlws.FILTER(辅助信息!D:D,辅助信息!G:G=G955)</f>
        <v>商投建工达州中医药科技园</v>
      </c>
    </row>
    <row r="956" spans="1:10">
      <c r="A956" s="2" t="str">
        <f>'[1]2025年已发货'!A:A</f>
        <v>晋邦</v>
      </c>
      <c r="B956" s="2" t="str">
        <f>'[1]2025年已发货'!B:B</f>
        <v>螺纹钢</v>
      </c>
      <c r="C956" s="2" t="str">
        <f>'[1]2025年已发货'!C:C</f>
        <v>HRB400E Φ25 9m</v>
      </c>
      <c r="D956" s="2" t="str">
        <f>'[1]2025年已发货'!D:D</f>
        <v>吨</v>
      </c>
      <c r="E956" s="2">
        <f>'[1]2025年已发货'!E:E</f>
        <v>21</v>
      </c>
      <c r="F956" s="4">
        <f>'[1]2025年已发货'!F:F</f>
        <v>45720</v>
      </c>
      <c r="G956" s="2" t="str">
        <f>'[1]2025年已发货'!G:G</f>
        <v>（商投建工达州中医药科技园-1工区）达州市通川区达州中医药职业学院犀牛大道北段</v>
      </c>
      <c r="H956" s="2" t="str">
        <f>'[1]2025年已发货'!H:H</f>
        <v>程黄刚</v>
      </c>
      <c r="I956" s="2">
        <f>'[1]2025年已发货'!I:I</f>
        <v>15108211617</v>
      </c>
      <c r="J956" s="2" t="str">
        <f>_xlfn._xlws.FILTER(辅助信息!D:D,辅助信息!G:G=G956)</f>
        <v>商投建工达州中医药科技园</v>
      </c>
    </row>
    <row r="957" spans="1:10">
      <c r="A957" s="2" t="str">
        <f>'[1]2025年已发货'!A:A</f>
        <v>玉昆</v>
      </c>
      <c r="B957" s="2" t="str">
        <f>'[1]2025年已发货'!B:B</f>
        <v>盘螺</v>
      </c>
      <c r="C957" s="2" t="str">
        <f>'[1]2025年已发货'!C:C</f>
        <v>HRB400EΦ12</v>
      </c>
      <c r="D957" s="2" t="str">
        <f>'[1]2025年已发货'!D:D</f>
        <v>吨</v>
      </c>
      <c r="E957" s="2">
        <f>'[1]2025年已发货'!E:E</f>
        <v>60</v>
      </c>
      <c r="F957" s="4">
        <f>'[1]2025年已发货'!F:F</f>
        <v>45720</v>
      </c>
      <c r="G957" s="2" t="str">
        <f>'[1]2025年已发货'!G:G</f>
        <v>凉山州昭觉县洒拉地坡乡中铁一局三分部山里钢筋场</v>
      </c>
      <c r="H957" s="2" t="str">
        <f>'[1]2025年已发货'!H:H</f>
        <v>陈忠</v>
      </c>
      <c r="I957" s="2">
        <f>'[1]2025年已发货'!I:I</f>
        <v>17602306163</v>
      </c>
      <c r="J957" s="2" vm="1" t="e">
        <f>_xlfn._xlws.FILTER(辅助信息!D:D,辅助信息!G:G=G957)</f>
        <v>#VALUE!</v>
      </c>
    </row>
    <row r="958" spans="1:10">
      <c r="A958" s="2" t="str">
        <f>'[1]2025年已发货'!A:A</f>
        <v>玉昆</v>
      </c>
      <c r="B958" s="2" t="str">
        <f>'[1]2025年已发货'!B:B</f>
        <v>螺纹钢</v>
      </c>
      <c r="C958" s="2" t="str">
        <f>'[1]2025年已发货'!C:C</f>
        <v>HRB400EΦ32</v>
      </c>
      <c r="D958" s="2" t="str">
        <f>'[1]2025年已发货'!D:D</f>
        <v>吨</v>
      </c>
      <c r="E958" s="2">
        <f>'[1]2025年已发货'!E:E</f>
        <v>100</v>
      </c>
      <c r="F958" s="4">
        <f>'[1]2025年已发货'!F:F</f>
        <v>45720</v>
      </c>
      <c r="G958" s="2" t="str">
        <f>'[1]2025年已发货'!G:G</f>
        <v>凉山州昭觉县洒拉地坡乡中铁一局三分部山里钢筋场</v>
      </c>
      <c r="H958" s="2" t="str">
        <f>'[1]2025年已发货'!H:H</f>
        <v>陈忠</v>
      </c>
      <c r="I958" s="2">
        <f>'[1]2025年已发货'!I:I</f>
        <v>17602306163</v>
      </c>
      <c r="J958" s="2" vm="1" t="e">
        <f>_xlfn._xlws.FILTER(辅助信息!D:D,辅助信息!G:G=G958)</f>
        <v>#VALUE!</v>
      </c>
    </row>
    <row r="959" spans="1:10">
      <c r="A959" s="2" t="str">
        <f>'[1]2025年已发货'!A:A</f>
        <v>玉昆</v>
      </c>
      <c r="B959" s="2" t="str">
        <f>'[1]2025年已发货'!B:B</f>
        <v>螺纹钢</v>
      </c>
      <c r="C959" s="2" t="str">
        <f>'[1]2025年已发货'!C:C</f>
        <v>HRB500EФ28</v>
      </c>
      <c r="D959" s="2" t="str">
        <f>'[1]2025年已发货'!D:D</f>
        <v>吨</v>
      </c>
      <c r="E959" s="2">
        <f>'[1]2025年已发货'!E:E</f>
        <v>160</v>
      </c>
      <c r="F959" s="4">
        <f>'[1]2025年已发货'!F:F</f>
        <v>45720</v>
      </c>
      <c r="G959" s="2" t="str">
        <f>'[1]2025年已发货'!G:G</f>
        <v>（中铁一局四公司西昭高速6标1分部）四川省凉山彝族自治州西昌市川兴镇普诗乡李子村</v>
      </c>
      <c r="H959" s="2" t="str">
        <f>'[1]2025年已发货'!H:H</f>
        <v>党牛</v>
      </c>
      <c r="I959" s="2">
        <f>'[1]2025年已发货'!I:I</f>
        <v>19996000463</v>
      </c>
      <c r="J959" s="2" vm="1" t="e">
        <f>_xlfn._xlws.FILTER(辅助信息!D:D,辅助信息!G:G=G959)</f>
        <v>#VALUE!</v>
      </c>
    </row>
    <row r="960" spans="1:10">
      <c r="A960" s="2" t="str">
        <f>'[1]2025年已发货'!A:A</f>
        <v>玉昆</v>
      </c>
      <c r="B960" s="2" t="str">
        <f>'[1]2025年已发货'!B:B</f>
        <v>螺纹钢</v>
      </c>
      <c r="C960" s="2" t="str">
        <f>'[1]2025年已发货'!C:C</f>
        <v>HRB400EФ28</v>
      </c>
      <c r="D960" s="2" t="str">
        <f>'[1]2025年已发货'!D:D</f>
        <v>吨</v>
      </c>
      <c r="E960" s="2">
        <f>'[1]2025年已发货'!E:E</f>
        <v>160</v>
      </c>
      <c r="F960" s="4">
        <f>'[1]2025年已发货'!F:F</f>
        <v>45720</v>
      </c>
      <c r="G960" s="2" t="str">
        <f>'[1]2025年已发货'!G:G</f>
        <v>（中铁一局四公司西昭高速6标2分部）四川省凉山彝族自治州昭觉县G348哈洛觉底</v>
      </c>
      <c r="H960" s="2" t="str">
        <f>'[1]2025年已发货'!H:H</f>
        <v>刘振利</v>
      </c>
      <c r="I960" s="2">
        <f>'[1]2025年已发货'!I:I</f>
        <v>17791512983</v>
      </c>
      <c r="J960" s="2" vm="1" t="e">
        <f>_xlfn._xlws.FILTER(辅助信息!D:D,辅助信息!G:G=G960)</f>
        <v>#VALUE!</v>
      </c>
    </row>
    <row r="961" spans="1:10">
      <c r="A961" s="2" t="str">
        <f>'[1]2025年已发货'!A:A</f>
        <v>玉昆</v>
      </c>
      <c r="B961" s="2" t="str">
        <f>'[1]2025年已发货'!B:B</f>
        <v>螺纹钢</v>
      </c>
      <c r="C961" s="2" t="str">
        <f>'[1]2025年已发货'!C:C</f>
        <v>HRB500EΦ32</v>
      </c>
      <c r="D961" s="2" t="str">
        <f>'[1]2025年已发货'!D:D</f>
        <v>吨</v>
      </c>
      <c r="E961" s="2">
        <f>'[1]2025年已发货'!E:E</f>
        <v>160</v>
      </c>
      <c r="F961" s="4">
        <f>'[1]2025年已发货'!F:F</f>
        <v>45720</v>
      </c>
      <c r="G961" s="2" t="str">
        <f>'[1]2025年已发货'!G:G</f>
        <v>（中铁一局四公司西昭高速6标4分部）四川省凉山彝族自治州昭觉县杨日占里</v>
      </c>
      <c r="H961" s="2" t="str">
        <f>'[1]2025年已发货'!H:H</f>
        <v>马占全</v>
      </c>
      <c r="I961" s="2">
        <f>'[1]2025年已发货'!I:I</f>
        <v>18189516465</v>
      </c>
      <c r="J961" s="2" vm="1" t="e">
        <f>_xlfn._xlws.FILTER(辅助信息!D:D,辅助信息!G:G=G961)</f>
        <v>#VALUE!</v>
      </c>
    </row>
    <row r="962" spans="1:10">
      <c r="A962" s="2" t="str">
        <f>'[1]2025年已发货'!A:A</f>
        <v>陕钢</v>
      </c>
      <c r="B962" s="2" t="str">
        <f>'[1]2025年已发货'!B:B</f>
        <v>盘螺</v>
      </c>
      <c r="C962" s="2" t="str">
        <f>'[1]2025年已发货'!C:C</f>
        <v>HRB400E Φ12</v>
      </c>
      <c r="D962" s="2" t="str">
        <f>'[1]2025年已发货'!D:D</f>
        <v>吨</v>
      </c>
      <c r="E962" s="2">
        <f>'[1]2025年已发货'!E:E</f>
        <v>27.5</v>
      </c>
      <c r="F962" s="4">
        <f>'[1]2025年已发货'!F:F</f>
        <v>45721</v>
      </c>
      <c r="G962" s="2" t="str">
        <f>'[1]2025年已发货'!G:G</f>
        <v>（中铁三局-铜资高速1标）四川省资阳市安岳县石羊镇猫坝村2#钢筋场</v>
      </c>
      <c r="H962" s="2" t="str">
        <f>'[1]2025年已发货'!H:H</f>
        <v>王雪</v>
      </c>
      <c r="I962" s="2">
        <f>'[1]2025年已发货'!I:I</f>
        <v>18729676589</v>
      </c>
      <c r="J962" s="2" vm="1" t="e">
        <f>_xlfn._xlws.FILTER(辅助信息!D:D,辅助信息!G:G=G962)</f>
        <v>#VALUE!</v>
      </c>
    </row>
    <row r="963" spans="1:10">
      <c r="A963" s="2" t="str">
        <f>'[1]2025年已发货'!A:A</f>
        <v>陕钢</v>
      </c>
      <c r="B963" s="2" t="str">
        <f>'[1]2025年已发货'!B:B</f>
        <v>盘螺</v>
      </c>
      <c r="C963" s="2" t="str">
        <f>'[1]2025年已发货'!C:C</f>
        <v>HRB400E Φ10</v>
      </c>
      <c r="D963" s="2" t="str">
        <f>'[1]2025年已发货'!D:D</f>
        <v>吨</v>
      </c>
      <c r="E963" s="2">
        <f>'[1]2025年已发货'!E:E</f>
        <v>7.5</v>
      </c>
      <c r="F963" s="4">
        <f>'[1]2025年已发货'!F:F</f>
        <v>45721</v>
      </c>
      <c r="G963" s="2" t="str">
        <f>'[1]2025年已发货'!G:G</f>
        <v>（中铁三局-铜资高速1标）四川省资阳市安岳县石羊镇猫坝村2#钢筋场</v>
      </c>
      <c r="H963" s="2" t="str">
        <f>'[1]2025年已发货'!H:H</f>
        <v>王雪</v>
      </c>
      <c r="I963" s="2">
        <f>'[1]2025年已发货'!I:I</f>
        <v>18729676589</v>
      </c>
      <c r="J963" s="2" vm="1" t="e">
        <f>_xlfn._xlws.FILTER(辅助信息!D:D,辅助信息!G:G=G963)</f>
        <v>#VALUE!</v>
      </c>
    </row>
    <row r="964" spans="1:10">
      <c r="A964" s="2" t="str">
        <f>'[1]2025年已发货'!A:A</f>
        <v>陕钢</v>
      </c>
      <c r="B964" s="2" t="str">
        <f>'[1]2025年已发货'!B:B</f>
        <v>高线</v>
      </c>
      <c r="C964" s="2" t="str">
        <f>'[1]2025年已发货'!C:C</f>
        <v>HPB300Φ12</v>
      </c>
      <c r="D964" s="2" t="str">
        <f>'[1]2025年已发货'!D:D</f>
        <v>吨</v>
      </c>
      <c r="E964" s="2">
        <f>'[1]2025年已发货'!E:E</f>
        <v>35</v>
      </c>
      <c r="F964" s="4">
        <f>'[1]2025年已发货'!F:F</f>
        <v>45721</v>
      </c>
      <c r="G964" s="2" t="str">
        <f>'[1]2025年已发货'!G:G</f>
        <v>（中铁二局-成渝扩容4标）四川省成都市简阳市杨家镇桐子湾村二局钢筋场</v>
      </c>
      <c r="H964" s="2" t="str">
        <f>'[1]2025年已发货'!H:H</f>
        <v>陈钢</v>
      </c>
      <c r="I964" s="2">
        <f>'[1]2025年已发货'!I:I</f>
        <v>13018165813</v>
      </c>
      <c r="J964" s="2" vm="1" t="e">
        <f>_xlfn._xlws.FILTER(辅助信息!D:D,辅助信息!G:G=G964)</f>
        <v>#VALUE!</v>
      </c>
    </row>
    <row r="965" spans="1:10">
      <c r="A965" s="2" t="str">
        <f>'[1]2025年已发货'!A:A</f>
        <v>陕钢</v>
      </c>
      <c r="B965" s="2" t="str">
        <f>'[1]2025年已发货'!B:B</f>
        <v>盘螺</v>
      </c>
      <c r="C965" s="2" t="str">
        <f>'[1]2025年已发货'!C:C</f>
        <v>HRB400E Φ10</v>
      </c>
      <c r="D965" s="2" t="str">
        <f>'[1]2025年已发货'!D:D</f>
        <v>吨</v>
      </c>
      <c r="E965" s="2">
        <f>'[1]2025年已发货'!E:E</f>
        <v>25</v>
      </c>
      <c r="F965" s="4">
        <f>'[1]2025年已发货'!F:F</f>
        <v>45721</v>
      </c>
      <c r="G965" s="2" t="str">
        <f>'[1]2025年已发货'!G:G</f>
        <v>（中铁二局-成渝扩容4标）四川省成都市简阳市杨家镇桐子湾村二局钢筋场</v>
      </c>
      <c r="H965" s="2" t="str">
        <f>'[1]2025年已发货'!H:H</f>
        <v>陈钢</v>
      </c>
      <c r="I965" s="2">
        <f>'[1]2025年已发货'!I:I</f>
        <v>13018165813</v>
      </c>
      <c r="J965" s="2" vm="1" t="e">
        <f>_xlfn._xlws.FILTER(辅助信息!D:D,辅助信息!G:G=G965)</f>
        <v>#VALUE!</v>
      </c>
    </row>
    <row r="966" spans="1:10">
      <c r="A966" s="2" t="str">
        <f>'[1]2025年已发货'!A:A</f>
        <v>陕钢</v>
      </c>
      <c r="B966" s="2" t="str">
        <f>'[1]2025年已发货'!B:B</f>
        <v>盘螺</v>
      </c>
      <c r="C966" s="2" t="str">
        <f>'[1]2025年已发货'!C:C</f>
        <v>HRB400E Φ12</v>
      </c>
      <c r="D966" s="2" t="str">
        <f>'[1]2025年已发货'!D:D</f>
        <v>吨</v>
      </c>
      <c r="E966" s="2">
        <f>'[1]2025年已发货'!E:E</f>
        <v>12</v>
      </c>
      <c r="F966" s="4">
        <f>'[1]2025年已发货'!F:F</f>
        <v>45721</v>
      </c>
      <c r="G966" s="2" t="str">
        <f>'[1]2025年已发货'!G:G</f>
        <v>（中铁二局-成渝扩容4标）四川省成都市简阳市杨家镇桐子湾村二局钢筋场</v>
      </c>
      <c r="H966" s="2" t="str">
        <f>'[1]2025年已发货'!H:H</f>
        <v>陈钢</v>
      </c>
      <c r="I966" s="2">
        <f>'[1]2025年已发货'!I:I</f>
        <v>13018165813</v>
      </c>
      <c r="J966" s="2" vm="1" t="e">
        <f>_xlfn._xlws.FILTER(辅助信息!D:D,辅助信息!G:G=G966)</f>
        <v>#VALUE!</v>
      </c>
    </row>
    <row r="967" spans="1:10">
      <c r="A967" s="2" t="str">
        <f>'[1]2025年已发货'!A:A</f>
        <v>陕钢</v>
      </c>
      <c r="B967" s="2" t="str">
        <f>'[1]2025年已发货'!B:B</f>
        <v>高线</v>
      </c>
      <c r="C967" s="2" t="str">
        <f>'[1]2025年已发货'!C:C</f>
        <v>HPB300Φ12</v>
      </c>
      <c r="D967" s="2" t="str">
        <f>'[1]2025年已发货'!D:D</f>
        <v>吨</v>
      </c>
      <c r="E967" s="2">
        <f>'[1]2025年已发货'!E:E</f>
        <v>35</v>
      </c>
      <c r="F967" s="4">
        <f>'[1]2025年已发货'!F:F</f>
        <v>45721</v>
      </c>
      <c r="G967" s="2" t="str">
        <f>'[1]2025年已发货'!G:G</f>
        <v>（中铁广州局-成渝扩容2标）四川省资阳市雁江区南双路杨家糖房</v>
      </c>
      <c r="H967" s="2" t="str">
        <f>'[1]2025年已发货'!H:H</f>
        <v>邓志强</v>
      </c>
      <c r="I967" s="2">
        <f>'[1]2025年已发货'!I:I</f>
        <v>17603045490</v>
      </c>
      <c r="J967" s="2" vm="1" t="e">
        <f>_xlfn._xlws.FILTER(辅助信息!D:D,辅助信息!G:G=G967)</f>
        <v>#VALUE!</v>
      </c>
    </row>
    <row r="968" spans="1:10">
      <c r="A968" s="2" t="str">
        <f>'[1]2025年已发货'!A:A</f>
        <v>德胜</v>
      </c>
      <c r="B968" s="2" t="str">
        <f>'[1]2025年已发货'!B:B</f>
        <v>螺纹钢</v>
      </c>
      <c r="C968" s="2" t="str">
        <f>'[1]2025年已发货'!C:C</f>
        <v>HRB400E Φ12 9m</v>
      </c>
      <c r="D968" s="2" t="str">
        <f>'[1]2025年已发货'!D:D</f>
        <v>吨</v>
      </c>
      <c r="E968" s="2">
        <f>'[1]2025年已发货'!E:E</f>
        <v>35</v>
      </c>
      <c r="F968" s="4">
        <f>'[1]2025年已发货'!F:F</f>
        <v>45721</v>
      </c>
      <c r="G968" s="2" t="str">
        <f>'[1]2025年已发货'!G:G</f>
        <v>（中铁北京局-资乐高速6标）四川省乐山市市中区土主镇资乐高速TJ6标项目试验室</v>
      </c>
      <c r="H968" s="2" t="str">
        <f>'[1]2025年已发货'!H:H</f>
        <v>刘岩</v>
      </c>
      <c r="I968" s="2">
        <f>'[1]2025年已发货'!I:I</f>
        <v>18543566469</v>
      </c>
      <c r="J968" s="2" vm="1" t="e">
        <f>_xlfn._xlws.FILTER(辅助信息!D:D,辅助信息!G:G=G968)</f>
        <v>#VALUE!</v>
      </c>
    </row>
    <row r="969" spans="1:10">
      <c r="A969" s="2" t="str">
        <f>'[1]2025年已发货'!A:A</f>
        <v>德胜</v>
      </c>
      <c r="B969" s="2" t="str">
        <f>'[1]2025年已发货'!B:B</f>
        <v>螺纹钢</v>
      </c>
      <c r="C969" s="2" t="str">
        <f>'[1]2025年已发货'!C:C</f>
        <v>HRB400E Φ20 9m</v>
      </c>
      <c r="D969" s="2" t="str">
        <f>'[1]2025年已发货'!D:D</f>
        <v>吨</v>
      </c>
      <c r="E969" s="2">
        <f>'[1]2025年已发货'!E:E</f>
        <v>35</v>
      </c>
      <c r="F969" s="4">
        <f>'[1]2025年已发货'!F:F</f>
        <v>45721</v>
      </c>
      <c r="G969" s="2" t="str">
        <f>'[1]2025年已发货'!G:G</f>
        <v>（中铁广州局-成渝扩容2标）四川省资阳市雁江区南双路杨家糖房</v>
      </c>
      <c r="H969" s="2" t="str">
        <f>'[1]2025年已发货'!H:H</f>
        <v>邓志强</v>
      </c>
      <c r="I969" s="2">
        <f>'[1]2025年已发货'!I:I</f>
        <v>17603045490</v>
      </c>
      <c r="J969" s="2" vm="1" t="e">
        <f>_xlfn._xlws.FILTER(辅助信息!D:D,辅助信息!G:G=G969)</f>
        <v>#VALUE!</v>
      </c>
    </row>
    <row r="970" spans="1:10">
      <c r="A970" s="2" t="str">
        <f>'[1]2025年已发货'!A:A</f>
        <v>德胜</v>
      </c>
      <c r="B970" s="2" t="str">
        <f>'[1]2025年已发货'!B:B</f>
        <v>螺纹钢</v>
      </c>
      <c r="C970" s="2" t="str">
        <f>'[1]2025年已发货'!C:C</f>
        <v>HRB400E Φ25 12m</v>
      </c>
      <c r="D970" s="2" t="str">
        <f>'[1]2025年已发货'!D:D</f>
        <v>吨</v>
      </c>
      <c r="E970" s="2">
        <f>'[1]2025年已发货'!E:E</f>
        <v>175</v>
      </c>
      <c r="F970" s="4">
        <f>'[1]2025年已发货'!F:F</f>
        <v>45721</v>
      </c>
      <c r="G970" s="2" t="str">
        <f>'[1]2025年已发货'!G:G</f>
        <v>（中铁五局-成渝扩容3标）四川省资阳市雁江区伍隍镇铺子村雁江区X138</v>
      </c>
      <c r="H970" s="2" t="str">
        <f>'[1]2025年已发货'!H:H</f>
        <v>王健</v>
      </c>
      <c r="I970" s="2">
        <f>'[1]2025年已发货'!I:I</f>
        <v>17726168395</v>
      </c>
      <c r="J970" s="2" vm="1" t="e">
        <f>_xlfn._xlws.FILTER(辅助信息!D:D,辅助信息!G:G=G970)</f>
        <v>#VALUE!</v>
      </c>
    </row>
    <row r="971" spans="1:10">
      <c r="A971" s="2" t="str">
        <f>'[1]2025年已发货'!A:A</f>
        <v>德胜</v>
      </c>
      <c r="B971" s="2" t="str">
        <f>'[1]2025年已发货'!B:B</f>
        <v>螺纹钢</v>
      </c>
      <c r="C971" s="2" t="str">
        <f>'[1]2025年已发货'!C:C</f>
        <v>HRB400E Φ12 9m</v>
      </c>
      <c r="D971" s="2" t="str">
        <f>'[1]2025年已发货'!D:D</f>
        <v>吨</v>
      </c>
      <c r="E971" s="2">
        <f>'[1]2025年已发货'!E:E</f>
        <v>9</v>
      </c>
      <c r="F971" s="4">
        <f>'[1]2025年已发货'!F:F</f>
        <v>45721</v>
      </c>
      <c r="G971" s="2" t="str">
        <f>'[1]2025年已发货'!G:G</f>
        <v>(五冶钢构医学科学产业园建设项目房建二部-六标)四川省南充市顺庆区搬罾街道学府大道二段</v>
      </c>
      <c r="H971" s="2" t="str">
        <f>'[1]2025年已发货'!H:H</f>
        <v>安南</v>
      </c>
      <c r="I971" s="2">
        <f>'[1]2025年已发货'!I:I</f>
        <v>19950525030</v>
      </c>
      <c r="J971" s="2" t="str">
        <f>_xlfn._xlws.FILTER(辅助信息!D:D,辅助信息!G:G=G971)</f>
        <v>五冶钢构南充医学科学产业园建设项目</v>
      </c>
    </row>
    <row r="972" spans="1:10">
      <c r="A972" s="2" t="str">
        <f>'[1]2025年已发货'!A:A</f>
        <v>德胜</v>
      </c>
      <c r="B972" s="2" t="str">
        <f>'[1]2025年已发货'!B:B</f>
        <v>螺纹钢</v>
      </c>
      <c r="C972" s="2" t="str">
        <f>'[1]2025年已发货'!C:C</f>
        <v>HRB400E Φ16 9m</v>
      </c>
      <c r="D972" s="2" t="str">
        <f>'[1]2025年已发货'!D:D</f>
        <v>吨</v>
      </c>
      <c r="E972" s="2">
        <f>'[1]2025年已发货'!E:E</f>
        <v>9</v>
      </c>
      <c r="F972" s="4">
        <f>'[1]2025年已发货'!F:F</f>
        <v>45721</v>
      </c>
      <c r="G972" s="2" t="str">
        <f>'[1]2025年已发货'!G:G</f>
        <v>(五冶钢构医学科学产业园建设项目房建二部-六标)四川省南充市顺庆区搬罾街道学府大道二段</v>
      </c>
      <c r="H972" s="2" t="str">
        <f>'[1]2025年已发货'!H:H</f>
        <v>安南</v>
      </c>
      <c r="I972" s="2">
        <f>'[1]2025年已发货'!I:I</f>
        <v>19950525030</v>
      </c>
      <c r="J972" s="2" t="str">
        <f>_xlfn._xlws.FILTER(辅助信息!D:D,辅助信息!G:G=G972)</f>
        <v>五冶钢构南充医学科学产业园建设项目</v>
      </c>
    </row>
    <row r="973" spans="1:10">
      <c r="A973" s="2" t="str">
        <f>'[1]2025年已发货'!A:A</f>
        <v>德胜</v>
      </c>
      <c r="B973" s="2" t="str">
        <f>'[1]2025年已发货'!B:B</f>
        <v>螺纹钢</v>
      </c>
      <c r="C973" s="2" t="str">
        <f>'[1]2025年已发货'!C:C</f>
        <v>HRB400E Φ25 9m</v>
      </c>
      <c r="D973" s="2" t="str">
        <f>'[1]2025年已发货'!D:D</f>
        <v>吨</v>
      </c>
      <c r="E973" s="2">
        <f>'[1]2025年已发货'!E:E</f>
        <v>10</v>
      </c>
      <c r="F973" s="4">
        <f>'[1]2025年已发货'!F:F</f>
        <v>45721</v>
      </c>
      <c r="G973" s="2" t="str">
        <f>'[1]2025年已发货'!G:G</f>
        <v>(五冶钢构医学科学产业园建设项目房建二部-六标)四川省南充市顺庆区搬罾街道学府大道二段</v>
      </c>
      <c r="H973" s="2" t="str">
        <f>'[1]2025年已发货'!H:H</f>
        <v>安南</v>
      </c>
      <c r="I973" s="2">
        <f>'[1]2025年已发货'!I:I</f>
        <v>19950525030</v>
      </c>
      <c r="J973" s="2" t="str">
        <f>_xlfn._xlws.FILTER(辅助信息!D:D,辅助信息!G:G=G973)</f>
        <v>五冶钢构南充医学科学产业园建设项目</v>
      </c>
    </row>
    <row r="974" spans="1:10">
      <c r="A974" s="2" t="str">
        <f>'[1]2025年已发货'!A:A</f>
        <v>德胜</v>
      </c>
      <c r="B974" s="2" t="str">
        <f>'[1]2025年已发货'!B:B</f>
        <v>螺纹钢</v>
      </c>
      <c r="C974" s="2" t="str">
        <f>'[1]2025年已发货'!C:C</f>
        <v>HRB400E Φ28 9m</v>
      </c>
      <c r="D974" s="2" t="str">
        <f>'[1]2025年已发货'!D:D</f>
        <v>吨</v>
      </c>
      <c r="E974" s="2">
        <f>'[1]2025年已发货'!E:E</f>
        <v>7</v>
      </c>
      <c r="F974" s="4">
        <f>'[1]2025年已发货'!F:F</f>
        <v>45721</v>
      </c>
      <c r="G974" s="2" t="str">
        <f>'[1]2025年已发货'!G:G</f>
        <v>(五冶钢构医学科学产业园建设项目房建二部-六标)四川省南充市顺庆区搬罾街道学府大道二段</v>
      </c>
      <c r="H974" s="2" t="str">
        <f>'[1]2025年已发货'!H:H</f>
        <v>安南</v>
      </c>
      <c r="I974" s="2">
        <f>'[1]2025年已发货'!I:I</f>
        <v>19950525030</v>
      </c>
      <c r="J974" s="2" t="str">
        <f>_xlfn._xlws.FILTER(辅助信息!D:D,辅助信息!G:G=G974)</f>
        <v>五冶钢构南充医学科学产业园建设项目</v>
      </c>
    </row>
    <row r="975" spans="1:10">
      <c r="A975" s="2" t="str">
        <f>'[1]2025年已发货'!A:A</f>
        <v>德胜</v>
      </c>
      <c r="B975" s="2" t="str">
        <f>'[1]2025年已发货'!B:B</f>
        <v>螺纹钢</v>
      </c>
      <c r="C975" s="2" t="str">
        <f>'[1]2025年已发货'!C:C</f>
        <v>HRB500EФ25*9m</v>
      </c>
      <c r="D975" s="2" t="str">
        <f>'[1]2025年已发货'!D:D</f>
        <v>吨</v>
      </c>
      <c r="E975" s="2">
        <f>'[1]2025年已发货'!E:E</f>
        <v>20</v>
      </c>
      <c r="F975" s="4">
        <f>'[1]2025年已发货'!F:F</f>
        <v>45721</v>
      </c>
      <c r="G975" s="2" t="str">
        <f>'[1]2025年已发货'!G:G</f>
        <v>（中核中原-温江北林医养综合体项目）四川省成都市温江区万春大道第三人民医院东</v>
      </c>
      <c r="H975" s="2" t="str">
        <f>'[1]2025年已发货'!H:H</f>
        <v>蔡杰</v>
      </c>
      <c r="I975" s="2">
        <f>'[1]2025年已发货'!I:I</f>
        <v>18875129329</v>
      </c>
      <c r="J975" s="2" vm="1" t="e">
        <f>_xlfn._xlws.FILTER(辅助信息!D:D,辅助信息!G:G=G975)</f>
        <v>#VALUE!</v>
      </c>
    </row>
    <row r="976" spans="1:10">
      <c r="A976" s="2" t="str">
        <f>'[1]2025年已发货'!A:A</f>
        <v>德胜</v>
      </c>
      <c r="B976" s="2" t="str">
        <f>'[1]2025年已发货'!B:B</f>
        <v>螺纹钢</v>
      </c>
      <c r="C976" s="2" t="str">
        <f>'[1]2025年已发货'!C:C</f>
        <v>HRB500EФ28*9m</v>
      </c>
      <c r="D976" s="2" t="str">
        <f>'[1]2025年已发货'!D:D</f>
        <v>吨</v>
      </c>
      <c r="E976" s="2">
        <f>'[1]2025年已发货'!E:E</f>
        <v>10</v>
      </c>
      <c r="F976" s="4">
        <f>'[1]2025年已发货'!F:F</f>
        <v>45721</v>
      </c>
      <c r="G976" s="2" t="str">
        <f>'[1]2025年已发货'!G:G</f>
        <v>（中核中原-温江北林医养综合体项目）四川省成都市温江区万春大道第三人民医院东</v>
      </c>
      <c r="H976" s="2" t="str">
        <f>'[1]2025年已发货'!H:H</f>
        <v>蔡杰</v>
      </c>
      <c r="I976" s="2">
        <f>'[1]2025年已发货'!I:I</f>
        <v>18875129329</v>
      </c>
      <c r="J976" s="2" vm="1" t="e">
        <f>_xlfn._xlws.FILTER(辅助信息!D:D,辅助信息!G:G=G976)</f>
        <v>#VALUE!</v>
      </c>
    </row>
    <row r="977" spans="1:10">
      <c r="A977" s="2" t="str">
        <f>'[1]2025年已发货'!A:A</f>
        <v>德胜</v>
      </c>
      <c r="B977" s="2" t="str">
        <f>'[1]2025年已发货'!B:B</f>
        <v>螺纹钢</v>
      </c>
      <c r="C977" s="2" t="str">
        <f>'[1]2025年已发货'!C:C</f>
        <v>HRB400EФ20*9m</v>
      </c>
      <c r="D977" s="2" t="str">
        <f>'[1]2025年已发货'!D:D</f>
        <v>吨</v>
      </c>
      <c r="E977" s="2">
        <f>'[1]2025年已发货'!E:E</f>
        <v>5</v>
      </c>
      <c r="F977" s="4">
        <f>'[1]2025年已发货'!F:F</f>
        <v>45721</v>
      </c>
      <c r="G977" s="2" t="str">
        <f>'[1]2025年已发货'!G:G</f>
        <v>（中核中原-温江北林医养综合体项目）四川省成都市温江区万春大道第三人民医院东</v>
      </c>
      <c r="H977" s="2" t="str">
        <f>'[1]2025年已发货'!H:H</f>
        <v>蔡杰</v>
      </c>
      <c r="I977" s="2">
        <f>'[1]2025年已发货'!I:I</f>
        <v>18875129329</v>
      </c>
      <c r="J977" s="2" vm="1" t="e">
        <f>_xlfn._xlws.FILTER(辅助信息!D:D,辅助信息!G:G=G977)</f>
        <v>#VALUE!</v>
      </c>
    </row>
    <row r="978" spans="1:10">
      <c r="A978" s="2" t="str">
        <f>'[1]2025年已发货'!A:A</f>
        <v>达钢</v>
      </c>
      <c r="B978" s="2" t="str">
        <f>'[1]2025年已发货'!B:B</f>
        <v>螺纹钢</v>
      </c>
      <c r="C978" s="2" t="str">
        <f>'[1]2025年已发货'!C:C</f>
        <v>HRB400E Φ16 9m</v>
      </c>
      <c r="D978" s="2" t="str">
        <f>'[1]2025年已发货'!D:D</f>
        <v>吨</v>
      </c>
      <c r="E978" s="2">
        <f>'[1]2025年已发货'!E:E</f>
        <v>27</v>
      </c>
      <c r="F978" s="4">
        <f>'[1]2025年已发货'!F:F</f>
        <v>45721</v>
      </c>
      <c r="G978" s="2" t="str">
        <f>'[1]2025年已发货'!G:G</f>
        <v>（五冶达州国道542项目-三工区路基八工段(连接线)）四川省达州市达川区大堰镇梨子沟</v>
      </c>
      <c r="H978" s="2" t="str">
        <f>'[1]2025年已发货'!H:H</f>
        <v>谭鹏程</v>
      </c>
      <c r="I978" s="2">
        <f>'[1]2025年已发货'!I:I</f>
        <v>18280895666</v>
      </c>
      <c r="J978" s="2" vm="1" t="e">
        <f>_xlfn._xlws.FILTER(辅助信息!D:D,辅助信息!G:G=G978)</f>
        <v>#VALUE!</v>
      </c>
    </row>
    <row r="979" spans="1:10">
      <c r="A979" s="2" t="str">
        <f>'[1]2025年已发货'!A:A</f>
        <v>达钢</v>
      </c>
      <c r="B979" s="2" t="str">
        <f>'[1]2025年已发货'!B:B</f>
        <v>螺纹钢</v>
      </c>
      <c r="C979" s="2" t="str">
        <f>'[1]2025年已发货'!C:C</f>
        <v>HRB400E Φ18 9m</v>
      </c>
      <c r="D979" s="2" t="str">
        <f>'[1]2025年已发货'!D:D</f>
        <v>吨</v>
      </c>
      <c r="E979" s="2">
        <f>'[1]2025年已发货'!E:E</f>
        <v>60</v>
      </c>
      <c r="F979" s="4">
        <f>'[1]2025年已发货'!F:F</f>
        <v>45721</v>
      </c>
      <c r="G979" s="2" t="str">
        <f>'[1]2025年已发货'!G:G</f>
        <v>（五冶达州国道542项目-三工区路基八工段(连接线)）四川省达州市达川区大堰镇梨子沟</v>
      </c>
      <c r="H979" s="2" t="str">
        <f>'[1]2025年已发货'!H:H</f>
        <v>谭鹏程</v>
      </c>
      <c r="I979" s="2">
        <f>'[1]2025年已发货'!I:I</f>
        <v>18280895666</v>
      </c>
      <c r="J979" s="2" vm="1" t="e">
        <f>_xlfn._xlws.FILTER(辅助信息!D:D,辅助信息!G:G=G979)</f>
        <v>#VALUE!</v>
      </c>
    </row>
    <row r="980" spans="1:10">
      <c r="A980" s="2" t="str">
        <f>'[1]2025年已发货'!A:A</f>
        <v>达钢</v>
      </c>
      <c r="B980" s="2" t="str">
        <f>'[1]2025年已发货'!B:B</f>
        <v>螺纹钢</v>
      </c>
      <c r="C980" s="2" t="str">
        <f>'[1]2025年已发货'!C:C</f>
        <v>HRB400E Φ32 9m</v>
      </c>
      <c r="D980" s="2" t="str">
        <f>'[1]2025年已发货'!D:D</f>
        <v>吨</v>
      </c>
      <c r="E980" s="2">
        <f>'[1]2025年已发货'!E:E</f>
        <v>10</v>
      </c>
      <c r="F980" s="4">
        <f>'[1]2025年已发货'!F:F</f>
        <v>45721</v>
      </c>
      <c r="G980" s="2" t="str">
        <f>'[1]2025年已发货'!G:G</f>
        <v>（五冶达州国道542项目-三工区路基八工段(连接线)）四川省达州市达川区大堰镇梨子沟</v>
      </c>
      <c r="H980" s="2" t="str">
        <f>'[1]2025年已发货'!H:H</f>
        <v>谭鹏程</v>
      </c>
      <c r="I980" s="2">
        <f>'[1]2025年已发货'!I:I</f>
        <v>18280895666</v>
      </c>
      <c r="J980" s="2" vm="1" t="e">
        <f>_xlfn._xlws.FILTER(辅助信息!D:D,辅助信息!G:G=G980)</f>
        <v>#VALUE!</v>
      </c>
    </row>
    <row r="981" spans="1:10">
      <c r="A981" s="2" t="str">
        <f>'[1]2025年已发货'!A:A</f>
        <v>达钢</v>
      </c>
      <c r="B981" s="2" t="str">
        <f>'[1]2025年已发货'!B:B</f>
        <v>盘螺</v>
      </c>
      <c r="C981" s="2" t="str">
        <f>'[1]2025年已发货'!C:C</f>
        <v>HRB400E Φ8</v>
      </c>
      <c r="D981" s="2" t="str">
        <f>'[1]2025年已发货'!D:D</f>
        <v>吨</v>
      </c>
      <c r="E981" s="2">
        <f>'[1]2025年已发货'!E:E</f>
        <v>30</v>
      </c>
      <c r="F981" s="4">
        <f>'[1]2025年已发货'!F:F</f>
        <v>45721</v>
      </c>
      <c r="G981" s="2" t="str">
        <f>'[1]2025年已发货'!G:G</f>
        <v>（商投建工达州中医药科技园-4工区-10号楼）达州市通川区达州中医药职业学院犀牛大道北段</v>
      </c>
      <c r="H981" s="2" t="str">
        <f>'[1]2025年已发货'!H:H</f>
        <v>张扬</v>
      </c>
      <c r="I981" s="2">
        <f>'[1]2025年已发货'!I:I</f>
        <v>18381904567</v>
      </c>
      <c r="J981" s="2" t="str">
        <f>_xlfn._xlws.FILTER(辅助信息!D:D,辅助信息!G:G=G981)</f>
        <v>商投建工达州中医药科技园</v>
      </c>
    </row>
    <row r="982" spans="1:10">
      <c r="A982" s="2" t="str">
        <f>'[1]2025年已发货'!A:A</f>
        <v>达钢</v>
      </c>
      <c r="B982" s="2" t="str">
        <f>'[1]2025年已发货'!B:B</f>
        <v>螺纹钢</v>
      </c>
      <c r="C982" s="2" t="str">
        <f>'[1]2025年已发货'!C:C</f>
        <v>HRB400E Φ14 9m</v>
      </c>
      <c r="D982" s="2" t="str">
        <f>'[1]2025年已发货'!D:D</f>
        <v>吨</v>
      </c>
      <c r="E982" s="2">
        <f>'[1]2025年已发货'!E:E</f>
        <v>66</v>
      </c>
      <c r="F982" s="4">
        <f>'[1]2025年已发货'!F:F</f>
        <v>45721</v>
      </c>
      <c r="G982" s="2" t="str">
        <f>'[1]2025年已发货'!G:G</f>
        <v>（商投建工达州中医药科技园-4工区-10号楼）达州市通川区达州中医药职业学院犀牛大道北段</v>
      </c>
      <c r="H982" s="2" t="str">
        <f>'[1]2025年已发货'!H:H</f>
        <v>张扬</v>
      </c>
      <c r="I982" s="2">
        <f>'[1]2025年已发货'!I:I</f>
        <v>18381904567</v>
      </c>
      <c r="J982" s="2" t="str">
        <f>_xlfn._xlws.FILTER(辅助信息!D:D,辅助信息!G:G=G982)</f>
        <v>商投建工达州中医药科技园</v>
      </c>
    </row>
    <row r="983" spans="1:10">
      <c r="A983" s="2" t="str">
        <f>'[1]2025年已发货'!A:A</f>
        <v>陕钢</v>
      </c>
      <c r="B983" s="2" t="str">
        <f>'[1]2025年已发货'!B:B</f>
        <v>盘螺</v>
      </c>
      <c r="C983" s="2" t="str">
        <f>'[1]2025年已发货'!C:C</f>
        <v>HRB400E Φ12</v>
      </c>
      <c r="D983" s="2" t="str">
        <f>'[1]2025年已发货'!D:D</f>
        <v>吨</v>
      </c>
      <c r="E983" s="2">
        <f>'[1]2025年已发货'!E:E</f>
        <v>70</v>
      </c>
      <c r="F983" s="4">
        <f>'[1]2025年已发货'!F:F</f>
        <v>45722</v>
      </c>
      <c r="G983" s="2" t="str">
        <f>'[1]2025年已发货'!G:G</f>
        <v>（中铁三局-铜资高速1标）四川省资阳市安岳县石羊镇猫坝村2#钢筋场</v>
      </c>
      <c r="H983" s="2" t="str">
        <f>'[1]2025年已发货'!H:H</f>
        <v>王雪</v>
      </c>
      <c r="I983" s="2">
        <f>'[1]2025年已发货'!I:I</f>
        <v>18729676589</v>
      </c>
      <c r="J983" s="2" vm="1" t="e">
        <f>_xlfn._xlws.FILTER(辅助信息!D:D,辅助信息!G:G=G983)</f>
        <v>#VALUE!</v>
      </c>
    </row>
    <row r="984" spans="1:10">
      <c r="A984" s="2" t="str">
        <f>'[1]2025年已发货'!A:A</f>
        <v>晋邦</v>
      </c>
      <c r="B984" s="2" t="str">
        <f>'[1]2025年已发货'!B:B</f>
        <v>螺纹钢</v>
      </c>
      <c r="C984" s="2" t="str">
        <f>'[1]2025年已发货'!C:C</f>
        <v>HRB400E Φ12 9m</v>
      </c>
      <c r="D984" s="2" t="str">
        <f>'[1]2025年已发货'!D:D</f>
        <v>吨</v>
      </c>
      <c r="E984" s="2">
        <f>'[1]2025年已发货'!E:E</f>
        <v>23</v>
      </c>
      <c r="F984" s="4">
        <f>'[1]2025年已发货'!F:F</f>
        <v>45722</v>
      </c>
      <c r="G984" s="2" t="str">
        <f>'[1]2025年已发货'!G:G</f>
        <v>（十九冶-江龙高速三分部）重庆市云阳县蔈草镇三坵田*小尖山梁场</v>
      </c>
      <c r="H984" s="2" t="str">
        <f>'[1]2025年已发货'!H:H</f>
        <v>徐宇</v>
      </c>
      <c r="I984" s="2">
        <f>'[1]2025年已发货'!I:I</f>
        <v>19822311919</v>
      </c>
      <c r="J984" s="2" vm="1" t="e">
        <f>_xlfn._xlws.FILTER(辅助信息!D:D,辅助信息!G:G=G984)</f>
        <v>#VALUE!</v>
      </c>
    </row>
    <row r="985" spans="1:10">
      <c r="A985" s="2" t="str">
        <f>'[1]2025年已发货'!A:A</f>
        <v>晋邦</v>
      </c>
      <c r="B985" s="2" t="str">
        <f>'[1]2025年已发货'!B:B</f>
        <v>螺纹钢</v>
      </c>
      <c r="C985" s="2" t="str">
        <f>'[1]2025年已发货'!C:C</f>
        <v>HRB400E Φ25 9m</v>
      </c>
      <c r="D985" s="2" t="str">
        <f>'[1]2025年已发货'!D:D</f>
        <v>吨</v>
      </c>
      <c r="E985" s="2">
        <f>'[1]2025年已发货'!E:E</f>
        <v>12</v>
      </c>
      <c r="F985" s="4">
        <f>'[1]2025年已发货'!F:F</f>
        <v>45722</v>
      </c>
      <c r="G985" s="2" t="str">
        <f>'[1]2025年已发货'!G:G</f>
        <v>（十九冶-江龙高速三分部）重庆市云阳县蔈草镇三坵田*小尖山梁场</v>
      </c>
      <c r="H985" s="2" t="str">
        <f>'[1]2025年已发货'!H:H</f>
        <v>徐宇</v>
      </c>
      <c r="I985" s="2">
        <f>'[1]2025年已发货'!I:I</f>
        <v>19822311919</v>
      </c>
      <c r="J985" s="2" vm="1" t="e">
        <f>_xlfn._xlws.FILTER(辅助信息!D:D,辅助信息!G:G=G985)</f>
        <v>#VALUE!</v>
      </c>
    </row>
    <row r="986" spans="1:10">
      <c r="A986" s="2" t="str">
        <f>'[1]2025年已发货'!A:A</f>
        <v>晋邦</v>
      </c>
      <c r="B986" s="2" t="str">
        <f>'[1]2025年已发货'!B:B</f>
        <v>高线</v>
      </c>
      <c r="C986" s="2" t="str">
        <f>'[1]2025年已发货'!C:C</f>
        <v>HPB300Φ8</v>
      </c>
      <c r="D986" s="2" t="str">
        <f>'[1]2025年已发货'!D:D</f>
        <v>吨</v>
      </c>
      <c r="E986" s="2">
        <f>'[1]2025年已发货'!E:E</f>
        <v>10</v>
      </c>
      <c r="F986" s="4">
        <f>'[1]2025年已发货'!F:F</f>
        <v>45722</v>
      </c>
      <c r="G986" s="2" t="str">
        <f>'[1]2025年已发货'!G:G</f>
        <v>（十九冶-江龙高速一分部）重庆市云阳县X886附近中国十九冶开云高速项目总包部西98米*黄岭隧道洞口</v>
      </c>
      <c r="H986" s="2" t="str">
        <f>'[1]2025年已发货'!H:H</f>
        <v>吴章红</v>
      </c>
      <c r="I986" s="2">
        <f>'[1]2025年已发货'!I:I</f>
        <v>18628165772</v>
      </c>
      <c r="J986" s="2" vm="1" t="e">
        <f>_xlfn._xlws.FILTER(辅助信息!D:D,辅助信息!G:G=G986)</f>
        <v>#VALUE!</v>
      </c>
    </row>
    <row r="987" spans="1:10">
      <c r="A987" s="2" t="str">
        <f>'[1]2025年已发货'!A:A</f>
        <v>晋邦</v>
      </c>
      <c r="B987" s="2" t="str">
        <f>'[1]2025年已发货'!B:B</f>
        <v>高线</v>
      </c>
      <c r="C987" s="2" t="str">
        <f>'[1]2025年已发货'!C:C</f>
        <v>HPB300Φ10</v>
      </c>
      <c r="D987" s="2" t="str">
        <f>'[1]2025年已发货'!D:D</f>
        <v>吨</v>
      </c>
      <c r="E987" s="2">
        <f>'[1]2025年已发货'!E:E</f>
        <v>6</v>
      </c>
      <c r="F987" s="4">
        <f>'[1]2025年已发货'!F:F</f>
        <v>45722</v>
      </c>
      <c r="G987" s="2" t="str">
        <f>'[1]2025年已发货'!G:G</f>
        <v>（十九冶-江龙高速一分部）重庆市云阳县X886附近中国十九冶开云高速项目总包部西98米*黄岭隧道洞口</v>
      </c>
      <c r="H987" s="2" t="str">
        <f>'[1]2025年已发货'!H:H</f>
        <v>吴章红</v>
      </c>
      <c r="I987" s="2">
        <f>'[1]2025年已发货'!I:I</f>
        <v>18628165772</v>
      </c>
      <c r="J987" s="2" vm="1" t="e">
        <f>_xlfn._xlws.FILTER(辅助信息!D:D,辅助信息!G:G=G987)</f>
        <v>#VALUE!</v>
      </c>
    </row>
    <row r="988" spans="1:10">
      <c r="A988" s="2" t="str">
        <f>'[1]2025年已发货'!A:A</f>
        <v>晋邦</v>
      </c>
      <c r="B988" s="2" t="str">
        <f>'[1]2025年已发货'!B:B</f>
        <v>螺纹钢</v>
      </c>
      <c r="C988" s="2" t="str">
        <f>'[1]2025年已发货'!C:C</f>
        <v>HRB400E Φ14 9m</v>
      </c>
      <c r="D988" s="2" t="str">
        <f>'[1]2025年已发货'!D:D</f>
        <v>吨</v>
      </c>
      <c r="E988" s="2">
        <f>'[1]2025年已发货'!E:E</f>
        <v>5</v>
      </c>
      <c r="F988" s="4">
        <f>'[1]2025年已发货'!F:F</f>
        <v>45722</v>
      </c>
      <c r="G988" s="2" t="str">
        <f>'[1]2025年已发货'!G:G</f>
        <v>（十九冶-江龙高速一分部）重庆市云阳县X886附近中国十九冶开云高速项目总包部西98米*黄岭隧道洞口</v>
      </c>
      <c r="H988" s="2" t="str">
        <f>'[1]2025年已发货'!H:H</f>
        <v>吴章红</v>
      </c>
      <c r="I988" s="2">
        <f>'[1]2025年已发货'!I:I</f>
        <v>18628165772</v>
      </c>
      <c r="J988" s="2" vm="1" t="e">
        <f>_xlfn._xlws.FILTER(辅助信息!D:D,辅助信息!G:G=G988)</f>
        <v>#VALUE!</v>
      </c>
    </row>
    <row r="989" spans="1:10">
      <c r="A989" s="2" t="str">
        <f>'[1]2025年已发货'!A:A</f>
        <v>晋邦</v>
      </c>
      <c r="B989" s="2" t="str">
        <f>'[1]2025年已发货'!B:B</f>
        <v>螺纹钢</v>
      </c>
      <c r="C989" s="2" t="str">
        <f>'[1]2025年已发货'!C:C</f>
        <v>HRB400E Φ20 9m</v>
      </c>
      <c r="D989" s="2" t="str">
        <f>'[1]2025年已发货'!D:D</f>
        <v>吨</v>
      </c>
      <c r="E989" s="2">
        <f>'[1]2025年已发货'!E:E</f>
        <v>15</v>
      </c>
      <c r="F989" s="4">
        <f>'[1]2025年已发货'!F:F</f>
        <v>45722</v>
      </c>
      <c r="G989" s="2" t="str">
        <f>'[1]2025年已发货'!G:G</f>
        <v>（十九冶-江龙高速一分部）重庆市云阳县X886附近中国十九冶开云高速项目总包部西98米*黄岭隧道洞口</v>
      </c>
      <c r="H989" s="2" t="str">
        <f>'[1]2025年已发货'!H:H</f>
        <v>吴章红</v>
      </c>
      <c r="I989" s="2">
        <f>'[1]2025年已发货'!I:I</f>
        <v>18628165772</v>
      </c>
      <c r="J989" s="2" vm="1" t="e">
        <f>_xlfn._xlws.FILTER(辅助信息!D:D,辅助信息!G:G=G989)</f>
        <v>#VALUE!</v>
      </c>
    </row>
    <row r="990" spans="1:10">
      <c r="A990" s="2" t="str">
        <f>'[1]2025年已发货'!A:A</f>
        <v>润耀</v>
      </c>
      <c r="B990" s="2" t="str">
        <f>'[1]2025年已发货'!B:B</f>
        <v>螺纹钢</v>
      </c>
      <c r="C990" s="2" t="str">
        <f>'[1]2025年已发货'!C:C</f>
        <v>HRB400E Φ22 9m</v>
      </c>
      <c r="D990" s="2" t="str">
        <f>'[1]2025年已发货'!D:D</f>
        <v>吨</v>
      </c>
      <c r="E990" s="2">
        <f>'[1]2025年已发货'!E:E</f>
        <v>35</v>
      </c>
      <c r="F990" s="4">
        <f>'[1]2025年已发货'!F:F</f>
        <v>45722</v>
      </c>
      <c r="G990" s="2" t="str">
        <f>'[1]2025年已发货'!G:G</f>
        <v>（华西简阳西城嘉苑）四川省成都市简阳市简城街道高屋村</v>
      </c>
      <c r="H990" s="2" t="str">
        <f>'[1]2025年已发货'!H:H</f>
        <v>张瀚镭</v>
      </c>
      <c r="I990" s="2">
        <f>'[1]2025年已发货'!I:I</f>
        <v>15884666220</v>
      </c>
      <c r="J990" s="2" t="str">
        <f>_xlfn._xlws.FILTER(辅助信息!D:D,辅助信息!G:G=G990)</f>
        <v>华西简阳西城嘉苑</v>
      </c>
    </row>
    <row r="991" spans="1:10">
      <c r="A991" s="2" t="str">
        <f>'[1]2025年已发货'!A:A</f>
        <v>润耀</v>
      </c>
      <c r="B991" s="2" t="str">
        <f>'[1]2025年已发货'!B:B</f>
        <v>盘螺</v>
      </c>
      <c r="C991" s="2" t="str">
        <f>'[1]2025年已发货'!C:C</f>
        <v>HRB400E Φ8</v>
      </c>
      <c r="D991" s="2" t="str">
        <f>'[1]2025年已发货'!D:D</f>
        <v>吨</v>
      </c>
      <c r="E991" s="2">
        <f>'[1]2025年已发货'!E:E</f>
        <v>15</v>
      </c>
      <c r="F991" s="4">
        <f>'[1]2025年已发货'!F:F</f>
        <v>45722</v>
      </c>
      <c r="G991" s="2" t="str">
        <f>'[1]2025年已发货'!G:G</f>
        <v>（五冶钢构宜宾高县月江镇建设项目）  四川省宜宾市高县月江镇刚记超市斜对面(还阳组团沪碳二期项目)</v>
      </c>
      <c r="H991" s="2" t="str">
        <f>'[1]2025年已发货'!H:H</f>
        <v>张朝亮</v>
      </c>
      <c r="I991" s="2">
        <f>'[1]2025年已发货'!I:I</f>
        <v>15228205853</v>
      </c>
      <c r="J991" s="2" t="str">
        <f>_xlfn._xlws.FILTER(辅助信息!D:D,辅助信息!G:G=G991)</f>
        <v>五冶钢构-宜宾市南溪区高县月江镇建设项目</v>
      </c>
    </row>
    <row r="992" spans="1:10">
      <c r="A992" s="2" t="str">
        <f>'[1]2025年已发货'!A:A</f>
        <v>润耀</v>
      </c>
      <c r="B992" s="2" t="str">
        <f>'[1]2025年已发货'!B:B</f>
        <v>盘螺</v>
      </c>
      <c r="C992" s="2" t="str">
        <f>'[1]2025年已发货'!C:C</f>
        <v>HRB400E Φ10</v>
      </c>
      <c r="D992" s="2" t="str">
        <f>'[1]2025年已发货'!D:D</f>
        <v>吨</v>
      </c>
      <c r="E992" s="2">
        <f>'[1]2025年已发货'!E:E</f>
        <v>6</v>
      </c>
      <c r="F992" s="4">
        <f>'[1]2025年已发货'!F:F</f>
        <v>45722</v>
      </c>
      <c r="G992" s="2" t="str">
        <f>'[1]2025年已发货'!G:G</f>
        <v>（五冶钢构宜宾高县月江镇建设项目）  四川省宜宾市高县月江镇刚记超市斜对面(还阳组团沪碳二期项目)</v>
      </c>
      <c r="H992" s="2" t="str">
        <f>'[1]2025年已发货'!H:H</f>
        <v>张朝亮</v>
      </c>
      <c r="I992" s="2">
        <f>'[1]2025年已发货'!I:I</f>
        <v>15228205853</v>
      </c>
      <c r="J992" s="2" t="str">
        <f>_xlfn._xlws.FILTER(辅助信息!D:D,辅助信息!G:G=G992)</f>
        <v>五冶钢构-宜宾市南溪区高县月江镇建设项目</v>
      </c>
    </row>
    <row r="993" spans="1:10">
      <c r="A993" s="2" t="str">
        <f>'[1]2025年已发货'!A:A</f>
        <v>润耀</v>
      </c>
      <c r="B993" s="2" t="str">
        <f>'[1]2025年已发货'!B:B</f>
        <v>螺纹钢</v>
      </c>
      <c r="C993" s="2" t="str">
        <f>'[1]2025年已发货'!C:C</f>
        <v>HRB400E Φ12 9m</v>
      </c>
      <c r="D993" s="2" t="str">
        <f>'[1]2025年已发货'!D:D</f>
        <v>吨</v>
      </c>
      <c r="E993" s="2">
        <f>'[1]2025年已发货'!E:E</f>
        <v>3</v>
      </c>
      <c r="F993" s="4">
        <f>'[1]2025年已发货'!F:F</f>
        <v>45722</v>
      </c>
      <c r="G993" s="2" t="str">
        <f>'[1]2025年已发货'!G:G</f>
        <v>（五冶钢构宜宾高县月江镇建设项目）  四川省宜宾市高县月江镇刚记超市斜对面(还阳组团沪碳二期项目)</v>
      </c>
      <c r="H993" s="2" t="str">
        <f>'[1]2025年已发货'!H:H</f>
        <v>张朝亮</v>
      </c>
      <c r="I993" s="2">
        <f>'[1]2025年已发货'!I:I</f>
        <v>15228205853</v>
      </c>
      <c r="J993" s="2" t="str">
        <f>_xlfn._xlws.FILTER(辅助信息!D:D,辅助信息!G:G=G993)</f>
        <v>五冶钢构-宜宾市南溪区高县月江镇建设项目</v>
      </c>
    </row>
    <row r="994" spans="1:10">
      <c r="A994" s="2" t="str">
        <f>'[1]2025年已发货'!A:A</f>
        <v>润耀</v>
      </c>
      <c r="B994" s="2" t="str">
        <f>'[1]2025年已发货'!B:B</f>
        <v>螺纹钢</v>
      </c>
      <c r="C994" s="2" t="str">
        <f>'[1]2025年已发货'!C:C</f>
        <v>HRB500E Φ22</v>
      </c>
      <c r="D994" s="2" t="str">
        <f>'[1]2025年已发货'!D:D</f>
        <v>吨</v>
      </c>
      <c r="E994" s="2">
        <f>'[1]2025年已发货'!E:E</f>
        <v>3</v>
      </c>
      <c r="F994" s="4">
        <f>'[1]2025年已发货'!F:F</f>
        <v>45722</v>
      </c>
      <c r="G994" s="2" t="str">
        <f>'[1]2025年已发货'!G:G</f>
        <v>（五冶钢构宜宾高县月江镇建设项目）  四川省宜宾市高县月江镇刚记超市斜对面(还阳组团沪碳二期项目)</v>
      </c>
      <c r="H994" s="2" t="str">
        <f>'[1]2025年已发货'!H:H</f>
        <v>张朝亮</v>
      </c>
      <c r="I994" s="2">
        <f>'[1]2025年已发货'!I:I</f>
        <v>15228205853</v>
      </c>
      <c r="J994" s="2" t="str">
        <f>_xlfn._xlws.FILTER(辅助信息!D:D,辅助信息!G:G=G994)</f>
        <v>五冶钢构-宜宾市南溪区高县月江镇建设项目</v>
      </c>
    </row>
    <row r="995" spans="1:10">
      <c r="A995" s="2" t="str">
        <f>'[1]2025年已发货'!A:A</f>
        <v>润耀</v>
      </c>
      <c r="B995" s="2" t="str">
        <f>'[1]2025年已发货'!B:B</f>
        <v>螺纹钢</v>
      </c>
      <c r="C995" s="2" t="str">
        <f>'[1]2025年已发货'!C:C</f>
        <v>HRB500E Φ25</v>
      </c>
      <c r="D995" s="2" t="str">
        <f>'[1]2025年已发货'!D:D</f>
        <v>吨</v>
      </c>
      <c r="E995" s="2">
        <f>'[1]2025年已发货'!E:E</f>
        <v>42</v>
      </c>
      <c r="F995" s="4">
        <f>'[1]2025年已发货'!F:F</f>
        <v>45722</v>
      </c>
      <c r="G995" s="2" t="str">
        <f>'[1]2025年已发货'!G:G</f>
        <v>（五冶钢构宜宾高县月江镇建设项目）  四川省宜宾市高县月江镇刚记超市斜对面(还阳组团沪碳二期项目)</v>
      </c>
      <c r="H995" s="2" t="str">
        <f>'[1]2025年已发货'!H:H</f>
        <v>张朝亮</v>
      </c>
      <c r="I995" s="2">
        <f>'[1]2025年已发货'!I:I</f>
        <v>15228205853</v>
      </c>
      <c r="J995" s="2" t="str">
        <f>_xlfn._xlws.FILTER(辅助信息!D:D,辅助信息!G:G=G995)</f>
        <v>五冶钢构-宜宾市南溪区高县月江镇建设项目</v>
      </c>
    </row>
    <row r="996" spans="1:10">
      <c r="A996" s="2" t="str">
        <f>'[1]2025年已发货'!A:A</f>
        <v>德胜</v>
      </c>
      <c r="B996" s="2" t="str">
        <f>'[1]2025年已发货'!B:B</f>
        <v>螺纹钢</v>
      </c>
      <c r="C996" s="2" t="str">
        <f>'[1]2025年已发货'!C:C</f>
        <v>HRB400E Φ16 9m</v>
      </c>
      <c r="D996" s="2" t="str">
        <f>'[1]2025年已发货'!D:D</f>
        <v>吨</v>
      </c>
      <c r="E996" s="2">
        <f>'[1]2025年已发货'!E:E</f>
        <v>23</v>
      </c>
      <c r="F996" s="4">
        <f>'[1]2025年已发货'!F:F</f>
        <v>45723</v>
      </c>
      <c r="G996" s="2" t="str">
        <f>'[1]2025年已发货'!G:G</f>
        <v>（五局乐山机场项目）乐山市五通桥区冠英镇</v>
      </c>
      <c r="H996" s="2" t="str">
        <f>'[1]2025年已发货'!H:H</f>
        <v>王思思</v>
      </c>
      <c r="I996" s="2">
        <f>'[1]2025年已发货'!I:I</f>
        <v>18973190156</v>
      </c>
      <c r="J996" s="2" vm="1" t="e">
        <f>_xlfn._xlws.FILTER(辅助信息!D:D,辅助信息!G:G=G996)</f>
        <v>#VALUE!</v>
      </c>
    </row>
    <row r="997" spans="1:10">
      <c r="A997" s="2" t="str">
        <f>'[1]2025年已发货'!A:A</f>
        <v>德胜</v>
      </c>
      <c r="B997" s="2" t="str">
        <f>'[1]2025年已发货'!B:B</f>
        <v>螺纹钢</v>
      </c>
      <c r="C997" s="2" t="str">
        <f>'[1]2025年已发货'!C:C</f>
        <v>HRB400E Φ12 9m</v>
      </c>
      <c r="D997" s="2" t="str">
        <f>'[1]2025年已发货'!D:D</f>
        <v>吨</v>
      </c>
      <c r="E997" s="2">
        <f>'[1]2025年已发货'!E:E</f>
        <v>8</v>
      </c>
      <c r="F997" s="4">
        <f>'[1]2025年已发货'!F:F</f>
        <v>45723</v>
      </c>
      <c r="G997" s="2" t="str">
        <f>'[1]2025年已发货'!G:G</f>
        <v>（五局乐山机场项目）乐山市五通桥区冠英镇</v>
      </c>
      <c r="H997" s="2" t="str">
        <f>'[1]2025年已发货'!H:H</f>
        <v>王思思</v>
      </c>
      <c r="I997" s="2">
        <f>'[1]2025年已发货'!I:I</f>
        <v>18973190156</v>
      </c>
      <c r="J997" s="2" vm="1" t="e">
        <f>_xlfn._xlws.FILTER(辅助信息!D:D,辅助信息!G:G=G997)</f>
        <v>#VALUE!</v>
      </c>
    </row>
    <row r="998" spans="1:10">
      <c r="A998" s="2" t="str">
        <f>'[1]2025年已发货'!A:A</f>
        <v>德胜</v>
      </c>
      <c r="B998" s="2" t="str">
        <f>'[1]2025年已发货'!B:B</f>
        <v>螺纹钢</v>
      </c>
      <c r="C998" s="2" t="str">
        <f>'[1]2025年已发货'!C:C</f>
        <v>HRB400E Φ14 9m</v>
      </c>
      <c r="D998" s="2" t="str">
        <f>'[1]2025年已发货'!D:D</f>
        <v>吨</v>
      </c>
      <c r="E998" s="2">
        <f>'[1]2025年已发货'!E:E</f>
        <v>6</v>
      </c>
      <c r="F998" s="4">
        <f>'[1]2025年已发货'!F:F</f>
        <v>45723</v>
      </c>
      <c r="G998" s="2" t="str">
        <f>'[1]2025年已发货'!G:G</f>
        <v>（五局乐山机场项目）乐山市五通桥区冠英镇</v>
      </c>
      <c r="H998" s="2" t="str">
        <f>'[1]2025年已发货'!H:H</f>
        <v>王思思</v>
      </c>
      <c r="I998" s="2">
        <f>'[1]2025年已发货'!I:I</f>
        <v>18973190156</v>
      </c>
      <c r="J998" s="2" vm="1" t="e">
        <f>_xlfn._xlws.FILTER(辅助信息!D:D,辅助信息!G:G=G998)</f>
        <v>#VALUE!</v>
      </c>
    </row>
    <row r="999" spans="1:10">
      <c r="A999" s="2" t="str">
        <f>'[1]2025年已发货'!A:A</f>
        <v>达钢</v>
      </c>
      <c r="B999" s="2" t="str">
        <f>'[1]2025年已发货'!B:B</f>
        <v>螺纹钢</v>
      </c>
      <c r="C999" s="2" t="str">
        <f>'[1]2025年已发货'!C:C</f>
        <v>HRB400E Φ16 9m</v>
      </c>
      <c r="D999" s="2" t="str">
        <f>'[1]2025年已发货'!D:D</f>
        <v>吨</v>
      </c>
      <c r="E999" s="2">
        <f>'[1]2025年已发货'!E:E</f>
        <v>60</v>
      </c>
      <c r="F999" s="4">
        <f>'[1]2025年已发货'!F:F</f>
        <v>45723</v>
      </c>
      <c r="G999" s="2" t="str">
        <f>'[1]2025年已发货'!G:G</f>
        <v>（十九冶-江龙高速一分部）重庆市云阳县X886附近中国十九冶开云高速项目总包部西98米*复兴互通预制梁场</v>
      </c>
      <c r="H999" s="2" t="str">
        <f>'[1]2025年已发货'!H:H</f>
        <v>吴章红</v>
      </c>
      <c r="I999" s="2">
        <f>'[1]2025年已发货'!I:I</f>
        <v>18628165772</v>
      </c>
      <c r="J999" s="2" vm="1" t="e">
        <f>_xlfn._xlws.FILTER(辅助信息!D:D,辅助信息!G:G=G999)</f>
        <v>#VALUE!</v>
      </c>
    </row>
    <row r="1000" spans="1:10">
      <c r="A1000" s="2" t="str">
        <f>'[1]2025年已发货'!A:A</f>
        <v>达钢</v>
      </c>
      <c r="B1000" s="2" t="str">
        <f>'[1]2025年已发货'!B:B</f>
        <v>盘螺</v>
      </c>
      <c r="C1000" s="2" t="str">
        <f>'[1]2025年已发货'!C:C</f>
        <v>HRB400E Φ10</v>
      </c>
      <c r="D1000" s="2" t="str">
        <f>'[1]2025年已发货'!D:D</f>
        <v>吨</v>
      </c>
      <c r="E1000" s="2">
        <f>'[1]2025年已发货'!E:E</f>
        <v>17.5</v>
      </c>
      <c r="F1000" s="4">
        <f>'[1]2025年已发货'!F:F</f>
        <v>45723</v>
      </c>
      <c r="G1000" s="2" t="str">
        <f>'[1]2025年已发货'!G:G</f>
        <v>（十九冶-江龙高速一分部）重庆市云阳县X886附近中国十九冶开云高速项目总包部西98米*复兴互通预制梁场</v>
      </c>
      <c r="H1000" s="2" t="str">
        <f>'[1]2025年已发货'!H:H</f>
        <v>吴章红</v>
      </c>
      <c r="I1000" s="2">
        <f>'[1]2025年已发货'!I:I</f>
        <v>18628165772</v>
      </c>
      <c r="J1000" s="2" vm="1" t="e">
        <f>_xlfn._xlws.FILTER(辅助信息!D:D,辅助信息!G:G=G1000)</f>
        <v>#VALUE!</v>
      </c>
    </row>
    <row r="1001" spans="1:10">
      <c r="A1001" s="2" t="str">
        <f>'[1]2025年已发货'!A:A</f>
        <v>达钢</v>
      </c>
      <c r="B1001" s="2" t="str">
        <f>'[1]2025年已发货'!B:B</f>
        <v>高线</v>
      </c>
      <c r="C1001" s="2" t="str">
        <f>'[1]2025年已发货'!C:C</f>
        <v>HPB300Φ10</v>
      </c>
      <c r="D1001" s="2" t="str">
        <f>'[1]2025年已发货'!D:D</f>
        <v>吨</v>
      </c>
      <c r="E1001" s="2">
        <f>'[1]2025年已发货'!E:E</f>
        <v>17.5</v>
      </c>
      <c r="F1001" s="4">
        <f>'[1]2025年已发货'!F:F</f>
        <v>45723</v>
      </c>
      <c r="G1001" s="2" t="str">
        <f>'[1]2025年已发货'!G:G</f>
        <v>（十九冶-江龙高速一分部）重庆市云阳县X886附近中国十九冶开云高速项目总包部西98米*复兴互通预制梁场</v>
      </c>
      <c r="H1001" s="2" t="str">
        <f>'[1]2025年已发货'!H:H</f>
        <v>吴章红</v>
      </c>
      <c r="I1001" s="2">
        <f>'[1]2025年已发货'!I:I</f>
        <v>18628165772</v>
      </c>
      <c r="J1001" s="2" vm="1" t="e">
        <f>_xlfn._xlws.FILTER(辅助信息!D:D,辅助信息!G:G=G1001)</f>
        <v>#VALUE!</v>
      </c>
    </row>
    <row r="1002" spans="1:10">
      <c r="A1002" s="2" t="str">
        <f>'[1]2025年已发货'!A:A</f>
        <v>达钢</v>
      </c>
      <c r="B1002" s="2" t="str">
        <f>'[1]2025年已发货'!B:B</f>
        <v>螺纹钢</v>
      </c>
      <c r="C1002" s="2" t="str">
        <f>'[1]2025年已发货'!C:C</f>
        <v>HRB400E Φ12 9m</v>
      </c>
      <c r="D1002" s="2" t="str">
        <f>'[1]2025年已发货'!D:D</f>
        <v>吨</v>
      </c>
      <c r="E1002" s="2">
        <f>'[1]2025年已发货'!E:E</f>
        <v>3</v>
      </c>
      <c r="F1002" s="4">
        <f>'[1]2025年已发货'!F:F</f>
        <v>45723</v>
      </c>
      <c r="G1002" s="2" t="str">
        <f>'[1]2025年已发货'!G:G</f>
        <v>（十九冶-江龙高速一分部）重庆市云阳县X886附近中国十九冶开云高速项目总包部西98米*复兴互通预制梁场</v>
      </c>
      <c r="H1002" s="2" t="str">
        <f>'[1]2025年已发货'!H:H</f>
        <v>吴章红</v>
      </c>
      <c r="I1002" s="2">
        <f>'[1]2025年已发货'!I:I</f>
        <v>18628165772</v>
      </c>
      <c r="J1002" s="2" vm="1" t="e">
        <f>_xlfn._xlws.FILTER(辅助信息!D:D,辅助信息!G:G=G1002)</f>
        <v>#VALUE!</v>
      </c>
    </row>
    <row r="1003" spans="1:10">
      <c r="A1003" s="2" t="str">
        <f>'[1]2025年已发货'!A:A</f>
        <v>达钢</v>
      </c>
      <c r="B1003" s="2" t="str">
        <f>'[1]2025年已发货'!B:B</f>
        <v>螺纹钢</v>
      </c>
      <c r="C1003" s="2" t="str">
        <f>'[1]2025年已发货'!C:C</f>
        <v>HRB400E Φ16 9m</v>
      </c>
      <c r="D1003" s="2" t="str">
        <f>'[1]2025年已发货'!D:D</f>
        <v>吨</v>
      </c>
      <c r="E1003" s="2">
        <f>'[1]2025年已发货'!E:E</f>
        <v>6</v>
      </c>
      <c r="F1003" s="4">
        <f>'[1]2025年已发货'!F:F</f>
        <v>45723</v>
      </c>
      <c r="G1003" s="2" t="str">
        <f>'[1]2025年已发货'!G:G</f>
        <v>（十九冶-江龙高速一分部）重庆市云阳县X886附近中国十九冶开云高速项目总包部西98米*复兴互通预制梁场</v>
      </c>
      <c r="H1003" s="2" t="str">
        <f>'[1]2025年已发货'!H:H</f>
        <v>吴章红</v>
      </c>
      <c r="I1003" s="2">
        <f>'[1]2025年已发货'!I:I</f>
        <v>18628165772</v>
      </c>
      <c r="J1003" s="2" vm="1" t="e">
        <f>_xlfn._xlws.FILTER(辅助信息!D:D,辅助信息!G:G=G1003)</f>
        <v>#VALUE!</v>
      </c>
    </row>
    <row r="1004" spans="1:10">
      <c r="A1004" s="2" t="str">
        <f>'[1]2025年已发货'!A:A</f>
        <v>达钢</v>
      </c>
      <c r="B1004" s="2" t="str">
        <f>'[1]2025年已发货'!B:B</f>
        <v>螺纹钢</v>
      </c>
      <c r="C1004" s="2" t="str">
        <f>'[1]2025年已发货'!C:C</f>
        <v>HRB400E Φ20 9m</v>
      </c>
      <c r="D1004" s="2" t="str">
        <f>'[1]2025年已发货'!D:D</f>
        <v>吨</v>
      </c>
      <c r="E1004" s="2">
        <f>'[1]2025年已发货'!E:E</f>
        <v>3</v>
      </c>
      <c r="F1004" s="4">
        <f>'[1]2025年已发货'!F:F</f>
        <v>45723</v>
      </c>
      <c r="G1004" s="2" t="str">
        <f>'[1]2025年已发货'!G:G</f>
        <v>（十九冶-江龙高速一分部）重庆市云阳县X886附近中国十九冶开云高速项目总包部西98米*复兴互通预制梁场</v>
      </c>
      <c r="H1004" s="2" t="str">
        <f>'[1]2025年已发货'!H:H</f>
        <v>吴章红</v>
      </c>
      <c r="I1004" s="2">
        <f>'[1]2025年已发货'!I:I</f>
        <v>18628165772</v>
      </c>
      <c r="J1004" s="2" vm="1" t="e">
        <f>_xlfn._xlws.FILTER(辅助信息!D:D,辅助信息!G:G=G1004)</f>
        <v>#VALUE!</v>
      </c>
    </row>
    <row r="1005" spans="1:10">
      <c r="A1005" s="2" t="str">
        <f>'[1]2025年已发货'!A:A</f>
        <v>达钢</v>
      </c>
      <c r="B1005" s="2" t="str">
        <f>'[1]2025年已发货'!B:B</f>
        <v>螺纹钢</v>
      </c>
      <c r="C1005" s="2" t="str">
        <f>'[1]2025年已发货'!C:C</f>
        <v>HRB400E Φ32 9m</v>
      </c>
      <c r="D1005" s="2" t="str">
        <f>'[1]2025年已发货'!D:D</f>
        <v>吨</v>
      </c>
      <c r="E1005" s="2">
        <f>'[1]2025年已发货'!E:E</f>
        <v>42</v>
      </c>
      <c r="F1005" s="4">
        <f>'[1]2025年已发货'!F:F</f>
        <v>45723</v>
      </c>
      <c r="G1005" s="2" t="str">
        <f>'[1]2025年已发货'!G:G</f>
        <v>（五冶达州国道542项目-三工区桥梁3工段）四川省达州市达川区赵固镇水文村原村委会下300米</v>
      </c>
      <c r="H1005" s="2" t="str">
        <f>'[1]2025年已发货'!H:H</f>
        <v>李代茂</v>
      </c>
      <c r="I1005" s="2">
        <f>'[1]2025年已发货'!I:I</f>
        <v>18302833536</v>
      </c>
      <c r="J1005" s="2" vm="1" t="e">
        <f>_xlfn._xlws.FILTER(辅助信息!D:D,辅助信息!G:G=G1005)</f>
        <v>#VALUE!</v>
      </c>
    </row>
    <row r="1006" spans="1:10">
      <c r="A1006" s="2" t="str">
        <f>'[1]2025年已发货'!A:A</f>
        <v>达钢</v>
      </c>
      <c r="B1006" s="2" t="str">
        <f>'[1]2025年已发货'!B:B</f>
        <v>螺纹钢</v>
      </c>
      <c r="C1006" s="2" t="str">
        <f>'[1]2025年已发货'!C:C</f>
        <v>HRB400E Φ16 9m</v>
      </c>
      <c r="D1006" s="2" t="str">
        <f>'[1]2025年已发货'!D:D</f>
        <v>吨</v>
      </c>
      <c r="E1006" s="2">
        <f>'[1]2025年已发货'!E:E</f>
        <v>35</v>
      </c>
      <c r="F1006" s="4">
        <f>'[1]2025年已发货'!F:F</f>
        <v>45723</v>
      </c>
      <c r="G1006" s="2" t="str">
        <f>'[1]2025年已发货'!G:G</f>
        <v>（五冶达州国道542项目-二工区黄家湾隧道工段）四川省达州市达川区赵固镇黄家坡</v>
      </c>
      <c r="H1006" s="2" t="str">
        <f>'[1]2025年已发货'!H:H</f>
        <v>罗永方</v>
      </c>
      <c r="I1006" s="2">
        <f>'[1]2025年已发货'!I:I</f>
        <v>13551450899</v>
      </c>
      <c r="J1006" s="2" vm="1" t="e">
        <f>_xlfn._xlws.FILTER(辅助信息!D:D,辅助信息!G:G=G1006)</f>
        <v>#VALUE!</v>
      </c>
    </row>
    <row r="1007" spans="1:10">
      <c r="A1007" s="2" t="str">
        <f>'[1]2025年已发货'!A:A</f>
        <v>达钢</v>
      </c>
      <c r="B1007" s="2" t="str">
        <f>'[1]2025年已发货'!B:B</f>
        <v>螺纹钢</v>
      </c>
      <c r="C1007" s="2" t="str">
        <f>'[1]2025年已发货'!C:C</f>
        <v>HRB400E Φ12 9m</v>
      </c>
      <c r="D1007" s="2" t="str">
        <f>'[1]2025年已发货'!D:D</f>
        <v>吨</v>
      </c>
      <c r="E1007" s="2">
        <f>'[1]2025年已发货'!E:E</f>
        <v>9</v>
      </c>
      <c r="F1007" s="4">
        <f>'[1]2025年已发货'!F:F</f>
        <v>45723</v>
      </c>
      <c r="G1007" s="2" t="str">
        <f>'[1]2025年已发货'!G:G</f>
        <v>（五冶达州国道542项目-二工区巴河特大桥工段-5号墩）四川省达州市达川区石梯镇固家村村民委员会</v>
      </c>
      <c r="H1007" s="2" t="str">
        <f>'[1]2025年已发货'!H:H</f>
        <v>谭福中</v>
      </c>
      <c r="I1007" s="2">
        <f>'[1]2025年已发货'!I:I</f>
        <v>15828538619</v>
      </c>
      <c r="J1007" s="2" vm="1" t="e">
        <f>_xlfn._xlws.FILTER(辅助信息!D:D,辅助信息!G:G=G1007)</f>
        <v>#VALUE!</v>
      </c>
    </row>
    <row r="1008" spans="1:10">
      <c r="A1008" s="2" t="str">
        <f>'[1]2025年已发货'!A:A</f>
        <v>达钢</v>
      </c>
      <c r="B1008" s="2" t="str">
        <f>'[1]2025年已发货'!B:B</f>
        <v>螺纹钢</v>
      </c>
      <c r="C1008" s="2" t="str">
        <f>'[1]2025年已发货'!C:C</f>
        <v>HRB400E Φ16 9m</v>
      </c>
      <c r="D1008" s="2" t="str">
        <f>'[1]2025年已发货'!D:D</f>
        <v>吨</v>
      </c>
      <c r="E1008" s="2">
        <f>'[1]2025年已发货'!E:E</f>
        <v>27</v>
      </c>
      <c r="F1008" s="4">
        <f>'[1]2025年已发货'!F:F</f>
        <v>45723</v>
      </c>
      <c r="G1008" s="2" t="str">
        <f>'[1]2025年已发货'!G:G</f>
        <v>（五冶达州国道542项目-二工区巴河特大桥工段-5号墩）四川省达州市达川区石梯镇固家村村民委员会</v>
      </c>
      <c r="H1008" s="2" t="str">
        <f>'[1]2025年已发货'!H:H</f>
        <v>谭福中</v>
      </c>
      <c r="I1008" s="2">
        <f>'[1]2025年已发货'!I:I</f>
        <v>15828538619</v>
      </c>
      <c r="J1008" s="2" vm="1" t="e">
        <f>_xlfn._xlws.FILTER(辅助信息!D:D,辅助信息!G:G=G1008)</f>
        <v>#VALUE!</v>
      </c>
    </row>
    <row r="1009" spans="1:10">
      <c r="A1009" s="2" t="str">
        <f>'[1]2025年已发货'!A:A</f>
        <v>达钢</v>
      </c>
      <c r="B1009" s="2" t="str">
        <f>'[1]2025年已发货'!B:B</f>
        <v>螺纹钢</v>
      </c>
      <c r="C1009" s="2" t="str">
        <f>'[1]2025年已发货'!C:C</f>
        <v>HRB400E Φ32 9m</v>
      </c>
      <c r="D1009" s="2" t="str">
        <f>'[1]2025年已发货'!D:D</f>
        <v>吨</v>
      </c>
      <c r="E1009" s="2">
        <f>'[1]2025年已发货'!E:E</f>
        <v>12</v>
      </c>
      <c r="F1009" s="4">
        <f>'[1]2025年已发货'!F:F</f>
        <v>45723</v>
      </c>
      <c r="G1009" s="2" t="str">
        <f>'[1]2025年已发货'!G:G</f>
        <v>（五冶达州国道542项目-二工区巴河特大桥工段-5号墩）四川省达州市达川区石梯镇固家村村民委员会</v>
      </c>
      <c r="H1009" s="2" t="str">
        <f>'[1]2025年已发货'!H:H</f>
        <v>谭福中</v>
      </c>
      <c r="I1009" s="2">
        <f>'[1]2025年已发货'!I:I</f>
        <v>15828538619</v>
      </c>
      <c r="J1009" s="2" vm="1" t="e">
        <f>_xlfn._xlws.FILTER(辅助信息!D:D,辅助信息!G:G=G1009)</f>
        <v>#VALUE!</v>
      </c>
    </row>
    <row r="1010" spans="1:10">
      <c r="A1010" s="2" t="str">
        <f>'[1]2025年已发货'!A:A</f>
        <v>成实</v>
      </c>
      <c r="B1010" s="2" t="str">
        <f>'[1]2025年已发货'!B:B</f>
        <v>盘螺</v>
      </c>
      <c r="C1010" s="2" t="str">
        <f>'[1]2025年已发货'!C:C</f>
        <v>HRB400E Φ14</v>
      </c>
      <c r="D1010" s="2" t="str">
        <f>'[1]2025年已发货'!D:D</f>
        <v>吨</v>
      </c>
      <c r="E1010" s="2">
        <f>'[1]2025年已发货'!E:E</f>
        <v>35</v>
      </c>
      <c r="F1010" s="4">
        <f>'[1]2025年已发货'!F:F</f>
        <v>45724</v>
      </c>
      <c r="G1010" s="2" t="str">
        <f>'[1]2025年已发货'!G:G</f>
        <v>自永4标一局四公司（四川省内江市隆昌市金鹅街道自永4标一局四公司钢筋棚）</v>
      </c>
      <c r="H1010" s="2" t="str">
        <f>'[1]2025年已发货'!H:H</f>
        <v>郝优</v>
      </c>
      <c r="I1010" s="2" t="str">
        <f>'[1]2025年已发货'!I:I</f>
        <v>13891371707</v>
      </c>
      <c r="J1010" s="2" vm="1" t="e">
        <f>_xlfn._xlws.FILTER(辅助信息!D:D,辅助信息!G:G=G1010)</f>
        <v>#VALUE!</v>
      </c>
    </row>
    <row r="1011" spans="1:10">
      <c r="A1011" s="2" t="str">
        <f>'[1]2025年已发货'!A:A</f>
        <v>成实</v>
      </c>
      <c r="B1011" s="2" t="str">
        <f>'[1]2025年已发货'!B:B</f>
        <v>高线</v>
      </c>
      <c r="C1011" s="2" t="str">
        <f>'[1]2025年已发货'!C:C</f>
        <v>HPB300 Φ12</v>
      </c>
      <c r="D1011" s="2" t="str">
        <f>'[1]2025年已发货'!D:D</f>
        <v>吨</v>
      </c>
      <c r="E1011" s="2">
        <f>'[1]2025年已发货'!E:E</f>
        <v>35</v>
      </c>
      <c r="F1011" s="4">
        <f>'[1]2025年已发货'!F:F</f>
        <v>45724</v>
      </c>
      <c r="G1011" s="2" t="str">
        <f>'[1]2025年已发货'!G:G</f>
        <v>自永4标一局四公司（四川省内江市隆昌市金鹅街道自永4标一局四公司钢筋棚）</v>
      </c>
      <c r="H1011" s="2" t="str">
        <f>'[1]2025年已发货'!H:H</f>
        <v>郝优</v>
      </c>
      <c r="I1011" s="2">
        <f>'[1]2025年已发货'!I:I</f>
        <v>13891371707</v>
      </c>
      <c r="J1011" s="2" vm="1" t="e">
        <f>_xlfn._xlws.FILTER(辅助信息!D:D,辅助信息!G:G=G1011)</f>
        <v>#VALUE!</v>
      </c>
    </row>
    <row r="1012" spans="1:10">
      <c r="A1012" s="2" t="str">
        <f>'[1]2025年已发货'!A:A</f>
        <v>成实</v>
      </c>
      <c r="B1012" s="2" t="str">
        <f>'[1]2025年已发货'!B:B</f>
        <v>盘螺</v>
      </c>
      <c r="C1012" s="2" t="str">
        <f>'[1]2025年已发货'!C:C</f>
        <v>HRB400EΦ8</v>
      </c>
      <c r="D1012" s="2" t="str">
        <f>'[1]2025年已发货'!D:D</f>
        <v>吨</v>
      </c>
      <c r="E1012" s="2">
        <f>'[1]2025年已发货'!E:E</f>
        <v>5</v>
      </c>
      <c r="F1012" s="4">
        <f>'[1]2025年已发货'!F:F</f>
        <v>45724</v>
      </c>
      <c r="G1012" s="2" t="str">
        <f>'[1]2025年已发货'!G:G</f>
        <v>（中核中原-温江北林医养综合体项目）四川省成都市温江区万春大道第三人民医院东</v>
      </c>
      <c r="H1012" s="2" t="str">
        <f>'[1]2025年已发货'!H:H</f>
        <v>蔡杰</v>
      </c>
      <c r="I1012" s="2">
        <f>'[1]2025年已发货'!I:I</f>
        <v>18875129329</v>
      </c>
      <c r="J1012" s="2" vm="1" t="e">
        <f>_xlfn._xlws.FILTER(辅助信息!D:D,辅助信息!G:G=G1012)</f>
        <v>#VALUE!</v>
      </c>
    </row>
    <row r="1013" spans="1:10">
      <c r="A1013" s="2" t="str">
        <f>'[1]2025年已发货'!A:A</f>
        <v>成实</v>
      </c>
      <c r="B1013" s="2" t="str">
        <f>'[1]2025年已发货'!B:B</f>
        <v>盘螺</v>
      </c>
      <c r="C1013" s="2" t="str">
        <f>'[1]2025年已发货'!C:C</f>
        <v>HRB400EΦ10</v>
      </c>
      <c r="D1013" s="2" t="str">
        <f>'[1]2025年已发货'!D:D</f>
        <v>吨</v>
      </c>
      <c r="E1013" s="2">
        <f>'[1]2025年已发货'!E:E</f>
        <v>5</v>
      </c>
      <c r="F1013" s="4">
        <f>'[1]2025年已发货'!F:F</f>
        <v>45724</v>
      </c>
      <c r="G1013" s="2" t="str">
        <f>'[1]2025年已发货'!G:G</f>
        <v>（中核中原-温江北林医养综合体项目）四川省成都市温江区万春大道第三人民医院东</v>
      </c>
      <c r="H1013" s="2" t="str">
        <f>'[1]2025年已发货'!H:H</f>
        <v>蔡杰</v>
      </c>
      <c r="I1013" s="2">
        <f>'[1]2025年已发货'!I:I</f>
        <v>18875129329</v>
      </c>
      <c r="J1013" s="2" vm="1" t="e">
        <f>_xlfn._xlws.FILTER(辅助信息!D:D,辅助信息!G:G=G1013)</f>
        <v>#VALUE!</v>
      </c>
    </row>
    <row r="1014" spans="1:10">
      <c r="A1014" s="2" t="str">
        <f>'[1]2025年已发货'!A:A</f>
        <v>成实</v>
      </c>
      <c r="B1014" s="2" t="str">
        <f>'[1]2025年已发货'!B:B</f>
        <v>螺纹钢</v>
      </c>
      <c r="C1014" s="2" t="str">
        <f>'[1]2025年已发货'!C:C</f>
        <v>HRB500EФ14*9m</v>
      </c>
      <c r="D1014" s="2" t="str">
        <f>'[1]2025年已发货'!D:D</f>
        <v>吨</v>
      </c>
      <c r="E1014" s="2">
        <f>'[1]2025年已发货'!E:E</f>
        <v>10</v>
      </c>
      <c r="F1014" s="4">
        <f>'[1]2025年已发货'!F:F</f>
        <v>45724</v>
      </c>
      <c r="G1014" s="2" t="str">
        <f>'[1]2025年已发货'!G:G</f>
        <v>（中核中原-温江北林医养综合体项目）四川省成都市温江区万春大道第三人民医院东</v>
      </c>
      <c r="H1014" s="2" t="str">
        <f>'[1]2025年已发货'!H:H</f>
        <v>蔡杰</v>
      </c>
      <c r="I1014" s="2">
        <f>'[1]2025年已发货'!I:I</f>
        <v>18875129329</v>
      </c>
      <c r="J1014" s="2" vm="1" t="e">
        <f>_xlfn._xlws.FILTER(辅助信息!D:D,辅助信息!G:G=G1014)</f>
        <v>#VALUE!</v>
      </c>
    </row>
    <row r="1015" spans="1:10">
      <c r="A1015" s="2" t="str">
        <f>'[1]2025年已发货'!A:A</f>
        <v>成实</v>
      </c>
      <c r="B1015" s="2" t="str">
        <f>'[1]2025年已发货'!B:B</f>
        <v>螺纹钢</v>
      </c>
      <c r="C1015" s="2" t="str">
        <f>'[1]2025年已发货'!C:C</f>
        <v>HRB500EФ16*9m</v>
      </c>
      <c r="D1015" s="2" t="str">
        <f>'[1]2025年已发货'!D:D</f>
        <v>吨</v>
      </c>
      <c r="E1015" s="2">
        <f>'[1]2025年已发货'!E:E</f>
        <v>15</v>
      </c>
      <c r="F1015" s="4">
        <f>'[1]2025年已发货'!F:F</f>
        <v>45724</v>
      </c>
      <c r="G1015" s="2" t="str">
        <f>'[1]2025年已发货'!G:G</f>
        <v>（中核中原-温江北林医养综合体项目）四川省成都市温江区万春大道第三人民医院东</v>
      </c>
      <c r="H1015" s="2" t="str">
        <f>'[1]2025年已发货'!H:H</f>
        <v>蔡杰</v>
      </c>
      <c r="I1015" s="2">
        <f>'[1]2025年已发货'!I:I</f>
        <v>18875129329</v>
      </c>
      <c r="J1015" s="2" vm="1" t="e">
        <f>_xlfn._xlws.FILTER(辅助信息!D:D,辅助信息!G:G=G1015)</f>
        <v>#VALUE!</v>
      </c>
    </row>
    <row r="1016" spans="1:10">
      <c r="A1016" s="2" t="str">
        <f>'[1]2025年已发货'!A:A</f>
        <v>成实</v>
      </c>
      <c r="B1016" s="2" t="str">
        <f>'[1]2025年已发货'!B:B</f>
        <v>盘圆 </v>
      </c>
      <c r="C1016" s="2" t="str">
        <f>'[1]2025年已发货'!C:C</f>
        <v>HPB300Ф10</v>
      </c>
      <c r="D1016" s="2" t="str">
        <f>'[1]2025年已发货'!D:D</f>
        <v>吨</v>
      </c>
      <c r="E1016" s="2">
        <f>'[1]2025年已发货'!E:E</f>
        <v>35</v>
      </c>
      <c r="F1016" s="4">
        <f>'[1]2025年已发货'!F:F</f>
        <v>45724</v>
      </c>
      <c r="G1016" s="2" t="str">
        <f>'[1]2025年已发货'!G:G</f>
        <v>（中铁六局呼和公司康新高速TJ4-2标）四川省甘孜藏族自治州康定市新都桥镇东俄罗三村中建八局搅拌站旁</v>
      </c>
      <c r="H1016" s="2" t="str">
        <f>'[1]2025年已发货'!H:H</f>
        <v>许文刚</v>
      </c>
      <c r="I1016" s="2">
        <f>'[1]2025年已发货'!I:I</f>
        <v>15848808186</v>
      </c>
      <c r="J1016" s="2" vm="1" t="e">
        <f>_xlfn._xlws.FILTER(辅助信息!D:D,辅助信息!G:G=G1016)</f>
        <v>#VALUE!</v>
      </c>
    </row>
    <row r="1017" spans="1:10">
      <c r="A1017" s="2" t="str">
        <f>'[1]2025年已发货'!A:A</f>
        <v>成实</v>
      </c>
      <c r="B1017" s="2" t="str">
        <f>'[1]2025年已发货'!B:B</f>
        <v>盘螺</v>
      </c>
      <c r="C1017" s="2" t="str">
        <f>'[1]2025年已发货'!C:C</f>
        <v>HRB400EΦ10</v>
      </c>
      <c r="D1017" s="2" t="str">
        <f>'[1]2025年已发货'!D:D</f>
        <v>吨</v>
      </c>
      <c r="E1017" s="2">
        <f>'[1]2025年已发货'!E:E</f>
        <v>4</v>
      </c>
      <c r="F1017" s="4">
        <f>'[1]2025年已发货'!F:F</f>
        <v>45724</v>
      </c>
      <c r="G1017" s="2" t="str">
        <f>'[1]2025年已发货'!G:G</f>
        <v>（中铁九桥康新高速TJ1-3标）四川省甘孜州康定市折多塘村车管所旁（使用德胜、威钢、成实）</v>
      </c>
      <c r="H1017" s="2" t="str">
        <f>'[1]2025年已发货'!H:H</f>
        <v>王营光</v>
      </c>
      <c r="I1017" s="2">
        <f>'[1]2025年已发货'!I:I</f>
        <v>13479287250</v>
      </c>
      <c r="J1017" s="2" vm="1" t="e">
        <f>_xlfn._xlws.FILTER(辅助信息!D:D,辅助信息!G:G=G1017)</f>
        <v>#VALUE!</v>
      </c>
    </row>
    <row r="1018" spans="1:10">
      <c r="A1018" s="2" t="str">
        <f>'[1]2025年已发货'!A:A</f>
        <v>成实</v>
      </c>
      <c r="B1018" s="2" t="str">
        <f>'[1]2025年已发货'!B:B</f>
        <v>盘螺</v>
      </c>
      <c r="C1018" s="2" t="str">
        <f>'[1]2025年已发货'!C:C</f>
        <v>HRB400EФ14</v>
      </c>
      <c r="D1018" s="2" t="str">
        <f>'[1]2025年已发货'!D:D</f>
        <v>吨</v>
      </c>
      <c r="E1018" s="2">
        <f>'[1]2025年已发货'!E:E</f>
        <v>30</v>
      </c>
      <c r="F1018" s="4">
        <f>'[1]2025年已发货'!F:F</f>
        <v>45724</v>
      </c>
      <c r="G1018" s="2" t="str">
        <f>'[1]2025年已发货'!G:G</f>
        <v>（中铁九桥康新高速TJ1-3标）四川省甘孜州康定市折多塘村车管所旁（使用德胜、威钢、成实）</v>
      </c>
      <c r="H1018" s="2" t="str">
        <f>'[1]2025年已发货'!H:H</f>
        <v>王营光</v>
      </c>
      <c r="I1018" s="2">
        <f>'[1]2025年已发货'!I:I</f>
        <v>13479287250</v>
      </c>
      <c r="J1018" s="2" vm="1" t="e">
        <f>_xlfn._xlws.FILTER(辅助信息!D:D,辅助信息!G:G=G1018)</f>
        <v>#VALUE!</v>
      </c>
    </row>
    <row r="1019" spans="1:10">
      <c r="A1019" s="2" t="str">
        <f>'[1]2025年已发货'!A:A</f>
        <v>陕钢</v>
      </c>
      <c r="B1019" s="2" t="str">
        <f>'[1]2025年已发货'!B:B</f>
        <v>盘螺</v>
      </c>
      <c r="C1019" s="2" t="str">
        <f>'[1]2025年已发货'!C:C</f>
        <v>HRB400E Φ6</v>
      </c>
      <c r="D1019" s="2" t="str">
        <f>'[1]2025年已发货'!D:D</f>
        <v>吨</v>
      </c>
      <c r="E1019" s="2">
        <f>'[1]2025年已发货'!E:E</f>
        <v>10</v>
      </c>
      <c r="F1019" s="4">
        <f>'[1]2025年已发货'!F:F</f>
        <v>45724</v>
      </c>
      <c r="G1019" s="2" t="str">
        <f>'[1]2025年已发货'!G:G</f>
        <v>（华西酒城南）成都市武侯区火车南站西路8号酒城南项目</v>
      </c>
      <c r="H1019" s="2" t="str">
        <f>'[1]2025年已发货'!H:H</f>
        <v>龙耀宇</v>
      </c>
      <c r="I1019" s="2">
        <f>'[1]2025年已发货'!I:I</f>
        <v>18384145895</v>
      </c>
      <c r="J1019" s="2" t="str">
        <f>_xlfn._xlws.FILTER(辅助信息!D:D,辅助信息!G:G=G1019)</f>
        <v>华西酒城南</v>
      </c>
    </row>
    <row r="1020" spans="1:10">
      <c r="A1020" s="2" t="str">
        <f>'[1]2025年已发货'!A:A</f>
        <v>陕钢</v>
      </c>
      <c r="B1020" s="2" t="str">
        <f>'[1]2025年已发货'!B:B</f>
        <v>盘螺</v>
      </c>
      <c r="C1020" s="2" t="str">
        <f>'[1]2025年已发货'!C:C</f>
        <v>HRB400E Φ8</v>
      </c>
      <c r="D1020" s="2" t="str">
        <f>'[1]2025年已发货'!D:D</f>
        <v>吨</v>
      </c>
      <c r="E1020" s="2">
        <f>'[1]2025年已发货'!E:E</f>
        <v>5</v>
      </c>
      <c r="F1020" s="4">
        <f>'[1]2025年已发货'!F:F</f>
        <v>45724</v>
      </c>
      <c r="G1020" s="2" t="str">
        <f>'[1]2025年已发货'!G:G</f>
        <v>（华西酒城南）成都市武侯区火车南站西路8号酒城南项目</v>
      </c>
      <c r="H1020" s="2" t="str">
        <f>'[1]2025年已发货'!H:H</f>
        <v>龙耀宇</v>
      </c>
      <c r="I1020" s="2">
        <f>'[1]2025年已发货'!I:I</f>
        <v>18384145895</v>
      </c>
      <c r="J1020" s="2" t="str">
        <f>_xlfn._xlws.FILTER(辅助信息!D:D,辅助信息!G:G=G1020)</f>
        <v>华西酒城南</v>
      </c>
    </row>
    <row r="1021" spans="1:10">
      <c r="A1021" s="2" t="str">
        <f>'[1]2025年已发货'!A:A</f>
        <v>陕钢</v>
      </c>
      <c r="B1021" s="2" t="str">
        <f>'[1]2025年已发货'!B:B</f>
        <v>盘螺</v>
      </c>
      <c r="C1021" s="2" t="str">
        <f>'[1]2025年已发货'!C:C</f>
        <v>HRB400E Φ10</v>
      </c>
      <c r="D1021" s="2" t="str">
        <f>'[1]2025年已发货'!D:D</f>
        <v>吨</v>
      </c>
      <c r="E1021" s="2">
        <f>'[1]2025年已发货'!E:E</f>
        <v>7.5</v>
      </c>
      <c r="F1021" s="4">
        <f>'[1]2025年已发货'!F:F</f>
        <v>45724</v>
      </c>
      <c r="G1021" s="2" t="str">
        <f>'[1]2025年已发货'!G:G</f>
        <v>（华西酒城南）成都市武侯区火车南站西路8号酒城南项目</v>
      </c>
      <c r="H1021" s="2" t="str">
        <f>'[1]2025年已发货'!H:H</f>
        <v>龙耀宇</v>
      </c>
      <c r="I1021" s="2">
        <f>'[1]2025年已发货'!I:I</f>
        <v>18384145895</v>
      </c>
      <c r="J1021" s="2" t="str">
        <f>_xlfn._xlws.FILTER(辅助信息!D:D,辅助信息!G:G=G1021)</f>
        <v>华西酒城南</v>
      </c>
    </row>
    <row r="1022" spans="1:10">
      <c r="A1022" s="2" t="str">
        <f>'[1]2025年已发货'!A:A</f>
        <v>陕钢</v>
      </c>
      <c r="B1022" s="2" t="str">
        <f>'[1]2025年已发货'!B:B</f>
        <v>盘螺</v>
      </c>
      <c r="C1022" s="2" t="str">
        <f>'[1]2025年已发货'!C:C</f>
        <v>HRB400E Φ12</v>
      </c>
      <c r="D1022" s="2" t="str">
        <f>'[1]2025年已发货'!D:D</f>
        <v>吨</v>
      </c>
      <c r="E1022" s="2">
        <f>'[1]2025年已发货'!E:E</f>
        <v>47</v>
      </c>
      <c r="F1022" s="4">
        <f>'[1]2025年已发货'!F:F</f>
        <v>45724</v>
      </c>
      <c r="G1022" s="2" t="str">
        <f>'[1]2025年已发货'!G:G</f>
        <v>（华西酒城南）成都市武侯区火车南站西路8号酒城南项目</v>
      </c>
      <c r="H1022" s="2" t="str">
        <f>'[1]2025年已发货'!H:H</f>
        <v>龙耀宇</v>
      </c>
      <c r="I1022" s="2">
        <f>'[1]2025年已发货'!I:I</f>
        <v>18384145895</v>
      </c>
      <c r="J1022" s="2" t="str">
        <f>_xlfn._xlws.FILTER(辅助信息!D:D,辅助信息!G:G=G1022)</f>
        <v>华西酒城南</v>
      </c>
    </row>
    <row r="1023" spans="1:10">
      <c r="A1023" s="2" t="str">
        <f>'[1]2025年已发货'!A:A</f>
        <v>陕钢</v>
      </c>
      <c r="B1023" s="2" t="str">
        <f>'[1]2025年已发货'!B:B</f>
        <v>盘螺</v>
      </c>
      <c r="C1023" s="2" t="str">
        <f>'[1]2025年已发货'!C:C</f>
        <v>HRB400E Φ8</v>
      </c>
      <c r="D1023" s="2" t="str">
        <f>'[1]2025年已发货'!D:D</f>
        <v>吨</v>
      </c>
      <c r="E1023" s="2">
        <f>'[1]2025年已发货'!E:E</f>
        <v>15</v>
      </c>
      <c r="F1023" s="4">
        <f>'[1]2025年已发货'!F:F</f>
        <v>45724</v>
      </c>
      <c r="G1023" s="2" t="str">
        <f>'[1]2025年已发货'!G:G</f>
        <v>（中核华兴-峨眉山项目）四川省乐山市峨眉山市双福镇梓橦庙红华五期中核华兴工地</v>
      </c>
      <c r="H1023" s="2" t="str">
        <f>'[1]2025年已发货'!H:H</f>
        <v>李汉军</v>
      </c>
      <c r="I1023" s="2" t="str">
        <f>'[1]2025年已发货'!I:I</f>
        <v>18691249091</v>
      </c>
      <c r="J1023" s="2" vm="1" t="e">
        <f>_xlfn._xlws.FILTER(辅助信息!D:D,辅助信息!G:G=G1023)</f>
        <v>#VALUE!</v>
      </c>
    </row>
    <row r="1024" spans="1:10">
      <c r="A1024" s="2" t="str">
        <f>'[1]2025年已发货'!A:A</f>
        <v>陕钢</v>
      </c>
      <c r="B1024" s="2" t="str">
        <f>'[1]2025年已发货'!B:B</f>
        <v>盘螺</v>
      </c>
      <c r="C1024" s="2" t="str">
        <f>'[1]2025年已发货'!C:C</f>
        <v>HRB400E Φ10</v>
      </c>
      <c r="D1024" s="2" t="str">
        <f>'[1]2025年已发货'!D:D</f>
        <v>吨</v>
      </c>
      <c r="E1024" s="2">
        <f>'[1]2025年已发货'!E:E</f>
        <v>15</v>
      </c>
      <c r="F1024" s="4">
        <f>'[1]2025年已发货'!F:F</f>
        <v>45724</v>
      </c>
      <c r="G1024" s="2" t="str">
        <f>'[1]2025年已发货'!G:G</f>
        <v>（中核华兴-峨眉山项目）四川省乐山市峨眉山市双福镇梓橦庙红华五期中核华兴工地</v>
      </c>
      <c r="H1024" s="2" t="str">
        <f>'[1]2025年已发货'!H:H</f>
        <v>李汉军</v>
      </c>
      <c r="I1024" s="2" t="str">
        <f>'[1]2025年已发货'!I:I</f>
        <v>18691249091</v>
      </c>
      <c r="J1024" s="2" vm="1" t="e">
        <f>_xlfn._xlws.FILTER(辅助信息!D:D,辅助信息!G:G=G1024)</f>
        <v>#VALUE!</v>
      </c>
    </row>
    <row r="1025" spans="1:10">
      <c r="A1025" s="2" t="str">
        <f>'[1]2025年已发货'!A:A</f>
        <v>陕钢</v>
      </c>
      <c r="B1025" s="2" t="str">
        <f>'[1]2025年已发货'!B:B</f>
        <v>高线</v>
      </c>
      <c r="C1025" s="2" t="str">
        <f>'[1]2025年已发货'!C:C</f>
        <v>HPB300 6</v>
      </c>
      <c r="D1025" s="2" t="str">
        <f>'[1]2025年已发货'!D:D</f>
        <v>吨</v>
      </c>
      <c r="E1025" s="2">
        <f>'[1]2025年已发货'!E:E</f>
        <v>6</v>
      </c>
      <c r="F1025" s="4">
        <f>'[1]2025年已发货'!F:F</f>
        <v>45724</v>
      </c>
      <c r="G1025" s="2" t="str">
        <f>'[1]2025年已发货'!G:G</f>
        <v>（中核华兴-峨眉山项目）四川省乐山市峨眉山市双福镇梓橦庙红华五期中核华兴工地</v>
      </c>
      <c r="H1025" s="2" t="str">
        <f>'[1]2025年已发货'!H:H</f>
        <v>李汉军</v>
      </c>
      <c r="I1025" s="2" t="str">
        <f>'[1]2025年已发货'!I:I</f>
        <v>18691249091</v>
      </c>
      <c r="J1025" s="2" vm="1" t="e">
        <f>_xlfn._xlws.FILTER(辅助信息!D:D,辅助信息!G:G=G1025)</f>
        <v>#VALUE!</v>
      </c>
    </row>
    <row r="1026" spans="1:10">
      <c r="A1026" s="2" t="str">
        <f>'[1]2025年已发货'!A:A</f>
        <v>德胜</v>
      </c>
      <c r="B1026" s="2" t="str">
        <f>'[1]2025年已发货'!B:B</f>
        <v>螺纹钢</v>
      </c>
      <c r="C1026" s="2" t="str">
        <f>'[1]2025年已发货'!C:C</f>
        <v>HRB400EФ16*9m</v>
      </c>
      <c r="D1026" s="2" t="str">
        <f>'[1]2025年已发货'!D:D</f>
        <v>吨</v>
      </c>
      <c r="E1026" s="2">
        <f>'[1]2025年已发货'!E:E</f>
        <v>35</v>
      </c>
      <c r="F1026" s="4">
        <f>'[1]2025年已发货'!F:F</f>
        <v>45724</v>
      </c>
      <c r="G1026" s="2" t="str">
        <f>'[1]2025年已发货'!G:G</f>
        <v>（中铁六局呼和公司康新高速TJ4-2标）四川省甘孜藏族自治州康定市新都桥镇东俄罗三村中建八局搅拌站旁</v>
      </c>
      <c r="H1026" s="2" t="str">
        <f>'[1]2025年已发货'!H:H</f>
        <v>许文刚</v>
      </c>
      <c r="I1026" s="2">
        <f>'[1]2025年已发货'!I:I</f>
        <v>15848808186</v>
      </c>
      <c r="J1026" s="2" vm="1" t="e">
        <f>_xlfn._xlws.FILTER(辅助信息!D:D,辅助信息!G:G=G1026)</f>
        <v>#VALUE!</v>
      </c>
    </row>
    <row r="1027" spans="1:10">
      <c r="A1027" s="2" t="str">
        <f>'[1]2025年已发货'!A:A</f>
        <v>德胜</v>
      </c>
      <c r="B1027" s="2" t="str">
        <f>'[1]2025年已发货'!B:B</f>
        <v>螺纹钢</v>
      </c>
      <c r="C1027" s="2" t="str">
        <f>'[1]2025年已发货'!C:C</f>
        <v>HRB400EФ28*9m</v>
      </c>
      <c r="D1027" s="2" t="str">
        <f>'[1]2025年已发货'!D:D</f>
        <v>吨</v>
      </c>
      <c r="E1027" s="2">
        <f>'[1]2025年已发货'!E:E</f>
        <v>35</v>
      </c>
      <c r="F1027" s="4">
        <f>'[1]2025年已发货'!F:F</f>
        <v>45724</v>
      </c>
      <c r="G1027" s="2" t="str">
        <f>'[1]2025年已发货'!G:G</f>
        <v>（中铁六局呼和公司康新高速TJ4-2标）四川省甘孜藏族自治州康定市新都桥镇东俄罗三村中建八局搅拌站旁</v>
      </c>
      <c r="H1027" s="2" t="str">
        <f>'[1]2025年已发货'!H:H</f>
        <v>许文刚</v>
      </c>
      <c r="I1027" s="2">
        <f>'[1]2025年已发货'!I:I</f>
        <v>15848808186</v>
      </c>
      <c r="J1027" s="2" vm="1" t="e">
        <f>_xlfn._xlws.FILTER(辅助信息!D:D,辅助信息!G:G=G1027)</f>
        <v>#VALUE!</v>
      </c>
    </row>
    <row r="1028" spans="1:10">
      <c r="A1028" s="2" t="str">
        <f>'[1]2025年已发货'!A:A</f>
        <v>德胜</v>
      </c>
      <c r="B1028" s="2" t="str">
        <f>'[1]2025年已发货'!B:B</f>
        <v>螺纹钢</v>
      </c>
      <c r="C1028" s="2" t="str">
        <f>'[1]2025年已发货'!C:C</f>
        <v>HRB500EФ28*9m</v>
      </c>
      <c r="D1028" s="2" t="str">
        <f>'[1]2025年已发货'!D:D</f>
        <v>吨</v>
      </c>
      <c r="E1028" s="2">
        <f>'[1]2025年已发货'!E:E</f>
        <v>70</v>
      </c>
      <c r="F1028" s="4">
        <f>'[1]2025年已发货'!F:F</f>
        <v>45724</v>
      </c>
      <c r="G1028" s="2" t="str">
        <f>'[1]2025年已发货'!G:G</f>
        <v>（中铁六局呼和公司康新高速TJ4-2标）四川省甘孜藏族自治州康定市新都桥镇东俄罗三村中建八局搅拌站旁</v>
      </c>
      <c r="H1028" s="2" t="str">
        <f>'[1]2025年已发货'!H:H</f>
        <v>许文刚</v>
      </c>
      <c r="I1028" s="2">
        <f>'[1]2025年已发货'!I:I</f>
        <v>15848808186</v>
      </c>
      <c r="J1028" s="2" vm="1" t="e">
        <f>_xlfn._xlws.FILTER(辅助信息!D:D,辅助信息!G:G=G1028)</f>
        <v>#VALUE!</v>
      </c>
    </row>
    <row r="1029" spans="1:10">
      <c r="A1029" s="2" t="str">
        <f>'[1]2025年已发货'!A:A</f>
        <v>德胜</v>
      </c>
      <c r="B1029" s="2" t="str">
        <f>'[1]2025年已发货'!B:B</f>
        <v>螺纹钢</v>
      </c>
      <c r="C1029" s="2" t="str">
        <f>'[1]2025年已发货'!C:C</f>
        <v>HRB400EФ12*9m</v>
      </c>
      <c r="D1029" s="2" t="str">
        <f>'[1]2025年已发货'!D:D</f>
        <v>吨</v>
      </c>
      <c r="E1029" s="2">
        <f>'[1]2025年已发货'!E:E</f>
        <v>2</v>
      </c>
      <c r="F1029" s="4">
        <f>'[1]2025年已发货'!F:F</f>
        <v>45724</v>
      </c>
      <c r="G1029" s="2" t="str">
        <f>'[1]2025年已发货'!G:G</f>
        <v>（中铁九桥康新高速TJ1-3标）四川省甘孜州康定市折多塘村车管所旁（使用德胜、威钢、成实）</v>
      </c>
      <c r="H1029" s="2" t="str">
        <f>'[1]2025年已发货'!H:H</f>
        <v>王营光</v>
      </c>
      <c r="I1029" s="2">
        <f>'[1]2025年已发货'!I:I</f>
        <v>13479287250</v>
      </c>
      <c r="J1029" s="2" vm="1" t="e">
        <f>_xlfn._xlws.FILTER(辅助信息!D:D,辅助信息!G:G=G1029)</f>
        <v>#VALUE!</v>
      </c>
    </row>
    <row r="1030" spans="1:10">
      <c r="A1030" s="2" t="str">
        <f>'[1]2025年已发货'!A:A</f>
        <v>德胜</v>
      </c>
      <c r="B1030" s="2" t="str">
        <f>'[1]2025年已发货'!B:B</f>
        <v>螺纹钢</v>
      </c>
      <c r="C1030" s="2" t="str">
        <f>'[1]2025年已发货'!C:C</f>
        <v>HRB400EФ16*9m</v>
      </c>
      <c r="D1030" s="2" t="str">
        <f>'[1]2025年已发货'!D:D</f>
        <v>吨</v>
      </c>
      <c r="E1030" s="2">
        <f>'[1]2025年已发货'!E:E</f>
        <v>25</v>
      </c>
      <c r="F1030" s="4">
        <f>'[1]2025年已发货'!F:F</f>
        <v>45724</v>
      </c>
      <c r="G1030" s="2" t="str">
        <f>'[1]2025年已发货'!G:G</f>
        <v>（中铁九桥康新高速TJ1-3标）四川省甘孜州康定市折多塘村车管所旁（使用德胜、威钢、成实）</v>
      </c>
      <c r="H1030" s="2" t="str">
        <f>'[1]2025年已发货'!H:H</f>
        <v>王营光</v>
      </c>
      <c r="I1030" s="2">
        <f>'[1]2025年已发货'!I:I</f>
        <v>13479287250</v>
      </c>
      <c r="J1030" s="2" vm="1" t="e">
        <f>_xlfn._xlws.FILTER(辅助信息!D:D,辅助信息!G:G=G1030)</f>
        <v>#VALUE!</v>
      </c>
    </row>
    <row r="1031" spans="1:10">
      <c r="A1031" s="2" t="str">
        <f>'[1]2025年已发货'!A:A</f>
        <v>德胜</v>
      </c>
      <c r="B1031" s="2" t="str">
        <f>'[1]2025年已发货'!B:B</f>
        <v>螺纹钢</v>
      </c>
      <c r="C1031" s="2" t="str">
        <f>'[1]2025年已发货'!C:C</f>
        <v>HRB400EФ25*9m</v>
      </c>
      <c r="D1031" s="2" t="str">
        <f>'[1]2025年已发货'!D:D</f>
        <v>吨</v>
      </c>
      <c r="E1031" s="2">
        <f>'[1]2025年已发货'!E:E</f>
        <v>17</v>
      </c>
      <c r="F1031" s="4">
        <f>'[1]2025年已发货'!F:F</f>
        <v>45724</v>
      </c>
      <c r="G1031" s="2" t="str">
        <f>'[1]2025年已发货'!G:G</f>
        <v>（中铁九桥康新高速TJ1-3标）四川省甘孜州康定市折多塘村车管所旁（使用德胜、威钢、成实）</v>
      </c>
      <c r="H1031" s="2" t="str">
        <f>'[1]2025年已发货'!H:H</f>
        <v>王营光</v>
      </c>
      <c r="I1031" s="2">
        <f>'[1]2025年已发货'!I:I</f>
        <v>13479287250</v>
      </c>
      <c r="J1031" s="2" vm="1" t="e">
        <f>_xlfn._xlws.FILTER(辅助信息!D:D,辅助信息!G:G=G1031)</f>
        <v>#VALUE!</v>
      </c>
    </row>
    <row r="1032" spans="1:10">
      <c r="A1032" s="2" t="str">
        <f>'[1]2025年已发货'!A:A</f>
        <v>德胜</v>
      </c>
      <c r="B1032" s="2" t="str">
        <f>'[1]2025年已发货'!B:B</f>
        <v>螺纹钢</v>
      </c>
      <c r="C1032" s="2" t="str">
        <f>'[1]2025年已发货'!C:C</f>
        <v>HRB400EФ28*9m</v>
      </c>
      <c r="D1032" s="2" t="str">
        <f>'[1]2025年已发货'!D:D</f>
        <v>吨</v>
      </c>
      <c r="E1032" s="2">
        <f>'[1]2025年已发货'!E:E</f>
        <v>8</v>
      </c>
      <c r="F1032" s="4">
        <f>'[1]2025年已发货'!F:F</f>
        <v>45724</v>
      </c>
      <c r="G1032" s="2" t="str">
        <f>'[1]2025年已发货'!G:G</f>
        <v>（中铁九桥康新高速TJ1-3标）四川省甘孜州康定市折多塘村车管所旁（使用德胜、威钢、成实）</v>
      </c>
      <c r="H1032" s="2" t="str">
        <f>'[1]2025年已发货'!H:H</f>
        <v>王营光</v>
      </c>
      <c r="I1032" s="2">
        <f>'[1]2025年已发货'!I:I</f>
        <v>13479287250</v>
      </c>
      <c r="J1032" s="2" vm="1" t="e">
        <f>_xlfn._xlws.FILTER(辅助信息!D:D,辅助信息!G:G=G1032)</f>
        <v>#VALUE!</v>
      </c>
    </row>
    <row r="1033" spans="1:10">
      <c r="A1033" s="2" t="str">
        <f>'[1]2025年已发货'!A:A</f>
        <v>德胜</v>
      </c>
      <c r="B1033" s="2" t="str">
        <f>'[1]2025年已发货'!B:B</f>
        <v>螺纹钢</v>
      </c>
      <c r="C1033" s="2" t="str">
        <f>'[1]2025年已发货'!C:C</f>
        <v>HRB400EФ32*9m</v>
      </c>
      <c r="D1033" s="2" t="str">
        <f>'[1]2025年已发货'!D:D</f>
        <v>吨</v>
      </c>
      <c r="E1033" s="2">
        <f>'[1]2025年已发货'!E:E</f>
        <v>90</v>
      </c>
      <c r="F1033" s="4">
        <f>'[1]2025年已发货'!F:F</f>
        <v>45724</v>
      </c>
      <c r="G1033" s="2" t="str">
        <f>'[1]2025年已发货'!G:G</f>
        <v>（中铁九桥康新高速TJ1-3标）四川省甘孜州康定市折多塘村车管所旁（使用德胜、威钢、成实）</v>
      </c>
      <c r="H1033" s="2" t="str">
        <f>'[1]2025年已发货'!H:H</f>
        <v>王营光</v>
      </c>
      <c r="I1033" s="2">
        <f>'[1]2025年已发货'!I:I</f>
        <v>13479287250</v>
      </c>
      <c r="J1033" s="2" vm="1" t="e">
        <f>_xlfn._xlws.FILTER(辅助信息!D:D,辅助信息!G:G=G1033)</f>
        <v>#VALUE!</v>
      </c>
    </row>
    <row r="1034" spans="1:10">
      <c r="A1034" s="2" t="str">
        <f>'[1]2025年已发货'!A:A</f>
        <v>达钢</v>
      </c>
      <c r="B1034" s="2" t="str">
        <f>'[1]2025年已发货'!B:B</f>
        <v>盘圆</v>
      </c>
      <c r="C1034" s="2" t="str">
        <f>'[1]2025年已发货'!C:C</f>
        <v>HPB300 Φ10</v>
      </c>
      <c r="D1034" s="2" t="str">
        <f>'[1]2025年已发货'!D:D</f>
        <v>吨</v>
      </c>
      <c r="E1034" s="2">
        <f>'[1]2025年已发货'!E:E</f>
        <v>2</v>
      </c>
      <c r="F1034" s="4">
        <f>'[1]2025年已发货'!F:F</f>
        <v>45725</v>
      </c>
      <c r="G1034" s="2" t="str">
        <f>'[1]2025年已发货'!G:G</f>
        <v>四川省南充市营山县咸安大道成都元泽环境技术有限公司营山分公司（中核华兴市政道路项目部）</v>
      </c>
      <c r="H1034" s="2" t="str">
        <f>'[1]2025年已发货'!H:H</f>
        <v>黎家敏</v>
      </c>
      <c r="I1034" s="2" t="str">
        <f>'[1]2025年已发货'!I:I</f>
        <v>15082798787</v>
      </c>
      <c r="J1034" s="2" vm="1" t="e">
        <f>_xlfn._xlws.FILTER(辅助信息!D:D,辅助信息!G:G=G1034)</f>
        <v>#VALUE!</v>
      </c>
    </row>
    <row r="1035" spans="1:10">
      <c r="A1035" s="2" t="str">
        <f>'[1]2025年已发货'!A:A</f>
        <v>达钢</v>
      </c>
      <c r="B1035" s="2" t="str">
        <f>'[1]2025年已发货'!B:B</f>
        <v>螺纹钢</v>
      </c>
      <c r="C1035" s="2" t="str">
        <f>'[1]2025年已发货'!C:C</f>
        <v>HRB400E Φ16 9m</v>
      </c>
      <c r="D1035" s="2" t="str">
        <f>'[1]2025年已发货'!D:D</f>
        <v>吨</v>
      </c>
      <c r="E1035" s="2">
        <f>'[1]2025年已发货'!E:E</f>
        <v>3</v>
      </c>
      <c r="F1035" s="4">
        <f>'[1]2025年已发货'!F:F</f>
        <v>45725</v>
      </c>
      <c r="G1035" s="2" t="str">
        <f>'[1]2025年已发货'!G:G</f>
        <v>四川省南充市营山县咸安大道成都元泽环境技术有限公司营山分公司（中核华兴市政道路项目部）</v>
      </c>
      <c r="H1035" s="2" t="str">
        <f>'[1]2025年已发货'!H:H</f>
        <v>黎家敏</v>
      </c>
      <c r="I1035" s="2" t="str">
        <f>'[1]2025年已发货'!I:I</f>
        <v>15082798787</v>
      </c>
      <c r="J1035" s="2" vm="1" t="e">
        <f>_xlfn._xlws.FILTER(辅助信息!D:D,辅助信息!G:G=G1035)</f>
        <v>#VALUE!</v>
      </c>
    </row>
    <row r="1036" spans="1:10">
      <c r="A1036" s="2" t="str">
        <f>'[1]2025年已发货'!A:A</f>
        <v>达钢</v>
      </c>
      <c r="B1036" s="2" t="str">
        <f>'[1]2025年已发货'!B:B</f>
        <v>螺纹钢</v>
      </c>
      <c r="C1036" s="2" t="str">
        <f>'[1]2025年已发货'!C:C</f>
        <v>HRB400E Φ20 9m</v>
      </c>
      <c r="D1036" s="2" t="str">
        <f>'[1]2025年已发货'!D:D</f>
        <v>吨</v>
      </c>
      <c r="E1036" s="2">
        <f>'[1]2025年已发货'!E:E</f>
        <v>20</v>
      </c>
      <c r="F1036" s="4">
        <f>'[1]2025年已发货'!F:F</f>
        <v>45725</v>
      </c>
      <c r="G1036" s="2" t="str">
        <f>'[1]2025年已发货'!G:G</f>
        <v>四川省南充市营山县咸安大道成都元泽环境技术有限公司营山分公司（中核华兴市政道路项目部）</v>
      </c>
      <c r="H1036" s="2" t="str">
        <f>'[1]2025年已发货'!H:H</f>
        <v>黎家敏</v>
      </c>
      <c r="I1036" s="2" t="str">
        <f>'[1]2025年已发货'!I:I</f>
        <v>15082798787</v>
      </c>
      <c r="J1036" s="2" vm="1" t="e">
        <f>_xlfn._xlws.FILTER(辅助信息!D:D,辅助信息!G:G=G1036)</f>
        <v>#VALUE!</v>
      </c>
    </row>
    <row r="1037" spans="1:10">
      <c r="A1037" s="2" t="str">
        <f>'[1]2025年已发货'!A:A</f>
        <v>达钢</v>
      </c>
      <c r="B1037" s="2" t="str">
        <f>'[1]2025年已发货'!B:B</f>
        <v>螺纹钢</v>
      </c>
      <c r="C1037" s="2" t="str">
        <f>'[1]2025年已发货'!C:C</f>
        <v>HRB400E Φ28 9m</v>
      </c>
      <c r="D1037" s="2" t="str">
        <f>'[1]2025年已发货'!D:D</f>
        <v>吨</v>
      </c>
      <c r="E1037" s="2">
        <f>'[1]2025年已发货'!E:E</f>
        <v>9</v>
      </c>
      <c r="F1037" s="4">
        <f>'[1]2025年已发货'!F:F</f>
        <v>45725</v>
      </c>
      <c r="G1037" s="2" t="str">
        <f>'[1]2025年已发货'!G:G</f>
        <v>四川省南充市营山县咸安大道成都元泽环境技术有限公司营山分公司（中核华兴市政道路项目部）</v>
      </c>
      <c r="H1037" s="2" t="str">
        <f>'[1]2025年已发货'!H:H</f>
        <v>黎家敏</v>
      </c>
      <c r="I1037" s="2" t="str">
        <f>'[1]2025年已发货'!I:I</f>
        <v>15082798787</v>
      </c>
      <c r="J1037" s="2" vm="1" t="e">
        <f>_xlfn._xlws.FILTER(辅助信息!D:D,辅助信息!G:G=G1037)</f>
        <v>#VALUE!</v>
      </c>
    </row>
    <row r="1038" spans="1:10">
      <c r="A1038" s="2" t="str">
        <f>'[1]2025年已发货'!A:A</f>
        <v>达钢</v>
      </c>
      <c r="B1038" s="2" t="str">
        <f>'[1]2025年已发货'!B:B</f>
        <v>螺纹钢</v>
      </c>
      <c r="C1038" s="2" t="str">
        <f>'[1]2025年已发货'!C:C</f>
        <v>HRB400E Φ20 9m</v>
      </c>
      <c r="D1038" s="2" t="str">
        <f>'[1]2025年已发货'!D:D</f>
        <v>吨</v>
      </c>
      <c r="E1038" s="2">
        <f>'[1]2025年已发货'!E:E</f>
        <v>35</v>
      </c>
      <c r="F1038" s="4">
        <f>'[1]2025年已发货'!F:F</f>
        <v>45725</v>
      </c>
      <c r="G1038" s="2" t="str">
        <f>'[1]2025年已发货'!G:G</f>
        <v>（五冶达州国道542项目-二工区黄家湾隧道工段）四川省达州市达川区赵固镇黄家坡</v>
      </c>
      <c r="H1038" s="2" t="str">
        <f>'[1]2025年已发货'!H:H</f>
        <v>罗永方</v>
      </c>
      <c r="I1038" s="2">
        <f>'[1]2025年已发货'!I:I</f>
        <v>13551450899</v>
      </c>
      <c r="J1038" s="2" vm="1" t="e">
        <f>_xlfn._xlws.FILTER(辅助信息!D:D,辅助信息!G:G=G1038)</f>
        <v>#VALUE!</v>
      </c>
    </row>
    <row r="1039" spans="1:10">
      <c r="A1039" s="2" t="str">
        <f>'[1]2025年已发货'!A:A</f>
        <v>陕钢</v>
      </c>
      <c r="B1039" s="2" t="str">
        <f>'[1]2025年已发货'!B:B</f>
        <v>盘圆</v>
      </c>
      <c r="C1039" s="2" t="str">
        <f>'[1]2025年已发货'!C:C</f>
        <v>HPB300Ф10</v>
      </c>
      <c r="D1039" s="2" t="str">
        <f>'[1]2025年已发货'!D:D</f>
        <v>吨</v>
      </c>
      <c r="E1039" s="2">
        <f>'[1]2025年已发货'!E:E</f>
        <v>32</v>
      </c>
      <c r="F1039" s="4">
        <f>'[1]2025年已发货'!F:F</f>
        <v>45725</v>
      </c>
      <c r="G1039" s="2" t="str">
        <f>'[1]2025年已发货'!G:G</f>
        <v>（成铁西物-德阳西外街项目）四川省德阳市旌阳区黄山路一段（司机拍摄签收小票时需设置时间及地点水印）</v>
      </c>
      <c r="H1039" s="2" t="str">
        <f>'[1]2025年已发货'!H:H</f>
        <v>黄永福</v>
      </c>
      <c r="I1039" s="2" t="str">
        <f>'[1]2025年已发货'!I:I</f>
        <v>15982823571</v>
      </c>
      <c r="J1039" s="2" vm="1" t="e">
        <f>_xlfn._xlws.FILTER(辅助信息!D:D,辅助信息!G:G=G1039)</f>
        <v>#VALUE!</v>
      </c>
    </row>
    <row r="1040" spans="1:10">
      <c r="A1040" s="2" t="str">
        <f>'[1]2025年已发货'!A:A</f>
        <v>陕钢</v>
      </c>
      <c r="B1040" s="2" t="str">
        <f>'[1]2025年已发货'!B:B</f>
        <v>盘螺</v>
      </c>
      <c r="C1040" s="2" t="str">
        <f>'[1]2025年已发货'!C:C</f>
        <v>HRB400EФ12</v>
      </c>
      <c r="D1040" s="2" t="str">
        <f>'[1]2025年已发货'!D:D</f>
        <v>吨</v>
      </c>
      <c r="E1040" s="2">
        <f>'[1]2025年已发货'!E:E</f>
        <v>2</v>
      </c>
      <c r="F1040" s="4">
        <f>'[1]2025年已发货'!F:F</f>
        <v>45725</v>
      </c>
      <c r="G1040" s="2" t="str">
        <f>'[1]2025年已发货'!G:G</f>
        <v>（成铁西物-德阳西外街项目）四川省德阳市旌阳区黄山路一段（司机拍摄签收小票时需设置时间及地点水印）</v>
      </c>
      <c r="H1040" s="2" t="str">
        <f>'[1]2025年已发货'!H:H</f>
        <v>黄永福</v>
      </c>
      <c r="I1040" s="2" t="str">
        <f>'[1]2025年已发货'!I:I</f>
        <v>15982823571</v>
      </c>
      <c r="J1040" s="2" vm="1" t="e">
        <f>_xlfn._xlws.FILTER(辅助信息!D:D,辅助信息!G:G=G1040)</f>
        <v>#VALUE!</v>
      </c>
    </row>
    <row r="1041" spans="1:10">
      <c r="A1041" s="2" t="str">
        <f>'[1]2025年已发货'!A:A</f>
        <v>德胜</v>
      </c>
      <c r="B1041" s="2" t="str">
        <f>'[1]2025年已发货'!B:B</f>
        <v>螺纹钢</v>
      </c>
      <c r="C1041" s="2" t="str">
        <f>'[1]2025年已发货'!C:C</f>
        <v>HRB400EФ16*9m</v>
      </c>
      <c r="D1041" s="2" t="str">
        <f>'[1]2025年已发货'!D:D</f>
        <v>吨</v>
      </c>
      <c r="E1041" s="2">
        <f>'[1]2025年已发货'!E:E</f>
        <v>35</v>
      </c>
      <c r="F1041" s="4">
        <f>'[1]2025年已发货'!F:F</f>
        <v>45725</v>
      </c>
      <c r="G1041" s="2" t="str">
        <f>'[1]2025年已发货'!G:G</f>
        <v>（成铁西物-德阳西外街项目）四川省德阳市旌阳区黄山路一段（司机拍摄签收小票时需设置时间及地点水印）</v>
      </c>
      <c r="H1041" s="2" t="str">
        <f>'[1]2025年已发货'!H:H</f>
        <v>黄永福</v>
      </c>
      <c r="I1041" s="2" t="str">
        <f>'[1]2025年已发货'!I:I</f>
        <v>15982823571</v>
      </c>
      <c r="J1041" s="2" vm="1" t="e">
        <f>_xlfn._xlws.FILTER(辅助信息!D:D,辅助信息!G:G=G1041)</f>
        <v>#VALUE!</v>
      </c>
    </row>
    <row r="1042" spans="1:10">
      <c r="A1042" s="2" t="str">
        <f>'[1]2025年已发货'!A:A</f>
        <v>德胜</v>
      </c>
      <c r="B1042" s="2" t="str">
        <f>'[1]2025年已发货'!B:B</f>
        <v>螺纹钢</v>
      </c>
      <c r="C1042" s="2" t="str">
        <f>'[1]2025年已发货'!C:C</f>
        <v>HRB400EФ28*9m</v>
      </c>
      <c r="D1042" s="2" t="str">
        <f>'[1]2025年已发货'!D:D</f>
        <v>吨</v>
      </c>
      <c r="E1042" s="2">
        <f>'[1]2025年已发货'!E:E</f>
        <v>70</v>
      </c>
      <c r="F1042" s="4">
        <f>'[1]2025年已发货'!F:F</f>
        <v>45725</v>
      </c>
      <c r="G1042" s="2" t="str">
        <f>'[1]2025年已发货'!G:G</f>
        <v>（成铁西物-德阳西外街项目）四川省德阳市旌阳区黄山路一段（司机拍摄签收小票时需设置时间及地点水印）</v>
      </c>
      <c r="H1042" s="2" t="str">
        <f>'[1]2025年已发货'!H:H</f>
        <v>黄永福</v>
      </c>
      <c r="I1042" s="2" t="str">
        <f>'[1]2025年已发货'!I:I</f>
        <v>15982823571</v>
      </c>
      <c r="J1042" s="2" vm="1" t="e">
        <f>_xlfn._xlws.FILTER(辅助信息!D:D,辅助信息!G:G=G1042)</f>
        <v>#VALUE!</v>
      </c>
    </row>
    <row r="1043" spans="1:10">
      <c r="A1043" s="2" t="str">
        <f>'[1]2025年已发货'!A:A</f>
        <v>德胜</v>
      </c>
      <c r="B1043" s="2" t="str">
        <f>'[1]2025年已发货'!B:B</f>
        <v>螺纹钢</v>
      </c>
      <c r="C1043" s="2" t="str">
        <f>'[1]2025年已发货'!C:C</f>
        <v>HRB400EФ32*9m</v>
      </c>
      <c r="D1043" s="2" t="str">
        <f>'[1]2025年已发货'!D:D</f>
        <v>吨</v>
      </c>
      <c r="E1043" s="2">
        <f>'[1]2025年已发货'!E:E</f>
        <v>35</v>
      </c>
      <c r="F1043" s="4">
        <f>'[1]2025年已发货'!F:F</f>
        <v>45725</v>
      </c>
      <c r="G1043" s="2" t="str">
        <f>'[1]2025年已发货'!G:G</f>
        <v>（成铁西物-德阳西外街项目）四川省德阳市旌阳区黄山路一段（司机拍摄签收小票时需设置时间及地点水印）</v>
      </c>
      <c r="H1043" s="2" t="str">
        <f>'[1]2025年已发货'!H:H</f>
        <v>黄永福</v>
      </c>
      <c r="I1043" s="2" t="str">
        <f>'[1]2025年已发货'!I:I</f>
        <v>15982823571</v>
      </c>
      <c r="J1043" s="2" vm="1" t="e">
        <f>_xlfn._xlws.FILTER(辅助信息!D:D,辅助信息!G:G=G1043)</f>
        <v>#VALUE!</v>
      </c>
    </row>
    <row r="1044" spans="1:10">
      <c r="A1044" s="2" t="str">
        <f>'[1]2025年已发货'!A:A</f>
        <v>德胜</v>
      </c>
      <c r="B1044" s="2" t="str">
        <f>'[1]2025年已发货'!B:B</f>
        <v>螺纹钢</v>
      </c>
      <c r="C1044" s="2" t="str">
        <f>'[1]2025年已发货'!C:C</f>
        <v>HRB400EФ25*9m</v>
      </c>
      <c r="D1044" s="2" t="str">
        <f>'[1]2025年已发货'!D:D</f>
        <v>吨</v>
      </c>
      <c r="E1044" s="2">
        <f>'[1]2025年已发货'!E:E</f>
        <v>35</v>
      </c>
      <c r="F1044" s="4">
        <f>'[1]2025年已发货'!F:F</f>
        <v>45725</v>
      </c>
      <c r="G1044" s="2" t="str">
        <f>'[1]2025年已发货'!G:G</f>
        <v>（五冶钢构宜宾高县月江镇建设项目）  四川省宜宾市高县月江镇刚记超市斜对面(还阳组团沪碳二期项目)</v>
      </c>
      <c r="H1044" s="2" t="str">
        <f>'[1]2025年已发货'!H:H</f>
        <v>张朝亮</v>
      </c>
      <c r="I1044" s="2">
        <f>'[1]2025年已发货'!I:I</f>
        <v>15228205853</v>
      </c>
      <c r="J1044" s="2" t="str">
        <f>_xlfn._xlws.FILTER(辅助信息!D:D,辅助信息!G:G=G1044)</f>
        <v>五冶钢构-宜宾市南溪区高县月江镇建设项目</v>
      </c>
    </row>
    <row r="1045" spans="1:10">
      <c r="A1045" s="2" t="str">
        <f>'[1]2025年已发货'!A:A</f>
        <v>八局</v>
      </c>
      <c r="B1045" s="2" t="str">
        <f>'[1]2025年已发货'!B:B</f>
        <v>高线</v>
      </c>
      <c r="C1045" s="2" t="str">
        <f>'[1]2025年已发货'!C:C</f>
        <v>HPB300Φ10</v>
      </c>
      <c r="D1045" s="2" t="str">
        <f>'[1]2025年已发货'!D:D</f>
        <v>吨</v>
      </c>
      <c r="E1045" s="2">
        <f>'[1]2025年已发货'!E:E</f>
        <v>70</v>
      </c>
      <c r="F1045" s="4">
        <f>'[1]2025年已发货'!F:F</f>
        <v>45726</v>
      </c>
      <c r="G1045" s="2" t="str">
        <f>'[1]2025年已发货'!G:G</f>
        <v>（中铁三局-铜资高速1标）四川省资阳市安岳县石羊镇猫坝村2#钢筋场</v>
      </c>
      <c r="H1045" s="2" t="str">
        <f>'[1]2025年已发货'!H:H</f>
        <v>王雪</v>
      </c>
      <c r="I1045" s="2">
        <f>'[1]2025年已发货'!I:I</f>
        <v>18729676589</v>
      </c>
      <c r="J1045" s="2" vm="1" t="e">
        <f>_xlfn._xlws.FILTER(辅助信息!D:D,辅助信息!G:G=G1045)</f>
        <v>#VALUE!</v>
      </c>
    </row>
    <row r="1046" spans="1:10">
      <c r="A1046" s="2" t="str">
        <f>'[1]2025年已发货'!A:A</f>
        <v>八局</v>
      </c>
      <c r="B1046" s="2" t="str">
        <f>'[1]2025年已发货'!B:B</f>
        <v>高线</v>
      </c>
      <c r="C1046" s="2" t="str">
        <f>'[1]2025年已发货'!C:C</f>
        <v>HPB300Φ8</v>
      </c>
      <c r="D1046" s="2" t="str">
        <f>'[1]2025年已发货'!D:D</f>
        <v>吨</v>
      </c>
      <c r="E1046" s="2">
        <f>'[1]2025年已发货'!E:E</f>
        <v>25</v>
      </c>
      <c r="F1046" s="4">
        <f>'[1]2025年已发货'!F:F</f>
        <v>45726</v>
      </c>
      <c r="G1046" s="2" t="str">
        <f>'[1]2025年已发货'!G:G</f>
        <v>（中铁三局-铜资高速1标）四川省资阳市安岳县石羊镇猫坝村2#钢筋场</v>
      </c>
      <c r="H1046" s="2" t="str">
        <f>'[1]2025年已发货'!H:H</f>
        <v>王雪</v>
      </c>
      <c r="I1046" s="2">
        <f>'[1]2025年已发货'!I:I</f>
        <v>18729676589</v>
      </c>
      <c r="J1046" s="2" vm="1" t="e">
        <f>_xlfn._xlws.FILTER(辅助信息!D:D,辅助信息!G:G=G1046)</f>
        <v>#VALUE!</v>
      </c>
    </row>
    <row r="1047" spans="1:10">
      <c r="A1047" s="2" t="str">
        <f>'[1]2025年已发货'!A:A</f>
        <v>八局</v>
      </c>
      <c r="B1047" s="2" t="str">
        <f>'[1]2025年已发货'!B:B</f>
        <v>高线</v>
      </c>
      <c r="C1047" s="2" t="str">
        <f>'[1]2025年已发货'!C:C</f>
        <v>HPB300Φ10</v>
      </c>
      <c r="D1047" s="2" t="str">
        <f>'[1]2025年已发货'!D:D</f>
        <v>吨</v>
      </c>
      <c r="E1047" s="2">
        <f>'[1]2025年已发货'!E:E</f>
        <v>10</v>
      </c>
      <c r="F1047" s="4">
        <f>'[1]2025年已发货'!F:F</f>
        <v>45726</v>
      </c>
      <c r="G1047" s="2" t="str">
        <f>'[1]2025年已发货'!G:G</f>
        <v>（中铁三局-铜资高速1标）四川省资阳市安岳县石羊镇猫坝村2#钢筋场</v>
      </c>
      <c r="H1047" s="2" t="str">
        <f>'[1]2025年已发货'!H:H</f>
        <v>王雪</v>
      </c>
      <c r="I1047" s="2">
        <f>'[1]2025年已发货'!I:I</f>
        <v>18729676589</v>
      </c>
      <c r="J1047" s="2" vm="1" t="e">
        <f>_xlfn._xlws.FILTER(辅助信息!D:D,辅助信息!G:G=G1047)</f>
        <v>#VALUE!</v>
      </c>
    </row>
    <row r="1048" spans="1:10">
      <c r="A1048" s="2" t="str">
        <f>'[1]2025年已发货'!A:A</f>
        <v>八局</v>
      </c>
      <c r="B1048" s="2" t="str">
        <f>'[1]2025年已发货'!B:B</f>
        <v>高线</v>
      </c>
      <c r="C1048" s="2" t="str">
        <f>'[1]2025年已发货'!C:C</f>
        <v>HPB300Φ8</v>
      </c>
      <c r="D1048" s="2" t="str">
        <f>'[1]2025年已发货'!D:D</f>
        <v>吨</v>
      </c>
      <c r="E1048" s="2">
        <f>'[1]2025年已发货'!E:E</f>
        <v>35</v>
      </c>
      <c r="F1048" s="4">
        <f>'[1]2025年已发货'!F:F</f>
        <v>45726</v>
      </c>
      <c r="G1048" s="2" t="str">
        <f>'[1]2025年已发货'!G:G</f>
        <v>（中铁二局-成渝扩容4标）四川省成都市简阳市杨家镇桐子湾村二局钢筋场</v>
      </c>
      <c r="H1048" s="2" t="str">
        <f>'[1]2025年已发货'!H:H</f>
        <v>陈钢</v>
      </c>
      <c r="I1048" s="2">
        <f>'[1]2025年已发货'!I:I</f>
        <v>13018165813</v>
      </c>
      <c r="J1048" s="2" vm="1" t="e">
        <f>_xlfn._xlws.FILTER(辅助信息!D:D,辅助信息!G:G=G1048)</f>
        <v>#VALUE!</v>
      </c>
    </row>
    <row r="1049" spans="1:10">
      <c r="A1049" s="2" t="str">
        <f>'[1]2025年已发货'!A:A</f>
        <v>八局</v>
      </c>
      <c r="B1049" s="2" t="str">
        <f>'[1]2025年已发货'!B:B</f>
        <v>螺纹钢</v>
      </c>
      <c r="C1049" s="2" t="str">
        <f>'[1]2025年已发货'!C:C</f>
        <v>HRB400E Φ25 12m</v>
      </c>
      <c r="D1049" s="2" t="str">
        <f>'[1]2025年已发货'!D:D</f>
        <v>吨</v>
      </c>
      <c r="E1049" s="2">
        <f>'[1]2025年已发货'!E:E</f>
        <v>35</v>
      </c>
      <c r="F1049" s="4">
        <f>'[1]2025年已发货'!F:F</f>
        <v>45726</v>
      </c>
      <c r="G1049" s="2" t="str">
        <f>'[1]2025年已发货'!G:G</f>
        <v>（中铁五局-成渝扩容3标）四川省资阳市雁江区伍隍镇铺子村雁江区X138</v>
      </c>
      <c r="H1049" s="2" t="str">
        <f>'[1]2025年已发货'!H:H</f>
        <v>王健</v>
      </c>
      <c r="I1049" s="2">
        <f>'[1]2025年已发货'!I:I</f>
        <v>17726168395</v>
      </c>
      <c r="J1049" s="2" vm="1" t="e">
        <f>_xlfn._xlws.FILTER(辅助信息!D:D,辅助信息!G:G=G1049)</f>
        <v>#VALUE!</v>
      </c>
    </row>
    <row r="1050" spans="1:10">
      <c r="A1050" s="2" t="str">
        <f>'[1]2025年已发货'!A:A</f>
        <v>德胜</v>
      </c>
      <c r="B1050" s="2" t="str">
        <f>'[1]2025年已发货'!B:B</f>
        <v>螺纹钢</v>
      </c>
      <c r="C1050" s="2" t="str">
        <f>'[1]2025年已发货'!C:C</f>
        <v>HRB400EФ25*9m</v>
      </c>
      <c r="D1050" s="2" t="str">
        <f>'[1]2025年已发货'!D:D</f>
        <v>吨</v>
      </c>
      <c r="E1050" s="2">
        <f>'[1]2025年已发货'!E:E</f>
        <v>30</v>
      </c>
      <c r="F1050" s="4">
        <f>'[1]2025年已发货'!F:F</f>
        <v>45726</v>
      </c>
      <c r="G1050" s="2" t="str">
        <f>'[1]2025年已发货'!G:G</f>
        <v>（成铁西物-德阳西外街项目）四川省德阳市旌阳区黄山路一段（司机拍摄签收小票时需设置时间及地点水印）</v>
      </c>
      <c r="H1050" s="2" t="str">
        <f>'[1]2025年已发货'!H:H</f>
        <v>黄永福</v>
      </c>
      <c r="I1050" s="2" t="str">
        <f>'[1]2025年已发货'!I:I</f>
        <v>15982823571</v>
      </c>
      <c r="J1050" s="2" vm="1" t="e">
        <f>_xlfn._xlws.FILTER(辅助信息!D:D,辅助信息!G:G=G1050)</f>
        <v>#VALUE!</v>
      </c>
    </row>
    <row r="1051" spans="1:10">
      <c r="A1051" s="2" t="str">
        <f>'[1]2025年已发货'!A:A</f>
        <v>德胜</v>
      </c>
      <c r="B1051" s="2" t="str">
        <f>'[1]2025年已发货'!B:B</f>
        <v>螺纹钢</v>
      </c>
      <c r="C1051" s="2" t="str">
        <f>'[1]2025年已发货'!C:C</f>
        <v>HRB400EФ32*9m</v>
      </c>
      <c r="D1051" s="2" t="str">
        <f>'[1]2025年已发货'!D:D</f>
        <v>吨</v>
      </c>
      <c r="E1051" s="2">
        <f>'[1]2025年已发货'!E:E</f>
        <v>40</v>
      </c>
      <c r="F1051" s="4">
        <f>'[1]2025年已发货'!F:F</f>
        <v>45726</v>
      </c>
      <c r="G1051" s="2" t="str">
        <f>'[1]2025年已发货'!G:G</f>
        <v>（成铁西物-德阳西外街项目）四川省德阳市旌阳区黄山路一段（司机拍摄签收小票时需设置时间及地点水印）</v>
      </c>
      <c r="H1051" s="2" t="str">
        <f>'[1]2025年已发货'!H:H</f>
        <v>黄永福</v>
      </c>
      <c r="I1051" s="2" t="str">
        <f>'[1]2025年已发货'!I:I</f>
        <v>15982823571</v>
      </c>
      <c r="J1051" s="2" vm="1" t="e">
        <f>_xlfn._xlws.FILTER(辅助信息!D:D,辅助信息!G:G=G1051)</f>
        <v>#VALUE!</v>
      </c>
    </row>
    <row r="1052" spans="1:10">
      <c r="A1052" s="2" t="str">
        <f>'[1]2025年已发货'!A:A</f>
        <v>陕钢</v>
      </c>
      <c r="B1052" s="2" t="str">
        <f>'[1]2025年已发货'!B:B</f>
        <v>盘圆</v>
      </c>
      <c r="C1052" s="2" t="str">
        <f>'[1]2025年已发货'!C:C</f>
        <v>HPB300 Φ12</v>
      </c>
      <c r="D1052" s="2" t="str">
        <f>'[1]2025年已发货'!D:D</f>
        <v>吨</v>
      </c>
      <c r="E1052" s="2">
        <f>'[1]2025年已发货'!E:E</f>
        <v>12</v>
      </c>
      <c r="F1052" s="4">
        <f>'[1]2025年已发货'!F:F</f>
        <v>45726</v>
      </c>
      <c r="G1052" s="2" t="str">
        <f>'[1]2025年已发货'!G:G</f>
        <v>四川省南充市营山县咸安大道成都元泽环境技术有限公司营山分公司（中核华兴市政道路项目部）</v>
      </c>
      <c r="H1052" s="2" t="str">
        <f>'[1]2025年已发货'!H:H</f>
        <v>黎家敏</v>
      </c>
      <c r="I1052" s="2" t="str">
        <f>'[1]2025年已发货'!I:I</f>
        <v>15082798787</v>
      </c>
      <c r="J1052" s="2" vm="1" t="e">
        <f>_xlfn._xlws.FILTER(辅助信息!D:D,辅助信息!G:G=G1052)</f>
        <v>#VALUE!</v>
      </c>
    </row>
    <row r="1053" spans="1:10">
      <c r="A1053" s="2" t="str">
        <f>'[1]2025年已发货'!A:A</f>
        <v>陕钢</v>
      </c>
      <c r="B1053" s="2" t="str">
        <f>'[1]2025年已发货'!B:B</f>
        <v>盘螺</v>
      </c>
      <c r="C1053" s="2" t="str">
        <f>'[1]2025年已发货'!C:C</f>
        <v>HRB400E Φ10</v>
      </c>
      <c r="D1053" s="2" t="str">
        <f>'[1]2025年已发货'!D:D</f>
        <v>吨</v>
      </c>
      <c r="E1053" s="2">
        <f>'[1]2025年已发货'!E:E</f>
        <v>8</v>
      </c>
      <c r="F1053" s="4">
        <f>'[1]2025年已发货'!F:F</f>
        <v>45726</v>
      </c>
      <c r="G1053" s="2" t="str">
        <f>'[1]2025年已发货'!G:G</f>
        <v>四川省南充市营山县咸安大道成都元泽环境技术有限公司营山分公司（中核华兴市政道路项目部）</v>
      </c>
      <c r="H1053" s="2" t="str">
        <f>'[1]2025年已发货'!H:H</f>
        <v>黎家敏</v>
      </c>
      <c r="I1053" s="2" t="str">
        <f>'[1]2025年已发货'!I:I</f>
        <v>15082798787</v>
      </c>
      <c r="J1053" s="2" vm="1" t="e">
        <f>_xlfn._xlws.FILTER(辅助信息!D:D,辅助信息!G:G=G1053)</f>
        <v>#VALUE!</v>
      </c>
    </row>
    <row r="1054" spans="1:10">
      <c r="A1054" s="2" t="str">
        <f>'[1]2025年已发货'!A:A</f>
        <v>陕钢</v>
      </c>
      <c r="B1054" s="2" t="str">
        <f>'[1]2025年已发货'!B:B</f>
        <v>螺纹钢</v>
      </c>
      <c r="C1054" s="2" t="str">
        <f>'[1]2025年已发货'!C:C</f>
        <v>HRB400E Φ12 9m</v>
      </c>
      <c r="D1054" s="2" t="str">
        <f>'[1]2025年已发货'!D:D</f>
        <v>吨</v>
      </c>
      <c r="E1054" s="2">
        <f>'[1]2025年已发货'!E:E</f>
        <v>5</v>
      </c>
      <c r="F1054" s="4">
        <f>'[1]2025年已发货'!F:F</f>
        <v>45726</v>
      </c>
      <c r="G1054" s="2" t="str">
        <f>'[1]2025年已发货'!G:G</f>
        <v>四川省南充市营山县咸安大道成都元泽环境技术有限公司营山分公司（中核华兴市政道路项目部）</v>
      </c>
      <c r="H1054" s="2" t="str">
        <f>'[1]2025年已发货'!H:H</f>
        <v>黎家敏</v>
      </c>
      <c r="I1054" s="2" t="str">
        <f>'[1]2025年已发货'!I:I</f>
        <v>15082798787</v>
      </c>
      <c r="J1054" s="2" vm="1" t="e">
        <f>_xlfn._xlws.FILTER(辅助信息!D:D,辅助信息!G:G=G1054)</f>
        <v>#VALUE!</v>
      </c>
    </row>
    <row r="1055" spans="1:10">
      <c r="A1055" s="2" t="str">
        <f>'[1]2025年已发货'!A:A</f>
        <v>陕钢</v>
      </c>
      <c r="B1055" s="2" t="str">
        <f>'[1]2025年已发货'!B:B</f>
        <v>螺纹钢</v>
      </c>
      <c r="C1055" s="2" t="str">
        <f>'[1]2025年已发货'!C:C</f>
        <v>HRB400E Φ25 9m</v>
      </c>
      <c r="D1055" s="2" t="str">
        <f>'[1]2025年已发货'!D:D</f>
        <v>吨</v>
      </c>
      <c r="E1055" s="2">
        <f>'[1]2025年已发货'!E:E</f>
        <v>10</v>
      </c>
      <c r="F1055" s="4">
        <f>'[1]2025年已发货'!F:F</f>
        <v>45726</v>
      </c>
      <c r="G1055" s="2" t="str">
        <f>'[1]2025年已发货'!G:G</f>
        <v>四川省南充市营山县咸安大道成都元泽环境技术有限公司营山分公司（中核华兴市政道路项目部）</v>
      </c>
      <c r="H1055" s="2" t="str">
        <f>'[1]2025年已发货'!H:H</f>
        <v>黎家敏</v>
      </c>
      <c r="I1055" s="2" t="str">
        <f>'[1]2025年已发货'!I:I</f>
        <v>15082798787</v>
      </c>
      <c r="J1055" s="2" vm="1" t="e">
        <f>_xlfn._xlws.FILTER(辅助信息!D:D,辅助信息!G:G=G1055)</f>
        <v>#VALUE!</v>
      </c>
    </row>
    <row r="1056" spans="1:10">
      <c r="A1056" s="2" t="str">
        <f>'[1]2025年已发货'!A:A</f>
        <v>晋邦</v>
      </c>
      <c r="B1056" s="2" t="str">
        <f>'[1]2025年已发货'!B:B</f>
        <v>螺纹钢</v>
      </c>
      <c r="C1056" s="2" t="str">
        <f>'[1]2025年已发货'!C:C</f>
        <v>HRB500E Φ16</v>
      </c>
      <c r="D1056" s="2" t="str">
        <f>'[1]2025年已发货'!D:D</f>
        <v>吨</v>
      </c>
      <c r="E1056" s="2">
        <f>'[1]2025年已发货'!E:E</f>
        <v>12</v>
      </c>
      <c r="F1056" s="4">
        <f>'[1]2025年已发货'!F:F</f>
        <v>45726</v>
      </c>
      <c r="G1056" s="2" t="str">
        <f>'[1]2025年已发货'!G:G</f>
        <v>（商投建工达州中医药科技园-4工区-7号楼）达州市通川区达州中医药职业学院犀牛大道北段</v>
      </c>
      <c r="H1056" s="2" t="str">
        <f>'[1]2025年已发货'!H:H</f>
        <v>张扬</v>
      </c>
      <c r="I1056" s="2">
        <f>'[1]2025年已发货'!I:I</f>
        <v>18381904567</v>
      </c>
      <c r="J1056" s="2" t="str">
        <f>_xlfn._xlws.FILTER(辅助信息!D:D,辅助信息!G:G=G1056)</f>
        <v>商投建工达州中医药科技园</v>
      </c>
    </row>
    <row r="1057" spans="1:10">
      <c r="A1057" s="2" t="str">
        <f>'[1]2025年已发货'!A:A</f>
        <v>晋邦</v>
      </c>
      <c r="B1057" s="2" t="str">
        <f>'[1]2025年已发货'!B:B</f>
        <v>螺纹钢</v>
      </c>
      <c r="C1057" s="2" t="str">
        <f>'[1]2025年已发货'!C:C</f>
        <v>HRB500E Φ18</v>
      </c>
      <c r="D1057" s="2" t="str">
        <f>'[1]2025年已发货'!D:D</f>
        <v>吨</v>
      </c>
      <c r="E1057" s="2">
        <f>'[1]2025年已发货'!E:E</f>
        <v>15</v>
      </c>
      <c r="F1057" s="4">
        <f>'[1]2025年已发货'!F:F</f>
        <v>45726</v>
      </c>
      <c r="G1057" s="2" t="str">
        <f>'[1]2025年已发货'!G:G</f>
        <v>（商投建工达州中医药科技园-4工区-7号楼）达州市通川区达州中医药职业学院犀牛大道北段</v>
      </c>
      <c r="H1057" s="2" t="str">
        <f>'[1]2025年已发货'!H:H</f>
        <v>张扬</v>
      </c>
      <c r="I1057" s="2">
        <f>'[1]2025年已发货'!I:I</f>
        <v>18381904567</v>
      </c>
      <c r="J1057" s="2" t="str">
        <f>_xlfn._xlws.FILTER(辅助信息!D:D,辅助信息!G:G=G1057)</f>
        <v>商投建工达州中医药科技园</v>
      </c>
    </row>
    <row r="1058" spans="1:10">
      <c r="A1058" s="2" t="str">
        <f>'[1]2025年已发货'!A:A</f>
        <v>晋邦</v>
      </c>
      <c r="B1058" s="2" t="str">
        <f>'[1]2025年已发货'!B:B</f>
        <v>螺纹钢</v>
      </c>
      <c r="C1058" s="2" t="str">
        <f>'[1]2025年已发货'!C:C</f>
        <v>HRB500E Φ20</v>
      </c>
      <c r="D1058" s="2" t="str">
        <f>'[1]2025年已发货'!D:D</f>
        <v>吨</v>
      </c>
      <c r="E1058" s="2">
        <f>'[1]2025年已发货'!E:E</f>
        <v>3</v>
      </c>
      <c r="F1058" s="4">
        <f>'[1]2025年已发货'!F:F</f>
        <v>45726</v>
      </c>
      <c r="G1058" s="2" t="str">
        <f>'[1]2025年已发货'!G:G</f>
        <v>（商投建工达州中医药科技园-4工区-7号楼）达州市通川区达州中医药职业学院犀牛大道北段</v>
      </c>
      <c r="H1058" s="2" t="str">
        <f>'[1]2025年已发货'!H:H</f>
        <v>张扬</v>
      </c>
      <c r="I1058" s="2">
        <f>'[1]2025年已发货'!I:I</f>
        <v>18381904567</v>
      </c>
      <c r="J1058" s="2" t="str">
        <f>_xlfn._xlws.FILTER(辅助信息!D:D,辅助信息!G:G=G1058)</f>
        <v>商投建工达州中医药科技园</v>
      </c>
    </row>
    <row r="1059" spans="1:10">
      <c r="A1059" s="2" t="str">
        <f>'[1]2025年已发货'!A:A</f>
        <v>晋邦</v>
      </c>
      <c r="B1059" s="2" t="str">
        <f>'[1]2025年已发货'!B:B</f>
        <v>螺纹钢</v>
      </c>
      <c r="C1059" s="2" t="str">
        <f>'[1]2025年已发货'!C:C</f>
        <v>HRB500E Φ22</v>
      </c>
      <c r="D1059" s="2" t="str">
        <f>'[1]2025年已发货'!D:D</f>
        <v>吨</v>
      </c>
      <c r="E1059" s="2">
        <f>'[1]2025年已发货'!E:E</f>
        <v>3</v>
      </c>
      <c r="F1059" s="4">
        <f>'[1]2025年已发货'!F:F</f>
        <v>45726</v>
      </c>
      <c r="G1059" s="2" t="str">
        <f>'[1]2025年已发货'!G:G</f>
        <v>（商投建工达州中医药科技园-4工区-7号楼）达州市通川区达州中医药职业学院犀牛大道北段</v>
      </c>
      <c r="H1059" s="2" t="str">
        <f>'[1]2025年已发货'!H:H</f>
        <v>张扬</v>
      </c>
      <c r="I1059" s="2">
        <f>'[1]2025年已发货'!I:I</f>
        <v>18381904567</v>
      </c>
      <c r="J1059" s="2" t="str">
        <f>_xlfn._xlws.FILTER(辅助信息!D:D,辅助信息!G:G=G1059)</f>
        <v>商投建工达州中医药科技园</v>
      </c>
    </row>
    <row r="1060" spans="1:10">
      <c r="A1060" s="2" t="str">
        <f>'[1]2025年已发货'!A:A</f>
        <v>晋邦</v>
      </c>
      <c r="B1060" s="2" t="str">
        <f>'[1]2025年已发货'!B:B</f>
        <v>螺纹钢</v>
      </c>
      <c r="C1060" s="2" t="str">
        <f>'[1]2025年已发货'!C:C</f>
        <v>HRB400E Φ32 9m</v>
      </c>
      <c r="D1060" s="2" t="str">
        <f>'[1]2025年已发货'!D:D</f>
        <v>吨</v>
      </c>
      <c r="E1060" s="2">
        <f>'[1]2025年已发货'!E:E</f>
        <v>35</v>
      </c>
      <c r="F1060" s="4">
        <f>'[1]2025年已发货'!F:F</f>
        <v>45726</v>
      </c>
      <c r="G1060" s="2" t="str">
        <f>'[1]2025年已发货'!G:G</f>
        <v>（商投建工达州中医药科技园-2工区-景观桥）达州市通川区达州中医药职业学院犀牛大道北段</v>
      </c>
      <c r="H1060" s="2" t="str">
        <f>'[1]2025年已发货'!H:H</f>
        <v>李波</v>
      </c>
      <c r="I1060" s="2">
        <f>'[1]2025年已发货'!I:I</f>
        <v>18381899787</v>
      </c>
      <c r="J1060" s="2" t="str">
        <f>_xlfn._xlws.FILTER(辅助信息!D:D,辅助信息!G:G=G1060)</f>
        <v>商投建工达州中医药科技园</v>
      </c>
    </row>
    <row r="1061" spans="1:10">
      <c r="A1061" s="2" t="str">
        <f>'[1]2025年已发货'!A:A</f>
        <v>晋邦</v>
      </c>
      <c r="B1061" s="2" t="str">
        <f>'[1]2025年已发货'!B:B</f>
        <v>高线</v>
      </c>
      <c r="C1061" s="2" t="str">
        <f>'[1]2025年已发货'!C:C</f>
        <v>HPB300 Φ10</v>
      </c>
      <c r="D1061" s="2" t="str">
        <f>'[1]2025年已发货'!D:D</f>
        <v>吨</v>
      </c>
      <c r="E1061" s="2">
        <f>'[1]2025年已发货'!E:E</f>
        <v>5</v>
      </c>
      <c r="F1061" s="4">
        <f>'[1]2025年已发货'!F:F</f>
        <v>45726</v>
      </c>
      <c r="G1061" s="2" t="str">
        <f>'[1]2025年已发货'!G:G</f>
        <v>（五冶达州国道542项目-一工区路基一工段）四川省达州市达川区石梯火车站盖板加工点</v>
      </c>
      <c r="H1061" s="2" t="str">
        <f>'[1]2025年已发货'!H:H</f>
        <v>郑松</v>
      </c>
      <c r="I1061" s="2">
        <f>'[1]2025年已发货'!I:I</f>
        <v>13527304849</v>
      </c>
      <c r="J1061" s="2" vm="1" t="e">
        <f>_xlfn._xlws.FILTER(辅助信息!D:D,辅助信息!G:G=G1061)</f>
        <v>#VALUE!</v>
      </c>
    </row>
    <row r="1062" spans="1:10">
      <c r="A1062" s="2" t="str">
        <f>'[1]2025年已发货'!A:A</f>
        <v>晋邦</v>
      </c>
      <c r="B1062" s="2" t="str">
        <f>'[1]2025年已发货'!B:B</f>
        <v>螺纹钢</v>
      </c>
      <c r="C1062" s="2" t="str">
        <f>'[1]2025年已发货'!C:C</f>
        <v>HRB400E Φ16 9m</v>
      </c>
      <c r="D1062" s="2" t="str">
        <f>'[1]2025年已发货'!D:D</f>
        <v>吨</v>
      </c>
      <c r="E1062" s="2">
        <f>'[1]2025年已发货'!E:E</f>
        <v>3</v>
      </c>
      <c r="F1062" s="4">
        <f>'[1]2025年已发货'!F:F</f>
        <v>45726</v>
      </c>
      <c r="G1062" s="2" t="str">
        <f>'[1]2025年已发货'!G:G</f>
        <v>（五冶达州国道542项目-一工区路基一工段）四川省达州市达川区石梯火车站盖板加工点</v>
      </c>
      <c r="H1062" s="2" t="str">
        <f>'[1]2025年已发货'!H:H</f>
        <v>郑松</v>
      </c>
      <c r="I1062" s="2">
        <f>'[1]2025年已发货'!I:I</f>
        <v>13527304849</v>
      </c>
      <c r="J1062" s="2" vm="1" t="e">
        <f>_xlfn._xlws.FILTER(辅助信息!D:D,辅助信息!G:G=G1062)</f>
        <v>#VALUE!</v>
      </c>
    </row>
    <row r="1063" spans="1:10">
      <c r="A1063" s="2" t="str">
        <f>'[1]2025年已发货'!A:A</f>
        <v>晋邦</v>
      </c>
      <c r="B1063" s="2" t="str">
        <f>'[1]2025年已发货'!B:B</f>
        <v>螺纹钢</v>
      </c>
      <c r="C1063" s="2" t="str">
        <f>'[1]2025年已发货'!C:C</f>
        <v>HRB400E Φ20 9m</v>
      </c>
      <c r="D1063" s="2" t="str">
        <f>'[1]2025年已发货'!D:D</f>
        <v>吨</v>
      </c>
      <c r="E1063" s="2">
        <f>'[1]2025年已发货'!E:E</f>
        <v>8</v>
      </c>
      <c r="F1063" s="4">
        <f>'[1]2025年已发货'!F:F</f>
        <v>45726</v>
      </c>
      <c r="G1063" s="2" t="str">
        <f>'[1]2025年已发货'!G:G</f>
        <v>（五冶达州国道542项目-一工区路基一工段）四川省达州市达川区石梯火车站盖板加工点</v>
      </c>
      <c r="H1063" s="2" t="str">
        <f>'[1]2025年已发货'!H:H</f>
        <v>郑松</v>
      </c>
      <c r="I1063" s="2">
        <f>'[1]2025年已发货'!I:I</f>
        <v>13527304849</v>
      </c>
      <c r="J1063" s="2" vm="1" t="e">
        <f>_xlfn._xlws.FILTER(辅助信息!D:D,辅助信息!G:G=G1063)</f>
        <v>#VALUE!</v>
      </c>
    </row>
    <row r="1064" spans="1:10">
      <c r="A1064" s="2" t="str">
        <f>'[1]2025年已发货'!A:A</f>
        <v>晋邦</v>
      </c>
      <c r="B1064" s="2" t="str">
        <f>'[1]2025年已发货'!B:B</f>
        <v>螺纹钢</v>
      </c>
      <c r="C1064" s="2" t="str">
        <f>'[1]2025年已发货'!C:C</f>
        <v>HRB400E Φ22 9m</v>
      </c>
      <c r="D1064" s="2" t="str">
        <f>'[1]2025年已发货'!D:D</f>
        <v>吨</v>
      </c>
      <c r="E1064" s="2">
        <f>'[1]2025年已发货'!E:E</f>
        <v>9</v>
      </c>
      <c r="F1064" s="4">
        <f>'[1]2025年已发货'!F:F</f>
        <v>45726</v>
      </c>
      <c r="G1064" s="2" t="str">
        <f>'[1]2025年已发货'!G:G</f>
        <v>（五冶达州国道542项目-一工区路基一工段）四川省达州市达川区石梯火车站盖板加工点</v>
      </c>
      <c r="H1064" s="2" t="str">
        <f>'[1]2025年已发货'!H:H</f>
        <v>郑松</v>
      </c>
      <c r="I1064" s="2">
        <f>'[1]2025年已发货'!I:I</f>
        <v>13527304849</v>
      </c>
      <c r="J1064" s="2" vm="1" t="e">
        <f>_xlfn._xlws.FILTER(辅助信息!D:D,辅助信息!G:G=G1064)</f>
        <v>#VALUE!</v>
      </c>
    </row>
    <row r="1065" spans="1:10">
      <c r="A1065" s="2" t="str">
        <f>'[1]2025年已发货'!A:A</f>
        <v>晋邦</v>
      </c>
      <c r="B1065" s="2" t="str">
        <f>'[1]2025年已发货'!B:B</f>
        <v>螺纹钢</v>
      </c>
      <c r="C1065" s="2" t="str">
        <f>'[1]2025年已发货'!C:C</f>
        <v>HRB400E Φ12 12m</v>
      </c>
      <c r="D1065" s="2" t="str">
        <f>'[1]2025年已发货'!D:D</f>
        <v>吨</v>
      </c>
      <c r="E1065" s="2">
        <f>'[1]2025年已发货'!E:E</f>
        <v>7</v>
      </c>
      <c r="F1065" s="4">
        <f>'[1]2025年已发货'!F:F</f>
        <v>45726</v>
      </c>
      <c r="G1065" s="2" t="str">
        <f>'[1]2025年已发货'!G:G</f>
        <v>（五冶达州国道542项目-一工区路基一工段）四川省达州市达川区石梯火车站盖板加工点</v>
      </c>
      <c r="H1065" s="2" t="str">
        <f>'[1]2025年已发货'!H:H</f>
        <v>郑松</v>
      </c>
      <c r="I1065" s="2">
        <f>'[1]2025年已发货'!I:I</f>
        <v>13527304849</v>
      </c>
      <c r="J1065" s="2" vm="1" t="e">
        <f>_xlfn._xlws.FILTER(辅助信息!D:D,辅助信息!G:G=G1065)</f>
        <v>#VALUE!</v>
      </c>
    </row>
    <row r="1066" spans="1:10">
      <c r="A1066" s="2" t="str">
        <f>'[1]2025年已发货'!A:A</f>
        <v>晋邦</v>
      </c>
      <c r="B1066" s="2" t="str">
        <f>'[1]2025年已发货'!B:B</f>
        <v>盘螺</v>
      </c>
      <c r="C1066" s="2" t="str">
        <f>'[1]2025年已发货'!C:C</f>
        <v>HRB400E Φ8</v>
      </c>
      <c r="D1066" s="2" t="str">
        <f>'[1]2025年已发货'!D:D</f>
        <v>吨</v>
      </c>
      <c r="E1066" s="2">
        <f>'[1]2025年已发货'!E:E</f>
        <v>5</v>
      </c>
      <c r="F1066" s="4">
        <f>'[1]2025年已发货'!F:F</f>
        <v>45726</v>
      </c>
      <c r="G1066" s="2" t="str">
        <f>'[1]2025年已发货'!G:G</f>
        <v>(五冶钢构医学科学产业园建设项目房建二部-排洪渠（五标）)四川省南充市顺庆区搬罾街道学府大道二段</v>
      </c>
      <c r="H1066" s="2" t="str">
        <f>'[1]2025年已发货'!H:H</f>
        <v>安南</v>
      </c>
      <c r="I1066" s="2">
        <f>'[1]2025年已发货'!I:I</f>
        <v>19950525030</v>
      </c>
      <c r="J1066" s="2" t="str">
        <f>_xlfn._xlws.FILTER(辅助信息!D:D,辅助信息!G:G=G1066)</f>
        <v>五冶钢构南充医学科学产业园建设项目</v>
      </c>
    </row>
    <row r="1067" spans="1:10">
      <c r="A1067" s="2" t="str">
        <f>'[1]2025年已发货'!A:A</f>
        <v>晋邦</v>
      </c>
      <c r="B1067" s="2" t="str">
        <f>'[1]2025年已发货'!B:B</f>
        <v>螺纹钢</v>
      </c>
      <c r="C1067" s="2" t="str">
        <f>'[1]2025年已发货'!C:C</f>
        <v>HRB400E Φ12 9m</v>
      </c>
      <c r="D1067" s="2" t="str">
        <f>'[1]2025年已发货'!D:D</f>
        <v>吨</v>
      </c>
      <c r="E1067" s="2">
        <f>'[1]2025年已发货'!E:E</f>
        <v>12</v>
      </c>
      <c r="F1067" s="4">
        <f>'[1]2025年已发货'!F:F</f>
        <v>45726</v>
      </c>
      <c r="G1067" s="2" t="str">
        <f>'[1]2025年已发货'!G:G</f>
        <v>(五冶钢构医学科学产业园建设项目房建二部-排洪渠（五标）)四川省南充市顺庆区搬罾街道学府大道二段</v>
      </c>
      <c r="H1067" s="2" t="str">
        <f>'[1]2025年已发货'!H:H</f>
        <v>安南</v>
      </c>
      <c r="I1067" s="2">
        <f>'[1]2025年已发货'!I:I</f>
        <v>19950525030</v>
      </c>
      <c r="J1067" s="2" t="str">
        <f>_xlfn._xlws.FILTER(辅助信息!D:D,辅助信息!G:G=G1067)</f>
        <v>五冶钢构南充医学科学产业园建设项目</v>
      </c>
    </row>
    <row r="1068" spans="1:10">
      <c r="A1068" s="2" t="str">
        <f>'[1]2025年已发货'!A:A</f>
        <v>晋邦</v>
      </c>
      <c r="B1068" s="2" t="str">
        <f>'[1]2025年已发货'!B:B</f>
        <v>螺纹钢</v>
      </c>
      <c r="C1068" s="2" t="str">
        <f>'[1]2025年已发货'!C:C</f>
        <v>HRB400E Φ25 9m</v>
      </c>
      <c r="D1068" s="2" t="str">
        <f>'[1]2025年已发货'!D:D</f>
        <v>吨</v>
      </c>
      <c r="E1068" s="2">
        <f>'[1]2025年已发货'!E:E</f>
        <v>18</v>
      </c>
      <c r="F1068" s="4">
        <f>'[1]2025年已发货'!F:F</f>
        <v>45726</v>
      </c>
      <c r="G1068" s="2" t="str">
        <f>'[1]2025年已发货'!G:G</f>
        <v>(五冶钢构医学科学产业园建设项目房建二部-排洪渠（五标）)四川省南充市顺庆区搬罾街道学府大道二段</v>
      </c>
      <c r="H1068" s="2" t="str">
        <f>'[1]2025年已发货'!H:H</f>
        <v>安南</v>
      </c>
      <c r="I1068" s="2">
        <f>'[1]2025年已发货'!I:I</f>
        <v>19950525030</v>
      </c>
      <c r="J1068" s="2" t="str">
        <f>_xlfn._xlws.FILTER(辅助信息!D:D,辅助信息!G:G=G1068)</f>
        <v>五冶钢构南充医学科学产业园建设项目</v>
      </c>
    </row>
    <row r="1069" spans="1:10">
      <c r="A1069" s="2" t="str">
        <f>'[1]2025年已发货'!A:A</f>
        <v>晋邦</v>
      </c>
      <c r="B1069" s="2" t="str">
        <f>'[1]2025年已发货'!B:B</f>
        <v>盘螺</v>
      </c>
      <c r="C1069" s="2" t="str">
        <f>'[1]2025年已发货'!C:C</f>
        <v>HRB400E Φ6</v>
      </c>
      <c r="D1069" s="2" t="str">
        <f>'[1]2025年已发货'!D:D</f>
        <v>吨</v>
      </c>
      <c r="E1069" s="2">
        <f>'[1]2025年已发货'!E:E</f>
        <v>6</v>
      </c>
      <c r="F1069" s="4">
        <f>'[1]2025年已发货'!F:F</f>
        <v>45726</v>
      </c>
      <c r="G1069" s="2" t="str">
        <f>'[1]2025年已发货'!G:G</f>
        <v>（达州市公共卫生临床医疗中心项目-一标-2号制作房）达州市通川区西外复兴镇公共卫生临床医疗中心项目</v>
      </c>
      <c r="H1069" s="2" t="str">
        <f>'[1]2025年已发货'!H:H</f>
        <v>潘建发</v>
      </c>
      <c r="I1069" s="2">
        <f>'[1]2025年已发货'!I:I</f>
        <v>13658059919</v>
      </c>
      <c r="J1069" s="2" t="str">
        <f>_xlfn._xlws.FILTER(辅助信息!D:D,辅助信息!G:G=G1069)</f>
        <v>五冶钢构达州市公共卫生临床医疗中心项目</v>
      </c>
    </row>
    <row r="1070" spans="1:10">
      <c r="A1070" s="2" t="str">
        <f>'[1]2025年已发货'!A:A</f>
        <v>晋邦</v>
      </c>
      <c r="B1070" s="2" t="str">
        <f>'[1]2025年已发货'!B:B</f>
        <v>螺纹钢</v>
      </c>
      <c r="C1070" s="2" t="str">
        <f>'[1]2025年已发货'!C:C</f>
        <v>HRB400E Φ12 9m</v>
      </c>
      <c r="D1070" s="2" t="str">
        <f>'[1]2025年已发货'!D:D</f>
        <v>吨</v>
      </c>
      <c r="E1070" s="2">
        <f>'[1]2025年已发货'!E:E</f>
        <v>22</v>
      </c>
      <c r="F1070" s="4">
        <f>'[1]2025年已发货'!F:F</f>
        <v>45726</v>
      </c>
      <c r="G1070" s="2" t="str">
        <f>'[1]2025年已发货'!G:G</f>
        <v>（达州市公共卫生临床医疗中心项目-一标-2号制作房）达州市通川区西外复兴镇公共卫生临床医疗中心项目</v>
      </c>
      <c r="H1070" s="2" t="str">
        <f>'[1]2025年已发货'!H:H</f>
        <v>潘建发</v>
      </c>
      <c r="I1070" s="2">
        <f>'[1]2025年已发货'!I:I</f>
        <v>13658059919</v>
      </c>
      <c r="J1070" s="2" t="str">
        <f>_xlfn._xlws.FILTER(辅助信息!D:D,辅助信息!G:G=G1070)</f>
        <v>五冶钢构达州市公共卫生临床医疗中心项目</v>
      </c>
    </row>
    <row r="1071" spans="1:10">
      <c r="A1071" s="2" t="str">
        <f>'[1]2025年已发货'!A:A</f>
        <v>晋邦</v>
      </c>
      <c r="B1071" s="2" t="str">
        <f>'[1]2025年已发货'!B:B</f>
        <v>螺纹钢</v>
      </c>
      <c r="C1071" s="2" t="str">
        <f>'[1]2025年已发货'!C:C</f>
        <v>HRB400E Φ14 9m</v>
      </c>
      <c r="D1071" s="2" t="str">
        <f>'[1]2025年已发货'!D:D</f>
        <v>吨</v>
      </c>
      <c r="E1071" s="2">
        <f>'[1]2025年已发货'!E:E</f>
        <v>7</v>
      </c>
      <c r="F1071" s="4">
        <f>'[1]2025年已发货'!F:F</f>
        <v>45726</v>
      </c>
      <c r="G1071" s="2" t="str">
        <f>'[1]2025年已发货'!G:G</f>
        <v>（达州市公共卫生临床医疗中心项目-一标-2号制作房）达州市通川区西外复兴镇公共卫生临床医疗中心项目</v>
      </c>
      <c r="H1071" s="2" t="str">
        <f>'[1]2025年已发货'!H:H</f>
        <v>潘建发</v>
      </c>
      <c r="I1071" s="2">
        <f>'[1]2025年已发货'!I:I</f>
        <v>13658059919</v>
      </c>
      <c r="J1071" s="2" t="str">
        <f>_xlfn._xlws.FILTER(辅助信息!D:D,辅助信息!G:G=G1071)</f>
        <v>五冶钢构达州市公共卫生临床医疗中心项目</v>
      </c>
    </row>
    <row r="1072" spans="1:10">
      <c r="A1072" s="2" t="str">
        <f>'[1]2025年已发货'!A:A</f>
        <v>晋邦</v>
      </c>
      <c r="B1072" s="2" t="str">
        <f>'[1]2025年已发货'!B:B</f>
        <v>盘螺</v>
      </c>
      <c r="C1072" s="2" t="str">
        <f>'[1]2025年已发货'!C:C</f>
        <v>HRB400E Φ8</v>
      </c>
      <c r="D1072" s="2" t="str">
        <f>'[1]2025年已发货'!D:D</f>
        <v>吨</v>
      </c>
      <c r="E1072" s="2">
        <f>'[1]2025年已发货'!E:E</f>
        <v>17</v>
      </c>
      <c r="F1072" s="4">
        <f>'[1]2025年已发货'!F:F</f>
        <v>45726</v>
      </c>
      <c r="G1072" s="2" t="str">
        <f>'[1]2025年已发货'!G:G</f>
        <v>（商投建工达州中医药科技园-1工区）达州市通川区达州中医药职业学院犀牛大道北段</v>
      </c>
      <c r="H1072" s="2" t="str">
        <f>'[1]2025年已发货'!H:H</f>
        <v>程黄刚</v>
      </c>
      <c r="I1072" s="2">
        <f>'[1]2025年已发货'!I:I</f>
        <v>15108211617</v>
      </c>
      <c r="J1072" s="2" t="str">
        <f>_xlfn._xlws.FILTER(辅助信息!D:D,辅助信息!G:G=G1072)</f>
        <v>商投建工达州中医药科技园</v>
      </c>
    </row>
    <row r="1073" spans="1:10">
      <c r="A1073" s="2" t="str">
        <f>'[1]2025年已发货'!A:A</f>
        <v>晋邦</v>
      </c>
      <c r="B1073" s="2" t="str">
        <f>'[1]2025年已发货'!B:B</f>
        <v>螺纹钢</v>
      </c>
      <c r="C1073" s="2" t="str">
        <f>'[1]2025年已发货'!C:C</f>
        <v>HRB400E Φ14 9m</v>
      </c>
      <c r="D1073" s="2" t="str">
        <f>'[1]2025年已发货'!D:D</f>
        <v>吨</v>
      </c>
      <c r="E1073" s="2">
        <f>'[1]2025年已发货'!E:E</f>
        <v>6</v>
      </c>
      <c r="F1073" s="4">
        <f>'[1]2025年已发货'!F:F</f>
        <v>45726</v>
      </c>
      <c r="G1073" s="2" t="str">
        <f>'[1]2025年已发货'!G:G</f>
        <v>（商投建工达州中医药科技园-1工区）达州市通川区达州中医药职业学院犀牛大道北段</v>
      </c>
      <c r="H1073" s="2" t="str">
        <f>'[1]2025年已发货'!H:H</f>
        <v>程黄刚</v>
      </c>
      <c r="I1073" s="2">
        <f>'[1]2025年已发货'!I:I</f>
        <v>15108211617</v>
      </c>
      <c r="J1073" s="2" t="str">
        <f>_xlfn._xlws.FILTER(辅助信息!D:D,辅助信息!G:G=G1073)</f>
        <v>商投建工达州中医药科技园</v>
      </c>
    </row>
    <row r="1074" spans="1:10">
      <c r="A1074" s="2" t="str">
        <f>'[1]2025年已发货'!A:A</f>
        <v>晋邦</v>
      </c>
      <c r="B1074" s="2" t="str">
        <f>'[1]2025年已发货'!B:B</f>
        <v>螺纹钢</v>
      </c>
      <c r="C1074" s="2" t="str">
        <f>'[1]2025年已发货'!C:C</f>
        <v>HRB400E Φ20 9m</v>
      </c>
      <c r="D1074" s="2" t="str">
        <f>'[1]2025年已发货'!D:D</f>
        <v>吨</v>
      </c>
      <c r="E1074" s="2">
        <f>'[1]2025年已发货'!E:E</f>
        <v>35</v>
      </c>
      <c r="F1074" s="4">
        <f>'[1]2025年已发货'!F:F</f>
        <v>45726</v>
      </c>
      <c r="G1074" s="2" t="str">
        <f>'[1]2025年已发货'!G:G</f>
        <v>（商投建工达州中医药科技园-1工区）达州市通川区达州中医药职业学院犀牛大道北段</v>
      </c>
      <c r="H1074" s="2" t="str">
        <f>'[1]2025年已发货'!H:H</f>
        <v>程黄刚</v>
      </c>
      <c r="I1074" s="2">
        <f>'[1]2025年已发货'!I:I</f>
        <v>15108211617</v>
      </c>
      <c r="J1074" s="2" t="str">
        <f>_xlfn._xlws.FILTER(辅助信息!D:D,辅助信息!G:G=G1074)</f>
        <v>商投建工达州中医药科技园</v>
      </c>
    </row>
    <row r="1075" spans="1:10">
      <c r="A1075" s="2" t="str">
        <f>'[1]2025年已发货'!A:A</f>
        <v>晋邦</v>
      </c>
      <c r="B1075" s="2" t="str">
        <f>'[1]2025年已发货'!B:B</f>
        <v>螺纹钢</v>
      </c>
      <c r="C1075" s="2" t="str">
        <f>'[1]2025年已发货'!C:C</f>
        <v>HRB400E Φ25 9m</v>
      </c>
      <c r="D1075" s="2" t="str">
        <f>'[1]2025年已发货'!D:D</f>
        <v>吨</v>
      </c>
      <c r="E1075" s="2">
        <f>'[1]2025年已发货'!E:E</f>
        <v>82</v>
      </c>
      <c r="F1075" s="4">
        <f>'[1]2025年已发货'!F:F</f>
        <v>45726</v>
      </c>
      <c r="G1075" s="2" t="str">
        <f>'[1]2025年已发货'!G:G</f>
        <v>（商投建工达州中医药科技园-1工区）达州市通川区达州中医药职业学院犀牛大道北段</v>
      </c>
      <c r="H1075" s="2" t="str">
        <f>'[1]2025年已发货'!H:H</f>
        <v>程黄刚</v>
      </c>
      <c r="I1075" s="2">
        <f>'[1]2025年已发货'!I:I</f>
        <v>15108211617</v>
      </c>
      <c r="J1075" s="2" t="str">
        <f>_xlfn._xlws.FILTER(辅助信息!D:D,辅助信息!G:G=G1075)</f>
        <v>商投建工达州中医药科技园</v>
      </c>
    </row>
    <row r="1076" spans="1:10">
      <c r="A1076" s="2" t="str">
        <f>'[1]2025年已发货'!A:A</f>
        <v>晋邦</v>
      </c>
      <c r="B1076" s="2" t="str">
        <f>'[1]2025年已发货'!B:B</f>
        <v>盘螺</v>
      </c>
      <c r="C1076" s="2" t="str">
        <f>'[1]2025年已发货'!C:C</f>
        <v>HRB400E Φ8</v>
      </c>
      <c r="D1076" s="2" t="str">
        <f>'[1]2025年已发货'!D:D</f>
        <v>吨</v>
      </c>
      <c r="E1076" s="2">
        <f>'[1]2025年已发货'!E:E</f>
        <v>8</v>
      </c>
      <c r="F1076" s="4">
        <f>'[1]2025年已发货'!F:F</f>
        <v>45726</v>
      </c>
      <c r="G1076" s="2" t="str">
        <f>'[1]2025年已发货'!G:G</f>
        <v>(五冶钢构医学科学产业园建设项目房建三部-配套用房及围墙)四川省南充市顺庆区搬罾街道学府大道二段</v>
      </c>
      <c r="H1076" s="2" t="str">
        <f>'[1]2025年已发货'!H:H</f>
        <v>郑林</v>
      </c>
      <c r="I1076" s="2">
        <f>'[1]2025年已发货'!I:I</f>
        <v>18349955455</v>
      </c>
      <c r="J1076" s="2" t="str">
        <f>_xlfn._xlws.FILTER(辅助信息!D:D,辅助信息!G:G=G1076)</f>
        <v>五冶钢构南充医学科学产业园建设项目</v>
      </c>
    </row>
    <row r="1077" spans="1:10">
      <c r="A1077" s="2" t="str">
        <f>'[1]2025年已发货'!A:A</f>
        <v>晋邦</v>
      </c>
      <c r="B1077" s="2" t="str">
        <f>'[1]2025年已发货'!B:B</f>
        <v>螺纹钢</v>
      </c>
      <c r="C1077" s="2" t="str">
        <f>'[1]2025年已发货'!C:C</f>
        <v>HRB400E Φ12 9m</v>
      </c>
      <c r="D1077" s="2" t="str">
        <f>'[1]2025年已发货'!D:D</f>
        <v>吨</v>
      </c>
      <c r="E1077" s="2">
        <f>'[1]2025年已发货'!E:E</f>
        <v>26</v>
      </c>
      <c r="F1077" s="4">
        <f>'[1]2025年已发货'!F:F</f>
        <v>45726</v>
      </c>
      <c r="G1077" s="2" t="str">
        <f>'[1]2025年已发货'!G:G</f>
        <v>(五冶钢构医学科学产业园建设项目房建三部-配套用房及围墙)四川省南充市顺庆区搬罾街道学府大道二段</v>
      </c>
      <c r="H1077" s="2" t="str">
        <f>'[1]2025年已发货'!H:H</f>
        <v>郑林</v>
      </c>
      <c r="I1077" s="2">
        <f>'[1]2025年已发货'!I:I</f>
        <v>18349955455</v>
      </c>
      <c r="J1077" s="2" t="str">
        <f>_xlfn._xlws.FILTER(辅助信息!D:D,辅助信息!G:G=G1077)</f>
        <v>五冶钢构南充医学科学产业园建设项目</v>
      </c>
    </row>
    <row r="1078" spans="1:10">
      <c r="A1078" s="2" t="str">
        <f>'[1]2025年已发货'!A:A</f>
        <v>晋邦</v>
      </c>
      <c r="B1078" s="2" t="str">
        <f>'[1]2025年已发货'!B:B</f>
        <v>盘螺</v>
      </c>
      <c r="C1078" s="2" t="str">
        <f>'[1]2025年已发货'!C:C</f>
        <v>HRB400E Φ8</v>
      </c>
      <c r="D1078" s="2" t="str">
        <f>'[1]2025年已发货'!D:D</f>
        <v>吨</v>
      </c>
      <c r="E1078" s="2">
        <f>'[1]2025年已发货'!E:E</f>
        <v>20</v>
      </c>
      <c r="F1078" s="4">
        <f>'[1]2025年已发货'!F:F</f>
        <v>45726</v>
      </c>
      <c r="G1078" s="2" t="str">
        <f>'[1]2025年已发货'!G:G</f>
        <v>(五冶钢构医学科学产业园建设项目房建二部-网羽馆（6-5）)四川省南充市顺庆区搬罾街道学府大道二段</v>
      </c>
      <c r="H1078" s="2" t="str">
        <f>'[1]2025年已发货'!H:H</f>
        <v>安南</v>
      </c>
      <c r="I1078" s="2">
        <f>'[1]2025年已发货'!I:I</f>
        <v>19950525030</v>
      </c>
      <c r="J1078" s="2" t="str">
        <f>_xlfn._xlws.FILTER(辅助信息!D:D,辅助信息!G:G=G1078)</f>
        <v>五冶钢构南充医学科学产业园建设项目</v>
      </c>
    </row>
    <row r="1079" spans="1:10">
      <c r="A1079" s="2" t="str">
        <f>'[1]2025年已发货'!A:A</f>
        <v>晋邦</v>
      </c>
      <c r="B1079" s="2" t="str">
        <f>'[1]2025年已发货'!B:B</f>
        <v>螺纹钢</v>
      </c>
      <c r="C1079" s="2" t="str">
        <f>'[1]2025年已发货'!C:C</f>
        <v>HRB400E Φ12 9m</v>
      </c>
      <c r="D1079" s="2" t="str">
        <f>'[1]2025年已发货'!D:D</f>
        <v>吨</v>
      </c>
      <c r="E1079" s="2">
        <f>'[1]2025年已发货'!E:E</f>
        <v>3</v>
      </c>
      <c r="F1079" s="4">
        <f>'[1]2025年已发货'!F:F</f>
        <v>45726</v>
      </c>
      <c r="G1079" s="2" t="str">
        <f>'[1]2025年已发货'!G:G</f>
        <v>(五冶钢构医学科学产业园建设项目房建二部-网羽馆（6-5）)四川省南充市顺庆区搬罾街道学府大道二段</v>
      </c>
      <c r="H1079" s="2" t="str">
        <f>'[1]2025年已发货'!H:H</f>
        <v>安南</v>
      </c>
      <c r="I1079" s="2">
        <f>'[1]2025年已发货'!I:I</f>
        <v>19950525030</v>
      </c>
      <c r="J1079" s="2" t="str">
        <f>_xlfn._xlws.FILTER(辅助信息!D:D,辅助信息!G:G=G1079)</f>
        <v>五冶钢构南充医学科学产业园建设项目</v>
      </c>
    </row>
    <row r="1080" spans="1:10">
      <c r="A1080" s="2" t="str">
        <f>'[1]2025年已发货'!A:A</f>
        <v>晋邦</v>
      </c>
      <c r="B1080" s="2" t="str">
        <f>'[1]2025年已发货'!B:B</f>
        <v>螺纹钢</v>
      </c>
      <c r="C1080" s="2" t="str">
        <f>'[1]2025年已发货'!C:C</f>
        <v>HRB400E Φ14 9m</v>
      </c>
      <c r="D1080" s="2" t="str">
        <f>'[1]2025年已发货'!D:D</f>
        <v>吨</v>
      </c>
      <c r="E1080" s="2">
        <f>'[1]2025年已发货'!E:E</f>
        <v>6</v>
      </c>
      <c r="F1080" s="4">
        <f>'[1]2025年已发货'!F:F</f>
        <v>45726</v>
      </c>
      <c r="G1080" s="2" t="str">
        <f>'[1]2025年已发货'!G:G</f>
        <v>(五冶钢构医学科学产业园建设项目房建二部-网羽馆（6-5）)四川省南充市顺庆区搬罾街道学府大道二段</v>
      </c>
      <c r="H1080" s="2" t="str">
        <f>'[1]2025年已发货'!H:H</f>
        <v>安南</v>
      </c>
      <c r="I1080" s="2">
        <f>'[1]2025年已发货'!I:I</f>
        <v>19950525030</v>
      </c>
      <c r="J1080" s="2" t="str">
        <f>_xlfn._xlws.FILTER(辅助信息!D:D,辅助信息!G:G=G1080)</f>
        <v>五冶钢构南充医学科学产业园建设项目</v>
      </c>
    </row>
    <row r="1081" spans="1:10">
      <c r="A1081" s="2" t="str">
        <f>'[1]2025年已发货'!A:A</f>
        <v>晋邦</v>
      </c>
      <c r="B1081" s="2" t="str">
        <f>'[1]2025年已发货'!B:B</f>
        <v>螺纹钢</v>
      </c>
      <c r="C1081" s="2" t="str">
        <f>'[1]2025年已发货'!C:C</f>
        <v>HRB400E Φ16 9m</v>
      </c>
      <c r="D1081" s="2" t="str">
        <f>'[1]2025年已发货'!D:D</f>
        <v>吨</v>
      </c>
      <c r="E1081" s="2">
        <f>'[1]2025年已发货'!E:E</f>
        <v>9</v>
      </c>
      <c r="F1081" s="4">
        <f>'[1]2025年已发货'!F:F</f>
        <v>45726</v>
      </c>
      <c r="G1081" s="2" t="str">
        <f>'[1]2025年已发货'!G:G</f>
        <v>(五冶钢构医学科学产业园建设项目房建二部-网羽馆（6-5）)四川省南充市顺庆区搬罾街道学府大道二段</v>
      </c>
      <c r="H1081" s="2" t="str">
        <f>'[1]2025年已发货'!H:H</f>
        <v>安南</v>
      </c>
      <c r="I1081" s="2">
        <f>'[1]2025年已发货'!I:I</f>
        <v>19950525030</v>
      </c>
      <c r="J1081" s="2" t="str">
        <f>_xlfn._xlws.FILTER(辅助信息!D:D,辅助信息!G:G=G1081)</f>
        <v>五冶钢构南充医学科学产业园建设项目</v>
      </c>
    </row>
    <row r="1082" spans="1:10">
      <c r="A1082" s="2" t="str">
        <f>'[1]2025年已发货'!A:A</f>
        <v>晋邦</v>
      </c>
      <c r="B1082" s="2" t="str">
        <f>'[1]2025年已发货'!B:B</f>
        <v>螺纹钢</v>
      </c>
      <c r="C1082" s="2" t="str">
        <f>'[1]2025年已发货'!C:C</f>
        <v>HRB400E Φ20 9m</v>
      </c>
      <c r="D1082" s="2" t="str">
        <f>'[1]2025年已发货'!D:D</f>
        <v>吨</v>
      </c>
      <c r="E1082" s="2">
        <f>'[1]2025年已发货'!E:E</f>
        <v>9</v>
      </c>
      <c r="F1082" s="4">
        <f>'[1]2025年已发货'!F:F</f>
        <v>45726</v>
      </c>
      <c r="G1082" s="2" t="str">
        <f>'[1]2025年已发货'!G:G</f>
        <v>(五冶钢构医学科学产业园建设项目房建二部-网羽馆（6-5）)四川省南充市顺庆区搬罾街道学府大道二段</v>
      </c>
      <c r="H1082" s="2" t="str">
        <f>'[1]2025年已发货'!H:H</f>
        <v>安南</v>
      </c>
      <c r="I1082" s="2">
        <f>'[1]2025年已发货'!I:I</f>
        <v>19950525030</v>
      </c>
      <c r="J1082" s="2" t="str">
        <f>_xlfn._xlws.FILTER(辅助信息!D:D,辅助信息!G:G=G1082)</f>
        <v>五冶钢构南充医学科学产业园建设项目</v>
      </c>
    </row>
    <row r="1083" spans="1:10">
      <c r="A1083" s="2" t="str">
        <f>'[1]2025年已发货'!A:A</f>
        <v>晋邦</v>
      </c>
      <c r="B1083" s="2" t="str">
        <f>'[1]2025年已发货'!B:B</f>
        <v>螺纹钢</v>
      </c>
      <c r="C1083" s="2" t="str">
        <f>'[1]2025年已发货'!C:C</f>
        <v>HRB400E Φ22 9m</v>
      </c>
      <c r="D1083" s="2" t="str">
        <f>'[1]2025年已发货'!D:D</f>
        <v>吨</v>
      </c>
      <c r="E1083" s="2">
        <f>'[1]2025年已发货'!E:E</f>
        <v>3</v>
      </c>
      <c r="F1083" s="4">
        <f>'[1]2025年已发货'!F:F</f>
        <v>45726</v>
      </c>
      <c r="G1083" s="2" t="str">
        <f>'[1]2025年已发货'!G:G</f>
        <v>(五冶钢构医学科学产业园建设项目房建二部-网羽馆（6-5）)四川省南充市顺庆区搬罾街道学府大道二段</v>
      </c>
      <c r="H1083" s="2" t="str">
        <f>'[1]2025年已发货'!H:H</f>
        <v>安南</v>
      </c>
      <c r="I1083" s="2">
        <f>'[1]2025年已发货'!I:I</f>
        <v>19950525030</v>
      </c>
      <c r="J1083" s="2" t="str">
        <f>_xlfn._xlws.FILTER(辅助信息!D:D,辅助信息!G:G=G1083)</f>
        <v>五冶钢构南充医学科学产业园建设项目</v>
      </c>
    </row>
    <row r="1084" spans="1:10">
      <c r="A1084" s="2" t="str">
        <f>'[1]2025年已发货'!A:A</f>
        <v>晋邦</v>
      </c>
      <c r="B1084" s="2" t="str">
        <f>'[1]2025年已发货'!B:B</f>
        <v>螺纹钢</v>
      </c>
      <c r="C1084" s="2" t="str">
        <f>'[1]2025年已发货'!C:C</f>
        <v>HRB400E Φ25 9m</v>
      </c>
      <c r="D1084" s="2" t="str">
        <f>'[1]2025年已发货'!D:D</f>
        <v>吨</v>
      </c>
      <c r="E1084" s="2">
        <f>'[1]2025年已发货'!E:E</f>
        <v>21</v>
      </c>
      <c r="F1084" s="4">
        <f>'[1]2025年已发货'!F:F</f>
        <v>45726</v>
      </c>
      <c r="G1084" s="2" t="str">
        <f>'[1]2025年已发货'!G:G</f>
        <v>(五冶钢构医学科学产业园建设项目房建二部-网羽馆（6-5）)四川省南充市顺庆区搬罾街道学府大道二段</v>
      </c>
      <c r="H1084" s="2" t="str">
        <f>'[1]2025年已发货'!H:H</f>
        <v>安南</v>
      </c>
      <c r="I1084" s="2">
        <f>'[1]2025年已发货'!I:I</f>
        <v>19950525030</v>
      </c>
      <c r="J1084" s="2" t="str">
        <f>_xlfn._xlws.FILTER(辅助信息!D:D,辅助信息!G:G=G1084)</f>
        <v>五冶钢构南充医学科学产业园建设项目</v>
      </c>
    </row>
    <row r="1085" spans="1:10">
      <c r="A1085" s="2" t="str">
        <f>'[1]2025年已发货'!A:A</f>
        <v>晋邦</v>
      </c>
      <c r="B1085" s="2" t="str">
        <f>'[1]2025年已发货'!B:B</f>
        <v>盘螺</v>
      </c>
      <c r="C1085" s="2" t="str">
        <f>'[1]2025年已发货'!C:C</f>
        <v>HRB400E Φ8</v>
      </c>
      <c r="D1085" s="2" t="str">
        <f>'[1]2025年已发货'!D:D</f>
        <v>吨</v>
      </c>
      <c r="E1085" s="2">
        <f>'[1]2025年已发货'!E:E</f>
        <v>7</v>
      </c>
      <c r="F1085" s="4">
        <f>'[1]2025年已发货'!F:F</f>
        <v>45726</v>
      </c>
      <c r="G1085" s="2" t="str">
        <f>'[1]2025年已发货'!G:G</f>
        <v>（商投建工达州中医药科技园-4工区-7号楼）达州市通川区达州中医药职业学院犀牛大道北段</v>
      </c>
      <c r="H1085" s="2" t="str">
        <f>'[1]2025年已发货'!H:H</f>
        <v>张扬</v>
      </c>
      <c r="I1085" s="2">
        <f>'[1]2025年已发货'!I:I</f>
        <v>18381904567</v>
      </c>
      <c r="J1085" s="2" t="str">
        <f>_xlfn._xlws.FILTER(辅助信息!D:D,辅助信息!G:G=G1085)</f>
        <v>商投建工达州中医药科技园</v>
      </c>
    </row>
    <row r="1086" spans="1:10">
      <c r="A1086" s="2" t="str">
        <f>'[1]2025年已发货'!A:A</f>
        <v>晋邦</v>
      </c>
      <c r="B1086" s="2" t="str">
        <f>'[1]2025年已发货'!B:B</f>
        <v>盘螺</v>
      </c>
      <c r="C1086" s="2" t="str">
        <f>'[1]2025年已发货'!C:C</f>
        <v>HRB400E Φ10</v>
      </c>
      <c r="D1086" s="2" t="str">
        <f>'[1]2025年已发货'!D:D</f>
        <v>吨</v>
      </c>
      <c r="E1086" s="2">
        <f>'[1]2025年已发货'!E:E</f>
        <v>10</v>
      </c>
      <c r="F1086" s="4">
        <f>'[1]2025年已发货'!F:F</f>
        <v>45726</v>
      </c>
      <c r="G1086" s="2" t="str">
        <f>'[1]2025年已发货'!G:G</f>
        <v>（商投建工达州中医药科技园-4工区-7号楼）达州市通川区达州中医药职业学院犀牛大道北段</v>
      </c>
      <c r="H1086" s="2" t="str">
        <f>'[1]2025年已发货'!H:H</f>
        <v>张扬</v>
      </c>
      <c r="I1086" s="2">
        <f>'[1]2025年已发货'!I:I</f>
        <v>18381904567</v>
      </c>
      <c r="J1086" s="2" t="str">
        <f>_xlfn._xlws.FILTER(辅助信息!D:D,辅助信息!G:G=G1086)</f>
        <v>商投建工达州中医药科技园</v>
      </c>
    </row>
    <row r="1087" spans="1:10">
      <c r="A1087" s="2" t="str">
        <f>'[1]2025年已发货'!A:A</f>
        <v>晋邦</v>
      </c>
      <c r="B1087" s="2" t="str">
        <f>'[1]2025年已发货'!B:B</f>
        <v>螺纹钢</v>
      </c>
      <c r="C1087" s="2" t="str">
        <f>'[1]2025年已发货'!C:C</f>
        <v>HRB400E Φ18 9m</v>
      </c>
      <c r="D1087" s="2" t="str">
        <f>'[1]2025年已发货'!D:D</f>
        <v>吨</v>
      </c>
      <c r="E1087" s="2">
        <f>'[1]2025年已发货'!E:E</f>
        <v>9</v>
      </c>
      <c r="F1087" s="4">
        <f>'[1]2025年已发货'!F:F</f>
        <v>45726</v>
      </c>
      <c r="G1087" s="2" t="str">
        <f>'[1]2025年已发货'!G:G</f>
        <v>（商投建工达州中医药科技园-4工区-7号楼）达州市通川区达州中医药职业学院犀牛大道北段</v>
      </c>
      <c r="H1087" s="2" t="str">
        <f>'[1]2025年已发货'!H:H</f>
        <v>张扬</v>
      </c>
      <c r="I1087" s="2">
        <f>'[1]2025年已发货'!I:I</f>
        <v>18381904567</v>
      </c>
      <c r="J1087" s="2" t="str">
        <f>_xlfn._xlws.FILTER(辅助信息!D:D,辅助信息!G:G=G1087)</f>
        <v>商投建工达州中医药科技园</v>
      </c>
    </row>
    <row r="1088" spans="1:10">
      <c r="A1088" s="2" t="str">
        <f>'[1]2025年已发货'!A:A</f>
        <v>晋邦</v>
      </c>
      <c r="B1088" s="2" t="str">
        <f>'[1]2025年已发货'!B:B</f>
        <v>螺纹钢</v>
      </c>
      <c r="C1088" s="2" t="str">
        <f>'[1]2025年已发货'!C:C</f>
        <v>HRB400E Φ20 9m</v>
      </c>
      <c r="D1088" s="2" t="str">
        <f>'[1]2025年已发货'!D:D</f>
        <v>吨</v>
      </c>
      <c r="E1088" s="2">
        <f>'[1]2025年已发货'!E:E</f>
        <v>9</v>
      </c>
      <c r="F1088" s="4">
        <f>'[1]2025年已发货'!F:F</f>
        <v>45726</v>
      </c>
      <c r="G1088" s="2" t="str">
        <f>'[1]2025年已发货'!G:G</f>
        <v>（商投建工达州中医药科技园-4工区-7号楼）达州市通川区达州中医药职业学院犀牛大道北段</v>
      </c>
      <c r="H1088" s="2" t="str">
        <f>'[1]2025年已发货'!H:H</f>
        <v>张扬</v>
      </c>
      <c r="I1088" s="2">
        <f>'[1]2025年已发货'!I:I</f>
        <v>18381904567</v>
      </c>
      <c r="J1088" s="2" t="str">
        <f>_xlfn._xlws.FILTER(辅助信息!D:D,辅助信息!G:G=G1088)</f>
        <v>商投建工达州中医药科技园</v>
      </c>
    </row>
    <row r="1089" spans="1:10">
      <c r="A1089" s="2" t="str">
        <f>'[1]2025年已发货'!A:A</f>
        <v>德胜</v>
      </c>
      <c r="B1089" s="2" t="str">
        <f>'[1]2025年已发货'!B:B</f>
        <v>螺纹钢</v>
      </c>
      <c r="C1089" s="2" t="str">
        <f>'[1]2025年已发货'!C:C</f>
        <v>HRB400E Φ14 9m</v>
      </c>
      <c r="D1089" s="2" t="str">
        <f>'[1]2025年已发货'!D:D</f>
        <v>吨</v>
      </c>
      <c r="E1089" s="2">
        <f>'[1]2025年已发货'!E:E</f>
        <v>15</v>
      </c>
      <c r="F1089" s="4">
        <f>'[1]2025年已发货'!F:F</f>
        <v>45727</v>
      </c>
      <c r="G1089" s="2" t="str">
        <f>'[1]2025年已发货'!G:G</f>
        <v>（五冶达州国道542项目-一工区桥梁一工段）四川省达州市四川省达州市达川区石桥镇武寨村</v>
      </c>
      <c r="H1089" s="2" t="str">
        <f>'[1]2025年已发货'!H:H</f>
        <v>杨勇</v>
      </c>
      <c r="I1089" s="2">
        <f>'[1]2025年已发货'!I:I</f>
        <v>18398563998</v>
      </c>
      <c r="J1089" s="2" vm="1" t="e">
        <f>_xlfn._xlws.FILTER(辅助信息!D:D,辅助信息!G:G=G1089)</f>
        <v>#VALUE!</v>
      </c>
    </row>
    <row r="1090" spans="1:10">
      <c r="A1090" s="2" t="str">
        <f>'[1]2025年已发货'!A:A</f>
        <v>德胜</v>
      </c>
      <c r="B1090" s="2" t="str">
        <f>'[1]2025年已发货'!B:B</f>
        <v>螺纹钢</v>
      </c>
      <c r="C1090" s="2" t="str">
        <f>'[1]2025年已发货'!C:C</f>
        <v>HRB400E Φ28 9m</v>
      </c>
      <c r="D1090" s="2" t="str">
        <f>'[1]2025年已发货'!D:D</f>
        <v>吨</v>
      </c>
      <c r="E1090" s="2">
        <f>'[1]2025年已发货'!E:E</f>
        <v>55</v>
      </c>
      <c r="F1090" s="4">
        <f>'[1]2025年已发货'!F:F</f>
        <v>45727</v>
      </c>
      <c r="G1090" s="2" t="str">
        <f>'[1]2025年已发货'!G:G</f>
        <v>（五冶达州国道542项目-一工区桥梁一工段）四川省达州市四川省达州市达川区石桥镇武寨村</v>
      </c>
      <c r="H1090" s="2" t="str">
        <f>'[1]2025年已发货'!H:H</f>
        <v>杨勇</v>
      </c>
      <c r="I1090" s="2">
        <f>'[1]2025年已发货'!I:I</f>
        <v>18398563998</v>
      </c>
      <c r="J1090" s="2" vm="1" t="e">
        <f>_xlfn._xlws.FILTER(辅助信息!D:D,辅助信息!G:G=G1090)</f>
        <v>#VALUE!</v>
      </c>
    </row>
    <row r="1091" spans="1:10">
      <c r="A1091" s="2" t="str">
        <f>'[1]2025年已发货'!A:A</f>
        <v>德胜</v>
      </c>
      <c r="B1091" s="2" t="str">
        <f>'[1]2025年已发货'!B:B</f>
        <v>螺纹钢</v>
      </c>
      <c r="C1091" s="2" t="str">
        <f>'[1]2025年已发货'!C:C</f>
        <v>HRB400E Φ12 9m</v>
      </c>
      <c r="D1091" s="2" t="str">
        <f>'[1]2025年已发货'!D:D</f>
        <v>吨</v>
      </c>
      <c r="E1091" s="2">
        <f>'[1]2025年已发货'!E:E</f>
        <v>3</v>
      </c>
      <c r="F1091" s="4">
        <f>'[1]2025年已发货'!F:F</f>
        <v>45727</v>
      </c>
      <c r="G1091" s="2" t="str">
        <f>'[1]2025年已发货'!G:G</f>
        <v>（五冶达州国道542项目-桥梁4标）四川省达州市达川区大堰镇双井村</v>
      </c>
      <c r="H1091" s="2" t="str">
        <f>'[1]2025年已发货'!H:H</f>
        <v>吴志强</v>
      </c>
      <c r="I1091" s="2">
        <f>'[1]2025年已发货'!I:I</f>
        <v>18820030907</v>
      </c>
      <c r="J1091" s="2" vm="1" t="e">
        <f>_xlfn._xlws.FILTER(辅助信息!D:D,辅助信息!G:G=G1091)</f>
        <v>#VALUE!</v>
      </c>
    </row>
    <row r="1092" spans="1:10">
      <c r="A1092" s="2" t="str">
        <f>'[1]2025年已发货'!A:A</f>
        <v>德胜</v>
      </c>
      <c r="B1092" s="2" t="str">
        <f>'[1]2025年已发货'!B:B</f>
        <v>螺纹钢</v>
      </c>
      <c r="C1092" s="2" t="str">
        <f>'[1]2025年已发货'!C:C</f>
        <v>HRB400E Φ14 9m</v>
      </c>
      <c r="D1092" s="2" t="str">
        <f>'[1]2025年已发货'!D:D</f>
        <v>吨</v>
      </c>
      <c r="E1092" s="2">
        <f>'[1]2025年已发货'!E:E</f>
        <v>3</v>
      </c>
      <c r="F1092" s="4">
        <f>'[1]2025年已发货'!F:F</f>
        <v>45727</v>
      </c>
      <c r="G1092" s="2" t="str">
        <f>'[1]2025年已发货'!G:G</f>
        <v>（五冶达州国道542项目-桥梁4标）四川省达州市达川区大堰镇双井村</v>
      </c>
      <c r="H1092" s="2" t="str">
        <f>'[1]2025年已发货'!H:H</f>
        <v>吴志强</v>
      </c>
      <c r="I1092" s="2">
        <f>'[1]2025年已发货'!I:I</f>
        <v>18820030907</v>
      </c>
      <c r="J1092" s="2" vm="1" t="e">
        <f>_xlfn._xlws.FILTER(辅助信息!D:D,辅助信息!G:G=G1092)</f>
        <v>#VALUE!</v>
      </c>
    </row>
    <row r="1093" spans="1:10">
      <c r="A1093" s="2" t="str">
        <f>'[1]2025年已发货'!A:A</f>
        <v>德胜</v>
      </c>
      <c r="B1093" s="2" t="str">
        <f>'[1]2025年已发货'!B:B</f>
        <v>螺纹钢</v>
      </c>
      <c r="C1093" s="2" t="str">
        <f>'[1]2025年已发货'!C:C</f>
        <v>HRB400E Φ16 9m</v>
      </c>
      <c r="D1093" s="2" t="str">
        <f>'[1]2025年已发货'!D:D</f>
        <v>吨</v>
      </c>
      <c r="E1093" s="2">
        <f>'[1]2025年已发货'!E:E</f>
        <v>6</v>
      </c>
      <c r="F1093" s="4">
        <f>'[1]2025年已发货'!F:F</f>
        <v>45727</v>
      </c>
      <c r="G1093" s="2" t="str">
        <f>'[1]2025年已发货'!G:G</f>
        <v>（五冶达州国道542项目-桥梁4标）四川省达州市达川区大堰镇双井村</v>
      </c>
      <c r="H1093" s="2" t="str">
        <f>'[1]2025年已发货'!H:H</f>
        <v>吴志强</v>
      </c>
      <c r="I1093" s="2">
        <f>'[1]2025年已发货'!I:I</f>
        <v>18820030907</v>
      </c>
      <c r="J1093" s="2" vm="1" t="e">
        <f>_xlfn._xlws.FILTER(辅助信息!D:D,辅助信息!G:G=G1093)</f>
        <v>#VALUE!</v>
      </c>
    </row>
    <row r="1094" spans="1:10">
      <c r="A1094" s="2" t="str">
        <f>'[1]2025年已发货'!A:A</f>
        <v>德胜</v>
      </c>
      <c r="B1094" s="2" t="str">
        <f>'[1]2025年已发货'!B:B</f>
        <v>螺纹钢</v>
      </c>
      <c r="C1094" s="2" t="str">
        <f>'[1]2025年已发货'!C:C</f>
        <v>HRB400E Φ20 9m</v>
      </c>
      <c r="D1094" s="2" t="str">
        <f>'[1]2025年已发货'!D:D</f>
        <v>吨</v>
      </c>
      <c r="E1094" s="2">
        <f>'[1]2025年已发货'!E:E</f>
        <v>9</v>
      </c>
      <c r="F1094" s="4">
        <f>'[1]2025年已发货'!F:F</f>
        <v>45727</v>
      </c>
      <c r="G1094" s="2" t="str">
        <f>'[1]2025年已发货'!G:G</f>
        <v>（五冶达州国道542项目-桥梁4标）四川省达州市达川区大堰镇双井村</v>
      </c>
      <c r="H1094" s="2" t="str">
        <f>'[1]2025年已发货'!H:H</f>
        <v>吴志强</v>
      </c>
      <c r="I1094" s="2">
        <f>'[1]2025年已发货'!I:I</f>
        <v>18820030907</v>
      </c>
      <c r="J1094" s="2" vm="1" t="e">
        <f>_xlfn._xlws.FILTER(辅助信息!D:D,辅助信息!G:G=G1094)</f>
        <v>#VALUE!</v>
      </c>
    </row>
    <row r="1095" spans="1:10">
      <c r="A1095" s="2" t="str">
        <f>'[1]2025年已发货'!A:A</f>
        <v>德胜</v>
      </c>
      <c r="B1095" s="2" t="str">
        <f>'[1]2025年已发货'!B:B</f>
        <v>螺纹钢</v>
      </c>
      <c r="C1095" s="2" t="str">
        <f>'[1]2025年已发货'!C:C</f>
        <v>HRB400E Φ25 9m</v>
      </c>
      <c r="D1095" s="2" t="str">
        <f>'[1]2025年已发货'!D:D</f>
        <v>吨</v>
      </c>
      <c r="E1095" s="2">
        <f>'[1]2025年已发货'!E:E</f>
        <v>3</v>
      </c>
      <c r="F1095" s="4">
        <f>'[1]2025年已发货'!F:F</f>
        <v>45727</v>
      </c>
      <c r="G1095" s="2" t="str">
        <f>'[1]2025年已发货'!G:G</f>
        <v>（五冶达州国道542项目-桥梁4标）四川省达州市达川区大堰镇双井村</v>
      </c>
      <c r="H1095" s="2" t="str">
        <f>'[1]2025年已发货'!H:H</f>
        <v>吴志强</v>
      </c>
      <c r="I1095" s="2">
        <f>'[1]2025年已发货'!I:I</f>
        <v>18820030907</v>
      </c>
      <c r="J1095" s="2" vm="1" t="e">
        <f>_xlfn._xlws.FILTER(辅助信息!D:D,辅助信息!G:G=G1095)</f>
        <v>#VALUE!</v>
      </c>
    </row>
    <row r="1096" spans="1:10">
      <c r="A1096" s="2" t="str">
        <f>'[1]2025年已发货'!A:A</f>
        <v>德胜</v>
      </c>
      <c r="B1096" s="2" t="str">
        <f>'[1]2025年已发货'!B:B</f>
        <v>螺纹钢</v>
      </c>
      <c r="C1096" s="2" t="str">
        <f>'[1]2025年已发货'!C:C</f>
        <v>HRB400E Φ28 9m</v>
      </c>
      <c r="D1096" s="2" t="str">
        <f>'[1]2025年已发货'!D:D</f>
        <v>吨</v>
      </c>
      <c r="E1096" s="2">
        <f>'[1]2025年已发货'!E:E</f>
        <v>10</v>
      </c>
      <c r="F1096" s="4">
        <f>'[1]2025年已发货'!F:F</f>
        <v>45727</v>
      </c>
      <c r="G1096" s="2" t="str">
        <f>'[1]2025年已发货'!G:G</f>
        <v>（五冶达州国道542项目-桥梁4标）四川省达州市达川区大堰镇双井村</v>
      </c>
      <c r="H1096" s="2" t="str">
        <f>'[1]2025年已发货'!H:H</f>
        <v>吴志强</v>
      </c>
      <c r="I1096" s="2">
        <f>'[1]2025年已发货'!I:I</f>
        <v>18820030907</v>
      </c>
      <c r="J1096" s="2" vm="1" t="e">
        <f>_xlfn._xlws.FILTER(辅助信息!D:D,辅助信息!G:G=G1096)</f>
        <v>#VALUE!</v>
      </c>
    </row>
    <row r="1097" spans="1:10">
      <c r="A1097" s="2" t="str">
        <f>'[1]2025年已发货'!A:A</f>
        <v>德胜</v>
      </c>
      <c r="B1097" s="2" t="str">
        <f>'[1]2025年已发货'!B:B</f>
        <v>螺纹钢</v>
      </c>
      <c r="C1097" s="2" t="str">
        <f>'[1]2025年已发货'!C:C</f>
        <v>HRB400E Φ12 9m</v>
      </c>
      <c r="D1097" s="2" t="str">
        <f>'[1]2025年已发货'!D:D</f>
        <v>吨</v>
      </c>
      <c r="E1097" s="2">
        <f>'[1]2025年已发货'!E:E</f>
        <v>11</v>
      </c>
      <c r="F1097" s="4">
        <f>'[1]2025年已发货'!F:F</f>
        <v>45727</v>
      </c>
      <c r="G1097" s="2" t="str">
        <f>'[1]2025年已发货'!G:G</f>
        <v>（商投建工达州中医药科技园-2工区-景观桥）达州市通川区达州中医药职业学院犀牛大道北段</v>
      </c>
      <c r="H1097" s="2" t="str">
        <f>'[1]2025年已发货'!H:H</f>
        <v>李波</v>
      </c>
      <c r="I1097" s="2">
        <f>'[1]2025年已发货'!I:I</f>
        <v>18381899787</v>
      </c>
      <c r="J1097" s="2" t="str">
        <f>_xlfn._xlws.FILTER(辅助信息!D:D,辅助信息!G:G=G1097)</f>
        <v>商投建工达州中医药科技园</v>
      </c>
    </row>
    <row r="1098" spans="1:10">
      <c r="A1098" s="2" t="str">
        <f>'[1]2025年已发货'!A:A</f>
        <v>德胜</v>
      </c>
      <c r="B1098" s="2" t="str">
        <f>'[1]2025年已发货'!B:B</f>
        <v>螺纹钢</v>
      </c>
      <c r="C1098" s="2" t="str">
        <f>'[1]2025年已发货'!C:C</f>
        <v>HRB400E Φ16 9m</v>
      </c>
      <c r="D1098" s="2" t="str">
        <f>'[1]2025年已发货'!D:D</f>
        <v>吨</v>
      </c>
      <c r="E1098" s="2">
        <f>'[1]2025年已发货'!E:E</f>
        <v>80</v>
      </c>
      <c r="F1098" s="4">
        <f>'[1]2025年已发货'!F:F</f>
        <v>45727</v>
      </c>
      <c r="G1098" s="2" t="str">
        <f>'[1]2025年已发货'!G:G</f>
        <v>（商投建工达州中医药科技园-2工区-景观桥）达州市通川区达州中医药职业学院犀牛大道北段</v>
      </c>
      <c r="H1098" s="2" t="str">
        <f>'[1]2025年已发货'!H:H</f>
        <v>李波</v>
      </c>
      <c r="I1098" s="2">
        <f>'[1]2025年已发货'!I:I</f>
        <v>18381899787</v>
      </c>
      <c r="J1098" s="2" t="str">
        <f>_xlfn._xlws.FILTER(辅助信息!D:D,辅助信息!G:G=G1098)</f>
        <v>商投建工达州中医药科技园</v>
      </c>
    </row>
    <row r="1099" spans="1:10">
      <c r="A1099" s="2" t="str">
        <f>'[1]2025年已发货'!A:A</f>
        <v>德胜</v>
      </c>
      <c r="B1099" s="2" t="str">
        <f>'[1]2025年已发货'!B:B</f>
        <v>螺纹钢</v>
      </c>
      <c r="C1099" s="2" t="str">
        <f>'[1]2025年已发货'!C:C</f>
        <v>HRB400E Φ25 9m</v>
      </c>
      <c r="D1099" s="2" t="str">
        <f>'[1]2025年已发货'!D:D</f>
        <v>吨</v>
      </c>
      <c r="E1099" s="2">
        <f>'[1]2025年已发货'!E:E</f>
        <v>14</v>
      </c>
      <c r="F1099" s="4">
        <f>'[1]2025年已发货'!F:F</f>
        <v>45727</v>
      </c>
      <c r="G1099" s="2" t="str">
        <f>'[1]2025年已发货'!G:G</f>
        <v>（商投建工达州中医药科技园-2工区-景观桥）达州市通川区达州中医药职业学院犀牛大道北段</v>
      </c>
      <c r="H1099" s="2" t="str">
        <f>'[1]2025年已发货'!H:H</f>
        <v>李波</v>
      </c>
      <c r="I1099" s="2">
        <f>'[1]2025年已发货'!I:I</f>
        <v>18381899787</v>
      </c>
      <c r="J1099" s="2" t="str">
        <f>_xlfn._xlws.FILTER(辅助信息!D:D,辅助信息!G:G=G1099)</f>
        <v>商投建工达州中医药科技园</v>
      </c>
    </row>
    <row r="1100" spans="1:10">
      <c r="A1100" s="2" t="str">
        <f>'[1]2025年已发货'!A:A</f>
        <v>德胜</v>
      </c>
      <c r="B1100" s="2" t="str">
        <f>'[1]2025年已发货'!B:B</f>
        <v>螺纹钢</v>
      </c>
      <c r="C1100" s="2" t="str">
        <f>'[1]2025年已发货'!C:C</f>
        <v>HRB400E Φ12 9m</v>
      </c>
      <c r="D1100" s="2" t="str">
        <f>'[1]2025年已发货'!D:D</f>
        <v>吨</v>
      </c>
      <c r="E1100" s="2">
        <f>'[1]2025年已发货'!E:E</f>
        <v>16</v>
      </c>
      <c r="F1100" s="4">
        <f>'[1]2025年已发货'!F:F</f>
        <v>45727</v>
      </c>
      <c r="G1100" s="2" t="str">
        <f>'[1]2025年已发货'!G:G</f>
        <v>(五冶钢构医学科学产业园建设项目房建二部-六标)四川省南充市顺庆区搬罾街道学府大道二段</v>
      </c>
      <c r="H1100" s="2" t="str">
        <f>'[1]2025年已发货'!H:H</f>
        <v>安南</v>
      </c>
      <c r="I1100" s="2">
        <f>'[1]2025年已发货'!I:I</f>
        <v>19950525030</v>
      </c>
      <c r="J1100" s="2" t="str">
        <f>_xlfn._xlws.FILTER(辅助信息!D:D,辅助信息!G:G=G1100)</f>
        <v>五冶钢构南充医学科学产业园建设项目</v>
      </c>
    </row>
    <row r="1101" spans="1:10">
      <c r="A1101" s="2" t="str">
        <f>'[1]2025年已发货'!A:A</f>
        <v>德胜</v>
      </c>
      <c r="B1101" s="2" t="str">
        <f>'[1]2025年已发货'!B:B</f>
        <v>螺纹钢</v>
      </c>
      <c r="C1101" s="2" t="str">
        <f>'[1]2025年已发货'!C:C</f>
        <v>HRB400E Φ25 9m</v>
      </c>
      <c r="D1101" s="2" t="str">
        <f>'[1]2025年已发货'!D:D</f>
        <v>吨</v>
      </c>
      <c r="E1101" s="2">
        <f>'[1]2025年已发货'!E:E</f>
        <v>20</v>
      </c>
      <c r="F1101" s="4">
        <f>'[1]2025年已发货'!F:F</f>
        <v>45727</v>
      </c>
      <c r="G1101" s="2" t="str">
        <f>'[1]2025年已发货'!G:G</f>
        <v>(五冶钢构医学科学产业园建设项目房建二部-六标)四川省南充市顺庆区搬罾街道学府大道二段</v>
      </c>
      <c r="H1101" s="2" t="str">
        <f>'[1]2025年已发货'!H:H</f>
        <v>安南</v>
      </c>
      <c r="I1101" s="2">
        <f>'[1]2025年已发货'!I:I</f>
        <v>19950525030</v>
      </c>
      <c r="J1101" s="2" t="str">
        <f>_xlfn._xlws.FILTER(辅助信息!D:D,辅助信息!G:G=G1101)</f>
        <v>五冶钢构南充医学科学产业园建设项目</v>
      </c>
    </row>
    <row r="1102" spans="1:10">
      <c r="A1102" s="2" t="str">
        <f>'[1]2025年已发货'!A:A</f>
        <v>达钢</v>
      </c>
      <c r="B1102" s="2" t="str">
        <f>'[1]2025年已发货'!B:B</f>
        <v>高线</v>
      </c>
      <c r="C1102" s="2" t="str">
        <f>'[1]2025年已发货'!C:C</f>
        <v>HPB300 Φ10</v>
      </c>
      <c r="D1102" s="2" t="str">
        <f>'[1]2025年已发货'!D:D</f>
        <v>吨</v>
      </c>
      <c r="E1102" s="2">
        <f>'[1]2025年已发货'!E:E</f>
        <v>10</v>
      </c>
      <c r="F1102" s="4">
        <f>'[1]2025年已发货'!F:F</f>
        <v>45727</v>
      </c>
      <c r="G1102" s="2" t="str">
        <f>'[1]2025年已发货'!G:G</f>
        <v>(五冶钢构医学科学产业园建设项目房建二部-六标)四川省南充市顺庆区搬罾街道学府大道二段</v>
      </c>
      <c r="H1102" s="2" t="str">
        <f>'[1]2025年已发货'!H:H</f>
        <v>安南</v>
      </c>
      <c r="I1102" s="2">
        <f>'[1]2025年已发货'!I:I</f>
        <v>19950525030</v>
      </c>
      <c r="J1102" s="2" t="str">
        <f>_xlfn._xlws.FILTER(辅助信息!D:D,辅助信息!G:G=G1102)</f>
        <v>五冶钢构南充医学科学产业园建设项目</v>
      </c>
    </row>
    <row r="1103" spans="1:10">
      <c r="A1103" s="2" t="str">
        <f>'[1]2025年已发货'!A:A</f>
        <v>达钢</v>
      </c>
      <c r="B1103" s="2" t="str">
        <f>'[1]2025年已发货'!B:B</f>
        <v>螺纹钢</v>
      </c>
      <c r="C1103" s="2" t="str">
        <f>'[1]2025年已发货'!C:C</f>
        <v>HRB400E Φ14 9m</v>
      </c>
      <c r="D1103" s="2" t="str">
        <f>'[1]2025年已发货'!D:D</f>
        <v>吨</v>
      </c>
      <c r="E1103" s="2">
        <f>'[1]2025年已发货'!E:E</f>
        <v>15</v>
      </c>
      <c r="F1103" s="4">
        <f>'[1]2025年已发货'!F:F</f>
        <v>45727</v>
      </c>
      <c r="G1103" s="2" t="str">
        <f>'[1]2025年已发货'!G:G</f>
        <v>(五冶钢构医学科学产业园建设项目房建二部-六标)四川省南充市顺庆区搬罾街道学府大道二段</v>
      </c>
      <c r="H1103" s="2" t="str">
        <f>'[1]2025年已发货'!H:H</f>
        <v>安南</v>
      </c>
      <c r="I1103" s="2">
        <f>'[1]2025年已发货'!I:I</f>
        <v>19950525030</v>
      </c>
      <c r="J1103" s="2" t="str">
        <f>_xlfn._xlws.FILTER(辅助信息!D:D,辅助信息!G:G=G1103)</f>
        <v>五冶钢构南充医学科学产业园建设项目</v>
      </c>
    </row>
    <row r="1104" spans="1:10">
      <c r="A1104" s="2" t="str">
        <f>'[1]2025年已发货'!A:A</f>
        <v>达钢</v>
      </c>
      <c r="B1104" s="2" t="str">
        <f>'[1]2025年已发货'!B:B</f>
        <v>螺纹钢</v>
      </c>
      <c r="C1104" s="2" t="str">
        <f>'[1]2025年已发货'!C:C</f>
        <v>HRB400E Φ16 9m</v>
      </c>
      <c r="D1104" s="2" t="str">
        <f>'[1]2025年已发货'!D:D</f>
        <v>吨</v>
      </c>
      <c r="E1104" s="2">
        <f>'[1]2025年已发货'!E:E</f>
        <v>12</v>
      </c>
      <c r="F1104" s="4">
        <f>'[1]2025年已发货'!F:F</f>
        <v>45727</v>
      </c>
      <c r="G1104" s="2" t="str">
        <f>'[1]2025年已发货'!G:G</f>
        <v>(五冶钢构医学科学产业园建设项目房建二部-六标)四川省南充市顺庆区搬罾街道学府大道二段</v>
      </c>
      <c r="H1104" s="2" t="str">
        <f>'[1]2025年已发货'!H:H</f>
        <v>安南</v>
      </c>
      <c r="I1104" s="2">
        <f>'[1]2025年已发货'!I:I</f>
        <v>19950525030</v>
      </c>
      <c r="J1104" s="2" t="str">
        <f>_xlfn._xlws.FILTER(辅助信息!D:D,辅助信息!G:G=G1104)</f>
        <v>五冶钢构南充医学科学产业园建设项目</v>
      </c>
    </row>
    <row r="1105" spans="1:10">
      <c r="A1105" s="2" t="str">
        <f>'[1]2025年已发货'!A:A</f>
        <v>达钢</v>
      </c>
      <c r="B1105" s="2" t="str">
        <f>'[1]2025年已发货'!B:B</f>
        <v>螺纹钢</v>
      </c>
      <c r="C1105" s="2" t="str">
        <f>'[1]2025年已发货'!C:C</f>
        <v>HRB400E Φ16 9m</v>
      </c>
      <c r="D1105" s="2" t="str">
        <f>'[1]2025年已发货'!D:D</f>
        <v>吨</v>
      </c>
      <c r="E1105" s="2">
        <f>'[1]2025年已发货'!E:E</f>
        <v>33</v>
      </c>
      <c r="F1105" s="4">
        <f>'[1]2025年已发货'!F:F</f>
        <v>45727</v>
      </c>
      <c r="G1105" s="2" t="str">
        <f>'[1]2025年已发货'!G:G</f>
        <v>（商投建工达州中医药科技园-2工区-景观桥）达州市通川区达州中医药职业学院犀牛大道北段</v>
      </c>
      <c r="H1105" s="2" t="str">
        <f>'[1]2025年已发货'!H:H</f>
        <v>李波</v>
      </c>
      <c r="I1105" s="2">
        <f>'[1]2025年已发货'!I:I</f>
        <v>18381899787</v>
      </c>
      <c r="J1105" s="2" t="str">
        <f>_xlfn._xlws.FILTER(辅助信息!D:D,辅助信息!G:G=G1105)</f>
        <v>商投建工达州中医药科技园</v>
      </c>
    </row>
    <row r="1106" spans="1:10">
      <c r="A1106" s="2" t="str">
        <f>'[1]2025年已发货'!A:A</f>
        <v>达钢</v>
      </c>
      <c r="B1106" s="2" t="str">
        <f>'[1]2025年已发货'!B:B</f>
        <v>螺纹钢</v>
      </c>
      <c r="C1106" s="2" t="str">
        <f>'[1]2025年已发货'!C:C</f>
        <v>HRB400E Φ20 9m</v>
      </c>
      <c r="D1106" s="2" t="str">
        <f>'[1]2025年已发货'!D:D</f>
        <v>吨</v>
      </c>
      <c r="E1106" s="2">
        <f>'[1]2025年已发货'!E:E</f>
        <v>18</v>
      </c>
      <c r="F1106" s="4">
        <f>'[1]2025年已发货'!F:F</f>
        <v>45727</v>
      </c>
      <c r="G1106" s="2" t="str">
        <f>'[1]2025年已发货'!G:G</f>
        <v>（商投建工达州中医药科技园-2工区-景观桥）达州市通川区达州中医药职业学院犀牛大道北段</v>
      </c>
      <c r="H1106" s="2" t="str">
        <f>'[1]2025年已发货'!H:H</f>
        <v>李波</v>
      </c>
      <c r="I1106" s="2">
        <f>'[1]2025年已发货'!I:I</f>
        <v>18381899787</v>
      </c>
      <c r="J1106" s="2" t="str">
        <f>_xlfn._xlws.FILTER(辅助信息!D:D,辅助信息!G:G=G1106)</f>
        <v>商投建工达州中医药科技园</v>
      </c>
    </row>
    <row r="1107" spans="1:10">
      <c r="A1107" s="2" t="str">
        <f>'[1]2025年已发货'!A:A</f>
        <v>达钢</v>
      </c>
      <c r="B1107" s="2" t="str">
        <f>'[1]2025年已发货'!B:B</f>
        <v>螺纹钢</v>
      </c>
      <c r="C1107" s="2" t="str">
        <f>'[1]2025年已发货'!C:C</f>
        <v>HRB400E Φ16 9m</v>
      </c>
      <c r="D1107" s="2" t="str">
        <f>'[1]2025年已发货'!D:D</f>
        <v>吨</v>
      </c>
      <c r="E1107" s="2">
        <f>'[1]2025年已发货'!E:E</f>
        <v>35</v>
      </c>
      <c r="F1107" s="4">
        <f>'[1]2025年已发货'!F:F</f>
        <v>45727</v>
      </c>
      <c r="G1107" s="2" t="str">
        <f>'[1]2025年已发货'!G:G</f>
        <v>（十九冶-华电重庆奉节）重庆市奉节县康乐镇七星村</v>
      </c>
      <c r="H1107" s="2" t="str">
        <f>'[1]2025年已发货'!H:H</f>
        <v>岑甲乐</v>
      </c>
      <c r="I1107" s="2">
        <f>'[1]2025年已发货'!I:I</f>
        <v>17349037782</v>
      </c>
      <c r="J1107" s="2" vm="1" t="e">
        <f>_xlfn._xlws.FILTER(辅助信息!D:D,辅助信息!G:G=G1107)</f>
        <v>#VALUE!</v>
      </c>
    </row>
    <row r="1108" spans="1:10">
      <c r="A1108" s="2" t="str">
        <f>'[1]2025年已发货'!A:A</f>
        <v>达钢</v>
      </c>
      <c r="B1108" s="2" t="str">
        <f>'[1]2025年已发货'!B:B</f>
        <v>螺纹钢</v>
      </c>
      <c r="C1108" s="2" t="str">
        <f>'[1]2025年已发货'!C:C</f>
        <v>HRB400E Φ12 9m</v>
      </c>
      <c r="D1108" s="2" t="str">
        <f>'[1]2025年已发货'!D:D</f>
        <v>吨</v>
      </c>
      <c r="E1108" s="2">
        <f>'[1]2025年已发货'!E:E</f>
        <v>36</v>
      </c>
      <c r="F1108" s="4">
        <f>'[1]2025年已发货'!F:F</f>
        <v>45727</v>
      </c>
      <c r="G1108" s="2" t="str">
        <f>'[1]2025年已发货'!G:G</f>
        <v>（十九冶-江龙高速三分部）重庆市云阳县蔈草镇三坵田*小尖山梁场</v>
      </c>
      <c r="H1108" s="2" t="str">
        <f>'[1]2025年已发货'!H:H</f>
        <v>徐宇</v>
      </c>
      <c r="I1108" s="2">
        <f>'[1]2025年已发货'!I:I</f>
        <v>19822311919</v>
      </c>
      <c r="J1108" s="2" vm="1" t="e">
        <f>_xlfn._xlws.FILTER(辅助信息!D:D,辅助信息!G:G=G1108)</f>
        <v>#VALUE!</v>
      </c>
    </row>
    <row r="1109" spans="1:10">
      <c r="A1109" s="2" t="str">
        <f>'[1]2025年已发货'!A:A</f>
        <v>达钢</v>
      </c>
      <c r="B1109" s="2" t="str">
        <f>'[1]2025年已发货'!B:B</f>
        <v>螺纹钢</v>
      </c>
      <c r="C1109" s="2" t="str">
        <f>'[1]2025年已发货'!C:C</f>
        <v>HRB400E Φ16 9m</v>
      </c>
      <c r="D1109" s="2" t="str">
        <f>'[1]2025年已发货'!D:D</f>
        <v>吨</v>
      </c>
      <c r="E1109" s="2">
        <f>'[1]2025年已发货'!E:E</f>
        <v>36</v>
      </c>
      <c r="F1109" s="4">
        <f>'[1]2025年已发货'!F:F</f>
        <v>45727</v>
      </c>
      <c r="G1109" s="2" t="str">
        <f>'[1]2025年已发货'!G:G</f>
        <v>（十九冶-江龙高速三分部）重庆市云阳县蔈草镇三坵田*小尖山梁场</v>
      </c>
      <c r="H1109" s="2" t="str">
        <f>'[1]2025年已发货'!H:H</f>
        <v>徐宇</v>
      </c>
      <c r="I1109" s="2">
        <f>'[1]2025年已发货'!I:I</f>
        <v>19822311919</v>
      </c>
      <c r="J1109" s="2" vm="1" t="e">
        <f>_xlfn._xlws.FILTER(辅助信息!D:D,辅助信息!G:G=G1109)</f>
        <v>#VALUE!</v>
      </c>
    </row>
    <row r="1110" spans="1:10">
      <c r="A1110" s="2" t="str">
        <f>'[1]2025年已发货'!A:A</f>
        <v>达钢</v>
      </c>
      <c r="B1110" s="2" t="str">
        <f>'[1]2025年已发货'!B:B</f>
        <v>螺纹钢</v>
      </c>
      <c r="C1110" s="2" t="str">
        <f>'[1]2025年已发货'!C:C</f>
        <v>HRB400E Φ16 9m</v>
      </c>
      <c r="D1110" s="2" t="str">
        <f>'[1]2025年已发货'!D:D</f>
        <v>吨</v>
      </c>
      <c r="E1110" s="2">
        <f>'[1]2025年已发货'!E:E</f>
        <v>36</v>
      </c>
      <c r="F1110" s="4">
        <f>'[1]2025年已发货'!F:F</f>
        <v>45727</v>
      </c>
      <c r="G1110" s="2" t="str">
        <f>'[1]2025年已发货'!G:G</f>
        <v>（十九冶-江龙高速三分部）重庆市云阳县龙角镇*皮家营梁场</v>
      </c>
      <c r="H1110" s="2" t="str">
        <f>'[1]2025年已发货'!H:H</f>
        <v>徐宇</v>
      </c>
      <c r="I1110" s="2">
        <f>'[1]2025年已发货'!I:I</f>
        <v>19822311919</v>
      </c>
      <c r="J1110" s="2" vm="1" t="e">
        <f>_xlfn._xlws.FILTER(辅助信息!D:D,辅助信息!G:G=G1110)</f>
        <v>#VALUE!</v>
      </c>
    </row>
    <row r="1111" spans="1:10">
      <c r="A1111" s="2" t="str">
        <f>'[1]2025年已发货'!A:A</f>
        <v>达钢</v>
      </c>
      <c r="B1111" s="2" t="str">
        <f>'[1]2025年已发货'!B:B</f>
        <v>螺纹钢</v>
      </c>
      <c r="C1111" s="2" t="str">
        <f>'[1]2025年已发货'!C:C</f>
        <v>HRB400E Φ16 9m</v>
      </c>
      <c r="D1111" s="2" t="str">
        <f>'[1]2025年已发货'!D:D</f>
        <v>吨</v>
      </c>
      <c r="E1111" s="2">
        <f>'[1]2025年已发货'!E:E</f>
        <v>25</v>
      </c>
      <c r="F1111" s="4">
        <f>'[1]2025年已发货'!F:F</f>
        <v>45727</v>
      </c>
      <c r="G1111" s="2" t="str">
        <f>'[1]2025年已发货'!G:G</f>
        <v>（十九冶-江龙高速三分部）重庆市云阳县开云高速（钢厂村）*龙缸互通</v>
      </c>
      <c r="H1111" s="2" t="str">
        <f>'[1]2025年已发货'!H:H</f>
        <v>徐宇</v>
      </c>
      <c r="I1111" s="2">
        <f>'[1]2025年已发货'!I:I</f>
        <v>19822311919</v>
      </c>
      <c r="J1111" s="2" vm="1" t="e">
        <f>_xlfn._xlws.FILTER(辅助信息!D:D,辅助信息!G:G=G1111)</f>
        <v>#VALUE!</v>
      </c>
    </row>
    <row r="1112" spans="1:10">
      <c r="A1112" s="2" t="str">
        <f>'[1]2025年已发货'!A:A</f>
        <v>达钢</v>
      </c>
      <c r="B1112" s="2" t="str">
        <f>'[1]2025年已发货'!B:B</f>
        <v>螺纹钢</v>
      </c>
      <c r="C1112" s="2" t="str">
        <f>'[1]2025年已发货'!C:C</f>
        <v>HRB400E Φ20 9m</v>
      </c>
      <c r="D1112" s="2" t="str">
        <f>'[1]2025年已发货'!D:D</f>
        <v>吨</v>
      </c>
      <c r="E1112" s="2">
        <f>'[1]2025年已发货'!E:E</f>
        <v>10</v>
      </c>
      <c r="F1112" s="4">
        <f>'[1]2025年已发货'!F:F</f>
        <v>45727</v>
      </c>
      <c r="G1112" s="2" t="str">
        <f>'[1]2025年已发货'!G:G</f>
        <v>（十九冶-江龙高速三分部）重庆市云阳县开云高速（钢厂村）*龙缸互通</v>
      </c>
      <c r="H1112" s="2" t="str">
        <f>'[1]2025年已发货'!H:H</f>
        <v>徐宇</v>
      </c>
      <c r="I1112" s="2">
        <f>'[1]2025年已发货'!I:I</f>
        <v>19822311919</v>
      </c>
      <c r="J1112" s="2" vm="1" t="e">
        <f>_xlfn._xlws.FILTER(辅助信息!D:D,辅助信息!G:G=G1112)</f>
        <v>#VALUE!</v>
      </c>
    </row>
    <row r="1113" spans="1:10">
      <c r="A1113" s="2" t="str">
        <f>'[1]2025年已发货'!A:A</f>
        <v>达钢</v>
      </c>
      <c r="B1113" s="2" t="str">
        <f>'[1]2025年已发货'!B:B</f>
        <v>螺纹钢</v>
      </c>
      <c r="C1113" s="2" t="str">
        <f>'[1]2025年已发货'!C:C</f>
        <v>HRB400E Φ16 9m</v>
      </c>
      <c r="D1113" s="2" t="str">
        <f>'[1]2025年已发货'!D:D</f>
        <v>吨</v>
      </c>
      <c r="E1113" s="2">
        <f>'[1]2025年已发货'!E:E</f>
        <v>36</v>
      </c>
      <c r="F1113" s="4">
        <f>'[1]2025年已发货'!F:F</f>
        <v>45727</v>
      </c>
      <c r="G1113" s="2" t="str">
        <f>'[1]2025年已发货'!G:G</f>
        <v>（十九冶-江龙高速一分部）重庆市云阳县X886附近中国十九冶开云高速项目总包部西98米*复兴互通预制梁场</v>
      </c>
      <c r="H1113" s="2" t="str">
        <f>'[1]2025年已发货'!H:H</f>
        <v>吴章红</v>
      </c>
      <c r="I1113" s="2">
        <f>'[1]2025年已发货'!I:I</f>
        <v>18628165772</v>
      </c>
      <c r="J1113" s="2" vm="1" t="e">
        <f>_xlfn._xlws.FILTER(辅助信息!D:D,辅助信息!G:G=G1113)</f>
        <v>#VALUE!</v>
      </c>
    </row>
    <row r="1114" spans="1:10">
      <c r="A1114" s="2" t="str">
        <f>'[1]2025年已发货'!A:A</f>
        <v>达钢</v>
      </c>
      <c r="B1114" s="2" t="str">
        <f>'[1]2025年已发货'!B:B</f>
        <v>螺纹钢</v>
      </c>
      <c r="C1114" s="2" t="str">
        <f>'[1]2025年已发货'!C:C</f>
        <v>HRB400E Φ12 9m</v>
      </c>
      <c r="D1114" s="2" t="str">
        <f>'[1]2025年已发货'!D:D</f>
        <v>吨</v>
      </c>
      <c r="E1114" s="2">
        <f>'[1]2025年已发货'!E:E</f>
        <v>35</v>
      </c>
      <c r="F1114" s="4">
        <f>'[1]2025年已发货'!F:F</f>
        <v>45727</v>
      </c>
      <c r="G1114" s="2" t="str">
        <f>'[1]2025年已发货'!G:G</f>
        <v>（十九冶-江龙高速一分部）重庆市云阳县X886附近中国十九冶开云高速项目总包部西98米*复兴互通预制梁场</v>
      </c>
      <c r="H1114" s="2" t="str">
        <f>'[1]2025年已发货'!H:H</f>
        <v>吴章红</v>
      </c>
      <c r="I1114" s="2">
        <f>'[1]2025年已发货'!I:I</f>
        <v>18628165772</v>
      </c>
      <c r="J1114" s="2" vm="1" t="e">
        <f>_xlfn._xlws.FILTER(辅助信息!D:D,辅助信息!G:G=G1114)</f>
        <v>#VALUE!</v>
      </c>
    </row>
    <row r="1115" spans="1:10">
      <c r="A1115" s="2" t="str">
        <f>'[1]2025年已发货'!A:A</f>
        <v>德胜</v>
      </c>
      <c r="B1115" s="2" t="str">
        <f>'[1]2025年已发货'!B:B</f>
        <v>螺纹钢</v>
      </c>
      <c r="C1115" s="2" t="str">
        <f>'[1]2025年已发货'!C:C</f>
        <v>HRB400E Φ14 9m</v>
      </c>
      <c r="D1115" s="2" t="str">
        <f>'[1]2025年已发货'!D:D</f>
        <v>吨</v>
      </c>
      <c r="E1115" s="2">
        <f>'[1]2025年已发货'!E:E</f>
        <v>5</v>
      </c>
      <c r="F1115" s="4">
        <f>'[1]2025年已发货'!F:F</f>
        <v>45727</v>
      </c>
      <c r="G1115" s="2" t="str">
        <f>'[1]2025年已发货'!G:G</f>
        <v>四川省南充市营山县咸安大道成都元泽环境技术有限公司营山分公司（中核华兴市政道路项目部）</v>
      </c>
      <c r="H1115" s="2" t="str">
        <f>'[1]2025年已发货'!H:H</f>
        <v>黎家敏</v>
      </c>
      <c r="I1115" s="2" t="str">
        <f>'[1]2025年已发货'!I:I</f>
        <v>15082798787</v>
      </c>
      <c r="J1115" s="2" vm="1" t="e">
        <f>_xlfn._xlws.FILTER(辅助信息!D:D,辅助信息!G:G=G1115)</f>
        <v>#VALUE!</v>
      </c>
    </row>
    <row r="1116" spans="1:10">
      <c r="A1116" s="2" t="str">
        <f>'[1]2025年已发货'!A:A</f>
        <v>德胜</v>
      </c>
      <c r="B1116" s="2" t="str">
        <f>'[1]2025年已发货'!B:B</f>
        <v>螺纹钢</v>
      </c>
      <c r="C1116" s="2" t="str">
        <f>'[1]2025年已发货'!C:C</f>
        <v>HRB400E Φ25 9m</v>
      </c>
      <c r="D1116" s="2" t="str">
        <f>'[1]2025年已发货'!D:D</f>
        <v>吨</v>
      </c>
      <c r="E1116" s="2">
        <f>'[1]2025年已发货'!E:E</f>
        <v>30</v>
      </c>
      <c r="F1116" s="4">
        <f>'[1]2025年已发货'!F:F</f>
        <v>45727</v>
      </c>
      <c r="G1116" s="2" t="str">
        <f>'[1]2025年已发货'!G:G</f>
        <v>四川省南充市营山县咸安大道成都元泽环境技术有限公司营山分公司（中核华兴市政道路项目部）</v>
      </c>
      <c r="H1116" s="2" t="str">
        <f>'[1]2025年已发货'!H:H</f>
        <v>黎家敏</v>
      </c>
      <c r="I1116" s="2" t="str">
        <f>'[1]2025年已发货'!I:I</f>
        <v>15082798787</v>
      </c>
      <c r="J1116" s="2" vm="1" t="e">
        <f>_xlfn._xlws.FILTER(辅助信息!D:D,辅助信息!G:G=G1116)</f>
        <v>#VALUE!</v>
      </c>
    </row>
    <row r="1117" spans="1:10">
      <c r="A1117" s="2" t="str">
        <f>'[1]2025年已发货'!A:A</f>
        <v>陕钢</v>
      </c>
      <c r="B1117" s="2" t="str">
        <f>'[1]2025年已发货'!B:B</f>
        <v>螺纹钢</v>
      </c>
      <c r="C1117" s="2" t="str">
        <f>'[1]2025年已发货'!C:C</f>
        <v>HRB400EΦ12*9m</v>
      </c>
      <c r="D1117" s="2" t="str">
        <f>'[1]2025年已发货'!D:D</f>
        <v>吨</v>
      </c>
      <c r="E1117" s="2">
        <f>'[1]2025年已发货'!E:E</f>
        <v>6</v>
      </c>
      <c r="F1117" s="4">
        <f>'[1]2025年已发货'!F:F</f>
        <v>45727</v>
      </c>
      <c r="G1117" s="2" t="str">
        <f>'[1]2025年已发货'!G:G</f>
        <v>（中核二二-绵阳）四川省绵阳市平武县响岩镇甲方项目指定地点(X1子项)</v>
      </c>
      <c r="H1117" s="2" t="str">
        <f>'[1]2025年已发货'!H:H</f>
        <v>王明胜</v>
      </c>
      <c r="I1117" s="2" t="str">
        <f>'[1]2025年已发货'!I:I</f>
        <v>15528301097</v>
      </c>
      <c r="J1117" s="2" vm="1" t="e">
        <f>_xlfn._xlws.FILTER(辅助信息!D:D,辅助信息!G:G=G1117)</f>
        <v>#VALUE!</v>
      </c>
    </row>
    <row r="1118" spans="1:10">
      <c r="A1118" s="2" t="str">
        <f>'[1]2025年已发货'!A:A</f>
        <v>陕钢</v>
      </c>
      <c r="B1118" s="2" t="str">
        <f>'[1]2025年已发货'!B:B</f>
        <v>螺纹钢</v>
      </c>
      <c r="C1118" s="2" t="str">
        <f>'[1]2025年已发货'!C:C</f>
        <v>HRB400EΦ25*9m</v>
      </c>
      <c r="D1118" s="2" t="str">
        <f>'[1]2025年已发货'!D:D</f>
        <v>吨</v>
      </c>
      <c r="E1118" s="2">
        <f>'[1]2025年已发货'!E:E</f>
        <v>8</v>
      </c>
      <c r="F1118" s="4">
        <f>'[1]2025年已发货'!F:F</f>
        <v>45727</v>
      </c>
      <c r="G1118" s="2" t="str">
        <f>'[1]2025年已发货'!G:G</f>
        <v>（中核二二-绵阳）四川省绵阳市平武县响岩镇甲方项目指定地点(X1子项)</v>
      </c>
      <c r="H1118" s="2" t="str">
        <f>'[1]2025年已发货'!H:H</f>
        <v>王明胜</v>
      </c>
      <c r="I1118" s="2" t="str">
        <f>'[1]2025年已发货'!I:I</f>
        <v>15528301097</v>
      </c>
      <c r="J1118" s="2" vm="1" t="e">
        <f>_xlfn._xlws.FILTER(辅助信息!D:D,辅助信息!G:G=G1118)</f>
        <v>#VALUE!</v>
      </c>
    </row>
    <row r="1119" spans="1:10">
      <c r="A1119" s="2" t="str">
        <f>'[1]2025年已发货'!A:A</f>
        <v>陕钢</v>
      </c>
      <c r="B1119" s="2" t="str">
        <f>'[1]2025年已发货'!B:B</f>
        <v>螺纹钢</v>
      </c>
      <c r="C1119" s="2" t="str">
        <f>'[1]2025年已发货'!C:C</f>
        <v>HRB400EΦ28*9m</v>
      </c>
      <c r="D1119" s="2" t="str">
        <f>'[1]2025年已发货'!D:D</f>
        <v>吨</v>
      </c>
      <c r="E1119" s="2">
        <f>'[1]2025年已发货'!E:E</f>
        <v>57</v>
      </c>
      <c r="F1119" s="4">
        <f>'[1]2025年已发货'!F:F</f>
        <v>45727</v>
      </c>
      <c r="G1119" s="2" t="str">
        <f>'[1]2025年已发货'!G:G</f>
        <v>（中核二二-绵阳）四川省绵阳市平武县响岩镇甲方项目指定地点(X1子项)</v>
      </c>
      <c r="H1119" s="2" t="str">
        <f>'[1]2025年已发货'!H:H</f>
        <v>王明胜</v>
      </c>
      <c r="I1119" s="2" t="str">
        <f>'[1]2025年已发货'!I:I</f>
        <v>15528301097</v>
      </c>
      <c r="J1119" s="2" vm="1" t="e">
        <f>_xlfn._xlws.FILTER(辅助信息!D:D,辅助信息!G:G=G1119)</f>
        <v>#VALUE!</v>
      </c>
    </row>
    <row r="1120" spans="1:10">
      <c r="A1120" s="2" t="str">
        <f>'[1]2025年已发货'!A:A</f>
        <v>德胜</v>
      </c>
      <c r="B1120" s="2" t="str">
        <f>'[1]2025年已发货'!B:B</f>
        <v>螺纹钢</v>
      </c>
      <c r="C1120" s="2" t="str">
        <f>'[1]2025年已发货'!C:C</f>
        <v>HRB500E Φ28 9m</v>
      </c>
      <c r="D1120" s="2" t="str">
        <f>'[1]2025年已发货'!D:D</f>
        <v>吨</v>
      </c>
      <c r="E1120" s="2">
        <f>'[1]2025年已发货'!E:E</f>
        <v>35</v>
      </c>
      <c r="F1120" s="4">
        <f>'[1]2025年已发货'!F:F</f>
        <v>45727</v>
      </c>
      <c r="G1120" s="2" t="str">
        <f>'[1]2025年已发货'!G:G</f>
        <v>（中铁北京局-资乐高速6标）四川省乐山市市中区土主镇资乐高速TJ6标项目试验室</v>
      </c>
      <c r="H1120" s="2" t="str">
        <f>'[1]2025年已发货'!H:H</f>
        <v>刘岩</v>
      </c>
      <c r="I1120" s="2">
        <f>'[1]2025年已发货'!I:I</f>
        <v>18543566469</v>
      </c>
      <c r="J1120" s="2" vm="1" t="e">
        <f>_xlfn._xlws.FILTER(辅助信息!D:D,辅助信息!G:G=G1120)</f>
        <v>#VALUE!</v>
      </c>
    </row>
    <row r="1121" spans="1:10">
      <c r="A1121" s="2" t="str">
        <f>'[1]2025年已发货'!A:A</f>
        <v>德胜</v>
      </c>
      <c r="B1121" s="2" t="str">
        <f>'[1]2025年已发货'!B:B</f>
        <v>螺纹钢</v>
      </c>
      <c r="C1121" s="2" t="str">
        <f>'[1]2025年已发货'!C:C</f>
        <v>HRB400E Φ14 12m</v>
      </c>
      <c r="D1121" s="2" t="str">
        <f>'[1]2025年已发货'!D:D</f>
        <v>吨</v>
      </c>
      <c r="E1121" s="2">
        <f>'[1]2025年已发货'!E:E</f>
        <v>18</v>
      </c>
      <c r="F1121" s="4">
        <f>'[1]2025年已发货'!F:F</f>
        <v>45727</v>
      </c>
      <c r="G1121" s="2" t="str">
        <f>'[1]2025年已发货'!G:G</f>
        <v>（中铁北京局-资乐高速6标）四川省乐山市市中区土主镇资乐高速TJ6标项目试验室</v>
      </c>
      <c r="H1121" s="2" t="str">
        <f>'[1]2025年已发货'!H:H</f>
        <v>刘岩</v>
      </c>
      <c r="I1121" s="2">
        <f>'[1]2025年已发货'!I:I</f>
        <v>18543566469</v>
      </c>
      <c r="J1121" s="2" vm="1" t="e">
        <f>_xlfn._xlws.FILTER(辅助信息!D:D,辅助信息!G:G=G1121)</f>
        <v>#VALUE!</v>
      </c>
    </row>
    <row r="1122" spans="1:10">
      <c r="A1122" s="2" t="str">
        <f>'[1]2025年已发货'!A:A</f>
        <v>德胜</v>
      </c>
      <c r="B1122" s="2" t="str">
        <f>'[1]2025年已发货'!B:B</f>
        <v>螺纹钢</v>
      </c>
      <c r="C1122" s="2" t="str">
        <f>'[1]2025年已发货'!C:C</f>
        <v>HRB400E Φ20 9m</v>
      </c>
      <c r="D1122" s="2" t="str">
        <f>'[1]2025年已发货'!D:D</f>
        <v>吨</v>
      </c>
      <c r="E1122" s="2">
        <f>'[1]2025年已发货'!E:E</f>
        <v>18</v>
      </c>
      <c r="F1122" s="4">
        <f>'[1]2025年已发货'!F:F</f>
        <v>45727</v>
      </c>
      <c r="G1122" s="2" t="str">
        <f>'[1]2025年已发货'!G:G</f>
        <v>（中铁北京局-资乐高速6标）四川省乐山市市中区土主镇资乐高速TJ6标项目试验室</v>
      </c>
      <c r="H1122" s="2" t="str">
        <f>'[1]2025年已发货'!H:H</f>
        <v>刘岩</v>
      </c>
      <c r="I1122" s="2">
        <f>'[1]2025年已发货'!I:I</f>
        <v>18543566469</v>
      </c>
      <c r="J1122" s="2" vm="1" t="e">
        <f>_xlfn._xlws.FILTER(辅助信息!D:D,辅助信息!G:G=G1122)</f>
        <v>#VALUE!</v>
      </c>
    </row>
    <row r="1123" spans="1:10">
      <c r="A1123" s="2" t="str">
        <f>'[1]2025年已发货'!A:A</f>
        <v>德胜</v>
      </c>
      <c r="B1123" s="2" t="str">
        <f>'[1]2025年已发货'!B:B</f>
        <v>螺纹钢</v>
      </c>
      <c r="C1123" s="2" t="str">
        <f>'[1]2025年已发货'!C:C</f>
        <v>HRB400E Φ32 12m</v>
      </c>
      <c r="D1123" s="2" t="str">
        <f>'[1]2025年已发货'!D:D</f>
        <v>吨</v>
      </c>
      <c r="E1123" s="2">
        <f>'[1]2025年已发货'!E:E</f>
        <v>35</v>
      </c>
      <c r="F1123" s="4">
        <f>'[1]2025年已发货'!F:F</f>
        <v>45727</v>
      </c>
      <c r="G1123" s="2" t="str">
        <f>'[1]2025年已发货'!G:G</f>
        <v>（中铁北京局-资乐高速6标）四川省乐山市市中区土主镇资乐高速TJ6标项目试验室</v>
      </c>
      <c r="H1123" s="2" t="str">
        <f>'[1]2025年已发货'!H:H</f>
        <v>刘岩</v>
      </c>
      <c r="I1123" s="2">
        <f>'[1]2025年已发货'!I:I</f>
        <v>18543566469</v>
      </c>
      <c r="J1123" s="2" vm="1" t="e">
        <f>_xlfn._xlws.FILTER(辅助信息!D:D,辅助信息!G:G=G1123)</f>
        <v>#VALUE!</v>
      </c>
    </row>
    <row r="1124" spans="1:10">
      <c r="A1124" s="2" t="str">
        <f>'[1]2025年已发货'!A:A</f>
        <v>德胜</v>
      </c>
      <c r="B1124" s="2" t="str">
        <f>'[1]2025年已发货'!B:B</f>
        <v>螺纹钢</v>
      </c>
      <c r="C1124" s="2" t="str">
        <f>'[1]2025年已发货'!C:C</f>
        <v>HRB400E Φ12 9m</v>
      </c>
      <c r="D1124" s="2" t="str">
        <f>'[1]2025年已发货'!D:D</f>
        <v>吨</v>
      </c>
      <c r="E1124" s="2">
        <f>'[1]2025年已发货'!E:E</f>
        <v>12</v>
      </c>
      <c r="F1124" s="4">
        <f>'[1]2025年已发货'!F:F</f>
        <v>45727</v>
      </c>
      <c r="G1124" s="2" t="str">
        <f>'[1]2025年已发货'!G:G</f>
        <v>（五局乐山机场项目）乐山市五通桥区冠英镇</v>
      </c>
      <c r="H1124" s="2" t="str">
        <f>'[1]2025年已发货'!H:H</f>
        <v>王思思</v>
      </c>
      <c r="I1124" s="2">
        <f>'[1]2025年已发货'!I:I</f>
        <v>18973190156</v>
      </c>
      <c r="J1124" s="2" vm="1" t="e">
        <f>_xlfn._xlws.FILTER(辅助信息!D:D,辅助信息!G:G=G1124)</f>
        <v>#VALUE!</v>
      </c>
    </row>
    <row r="1125" spans="1:10">
      <c r="A1125" s="2" t="str">
        <f>'[1]2025年已发货'!A:A</f>
        <v>德胜</v>
      </c>
      <c r="B1125" s="2" t="str">
        <f>'[1]2025年已发货'!B:B</f>
        <v>螺纹钢</v>
      </c>
      <c r="C1125" s="2" t="str">
        <f>'[1]2025年已发货'!C:C</f>
        <v>HRB400E Φ14 9m</v>
      </c>
      <c r="D1125" s="2" t="str">
        <f>'[1]2025年已发货'!D:D</f>
        <v>吨</v>
      </c>
      <c r="E1125" s="2">
        <f>'[1]2025年已发货'!E:E</f>
        <v>10.2</v>
      </c>
      <c r="F1125" s="4">
        <f>'[1]2025年已发货'!F:F</f>
        <v>45727</v>
      </c>
      <c r="G1125" s="2" t="str">
        <f>'[1]2025年已发货'!G:G</f>
        <v>（五局乐山机场项目）乐山市五通桥区冠英镇</v>
      </c>
      <c r="H1125" s="2" t="str">
        <f>'[1]2025年已发货'!H:H</f>
        <v>王思思</v>
      </c>
      <c r="I1125" s="2">
        <f>'[1]2025年已发货'!I:I</f>
        <v>18973190156</v>
      </c>
      <c r="J1125" s="2" vm="1" t="e">
        <f>_xlfn._xlws.FILTER(辅助信息!D:D,辅助信息!G:G=G1125)</f>
        <v>#VALUE!</v>
      </c>
    </row>
    <row r="1126" spans="1:10">
      <c r="A1126" s="2" t="str">
        <f>'[1]2025年已发货'!A:A</f>
        <v>德胜</v>
      </c>
      <c r="B1126" s="2" t="str">
        <f>'[1]2025年已发货'!B:B</f>
        <v>螺纹钢</v>
      </c>
      <c r="C1126" s="2" t="str">
        <f>'[1]2025年已发货'!C:C</f>
        <v>HRB400E Φ18 9m</v>
      </c>
      <c r="D1126" s="2" t="str">
        <f>'[1]2025年已发货'!D:D</f>
        <v>吨</v>
      </c>
      <c r="E1126" s="2">
        <f>'[1]2025年已发货'!E:E</f>
        <v>12</v>
      </c>
      <c r="F1126" s="4">
        <f>'[1]2025年已发货'!F:F</f>
        <v>45727</v>
      </c>
      <c r="G1126" s="2" t="str">
        <f>'[1]2025年已发货'!G:G</f>
        <v>（五局乐山机场项目）乐山市五通桥区冠英镇</v>
      </c>
      <c r="H1126" s="2" t="str">
        <f>'[1]2025年已发货'!H:H</f>
        <v>王思思</v>
      </c>
      <c r="I1126" s="2">
        <f>'[1]2025年已发货'!I:I</f>
        <v>18973190156</v>
      </c>
      <c r="J1126" s="2" vm="1" t="e">
        <f>_xlfn._xlws.FILTER(辅助信息!D:D,辅助信息!G:G=G1126)</f>
        <v>#VALUE!</v>
      </c>
    </row>
    <row r="1127" spans="1:10">
      <c r="A1127" s="2" t="str">
        <f>'[1]2025年已发货'!A:A</f>
        <v>德胜</v>
      </c>
      <c r="B1127" s="2" t="str">
        <f>'[1]2025年已发货'!B:B</f>
        <v>螺纹钢</v>
      </c>
      <c r="C1127" s="2" t="str">
        <f>'[1]2025年已发货'!C:C</f>
        <v>HRB400E Φ18 9m</v>
      </c>
      <c r="D1127" s="2" t="str">
        <f>'[1]2025年已发货'!D:D</f>
        <v>吨</v>
      </c>
      <c r="E1127" s="2">
        <f>'[1]2025年已发货'!E:E</f>
        <v>18</v>
      </c>
      <c r="F1127" s="4">
        <f>'[1]2025年已发货'!F:F</f>
        <v>45727</v>
      </c>
      <c r="G1127" s="2" t="str">
        <f>'[1]2025年已发货'!G:G</f>
        <v>（五局乐山机场项目）乐山市五通桥区冠英镇</v>
      </c>
      <c r="H1127" s="2" t="str">
        <f>'[1]2025年已发货'!H:H</f>
        <v>王思思</v>
      </c>
      <c r="I1127" s="2">
        <f>'[1]2025年已发货'!I:I</f>
        <v>18973190156</v>
      </c>
      <c r="J1127" s="2" vm="1" t="e">
        <f>_xlfn._xlws.FILTER(辅助信息!D:D,辅助信息!G:G=G1127)</f>
        <v>#VALUE!</v>
      </c>
    </row>
    <row r="1128" spans="1:10">
      <c r="A1128" s="2" t="str">
        <f>'[1]2025年已发货'!A:A</f>
        <v>德胜</v>
      </c>
      <c r="B1128" s="2" t="str">
        <f>'[1]2025年已发货'!B:B</f>
        <v>螺纹钢</v>
      </c>
      <c r="C1128" s="2" t="str">
        <f>'[1]2025年已发货'!C:C</f>
        <v>HRB400E Φ12 9m</v>
      </c>
      <c r="D1128" s="2" t="str">
        <f>'[1]2025年已发货'!D:D</f>
        <v>吨</v>
      </c>
      <c r="E1128" s="2">
        <f>'[1]2025年已发货'!E:E</f>
        <v>18</v>
      </c>
      <c r="F1128" s="4">
        <f>'[1]2025年已发货'!F:F</f>
        <v>45727</v>
      </c>
      <c r="G1128" s="2" t="str">
        <f>'[1]2025年已发货'!G:G</f>
        <v>（五局乐山机场项目）乐山市五通桥区冠英镇</v>
      </c>
      <c r="H1128" s="2" t="str">
        <f>'[1]2025年已发货'!H:H</f>
        <v>王思思</v>
      </c>
      <c r="I1128" s="2">
        <f>'[1]2025年已发货'!I:I</f>
        <v>18973190156</v>
      </c>
      <c r="J1128" s="2" vm="1" t="e">
        <f>_xlfn._xlws.FILTER(辅助信息!D:D,辅助信息!G:G=G1128)</f>
        <v>#VALUE!</v>
      </c>
    </row>
    <row r="1129" spans="1:10">
      <c r="A1129" s="2" t="str">
        <f>'[1]2025年已发货'!A:A</f>
        <v>成实</v>
      </c>
      <c r="B1129" s="2" t="str">
        <f>'[1]2025年已发货'!B:B</f>
        <v>盘螺</v>
      </c>
      <c r="C1129" s="2" t="str">
        <f>'[1]2025年已发货'!C:C</f>
        <v>HRB400EФ6</v>
      </c>
      <c r="D1129" s="2" t="str">
        <f>'[1]2025年已发货'!D:D</f>
        <v>吨</v>
      </c>
      <c r="E1129" s="2">
        <f>'[1]2025年已发货'!E:E</f>
        <v>2</v>
      </c>
      <c r="F1129" s="4">
        <f>'[1]2025年已发货'!F:F</f>
        <v>45727</v>
      </c>
      <c r="G1129" s="2" t="str">
        <f>'[1]2025年已发货'!G:G</f>
        <v>（中核中原-温江北林医养综合体项目）四川省成都市温江区万春大道第三人民医院东</v>
      </c>
      <c r="H1129" s="2" t="str">
        <f>'[1]2025年已发货'!H:H</f>
        <v>蔡杰</v>
      </c>
      <c r="I1129" s="2">
        <f>'[1]2025年已发货'!I:I</f>
        <v>18875129329</v>
      </c>
      <c r="J1129" s="2" vm="1" t="e">
        <f>_xlfn._xlws.FILTER(辅助信息!D:D,辅助信息!G:G=G1129)</f>
        <v>#VALUE!</v>
      </c>
    </row>
    <row r="1130" spans="1:10">
      <c r="A1130" s="2" t="str">
        <f>'[1]2025年已发货'!A:A</f>
        <v>成实</v>
      </c>
      <c r="B1130" s="2" t="str">
        <f>'[1]2025年已发货'!B:B</f>
        <v>盘螺</v>
      </c>
      <c r="C1130" s="2" t="str">
        <f>'[1]2025年已发货'!C:C</f>
        <v>HRB400EФ8</v>
      </c>
      <c r="D1130" s="2" t="str">
        <f>'[1]2025年已发货'!D:D</f>
        <v>吨</v>
      </c>
      <c r="E1130" s="2">
        <f>'[1]2025年已发货'!E:E</f>
        <v>2</v>
      </c>
      <c r="F1130" s="4">
        <f>'[1]2025年已发货'!F:F</f>
        <v>45727</v>
      </c>
      <c r="G1130" s="2" t="str">
        <f>'[1]2025年已发货'!G:G</f>
        <v>（中核中原-温江北林医养综合体项目）四川省成都市温江区万春大道第三人民医院东</v>
      </c>
      <c r="H1130" s="2" t="str">
        <f>'[1]2025年已发货'!H:H</f>
        <v>蔡杰</v>
      </c>
      <c r="I1130" s="2">
        <f>'[1]2025年已发货'!I:I</f>
        <v>18875129329</v>
      </c>
      <c r="J1130" s="2" vm="1" t="e">
        <f>_xlfn._xlws.FILTER(辅助信息!D:D,辅助信息!G:G=G1130)</f>
        <v>#VALUE!</v>
      </c>
    </row>
    <row r="1131" spans="1:10">
      <c r="A1131" s="2" t="str">
        <f>'[1]2025年已发货'!A:A</f>
        <v>成实</v>
      </c>
      <c r="B1131" s="2" t="str">
        <f>'[1]2025年已发货'!B:B</f>
        <v>盘螺</v>
      </c>
      <c r="C1131" s="2" t="str">
        <f>'[1]2025年已发货'!C:C</f>
        <v>HRB400EФ10</v>
      </c>
      <c r="D1131" s="2" t="str">
        <f>'[1]2025年已发货'!D:D</f>
        <v>吨</v>
      </c>
      <c r="E1131" s="2">
        <f>'[1]2025年已发货'!E:E</f>
        <v>6</v>
      </c>
      <c r="F1131" s="4">
        <f>'[1]2025年已发货'!F:F</f>
        <v>45727</v>
      </c>
      <c r="G1131" s="2" t="str">
        <f>'[1]2025年已发货'!G:G</f>
        <v>（中核中原-温江北林医养综合体项目）四川省成都市温江区万春大道第三人民医院东</v>
      </c>
      <c r="H1131" s="2" t="str">
        <f>'[1]2025年已发货'!H:H</f>
        <v>蔡杰</v>
      </c>
      <c r="I1131" s="2">
        <f>'[1]2025年已发货'!I:I</f>
        <v>18875129329</v>
      </c>
      <c r="J1131" s="2" vm="1" t="e">
        <f>_xlfn._xlws.FILTER(辅助信息!D:D,辅助信息!G:G=G1131)</f>
        <v>#VALUE!</v>
      </c>
    </row>
    <row r="1132" spans="1:10">
      <c r="A1132" s="2" t="str">
        <f>'[1]2025年已发货'!A:A</f>
        <v>成实</v>
      </c>
      <c r="B1132" s="2" t="str">
        <f>'[1]2025年已发货'!B:B</f>
        <v>螺纹钢</v>
      </c>
      <c r="C1132" s="2" t="str">
        <f>'[1]2025年已发货'!C:C</f>
        <v>HRB400EФ12*9m</v>
      </c>
      <c r="D1132" s="2" t="str">
        <f>'[1]2025年已发货'!D:D</f>
        <v>吨</v>
      </c>
      <c r="E1132" s="2">
        <f>'[1]2025年已发货'!E:E</f>
        <v>4</v>
      </c>
      <c r="F1132" s="4">
        <f>'[1]2025年已发货'!F:F</f>
        <v>45727</v>
      </c>
      <c r="G1132" s="2" t="str">
        <f>'[1]2025年已发货'!G:G</f>
        <v>（中核中原-温江北林医养综合体项目）四川省成都市温江区万春大道第三人民医院东</v>
      </c>
      <c r="H1132" s="2" t="str">
        <f>'[1]2025年已发货'!H:H</f>
        <v>蔡杰</v>
      </c>
      <c r="I1132" s="2">
        <f>'[1]2025年已发货'!I:I</f>
        <v>18875129329</v>
      </c>
      <c r="J1132" s="2" vm="1" t="e">
        <f>_xlfn._xlws.FILTER(辅助信息!D:D,辅助信息!G:G=G1132)</f>
        <v>#VALUE!</v>
      </c>
    </row>
    <row r="1133" spans="1:10">
      <c r="A1133" s="2" t="str">
        <f>'[1]2025年已发货'!A:A</f>
        <v>成实</v>
      </c>
      <c r="B1133" s="2" t="str">
        <f>'[1]2025年已发货'!B:B</f>
        <v>螺纹钢</v>
      </c>
      <c r="C1133" s="2" t="str">
        <f>'[1]2025年已发货'!C:C</f>
        <v>HRB400EФ20*9m</v>
      </c>
      <c r="D1133" s="2" t="str">
        <f>'[1]2025年已发货'!D:D</f>
        <v>吨</v>
      </c>
      <c r="E1133" s="2">
        <f>'[1]2025年已发货'!E:E</f>
        <v>2</v>
      </c>
      <c r="F1133" s="4">
        <f>'[1]2025年已发货'!F:F</f>
        <v>45727</v>
      </c>
      <c r="G1133" s="2" t="str">
        <f>'[1]2025年已发货'!G:G</f>
        <v>（中核中原-温江北林医养综合体项目）四川省成都市温江区万春大道第三人民医院东</v>
      </c>
      <c r="H1133" s="2" t="str">
        <f>'[1]2025年已发货'!H:H</f>
        <v>蔡杰</v>
      </c>
      <c r="I1133" s="2">
        <f>'[1]2025年已发货'!I:I</f>
        <v>18875129329</v>
      </c>
      <c r="J1133" s="2" vm="1" t="e">
        <f>_xlfn._xlws.FILTER(辅助信息!D:D,辅助信息!G:G=G1133)</f>
        <v>#VALUE!</v>
      </c>
    </row>
    <row r="1134" spans="1:10">
      <c r="A1134" s="2" t="str">
        <f>'[1]2025年已发货'!A:A</f>
        <v>成实</v>
      </c>
      <c r="B1134" s="2" t="str">
        <f>'[1]2025年已发货'!B:B</f>
        <v>螺纹钢</v>
      </c>
      <c r="C1134" s="2" t="str">
        <f>'[1]2025年已发货'!C:C</f>
        <v>HRB400EФ22*9m</v>
      </c>
      <c r="D1134" s="2" t="str">
        <f>'[1]2025年已发货'!D:D</f>
        <v>吨</v>
      </c>
      <c r="E1134" s="2">
        <f>'[1]2025年已发货'!E:E</f>
        <v>4</v>
      </c>
      <c r="F1134" s="4">
        <f>'[1]2025年已发货'!F:F</f>
        <v>45727</v>
      </c>
      <c r="G1134" s="2" t="str">
        <f>'[1]2025年已发货'!G:G</f>
        <v>（中核中原-温江北林医养综合体项目）四川省成都市温江区万春大道第三人民医院东</v>
      </c>
      <c r="H1134" s="2" t="str">
        <f>'[1]2025年已发货'!H:H</f>
        <v>蔡杰</v>
      </c>
      <c r="I1134" s="2">
        <f>'[1]2025年已发货'!I:I</f>
        <v>18875129329</v>
      </c>
      <c r="J1134" s="2" vm="1" t="e">
        <f>_xlfn._xlws.FILTER(辅助信息!D:D,辅助信息!G:G=G1134)</f>
        <v>#VALUE!</v>
      </c>
    </row>
    <row r="1135" spans="1:10">
      <c r="A1135" s="2" t="str">
        <f>'[1]2025年已发货'!A:A</f>
        <v>成实</v>
      </c>
      <c r="B1135" s="2" t="str">
        <f>'[1]2025年已发货'!B:B</f>
        <v>螺纹钢</v>
      </c>
      <c r="C1135" s="2" t="str">
        <f>'[1]2025年已发货'!C:C</f>
        <v>HRB400EФ25*9m</v>
      </c>
      <c r="D1135" s="2" t="str">
        <f>'[1]2025年已发货'!D:D</f>
        <v>吨</v>
      </c>
      <c r="E1135" s="2">
        <f>'[1]2025年已发货'!E:E</f>
        <v>8</v>
      </c>
      <c r="F1135" s="4">
        <f>'[1]2025年已发货'!F:F</f>
        <v>45727</v>
      </c>
      <c r="G1135" s="2" t="str">
        <f>'[1]2025年已发货'!G:G</f>
        <v>（中核中原-温江北林医养综合体项目）四川省成都市温江区万春大道第三人民医院东</v>
      </c>
      <c r="H1135" s="2" t="str">
        <f>'[1]2025年已发货'!H:H</f>
        <v>蔡杰</v>
      </c>
      <c r="I1135" s="2">
        <f>'[1]2025年已发货'!I:I</f>
        <v>18875129329</v>
      </c>
      <c r="J1135" s="2" vm="1" t="e">
        <f>_xlfn._xlws.FILTER(辅助信息!D:D,辅助信息!G:G=G1135)</f>
        <v>#VALUE!</v>
      </c>
    </row>
    <row r="1136" spans="1:10">
      <c r="A1136" s="2" t="str">
        <f>'[1]2025年已发货'!A:A</f>
        <v>成实</v>
      </c>
      <c r="B1136" s="2" t="str">
        <f>'[1]2025年已发货'!B:B</f>
        <v>螺纹钢</v>
      </c>
      <c r="C1136" s="2" t="str">
        <f>'[1]2025年已发货'!C:C</f>
        <v>HRB500EФ12*9m</v>
      </c>
      <c r="D1136" s="2" t="str">
        <f>'[1]2025年已发货'!D:D</f>
        <v>吨</v>
      </c>
      <c r="E1136" s="2">
        <f>'[1]2025年已发货'!E:E</f>
        <v>6</v>
      </c>
      <c r="F1136" s="4">
        <f>'[1]2025年已发货'!F:F</f>
        <v>45727</v>
      </c>
      <c r="G1136" s="2" t="str">
        <f>'[1]2025年已发货'!G:G</f>
        <v>（中核中原-温江北林医养综合体项目）四川省成都市温江区万春大道第三人民医院东</v>
      </c>
      <c r="H1136" s="2" t="str">
        <f>'[1]2025年已发货'!H:H</f>
        <v>蔡杰</v>
      </c>
      <c r="I1136" s="2">
        <f>'[1]2025年已发货'!I:I</f>
        <v>18875129329</v>
      </c>
      <c r="J1136" s="2" vm="1" t="e">
        <f>_xlfn._xlws.FILTER(辅助信息!D:D,辅助信息!G:G=G1136)</f>
        <v>#VALUE!</v>
      </c>
    </row>
    <row r="1137" spans="1:10">
      <c r="A1137" s="2" t="str">
        <f>'[1]2025年已发货'!A:A</f>
        <v>成实</v>
      </c>
      <c r="B1137" s="2" t="str">
        <f>'[1]2025年已发货'!B:B</f>
        <v>螺纹钢</v>
      </c>
      <c r="C1137" s="2" t="str">
        <f>'[1]2025年已发货'!C:C</f>
        <v>HRB500EФ14*9m</v>
      </c>
      <c r="D1137" s="2" t="str">
        <f>'[1]2025年已发货'!D:D</f>
        <v>吨</v>
      </c>
      <c r="E1137" s="2">
        <f>'[1]2025年已发货'!E:E</f>
        <v>2</v>
      </c>
      <c r="F1137" s="4">
        <f>'[1]2025年已发货'!F:F</f>
        <v>45727</v>
      </c>
      <c r="G1137" s="2" t="str">
        <f>'[1]2025年已发货'!G:G</f>
        <v>（中核中原-温江北林医养综合体项目）四川省成都市温江区万春大道第三人民医院东</v>
      </c>
      <c r="H1137" s="2" t="str">
        <f>'[1]2025年已发货'!H:H</f>
        <v>蔡杰</v>
      </c>
      <c r="I1137" s="2">
        <f>'[1]2025年已发货'!I:I</f>
        <v>18875129329</v>
      </c>
      <c r="J1137" s="2" vm="1" t="e">
        <f>_xlfn._xlws.FILTER(辅助信息!D:D,辅助信息!G:G=G1137)</f>
        <v>#VALUE!</v>
      </c>
    </row>
    <row r="1138" spans="1:10">
      <c r="A1138" s="2" t="str">
        <f>'[1]2025年已发货'!A:A</f>
        <v>成实</v>
      </c>
      <c r="B1138" s="2" t="str">
        <f>'[1]2025年已发货'!B:B</f>
        <v>螺纹钢</v>
      </c>
      <c r="C1138" s="2" t="str">
        <f>'[1]2025年已发货'!C:C</f>
        <v>HRB500EФ16*9m</v>
      </c>
      <c r="D1138" s="2" t="str">
        <f>'[1]2025年已发货'!D:D</f>
        <v>吨</v>
      </c>
      <c r="E1138" s="2">
        <f>'[1]2025年已发货'!E:E</f>
        <v>2</v>
      </c>
      <c r="F1138" s="4">
        <f>'[1]2025年已发货'!F:F</f>
        <v>45727</v>
      </c>
      <c r="G1138" s="2" t="str">
        <f>'[1]2025年已发货'!G:G</f>
        <v>（中核中原-温江北林医养综合体项目）四川省成都市温江区万春大道第三人民医院东</v>
      </c>
      <c r="H1138" s="2" t="str">
        <f>'[1]2025年已发货'!H:H</f>
        <v>蔡杰</v>
      </c>
      <c r="I1138" s="2">
        <f>'[1]2025年已发货'!I:I</f>
        <v>18875129329</v>
      </c>
      <c r="J1138" s="2" vm="1" t="e">
        <f>_xlfn._xlws.FILTER(辅助信息!D:D,辅助信息!G:G=G1138)</f>
        <v>#VALUE!</v>
      </c>
    </row>
    <row r="1139" spans="1:10">
      <c r="A1139" s="2" t="str">
        <f>'[1]2025年已发货'!A:A</f>
        <v>成实</v>
      </c>
      <c r="B1139" s="2" t="str">
        <f>'[1]2025年已发货'!B:B</f>
        <v>螺纹钢</v>
      </c>
      <c r="C1139" s="2" t="str">
        <f>'[1]2025年已发货'!C:C</f>
        <v>HRB500EФ18*9m</v>
      </c>
      <c r="D1139" s="2" t="str">
        <f>'[1]2025年已发货'!D:D</f>
        <v>吨</v>
      </c>
      <c r="E1139" s="2">
        <f>'[1]2025年已发货'!E:E</f>
        <v>2</v>
      </c>
      <c r="F1139" s="4">
        <f>'[1]2025年已发货'!F:F</f>
        <v>45727</v>
      </c>
      <c r="G1139" s="2" t="str">
        <f>'[1]2025年已发货'!G:G</f>
        <v>（中核中原-温江北林医养综合体项目）四川省成都市温江区万春大道第三人民医院东</v>
      </c>
      <c r="H1139" s="2" t="str">
        <f>'[1]2025年已发货'!H:H</f>
        <v>蔡杰</v>
      </c>
      <c r="I1139" s="2">
        <f>'[1]2025年已发货'!I:I</f>
        <v>18875129329</v>
      </c>
      <c r="J1139" s="2" vm="1" t="e">
        <f>_xlfn._xlws.FILTER(辅助信息!D:D,辅助信息!G:G=G1139)</f>
        <v>#VALUE!</v>
      </c>
    </row>
    <row r="1140" spans="1:10">
      <c r="A1140" s="2" t="str">
        <f>'[1]2025年已发货'!A:A</f>
        <v>成实</v>
      </c>
      <c r="B1140" s="2" t="str">
        <f>'[1]2025年已发货'!B:B</f>
        <v>螺纹钢</v>
      </c>
      <c r="C1140" s="2" t="str">
        <f>'[1]2025年已发货'!C:C</f>
        <v>HRB500EФ20*9m</v>
      </c>
      <c r="D1140" s="2" t="str">
        <f>'[1]2025年已发货'!D:D</f>
        <v>吨</v>
      </c>
      <c r="E1140" s="2">
        <f>'[1]2025年已发货'!E:E</f>
        <v>2</v>
      </c>
      <c r="F1140" s="4">
        <f>'[1]2025年已发货'!F:F</f>
        <v>45727</v>
      </c>
      <c r="G1140" s="2" t="str">
        <f>'[1]2025年已发货'!G:G</f>
        <v>（中核中原-温江北林医养综合体项目）四川省成都市温江区万春大道第三人民医院东</v>
      </c>
      <c r="H1140" s="2" t="str">
        <f>'[1]2025年已发货'!H:H</f>
        <v>蔡杰</v>
      </c>
      <c r="I1140" s="2">
        <f>'[1]2025年已发货'!I:I</f>
        <v>18875129329</v>
      </c>
      <c r="J1140" s="2" vm="1" t="e">
        <f>_xlfn._xlws.FILTER(辅助信息!D:D,辅助信息!G:G=G1140)</f>
        <v>#VALUE!</v>
      </c>
    </row>
    <row r="1141" spans="1:10">
      <c r="A1141" s="2" t="str">
        <f>'[1]2025年已发货'!A:A</f>
        <v>成实</v>
      </c>
      <c r="B1141" s="2" t="str">
        <f>'[1]2025年已发货'!B:B</f>
        <v>螺纹钢</v>
      </c>
      <c r="C1141" s="2" t="str">
        <f>'[1]2025年已发货'!C:C</f>
        <v>HRB500EФ20*12m</v>
      </c>
      <c r="D1141" s="2" t="str">
        <f>'[1]2025年已发货'!D:D</f>
        <v>吨</v>
      </c>
      <c r="E1141" s="2">
        <f>'[1]2025年已发货'!E:E</f>
        <v>4</v>
      </c>
      <c r="F1141" s="4">
        <f>'[1]2025年已发货'!F:F</f>
        <v>45727</v>
      </c>
      <c r="G1141" s="2" t="str">
        <f>'[1]2025年已发货'!G:G</f>
        <v>（中核中原-温江北林医养综合体项目）四川省成都市温江区万春大道第三人民医院东</v>
      </c>
      <c r="H1141" s="2" t="str">
        <f>'[1]2025年已发货'!H:H</f>
        <v>蔡杰</v>
      </c>
      <c r="I1141" s="2">
        <f>'[1]2025年已发货'!I:I</f>
        <v>18875129329</v>
      </c>
      <c r="J1141" s="2" vm="1" t="e">
        <f>_xlfn._xlws.FILTER(辅助信息!D:D,辅助信息!G:G=G1141)</f>
        <v>#VALUE!</v>
      </c>
    </row>
    <row r="1142" spans="1:10">
      <c r="A1142" s="2" t="str">
        <f>'[1]2025年已发货'!A:A</f>
        <v>成实</v>
      </c>
      <c r="B1142" s="2" t="str">
        <f>'[1]2025年已发货'!B:B</f>
        <v>螺纹钢</v>
      </c>
      <c r="C1142" s="2" t="str">
        <f>'[1]2025年已发货'!C:C</f>
        <v>HRB500EФ22*9m</v>
      </c>
      <c r="D1142" s="2" t="str">
        <f>'[1]2025年已发货'!D:D</f>
        <v>吨</v>
      </c>
      <c r="E1142" s="2">
        <f>'[1]2025年已发货'!E:E</f>
        <v>2</v>
      </c>
      <c r="F1142" s="4">
        <f>'[1]2025年已发货'!F:F</f>
        <v>45727</v>
      </c>
      <c r="G1142" s="2" t="str">
        <f>'[1]2025年已发货'!G:G</f>
        <v>（中核中原-温江北林医养综合体项目）四川省成都市温江区万春大道第三人民医院东</v>
      </c>
      <c r="H1142" s="2" t="str">
        <f>'[1]2025年已发货'!H:H</f>
        <v>蔡杰</v>
      </c>
      <c r="I1142" s="2">
        <f>'[1]2025年已发货'!I:I</f>
        <v>18875129329</v>
      </c>
      <c r="J1142" s="2" vm="1" t="e">
        <f>_xlfn._xlws.FILTER(辅助信息!D:D,辅助信息!G:G=G1142)</f>
        <v>#VALUE!</v>
      </c>
    </row>
    <row r="1143" spans="1:10">
      <c r="A1143" s="2" t="str">
        <f>'[1]2025年已发货'!A:A</f>
        <v>成实</v>
      </c>
      <c r="B1143" s="2" t="str">
        <f>'[1]2025年已发货'!B:B</f>
        <v>螺纹钢</v>
      </c>
      <c r="C1143" s="2" t="str">
        <f>'[1]2025年已发货'!C:C</f>
        <v>HRB500EФ22*12m</v>
      </c>
      <c r="D1143" s="2" t="str">
        <f>'[1]2025年已发货'!D:D</f>
        <v>吨</v>
      </c>
      <c r="E1143" s="2">
        <f>'[1]2025年已发货'!E:E</f>
        <v>4</v>
      </c>
      <c r="F1143" s="4">
        <f>'[1]2025年已发货'!F:F</f>
        <v>45727</v>
      </c>
      <c r="G1143" s="2" t="str">
        <f>'[1]2025年已发货'!G:G</f>
        <v>（中核中原-温江北林医养综合体项目）四川省成都市温江区万春大道第三人民医院东</v>
      </c>
      <c r="H1143" s="2" t="str">
        <f>'[1]2025年已发货'!H:H</f>
        <v>蔡杰</v>
      </c>
      <c r="I1143" s="2">
        <f>'[1]2025年已发货'!I:I</f>
        <v>18875129329</v>
      </c>
      <c r="J1143" s="2" vm="1" t="e">
        <f>_xlfn._xlws.FILTER(辅助信息!D:D,辅助信息!G:G=G1143)</f>
        <v>#VALUE!</v>
      </c>
    </row>
    <row r="1144" spans="1:10">
      <c r="A1144" s="2" t="str">
        <f>'[1]2025年已发货'!A:A</f>
        <v>成实</v>
      </c>
      <c r="B1144" s="2" t="str">
        <f>'[1]2025年已发货'!B:B</f>
        <v>螺纹钢</v>
      </c>
      <c r="C1144" s="2" t="str">
        <f>'[1]2025年已发货'!C:C</f>
        <v>HRB500EФ25*9m</v>
      </c>
      <c r="D1144" s="2" t="str">
        <f>'[1]2025年已发货'!D:D</f>
        <v>吨</v>
      </c>
      <c r="E1144" s="2">
        <f>'[1]2025年已发货'!E:E</f>
        <v>6</v>
      </c>
      <c r="F1144" s="4">
        <f>'[1]2025年已发货'!F:F</f>
        <v>45727</v>
      </c>
      <c r="G1144" s="2" t="str">
        <f>'[1]2025年已发货'!G:G</f>
        <v>（中核中原-温江北林医养综合体项目）四川省成都市温江区万春大道第三人民医院东</v>
      </c>
      <c r="H1144" s="2" t="str">
        <f>'[1]2025年已发货'!H:H</f>
        <v>蔡杰</v>
      </c>
      <c r="I1144" s="2">
        <f>'[1]2025年已发货'!I:I</f>
        <v>18875129329</v>
      </c>
      <c r="J1144" s="2" vm="1" t="e">
        <f>_xlfn._xlws.FILTER(辅助信息!D:D,辅助信息!G:G=G1144)</f>
        <v>#VALUE!</v>
      </c>
    </row>
    <row r="1145" spans="1:10">
      <c r="A1145" s="2" t="str">
        <f>'[1]2025年已发货'!A:A</f>
        <v>成实</v>
      </c>
      <c r="B1145" s="2" t="str">
        <f>'[1]2025年已发货'!B:B</f>
        <v>螺纹钢</v>
      </c>
      <c r="C1145" s="2" t="str">
        <f>'[1]2025年已发货'!C:C</f>
        <v>HRB500EФ25*12m</v>
      </c>
      <c r="D1145" s="2" t="str">
        <f>'[1]2025年已发货'!D:D</f>
        <v>吨</v>
      </c>
      <c r="E1145" s="2">
        <f>'[1]2025年已发货'!E:E</f>
        <v>12</v>
      </c>
      <c r="F1145" s="4">
        <f>'[1]2025年已发货'!F:F</f>
        <v>45727</v>
      </c>
      <c r="G1145" s="2" t="str">
        <f>'[1]2025年已发货'!G:G</f>
        <v>（中核中原-温江北林医养综合体项目）四川省成都市温江区万春大道第三人民医院东</v>
      </c>
      <c r="H1145" s="2" t="str">
        <f>'[1]2025年已发货'!H:H</f>
        <v>蔡杰</v>
      </c>
      <c r="I1145" s="2">
        <f>'[1]2025年已发货'!I:I</f>
        <v>18875129329</v>
      </c>
      <c r="J1145" s="2" vm="1" t="e">
        <f>_xlfn._xlws.FILTER(辅助信息!D:D,辅助信息!G:G=G1145)</f>
        <v>#VALUE!</v>
      </c>
    </row>
    <row r="1146" spans="1:10">
      <c r="A1146" s="2" t="str">
        <f>'[1]2025年已发货'!A:A</f>
        <v>晋邦</v>
      </c>
      <c r="B1146" s="2" t="str">
        <f>'[1]2025年已发货'!B:B</f>
        <v>螺纹钢</v>
      </c>
      <c r="C1146" s="2" t="str">
        <f>'[1]2025年已发货'!C:C</f>
        <v>HRB400E Φ12 9m</v>
      </c>
      <c r="D1146" s="2" t="str">
        <f>'[1]2025年已发货'!D:D</f>
        <v>吨</v>
      </c>
      <c r="E1146" s="2">
        <f>'[1]2025年已发货'!E:E</f>
        <v>105</v>
      </c>
      <c r="F1146" s="4">
        <f>'[1]2025年已发货'!F:F</f>
        <v>45727</v>
      </c>
      <c r="G1146" s="2" t="str">
        <f>'[1]2025年已发货'!G:G</f>
        <v>（十九冶-江龙高速一分部）重庆市云阳县X886附近中国十九冶开云高速项目总包部西98米*复兴互通预制梁场</v>
      </c>
      <c r="H1146" s="2" t="str">
        <f>'[1]2025年已发货'!H:H</f>
        <v>吴章红</v>
      </c>
      <c r="I1146" s="2">
        <f>'[1]2025年已发货'!I:I</f>
        <v>18628165772</v>
      </c>
      <c r="J1146" s="2" vm="1" t="e">
        <f>_xlfn._xlws.FILTER(辅助信息!D:D,辅助信息!G:G=G1146)</f>
        <v>#VALUE!</v>
      </c>
    </row>
    <row r="1147" spans="1:10">
      <c r="A1147" s="2" t="str">
        <f>'[1]2025年已发货'!A:A</f>
        <v>晋邦</v>
      </c>
      <c r="B1147" s="2" t="str">
        <f>'[1]2025年已发货'!B:B</f>
        <v>螺纹钢</v>
      </c>
      <c r="C1147" s="2" t="str">
        <f>'[1]2025年已发货'!C:C</f>
        <v>HRB400E Φ16 9m</v>
      </c>
      <c r="D1147" s="2" t="str">
        <f>'[1]2025年已发货'!D:D</f>
        <v>吨</v>
      </c>
      <c r="E1147" s="2">
        <f>'[1]2025年已发货'!E:E</f>
        <v>85</v>
      </c>
      <c r="F1147" s="4">
        <f>'[1]2025年已发货'!F:F</f>
        <v>45727</v>
      </c>
      <c r="G1147" s="2" t="str">
        <f>'[1]2025年已发货'!G:G</f>
        <v>（十九冶-华电重庆奉节）重庆市奉节县康乐镇七星村</v>
      </c>
      <c r="H1147" s="2" t="str">
        <f>'[1]2025年已发货'!H:H</f>
        <v>岑甲乐</v>
      </c>
      <c r="I1147" s="2">
        <f>'[1]2025年已发货'!I:I</f>
        <v>17349037782</v>
      </c>
      <c r="J1147" s="2" vm="1" t="e">
        <f>_xlfn._xlws.FILTER(辅助信息!D:D,辅助信息!G:G=G1147)</f>
        <v>#VALUE!</v>
      </c>
    </row>
    <row r="1148" spans="1:10">
      <c r="A1148" s="2" t="str">
        <f>'[1]2025年已发货'!A:A</f>
        <v>晋邦</v>
      </c>
      <c r="B1148" s="2" t="str">
        <f>'[1]2025年已发货'!B:B</f>
        <v>高线</v>
      </c>
      <c r="C1148" s="2" t="str">
        <f>'[1]2025年已发货'!C:C</f>
        <v>HPB300Φ8</v>
      </c>
      <c r="D1148" s="2" t="str">
        <f>'[1]2025年已发货'!D:D</f>
        <v>吨</v>
      </c>
      <c r="E1148" s="2">
        <f>'[1]2025年已发货'!E:E</f>
        <v>16</v>
      </c>
      <c r="F1148" s="4">
        <f>'[1]2025年已发货'!F:F</f>
        <v>45727</v>
      </c>
      <c r="G1148" s="2" t="str">
        <f>'[1]2025年已发货'!G:G</f>
        <v>（十九冶-华电重庆奉节）重庆市奉节县康乐镇七星村</v>
      </c>
      <c r="H1148" s="2" t="str">
        <f>'[1]2025年已发货'!H:H</f>
        <v>岑甲乐</v>
      </c>
      <c r="I1148" s="2">
        <f>'[1]2025年已发货'!I:I</f>
        <v>17349037782</v>
      </c>
      <c r="J1148" s="2" vm="1" t="e">
        <f>_xlfn._xlws.FILTER(辅助信息!D:D,辅助信息!G:G=G1148)</f>
        <v>#VALUE!</v>
      </c>
    </row>
    <row r="1149" spans="1:10">
      <c r="A1149" s="2" t="str">
        <f>'[1]2025年已发货'!A:A</f>
        <v>晋邦</v>
      </c>
      <c r="B1149" s="2" t="str">
        <f>'[1]2025年已发货'!B:B</f>
        <v>螺纹钢</v>
      </c>
      <c r="C1149" s="2" t="str">
        <f>'[1]2025年已发货'!C:C</f>
        <v>HRB400E Φ12 9m</v>
      </c>
      <c r="D1149" s="2" t="str">
        <f>'[1]2025年已发货'!D:D</f>
        <v>吨</v>
      </c>
      <c r="E1149" s="2">
        <f>'[1]2025年已发货'!E:E</f>
        <v>8</v>
      </c>
      <c r="F1149" s="4">
        <f>'[1]2025年已发货'!F:F</f>
        <v>45727</v>
      </c>
      <c r="G1149" s="2" t="str">
        <f>'[1]2025年已发货'!G:G</f>
        <v>（五冶达州国道542项目-一工区桥梁二工段）四川省达州市达川区达川区石梯镇石成村</v>
      </c>
      <c r="H1149" s="2" t="str">
        <f>'[1]2025年已发货'!H:H</f>
        <v>夏树彬</v>
      </c>
      <c r="I1149" s="2">
        <f>'[1]2025年已发货'!I:I</f>
        <v>13518183653</v>
      </c>
      <c r="J1149" s="2" vm="1" t="e">
        <f>_xlfn._xlws.FILTER(辅助信息!D:D,辅助信息!G:G=G1149)</f>
        <v>#VALUE!</v>
      </c>
    </row>
    <row r="1150" spans="1:10">
      <c r="A1150" s="2" t="str">
        <f>'[1]2025年已发货'!A:A</f>
        <v>晋邦</v>
      </c>
      <c r="B1150" s="2" t="str">
        <f>'[1]2025年已发货'!B:B</f>
        <v>螺纹钢</v>
      </c>
      <c r="C1150" s="2" t="str">
        <f>'[1]2025年已发货'!C:C</f>
        <v>HRB400E Φ14 9m</v>
      </c>
      <c r="D1150" s="2" t="str">
        <f>'[1]2025年已发货'!D:D</f>
        <v>吨</v>
      </c>
      <c r="E1150" s="2">
        <f>'[1]2025年已发货'!E:E</f>
        <v>8</v>
      </c>
      <c r="F1150" s="4">
        <f>'[1]2025年已发货'!F:F</f>
        <v>45727</v>
      </c>
      <c r="G1150" s="2" t="str">
        <f>'[1]2025年已发货'!G:G</f>
        <v>（五冶达州国道542项目-一工区桥梁二工段）四川省达州市达川区达川区石梯镇石成村</v>
      </c>
      <c r="H1150" s="2" t="str">
        <f>'[1]2025年已发货'!H:H</f>
        <v>夏树彬</v>
      </c>
      <c r="I1150" s="2">
        <f>'[1]2025年已发货'!I:I</f>
        <v>13518183653</v>
      </c>
      <c r="J1150" s="2" vm="1" t="e">
        <f>_xlfn._xlws.FILTER(辅助信息!D:D,辅助信息!G:G=G1150)</f>
        <v>#VALUE!</v>
      </c>
    </row>
    <row r="1151" spans="1:10">
      <c r="A1151" s="2" t="str">
        <f>'[1]2025年已发货'!A:A</f>
        <v>晋邦</v>
      </c>
      <c r="B1151" s="2" t="str">
        <f>'[1]2025年已发货'!B:B</f>
        <v>螺纹钢</v>
      </c>
      <c r="C1151" s="2" t="str">
        <f>'[1]2025年已发货'!C:C</f>
        <v>HRB400E Φ28 9m</v>
      </c>
      <c r="D1151" s="2" t="str">
        <f>'[1]2025年已发货'!D:D</f>
        <v>吨</v>
      </c>
      <c r="E1151" s="2">
        <f>'[1]2025年已发货'!E:E</f>
        <v>19</v>
      </c>
      <c r="F1151" s="4">
        <f>'[1]2025年已发货'!F:F</f>
        <v>45727</v>
      </c>
      <c r="G1151" s="2" t="str">
        <f>'[1]2025年已发货'!G:G</f>
        <v>（五冶达州国道542项目-一工区桥梁二工段）四川省达州市达川区达川区石梯镇石成村</v>
      </c>
      <c r="H1151" s="2" t="str">
        <f>'[1]2025年已发货'!H:H</f>
        <v>夏树彬</v>
      </c>
      <c r="I1151" s="2">
        <f>'[1]2025年已发货'!I:I</f>
        <v>13518183653</v>
      </c>
      <c r="J1151" s="2" vm="1" t="e">
        <f>_xlfn._xlws.FILTER(辅助信息!D:D,辅助信息!G:G=G1151)</f>
        <v>#VALUE!</v>
      </c>
    </row>
    <row r="1152" spans="1:10">
      <c r="A1152" s="2" t="str">
        <f>'[1]2025年已发货'!A:A</f>
        <v>晋邦</v>
      </c>
      <c r="B1152" s="2" t="str">
        <f>'[1]2025年已发货'!B:B</f>
        <v>螺纹钢</v>
      </c>
      <c r="C1152" s="2" t="str">
        <f>'[1]2025年已发货'!C:C</f>
        <v>HRB400E Φ25 9m</v>
      </c>
      <c r="D1152" s="2" t="str">
        <f>'[1]2025年已发货'!D:D</f>
        <v>吨</v>
      </c>
      <c r="E1152" s="2">
        <f>'[1]2025年已发货'!E:E</f>
        <v>36</v>
      </c>
      <c r="F1152" s="4">
        <f>'[1]2025年已发货'!F:F</f>
        <v>45727</v>
      </c>
      <c r="G1152" s="2" t="str">
        <f>'[1]2025年已发货'!G:G</f>
        <v>（五冶达州国道542项目-三工区路基六工段）四川省达州市达川区赵固镇水文村</v>
      </c>
      <c r="H1152" s="2" t="str">
        <f>'[1]2025年已发货'!H:H</f>
        <v>谭鹏程</v>
      </c>
      <c r="I1152" s="2">
        <f>'[1]2025年已发货'!I:I</f>
        <v>18280895666</v>
      </c>
      <c r="J1152" s="2" vm="1" t="e">
        <f>_xlfn._xlws.FILTER(辅助信息!D:D,辅助信息!G:G=G1152)</f>
        <v>#VALUE!</v>
      </c>
    </row>
    <row r="1153" spans="1:10">
      <c r="A1153" s="2" t="str">
        <f>'[1]2025年已发货'!A:A</f>
        <v>晋邦</v>
      </c>
      <c r="B1153" s="2" t="str">
        <f>'[1]2025年已发货'!B:B</f>
        <v>螺纹钢</v>
      </c>
      <c r="C1153" s="2" t="str">
        <f>'[1]2025年已发货'!C:C</f>
        <v>HRB400E Φ16 9m</v>
      </c>
      <c r="D1153" s="2" t="str">
        <f>'[1]2025年已发货'!D:D</f>
        <v>吨</v>
      </c>
      <c r="E1153" s="2">
        <f>'[1]2025年已发货'!E:E</f>
        <v>6</v>
      </c>
      <c r="F1153" s="4">
        <f>'[1]2025年已发货'!F:F</f>
        <v>45727</v>
      </c>
      <c r="G1153" s="2" t="str">
        <f>'[1]2025年已发货'!G:G</f>
        <v>（五冶达州国道542项目-三工区桥梁3工段）四川省达州市达川区赵固镇水文村原村委会下300米</v>
      </c>
      <c r="H1153" s="2" t="str">
        <f>'[1]2025年已发货'!H:H</f>
        <v>李代茂</v>
      </c>
      <c r="I1153" s="2">
        <f>'[1]2025年已发货'!I:I</f>
        <v>18302833536</v>
      </c>
      <c r="J1153" s="2" vm="1" t="e">
        <f>_xlfn._xlws.FILTER(辅助信息!D:D,辅助信息!G:G=G1153)</f>
        <v>#VALUE!</v>
      </c>
    </row>
    <row r="1154" spans="1:10">
      <c r="A1154" s="2" t="str">
        <f>'[1]2025年已发货'!A:A</f>
        <v>晋邦</v>
      </c>
      <c r="B1154" s="2" t="str">
        <f>'[1]2025年已发货'!B:B</f>
        <v>螺纹钢</v>
      </c>
      <c r="C1154" s="2" t="str">
        <f>'[1]2025年已发货'!C:C</f>
        <v>HRB400E Φ20 9m</v>
      </c>
      <c r="D1154" s="2" t="str">
        <f>'[1]2025年已发货'!D:D</f>
        <v>吨</v>
      </c>
      <c r="E1154" s="2">
        <f>'[1]2025年已发货'!E:E</f>
        <v>6</v>
      </c>
      <c r="F1154" s="4">
        <f>'[1]2025年已发货'!F:F</f>
        <v>45727</v>
      </c>
      <c r="G1154" s="2" t="str">
        <f>'[1]2025年已发货'!G:G</f>
        <v>（五冶达州国道542项目-三工区桥梁3工段）四川省达州市达川区赵固镇水文村原村委会下300米</v>
      </c>
      <c r="H1154" s="2" t="str">
        <f>'[1]2025年已发货'!H:H</f>
        <v>李代茂</v>
      </c>
      <c r="I1154" s="2">
        <f>'[1]2025年已发货'!I:I</f>
        <v>18302833536</v>
      </c>
      <c r="J1154" s="2" vm="1" t="e">
        <f>_xlfn._xlws.FILTER(辅助信息!D:D,辅助信息!G:G=G1154)</f>
        <v>#VALUE!</v>
      </c>
    </row>
    <row r="1155" spans="1:10">
      <c r="A1155" s="2" t="str">
        <f>'[1]2025年已发货'!A:A</f>
        <v>晋邦</v>
      </c>
      <c r="B1155" s="2" t="str">
        <f>'[1]2025年已发货'!B:B</f>
        <v>螺纹钢</v>
      </c>
      <c r="C1155" s="2" t="str">
        <f>'[1]2025年已发货'!C:C</f>
        <v>HRB400E Φ22 9m</v>
      </c>
      <c r="D1155" s="2" t="str">
        <f>'[1]2025年已发货'!D:D</f>
        <v>吨</v>
      </c>
      <c r="E1155" s="2">
        <f>'[1]2025年已发货'!E:E</f>
        <v>9</v>
      </c>
      <c r="F1155" s="4">
        <f>'[1]2025年已发货'!F:F</f>
        <v>45727</v>
      </c>
      <c r="G1155" s="2" t="str">
        <f>'[1]2025年已发货'!G:G</f>
        <v>（五冶达州国道542项目-三工区桥梁3工段）四川省达州市达川区赵固镇水文村原村委会下300米</v>
      </c>
      <c r="H1155" s="2" t="str">
        <f>'[1]2025年已发货'!H:H</f>
        <v>李代茂</v>
      </c>
      <c r="I1155" s="2">
        <f>'[1]2025年已发货'!I:I</f>
        <v>18302833536</v>
      </c>
      <c r="J1155" s="2" vm="1" t="e">
        <f>_xlfn._xlws.FILTER(辅助信息!D:D,辅助信息!G:G=G1155)</f>
        <v>#VALUE!</v>
      </c>
    </row>
    <row r="1156" spans="1:10">
      <c r="A1156" s="2" t="str">
        <f>'[1]2025年已发货'!A:A</f>
        <v>晋邦</v>
      </c>
      <c r="B1156" s="2" t="str">
        <f>'[1]2025年已发货'!B:B</f>
        <v>螺纹钢</v>
      </c>
      <c r="C1156" s="2" t="str">
        <f>'[1]2025年已发货'!C:C</f>
        <v>HRB400E Φ28 9m</v>
      </c>
      <c r="D1156" s="2" t="str">
        <f>'[1]2025年已发货'!D:D</f>
        <v>吨</v>
      </c>
      <c r="E1156" s="2">
        <f>'[1]2025年已发货'!E:E</f>
        <v>54</v>
      </c>
      <c r="F1156" s="4">
        <f>'[1]2025年已发货'!F:F</f>
        <v>45727</v>
      </c>
      <c r="G1156" s="2" t="str">
        <f>'[1]2025年已发货'!G:G</f>
        <v>（五冶达州国道542项目-三工区桥梁3工段）四川省达州市达川区赵固镇水文村原村委会下300米</v>
      </c>
      <c r="H1156" s="2" t="str">
        <f>'[1]2025年已发货'!H:H</f>
        <v>李代茂</v>
      </c>
      <c r="I1156" s="2">
        <f>'[1]2025年已发货'!I:I</f>
        <v>18302833536</v>
      </c>
      <c r="J1156" s="2" vm="1" t="e">
        <f>_xlfn._xlws.FILTER(辅助信息!D:D,辅助信息!G:G=G1156)</f>
        <v>#VALUE!</v>
      </c>
    </row>
    <row r="1157" spans="1:10">
      <c r="A1157" s="2" t="str">
        <f>'[1]2025年已发货'!A:A</f>
        <v>晋邦</v>
      </c>
      <c r="B1157" s="2" t="str">
        <f>'[1]2025年已发货'!B:B</f>
        <v>螺纹钢</v>
      </c>
      <c r="C1157" s="2" t="str">
        <f>'[1]2025年已发货'!C:C</f>
        <v>HRB400E Φ32 9m</v>
      </c>
      <c r="D1157" s="2" t="str">
        <f>'[1]2025年已发货'!D:D</f>
        <v>吨</v>
      </c>
      <c r="E1157" s="2">
        <f>'[1]2025年已发货'!E:E</f>
        <v>30</v>
      </c>
      <c r="F1157" s="4">
        <f>'[1]2025年已发货'!F:F</f>
        <v>45727</v>
      </c>
      <c r="G1157" s="2" t="str">
        <f>'[1]2025年已发货'!G:G</f>
        <v>（五冶达州国道542项目-三工区桥梁3工段）四川省达州市达川区赵固镇水文村原村委会下300米</v>
      </c>
      <c r="H1157" s="2" t="str">
        <f>'[1]2025年已发货'!H:H</f>
        <v>李代茂</v>
      </c>
      <c r="I1157" s="2">
        <f>'[1]2025年已发货'!I:I</f>
        <v>18302833536</v>
      </c>
      <c r="J1157" s="2" vm="1" t="e">
        <f>_xlfn._xlws.FILTER(辅助信息!D:D,辅助信息!G:G=G1157)</f>
        <v>#VALUE!</v>
      </c>
    </row>
    <row r="1158" spans="1:10">
      <c r="A1158" s="2" t="str">
        <f>'[1]2025年已发货'!A:A</f>
        <v>晋邦</v>
      </c>
      <c r="B1158" s="2" t="str">
        <f>'[1]2025年已发货'!B:B</f>
        <v>螺纹钢</v>
      </c>
      <c r="C1158" s="2" t="str">
        <f>'[1]2025年已发货'!C:C</f>
        <v>HRB400E Φ28 9m</v>
      </c>
      <c r="D1158" s="2" t="str">
        <f>'[1]2025年已发货'!D:D</f>
        <v>吨</v>
      </c>
      <c r="E1158" s="2">
        <f>'[1]2025年已发货'!E:E</f>
        <v>12</v>
      </c>
      <c r="F1158" s="4">
        <f>'[1]2025年已发货'!F:F</f>
        <v>45727</v>
      </c>
      <c r="G1158" s="2" t="str">
        <f>'[1]2025年已发货'!G:G</f>
        <v>（五冶达州国道542项目-三工区桥梁3工段）四川省达州市达川区赵固镇水文村原村委会下300米</v>
      </c>
      <c r="H1158" s="2" t="str">
        <f>'[1]2025年已发货'!H:H</f>
        <v>李代茂</v>
      </c>
      <c r="I1158" s="2">
        <f>'[1]2025年已发货'!I:I</f>
        <v>18302833536</v>
      </c>
      <c r="J1158" s="2" vm="1" t="e">
        <f>_xlfn._xlws.FILTER(辅助信息!D:D,辅助信息!G:G=G1158)</f>
        <v>#VALUE!</v>
      </c>
    </row>
    <row r="1159" spans="1:10">
      <c r="A1159" s="2" t="str">
        <f>'[1]2025年已发货'!A:A</f>
        <v>晋邦</v>
      </c>
      <c r="B1159" s="2" t="str">
        <f>'[1]2025年已发货'!B:B</f>
        <v>螺纹钢</v>
      </c>
      <c r="C1159" s="2" t="str">
        <f>'[1]2025年已发货'!C:C</f>
        <v>HRB400E Φ32 9m</v>
      </c>
      <c r="D1159" s="2" t="str">
        <f>'[1]2025年已发货'!D:D</f>
        <v>吨</v>
      </c>
      <c r="E1159" s="2">
        <f>'[1]2025年已发货'!E:E</f>
        <v>8</v>
      </c>
      <c r="F1159" s="4">
        <f>'[1]2025年已发货'!F:F</f>
        <v>45727</v>
      </c>
      <c r="G1159" s="2" t="str">
        <f>'[1]2025年已发货'!G:G</f>
        <v>（五冶达州国道542项目-三工区桥梁3工段）四川省达州市达川区赵固镇水文村原村委会下300米</v>
      </c>
      <c r="H1159" s="2" t="str">
        <f>'[1]2025年已发货'!H:H</f>
        <v>李代茂</v>
      </c>
      <c r="I1159" s="2">
        <f>'[1]2025年已发货'!I:I</f>
        <v>18302833536</v>
      </c>
      <c r="J1159" s="2" vm="1" t="e">
        <f>_xlfn._xlws.FILTER(辅助信息!D:D,辅助信息!G:G=G1159)</f>
        <v>#VALUE!</v>
      </c>
    </row>
    <row r="1160" spans="1:10">
      <c r="A1160" s="2" t="str">
        <f>'[1]2025年已发货'!A:A</f>
        <v>晋邦</v>
      </c>
      <c r="B1160" s="2" t="str">
        <f>'[1]2025年已发货'!B:B</f>
        <v>螺纹钢</v>
      </c>
      <c r="C1160" s="2" t="str">
        <f>'[1]2025年已发货'!C:C</f>
        <v>HRB400E Φ22 9m</v>
      </c>
      <c r="D1160" s="2" t="str">
        <f>'[1]2025年已发货'!D:D</f>
        <v>吨</v>
      </c>
      <c r="E1160" s="2">
        <f>'[1]2025年已发货'!E:E</f>
        <v>70</v>
      </c>
      <c r="F1160" s="4">
        <f>'[1]2025年已发货'!F:F</f>
        <v>45727</v>
      </c>
      <c r="G1160" s="2" t="str">
        <f>'[1]2025年已发货'!G:G</f>
        <v>（五冶达州国道542项目-二工区黄家湾隧道工段）四川省达州市达川区赵固镇黄家坡</v>
      </c>
      <c r="H1160" s="2" t="str">
        <f>'[1]2025年已发货'!H:H</f>
        <v>罗永方</v>
      </c>
      <c r="I1160" s="2">
        <f>'[1]2025年已发货'!I:I</f>
        <v>13551450899</v>
      </c>
      <c r="J1160" s="2" vm="1" t="e">
        <f>_xlfn._xlws.FILTER(辅助信息!D:D,辅助信息!G:G=G1160)</f>
        <v>#VALUE!</v>
      </c>
    </row>
    <row r="1161" spans="1:10">
      <c r="A1161" s="2" t="str">
        <f>'[1]2025年已发货'!A:A</f>
        <v>晋邦</v>
      </c>
      <c r="B1161" s="2" t="str">
        <f>'[1]2025年已发货'!B:B</f>
        <v>螺纹钢</v>
      </c>
      <c r="C1161" s="2" t="str">
        <f>'[1]2025年已发货'!C:C</f>
        <v>HRB400E Φ16 9m</v>
      </c>
      <c r="D1161" s="2" t="str">
        <f>'[1]2025年已发货'!D:D</f>
        <v>吨</v>
      </c>
      <c r="E1161" s="2">
        <f>'[1]2025年已发货'!E:E</f>
        <v>19</v>
      </c>
      <c r="F1161" s="4">
        <f>'[1]2025年已发货'!F:F</f>
        <v>45727</v>
      </c>
      <c r="G1161" s="2" t="str">
        <f>'[1]2025年已发货'!G:G</f>
        <v>（五冶达州国道542项目-二工区巴河特大桥工段-5号墩）四川省达州市达川区石梯镇固家村村民委员会</v>
      </c>
      <c r="H1161" s="2" t="str">
        <f>'[1]2025年已发货'!H:H</f>
        <v>谭福中</v>
      </c>
      <c r="I1161" s="2">
        <f>'[1]2025年已发货'!I:I</f>
        <v>15828538619</v>
      </c>
      <c r="J1161" s="2" vm="1" t="e">
        <f>_xlfn._xlws.FILTER(辅助信息!D:D,辅助信息!G:G=G1161)</f>
        <v>#VALUE!</v>
      </c>
    </row>
    <row r="1162" spans="1:10">
      <c r="A1162" s="2" t="str">
        <f>'[1]2025年已发货'!A:A</f>
        <v>晋邦</v>
      </c>
      <c r="B1162" s="2" t="str">
        <f>'[1]2025年已发货'!B:B</f>
        <v>螺纹钢</v>
      </c>
      <c r="C1162" s="2" t="str">
        <f>'[1]2025年已发货'!C:C</f>
        <v>HRB400E Φ32 9m</v>
      </c>
      <c r="D1162" s="2" t="str">
        <f>'[1]2025年已发货'!D:D</f>
        <v>吨</v>
      </c>
      <c r="E1162" s="2">
        <f>'[1]2025年已发货'!E:E</f>
        <v>2</v>
      </c>
      <c r="F1162" s="4">
        <f>'[1]2025年已发货'!F:F</f>
        <v>45727</v>
      </c>
      <c r="G1162" s="2" t="str">
        <f>'[1]2025年已发货'!G:G</f>
        <v>（五冶达州国道542项目-二工区巴河特大桥工段-5号墩）四川省达州市达川区石梯镇固家村村民委员会</v>
      </c>
      <c r="H1162" s="2" t="str">
        <f>'[1]2025年已发货'!H:H</f>
        <v>谭福中</v>
      </c>
      <c r="I1162" s="2">
        <f>'[1]2025年已发货'!I:I</f>
        <v>15828538619</v>
      </c>
      <c r="J1162" s="2" vm="1" t="e">
        <f>_xlfn._xlws.FILTER(辅助信息!D:D,辅助信息!G:G=G1162)</f>
        <v>#VALUE!</v>
      </c>
    </row>
    <row r="1163" spans="1:10">
      <c r="A1163" s="2" t="str">
        <f>'[1]2025年已发货'!A:A</f>
        <v>德胜</v>
      </c>
      <c r="B1163" s="2" t="str">
        <f>'[1]2025年已发货'!B:B</f>
        <v>螺纹钢</v>
      </c>
      <c r="C1163" s="2" t="str">
        <f>'[1]2025年已发货'!C:C</f>
        <v>HRB400E Φ20×9米</v>
      </c>
      <c r="D1163" s="2" t="str">
        <f>'[1]2025年已发货'!D:D</f>
        <v>吨</v>
      </c>
      <c r="E1163" s="2">
        <f>'[1]2025年已发货'!E:E</f>
        <v>35</v>
      </c>
      <c r="F1163" s="4">
        <f>'[1]2025年已发货'!F:F</f>
        <v>45728</v>
      </c>
      <c r="G1163" s="2" t="str">
        <f>'[1]2025年已发货'!G:G</f>
        <v>（自永2标九局西南分公司钢筋棚）四川省自贡市骑龙镇大湾村</v>
      </c>
      <c r="H1163" s="2" t="str">
        <f>'[1]2025年已发货'!H:H</f>
        <v>高彦彬</v>
      </c>
      <c r="I1163" s="2">
        <f>'[1]2025年已发货'!I:I</f>
        <v>13835906370</v>
      </c>
      <c r="J1163" s="2" vm="1" t="e">
        <f>_xlfn._xlws.FILTER(辅助信息!D:D,辅助信息!G:G=G1163)</f>
        <v>#VALUE!</v>
      </c>
    </row>
    <row r="1164" spans="1:10">
      <c r="A1164" s="2" t="str">
        <f>'[1]2025年已发货'!A:A</f>
        <v>陕钢</v>
      </c>
      <c r="B1164" s="2" t="str">
        <f>'[1]2025年已发货'!B:B</f>
        <v>盘螺</v>
      </c>
      <c r="C1164" s="2" t="str">
        <f>'[1]2025年已发货'!C:C</f>
        <v>HRB400EΦ 8mm</v>
      </c>
      <c r="D1164" s="2" t="str">
        <f>'[1]2025年已发货'!D:D</f>
        <v>吨</v>
      </c>
      <c r="E1164" s="2">
        <f>'[1]2025年已发货'!E:E</f>
        <v>12.5</v>
      </c>
      <c r="F1164" s="4">
        <f>'[1]2025年已发货'!F:F</f>
        <v>45728</v>
      </c>
      <c r="G1164" s="2" t="str">
        <f>'[1]2025年已发货'!G:G</f>
        <v>（中核二二绵阳项目）四川省绵阳市平武县响岩镇甲方项目指定地点(X3子项)</v>
      </c>
      <c r="H1164" s="2" t="str">
        <f>'[1]2025年已发货'!H:H</f>
        <v>王明胜</v>
      </c>
      <c r="I1164" s="2" t="str">
        <f>'[1]2025年已发货'!I:I</f>
        <v>15528301097</v>
      </c>
      <c r="J1164" s="2" vm="1" t="e">
        <f>_xlfn._xlws.FILTER(辅助信息!D:D,辅助信息!G:G=G1164)</f>
        <v>#VALUE!</v>
      </c>
    </row>
    <row r="1165" spans="1:10">
      <c r="A1165" s="2" t="str">
        <f>'[1]2025年已发货'!A:A</f>
        <v>陕钢</v>
      </c>
      <c r="B1165" s="2" t="str">
        <f>'[1]2025年已发货'!B:B</f>
        <v>螺纹钢</v>
      </c>
      <c r="C1165" s="2" t="str">
        <f>'[1]2025年已发货'!C:C</f>
        <v>HRB400EΦ20*9m</v>
      </c>
      <c r="D1165" s="2" t="str">
        <f>'[1]2025年已发货'!D:D</f>
        <v>吨</v>
      </c>
      <c r="E1165" s="2">
        <f>'[1]2025年已发货'!E:E</f>
        <v>22</v>
      </c>
      <c r="F1165" s="4">
        <f>'[1]2025年已发货'!F:F</f>
        <v>45728</v>
      </c>
      <c r="G1165" s="2" t="str">
        <f>'[1]2025年已发货'!G:G</f>
        <v>（中核二二绵阳项目）四川省绵阳市平武县响岩镇甲方项目指定地点(X3子项)</v>
      </c>
      <c r="H1165" s="2" t="str">
        <f>'[1]2025年已发货'!H:H</f>
        <v>王明胜</v>
      </c>
      <c r="I1165" s="2" t="str">
        <f>'[1]2025年已发货'!I:I</f>
        <v>15528301097</v>
      </c>
      <c r="J1165" s="2" vm="1" t="e">
        <f>_xlfn._xlws.FILTER(辅助信息!D:D,辅助信息!G:G=G1165)</f>
        <v>#VALUE!</v>
      </c>
    </row>
    <row r="1166" spans="1:10">
      <c r="A1166" s="2" t="str">
        <f>'[1]2025年已发货'!A:A</f>
        <v>陕钢</v>
      </c>
      <c r="B1166" s="2" t="str">
        <f>'[1]2025年已发货'!B:B</f>
        <v>螺纹钢</v>
      </c>
      <c r="C1166" s="2" t="str">
        <f>'[1]2025年已发货'!C:C</f>
        <v>HRB400EΦ25*9m</v>
      </c>
      <c r="D1166" s="2" t="str">
        <f>'[1]2025年已发货'!D:D</f>
        <v>吨</v>
      </c>
      <c r="E1166" s="2">
        <f>'[1]2025年已发货'!E:E</f>
        <v>70</v>
      </c>
      <c r="F1166" s="4">
        <f>'[1]2025年已发货'!F:F</f>
        <v>45728</v>
      </c>
      <c r="G1166" s="2" t="str">
        <f>'[1]2025年已发货'!G:G</f>
        <v>（中核二二绵阳项目）四川省绵阳市平武县响岩镇甲方项目指定地点(X3子项)</v>
      </c>
      <c r="H1166" s="2" t="str">
        <f>'[1]2025年已发货'!H:H</f>
        <v>王明胜</v>
      </c>
      <c r="I1166" s="2" t="str">
        <f>'[1]2025年已发货'!I:I</f>
        <v>15528301097</v>
      </c>
      <c r="J1166" s="2" vm="1" t="e">
        <f>_xlfn._xlws.FILTER(辅助信息!D:D,辅助信息!G:G=G1166)</f>
        <v>#VALUE!</v>
      </c>
    </row>
    <row r="1167" spans="1:10">
      <c r="A1167" s="2" t="str">
        <f>'[1]2025年已发货'!A:A</f>
        <v>陕钢</v>
      </c>
      <c r="B1167" s="2" t="str">
        <f>'[1]2025年已发货'!B:B</f>
        <v>高线</v>
      </c>
      <c r="C1167" s="2" t="str">
        <f>'[1]2025年已发货'!C:C</f>
        <v>HPB300Φ12</v>
      </c>
      <c r="D1167" s="2" t="str">
        <f>'[1]2025年已发货'!D:D</f>
        <v>吨</v>
      </c>
      <c r="E1167" s="2">
        <f>'[1]2025年已发货'!E:E</f>
        <v>35</v>
      </c>
      <c r="F1167" s="4">
        <f>'[1]2025年已发货'!F:F</f>
        <v>45728</v>
      </c>
      <c r="G1167" s="2" t="str">
        <f>'[1]2025年已发货'!G:G</f>
        <v>（中铁北京局-资乐高速6标）四川省乐山市市中区土主镇资乐高速TJ6标项目试验室</v>
      </c>
      <c r="H1167" s="2" t="str">
        <f>'[1]2025年已发货'!H:H</f>
        <v>刘岩</v>
      </c>
      <c r="I1167" s="2">
        <f>'[1]2025年已发货'!I:I</f>
        <v>18543566469</v>
      </c>
      <c r="J1167" s="2" vm="1" t="e">
        <f>_xlfn._xlws.FILTER(辅助信息!D:D,辅助信息!G:G=G1167)</f>
        <v>#VALUE!</v>
      </c>
    </row>
    <row r="1168" spans="1:10">
      <c r="A1168" s="2" t="str">
        <f>'[1]2025年已发货'!A:A</f>
        <v>晋邦</v>
      </c>
      <c r="B1168" s="2" t="str">
        <f>'[1]2025年已发货'!B:B</f>
        <v>盘螺</v>
      </c>
      <c r="C1168" s="2" t="str">
        <f>'[1]2025年已发货'!C:C</f>
        <v>HRB400E Φ6</v>
      </c>
      <c r="D1168" s="2" t="str">
        <f>'[1]2025年已发货'!D:D</f>
        <v>吨</v>
      </c>
      <c r="E1168" s="2">
        <f>'[1]2025年已发货'!E:E</f>
        <v>8</v>
      </c>
      <c r="F1168" s="4">
        <f>'[1]2025年已发货'!F:F</f>
        <v>45728</v>
      </c>
      <c r="G1168" s="2" t="str">
        <f>'[1]2025年已发货'!G:G</f>
        <v>(五冶钢构医学科学产业园建设项目房建三部-一标（7-2）)四川省南充市顺庆区搬罾街道学府大道二段</v>
      </c>
      <c r="H1168" s="2" t="str">
        <f>'[1]2025年已发货'!H:H</f>
        <v>郑林</v>
      </c>
      <c r="I1168" s="2">
        <f>'[1]2025年已发货'!I:I</f>
        <v>18349955455</v>
      </c>
      <c r="J1168" s="2" t="str">
        <f>_xlfn._xlws.FILTER(辅助信息!D:D,辅助信息!G:G=G1168)</f>
        <v>五冶钢构南充医学科学产业园建设项目</v>
      </c>
    </row>
    <row r="1169" spans="1:10">
      <c r="A1169" s="2" t="str">
        <f>'[1]2025年已发货'!A:A</f>
        <v>晋邦</v>
      </c>
      <c r="B1169" s="2" t="str">
        <f>'[1]2025年已发货'!B:B</f>
        <v>盘螺</v>
      </c>
      <c r="C1169" s="2" t="str">
        <f>'[1]2025年已发货'!C:C</f>
        <v>HRB400E Φ8</v>
      </c>
      <c r="D1169" s="2" t="str">
        <f>'[1]2025年已发货'!D:D</f>
        <v>吨</v>
      </c>
      <c r="E1169" s="2">
        <f>'[1]2025年已发货'!E:E</f>
        <v>4</v>
      </c>
      <c r="F1169" s="4">
        <f>'[1]2025年已发货'!F:F</f>
        <v>45728</v>
      </c>
      <c r="G1169" s="2" t="str">
        <f>'[1]2025年已发货'!G:G</f>
        <v>(五冶钢构医学科学产业园建设项目房建三部-一标（7-2）)四川省南充市顺庆区搬罾街道学府大道二段</v>
      </c>
      <c r="H1169" s="2" t="str">
        <f>'[1]2025年已发货'!H:H</f>
        <v>郑林</v>
      </c>
      <c r="I1169" s="2">
        <f>'[1]2025年已发货'!I:I</f>
        <v>18349955455</v>
      </c>
      <c r="J1169" s="2" t="str">
        <f>_xlfn._xlws.FILTER(辅助信息!D:D,辅助信息!G:G=G1169)</f>
        <v>五冶钢构南充医学科学产业园建设项目</v>
      </c>
    </row>
    <row r="1170" spans="1:10">
      <c r="A1170" s="2" t="str">
        <f>'[1]2025年已发货'!A:A</f>
        <v>晋邦</v>
      </c>
      <c r="B1170" s="2" t="str">
        <f>'[1]2025年已发货'!B:B</f>
        <v>盘螺</v>
      </c>
      <c r="C1170" s="2" t="str">
        <f>'[1]2025年已发货'!C:C</f>
        <v>HRB400E Φ10</v>
      </c>
      <c r="D1170" s="2" t="str">
        <f>'[1]2025年已发货'!D:D</f>
        <v>吨</v>
      </c>
      <c r="E1170" s="2">
        <f>'[1]2025年已发货'!E:E</f>
        <v>6</v>
      </c>
      <c r="F1170" s="4">
        <f>'[1]2025年已发货'!F:F</f>
        <v>45728</v>
      </c>
      <c r="G1170" s="2" t="str">
        <f>'[1]2025年已发货'!G:G</f>
        <v>(五冶钢构医学科学产业园建设项目房建三部-一标（7-2）)四川省南充市顺庆区搬罾街道学府大道二段</v>
      </c>
      <c r="H1170" s="2" t="str">
        <f>'[1]2025年已发货'!H:H</f>
        <v>郑林</v>
      </c>
      <c r="I1170" s="2">
        <f>'[1]2025年已发货'!I:I</f>
        <v>18349955455</v>
      </c>
      <c r="J1170" s="2" t="str">
        <f>_xlfn._xlws.FILTER(辅助信息!D:D,辅助信息!G:G=G1170)</f>
        <v>五冶钢构南充医学科学产业园建设项目</v>
      </c>
    </row>
    <row r="1171" spans="1:10">
      <c r="A1171" s="2" t="str">
        <f>'[1]2025年已发货'!A:A</f>
        <v>晋邦</v>
      </c>
      <c r="B1171" s="2" t="str">
        <f>'[1]2025年已发货'!B:B</f>
        <v>盘螺</v>
      </c>
      <c r="C1171" s="2" t="str">
        <f>'[1]2025年已发货'!C:C</f>
        <v>HRB400E Φ12</v>
      </c>
      <c r="D1171" s="2" t="str">
        <f>'[1]2025年已发货'!D:D</f>
        <v>吨</v>
      </c>
      <c r="E1171" s="2">
        <f>'[1]2025年已发货'!E:E</f>
        <v>9</v>
      </c>
      <c r="F1171" s="4">
        <f>'[1]2025年已发货'!F:F</f>
        <v>45728</v>
      </c>
      <c r="G1171" s="2" t="str">
        <f>'[1]2025年已发货'!G:G</f>
        <v>(五冶钢构医学科学产业园建设项目房建三部-一标（7-2）)四川省南充市顺庆区搬罾街道学府大道二段</v>
      </c>
      <c r="H1171" s="2" t="str">
        <f>'[1]2025年已发货'!H:H</f>
        <v>郑林</v>
      </c>
      <c r="I1171" s="2">
        <f>'[1]2025年已发货'!I:I</f>
        <v>18349955455</v>
      </c>
      <c r="J1171" s="2" t="str">
        <f>_xlfn._xlws.FILTER(辅助信息!D:D,辅助信息!G:G=G1171)</f>
        <v>五冶钢构南充医学科学产业园建设项目</v>
      </c>
    </row>
    <row r="1172" spans="1:10">
      <c r="A1172" s="2" t="str">
        <f>'[1]2025年已发货'!A:A</f>
        <v>晋邦</v>
      </c>
      <c r="B1172" s="2" t="str">
        <f>'[1]2025年已发货'!B:B</f>
        <v>螺纹钢</v>
      </c>
      <c r="C1172" s="2" t="str">
        <f>'[1]2025年已发货'!C:C</f>
        <v>HRB500E Φ22</v>
      </c>
      <c r="D1172" s="2" t="str">
        <f>'[1]2025年已发货'!D:D</f>
        <v>吨</v>
      </c>
      <c r="E1172" s="2">
        <f>'[1]2025年已发货'!E:E</f>
        <v>8</v>
      </c>
      <c r="F1172" s="4">
        <f>'[1]2025年已发货'!F:F</f>
        <v>45728</v>
      </c>
      <c r="G1172" s="2" t="str">
        <f>'[1]2025年已发货'!G:G</f>
        <v>(五冶钢构医学科学产业园建设项目房建三部-一标（7-2）)四川省南充市顺庆区搬罾街道学府大道二段</v>
      </c>
      <c r="H1172" s="2" t="str">
        <f>'[1]2025年已发货'!H:H</f>
        <v>郑林</v>
      </c>
      <c r="I1172" s="2">
        <f>'[1]2025年已发货'!I:I</f>
        <v>18349955455</v>
      </c>
      <c r="J1172" s="2" t="str">
        <f>_xlfn._xlws.FILTER(辅助信息!D:D,辅助信息!G:G=G1172)</f>
        <v>五冶钢构南充医学科学产业园建设项目</v>
      </c>
    </row>
    <row r="1173" spans="1:10">
      <c r="A1173" s="2" t="str">
        <f>'[1]2025年已发货'!A:A</f>
        <v>德胜</v>
      </c>
      <c r="B1173" s="2" t="str">
        <f>'[1]2025年已发货'!B:B</f>
        <v>螺纹钢</v>
      </c>
      <c r="C1173" s="2" t="str">
        <f>'[1]2025年已发货'!C:C</f>
        <v>HRB400EФ22*9m</v>
      </c>
      <c r="D1173" s="2" t="str">
        <f>'[1]2025年已发货'!D:D</f>
        <v>吨</v>
      </c>
      <c r="E1173" s="2">
        <f>'[1]2025年已发货'!E:E</f>
        <v>70</v>
      </c>
      <c r="F1173" s="4">
        <f>'[1]2025年已发货'!F:F</f>
        <v>45728</v>
      </c>
      <c r="G1173" s="2" t="str">
        <f>'[1]2025年已发货'!G:G</f>
        <v>（中核中原-温江北林医养综合体项目）四川省成都市温江区万春大道第三人民医院东</v>
      </c>
      <c r="H1173" s="2" t="str">
        <f>'[1]2025年已发货'!H:H</f>
        <v>蔡杰</v>
      </c>
      <c r="I1173" s="2">
        <f>'[1]2025年已发货'!I:I</f>
        <v>18875129329</v>
      </c>
      <c r="J1173" s="2" vm="1" t="e">
        <f>_xlfn._xlws.FILTER(辅助信息!D:D,辅助信息!G:G=G1173)</f>
        <v>#VALUE!</v>
      </c>
    </row>
    <row r="1174" spans="1:10">
      <c r="A1174" s="2" t="str">
        <f>'[1]2025年已发货'!A:A</f>
        <v>德胜</v>
      </c>
      <c r="B1174" s="2" t="str">
        <f>'[1]2025年已发货'!B:B</f>
        <v>螺纹钢</v>
      </c>
      <c r="C1174" s="2" t="str">
        <f>'[1]2025年已发货'!C:C</f>
        <v>HRB400E Φ14 9m</v>
      </c>
      <c r="D1174" s="2" t="str">
        <f>'[1]2025年已发货'!D:D</f>
        <v>吨</v>
      </c>
      <c r="E1174" s="2">
        <f>'[1]2025年已发货'!E:E</f>
        <v>15</v>
      </c>
      <c r="F1174" s="4">
        <f>'[1]2025年已发货'!F:F</f>
        <v>45728</v>
      </c>
      <c r="G1174" s="2" t="str">
        <f>'[1]2025年已发货'!G:G</f>
        <v>（五冶达州国道542项目-一工区桥梁一工段）四川省达州市四川省达州市达川区石桥镇武寨村</v>
      </c>
      <c r="H1174" s="2" t="str">
        <f>'[1]2025年已发货'!H:H</f>
        <v>杨勇</v>
      </c>
      <c r="I1174" s="2">
        <f>'[1]2025年已发货'!I:I</f>
        <v>18398563998</v>
      </c>
      <c r="J1174" s="2" vm="1" t="e">
        <f>_xlfn._xlws.FILTER(辅助信息!D:D,辅助信息!G:G=G1174)</f>
        <v>#VALUE!</v>
      </c>
    </row>
    <row r="1175" spans="1:10">
      <c r="A1175" s="2" t="str">
        <f>'[1]2025年已发货'!A:A</f>
        <v>德胜</v>
      </c>
      <c r="B1175" s="2" t="str">
        <f>'[1]2025年已发货'!B:B</f>
        <v>螺纹钢</v>
      </c>
      <c r="C1175" s="2" t="str">
        <f>'[1]2025年已发货'!C:C</f>
        <v>HRB400E Φ28 9m</v>
      </c>
      <c r="D1175" s="2" t="str">
        <f>'[1]2025年已发货'!D:D</f>
        <v>吨</v>
      </c>
      <c r="E1175" s="2">
        <f>'[1]2025年已发货'!E:E</f>
        <v>55</v>
      </c>
      <c r="F1175" s="4">
        <f>'[1]2025年已发货'!F:F</f>
        <v>45728</v>
      </c>
      <c r="G1175" s="2" t="str">
        <f>'[1]2025年已发货'!G:G</f>
        <v>（五冶达州国道542项目-一工区桥梁一工段）四川省达州市四川省达州市达川区石桥镇武寨村</v>
      </c>
      <c r="H1175" s="2" t="str">
        <f>'[1]2025年已发货'!H:H</f>
        <v>杨勇</v>
      </c>
      <c r="I1175" s="2">
        <f>'[1]2025年已发货'!I:I</f>
        <v>18398563998</v>
      </c>
      <c r="J1175" s="2" vm="1" t="e">
        <f>_xlfn._xlws.FILTER(辅助信息!D:D,辅助信息!G:G=G1175)</f>
        <v>#VALUE!</v>
      </c>
    </row>
    <row r="1176" spans="1:10">
      <c r="A1176" s="2" t="str">
        <f>'[1]2025年已发货'!A:A</f>
        <v>晋邦</v>
      </c>
      <c r="B1176" s="2" t="str">
        <f>'[1]2025年已发货'!B:B</f>
        <v>螺纹钢</v>
      </c>
      <c r="C1176" s="2" t="str">
        <f>'[1]2025年已发货'!C:C</f>
        <v>HRB400E Φ16 9m</v>
      </c>
      <c r="D1176" s="2" t="str">
        <f>'[1]2025年已发货'!D:D</f>
        <v>吨</v>
      </c>
      <c r="E1176" s="2">
        <f>'[1]2025年已发货'!E:E</f>
        <v>9</v>
      </c>
      <c r="F1176" s="4">
        <f>'[1]2025年已发货'!F:F</f>
        <v>45728</v>
      </c>
      <c r="G1176" s="2" t="str">
        <f>'[1]2025年已发货'!G:G</f>
        <v>（十九冶-江龙高速三分部）重庆市云阳县龙角镇*刘家漕2#桥</v>
      </c>
      <c r="H1176" s="2" t="str">
        <f>'[1]2025年已发货'!H:H</f>
        <v>徐宇</v>
      </c>
      <c r="I1176" s="2">
        <f>'[1]2025年已发货'!I:I</f>
        <v>19822311919</v>
      </c>
      <c r="J1176" s="2" vm="1" t="e">
        <f>_xlfn._xlws.FILTER(辅助信息!D:D,辅助信息!G:G=G1176)</f>
        <v>#VALUE!</v>
      </c>
    </row>
    <row r="1177" spans="1:10">
      <c r="A1177" s="2" t="str">
        <f>'[1]2025年已发货'!A:A</f>
        <v>晋邦</v>
      </c>
      <c r="B1177" s="2" t="str">
        <f>'[1]2025年已发货'!B:B</f>
        <v>高线</v>
      </c>
      <c r="C1177" s="2" t="str">
        <f>'[1]2025年已发货'!C:C</f>
        <v>HPB300Φ10</v>
      </c>
      <c r="D1177" s="2" t="str">
        <f>'[1]2025年已发货'!D:D</f>
        <v>吨</v>
      </c>
      <c r="E1177" s="2">
        <f>'[1]2025年已发货'!E:E</f>
        <v>25</v>
      </c>
      <c r="F1177" s="4">
        <f>'[1]2025年已发货'!F:F</f>
        <v>45728</v>
      </c>
      <c r="G1177" s="2" t="str">
        <f>'[1]2025年已发货'!G:G</f>
        <v>（十九冶-江龙高速三分部）重庆市云阳县龙角镇*皮家营隧道</v>
      </c>
      <c r="H1177" s="2" t="str">
        <f>'[1]2025年已发货'!H:H</f>
        <v>徐宇</v>
      </c>
      <c r="I1177" s="2">
        <f>'[1]2025年已发货'!I:I</f>
        <v>19822311919</v>
      </c>
      <c r="J1177" s="2" vm="1" t="e">
        <f>_xlfn._xlws.FILTER(辅助信息!D:D,辅助信息!G:G=G1177)</f>
        <v>#VALUE!</v>
      </c>
    </row>
    <row r="1178" spans="1:10">
      <c r="A1178" s="2" t="str">
        <f>'[1]2025年已发货'!A:A</f>
        <v>晋邦</v>
      </c>
      <c r="B1178" s="2" t="str">
        <f>'[1]2025年已发货'!B:B</f>
        <v>高线</v>
      </c>
      <c r="C1178" s="2" t="str">
        <f>'[1]2025年已发货'!C:C</f>
        <v>HPB300Φ10</v>
      </c>
      <c r="D1178" s="2" t="str">
        <f>'[1]2025年已发货'!D:D</f>
        <v>吨</v>
      </c>
      <c r="E1178" s="2">
        <f>'[1]2025年已发货'!E:E</f>
        <v>3</v>
      </c>
      <c r="F1178" s="4">
        <f>'[1]2025年已发货'!F:F</f>
        <v>45728</v>
      </c>
      <c r="G1178" s="2" t="str">
        <f>'[1]2025年已发货'!G:G</f>
        <v>（十九冶-江龙高速三分部）重庆市云阳县开云高速（钢厂村）*朗树湾2#桥路基</v>
      </c>
      <c r="H1178" s="2" t="str">
        <f>'[1]2025年已发货'!H:H</f>
        <v>徐宇</v>
      </c>
      <c r="I1178" s="2">
        <f>'[1]2025年已发货'!I:I</f>
        <v>19822311919</v>
      </c>
      <c r="J1178" s="2" vm="1" t="e">
        <f>_xlfn._xlws.FILTER(辅助信息!D:D,辅助信息!G:G=G1178)</f>
        <v>#VALUE!</v>
      </c>
    </row>
    <row r="1179" spans="1:10">
      <c r="A1179" s="2" t="str">
        <f>'[1]2025年已发货'!A:A</f>
        <v>晋邦</v>
      </c>
      <c r="B1179" s="2" t="str">
        <f>'[1]2025年已发货'!B:B</f>
        <v>螺纹钢</v>
      </c>
      <c r="C1179" s="2" t="str">
        <f>'[1]2025年已发货'!C:C</f>
        <v>HRB400E Φ16 9m</v>
      </c>
      <c r="D1179" s="2" t="str">
        <f>'[1]2025年已发货'!D:D</f>
        <v>吨</v>
      </c>
      <c r="E1179" s="2">
        <f>'[1]2025年已发货'!E:E</f>
        <v>3</v>
      </c>
      <c r="F1179" s="4">
        <f>'[1]2025年已发货'!F:F</f>
        <v>45728</v>
      </c>
      <c r="G1179" s="2" t="str">
        <f>'[1]2025年已发货'!G:G</f>
        <v>（十九冶-江龙高速三分部）重庆市云阳县开云高速（钢厂村）*朗树湾2#桥路基</v>
      </c>
      <c r="H1179" s="2" t="str">
        <f>'[1]2025年已发货'!H:H</f>
        <v>徐宇</v>
      </c>
      <c r="I1179" s="2">
        <f>'[1]2025年已发货'!I:I</f>
        <v>19822311919</v>
      </c>
      <c r="J1179" s="2" vm="1" t="e">
        <f>_xlfn._xlws.FILTER(辅助信息!D:D,辅助信息!G:G=G1179)</f>
        <v>#VALUE!</v>
      </c>
    </row>
    <row r="1180" spans="1:10">
      <c r="A1180" s="2" t="str">
        <f>'[1]2025年已发货'!A:A</f>
        <v>晋邦</v>
      </c>
      <c r="B1180" s="2" t="str">
        <f>'[1]2025年已发货'!B:B</f>
        <v>螺纹钢</v>
      </c>
      <c r="C1180" s="2" t="str">
        <f>'[1]2025年已发货'!C:C</f>
        <v>HRB400E Φ22 9m</v>
      </c>
      <c r="D1180" s="2" t="str">
        <f>'[1]2025年已发货'!D:D</f>
        <v>吨</v>
      </c>
      <c r="E1180" s="2">
        <f>'[1]2025年已发货'!E:E</f>
        <v>10</v>
      </c>
      <c r="F1180" s="4">
        <f>'[1]2025年已发货'!F:F</f>
        <v>45728</v>
      </c>
      <c r="G1180" s="2" t="str">
        <f>'[1]2025年已发货'!G:G</f>
        <v>（十九冶-江龙高速三分部）重庆市云阳县开云高速（钢厂村）*龙缸互通</v>
      </c>
      <c r="H1180" s="2" t="str">
        <f>'[1]2025年已发货'!H:H</f>
        <v>徐宇</v>
      </c>
      <c r="I1180" s="2">
        <f>'[1]2025年已发货'!I:I</f>
        <v>19822311919</v>
      </c>
      <c r="J1180" s="2" vm="1" t="e">
        <f>_xlfn._xlws.FILTER(辅助信息!D:D,辅助信息!G:G=G1180)</f>
        <v>#VALUE!</v>
      </c>
    </row>
    <row r="1181" spans="1:10">
      <c r="A1181" s="2" t="str">
        <f>'[1]2025年已发货'!A:A</f>
        <v>晋邦</v>
      </c>
      <c r="B1181" s="2" t="str">
        <f>'[1]2025年已发货'!B:B</f>
        <v>螺纹钢</v>
      </c>
      <c r="C1181" s="2" t="str">
        <f>'[1]2025年已发货'!C:C</f>
        <v>HRB400E Φ25 9m</v>
      </c>
      <c r="D1181" s="2" t="str">
        <f>'[1]2025年已发货'!D:D</f>
        <v>吨</v>
      </c>
      <c r="E1181" s="2">
        <f>'[1]2025年已发货'!E:E</f>
        <v>10</v>
      </c>
      <c r="F1181" s="4">
        <f>'[1]2025年已发货'!F:F</f>
        <v>45728</v>
      </c>
      <c r="G1181" s="2" t="str">
        <f>'[1]2025年已发货'!G:G</f>
        <v>（十九冶-江龙高速三分部）重庆市云阳县开云高速（钢厂村）*龙缸互通</v>
      </c>
      <c r="H1181" s="2" t="str">
        <f>'[1]2025年已发货'!H:H</f>
        <v>徐宇</v>
      </c>
      <c r="I1181" s="2">
        <f>'[1]2025年已发货'!I:I</f>
        <v>19822311919</v>
      </c>
      <c r="J1181" s="2" vm="1" t="e">
        <f>_xlfn._xlws.FILTER(辅助信息!D:D,辅助信息!G:G=G1181)</f>
        <v>#VALUE!</v>
      </c>
    </row>
    <row r="1182" spans="1:10">
      <c r="A1182" s="2" t="str">
        <f>'[1]2025年已发货'!A:A</f>
        <v>晋邦</v>
      </c>
      <c r="B1182" s="2" t="str">
        <f>'[1]2025年已发货'!B:B</f>
        <v>螺纹钢</v>
      </c>
      <c r="C1182" s="2" t="str">
        <f>'[1]2025年已发货'!C:C</f>
        <v>HRB400E Φ32 9m</v>
      </c>
      <c r="D1182" s="2" t="str">
        <f>'[1]2025年已发货'!D:D</f>
        <v>吨</v>
      </c>
      <c r="E1182" s="2">
        <f>'[1]2025年已发货'!E:E</f>
        <v>10</v>
      </c>
      <c r="F1182" s="4">
        <f>'[1]2025年已发货'!F:F</f>
        <v>45728</v>
      </c>
      <c r="G1182" s="2" t="str">
        <f>'[1]2025年已发货'!G:G</f>
        <v>（十九冶-江龙高速三分部）重庆市云阳县开云高速（钢厂村）*龙缸互通</v>
      </c>
      <c r="H1182" s="2" t="str">
        <f>'[1]2025年已发货'!H:H</f>
        <v>徐宇</v>
      </c>
      <c r="I1182" s="2">
        <f>'[1]2025年已发货'!I:I</f>
        <v>19822311919</v>
      </c>
      <c r="J1182" s="2" vm="1" t="e">
        <f>_xlfn._xlws.FILTER(辅助信息!D:D,辅助信息!G:G=G1182)</f>
        <v>#VALUE!</v>
      </c>
    </row>
    <row r="1183" spans="1:10">
      <c r="A1183" s="2" t="str">
        <f>'[1]2025年已发货'!A:A</f>
        <v>晋邦</v>
      </c>
      <c r="B1183" s="2" t="str">
        <f>'[1]2025年已发货'!B:B</f>
        <v>高线</v>
      </c>
      <c r="C1183" s="2" t="str">
        <f>'[1]2025年已发货'!C:C</f>
        <v>HPB300Φ10</v>
      </c>
      <c r="D1183" s="2" t="str">
        <f>'[1]2025年已发货'!D:D</f>
        <v>吨</v>
      </c>
      <c r="E1183" s="2">
        <f>'[1]2025年已发货'!E:E</f>
        <v>15</v>
      </c>
      <c r="F1183" s="4">
        <f>'[1]2025年已发货'!F:F</f>
        <v>45728</v>
      </c>
      <c r="G1183" s="2" t="str">
        <f>'[1]2025年已发货'!G:G</f>
        <v>（十九冶-江龙高速二分部）重庆市云阳县S305附近*龙角梁场</v>
      </c>
      <c r="H1183" s="2" t="str">
        <f>'[1]2025年已发货'!H:H</f>
        <v>张鹏</v>
      </c>
      <c r="I1183" s="2">
        <f>'[1]2025年已发货'!I:I</f>
        <v>18223006448</v>
      </c>
      <c r="J1183" s="2" vm="1" t="e">
        <f>_xlfn._xlws.FILTER(辅助信息!D:D,辅助信息!G:G=G1183)</f>
        <v>#VALUE!</v>
      </c>
    </row>
    <row r="1184" spans="1:10">
      <c r="A1184" s="2" t="str">
        <f>'[1]2025年已发货'!A:A</f>
        <v>晋邦</v>
      </c>
      <c r="B1184" s="2" t="str">
        <f>'[1]2025年已发货'!B:B</f>
        <v>螺纹钢</v>
      </c>
      <c r="C1184" s="2" t="str">
        <f>'[1]2025年已发货'!C:C</f>
        <v>HRB400E Φ16 9m</v>
      </c>
      <c r="D1184" s="2" t="str">
        <f>'[1]2025年已发货'!D:D</f>
        <v>吨</v>
      </c>
      <c r="E1184" s="2">
        <f>'[1]2025年已发货'!E:E</f>
        <v>25</v>
      </c>
      <c r="F1184" s="4">
        <f>'[1]2025年已发货'!F:F</f>
        <v>45728</v>
      </c>
      <c r="G1184" s="2" t="str">
        <f>'[1]2025年已发货'!G:G</f>
        <v>（十九冶-江龙高速二分部）重庆市云阳县S305附近*龙角梁场</v>
      </c>
      <c r="H1184" s="2" t="str">
        <f>'[1]2025年已发货'!H:H</f>
        <v>张鹏</v>
      </c>
      <c r="I1184" s="2">
        <f>'[1]2025年已发货'!I:I</f>
        <v>18223006448</v>
      </c>
      <c r="J1184" s="2" vm="1" t="e">
        <f>_xlfn._xlws.FILTER(辅助信息!D:D,辅助信息!G:G=G1184)</f>
        <v>#VALUE!</v>
      </c>
    </row>
    <row r="1185" spans="1:10">
      <c r="A1185" s="2" t="str">
        <f>'[1]2025年已发货'!A:A</f>
        <v>晋邦</v>
      </c>
      <c r="B1185" s="2" t="str">
        <f>'[1]2025年已发货'!B:B</f>
        <v>螺纹钢</v>
      </c>
      <c r="C1185" s="2" t="str">
        <f>'[1]2025年已发货'!C:C</f>
        <v>HRB400E Φ20 9m</v>
      </c>
      <c r="D1185" s="2" t="str">
        <f>'[1]2025年已发货'!D:D</f>
        <v>吨</v>
      </c>
      <c r="E1185" s="2">
        <f>'[1]2025年已发货'!E:E</f>
        <v>7</v>
      </c>
      <c r="F1185" s="4">
        <f>'[1]2025年已发货'!F:F</f>
        <v>45728</v>
      </c>
      <c r="G1185" s="2" t="str">
        <f>'[1]2025年已发货'!G:G</f>
        <v>（十九冶-江龙高速二分部）重庆市云阳县S305附近*龙角梁场</v>
      </c>
      <c r="H1185" s="2" t="str">
        <f>'[1]2025年已发货'!H:H</f>
        <v>张鹏</v>
      </c>
      <c r="I1185" s="2">
        <f>'[1]2025年已发货'!I:I</f>
        <v>18223006448</v>
      </c>
      <c r="J1185" s="2" vm="1" t="e">
        <f>_xlfn._xlws.FILTER(辅助信息!D:D,辅助信息!G:G=G1185)</f>
        <v>#VALUE!</v>
      </c>
    </row>
    <row r="1186" spans="1:10">
      <c r="A1186" s="2" t="str">
        <f>'[1]2025年已发货'!A:A</f>
        <v>晋邦</v>
      </c>
      <c r="B1186" s="2" t="str">
        <f>'[1]2025年已发货'!B:B</f>
        <v>螺纹钢</v>
      </c>
      <c r="C1186" s="2" t="str">
        <f>'[1]2025年已发货'!C:C</f>
        <v>HRB400E Φ25 9m</v>
      </c>
      <c r="D1186" s="2" t="str">
        <f>'[1]2025年已发货'!D:D</f>
        <v>吨</v>
      </c>
      <c r="E1186" s="2">
        <f>'[1]2025年已发货'!E:E</f>
        <v>20</v>
      </c>
      <c r="F1186" s="4">
        <f>'[1]2025年已发货'!F:F</f>
        <v>45728</v>
      </c>
      <c r="G1186" s="2" t="str">
        <f>'[1]2025年已发货'!G:G</f>
        <v>（十九冶-江龙高速二分部）重庆市云阳县S305附近*龙角梁场</v>
      </c>
      <c r="H1186" s="2" t="str">
        <f>'[1]2025年已发货'!H:H</f>
        <v>张鹏</v>
      </c>
      <c r="I1186" s="2">
        <f>'[1]2025年已发货'!I:I</f>
        <v>18223006448</v>
      </c>
      <c r="J1186" s="2" vm="1" t="e">
        <f>_xlfn._xlws.FILTER(辅助信息!D:D,辅助信息!G:G=G1186)</f>
        <v>#VALUE!</v>
      </c>
    </row>
    <row r="1187" spans="1:10">
      <c r="A1187" s="2" t="str">
        <f>'[1]2025年已发货'!A:A</f>
        <v>晋邦</v>
      </c>
      <c r="B1187" s="2" t="str">
        <f>'[1]2025年已发货'!B:B</f>
        <v>螺纹钢</v>
      </c>
      <c r="C1187" s="2" t="str">
        <f>'[1]2025年已发货'!C:C</f>
        <v>HRB400E Φ28 9m</v>
      </c>
      <c r="D1187" s="2" t="str">
        <f>'[1]2025年已发货'!D:D</f>
        <v>吨</v>
      </c>
      <c r="E1187" s="2">
        <f>'[1]2025年已发货'!E:E</f>
        <v>10</v>
      </c>
      <c r="F1187" s="4">
        <f>'[1]2025年已发货'!F:F</f>
        <v>45728</v>
      </c>
      <c r="G1187" s="2" t="str">
        <f>'[1]2025年已发货'!G:G</f>
        <v>（十九冶-江龙高速二分部）重庆市云阳县S305附近*龙角梁场</v>
      </c>
      <c r="H1187" s="2" t="str">
        <f>'[1]2025年已发货'!H:H</f>
        <v>张鹏</v>
      </c>
      <c r="I1187" s="2">
        <f>'[1]2025年已发货'!I:I</f>
        <v>18223006448</v>
      </c>
      <c r="J1187" s="2" vm="1" t="e">
        <f>_xlfn._xlws.FILTER(辅助信息!D:D,辅助信息!G:G=G1187)</f>
        <v>#VALUE!</v>
      </c>
    </row>
    <row r="1188" spans="1:10">
      <c r="A1188" s="2" t="str">
        <f>'[1]2025年已发货'!A:A</f>
        <v>晋邦</v>
      </c>
      <c r="B1188" s="2" t="str">
        <f>'[1]2025年已发货'!B:B</f>
        <v>高线</v>
      </c>
      <c r="C1188" s="2" t="str">
        <f>'[1]2025年已发货'!C:C</f>
        <v>HPB300Φ10</v>
      </c>
      <c r="D1188" s="2" t="str">
        <f>'[1]2025年已发货'!D:D</f>
        <v>吨</v>
      </c>
      <c r="E1188" s="2">
        <f>'[1]2025年已发货'!E:E</f>
        <v>8</v>
      </c>
      <c r="F1188" s="4">
        <f>'[1]2025年已发货'!F:F</f>
        <v>45728</v>
      </c>
      <c r="G1188" s="2" t="str">
        <f>'[1]2025年已发货'!G:G</f>
        <v>（十九冶-江龙高速二分部）重庆市云阳县S305附近*龙角互通连接线（变更段）</v>
      </c>
      <c r="H1188" s="2" t="str">
        <f>'[1]2025年已发货'!H:H</f>
        <v>张鹏</v>
      </c>
      <c r="I1188" s="2">
        <f>'[1]2025年已发货'!I:I</f>
        <v>18223006448</v>
      </c>
      <c r="J1188" s="2" vm="1" t="e">
        <f>_xlfn._xlws.FILTER(辅助信息!D:D,辅助信息!G:G=G1188)</f>
        <v>#VALUE!</v>
      </c>
    </row>
    <row r="1189" spans="1:10">
      <c r="A1189" s="2" t="str">
        <f>'[1]2025年已发货'!A:A</f>
        <v>晋邦</v>
      </c>
      <c r="B1189" s="2" t="str">
        <f>'[1]2025年已发货'!B:B</f>
        <v>螺纹钢</v>
      </c>
      <c r="C1189" s="2" t="str">
        <f>'[1]2025年已发货'!C:C</f>
        <v>HRB400E Φ16 9m</v>
      </c>
      <c r="D1189" s="2" t="str">
        <f>'[1]2025年已发货'!D:D</f>
        <v>吨</v>
      </c>
      <c r="E1189" s="2">
        <f>'[1]2025年已发货'!E:E</f>
        <v>20</v>
      </c>
      <c r="F1189" s="4">
        <f>'[1]2025年已发货'!F:F</f>
        <v>45728</v>
      </c>
      <c r="G1189" s="2" t="str">
        <f>'[1]2025年已发货'!G:G</f>
        <v>（十九冶-江龙高速二分部）重庆市云阳县S305附近*龙角互通连接线（变更段）</v>
      </c>
      <c r="H1189" s="2" t="str">
        <f>'[1]2025年已发货'!H:H</f>
        <v>张鹏</v>
      </c>
      <c r="I1189" s="2">
        <f>'[1]2025年已发货'!I:I</f>
        <v>18223006448</v>
      </c>
      <c r="J1189" s="2" vm="1" t="e">
        <f>_xlfn._xlws.FILTER(辅助信息!D:D,辅助信息!G:G=G1189)</f>
        <v>#VALUE!</v>
      </c>
    </row>
    <row r="1190" spans="1:10">
      <c r="A1190" s="2" t="str">
        <f>'[1]2025年已发货'!A:A</f>
        <v>晋邦</v>
      </c>
      <c r="B1190" s="2" t="str">
        <f>'[1]2025年已发货'!B:B</f>
        <v>螺纹钢</v>
      </c>
      <c r="C1190" s="2" t="str">
        <f>'[1]2025年已发货'!C:C</f>
        <v>HRB400E Φ16 9m</v>
      </c>
      <c r="D1190" s="2" t="str">
        <f>'[1]2025年已发货'!D:D</f>
        <v>吨</v>
      </c>
      <c r="E1190" s="2">
        <f>'[1]2025年已发货'!E:E</f>
        <v>5</v>
      </c>
      <c r="F1190" s="4">
        <f>'[1]2025年已发货'!F:F</f>
        <v>45728</v>
      </c>
      <c r="G1190" s="2" t="str">
        <f>'[1]2025年已发货'!G:G</f>
        <v>（十九冶-江龙高速二分部）重庆市云阳县宝坪镇双塆村*宝坪梁场</v>
      </c>
      <c r="H1190" s="2" t="str">
        <f>'[1]2025年已发货'!H:H</f>
        <v>张鹏</v>
      </c>
      <c r="I1190" s="2">
        <f>'[1]2025年已发货'!I:I</f>
        <v>18223006448</v>
      </c>
      <c r="J1190" s="2" vm="1" t="e">
        <f>_xlfn._xlws.FILTER(辅助信息!D:D,辅助信息!G:G=G1190)</f>
        <v>#VALUE!</v>
      </c>
    </row>
    <row r="1191" spans="1:10">
      <c r="A1191" s="2" t="str">
        <f>'[1]2025年已发货'!A:A</f>
        <v>晋邦</v>
      </c>
      <c r="B1191" s="2" t="str">
        <f>'[1]2025年已发货'!B:B</f>
        <v>螺纹钢</v>
      </c>
      <c r="C1191" s="2" t="str">
        <f>'[1]2025年已发货'!C:C</f>
        <v>HRB400E Φ20 9m</v>
      </c>
      <c r="D1191" s="2" t="str">
        <f>'[1]2025年已发货'!D:D</f>
        <v>吨</v>
      </c>
      <c r="E1191" s="2">
        <f>'[1]2025年已发货'!E:E</f>
        <v>22</v>
      </c>
      <c r="F1191" s="4">
        <f>'[1]2025年已发货'!F:F</f>
        <v>45728</v>
      </c>
      <c r="G1191" s="2" t="str">
        <f>'[1]2025年已发货'!G:G</f>
        <v>（十九冶-江龙高速二分部）重庆市云阳县宝坪镇双塆村*宝坪梁场</v>
      </c>
      <c r="H1191" s="2" t="str">
        <f>'[1]2025年已发货'!H:H</f>
        <v>张鹏</v>
      </c>
      <c r="I1191" s="2">
        <f>'[1]2025年已发货'!I:I</f>
        <v>18223006448</v>
      </c>
      <c r="J1191" s="2" vm="1" t="e">
        <f>_xlfn._xlws.FILTER(辅助信息!D:D,辅助信息!G:G=G1191)</f>
        <v>#VALUE!</v>
      </c>
    </row>
    <row r="1192" spans="1:10">
      <c r="A1192" s="2" t="str">
        <f>'[1]2025年已发货'!A:A</f>
        <v>晋邦</v>
      </c>
      <c r="B1192" s="2" t="str">
        <f>'[1]2025年已发货'!B:B</f>
        <v>螺纹钢</v>
      </c>
      <c r="C1192" s="2" t="str">
        <f>'[1]2025年已发货'!C:C</f>
        <v>HRB400E Φ25 9m</v>
      </c>
      <c r="D1192" s="2" t="str">
        <f>'[1]2025年已发货'!D:D</f>
        <v>吨</v>
      </c>
      <c r="E1192" s="2">
        <f>'[1]2025年已发货'!E:E</f>
        <v>7.5</v>
      </c>
      <c r="F1192" s="4">
        <f>'[1]2025年已发货'!F:F</f>
        <v>45728</v>
      </c>
      <c r="G1192" s="2" t="str">
        <f>'[1]2025年已发货'!G:G</f>
        <v>（十九冶-江龙高速二分部）重庆市云阳县宝坪镇双塆村*宝坪梁场</v>
      </c>
      <c r="H1192" s="2" t="str">
        <f>'[1]2025年已发货'!H:H</f>
        <v>张鹏</v>
      </c>
      <c r="I1192" s="2">
        <f>'[1]2025年已发货'!I:I</f>
        <v>18223006448</v>
      </c>
      <c r="J1192" s="2" vm="1" t="e">
        <f>_xlfn._xlws.FILTER(辅助信息!D:D,辅助信息!G:G=G1192)</f>
        <v>#VALUE!</v>
      </c>
    </row>
    <row r="1193" spans="1:10">
      <c r="A1193" s="2" t="str">
        <f>'[1]2025年已发货'!A:A</f>
        <v>德胜</v>
      </c>
      <c r="B1193" s="2" t="str">
        <f>'[1]2025年已发货'!B:B</f>
        <v>螺纹钢</v>
      </c>
      <c r="C1193" s="2" t="str">
        <f>'[1]2025年已发货'!C:C</f>
        <v>HRB500E Φ28×12米</v>
      </c>
      <c r="D1193" s="2" t="str">
        <f>'[1]2025年已发货'!D:D</f>
        <v>吨</v>
      </c>
      <c r="E1193" s="2">
        <f>'[1]2025年已发货'!E:E</f>
        <v>35</v>
      </c>
      <c r="F1193" s="4">
        <f>'[1]2025年已发货'!F:F</f>
        <v>45729</v>
      </c>
      <c r="G1193" s="2" t="str">
        <f>'[1]2025年已发货'!G:G</f>
        <v>（自永2标九局西南分公司钢筋棚）四川省自贡市骑龙镇大湾村</v>
      </c>
      <c r="H1193" s="2" t="str">
        <f>'[1]2025年已发货'!H:H</f>
        <v>高彦彬</v>
      </c>
      <c r="I1193" s="2">
        <f>'[1]2025年已发货'!I:I</f>
        <v>13835906370</v>
      </c>
      <c r="J1193" s="2" vm="1" t="e">
        <f>_xlfn._xlws.FILTER(辅助信息!D:D,辅助信息!G:G=G1193)</f>
        <v>#VALUE!</v>
      </c>
    </row>
    <row r="1194" spans="1:10">
      <c r="A1194" s="2" t="str">
        <f>'[1]2025年已发货'!A:A</f>
        <v>德胜</v>
      </c>
      <c r="B1194" s="2" t="str">
        <f>'[1]2025年已发货'!B:B</f>
        <v>螺纹钢</v>
      </c>
      <c r="C1194" s="2" t="str">
        <f>'[1]2025年已发货'!C:C</f>
        <v>HRB500E Φ25×12米</v>
      </c>
      <c r="D1194" s="2" t="str">
        <f>'[1]2025年已发货'!D:D</f>
        <v>吨</v>
      </c>
      <c r="E1194" s="2">
        <f>'[1]2025年已发货'!E:E</f>
        <v>17.5</v>
      </c>
      <c r="F1194" s="4">
        <f>'[1]2025年已发货'!F:F</f>
        <v>45729</v>
      </c>
      <c r="G1194" s="2" t="str">
        <f>'[1]2025年已发货'!G:G</f>
        <v>（自永2标九局西南分公司钢筋棚）四川省自贡市骑龙镇大湾村</v>
      </c>
      <c r="H1194" s="2" t="str">
        <f>'[1]2025年已发货'!H:H</f>
        <v>高彦彬</v>
      </c>
      <c r="I1194" s="2">
        <f>'[1]2025年已发货'!I:I</f>
        <v>13835906370</v>
      </c>
      <c r="J1194" s="2" vm="1" t="e">
        <f>_xlfn._xlws.FILTER(辅助信息!D:D,辅助信息!G:G=G1194)</f>
        <v>#VALUE!</v>
      </c>
    </row>
    <row r="1195" spans="1:10">
      <c r="A1195" s="2" t="str">
        <f>'[1]2025年已发货'!A:A</f>
        <v>德胜</v>
      </c>
      <c r="B1195" s="2" t="str">
        <f>'[1]2025年已发货'!B:B</f>
        <v>螺纹钢</v>
      </c>
      <c r="C1195" s="2" t="str">
        <f>'[1]2025年已发货'!C:C</f>
        <v>HRB400E Φ25×12米</v>
      </c>
      <c r="D1195" s="2" t="str">
        <f>'[1]2025年已发货'!D:D</f>
        <v>吨</v>
      </c>
      <c r="E1195" s="2">
        <f>'[1]2025年已发货'!E:E</f>
        <v>17.5</v>
      </c>
      <c r="F1195" s="4">
        <f>'[1]2025年已发货'!F:F</f>
        <v>45729</v>
      </c>
      <c r="G1195" s="2" t="str">
        <f>'[1]2025年已发货'!G:G</f>
        <v>（自永2标九局西南分公司钢筋棚）四川省自贡市骑龙镇大湾村</v>
      </c>
      <c r="H1195" s="2" t="str">
        <f>'[1]2025年已发货'!H:H</f>
        <v>高彦彬</v>
      </c>
      <c r="I1195" s="2">
        <f>'[1]2025年已发货'!I:I</f>
        <v>13835906370</v>
      </c>
      <c r="J1195" s="2" vm="1" t="e">
        <f>_xlfn._xlws.FILTER(辅助信息!D:D,辅助信息!G:G=G1195)</f>
        <v>#VALUE!</v>
      </c>
    </row>
    <row r="1196" spans="1:10">
      <c r="A1196" s="2" t="str">
        <f>'[1]2025年已发货'!A:A</f>
        <v>德胜</v>
      </c>
      <c r="B1196" s="2" t="str">
        <f>'[1]2025年已发货'!B:B</f>
        <v>螺纹钢</v>
      </c>
      <c r="C1196" s="2" t="str">
        <f>'[1]2025年已发货'!C:C</f>
        <v>HRB400E Φ12×9米</v>
      </c>
      <c r="D1196" s="2" t="str">
        <f>'[1]2025年已发货'!D:D</f>
        <v>吨</v>
      </c>
      <c r="E1196" s="2">
        <f>'[1]2025年已发货'!E:E</f>
        <v>17.5</v>
      </c>
      <c r="F1196" s="4">
        <f>'[1]2025年已发货'!F:F</f>
        <v>45729</v>
      </c>
      <c r="G1196" s="2" t="str">
        <f>'[1]2025年已发货'!G:G</f>
        <v>（自永2标九局西南分公司钢筋棚）四川省自贡市骑龙镇大湾村</v>
      </c>
      <c r="H1196" s="2" t="str">
        <f>'[1]2025年已发货'!H:H</f>
        <v>高彦彬</v>
      </c>
      <c r="I1196" s="2">
        <f>'[1]2025年已发货'!I:I</f>
        <v>13835906370</v>
      </c>
      <c r="J1196" s="2" vm="1" t="e">
        <f>_xlfn._xlws.FILTER(辅助信息!D:D,辅助信息!G:G=G1196)</f>
        <v>#VALUE!</v>
      </c>
    </row>
    <row r="1197" spans="1:10">
      <c r="A1197" s="2" t="str">
        <f>'[1]2025年已发货'!A:A</f>
        <v>德胜</v>
      </c>
      <c r="B1197" s="2" t="str">
        <f>'[1]2025年已发货'!B:B</f>
        <v>螺纹钢</v>
      </c>
      <c r="C1197" s="2" t="str">
        <f>'[1]2025年已发货'!C:C</f>
        <v>HRB400E Φ16×9米</v>
      </c>
      <c r="D1197" s="2" t="str">
        <f>'[1]2025年已发货'!D:D</f>
        <v>吨</v>
      </c>
      <c r="E1197" s="2">
        <f>'[1]2025年已发货'!E:E</f>
        <v>17.5</v>
      </c>
      <c r="F1197" s="4">
        <f>'[1]2025年已发货'!F:F</f>
        <v>45729</v>
      </c>
      <c r="G1197" s="2" t="str">
        <f>'[1]2025年已发货'!G:G</f>
        <v>（自永2标九局西南分公司钢筋棚）四川省自贡市骑龙镇大湾村</v>
      </c>
      <c r="H1197" s="2" t="str">
        <f>'[1]2025年已发货'!H:H</f>
        <v>高彦彬</v>
      </c>
      <c r="I1197" s="2">
        <f>'[1]2025年已发货'!I:I</f>
        <v>13835906370</v>
      </c>
      <c r="J1197" s="2" vm="1" t="e">
        <f>_xlfn._xlws.FILTER(辅助信息!D:D,辅助信息!G:G=G1197)</f>
        <v>#VALUE!</v>
      </c>
    </row>
    <row r="1198" spans="1:10">
      <c r="A1198" s="2" t="str">
        <f>'[1]2025年已发货'!A:A</f>
        <v>德胜</v>
      </c>
      <c r="B1198" s="2" t="str">
        <f>'[1]2025年已发货'!B:B</f>
        <v>螺纹钢</v>
      </c>
      <c r="C1198" s="2" t="str">
        <f>'[1]2025年已发货'!C:C</f>
        <v>HRB400E Φ12 12m</v>
      </c>
      <c r="D1198" s="2" t="str">
        <f>'[1]2025年已发货'!D:D</f>
        <v>吨</v>
      </c>
      <c r="E1198" s="2">
        <f>'[1]2025年已发货'!E:E</f>
        <v>35</v>
      </c>
      <c r="F1198" s="4">
        <f>'[1]2025年已发货'!F:F</f>
        <v>45729</v>
      </c>
      <c r="G1198" s="2" t="str">
        <f>'[1]2025年已发货'!G:G</f>
        <v>（中铁三局-铜资高速1标）四川省资阳市安岳县石羊镇猫坝村2#钢筋场</v>
      </c>
      <c r="H1198" s="2" t="str">
        <f>'[1]2025年已发货'!H:H</f>
        <v>王雪</v>
      </c>
      <c r="I1198" s="2">
        <f>'[1]2025年已发货'!I:I</f>
        <v>18729676589</v>
      </c>
      <c r="J1198" s="2" vm="1" t="e">
        <f>_xlfn._xlws.FILTER(辅助信息!D:D,辅助信息!G:G=G1198)</f>
        <v>#VALUE!</v>
      </c>
    </row>
    <row r="1199" spans="1:10">
      <c r="A1199" s="2" t="str">
        <f>'[1]2025年已发货'!A:A</f>
        <v>德胜</v>
      </c>
      <c r="B1199" s="2" t="str">
        <f>'[1]2025年已发货'!B:B</f>
        <v>螺纹钢</v>
      </c>
      <c r="C1199" s="2" t="str">
        <f>'[1]2025年已发货'!C:C</f>
        <v>HRB400E Φ22 9m</v>
      </c>
      <c r="D1199" s="2" t="str">
        <f>'[1]2025年已发货'!D:D</f>
        <v>吨</v>
      </c>
      <c r="E1199" s="2">
        <f>'[1]2025年已发货'!E:E</f>
        <v>22.5</v>
      </c>
      <c r="F1199" s="4">
        <f>'[1]2025年已发货'!F:F</f>
        <v>45729</v>
      </c>
      <c r="G1199" s="2" t="str">
        <f>'[1]2025年已发货'!G:G</f>
        <v>（中铁三局-铜资高速1标）四川省资阳市安岳县石羊镇猫坝村2#钢筋场</v>
      </c>
      <c r="H1199" s="2" t="str">
        <f>'[1]2025年已发货'!H:H</f>
        <v>王雪</v>
      </c>
      <c r="I1199" s="2">
        <f>'[1]2025年已发货'!I:I</f>
        <v>18729676589</v>
      </c>
      <c r="J1199" s="2" vm="1" t="e">
        <f>_xlfn._xlws.FILTER(辅助信息!D:D,辅助信息!G:G=G1199)</f>
        <v>#VALUE!</v>
      </c>
    </row>
    <row r="1200" spans="1:10">
      <c r="A1200" s="2" t="str">
        <f>'[1]2025年已发货'!A:A</f>
        <v>德胜</v>
      </c>
      <c r="B1200" s="2" t="str">
        <f>'[1]2025年已发货'!B:B</f>
        <v>螺纹钢</v>
      </c>
      <c r="C1200" s="2" t="str">
        <f>'[1]2025年已发货'!C:C</f>
        <v>HRB400E Φ16 9m</v>
      </c>
      <c r="D1200" s="2" t="str">
        <f>'[1]2025年已发货'!D:D</f>
        <v>吨</v>
      </c>
      <c r="E1200" s="2">
        <f>'[1]2025年已发货'!E:E</f>
        <v>12.5</v>
      </c>
      <c r="F1200" s="4">
        <f>'[1]2025年已发货'!F:F</f>
        <v>45729</v>
      </c>
      <c r="G1200" s="2" t="str">
        <f>'[1]2025年已发货'!G:G</f>
        <v>（中铁三局-铜资高速1标）四川省资阳市安岳县石羊镇猫坝村2#钢筋场</v>
      </c>
      <c r="H1200" s="2" t="str">
        <f>'[1]2025年已发货'!H:H</f>
        <v>王雪</v>
      </c>
      <c r="I1200" s="2">
        <f>'[1]2025年已发货'!I:I</f>
        <v>18729676589</v>
      </c>
      <c r="J1200" s="2" vm="1" t="e">
        <f>_xlfn._xlws.FILTER(辅助信息!D:D,辅助信息!G:G=G1200)</f>
        <v>#VALUE!</v>
      </c>
    </row>
    <row r="1201" spans="1:10">
      <c r="A1201" s="2" t="str">
        <f>'[1]2025年已发货'!A:A</f>
        <v>德胜</v>
      </c>
      <c r="B1201" s="2" t="str">
        <f>'[1]2025年已发货'!B:B</f>
        <v>螺纹钢</v>
      </c>
      <c r="C1201" s="2" t="str">
        <f>'[1]2025年已发货'!C:C</f>
        <v>HRB400E Φ16 9m</v>
      </c>
      <c r="D1201" s="2" t="str">
        <f>'[1]2025年已发货'!D:D</f>
        <v>吨</v>
      </c>
      <c r="E1201" s="2">
        <f>'[1]2025年已发货'!E:E</f>
        <v>35</v>
      </c>
      <c r="F1201" s="4">
        <f>'[1]2025年已发货'!F:F</f>
        <v>45729</v>
      </c>
      <c r="G1201" s="2" t="str">
        <f>'[1]2025年已发货'!G:G</f>
        <v>(中铁九局-铜资高速3标)四川省资阳市安岳县协和镇高狮村高狮枢纽互通</v>
      </c>
      <c r="H1201" s="2" t="str">
        <f>'[1]2025年已发货'!H:H</f>
        <v>贺盼飞</v>
      </c>
      <c r="I1201" s="2">
        <f>'[1]2025年已发货'!I:I</f>
        <v>19114513423</v>
      </c>
      <c r="J1201" s="2" vm="1" t="e">
        <f>_xlfn._xlws.FILTER(辅助信息!D:D,辅助信息!G:G=G1201)</f>
        <v>#VALUE!</v>
      </c>
    </row>
    <row r="1202" spans="1:10">
      <c r="A1202" s="2" t="str">
        <f>'[1]2025年已发货'!A:A</f>
        <v>德胜</v>
      </c>
      <c r="B1202" s="2" t="str">
        <f>'[1]2025年已发货'!B:B</f>
        <v>螺纹钢</v>
      </c>
      <c r="C1202" s="2" t="str">
        <f>'[1]2025年已发货'!C:C</f>
        <v>HRB500EФ25*9m</v>
      </c>
      <c r="D1202" s="2" t="str">
        <f>'[1]2025年已发货'!D:D</f>
        <v>吨</v>
      </c>
      <c r="E1202" s="2">
        <f>'[1]2025年已发货'!E:E</f>
        <v>70</v>
      </c>
      <c r="F1202" s="4">
        <f>'[1]2025年已发货'!F:F</f>
        <v>45729</v>
      </c>
      <c r="G1202" s="2" t="str">
        <f>'[1]2025年已发货'!G:G</f>
        <v>（中铁六局呼和公司康新高速TJ4-2标）四川省甘孜州康定市新都桥镇安良坝瑞景大酒店后</v>
      </c>
      <c r="H1202" s="2" t="str">
        <f>'[1]2025年已发货'!H:H</f>
        <v>左学琪</v>
      </c>
      <c r="I1202" s="2">
        <f>'[1]2025年已发货'!I:I</f>
        <v>15764818144</v>
      </c>
      <c r="J1202" s="2" vm="1" t="e">
        <f>_xlfn._xlws.FILTER(辅助信息!D:D,辅助信息!G:G=G1202)</f>
        <v>#VALUE!</v>
      </c>
    </row>
    <row r="1203" spans="1:10">
      <c r="A1203" s="2" t="str">
        <f>'[1]2025年已发货'!A:A</f>
        <v>德胜</v>
      </c>
      <c r="B1203" s="2" t="str">
        <f>'[1]2025年已发货'!B:B</f>
        <v>螺纹钢</v>
      </c>
      <c r="C1203" s="2" t="str">
        <f>'[1]2025年已发货'!C:C</f>
        <v>HRB400EФ22*9m</v>
      </c>
      <c r="D1203" s="2" t="str">
        <f>'[1]2025年已发货'!D:D</f>
        <v>吨</v>
      </c>
      <c r="E1203" s="2">
        <f>'[1]2025年已发货'!E:E</f>
        <v>35</v>
      </c>
      <c r="F1203" s="4">
        <f>'[1]2025年已发货'!F:F</f>
        <v>45729</v>
      </c>
      <c r="G1203" s="2" t="str">
        <f>'[1]2025年已发货'!G:G</f>
        <v>（中铁六局呼和公司康新高速TJ4-2标）四川省甘孜州康定市新都桥镇安良坝瑞景大酒店后</v>
      </c>
      <c r="H1203" s="2" t="str">
        <f>'[1]2025年已发货'!H:H</f>
        <v>左学琪</v>
      </c>
      <c r="I1203" s="2">
        <f>'[1]2025年已发货'!I:I</f>
        <v>15764818144</v>
      </c>
      <c r="J1203" s="2" vm="1" t="e">
        <f>_xlfn._xlws.FILTER(辅助信息!D:D,辅助信息!G:G=G1203)</f>
        <v>#VALUE!</v>
      </c>
    </row>
    <row r="1204" spans="1:10">
      <c r="A1204" s="2" t="str">
        <f>'[1]2025年已发货'!A:A</f>
        <v>德胜</v>
      </c>
      <c r="B1204" s="2" t="str">
        <f>'[1]2025年已发货'!B:B</f>
        <v>螺纹钢</v>
      </c>
      <c r="C1204" s="2" t="str">
        <f>'[1]2025年已发货'!C:C</f>
        <v>HRB400EФ18*9m</v>
      </c>
      <c r="D1204" s="2" t="str">
        <f>'[1]2025年已发货'!D:D</f>
        <v>吨</v>
      </c>
      <c r="E1204" s="2">
        <f>'[1]2025年已发货'!E:E</f>
        <v>70</v>
      </c>
      <c r="F1204" s="4">
        <f>'[1]2025年已发货'!F:F</f>
        <v>45729</v>
      </c>
      <c r="G1204" s="2" t="str">
        <f>'[1]2025年已发货'!G:G</f>
        <v>（中铁一局四建康新高速TJ1-2标）四川省甘孜藏族自治州康定市炉城街道中铁一局四建康新TJ1-2标</v>
      </c>
      <c r="H1204" s="2" t="str">
        <f>'[1]2025年已发货'!H:H</f>
        <v>毛胜</v>
      </c>
      <c r="I1204" s="2">
        <f>'[1]2025年已发货'!I:I</f>
        <v>13848575617</v>
      </c>
      <c r="J1204" s="2" vm="1" t="e">
        <f>_xlfn._xlws.FILTER(辅助信息!D:D,辅助信息!G:G=G1204)</f>
        <v>#VALUE!</v>
      </c>
    </row>
    <row r="1205" spans="1:10">
      <c r="A1205" s="2" t="str">
        <f>'[1]2025年已发货'!A:A</f>
        <v>德胜</v>
      </c>
      <c r="B1205" s="2" t="str">
        <f>'[1]2025年已发货'!B:B</f>
        <v>螺纹钢</v>
      </c>
      <c r="C1205" s="2" t="str">
        <f>'[1]2025年已发货'!C:C</f>
        <v>HRB400E Φ25 9m</v>
      </c>
      <c r="D1205" s="2" t="str">
        <f>'[1]2025年已发货'!D:D</f>
        <v>吨</v>
      </c>
      <c r="E1205" s="2">
        <f>'[1]2025年已发货'!E:E</f>
        <v>10</v>
      </c>
      <c r="F1205" s="4">
        <f>'[1]2025年已发货'!F:F</f>
        <v>45730</v>
      </c>
      <c r="G1205" s="2" t="str">
        <f>'[1]2025年已发货'!G:G</f>
        <v>（中铁广州局-资乐高速5标）四川省乐山市井研县北京中交监理南150米(乐井路北)</v>
      </c>
      <c r="H1205" s="2" t="str">
        <f>'[1]2025年已发货'!H:H</f>
        <v>廖俊杰</v>
      </c>
      <c r="I1205" s="2">
        <f>'[1]2025年已发货'!I:I</f>
        <v>15775100965</v>
      </c>
      <c r="J1205" s="2" vm="1" t="e">
        <f>_xlfn._xlws.FILTER(辅助信息!D:D,辅助信息!G:G=G1205)</f>
        <v>#VALUE!</v>
      </c>
    </row>
    <row r="1206" spans="1:10">
      <c r="A1206" s="2" t="str">
        <f>'[1]2025年已发货'!A:A</f>
        <v>德胜</v>
      </c>
      <c r="B1206" s="2" t="str">
        <f>'[1]2025年已发货'!B:B</f>
        <v>螺纹钢</v>
      </c>
      <c r="C1206" s="2" t="str">
        <f>'[1]2025年已发货'!C:C</f>
        <v>HRB500E Φ25 9m</v>
      </c>
      <c r="D1206" s="2" t="str">
        <f>'[1]2025年已发货'!D:D</f>
        <v>吨</v>
      </c>
      <c r="E1206" s="2">
        <f>'[1]2025年已发货'!E:E</f>
        <v>24</v>
      </c>
      <c r="F1206" s="4">
        <f>'[1]2025年已发货'!F:F</f>
        <v>45730</v>
      </c>
      <c r="G1206" s="2" t="str">
        <f>'[1]2025年已发货'!G:G</f>
        <v>（中铁广州局-资乐高速5标）四川省乐山市井研县北京中交监理南150米(乐井路北)</v>
      </c>
      <c r="H1206" s="2" t="str">
        <f>'[1]2025年已发货'!H:H</f>
        <v>廖俊杰</v>
      </c>
      <c r="I1206" s="2">
        <f>'[1]2025年已发货'!I:I</f>
        <v>15775100965</v>
      </c>
      <c r="J1206" s="2" vm="1" t="e">
        <f>_xlfn._xlws.FILTER(辅助信息!D:D,辅助信息!G:G=G1206)</f>
        <v>#VALUE!</v>
      </c>
    </row>
    <row r="1207" spans="1:10">
      <c r="A1207" s="2" t="str">
        <f>'[1]2025年已发货'!A:A</f>
        <v>德胜</v>
      </c>
      <c r="B1207" s="2" t="str">
        <f>'[1]2025年已发货'!B:B</f>
        <v>螺纹钢</v>
      </c>
      <c r="C1207" s="2" t="str">
        <f>'[1]2025年已发货'!C:C</f>
        <v>HRB400E Φ12 9m</v>
      </c>
      <c r="D1207" s="2" t="str">
        <f>'[1]2025年已发货'!D:D</f>
        <v>吨</v>
      </c>
      <c r="E1207" s="2">
        <f>'[1]2025年已发货'!E:E</f>
        <v>18</v>
      </c>
      <c r="F1207" s="4">
        <f>'[1]2025年已发货'!F:F</f>
        <v>45730</v>
      </c>
      <c r="G1207" s="2" t="str">
        <f>'[1]2025年已发货'!G:G</f>
        <v>（中铁广州局-资乐高速5标）四川省乐山市井研县希望大道116号</v>
      </c>
      <c r="H1207" s="2" t="str">
        <f>'[1]2025年已发货'!H:H</f>
        <v>廖俊杰</v>
      </c>
      <c r="I1207" s="2">
        <f>'[1]2025年已发货'!I:I</f>
        <v>15775100965</v>
      </c>
      <c r="J1207" s="2" vm="1" t="e">
        <f>_xlfn._xlws.FILTER(辅助信息!D:D,辅助信息!G:G=G1207)</f>
        <v>#VALUE!</v>
      </c>
    </row>
    <row r="1208" spans="1:10">
      <c r="A1208" s="2" t="str">
        <f>'[1]2025年已发货'!A:A</f>
        <v>德胜</v>
      </c>
      <c r="B1208" s="2" t="str">
        <f>'[1]2025年已发货'!B:B</f>
        <v>螺纹钢</v>
      </c>
      <c r="C1208" s="2" t="str">
        <f>'[1]2025年已发货'!C:C</f>
        <v>HRB400E Φ16 9m</v>
      </c>
      <c r="D1208" s="2" t="str">
        <f>'[1]2025年已发货'!D:D</f>
        <v>吨</v>
      </c>
      <c r="E1208" s="2">
        <f>'[1]2025年已发货'!E:E</f>
        <v>18</v>
      </c>
      <c r="F1208" s="4">
        <f>'[1]2025年已发货'!F:F</f>
        <v>45730</v>
      </c>
      <c r="G1208" s="2" t="str">
        <f>'[1]2025年已发货'!G:G</f>
        <v>（中铁广州局-资乐高速5标）四川省乐山市井研县希望大道116号</v>
      </c>
      <c r="H1208" s="2" t="str">
        <f>'[1]2025年已发货'!H:H</f>
        <v>廖俊杰</v>
      </c>
      <c r="I1208" s="2">
        <f>'[1]2025年已发货'!I:I</f>
        <v>15775100965</v>
      </c>
      <c r="J1208" s="2" vm="1" t="e">
        <f>_xlfn._xlws.FILTER(辅助信息!D:D,辅助信息!G:G=G1208)</f>
        <v>#VALUE!</v>
      </c>
    </row>
    <row r="1209" spans="1:10">
      <c r="A1209" s="2" t="str">
        <f>'[1]2025年已发货'!A:A</f>
        <v>德胜</v>
      </c>
      <c r="B1209" s="2" t="str">
        <f>'[1]2025年已发货'!B:B</f>
        <v>螺纹钢</v>
      </c>
      <c r="C1209" s="2" t="str">
        <f>'[1]2025年已发货'!C:C</f>
        <v>HRB400E Φ25 9m</v>
      </c>
      <c r="D1209" s="2" t="str">
        <f>'[1]2025年已发货'!D:D</f>
        <v>吨</v>
      </c>
      <c r="E1209" s="2">
        <f>'[1]2025年已发货'!E:E</f>
        <v>18</v>
      </c>
      <c r="F1209" s="4">
        <f>'[1]2025年已发货'!F:F</f>
        <v>45730</v>
      </c>
      <c r="G1209" s="2" t="str">
        <f>'[1]2025年已发货'!G:G</f>
        <v>（中铁广州局-资乐高速5标）四川省乐山市井研县希望大道116号</v>
      </c>
      <c r="H1209" s="2" t="str">
        <f>'[1]2025年已发货'!H:H</f>
        <v>廖俊杰</v>
      </c>
      <c r="I1209" s="2">
        <f>'[1]2025年已发货'!I:I</f>
        <v>15775100965</v>
      </c>
      <c r="J1209" s="2" vm="1" t="e">
        <f>_xlfn._xlws.FILTER(辅助信息!D:D,辅助信息!G:G=G1209)</f>
        <v>#VALUE!</v>
      </c>
    </row>
    <row r="1210" spans="1:10">
      <c r="A1210" s="2" t="str">
        <f>'[1]2025年已发货'!A:A</f>
        <v>德胜</v>
      </c>
      <c r="B1210" s="2" t="str">
        <f>'[1]2025年已发货'!B:B</f>
        <v>螺纹钢</v>
      </c>
      <c r="C1210" s="2" t="str">
        <f>'[1]2025年已发货'!C:C</f>
        <v>HRB400E Φ28 9m</v>
      </c>
      <c r="D1210" s="2" t="str">
        <f>'[1]2025年已发货'!D:D</f>
        <v>吨</v>
      </c>
      <c r="E1210" s="2">
        <f>'[1]2025年已发货'!E:E</f>
        <v>18</v>
      </c>
      <c r="F1210" s="4">
        <f>'[1]2025年已发货'!F:F</f>
        <v>45730</v>
      </c>
      <c r="G1210" s="2" t="str">
        <f>'[1]2025年已发货'!G:G</f>
        <v>（中铁广州局-资乐高速5标）四川省乐山市井研县希望大道116号</v>
      </c>
      <c r="H1210" s="2" t="str">
        <f>'[1]2025年已发货'!H:H</f>
        <v>廖俊杰</v>
      </c>
      <c r="I1210" s="2">
        <f>'[1]2025年已发货'!I:I</f>
        <v>15775100965</v>
      </c>
      <c r="J1210" s="2" vm="1" t="e">
        <f>_xlfn._xlws.FILTER(辅助信息!D:D,辅助信息!G:G=G1210)</f>
        <v>#VALUE!</v>
      </c>
    </row>
    <row r="1211" spans="1:10">
      <c r="A1211" s="2" t="str">
        <f>'[1]2025年已发货'!A:A</f>
        <v>成实</v>
      </c>
      <c r="B1211" s="2" t="str">
        <f>'[1]2025年已发货'!B:B</f>
        <v>盘圆</v>
      </c>
      <c r="C1211" s="2" t="str">
        <f>'[1]2025年已发货'!C:C</f>
        <v>HPB300Ф8</v>
      </c>
      <c r="D1211" s="2" t="str">
        <f>'[1]2025年已发货'!D:D</f>
        <v>吨</v>
      </c>
      <c r="E1211" s="2">
        <f>'[1]2025年已发货'!E:E</f>
        <v>35</v>
      </c>
      <c r="F1211" s="4">
        <f>'[1]2025年已发货'!F:F</f>
        <v>45730</v>
      </c>
      <c r="G1211" s="2" t="str">
        <f>'[1]2025年已发货'!G:G</f>
        <v>（中铁一局四公司康新高速TJ1-1标雅加梗隧道）四川省甘孜州康定市雅加梗</v>
      </c>
      <c r="H1211" s="2" t="str">
        <f>'[1]2025年已发货'!H:H</f>
        <v>王锡俊</v>
      </c>
      <c r="I1211" s="2">
        <f>'[1]2025年已发货'!I:I</f>
        <v>18736877891</v>
      </c>
      <c r="J1211" s="2" vm="1" t="e">
        <f>_xlfn._xlws.FILTER(辅助信息!D:D,辅助信息!G:G=G1211)</f>
        <v>#VALUE!</v>
      </c>
    </row>
    <row r="1212" spans="1:10">
      <c r="A1212" s="2" t="str">
        <f>'[1]2025年已发货'!A:A</f>
        <v>德胜</v>
      </c>
      <c r="B1212" s="2" t="str">
        <f>'[1]2025年已发货'!B:B</f>
        <v>螺纹钢</v>
      </c>
      <c r="C1212" s="2" t="str">
        <f>'[1]2025年已发货'!C:C</f>
        <v>HRB400EФ14*9m</v>
      </c>
      <c r="D1212" s="2" t="str">
        <f>'[1]2025年已发货'!D:D</f>
        <v>吨</v>
      </c>
      <c r="E1212" s="2">
        <f>'[1]2025年已发货'!E:E</f>
        <v>35</v>
      </c>
      <c r="F1212" s="4">
        <f>'[1]2025年已发货'!F:F</f>
        <v>45730</v>
      </c>
      <c r="G1212" s="2" t="str">
        <f>'[1]2025年已发货'!G:G</f>
        <v>（中铁一局四公司康新高速TJ1-1标雅加梗隧道）四川省甘孜州康定市雅加梗</v>
      </c>
      <c r="H1212" s="2" t="str">
        <f>'[1]2025年已发货'!H:H</f>
        <v>王锡俊</v>
      </c>
      <c r="I1212" s="2">
        <f>'[1]2025年已发货'!I:I</f>
        <v>18736877891</v>
      </c>
      <c r="J1212" s="2" vm="1" t="e">
        <f>_xlfn._xlws.FILTER(辅助信息!D:D,辅助信息!G:G=G1212)</f>
        <v>#VALUE!</v>
      </c>
    </row>
    <row r="1213" spans="1:10">
      <c r="A1213" s="2" t="str">
        <f>'[1]2025年已发货'!A:A</f>
        <v>德胜</v>
      </c>
      <c r="B1213" s="2" t="str">
        <f>'[1]2025年已发货'!B:B</f>
        <v>螺纹钢</v>
      </c>
      <c r="C1213" s="2" t="str">
        <f>'[1]2025年已发货'!C:C</f>
        <v>HRB400EФ18*9m</v>
      </c>
      <c r="D1213" s="2" t="str">
        <f>'[1]2025年已发货'!D:D</f>
        <v>吨</v>
      </c>
      <c r="E1213" s="2">
        <f>'[1]2025年已发货'!E:E</f>
        <v>35</v>
      </c>
      <c r="F1213" s="4">
        <f>'[1]2025年已发货'!F:F</f>
        <v>45730</v>
      </c>
      <c r="G1213" s="2" t="str">
        <f>'[1]2025年已发货'!G:G</f>
        <v>（中铁一局四公司康新高速TJ1-1标雅加梗隧道）四川省甘孜州康定市雅加梗</v>
      </c>
      <c r="H1213" s="2" t="str">
        <f>'[1]2025年已发货'!H:H</f>
        <v>王锡俊</v>
      </c>
      <c r="I1213" s="2">
        <f>'[1]2025年已发货'!I:I</f>
        <v>18736877891</v>
      </c>
      <c r="J1213" s="2" vm="1" t="e">
        <f>_xlfn._xlws.FILTER(辅助信息!D:D,辅助信息!G:G=G1213)</f>
        <v>#VALUE!</v>
      </c>
    </row>
    <row r="1214" spans="1:10">
      <c r="A1214" s="2" t="str">
        <f>'[1]2025年已发货'!A:A</f>
        <v>德胜</v>
      </c>
      <c r="B1214" s="2" t="str">
        <f>'[1]2025年已发货'!B:B</f>
        <v>螺纹钢</v>
      </c>
      <c r="C1214" s="2" t="str">
        <f>'[1]2025年已发货'!C:C</f>
        <v>HRB400EФ25*9m</v>
      </c>
      <c r="D1214" s="2" t="str">
        <f>'[1]2025年已发货'!D:D</f>
        <v>吨</v>
      </c>
      <c r="E1214" s="2">
        <f>'[1]2025年已发货'!E:E</f>
        <v>70</v>
      </c>
      <c r="F1214" s="4">
        <f>'[1]2025年已发货'!F:F</f>
        <v>45730</v>
      </c>
      <c r="G1214" s="2" t="str">
        <f>'[1]2025年已发货'!G:G</f>
        <v>（中铁一局四公司康新高速TJ1-1标雅加梗隧道）四川省甘孜州康定市雅加梗</v>
      </c>
      <c r="H1214" s="2" t="str">
        <f>'[1]2025年已发货'!H:H</f>
        <v>王锡俊</v>
      </c>
      <c r="I1214" s="2">
        <f>'[1]2025年已发货'!I:I</f>
        <v>18736877891</v>
      </c>
      <c r="J1214" s="2" vm="1" t="e">
        <f>_xlfn._xlws.FILTER(辅助信息!D:D,辅助信息!G:G=G1214)</f>
        <v>#VALUE!</v>
      </c>
    </row>
    <row r="1215" spans="1:10">
      <c r="A1215" s="2" t="str">
        <f>'[1]2025年已发货'!A:A</f>
        <v>达钢</v>
      </c>
      <c r="B1215" s="2" t="str">
        <f>'[1]2025年已发货'!B:B</f>
        <v>螺纹钢</v>
      </c>
      <c r="C1215" s="2" t="str">
        <f>'[1]2025年已发货'!C:C</f>
        <v>HRB400E Φ12 9m</v>
      </c>
      <c r="D1215" s="2" t="str">
        <f>'[1]2025年已发货'!D:D</f>
        <v>吨</v>
      </c>
      <c r="E1215" s="2">
        <f>'[1]2025年已发货'!E:E</f>
        <v>25</v>
      </c>
      <c r="F1215" s="4">
        <f>'[1]2025年已发货'!F:F</f>
        <v>45730</v>
      </c>
      <c r="G1215" s="2" t="str">
        <f>'[1]2025年已发货'!G:G</f>
        <v>（十九冶-江龙高速三分部）重庆市云阳县蔈草镇三坵田*朗树湾1#桥桥面</v>
      </c>
      <c r="H1215" s="2" t="str">
        <f>'[1]2025年已发货'!H:H</f>
        <v>徐宇</v>
      </c>
      <c r="I1215" s="2">
        <f>'[1]2025年已发货'!I:I</f>
        <v>19822311919</v>
      </c>
      <c r="J1215" s="2" vm="1" t="e">
        <f>_xlfn._xlws.FILTER(辅助信息!D:D,辅助信息!G:G=G1215)</f>
        <v>#VALUE!</v>
      </c>
    </row>
    <row r="1216" spans="1:10">
      <c r="A1216" s="2" t="str">
        <f>'[1]2025年已发货'!A:A</f>
        <v>达钢</v>
      </c>
      <c r="B1216" s="2" t="str">
        <f>'[1]2025年已发货'!B:B</f>
        <v>高线</v>
      </c>
      <c r="C1216" s="2" t="str">
        <f>'[1]2025年已发货'!C:C</f>
        <v>HPB300Φ10</v>
      </c>
      <c r="D1216" s="2" t="str">
        <f>'[1]2025年已发货'!D:D</f>
        <v>吨</v>
      </c>
      <c r="E1216" s="2">
        <f>'[1]2025年已发货'!E:E</f>
        <v>10</v>
      </c>
      <c r="F1216" s="4">
        <f>'[1]2025年已发货'!F:F</f>
        <v>45730</v>
      </c>
      <c r="G1216" s="2" t="str">
        <f>'[1]2025年已发货'!G:G</f>
        <v>（十九冶-江龙高速三分部）重庆市云阳县蔈草镇三坵田*朗树湾1#桥桥面</v>
      </c>
      <c r="H1216" s="2" t="str">
        <f>'[1]2025年已发货'!H:H</f>
        <v>徐宇</v>
      </c>
      <c r="I1216" s="2">
        <f>'[1]2025年已发货'!I:I</f>
        <v>19822311919</v>
      </c>
      <c r="J1216" s="2" vm="1" t="e">
        <f>_xlfn._xlws.FILTER(辅助信息!D:D,辅助信息!G:G=G1216)</f>
        <v>#VALUE!</v>
      </c>
    </row>
    <row r="1217" spans="1:10">
      <c r="A1217" s="2" t="str">
        <f>'[1]2025年已发货'!A:A</f>
        <v>成实</v>
      </c>
      <c r="B1217" s="2" t="str">
        <f>'[1]2025年已发货'!B:B</f>
        <v>盘螺</v>
      </c>
      <c r="C1217" s="2" t="str">
        <f>'[1]2025年已发货'!C:C</f>
        <v>HRB400EΦ 8mm</v>
      </c>
      <c r="D1217" s="2" t="str">
        <f>'[1]2025年已发货'!D:D</f>
        <v>吨</v>
      </c>
      <c r="E1217" s="2">
        <f>'[1]2025年已发货'!E:E</f>
        <v>6</v>
      </c>
      <c r="F1217" s="4">
        <f>'[1]2025年已发货'!F:F</f>
        <v>45730</v>
      </c>
      <c r="G1217" s="2" t="str">
        <f>'[1]2025年已发货'!G:G</f>
        <v>（中核华兴）四川天府新区585研发中心项目（一期）二标段（科学城中路东段）</v>
      </c>
      <c r="H1217" s="2" t="str">
        <f>'[1]2025年已发货'!H:H</f>
        <v>杨远发</v>
      </c>
      <c r="I1217" s="2" t="str">
        <f>'[1]2025年已发货'!I:I</f>
        <v>13881399439</v>
      </c>
      <c r="J1217" s="2" vm="1" t="e">
        <f>_xlfn._xlws.FILTER(辅助信息!D:D,辅助信息!G:G=G1217)</f>
        <v>#VALUE!</v>
      </c>
    </row>
    <row r="1218" spans="1:10">
      <c r="A1218" s="2" t="str">
        <f>'[1]2025年已发货'!A:A</f>
        <v>成实</v>
      </c>
      <c r="B1218" s="2" t="str">
        <f>'[1]2025年已发货'!B:B</f>
        <v>盘螺</v>
      </c>
      <c r="C1218" s="2" t="str">
        <f>'[1]2025年已发货'!C:C</f>
        <v>HRB400EΦ 10mm</v>
      </c>
      <c r="D1218" s="2" t="str">
        <f>'[1]2025年已发货'!D:D</f>
        <v>吨</v>
      </c>
      <c r="E1218" s="2">
        <f>'[1]2025年已发货'!E:E</f>
        <v>14</v>
      </c>
      <c r="F1218" s="4">
        <f>'[1]2025年已发货'!F:F</f>
        <v>45730</v>
      </c>
      <c r="G1218" s="2" t="str">
        <f>'[1]2025年已发货'!G:G</f>
        <v>（中核华兴）四川天府新区585研发中心项目（一期）二标段（科学城中路东段）</v>
      </c>
      <c r="H1218" s="2" t="str">
        <f>'[1]2025年已发货'!H:H</f>
        <v>杨远发</v>
      </c>
      <c r="I1218" s="2" t="str">
        <f>'[1]2025年已发货'!I:I</f>
        <v>13881399439</v>
      </c>
      <c r="J1218" s="2" vm="1" t="e">
        <f>_xlfn._xlws.FILTER(辅助信息!D:D,辅助信息!G:G=G1218)</f>
        <v>#VALUE!</v>
      </c>
    </row>
    <row r="1219" spans="1:10">
      <c r="A1219" s="2" t="str">
        <f>'[1]2025年已发货'!A:A</f>
        <v>成实</v>
      </c>
      <c r="B1219" s="2" t="str">
        <f>'[1]2025年已发货'!B:B</f>
        <v>螺纹钢</v>
      </c>
      <c r="C1219" s="2" t="str">
        <f>'[1]2025年已发货'!C:C</f>
        <v>HRB400EΦ12*9m</v>
      </c>
      <c r="D1219" s="2" t="str">
        <f>'[1]2025年已发货'!D:D</f>
        <v>吨</v>
      </c>
      <c r="E1219" s="2">
        <f>'[1]2025年已发货'!E:E</f>
        <v>8</v>
      </c>
      <c r="F1219" s="4">
        <f>'[1]2025年已发货'!F:F</f>
        <v>45730</v>
      </c>
      <c r="G1219" s="2" t="str">
        <f>'[1]2025年已发货'!G:G</f>
        <v>（中核华兴）四川天府新区585研发中心项目（一期）二标段（科学城中路东段）</v>
      </c>
      <c r="H1219" s="2" t="str">
        <f>'[1]2025年已发货'!H:H</f>
        <v>杨远发</v>
      </c>
      <c r="I1219" s="2" t="str">
        <f>'[1]2025年已发货'!I:I</f>
        <v>13881399439</v>
      </c>
      <c r="J1219" s="2" vm="1" t="e">
        <f>_xlfn._xlws.FILTER(辅助信息!D:D,辅助信息!G:G=G1219)</f>
        <v>#VALUE!</v>
      </c>
    </row>
    <row r="1220" spans="1:10">
      <c r="A1220" s="2" t="str">
        <f>'[1]2025年已发货'!A:A</f>
        <v>成实</v>
      </c>
      <c r="B1220" s="2" t="str">
        <f>'[1]2025年已发货'!B:B</f>
        <v>螺纹钢</v>
      </c>
      <c r="C1220" s="2" t="str">
        <f>'[1]2025年已发货'!C:C</f>
        <v>HRB500EΦ16*9m</v>
      </c>
      <c r="D1220" s="2" t="str">
        <f>'[1]2025年已发货'!D:D</f>
        <v>吨</v>
      </c>
      <c r="E1220" s="2">
        <f>'[1]2025年已发货'!E:E</f>
        <v>3</v>
      </c>
      <c r="F1220" s="4">
        <f>'[1]2025年已发货'!F:F</f>
        <v>45730</v>
      </c>
      <c r="G1220" s="2" t="str">
        <f>'[1]2025年已发货'!G:G</f>
        <v>（中核华兴）四川天府新区585研发中心项目（一期）二标段（科学城中路东段）</v>
      </c>
      <c r="H1220" s="2" t="str">
        <f>'[1]2025年已发货'!H:H</f>
        <v>杨远发</v>
      </c>
      <c r="I1220" s="2" t="str">
        <f>'[1]2025年已发货'!I:I</f>
        <v>13881399439</v>
      </c>
      <c r="J1220" s="2" vm="1" t="e">
        <f>_xlfn._xlws.FILTER(辅助信息!D:D,辅助信息!G:G=G1220)</f>
        <v>#VALUE!</v>
      </c>
    </row>
    <row r="1221" spans="1:10">
      <c r="A1221" s="2" t="str">
        <f>'[1]2025年已发货'!A:A</f>
        <v>润耀</v>
      </c>
      <c r="B1221" s="2" t="str">
        <f>'[1]2025年已发货'!B:B</f>
        <v>高线</v>
      </c>
      <c r="C1221" s="2" t="str">
        <f>'[1]2025年已发货'!C:C</f>
        <v>HPB300Φ10</v>
      </c>
      <c r="D1221" s="2" t="str">
        <f>'[1]2025年已发货'!D:D</f>
        <v>吨</v>
      </c>
      <c r="E1221" s="2">
        <f>'[1]2025年已发货'!E:E</f>
        <v>25</v>
      </c>
      <c r="F1221" s="4">
        <f>'[1]2025年已发货'!F:F</f>
        <v>45730</v>
      </c>
      <c r="G1221" s="2" t="str">
        <f>'[1]2025年已发货'!G:G</f>
        <v>（中铁广州局-资乐高速5标）四川省乐山市井研县北京中交监理南150米(乐井路北)</v>
      </c>
      <c r="H1221" s="2" t="str">
        <f>'[1]2025年已发货'!H:H</f>
        <v>廖俊杰</v>
      </c>
      <c r="I1221" s="2">
        <f>'[1]2025年已发货'!I:I</f>
        <v>15775100965</v>
      </c>
      <c r="J1221" s="2" vm="1" t="e">
        <f>_xlfn._xlws.FILTER(辅助信息!D:D,辅助信息!G:G=G1221)</f>
        <v>#VALUE!</v>
      </c>
    </row>
    <row r="1222" spans="1:10">
      <c r="A1222" s="2" t="str">
        <f>'[1]2025年已发货'!A:A</f>
        <v>润耀</v>
      </c>
      <c r="B1222" s="2" t="str">
        <f>'[1]2025年已发货'!B:B</f>
        <v>高线</v>
      </c>
      <c r="C1222" s="2" t="str">
        <f>'[1]2025年已发货'!C:C</f>
        <v>HPB300Φ12</v>
      </c>
      <c r="D1222" s="2" t="str">
        <f>'[1]2025年已发货'!D:D</f>
        <v>吨</v>
      </c>
      <c r="E1222" s="2">
        <f>'[1]2025年已发货'!E:E</f>
        <v>10</v>
      </c>
      <c r="F1222" s="4">
        <f>'[1]2025年已发货'!F:F</f>
        <v>45730</v>
      </c>
      <c r="G1222" s="2" t="str">
        <f>'[1]2025年已发货'!G:G</f>
        <v>（中铁广州局-资乐高速5标）四川省乐山市井研县北京中交监理南150米(乐井路北)</v>
      </c>
      <c r="H1222" s="2" t="str">
        <f>'[1]2025年已发货'!H:H</f>
        <v>廖俊杰</v>
      </c>
      <c r="I1222" s="2">
        <f>'[1]2025年已发货'!I:I</f>
        <v>15775100965</v>
      </c>
      <c r="J1222" s="2" vm="1" t="e">
        <f>_xlfn._xlws.FILTER(辅助信息!D:D,辅助信息!G:G=G1222)</f>
        <v>#VALUE!</v>
      </c>
    </row>
    <row r="1223" spans="1:10">
      <c r="A1223" s="2" t="str">
        <f>'[1]2025年已发货'!A:A</f>
        <v>达钢</v>
      </c>
      <c r="B1223" s="2" t="str">
        <f>'[1]2025年已发货'!B:B</f>
        <v>螺纹钢</v>
      </c>
      <c r="C1223" s="2" t="str">
        <f>'[1]2025年已发货'!C:C</f>
        <v>HRB400E Φ12 9m</v>
      </c>
      <c r="D1223" s="2" t="str">
        <f>'[1]2025年已发货'!D:D</f>
        <v>吨</v>
      </c>
      <c r="E1223" s="2">
        <f>'[1]2025年已发货'!E:E</f>
        <v>15</v>
      </c>
      <c r="F1223" s="4">
        <f>'[1]2025年已发货'!F:F</f>
        <v>45731</v>
      </c>
      <c r="G1223" s="2" t="str">
        <f>'[1]2025年已发货'!G:G</f>
        <v>（五冶达州国道542项目-桥梁4标）四川省达州市达川区大堰镇双井村</v>
      </c>
      <c r="H1223" s="2" t="str">
        <f>'[1]2025年已发货'!H:H</f>
        <v>吴志强</v>
      </c>
      <c r="I1223" s="2">
        <f>'[1]2025年已发货'!I:I</f>
        <v>18820030907</v>
      </c>
      <c r="J1223" s="2" vm="1" t="e">
        <f>_xlfn._xlws.FILTER(辅助信息!D:D,辅助信息!G:G=G1223)</f>
        <v>#VALUE!</v>
      </c>
    </row>
    <row r="1224" spans="1:10">
      <c r="A1224" s="2" t="str">
        <f>'[1]2025年已发货'!A:A</f>
        <v>达钢</v>
      </c>
      <c r="B1224" s="2" t="str">
        <f>'[1]2025年已发货'!B:B</f>
        <v>螺纹钢</v>
      </c>
      <c r="C1224" s="2" t="str">
        <f>'[1]2025年已发货'!C:C</f>
        <v>HRB400E Φ14 9m</v>
      </c>
      <c r="D1224" s="2" t="str">
        <f>'[1]2025年已发货'!D:D</f>
        <v>吨</v>
      </c>
      <c r="E1224" s="2">
        <f>'[1]2025年已发货'!E:E</f>
        <v>15</v>
      </c>
      <c r="F1224" s="4">
        <f>'[1]2025年已发货'!F:F</f>
        <v>45731</v>
      </c>
      <c r="G1224" s="2" t="str">
        <f>'[1]2025年已发货'!G:G</f>
        <v>（五冶达州国道542项目-桥梁4标）四川省达州市达川区大堰镇双井村</v>
      </c>
      <c r="H1224" s="2" t="str">
        <f>'[1]2025年已发货'!H:H</f>
        <v>吴志强</v>
      </c>
      <c r="I1224" s="2">
        <f>'[1]2025年已发货'!I:I</f>
        <v>18820030907</v>
      </c>
      <c r="J1224" s="2" vm="1" t="e">
        <f>_xlfn._xlws.FILTER(辅助信息!D:D,辅助信息!G:G=G1224)</f>
        <v>#VALUE!</v>
      </c>
    </row>
    <row r="1225" spans="1:10">
      <c r="A1225" s="2" t="str">
        <f>'[1]2025年已发货'!A:A</f>
        <v>达钢</v>
      </c>
      <c r="B1225" s="2" t="str">
        <f>'[1]2025年已发货'!B:B</f>
        <v>螺纹钢</v>
      </c>
      <c r="C1225" s="2" t="str">
        <f>'[1]2025年已发货'!C:C</f>
        <v>HRB400E Φ16 9m</v>
      </c>
      <c r="D1225" s="2" t="str">
        <f>'[1]2025年已发货'!D:D</f>
        <v>吨</v>
      </c>
      <c r="E1225" s="2">
        <f>'[1]2025年已发货'!E:E</f>
        <v>15</v>
      </c>
      <c r="F1225" s="4">
        <f>'[1]2025年已发货'!F:F</f>
        <v>45731</v>
      </c>
      <c r="G1225" s="2" t="str">
        <f>'[1]2025年已发货'!G:G</f>
        <v>（五冶达州国道542项目-桥梁4标）四川省达州市达川区大堰镇双井村</v>
      </c>
      <c r="H1225" s="2" t="str">
        <f>'[1]2025年已发货'!H:H</f>
        <v>吴志强</v>
      </c>
      <c r="I1225" s="2">
        <f>'[1]2025年已发货'!I:I</f>
        <v>18820030907</v>
      </c>
      <c r="J1225" s="2" vm="1" t="e">
        <f>_xlfn._xlws.FILTER(辅助信息!D:D,辅助信息!G:G=G1225)</f>
        <v>#VALUE!</v>
      </c>
    </row>
    <row r="1226" spans="1:10">
      <c r="A1226" s="2" t="str">
        <f>'[1]2025年已发货'!A:A</f>
        <v>达钢</v>
      </c>
      <c r="B1226" s="2" t="str">
        <f>'[1]2025年已发货'!B:B</f>
        <v>螺纹钢</v>
      </c>
      <c r="C1226" s="2" t="str">
        <f>'[1]2025年已发货'!C:C</f>
        <v>HRB400E Φ12 9m</v>
      </c>
      <c r="D1226" s="2" t="str">
        <f>'[1]2025年已发货'!D:D</f>
        <v>吨</v>
      </c>
      <c r="E1226" s="2">
        <f>'[1]2025年已发货'!E:E</f>
        <v>9</v>
      </c>
      <c r="F1226" s="4">
        <f>'[1]2025年已发货'!F:F</f>
        <v>45731</v>
      </c>
      <c r="G1226" s="2" t="str">
        <f>'[1]2025年已发货'!G:G</f>
        <v>（五冶达州国道542项目-一工区桥梁一工段）四川省达州市四川省达州市达川区石桥镇武寨村</v>
      </c>
      <c r="H1226" s="2" t="str">
        <f>'[1]2025年已发货'!H:H</f>
        <v>杨勇</v>
      </c>
      <c r="I1226" s="2">
        <f>'[1]2025年已发货'!I:I</f>
        <v>18398563998</v>
      </c>
      <c r="J1226" s="2" vm="1" t="e">
        <f>_xlfn._xlws.FILTER(辅助信息!D:D,辅助信息!G:G=G1226)</f>
        <v>#VALUE!</v>
      </c>
    </row>
    <row r="1227" spans="1:10">
      <c r="A1227" s="2" t="str">
        <f>'[1]2025年已发货'!A:A</f>
        <v>达钢</v>
      </c>
      <c r="B1227" s="2" t="str">
        <f>'[1]2025年已发货'!B:B</f>
        <v>螺纹钢</v>
      </c>
      <c r="C1227" s="2" t="str">
        <f>'[1]2025年已发货'!C:C</f>
        <v>HRB400E Φ14 9m</v>
      </c>
      <c r="D1227" s="2" t="str">
        <f>'[1]2025年已发货'!D:D</f>
        <v>吨</v>
      </c>
      <c r="E1227" s="2">
        <f>'[1]2025年已发货'!E:E</f>
        <v>12</v>
      </c>
      <c r="F1227" s="4">
        <f>'[1]2025年已发货'!F:F</f>
        <v>45731</v>
      </c>
      <c r="G1227" s="2" t="str">
        <f>'[1]2025年已发货'!G:G</f>
        <v>（五冶达州国道542项目-一工区桥梁一工段）四川省达州市四川省达州市达川区石桥镇武寨村</v>
      </c>
      <c r="H1227" s="2" t="str">
        <f>'[1]2025年已发货'!H:H</f>
        <v>杨勇</v>
      </c>
      <c r="I1227" s="2">
        <f>'[1]2025年已发货'!I:I</f>
        <v>18398563998</v>
      </c>
      <c r="J1227" s="2" vm="1" t="e">
        <f>_xlfn._xlws.FILTER(辅助信息!D:D,辅助信息!G:G=G1227)</f>
        <v>#VALUE!</v>
      </c>
    </row>
    <row r="1228" spans="1:10">
      <c r="A1228" s="2" t="str">
        <f>'[1]2025年已发货'!A:A</f>
        <v>达钢</v>
      </c>
      <c r="B1228" s="2" t="str">
        <f>'[1]2025年已发货'!B:B</f>
        <v>螺纹钢</v>
      </c>
      <c r="C1228" s="2" t="str">
        <f>'[1]2025年已发货'!C:C</f>
        <v>HRB400E Φ28 9m</v>
      </c>
      <c r="D1228" s="2" t="str">
        <f>'[1]2025年已发货'!D:D</f>
        <v>吨</v>
      </c>
      <c r="E1228" s="2">
        <f>'[1]2025年已发货'!E:E</f>
        <v>24</v>
      </c>
      <c r="F1228" s="4">
        <f>'[1]2025年已发货'!F:F</f>
        <v>45731</v>
      </c>
      <c r="G1228" s="2" t="str">
        <f>'[1]2025年已发货'!G:G</f>
        <v>（五冶达州国道542项目-一工区桥梁一工段）四川省达州市四川省达州市达川区石桥镇武寨村</v>
      </c>
      <c r="H1228" s="2" t="str">
        <f>'[1]2025年已发货'!H:H</f>
        <v>杨勇</v>
      </c>
      <c r="I1228" s="2">
        <f>'[1]2025年已发货'!I:I</f>
        <v>18398563998</v>
      </c>
      <c r="J1228" s="2" vm="1" t="e">
        <f>_xlfn._xlws.FILTER(辅助信息!D:D,辅助信息!G:G=G1228)</f>
        <v>#VALUE!</v>
      </c>
    </row>
    <row r="1229" spans="1:10">
      <c r="A1229" s="2" t="str">
        <f>'[1]2025年已发货'!A:A</f>
        <v>达钢</v>
      </c>
      <c r="B1229" s="2" t="str">
        <f>'[1]2025年已发货'!B:B</f>
        <v>螺纹钢</v>
      </c>
      <c r="C1229" s="2" t="str">
        <f>'[1]2025年已发货'!C:C</f>
        <v>HRB400E Φ12 9m</v>
      </c>
      <c r="D1229" s="2" t="str">
        <f>'[1]2025年已发货'!D:D</f>
        <v>吨</v>
      </c>
      <c r="E1229" s="2">
        <f>'[1]2025年已发货'!E:E</f>
        <v>9</v>
      </c>
      <c r="F1229" s="4">
        <f>'[1]2025年已发货'!F:F</f>
        <v>45731</v>
      </c>
      <c r="G1229" s="2" t="str">
        <f>'[1]2025年已发货'!G:G</f>
        <v>（五冶达州国道542项目-一工区桥梁二工段）四川省达州市达川区达川区石梯镇石成村</v>
      </c>
      <c r="H1229" s="2" t="str">
        <f>'[1]2025年已发货'!H:H</f>
        <v>夏树彬</v>
      </c>
      <c r="I1229" s="2">
        <f>'[1]2025年已发货'!I:I</f>
        <v>13518183653</v>
      </c>
      <c r="J1229" s="2" vm="1" t="e">
        <f>_xlfn._xlws.FILTER(辅助信息!D:D,辅助信息!G:G=G1229)</f>
        <v>#VALUE!</v>
      </c>
    </row>
    <row r="1230" spans="1:10">
      <c r="A1230" s="2" t="str">
        <f>'[1]2025年已发货'!A:A</f>
        <v>达钢</v>
      </c>
      <c r="B1230" s="2" t="str">
        <f>'[1]2025年已发货'!B:B</f>
        <v>螺纹钢</v>
      </c>
      <c r="C1230" s="2" t="str">
        <f>'[1]2025年已发货'!C:C</f>
        <v>HRB400E Φ14 9m</v>
      </c>
      <c r="D1230" s="2" t="str">
        <f>'[1]2025年已发货'!D:D</f>
        <v>吨</v>
      </c>
      <c r="E1230" s="2">
        <f>'[1]2025年已发货'!E:E</f>
        <v>9</v>
      </c>
      <c r="F1230" s="4">
        <f>'[1]2025年已发货'!F:F</f>
        <v>45731</v>
      </c>
      <c r="G1230" s="2" t="str">
        <f>'[1]2025年已发货'!G:G</f>
        <v>（五冶达州国道542项目-一工区桥梁二工段）四川省达州市达川区达川区石梯镇石成村</v>
      </c>
      <c r="H1230" s="2" t="str">
        <f>'[1]2025年已发货'!H:H</f>
        <v>夏树彬</v>
      </c>
      <c r="I1230" s="2">
        <f>'[1]2025年已发货'!I:I</f>
        <v>13518183653</v>
      </c>
      <c r="J1230" s="2" vm="1" t="e">
        <f>_xlfn._xlws.FILTER(辅助信息!D:D,辅助信息!G:G=G1230)</f>
        <v>#VALUE!</v>
      </c>
    </row>
    <row r="1231" spans="1:10">
      <c r="A1231" s="2" t="str">
        <f>'[1]2025年已发货'!A:A</f>
        <v>达钢</v>
      </c>
      <c r="B1231" s="2" t="str">
        <f>'[1]2025年已发货'!B:B</f>
        <v>螺纹钢</v>
      </c>
      <c r="C1231" s="2" t="str">
        <f>'[1]2025年已发货'!C:C</f>
        <v>HRB400E Φ28 9m</v>
      </c>
      <c r="D1231" s="2" t="str">
        <f>'[1]2025年已发货'!D:D</f>
        <v>吨</v>
      </c>
      <c r="E1231" s="2">
        <f>'[1]2025年已发货'!E:E</f>
        <v>30</v>
      </c>
      <c r="F1231" s="4">
        <f>'[1]2025年已发货'!F:F</f>
        <v>45731</v>
      </c>
      <c r="G1231" s="2" t="str">
        <f>'[1]2025年已发货'!G:G</f>
        <v>（五冶达州国道542项目-一工区桥梁二工段）四川省达州市达川区达川区石梯镇石成村</v>
      </c>
      <c r="H1231" s="2" t="str">
        <f>'[1]2025年已发货'!H:H</f>
        <v>夏树彬</v>
      </c>
      <c r="I1231" s="2">
        <f>'[1]2025年已发货'!I:I</f>
        <v>13518183653</v>
      </c>
      <c r="J1231" s="2" vm="1" t="e">
        <f>_xlfn._xlws.FILTER(辅助信息!D:D,辅助信息!G:G=G1231)</f>
        <v>#VALUE!</v>
      </c>
    </row>
    <row r="1232" spans="1:10">
      <c r="A1232" s="2" t="str">
        <f>'[1]2025年已发货'!A:A</f>
        <v>达钢</v>
      </c>
      <c r="B1232" s="2" t="str">
        <f>'[1]2025年已发货'!B:B</f>
        <v>螺纹钢</v>
      </c>
      <c r="C1232" s="2" t="str">
        <f>'[1]2025年已发货'!C:C</f>
        <v>HRB400E Φ12 9m</v>
      </c>
      <c r="D1232" s="2" t="str">
        <f>'[1]2025年已发货'!D:D</f>
        <v>吨</v>
      </c>
      <c r="E1232" s="2">
        <f>'[1]2025年已发货'!E:E</f>
        <v>6</v>
      </c>
      <c r="F1232" s="4">
        <f>'[1]2025年已发货'!F:F</f>
        <v>45731</v>
      </c>
      <c r="G1232" s="2" t="str">
        <f>'[1]2025年已发货'!G:G</f>
        <v>（五冶达州国道542项目-三工区路基八工段(连接线)）四川省达州市达川区大堰镇梨子沟</v>
      </c>
      <c r="H1232" s="2" t="str">
        <f>'[1]2025年已发货'!H:H</f>
        <v>谭鹏程</v>
      </c>
      <c r="I1232" s="2">
        <f>'[1]2025年已发货'!I:I</f>
        <v>18280895666</v>
      </c>
      <c r="J1232" s="2" vm="1" t="e">
        <f>_xlfn._xlws.FILTER(辅助信息!D:D,辅助信息!G:G=G1232)</f>
        <v>#VALUE!</v>
      </c>
    </row>
    <row r="1233" spans="1:10">
      <c r="A1233" s="2" t="str">
        <f>'[1]2025年已发货'!A:A</f>
        <v>达钢</v>
      </c>
      <c r="B1233" s="2" t="str">
        <f>'[1]2025年已发货'!B:B</f>
        <v>螺纹钢</v>
      </c>
      <c r="C1233" s="2" t="str">
        <f>'[1]2025年已发货'!C:C</f>
        <v>HRB400E Φ32 9m</v>
      </c>
      <c r="D1233" s="2" t="str">
        <f>'[1]2025年已发货'!D:D</f>
        <v>吨</v>
      </c>
      <c r="E1233" s="2">
        <f>'[1]2025年已发货'!E:E</f>
        <v>45</v>
      </c>
      <c r="F1233" s="4">
        <f>'[1]2025年已发货'!F:F</f>
        <v>45731</v>
      </c>
      <c r="G1233" s="2" t="str">
        <f>'[1]2025年已发货'!G:G</f>
        <v>（五冶达州国道542项目-三工区路基八工段(连接线)）四川省达州市达川区大堰镇梨子沟</v>
      </c>
      <c r="H1233" s="2" t="str">
        <f>'[1]2025年已发货'!H:H</f>
        <v>谭鹏程</v>
      </c>
      <c r="I1233" s="2">
        <f>'[1]2025年已发货'!I:I</f>
        <v>18280895666</v>
      </c>
      <c r="J1233" s="2" vm="1" t="e">
        <f>_xlfn._xlws.FILTER(辅助信息!D:D,辅助信息!G:G=G1233)</f>
        <v>#VALUE!</v>
      </c>
    </row>
    <row r="1234" spans="1:10">
      <c r="A1234" s="2" t="str">
        <f>'[1]2025年已发货'!A:A</f>
        <v>润耀</v>
      </c>
      <c r="B1234" s="2" t="str">
        <f>'[1]2025年已发货'!B:B</f>
        <v>盘螺</v>
      </c>
      <c r="C1234" s="2" t="str">
        <f>'[1]2025年已发货'!C:C</f>
        <v>HRB400E Φ12</v>
      </c>
      <c r="D1234" s="2" t="str">
        <f>'[1]2025年已发货'!D:D</f>
        <v>吨</v>
      </c>
      <c r="E1234" s="2">
        <f>'[1]2025年已发货'!E:E</f>
        <v>35</v>
      </c>
      <c r="F1234" s="4">
        <f>'[1]2025年已发货'!F:F</f>
        <v>45731</v>
      </c>
      <c r="G1234" s="2" t="str">
        <f>'[1]2025年已发货'!G:G</f>
        <v>（华西酒城南）成都市武侯区火车南站西路8号酒城南项目</v>
      </c>
      <c r="H1234" s="2" t="str">
        <f>'[1]2025年已发货'!H:H</f>
        <v>龙耀宇</v>
      </c>
      <c r="I1234" s="2">
        <f>'[1]2025年已发货'!I:I</f>
        <v>18384145895</v>
      </c>
      <c r="J1234" s="2" t="str">
        <f>_xlfn._xlws.FILTER(辅助信息!D:D,辅助信息!G:G=G1234)</f>
        <v>华西酒城南</v>
      </c>
    </row>
    <row r="1235" spans="1:10">
      <c r="A1235" s="2" t="str">
        <f>'[1]2025年已发货'!A:A</f>
        <v>润耀</v>
      </c>
      <c r="B1235" s="2" t="str">
        <f>'[1]2025年已发货'!B:B</f>
        <v>高线</v>
      </c>
      <c r="C1235" s="2" t="str">
        <f>'[1]2025年已发货'!C:C</f>
        <v>HPB300 Φ10</v>
      </c>
      <c r="D1235" s="2" t="str">
        <f>'[1]2025年已发货'!D:D</f>
        <v>吨</v>
      </c>
      <c r="E1235" s="2">
        <f>'[1]2025年已发货'!E:E</f>
        <v>3</v>
      </c>
      <c r="F1235" s="4">
        <f>'[1]2025年已发货'!F:F</f>
        <v>45731</v>
      </c>
      <c r="G1235" s="2" t="str">
        <f>'[1]2025年已发货'!G:G</f>
        <v>（五冶钢构宜宾高县月江镇建设项目）  四川省宜宾市高县月江镇刚记超市斜对面(还阳组团沪碳二期项目)</v>
      </c>
      <c r="H1235" s="2" t="str">
        <f>'[1]2025年已发货'!H:H</f>
        <v>张朝亮</v>
      </c>
      <c r="I1235" s="2">
        <f>'[1]2025年已发货'!I:I</f>
        <v>15228205853</v>
      </c>
      <c r="J1235" s="2" t="str">
        <f>_xlfn._xlws.FILTER(辅助信息!D:D,辅助信息!G:G=G1235)</f>
        <v>五冶钢构-宜宾市南溪区高县月江镇建设项目</v>
      </c>
    </row>
    <row r="1236" spans="1:10">
      <c r="A1236" s="2" t="str">
        <f>'[1]2025年已发货'!A:A</f>
        <v>润耀</v>
      </c>
      <c r="B1236" s="2" t="str">
        <f>'[1]2025年已发货'!B:B</f>
        <v>螺纹钢</v>
      </c>
      <c r="C1236" s="2" t="str">
        <f>'[1]2025年已发货'!C:C</f>
        <v>HRB400E Φ12 9m</v>
      </c>
      <c r="D1236" s="2" t="str">
        <f>'[1]2025年已发货'!D:D</f>
        <v>吨</v>
      </c>
      <c r="E1236" s="2">
        <f>'[1]2025年已发货'!E:E</f>
        <v>3</v>
      </c>
      <c r="F1236" s="4">
        <f>'[1]2025年已发货'!F:F</f>
        <v>45731</v>
      </c>
      <c r="G1236" s="2" t="str">
        <f>'[1]2025年已发货'!G:G</f>
        <v>（五冶钢构宜宾高县月江镇建设项目）  四川省宜宾市高县月江镇刚记超市斜对面(还阳组团沪碳二期项目)</v>
      </c>
      <c r="H1236" s="2" t="str">
        <f>'[1]2025年已发货'!H:H</f>
        <v>张朝亮</v>
      </c>
      <c r="I1236" s="2">
        <f>'[1]2025年已发货'!I:I</f>
        <v>15228205853</v>
      </c>
      <c r="J1236" s="2" t="str">
        <f>_xlfn._xlws.FILTER(辅助信息!D:D,辅助信息!G:G=G1236)</f>
        <v>五冶钢构-宜宾市南溪区高县月江镇建设项目</v>
      </c>
    </row>
    <row r="1237" spans="1:10">
      <c r="A1237" s="2" t="str">
        <f>'[1]2025年已发货'!A:A</f>
        <v>润耀</v>
      </c>
      <c r="B1237" s="2" t="str">
        <f>'[1]2025年已发货'!B:B</f>
        <v>螺纹钢</v>
      </c>
      <c r="C1237" s="2" t="str">
        <f>'[1]2025年已发货'!C:C</f>
        <v>HRB400E Φ16 9m</v>
      </c>
      <c r="D1237" s="2" t="str">
        <f>'[1]2025年已发货'!D:D</f>
        <v>吨</v>
      </c>
      <c r="E1237" s="2">
        <f>'[1]2025年已发货'!E:E</f>
        <v>12</v>
      </c>
      <c r="F1237" s="4">
        <f>'[1]2025年已发货'!F:F</f>
        <v>45731</v>
      </c>
      <c r="G1237" s="2" t="str">
        <f>'[1]2025年已发货'!G:G</f>
        <v>（五冶钢构宜宾高县月江镇建设项目）  四川省宜宾市高县月江镇刚记超市斜对面(还阳组团沪碳二期项目)</v>
      </c>
      <c r="H1237" s="2" t="str">
        <f>'[1]2025年已发货'!H:H</f>
        <v>张朝亮</v>
      </c>
      <c r="I1237" s="2">
        <f>'[1]2025年已发货'!I:I</f>
        <v>15228205853</v>
      </c>
      <c r="J1237" s="2" t="str">
        <f>_xlfn._xlws.FILTER(辅助信息!D:D,辅助信息!G:G=G1237)</f>
        <v>五冶钢构-宜宾市南溪区高县月江镇建设项目</v>
      </c>
    </row>
    <row r="1238" spans="1:10">
      <c r="A1238" s="2" t="str">
        <f>'[1]2025年已发货'!A:A</f>
        <v>润耀</v>
      </c>
      <c r="B1238" s="2" t="str">
        <f>'[1]2025年已发货'!B:B</f>
        <v>螺纹钢</v>
      </c>
      <c r="C1238" s="2" t="str">
        <f>'[1]2025年已发货'!C:C</f>
        <v>HRB400E Φ22 9m</v>
      </c>
      <c r="D1238" s="2" t="str">
        <f>'[1]2025年已发货'!D:D</f>
        <v>吨</v>
      </c>
      <c r="E1238" s="2">
        <f>'[1]2025年已发货'!E:E</f>
        <v>18</v>
      </c>
      <c r="F1238" s="4">
        <f>'[1]2025年已发货'!F:F</f>
        <v>45731</v>
      </c>
      <c r="G1238" s="2" t="str">
        <f>'[1]2025年已发货'!G:G</f>
        <v>（五冶钢构宜宾高县月江镇建设项目）  四川省宜宾市高县月江镇刚记超市斜对面(还阳组团沪碳二期项目)</v>
      </c>
      <c r="H1238" s="2" t="str">
        <f>'[1]2025年已发货'!H:H</f>
        <v>张朝亮</v>
      </c>
      <c r="I1238" s="2">
        <f>'[1]2025年已发货'!I:I</f>
        <v>15228205853</v>
      </c>
      <c r="J1238" s="2" t="str">
        <f>_xlfn._xlws.FILTER(辅助信息!D:D,辅助信息!G:G=G1238)</f>
        <v>五冶钢构-宜宾市南溪区高县月江镇建设项目</v>
      </c>
    </row>
    <row r="1239" spans="1:10">
      <c r="A1239" s="2" t="str">
        <f>'[1]2025年已发货'!A:A</f>
        <v>陕钢</v>
      </c>
      <c r="B1239" s="2" t="str">
        <f>'[1]2025年已发货'!B:B</f>
        <v>高线</v>
      </c>
      <c r="C1239" s="2" t="str">
        <f>'[1]2025年已发货'!C:C</f>
        <v>HPB300Φ12</v>
      </c>
      <c r="D1239" s="2" t="str">
        <f>'[1]2025年已发货'!D:D</f>
        <v>吨</v>
      </c>
      <c r="E1239" s="2">
        <f>'[1]2025年已发货'!E:E</f>
        <v>35</v>
      </c>
      <c r="F1239" s="4">
        <f>'[1]2025年已发货'!F:F</f>
        <v>45732</v>
      </c>
      <c r="G1239" s="2" t="str">
        <f>'[1]2025年已发货'!G:G</f>
        <v>（中铁广州局-成渝扩容2标）成渝扩容项目ZCB3-2标2＃拌和站【雁江区联盟桥东北50米(资资路) 】</v>
      </c>
      <c r="H1239" s="2" t="str">
        <f>'[1]2025年已发货'!H:H</f>
        <v>刘沛琦</v>
      </c>
      <c r="I1239" s="2">
        <f>'[1]2025年已发货'!I:I</f>
        <v>18011784798</v>
      </c>
      <c r="J1239" s="2" vm="1" t="e">
        <f>_xlfn._xlws.FILTER(辅助信息!D:D,辅助信息!G:G=G1239)</f>
        <v>#VALUE!</v>
      </c>
    </row>
    <row r="1240" spans="1:10">
      <c r="A1240" s="2" t="str">
        <f>'[1]2025年已发货'!A:A</f>
        <v>德胜</v>
      </c>
      <c r="B1240" s="2" t="str">
        <f>'[1]2025年已发货'!B:B</f>
        <v>螺纹钢</v>
      </c>
      <c r="C1240" s="2" t="str">
        <f>'[1]2025年已发货'!C:C</f>
        <v>HRB400E Φ20 12m</v>
      </c>
      <c r="D1240" s="2" t="str">
        <f>'[1]2025年已发货'!D:D</f>
        <v>吨</v>
      </c>
      <c r="E1240" s="2">
        <f>'[1]2025年已发货'!E:E</f>
        <v>35</v>
      </c>
      <c r="F1240" s="4">
        <f>'[1]2025年已发货'!F:F</f>
        <v>45732</v>
      </c>
      <c r="G1240" s="2" t="str">
        <f>'[1]2025年已发货'!G:G</f>
        <v>（中铁十局-资乐高速4标）四川省眉山市仁寿县彰加镇促进村中铁十局资乐高速1#梁场</v>
      </c>
      <c r="H1240" s="2" t="str">
        <f>'[1]2025年已发货'!H:H</f>
        <v>何佳欢</v>
      </c>
      <c r="I1240" s="2">
        <f>'[1]2025年已发货'!I:I</f>
        <v>19989552680</v>
      </c>
      <c r="J1240" s="2" vm="1" t="e">
        <f>_xlfn._xlws.FILTER(辅助信息!D:D,辅助信息!G:G=G1240)</f>
        <v>#VALUE!</v>
      </c>
    </row>
    <row r="1241" spans="1:10">
      <c r="A1241" s="2" t="str">
        <f>'[1]2025年已发货'!A:A</f>
        <v>德胜</v>
      </c>
      <c r="B1241" s="2" t="str">
        <f>'[1]2025年已发货'!B:B</f>
        <v>螺纹钢</v>
      </c>
      <c r="C1241" s="2" t="str">
        <f>'[1]2025年已发货'!C:C</f>
        <v>HRB400E Φ25 9m</v>
      </c>
      <c r="D1241" s="2" t="str">
        <f>'[1]2025年已发货'!D:D</f>
        <v>吨</v>
      </c>
      <c r="E1241" s="2">
        <f>'[1]2025年已发货'!E:E</f>
        <v>70</v>
      </c>
      <c r="F1241" s="4">
        <f>'[1]2025年已发货'!F:F</f>
        <v>45732</v>
      </c>
      <c r="G1241" s="2" t="str">
        <f>'[1]2025年已发货'!G:G</f>
        <v>（中铁广州局-成渝扩容2标）成渝扩容项目ZCB3-2标2＃拌和站【雁江区联盟桥东北50米(资资路) 】</v>
      </c>
      <c r="H1241" s="2" t="str">
        <f>'[1]2025年已发货'!H:H</f>
        <v>刘沛琦</v>
      </c>
      <c r="I1241" s="2">
        <f>'[1]2025年已发货'!I:I</f>
        <v>18011784798</v>
      </c>
      <c r="J1241" s="2" vm="1" t="e">
        <f>_xlfn._xlws.FILTER(辅助信息!D:D,辅助信息!G:G=G1241)</f>
        <v>#VALUE!</v>
      </c>
    </row>
    <row r="1242" spans="1:10">
      <c r="A1242" s="2" t="str">
        <f>'[1]2025年已发货'!A:A</f>
        <v>德胜</v>
      </c>
      <c r="B1242" s="2" t="str">
        <f>'[1]2025年已发货'!B:B</f>
        <v>螺纹钢</v>
      </c>
      <c r="C1242" s="2" t="str">
        <f>'[1]2025年已发货'!C:C</f>
        <v>HRB400E Φ28 12m</v>
      </c>
      <c r="D1242" s="2" t="str">
        <f>'[1]2025年已发货'!D:D</f>
        <v>吨</v>
      </c>
      <c r="E1242" s="2">
        <f>'[1]2025年已发货'!E:E</f>
        <v>70</v>
      </c>
      <c r="F1242" s="4">
        <f>'[1]2025年已发货'!F:F</f>
        <v>45732</v>
      </c>
      <c r="G1242" s="2" t="str">
        <f>'[1]2025年已发货'!G:G</f>
        <v>（中铁广州局-成渝扩容2标）成渝扩容项目ZCB3-2标2＃拌和站【雁江区联盟桥东北50米(资资路) 】</v>
      </c>
      <c r="H1242" s="2" t="str">
        <f>'[1]2025年已发货'!H:H</f>
        <v>刘沛琦</v>
      </c>
      <c r="I1242" s="2">
        <f>'[1]2025年已发货'!I:I</f>
        <v>18011784798</v>
      </c>
      <c r="J1242" s="2" vm="1" t="e">
        <f>_xlfn._xlws.FILTER(辅助信息!D:D,辅助信息!G:G=G1242)</f>
        <v>#VALUE!</v>
      </c>
    </row>
    <row r="1243" spans="1:10">
      <c r="A1243" s="2" t="str">
        <f>'[1]2025年已发货'!A:A</f>
        <v>德胜</v>
      </c>
      <c r="B1243" s="2" t="str">
        <f>'[1]2025年已发货'!B:B</f>
        <v>螺纹钢</v>
      </c>
      <c r="C1243" s="2" t="str">
        <f>'[1]2025年已发货'!C:C</f>
        <v>HRB400E Φ14 12m</v>
      </c>
      <c r="D1243" s="2" t="str">
        <f>'[1]2025年已发货'!D:D</f>
        <v>吨</v>
      </c>
      <c r="E1243" s="2">
        <f>'[1]2025年已发货'!E:E</f>
        <v>35</v>
      </c>
      <c r="F1243" s="4">
        <f>'[1]2025年已发货'!F:F</f>
        <v>45732</v>
      </c>
      <c r="G1243" s="2" t="str">
        <f>'[1]2025年已发货'!G:G</f>
        <v>（中铁广州局-资乐高速5标）四川省乐山市井研县希望大道116号</v>
      </c>
      <c r="H1243" s="2" t="str">
        <f>'[1]2025年已发货'!H:H</f>
        <v>廖俊杰</v>
      </c>
      <c r="I1243" s="2">
        <f>'[1]2025年已发货'!I:I</f>
        <v>15775100965</v>
      </c>
      <c r="J1243" s="2" vm="1" t="e">
        <f>_xlfn._xlws.FILTER(辅助信息!D:D,辅助信息!G:G=G1243)</f>
        <v>#VALUE!</v>
      </c>
    </row>
    <row r="1244" spans="1:10">
      <c r="A1244" s="2" t="str">
        <f>'[1]2025年已发货'!A:A</f>
        <v>德胜</v>
      </c>
      <c r="B1244" s="2" t="str">
        <f>'[1]2025年已发货'!B:B</f>
        <v>螺纹钢</v>
      </c>
      <c r="C1244" s="2" t="str">
        <f>'[1]2025年已发货'!C:C</f>
        <v>HRB400E Φ32 12m</v>
      </c>
      <c r="D1244" s="2" t="str">
        <f>'[1]2025年已发货'!D:D</f>
        <v>吨</v>
      </c>
      <c r="E1244" s="2">
        <f>'[1]2025年已发货'!E:E</f>
        <v>35</v>
      </c>
      <c r="F1244" s="4">
        <f>'[1]2025年已发货'!F:F</f>
        <v>45732</v>
      </c>
      <c r="G1244" s="2" t="str">
        <f>'[1]2025年已发货'!G:G</f>
        <v>（中铁广州局-资乐高速5标）四川省乐山市井研县希望大道116号</v>
      </c>
      <c r="H1244" s="2" t="str">
        <f>'[1]2025年已发货'!H:H</f>
        <v>廖俊杰</v>
      </c>
      <c r="I1244" s="2">
        <f>'[1]2025年已发货'!I:I</f>
        <v>15775100965</v>
      </c>
      <c r="J1244" s="2" vm="1" t="e">
        <f>_xlfn._xlws.FILTER(辅助信息!D:D,辅助信息!G:G=G1244)</f>
        <v>#VALUE!</v>
      </c>
    </row>
    <row r="1245" spans="1:10">
      <c r="A1245" s="2" t="str">
        <f>'[1]2025年已发货'!A:A</f>
        <v>达钢</v>
      </c>
      <c r="B1245" s="2" t="str">
        <f>'[1]2025年已发货'!B:B</f>
        <v>螺纹钢</v>
      </c>
      <c r="C1245" s="2" t="str">
        <f>'[1]2025年已发货'!C:C</f>
        <v>HRB500E Φ20</v>
      </c>
      <c r="D1245" s="2" t="str">
        <f>'[1]2025年已发货'!D:D</f>
        <v>吨</v>
      </c>
      <c r="E1245" s="2">
        <f>'[1]2025年已发货'!E:E</f>
        <v>18</v>
      </c>
      <c r="F1245" s="4">
        <f>'[1]2025年已发货'!F:F</f>
        <v>45732</v>
      </c>
      <c r="G1245" s="2" t="str">
        <f>'[1]2025年已发货'!G:G</f>
        <v>（商投建工达州中医药科技园-4工区-2号楼）达州市通川区达州中医药职业学院犀牛大道北段</v>
      </c>
      <c r="H1245" s="2" t="str">
        <f>'[1]2025年已发货'!H:H</f>
        <v>张扬</v>
      </c>
      <c r="I1245" s="2">
        <f>'[1]2025年已发货'!I:I</f>
        <v>18381904567</v>
      </c>
      <c r="J1245" s="2" t="str">
        <f>_xlfn._xlws.FILTER(辅助信息!D:D,辅助信息!G:G=G1245)</f>
        <v>商投建工达州中医药科技园</v>
      </c>
    </row>
    <row r="1246" spans="1:10">
      <c r="A1246" s="2" t="str">
        <f>'[1]2025年已发货'!A:A</f>
        <v>达钢</v>
      </c>
      <c r="B1246" s="2" t="str">
        <f>'[1]2025年已发货'!B:B</f>
        <v>螺纹钢</v>
      </c>
      <c r="C1246" s="2" t="str">
        <f>'[1]2025年已发货'!C:C</f>
        <v>HRB500E Φ25</v>
      </c>
      <c r="D1246" s="2" t="str">
        <f>'[1]2025年已发货'!D:D</f>
        <v>吨</v>
      </c>
      <c r="E1246" s="2">
        <f>'[1]2025年已发货'!E:E</f>
        <v>12</v>
      </c>
      <c r="F1246" s="4">
        <f>'[1]2025年已发货'!F:F</f>
        <v>45732</v>
      </c>
      <c r="G1246" s="2" t="str">
        <f>'[1]2025年已发货'!G:G</f>
        <v>（商投建工达州中医药科技园-4工区-2号楼）达州市通川区达州中医药职业学院犀牛大道北段</v>
      </c>
      <c r="H1246" s="2" t="str">
        <f>'[1]2025年已发货'!H:H</f>
        <v>张扬</v>
      </c>
      <c r="I1246" s="2">
        <f>'[1]2025年已发货'!I:I</f>
        <v>18381904567</v>
      </c>
      <c r="J1246" s="2" t="str">
        <f>_xlfn._xlws.FILTER(辅助信息!D:D,辅助信息!G:G=G1246)</f>
        <v>商投建工达州中医药科技园</v>
      </c>
    </row>
    <row r="1247" spans="1:10">
      <c r="A1247" s="2" t="str">
        <f>'[1]2025年已发货'!A:A</f>
        <v>达钢</v>
      </c>
      <c r="B1247" s="2" t="str">
        <f>'[1]2025年已发货'!B:B</f>
        <v>盘螺</v>
      </c>
      <c r="C1247" s="2" t="str">
        <f>'[1]2025年已发货'!C:C</f>
        <v>HRB400E Φ8</v>
      </c>
      <c r="D1247" s="2" t="str">
        <f>'[1]2025年已发货'!D:D</f>
        <v>吨</v>
      </c>
      <c r="E1247" s="2">
        <f>'[1]2025年已发货'!E:E</f>
        <v>60</v>
      </c>
      <c r="F1247" s="4">
        <f>'[1]2025年已发货'!F:F</f>
        <v>45732</v>
      </c>
      <c r="G1247" s="2" t="str">
        <f>'[1]2025年已发货'!G:G</f>
        <v>（商投建工达州中医药科技园-4工区-2号楼）达州市通川区达州中医药职业学院犀牛大道北段</v>
      </c>
      <c r="H1247" s="2" t="str">
        <f>'[1]2025年已发货'!H:H</f>
        <v>张扬</v>
      </c>
      <c r="I1247" s="2">
        <f>'[1]2025年已发货'!I:I</f>
        <v>18381904567</v>
      </c>
      <c r="J1247" s="2" t="str">
        <f>_xlfn._xlws.FILTER(辅助信息!D:D,辅助信息!G:G=G1247)</f>
        <v>商投建工达州中医药科技园</v>
      </c>
    </row>
    <row r="1248" spans="1:10">
      <c r="A1248" s="2" t="str">
        <f>'[1]2025年已发货'!A:A</f>
        <v>润耀</v>
      </c>
      <c r="B1248" s="2" t="str">
        <f>'[1]2025年已发货'!B:B</f>
        <v>盘圆</v>
      </c>
      <c r="C1248" s="2" t="str">
        <f>'[1]2025年已发货'!C:C</f>
        <v>HPB300Ф8</v>
      </c>
      <c r="D1248" s="2" t="str">
        <f>'[1]2025年已发货'!D:D</f>
        <v>吨</v>
      </c>
      <c r="E1248" s="2">
        <f>'[1]2025年已发货'!E:E</f>
        <v>23</v>
      </c>
      <c r="F1248" s="4">
        <f>'[1]2025年已发货'!F:F</f>
        <v>45732</v>
      </c>
      <c r="G1248" s="2" t="str">
        <f>'[1]2025年已发货'!G:G</f>
        <v>（成铁西物-重庆渝北金山项目）重庆市渝北区康庄美地C区（司机拍摄签收小票时需设置时间及地点水印）</v>
      </c>
      <c r="H1248" s="2" t="str">
        <f>'[1]2025年已发货'!H:H</f>
        <v>黄永福</v>
      </c>
      <c r="I1248" s="2" t="str">
        <f>'[1]2025年已发货'!I:I</f>
        <v>15982823571</v>
      </c>
      <c r="J1248" s="2" vm="1" t="e">
        <f>_xlfn._xlws.FILTER(辅助信息!D:D,辅助信息!G:G=G1248)</f>
        <v>#VALUE!</v>
      </c>
    </row>
    <row r="1249" spans="1:10">
      <c r="A1249" s="2" t="str">
        <f>'[1]2025年已发货'!A:A</f>
        <v>润耀</v>
      </c>
      <c r="B1249" s="2" t="str">
        <f>'[1]2025年已发货'!B:B</f>
        <v>螺纹钢</v>
      </c>
      <c r="C1249" s="2" t="str">
        <f>'[1]2025年已发货'!C:C</f>
        <v>HRB400EФ12*9m</v>
      </c>
      <c r="D1249" s="2" t="str">
        <f>'[1]2025年已发货'!D:D</f>
        <v>吨</v>
      </c>
      <c r="E1249" s="2">
        <f>'[1]2025年已发货'!E:E</f>
        <v>15</v>
      </c>
      <c r="F1249" s="4">
        <f>'[1]2025年已发货'!F:F</f>
        <v>45732</v>
      </c>
      <c r="G1249" s="2" t="str">
        <f>'[1]2025年已发货'!G:G</f>
        <v>（成铁西物-重庆渝北金山项目）重庆市渝北区康庄美地C区（司机拍摄签收小票时需设置时间及地点水印）</v>
      </c>
      <c r="H1249" s="2" t="str">
        <f>'[1]2025年已发货'!H:H</f>
        <v>黄永福</v>
      </c>
      <c r="I1249" s="2" t="str">
        <f>'[1]2025年已发货'!I:I</f>
        <v>15982823571</v>
      </c>
      <c r="J1249" s="2" vm="1" t="e">
        <f>_xlfn._xlws.FILTER(辅助信息!D:D,辅助信息!G:G=G1249)</f>
        <v>#VALUE!</v>
      </c>
    </row>
    <row r="1250" spans="1:10">
      <c r="A1250" s="2" t="str">
        <f>'[1]2025年已发货'!A:A</f>
        <v>润耀</v>
      </c>
      <c r="B1250" s="2" t="str">
        <f>'[1]2025年已发货'!B:B</f>
        <v>螺纹钢</v>
      </c>
      <c r="C1250" s="2" t="str">
        <f>'[1]2025年已发货'!C:C</f>
        <v>HRB400EФ14*9m</v>
      </c>
      <c r="D1250" s="2" t="str">
        <f>'[1]2025年已发货'!D:D</f>
        <v>吨</v>
      </c>
      <c r="E1250" s="2">
        <f>'[1]2025年已发货'!E:E</f>
        <v>70</v>
      </c>
      <c r="F1250" s="4">
        <f>'[1]2025年已发货'!F:F</f>
        <v>45732</v>
      </c>
      <c r="G1250" s="2" t="str">
        <f>'[1]2025年已发货'!G:G</f>
        <v>（成铁西物-重庆渝北金山项目）重庆市渝北区康庄美地C区（司机拍摄签收小票时需设置时间及地点水印）</v>
      </c>
      <c r="H1250" s="2" t="str">
        <f>'[1]2025年已发货'!H:H</f>
        <v>黄永福</v>
      </c>
      <c r="I1250" s="2" t="str">
        <f>'[1]2025年已发货'!I:I</f>
        <v>15982823571</v>
      </c>
      <c r="J1250" s="2" vm="1" t="e">
        <f>_xlfn._xlws.FILTER(辅助信息!D:D,辅助信息!G:G=G1250)</f>
        <v>#VALUE!</v>
      </c>
    </row>
    <row r="1251" spans="1:10">
      <c r="A1251" s="2" t="str">
        <f>'[1]2025年已发货'!A:A</f>
        <v>润耀</v>
      </c>
      <c r="B1251" s="2" t="str">
        <f>'[1]2025年已发货'!B:B</f>
        <v>螺纹钢</v>
      </c>
      <c r="C1251" s="2" t="str">
        <f>'[1]2025年已发货'!C:C</f>
        <v>HRB400EФ16*9m</v>
      </c>
      <c r="D1251" s="2" t="str">
        <f>'[1]2025年已发货'!D:D</f>
        <v>吨</v>
      </c>
      <c r="E1251" s="2">
        <f>'[1]2025年已发货'!E:E</f>
        <v>50</v>
      </c>
      <c r="F1251" s="4">
        <f>'[1]2025年已发货'!F:F</f>
        <v>45732</v>
      </c>
      <c r="G1251" s="2" t="str">
        <f>'[1]2025年已发货'!G:G</f>
        <v>（成铁西物-重庆渝北金山项目）重庆市渝北区康庄美地C区（司机拍摄签收小票时需设置时间及地点水印）</v>
      </c>
      <c r="H1251" s="2" t="str">
        <f>'[1]2025年已发货'!H:H</f>
        <v>黄永福</v>
      </c>
      <c r="I1251" s="2" t="str">
        <f>'[1]2025年已发货'!I:I</f>
        <v>15982823571</v>
      </c>
      <c r="J1251" s="2" vm="1" t="e">
        <f>_xlfn._xlws.FILTER(辅助信息!D:D,辅助信息!G:G=G1251)</f>
        <v>#VALUE!</v>
      </c>
    </row>
    <row r="1252" spans="1:10">
      <c r="A1252" s="2" t="str">
        <f>'[1]2025年已发货'!A:A</f>
        <v>润耀</v>
      </c>
      <c r="B1252" s="2" t="str">
        <f>'[1]2025年已发货'!B:B</f>
        <v>螺纹钢</v>
      </c>
      <c r="C1252" s="2" t="str">
        <f>'[1]2025年已发货'!C:C</f>
        <v>HRB400EФ18*9m</v>
      </c>
      <c r="D1252" s="2" t="str">
        <f>'[1]2025年已发货'!D:D</f>
        <v>吨</v>
      </c>
      <c r="E1252" s="2">
        <f>'[1]2025年已发货'!E:E</f>
        <v>70</v>
      </c>
      <c r="F1252" s="4">
        <f>'[1]2025年已发货'!F:F</f>
        <v>45732</v>
      </c>
      <c r="G1252" s="2" t="str">
        <f>'[1]2025年已发货'!G:G</f>
        <v>（成铁西物-重庆渝北金山项目）重庆市渝北区康庄美地C区（司机拍摄签收小票时需设置时间及地点水印）</v>
      </c>
      <c r="H1252" s="2" t="str">
        <f>'[1]2025年已发货'!H:H</f>
        <v>黄永福</v>
      </c>
      <c r="I1252" s="2" t="str">
        <f>'[1]2025年已发货'!I:I</f>
        <v>15982823571</v>
      </c>
      <c r="J1252" s="2" vm="1" t="e">
        <f>_xlfn._xlws.FILTER(辅助信息!D:D,辅助信息!G:G=G1252)</f>
        <v>#VALUE!</v>
      </c>
    </row>
    <row r="1253" spans="1:10">
      <c r="A1253" s="2" t="str">
        <f>'[1]2025年已发货'!A:A</f>
        <v>润耀</v>
      </c>
      <c r="B1253" s="2" t="str">
        <f>'[1]2025年已发货'!B:B</f>
        <v>螺纹钢</v>
      </c>
      <c r="C1253" s="2" t="str">
        <f>'[1]2025年已发货'!C:C</f>
        <v>HRB400EФ20*9m</v>
      </c>
      <c r="D1253" s="2" t="str">
        <f>'[1]2025年已发货'!D:D</f>
        <v>吨</v>
      </c>
      <c r="E1253" s="2">
        <f>'[1]2025年已发货'!E:E</f>
        <v>15</v>
      </c>
      <c r="F1253" s="4">
        <f>'[1]2025年已发货'!F:F</f>
        <v>45732</v>
      </c>
      <c r="G1253" s="2" t="str">
        <f>'[1]2025年已发货'!G:G</f>
        <v>（成铁西物-重庆渝北金山项目）重庆市渝北区康庄美地C区（司机拍摄签收小票时需设置时间及地点水印）</v>
      </c>
      <c r="H1253" s="2" t="str">
        <f>'[1]2025年已发货'!H:H</f>
        <v>黄永福</v>
      </c>
      <c r="I1253" s="2" t="str">
        <f>'[1]2025年已发货'!I:I</f>
        <v>15982823571</v>
      </c>
      <c r="J1253" s="2" vm="1" t="e">
        <f>_xlfn._xlws.FILTER(辅助信息!D:D,辅助信息!G:G=G1253)</f>
        <v>#VALUE!</v>
      </c>
    </row>
    <row r="1254" spans="1:10">
      <c r="A1254" s="2" t="str">
        <f>'[1]2025年已发货'!A:A</f>
        <v>德胜</v>
      </c>
      <c r="B1254" s="2" t="str">
        <f>'[1]2025年已发货'!B:B</f>
        <v>螺纹钢</v>
      </c>
      <c r="C1254" s="2" t="str">
        <f>'[1]2025年已发货'!C:C</f>
        <v>HRB400E Φ16 9m</v>
      </c>
      <c r="D1254" s="2" t="str">
        <f>'[1]2025年已发货'!D:D</f>
        <v>吨</v>
      </c>
      <c r="E1254" s="2">
        <f>'[1]2025年已发货'!E:E</f>
        <v>23</v>
      </c>
      <c r="F1254" s="4">
        <f>'[1]2025年已发货'!F:F</f>
        <v>45733</v>
      </c>
      <c r="G1254" s="2" t="str">
        <f>'[1]2025年已发货'!G:G</f>
        <v>（五局乐山机场项目）乐山市五通桥区冠英镇</v>
      </c>
      <c r="H1254" s="2" t="str">
        <f>'[1]2025年已发货'!H:H</f>
        <v>王思思</v>
      </c>
      <c r="I1254" s="2">
        <f>'[1]2025年已发货'!I:I</f>
        <v>18973190156</v>
      </c>
      <c r="J1254" s="2" vm="1" t="e">
        <f>_xlfn._xlws.FILTER(辅助信息!D:D,辅助信息!G:G=G1254)</f>
        <v>#VALUE!</v>
      </c>
    </row>
    <row r="1255" spans="1:10">
      <c r="A1255" s="2" t="str">
        <f>'[1]2025年已发货'!A:A</f>
        <v>德胜</v>
      </c>
      <c r="B1255" s="2" t="str">
        <f>'[1]2025年已发货'!B:B</f>
        <v>螺纹钢</v>
      </c>
      <c r="C1255" s="2" t="str">
        <f>'[1]2025年已发货'!C:C</f>
        <v>HRB400E Φ12 9m</v>
      </c>
      <c r="D1255" s="2" t="str">
        <f>'[1]2025年已发货'!D:D</f>
        <v>吨</v>
      </c>
      <c r="E1255" s="2">
        <f>'[1]2025年已发货'!E:E</f>
        <v>8</v>
      </c>
      <c r="F1255" s="4">
        <f>'[1]2025年已发货'!F:F</f>
        <v>45733</v>
      </c>
      <c r="G1255" s="2" t="str">
        <f>'[1]2025年已发货'!G:G</f>
        <v>（五局乐山机场项目）乐山市五通桥区冠英镇</v>
      </c>
      <c r="H1255" s="2" t="str">
        <f>'[1]2025年已发货'!H:H</f>
        <v>王思思</v>
      </c>
      <c r="I1255" s="2">
        <f>'[1]2025年已发货'!I:I</f>
        <v>18973190156</v>
      </c>
      <c r="J1255" s="2" vm="1" t="e">
        <f>_xlfn._xlws.FILTER(辅助信息!D:D,辅助信息!G:G=G1255)</f>
        <v>#VALUE!</v>
      </c>
    </row>
    <row r="1256" spans="1:10">
      <c r="A1256" s="2" t="str">
        <f>'[1]2025年已发货'!A:A</f>
        <v>德胜</v>
      </c>
      <c r="B1256" s="2" t="str">
        <f>'[1]2025年已发货'!B:B</f>
        <v>螺纹钢</v>
      </c>
      <c r="C1256" s="2" t="str">
        <f>'[1]2025年已发货'!C:C</f>
        <v>HRB400E Φ14 9m</v>
      </c>
      <c r="D1256" s="2" t="str">
        <f>'[1]2025年已发货'!D:D</f>
        <v>吨</v>
      </c>
      <c r="E1256" s="2">
        <f>'[1]2025年已发货'!E:E</f>
        <v>6</v>
      </c>
      <c r="F1256" s="4">
        <f>'[1]2025年已发货'!F:F</f>
        <v>45733</v>
      </c>
      <c r="G1256" s="2" t="str">
        <f>'[1]2025年已发货'!G:G</f>
        <v>（五局乐山机场项目）乐山市五通桥区冠英镇</v>
      </c>
      <c r="H1256" s="2" t="str">
        <f>'[1]2025年已发货'!H:H</f>
        <v>王思思</v>
      </c>
      <c r="I1256" s="2">
        <f>'[1]2025年已发货'!I:I</f>
        <v>18973190156</v>
      </c>
      <c r="J1256" s="2" vm="1" t="e">
        <f>_xlfn._xlws.FILTER(辅助信息!D:D,辅助信息!G:G=G1256)</f>
        <v>#VALUE!</v>
      </c>
    </row>
    <row r="1257" spans="1:10">
      <c r="A1257" s="2" t="str">
        <f>'[1]2025年已发货'!A:A</f>
        <v>德胜</v>
      </c>
      <c r="B1257" s="2" t="str">
        <f>'[1]2025年已发货'!B:B</f>
        <v>螺纹钢</v>
      </c>
      <c r="C1257" s="2" t="str">
        <f>'[1]2025年已发货'!C:C</f>
        <v>HRB400E Φ12 9m</v>
      </c>
      <c r="D1257" s="2" t="str">
        <f>'[1]2025年已发货'!D:D</f>
        <v>吨</v>
      </c>
      <c r="E1257" s="2">
        <f>'[1]2025年已发货'!E:E</f>
        <v>6.6</v>
      </c>
      <c r="F1257" s="4">
        <f>'[1]2025年已发货'!F:F</f>
        <v>45733</v>
      </c>
      <c r="G1257" s="2" t="str">
        <f>'[1]2025年已发货'!G:G</f>
        <v>（五局乐山机场项目）乐山市五通桥区冠英镇</v>
      </c>
      <c r="H1257" s="2" t="str">
        <f>'[1]2025年已发货'!H:H</f>
        <v>王思思</v>
      </c>
      <c r="I1257" s="2">
        <f>'[1]2025年已发货'!I:I</f>
        <v>18973190156</v>
      </c>
      <c r="J1257" s="2" vm="1" t="e">
        <f>_xlfn._xlws.FILTER(辅助信息!D:D,辅助信息!G:G=G1257)</f>
        <v>#VALUE!</v>
      </c>
    </row>
    <row r="1258" spans="1:10">
      <c r="A1258" s="2" t="str">
        <f>'[1]2025年已发货'!A:A</f>
        <v>德胜</v>
      </c>
      <c r="B1258" s="2" t="str">
        <f>'[1]2025年已发货'!B:B</f>
        <v>螺纹钢</v>
      </c>
      <c r="C1258" s="2" t="str">
        <f>'[1]2025年已发货'!C:C</f>
        <v>HRB400E Φ14 9m</v>
      </c>
      <c r="D1258" s="2" t="str">
        <f>'[1]2025年已发货'!D:D</f>
        <v>吨</v>
      </c>
      <c r="E1258" s="2">
        <f>'[1]2025年已发货'!E:E</f>
        <v>21.6</v>
      </c>
      <c r="F1258" s="4">
        <f>'[1]2025年已发货'!F:F</f>
        <v>45733</v>
      </c>
      <c r="G1258" s="2" t="str">
        <f>'[1]2025年已发货'!G:G</f>
        <v>（五局乐山机场项目）乐山市五通桥区冠英镇</v>
      </c>
      <c r="H1258" s="2" t="str">
        <f>'[1]2025年已发货'!H:H</f>
        <v>王思思</v>
      </c>
      <c r="I1258" s="2">
        <f>'[1]2025年已发货'!I:I</f>
        <v>18973190156</v>
      </c>
      <c r="J1258" s="2" vm="1" t="e">
        <f>_xlfn._xlws.FILTER(辅助信息!D:D,辅助信息!G:G=G1258)</f>
        <v>#VALUE!</v>
      </c>
    </row>
    <row r="1259" spans="1:10">
      <c r="A1259" s="2" t="str">
        <f>'[1]2025年已发货'!A:A</f>
        <v>德胜</v>
      </c>
      <c r="B1259" s="2" t="str">
        <f>'[1]2025年已发货'!B:B</f>
        <v>螺纹钢</v>
      </c>
      <c r="C1259" s="2" t="str">
        <f>'[1]2025年已发货'!C:C</f>
        <v>HRB400E Φ16 9m</v>
      </c>
      <c r="D1259" s="2" t="str">
        <f>'[1]2025年已发货'!D:D</f>
        <v>吨</v>
      </c>
      <c r="E1259" s="2">
        <f>'[1]2025年已发货'!E:E</f>
        <v>21.6</v>
      </c>
      <c r="F1259" s="4">
        <f>'[1]2025年已发货'!F:F</f>
        <v>45733</v>
      </c>
      <c r="G1259" s="2" t="str">
        <f>'[1]2025年已发货'!G:G</f>
        <v>（五局乐山机场项目）乐山市五通桥区冠英镇</v>
      </c>
      <c r="H1259" s="2" t="str">
        <f>'[1]2025年已发货'!H:H</f>
        <v>王思思</v>
      </c>
      <c r="I1259" s="2">
        <f>'[1]2025年已发货'!I:I</f>
        <v>18973190156</v>
      </c>
      <c r="J1259" s="2" vm="1" t="e">
        <f>_xlfn._xlws.FILTER(辅助信息!D:D,辅助信息!G:G=G1259)</f>
        <v>#VALUE!</v>
      </c>
    </row>
    <row r="1260" spans="1:10">
      <c r="A1260" s="2" t="str">
        <f>'[1]2025年已发货'!A:A</f>
        <v>德胜</v>
      </c>
      <c r="B1260" s="2" t="str">
        <f>'[1]2025年已发货'!B:B</f>
        <v>螺纹钢</v>
      </c>
      <c r="C1260" s="2" t="str">
        <f>'[1]2025年已发货'!C:C</f>
        <v>HRB400E Φ18 9m</v>
      </c>
      <c r="D1260" s="2" t="str">
        <f>'[1]2025年已发货'!D:D</f>
        <v>吨</v>
      </c>
      <c r="E1260" s="2">
        <f>'[1]2025年已发货'!E:E</f>
        <v>21.6</v>
      </c>
      <c r="F1260" s="4">
        <f>'[1]2025年已发货'!F:F</f>
        <v>45733</v>
      </c>
      <c r="G1260" s="2" t="str">
        <f>'[1]2025年已发货'!G:G</f>
        <v>（五局乐山机场项目）乐山市五通桥区冠英镇</v>
      </c>
      <c r="H1260" s="2" t="str">
        <f>'[1]2025年已发货'!H:H</f>
        <v>王思思</v>
      </c>
      <c r="I1260" s="2">
        <f>'[1]2025年已发货'!I:I</f>
        <v>18973190156</v>
      </c>
      <c r="J1260" s="2" vm="1" t="e">
        <f>_xlfn._xlws.FILTER(辅助信息!D:D,辅助信息!G:G=G1260)</f>
        <v>#VALUE!</v>
      </c>
    </row>
    <row r="1261" spans="1:10">
      <c r="A1261" s="2" t="str">
        <f>'[1]2025年已发货'!A:A</f>
        <v>德胜</v>
      </c>
      <c r="B1261" s="2" t="str">
        <f>'[1]2025年已发货'!B:B</f>
        <v>螺纹钢</v>
      </c>
      <c r="C1261" s="2" t="str">
        <f>'[1]2025年已发货'!C:C</f>
        <v>HRB400E Φ20 9m</v>
      </c>
      <c r="D1261" s="2" t="str">
        <f>'[1]2025年已发货'!D:D</f>
        <v>吨</v>
      </c>
      <c r="E1261" s="2">
        <f>'[1]2025年已发货'!E:E</f>
        <v>21.6</v>
      </c>
      <c r="F1261" s="4">
        <f>'[1]2025年已发货'!F:F</f>
        <v>45733</v>
      </c>
      <c r="G1261" s="2" t="str">
        <f>'[1]2025年已发货'!G:G</f>
        <v>（五局乐山机场项目）乐山市五通桥区冠英镇</v>
      </c>
      <c r="H1261" s="2" t="str">
        <f>'[1]2025年已发货'!H:H</f>
        <v>王思思</v>
      </c>
      <c r="I1261" s="2">
        <f>'[1]2025年已发货'!I:I</f>
        <v>18973190156</v>
      </c>
      <c r="J1261" s="2" vm="1" t="e">
        <f>_xlfn._xlws.FILTER(辅助信息!D:D,辅助信息!G:G=G1261)</f>
        <v>#VALUE!</v>
      </c>
    </row>
    <row r="1262" spans="1:10">
      <c r="A1262" s="2" t="str">
        <f>'[1]2025年已发货'!A:A</f>
        <v>德胜</v>
      </c>
      <c r="B1262" s="2" t="str">
        <f>'[1]2025年已发货'!B:B</f>
        <v>螺纹钢</v>
      </c>
      <c r="C1262" s="2" t="str">
        <f>'[1]2025年已发货'!C:C</f>
        <v>HRB400E Φ22 9m</v>
      </c>
      <c r="D1262" s="2" t="str">
        <f>'[1]2025年已发货'!D:D</f>
        <v>吨</v>
      </c>
      <c r="E1262" s="2">
        <f>'[1]2025年已发货'!E:E</f>
        <v>21.6</v>
      </c>
      <c r="F1262" s="4">
        <f>'[1]2025年已发货'!F:F</f>
        <v>45733</v>
      </c>
      <c r="G1262" s="2" t="str">
        <f>'[1]2025年已发货'!G:G</f>
        <v>（五局乐山机场项目）乐山市五通桥区冠英镇</v>
      </c>
      <c r="H1262" s="2" t="str">
        <f>'[1]2025年已发货'!H:H</f>
        <v>王思思</v>
      </c>
      <c r="I1262" s="2">
        <f>'[1]2025年已发货'!I:I</f>
        <v>18973190156</v>
      </c>
      <c r="J1262" s="2" vm="1" t="e">
        <f>_xlfn._xlws.FILTER(辅助信息!D:D,辅助信息!G:G=G1262)</f>
        <v>#VALUE!</v>
      </c>
    </row>
    <row r="1263" spans="1:10">
      <c r="A1263" s="2" t="str">
        <f>'[1]2025年已发货'!A:A</f>
        <v>德胜</v>
      </c>
      <c r="B1263" s="2" t="str">
        <f>'[1]2025年已发货'!B:B</f>
        <v>螺纹钢</v>
      </c>
      <c r="C1263" s="2" t="str">
        <f>'[1]2025年已发货'!C:C</f>
        <v>HRB400E Φ25 9m</v>
      </c>
      <c r="D1263" s="2" t="str">
        <f>'[1]2025年已发货'!D:D</f>
        <v>吨</v>
      </c>
      <c r="E1263" s="2">
        <f>'[1]2025年已发货'!E:E</f>
        <v>21.6</v>
      </c>
      <c r="F1263" s="4">
        <f>'[1]2025年已发货'!F:F</f>
        <v>45733</v>
      </c>
      <c r="G1263" s="2" t="str">
        <f>'[1]2025年已发货'!G:G</f>
        <v>（五局乐山机场项目）乐山市五通桥区冠英镇</v>
      </c>
      <c r="H1263" s="2" t="str">
        <f>'[1]2025年已发货'!H:H</f>
        <v>王思思</v>
      </c>
      <c r="I1263" s="2">
        <f>'[1]2025年已发货'!I:I</f>
        <v>18973190156</v>
      </c>
      <c r="J1263" s="2" vm="1" t="e">
        <f>_xlfn._xlws.FILTER(辅助信息!D:D,辅助信息!G:G=G1263)</f>
        <v>#VALUE!</v>
      </c>
    </row>
    <row r="1264" spans="1:10">
      <c r="A1264" s="2" t="str">
        <f>'[1]2025年已发货'!A:A</f>
        <v>德胜</v>
      </c>
      <c r="B1264" s="2" t="str">
        <f>'[1]2025年已发货'!B:B</f>
        <v>螺纹钢</v>
      </c>
      <c r="C1264" s="2" t="str">
        <f>'[1]2025年已发货'!C:C</f>
        <v>HRB400E Φ25 9m</v>
      </c>
      <c r="D1264" s="2" t="str">
        <f>'[1]2025年已发货'!D:D</f>
        <v>吨</v>
      </c>
      <c r="E1264" s="2">
        <f>'[1]2025年已发货'!E:E</f>
        <v>35</v>
      </c>
      <c r="F1264" s="4">
        <f>'[1]2025年已发货'!F:F</f>
        <v>45733</v>
      </c>
      <c r="G1264" s="2" t="str">
        <f>'[1]2025年已发货'!G:G</f>
        <v>（中铁三局成渝扩容ZCB3-1项目部）内江市胜利收费站红绿灯500米</v>
      </c>
      <c r="H1264" s="2" t="str">
        <f>'[1]2025年已发货'!H:H</f>
        <v>王岩</v>
      </c>
      <c r="I1264" s="2">
        <f>'[1]2025年已发货'!I:I</f>
        <v>17634813323</v>
      </c>
      <c r="J1264" s="2" vm="1" t="e">
        <f>_xlfn._xlws.FILTER(辅助信息!D:D,辅助信息!G:G=G1264)</f>
        <v>#VALUE!</v>
      </c>
    </row>
    <row r="1265" spans="1:10">
      <c r="A1265" s="2" t="str">
        <f>'[1]2025年已发货'!A:A</f>
        <v>德胜</v>
      </c>
      <c r="B1265" s="2" t="str">
        <f>'[1]2025年已发货'!B:B</f>
        <v>螺纹钢</v>
      </c>
      <c r="C1265" s="2" t="str">
        <f>'[1]2025年已发货'!C:C</f>
        <v>HRB400E Φ32 12m</v>
      </c>
      <c r="D1265" s="2" t="str">
        <f>'[1]2025年已发货'!D:D</f>
        <v>吨</v>
      </c>
      <c r="E1265" s="2">
        <f>'[1]2025年已发货'!E:E</f>
        <v>35</v>
      </c>
      <c r="F1265" s="4">
        <f>'[1]2025年已发货'!F:F</f>
        <v>45733</v>
      </c>
      <c r="G1265" s="2" t="str">
        <f>'[1]2025年已发货'!G:G</f>
        <v>（中铁三局成渝扩容ZCB3-1项目部）内江市胜利收费站红绿灯500米</v>
      </c>
      <c r="H1265" s="2" t="str">
        <f>'[1]2025年已发货'!H:H</f>
        <v>王岩</v>
      </c>
      <c r="I1265" s="2">
        <f>'[1]2025年已发货'!I:I</f>
        <v>17634813323</v>
      </c>
      <c r="J1265" s="2" vm="1" t="e">
        <f>_xlfn._xlws.FILTER(辅助信息!D:D,辅助信息!G:G=G1265)</f>
        <v>#VALUE!</v>
      </c>
    </row>
    <row r="1266" spans="1:10">
      <c r="A1266" s="2" t="str">
        <f>'[1]2025年已发货'!A:A</f>
        <v>德胜</v>
      </c>
      <c r="B1266" s="2" t="str">
        <f>'[1]2025年已发货'!B:B</f>
        <v>螺纹钢</v>
      </c>
      <c r="C1266" s="2" t="str">
        <f>'[1]2025年已发货'!C:C</f>
        <v>HRB400E Φ12 9m</v>
      </c>
      <c r="D1266" s="2" t="str">
        <f>'[1]2025年已发货'!D:D</f>
        <v>吨</v>
      </c>
      <c r="E1266" s="2">
        <f>'[1]2025年已发货'!E:E</f>
        <v>35</v>
      </c>
      <c r="F1266" s="4">
        <f>'[1]2025年已发货'!F:F</f>
        <v>45733</v>
      </c>
      <c r="G1266" s="2" t="str">
        <f>'[1]2025年已发货'!G:G</f>
        <v>（中铁三局-铜资高速1标）四川省资阳市安岳县石羊镇猫坝村2#钢筋场</v>
      </c>
      <c r="H1266" s="2" t="str">
        <f>'[1]2025年已发货'!H:H</f>
        <v>王雪</v>
      </c>
      <c r="I1266" s="2">
        <f>'[1]2025年已发货'!I:I</f>
        <v>18729676589</v>
      </c>
      <c r="J1266" s="2" vm="1" t="e">
        <f>_xlfn._xlws.FILTER(辅助信息!D:D,辅助信息!G:G=G1266)</f>
        <v>#VALUE!</v>
      </c>
    </row>
    <row r="1267" spans="1:10">
      <c r="A1267" s="2" t="str">
        <f>'[1]2025年已发货'!A:A</f>
        <v>陕钢</v>
      </c>
      <c r="B1267" s="2" t="str">
        <f>'[1]2025年已发货'!B:B</f>
        <v>高线</v>
      </c>
      <c r="C1267" s="2" t="str">
        <f>'[1]2025年已发货'!C:C</f>
        <v>HPB300Φ6</v>
      </c>
      <c r="D1267" s="2" t="str">
        <f>'[1]2025年已发货'!D:D</f>
        <v>吨</v>
      </c>
      <c r="E1267" s="2">
        <f>'[1]2025年已发货'!E:E</f>
        <v>5</v>
      </c>
      <c r="F1267" s="4">
        <f>'[1]2025年已发货'!F:F</f>
        <v>45733</v>
      </c>
      <c r="G1267" s="2" t="str">
        <f>'[1]2025年已发货'!G:G</f>
        <v>（五局乐山机场项目）乐山市五通桥区冠英镇</v>
      </c>
      <c r="H1267" s="2" t="str">
        <f>'[1]2025年已发货'!H:H</f>
        <v>王思思</v>
      </c>
      <c r="I1267" s="2">
        <f>'[1]2025年已发货'!I:I</f>
        <v>18973190156</v>
      </c>
      <c r="J1267" s="2" vm="1" t="e">
        <f>_xlfn._xlws.FILTER(辅助信息!D:D,辅助信息!G:G=G1267)</f>
        <v>#VALUE!</v>
      </c>
    </row>
    <row r="1268" spans="1:10">
      <c r="A1268" s="2" t="str">
        <f>'[1]2025年已发货'!A:A</f>
        <v>陕钢</v>
      </c>
      <c r="B1268" s="2" t="str">
        <f>'[1]2025年已发货'!B:B</f>
        <v>盘螺</v>
      </c>
      <c r="C1268" s="2" t="str">
        <f>'[1]2025年已发货'!C:C</f>
        <v>HRB400E Φ6</v>
      </c>
      <c r="D1268" s="2" t="str">
        <f>'[1]2025年已发货'!D:D</f>
        <v>吨</v>
      </c>
      <c r="E1268" s="2">
        <f>'[1]2025年已发货'!E:E</f>
        <v>10</v>
      </c>
      <c r="F1268" s="4">
        <f>'[1]2025年已发货'!F:F</f>
        <v>45733</v>
      </c>
      <c r="G1268" s="2" t="str">
        <f>'[1]2025年已发货'!G:G</f>
        <v>（五局乐山机场项目）乐山市五通桥区冠英镇</v>
      </c>
      <c r="H1268" s="2" t="str">
        <f>'[1]2025年已发货'!H:H</f>
        <v>王思思</v>
      </c>
      <c r="I1268" s="2">
        <f>'[1]2025年已发货'!I:I</f>
        <v>18973190156</v>
      </c>
      <c r="J1268" s="2" vm="1" t="e">
        <f>_xlfn._xlws.FILTER(辅助信息!D:D,辅助信息!G:G=G1268)</f>
        <v>#VALUE!</v>
      </c>
    </row>
    <row r="1269" spans="1:10">
      <c r="A1269" s="2" t="str">
        <f>'[1]2025年已发货'!A:A</f>
        <v>陕钢</v>
      </c>
      <c r="B1269" s="2" t="str">
        <f>'[1]2025年已发货'!B:B</f>
        <v>盘螺</v>
      </c>
      <c r="C1269" s="2" t="str">
        <f>'[1]2025年已发货'!C:C</f>
        <v>HRB400E Φ8</v>
      </c>
      <c r="D1269" s="2" t="str">
        <f>'[1]2025年已发货'!D:D</f>
        <v>吨</v>
      </c>
      <c r="E1269" s="2">
        <f>'[1]2025年已发货'!E:E</f>
        <v>20</v>
      </c>
      <c r="F1269" s="4">
        <f>'[1]2025年已发货'!F:F</f>
        <v>45733</v>
      </c>
      <c r="G1269" s="2" t="str">
        <f>'[1]2025年已发货'!G:G</f>
        <v>（五局乐山机场项目）乐山市五通桥区冠英镇</v>
      </c>
      <c r="H1269" s="2" t="str">
        <f>'[1]2025年已发货'!H:H</f>
        <v>王思思</v>
      </c>
      <c r="I1269" s="2">
        <f>'[1]2025年已发货'!I:I</f>
        <v>18973190156</v>
      </c>
      <c r="J1269" s="2" vm="1" t="e">
        <f>_xlfn._xlws.FILTER(辅助信息!D:D,辅助信息!G:G=G1269)</f>
        <v>#VALUE!</v>
      </c>
    </row>
    <row r="1270" spans="1:10">
      <c r="A1270" s="2" t="str">
        <f>'[1]2025年已发货'!A:A</f>
        <v>陕钢</v>
      </c>
      <c r="B1270" s="2" t="str">
        <f>'[1]2025年已发货'!B:B</f>
        <v>盘螺</v>
      </c>
      <c r="C1270" s="2" t="str">
        <f>'[1]2025年已发货'!C:C</f>
        <v>HRB400E Φ10</v>
      </c>
      <c r="D1270" s="2" t="str">
        <f>'[1]2025年已发货'!D:D</f>
        <v>吨</v>
      </c>
      <c r="E1270" s="2">
        <f>'[1]2025年已发货'!E:E</f>
        <v>20</v>
      </c>
      <c r="F1270" s="4">
        <f>'[1]2025年已发货'!F:F</f>
        <v>45733</v>
      </c>
      <c r="G1270" s="2" t="str">
        <f>'[1]2025年已发货'!G:G</f>
        <v>（五局乐山机场项目）乐山市五通桥区冠英镇</v>
      </c>
      <c r="H1270" s="2" t="str">
        <f>'[1]2025年已发货'!H:H</f>
        <v>王思思</v>
      </c>
      <c r="I1270" s="2">
        <f>'[1]2025年已发货'!I:I</f>
        <v>18973190156</v>
      </c>
      <c r="J1270" s="2" vm="1" t="e">
        <f>_xlfn._xlws.FILTER(辅助信息!D:D,辅助信息!G:G=G1270)</f>
        <v>#VALUE!</v>
      </c>
    </row>
    <row r="1271" spans="1:10">
      <c r="A1271" s="2" t="str">
        <f>'[1]2025年已发货'!A:A</f>
        <v>陕钢</v>
      </c>
      <c r="B1271" s="2" t="str">
        <f>'[1]2025年已发货'!B:B</f>
        <v>螺纹钢</v>
      </c>
      <c r="C1271" s="2" t="str">
        <f>'[1]2025年已发货'!C:C</f>
        <v>HRB400E Φ12 9m</v>
      </c>
      <c r="D1271" s="2" t="str">
        <f>'[1]2025年已发货'!D:D</f>
        <v>吨</v>
      </c>
      <c r="E1271" s="2">
        <f>'[1]2025年已发货'!E:E</f>
        <v>15</v>
      </c>
      <c r="F1271" s="4">
        <f>'[1]2025年已发货'!F:F</f>
        <v>45733</v>
      </c>
      <c r="G1271" s="2" t="str">
        <f>'[1]2025年已发货'!G:G</f>
        <v>（五局乐山机场项目）乐山市五通桥区冠英镇</v>
      </c>
      <c r="H1271" s="2" t="str">
        <f>'[1]2025年已发货'!H:H</f>
        <v>王思思</v>
      </c>
      <c r="I1271" s="2">
        <f>'[1]2025年已发货'!I:I</f>
        <v>18973190156</v>
      </c>
      <c r="J1271" s="2" vm="1" t="e">
        <f>_xlfn._xlws.FILTER(辅助信息!D:D,辅助信息!G:G=G1271)</f>
        <v>#VALUE!</v>
      </c>
    </row>
    <row r="1272" spans="1:10">
      <c r="A1272" s="2" t="str">
        <f>'[1]2025年已发货'!A:A</f>
        <v>陕钢</v>
      </c>
      <c r="B1272" s="2" t="str">
        <f>'[1]2025年已发货'!B:B</f>
        <v>盘螺</v>
      </c>
      <c r="C1272" s="2" t="str">
        <f>'[1]2025年已发货'!C:C</f>
        <v>HRB400E Φ12</v>
      </c>
      <c r="D1272" s="2" t="str">
        <f>'[1]2025年已发货'!D:D</f>
        <v>吨</v>
      </c>
      <c r="E1272" s="2">
        <f>'[1]2025年已发货'!E:E</f>
        <v>35</v>
      </c>
      <c r="F1272" s="4">
        <f>'[1]2025年已发货'!F:F</f>
        <v>45733</v>
      </c>
      <c r="G1272" s="2" t="str">
        <f>'[1]2025年已发货'!G:G</f>
        <v>（中铁三局-铜资高速1标）四川省资阳市安岳县石羊镇猫坝村2#钢筋场</v>
      </c>
      <c r="H1272" s="2" t="str">
        <f>'[1]2025年已发货'!H:H</f>
        <v>王雪</v>
      </c>
      <c r="I1272" s="2">
        <f>'[1]2025年已发货'!I:I</f>
        <v>18729676589</v>
      </c>
      <c r="J1272" s="2" vm="1" t="e">
        <f>_xlfn._xlws.FILTER(辅助信息!D:D,辅助信息!G:G=G1272)</f>
        <v>#VALUE!</v>
      </c>
    </row>
    <row r="1273" spans="1:10">
      <c r="A1273" s="2" t="str">
        <f>'[1]2025年已发货'!A:A</f>
        <v>陕钢</v>
      </c>
      <c r="B1273" s="2" t="str">
        <f>'[1]2025年已发货'!B:B</f>
        <v>高线</v>
      </c>
      <c r="C1273" s="2" t="str">
        <f>'[1]2025年已发货'!C:C</f>
        <v>HPB300Φ12</v>
      </c>
      <c r="D1273" s="2" t="str">
        <f>'[1]2025年已发货'!D:D</f>
        <v>吨</v>
      </c>
      <c r="E1273" s="2">
        <f>'[1]2025年已发货'!E:E</f>
        <v>35</v>
      </c>
      <c r="F1273" s="4">
        <f>'[1]2025年已发货'!F:F</f>
        <v>45733</v>
      </c>
      <c r="G1273" s="2" t="str">
        <f>'[1]2025年已发货'!G:G</f>
        <v>（中铁三局-铜资高速1标）四川省资阳市安岳县石羊镇猫坝村2#钢筋场</v>
      </c>
      <c r="H1273" s="2" t="str">
        <f>'[1]2025年已发货'!H:H</f>
        <v>王雪</v>
      </c>
      <c r="I1273" s="2">
        <f>'[1]2025年已发货'!I:I</f>
        <v>18729676589</v>
      </c>
      <c r="J1273" s="2" vm="1" t="e">
        <f>_xlfn._xlws.FILTER(辅助信息!D:D,辅助信息!G:G=G1273)</f>
        <v>#VALUE!</v>
      </c>
    </row>
    <row r="1274" spans="1:10">
      <c r="A1274" s="2" t="str">
        <f>'[1]2025年已发货'!A:A</f>
        <v>润耀</v>
      </c>
      <c r="B1274" s="2" t="str">
        <f>'[1]2025年已发货'!B:B</f>
        <v>盘螺</v>
      </c>
      <c r="C1274" s="2" t="str">
        <f>'[1]2025年已发货'!C:C</f>
        <v>HRB400E Φ10</v>
      </c>
      <c r="D1274" s="2" t="str">
        <f>'[1]2025年已发货'!D:D</f>
        <v>吨</v>
      </c>
      <c r="E1274" s="2">
        <f>'[1]2025年已发货'!E:E</f>
        <v>35</v>
      </c>
      <c r="F1274" s="4">
        <f>'[1]2025年已发货'!F:F</f>
        <v>45733</v>
      </c>
      <c r="G1274" s="2" t="str">
        <f>'[1]2025年已发货'!G:G</f>
        <v>（中铁广州局-资乐高速5标）四川省乐山市井研县希望大道116号</v>
      </c>
      <c r="H1274" s="2" t="str">
        <f>'[1]2025年已发货'!H:H</f>
        <v>廖俊杰</v>
      </c>
      <c r="I1274" s="2">
        <f>'[1]2025年已发货'!I:I</f>
        <v>15775100965</v>
      </c>
      <c r="J1274" s="2" vm="1" t="e">
        <f>_xlfn._xlws.FILTER(辅助信息!D:D,辅助信息!G:G=G1274)</f>
        <v>#VALUE!</v>
      </c>
    </row>
    <row r="1275" spans="1:10">
      <c r="A1275" s="2" t="str">
        <f>'[1]2025年已发货'!A:A</f>
        <v>陕钢</v>
      </c>
      <c r="B1275" s="2" t="str">
        <f>'[1]2025年已发货'!B:B</f>
        <v>盘螺</v>
      </c>
      <c r="C1275" s="2" t="str">
        <f>'[1]2025年已发货'!C:C</f>
        <v>HRB400EФ12</v>
      </c>
      <c r="D1275" s="2" t="str">
        <f>'[1]2025年已发货'!D:D</f>
        <v>吨</v>
      </c>
      <c r="E1275" s="2">
        <f>'[1]2025年已发货'!E:E</f>
        <v>7.5</v>
      </c>
      <c r="F1275" s="4">
        <f>'[1]2025年已发货'!F:F</f>
        <v>45733</v>
      </c>
      <c r="G1275" s="2" t="str">
        <f>'[1]2025年已发货'!G:G</f>
        <v>（中核中原-甘肃康略高速KLTJ1标项目）甘肃省陇南市康县长坝镇蒲家坝（3件货）</v>
      </c>
      <c r="H1275" s="2" t="str">
        <f>'[1]2025年已发货'!H:H</f>
        <v>穆星</v>
      </c>
      <c r="I1275" s="2" t="str">
        <f>'[1]2025年已发货'!I:I</f>
        <v>18539951326/15109310092</v>
      </c>
      <c r="J1275" s="2" vm="1" t="e">
        <f>_xlfn._xlws.FILTER(辅助信息!D:D,辅助信息!G:G=G1275)</f>
        <v>#VALUE!</v>
      </c>
    </row>
    <row r="1276" spans="1:10">
      <c r="A1276" s="2" t="str">
        <f>'[1]2025年已发货'!A:A</f>
        <v>陕钢</v>
      </c>
      <c r="B1276" s="2" t="str">
        <f>'[1]2025年已发货'!B:B</f>
        <v>螺纹钢</v>
      </c>
      <c r="C1276" s="2" t="str">
        <f>'[1]2025年已发货'!C:C</f>
        <v>HRB400EФ16*12m</v>
      </c>
      <c r="D1276" s="2" t="str">
        <f>'[1]2025年已发货'!D:D</f>
        <v>吨</v>
      </c>
      <c r="E1276" s="2">
        <f>'[1]2025年已发货'!E:E</f>
        <v>15</v>
      </c>
      <c r="F1276" s="4">
        <f>'[1]2025年已发货'!F:F</f>
        <v>45733</v>
      </c>
      <c r="G1276" s="2" t="str">
        <f>'[1]2025年已发货'!G:G</f>
        <v>（中核中原-甘肃康略高速KLTJ1标项目）甘肃省陇南市康县长坝镇蒲家坝（5件货）</v>
      </c>
      <c r="H1276" s="2" t="str">
        <f>'[1]2025年已发货'!H:H</f>
        <v>穆星</v>
      </c>
      <c r="I1276" s="2" t="str">
        <f>'[1]2025年已发货'!I:I</f>
        <v>18539951326/15109310092</v>
      </c>
      <c r="J1276" s="2" vm="1" t="e">
        <f>_xlfn._xlws.FILTER(辅助信息!D:D,辅助信息!G:G=G1276)</f>
        <v>#VALUE!</v>
      </c>
    </row>
    <row r="1277" spans="1:10">
      <c r="A1277" s="2" t="str">
        <f>'[1]2025年已发货'!A:A</f>
        <v>陕钢</v>
      </c>
      <c r="B1277" s="2" t="str">
        <f>'[1]2025年已发货'!B:B</f>
        <v>螺纹钢</v>
      </c>
      <c r="C1277" s="2" t="str">
        <f>'[1]2025年已发货'!C:C</f>
        <v>HRB400EФ20*12m</v>
      </c>
      <c r="D1277" s="2" t="str">
        <f>'[1]2025年已发货'!D:D</f>
        <v>吨</v>
      </c>
      <c r="E1277" s="2">
        <f>'[1]2025年已发货'!E:E</f>
        <v>12</v>
      </c>
      <c r="F1277" s="4">
        <f>'[1]2025年已发货'!F:F</f>
        <v>45733</v>
      </c>
      <c r="G1277" s="2" t="str">
        <f>'[1]2025年已发货'!G:G</f>
        <v>（中核中原-甘肃康略高速KLTJ1标项目）甘肃省陇南市康县长坝镇蒲家坝</v>
      </c>
      <c r="H1277" s="2" t="str">
        <f>'[1]2025年已发货'!H:H</f>
        <v>穆星</v>
      </c>
      <c r="I1277" s="2" t="str">
        <f>'[1]2025年已发货'!I:I</f>
        <v>18539951326/15109310092</v>
      </c>
      <c r="J1277" s="2" vm="1" t="e">
        <f>_xlfn._xlws.FILTER(辅助信息!D:D,辅助信息!G:G=G1277)</f>
        <v>#VALUE!</v>
      </c>
    </row>
    <row r="1278" spans="1:10">
      <c r="A1278" s="2" t="str">
        <f>'[1]2025年已发货'!A:A</f>
        <v>达钢</v>
      </c>
      <c r="B1278" s="2" t="str">
        <f>'[1]2025年已发货'!B:B</f>
        <v>螺纹钢</v>
      </c>
      <c r="C1278" s="2" t="str">
        <f>'[1]2025年已发货'!C:C</f>
        <v>HRB400E Φ25 9m</v>
      </c>
      <c r="D1278" s="2" t="str">
        <f>'[1]2025年已发货'!D:D</f>
        <v>吨</v>
      </c>
      <c r="E1278" s="2">
        <f>'[1]2025年已发货'!E:E</f>
        <v>35</v>
      </c>
      <c r="F1278" s="4">
        <f>'[1]2025年已发货'!F:F</f>
        <v>45733</v>
      </c>
      <c r="G1278" s="2" t="str">
        <f>'[1]2025年已发货'!G:G</f>
        <v>（十九冶-江龙高速一分部）重庆市云阳县X886附近中国十九冶开云高速项目总包部西98米*复兴互通预制梁场</v>
      </c>
      <c r="H1278" s="2" t="str">
        <f>'[1]2025年已发货'!H:H</f>
        <v>吴章红</v>
      </c>
      <c r="I1278" s="2">
        <f>'[1]2025年已发货'!I:I</f>
        <v>18628165772</v>
      </c>
      <c r="J1278" s="2" vm="1" t="e">
        <f>_xlfn._xlws.FILTER(辅助信息!D:D,辅助信息!G:G=G1278)</f>
        <v>#VALUE!</v>
      </c>
    </row>
    <row r="1279" spans="1:10">
      <c r="A1279" s="2" t="str">
        <f>'[1]2025年已发货'!A:A</f>
        <v>达钢</v>
      </c>
      <c r="B1279" s="2" t="str">
        <f>'[1]2025年已发货'!B:B</f>
        <v>盘螺</v>
      </c>
      <c r="C1279" s="2" t="str">
        <f>'[1]2025年已发货'!C:C</f>
        <v>HRB400E Φ8</v>
      </c>
      <c r="D1279" s="2" t="str">
        <f>'[1]2025年已发货'!D:D</f>
        <v>吨</v>
      </c>
      <c r="E1279" s="2">
        <f>'[1]2025年已发货'!E:E</f>
        <v>35</v>
      </c>
      <c r="F1279" s="4">
        <f>'[1]2025年已发货'!F:F</f>
        <v>45733</v>
      </c>
      <c r="G1279" s="2" t="str">
        <f>'[1]2025年已发货'!G:G</f>
        <v>（四川商建-射洪城乡一体化项目）遂宁市射洪市忠新幼儿园北侧约220米新溪小区</v>
      </c>
      <c r="H1279" s="2" t="str">
        <f>'[1]2025年已发货'!H:H</f>
        <v>柏子刚</v>
      </c>
      <c r="I1279" s="2">
        <f>'[1]2025年已发货'!I:I</f>
        <v>15692885305</v>
      </c>
      <c r="J1279" s="2" t="str">
        <f>_xlfn._xlws.FILTER(辅助信息!D:D,辅助信息!G:G=G1279)</f>
        <v>四川商建
射洪城乡一体化项目</v>
      </c>
    </row>
    <row r="1280" spans="1:10">
      <c r="A1280" s="2" t="str">
        <f>'[1]2025年已发货'!A:A</f>
        <v>达钢</v>
      </c>
      <c r="B1280" s="2" t="str">
        <f>'[1]2025年已发货'!B:B</f>
        <v>螺纹钢</v>
      </c>
      <c r="C1280" s="2" t="str">
        <f>'[1]2025年已发货'!C:C</f>
        <v>HRB400E Φ12 9m</v>
      </c>
      <c r="D1280" s="2" t="str">
        <f>'[1]2025年已发货'!D:D</f>
        <v>吨</v>
      </c>
      <c r="E1280" s="2">
        <f>'[1]2025年已发货'!E:E</f>
        <v>45</v>
      </c>
      <c r="F1280" s="4">
        <f>'[1]2025年已发货'!F:F</f>
        <v>45733</v>
      </c>
      <c r="G1280" s="2" t="str">
        <f>'[1]2025年已发货'!G:G</f>
        <v>（五冶达州国道542项目-养护工区）四川省达州市达川区管村镇油房村</v>
      </c>
      <c r="H1280" s="2" t="str">
        <f>'[1]2025年已发货'!H:H</f>
        <v>侯自强</v>
      </c>
      <c r="I1280" s="2">
        <f>'[1]2025年已发货'!I:I</f>
        <v>13281725223</v>
      </c>
      <c r="J1280" s="2" vm="1" t="e">
        <f>_xlfn._xlws.FILTER(辅助信息!D:D,辅助信息!G:G=G1280)</f>
        <v>#VALUE!</v>
      </c>
    </row>
    <row r="1281" spans="1:10">
      <c r="A1281" s="2" t="str">
        <f>'[1]2025年已发货'!A:A</f>
        <v>陕钢</v>
      </c>
      <c r="B1281" s="2" t="str">
        <f>'[1]2025年已发货'!B:B</f>
        <v>螺纹钢</v>
      </c>
      <c r="C1281" s="2" t="str">
        <f>'[1]2025年已发货'!C:C</f>
        <v>HRB400E Φ28 9m</v>
      </c>
      <c r="D1281" s="2" t="str">
        <f>'[1]2025年已发货'!D:D</f>
        <v>吨</v>
      </c>
      <c r="E1281" s="2">
        <f>'[1]2025年已发货'!E:E</f>
        <v>35</v>
      </c>
      <c r="F1281" s="4">
        <f>'[1]2025年已发货'!F:F</f>
        <v>45733</v>
      </c>
      <c r="G1281" s="2" t="str">
        <f>'[1]2025年已发货'!G:G</f>
        <v>（中核二二-绵阳）四川省绵阳市平武县响岩镇甲方项目指定地点(X1子项)</v>
      </c>
      <c r="H1281" s="2" t="str">
        <f>'[1]2025年已发货'!H:H</f>
        <v>王明胜</v>
      </c>
      <c r="I1281" s="2" t="str">
        <f>'[1]2025年已发货'!I:I</f>
        <v>15528301097</v>
      </c>
      <c r="J1281" s="2" vm="1" t="e">
        <f>_xlfn._xlws.FILTER(辅助信息!D:D,辅助信息!G:G=G1281)</f>
        <v>#VALUE!</v>
      </c>
    </row>
    <row r="1282" spans="1:10">
      <c r="A1282" s="2" t="str">
        <f>'[1]2025年已发货'!A:A</f>
        <v>陕钢</v>
      </c>
      <c r="B1282" s="2" t="str">
        <f>'[1]2025年已发货'!B:B</f>
        <v>盘螺</v>
      </c>
      <c r="C1282" s="2" t="str">
        <f>'[1]2025年已发货'!C:C</f>
        <v>HRB400EΦ10</v>
      </c>
      <c r="D1282" s="2" t="str">
        <f>'[1]2025年已发货'!D:D</f>
        <v>吨</v>
      </c>
      <c r="E1282" s="2">
        <f>'[1]2025年已发货'!E:E</f>
        <v>30</v>
      </c>
      <c r="F1282" s="4">
        <f>'[1]2025年已发货'!F:F</f>
        <v>45733</v>
      </c>
      <c r="G1282" s="2" t="str">
        <f>'[1]2025年已发货'!G:G</f>
        <v>（成铁西物-自贡）自贡市大安区和平街道茴香坳</v>
      </c>
      <c r="H1282" s="2" t="str">
        <f>'[1]2025年已发货'!H:H</f>
        <v>黄永福</v>
      </c>
      <c r="I1282" s="2" t="str">
        <f>'[1]2025年已发货'!I:I</f>
        <v>15982823571</v>
      </c>
      <c r="J1282" s="2" vm="1" t="e">
        <f>_xlfn._xlws.FILTER(辅助信息!D:D,辅助信息!G:G=G1282)</f>
        <v>#VALUE!</v>
      </c>
    </row>
    <row r="1283" spans="1:10">
      <c r="A1283" s="2" t="str">
        <f>'[1]2025年已发货'!A:A</f>
        <v>陕钢</v>
      </c>
      <c r="B1283" s="2" t="str">
        <f>'[1]2025年已发货'!B:B</f>
        <v>盘螺</v>
      </c>
      <c r="C1283" s="2" t="str">
        <f>'[1]2025年已发货'!C:C</f>
        <v>HRB400EФ12</v>
      </c>
      <c r="D1283" s="2" t="str">
        <f>'[1]2025年已发货'!D:D</f>
        <v>吨</v>
      </c>
      <c r="E1283" s="2">
        <f>'[1]2025年已发货'!E:E</f>
        <v>40</v>
      </c>
      <c r="F1283" s="4">
        <f>'[1]2025年已发货'!F:F</f>
        <v>45733</v>
      </c>
      <c r="G1283" s="2" t="str">
        <f>'[1]2025年已发货'!G:G</f>
        <v>（成铁西物-自贡）自贡市大安区和平街道茴香坳</v>
      </c>
      <c r="H1283" s="2" t="str">
        <f>'[1]2025年已发货'!H:H</f>
        <v>黄永福</v>
      </c>
      <c r="I1283" s="2" t="str">
        <f>'[1]2025年已发货'!I:I</f>
        <v>15982823571</v>
      </c>
      <c r="J1283" s="2" vm="1" t="e">
        <f>_xlfn._xlws.FILTER(辅助信息!D:D,辅助信息!G:G=G1283)</f>
        <v>#VALUE!</v>
      </c>
    </row>
    <row r="1284" spans="1:10">
      <c r="A1284" s="2" t="str">
        <f>'[1]2025年已发货'!A:A</f>
        <v>德胜</v>
      </c>
      <c r="B1284" s="2" t="str">
        <f>'[1]2025年已发货'!B:B</f>
        <v>螺纹钢</v>
      </c>
      <c r="C1284" s="2" t="str">
        <f>'[1]2025年已发货'!C:C</f>
        <v>HRB400EФ16*9m</v>
      </c>
      <c r="D1284" s="2" t="str">
        <f>'[1]2025年已发货'!D:D</f>
        <v>吨</v>
      </c>
      <c r="E1284" s="2">
        <f>'[1]2025年已发货'!E:E</f>
        <v>30</v>
      </c>
      <c r="F1284" s="4">
        <f>'[1]2025年已发货'!F:F</f>
        <v>45733</v>
      </c>
      <c r="G1284" s="2" t="str">
        <f>'[1]2025年已发货'!G:G</f>
        <v>（成铁西物-自贡）自贡市大安区和平街道茴香坳</v>
      </c>
      <c r="H1284" s="2" t="str">
        <f>'[1]2025年已发货'!H:H</f>
        <v>黄永福</v>
      </c>
      <c r="I1284" s="2" t="str">
        <f>'[1]2025年已发货'!I:I</f>
        <v>15982823571</v>
      </c>
      <c r="J1284" s="2" vm="1" t="e">
        <f>_xlfn._xlws.FILTER(辅助信息!D:D,辅助信息!G:G=G1284)</f>
        <v>#VALUE!</v>
      </c>
    </row>
    <row r="1285" spans="1:10">
      <c r="A1285" s="2" t="str">
        <f>'[1]2025年已发货'!A:A</f>
        <v>德胜</v>
      </c>
      <c r="B1285" s="2" t="str">
        <f>'[1]2025年已发货'!B:B</f>
        <v>螺纹钢</v>
      </c>
      <c r="C1285" s="2" t="str">
        <f>'[1]2025年已发货'!C:C</f>
        <v>HRB400EФ20*9m</v>
      </c>
      <c r="D1285" s="2" t="str">
        <f>'[1]2025年已发货'!D:D</f>
        <v>吨</v>
      </c>
      <c r="E1285" s="2">
        <f>'[1]2025年已发货'!E:E</f>
        <v>25</v>
      </c>
      <c r="F1285" s="4">
        <f>'[1]2025年已发货'!F:F</f>
        <v>45733</v>
      </c>
      <c r="G1285" s="2" t="str">
        <f>'[1]2025年已发货'!G:G</f>
        <v>（成铁西物-自贡）自贡市大安区和平街道茴香坳</v>
      </c>
      <c r="H1285" s="2" t="str">
        <f>'[1]2025年已发货'!H:H</f>
        <v>黄永福</v>
      </c>
      <c r="I1285" s="2" t="str">
        <f>'[1]2025年已发货'!I:I</f>
        <v>15982823571</v>
      </c>
      <c r="J1285" s="2" vm="1" t="e">
        <f>_xlfn._xlws.FILTER(辅助信息!D:D,辅助信息!G:G=G1285)</f>
        <v>#VALUE!</v>
      </c>
    </row>
    <row r="1286" spans="1:10">
      <c r="A1286" s="2" t="str">
        <f>'[1]2025年已发货'!A:A</f>
        <v>德胜</v>
      </c>
      <c r="B1286" s="2" t="str">
        <f>'[1]2025年已发货'!B:B</f>
        <v>螺纹钢</v>
      </c>
      <c r="C1286" s="2" t="str">
        <f>'[1]2025年已发货'!C:C</f>
        <v>HRB400EФ22*9m</v>
      </c>
      <c r="D1286" s="2" t="str">
        <f>'[1]2025年已发货'!D:D</f>
        <v>吨</v>
      </c>
      <c r="E1286" s="2">
        <f>'[1]2025年已发货'!E:E</f>
        <v>15</v>
      </c>
      <c r="F1286" s="4">
        <f>'[1]2025年已发货'!F:F</f>
        <v>45733</v>
      </c>
      <c r="G1286" s="2" t="str">
        <f>'[1]2025年已发货'!G:G</f>
        <v>（成铁西物-自贡）自贡市大安区和平街道茴香坳</v>
      </c>
      <c r="H1286" s="2" t="str">
        <f>'[1]2025年已发货'!H:H</f>
        <v>黄永福</v>
      </c>
      <c r="I1286" s="2" t="str">
        <f>'[1]2025年已发货'!I:I</f>
        <v>15982823571</v>
      </c>
      <c r="J1286" s="2" vm="1" t="e">
        <f>_xlfn._xlws.FILTER(辅助信息!D:D,辅助信息!G:G=G1286)</f>
        <v>#VALUE!</v>
      </c>
    </row>
    <row r="1287" spans="1:10">
      <c r="A1287" s="2" t="str">
        <f>'[1]2025年已发货'!A:A</f>
        <v>达钢</v>
      </c>
      <c r="B1287" s="2" t="str">
        <f>'[1]2025年已发货'!B:B</f>
        <v>螺纹钢</v>
      </c>
      <c r="C1287" s="2" t="str">
        <f>'[1]2025年已发货'!C:C</f>
        <v>HRB400E Φ12 9m</v>
      </c>
      <c r="D1287" s="2" t="str">
        <f>'[1]2025年已发货'!D:D</f>
        <v>吨</v>
      </c>
      <c r="E1287" s="2">
        <f>'[1]2025年已发货'!E:E</f>
        <v>18</v>
      </c>
      <c r="F1287" s="4">
        <f>'[1]2025年已发货'!F:F</f>
        <v>45734</v>
      </c>
      <c r="G1287" s="2" t="str">
        <f>'[1]2025年已发货'!G:G</f>
        <v>（十九冶-江龙高速三分部）重庆市云阳县蔈草镇三坵田*小尖山梁场</v>
      </c>
      <c r="H1287" s="2" t="str">
        <f>'[1]2025年已发货'!H:H</f>
        <v>徐宇</v>
      </c>
      <c r="I1287" s="2">
        <f>'[1]2025年已发货'!I:I</f>
        <v>19822311919</v>
      </c>
      <c r="J1287" s="2" vm="1" t="e">
        <f>_xlfn._xlws.FILTER(辅助信息!D:D,辅助信息!G:G=G1287)</f>
        <v>#VALUE!</v>
      </c>
    </row>
    <row r="1288" spans="1:10">
      <c r="A1288" s="2" t="str">
        <f>'[1]2025年已发货'!A:A</f>
        <v>达钢</v>
      </c>
      <c r="B1288" s="2" t="str">
        <f>'[1]2025年已发货'!B:B</f>
        <v>螺纹钢</v>
      </c>
      <c r="C1288" s="2" t="str">
        <f>'[1]2025年已发货'!C:C</f>
        <v>HRB400E Φ16 9m</v>
      </c>
      <c r="D1288" s="2" t="str">
        <f>'[1]2025年已发货'!D:D</f>
        <v>吨</v>
      </c>
      <c r="E1288" s="2">
        <f>'[1]2025年已发货'!E:E</f>
        <v>18</v>
      </c>
      <c r="F1288" s="4">
        <f>'[1]2025年已发货'!F:F</f>
        <v>45734</v>
      </c>
      <c r="G1288" s="2" t="str">
        <f>'[1]2025年已发货'!G:G</f>
        <v>（十九冶-江龙高速三分部）重庆市云阳县蔈草镇三坵田*小尖山梁场</v>
      </c>
      <c r="H1288" s="2" t="str">
        <f>'[1]2025年已发货'!H:H</f>
        <v>徐宇</v>
      </c>
      <c r="I1288" s="2">
        <f>'[1]2025年已发货'!I:I</f>
        <v>19822311919</v>
      </c>
      <c r="J1288" s="2" vm="1" t="e">
        <f>_xlfn._xlws.FILTER(辅助信息!D:D,辅助信息!G:G=G1288)</f>
        <v>#VALUE!</v>
      </c>
    </row>
    <row r="1289" spans="1:10">
      <c r="A1289" s="2" t="str">
        <f>'[1]2025年已发货'!A:A</f>
        <v>达钢</v>
      </c>
      <c r="B1289" s="2" t="str">
        <f>'[1]2025年已发货'!B:B</f>
        <v>螺纹钢</v>
      </c>
      <c r="C1289" s="2" t="str">
        <f>'[1]2025年已发货'!C:C</f>
        <v>HRB400E Φ12 9m</v>
      </c>
      <c r="D1289" s="2" t="str">
        <f>'[1]2025年已发货'!D:D</f>
        <v>吨</v>
      </c>
      <c r="E1289" s="2">
        <f>'[1]2025年已发货'!E:E</f>
        <v>21</v>
      </c>
      <c r="F1289" s="4">
        <f>'[1]2025年已发货'!F:F</f>
        <v>45734</v>
      </c>
      <c r="G1289" s="2" t="str">
        <f>'[1]2025年已发货'!G:G</f>
        <v>（十九冶-江龙高速三分部）重庆市云阳县龙角镇*皮家营梁场</v>
      </c>
      <c r="H1289" s="2" t="str">
        <f>'[1]2025年已发货'!H:H</f>
        <v>徐宇</v>
      </c>
      <c r="I1289" s="2">
        <f>'[1]2025年已发货'!I:I</f>
        <v>19822311919</v>
      </c>
      <c r="J1289" s="2" vm="1" t="e">
        <f>_xlfn._xlws.FILTER(辅助信息!D:D,辅助信息!G:G=G1289)</f>
        <v>#VALUE!</v>
      </c>
    </row>
    <row r="1290" spans="1:10">
      <c r="A1290" s="2" t="str">
        <f>'[1]2025年已发货'!A:A</f>
        <v>达钢</v>
      </c>
      <c r="B1290" s="2" t="str">
        <f>'[1]2025年已发货'!B:B</f>
        <v>螺纹钢</v>
      </c>
      <c r="C1290" s="2" t="str">
        <f>'[1]2025年已发货'!C:C</f>
        <v>HRB400E Φ16 9m</v>
      </c>
      <c r="D1290" s="2" t="str">
        <f>'[1]2025年已发货'!D:D</f>
        <v>吨</v>
      </c>
      <c r="E1290" s="2">
        <f>'[1]2025年已发货'!E:E</f>
        <v>15</v>
      </c>
      <c r="F1290" s="4">
        <f>'[1]2025年已发货'!F:F</f>
        <v>45734</v>
      </c>
      <c r="G1290" s="2" t="str">
        <f>'[1]2025年已发货'!G:G</f>
        <v>（十九冶-江龙高速三分部）重庆市云阳县龙角镇*刘家漕2#桥</v>
      </c>
      <c r="H1290" s="2" t="str">
        <f>'[1]2025年已发货'!H:H</f>
        <v>徐宇</v>
      </c>
      <c r="I1290" s="2">
        <f>'[1]2025年已发货'!I:I</f>
        <v>19822311919</v>
      </c>
      <c r="J1290" s="2" vm="1" t="e">
        <f>_xlfn._xlws.FILTER(辅助信息!D:D,辅助信息!G:G=G1290)</f>
        <v>#VALUE!</v>
      </c>
    </row>
    <row r="1291" spans="1:10">
      <c r="A1291" s="2" t="str">
        <f>'[1]2025年已发货'!A:A</f>
        <v>达钢</v>
      </c>
      <c r="B1291" s="2" t="str">
        <f>'[1]2025年已发货'!B:B</f>
        <v>螺纹钢</v>
      </c>
      <c r="C1291" s="2" t="str">
        <f>'[1]2025年已发货'!C:C</f>
        <v>HRB400E Φ12 9m</v>
      </c>
      <c r="D1291" s="2" t="str">
        <f>'[1]2025年已发货'!D:D</f>
        <v>吨</v>
      </c>
      <c r="E1291" s="2">
        <f>'[1]2025年已发货'!E:E</f>
        <v>35</v>
      </c>
      <c r="F1291" s="4">
        <f>'[1]2025年已发货'!F:F</f>
        <v>45734</v>
      </c>
      <c r="G1291" s="2" t="str">
        <f>'[1]2025年已发货'!G:G</f>
        <v>（十九冶-江龙高速三分部）重庆市云阳县龙角镇*刘家漕2#桥</v>
      </c>
      <c r="H1291" s="2" t="str">
        <f>'[1]2025年已发货'!H:H</f>
        <v>徐宇</v>
      </c>
      <c r="I1291" s="2">
        <f>'[1]2025年已发货'!I:I</f>
        <v>19822311919</v>
      </c>
      <c r="J1291" s="2" vm="1" t="e">
        <f>_xlfn._xlws.FILTER(辅助信息!D:D,辅助信息!G:G=G1291)</f>
        <v>#VALUE!</v>
      </c>
    </row>
    <row r="1292" spans="1:10">
      <c r="A1292" s="2" t="str">
        <f>'[1]2025年已发货'!A:A</f>
        <v>达钢</v>
      </c>
      <c r="B1292" s="2" t="str">
        <f>'[1]2025年已发货'!B:B</f>
        <v>螺纹钢</v>
      </c>
      <c r="C1292" s="2" t="str">
        <f>'[1]2025年已发货'!C:C</f>
        <v>HRB400E Φ16 9m</v>
      </c>
      <c r="D1292" s="2" t="str">
        <f>'[1]2025年已发货'!D:D</f>
        <v>吨</v>
      </c>
      <c r="E1292" s="2">
        <f>'[1]2025年已发货'!E:E</f>
        <v>27</v>
      </c>
      <c r="F1292" s="4">
        <f>'[1]2025年已发货'!F:F</f>
        <v>45734</v>
      </c>
      <c r="G1292" s="2" t="str">
        <f>'[1]2025年已发货'!G:G</f>
        <v>（十九冶-江龙高速三分部）重庆市云阳县龙角镇*皮家营隧道</v>
      </c>
      <c r="H1292" s="2" t="str">
        <f>'[1]2025年已发货'!H:H</f>
        <v>徐宇</v>
      </c>
      <c r="I1292" s="2">
        <f>'[1]2025年已发货'!I:I</f>
        <v>19822311919</v>
      </c>
      <c r="J1292" s="2" vm="1" t="e">
        <f>_xlfn._xlws.FILTER(辅助信息!D:D,辅助信息!G:G=G1292)</f>
        <v>#VALUE!</v>
      </c>
    </row>
    <row r="1293" spans="1:10">
      <c r="A1293" s="2" t="str">
        <f>'[1]2025年已发货'!A:A</f>
        <v>达钢</v>
      </c>
      <c r="B1293" s="2" t="str">
        <f>'[1]2025年已发货'!B:B</f>
        <v>螺纹钢</v>
      </c>
      <c r="C1293" s="2" t="str">
        <f>'[1]2025年已发货'!C:C</f>
        <v>HRB400E Φ22 9m</v>
      </c>
      <c r="D1293" s="2" t="str">
        <f>'[1]2025年已发货'!D:D</f>
        <v>吨</v>
      </c>
      <c r="E1293" s="2">
        <f>'[1]2025年已发货'!E:E</f>
        <v>9</v>
      </c>
      <c r="F1293" s="4">
        <f>'[1]2025年已发货'!F:F</f>
        <v>45734</v>
      </c>
      <c r="G1293" s="2" t="str">
        <f>'[1]2025年已发货'!G:G</f>
        <v>（十九冶-江龙高速三分部）重庆市云阳县龙角镇*皮家营隧道</v>
      </c>
      <c r="H1293" s="2" t="str">
        <f>'[1]2025年已发货'!H:H</f>
        <v>徐宇</v>
      </c>
      <c r="I1293" s="2">
        <f>'[1]2025年已发货'!I:I</f>
        <v>19822311919</v>
      </c>
      <c r="J1293" s="2" vm="1" t="e">
        <f>_xlfn._xlws.FILTER(辅助信息!D:D,辅助信息!G:G=G1293)</f>
        <v>#VALUE!</v>
      </c>
    </row>
    <row r="1294" spans="1:10">
      <c r="A1294" s="2" t="str">
        <f>'[1]2025年已发货'!A:A</f>
        <v>德胜</v>
      </c>
      <c r="B1294" s="2" t="str">
        <f>'[1]2025年已发货'!B:B</f>
        <v>螺纹钢</v>
      </c>
      <c r="C1294" s="2" t="str">
        <f>'[1]2025年已发货'!C:C</f>
        <v>HRB400E Φ25 12m</v>
      </c>
      <c r="D1294" s="2" t="str">
        <f>'[1]2025年已发货'!D:D</f>
        <v>吨</v>
      </c>
      <c r="E1294" s="2">
        <f>'[1]2025年已发货'!E:E</f>
        <v>105</v>
      </c>
      <c r="F1294" s="4">
        <f>'[1]2025年已发货'!F:F</f>
        <v>45734</v>
      </c>
      <c r="G1294" s="2" t="str">
        <f>'[1]2025年已发货'!G:G</f>
        <v>（中铁广州局-成渝扩容2标）四川省资阳市雁江区南双路杨家糖房</v>
      </c>
      <c r="H1294" s="2" t="str">
        <f>'[1]2025年已发货'!H:H</f>
        <v>邓志强</v>
      </c>
      <c r="I1294" s="2">
        <f>'[1]2025年已发货'!I:I</f>
        <v>17603045490</v>
      </c>
      <c r="J1294" s="2" vm="1" t="e">
        <f>_xlfn._xlws.FILTER(辅助信息!D:D,辅助信息!G:G=G1294)</f>
        <v>#VALUE!</v>
      </c>
    </row>
    <row r="1295" spans="1:10">
      <c r="A1295" s="2" t="str">
        <f>'[1]2025年已发货'!A:A</f>
        <v>德胜</v>
      </c>
      <c r="B1295" s="2" t="str">
        <f>'[1]2025年已发货'!B:B</f>
        <v>螺纹钢</v>
      </c>
      <c r="C1295" s="2" t="str">
        <f>'[1]2025年已发货'!C:C</f>
        <v>HRB400E Φ28 12m</v>
      </c>
      <c r="D1295" s="2" t="str">
        <f>'[1]2025年已发货'!D:D</f>
        <v>吨</v>
      </c>
      <c r="E1295" s="2">
        <f>'[1]2025年已发货'!E:E</f>
        <v>35</v>
      </c>
      <c r="F1295" s="4">
        <f>'[1]2025年已发货'!F:F</f>
        <v>45734</v>
      </c>
      <c r="G1295" s="2" t="str">
        <f>'[1]2025年已发货'!G:G</f>
        <v>（中铁广州局-资乐高速5标）四川省乐山市井研县希望大道116号</v>
      </c>
      <c r="H1295" s="2" t="str">
        <f>'[1]2025年已发货'!H:H</f>
        <v>廖俊杰</v>
      </c>
      <c r="I1295" s="2">
        <f>'[1]2025年已发货'!I:I</f>
        <v>15775100965</v>
      </c>
      <c r="J1295" s="2" vm="1" t="e">
        <f>_xlfn._xlws.FILTER(辅助信息!D:D,辅助信息!G:G=G1295)</f>
        <v>#VALUE!</v>
      </c>
    </row>
    <row r="1296" spans="1:10">
      <c r="A1296" s="2" t="str">
        <f>'[1]2025年已发货'!A:A</f>
        <v>成实</v>
      </c>
      <c r="B1296" s="2" t="str">
        <f>'[1]2025年已发货'!B:B</f>
        <v>盘螺</v>
      </c>
      <c r="C1296" s="2" t="str">
        <f>'[1]2025年已发货'!C:C</f>
        <v>HRB400E Φ12</v>
      </c>
      <c r="D1296" s="2" t="str">
        <f>'[1]2025年已发货'!D:D</f>
        <v>吨</v>
      </c>
      <c r="E1296" s="2">
        <f>'[1]2025年已发货'!E:E</f>
        <v>35</v>
      </c>
      <c r="F1296" s="4">
        <f>'[1]2025年已发货'!F:F</f>
        <v>45734</v>
      </c>
      <c r="G1296" s="2" t="str">
        <f>'[1]2025年已发货'!G:G</f>
        <v>（中铁广州局-成渝扩容2标）四川省资阳市雁江区南双路杨家糖房</v>
      </c>
      <c r="H1296" s="2" t="str">
        <f>'[1]2025年已发货'!H:H</f>
        <v>邓志强</v>
      </c>
      <c r="I1296" s="2">
        <f>'[1]2025年已发货'!I:I</f>
        <v>17603045490</v>
      </c>
      <c r="J1296" s="2" vm="1" t="e">
        <f>_xlfn._xlws.FILTER(辅助信息!D:D,辅助信息!G:G=G1296)</f>
        <v>#VALUE!</v>
      </c>
    </row>
    <row r="1297" spans="1:10">
      <c r="A1297" s="2" t="str">
        <f>'[1]2025年已发货'!A:A</f>
        <v>陕钢</v>
      </c>
      <c r="B1297" s="2" t="str">
        <f>'[1]2025年已发货'!B:B</f>
        <v>盘螺</v>
      </c>
      <c r="C1297" s="2" t="str">
        <f>'[1]2025年已发货'!C:C</f>
        <v>HRB400E Φ6</v>
      </c>
      <c r="D1297" s="2" t="str">
        <f>'[1]2025年已发货'!D:D</f>
        <v>吨</v>
      </c>
      <c r="E1297" s="2">
        <f>'[1]2025年已发货'!E:E</f>
        <v>2.5</v>
      </c>
      <c r="F1297" s="4">
        <f>'[1]2025年已发货'!F:F</f>
        <v>45734</v>
      </c>
      <c r="G1297" s="2" t="str">
        <f>'[1]2025年已发货'!G:G</f>
        <v>（北京工程局乐山机场项目）乐山市五通桥区冠英镇</v>
      </c>
      <c r="H1297" s="2" t="str">
        <f>'[1]2025年已发货'!H:H</f>
        <v>王治</v>
      </c>
      <c r="I1297" s="2">
        <f>'[1]2025年已发货'!I:I</f>
        <v>18811564698</v>
      </c>
      <c r="J1297" s="2" vm="1" t="e">
        <f>_xlfn._xlws.FILTER(辅助信息!D:D,辅助信息!G:G=G1297)</f>
        <v>#VALUE!</v>
      </c>
    </row>
    <row r="1298" spans="1:10">
      <c r="A1298" s="2" t="str">
        <f>'[1]2025年已发货'!A:A</f>
        <v>陕钢</v>
      </c>
      <c r="B1298" s="2" t="str">
        <f>'[1]2025年已发货'!B:B</f>
        <v>盘螺</v>
      </c>
      <c r="C1298" s="2" t="str">
        <f>'[1]2025年已发货'!C:C</f>
        <v>HRB400E Φ8</v>
      </c>
      <c r="D1298" s="2" t="str">
        <f>'[1]2025年已发货'!D:D</f>
        <v>吨</v>
      </c>
      <c r="E1298" s="2">
        <f>'[1]2025年已发货'!E:E</f>
        <v>20</v>
      </c>
      <c r="F1298" s="4">
        <f>'[1]2025年已发货'!F:F</f>
        <v>45734</v>
      </c>
      <c r="G1298" s="2" t="str">
        <f>'[1]2025年已发货'!G:G</f>
        <v>（北京工程局乐山机场项目）乐山市五通桥区冠英镇</v>
      </c>
      <c r="H1298" s="2" t="str">
        <f>'[1]2025年已发货'!H:H</f>
        <v>王治</v>
      </c>
      <c r="I1298" s="2">
        <f>'[1]2025年已发货'!I:I</f>
        <v>18811564698</v>
      </c>
      <c r="J1298" s="2" vm="1" t="e">
        <f>_xlfn._xlws.FILTER(辅助信息!D:D,辅助信息!G:G=G1298)</f>
        <v>#VALUE!</v>
      </c>
    </row>
    <row r="1299" spans="1:10">
      <c r="A1299" s="2" t="str">
        <f>'[1]2025年已发货'!A:A</f>
        <v>陕钢</v>
      </c>
      <c r="B1299" s="2" t="str">
        <f>'[1]2025年已发货'!B:B</f>
        <v>盘螺</v>
      </c>
      <c r="C1299" s="2" t="str">
        <f>'[1]2025年已发货'!C:C</f>
        <v>HRB400E Φ10</v>
      </c>
      <c r="D1299" s="2" t="str">
        <f>'[1]2025年已发货'!D:D</f>
        <v>吨</v>
      </c>
      <c r="E1299" s="2">
        <f>'[1]2025年已发货'!E:E</f>
        <v>15</v>
      </c>
      <c r="F1299" s="4">
        <f>'[1]2025年已发货'!F:F</f>
        <v>45734</v>
      </c>
      <c r="G1299" s="2" t="str">
        <f>'[1]2025年已发货'!G:G</f>
        <v>（北京工程局乐山机场项目）乐山市五通桥区冠英镇</v>
      </c>
      <c r="H1299" s="2" t="str">
        <f>'[1]2025年已发货'!H:H</f>
        <v>王治</v>
      </c>
      <c r="I1299" s="2">
        <f>'[1]2025年已发货'!I:I</f>
        <v>18811564698</v>
      </c>
      <c r="J1299" s="2" vm="1" t="e">
        <f>_xlfn._xlws.FILTER(辅助信息!D:D,辅助信息!G:G=G1299)</f>
        <v>#VALUE!</v>
      </c>
    </row>
    <row r="1300" spans="1:10">
      <c r="A1300" s="2" t="str">
        <f>'[1]2025年已发货'!A:A</f>
        <v>达钢</v>
      </c>
      <c r="B1300" s="2" t="str">
        <f>'[1]2025年已发货'!B:B</f>
        <v>螺纹钢</v>
      </c>
      <c r="C1300" s="2" t="str">
        <f>'[1]2025年已发货'!C:C</f>
        <v>HRB500E Φ12</v>
      </c>
      <c r="D1300" s="2" t="str">
        <f>'[1]2025年已发货'!D:D</f>
        <v>吨</v>
      </c>
      <c r="E1300" s="2">
        <f>'[1]2025年已发货'!E:E</f>
        <v>12</v>
      </c>
      <c r="F1300" s="4">
        <f>'[1]2025年已发货'!F:F</f>
        <v>45734</v>
      </c>
      <c r="G1300" s="2" t="str">
        <f>'[1]2025年已发货'!G:G</f>
        <v>（商投建工达州中医药科技园-4工区-7号楼）达州市通川区达州中医药职业学院犀牛大道北段</v>
      </c>
      <c r="H1300" s="2" t="str">
        <f>'[1]2025年已发货'!H:H</f>
        <v>张扬</v>
      </c>
      <c r="I1300" s="2">
        <f>'[1]2025年已发货'!I:I</f>
        <v>18381904567</v>
      </c>
      <c r="J1300" s="2" t="str">
        <f>_xlfn._xlws.FILTER(辅助信息!D:D,辅助信息!G:G=G1300)</f>
        <v>商投建工达州中医药科技园</v>
      </c>
    </row>
    <row r="1301" spans="1:10">
      <c r="A1301" s="2" t="str">
        <f>'[1]2025年已发货'!A:A</f>
        <v>达钢</v>
      </c>
      <c r="B1301" s="2" t="str">
        <f>'[1]2025年已发货'!B:B</f>
        <v>螺纹钢</v>
      </c>
      <c r="C1301" s="2" t="str">
        <f>'[1]2025年已发货'!C:C</f>
        <v>HRB500E Φ20</v>
      </c>
      <c r="D1301" s="2" t="str">
        <f>'[1]2025年已发货'!D:D</f>
        <v>吨</v>
      </c>
      <c r="E1301" s="2">
        <f>'[1]2025年已发货'!E:E</f>
        <v>27</v>
      </c>
      <c r="F1301" s="4">
        <f>'[1]2025年已发货'!F:F</f>
        <v>45734</v>
      </c>
      <c r="G1301" s="2" t="str">
        <f>'[1]2025年已发货'!G:G</f>
        <v>（商投建工达州中医药科技园-4工区-7号楼）达州市通川区达州中医药职业学院犀牛大道北段</v>
      </c>
      <c r="H1301" s="2" t="str">
        <f>'[1]2025年已发货'!H:H</f>
        <v>张扬</v>
      </c>
      <c r="I1301" s="2">
        <f>'[1]2025年已发货'!I:I</f>
        <v>18381904567</v>
      </c>
      <c r="J1301" s="2" t="str">
        <f>_xlfn._xlws.FILTER(辅助信息!D:D,辅助信息!G:G=G1301)</f>
        <v>商投建工达州中医药科技园</v>
      </c>
    </row>
    <row r="1302" spans="1:10">
      <c r="A1302" s="2" t="str">
        <f>'[1]2025年已发货'!A:A</f>
        <v>达钢</v>
      </c>
      <c r="B1302" s="2" t="str">
        <f>'[1]2025年已发货'!B:B</f>
        <v>螺纹钢</v>
      </c>
      <c r="C1302" s="2" t="str">
        <f>'[1]2025年已发货'!C:C</f>
        <v>HRB500E Φ22</v>
      </c>
      <c r="D1302" s="2" t="str">
        <f>'[1]2025年已发货'!D:D</f>
        <v>吨</v>
      </c>
      <c r="E1302" s="2">
        <f>'[1]2025年已发货'!E:E</f>
        <v>30</v>
      </c>
      <c r="F1302" s="4">
        <f>'[1]2025年已发货'!F:F</f>
        <v>45734</v>
      </c>
      <c r="G1302" s="2" t="str">
        <f>'[1]2025年已发货'!G:G</f>
        <v>（商投建工达州中医药科技园-4工区-7号楼）达州市通川区达州中医药职业学院犀牛大道北段</v>
      </c>
      <c r="H1302" s="2" t="str">
        <f>'[1]2025年已发货'!H:H</f>
        <v>张扬</v>
      </c>
      <c r="I1302" s="2">
        <f>'[1]2025年已发货'!I:I</f>
        <v>18381904567</v>
      </c>
      <c r="J1302" s="2" t="str">
        <f>_xlfn._xlws.FILTER(辅助信息!D:D,辅助信息!G:G=G1302)</f>
        <v>商投建工达州中医药科技园</v>
      </c>
    </row>
    <row r="1303" spans="1:10">
      <c r="A1303" s="2" t="str">
        <f>'[1]2025年已发货'!A:A</f>
        <v>达钢</v>
      </c>
      <c r="B1303" s="2" t="str">
        <f>'[1]2025年已发货'!B:B</f>
        <v>螺纹钢</v>
      </c>
      <c r="C1303" s="2" t="str">
        <f>'[1]2025年已发货'!C:C</f>
        <v>HRB500E Φ25</v>
      </c>
      <c r="D1303" s="2" t="str">
        <f>'[1]2025年已发货'!D:D</f>
        <v>吨</v>
      </c>
      <c r="E1303" s="2">
        <f>'[1]2025年已发货'!E:E</f>
        <v>30</v>
      </c>
      <c r="F1303" s="4">
        <f>'[1]2025年已发货'!F:F</f>
        <v>45734</v>
      </c>
      <c r="G1303" s="2" t="str">
        <f>'[1]2025年已发货'!G:G</f>
        <v>（商投建工达州中医药科技园-4工区-7号楼）达州市通川区达州中医药职业学院犀牛大道北段</v>
      </c>
      <c r="H1303" s="2" t="str">
        <f>'[1]2025年已发货'!H:H</f>
        <v>张扬</v>
      </c>
      <c r="I1303" s="2">
        <f>'[1]2025年已发货'!I:I</f>
        <v>18381904567</v>
      </c>
      <c r="J1303" s="2" t="str">
        <f>_xlfn._xlws.FILTER(辅助信息!D:D,辅助信息!G:G=G1303)</f>
        <v>商投建工达州中医药科技园</v>
      </c>
    </row>
    <row r="1304" spans="1:10">
      <c r="A1304" s="2" t="str">
        <f>'[1]2025年已发货'!A:A</f>
        <v>达钢</v>
      </c>
      <c r="B1304" s="2" t="str">
        <f>'[1]2025年已发货'!B:B</f>
        <v>盘螺</v>
      </c>
      <c r="C1304" s="2" t="str">
        <f>'[1]2025年已发货'!C:C</f>
        <v>HRB400E Φ12</v>
      </c>
      <c r="D1304" s="2" t="str">
        <f>'[1]2025年已发货'!D:D</f>
        <v>吨</v>
      </c>
      <c r="E1304" s="2">
        <f>'[1]2025年已发货'!E:E</f>
        <v>10</v>
      </c>
      <c r="F1304" s="4">
        <f>'[1]2025年已发货'!F:F</f>
        <v>45734</v>
      </c>
      <c r="G1304" s="2" t="str">
        <f>'[1]2025年已发货'!G:G</f>
        <v>（五冶达州国道542项目-一工区桥梁一工段）四川省达州市四川省达州市达川区石桥镇武寨村</v>
      </c>
      <c r="H1304" s="2" t="str">
        <f>'[1]2025年已发货'!H:H</f>
        <v>杨勇</v>
      </c>
      <c r="I1304" s="2">
        <f>'[1]2025年已发货'!I:I</f>
        <v>18398563998</v>
      </c>
      <c r="J1304" s="2" vm="1" t="e">
        <f>_xlfn._xlws.FILTER(辅助信息!D:D,辅助信息!G:G=G1304)</f>
        <v>#VALUE!</v>
      </c>
    </row>
    <row r="1305" spans="1:10">
      <c r="A1305" s="2" t="str">
        <f>'[1]2025年已发货'!A:A</f>
        <v>达钢</v>
      </c>
      <c r="B1305" s="2" t="str">
        <f>'[1]2025年已发货'!B:B</f>
        <v>螺纹钢</v>
      </c>
      <c r="C1305" s="2" t="str">
        <f>'[1]2025年已发货'!C:C</f>
        <v>HRB400E Φ28 9m</v>
      </c>
      <c r="D1305" s="2" t="str">
        <f>'[1]2025年已发货'!D:D</f>
        <v>吨</v>
      </c>
      <c r="E1305" s="2">
        <f>'[1]2025年已发货'!E:E</f>
        <v>33</v>
      </c>
      <c r="F1305" s="4">
        <f>'[1]2025年已发货'!F:F</f>
        <v>45734</v>
      </c>
      <c r="G1305" s="2" t="str">
        <f>'[1]2025年已发货'!G:G</f>
        <v>（五冶达州国道542项目-一工区桥梁一工段）四川省达州市四川省达州市达川区石桥镇武寨村</v>
      </c>
      <c r="H1305" s="2" t="str">
        <f>'[1]2025年已发货'!H:H</f>
        <v>杨勇</v>
      </c>
      <c r="I1305" s="2">
        <f>'[1]2025年已发货'!I:I</f>
        <v>18398563998</v>
      </c>
      <c r="J1305" s="2" vm="1" t="e">
        <f>_xlfn._xlws.FILTER(辅助信息!D:D,辅助信息!G:G=G1305)</f>
        <v>#VALUE!</v>
      </c>
    </row>
    <row r="1306" spans="1:10">
      <c r="A1306" s="2" t="str">
        <f>'[1]2025年已发货'!A:A</f>
        <v>达钢</v>
      </c>
      <c r="B1306" s="2" t="str">
        <f>'[1]2025年已发货'!B:B</f>
        <v>盘螺</v>
      </c>
      <c r="C1306" s="2" t="str">
        <f>'[1]2025年已发货'!C:C</f>
        <v>HRB400E Φ12</v>
      </c>
      <c r="D1306" s="2" t="str">
        <f>'[1]2025年已发货'!D:D</f>
        <v>吨</v>
      </c>
      <c r="E1306" s="2">
        <f>'[1]2025年已发货'!E:E</f>
        <v>10</v>
      </c>
      <c r="F1306" s="4">
        <f>'[1]2025年已发货'!F:F</f>
        <v>45734</v>
      </c>
      <c r="G1306" s="2" t="str">
        <f>'[1]2025年已发货'!G:G</f>
        <v>（五冶达州国道542项目-一工区桥梁二工段）四川省达州市达川区达川区石梯镇石成村</v>
      </c>
      <c r="H1306" s="2" t="str">
        <f>'[1]2025年已发货'!H:H</f>
        <v>夏树彬</v>
      </c>
      <c r="I1306" s="2">
        <f>'[1]2025年已发货'!I:I</f>
        <v>13518183653</v>
      </c>
      <c r="J1306" s="2" vm="1" t="e">
        <f>_xlfn._xlws.FILTER(辅助信息!D:D,辅助信息!G:G=G1306)</f>
        <v>#VALUE!</v>
      </c>
    </row>
    <row r="1307" spans="1:10">
      <c r="A1307" s="2" t="str">
        <f>'[1]2025年已发货'!A:A</f>
        <v>达钢</v>
      </c>
      <c r="B1307" s="2" t="str">
        <f>'[1]2025年已发货'!B:B</f>
        <v>螺纹钢</v>
      </c>
      <c r="C1307" s="2" t="str">
        <f>'[1]2025年已发货'!C:C</f>
        <v>HRB400E Φ32 9m</v>
      </c>
      <c r="D1307" s="2" t="str">
        <f>'[1]2025年已发货'!D:D</f>
        <v>吨</v>
      </c>
      <c r="E1307" s="2">
        <f>'[1]2025年已发货'!E:E</f>
        <v>36</v>
      </c>
      <c r="F1307" s="4">
        <f>'[1]2025年已发货'!F:F</f>
        <v>45734</v>
      </c>
      <c r="G1307" s="2" t="str">
        <f>'[1]2025年已发货'!G:G</f>
        <v>（五冶达州国道542项目-一工区桥梁二工段）四川省达州市达川区达川区石梯镇石成村</v>
      </c>
      <c r="H1307" s="2" t="str">
        <f>'[1]2025年已发货'!H:H</f>
        <v>夏树彬</v>
      </c>
      <c r="I1307" s="2">
        <f>'[1]2025年已发货'!I:I</f>
        <v>13518183653</v>
      </c>
      <c r="J1307" s="2" vm="1" t="e">
        <f>_xlfn._xlws.FILTER(辅助信息!D:D,辅助信息!G:G=G1307)</f>
        <v>#VALUE!</v>
      </c>
    </row>
    <row r="1308" spans="1:10">
      <c r="A1308" s="2" t="str">
        <f>'[1]2025年已发货'!A:A</f>
        <v>达钢</v>
      </c>
      <c r="B1308" s="2" t="str">
        <f>'[1]2025年已发货'!B:B</f>
        <v>螺纹钢</v>
      </c>
      <c r="C1308" s="2" t="str">
        <f>'[1]2025年已发货'!C:C</f>
        <v>HRB400E Φ12 9m</v>
      </c>
      <c r="D1308" s="2" t="str">
        <f>'[1]2025年已发货'!D:D</f>
        <v>吨</v>
      </c>
      <c r="E1308" s="2">
        <f>'[1]2025年已发货'!E:E</f>
        <v>15</v>
      </c>
      <c r="F1308" s="4">
        <f>'[1]2025年已发货'!F:F</f>
        <v>45734</v>
      </c>
      <c r="G1308" s="2" t="str">
        <f>'[1]2025年已发货'!G:G</f>
        <v>（十九冶-江龙高速二分部）重庆市云阳县宝坪镇双塆村*地坪村路基</v>
      </c>
      <c r="H1308" s="2" t="str">
        <f>'[1]2025年已发货'!H:H</f>
        <v>张鹏</v>
      </c>
      <c r="I1308" s="2">
        <f>'[1]2025年已发货'!I:I</f>
        <v>18223006448</v>
      </c>
      <c r="J1308" s="2" vm="1" t="e">
        <f>_xlfn._xlws.FILTER(辅助信息!D:D,辅助信息!G:G=G1308)</f>
        <v>#VALUE!</v>
      </c>
    </row>
    <row r="1309" spans="1:10">
      <c r="A1309" s="2" t="str">
        <f>'[1]2025年已发货'!A:A</f>
        <v>达钢</v>
      </c>
      <c r="B1309" s="2" t="str">
        <f>'[1]2025年已发货'!B:B</f>
        <v>螺纹钢</v>
      </c>
      <c r="C1309" s="2" t="str">
        <f>'[1]2025年已发货'!C:C</f>
        <v>HRB400E Φ14 9m</v>
      </c>
      <c r="D1309" s="2" t="str">
        <f>'[1]2025年已发货'!D:D</f>
        <v>吨</v>
      </c>
      <c r="E1309" s="2">
        <f>'[1]2025年已发货'!E:E</f>
        <v>3</v>
      </c>
      <c r="F1309" s="4">
        <f>'[1]2025年已发货'!F:F</f>
        <v>45734</v>
      </c>
      <c r="G1309" s="2" t="str">
        <f>'[1]2025年已发货'!G:G</f>
        <v>（十九冶-江龙高速二分部）重庆市云阳县宝坪镇双塆村*地坪村路基</v>
      </c>
      <c r="H1309" s="2" t="str">
        <f>'[1]2025年已发货'!H:H</f>
        <v>张鹏</v>
      </c>
      <c r="I1309" s="2">
        <f>'[1]2025年已发货'!I:I</f>
        <v>18223006448</v>
      </c>
      <c r="J1309" s="2" vm="1" t="e">
        <f>_xlfn._xlws.FILTER(辅助信息!D:D,辅助信息!G:G=G1309)</f>
        <v>#VALUE!</v>
      </c>
    </row>
    <row r="1310" spans="1:10">
      <c r="A1310" s="2" t="str">
        <f>'[1]2025年已发货'!A:A</f>
        <v>达钢</v>
      </c>
      <c r="B1310" s="2" t="str">
        <f>'[1]2025年已发货'!B:B</f>
        <v>螺纹钢</v>
      </c>
      <c r="C1310" s="2" t="str">
        <f>'[1]2025年已发货'!C:C</f>
        <v>HRB400E Φ16 9m</v>
      </c>
      <c r="D1310" s="2" t="str">
        <f>'[1]2025年已发货'!D:D</f>
        <v>吨</v>
      </c>
      <c r="E1310" s="2">
        <f>'[1]2025年已发货'!E:E</f>
        <v>15</v>
      </c>
      <c r="F1310" s="4">
        <f>'[1]2025年已发货'!F:F</f>
        <v>45734</v>
      </c>
      <c r="G1310" s="2" t="str">
        <f>'[1]2025年已发货'!G:G</f>
        <v>（十九冶-江龙高速二分部）重庆市云阳县宝坪镇双塆村*地坪村路基</v>
      </c>
      <c r="H1310" s="2" t="str">
        <f>'[1]2025年已发货'!H:H</f>
        <v>张鹏</v>
      </c>
      <c r="I1310" s="2">
        <f>'[1]2025年已发货'!I:I</f>
        <v>18223006448</v>
      </c>
      <c r="J1310" s="2" vm="1" t="e">
        <f>_xlfn._xlws.FILTER(辅助信息!D:D,辅助信息!G:G=G1310)</f>
        <v>#VALUE!</v>
      </c>
    </row>
    <row r="1311" spans="1:10">
      <c r="A1311" s="2" t="str">
        <f>'[1]2025年已发货'!A:A</f>
        <v>润耀</v>
      </c>
      <c r="B1311" s="2" t="str">
        <f>'[1]2025年已发货'!B:B</f>
        <v>盘螺</v>
      </c>
      <c r="C1311" s="2" t="str">
        <f>'[1]2025年已发货'!C:C</f>
        <v>HRB400E Φ12</v>
      </c>
      <c r="D1311" s="2" t="str">
        <f>'[1]2025年已发货'!D:D</f>
        <v>吨</v>
      </c>
      <c r="E1311" s="2">
        <f>'[1]2025年已发货'!E:E</f>
        <v>70</v>
      </c>
      <c r="F1311" s="4">
        <f>'[1]2025年已发货'!F:F</f>
        <v>45734</v>
      </c>
      <c r="G1311" s="2" t="str">
        <f>'[1]2025年已发货'!G:G</f>
        <v>（中铁广州局-资乐高速5标）四川省乐山市井研县希望大道116号</v>
      </c>
      <c r="H1311" s="2" t="str">
        <f>'[1]2025年已发货'!H:H</f>
        <v>廖俊杰</v>
      </c>
      <c r="I1311" s="2">
        <f>'[1]2025年已发货'!I:I</f>
        <v>15775100965</v>
      </c>
      <c r="J1311" s="2" vm="1" t="e">
        <f>_xlfn._xlws.FILTER(辅助信息!D:D,辅助信息!G:G=G1311)</f>
        <v>#VALUE!</v>
      </c>
    </row>
    <row r="1312" spans="1:10">
      <c r="A1312" s="2" t="str">
        <f>'[1]2025年已发货'!A:A</f>
        <v>晋邦</v>
      </c>
      <c r="B1312" s="2" t="str">
        <f>'[1]2025年已发货'!B:B</f>
        <v>盘螺</v>
      </c>
      <c r="C1312" s="2" t="str">
        <f>'[1]2025年已发货'!C:C</f>
        <v>HRB400EΦ 10mm</v>
      </c>
      <c r="D1312" s="2" t="str">
        <f>'[1]2025年已发货'!D:D</f>
        <v>吨</v>
      </c>
      <c r="E1312" s="2">
        <f>'[1]2025年已发货'!E:E</f>
        <v>10</v>
      </c>
      <c r="F1312" s="4">
        <f>'[1]2025年已发货'!F:F</f>
        <v>45734</v>
      </c>
      <c r="G1312" s="2" t="str">
        <f>'[1]2025年已发货'!G:G</f>
        <v>（中核二二-绵阳）四川省绵阳市平武县响岩镇甲方项目指定地点(X1子项)</v>
      </c>
      <c r="H1312" s="2" t="str">
        <f>'[1]2025年已发货'!H:H</f>
        <v>王明胜</v>
      </c>
      <c r="I1312" s="2" t="str">
        <f>'[1]2025年已发货'!I:I</f>
        <v>15528301097</v>
      </c>
      <c r="J1312" s="2" vm="1" t="e">
        <f>_xlfn._xlws.FILTER(辅助信息!D:D,辅助信息!G:G=G1312)</f>
        <v>#VALUE!</v>
      </c>
    </row>
    <row r="1313" spans="1:10">
      <c r="A1313" s="2" t="str">
        <f>'[1]2025年已发货'!A:A</f>
        <v>晋邦</v>
      </c>
      <c r="B1313" s="2" t="str">
        <f>'[1]2025年已发货'!B:B</f>
        <v>螺纹钢</v>
      </c>
      <c r="C1313" s="2" t="str">
        <f>'[1]2025年已发货'!C:C</f>
        <v>HRB400EΦ18*9m</v>
      </c>
      <c r="D1313" s="2" t="str">
        <f>'[1]2025年已发货'!D:D</f>
        <v>吨</v>
      </c>
      <c r="E1313" s="2">
        <f>'[1]2025年已发货'!E:E</f>
        <v>11</v>
      </c>
      <c r="F1313" s="4">
        <f>'[1]2025年已发货'!F:F</f>
        <v>45734</v>
      </c>
      <c r="G1313" s="2" t="str">
        <f>'[1]2025年已发货'!G:G</f>
        <v>（中核二二-绵阳）四川省绵阳市平武县响岩镇甲方项目指定地点(X1子项)</v>
      </c>
      <c r="H1313" s="2" t="str">
        <f>'[1]2025年已发货'!H:H</f>
        <v>王明胜</v>
      </c>
      <c r="I1313" s="2" t="str">
        <f>'[1]2025年已发货'!I:I</f>
        <v>15528301097</v>
      </c>
      <c r="J1313" s="2" vm="1" t="e">
        <f>_xlfn._xlws.FILTER(辅助信息!D:D,辅助信息!G:G=G1313)</f>
        <v>#VALUE!</v>
      </c>
    </row>
    <row r="1314" spans="1:10">
      <c r="A1314" s="2" t="str">
        <f>'[1]2025年已发货'!A:A</f>
        <v>晋邦</v>
      </c>
      <c r="B1314" s="2" t="str">
        <f>'[1]2025年已发货'!B:B</f>
        <v>螺纹钢</v>
      </c>
      <c r="C1314" s="2" t="str">
        <f>'[1]2025年已发货'!C:C</f>
        <v>HRB500EΦ25*9m</v>
      </c>
      <c r="D1314" s="2" t="str">
        <f>'[1]2025年已发货'!D:D</f>
        <v>吨</v>
      </c>
      <c r="E1314" s="2">
        <f>'[1]2025年已发货'!E:E</f>
        <v>9</v>
      </c>
      <c r="F1314" s="4">
        <f>'[1]2025年已发货'!F:F</f>
        <v>45734</v>
      </c>
      <c r="G1314" s="2" t="str">
        <f>'[1]2025年已发货'!G:G</f>
        <v>（中核二二-绵阳）四川省绵阳市平武县响岩镇甲方项目指定地点(X1子项)</v>
      </c>
      <c r="H1314" s="2" t="str">
        <f>'[1]2025年已发货'!H:H</f>
        <v>王明胜</v>
      </c>
      <c r="I1314" s="2" t="str">
        <f>'[1]2025年已发货'!I:I</f>
        <v>15528301097</v>
      </c>
      <c r="J1314" s="2" vm="1" t="e">
        <f>_xlfn._xlws.FILTER(辅助信息!D:D,辅助信息!G:G=G1314)</f>
        <v>#VALUE!</v>
      </c>
    </row>
    <row r="1315" spans="1:10">
      <c r="A1315" s="2" t="str">
        <f>'[1]2025年已发货'!A:A</f>
        <v>晋邦</v>
      </c>
      <c r="B1315" s="2" t="str">
        <f>'[1]2025年已发货'!B:B</f>
        <v>螺纹钢</v>
      </c>
      <c r="C1315" s="2" t="str">
        <f>'[1]2025年已发货'!C:C</f>
        <v>HRB500EΦ28*9m</v>
      </c>
      <c r="D1315" s="2" t="str">
        <f>'[1]2025年已发货'!D:D</f>
        <v>吨</v>
      </c>
      <c r="E1315" s="2">
        <f>'[1]2025年已发货'!E:E</f>
        <v>6</v>
      </c>
      <c r="F1315" s="4">
        <f>'[1]2025年已发货'!F:F</f>
        <v>45734</v>
      </c>
      <c r="G1315" s="2" t="str">
        <f>'[1]2025年已发货'!G:G</f>
        <v>（中核二二-绵阳）四川省绵阳市平武县响岩镇甲方项目指定地点(X1子项)</v>
      </c>
      <c r="H1315" s="2" t="str">
        <f>'[1]2025年已发货'!H:H</f>
        <v>王明胜</v>
      </c>
      <c r="I1315" s="2" t="str">
        <f>'[1]2025年已发货'!I:I</f>
        <v>15528301097</v>
      </c>
      <c r="J1315" s="2" vm="1" t="e">
        <f>_xlfn._xlws.FILTER(辅助信息!D:D,辅助信息!G:G=G1315)</f>
        <v>#VALUE!</v>
      </c>
    </row>
    <row r="1316" spans="1:10">
      <c r="A1316" s="2" t="str">
        <f>'[1]2025年已发货'!A:A</f>
        <v>德胜</v>
      </c>
      <c r="B1316" s="2" t="str">
        <f>'[1]2025年已发货'!B:B</f>
        <v>螺纹钢</v>
      </c>
      <c r="C1316" s="2" t="str">
        <f>'[1]2025年已发货'!C:C</f>
        <v>HRB500E Φ28×12米</v>
      </c>
      <c r="D1316" s="2" t="str">
        <f>'[1]2025年已发货'!D:D</f>
        <v>吨</v>
      </c>
      <c r="E1316" s="2">
        <f>'[1]2025年已发货'!E:E</f>
        <v>35</v>
      </c>
      <c r="F1316" s="4">
        <f>'[1]2025年已发货'!F:F</f>
        <v>45735</v>
      </c>
      <c r="G1316" s="2" t="str">
        <f>'[1]2025年已发货'!G:G</f>
        <v>（自永2标九局西南分公司钢筋棚）四川省自贡市骑龙镇大湾村</v>
      </c>
      <c r="H1316" s="2" t="str">
        <f>'[1]2025年已发货'!H:H</f>
        <v>高彦彬</v>
      </c>
      <c r="I1316" s="2">
        <f>'[1]2025年已发货'!I:I</f>
        <v>13835906370</v>
      </c>
      <c r="J1316" s="2" vm="1" t="e">
        <f>_xlfn._xlws.FILTER(辅助信息!D:D,辅助信息!G:G=G1316)</f>
        <v>#VALUE!</v>
      </c>
    </row>
    <row r="1317" spans="1:10">
      <c r="A1317" s="2" t="str">
        <f>'[1]2025年已发货'!A:A</f>
        <v>德胜</v>
      </c>
      <c r="B1317" s="2" t="str">
        <f>'[1]2025年已发货'!B:B</f>
        <v>螺纹钢</v>
      </c>
      <c r="C1317" s="2" t="str">
        <f>'[1]2025年已发货'!C:C</f>
        <v>HRB500E Φ25×12米</v>
      </c>
      <c r="D1317" s="2" t="str">
        <f>'[1]2025年已发货'!D:D</f>
        <v>吨</v>
      </c>
      <c r="E1317" s="2">
        <f>'[1]2025年已发货'!E:E</f>
        <v>35</v>
      </c>
      <c r="F1317" s="4">
        <f>'[1]2025年已发货'!F:F</f>
        <v>45735</v>
      </c>
      <c r="G1317" s="2" t="str">
        <f>'[1]2025年已发货'!G:G</f>
        <v>（自永2标九局西南分公司钢筋棚）四川省自贡市骑龙镇大湾村</v>
      </c>
      <c r="H1317" s="2" t="str">
        <f>'[1]2025年已发货'!H:H</f>
        <v>高彦彬</v>
      </c>
      <c r="I1317" s="2">
        <f>'[1]2025年已发货'!I:I</f>
        <v>13835906370</v>
      </c>
      <c r="J1317" s="2" vm="1" t="e">
        <f>_xlfn._xlws.FILTER(辅助信息!D:D,辅助信息!G:G=G1317)</f>
        <v>#VALUE!</v>
      </c>
    </row>
    <row r="1318" spans="1:10">
      <c r="A1318" s="2" t="str">
        <f>'[1]2025年已发货'!A:A</f>
        <v>德胜</v>
      </c>
      <c r="B1318" s="2" t="str">
        <f>'[1]2025年已发货'!B:B</f>
        <v>螺纹钢</v>
      </c>
      <c r="C1318" s="2" t="str">
        <f>'[1]2025年已发货'!C:C</f>
        <v>HRB500E Φ28 12m</v>
      </c>
      <c r="D1318" s="2" t="str">
        <f>'[1]2025年已发货'!D:D</f>
        <v>吨</v>
      </c>
      <c r="E1318" s="2">
        <f>'[1]2025年已发货'!E:E</f>
        <v>108</v>
      </c>
      <c r="F1318" s="4">
        <f>'[1]2025年已发货'!F:F</f>
        <v>45735</v>
      </c>
      <c r="G1318" s="2" t="str">
        <f>'[1]2025年已发货'!G:G</f>
        <v>（中铁十局-资乐高速4标）四川省眉山市仁寿县彰加镇促进村中铁十局资乐高速1#钢筋场</v>
      </c>
      <c r="H1318" s="2" t="str">
        <f>'[1]2025年已发货'!H:H</f>
        <v>杨飞</v>
      </c>
      <c r="I1318" s="2">
        <f>'[1]2025年已发货'!I:I</f>
        <v>15667998777</v>
      </c>
      <c r="J1318" s="2" vm="1" t="e">
        <f>_xlfn._xlws.FILTER(辅助信息!D:D,辅助信息!G:G=G1318)</f>
        <v>#VALUE!</v>
      </c>
    </row>
    <row r="1319" spans="1:10">
      <c r="A1319" s="2" t="str">
        <f>'[1]2025年已发货'!A:A</f>
        <v>德胜</v>
      </c>
      <c r="B1319" s="2" t="str">
        <f>'[1]2025年已发货'!B:B</f>
        <v>螺纹钢</v>
      </c>
      <c r="C1319" s="2" t="str">
        <f>'[1]2025年已发货'!C:C</f>
        <v>HRB500EФ25*12m</v>
      </c>
      <c r="D1319" s="2" t="str">
        <f>'[1]2025年已发货'!D:D</f>
        <v>吨</v>
      </c>
      <c r="E1319" s="2">
        <f>'[1]2025年已发货'!E:E</f>
        <v>10</v>
      </c>
      <c r="F1319" s="4">
        <f>'[1]2025年已发货'!F:F</f>
        <v>45735</v>
      </c>
      <c r="G1319" s="2" t="str">
        <f>'[1]2025年已发货'!G:G</f>
        <v>（中核中原-温江北林医养综合体项目）四川省成都市温江区万春大道第三人民医院东</v>
      </c>
      <c r="H1319" s="2" t="str">
        <f>'[1]2025年已发货'!H:H</f>
        <v>蔡杰</v>
      </c>
      <c r="I1319" s="2">
        <f>'[1]2025年已发货'!I:I</f>
        <v>18875129329</v>
      </c>
      <c r="J1319" s="2" vm="1" t="e">
        <f>_xlfn._xlws.FILTER(辅助信息!D:D,辅助信息!G:G=G1319)</f>
        <v>#VALUE!</v>
      </c>
    </row>
    <row r="1320" spans="1:10">
      <c r="A1320" s="2" t="str">
        <f>'[1]2025年已发货'!A:A</f>
        <v>德胜</v>
      </c>
      <c r="B1320" s="2" t="str">
        <f>'[1]2025年已发货'!B:B</f>
        <v>螺纹钢</v>
      </c>
      <c r="C1320" s="2" t="str">
        <f>'[1]2025年已发货'!C:C</f>
        <v>HRB500EФ14*9m</v>
      </c>
      <c r="D1320" s="2" t="str">
        <f>'[1]2025年已发货'!D:D</f>
        <v>吨</v>
      </c>
      <c r="E1320" s="2">
        <f>'[1]2025年已发货'!E:E</f>
        <v>40</v>
      </c>
      <c r="F1320" s="4">
        <f>'[1]2025年已发货'!F:F</f>
        <v>45735</v>
      </c>
      <c r="G1320" s="2" t="str">
        <f>'[1]2025年已发货'!G:G</f>
        <v>（中核中原-温江北林医养综合体项目）四川省成都市温江区万春大道第三人民医院东</v>
      </c>
      <c r="H1320" s="2" t="str">
        <f>'[1]2025年已发货'!H:H</f>
        <v>蔡杰</v>
      </c>
      <c r="I1320" s="2">
        <f>'[1]2025年已发货'!I:I</f>
        <v>18875129329</v>
      </c>
      <c r="J1320" s="2" vm="1" t="e">
        <f>_xlfn._xlws.FILTER(辅助信息!D:D,辅助信息!G:G=G1320)</f>
        <v>#VALUE!</v>
      </c>
    </row>
    <row r="1321" spans="1:10">
      <c r="A1321" s="2" t="str">
        <f>'[1]2025年已发货'!A:A</f>
        <v>德胜</v>
      </c>
      <c r="B1321" s="2" t="str">
        <f>'[1]2025年已发货'!B:B</f>
        <v>螺纹钢</v>
      </c>
      <c r="C1321" s="2" t="str">
        <f>'[1]2025年已发货'!C:C</f>
        <v>HRB400EФ12*9m</v>
      </c>
      <c r="D1321" s="2" t="str">
        <f>'[1]2025年已发货'!D:D</f>
        <v>吨</v>
      </c>
      <c r="E1321" s="2">
        <f>'[1]2025年已发货'!E:E</f>
        <v>10</v>
      </c>
      <c r="F1321" s="4">
        <f>'[1]2025年已发货'!F:F</f>
        <v>45735</v>
      </c>
      <c r="G1321" s="2" t="str">
        <f>'[1]2025年已发货'!G:G</f>
        <v>（中核中原-温江北林医养综合体项目）四川省成都市温江区万春大道第三人民医院东</v>
      </c>
      <c r="H1321" s="2" t="str">
        <f>'[1]2025年已发货'!H:H</f>
        <v>蔡杰</v>
      </c>
      <c r="I1321" s="2">
        <f>'[1]2025年已发货'!I:I</f>
        <v>18875129329</v>
      </c>
      <c r="J1321" s="2" vm="1" t="e">
        <f>_xlfn._xlws.FILTER(辅助信息!D:D,辅助信息!G:G=G1321)</f>
        <v>#VALUE!</v>
      </c>
    </row>
    <row r="1322" spans="1:10">
      <c r="A1322" s="2" t="str">
        <f>'[1]2025年已发货'!A:A</f>
        <v>德胜</v>
      </c>
      <c r="B1322" s="2" t="str">
        <f>'[1]2025年已发货'!B:B</f>
        <v>螺纹钢</v>
      </c>
      <c r="C1322" s="2" t="str">
        <f>'[1]2025年已发货'!C:C</f>
        <v>HRB400EФ18*12m</v>
      </c>
      <c r="D1322" s="2" t="str">
        <f>'[1]2025年已发货'!D:D</f>
        <v>吨</v>
      </c>
      <c r="E1322" s="2">
        <f>'[1]2025年已发货'!E:E</f>
        <v>10</v>
      </c>
      <c r="F1322" s="4">
        <f>'[1]2025年已发货'!F:F</f>
        <v>45735</v>
      </c>
      <c r="G1322" s="2" t="str">
        <f>'[1]2025年已发货'!G:G</f>
        <v>（中核中原-温江北林医养综合体项目）四川省成都市温江区万春大道第三人民医院东</v>
      </c>
      <c r="H1322" s="2" t="str">
        <f>'[1]2025年已发货'!H:H</f>
        <v>蔡杰</v>
      </c>
      <c r="I1322" s="2">
        <f>'[1]2025年已发货'!I:I</f>
        <v>18875129329</v>
      </c>
      <c r="J1322" s="2" vm="1" t="e">
        <f>_xlfn._xlws.FILTER(辅助信息!D:D,辅助信息!G:G=G1322)</f>
        <v>#VALUE!</v>
      </c>
    </row>
    <row r="1323" spans="1:10">
      <c r="A1323" s="2" t="str">
        <f>'[1]2025年已发货'!A:A</f>
        <v>德胜</v>
      </c>
      <c r="B1323" s="2" t="str">
        <f>'[1]2025年已发货'!B:B</f>
        <v>螺纹钢</v>
      </c>
      <c r="C1323" s="2" t="str">
        <f>'[1]2025年已发货'!C:C</f>
        <v>HRB400EФ16*9m</v>
      </c>
      <c r="D1323" s="2" t="str">
        <f>'[1]2025年已发货'!D:D</f>
        <v>吨</v>
      </c>
      <c r="E1323" s="2">
        <f>'[1]2025年已发货'!E:E</f>
        <v>32</v>
      </c>
      <c r="F1323" s="4">
        <f>'[1]2025年已发货'!F:F</f>
        <v>45735</v>
      </c>
      <c r="G1323" s="2" t="str">
        <f>'[1]2025年已发货'!G:G</f>
        <v>（中铁六局呼和公司康新高速TJ4-2标）四川省甘孜藏族自治州康定市新都桥镇东俄罗三村中建八局搅拌站旁</v>
      </c>
      <c r="H1323" s="2" t="str">
        <f>'[1]2025年已发货'!H:H</f>
        <v>许文刚</v>
      </c>
      <c r="I1323" s="2">
        <f>'[1]2025年已发货'!I:I</f>
        <v>15848808186</v>
      </c>
      <c r="J1323" s="2" vm="1" t="e">
        <f>_xlfn._xlws.FILTER(辅助信息!D:D,辅助信息!G:G=G1323)</f>
        <v>#VALUE!</v>
      </c>
    </row>
    <row r="1324" spans="1:10">
      <c r="A1324" s="2" t="str">
        <f>'[1]2025年已发货'!A:A</f>
        <v>德胜</v>
      </c>
      <c r="B1324" s="2" t="str">
        <f>'[1]2025年已发货'!B:B</f>
        <v>螺纹钢</v>
      </c>
      <c r="C1324" s="2" t="str">
        <f>'[1]2025年已发货'!C:C</f>
        <v>HRB400EФ22*9m</v>
      </c>
      <c r="D1324" s="2" t="str">
        <f>'[1]2025年已发货'!D:D</f>
        <v>吨</v>
      </c>
      <c r="E1324" s="2">
        <f>'[1]2025年已发货'!E:E</f>
        <v>10</v>
      </c>
      <c r="F1324" s="4">
        <f>'[1]2025年已发货'!F:F</f>
        <v>45735</v>
      </c>
      <c r="G1324" s="2" t="str">
        <f>'[1]2025年已发货'!G:G</f>
        <v>（中铁六局呼和公司康新高速TJ4-2标）四川省甘孜藏族自治州康定市新都桥镇东俄罗三村中建八局搅拌站旁</v>
      </c>
      <c r="H1324" s="2" t="str">
        <f>'[1]2025年已发货'!H:H</f>
        <v>许文刚</v>
      </c>
      <c r="I1324" s="2">
        <f>'[1]2025年已发货'!I:I</f>
        <v>15848808186</v>
      </c>
      <c r="J1324" s="2" vm="1" t="e">
        <f>_xlfn._xlws.FILTER(辅助信息!D:D,辅助信息!G:G=G1324)</f>
        <v>#VALUE!</v>
      </c>
    </row>
    <row r="1325" spans="1:10">
      <c r="A1325" s="2" t="str">
        <f>'[1]2025年已发货'!A:A</f>
        <v>德胜</v>
      </c>
      <c r="B1325" s="2" t="str">
        <f>'[1]2025年已发货'!B:B</f>
        <v>螺纹钢</v>
      </c>
      <c r="C1325" s="2" t="str">
        <f>'[1]2025年已发货'!C:C</f>
        <v>HRB400EФ32*9m</v>
      </c>
      <c r="D1325" s="2" t="str">
        <f>'[1]2025年已发货'!D:D</f>
        <v>吨</v>
      </c>
      <c r="E1325" s="2">
        <f>'[1]2025年已发货'!E:E</f>
        <v>28</v>
      </c>
      <c r="F1325" s="4">
        <f>'[1]2025年已发货'!F:F</f>
        <v>45735</v>
      </c>
      <c r="G1325" s="2" t="str">
        <f>'[1]2025年已发货'!G:G</f>
        <v>（中铁六局呼和公司康新高速TJ4-2标）四川省甘孜藏族自治州康定市新都桥镇东俄罗三村中建八局搅拌站旁</v>
      </c>
      <c r="H1325" s="2" t="str">
        <f>'[1]2025年已发货'!H:H</f>
        <v>许文刚</v>
      </c>
      <c r="I1325" s="2">
        <f>'[1]2025年已发货'!I:I</f>
        <v>15848808186</v>
      </c>
      <c r="J1325" s="2" vm="1" t="e">
        <f>_xlfn._xlws.FILTER(辅助信息!D:D,辅助信息!G:G=G1325)</f>
        <v>#VALUE!</v>
      </c>
    </row>
    <row r="1326" spans="1:10">
      <c r="A1326" s="2" t="str">
        <f>'[1]2025年已发货'!A:A</f>
        <v>玉昆</v>
      </c>
      <c r="B1326" s="2" t="str">
        <f>'[1]2025年已发货'!B:B</f>
        <v>盘螺</v>
      </c>
      <c r="C1326" s="2" t="str">
        <f>'[1]2025年已发货'!C:C</f>
        <v>HRB400EΦ12</v>
      </c>
      <c r="D1326" s="2" t="str">
        <f>'[1]2025年已发货'!D:D</f>
        <v>吨</v>
      </c>
      <c r="E1326" s="2">
        <f>'[1]2025年已发货'!E:E</f>
        <v>40</v>
      </c>
      <c r="F1326" s="4">
        <f>'[1]2025年已发货'!F:F</f>
        <v>45735</v>
      </c>
      <c r="G1326" s="2" t="str">
        <f>'[1]2025年已发货'!G:G</f>
        <v>（中铁广州局深圳公司西昭高速9标）四川省凉山彝族自治州西昌市西乡乡三百村</v>
      </c>
      <c r="H1326" s="2" t="str">
        <f>'[1]2025年已发货'!H:H</f>
        <v>伍红林</v>
      </c>
      <c r="I1326" s="2">
        <f>'[1]2025年已发货'!I:I</f>
        <v>18683860677</v>
      </c>
      <c r="J1326" s="2" vm="1" t="e">
        <f>_xlfn._xlws.FILTER(辅助信息!D:D,辅助信息!G:G=G1326)</f>
        <v>#VALUE!</v>
      </c>
    </row>
    <row r="1327" spans="1:10">
      <c r="A1327" s="2" t="str">
        <f>'[1]2025年已发货'!A:A</f>
        <v>玉昆</v>
      </c>
      <c r="B1327" s="2" t="str">
        <f>'[1]2025年已发货'!B:B</f>
        <v>螺纹钢</v>
      </c>
      <c r="C1327" s="2" t="str">
        <f>'[1]2025年已发货'!C:C</f>
        <v>HRB400EΦ12</v>
      </c>
      <c r="D1327" s="2" t="str">
        <f>'[1]2025年已发货'!D:D</f>
        <v>吨</v>
      </c>
      <c r="E1327" s="2">
        <f>'[1]2025年已发货'!E:E</f>
        <v>120</v>
      </c>
      <c r="F1327" s="4">
        <f>'[1]2025年已发货'!F:F</f>
        <v>45735</v>
      </c>
      <c r="G1327" s="2" t="str">
        <f>'[1]2025年已发货'!G:G</f>
        <v>（中铁广州局深圳公司西昭高速9标）四川省凉山彝族自治州西昌市西乡乡三百村</v>
      </c>
      <c r="H1327" s="2" t="str">
        <f>'[1]2025年已发货'!H:H</f>
        <v>伍红林</v>
      </c>
      <c r="I1327" s="2">
        <f>'[1]2025年已发货'!I:I</f>
        <v>18683860677</v>
      </c>
      <c r="J1327" s="2" vm="1" t="e">
        <f>_xlfn._xlws.FILTER(辅助信息!D:D,辅助信息!G:G=G1327)</f>
        <v>#VALUE!</v>
      </c>
    </row>
    <row r="1328" spans="1:10">
      <c r="A1328" s="2" t="str">
        <f>'[1]2025年已发货'!A:A</f>
        <v>玉昆</v>
      </c>
      <c r="B1328" s="2" t="str">
        <f>'[1]2025年已发货'!B:B</f>
        <v>盘螺</v>
      </c>
      <c r="C1328" s="2" t="str">
        <f>'[1]2025年已发货'!C:C</f>
        <v>HRB400EΦ10</v>
      </c>
      <c r="D1328" s="2" t="str">
        <f>'[1]2025年已发货'!D:D</f>
        <v>吨</v>
      </c>
      <c r="E1328" s="2">
        <f>'[1]2025年已发货'!E:E</f>
        <v>35</v>
      </c>
      <c r="F1328" s="4">
        <f>'[1]2025年已发货'!F:F</f>
        <v>45735</v>
      </c>
      <c r="G1328" s="2" t="str">
        <f>'[1]2025年已发货'!G:G</f>
        <v>（中铁广州局深圳公司西昭高速9标）四川省凉山彝族自治州西昌市西乡乡三百村</v>
      </c>
      <c r="H1328" s="2" t="str">
        <f>'[1]2025年已发货'!H:H</f>
        <v>伍红林</v>
      </c>
      <c r="I1328" s="2">
        <f>'[1]2025年已发货'!I:I</f>
        <v>18683860677</v>
      </c>
      <c r="J1328" s="2" vm="1" t="e">
        <f>_xlfn._xlws.FILTER(辅助信息!D:D,辅助信息!G:G=G1328)</f>
        <v>#VALUE!</v>
      </c>
    </row>
    <row r="1329" spans="1:10">
      <c r="A1329" s="2" t="str">
        <f>'[1]2025年已发货'!A:A</f>
        <v>德胜</v>
      </c>
      <c r="B1329" s="2" t="str">
        <f>'[1]2025年已发货'!B:B</f>
        <v>螺纹钢</v>
      </c>
      <c r="C1329" s="2" t="str">
        <f>'[1]2025年已发货'!C:C</f>
        <v>HRB400EΦ20</v>
      </c>
      <c r="D1329" s="2" t="str">
        <f>'[1]2025年已发货'!D:D</f>
        <v>吨</v>
      </c>
      <c r="E1329" s="2">
        <f>'[1]2025年已发货'!E:E</f>
        <v>70</v>
      </c>
      <c r="F1329" s="4">
        <f>'[1]2025年已发货'!F:F</f>
        <v>45735</v>
      </c>
      <c r="G1329" s="2" t="str">
        <f>'[1]2025年已发货'!G:G</f>
        <v>（中铁广州局深圳公司西昭高速9标）四川省凉山彝族自治州西昌市西乡乡三百村</v>
      </c>
      <c r="H1329" s="2" t="str">
        <f>'[1]2025年已发货'!H:H</f>
        <v>伍红林</v>
      </c>
      <c r="I1329" s="2">
        <f>'[1]2025年已发货'!I:I</f>
        <v>18683860677</v>
      </c>
      <c r="J1329" s="2" vm="1" t="e">
        <f>_xlfn._xlws.FILTER(辅助信息!D:D,辅助信息!G:G=G1329)</f>
        <v>#VALUE!</v>
      </c>
    </row>
    <row r="1330" spans="1:10">
      <c r="A1330" s="2" t="str">
        <f>'[1]2025年已发货'!A:A</f>
        <v>玉昆</v>
      </c>
      <c r="B1330" s="2" t="str">
        <f>'[1]2025年已发货'!B:B</f>
        <v>螺纹钢</v>
      </c>
      <c r="C1330" s="2" t="str">
        <f>'[1]2025年已发货'!C:C</f>
        <v>HRB400EΦ14</v>
      </c>
      <c r="D1330" s="2" t="str">
        <f>'[1]2025年已发货'!D:D</f>
        <v>吨</v>
      </c>
      <c r="E1330" s="2">
        <f>'[1]2025年已发货'!E:E</f>
        <v>40</v>
      </c>
      <c r="F1330" s="4">
        <f>'[1]2025年已发货'!F:F</f>
        <v>45735</v>
      </c>
      <c r="G1330" s="2" t="str">
        <f>'[1]2025年已发货'!G:G</f>
        <v>（中铁一局四公司西昭高速6标4分部）四川省凉山彝族自治州昭觉县杨日占里</v>
      </c>
      <c r="H1330" s="2" t="str">
        <f>'[1]2025年已发货'!H:H</f>
        <v>马占全</v>
      </c>
      <c r="I1330" s="2">
        <f>'[1]2025年已发货'!I:I</f>
        <v>18189516465</v>
      </c>
      <c r="J1330" s="2" vm="1" t="e">
        <f>_xlfn._xlws.FILTER(辅助信息!D:D,辅助信息!G:G=G1330)</f>
        <v>#VALUE!</v>
      </c>
    </row>
    <row r="1331" spans="1:10">
      <c r="A1331" s="2" t="str">
        <f>'[1]2025年已发货'!A:A</f>
        <v>玉昆</v>
      </c>
      <c r="B1331" s="2" t="str">
        <f>'[1]2025年已发货'!B:B</f>
        <v>螺纹钢</v>
      </c>
      <c r="C1331" s="2" t="str">
        <f>'[1]2025年已发货'!C:C</f>
        <v>HRB500EΦ25</v>
      </c>
      <c r="D1331" s="2" t="str">
        <f>'[1]2025年已发货'!D:D</f>
        <v>吨</v>
      </c>
      <c r="E1331" s="2">
        <f>'[1]2025年已发货'!E:E</f>
        <v>40</v>
      </c>
      <c r="F1331" s="4">
        <f>'[1]2025年已发货'!F:F</f>
        <v>45735</v>
      </c>
      <c r="G1331" s="2" t="str">
        <f>'[1]2025年已发货'!G:G</f>
        <v>（中铁一局四公司西昭高速6标4分部）四川省凉山彝族自治州昭觉县杨日占里</v>
      </c>
      <c r="H1331" s="2" t="str">
        <f>'[1]2025年已发货'!H:H</f>
        <v>马占全</v>
      </c>
      <c r="I1331" s="2">
        <f>'[1]2025年已发货'!I:I</f>
        <v>18189516465</v>
      </c>
      <c r="J1331" s="2" vm="1" t="e">
        <f>_xlfn._xlws.FILTER(辅助信息!D:D,辅助信息!G:G=G1331)</f>
        <v>#VALUE!</v>
      </c>
    </row>
    <row r="1332" spans="1:10">
      <c r="A1332" s="2" t="str">
        <f>'[1]2025年已发货'!A:A</f>
        <v>凤钢</v>
      </c>
      <c r="B1332" s="2" t="str">
        <f>'[1]2025年已发货'!B:B</f>
        <v>螺纹钢</v>
      </c>
      <c r="C1332" s="2" t="str">
        <f>'[1]2025年已发货'!C:C</f>
        <v>HRB500EΦ28</v>
      </c>
      <c r="D1332" s="2" t="str">
        <f>'[1]2025年已发货'!D:D</f>
        <v>吨</v>
      </c>
      <c r="E1332" s="2">
        <f>'[1]2025年已发货'!E:E</f>
        <v>70</v>
      </c>
      <c r="F1332" s="4">
        <f>'[1]2025年已发货'!F:F</f>
        <v>45735</v>
      </c>
      <c r="G1332" s="2" t="str">
        <f>'[1]2025年已发货'!G:G</f>
        <v>（中铁一局四公司西昭高速6标4分部）四川省凉山彝族自治州昭觉县杨日占里</v>
      </c>
      <c r="H1332" s="2" t="str">
        <f>'[1]2025年已发货'!H:H</f>
        <v>马占全</v>
      </c>
      <c r="I1332" s="2">
        <f>'[1]2025年已发货'!I:I</f>
        <v>18189516465</v>
      </c>
      <c r="J1332" s="2" vm="1" t="e">
        <f>_xlfn._xlws.FILTER(辅助信息!D:D,辅助信息!G:G=G1332)</f>
        <v>#VALUE!</v>
      </c>
    </row>
    <row r="1333" spans="1:10">
      <c r="A1333" s="2" t="str">
        <f>'[1]2025年已发货'!A:A</f>
        <v>凤钢</v>
      </c>
      <c r="B1333" s="2" t="str">
        <f>'[1]2025年已发货'!B:B</f>
        <v>螺纹钢</v>
      </c>
      <c r="C1333" s="2" t="str">
        <f>'[1]2025年已发货'!C:C</f>
        <v>HRB400EΦ28</v>
      </c>
      <c r="D1333" s="2" t="str">
        <f>'[1]2025年已发货'!D:D</f>
        <v>吨</v>
      </c>
      <c r="E1333" s="2">
        <f>'[1]2025年已发货'!E:E</f>
        <v>15</v>
      </c>
      <c r="F1333" s="4">
        <f>'[1]2025年已发货'!F:F</f>
        <v>45735</v>
      </c>
      <c r="G1333" s="2" t="str">
        <f>'[1]2025年已发货'!G:G</f>
        <v>（中铁一局四公司西昭高速6标4分部）四川省凉山彝族自治州昭觉县杨日占里</v>
      </c>
      <c r="H1333" s="2" t="str">
        <f>'[1]2025年已发货'!H:H</f>
        <v>马占全</v>
      </c>
      <c r="I1333" s="2">
        <f>'[1]2025年已发货'!I:I</f>
        <v>18189516465</v>
      </c>
      <c r="J1333" s="2" vm="1" t="e">
        <f>_xlfn._xlws.FILTER(辅助信息!D:D,辅助信息!G:G=G1333)</f>
        <v>#VALUE!</v>
      </c>
    </row>
    <row r="1334" spans="1:10">
      <c r="A1334" s="2" t="str">
        <f>'[1]2025年已发货'!A:A</f>
        <v>玉昆</v>
      </c>
      <c r="B1334" s="2" t="str">
        <f>'[1]2025年已发货'!B:B</f>
        <v>盘螺</v>
      </c>
      <c r="C1334" s="2" t="str">
        <f>'[1]2025年已发货'!C:C</f>
        <v>HRB400EΦ12</v>
      </c>
      <c r="D1334" s="2" t="str">
        <f>'[1]2025年已发货'!D:D</f>
        <v>吨</v>
      </c>
      <c r="E1334" s="2">
        <f>'[1]2025年已发货'!E:E</f>
        <v>120</v>
      </c>
      <c r="F1334" s="4">
        <f>'[1]2025年已发货'!F:F</f>
        <v>45735</v>
      </c>
      <c r="G1334" s="2" t="str">
        <f>'[1]2025年已发货'!G:G</f>
        <v>凉山州昭觉县洒拉地坡乡中铁一局三分部山里钢筋场</v>
      </c>
      <c r="H1334" s="2" t="str">
        <f>'[1]2025年已发货'!H:H</f>
        <v>陈忠</v>
      </c>
      <c r="I1334" s="2">
        <f>'[1]2025年已发货'!I:I</f>
        <v>17602306163</v>
      </c>
      <c r="J1334" s="2" vm="1" t="e">
        <f>_xlfn._xlws.FILTER(辅助信息!D:D,辅助信息!G:G=G1334)</f>
        <v>#VALUE!</v>
      </c>
    </row>
    <row r="1335" spans="1:10">
      <c r="A1335" s="2" t="str">
        <f>'[1]2025年已发货'!A:A</f>
        <v>凤钢</v>
      </c>
      <c r="B1335" s="2" t="str">
        <f>'[1]2025年已发货'!B:B</f>
        <v>螺纹钢</v>
      </c>
      <c r="C1335" s="2" t="str">
        <f>'[1]2025年已发货'!C:C</f>
        <v>HRB400EΦ16</v>
      </c>
      <c r="D1335" s="2" t="str">
        <f>'[1]2025年已发货'!D:D</f>
        <v>吨</v>
      </c>
      <c r="E1335" s="2">
        <f>'[1]2025年已发货'!E:E</f>
        <v>80</v>
      </c>
      <c r="F1335" s="4">
        <f>'[1]2025年已发货'!F:F</f>
        <v>45735</v>
      </c>
      <c r="G1335" s="2" t="str">
        <f>'[1]2025年已发货'!G:G</f>
        <v>凉山州昭觉县洒拉地坡乡中铁一局三分部山里钢筋场</v>
      </c>
      <c r="H1335" s="2" t="str">
        <f>'[1]2025年已发货'!H:H</f>
        <v>陈忠</v>
      </c>
      <c r="I1335" s="2">
        <f>'[1]2025年已发货'!I:I</f>
        <v>17602306163</v>
      </c>
      <c r="J1335" s="2" vm="1" t="e">
        <f>_xlfn._xlws.FILTER(辅助信息!D:D,辅助信息!G:G=G1335)</f>
        <v>#VALUE!</v>
      </c>
    </row>
    <row r="1336" spans="1:10">
      <c r="A1336" s="2" t="str">
        <f>'[1]2025年已发货'!A:A</f>
        <v>凤钢</v>
      </c>
      <c r="B1336" s="2" t="str">
        <f>'[1]2025年已发货'!B:B</f>
        <v>螺纹钢</v>
      </c>
      <c r="C1336" s="2" t="str">
        <f>'[1]2025年已发货'!C:C</f>
        <v>HRB400EΦ18</v>
      </c>
      <c r="D1336" s="2" t="str">
        <f>'[1]2025年已发货'!D:D</f>
        <v>吨</v>
      </c>
      <c r="E1336" s="2">
        <f>'[1]2025年已发货'!E:E</f>
        <v>80</v>
      </c>
      <c r="F1336" s="4">
        <f>'[1]2025年已发货'!F:F</f>
        <v>45735</v>
      </c>
      <c r="G1336" s="2" t="str">
        <f>'[1]2025年已发货'!G:G</f>
        <v>凉山州昭觉县洒拉地坡乡中铁一局三分部山里钢筋场</v>
      </c>
      <c r="H1336" s="2" t="str">
        <f>'[1]2025年已发货'!H:H</f>
        <v>陈忠</v>
      </c>
      <c r="I1336" s="2">
        <f>'[1]2025年已发货'!I:I</f>
        <v>17602306163</v>
      </c>
      <c r="J1336" s="2" vm="1" t="e">
        <f>_xlfn._xlws.FILTER(辅助信息!D:D,辅助信息!G:G=G1336)</f>
        <v>#VALUE!</v>
      </c>
    </row>
    <row r="1337" spans="1:10">
      <c r="A1337" s="2" t="str">
        <f>'[1]2025年已发货'!A:A</f>
        <v>玉昆</v>
      </c>
      <c r="B1337" s="2" t="str">
        <f>'[1]2025年已发货'!B:B</f>
        <v>螺纹钢</v>
      </c>
      <c r="C1337" s="2" t="str">
        <f>'[1]2025年已发货'!C:C</f>
        <v>HRB400EΦ22</v>
      </c>
      <c r="D1337" s="2" t="str">
        <f>'[1]2025年已发货'!D:D</f>
        <v>吨</v>
      </c>
      <c r="E1337" s="2">
        <f>'[1]2025年已发货'!E:E</f>
        <v>80</v>
      </c>
      <c r="F1337" s="4">
        <f>'[1]2025年已发货'!F:F</f>
        <v>45735</v>
      </c>
      <c r="G1337" s="2" t="str">
        <f>'[1]2025年已发货'!G:G</f>
        <v>凉山州昭觉县洒拉地坡乡中铁一局三分部山里钢筋场</v>
      </c>
      <c r="H1337" s="2" t="str">
        <f>'[1]2025年已发货'!H:H</f>
        <v>陈忠</v>
      </c>
      <c r="I1337" s="2">
        <f>'[1]2025年已发货'!I:I</f>
        <v>17602306163</v>
      </c>
      <c r="J1337" s="2" vm="1" t="e">
        <f>_xlfn._xlws.FILTER(辅助信息!D:D,辅助信息!G:G=G1337)</f>
        <v>#VALUE!</v>
      </c>
    </row>
    <row r="1338" spans="1:10">
      <c r="A1338" s="2" t="str">
        <f>'[1]2025年已发货'!A:A</f>
        <v>玉昆</v>
      </c>
      <c r="B1338" s="2" t="str">
        <f>'[1]2025年已发货'!B:B</f>
        <v>螺纹钢</v>
      </c>
      <c r="C1338" s="2" t="str">
        <f>'[1]2025年已发货'!C:C</f>
        <v>HRB500EΦ25</v>
      </c>
      <c r="D1338" s="2" t="str">
        <f>'[1]2025年已发货'!D:D</f>
        <v>吨</v>
      </c>
      <c r="E1338" s="2">
        <f>'[1]2025年已发货'!E:E</f>
        <v>80</v>
      </c>
      <c r="F1338" s="4">
        <f>'[1]2025年已发货'!F:F</f>
        <v>45735</v>
      </c>
      <c r="G1338" s="2" t="str">
        <f>'[1]2025年已发货'!G:G</f>
        <v>凉山州昭觉县洒拉地坡乡中铁一局三分部山里钢筋场</v>
      </c>
      <c r="H1338" s="2" t="str">
        <f>'[1]2025年已发货'!H:H</f>
        <v>陈忠</v>
      </c>
      <c r="I1338" s="2">
        <f>'[1]2025年已发货'!I:I</f>
        <v>17602306163</v>
      </c>
      <c r="J1338" s="2" vm="1" t="e">
        <f>_xlfn._xlws.FILTER(辅助信息!D:D,辅助信息!G:G=G1338)</f>
        <v>#VALUE!</v>
      </c>
    </row>
    <row r="1339" spans="1:10">
      <c r="A1339" s="2" t="str">
        <f>'[1]2025年已发货'!A:A</f>
        <v>德胜</v>
      </c>
      <c r="B1339" s="2" t="str">
        <f>'[1]2025年已发货'!B:B</f>
        <v>螺纹钢</v>
      </c>
      <c r="C1339" s="2" t="str">
        <f>'[1]2025年已发货'!C:C</f>
        <v>HRB500EΦ32</v>
      </c>
      <c r="D1339" s="2" t="str">
        <f>'[1]2025年已发货'!D:D</f>
        <v>吨</v>
      </c>
      <c r="E1339" s="2">
        <f>'[1]2025年已发货'!E:E</f>
        <v>80</v>
      </c>
      <c r="F1339" s="4">
        <f>'[1]2025年已发货'!F:F</f>
        <v>45735</v>
      </c>
      <c r="G1339" s="2" t="str">
        <f>'[1]2025年已发货'!G:G</f>
        <v>凉山州昭觉县洒拉地坡乡中铁一局三分部山里钢筋场</v>
      </c>
      <c r="H1339" s="2" t="str">
        <f>'[1]2025年已发货'!H:H</f>
        <v>陈忠</v>
      </c>
      <c r="I1339" s="2">
        <f>'[1]2025年已发货'!I:I</f>
        <v>17602306163</v>
      </c>
      <c r="J1339" s="2" vm="1" t="e">
        <f>_xlfn._xlws.FILTER(辅助信息!D:D,辅助信息!G:G=G1339)</f>
        <v>#VALUE!</v>
      </c>
    </row>
    <row r="1340" spans="1:10">
      <c r="A1340" s="2" t="str">
        <f>'[1]2025年已发货'!A:A</f>
        <v>德胜</v>
      </c>
      <c r="B1340" s="2" t="str">
        <f>'[1]2025年已发货'!B:B</f>
        <v>螺纹钢</v>
      </c>
      <c r="C1340" s="2" t="str">
        <f>'[1]2025年已发货'!C:C</f>
        <v>HRB500EΦ32</v>
      </c>
      <c r="D1340" s="2" t="str">
        <f>'[1]2025年已发货'!D:D</f>
        <v>吨</v>
      </c>
      <c r="E1340" s="2">
        <f>'[1]2025年已发货'!E:E</f>
        <v>160</v>
      </c>
      <c r="F1340" s="4">
        <f>'[1]2025年已发货'!F:F</f>
        <v>45735</v>
      </c>
      <c r="G1340" s="2" t="str">
        <f>'[1]2025年已发货'!G:G</f>
        <v>凉山州昭觉县洒拉地坡乡中铁一局三分部山里钢筋场</v>
      </c>
      <c r="H1340" s="2" t="str">
        <f>'[1]2025年已发货'!H:H</f>
        <v>陈忠</v>
      </c>
      <c r="I1340" s="2">
        <f>'[1]2025年已发货'!I:I</f>
        <v>17602306163</v>
      </c>
      <c r="J1340" s="2" vm="1" t="e">
        <f>_xlfn._xlws.FILTER(辅助信息!D:D,辅助信息!G:G=G1340)</f>
        <v>#VALUE!</v>
      </c>
    </row>
    <row r="1341" spans="1:10">
      <c r="A1341" s="2" t="str">
        <f>'[1]2025年已发货'!A:A</f>
        <v>凤钢</v>
      </c>
      <c r="B1341" s="2" t="str">
        <f>'[1]2025年已发货'!B:B</f>
        <v>盘螺</v>
      </c>
      <c r="C1341" s="2" t="str">
        <f>'[1]2025年已发货'!C:C</f>
        <v>HRB400EΦ10</v>
      </c>
      <c r="D1341" s="2" t="str">
        <f>'[1]2025年已发货'!D:D</f>
        <v>吨</v>
      </c>
      <c r="E1341" s="2">
        <f>'[1]2025年已发货'!E:E</f>
        <v>70</v>
      </c>
      <c r="F1341" s="4">
        <f>'[1]2025年已发货'!F:F</f>
        <v>45735</v>
      </c>
      <c r="G1341" s="2" t="str">
        <f>'[1]2025年已发货'!G:G</f>
        <v>5标三分部十局第七公司凉山州昭觉县新城镇阿都马打(中铁十局西昭高速3号拌合站过磅)</v>
      </c>
      <c r="H1341" s="2" t="str">
        <f>'[1]2025年已发货'!H:H</f>
        <v>魏忠魁</v>
      </c>
      <c r="I1341" s="2">
        <f>'[1]2025年已发货'!I:I</f>
        <v>18229056777</v>
      </c>
      <c r="J1341" s="2" vm="1" t="e">
        <f>_xlfn._xlws.FILTER(辅助信息!D:D,辅助信息!G:G=G1341)</f>
        <v>#VALUE!</v>
      </c>
    </row>
    <row r="1342" spans="1:10">
      <c r="A1342" s="2" t="str">
        <f>'[1]2025年已发货'!A:A</f>
        <v>凤钢</v>
      </c>
      <c r="B1342" s="2" t="str">
        <f>'[1]2025年已发货'!B:B</f>
        <v>螺纹钢</v>
      </c>
      <c r="C1342" s="2" t="str">
        <f>'[1]2025年已发货'!C:C</f>
        <v>HRB400EΦ12</v>
      </c>
      <c r="D1342" s="2" t="str">
        <f>'[1]2025年已发货'!D:D</f>
        <v>吨</v>
      </c>
      <c r="E1342" s="2">
        <f>'[1]2025年已发货'!E:E</f>
        <v>75</v>
      </c>
      <c r="F1342" s="4">
        <f>'[1]2025年已发货'!F:F</f>
        <v>45735</v>
      </c>
      <c r="G1342" s="2" t="str">
        <f>'[1]2025年已发货'!G:G</f>
        <v>5标三分部十局第七公司凉山州昭觉县新城镇阿都马打(中铁十局西昭高速3号拌合站过磅)</v>
      </c>
      <c r="H1342" s="2" t="str">
        <f>'[1]2025年已发货'!H:H</f>
        <v>魏忠魁</v>
      </c>
      <c r="I1342" s="2">
        <f>'[1]2025年已发货'!I:I</f>
        <v>18229056777</v>
      </c>
      <c r="J1342" s="2" vm="1" t="e">
        <f>_xlfn._xlws.FILTER(辅助信息!D:D,辅助信息!G:G=G1342)</f>
        <v>#VALUE!</v>
      </c>
    </row>
    <row r="1343" spans="1:10">
      <c r="A1343" s="2" t="str">
        <f>'[1]2025年已发货'!A:A</f>
        <v>凤钢</v>
      </c>
      <c r="B1343" s="2" t="str">
        <f>'[1]2025年已发货'!B:B</f>
        <v>螺纹钢</v>
      </c>
      <c r="C1343" s="2" t="str">
        <f>'[1]2025年已发货'!C:C</f>
        <v>HRB500EΦ25</v>
      </c>
      <c r="D1343" s="2" t="str">
        <f>'[1]2025年已发货'!D:D</f>
        <v>吨</v>
      </c>
      <c r="E1343" s="2">
        <f>'[1]2025年已发货'!E:E</f>
        <v>125</v>
      </c>
      <c r="F1343" s="4">
        <f>'[1]2025年已发货'!F:F</f>
        <v>45735</v>
      </c>
      <c r="G1343" s="2" t="str">
        <f>'[1]2025年已发货'!G:G</f>
        <v>5标三分部十局第七公司凉山州昭觉县新城镇阿都马打(中铁十局西昭高速3号拌合站过磅)</v>
      </c>
      <c r="H1343" s="2" t="str">
        <f>'[1]2025年已发货'!H:H</f>
        <v>魏忠魁</v>
      </c>
      <c r="I1343" s="2">
        <f>'[1]2025年已发货'!I:I</f>
        <v>18229056777</v>
      </c>
      <c r="J1343" s="2" vm="1" t="e">
        <f>_xlfn._xlws.FILTER(辅助信息!D:D,辅助信息!G:G=G1343)</f>
        <v>#VALUE!</v>
      </c>
    </row>
    <row r="1344" spans="1:10">
      <c r="A1344" s="2" t="str">
        <f>'[1]2025年已发货'!A:A</f>
        <v>凤钢</v>
      </c>
      <c r="B1344" s="2" t="str">
        <f>'[1]2025年已发货'!B:B</f>
        <v>螺纹钢</v>
      </c>
      <c r="C1344" s="2" t="str">
        <f>'[1]2025年已发货'!C:C</f>
        <v>HRB500EΦ28</v>
      </c>
      <c r="D1344" s="2" t="str">
        <f>'[1]2025年已发货'!D:D</f>
        <v>吨</v>
      </c>
      <c r="E1344" s="2">
        <f>'[1]2025年已发货'!E:E</f>
        <v>25</v>
      </c>
      <c r="F1344" s="4">
        <f>'[1]2025年已发货'!F:F</f>
        <v>45735</v>
      </c>
      <c r="G1344" s="2" t="str">
        <f>'[1]2025年已发货'!G:G</f>
        <v>5标三分部十局第七公司凉山州昭觉县新城镇阿都马打(中铁十局西昭高速3号拌合站过磅)</v>
      </c>
      <c r="H1344" s="2" t="str">
        <f>'[1]2025年已发货'!H:H</f>
        <v>魏忠魁</v>
      </c>
      <c r="I1344" s="2">
        <f>'[1]2025年已发货'!I:I</f>
        <v>18229056777</v>
      </c>
      <c r="J1344" s="2" vm="1" t="e">
        <f>_xlfn._xlws.FILTER(辅助信息!D:D,辅助信息!G:G=G1344)</f>
        <v>#VALUE!</v>
      </c>
    </row>
    <row r="1345" spans="1:10">
      <c r="A1345" s="2" t="str">
        <f>'[1]2025年已发货'!A:A</f>
        <v>凤钢</v>
      </c>
      <c r="B1345" s="2" t="str">
        <f>'[1]2025年已发货'!B:B</f>
        <v>螺纹钢</v>
      </c>
      <c r="C1345" s="2" t="str">
        <f>'[1]2025年已发货'!C:C</f>
        <v>HRB500EΦ32</v>
      </c>
      <c r="D1345" s="2" t="str">
        <f>'[1]2025年已发货'!D:D</f>
        <v>吨</v>
      </c>
      <c r="E1345" s="2">
        <f>'[1]2025年已发货'!E:E</f>
        <v>75</v>
      </c>
      <c r="F1345" s="4">
        <f>'[1]2025年已发货'!F:F</f>
        <v>45735</v>
      </c>
      <c r="G1345" s="2" t="str">
        <f>'[1]2025年已发货'!G:G</f>
        <v>5标三分部十局第七公司凉山州昭觉县新城镇阿都马打(中铁十局西昭高速3号拌合站过磅)</v>
      </c>
      <c r="H1345" s="2" t="str">
        <f>'[1]2025年已发货'!H:H</f>
        <v>魏忠魁</v>
      </c>
      <c r="I1345" s="2">
        <f>'[1]2025年已发货'!I:I</f>
        <v>18229056777</v>
      </c>
      <c r="J1345" s="2" vm="1" t="e">
        <f>_xlfn._xlws.FILTER(辅助信息!D:D,辅助信息!G:G=G1345)</f>
        <v>#VALUE!</v>
      </c>
    </row>
    <row r="1346" spans="1:10">
      <c r="A1346" s="2" t="str">
        <f>'[1]2025年已发货'!A:A</f>
        <v>凤钢</v>
      </c>
      <c r="B1346" s="2" t="str">
        <f>'[1]2025年已发货'!B:B</f>
        <v>螺纹钢</v>
      </c>
      <c r="C1346" s="2" t="str">
        <f>'[1]2025年已发货'!C:C</f>
        <v>HRB400EΦ16</v>
      </c>
      <c r="D1346" s="2" t="str">
        <f>'[1]2025年已发货'!D:D</f>
        <v>吨</v>
      </c>
      <c r="E1346" s="2">
        <f>'[1]2025年已发货'!E:E</f>
        <v>5</v>
      </c>
      <c r="F1346" s="4">
        <f>'[1]2025年已发货'!F:F</f>
        <v>45735</v>
      </c>
      <c r="G1346" s="2" t="str">
        <f>'[1]2025年已发货'!G:G</f>
        <v>5标三分部十局第七公司凉山州昭觉县达洛乡村委会东300米</v>
      </c>
      <c r="H1346" s="2" t="str">
        <f>'[1]2025年已发货'!H:H</f>
        <v>魏忠魁</v>
      </c>
      <c r="I1346" s="2">
        <f>'[1]2025年已发货'!I:I</f>
        <v>18229056777</v>
      </c>
      <c r="J1346" s="2" vm="1" t="e">
        <f>_xlfn._xlws.FILTER(辅助信息!D:D,辅助信息!G:G=G1346)</f>
        <v>#VALUE!</v>
      </c>
    </row>
    <row r="1347" spans="1:10">
      <c r="A1347" s="2" t="str">
        <f>'[1]2025年已发货'!A:A</f>
        <v>凤钢</v>
      </c>
      <c r="B1347" s="2" t="str">
        <f>'[1]2025年已发货'!B:B</f>
        <v>螺纹钢</v>
      </c>
      <c r="C1347" s="2" t="str">
        <f>'[1]2025年已发货'!C:C</f>
        <v>HRB400EΦ32</v>
      </c>
      <c r="D1347" s="2" t="str">
        <f>'[1]2025年已发货'!D:D</f>
        <v>吨</v>
      </c>
      <c r="E1347" s="2">
        <f>'[1]2025年已发货'!E:E</f>
        <v>30</v>
      </c>
      <c r="F1347" s="4">
        <f>'[1]2025年已发货'!F:F</f>
        <v>45735</v>
      </c>
      <c r="G1347" s="2" t="str">
        <f>'[1]2025年已发货'!G:G</f>
        <v>5标三分部十局第七公司凉山州昭觉县达洛乡村委会东300米</v>
      </c>
      <c r="H1347" s="2" t="str">
        <f>'[1]2025年已发货'!H:H</f>
        <v>魏忠魁</v>
      </c>
      <c r="I1347" s="2">
        <f>'[1]2025年已发货'!I:I</f>
        <v>18229056777</v>
      </c>
      <c r="J1347" s="2" vm="1" t="e">
        <f>_xlfn._xlws.FILTER(辅助信息!D:D,辅助信息!G:G=G1347)</f>
        <v>#VALUE!</v>
      </c>
    </row>
    <row r="1348" spans="1:10">
      <c r="A1348" s="2" t="str">
        <f>'[1]2025年已发货'!A:A</f>
        <v>凤钢</v>
      </c>
      <c r="B1348" s="2" t="str">
        <f>'[1]2025年已发货'!B:B</f>
        <v>螺纹钢</v>
      </c>
      <c r="C1348" s="2" t="str">
        <f>'[1]2025年已发货'!C:C</f>
        <v>HRB500EΦ28</v>
      </c>
      <c r="D1348" s="2" t="str">
        <f>'[1]2025年已发货'!D:D</f>
        <v>吨</v>
      </c>
      <c r="E1348" s="2">
        <f>'[1]2025年已发货'!E:E</f>
        <v>45</v>
      </c>
      <c r="F1348" s="4">
        <f>'[1]2025年已发货'!F:F</f>
        <v>45735</v>
      </c>
      <c r="G1348" s="2" t="str">
        <f>'[1]2025年已发货'!G:G</f>
        <v>5标三分部十局第七公司凉山州昭觉县达洛乡村委会东300米</v>
      </c>
      <c r="H1348" s="2" t="str">
        <f>'[1]2025年已发货'!H:H</f>
        <v>魏忠魁</v>
      </c>
      <c r="I1348" s="2">
        <f>'[1]2025年已发货'!I:I</f>
        <v>18229056777</v>
      </c>
      <c r="J1348" s="2" vm="1" t="e">
        <f>_xlfn._xlws.FILTER(辅助信息!D:D,辅助信息!G:G=G1348)</f>
        <v>#VALUE!</v>
      </c>
    </row>
    <row r="1349" spans="1:10">
      <c r="A1349" s="2" t="str">
        <f>'[1]2025年已发货'!A:A</f>
        <v>凤钢</v>
      </c>
      <c r="B1349" s="2" t="str">
        <f>'[1]2025年已发货'!B:B</f>
        <v>螺纹钢</v>
      </c>
      <c r="C1349" s="2" t="str">
        <f>'[1]2025年已发货'!C:C</f>
        <v>HRB500EΦ32</v>
      </c>
      <c r="D1349" s="2" t="str">
        <f>'[1]2025年已发货'!D:D</f>
        <v>吨</v>
      </c>
      <c r="E1349" s="2">
        <f>'[1]2025年已发货'!E:E</f>
        <v>25</v>
      </c>
      <c r="F1349" s="4">
        <f>'[1]2025年已发货'!F:F</f>
        <v>45735</v>
      </c>
      <c r="G1349" s="2" t="str">
        <f>'[1]2025年已发货'!G:G</f>
        <v>5标三分部十局第七公司凉山州昭觉县达洛乡村委会东300米</v>
      </c>
      <c r="H1349" s="2" t="str">
        <f>'[1]2025年已发货'!H:H</f>
        <v>魏忠魁</v>
      </c>
      <c r="I1349" s="2">
        <f>'[1]2025年已发货'!I:I</f>
        <v>18229056777</v>
      </c>
      <c r="J1349" s="2" vm="1" t="e">
        <f>_xlfn._xlws.FILTER(辅助信息!D:D,辅助信息!G:G=G1349)</f>
        <v>#VALUE!</v>
      </c>
    </row>
    <row r="1350" spans="1:10">
      <c r="A1350" s="2" t="str">
        <f>'[1]2025年已发货'!A:A</f>
        <v>凤钢</v>
      </c>
      <c r="B1350" s="2" t="str">
        <f>'[1]2025年已发货'!B:B</f>
        <v>螺纹钢</v>
      </c>
      <c r="C1350" s="2" t="str">
        <f>'[1]2025年已发货'!C:C</f>
        <v>HRP400E16</v>
      </c>
      <c r="D1350" s="2" t="str">
        <f>'[1]2025年已发货'!D:D</f>
        <v>吨</v>
      </c>
      <c r="E1350" s="2">
        <f>'[1]2025年已发货'!E:E</f>
        <v>60</v>
      </c>
      <c r="F1350" s="4">
        <f>'[1]2025年已发货'!F:F</f>
        <v>45735</v>
      </c>
      <c r="G1350" s="2" t="str">
        <f>'[1]2025年已发货'!G:G</f>
        <v>5标二分部十局第七公司四川省凉山州彝族自治州昭觉县</v>
      </c>
      <c r="H1350" s="2" t="str">
        <f>'[1]2025年已发货'!H:H</f>
        <v>王浩</v>
      </c>
      <c r="I1350" s="2">
        <f>'[1]2025年已发货'!I:I</f>
        <v>18292113429</v>
      </c>
      <c r="J1350" s="2" vm="1" t="e">
        <f>_xlfn._xlws.FILTER(辅助信息!D:D,辅助信息!G:G=G1350)</f>
        <v>#VALUE!</v>
      </c>
    </row>
    <row r="1351" spans="1:10">
      <c r="A1351" s="2" t="str">
        <f>'[1]2025年已发货'!A:A</f>
        <v>凤钢</v>
      </c>
      <c r="B1351" s="2" t="str">
        <f>'[1]2025年已发货'!B:B</f>
        <v>螺纹钢</v>
      </c>
      <c r="C1351" s="2" t="str">
        <f>'[1]2025年已发货'!C:C</f>
        <v>HRP400E20</v>
      </c>
      <c r="D1351" s="2" t="str">
        <f>'[1]2025年已发货'!D:D</f>
        <v>吨</v>
      </c>
      <c r="E1351" s="2">
        <f>'[1]2025年已发货'!E:E</f>
        <v>15</v>
      </c>
      <c r="F1351" s="4">
        <f>'[1]2025年已发货'!F:F</f>
        <v>45735</v>
      </c>
      <c r="G1351" s="2" t="str">
        <f>'[1]2025年已发货'!G:G</f>
        <v>5标二分部十局第七公司四川省凉山州彝族自治州昭觉县</v>
      </c>
      <c r="H1351" s="2" t="str">
        <f>'[1]2025年已发货'!H:H</f>
        <v>王浩</v>
      </c>
      <c r="I1351" s="2">
        <f>'[1]2025年已发货'!I:I</f>
        <v>18292113429</v>
      </c>
      <c r="J1351" s="2" vm="1" t="e">
        <f>_xlfn._xlws.FILTER(辅助信息!D:D,辅助信息!G:G=G1351)</f>
        <v>#VALUE!</v>
      </c>
    </row>
    <row r="1352" spans="1:10">
      <c r="A1352" s="2" t="str">
        <f>'[1]2025年已发货'!A:A</f>
        <v>凤钢</v>
      </c>
      <c r="B1352" s="2" t="str">
        <f>'[1]2025年已发货'!B:B</f>
        <v>螺纹钢</v>
      </c>
      <c r="C1352" s="2" t="str">
        <f>'[1]2025年已发货'!C:C</f>
        <v>HRB400EΦ16</v>
      </c>
      <c r="D1352" s="2" t="str">
        <f>'[1]2025年已发货'!D:D</f>
        <v>吨</v>
      </c>
      <c r="E1352" s="2">
        <f>'[1]2025年已发货'!E:E</f>
        <v>30</v>
      </c>
      <c r="F1352" s="4">
        <f>'[1]2025年已发货'!F:F</f>
        <v>45735</v>
      </c>
      <c r="G1352" s="2" t="str">
        <f>'[1]2025年已发货'!G:G</f>
        <v>5标一分部十局第七公司1号钢构厂</v>
      </c>
      <c r="H1352" s="2" t="str">
        <f>'[1]2025年已发货'!H:H</f>
        <v>吴裕</v>
      </c>
      <c r="I1352" s="2">
        <f>'[1]2025年已发货'!I:I</f>
        <v>19802920715</v>
      </c>
      <c r="J1352" s="2" vm="1" t="e">
        <f>_xlfn._xlws.FILTER(辅助信息!D:D,辅助信息!G:G=G1352)</f>
        <v>#VALUE!</v>
      </c>
    </row>
    <row r="1353" spans="1:10">
      <c r="A1353" s="2" t="str">
        <f>'[1]2025年已发货'!A:A</f>
        <v>凤钢</v>
      </c>
      <c r="B1353" s="2" t="str">
        <f>'[1]2025年已发货'!B:B</f>
        <v>螺纹钢</v>
      </c>
      <c r="C1353" s="2" t="str">
        <f>'[1]2025年已发货'!C:C</f>
        <v>HRB400EΦ25</v>
      </c>
      <c r="D1353" s="2" t="str">
        <f>'[1]2025年已发货'!D:D</f>
        <v>吨</v>
      </c>
      <c r="E1353" s="2">
        <f>'[1]2025年已发货'!E:E</f>
        <v>50</v>
      </c>
      <c r="F1353" s="4">
        <f>'[1]2025年已发货'!F:F</f>
        <v>45735</v>
      </c>
      <c r="G1353" s="2" t="str">
        <f>'[1]2025年已发货'!G:G</f>
        <v>5标一分部十局第七公司1号钢构厂</v>
      </c>
      <c r="H1353" s="2" t="str">
        <f>'[1]2025年已发货'!H:H</f>
        <v>吴裕</v>
      </c>
      <c r="I1353" s="2">
        <f>'[1]2025年已发货'!I:I</f>
        <v>19802920715</v>
      </c>
      <c r="J1353" s="2" vm="1" t="e">
        <f>_xlfn._xlws.FILTER(辅助信息!D:D,辅助信息!G:G=G1353)</f>
        <v>#VALUE!</v>
      </c>
    </row>
    <row r="1354" spans="1:10">
      <c r="A1354" s="2" t="str">
        <f>'[1]2025年已发货'!A:A</f>
        <v>达钢</v>
      </c>
      <c r="B1354" s="2" t="str">
        <f>'[1]2025年已发货'!B:B</f>
        <v>螺纹钢</v>
      </c>
      <c r="C1354" s="2" t="str">
        <f>'[1]2025年已发货'!C:C</f>
        <v>HRB400E Φ14 9m</v>
      </c>
      <c r="D1354" s="2" t="str">
        <f>'[1]2025年已发货'!D:D</f>
        <v>吨</v>
      </c>
      <c r="E1354" s="2">
        <f>'[1]2025年已发货'!E:E</f>
        <v>35</v>
      </c>
      <c r="F1354" s="4">
        <f>'[1]2025年已发货'!F:F</f>
        <v>45735</v>
      </c>
      <c r="G1354" s="2" t="str">
        <f>'[1]2025年已发货'!G:G</f>
        <v>（十九冶-江龙高速一分部）重庆市云阳县X886附近中国十九冶开云高速项目总包部西98米*黄岭隧道洞口</v>
      </c>
      <c r="H1354" s="2" t="str">
        <f>'[1]2025年已发货'!H:H</f>
        <v>吴章红</v>
      </c>
      <c r="I1354" s="2">
        <f>'[1]2025年已发货'!I:I</f>
        <v>18628165772</v>
      </c>
      <c r="J1354" s="2" vm="1" t="e">
        <f>_xlfn._xlws.FILTER(辅助信息!D:D,辅助信息!G:G=G1354)</f>
        <v>#VALUE!</v>
      </c>
    </row>
    <row r="1355" spans="1:10">
      <c r="A1355" s="2" t="str">
        <f>'[1]2025年已发货'!A:A</f>
        <v>达钢</v>
      </c>
      <c r="B1355" s="2" t="str">
        <f>'[1]2025年已发货'!B:B</f>
        <v>螺纹钢</v>
      </c>
      <c r="C1355" s="2" t="str">
        <f>'[1]2025年已发货'!C:C</f>
        <v>HRB400EФ12*9m</v>
      </c>
      <c r="D1355" s="2" t="str">
        <f>'[1]2025年已发货'!D:D</f>
        <v>吨</v>
      </c>
      <c r="E1355" s="2">
        <f>'[1]2025年已发货'!E:E</f>
        <v>33</v>
      </c>
      <c r="F1355" s="4">
        <f>'[1]2025年已发货'!F:F</f>
        <v>45735</v>
      </c>
      <c r="G1355" s="2" t="str">
        <f>'[1]2025年已发货'!G:G</f>
        <v>（中核华兴市政道路项目部）四川省南充市营山县咸安大道成都元泽环境技术有限公司营山分公司</v>
      </c>
      <c r="H1355" s="2" t="str">
        <f>'[1]2025年已发货'!H:H</f>
        <v>黎家敏</v>
      </c>
      <c r="I1355" s="2" t="str">
        <f>'[1]2025年已发货'!I:I</f>
        <v>15082798787</v>
      </c>
      <c r="J1355" s="2" vm="1" t="e">
        <f>_xlfn._xlws.FILTER(辅助信息!D:D,辅助信息!G:G=G1355)</f>
        <v>#VALUE!</v>
      </c>
    </row>
    <row r="1356" spans="1:10">
      <c r="A1356" s="2" t="str">
        <f>'[1]2025年已发货'!A:A</f>
        <v>润耀</v>
      </c>
      <c r="B1356" s="2" t="str">
        <f>'[1]2025年已发货'!B:B</f>
        <v>螺纹钢</v>
      </c>
      <c r="C1356" s="2" t="str">
        <f>'[1]2025年已发货'!C:C</f>
        <v>HRB400E Φ14 12m</v>
      </c>
      <c r="D1356" s="2" t="str">
        <f>'[1]2025年已发货'!D:D</f>
        <v>吨</v>
      </c>
      <c r="E1356" s="2">
        <f>'[1]2025年已发货'!E:E</f>
        <v>35</v>
      </c>
      <c r="F1356" s="4">
        <f>'[1]2025年已发货'!F:F</f>
        <v>45735</v>
      </c>
      <c r="G1356" s="2" t="str">
        <f>'[1]2025年已发货'!G:G</f>
        <v>（中铁十局-资乐高速4标）四川省眉山市仁寿县彰加镇促进村中铁十局资乐高速1#钢筋场</v>
      </c>
      <c r="H1356" s="2" t="str">
        <f>'[1]2025年已发货'!H:H</f>
        <v>杨飞</v>
      </c>
      <c r="I1356" s="2">
        <f>'[1]2025年已发货'!I:I</f>
        <v>15667998777</v>
      </c>
      <c r="J1356" s="2" vm="1" t="e">
        <f>_xlfn._xlws.FILTER(辅助信息!D:D,辅助信息!G:G=G1356)</f>
        <v>#VALUE!</v>
      </c>
    </row>
    <row r="1357" spans="1:10">
      <c r="A1357" s="2" t="str">
        <f>'[1]2025年已发货'!A:A</f>
        <v>润耀</v>
      </c>
      <c r="B1357" s="2" t="str">
        <f>'[1]2025年已发货'!B:B</f>
        <v>螺纹钢</v>
      </c>
      <c r="C1357" s="2" t="str">
        <f>'[1]2025年已发货'!C:C</f>
        <v>HRB400E Φ16 12m</v>
      </c>
      <c r="D1357" s="2" t="str">
        <f>'[1]2025年已发货'!D:D</f>
        <v>吨</v>
      </c>
      <c r="E1357" s="2">
        <f>'[1]2025年已发货'!E:E</f>
        <v>35</v>
      </c>
      <c r="F1357" s="4">
        <f>'[1]2025年已发货'!F:F</f>
        <v>45735</v>
      </c>
      <c r="G1357" s="2" t="str">
        <f>'[1]2025年已发货'!G:G</f>
        <v>（中铁十局-资乐高速4标）四川省眉山市仁寿县彰加镇促进村中铁十局资乐高速1#钢筋场</v>
      </c>
      <c r="H1357" s="2" t="str">
        <f>'[1]2025年已发货'!H:H</f>
        <v>杨飞</v>
      </c>
      <c r="I1357" s="2">
        <f>'[1]2025年已发货'!I:I</f>
        <v>15667998777</v>
      </c>
      <c r="J1357" s="2" vm="1" t="e">
        <f>_xlfn._xlws.FILTER(辅助信息!D:D,辅助信息!G:G=G1357)</f>
        <v>#VALUE!</v>
      </c>
    </row>
    <row r="1358" spans="1:10">
      <c r="A1358" s="2" t="str">
        <f>'[1]2025年已发货'!A:A</f>
        <v>润耀</v>
      </c>
      <c r="B1358" s="2" t="str">
        <f>'[1]2025年已发货'!B:B</f>
        <v>高线</v>
      </c>
      <c r="C1358" s="2" t="str">
        <f>'[1]2025年已发货'!C:C</f>
        <v>HPB300Φ12</v>
      </c>
      <c r="D1358" s="2" t="str">
        <f>'[1]2025年已发货'!D:D</f>
        <v>吨</v>
      </c>
      <c r="E1358" s="2">
        <f>'[1]2025年已发货'!E:E</f>
        <v>17.5</v>
      </c>
      <c r="F1358" s="4">
        <f>'[1]2025年已发货'!F:F</f>
        <v>45735</v>
      </c>
      <c r="G1358" s="2" t="str">
        <f>'[1]2025年已发货'!G:G</f>
        <v>（中铁十局-资乐高速4标）四川省眉山市仁寿县彰加镇促进村中铁十局资乐高速1#钢筋场</v>
      </c>
      <c r="H1358" s="2" t="str">
        <f>'[1]2025年已发货'!H:H</f>
        <v>杨飞</v>
      </c>
      <c r="I1358" s="2">
        <f>'[1]2025年已发货'!I:I</f>
        <v>15667998777</v>
      </c>
      <c r="J1358" s="2" vm="1" t="e">
        <f>_xlfn._xlws.FILTER(辅助信息!D:D,辅助信息!G:G=G1358)</f>
        <v>#VALUE!</v>
      </c>
    </row>
    <row r="1359" spans="1:10">
      <c r="A1359" s="2" t="str">
        <f>'[1]2025年已发货'!A:A</f>
        <v>润耀</v>
      </c>
      <c r="B1359" s="2" t="str">
        <f>'[1]2025年已发货'!B:B</f>
        <v>高线</v>
      </c>
      <c r="C1359" s="2" t="str">
        <f>'[1]2025年已发货'!C:C</f>
        <v>HPB300Φ10</v>
      </c>
      <c r="D1359" s="2" t="str">
        <f>'[1]2025年已发货'!D:D</f>
        <v>吨</v>
      </c>
      <c r="E1359" s="2">
        <f>'[1]2025年已发货'!E:E</f>
        <v>17.5</v>
      </c>
      <c r="F1359" s="4">
        <f>'[1]2025年已发货'!F:F</f>
        <v>45735</v>
      </c>
      <c r="G1359" s="2" t="str">
        <f>'[1]2025年已发货'!G:G</f>
        <v>（中铁十局-资乐高速4标）四川省眉山市仁寿县彰加镇促进村中铁十局资乐高速1#钢筋场</v>
      </c>
      <c r="H1359" s="2" t="str">
        <f>'[1]2025年已发货'!H:H</f>
        <v>杨飞</v>
      </c>
      <c r="I1359" s="2">
        <f>'[1]2025年已发货'!I:I</f>
        <v>15667998777</v>
      </c>
      <c r="J1359" s="2" vm="1" t="e">
        <f>_xlfn._xlws.FILTER(辅助信息!D:D,辅助信息!G:G=G1359)</f>
        <v>#VALUE!</v>
      </c>
    </row>
    <row r="1360" spans="1:10">
      <c r="A1360" s="2" t="str">
        <f>'[1]2025年已发货'!A:A</f>
        <v>润耀</v>
      </c>
      <c r="B1360" s="2" t="str">
        <f>'[1]2025年已发货'!B:B</f>
        <v>螺纹钢</v>
      </c>
      <c r="C1360" s="2" t="str">
        <f>'[1]2025年已发货'!C:C</f>
        <v>HRB400EΦ16*9m</v>
      </c>
      <c r="D1360" s="2" t="str">
        <f>'[1]2025年已发货'!D:D</f>
        <v>吨</v>
      </c>
      <c r="E1360" s="2">
        <f>'[1]2025年已发货'!E:E</f>
        <v>5</v>
      </c>
      <c r="F1360" s="4">
        <f>'[1]2025年已发货'!F:F</f>
        <v>45735</v>
      </c>
      <c r="G1360" s="2" t="str">
        <f>'[1]2025年已发货'!G:G</f>
        <v>（中铁一局大渡河大桥项目）乐山市峨边县沙坪镇核桃坪S309</v>
      </c>
      <c r="H1360" s="2" t="str">
        <f>'[1]2025年已发货'!H:H</f>
        <v>冯雷</v>
      </c>
      <c r="I1360" s="2" t="str">
        <f>'[1]2025年已发货'!I:I</f>
        <v>18700069985</v>
      </c>
      <c r="J1360" s="2" vm="1" t="e">
        <f>_xlfn._xlws.FILTER(辅助信息!D:D,辅助信息!G:G=G1360)</f>
        <v>#VALUE!</v>
      </c>
    </row>
    <row r="1361" spans="1:10">
      <c r="A1361" s="2" t="str">
        <f>'[1]2025年已发货'!A:A</f>
        <v>润耀</v>
      </c>
      <c r="B1361" s="2" t="str">
        <f>'[1]2025年已发货'!B:B</f>
        <v>螺纹钢</v>
      </c>
      <c r="C1361" s="2" t="str">
        <f>'[1]2025年已发货'!C:C</f>
        <v>HRB400EΦ28*9m</v>
      </c>
      <c r="D1361" s="2" t="str">
        <f>'[1]2025年已发货'!D:D</f>
        <v>吨</v>
      </c>
      <c r="E1361" s="2">
        <f>'[1]2025年已发货'!E:E</f>
        <v>3</v>
      </c>
      <c r="F1361" s="4">
        <f>'[1]2025年已发货'!F:F</f>
        <v>45735</v>
      </c>
      <c r="G1361" s="2" t="str">
        <f>'[1]2025年已发货'!G:G</f>
        <v>（中铁一局大渡河大桥项目）乐山市峨边县沙坪镇核桃坪S309</v>
      </c>
      <c r="H1361" s="2" t="str">
        <f>'[1]2025年已发货'!H:H</f>
        <v>冯雷</v>
      </c>
      <c r="I1361" s="2" t="str">
        <f>'[1]2025年已发货'!I:I</f>
        <v>18700069985</v>
      </c>
      <c r="J1361" s="2" vm="1" t="e">
        <f>_xlfn._xlws.FILTER(辅助信息!D:D,辅助信息!G:G=G1361)</f>
        <v>#VALUE!</v>
      </c>
    </row>
    <row r="1362" spans="1:10">
      <c r="A1362" s="2" t="str">
        <f>'[1]2025年已发货'!A:A</f>
        <v>润耀</v>
      </c>
      <c r="B1362" s="2" t="str">
        <f>'[1]2025年已发货'!B:B</f>
        <v>螺纹钢</v>
      </c>
      <c r="C1362" s="2" t="str">
        <f>'[1]2025年已发货'!C:C</f>
        <v>HRB400EΦ32*9m</v>
      </c>
      <c r="D1362" s="2" t="str">
        <f>'[1]2025年已发货'!D:D</f>
        <v>吨</v>
      </c>
      <c r="E1362" s="2">
        <f>'[1]2025年已发货'!E:E</f>
        <v>26</v>
      </c>
      <c r="F1362" s="4">
        <f>'[1]2025年已发货'!F:F</f>
        <v>45735</v>
      </c>
      <c r="G1362" s="2" t="str">
        <f>'[1]2025年已发货'!G:G</f>
        <v>（中铁一局大渡河大桥项目）乐山市峨边县沙坪镇核桃坪S309</v>
      </c>
      <c r="H1362" s="2" t="str">
        <f>'[1]2025年已发货'!H:H</f>
        <v>冯雷</v>
      </c>
      <c r="I1362" s="2" t="str">
        <f>'[1]2025年已发货'!I:I</f>
        <v>18700069985</v>
      </c>
      <c r="J1362" s="2" vm="1" t="e">
        <f>_xlfn._xlws.FILTER(辅助信息!D:D,辅助信息!G:G=G1362)</f>
        <v>#VALUE!</v>
      </c>
    </row>
    <row r="1363" spans="1:10">
      <c r="A1363" s="2" t="str">
        <f>'[1]2025年已发货'!A:A</f>
        <v>晋邦</v>
      </c>
      <c r="B1363" s="2" t="str">
        <f>'[1]2025年已发货'!B:B</f>
        <v>盘螺</v>
      </c>
      <c r="C1363" s="2" t="str">
        <f>'[1]2025年已发货'!C:C</f>
        <v>HRB400E Φ10</v>
      </c>
      <c r="D1363" s="2" t="str">
        <f>'[1]2025年已发货'!D:D</f>
        <v>吨</v>
      </c>
      <c r="E1363" s="2">
        <f>'[1]2025年已发货'!E:E</f>
        <v>10</v>
      </c>
      <c r="F1363" s="4">
        <f>'[1]2025年已发货'!F:F</f>
        <v>45735</v>
      </c>
      <c r="G1363" s="2" t="str">
        <f>'[1]2025年已发货'!G:G</f>
        <v>（十九冶-江龙高速一分部）重庆市云阳县X886附近中国十九冶开云高速项目总包部西98米*复兴互通预制梁场</v>
      </c>
      <c r="H1363" s="2" t="str">
        <f>'[1]2025年已发货'!H:H</f>
        <v>吴章红</v>
      </c>
      <c r="I1363" s="2">
        <f>'[1]2025年已发货'!I:I</f>
        <v>18628165772</v>
      </c>
      <c r="J1363" s="2" vm="1" t="e">
        <f>_xlfn._xlws.FILTER(辅助信息!D:D,辅助信息!G:G=G1363)</f>
        <v>#VALUE!</v>
      </c>
    </row>
    <row r="1364" spans="1:10">
      <c r="A1364" s="2" t="str">
        <f>'[1]2025年已发货'!A:A</f>
        <v>晋邦</v>
      </c>
      <c r="B1364" s="2" t="str">
        <f>'[1]2025年已发货'!B:B</f>
        <v>高线</v>
      </c>
      <c r="C1364" s="2" t="str">
        <f>'[1]2025年已发货'!C:C</f>
        <v>HPB300Φ10</v>
      </c>
      <c r="D1364" s="2" t="str">
        <f>'[1]2025年已发货'!D:D</f>
        <v>吨</v>
      </c>
      <c r="E1364" s="2">
        <f>'[1]2025年已发货'!E:E</f>
        <v>26</v>
      </c>
      <c r="F1364" s="4">
        <f>'[1]2025年已发货'!F:F</f>
        <v>45735</v>
      </c>
      <c r="G1364" s="2" t="str">
        <f>'[1]2025年已发货'!G:G</f>
        <v>（十九冶-江龙高速一分部）重庆市云阳县X886附近中国十九冶开云高速项目总包部西98米*复兴互通预制梁场</v>
      </c>
      <c r="H1364" s="2" t="str">
        <f>'[1]2025年已发货'!H:H</f>
        <v>吴章红</v>
      </c>
      <c r="I1364" s="2">
        <f>'[1]2025年已发货'!I:I</f>
        <v>18628165772</v>
      </c>
      <c r="J1364" s="2" vm="1" t="e">
        <f>_xlfn._xlws.FILTER(辅助信息!D:D,辅助信息!G:G=G1364)</f>
        <v>#VALUE!</v>
      </c>
    </row>
    <row r="1365" spans="1:10">
      <c r="A1365" s="2" t="str">
        <f>'[1]2025年已发货'!A:A</f>
        <v>晋邦</v>
      </c>
      <c r="B1365" s="2" t="str">
        <f>'[1]2025年已发货'!B:B</f>
        <v>螺纹钢</v>
      </c>
      <c r="C1365" s="2" t="str">
        <f>'[1]2025年已发货'!C:C</f>
        <v>HRB400E Φ20 9m</v>
      </c>
      <c r="D1365" s="2" t="str">
        <f>'[1]2025年已发货'!D:D</f>
        <v>吨</v>
      </c>
      <c r="E1365" s="2">
        <f>'[1]2025年已发货'!E:E</f>
        <v>7</v>
      </c>
      <c r="F1365" s="4">
        <f>'[1]2025年已发货'!F:F</f>
        <v>45735</v>
      </c>
      <c r="G1365" s="2" t="str">
        <f>'[1]2025年已发货'!G:G</f>
        <v>（十九冶-华电重庆奉节）重庆市奉节县康乐镇七星村</v>
      </c>
      <c r="H1365" s="2" t="str">
        <f>'[1]2025年已发货'!H:H</f>
        <v>岑甲乐</v>
      </c>
      <c r="I1365" s="2">
        <f>'[1]2025年已发货'!I:I</f>
        <v>17349037782</v>
      </c>
      <c r="J1365" s="2" vm="1" t="e">
        <f>_xlfn._xlws.FILTER(辅助信息!D:D,辅助信息!G:G=G1365)</f>
        <v>#VALUE!</v>
      </c>
    </row>
    <row r="1366" spans="1:10">
      <c r="A1366" s="2" t="str">
        <f>'[1]2025年已发货'!A:A</f>
        <v>晋邦</v>
      </c>
      <c r="B1366" s="2" t="str">
        <f>'[1]2025年已发货'!B:B</f>
        <v>螺纹钢</v>
      </c>
      <c r="C1366" s="2" t="str">
        <f>'[1]2025年已发货'!C:C</f>
        <v>HRB400E Φ25 9m</v>
      </c>
      <c r="D1366" s="2" t="str">
        <f>'[1]2025年已发货'!D:D</f>
        <v>吨</v>
      </c>
      <c r="E1366" s="2">
        <f>'[1]2025年已发货'!E:E</f>
        <v>5</v>
      </c>
      <c r="F1366" s="4">
        <f>'[1]2025年已发货'!F:F</f>
        <v>45735</v>
      </c>
      <c r="G1366" s="2" t="str">
        <f>'[1]2025年已发货'!G:G</f>
        <v>（十九冶-华电重庆奉节）重庆市奉节县康乐镇七星村</v>
      </c>
      <c r="H1366" s="2" t="str">
        <f>'[1]2025年已发货'!H:H</f>
        <v>岑甲乐</v>
      </c>
      <c r="I1366" s="2">
        <f>'[1]2025年已发货'!I:I</f>
        <v>17349037782</v>
      </c>
      <c r="J1366" s="2" vm="1" t="e">
        <f>_xlfn._xlws.FILTER(辅助信息!D:D,辅助信息!G:G=G1366)</f>
        <v>#VALUE!</v>
      </c>
    </row>
    <row r="1367" spans="1:10">
      <c r="A1367" s="2" t="str">
        <f>'[1]2025年已发货'!A:A</f>
        <v>晋邦</v>
      </c>
      <c r="B1367" s="2" t="str">
        <f>'[1]2025年已发货'!B:B</f>
        <v>高线</v>
      </c>
      <c r="C1367" s="2" t="str">
        <f>'[1]2025年已发货'!C:C</f>
        <v>HPB300Φ10</v>
      </c>
      <c r="D1367" s="2" t="str">
        <f>'[1]2025年已发货'!D:D</f>
        <v>吨</v>
      </c>
      <c r="E1367" s="2">
        <f>'[1]2025年已发货'!E:E</f>
        <v>4</v>
      </c>
      <c r="F1367" s="4">
        <f>'[1]2025年已发货'!F:F</f>
        <v>45735</v>
      </c>
      <c r="G1367" s="2" t="str">
        <f>'[1]2025年已发货'!G:G</f>
        <v>（十九冶-华电重庆奉节）重庆市奉节县康乐镇七星村</v>
      </c>
      <c r="H1367" s="2" t="str">
        <f>'[1]2025年已发货'!H:H</f>
        <v>岑甲乐</v>
      </c>
      <c r="I1367" s="2">
        <f>'[1]2025年已发货'!I:I</f>
        <v>17349037782</v>
      </c>
      <c r="J1367" s="2" vm="1" t="e">
        <f>_xlfn._xlws.FILTER(辅助信息!D:D,辅助信息!G:G=G1367)</f>
        <v>#VALUE!</v>
      </c>
    </row>
    <row r="1368" spans="1:10">
      <c r="A1368" s="2" t="str">
        <f>'[1]2025年已发货'!A:A</f>
        <v>晋邦</v>
      </c>
      <c r="B1368" s="2" t="str">
        <f>'[1]2025年已发货'!B:B</f>
        <v>螺纹钢</v>
      </c>
      <c r="C1368" s="2" t="str">
        <f>'[1]2025年已发货'!C:C</f>
        <v>HRB400E Φ32 9m</v>
      </c>
      <c r="D1368" s="2" t="str">
        <f>'[1]2025年已发货'!D:D</f>
        <v>吨</v>
      </c>
      <c r="E1368" s="2">
        <f>'[1]2025年已发货'!E:E</f>
        <v>6</v>
      </c>
      <c r="F1368" s="4">
        <f>'[1]2025年已发货'!F:F</f>
        <v>45735</v>
      </c>
      <c r="G1368" s="2" t="str">
        <f>'[1]2025年已发货'!G:G</f>
        <v>（十九冶-华电重庆奉节）重庆市奉节县康乐镇七星村</v>
      </c>
      <c r="H1368" s="2" t="str">
        <f>'[1]2025年已发货'!H:H</f>
        <v>岑甲乐</v>
      </c>
      <c r="I1368" s="2">
        <f>'[1]2025年已发货'!I:I</f>
        <v>17349037782</v>
      </c>
      <c r="J1368" s="2" vm="1" t="e">
        <f>_xlfn._xlws.FILTER(辅助信息!D:D,辅助信息!G:G=G1368)</f>
        <v>#VALUE!</v>
      </c>
    </row>
    <row r="1369" spans="1:10">
      <c r="A1369" s="2" t="str">
        <f>'[1]2025年已发货'!A:A</f>
        <v>晋邦</v>
      </c>
      <c r="B1369" s="2" t="str">
        <f>'[1]2025年已发货'!B:B</f>
        <v>高线</v>
      </c>
      <c r="C1369" s="2" t="str">
        <f>'[1]2025年已发货'!C:C</f>
        <v>HPB300Φ8</v>
      </c>
      <c r="D1369" s="2" t="str">
        <f>'[1]2025年已发货'!D:D</f>
        <v>吨</v>
      </c>
      <c r="E1369" s="2">
        <f>'[1]2025年已发货'!E:E</f>
        <v>5</v>
      </c>
      <c r="F1369" s="4">
        <f>'[1]2025年已发货'!F:F</f>
        <v>45735</v>
      </c>
      <c r="G1369" s="2" t="str">
        <f>'[1]2025年已发货'!G:G</f>
        <v>（十九冶-华电重庆奉节）重庆市奉节县康乐镇七星村</v>
      </c>
      <c r="H1369" s="2" t="str">
        <f>'[1]2025年已发货'!H:H</f>
        <v>岑甲乐</v>
      </c>
      <c r="I1369" s="2">
        <f>'[1]2025年已发货'!I:I</f>
        <v>17349037782</v>
      </c>
      <c r="J1369" s="2" vm="1" t="e">
        <f>_xlfn._xlws.FILTER(辅助信息!D:D,辅助信息!G:G=G1369)</f>
        <v>#VALUE!</v>
      </c>
    </row>
    <row r="1370" spans="1:10">
      <c r="A1370" s="2" t="str">
        <f>'[1]2025年已发货'!A:A</f>
        <v>晋邦</v>
      </c>
      <c r="B1370" s="2" t="str">
        <f>'[1]2025年已发货'!B:B</f>
        <v>螺纹钢</v>
      </c>
      <c r="C1370" s="2" t="str">
        <f>'[1]2025年已发货'!C:C</f>
        <v>HRB400E Φ14 9m</v>
      </c>
      <c r="D1370" s="2" t="str">
        <f>'[1]2025年已发货'!D:D</f>
        <v>吨</v>
      </c>
      <c r="E1370" s="2">
        <f>'[1]2025年已发货'!E:E</f>
        <v>8.3</v>
      </c>
      <c r="F1370" s="4">
        <f>'[1]2025年已发货'!F:F</f>
        <v>45735</v>
      </c>
      <c r="G1370" s="2" t="str">
        <f>'[1]2025年已发货'!G:G</f>
        <v>（十九冶-华电重庆奉节）重庆市奉节县康乐镇七星村</v>
      </c>
      <c r="H1370" s="2" t="str">
        <f>'[1]2025年已发货'!H:H</f>
        <v>岑甲乐</v>
      </c>
      <c r="I1370" s="2">
        <f>'[1]2025年已发货'!I:I</f>
        <v>17349037782</v>
      </c>
      <c r="J1370" s="2" vm="1" t="e">
        <f>_xlfn._xlws.FILTER(辅助信息!D:D,辅助信息!G:G=G1370)</f>
        <v>#VALUE!</v>
      </c>
    </row>
    <row r="1371" spans="1:10">
      <c r="A1371" s="2" t="str">
        <f>'[1]2025年已发货'!A:A</f>
        <v>晋邦</v>
      </c>
      <c r="B1371" s="2" t="str">
        <f>'[1]2025年已发货'!B:B</f>
        <v>高线</v>
      </c>
      <c r="C1371" s="2" t="str">
        <f>'[1]2025年已发货'!C:C</f>
        <v>HPB300Φ8</v>
      </c>
      <c r="D1371" s="2" t="str">
        <f>'[1]2025年已发货'!D:D</f>
        <v>吨</v>
      </c>
      <c r="E1371" s="2">
        <f>'[1]2025年已发货'!E:E</f>
        <v>10</v>
      </c>
      <c r="F1371" s="4">
        <f>'[1]2025年已发货'!F:F</f>
        <v>45735</v>
      </c>
      <c r="G1371" s="2" t="str">
        <f>'[1]2025年已发货'!G:G</f>
        <v>（十九冶-江龙高速三分部）重庆市云阳县开云高速（钢厂村）*龙缸互通</v>
      </c>
      <c r="H1371" s="2" t="str">
        <f>'[1]2025年已发货'!H:H</f>
        <v>徐宇</v>
      </c>
      <c r="I1371" s="2">
        <f>'[1]2025年已发货'!I:I</f>
        <v>19822311919</v>
      </c>
      <c r="J1371" s="2" vm="1" t="e">
        <f>_xlfn._xlws.FILTER(辅助信息!D:D,辅助信息!G:G=G1371)</f>
        <v>#VALUE!</v>
      </c>
    </row>
    <row r="1372" spans="1:10">
      <c r="A1372" s="2" t="str">
        <f>'[1]2025年已发货'!A:A</f>
        <v>晋邦</v>
      </c>
      <c r="B1372" s="2" t="str">
        <f>'[1]2025年已发货'!B:B</f>
        <v>螺纹钢</v>
      </c>
      <c r="C1372" s="2" t="str">
        <f>'[1]2025年已发货'!C:C</f>
        <v>HRB400E Φ20 9m</v>
      </c>
      <c r="D1372" s="2" t="str">
        <f>'[1]2025年已发货'!D:D</f>
        <v>吨</v>
      </c>
      <c r="E1372" s="2">
        <f>'[1]2025年已发货'!E:E</f>
        <v>25</v>
      </c>
      <c r="F1372" s="4">
        <f>'[1]2025年已发货'!F:F</f>
        <v>45735</v>
      </c>
      <c r="G1372" s="2" t="str">
        <f>'[1]2025年已发货'!G:G</f>
        <v>（十九冶-江龙高速三分部）重庆市云阳县开云高速（钢厂村）*朗树湾2#桥路基</v>
      </c>
      <c r="H1372" s="2" t="str">
        <f>'[1]2025年已发货'!H:H</f>
        <v>徐宇</v>
      </c>
      <c r="I1372" s="2">
        <f>'[1]2025年已发货'!I:I</f>
        <v>19822311919</v>
      </c>
      <c r="J1372" s="2" vm="1" t="e">
        <f>_xlfn._xlws.FILTER(辅助信息!D:D,辅助信息!G:G=G1372)</f>
        <v>#VALUE!</v>
      </c>
    </row>
    <row r="1373" spans="1:10">
      <c r="A1373" s="2" t="str">
        <f>'[1]2025年已发货'!A:A</f>
        <v>晋邦</v>
      </c>
      <c r="B1373" s="2" t="str">
        <f>'[1]2025年已发货'!B:B</f>
        <v>螺纹钢</v>
      </c>
      <c r="C1373" s="2" t="str">
        <f>'[1]2025年已发货'!C:C</f>
        <v>HRB400E Φ18 9m</v>
      </c>
      <c r="D1373" s="2" t="str">
        <f>'[1]2025年已发货'!D:D</f>
        <v>吨</v>
      </c>
      <c r="E1373" s="2">
        <f>'[1]2025年已发货'!E:E</f>
        <v>35</v>
      </c>
      <c r="F1373" s="4">
        <f>'[1]2025年已发货'!F:F</f>
        <v>45735</v>
      </c>
      <c r="G1373" s="2" t="str">
        <f>'[1]2025年已发货'!G:G</f>
        <v>（十九冶-江龙高速三分部）重庆市云阳县开云高速（钢厂村）*朗树湾2#桥路基</v>
      </c>
      <c r="H1373" s="2" t="str">
        <f>'[1]2025年已发货'!H:H</f>
        <v>徐宇</v>
      </c>
      <c r="I1373" s="2">
        <f>'[1]2025年已发货'!I:I</f>
        <v>19822311919</v>
      </c>
      <c r="J1373" s="2" vm="1" t="e">
        <f>_xlfn._xlws.FILTER(辅助信息!D:D,辅助信息!G:G=G1373)</f>
        <v>#VALUE!</v>
      </c>
    </row>
    <row r="1374" spans="1:10">
      <c r="A1374" s="2" t="str">
        <f>'[1]2025年已发货'!A:A</f>
        <v>晋邦</v>
      </c>
      <c r="B1374" s="2" t="str">
        <f>'[1]2025年已发货'!B:B</f>
        <v>螺纹钢</v>
      </c>
      <c r="C1374" s="2" t="str">
        <f>'[1]2025年已发货'!C:C</f>
        <v>HRB400E Φ20 9m</v>
      </c>
      <c r="D1374" s="2" t="str">
        <f>'[1]2025年已发货'!D:D</f>
        <v>吨</v>
      </c>
      <c r="E1374" s="2">
        <f>'[1]2025年已发货'!E:E</f>
        <v>35</v>
      </c>
      <c r="F1374" s="4">
        <f>'[1]2025年已发货'!F:F</f>
        <v>45735</v>
      </c>
      <c r="G1374" s="2" t="str">
        <f>'[1]2025年已发货'!G:G</f>
        <v>（十九冶-江龙高速三分部）重庆市云阳县开云高速（钢厂村）*朗树湾2#桥路基</v>
      </c>
      <c r="H1374" s="2" t="str">
        <f>'[1]2025年已发货'!H:H</f>
        <v>徐宇</v>
      </c>
      <c r="I1374" s="2">
        <f>'[1]2025年已发货'!I:I</f>
        <v>19822311919</v>
      </c>
      <c r="J1374" s="2" vm="1" t="e">
        <f>_xlfn._xlws.FILTER(辅助信息!D:D,辅助信息!G:G=G1374)</f>
        <v>#VALUE!</v>
      </c>
    </row>
    <row r="1375" spans="1:10">
      <c r="A1375" s="2" t="str">
        <f>'[1]2025年已发货'!A:A</f>
        <v>晋邦</v>
      </c>
      <c r="B1375" s="2" t="str">
        <f>'[1]2025年已发货'!B:B</f>
        <v>高线</v>
      </c>
      <c r="C1375" s="2" t="str">
        <f>'[1]2025年已发货'!C:C</f>
        <v>HPB300Φ10</v>
      </c>
      <c r="D1375" s="2" t="str">
        <f>'[1]2025年已发货'!D:D</f>
        <v>吨</v>
      </c>
      <c r="E1375" s="2">
        <f>'[1]2025年已发货'!E:E</f>
        <v>3</v>
      </c>
      <c r="F1375" s="4">
        <f>'[1]2025年已发货'!F:F</f>
        <v>45735</v>
      </c>
      <c r="G1375" s="2" t="str">
        <f>'[1]2025年已发货'!G:G</f>
        <v>（十九冶-江龙高速三分部）重庆市云阳县开云高速（钢厂村）*朗树湾2#桥路基</v>
      </c>
      <c r="H1375" s="2" t="str">
        <f>'[1]2025年已发货'!H:H</f>
        <v>徐宇</v>
      </c>
      <c r="I1375" s="2">
        <f>'[1]2025年已发货'!I:I</f>
        <v>19822311919</v>
      </c>
      <c r="J1375" s="2" vm="1" t="e">
        <f>_xlfn._xlws.FILTER(辅助信息!D:D,辅助信息!G:G=G1375)</f>
        <v>#VALUE!</v>
      </c>
    </row>
    <row r="1376" spans="1:10">
      <c r="A1376" s="2" t="str">
        <f>'[1]2025年已发货'!A:A</f>
        <v>晋邦</v>
      </c>
      <c r="B1376" s="2" t="str">
        <f>'[1]2025年已发货'!B:B</f>
        <v>螺纹钢</v>
      </c>
      <c r="C1376" s="2" t="str">
        <f>'[1]2025年已发货'!C:C</f>
        <v>HRB400E Φ16 9m</v>
      </c>
      <c r="D1376" s="2" t="str">
        <f>'[1]2025年已发货'!D:D</f>
        <v>吨</v>
      </c>
      <c r="E1376" s="2">
        <f>'[1]2025年已发货'!E:E</f>
        <v>3</v>
      </c>
      <c r="F1376" s="4">
        <f>'[1]2025年已发货'!F:F</f>
        <v>45735</v>
      </c>
      <c r="G1376" s="2" t="str">
        <f>'[1]2025年已发货'!G:G</f>
        <v>（十九冶-江龙高速三分部）重庆市云阳县开云高速（钢厂村）*朗树湾2#桥路基</v>
      </c>
      <c r="H1376" s="2" t="str">
        <f>'[1]2025年已发货'!H:H</f>
        <v>徐宇</v>
      </c>
      <c r="I1376" s="2">
        <f>'[1]2025年已发货'!I:I</f>
        <v>19822311919</v>
      </c>
      <c r="J1376" s="2" vm="1" t="e">
        <f>_xlfn._xlws.FILTER(辅助信息!D:D,辅助信息!G:G=G1376)</f>
        <v>#VALUE!</v>
      </c>
    </row>
    <row r="1377" spans="1:10">
      <c r="A1377" s="2" t="str">
        <f>'[1]2025年已发货'!A:A</f>
        <v>晋邦</v>
      </c>
      <c r="B1377" s="2" t="str">
        <f>'[1]2025年已发货'!B:B</f>
        <v>螺纹钢</v>
      </c>
      <c r="C1377" s="2" t="str">
        <f>'[1]2025年已发货'!C:C</f>
        <v>HRB400E Φ12 9m</v>
      </c>
      <c r="D1377" s="2" t="str">
        <f>'[1]2025年已发货'!D:D</f>
        <v>吨</v>
      </c>
      <c r="E1377" s="2">
        <f>'[1]2025年已发货'!E:E</f>
        <v>15</v>
      </c>
      <c r="F1377" s="4">
        <f>'[1]2025年已发货'!F:F</f>
        <v>45735</v>
      </c>
      <c r="G1377" s="2" t="str">
        <f>'[1]2025年已发货'!G:G</f>
        <v>（十九冶-江龙高速三分部）重庆市云阳县龙角镇*皮家营梁场</v>
      </c>
      <c r="H1377" s="2" t="str">
        <f>'[1]2025年已发货'!H:H</f>
        <v>徐宇</v>
      </c>
      <c r="I1377" s="2">
        <f>'[1]2025年已发货'!I:I</f>
        <v>19822311919</v>
      </c>
      <c r="J1377" s="2" vm="1" t="e">
        <f>_xlfn._xlws.FILTER(辅助信息!D:D,辅助信息!G:G=G1377)</f>
        <v>#VALUE!</v>
      </c>
    </row>
    <row r="1378" spans="1:10">
      <c r="A1378" s="2" t="str">
        <f>'[1]2025年已发货'!A:A</f>
        <v>晋邦</v>
      </c>
      <c r="B1378" s="2" t="str">
        <f>'[1]2025年已发货'!B:B</f>
        <v>高线</v>
      </c>
      <c r="C1378" s="2" t="str">
        <f>'[1]2025年已发货'!C:C</f>
        <v>HPB300Φ8</v>
      </c>
      <c r="D1378" s="2" t="str">
        <f>'[1]2025年已发货'!D:D</f>
        <v>吨</v>
      </c>
      <c r="E1378" s="2">
        <f>'[1]2025年已发货'!E:E</f>
        <v>12</v>
      </c>
      <c r="F1378" s="4">
        <f>'[1]2025年已发货'!F:F</f>
        <v>45735</v>
      </c>
      <c r="G1378" s="2" t="str">
        <f>'[1]2025年已发货'!G:G</f>
        <v>（十九冶-江龙高速三分部）重庆市云阳县龙角镇*皮家营隧道</v>
      </c>
      <c r="H1378" s="2" t="str">
        <f>'[1]2025年已发货'!H:H</f>
        <v>徐宇</v>
      </c>
      <c r="I1378" s="2">
        <f>'[1]2025年已发货'!I:I</f>
        <v>19822311919</v>
      </c>
      <c r="J1378" s="2" vm="1" t="e">
        <f>_xlfn._xlws.FILTER(辅助信息!D:D,辅助信息!G:G=G1378)</f>
        <v>#VALUE!</v>
      </c>
    </row>
    <row r="1379" spans="1:10">
      <c r="A1379" s="2" t="str">
        <f>'[1]2025年已发货'!A:A</f>
        <v>晋邦</v>
      </c>
      <c r="B1379" s="2" t="str">
        <f>'[1]2025年已发货'!B:B</f>
        <v>螺纹钢</v>
      </c>
      <c r="C1379" s="2" t="str">
        <f>'[1]2025年已发货'!C:C</f>
        <v>HRB400E Φ20 9m</v>
      </c>
      <c r="D1379" s="2" t="str">
        <f>'[1]2025年已发货'!D:D</f>
        <v>吨</v>
      </c>
      <c r="E1379" s="2">
        <f>'[1]2025年已发货'!E:E</f>
        <v>7</v>
      </c>
      <c r="F1379" s="4">
        <f>'[1]2025年已发货'!F:F</f>
        <v>45735</v>
      </c>
      <c r="G1379" s="2" t="str">
        <f>'[1]2025年已发货'!G:G</f>
        <v>（十九冶-江龙高速三分部）重庆市云阳县龙角镇*皮家营隧道</v>
      </c>
      <c r="H1379" s="2" t="str">
        <f>'[1]2025年已发货'!H:H</f>
        <v>徐宇</v>
      </c>
      <c r="I1379" s="2">
        <f>'[1]2025年已发货'!I:I</f>
        <v>19822311919</v>
      </c>
      <c r="J1379" s="2" vm="1" t="e">
        <f>_xlfn._xlws.FILTER(辅助信息!D:D,辅助信息!G:G=G1379)</f>
        <v>#VALUE!</v>
      </c>
    </row>
    <row r="1380" spans="1:10">
      <c r="A1380" s="2" t="str">
        <f>'[1]2025年已发货'!A:A</f>
        <v>成实</v>
      </c>
      <c r="B1380" s="2" t="str">
        <f>'[1]2025年已发货'!B:B</f>
        <v>盘圆</v>
      </c>
      <c r="C1380" s="2" t="str">
        <f>'[1]2025年已发货'!C:C</f>
        <v>HPB300Ф10</v>
      </c>
      <c r="D1380" s="2" t="str">
        <f>'[1]2025年已发货'!D:D</f>
        <v>吨</v>
      </c>
      <c r="E1380" s="2">
        <f>'[1]2025年已发货'!E:E</f>
        <v>2</v>
      </c>
      <c r="F1380" s="4">
        <f>'[1]2025年已发货'!F:F</f>
        <v>45736</v>
      </c>
      <c r="G1380" s="2" t="str">
        <f>'[1]2025年已发货'!G:G</f>
        <v>（中核华兴市政道路项目部）四川省南充市营山县咸安大道成都元泽环境技术有限公司营山分公司</v>
      </c>
      <c r="H1380" s="2" t="str">
        <f>'[1]2025年已发货'!H:H</f>
        <v>黎家敏</v>
      </c>
      <c r="I1380" s="2" t="str">
        <f>'[1]2025年已发货'!I:I</f>
        <v>15082798787</v>
      </c>
      <c r="J1380" s="2" vm="1" t="e">
        <f>_xlfn._xlws.FILTER(辅助信息!D:D,辅助信息!G:G=G1380)</f>
        <v>#VALUE!</v>
      </c>
    </row>
    <row r="1381" spans="1:10">
      <c r="A1381" s="2" t="str">
        <f>'[1]2025年已发货'!A:A</f>
        <v>成实</v>
      </c>
      <c r="B1381" s="2" t="str">
        <f>'[1]2025年已发货'!B:B</f>
        <v>螺纹钢</v>
      </c>
      <c r="C1381" s="2" t="str">
        <f>'[1]2025年已发货'!C:C</f>
        <v>HRB400EФ16*9m</v>
      </c>
      <c r="D1381" s="2" t="str">
        <f>'[1]2025年已发货'!D:D</f>
        <v>吨</v>
      </c>
      <c r="E1381" s="2">
        <f>'[1]2025年已发货'!E:E</f>
        <v>22</v>
      </c>
      <c r="F1381" s="4">
        <f>'[1]2025年已发货'!F:F</f>
        <v>45736</v>
      </c>
      <c r="G1381" s="2" t="str">
        <f>'[1]2025年已发货'!G:G</f>
        <v>（中核华兴市政道路项目部）四川省南充市营山县咸安大道成都元泽环境技术有限公司营山分公司</v>
      </c>
      <c r="H1381" s="2" t="str">
        <f>'[1]2025年已发货'!H:H</f>
        <v>黎家敏</v>
      </c>
      <c r="I1381" s="2" t="str">
        <f>'[1]2025年已发货'!I:I</f>
        <v>15082798787</v>
      </c>
      <c r="J1381" s="2" vm="1" t="e">
        <f>_xlfn._xlws.FILTER(辅助信息!D:D,辅助信息!G:G=G1381)</f>
        <v>#VALUE!</v>
      </c>
    </row>
    <row r="1382" spans="1:10">
      <c r="A1382" s="2" t="str">
        <f>'[1]2025年已发货'!A:A</f>
        <v>成实</v>
      </c>
      <c r="B1382" s="2" t="str">
        <f>'[1]2025年已发货'!B:B</f>
        <v>螺纹钢</v>
      </c>
      <c r="C1382" s="2" t="str">
        <f>'[1]2025年已发货'!C:C</f>
        <v>HRB400EФ20*9m</v>
      </c>
      <c r="D1382" s="2" t="str">
        <f>'[1]2025年已发货'!D:D</f>
        <v>吨</v>
      </c>
      <c r="E1382" s="2">
        <f>'[1]2025年已发货'!E:E</f>
        <v>10</v>
      </c>
      <c r="F1382" s="4">
        <f>'[1]2025年已发货'!F:F</f>
        <v>45736</v>
      </c>
      <c r="G1382" s="2" t="str">
        <f>'[1]2025年已发货'!G:G</f>
        <v>（中核华兴市政道路项目部）四川省南充市营山县咸安大道成都元泽环境技术有限公司营山分公司</v>
      </c>
      <c r="H1382" s="2" t="str">
        <f>'[1]2025年已发货'!H:H</f>
        <v>黎家敏</v>
      </c>
      <c r="I1382" s="2">
        <f>'[1]2025年已发货'!I:I</f>
        <v>15082798787</v>
      </c>
      <c r="J1382" s="2" vm="1" t="e">
        <f>_xlfn._xlws.FILTER(辅助信息!D:D,辅助信息!G:G=G1382)</f>
        <v>#VALUE!</v>
      </c>
    </row>
    <row r="1383" spans="1:10">
      <c r="A1383" s="2" t="str">
        <f>'[1]2025年已发货'!A:A</f>
        <v>德胜</v>
      </c>
      <c r="B1383" s="2" t="str">
        <f>'[1]2025年已发货'!B:B</f>
        <v>螺纹钢</v>
      </c>
      <c r="C1383" s="2" t="str">
        <f>'[1]2025年已发货'!C:C</f>
        <v>HRB400EФ20*9m</v>
      </c>
      <c r="D1383" s="2" t="str">
        <f>'[1]2025年已发货'!D:D</f>
        <v>吨</v>
      </c>
      <c r="E1383" s="2">
        <f>'[1]2025年已发货'!E:E</f>
        <v>70</v>
      </c>
      <c r="F1383" s="4">
        <f>'[1]2025年已发货'!F:F</f>
        <v>45736</v>
      </c>
      <c r="G1383" s="2" t="str">
        <f>'[1]2025年已发货'!G:G</f>
        <v>（中核华兴市政道路项目部）四川省南充市营山县咸安大道成都元泽环境技术有限公司营山分公司</v>
      </c>
      <c r="H1383" s="2" t="str">
        <f>'[1]2025年已发货'!H:H</f>
        <v>黎家敏</v>
      </c>
      <c r="I1383" s="2">
        <f>'[1]2025年已发货'!I:I</f>
        <v>15082798787</v>
      </c>
      <c r="J1383" s="2" vm="1" t="e">
        <f>_xlfn._xlws.FILTER(辅助信息!D:D,辅助信息!G:G=G1383)</f>
        <v>#VALUE!</v>
      </c>
    </row>
    <row r="1384" spans="1:10">
      <c r="A1384" s="2" t="str">
        <f>'[1]2025年已发货'!A:A</f>
        <v>达钢</v>
      </c>
      <c r="B1384" s="2" t="str">
        <f>'[1]2025年已发货'!B:B</f>
        <v>螺纹钢</v>
      </c>
      <c r="C1384" s="2" t="str">
        <f>'[1]2025年已发货'!C:C</f>
        <v>HRB400E Φ28 9m</v>
      </c>
      <c r="D1384" s="2" t="str">
        <f>'[1]2025年已发货'!D:D</f>
        <v>吨</v>
      </c>
      <c r="E1384" s="2">
        <f>'[1]2025年已发货'!E:E</f>
        <v>33</v>
      </c>
      <c r="F1384" s="4">
        <f>'[1]2025年已发货'!F:F</f>
        <v>45736</v>
      </c>
      <c r="G1384" s="2" t="str">
        <f>'[1]2025年已发货'!G:G</f>
        <v>（五冶达州国道542项目-桥梁4标）四川省达州市达川区大堰镇双井村</v>
      </c>
      <c r="H1384" s="2" t="str">
        <f>'[1]2025年已发货'!H:H</f>
        <v>吴志强</v>
      </c>
      <c r="I1384" s="2">
        <f>'[1]2025年已发货'!I:I</f>
        <v>18820030907</v>
      </c>
      <c r="J1384" s="2" vm="1" t="e">
        <f>_xlfn._xlws.FILTER(辅助信息!D:D,辅助信息!G:G=G1384)</f>
        <v>#VALUE!</v>
      </c>
    </row>
    <row r="1385" spans="1:10">
      <c r="A1385" s="2" t="str">
        <f>'[1]2025年已发货'!A:A</f>
        <v>达钢</v>
      </c>
      <c r="B1385" s="2" t="str">
        <f>'[1]2025年已发货'!B:B</f>
        <v>螺纹钢</v>
      </c>
      <c r="C1385" s="2" t="str">
        <f>'[1]2025年已发货'!C:C</f>
        <v>HRB400E Φ16 9m</v>
      </c>
      <c r="D1385" s="2" t="str">
        <f>'[1]2025年已发货'!D:D</f>
        <v>吨</v>
      </c>
      <c r="E1385" s="2">
        <f>'[1]2025年已发货'!E:E</f>
        <v>9</v>
      </c>
      <c r="F1385" s="4">
        <f>'[1]2025年已发货'!F:F</f>
        <v>45736</v>
      </c>
      <c r="G1385" s="2" t="str">
        <f>'[1]2025年已发货'!G:G</f>
        <v>（五冶达州国道542项目-桥梁4标）四川省达州市达川区大堰镇双井村</v>
      </c>
      <c r="H1385" s="2" t="str">
        <f>'[1]2025年已发货'!H:H</f>
        <v>吴志强</v>
      </c>
      <c r="I1385" s="2">
        <f>'[1]2025年已发货'!I:I</f>
        <v>18820030907</v>
      </c>
      <c r="J1385" s="2" vm="1" t="e">
        <f>_xlfn._xlws.FILTER(辅助信息!D:D,辅助信息!G:G=G1385)</f>
        <v>#VALUE!</v>
      </c>
    </row>
    <row r="1386" spans="1:10">
      <c r="A1386" s="2" t="str">
        <f>'[1]2025年已发货'!A:A</f>
        <v>达钢</v>
      </c>
      <c r="B1386" s="2" t="str">
        <f>'[1]2025年已发货'!B:B</f>
        <v>螺纹钢</v>
      </c>
      <c r="C1386" s="2" t="str">
        <f>'[1]2025年已发货'!C:C</f>
        <v>HRB400E Φ16 9m</v>
      </c>
      <c r="D1386" s="2" t="str">
        <f>'[1]2025年已发货'!D:D</f>
        <v>吨</v>
      </c>
      <c r="E1386" s="2">
        <f>'[1]2025年已发货'!E:E</f>
        <v>45</v>
      </c>
      <c r="F1386" s="4">
        <f>'[1]2025年已发货'!F:F</f>
        <v>45736</v>
      </c>
      <c r="G1386" s="2" t="str">
        <f>'[1]2025年已发货'!G:G</f>
        <v>（五冶达州国道542项目-二工区巴河特大桥工段-5号墩）四川省达州市达川区石梯镇固家村村民委员会</v>
      </c>
      <c r="H1386" s="2" t="str">
        <f>'[1]2025年已发货'!H:H</f>
        <v>谭福中</v>
      </c>
      <c r="I1386" s="2">
        <f>'[1]2025年已发货'!I:I</f>
        <v>15828538619</v>
      </c>
      <c r="J1386" s="2" vm="1" t="e">
        <f>_xlfn._xlws.FILTER(辅助信息!D:D,辅助信息!G:G=G1386)</f>
        <v>#VALUE!</v>
      </c>
    </row>
    <row r="1387" spans="1:10">
      <c r="A1387" s="2" t="str">
        <f>'[1]2025年已发货'!A:A</f>
        <v>达钢</v>
      </c>
      <c r="B1387" s="2" t="str">
        <f>'[1]2025年已发货'!B:B</f>
        <v>螺纹钢</v>
      </c>
      <c r="C1387" s="2" t="str">
        <f>'[1]2025年已发货'!C:C</f>
        <v>HRB400E Φ12 9m</v>
      </c>
      <c r="D1387" s="2" t="str">
        <f>'[1]2025年已发货'!D:D</f>
        <v>吨</v>
      </c>
      <c r="E1387" s="2">
        <f>'[1]2025年已发货'!E:E</f>
        <v>9</v>
      </c>
      <c r="F1387" s="4">
        <f>'[1]2025年已发货'!F:F</f>
        <v>45736</v>
      </c>
      <c r="G1387" s="2" t="str">
        <f>'[1]2025年已发货'!G:G</f>
        <v>（商投建工达州中医药科技园-2工区-2号桥）达州市通川区达州中医药职业学院犀牛大道北段</v>
      </c>
      <c r="H1387" s="2" t="str">
        <f>'[1]2025年已发货'!H:H</f>
        <v>李波</v>
      </c>
      <c r="I1387" s="2">
        <f>'[1]2025年已发货'!I:I</f>
        <v>18381899787</v>
      </c>
      <c r="J1387" s="2" t="str">
        <f>_xlfn._xlws.FILTER(辅助信息!D:D,辅助信息!G:G=G1387)</f>
        <v>商投建工达州中医药科技园</v>
      </c>
    </row>
    <row r="1388" spans="1:10">
      <c r="A1388" s="2" t="str">
        <f>'[1]2025年已发货'!A:A</f>
        <v>达钢</v>
      </c>
      <c r="B1388" s="2" t="str">
        <f>'[1]2025年已发货'!B:B</f>
        <v>螺纹钢</v>
      </c>
      <c r="C1388" s="2" t="str">
        <f>'[1]2025年已发货'!C:C</f>
        <v>HRB400E Φ16 9m</v>
      </c>
      <c r="D1388" s="2" t="str">
        <f>'[1]2025年已发货'!D:D</f>
        <v>吨</v>
      </c>
      <c r="E1388" s="2">
        <f>'[1]2025年已发货'!E:E</f>
        <v>93</v>
      </c>
      <c r="F1388" s="4">
        <f>'[1]2025年已发货'!F:F</f>
        <v>45736</v>
      </c>
      <c r="G1388" s="2" t="str">
        <f>'[1]2025年已发货'!G:G</f>
        <v>（商投建工达州中医药科技园-2工区-2号桥）达州市通川区达州中医药职业学院犀牛大道北段</v>
      </c>
      <c r="H1388" s="2" t="str">
        <f>'[1]2025年已发货'!H:H</f>
        <v>李波</v>
      </c>
      <c r="I1388" s="2">
        <f>'[1]2025年已发货'!I:I</f>
        <v>18381899787</v>
      </c>
      <c r="J1388" s="2" t="str">
        <f>_xlfn._xlws.FILTER(辅助信息!D:D,辅助信息!G:G=G1388)</f>
        <v>商投建工达州中医药科技园</v>
      </c>
    </row>
    <row r="1389" spans="1:10">
      <c r="A1389" s="2" t="str">
        <f>'[1]2025年已发货'!A:A</f>
        <v>达钢</v>
      </c>
      <c r="B1389" s="2" t="str">
        <f>'[1]2025年已发货'!B:B</f>
        <v>螺纹钢</v>
      </c>
      <c r="C1389" s="2" t="str">
        <f>'[1]2025年已发货'!C:C</f>
        <v>HRB400E Φ25 9m</v>
      </c>
      <c r="D1389" s="2" t="str">
        <f>'[1]2025年已发货'!D:D</f>
        <v>吨</v>
      </c>
      <c r="E1389" s="2">
        <f>'[1]2025年已发货'!E:E</f>
        <v>12</v>
      </c>
      <c r="F1389" s="4">
        <f>'[1]2025年已发货'!F:F</f>
        <v>45736</v>
      </c>
      <c r="G1389" s="2" t="str">
        <f>'[1]2025年已发货'!G:G</f>
        <v>（商投建工达州中医药科技园-2工区-2号桥）达州市通川区达州中医药职业学院犀牛大道北段</v>
      </c>
      <c r="H1389" s="2" t="str">
        <f>'[1]2025年已发货'!H:H</f>
        <v>李波</v>
      </c>
      <c r="I1389" s="2">
        <f>'[1]2025年已发货'!I:I</f>
        <v>18381899787</v>
      </c>
      <c r="J1389" s="2" t="str">
        <f>_xlfn._xlws.FILTER(辅助信息!D:D,辅助信息!G:G=G1389)</f>
        <v>商投建工达州中医药科技园</v>
      </c>
    </row>
    <row r="1390" spans="1:10">
      <c r="A1390" s="2" t="str">
        <f>'[1]2025年已发货'!A:A</f>
        <v>达钢</v>
      </c>
      <c r="B1390" s="2" t="str">
        <f>'[1]2025年已发货'!B:B</f>
        <v>盘螺</v>
      </c>
      <c r="C1390" s="2" t="str">
        <f>'[1]2025年已发货'!C:C</f>
        <v>HRB400E Φ10</v>
      </c>
      <c r="D1390" s="2" t="str">
        <f>'[1]2025年已发货'!D:D</f>
        <v>吨</v>
      </c>
      <c r="E1390" s="2">
        <f>'[1]2025年已发货'!E:E</f>
        <v>10</v>
      </c>
      <c r="F1390" s="4">
        <f>'[1]2025年已发货'!F:F</f>
        <v>45736</v>
      </c>
      <c r="G1390" s="2" t="str">
        <f>'[1]2025年已发货'!G:G</f>
        <v>（商投建工达州中医药科技园-2工区-景观桥）达州市通川区达州中医药职业学院犀牛大道北段</v>
      </c>
      <c r="H1390" s="2" t="str">
        <f>'[1]2025年已发货'!H:H</f>
        <v>李波</v>
      </c>
      <c r="I1390" s="2">
        <f>'[1]2025年已发货'!I:I</f>
        <v>18381899787</v>
      </c>
      <c r="J1390" s="2" t="str">
        <f>_xlfn._xlws.FILTER(辅助信息!D:D,辅助信息!G:G=G1390)</f>
        <v>商投建工达州中医药科技园</v>
      </c>
    </row>
    <row r="1391" spans="1:10">
      <c r="A1391" s="2" t="str">
        <f>'[1]2025年已发货'!A:A</f>
        <v>达钢</v>
      </c>
      <c r="B1391" s="2" t="str">
        <f>'[1]2025年已发货'!B:B</f>
        <v>螺纹钢</v>
      </c>
      <c r="C1391" s="2" t="str">
        <f>'[1]2025年已发货'!C:C</f>
        <v>HRB400E Φ12 9m</v>
      </c>
      <c r="D1391" s="2" t="str">
        <f>'[1]2025年已发货'!D:D</f>
        <v>吨</v>
      </c>
      <c r="E1391" s="2">
        <f>'[1]2025年已发货'!E:E</f>
        <v>27</v>
      </c>
      <c r="F1391" s="4">
        <f>'[1]2025年已发货'!F:F</f>
        <v>45736</v>
      </c>
      <c r="G1391" s="2" t="str">
        <f>'[1]2025年已发货'!G:G</f>
        <v>（商投建工达州中医药科技园-2工区-景观桥）达州市通川区达州中医药职业学院犀牛大道北段</v>
      </c>
      <c r="H1391" s="2" t="str">
        <f>'[1]2025年已发货'!H:H</f>
        <v>李波</v>
      </c>
      <c r="I1391" s="2">
        <f>'[1]2025年已发货'!I:I</f>
        <v>18381899787</v>
      </c>
      <c r="J1391" s="2" t="str">
        <f>_xlfn._xlws.FILTER(辅助信息!D:D,辅助信息!G:G=G1391)</f>
        <v>商投建工达州中医药科技园</v>
      </c>
    </row>
    <row r="1392" spans="1:10">
      <c r="A1392" s="2" t="str">
        <f>'[1]2025年已发货'!A:A</f>
        <v>达钢</v>
      </c>
      <c r="B1392" s="2" t="str">
        <f>'[1]2025年已发货'!B:B</f>
        <v>螺纹钢</v>
      </c>
      <c r="C1392" s="2" t="str">
        <f>'[1]2025年已发货'!C:C</f>
        <v>HRB400E Φ14 9m</v>
      </c>
      <c r="D1392" s="2" t="str">
        <f>'[1]2025年已发货'!D:D</f>
        <v>吨</v>
      </c>
      <c r="E1392" s="2">
        <f>'[1]2025年已发货'!E:E</f>
        <v>9</v>
      </c>
      <c r="F1392" s="4">
        <f>'[1]2025年已发货'!F:F</f>
        <v>45736</v>
      </c>
      <c r="G1392" s="2" t="str">
        <f>'[1]2025年已发货'!G:G</f>
        <v>（商投建工达州中医药科技园-2工区-景观桥）达州市通川区达州中医药职业学院犀牛大道北段</v>
      </c>
      <c r="H1392" s="2" t="str">
        <f>'[1]2025年已发货'!H:H</f>
        <v>李波</v>
      </c>
      <c r="I1392" s="2">
        <f>'[1]2025年已发货'!I:I</f>
        <v>18381899787</v>
      </c>
      <c r="J1392" s="2" t="str">
        <f>_xlfn._xlws.FILTER(辅助信息!D:D,辅助信息!G:G=G1392)</f>
        <v>商投建工达州中医药科技园</v>
      </c>
    </row>
    <row r="1393" spans="1:10">
      <c r="A1393" s="2" t="str">
        <f>'[1]2025年已发货'!A:A</f>
        <v>达钢</v>
      </c>
      <c r="B1393" s="2" t="str">
        <f>'[1]2025年已发货'!B:B</f>
        <v>螺纹钢</v>
      </c>
      <c r="C1393" s="2" t="str">
        <f>'[1]2025年已发货'!C:C</f>
        <v>HRB400E Φ16 9m</v>
      </c>
      <c r="D1393" s="2" t="str">
        <f>'[1]2025年已发货'!D:D</f>
        <v>吨</v>
      </c>
      <c r="E1393" s="2">
        <f>'[1]2025年已发货'!E:E</f>
        <v>3</v>
      </c>
      <c r="F1393" s="4">
        <f>'[1]2025年已发货'!F:F</f>
        <v>45736</v>
      </c>
      <c r="G1393" s="2" t="str">
        <f>'[1]2025年已发货'!G:G</f>
        <v>（商投建工达州中医药科技园-2工区-景观桥）达州市通川区达州中医药职业学院犀牛大道北段</v>
      </c>
      <c r="H1393" s="2" t="str">
        <f>'[1]2025年已发货'!H:H</f>
        <v>李波</v>
      </c>
      <c r="I1393" s="2">
        <f>'[1]2025年已发货'!I:I</f>
        <v>18381899787</v>
      </c>
      <c r="J1393" s="2" t="str">
        <f>_xlfn._xlws.FILTER(辅助信息!D:D,辅助信息!G:G=G1393)</f>
        <v>商投建工达州中医药科技园</v>
      </c>
    </row>
    <row r="1394" spans="1:10">
      <c r="A1394" s="2" t="str">
        <f>'[1]2025年已发货'!A:A</f>
        <v>达钢</v>
      </c>
      <c r="B1394" s="2" t="str">
        <f>'[1]2025年已发货'!B:B</f>
        <v>盘螺</v>
      </c>
      <c r="C1394" s="2" t="str">
        <f>'[1]2025年已发货'!C:C</f>
        <v>HRB400E Φ6</v>
      </c>
      <c r="D1394" s="2" t="str">
        <f>'[1]2025年已发货'!D:D</f>
        <v>吨</v>
      </c>
      <c r="E1394" s="2">
        <f>'[1]2025年已发货'!E:E</f>
        <v>10</v>
      </c>
      <c r="F1394" s="4">
        <f>'[1]2025年已发货'!F:F</f>
        <v>45736</v>
      </c>
      <c r="G1394" s="2" t="str">
        <f>'[1]2025年已发货'!G:G</f>
        <v>(五冶钢构医学科学产业园建设项目房建三部-一标（7-2）)四川省南充市顺庆区搬罾街道学府大道二段</v>
      </c>
      <c r="H1394" s="2" t="str">
        <f>'[1]2025年已发货'!H:H</f>
        <v>郑林</v>
      </c>
      <c r="I1394" s="2">
        <f>'[1]2025年已发货'!I:I</f>
        <v>18349955455</v>
      </c>
      <c r="J1394" s="2" t="str">
        <f>_xlfn._xlws.FILTER(辅助信息!D:D,辅助信息!G:G=G1394)</f>
        <v>五冶钢构南充医学科学产业园建设项目</v>
      </c>
    </row>
    <row r="1395" spans="1:10">
      <c r="A1395" s="2" t="str">
        <f>'[1]2025年已发货'!A:A</f>
        <v>达钢</v>
      </c>
      <c r="B1395" s="2" t="str">
        <f>'[1]2025年已发货'!B:B</f>
        <v>盘螺</v>
      </c>
      <c r="C1395" s="2" t="str">
        <f>'[1]2025年已发货'!C:C</f>
        <v>HRB400E Φ12</v>
      </c>
      <c r="D1395" s="2" t="str">
        <f>'[1]2025年已发货'!D:D</f>
        <v>吨</v>
      </c>
      <c r="E1395" s="2">
        <f>'[1]2025年已发货'!E:E</f>
        <v>10</v>
      </c>
      <c r="F1395" s="4">
        <f>'[1]2025年已发货'!F:F</f>
        <v>45736</v>
      </c>
      <c r="G1395" s="2" t="str">
        <f>'[1]2025年已发货'!G:G</f>
        <v>(五冶钢构医学科学产业园建设项目房建三部-一标（7-2）)四川省南充市顺庆区搬罾街道学府大道二段</v>
      </c>
      <c r="H1395" s="2" t="str">
        <f>'[1]2025年已发货'!H:H</f>
        <v>郑林</v>
      </c>
      <c r="I1395" s="2">
        <f>'[1]2025年已发货'!I:I</f>
        <v>18349955455</v>
      </c>
      <c r="J1395" s="2" t="str">
        <f>_xlfn._xlws.FILTER(辅助信息!D:D,辅助信息!G:G=G1395)</f>
        <v>五冶钢构南充医学科学产业园建设项目</v>
      </c>
    </row>
    <row r="1396" spans="1:10">
      <c r="A1396" s="2" t="str">
        <f>'[1]2025年已发货'!A:A</f>
        <v>达钢</v>
      </c>
      <c r="B1396" s="2" t="str">
        <f>'[1]2025年已发货'!B:B</f>
        <v>盘螺</v>
      </c>
      <c r="C1396" s="2" t="str">
        <f>'[1]2025年已发货'!C:C</f>
        <v>HRB400E Φ6</v>
      </c>
      <c r="D1396" s="2" t="str">
        <f>'[1]2025年已发货'!D:D</f>
        <v>吨</v>
      </c>
      <c r="E1396" s="2">
        <f>'[1]2025年已发货'!E:E</f>
        <v>20</v>
      </c>
      <c r="F1396" s="4">
        <f>'[1]2025年已发货'!F:F</f>
        <v>45736</v>
      </c>
      <c r="G1396" s="2" t="str">
        <f>'[1]2025年已发货'!G:G</f>
        <v>(五冶钢构医学科学产业园建设项目房建三部-一标（7-1）)四川省南充市顺庆区搬罾街道学府大道二段</v>
      </c>
      <c r="H1396" s="2" t="str">
        <f>'[1]2025年已发货'!H:H</f>
        <v>郑林</v>
      </c>
      <c r="I1396" s="2">
        <f>'[1]2025年已发货'!I:I</f>
        <v>18349955455</v>
      </c>
      <c r="J1396" s="2" t="str">
        <f>_xlfn._xlws.FILTER(辅助信息!D:D,辅助信息!G:G=G1396)</f>
        <v>五冶钢构南充医学科学产业园建设项目</v>
      </c>
    </row>
    <row r="1397" spans="1:10">
      <c r="A1397" s="2" t="str">
        <f>'[1]2025年已发货'!A:A</f>
        <v>达钢</v>
      </c>
      <c r="B1397" s="2" t="str">
        <f>'[1]2025年已发货'!B:B</f>
        <v>盘螺</v>
      </c>
      <c r="C1397" s="2" t="str">
        <f>'[1]2025年已发货'!C:C</f>
        <v>HRB400E Φ8</v>
      </c>
      <c r="D1397" s="2" t="str">
        <f>'[1]2025年已发货'!D:D</f>
        <v>吨</v>
      </c>
      <c r="E1397" s="2">
        <f>'[1]2025年已发货'!E:E</f>
        <v>12.5</v>
      </c>
      <c r="F1397" s="4">
        <f>'[1]2025年已发货'!F:F</f>
        <v>45736</v>
      </c>
      <c r="G1397" s="2" t="str">
        <f>'[1]2025年已发货'!G:G</f>
        <v>(五冶钢构医学科学产业园建设项目房建三部-一标（7-1）)四川省南充市顺庆区搬罾街道学府大道二段</v>
      </c>
      <c r="H1397" s="2" t="str">
        <f>'[1]2025年已发货'!H:H</f>
        <v>郑林</v>
      </c>
      <c r="I1397" s="2">
        <f>'[1]2025年已发货'!I:I</f>
        <v>18349955455</v>
      </c>
      <c r="J1397" s="2" t="str">
        <f>_xlfn._xlws.FILTER(辅助信息!D:D,辅助信息!G:G=G1397)</f>
        <v>五冶钢构南充医学科学产业园建设项目</v>
      </c>
    </row>
    <row r="1398" spans="1:10">
      <c r="A1398" s="2" t="str">
        <f>'[1]2025年已发货'!A:A</f>
        <v>达钢</v>
      </c>
      <c r="B1398" s="2" t="str">
        <f>'[1]2025年已发货'!B:B</f>
        <v>盘螺</v>
      </c>
      <c r="C1398" s="2" t="str">
        <f>'[1]2025年已发货'!C:C</f>
        <v>HRB400E Φ10</v>
      </c>
      <c r="D1398" s="2" t="str">
        <f>'[1]2025年已发货'!D:D</f>
        <v>吨</v>
      </c>
      <c r="E1398" s="2">
        <f>'[1]2025年已发货'!E:E</f>
        <v>15</v>
      </c>
      <c r="F1398" s="4">
        <f>'[1]2025年已发货'!F:F</f>
        <v>45736</v>
      </c>
      <c r="G1398" s="2" t="str">
        <f>'[1]2025年已发货'!G:G</f>
        <v>(五冶钢构医学科学产业园建设项目房建三部-一标（7-1）)四川省南充市顺庆区搬罾街道学府大道二段</v>
      </c>
      <c r="H1398" s="2" t="str">
        <f>'[1]2025年已发货'!H:H</f>
        <v>郑林</v>
      </c>
      <c r="I1398" s="2">
        <f>'[1]2025年已发货'!I:I</f>
        <v>18349955455</v>
      </c>
      <c r="J1398" s="2" t="str">
        <f>_xlfn._xlws.FILTER(辅助信息!D:D,辅助信息!G:G=G1398)</f>
        <v>五冶钢构南充医学科学产业园建设项目</v>
      </c>
    </row>
    <row r="1399" spans="1:10">
      <c r="A1399" s="2" t="str">
        <f>'[1]2025年已发货'!A:A</f>
        <v>德胜</v>
      </c>
      <c r="B1399" s="2" t="str">
        <f>'[1]2025年已发货'!B:B</f>
        <v>螺纹钢</v>
      </c>
      <c r="C1399" s="2" t="str">
        <f>'[1]2025年已发货'!C:C</f>
        <v>HRB400E Φ28 9m</v>
      </c>
      <c r="D1399" s="2" t="str">
        <f>'[1]2025年已发货'!D:D</f>
        <v>吨</v>
      </c>
      <c r="E1399" s="2">
        <f>'[1]2025年已发货'!E:E</f>
        <v>10</v>
      </c>
      <c r="F1399" s="4">
        <f>'[1]2025年已发货'!F:F</f>
        <v>45736</v>
      </c>
      <c r="G1399" s="2" t="str">
        <f>'[1]2025年已发货'!G:G</f>
        <v>（中铁北京局-资乐高速6标）四川省乐山市市中区土主镇资乐高速TJ6标项目试验室</v>
      </c>
      <c r="H1399" s="2" t="str">
        <f>'[1]2025年已发货'!H:H</f>
        <v>刘岩</v>
      </c>
      <c r="I1399" s="2">
        <f>'[1]2025年已发货'!I:I</f>
        <v>18543566469</v>
      </c>
      <c r="J1399" s="2" vm="1" t="e">
        <f>_xlfn._xlws.FILTER(辅助信息!D:D,辅助信息!G:G=G1399)</f>
        <v>#VALUE!</v>
      </c>
    </row>
    <row r="1400" spans="1:10">
      <c r="A1400" s="2" t="str">
        <f>'[1]2025年已发货'!A:A</f>
        <v>德胜</v>
      </c>
      <c r="B1400" s="2" t="str">
        <f>'[1]2025年已发货'!B:B</f>
        <v>螺纹钢</v>
      </c>
      <c r="C1400" s="2" t="str">
        <f>'[1]2025年已发货'!C:C</f>
        <v>HRB400E Φ25 9m</v>
      </c>
      <c r="D1400" s="2" t="str">
        <f>'[1]2025年已发货'!D:D</f>
        <v>吨</v>
      </c>
      <c r="E1400" s="2">
        <f>'[1]2025年已发货'!E:E</f>
        <v>22</v>
      </c>
      <c r="F1400" s="4">
        <f>'[1]2025年已发货'!F:F</f>
        <v>45736</v>
      </c>
      <c r="G1400" s="2" t="str">
        <f>'[1]2025年已发货'!G:G</f>
        <v>（中铁北京局-资乐高速6标）四川省乐山市市中区土主镇资乐高速TJ6标项目试验室</v>
      </c>
      <c r="H1400" s="2" t="str">
        <f>'[1]2025年已发货'!H:H</f>
        <v>刘岩</v>
      </c>
      <c r="I1400" s="2">
        <f>'[1]2025年已发货'!I:I</f>
        <v>18543566469</v>
      </c>
      <c r="J1400" s="2" vm="1" t="e">
        <f>_xlfn._xlws.FILTER(辅助信息!D:D,辅助信息!G:G=G1400)</f>
        <v>#VALUE!</v>
      </c>
    </row>
    <row r="1401" spans="1:10">
      <c r="A1401" s="2" t="str">
        <f>'[1]2025年已发货'!A:A</f>
        <v>德胜</v>
      </c>
      <c r="B1401" s="2" t="str">
        <f>'[1]2025年已发货'!B:B</f>
        <v>螺纹钢</v>
      </c>
      <c r="C1401" s="2" t="str">
        <f>'[1]2025年已发货'!C:C</f>
        <v>HRB400E Φ16 9m</v>
      </c>
      <c r="D1401" s="2" t="str">
        <f>'[1]2025年已发货'!D:D</f>
        <v>吨</v>
      </c>
      <c r="E1401" s="2">
        <f>'[1]2025年已发货'!E:E</f>
        <v>25</v>
      </c>
      <c r="F1401" s="4">
        <f>'[1]2025年已发货'!F:F</f>
        <v>45736</v>
      </c>
      <c r="G1401" s="2" t="str">
        <f>'[1]2025年已发货'!G:G</f>
        <v>（中铁北京局-资乐高速6标）四川省乐山市市中区土主镇资乐高速TJ6标项目试验室</v>
      </c>
      <c r="H1401" s="2" t="str">
        <f>'[1]2025年已发货'!H:H</f>
        <v>刘岩</v>
      </c>
      <c r="I1401" s="2">
        <f>'[1]2025年已发货'!I:I</f>
        <v>18543566469</v>
      </c>
      <c r="J1401" s="2" vm="1" t="e">
        <f>_xlfn._xlws.FILTER(辅助信息!D:D,辅助信息!G:G=G1401)</f>
        <v>#VALUE!</v>
      </c>
    </row>
    <row r="1402" spans="1:10">
      <c r="A1402" s="2" t="str">
        <f>'[1]2025年已发货'!A:A</f>
        <v>德胜</v>
      </c>
      <c r="B1402" s="2" t="str">
        <f>'[1]2025年已发货'!B:B</f>
        <v>螺纹钢</v>
      </c>
      <c r="C1402" s="2" t="str">
        <f>'[1]2025年已发货'!C:C</f>
        <v>HRB400E Φ12 9m</v>
      </c>
      <c r="D1402" s="2" t="str">
        <f>'[1]2025年已发货'!D:D</f>
        <v>吨</v>
      </c>
      <c r="E1402" s="2">
        <f>'[1]2025年已发货'!E:E</f>
        <v>83</v>
      </c>
      <c r="F1402" s="4">
        <f>'[1]2025年已发货'!F:F</f>
        <v>45736</v>
      </c>
      <c r="G1402" s="2" t="str">
        <f>'[1]2025年已发货'!G:G</f>
        <v>（中铁北京局-资乐高速6标）四川省乐山市市中区土主镇资乐高速TJ6标项目试验室</v>
      </c>
      <c r="H1402" s="2" t="str">
        <f>'[1]2025年已发货'!H:H</f>
        <v>刘岩</v>
      </c>
      <c r="I1402" s="2">
        <f>'[1]2025年已发货'!I:I</f>
        <v>18543566469</v>
      </c>
      <c r="J1402" s="2" vm="1" t="e">
        <f>_xlfn._xlws.FILTER(辅助信息!D:D,辅助信息!G:G=G1402)</f>
        <v>#VALUE!</v>
      </c>
    </row>
    <row r="1403" spans="1:10">
      <c r="A1403" s="2" t="str">
        <f>'[1]2025年已发货'!A:A</f>
        <v>润耀</v>
      </c>
      <c r="B1403" s="2" t="str">
        <f>'[1]2025年已发货'!B:B</f>
        <v>螺纹钢</v>
      </c>
      <c r="C1403" s="2" t="str">
        <f>'[1]2025年已发货'!C:C</f>
        <v>HRB400EΦ28*9m</v>
      </c>
      <c r="D1403" s="2" t="str">
        <f>'[1]2025年已发货'!D:D</f>
        <v>吨</v>
      </c>
      <c r="E1403" s="2">
        <f>'[1]2025年已发货'!E:E</f>
        <v>35</v>
      </c>
      <c r="F1403" s="4">
        <f>'[1]2025年已发货'!F:F</f>
        <v>45736</v>
      </c>
      <c r="G1403" s="2" t="str">
        <f>'[1]2025年已发货'!G:G</f>
        <v>（中核二二-绵阳）四川省绵阳市平武县响岩镇甲方项目指定地点(X1子项)</v>
      </c>
      <c r="H1403" s="2" t="str">
        <f>'[1]2025年已发货'!H:H</f>
        <v>王明胜</v>
      </c>
      <c r="I1403" s="2" t="str">
        <f>'[1]2025年已发货'!I:I</f>
        <v>15528301097</v>
      </c>
      <c r="J1403" s="2" vm="1" t="e">
        <f>_xlfn._xlws.FILTER(辅助信息!D:D,辅助信息!G:G=G1403)</f>
        <v>#VALUE!</v>
      </c>
    </row>
    <row r="1404" spans="1:10">
      <c r="A1404" s="2" t="str">
        <f>'[1]2025年已发货'!A:A</f>
        <v>陕钢</v>
      </c>
      <c r="B1404" s="2" t="str">
        <f>'[1]2025年已发货'!B:B</f>
        <v>盘螺</v>
      </c>
      <c r="C1404" s="2" t="str">
        <f>'[1]2025年已发货'!C:C</f>
        <v>HRB400EΦ 6mm</v>
      </c>
      <c r="D1404" s="2" t="str">
        <f>'[1]2025年已发货'!D:D</f>
        <v>吨</v>
      </c>
      <c r="E1404" s="2">
        <f>'[1]2025年已发货'!E:E</f>
        <v>6</v>
      </c>
      <c r="F1404" s="4">
        <f>'[1]2025年已发货'!F:F</f>
        <v>45736</v>
      </c>
      <c r="G1404" s="2" t="str">
        <f>'[1]2025年已发货'!G:G</f>
        <v>（中核二二绵阳项目）四川省绵阳市平武县响岩镇甲方项目指定地点(X3子项)</v>
      </c>
      <c r="H1404" s="2" t="str">
        <f>'[1]2025年已发货'!H:H</f>
        <v>王明胜</v>
      </c>
      <c r="I1404" s="2" t="str">
        <f>'[1]2025年已发货'!I:I</f>
        <v>15528301097</v>
      </c>
      <c r="J1404" s="2" vm="1" t="e">
        <f>_xlfn._xlws.FILTER(辅助信息!D:D,辅助信息!G:G=G1404)</f>
        <v>#VALUE!</v>
      </c>
    </row>
    <row r="1405" spans="1:10">
      <c r="A1405" s="2" t="str">
        <f>'[1]2025年已发货'!A:A</f>
        <v>陕钢</v>
      </c>
      <c r="B1405" s="2" t="str">
        <f>'[1]2025年已发货'!B:B</f>
        <v>盘螺</v>
      </c>
      <c r="C1405" s="2" t="str">
        <f>'[1]2025年已发货'!C:C</f>
        <v>HRB400EΦ 10mm</v>
      </c>
      <c r="D1405" s="2" t="str">
        <f>'[1]2025年已发货'!D:D</f>
        <v>吨</v>
      </c>
      <c r="E1405" s="2">
        <f>'[1]2025年已发货'!E:E</f>
        <v>30</v>
      </c>
      <c r="F1405" s="4">
        <f>'[1]2025年已发货'!F:F</f>
        <v>45736</v>
      </c>
      <c r="G1405" s="2" t="str">
        <f>'[1]2025年已发货'!G:G</f>
        <v>（中核二二绵阳项目）四川省绵阳市平武县响岩镇甲方项目指定地点(X3子项)</v>
      </c>
      <c r="H1405" s="2" t="str">
        <f>'[1]2025年已发货'!H:H</f>
        <v>王明胜</v>
      </c>
      <c r="I1405" s="2" t="str">
        <f>'[1]2025年已发货'!I:I</f>
        <v>15528301097</v>
      </c>
      <c r="J1405" s="2" vm="1" t="e">
        <f>_xlfn._xlws.FILTER(辅助信息!D:D,辅助信息!G:G=G1405)</f>
        <v>#VALUE!</v>
      </c>
    </row>
    <row r="1406" spans="1:10">
      <c r="A1406" s="2" t="str">
        <f>'[1]2025年已发货'!A:A</f>
        <v>德胜</v>
      </c>
      <c r="B1406" s="2" t="str">
        <f>'[1]2025年已发货'!B:B</f>
        <v>螺纹钢</v>
      </c>
      <c r="C1406" s="2" t="str">
        <f>'[1]2025年已发货'!C:C</f>
        <v>HRB400E Φ12 9m</v>
      </c>
      <c r="D1406" s="2" t="str">
        <f>'[1]2025年已发货'!D:D</f>
        <v>吨</v>
      </c>
      <c r="E1406" s="2">
        <f>'[1]2025年已发货'!E:E</f>
        <v>34.652</v>
      </c>
      <c r="F1406" s="4">
        <f>'[1]2025年已发货'!F:F</f>
        <v>45736</v>
      </c>
      <c r="G1406" s="2" t="str">
        <f>'[1]2025年已发货'!G:G</f>
        <v>（北京工程局乐山机场项目）乐山市五通桥区冠英镇</v>
      </c>
      <c r="H1406" s="2" t="str">
        <f>'[1]2025年已发货'!H:H</f>
        <v>王治</v>
      </c>
      <c r="I1406" s="2">
        <f>'[1]2025年已发货'!I:I</f>
        <v>18811564698</v>
      </c>
      <c r="J1406" s="2" vm="1" t="e">
        <f>_xlfn._xlws.FILTER(辅助信息!D:D,辅助信息!G:G=G1406)</f>
        <v>#VALUE!</v>
      </c>
    </row>
    <row r="1407" spans="1:10">
      <c r="A1407" s="2" t="str">
        <f>'[1]2025年已发货'!A:A</f>
        <v>德胜</v>
      </c>
      <c r="B1407" s="2" t="str">
        <f>'[1]2025年已发货'!B:B</f>
        <v>螺纹钢</v>
      </c>
      <c r="C1407" s="2" t="str">
        <f>'[1]2025年已发货'!C:C</f>
        <v>HRB400E Φ25 9m</v>
      </c>
      <c r="D1407" s="2" t="str">
        <f>'[1]2025年已发货'!D:D</f>
        <v>吨</v>
      </c>
      <c r="E1407" s="2">
        <f>'[1]2025年已发货'!E:E</f>
        <v>3.203</v>
      </c>
      <c r="F1407" s="4">
        <f>'[1]2025年已发货'!F:F</f>
        <v>45736</v>
      </c>
      <c r="G1407" s="2" t="str">
        <f>'[1]2025年已发货'!G:G</f>
        <v>（北京工程局乐山机场项目）乐山市五通桥区冠英镇</v>
      </c>
      <c r="H1407" s="2" t="str">
        <f>'[1]2025年已发货'!H:H</f>
        <v>王治</v>
      </c>
      <c r="I1407" s="2">
        <f>'[1]2025年已发货'!I:I</f>
        <v>18811564698</v>
      </c>
      <c r="J1407" s="2" vm="1" t="e">
        <f>_xlfn._xlws.FILTER(辅助信息!D:D,辅助信息!G:G=G1407)</f>
        <v>#VALUE!</v>
      </c>
    </row>
    <row r="1408" spans="1:10">
      <c r="A1408" s="2" t="str">
        <f>'[1]2025年已发货'!A:A</f>
        <v>德胜</v>
      </c>
      <c r="B1408" s="2" t="str">
        <f>'[1]2025年已发货'!B:B</f>
        <v>螺纹钢</v>
      </c>
      <c r="C1408" s="2" t="str">
        <f>'[1]2025年已发货'!C:C</f>
        <v>HRB400E Φ25 9m</v>
      </c>
      <c r="D1408" s="2" t="str">
        <f>'[1]2025年已发货'!D:D</f>
        <v>吨</v>
      </c>
      <c r="E1408" s="2">
        <f>'[1]2025年已发货'!E:E</f>
        <v>32</v>
      </c>
      <c r="F1408" s="4">
        <f>'[1]2025年已发货'!F:F</f>
        <v>45736</v>
      </c>
      <c r="G1408" s="2" t="str">
        <f>'[1]2025年已发货'!G:G</f>
        <v>（北京工程局乐山机场项目）乐山市五通桥区冠英镇</v>
      </c>
      <c r="H1408" s="2" t="str">
        <f>'[1]2025年已发货'!H:H</f>
        <v>王治</v>
      </c>
      <c r="I1408" s="2">
        <f>'[1]2025年已发货'!I:I</f>
        <v>18811564698</v>
      </c>
      <c r="J1408" s="2" vm="1" t="e">
        <f>_xlfn._xlws.FILTER(辅助信息!D:D,辅助信息!G:G=G1408)</f>
        <v>#VALUE!</v>
      </c>
    </row>
    <row r="1409" spans="1:10">
      <c r="A1409" s="2" t="str">
        <f>'[1]2025年已发货'!A:A</f>
        <v>润耀</v>
      </c>
      <c r="B1409" s="2" t="str">
        <f>'[1]2025年已发货'!B:B</f>
        <v>盘螺</v>
      </c>
      <c r="C1409" s="2" t="str">
        <f>'[1]2025年已发货'!C:C</f>
        <v>HRB400E Φ10</v>
      </c>
      <c r="D1409" s="2" t="str">
        <f>'[1]2025年已发货'!D:D</f>
        <v>吨</v>
      </c>
      <c r="E1409" s="2">
        <f>'[1]2025年已发货'!E:E</f>
        <v>34.97</v>
      </c>
      <c r="F1409" s="4">
        <f>'[1]2025年已发货'!F:F</f>
        <v>45736</v>
      </c>
      <c r="G1409" s="2" t="str">
        <f>'[1]2025年已发货'!G:G</f>
        <v>（北京工程局乐山机场项目）乐山市五通桥区冠英镇</v>
      </c>
      <c r="H1409" s="2" t="str">
        <f>'[1]2025年已发货'!H:H</f>
        <v>王治</v>
      </c>
      <c r="I1409" s="2">
        <f>'[1]2025年已发货'!I:I</f>
        <v>18811564698</v>
      </c>
      <c r="J1409" s="2" vm="1" t="e">
        <f>_xlfn._xlws.FILTER(辅助信息!D:D,辅助信息!G:G=G1409)</f>
        <v>#VALUE!</v>
      </c>
    </row>
    <row r="1410" spans="1:10">
      <c r="A1410" s="2" t="str">
        <f>'[1]2025年已发货'!A:A</f>
        <v>达钢</v>
      </c>
      <c r="B1410" s="2" t="str">
        <f>'[1]2025年已发货'!B:B</f>
        <v>螺纹钢</v>
      </c>
      <c r="C1410" s="2" t="str">
        <f>'[1]2025年已发货'!C:C</f>
        <v>HRB400E Φ12 9m</v>
      </c>
      <c r="D1410" s="2" t="str">
        <f>'[1]2025年已发货'!D:D</f>
        <v>吨</v>
      </c>
      <c r="E1410" s="2">
        <f>'[1]2025年已发货'!E:E</f>
        <v>18</v>
      </c>
      <c r="F1410" s="4">
        <f>'[1]2025年已发货'!F:F</f>
        <v>45737</v>
      </c>
      <c r="G1410" s="2" t="str">
        <f>'[1]2025年已发货'!G:G</f>
        <v>（五冶达州国道542项目-一工区路基一工段）四川省达州市达川区石梯火车站盖板加工点</v>
      </c>
      <c r="H1410" s="2" t="str">
        <f>'[1]2025年已发货'!H:H</f>
        <v>郑松</v>
      </c>
      <c r="I1410" s="2">
        <f>'[1]2025年已发货'!I:I</f>
        <v>13527304849</v>
      </c>
      <c r="J1410" s="2" vm="1" t="e">
        <f>_xlfn._xlws.FILTER(辅助信息!D:D,辅助信息!G:G=G1410)</f>
        <v>#VALUE!</v>
      </c>
    </row>
    <row r="1411" spans="1:10">
      <c r="A1411" s="2" t="str">
        <f>'[1]2025年已发货'!A:A</f>
        <v>达钢</v>
      </c>
      <c r="B1411" s="2" t="str">
        <f>'[1]2025年已发货'!B:B</f>
        <v>螺纹钢</v>
      </c>
      <c r="C1411" s="2" t="str">
        <f>'[1]2025年已发货'!C:C</f>
        <v>HRB400E Φ16 9m</v>
      </c>
      <c r="D1411" s="2" t="str">
        <f>'[1]2025年已发货'!D:D</f>
        <v>吨</v>
      </c>
      <c r="E1411" s="2">
        <f>'[1]2025年已发货'!E:E</f>
        <v>27</v>
      </c>
      <c r="F1411" s="4">
        <f>'[1]2025年已发货'!F:F</f>
        <v>45737</v>
      </c>
      <c r="G1411" s="2" t="str">
        <f>'[1]2025年已发货'!G:G</f>
        <v>（五冶达州国道542项目-一工区路基一工段）四川省达州市达川区石梯火车站盖板加工点</v>
      </c>
      <c r="H1411" s="2" t="str">
        <f>'[1]2025年已发货'!H:H</f>
        <v>郑松</v>
      </c>
      <c r="I1411" s="2">
        <f>'[1]2025年已发货'!I:I</f>
        <v>13527304849</v>
      </c>
      <c r="J1411" s="2" vm="1" t="e">
        <f>_xlfn._xlws.FILTER(辅助信息!D:D,辅助信息!G:G=G1411)</f>
        <v>#VALUE!</v>
      </c>
    </row>
    <row r="1412" spans="1:10">
      <c r="A1412" s="2" t="str">
        <f>'[1]2025年已发货'!A:A</f>
        <v>达钢</v>
      </c>
      <c r="B1412" s="2" t="str">
        <f>'[1]2025年已发货'!B:B</f>
        <v>盘螺</v>
      </c>
      <c r="C1412" s="2" t="str">
        <f>'[1]2025年已发货'!C:C</f>
        <v>HRB400E Φ8</v>
      </c>
      <c r="D1412" s="2" t="str">
        <f>'[1]2025年已发货'!D:D</f>
        <v>吨</v>
      </c>
      <c r="E1412" s="2">
        <f>'[1]2025年已发货'!E:E</f>
        <v>5</v>
      </c>
      <c r="F1412" s="4">
        <f>'[1]2025年已发货'!F:F</f>
        <v>45737</v>
      </c>
      <c r="G1412" s="2" t="str">
        <f>'[1]2025年已发货'!G:G</f>
        <v>(五冶钢构医学科学产业园建设项目房建二部-排洪渠（五标）)四川省南充市顺庆区搬罾街道学府大道二段</v>
      </c>
      <c r="H1412" s="2" t="str">
        <f>'[1]2025年已发货'!H:H</f>
        <v>安南</v>
      </c>
      <c r="I1412" s="2">
        <f>'[1]2025年已发货'!I:I</f>
        <v>19950525030</v>
      </c>
      <c r="J1412" s="2" t="str">
        <f>_xlfn._xlws.FILTER(辅助信息!D:D,辅助信息!G:G=G1412)</f>
        <v>五冶钢构南充医学科学产业园建设项目</v>
      </c>
    </row>
    <row r="1413" spans="1:10">
      <c r="A1413" s="2" t="str">
        <f>'[1]2025年已发货'!A:A</f>
        <v>达钢</v>
      </c>
      <c r="B1413" s="2" t="str">
        <f>'[1]2025年已发货'!B:B</f>
        <v>螺纹钢</v>
      </c>
      <c r="C1413" s="2" t="str">
        <f>'[1]2025年已发货'!C:C</f>
        <v>HRB400E Φ12 9m</v>
      </c>
      <c r="D1413" s="2" t="str">
        <f>'[1]2025年已发货'!D:D</f>
        <v>吨</v>
      </c>
      <c r="E1413" s="2">
        <f>'[1]2025年已发货'!E:E</f>
        <v>9</v>
      </c>
      <c r="F1413" s="4">
        <f>'[1]2025年已发货'!F:F</f>
        <v>45737</v>
      </c>
      <c r="G1413" s="2" t="str">
        <f>'[1]2025年已发货'!G:G</f>
        <v>(五冶钢构医学科学产业园建设项目房建二部-排洪渠（五标）)四川省南充市顺庆区搬罾街道学府大道二段</v>
      </c>
      <c r="H1413" s="2" t="str">
        <f>'[1]2025年已发货'!H:H</f>
        <v>安南</v>
      </c>
      <c r="I1413" s="2">
        <f>'[1]2025年已发货'!I:I</f>
        <v>19950525030</v>
      </c>
      <c r="J1413" s="2" t="str">
        <f>_xlfn._xlws.FILTER(辅助信息!D:D,辅助信息!G:G=G1413)</f>
        <v>五冶钢构南充医学科学产业园建设项目</v>
      </c>
    </row>
    <row r="1414" spans="1:10">
      <c r="A1414" s="2" t="str">
        <f>'[1]2025年已发货'!A:A</f>
        <v>达钢</v>
      </c>
      <c r="B1414" s="2" t="str">
        <f>'[1]2025年已发货'!B:B</f>
        <v>螺纹钢</v>
      </c>
      <c r="C1414" s="2" t="str">
        <f>'[1]2025年已发货'!C:C</f>
        <v>HRB400E Φ16 9m</v>
      </c>
      <c r="D1414" s="2" t="str">
        <f>'[1]2025年已发货'!D:D</f>
        <v>吨</v>
      </c>
      <c r="E1414" s="2">
        <f>'[1]2025年已发货'!E:E</f>
        <v>70</v>
      </c>
      <c r="F1414" s="4">
        <f>'[1]2025年已发货'!F:F</f>
        <v>45737</v>
      </c>
      <c r="G1414" s="2" t="str">
        <f>'[1]2025年已发货'!G:G</f>
        <v>(五冶钢构医学科学产业园建设项目房建二部-排洪渠（五标）)四川省南充市顺庆区搬罾街道学府大道二段</v>
      </c>
      <c r="H1414" s="2" t="str">
        <f>'[1]2025年已发货'!H:H</f>
        <v>安南</v>
      </c>
      <c r="I1414" s="2">
        <f>'[1]2025年已发货'!I:I</f>
        <v>19950525030</v>
      </c>
      <c r="J1414" s="2" t="str">
        <f>_xlfn._xlws.FILTER(辅助信息!D:D,辅助信息!G:G=G1414)</f>
        <v>五冶钢构南充医学科学产业园建设项目</v>
      </c>
    </row>
    <row r="1415" spans="1:10">
      <c r="A1415" s="2" t="str">
        <f>'[1]2025年已发货'!A:A</f>
        <v>达钢</v>
      </c>
      <c r="B1415" s="2" t="str">
        <f>'[1]2025年已发货'!B:B</f>
        <v>螺纹钢</v>
      </c>
      <c r="C1415" s="2" t="str">
        <f>'[1]2025年已发货'!C:C</f>
        <v>HRB400E Φ25 9m</v>
      </c>
      <c r="D1415" s="2" t="str">
        <f>'[1]2025年已发货'!D:D</f>
        <v>吨</v>
      </c>
      <c r="E1415" s="2">
        <f>'[1]2025年已发货'!E:E</f>
        <v>91</v>
      </c>
      <c r="F1415" s="4">
        <f>'[1]2025年已发货'!F:F</f>
        <v>45737</v>
      </c>
      <c r="G1415" s="2" t="str">
        <f>'[1]2025年已发货'!G:G</f>
        <v>(五冶钢构医学科学产业园建设项目房建二部-排洪渠（五标）)四川省南充市顺庆区搬罾街道学府大道二段</v>
      </c>
      <c r="H1415" s="2" t="str">
        <f>'[1]2025年已发货'!H:H</f>
        <v>安南</v>
      </c>
      <c r="I1415" s="2">
        <f>'[1]2025年已发货'!I:I</f>
        <v>19950525030</v>
      </c>
      <c r="J1415" s="2" t="str">
        <f>_xlfn._xlws.FILTER(辅助信息!D:D,辅助信息!G:G=G1415)</f>
        <v>五冶钢构南充医学科学产业园建设项目</v>
      </c>
    </row>
    <row r="1416" spans="1:10">
      <c r="A1416" s="2" t="str">
        <f>'[1]2025年已发货'!A:A</f>
        <v>达钢</v>
      </c>
      <c r="B1416" s="2" t="str">
        <f>'[1]2025年已发货'!B:B</f>
        <v>盘螺</v>
      </c>
      <c r="C1416" s="2" t="str">
        <f>'[1]2025年已发货'!C:C</f>
        <v>HRB400E Φ6</v>
      </c>
      <c r="D1416" s="2" t="str">
        <f>'[1]2025年已发货'!D:D</f>
        <v>吨</v>
      </c>
      <c r="E1416" s="2">
        <f>'[1]2025年已发货'!E:E</f>
        <v>35</v>
      </c>
      <c r="F1416" s="4">
        <f>'[1]2025年已发货'!F:F</f>
        <v>45737</v>
      </c>
      <c r="G1416" s="2" t="str">
        <f>'[1]2025年已发货'!G:G</f>
        <v>(五冶钢构医学科学产业园建设项目房建二部-三标（1-5）)四川省南充市顺庆区搬罾街道学府大道二段</v>
      </c>
      <c r="H1416" s="2" t="str">
        <f>'[1]2025年已发货'!H:H</f>
        <v>安南</v>
      </c>
      <c r="I1416" s="2">
        <f>'[1]2025年已发货'!I:I</f>
        <v>19950525030</v>
      </c>
      <c r="J1416" s="2" t="str">
        <f>_xlfn._xlws.FILTER(辅助信息!D:D,辅助信息!G:G=G1416)</f>
        <v>五冶钢构南充医学科学产业园建设项目</v>
      </c>
    </row>
    <row r="1417" spans="1:10">
      <c r="A1417" s="2" t="str">
        <f>'[1]2025年已发货'!A:A</f>
        <v>晋邦</v>
      </c>
      <c r="B1417" s="2" t="str">
        <f>'[1]2025年已发货'!B:B</f>
        <v>高线</v>
      </c>
      <c r="C1417" s="2" t="str">
        <f>'[1]2025年已发货'!C:C</f>
        <v>HPB300Φ10</v>
      </c>
      <c r="D1417" s="2" t="str">
        <f>'[1]2025年已发货'!D:D</f>
        <v>吨</v>
      </c>
      <c r="E1417" s="2">
        <f>'[1]2025年已发货'!E:E</f>
        <v>10</v>
      </c>
      <c r="F1417" s="4">
        <f>'[1]2025年已发货'!F:F</f>
        <v>45737</v>
      </c>
      <c r="G1417" s="2" t="str">
        <f>'[1]2025年已发货'!G:G</f>
        <v>（十九冶-江龙高速三分部）重庆市云阳县龙角镇*皮家营隧道</v>
      </c>
      <c r="H1417" s="2" t="str">
        <f>'[1]2025年已发货'!H:H</f>
        <v>徐宇</v>
      </c>
      <c r="I1417" s="2">
        <f>'[1]2025年已发货'!I:I</f>
        <v>19822311919</v>
      </c>
      <c r="J1417" s="2" vm="1" t="e">
        <f>_xlfn._xlws.FILTER(辅助信息!D:D,辅助信息!G:G=G1417)</f>
        <v>#VALUE!</v>
      </c>
    </row>
    <row r="1418" spans="1:10">
      <c r="A1418" s="2" t="str">
        <f>'[1]2025年已发货'!A:A</f>
        <v>晋邦</v>
      </c>
      <c r="B1418" s="2" t="str">
        <f>'[1]2025年已发货'!B:B</f>
        <v>螺纹钢</v>
      </c>
      <c r="C1418" s="2" t="str">
        <f>'[1]2025年已发货'!C:C</f>
        <v>HRB400E Φ12 9m</v>
      </c>
      <c r="D1418" s="2" t="str">
        <f>'[1]2025年已发货'!D:D</f>
        <v>吨</v>
      </c>
      <c r="E1418" s="2">
        <f>'[1]2025年已发货'!E:E</f>
        <v>26</v>
      </c>
      <c r="F1418" s="4">
        <f>'[1]2025年已发货'!F:F</f>
        <v>45737</v>
      </c>
      <c r="G1418" s="2" t="str">
        <f>'[1]2025年已发货'!G:G</f>
        <v>（十九冶-江龙高速三分部）重庆市云阳县龙角镇*皮家营隧道</v>
      </c>
      <c r="H1418" s="2" t="str">
        <f>'[1]2025年已发货'!H:H</f>
        <v>徐宇</v>
      </c>
      <c r="I1418" s="2">
        <f>'[1]2025年已发货'!I:I</f>
        <v>19822311919</v>
      </c>
      <c r="J1418" s="2" vm="1" t="e">
        <f>_xlfn._xlws.FILTER(辅助信息!D:D,辅助信息!G:G=G1418)</f>
        <v>#VALUE!</v>
      </c>
    </row>
    <row r="1419" spans="1:10">
      <c r="A1419" s="2" t="str">
        <f>'[1]2025年已发货'!A:A</f>
        <v>润耀</v>
      </c>
      <c r="B1419" s="2" t="str">
        <f>'[1]2025年已发货'!B:B</f>
        <v>盘螺</v>
      </c>
      <c r="C1419" s="2" t="str">
        <f>'[1]2025年已发货'!C:C</f>
        <v>HRB400E Φ6</v>
      </c>
      <c r="D1419" s="2" t="str">
        <f>'[1]2025年已发货'!D:D</f>
        <v>吨</v>
      </c>
      <c r="E1419" s="2">
        <f>'[1]2025年已发货'!E:E</f>
        <v>6</v>
      </c>
      <c r="F1419" s="4">
        <f>'[1]2025年已发货'!F:F</f>
        <v>45737</v>
      </c>
      <c r="G1419" s="2" t="str">
        <f>'[1]2025年已发货'!G:G</f>
        <v>（华西萌海科创农业生态谷）成都市简阳市白金山水库</v>
      </c>
      <c r="H1419" s="2" t="str">
        <f>'[1]2025年已发货'!H:H</f>
        <v>石清国</v>
      </c>
      <c r="I1419" s="2">
        <f>'[1]2025年已发货'!I:I</f>
        <v>13458642015</v>
      </c>
      <c r="J1419" s="2" t="str">
        <f>_xlfn._xlws.FILTER(辅助信息!D:D,辅助信息!G:G=G1419)</f>
        <v>华西萌海-科创农业生态谷</v>
      </c>
    </row>
    <row r="1420" spans="1:10">
      <c r="A1420" s="2" t="str">
        <f>'[1]2025年已发货'!A:A</f>
        <v>润耀</v>
      </c>
      <c r="B1420" s="2" t="str">
        <f>'[1]2025年已发货'!B:B</f>
        <v>盘螺</v>
      </c>
      <c r="C1420" s="2" t="str">
        <f>'[1]2025年已发货'!C:C</f>
        <v>HRB400E Φ8</v>
      </c>
      <c r="D1420" s="2" t="str">
        <f>'[1]2025年已发货'!D:D</f>
        <v>吨</v>
      </c>
      <c r="E1420" s="2">
        <f>'[1]2025年已发货'!E:E</f>
        <v>2</v>
      </c>
      <c r="F1420" s="4">
        <f>'[1]2025年已发货'!F:F</f>
        <v>45737</v>
      </c>
      <c r="G1420" s="2" t="str">
        <f>'[1]2025年已发货'!G:G</f>
        <v>（华西萌海科创农业生态谷）成都市简阳市白金山水库</v>
      </c>
      <c r="H1420" s="2" t="str">
        <f>'[1]2025年已发货'!H:H</f>
        <v>石清国</v>
      </c>
      <c r="I1420" s="2">
        <f>'[1]2025年已发货'!I:I</f>
        <v>13458642015</v>
      </c>
      <c r="J1420" s="2" t="str">
        <f>_xlfn._xlws.FILTER(辅助信息!D:D,辅助信息!G:G=G1420)</f>
        <v>华西萌海-科创农业生态谷</v>
      </c>
    </row>
    <row r="1421" spans="1:10">
      <c r="A1421" s="2" t="str">
        <f>'[1]2025年已发货'!A:A</f>
        <v>润耀</v>
      </c>
      <c r="B1421" s="2" t="str">
        <f>'[1]2025年已发货'!B:B</f>
        <v>螺纹钢</v>
      </c>
      <c r="C1421" s="2" t="str">
        <f>'[1]2025年已发货'!C:C</f>
        <v>HRB500E Φ22</v>
      </c>
      <c r="D1421" s="2" t="str">
        <f>'[1]2025年已发货'!D:D</f>
        <v>吨</v>
      </c>
      <c r="E1421" s="2">
        <f>'[1]2025年已发货'!E:E</f>
        <v>3</v>
      </c>
      <c r="F1421" s="4">
        <f>'[1]2025年已发货'!F:F</f>
        <v>45737</v>
      </c>
      <c r="G1421" s="2" t="str">
        <f>'[1]2025年已发货'!G:G</f>
        <v>（华西萌海科创农业生态谷）成都市简阳市白金山水库</v>
      </c>
      <c r="H1421" s="2" t="str">
        <f>'[1]2025年已发货'!H:H</f>
        <v>石清国</v>
      </c>
      <c r="I1421" s="2">
        <f>'[1]2025年已发货'!I:I</f>
        <v>13458642015</v>
      </c>
      <c r="J1421" s="2" t="str">
        <f>_xlfn._xlws.FILTER(辅助信息!D:D,辅助信息!G:G=G1421)</f>
        <v>华西萌海-科创农业生态谷</v>
      </c>
    </row>
    <row r="1422" spans="1:10">
      <c r="A1422" s="2" t="str">
        <f>'[1]2025年已发货'!A:A</f>
        <v>润耀</v>
      </c>
      <c r="B1422" s="2" t="str">
        <f>'[1]2025年已发货'!B:B</f>
        <v>螺纹钢</v>
      </c>
      <c r="C1422" s="2" t="str">
        <f>'[1]2025年已发货'!C:C</f>
        <v>HRB500E Φ25</v>
      </c>
      <c r="D1422" s="2" t="str">
        <f>'[1]2025年已发货'!D:D</f>
        <v>吨</v>
      </c>
      <c r="E1422" s="2">
        <f>'[1]2025年已发货'!E:E</f>
        <v>24</v>
      </c>
      <c r="F1422" s="4">
        <f>'[1]2025年已发货'!F:F</f>
        <v>45737</v>
      </c>
      <c r="G1422" s="2" t="str">
        <f>'[1]2025年已发货'!G:G</f>
        <v>（华西萌海科创农业生态谷）成都市简阳市白金山水库</v>
      </c>
      <c r="H1422" s="2" t="str">
        <f>'[1]2025年已发货'!H:H</f>
        <v>石清国</v>
      </c>
      <c r="I1422" s="2">
        <f>'[1]2025年已发货'!I:I</f>
        <v>13458642015</v>
      </c>
      <c r="J1422" s="2" t="str">
        <f>_xlfn._xlws.FILTER(辅助信息!D:D,辅助信息!G:G=G1422)</f>
        <v>华西萌海-科创农业生态谷</v>
      </c>
    </row>
    <row r="1423" spans="1:10">
      <c r="A1423" s="2" t="str">
        <f>'[1]2025年已发货'!A:A</f>
        <v>润耀</v>
      </c>
      <c r="B1423" s="2" t="str">
        <f>'[1]2025年已发货'!B:B</f>
        <v>高线</v>
      </c>
      <c r="C1423" s="2" t="str">
        <f>'[1]2025年已发货'!C:C</f>
        <v>HPB300Φ8</v>
      </c>
      <c r="D1423" s="2" t="str">
        <f>'[1]2025年已发货'!D:D</f>
        <v>吨</v>
      </c>
      <c r="E1423" s="2">
        <f>'[1]2025年已发货'!E:E</f>
        <v>35</v>
      </c>
      <c r="F1423" s="4">
        <f>'[1]2025年已发货'!F:F</f>
        <v>45737</v>
      </c>
      <c r="G1423" s="2" t="str">
        <f>'[1]2025年已发货'!G:G</f>
        <v>（中铁广州局-资乐高速5标）四川省乐山市井研县希望大道116号</v>
      </c>
      <c r="H1423" s="2" t="str">
        <f>'[1]2025年已发货'!H:H</f>
        <v>廖俊杰</v>
      </c>
      <c r="I1423" s="2">
        <f>'[1]2025年已发货'!I:I</f>
        <v>15775100965</v>
      </c>
      <c r="J1423" s="2" vm="1" t="e">
        <f>_xlfn._xlws.FILTER(辅助信息!D:D,辅助信息!G:G=G1423)</f>
        <v>#VALUE!</v>
      </c>
    </row>
    <row r="1424" spans="1:10">
      <c r="A1424" s="2" t="str">
        <f>'[1]2025年已发货'!A:A</f>
        <v>润耀</v>
      </c>
      <c r="B1424" s="2" t="str">
        <f>'[1]2025年已发货'!B:B</f>
        <v>高线</v>
      </c>
      <c r="C1424" s="2" t="str">
        <f>'[1]2025年已发货'!C:C</f>
        <v>HPB300Φ8</v>
      </c>
      <c r="D1424" s="2" t="str">
        <f>'[1]2025年已发货'!D:D</f>
        <v>吨</v>
      </c>
      <c r="E1424" s="2">
        <f>'[1]2025年已发货'!E:E</f>
        <v>3</v>
      </c>
      <c r="F1424" s="4">
        <f>'[1]2025年已发货'!F:F</f>
        <v>45737</v>
      </c>
      <c r="G1424" s="2" t="str">
        <f>'[1]2025年已发货'!G:G</f>
        <v>（北京工程局乐山机场项目）乐山市五通桥区冠英镇</v>
      </c>
      <c r="H1424" s="2" t="str">
        <f>'[1]2025年已发货'!H:H</f>
        <v>王治</v>
      </c>
      <c r="I1424" s="2">
        <f>'[1]2025年已发货'!I:I</f>
        <v>18811564698</v>
      </c>
      <c r="J1424" s="2" vm="1" t="e">
        <f>_xlfn._xlws.FILTER(辅助信息!D:D,辅助信息!G:G=G1424)</f>
        <v>#VALUE!</v>
      </c>
    </row>
    <row r="1425" spans="1:10">
      <c r="A1425" s="2" t="str">
        <f>'[1]2025年已发货'!A:A</f>
        <v>润耀</v>
      </c>
      <c r="B1425" s="2" t="str">
        <f>'[1]2025年已发货'!B:B</f>
        <v>盘螺</v>
      </c>
      <c r="C1425" s="2" t="str">
        <f>'[1]2025年已发货'!C:C</f>
        <v>HRB400E Φ8</v>
      </c>
      <c r="D1425" s="2" t="str">
        <f>'[1]2025年已发货'!D:D</f>
        <v>吨</v>
      </c>
      <c r="E1425" s="2">
        <f>'[1]2025年已发货'!E:E</f>
        <v>32</v>
      </c>
      <c r="F1425" s="4">
        <f>'[1]2025年已发货'!F:F</f>
        <v>45737</v>
      </c>
      <c r="G1425" s="2" t="str">
        <f>'[1]2025年已发货'!G:G</f>
        <v>（北京工程局乐山机场项目）乐山市五通桥区冠英镇</v>
      </c>
      <c r="H1425" s="2" t="str">
        <f>'[1]2025年已发货'!H:H</f>
        <v>王治</v>
      </c>
      <c r="I1425" s="2">
        <f>'[1]2025年已发货'!I:I</f>
        <v>18811564698</v>
      </c>
      <c r="J1425" s="2" vm="1" t="e">
        <f>_xlfn._xlws.FILTER(辅助信息!D:D,辅助信息!G:G=G1425)</f>
        <v>#VALUE!</v>
      </c>
    </row>
    <row r="1426" spans="1:10">
      <c r="A1426" s="2" t="str">
        <f>'[1]2025年已发货'!A:A</f>
        <v>润耀</v>
      </c>
      <c r="B1426" s="2" t="str">
        <f>'[1]2025年已发货'!B:B</f>
        <v>螺纹钢</v>
      </c>
      <c r="C1426" s="2" t="str">
        <f>'[1]2025年已发货'!C:C</f>
        <v>HRB400E Φ20 9m</v>
      </c>
      <c r="D1426" s="2" t="str">
        <f>'[1]2025年已发货'!D:D</f>
        <v>吨</v>
      </c>
      <c r="E1426" s="2">
        <f>'[1]2025年已发货'!E:E</f>
        <v>35</v>
      </c>
      <c r="F1426" s="4">
        <f>'[1]2025年已发货'!F:F</f>
        <v>45737</v>
      </c>
      <c r="G1426" s="2" t="str">
        <f>'[1]2025年已发货'!G:G</f>
        <v>（中铁广州局-成渝扩容2标）四川省内江市资中县双龙镇朱家房子成渝扩容ZCB3-2标1#钢筋厂</v>
      </c>
      <c r="H1426" s="2" t="str">
        <f>'[1]2025年已发货'!H:H</f>
        <v>邓志强</v>
      </c>
      <c r="I1426" s="2">
        <f>'[1]2025年已发货'!I:I</f>
        <v>17603045490</v>
      </c>
      <c r="J1426" s="2" vm="1" t="e">
        <f>_xlfn._xlws.FILTER(辅助信息!D:D,辅助信息!G:G=G1426)</f>
        <v>#VALUE!</v>
      </c>
    </row>
    <row r="1427" spans="1:10">
      <c r="A1427" s="2" t="str">
        <f>'[1]2025年已发货'!A:A</f>
        <v>润耀</v>
      </c>
      <c r="B1427" s="2" t="str">
        <f>'[1]2025年已发货'!B:B</f>
        <v>螺纹钢</v>
      </c>
      <c r="C1427" s="2" t="str">
        <f>'[1]2025年已发货'!C:C</f>
        <v>HRB400E Φ25 9m</v>
      </c>
      <c r="D1427" s="2" t="str">
        <f>'[1]2025年已发货'!D:D</f>
        <v>吨</v>
      </c>
      <c r="E1427" s="2">
        <f>'[1]2025年已发货'!E:E</f>
        <v>70</v>
      </c>
      <c r="F1427" s="4">
        <f>'[1]2025年已发货'!F:F</f>
        <v>45737</v>
      </c>
      <c r="G1427" s="2" t="str">
        <f>'[1]2025年已发货'!G:G</f>
        <v>（中铁广州局-成渝扩容2标）四川省内江市资中县双龙镇朱家房子成渝扩容ZCB3-2标1#钢筋厂</v>
      </c>
      <c r="H1427" s="2" t="str">
        <f>'[1]2025年已发货'!H:H</f>
        <v>邓志强</v>
      </c>
      <c r="I1427" s="2">
        <f>'[1]2025年已发货'!I:I</f>
        <v>17603045490</v>
      </c>
      <c r="J1427" s="2" vm="1" t="e">
        <f>_xlfn._xlws.FILTER(辅助信息!D:D,辅助信息!G:G=G1427)</f>
        <v>#VALUE!</v>
      </c>
    </row>
    <row r="1428" spans="1:10">
      <c r="A1428" s="2" t="str">
        <f>'[1]2025年已发货'!A:A</f>
        <v>润耀</v>
      </c>
      <c r="B1428" s="2" t="str">
        <f>'[1]2025年已发货'!B:B</f>
        <v>螺纹钢</v>
      </c>
      <c r="C1428" s="2" t="str">
        <f>'[1]2025年已发货'!C:C</f>
        <v>HRB400E Φ28 9m</v>
      </c>
      <c r="D1428" s="2" t="str">
        <f>'[1]2025年已发货'!D:D</f>
        <v>吨</v>
      </c>
      <c r="E1428" s="2">
        <f>'[1]2025年已发货'!E:E</f>
        <v>70</v>
      </c>
      <c r="F1428" s="4">
        <f>'[1]2025年已发货'!F:F</f>
        <v>45737</v>
      </c>
      <c r="G1428" s="2" t="str">
        <f>'[1]2025年已发货'!G:G</f>
        <v>（中铁广州局-成渝扩容2标）四川省内江市资中县双龙镇朱家房子成渝扩容ZCB3-2标1#钢筋厂</v>
      </c>
      <c r="H1428" s="2" t="str">
        <f>'[1]2025年已发货'!H:H</f>
        <v>邓志强</v>
      </c>
      <c r="I1428" s="2">
        <f>'[1]2025年已发货'!I:I</f>
        <v>17603045490</v>
      </c>
      <c r="J1428" s="2" vm="1" t="e">
        <f>_xlfn._xlws.FILTER(辅助信息!D:D,辅助信息!G:G=G1428)</f>
        <v>#VALUE!</v>
      </c>
    </row>
    <row r="1429" spans="1:10">
      <c r="A1429" s="2" t="str">
        <f>'[1]2025年已发货'!A:A</f>
        <v>润耀</v>
      </c>
      <c r="B1429" s="2" t="str">
        <f>'[1]2025年已发货'!B:B</f>
        <v>螺纹钢</v>
      </c>
      <c r="C1429" s="2" t="str">
        <f>'[1]2025年已发货'!C:C</f>
        <v>HRB400E Φ28 12m</v>
      </c>
      <c r="D1429" s="2" t="str">
        <f>'[1]2025年已发货'!D:D</f>
        <v>吨</v>
      </c>
      <c r="E1429" s="2">
        <f>'[1]2025年已发货'!E:E</f>
        <v>70</v>
      </c>
      <c r="F1429" s="4">
        <f>'[1]2025年已发货'!F:F</f>
        <v>45737</v>
      </c>
      <c r="G1429" s="2" t="str">
        <f>'[1]2025年已发货'!G:G</f>
        <v>（中铁广州局-成渝扩容2标）四川省内江市资中县双龙镇朱家房子成渝扩容ZCB3-2标1#钢筋厂</v>
      </c>
      <c r="H1429" s="2" t="str">
        <f>'[1]2025年已发货'!H:H</f>
        <v>邓志强</v>
      </c>
      <c r="I1429" s="2">
        <f>'[1]2025年已发货'!I:I</f>
        <v>17603045490</v>
      </c>
      <c r="J1429" s="2" vm="1" t="e">
        <f>_xlfn._xlws.FILTER(辅助信息!D:D,辅助信息!G:G=G1429)</f>
        <v>#VALUE!</v>
      </c>
    </row>
    <row r="1430" spans="1:10">
      <c r="A1430" s="2" t="str">
        <f>'[1]2025年已发货'!A:A</f>
        <v>润耀</v>
      </c>
      <c r="B1430" s="2" t="str">
        <f>'[1]2025年已发货'!B:B</f>
        <v>螺纹钢</v>
      </c>
      <c r="C1430" s="2" t="str">
        <f>'[1]2025年已发货'!C:C</f>
        <v>HRB400E Φ28 12m</v>
      </c>
      <c r="D1430" s="2" t="str">
        <f>'[1]2025年已发货'!D:D</f>
        <v>吨</v>
      </c>
      <c r="E1430" s="2">
        <f>'[1]2025年已发货'!E:E</f>
        <v>35</v>
      </c>
      <c r="F1430" s="4">
        <f>'[1]2025年已发货'!F:F</f>
        <v>45737</v>
      </c>
      <c r="G1430" s="2" t="str">
        <f>'[1]2025年已发货'!G:G</f>
        <v>（中铁广州局-成渝扩容2标）四川省资阳市雁江区堪嘉镇陈家湾刘家湾大桥桥头</v>
      </c>
      <c r="H1430" s="2" t="str">
        <f>'[1]2025年已发货'!H:H</f>
        <v>邓志强</v>
      </c>
      <c r="I1430" s="2">
        <f>'[1]2025年已发货'!I:I</f>
        <v>17603045490</v>
      </c>
      <c r="J1430" s="2" vm="1" t="e">
        <f>_xlfn._xlws.FILTER(辅助信息!D:D,辅助信息!G:G=G1430)</f>
        <v>#VALUE!</v>
      </c>
    </row>
    <row r="1431" spans="1:10">
      <c r="A1431" s="2" t="str">
        <f>'[1]2025年已发货'!A:A</f>
        <v>德胜</v>
      </c>
      <c r="B1431" s="2" t="str">
        <f>'[1]2025年已发货'!B:B</f>
        <v>螺纹钢</v>
      </c>
      <c r="C1431" s="2" t="str">
        <f>'[1]2025年已发货'!C:C</f>
        <v>HRB400E Φ25 12m</v>
      </c>
      <c r="D1431" s="2" t="str">
        <f>'[1]2025年已发货'!D:D</f>
        <v>吨</v>
      </c>
      <c r="E1431" s="2">
        <f>'[1]2025年已发货'!E:E</f>
        <v>70</v>
      </c>
      <c r="F1431" s="4">
        <f>'[1]2025年已发货'!F:F</f>
        <v>45739</v>
      </c>
      <c r="G1431" s="2" t="str">
        <f>'[1]2025年已发货'!G:G</f>
        <v>（中铁广州局-成渝扩容2标）四川省内江市资中县双龙镇朱家房子成渝扩容ZCB3-2标1#钢筋厂</v>
      </c>
      <c r="H1431" s="2" t="str">
        <f>'[1]2025年已发货'!H:H</f>
        <v>邓志强</v>
      </c>
      <c r="I1431" s="2">
        <f>'[1]2025年已发货'!I:I</f>
        <v>17603045490</v>
      </c>
      <c r="J1431" s="2" vm="1" t="e">
        <f>_xlfn._xlws.FILTER(辅助信息!D:D,辅助信息!G:G=G1431)</f>
        <v>#VALUE!</v>
      </c>
    </row>
    <row r="1432" spans="1:10">
      <c r="A1432" s="2" t="str">
        <f>'[1]2025年已发货'!A:A</f>
        <v>德胜</v>
      </c>
      <c r="B1432" s="2" t="str">
        <f>'[1]2025年已发货'!B:B</f>
        <v>盘螺</v>
      </c>
      <c r="C1432" s="2" t="str">
        <f>'[1]2025年已发货'!C:C</f>
        <v>HRB500E Φ25 12m</v>
      </c>
      <c r="D1432" s="2" t="str">
        <f>'[1]2025年已发货'!D:D</f>
        <v>吨</v>
      </c>
      <c r="E1432" s="2">
        <f>'[1]2025年已发货'!E:E</f>
        <v>105</v>
      </c>
      <c r="F1432" s="4">
        <f>'[1]2025年已发货'!F:F</f>
        <v>45739</v>
      </c>
      <c r="G1432" s="2" t="str">
        <f>'[1]2025年已发货'!G:G</f>
        <v>（中铁广州局-资乐高速5标）四川省乐山市井研县希望大道116号</v>
      </c>
      <c r="H1432" s="2" t="str">
        <f>'[1]2025年已发货'!H:H</f>
        <v>廖俊杰</v>
      </c>
      <c r="I1432" s="2">
        <f>'[1]2025年已发货'!I:I</f>
        <v>15775100965</v>
      </c>
      <c r="J1432" s="2" vm="1" t="e">
        <f>_xlfn._xlws.FILTER(辅助信息!D:D,辅助信息!G:G=G1432)</f>
        <v>#VALUE!</v>
      </c>
    </row>
    <row r="1433" spans="1:10">
      <c r="A1433" s="2" t="str">
        <f>'[1]2025年已发货'!A:A</f>
        <v>陕钢</v>
      </c>
      <c r="B1433" s="2" t="str">
        <f>'[1]2025年已发货'!B:B</f>
        <v>盘螺</v>
      </c>
      <c r="C1433" s="2" t="str">
        <f>'[1]2025年已发货'!C:C</f>
        <v>HRB400E Φ8</v>
      </c>
      <c r="D1433" s="2" t="str">
        <f>'[1]2025年已发货'!D:D</f>
        <v>吨</v>
      </c>
      <c r="E1433" s="2">
        <f>'[1]2025年已发货'!E:E</f>
        <v>6</v>
      </c>
      <c r="F1433" s="4">
        <f>'[1]2025年已发货'!F:F</f>
        <v>45739</v>
      </c>
      <c r="G1433" s="2" t="str">
        <f>'[1]2025年已发货'!G:G</f>
        <v>（华西萌海科创农业生态谷）成都市简阳市白金山水库</v>
      </c>
      <c r="H1433" s="2" t="str">
        <f>'[1]2025年已发货'!H:H</f>
        <v>石清国</v>
      </c>
      <c r="I1433" s="2">
        <f>'[1]2025年已发货'!I:I</f>
        <v>13458642015</v>
      </c>
      <c r="J1433" s="2" t="str">
        <f>_xlfn._xlws.FILTER(辅助信息!D:D,辅助信息!G:G=G1433)</f>
        <v>华西萌海-科创农业生态谷</v>
      </c>
    </row>
    <row r="1434" spans="1:10">
      <c r="A1434" s="2" t="str">
        <f>'[1]2025年已发货'!A:A</f>
        <v>陕钢</v>
      </c>
      <c r="B1434" s="2" t="str">
        <f>'[1]2025年已发货'!B:B</f>
        <v>盘螺</v>
      </c>
      <c r="C1434" s="2" t="str">
        <f>'[1]2025年已发货'!C:C</f>
        <v>HRB400E Φ10</v>
      </c>
      <c r="D1434" s="2" t="str">
        <f>'[1]2025年已发货'!D:D</f>
        <v>吨</v>
      </c>
      <c r="E1434" s="2">
        <f>'[1]2025年已发货'!E:E</f>
        <v>20</v>
      </c>
      <c r="F1434" s="4">
        <f>'[1]2025年已发货'!F:F</f>
        <v>45739</v>
      </c>
      <c r="G1434" s="2" t="str">
        <f>'[1]2025年已发货'!G:G</f>
        <v>（华西萌海科创农业生态谷）成都市简阳市白金山水库</v>
      </c>
      <c r="H1434" s="2" t="str">
        <f>'[1]2025年已发货'!H:H</f>
        <v>石清国</v>
      </c>
      <c r="I1434" s="2">
        <f>'[1]2025年已发货'!I:I</f>
        <v>13458642015</v>
      </c>
      <c r="J1434" s="2" t="str">
        <f>_xlfn._xlws.FILTER(辅助信息!D:D,辅助信息!G:G=G1434)</f>
        <v>华西萌海-科创农业生态谷</v>
      </c>
    </row>
    <row r="1435" spans="1:10">
      <c r="A1435" s="2" t="str">
        <f>'[1]2025年已发货'!A:A</f>
        <v>陕钢</v>
      </c>
      <c r="B1435" s="2" t="str">
        <f>'[1]2025年已发货'!B:B</f>
        <v>螺纹钢</v>
      </c>
      <c r="C1435" s="2" t="str">
        <f>'[1]2025年已发货'!C:C</f>
        <v>HRB400E Φ14 9m</v>
      </c>
      <c r="D1435" s="2" t="str">
        <f>'[1]2025年已发货'!D:D</f>
        <v>吨</v>
      </c>
      <c r="E1435" s="2">
        <f>'[1]2025年已发货'!E:E</f>
        <v>10</v>
      </c>
      <c r="F1435" s="4">
        <f>'[1]2025年已发货'!F:F</f>
        <v>45739</v>
      </c>
      <c r="G1435" s="2" t="str">
        <f>'[1]2025年已发货'!G:G</f>
        <v>（华西萌海科创农业生态谷）成都市简阳市白金山水库</v>
      </c>
      <c r="H1435" s="2" t="str">
        <f>'[1]2025年已发货'!H:H</f>
        <v>石清国</v>
      </c>
      <c r="I1435" s="2">
        <f>'[1]2025年已发货'!I:I</f>
        <v>13458642015</v>
      </c>
      <c r="J1435" s="2" t="str">
        <f>_xlfn._xlws.FILTER(辅助信息!D:D,辅助信息!G:G=G1435)</f>
        <v>华西萌海-科创农业生态谷</v>
      </c>
    </row>
    <row r="1436" spans="1:10">
      <c r="A1436" s="2" t="str">
        <f>'[1]2025年已发货'!A:A</f>
        <v>润耀</v>
      </c>
      <c r="B1436" s="2" t="str">
        <f>'[1]2025年已发货'!B:B</f>
        <v>螺纹钢</v>
      </c>
      <c r="C1436" s="2" t="str">
        <f>'[1]2025年已发货'!C:C</f>
        <v>HRB400E Φ22 9m</v>
      </c>
      <c r="D1436" s="2" t="str">
        <f>'[1]2025年已发货'!D:D</f>
        <v>吨</v>
      </c>
      <c r="E1436" s="2">
        <f>'[1]2025年已发货'!E:E</f>
        <v>25</v>
      </c>
      <c r="F1436" s="4">
        <f>'[1]2025年已发货'!F:F</f>
        <v>45739</v>
      </c>
      <c r="G1436" s="2" t="str">
        <f>'[1]2025年已发货'!G:G</f>
        <v>（中铁三局-铜资高速1标）四川省资阳市安岳县石羊镇猫坝村2#钢筋场</v>
      </c>
      <c r="H1436" s="2" t="str">
        <f>'[1]2025年已发货'!H:H</f>
        <v>王雪</v>
      </c>
      <c r="I1436" s="2">
        <f>'[1]2025年已发货'!I:I</f>
        <v>18729676589</v>
      </c>
      <c r="J1436" s="2" vm="1" t="e">
        <f>_xlfn._xlws.FILTER(辅助信息!D:D,辅助信息!G:G=G1436)</f>
        <v>#VALUE!</v>
      </c>
    </row>
    <row r="1437" spans="1:10">
      <c r="A1437" s="2" t="str">
        <f>'[1]2025年已发货'!A:A</f>
        <v>润耀</v>
      </c>
      <c r="B1437" s="2" t="str">
        <f>'[1]2025年已发货'!B:B</f>
        <v>螺纹钢</v>
      </c>
      <c r="C1437" s="2" t="str">
        <f>'[1]2025年已发货'!C:C</f>
        <v>HRB400E Φ20 9m</v>
      </c>
      <c r="D1437" s="2" t="str">
        <f>'[1]2025年已发货'!D:D</f>
        <v>吨</v>
      </c>
      <c r="E1437" s="2">
        <f>'[1]2025年已发货'!E:E</f>
        <v>10</v>
      </c>
      <c r="F1437" s="4">
        <f>'[1]2025年已发货'!F:F</f>
        <v>45739</v>
      </c>
      <c r="G1437" s="2" t="str">
        <f>'[1]2025年已发货'!G:G</f>
        <v>（中铁三局-铜资高速1标）四川省资阳市安岳县石羊镇猫坝村2#钢筋场</v>
      </c>
      <c r="H1437" s="2" t="str">
        <f>'[1]2025年已发货'!H:H</f>
        <v>王雪</v>
      </c>
      <c r="I1437" s="2">
        <f>'[1]2025年已发货'!I:I</f>
        <v>18729676589</v>
      </c>
      <c r="J1437" s="2" vm="1" t="e">
        <f>_xlfn._xlws.FILTER(辅助信息!D:D,辅助信息!G:G=G1437)</f>
        <v>#VALUE!</v>
      </c>
    </row>
    <row r="1438" spans="1:10">
      <c r="A1438" s="2" t="str">
        <f>'[1]2025年已发货'!A:A</f>
        <v>润耀</v>
      </c>
      <c r="B1438" s="2" t="str">
        <f>'[1]2025年已发货'!B:B</f>
        <v>盘螺</v>
      </c>
      <c r="C1438" s="2" t="str">
        <f>'[1]2025年已发货'!C:C</f>
        <v>HRB400E Φ12</v>
      </c>
      <c r="D1438" s="2" t="str">
        <f>'[1]2025年已发货'!D:D</f>
        <v>吨</v>
      </c>
      <c r="E1438" s="2">
        <f>'[1]2025年已发货'!E:E</f>
        <v>35</v>
      </c>
      <c r="F1438" s="4">
        <f>'[1]2025年已发货'!F:F</f>
        <v>45739</v>
      </c>
      <c r="G1438" s="2" t="str">
        <f>'[1]2025年已发货'!G:G</f>
        <v>（中铁广州局-资乐高速5标）四川省乐山市井研县希望大道116号</v>
      </c>
      <c r="H1438" s="2" t="str">
        <f>'[1]2025年已发货'!H:H</f>
        <v>廖俊杰</v>
      </c>
      <c r="I1438" s="2">
        <f>'[1]2025年已发货'!I:I</f>
        <v>15775100965</v>
      </c>
      <c r="J1438" s="2" vm="1" t="e">
        <f>_xlfn._xlws.FILTER(辅助信息!D:D,辅助信息!G:G=G1438)</f>
        <v>#VALUE!</v>
      </c>
    </row>
    <row r="1439" spans="1:10">
      <c r="A1439" s="2" t="str">
        <f>'[1]2025年已发货'!A:A</f>
        <v>润耀</v>
      </c>
      <c r="B1439" s="2" t="str">
        <f>'[1]2025年已发货'!B:B</f>
        <v>螺纹钢</v>
      </c>
      <c r="C1439" s="2" t="str">
        <f>'[1]2025年已发货'!C:C</f>
        <v>HRB400E Φ20 9m</v>
      </c>
      <c r="D1439" s="2" t="str">
        <f>'[1]2025年已发货'!D:D</f>
        <v>吨</v>
      </c>
      <c r="E1439" s="2">
        <f>'[1]2025年已发货'!E:E</f>
        <v>70</v>
      </c>
      <c r="F1439" s="4">
        <f>'[1]2025年已发货'!F:F</f>
        <v>45739</v>
      </c>
      <c r="G1439" s="2" t="str">
        <f>'[1]2025年已发货'!G:G</f>
        <v>（中铁广州局-资乐高速5标）四川省乐山市井研县希望大道116号</v>
      </c>
      <c r="H1439" s="2" t="str">
        <f>'[1]2025年已发货'!H:H</f>
        <v>廖俊杰</v>
      </c>
      <c r="I1439" s="2">
        <f>'[1]2025年已发货'!I:I</f>
        <v>15775100965</v>
      </c>
      <c r="J1439" s="2" vm="1" t="e">
        <f>_xlfn._xlws.FILTER(辅助信息!D:D,辅助信息!G:G=G1439)</f>
        <v>#VALUE!</v>
      </c>
    </row>
    <row r="1440" spans="1:10">
      <c r="A1440" s="2" t="str">
        <f>'[1]2025年已发货'!A:A</f>
        <v>润耀</v>
      </c>
      <c r="B1440" s="2" t="str">
        <f>'[1]2025年已发货'!B:B</f>
        <v>螺纹钢</v>
      </c>
      <c r="C1440" s="2" t="str">
        <f>'[1]2025年已发货'!C:C</f>
        <v>HRB400E Φ32 9m</v>
      </c>
      <c r="D1440" s="2" t="str">
        <f>'[1]2025年已发货'!D:D</f>
        <v>吨</v>
      </c>
      <c r="E1440" s="2">
        <f>'[1]2025年已发货'!E:E</f>
        <v>35</v>
      </c>
      <c r="F1440" s="4">
        <f>'[1]2025年已发货'!F:F</f>
        <v>45739</v>
      </c>
      <c r="G1440" s="2" t="str">
        <f>'[1]2025年已发货'!G:G</f>
        <v>（中铁广州局-资乐高速5标）四川省乐山市井研县希望大道116号</v>
      </c>
      <c r="H1440" s="2" t="str">
        <f>'[1]2025年已发货'!H:H</f>
        <v>廖俊杰</v>
      </c>
      <c r="I1440" s="2">
        <f>'[1]2025年已发货'!I:I</f>
        <v>15775100965</v>
      </c>
      <c r="J1440" s="2" vm="1" t="e">
        <f>_xlfn._xlws.FILTER(辅助信息!D:D,辅助信息!G:G=G1440)</f>
        <v>#VALUE!</v>
      </c>
    </row>
    <row r="1441" spans="1:10">
      <c r="A1441" s="2" t="str">
        <f>'[1]2025年已发货'!A:A</f>
        <v>润耀</v>
      </c>
      <c r="B1441" s="2" t="str">
        <f>'[1]2025年已发货'!B:B</f>
        <v>螺纹钢</v>
      </c>
      <c r="C1441" s="2" t="str">
        <f>'[1]2025年已发货'!C:C</f>
        <v>HRB400E Φ22 9m</v>
      </c>
      <c r="D1441" s="2" t="str">
        <f>'[1]2025年已发货'!D:D</f>
        <v>吨</v>
      </c>
      <c r="E1441" s="2">
        <f>'[1]2025年已发货'!E:E</f>
        <v>35</v>
      </c>
      <c r="F1441" s="4">
        <f>'[1]2025年已发货'!F:F</f>
        <v>45739</v>
      </c>
      <c r="G1441" s="2" t="str">
        <f>'[1]2025年已发货'!G:G</f>
        <v>（中铁广州局-资乐高速5标）四川省乐山市井研县希望大道116号</v>
      </c>
      <c r="H1441" s="2" t="str">
        <f>'[1]2025年已发货'!H:H</f>
        <v>廖俊杰</v>
      </c>
      <c r="I1441" s="2">
        <f>'[1]2025年已发货'!I:I</f>
        <v>15775100965</v>
      </c>
      <c r="J1441" s="2" vm="1" t="e">
        <f>_xlfn._xlws.FILTER(辅助信息!D:D,辅助信息!G:G=G1441)</f>
        <v>#VALUE!</v>
      </c>
    </row>
    <row r="1442" spans="1:10">
      <c r="A1442" s="2" t="str">
        <f>'[1]2025年已发货'!A:A</f>
        <v>达钢</v>
      </c>
      <c r="B1442" s="2" t="str">
        <f>'[1]2025年已发货'!B:B</f>
        <v>螺纹钢</v>
      </c>
      <c r="C1442" s="2" t="str">
        <f>'[1]2025年已发货'!C:C</f>
        <v>HRB400E Φ28 9m</v>
      </c>
      <c r="D1442" s="2" t="str">
        <f>'[1]2025年已发货'!D:D</f>
        <v>吨</v>
      </c>
      <c r="E1442" s="2">
        <f>'[1]2025年已发货'!E:E</f>
        <v>36</v>
      </c>
      <c r="F1442" s="4">
        <f>'[1]2025年已发货'!F:F</f>
        <v>45739</v>
      </c>
      <c r="G1442" s="2" t="str">
        <f>'[1]2025年已发货'!G:G</f>
        <v>（十九冶-江龙高速一分部）重庆市云阳县X886附近中国十九冶开云高速项目总包部西98米*复兴互通预制梁场</v>
      </c>
      <c r="H1442" s="2" t="str">
        <f>'[1]2025年已发货'!H:H</f>
        <v>吴章红</v>
      </c>
      <c r="I1442" s="2">
        <f>'[1]2025年已发货'!I:I</f>
        <v>18628165772</v>
      </c>
      <c r="J1442" s="2" vm="1" t="e">
        <f>_xlfn._xlws.FILTER(辅助信息!D:D,辅助信息!G:G=G1442)</f>
        <v>#VALUE!</v>
      </c>
    </row>
    <row r="1443" spans="1:10">
      <c r="A1443" s="2" t="str">
        <f>'[1]2025年已发货'!A:A</f>
        <v>达钢</v>
      </c>
      <c r="B1443" s="2" t="str">
        <f>'[1]2025年已发货'!B:B</f>
        <v>盘螺</v>
      </c>
      <c r="C1443" s="2" t="str">
        <f>'[1]2025年已发货'!C:C</f>
        <v>HRB400E Φ10</v>
      </c>
      <c r="D1443" s="2" t="str">
        <f>'[1]2025年已发货'!D:D</f>
        <v>吨</v>
      </c>
      <c r="E1443" s="2">
        <f>'[1]2025年已发货'!E:E</f>
        <v>16</v>
      </c>
      <c r="F1443" s="4">
        <f>'[1]2025年已发货'!F:F</f>
        <v>45739</v>
      </c>
      <c r="G1443" s="2" t="str">
        <f>'[1]2025年已发货'!G:G</f>
        <v>（十九冶-江龙高速一分部）重庆市云阳县X886附近中国十九冶开云高速项目总包部西98米*复兴互通预制梁场</v>
      </c>
      <c r="H1443" s="2" t="str">
        <f>'[1]2025年已发货'!H:H</f>
        <v>吴章红</v>
      </c>
      <c r="I1443" s="2">
        <f>'[1]2025年已发货'!I:I</f>
        <v>18628165772</v>
      </c>
      <c r="J1443" s="2" vm="1" t="e">
        <f>_xlfn._xlws.FILTER(辅助信息!D:D,辅助信息!G:G=G1443)</f>
        <v>#VALUE!</v>
      </c>
    </row>
    <row r="1444" spans="1:10">
      <c r="A1444" s="2" t="str">
        <f>'[1]2025年已发货'!A:A</f>
        <v>达钢</v>
      </c>
      <c r="B1444" s="2" t="str">
        <f>'[1]2025年已发货'!B:B</f>
        <v>高线</v>
      </c>
      <c r="C1444" s="2" t="str">
        <f>'[1]2025年已发货'!C:C</f>
        <v>HPB300Φ10</v>
      </c>
      <c r="D1444" s="2" t="str">
        <f>'[1]2025年已发货'!D:D</f>
        <v>吨</v>
      </c>
      <c r="E1444" s="2">
        <f>'[1]2025年已发货'!E:E</f>
        <v>20</v>
      </c>
      <c r="F1444" s="4">
        <f>'[1]2025年已发货'!F:F</f>
        <v>45739</v>
      </c>
      <c r="G1444" s="2" t="str">
        <f>'[1]2025年已发货'!G:G</f>
        <v>（十九冶-江龙高速一分部）重庆市云阳县X886附近中国十九冶开云高速项目总包部西98米*复兴互通预制梁场</v>
      </c>
      <c r="H1444" s="2" t="str">
        <f>'[1]2025年已发货'!H:H</f>
        <v>吴章红</v>
      </c>
      <c r="I1444" s="2">
        <f>'[1]2025年已发货'!I:I</f>
        <v>18628165772</v>
      </c>
      <c r="J1444" s="2" vm="1" t="e">
        <f>_xlfn._xlws.FILTER(辅助信息!D:D,辅助信息!G:G=G1444)</f>
        <v>#VALUE!</v>
      </c>
    </row>
    <row r="1445" spans="1:10">
      <c r="A1445" s="2" t="str">
        <f>'[1]2025年已发货'!A:A</f>
        <v>达钢</v>
      </c>
      <c r="B1445" s="2" t="str">
        <f>'[1]2025年已发货'!B:B</f>
        <v>螺纹钢</v>
      </c>
      <c r="C1445" s="2" t="str">
        <f>'[1]2025年已发货'!C:C</f>
        <v>HRB400E Φ32 9m</v>
      </c>
      <c r="D1445" s="2" t="str">
        <f>'[1]2025年已发货'!D:D</f>
        <v>吨</v>
      </c>
      <c r="E1445" s="2">
        <f>'[1]2025年已发货'!E:E</f>
        <v>132</v>
      </c>
      <c r="F1445" s="4">
        <f>'[1]2025年已发货'!F:F</f>
        <v>45739</v>
      </c>
      <c r="G1445" s="2" t="str">
        <f>'[1]2025年已发货'!G:G</f>
        <v>（十九冶-华电重庆奉节）重庆市奉节县康乐镇七星村</v>
      </c>
      <c r="H1445" s="2" t="str">
        <f>'[1]2025年已发货'!H:H</f>
        <v>岑甲乐</v>
      </c>
      <c r="I1445" s="2">
        <f>'[1]2025年已发货'!I:I</f>
        <v>17349037782</v>
      </c>
      <c r="J1445" s="2" vm="1" t="e">
        <f>_xlfn._xlws.FILTER(辅助信息!D:D,辅助信息!G:G=G1445)</f>
        <v>#VALUE!</v>
      </c>
    </row>
    <row r="1446" spans="1:10">
      <c r="A1446" s="2" t="str">
        <f>'[1]2025年已发货'!A:A</f>
        <v>达钢</v>
      </c>
      <c r="B1446" s="2" t="str">
        <f>'[1]2025年已发货'!B:B</f>
        <v>螺纹钢</v>
      </c>
      <c r="C1446" s="2" t="str">
        <f>'[1]2025年已发货'!C:C</f>
        <v>HRB400E Φ20 9m</v>
      </c>
      <c r="D1446" s="2" t="str">
        <f>'[1]2025年已发货'!D:D</f>
        <v>吨</v>
      </c>
      <c r="E1446" s="2">
        <f>'[1]2025年已发货'!E:E</f>
        <v>12</v>
      </c>
      <c r="F1446" s="4">
        <f>'[1]2025年已发货'!F:F</f>
        <v>45739</v>
      </c>
      <c r="G1446" s="2" t="str">
        <f>'[1]2025年已发货'!G:G</f>
        <v>（十九冶-华电重庆奉节）重庆市奉节县康乐镇七星村</v>
      </c>
      <c r="H1446" s="2" t="str">
        <f>'[1]2025年已发货'!H:H</f>
        <v>岑甲乐</v>
      </c>
      <c r="I1446" s="2">
        <f>'[1]2025年已发货'!I:I</f>
        <v>17349037782</v>
      </c>
      <c r="J1446" s="2" vm="1" t="e">
        <f>_xlfn._xlws.FILTER(辅助信息!D:D,辅助信息!G:G=G1446)</f>
        <v>#VALUE!</v>
      </c>
    </row>
    <row r="1447" spans="1:10">
      <c r="A1447" s="2" t="str">
        <f>'[1]2025年已发货'!A:A</f>
        <v>达钢</v>
      </c>
      <c r="B1447" s="2" t="str">
        <f>'[1]2025年已发货'!B:B</f>
        <v>盘螺</v>
      </c>
      <c r="C1447" s="2" t="str">
        <f>'[1]2025年已发货'!C:C</f>
        <v>HRB400E Φ10</v>
      </c>
      <c r="D1447" s="2" t="str">
        <f>'[1]2025年已发货'!D:D</f>
        <v>吨</v>
      </c>
      <c r="E1447" s="2">
        <f>'[1]2025年已发货'!E:E</f>
        <v>5</v>
      </c>
      <c r="F1447" s="4">
        <f>'[1]2025年已发货'!F:F</f>
        <v>45739</v>
      </c>
      <c r="G1447" s="2" t="str">
        <f>'[1]2025年已发货'!G:G</f>
        <v>（十九冶-华电重庆奉节）重庆市奉节县康乐镇七星村</v>
      </c>
      <c r="H1447" s="2" t="str">
        <f>'[1]2025年已发货'!H:H</f>
        <v>岑甲乐</v>
      </c>
      <c r="I1447" s="2">
        <f>'[1]2025年已发货'!I:I</f>
        <v>17349037782</v>
      </c>
      <c r="J1447" s="2" vm="1" t="e">
        <f>_xlfn._xlws.FILTER(辅助信息!D:D,辅助信息!G:G=G1447)</f>
        <v>#VALUE!</v>
      </c>
    </row>
    <row r="1448" spans="1:10">
      <c r="A1448" s="2" t="str">
        <f>'[1]2025年已发货'!A:A</f>
        <v>达钢</v>
      </c>
      <c r="B1448" s="2" t="str">
        <f>'[1]2025年已发货'!B:B</f>
        <v>螺纹钢</v>
      </c>
      <c r="C1448" s="2" t="str">
        <f>'[1]2025年已发货'!C:C</f>
        <v>HRB400E Φ12 9m</v>
      </c>
      <c r="D1448" s="2" t="str">
        <f>'[1]2025年已发货'!D:D</f>
        <v>吨</v>
      </c>
      <c r="E1448" s="2">
        <f>'[1]2025年已发货'!E:E</f>
        <v>3</v>
      </c>
      <c r="F1448" s="4">
        <f>'[1]2025年已发货'!F:F</f>
        <v>45739</v>
      </c>
      <c r="G1448" s="2" t="str">
        <f>'[1]2025年已发货'!G:G</f>
        <v>（十九冶-华电重庆奉节）重庆市奉节县康乐镇七星村</v>
      </c>
      <c r="H1448" s="2" t="str">
        <f>'[1]2025年已发货'!H:H</f>
        <v>岑甲乐</v>
      </c>
      <c r="I1448" s="2">
        <f>'[1]2025年已发货'!I:I</f>
        <v>17349037782</v>
      </c>
      <c r="J1448" s="2" vm="1" t="e">
        <f>_xlfn._xlws.FILTER(辅助信息!D:D,辅助信息!G:G=G1448)</f>
        <v>#VALUE!</v>
      </c>
    </row>
    <row r="1449" spans="1:10">
      <c r="A1449" s="2" t="str">
        <f>'[1]2025年已发货'!A:A</f>
        <v>达钢</v>
      </c>
      <c r="B1449" s="2" t="str">
        <f>'[1]2025年已发货'!B:B</f>
        <v>螺纹钢</v>
      </c>
      <c r="C1449" s="2" t="str">
        <f>'[1]2025年已发货'!C:C</f>
        <v>HRB400E Φ16 9m</v>
      </c>
      <c r="D1449" s="2" t="str">
        <f>'[1]2025年已发货'!D:D</f>
        <v>吨</v>
      </c>
      <c r="E1449" s="2">
        <f>'[1]2025年已发货'!E:E</f>
        <v>5</v>
      </c>
      <c r="F1449" s="4">
        <f>'[1]2025年已发货'!F:F</f>
        <v>45739</v>
      </c>
      <c r="G1449" s="2" t="str">
        <f>'[1]2025年已发货'!G:G</f>
        <v>（十九冶-华电重庆奉节）重庆市奉节县康乐镇七星村</v>
      </c>
      <c r="H1449" s="2" t="str">
        <f>'[1]2025年已发货'!H:H</f>
        <v>岑甲乐</v>
      </c>
      <c r="I1449" s="2">
        <f>'[1]2025年已发货'!I:I</f>
        <v>17349037782</v>
      </c>
      <c r="J1449" s="2" vm="1" t="e">
        <f>_xlfn._xlws.FILTER(辅助信息!D:D,辅助信息!G:G=G1449)</f>
        <v>#VALUE!</v>
      </c>
    </row>
    <row r="1450" spans="1:10">
      <c r="A1450" s="2" t="str">
        <f>'[1]2025年已发货'!A:A</f>
        <v>达钢</v>
      </c>
      <c r="B1450" s="2" t="str">
        <f>'[1]2025年已发货'!B:B</f>
        <v>螺纹钢</v>
      </c>
      <c r="C1450" s="2" t="str">
        <f>'[1]2025年已发货'!C:C</f>
        <v>HRB400E Φ22 9m</v>
      </c>
      <c r="D1450" s="2" t="str">
        <f>'[1]2025年已发货'!D:D</f>
        <v>吨</v>
      </c>
      <c r="E1450" s="2">
        <f>'[1]2025年已发货'!E:E</f>
        <v>9</v>
      </c>
      <c r="F1450" s="4">
        <f>'[1]2025年已发货'!F:F</f>
        <v>45739</v>
      </c>
      <c r="G1450" s="2" t="str">
        <f>'[1]2025年已发货'!G:G</f>
        <v>（十九冶-华电重庆奉节）重庆市奉节县康乐镇七星村</v>
      </c>
      <c r="H1450" s="2" t="str">
        <f>'[1]2025年已发货'!H:H</f>
        <v>岑甲乐</v>
      </c>
      <c r="I1450" s="2">
        <f>'[1]2025年已发货'!I:I</f>
        <v>17349037782</v>
      </c>
      <c r="J1450" s="2" vm="1" t="e">
        <f>_xlfn._xlws.FILTER(辅助信息!D:D,辅助信息!G:G=G1450)</f>
        <v>#VALUE!</v>
      </c>
    </row>
    <row r="1451" spans="1:10">
      <c r="A1451" s="2" t="str">
        <f>'[1]2025年已发货'!A:A</f>
        <v>达钢</v>
      </c>
      <c r="B1451" s="2" t="str">
        <f>'[1]2025年已发货'!B:B</f>
        <v>螺纹钢</v>
      </c>
      <c r="C1451" s="2" t="str">
        <f>'[1]2025年已发货'!C:C</f>
        <v>HRB400E Φ25 9m</v>
      </c>
      <c r="D1451" s="2" t="str">
        <f>'[1]2025年已发货'!D:D</f>
        <v>吨</v>
      </c>
      <c r="E1451" s="2">
        <f>'[1]2025年已发货'!E:E</f>
        <v>48</v>
      </c>
      <c r="F1451" s="4">
        <f>'[1]2025年已发货'!F:F</f>
        <v>45739</v>
      </c>
      <c r="G1451" s="2" t="str">
        <f>'[1]2025年已发货'!G:G</f>
        <v>（十九冶-华电重庆奉节）重庆市奉节县康乐镇七星村</v>
      </c>
      <c r="H1451" s="2" t="str">
        <f>'[1]2025年已发货'!H:H</f>
        <v>岑甲乐</v>
      </c>
      <c r="I1451" s="2">
        <f>'[1]2025年已发货'!I:I</f>
        <v>17349037782</v>
      </c>
      <c r="J1451" s="2" vm="1" t="e">
        <f>_xlfn._xlws.FILTER(辅助信息!D:D,辅助信息!G:G=G1451)</f>
        <v>#VALUE!</v>
      </c>
    </row>
    <row r="1452" spans="1:10">
      <c r="A1452" s="2" t="str">
        <f>'[1]2025年已发货'!A:A</f>
        <v>达钢</v>
      </c>
      <c r="B1452" s="2" t="str">
        <f>'[1]2025年已发货'!B:B</f>
        <v>高线</v>
      </c>
      <c r="C1452" s="2" t="str">
        <f>'[1]2025年已发货'!C:C</f>
        <v>HPB300Φ8</v>
      </c>
      <c r="D1452" s="2" t="str">
        <f>'[1]2025年已发货'!D:D</f>
        <v>吨</v>
      </c>
      <c r="E1452" s="2">
        <f>'[1]2025年已发货'!E:E</f>
        <v>15</v>
      </c>
      <c r="F1452" s="4">
        <f>'[1]2025年已发货'!F:F</f>
        <v>45739</v>
      </c>
      <c r="G1452" s="2" t="str">
        <f>'[1]2025年已发货'!G:G</f>
        <v>（十九冶-华电重庆奉节）重庆市奉节县康乐镇七星村</v>
      </c>
      <c r="H1452" s="2" t="str">
        <f>'[1]2025年已发货'!H:H</f>
        <v>岑甲乐</v>
      </c>
      <c r="I1452" s="2">
        <f>'[1]2025年已发货'!I:I</f>
        <v>17349037782</v>
      </c>
      <c r="J1452" s="2" vm="1" t="e">
        <f>_xlfn._xlws.FILTER(辅助信息!D:D,辅助信息!G:G=G1452)</f>
        <v>#VALUE!</v>
      </c>
    </row>
    <row r="1453" spans="1:10">
      <c r="A1453" s="2" t="str">
        <f>'[1]2025年已发货'!A:A</f>
        <v>达钢</v>
      </c>
      <c r="B1453" s="2" t="str">
        <f>'[1]2025年已发货'!B:B</f>
        <v>高线</v>
      </c>
      <c r="C1453" s="2" t="str">
        <f>'[1]2025年已发货'!C:C</f>
        <v>HPB300Φ10</v>
      </c>
      <c r="D1453" s="2" t="str">
        <f>'[1]2025年已发货'!D:D</f>
        <v>吨</v>
      </c>
      <c r="E1453" s="2">
        <f>'[1]2025年已发货'!E:E</f>
        <v>8</v>
      </c>
      <c r="F1453" s="4">
        <f>'[1]2025年已发货'!F:F</f>
        <v>45739</v>
      </c>
      <c r="G1453" s="2" t="str">
        <f>'[1]2025年已发货'!G:G</f>
        <v>（十九冶-华电重庆奉节）重庆市奉节县康乐镇七星村</v>
      </c>
      <c r="H1453" s="2" t="str">
        <f>'[1]2025年已发货'!H:H</f>
        <v>岑甲乐</v>
      </c>
      <c r="I1453" s="2">
        <f>'[1]2025年已发货'!I:I</f>
        <v>17349037782</v>
      </c>
      <c r="J1453" s="2" vm="1" t="e">
        <f>_xlfn._xlws.FILTER(辅助信息!D:D,辅助信息!G:G=G1453)</f>
        <v>#VALUE!</v>
      </c>
    </row>
    <row r="1454" spans="1:10">
      <c r="A1454" s="2" t="str">
        <f>'[1]2025年已发货'!A:A</f>
        <v>达钢</v>
      </c>
      <c r="B1454" s="2" t="str">
        <f>'[1]2025年已发货'!B:B</f>
        <v>螺纹钢</v>
      </c>
      <c r="C1454" s="2" t="str">
        <f>'[1]2025年已发货'!C:C</f>
        <v>HRB400E Φ14 9m</v>
      </c>
      <c r="D1454" s="2" t="str">
        <f>'[1]2025年已发货'!D:D</f>
        <v>吨</v>
      </c>
      <c r="E1454" s="2">
        <f>'[1]2025年已发货'!E:E</f>
        <v>15</v>
      </c>
      <c r="F1454" s="4">
        <f>'[1]2025年已发货'!F:F</f>
        <v>45739</v>
      </c>
      <c r="G1454" s="2" t="str">
        <f>'[1]2025年已发货'!G:G</f>
        <v>（十九冶-华电重庆奉节）重庆市奉节县康乐镇七星村</v>
      </c>
      <c r="H1454" s="2" t="str">
        <f>'[1]2025年已发货'!H:H</f>
        <v>岑甲乐</v>
      </c>
      <c r="I1454" s="2">
        <f>'[1]2025年已发货'!I:I</f>
        <v>17349037782</v>
      </c>
      <c r="J1454" s="2" vm="1" t="e">
        <f>_xlfn._xlws.FILTER(辅助信息!D:D,辅助信息!G:G=G1454)</f>
        <v>#VALUE!</v>
      </c>
    </row>
    <row r="1455" spans="1:10">
      <c r="A1455" s="2" t="str">
        <f>'[1]2025年已发货'!A:A</f>
        <v>晋邦</v>
      </c>
      <c r="B1455" s="2" t="str">
        <f>'[1]2025年已发货'!B:B</f>
        <v>螺纹钢</v>
      </c>
      <c r="C1455" s="2" t="str">
        <f>'[1]2025年已发货'!C:C</f>
        <v>HRB400E Φ25 9m</v>
      </c>
      <c r="D1455" s="2" t="str">
        <f>'[1]2025年已发货'!D:D</f>
        <v>吨</v>
      </c>
      <c r="E1455" s="2">
        <f>'[1]2025年已发货'!E:E</f>
        <v>35</v>
      </c>
      <c r="F1455" s="4">
        <f>'[1]2025年已发货'!F:F</f>
        <v>45739</v>
      </c>
      <c r="G1455" s="2" t="str">
        <f>'[1]2025年已发货'!G:G</f>
        <v>（商投建工达州中医药科技园-1工区）达州市通川区达州中医药职业学院犀牛大道北段</v>
      </c>
      <c r="H1455" s="2" t="str">
        <f>'[1]2025年已发货'!H:H</f>
        <v>程黄刚</v>
      </c>
      <c r="I1455" s="2">
        <f>'[1]2025年已发货'!I:I</f>
        <v>15108211617</v>
      </c>
      <c r="J1455" s="2" t="str">
        <f>_xlfn._xlws.FILTER(辅助信息!D:D,辅助信息!G:G=G1455)</f>
        <v>商投建工达州中医药科技园</v>
      </c>
    </row>
    <row r="1456" spans="1:10">
      <c r="A1456" s="2" t="str">
        <f>'[1]2025年已发货'!A:A</f>
        <v>德胜</v>
      </c>
      <c r="B1456" s="2" t="str">
        <f>'[1]2025年已发货'!B:B</f>
        <v>螺纹钢</v>
      </c>
      <c r="C1456" s="2" t="str">
        <f>'[1]2025年已发货'!C:C</f>
        <v>HRB500EФ25*9m</v>
      </c>
      <c r="D1456" s="2" t="str">
        <f>'[1]2025年已发货'!D:D</f>
        <v>吨</v>
      </c>
      <c r="E1456" s="2">
        <f>'[1]2025年已发货'!E:E</f>
        <v>70</v>
      </c>
      <c r="F1456" s="4">
        <f>'[1]2025年已发货'!F:F</f>
        <v>45739</v>
      </c>
      <c r="G1456" s="2" t="str">
        <f>'[1]2025年已发货'!G:G</f>
        <v>（中铁六局呼和公司康新高速TJ4-2标）四川省甘孜藏族自治州康定市新都桥镇东俄罗三村中建八局搅拌站旁</v>
      </c>
      <c r="H1456" s="2" t="str">
        <f>'[1]2025年已发货'!H:H</f>
        <v>许文刚</v>
      </c>
      <c r="I1456" s="2">
        <f>'[1]2025年已发货'!I:I</f>
        <v>15848808186</v>
      </c>
      <c r="J1456" s="2" vm="1" t="e">
        <f>_xlfn._xlws.FILTER(辅助信息!D:D,辅助信息!G:G=G1456)</f>
        <v>#VALUE!</v>
      </c>
    </row>
    <row r="1457" spans="1:10">
      <c r="A1457" s="2" t="str">
        <f>'[1]2025年已发货'!A:A</f>
        <v>陕钢</v>
      </c>
      <c r="B1457" s="2" t="str">
        <f>'[1]2025年已发货'!B:B</f>
        <v>螺纹钢</v>
      </c>
      <c r="C1457" s="2" t="str">
        <f>'[1]2025年已发货'!C:C</f>
        <v>HRB400EФ16*12m</v>
      </c>
      <c r="D1457" s="2" t="str">
        <f>'[1]2025年已发货'!D:D</f>
        <v>吨</v>
      </c>
      <c r="E1457" s="2">
        <f>'[1]2025年已发货'!E:E</f>
        <v>10</v>
      </c>
      <c r="F1457" s="4">
        <f>'[1]2025年已发货'!F:F</f>
        <v>45740</v>
      </c>
      <c r="G1457" s="2" t="str">
        <f>'[1]2025年已发货'!G:G</f>
        <v>（中核中原-甘肃康略高速KLTJ1标项目）甘肃省陇南市康县长坝镇蒲家坝</v>
      </c>
      <c r="H1457" s="2" t="str">
        <f>'[1]2025年已发货'!H:H</f>
        <v>穆星</v>
      </c>
      <c r="I1457" s="2" t="str">
        <f>'[1]2025年已发货'!I:I</f>
        <v>18539951326/15109310092</v>
      </c>
      <c r="J1457" s="2" vm="1" t="e">
        <f>_xlfn._xlws.FILTER(辅助信息!D:D,辅助信息!G:G=G1457)</f>
        <v>#VALUE!</v>
      </c>
    </row>
    <row r="1458" spans="1:10">
      <c r="A1458" s="2" t="str">
        <f>'[1]2025年已发货'!A:A</f>
        <v>陕钢</v>
      </c>
      <c r="B1458" s="2" t="str">
        <f>'[1]2025年已发货'!B:B</f>
        <v>螺纹钢</v>
      </c>
      <c r="C1458" s="2" t="str">
        <f>'[1]2025年已发货'!C:C</f>
        <v>HRB400EФ20*12m</v>
      </c>
      <c r="D1458" s="2" t="str">
        <f>'[1]2025年已发货'!D:D</f>
        <v>吨</v>
      </c>
      <c r="E1458" s="2">
        <f>'[1]2025年已发货'!E:E</f>
        <v>25</v>
      </c>
      <c r="F1458" s="4">
        <f>'[1]2025年已发货'!F:F</f>
        <v>45740</v>
      </c>
      <c r="G1458" s="2" t="str">
        <f>'[1]2025年已发货'!G:G</f>
        <v>（中核中原-甘肃康略高速KLTJ1标项目）甘肃省陇南市康县长坝镇蒲家坝</v>
      </c>
      <c r="H1458" s="2" t="str">
        <f>'[1]2025年已发货'!H:H</f>
        <v>穆星</v>
      </c>
      <c r="I1458" s="2" t="str">
        <f>'[1]2025年已发货'!I:I</f>
        <v>18539951326/15109310092</v>
      </c>
      <c r="J1458" s="2" vm="1" t="e">
        <f>_xlfn._xlws.FILTER(辅助信息!D:D,辅助信息!G:G=G1458)</f>
        <v>#VALUE!</v>
      </c>
    </row>
    <row r="1459" spans="1:10">
      <c r="A1459" s="2" t="str">
        <f>'[1]2025年已发货'!A:A</f>
        <v>德胜</v>
      </c>
      <c r="B1459" s="2" t="str">
        <f>'[1]2025年已发货'!B:B</f>
        <v>螺纹钢</v>
      </c>
      <c r="C1459" s="2" t="str">
        <f>'[1]2025年已发货'!C:C</f>
        <v>HRB400E Φ25 12m</v>
      </c>
      <c r="D1459" s="2" t="str">
        <f>'[1]2025年已发货'!D:D</f>
        <v>吨</v>
      </c>
      <c r="E1459" s="2">
        <f>'[1]2025年已发货'!E:E</f>
        <v>175</v>
      </c>
      <c r="F1459" s="4">
        <f>'[1]2025年已发货'!F:F</f>
        <v>45740</v>
      </c>
      <c r="G1459" s="2" t="str">
        <f>'[1]2025年已发货'!G:G</f>
        <v>（中铁五局-成渝扩容3标）四川省资阳市雁江区伍隍镇铺子村雁江区X138</v>
      </c>
      <c r="H1459" s="2" t="str">
        <f>'[1]2025年已发货'!H:H</f>
        <v>王健</v>
      </c>
      <c r="I1459" s="2">
        <f>'[1]2025年已发货'!I:I</f>
        <v>17726168395</v>
      </c>
      <c r="J1459" s="2" vm="1" t="e">
        <f>_xlfn._xlws.FILTER(辅助信息!D:D,辅助信息!G:G=G1459)</f>
        <v>#VALUE!</v>
      </c>
    </row>
    <row r="1460" spans="1:10">
      <c r="A1460" s="2" t="str">
        <f>'[1]2025年已发货'!A:A</f>
        <v>德胜</v>
      </c>
      <c r="B1460" s="2" t="str">
        <f>'[1]2025年已发货'!B:B</f>
        <v>螺纹钢</v>
      </c>
      <c r="C1460" s="2" t="str">
        <f>'[1]2025年已发货'!C:C</f>
        <v>HRB400E Φ20 9m</v>
      </c>
      <c r="D1460" s="2" t="str">
        <f>'[1]2025年已发货'!D:D</f>
        <v>吨</v>
      </c>
      <c r="E1460" s="2">
        <f>'[1]2025年已发货'!E:E</f>
        <v>35</v>
      </c>
      <c r="F1460" s="4">
        <f>'[1]2025年已发货'!F:F</f>
        <v>45740</v>
      </c>
      <c r="G1460" s="2" t="str">
        <f>'[1]2025年已发货'!G:G</f>
        <v>（中铁五局-成渝扩容3标）四川省资阳市雁江区伍隍镇铺子村雁江区X138</v>
      </c>
      <c r="H1460" s="2" t="str">
        <f>'[1]2025年已发货'!H:H</f>
        <v>王健</v>
      </c>
      <c r="I1460" s="2">
        <f>'[1]2025年已发货'!I:I</f>
        <v>17726168395</v>
      </c>
      <c r="J1460" s="2" vm="1" t="e">
        <f>_xlfn._xlws.FILTER(辅助信息!D:D,辅助信息!G:G=G1460)</f>
        <v>#VALUE!</v>
      </c>
    </row>
    <row r="1461" spans="1:10">
      <c r="A1461" s="2" t="str">
        <f>'[1]2025年已发货'!A:A</f>
        <v>德胜</v>
      </c>
      <c r="B1461" s="2" t="str">
        <f>'[1]2025年已发货'!B:B</f>
        <v>螺纹钢</v>
      </c>
      <c r="C1461" s="2" t="str">
        <f>'[1]2025年已发货'!C:C</f>
        <v>HRB400EФ16*9m</v>
      </c>
      <c r="D1461" s="2" t="str">
        <f>'[1]2025年已发货'!D:D</f>
        <v>吨</v>
      </c>
      <c r="E1461" s="2">
        <f>'[1]2025年已发货'!E:E</f>
        <v>70</v>
      </c>
      <c r="F1461" s="4">
        <f>'[1]2025年已发货'!F:F</f>
        <v>45740</v>
      </c>
      <c r="G1461" s="2" t="str">
        <f>'[1]2025年已发货'!G:G</f>
        <v>（中铁六局呼和公司康新高速TJ4-2标）四川省甘孜藏族自治州康定市新都桥镇东俄罗三村中建八局搅拌站旁</v>
      </c>
      <c r="H1461" s="2" t="str">
        <f>'[1]2025年已发货'!H:H</f>
        <v>许文刚</v>
      </c>
      <c r="I1461" s="2">
        <f>'[1]2025年已发货'!I:I</f>
        <v>15848808186</v>
      </c>
      <c r="J1461" s="2" vm="1" t="e">
        <f>_xlfn._xlws.FILTER(辅助信息!D:D,辅助信息!G:G=G1461)</f>
        <v>#VALUE!</v>
      </c>
    </row>
    <row r="1462" spans="1:10">
      <c r="A1462" s="2" t="str">
        <f>'[1]2025年已发货'!A:A</f>
        <v>德胜</v>
      </c>
      <c r="B1462" s="2" t="str">
        <f>'[1]2025年已发货'!B:B</f>
        <v>螺纹钢</v>
      </c>
      <c r="C1462" s="2" t="str">
        <f>'[1]2025年已发货'!C:C</f>
        <v>HRB500EФ25*9m</v>
      </c>
      <c r="D1462" s="2" t="str">
        <f>'[1]2025年已发货'!D:D</f>
        <v>吨</v>
      </c>
      <c r="E1462" s="2">
        <f>'[1]2025年已发货'!E:E</f>
        <v>70</v>
      </c>
      <c r="F1462" s="4">
        <f>'[1]2025年已发货'!F:F</f>
        <v>45740</v>
      </c>
      <c r="G1462" s="2" t="str">
        <f>'[1]2025年已发货'!G:G</f>
        <v>（中铁六局呼和公司康新高速TJ4-2标）四川省甘孜藏族自治州康定市新都桥镇东俄罗三村中建八局搅拌站旁</v>
      </c>
      <c r="H1462" s="2" t="str">
        <f>'[1]2025年已发货'!H:H</f>
        <v>许文刚</v>
      </c>
      <c r="I1462" s="2">
        <f>'[1]2025年已发货'!I:I</f>
        <v>15848808186</v>
      </c>
      <c r="J1462" s="2" vm="1" t="e">
        <f>_xlfn._xlws.FILTER(辅助信息!D:D,辅助信息!G:G=G1462)</f>
        <v>#VALUE!</v>
      </c>
    </row>
    <row r="1463" spans="1:10">
      <c r="A1463" s="2" t="str">
        <f>'[1]2025年已发货'!A:A</f>
        <v>德胜</v>
      </c>
      <c r="B1463" s="2" t="str">
        <f>'[1]2025年已发货'!B:B</f>
        <v>螺纹钢</v>
      </c>
      <c r="C1463" s="2" t="str">
        <f>'[1]2025年已发货'!C:C</f>
        <v>HRB500EФ28*9m</v>
      </c>
      <c r="D1463" s="2" t="str">
        <f>'[1]2025年已发货'!D:D</f>
        <v>吨</v>
      </c>
      <c r="E1463" s="2">
        <f>'[1]2025年已发货'!E:E</f>
        <v>70</v>
      </c>
      <c r="F1463" s="4">
        <f>'[1]2025年已发货'!F:F</f>
        <v>45740</v>
      </c>
      <c r="G1463" s="2" t="str">
        <f>'[1]2025年已发货'!G:G</f>
        <v>（中铁六局呼和公司康新高速TJ4-2标）四川省甘孜藏族自治州康定市新都桥镇东俄罗三村中建八局搅拌站旁</v>
      </c>
      <c r="H1463" s="2" t="str">
        <f>'[1]2025年已发货'!H:H</f>
        <v>许文刚</v>
      </c>
      <c r="I1463" s="2">
        <f>'[1]2025年已发货'!I:I</f>
        <v>15848808186</v>
      </c>
      <c r="J1463" s="2" vm="1" t="e">
        <f>_xlfn._xlws.FILTER(辅助信息!D:D,辅助信息!G:G=G1463)</f>
        <v>#VALUE!</v>
      </c>
    </row>
    <row r="1464" spans="1:10">
      <c r="A1464" s="2" t="str">
        <f>'[1]2025年已发货'!A:A</f>
        <v>德胜</v>
      </c>
      <c r="B1464" s="2" t="str">
        <f>'[1]2025年已发货'!B:B</f>
        <v>螺纹钢</v>
      </c>
      <c r="C1464" s="2" t="str">
        <f>'[1]2025年已发货'!C:C</f>
        <v>HRB400E Φ16 9m</v>
      </c>
      <c r="D1464" s="2" t="str">
        <f>'[1]2025年已发货'!D:D</f>
        <v>吨</v>
      </c>
      <c r="E1464" s="2">
        <f>'[1]2025年已发货'!E:E</f>
        <v>7</v>
      </c>
      <c r="F1464" s="4">
        <f>'[1]2025年已发货'!F:F</f>
        <v>45740</v>
      </c>
      <c r="G1464" s="2" t="str">
        <f>'[1]2025年已发货'!G:G</f>
        <v>（北京工程局乐山机场项目）乐山市五通桥区冠英镇</v>
      </c>
      <c r="H1464" s="2" t="str">
        <f>'[1]2025年已发货'!H:H</f>
        <v>王治</v>
      </c>
      <c r="I1464" s="2">
        <f>'[1]2025年已发货'!I:I</f>
        <v>18811564698</v>
      </c>
      <c r="J1464" s="2" vm="1" t="e">
        <f>_xlfn._xlws.FILTER(辅助信息!D:D,辅助信息!G:G=G1464)</f>
        <v>#VALUE!</v>
      </c>
    </row>
    <row r="1465" spans="1:10">
      <c r="A1465" s="2" t="str">
        <f>'[1]2025年已发货'!A:A</f>
        <v>德胜</v>
      </c>
      <c r="B1465" s="2" t="str">
        <f>'[1]2025年已发货'!B:B</f>
        <v>螺纹钢</v>
      </c>
      <c r="C1465" s="2" t="str">
        <f>'[1]2025年已发货'!C:C</f>
        <v>HRB400E Φ22 9m</v>
      </c>
      <c r="D1465" s="2" t="str">
        <f>'[1]2025年已发货'!D:D</f>
        <v>吨</v>
      </c>
      <c r="E1465" s="2">
        <f>'[1]2025年已发货'!E:E</f>
        <v>11</v>
      </c>
      <c r="F1465" s="4">
        <f>'[1]2025年已发货'!F:F</f>
        <v>45740</v>
      </c>
      <c r="G1465" s="2" t="str">
        <f>'[1]2025年已发货'!G:G</f>
        <v>（北京工程局乐山机场项目）乐山市五通桥区冠英镇</v>
      </c>
      <c r="H1465" s="2" t="str">
        <f>'[1]2025年已发货'!H:H</f>
        <v>王治</v>
      </c>
      <c r="I1465" s="2">
        <f>'[1]2025年已发货'!I:I</f>
        <v>18811564698</v>
      </c>
      <c r="J1465" s="2" vm="1" t="e">
        <f>_xlfn._xlws.FILTER(辅助信息!D:D,辅助信息!G:G=G1465)</f>
        <v>#VALUE!</v>
      </c>
    </row>
    <row r="1466" spans="1:10">
      <c r="A1466" s="2" t="str">
        <f>'[1]2025年已发货'!A:A</f>
        <v>德胜</v>
      </c>
      <c r="B1466" s="2" t="str">
        <f>'[1]2025年已发货'!B:B</f>
        <v>螺纹钢</v>
      </c>
      <c r="C1466" s="2" t="str">
        <f>'[1]2025年已发货'!C:C</f>
        <v>HRB400E Φ25 9m</v>
      </c>
      <c r="D1466" s="2" t="str">
        <f>'[1]2025年已发货'!D:D</f>
        <v>吨</v>
      </c>
      <c r="E1466" s="2">
        <f>'[1]2025年已发货'!E:E</f>
        <v>17</v>
      </c>
      <c r="F1466" s="4">
        <f>'[1]2025年已发货'!F:F</f>
        <v>45740</v>
      </c>
      <c r="G1466" s="2" t="str">
        <f>'[1]2025年已发货'!G:G</f>
        <v>（北京工程局乐山机场项目）乐山市五通桥区冠英镇</v>
      </c>
      <c r="H1466" s="2" t="str">
        <f>'[1]2025年已发货'!H:H</f>
        <v>王治</v>
      </c>
      <c r="I1466" s="2">
        <f>'[1]2025年已发货'!I:I</f>
        <v>18811564698</v>
      </c>
      <c r="J1466" s="2" vm="1" t="e">
        <f>_xlfn._xlws.FILTER(辅助信息!D:D,辅助信息!G:G=G1466)</f>
        <v>#VALUE!</v>
      </c>
    </row>
    <row r="1467" spans="1:10">
      <c r="A1467" s="2" t="str">
        <f>'[1]2025年已发货'!A:A</f>
        <v>润耀</v>
      </c>
      <c r="B1467" s="2" t="str">
        <f>'[1]2025年已发货'!B:B</f>
        <v>盘螺</v>
      </c>
      <c r="C1467" s="2" t="str">
        <f>'[1]2025年已发货'!C:C</f>
        <v>HRB400E Φ8</v>
      </c>
      <c r="D1467" s="2" t="str">
        <f>'[1]2025年已发货'!D:D</f>
        <v>吨</v>
      </c>
      <c r="E1467" s="2">
        <f>'[1]2025年已发货'!E:E</f>
        <v>13</v>
      </c>
      <c r="F1467" s="4">
        <f>'[1]2025年已发货'!F:F</f>
        <v>45740</v>
      </c>
      <c r="G1467" s="2" t="str">
        <f>'[1]2025年已发货'!G:G</f>
        <v>（北京工程局乐山机场项目）乐山市五通桥区冠英镇</v>
      </c>
      <c r="H1467" s="2" t="str">
        <f>'[1]2025年已发货'!H:H</f>
        <v>王治</v>
      </c>
      <c r="I1467" s="2">
        <f>'[1]2025年已发货'!I:I</f>
        <v>18811564698</v>
      </c>
      <c r="J1467" s="2" vm="1" t="e">
        <f>_xlfn._xlws.FILTER(辅助信息!D:D,辅助信息!G:G=G1467)</f>
        <v>#VALUE!</v>
      </c>
    </row>
    <row r="1468" spans="1:10">
      <c r="A1468" s="2" t="str">
        <f>'[1]2025年已发货'!A:A</f>
        <v>润耀</v>
      </c>
      <c r="B1468" s="2" t="str">
        <f>'[1]2025年已发货'!B:B</f>
        <v>螺纹钢</v>
      </c>
      <c r="C1468" s="2" t="str">
        <f>'[1]2025年已发货'!C:C</f>
        <v>HRB400E Φ20 9m</v>
      </c>
      <c r="D1468" s="2" t="str">
        <f>'[1]2025年已发货'!D:D</f>
        <v>吨</v>
      </c>
      <c r="E1468" s="2">
        <f>'[1]2025年已发货'!E:E</f>
        <v>20</v>
      </c>
      <c r="F1468" s="4">
        <f>'[1]2025年已发货'!F:F</f>
        <v>45740</v>
      </c>
      <c r="G1468" s="2" t="str">
        <f>'[1]2025年已发货'!G:G</f>
        <v>（北京工程局乐山机场项目）乐山市五通桥区冠英镇</v>
      </c>
      <c r="H1468" s="2" t="str">
        <f>'[1]2025年已发货'!H:H</f>
        <v>王治</v>
      </c>
      <c r="I1468" s="2">
        <f>'[1]2025年已发货'!I:I</f>
        <v>18811564698</v>
      </c>
      <c r="J1468" s="2" vm="1" t="e">
        <f>_xlfn._xlws.FILTER(辅助信息!D:D,辅助信息!G:G=G1468)</f>
        <v>#VALUE!</v>
      </c>
    </row>
    <row r="1469" spans="1:10">
      <c r="A1469" s="2" t="str">
        <f>'[1]2025年已发货'!A:A</f>
        <v>润耀</v>
      </c>
      <c r="B1469" s="2" t="str">
        <f>'[1]2025年已发货'!B:B</f>
        <v>螺纹钢</v>
      </c>
      <c r="C1469" s="2" t="str">
        <f>'[1]2025年已发货'!C:C</f>
        <v>HRB400E Φ25 9m</v>
      </c>
      <c r="D1469" s="2" t="str">
        <f>'[1]2025年已发货'!D:D</f>
        <v>吨</v>
      </c>
      <c r="E1469" s="2">
        <f>'[1]2025年已发货'!E:E</f>
        <v>2</v>
      </c>
      <c r="F1469" s="4">
        <f>'[1]2025年已发货'!F:F</f>
        <v>45740</v>
      </c>
      <c r="G1469" s="2" t="str">
        <f>'[1]2025年已发货'!G:G</f>
        <v>（北京工程局乐山机场项目）乐山市五通桥区冠英镇</v>
      </c>
      <c r="H1469" s="2" t="str">
        <f>'[1]2025年已发货'!H:H</f>
        <v>王治</v>
      </c>
      <c r="I1469" s="2">
        <f>'[1]2025年已发货'!I:I</f>
        <v>18811564698</v>
      </c>
      <c r="J1469" s="2" vm="1" t="e">
        <f>_xlfn._xlws.FILTER(辅助信息!D:D,辅助信息!G:G=G1469)</f>
        <v>#VALUE!</v>
      </c>
    </row>
    <row r="1470" spans="1:10">
      <c r="A1470" s="2" t="str">
        <f>'[1]2025年已发货'!A:A</f>
        <v>德胜</v>
      </c>
      <c r="B1470" s="2" t="str">
        <f>'[1]2025年已发货'!B:B</f>
        <v>螺纹钢</v>
      </c>
      <c r="C1470" s="2" t="str">
        <f>'[1]2025年已发货'!C:C</f>
        <v>HRB400E Φ25 9m</v>
      </c>
      <c r="D1470" s="2" t="str">
        <f>'[1]2025年已发货'!D:D</f>
        <v>吨</v>
      </c>
      <c r="E1470" s="2">
        <f>'[1]2025年已发货'!E:E</f>
        <v>10</v>
      </c>
      <c r="F1470" s="4">
        <f>'[1]2025年已发货'!F:F</f>
        <v>45740</v>
      </c>
      <c r="G1470" s="2" t="str">
        <f>'[1]2025年已发货'!G:G</f>
        <v>（五局乐山机场项目）乐山市五通桥区冠英镇</v>
      </c>
      <c r="H1470" s="2" t="str">
        <f>'[1]2025年已发货'!H:H</f>
        <v>王思思</v>
      </c>
      <c r="I1470" s="2">
        <f>'[1]2025年已发货'!I:I</f>
        <v>18973190156</v>
      </c>
      <c r="J1470" s="2" vm="1" t="e">
        <f>_xlfn._xlws.FILTER(辅助信息!D:D,辅助信息!G:G=G1470)</f>
        <v>#VALUE!</v>
      </c>
    </row>
    <row r="1471" spans="1:10">
      <c r="A1471" s="2" t="str">
        <f>'[1]2025年已发货'!A:A</f>
        <v>德胜</v>
      </c>
      <c r="B1471" s="2" t="str">
        <f>'[1]2025年已发货'!B:B</f>
        <v>螺纹钢</v>
      </c>
      <c r="C1471" s="2" t="str">
        <f>'[1]2025年已发货'!C:C</f>
        <v>HRB400E Φ22 9m</v>
      </c>
      <c r="D1471" s="2" t="str">
        <f>'[1]2025年已发货'!D:D</f>
        <v>吨</v>
      </c>
      <c r="E1471" s="2">
        <f>'[1]2025年已发货'!E:E</f>
        <v>22</v>
      </c>
      <c r="F1471" s="4">
        <f>'[1]2025年已发货'!F:F</f>
        <v>45740</v>
      </c>
      <c r="G1471" s="2" t="str">
        <f>'[1]2025年已发货'!G:G</f>
        <v>（五局乐山机场项目）乐山市五通桥区冠英镇</v>
      </c>
      <c r="H1471" s="2" t="str">
        <f>'[1]2025年已发货'!H:H</f>
        <v>王思思</v>
      </c>
      <c r="I1471" s="2">
        <f>'[1]2025年已发货'!I:I</f>
        <v>18973190156</v>
      </c>
      <c r="J1471" s="2" vm="1" t="e">
        <f>_xlfn._xlws.FILTER(辅助信息!D:D,辅助信息!G:G=G1471)</f>
        <v>#VALUE!</v>
      </c>
    </row>
    <row r="1472" spans="1:10">
      <c r="A1472" s="2" t="str">
        <f>'[1]2025年已发货'!A:A</f>
        <v>德胜</v>
      </c>
      <c r="B1472" s="2" t="str">
        <f>'[1]2025年已发货'!B:B</f>
        <v>螺纹钢</v>
      </c>
      <c r="C1472" s="2" t="str">
        <f>'[1]2025年已发货'!C:C</f>
        <v>HRB400E Φ20 9m</v>
      </c>
      <c r="D1472" s="2" t="str">
        <f>'[1]2025年已发货'!D:D</f>
        <v>吨</v>
      </c>
      <c r="E1472" s="2">
        <f>'[1]2025年已发货'!E:E</f>
        <v>22</v>
      </c>
      <c r="F1472" s="4">
        <f>'[1]2025年已发货'!F:F</f>
        <v>45740</v>
      </c>
      <c r="G1472" s="2" t="str">
        <f>'[1]2025年已发货'!G:G</f>
        <v>（五局乐山机场项目）乐山市五通桥区冠英镇</v>
      </c>
      <c r="H1472" s="2" t="str">
        <f>'[1]2025年已发货'!H:H</f>
        <v>王思思</v>
      </c>
      <c r="I1472" s="2">
        <f>'[1]2025年已发货'!I:I</f>
        <v>18973190156</v>
      </c>
      <c r="J1472" s="2" vm="1" t="e">
        <f>_xlfn._xlws.FILTER(辅助信息!D:D,辅助信息!G:G=G1472)</f>
        <v>#VALUE!</v>
      </c>
    </row>
    <row r="1473" spans="1:10">
      <c r="A1473" s="2" t="str">
        <f>'[1]2025年已发货'!A:A</f>
        <v>德胜</v>
      </c>
      <c r="B1473" s="2" t="str">
        <f>'[1]2025年已发货'!B:B</f>
        <v>螺纹钢</v>
      </c>
      <c r="C1473" s="2" t="str">
        <f>'[1]2025年已发货'!C:C</f>
        <v>HRB400E Φ18 9m</v>
      </c>
      <c r="D1473" s="2" t="str">
        <f>'[1]2025年已发货'!D:D</f>
        <v>吨</v>
      </c>
      <c r="E1473" s="2">
        <f>'[1]2025年已发货'!E:E</f>
        <v>15</v>
      </c>
      <c r="F1473" s="4">
        <f>'[1]2025年已发货'!F:F</f>
        <v>45740</v>
      </c>
      <c r="G1473" s="2" t="str">
        <f>'[1]2025年已发货'!G:G</f>
        <v>（五局乐山机场项目）乐山市五通桥区冠英镇</v>
      </c>
      <c r="H1473" s="2" t="str">
        <f>'[1]2025年已发货'!H:H</f>
        <v>王思思</v>
      </c>
      <c r="I1473" s="2">
        <f>'[1]2025年已发货'!I:I</f>
        <v>18973190156</v>
      </c>
      <c r="J1473" s="2" vm="1" t="e">
        <f>_xlfn._xlws.FILTER(辅助信息!D:D,辅助信息!G:G=G1473)</f>
        <v>#VALUE!</v>
      </c>
    </row>
    <row r="1474" spans="1:10">
      <c r="A1474" s="2" t="str">
        <f>'[1]2025年已发货'!A:A</f>
        <v>晋邦</v>
      </c>
      <c r="B1474" s="2" t="str">
        <f>'[1]2025年已发货'!B:B</f>
        <v>盘螺</v>
      </c>
      <c r="C1474" s="2" t="str">
        <f>'[1]2025年已发货'!C:C</f>
        <v>HRB400E Φ6</v>
      </c>
      <c r="D1474" s="2" t="str">
        <f>'[1]2025年已发货'!D:D</f>
        <v>吨</v>
      </c>
      <c r="E1474" s="2">
        <f>'[1]2025年已发货'!E:E</f>
        <v>10</v>
      </c>
      <c r="F1474" s="4">
        <f>'[1]2025年已发货'!F:F</f>
        <v>45740</v>
      </c>
      <c r="G1474" s="2" t="str">
        <f>'[1]2025年已发货'!G:G</f>
        <v>(五冶钢构医学科学产业园建设项目房建三部-一标（7-1）)四川省南充市顺庆区搬罾街道学府大道二段</v>
      </c>
      <c r="H1474" s="2" t="str">
        <f>'[1]2025年已发货'!H:H</f>
        <v>郑林</v>
      </c>
      <c r="I1474" s="2">
        <f>'[1]2025年已发货'!I:I</f>
        <v>18349955455</v>
      </c>
      <c r="J1474" s="2" t="str">
        <f>_xlfn._xlws.FILTER(辅助信息!D:D,辅助信息!G:G=G1474)</f>
        <v>五冶钢构南充医学科学产业园建设项目</v>
      </c>
    </row>
    <row r="1475" spans="1:10">
      <c r="A1475" s="2" t="str">
        <f>'[1]2025年已发货'!A:A</f>
        <v>晋邦</v>
      </c>
      <c r="B1475" s="2" t="str">
        <f>'[1]2025年已发货'!B:B</f>
        <v>盘螺</v>
      </c>
      <c r="C1475" s="2" t="str">
        <f>'[1]2025年已发货'!C:C</f>
        <v>HRB400E Φ8</v>
      </c>
      <c r="D1475" s="2" t="str">
        <f>'[1]2025年已发货'!D:D</f>
        <v>吨</v>
      </c>
      <c r="E1475" s="2">
        <f>'[1]2025年已发货'!E:E</f>
        <v>8</v>
      </c>
      <c r="F1475" s="4">
        <f>'[1]2025年已发货'!F:F</f>
        <v>45740</v>
      </c>
      <c r="G1475" s="2" t="str">
        <f>'[1]2025年已发货'!G:G</f>
        <v>(五冶钢构医学科学产业园建设项目房建三部-一标（7-1）)四川省南充市顺庆区搬罾街道学府大道二段</v>
      </c>
      <c r="H1475" s="2" t="str">
        <f>'[1]2025年已发货'!H:H</f>
        <v>郑林</v>
      </c>
      <c r="I1475" s="2">
        <f>'[1]2025年已发货'!I:I</f>
        <v>18349955455</v>
      </c>
      <c r="J1475" s="2" t="str">
        <f>_xlfn._xlws.FILTER(辅助信息!D:D,辅助信息!G:G=G1475)</f>
        <v>五冶钢构南充医学科学产业园建设项目</v>
      </c>
    </row>
    <row r="1476" spans="1:10">
      <c r="A1476" s="2" t="str">
        <f>'[1]2025年已发货'!A:A</f>
        <v>晋邦</v>
      </c>
      <c r="B1476" s="2" t="str">
        <f>'[1]2025年已发货'!B:B</f>
        <v>盘螺</v>
      </c>
      <c r="C1476" s="2" t="str">
        <f>'[1]2025年已发货'!C:C</f>
        <v>HRB400E Φ12</v>
      </c>
      <c r="D1476" s="2" t="str">
        <f>'[1]2025年已发货'!D:D</f>
        <v>吨</v>
      </c>
      <c r="E1476" s="2">
        <f>'[1]2025年已发货'!E:E</f>
        <v>17</v>
      </c>
      <c r="F1476" s="4">
        <f>'[1]2025年已发货'!F:F</f>
        <v>45740</v>
      </c>
      <c r="G1476" s="2" t="str">
        <f>'[1]2025年已发货'!G:G</f>
        <v>(五冶钢构医学科学产业园建设项目房建三部-一标（7-1）)四川省南充市顺庆区搬罾街道学府大道二段</v>
      </c>
      <c r="H1476" s="2" t="str">
        <f>'[1]2025年已发货'!H:H</f>
        <v>郑林</v>
      </c>
      <c r="I1476" s="2">
        <f>'[1]2025年已发货'!I:I</f>
        <v>18349955455</v>
      </c>
      <c r="J1476" s="2" t="str">
        <f>_xlfn._xlws.FILTER(辅助信息!D:D,辅助信息!G:G=G1476)</f>
        <v>五冶钢构南充医学科学产业园建设项目</v>
      </c>
    </row>
    <row r="1477" spans="1:10">
      <c r="A1477" s="2" t="str">
        <f>'[1]2025年已发货'!A:A</f>
        <v>达钢</v>
      </c>
      <c r="B1477" s="2" t="str">
        <f>'[1]2025年已发货'!B:B</f>
        <v>螺纹钢</v>
      </c>
      <c r="C1477" s="2" t="str">
        <f>'[1]2025年已发货'!C:C</f>
        <v>HRB400E Φ16 9m</v>
      </c>
      <c r="D1477" s="2" t="str">
        <f>'[1]2025年已发货'!D:D</f>
        <v>吨</v>
      </c>
      <c r="E1477" s="2">
        <f>'[1]2025年已发货'!E:E</f>
        <v>10</v>
      </c>
      <c r="F1477" s="4">
        <f>'[1]2025年已发货'!F:F</f>
        <v>45740</v>
      </c>
      <c r="G1477" s="2" t="str">
        <f>'[1]2025年已发货'!G:G</f>
        <v>(五冶钢构医学科学产业园建设项目房建二部-排洪渠（五标）)四川省南充市顺庆区搬罾街道学府大道二段</v>
      </c>
      <c r="H1477" s="2" t="str">
        <f>'[1]2025年已发货'!H:H</f>
        <v>安南</v>
      </c>
      <c r="I1477" s="2">
        <f>'[1]2025年已发货'!I:I</f>
        <v>19950525030</v>
      </c>
      <c r="J1477" s="2" t="str">
        <f>_xlfn._xlws.FILTER(辅助信息!D:D,辅助信息!G:G=G1477)</f>
        <v>五冶钢构南充医学科学产业园建设项目</v>
      </c>
    </row>
    <row r="1478" spans="1:10">
      <c r="A1478" s="2" t="str">
        <f>'[1]2025年已发货'!A:A</f>
        <v>达钢</v>
      </c>
      <c r="B1478" s="2" t="str">
        <f>'[1]2025年已发货'!B:B</f>
        <v>螺纹钢</v>
      </c>
      <c r="C1478" s="2" t="str">
        <f>'[1]2025年已发货'!C:C</f>
        <v>HRB400E Φ25 9m</v>
      </c>
      <c r="D1478" s="2" t="str">
        <f>'[1]2025年已发货'!D:D</f>
        <v>吨</v>
      </c>
      <c r="E1478" s="2">
        <f>'[1]2025年已发货'!E:E</f>
        <v>25</v>
      </c>
      <c r="F1478" s="4">
        <f>'[1]2025年已发货'!F:F</f>
        <v>45740</v>
      </c>
      <c r="G1478" s="2" t="str">
        <f>'[1]2025年已发货'!G:G</f>
        <v>(五冶钢构医学科学产业园建设项目房建二部-排洪渠（五标）)四川省南充市顺庆区搬罾街道学府大道二段</v>
      </c>
      <c r="H1478" s="2" t="str">
        <f>'[1]2025年已发货'!H:H</f>
        <v>安南</v>
      </c>
      <c r="I1478" s="2">
        <f>'[1]2025年已发货'!I:I</f>
        <v>19950525030</v>
      </c>
      <c r="J1478" s="2" t="str">
        <f>_xlfn._xlws.FILTER(辅助信息!D:D,辅助信息!G:G=G1478)</f>
        <v>五冶钢构南充医学科学产业园建设项目</v>
      </c>
    </row>
    <row r="1479" spans="1:10">
      <c r="A1479" s="2" t="str">
        <f>'[1]2025年已发货'!A:A</f>
        <v>达钢</v>
      </c>
      <c r="B1479" s="2" t="str">
        <f>'[1]2025年已发货'!B:B</f>
        <v>螺纹钢</v>
      </c>
      <c r="C1479" s="2" t="str">
        <f>'[1]2025年已发货'!C:C</f>
        <v>HRB400E Φ12 9m</v>
      </c>
      <c r="D1479" s="2" t="str">
        <f>'[1]2025年已发货'!D:D</f>
        <v>吨</v>
      </c>
      <c r="E1479" s="2">
        <f>'[1]2025年已发货'!E:E</f>
        <v>21</v>
      </c>
      <c r="F1479" s="4">
        <f>'[1]2025年已发货'!F:F</f>
        <v>45740</v>
      </c>
      <c r="G1479" s="2" t="str">
        <f>'[1]2025年已发货'!G:G</f>
        <v>（五冶达州国道542项目-二工区黄家湾隧道工段）四川省达州市达川区赵固镇黄家坡</v>
      </c>
      <c r="H1479" s="2" t="str">
        <f>'[1]2025年已发货'!H:H</f>
        <v>罗永方</v>
      </c>
      <c r="I1479" s="2">
        <f>'[1]2025年已发货'!I:I</f>
        <v>13551450899</v>
      </c>
      <c r="J1479" s="2" vm="1" t="e">
        <f>_xlfn._xlws.FILTER(辅助信息!D:D,辅助信息!G:G=G1479)</f>
        <v>#VALUE!</v>
      </c>
    </row>
    <row r="1480" spans="1:10">
      <c r="A1480" s="2" t="str">
        <f>'[1]2025年已发货'!A:A</f>
        <v>达钢</v>
      </c>
      <c r="B1480" s="2" t="str">
        <f>'[1]2025年已发货'!B:B</f>
        <v>螺纹钢</v>
      </c>
      <c r="C1480" s="2" t="str">
        <f>'[1]2025年已发货'!C:C</f>
        <v>HRB400E Φ22 9m</v>
      </c>
      <c r="D1480" s="2" t="str">
        <f>'[1]2025年已发货'!D:D</f>
        <v>吨</v>
      </c>
      <c r="E1480" s="2">
        <f>'[1]2025年已发货'!E:E</f>
        <v>15</v>
      </c>
      <c r="F1480" s="4">
        <f>'[1]2025年已发货'!F:F</f>
        <v>45740</v>
      </c>
      <c r="G1480" s="2" t="str">
        <f>'[1]2025年已发货'!G:G</f>
        <v>（五冶达州国道542项目-二工区黄家湾隧道工段）四川省达州市达川区赵固镇黄家坡</v>
      </c>
      <c r="H1480" s="2" t="str">
        <f>'[1]2025年已发货'!H:H</f>
        <v>罗永方</v>
      </c>
      <c r="I1480" s="2">
        <f>'[1]2025年已发货'!I:I</f>
        <v>13551450899</v>
      </c>
      <c r="J1480" s="2" vm="1" t="e">
        <f>_xlfn._xlws.FILTER(辅助信息!D:D,辅助信息!G:G=G1480)</f>
        <v>#VALUE!</v>
      </c>
    </row>
    <row r="1481" spans="1:10">
      <c r="A1481" s="2" t="str">
        <f>'[1]2025年已发货'!A:A</f>
        <v>达钢</v>
      </c>
      <c r="B1481" s="2" t="str">
        <f>'[1]2025年已发货'!B:B</f>
        <v>螺纹钢</v>
      </c>
      <c r="C1481" s="2" t="str">
        <f>'[1]2025年已发货'!C:C</f>
        <v>HRB400E Φ12 9m</v>
      </c>
      <c r="D1481" s="2" t="str">
        <f>'[1]2025年已发货'!D:D</f>
        <v>吨</v>
      </c>
      <c r="E1481" s="2">
        <f>'[1]2025年已发货'!E:E</f>
        <v>6</v>
      </c>
      <c r="F1481" s="4">
        <f>'[1]2025年已发货'!F:F</f>
        <v>45740</v>
      </c>
      <c r="G1481" s="2" t="str">
        <f>'[1]2025年已发货'!G:G</f>
        <v>（五冶达州国道542项目-一工区桥梁二工段）四川省达州市达川区达川区石梯镇石成村</v>
      </c>
      <c r="H1481" s="2" t="str">
        <f>'[1]2025年已发货'!H:H</f>
        <v>夏树彬</v>
      </c>
      <c r="I1481" s="2">
        <f>'[1]2025年已发货'!I:I</f>
        <v>13518183653</v>
      </c>
      <c r="J1481" s="2" vm="1" t="e">
        <f>_xlfn._xlws.FILTER(辅助信息!D:D,辅助信息!G:G=G1481)</f>
        <v>#VALUE!</v>
      </c>
    </row>
    <row r="1482" spans="1:10">
      <c r="A1482" s="2" t="str">
        <f>'[1]2025年已发货'!A:A</f>
        <v>达钢</v>
      </c>
      <c r="B1482" s="2" t="str">
        <f>'[1]2025年已发货'!B:B</f>
        <v>螺纹钢</v>
      </c>
      <c r="C1482" s="2" t="str">
        <f>'[1]2025年已发货'!C:C</f>
        <v>HRB400E Φ14 9m</v>
      </c>
      <c r="D1482" s="2" t="str">
        <f>'[1]2025年已发货'!D:D</f>
        <v>吨</v>
      </c>
      <c r="E1482" s="2">
        <f>'[1]2025年已发货'!E:E</f>
        <v>9</v>
      </c>
      <c r="F1482" s="4">
        <f>'[1]2025年已发货'!F:F</f>
        <v>45740</v>
      </c>
      <c r="G1482" s="2" t="str">
        <f>'[1]2025年已发货'!G:G</f>
        <v>（五冶达州国道542项目-一工区桥梁二工段）四川省达州市达川区达川区石梯镇石成村</v>
      </c>
      <c r="H1482" s="2" t="str">
        <f>'[1]2025年已发货'!H:H</f>
        <v>夏树彬</v>
      </c>
      <c r="I1482" s="2">
        <f>'[1]2025年已发货'!I:I</f>
        <v>13518183653</v>
      </c>
      <c r="J1482" s="2" vm="1" t="e">
        <f>_xlfn._xlws.FILTER(辅助信息!D:D,辅助信息!G:G=G1482)</f>
        <v>#VALUE!</v>
      </c>
    </row>
    <row r="1483" spans="1:10">
      <c r="A1483" s="2" t="str">
        <f>'[1]2025年已发货'!A:A</f>
        <v>达钢</v>
      </c>
      <c r="B1483" s="2" t="str">
        <f>'[1]2025年已发货'!B:B</f>
        <v>螺纹钢</v>
      </c>
      <c r="C1483" s="2" t="str">
        <f>'[1]2025年已发货'!C:C</f>
        <v>HRB400E Φ32 9m</v>
      </c>
      <c r="D1483" s="2" t="str">
        <f>'[1]2025年已发货'!D:D</f>
        <v>吨</v>
      </c>
      <c r="E1483" s="2">
        <f>'[1]2025年已发货'!E:E</f>
        <v>21</v>
      </c>
      <c r="F1483" s="4">
        <f>'[1]2025年已发货'!F:F</f>
        <v>45740</v>
      </c>
      <c r="G1483" s="2" t="str">
        <f>'[1]2025年已发货'!G:G</f>
        <v>（五冶达州国道542项目-一工区桥梁二工段）四川省达州市达川区达川区石梯镇石成村</v>
      </c>
      <c r="H1483" s="2" t="str">
        <f>'[1]2025年已发货'!H:H</f>
        <v>夏树彬</v>
      </c>
      <c r="I1483" s="2">
        <f>'[1]2025年已发货'!I:I</f>
        <v>13518183653</v>
      </c>
      <c r="J1483" s="2" vm="1" t="e">
        <f>_xlfn._xlws.FILTER(辅助信息!D:D,辅助信息!G:G=G1483)</f>
        <v>#VALUE!</v>
      </c>
    </row>
    <row r="1484" spans="1:10">
      <c r="A1484" s="2" t="str">
        <f>'[1]2025年已发货'!A:A</f>
        <v>达钢</v>
      </c>
      <c r="B1484" s="2" t="str">
        <f>'[1]2025年已发货'!B:B</f>
        <v>螺纹钢</v>
      </c>
      <c r="C1484" s="2" t="str">
        <f>'[1]2025年已发货'!C:C</f>
        <v>HRB400E Φ28 9m</v>
      </c>
      <c r="D1484" s="2" t="str">
        <f>'[1]2025年已发货'!D:D</f>
        <v>吨</v>
      </c>
      <c r="E1484" s="2">
        <f>'[1]2025年已发货'!E:E</f>
        <v>9</v>
      </c>
      <c r="F1484" s="4">
        <f>'[1]2025年已发货'!F:F</f>
        <v>45740</v>
      </c>
      <c r="G1484" s="2" t="str">
        <f>'[1]2025年已发货'!G:G</f>
        <v>（五冶达州国道542项目-一工区桥梁二工段）四川省达州市达川区达川区石梯镇石成村</v>
      </c>
      <c r="H1484" s="2" t="str">
        <f>'[1]2025年已发货'!H:H</f>
        <v>夏树彬</v>
      </c>
      <c r="I1484" s="2">
        <f>'[1]2025年已发货'!I:I</f>
        <v>13518183653</v>
      </c>
      <c r="J1484" s="2" vm="1" t="e">
        <f>_xlfn._xlws.FILTER(辅助信息!D:D,辅助信息!G:G=G1484)</f>
        <v>#VALUE!</v>
      </c>
    </row>
    <row r="1485" spans="1:10">
      <c r="A1485" s="2" t="str">
        <f>'[1]2025年已发货'!A:A</f>
        <v>达钢</v>
      </c>
      <c r="B1485" s="2" t="str">
        <f>'[1]2025年已发货'!B:B</f>
        <v>螺纹钢</v>
      </c>
      <c r="C1485" s="2" t="str">
        <f>'[1]2025年已发货'!C:C</f>
        <v>HRB400E Φ14 9m</v>
      </c>
      <c r="D1485" s="2" t="str">
        <f>'[1]2025年已发货'!D:D</f>
        <v>吨</v>
      </c>
      <c r="E1485" s="2">
        <f>'[1]2025年已发货'!E:E</f>
        <v>9</v>
      </c>
      <c r="F1485" s="4">
        <f>'[1]2025年已发货'!F:F</f>
        <v>45740</v>
      </c>
      <c r="G1485" s="2" t="str">
        <f>'[1]2025年已发货'!G:G</f>
        <v>（五冶达州国道542项目-三工区桥梁3工段）四川省达州市达川区赵固镇水文村原村委会下300米</v>
      </c>
      <c r="H1485" s="2" t="str">
        <f>'[1]2025年已发货'!H:H</f>
        <v>李代茂</v>
      </c>
      <c r="I1485" s="2">
        <f>'[1]2025年已发货'!I:I</f>
        <v>18302833536</v>
      </c>
      <c r="J1485" s="2" vm="1" t="e">
        <f>_xlfn._xlws.FILTER(辅助信息!D:D,辅助信息!G:G=G1485)</f>
        <v>#VALUE!</v>
      </c>
    </row>
    <row r="1486" spans="1:10">
      <c r="A1486" s="2" t="str">
        <f>'[1]2025年已发货'!A:A</f>
        <v>达钢</v>
      </c>
      <c r="B1486" s="2" t="str">
        <f>'[1]2025年已发货'!B:B</f>
        <v>螺纹钢</v>
      </c>
      <c r="C1486" s="2" t="str">
        <f>'[1]2025年已发货'!C:C</f>
        <v>HRB400E Φ32 9m</v>
      </c>
      <c r="D1486" s="2" t="str">
        <f>'[1]2025年已发货'!D:D</f>
        <v>吨</v>
      </c>
      <c r="E1486" s="2">
        <f>'[1]2025年已发货'!E:E</f>
        <v>18</v>
      </c>
      <c r="F1486" s="4">
        <f>'[1]2025年已发货'!F:F</f>
        <v>45740</v>
      </c>
      <c r="G1486" s="2" t="str">
        <f>'[1]2025年已发货'!G:G</f>
        <v>（五冶达州国道542项目-三工区桥梁3工段）四川省达州市达川区赵固镇水文村原村委会下300米</v>
      </c>
      <c r="H1486" s="2" t="str">
        <f>'[1]2025年已发货'!H:H</f>
        <v>李代茂</v>
      </c>
      <c r="I1486" s="2">
        <f>'[1]2025年已发货'!I:I</f>
        <v>18302833536</v>
      </c>
      <c r="J1486" s="2" vm="1" t="e">
        <f>_xlfn._xlws.FILTER(辅助信息!D:D,辅助信息!G:G=G1486)</f>
        <v>#VALUE!</v>
      </c>
    </row>
    <row r="1487" spans="1:10">
      <c r="A1487" s="2" t="str">
        <f>'[1]2025年已发货'!A:A</f>
        <v>晋邦</v>
      </c>
      <c r="B1487" s="2" t="str">
        <f>'[1]2025年已发货'!B:B</f>
        <v>盘螺</v>
      </c>
      <c r="C1487" s="2" t="str">
        <f>'[1]2025年已发货'!C:C</f>
        <v>HRB400E Φ8</v>
      </c>
      <c r="D1487" s="2" t="str">
        <f>'[1]2025年已发货'!D:D</f>
        <v>吨</v>
      </c>
      <c r="E1487" s="2">
        <f>'[1]2025年已发货'!E:E</f>
        <v>27</v>
      </c>
      <c r="F1487" s="4">
        <f>'[1]2025年已发货'!F:F</f>
        <v>45740</v>
      </c>
      <c r="G1487" s="2" t="str">
        <f>'[1]2025年已发货'!G:G</f>
        <v>（商投建工达州中医药科技园-4工区-2号楼）达州市通川区达州中医药职业学院犀牛大道北段</v>
      </c>
      <c r="H1487" s="2" t="str">
        <f>'[1]2025年已发货'!H:H</f>
        <v>张扬</v>
      </c>
      <c r="I1487" s="2">
        <f>'[1]2025年已发货'!I:I</f>
        <v>18381904567</v>
      </c>
      <c r="J1487" s="2" t="str">
        <f>_xlfn._xlws.FILTER(辅助信息!D:D,辅助信息!G:G=G1487)</f>
        <v>商投建工达州中医药科技园</v>
      </c>
    </row>
    <row r="1488" spans="1:10">
      <c r="A1488" s="2" t="str">
        <f>'[1]2025年已发货'!A:A</f>
        <v>晋邦</v>
      </c>
      <c r="B1488" s="2" t="str">
        <f>'[1]2025年已发货'!B:B</f>
        <v>螺纹钢</v>
      </c>
      <c r="C1488" s="2" t="str">
        <f>'[1]2025年已发货'!C:C</f>
        <v>HRB400E Φ20 9m</v>
      </c>
      <c r="D1488" s="2" t="str">
        <f>'[1]2025年已发货'!D:D</f>
        <v>吨</v>
      </c>
      <c r="E1488" s="2">
        <f>'[1]2025年已发货'!E:E</f>
        <v>8</v>
      </c>
      <c r="F1488" s="4">
        <f>'[1]2025年已发货'!F:F</f>
        <v>45740</v>
      </c>
      <c r="G1488" s="2" t="str">
        <f>'[1]2025年已发货'!G:G</f>
        <v>（商投建工达州中医药科技园-4工区-2号楼）达州市通川区达州中医药职业学院犀牛大道北段</v>
      </c>
      <c r="H1488" s="2" t="str">
        <f>'[1]2025年已发货'!H:H</f>
        <v>张扬</v>
      </c>
      <c r="I1488" s="2">
        <f>'[1]2025年已发货'!I:I</f>
        <v>18381904567</v>
      </c>
      <c r="J1488" s="2" t="str">
        <f>_xlfn._xlws.FILTER(辅助信息!D:D,辅助信息!G:G=G1488)</f>
        <v>商投建工达州中医药科技园</v>
      </c>
    </row>
    <row r="1489" spans="1:10">
      <c r="A1489" s="2" t="str">
        <f>'[1]2025年已发货'!A:A</f>
        <v>成实</v>
      </c>
      <c r="B1489" s="2" t="str">
        <f>'[1]2025年已发货'!B:B</f>
        <v>盘螺</v>
      </c>
      <c r="C1489" s="2" t="str">
        <f>'[1]2025年已发货'!C:C</f>
        <v>HRB400EФ10</v>
      </c>
      <c r="D1489" s="2" t="str">
        <f>'[1]2025年已发货'!D:D</f>
        <v>吨</v>
      </c>
      <c r="E1489" s="2">
        <f>'[1]2025年已发货'!E:E</f>
        <v>28</v>
      </c>
      <c r="F1489" s="4">
        <f>'[1]2025年已发货'!F:F</f>
        <v>45740</v>
      </c>
      <c r="G1489" s="2" t="str">
        <f>'[1]2025年已发货'!G:G</f>
        <v>（中核中原-温江光明苑三期项目）四川省成都市温江区金马街道光明苑三期项目</v>
      </c>
      <c r="H1489" s="2" t="str">
        <f>'[1]2025年已发货'!H:H</f>
        <v>王生斌</v>
      </c>
      <c r="I1489" s="2">
        <f>'[1]2025年已发货'!I:I</f>
        <v>15228858118</v>
      </c>
      <c r="J1489" s="2" vm="1" t="e">
        <f>_xlfn._xlws.FILTER(辅助信息!D:D,辅助信息!G:G=G1489)</f>
        <v>#VALUE!</v>
      </c>
    </row>
    <row r="1490" spans="1:10">
      <c r="A1490" s="2" t="str">
        <f>'[1]2025年已发货'!A:A</f>
        <v>成实</v>
      </c>
      <c r="B1490" s="2" t="str">
        <f>'[1]2025年已发货'!B:B</f>
        <v>螺纹钢</v>
      </c>
      <c r="C1490" s="2" t="str">
        <f>'[1]2025年已发货'!C:C</f>
        <v>HRB400EФ12*9m</v>
      </c>
      <c r="D1490" s="2" t="str">
        <f>'[1]2025年已发货'!D:D</f>
        <v>吨</v>
      </c>
      <c r="E1490" s="2">
        <f>'[1]2025年已发货'!E:E</f>
        <v>5</v>
      </c>
      <c r="F1490" s="4">
        <f>'[1]2025年已发货'!F:F</f>
        <v>45740</v>
      </c>
      <c r="G1490" s="2" t="str">
        <f>'[1]2025年已发货'!G:G</f>
        <v>（中核中原-温江光明苑三期项目）四川省成都市温江区金马街道光明苑三期项目</v>
      </c>
      <c r="H1490" s="2" t="str">
        <f>'[1]2025年已发货'!H:H</f>
        <v>王生斌</v>
      </c>
      <c r="I1490" s="2">
        <f>'[1]2025年已发货'!I:I</f>
        <v>15228858118</v>
      </c>
      <c r="J1490" s="2" vm="1" t="e">
        <f>_xlfn._xlws.FILTER(辅助信息!D:D,辅助信息!G:G=G1490)</f>
        <v>#VALUE!</v>
      </c>
    </row>
    <row r="1491" spans="1:10">
      <c r="A1491" s="2" t="str">
        <f>'[1]2025年已发货'!A:A</f>
        <v>德胜</v>
      </c>
      <c r="B1491" s="2" t="str">
        <f>'[1]2025年已发货'!B:B</f>
        <v>螺纹钢</v>
      </c>
      <c r="C1491" s="2" t="str">
        <f>'[1]2025年已发货'!C:C</f>
        <v>HRB400EФ22*9m</v>
      </c>
      <c r="D1491" s="2" t="str">
        <f>'[1]2025年已发货'!D:D</f>
        <v>吨</v>
      </c>
      <c r="E1491" s="2">
        <f>'[1]2025年已发货'!E:E</f>
        <v>12</v>
      </c>
      <c r="F1491" s="4">
        <f>'[1]2025年已发货'!F:F</f>
        <v>45740</v>
      </c>
      <c r="G1491" s="2" t="str">
        <f>'[1]2025年已发货'!G:G</f>
        <v>（中核中原-温江光明苑三期项目）四川省成都市温江区金马街道光明苑三期项目</v>
      </c>
      <c r="H1491" s="2" t="str">
        <f>'[1]2025年已发货'!H:H</f>
        <v>王生斌</v>
      </c>
      <c r="I1491" s="2">
        <f>'[1]2025年已发货'!I:I</f>
        <v>15228858118</v>
      </c>
      <c r="J1491" s="2" vm="1" t="e">
        <f>_xlfn._xlws.FILTER(辅助信息!D:D,辅助信息!G:G=G1491)</f>
        <v>#VALUE!</v>
      </c>
    </row>
    <row r="1492" spans="1:10">
      <c r="A1492" s="2" t="str">
        <f>'[1]2025年已发货'!A:A</f>
        <v>德胜</v>
      </c>
      <c r="B1492" s="2" t="str">
        <f>'[1]2025年已发货'!B:B</f>
        <v>螺纹钢</v>
      </c>
      <c r="C1492" s="2" t="str">
        <f>'[1]2025年已发货'!C:C</f>
        <v>HRB500EФ25*9m</v>
      </c>
      <c r="D1492" s="2" t="str">
        <f>'[1]2025年已发货'!D:D</f>
        <v>吨</v>
      </c>
      <c r="E1492" s="2">
        <f>'[1]2025年已发货'!E:E</f>
        <v>12</v>
      </c>
      <c r="F1492" s="4">
        <f>'[1]2025年已发货'!F:F</f>
        <v>45740</v>
      </c>
      <c r="G1492" s="2" t="str">
        <f>'[1]2025年已发货'!G:G</f>
        <v>（中核中原-温江光明苑三期项目）四川省成都市温江区金马街道光明苑三期项目</v>
      </c>
      <c r="H1492" s="2" t="str">
        <f>'[1]2025年已发货'!H:H</f>
        <v>王生斌</v>
      </c>
      <c r="I1492" s="2">
        <f>'[1]2025年已发货'!I:I</f>
        <v>15228858118</v>
      </c>
      <c r="J1492" s="2" vm="1" t="e">
        <f>_xlfn._xlws.FILTER(辅助信息!D:D,辅助信息!G:G=G1492)</f>
        <v>#VALUE!</v>
      </c>
    </row>
    <row r="1493" spans="1:10">
      <c r="A1493" s="2" t="str">
        <f>'[1]2025年已发货'!A:A</f>
        <v>德胜</v>
      </c>
      <c r="B1493" s="2" t="str">
        <f>'[1]2025年已发货'!B:B</f>
        <v>螺纹钢</v>
      </c>
      <c r="C1493" s="2" t="str">
        <f>'[1]2025年已发货'!C:C</f>
        <v>HRB500EФ25*12m</v>
      </c>
      <c r="D1493" s="2" t="str">
        <f>'[1]2025年已发货'!D:D</f>
        <v>吨</v>
      </c>
      <c r="E1493" s="2">
        <f>'[1]2025年已发货'!E:E</f>
        <v>12</v>
      </c>
      <c r="F1493" s="4">
        <f>'[1]2025年已发货'!F:F</f>
        <v>45740</v>
      </c>
      <c r="G1493" s="2" t="str">
        <f>'[1]2025年已发货'!G:G</f>
        <v>（中核中原-温江光明苑三期项目）四川省成都市温江区金马街道光明苑三期项目</v>
      </c>
      <c r="H1493" s="2" t="str">
        <f>'[1]2025年已发货'!H:H</f>
        <v>王生斌</v>
      </c>
      <c r="I1493" s="2">
        <f>'[1]2025年已发货'!I:I</f>
        <v>15228858118</v>
      </c>
      <c r="J1493" s="2" vm="1" t="e">
        <f>_xlfn._xlws.FILTER(辅助信息!D:D,辅助信息!G:G=G1493)</f>
        <v>#VALUE!</v>
      </c>
    </row>
    <row r="1494" spans="1:10">
      <c r="A1494" s="2" t="str">
        <f>'[1]2025年已发货'!A:A</f>
        <v>德胜</v>
      </c>
      <c r="B1494" s="2" t="str">
        <f>'[1]2025年已发货'!B:B</f>
        <v>螺纹钢</v>
      </c>
      <c r="C1494" s="2" t="str">
        <f>'[1]2025年已发货'!C:C</f>
        <v>HRB500E Φ32×9米</v>
      </c>
      <c r="D1494" s="2" t="str">
        <f>'[1]2025年已发货'!D:D</f>
        <v>吨</v>
      </c>
      <c r="E1494" s="2">
        <f>'[1]2025年已发货'!E:E</f>
        <v>70</v>
      </c>
      <c r="F1494" s="4">
        <f>'[1]2025年已发货'!F:F</f>
        <v>45740</v>
      </c>
      <c r="G1494" s="2" t="str">
        <f>'[1]2025年已发货'!G:G</f>
        <v>（自永1标八局二分公司钢筋棚）四川省自贡市大安区牛佛镇</v>
      </c>
      <c r="H1494" s="2" t="str">
        <f>'[1]2025年已发货'!H:H</f>
        <v>沈维良</v>
      </c>
      <c r="I1494" s="2">
        <f>'[1]2025年已发货'!I:I</f>
        <v>18980505177</v>
      </c>
      <c r="J1494" s="2" vm="1" t="e">
        <f>_xlfn._xlws.FILTER(辅助信息!D:D,辅助信息!G:G=G1494)</f>
        <v>#VALUE!</v>
      </c>
    </row>
    <row r="1495" spans="1:10">
      <c r="A1495" s="2" t="str">
        <f>'[1]2025年已发货'!A:A</f>
        <v>润耀</v>
      </c>
      <c r="B1495" s="2" t="str">
        <f>'[1]2025年已发货'!B:B</f>
        <v>高线</v>
      </c>
      <c r="C1495" s="2" t="str">
        <f>'[1]2025年已发货'!C:C</f>
        <v>HPB300Φ12</v>
      </c>
      <c r="D1495" s="2" t="str">
        <f>'[1]2025年已发货'!D:D</f>
        <v>吨</v>
      </c>
      <c r="E1495" s="2">
        <f>'[1]2025年已发货'!E:E</f>
        <v>35</v>
      </c>
      <c r="F1495" s="4">
        <f>'[1]2025年已发货'!F:F</f>
        <v>45740</v>
      </c>
      <c r="G1495" s="2" t="str">
        <f>'[1]2025年已发货'!G:G</f>
        <v>（中铁五局-成渝扩容3标）四川省资阳市雁江区伍隍镇铺子村雁江区X138</v>
      </c>
      <c r="H1495" s="2" t="str">
        <f>'[1]2025年已发货'!H:H</f>
        <v>王健</v>
      </c>
      <c r="I1495" s="2">
        <f>'[1]2025年已发货'!I:I</f>
        <v>17726168395</v>
      </c>
      <c r="J1495" s="2" vm="1" t="e">
        <f>_xlfn._xlws.FILTER(辅助信息!D:D,辅助信息!G:G=G1495)</f>
        <v>#VALUE!</v>
      </c>
    </row>
    <row r="1496" spans="1:10">
      <c r="A1496" s="2" t="str">
        <f>'[1]2025年已发货'!A:A</f>
        <v>润耀</v>
      </c>
      <c r="B1496" s="2" t="str">
        <f>'[1]2025年已发货'!B:B</f>
        <v>螺纹钢</v>
      </c>
      <c r="C1496" s="2" t="str">
        <f>'[1]2025年已发货'!C:C</f>
        <v>HRB400EФ16*9m</v>
      </c>
      <c r="D1496" s="2" t="str">
        <f>'[1]2025年已发货'!D:D</f>
        <v>吨</v>
      </c>
      <c r="E1496" s="2">
        <f>'[1]2025年已发货'!E:E</f>
        <v>35</v>
      </c>
      <c r="F1496" s="4">
        <f>'[1]2025年已发货'!F:F</f>
        <v>45740</v>
      </c>
      <c r="G1496" s="2" t="str">
        <f>'[1]2025年已发货'!G:G</f>
        <v>（中铁六局呼和公司康新高速TJ4-2标）四川省甘孜藏族自治州康定市新都桥镇东俄罗三村中建八局搅拌站旁</v>
      </c>
      <c r="H1496" s="2" t="str">
        <f>'[1]2025年已发货'!H:H</f>
        <v>许文刚</v>
      </c>
      <c r="I1496" s="2">
        <f>'[1]2025年已发货'!I:I</f>
        <v>15848808186</v>
      </c>
      <c r="J1496" s="2" vm="1" t="e">
        <f>_xlfn._xlws.FILTER(辅助信息!D:D,辅助信息!G:G=G1496)</f>
        <v>#VALUE!</v>
      </c>
    </row>
    <row r="1497" spans="1:10">
      <c r="A1497" s="2" t="str">
        <f>'[1]2025年已发货'!A:A</f>
        <v>润耀</v>
      </c>
      <c r="B1497" s="2" t="str">
        <f>'[1]2025年已发货'!B:B</f>
        <v>螺纹钢</v>
      </c>
      <c r="C1497" s="2" t="str">
        <f>'[1]2025年已发货'!C:C</f>
        <v>HRB400EФ12*9m</v>
      </c>
      <c r="D1497" s="2" t="str">
        <f>'[1]2025年已发货'!D:D</f>
        <v>吨</v>
      </c>
      <c r="E1497" s="2">
        <f>'[1]2025年已发货'!E:E</f>
        <v>35</v>
      </c>
      <c r="F1497" s="4">
        <f>'[1]2025年已发货'!F:F</f>
        <v>45740</v>
      </c>
      <c r="G1497" s="2" t="str">
        <f>'[1]2025年已发货'!G:G</f>
        <v>（中铁六局呼和公司康新高速TJ4-2标）四川省甘孜藏族自治州康定市新都桥镇东俄罗三村中建八局搅拌站旁</v>
      </c>
      <c r="H1497" s="2" t="str">
        <f>'[1]2025年已发货'!H:H</f>
        <v>许文刚</v>
      </c>
      <c r="I1497" s="2">
        <f>'[1]2025年已发货'!I:I</f>
        <v>15848808186</v>
      </c>
      <c r="J1497" s="2" vm="1" t="e">
        <f>_xlfn._xlws.FILTER(辅助信息!D:D,辅助信息!G:G=G1497)</f>
        <v>#VALUE!</v>
      </c>
    </row>
    <row r="1498" spans="1:10">
      <c r="A1498" s="2" t="str">
        <f>'[1]2025年已发货'!A:A</f>
        <v>润耀</v>
      </c>
      <c r="B1498" s="2" t="str">
        <f>'[1]2025年已发货'!B:B</f>
        <v>盘螺</v>
      </c>
      <c r="C1498" s="2" t="str">
        <f>'[1]2025年已发货'!C:C</f>
        <v>HRB400EФ12</v>
      </c>
      <c r="D1498" s="2" t="str">
        <f>'[1]2025年已发货'!D:D</f>
        <v>吨</v>
      </c>
      <c r="E1498" s="2">
        <f>'[1]2025年已发货'!E:E</f>
        <v>70</v>
      </c>
      <c r="F1498" s="4">
        <f>'[1]2025年已发货'!F:F</f>
        <v>45741</v>
      </c>
      <c r="G1498" s="2" t="str">
        <f>'[1]2025年已发货'!G:G</f>
        <v>（中铁六局呼和公司康新高速TJ4-2标）四川省甘孜藏族自治州康定市新都桥镇东俄罗三村中建八局搅拌站旁</v>
      </c>
      <c r="H1498" s="2" t="str">
        <f>'[1]2025年已发货'!H:H</f>
        <v>许文刚</v>
      </c>
      <c r="I1498" s="2">
        <f>'[1]2025年已发货'!I:I</f>
        <v>15848808186</v>
      </c>
      <c r="J1498" s="2" vm="1" t="e">
        <f>_xlfn._xlws.FILTER(辅助信息!D:D,辅助信息!G:G=G1498)</f>
        <v>#VALUE!</v>
      </c>
    </row>
    <row r="1499" spans="1:10">
      <c r="A1499" s="2" t="str">
        <f>'[1]2025年已发货'!A:A</f>
        <v>陕钢</v>
      </c>
      <c r="B1499" s="2" t="str">
        <f>'[1]2025年已发货'!B:B</f>
        <v>高线</v>
      </c>
      <c r="C1499" s="2" t="str">
        <f>'[1]2025年已发货'!C:C</f>
        <v>HPB300Φ10</v>
      </c>
      <c r="D1499" s="2" t="str">
        <f>'[1]2025年已发货'!D:D</f>
        <v>吨</v>
      </c>
      <c r="E1499" s="2">
        <f>'[1]2025年已发货'!E:E</f>
        <v>15</v>
      </c>
      <c r="F1499" s="4">
        <f>'[1]2025年已发货'!F:F</f>
        <v>45741</v>
      </c>
      <c r="G1499" s="2" t="str">
        <f>'[1]2025年已发货'!G:G</f>
        <v>（中铁北京局-资乐高速6标）四川省乐山市市中区土主镇资乐高速TJ6标项目试验室</v>
      </c>
      <c r="H1499" s="2" t="str">
        <f>'[1]2025年已发货'!H:H</f>
        <v>刘岩</v>
      </c>
      <c r="I1499" s="2">
        <f>'[1]2025年已发货'!I:I</f>
        <v>18543566469</v>
      </c>
      <c r="J1499" s="2" vm="1" t="e">
        <f>_xlfn._xlws.FILTER(辅助信息!D:D,辅助信息!G:G=G1499)</f>
        <v>#VALUE!</v>
      </c>
    </row>
    <row r="1500" spans="1:10">
      <c r="A1500" s="2" t="str">
        <f>'[1]2025年已发货'!A:A</f>
        <v>陕钢</v>
      </c>
      <c r="B1500" s="2" t="str">
        <f>'[1]2025年已发货'!B:B</f>
        <v>高线</v>
      </c>
      <c r="C1500" s="2" t="str">
        <f>'[1]2025年已发货'!C:C</f>
        <v>HPB300Φ8</v>
      </c>
      <c r="D1500" s="2" t="str">
        <f>'[1]2025年已发货'!D:D</f>
        <v>吨</v>
      </c>
      <c r="E1500" s="2">
        <f>'[1]2025年已发货'!E:E</f>
        <v>20.5</v>
      </c>
      <c r="F1500" s="4">
        <f>'[1]2025年已发货'!F:F</f>
        <v>45741</v>
      </c>
      <c r="G1500" s="2" t="str">
        <f>'[1]2025年已发货'!G:G</f>
        <v>（中铁北京局-资乐高速6标）四川省乐山市市中区土主镇资乐高速TJ6标项目试验室</v>
      </c>
      <c r="H1500" s="2" t="str">
        <f>'[1]2025年已发货'!H:H</f>
        <v>刘岩</v>
      </c>
      <c r="I1500" s="2">
        <f>'[1]2025年已发货'!I:I</f>
        <v>18543566469</v>
      </c>
      <c r="J1500" s="2" vm="1" t="e">
        <f>_xlfn._xlws.FILTER(辅助信息!D:D,辅助信息!G:G=G1500)</f>
        <v>#VALUE!</v>
      </c>
    </row>
    <row r="1501" spans="1:10">
      <c r="A1501" s="2" t="str">
        <f>'[1]2025年已发货'!A:A</f>
        <v>陕钢</v>
      </c>
      <c r="B1501" s="2" t="str">
        <f>'[1]2025年已发货'!B:B</f>
        <v>高线</v>
      </c>
      <c r="C1501" s="2" t="str">
        <f>'[1]2025年已发货'!C:C</f>
        <v>HPB300Φ10</v>
      </c>
      <c r="D1501" s="2" t="str">
        <f>'[1]2025年已发货'!D:D</f>
        <v>吨</v>
      </c>
      <c r="E1501" s="2">
        <f>'[1]2025年已发货'!E:E</f>
        <v>35</v>
      </c>
      <c r="F1501" s="4">
        <f>'[1]2025年已发货'!F:F</f>
        <v>45741</v>
      </c>
      <c r="G1501" s="2" t="str">
        <f>'[1]2025年已发货'!G:G</f>
        <v>（中铁三局-铜资高速1标）四川省资阳市安岳县石羊镇猫坝村2#钢筋场</v>
      </c>
      <c r="H1501" s="2" t="str">
        <f>'[1]2025年已发货'!H:H</f>
        <v>王雪</v>
      </c>
      <c r="I1501" s="2">
        <f>'[1]2025年已发货'!I:I</f>
        <v>18729676589</v>
      </c>
      <c r="J1501" s="2" vm="1" t="e">
        <f>_xlfn._xlws.FILTER(辅助信息!D:D,辅助信息!G:G=G1501)</f>
        <v>#VALUE!</v>
      </c>
    </row>
    <row r="1502" spans="1:10">
      <c r="A1502" s="2" t="str">
        <f>'[1]2025年已发货'!A:A</f>
        <v>陕钢</v>
      </c>
      <c r="B1502" s="2" t="str">
        <f>'[1]2025年已发货'!B:B</f>
        <v>高线</v>
      </c>
      <c r="C1502" s="2" t="str">
        <f>'[1]2025年已发货'!C:C</f>
        <v>HPB300Φ10</v>
      </c>
      <c r="D1502" s="2" t="str">
        <f>'[1]2025年已发货'!D:D</f>
        <v>吨</v>
      </c>
      <c r="E1502" s="2">
        <f>'[1]2025年已发货'!E:E</f>
        <v>105</v>
      </c>
      <c r="F1502" s="4">
        <f>'[1]2025年已发货'!F:F</f>
        <v>45741</v>
      </c>
      <c r="G1502" s="2" t="str">
        <f>'[1]2025年已发货'!G:G</f>
        <v>（中铁广州局-资乐高速5标）四川省乐山市井研县希望大道116号</v>
      </c>
      <c r="H1502" s="2" t="str">
        <f>'[1]2025年已发货'!H:H</f>
        <v>廖俊杰</v>
      </c>
      <c r="I1502" s="2">
        <f>'[1]2025年已发货'!I:I</f>
        <v>15775100965</v>
      </c>
      <c r="J1502" s="2" vm="1" t="e">
        <f>_xlfn._xlws.FILTER(辅助信息!D:D,辅助信息!G:G=G1502)</f>
        <v>#VALUE!</v>
      </c>
    </row>
    <row r="1503" spans="1:10">
      <c r="A1503" s="2" t="str">
        <f>'[1]2025年已发货'!A:A</f>
        <v>达钢</v>
      </c>
      <c r="B1503" s="2" t="str">
        <f>'[1]2025年已发货'!B:B</f>
        <v>盘圆</v>
      </c>
      <c r="C1503" s="2" t="str">
        <f>'[1]2025年已发货'!C:C</f>
        <v>HPB300Ф12</v>
      </c>
      <c r="D1503" s="2" t="str">
        <f>'[1]2025年已发货'!D:D</f>
        <v>吨</v>
      </c>
      <c r="E1503" s="2">
        <f>'[1]2025年已发货'!E:E</f>
        <v>5</v>
      </c>
      <c r="F1503" s="4">
        <f>'[1]2025年已发货'!F:F</f>
        <v>45741</v>
      </c>
      <c r="G1503" s="2" t="str">
        <f>'[1]2025年已发货'!G:G</f>
        <v>（中核华兴市政道路项目部）四川省南充市营山县咸安大道成都元泽环境技术有限公司营山分公司</v>
      </c>
      <c r="H1503" s="2" t="str">
        <f>'[1]2025年已发货'!H:H</f>
        <v>黎家敏</v>
      </c>
      <c r="I1503" s="2" t="str">
        <f>'[1]2025年已发货'!I:I</f>
        <v>15082798787</v>
      </c>
      <c r="J1503" s="2" vm="1" t="e">
        <f>_xlfn._xlws.FILTER(辅助信息!D:D,辅助信息!G:G=G1503)</f>
        <v>#VALUE!</v>
      </c>
    </row>
    <row r="1504" spans="1:10">
      <c r="A1504" s="2" t="str">
        <f>'[1]2025年已发货'!A:A</f>
        <v>达钢</v>
      </c>
      <c r="B1504" s="2" t="str">
        <f>'[1]2025年已发货'!B:B</f>
        <v>螺纹钢</v>
      </c>
      <c r="C1504" s="2" t="str">
        <f>'[1]2025年已发货'!C:C</f>
        <v>HRB400EФ25*9m</v>
      </c>
      <c r="D1504" s="2" t="str">
        <f>'[1]2025年已发货'!D:D</f>
        <v>吨</v>
      </c>
      <c r="E1504" s="2">
        <f>'[1]2025年已发货'!E:E</f>
        <v>18</v>
      </c>
      <c r="F1504" s="4">
        <f>'[1]2025年已发货'!F:F</f>
        <v>45741</v>
      </c>
      <c r="G1504" s="2" t="str">
        <f>'[1]2025年已发货'!G:G</f>
        <v>（中核华兴市政道路项目部）四川省南充市营山县咸安大道成都元泽环境技术有限公司营山分公司</v>
      </c>
      <c r="H1504" s="2" t="str">
        <f>'[1]2025年已发货'!H:H</f>
        <v>黎家敏</v>
      </c>
      <c r="I1504" s="2" t="str">
        <f>'[1]2025年已发货'!I:I</f>
        <v>15082798787</v>
      </c>
      <c r="J1504" s="2" vm="1" t="e">
        <f>_xlfn._xlws.FILTER(辅助信息!D:D,辅助信息!G:G=G1504)</f>
        <v>#VALUE!</v>
      </c>
    </row>
    <row r="1505" spans="1:10">
      <c r="A1505" s="2" t="str">
        <f>'[1]2025年已发货'!A:A</f>
        <v>达钢</v>
      </c>
      <c r="B1505" s="2" t="str">
        <f>'[1]2025年已发货'!B:B</f>
        <v>螺纹钢</v>
      </c>
      <c r="C1505" s="2" t="str">
        <f>'[1]2025年已发货'!C:C</f>
        <v>HRB400EФ28*9m</v>
      </c>
      <c r="D1505" s="2" t="str">
        <f>'[1]2025年已发货'!D:D</f>
        <v>吨</v>
      </c>
      <c r="E1505" s="2">
        <f>'[1]2025年已发货'!E:E</f>
        <v>12</v>
      </c>
      <c r="F1505" s="4">
        <f>'[1]2025年已发货'!F:F</f>
        <v>45741</v>
      </c>
      <c r="G1505" s="2" t="str">
        <f>'[1]2025年已发货'!G:G</f>
        <v>（中核华兴市政道路项目部）四川省南充市营山县咸安大道成都元泽环境技术有限公司营山分公司</v>
      </c>
      <c r="H1505" s="2" t="str">
        <f>'[1]2025年已发货'!H:H</f>
        <v>黎家敏</v>
      </c>
      <c r="I1505" s="2" t="str">
        <f>'[1]2025年已发货'!I:I</f>
        <v>15082798787</v>
      </c>
      <c r="J1505" s="2" vm="1" t="e">
        <f>_xlfn._xlws.FILTER(辅助信息!D:D,辅助信息!G:G=G1505)</f>
        <v>#VALUE!</v>
      </c>
    </row>
    <row r="1506" spans="1:10">
      <c r="A1506" s="2" t="str">
        <f>'[1]2025年已发货'!A:A</f>
        <v>德胜</v>
      </c>
      <c r="B1506" s="2" t="str">
        <f>'[1]2025年已发货'!B:B</f>
        <v>螺纹钢</v>
      </c>
      <c r="C1506" s="2" t="str">
        <f>'[1]2025年已发货'!C:C</f>
        <v>HRB400E Φ12 9m</v>
      </c>
      <c r="D1506" s="2" t="str">
        <f>'[1]2025年已发货'!D:D</f>
        <v>吨</v>
      </c>
      <c r="E1506" s="2">
        <f>'[1]2025年已发货'!E:E</f>
        <v>35</v>
      </c>
      <c r="F1506" s="4">
        <f>'[1]2025年已发货'!F:F</f>
        <v>45741</v>
      </c>
      <c r="G1506" s="2" t="str">
        <f>'[1]2025年已发货'!G:G</f>
        <v>（中铁广州局-成渝扩容2标）四川省资阳市雁江区石岭镇易家沟2号梁场</v>
      </c>
      <c r="H1506" s="2" t="str">
        <f>'[1]2025年已发货'!H:H</f>
        <v>邓志强</v>
      </c>
      <c r="I1506" s="2">
        <f>'[1]2025年已发货'!I:I</f>
        <v>17603045490</v>
      </c>
      <c r="J1506" s="2" vm="1" t="e">
        <f>_xlfn._xlws.FILTER(辅助信息!D:D,辅助信息!G:G=G1506)</f>
        <v>#VALUE!</v>
      </c>
    </row>
    <row r="1507" spans="1:10">
      <c r="A1507" s="2" t="str">
        <f>'[1]2025年已发货'!A:A</f>
        <v>德胜</v>
      </c>
      <c r="B1507" s="2" t="str">
        <f>'[1]2025年已发货'!B:B</f>
        <v>螺纹钢</v>
      </c>
      <c r="C1507" s="2" t="str">
        <f>'[1]2025年已发货'!C:C</f>
        <v>HRB400E Φ16 9m</v>
      </c>
      <c r="D1507" s="2" t="str">
        <f>'[1]2025年已发货'!D:D</f>
        <v>吨</v>
      </c>
      <c r="E1507" s="2">
        <f>'[1]2025年已发货'!E:E</f>
        <v>105</v>
      </c>
      <c r="F1507" s="4">
        <f>'[1]2025年已发货'!F:F</f>
        <v>45741</v>
      </c>
      <c r="G1507" s="2" t="str">
        <f>'[1]2025年已发货'!G:G</f>
        <v>（中铁广州局-成渝扩容2标）四川省资阳市雁江区石岭镇易家沟2号梁场</v>
      </c>
      <c r="H1507" s="2" t="str">
        <f>'[1]2025年已发货'!H:H</f>
        <v>邓志强</v>
      </c>
      <c r="I1507" s="2">
        <f>'[1]2025年已发货'!I:I</f>
        <v>17603045490</v>
      </c>
      <c r="J1507" s="2" vm="1" t="e">
        <f>_xlfn._xlws.FILTER(辅助信息!D:D,辅助信息!G:G=G1507)</f>
        <v>#VALUE!</v>
      </c>
    </row>
    <row r="1508" spans="1:10">
      <c r="A1508" s="2" t="str">
        <f>'[1]2025年已发货'!A:A</f>
        <v>德胜</v>
      </c>
      <c r="B1508" s="2" t="str">
        <f>'[1]2025年已发货'!B:B</f>
        <v>螺纹钢</v>
      </c>
      <c r="C1508" s="2" t="str">
        <f>'[1]2025年已发货'!C:C</f>
        <v>HRB400E Φ20 9m</v>
      </c>
      <c r="D1508" s="2" t="str">
        <f>'[1]2025年已发货'!D:D</f>
        <v>吨</v>
      </c>
      <c r="E1508" s="2">
        <f>'[1]2025年已发货'!E:E</f>
        <v>35</v>
      </c>
      <c r="F1508" s="4">
        <f>'[1]2025年已发货'!F:F</f>
        <v>45741</v>
      </c>
      <c r="G1508" s="2" t="str">
        <f>'[1]2025年已发货'!G:G</f>
        <v>（中铁广州局-成渝扩容2标）四川省资阳市雁江区石岭镇易家沟2号梁场</v>
      </c>
      <c r="H1508" s="2" t="str">
        <f>'[1]2025年已发货'!H:H</f>
        <v>邓志强</v>
      </c>
      <c r="I1508" s="2">
        <f>'[1]2025年已发货'!I:I</f>
        <v>17603045490</v>
      </c>
      <c r="J1508" s="2" vm="1" t="e">
        <f>_xlfn._xlws.FILTER(辅助信息!D:D,辅助信息!G:G=G1508)</f>
        <v>#VALUE!</v>
      </c>
    </row>
    <row r="1509" spans="1:10">
      <c r="A1509" s="2" t="str">
        <f>'[1]2025年已发货'!A:A</f>
        <v>冷钢</v>
      </c>
      <c r="B1509" s="2" t="str">
        <f>'[1]2025年已发货'!B:B</f>
        <v>盘螺</v>
      </c>
      <c r="C1509" s="2" t="str">
        <f>'[1]2025年已发货'!C:C</f>
        <v>HRB400E Φ8</v>
      </c>
      <c r="D1509" s="2" t="str">
        <f>'[1]2025年已发货'!D:D</f>
        <v>吨</v>
      </c>
      <c r="E1509" s="2">
        <f>'[1]2025年已发货'!E:E</f>
        <v>34</v>
      </c>
      <c r="F1509" s="4">
        <f>'[1]2025年已发货'!F:F</f>
        <v>45741</v>
      </c>
      <c r="G1509" s="2" t="str">
        <f>'[1]2025年已发货'!G:G</f>
        <v>（商投建工达州中医药科技园-4工区-2号楼）达州市通川区达州中医药职业学院犀牛大道北段</v>
      </c>
      <c r="H1509" s="2" t="str">
        <f>'[1]2025年已发货'!H:H</f>
        <v>张扬</v>
      </c>
      <c r="I1509" s="2">
        <f>'[1]2025年已发货'!I:I</f>
        <v>18381904567</v>
      </c>
      <c r="J1509" s="2" t="str">
        <f>_xlfn._xlws.FILTER(辅助信息!D:D,辅助信息!G:G=G1509)</f>
        <v>商投建工达州中医药科技园</v>
      </c>
    </row>
    <row r="1510" spans="1:10">
      <c r="A1510" s="2" t="str">
        <f>'[1]2025年已发货'!A:A</f>
        <v>冷钢</v>
      </c>
      <c r="B1510" s="2" t="str">
        <f>'[1]2025年已发货'!B:B</f>
        <v>螺纹钢</v>
      </c>
      <c r="C1510" s="2" t="str">
        <f>'[1]2025年已发货'!C:C</f>
        <v>HRB400E Φ14 9m</v>
      </c>
      <c r="D1510" s="2" t="str">
        <f>'[1]2025年已发货'!D:D</f>
        <v>吨</v>
      </c>
      <c r="E1510" s="2">
        <f>'[1]2025年已发货'!E:E</f>
        <v>66</v>
      </c>
      <c r="F1510" s="4">
        <f>'[1]2025年已发货'!F:F</f>
        <v>45741</v>
      </c>
      <c r="G1510" s="2" t="str">
        <f>'[1]2025年已发货'!G:G</f>
        <v>（商投建工达州中医药科技园-4工区-2号楼）达州市通川区达州中医药职业学院犀牛大道北段</v>
      </c>
      <c r="H1510" s="2" t="str">
        <f>'[1]2025年已发货'!H:H</f>
        <v>张扬</v>
      </c>
      <c r="I1510" s="2">
        <f>'[1]2025年已发货'!I:I</f>
        <v>18381904567</v>
      </c>
      <c r="J1510" s="2" t="str">
        <f>_xlfn._xlws.FILTER(辅助信息!D:D,辅助信息!G:G=G1510)</f>
        <v>商投建工达州中医药科技园</v>
      </c>
    </row>
    <row r="1511" spans="1:10">
      <c r="A1511" s="2" t="str">
        <f>'[1]2025年已发货'!A:A</f>
        <v>成实</v>
      </c>
      <c r="B1511" s="2" t="str">
        <f>'[1]2025年已发货'!B:B</f>
        <v>盘螺</v>
      </c>
      <c r="C1511" s="2" t="str">
        <f>'[1]2025年已发货'!C:C</f>
        <v>HRB400EФ10</v>
      </c>
      <c r="D1511" s="2" t="str">
        <f>'[1]2025年已发货'!D:D</f>
        <v>吨</v>
      </c>
      <c r="E1511" s="2">
        <f>'[1]2025年已发货'!E:E</f>
        <v>35</v>
      </c>
      <c r="F1511" s="4">
        <f>'[1]2025年已发货'!F:F</f>
        <v>45741</v>
      </c>
      <c r="G1511" s="2" t="str">
        <f>'[1]2025年已发货'!G:G</f>
        <v>（中铁六局呼和公司康新高速TJ4-2标）四川省甘孜藏族自治州康定市新都桥镇东俄罗三村中建八局搅拌站旁</v>
      </c>
      <c r="H1511" s="2" t="str">
        <f>'[1]2025年已发货'!H:H</f>
        <v>许文刚</v>
      </c>
      <c r="I1511" s="2">
        <f>'[1]2025年已发货'!I:I</f>
        <v>15848808186</v>
      </c>
      <c r="J1511" s="2" vm="1" t="e">
        <f>_xlfn._xlws.FILTER(辅助信息!D:D,辅助信息!G:G=G1511)</f>
        <v>#VALUE!</v>
      </c>
    </row>
    <row r="1512" spans="1:10">
      <c r="A1512" s="2" t="str">
        <f>'[1]2025年已发货'!A:A</f>
        <v>润耀</v>
      </c>
      <c r="B1512" s="2" t="str">
        <f>'[1]2025年已发货'!B:B</f>
        <v>盘螺</v>
      </c>
      <c r="C1512" s="2" t="str">
        <f>'[1]2025年已发货'!C:C</f>
        <v>HRB400E Φ10</v>
      </c>
      <c r="D1512" s="2" t="str">
        <f>'[1]2025年已发货'!D:D</f>
        <v>吨</v>
      </c>
      <c r="E1512" s="2">
        <f>'[1]2025年已发货'!E:E</f>
        <v>35</v>
      </c>
      <c r="F1512" s="4">
        <f>'[1]2025年已发货'!F:F</f>
        <v>45742</v>
      </c>
      <c r="G1512" s="2" t="str">
        <f>'[1]2025年已发货'!G:G</f>
        <v>（中铁广州局-成渝扩容2标）四川省资阳市雁江区石岭镇易家沟2号梁场</v>
      </c>
      <c r="H1512" s="2" t="str">
        <f>'[1]2025年已发货'!H:H</f>
        <v>邓志强</v>
      </c>
      <c r="I1512" s="2">
        <f>'[1]2025年已发货'!I:I</f>
        <v>17603045490</v>
      </c>
      <c r="J1512" s="2" vm="1" t="e">
        <f>_xlfn._xlws.FILTER(辅助信息!D:D,辅助信息!G:G=G1512)</f>
        <v>#VALUE!</v>
      </c>
    </row>
    <row r="1513" spans="1:10">
      <c r="A1513" s="2" t="str">
        <f>'[1]2025年已发货'!A:A</f>
        <v>润耀</v>
      </c>
      <c r="B1513" s="2" t="str">
        <f>'[1]2025年已发货'!B:B</f>
        <v>螺纹钢</v>
      </c>
      <c r="C1513" s="2" t="str">
        <f>'[1]2025年已发货'!C:C</f>
        <v>HRB400E Φ32 9m</v>
      </c>
      <c r="D1513" s="2" t="str">
        <f>'[1]2025年已发货'!D:D</f>
        <v>吨</v>
      </c>
      <c r="E1513" s="2">
        <f>'[1]2025年已发货'!E:E</f>
        <v>35</v>
      </c>
      <c r="F1513" s="4">
        <f>'[1]2025年已发货'!F:F</f>
        <v>45742</v>
      </c>
      <c r="G1513" s="2" t="str">
        <f>'[1]2025年已发货'!G:G</f>
        <v>（中铁二局-成渝扩容4标）四川省成都市简阳市杨家镇桐子湾村二局拌合站</v>
      </c>
      <c r="H1513" s="2" t="str">
        <f>'[1]2025年已发货'!H:H</f>
        <v>陈钢</v>
      </c>
      <c r="I1513" s="2">
        <f>'[1]2025年已发货'!I:I</f>
        <v>13018165813</v>
      </c>
      <c r="J1513" s="2" vm="1" t="e">
        <f>_xlfn._xlws.FILTER(辅助信息!D:D,辅助信息!G:G=G1513)</f>
        <v>#VALUE!</v>
      </c>
    </row>
    <row r="1514" spans="1:10">
      <c r="A1514" s="2" t="str">
        <f>'[1]2025年已发货'!A:A</f>
        <v>成实</v>
      </c>
      <c r="B1514" s="2" t="str">
        <f>'[1]2025年已发货'!B:B</f>
        <v>盘圆</v>
      </c>
      <c r="C1514" s="2" t="str">
        <f>'[1]2025年已发货'!C:C</f>
        <v>HPB300Ф8</v>
      </c>
      <c r="D1514" s="2" t="str">
        <f>'[1]2025年已发货'!D:D</f>
        <v>吨</v>
      </c>
      <c r="E1514" s="2">
        <f>'[1]2025年已发货'!E:E</f>
        <v>6</v>
      </c>
      <c r="F1514" s="4">
        <f>'[1]2025年已发货'!F:F</f>
        <v>45742</v>
      </c>
      <c r="G1514" s="2" t="str">
        <f>'[1]2025年已发货'!G:G</f>
        <v>（中核中原-温江北林医养综合体项目）四川省成都市温江区万春大道第三人民医院东</v>
      </c>
      <c r="H1514" s="2" t="str">
        <f>'[1]2025年已发货'!H:H</f>
        <v>蔡杰</v>
      </c>
      <c r="I1514" s="2">
        <f>'[1]2025年已发货'!I:I</f>
        <v>18875129329</v>
      </c>
      <c r="J1514" s="2" vm="1" t="e">
        <f>_xlfn._xlws.FILTER(辅助信息!D:D,辅助信息!G:G=G1514)</f>
        <v>#VALUE!</v>
      </c>
    </row>
    <row r="1515" spans="1:10">
      <c r="A1515" s="2" t="str">
        <f>'[1]2025年已发货'!A:A</f>
        <v>成实</v>
      </c>
      <c r="B1515" s="2" t="str">
        <f>'[1]2025年已发货'!B:B</f>
        <v>螺纹钢</v>
      </c>
      <c r="C1515" s="2" t="str">
        <f>'[1]2025年已发货'!C:C</f>
        <v>HRB400EФ12*9m</v>
      </c>
      <c r="D1515" s="2" t="str">
        <f>'[1]2025年已发货'!D:D</f>
        <v>吨</v>
      </c>
      <c r="E1515" s="2">
        <f>'[1]2025年已发货'!E:E</f>
        <v>5</v>
      </c>
      <c r="F1515" s="4">
        <f>'[1]2025年已发货'!F:F</f>
        <v>45742</v>
      </c>
      <c r="G1515" s="2" t="str">
        <f>'[1]2025年已发货'!G:G</f>
        <v>（中核中原-温江北林医养综合体项目）四川省成都市温江区万春大道第三人民医院东</v>
      </c>
      <c r="H1515" s="2" t="str">
        <f>'[1]2025年已发货'!H:H</f>
        <v>蔡杰</v>
      </c>
      <c r="I1515" s="2">
        <f>'[1]2025年已发货'!I:I</f>
        <v>18875129329</v>
      </c>
      <c r="J1515" s="2" vm="1" t="e">
        <f>_xlfn._xlws.FILTER(辅助信息!D:D,辅助信息!G:G=G1515)</f>
        <v>#VALUE!</v>
      </c>
    </row>
    <row r="1516" spans="1:10">
      <c r="A1516" s="2" t="str">
        <f>'[1]2025年已发货'!A:A</f>
        <v>成实</v>
      </c>
      <c r="B1516" s="2" t="str">
        <f>'[1]2025年已发货'!B:B</f>
        <v>螺纹钢</v>
      </c>
      <c r="C1516" s="2" t="str">
        <f>'[1]2025年已发货'!C:C</f>
        <v>HRB400EФ14*9m</v>
      </c>
      <c r="D1516" s="2" t="str">
        <f>'[1]2025年已发货'!D:D</f>
        <v>吨</v>
      </c>
      <c r="E1516" s="2">
        <f>'[1]2025年已发货'!E:E</f>
        <v>2.5</v>
      </c>
      <c r="F1516" s="4">
        <f>'[1]2025年已发货'!F:F</f>
        <v>45742</v>
      </c>
      <c r="G1516" s="2" t="str">
        <f>'[1]2025年已发货'!G:G</f>
        <v>（中核中原-温江北林医养综合体项目）四川省成都市温江区万春大道第三人民医院东</v>
      </c>
      <c r="H1516" s="2" t="str">
        <f>'[1]2025年已发货'!H:H</f>
        <v>蔡杰</v>
      </c>
      <c r="I1516" s="2">
        <f>'[1]2025年已发货'!I:I</f>
        <v>18875129329</v>
      </c>
      <c r="J1516" s="2" vm="1" t="e">
        <f>_xlfn._xlws.FILTER(辅助信息!D:D,辅助信息!G:G=G1516)</f>
        <v>#VALUE!</v>
      </c>
    </row>
    <row r="1517" spans="1:10">
      <c r="A1517" s="2" t="str">
        <f>'[1]2025年已发货'!A:A</f>
        <v>成实</v>
      </c>
      <c r="B1517" s="2" t="str">
        <f>'[1]2025年已发货'!B:B</f>
        <v>螺纹钢</v>
      </c>
      <c r="C1517" s="2" t="str">
        <f>'[1]2025年已发货'!C:C</f>
        <v>HRB400EФ18*9m</v>
      </c>
      <c r="D1517" s="2" t="str">
        <f>'[1]2025年已发货'!D:D</f>
        <v>吨</v>
      </c>
      <c r="E1517" s="2">
        <f>'[1]2025年已发货'!E:E</f>
        <v>5</v>
      </c>
      <c r="F1517" s="4">
        <f>'[1]2025年已发货'!F:F</f>
        <v>45742</v>
      </c>
      <c r="G1517" s="2" t="str">
        <f>'[1]2025年已发货'!G:G</f>
        <v>（中核中原-温江北林医养综合体项目）四川省成都市温江区万春大道第三人民医院东</v>
      </c>
      <c r="H1517" s="2" t="str">
        <f>'[1]2025年已发货'!H:H</f>
        <v>蔡杰</v>
      </c>
      <c r="I1517" s="2">
        <f>'[1]2025年已发货'!I:I</f>
        <v>18875129329</v>
      </c>
      <c r="J1517" s="2" vm="1" t="e">
        <f>_xlfn._xlws.FILTER(辅助信息!D:D,辅助信息!G:G=G1517)</f>
        <v>#VALUE!</v>
      </c>
    </row>
    <row r="1518" spans="1:10">
      <c r="A1518" s="2" t="str">
        <f>'[1]2025年已发货'!A:A</f>
        <v>成实</v>
      </c>
      <c r="B1518" s="2" t="str">
        <f>'[1]2025年已发货'!B:B</f>
        <v>螺纹钢</v>
      </c>
      <c r="C1518" s="2" t="str">
        <f>'[1]2025年已发货'!C:C</f>
        <v>HRB500EФ25*9m</v>
      </c>
      <c r="D1518" s="2" t="str">
        <f>'[1]2025年已发货'!D:D</f>
        <v>吨</v>
      </c>
      <c r="E1518" s="2">
        <f>'[1]2025年已发货'!E:E</f>
        <v>15</v>
      </c>
      <c r="F1518" s="4">
        <f>'[1]2025年已发货'!F:F</f>
        <v>45742</v>
      </c>
      <c r="G1518" s="2" t="str">
        <f>'[1]2025年已发货'!G:G</f>
        <v>（中核中原-温江北林医养综合体项目）四川省成都市温江区万春大道第三人民医院东</v>
      </c>
      <c r="H1518" s="2" t="str">
        <f>'[1]2025年已发货'!H:H</f>
        <v>蔡杰</v>
      </c>
      <c r="I1518" s="2">
        <f>'[1]2025年已发货'!I:I</f>
        <v>18875129329</v>
      </c>
      <c r="J1518" s="2" vm="1" t="e">
        <f>_xlfn._xlws.FILTER(辅助信息!D:D,辅助信息!G:G=G1518)</f>
        <v>#VALUE!</v>
      </c>
    </row>
    <row r="1519" spans="1:10">
      <c r="A1519" s="2" t="str">
        <f>'[1]2025年已发货'!A:A</f>
        <v>陕钢</v>
      </c>
      <c r="B1519" s="2" t="str">
        <f>'[1]2025年已发货'!B:B</f>
        <v>盘圆</v>
      </c>
      <c r="C1519" s="2" t="str">
        <f>'[1]2025年已发货'!C:C</f>
        <v>HPB300Ф10</v>
      </c>
      <c r="D1519" s="2" t="str">
        <f>'[1]2025年已发货'!D:D</f>
        <v>吨</v>
      </c>
      <c r="E1519" s="2">
        <f>'[1]2025年已发货'!E:E</f>
        <v>7.5</v>
      </c>
      <c r="F1519" s="4">
        <f>'[1]2025年已发货'!F:F</f>
        <v>45742</v>
      </c>
      <c r="G1519" s="2" t="str">
        <f>'[1]2025年已发货'!G:G</f>
        <v>（成铁西物-德阳西外街项目）四川省德阳市旌阳区黄山路一段（司机拍摄签收小票时需设置时间及地点水印）</v>
      </c>
      <c r="H1519" s="2" t="str">
        <f>'[1]2025年已发货'!H:H</f>
        <v>黄永福</v>
      </c>
      <c r="I1519" s="2" t="str">
        <f>'[1]2025年已发货'!I:I</f>
        <v>15982823571</v>
      </c>
      <c r="J1519" s="2" vm="1" t="e">
        <f>_xlfn._xlws.FILTER(辅助信息!D:D,辅助信息!G:G=G1519)</f>
        <v>#VALUE!</v>
      </c>
    </row>
    <row r="1520" spans="1:10">
      <c r="A1520" s="2" t="str">
        <f>'[1]2025年已发货'!A:A</f>
        <v>陕钢</v>
      </c>
      <c r="B1520" s="2" t="str">
        <f>'[1]2025年已发货'!B:B</f>
        <v>盘螺</v>
      </c>
      <c r="C1520" s="2" t="str">
        <f>'[1]2025年已发货'!C:C</f>
        <v>HRB400EФ12</v>
      </c>
      <c r="D1520" s="2" t="str">
        <f>'[1]2025年已发货'!D:D</f>
        <v>吨</v>
      </c>
      <c r="E1520" s="2">
        <f>'[1]2025年已发货'!E:E</f>
        <v>5</v>
      </c>
      <c r="F1520" s="4">
        <f>'[1]2025年已发货'!F:F</f>
        <v>45742</v>
      </c>
      <c r="G1520" s="2" t="str">
        <f>'[1]2025年已发货'!G:G</f>
        <v>（成铁西物-德阳西外街项目）四川省德阳市旌阳区黄山路一段（司机拍摄签收小票时需设置时间及地点水印）</v>
      </c>
      <c r="H1520" s="2" t="str">
        <f>'[1]2025年已发货'!H:H</f>
        <v>黄永福</v>
      </c>
      <c r="I1520" s="2" t="str">
        <f>'[1]2025年已发货'!I:I</f>
        <v>15982823571</v>
      </c>
      <c r="J1520" s="2" vm="1" t="e">
        <f>_xlfn._xlws.FILTER(辅助信息!D:D,辅助信息!G:G=G1520)</f>
        <v>#VALUE!</v>
      </c>
    </row>
    <row r="1521" spans="1:10">
      <c r="A1521" s="2" t="str">
        <f>'[1]2025年已发货'!A:A</f>
        <v>陕钢</v>
      </c>
      <c r="B1521" s="2" t="str">
        <f>'[1]2025年已发货'!B:B</f>
        <v>螺纹钢</v>
      </c>
      <c r="C1521" s="2" t="str">
        <f>'[1]2025年已发货'!C:C</f>
        <v>HRB400EФ28*9m</v>
      </c>
      <c r="D1521" s="2" t="str">
        <f>'[1]2025年已发货'!D:D</f>
        <v>吨</v>
      </c>
      <c r="E1521" s="2">
        <f>'[1]2025年已发货'!E:E</f>
        <v>102.5</v>
      </c>
      <c r="F1521" s="4">
        <f>'[1]2025年已发货'!F:F</f>
        <v>45742</v>
      </c>
      <c r="G1521" s="2" t="str">
        <f>'[1]2025年已发货'!G:G</f>
        <v>（成铁西物-德阳西外街项目）四川省德阳市旌阳区黄山路一段（司机拍摄签收小票时需设置时间及地点水印）</v>
      </c>
      <c r="H1521" s="2" t="str">
        <f>'[1]2025年已发货'!H:H</f>
        <v>黄永福</v>
      </c>
      <c r="I1521" s="2" t="str">
        <f>'[1]2025年已发货'!I:I</f>
        <v>15982823571</v>
      </c>
      <c r="J1521" s="2" vm="1" t="e">
        <f>_xlfn._xlws.FILTER(辅助信息!D:D,辅助信息!G:G=G1521)</f>
        <v>#VALUE!</v>
      </c>
    </row>
    <row r="1522" spans="1:10">
      <c r="A1522" s="2" t="str">
        <f>'[1]2025年已发货'!A:A</f>
        <v>陕钢</v>
      </c>
      <c r="B1522" s="2" t="str">
        <f>'[1]2025年已发货'!B:B</f>
        <v>螺纹钢</v>
      </c>
      <c r="C1522" s="2" t="str">
        <f>'[1]2025年已发货'!C:C</f>
        <v>HRB400EФ16*9m</v>
      </c>
      <c r="D1522" s="2" t="str">
        <f>'[1]2025年已发货'!D:D</f>
        <v>吨</v>
      </c>
      <c r="E1522" s="2">
        <f>'[1]2025年已发货'!E:E</f>
        <v>37.5</v>
      </c>
      <c r="F1522" s="4">
        <f>'[1]2025年已发货'!F:F</f>
        <v>45742</v>
      </c>
      <c r="G1522" s="2" t="str">
        <f>'[1]2025年已发货'!G:G</f>
        <v>（成铁西物-德阳西外街项目）四川省德阳市旌阳区黄山路一段（司机拍摄签收小票时需设置时间及地点水印）</v>
      </c>
      <c r="H1522" s="2" t="str">
        <f>'[1]2025年已发货'!H:H</f>
        <v>黄永福</v>
      </c>
      <c r="I1522" s="2" t="str">
        <f>'[1]2025年已发货'!I:I</f>
        <v>15982823571</v>
      </c>
      <c r="J1522" s="2" vm="1" t="e">
        <f>_xlfn._xlws.FILTER(辅助信息!D:D,辅助信息!G:G=G1522)</f>
        <v>#VALUE!</v>
      </c>
    </row>
    <row r="1523" spans="1:10">
      <c r="A1523" s="2" t="str">
        <f>'[1]2025年已发货'!A:A</f>
        <v>陕钢</v>
      </c>
      <c r="B1523" s="2" t="str">
        <f>'[1]2025年已发货'!B:B</f>
        <v>螺纹钢</v>
      </c>
      <c r="C1523" s="2" t="str">
        <f>'[1]2025年已发货'!C:C</f>
        <v>HRB400EФ25*9m</v>
      </c>
      <c r="D1523" s="2" t="str">
        <f>'[1]2025年已发货'!D:D</f>
        <v>吨</v>
      </c>
      <c r="E1523" s="2">
        <f>'[1]2025年已发货'!E:E</f>
        <v>23.5</v>
      </c>
      <c r="F1523" s="4">
        <f>'[1]2025年已发货'!F:F</f>
        <v>45742</v>
      </c>
      <c r="G1523" s="2" t="str">
        <f>'[1]2025年已发货'!G:G</f>
        <v>（成铁西物-德阳西外街项目）四川省德阳市旌阳区黄山路一段（司机拍摄签收小票时需设置时间及地点水印）</v>
      </c>
      <c r="H1523" s="2" t="str">
        <f>'[1]2025年已发货'!H:H</f>
        <v>黄永福</v>
      </c>
      <c r="I1523" s="2" t="str">
        <f>'[1]2025年已发货'!I:I</f>
        <v>15982823571</v>
      </c>
      <c r="J1523" s="2" vm="1" t="e">
        <f>_xlfn._xlws.FILTER(辅助信息!D:D,辅助信息!G:G=G1523)</f>
        <v>#VALUE!</v>
      </c>
    </row>
    <row r="1524" spans="1:10">
      <c r="A1524" s="2" t="str">
        <f>'[1]2025年已发货'!A:A</f>
        <v>达钢</v>
      </c>
      <c r="B1524" s="2" t="str">
        <f>'[1]2025年已发货'!B:B</f>
        <v>螺纹钢</v>
      </c>
      <c r="C1524" s="2" t="str">
        <f>'[1]2025年已发货'!C:C</f>
        <v>HRB400E Φ12 9m</v>
      </c>
      <c r="D1524" s="2" t="str">
        <f>'[1]2025年已发货'!D:D</f>
        <v>吨</v>
      </c>
      <c r="E1524" s="2">
        <f>'[1]2025年已发货'!E:E</f>
        <v>140</v>
      </c>
      <c r="F1524" s="4">
        <f>'[1]2025年已发货'!F:F</f>
        <v>45743</v>
      </c>
      <c r="G1524" s="2" t="str">
        <f>'[1]2025年已发货'!G:G</f>
        <v>（十九冶-江龙高速一分部）重庆市云阳县X886附近中国十九冶开云高速项目总包部西98米*复兴互通预制梁场</v>
      </c>
      <c r="H1524" s="2" t="str">
        <f>'[1]2025年已发货'!H:H</f>
        <v>吴章红</v>
      </c>
      <c r="I1524" s="2">
        <f>'[1]2025年已发货'!I:I</f>
        <v>18628165772</v>
      </c>
      <c r="J1524" s="2" vm="1" t="e">
        <f>_xlfn._xlws.FILTER(辅助信息!D:D,辅助信息!G:G=G1524)</f>
        <v>#VALUE!</v>
      </c>
    </row>
    <row r="1525" spans="1:10">
      <c r="A1525" s="2" t="str">
        <f>'[1]2025年已发货'!A:A</f>
        <v>达钢</v>
      </c>
      <c r="B1525" s="2" t="str">
        <f>'[1]2025年已发货'!B:B</f>
        <v>螺纹钢</v>
      </c>
      <c r="C1525" s="2" t="str">
        <f>'[1]2025年已发货'!C:C</f>
        <v>HRB400E Φ12 9m</v>
      </c>
      <c r="D1525" s="2" t="str">
        <f>'[1]2025年已发货'!D:D</f>
        <v>吨</v>
      </c>
      <c r="E1525" s="2">
        <f>'[1]2025年已发货'!E:E</f>
        <v>35</v>
      </c>
      <c r="F1525" s="4">
        <f>'[1]2025年已发货'!F:F</f>
        <v>45743</v>
      </c>
      <c r="G1525" s="2" t="str">
        <f>'[1]2025年已发货'!G:G</f>
        <v>（十九冶-江龙高速三分部）重庆市云阳县蔈草镇三坵田*小尖山梁场</v>
      </c>
      <c r="H1525" s="2" t="str">
        <f>'[1]2025年已发货'!H:H</f>
        <v>徐宇</v>
      </c>
      <c r="I1525" s="2">
        <f>'[1]2025年已发货'!I:I</f>
        <v>19822311919</v>
      </c>
      <c r="J1525" s="2" vm="1" t="e">
        <f>_xlfn._xlws.FILTER(辅助信息!D:D,辅助信息!G:G=G1525)</f>
        <v>#VALUE!</v>
      </c>
    </row>
    <row r="1526" spans="1:10">
      <c r="A1526" s="2" t="str">
        <f>'[1]2025年已发货'!A:A</f>
        <v>达钢</v>
      </c>
      <c r="B1526" s="2" t="str">
        <f>'[1]2025年已发货'!B:B</f>
        <v>盘螺</v>
      </c>
      <c r="C1526" s="2" t="str">
        <f>'[1]2025年已发货'!C:C</f>
        <v>HRB400E Φ10</v>
      </c>
      <c r="D1526" s="2" t="str">
        <f>'[1]2025年已发货'!D:D</f>
        <v>吨</v>
      </c>
      <c r="E1526" s="2">
        <f>'[1]2025年已发货'!E:E</f>
        <v>20</v>
      </c>
      <c r="F1526" s="4">
        <f>'[1]2025年已发货'!F:F</f>
        <v>45743</v>
      </c>
      <c r="G1526" s="2" t="str">
        <f>'[1]2025年已发货'!G:G</f>
        <v>（十九冶-江龙高速三分部）重庆市云阳县龙角镇*皮家营梁场</v>
      </c>
      <c r="H1526" s="2" t="str">
        <f>'[1]2025年已发货'!H:H</f>
        <v>徐宇</v>
      </c>
      <c r="I1526" s="2">
        <f>'[1]2025年已发货'!I:I</f>
        <v>19822311919</v>
      </c>
      <c r="J1526" s="2" vm="1" t="e">
        <f>_xlfn._xlws.FILTER(辅助信息!D:D,辅助信息!G:G=G1526)</f>
        <v>#VALUE!</v>
      </c>
    </row>
    <row r="1527" spans="1:10">
      <c r="A1527" s="2" t="str">
        <f>'[1]2025年已发货'!A:A</f>
        <v>达钢</v>
      </c>
      <c r="B1527" s="2" t="str">
        <f>'[1]2025年已发货'!B:B</f>
        <v>螺纹钢</v>
      </c>
      <c r="C1527" s="2" t="str">
        <f>'[1]2025年已发货'!C:C</f>
        <v>HRB400E Φ12 9m</v>
      </c>
      <c r="D1527" s="2" t="str">
        <f>'[1]2025年已发货'!D:D</f>
        <v>吨</v>
      </c>
      <c r="E1527" s="2">
        <f>'[1]2025年已发货'!E:E</f>
        <v>50</v>
      </c>
      <c r="F1527" s="4">
        <f>'[1]2025年已发货'!F:F</f>
        <v>45743</v>
      </c>
      <c r="G1527" s="2" t="str">
        <f>'[1]2025年已发货'!G:G</f>
        <v>（十九冶-江龙高速三分部）重庆市云阳县龙角镇*皮家营梁场</v>
      </c>
      <c r="H1527" s="2" t="str">
        <f>'[1]2025年已发货'!H:H</f>
        <v>徐宇</v>
      </c>
      <c r="I1527" s="2">
        <f>'[1]2025年已发货'!I:I</f>
        <v>19822311919</v>
      </c>
      <c r="J1527" s="2" vm="1" t="e">
        <f>_xlfn._xlws.FILTER(辅助信息!D:D,辅助信息!G:G=G1527)</f>
        <v>#VALUE!</v>
      </c>
    </row>
    <row r="1528" spans="1:10">
      <c r="A1528" s="2" t="str">
        <f>'[1]2025年已发货'!A:A</f>
        <v>达钢</v>
      </c>
      <c r="B1528" s="2" t="str">
        <f>'[1]2025年已发货'!B:B</f>
        <v>盘螺</v>
      </c>
      <c r="C1528" s="2" t="str">
        <f>'[1]2025年已发货'!C:C</f>
        <v>HRB400E Φ8</v>
      </c>
      <c r="D1528" s="2" t="str">
        <f>'[1]2025年已发货'!D:D</f>
        <v>吨</v>
      </c>
      <c r="E1528" s="2">
        <f>'[1]2025年已发货'!E:E</f>
        <v>10</v>
      </c>
      <c r="F1528" s="4">
        <f>'[1]2025年已发货'!F:F</f>
        <v>45743</v>
      </c>
      <c r="G1528" s="2" t="str">
        <f>'[1]2025年已发货'!G:G</f>
        <v>（十九冶-江龙高速三分部）龙角互通</v>
      </c>
      <c r="H1528" s="2" t="str">
        <f>'[1]2025年已发货'!H:H</f>
        <v>徐宇</v>
      </c>
      <c r="I1528" s="2">
        <f>'[1]2025年已发货'!I:I</f>
        <v>19822311919</v>
      </c>
      <c r="J1528" s="2" vm="1" t="e">
        <f>_xlfn._xlws.FILTER(辅助信息!D:D,辅助信息!G:G=G1528)</f>
        <v>#VALUE!</v>
      </c>
    </row>
    <row r="1529" spans="1:10">
      <c r="A1529" s="2" t="str">
        <f>'[1]2025年已发货'!A:A</f>
        <v>达钢</v>
      </c>
      <c r="B1529" s="2" t="str">
        <f>'[1]2025年已发货'!B:B</f>
        <v>盘螺</v>
      </c>
      <c r="C1529" s="2" t="str">
        <f>'[1]2025年已发货'!C:C</f>
        <v>HRB400E Φ10</v>
      </c>
      <c r="D1529" s="2" t="str">
        <f>'[1]2025年已发货'!D:D</f>
        <v>吨</v>
      </c>
      <c r="E1529" s="2">
        <f>'[1]2025年已发货'!E:E</f>
        <v>27.5</v>
      </c>
      <c r="F1529" s="4">
        <f>'[1]2025年已发货'!F:F</f>
        <v>45743</v>
      </c>
      <c r="G1529" s="2" t="str">
        <f>'[1]2025年已发货'!G:G</f>
        <v>（十九冶-江龙高速三分部）龙角互通</v>
      </c>
      <c r="H1529" s="2" t="str">
        <f>'[1]2025年已发货'!H:H</f>
        <v>徐宇</v>
      </c>
      <c r="I1529" s="2">
        <f>'[1]2025年已发货'!I:I</f>
        <v>19822311919</v>
      </c>
      <c r="J1529" s="2" vm="1" t="e">
        <f>_xlfn._xlws.FILTER(辅助信息!D:D,辅助信息!G:G=G1529)</f>
        <v>#VALUE!</v>
      </c>
    </row>
    <row r="1530" spans="1:10">
      <c r="A1530" s="2" t="str">
        <f>'[1]2025年已发货'!A:A</f>
        <v>达钢</v>
      </c>
      <c r="B1530" s="2" t="str">
        <f>'[1]2025年已发货'!B:B</f>
        <v>螺纹钢</v>
      </c>
      <c r="C1530" s="2" t="str">
        <f>'[1]2025年已发货'!C:C</f>
        <v>HRB400E Φ12 9m</v>
      </c>
      <c r="D1530" s="2" t="str">
        <f>'[1]2025年已发货'!D:D</f>
        <v>吨</v>
      </c>
      <c r="E1530" s="2">
        <f>'[1]2025年已发货'!E:E</f>
        <v>36</v>
      </c>
      <c r="F1530" s="4">
        <f>'[1]2025年已发货'!F:F</f>
        <v>45743</v>
      </c>
      <c r="G1530" s="2" t="str">
        <f>'[1]2025年已发货'!G:G</f>
        <v>（十九冶-江龙高速三分部）龙角互通</v>
      </c>
      <c r="H1530" s="2" t="str">
        <f>'[1]2025年已发货'!H:H</f>
        <v>徐宇</v>
      </c>
      <c r="I1530" s="2">
        <f>'[1]2025年已发货'!I:I</f>
        <v>19822311919</v>
      </c>
      <c r="J1530" s="2" vm="1" t="e">
        <f>_xlfn._xlws.FILTER(辅助信息!D:D,辅助信息!G:G=G1530)</f>
        <v>#VALUE!</v>
      </c>
    </row>
    <row r="1531" spans="1:10">
      <c r="A1531" s="2" t="str">
        <f>'[1]2025年已发货'!A:A</f>
        <v>达钢</v>
      </c>
      <c r="B1531" s="2" t="str">
        <f>'[1]2025年已发货'!B:B</f>
        <v>螺纹钢</v>
      </c>
      <c r="C1531" s="2" t="str">
        <f>'[1]2025年已发货'!C:C</f>
        <v>HRB400E Φ14 9m</v>
      </c>
      <c r="D1531" s="2" t="str">
        <f>'[1]2025年已发货'!D:D</f>
        <v>吨</v>
      </c>
      <c r="E1531" s="2">
        <f>'[1]2025年已发货'!E:E</f>
        <v>9</v>
      </c>
      <c r="F1531" s="4">
        <f>'[1]2025年已发货'!F:F</f>
        <v>45743</v>
      </c>
      <c r="G1531" s="2" t="str">
        <f>'[1]2025年已发货'!G:G</f>
        <v>（十九冶-江龙高速三分部）龙角互通</v>
      </c>
      <c r="H1531" s="2" t="str">
        <f>'[1]2025年已发货'!H:H</f>
        <v>徐宇</v>
      </c>
      <c r="I1531" s="2">
        <f>'[1]2025年已发货'!I:I</f>
        <v>19822311919</v>
      </c>
      <c r="J1531" s="2" vm="1" t="e">
        <f>_xlfn._xlws.FILTER(辅助信息!D:D,辅助信息!G:G=G1531)</f>
        <v>#VALUE!</v>
      </c>
    </row>
    <row r="1532" spans="1:10">
      <c r="A1532" s="2" t="str">
        <f>'[1]2025年已发货'!A:A</f>
        <v>达钢</v>
      </c>
      <c r="B1532" s="2" t="str">
        <f>'[1]2025年已发货'!B:B</f>
        <v>螺纹钢</v>
      </c>
      <c r="C1532" s="2" t="str">
        <f>'[1]2025年已发货'!C:C</f>
        <v>HRB400E Φ16 9m</v>
      </c>
      <c r="D1532" s="2" t="str">
        <f>'[1]2025年已发货'!D:D</f>
        <v>吨</v>
      </c>
      <c r="E1532" s="2">
        <f>'[1]2025年已发货'!E:E</f>
        <v>27</v>
      </c>
      <c r="F1532" s="4">
        <f>'[1]2025年已发货'!F:F</f>
        <v>45743</v>
      </c>
      <c r="G1532" s="2" t="str">
        <f>'[1]2025年已发货'!G:G</f>
        <v>（十九冶-江龙高速三分部）龙角互通</v>
      </c>
      <c r="H1532" s="2" t="str">
        <f>'[1]2025年已发货'!H:H</f>
        <v>徐宇</v>
      </c>
      <c r="I1532" s="2">
        <f>'[1]2025年已发货'!I:I</f>
        <v>19822311919</v>
      </c>
      <c r="J1532" s="2" vm="1" t="e">
        <f>_xlfn._xlws.FILTER(辅助信息!D:D,辅助信息!G:G=G1532)</f>
        <v>#VALUE!</v>
      </c>
    </row>
    <row r="1533" spans="1:10">
      <c r="A1533" s="2" t="str">
        <f>'[1]2025年已发货'!A:A</f>
        <v>德胜</v>
      </c>
      <c r="B1533" s="2" t="str">
        <f>'[1]2025年已发货'!B:B</f>
        <v>螺纹钢</v>
      </c>
      <c r="C1533" s="2" t="str">
        <f>'[1]2025年已发货'!C:C</f>
        <v>HRB400E Φ28 9m</v>
      </c>
      <c r="D1533" s="2" t="str">
        <f>'[1]2025年已发货'!D:D</f>
        <v>吨</v>
      </c>
      <c r="E1533" s="2">
        <f>'[1]2025年已发货'!E:E</f>
        <v>35</v>
      </c>
      <c r="F1533" s="4">
        <f>'[1]2025年已发货'!F:F</f>
        <v>45743</v>
      </c>
      <c r="G1533" s="2" t="str">
        <f>'[1]2025年已发货'!G:G</f>
        <v>（中铁广州局-成渝扩容2标）成渝扩容项目ZCB3-2标2＃拌和站【雁江区联盟桥东北50米(资资路) 】</v>
      </c>
      <c r="H1533" s="2" t="str">
        <f>'[1]2025年已发货'!H:H</f>
        <v>刘沛琦</v>
      </c>
      <c r="I1533" s="2">
        <f>'[1]2025年已发货'!I:I</f>
        <v>18011784798</v>
      </c>
      <c r="J1533" s="2" vm="1" t="e">
        <f>_xlfn._xlws.FILTER(辅助信息!D:D,辅助信息!G:G=G1533)</f>
        <v>#VALUE!</v>
      </c>
    </row>
    <row r="1534" spans="1:10">
      <c r="A1534" s="2" t="str">
        <f>'[1]2025年已发货'!A:A</f>
        <v>德胜</v>
      </c>
      <c r="B1534" s="2" t="str">
        <f>'[1]2025年已发货'!B:B</f>
        <v>螺纹钢</v>
      </c>
      <c r="C1534" s="2" t="str">
        <f>'[1]2025年已发货'!C:C</f>
        <v>HRB400E Φ28 12m</v>
      </c>
      <c r="D1534" s="2" t="str">
        <f>'[1]2025年已发货'!D:D</f>
        <v>吨</v>
      </c>
      <c r="E1534" s="2">
        <f>'[1]2025年已发货'!E:E</f>
        <v>70</v>
      </c>
      <c r="F1534" s="4">
        <f>'[1]2025年已发货'!F:F</f>
        <v>45743</v>
      </c>
      <c r="G1534" s="2" t="str">
        <f>'[1]2025年已发货'!G:G</f>
        <v>（中铁广州局-成渝扩容2标）成渝扩容项目ZCB3-2标2＃拌和站【雁江区联盟桥东北50米(资资路) 】</v>
      </c>
      <c r="H1534" s="2" t="str">
        <f>'[1]2025年已发货'!H:H</f>
        <v>刘沛琦</v>
      </c>
      <c r="I1534" s="2">
        <f>'[1]2025年已发货'!I:I</f>
        <v>18011784798</v>
      </c>
      <c r="J1534" s="2" vm="1" t="e">
        <f>_xlfn._xlws.FILTER(辅助信息!D:D,辅助信息!G:G=G1534)</f>
        <v>#VALUE!</v>
      </c>
    </row>
    <row r="1535" spans="1:10">
      <c r="A1535" s="2" t="str">
        <f>'[1]2025年已发货'!A:A</f>
        <v>达钢</v>
      </c>
      <c r="B1535" s="2" t="str">
        <f>'[1]2025年已发货'!B:B</f>
        <v>螺纹钢</v>
      </c>
      <c r="C1535" s="2" t="str">
        <f>'[1]2025年已发货'!C:C</f>
        <v>HRB400E Φ16 9m</v>
      </c>
      <c r="D1535" s="2" t="str">
        <f>'[1]2025年已发货'!D:D</f>
        <v>吨</v>
      </c>
      <c r="E1535" s="2">
        <f>'[1]2025年已发货'!E:E</f>
        <v>12</v>
      </c>
      <c r="F1535" s="4">
        <f>'[1]2025年已发货'!F:F</f>
        <v>45743</v>
      </c>
      <c r="G1535" s="2" t="str">
        <f>'[1]2025年已发货'!G:G</f>
        <v>（五冶达州国道542项目-三工区桥梁3工段）四川省达州市达川区赵固镇水文村原村委会下300米</v>
      </c>
      <c r="H1535" s="2" t="str">
        <f>'[1]2025年已发货'!H:H</f>
        <v>李代茂</v>
      </c>
      <c r="I1535" s="2">
        <f>'[1]2025年已发货'!I:I</f>
        <v>18302833536</v>
      </c>
      <c r="J1535" s="2" vm="1" t="e">
        <f>_xlfn._xlws.FILTER(辅助信息!D:D,辅助信息!G:G=G1535)</f>
        <v>#VALUE!</v>
      </c>
    </row>
    <row r="1536" spans="1:10">
      <c r="A1536" s="2" t="str">
        <f>'[1]2025年已发货'!A:A</f>
        <v>达钢</v>
      </c>
      <c r="B1536" s="2" t="str">
        <f>'[1]2025年已发货'!B:B</f>
        <v>螺纹钢</v>
      </c>
      <c r="C1536" s="2" t="str">
        <f>'[1]2025年已发货'!C:C</f>
        <v>HRB400E Φ28 9m</v>
      </c>
      <c r="D1536" s="2" t="str">
        <f>'[1]2025年已发货'!D:D</f>
        <v>吨</v>
      </c>
      <c r="E1536" s="2">
        <f>'[1]2025年已发货'!E:E</f>
        <v>6</v>
      </c>
      <c r="F1536" s="4">
        <f>'[1]2025年已发货'!F:F</f>
        <v>45743</v>
      </c>
      <c r="G1536" s="2" t="str">
        <f>'[1]2025年已发货'!G:G</f>
        <v>（五冶达州国道542项目-三工区桥梁3工段）四川省达州市达川区赵固镇水文村原村委会下300米</v>
      </c>
      <c r="H1536" s="2" t="str">
        <f>'[1]2025年已发货'!H:H</f>
        <v>李代茂</v>
      </c>
      <c r="I1536" s="2">
        <f>'[1]2025年已发货'!I:I</f>
        <v>18302833536</v>
      </c>
      <c r="J1536" s="2" vm="1" t="e">
        <f>_xlfn._xlws.FILTER(辅助信息!D:D,辅助信息!G:G=G1536)</f>
        <v>#VALUE!</v>
      </c>
    </row>
    <row r="1537" spans="1:10">
      <c r="A1537" s="2" t="str">
        <f>'[1]2025年已发货'!A:A</f>
        <v>达钢</v>
      </c>
      <c r="B1537" s="2" t="str">
        <f>'[1]2025年已发货'!B:B</f>
        <v>螺纹钢</v>
      </c>
      <c r="C1537" s="2" t="str">
        <f>'[1]2025年已发货'!C:C</f>
        <v>HRB400E Φ32 9m</v>
      </c>
      <c r="D1537" s="2" t="str">
        <f>'[1]2025年已发货'!D:D</f>
        <v>吨</v>
      </c>
      <c r="E1537" s="2">
        <f>'[1]2025年已发货'!E:E</f>
        <v>3</v>
      </c>
      <c r="F1537" s="4">
        <f>'[1]2025年已发货'!F:F</f>
        <v>45743</v>
      </c>
      <c r="G1537" s="2" t="str">
        <f>'[1]2025年已发货'!G:G</f>
        <v>（五冶达州国道542项目-三工区桥梁3工段）四川省达州市达川区赵固镇水文村原村委会下300米</v>
      </c>
      <c r="H1537" s="2" t="str">
        <f>'[1]2025年已发货'!H:H</f>
        <v>李代茂</v>
      </c>
      <c r="I1537" s="2">
        <f>'[1]2025年已发货'!I:I</f>
        <v>18302833536</v>
      </c>
      <c r="J1537" s="2" vm="1" t="e">
        <f>_xlfn._xlws.FILTER(辅助信息!D:D,辅助信息!G:G=G1537)</f>
        <v>#VALUE!</v>
      </c>
    </row>
    <row r="1538" spans="1:10">
      <c r="A1538" s="2" t="str">
        <f>'[1]2025年已发货'!A:A</f>
        <v>达钢</v>
      </c>
      <c r="B1538" s="2" t="str">
        <f>'[1]2025年已发货'!B:B</f>
        <v>螺纹钢</v>
      </c>
      <c r="C1538" s="2" t="str">
        <f>'[1]2025年已发货'!C:C</f>
        <v>HRB400E Φ12 9m</v>
      </c>
      <c r="D1538" s="2" t="str">
        <f>'[1]2025年已发货'!D:D</f>
        <v>吨</v>
      </c>
      <c r="E1538" s="2">
        <f>'[1]2025年已发货'!E:E</f>
        <v>9</v>
      </c>
      <c r="F1538" s="4">
        <f>'[1]2025年已发货'!F:F</f>
        <v>45743</v>
      </c>
      <c r="G1538" s="2" t="str">
        <f>'[1]2025年已发货'!G:G</f>
        <v>（五冶达州国道542项目-一工区桥梁二工段）四川省达州市达川区达川区石梯镇石成村</v>
      </c>
      <c r="H1538" s="2" t="str">
        <f>'[1]2025年已发货'!H:H</f>
        <v>夏树彬</v>
      </c>
      <c r="I1538" s="2">
        <f>'[1]2025年已发货'!I:I</f>
        <v>13518183653</v>
      </c>
      <c r="J1538" s="2" vm="1" t="e">
        <f>_xlfn._xlws.FILTER(辅助信息!D:D,辅助信息!G:G=G1538)</f>
        <v>#VALUE!</v>
      </c>
    </row>
    <row r="1539" spans="1:10">
      <c r="A1539" s="2" t="str">
        <f>'[1]2025年已发货'!A:A</f>
        <v>达钢</v>
      </c>
      <c r="B1539" s="2" t="str">
        <f>'[1]2025年已发货'!B:B</f>
        <v>螺纹钢</v>
      </c>
      <c r="C1539" s="2" t="str">
        <f>'[1]2025年已发货'!C:C</f>
        <v>HRB400E Φ14 9m</v>
      </c>
      <c r="D1539" s="2" t="str">
        <f>'[1]2025年已发货'!D:D</f>
        <v>吨</v>
      </c>
      <c r="E1539" s="2">
        <f>'[1]2025年已发货'!E:E</f>
        <v>9</v>
      </c>
      <c r="F1539" s="4">
        <f>'[1]2025年已发货'!F:F</f>
        <v>45743</v>
      </c>
      <c r="G1539" s="2" t="str">
        <f>'[1]2025年已发货'!G:G</f>
        <v>（五冶达州国道542项目-一工区桥梁二工段）四川省达州市达川区达川区石梯镇石成村</v>
      </c>
      <c r="H1539" s="2" t="str">
        <f>'[1]2025年已发货'!H:H</f>
        <v>夏树彬</v>
      </c>
      <c r="I1539" s="2">
        <f>'[1]2025年已发货'!I:I</f>
        <v>13518183653</v>
      </c>
      <c r="J1539" s="2" vm="1" t="e">
        <f>_xlfn._xlws.FILTER(辅助信息!D:D,辅助信息!G:G=G1539)</f>
        <v>#VALUE!</v>
      </c>
    </row>
    <row r="1540" spans="1:10">
      <c r="A1540" s="2" t="str">
        <f>'[1]2025年已发货'!A:A</f>
        <v>达钢</v>
      </c>
      <c r="B1540" s="2" t="str">
        <f>'[1]2025年已发货'!B:B</f>
        <v>螺纹钢</v>
      </c>
      <c r="C1540" s="2" t="str">
        <f>'[1]2025年已发货'!C:C</f>
        <v>HRB400E Φ28 9m</v>
      </c>
      <c r="D1540" s="2" t="str">
        <f>'[1]2025年已发货'!D:D</f>
        <v>吨</v>
      </c>
      <c r="E1540" s="2">
        <f>'[1]2025年已发货'!E:E</f>
        <v>18</v>
      </c>
      <c r="F1540" s="4">
        <f>'[1]2025年已发货'!F:F</f>
        <v>45743</v>
      </c>
      <c r="G1540" s="2" t="str">
        <f>'[1]2025年已发货'!G:G</f>
        <v>（五冶达州国道542项目-一工区桥梁二工段）四川省达州市达川区达川区石梯镇石成村</v>
      </c>
      <c r="H1540" s="2" t="str">
        <f>'[1]2025年已发货'!H:H</f>
        <v>夏树彬</v>
      </c>
      <c r="I1540" s="2">
        <f>'[1]2025年已发货'!I:I</f>
        <v>13518183653</v>
      </c>
      <c r="J1540" s="2" vm="1" t="e">
        <f>_xlfn._xlws.FILTER(辅助信息!D:D,辅助信息!G:G=G1540)</f>
        <v>#VALUE!</v>
      </c>
    </row>
    <row r="1541" spans="1:10">
      <c r="A1541" s="2" t="str">
        <f>'[1]2025年已发货'!A:A</f>
        <v>达钢</v>
      </c>
      <c r="B1541" s="2" t="str">
        <f>'[1]2025年已发货'!B:B</f>
        <v>螺纹钢</v>
      </c>
      <c r="C1541" s="2" t="str">
        <f>'[1]2025年已发货'!C:C</f>
        <v>HRB400E Φ32 9m</v>
      </c>
      <c r="D1541" s="2" t="str">
        <f>'[1]2025年已发货'!D:D</f>
        <v>吨</v>
      </c>
      <c r="E1541" s="2">
        <f>'[1]2025年已发货'!E:E</f>
        <v>9</v>
      </c>
      <c r="F1541" s="4">
        <f>'[1]2025年已发货'!F:F</f>
        <v>45743</v>
      </c>
      <c r="G1541" s="2" t="str">
        <f>'[1]2025年已发货'!G:G</f>
        <v>（五冶达州国道542项目-一工区桥梁二工段）四川省达州市达川区达川区石梯镇石成村</v>
      </c>
      <c r="H1541" s="2" t="str">
        <f>'[1]2025年已发货'!H:H</f>
        <v>夏树彬</v>
      </c>
      <c r="I1541" s="2">
        <f>'[1]2025年已发货'!I:I</f>
        <v>13518183653</v>
      </c>
      <c r="J1541" s="2" vm="1" t="e">
        <f>_xlfn._xlws.FILTER(辅助信息!D:D,辅助信息!G:G=G1541)</f>
        <v>#VALUE!</v>
      </c>
    </row>
    <row r="1542" spans="1:10">
      <c r="A1542" s="2" t="str">
        <f>'[1]2025年已发货'!A:A</f>
        <v>达钢</v>
      </c>
      <c r="B1542" s="2" t="str">
        <f>'[1]2025年已发货'!B:B</f>
        <v>盘螺</v>
      </c>
      <c r="C1542" s="2" t="str">
        <f>'[1]2025年已发货'!C:C</f>
        <v>HRB400E Φ8</v>
      </c>
      <c r="D1542" s="2" t="str">
        <f>'[1]2025年已发货'!D:D</f>
        <v>吨</v>
      </c>
      <c r="E1542" s="2">
        <f>'[1]2025年已发货'!E:E</f>
        <v>3</v>
      </c>
      <c r="F1542" s="4">
        <f>'[1]2025年已发货'!F:F</f>
        <v>45743</v>
      </c>
      <c r="G1542" s="2" t="str">
        <f>'[1]2025年已发货'!G:G</f>
        <v>(五冶钢构医学科学产业园建设项目房建二部-六标)四川省南充市顺庆区搬罾街道学府大道二段</v>
      </c>
      <c r="H1542" s="2" t="str">
        <f>'[1]2025年已发货'!H:H</f>
        <v>安南</v>
      </c>
      <c r="I1542" s="2">
        <f>'[1]2025年已发货'!I:I</f>
        <v>19950525030</v>
      </c>
      <c r="J1542" s="2" t="str">
        <f>_xlfn._xlws.FILTER(辅助信息!D:D,辅助信息!G:G=G1542)</f>
        <v>五冶钢构南充医学科学产业园建设项目</v>
      </c>
    </row>
    <row r="1543" spans="1:10">
      <c r="A1543" s="2" t="str">
        <f>'[1]2025年已发货'!A:A</f>
        <v>达钢</v>
      </c>
      <c r="B1543" s="2" t="str">
        <f>'[1]2025年已发货'!B:B</f>
        <v>螺纹钢</v>
      </c>
      <c r="C1543" s="2" t="str">
        <f>'[1]2025年已发货'!C:C</f>
        <v>HRB400E Φ12 9m</v>
      </c>
      <c r="D1543" s="2" t="str">
        <f>'[1]2025年已发货'!D:D</f>
        <v>吨</v>
      </c>
      <c r="E1543" s="2">
        <f>'[1]2025年已发货'!E:E</f>
        <v>21</v>
      </c>
      <c r="F1543" s="4">
        <f>'[1]2025年已发货'!F:F</f>
        <v>45743</v>
      </c>
      <c r="G1543" s="2" t="str">
        <f>'[1]2025年已发货'!G:G</f>
        <v>(五冶钢构医学科学产业园建设项目房建二部-六标)四川省南充市顺庆区搬罾街道学府大道二段</v>
      </c>
      <c r="H1543" s="2" t="str">
        <f>'[1]2025年已发货'!H:H</f>
        <v>安南</v>
      </c>
      <c r="I1543" s="2">
        <f>'[1]2025年已发货'!I:I</f>
        <v>19950525030</v>
      </c>
      <c r="J1543" s="2" t="str">
        <f>_xlfn._xlws.FILTER(辅助信息!D:D,辅助信息!G:G=G1543)</f>
        <v>五冶钢构南充医学科学产业园建设项目</v>
      </c>
    </row>
    <row r="1544" spans="1:10">
      <c r="A1544" s="2" t="str">
        <f>'[1]2025年已发货'!A:A</f>
        <v>达钢</v>
      </c>
      <c r="B1544" s="2" t="str">
        <f>'[1]2025年已发货'!B:B</f>
        <v>螺纹钢</v>
      </c>
      <c r="C1544" s="2" t="str">
        <f>'[1]2025年已发货'!C:C</f>
        <v>HRB400E Φ25 9m</v>
      </c>
      <c r="D1544" s="2" t="str">
        <f>'[1]2025年已发货'!D:D</f>
        <v>吨</v>
      </c>
      <c r="E1544" s="2">
        <f>'[1]2025年已发货'!E:E</f>
        <v>12</v>
      </c>
      <c r="F1544" s="4">
        <f>'[1]2025年已发货'!F:F</f>
        <v>45743</v>
      </c>
      <c r="G1544" s="2" t="str">
        <f>'[1]2025年已发货'!G:G</f>
        <v>(五冶钢构医学科学产业园建设项目房建二部-六标)四川省南充市顺庆区搬罾街道学府大道二段</v>
      </c>
      <c r="H1544" s="2" t="str">
        <f>'[1]2025年已发货'!H:H</f>
        <v>安南</v>
      </c>
      <c r="I1544" s="2">
        <f>'[1]2025年已发货'!I:I</f>
        <v>19950525030</v>
      </c>
      <c r="J1544" s="2" t="str">
        <f>_xlfn._xlws.FILTER(辅助信息!D:D,辅助信息!G:G=G1544)</f>
        <v>五冶钢构南充医学科学产业园建设项目</v>
      </c>
    </row>
    <row r="1545" spans="1:10">
      <c r="A1545" s="2" t="str">
        <f>'[1]2025年已发货'!A:A</f>
        <v>陕钢</v>
      </c>
      <c r="B1545" s="2" t="str">
        <f>'[1]2025年已发货'!B:B</f>
        <v>高线</v>
      </c>
      <c r="C1545" s="2" t="str">
        <f>'[1]2025年已发货'!C:C</f>
        <v>HPB300 Φ6</v>
      </c>
      <c r="D1545" s="2" t="str">
        <f>'[1]2025年已发货'!D:D</f>
        <v>吨</v>
      </c>
      <c r="E1545" s="2">
        <f>'[1]2025年已发货'!E:E</f>
        <v>15</v>
      </c>
      <c r="F1545" s="4">
        <f>'[1]2025年已发货'!F:F</f>
        <v>45743</v>
      </c>
      <c r="G1545" s="2" t="str">
        <f>'[1]2025年已发货'!G:G</f>
        <v>(五冶钢构医学科学产业园建设项目房建二部-四标（5-4）)四川省南充市顺庆区搬罾街道学府大道二段</v>
      </c>
      <c r="H1545" s="2" t="str">
        <f>'[1]2025年已发货'!H:H</f>
        <v>安南</v>
      </c>
      <c r="I1545" s="2">
        <f>'[1]2025年已发货'!I:I</f>
        <v>19950525030</v>
      </c>
      <c r="J1545" s="2" t="str">
        <f>_xlfn._xlws.FILTER(辅助信息!D:D,辅助信息!G:G=G1545)</f>
        <v>五冶钢构南充医学科学产业园建设项目</v>
      </c>
    </row>
    <row r="1546" spans="1:10">
      <c r="A1546" s="2" t="str">
        <f>'[1]2025年已发货'!A:A</f>
        <v>陕钢</v>
      </c>
      <c r="B1546" s="2" t="str">
        <f>'[1]2025年已发货'!B:B</f>
        <v>盘螺</v>
      </c>
      <c r="C1546" s="2" t="str">
        <f>'[1]2025年已发货'!C:C</f>
        <v>HRB400E Φ6</v>
      </c>
      <c r="D1546" s="2" t="str">
        <f>'[1]2025年已发货'!D:D</f>
        <v>吨</v>
      </c>
      <c r="E1546" s="2">
        <f>'[1]2025年已发货'!E:E</f>
        <v>15</v>
      </c>
      <c r="F1546" s="4">
        <f>'[1]2025年已发货'!F:F</f>
        <v>45743</v>
      </c>
      <c r="G1546" s="2" t="str">
        <f>'[1]2025年已发货'!G:G</f>
        <v>(五冶钢构医学科学产业园建设项目房建二部-四标（5-4）)四川省南充市顺庆区搬罾街道学府大道二段</v>
      </c>
      <c r="H1546" s="2" t="str">
        <f>'[1]2025年已发货'!H:H</f>
        <v>安南</v>
      </c>
      <c r="I1546" s="2">
        <f>'[1]2025年已发货'!I:I</f>
        <v>19950525030</v>
      </c>
      <c r="J1546" s="2" t="str">
        <f>_xlfn._xlws.FILTER(辅助信息!D:D,辅助信息!G:G=G1546)</f>
        <v>五冶钢构南充医学科学产业园建设项目</v>
      </c>
    </row>
    <row r="1547" spans="1:10">
      <c r="A1547" s="2" t="str">
        <f>'[1]2025年已发货'!A:A</f>
        <v>陕钢</v>
      </c>
      <c r="B1547" s="2" t="str">
        <f>'[1]2025年已发货'!B:B</f>
        <v>盘螺</v>
      </c>
      <c r="C1547" s="2" t="str">
        <f>'[1]2025年已发货'!C:C</f>
        <v>HRB400E Φ8</v>
      </c>
      <c r="D1547" s="2" t="str">
        <f>'[1]2025年已发货'!D:D</f>
        <v>吨</v>
      </c>
      <c r="E1547" s="2">
        <f>'[1]2025年已发货'!E:E</f>
        <v>5</v>
      </c>
      <c r="F1547" s="4">
        <f>'[1]2025年已发货'!F:F</f>
        <v>45743</v>
      </c>
      <c r="G1547" s="2" t="str">
        <f>'[1]2025年已发货'!G:G</f>
        <v>(五冶钢构医学科学产业园建设项目房建二部-四标（5-4）)四川省南充市顺庆区搬罾街道学府大道二段</v>
      </c>
      <c r="H1547" s="2" t="str">
        <f>'[1]2025年已发货'!H:H</f>
        <v>安南</v>
      </c>
      <c r="I1547" s="2">
        <f>'[1]2025年已发货'!I:I</f>
        <v>19950525030</v>
      </c>
      <c r="J1547" s="2" t="str">
        <f>_xlfn._xlws.FILTER(辅助信息!D:D,辅助信息!G:G=G1547)</f>
        <v>五冶钢构南充医学科学产业园建设项目</v>
      </c>
    </row>
    <row r="1548" spans="1:10">
      <c r="A1548" s="2" t="str">
        <f>'[1]2025年已发货'!A:A</f>
        <v>陕钢</v>
      </c>
      <c r="B1548" s="2" t="str">
        <f>'[1]2025年已发货'!B:B</f>
        <v>盘螺</v>
      </c>
      <c r="C1548" s="2" t="str">
        <f>'[1]2025年已发货'!C:C</f>
        <v>HRB400E Φ8</v>
      </c>
      <c r="D1548" s="2" t="str">
        <f>'[1]2025年已发货'!D:D</f>
        <v>吨</v>
      </c>
      <c r="E1548" s="2">
        <f>'[1]2025年已发货'!E:E</f>
        <v>17.5</v>
      </c>
      <c r="F1548" s="4">
        <f>'[1]2025年已发货'!F:F</f>
        <v>45743</v>
      </c>
      <c r="G1548" s="2" t="str">
        <f>'[1]2025年已发货'!G:G</f>
        <v>（中核华兴-峨眉山项目）四川省乐山市峨眉山市双福镇梓橦庙红华五期中核华兴工地</v>
      </c>
      <c r="H1548" s="2" t="str">
        <f>'[1]2025年已发货'!H:H</f>
        <v>李汉军</v>
      </c>
      <c r="I1548" s="2" t="str">
        <f>'[1]2025年已发货'!I:I</f>
        <v>18691249091</v>
      </c>
      <c r="J1548" s="2" vm="1" t="e">
        <f>_xlfn._xlws.FILTER(辅助信息!D:D,辅助信息!G:G=G1548)</f>
        <v>#VALUE!</v>
      </c>
    </row>
    <row r="1549" spans="1:10">
      <c r="A1549" s="2" t="str">
        <f>'[1]2025年已发货'!A:A</f>
        <v>陕钢</v>
      </c>
      <c r="B1549" s="2" t="str">
        <f>'[1]2025年已发货'!B:B</f>
        <v>盘螺</v>
      </c>
      <c r="C1549" s="2" t="str">
        <f>'[1]2025年已发货'!C:C</f>
        <v>HRB400E Φ10</v>
      </c>
      <c r="D1549" s="2" t="str">
        <f>'[1]2025年已发货'!D:D</f>
        <v>吨</v>
      </c>
      <c r="E1549" s="2">
        <f>'[1]2025年已发货'!E:E</f>
        <v>15</v>
      </c>
      <c r="F1549" s="4">
        <f>'[1]2025年已发货'!F:F</f>
        <v>45743</v>
      </c>
      <c r="G1549" s="2" t="str">
        <f>'[1]2025年已发货'!G:G</f>
        <v>（中核华兴-峨眉山项目）四川省乐山市峨眉山市双福镇梓橦庙红华五期中核华兴工地</v>
      </c>
      <c r="H1549" s="2" t="str">
        <f>'[1]2025年已发货'!H:H</f>
        <v>李汉军</v>
      </c>
      <c r="I1549" s="2" t="str">
        <f>'[1]2025年已发货'!I:I</f>
        <v>18691249091</v>
      </c>
      <c r="J1549" s="2" vm="1" t="e">
        <f>_xlfn._xlws.FILTER(辅助信息!D:D,辅助信息!G:G=G1549)</f>
        <v>#VALUE!</v>
      </c>
    </row>
    <row r="1550" spans="1:10">
      <c r="A1550" s="2" t="str">
        <f>'[1]2025年已发货'!A:A</f>
        <v>陕钢</v>
      </c>
      <c r="B1550" s="2" t="str">
        <f>'[1]2025年已发货'!B:B</f>
        <v>高线</v>
      </c>
      <c r="C1550" s="2" t="str">
        <f>'[1]2025年已发货'!C:C</f>
        <v>HPB300 6</v>
      </c>
      <c r="D1550" s="2" t="str">
        <f>'[1]2025年已发货'!D:D</f>
        <v>吨</v>
      </c>
      <c r="E1550" s="2">
        <f>'[1]2025年已发货'!E:E</f>
        <v>2.5</v>
      </c>
      <c r="F1550" s="4">
        <f>'[1]2025年已发货'!F:F</f>
        <v>45743</v>
      </c>
      <c r="G1550" s="2" t="str">
        <f>'[1]2025年已发货'!G:G</f>
        <v>（中核华兴-峨眉山项目）四川省乐山市峨眉山市双福镇梓橦庙红华五期中核华兴工地</v>
      </c>
      <c r="H1550" s="2" t="str">
        <f>'[1]2025年已发货'!H:H</f>
        <v>李汉军</v>
      </c>
      <c r="I1550" s="2" t="str">
        <f>'[1]2025年已发货'!I:I</f>
        <v>18691249091</v>
      </c>
      <c r="J1550" s="2" vm="1" t="e">
        <f>_xlfn._xlws.FILTER(辅助信息!D:D,辅助信息!G:G=G1550)</f>
        <v>#VALUE!</v>
      </c>
    </row>
    <row r="1551" spans="1:10">
      <c r="A1551" s="2" t="str">
        <f>'[1]2025年已发货'!A:A</f>
        <v>陕钢</v>
      </c>
      <c r="B1551" s="2" t="str">
        <f>'[1]2025年已发货'!B:B</f>
        <v>高线</v>
      </c>
      <c r="C1551" s="2" t="str">
        <f>'[1]2025年已发货'!C:C</f>
        <v>HPB300Φ12</v>
      </c>
      <c r="D1551" s="2" t="str">
        <f>'[1]2025年已发货'!D:D</f>
        <v>吨</v>
      </c>
      <c r="E1551" s="2">
        <f>'[1]2025年已发货'!E:E</f>
        <v>35</v>
      </c>
      <c r="F1551" s="4">
        <f>'[1]2025年已发货'!F:F</f>
        <v>45743</v>
      </c>
      <c r="G1551" s="2" t="str">
        <f>'[1]2025年已发货'!G:G</f>
        <v>（中铁广州局-成渝扩容2标）成渝扩容项目ZCB3-2标2＃拌和站【雁江区联盟桥东北50米(资资路) 】</v>
      </c>
      <c r="H1551" s="2" t="str">
        <f>'[1]2025年已发货'!H:H</f>
        <v>刘沛琦</v>
      </c>
      <c r="I1551" s="2">
        <f>'[1]2025年已发货'!I:I</f>
        <v>18011784798</v>
      </c>
      <c r="J1551" s="2" vm="1" t="e">
        <f>_xlfn._xlws.FILTER(辅助信息!D:D,辅助信息!G:G=G1551)</f>
        <v>#VALUE!</v>
      </c>
    </row>
    <row r="1552" spans="1:10">
      <c r="A1552" s="2" t="str">
        <f>'[1]2025年已发货'!A:A</f>
        <v>晋邦</v>
      </c>
      <c r="B1552" s="2" t="str">
        <f>'[1]2025年已发货'!B:B</f>
        <v>高线</v>
      </c>
      <c r="C1552" s="2" t="str">
        <f>'[1]2025年已发货'!C:C</f>
        <v>HPB300Φ8</v>
      </c>
      <c r="D1552" s="2" t="str">
        <f>'[1]2025年已发货'!D:D</f>
        <v>吨</v>
      </c>
      <c r="E1552" s="2">
        <f>'[1]2025年已发货'!E:E</f>
        <v>3</v>
      </c>
      <c r="F1552" s="4">
        <f>'[1]2025年已发货'!F:F</f>
        <v>45743</v>
      </c>
      <c r="G1552" s="2" t="str">
        <f>'[1]2025年已发货'!G:G</f>
        <v>（十九冶-江龙高速一分部）重庆市云阳县开云高速附近湿坝北463米*龙王溪弃土场</v>
      </c>
      <c r="H1552" s="2" t="str">
        <f>'[1]2025年已发货'!H:H</f>
        <v>吴章红</v>
      </c>
      <c r="I1552" s="2">
        <f>'[1]2025年已发货'!I:I</f>
        <v>18628165772</v>
      </c>
      <c r="J1552" s="2" vm="1" t="e">
        <f>_xlfn._xlws.FILTER(辅助信息!D:D,辅助信息!G:G=G1552)</f>
        <v>#VALUE!</v>
      </c>
    </row>
    <row r="1553" spans="1:10">
      <c r="A1553" s="2" t="str">
        <f>'[1]2025年已发货'!A:A</f>
        <v>晋邦</v>
      </c>
      <c r="B1553" s="2" t="str">
        <f>'[1]2025年已发货'!B:B</f>
        <v>螺纹钢</v>
      </c>
      <c r="C1553" s="2" t="str">
        <f>'[1]2025年已发货'!C:C</f>
        <v>HRB400E Φ12 9m</v>
      </c>
      <c r="D1553" s="2" t="str">
        <f>'[1]2025年已发货'!D:D</f>
        <v>吨</v>
      </c>
      <c r="E1553" s="2">
        <f>'[1]2025年已发货'!E:E</f>
        <v>7.2</v>
      </c>
      <c r="F1553" s="4">
        <f>'[1]2025年已发货'!F:F</f>
        <v>45743</v>
      </c>
      <c r="G1553" s="2" t="str">
        <f>'[1]2025年已发货'!G:G</f>
        <v>（十九冶-江龙高速一分部）重庆市云阳县开云高速附近湿坝北463米*龙王溪弃土场</v>
      </c>
      <c r="H1553" s="2" t="str">
        <f>'[1]2025年已发货'!H:H</f>
        <v>吴章红</v>
      </c>
      <c r="I1553" s="2">
        <f>'[1]2025年已发货'!I:I</f>
        <v>18628165772</v>
      </c>
      <c r="J1553" s="2" vm="1" t="e">
        <f>_xlfn._xlws.FILTER(辅助信息!D:D,辅助信息!G:G=G1553)</f>
        <v>#VALUE!</v>
      </c>
    </row>
    <row r="1554" spans="1:10">
      <c r="A1554" s="2" t="str">
        <f>'[1]2025年已发货'!A:A</f>
        <v>晋邦</v>
      </c>
      <c r="B1554" s="2" t="str">
        <f>'[1]2025年已发货'!B:B</f>
        <v>螺纹钢</v>
      </c>
      <c r="C1554" s="2" t="str">
        <f>'[1]2025年已发货'!C:C</f>
        <v>HRB400E Φ16 9m</v>
      </c>
      <c r="D1554" s="2" t="str">
        <f>'[1]2025年已发货'!D:D</f>
        <v>吨</v>
      </c>
      <c r="E1554" s="2">
        <f>'[1]2025年已发货'!E:E</f>
        <v>18</v>
      </c>
      <c r="F1554" s="4">
        <f>'[1]2025年已发货'!F:F</f>
        <v>45743</v>
      </c>
      <c r="G1554" s="2" t="str">
        <f>'[1]2025年已发货'!G:G</f>
        <v>（十九冶-江龙高速一分部）重庆市云阳县开云高速附近湿坝北463米*龙王溪弃土场</v>
      </c>
      <c r="H1554" s="2" t="str">
        <f>'[1]2025年已发货'!H:H</f>
        <v>吴章红</v>
      </c>
      <c r="I1554" s="2">
        <f>'[1]2025年已发货'!I:I</f>
        <v>18628165772</v>
      </c>
      <c r="J1554" s="2" vm="1" t="e">
        <f>_xlfn._xlws.FILTER(辅助信息!D:D,辅助信息!G:G=G1554)</f>
        <v>#VALUE!</v>
      </c>
    </row>
    <row r="1555" spans="1:10">
      <c r="A1555" s="2" t="str">
        <f>'[1]2025年已发货'!A:A</f>
        <v>晋邦</v>
      </c>
      <c r="B1555" s="2" t="str">
        <f>'[1]2025年已发货'!B:B</f>
        <v>螺纹钢</v>
      </c>
      <c r="C1555" s="2" t="str">
        <f>'[1]2025年已发货'!C:C</f>
        <v>HRB400E Φ25 9m</v>
      </c>
      <c r="D1555" s="2" t="str">
        <f>'[1]2025年已发货'!D:D</f>
        <v>吨</v>
      </c>
      <c r="E1555" s="2">
        <f>'[1]2025年已发货'!E:E</f>
        <v>6</v>
      </c>
      <c r="F1555" s="4">
        <f>'[1]2025年已发货'!F:F</f>
        <v>45743</v>
      </c>
      <c r="G1555" s="2" t="str">
        <f>'[1]2025年已发货'!G:G</f>
        <v>（十九冶-江龙高速一分部）重庆市云阳县开云高速附近湿坝北463米*龙王溪弃土场</v>
      </c>
      <c r="H1555" s="2" t="str">
        <f>'[1]2025年已发货'!H:H</f>
        <v>吴章红</v>
      </c>
      <c r="I1555" s="2">
        <f>'[1]2025年已发货'!I:I</f>
        <v>18628165772</v>
      </c>
      <c r="J1555" s="2" vm="1" t="e">
        <f>_xlfn._xlws.FILTER(辅助信息!D:D,辅助信息!G:G=G1555)</f>
        <v>#VALUE!</v>
      </c>
    </row>
    <row r="1556" spans="1:10">
      <c r="A1556" s="2" t="str">
        <f>'[1]2025年已发货'!A:A</f>
        <v>晋邦</v>
      </c>
      <c r="B1556" s="2" t="str">
        <f>'[1]2025年已发货'!B:B</f>
        <v>螺纹钢</v>
      </c>
      <c r="C1556" s="2" t="str">
        <f>'[1]2025年已发货'!C:C</f>
        <v>HRB400E Φ12 9m</v>
      </c>
      <c r="D1556" s="2" t="str">
        <f>'[1]2025年已发货'!D:D</f>
        <v>吨</v>
      </c>
      <c r="E1556" s="2">
        <f>'[1]2025年已发货'!E:E</f>
        <v>16</v>
      </c>
      <c r="F1556" s="4">
        <f>'[1]2025年已发货'!F:F</f>
        <v>45743</v>
      </c>
      <c r="G1556" s="2" t="str">
        <f>'[1]2025年已发货'!G:G</f>
        <v>（十九冶-江龙高速二分部）重庆市云阳县宝坪镇双塆村*地坪村路基</v>
      </c>
      <c r="H1556" s="2" t="str">
        <f>'[1]2025年已发货'!H:H</f>
        <v>张鹏</v>
      </c>
      <c r="I1556" s="2">
        <f>'[1]2025年已发货'!I:I</f>
        <v>18223006448</v>
      </c>
      <c r="J1556" s="2" vm="1" t="e">
        <f>_xlfn._xlws.FILTER(辅助信息!D:D,辅助信息!G:G=G1556)</f>
        <v>#VALUE!</v>
      </c>
    </row>
    <row r="1557" spans="1:10">
      <c r="A1557" s="2" t="str">
        <f>'[1]2025年已发货'!A:A</f>
        <v>晋邦</v>
      </c>
      <c r="B1557" s="2" t="str">
        <f>'[1]2025年已发货'!B:B</f>
        <v>螺纹钢</v>
      </c>
      <c r="C1557" s="2" t="str">
        <f>'[1]2025年已发货'!C:C</f>
        <v>HRB400E Φ14 9m</v>
      </c>
      <c r="D1557" s="2" t="str">
        <f>'[1]2025年已发货'!D:D</f>
        <v>吨</v>
      </c>
      <c r="E1557" s="2">
        <f>'[1]2025年已发货'!E:E</f>
        <v>16</v>
      </c>
      <c r="F1557" s="4">
        <f>'[1]2025年已发货'!F:F</f>
        <v>45743</v>
      </c>
      <c r="G1557" s="2" t="str">
        <f>'[1]2025年已发货'!G:G</f>
        <v>（十九冶-江龙高速二分部）重庆市云阳县宝坪镇双塆村*地坪村路基</v>
      </c>
      <c r="H1557" s="2" t="str">
        <f>'[1]2025年已发货'!H:H</f>
        <v>张鹏</v>
      </c>
      <c r="I1557" s="2">
        <f>'[1]2025年已发货'!I:I</f>
        <v>18223006448</v>
      </c>
      <c r="J1557" s="2" vm="1" t="e">
        <f>_xlfn._xlws.FILTER(辅助信息!D:D,辅助信息!G:G=G1557)</f>
        <v>#VALUE!</v>
      </c>
    </row>
    <row r="1558" spans="1:10">
      <c r="A1558" s="2" t="str">
        <f>'[1]2025年已发货'!A:A</f>
        <v>晋邦</v>
      </c>
      <c r="B1558" s="2" t="str">
        <f>'[1]2025年已发货'!B:B</f>
        <v>高线</v>
      </c>
      <c r="C1558" s="2" t="str">
        <f>'[1]2025年已发货'!C:C</f>
        <v>HPB300Φ6</v>
      </c>
      <c r="D1558" s="2" t="str">
        <f>'[1]2025年已发货'!D:D</f>
        <v>吨</v>
      </c>
      <c r="E1558" s="2">
        <f>'[1]2025年已发货'!E:E</f>
        <v>2.5</v>
      </c>
      <c r="F1558" s="4">
        <f>'[1]2025年已发货'!F:F</f>
        <v>45743</v>
      </c>
      <c r="G1558" s="2" t="str">
        <f>'[1]2025年已发货'!G:G</f>
        <v>（十九冶-江龙高速二分部）重庆市云阳县宝坪镇双塆村*地坪村路基</v>
      </c>
      <c r="H1558" s="2" t="str">
        <f>'[1]2025年已发货'!H:H</f>
        <v>张鹏</v>
      </c>
      <c r="I1558" s="2">
        <f>'[1]2025年已发货'!I:I</f>
        <v>18223006448</v>
      </c>
      <c r="J1558" s="2" vm="1" t="e">
        <f>_xlfn._xlws.FILTER(辅助信息!D:D,辅助信息!G:G=G1558)</f>
        <v>#VALUE!</v>
      </c>
    </row>
    <row r="1559" spans="1:10">
      <c r="A1559" s="2" t="str">
        <f>'[1]2025年已发货'!A:A</f>
        <v>凤钢</v>
      </c>
      <c r="B1559" s="2" t="str">
        <f>'[1]2025年已发货'!B:B</f>
        <v>盘螺</v>
      </c>
      <c r="C1559" s="2" t="str">
        <f>'[1]2025年已发货'!C:C</f>
        <v>HRB400EΦ10</v>
      </c>
      <c r="D1559" s="2" t="str">
        <f>'[1]2025年已发货'!D:D</f>
        <v>吨</v>
      </c>
      <c r="E1559" s="2">
        <f>'[1]2025年已发货'!E:E</f>
        <v>140</v>
      </c>
      <c r="F1559" s="4">
        <f>'[1]2025年已发货'!F:F</f>
        <v>45743</v>
      </c>
      <c r="G1559" s="2" t="str">
        <f>'[1]2025年已发货'!G:G</f>
        <v>（中铁一局四公司西昭高速6标4分部）四川省凉山彝族自治州昭觉县杨日占里</v>
      </c>
      <c r="H1559" s="2" t="str">
        <f>'[1]2025年已发货'!H:H</f>
        <v>马占全</v>
      </c>
      <c r="I1559" s="2">
        <f>'[1]2025年已发货'!I:I</f>
        <v>18189516465</v>
      </c>
      <c r="J1559" s="2" vm="1" t="e">
        <f>_xlfn._xlws.FILTER(辅助信息!D:D,辅助信息!G:G=G1559)</f>
        <v>#VALUE!</v>
      </c>
    </row>
    <row r="1560" spans="1:10">
      <c r="A1560" s="2" t="str">
        <f>'[1]2025年已发货'!A:A</f>
        <v>凤钢</v>
      </c>
      <c r="B1560" s="2" t="str">
        <f>'[1]2025年已发货'!B:B</f>
        <v>盘螺</v>
      </c>
      <c r="C1560" s="2" t="str">
        <f>'[1]2025年已发货'!C:C</f>
        <v>HRB400EΦ12</v>
      </c>
      <c r="D1560" s="2" t="str">
        <f>'[1]2025年已发货'!D:D</f>
        <v>吨</v>
      </c>
      <c r="E1560" s="2">
        <f>'[1]2025年已发货'!E:E</f>
        <v>170</v>
      </c>
      <c r="F1560" s="4">
        <f>'[1]2025年已发货'!F:F</f>
        <v>45743</v>
      </c>
      <c r="G1560" s="2" t="str">
        <f>'[1]2025年已发货'!G:G</f>
        <v>（中铁一局四公司西昭高速6标4分部）四川省凉山彝族自治州昭觉县杨日占里</v>
      </c>
      <c r="H1560" s="2" t="str">
        <f>'[1]2025年已发货'!H:H</f>
        <v>马占全</v>
      </c>
      <c r="I1560" s="2">
        <f>'[1]2025年已发货'!I:I</f>
        <v>18189516465</v>
      </c>
      <c r="J1560" s="2" vm="1" t="e">
        <f>_xlfn._xlws.FILTER(辅助信息!D:D,辅助信息!G:G=G1560)</f>
        <v>#VALUE!</v>
      </c>
    </row>
    <row r="1561" spans="1:10">
      <c r="A1561" s="2" t="str">
        <f>'[1]2025年已发货'!A:A</f>
        <v>玉昆</v>
      </c>
      <c r="B1561" s="2" t="str">
        <f>'[1]2025年已发货'!B:B</f>
        <v>螺纹钢</v>
      </c>
      <c r="C1561" s="2" t="str">
        <f>'[1]2025年已发货'!C:C</f>
        <v>HRB400EΦ14</v>
      </c>
      <c r="D1561" s="2" t="str">
        <f>'[1]2025年已发货'!D:D</f>
        <v>吨</v>
      </c>
      <c r="E1561" s="2">
        <f>'[1]2025年已发货'!E:E</f>
        <v>140</v>
      </c>
      <c r="F1561" s="4">
        <f>'[1]2025年已发货'!F:F</f>
        <v>45743</v>
      </c>
      <c r="G1561" s="2" t="str">
        <f>'[1]2025年已发货'!G:G</f>
        <v>（中铁一局四公司西昭高速6标4分部）四川省凉山彝族自治州昭觉县杨日占里</v>
      </c>
      <c r="H1561" s="2" t="str">
        <f>'[1]2025年已发货'!H:H</f>
        <v>马占全</v>
      </c>
      <c r="I1561" s="2">
        <f>'[1]2025年已发货'!I:I</f>
        <v>18189516465</v>
      </c>
      <c r="J1561" s="2" vm="1" t="e">
        <f>_xlfn._xlws.FILTER(辅助信息!D:D,辅助信息!G:G=G1561)</f>
        <v>#VALUE!</v>
      </c>
    </row>
    <row r="1562" spans="1:10">
      <c r="A1562" s="2" t="str">
        <f>'[1]2025年已发货'!A:A</f>
        <v>凤钢</v>
      </c>
      <c r="B1562" s="2" t="str">
        <f>'[1]2025年已发货'!B:B</f>
        <v>螺纹钢</v>
      </c>
      <c r="C1562" s="2" t="str">
        <f>'[1]2025年已发货'!C:C</f>
        <v>HRB400EΦ16</v>
      </c>
      <c r="D1562" s="2" t="str">
        <f>'[1]2025年已发货'!D:D</f>
        <v>吨</v>
      </c>
      <c r="E1562" s="2">
        <f>'[1]2025年已发货'!E:E</f>
        <v>95</v>
      </c>
      <c r="F1562" s="4">
        <f>'[1]2025年已发货'!F:F</f>
        <v>45743</v>
      </c>
      <c r="G1562" s="2" t="str">
        <f>'[1]2025年已发货'!G:G</f>
        <v>（中铁一局四公司西昭高速6标4分部）四川省凉山彝族自治州昭觉县杨日占里</v>
      </c>
      <c r="H1562" s="2" t="str">
        <f>'[1]2025年已发货'!H:H</f>
        <v>马占全</v>
      </c>
      <c r="I1562" s="2">
        <f>'[1]2025年已发货'!I:I</f>
        <v>18189516465</v>
      </c>
      <c r="J1562" s="2" vm="1" t="e">
        <f>_xlfn._xlws.FILTER(辅助信息!D:D,辅助信息!G:G=G1562)</f>
        <v>#VALUE!</v>
      </c>
    </row>
    <row r="1563" spans="1:10">
      <c r="A1563" s="2" t="str">
        <f>'[1]2025年已发货'!A:A</f>
        <v>玉昆</v>
      </c>
      <c r="B1563" s="2" t="str">
        <f>'[1]2025年已发货'!B:B</f>
        <v>螺纹钢</v>
      </c>
      <c r="C1563" s="2" t="str">
        <f>'[1]2025年已发货'!C:C</f>
        <v>HRB500EΦ25</v>
      </c>
      <c r="D1563" s="2" t="str">
        <f>'[1]2025年已发货'!D:D</f>
        <v>吨</v>
      </c>
      <c r="E1563" s="2">
        <f>'[1]2025年已发货'!E:E</f>
        <v>70</v>
      </c>
      <c r="F1563" s="4">
        <f>'[1]2025年已发货'!F:F</f>
        <v>45743</v>
      </c>
      <c r="G1563" s="2" t="str">
        <f>'[1]2025年已发货'!G:G</f>
        <v>（中铁一局四公司西昭高速6标4分部）四川省凉山彝族自治州昭觉县杨日占里</v>
      </c>
      <c r="H1563" s="2" t="str">
        <f>'[1]2025年已发货'!H:H</f>
        <v>马占全</v>
      </c>
      <c r="I1563" s="2">
        <f>'[1]2025年已发货'!I:I</f>
        <v>18189516465</v>
      </c>
      <c r="J1563" s="2" vm="1" t="e">
        <f>_xlfn._xlws.FILTER(辅助信息!D:D,辅助信息!G:G=G1563)</f>
        <v>#VALUE!</v>
      </c>
    </row>
    <row r="1564" spans="1:10">
      <c r="A1564" s="2" t="str">
        <f>'[1]2025年已发货'!A:A</f>
        <v>玉昆</v>
      </c>
      <c r="B1564" s="2" t="str">
        <f>'[1]2025年已发货'!B:B</f>
        <v>螺纹钢</v>
      </c>
      <c r="C1564" s="2" t="str">
        <f>'[1]2025年已发货'!C:C</f>
        <v>HRB500EΦ28</v>
      </c>
      <c r="D1564" s="2" t="str">
        <f>'[1]2025年已发货'!D:D</f>
        <v>吨</v>
      </c>
      <c r="E1564" s="2">
        <f>'[1]2025年已发货'!E:E</f>
        <v>70</v>
      </c>
      <c r="F1564" s="4">
        <f>'[1]2025年已发货'!F:F</f>
        <v>45743</v>
      </c>
      <c r="G1564" s="2" t="str">
        <f>'[1]2025年已发货'!G:G</f>
        <v>（中铁一局四公司西昭高速6标4分部）四川省凉山彝族自治州昭觉县杨日占里</v>
      </c>
      <c r="H1564" s="2" t="str">
        <f>'[1]2025年已发货'!H:H</f>
        <v>马占全</v>
      </c>
      <c r="I1564" s="2">
        <f>'[1]2025年已发货'!I:I</f>
        <v>18189516465</v>
      </c>
      <c r="J1564" s="2" vm="1" t="e">
        <f>_xlfn._xlws.FILTER(辅助信息!D:D,辅助信息!G:G=G1564)</f>
        <v>#VALUE!</v>
      </c>
    </row>
    <row r="1565" spans="1:10">
      <c r="A1565" s="2" t="str">
        <f>'[1]2025年已发货'!A:A</f>
        <v>德胜</v>
      </c>
      <c r="B1565" s="2" t="str">
        <f>'[1]2025年已发货'!B:B</f>
        <v>螺纹钢</v>
      </c>
      <c r="C1565" s="2" t="str">
        <f>'[1]2025年已发货'!C:C</f>
        <v>HRB500EΦ32</v>
      </c>
      <c r="D1565" s="2" t="str">
        <f>'[1]2025年已发货'!D:D</f>
        <v>吨</v>
      </c>
      <c r="E1565" s="2">
        <f>'[1]2025年已发货'!E:E</f>
        <v>105</v>
      </c>
      <c r="F1565" s="4">
        <f>'[1]2025年已发货'!F:F</f>
        <v>45743</v>
      </c>
      <c r="G1565" s="2" t="str">
        <f>'[1]2025年已发货'!G:G</f>
        <v>（中铁一局四公司西昭高速6标4分部）四川省凉山彝族自治州昭觉县杨日占里</v>
      </c>
      <c r="H1565" s="2" t="str">
        <f>'[1]2025年已发货'!H:H</f>
        <v>马占全</v>
      </c>
      <c r="I1565" s="2">
        <f>'[1]2025年已发货'!I:I</f>
        <v>18189516465</v>
      </c>
      <c r="J1565" s="2" vm="1" t="e">
        <f>_xlfn._xlws.FILTER(辅助信息!D:D,辅助信息!G:G=G1565)</f>
        <v>#VALUE!</v>
      </c>
    </row>
    <row r="1566" spans="1:10">
      <c r="A1566" s="2" t="str">
        <f>'[1]2025年已发货'!A:A</f>
        <v>凤钢</v>
      </c>
      <c r="B1566" s="2" t="str">
        <f>'[1]2025年已发货'!B:B</f>
        <v>盘螺</v>
      </c>
      <c r="C1566" s="2" t="str">
        <f>'[1]2025年已发货'!C:C</f>
        <v>HRB400EΦ10</v>
      </c>
      <c r="D1566" s="2" t="str">
        <f>'[1]2025年已发货'!D:D</f>
        <v>吨</v>
      </c>
      <c r="E1566" s="2">
        <f>'[1]2025年已发货'!E:E</f>
        <v>80</v>
      </c>
      <c r="F1566" s="4">
        <f>'[1]2025年已发货'!F:F</f>
        <v>45743</v>
      </c>
      <c r="G1566" s="2" t="str">
        <f>'[1]2025年已发货'!G:G</f>
        <v>凉山州昭觉县洒拉地坡乡中铁一局三分部山里钢筋场</v>
      </c>
      <c r="H1566" s="2" t="str">
        <f>'[1]2025年已发货'!H:H</f>
        <v>陈忠</v>
      </c>
      <c r="I1566" s="2">
        <f>'[1]2025年已发货'!I:I</f>
        <v>17602306163</v>
      </c>
      <c r="J1566" s="2" vm="1" t="e">
        <f>_xlfn._xlws.FILTER(辅助信息!D:D,辅助信息!G:G=G1566)</f>
        <v>#VALUE!</v>
      </c>
    </row>
    <row r="1567" spans="1:10">
      <c r="A1567" s="2" t="str">
        <f>'[1]2025年已发货'!A:A</f>
        <v>凤钢</v>
      </c>
      <c r="B1567" s="2" t="str">
        <f>'[1]2025年已发货'!B:B</f>
        <v>盘螺</v>
      </c>
      <c r="C1567" s="2" t="str">
        <f>'[1]2025年已发货'!C:C</f>
        <v>HRB400EΦ12</v>
      </c>
      <c r="D1567" s="2" t="str">
        <f>'[1]2025年已发货'!D:D</f>
        <v>吨</v>
      </c>
      <c r="E1567" s="2">
        <f>'[1]2025年已发货'!E:E</f>
        <v>120</v>
      </c>
      <c r="F1567" s="4">
        <f>'[1]2025年已发货'!F:F</f>
        <v>45743</v>
      </c>
      <c r="G1567" s="2" t="str">
        <f>'[1]2025年已发货'!G:G</f>
        <v>凉山州昭觉县洒拉地坡乡中铁一局三分部山里钢筋场</v>
      </c>
      <c r="H1567" s="2" t="str">
        <f>'[1]2025年已发货'!H:H</f>
        <v>陈忠</v>
      </c>
      <c r="I1567" s="2">
        <f>'[1]2025年已发货'!I:I</f>
        <v>17602306163</v>
      </c>
      <c r="J1567" s="2" vm="1" t="e">
        <f>_xlfn._xlws.FILTER(辅助信息!D:D,辅助信息!G:G=G1567)</f>
        <v>#VALUE!</v>
      </c>
    </row>
    <row r="1568" spans="1:10">
      <c r="A1568" s="2" t="str">
        <f>'[1]2025年已发货'!A:A</f>
        <v>凤钢</v>
      </c>
      <c r="B1568" s="2" t="str">
        <f>'[1]2025年已发货'!B:B</f>
        <v>螺纹钢</v>
      </c>
      <c r="C1568" s="2" t="str">
        <f>'[1]2025年已发货'!C:C</f>
        <v>HRB400EΦ12</v>
      </c>
      <c r="D1568" s="2" t="str">
        <f>'[1]2025年已发货'!D:D</f>
        <v>吨</v>
      </c>
      <c r="E1568" s="2">
        <f>'[1]2025年已发货'!E:E</f>
        <v>160</v>
      </c>
      <c r="F1568" s="4">
        <f>'[1]2025年已发货'!F:F</f>
        <v>45743</v>
      </c>
      <c r="G1568" s="2" t="str">
        <f>'[1]2025年已发货'!G:G</f>
        <v>凉山州昭觉县洒拉地坡乡中铁一局三分部山里钢筋场</v>
      </c>
      <c r="H1568" s="2" t="str">
        <f>'[1]2025年已发货'!H:H</f>
        <v>陈忠</v>
      </c>
      <c r="I1568" s="2">
        <f>'[1]2025年已发货'!I:I</f>
        <v>17602306163</v>
      </c>
      <c r="J1568" s="2" vm="1" t="e">
        <f>_xlfn._xlws.FILTER(辅助信息!D:D,辅助信息!G:G=G1568)</f>
        <v>#VALUE!</v>
      </c>
    </row>
    <row r="1569" spans="1:10">
      <c r="A1569" s="2" t="str">
        <f>'[1]2025年已发货'!A:A</f>
        <v>凤钢</v>
      </c>
      <c r="B1569" s="2" t="str">
        <f>'[1]2025年已发货'!B:B</f>
        <v>螺纹钢</v>
      </c>
      <c r="C1569" s="2" t="str">
        <f>'[1]2025年已发货'!C:C</f>
        <v>HRB400EΦ16</v>
      </c>
      <c r="D1569" s="2" t="str">
        <f>'[1]2025年已发货'!D:D</f>
        <v>吨</v>
      </c>
      <c r="E1569" s="2">
        <f>'[1]2025年已发货'!E:E</f>
        <v>120</v>
      </c>
      <c r="F1569" s="4">
        <f>'[1]2025年已发货'!F:F</f>
        <v>45743</v>
      </c>
      <c r="G1569" s="2" t="str">
        <f>'[1]2025年已发货'!G:G</f>
        <v>凉山州昭觉县洒拉地坡乡中铁一局三分部山里钢筋场</v>
      </c>
      <c r="H1569" s="2" t="str">
        <f>'[1]2025年已发货'!H:H</f>
        <v>陈忠</v>
      </c>
      <c r="I1569" s="2">
        <f>'[1]2025年已发货'!I:I</f>
        <v>17602306163</v>
      </c>
      <c r="J1569" s="2" vm="1" t="e">
        <f>_xlfn._xlws.FILTER(辅助信息!D:D,辅助信息!G:G=G1569)</f>
        <v>#VALUE!</v>
      </c>
    </row>
    <row r="1570" spans="1:10">
      <c r="A1570" s="2" t="str">
        <f>'[1]2025年已发货'!A:A</f>
        <v>凤钢</v>
      </c>
      <c r="B1570" s="2" t="str">
        <f>'[1]2025年已发货'!B:B</f>
        <v>螺纹钢</v>
      </c>
      <c r="C1570" s="2" t="str">
        <f>'[1]2025年已发货'!C:C</f>
        <v>HRB400EΦ22</v>
      </c>
      <c r="D1570" s="2" t="str">
        <f>'[1]2025年已发货'!D:D</f>
        <v>吨</v>
      </c>
      <c r="E1570" s="2">
        <f>'[1]2025年已发货'!E:E</f>
        <v>80</v>
      </c>
      <c r="F1570" s="4">
        <f>'[1]2025年已发货'!F:F</f>
        <v>45743</v>
      </c>
      <c r="G1570" s="2" t="str">
        <f>'[1]2025年已发货'!G:G</f>
        <v>凉山州昭觉县洒拉地坡乡中铁一局三分部山里钢筋场</v>
      </c>
      <c r="H1570" s="2" t="str">
        <f>'[1]2025年已发货'!H:H</f>
        <v>陈忠</v>
      </c>
      <c r="I1570" s="2">
        <f>'[1]2025年已发货'!I:I</f>
        <v>17602306163</v>
      </c>
      <c r="J1570" s="2" vm="1" t="e">
        <f>_xlfn._xlws.FILTER(辅助信息!D:D,辅助信息!G:G=G1570)</f>
        <v>#VALUE!</v>
      </c>
    </row>
    <row r="1571" spans="1:10">
      <c r="A1571" s="2" t="str">
        <f>'[1]2025年已发货'!A:A</f>
        <v>玉昆</v>
      </c>
      <c r="B1571" s="2" t="str">
        <f>'[1]2025年已发货'!B:B</f>
        <v>螺纹钢</v>
      </c>
      <c r="C1571" s="2" t="str">
        <f>'[1]2025年已发货'!C:C</f>
        <v>HRB500EΦ25</v>
      </c>
      <c r="D1571" s="2" t="str">
        <f>'[1]2025年已发货'!D:D</f>
        <v>吨</v>
      </c>
      <c r="E1571" s="2">
        <f>'[1]2025年已发货'!E:E</f>
        <v>60</v>
      </c>
      <c r="F1571" s="4">
        <f>'[1]2025年已发货'!F:F</f>
        <v>45743</v>
      </c>
      <c r="G1571" s="2" t="str">
        <f>'[1]2025年已发货'!G:G</f>
        <v>凉山州昭觉县洒拉地坡乡中铁一局三分部山里钢筋场</v>
      </c>
      <c r="H1571" s="2" t="str">
        <f>'[1]2025年已发货'!H:H</f>
        <v>陈忠</v>
      </c>
      <c r="I1571" s="2">
        <f>'[1]2025年已发货'!I:I</f>
        <v>17602306163</v>
      </c>
      <c r="J1571" s="2" vm="1" t="e">
        <f>_xlfn._xlws.FILTER(辅助信息!D:D,辅助信息!G:G=G1571)</f>
        <v>#VALUE!</v>
      </c>
    </row>
    <row r="1572" spans="1:10">
      <c r="A1572" s="2" t="str">
        <f>'[1]2025年已发货'!A:A</f>
        <v>凤钢</v>
      </c>
      <c r="B1572" s="2" t="str">
        <f>'[1]2025年已发货'!B:B</f>
        <v>螺纹钢</v>
      </c>
      <c r="C1572" s="2" t="str">
        <f>'[1]2025年已发货'!C:C</f>
        <v>HRB500EΦ32</v>
      </c>
      <c r="D1572" s="2" t="str">
        <f>'[1]2025年已发货'!D:D</f>
        <v>吨</v>
      </c>
      <c r="E1572" s="2">
        <f>'[1]2025年已发货'!E:E</f>
        <v>160</v>
      </c>
      <c r="F1572" s="4">
        <f>'[1]2025年已发货'!F:F</f>
        <v>45743</v>
      </c>
      <c r="G1572" s="2" t="str">
        <f>'[1]2025年已发货'!G:G</f>
        <v>凉山州昭觉县洒拉地坡乡中铁一局三分部山里钢筋场</v>
      </c>
      <c r="H1572" s="2" t="str">
        <f>'[1]2025年已发货'!H:H</f>
        <v>陈忠</v>
      </c>
      <c r="I1572" s="2">
        <f>'[1]2025年已发货'!I:I</f>
        <v>17602306163</v>
      </c>
      <c r="J1572" s="2" vm="1" t="e">
        <f>_xlfn._xlws.FILTER(辅助信息!D:D,辅助信息!G:G=G1572)</f>
        <v>#VALUE!</v>
      </c>
    </row>
    <row r="1573" spans="1:10">
      <c r="A1573" s="2" t="str">
        <f>'[1]2025年已发货'!A:A</f>
        <v>玉昆</v>
      </c>
      <c r="B1573" s="2" t="str">
        <f>'[1]2025年已发货'!B:B</f>
        <v>螺纹钢</v>
      </c>
      <c r="C1573" s="2" t="str">
        <f>'[1]2025年已发货'!C:C</f>
        <v>HRB400EФ22</v>
      </c>
      <c r="D1573" s="2" t="str">
        <f>'[1]2025年已发货'!D:D</f>
        <v>吨</v>
      </c>
      <c r="E1573" s="2">
        <f>'[1]2025年已发货'!E:E</f>
        <v>156</v>
      </c>
      <c r="F1573" s="4">
        <f>'[1]2025年已发货'!F:F</f>
        <v>45743</v>
      </c>
      <c r="G1573" s="2" t="str">
        <f>'[1]2025年已发货'!G:G</f>
        <v>（中铁一局四公司西昭高速6标2分部）四川省凉山彝族自治州昭觉县G348哈洛觉底</v>
      </c>
      <c r="H1573" s="2" t="str">
        <f>'[1]2025年已发货'!H:H</f>
        <v>刘振利</v>
      </c>
      <c r="I1573" s="2">
        <f>'[1]2025年已发货'!I:I</f>
        <v>17791512983</v>
      </c>
      <c r="J1573" s="2" vm="1" t="e">
        <f>_xlfn._xlws.FILTER(辅助信息!D:D,辅助信息!G:G=G1573)</f>
        <v>#VALUE!</v>
      </c>
    </row>
    <row r="1574" spans="1:10">
      <c r="A1574" s="2" t="str">
        <f>'[1]2025年已发货'!A:A</f>
        <v>玉昆</v>
      </c>
      <c r="B1574" s="2" t="str">
        <f>'[1]2025年已发货'!B:B</f>
        <v>螺纹钢</v>
      </c>
      <c r="C1574" s="2" t="str">
        <f>'[1]2025年已发货'!C:C</f>
        <v>HRB400EФ14</v>
      </c>
      <c r="D1574" s="2" t="str">
        <f>'[1]2025年已发货'!D:D</f>
        <v>吨</v>
      </c>
      <c r="E1574" s="2">
        <f>'[1]2025年已发货'!E:E</f>
        <v>58</v>
      </c>
      <c r="F1574" s="4">
        <f>'[1]2025年已发货'!F:F</f>
        <v>45743</v>
      </c>
      <c r="G1574" s="2" t="str">
        <f>'[1]2025年已发货'!G:G</f>
        <v>（中铁一局四公司西昭高速6标2分部）四川省凉山彝族自治州昭觉县G348哈洛觉底</v>
      </c>
      <c r="H1574" s="2" t="str">
        <f>'[1]2025年已发货'!H:H</f>
        <v>刘振利</v>
      </c>
      <c r="I1574" s="2">
        <f>'[1]2025年已发货'!I:I</f>
        <v>17791512983</v>
      </c>
      <c r="J1574" s="2" vm="1" t="e">
        <f>_xlfn._xlws.FILTER(辅助信息!D:D,辅助信息!G:G=G1574)</f>
        <v>#VALUE!</v>
      </c>
    </row>
    <row r="1575" spans="1:10">
      <c r="A1575" s="2" t="str">
        <f>'[1]2025年已发货'!A:A</f>
        <v>凤钢</v>
      </c>
      <c r="B1575" s="2" t="str">
        <f>'[1]2025年已发货'!B:B</f>
        <v>螺纹钢</v>
      </c>
      <c r="C1575" s="2" t="str">
        <f>'[1]2025年已发货'!C:C</f>
        <v>HRB400EΦ12</v>
      </c>
      <c r="D1575" s="2" t="str">
        <f>'[1]2025年已发货'!D:D</f>
        <v>吨</v>
      </c>
      <c r="E1575" s="2">
        <f>'[1]2025年已发货'!E:E</f>
        <v>80</v>
      </c>
      <c r="F1575" s="4">
        <f>'[1]2025年已发货'!F:F</f>
        <v>45743</v>
      </c>
      <c r="G1575" s="2" t="str">
        <f>'[1]2025年已发货'!G:G</f>
        <v>（中铁五局一公司西昭高速3标)四川省凉山彝族自治州布拖县地洛镇桥边村钢筋加工厂</v>
      </c>
      <c r="H1575" s="2" t="str">
        <f>'[1]2025年已发货'!H:H</f>
        <v>林正兴</v>
      </c>
      <c r="I1575" s="2">
        <f>'[1]2025年已发货'!I:I</f>
        <v>18770671688</v>
      </c>
      <c r="J1575" s="2" vm="1" t="e">
        <f>_xlfn._xlws.FILTER(辅助信息!D:D,辅助信息!G:G=G1575)</f>
        <v>#VALUE!</v>
      </c>
    </row>
    <row r="1576" spans="1:10">
      <c r="A1576" s="2" t="str">
        <f>'[1]2025年已发货'!A:A</f>
        <v>凤钢</v>
      </c>
      <c r="B1576" s="2" t="str">
        <f>'[1]2025年已发货'!B:B</f>
        <v>螺纹钢</v>
      </c>
      <c r="C1576" s="2" t="str">
        <f>'[1]2025年已发货'!C:C</f>
        <v>HRB400EΦ14</v>
      </c>
      <c r="D1576" s="2" t="str">
        <f>'[1]2025年已发货'!D:D</f>
        <v>吨</v>
      </c>
      <c r="E1576" s="2">
        <f>'[1]2025年已发货'!E:E</f>
        <v>18</v>
      </c>
      <c r="F1576" s="4">
        <f>'[1]2025年已发货'!F:F</f>
        <v>45743</v>
      </c>
      <c r="G1576" s="2" t="str">
        <f>'[1]2025年已发货'!G:G</f>
        <v>（中铁广州局深圳公司西昭高速9标）四川省凉山彝族自治州西昌市西乡乡三百村</v>
      </c>
      <c r="H1576" s="2" t="str">
        <f>'[1]2025年已发货'!H:H</f>
        <v>伍红林</v>
      </c>
      <c r="I1576" s="2">
        <f>'[1]2025年已发货'!I:I</f>
        <v>18683860677</v>
      </c>
      <c r="J1576" s="2" vm="1" t="e">
        <f>_xlfn._xlws.FILTER(辅助信息!D:D,辅助信息!G:G=G1576)</f>
        <v>#VALUE!</v>
      </c>
    </row>
    <row r="1577" spans="1:10">
      <c r="A1577" s="2" t="str">
        <f>'[1]2025年已发货'!A:A</f>
        <v>凤钢</v>
      </c>
      <c r="B1577" s="2" t="str">
        <f>'[1]2025年已发货'!B:B</f>
        <v>螺纹钢</v>
      </c>
      <c r="C1577" s="2" t="str">
        <f>'[1]2025年已发货'!C:C</f>
        <v>HRB400EΦ28</v>
      </c>
      <c r="D1577" s="2" t="str">
        <f>'[1]2025年已发货'!D:D</f>
        <v>吨</v>
      </c>
      <c r="E1577" s="2">
        <f>'[1]2025年已发货'!E:E</f>
        <v>70</v>
      </c>
      <c r="F1577" s="4">
        <f>'[1]2025年已发货'!F:F</f>
        <v>45743</v>
      </c>
      <c r="G1577" s="2" t="str">
        <f>'[1]2025年已发货'!G:G</f>
        <v>（中铁广州局深圳公司西昭高速9标）四川省凉山彝族自治州西昌市西乡乡三百村</v>
      </c>
      <c r="H1577" s="2" t="str">
        <f>'[1]2025年已发货'!H:H</f>
        <v>伍红林</v>
      </c>
      <c r="I1577" s="2">
        <f>'[1]2025年已发货'!I:I</f>
        <v>18683860677</v>
      </c>
      <c r="J1577" s="2" vm="1" t="e">
        <f>_xlfn._xlws.FILTER(辅助信息!D:D,辅助信息!G:G=G1577)</f>
        <v>#VALUE!</v>
      </c>
    </row>
    <row r="1578" spans="1:10">
      <c r="A1578" s="2" t="str">
        <f>'[1]2025年已发货'!A:A</f>
        <v>德胜</v>
      </c>
      <c r="B1578" s="2" t="str">
        <f>'[1]2025年已发货'!B:B</f>
        <v>螺纹钢</v>
      </c>
      <c r="C1578" s="2" t="str">
        <f>'[1]2025年已发货'!C:C</f>
        <v>HRB500EΦ32</v>
      </c>
      <c r="D1578" s="2" t="str">
        <f>'[1]2025年已发货'!D:D</f>
        <v>吨</v>
      </c>
      <c r="E1578" s="2">
        <f>'[1]2025年已发货'!E:E</f>
        <v>70</v>
      </c>
      <c r="F1578" s="4">
        <f>'[1]2025年已发货'!F:F</f>
        <v>45743</v>
      </c>
      <c r="G1578" s="2" t="str">
        <f>'[1]2025年已发货'!G:G</f>
        <v>（中铁广州局深圳公司西昭高速9标）四川省凉山彝族自治州西昌市西乡乡三百村</v>
      </c>
      <c r="H1578" s="2" t="str">
        <f>'[1]2025年已发货'!H:H</f>
        <v>伍红林</v>
      </c>
      <c r="I1578" s="2">
        <f>'[1]2025年已发货'!I:I</f>
        <v>18683860677</v>
      </c>
      <c r="J1578" s="2" vm="1" t="e">
        <f>_xlfn._xlws.FILTER(辅助信息!D:D,辅助信息!G:G=G1578)</f>
        <v>#VALUE!</v>
      </c>
    </row>
    <row r="1579" spans="1:10">
      <c r="A1579" s="2" t="str">
        <f>'[1]2025年已发货'!A:A</f>
        <v>凤钢</v>
      </c>
      <c r="B1579" s="2" t="str">
        <f>'[1]2025年已发货'!B:B</f>
        <v>盘螺</v>
      </c>
      <c r="C1579" s="2" t="str">
        <f>'[1]2025年已发货'!C:C</f>
        <v>HRP400E10</v>
      </c>
      <c r="D1579" s="2" t="str">
        <f>'[1]2025年已发货'!D:D</f>
        <v>吨</v>
      </c>
      <c r="E1579" s="2">
        <f>'[1]2025年已发货'!E:E</f>
        <v>80</v>
      </c>
      <c r="F1579" s="4">
        <f>'[1]2025年已发货'!F:F</f>
        <v>45743</v>
      </c>
      <c r="G1579" s="2" t="str">
        <f>'[1]2025年已发货'!G:G</f>
        <v>5标二分部十局第七公司四川省凉山州彝族自治州昭觉县</v>
      </c>
      <c r="H1579" s="2" t="str">
        <f>'[1]2025年已发货'!H:H</f>
        <v>王浩</v>
      </c>
      <c r="I1579" s="2">
        <f>'[1]2025年已发货'!I:I</f>
        <v>18292113429</v>
      </c>
      <c r="J1579" s="2" vm="1" t="e">
        <f>_xlfn._xlws.FILTER(辅助信息!D:D,辅助信息!G:G=G1579)</f>
        <v>#VALUE!</v>
      </c>
    </row>
    <row r="1580" spans="1:10">
      <c r="A1580" s="2" t="str">
        <f>'[1]2025年已发货'!A:A</f>
        <v>凤钢</v>
      </c>
      <c r="B1580" s="2" t="str">
        <f>'[1]2025年已发货'!B:B</f>
        <v>螺纹钢</v>
      </c>
      <c r="C1580" s="2" t="str">
        <f>'[1]2025年已发货'!C:C</f>
        <v>HRP400E16</v>
      </c>
      <c r="D1580" s="2" t="str">
        <f>'[1]2025年已发货'!D:D</f>
        <v>吨</v>
      </c>
      <c r="E1580" s="2">
        <f>'[1]2025年已发货'!E:E</f>
        <v>50</v>
      </c>
      <c r="F1580" s="4">
        <f>'[1]2025年已发货'!F:F</f>
        <v>45743</v>
      </c>
      <c r="G1580" s="2" t="str">
        <f>'[1]2025年已发货'!G:G</f>
        <v>5标二分部十局第七公司四川省凉山州彝族自治州昭觉县</v>
      </c>
      <c r="H1580" s="2" t="str">
        <f>'[1]2025年已发货'!H:H</f>
        <v>王浩</v>
      </c>
      <c r="I1580" s="2">
        <f>'[1]2025年已发货'!I:I</f>
        <v>18292113429</v>
      </c>
      <c r="J1580" s="2" vm="1" t="e">
        <f>_xlfn._xlws.FILTER(辅助信息!D:D,辅助信息!G:G=G1580)</f>
        <v>#VALUE!</v>
      </c>
    </row>
    <row r="1581" spans="1:10">
      <c r="A1581" s="2" t="str">
        <f>'[1]2025年已发货'!A:A</f>
        <v>凤钢</v>
      </c>
      <c r="B1581" s="2" t="str">
        <f>'[1]2025年已发货'!B:B</f>
        <v>螺纹钢</v>
      </c>
      <c r="C1581" s="2" t="str">
        <f>'[1]2025年已发货'!C:C</f>
        <v>HRP400E20</v>
      </c>
      <c r="D1581" s="2" t="str">
        <f>'[1]2025年已发货'!D:D</f>
        <v>吨</v>
      </c>
      <c r="E1581" s="2">
        <f>'[1]2025年已发货'!E:E</f>
        <v>14</v>
      </c>
      <c r="F1581" s="4">
        <f>'[1]2025年已发货'!F:F</f>
        <v>45743</v>
      </c>
      <c r="G1581" s="2" t="str">
        <f>'[1]2025年已发货'!G:G</f>
        <v>5标二分部十局第七公司四川省凉山州彝族自治州昭觉县</v>
      </c>
      <c r="H1581" s="2" t="str">
        <f>'[1]2025年已发货'!H:H</f>
        <v>王浩</v>
      </c>
      <c r="I1581" s="2">
        <f>'[1]2025年已发货'!I:I</f>
        <v>18292113429</v>
      </c>
      <c r="J1581" s="2" vm="1" t="e">
        <f>_xlfn._xlws.FILTER(辅助信息!D:D,辅助信息!G:G=G1581)</f>
        <v>#VALUE!</v>
      </c>
    </row>
    <row r="1582" spans="1:10">
      <c r="A1582" s="2" t="str">
        <f>'[1]2025年已发货'!A:A</f>
        <v>达钢</v>
      </c>
      <c r="B1582" s="2" t="str">
        <f>'[1]2025年已发货'!B:B</f>
        <v>盘螺</v>
      </c>
      <c r="C1582" s="2" t="str">
        <f>'[1]2025年已发货'!C:C</f>
        <v>HRB400E Φ8</v>
      </c>
      <c r="D1582" s="2" t="str">
        <f>'[1]2025年已发货'!D:D</f>
        <v>吨</v>
      </c>
      <c r="E1582" s="2">
        <f>'[1]2025年已发货'!E:E</f>
        <v>10</v>
      </c>
      <c r="F1582" s="4">
        <f>'[1]2025年已发货'!F:F</f>
        <v>45744</v>
      </c>
      <c r="G1582" s="2" t="str">
        <f>'[1]2025年已发货'!G:G</f>
        <v>（五冶钢构宜宾高县月江镇建设项目）  四川省宜宾市高县月江镇刚记超市斜对面(还阳组团沪碳二期项目)</v>
      </c>
      <c r="H1582" s="2" t="str">
        <f>'[1]2025年已发货'!H:H</f>
        <v>张朝亮</v>
      </c>
      <c r="I1582" s="2">
        <f>'[1]2025年已发货'!I:I</f>
        <v>15228205853</v>
      </c>
      <c r="J1582" s="2" t="str">
        <f>_xlfn._xlws.FILTER(辅助信息!D:D,辅助信息!G:G=G1582)</f>
        <v>五冶钢构-宜宾市南溪区高县月江镇建设项目</v>
      </c>
    </row>
    <row r="1583" spans="1:10">
      <c r="A1583" s="2" t="str">
        <f>'[1]2025年已发货'!A:A</f>
        <v>达钢</v>
      </c>
      <c r="B1583" s="2" t="str">
        <f>'[1]2025年已发货'!B:B</f>
        <v>螺纹钢</v>
      </c>
      <c r="C1583" s="2" t="str">
        <f>'[1]2025年已发货'!C:C</f>
        <v>HRB400E Φ14 9m</v>
      </c>
      <c r="D1583" s="2" t="str">
        <f>'[1]2025年已发货'!D:D</f>
        <v>吨</v>
      </c>
      <c r="E1583" s="2">
        <f>'[1]2025年已发货'!E:E</f>
        <v>25</v>
      </c>
      <c r="F1583" s="4">
        <f>'[1]2025年已发货'!F:F</f>
        <v>45744</v>
      </c>
      <c r="G1583" s="2" t="str">
        <f>'[1]2025年已发货'!G:G</f>
        <v>（五冶钢构宜宾高县月江镇建设项目）  四川省宜宾市高县月江镇刚记超市斜对面(还阳组团沪碳二期项目)</v>
      </c>
      <c r="H1583" s="2" t="str">
        <f>'[1]2025年已发货'!H:H</f>
        <v>张朝亮</v>
      </c>
      <c r="I1583" s="2">
        <f>'[1]2025年已发货'!I:I</f>
        <v>15228205853</v>
      </c>
      <c r="J1583" s="2" t="str">
        <f>_xlfn._xlws.FILTER(辅助信息!D:D,辅助信息!G:G=G1583)</f>
        <v>五冶钢构-宜宾市南溪区高县月江镇建设项目</v>
      </c>
    </row>
    <row r="1584" spans="1:10">
      <c r="A1584" s="2" t="str">
        <f>'[1]2025年已发货'!A:A</f>
        <v>达钢</v>
      </c>
      <c r="B1584" s="2" t="str">
        <f>'[1]2025年已发货'!B:B</f>
        <v>盘螺</v>
      </c>
      <c r="C1584" s="2" t="str">
        <f>'[1]2025年已发货'!C:C</f>
        <v>HRB400E Φ10</v>
      </c>
      <c r="D1584" s="2" t="str">
        <f>'[1]2025年已发货'!D:D</f>
        <v>吨</v>
      </c>
      <c r="E1584" s="2">
        <f>'[1]2025年已发货'!E:E</f>
        <v>15</v>
      </c>
      <c r="F1584" s="4">
        <f>'[1]2025年已发货'!F:F</f>
        <v>45744</v>
      </c>
      <c r="G1584" s="2" t="str">
        <f>'[1]2025年已发货'!G:G</f>
        <v>（五冶钢构宜宾高县月江镇建设项目）  四川省宜宾市高县月江镇刚记超市斜对面(还阳组团沪碳二期项目)</v>
      </c>
      <c r="H1584" s="2" t="str">
        <f>'[1]2025年已发货'!H:H</f>
        <v>张朝亮</v>
      </c>
      <c r="I1584" s="2">
        <f>'[1]2025年已发货'!I:I</f>
        <v>15228205853</v>
      </c>
      <c r="J1584" s="2" t="str">
        <f>_xlfn._xlws.FILTER(辅助信息!D:D,辅助信息!G:G=G1584)</f>
        <v>五冶钢构-宜宾市南溪区高县月江镇建设项目</v>
      </c>
    </row>
    <row r="1585" spans="1:10">
      <c r="A1585" s="2" t="str">
        <f>'[1]2025年已发货'!A:A</f>
        <v>达钢</v>
      </c>
      <c r="B1585" s="2" t="str">
        <f>'[1]2025年已发货'!B:B</f>
        <v>螺纹钢</v>
      </c>
      <c r="C1585" s="2" t="str">
        <f>'[1]2025年已发货'!C:C</f>
        <v>HRB400E Φ12 9m</v>
      </c>
      <c r="D1585" s="2" t="str">
        <f>'[1]2025年已发货'!D:D</f>
        <v>吨</v>
      </c>
      <c r="E1585" s="2">
        <f>'[1]2025年已发货'!E:E</f>
        <v>17</v>
      </c>
      <c r="F1585" s="4">
        <f>'[1]2025年已发货'!F:F</f>
        <v>45744</v>
      </c>
      <c r="G1585" s="2" t="str">
        <f>'[1]2025年已发货'!G:G</f>
        <v>（五冶钢构宜宾高县月江镇建设项目）  四川省宜宾市高县月江镇刚记超市斜对面(还阳组团沪碳二期项目)</v>
      </c>
      <c r="H1585" s="2" t="str">
        <f>'[1]2025年已发货'!H:H</f>
        <v>张朝亮</v>
      </c>
      <c r="I1585" s="2">
        <f>'[1]2025年已发货'!I:I</f>
        <v>15228205853</v>
      </c>
      <c r="J1585" s="2" t="str">
        <f>_xlfn._xlws.FILTER(辅助信息!D:D,辅助信息!G:G=G1585)</f>
        <v>五冶钢构-宜宾市南溪区高县月江镇建设项目</v>
      </c>
    </row>
    <row r="1586" spans="1:10">
      <c r="A1586" s="2" t="str">
        <f>'[1]2025年已发货'!A:A</f>
        <v>达钢</v>
      </c>
      <c r="B1586" s="2" t="str">
        <f>'[1]2025年已发货'!B:B</f>
        <v>螺纹钢</v>
      </c>
      <c r="C1586" s="2" t="str">
        <f>'[1]2025年已发货'!C:C</f>
        <v>HRB400E Φ14 9m</v>
      </c>
      <c r="D1586" s="2" t="str">
        <f>'[1]2025年已发货'!D:D</f>
        <v>吨</v>
      </c>
      <c r="E1586" s="2">
        <f>'[1]2025年已发货'!E:E</f>
        <v>3</v>
      </c>
      <c r="F1586" s="4">
        <f>'[1]2025年已发货'!F:F</f>
        <v>45744</v>
      </c>
      <c r="G1586" s="2" t="str">
        <f>'[1]2025年已发货'!G:G</f>
        <v>（五冶钢构宜宾高县月江镇建设项目）  四川省宜宾市高县月江镇刚记超市斜对面(还阳组团沪碳二期项目)</v>
      </c>
      <c r="H1586" s="2" t="str">
        <f>'[1]2025年已发货'!H:H</f>
        <v>张朝亮</v>
      </c>
      <c r="I1586" s="2">
        <f>'[1]2025年已发货'!I:I</f>
        <v>15228205853</v>
      </c>
      <c r="J1586" s="2" t="str">
        <f>_xlfn._xlws.FILTER(辅助信息!D:D,辅助信息!G:G=G1586)</f>
        <v>五冶钢构-宜宾市南溪区高县月江镇建设项目</v>
      </c>
    </row>
    <row r="1587" spans="1:10">
      <c r="A1587" s="2" t="str">
        <f>'[1]2025年已发货'!A:A</f>
        <v>德胜</v>
      </c>
      <c r="B1587" s="2" t="str">
        <f>'[1]2025年已发货'!B:B</f>
        <v>螺纹钢</v>
      </c>
      <c r="C1587" s="2" t="str">
        <f>'[1]2025年已发货'!C:C</f>
        <v>HRB400E Φ16 9m</v>
      </c>
      <c r="D1587" s="2" t="str">
        <f>'[1]2025年已发货'!D:D</f>
        <v>吨</v>
      </c>
      <c r="E1587" s="2">
        <f>'[1]2025年已发货'!E:E</f>
        <v>34</v>
      </c>
      <c r="F1587" s="4">
        <f>'[1]2025年已发货'!F:F</f>
        <v>45744</v>
      </c>
      <c r="G1587" s="2" t="str">
        <f>'[1]2025年已发货'!G:G</f>
        <v>（五冶钢构宜宾高县月江镇建设项目）  四川省宜宾市高县月江镇刚记超市斜对面(还阳组团沪碳二期项目)</v>
      </c>
      <c r="H1587" s="2" t="str">
        <f>'[1]2025年已发货'!H:H</f>
        <v>张朝亮</v>
      </c>
      <c r="I1587" s="2">
        <f>'[1]2025年已发货'!I:I</f>
        <v>15228205853</v>
      </c>
      <c r="J1587" s="2" t="str">
        <f>_xlfn._xlws.FILTER(辅助信息!D:D,辅助信息!G:G=G1587)</f>
        <v>五冶钢构-宜宾市南溪区高县月江镇建设项目</v>
      </c>
    </row>
    <row r="1588" spans="1:10">
      <c r="A1588" s="2" t="str">
        <f>'[1]2025年已发货'!A:A</f>
        <v>德胜</v>
      </c>
      <c r="B1588" s="2" t="str">
        <f>'[1]2025年已发货'!B:B</f>
        <v>螺纹钢</v>
      </c>
      <c r="C1588" s="2" t="str">
        <f>'[1]2025年已发货'!C:C</f>
        <v>HRB400E Φ18 9m</v>
      </c>
      <c r="D1588" s="2" t="str">
        <f>'[1]2025年已发货'!D:D</f>
        <v>吨</v>
      </c>
      <c r="E1588" s="2">
        <f>'[1]2025年已发货'!E:E</f>
        <v>46</v>
      </c>
      <c r="F1588" s="4">
        <f>'[1]2025年已发货'!F:F</f>
        <v>45744</v>
      </c>
      <c r="G1588" s="2" t="str">
        <f>'[1]2025年已发货'!G:G</f>
        <v>（五冶钢构宜宾高县月江镇建设项目）  四川省宜宾市高县月江镇刚记超市斜对面(还阳组团沪碳二期项目)</v>
      </c>
      <c r="H1588" s="2" t="str">
        <f>'[1]2025年已发货'!H:H</f>
        <v>张朝亮</v>
      </c>
      <c r="I1588" s="2">
        <f>'[1]2025年已发货'!I:I</f>
        <v>15228205853</v>
      </c>
      <c r="J1588" s="2" t="str">
        <f>_xlfn._xlws.FILTER(辅助信息!D:D,辅助信息!G:G=G1588)</f>
        <v>五冶钢构-宜宾市南溪区高县月江镇建设项目</v>
      </c>
    </row>
    <row r="1589" spans="1:10">
      <c r="A1589" s="2" t="str">
        <f>'[1]2025年已发货'!A:A</f>
        <v>德胜</v>
      </c>
      <c r="B1589" s="2" t="str">
        <f>'[1]2025年已发货'!B:B</f>
        <v>螺纹钢</v>
      </c>
      <c r="C1589" s="2" t="str">
        <f>'[1]2025年已发货'!C:C</f>
        <v>HRB400E Φ20 9m</v>
      </c>
      <c r="D1589" s="2" t="str">
        <f>'[1]2025年已发货'!D:D</f>
        <v>吨</v>
      </c>
      <c r="E1589" s="2">
        <f>'[1]2025年已发货'!E:E</f>
        <v>9</v>
      </c>
      <c r="F1589" s="4">
        <f>'[1]2025年已发货'!F:F</f>
        <v>45744</v>
      </c>
      <c r="G1589" s="2" t="str">
        <f>'[1]2025年已发货'!G:G</f>
        <v>（五冶钢构宜宾高县月江镇建设项目）  四川省宜宾市高县月江镇刚记超市斜对面(还阳组团沪碳二期项目)</v>
      </c>
      <c r="H1589" s="2" t="str">
        <f>'[1]2025年已发货'!H:H</f>
        <v>张朝亮</v>
      </c>
      <c r="I1589" s="2">
        <f>'[1]2025年已发货'!I:I</f>
        <v>15228205853</v>
      </c>
      <c r="J1589" s="2" t="str">
        <f>_xlfn._xlws.FILTER(辅助信息!D:D,辅助信息!G:G=G1589)</f>
        <v>五冶钢构-宜宾市南溪区高县月江镇建设项目</v>
      </c>
    </row>
    <row r="1590" spans="1:10">
      <c r="A1590" s="2" t="str">
        <f>'[1]2025年已发货'!A:A</f>
        <v>德胜</v>
      </c>
      <c r="B1590" s="2" t="str">
        <f>'[1]2025年已发货'!B:B</f>
        <v>螺纹钢</v>
      </c>
      <c r="C1590" s="2" t="str">
        <f>'[1]2025年已发货'!C:C</f>
        <v>HRB400E Φ22 9m</v>
      </c>
      <c r="D1590" s="2" t="str">
        <f>'[1]2025年已发货'!D:D</f>
        <v>吨</v>
      </c>
      <c r="E1590" s="2">
        <f>'[1]2025年已发货'!E:E</f>
        <v>9</v>
      </c>
      <c r="F1590" s="4">
        <f>'[1]2025年已发货'!F:F</f>
        <v>45744</v>
      </c>
      <c r="G1590" s="2" t="str">
        <f>'[1]2025年已发货'!G:G</f>
        <v>（五冶钢构宜宾高县月江镇建设项目）  四川省宜宾市高县月江镇刚记超市斜对面(还阳组团沪碳二期项目)</v>
      </c>
      <c r="H1590" s="2" t="str">
        <f>'[1]2025年已发货'!H:H</f>
        <v>张朝亮</v>
      </c>
      <c r="I1590" s="2">
        <f>'[1]2025年已发货'!I:I</f>
        <v>15228205853</v>
      </c>
      <c r="J1590" s="2" t="str">
        <f>_xlfn._xlws.FILTER(辅助信息!D:D,辅助信息!G:G=G1590)</f>
        <v>五冶钢构-宜宾市南溪区高县月江镇建设项目</v>
      </c>
    </row>
    <row r="1591" spans="1:10">
      <c r="A1591" s="2" t="str">
        <f>'[1]2025年已发货'!A:A</f>
        <v>德胜</v>
      </c>
      <c r="B1591" s="2" t="str">
        <f>'[1]2025年已发货'!B:B</f>
        <v>螺纹钢</v>
      </c>
      <c r="C1591" s="2" t="str">
        <f>'[1]2025年已发货'!C:C</f>
        <v>HRB400E Φ25 9m</v>
      </c>
      <c r="D1591" s="2" t="str">
        <f>'[1]2025年已发货'!D:D</f>
        <v>吨</v>
      </c>
      <c r="E1591" s="2">
        <f>'[1]2025年已发货'!E:E</f>
        <v>9</v>
      </c>
      <c r="F1591" s="4">
        <f>'[1]2025年已发货'!F:F</f>
        <v>45744</v>
      </c>
      <c r="G1591" s="2" t="str">
        <f>'[1]2025年已发货'!G:G</f>
        <v>（五冶钢构宜宾高县月江镇建设项目）  四川省宜宾市高县月江镇刚记超市斜对面(还阳组团沪碳二期项目)</v>
      </c>
      <c r="H1591" s="2" t="str">
        <f>'[1]2025年已发货'!H:H</f>
        <v>张朝亮</v>
      </c>
      <c r="I1591" s="2">
        <f>'[1]2025年已发货'!I:I</f>
        <v>15228205853</v>
      </c>
      <c r="J1591" s="2" t="str">
        <f>_xlfn._xlws.FILTER(辅助信息!D:D,辅助信息!G:G=G1591)</f>
        <v>五冶钢构-宜宾市南溪区高县月江镇建设项目</v>
      </c>
    </row>
    <row r="1592" spans="1:10">
      <c r="A1592" s="2" t="str">
        <f>'[1]2025年已发货'!A:A</f>
        <v>八局</v>
      </c>
      <c r="B1592" s="2" t="str">
        <f>'[1]2025年已发货'!B:B</f>
        <v>螺纹钢</v>
      </c>
      <c r="C1592" s="2" t="str">
        <f>'[1]2025年已发货'!C:C</f>
        <v>HRB400E Φ14 9m</v>
      </c>
      <c r="D1592" s="2" t="str">
        <f>'[1]2025年已发货'!D:D</f>
        <v>吨</v>
      </c>
      <c r="E1592" s="2">
        <f>'[1]2025年已发货'!E:E</f>
        <v>5</v>
      </c>
      <c r="F1592" s="4">
        <f>'[1]2025年已发货'!F:F</f>
        <v>45744</v>
      </c>
      <c r="G1592" s="2" t="str">
        <f>'[1]2025年已发货'!G:G</f>
        <v>（五局乐山机场项目）乐山市五通桥区冠英镇</v>
      </c>
      <c r="H1592" s="2" t="str">
        <f>'[1]2025年已发货'!H:H</f>
        <v>刘龙峰</v>
      </c>
      <c r="I1592" s="2">
        <f>'[1]2025年已发货'!I:I</f>
        <v>17671354899</v>
      </c>
      <c r="J1592" s="2" vm="1" t="e">
        <f>_xlfn._xlws.FILTER(辅助信息!D:D,辅助信息!G:G=G1592)</f>
        <v>#VALUE!</v>
      </c>
    </row>
    <row r="1593" spans="1:10">
      <c r="A1593" s="2" t="str">
        <f>'[1]2025年已发货'!A:A</f>
        <v>八局</v>
      </c>
      <c r="B1593" s="2" t="str">
        <f>'[1]2025年已发货'!B:B</f>
        <v>盘螺</v>
      </c>
      <c r="C1593" s="2" t="str">
        <f>'[1]2025年已发货'!C:C</f>
        <v>HRB400E Φ8</v>
      </c>
      <c r="D1593" s="2" t="str">
        <f>'[1]2025年已发货'!D:D</f>
        <v>吨</v>
      </c>
      <c r="E1593" s="2">
        <f>'[1]2025年已发货'!E:E</f>
        <v>30</v>
      </c>
      <c r="F1593" s="4">
        <f>'[1]2025年已发货'!F:F</f>
        <v>45744</v>
      </c>
      <c r="G1593" s="2" t="str">
        <f>'[1]2025年已发货'!G:G</f>
        <v>（五局乐山机场项目）乐山市五通桥区冠英镇</v>
      </c>
      <c r="H1593" s="2" t="str">
        <f>'[1]2025年已发货'!H:H</f>
        <v>刘龙峰</v>
      </c>
      <c r="I1593" s="2">
        <f>'[1]2025年已发货'!I:I</f>
        <v>17671354899</v>
      </c>
      <c r="J1593" s="2" vm="1" t="e">
        <f>_xlfn._xlws.FILTER(辅助信息!D:D,辅助信息!G:G=G1593)</f>
        <v>#VALUE!</v>
      </c>
    </row>
    <row r="1594" spans="1:10">
      <c r="A1594" s="2" t="str">
        <f>'[1]2025年已发货'!A:A</f>
        <v>八局</v>
      </c>
      <c r="B1594" s="2" t="str">
        <f>'[1]2025年已发货'!B:B</f>
        <v>螺纹钢</v>
      </c>
      <c r="C1594" s="2" t="str">
        <f>'[1]2025年已发货'!C:C</f>
        <v>HRB400E Φ12 9m</v>
      </c>
      <c r="D1594" s="2" t="str">
        <f>'[1]2025年已发货'!D:D</f>
        <v>吨</v>
      </c>
      <c r="E1594" s="2">
        <f>'[1]2025年已发货'!E:E</f>
        <v>5</v>
      </c>
      <c r="F1594" s="4">
        <f>'[1]2025年已发货'!F:F</f>
        <v>45744</v>
      </c>
      <c r="G1594" s="2" t="str">
        <f>'[1]2025年已发货'!G:G</f>
        <v>（五局乐山机场项目）乐山市五通桥区冠英镇</v>
      </c>
      <c r="H1594" s="2" t="str">
        <f>'[1]2025年已发货'!H:H</f>
        <v>干学民</v>
      </c>
      <c r="I1594" s="2">
        <f>'[1]2025年已发货'!I:I</f>
        <v>15281502703</v>
      </c>
      <c r="J1594" s="2" vm="1" t="e">
        <f>_xlfn._xlws.FILTER(辅助信息!D:D,辅助信息!G:G=G1594)</f>
        <v>#VALUE!</v>
      </c>
    </row>
    <row r="1595" spans="1:10">
      <c r="A1595" s="2" t="str">
        <f>'[1]2025年已发货'!A:A</f>
        <v>八局</v>
      </c>
      <c r="B1595" s="2" t="str">
        <f>'[1]2025年已发货'!B:B</f>
        <v>螺纹钢</v>
      </c>
      <c r="C1595" s="2" t="str">
        <f>'[1]2025年已发货'!C:C</f>
        <v>HRB400E Φ16 9m</v>
      </c>
      <c r="D1595" s="2" t="str">
        <f>'[1]2025年已发货'!D:D</f>
        <v>吨</v>
      </c>
      <c r="E1595" s="2">
        <f>'[1]2025年已发货'!E:E</f>
        <v>20</v>
      </c>
      <c r="F1595" s="4">
        <f>'[1]2025年已发货'!F:F</f>
        <v>45744</v>
      </c>
      <c r="G1595" s="2" t="str">
        <f>'[1]2025年已发货'!G:G</f>
        <v>（五局乐山机场项目）乐山市五通桥区冠英镇</v>
      </c>
      <c r="H1595" s="2" t="str">
        <f>'[1]2025年已发货'!H:H</f>
        <v>干学民</v>
      </c>
      <c r="I1595" s="2">
        <f>'[1]2025年已发货'!I:I</f>
        <v>15281502703</v>
      </c>
      <c r="J1595" s="2" vm="1" t="e">
        <f>_xlfn._xlws.FILTER(辅助信息!D:D,辅助信息!G:G=G1595)</f>
        <v>#VALUE!</v>
      </c>
    </row>
    <row r="1596" spans="1:10">
      <c r="A1596" s="2" t="str">
        <f>'[1]2025年已发货'!A:A</f>
        <v>八局</v>
      </c>
      <c r="B1596" s="2" t="str">
        <f>'[1]2025年已发货'!B:B</f>
        <v>螺纹钢</v>
      </c>
      <c r="C1596" s="2" t="str">
        <f>'[1]2025年已发货'!C:C</f>
        <v>HRB400E Φ25 9m</v>
      </c>
      <c r="D1596" s="2" t="str">
        <f>'[1]2025年已发货'!D:D</f>
        <v>吨</v>
      </c>
      <c r="E1596" s="2">
        <f>'[1]2025年已发货'!E:E</f>
        <v>10</v>
      </c>
      <c r="F1596" s="4">
        <f>'[1]2025年已发货'!F:F</f>
        <v>45744</v>
      </c>
      <c r="G1596" s="2" t="str">
        <f>'[1]2025年已发货'!G:G</f>
        <v>（五局乐山机场项目）乐山市五通桥区冠英镇</v>
      </c>
      <c r="H1596" s="2" t="str">
        <f>'[1]2025年已发货'!H:H</f>
        <v>干学民</v>
      </c>
      <c r="I1596" s="2">
        <f>'[1]2025年已发货'!I:I</f>
        <v>15281502703</v>
      </c>
      <c r="J1596" s="2" vm="1" t="e">
        <f>_xlfn._xlws.FILTER(辅助信息!D:D,辅助信息!G:G=G1596)</f>
        <v>#VALUE!</v>
      </c>
    </row>
    <row r="1597" spans="1:10">
      <c r="A1597" s="2" t="str">
        <f>'[1]2025年已发货'!A:A</f>
        <v>八局</v>
      </c>
      <c r="B1597" s="2" t="str">
        <f>'[1]2025年已发货'!B:B</f>
        <v>盘螺</v>
      </c>
      <c r="C1597" s="2" t="str">
        <f>'[1]2025年已发货'!C:C</f>
        <v>HRB400E Φ12</v>
      </c>
      <c r="D1597" s="2" t="str">
        <f>'[1]2025年已发货'!D:D</f>
        <v>吨</v>
      </c>
      <c r="E1597" s="2">
        <f>'[1]2025年已发货'!E:E</f>
        <v>35</v>
      </c>
      <c r="F1597" s="4">
        <f>'[1]2025年已发货'!F:F</f>
        <v>45744</v>
      </c>
      <c r="G1597" s="2" t="str">
        <f>'[1]2025年已发货'!G:G</f>
        <v>（中铁三局-铜资高速1标）四川省资阳市安岳县石羊镇猫坝村2#钢筋场</v>
      </c>
      <c r="H1597" s="2" t="str">
        <f>'[1]2025年已发货'!H:H</f>
        <v>王雪</v>
      </c>
      <c r="I1597" s="2">
        <f>'[1]2025年已发货'!I:I</f>
        <v>18729676589</v>
      </c>
      <c r="J1597" s="2" vm="1" t="e">
        <f>_xlfn._xlws.FILTER(辅助信息!D:D,辅助信息!G:G=G1597)</f>
        <v>#VALUE!</v>
      </c>
    </row>
    <row r="1598" spans="1:10">
      <c r="A1598" s="2" t="str">
        <f>'[1]2025年已发货'!A:A</f>
        <v>达钢</v>
      </c>
      <c r="B1598" s="2" t="str">
        <f>'[1]2025年已发货'!B:B</f>
        <v>螺纹钢</v>
      </c>
      <c r="C1598" s="2" t="str">
        <f>'[1]2025年已发货'!C:C</f>
        <v>HRB400E Φ16 9m</v>
      </c>
      <c r="D1598" s="2" t="str">
        <f>'[1]2025年已发货'!D:D</f>
        <v>吨</v>
      </c>
      <c r="E1598" s="2">
        <f>'[1]2025年已发货'!E:E</f>
        <v>33</v>
      </c>
      <c r="F1598" s="4">
        <f>'[1]2025年已发货'!F:F</f>
        <v>45744</v>
      </c>
      <c r="G1598" s="2" t="str">
        <f>'[1]2025年已发货'!G:G</f>
        <v>（五冶达州国道542项目-桥梁4标）四川省达州市达川区大堰镇双井村</v>
      </c>
      <c r="H1598" s="2" t="str">
        <f>'[1]2025年已发货'!H:H</f>
        <v>吴志强</v>
      </c>
      <c r="I1598" s="2">
        <f>'[1]2025年已发货'!I:I</f>
        <v>18820030907</v>
      </c>
      <c r="J1598" s="2" vm="1" t="e">
        <f>_xlfn._xlws.FILTER(辅助信息!D:D,辅助信息!G:G=G1598)</f>
        <v>#VALUE!</v>
      </c>
    </row>
    <row r="1599" spans="1:10">
      <c r="A1599" s="2" t="str">
        <f>'[1]2025年已发货'!A:A</f>
        <v>达钢</v>
      </c>
      <c r="B1599" s="2" t="str">
        <f>'[1]2025年已发货'!B:B</f>
        <v>螺纹钢</v>
      </c>
      <c r="C1599" s="2" t="str">
        <f>'[1]2025年已发货'!C:C</f>
        <v>HRB400E Φ28 9m</v>
      </c>
      <c r="D1599" s="2" t="str">
        <f>'[1]2025年已发货'!D:D</f>
        <v>吨</v>
      </c>
      <c r="E1599" s="2">
        <f>'[1]2025年已发货'!E:E</f>
        <v>12</v>
      </c>
      <c r="F1599" s="4">
        <f>'[1]2025年已发货'!F:F</f>
        <v>45744</v>
      </c>
      <c r="G1599" s="2" t="str">
        <f>'[1]2025年已发货'!G:G</f>
        <v>（五冶达州国道542项目-桥梁4标）四川省达州市达川区大堰镇双井村</v>
      </c>
      <c r="H1599" s="2" t="str">
        <f>'[1]2025年已发货'!H:H</f>
        <v>吴志强</v>
      </c>
      <c r="I1599" s="2">
        <f>'[1]2025年已发货'!I:I</f>
        <v>18820030907</v>
      </c>
      <c r="J1599" s="2" vm="1" t="e">
        <f>_xlfn._xlws.FILTER(辅助信息!D:D,辅助信息!G:G=G1599)</f>
        <v>#VALUE!</v>
      </c>
    </row>
    <row r="1600" spans="1:10">
      <c r="A1600" s="2" t="str">
        <f>'[1]2025年已发货'!A:A</f>
        <v>达钢</v>
      </c>
      <c r="B1600" s="2" t="str">
        <f>'[1]2025年已发货'!B:B</f>
        <v>盘螺</v>
      </c>
      <c r="C1600" s="2" t="str">
        <f>'[1]2025年已发货'!C:C</f>
        <v>HRB400E Φ6</v>
      </c>
      <c r="D1600" s="2" t="str">
        <f>'[1]2025年已发货'!D:D</f>
        <v>吨</v>
      </c>
      <c r="E1600" s="2">
        <f>'[1]2025年已发货'!E:E</f>
        <v>2.5</v>
      </c>
      <c r="F1600" s="4">
        <f>'[1]2025年已发货'!F:F</f>
        <v>45744</v>
      </c>
      <c r="G1600" s="2" t="str">
        <f>'[1]2025年已发货'!G:G</f>
        <v>(五冶钢构医学科学产业园建设项目房建一部-四标（3-7）)四川省南充市顺庆区搬罾街道学府大道二段</v>
      </c>
      <c r="H1600" s="2" t="str">
        <f>'[1]2025年已发货'!H:H</f>
        <v>胡泽宇</v>
      </c>
      <c r="I1600" s="2">
        <f>'[1]2025年已发货'!I:I</f>
        <v>18141337338</v>
      </c>
      <c r="J1600" s="2" t="str">
        <f>_xlfn._xlws.FILTER(辅助信息!D:D,辅助信息!G:G=G1600)</f>
        <v>五冶钢构南充医学科学产业园建设项目</v>
      </c>
    </row>
    <row r="1601" spans="1:10">
      <c r="A1601" s="2" t="str">
        <f>'[1]2025年已发货'!A:A</f>
        <v>达钢</v>
      </c>
      <c r="B1601" s="2" t="str">
        <f>'[1]2025年已发货'!B:B</f>
        <v>盘螺</v>
      </c>
      <c r="C1601" s="2" t="str">
        <f>'[1]2025年已发货'!C:C</f>
        <v>HRB400E Φ8</v>
      </c>
      <c r="D1601" s="2" t="str">
        <f>'[1]2025年已发货'!D:D</f>
        <v>吨</v>
      </c>
      <c r="E1601" s="2">
        <f>'[1]2025年已发货'!E:E</f>
        <v>2.5</v>
      </c>
      <c r="F1601" s="4">
        <f>'[1]2025年已发货'!F:F</f>
        <v>45744</v>
      </c>
      <c r="G1601" s="2" t="str">
        <f>'[1]2025年已发货'!G:G</f>
        <v>(五冶钢构医学科学产业园建设项目房建一部-四标（3-7）)四川省南充市顺庆区搬罾街道学府大道二段</v>
      </c>
      <c r="H1601" s="2" t="str">
        <f>'[1]2025年已发货'!H:H</f>
        <v>胡泽宇</v>
      </c>
      <c r="I1601" s="2">
        <f>'[1]2025年已发货'!I:I</f>
        <v>18141337338</v>
      </c>
      <c r="J1601" s="2" t="str">
        <f>_xlfn._xlws.FILTER(辅助信息!D:D,辅助信息!G:G=G1601)</f>
        <v>五冶钢构南充医学科学产业园建设项目</v>
      </c>
    </row>
    <row r="1602" spans="1:10">
      <c r="A1602" s="2" t="str">
        <f>'[1]2025年已发货'!A:A</f>
        <v>达钢</v>
      </c>
      <c r="B1602" s="2" t="str">
        <f>'[1]2025年已发货'!B:B</f>
        <v>螺纹钢</v>
      </c>
      <c r="C1602" s="2" t="str">
        <f>'[1]2025年已发货'!C:C</f>
        <v>HRB400E Φ12 9m</v>
      </c>
      <c r="D1602" s="2" t="str">
        <f>'[1]2025年已发货'!D:D</f>
        <v>吨</v>
      </c>
      <c r="E1602" s="2">
        <f>'[1]2025年已发货'!E:E</f>
        <v>51</v>
      </c>
      <c r="F1602" s="4">
        <f>'[1]2025年已发货'!F:F</f>
        <v>45744</v>
      </c>
      <c r="G1602" s="2" t="str">
        <f>'[1]2025年已发货'!G:G</f>
        <v>(五冶钢构医学科学产业园建设项目房建一部-四标（3-7）)四川省南充市顺庆区搬罾街道学府大道二段</v>
      </c>
      <c r="H1602" s="2" t="str">
        <f>'[1]2025年已发货'!H:H</f>
        <v>胡泽宇</v>
      </c>
      <c r="I1602" s="2">
        <f>'[1]2025年已发货'!I:I</f>
        <v>18141337338</v>
      </c>
      <c r="J1602" s="2" t="str">
        <f>_xlfn._xlws.FILTER(辅助信息!D:D,辅助信息!G:G=G1602)</f>
        <v>五冶钢构南充医学科学产业园建设项目</v>
      </c>
    </row>
    <row r="1603" spans="1:10">
      <c r="A1603" s="2" t="str">
        <f>'[1]2025年已发货'!A:A</f>
        <v>达钢</v>
      </c>
      <c r="B1603" s="2" t="str">
        <f>'[1]2025年已发货'!B:B</f>
        <v>螺纹钢</v>
      </c>
      <c r="C1603" s="2" t="str">
        <f>'[1]2025年已发货'!C:C</f>
        <v>HRB400E Φ14 9m</v>
      </c>
      <c r="D1603" s="2" t="str">
        <f>'[1]2025年已发货'!D:D</f>
        <v>吨</v>
      </c>
      <c r="E1603" s="2">
        <f>'[1]2025年已发货'!E:E</f>
        <v>15</v>
      </c>
      <c r="F1603" s="4">
        <f>'[1]2025年已发货'!F:F</f>
        <v>45744</v>
      </c>
      <c r="G1603" s="2" t="str">
        <f>'[1]2025年已发货'!G:G</f>
        <v>(五冶钢构医学科学产业园建设项目房建一部-四标（3-7）)四川省南充市顺庆区搬罾街道学府大道二段</v>
      </c>
      <c r="H1603" s="2" t="str">
        <f>'[1]2025年已发货'!H:H</f>
        <v>胡泽宇</v>
      </c>
      <c r="I1603" s="2">
        <f>'[1]2025年已发货'!I:I</f>
        <v>18141337338</v>
      </c>
      <c r="J1603" s="2" t="str">
        <f>_xlfn._xlws.FILTER(辅助信息!D:D,辅助信息!G:G=G1603)</f>
        <v>五冶钢构南充医学科学产业园建设项目</v>
      </c>
    </row>
    <row r="1604" spans="1:10">
      <c r="A1604" s="2" t="str">
        <f>'[1]2025年已发货'!A:A</f>
        <v>达钢</v>
      </c>
      <c r="B1604" s="2" t="str">
        <f>'[1]2025年已发货'!B:B</f>
        <v>盘螺</v>
      </c>
      <c r="C1604" s="2" t="str">
        <f>'[1]2025年已发货'!C:C</f>
        <v>HRB400E Φ8</v>
      </c>
      <c r="D1604" s="2" t="str">
        <f>'[1]2025年已发货'!D:D</f>
        <v>吨</v>
      </c>
      <c r="E1604" s="2">
        <f>'[1]2025年已发货'!E:E</f>
        <v>25</v>
      </c>
      <c r="F1604" s="4">
        <f>'[1]2025年已发货'!F:F</f>
        <v>45744</v>
      </c>
      <c r="G1604" s="2" t="str">
        <f>'[1]2025年已发货'!G:G</f>
        <v>（四川商建-射洪城乡一体化项目）遂宁市射洪市忠新幼儿园北侧约220米新溪小区</v>
      </c>
      <c r="H1604" s="2" t="str">
        <f>'[1]2025年已发货'!H:H</f>
        <v>柏子刚</v>
      </c>
      <c r="I1604" s="2">
        <f>'[1]2025年已发货'!I:I</f>
        <v>15692885305</v>
      </c>
      <c r="J1604" s="2" t="str">
        <f>_xlfn._xlws.FILTER(辅助信息!D:D,辅助信息!G:G=G1604)</f>
        <v>四川商建
射洪城乡一体化项目</v>
      </c>
    </row>
    <row r="1605" spans="1:10">
      <c r="A1605" s="2" t="str">
        <f>'[1]2025年已发货'!A:A</f>
        <v>达钢</v>
      </c>
      <c r="B1605" s="2" t="str">
        <f>'[1]2025年已发货'!B:B</f>
        <v>螺纹钢</v>
      </c>
      <c r="C1605" s="2" t="str">
        <f>'[1]2025年已发货'!C:C</f>
        <v>HRB400E Φ14 9m</v>
      </c>
      <c r="D1605" s="2" t="str">
        <f>'[1]2025年已发货'!D:D</f>
        <v>吨</v>
      </c>
      <c r="E1605" s="2">
        <f>'[1]2025年已发货'!E:E</f>
        <v>3</v>
      </c>
      <c r="F1605" s="4">
        <f>'[1]2025年已发货'!F:F</f>
        <v>45744</v>
      </c>
      <c r="G1605" s="2" t="str">
        <f>'[1]2025年已发货'!G:G</f>
        <v>（四川商建-射洪城乡一体化项目）遂宁市射洪市忠新幼儿园北侧约220米新溪小区</v>
      </c>
      <c r="H1605" s="2" t="str">
        <f>'[1]2025年已发货'!H:H</f>
        <v>柏子刚</v>
      </c>
      <c r="I1605" s="2">
        <f>'[1]2025年已发货'!I:I</f>
        <v>15692885305</v>
      </c>
      <c r="J1605" s="2" t="str">
        <f>_xlfn._xlws.FILTER(辅助信息!D:D,辅助信息!G:G=G1605)</f>
        <v>四川商建
射洪城乡一体化项目</v>
      </c>
    </row>
    <row r="1606" spans="1:10">
      <c r="A1606" s="2" t="str">
        <f>'[1]2025年已发货'!A:A</f>
        <v>达钢</v>
      </c>
      <c r="B1606" s="2" t="str">
        <f>'[1]2025年已发货'!B:B</f>
        <v>螺纹钢</v>
      </c>
      <c r="C1606" s="2" t="str">
        <f>'[1]2025年已发货'!C:C</f>
        <v>HRB400E Φ16 9m</v>
      </c>
      <c r="D1606" s="2" t="str">
        <f>'[1]2025年已发货'!D:D</f>
        <v>吨</v>
      </c>
      <c r="E1606" s="2">
        <f>'[1]2025年已发货'!E:E</f>
        <v>6</v>
      </c>
      <c r="F1606" s="4">
        <f>'[1]2025年已发货'!F:F</f>
        <v>45744</v>
      </c>
      <c r="G1606" s="2" t="str">
        <f>'[1]2025年已发货'!G:G</f>
        <v>（四川商建-射洪城乡一体化项目）遂宁市射洪市忠新幼儿园北侧约220米新溪小区</v>
      </c>
      <c r="H1606" s="2" t="str">
        <f>'[1]2025年已发货'!H:H</f>
        <v>柏子刚</v>
      </c>
      <c r="I1606" s="2">
        <f>'[1]2025年已发货'!I:I</f>
        <v>15692885305</v>
      </c>
      <c r="J1606" s="2" t="str">
        <f>_xlfn._xlws.FILTER(辅助信息!D:D,辅助信息!G:G=G1606)</f>
        <v>四川商建
射洪城乡一体化项目</v>
      </c>
    </row>
    <row r="1607" spans="1:10">
      <c r="A1607" s="2" t="str">
        <f>'[1]2025年已发货'!A:A</f>
        <v>陕钢</v>
      </c>
      <c r="B1607" s="2" t="str">
        <f>'[1]2025年已发货'!B:B</f>
        <v>螺纹钢</v>
      </c>
      <c r="C1607" s="2" t="str">
        <f>'[1]2025年已发货'!C:C</f>
        <v>HRB400E Φ14 9m</v>
      </c>
      <c r="D1607" s="2" t="str">
        <f>'[1]2025年已发货'!D:D</f>
        <v>吨</v>
      </c>
      <c r="E1607" s="2">
        <f>'[1]2025年已发货'!E:E</f>
        <v>20</v>
      </c>
      <c r="F1607" s="4">
        <f>'[1]2025年已发货'!F:F</f>
        <v>45745</v>
      </c>
      <c r="G1607" s="2" t="str">
        <f>'[1]2025年已发货'!G:G</f>
        <v>（五局乐山机场项目）乐山市五通桥区冠英镇</v>
      </c>
      <c r="H1607" s="2" t="str">
        <f>'[1]2025年已发货'!H:H</f>
        <v>刘龙峰</v>
      </c>
      <c r="I1607" s="2">
        <f>'[1]2025年已发货'!I:I</f>
        <v>17671354899</v>
      </c>
      <c r="J1607" s="2" vm="1" t="e">
        <f>_xlfn._xlws.FILTER(辅助信息!D:D,辅助信息!G:G=G1607)</f>
        <v>#VALUE!</v>
      </c>
    </row>
    <row r="1608" spans="1:10">
      <c r="A1608" s="2" t="str">
        <f>'[1]2025年已发货'!A:A</f>
        <v>陕钢</v>
      </c>
      <c r="B1608" s="2" t="str">
        <f>'[1]2025年已发货'!B:B</f>
        <v>盘螺</v>
      </c>
      <c r="C1608" s="2" t="str">
        <f>'[1]2025年已发货'!C:C</f>
        <v>HRB400E Φ10</v>
      </c>
      <c r="D1608" s="2" t="str">
        <f>'[1]2025年已发货'!D:D</f>
        <v>吨</v>
      </c>
      <c r="E1608" s="2">
        <f>'[1]2025年已发货'!E:E</f>
        <v>25</v>
      </c>
      <c r="F1608" s="4">
        <f>'[1]2025年已发货'!F:F</f>
        <v>45745</v>
      </c>
      <c r="G1608" s="2" t="str">
        <f>'[1]2025年已发货'!G:G</f>
        <v>（五局乐山机场项目）乐山市五通桥区冠英镇</v>
      </c>
      <c r="H1608" s="2" t="str">
        <f>'[1]2025年已发货'!H:H</f>
        <v>刘龙峰</v>
      </c>
      <c r="I1608" s="2">
        <f>'[1]2025年已发货'!I:I</f>
        <v>17671354899</v>
      </c>
      <c r="J1608" s="2" vm="1" t="e">
        <f>_xlfn._xlws.FILTER(辅助信息!D:D,辅助信息!G:G=G1608)</f>
        <v>#VALUE!</v>
      </c>
    </row>
    <row r="1609" spans="1:10">
      <c r="A1609" s="2" t="str">
        <f>'[1]2025年已发货'!A:A</f>
        <v>陕钢</v>
      </c>
      <c r="B1609" s="2" t="str">
        <f>'[1]2025年已发货'!B:B</f>
        <v>盘螺</v>
      </c>
      <c r="C1609" s="2" t="str">
        <f>'[1]2025年已发货'!C:C</f>
        <v>HRB400E Φ10</v>
      </c>
      <c r="D1609" s="2" t="str">
        <f>'[1]2025年已发货'!D:D</f>
        <v>吨</v>
      </c>
      <c r="E1609" s="2">
        <f>'[1]2025年已发货'!E:E</f>
        <v>10</v>
      </c>
      <c r="F1609" s="4">
        <f>'[1]2025年已发货'!F:F</f>
        <v>45745</v>
      </c>
      <c r="G1609" s="2" t="str">
        <f>'[1]2025年已发货'!G:G</f>
        <v>（五局乐山机场项目）乐山市五通桥区冠英镇</v>
      </c>
      <c r="H1609" s="2" t="str">
        <f>'[1]2025年已发货'!H:H</f>
        <v>干学民</v>
      </c>
      <c r="I1609" s="2">
        <f>'[1]2025年已发货'!I:I</f>
        <v>15281502703</v>
      </c>
      <c r="J1609" s="2" vm="1" t="e">
        <f>_xlfn._xlws.FILTER(辅助信息!D:D,辅助信息!G:G=G1609)</f>
        <v>#VALUE!</v>
      </c>
    </row>
    <row r="1610" spans="1:10">
      <c r="A1610" s="2" t="str">
        <f>'[1]2025年已发货'!A:A</f>
        <v>陕钢</v>
      </c>
      <c r="B1610" s="2" t="str">
        <f>'[1]2025年已发货'!B:B</f>
        <v>螺纹钢</v>
      </c>
      <c r="C1610" s="2" t="str">
        <f>'[1]2025年已发货'!C:C</f>
        <v>HRB400E Φ25 9m</v>
      </c>
      <c r="D1610" s="2" t="str">
        <f>'[1]2025年已发货'!D:D</f>
        <v>吨</v>
      </c>
      <c r="E1610" s="2">
        <f>'[1]2025年已发货'!E:E</f>
        <v>25</v>
      </c>
      <c r="F1610" s="4">
        <f>'[1]2025年已发货'!F:F</f>
        <v>45745</v>
      </c>
      <c r="G1610" s="2" t="str">
        <f>'[1]2025年已发货'!G:G</f>
        <v>（五局乐山机场项目）乐山市五通桥区冠英镇</v>
      </c>
      <c r="H1610" s="2" t="str">
        <f>'[1]2025年已发货'!H:H</f>
        <v>干学民</v>
      </c>
      <c r="I1610" s="2">
        <f>'[1]2025年已发货'!I:I</f>
        <v>15281502703</v>
      </c>
      <c r="J1610" s="2" vm="1" t="e">
        <f>_xlfn._xlws.FILTER(辅助信息!D:D,辅助信息!G:G=G1610)</f>
        <v>#VALUE!</v>
      </c>
    </row>
    <row r="1611" spans="1:10">
      <c r="A1611" s="2" t="str">
        <f>'[1]2025年已发货'!A:A</f>
        <v>晋邦</v>
      </c>
      <c r="B1611" s="2" t="str">
        <f>'[1]2025年已发货'!B:B</f>
        <v>螺纹钢</v>
      </c>
      <c r="C1611" s="2" t="str">
        <f>'[1]2025年已发货'!C:C</f>
        <v>HRB400E Φ22 9m</v>
      </c>
      <c r="D1611" s="2" t="str">
        <f>'[1]2025年已发货'!D:D</f>
        <v>吨</v>
      </c>
      <c r="E1611" s="2">
        <f>'[1]2025年已发货'!E:E</f>
        <v>35</v>
      </c>
      <c r="F1611" s="4">
        <f>'[1]2025年已发货'!F:F</f>
        <v>45745</v>
      </c>
      <c r="G1611" s="2" t="str">
        <f>'[1]2025年已发货'!G:G</f>
        <v>（五冶达州国道542项目-一工区桥梁二工段）四川省达州市达川区达川区石梯镇石成村</v>
      </c>
      <c r="H1611" s="2" t="str">
        <f>'[1]2025年已发货'!H:H</f>
        <v>夏树彬</v>
      </c>
      <c r="I1611" s="2">
        <f>'[1]2025年已发货'!I:I</f>
        <v>13518183653</v>
      </c>
      <c r="J1611" s="2" vm="1" t="e">
        <f>_xlfn._xlws.FILTER(辅助信息!D:D,辅助信息!G:G=G1611)</f>
        <v>#VALUE!</v>
      </c>
    </row>
    <row r="1612" spans="1:10">
      <c r="A1612" s="2" t="str">
        <f>'[1]2025年已发货'!A:A</f>
        <v>晋邦</v>
      </c>
      <c r="B1612" s="2" t="str">
        <f>'[1]2025年已发货'!B:B</f>
        <v>高线</v>
      </c>
      <c r="C1612" s="2" t="str">
        <f>'[1]2025年已发货'!C:C</f>
        <v>HPB300 Φ8</v>
      </c>
      <c r="D1612" s="2" t="str">
        <f>'[1]2025年已发货'!D:D</f>
        <v>吨</v>
      </c>
      <c r="E1612" s="2">
        <f>'[1]2025年已发货'!E:E</f>
        <v>5</v>
      </c>
      <c r="F1612" s="4">
        <f>'[1]2025年已发货'!F:F</f>
        <v>45745</v>
      </c>
      <c r="G1612" s="2" t="str">
        <f>'[1]2025年已发货'!G:G</f>
        <v>（五冶达州国道542项目-一工区路基四工段-1）达州市达州区桥湾镇兰庙村村民委员会</v>
      </c>
      <c r="H1612" s="2" t="str">
        <f>'[1]2025年已发货'!H:H</f>
        <v>杨勇</v>
      </c>
      <c r="I1612" s="2">
        <f>'[1]2025年已发货'!I:I</f>
        <v>18398563998</v>
      </c>
      <c r="J1612" s="2" vm="1" t="e">
        <f>_xlfn._xlws.FILTER(辅助信息!D:D,辅助信息!G:G=G1612)</f>
        <v>#VALUE!</v>
      </c>
    </row>
    <row r="1613" spans="1:10">
      <c r="A1613" s="2" t="str">
        <f>'[1]2025年已发货'!A:A</f>
        <v>晋邦</v>
      </c>
      <c r="B1613" s="2" t="str">
        <f>'[1]2025年已发货'!B:B</f>
        <v>高线</v>
      </c>
      <c r="C1613" s="2" t="str">
        <f>'[1]2025年已发货'!C:C</f>
        <v>HPB300 Φ10</v>
      </c>
      <c r="D1613" s="2" t="str">
        <f>'[1]2025年已发货'!D:D</f>
        <v>吨</v>
      </c>
      <c r="E1613" s="2">
        <f>'[1]2025年已发货'!E:E</f>
        <v>3</v>
      </c>
      <c r="F1613" s="4">
        <f>'[1]2025年已发货'!F:F</f>
        <v>45745</v>
      </c>
      <c r="G1613" s="2" t="str">
        <f>'[1]2025年已发货'!G:G</f>
        <v>（五冶达州国道542项目-一工区路基四工段-1）达州市达州区桥湾镇兰庙村村民委员会</v>
      </c>
      <c r="H1613" s="2" t="str">
        <f>'[1]2025年已发货'!H:H</f>
        <v>杨勇</v>
      </c>
      <c r="I1613" s="2">
        <f>'[1]2025年已发货'!I:I</f>
        <v>18398563998</v>
      </c>
      <c r="J1613" s="2" vm="1" t="e">
        <f>_xlfn._xlws.FILTER(辅助信息!D:D,辅助信息!G:G=G1613)</f>
        <v>#VALUE!</v>
      </c>
    </row>
    <row r="1614" spans="1:10">
      <c r="A1614" s="2" t="str">
        <f>'[1]2025年已发货'!A:A</f>
        <v>晋邦</v>
      </c>
      <c r="B1614" s="2" t="str">
        <f>'[1]2025年已发货'!B:B</f>
        <v>螺纹钢</v>
      </c>
      <c r="C1614" s="2" t="str">
        <f>'[1]2025年已发货'!C:C</f>
        <v>HRB400E Φ16 9m</v>
      </c>
      <c r="D1614" s="2" t="str">
        <f>'[1]2025年已发货'!D:D</f>
        <v>吨</v>
      </c>
      <c r="E1614" s="2">
        <f>'[1]2025年已发货'!E:E</f>
        <v>5</v>
      </c>
      <c r="F1614" s="4">
        <f>'[1]2025年已发货'!F:F</f>
        <v>45745</v>
      </c>
      <c r="G1614" s="2" t="str">
        <f>'[1]2025年已发货'!G:G</f>
        <v>（五冶达州国道542项目-一工区路基四工段-1）达州市达州区桥湾镇兰庙村村民委员会</v>
      </c>
      <c r="H1614" s="2" t="str">
        <f>'[1]2025年已发货'!H:H</f>
        <v>杨勇</v>
      </c>
      <c r="I1614" s="2">
        <f>'[1]2025年已发货'!I:I</f>
        <v>18398563998</v>
      </c>
      <c r="J1614" s="2" vm="1" t="e">
        <f>_xlfn._xlws.FILTER(辅助信息!D:D,辅助信息!G:G=G1614)</f>
        <v>#VALUE!</v>
      </c>
    </row>
    <row r="1615" spans="1:10">
      <c r="A1615" s="2" t="str">
        <f>'[1]2025年已发货'!A:A</f>
        <v>晋邦</v>
      </c>
      <c r="B1615" s="2" t="str">
        <f>'[1]2025年已发货'!B:B</f>
        <v>螺纹钢</v>
      </c>
      <c r="C1615" s="2" t="str">
        <f>'[1]2025年已发货'!C:C</f>
        <v>HRB400E Φ18 9m</v>
      </c>
      <c r="D1615" s="2" t="str">
        <f>'[1]2025年已发货'!D:D</f>
        <v>吨</v>
      </c>
      <c r="E1615" s="2">
        <f>'[1]2025年已发货'!E:E</f>
        <v>8</v>
      </c>
      <c r="F1615" s="4">
        <f>'[1]2025年已发货'!F:F</f>
        <v>45745</v>
      </c>
      <c r="G1615" s="2" t="str">
        <f>'[1]2025年已发货'!G:G</f>
        <v>（五冶达州国道542项目-一工区路基四工段-1）达州市达州区桥湾镇兰庙村村民委员会</v>
      </c>
      <c r="H1615" s="2" t="str">
        <f>'[1]2025年已发货'!H:H</f>
        <v>杨勇</v>
      </c>
      <c r="I1615" s="2">
        <f>'[1]2025年已发货'!I:I</f>
        <v>18398563998</v>
      </c>
      <c r="J1615" s="2" vm="1" t="e">
        <f>_xlfn._xlws.FILTER(辅助信息!D:D,辅助信息!G:G=G1615)</f>
        <v>#VALUE!</v>
      </c>
    </row>
    <row r="1616" spans="1:10">
      <c r="A1616" s="2" t="str">
        <f>'[1]2025年已发货'!A:A</f>
        <v>晋邦</v>
      </c>
      <c r="B1616" s="2" t="str">
        <f>'[1]2025年已发货'!B:B</f>
        <v>螺纹钢</v>
      </c>
      <c r="C1616" s="2" t="str">
        <f>'[1]2025年已发货'!C:C</f>
        <v>HRB400E Φ22 9m</v>
      </c>
      <c r="D1616" s="2" t="str">
        <f>'[1]2025年已发货'!D:D</f>
        <v>吨</v>
      </c>
      <c r="E1616" s="2">
        <f>'[1]2025年已发货'!E:E</f>
        <v>17</v>
      </c>
      <c r="F1616" s="4">
        <f>'[1]2025年已发货'!F:F</f>
        <v>45745</v>
      </c>
      <c r="G1616" s="2" t="str">
        <f>'[1]2025年已发货'!G:G</f>
        <v>（五冶达州国道542项目-一工区路基四工段-1）达州市达州区桥湾镇兰庙村村民委员会</v>
      </c>
      <c r="H1616" s="2" t="str">
        <f>'[1]2025年已发货'!H:H</f>
        <v>杨勇</v>
      </c>
      <c r="I1616" s="2">
        <f>'[1]2025年已发货'!I:I</f>
        <v>18398563998</v>
      </c>
      <c r="J1616" s="2" vm="1" t="e">
        <f>_xlfn._xlws.FILTER(辅助信息!D:D,辅助信息!G:G=G1616)</f>
        <v>#VALUE!</v>
      </c>
    </row>
    <row r="1617" spans="1:10">
      <c r="A1617" s="2" t="str">
        <f>'[1]2025年已发货'!A:A</f>
        <v>陕钢</v>
      </c>
      <c r="B1617" s="2" t="str">
        <f>'[1]2025年已发货'!B:B</f>
        <v>高线</v>
      </c>
      <c r="C1617" s="2" t="str">
        <f>'[1]2025年已发货'!C:C</f>
        <v>HPB300Φ10</v>
      </c>
      <c r="D1617" s="2" t="str">
        <f>'[1]2025年已发货'!D:D</f>
        <v>吨</v>
      </c>
      <c r="E1617" s="2">
        <f>'[1]2025年已发货'!E:E</f>
        <v>35</v>
      </c>
      <c r="F1617" s="4">
        <f>'[1]2025年已发货'!F:F</f>
        <v>45746</v>
      </c>
      <c r="G1617" s="2" t="str">
        <f>'[1]2025年已发货'!G:G</f>
        <v>（中铁三局-铜资高速1标）四川省资阳市安岳县石羊镇猫坝村2#钢筋场</v>
      </c>
      <c r="H1617" s="2" t="str">
        <f>'[1]2025年已发货'!H:H</f>
        <v>王雪</v>
      </c>
      <c r="I1617" s="2">
        <f>'[1]2025年已发货'!I:I</f>
        <v>18729676589</v>
      </c>
      <c r="J1617" s="2" vm="1" t="e">
        <f>_xlfn._xlws.FILTER(辅助信息!D:D,辅助信息!G:G=G1617)</f>
        <v>#VALUE!</v>
      </c>
    </row>
    <row r="1618" spans="1:10">
      <c r="A1618" s="2" t="str">
        <f>'[1]2025年已发货'!A:A</f>
        <v>成实</v>
      </c>
      <c r="B1618" s="2" t="str">
        <f>'[1]2025年已发货'!B:B</f>
        <v>盘螺</v>
      </c>
      <c r="C1618" s="2" t="str">
        <f>'[1]2025年已发货'!C:C</f>
        <v>HRB400E Φ8</v>
      </c>
      <c r="D1618" s="2" t="str">
        <f>'[1]2025年已发货'!D:D</f>
        <v>吨</v>
      </c>
      <c r="E1618" s="2">
        <f>'[1]2025年已发货'!E:E</f>
        <v>30</v>
      </c>
      <c r="F1618" s="4">
        <f>'[1]2025年已发货'!F:F</f>
        <v>45746</v>
      </c>
      <c r="G1618" s="2" t="str">
        <f>'[1]2025年已发货'!G:G</f>
        <v>（中铁一局四公司康新高速TJ1-1标雅加梗隧道）四川省甘孜州康定市雅加梗</v>
      </c>
      <c r="H1618" s="2" t="str">
        <f>'[1]2025年已发货'!H:H</f>
        <v>王锡俊</v>
      </c>
      <c r="I1618" s="2">
        <f>'[1]2025年已发货'!I:I</f>
        <v>18736877891</v>
      </c>
      <c r="J1618" s="2" vm="1" t="e">
        <f>_xlfn._xlws.FILTER(辅助信息!D:D,辅助信息!G:G=G1618)</f>
        <v>#VALUE!</v>
      </c>
    </row>
    <row r="1619" spans="1:10">
      <c r="A1619" s="2" t="str">
        <f>'[1]2025年已发货'!A:A</f>
        <v>成实</v>
      </c>
      <c r="B1619" s="2" t="str">
        <f>'[1]2025年已发货'!B:B</f>
        <v>盘螺</v>
      </c>
      <c r="C1619" s="2" t="str">
        <f>'[1]2025年已发货'!C:C</f>
        <v>HRB400E Φ12</v>
      </c>
      <c r="D1619" s="2" t="str">
        <f>'[1]2025年已发货'!D:D</f>
        <v>吨</v>
      </c>
      <c r="E1619" s="2">
        <f>'[1]2025年已发货'!E:E</f>
        <v>2</v>
      </c>
      <c r="F1619" s="4">
        <f>'[1]2025年已发货'!F:F</f>
        <v>45746</v>
      </c>
      <c r="G1619" s="2" t="str">
        <f>'[1]2025年已发货'!G:G</f>
        <v>（中铁一局四公司康新高速TJ1-1标雅加梗隧道）四川省甘孜州康定市雅加梗</v>
      </c>
      <c r="H1619" s="2" t="str">
        <f>'[1]2025年已发货'!H:H</f>
        <v>王锡俊</v>
      </c>
      <c r="I1619" s="2">
        <f>'[1]2025年已发货'!I:I</f>
        <v>18736877891</v>
      </c>
      <c r="J1619" s="2" vm="1" t="e">
        <f>_xlfn._xlws.FILTER(辅助信息!D:D,辅助信息!G:G=G1619)</f>
        <v>#VALUE!</v>
      </c>
    </row>
    <row r="1620" spans="1:10">
      <c r="A1620" s="2" t="str">
        <f>'[1]2025年已发货'!A:A</f>
        <v>成实</v>
      </c>
      <c r="B1620" s="2" t="str">
        <f>'[1]2025年已发货'!B:B</f>
        <v>螺纹钢</v>
      </c>
      <c r="C1620" s="2" t="str">
        <f>'[1]2025年已发货'!C:C</f>
        <v>HRB400EФ32*9m</v>
      </c>
      <c r="D1620" s="2" t="str">
        <f>'[1]2025年已发货'!D:D</f>
        <v>吨</v>
      </c>
      <c r="E1620" s="2">
        <f>'[1]2025年已发货'!E:E</f>
        <v>2</v>
      </c>
      <c r="F1620" s="4">
        <f>'[1]2025年已发货'!F:F</f>
        <v>45746</v>
      </c>
      <c r="G1620" s="2" t="str">
        <f>'[1]2025年已发货'!G:G</f>
        <v>（中铁一局四公司康新高速TJ1-1标雅加梗隧道）四川省甘孜州康定市雅加梗</v>
      </c>
      <c r="H1620" s="2" t="str">
        <f>'[1]2025年已发货'!H:H</f>
        <v>王锡俊</v>
      </c>
      <c r="I1620" s="2">
        <f>'[1]2025年已发货'!I:I</f>
        <v>18736877891</v>
      </c>
      <c r="J1620" s="2" vm="1" t="e">
        <f>_xlfn._xlws.FILTER(辅助信息!D:D,辅助信息!G:G=G1620)</f>
        <v>#VALUE!</v>
      </c>
    </row>
    <row r="1621" spans="1:10">
      <c r="A1621" s="2" t="str">
        <f>'[1]2025年已发货'!A:A</f>
        <v>成实</v>
      </c>
      <c r="B1621" s="2" t="str">
        <f>'[1]2025年已发货'!B:B</f>
        <v>高线</v>
      </c>
      <c r="C1621" s="2" t="str">
        <f>'[1]2025年已发货'!C:C</f>
        <v>HPB300Φ8</v>
      </c>
      <c r="D1621" s="2" t="str">
        <f>'[1]2025年已发货'!D:D</f>
        <v>吨</v>
      </c>
      <c r="E1621" s="2">
        <f>'[1]2025年已发货'!E:E</f>
        <v>8</v>
      </c>
      <c r="F1621" s="4">
        <f>'[1]2025年已发货'!F:F</f>
        <v>45746</v>
      </c>
      <c r="G1621" s="2" t="str">
        <f>'[1]2025年已发货'!G:G</f>
        <v>（中铁广州局-成渝扩容2标）成渝扩容项目ZCB3-2标2＃拌和站【雁江区联盟桥东北50米(资资路) 】</v>
      </c>
      <c r="H1621" s="2" t="str">
        <f>'[1]2025年已发货'!H:H</f>
        <v>刘沛琦</v>
      </c>
      <c r="I1621" s="2">
        <f>'[1]2025年已发货'!I:I</f>
        <v>18011784798</v>
      </c>
      <c r="J1621" s="2" vm="1" t="e">
        <f>_xlfn._xlws.FILTER(辅助信息!D:D,辅助信息!G:G=G1621)</f>
        <v>#VALUE!</v>
      </c>
    </row>
    <row r="1622" spans="1:10">
      <c r="A1622" s="2" t="str">
        <f>'[1]2025年已发货'!A:A</f>
        <v>成实</v>
      </c>
      <c r="B1622" s="2" t="str">
        <f>'[1]2025年已发货'!B:B</f>
        <v>高线</v>
      </c>
      <c r="C1622" s="2" t="str">
        <f>'[1]2025年已发货'!C:C</f>
        <v>HPB300Φ12</v>
      </c>
      <c r="D1622" s="2" t="str">
        <f>'[1]2025年已发货'!D:D</f>
        <v>吨</v>
      </c>
      <c r="E1622" s="2">
        <f>'[1]2025年已发货'!E:E</f>
        <v>18</v>
      </c>
      <c r="F1622" s="4">
        <f>'[1]2025年已发货'!F:F</f>
        <v>45746</v>
      </c>
      <c r="G1622" s="2" t="str">
        <f>'[1]2025年已发货'!G:G</f>
        <v>（中铁广州局-成渝扩容2标）成渝扩容项目ZCB3-2标2＃拌和站【雁江区联盟桥东北50米(资资路) 】</v>
      </c>
      <c r="H1622" s="2" t="str">
        <f>'[1]2025年已发货'!H:H</f>
        <v>刘沛琦</v>
      </c>
      <c r="I1622" s="2">
        <f>'[1]2025年已发货'!I:I</f>
        <v>18011784798</v>
      </c>
      <c r="J1622" s="2" vm="1" t="e">
        <f>_xlfn._xlws.FILTER(辅助信息!D:D,辅助信息!G:G=G1622)</f>
        <v>#VALUE!</v>
      </c>
    </row>
    <row r="1623" spans="1:10">
      <c r="A1623" s="2" t="str">
        <f>'[1]2025年已发货'!A:A</f>
        <v>成实</v>
      </c>
      <c r="B1623" s="2" t="str">
        <f>'[1]2025年已发货'!B:B</f>
        <v>盘螺</v>
      </c>
      <c r="C1623" s="2" t="str">
        <f>'[1]2025年已发货'!C:C</f>
        <v>HRB400E Φ12</v>
      </c>
      <c r="D1623" s="2" t="str">
        <f>'[1]2025年已发货'!D:D</f>
        <v>吨</v>
      </c>
      <c r="E1623" s="2">
        <f>'[1]2025年已发货'!E:E</f>
        <v>9</v>
      </c>
      <c r="F1623" s="4">
        <f>'[1]2025年已发货'!F:F</f>
        <v>45746</v>
      </c>
      <c r="G1623" s="2" t="str">
        <f>'[1]2025年已发货'!G:G</f>
        <v>（中铁广州局-成渝扩容2标）成渝扩容项目ZCB3-2标2＃拌和站【雁江区联盟桥东北50米(资资路) 】</v>
      </c>
      <c r="H1623" s="2" t="str">
        <f>'[1]2025年已发货'!H:H</f>
        <v>刘沛琦</v>
      </c>
      <c r="I1623" s="2">
        <f>'[1]2025年已发货'!I:I</f>
        <v>18011784798</v>
      </c>
      <c r="J1623" s="2" vm="1" t="e">
        <f>_xlfn._xlws.FILTER(辅助信息!D:D,辅助信息!G:G=G1623)</f>
        <v>#VALUE!</v>
      </c>
    </row>
    <row r="1624" spans="1:10">
      <c r="A1624" s="2" t="str">
        <f>'[1]2025年已发货'!A:A</f>
        <v>达钢</v>
      </c>
      <c r="B1624" s="2" t="str">
        <f>'[1]2025年已发货'!B:B</f>
        <v>螺纹钢</v>
      </c>
      <c r="C1624" s="2" t="str">
        <f>'[1]2025年已发货'!C:C</f>
        <v>HRB400E Φ12 9m</v>
      </c>
      <c r="D1624" s="2" t="str">
        <f>'[1]2025年已发货'!D:D</f>
        <v>吨</v>
      </c>
      <c r="E1624" s="2">
        <f>'[1]2025年已发货'!E:E</f>
        <v>30</v>
      </c>
      <c r="F1624" s="4">
        <f>'[1]2025年已发货'!F:F</f>
        <v>45746</v>
      </c>
      <c r="G1624" s="2" t="str">
        <f>'[1]2025年已发货'!G:G</f>
        <v>（五冶达州国道542项目-桥梁4标）四川省达州市达川区大堰镇双井村</v>
      </c>
      <c r="H1624" s="2" t="str">
        <f>'[1]2025年已发货'!H:H</f>
        <v>吴志强</v>
      </c>
      <c r="I1624" s="2">
        <f>'[1]2025年已发货'!I:I</f>
        <v>18820030907</v>
      </c>
      <c r="J1624" s="2" vm="1" t="e">
        <f>_xlfn._xlws.FILTER(辅助信息!D:D,辅助信息!G:G=G1624)</f>
        <v>#VALUE!</v>
      </c>
    </row>
    <row r="1625" spans="1:10">
      <c r="A1625" s="2" t="str">
        <f>'[1]2025年已发货'!A:A</f>
        <v>达钢</v>
      </c>
      <c r="B1625" s="2" t="str">
        <f>'[1]2025年已发货'!B:B</f>
        <v>螺纹钢</v>
      </c>
      <c r="C1625" s="2" t="str">
        <f>'[1]2025年已发货'!C:C</f>
        <v>HRB400E Φ14 9m</v>
      </c>
      <c r="D1625" s="2" t="str">
        <f>'[1]2025年已发货'!D:D</f>
        <v>吨</v>
      </c>
      <c r="E1625" s="2">
        <f>'[1]2025年已发货'!E:E</f>
        <v>15</v>
      </c>
      <c r="F1625" s="4">
        <f>'[1]2025年已发货'!F:F</f>
        <v>45746</v>
      </c>
      <c r="G1625" s="2" t="str">
        <f>'[1]2025年已发货'!G:G</f>
        <v>（五冶达州国道542项目-桥梁4标）四川省达州市达川区大堰镇双井村</v>
      </c>
      <c r="H1625" s="2" t="str">
        <f>'[1]2025年已发货'!H:H</f>
        <v>吴志强</v>
      </c>
      <c r="I1625" s="2">
        <f>'[1]2025年已发货'!I:I</f>
        <v>18820030907</v>
      </c>
      <c r="J1625" s="2" vm="1" t="e">
        <f>_xlfn._xlws.FILTER(辅助信息!D:D,辅助信息!G:G=G1625)</f>
        <v>#VALUE!</v>
      </c>
    </row>
    <row r="1626" spans="1:10">
      <c r="A1626" s="2" t="str">
        <f>'[1]2025年已发货'!A:A</f>
        <v>达钢</v>
      </c>
      <c r="B1626" s="2" t="str">
        <f>'[1]2025年已发货'!B:B</f>
        <v>螺纹钢</v>
      </c>
      <c r="C1626" s="2" t="str">
        <f>'[1]2025年已发货'!C:C</f>
        <v>HRB400E Φ16 9m</v>
      </c>
      <c r="D1626" s="2" t="str">
        <f>'[1]2025年已发货'!D:D</f>
        <v>吨</v>
      </c>
      <c r="E1626" s="2">
        <f>'[1]2025年已发货'!E:E</f>
        <v>15</v>
      </c>
      <c r="F1626" s="4">
        <f>'[1]2025年已发货'!F:F</f>
        <v>45746</v>
      </c>
      <c r="G1626" s="2" t="str">
        <f>'[1]2025年已发货'!G:G</f>
        <v>（五冶达州国道542项目-桥梁4标）四川省达州市达川区大堰镇双井村</v>
      </c>
      <c r="H1626" s="2" t="str">
        <f>'[1]2025年已发货'!H:H</f>
        <v>吴志强</v>
      </c>
      <c r="I1626" s="2">
        <f>'[1]2025年已发货'!I:I</f>
        <v>18820030907</v>
      </c>
      <c r="J1626" s="2" vm="1" t="e">
        <f>_xlfn._xlws.FILTER(辅助信息!D:D,辅助信息!G:G=G1626)</f>
        <v>#VALUE!</v>
      </c>
    </row>
    <row r="1627" spans="1:10">
      <c r="A1627" s="2" t="str">
        <f>'[1]2025年已发货'!A:A</f>
        <v>达钢</v>
      </c>
      <c r="B1627" s="2" t="str">
        <f>'[1]2025年已发货'!B:B</f>
        <v>螺纹钢</v>
      </c>
      <c r="C1627" s="2" t="str">
        <f>'[1]2025年已发货'!C:C</f>
        <v>HRB400E Φ28 9m</v>
      </c>
      <c r="D1627" s="2" t="str">
        <f>'[1]2025年已发货'!D:D</f>
        <v>吨</v>
      </c>
      <c r="E1627" s="2">
        <f>'[1]2025年已发货'!E:E</f>
        <v>30</v>
      </c>
      <c r="F1627" s="4">
        <f>'[1]2025年已发货'!F:F</f>
        <v>45746</v>
      </c>
      <c r="G1627" s="2" t="str">
        <f>'[1]2025年已发货'!G:G</f>
        <v>（五冶达州国道542项目-桥梁4标）四川省达州市达川区大堰镇双井村</v>
      </c>
      <c r="H1627" s="2" t="str">
        <f>'[1]2025年已发货'!H:H</f>
        <v>吴志强</v>
      </c>
      <c r="I1627" s="2">
        <f>'[1]2025年已发货'!I:I</f>
        <v>18820030907</v>
      </c>
      <c r="J1627" s="2" vm="1" t="e">
        <f>_xlfn._xlws.FILTER(辅助信息!D:D,辅助信息!G:G=G1627)</f>
        <v>#VALUE!</v>
      </c>
    </row>
    <row r="1628" spans="1:10">
      <c r="A1628" s="2" t="str">
        <f>'[1]2025年已发货'!A:A</f>
        <v>达钢</v>
      </c>
      <c r="B1628" s="2" t="str">
        <f>'[1]2025年已发货'!B:B</f>
        <v>螺纹钢</v>
      </c>
      <c r="C1628" s="2" t="str">
        <f>'[1]2025年已发货'!C:C</f>
        <v>HRB400E Φ28 9m</v>
      </c>
      <c r="D1628" s="2" t="str">
        <f>'[1]2025年已发货'!D:D</f>
        <v>吨</v>
      </c>
      <c r="E1628" s="2">
        <f>'[1]2025年已发货'!E:E</f>
        <v>30</v>
      </c>
      <c r="F1628" s="4">
        <f>'[1]2025年已发货'!F:F</f>
        <v>45746</v>
      </c>
      <c r="G1628" s="2" t="str">
        <f>'[1]2025年已发货'!G:G</f>
        <v>（五冶达州国道542项目-三工区桥梁3工段）四川省达州市达川区赵固镇水文村原村委会下300米</v>
      </c>
      <c r="H1628" s="2" t="str">
        <f>'[1]2025年已发货'!H:H</f>
        <v>李代茂</v>
      </c>
      <c r="I1628" s="2">
        <f>'[1]2025年已发货'!I:I</f>
        <v>18302833536</v>
      </c>
      <c r="J1628" s="2" vm="1" t="e">
        <f>_xlfn._xlws.FILTER(辅助信息!D:D,辅助信息!G:G=G1628)</f>
        <v>#VALUE!</v>
      </c>
    </row>
    <row r="1629" spans="1:10">
      <c r="A1629" s="2" t="str">
        <f>'[1]2025年已发货'!A:A</f>
        <v>达钢</v>
      </c>
      <c r="B1629" s="2" t="str">
        <f>'[1]2025年已发货'!B:B</f>
        <v>螺纹钢</v>
      </c>
      <c r="C1629" s="2" t="str">
        <f>'[1]2025年已发货'!C:C</f>
        <v>HRB400E Φ32 9m</v>
      </c>
      <c r="D1629" s="2" t="str">
        <f>'[1]2025年已发货'!D:D</f>
        <v>吨</v>
      </c>
      <c r="E1629" s="2">
        <f>'[1]2025年已发货'!E:E</f>
        <v>32</v>
      </c>
      <c r="F1629" s="4">
        <f>'[1]2025年已发货'!F:F</f>
        <v>45746</v>
      </c>
      <c r="G1629" s="2" t="str">
        <f>'[1]2025年已发货'!G:G</f>
        <v>（五冶达州国道542项目-三工区桥梁3工段）四川省达州市达川区赵固镇水文村原村委会下300米</v>
      </c>
      <c r="H1629" s="2" t="str">
        <f>'[1]2025年已发货'!H:H</f>
        <v>李代茂</v>
      </c>
      <c r="I1629" s="2">
        <f>'[1]2025年已发货'!I:I</f>
        <v>18302833536</v>
      </c>
      <c r="J1629" s="2" vm="1" t="e">
        <f>_xlfn._xlws.FILTER(辅助信息!D:D,辅助信息!G:G=G1629)</f>
        <v>#VALUE!</v>
      </c>
    </row>
    <row r="1630" spans="1:10">
      <c r="A1630" s="2" t="str">
        <f>'[1]2025年已发货'!A:A</f>
        <v>达钢</v>
      </c>
      <c r="B1630" s="2" t="str">
        <f>'[1]2025年已发货'!B:B</f>
        <v>螺纹钢</v>
      </c>
      <c r="C1630" s="2" t="str">
        <f>'[1]2025年已发货'!C:C</f>
        <v>HRB400E Φ12 9m</v>
      </c>
      <c r="D1630" s="2" t="str">
        <f>'[1]2025年已发货'!D:D</f>
        <v>吨</v>
      </c>
      <c r="E1630" s="2">
        <f>'[1]2025年已发货'!E:E</f>
        <v>6</v>
      </c>
      <c r="F1630" s="4">
        <f>'[1]2025年已发货'!F:F</f>
        <v>45746</v>
      </c>
      <c r="G1630" s="2" t="str">
        <f>'[1]2025年已发货'!G:G</f>
        <v>（五冶达州国道542项目-一工区桥梁二工段）四川省达州市达川区达川区石梯镇石成村</v>
      </c>
      <c r="H1630" s="2" t="str">
        <f>'[1]2025年已发货'!H:H</f>
        <v>夏树彬</v>
      </c>
      <c r="I1630" s="2">
        <f>'[1]2025年已发货'!I:I</f>
        <v>13518183653</v>
      </c>
      <c r="J1630" s="2" vm="1" t="e">
        <f>_xlfn._xlws.FILTER(辅助信息!D:D,辅助信息!G:G=G1630)</f>
        <v>#VALUE!</v>
      </c>
    </row>
    <row r="1631" spans="1:10">
      <c r="A1631" s="2" t="str">
        <f>'[1]2025年已发货'!A:A</f>
        <v>达钢</v>
      </c>
      <c r="B1631" s="2" t="str">
        <f>'[1]2025年已发货'!B:B</f>
        <v>螺纹钢</v>
      </c>
      <c r="C1631" s="2" t="str">
        <f>'[1]2025年已发货'!C:C</f>
        <v>HRB400E Φ14 9m</v>
      </c>
      <c r="D1631" s="2" t="str">
        <f>'[1]2025年已发货'!D:D</f>
        <v>吨</v>
      </c>
      <c r="E1631" s="2">
        <f>'[1]2025年已发货'!E:E</f>
        <v>9</v>
      </c>
      <c r="F1631" s="4">
        <f>'[1]2025年已发货'!F:F</f>
        <v>45746</v>
      </c>
      <c r="G1631" s="2" t="str">
        <f>'[1]2025年已发货'!G:G</f>
        <v>（五冶达州国道542项目-一工区桥梁二工段）四川省达州市达川区达川区石梯镇石成村</v>
      </c>
      <c r="H1631" s="2" t="str">
        <f>'[1]2025年已发货'!H:H</f>
        <v>夏树彬</v>
      </c>
      <c r="I1631" s="2">
        <f>'[1]2025年已发货'!I:I</f>
        <v>13518183653</v>
      </c>
      <c r="J1631" s="2" vm="1" t="e">
        <f>_xlfn._xlws.FILTER(辅助信息!D:D,辅助信息!G:G=G1631)</f>
        <v>#VALUE!</v>
      </c>
    </row>
    <row r="1632" spans="1:10">
      <c r="A1632" s="2" t="str">
        <f>'[1]2025年已发货'!A:A</f>
        <v>达钢</v>
      </c>
      <c r="B1632" s="2" t="str">
        <f>'[1]2025年已发货'!B:B</f>
        <v>螺纹钢</v>
      </c>
      <c r="C1632" s="2" t="str">
        <f>'[1]2025年已发货'!C:C</f>
        <v>HRB400E Φ28 9m</v>
      </c>
      <c r="D1632" s="2" t="str">
        <f>'[1]2025年已发货'!D:D</f>
        <v>吨</v>
      </c>
      <c r="E1632" s="2">
        <f>'[1]2025年已发货'!E:E</f>
        <v>9</v>
      </c>
      <c r="F1632" s="4">
        <f>'[1]2025年已发货'!F:F</f>
        <v>45746</v>
      </c>
      <c r="G1632" s="2" t="str">
        <f>'[1]2025年已发货'!G:G</f>
        <v>（五冶达州国道542项目-一工区桥梁二工段）四川省达州市达川区达川区石梯镇石成村</v>
      </c>
      <c r="H1632" s="2" t="str">
        <f>'[1]2025年已发货'!H:H</f>
        <v>夏树彬</v>
      </c>
      <c r="I1632" s="2">
        <f>'[1]2025年已发货'!I:I</f>
        <v>13518183653</v>
      </c>
      <c r="J1632" s="2" vm="1" t="e">
        <f>_xlfn._xlws.FILTER(辅助信息!D:D,辅助信息!G:G=G1632)</f>
        <v>#VALUE!</v>
      </c>
    </row>
    <row r="1633" spans="1:10">
      <c r="A1633" s="2" t="str">
        <f>'[1]2025年已发货'!A:A</f>
        <v>达钢</v>
      </c>
      <c r="B1633" s="2" t="str">
        <f>'[1]2025年已发货'!B:B</f>
        <v>螺纹钢</v>
      </c>
      <c r="C1633" s="2" t="str">
        <f>'[1]2025年已发货'!C:C</f>
        <v>HRB400E Φ32 9m</v>
      </c>
      <c r="D1633" s="2" t="str">
        <f>'[1]2025年已发货'!D:D</f>
        <v>吨</v>
      </c>
      <c r="E1633" s="2">
        <f>'[1]2025年已发货'!E:E</f>
        <v>66</v>
      </c>
      <c r="F1633" s="4">
        <f>'[1]2025年已发货'!F:F</f>
        <v>45746</v>
      </c>
      <c r="G1633" s="2" t="str">
        <f>'[1]2025年已发货'!G:G</f>
        <v>（五冶达州国道542项目-一工区桥梁二工段）四川省达州市达川区达川区石梯镇石成村</v>
      </c>
      <c r="H1633" s="2" t="str">
        <f>'[1]2025年已发货'!H:H</f>
        <v>夏树彬</v>
      </c>
      <c r="I1633" s="2">
        <f>'[1]2025年已发货'!I:I</f>
        <v>13518183653</v>
      </c>
      <c r="J1633" s="2" vm="1" t="e">
        <f>_xlfn._xlws.FILTER(辅助信息!D:D,辅助信息!G:G=G1633)</f>
        <v>#VALUE!</v>
      </c>
    </row>
    <row r="1634" spans="1:10">
      <c r="A1634" s="2" t="str">
        <f>'[1]2025年已发货'!A:A</f>
        <v>达钢</v>
      </c>
      <c r="B1634" s="2" t="str">
        <f>'[1]2025年已发货'!B:B</f>
        <v>螺纹钢</v>
      </c>
      <c r="C1634" s="2" t="str">
        <f>'[1]2025年已发货'!C:C</f>
        <v>HRB400E Φ12 9m</v>
      </c>
      <c r="D1634" s="2" t="str">
        <f>'[1]2025年已发货'!D:D</f>
        <v>吨</v>
      </c>
      <c r="E1634" s="2">
        <f>'[1]2025年已发货'!E:E</f>
        <v>9</v>
      </c>
      <c r="F1634" s="4">
        <f>'[1]2025年已发货'!F:F</f>
        <v>45746</v>
      </c>
      <c r="G1634" s="2" t="str">
        <f>'[1]2025年已发货'!G:G</f>
        <v>（五冶达州国道542项目-一工区桥梁一工段）四川省达州市四川省达州市达川区石桥镇武寨村</v>
      </c>
      <c r="H1634" s="2" t="str">
        <f>'[1]2025年已发货'!H:H</f>
        <v>杨勇</v>
      </c>
      <c r="I1634" s="2">
        <f>'[1]2025年已发货'!I:I</f>
        <v>18398563998</v>
      </c>
      <c r="J1634" s="2" vm="1" t="e">
        <f>_xlfn._xlws.FILTER(辅助信息!D:D,辅助信息!G:G=G1634)</f>
        <v>#VALUE!</v>
      </c>
    </row>
    <row r="1635" spans="1:10">
      <c r="A1635" s="2" t="str">
        <f>'[1]2025年已发货'!A:A</f>
        <v>达钢</v>
      </c>
      <c r="B1635" s="2" t="str">
        <f>'[1]2025年已发货'!B:B</f>
        <v>螺纹钢</v>
      </c>
      <c r="C1635" s="2" t="str">
        <f>'[1]2025年已发货'!C:C</f>
        <v>HRB400E Φ14 9m</v>
      </c>
      <c r="D1635" s="2" t="str">
        <f>'[1]2025年已发货'!D:D</f>
        <v>吨</v>
      </c>
      <c r="E1635" s="2">
        <f>'[1]2025年已发货'!E:E</f>
        <v>36</v>
      </c>
      <c r="F1635" s="4">
        <f>'[1]2025年已发货'!F:F</f>
        <v>45746</v>
      </c>
      <c r="G1635" s="2" t="str">
        <f>'[1]2025年已发货'!G:G</f>
        <v>（五冶达州国道542项目-一工区桥梁一工段）四川省达州市四川省达州市达川区石桥镇武寨村</v>
      </c>
      <c r="H1635" s="2" t="str">
        <f>'[1]2025年已发货'!H:H</f>
        <v>杨勇</v>
      </c>
      <c r="I1635" s="2">
        <f>'[1]2025年已发货'!I:I</f>
        <v>18398563998</v>
      </c>
      <c r="J1635" s="2" vm="1" t="e">
        <f>_xlfn._xlws.FILTER(辅助信息!D:D,辅助信息!G:G=G1635)</f>
        <v>#VALUE!</v>
      </c>
    </row>
    <row r="1636" spans="1:10">
      <c r="A1636" s="2" t="str">
        <f>'[1]2025年已发货'!A:A</f>
        <v>达钢</v>
      </c>
      <c r="B1636" s="2" t="str">
        <f>'[1]2025年已发货'!B:B</f>
        <v>螺纹钢</v>
      </c>
      <c r="C1636" s="2" t="str">
        <f>'[1]2025年已发货'!C:C</f>
        <v>HRB400E Φ32 12m</v>
      </c>
      <c r="D1636" s="2" t="str">
        <f>'[1]2025年已发货'!D:D</f>
        <v>吨</v>
      </c>
      <c r="E1636" s="2">
        <f>'[1]2025年已发货'!E:E</f>
        <v>36</v>
      </c>
      <c r="F1636" s="4">
        <f>'[1]2025年已发货'!F:F</f>
        <v>45746</v>
      </c>
      <c r="G1636" s="2" t="str">
        <f>'[1]2025年已发货'!G:G</f>
        <v>（五冶达州国道542项目-一工区桥梁一工段）四川省达州市四川省达州市达川区石桥镇武寨村</v>
      </c>
      <c r="H1636" s="2" t="str">
        <f>'[1]2025年已发货'!H:H</f>
        <v>杨勇</v>
      </c>
      <c r="I1636" s="2">
        <f>'[1]2025年已发货'!I:I</f>
        <v>18398563998</v>
      </c>
      <c r="J1636" s="2" vm="1" t="e">
        <f>_xlfn._xlws.FILTER(辅助信息!D:D,辅助信息!G:G=G1636)</f>
        <v>#VALUE!</v>
      </c>
    </row>
    <row r="1637" spans="1:10">
      <c r="A1637" s="2" t="str">
        <f>'[1]2025年已发货'!A:A</f>
        <v>达钢</v>
      </c>
      <c r="B1637" s="2" t="str">
        <f>'[1]2025年已发货'!B:B</f>
        <v>盘螺</v>
      </c>
      <c r="C1637" s="2" t="str">
        <f>'[1]2025年已发货'!C:C</f>
        <v>HRB400E Φ6</v>
      </c>
      <c r="D1637" s="2" t="str">
        <f>'[1]2025年已发货'!D:D</f>
        <v>吨</v>
      </c>
      <c r="E1637" s="2">
        <f>'[1]2025年已发货'!E:E</f>
        <v>5</v>
      </c>
      <c r="F1637" s="4">
        <f>'[1]2025年已发货'!F:F</f>
        <v>45746</v>
      </c>
      <c r="G1637" s="2" t="str">
        <f>'[1]2025年已发货'!G:G</f>
        <v>(五冶钢构医学科学产业园建设项目房建三部-管网总坪)四川省南充市顺庆区搬罾街道学府大道二段</v>
      </c>
      <c r="H1637" s="2" t="str">
        <f>'[1]2025年已发货'!H:H</f>
        <v>郑林</v>
      </c>
      <c r="I1637" s="2">
        <f>'[1]2025年已发货'!I:I</f>
        <v>18349955455</v>
      </c>
      <c r="J1637" s="2" t="str">
        <f>_xlfn._xlws.FILTER(辅助信息!D:D,辅助信息!G:G=G1637)</f>
        <v>五冶钢构南充医学科学产业园建设项目</v>
      </c>
    </row>
    <row r="1638" spans="1:10">
      <c r="A1638" s="2" t="str">
        <f>'[1]2025年已发货'!A:A</f>
        <v>达钢</v>
      </c>
      <c r="B1638" s="2" t="str">
        <f>'[1]2025年已发货'!B:B</f>
        <v>螺纹钢</v>
      </c>
      <c r="C1638" s="2" t="str">
        <f>'[1]2025年已发货'!C:C</f>
        <v>HRB400E Φ12 9m</v>
      </c>
      <c r="D1638" s="2" t="str">
        <f>'[1]2025年已发货'!D:D</f>
        <v>吨</v>
      </c>
      <c r="E1638" s="2">
        <f>'[1]2025年已发货'!E:E</f>
        <v>12</v>
      </c>
      <c r="F1638" s="4">
        <f>'[1]2025年已发货'!F:F</f>
        <v>45746</v>
      </c>
      <c r="G1638" s="2" t="str">
        <f>'[1]2025年已发货'!G:G</f>
        <v>(五冶钢构医学科学产业园建设项目房建三部-管网总坪)四川省南充市顺庆区搬罾街道学府大道二段</v>
      </c>
      <c r="H1638" s="2" t="str">
        <f>'[1]2025年已发货'!H:H</f>
        <v>郑林</v>
      </c>
      <c r="I1638" s="2">
        <f>'[1]2025年已发货'!I:I</f>
        <v>18349955455</v>
      </c>
      <c r="J1638" s="2" t="str">
        <f>_xlfn._xlws.FILTER(辅助信息!D:D,辅助信息!G:G=G1638)</f>
        <v>五冶钢构南充医学科学产业园建设项目</v>
      </c>
    </row>
    <row r="1639" spans="1:10">
      <c r="A1639" s="2" t="str">
        <f>'[1]2025年已发货'!A:A</f>
        <v>达钢</v>
      </c>
      <c r="B1639" s="2" t="str">
        <f>'[1]2025年已发货'!B:B</f>
        <v>螺纹钢</v>
      </c>
      <c r="C1639" s="2" t="str">
        <f>'[1]2025年已发货'!C:C</f>
        <v>HRB400E Φ14 9m</v>
      </c>
      <c r="D1639" s="2" t="str">
        <f>'[1]2025年已发货'!D:D</f>
        <v>吨</v>
      </c>
      <c r="E1639" s="2">
        <f>'[1]2025年已发货'!E:E</f>
        <v>18</v>
      </c>
      <c r="F1639" s="4">
        <f>'[1]2025年已发货'!F:F</f>
        <v>45746</v>
      </c>
      <c r="G1639" s="2" t="str">
        <f>'[1]2025年已发货'!G:G</f>
        <v>(五冶钢构医学科学产业园建设项目房建三部-管网总坪)四川省南充市顺庆区搬罾街道学府大道二段</v>
      </c>
      <c r="H1639" s="2" t="str">
        <f>'[1]2025年已发货'!H:H</f>
        <v>郑林</v>
      </c>
      <c r="I1639" s="2">
        <f>'[1]2025年已发货'!I:I</f>
        <v>18349955455</v>
      </c>
      <c r="J1639" s="2" t="str">
        <f>_xlfn._xlws.FILTER(辅助信息!D:D,辅助信息!G:G=G1639)</f>
        <v>五冶钢构南充医学科学产业园建设项目</v>
      </c>
    </row>
    <row r="1640" spans="1:10">
      <c r="A1640" s="2" t="str">
        <f>'[1]2025年已发货'!A:A</f>
        <v>陕钢</v>
      </c>
      <c r="B1640" s="2" t="str">
        <f>'[1]2025年已发货'!B:B</f>
        <v>螺纹钢</v>
      </c>
      <c r="C1640" s="2" t="str">
        <f>'[1]2025年已发货'!C:C</f>
        <v>HRB400E Φ25 9m</v>
      </c>
      <c r="D1640" s="2" t="str">
        <f>'[1]2025年已发货'!D:D</f>
        <v>吨</v>
      </c>
      <c r="E1640" s="2">
        <f>'[1]2025年已发货'!E:E</f>
        <v>70</v>
      </c>
      <c r="F1640" s="4">
        <f>'[1]2025年已发货'!F:F</f>
        <v>45746</v>
      </c>
      <c r="G1640" s="2" t="str">
        <f>'[1]2025年已发货'!G:G</f>
        <v>(五冶钢构医学科学产业园建设项目房建三部-排洪渠)四川省南充市顺庆区搬罾街道学府大道二段</v>
      </c>
      <c r="H1640" s="2" t="str">
        <f>'[1]2025年已发货'!H:H</f>
        <v>郑林</v>
      </c>
      <c r="I1640" s="2">
        <f>'[1]2025年已发货'!I:I</f>
        <v>18349955455</v>
      </c>
      <c r="J1640" s="2" t="str">
        <f>_xlfn._xlws.FILTER(辅助信息!D:D,辅助信息!G:G=G1640)</f>
        <v>五冶钢构南充医学科学产业园建设项目</v>
      </c>
    </row>
    <row r="1641" spans="1:10">
      <c r="A1641" s="2" t="str">
        <f>'[1]2025年已发货'!A:A</f>
        <v>德胜</v>
      </c>
      <c r="B1641" s="2" t="str">
        <f>'[1]2025年已发货'!B:B</f>
        <v>螺纹钢</v>
      </c>
      <c r="C1641" s="2" t="str">
        <f>'[1]2025年已发货'!C:C</f>
        <v>HRB400E Φ25 12m</v>
      </c>
      <c r="D1641" s="2" t="str">
        <f>'[1]2025年已发货'!D:D</f>
        <v>吨</v>
      </c>
      <c r="E1641" s="2">
        <f>'[1]2025年已发货'!E:E</f>
        <v>175</v>
      </c>
      <c r="F1641" s="4">
        <f>'[1]2025年已发货'!F:F</f>
        <v>45746</v>
      </c>
      <c r="G1641" s="2" t="str">
        <f>'[1]2025年已发货'!G:G</f>
        <v>(五冶钢构医学科学产业园建设项目房建三部-排洪渠)四川省南充市顺庆区搬罾街道学府大道二段</v>
      </c>
      <c r="H1641" s="2" t="str">
        <f>'[1]2025年已发货'!H:H</f>
        <v>郑林</v>
      </c>
      <c r="I1641" s="2">
        <f>'[1]2025年已发货'!I:I</f>
        <v>18349955455</v>
      </c>
      <c r="J1641" s="2" t="str">
        <f>_xlfn._xlws.FILTER(辅助信息!D:D,辅助信息!G:G=G1641)</f>
        <v>五冶钢构南充医学科学产业园建设项目</v>
      </c>
    </row>
    <row r="1642" spans="1:10">
      <c r="A1642" s="2" t="str">
        <f>'[1]2025年已发货'!A:A</f>
        <v>德胜</v>
      </c>
      <c r="B1642" s="2" t="str">
        <f>'[1]2025年已发货'!B:B</f>
        <v>螺纹钢</v>
      </c>
      <c r="C1642" s="2" t="str">
        <f>'[1]2025年已发货'!C:C</f>
        <v>HRB400E Φ16 9m</v>
      </c>
      <c r="D1642" s="2" t="str">
        <f>'[1]2025年已发货'!D:D</f>
        <v>吨</v>
      </c>
      <c r="E1642" s="2">
        <f>'[1]2025年已发货'!E:E</f>
        <v>60</v>
      </c>
      <c r="F1642" s="4">
        <f>'[1]2025年已发货'!F:F</f>
        <v>45746</v>
      </c>
      <c r="G1642" s="2" t="str">
        <f>'[1]2025年已发货'!G:G</f>
        <v>(五冶钢构医学科学产业园建设项目房建三部-排洪渠)四川省南充市顺庆区搬罾街道学府大道二段</v>
      </c>
      <c r="H1642" s="2" t="str">
        <f>'[1]2025年已发货'!H:H</f>
        <v>郑林</v>
      </c>
      <c r="I1642" s="2">
        <f>'[1]2025年已发货'!I:I</f>
        <v>18349955455</v>
      </c>
      <c r="J1642" s="2" t="str">
        <f>_xlfn._xlws.FILTER(辅助信息!D:D,辅助信息!G:G=G1642)</f>
        <v>五冶钢构南充医学科学产业园建设项目</v>
      </c>
    </row>
    <row r="1643" spans="1:10">
      <c r="A1643" s="2" t="str">
        <f>'[1]2025年已发货'!A:A</f>
        <v>德胜</v>
      </c>
      <c r="B1643" s="2" t="str">
        <f>'[1]2025年已发货'!B:B</f>
        <v>螺纹钢</v>
      </c>
      <c r="C1643" s="2" t="str">
        <f>'[1]2025年已发货'!C:C</f>
        <v>HRB400E Φ16 12m</v>
      </c>
      <c r="D1643" s="2" t="str">
        <f>'[1]2025年已发货'!D:D</f>
        <v>吨</v>
      </c>
      <c r="E1643" s="2">
        <f>'[1]2025年已发货'!E:E</f>
        <v>45</v>
      </c>
      <c r="F1643" s="4">
        <f>'[1]2025年已发货'!F:F</f>
        <v>45746</v>
      </c>
      <c r="G1643" s="2" t="str">
        <f>'[1]2025年已发货'!G:G</f>
        <v>(五冶钢构医学科学产业园建设项目房建三部-排洪渠)四川省南充市顺庆区搬罾街道学府大道二段</v>
      </c>
      <c r="H1643" s="2" t="str">
        <f>'[1]2025年已发货'!H:H</f>
        <v>郑林</v>
      </c>
      <c r="I1643" s="2">
        <f>'[1]2025年已发货'!I:I</f>
        <v>18349955455</v>
      </c>
      <c r="J1643" s="2" t="str">
        <f>_xlfn._xlws.FILTER(辅助信息!D:D,辅助信息!G:G=G1643)</f>
        <v>五冶钢构南充医学科学产业园建设项目</v>
      </c>
    </row>
    <row r="1644" spans="1:10">
      <c r="A1644" s="2" t="str">
        <f>'[1]2025年已发货'!A:A</f>
        <v>德胜</v>
      </c>
      <c r="B1644" s="2" t="str">
        <f>'[1]2025年已发货'!B:B</f>
        <v>螺纹钢</v>
      </c>
      <c r="C1644" s="2" t="str">
        <f>'[1]2025年已发货'!C:C</f>
        <v>HRB400E Φ28 9m</v>
      </c>
      <c r="D1644" s="2" t="str">
        <f>'[1]2025年已发货'!D:D</f>
        <v>吨</v>
      </c>
      <c r="E1644" s="2">
        <f>'[1]2025年已发货'!E:E</f>
        <v>35</v>
      </c>
      <c r="F1644" s="4">
        <f>'[1]2025年已发货'!F:F</f>
        <v>45746</v>
      </c>
      <c r="G1644" s="2" t="str">
        <f>'[1]2025年已发货'!G:G</f>
        <v>（中铁二局-成渝扩容4标）四川省成都市简阳市杨家镇桐子湾村二局拌合站</v>
      </c>
      <c r="H1644" s="2" t="str">
        <f>'[1]2025年已发货'!H:H</f>
        <v>陈钢</v>
      </c>
      <c r="I1644" s="2">
        <f>'[1]2025年已发货'!I:I</f>
        <v>13018165813</v>
      </c>
      <c r="J1644" s="2" vm="1" t="e">
        <f>_xlfn._xlws.FILTER(辅助信息!D:D,辅助信息!G:G=G1644)</f>
        <v>#VALUE!</v>
      </c>
    </row>
    <row r="1645" spans="1:10">
      <c r="A1645" s="2" t="str">
        <f>'[1]2025年已发货'!A:A</f>
        <v>玉昆</v>
      </c>
      <c r="B1645" s="2" t="str">
        <f>'[1]2025年已发货'!B:B</f>
        <v>螺纹钢</v>
      </c>
      <c r="C1645" s="2" t="str">
        <f>'[1]2025年已发货'!C:C</f>
        <v>HRB400EΦ22</v>
      </c>
      <c r="D1645" s="2" t="str">
        <f>'[1]2025年已发货'!D:D</f>
        <v>吨</v>
      </c>
      <c r="E1645" s="2">
        <f>'[1]2025年已发货'!E:E</f>
        <v>75</v>
      </c>
      <c r="F1645" s="4">
        <f>'[1]2025年已发货'!F:F</f>
        <v>45746</v>
      </c>
      <c r="G1645" s="2" t="str">
        <f>'[1]2025年已发货'!G:G</f>
        <v>（中铁广州局深圳公司西昭高速9标）四川省凉山彝族自治州西昌市西乡乡三百村</v>
      </c>
      <c r="H1645" s="2" t="str">
        <f>'[1]2025年已发货'!H:H</f>
        <v>伍红林</v>
      </c>
      <c r="I1645" s="2">
        <f>'[1]2025年已发货'!I:I</f>
        <v>18683860677</v>
      </c>
      <c r="J1645" s="2" vm="1" t="e">
        <f>_xlfn._xlws.FILTER(辅助信息!D:D,辅助信息!G:G=G1645)</f>
        <v>#VALUE!</v>
      </c>
    </row>
    <row r="1646" spans="1:10">
      <c r="A1646" s="2" t="str">
        <f>'[1]2025年已发货'!A:A</f>
        <v>玉昆</v>
      </c>
      <c r="B1646" s="2" t="str">
        <f>'[1]2025年已发货'!B:B</f>
        <v>螺纹钢</v>
      </c>
      <c r="C1646" s="2" t="str">
        <f>'[1]2025年已发货'!C:C</f>
        <v>HRB400EФ20</v>
      </c>
      <c r="D1646" s="2" t="str">
        <f>'[1]2025年已发货'!D:D</f>
        <v>吨</v>
      </c>
      <c r="E1646" s="2">
        <f>'[1]2025年已发货'!E:E</f>
        <v>40</v>
      </c>
      <c r="F1646" s="4">
        <f>'[1]2025年已发货'!F:F</f>
        <v>45746</v>
      </c>
      <c r="G1646" s="2" t="str">
        <f>'[1]2025年已发货'!G:G</f>
        <v>（中铁广州局深圳公司西昭高速9标）四川省凉山彝族自治州西昌市西乡乡三百村</v>
      </c>
      <c r="H1646" s="2" t="str">
        <f>'[1]2025年已发货'!H:H</f>
        <v>伍红林</v>
      </c>
      <c r="I1646" s="2">
        <f>'[1]2025年已发货'!I:I</f>
        <v>18683860677</v>
      </c>
      <c r="J1646" s="2" vm="1" t="e">
        <f>_xlfn._xlws.FILTER(辅助信息!D:D,辅助信息!G:G=G1646)</f>
        <v>#VALUE!</v>
      </c>
    </row>
    <row r="1647" spans="1:10">
      <c r="A1647" s="2" t="str">
        <f>'[1]2025年已发货'!A:A</f>
        <v>玉昆</v>
      </c>
      <c r="B1647" s="2" t="str">
        <f>'[1]2025年已发货'!B:B</f>
        <v>螺纹钢</v>
      </c>
      <c r="C1647" s="2" t="str">
        <f>'[1]2025年已发货'!C:C</f>
        <v>HRB400EФ12</v>
      </c>
      <c r="D1647" s="2" t="str">
        <f>'[1]2025年已发货'!D:D</f>
        <v>吨</v>
      </c>
      <c r="E1647" s="2">
        <f>'[1]2025年已发货'!E:E</f>
        <v>40</v>
      </c>
      <c r="F1647" s="4">
        <f>'[1]2025年已发货'!F:F</f>
        <v>45746</v>
      </c>
      <c r="G1647" s="2" t="str">
        <f>'[1]2025年已发货'!G:G</f>
        <v>（中铁广州局深圳公司西昭高速9标）四川省凉山彝族自治州西昌市西乡乡三百村</v>
      </c>
      <c r="H1647" s="2" t="str">
        <f>'[1]2025年已发货'!H:H</f>
        <v>伍红林</v>
      </c>
      <c r="I1647" s="2">
        <f>'[1]2025年已发货'!I:I</f>
        <v>18683860677</v>
      </c>
      <c r="J1647" s="2" vm="1" t="e">
        <f>_xlfn._xlws.FILTER(辅助信息!D:D,辅助信息!G:G=G1647)</f>
        <v>#VALUE!</v>
      </c>
    </row>
    <row r="1648" spans="1:10">
      <c r="A1648" s="2" t="str">
        <f>'[1]2025年已发货'!A:A</f>
        <v>玉昆</v>
      </c>
      <c r="B1648" s="2" t="str">
        <f>'[1]2025年已发货'!B:B</f>
        <v>盘螺</v>
      </c>
      <c r="C1648" s="2" t="str">
        <f>'[1]2025年已发货'!C:C</f>
        <v>HRB400EФ12</v>
      </c>
      <c r="D1648" s="2" t="str">
        <f>'[1]2025年已发货'!D:D</f>
        <v>吨</v>
      </c>
      <c r="E1648" s="2">
        <f>'[1]2025年已发货'!E:E</f>
        <v>40</v>
      </c>
      <c r="F1648" s="4">
        <f>'[1]2025年已发货'!F:F</f>
        <v>45746</v>
      </c>
      <c r="G1648" s="2" t="str">
        <f>'[1]2025年已发货'!G:G</f>
        <v>（中铁六局呼和浩特铁路建设公司西昭高速7标二分部)西昌市川兴镇则各</v>
      </c>
      <c r="H1648" s="2" t="str">
        <f>'[1]2025年已发货'!H:H</f>
        <v>石建龙</v>
      </c>
      <c r="I1648" s="2">
        <f>'[1]2025年已发货'!I:I</f>
        <v>14747304923</v>
      </c>
      <c r="J1648" s="2" vm="1" t="e">
        <f>_xlfn._xlws.FILTER(辅助信息!D:D,辅助信息!G:G=G1648)</f>
        <v>#VALUE!</v>
      </c>
    </row>
    <row r="1649" spans="1:10">
      <c r="A1649" s="2" t="str">
        <f>'[1]2025年已发货'!A:A</f>
        <v>陕钢</v>
      </c>
      <c r="B1649" s="2" t="str">
        <f>'[1]2025年已发货'!B:B</f>
        <v>高线</v>
      </c>
      <c r="C1649" s="2" t="str">
        <f>'[1]2025年已发货'!C:C</f>
        <v>HPB300 Φ6</v>
      </c>
      <c r="D1649" s="2" t="str">
        <f>'[1]2025年已发货'!D:D</f>
        <v>吨</v>
      </c>
      <c r="E1649" s="2">
        <f>'[1]2025年已发货'!E:E</f>
        <v>5</v>
      </c>
      <c r="F1649" s="4">
        <f>'[1]2025年已发货'!F:F</f>
        <v>45747</v>
      </c>
      <c r="G1649" s="2" t="str">
        <f>'[1]2025年已发货'!G:G</f>
        <v>（华西酒城南）成都市武侯区火车南站西路8号酒城南项目</v>
      </c>
      <c r="H1649" s="2" t="str">
        <f>'[1]2025年已发货'!H:H</f>
        <v>龙耀宇</v>
      </c>
      <c r="I1649" s="2">
        <f>'[1]2025年已发货'!I:I</f>
        <v>18384145895</v>
      </c>
      <c r="J1649" s="2" t="str">
        <f>_xlfn._xlws.FILTER(辅助信息!D:D,辅助信息!G:G=G1649)</f>
        <v>华西酒城南</v>
      </c>
    </row>
    <row r="1650" spans="1:10">
      <c r="A1650" s="2" t="str">
        <f>'[1]2025年已发货'!A:A</f>
        <v>陕钢</v>
      </c>
      <c r="B1650" s="2" t="str">
        <f>'[1]2025年已发货'!B:B</f>
        <v>盘螺</v>
      </c>
      <c r="C1650" s="2" t="str">
        <f>'[1]2025年已发货'!C:C</f>
        <v>HRB400E Φ6</v>
      </c>
      <c r="D1650" s="2" t="str">
        <f>'[1]2025年已发货'!D:D</f>
        <v>吨</v>
      </c>
      <c r="E1650" s="2">
        <f>'[1]2025年已发货'!E:E</f>
        <v>8</v>
      </c>
      <c r="F1650" s="4">
        <f>'[1]2025年已发货'!F:F</f>
        <v>45747</v>
      </c>
      <c r="G1650" s="2" t="str">
        <f>'[1]2025年已发货'!G:G</f>
        <v>（华西酒城南）成都市武侯区火车南站西路8号酒城南项目</v>
      </c>
      <c r="H1650" s="2" t="str">
        <f>'[1]2025年已发货'!H:H</f>
        <v>龙耀宇</v>
      </c>
      <c r="I1650" s="2">
        <f>'[1]2025年已发货'!I:I</f>
        <v>18384145895</v>
      </c>
      <c r="J1650" s="2" t="str">
        <f>_xlfn._xlws.FILTER(辅助信息!D:D,辅助信息!G:G=G1650)</f>
        <v>华西酒城南</v>
      </c>
    </row>
    <row r="1651" spans="1:10">
      <c r="A1651" s="2" t="str">
        <f>'[1]2025年已发货'!A:A</f>
        <v>陕钢</v>
      </c>
      <c r="B1651" s="2" t="str">
        <f>'[1]2025年已发货'!B:B</f>
        <v>盘螺</v>
      </c>
      <c r="C1651" s="2" t="str">
        <f>'[1]2025年已发货'!C:C</f>
        <v>HRB400E Φ8</v>
      </c>
      <c r="D1651" s="2" t="str">
        <f>'[1]2025年已发货'!D:D</f>
        <v>吨</v>
      </c>
      <c r="E1651" s="2">
        <f>'[1]2025年已发货'!E:E</f>
        <v>8</v>
      </c>
      <c r="F1651" s="4">
        <f>'[1]2025年已发货'!F:F</f>
        <v>45747</v>
      </c>
      <c r="G1651" s="2" t="str">
        <f>'[1]2025年已发货'!G:G</f>
        <v>（华西酒城南）成都市武侯区火车南站西路8号酒城南项目</v>
      </c>
      <c r="H1651" s="2" t="str">
        <f>'[1]2025年已发货'!H:H</f>
        <v>龙耀宇</v>
      </c>
      <c r="I1651" s="2">
        <f>'[1]2025年已发货'!I:I</f>
        <v>18384145895</v>
      </c>
      <c r="J1651" s="2" t="str">
        <f>_xlfn._xlws.FILTER(辅助信息!D:D,辅助信息!G:G=G1651)</f>
        <v>华西酒城南</v>
      </c>
    </row>
    <row r="1652" spans="1:10">
      <c r="A1652" s="2" t="str">
        <f>'[1]2025年已发货'!A:A</f>
        <v>陕钢</v>
      </c>
      <c r="B1652" s="2" t="str">
        <f>'[1]2025年已发货'!B:B</f>
        <v>盘螺</v>
      </c>
      <c r="C1652" s="2" t="str">
        <f>'[1]2025年已发货'!C:C</f>
        <v>HRB400E Φ10</v>
      </c>
      <c r="D1652" s="2" t="str">
        <f>'[1]2025年已发货'!D:D</f>
        <v>吨</v>
      </c>
      <c r="E1652" s="2">
        <f>'[1]2025年已发货'!E:E</f>
        <v>3</v>
      </c>
      <c r="F1652" s="4">
        <f>'[1]2025年已发货'!F:F</f>
        <v>45747</v>
      </c>
      <c r="G1652" s="2" t="str">
        <f>'[1]2025年已发货'!G:G</f>
        <v>（华西酒城南）成都市武侯区火车南站西路8号酒城南项目</v>
      </c>
      <c r="H1652" s="2" t="str">
        <f>'[1]2025年已发货'!H:H</f>
        <v>龙耀宇</v>
      </c>
      <c r="I1652" s="2">
        <f>'[1]2025年已发货'!I:I</f>
        <v>18384145895</v>
      </c>
      <c r="J1652" s="2" t="str">
        <f>_xlfn._xlws.FILTER(辅助信息!D:D,辅助信息!G:G=G1652)</f>
        <v>华西酒城南</v>
      </c>
    </row>
    <row r="1653" spans="1:10">
      <c r="A1653" s="2" t="str">
        <f>'[1]2025年已发货'!A:A</f>
        <v>陕钢</v>
      </c>
      <c r="B1653" s="2" t="str">
        <f>'[1]2025年已发货'!B:B</f>
        <v>盘螺</v>
      </c>
      <c r="C1653" s="2" t="str">
        <f>'[1]2025年已发货'!C:C</f>
        <v>HRB400E Φ12</v>
      </c>
      <c r="D1653" s="2" t="str">
        <f>'[1]2025年已发货'!D:D</f>
        <v>吨</v>
      </c>
      <c r="E1653" s="2">
        <f>'[1]2025年已发货'!E:E</f>
        <v>12</v>
      </c>
      <c r="F1653" s="4">
        <f>'[1]2025年已发货'!F:F</f>
        <v>45747</v>
      </c>
      <c r="G1653" s="2" t="str">
        <f>'[1]2025年已发货'!G:G</f>
        <v>（华西酒城南）成都市武侯区火车南站西路8号酒城南项目</v>
      </c>
      <c r="H1653" s="2" t="str">
        <f>'[1]2025年已发货'!H:H</f>
        <v>龙耀宇</v>
      </c>
      <c r="I1653" s="2">
        <f>'[1]2025年已发货'!I:I</f>
        <v>18384145895</v>
      </c>
      <c r="J1653" s="2" t="str">
        <f>_xlfn._xlws.FILTER(辅助信息!D:D,辅助信息!G:G=G1653)</f>
        <v>华西酒城南</v>
      </c>
    </row>
    <row r="1654" spans="1:10">
      <c r="A1654" s="2" t="str">
        <f>'[1]2025年已发货'!A:A</f>
        <v>达钢</v>
      </c>
      <c r="B1654" s="2" t="str">
        <f>'[1]2025年已发货'!B:B</f>
        <v>螺纹钢</v>
      </c>
      <c r="C1654" s="2" t="str">
        <f>'[1]2025年已发货'!C:C</f>
        <v>HRB400E Φ32 9m</v>
      </c>
      <c r="D1654" s="2" t="str">
        <f>'[1]2025年已发货'!D:D</f>
        <v>吨</v>
      </c>
      <c r="E1654" s="2">
        <f>'[1]2025年已发货'!E:E</f>
        <v>35</v>
      </c>
      <c r="F1654" s="4">
        <f>'[1]2025年已发货'!F:F</f>
        <v>45747</v>
      </c>
      <c r="G1654" s="2" t="str">
        <f>'[1]2025年已发货'!G:G</f>
        <v>（十九冶-华电重庆奉节）重庆市奉节县康乐镇七星村</v>
      </c>
      <c r="H1654" s="2" t="str">
        <f>'[1]2025年已发货'!H:H</f>
        <v>岑甲乐</v>
      </c>
      <c r="I1654" s="2">
        <f>'[1]2025年已发货'!I:I</f>
        <v>17349037782</v>
      </c>
      <c r="J1654" s="2" vm="1" t="e">
        <f>_xlfn._xlws.FILTER(辅助信息!D:D,辅助信息!G:G=G1654)</f>
        <v>#VALUE!</v>
      </c>
    </row>
    <row r="1655" spans="1:10">
      <c r="A1655" s="2" t="str">
        <f>'[1]2025年已发货'!A:A</f>
        <v>达钢</v>
      </c>
      <c r="B1655" s="2" t="str">
        <f>'[1]2025年已发货'!B:B</f>
        <v>螺纹钢</v>
      </c>
      <c r="C1655" s="2" t="str">
        <f>'[1]2025年已发货'!C:C</f>
        <v>HRB400E Φ14 9m</v>
      </c>
      <c r="D1655" s="2" t="str">
        <f>'[1]2025年已发货'!D:D</f>
        <v>吨</v>
      </c>
      <c r="E1655" s="2">
        <f>'[1]2025年已发货'!E:E</f>
        <v>6</v>
      </c>
      <c r="F1655" s="4">
        <f>'[1]2025年已发货'!F:F</f>
        <v>45747</v>
      </c>
      <c r="G1655" s="2" t="str">
        <f>'[1]2025年已发货'!G:G</f>
        <v>（五冶达州国道542项目-二工区巴河特大桥工段-4号墩）达州市达川区桥湾镇陈余村</v>
      </c>
      <c r="H1655" s="2" t="str">
        <f>'[1]2025年已发货'!H:H</f>
        <v>谭福中</v>
      </c>
      <c r="I1655" s="2">
        <f>'[1]2025年已发货'!I:I</f>
        <v>15828538619</v>
      </c>
      <c r="J1655" s="2" vm="1" t="e">
        <f>_xlfn._xlws.FILTER(辅助信息!D:D,辅助信息!G:G=G1655)</f>
        <v>#VALUE!</v>
      </c>
    </row>
    <row r="1656" spans="1:10">
      <c r="A1656" s="2" t="str">
        <f>'[1]2025年已发货'!A:A</f>
        <v>达钢</v>
      </c>
      <c r="B1656" s="2" t="str">
        <f>'[1]2025年已发货'!B:B</f>
        <v>螺纹钢</v>
      </c>
      <c r="C1656" s="2" t="str">
        <f>'[1]2025年已发货'!C:C</f>
        <v>HRB400E Φ20 9m</v>
      </c>
      <c r="D1656" s="2" t="str">
        <f>'[1]2025年已发货'!D:D</f>
        <v>吨</v>
      </c>
      <c r="E1656" s="2">
        <f>'[1]2025年已发货'!E:E</f>
        <v>27</v>
      </c>
      <c r="F1656" s="4">
        <f>'[1]2025年已发货'!F:F</f>
        <v>45747</v>
      </c>
      <c r="G1656" s="2" t="str">
        <f>'[1]2025年已发货'!G:G</f>
        <v>（五冶达州国道542项目-二工区巴河特大桥工段-4号墩）达州市达川区桥湾镇陈余村</v>
      </c>
      <c r="H1656" s="2" t="str">
        <f>'[1]2025年已发货'!H:H</f>
        <v>谭福中</v>
      </c>
      <c r="I1656" s="2">
        <f>'[1]2025年已发货'!I:I</f>
        <v>15828538619</v>
      </c>
      <c r="J1656" s="2" vm="1" t="e">
        <f>_xlfn._xlws.FILTER(辅助信息!D:D,辅助信息!G:G=G1656)</f>
        <v>#VALUE!</v>
      </c>
    </row>
    <row r="1657" spans="1:10">
      <c r="A1657" s="2" t="str">
        <f>'[1]2025年已发货'!A:A</f>
        <v>达钢</v>
      </c>
      <c r="B1657" s="2" t="str">
        <f>'[1]2025年已发货'!B:B</f>
        <v>螺纹钢</v>
      </c>
      <c r="C1657" s="2" t="str">
        <f>'[1]2025年已发货'!C:C</f>
        <v>HRB400E Φ28 9m</v>
      </c>
      <c r="D1657" s="2" t="str">
        <f>'[1]2025年已发货'!D:D</f>
        <v>吨</v>
      </c>
      <c r="E1657" s="2">
        <f>'[1]2025年已发货'!E:E</f>
        <v>3</v>
      </c>
      <c r="F1657" s="4">
        <f>'[1]2025年已发货'!F:F</f>
        <v>45747</v>
      </c>
      <c r="G1657" s="2" t="str">
        <f>'[1]2025年已发货'!G:G</f>
        <v>（五冶达州国道542项目-二工区巴河特大桥工段-4号墩）达州市达川区桥湾镇陈余村</v>
      </c>
      <c r="H1657" s="2" t="str">
        <f>'[1]2025年已发货'!H:H</f>
        <v>谭福中</v>
      </c>
      <c r="I1657" s="2">
        <f>'[1]2025年已发货'!I:I</f>
        <v>15828538619</v>
      </c>
      <c r="J1657" s="2" vm="1" t="e">
        <f>_xlfn._xlws.FILTER(辅助信息!D:D,辅助信息!G:G=G1657)</f>
        <v>#VALUE!</v>
      </c>
    </row>
    <row r="1658" spans="1:10">
      <c r="A1658" s="2" t="str">
        <f>'[1]2025年已发货'!A:A</f>
        <v>达钢</v>
      </c>
      <c r="B1658" s="2" t="str">
        <f>'[1]2025年已发货'!B:B</f>
        <v>螺纹钢</v>
      </c>
      <c r="C1658" s="2" t="str">
        <f>'[1]2025年已发货'!C:C</f>
        <v>HRB400E Φ12 9m</v>
      </c>
      <c r="D1658" s="2" t="str">
        <f>'[1]2025年已发货'!D:D</f>
        <v>吨</v>
      </c>
      <c r="E1658" s="2">
        <f>'[1]2025年已发货'!E:E</f>
        <v>9</v>
      </c>
      <c r="F1658" s="4">
        <f>'[1]2025年已发货'!F:F</f>
        <v>45747</v>
      </c>
      <c r="G1658" s="2" t="str">
        <f>'[1]2025年已发货'!G:G</f>
        <v>（五冶达州国道542项目-二工区巴河特大桥工段-5号墩）四川省达州市达川区石梯镇固家村村民委员会</v>
      </c>
      <c r="H1658" s="2" t="str">
        <f>'[1]2025年已发货'!H:H</f>
        <v>谭福中</v>
      </c>
      <c r="I1658" s="2">
        <f>'[1]2025年已发货'!I:I</f>
        <v>15828538619</v>
      </c>
      <c r="J1658" s="2" vm="1" t="e">
        <f>_xlfn._xlws.FILTER(辅助信息!D:D,辅助信息!G:G=G1658)</f>
        <v>#VALUE!</v>
      </c>
    </row>
    <row r="1659" spans="1:10">
      <c r="A1659" s="2" t="str">
        <f>'[1]2025年已发货'!A:A</f>
        <v>达钢</v>
      </c>
      <c r="B1659" s="2" t="str">
        <f>'[1]2025年已发货'!B:B</f>
        <v>螺纹钢</v>
      </c>
      <c r="C1659" s="2" t="str">
        <f>'[1]2025年已发货'!C:C</f>
        <v>HRB400E Φ14 9m</v>
      </c>
      <c r="D1659" s="2" t="str">
        <f>'[1]2025年已发货'!D:D</f>
        <v>吨</v>
      </c>
      <c r="E1659" s="2">
        <f>'[1]2025年已发货'!E:E</f>
        <v>9</v>
      </c>
      <c r="F1659" s="4">
        <f>'[1]2025年已发货'!F:F</f>
        <v>45747</v>
      </c>
      <c r="G1659" s="2" t="str">
        <f>'[1]2025年已发货'!G:G</f>
        <v>（五冶达州国道542项目-二工区巴河特大桥工段-5号墩）四川省达州市达川区石梯镇固家村村民委员会</v>
      </c>
      <c r="H1659" s="2" t="str">
        <f>'[1]2025年已发货'!H:H</f>
        <v>谭福中</v>
      </c>
      <c r="I1659" s="2">
        <f>'[1]2025年已发货'!I:I</f>
        <v>15828538619</v>
      </c>
      <c r="J1659" s="2" vm="1" t="e">
        <f>_xlfn._xlws.FILTER(辅助信息!D:D,辅助信息!G:G=G1659)</f>
        <v>#VALUE!</v>
      </c>
    </row>
    <row r="1660" spans="1:10">
      <c r="A1660" s="2" t="str">
        <f>'[1]2025年已发货'!A:A</f>
        <v>达钢</v>
      </c>
      <c r="B1660" s="2" t="str">
        <f>'[1]2025年已发货'!B:B</f>
        <v>螺纹钢</v>
      </c>
      <c r="C1660" s="2" t="str">
        <f>'[1]2025年已发货'!C:C</f>
        <v>HRB400E Φ20 9m</v>
      </c>
      <c r="D1660" s="2" t="str">
        <f>'[1]2025年已发货'!D:D</f>
        <v>吨</v>
      </c>
      <c r="E1660" s="2">
        <f>'[1]2025年已发货'!E:E</f>
        <v>21</v>
      </c>
      <c r="F1660" s="4">
        <f>'[1]2025年已发货'!F:F</f>
        <v>45747</v>
      </c>
      <c r="G1660" s="2" t="str">
        <f>'[1]2025年已发货'!G:G</f>
        <v>（五冶达州国道542项目-二工区巴河特大桥工段-5号墩）四川省达州市达川区石梯镇固家村村民委员会</v>
      </c>
      <c r="H1660" s="2" t="str">
        <f>'[1]2025年已发货'!H:H</f>
        <v>谭福中</v>
      </c>
      <c r="I1660" s="2">
        <f>'[1]2025年已发货'!I:I</f>
        <v>15828538619</v>
      </c>
      <c r="J1660" s="2" vm="1" t="e">
        <f>_xlfn._xlws.FILTER(辅助信息!D:D,辅助信息!G:G=G1660)</f>
        <v>#VALUE!</v>
      </c>
    </row>
    <row r="1661" spans="1:10">
      <c r="A1661" s="2" t="str">
        <f>'[1]2025年已发货'!A:A</f>
        <v>成实</v>
      </c>
      <c r="B1661" s="2" t="str">
        <f>'[1]2025年已发货'!B:B</f>
        <v>盘螺</v>
      </c>
      <c r="C1661" s="2" t="str">
        <f>'[1]2025年已发货'!C:C</f>
        <v>HRB400E Φ8</v>
      </c>
      <c r="D1661" s="2" t="str">
        <f>'[1]2025年已发货'!D:D</f>
        <v>吨</v>
      </c>
      <c r="E1661" s="2">
        <f>'[1]2025年已发货'!E:E</f>
        <v>20</v>
      </c>
      <c r="F1661" s="4">
        <f>'[1]2025年已发货'!F:F</f>
        <v>45747</v>
      </c>
      <c r="G1661" s="2" t="str">
        <f>'[1]2025年已发货'!G:G</f>
        <v>（四川商建-射洪城乡一体化项目）遂宁市射洪市忠新幼儿园北侧约220米新溪小区</v>
      </c>
      <c r="H1661" s="2" t="str">
        <f>'[1]2025年已发货'!H:H</f>
        <v>柏子刚</v>
      </c>
      <c r="I1661" s="2">
        <f>'[1]2025年已发货'!I:I</f>
        <v>15692885305</v>
      </c>
      <c r="J1661" s="2" t="str">
        <f>_xlfn._xlws.FILTER(辅助信息!D:D,辅助信息!G:G=G1661)</f>
        <v>四川商建
射洪城乡一体化项目</v>
      </c>
    </row>
    <row r="1662" spans="1:10">
      <c r="A1662" s="2" t="str">
        <f>'[1]2025年已发货'!A:A</f>
        <v>成实</v>
      </c>
      <c r="B1662" s="2" t="str">
        <f>'[1]2025年已发货'!B:B</f>
        <v>螺纹钢</v>
      </c>
      <c r="C1662" s="2" t="str">
        <f>'[1]2025年已发货'!C:C</f>
        <v>HRB400E Φ14 9m</v>
      </c>
      <c r="D1662" s="2" t="str">
        <f>'[1]2025年已发货'!D:D</f>
        <v>吨</v>
      </c>
      <c r="E1662" s="2">
        <f>'[1]2025年已发货'!E:E</f>
        <v>9</v>
      </c>
      <c r="F1662" s="4">
        <f>'[1]2025年已发货'!F:F</f>
        <v>45747</v>
      </c>
      <c r="G1662" s="2" t="str">
        <f>'[1]2025年已发货'!G:G</f>
        <v>（四川商建-射洪城乡一体化项目）遂宁市射洪市忠新幼儿园北侧约220米新溪小区</v>
      </c>
      <c r="H1662" s="2" t="str">
        <f>'[1]2025年已发货'!H:H</f>
        <v>柏子刚</v>
      </c>
      <c r="I1662" s="2">
        <f>'[1]2025年已发货'!I:I</f>
        <v>15692885305</v>
      </c>
      <c r="J1662" s="2" t="str">
        <f>_xlfn._xlws.FILTER(辅助信息!D:D,辅助信息!G:G=G1662)</f>
        <v>四川商建
射洪城乡一体化项目</v>
      </c>
    </row>
    <row r="1663" spans="1:10">
      <c r="A1663" s="2" t="str">
        <f>'[1]2025年已发货'!A:A</f>
        <v>成实</v>
      </c>
      <c r="B1663" s="2" t="str">
        <f>'[1]2025年已发货'!B:B</f>
        <v>螺纹钢</v>
      </c>
      <c r="C1663" s="2" t="str">
        <f>'[1]2025年已发货'!C:C</f>
        <v>HRB400E Φ25 9m</v>
      </c>
      <c r="D1663" s="2" t="str">
        <f>'[1]2025年已发货'!D:D</f>
        <v>吨</v>
      </c>
      <c r="E1663" s="2">
        <f>'[1]2025年已发货'!E:E</f>
        <v>6</v>
      </c>
      <c r="F1663" s="4">
        <f>'[1]2025年已发货'!F:F</f>
        <v>45747</v>
      </c>
      <c r="G1663" s="2" t="str">
        <f>'[1]2025年已发货'!G:G</f>
        <v>（四川商建-射洪城乡一体化项目）遂宁市射洪市忠新幼儿园北侧约220米新溪小区</v>
      </c>
      <c r="H1663" s="2" t="str">
        <f>'[1]2025年已发货'!H:H</f>
        <v>柏子刚</v>
      </c>
      <c r="I1663" s="2">
        <f>'[1]2025年已发货'!I:I</f>
        <v>15692885305</v>
      </c>
      <c r="J1663" s="2" t="str">
        <f>_xlfn._xlws.FILTER(辅助信息!D:D,辅助信息!G:G=G1663)</f>
        <v>四川商建
射洪城乡一体化项目</v>
      </c>
    </row>
    <row r="1664" spans="1:10">
      <c r="A1664" s="2" t="str">
        <f>'[1]2025年已发货'!A:A</f>
        <v>德胜</v>
      </c>
      <c r="B1664" s="2" t="str">
        <f>'[1]2025年已发货'!B:B</f>
        <v>螺纹钢</v>
      </c>
      <c r="C1664" s="2" t="str">
        <f>'[1]2025年已发货'!C:C</f>
        <v>HRB500E Φ28 9m</v>
      </c>
      <c r="D1664" s="2" t="str">
        <f>'[1]2025年已发货'!D:D</f>
        <v>吨</v>
      </c>
      <c r="E1664" s="2">
        <f>'[1]2025年已发货'!E:E</f>
        <v>35</v>
      </c>
      <c r="F1664" s="4">
        <f>'[1]2025年已发货'!F:F</f>
        <v>45747</v>
      </c>
      <c r="G1664" s="2" t="str">
        <f>'[1]2025年已发货'!G:G</f>
        <v>（中铁十局-资乐高速4标）四川省眉山市仁寿县彰加镇促进村中铁十局2#钢筋厂</v>
      </c>
      <c r="H1664" s="2" t="str">
        <f>'[1]2025年已发货'!H:H</f>
        <v>杨飞</v>
      </c>
      <c r="I1664" s="2">
        <f>'[1]2025年已发货'!I:I</f>
        <v>15667998777</v>
      </c>
      <c r="J1664" s="2" vm="1" t="e">
        <f>_xlfn._xlws.FILTER(辅助信息!D:D,辅助信息!G:G=G1664)</f>
        <v>#VALUE!</v>
      </c>
    </row>
    <row r="1665" spans="1:10">
      <c r="A1665" s="2" t="str">
        <f>'[1]2025年已发货'!A:A</f>
        <v>德胜</v>
      </c>
      <c r="B1665" s="2" t="str">
        <f>'[1]2025年已发货'!B:B</f>
        <v>螺纹钢</v>
      </c>
      <c r="C1665" s="2" t="str">
        <f>'[1]2025年已发货'!C:C</f>
        <v>HRB400E Φ16 12m</v>
      </c>
      <c r="D1665" s="2" t="str">
        <f>'[1]2025年已发货'!D:D</f>
        <v>吨</v>
      </c>
      <c r="E1665" s="2">
        <f>'[1]2025年已发货'!E:E</f>
        <v>5</v>
      </c>
      <c r="F1665" s="4">
        <f>'[1]2025年已发货'!F:F</f>
        <v>45747</v>
      </c>
      <c r="G1665" s="2" t="str">
        <f>'[1]2025年已发货'!G:G</f>
        <v>(五冶钢构医学科学产业园建设项目房建三部-排洪渠)四川省南充市顺庆区搬罾街道学府大道二段</v>
      </c>
      <c r="H1665" s="2" t="str">
        <f>'[1]2025年已发货'!H:H</f>
        <v>郑林</v>
      </c>
      <c r="I1665" s="2">
        <f>'[1]2025年已发货'!I:I</f>
        <v>18349955455</v>
      </c>
      <c r="J1665" s="2" t="str">
        <f>_xlfn._xlws.FILTER(辅助信息!D:D,辅助信息!G:G=G1665)</f>
        <v>五冶钢构南充医学科学产业园建设项目</v>
      </c>
    </row>
    <row r="1666" spans="1:10">
      <c r="A1666" s="2" t="str">
        <f>'[1]2025年已发货'!A:A</f>
        <v>德胜</v>
      </c>
      <c r="B1666" s="2" t="str">
        <f>'[1]2025年已发货'!B:B</f>
        <v>螺纹钢</v>
      </c>
      <c r="C1666" s="2" t="str">
        <f>'[1]2025年已发货'!C:C</f>
        <v>HRB400E Φ25 12m</v>
      </c>
      <c r="D1666" s="2" t="str">
        <f>'[1]2025年已发货'!D:D</f>
        <v>吨</v>
      </c>
      <c r="E1666" s="2">
        <f>'[1]2025年已发货'!E:E</f>
        <v>100</v>
      </c>
      <c r="F1666" s="4">
        <f>'[1]2025年已发货'!F:F</f>
        <v>45747</v>
      </c>
      <c r="G1666" s="2" t="str">
        <f>'[1]2025年已发货'!G:G</f>
        <v>(五冶钢构医学科学产业园建设项目房建三部-排洪渠)四川省南充市顺庆区搬罾街道学府大道二段</v>
      </c>
      <c r="H1666" s="2" t="str">
        <f>'[1]2025年已发货'!H:H</f>
        <v>郑林</v>
      </c>
      <c r="I1666" s="2">
        <f>'[1]2025年已发货'!I:I</f>
        <v>18349955455</v>
      </c>
      <c r="J1666" s="2" t="str">
        <f>_xlfn._xlws.FILTER(辅助信息!D:D,辅助信息!G:G=G1666)</f>
        <v>五冶钢构南充医学科学产业园建设项目</v>
      </c>
    </row>
    <row r="1667" spans="1:10">
      <c r="A1667" s="2" t="str">
        <f>'[1]2025年已发货'!A:A</f>
        <v>晋邦</v>
      </c>
      <c r="B1667" s="2" t="str">
        <f>'[1]2025年已发货'!B:B</f>
        <v>螺纹钢</v>
      </c>
      <c r="C1667" s="2" t="str">
        <f>'[1]2025年已发货'!C:C</f>
        <v>HRB400E Φ16 9m</v>
      </c>
      <c r="D1667" s="2" t="str">
        <f>'[1]2025年已发货'!D:D</f>
        <v>吨</v>
      </c>
      <c r="E1667" s="2">
        <f>'[1]2025年已发货'!E:E</f>
        <v>35</v>
      </c>
      <c r="F1667" s="4">
        <f>'[1]2025年已发货'!F:F</f>
        <v>45747</v>
      </c>
      <c r="G1667" s="2" t="str">
        <f>'[1]2025年已发货'!G:G</f>
        <v>（十九冶-江龙高速一分部）重庆市云阳县X886附近中国十九冶开云高速项目总包部西98米*复兴互通预制梁场</v>
      </c>
      <c r="H1667" s="2" t="str">
        <f>'[1]2025年已发货'!H:H</f>
        <v>吴章红</v>
      </c>
      <c r="I1667" s="2">
        <f>'[1]2025年已发货'!I:I</f>
        <v>18628165772</v>
      </c>
      <c r="J1667" s="2" vm="1" t="e">
        <f>_xlfn._xlws.FILTER(辅助信息!D:D,辅助信息!G:G=G1667)</f>
        <v>#VALUE!</v>
      </c>
    </row>
    <row r="1668" spans="1:10">
      <c r="A1668" s="2" t="str">
        <f>'[1]2025年已发货'!A:A</f>
        <v>晋邦</v>
      </c>
      <c r="B1668" s="2" t="str">
        <f>'[1]2025年已发货'!B:B</f>
        <v>高线</v>
      </c>
      <c r="C1668" s="2" t="str">
        <f>'[1]2025年已发货'!C:C</f>
        <v>HPB300Φ8</v>
      </c>
      <c r="D1668" s="2" t="str">
        <f>'[1]2025年已发货'!D:D</f>
        <v>吨</v>
      </c>
      <c r="E1668" s="2">
        <f>'[1]2025年已发货'!E:E</f>
        <v>10</v>
      </c>
      <c r="F1668" s="4">
        <f>'[1]2025年已发货'!F:F</f>
        <v>45747</v>
      </c>
      <c r="G1668" s="2" t="str">
        <f>'[1]2025年已发货'!G:G</f>
        <v>（十九冶-江龙高速一分部）重庆市云阳县X886附近中国十九冶开云高速项目总包部西98米*黄岭隧道洞口</v>
      </c>
      <c r="H1668" s="2" t="str">
        <f>'[1]2025年已发货'!H:H</f>
        <v>吴章红</v>
      </c>
      <c r="I1668" s="2">
        <f>'[1]2025年已发货'!I:I</f>
        <v>18628165772</v>
      </c>
      <c r="J1668" s="2" vm="1" t="e">
        <f>_xlfn._xlws.FILTER(辅助信息!D:D,辅助信息!G:G=G1668)</f>
        <v>#VALUE!</v>
      </c>
    </row>
    <row r="1669" spans="1:10">
      <c r="A1669" s="2" t="str">
        <f>'[1]2025年已发货'!A:A</f>
        <v>晋邦</v>
      </c>
      <c r="B1669" s="2" t="str">
        <f>'[1]2025年已发货'!B:B</f>
        <v>高线</v>
      </c>
      <c r="C1669" s="2" t="str">
        <f>'[1]2025年已发货'!C:C</f>
        <v>HPB300Φ10</v>
      </c>
      <c r="D1669" s="2" t="str">
        <f>'[1]2025年已发货'!D:D</f>
        <v>吨</v>
      </c>
      <c r="E1669" s="2">
        <f>'[1]2025年已发货'!E:E</f>
        <v>5</v>
      </c>
      <c r="F1669" s="4">
        <f>'[1]2025年已发货'!F:F</f>
        <v>45747</v>
      </c>
      <c r="G1669" s="2" t="str">
        <f>'[1]2025年已发货'!G:G</f>
        <v>（十九冶-江龙高速一分部）重庆市云阳县X886附近中国十九冶开云高速项目总包部西98米*黄岭隧道洞口</v>
      </c>
      <c r="H1669" s="2" t="str">
        <f>'[1]2025年已发货'!H:H</f>
        <v>吴章红</v>
      </c>
      <c r="I1669" s="2">
        <f>'[1]2025年已发货'!I:I</f>
        <v>18628165772</v>
      </c>
      <c r="J1669" s="2" vm="1" t="e">
        <f>_xlfn._xlws.FILTER(辅助信息!D:D,辅助信息!G:G=G1669)</f>
        <v>#VALUE!</v>
      </c>
    </row>
    <row r="1670" spans="1:10">
      <c r="A1670" s="2" t="str">
        <f>'[1]2025年已发货'!A:A</f>
        <v>晋邦</v>
      </c>
      <c r="B1670" s="2" t="str">
        <f>'[1]2025年已发货'!B:B</f>
        <v>螺纹钢</v>
      </c>
      <c r="C1670" s="2" t="str">
        <f>'[1]2025年已发货'!C:C</f>
        <v>HRB400E Φ16 9m</v>
      </c>
      <c r="D1670" s="2" t="str">
        <f>'[1]2025年已发货'!D:D</f>
        <v>吨</v>
      </c>
      <c r="E1670" s="2">
        <f>'[1]2025年已发货'!E:E</f>
        <v>13</v>
      </c>
      <c r="F1670" s="4">
        <f>'[1]2025年已发货'!F:F</f>
        <v>45747</v>
      </c>
      <c r="G1670" s="2" t="str">
        <f>'[1]2025年已发货'!G:G</f>
        <v>（十九冶-江龙高速一分部）重庆市云阳县X886附近中国十九冶开云高速项目总包部西98米*黄岭隧道洞口</v>
      </c>
      <c r="H1670" s="2" t="str">
        <f>'[1]2025年已发货'!H:H</f>
        <v>吴章红</v>
      </c>
      <c r="I1670" s="2">
        <f>'[1]2025年已发货'!I:I</f>
        <v>18628165772</v>
      </c>
      <c r="J1670" s="2" vm="1" t="e">
        <f>_xlfn._xlws.FILTER(辅助信息!D:D,辅助信息!G:G=G1670)</f>
        <v>#VALUE!</v>
      </c>
    </row>
    <row r="1671" spans="1:10">
      <c r="A1671" s="2" t="str">
        <f>'[1]2025年已发货'!A:A</f>
        <v>晋邦</v>
      </c>
      <c r="B1671" s="2" t="str">
        <f>'[1]2025年已发货'!B:B</f>
        <v>螺纹钢</v>
      </c>
      <c r="C1671" s="2" t="str">
        <f>'[1]2025年已发货'!C:C</f>
        <v>HRB400E Φ14 9m</v>
      </c>
      <c r="D1671" s="2" t="str">
        <f>'[1]2025年已发货'!D:D</f>
        <v>吨</v>
      </c>
      <c r="E1671" s="2">
        <f>'[1]2025年已发货'!E:E</f>
        <v>8</v>
      </c>
      <c r="F1671" s="4">
        <f>'[1]2025年已发货'!F:F</f>
        <v>45747</v>
      </c>
      <c r="G1671" s="2" t="str">
        <f>'[1]2025年已发货'!G:G</f>
        <v>（十九冶-江龙高速一分部）重庆市云阳县X886附近中国十九冶开云高速项目总包部西98米*黄岭隧道洞口</v>
      </c>
      <c r="H1671" s="2" t="str">
        <f>'[1]2025年已发货'!H:H</f>
        <v>吴章红</v>
      </c>
      <c r="I1671" s="2">
        <f>'[1]2025年已发货'!I:I</f>
        <v>18628165772</v>
      </c>
      <c r="J1671" s="2" vm="1" t="e">
        <f>_xlfn._xlws.FILTER(辅助信息!D:D,辅助信息!G:G=G1671)</f>
        <v>#VALUE!</v>
      </c>
    </row>
    <row r="1672" spans="1:10">
      <c r="A1672" s="2" t="str">
        <f>'[1]2025年已发货'!A:A</f>
        <v>晋邦</v>
      </c>
      <c r="B1672" s="2" t="str">
        <f>'[1]2025年已发货'!B:B</f>
        <v>螺纹钢</v>
      </c>
      <c r="C1672" s="2" t="str">
        <f>'[1]2025年已发货'!C:C</f>
        <v>HRB400E Φ12 9m</v>
      </c>
      <c r="D1672" s="2" t="str">
        <f>'[1]2025年已发货'!D:D</f>
        <v>吨</v>
      </c>
      <c r="E1672" s="2">
        <f>'[1]2025年已发货'!E:E</f>
        <v>25</v>
      </c>
      <c r="F1672" s="4">
        <f>'[1]2025年已发货'!F:F</f>
        <v>45747</v>
      </c>
      <c r="G1672" s="2" t="str">
        <f>'[1]2025年已发货'!G:G</f>
        <v>（十九冶-江龙高速三分部）重庆市云阳县蔈草镇三坵田*小尖山梁场</v>
      </c>
      <c r="H1672" s="2" t="str">
        <f>'[1]2025年已发货'!H:H</f>
        <v>徐宇</v>
      </c>
      <c r="I1672" s="2">
        <f>'[1]2025年已发货'!I:I</f>
        <v>19822311919</v>
      </c>
      <c r="J1672" s="2" vm="1" t="e">
        <f>_xlfn._xlws.FILTER(辅助信息!D:D,辅助信息!G:G=G1672)</f>
        <v>#VALUE!</v>
      </c>
    </row>
    <row r="1673" spans="1:10">
      <c r="A1673" s="2" t="str">
        <f>'[1]2025年已发货'!A:A</f>
        <v>晋邦</v>
      </c>
      <c r="B1673" s="2" t="str">
        <f>'[1]2025年已发货'!B:B</f>
        <v>螺纹钢</v>
      </c>
      <c r="C1673" s="2" t="str">
        <f>'[1]2025年已发货'!C:C</f>
        <v>HRB400E Φ16 9m</v>
      </c>
      <c r="D1673" s="2" t="str">
        <f>'[1]2025年已发货'!D:D</f>
        <v>吨</v>
      </c>
      <c r="E1673" s="2">
        <f>'[1]2025年已发货'!E:E</f>
        <v>36</v>
      </c>
      <c r="F1673" s="4">
        <f>'[1]2025年已发货'!F:F</f>
        <v>45747</v>
      </c>
      <c r="G1673" s="2" t="str">
        <f>'[1]2025年已发货'!G:G</f>
        <v>（十九冶-江龙高速三分部）重庆市云阳县蔈草镇三坵田*小尖山梁场</v>
      </c>
      <c r="H1673" s="2" t="str">
        <f>'[1]2025年已发货'!H:H</f>
        <v>徐宇</v>
      </c>
      <c r="I1673" s="2">
        <f>'[1]2025年已发货'!I:I</f>
        <v>19822311919</v>
      </c>
      <c r="J1673" s="2" vm="1" t="e">
        <f>_xlfn._xlws.FILTER(辅助信息!D:D,辅助信息!G:G=G1673)</f>
        <v>#VALUE!</v>
      </c>
    </row>
    <row r="1674" spans="1:10">
      <c r="A1674" s="2" t="str">
        <f>'[1]2025年已发货'!A:A</f>
        <v>晋邦</v>
      </c>
      <c r="B1674" s="2" t="str">
        <f>'[1]2025年已发货'!B:B</f>
        <v>螺纹钢</v>
      </c>
      <c r="C1674" s="2" t="str">
        <f>'[1]2025年已发货'!C:C</f>
        <v>HRB400E Φ12 9m</v>
      </c>
      <c r="D1674" s="2" t="str">
        <f>'[1]2025年已发货'!D:D</f>
        <v>吨</v>
      </c>
      <c r="E1674" s="2">
        <f>'[1]2025年已发货'!E:E</f>
        <v>3</v>
      </c>
      <c r="F1674" s="4">
        <f>'[1]2025年已发货'!F:F</f>
        <v>45747</v>
      </c>
      <c r="G1674" s="2" t="str">
        <f>'[1]2025年已发货'!G:G</f>
        <v>（十九冶-江龙高速三分部）重庆市云阳县开云高速（钢厂村）*朗树湾2#桥路基</v>
      </c>
      <c r="H1674" s="2" t="str">
        <f>'[1]2025年已发货'!H:H</f>
        <v>徐宇</v>
      </c>
      <c r="I1674" s="2">
        <f>'[1]2025年已发货'!I:I</f>
        <v>19822311919</v>
      </c>
      <c r="J1674" s="2" vm="1" t="e">
        <f>_xlfn._xlws.FILTER(辅助信息!D:D,辅助信息!G:G=G1674)</f>
        <v>#VALUE!</v>
      </c>
    </row>
    <row r="1675" spans="1:10">
      <c r="A1675" s="2" t="str">
        <f>'[1]2025年已发货'!A:A</f>
        <v>晋邦</v>
      </c>
      <c r="B1675" s="2" t="str">
        <f>'[1]2025年已发货'!B:B</f>
        <v>螺纹钢</v>
      </c>
      <c r="C1675" s="2" t="str">
        <f>'[1]2025年已发货'!C:C</f>
        <v>HRB400E Φ16 9m</v>
      </c>
      <c r="D1675" s="2" t="str">
        <f>'[1]2025年已发货'!D:D</f>
        <v>吨</v>
      </c>
      <c r="E1675" s="2">
        <f>'[1]2025年已发货'!E:E</f>
        <v>60</v>
      </c>
      <c r="F1675" s="4">
        <f>'[1]2025年已发货'!F:F</f>
        <v>45747</v>
      </c>
      <c r="G1675" s="2" t="str">
        <f>'[1]2025年已发货'!G:G</f>
        <v>（十九冶-江龙高速三分部）重庆市云阳县开云高速（钢厂村）*朗树湾2#桥路基</v>
      </c>
      <c r="H1675" s="2" t="str">
        <f>'[1]2025年已发货'!H:H</f>
        <v>徐宇</v>
      </c>
      <c r="I1675" s="2">
        <f>'[1]2025年已发货'!I:I</f>
        <v>19822311919</v>
      </c>
      <c r="J1675" s="2" vm="1" t="e">
        <f>_xlfn._xlws.FILTER(辅助信息!D:D,辅助信息!G:G=G1675)</f>
        <v>#VALUE!</v>
      </c>
    </row>
    <row r="1676" spans="1:10">
      <c r="A1676" s="2" t="str">
        <f>'[1]2025年已发货'!A:A</f>
        <v>晋邦</v>
      </c>
      <c r="B1676" s="2" t="str">
        <f>'[1]2025年已发货'!B:B</f>
        <v>螺纹钢</v>
      </c>
      <c r="C1676" s="2" t="str">
        <f>'[1]2025年已发货'!C:C</f>
        <v>HRB400E Φ28 9m</v>
      </c>
      <c r="D1676" s="2" t="str">
        <f>'[1]2025年已发货'!D:D</f>
        <v>吨</v>
      </c>
      <c r="E1676" s="2">
        <f>'[1]2025年已发货'!E:E</f>
        <v>6</v>
      </c>
      <c r="F1676" s="4">
        <f>'[1]2025年已发货'!F:F</f>
        <v>45747</v>
      </c>
      <c r="G1676" s="2" t="str">
        <f>'[1]2025年已发货'!G:G</f>
        <v>（十九冶-江龙高速三分部）重庆市云阳县开云高速（钢厂村）*朗树湾2#桥路基</v>
      </c>
      <c r="H1676" s="2" t="str">
        <f>'[1]2025年已发货'!H:H</f>
        <v>徐宇</v>
      </c>
      <c r="I1676" s="2">
        <f>'[1]2025年已发货'!I:I</f>
        <v>19822311919</v>
      </c>
      <c r="J1676" s="2" vm="1" t="e">
        <f>_xlfn._xlws.FILTER(辅助信息!D:D,辅助信息!G:G=G1676)</f>
        <v>#VALUE!</v>
      </c>
    </row>
    <row r="1677" spans="1:10">
      <c r="A1677" s="2" t="str">
        <f>'[1]2025年已发货'!A:A</f>
        <v>晋邦</v>
      </c>
      <c r="B1677" s="2" t="str">
        <f>'[1]2025年已发货'!B:B</f>
        <v>盘螺</v>
      </c>
      <c r="C1677" s="2" t="str">
        <f>'[1]2025年已发货'!C:C</f>
        <v>HRB400E Φ10</v>
      </c>
      <c r="D1677" s="2" t="str">
        <f>'[1]2025年已发货'!D:D</f>
        <v>吨</v>
      </c>
      <c r="E1677" s="2">
        <f>'[1]2025年已发货'!E:E</f>
        <v>10</v>
      </c>
      <c r="F1677" s="4">
        <f>'[1]2025年已发货'!F:F</f>
        <v>45747</v>
      </c>
      <c r="G1677" s="2" t="str">
        <f>'[1]2025年已发货'!G:G</f>
        <v>（十九冶-江龙高速三分部）重庆市云阳县龙角镇*刘家漕2#桥</v>
      </c>
      <c r="H1677" s="2" t="str">
        <f>'[1]2025年已发货'!H:H</f>
        <v>徐宇</v>
      </c>
      <c r="I1677" s="2">
        <f>'[1]2025年已发货'!I:I</f>
        <v>19822311919</v>
      </c>
      <c r="J1677" s="2" vm="1" t="e">
        <f>_xlfn._xlws.FILTER(辅助信息!D:D,辅助信息!G:G=G1677)</f>
        <v>#VALUE!</v>
      </c>
    </row>
    <row r="1678" spans="1:10">
      <c r="A1678" s="2" t="str">
        <f>'[1]2025年已发货'!A:A</f>
        <v>晋邦</v>
      </c>
      <c r="B1678" s="2" t="str">
        <f>'[1]2025年已发货'!B:B</f>
        <v>高线</v>
      </c>
      <c r="C1678" s="2" t="str">
        <f>'[1]2025年已发货'!C:C</f>
        <v>HPB300Φ10</v>
      </c>
      <c r="D1678" s="2" t="str">
        <f>'[1]2025年已发货'!D:D</f>
        <v>吨</v>
      </c>
      <c r="E1678" s="2">
        <f>'[1]2025年已发货'!E:E</f>
        <v>5</v>
      </c>
      <c r="F1678" s="4">
        <f>'[1]2025年已发货'!F:F</f>
        <v>45747</v>
      </c>
      <c r="G1678" s="2" t="str">
        <f>'[1]2025年已发货'!G:G</f>
        <v>（十九冶-江龙高速三分部）重庆市云阳县龙角镇*刘家漕2#桥</v>
      </c>
      <c r="H1678" s="2" t="str">
        <f>'[1]2025年已发货'!H:H</f>
        <v>徐宇</v>
      </c>
      <c r="I1678" s="2">
        <f>'[1]2025年已发货'!I:I</f>
        <v>19822311919</v>
      </c>
      <c r="J1678" s="2" vm="1" t="e">
        <f>_xlfn._xlws.FILTER(辅助信息!D:D,辅助信息!G:G=G1678)</f>
        <v>#VALUE!</v>
      </c>
    </row>
    <row r="1679" spans="1:10">
      <c r="A1679" s="2" t="str">
        <f>'[1]2025年已发货'!A:A</f>
        <v>晋邦</v>
      </c>
      <c r="B1679" s="2" t="str">
        <f>'[1]2025年已发货'!B:B</f>
        <v>盘螺</v>
      </c>
      <c r="C1679" s="2" t="str">
        <f>'[1]2025年已发货'!C:C</f>
        <v>HRB400E Φ10</v>
      </c>
      <c r="D1679" s="2" t="str">
        <f>'[1]2025年已发货'!D:D</f>
        <v>吨</v>
      </c>
      <c r="E1679" s="2">
        <f>'[1]2025年已发货'!E:E</f>
        <v>30</v>
      </c>
      <c r="F1679" s="4">
        <f>'[1]2025年已发货'!F:F</f>
        <v>45747</v>
      </c>
      <c r="G1679" s="2" t="str">
        <f>'[1]2025年已发货'!G:G</f>
        <v>（十九冶-江龙高速三分部）龙角互通</v>
      </c>
      <c r="H1679" s="2" t="str">
        <f>'[1]2025年已发货'!H:H</f>
        <v>徐宇</v>
      </c>
      <c r="I1679" s="2">
        <f>'[1]2025年已发货'!I:I</f>
        <v>19822311919</v>
      </c>
      <c r="J1679" s="2" vm="1" t="e">
        <f>_xlfn._xlws.FILTER(辅助信息!D:D,辅助信息!G:G=G1679)</f>
        <v>#VALUE!</v>
      </c>
    </row>
    <row r="1680" spans="1:10">
      <c r="A1680" s="2" t="str">
        <f>'[1]2025年已发货'!A:A</f>
        <v>晋邦</v>
      </c>
      <c r="B1680" s="2" t="str">
        <f>'[1]2025年已发货'!B:B</f>
        <v>螺纹钢</v>
      </c>
      <c r="C1680" s="2" t="str">
        <f>'[1]2025年已发货'!C:C</f>
        <v>HRB400E Φ12 9m</v>
      </c>
      <c r="D1680" s="2" t="str">
        <f>'[1]2025年已发货'!D:D</f>
        <v>吨</v>
      </c>
      <c r="E1680" s="2">
        <f>'[1]2025年已发货'!E:E</f>
        <v>2.6</v>
      </c>
      <c r="F1680" s="4">
        <f>'[1]2025年已发货'!F:F</f>
        <v>45747</v>
      </c>
      <c r="G1680" s="2" t="str">
        <f>'[1]2025年已发货'!G:G</f>
        <v>（十九冶-江龙高速三分部）龙角互通</v>
      </c>
      <c r="H1680" s="2" t="str">
        <f>'[1]2025年已发货'!H:H</f>
        <v>徐宇</v>
      </c>
      <c r="I1680" s="2">
        <f>'[1]2025年已发货'!I:I</f>
        <v>19822311919</v>
      </c>
      <c r="J1680" s="2" vm="1" t="e">
        <f>_xlfn._xlws.FILTER(辅助信息!D:D,辅助信息!G:G=G1680)</f>
        <v>#VALUE!</v>
      </c>
    </row>
    <row r="1681" spans="1:10">
      <c r="A1681" s="2" t="str">
        <f>'[1]2025年已发货'!A:A</f>
        <v>晋邦</v>
      </c>
      <c r="B1681" s="2" t="str">
        <f>'[1]2025年已发货'!B:B</f>
        <v>螺纹钢</v>
      </c>
      <c r="C1681" s="2" t="str">
        <f>'[1]2025年已发货'!C:C</f>
        <v>HRB400E Φ20 9m</v>
      </c>
      <c r="D1681" s="2" t="str">
        <f>'[1]2025年已发货'!D:D</f>
        <v>吨</v>
      </c>
      <c r="E1681" s="2">
        <f>'[1]2025年已发货'!E:E</f>
        <v>8</v>
      </c>
      <c r="F1681" s="4">
        <f>'[1]2025年已发货'!F:F</f>
        <v>45747</v>
      </c>
      <c r="G1681" s="2" t="str">
        <f>'[1]2025年已发货'!G:G</f>
        <v>（十九冶-江龙高速三分部）龙角互通</v>
      </c>
      <c r="H1681" s="2" t="str">
        <f>'[1]2025年已发货'!H:H</f>
        <v>徐宇</v>
      </c>
      <c r="I1681" s="2">
        <f>'[1]2025年已发货'!I:I</f>
        <v>19822311919</v>
      </c>
      <c r="J1681" s="2" vm="1" t="e">
        <f>_xlfn._xlws.FILTER(辅助信息!D:D,辅助信息!G:G=G1681)</f>
        <v>#VALUE!</v>
      </c>
    </row>
    <row r="1682" spans="1:10">
      <c r="A1682" s="2" t="str">
        <f>'[1]2025年已发货'!A:A</f>
        <v>晋邦</v>
      </c>
      <c r="B1682" s="2" t="str">
        <f>'[1]2025年已发货'!B:B</f>
        <v>螺纹钢</v>
      </c>
      <c r="C1682" s="2" t="str">
        <f>'[1]2025年已发货'!C:C</f>
        <v>HRB400E Φ25 9m</v>
      </c>
      <c r="D1682" s="2" t="str">
        <f>'[1]2025年已发货'!D:D</f>
        <v>吨</v>
      </c>
      <c r="E1682" s="2">
        <f>'[1]2025年已发货'!E:E</f>
        <v>31.91</v>
      </c>
      <c r="F1682" s="4">
        <f>'[1]2025年已发货'!F:F</f>
        <v>45747</v>
      </c>
      <c r="G1682" s="2" t="str">
        <f>'[1]2025年已发货'!G:G</f>
        <v>（十九冶-华电重庆奉节）重庆市奉节县康乐镇七星村</v>
      </c>
      <c r="H1682" s="2" t="str">
        <f>'[1]2025年已发货'!H:H</f>
        <v>岑甲乐</v>
      </c>
      <c r="I1682" s="2">
        <f>'[1]2025年已发货'!I:I</f>
        <v>17349037782</v>
      </c>
      <c r="J1682" s="2" vm="1" t="e">
        <f>_xlfn._xlws.FILTER(辅助信息!D:D,辅助信息!G:G=G1682)</f>
        <v>#VALUE!</v>
      </c>
    </row>
    <row r="1683" spans="1:10">
      <c r="A1683" s="2" t="str">
        <f>'[1]2025年已发货'!A:A</f>
        <v>八局</v>
      </c>
      <c r="B1683" s="2" t="str">
        <f>'[1]2025年已发货'!B:B</f>
        <v>盘螺</v>
      </c>
      <c r="C1683" s="2" t="str">
        <f>'[1]2025年已发货'!C:C</f>
        <v>HRB400E Φ12</v>
      </c>
      <c r="D1683" s="2" t="str">
        <f>'[1]2025年已发货'!D:D</f>
        <v>吨</v>
      </c>
      <c r="E1683" s="2">
        <f>'[1]2025年已发货'!E:E</f>
        <v>35</v>
      </c>
      <c r="F1683" s="4">
        <f>'[1]2025年已发货'!F:F</f>
        <v>45747</v>
      </c>
      <c r="G1683" s="2" t="str">
        <f>'[1]2025年已发货'!G:G</f>
        <v>（中铁北京局-资乐高速6标）四川省乐山市市中区土主镇资乐高速TJ6标项目试验室</v>
      </c>
      <c r="H1683" s="2" t="str">
        <f>'[1]2025年已发货'!H:H</f>
        <v>刘岩</v>
      </c>
      <c r="I1683" s="2">
        <f>'[1]2025年已发货'!I:I</f>
        <v>18543566469</v>
      </c>
      <c r="J1683" s="2" vm="1" t="e">
        <f>_xlfn._xlws.FILTER(辅助信息!D:D,辅助信息!G:G=G1683)</f>
        <v>#VALUE!</v>
      </c>
    </row>
    <row r="1684" spans="1:10">
      <c r="A1684" s="2" t="str">
        <f>'[1]2025年已发货'!A:A</f>
        <v>八局</v>
      </c>
      <c r="B1684" s="2" t="str">
        <f>'[1]2025年已发货'!B:B</f>
        <v>盘螺</v>
      </c>
      <c r="C1684" s="2" t="str">
        <f>'[1]2025年已发货'!C:C</f>
        <v>HRB400E Φ12</v>
      </c>
      <c r="D1684" s="2" t="str">
        <f>'[1]2025年已发货'!D:D</f>
        <v>吨</v>
      </c>
      <c r="E1684" s="2">
        <f>'[1]2025年已发货'!E:E</f>
        <v>70</v>
      </c>
      <c r="F1684" s="4">
        <f>'[1]2025年已发货'!F:F</f>
        <v>45747</v>
      </c>
      <c r="G1684" s="2" t="str">
        <f>'[1]2025年已发货'!G:G</f>
        <v>（中铁三局-铜资高速1标）四川省资阳市安岳县石羊镇猫坝村2#钢筋场</v>
      </c>
      <c r="H1684" s="2" t="str">
        <f>'[1]2025年已发货'!H:H</f>
        <v>王雪</v>
      </c>
      <c r="I1684" s="2">
        <f>'[1]2025年已发货'!I:I</f>
        <v>18729676589</v>
      </c>
      <c r="J1684" s="2" vm="1" t="e">
        <f>_xlfn._xlws.FILTER(辅助信息!D:D,辅助信息!G:G=G1684)</f>
        <v>#VALUE!</v>
      </c>
    </row>
    <row r="1685" spans="1:10">
      <c r="A1685" s="2" t="str">
        <f>'[1]2025年已发货'!A:A</f>
        <v>八局</v>
      </c>
      <c r="B1685" s="2" t="str">
        <f>'[1]2025年已发货'!B:B</f>
        <v>高线</v>
      </c>
      <c r="C1685" s="2" t="str">
        <f>'[1]2025年已发货'!C:C</f>
        <v>HPB300Φ10</v>
      </c>
      <c r="D1685" s="2" t="str">
        <f>'[1]2025年已发货'!D:D</f>
        <v>吨</v>
      </c>
      <c r="E1685" s="2">
        <f>'[1]2025年已发货'!E:E</f>
        <v>35</v>
      </c>
      <c r="F1685" s="4">
        <f>'[1]2025年已发货'!F:F</f>
        <v>45747</v>
      </c>
      <c r="G1685" s="2" t="str">
        <f>'[1]2025年已发货'!G:G</f>
        <v>（中铁三局-铜资高速1标）四川省资阳市安岳县石羊镇猫坝村2#钢筋场</v>
      </c>
      <c r="H1685" s="2" t="str">
        <f>'[1]2025年已发货'!H:H</f>
        <v>王雪</v>
      </c>
      <c r="I1685" s="2">
        <f>'[1]2025年已发货'!I:I</f>
        <v>18729676589</v>
      </c>
      <c r="J1685" s="2" vm="1" t="e">
        <f>_xlfn._xlws.FILTER(辅助信息!D:D,辅助信息!G:G=G1685)</f>
        <v>#VALUE!</v>
      </c>
    </row>
    <row r="1686" spans="1:10">
      <c r="A1686" s="2" t="str">
        <f>'[1]2025年已发货'!A:A</f>
        <v>八局</v>
      </c>
      <c r="B1686" s="2" t="str">
        <f>'[1]2025年已发货'!B:B</f>
        <v>螺纹钢</v>
      </c>
      <c r="C1686" s="2" t="str">
        <f>'[1]2025年已发货'!C:C</f>
        <v>HRB400E Φ12 9m</v>
      </c>
      <c r="D1686" s="2" t="str">
        <f>'[1]2025年已发货'!D:D</f>
        <v>吨</v>
      </c>
      <c r="E1686" s="2">
        <f>'[1]2025年已发货'!E:E</f>
        <v>35</v>
      </c>
      <c r="F1686" s="4">
        <f>'[1]2025年已发货'!F:F</f>
        <v>45747</v>
      </c>
      <c r="G1686" s="2" t="str">
        <f>'[1]2025年已发货'!G:G</f>
        <v>（中铁十局-资乐高速4标）四川省眉山市仁寿县彰加镇促进村中铁十局资乐高速1#钢筋场</v>
      </c>
      <c r="H1686" s="2" t="str">
        <f>'[1]2025年已发货'!H:H</f>
        <v>杨飞</v>
      </c>
      <c r="I1686" s="2">
        <f>'[1]2025年已发货'!I:I</f>
        <v>15667998777</v>
      </c>
      <c r="J1686" s="2" vm="1" t="e">
        <f>_xlfn._xlws.FILTER(辅助信息!D:D,辅助信息!G:G=G1686)</f>
        <v>#VALUE!</v>
      </c>
    </row>
    <row r="1687" spans="1:10">
      <c r="A1687" s="2" t="str">
        <f>'[1]2025年已发货'!A:A</f>
        <v>八局</v>
      </c>
      <c r="B1687" s="2" t="str">
        <f>'[1]2025年已发货'!B:B</f>
        <v>螺纹钢</v>
      </c>
      <c r="C1687" s="2" t="str">
        <f>'[1]2025年已发货'!C:C</f>
        <v>HRB400E Φ16 9m</v>
      </c>
      <c r="D1687" s="2" t="str">
        <f>'[1]2025年已发货'!D:D</f>
        <v>吨</v>
      </c>
      <c r="E1687" s="2">
        <f>'[1]2025年已发货'!E:E</f>
        <v>35</v>
      </c>
      <c r="F1687" s="4">
        <f>'[1]2025年已发货'!F:F</f>
        <v>45747</v>
      </c>
      <c r="G1687" s="2" t="str">
        <f>'[1]2025年已发货'!G:G</f>
        <v>（中铁十局-资乐高速4标）四川省眉山市仁寿县彰加镇促进村中铁十局资乐高速1#钢筋场</v>
      </c>
      <c r="H1687" s="2" t="str">
        <f>'[1]2025年已发货'!H:H</f>
        <v>杨飞</v>
      </c>
      <c r="I1687" s="2">
        <f>'[1]2025年已发货'!I:I</f>
        <v>15667998777</v>
      </c>
      <c r="J1687" s="2" vm="1" t="e">
        <f>_xlfn._xlws.FILTER(辅助信息!D:D,辅助信息!G:G=G1687)</f>
        <v>#VALUE!</v>
      </c>
    </row>
    <row r="1688" spans="1:10">
      <c r="A1688" s="2" t="str">
        <f>'[1]2025年已发货'!A:A</f>
        <v>八局</v>
      </c>
      <c r="B1688" s="2" t="str">
        <f>'[1]2025年已发货'!B:B</f>
        <v>螺纹钢</v>
      </c>
      <c r="C1688" s="2" t="str">
        <f>'[1]2025年已发货'!C:C</f>
        <v>HRB400E Φ20 9m</v>
      </c>
      <c r="D1688" s="2" t="str">
        <f>'[1]2025年已发货'!D:D</f>
        <v>吨</v>
      </c>
      <c r="E1688" s="2">
        <f>'[1]2025年已发货'!E:E</f>
        <v>5</v>
      </c>
      <c r="F1688" s="4">
        <f>'[1]2025年已发货'!F:F</f>
        <v>45747</v>
      </c>
      <c r="G1688" s="2" t="str">
        <f>'[1]2025年已发货'!G:G</f>
        <v>（中铁十局-资乐高速4标）四川省眉山市仁寿县彰加镇促进村中铁十局资乐高速1#钢筋场</v>
      </c>
      <c r="H1688" s="2" t="str">
        <f>'[1]2025年已发货'!H:H</f>
        <v>杨飞</v>
      </c>
      <c r="I1688" s="2">
        <f>'[1]2025年已发货'!I:I</f>
        <v>15667998777</v>
      </c>
      <c r="J1688" s="2" vm="1" t="e">
        <f>_xlfn._xlws.FILTER(辅助信息!D:D,辅助信息!G:G=G1688)</f>
        <v>#VALUE!</v>
      </c>
    </row>
    <row r="1689" spans="1:10">
      <c r="A1689" s="2" t="str">
        <f>'[1]2025年已发货'!A:A</f>
        <v>八局</v>
      </c>
      <c r="B1689" s="2" t="str">
        <f>'[1]2025年已发货'!B:B</f>
        <v>螺纹钢</v>
      </c>
      <c r="C1689" s="2" t="str">
        <f>'[1]2025年已发货'!C:C</f>
        <v>HRB400E Φ12 9m</v>
      </c>
      <c r="D1689" s="2" t="str">
        <f>'[1]2025年已发货'!D:D</f>
        <v>吨</v>
      </c>
      <c r="E1689" s="2">
        <f>'[1]2025年已发货'!E:E</f>
        <v>30</v>
      </c>
      <c r="F1689" s="4">
        <f>'[1]2025年已发货'!F:F</f>
        <v>45747</v>
      </c>
      <c r="G1689" s="2" t="str">
        <f>'[1]2025年已发货'!G:G</f>
        <v>（中铁十局-资乐高速4标）四川省眉山市仁寿县彰加镇促进村中铁十局资乐高速1#钢筋场</v>
      </c>
      <c r="H1689" s="2" t="str">
        <f>'[1]2025年已发货'!H:H</f>
        <v>杨飞</v>
      </c>
      <c r="I1689" s="2">
        <f>'[1]2025年已发货'!I:I</f>
        <v>15667998777</v>
      </c>
      <c r="J1689" s="2" vm="1" t="e">
        <f>_xlfn._xlws.FILTER(辅助信息!D:D,辅助信息!G:G=G1689)</f>
        <v>#VALUE!</v>
      </c>
    </row>
    <row r="1690" spans="1:10">
      <c r="A1690" s="2" t="str">
        <f>'[1]2025年已发货'!A:A</f>
        <v>八局</v>
      </c>
      <c r="B1690" s="2" t="str">
        <f>'[1]2025年已发货'!B:B</f>
        <v>螺纹钢</v>
      </c>
      <c r="C1690" s="2" t="str">
        <f>'[1]2025年已发货'!C:C</f>
        <v>HRB400E Φ25 9m</v>
      </c>
      <c r="D1690" s="2" t="str">
        <f>'[1]2025年已发货'!D:D</f>
        <v>吨</v>
      </c>
      <c r="E1690" s="2">
        <f>'[1]2025年已发货'!E:E</f>
        <v>35</v>
      </c>
      <c r="F1690" s="4">
        <f>'[1]2025年已发货'!F:F</f>
        <v>45747</v>
      </c>
      <c r="G1690" s="2" t="str">
        <f>'[1]2025年已发货'!G:G</f>
        <v>（中铁十局-资乐高速4标）四川省眉山市仁寿县彰加镇促进村中铁十局资乐高速1#钢筋场</v>
      </c>
      <c r="H1690" s="2" t="str">
        <f>'[1]2025年已发货'!H:H</f>
        <v>杨飞</v>
      </c>
      <c r="I1690" s="2">
        <f>'[1]2025年已发货'!I:I</f>
        <v>15667998777</v>
      </c>
      <c r="J1690" s="2" vm="1" t="e">
        <f>_xlfn._xlws.FILTER(辅助信息!D:D,辅助信息!G:G=G1690)</f>
        <v>#VALUE!</v>
      </c>
    </row>
    <row r="1691" spans="1:10">
      <c r="A1691" s="2" t="str">
        <f>'[1]2025年已发货'!A:A</f>
        <v>八局</v>
      </c>
      <c r="B1691" s="2" t="str">
        <f>'[1]2025年已发货'!B:B</f>
        <v>螺纹钢</v>
      </c>
      <c r="C1691" s="2" t="str">
        <f>'[1]2025年已发货'!C:C</f>
        <v>HRB400E Φ28 9m</v>
      </c>
      <c r="D1691" s="2" t="str">
        <f>'[1]2025年已发货'!D:D</f>
        <v>吨</v>
      </c>
      <c r="E1691" s="2">
        <f>'[1]2025年已发货'!E:E</f>
        <v>35</v>
      </c>
      <c r="F1691" s="4">
        <f>'[1]2025年已发货'!F:F</f>
        <v>45747</v>
      </c>
      <c r="G1691" s="2" t="str">
        <f>'[1]2025年已发货'!G:G</f>
        <v>（中铁十局-资乐高速4标）四川省眉山市仁寿县彰加镇促进村中铁十局资乐高速1#钢筋场</v>
      </c>
      <c r="H1691" s="2" t="str">
        <f>'[1]2025年已发货'!H:H</f>
        <v>杨飞</v>
      </c>
      <c r="I1691" s="2">
        <f>'[1]2025年已发货'!I:I</f>
        <v>15667998777</v>
      </c>
      <c r="J1691" s="2" vm="1" t="e">
        <f>_xlfn._xlws.FILTER(辅助信息!D:D,辅助信息!G:G=G1691)</f>
        <v>#VALUE!</v>
      </c>
    </row>
    <row r="1692" spans="1:10">
      <c r="A1692" s="2" t="str">
        <f>'[1]2025年已发货'!A:A</f>
        <v>德胜</v>
      </c>
      <c r="B1692" s="2" t="str">
        <f>'[1]2025年已发货'!B:B</f>
        <v>螺纹钢</v>
      </c>
      <c r="C1692" s="2" t="str">
        <f>'[1]2025年已发货'!C:C</f>
        <v>HRB400EΦ16*12m</v>
      </c>
      <c r="D1692" s="2" t="str">
        <f>'[1]2025年已发货'!D:D</f>
        <v>吨</v>
      </c>
      <c r="E1692" s="2">
        <f>'[1]2025年已发货'!E:E</f>
        <v>35</v>
      </c>
      <c r="F1692" s="4">
        <f>'[1]2025年已发货'!F:F</f>
        <v>45747</v>
      </c>
      <c r="G1692" s="2" t="str">
        <f>'[1]2025年已发货'!G:G</f>
        <v>乐山市峨边县沙坪镇核桃坪S309中铁一局大渡河大桥项目</v>
      </c>
      <c r="H1692" s="2" t="str">
        <f>'[1]2025年已发货'!H:H</f>
        <v>冯雷</v>
      </c>
      <c r="I1692" s="2" t="str">
        <f>'[1]2025年已发货'!I:I</f>
        <v>18700069985</v>
      </c>
      <c r="J1692" s="2" vm="1" t="e">
        <f>_xlfn._xlws.FILTER(辅助信息!D:D,辅助信息!G:G=G1692)</f>
        <v>#VALUE!</v>
      </c>
    </row>
    <row r="1693" spans="1:10">
      <c r="A1693" s="2" t="str">
        <f>'[1]2025年已发货'!A:A</f>
        <v>达钢</v>
      </c>
      <c r="B1693" s="2" t="str">
        <f>'[1]2025年已发货'!B:B</f>
        <v>螺纹钢</v>
      </c>
      <c r="C1693" s="2" t="str">
        <f>'[1]2025年已发货'!C:C</f>
        <v>HRB400E Φ12 9m</v>
      </c>
      <c r="D1693" s="2" t="str">
        <f>'[1]2025年已发货'!D:D</f>
        <v>吨</v>
      </c>
      <c r="E1693" s="2">
        <f>'[1]2025年已发货'!E:E</f>
        <v>70</v>
      </c>
      <c r="F1693" s="4">
        <f>'[1]2025年已发货'!F:F</f>
        <v>45748</v>
      </c>
      <c r="G1693" s="2" t="str">
        <f>'[1]2025年已发货'!G:G</f>
        <v>（十九冶-江龙高速三分部）重庆市云阳县蔈草镇三坵田*小尖山梁场</v>
      </c>
      <c r="H1693" s="2" t="str">
        <f>'[1]2025年已发货'!H:H</f>
        <v>徐宇</v>
      </c>
      <c r="I1693" s="2">
        <f>'[1]2025年已发货'!I:I</f>
        <v>19822311919</v>
      </c>
      <c r="J1693" s="2" vm="1" t="e">
        <f>_xlfn._xlws.FILTER(辅助信息!D:D,辅助信息!G:G=G1693)</f>
        <v>#VALUE!</v>
      </c>
    </row>
    <row r="1694" spans="1:10">
      <c r="A1694" s="2" t="str">
        <f>'[1]2025年已发货'!A:A</f>
        <v>达钢</v>
      </c>
      <c r="B1694" s="2" t="str">
        <f>'[1]2025年已发货'!B:B</f>
        <v>螺纹钢</v>
      </c>
      <c r="C1694" s="2" t="str">
        <f>'[1]2025年已发货'!C:C</f>
        <v>HRB400E Φ28 9m</v>
      </c>
      <c r="D1694" s="2" t="str">
        <f>'[1]2025年已发货'!D:D</f>
        <v>吨</v>
      </c>
      <c r="E1694" s="2">
        <f>'[1]2025年已发货'!E:E</f>
        <v>3</v>
      </c>
      <c r="F1694" s="4">
        <f>'[1]2025年已发货'!F:F</f>
        <v>45748</v>
      </c>
      <c r="G1694" s="2" t="str">
        <f>'[1]2025年已发货'!G:G</f>
        <v>（十九冶-江龙高速三分部）重庆市云阳县蔈草镇三坵田*小尖山梁场</v>
      </c>
      <c r="H1694" s="2" t="str">
        <f>'[1]2025年已发货'!H:H</f>
        <v>徐宇</v>
      </c>
      <c r="I1694" s="2">
        <f>'[1]2025年已发货'!I:I</f>
        <v>19822311919</v>
      </c>
      <c r="J1694" s="2" vm="1" t="e">
        <f>_xlfn._xlws.FILTER(辅助信息!D:D,辅助信息!G:G=G1694)</f>
        <v>#VALUE!</v>
      </c>
    </row>
    <row r="1695" spans="1:10">
      <c r="A1695" s="2" t="str">
        <f>'[1]2025年已发货'!A:A</f>
        <v>达钢</v>
      </c>
      <c r="B1695" s="2" t="str">
        <f>'[1]2025年已发货'!B:B</f>
        <v>螺纹钢</v>
      </c>
      <c r="C1695" s="2" t="str">
        <f>'[1]2025年已发货'!C:C</f>
        <v>HRB400E Φ12 9m</v>
      </c>
      <c r="D1695" s="2" t="str">
        <f>'[1]2025年已发货'!D:D</f>
        <v>吨</v>
      </c>
      <c r="E1695" s="2">
        <f>'[1]2025年已发货'!E:E</f>
        <v>20</v>
      </c>
      <c r="F1695" s="4">
        <f>'[1]2025年已发货'!F:F</f>
        <v>45748</v>
      </c>
      <c r="G1695" s="2" t="str">
        <f>'[1]2025年已发货'!G:G</f>
        <v>（十九冶-江龙高速三分部）重庆市云阳县蔈草镇三坵田*朗树湾1#桥桥面</v>
      </c>
      <c r="H1695" s="2" t="str">
        <f>'[1]2025年已发货'!H:H</f>
        <v>徐宇</v>
      </c>
      <c r="I1695" s="2">
        <f>'[1]2025年已发货'!I:I</f>
        <v>19822311919</v>
      </c>
      <c r="J1695" s="2" vm="1" t="e">
        <f>_xlfn._xlws.FILTER(辅助信息!D:D,辅助信息!G:G=G1695)</f>
        <v>#VALUE!</v>
      </c>
    </row>
    <row r="1696" spans="1:10">
      <c r="A1696" s="2" t="str">
        <f>'[1]2025年已发货'!A:A</f>
        <v>达钢</v>
      </c>
      <c r="B1696" s="2" t="str">
        <f>'[1]2025年已发货'!B:B</f>
        <v>高线</v>
      </c>
      <c r="C1696" s="2" t="str">
        <f>'[1]2025年已发货'!C:C</f>
        <v>HPB300Φ10</v>
      </c>
      <c r="D1696" s="2" t="str">
        <f>'[1]2025年已发货'!D:D</f>
        <v>吨</v>
      </c>
      <c r="E1696" s="2">
        <f>'[1]2025年已发货'!E:E</f>
        <v>10</v>
      </c>
      <c r="F1696" s="4">
        <f>'[1]2025年已发货'!F:F</f>
        <v>45748</v>
      </c>
      <c r="G1696" s="2" t="str">
        <f>'[1]2025年已发货'!G:G</f>
        <v>（十九冶-江龙高速三分部）重庆市云阳县蔈草镇三坵田*朗树湾1#桥桥面</v>
      </c>
      <c r="H1696" s="2" t="str">
        <f>'[1]2025年已发货'!H:H</f>
        <v>徐宇</v>
      </c>
      <c r="I1696" s="2">
        <f>'[1]2025年已发货'!I:I</f>
        <v>19822311919</v>
      </c>
      <c r="J1696" s="2" vm="1" t="e">
        <f>_xlfn._xlws.FILTER(辅助信息!D:D,辅助信息!G:G=G1696)</f>
        <v>#VALUE!</v>
      </c>
    </row>
    <row r="1697" spans="1:10">
      <c r="A1697" s="2" t="str">
        <f>'[1]2025年已发货'!A:A</f>
        <v>达钢</v>
      </c>
      <c r="B1697" s="2" t="str">
        <f>'[1]2025年已发货'!B:B</f>
        <v>螺纹钢</v>
      </c>
      <c r="C1697" s="2" t="str">
        <f>'[1]2025年已发货'!C:C</f>
        <v>HRB400E Φ12 9m</v>
      </c>
      <c r="D1697" s="2" t="str">
        <f>'[1]2025年已发货'!D:D</f>
        <v>吨</v>
      </c>
      <c r="E1697" s="2">
        <f>'[1]2025年已发货'!E:E</f>
        <v>27</v>
      </c>
      <c r="F1697" s="4">
        <f>'[1]2025年已发货'!F:F</f>
        <v>45748</v>
      </c>
      <c r="G1697" s="2" t="str">
        <f>'[1]2025年已发货'!G:G</f>
        <v>（十九冶-江龙高速三分部）重庆市云阳县龙角镇*皮家营梁场</v>
      </c>
      <c r="H1697" s="2" t="str">
        <f>'[1]2025年已发货'!H:H</f>
        <v>徐宇</v>
      </c>
      <c r="I1697" s="2">
        <f>'[1]2025年已发货'!I:I</f>
        <v>19822311919</v>
      </c>
      <c r="J1697" s="2" vm="1" t="e">
        <f>_xlfn._xlws.FILTER(辅助信息!D:D,辅助信息!G:G=G1697)</f>
        <v>#VALUE!</v>
      </c>
    </row>
    <row r="1698" spans="1:10">
      <c r="A1698" s="2" t="str">
        <f>'[1]2025年已发货'!A:A</f>
        <v>达钢</v>
      </c>
      <c r="B1698" s="2" t="str">
        <f>'[1]2025年已发货'!B:B</f>
        <v>螺纹钢</v>
      </c>
      <c r="C1698" s="2" t="str">
        <f>'[1]2025年已发货'!C:C</f>
        <v>HRB400E Φ28 9m</v>
      </c>
      <c r="D1698" s="2" t="str">
        <f>'[1]2025年已发货'!D:D</f>
        <v>吨</v>
      </c>
      <c r="E1698" s="2">
        <f>'[1]2025年已发货'!E:E</f>
        <v>9</v>
      </c>
      <c r="F1698" s="4">
        <f>'[1]2025年已发货'!F:F</f>
        <v>45748</v>
      </c>
      <c r="G1698" s="2" t="str">
        <f>'[1]2025年已发货'!G:G</f>
        <v>（十九冶-江龙高速三分部）重庆市云阳县龙角镇*皮家营梁场</v>
      </c>
      <c r="H1698" s="2" t="str">
        <f>'[1]2025年已发货'!H:H</f>
        <v>徐宇</v>
      </c>
      <c r="I1698" s="2">
        <f>'[1]2025年已发货'!I:I</f>
        <v>19822311919</v>
      </c>
      <c r="J1698" s="2" vm="1" t="e">
        <f>_xlfn._xlws.FILTER(辅助信息!D:D,辅助信息!G:G=G1698)</f>
        <v>#VALUE!</v>
      </c>
    </row>
    <row r="1699" spans="1:10">
      <c r="A1699" s="2" t="str">
        <f>'[1]2025年已发货'!A:A</f>
        <v>达钢</v>
      </c>
      <c r="B1699" s="2" t="str">
        <f>'[1]2025年已发货'!B:B</f>
        <v>高线</v>
      </c>
      <c r="C1699" s="2" t="str">
        <f>'[1]2025年已发货'!C:C</f>
        <v>HPB300Φ8</v>
      </c>
      <c r="D1699" s="2" t="str">
        <f>'[1]2025年已发货'!D:D</f>
        <v>吨</v>
      </c>
      <c r="E1699" s="2">
        <f>'[1]2025年已发货'!E:E</f>
        <v>7.5</v>
      </c>
      <c r="F1699" s="4">
        <f>'[1]2025年已发货'!F:F</f>
        <v>45748</v>
      </c>
      <c r="G1699" s="2" t="str">
        <f>'[1]2025年已发货'!G:G</f>
        <v>（十九冶-江龙高速三分部）重庆市云阳县龙角镇*皮家营隧道</v>
      </c>
      <c r="H1699" s="2" t="str">
        <f>'[1]2025年已发货'!H:H</f>
        <v>徐宇</v>
      </c>
      <c r="I1699" s="2">
        <f>'[1]2025年已发货'!I:I</f>
        <v>19822311919</v>
      </c>
      <c r="J1699" s="2" vm="1" t="e">
        <f>_xlfn._xlws.FILTER(辅助信息!D:D,辅助信息!G:G=G1699)</f>
        <v>#VALUE!</v>
      </c>
    </row>
    <row r="1700" spans="1:10">
      <c r="A1700" s="2" t="str">
        <f>'[1]2025年已发货'!A:A</f>
        <v>达钢</v>
      </c>
      <c r="B1700" s="2" t="str">
        <f>'[1]2025年已发货'!B:B</f>
        <v>高线</v>
      </c>
      <c r="C1700" s="2" t="str">
        <f>'[1]2025年已发货'!C:C</f>
        <v>HPB300Φ10</v>
      </c>
      <c r="D1700" s="2" t="str">
        <f>'[1]2025年已发货'!D:D</f>
        <v>吨</v>
      </c>
      <c r="E1700" s="2">
        <f>'[1]2025年已发货'!E:E</f>
        <v>15</v>
      </c>
      <c r="F1700" s="4">
        <f>'[1]2025年已发货'!F:F</f>
        <v>45748</v>
      </c>
      <c r="G1700" s="2" t="str">
        <f>'[1]2025年已发货'!G:G</f>
        <v>（十九冶-江龙高速三分部）重庆市云阳县龙角镇*皮家营隧道</v>
      </c>
      <c r="H1700" s="2" t="str">
        <f>'[1]2025年已发货'!H:H</f>
        <v>徐宇</v>
      </c>
      <c r="I1700" s="2">
        <f>'[1]2025年已发货'!I:I</f>
        <v>19822311919</v>
      </c>
      <c r="J1700" s="2" vm="1" t="e">
        <f>_xlfn._xlws.FILTER(辅助信息!D:D,辅助信息!G:G=G1700)</f>
        <v>#VALUE!</v>
      </c>
    </row>
    <row r="1701" spans="1:10">
      <c r="A1701" s="2" t="str">
        <f>'[1]2025年已发货'!A:A</f>
        <v>达钢</v>
      </c>
      <c r="B1701" s="2" t="str">
        <f>'[1]2025年已发货'!B:B</f>
        <v>螺纹钢</v>
      </c>
      <c r="C1701" s="2" t="str">
        <f>'[1]2025年已发货'!C:C</f>
        <v>HRB400E Φ14 9m</v>
      </c>
      <c r="D1701" s="2" t="str">
        <f>'[1]2025年已发货'!D:D</f>
        <v>吨</v>
      </c>
      <c r="E1701" s="2">
        <f>'[1]2025年已发货'!E:E</f>
        <v>15</v>
      </c>
      <c r="F1701" s="4">
        <f>'[1]2025年已发货'!F:F</f>
        <v>45748</v>
      </c>
      <c r="G1701" s="2" t="str">
        <f>'[1]2025年已发货'!G:G</f>
        <v>（十九冶-江龙高速三分部）重庆市云阳县龙角镇*皮家营隧道</v>
      </c>
      <c r="H1701" s="2" t="str">
        <f>'[1]2025年已发货'!H:H</f>
        <v>徐宇</v>
      </c>
      <c r="I1701" s="2">
        <f>'[1]2025年已发货'!I:I</f>
        <v>19822311919</v>
      </c>
      <c r="J1701" s="2" vm="1" t="e">
        <f>_xlfn._xlws.FILTER(辅助信息!D:D,辅助信息!G:G=G1701)</f>
        <v>#VALUE!</v>
      </c>
    </row>
    <row r="1702" spans="1:10">
      <c r="A1702" s="2" t="str">
        <f>'[1]2025年已发货'!A:A</f>
        <v>润耀</v>
      </c>
      <c r="B1702" s="2" t="str">
        <f>'[1]2025年已发货'!B:B</f>
        <v>螺纹钢</v>
      </c>
      <c r="C1702" s="2" t="str">
        <f>'[1]2025年已发货'!C:C</f>
        <v>HRB400E Φ12 9m</v>
      </c>
      <c r="D1702" s="2" t="str">
        <f>'[1]2025年已发货'!D:D</f>
        <v>吨</v>
      </c>
      <c r="E1702" s="2">
        <f>'[1]2025年已发货'!E:E</f>
        <v>35</v>
      </c>
      <c r="F1702" s="4">
        <f>'[1]2025年已发货'!F:F</f>
        <v>45748</v>
      </c>
      <c r="G1702" s="2" t="str">
        <f>'[1]2025年已发货'!G:G</f>
        <v>（中铁十局-资乐高速4标）四川省眉山市仁寿县彰加镇促进村中铁十局资乐高速1#钢筋场</v>
      </c>
      <c r="H1702" s="2" t="str">
        <f>'[1]2025年已发货'!H:H</f>
        <v>杨飞</v>
      </c>
      <c r="I1702" s="2">
        <f>'[1]2025年已发货'!I:I</f>
        <v>15667998777</v>
      </c>
      <c r="J1702" s="2" vm="1" t="e">
        <f>_xlfn._xlws.FILTER(辅助信息!D:D,辅助信息!G:G=G1702)</f>
        <v>#VALUE!</v>
      </c>
    </row>
    <row r="1703" spans="1:10">
      <c r="A1703" s="2" t="str">
        <f>'[1]2025年已发货'!A:A</f>
        <v>润耀</v>
      </c>
      <c r="B1703" s="2" t="str">
        <f>'[1]2025年已发货'!B:B</f>
        <v>螺纹钢</v>
      </c>
      <c r="C1703" s="2" t="str">
        <f>'[1]2025年已发货'!C:C</f>
        <v>HRB400E Φ16 9m</v>
      </c>
      <c r="D1703" s="2" t="str">
        <f>'[1]2025年已发货'!D:D</f>
        <v>吨</v>
      </c>
      <c r="E1703" s="2">
        <f>'[1]2025年已发货'!E:E</f>
        <v>35</v>
      </c>
      <c r="F1703" s="4">
        <f>'[1]2025年已发货'!F:F</f>
        <v>45748</v>
      </c>
      <c r="G1703" s="2" t="str">
        <f>'[1]2025年已发货'!G:G</f>
        <v>（中铁十局-资乐高速4标）四川省眉山市仁寿县彰加镇促进村中铁十局资乐高速1#钢筋场</v>
      </c>
      <c r="H1703" s="2" t="str">
        <f>'[1]2025年已发货'!H:H</f>
        <v>杨飞</v>
      </c>
      <c r="I1703" s="2">
        <f>'[1]2025年已发货'!I:I</f>
        <v>15667998777</v>
      </c>
      <c r="J1703" s="2" vm="1" t="e">
        <f>_xlfn._xlws.FILTER(辅助信息!D:D,辅助信息!G:G=G1703)</f>
        <v>#VALUE!</v>
      </c>
    </row>
    <row r="1704" spans="1:10">
      <c r="A1704" s="2" t="str">
        <f>'[1]2025年已发货'!A:A</f>
        <v>润耀</v>
      </c>
      <c r="B1704" s="2" t="str">
        <f>'[1]2025年已发货'!B:B</f>
        <v>螺纹钢</v>
      </c>
      <c r="C1704" s="2" t="str">
        <f>'[1]2025年已发货'!C:C</f>
        <v>HRB400E Φ25 9m</v>
      </c>
      <c r="D1704" s="2" t="str">
        <f>'[1]2025年已发货'!D:D</f>
        <v>吨</v>
      </c>
      <c r="E1704" s="2">
        <f>'[1]2025年已发货'!E:E</f>
        <v>35</v>
      </c>
      <c r="F1704" s="4">
        <f>'[1]2025年已发货'!F:F</f>
        <v>45748</v>
      </c>
      <c r="G1704" s="2" t="str">
        <f>'[1]2025年已发货'!G:G</f>
        <v>（中铁十局-资乐高速4标）四川省眉山市仁寿县彰加镇促进村中铁十局资乐高速1#钢筋场</v>
      </c>
      <c r="H1704" s="2" t="str">
        <f>'[1]2025年已发货'!H:H</f>
        <v>杨飞</v>
      </c>
      <c r="I1704" s="2">
        <f>'[1]2025年已发货'!I:I</f>
        <v>15667998777</v>
      </c>
      <c r="J1704" s="2" vm="1" t="e">
        <f>_xlfn._xlws.FILTER(辅助信息!D:D,辅助信息!G:G=G1704)</f>
        <v>#VALUE!</v>
      </c>
    </row>
    <row r="1705" spans="1:10">
      <c r="A1705" s="2" t="str">
        <f>'[1]2025年已发货'!A:A</f>
        <v>润耀</v>
      </c>
      <c r="B1705" s="2" t="str">
        <f>'[1]2025年已发货'!B:B</f>
        <v>螺纹钢</v>
      </c>
      <c r="C1705" s="2" t="str">
        <f>'[1]2025年已发货'!C:C</f>
        <v>HRB400E Φ28 9m</v>
      </c>
      <c r="D1705" s="2" t="str">
        <f>'[1]2025年已发货'!D:D</f>
        <v>吨</v>
      </c>
      <c r="E1705" s="2">
        <f>'[1]2025年已发货'!E:E</f>
        <v>35</v>
      </c>
      <c r="F1705" s="4">
        <f>'[1]2025年已发货'!F:F</f>
        <v>45748</v>
      </c>
      <c r="G1705" s="2" t="str">
        <f>'[1]2025年已发货'!G:G</f>
        <v>（中铁十局-资乐高速4标）四川省眉山市仁寿县彰加镇促进村中铁十局资乐高速1#钢筋场</v>
      </c>
      <c r="H1705" s="2" t="str">
        <f>'[1]2025年已发货'!H:H</f>
        <v>杨飞</v>
      </c>
      <c r="I1705" s="2">
        <f>'[1]2025年已发货'!I:I</f>
        <v>15667998777</v>
      </c>
      <c r="J1705" s="2" vm="1" t="e">
        <f>_xlfn._xlws.FILTER(辅助信息!D:D,辅助信息!G:G=G1705)</f>
        <v>#VALUE!</v>
      </c>
    </row>
    <row r="1706" spans="1:10">
      <c r="A1706" s="2" t="str">
        <f>'[1]2025年已发货'!A:A</f>
        <v>润耀</v>
      </c>
      <c r="B1706" s="2" t="str">
        <f>'[1]2025年已发货'!B:B</f>
        <v>盘螺</v>
      </c>
      <c r="C1706" s="2" t="str">
        <f>'[1]2025年已发货'!C:C</f>
        <v>HRB400E Φ12</v>
      </c>
      <c r="D1706" s="2" t="str">
        <f>'[1]2025年已发货'!D:D</f>
        <v>吨</v>
      </c>
      <c r="E1706" s="2">
        <f>'[1]2025年已发货'!E:E</f>
        <v>35</v>
      </c>
      <c r="F1706" s="4">
        <f>'[1]2025年已发货'!F:F</f>
        <v>45748</v>
      </c>
      <c r="G1706" s="2" t="str">
        <f>'[1]2025年已发货'!G:G</f>
        <v>（中铁二局-成渝扩容4标）四川省成都市简阳市杨家镇桐子湾村二局拌合站</v>
      </c>
      <c r="H1706" s="2" t="str">
        <f>'[1]2025年已发货'!H:H</f>
        <v>丁鑫力</v>
      </c>
      <c r="I1706" s="2">
        <f>'[1]2025年已发货'!I:I</f>
        <v>18228610476</v>
      </c>
      <c r="J1706" s="2" vm="1" t="e">
        <f>_xlfn._xlws.FILTER(辅助信息!D:D,辅助信息!G:G=G1706)</f>
        <v>#VALUE!</v>
      </c>
    </row>
    <row r="1707" spans="1:10">
      <c r="A1707" s="2" t="str">
        <f>'[1]2025年已发货'!A:A</f>
        <v>润耀</v>
      </c>
      <c r="B1707" s="2" t="str">
        <f>'[1]2025年已发货'!B:B</f>
        <v>盘螺</v>
      </c>
      <c r="C1707" s="2" t="str">
        <f>'[1]2025年已发货'!C:C</f>
        <v>HRB400E Φ12</v>
      </c>
      <c r="D1707" s="2" t="str">
        <f>'[1]2025年已发货'!D:D</f>
        <v>吨</v>
      </c>
      <c r="E1707" s="2">
        <f>'[1]2025年已发货'!E:E</f>
        <v>105</v>
      </c>
      <c r="F1707" s="4">
        <f>'[1]2025年已发货'!F:F</f>
        <v>45748</v>
      </c>
      <c r="G1707" s="2" t="str">
        <f>'[1]2025年已发货'!G:G</f>
        <v>（中铁广州局-资乐高速5标）四川省乐山市井研县希望大道116号</v>
      </c>
      <c r="H1707" s="2" t="str">
        <f>'[1]2025年已发货'!H:H</f>
        <v>廖俊杰</v>
      </c>
      <c r="I1707" s="2">
        <f>'[1]2025年已发货'!I:I</f>
        <v>15775100965</v>
      </c>
      <c r="J1707" s="2" vm="1" t="e">
        <f>_xlfn._xlws.FILTER(辅助信息!D:D,辅助信息!G:G=G1707)</f>
        <v>#VALUE!</v>
      </c>
    </row>
    <row r="1708" spans="1:10">
      <c r="A1708" s="2" t="str">
        <f>'[1]2025年已发货'!A:A</f>
        <v>润耀</v>
      </c>
      <c r="B1708" s="2" t="str">
        <f>'[1]2025年已发货'!B:B</f>
        <v>螺纹钢</v>
      </c>
      <c r="C1708" s="2" t="str">
        <f>'[1]2025年已发货'!C:C</f>
        <v>HRB400E Φ16 12m</v>
      </c>
      <c r="D1708" s="2" t="str">
        <f>'[1]2025年已发货'!D:D</f>
        <v>吨</v>
      </c>
      <c r="E1708" s="2">
        <f>'[1]2025年已发货'!E:E</f>
        <v>35</v>
      </c>
      <c r="F1708" s="4">
        <f>'[1]2025年已发货'!F:F</f>
        <v>45748</v>
      </c>
      <c r="G1708" s="2" t="str">
        <f>'[1]2025年已发货'!G:G</f>
        <v>（中铁广州局-资乐高速5标）四川省乐山市井研县希望大道116号</v>
      </c>
      <c r="H1708" s="2" t="str">
        <f>'[1]2025年已发货'!H:H</f>
        <v>廖俊杰</v>
      </c>
      <c r="I1708" s="2">
        <f>'[1]2025年已发货'!I:I</f>
        <v>15775100965</v>
      </c>
      <c r="J1708" s="2" vm="1" t="e">
        <f>_xlfn._xlws.FILTER(辅助信息!D:D,辅助信息!G:G=G1708)</f>
        <v>#VALUE!</v>
      </c>
    </row>
    <row r="1709" spans="1:10">
      <c r="A1709" s="2" t="str">
        <f>'[1]2025年已发货'!A:A</f>
        <v>八局</v>
      </c>
      <c r="B1709" s="2" t="str">
        <f>'[1]2025年已发货'!B:B</f>
        <v>螺纹钢</v>
      </c>
      <c r="C1709" s="2" t="str">
        <f>'[1]2025年已发货'!C:C</f>
        <v>HRB400E Φ12 9m</v>
      </c>
      <c r="D1709" s="2" t="str">
        <f>'[1]2025年已发货'!D:D</f>
        <v>吨</v>
      </c>
      <c r="E1709" s="2">
        <f>'[1]2025年已发货'!E:E</f>
        <v>5</v>
      </c>
      <c r="F1709" s="4">
        <f>'[1]2025年已发货'!F:F</f>
        <v>45748</v>
      </c>
      <c r="G1709" s="2" t="str">
        <f>'[1]2025年已发货'!G:G</f>
        <v>（五局乐山机场项目）乐山市五通桥区冠英镇</v>
      </c>
      <c r="H1709" s="2" t="str">
        <f>'[1]2025年已发货'!H:H</f>
        <v>干学民</v>
      </c>
      <c r="I1709" s="2">
        <f>'[1]2025年已发货'!I:I</f>
        <v>15281502703</v>
      </c>
      <c r="J1709" s="2" vm="1" t="e">
        <f>_xlfn._xlws.FILTER(辅助信息!D:D,辅助信息!G:G=G1709)</f>
        <v>#VALUE!</v>
      </c>
    </row>
    <row r="1710" spans="1:10">
      <c r="A1710" s="2" t="str">
        <f>'[1]2025年已发货'!A:A</f>
        <v>八局</v>
      </c>
      <c r="B1710" s="2" t="str">
        <f>'[1]2025年已发货'!B:B</f>
        <v>螺纹钢</v>
      </c>
      <c r="C1710" s="2" t="str">
        <f>'[1]2025年已发货'!C:C</f>
        <v>HRB400E Φ14 9m</v>
      </c>
      <c r="D1710" s="2" t="str">
        <f>'[1]2025年已发货'!D:D</f>
        <v>吨</v>
      </c>
      <c r="E1710" s="2">
        <f>'[1]2025年已发货'!E:E</f>
        <v>5</v>
      </c>
      <c r="F1710" s="4">
        <f>'[1]2025年已发货'!F:F</f>
        <v>45748</v>
      </c>
      <c r="G1710" s="2" t="str">
        <f>'[1]2025年已发货'!G:G</f>
        <v>（五局乐山机场项目）乐山市五通桥区冠英镇</v>
      </c>
      <c r="H1710" s="2" t="str">
        <f>'[1]2025年已发货'!H:H</f>
        <v>干学民</v>
      </c>
      <c r="I1710" s="2">
        <f>'[1]2025年已发货'!I:I</f>
        <v>15281502703</v>
      </c>
      <c r="J1710" s="2" vm="1" t="e">
        <f>_xlfn._xlws.FILTER(辅助信息!D:D,辅助信息!G:G=G1710)</f>
        <v>#VALUE!</v>
      </c>
    </row>
    <row r="1711" spans="1:10">
      <c r="A1711" s="2" t="str">
        <f>'[1]2025年已发货'!A:A</f>
        <v>八局</v>
      </c>
      <c r="B1711" s="2" t="str">
        <f>'[1]2025年已发货'!B:B</f>
        <v>螺纹钢</v>
      </c>
      <c r="C1711" s="2" t="str">
        <f>'[1]2025年已发货'!C:C</f>
        <v>HRB400E Φ16 9m</v>
      </c>
      <c r="D1711" s="2" t="str">
        <f>'[1]2025年已发货'!D:D</f>
        <v>吨</v>
      </c>
      <c r="E1711" s="2">
        <f>'[1]2025年已发货'!E:E</f>
        <v>20</v>
      </c>
      <c r="F1711" s="4">
        <f>'[1]2025年已发货'!F:F</f>
        <v>45748</v>
      </c>
      <c r="G1711" s="2" t="str">
        <f>'[1]2025年已发货'!G:G</f>
        <v>（五局乐山机场项目）乐山市五通桥区冠英镇</v>
      </c>
      <c r="H1711" s="2" t="str">
        <f>'[1]2025年已发货'!H:H</f>
        <v>干学民</v>
      </c>
      <c r="I1711" s="2">
        <f>'[1]2025年已发货'!I:I</f>
        <v>15281502703</v>
      </c>
      <c r="J1711" s="2" vm="1" t="e">
        <f>_xlfn._xlws.FILTER(辅助信息!D:D,辅助信息!G:G=G1711)</f>
        <v>#VALUE!</v>
      </c>
    </row>
    <row r="1712" spans="1:10">
      <c r="A1712" s="2" t="str">
        <f>'[1]2025年已发货'!A:A</f>
        <v>八局</v>
      </c>
      <c r="B1712" s="2" t="str">
        <f>'[1]2025年已发货'!B:B</f>
        <v>螺纹钢</v>
      </c>
      <c r="C1712" s="2" t="str">
        <f>'[1]2025年已发货'!C:C</f>
        <v>HRB400E Φ18 9m</v>
      </c>
      <c r="D1712" s="2" t="str">
        <f>'[1]2025年已发货'!D:D</f>
        <v>吨</v>
      </c>
      <c r="E1712" s="2">
        <f>'[1]2025年已发货'!E:E</f>
        <v>12.5</v>
      </c>
      <c r="F1712" s="4">
        <f>'[1]2025年已发货'!F:F</f>
        <v>45748</v>
      </c>
      <c r="G1712" s="2" t="str">
        <f>'[1]2025年已发货'!G:G</f>
        <v>（五局乐山机场项目）乐山市五通桥区冠英镇</v>
      </c>
      <c r="H1712" s="2" t="str">
        <f>'[1]2025年已发货'!H:H</f>
        <v>干学民</v>
      </c>
      <c r="I1712" s="2">
        <f>'[1]2025年已发货'!I:I</f>
        <v>15281502703</v>
      </c>
      <c r="J1712" s="2" vm="1" t="e">
        <f>_xlfn._xlws.FILTER(辅助信息!D:D,辅助信息!G:G=G1712)</f>
        <v>#VALUE!</v>
      </c>
    </row>
    <row r="1713" spans="1:10">
      <c r="A1713" s="2" t="str">
        <f>'[1]2025年已发货'!A:A</f>
        <v>八局</v>
      </c>
      <c r="B1713" s="2" t="str">
        <f>'[1]2025年已发货'!B:B</f>
        <v>螺纹钢</v>
      </c>
      <c r="C1713" s="2" t="str">
        <f>'[1]2025年已发货'!C:C</f>
        <v>HRB400E Φ20 9m</v>
      </c>
      <c r="D1713" s="2" t="str">
        <f>'[1]2025年已发货'!D:D</f>
        <v>吨</v>
      </c>
      <c r="E1713" s="2">
        <f>'[1]2025年已发货'!E:E</f>
        <v>15</v>
      </c>
      <c r="F1713" s="4">
        <f>'[1]2025年已发货'!F:F</f>
        <v>45748</v>
      </c>
      <c r="G1713" s="2" t="str">
        <f>'[1]2025年已发货'!G:G</f>
        <v>（五局乐山机场项目）乐山市五通桥区冠英镇</v>
      </c>
      <c r="H1713" s="2" t="str">
        <f>'[1]2025年已发货'!H:H</f>
        <v>干学民</v>
      </c>
      <c r="I1713" s="2">
        <f>'[1]2025年已发货'!I:I</f>
        <v>15281502703</v>
      </c>
      <c r="J1713" s="2" vm="1" t="e">
        <f>_xlfn._xlws.FILTER(辅助信息!D:D,辅助信息!G:G=G1713)</f>
        <v>#VALUE!</v>
      </c>
    </row>
    <row r="1714" spans="1:10">
      <c r="A1714" s="2" t="str">
        <f>'[1]2025年已发货'!A:A</f>
        <v>八局</v>
      </c>
      <c r="B1714" s="2" t="str">
        <f>'[1]2025年已发货'!B:B</f>
        <v>螺纹钢</v>
      </c>
      <c r="C1714" s="2" t="str">
        <f>'[1]2025年已发货'!C:C</f>
        <v>HRB400E Φ22 9m</v>
      </c>
      <c r="D1714" s="2" t="str">
        <f>'[1]2025年已发货'!D:D</f>
        <v>吨</v>
      </c>
      <c r="E1714" s="2">
        <f>'[1]2025年已发货'!E:E</f>
        <v>10</v>
      </c>
      <c r="F1714" s="4">
        <f>'[1]2025年已发货'!F:F</f>
        <v>45748</v>
      </c>
      <c r="G1714" s="2" t="str">
        <f>'[1]2025年已发货'!G:G</f>
        <v>（五局乐山机场项目）乐山市五通桥区冠英镇</v>
      </c>
      <c r="H1714" s="2" t="str">
        <f>'[1]2025年已发货'!H:H</f>
        <v>干学民</v>
      </c>
      <c r="I1714" s="2">
        <f>'[1]2025年已发货'!I:I</f>
        <v>15281502703</v>
      </c>
      <c r="J1714" s="2" vm="1" t="e">
        <f>_xlfn._xlws.FILTER(辅助信息!D:D,辅助信息!G:G=G1714)</f>
        <v>#VALUE!</v>
      </c>
    </row>
    <row r="1715" spans="1:10">
      <c r="A1715" s="2" t="str">
        <f>'[1]2025年已发货'!A:A</f>
        <v>八局</v>
      </c>
      <c r="B1715" s="2" t="str">
        <f>'[1]2025年已发货'!B:B</f>
        <v>盘螺</v>
      </c>
      <c r="C1715" s="2" t="str">
        <f>'[1]2025年已发货'!C:C</f>
        <v>HRB400E Φ8</v>
      </c>
      <c r="D1715" s="2" t="str">
        <f>'[1]2025年已发货'!D:D</f>
        <v>吨</v>
      </c>
      <c r="E1715" s="2">
        <f>'[1]2025年已发货'!E:E</f>
        <v>12.5</v>
      </c>
      <c r="F1715" s="4">
        <f>'[1]2025年已发货'!F:F</f>
        <v>45748</v>
      </c>
      <c r="G1715" s="2" t="str">
        <f>'[1]2025年已发货'!G:G</f>
        <v>（五局乐山机场项目）乐山市五通桥区冠英镇</v>
      </c>
      <c r="H1715" s="2" t="str">
        <f>'[1]2025年已发货'!H:H</f>
        <v>干学民</v>
      </c>
      <c r="I1715" s="2">
        <f>'[1]2025年已发货'!I:I</f>
        <v>15281502703</v>
      </c>
      <c r="J1715" s="2" vm="1" t="e">
        <f>_xlfn._xlws.FILTER(辅助信息!D:D,辅助信息!G:G=G1715)</f>
        <v>#VALUE!</v>
      </c>
    </row>
    <row r="1716" spans="1:10">
      <c r="A1716" s="2" t="str">
        <f>'[1]2025年已发货'!A:A</f>
        <v>八局</v>
      </c>
      <c r="B1716" s="2" t="str">
        <f>'[1]2025年已发货'!B:B</f>
        <v>盘螺</v>
      </c>
      <c r="C1716" s="2" t="str">
        <f>'[1]2025年已发货'!C:C</f>
        <v>HRB400E Φ10</v>
      </c>
      <c r="D1716" s="2" t="str">
        <f>'[1]2025年已发货'!D:D</f>
        <v>吨</v>
      </c>
      <c r="E1716" s="2">
        <f>'[1]2025年已发货'!E:E</f>
        <v>25</v>
      </c>
      <c r="F1716" s="4">
        <f>'[1]2025年已发货'!F:F</f>
        <v>45748</v>
      </c>
      <c r="G1716" s="2" t="str">
        <f>'[1]2025年已发货'!G:G</f>
        <v>（五局乐山机场项目）乐山市五通桥区冠英镇</v>
      </c>
      <c r="H1716" s="2" t="str">
        <f>'[1]2025年已发货'!H:H</f>
        <v>干学民</v>
      </c>
      <c r="I1716" s="2">
        <f>'[1]2025年已发货'!I:I</f>
        <v>15281502703</v>
      </c>
      <c r="J1716" s="2" vm="1" t="e">
        <f>_xlfn._xlws.FILTER(辅助信息!D:D,辅助信息!G:G=G1716)</f>
        <v>#VALUE!</v>
      </c>
    </row>
    <row r="1717" spans="1:10">
      <c r="A1717" s="2" t="str">
        <f>'[1]2025年已发货'!A:A</f>
        <v>玉昆</v>
      </c>
      <c r="B1717" s="2" t="str">
        <f>'[1]2025年已发货'!B:B</f>
        <v>螺纹钢</v>
      </c>
      <c r="C1717" s="2" t="str">
        <f>'[1]2025年已发货'!C:C</f>
        <v>HRB400EΦ16</v>
      </c>
      <c r="D1717" s="2" t="str">
        <f>'[1]2025年已发货'!D:D</f>
        <v>吨</v>
      </c>
      <c r="E1717" s="2">
        <f>'[1]2025年已发货'!E:E</f>
        <v>40</v>
      </c>
      <c r="F1717" s="4">
        <f>'[1]2025年已发货'!F:F</f>
        <v>45748</v>
      </c>
      <c r="G1717" s="2" t="str">
        <f>'[1]2025年已发货'!G:G</f>
        <v>（中铁广州局深圳公司西昭高速9标）四川省凉山彝族自治州西昌市西乡乡三百村</v>
      </c>
      <c r="H1717" s="2" t="str">
        <f>'[1]2025年已发货'!H:H</f>
        <v>伍红林</v>
      </c>
      <c r="I1717" s="2">
        <f>'[1]2025年已发货'!I:I</f>
        <v>18683860677</v>
      </c>
      <c r="J1717" s="2" vm="1" t="e">
        <f>_xlfn._xlws.FILTER(辅助信息!D:D,辅助信息!G:G=G1717)</f>
        <v>#VALUE!</v>
      </c>
    </row>
    <row r="1718" spans="1:10">
      <c r="A1718" s="2" t="str">
        <f>'[1]2025年已发货'!A:A</f>
        <v>玉昆</v>
      </c>
      <c r="B1718" s="2" t="str">
        <f>'[1]2025年已发货'!B:B</f>
        <v>螺纹钢</v>
      </c>
      <c r="C1718" s="2" t="str">
        <f>'[1]2025年已发货'!C:C</f>
        <v>HRB400EФ12</v>
      </c>
      <c r="D1718" s="2" t="str">
        <f>'[1]2025年已发货'!D:D</f>
        <v>吨</v>
      </c>
      <c r="E1718" s="2">
        <f>'[1]2025年已发货'!E:E</f>
        <v>40</v>
      </c>
      <c r="F1718" s="4">
        <f>'[1]2025年已发货'!F:F</f>
        <v>45748</v>
      </c>
      <c r="G1718" s="2" t="str">
        <f>'[1]2025年已发货'!G:G</f>
        <v>（中铁广州局深圳公司西昭高速9标）四川省凉山彝族自治州西昌市西乡乡三百村</v>
      </c>
      <c r="H1718" s="2" t="str">
        <f>'[1]2025年已发货'!H:H</f>
        <v>伍红林</v>
      </c>
      <c r="I1718" s="2">
        <f>'[1]2025年已发货'!I:I</f>
        <v>18683860677</v>
      </c>
      <c r="J1718" s="2" vm="1" t="e">
        <f>_xlfn._xlws.FILTER(辅助信息!D:D,辅助信息!G:G=G1718)</f>
        <v>#VALUE!</v>
      </c>
    </row>
    <row r="1719" spans="1:10">
      <c r="A1719" s="2" t="str">
        <f>'[1]2025年已发货'!A:A</f>
        <v>德胜</v>
      </c>
      <c r="B1719" s="2" t="str">
        <f>'[1]2025年已发货'!B:B</f>
        <v>螺纹钢</v>
      </c>
      <c r="C1719" s="2" t="str">
        <f>'[1]2025年已发货'!C:C</f>
        <v>HRB400EΦ16</v>
      </c>
      <c r="D1719" s="2" t="str">
        <f>'[1]2025年已发货'!D:D</f>
        <v>吨</v>
      </c>
      <c r="E1719" s="2">
        <f>'[1]2025年已发货'!E:E</f>
        <v>60</v>
      </c>
      <c r="F1719" s="4">
        <f>'[1]2025年已发货'!F:F</f>
        <v>45748</v>
      </c>
      <c r="G1719" s="2" t="str">
        <f>'[1]2025年已发货'!G:G</f>
        <v>（中铁广州局深圳公司西昭高速9标）四川省凉山彝族自治州西昌市西乡乡三百村</v>
      </c>
      <c r="H1719" s="2" t="str">
        <f>'[1]2025年已发货'!H:H</f>
        <v>伍红林</v>
      </c>
      <c r="I1719" s="2">
        <f>'[1]2025年已发货'!I:I</f>
        <v>18683860677</v>
      </c>
      <c r="J1719" s="2" vm="1" t="e">
        <f>_xlfn._xlws.FILTER(辅助信息!D:D,辅助信息!G:G=G1719)</f>
        <v>#VALUE!</v>
      </c>
    </row>
    <row r="1720" spans="1:10">
      <c r="A1720" s="2" t="str">
        <f>'[1]2025年已发货'!A:A</f>
        <v>德胜</v>
      </c>
      <c r="B1720" s="2" t="str">
        <f>'[1]2025年已发货'!B:B</f>
        <v>螺纹钢</v>
      </c>
      <c r="C1720" s="2" t="str">
        <f>'[1]2025年已发货'!C:C</f>
        <v>HRB500EФ28</v>
      </c>
      <c r="D1720" s="2" t="str">
        <f>'[1]2025年已发货'!D:D</f>
        <v>吨</v>
      </c>
      <c r="E1720" s="2">
        <f>'[1]2025年已发货'!E:E</f>
        <v>60</v>
      </c>
      <c r="F1720" s="4">
        <f>'[1]2025年已发货'!F:F</f>
        <v>45748</v>
      </c>
      <c r="G1720" s="2" t="str">
        <f>'[1]2025年已发货'!G:G</f>
        <v>（中铁广州局深圳公司西昭高速9标）四川省凉山彝族自治州西昌市西乡乡三百村</v>
      </c>
      <c r="H1720" s="2" t="str">
        <f>'[1]2025年已发货'!H:H</f>
        <v>伍红林</v>
      </c>
      <c r="I1720" s="2">
        <f>'[1]2025年已发货'!I:I</f>
        <v>18683860677</v>
      </c>
      <c r="J1720" s="2" vm="1" t="e">
        <f>_xlfn._xlws.FILTER(辅助信息!D:D,辅助信息!G:G=G1720)</f>
        <v>#VALUE!</v>
      </c>
    </row>
    <row r="1721" spans="1:10">
      <c r="A1721" s="2" t="str">
        <f>'[1]2025年已发货'!A:A</f>
        <v>晋邦</v>
      </c>
      <c r="B1721" s="2" t="str">
        <f>'[1]2025年已发货'!B:B</f>
        <v>盘螺</v>
      </c>
      <c r="C1721" s="2" t="str">
        <f>'[1]2025年已发货'!C:C</f>
        <v>HRB400E Φ6</v>
      </c>
      <c r="D1721" s="2" t="str">
        <f>'[1]2025年已发货'!D:D</f>
        <v>吨</v>
      </c>
      <c r="E1721" s="2">
        <f>'[1]2025年已发货'!E:E</f>
        <v>2.6</v>
      </c>
      <c r="F1721" s="4">
        <f>'[1]2025年已发货'!F:F</f>
        <v>45749</v>
      </c>
      <c r="G1721" s="2" t="str">
        <f>'[1]2025年已发货'!G:G</f>
        <v>（十九冶-江龙高速一分部）重庆市云阳县X886附近中国十九冶开云高速项目总包部背后*复兴拌合站</v>
      </c>
      <c r="H1721" s="2" t="str">
        <f>'[1]2025年已发货'!H:H</f>
        <v>吴章红</v>
      </c>
      <c r="I1721" s="2">
        <f>'[1]2025年已发货'!I:I</f>
        <v>18628165772</v>
      </c>
      <c r="J1721" s="2" vm="1" t="e">
        <f>_xlfn._xlws.FILTER(辅助信息!D:D,辅助信息!G:G=G1721)</f>
        <v>#VALUE!</v>
      </c>
    </row>
    <row r="1722" spans="1:10">
      <c r="A1722" s="2" t="str">
        <f>'[1]2025年已发货'!A:A</f>
        <v>晋邦</v>
      </c>
      <c r="B1722" s="2" t="str">
        <f>'[1]2025年已发货'!B:B</f>
        <v>盘螺</v>
      </c>
      <c r="C1722" s="2" t="str">
        <f>'[1]2025年已发货'!C:C</f>
        <v>HRB400E Φ8</v>
      </c>
      <c r="D1722" s="2" t="str">
        <f>'[1]2025年已发货'!D:D</f>
        <v>吨</v>
      </c>
      <c r="E1722" s="2">
        <f>'[1]2025年已发货'!E:E</f>
        <v>9</v>
      </c>
      <c r="F1722" s="4">
        <f>'[1]2025年已发货'!F:F</f>
        <v>45749</v>
      </c>
      <c r="G1722" s="2" t="str">
        <f>'[1]2025年已发货'!G:G</f>
        <v>（十九冶-江龙高速一分部）重庆市云阳县X886附近中国十九冶开云高速项目总包部背后*复兴拌合站</v>
      </c>
      <c r="H1722" s="2" t="str">
        <f>'[1]2025年已发货'!H:H</f>
        <v>吴章红</v>
      </c>
      <c r="I1722" s="2">
        <f>'[1]2025年已发货'!I:I</f>
        <v>18628165772</v>
      </c>
      <c r="J1722" s="2" vm="1" t="e">
        <f>_xlfn._xlws.FILTER(辅助信息!D:D,辅助信息!G:G=G1722)</f>
        <v>#VALUE!</v>
      </c>
    </row>
    <row r="1723" spans="1:10">
      <c r="A1723" s="2" t="str">
        <f>'[1]2025年已发货'!A:A</f>
        <v>晋邦</v>
      </c>
      <c r="B1723" s="2" t="str">
        <f>'[1]2025年已发货'!B:B</f>
        <v>盘螺</v>
      </c>
      <c r="C1723" s="2" t="str">
        <f>'[1]2025年已发货'!C:C</f>
        <v>HRB400E Φ10</v>
      </c>
      <c r="D1723" s="2" t="str">
        <f>'[1]2025年已发货'!D:D</f>
        <v>吨</v>
      </c>
      <c r="E1723" s="2">
        <f>'[1]2025年已发货'!E:E</f>
        <v>5.6</v>
      </c>
      <c r="F1723" s="4">
        <f>'[1]2025年已发货'!F:F</f>
        <v>45749</v>
      </c>
      <c r="G1723" s="2" t="str">
        <f>'[1]2025年已发货'!G:G</f>
        <v>（十九冶-江龙高速一分部）重庆市云阳县X886附近中国十九冶开云高速项目总包部背后*复兴拌合站</v>
      </c>
      <c r="H1723" s="2" t="str">
        <f>'[1]2025年已发货'!H:H</f>
        <v>吴章红</v>
      </c>
      <c r="I1723" s="2">
        <f>'[1]2025年已发货'!I:I</f>
        <v>18628165772</v>
      </c>
      <c r="J1723" s="2" vm="1" t="e">
        <f>_xlfn._xlws.FILTER(辅助信息!D:D,辅助信息!G:G=G1723)</f>
        <v>#VALUE!</v>
      </c>
    </row>
    <row r="1724" spans="1:10">
      <c r="A1724" s="2" t="str">
        <f>'[1]2025年已发货'!A:A</f>
        <v>晋邦</v>
      </c>
      <c r="B1724" s="2" t="str">
        <f>'[1]2025年已发货'!B:B</f>
        <v>螺纹钢</v>
      </c>
      <c r="C1724" s="2" t="str">
        <f>'[1]2025年已发货'!C:C</f>
        <v>HRB400E Φ12 9m</v>
      </c>
      <c r="D1724" s="2" t="str">
        <f>'[1]2025年已发货'!D:D</f>
        <v>吨</v>
      </c>
      <c r="E1724" s="2">
        <f>'[1]2025年已发货'!E:E</f>
        <v>3</v>
      </c>
      <c r="F1724" s="4">
        <f>'[1]2025年已发货'!F:F</f>
        <v>45749</v>
      </c>
      <c r="G1724" s="2" t="str">
        <f>'[1]2025年已发货'!G:G</f>
        <v>（十九冶-江龙高速一分部）重庆市云阳县X886附近中国十九冶开云高速项目总包部背后*复兴拌合站</v>
      </c>
      <c r="H1724" s="2" t="str">
        <f>'[1]2025年已发货'!H:H</f>
        <v>吴章红</v>
      </c>
      <c r="I1724" s="2">
        <f>'[1]2025年已发货'!I:I</f>
        <v>18628165772</v>
      </c>
      <c r="J1724" s="2" vm="1" t="e">
        <f>_xlfn._xlws.FILTER(辅助信息!D:D,辅助信息!G:G=G1724)</f>
        <v>#VALUE!</v>
      </c>
    </row>
    <row r="1725" spans="1:10">
      <c r="A1725" s="2" t="str">
        <f>'[1]2025年已发货'!A:A</f>
        <v>晋邦</v>
      </c>
      <c r="B1725" s="2" t="str">
        <f>'[1]2025年已发货'!B:B</f>
        <v>螺纹钢</v>
      </c>
      <c r="C1725" s="2" t="str">
        <f>'[1]2025年已发货'!C:C</f>
        <v>HRB400E Φ16 9m</v>
      </c>
      <c r="D1725" s="2" t="str">
        <f>'[1]2025年已发货'!D:D</f>
        <v>吨</v>
      </c>
      <c r="E1725" s="2">
        <f>'[1]2025年已发货'!E:E</f>
        <v>2.7</v>
      </c>
      <c r="F1725" s="4">
        <f>'[1]2025年已发货'!F:F</f>
        <v>45749</v>
      </c>
      <c r="G1725" s="2" t="str">
        <f>'[1]2025年已发货'!G:G</f>
        <v>（十九冶-江龙高速一分部）重庆市云阳县X886附近中国十九冶开云高速项目总包部背后*复兴拌合站</v>
      </c>
      <c r="H1725" s="2" t="str">
        <f>'[1]2025年已发货'!H:H</f>
        <v>吴章红</v>
      </c>
      <c r="I1725" s="2">
        <f>'[1]2025年已发货'!I:I</f>
        <v>18628165772</v>
      </c>
      <c r="J1725" s="2" vm="1" t="e">
        <f>_xlfn._xlws.FILTER(辅助信息!D:D,辅助信息!G:G=G1725)</f>
        <v>#VALUE!</v>
      </c>
    </row>
    <row r="1726" spans="1:10">
      <c r="A1726" s="2" t="str">
        <f>'[1]2025年已发货'!A:A</f>
        <v>晋邦</v>
      </c>
      <c r="B1726" s="2" t="str">
        <f>'[1]2025年已发货'!B:B</f>
        <v>螺纹钢</v>
      </c>
      <c r="C1726" s="2" t="str">
        <f>'[1]2025年已发货'!C:C</f>
        <v>HRB400E Φ18 9m</v>
      </c>
      <c r="D1726" s="2" t="str">
        <f>'[1]2025年已发货'!D:D</f>
        <v>吨</v>
      </c>
      <c r="E1726" s="2">
        <f>'[1]2025年已发货'!E:E</f>
        <v>6</v>
      </c>
      <c r="F1726" s="4">
        <f>'[1]2025年已发货'!F:F</f>
        <v>45749</v>
      </c>
      <c r="G1726" s="2" t="str">
        <f>'[1]2025年已发货'!G:G</f>
        <v>（十九冶-江龙高速一分部）重庆市云阳县X886附近中国十九冶开云高速项目总包部背后*复兴拌合站</v>
      </c>
      <c r="H1726" s="2" t="str">
        <f>'[1]2025年已发货'!H:H</f>
        <v>吴章红</v>
      </c>
      <c r="I1726" s="2">
        <f>'[1]2025年已发货'!I:I</f>
        <v>18628165772</v>
      </c>
      <c r="J1726" s="2" vm="1" t="e">
        <f>_xlfn._xlws.FILTER(辅助信息!D:D,辅助信息!G:G=G1726)</f>
        <v>#VALUE!</v>
      </c>
    </row>
    <row r="1727" spans="1:10">
      <c r="A1727" s="2" t="str">
        <f>'[1]2025年已发货'!A:A</f>
        <v>晋邦</v>
      </c>
      <c r="B1727" s="2" t="str">
        <f>'[1]2025年已发货'!B:B</f>
        <v>螺纹钢</v>
      </c>
      <c r="C1727" s="2" t="str">
        <f>'[1]2025年已发货'!C:C</f>
        <v>HRB400E Φ20 9m</v>
      </c>
      <c r="D1727" s="2" t="str">
        <f>'[1]2025年已发货'!D:D</f>
        <v>吨</v>
      </c>
      <c r="E1727" s="2">
        <f>'[1]2025年已发货'!E:E</f>
        <v>4.24</v>
      </c>
      <c r="F1727" s="4">
        <f>'[1]2025年已发货'!F:F</f>
        <v>45749</v>
      </c>
      <c r="G1727" s="2" t="str">
        <f>'[1]2025年已发货'!G:G</f>
        <v>（十九冶-江龙高速一分部）重庆市云阳县X886附近中国十九冶开云高速项目总包部背后*复兴拌合站</v>
      </c>
      <c r="H1727" s="2" t="str">
        <f>'[1]2025年已发货'!H:H</f>
        <v>吴章红</v>
      </c>
      <c r="I1727" s="2">
        <f>'[1]2025年已发货'!I:I</f>
        <v>18628165772</v>
      </c>
      <c r="J1727" s="2" vm="1" t="e">
        <f>_xlfn._xlws.FILTER(辅助信息!D:D,辅助信息!G:G=G1727)</f>
        <v>#VALUE!</v>
      </c>
    </row>
    <row r="1728" spans="1:10">
      <c r="A1728" s="2" t="str">
        <f>'[1]2025年已发货'!A:A</f>
        <v>晋邦</v>
      </c>
      <c r="B1728" s="2" t="str">
        <f>'[1]2025年已发货'!B:B</f>
        <v>螺纹钢</v>
      </c>
      <c r="C1728" s="2" t="str">
        <f>'[1]2025年已发货'!C:C</f>
        <v>HRB400E Φ22 9m</v>
      </c>
      <c r="D1728" s="2" t="str">
        <f>'[1]2025年已发货'!D:D</f>
        <v>吨</v>
      </c>
      <c r="E1728" s="2">
        <f>'[1]2025年已发货'!E:E</f>
        <v>2.61</v>
      </c>
      <c r="F1728" s="4">
        <f>'[1]2025年已发货'!F:F</f>
        <v>45749</v>
      </c>
      <c r="G1728" s="2" t="str">
        <f>'[1]2025年已发货'!G:G</f>
        <v>（十九冶-江龙高速一分部）重庆市云阳县X886附近中国十九冶开云高速项目总包部背后*复兴拌合站</v>
      </c>
      <c r="H1728" s="2" t="str">
        <f>'[1]2025年已发货'!H:H</f>
        <v>吴章红</v>
      </c>
      <c r="I1728" s="2">
        <f>'[1]2025年已发货'!I:I</f>
        <v>18628165772</v>
      </c>
      <c r="J1728" s="2" vm="1" t="e">
        <f>_xlfn._xlws.FILTER(辅助信息!D:D,辅助信息!G:G=G1728)</f>
        <v>#VALUE!</v>
      </c>
    </row>
    <row r="1729" spans="1:10">
      <c r="A1729" s="2" t="str">
        <f>'[1]2025年已发货'!A:A</f>
        <v>晋邦</v>
      </c>
      <c r="B1729" s="2" t="str">
        <f>'[1]2025年已发货'!B:B</f>
        <v>螺纹钢</v>
      </c>
      <c r="C1729" s="2" t="str">
        <f>'[1]2025年已发货'!C:C</f>
        <v>HRB400E Φ25 9m</v>
      </c>
      <c r="D1729" s="2" t="str">
        <f>'[1]2025年已发货'!D:D</f>
        <v>吨</v>
      </c>
      <c r="E1729" s="2">
        <f>'[1]2025年已发货'!E:E</f>
        <v>2.36</v>
      </c>
      <c r="F1729" s="4">
        <f>'[1]2025年已发货'!F:F</f>
        <v>45749</v>
      </c>
      <c r="G1729" s="2" t="str">
        <f>'[1]2025年已发货'!G:G</f>
        <v>（十九冶-江龙高速一分部）重庆市云阳县X886附近中国十九冶开云高速项目总包部背后*复兴拌合站</v>
      </c>
      <c r="H1729" s="2" t="str">
        <f>'[1]2025年已发货'!H:H</f>
        <v>吴章红</v>
      </c>
      <c r="I1729" s="2">
        <f>'[1]2025年已发货'!I:I</f>
        <v>18628165772</v>
      </c>
      <c r="J1729" s="2" vm="1" t="e">
        <f>_xlfn._xlws.FILTER(辅助信息!D:D,辅助信息!G:G=G1729)</f>
        <v>#VALUE!</v>
      </c>
    </row>
    <row r="1730" spans="1:10">
      <c r="A1730" s="2" t="str">
        <f>'[1]2025年已发货'!A:A</f>
        <v>晋邦</v>
      </c>
      <c r="B1730" s="2" t="str">
        <f>'[1]2025年已发货'!B:B</f>
        <v>螺纹钢</v>
      </c>
      <c r="C1730" s="2" t="str">
        <f>'[1]2025年已发货'!C:C</f>
        <v>HRB400E Φ12 9m</v>
      </c>
      <c r="D1730" s="2" t="str">
        <f>'[1]2025年已发货'!D:D</f>
        <v>吨</v>
      </c>
      <c r="E1730" s="2">
        <f>'[1]2025年已发货'!E:E</f>
        <v>5.2</v>
      </c>
      <c r="F1730" s="4">
        <f>'[1]2025年已发货'!F:F</f>
        <v>45749</v>
      </c>
      <c r="G1730" s="2" t="str">
        <f>'[1]2025年已发货'!G:G</f>
        <v>（十九冶-江龙高速三分部）重庆市云阳县开云高速（钢厂村）*龙缸互通</v>
      </c>
      <c r="H1730" s="2" t="str">
        <f>'[1]2025年已发货'!H:H</f>
        <v>徐宇</v>
      </c>
      <c r="I1730" s="2">
        <f>'[1]2025年已发货'!I:I</f>
        <v>19822311919</v>
      </c>
      <c r="J1730" s="2" vm="1" t="e">
        <f>_xlfn._xlws.FILTER(辅助信息!D:D,辅助信息!G:G=G1730)</f>
        <v>#VALUE!</v>
      </c>
    </row>
    <row r="1731" spans="1:10">
      <c r="A1731" s="2" t="str">
        <f>'[1]2025年已发货'!A:A</f>
        <v>晋邦</v>
      </c>
      <c r="B1731" s="2" t="str">
        <f>'[1]2025年已发货'!B:B</f>
        <v>螺纹钢</v>
      </c>
      <c r="C1731" s="2" t="str">
        <f>'[1]2025年已发货'!C:C</f>
        <v>HRB400E Φ16 9m</v>
      </c>
      <c r="D1731" s="2" t="str">
        <f>'[1]2025年已发货'!D:D</f>
        <v>吨</v>
      </c>
      <c r="E1731" s="2">
        <f>'[1]2025年已发货'!E:E</f>
        <v>10</v>
      </c>
      <c r="F1731" s="4">
        <f>'[1]2025年已发货'!F:F</f>
        <v>45749</v>
      </c>
      <c r="G1731" s="2" t="str">
        <f>'[1]2025年已发货'!G:G</f>
        <v>（十九冶-江龙高速三分部）重庆市云阳县开云高速（钢厂村）*龙缸互通</v>
      </c>
      <c r="H1731" s="2" t="str">
        <f>'[1]2025年已发货'!H:H</f>
        <v>徐宇</v>
      </c>
      <c r="I1731" s="2">
        <f>'[1]2025年已发货'!I:I</f>
        <v>19822311919</v>
      </c>
      <c r="J1731" s="2" vm="1" t="e">
        <f>_xlfn._xlws.FILTER(辅助信息!D:D,辅助信息!G:G=G1731)</f>
        <v>#VALUE!</v>
      </c>
    </row>
    <row r="1732" spans="1:10">
      <c r="A1732" s="2" t="str">
        <f>'[1]2025年已发货'!A:A</f>
        <v>晋邦</v>
      </c>
      <c r="B1732" s="2" t="str">
        <f>'[1]2025年已发货'!B:B</f>
        <v>螺纹钢</v>
      </c>
      <c r="C1732" s="2" t="str">
        <f>'[1]2025年已发货'!C:C</f>
        <v>HRB400E Φ20 9m</v>
      </c>
      <c r="D1732" s="2" t="str">
        <f>'[1]2025年已发货'!D:D</f>
        <v>吨</v>
      </c>
      <c r="E1732" s="2">
        <f>'[1]2025年已发货'!E:E</f>
        <v>5.2</v>
      </c>
      <c r="F1732" s="4">
        <f>'[1]2025年已发货'!F:F</f>
        <v>45749</v>
      </c>
      <c r="G1732" s="2" t="str">
        <f>'[1]2025年已发货'!G:G</f>
        <v>（十九冶-江龙高速三分部）重庆市云阳县开云高速（钢厂村）*龙缸互通</v>
      </c>
      <c r="H1732" s="2" t="str">
        <f>'[1]2025年已发货'!H:H</f>
        <v>徐宇</v>
      </c>
      <c r="I1732" s="2">
        <f>'[1]2025年已发货'!I:I</f>
        <v>19822311919</v>
      </c>
      <c r="J1732" s="2" vm="1" t="e">
        <f>_xlfn._xlws.FILTER(辅助信息!D:D,辅助信息!G:G=G1732)</f>
        <v>#VALUE!</v>
      </c>
    </row>
    <row r="1733" spans="1:10">
      <c r="A1733" s="2" t="str">
        <f>'[1]2025年已发货'!A:A</f>
        <v>晋邦</v>
      </c>
      <c r="B1733" s="2" t="str">
        <f>'[1]2025年已发货'!B:B</f>
        <v>螺纹钢</v>
      </c>
      <c r="C1733" s="2" t="str">
        <f>'[1]2025年已发货'!C:C</f>
        <v>HRB400E Φ25 9m</v>
      </c>
      <c r="D1733" s="2" t="str">
        <f>'[1]2025年已发货'!D:D</f>
        <v>吨</v>
      </c>
      <c r="E1733" s="2">
        <f>'[1]2025年已发货'!E:E</f>
        <v>5.2</v>
      </c>
      <c r="F1733" s="4">
        <f>'[1]2025年已发货'!F:F</f>
        <v>45749</v>
      </c>
      <c r="G1733" s="2" t="str">
        <f>'[1]2025年已发货'!G:G</f>
        <v>（十九冶-江龙高速三分部）重庆市云阳县开云高速（钢厂村）*龙缸互通</v>
      </c>
      <c r="H1733" s="2" t="str">
        <f>'[1]2025年已发货'!H:H</f>
        <v>徐宇</v>
      </c>
      <c r="I1733" s="2">
        <f>'[1]2025年已发货'!I:I</f>
        <v>19822311919</v>
      </c>
      <c r="J1733" s="2" vm="1" t="e">
        <f>_xlfn._xlws.FILTER(辅助信息!D:D,辅助信息!G:G=G1733)</f>
        <v>#VALUE!</v>
      </c>
    </row>
    <row r="1734" spans="1:10">
      <c r="A1734" s="2" t="str">
        <f>'[1]2025年已发货'!A:A</f>
        <v>晋邦</v>
      </c>
      <c r="B1734" s="2" t="str">
        <f>'[1]2025年已发货'!B:B</f>
        <v>螺纹钢</v>
      </c>
      <c r="C1734" s="2" t="str">
        <f>'[1]2025年已发货'!C:C</f>
        <v>HRB400E Φ32 9m</v>
      </c>
      <c r="D1734" s="2" t="str">
        <f>'[1]2025年已发货'!D:D</f>
        <v>吨</v>
      </c>
      <c r="E1734" s="2">
        <f>'[1]2025年已发货'!E:E</f>
        <v>10</v>
      </c>
      <c r="F1734" s="4">
        <f>'[1]2025年已发货'!F:F</f>
        <v>45749</v>
      </c>
      <c r="G1734" s="2" t="str">
        <f>'[1]2025年已发货'!G:G</f>
        <v>（十九冶-江龙高速三分部）重庆市云阳县开云高速（钢厂村）*龙缸互通</v>
      </c>
      <c r="H1734" s="2" t="str">
        <f>'[1]2025年已发货'!H:H</f>
        <v>徐宇</v>
      </c>
      <c r="I1734" s="2">
        <f>'[1]2025年已发货'!I:I</f>
        <v>19822311919</v>
      </c>
      <c r="J1734" s="2" vm="1" t="e">
        <f>_xlfn._xlws.FILTER(辅助信息!D:D,辅助信息!G:G=G1734)</f>
        <v>#VALUE!</v>
      </c>
    </row>
    <row r="1735" spans="1:10">
      <c r="A1735" s="2" t="str">
        <f>'[1]2025年已发货'!A:A</f>
        <v>晋邦</v>
      </c>
      <c r="B1735" s="2" t="str">
        <f>'[1]2025年已发货'!B:B</f>
        <v>螺纹钢</v>
      </c>
      <c r="C1735" s="2" t="str">
        <f>'[1]2025年已发货'!C:C</f>
        <v>HRB400E Φ12 9m</v>
      </c>
      <c r="D1735" s="2" t="str">
        <f>'[1]2025年已发货'!D:D</f>
        <v>吨</v>
      </c>
      <c r="E1735" s="2">
        <f>'[1]2025年已发货'!E:E</f>
        <v>10</v>
      </c>
      <c r="F1735" s="4">
        <f>'[1]2025年已发货'!F:F</f>
        <v>45749</v>
      </c>
      <c r="G1735" s="2" t="str">
        <f>'[1]2025年已发货'!G:G</f>
        <v>（五冶达州国道542项目-二工区路基五工段）四川省达州市达川区赵固镇黄家坡</v>
      </c>
      <c r="H1735" s="2" t="str">
        <f>'[1]2025年已发货'!H:H</f>
        <v>潘远林</v>
      </c>
      <c r="I1735" s="2">
        <f>'[1]2025年已发货'!I:I</f>
        <v>18281865966</v>
      </c>
      <c r="J1735" s="2" vm="1" t="e">
        <f>_xlfn._xlws.FILTER(辅助信息!D:D,辅助信息!G:G=G1735)</f>
        <v>#VALUE!</v>
      </c>
    </row>
    <row r="1736" spans="1:10">
      <c r="A1736" s="2" t="str">
        <f>'[1]2025年已发货'!A:A</f>
        <v>晋邦</v>
      </c>
      <c r="B1736" s="2" t="str">
        <f>'[1]2025年已发货'!B:B</f>
        <v>螺纹钢</v>
      </c>
      <c r="C1736" s="2" t="str">
        <f>'[1]2025年已发货'!C:C</f>
        <v>HRB400E Φ16 9m</v>
      </c>
      <c r="D1736" s="2" t="str">
        <f>'[1]2025年已发货'!D:D</f>
        <v>吨</v>
      </c>
      <c r="E1736" s="2">
        <f>'[1]2025年已发货'!E:E</f>
        <v>6</v>
      </c>
      <c r="F1736" s="4">
        <f>'[1]2025年已发货'!F:F</f>
        <v>45749</v>
      </c>
      <c r="G1736" s="2" t="str">
        <f>'[1]2025年已发货'!G:G</f>
        <v>（五冶达州国道542项目-二工区路基五工段）四川省达州市达川区赵固镇黄家坡</v>
      </c>
      <c r="H1736" s="2" t="str">
        <f>'[1]2025年已发货'!H:H</f>
        <v>潘远林</v>
      </c>
      <c r="I1736" s="2">
        <f>'[1]2025年已发货'!I:I</f>
        <v>18281865966</v>
      </c>
      <c r="J1736" s="2" vm="1" t="e">
        <f>_xlfn._xlws.FILTER(辅助信息!D:D,辅助信息!G:G=G1736)</f>
        <v>#VALUE!</v>
      </c>
    </row>
    <row r="1737" spans="1:10">
      <c r="A1737" s="2" t="str">
        <f>'[1]2025年已发货'!A:A</f>
        <v>晋邦</v>
      </c>
      <c r="B1737" s="2" t="str">
        <f>'[1]2025年已发货'!B:B</f>
        <v>螺纹钢</v>
      </c>
      <c r="C1737" s="2" t="str">
        <f>'[1]2025年已发货'!C:C</f>
        <v>HRB400E Φ22 9m</v>
      </c>
      <c r="D1737" s="2" t="str">
        <f>'[1]2025年已发货'!D:D</f>
        <v>吨</v>
      </c>
      <c r="E1737" s="2">
        <f>'[1]2025年已发货'!E:E</f>
        <v>12</v>
      </c>
      <c r="F1737" s="4">
        <f>'[1]2025年已发货'!F:F</f>
        <v>45749</v>
      </c>
      <c r="G1737" s="2" t="str">
        <f>'[1]2025年已发货'!G:G</f>
        <v>（五冶达州国道542项目-二工区路基五工段）四川省达州市达川区赵固镇黄家坡</v>
      </c>
      <c r="H1737" s="2" t="str">
        <f>'[1]2025年已发货'!H:H</f>
        <v>潘远林</v>
      </c>
      <c r="I1737" s="2">
        <f>'[1]2025年已发货'!I:I</f>
        <v>18281865966</v>
      </c>
      <c r="J1737" s="2" vm="1" t="e">
        <f>_xlfn._xlws.FILTER(辅助信息!D:D,辅助信息!G:G=G1737)</f>
        <v>#VALUE!</v>
      </c>
    </row>
    <row r="1738" spans="1:10">
      <c r="A1738" s="2" t="str">
        <f>'[1]2025年已发货'!A:A</f>
        <v>晋邦</v>
      </c>
      <c r="B1738" s="2" t="str">
        <f>'[1]2025年已发货'!B:B</f>
        <v>螺纹钢</v>
      </c>
      <c r="C1738" s="2" t="str">
        <f>'[1]2025年已发货'!C:C</f>
        <v>HRB400E Φ28 9m</v>
      </c>
      <c r="D1738" s="2" t="str">
        <f>'[1]2025年已发货'!D:D</f>
        <v>吨</v>
      </c>
      <c r="E1738" s="2">
        <f>'[1]2025年已发货'!E:E</f>
        <v>8</v>
      </c>
      <c r="F1738" s="4">
        <f>'[1]2025年已发货'!F:F</f>
        <v>45749</v>
      </c>
      <c r="G1738" s="2" t="str">
        <f>'[1]2025年已发货'!G:G</f>
        <v>（五冶达州国道542项目-二工区路基五工段）四川省达州市达川区赵固镇黄家坡</v>
      </c>
      <c r="H1738" s="2" t="str">
        <f>'[1]2025年已发货'!H:H</f>
        <v>潘远林</v>
      </c>
      <c r="I1738" s="2">
        <f>'[1]2025年已发货'!I:I</f>
        <v>18281865966</v>
      </c>
      <c r="J1738" s="2" vm="1" t="e">
        <f>_xlfn._xlws.FILTER(辅助信息!D:D,辅助信息!G:G=G1738)</f>
        <v>#VALUE!</v>
      </c>
    </row>
    <row r="1739" spans="1:10">
      <c r="A1739" s="2" t="str">
        <f>'[1]2025年已发货'!A:A</f>
        <v>德胜</v>
      </c>
      <c r="B1739" s="2" t="str">
        <f>'[1]2025年已发货'!B:B</f>
        <v>螺纹钢</v>
      </c>
      <c r="C1739" s="2" t="str">
        <f>'[1]2025年已发货'!C:C</f>
        <v>HRB500E Φ28 9m</v>
      </c>
      <c r="D1739" s="2" t="str">
        <f>'[1]2025年已发货'!D:D</f>
        <v>吨</v>
      </c>
      <c r="E1739" s="2">
        <f>'[1]2025年已发货'!E:E</f>
        <v>70</v>
      </c>
      <c r="F1739" s="4">
        <f>'[1]2025年已发货'!F:F</f>
        <v>45749</v>
      </c>
      <c r="G1739" s="2" t="str">
        <f>'[1]2025年已发货'!G:G</f>
        <v>（中铁北京局-资乐高速6标）四川省乐山市市中区土主镇资乐高速TJ6标项目试验室</v>
      </c>
      <c r="H1739" s="2" t="str">
        <f>'[1]2025年已发货'!H:H</f>
        <v>刘岩</v>
      </c>
      <c r="I1739" s="2">
        <f>'[1]2025年已发货'!I:I</f>
        <v>18543566469</v>
      </c>
      <c r="J1739" s="2" vm="1" t="e">
        <f>_xlfn._xlws.FILTER(辅助信息!D:D,辅助信息!G:G=G1739)</f>
        <v>#VALUE!</v>
      </c>
    </row>
    <row r="1740" spans="1:10">
      <c r="A1740" s="2" t="str">
        <f>'[1]2025年已发货'!A:A</f>
        <v>德胜</v>
      </c>
      <c r="B1740" s="2" t="str">
        <f>'[1]2025年已发货'!B:B</f>
        <v>螺纹钢</v>
      </c>
      <c r="C1740" s="2" t="str">
        <f>'[1]2025年已发货'!C:C</f>
        <v>HRB500E Φ28 12m</v>
      </c>
      <c r="D1740" s="2" t="str">
        <f>'[1]2025年已发货'!D:D</f>
        <v>吨</v>
      </c>
      <c r="E1740" s="2">
        <f>'[1]2025年已发货'!E:E</f>
        <v>35</v>
      </c>
      <c r="F1740" s="4">
        <f>'[1]2025年已发货'!F:F</f>
        <v>45749</v>
      </c>
      <c r="G1740" s="2" t="str">
        <f>'[1]2025年已发货'!G:G</f>
        <v>（中铁北京局-资乐高速6标）四川省乐山市市中区土主镇资乐高速TJ6标项目试验室</v>
      </c>
      <c r="H1740" s="2" t="str">
        <f>'[1]2025年已发货'!H:H</f>
        <v>刘岩</v>
      </c>
      <c r="I1740" s="2">
        <f>'[1]2025年已发货'!I:I</f>
        <v>18543566469</v>
      </c>
      <c r="J1740" s="2" vm="1" t="e">
        <f>_xlfn._xlws.FILTER(辅助信息!D:D,辅助信息!G:G=G1740)</f>
        <v>#VALUE!</v>
      </c>
    </row>
    <row r="1741" spans="1:10">
      <c r="A1741" s="2" t="str">
        <f>'[1]2025年已发货'!A:A</f>
        <v>成实</v>
      </c>
      <c r="B1741" s="2" t="str">
        <f>'[1]2025年已发货'!B:B</f>
        <v>高线</v>
      </c>
      <c r="C1741" s="2" t="str">
        <f>'[1]2025年已发货'!C:C</f>
        <v>HPB300Φ6</v>
      </c>
      <c r="D1741" s="2" t="str">
        <f>'[1]2025年已发货'!D:D</f>
        <v>吨</v>
      </c>
      <c r="E1741" s="2">
        <f>'[1]2025年已发货'!E:E</f>
        <v>15</v>
      </c>
      <c r="F1741" s="4">
        <f>'[1]2025年已发货'!F:F</f>
        <v>45749</v>
      </c>
      <c r="G1741" s="2" t="str">
        <f>'[1]2025年已发货'!G:G</f>
        <v>（北京工程局乐山机场项目）乐山市五通桥区冠英镇</v>
      </c>
      <c r="H1741" s="2" t="str">
        <f>'[1]2025年已发货'!H:H</f>
        <v>王治</v>
      </c>
      <c r="I1741" s="2">
        <f>'[1]2025年已发货'!I:I</f>
        <v>18811564698</v>
      </c>
      <c r="J1741" s="2" vm="1" t="e">
        <f>_xlfn._xlws.FILTER(辅助信息!D:D,辅助信息!G:G=G1741)</f>
        <v>#VALUE!</v>
      </c>
    </row>
    <row r="1742" spans="1:10">
      <c r="A1742" s="2" t="str">
        <f>'[1]2025年已发货'!A:A</f>
        <v>成实</v>
      </c>
      <c r="B1742" s="2" t="str">
        <f>'[1]2025年已发货'!B:B</f>
        <v>盘螺</v>
      </c>
      <c r="C1742" s="2" t="str">
        <f>'[1]2025年已发货'!C:C</f>
        <v>HRB400E Φ6</v>
      </c>
      <c r="D1742" s="2" t="str">
        <f>'[1]2025年已发货'!D:D</f>
        <v>吨</v>
      </c>
      <c r="E1742" s="2">
        <f>'[1]2025年已发货'!E:E</f>
        <v>7.5</v>
      </c>
      <c r="F1742" s="4">
        <f>'[1]2025年已发货'!F:F</f>
        <v>45749</v>
      </c>
      <c r="G1742" s="2" t="str">
        <f>'[1]2025年已发货'!G:G</f>
        <v>（北京工程局乐山机场项目）乐山市五通桥区冠英镇</v>
      </c>
      <c r="H1742" s="2" t="str">
        <f>'[1]2025年已发货'!H:H</f>
        <v>王治</v>
      </c>
      <c r="I1742" s="2">
        <f>'[1]2025年已发货'!I:I</f>
        <v>18811564698</v>
      </c>
      <c r="J1742" s="2" vm="1" t="e">
        <f>_xlfn._xlws.FILTER(辅助信息!D:D,辅助信息!G:G=G1742)</f>
        <v>#VALUE!</v>
      </c>
    </row>
    <row r="1743" spans="1:10">
      <c r="A1743" s="2" t="str">
        <f>'[1]2025年已发货'!A:A</f>
        <v>成实</v>
      </c>
      <c r="B1743" s="2" t="str">
        <f>'[1]2025年已发货'!B:B</f>
        <v>盘螺</v>
      </c>
      <c r="C1743" s="2" t="str">
        <f>'[1]2025年已发货'!C:C</f>
        <v>HRB400E Φ10</v>
      </c>
      <c r="D1743" s="2" t="str">
        <f>'[1]2025年已发货'!D:D</f>
        <v>吨</v>
      </c>
      <c r="E1743" s="2">
        <f>'[1]2025年已发货'!E:E</f>
        <v>5</v>
      </c>
      <c r="F1743" s="4">
        <f>'[1]2025年已发货'!F:F</f>
        <v>45749</v>
      </c>
      <c r="G1743" s="2" t="str">
        <f>'[1]2025年已发货'!G:G</f>
        <v>（北京工程局乐山机场项目）乐山市五通桥区冠英镇</v>
      </c>
      <c r="H1743" s="2" t="str">
        <f>'[1]2025年已发货'!H:H</f>
        <v>王治</v>
      </c>
      <c r="I1743" s="2">
        <f>'[1]2025年已发货'!I:I</f>
        <v>18811564698</v>
      </c>
      <c r="J1743" s="2" vm="1" t="e">
        <f>_xlfn._xlws.FILTER(辅助信息!D:D,辅助信息!G:G=G1743)</f>
        <v>#VALUE!</v>
      </c>
    </row>
    <row r="1744" spans="1:10">
      <c r="A1744" s="2" t="str">
        <f>'[1]2025年已发货'!A:A</f>
        <v>成实</v>
      </c>
      <c r="B1744" s="2" t="str">
        <f>'[1]2025年已发货'!B:B</f>
        <v>盘螺</v>
      </c>
      <c r="C1744" s="2" t="str">
        <f>'[1]2025年已发货'!C:C</f>
        <v>HRB400E Φ12</v>
      </c>
      <c r="D1744" s="2" t="str">
        <f>'[1]2025年已发货'!D:D</f>
        <v>吨</v>
      </c>
      <c r="E1744" s="2">
        <f>'[1]2025年已发货'!E:E</f>
        <v>7.5</v>
      </c>
      <c r="F1744" s="4">
        <f>'[1]2025年已发货'!F:F</f>
        <v>45749</v>
      </c>
      <c r="G1744" s="2" t="str">
        <f>'[1]2025年已发货'!G:G</f>
        <v>（北京工程局乐山机场项目）乐山市五通桥区冠英镇</v>
      </c>
      <c r="H1744" s="2" t="str">
        <f>'[1]2025年已发货'!H:H</f>
        <v>王治</v>
      </c>
      <c r="I1744" s="2">
        <f>'[1]2025年已发货'!I:I</f>
        <v>18811564698</v>
      </c>
      <c r="J1744" s="2" vm="1" t="e">
        <f>_xlfn._xlws.FILTER(辅助信息!D:D,辅助信息!G:G=G1744)</f>
        <v>#VALUE!</v>
      </c>
    </row>
    <row r="1745" spans="1:10">
      <c r="A1745" s="2" t="str">
        <f>'[1]2025年已发货'!A:A</f>
        <v>润耀</v>
      </c>
      <c r="B1745" s="2" t="str">
        <f>'[1]2025年已发货'!B:B</f>
        <v>螺纹钢</v>
      </c>
      <c r="C1745" s="2" t="str">
        <f>'[1]2025年已发货'!C:C</f>
        <v>HRB400E Φ12 9m</v>
      </c>
      <c r="D1745" s="2" t="str">
        <f>'[1]2025年已发货'!D:D</f>
        <v>吨</v>
      </c>
      <c r="E1745" s="2">
        <f>'[1]2025年已发货'!E:E</f>
        <v>35</v>
      </c>
      <c r="F1745" s="4">
        <f>'[1]2025年已发货'!F:F</f>
        <v>45749</v>
      </c>
      <c r="G1745" s="2" t="str">
        <f>'[1]2025年已发货'!G:G</f>
        <v>（中铁十局-资乐高速4标）四川省眉山市仁寿县彰加镇促进村中铁十局资乐高速1#钢筋场</v>
      </c>
      <c r="H1745" s="2" t="str">
        <f>'[1]2025年已发货'!H:H</f>
        <v>杨飞</v>
      </c>
      <c r="I1745" s="2">
        <f>'[1]2025年已发货'!I:I</f>
        <v>15667998777</v>
      </c>
      <c r="J1745" s="2" vm="1" t="e">
        <f>_xlfn._xlws.FILTER(辅助信息!D:D,辅助信息!G:G=G1745)</f>
        <v>#VALUE!</v>
      </c>
    </row>
    <row r="1746" spans="1:10">
      <c r="A1746" s="2" t="str">
        <f>'[1]2025年已发货'!A:A</f>
        <v>润耀</v>
      </c>
      <c r="B1746" s="2" t="str">
        <f>'[1]2025年已发货'!B:B</f>
        <v>螺纹钢</v>
      </c>
      <c r="C1746" s="2" t="str">
        <f>'[1]2025年已发货'!C:C</f>
        <v>HRB400E Φ25 9m</v>
      </c>
      <c r="D1746" s="2" t="str">
        <f>'[1]2025年已发货'!D:D</f>
        <v>吨</v>
      </c>
      <c r="E1746" s="2">
        <f>'[1]2025年已发货'!E:E</f>
        <v>35</v>
      </c>
      <c r="F1746" s="4">
        <f>'[1]2025年已发货'!F:F</f>
        <v>45749</v>
      </c>
      <c r="G1746" s="2" t="str">
        <f>'[1]2025年已发货'!G:G</f>
        <v>（中铁十局-资乐高速4标）四川省眉山市仁寿县彰加镇促进村中铁十局资乐高速1#钢筋场</v>
      </c>
      <c r="H1746" s="2" t="str">
        <f>'[1]2025年已发货'!H:H</f>
        <v>杨飞</v>
      </c>
      <c r="I1746" s="2">
        <f>'[1]2025年已发货'!I:I</f>
        <v>15667998777</v>
      </c>
      <c r="J1746" s="2" vm="1" t="e">
        <f>_xlfn._xlws.FILTER(辅助信息!D:D,辅助信息!G:G=G1746)</f>
        <v>#VALUE!</v>
      </c>
    </row>
    <row r="1747" spans="1:10">
      <c r="A1747" s="2" t="str">
        <f>'[1]2025年已发货'!A:A</f>
        <v>润耀</v>
      </c>
      <c r="B1747" s="2" t="str">
        <f>'[1]2025年已发货'!B:B</f>
        <v>螺纹钢</v>
      </c>
      <c r="C1747" s="2" t="str">
        <f>'[1]2025年已发货'!C:C</f>
        <v>HRB400E Φ28 9m</v>
      </c>
      <c r="D1747" s="2" t="str">
        <f>'[1]2025年已发货'!D:D</f>
        <v>吨</v>
      </c>
      <c r="E1747" s="2">
        <f>'[1]2025年已发货'!E:E</f>
        <v>35</v>
      </c>
      <c r="F1747" s="4">
        <f>'[1]2025年已发货'!F:F</f>
        <v>45749</v>
      </c>
      <c r="G1747" s="2" t="str">
        <f>'[1]2025年已发货'!G:G</f>
        <v>（中铁十局-资乐高速4标）四川省眉山市仁寿县彰加镇促进村中铁十局资乐高速1#钢筋场</v>
      </c>
      <c r="H1747" s="2" t="str">
        <f>'[1]2025年已发货'!H:H</f>
        <v>杨飞</v>
      </c>
      <c r="I1747" s="2">
        <f>'[1]2025年已发货'!I:I</f>
        <v>15667998777</v>
      </c>
      <c r="J1747" s="2" vm="1" t="e">
        <f>_xlfn._xlws.FILTER(辅助信息!D:D,辅助信息!G:G=G1747)</f>
        <v>#VALUE!</v>
      </c>
    </row>
    <row r="1748" spans="1:10">
      <c r="A1748" s="2" t="str">
        <f>'[1]2025年已发货'!A:A</f>
        <v>润耀</v>
      </c>
      <c r="B1748" s="2" t="str">
        <f>'[1]2025年已发货'!B:B</f>
        <v>高线</v>
      </c>
      <c r="C1748" s="2" t="str">
        <f>'[1]2025年已发货'!C:C</f>
        <v>HPB300Φ12</v>
      </c>
      <c r="D1748" s="2" t="str">
        <f>'[1]2025年已发货'!D:D</f>
        <v>吨</v>
      </c>
      <c r="E1748" s="2">
        <f>'[1]2025年已发货'!E:E</f>
        <v>35</v>
      </c>
      <c r="F1748" s="4">
        <f>'[1]2025年已发货'!F:F</f>
        <v>45749</v>
      </c>
      <c r="G1748" s="2" t="str">
        <f>'[1]2025年已发货'!G:G</f>
        <v>（中铁北京局-资乐高速6标）四川省乐山市市中区土主镇资乐高速TJ6标项目试验室</v>
      </c>
      <c r="H1748" s="2" t="str">
        <f>'[1]2025年已发货'!H:H</f>
        <v>刘岩</v>
      </c>
      <c r="I1748" s="2">
        <f>'[1]2025年已发货'!I:I</f>
        <v>18543566469</v>
      </c>
      <c r="J1748" s="2" vm="1" t="e">
        <f>_xlfn._xlws.FILTER(辅助信息!D:D,辅助信息!G:G=G1748)</f>
        <v>#VALUE!</v>
      </c>
    </row>
    <row r="1749" spans="1:10">
      <c r="A1749" s="2" t="str">
        <f>'[1]2025年已发货'!A:A</f>
        <v>润耀</v>
      </c>
      <c r="B1749" s="2" t="str">
        <f>'[1]2025年已发货'!B:B</f>
        <v>螺纹钢</v>
      </c>
      <c r="C1749" s="2" t="str">
        <f>'[1]2025年已发货'!C:C</f>
        <v>HRB400E Φ14 12m</v>
      </c>
      <c r="D1749" s="2" t="str">
        <f>'[1]2025年已发货'!D:D</f>
        <v>吨</v>
      </c>
      <c r="E1749" s="2">
        <f>'[1]2025年已发货'!E:E</f>
        <v>24</v>
      </c>
      <c r="F1749" s="4">
        <f>'[1]2025年已发货'!F:F</f>
        <v>45749</v>
      </c>
      <c r="G1749" s="2" t="str">
        <f>'[1]2025年已发货'!G:G</f>
        <v>（中铁北京局-资乐高速6标）四川省乐山市市中区土主镇资乐高速TJ6标项目试验室</v>
      </c>
      <c r="H1749" s="2" t="str">
        <f>'[1]2025年已发货'!H:H</f>
        <v>刘岩</v>
      </c>
      <c r="I1749" s="2">
        <f>'[1]2025年已发货'!I:I</f>
        <v>18543566469</v>
      </c>
      <c r="J1749" s="2" vm="1" t="e">
        <f>_xlfn._xlws.FILTER(辅助信息!D:D,辅助信息!G:G=G1749)</f>
        <v>#VALUE!</v>
      </c>
    </row>
    <row r="1750" spans="1:10">
      <c r="A1750" s="2" t="str">
        <f>'[1]2025年已发货'!A:A</f>
        <v>润耀</v>
      </c>
      <c r="B1750" s="2" t="str">
        <f>'[1]2025年已发货'!B:B</f>
        <v>螺纹钢</v>
      </c>
      <c r="C1750" s="2" t="str">
        <f>'[1]2025年已发货'!C:C</f>
        <v>HRB400E Φ14 9m</v>
      </c>
      <c r="D1750" s="2" t="str">
        <f>'[1]2025年已发货'!D:D</f>
        <v>吨</v>
      </c>
      <c r="E1750" s="2">
        <f>'[1]2025年已发货'!E:E</f>
        <v>12</v>
      </c>
      <c r="F1750" s="4">
        <f>'[1]2025年已发货'!F:F</f>
        <v>45749</v>
      </c>
      <c r="G1750" s="2" t="str">
        <f>'[1]2025年已发货'!G:G</f>
        <v>（中铁北京局-资乐高速6标）四川省乐山市市中区土主镇资乐高速TJ6标项目试验室</v>
      </c>
      <c r="H1750" s="2" t="str">
        <f>'[1]2025年已发货'!H:H</f>
        <v>刘岩</v>
      </c>
      <c r="I1750" s="2">
        <f>'[1]2025年已发货'!I:I</f>
        <v>18543566469</v>
      </c>
      <c r="J1750" s="2" vm="1" t="e">
        <f>_xlfn._xlws.FILTER(辅助信息!D:D,辅助信息!G:G=G1750)</f>
        <v>#VALUE!</v>
      </c>
    </row>
    <row r="1751" spans="1:10">
      <c r="A1751" s="2" t="str">
        <f>'[1]2025年已发货'!A:A</f>
        <v>凤钢</v>
      </c>
      <c r="B1751" s="2" t="str">
        <f>'[1]2025年已发货'!B:B</f>
        <v>螺纹钢</v>
      </c>
      <c r="C1751" s="2" t="str">
        <f>'[1]2025年已发货'!C:C</f>
        <v>HRB400EФ12</v>
      </c>
      <c r="D1751" s="2" t="str">
        <f>'[1]2025年已发货'!D:D</f>
        <v>吨</v>
      </c>
      <c r="E1751" s="2">
        <f>'[1]2025年已发货'!E:E</f>
        <v>40</v>
      </c>
      <c r="F1751" s="4">
        <f>'[1]2025年已发货'!F:F</f>
        <v>45750</v>
      </c>
      <c r="G1751" s="2" t="str">
        <f>'[1]2025年已发货'!G:G</f>
        <v>（中铁六局呼和浩特铁路建设公司西昭高速7标二分部)西昌市川兴镇则各</v>
      </c>
      <c r="H1751" s="2" t="str">
        <f>'[1]2025年已发货'!H:H</f>
        <v>石建龙</v>
      </c>
      <c r="I1751" s="2">
        <f>'[1]2025年已发货'!I:I</f>
        <v>14747304923</v>
      </c>
      <c r="J1751" s="2" vm="1" t="e">
        <f>_xlfn._xlws.FILTER(辅助信息!D:D,辅助信息!G:G=G1751)</f>
        <v>#VALUE!</v>
      </c>
    </row>
    <row r="1752" spans="1:10">
      <c r="A1752" s="2" t="str">
        <f>'[1]2025年已发货'!A:A</f>
        <v>凤钢</v>
      </c>
      <c r="B1752" s="2" t="str">
        <f>'[1]2025年已发货'!B:B</f>
        <v>盘螺</v>
      </c>
      <c r="C1752" s="2" t="str">
        <f>'[1]2025年已发货'!C:C</f>
        <v>HRP400E10</v>
      </c>
      <c r="D1752" s="2" t="str">
        <f>'[1]2025年已发货'!D:D</f>
        <v>吨</v>
      </c>
      <c r="E1752" s="2">
        <f>'[1]2025年已发货'!E:E</f>
        <v>40</v>
      </c>
      <c r="F1752" s="4">
        <f>'[1]2025年已发货'!F:F</f>
        <v>45750</v>
      </c>
      <c r="G1752" s="2" t="str">
        <f>'[1]2025年已发货'!G:G</f>
        <v>（中铁六局呼和浩特铁路建设公司西昭高速7标二分部)西昌市川兴镇则各</v>
      </c>
      <c r="H1752" s="2" t="str">
        <f>'[1]2025年已发货'!H:H</f>
        <v>石建龙</v>
      </c>
      <c r="I1752" s="2">
        <f>'[1]2025年已发货'!I:I</f>
        <v>14747304923</v>
      </c>
      <c r="J1752" s="2" vm="1" t="e">
        <f>_xlfn._xlws.FILTER(辅助信息!D:D,辅助信息!G:G=G1752)</f>
        <v>#VALUE!</v>
      </c>
    </row>
    <row r="1753" spans="1:10">
      <c r="A1753" s="2" t="str">
        <f>'[1]2025年已发货'!A:A</f>
        <v>冷钢</v>
      </c>
      <c r="B1753" s="2" t="str">
        <f>'[1]2025年已发货'!B:B</f>
        <v>螺纹钢</v>
      </c>
      <c r="C1753" s="2" t="str">
        <f>'[1]2025年已发货'!C:C</f>
        <v>HRB400E Φ12 9m</v>
      </c>
      <c r="D1753" s="2" t="str">
        <f>'[1]2025年已发货'!D:D</f>
        <v>吨</v>
      </c>
      <c r="E1753" s="2">
        <f>'[1]2025年已发货'!E:E</f>
        <v>6</v>
      </c>
      <c r="F1753" s="4">
        <f>'[1]2025年已发货'!F:F</f>
        <v>45750</v>
      </c>
      <c r="G1753" s="2" t="str">
        <f>'[1]2025年已发货'!G:G</f>
        <v>（五冶达州国道542项目-一工区路基二工段）四川省达州市达川区石桥镇列宁街熊家营</v>
      </c>
      <c r="H1753" s="2" t="str">
        <f>'[1]2025年已发货'!H:H</f>
        <v>黄纯益</v>
      </c>
      <c r="I1753" s="2">
        <f>'[1]2025年已发货'!I:I</f>
        <v>13518257339</v>
      </c>
      <c r="J1753" s="2" vm="1" t="e">
        <f>_xlfn._xlws.FILTER(辅助信息!D:D,辅助信息!G:G=G1753)</f>
        <v>#VALUE!</v>
      </c>
    </row>
    <row r="1754" spans="1:10">
      <c r="A1754" s="2" t="str">
        <f>'[1]2025年已发货'!A:A</f>
        <v>冷钢</v>
      </c>
      <c r="B1754" s="2" t="str">
        <f>'[1]2025年已发货'!B:B</f>
        <v>螺纹钢</v>
      </c>
      <c r="C1754" s="2" t="str">
        <f>'[1]2025年已发货'!C:C</f>
        <v>HRB400E Φ16 9m</v>
      </c>
      <c r="D1754" s="2" t="str">
        <f>'[1]2025年已发货'!D:D</f>
        <v>吨</v>
      </c>
      <c r="E1754" s="2">
        <f>'[1]2025年已发货'!E:E</f>
        <v>30</v>
      </c>
      <c r="F1754" s="4">
        <f>'[1]2025年已发货'!F:F</f>
        <v>45750</v>
      </c>
      <c r="G1754" s="2" t="str">
        <f>'[1]2025年已发货'!G:G</f>
        <v>（五冶达州国道542项目-一工区路基二工段）四川省达州市达川区石桥镇列宁街熊家营</v>
      </c>
      <c r="H1754" s="2" t="str">
        <f>'[1]2025年已发货'!H:H</f>
        <v>黄纯益</v>
      </c>
      <c r="I1754" s="2">
        <f>'[1]2025年已发货'!I:I</f>
        <v>13518257339</v>
      </c>
      <c r="J1754" s="2" vm="1" t="e">
        <f>_xlfn._xlws.FILTER(辅助信息!D:D,辅助信息!G:G=G1754)</f>
        <v>#VALUE!</v>
      </c>
    </row>
    <row r="1755" spans="1:10">
      <c r="A1755" s="2" t="str">
        <f>'[1]2025年已发货'!A:A</f>
        <v>晋邦</v>
      </c>
      <c r="B1755" s="2" t="str">
        <f>'[1]2025年已发货'!B:B</f>
        <v>螺纹钢</v>
      </c>
      <c r="C1755" s="2" t="str">
        <f>'[1]2025年已发货'!C:C</f>
        <v>HRB400E Φ16 9m</v>
      </c>
      <c r="D1755" s="2" t="str">
        <f>'[1]2025年已发货'!D:D</f>
        <v>吨</v>
      </c>
      <c r="E1755" s="2">
        <f>'[1]2025年已发货'!E:E</f>
        <v>36</v>
      </c>
      <c r="F1755" s="4">
        <f>'[1]2025年已发货'!F:F</f>
        <v>45750</v>
      </c>
      <c r="G1755" s="2" t="str">
        <f>'[1]2025年已发货'!G:G</f>
        <v>（十九冶-江龙高速三分部）重庆市云阳县蔈草镇三坵田*小尖山梁场</v>
      </c>
      <c r="H1755" s="2" t="str">
        <f>'[1]2025年已发货'!H:H</f>
        <v>徐宇</v>
      </c>
      <c r="I1755" s="2">
        <f>'[1]2025年已发货'!I:I</f>
        <v>19822311919</v>
      </c>
      <c r="J1755" s="2" vm="1" t="e">
        <f>_xlfn._xlws.FILTER(辅助信息!D:D,辅助信息!G:G=G1755)</f>
        <v>#VALUE!</v>
      </c>
    </row>
    <row r="1756" spans="1:10">
      <c r="A1756" s="2" t="str">
        <f>'[1]2025年已发货'!A:A</f>
        <v>晋邦</v>
      </c>
      <c r="B1756" s="2" t="str">
        <f>'[1]2025年已发货'!B:B</f>
        <v>盘螺</v>
      </c>
      <c r="C1756" s="2" t="str">
        <f>'[1]2025年已发货'!C:C</f>
        <v>HRB400E Φ10</v>
      </c>
      <c r="D1756" s="2" t="str">
        <f>'[1]2025年已发货'!D:D</f>
        <v>吨</v>
      </c>
      <c r="E1756" s="2">
        <f>'[1]2025年已发货'!E:E</f>
        <v>10</v>
      </c>
      <c r="F1756" s="4">
        <f>'[1]2025年已发货'!F:F</f>
        <v>45750</v>
      </c>
      <c r="G1756" s="2" t="str">
        <f>'[1]2025年已发货'!G:G</f>
        <v>（十九冶-江龙高速三分部）重庆市云阳县蔈草镇三坵田*小尖山梁场</v>
      </c>
      <c r="H1756" s="2" t="str">
        <f>'[1]2025年已发货'!H:H</f>
        <v>徐宇</v>
      </c>
      <c r="I1756" s="2">
        <f>'[1]2025年已发货'!I:I</f>
        <v>19822311919</v>
      </c>
      <c r="J1756" s="2" vm="1" t="e">
        <f>_xlfn._xlws.FILTER(辅助信息!D:D,辅助信息!G:G=G1756)</f>
        <v>#VALUE!</v>
      </c>
    </row>
    <row r="1757" spans="1:10">
      <c r="A1757" s="2" t="str">
        <f>'[1]2025年已发货'!A:A</f>
        <v>晋邦</v>
      </c>
      <c r="B1757" s="2" t="str">
        <f>'[1]2025年已发货'!B:B</f>
        <v>螺纹钢</v>
      </c>
      <c r="C1757" s="2" t="str">
        <f>'[1]2025年已发货'!C:C</f>
        <v>HRB400E Φ16 9m</v>
      </c>
      <c r="D1757" s="2" t="str">
        <f>'[1]2025年已发货'!D:D</f>
        <v>吨</v>
      </c>
      <c r="E1757" s="2">
        <f>'[1]2025年已发货'!E:E</f>
        <v>15</v>
      </c>
      <c r="F1757" s="4">
        <f>'[1]2025年已发货'!F:F</f>
        <v>45750</v>
      </c>
      <c r="G1757" s="2" t="str">
        <f>'[1]2025年已发货'!G:G</f>
        <v>（十九冶-江龙高速三分部）重庆市云阳县蔈草镇三坵田*朗树湾1#桥桥面</v>
      </c>
      <c r="H1757" s="2" t="str">
        <f>'[1]2025年已发货'!H:H</f>
        <v>徐宇</v>
      </c>
      <c r="I1757" s="2">
        <f>'[1]2025年已发货'!I:I</f>
        <v>19822311919</v>
      </c>
      <c r="J1757" s="2" vm="1" t="e">
        <f>_xlfn._xlws.FILTER(辅助信息!D:D,辅助信息!G:G=G1757)</f>
        <v>#VALUE!</v>
      </c>
    </row>
    <row r="1758" spans="1:10">
      <c r="A1758" s="2" t="str">
        <f>'[1]2025年已发货'!A:A</f>
        <v>晋邦</v>
      </c>
      <c r="B1758" s="2" t="str">
        <f>'[1]2025年已发货'!B:B</f>
        <v>螺纹钢</v>
      </c>
      <c r="C1758" s="2" t="str">
        <f>'[1]2025年已发货'!C:C</f>
        <v>HRB400E Φ25 9m</v>
      </c>
      <c r="D1758" s="2" t="str">
        <f>'[1]2025年已发货'!D:D</f>
        <v>吨</v>
      </c>
      <c r="E1758" s="2">
        <f>'[1]2025年已发货'!E:E</f>
        <v>10</v>
      </c>
      <c r="F1758" s="4">
        <f>'[1]2025年已发货'!F:F</f>
        <v>45750</v>
      </c>
      <c r="G1758" s="2" t="str">
        <f>'[1]2025年已发货'!G:G</f>
        <v>（十九冶-江龙高速三分部）重庆市云阳县蔈草镇三坵田*朗树湾1#桥桥面</v>
      </c>
      <c r="H1758" s="2" t="str">
        <f>'[1]2025年已发货'!H:H</f>
        <v>徐宇</v>
      </c>
      <c r="I1758" s="2">
        <f>'[1]2025年已发货'!I:I</f>
        <v>19822311919</v>
      </c>
      <c r="J1758" s="2" vm="1" t="e">
        <f>_xlfn._xlws.FILTER(辅助信息!D:D,辅助信息!G:G=G1758)</f>
        <v>#VALUE!</v>
      </c>
    </row>
    <row r="1759" spans="1:10">
      <c r="A1759" s="2" t="str">
        <f>'[1]2025年已发货'!A:A</f>
        <v>晋邦</v>
      </c>
      <c r="B1759" s="2" t="str">
        <f>'[1]2025年已发货'!B:B</f>
        <v>螺纹钢</v>
      </c>
      <c r="C1759" s="2" t="str">
        <f>'[1]2025年已发货'!C:C</f>
        <v>HRB400E Φ12 9m</v>
      </c>
      <c r="D1759" s="2" t="str">
        <f>'[1]2025年已发货'!D:D</f>
        <v>吨</v>
      </c>
      <c r="E1759" s="2">
        <f>'[1]2025年已发货'!E:E</f>
        <v>27</v>
      </c>
      <c r="F1759" s="4">
        <f>'[1]2025年已发货'!F:F</f>
        <v>45750</v>
      </c>
      <c r="G1759" s="2" t="str">
        <f>'[1]2025年已发货'!G:G</f>
        <v>（十九冶-江龙高速三分部）重庆市云阳县龙角镇*皮家营梁场</v>
      </c>
      <c r="H1759" s="2" t="str">
        <f>'[1]2025年已发货'!H:H</f>
        <v>徐宇</v>
      </c>
      <c r="I1759" s="2">
        <f>'[1]2025年已发货'!I:I</f>
        <v>19822311919</v>
      </c>
      <c r="J1759" s="2" vm="1" t="e">
        <f>_xlfn._xlws.FILTER(辅助信息!D:D,辅助信息!G:G=G1759)</f>
        <v>#VALUE!</v>
      </c>
    </row>
    <row r="1760" spans="1:10">
      <c r="A1760" s="2" t="str">
        <f>'[1]2025年已发货'!A:A</f>
        <v>晋邦</v>
      </c>
      <c r="B1760" s="2" t="str">
        <f>'[1]2025年已发货'!B:B</f>
        <v>螺纹钢</v>
      </c>
      <c r="C1760" s="2" t="str">
        <f>'[1]2025年已发货'!C:C</f>
        <v>HRB400E Φ16 9m</v>
      </c>
      <c r="D1760" s="2" t="str">
        <f>'[1]2025年已发货'!D:D</f>
        <v>吨</v>
      </c>
      <c r="E1760" s="2">
        <f>'[1]2025年已发货'!E:E</f>
        <v>20</v>
      </c>
      <c r="F1760" s="4">
        <f>'[1]2025年已发货'!F:F</f>
        <v>45750</v>
      </c>
      <c r="G1760" s="2" t="str">
        <f>'[1]2025年已发货'!G:G</f>
        <v>（十九冶-江龙高速三分部）重庆市云阳县龙角镇*皮家营梁场</v>
      </c>
      <c r="H1760" s="2" t="str">
        <f>'[1]2025年已发货'!H:H</f>
        <v>徐宇</v>
      </c>
      <c r="I1760" s="2">
        <f>'[1]2025年已发货'!I:I</f>
        <v>19822311919</v>
      </c>
      <c r="J1760" s="2" vm="1" t="e">
        <f>_xlfn._xlws.FILTER(辅助信息!D:D,辅助信息!G:G=G1760)</f>
        <v>#VALUE!</v>
      </c>
    </row>
    <row r="1761" spans="1:10">
      <c r="A1761" s="2" t="str">
        <f>'[1]2025年已发货'!A:A</f>
        <v>晋邦</v>
      </c>
      <c r="B1761" s="2" t="str">
        <f>'[1]2025年已发货'!B:B</f>
        <v>螺纹钢</v>
      </c>
      <c r="C1761" s="2" t="str">
        <f>'[1]2025年已发货'!C:C</f>
        <v>HRB400E Φ25 9m</v>
      </c>
      <c r="D1761" s="2" t="str">
        <f>'[1]2025年已发货'!D:D</f>
        <v>吨</v>
      </c>
      <c r="E1761" s="2">
        <f>'[1]2025年已发货'!E:E</f>
        <v>3</v>
      </c>
      <c r="F1761" s="4">
        <f>'[1]2025年已发货'!F:F</f>
        <v>45750</v>
      </c>
      <c r="G1761" s="2" t="str">
        <f>'[1]2025年已发货'!G:G</f>
        <v>（十九冶-江龙高速三分部）重庆市云阳县龙角镇*皮家营梁场</v>
      </c>
      <c r="H1761" s="2" t="str">
        <f>'[1]2025年已发货'!H:H</f>
        <v>徐宇</v>
      </c>
      <c r="I1761" s="2">
        <f>'[1]2025年已发货'!I:I</f>
        <v>19822311919</v>
      </c>
      <c r="J1761" s="2" vm="1" t="e">
        <f>_xlfn._xlws.FILTER(辅助信息!D:D,辅助信息!G:G=G1761)</f>
        <v>#VALUE!</v>
      </c>
    </row>
    <row r="1762" spans="1:10">
      <c r="A1762" s="2" t="str">
        <f>'[1]2025年已发货'!A:A</f>
        <v>晋邦</v>
      </c>
      <c r="B1762" s="2" t="str">
        <f>'[1]2025年已发货'!B:B</f>
        <v>螺纹钢</v>
      </c>
      <c r="C1762" s="2" t="str">
        <f>'[1]2025年已发货'!C:C</f>
        <v>HRB400E Φ12 9m</v>
      </c>
      <c r="D1762" s="2" t="str">
        <f>'[1]2025年已发货'!D:D</f>
        <v>吨</v>
      </c>
      <c r="E1762" s="2">
        <f>'[1]2025年已发货'!E:E</f>
        <v>3</v>
      </c>
      <c r="F1762" s="4">
        <f>'[1]2025年已发货'!F:F</f>
        <v>45750</v>
      </c>
      <c r="G1762" s="2" t="str">
        <f>'[1]2025年已发货'!G:G</f>
        <v>（十九冶-江龙高速三分部）重庆市云阳县龙角镇*刘家漕2#桥</v>
      </c>
      <c r="H1762" s="2" t="str">
        <f>'[1]2025年已发货'!H:H</f>
        <v>徐宇</v>
      </c>
      <c r="I1762" s="2">
        <f>'[1]2025年已发货'!I:I</f>
        <v>19822311919</v>
      </c>
      <c r="J1762" s="2" vm="1" t="e">
        <f>_xlfn._xlws.FILTER(辅助信息!D:D,辅助信息!G:G=G1762)</f>
        <v>#VALUE!</v>
      </c>
    </row>
    <row r="1763" spans="1:10">
      <c r="A1763" s="2" t="str">
        <f>'[1]2025年已发货'!A:A</f>
        <v>晋邦</v>
      </c>
      <c r="B1763" s="2" t="str">
        <f>'[1]2025年已发货'!B:B</f>
        <v>螺纹钢</v>
      </c>
      <c r="C1763" s="2" t="str">
        <f>'[1]2025年已发货'!C:C</f>
        <v>HRB400E Φ16 9m</v>
      </c>
      <c r="D1763" s="2" t="str">
        <f>'[1]2025年已发货'!D:D</f>
        <v>吨</v>
      </c>
      <c r="E1763" s="2">
        <f>'[1]2025年已发货'!E:E</f>
        <v>20</v>
      </c>
      <c r="F1763" s="4">
        <f>'[1]2025年已发货'!F:F</f>
        <v>45750</v>
      </c>
      <c r="G1763" s="2" t="str">
        <f>'[1]2025年已发货'!G:G</f>
        <v>（十九冶-江龙高速三分部）重庆市云阳县龙角镇*刘家漕2#桥</v>
      </c>
      <c r="H1763" s="2" t="str">
        <f>'[1]2025年已发货'!H:H</f>
        <v>徐宇</v>
      </c>
      <c r="I1763" s="2">
        <f>'[1]2025年已发货'!I:I</f>
        <v>19822311919</v>
      </c>
      <c r="J1763" s="2" vm="1" t="e">
        <f>_xlfn._xlws.FILTER(辅助信息!D:D,辅助信息!G:G=G1763)</f>
        <v>#VALUE!</v>
      </c>
    </row>
    <row r="1764" spans="1:10">
      <c r="A1764" s="2" t="str">
        <f>'[1]2025年已发货'!A:A</f>
        <v>晋邦</v>
      </c>
      <c r="B1764" s="2" t="str">
        <f>'[1]2025年已发货'!B:B</f>
        <v>螺纹钢</v>
      </c>
      <c r="C1764" s="2" t="str">
        <f>'[1]2025年已发货'!C:C</f>
        <v>HRB400E Φ25 9m</v>
      </c>
      <c r="D1764" s="2" t="str">
        <f>'[1]2025年已发货'!D:D</f>
        <v>吨</v>
      </c>
      <c r="E1764" s="2">
        <f>'[1]2025年已发货'!E:E</f>
        <v>3</v>
      </c>
      <c r="F1764" s="4">
        <f>'[1]2025年已发货'!F:F</f>
        <v>45750</v>
      </c>
      <c r="G1764" s="2" t="str">
        <f>'[1]2025年已发货'!G:G</f>
        <v>（十九冶-江龙高速三分部）重庆市云阳县龙角镇*刘家漕2#桥</v>
      </c>
      <c r="H1764" s="2" t="str">
        <f>'[1]2025年已发货'!H:H</f>
        <v>徐宇</v>
      </c>
      <c r="I1764" s="2">
        <f>'[1]2025年已发货'!I:I</f>
        <v>19822311919</v>
      </c>
      <c r="J1764" s="2" vm="1" t="e">
        <f>_xlfn._xlws.FILTER(辅助信息!D:D,辅助信息!G:G=G1764)</f>
        <v>#VALUE!</v>
      </c>
    </row>
    <row r="1765" spans="1:10">
      <c r="A1765" s="2" t="str">
        <f>'[1]2025年已发货'!A:A</f>
        <v>晋邦</v>
      </c>
      <c r="B1765" s="2" t="str">
        <f>'[1]2025年已发货'!B:B</f>
        <v>高线</v>
      </c>
      <c r="C1765" s="2" t="str">
        <f>'[1]2025年已发货'!C:C</f>
        <v>HPB300Φ10</v>
      </c>
      <c r="D1765" s="2" t="str">
        <f>'[1]2025年已发货'!D:D</f>
        <v>吨</v>
      </c>
      <c r="E1765" s="2">
        <f>'[1]2025年已发货'!E:E</f>
        <v>4</v>
      </c>
      <c r="F1765" s="4">
        <f>'[1]2025年已发货'!F:F</f>
        <v>45750</v>
      </c>
      <c r="G1765" s="2" t="str">
        <f>'[1]2025年已发货'!G:G</f>
        <v>（十九冶-江龙高速三分部）重庆市云阳县龙角镇*刘家漕2#桥</v>
      </c>
      <c r="H1765" s="2" t="str">
        <f>'[1]2025年已发货'!H:H</f>
        <v>徐宇</v>
      </c>
      <c r="I1765" s="2">
        <f>'[1]2025年已发货'!I:I</f>
        <v>19822311919</v>
      </c>
      <c r="J1765" s="2" vm="1" t="e">
        <f>_xlfn._xlws.FILTER(辅助信息!D:D,辅助信息!G:G=G1765)</f>
        <v>#VALUE!</v>
      </c>
    </row>
    <row r="1766" spans="1:10">
      <c r="A1766" s="2" t="str">
        <f>'[1]2025年已发货'!A:A</f>
        <v>晋邦</v>
      </c>
      <c r="B1766" s="2" t="str">
        <f>'[1]2025年已发货'!B:B</f>
        <v>螺纹钢</v>
      </c>
      <c r="C1766" s="2" t="str">
        <f>'[1]2025年已发货'!C:C</f>
        <v>HRB400E Φ14 9m</v>
      </c>
      <c r="D1766" s="2" t="str">
        <f>'[1]2025年已发货'!D:D</f>
        <v>吨</v>
      </c>
      <c r="E1766" s="2">
        <f>'[1]2025年已发货'!E:E</f>
        <v>5</v>
      </c>
      <c r="F1766" s="4">
        <f>'[1]2025年已发货'!F:F</f>
        <v>45750</v>
      </c>
      <c r="G1766" s="2" t="str">
        <f>'[1]2025年已发货'!G:G</f>
        <v>（十九冶-江龙高速三分部）重庆市云阳县龙角镇*皮家营隧道</v>
      </c>
      <c r="H1766" s="2" t="str">
        <f>'[1]2025年已发货'!H:H</f>
        <v>徐宇</v>
      </c>
      <c r="I1766" s="2">
        <f>'[1]2025年已发货'!I:I</f>
        <v>19822311919</v>
      </c>
      <c r="J1766" s="2" vm="1" t="e">
        <f>_xlfn._xlws.FILTER(辅助信息!D:D,辅助信息!G:G=G1766)</f>
        <v>#VALUE!</v>
      </c>
    </row>
    <row r="1767" spans="1:10">
      <c r="A1767" s="2" t="str">
        <f>'[1]2025年已发货'!A:A</f>
        <v>晋邦</v>
      </c>
      <c r="B1767" s="2" t="str">
        <f>'[1]2025年已发货'!B:B</f>
        <v>螺纹钢</v>
      </c>
      <c r="C1767" s="2" t="str">
        <f>'[1]2025年已发货'!C:C</f>
        <v>HRB400E Φ16 9m</v>
      </c>
      <c r="D1767" s="2" t="str">
        <f>'[1]2025年已发货'!D:D</f>
        <v>吨</v>
      </c>
      <c r="E1767" s="2">
        <f>'[1]2025年已发货'!E:E</f>
        <v>20</v>
      </c>
      <c r="F1767" s="4">
        <f>'[1]2025年已发货'!F:F</f>
        <v>45750</v>
      </c>
      <c r="G1767" s="2" t="str">
        <f>'[1]2025年已发货'!G:G</f>
        <v>（十九冶-江龙高速三分部）重庆市云阳县龙角镇*皮家营隧道</v>
      </c>
      <c r="H1767" s="2" t="str">
        <f>'[1]2025年已发货'!H:H</f>
        <v>徐宇</v>
      </c>
      <c r="I1767" s="2">
        <f>'[1]2025年已发货'!I:I</f>
        <v>19822311919</v>
      </c>
      <c r="J1767" s="2" vm="1" t="e">
        <f>_xlfn._xlws.FILTER(辅助信息!D:D,辅助信息!G:G=G1767)</f>
        <v>#VALUE!</v>
      </c>
    </row>
    <row r="1768" spans="1:10">
      <c r="A1768" s="2" t="str">
        <f>'[1]2025年已发货'!A:A</f>
        <v>润耀</v>
      </c>
      <c r="B1768" s="2" t="str">
        <f>'[1]2025年已发货'!B:B</f>
        <v>盘螺</v>
      </c>
      <c r="C1768" s="2" t="str">
        <f>'[1]2025年已发货'!C:C</f>
        <v>HRB400E Φ8</v>
      </c>
      <c r="D1768" s="2" t="str">
        <f>'[1]2025年已发货'!D:D</f>
        <v>吨</v>
      </c>
      <c r="E1768" s="2">
        <f>'[1]2025年已发货'!E:E</f>
        <v>5</v>
      </c>
      <c r="F1768" s="4">
        <f>'[1]2025年已发货'!F:F</f>
        <v>45750</v>
      </c>
      <c r="G1768" s="2" t="str">
        <f>'[1]2025年已发货'!G:G</f>
        <v>（华西简阳西城嘉苑）四川省成都市简阳市简城街道高屋村</v>
      </c>
      <c r="H1768" s="2" t="str">
        <f>'[1]2025年已发货'!H:H</f>
        <v>张瀚镭</v>
      </c>
      <c r="I1768" s="2">
        <f>'[1]2025年已发货'!I:I</f>
        <v>15884666220</v>
      </c>
      <c r="J1768" s="2" t="str">
        <f>_xlfn._xlws.FILTER(辅助信息!D:D,辅助信息!G:G=G1768)</f>
        <v>华西简阳西城嘉苑</v>
      </c>
    </row>
    <row r="1769" spans="1:10">
      <c r="A1769" s="2" t="str">
        <f>'[1]2025年已发货'!A:A</f>
        <v>润耀</v>
      </c>
      <c r="B1769" s="2" t="str">
        <f>'[1]2025年已发货'!B:B</f>
        <v>盘螺</v>
      </c>
      <c r="C1769" s="2" t="str">
        <f>'[1]2025年已发货'!C:C</f>
        <v>HRB400E Φ10</v>
      </c>
      <c r="D1769" s="2" t="str">
        <f>'[1]2025年已发货'!D:D</f>
        <v>吨</v>
      </c>
      <c r="E1769" s="2">
        <f>'[1]2025年已发货'!E:E</f>
        <v>5</v>
      </c>
      <c r="F1769" s="4">
        <f>'[1]2025年已发货'!F:F</f>
        <v>45750</v>
      </c>
      <c r="G1769" s="2" t="str">
        <f>'[1]2025年已发货'!G:G</f>
        <v>（华西简阳西城嘉苑）四川省成都市简阳市简城街道高屋村</v>
      </c>
      <c r="H1769" s="2" t="str">
        <f>'[1]2025年已发货'!H:H</f>
        <v>张瀚镭</v>
      </c>
      <c r="I1769" s="2">
        <f>'[1]2025年已发货'!I:I</f>
        <v>15884666220</v>
      </c>
      <c r="J1769" s="2" t="str">
        <f>_xlfn._xlws.FILTER(辅助信息!D:D,辅助信息!G:G=G1769)</f>
        <v>华西简阳西城嘉苑</v>
      </c>
    </row>
    <row r="1770" spans="1:10">
      <c r="A1770" s="2" t="str">
        <f>'[1]2025年已发货'!A:A</f>
        <v>润耀</v>
      </c>
      <c r="B1770" s="2" t="str">
        <f>'[1]2025年已发货'!B:B</f>
        <v>盘螺</v>
      </c>
      <c r="C1770" s="2" t="str">
        <f>'[1]2025年已发货'!C:C</f>
        <v>HRB400E Φ12</v>
      </c>
      <c r="D1770" s="2" t="str">
        <f>'[1]2025年已发货'!D:D</f>
        <v>吨</v>
      </c>
      <c r="E1770" s="2">
        <f>'[1]2025年已发货'!E:E</f>
        <v>22</v>
      </c>
      <c r="F1770" s="4">
        <f>'[1]2025年已发货'!F:F</f>
        <v>45750</v>
      </c>
      <c r="G1770" s="2" t="str">
        <f>'[1]2025年已发货'!G:G</f>
        <v>（华西简阳西城嘉苑）四川省成都市简阳市简城街道高屋村</v>
      </c>
      <c r="H1770" s="2" t="str">
        <f>'[1]2025年已发货'!H:H</f>
        <v>张瀚镭</v>
      </c>
      <c r="I1770" s="2">
        <f>'[1]2025年已发货'!I:I</f>
        <v>15884666220</v>
      </c>
      <c r="J1770" s="2" t="str">
        <f>_xlfn._xlws.FILTER(辅助信息!D:D,辅助信息!G:G=G1770)</f>
        <v>华西简阳西城嘉苑</v>
      </c>
    </row>
    <row r="1771" spans="1:10">
      <c r="A1771" s="2" t="str">
        <f>'[1]2025年已发货'!A:A</f>
        <v>润耀</v>
      </c>
      <c r="B1771" s="2" t="str">
        <f>'[1]2025年已发货'!B:B</f>
        <v>螺纹钢</v>
      </c>
      <c r="C1771" s="2" t="str">
        <f>'[1]2025年已发货'!C:C</f>
        <v>HRB400E Φ14 9m</v>
      </c>
      <c r="D1771" s="2" t="str">
        <f>'[1]2025年已发货'!D:D</f>
        <v>吨</v>
      </c>
      <c r="E1771" s="2">
        <f>'[1]2025年已发货'!E:E</f>
        <v>2.5</v>
      </c>
      <c r="F1771" s="4">
        <f>'[1]2025年已发货'!F:F</f>
        <v>45750</v>
      </c>
      <c r="G1771" s="2" t="str">
        <f>'[1]2025年已发货'!G:G</f>
        <v>（华西简阳西城嘉苑）四川省成都市简阳市简城街道高屋村</v>
      </c>
      <c r="H1771" s="2" t="str">
        <f>'[1]2025年已发货'!H:H</f>
        <v>张瀚镭</v>
      </c>
      <c r="I1771" s="2">
        <f>'[1]2025年已发货'!I:I</f>
        <v>15884666220</v>
      </c>
      <c r="J1771" s="2" t="str">
        <f>_xlfn._xlws.FILTER(辅助信息!D:D,辅助信息!G:G=G1771)</f>
        <v>华西简阳西城嘉苑</v>
      </c>
    </row>
    <row r="1772" spans="1:10">
      <c r="A1772" s="2" t="str">
        <f>'[1]2025年已发货'!A:A</f>
        <v>润耀</v>
      </c>
      <c r="B1772" s="2" t="str">
        <f>'[1]2025年已发货'!B:B</f>
        <v>螺纹钢</v>
      </c>
      <c r="C1772" s="2" t="str">
        <f>'[1]2025年已发货'!C:C</f>
        <v>HRB400E Φ16 9m</v>
      </c>
      <c r="D1772" s="2" t="str">
        <f>'[1]2025年已发货'!D:D</f>
        <v>吨</v>
      </c>
      <c r="E1772" s="2">
        <f>'[1]2025年已发货'!E:E</f>
        <v>66</v>
      </c>
      <c r="F1772" s="4">
        <f>'[1]2025年已发货'!F:F</f>
        <v>45750</v>
      </c>
      <c r="G1772" s="2" t="str">
        <f>'[1]2025年已发货'!G:G</f>
        <v>（华西简阳西城嘉苑）四川省成都市简阳市简城街道高屋村</v>
      </c>
      <c r="H1772" s="2" t="str">
        <f>'[1]2025年已发货'!H:H</f>
        <v>张瀚镭</v>
      </c>
      <c r="I1772" s="2">
        <f>'[1]2025年已发货'!I:I</f>
        <v>15884666220</v>
      </c>
      <c r="J1772" s="2" t="str">
        <f>_xlfn._xlws.FILTER(辅助信息!D:D,辅助信息!G:G=G1772)</f>
        <v>华西简阳西城嘉苑</v>
      </c>
    </row>
    <row r="1773" spans="1:10">
      <c r="A1773" s="2" t="str">
        <f>'[1]2025年已发货'!A:A</f>
        <v>润耀</v>
      </c>
      <c r="B1773" s="2" t="str">
        <f>'[1]2025年已发货'!B:B</f>
        <v>螺纹钢</v>
      </c>
      <c r="C1773" s="2" t="str">
        <f>'[1]2025年已发货'!C:C</f>
        <v>HRB400E Φ18 9m</v>
      </c>
      <c r="D1773" s="2" t="str">
        <f>'[1]2025年已发货'!D:D</f>
        <v>吨</v>
      </c>
      <c r="E1773" s="2">
        <f>'[1]2025年已发货'!E:E</f>
        <v>5</v>
      </c>
      <c r="F1773" s="4">
        <f>'[1]2025年已发货'!F:F</f>
        <v>45750</v>
      </c>
      <c r="G1773" s="2" t="str">
        <f>'[1]2025年已发货'!G:G</f>
        <v>（华西简阳西城嘉苑）四川省成都市简阳市简城街道高屋村</v>
      </c>
      <c r="H1773" s="2" t="str">
        <f>'[1]2025年已发货'!H:H</f>
        <v>张瀚镭</v>
      </c>
      <c r="I1773" s="2">
        <f>'[1]2025年已发货'!I:I</f>
        <v>15884666220</v>
      </c>
      <c r="J1773" s="2" t="str">
        <f>_xlfn._xlws.FILTER(辅助信息!D:D,辅助信息!G:G=G1773)</f>
        <v>华西简阳西城嘉苑</v>
      </c>
    </row>
    <row r="1774" spans="1:10">
      <c r="A1774" s="2" t="str">
        <f>'[1]2025年已发货'!A:A</f>
        <v>润耀</v>
      </c>
      <c r="B1774" s="2" t="str">
        <f>'[1]2025年已发货'!B:B</f>
        <v>螺纹钢</v>
      </c>
      <c r="C1774" s="2" t="str">
        <f>'[1]2025年已发货'!C:C</f>
        <v>HRB400E Φ20 9m</v>
      </c>
      <c r="D1774" s="2" t="str">
        <f>'[1]2025年已发货'!D:D</f>
        <v>吨</v>
      </c>
      <c r="E1774" s="2">
        <f>'[1]2025年已发货'!E:E</f>
        <v>13</v>
      </c>
      <c r="F1774" s="4">
        <f>'[1]2025年已发货'!F:F</f>
        <v>45750</v>
      </c>
      <c r="G1774" s="2" t="str">
        <f>'[1]2025年已发货'!G:G</f>
        <v>（华西简阳西城嘉苑）四川省成都市简阳市简城街道高屋村</v>
      </c>
      <c r="H1774" s="2" t="str">
        <f>'[1]2025年已发货'!H:H</f>
        <v>张瀚镭</v>
      </c>
      <c r="I1774" s="2">
        <f>'[1]2025年已发货'!I:I</f>
        <v>15884666220</v>
      </c>
      <c r="J1774" s="2" t="str">
        <f>_xlfn._xlws.FILTER(辅助信息!D:D,辅助信息!G:G=G1774)</f>
        <v>华西简阳西城嘉苑</v>
      </c>
    </row>
    <row r="1775" spans="1:10">
      <c r="A1775" s="2" t="str">
        <f>'[1]2025年已发货'!A:A</f>
        <v>润耀</v>
      </c>
      <c r="B1775" s="2" t="str">
        <f>'[1]2025年已发货'!B:B</f>
        <v>螺纹钢</v>
      </c>
      <c r="C1775" s="2" t="str">
        <f>'[1]2025年已发货'!C:C</f>
        <v>HRB400E Φ22 9m</v>
      </c>
      <c r="D1775" s="2" t="str">
        <f>'[1]2025年已发货'!D:D</f>
        <v>吨</v>
      </c>
      <c r="E1775" s="2">
        <f>'[1]2025年已发货'!E:E</f>
        <v>25</v>
      </c>
      <c r="F1775" s="4">
        <f>'[1]2025年已发货'!F:F</f>
        <v>45750</v>
      </c>
      <c r="G1775" s="2" t="str">
        <f>'[1]2025年已发货'!G:G</f>
        <v>（华西简阳西城嘉苑）四川省成都市简阳市简城街道高屋村</v>
      </c>
      <c r="H1775" s="2" t="str">
        <f>'[1]2025年已发货'!H:H</f>
        <v>张瀚镭</v>
      </c>
      <c r="I1775" s="2">
        <f>'[1]2025年已发货'!I:I</f>
        <v>15884666220</v>
      </c>
      <c r="J1775" s="2" t="str">
        <f>_xlfn._xlws.FILTER(辅助信息!D:D,辅助信息!G:G=G1775)</f>
        <v>华西简阳西城嘉苑</v>
      </c>
    </row>
    <row r="1776" spans="1:10">
      <c r="A1776" s="2" t="str">
        <f>'[1]2025年已发货'!A:A</f>
        <v>润耀</v>
      </c>
      <c r="B1776" s="2" t="str">
        <f>'[1]2025年已发货'!B:B</f>
        <v>盘螺</v>
      </c>
      <c r="C1776" s="2" t="str">
        <f>'[1]2025年已发货'!C:C</f>
        <v>HRB400E Φ8</v>
      </c>
      <c r="D1776" s="2" t="str">
        <f>'[1]2025年已发货'!D:D</f>
        <v>吨</v>
      </c>
      <c r="E1776" s="2">
        <f>'[1]2025年已发货'!E:E</f>
        <v>10</v>
      </c>
      <c r="F1776" s="4">
        <f>'[1]2025年已发货'!F:F</f>
        <v>45750</v>
      </c>
      <c r="G1776" s="2" t="str">
        <f>'[1]2025年已发货'!G:G</f>
        <v>（华西萌海科创农业生态谷）成都市简阳市白金山水库</v>
      </c>
      <c r="H1776" s="2" t="str">
        <f>'[1]2025年已发货'!H:H</f>
        <v>石清国</v>
      </c>
      <c r="I1776" s="2">
        <f>'[1]2025年已发货'!I:I</f>
        <v>13458642015</v>
      </c>
      <c r="J1776" s="2" t="str">
        <f>_xlfn._xlws.FILTER(辅助信息!D:D,辅助信息!G:G=G1776)</f>
        <v>华西萌海-科创农业生态谷</v>
      </c>
    </row>
    <row r="1777" spans="1:10">
      <c r="A1777" s="2" t="str">
        <f>'[1]2025年已发货'!A:A</f>
        <v>润耀</v>
      </c>
      <c r="B1777" s="2" t="str">
        <f>'[1]2025年已发货'!B:B</f>
        <v>螺纹钢</v>
      </c>
      <c r="C1777" s="2" t="str">
        <f>'[1]2025年已发货'!C:C</f>
        <v>HRB400E Φ12 9m</v>
      </c>
      <c r="D1777" s="2" t="str">
        <f>'[1]2025年已发货'!D:D</f>
        <v>吨</v>
      </c>
      <c r="E1777" s="2">
        <f>'[1]2025年已发货'!E:E</f>
        <v>5</v>
      </c>
      <c r="F1777" s="4">
        <f>'[1]2025年已发货'!F:F</f>
        <v>45750</v>
      </c>
      <c r="G1777" s="2" t="str">
        <f>'[1]2025年已发货'!G:G</f>
        <v>（华西萌海科创农业生态谷）成都市简阳市白金山水库</v>
      </c>
      <c r="H1777" s="2" t="str">
        <f>'[1]2025年已发货'!H:H</f>
        <v>石清国</v>
      </c>
      <c r="I1777" s="2">
        <f>'[1]2025年已发货'!I:I</f>
        <v>13458642015</v>
      </c>
      <c r="J1777" s="2" t="str">
        <f>_xlfn._xlws.FILTER(辅助信息!D:D,辅助信息!G:G=G1777)</f>
        <v>华西萌海-科创农业生态谷</v>
      </c>
    </row>
    <row r="1778" spans="1:10">
      <c r="A1778" s="2" t="str">
        <f>'[1]2025年已发货'!A:A</f>
        <v>润耀</v>
      </c>
      <c r="B1778" s="2" t="str">
        <f>'[1]2025年已发货'!B:B</f>
        <v>螺纹钢</v>
      </c>
      <c r="C1778" s="2" t="str">
        <f>'[1]2025年已发货'!C:C</f>
        <v>HRB500E Φ16</v>
      </c>
      <c r="D1778" s="2" t="str">
        <f>'[1]2025年已发货'!D:D</f>
        <v>吨</v>
      </c>
      <c r="E1778" s="2">
        <f>'[1]2025年已发货'!E:E</f>
        <v>6</v>
      </c>
      <c r="F1778" s="4">
        <f>'[1]2025年已发货'!F:F</f>
        <v>45750</v>
      </c>
      <c r="G1778" s="2" t="str">
        <f>'[1]2025年已发货'!G:G</f>
        <v>（华西萌海科创农业生态谷）成都市简阳市白金山水库</v>
      </c>
      <c r="H1778" s="2" t="str">
        <f>'[1]2025年已发货'!H:H</f>
        <v>石清国</v>
      </c>
      <c r="I1778" s="2">
        <f>'[1]2025年已发货'!I:I</f>
        <v>13458642015</v>
      </c>
      <c r="J1778" s="2" t="str">
        <f>_xlfn._xlws.FILTER(辅助信息!D:D,辅助信息!G:G=G1778)</f>
        <v>华西萌海-科创农业生态谷</v>
      </c>
    </row>
    <row r="1779" spans="1:10">
      <c r="A1779" s="2" t="str">
        <f>'[1]2025年已发货'!A:A</f>
        <v>润耀</v>
      </c>
      <c r="B1779" s="2" t="str">
        <f>'[1]2025年已发货'!B:B</f>
        <v>螺纹钢</v>
      </c>
      <c r="C1779" s="2" t="str">
        <f>'[1]2025年已发货'!C:C</f>
        <v>HRB500E Φ18</v>
      </c>
      <c r="D1779" s="2" t="str">
        <f>'[1]2025年已发货'!D:D</f>
        <v>吨</v>
      </c>
      <c r="E1779" s="2">
        <f>'[1]2025年已发货'!E:E</f>
        <v>6</v>
      </c>
      <c r="F1779" s="4">
        <f>'[1]2025年已发货'!F:F</f>
        <v>45750</v>
      </c>
      <c r="G1779" s="2" t="str">
        <f>'[1]2025年已发货'!G:G</f>
        <v>（华西萌海科创农业生态谷）成都市简阳市白金山水库</v>
      </c>
      <c r="H1779" s="2" t="str">
        <f>'[1]2025年已发货'!H:H</f>
        <v>石清国</v>
      </c>
      <c r="I1779" s="2">
        <f>'[1]2025年已发货'!I:I</f>
        <v>13458642015</v>
      </c>
      <c r="J1779" s="2" t="str">
        <f>_xlfn._xlws.FILTER(辅助信息!D:D,辅助信息!G:G=G1779)</f>
        <v>华西萌海-科创农业生态谷</v>
      </c>
    </row>
    <row r="1780" spans="1:10">
      <c r="A1780" s="2" t="str">
        <f>'[1]2025年已发货'!A:A</f>
        <v>润耀</v>
      </c>
      <c r="B1780" s="2" t="str">
        <f>'[1]2025年已发货'!B:B</f>
        <v>螺纹钢</v>
      </c>
      <c r="C1780" s="2" t="str">
        <f>'[1]2025年已发货'!C:C</f>
        <v>HRB500E Φ25</v>
      </c>
      <c r="D1780" s="2" t="str">
        <f>'[1]2025年已发货'!D:D</f>
        <v>吨</v>
      </c>
      <c r="E1780" s="2">
        <f>'[1]2025年已发货'!E:E</f>
        <v>10</v>
      </c>
      <c r="F1780" s="4">
        <f>'[1]2025年已发货'!F:F</f>
        <v>45750</v>
      </c>
      <c r="G1780" s="2" t="str">
        <f>'[1]2025年已发货'!G:G</f>
        <v>（华西萌海科创农业生态谷）成都市简阳市白金山水库</v>
      </c>
      <c r="H1780" s="2" t="str">
        <f>'[1]2025年已发货'!H:H</f>
        <v>石清国</v>
      </c>
      <c r="I1780" s="2">
        <f>'[1]2025年已发货'!I:I</f>
        <v>13458642015</v>
      </c>
      <c r="J1780" s="2" t="str">
        <f>_xlfn._xlws.FILTER(辅助信息!D:D,辅助信息!G:G=G1780)</f>
        <v>华西萌海-科创农业生态谷</v>
      </c>
    </row>
    <row r="1781" spans="1:10">
      <c r="A1781" s="2" t="str">
        <f>'[1]2025年已发货'!A:A</f>
        <v>润耀</v>
      </c>
      <c r="B1781" s="2" t="str">
        <f>'[1]2025年已发货'!B:B</f>
        <v>螺纹钢</v>
      </c>
      <c r="C1781" s="2" t="str">
        <f>'[1]2025年已发货'!C:C</f>
        <v>HRB400E Φ12 9m</v>
      </c>
      <c r="D1781" s="2" t="str">
        <f>'[1]2025年已发货'!D:D</f>
        <v>吨</v>
      </c>
      <c r="E1781" s="2">
        <f>'[1]2025年已发货'!E:E</f>
        <v>68.4</v>
      </c>
      <c r="F1781" s="4">
        <f>'[1]2025年已发货'!F:F</f>
        <v>45750</v>
      </c>
      <c r="G1781" s="2" t="str">
        <f>'[1]2025年已发货'!G:G</f>
        <v>（中铁十局-资乐高速4标）四川省眉山市仁寿县彰加镇促进村中铁十局资乐高速1#钢筋场</v>
      </c>
      <c r="H1781" s="2" t="str">
        <f>'[1]2025年已发货'!H:H</f>
        <v>杨飞</v>
      </c>
      <c r="I1781" s="2">
        <f>'[1]2025年已发货'!I:I</f>
        <v>15667998777</v>
      </c>
      <c r="J1781" s="2" vm="1" t="e">
        <f>_xlfn._xlws.FILTER(辅助信息!D:D,辅助信息!G:G=G1781)</f>
        <v>#VALUE!</v>
      </c>
    </row>
    <row r="1782" spans="1:10">
      <c r="A1782" s="2" t="str">
        <f>'[1]2025年已发货'!A:A</f>
        <v>润耀</v>
      </c>
      <c r="B1782" s="2" t="str">
        <f>'[1]2025年已发货'!B:B</f>
        <v>螺纹钢</v>
      </c>
      <c r="C1782" s="2" t="str">
        <f>'[1]2025年已发货'!C:C</f>
        <v>HRB400E Φ25 9m</v>
      </c>
      <c r="D1782" s="2" t="str">
        <f>'[1]2025年已发货'!D:D</f>
        <v>吨</v>
      </c>
      <c r="E1782" s="2">
        <f>'[1]2025年已发货'!E:E</f>
        <v>35</v>
      </c>
      <c r="F1782" s="4">
        <f>'[1]2025年已发货'!F:F</f>
        <v>45750</v>
      </c>
      <c r="G1782" s="2" t="str">
        <f>'[1]2025年已发货'!G:G</f>
        <v>（中铁广州局-成渝扩容2标）成渝扩容项目ZCB3-2标2＃拌和站【雁江区联盟桥东北50米(资资路) 】</v>
      </c>
      <c r="H1782" s="2" t="str">
        <f>'[1]2025年已发货'!H:H</f>
        <v>刘沛琦</v>
      </c>
      <c r="I1782" s="2">
        <f>'[1]2025年已发货'!I:I</f>
        <v>18011784798</v>
      </c>
      <c r="J1782" s="2" vm="1" t="e">
        <f>_xlfn._xlws.FILTER(辅助信息!D:D,辅助信息!G:G=G1782)</f>
        <v>#VALUE!</v>
      </c>
    </row>
    <row r="1783" spans="1:10">
      <c r="A1783" s="2" t="str">
        <f>'[1]2025年已发货'!A:A</f>
        <v>润耀</v>
      </c>
      <c r="B1783" s="2" t="str">
        <f>'[1]2025年已发货'!B:B</f>
        <v>螺纹钢</v>
      </c>
      <c r="C1783" s="2" t="str">
        <f>'[1]2025年已发货'!C:C</f>
        <v>HRB400E Φ28 9m</v>
      </c>
      <c r="D1783" s="2" t="str">
        <f>'[1]2025年已发货'!D:D</f>
        <v>吨</v>
      </c>
      <c r="E1783" s="2">
        <f>'[1]2025年已发货'!E:E</f>
        <v>35</v>
      </c>
      <c r="F1783" s="4">
        <f>'[1]2025年已发货'!F:F</f>
        <v>45750</v>
      </c>
      <c r="G1783" s="2" t="str">
        <f>'[1]2025年已发货'!G:G</f>
        <v>（中铁广州局-成渝扩容2标）成渝扩容项目ZCB3-2标2＃拌和站【雁江区联盟桥东北50米(资资路) 】</v>
      </c>
      <c r="H1783" s="2" t="str">
        <f>'[1]2025年已发货'!H:H</f>
        <v>刘沛琦</v>
      </c>
      <c r="I1783" s="2">
        <f>'[1]2025年已发货'!I:I</f>
        <v>18011784798</v>
      </c>
      <c r="J1783" s="2" vm="1" t="e">
        <f>_xlfn._xlws.FILTER(辅助信息!D:D,辅助信息!G:G=G1783)</f>
        <v>#VALUE!</v>
      </c>
    </row>
    <row r="1784" spans="1:10">
      <c r="A1784" s="2" t="str">
        <f>'[1]2025年已发货'!A:A</f>
        <v>润耀</v>
      </c>
      <c r="B1784" s="2" t="str">
        <f>'[1]2025年已发货'!B:B</f>
        <v>盘圆</v>
      </c>
      <c r="C1784" s="2" t="str">
        <f>'[1]2025年已发货'!C:C</f>
        <v>HPB300Ф12</v>
      </c>
      <c r="D1784" s="2" t="str">
        <f>'[1]2025年已发货'!D:D</f>
        <v>吨</v>
      </c>
      <c r="E1784" s="2">
        <f>'[1]2025年已发货'!E:E</f>
        <v>35</v>
      </c>
      <c r="F1784" s="4">
        <f>'[1]2025年已发货'!F:F</f>
        <v>45750</v>
      </c>
      <c r="G1784" s="2" t="str">
        <f>'[1]2025年已发货'!G:G</f>
        <v>（中铁一局四建康新高速TJ1-2标）四川省甘孜州康定市318国道玉顶积雪观景台旁</v>
      </c>
      <c r="H1784" s="2" t="str">
        <f>'[1]2025年已发货'!H:H</f>
        <v>宋健</v>
      </c>
      <c r="I1784" s="2">
        <f>'[1]2025年已发货'!I:I</f>
        <v>15691628566</v>
      </c>
      <c r="J1784" s="2" vm="1" t="e">
        <f>_xlfn._xlws.FILTER(辅助信息!D:D,辅助信息!G:G=G1784)</f>
        <v>#VALUE!</v>
      </c>
    </row>
    <row r="1785" spans="1:10">
      <c r="A1785" s="2" t="str">
        <f>'[1]2025年已发货'!A:A</f>
        <v>润耀</v>
      </c>
      <c r="B1785" s="2" t="str">
        <f>'[1]2025年已发货'!B:B</f>
        <v>螺纹钢</v>
      </c>
      <c r="C1785" s="2" t="str">
        <f>'[1]2025年已发货'!C:C</f>
        <v>HRB500EФ25*9m</v>
      </c>
      <c r="D1785" s="2" t="str">
        <f>'[1]2025年已发货'!D:D</f>
        <v>吨</v>
      </c>
      <c r="E1785" s="2">
        <f>'[1]2025年已发货'!E:E</f>
        <v>70</v>
      </c>
      <c r="F1785" s="4">
        <f>'[1]2025年已发货'!F:F</f>
        <v>45750</v>
      </c>
      <c r="G1785" s="2" t="str">
        <f>'[1]2025年已发货'!G:G</f>
        <v>（中铁六局呼和公司康新高速TJ4-2标）四川省甘孜藏族自治州康定市新都桥镇东俄罗三村中建八局搅拌站旁</v>
      </c>
      <c r="H1785" s="2" t="str">
        <f>'[1]2025年已发货'!H:H</f>
        <v>许文刚</v>
      </c>
      <c r="I1785" s="2">
        <f>'[1]2025年已发货'!I:I</f>
        <v>15848808186</v>
      </c>
      <c r="J1785" s="2" vm="1" t="e">
        <f>_xlfn._xlws.FILTER(辅助信息!D:D,辅助信息!G:G=G1785)</f>
        <v>#VALUE!</v>
      </c>
    </row>
    <row r="1786" spans="1:10">
      <c r="A1786" s="2" t="str">
        <f>'[1]2025年已发货'!A:A</f>
        <v>润耀</v>
      </c>
      <c r="B1786" s="2" t="str">
        <f>'[1]2025年已发货'!B:B</f>
        <v>螺纹钢</v>
      </c>
      <c r="C1786" s="2" t="str">
        <f>'[1]2025年已发货'!C:C</f>
        <v>HRB400EФ16*9m</v>
      </c>
      <c r="D1786" s="2" t="str">
        <f>'[1]2025年已发货'!D:D</f>
        <v>吨</v>
      </c>
      <c r="E1786" s="2">
        <f>'[1]2025年已发货'!E:E</f>
        <v>35</v>
      </c>
      <c r="F1786" s="4">
        <f>'[1]2025年已发货'!F:F</f>
        <v>45750</v>
      </c>
      <c r="G1786" s="2" t="str">
        <f>'[1]2025年已发货'!G:G</f>
        <v>（中铁六局呼和公司康新高速TJ4-2标）四川省甘孜藏族自治州康定市新都桥镇东俄罗三村中建八局搅拌站旁</v>
      </c>
      <c r="H1786" s="2" t="str">
        <f>'[1]2025年已发货'!H:H</f>
        <v>许文刚</v>
      </c>
      <c r="I1786" s="2">
        <f>'[1]2025年已发货'!I:I</f>
        <v>15848808186</v>
      </c>
      <c r="J1786" s="2" vm="1" t="e">
        <f>_xlfn._xlws.FILTER(辅助信息!D:D,辅助信息!G:G=G1786)</f>
        <v>#VALUE!</v>
      </c>
    </row>
    <row r="1787" spans="1:10">
      <c r="A1787" s="2" t="str">
        <f>'[1]2025年已发货'!A:A</f>
        <v>德胜</v>
      </c>
      <c r="B1787" s="2" t="str">
        <f>'[1]2025年已发货'!B:B</f>
        <v>螺纹钢</v>
      </c>
      <c r="C1787" s="2" t="str">
        <f>'[1]2025年已发货'!C:C</f>
        <v>HRB400E Φ12 9m</v>
      </c>
      <c r="D1787" s="2" t="str">
        <f>'[1]2025年已发货'!D:D</f>
        <v>吨</v>
      </c>
      <c r="E1787" s="2">
        <f>'[1]2025年已发货'!E:E</f>
        <v>5</v>
      </c>
      <c r="F1787" s="4">
        <f>'[1]2025年已发货'!F:F</f>
        <v>45750</v>
      </c>
      <c r="G1787" s="2" t="str">
        <f>'[1]2025年已发货'!G:G</f>
        <v>（中铁十局-资乐高速4标）四川省眉山市仁寿县彰加镇促进村中铁十局资乐高速1#钢筋场</v>
      </c>
      <c r="H1787" s="2" t="str">
        <f>'[1]2025年已发货'!H:H</f>
        <v>杨飞</v>
      </c>
      <c r="I1787" s="2">
        <f>'[1]2025年已发货'!I:I</f>
        <v>15667998777</v>
      </c>
      <c r="J1787" s="2" vm="1" t="e">
        <f>_xlfn._xlws.FILTER(辅助信息!D:D,辅助信息!G:G=G1787)</f>
        <v>#VALUE!</v>
      </c>
    </row>
    <row r="1788" spans="1:10">
      <c r="A1788" s="2" t="str">
        <f>'[1]2025年已发货'!A:A</f>
        <v>德胜</v>
      </c>
      <c r="B1788" s="2" t="str">
        <f>'[1]2025年已发货'!B:B</f>
        <v>螺纹钢</v>
      </c>
      <c r="C1788" s="2" t="str">
        <f>'[1]2025年已发货'!C:C</f>
        <v>HRB400E Φ16 9m</v>
      </c>
      <c r="D1788" s="2" t="str">
        <f>'[1]2025年已发货'!D:D</f>
        <v>吨</v>
      </c>
      <c r="E1788" s="2">
        <f>'[1]2025年已发货'!E:E</f>
        <v>38</v>
      </c>
      <c r="F1788" s="4">
        <f>'[1]2025年已发货'!F:F</f>
        <v>45750</v>
      </c>
      <c r="G1788" s="2" t="str">
        <f>'[1]2025年已发货'!G:G</f>
        <v>（中铁十局-资乐高速4标）四川省眉山市仁寿县彰加镇促进村中铁十局资乐高速1#钢筋场</v>
      </c>
      <c r="H1788" s="2" t="str">
        <f>'[1]2025年已发货'!H:H</f>
        <v>杨飞</v>
      </c>
      <c r="I1788" s="2">
        <f>'[1]2025年已发货'!I:I</f>
        <v>15667998777</v>
      </c>
      <c r="J1788" s="2" vm="1" t="e">
        <f>_xlfn._xlws.FILTER(辅助信息!D:D,辅助信息!G:G=G1788)</f>
        <v>#VALUE!</v>
      </c>
    </row>
    <row r="1789" spans="1:10">
      <c r="A1789" s="2" t="str">
        <f>'[1]2025年已发货'!A:A</f>
        <v>德胜</v>
      </c>
      <c r="B1789" s="2" t="str">
        <f>'[1]2025年已发货'!B:B</f>
        <v>螺纹钢</v>
      </c>
      <c r="C1789" s="2" t="str">
        <f>'[1]2025年已发货'!C:C</f>
        <v>HRB400E Φ22 12m</v>
      </c>
      <c r="D1789" s="2" t="str">
        <f>'[1]2025年已发货'!D:D</f>
        <v>吨</v>
      </c>
      <c r="E1789" s="2">
        <f>'[1]2025年已发货'!E:E</f>
        <v>28</v>
      </c>
      <c r="F1789" s="4">
        <f>'[1]2025年已发货'!F:F</f>
        <v>45750</v>
      </c>
      <c r="G1789" s="2" t="str">
        <f>'[1]2025年已发货'!G:G</f>
        <v>（中铁十局-资乐高速4标）四川省眉山市仁寿县彰加镇促进村中铁十局资乐高速1#钢筋场</v>
      </c>
      <c r="H1789" s="2" t="str">
        <f>'[1]2025年已发货'!H:H</f>
        <v>杨飞</v>
      </c>
      <c r="I1789" s="2">
        <f>'[1]2025年已发货'!I:I</f>
        <v>15667998777</v>
      </c>
      <c r="J1789" s="2" vm="1" t="e">
        <f>_xlfn._xlws.FILTER(辅助信息!D:D,辅助信息!G:G=G1789)</f>
        <v>#VALUE!</v>
      </c>
    </row>
    <row r="1790" spans="1:10">
      <c r="A1790" s="2" t="str">
        <f>'[1]2025年已发货'!A:A</f>
        <v>德胜</v>
      </c>
      <c r="B1790" s="2" t="str">
        <f>'[1]2025年已发货'!B:B</f>
        <v>螺纹钢</v>
      </c>
      <c r="C1790" s="2" t="str">
        <f>'[1]2025年已发货'!C:C</f>
        <v>HRB400E Φ28 12m</v>
      </c>
      <c r="D1790" s="2" t="str">
        <f>'[1]2025年已发货'!D:D</f>
        <v>吨</v>
      </c>
      <c r="E1790" s="2">
        <f>'[1]2025年已发货'!E:E</f>
        <v>70</v>
      </c>
      <c r="F1790" s="4">
        <f>'[1]2025年已发货'!F:F</f>
        <v>45750</v>
      </c>
      <c r="G1790" s="2" t="str">
        <f>'[1]2025年已发货'!G:G</f>
        <v>（中铁广州局-成渝扩容2标）四川省资阳市雁江区南双路杨家糖房</v>
      </c>
      <c r="H1790" s="2" t="str">
        <f>'[1]2025年已发货'!H:H</f>
        <v>邓志强</v>
      </c>
      <c r="I1790" s="2">
        <f>'[1]2025年已发货'!I:I</f>
        <v>17603045490</v>
      </c>
      <c r="J1790" s="2" vm="1" t="e">
        <f>_xlfn._xlws.FILTER(辅助信息!D:D,辅助信息!G:G=G1790)</f>
        <v>#VALUE!</v>
      </c>
    </row>
    <row r="1791" spans="1:10">
      <c r="A1791" s="2" t="str">
        <f>'[1]2025年已发货'!A:A</f>
        <v>德胜</v>
      </c>
      <c r="B1791" s="2" t="str">
        <f>'[1]2025年已发货'!B:B</f>
        <v>螺纹钢</v>
      </c>
      <c r="C1791" s="2" t="str">
        <f>'[1]2025年已发货'!C:C</f>
        <v>HRB400E Φ12 12m</v>
      </c>
      <c r="D1791" s="2" t="str">
        <f>'[1]2025年已发货'!D:D</f>
        <v>吨</v>
      </c>
      <c r="E1791" s="2">
        <f>'[1]2025年已发货'!E:E</f>
        <v>105</v>
      </c>
      <c r="F1791" s="4">
        <f>'[1]2025年已发货'!F:F</f>
        <v>45750</v>
      </c>
      <c r="G1791" s="2" t="str">
        <f>'[1]2025年已发货'!G:G</f>
        <v>（中铁广州局-成渝扩容2标）成渝扩容项目ZCB3-2标2＃拌和站【雁江区联盟桥东北50米(资资路) 】</v>
      </c>
      <c r="H1791" s="2" t="str">
        <f>'[1]2025年已发货'!H:H</f>
        <v>刘沛琦</v>
      </c>
      <c r="I1791" s="2">
        <f>'[1]2025年已发货'!I:I</f>
        <v>18011784798</v>
      </c>
      <c r="J1791" s="2" vm="1" t="e">
        <f>_xlfn._xlws.FILTER(辅助信息!D:D,辅助信息!G:G=G1791)</f>
        <v>#VALUE!</v>
      </c>
    </row>
    <row r="1792" spans="1:10">
      <c r="A1792" s="2" t="str">
        <f>'[1]2025年已发货'!A:A</f>
        <v>德胜</v>
      </c>
      <c r="B1792" s="2" t="str">
        <f>'[1]2025年已发货'!B:B</f>
        <v>螺纹钢</v>
      </c>
      <c r="C1792" s="2" t="str">
        <f>'[1]2025年已发货'!C:C</f>
        <v>HRB400E Φ25 12m</v>
      </c>
      <c r="D1792" s="2" t="str">
        <f>'[1]2025年已发货'!D:D</f>
        <v>吨</v>
      </c>
      <c r="E1792" s="2">
        <f>'[1]2025年已发货'!E:E</f>
        <v>140</v>
      </c>
      <c r="F1792" s="4">
        <f>'[1]2025年已发货'!F:F</f>
        <v>45750</v>
      </c>
      <c r="G1792" s="2" t="str">
        <f>'[1]2025年已发货'!G:G</f>
        <v>（中铁广州局-成渝扩容2标）成渝扩容项目ZCB3-2标2＃拌和站【雁江区联盟桥东北50米(资资路) 】</v>
      </c>
      <c r="H1792" s="2" t="str">
        <f>'[1]2025年已发货'!H:H</f>
        <v>刘沛琦</v>
      </c>
      <c r="I1792" s="2">
        <f>'[1]2025年已发货'!I:I</f>
        <v>18011784798</v>
      </c>
      <c r="J1792" s="2" vm="1" t="e">
        <f>_xlfn._xlws.FILTER(辅助信息!D:D,辅助信息!G:G=G1792)</f>
        <v>#VALUE!</v>
      </c>
    </row>
    <row r="1793" spans="1:10">
      <c r="A1793" s="2" t="str">
        <f>'[1]2025年已发货'!A:A</f>
        <v>成实</v>
      </c>
      <c r="B1793" s="2" t="str">
        <f>'[1]2025年已发货'!B:B</f>
        <v>盘螺</v>
      </c>
      <c r="C1793" s="2" t="str">
        <f>'[1]2025年已发货'!C:C</f>
        <v>HRB400E Φ10</v>
      </c>
      <c r="D1793" s="2" t="str">
        <f>'[1]2025年已发货'!D:D</f>
        <v>吨</v>
      </c>
      <c r="E1793" s="2">
        <f>'[1]2025年已发货'!E:E</f>
        <v>5</v>
      </c>
      <c r="F1793" s="4">
        <f>'[1]2025年已发货'!F:F</f>
        <v>45750</v>
      </c>
      <c r="G1793" s="2" t="str">
        <f>'[1]2025年已发货'!G:G</f>
        <v>（四川商建-射洪城乡一体化项目）遂宁市射洪市忠新幼儿园北侧约220米新溪小区</v>
      </c>
      <c r="H1793" s="2" t="str">
        <f>'[1]2025年已发货'!H:H</f>
        <v>柏子刚</v>
      </c>
      <c r="I1793" s="2">
        <f>'[1]2025年已发货'!I:I</f>
        <v>15692885305</v>
      </c>
      <c r="J1793" s="2" t="str">
        <f>_xlfn._xlws.FILTER(辅助信息!D:D,辅助信息!G:G=G1793)</f>
        <v>四川商建
射洪城乡一体化项目</v>
      </c>
    </row>
    <row r="1794" spans="1:10">
      <c r="A1794" s="2" t="str">
        <f>'[1]2025年已发货'!A:A</f>
        <v>成实</v>
      </c>
      <c r="B1794" s="2" t="str">
        <f>'[1]2025年已发货'!B:B</f>
        <v>螺纹钢</v>
      </c>
      <c r="C1794" s="2" t="str">
        <f>'[1]2025年已发货'!C:C</f>
        <v>HRB400E Φ12 9m</v>
      </c>
      <c r="D1794" s="2" t="str">
        <f>'[1]2025年已发货'!D:D</f>
        <v>吨</v>
      </c>
      <c r="E1794" s="2">
        <f>'[1]2025年已发货'!E:E</f>
        <v>15</v>
      </c>
      <c r="F1794" s="4">
        <f>'[1]2025年已发货'!F:F</f>
        <v>45750</v>
      </c>
      <c r="G1794" s="2" t="str">
        <f>'[1]2025年已发货'!G:G</f>
        <v>（四川商建-射洪城乡一体化项目）遂宁市射洪市忠新幼儿园北侧约220米新溪小区</v>
      </c>
      <c r="H1794" s="2" t="str">
        <f>'[1]2025年已发货'!H:H</f>
        <v>柏子刚</v>
      </c>
      <c r="I1794" s="2">
        <f>'[1]2025年已发货'!I:I</f>
        <v>15692885305</v>
      </c>
      <c r="J1794" s="2" t="str">
        <f>_xlfn._xlws.FILTER(辅助信息!D:D,辅助信息!G:G=G1794)</f>
        <v>四川商建
射洪城乡一体化项目</v>
      </c>
    </row>
    <row r="1795" spans="1:10">
      <c r="A1795" s="2" t="str">
        <f>'[1]2025年已发货'!A:A</f>
        <v>成实</v>
      </c>
      <c r="B1795" s="2" t="str">
        <f>'[1]2025年已发货'!B:B</f>
        <v>螺纹钢</v>
      </c>
      <c r="C1795" s="2" t="str">
        <f>'[1]2025年已发货'!C:C</f>
        <v>HRB400E Φ16 9m</v>
      </c>
      <c r="D1795" s="2" t="str">
        <f>'[1]2025年已发货'!D:D</f>
        <v>吨</v>
      </c>
      <c r="E1795" s="2">
        <f>'[1]2025年已发货'!E:E</f>
        <v>50</v>
      </c>
      <c r="F1795" s="4">
        <f>'[1]2025年已发货'!F:F</f>
        <v>45750</v>
      </c>
      <c r="G1795" s="2" t="str">
        <f>'[1]2025年已发货'!G:G</f>
        <v>（四川商建-射洪城乡一体化项目）遂宁市射洪市忠新幼儿园北侧约220米新溪小区</v>
      </c>
      <c r="H1795" s="2" t="str">
        <f>'[1]2025年已发货'!H:H</f>
        <v>柏子刚</v>
      </c>
      <c r="I1795" s="2">
        <f>'[1]2025年已发货'!I:I</f>
        <v>15692885305</v>
      </c>
      <c r="J1795" s="2" t="str">
        <f>_xlfn._xlws.FILTER(辅助信息!D:D,辅助信息!G:G=G1795)</f>
        <v>四川商建
射洪城乡一体化项目</v>
      </c>
    </row>
    <row r="1796" spans="1:10">
      <c r="A1796" s="2" t="str">
        <f>'[1]2025年已发货'!A:A</f>
        <v>成实</v>
      </c>
      <c r="B1796" s="2" t="str">
        <f>'[1]2025年已发货'!B:B</f>
        <v>盘圆</v>
      </c>
      <c r="C1796" s="2" t="str">
        <f>'[1]2025年已发货'!C:C</f>
        <v>HPB300Ф8</v>
      </c>
      <c r="D1796" s="2" t="str">
        <f>'[1]2025年已发货'!D:D</f>
        <v>吨</v>
      </c>
      <c r="E1796" s="2">
        <f>'[1]2025年已发货'!E:E</f>
        <v>70</v>
      </c>
      <c r="F1796" s="4">
        <f>'[1]2025年已发货'!F:F</f>
        <v>45751</v>
      </c>
      <c r="G1796" s="2" t="str">
        <f>'[1]2025年已发货'!G:G</f>
        <v>（中铁一局四建康新高速TJ1-2标）四川省甘孜州康定市318国道玉顶积雪观景台旁</v>
      </c>
      <c r="H1796" s="2" t="str">
        <f>'[1]2025年已发货'!H:H</f>
        <v>宋健</v>
      </c>
      <c r="I1796" s="2">
        <f>'[1]2025年已发货'!I:I</f>
        <v>15691628566</v>
      </c>
      <c r="J1796" s="2" vm="1" t="e">
        <f>_xlfn._xlws.FILTER(辅助信息!D:D,辅助信息!G:G=G1796)</f>
        <v>#VALUE!</v>
      </c>
    </row>
    <row r="1797" spans="1:10">
      <c r="A1797" s="2" t="str">
        <f>'[1]2025年已发货'!A:A</f>
        <v>德胜</v>
      </c>
      <c r="B1797" s="2" t="str">
        <f>'[1]2025年已发货'!B:B</f>
        <v>螺纹钢</v>
      </c>
      <c r="C1797" s="2" t="str">
        <f>'[1]2025年已发货'!C:C</f>
        <v>HRB400E Φ25 9m</v>
      </c>
      <c r="D1797" s="2" t="str">
        <f>'[1]2025年已发货'!D:D</f>
        <v>吨</v>
      </c>
      <c r="E1797" s="2">
        <f>'[1]2025年已发货'!E:E</f>
        <v>35</v>
      </c>
      <c r="F1797" s="4">
        <f>'[1]2025年已发货'!F:F</f>
        <v>45751</v>
      </c>
      <c r="G1797" s="2" t="str">
        <f>'[1]2025年已发货'!G:G</f>
        <v>（中铁五局-成渝扩容3标）四川省资阳市雁江区伍隍镇铺子村雁江区X138</v>
      </c>
      <c r="H1797" s="2" t="str">
        <f>'[1]2025年已发货'!H:H</f>
        <v>王健</v>
      </c>
      <c r="I1797" s="2">
        <f>'[1]2025年已发货'!I:I</f>
        <v>17726168395</v>
      </c>
      <c r="J1797" s="2" vm="1" t="e">
        <f>_xlfn._xlws.FILTER(辅助信息!D:D,辅助信息!G:G=G1797)</f>
        <v>#VALUE!</v>
      </c>
    </row>
    <row r="1798" spans="1:10">
      <c r="A1798" s="2" t="str">
        <f>'[1]2025年已发货'!A:A</f>
        <v>德胜</v>
      </c>
      <c r="B1798" s="2" t="str">
        <f>'[1]2025年已发货'!B:B</f>
        <v>螺纹钢</v>
      </c>
      <c r="C1798" s="2" t="str">
        <f>'[1]2025年已发货'!C:C</f>
        <v>HRB400E Φ12 12m</v>
      </c>
      <c r="D1798" s="2" t="str">
        <f>'[1]2025年已发货'!D:D</f>
        <v>吨</v>
      </c>
      <c r="E1798" s="2">
        <f>'[1]2025年已发货'!E:E</f>
        <v>72</v>
      </c>
      <c r="F1798" s="4">
        <f>'[1]2025年已发货'!F:F</f>
        <v>45751</v>
      </c>
      <c r="G1798" s="2" t="str">
        <f>'[1]2025年已发货'!G:G</f>
        <v>（中铁五局-成渝扩容3标）四川省资阳市雁江区伍隍镇铺子村雁江区X138</v>
      </c>
      <c r="H1798" s="2" t="str">
        <f>'[1]2025年已发货'!H:H</f>
        <v>王健</v>
      </c>
      <c r="I1798" s="2">
        <f>'[1]2025年已发货'!I:I</f>
        <v>17726168395</v>
      </c>
      <c r="J1798" s="2" vm="1" t="e">
        <f>_xlfn._xlws.FILTER(辅助信息!D:D,辅助信息!G:G=G1798)</f>
        <v>#VALUE!</v>
      </c>
    </row>
    <row r="1799" spans="1:10">
      <c r="A1799" s="2" t="str">
        <f>'[1]2025年已发货'!A:A</f>
        <v>德胜</v>
      </c>
      <c r="B1799" s="2" t="str">
        <f>'[1]2025年已发货'!B:B</f>
        <v>螺纹钢</v>
      </c>
      <c r="C1799" s="2" t="str">
        <f>'[1]2025年已发货'!C:C</f>
        <v>HRB500EФ28*9m</v>
      </c>
      <c r="D1799" s="2" t="str">
        <f>'[1]2025年已发货'!D:D</f>
        <v>吨</v>
      </c>
      <c r="E1799" s="2">
        <f>'[1]2025年已发货'!E:E</f>
        <v>35</v>
      </c>
      <c r="F1799" s="4">
        <f>'[1]2025年已发货'!F:F</f>
        <v>45751</v>
      </c>
      <c r="G1799" s="2" t="str">
        <f>'[1]2025年已发货'!G:G</f>
        <v>（中铁六局呼和公司康新高速TJ4-2标）四川省甘孜藏族自治州康定市新都桥镇东俄罗三村中建八局搅拌站旁</v>
      </c>
      <c r="H1799" s="2" t="str">
        <f>'[1]2025年已发货'!H:H</f>
        <v>许文刚</v>
      </c>
      <c r="I1799" s="2">
        <f>'[1]2025年已发货'!I:I</f>
        <v>15848808186</v>
      </c>
      <c r="J1799" s="2" vm="1" t="e">
        <f>_xlfn._xlws.FILTER(辅助信息!D:D,辅助信息!G:G=G1799)</f>
        <v>#VALUE!</v>
      </c>
    </row>
    <row r="1800" spans="1:10">
      <c r="A1800" s="2" t="str">
        <f>'[1]2025年已发货'!A:A</f>
        <v>德胜</v>
      </c>
      <c r="B1800" s="2" t="str">
        <f>'[1]2025年已发货'!B:B</f>
        <v>螺纹钢</v>
      </c>
      <c r="C1800" s="2" t="str">
        <f>'[1]2025年已发货'!C:C</f>
        <v>HRB500EФ22*9m</v>
      </c>
      <c r="D1800" s="2" t="str">
        <f>'[1]2025年已发货'!D:D</f>
        <v>吨</v>
      </c>
      <c r="E1800" s="2">
        <f>'[1]2025年已发货'!E:E</f>
        <v>35</v>
      </c>
      <c r="F1800" s="4">
        <f>'[1]2025年已发货'!F:F</f>
        <v>45751</v>
      </c>
      <c r="G1800" s="2" t="str">
        <f>'[1]2025年已发货'!G:G</f>
        <v>（中铁六局呼和公司康新高速TJ4-2标）四川省甘孜藏族自治州康定市新都桥镇东俄罗三村中建八局搅拌站旁</v>
      </c>
      <c r="H1800" s="2" t="str">
        <f>'[1]2025年已发货'!H:H</f>
        <v>许文刚</v>
      </c>
      <c r="I1800" s="2">
        <f>'[1]2025年已发货'!I:I</f>
        <v>15848808186</v>
      </c>
      <c r="J1800" s="2" vm="1" t="e">
        <f>_xlfn._xlws.FILTER(辅助信息!D:D,辅助信息!G:G=G1800)</f>
        <v>#VALUE!</v>
      </c>
    </row>
    <row r="1801" spans="1:10">
      <c r="A1801" s="2" t="str">
        <f>'[1]2025年已发货'!A:A</f>
        <v>晋邦</v>
      </c>
      <c r="B1801" s="2" t="str">
        <f>'[1]2025年已发货'!B:B</f>
        <v>高线</v>
      </c>
      <c r="C1801" s="2" t="str">
        <f>'[1]2025年已发货'!C:C</f>
        <v>HPB300 Φ8</v>
      </c>
      <c r="D1801" s="2" t="str">
        <f>'[1]2025年已发货'!D:D</f>
        <v>吨</v>
      </c>
      <c r="E1801" s="2">
        <f>'[1]2025年已发货'!E:E</f>
        <v>5</v>
      </c>
      <c r="F1801" s="4">
        <f>'[1]2025年已发货'!F:F</f>
        <v>45751</v>
      </c>
      <c r="G1801" s="2" t="str">
        <f>'[1]2025年已发货'!G:G</f>
        <v>（五冶达州国道542项目-一工区路基四工段-1）达州市达州区桥湾镇兰庙村村民委员会</v>
      </c>
      <c r="H1801" s="2" t="str">
        <f>'[1]2025年已发货'!H:H</f>
        <v>杨勇</v>
      </c>
      <c r="I1801" s="2">
        <f>'[1]2025年已发货'!I:I</f>
        <v>18398563998</v>
      </c>
      <c r="J1801" s="2" vm="1" t="e">
        <f>_xlfn._xlws.FILTER(辅助信息!D:D,辅助信息!G:G=G1801)</f>
        <v>#VALUE!</v>
      </c>
    </row>
    <row r="1802" spans="1:10">
      <c r="A1802" s="2" t="str">
        <f>'[1]2025年已发货'!A:A</f>
        <v>晋邦</v>
      </c>
      <c r="B1802" s="2" t="str">
        <f>'[1]2025年已发货'!B:B</f>
        <v>螺纹钢</v>
      </c>
      <c r="C1802" s="2" t="str">
        <f>'[1]2025年已发货'!C:C</f>
        <v>HRB400E Φ16 9m</v>
      </c>
      <c r="D1802" s="2" t="str">
        <f>'[1]2025年已发货'!D:D</f>
        <v>吨</v>
      </c>
      <c r="E1802" s="2">
        <f>'[1]2025年已发货'!E:E</f>
        <v>5</v>
      </c>
      <c r="F1802" s="4">
        <f>'[1]2025年已发货'!F:F</f>
        <v>45751</v>
      </c>
      <c r="G1802" s="2" t="str">
        <f>'[1]2025年已发货'!G:G</f>
        <v>（五冶达州国道542项目-一工区路基四工段-1）达州市达州区桥湾镇兰庙村村民委员会</v>
      </c>
      <c r="H1802" s="2" t="str">
        <f>'[1]2025年已发货'!H:H</f>
        <v>杨勇</v>
      </c>
      <c r="I1802" s="2">
        <f>'[1]2025年已发货'!I:I</f>
        <v>18398563998</v>
      </c>
      <c r="J1802" s="2" vm="1" t="e">
        <f>_xlfn._xlws.FILTER(辅助信息!D:D,辅助信息!G:G=G1802)</f>
        <v>#VALUE!</v>
      </c>
    </row>
    <row r="1803" spans="1:10">
      <c r="A1803" s="2" t="str">
        <f>'[1]2025年已发货'!A:A</f>
        <v>晋邦</v>
      </c>
      <c r="B1803" s="2" t="str">
        <f>'[1]2025年已发货'!B:B</f>
        <v>螺纹钢</v>
      </c>
      <c r="C1803" s="2" t="str">
        <f>'[1]2025年已发货'!C:C</f>
        <v>HRB400E Φ18 9m</v>
      </c>
      <c r="D1803" s="2" t="str">
        <f>'[1]2025年已发货'!D:D</f>
        <v>吨</v>
      </c>
      <c r="E1803" s="2">
        <f>'[1]2025年已发货'!E:E</f>
        <v>8</v>
      </c>
      <c r="F1803" s="4">
        <f>'[1]2025年已发货'!F:F</f>
        <v>45751</v>
      </c>
      <c r="G1803" s="2" t="str">
        <f>'[1]2025年已发货'!G:G</f>
        <v>（五冶达州国道542项目-一工区路基四工段-1）达州市达州区桥湾镇兰庙村村民委员会</v>
      </c>
      <c r="H1803" s="2" t="str">
        <f>'[1]2025年已发货'!H:H</f>
        <v>杨勇</v>
      </c>
      <c r="I1803" s="2">
        <f>'[1]2025年已发货'!I:I</f>
        <v>18398563998</v>
      </c>
      <c r="J1803" s="2" vm="1" t="e">
        <f>_xlfn._xlws.FILTER(辅助信息!D:D,辅助信息!G:G=G1803)</f>
        <v>#VALUE!</v>
      </c>
    </row>
    <row r="1804" spans="1:10">
      <c r="A1804" s="2" t="str">
        <f>'[1]2025年已发货'!A:A</f>
        <v>晋邦</v>
      </c>
      <c r="B1804" s="2" t="str">
        <f>'[1]2025年已发货'!B:B</f>
        <v>螺纹钢</v>
      </c>
      <c r="C1804" s="2" t="str">
        <f>'[1]2025年已发货'!C:C</f>
        <v>HRB400E Φ22 9m</v>
      </c>
      <c r="D1804" s="2" t="str">
        <f>'[1]2025年已发货'!D:D</f>
        <v>吨</v>
      </c>
      <c r="E1804" s="2">
        <f>'[1]2025年已发货'!E:E</f>
        <v>17</v>
      </c>
      <c r="F1804" s="4">
        <f>'[1]2025年已发货'!F:F</f>
        <v>45751</v>
      </c>
      <c r="G1804" s="2" t="str">
        <f>'[1]2025年已发货'!G:G</f>
        <v>（五冶达州国道542项目-一工区路基四工段-1）达州市达州区桥湾镇兰庙村村民委员会</v>
      </c>
      <c r="H1804" s="2" t="str">
        <f>'[1]2025年已发货'!H:H</f>
        <v>杨勇</v>
      </c>
      <c r="I1804" s="2">
        <f>'[1]2025年已发货'!I:I</f>
        <v>18398563998</v>
      </c>
      <c r="J1804" s="2" vm="1" t="e">
        <f>_xlfn._xlws.FILTER(辅助信息!D:D,辅助信息!G:G=G1804)</f>
        <v>#VALUE!</v>
      </c>
    </row>
    <row r="1805" spans="1:10">
      <c r="A1805" s="2" t="str">
        <f>'[1]2025年已发货'!A:A</f>
        <v>达钢</v>
      </c>
      <c r="B1805" s="2" t="str">
        <f>'[1]2025年已发货'!B:B</f>
        <v>螺纹钢</v>
      </c>
      <c r="C1805" s="2" t="str">
        <f>'[1]2025年已发货'!C:C</f>
        <v>HRB400E Φ16 9m</v>
      </c>
      <c r="D1805" s="2" t="str">
        <f>'[1]2025年已发货'!D:D</f>
        <v>吨</v>
      </c>
      <c r="E1805" s="2">
        <f>'[1]2025年已发货'!E:E</f>
        <v>12</v>
      </c>
      <c r="F1805" s="4">
        <f>'[1]2025年已发货'!F:F</f>
        <v>45751</v>
      </c>
      <c r="G1805" s="2" t="str">
        <f>'[1]2025年已发货'!G:G</f>
        <v>（五冶达州国道542项目-一工区桥梁二工段）四川省达州市达川区达川区石梯镇石成村</v>
      </c>
      <c r="H1805" s="2" t="str">
        <f>'[1]2025年已发货'!H:H</f>
        <v>夏树彬</v>
      </c>
      <c r="I1805" s="2">
        <f>'[1]2025年已发货'!I:I</f>
        <v>13518183653</v>
      </c>
      <c r="J1805" s="2" vm="1" t="e">
        <f>_xlfn._xlws.FILTER(辅助信息!D:D,辅助信息!G:G=G1805)</f>
        <v>#VALUE!</v>
      </c>
    </row>
    <row r="1806" spans="1:10">
      <c r="A1806" s="2" t="str">
        <f>'[1]2025年已发货'!A:A</f>
        <v>达钢</v>
      </c>
      <c r="B1806" s="2" t="str">
        <f>'[1]2025年已发货'!B:B</f>
        <v>螺纹钢</v>
      </c>
      <c r="C1806" s="2" t="str">
        <f>'[1]2025年已发货'!C:C</f>
        <v>HRB400E Φ25 9m</v>
      </c>
      <c r="D1806" s="2" t="str">
        <f>'[1]2025年已发货'!D:D</f>
        <v>吨</v>
      </c>
      <c r="E1806" s="2">
        <f>'[1]2025年已发货'!E:E</f>
        <v>10</v>
      </c>
      <c r="F1806" s="4">
        <f>'[1]2025年已发货'!F:F</f>
        <v>45751</v>
      </c>
      <c r="G1806" s="2" t="str">
        <f>'[1]2025年已发货'!G:G</f>
        <v>（五冶达州国道542项目-一工区桥梁二工段）四川省达州市达川区达川区石梯镇石成村</v>
      </c>
      <c r="H1806" s="2" t="str">
        <f>'[1]2025年已发货'!H:H</f>
        <v>夏树彬</v>
      </c>
      <c r="I1806" s="2">
        <f>'[1]2025年已发货'!I:I</f>
        <v>13518183653</v>
      </c>
      <c r="J1806" s="2" vm="1" t="e">
        <f>_xlfn._xlws.FILTER(辅助信息!D:D,辅助信息!G:G=G1806)</f>
        <v>#VALUE!</v>
      </c>
    </row>
    <row r="1807" spans="1:10">
      <c r="A1807" s="2" t="str">
        <f>'[1]2025年已发货'!A:A</f>
        <v>达钢</v>
      </c>
      <c r="B1807" s="2" t="str">
        <f>'[1]2025年已发货'!B:B</f>
        <v>螺纹钢</v>
      </c>
      <c r="C1807" s="2" t="str">
        <f>'[1]2025年已发货'!C:C</f>
        <v>HRB400E Φ28 9m</v>
      </c>
      <c r="D1807" s="2" t="str">
        <f>'[1]2025年已发货'!D:D</f>
        <v>吨</v>
      </c>
      <c r="E1807" s="2">
        <f>'[1]2025年已发货'!E:E</f>
        <v>23</v>
      </c>
      <c r="F1807" s="4">
        <f>'[1]2025年已发货'!F:F</f>
        <v>45751</v>
      </c>
      <c r="G1807" s="2" t="str">
        <f>'[1]2025年已发货'!G:G</f>
        <v>（五冶达州国道542项目-一工区桥梁二工段）四川省达州市达川区达川区石梯镇石成村</v>
      </c>
      <c r="H1807" s="2" t="str">
        <f>'[1]2025年已发货'!H:H</f>
        <v>夏树彬</v>
      </c>
      <c r="I1807" s="2">
        <f>'[1]2025年已发货'!I:I</f>
        <v>13518183653</v>
      </c>
      <c r="J1807" s="2" vm="1" t="e">
        <f>_xlfn._xlws.FILTER(辅助信息!D:D,辅助信息!G:G=G1807)</f>
        <v>#VALUE!</v>
      </c>
    </row>
    <row r="1808" spans="1:10">
      <c r="A1808" s="2" t="str">
        <f>'[1]2025年已发货'!A:A</f>
        <v>润耀</v>
      </c>
      <c r="B1808" s="2" t="str">
        <f>'[1]2025年已发货'!B:B</f>
        <v>高线</v>
      </c>
      <c r="C1808" s="2" t="str">
        <f>'[1]2025年已发货'!C:C</f>
        <v>HPB300Φ10</v>
      </c>
      <c r="D1808" s="2" t="str">
        <f>'[1]2025年已发货'!D:D</f>
        <v>吨</v>
      </c>
      <c r="E1808" s="2">
        <f>'[1]2025年已发货'!E:E</f>
        <v>35</v>
      </c>
      <c r="F1808" s="4">
        <f>'[1]2025年已发货'!F:F</f>
        <v>45751</v>
      </c>
      <c r="G1808" s="2" t="str">
        <f>'[1]2025年已发货'!G:G</f>
        <v>（中铁三局-铜资高速1标）四川省资阳市安岳县石羊镇猫坝村2#钢筋场</v>
      </c>
      <c r="H1808" s="2" t="str">
        <f>'[1]2025年已发货'!H:H</f>
        <v>王雪</v>
      </c>
      <c r="I1808" s="2">
        <f>'[1]2025年已发货'!I:I</f>
        <v>18729676589</v>
      </c>
      <c r="J1808" s="2" vm="1" t="e">
        <f>_xlfn._xlws.FILTER(辅助信息!D:D,辅助信息!G:G=G1808)</f>
        <v>#VALUE!</v>
      </c>
    </row>
    <row r="1809" spans="1:10">
      <c r="A1809" s="2" t="str">
        <f>'[1]2025年已发货'!A:A</f>
        <v>润耀</v>
      </c>
      <c r="B1809" s="2" t="str">
        <f>'[1]2025年已发货'!B:B</f>
        <v>高线</v>
      </c>
      <c r="C1809" s="2" t="str">
        <f>'[1]2025年已发货'!C:C</f>
        <v>HPB300Φ10</v>
      </c>
      <c r="D1809" s="2" t="str">
        <f>'[1]2025年已发货'!D:D</f>
        <v>吨</v>
      </c>
      <c r="E1809" s="2">
        <f>'[1]2025年已发货'!E:E</f>
        <v>35</v>
      </c>
      <c r="F1809" s="4">
        <f>'[1]2025年已发货'!F:F</f>
        <v>45751</v>
      </c>
      <c r="G1809" s="2" t="str">
        <f>'[1]2025年已发货'!G:G</f>
        <v>（中铁十局-资乐高速4标）四川省眉山市仁寿县彰加镇促进村中铁十局资乐高速1#钢筋场</v>
      </c>
      <c r="H1809" s="2" t="str">
        <f>'[1]2025年已发货'!H:H</f>
        <v>杨飞</v>
      </c>
      <c r="I1809" s="2">
        <f>'[1]2025年已发货'!I:I</f>
        <v>15667998777</v>
      </c>
      <c r="J1809" s="2" vm="1" t="e">
        <f>_xlfn._xlws.FILTER(辅助信息!D:D,辅助信息!G:G=G1809)</f>
        <v>#VALUE!</v>
      </c>
    </row>
    <row r="1810" spans="1:10">
      <c r="A1810" s="2" t="str">
        <f>'[1]2025年已发货'!A:A</f>
        <v>润耀</v>
      </c>
      <c r="B1810" s="2" t="str">
        <f>'[1]2025年已发货'!B:B</f>
        <v>螺纹钢</v>
      </c>
      <c r="C1810" s="2" t="str">
        <f>'[1]2025年已发货'!C:C</f>
        <v>HRB400EФ25*12m</v>
      </c>
      <c r="D1810" s="2" t="str">
        <f>'[1]2025年已发货'!D:D</f>
        <v>吨</v>
      </c>
      <c r="E1810" s="2">
        <f>'[1]2025年已发货'!E:E</f>
        <v>35</v>
      </c>
      <c r="F1810" s="4">
        <f>'[1]2025年已发货'!F:F</f>
        <v>45751</v>
      </c>
      <c r="G1810" s="2" t="str">
        <f>'[1]2025年已发货'!G:G</f>
        <v>（中铁八局康新高速TJ4-1标）四川省甘孜州康定市新都桥镇超限载检测站</v>
      </c>
      <c r="H1810" s="2" t="str">
        <f>'[1]2025年已发货'!H:H</f>
        <v>杨建</v>
      </c>
      <c r="I1810" s="2">
        <f>'[1]2025年已发货'!I:I</f>
        <v>13551322467</v>
      </c>
      <c r="J1810" s="2" vm="1" t="e">
        <f>_xlfn._xlws.FILTER(辅助信息!D:D,辅助信息!G:G=G1810)</f>
        <v>#VALUE!</v>
      </c>
    </row>
    <row r="1811" spans="1:10">
      <c r="A1811" s="2" t="str">
        <f>'[1]2025年已发货'!A:A</f>
        <v>润耀</v>
      </c>
      <c r="B1811" s="2" t="str">
        <f>'[1]2025年已发货'!B:B</f>
        <v>螺纹钢</v>
      </c>
      <c r="C1811" s="2" t="str">
        <f>'[1]2025年已发货'!C:C</f>
        <v>HRB400EФ28*9m</v>
      </c>
      <c r="D1811" s="2" t="str">
        <f>'[1]2025年已发货'!D:D</f>
        <v>吨</v>
      </c>
      <c r="E1811" s="2">
        <f>'[1]2025年已发货'!E:E</f>
        <v>35</v>
      </c>
      <c r="F1811" s="4">
        <f>'[1]2025年已发货'!F:F</f>
        <v>45751</v>
      </c>
      <c r="G1811" s="2" t="str">
        <f>'[1]2025年已发货'!G:G</f>
        <v>（中铁八局康新高速TJ4-1标）四川省甘孜州康定市新都桥镇超限载检测站</v>
      </c>
      <c r="H1811" s="2" t="str">
        <f>'[1]2025年已发货'!H:H</f>
        <v>杨建</v>
      </c>
      <c r="I1811" s="2">
        <f>'[1]2025年已发货'!I:I</f>
        <v>13551322467</v>
      </c>
      <c r="J1811" s="2" vm="1" t="e">
        <f>_xlfn._xlws.FILTER(辅助信息!D:D,辅助信息!G:G=G1811)</f>
        <v>#VALUE!</v>
      </c>
    </row>
    <row r="1812" spans="1:10">
      <c r="A1812" s="2" t="str">
        <f>'[1]2025年已发货'!A:A</f>
        <v>达钢</v>
      </c>
      <c r="B1812" s="2" t="str">
        <f>'[1]2025年已发货'!B:B</f>
        <v>螺纹钢</v>
      </c>
      <c r="C1812" s="2" t="str">
        <f>'[1]2025年已发货'!C:C</f>
        <v>HRB400E 32*12米</v>
      </c>
      <c r="D1812" s="2" t="str">
        <f>'[1]2025年已发货'!D:D</f>
        <v>吨</v>
      </c>
      <c r="E1812" s="2">
        <f>'[1]2025年已发货'!E:E</f>
        <v>54</v>
      </c>
      <c r="F1812" s="4">
        <f>'[1]2025年已发货'!F:F</f>
        <v>45752</v>
      </c>
      <c r="G1812" s="2" t="str">
        <f>'[1]2025年已发货'!G:G</f>
        <v>(五冶钢构医学科学产业园建设项目房建三部-排洪渠)四川省南充市顺庆区搬罾街道学府大道二段</v>
      </c>
      <c r="H1812" s="2" t="str">
        <f>'[1]2025年已发货'!H:H</f>
        <v>郑林</v>
      </c>
      <c r="I1812" s="2">
        <f>'[1]2025年已发货'!I:I</f>
        <v>18349955455</v>
      </c>
      <c r="J1812" s="2" t="str">
        <f>_xlfn._xlws.FILTER(辅助信息!D:D,辅助信息!G:G=G1812)</f>
        <v>五冶钢构南充医学科学产业园建设项目</v>
      </c>
    </row>
    <row r="1813" spans="1:10">
      <c r="A1813" s="2" t="str">
        <f>'[1]2025年已发货'!A:A</f>
        <v>达钢</v>
      </c>
      <c r="B1813" s="2" t="str">
        <f>'[1]2025年已发货'!B:B</f>
        <v>盘圆</v>
      </c>
      <c r="C1813" s="2" t="str">
        <f>'[1]2025年已发货'!C:C</f>
        <v>HPB300Φ 10</v>
      </c>
      <c r="D1813" s="2" t="str">
        <f>'[1]2025年已发货'!D:D</f>
        <v>吨</v>
      </c>
      <c r="E1813" s="2">
        <f>'[1]2025年已发货'!E:E</f>
        <v>8</v>
      </c>
      <c r="F1813" s="4">
        <f>'[1]2025年已发货'!F:F</f>
        <v>45752</v>
      </c>
      <c r="G1813" s="2" t="str">
        <f>'[1]2025年已发货'!G:G</f>
        <v>(五冶钢构医学科学产业园建设项目房建三部-排洪渠)四川省南充市顺庆区搬罾街道学府大道二段</v>
      </c>
      <c r="H1813" s="2" t="str">
        <f>'[1]2025年已发货'!H:H</f>
        <v>郑林</v>
      </c>
      <c r="I1813" s="2">
        <f>'[1]2025年已发货'!I:I</f>
        <v>18349955455</v>
      </c>
      <c r="J1813" s="2" t="str">
        <f>_xlfn._xlws.FILTER(辅助信息!D:D,辅助信息!G:G=G1813)</f>
        <v>五冶钢构南充医学科学产业园建设项目</v>
      </c>
    </row>
    <row r="1814" spans="1:10">
      <c r="A1814" s="2" t="str">
        <f>'[1]2025年已发货'!A:A</f>
        <v>达钢</v>
      </c>
      <c r="B1814" s="2" t="str">
        <f>'[1]2025年已发货'!B:B</f>
        <v>螺纹钢</v>
      </c>
      <c r="C1814" s="2" t="str">
        <f>'[1]2025年已发货'!C:C</f>
        <v>HRB400E 25*9m</v>
      </c>
      <c r="D1814" s="2" t="str">
        <f>'[1]2025年已发货'!D:D</f>
        <v>吨</v>
      </c>
      <c r="E1814" s="2">
        <f>'[1]2025年已发货'!E:E</f>
        <v>9</v>
      </c>
      <c r="F1814" s="4">
        <f>'[1]2025年已发货'!F:F</f>
        <v>45752</v>
      </c>
      <c r="G1814" s="2" t="str">
        <f>'[1]2025年已发货'!G:G</f>
        <v>(五冶钢构医学科学产业园建设项目房建三部-排洪渠)四川省南充市顺庆区搬罾街道学府大道二段</v>
      </c>
      <c r="H1814" s="2" t="str">
        <f>'[1]2025年已发货'!H:H</f>
        <v>郑林</v>
      </c>
      <c r="I1814" s="2">
        <f>'[1]2025年已发货'!I:I</f>
        <v>18349955455</v>
      </c>
      <c r="J1814" s="2" t="str">
        <f>_xlfn._xlws.FILTER(辅助信息!D:D,辅助信息!G:G=G1814)</f>
        <v>五冶钢构南充医学科学产业园建设项目</v>
      </c>
    </row>
    <row r="1815" spans="1:10">
      <c r="A1815" s="2" t="str">
        <f>'[1]2025年已发货'!A:A</f>
        <v>德胜</v>
      </c>
      <c r="B1815" s="2" t="str">
        <f>'[1]2025年已发货'!B:B</f>
        <v>螺纹钢</v>
      </c>
      <c r="C1815" s="2" t="str">
        <f>'[1]2025年已发货'!C:C</f>
        <v>HRB400E Φ12 9m</v>
      </c>
      <c r="D1815" s="2" t="str">
        <f>'[1]2025年已发货'!D:D</f>
        <v>吨</v>
      </c>
      <c r="E1815" s="2">
        <f>'[1]2025年已发货'!E:E</f>
        <v>19</v>
      </c>
      <c r="F1815" s="4">
        <f>'[1]2025年已发货'!F:F</f>
        <v>45752</v>
      </c>
      <c r="G1815" s="2" t="str">
        <f>'[1]2025年已发货'!G:G</f>
        <v>(五冶钢构医学科学产业园建设项目房建连接线道路工程)四川省南充市顺庆区搬罾街道学府大道二段</v>
      </c>
      <c r="H1815" s="2" t="str">
        <f>'[1]2025年已发货'!H:H</f>
        <v>刘建中</v>
      </c>
      <c r="I1815" s="2">
        <f>'[1]2025年已发货'!I:I</f>
        <v>13908143055</v>
      </c>
      <c r="J1815" s="2" vm="1" t="e">
        <f>_xlfn._xlws.FILTER(辅助信息!D:D,辅助信息!G:G=G1815)</f>
        <v>#VALUE!</v>
      </c>
    </row>
    <row r="1816" spans="1:10">
      <c r="A1816" s="2" t="str">
        <f>'[1]2025年已发货'!A:A</f>
        <v>德胜</v>
      </c>
      <c r="B1816" s="2" t="str">
        <f>'[1]2025年已发货'!B:B</f>
        <v>螺纹钢</v>
      </c>
      <c r="C1816" s="2" t="str">
        <f>'[1]2025年已发货'!C:C</f>
        <v>HRB400E Φ14 9m</v>
      </c>
      <c r="D1816" s="2" t="str">
        <f>'[1]2025年已发货'!D:D</f>
        <v>吨</v>
      </c>
      <c r="E1816" s="2">
        <f>'[1]2025年已发货'!E:E</f>
        <v>11</v>
      </c>
      <c r="F1816" s="4">
        <f>'[1]2025年已发货'!F:F</f>
        <v>45752</v>
      </c>
      <c r="G1816" s="2" t="str">
        <f>'[1]2025年已发货'!G:G</f>
        <v>(五冶钢构医学科学产业园建设项目房建连接线道路工程)四川省南充市顺庆区搬罾街道学府大道二段</v>
      </c>
      <c r="H1816" s="2" t="str">
        <f>'[1]2025年已发货'!H:H</f>
        <v>刘建中</v>
      </c>
      <c r="I1816" s="2">
        <f>'[1]2025年已发货'!I:I</f>
        <v>13908143055</v>
      </c>
      <c r="J1816" s="2" vm="1" t="e">
        <f>_xlfn._xlws.FILTER(辅助信息!D:D,辅助信息!G:G=G1816)</f>
        <v>#VALUE!</v>
      </c>
    </row>
    <row r="1817" spans="1:10">
      <c r="A1817" s="2" t="str">
        <f>'[1]2025年已发货'!A:A</f>
        <v>德胜</v>
      </c>
      <c r="B1817" s="2" t="str">
        <f>'[1]2025年已发货'!B:B</f>
        <v>螺纹钢</v>
      </c>
      <c r="C1817" s="2" t="str">
        <f>'[1]2025年已发货'!C:C</f>
        <v>HRB400E Φ18 9m</v>
      </c>
      <c r="D1817" s="2" t="str">
        <f>'[1]2025年已发货'!D:D</f>
        <v>吨</v>
      </c>
      <c r="E1817" s="2">
        <f>'[1]2025年已发货'!E:E</f>
        <v>5</v>
      </c>
      <c r="F1817" s="4">
        <f>'[1]2025年已发货'!F:F</f>
        <v>45752</v>
      </c>
      <c r="G1817" s="2" t="str">
        <f>'[1]2025年已发货'!G:G</f>
        <v>(五冶钢构医学科学产业园建设项目房建连接线道路工程)四川省南充市顺庆区搬罾街道学府大道二段</v>
      </c>
      <c r="H1817" s="2" t="str">
        <f>'[1]2025年已发货'!H:H</f>
        <v>刘建中</v>
      </c>
      <c r="I1817" s="2">
        <f>'[1]2025年已发货'!I:I</f>
        <v>13908143055</v>
      </c>
      <c r="J1817" s="2" vm="1" t="e">
        <f>_xlfn._xlws.FILTER(辅助信息!D:D,辅助信息!G:G=G1817)</f>
        <v>#VALUE!</v>
      </c>
    </row>
    <row r="1818" spans="1:10">
      <c r="A1818" s="2" t="str">
        <f>'[1]2025年已发货'!A:A</f>
        <v>德胜</v>
      </c>
      <c r="B1818" s="2" t="str">
        <f>'[1]2025年已发货'!B:B</f>
        <v>螺纹钢</v>
      </c>
      <c r="C1818" s="2" t="str">
        <f>'[1]2025年已发货'!C:C</f>
        <v>HRB400E 18*9m</v>
      </c>
      <c r="D1818" s="2" t="str">
        <f>'[1]2025年已发货'!D:D</f>
        <v>吨</v>
      </c>
      <c r="E1818" s="2">
        <f>'[1]2025年已发货'!E:E</f>
        <v>3</v>
      </c>
      <c r="F1818" s="4">
        <f>'[1]2025年已发货'!F:F</f>
        <v>45752</v>
      </c>
      <c r="G1818" s="2" t="str">
        <f>'[1]2025年已发货'!G:G</f>
        <v>(五冶钢构医学科学产业园建设项目房建三部-排洪渠)四川省南充市顺庆区搬罾街道学府大道二段</v>
      </c>
      <c r="H1818" s="2" t="str">
        <f>'[1]2025年已发货'!H:H</f>
        <v>郑林</v>
      </c>
      <c r="I1818" s="2">
        <f>'[1]2025年已发货'!I:I</f>
        <v>18349955455</v>
      </c>
      <c r="J1818" s="2" t="str">
        <f>_xlfn._xlws.FILTER(辅助信息!D:D,辅助信息!G:G=G1818)</f>
        <v>五冶钢构南充医学科学产业园建设项目</v>
      </c>
    </row>
    <row r="1819" spans="1:10">
      <c r="A1819" s="2" t="str">
        <f>'[1]2025年已发货'!A:A</f>
        <v>德胜</v>
      </c>
      <c r="B1819" s="2" t="str">
        <f>'[1]2025年已发货'!B:B</f>
        <v>螺纹钢</v>
      </c>
      <c r="C1819" s="2" t="str">
        <f>'[1]2025年已发货'!C:C</f>
        <v>HRB400E 16*9m</v>
      </c>
      <c r="D1819" s="2" t="str">
        <f>'[1]2025年已发货'!D:D</f>
        <v>吨</v>
      </c>
      <c r="E1819" s="2">
        <f>'[1]2025年已发货'!E:E</f>
        <v>12</v>
      </c>
      <c r="F1819" s="4">
        <f>'[1]2025年已发货'!F:F</f>
        <v>45752</v>
      </c>
      <c r="G1819" s="2" t="str">
        <f>'[1]2025年已发货'!G:G</f>
        <v>(五冶钢构医学科学产业园建设项目房建三部-排洪渠)四川省南充市顺庆区搬罾街道学府大道二段</v>
      </c>
      <c r="H1819" s="2" t="str">
        <f>'[1]2025年已发货'!H:H</f>
        <v>郑林</v>
      </c>
      <c r="I1819" s="2">
        <f>'[1]2025年已发货'!I:I</f>
        <v>18349955455</v>
      </c>
      <c r="J1819" s="2" t="str">
        <f>_xlfn._xlws.FILTER(辅助信息!D:D,辅助信息!G:G=G1819)</f>
        <v>五冶钢构南充医学科学产业园建设项目</v>
      </c>
    </row>
    <row r="1820" spans="1:10">
      <c r="A1820" s="2" t="str">
        <f>'[1]2025年已发货'!A:A</f>
        <v>德胜</v>
      </c>
      <c r="B1820" s="2" t="str">
        <f>'[1]2025年已发货'!B:B</f>
        <v>螺纹钢</v>
      </c>
      <c r="C1820" s="2" t="str">
        <f>'[1]2025年已发货'!C:C</f>
        <v>HRB400E 14*9m</v>
      </c>
      <c r="D1820" s="2" t="str">
        <f>'[1]2025年已发货'!D:D</f>
        <v>吨</v>
      </c>
      <c r="E1820" s="2">
        <f>'[1]2025年已发货'!E:E</f>
        <v>6</v>
      </c>
      <c r="F1820" s="4">
        <f>'[1]2025年已发货'!F:F</f>
        <v>45752</v>
      </c>
      <c r="G1820" s="2" t="str">
        <f>'[1]2025年已发货'!G:G</f>
        <v>(五冶钢构医学科学产业园建设项目房建三部-排洪渠)四川省南充市顺庆区搬罾街道学府大道二段</v>
      </c>
      <c r="H1820" s="2" t="str">
        <f>'[1]2025年已发货'!H:H</f>
        <v>郑林</v>
      </c>
      <c r="I1820" s="2">
        <f>'[1]2025年已发货'!I:I</f>
        <v>18349955455</v>
      </c>
      <c r="J1820" s="2" t="str">
        <f>_xlfn._xlws.FILTER(辅助信息!D:D,辅助信息!G:G=G1820)</f>
        <v>五冶钢构南充医学科学产业园建设项目</v>
      </c>
    </row>
    <row r="1821" spans="1:10">
      <c r="A1821" s="2" t="str">
        <f>'[1]2025年已发货'!A:A</f>
        <v>德胜</v>
      </c>
      <c r="B1821" s="2" t="str">
        <f>'[1]2025年已发货'!B:B</f>
        <v>螺纹钢</v>
      </c>
      <c r="C1821" s="2" t="str">
        <f>'[1]2025年已发货'!C:C</f>
        <v>HRB400E 32*12米</v>
      </c>
      <c r="D1821" s="2" t="str">
        <f>'[1]2025年已发货'!D:D</f>
        <v>吨</v>
      </c>
      <c r="E1821" s="2">
        <f>'[1]2025年已发货'!E:E</f>
        <v>13</v>
      </c>
      <c r="F1821" s="4">
        <f>'[1]2025年已发货'!F:F</f>
        <v>45752</v>
      </c>
      <c r="G1821" s="2" t="str">
        <f>'[1]2025年已发货'!G:G</f>
        <v>(五冶钢构医学科学产业园建设项目房建三部-排洪渠)四川省南充市顺庆区搬罾街道学府大道二段</v>
      </c>
      <c r="H1821" s="2" t="str">
        <f>'[1]2025年已发货'!H:H</f>
        <v>郑林</v>
      </c>
      <c r="I1821" s="2">
        <f>'[1]2025年已发货'!I:I</f>
        <v>18349955455</v>
      </c>
      <c r="J1821" s="2" t="str">
        <f>_xlfn._xlws.FILTER(辅助信息!D:D,辅助信息!G:G=G1821)</f>
        <v>五冶钢构南充医学科学产业园建设项目</v>
      </c>
    </row>
    <row r="1822" spans="1:10">
      <c r="A1822" s="2" t="str">
        <f>'[1]2025年已发货'!A:A</f>
        <v>成实</v>
      </c>
      <c r="B1822" s="2" t="str">
        <f>'[1]2025年已发货'!B:B</f>
        <v>盘螺</v>
      </c>
      <c r="C1822" s="2" t="str">
        <f>'[1]2025年已发货'!C:C</f>
        <v>HRB400E Φ8</v>
      </c>
      <c r="D1822" s="2" t="str">
        <f>'[1]2025年已发货'!D:D</f>
        <v>吨</v>
      </c>
      <c r="E1822" s="2">
        <f>'[1]2025年已发货'!E:E</f>
        <v>30</v>
      </c>
      <c r="F1822" s="4">
        <f>'[1]2025年已发货'!F:F</f>
        <v>45752</v>
      </c>
      <c r="G1822" s="2" t="str">
        <f>'[1]2025年已发货'!G:G</f>
        <v>（中核华兴-峨眉山项目）四川省乐山市峨眉山市双福镇梓橦庙红华五期中核华兴工地</v>
      </c>
      <c r="H1822" s="2" t="str">
        <f>'[1]2025年已发货'!H:H</f>
        <v>李汉军</v>
      </c>
      <c r="I1822" s="2">
        <f>'[1]2025年已发货'!I:I</f>
        <v>18691249091</v>
      </c>
      <c r="J1822" s="2" vm="1" t="e">
        <f>_xlfn._xlws.FILTER(辅助信息!D:D,辅助信息!G:G=G1822)</f>
        <v>#VALUE!</v>
      </c>
    </row>
    <row r="1823" spans="1:10">
      <c r="A1823" s="2" t="str">
        <f>'[1]2025年已发货'!A:A</f>
        <v>成实</v>
      </c>
      <c r="B1823" s="2" t="str">
        <f>'[1]2025年已发货'!B:B</f>
        <v>盘螺</v>
      </c>
      <c r="C1823" s="2" t="str">
        <f>'[1]2025年已发货'!C:C</f>
        <v>HRB400E Φ10</v>
      </c>
      <c r="D1823" s="2" t="str">
        <f>'[1]2025年已发货'!D:D</f>
        <v>吨</v>
      </c>
      <c r="E1823" s="2">
        <f>'[1]2025年已发货'!E:E</f>
        <v>5</v>
      </c>
      <c r="F1823" s="4">
        <f>'[1]2025年已发货'!F:F</f>
        <v>45752</v>
      </c>
      <c r="G1823" s="2" t="str">
        <f>'[1]2025年已发货'!G:G</f>
        <v>（中核华兴-峨眉山项目）四川省乐山市峨眉山市双福镇梓橦庙红华五期中核华兴工地</v>
      </c>
      <c r="H1823" s="2" t="str">
        <f>'[1]2025年已发货'!H:H</f>
        <v>李汉军</v>
      </c>
      <c r="I1823" s="2" t="str">
        <f>'[1]2025年已发货'!I:I</f>
        <v>18691249091</v>
      </c>
      <c r="J1823" s="2" vm="1" t="e">
        <f>_xlfn._xlws.FILTER(辅助信息!D:D,辅助信息!G:G=G1823)</f>
        <v>#VALUE!</v>
      </c>
    </row>
    <row r="1824" spans="1:10">
      <c r="A1824" s="2" t="str">
        <f>'[1]2025年已发货'!A:A</f>
        <v>润耀</v>
      </c>
      <c r="B1824" s="2" t="str">
        <f>'[1]2025年已发货'!B:B</f>
        <v>高线</v>
      </c>
      <c r="C1824" s="2" t="str">
        <f>'[1]2025年已发货'!C:C</f>
        <v>HPB300Φ12</v>
      </c>
      <c r="D1824" s="2" t="str">
        <f>'[1]2025年已发货'!D:D</f>
        <v>吨</v>
      </c>
      <c r="E1824" s="2">
        <f>'[1]2025年已发货'!E:E</f>
        <v>29</v>
      </c>
      <c r="F1824" s="4">
        <f>'[1]2025年已发货'!F:F</f>
        <v>45752</v>
      </c>
      <c r="G1824" s="2" t="str">
        <f>'[1]2025年已发货'!G:G</f>
        <v>（中铁五局-成渝扩容3标）四川省资阳市雁江区伍隍镇铺子村雁江区X138</v>
      </c>
      <c r="H1824" s="2" t="str">
        <f>'[1]2025年已发货'!H:H</f>
        <v>王健</v>
      </c>
      <c r="I1824" s="2">
        <f>'[1]2025年已发货'!I:I</f>
        <v>17726168395</v>
      </c>
      <c r="J1824" s="2" vm="1" t="e">
        <f>_xlfn._xlws.FILTER(辅助信息!D:D,辅助信息!G:G=G1824)</f>
        <v>#VALUE!</v>
      </c>
    </row>
    <row r="1825" spans="1:10">
      <c r="A1825" s="2" t="str">
        <f>'[1]2025年已发货'!A:A</f>
        <v>润耀</v>
      </c>
      <c r="B1825" s="2" t="str">
        <f>'[1]2025年已发货'!B:B</f>
        <v>高线</v>
      </c>
      <c r="C1825" s="2" t="str">
        <f>'[1]2025年已发货'!C:C</f>
        <v>HPB300Φ10</v>
      </c>
      <c r="D1825" s="2" t="str">
        <f>'[1]2025年已发货'!D:D</f>
        <v>吨</v>
      </c>
      <c r="E1825" s="2">
        <f>'[1]2025年已发货'!E:E</f>
        <v>6</v>
      </c>
      <c r="F1825" s="4">
        <f>'[1]2025年已发货'!F:F</f>
        <v>45752</v>
      </c>
      <c r="G1825" s="2" t="str">
        <f>'[1]2025年已发货'!G:G</f>
        <v>（中铁五局-成渝扩容3标）四川省资阳市雁江区伍隍镇铺子村雁江区X138</v>
      </c>
      <c r="H1825" s="2" t="str">
        <f>'[1]2025年已发货'!H:H</f>
        <v>王健</v>
      </c>
      <c r="I1825" s="2">
        <f>'[1]2025年已发货'!I:I</f>
        <v>17726168395</v>
      </c>
      <c r="J1825" s="2" vm="1" t="e">
        <f>_xlfn._xlws.FILTER(辅助信息!D:D,辅助信息!G:G=G1825)</f>
        <v>#VALUE!</v>
      </c>
    </row>
    <row r="1826" spans="1:10">
      <c r="A1826" s="2" t="str">
        <f>'[1]2025年已发货'!A:A</f>
        <v>晋邦</v>
      </c>
      <c r="B1826" s="2" t="str">
        <f>'[1]2025年已发货'!B:B</f>
        <v>螺纹钢</v>
      </c>
      <c r="C1826" s="2" t="str">
        <f>'[1]2025年已发货'!C:C</f>
        <v>HRB400EФ28*12m</v>
      </c>
      <c r="D1826" s="2" t="str">
        <f>'[1]2025年已发货'!D:D</f>
        <v>吨</v>
      </c>
      <c r="E1826" s="2">
        <f>'[1]2025年已发货'!E:E</f>
        <v>35</v>
      </c>
      <c r="F1826" s="4">
        <f>'[1]2025年已发货'!F:F</f>
        <v>45752</v>
      </c>
      <c r="G1826" s="2" t="str">
        <f>'[1]2025年已发货'!G:G</f>
        <v>（中铁八局康新高速TJ4-1标）四川省甘孜州康定市新都桥镇超限载检测站</v>
      </c>
      <c r="H1826" s="2" t="str">
        <f>'[1]2025年已发货'!H:H</f>
        <v>杨建</v>
      </c>
      <c r="I1826" s="2">
        <f>'[1]2025年已发货'!I:I</f>
        <v>13551322467</v>
      </c>
      <c r="J1826" s="2" vm="1" t="e">
        <f>_xlfn._xlws.FILTER(辅助信息!D:D,辅助信息!G:G=G1826)</f>
        <v>#VALUE!</v>
      </c>
    </row>
    <row r="1827" spans="1:10">
      <c r="A1827" s="2" t="str">
        <f>'[1]2025年已发货'!A:A</f>
        <v>晋邦</v>
      </c>
      <c r="B1827" s="2" t="str">
        <f>'[1]2025年已发货'!B:B</f>
        <v>盘圆</v>
      </c>
      <c r="C1827" s="2" t="str">
        <f>'[1]2025年已发货'!C:C</f>
        <v>HPB300Ф10</v>
      </c>
      <c r="D1827" s="2" t="str">
        <f>'[1]2025年已发货'!D:D</f>
        <v>吨</v>
      </c>
      <c r="E1827" s="2">
        <f>'[1]2025年已发货'!E:E</f>
        <v>35</v>
      </c>
      <c r="F1827" s="4">
        <f>'[1]2025年已发货'!F:F</f>
        <v>45752</v>
      </c>
      <c r="G1827" s="2" t="str">
        <f>'[1]2025年已发货'!G:G</f>
        <v>（中铁八局康新高速TJ4-1标）四川省甘孜州康定市新都桥镇超限载检测站</v>
      </c>
      <c r="H1827" s="2" t="str">
        <f>'[1]2025年已发货'!H:H</f>
        <v>杨建</v>
      </c>
      <c r="I1827" s="2">
        <f>'[1]2025年已发货'!I:I</f>
        <v>13551322467</v>
      </c>
      <c r="J1827" s="2" vm="1" t="e">
        <f>_xlfn._xlws.FILTER(辅助信息!D:D,辅助信息!G:G=G1827)</f>
        <v>#VALUE!</v>
      </c>
    </row>
    <row r="1828" spans="1:10">
      <c r="A1828" s="2" t="str">
        <f>'[1]2025年已发货'!A:A</f>
        <v>成实</v>
      </c>
      <c r="B1828" s="2" t="str">
        <f>'[1]2025年已发货'!B:B</f>
        <v>盘螺</v>
      </c>
      <c r="C1828" s="2" t="str">
        <f>'[1]2025年已发货'!C:C</f>
        <v>HRB400E Φ8</v>
      </c>
      <c r="D1828" s="2" t="str">
        <f>'[1]2025年已发货'!D:D</f>
        <v>吨</v>
      </c>
      <c r="E1828" s="2">
        <f>'[1]2025年已发货'!E:E</f>
        <v>22</v>
      </c>
      <c r="F1828" s="4">
        <f>'[1]2025年已发货'!F:F</f>
        <v>45753</v>
      </c>
      <c r="G1828" s="2" t="str">
        <f>'[1]2025年已发货'!G:G</f>
        <v>（四川商建-射洪城乡一体化项目）遂宁市射洪市忠新幼儿园北侧约220米新溪小区</v>
      </c>
      <c r="H1828" s="2" t="str">
        <f>'[1]2025年已发货'!H:H</f>
        <v>柏子刚</v>
      </c>
      <c r="I1828" s="2">
        <f>'[1]2025年已发货'!I:I</f>
        <v>15692885305</v>
      </c>
      <c r="J1828" s="2" t="str">
        <f>_xlfn._xlws.FILTER(辅助信息!D:D,辅助信息!G:G=G1828)</f>
        <v>四川商建
射洪城乡一体化项目</v>
      </c>
    </row>
    <row r="1829" spans="1:10">
      <c r="A1829" s="2" t="str">
        <f>'[1]2025年已发货'!A:A</f>
        <v>成实</v>
      </c>
      <c r="B1829" s="2" t="str">
        <f>'[1]2025年已发货'!B:B</f>
        <v>螺纹钢</v>
      </c>
      <c r="C1829" s="2" t="str">
        <f>'[1]2025年已发货'!C:C</f>
        <v>HRB400E Φ18 9m</v>
      </c>
      <c r="D1829" s="2" t="str">
        <f>'[1]2025年已发货'!D:D</f>
        <v>吨</v>
      </c>
      <c r="E1829" s="2">
        <f>'[1]2025年已发货'!E:E</f>
        <v>5</v>
      </c>
      <c r="F1829" s="4">
        <f>'[1]2025年已发货'!F:F</f>
        <v>45753</v>
      </c>
      <c r="G1829" s="2" t="str">
        <f>'[1]2025年已发货'!G:G</f>
        <v>（四川商建-射洪城乡一体化项目）遂宁市射洪市忠新幼儿园北侧约220米新溪小区</v>
      </c>
      <c r="H1829" s="2" t="str">
        <f>'[1]2025年已发货'!H:H</f>
        <v>柏子刚</v>
      </c>
      <c r="I1829" s="2">
        <f>'[1]2025年已发货'!I:I</f>
        <v>15692885305</v>
      </c>
      <c r="J1829" s="2" t="str">
        <f>_xlfn._xlws.FILTER(辅助信息!D:D,辅助信息!G:G=G1829)</f>
        <v>四川商建
射洪城乡一体化项目</v>
      </c>
    </row>
    <row r="1830" spans="1:10">
      <c r="A1830" s="2" t="str">
        <f>'[1]2025年已发货'!A:A</f>
        <v>成实</v>
      </c>
      <c r="B1830" s="2" t="str">
        <f>'[1]2025年已发货'!B:B</f>
        <v>螺纹钢</v>
      </c>
      <c r="C1830" s="2" t="str">
        <f>'[1]2025年已发货'!C:C</f>
        <v>HRB400E Φ25 9m</v>
      </c>
      <c r="D1830" s="2" t="str">
        <f>'[1]2025年已发货'!D:D</f>
        <v>吨</v>
      </c>
      <c r="E1830" s="2">
        <f>'[1]2025年已发货'!E:E</f>
        <v>5</v>
      </c>
      <c r="F1830" s="4">
        <f>'[1]2025年已发货'!F:F</f>
        <v>45753</v>
      </c>
      <c r="G1830" s="2" t="str">
        <f>'[1]2025年已发货'!G:G</f>
        <v>（四川商建-射洪城乡一体化项目）遂宁市射洪市忠新幼儿园北侧约220米新溪小区</v>
      </c>
      <c r="H1830" s="2" t="str">
        <f>'[1]2025年已发货'!H:H</f>
        <v>柏子刚</v>
      </c>
      <c r="I1830" s="2">
        <f>'[1]2025年已发货'!I:I</f>
        <v>15692885305</v>
      </c>
      <c r="J1830" s="2" t="str">
        <f>_xlfn._xlws.FILTER(辅助信息!D:D,辅助信息!G:G=G1830)</f>
        <v>四川商建
射洪城乡一体化项目</v>
      </c>
    </row>
    <row r="1831" spans="1:10">
      <c r="A1831" s="2" t="str">
        <f>'[1]2025年已发货'!A:A</f>
        <v>晋邦</v>
      </c>
      <c r="B1831" s="2" t="str">
        <f>'[1]2025年已发货'!B:B</f>
        <v>螺纹钢</v>
      </c>
      <c r="C1831" s="2" t="str">
        <f>'[1]2025年已发货'!C:C</f>
        <v>HRB400E Φ12 9m</v>
      </c>
      <c r="D1831" s="2" t="str">
        <f>'[1]2025年已发货'!D:D</f>
        <v>吨</v>
      </c>
      <c r="E1831" s="2">
        <f>'[1]2025年已发货'!E:E</f>
        <v>3</v>
      </c>
      <c r="F1831" s="4">
        <f>'[1]2025年已发货'!F:F</f>
        <v>45753</v>
      </c>
      <c r="G1831" s="2" t="str">
        <f>'[1]2025年已发货'!G:G</f>
        <v>（五冶达州国道542项目-三工区路基八工段(连接线)）四川省达州市达川区大堰镇梨子沟</v>
      </c>
      <c r="H1831" s="2" t="str">
        <f>'[1]2025年已发货'!H:H</f>
        <v>谭鹏程</v>
      </c>
      <c r="I1831" s="2">
        <f>'[1]2025年已发货'!I:I</f>
        <v>18280895666</v>
      </c>
      <c r="J1831" s="2" vm="1" t="e">
        <f>_xlfn._xlws.FILTER(辅助信息!D:D,辅助信息!G:G=G1831)</f>
        <v>#VALUE!</v>
      </c>
    </row>
    <row r="1832" spans="1:10">
      <c r="A1832" s="2" t="str">
        <f>'[1]2025年已发货'!A:A</f>
        <v>晋邦</v>
      </c>
      <c r="B1832" s="2" t="str">
        <f>'[1]2025年已发货'!B:B</f>
        <v>螺纹钢</v>
      </c>
      <c r="C1832" s="2" t="str">
        <f>'[1]2025年已发货'!C:C</f>
        <v>HRB400E Φ16 9m</v>
      </c>
      <c r="D1832" s="2" t="str">
        <f>'[1]2025年已发货'!D:D</f>
        <v>吨</v>
      </c>
      <c r="E1832" s="2">
        <f>'[1]2025年已发货'!E:E</f>
        <v>9</v>
      </c>
      <c r="F1832" s="4">
        <f>'[1]2025年已发货'!F:F</f>
        <v>45753</v>
      </c>
      <c r="G1832" s="2" t="str">
        <f>'[1]2025年已发货'!G:G</f>
        <v>（五冶达州国道542项目-三工区路基八工段(连接线)）四川省达州市达川区大堰镇梨子沟</v>
      </c>
      <c r="H1832" s="2" t="str">
        <f>'[1]2025年已发货'!H:H</f>
        <v>谭鹏程</v>
      </c>
      <c r="I1832" s="2">
        <f>'[1]2025年已发货'!I:I</f>
        <v>18280895666</v>
      </c>
      <c r="J1832" s="2" vm="1" t="e">
        <f>_xlfn._xlws.FILTER(辅助信息!D:D,辅助信息!G:G=G1832)</f>
        <v>#VALUE!</v>
      </c>
    </row>
    <row r="1833" spans="1:10">
      <c r="A1833" s="2" t="str">
        <f>'[1]2025年已发货'!A:A</f>
        <v>晋邦</v>
      </c>
      <c r="B1833" s="2" t="str">
        <f>'[1]2025年已发货'!B:B</f>
        <v>螺纹钢</v>
      </c>
      <c r="C1833" s="2" t="str">
        <f>'[1]2025年已发货'!C:C</f>
        <v>HRB400E Φ18 9m</v>
      </c>
      <c r="D1833" s="2" t="str">
        <f>'[1]2025年已发货'!D:D</f>
        <v>吨</v>
      </c>
      <c r="E1833" s="2">
        <f>'[1]2025年已发货'!E:E</f>
        <v>6</v>
      </c>
      <c r="F1833" s="4">
        <f>'[1]2025年已发货'!F:F</f>
        <v>45753</v>
      </c>
      <c r="G1833" s="2" t="str">
        <f>'[1]2025年已发货'!G:G</f>
        <v>（五冶达州国道542项目-三工区路基八工段(连接线)）四川省达州市达川区大堰镇梨子沟</v>
      </c>
      <c r="H1833" s="2" t="str">
        <f>'[1]2025年已发货'!H:H</f>
        <v>谭鹏程</v>
      </c>
      <c r="I1833" s="2">
        <f>'[1]2025年已发货'!I:I</f>
        <v>18280895666</v>
      </c>
      <c r="J1833" s="2" vm="1" t="e">
        <f>_xlfn._xlws.FILTER(辅助信息!D:D,辅助信息!G:G=G1833)</f>
        <v>#VALUE!</v>
      </c>
    </row>
    <row r="1834" spans="1:10">
      <c r="A1834" s="2" t="str">
        <f>'[1]2025年已发货'!A:A</f>
        <v>晋邦</v>
      </c>
      <c r="B1834" s="2" t="str">
        <f>'[1]2025年已发货'!B:B</f>
        <v>螺纹钢</v>
      </c>
      <c r="C1834" s="2" t="str">
        <f>'[1]2025年已发货'!C:C</f>
        <v>HRB400E Φ32 9m</v>
      </c>
      <c r="D1834" s="2" t="str">
        <f>'[1]2025年已发货'!D:D</f>
        <v>吨</v>
      </c>
      <c r="E1834" s="2">
        <f>'[1]2025年已发货'!E:E</f>
        <v>17</v>
      </c>
      <c r="F1834" s="4">
        <f>'[1]2025年已发货'!F:F</f>
        <v>45753</v>
      </c>
      <c r="G1834" s="2" t="str">
        <f>'[1]2025年已发货'!G:G</f>
        <v>（五冶达州国道542项目-三工区路基八工段(连接线)）四川省达州市达川区大堰镇梨子沟</v>
      </c>
      <c r="H1834" s="2" t="str">
        <f>'[1]2025年已发货'!H:H</f>
        <v>谭鹏程</v>
      </c>
      <c r="I1834" s="2">
        <f>'[1]2025年已发货'!I:I</f>
        <v>18280895666</v>
      </c>
      <c r="J1834" s="2" vm="1" t="e">
        <f>_xlfn._xlws.FILTER(辅助信息!D:D,辅助信息!G:G=G1834)</f>
        <v>#VALUE!</v>
      </c>
    </row>
    <row r="1835" spans="1:10">
      <c r="A1835" s="2" t="str">
        <f>'[1]2025年已发货'!A:A</f>
        <v>润耀</v>
      </c>
      <c r="B1835" s="2" t="str">
        <f>'[1]2025年已发货'!B:B</f>
        <v>螺纹钢</v>
      </c>
      <c r="C1835" s="2" t="str">
        <f>'[1]2025年已发货'!C:C</f>
        <v>HRB400EФ25*9m</v>
      </c>
      <c r="D1835" s="2" t="str">
        <f>'[1]2025年已发货'!D:D</f>
        <v>吨</v>
      </c>
      <c r="E1835" s="2">
        <f>'[1]2025年已发货'!E:E</f>
        <v>35</v>
      </c>
      <c r="F1835" s="4">
        <f>'[1]2025年已发货'!F:F</f>
        <v>45753</v>
      </c>
      <c r="G1835" s="2" t="str">
        <f>'[1]2025年已发货'!G:G</f>
        <v>（中铁一局四公司康新高速TJ1-1标雅加梗隧道）四川省甘孜州康定市雅加梗路基</v>
      </c>
      <c r="H1835" s="2" t="str">
        <f>'[1]2025年已发货'!H:H</f>
        <v>王锡俊</v>
      </c>
      <c r="I1835" s="2">
        <f>'[1]2025年已发货'!I:I</f>
        <v>18736877891</v>
      </c>
      <c r="J1835" s="2" vm="1" t="e">
        <f>_xlfn._xlws.FILTER(辅助信息!D:D,辅助信息!G:G=G1835)</f>
        <v>#VALUE!</v>
      </c>
    </row>
    <row r="1836" spans="1:10">
      <c r="A1836" s="2" t="str">
        <f>'[1]2025年已发货'!A:A</f>
        <v>润耀</v>
      </c>
      <c r="B1836" s="2" t="str">
        <f>'[1]2025年已发货'!B:B</f>
        <v>螺纹钢</v>
      </c>
      <c r="C1836" s="2" t="str">
        <f>'[1]2025年已发货'!C:C</f>
        <v>HRB400EФ22*9m</v>
      </c>
      <c r="D1836" s="2" t="str">
        <f>'[1]2025年已发货'!D:D</f>
        <v>吨</v>
      </c>
      <c r="E1836" s="2">
        <f>'[1]2025年已发货'!E:E</f>
        <v>35</v>
      </c>
      <c r="F1836" s="4">
        <f>'[1]2025年已发货'!F:F</f>
        <v>45753</v>
      </c>
      <c r="G1836" s="2" t="str">
        <f>'[1]2025年已发货'!G:G</f>
        <v>（中铁一局四公司康新高速TJ1-1标贡不卡隧道）四川省甘孜州康定市折多塘村车管所旁</v>
      </c>
      <c r="H1836" s="2" t="str">
        <f>'[1]2025年已发货'!H:H</f>
        <v>王锡俊</v>
      </c>
      <c r="I1836" s="2">
        <f>'[1]2025年已发货'!I:I</f>
        <v>18736877891</v>
      </c>
      <c r="J1836" s="2" vm="1" t="e">
        <f>_xlfn._xlws.FILTER(辅助信息!D:D,辅助信息!G:G=G1836)</f>
        <v>#VALUE!</v>
      </c>
    </row>
    <row r="1837" spans="1:10">
      <c r="A1837" s="2" t="str">
        <f>'[1]2025年已发货'!A:A</f>
        <v>润耀</v>
      </c>
      <c r="B1837" s="2" t="str">
        <f>'[1]2025年已发货'!B:B</f>
        <v>螺纹钢</v>
      </c>
      <c r="C1837" s="2" t="str">
        <f>'[1]2025年已发货'!C:C</f>
        <v>HRB400E Φ32 9m</v>
      </c>
      <c r="D1837" s="2" t="str">
        <f>'[1]2025年已发货'!D:D</f>
        <v>吨</v>
      </c>
      <c r="E1837" s="2">
        <f>'[1]2025年已发货'!E:E</f>
        <v>35</v>
      </c>
      <c r="F1837" s="4">
        <f>'[1]2025年已发货'!F:F</f>
        <v>45753</v>
      </c>
      <c r="G1837" s="2" t="str">
        <f>'[1]2025年已发货'!G:G</f>
        <v>（中铁二局-成渝扩容4标）四川省成都市简阳市杨家镇桐子湾村二局拌合站</v>
      </c>
      <c r="H1837" s="2" t="str">
        <f>'[1]2025年已发货'!H:H</f>
        <v>陈钢</v>
      </c>
      <c r="I1837" s="2">
        <f>'[1]2025年已发货'!I:I</f>
        <v>13018165813</v>
      </c>
      <c r="J1837" s="2" vm="1" t="e">
        <f>_xlfn._xlws.FILTER(辅助信息!D:D,辅助信息!G:G=G1837)</f>
        <v>#VALUE!</v>
      </c>
    </row>
    <row r="1838" spans="1:10">
      <c r="A1838" s="2" t="str">
        <f>'[1]2025年已发货'!A:A</f>
        <v>润耀</v>
      </c>
      <c r="B1838" s="2" t="str">
        <f>'[1]2025年已发货'!B:B</f>
        <v>螺纹钢</v>
      </c>
      <c r="C1838" s="2" t="str">
        <f>'[1]2025年已发货'!C:C</f>
        <v>HRB400E Φ32 9m</v>
      </c>
      <c r="D1838" s="2" t="str">
        <f>'[1]2025年已发货'!D:D</f>
        <v>吨</v>
      </c>
      <c r="E1838" s="2">
        <f>'[1]2025年已发货'!E:E</f>
        <v>35</v>
      </c>
      <c r="F1838" s="4">
        <f>'[1]2025年已发货'!F:F</f>
        <v>45753</v>
      </c>
      <c r="G1838" s="2" t="str">
        <f>'[1]2025年已发货'!G:G</f>
        <v>（中铁广州局-成渝扩容2标）四川省资阳市雁江区堪嘉镇陈家湾刘家湾大桥桥头</v>
      </c>
      <c r="H1838" s="2" t="str">
        <f>'[1]2025年已发货'!H:H</f>
        <v>刘沛琦</v>
      </c>
      <c r="I1838" s="2">
        <f>'[1]2025年已发货'!I:I</f>
        <v>18011784798</v>
      </c>
      <c r="J1838" s="2" vm="1" t="e">
        <f>_xlfn._xlws.FILTER(辅助信息!D:D,辅助信息!G:G=G1838)</f>
        <v>#VALUE!</v>
      </c>
    </row>
    <row r="1839" spans="1:10">
      <c r="A1839" s="2" t="str">
        <f>'[1]2025年已发货'!A:A</f>
        <v>润耀</v>
      </c>
      <c r="B1839" s="2" t="str">
        <f>'[1]2025年已发货'!B:B</f>
        <v>螺纹钢</v>
      </c>
      <c r="C1839" s="2" t="str">
        <f>'[1]2025年已发货'!C:C</f>
        <v>HRB400E Φ20 9m</v>
      </c>
      <c r="D1839" s="2" t="str">
        <f>'[1]2025年已发货'!D:D</f>
        <v>吨</v>
      </c>
      <c r="E1839" s="2">
        <f>'[1]2025年已发货'!E:E</f>
        <v>35</v>
      </c>
      <c r="F1839" s="4">
        <f>'[1]2025年已发货'!F:F</f>
        <v>45753</v>
      </c>
      <c r="G1839" s="2" t="str">
        <f>'[1]2025年已发货'!G:G</f>
        <v>（中铁广州局-成渝扩容2标）四川省资阳市雁江区堪嘉镇陈家湾刘家湾大桥桥头</v>
      </c>
      <c r="H1839" s="2" t="str">
        <f>'[1]2025年已发货'!H:H</f>
        <v>刘沛琦</v>
      </c>
      <c r="I1839" s="2">
        <f>'[1]2025年已发货'!I:I</f>
        <v>18011784798</v>
      </c>
      <c r="J1839" s="2" vm="1" t="e">
        <f>_xlfn._xlws.FILTER(辅助信息!D:D,辅助信息!G:G=G1839)</f>
        <v>#VALUE!</v>
      </c>
    </row>
    <row r="1840" spans="1:10">
      <c r="A1840" s="2" t="str">
        <f>'[1]2025年已发货'!A:A</f>
        <v>晋邦</v>
      </c>
      <c r="B1840" s="2" t="str">
        <f>'[1]2025年已发货'!B:B</f>
        <v>圆钢</v>
      </c>
      <c r="C1840" s="2" t="str">
        <f>'[1]2025年已发货'!C:C</f>
        <v>HPB300 Φ14×9米</v>
      </c>
      <c r="D1840" s="2" t="str">
        <f>'[1]2025年已发货'!D:D</f>
        <v>吨</v>
      </c>
      <c r="E1840" s="2">
        <f>'[1]2025年已发货'!E:E</f>
        <v>6</v>
      </c>
      <c r="F1840" s="4">
        <f>'[1]2025年已发货'!F:F</f>
        <v>45753</v>
      </c>
      <c r="G1840" s="2" t="str">
        <f>'[1]2025年已发货'!G:G</f>
        <v>（自永2标九局西南分公司钢筋棚）四川省自贡市骑龙镇大湾村</v>
      </c>
      <c r="H1840" s="2" t="str">
        <f>'[1]2025年已发货'!H:H</f>
        <v>高彦彬</v>
      </c>
      <c r="I1840" s="2">
        <f>'[1]2025年已发货'!I:I</f>
        <v>13835906370</v>
      </c>
      <c r="J1840" s="2" vm="1" t="e">
        <f>_xlfn._xlws.FILTER(辅助信息!D:D,辅助信息!G:G=G1840)</f>
        <v>#VALUE!</v>
      </c>
    </row>
    <row r="1841" spans="1:10">
      <c r="A1841" s="2" t="str">
        <f>'[1]2025年已发货'!A:A</f>
        <v>晋邦</v>
      </c>
      <c r="B1841" s="2" t="str">
        <f>'[1]2025年已发货'!B:B</f>
        <v>螺纹钢</v>
      </c>
      <c r="C1841" s="2" t="str">
        <f>'[1]2025年已发货'!C:C</f>
        <v>HRB400E Φ12×9米</v>
      </c>
      <c r="D1841" s="2" t="str">
        <f>'[1]2025年已发货'!D:D</f>
        <v>吨</v>
      </c>
      <c r="E1841" s="2">
        <f>'[1]2025年已发货'!E:E</f>
        <v>6</v>
      </c>
      <c r="F1841" s="4">
        <f>'[1]2025年已发货'!F:F</f>
        <v>45753</v>
      </c>
      <c r="G1841" s="2" t="str">
        <f>'[1]2025年已发货'!G:G</f>
        <v>（自永2标九局西南分公司钢筋棚）四川省自贡市骑龙镇大湾村</v>
      </c>
      <c r="H1841" s="2" t="str">
        <f>'[1]2025年已发货'!H:H</f>
        <v>高彦彬</v>
      </c>
      <c r="I1841" s="2">
        <f>'[1]2025年已发货'!I:I</f>
        <v>13835906370</v>
      </c>
      <c r="J1841" s="2" vm="1" t="e">
        <f>_xlfn._xlws.FILTER(辅助信息!D:D,辅助信息!G:G=G1841)</f>
        <v>#VALUE!</v>
      </c>
    </row>
    <row r="1842" spans="1:10">
      <c r="A1842" s="2" t="str">
        <f>'[1]2025年已发货'!A:A</f>
        <v>晋邦</v>
      </c>
      <c r="B1842" s="2" t="str">
        <f>'[1]2025年已发货'!B:B</f>
        <v>螺纹钢</v>
      </c>
      <c r="C1842" s="2" t="str">
        <f>'[1]2025年已发货'!C:C</f>
        <v>HRB400E Φ14×9米</v>
      </c>
      <c r="D1842" s="2" t="str">
        <f>'[1]2025年已发货'!D:D</f>
        <v>吨</v>
      </c>
      <c r="E1842" s="2">
        <f>'[1]2025年已发货'!E:E</f>
        <v>9</v>
      </c>
      <c r="F1842" s="4">
        <f>'[1]2025年已发货'!F:F</f>
        <v>45753</v>
      </c>
      <c r="G1842" s="2" t="str">
        <f>'[1]2025年已发货'!G:G</f>
        <v>（自永2标九局西南分公司钢筋棚）四川省自贡市骑龙镇大湾村</v>
      </c>
      <c r="H1842" s="2" t="str">
        <f>'[1]2025年已发货'!H:H</f>
        <v>高彦彬</v>
      </c>
      <c r="I1842" s="2">
        <f>'[1]2025年已发货'!I:I</f>
        <v>13835906370</v>
      </c>
      <c r="J1842" s="2" vm="1" t="e">
        <f>_xlfn._xlws.FILTER(辅助信息!D:D,辅助信息!G:G=G1842)</f>
        <v>#VALUE!</v>
      </c>
    </row>
    <row r="1843" spans="1:10">
      <c r="A1843" s="2" t="str">
        <f>'[1]2025年已发货'!A:A</f>
        <v>晋邦</v>
      </c>
      <c r="B1843" s="2" t="str">
        <f>'[1]2025年已发货'!B:B</f>
        <v>螺纹钢</v>
      </c>
      <c r="C1843" s="2" t="str">
        <f>'[1]2025年已发货'!C:C</f>
        <v>HRB400E Φ25×9米</v>
      </c>
      <c r="D1843" s="2" t="str">
        <f>'[1]2025年已发货'!D:D</f>
        <v>吨</v>
      </c>
      <c r="E1843" s="2">
        <f>'[1]2025年已发货'!E:E</f>
        <v>15</v>
      </c>
      <c r="F1843" s="4">
        <f>'[1]2025年已发货'!F:F</f>
        <v>45753</v>
      </c>
      <c r="G1843" s="2" t="str">
        <f>'[1]2025年已发货'!G:G</f>
        <v>（自永2标九局西南分公司钢筋棚）四川省自贡市骑龙镇大湾村</v>
      </c>
      <c r="H1843" s="2" t="str">
        <f>'[1]2025年已发货'!H:H</f>
        <v>高彦彬</v>
      </c>
      <c r="I1843" s="2">
        <f>'[1]2025年已发货'!I:I</f>
        <v>13835906370</v>
      </c>
      <c r="J1843" s="2" vm="1" t="e">
        <f>_xlfn._xlws.FILTER(辅助信息!D:D,辅助信息!G:G=G1843)</f>
        <v>#VALUE!</v>
      </c>
    </row>
    <row r="1844" spans="1:10">
      <c r="A1844" s="2" t="str">
        <f>'[1]2025年已发货'!A:A</f>
        <v>达钢</v>
      </c>
      <c r="B1844" s="2" t="str">
        <f>'[1]2025年已发货'!B:B</f>
        <v>螺纹钢</v>
      </c>
      <c r="C1844" s="2" t="str">
        <f>'[1]2025年已发货'!C:C</f>
        <v>HRB400E Φ16 9m</v>
      </c>
      <c r="D1844" s="2" t="str">
        <f>'[1]2025年已发货'!D:D</f>
        <v>吨</v>
      </c>
      <c r="E1844" s="2">
        <f>'[1]2025年已发货'!E:E</f>
        <v>70</v>
      </c>
      <c r="F1844" s="4">
        <f>'[1]2025年已发货'!F:F</f>
        <v>45754</v>
      </c>
      <c r="G1844" s="2" t="str">
        <f>'[1]2025年已发货'!G:G</f>
        <v>（四川商建-射洪城乡一体化项目）遂宁市射洪市忠新幼儿园北侧约220米新溪小区</v>
      </c>
      <c r="H1844" s="2" t="str">
        <f>'[1]2025年已发货'!H:H</f>
        <v>柏子刚</v>
      </c>
      <c r="I1844" s="2">
        <f>'[1]2025年已发货'!I:I</f>
        <v>15692885305</v>
      </c>
      <c r="J1844" s="2" t="str">
        <f>_xlfn._xlws.FILTER(辅助信息!D:D,辅助信息!G:G=G1844)</f>
        <v>四川商建
射洪城乡一体化项目</v>
      </c>
    </row>
    <row r="1845" spans="1:10">
      <c r="A1845" s="2" t="str">
        <f>'[1]2025年已发货'!A:A</f>
        <v>达钢</v>
      </c>
      <c r="B1845" s="2" t="str">
        <f>'[1]2025年已发货'!B:B</f>
        <v>高线</v>
      </c>
      <c r="C1845" s="2" t="str">
        <f>'[1]2025年已发货'!C:C</f>
        <v>HPB300 Φ8</v>
      </c>
      <c r="D1845" s="2" t="str">
        <f>'[1]2025年已发货'!D:D</f>
        <v>吨</v>
      </c>
      <c r="E1845" s="2">
        <f>'[1]2025年已发货'!E:E</f>
        <v>3</v>
      </c>
      <c r="F1845" s="4">
        <f>'[1]2025年已发货'!F:F</f>
        <v>45754</v>
      </c>
      <c r="G1845" s="2" t="str">
        <f>'[1]2025年已发货'!G:G</f>
        <v>(五冶钢构医学科学产业园建设项目房建三部-排洪渠)四川省南充市顺庆区搬罾街道学府大道二段</v>
      </c>
      <c r="H1845" s="2" t="str">
        <f>'[1]2025年已发货'!H:H</f>
        <v>郑林</v>
      </c>
      <c r="I1845" s="2">
        <f>'[1]2025年已发货'!I:I</f>
        <v>18349955455</v>
      </c>
      <c r="J1845" s="2" t="str">
        <f>_xlfn._xlws.FILTER(辅助信息!D:D,辅助信息!G:G=G1845)</f>
        <v>五冶钢构南充医学科学产业园建设项目</v>
      </c>
    </row>
    <row r="1846" spans="1:10">
      <c r="A1846" s="2" t="str">
        <f>'[1]2025年已发货'!A:A</f>
        <v>达钢</v>
      </c>
      <c r="B1846" s="2" t="str">
        <f>'[1]2025年已发货'!B:B</f>
        <v>螺纹钢</v>
      </c>
      <c r="C1846" s="2" t="str">
        <f>'[1]2025年已发货'!C:C</f>
        <v>HRB400E Φ32 12m</v>
      </c>
      <c r="D1846" s="2" t="str">
        <f>'[1]2025年已发货'!D:D</f>
        <v>吨</v>
      </c>
      <c r="E1846" s="2">
        <f>'[1]2025年已发货'!E:E</f>
        <v>67</v>
      </c>
      <c r="F1846" s="4">
        <f>'[1]2025年已发货'!F:F</f>
        <v>45754</v>
      </c>
      <c r="G1846" s="2" t="str">
        <f>'[1]2025年已发货'!G:G</f>
        <v>(五冶钢构医学科学产业园建设项目房建三部-排洪渠)四川省南充市顺庆区搬罾街道学府大道二段</v>
      </c>
      <c r="H1846" s="2" t="str">
        <f>'[1]2025年已发货'!H:H</f>
        <v>郑林</v>
      </c>
      <c r="I1846" s="2">
        <f>'[1]2025年已发货'!I:I</f>
        <v>18349955455</v>
      </c>
      <c r="J1846" s="2" t="str">
        <f>_xlfn._xlws.FILTER(辅助信息!D:D,辅助信息!G:G=G1846)</f>
        <v>五冶钢构南充医学科学产业园建设项目</v>
      </c>
    </row>
    <row r="1847" spans="1:10">
      <c r="A1847" s="2" t="str">
        <f>'[1]2025年已发货'!A:A</f>
        <v>达钢</v>
      </c>
      <c r="B1847" s="2" t="str">
        <f>'[1]2025年已发货'!B:B</f>
        <v>螺纹钢</v>
      </c>
      <c r="C1847" s="2" t="str">
        <f>'[1]2025年已发货'!C:C</f>
        <v>HRB400E Φ16 9m</v>
      </c>
      <c r="D1847" s="2" t="str">
        <f>'[1]2025年已发货'!D:D</f>
        <v>吨</v>
      </c>
      <c r="E1847" s="2">
        <f>'[1]2025年已发货'!E:E</f>
        <v>30</v>
      </c>
      <c r="F1847" s="4">
        <f>'[1]2025年已发货'!F:F</f>
        <v>45754</v>
      </c>
      <c r="G1847" s="2" t="str">
        <f>'[1]2025年已发货'!G:G</f>
        <v>（十九冶-江龙高速三分部）重庆市云阳县蔈草镇三坵田*小尖山梁场</v>
      </c>
      <c r="H1847" s="2" t="str">
        <f>'[1]2025年已发货'!H:H</f>
        <v>任海军</v>
      </c>
      <c r="I1847" s="2">
        <f>'[1]2025年已发货'!I:I</f>
        <v>17725037830</v>
      </c>
      <c r="J1847" s="2" vm="1" t="e">
        <f>_xlfn._xlws.FILTER(辅助信息!D:D,辅助信息!G:G=G1847)</f>
        <v>#VALUE!</v>
      </c>
    </row>
    <row r="1848" spans="1:10">
      <c r="A1848" s="2" t="str">
        <f>'[1]2025年已发货'!A:A</f>
        <v>达钢</v>
      </c>
      <c r="B1848" s="2" t="str">
        <f>'[1]2025年已发货'!B:B</f>
        <v>螺纹钢</v>
      </c>
      <c r="C1848" s="2" t="str">
        <f>'[1]2025年已发货'!C:C</f>
        <v>HRB400E Φ28 9m</v>
      </c>
      <c r="D1848" s="2" t="str">
        <f>'[1]2025年已发货'!D:D</f>
        <v>吨</v>
      </c>
      <c r="E1848" s="2">
        <f>'[1]2025年已发货'!E:E</f>
        <v>5</v>
      </c>
      <c r="F1848" s="4">
        <f>'[1]2025年已发货'!F:F</f>
        <v>45754</v>
      </c>
      <c r="G1848" s="2" t="str">
        <f>'[1]2025年已发货'!G:G</f>
        <v>（十九冶-江龙高速三分部）重庆市云阳县蔈草镇三坵田*小尖山梁场</v>
      </c>
      <c r="H1848" s="2" t="str">
        <f>'[1]2025年已发货'!H:H</f>
        <v>任海军</v>
      </c>
      <c r="I1848" s="2">
        <f>'[1]2025年已发货'!I:I</f>
        <v>17725037830</v>
      </c>
      <c r="J1848" s="2" vm="1" t="e">
        <f>_xlfn._xlws.FILTER(辅助信息!D:D,辅助信息!G:G=G1848)</f>
        <v>#VALUE!</v>
      </c>
    </row>
    <row r="1849" spans="1:10">
      <c r="A1849" s="2" t="str">
        <f>'[1]2025年已发货'!A:A</f>
        <v>达钢</v>
      </c>
      <c r="B1849" s="2" t="str">
        <f>'[1]2025年已发货'!B:B</f>
        <v>盘螺</v>
      </c>
      <c r="C1849" s="2" t="str">
        <f>'[1]2025年已发货'!C:C</f>
        <v>HRB400E Φ10</v>
      </c>
      <c r="D1849" s="2" t="str">
        <f>'[1]2025年已发货'!D:D</f>
        <v>吨</v>
      </c>
      <c r="E1849" s="2">
        <f>'[1]2025年已发货'!E:E</f>
        <v>20</v>
      </c>
      <c r="F1849" s="4">
        <f>'[1]2025年已发货'!F:F</f>
        <v>45754</v>
      </c>
      <c r="G1849" s="2" t="str">
        <f>'[1]2025年已发货'!G:G</f>
        <v>（十九冶-江龙高速三分部）重庆市云阳县蔈草镇三坵田*小尖山梁场</v>
      </c>
      <c r="H1849" s="2" t="str">
        <f>'[1]2025年已发货'!H:H</f>
        <v>任海军</v>
      </c>
      <c r="I1849" s="2">
        <f>'[1]2025年已发货'!I:I</f>
        <v>17725037830</v>
      </c>
      <c r="J1849" s="2" vm="1" t="e">
        <f>_xlfn._xlws.FILTER(辅助信息!D:D,辅助信息!G:G=G1849)</f>
        <v>#VALUE!</v>
      </c>
    </row>
    <row r="1850" spans="1:10">
      <c r="A1850" s="2" t="str">
        <f>'[1]2025年已发货'!A:A</f>
        <v>达钢</v>
      </c>
      <c r="B1850" s="2" t="str">
        <f>'[1]2025年已发货'!B:B</f>
        <v>螺纹钢</v>
      </c>
      <c r="C1850" s="2" t="str">
        <f>'[1]2025年已发货'!C:C</f>
        <v>HRB400E Φ12 9m</v>
      </c>
      <c r="D1850" s="2" t="str">
        <f>'[1]2025年已发货'!D:D</f>
        <v>吨</v>
      </c>
      <c r="E1850" s="2">
        <f>'[1]2025年已发货'!E:E</f>
        <v>15</v>
      </c>
      <c r="F1850" s="4">
        <f>'[1]2025年已发货'!F:F</f>
        <v>45754</v>
      </c>
      <c r="G1850" s="2" t="str">
        <f>'[1]2025年已发货'!G:G</f>
        <v>（十九冶-江龙高速三分部）重庆市云阳县蔈草镇三坵田*朗树湾1#桥桥面</v>
      </c>
      <c r="H1850" s="2" t="str">
        <f>'[1]2025年已发货'!H:H</f>
        <v>任海军</v>
      </c>
      <c r="I1850" s="2">
        <f>'[1]2025年已发货'!I:I</f>
        <v>17725037830</v>
      </c>
      <c r="J1850" s="2" vm="1" t="e">
        <f>_xlfn._xlws.FILTER(辅助信息!D:D,辅助信息!G:G=G1850)</f>
        <v>#VALUE!</v>
      </c>
    </row>
    <row r="1851" spans="1:10">
      <c r="A1851" s="2" t="str">
        <f>'[1]2025年已发货'!A:A</f>
        <v>达钢</v>
      </c>
      <c r="B1851" s="2" t="str">
        <f>'[1]2025年已发货'!B:B</f>
        <v>螺纹钢</v>
      </c>
      <c r="C1851" s="2" t="str">
        <f>'[1]2025年已发货'!C:C</f>
        <v>HRB400E Φ12 9m</v>
      </c>
      <c r="D1851" s="2" t="str">
        <f>'[1]2025年已发货'!D:D</f>
        <v>吨</v>
      </c>
      <c r="E1851" s="2">
        <f>'[1]2025年已发货'!E:E</f>
        <v>30</v>
      </c>
      <c r="F1851" s="4">
        <f>'[1]2025年已发货'!F:F</f>
        <v>45754</v>
      </c>
      <c r="G1851" s="2" t="str">
        <f>'[1]2025年已发货'!G:G</f>
        <v>（十九冶-江龙高速三分部）重庆市云阳县龙角镇*皮家营梁场</v>
      </c>
      <c r="H1851" s="2" t="str">
        <f>'[1]2025年已发货'!H:H</f>
        <v>任海军</v>
      </c>
      <c r="I1851" s="2">
        <f>'[1]2025年已发货'!I:I</f>
        <v>17725037830</v>
      </c>
      <c r="J1851" s="2" vm="1" t="e">
        <f>_xlfn._xlws.FILTER(辅助信息!D:D,辅助信息!G:G=G1851)</f>
        <v>#VALUE!</v>
      </c>
    </row>
    <row r="1852" spans="1:10">
      <c r="A1852" s="2" t="str">
        <f>'[1]2025年已发货'!A:A</f>
        <v>达钢</v>
      </c>
      <c r="B1852" s="2" t="str">
        <f>'[1]2025年已发货'!B:B</f>
        <v>螺纹钢</v>
      </c>
      <c r="C1852" s="2" t="str">
        <f>'[1]2025年已发货'!C:C</f>
        <v>HRB400E Φ16 9m</v>
      </c>
      <c r="D1852" s="2" t="str">
        <f>'[1]2025年已发货'!D:D</f>
        <v>吨</v>
      </c>
      <c r="E1852" s="2">
        <f>'[1]2025年已发货'!E:E</f>
        <v>30</v>
      </c>
      <c r="F1852" s="4">
        <f>'[1]2025年已发货'!F:F</f>
        <v>45754</v>
      </c>
      <c r="G1852" s="2" t="str">
        <f>'[1]2025年已发货'!G:G</f>
        <v>（十九冶-江龙高速三分部）重庆市云阳县龙角镇*皮家营梁场</v>
      </c>
      <c r="H1852" s="2" t="str">
        <f>'[1]2025年已发货'!H:H</f>
        <v>任海军</v>
      </c>
      <c r="I1852" s="2">
        <f>'[1]2025年已发货'!I:I</f>
        <v>17725037830</v>
      </c>
      <c r="J1852" s="2" vm="1" t="e">
        <f>_xlfn._xlws.FILTER(辅助信息!D:D,辅助信息!G:G=G1852)</f>
        <v>#VALUE!</v>
      </c>
    </row>
    <row r="1853" spans="1:10">
      <c r="A1853" s="2" t="str">
        <f>'[1]2025年已发货'!A:A</f>
        <v>达钢</v>
      </c>
      <c r="B1853" s="2" t="str">
        <f>'[1]2025年已发货'!B:B</f>
        <v>螺纹钢</v>
      </c>
      <c r="C1853" s="2" t="str">
        <f>'[1]2025年已发货'!C:C</f>
        <v>HRB400E Φ28 9m</v>
      </c>
      <c r="D1853" s="2" t="str">
        <f>'[1]2025年已发货'!D:D</f>
        <v>吨</v>
      </c>
      <c r="E1853" s="2">
        <f>'[1]2025年已发货'!E:E</f>
        <v>24</v>
      </c>
      <c r="F1853" s="4">
        <f>'[1]2025年已发货'!F:F</f>
        <v>45754</v>
      </c>
      <c r="G1853" s="2" t="str">
        <f>'[1]2025年已发货'!G:G</f>
        <v>（十九冶-江龙高速三分部）重庆市云阳县龙角镇*皮家营梁场</v>
      </c>
      <c r="H1853" s="2" t="str">
        <f>'[1]2025年已发货'!H:H</f>
        <v>任海军</v>
      </c>
      <c r="I1853" s="2">
        <f>'[1]2025年已发货'!I:I</f>
        <v>17725037830</v>
      </c>
      <c r="J1853" s="2" vm="1" t="e">
        <f>_xlfn._xlws.FILTER(辅助信息!D:D,辅助信息!G:G=G1853)</f>
        <v>#VALUE!</v>
      </c>
    </row>
    <row r="1854" spans="1:10">
      <c r="A1854" s="2" t="str">
        <f>'[1]2025年已发货'!A:A</f>
        <v>达钢</v>
      </c>
      <c r="B1854" s="2" t="str">
        <f>'[1]2025年已发货'!B:B</f>
        <v>盘螺</v>
      </c>
      <c r="C1854" s="2" t="str">
        <f>'[1]2025年已发货'!C:C</f>
        <v>HRB400E Φ10</v>
      </c>
      <c r="D1854" s="2" t="str">
        <f>'[1]2025年已发货'!D:D</f>
        <v>吨</v>
      </c>
      <c r="E1854" s="2">
        <f>'[1]2025年已发货'!E:E</f>
        <v>10</v>
      </c>
      <c r="F1854" s="4">
        <f>'[1]2025年已发货'!F:F</f>
        <v>45754</v>
      </c>
      <c r="G1854" s="2" t="str">
        <f>'[1]2025年已发货'!G:G</f>
        <v>（十九冶-江龙高速三分部）重庆市云阳县龙角镇*皮家营梁场</v>
      </c>
      <c r="H1854" s="2" t="str">
        <f>'[1]2025年已发货'!H:H</f>
        <v>任海军</v>
      </c>
      <c r="I1854" s="2">
        <f>'[1]2025年已发货'!I:I</f>
        <v>17725037830</v>
      </c>
      <c r="J1854" s="2" vm="1" t="e">
        <f>_xlfn._xlws.FILTER(辅助信息!D:D,辅助信息!G:G=G1854)</f>
        <v>#VALUE!</v>
      </c>
    </row>
    <row r="1855" spans="1:10">
      <c r="A1855" s="2" t="str">
        <f>'[1]2025年已发货'!A:A</f>
        <v>达钢</v>
      </c>
      <c r="B1855" s="2" t="str">
        <f>'[1]2025年已发货'!B:B</f>
        <v>高线</v>
      </c>
      <c r="C1855" s="2" t="str">
        <f>'[1]2025年已发货'!C:C</f>
        <v>HPB300Φ10</v>
      </c>
      <c r="D1855" s="2" t="str">
        <f>'[1]2025年已发货'!D:D</f>
        <v>吨</v>
      </c>
      <c r="E1855" s="2">
        <f>'[1]2025年已发货'!E:E</f>
        <v>15</v>
      </c>
      <c r="F1855" s="4">
        <f>'[1]2025年已发货'!F:F</f>
        <v>45754</v>
      </c>
      <c r="G1855" s="2" t="str">
        <f>'[1]2025年已发货'!G:G</f>
        <v>（十九冶-江龙高速三分部）重庆市云阳县龙角镇*皮家营梁场</v>
      </c>
      <c r="H1855" s="2" t="str">
        <f>'[1]2025年已发货'!H:H</f>
        <v>任海军</v>
      </c>
      <c r="I1855" s="2">
        <f>'[1]2025年已发货'!I:I</f>
        <v>17725037830</v>
      </c>
      <c r="J1855" s="2" vm="1" t="e">
        <f>_xlfn._xlws.FILTER(辅助信息!D:D,辅助信息!G:G=G1855)</f>
        <v>#VALUE!</v>
      </c>
    </row>
    <row r="1856" spans="1:10">
      <c r="A1856" s="2" t="str">
        <f>'[1]2025年已发货'!A:A</f>
        <v>晋邦</v>
      </c>
      <c r="B1856" s="2" t="str">
        <f>'[1]2025年已发货'!B:B</f>
        <v>螺纹钢</v>
      </c>
      <c r="C1856" s="2" t="str">
        <f>'[1]2025年已发货'!C:C</f>
        <v>HRB400E Φ12 9m</v>
      </c>
      <c r="D1856" s="2" t="str">
        <f>'[1]2025年已发货'!D:D</f>
        <v>吨</v>
      </c>
      <c r="E1856" s="2">
        <f>'[1]2025年已发货'!E:E</f>
        <v>12</v>
      </c>
      <c r="F1856" s="4">
        <f>'[1]2025年已发货'!F:F</f>
        <v>45754</v>
      </c>
      <c r="G1856" s="2" t="str">
        <f>'[1]2025年已发货'!G:G</f>
        <v>（十九冶-江龙高速一分部）重庆市云阳县X886附近中国十九冶开云高速项目总包部西98米*复兴互通预制梁场</v>
      </c>
      <c r="H1856" s="2" t="str">
        <f>'[1]2025年已发货'!H:H</f>
        <v>吴章红</v>
      </c>
      <c r="I1856" s="2">
        <f>'[1]2025年已发货'!I:I</f>
        <v>18628165772</v>
      </c>
      <c r="J1856" s="2" vm="1" t="e">
        <f>_xlfn._xlws.FILTER(辅助信息!D:D,辅助信息!G:G=G1856)</f>
        <v>#VALUE!</v>
      </c>
    </row>
    <row r="1857" spans="1:10">
      <c r="A1857" s="2" t="str">
        <f>'[1]2025年已发货'!A:A</f>
        <v>晋邦</v>
      </c>
      <c r="B1857" s="2" t="str">
        <f>'[1]2025年已发货'!B:B</f>
        <v>螺纹钢</v>
      </c>
      <c r="C1857" s="2" t="str">
        <f>'[1]2025年已发货'!C:C</f>
        <v>HRB400E Φ16 9m</v>
      </c>
      <c r="D1857" s="2" t="str">
        <f>'[1]2025年已发货'!D:D</f>
        <v>吨</v>
      </c>
      <c r="E1857" s="2">
        <f>'[1]2025年已发货'!E:E</f>
        <v>18</v>
      </c>
      <c r="F1857" s="4">
        <f>'[1]2025年已发货'!F:F</f>
        <v>45754</v>
      </c>
      <c r="G1857" s="2" t="str">
        <f>'[1]2025年已发货'!G:G</f>
        <v>（十九冶-江龙高速一分部）重庆市云阳县X886附近中国十九冶开云高速项目总包部西98米*复兴互通预制梁场</v>
      </c>
      <c r="H1857" s="2" t="str">
        <f>'[1]2025年已发货'!H:H</f>
        <v>吴章红</v>
      </c>
      <c r="I1857" s="2">
        <f>'[1]2025年已发货'!I:I</f>
        <v>18628165772</v>
      </c>
      <c r="J1857" s="2" vm="1" t="e">
        <f>_xlfn._xlws.FILTER(辅助信息!D:D,辅助信息!G:G=G1857)</f>
        <v>#VALUE!</v>
      </c>
    </row>
    <row r="1858" spans="1:10">
      <c r="A1858" s="2" t="str">
        <f>'[1]2025年已发货'!A:A</f>
        <v>晋邦</v>
      </c>
      <c r="B1858" s="2" t="str">
        <f>'[1]2025年已发货'!B:B</f>
        <v>螺纹钢</v>
      </c>
      <c r="C1858" s="2" t="str">
        <f>'[1]2025年已发货'!C:C</f>
        <v>HRB400E Φ25 9m</v>
      </c>
      <c r="D1858" s="2" t="str">
        <f>'[1]2025年已发货'!D:D</f>
        <v>吨</v>
      </c>
      <c r="E1858" s="2">
        <f>'[1]2025年已发货'!E:E</f>
        <v>3</v>
      </c>
      <c r="F1858" s="4">
        <f>'[1]2025年已发货'!F:F</f>
        <v>45754</v>
      </c>
      <c r="G1858" s="2" t="str">
        <f>'[1]2025年已发货'!G:G</f>
        <v>（十九冶-江龙高速一分部）重庆市云阳县X886附近中国十九冶开云高速项目总包部西98米*复兴互通预制梁场</v>
      </c>
      <c r="H1858" s="2" t="str">
        <f>'[1]2025年已发货'!H:H</f>
        <v>吴章红</v>
      </c>
      <c r="I1858" s="2">
        <f>'[1]2025年已发货'!I:I</f>
        <v>18628165772</v>
      </c>
      <c r="J1858" s="2" vm="1" t="e">
        <f>_xlfn._xlws.FILTER(辅助信息!D:D,辅助信息!G:G=G1858)</f>
        <v>#VALUE!</v>
      </c>
    </row>
    <row r="1859" spans="1:10">
      <c r="A1859" s="2" t="str">
        <f>'[1]2025年已发货'!A:A</f>
        <v>晋邦</v>
      </c>
      <c r="B1859" s="2" t="str">
        <f>'[1]2025年已发货'!B:B</f>
        <v>螺纹钢</v>
      </c>
      <c r="C1859" s="2" t="str">
        <f>'[1]2025年已发货'!C:C</f>
        <v>HRB400E Φ28 9m</v>
      </c>
      <c r="D1859" s="2" t="str">
        <f>'[1]2025年已发货'!D:D</f>
        <v>吨</v>
      </c>
      <c r="E1859" s="2">
        <f>'[1]2025年已发货'!E:E</f>
        <v>3</v>
      </c>
      <c r="F1859" s="4">
        <f>'[1]2025年已发货'!F:F</f>
        <v>45754</v>
      </c>
      <c r="G1859" s="2" t="str">
        <f>'[1]2025年已发货'!G:G</f>
        <v>（十九冶-江龙高速一分部）重庆市云阳县X886附近中国十九冶开云高速项目总包部西98米*复兴互通预制梁场</v>
      </c>
      <c r="H1859" s="2" t="str">
        <f>'[1]2025年已发货'!H:H</f>
        <v>吴章红</v>
      </c>
      <c r="I1859" s="2">
        <f>'[1]2025年已发货'!I:I</f>
        <v>18628165772</v>
      </c>
      <c r="J1859" s="2" vm="1" t="e">
        <f>_xlfn._xlws.FILTER(辅助信息!D:D,辅助信息!G:G=G1859)</f>
        <v>#VALUE!</v>
      </c>
    </row>
    <row r="1860" spans="1:10">
      <c r="A1860" s="2" t="str">
        <f>'[1]2025年已发货'!A:A</f>
        <v>德胜</v>
      </c>
      <c r="B1860" s="2" t="str">
        <f>'[1]2025年已发货'!B:B</f>
        <v>螺纹钢</v>
      </c>
      <c r="C1860" s="2" t="str">
        <f>'[1]2025年已发货'!C:C</f>
        <v>HRB500E Φ28×12米</v>
      </c>
      <c r="D1860" s="2" t="str">
        <f>'[1]2025年已发货'!D:D</f>
        <v>吨</v>
      </c>
      <c r="E1860" s="2">
        <f>'[1]2025年已发货'!E:E</f>
        <v>105</v>
      </c>
      <c r="F1860" s="4">
        <f>'[1]2025年已发货'!F:F</f>
        <v>45754</v>
      </c>
      <c r="G1860" s="2" t="str">
        <f>'[1]2025年已发货'!G:G</f>
        <v>（自永2标九局西南分公司钢筋棚）四川省自贡市骑龙镇大湾村</v>
      </c>
      <c r="H1860" s="2" t="str">
        <f>'[1]2025年已发货'!H:H</f>
        <v>高彦彬</v>
      </c>
      <c r="I1860" s="2">
        <f>'[1]2025年已发货'!I:I</f>
        <v>13835906370</v>
      </c>
      <c r="J1860" s="2" vm="1" t="e">
        <f>_xlfn._xlws.FILTER(辅助信息!D:D,辅助信息!G:G=G1860)</f>
        <v>#VALUE!</v>
      </c>
    </row>
    <row r="1861" spans="1:10">
      <c r="A1861" s="2" t="str">
        <f>'[1]2025年已发货'!A:A</f>
        <v>德胜</v>
      </c>
      <c r="B1861" s="2" t="str">
        <f>'[1]2025年已发货'!B:B</f>
        <v>螺纹钢</v>
      </c>
      <c r="C1861" s="2" t="str">
        <f>'[1]2025年已发货'!C:C</f>
        <v>HRB400E Φ20×12米</v>
      </c>
      <c r="D1861" s="2" t="str">
        <f>'[1]2025年已发货'!D:D</f>
        <v>吨</v>
      </c>
      <c r="E1861" s="2">
        <f>'[1]2025年已发货'!E:E</f>
        <v>15</v>
      </c>
      <c r="F1861" s="4">
        <f>'[1]2025年已发货'!F:F</f>
        <v>45754</v>
      </c>
      <c r="G1861" s="2" t="str">
        <f>'[1]2025年已发货'!G:G</f>
        <v>自永4标一局四公司（四川省内江市隆昌市金鹅街道自永4标一局四公司钢筋棚）</v>
      </c>
      <c r="H1861" s="2" t="str">
        <f>'[1]2025年已发货'!H:H</f>
        <v>郝优</v>
      </c>
      <c r="I1861" s="2">
        <f>'[1]2025年已发货'!I:I</f>
        <v>13891371707</v>
      </c>
      <c r="J1861" s="2" vm="1" t="e">
        <f>_xlfn._xlws.FILTER(辅助信息!D:D,辅助信息!G:G=G1861)</f>
        <v>#VALUE!</v>
      </c>
    </row>
    <row r="1862" spans="1:10">
      <c r="A1862" s="2" t="str">
        <f>'[1]2025年已发货'!A:A</f>
        <v>德胜</v>
      </c>
      <c r="B1862" s="2" t="str">
        <f>'[1]2025年已发货'!B:B</f>
        <v>螺纹钢</v>
      </c>
      <c r="C1862" s="2" t="str">
        <f>'[1]2025年已发货'!C:C</f>
        <v>HRB400E Φ25×12米</v>
      </c>
      <c r="D1862" s="2" t="str">
        <f>'[1]2025年已发货'!D:D</f>
        <v>吨</v>
      </c>
      <c r="E1862" s="2">
        <f>'[1]2025年已发货'!E:E</f>
        <v>20</v>
      </c>
      <c r="F1862" s="4">
        <f>'[1]2025年已发货'!F:F</f>
        <v>45754</v>
      </c>
      <c r="G1862" s="2" t="str">
        <f>'[1]2025年已发货'!G:G</f>
        <v>自永4标一局四公司（四川省内江市隆昌市金鹅街道自永4标一局四公司钢筋棚）</v>
      </c>
      <c r="H1862" s="2" t="str">
        <f>'[1]2025年已发货'!H:H</f>
        <v>郝优</v>
      </c>
      <c r="I1862" s="2">
        <f>'[1]2025年已发货'!I:I</f>
        <v>13891371707</v>
      </c>
      <c r="J1862" s="2" vm="1" t="e">
        <f>_xlfn._xlws.FILTER(辅助信息!D:D,辅助信息!G:G=G1862)</f>
        <v>#VALUE!</v>
      </c>
    </row>
    <row r="1863" spans="1:10">
      <c r="A1863" s="2" t="str">
        <f>'[1]2025年已发货'!A:A</f>
        <v>成实</v>
      </c>
      <c r="B1863" s="2" t="str">
        <f>'[1]2025年已发货'!B:B</f>
        <v>盘螺</v>
      </c>
      <c r="C1863" s="2" t="str">
        <f>'[1]2025年已发货'!C:C</f>
        <v>HRB400EФ10</v>
      </c>
      <c r="D1863" s="2" t="str">
        <f>'[1]2025年已发货'!D:D</f>
        <v>吨</v>
      </c>
      <c r="E1863" s="2">
        <f>'[1]2025年已发货'!E:E</f>
        <v>6</v>
      </c>
      <c r="F1863" s="4">
        <f>'[1]2025年已发货'!F:F</f>
        <v>45754</v>
      </c>
      <c r="G1863" s="2" t="str">
        <f>'[1]2025年已发货'!G:G</f>
        <v>四川省南充市营山县咸安大道成都元泽环境技术有限公司营山分公司（中核华兴市政道路项目部）</v>
      </c>
      <c r="H1863" s="2" t="str">
        <f>'[1]2025年已发货'!H:H</f>
        <v>黎家敏</v>
      </c>
      <c r="I1863" s="2" t="str">
        <f>'[1]2025年已发货'!I:I</f>
        <v>15082798787</v>
      </c>
      <c r="J1863" s="2" vm="1" t="e">
        <f>_xlfn._xlws.FILTER(辅助信息!D:D,辅助信息!G:G=G1863)</f>
        <v>#VALUE!</v>
      </c>
    </row>
    <row r="1864" spans="1:10">
      <c r="A1864" s="2" t="str">
        <f>'[1]2025年已发货'!A:A</f>
        <v>成实</v>
      </c>
      <c r="B1864" s="2" t="str">
        <f>'[1]2025年已发货'!B:B</f>
        <v>螺纹钢</v>
      </c>
      <c r="C1864" s="2" t="str">
        <f>'[1]2025年已发货'!C:C</f>
        <v>HRB400EФ25*9m</v>
      </c>
      <c r="D1864" s="2" t="str">
        <f>'[1]2025年已发货'!D:D</f>
        <v>吨</v>
      </c>
      <c r="E1864" s="2">
        <f>'[1]2025年已发货'!E:E</f>
        <v>30</v>
      </c>
      <c r="F1864" s="4">
        <f>'[1]2025年已发货'!F:F</f>
        <v>45754</v>
      </c>
      <c r="G1864" s="2" t="str">
        <f>'[1]2025年已发货'!G:G</f>
        <v>四川省南充市营山县咸安大道成都元泽环境技术有限公司营山分公司（中核华兴市政道路项目部）</v>
      </c>
      <c r="H1864" s="2" t="str">
        <f>'[1]2025年已发货'!H:H</f>
        <v>黎家敏</v>
      </c>
      <c r="I1864" s="2" t="str">
        <f>'[1]2025年已发货'!I:I</f>
        <v>15082798787</v>
      </c>
      <c r="J1864" s="2" vm="1" t="e">
        <f>_xlfn._xlws.FILTER(辅助信息!D:D,辅助信息!G:G=G1864)</f>
        <v>#VALUE!</v>
      </c>
    </row>
    <row r="1865" spans="1:10">
      <c r="A1865" s="2" t="str">
        <f>'[1]2025年已发货'!A:A</f>
        <v>德胜</v>
      </c>
      <c r="B1865" s="2" t="str">
        <f>'[1]2025年已发货'!B:B</f>
        <v>螺纹钢</v>
      </c>
      <c r="C1865" s="2" t="str">
        <f>'[1]2025年已发货'!C:C</f>
        <v>HRB400EФ12*9m</v>
      </c>
      <c r="D1865" s="2" t="str">
        <f>'[1]2025年已发货'!D:D</f>
        <v>吨</v>
      </c>
      <c r="E1865" s="2">
        <f>'[1]2025年已发货'!E:E</f>
        <v>14</v>
      </c>
      <c r="F1865" s="4">
        <f>'[1]2025年已发货'!F:F</f>
        <v>45754</v>
      </c>
      <c r="G1865" s="2" t="str">
        <f>'[1]2025年已发货'!G:G</f>
        <v>四川省南充市营山县咸安大道成都元泽环境技术有限公司营山分公司（中核华兴市政道路项目部）</v>
      </c>
      <c r="H1865" s="2" t="str">
        <f>'[1]2025年已发货'!H:H</f>
        <v>黎家敏</v>
      </c>
      <c r="I1865" s="2" t="str">
        <f>'[1]2025年已发货'!I:I</f>
        <v>15082798787</v>
      </c>
      <c r="J1865" s="2" vm="1" t="e">
        <f>_xlfn._xlws.FILTER(辅助信息!D:D,辅助信息!G:G=G1865)</f>
        <v>#VALUE!</v>
      </c>
    </row>
    <row r="1866" spans="1:10">
      <c r="A1866" s="2" t="str">
        <f>'[1]2025年已发货'!A:A</f>
        <v>德胜</v>
      </c>
      <c r="B1866" s="2" t="str">
        <f>'[1]2025年已发货'!B:B</f>
        <v>螺纹钢</v>
      </c>
      <c r="C1866" s="2" t="str">
        <f>'[1]2025年已发货'!C:C</f>
        <v>HRB400EФ14*9m</v>
      </c>
      <c r="D1866" s="2" t="str">
        <f>'[1]2025年已发货'!D:D</f>
        <v>吨</v>
      </c>
      <c r="E1866" s="2">
        <f>'[1]2025年已发货'!E:E</f>
        <v>14</v>
      </c>
      <c r="F1866" s="4">
        <f>'[1]2025年已发货'!F:F</f>
        <v>45754</v>
      </c>
      <c r="G1866" s="2" t="str">
        <f>'[1]2025年已发货'!G:G</f>
        <v>四川省南充市营山县咸安大道成都元泽环境技术有限公司营山分公司（中核华兴市政道路项目部）</v>
      </c>
      <c r="H1866" s="2" t="str">
        <f>'[1]2025年已发货'!H:H</f>
        <v>黎家敏</v>
      </c>
      <c r="I1866" s="2" t="str">
        <f>'[1]2025年已发货'!I:I</f>
        <v>15082798787</v>
      </c>
      <c r="J1866" s="2" vm="1" t="e">
        <f>_xlfn._xlws.FILTER(辅助信息!D:D,辅助信息!G:G=G1866)</f>
        <v>#VALUE!</v>
      </c>
    </row>
    <row r="1867" spans="1:10">
      <c r="A1867" s="2" t="str">
        <f>'[1]2025年已发货'!A:A</f>
        <v>德胜</v>
      </c>
      <c r="B1867" s="2" t="str">
        <f>'[1]2025年已发货'!B:B</f>
        <v>螺纹钢</v>
      </c>
      <c r="C1867" s="2" t="str">
        <f>'[1]2025年已发货'!C:C</f>
        <v>HRB400EФ25*9m</v>
      </c>
      <c r="D1867" s="2" t="str">
        <f>'[1]2025年已发货'!D:D</f>
        <v>吨</v>
      </c>
      <c r="E1867" s="2">
        <f>'[1]2025年已发货'!E:E</f>
        <v>7</v>
      </c>
      <c r="F1867" s="4">
        <f>'[1]2025年已发货'!F:F</f>
        <v>45754</v>
      </c>
      <c r="G1867" s="2" t="str">
        <f>'[1]2025年已发货'!G:G</f>
        <v>四川省南充市营山县咸安大道成都元泽环境技术有限公司营山分公司（中核华兴市政道路项目部）</v>
      </c>
      <c r="H1867" s="2" t="str">
        <f>'[1]2025年已发货'!H:H</f>
        <v>黎家敏</v>
      </c>
      <c r="I1867" s="2" t="str">
        <f>'[1]2025年已发货'!I:I</f>
        <v>15082798787</v>
      </c>
      <c r="J1867" s="2" vm="1" t="e">
        <f>_xlfn._xlws.FILTER(辅助信息!D:D,辅助信息!G:G=G1867)</f>
        <v>#VALUE!</v>
      </c>
    </row>
    <row r="1868" spans="1:10">
      <c r="A1868" s="2" t="str">
        <f>'[1]2025年已发货'!A:A</f>
        <v>成实</v>
      </c>
      <c r="B1868" s="2" t="str">
        <f>'[1]2025年已发货'!B:B</f>
        <v>盘螺</v>
      </c>
      <c r="C1868" s="2" t="str">
        <f>'[1]2025年已发货'!C:C</f>
        <v>HRB400E Φ12</v>
      </c>
      <c r="D1868" s="2" t="str">
        <f>'[1]2025年已发货'!D:D</f>
        <v>吨</v>
      </c>
      <c r="E1868" s="2">
        <f>'[1]2025年已发货'!E:E</f>
        <v>35</v>
      </c>
      <c r="F1868" s="4">
        <f>'[1]2025年已发货'!F:F</f>
        <v>45754</v>
      </c>
      <c r="G1868" s="2" t="str">
        <f>'[1]2025年已发货'!G:G</f>
        <v>（中铁广州局-资乐高速5标）四川省乐山市井研县希望大道116号</v>
      </c>
      <c r="H1868" s="2" t="str">
        <f>'[1]2025年已发货'!H:H</f>
        <v>廖俊杰</v>
      </c>
      <c r="I1868" s="2">
        <f>'[1]2025年已发货'!I:I</f>
        <v>15775100965</v>
      </c>
      <c r="J1868" s="2" vm="1" t="e">
        <f>_xlfn._xlws.FILTER(辅助信息!D:D,辅助信息!G:G=G1868)</f>
        <v>#VALUE!</v>
      </c>
    </row>
    <row r="1869" spans="1:10">
      <c r="A1869" s="2" t="str">
        <f>'[1]2025年已发货'!A:A</f>
        <v>德胜</v>
      </c>
      <c r="B1869" s="2" t="str">
        <f>'[1]2025年已发货'!B:B</f>
        <v>螺纹钢</v>
      </c>
      <c r="C1869" s="2" t="str">
        <f>'[1]2025年已发货'!C:C</f>
        <v>HRB400E Φ16 9m</v>
      </c>
      <c r="D1869" s="2" t="str">
        <f>'[1]2025年已发货'!D:D</f>
        <v>吨</v>
      </c>
      <c r="E1869" s="2">
        <f>'[1]2025年已发货'!E:E</f>
        <v>35</v>
      </c>
      <c r="F1869" s="4">
        <f>'[1]2025年已发货'!F:F</f>
        <v>45754</v>
      </c>
      <c r="G1869" s="2" t="str">
        <f>'[1]2025年已发货'!G:G</f>
        <v>（中铁广州局-资乐高速5标）四川省乐山市井研县希望大道116号</v>
      </c>
      <c r="H1869" s="2" t="str">
        <f>'[1]2025年已发货'!H:H</f>
        <v>廖俊杰</v>
      </c>
      <c r="I1869" s="2">
        <f>'[1]2025年已发货'!I:I</f>
        <v>15775100965</v>
      </c>
      <c r="J1869" s="2" vm="1" t="e">
        <f>_xlfn._xlws.FILTER(辅助信息!D:D,辅助信息!G:G=G1869)</f>
        <v>#VALUE!</v>
      </c>
    </row>
    <row r="1870" spans="1:10">
      <c r="A1870" s="2" t="str">
        <f>'[1]2025年已发货'!A:A</f>
        <v>润耀</v>
      </c>
      <c r="B1870" s="2" t="str">
        <f>'[1]2025年已发货'!B:B</f>
        <v>螺纹钢</v>
      </c>
      <c r="C1870" s="2" t="str">
        <f>'[1]2025年已发货'!C:C</f>
        <v>HRB400EФ22*9m</v>
      </c>
      <c r="D1870" s="2" t="str">
        <f>'[1]2025年已发货'!D:D</f>
        <v>吨</v>
      </c>
      <c r="E1870" s="2">
        <f>'[1]2025年已发货'!E:E</f>
        <v>35</v>
      </c>
      <c r="F1870" s="4">
        <f>'[1]2025年已发货'!F:F</f>
        <v>45754</v>
      </c>
      <c r="G1870" s="2" t="str">
        <f>'[1]2025年已发货'!G:G</f>
        <v>（中核中原-温江北林医养综合体项目）四川省成都市温江区万春大道第三人民医院东</v>
      </c>
      <c r="H1870" s="2" t="str">
        <f>'[1]2025年已发货'!H:H</f>
        <v>蔡杰</v>
      </c>
      <c r="I1870" s="2">
        <f>'[1]2025年已发货'!I:I</f>
        <v>18875129329</v>
      </c>
      <c r="J1870" s="2" vm="1" t="e">
        <f>_xlfn._xlws.FILTER(辅助信息!D:D,辅助信息!G:G=G1870)</f>
        <v>#VALUE!</v>
      </c>
    </row>
    <row r="1871" spans="1:10">
      <c r="A1871" s="2" t="str">
        <f>'[1]2025年已发货'!A:A</f>
        <v>润耀</v>
      </c>
      <c r="B1871" s="2" t="str">
        <f>'[1]2025年已发货'!B:B</f>
        <v>螺纹钢</v>
      </c>
      <c r="C1871" s="2" t="str">
        <f>'[1]2025年已发货'!C:C</f>
        <v>HRB400EФ12*9m</v>
      </c>
      <c r="D1871" s="2" t="str">
        <f>'[1]2025年已发货'!D:D</f>
        <v>吨</v>
      </c>
      <c r="E1871" s="2">
        <f>'[1]2025年已发货'!E:E</f>
        <v>70</v>
      </c>
      <c r="F1871" s="4">
        <f>'[1]2025年已发货'!F:F</f>
        <v>45754</v>
      </c>
      <c r="G1871" s="2" t="str">
        <f>'[1]2025年已发货'!G:G</f>
        <v>（中铁八局康新高速TJ4-1标）四川省甘孜州康定市新都桥镇超限载检测站</v>
      </c>
      <c r="H1871" s="2" t="str">
        <f>'[1]2025年已发货'!H:H</f>
        <v>杨建</v>
      </c>
      <c r="I1871" s="2">
        <f>'[1]2025年已发货'!I:I</f>
        <v>13551322467</v>
      </c>
      <c r="J1871" s="2" vm="1" t="e">
        <f>_xlfn._xlws.FILTER(辅助信息!D:D,辅助信息!G:G=G1871)</f>
        <v>#VALUE!</v>
      </c>
    </row>
    <row r="1872" spans="1:10">
      <c r="A1872" s="2" t="str">
        <f>'[1]2025年已发货'!A:A</f>
        <v>润耀</v>
      </c>
      <c r="B1872" s="2" t="str">
        <f>'[1]2025年已发货'!B:B</f>
        <v>螺纹钢</v>
      </c>
      <c r="C1872" s="2" t="str">
        <f>'[1]2025年已发货'!C:C</f>
        <v>HRB400E Φ16 12m</v>
      </c>
      <c r="D1872" s="2" t="str">
        <f>'[1]2025年已发货'!D:D</f>
        <v>吨</v>
      </c>
      <c r="E1872" s="2">
        <f>'[1]2025年已发货'!E:E</f>
        <v>35</v>
      </c>
      <c r="F1872" s="4">
        <f>'[1]2025年已发货'!F:F</f>
        <v>45754</v>
      </c>
      <c r="G1872" s="2" t="str">
        <f>'[1]2025年已发货'!G:G</f>
        <v>（中铁广州局-资乐高速5标）四川省乐山市井研县希望大道116号</v>
      </c>
      <c r="H1872" s="2" t="str">
        <f>'[1]2025年已发货'!H:H</f>
        <v>廖俊杰</v>
      </c>
      <c r="I1872" s="2">
        <f>'[1]2025年已发货'!I:I</f>
        <v>15775100965</v>
      </c>
      <c r="J1872" s="2" vm="1" t="e">
        <f>_xlfn._xlws.FILTER(辅助信息!D:D,辅助信息!G:G=G1872)</f>
        <v>#VALUE!</v>
      </c>
    </row>
    <row r="1873" spans="1:10">
      <c r="A1873" s="2" t="str">
        <f>'[1]2025年已发货'!A:A</f>
        <v>润耀</v>
      </c>
      <c r="B1873" s="2" t="str">
        <f>'[1]2025年已发货'!B:B</f>
        <v>高线</v>
      </c>
      <c r="C1873" s="2" t="str">
        <f>'[1]2025年已发货'!C:C</f>
        <v>HPB300Φ8</v>
      </c>
      <c r="D1873" s="2" t="str">
        <f>'[1]2025年已发货'!D:D</f>
        <v>吨</v>
      </c>
      <c r="E1873" s="2">
        <f>'[1]2025年已发货'!E:E</f>
        <v>35</v>
      </c>
      <c r="F1873" s="4">
        <f>'[1]2025年已发货'!F:F</f>
        <v>45754</v>
      </c>
      <c r="G1873" s="2" t="str">
        <f>'[1]2025年已发货'!G:G</f>
        <v>（中铁十局-资乐高速4标）四川省眉山市仁寿县彰加镇促进村中铁十局资乐高速1#钢筋场</v>
      </c>
      <c r="H1873" s="2" t="str">
        <f>'[1]2025年已发货'!H:H</f>
        <v>杨飞</v>
      </c>
      <c r="I1873" s="2">
        <f>'[1]2025年已发货'!I:I</f>
        <v>15667998777</v>
      </c>
      <c r="J1873" s="2" vm="1" t="e">
        <f>_xlfn._xlws.FILTER(辅助信息!D:D,辅助信息!G:G=G1873)</f>
        <v>#VALUE!</v>
      </c>
    </row>
    <row r="1874" spans="1:10">
      <c r="A1874" s="2" t="str">
        <f>'[1]2025年已发货'!A:A</f>
        <v>润耀</v>
      </c>
      <c r="B1874" s="2" t="str">
        <f>'[1]2025年已发货'!B:B</f>
        <v>高线</v>
      </c>
      <c r="C1874" s="2" t="str">
        <f>'[1]2025年已发货'!C:C</f>
        <v>HPB300Φ8</v>
      </c>
      <c r="D1874" s="2" t="str">
        <f>'[1]2025年已发货'!D:D</f>
        <v>吨</v>
      </c>
      <c r="E1874" s="2">
        <f>'[1]2025年已发货'!E:E</f>
        <v>5</v>
      </c>
      <c r="F1874" s="4">
        <f>'[1]2025年已发货'!F:F</f>
        <v>45754</v>
      </c>
      <c r="G1874" s="2" t="str">
        <f>'[1]2025年已发货'!G:G</f>
        <v>（中铁广州局-成渝扩容2标）四川省资阳市雁江区堪嘉镇陈家湾刘家湾大桥桥头</v>
      </c>
      <c r="H1874" s="2" t="str">
        <f>'[1]2025年已发货'!H:H</f>
        <v>刘沛琦</v>
      </c>
      <c r="I1874" s="2">
        <f>'[1]2025年已发货'!I:I</f>
        <v>18011784798</v>
      </c>
      <c r="J1874" s="2" vm="1" t="e">
        <f>_xlfn._xlws.FILTER(辅助信息!D:D,辅助信息!G:G=G1874)</f>
        <v>#VALUE!</v>
      </c>
    </row>
    <row r="1875" spans="1:10">
      <c r="A1875" s="2" t="str">
        <f>'[1]2025年已发货'!A:A</f>
        <v>润耀</v>
      </c>
      <c r="B1875" s="2" t="str">
        <f>'[1]2025年已发货'!B:B</f>
        <v>高线</v>
      </c>
      <c r="C1875" s="2" t="str">
        <f>'[1]2025年已发货'!C:C</f>
        <v>HPB300Φ12</v>
      </c>
      <c r="D1875" s="2" t="str">
        <f>'[1]2025年已发货'!D:D</f>
        <v>吨</v>
      </c>
      <c r="E1875" s="2">
        <f>'[1]2025年已发货'!E:E</f>
        <v>30</v>
      </c>
      <c r="F1875" s="4">
        <f>'[1]2025年已发货'!F:F</f>
        <v>45754</v>
      </c>
      <c r="G1875" s="2" t="str">
        <f>'[1]2025年已发货'!G:G</f>
        <v>（中铁广州局-成渝扩容2标）四川省资阳市雁江区堪嘉镇陈家湾刘家湾大桥桥头</v>
      </c>
      <c r="H1875" s="2" t="str">
        <f>'[1]2025年已发货'!H:H</f>
        <v>刘沛琦</v>
      </c>
      <c r="I1875" s="2">
        <f>'[1]2025年已发货'!I:I</f>
        <v>18011784798</v>
      </c>
      <c r="J1875" s="2" vm="1" t="e">
        <f>_xlfn._xlws.FILTER(辅助信息!D:D,辅助信息!G:G=G1875)</f>
        <v>#VALUE!</v>
      </c>
    </row>
    <row r="1876" spans="1:10">
      <c r="A1876" s="2" t="str">
        <f>'[1]2025年已发货'!A:A</f>
        <v>润耀</v>
      </c>
      <c r="B1876" s="2" t="str">
        <f>'[1]2025年已发货'!B:B</f>
        <v>高线</v>
      </c>
      <c r="C1876" s="2" t="str">
        <f>'[1]2025年已发货'!C:C</f>
        <v>HPB300Φ8</v>
      </c>
      <c r="D1876" s="2" t="str">
        <f>'[1]2025年已发货'!D:D</f>
        <v>吨</v>
      </c>
      <c r="E1876" s="2">
        <f>'[1]2025年已发货'!E:E</f>
        <v>35</v>
      </c>
      <c r="F1876" s="4">
        <f>'[1]2025年已发货'!F:F</f>
        <v>45754</v>
      </c>
      <c r="G1876" s="2" t="str">
        <f>'[1]2025年已发货'!G:G</f>
        <v>（中铁广州局-成渝扩容2标）四川省资阳市雁江区南双路杨家糖房</v>
      </c>
      <c r="H1876" s="2" t="str">
        <f>'[1]2025年已发货'!H:H</f>
        <v>邓志强</v>
      </c>
      <c r="I1876" s="2">
        <f>'[1]2025年已发货'!I:I</f>
        <v>17603045490</v>
      </c>
      <c r="J1876" s="2" vm="1" t="e">
        <f>_xlfn._xlws.FILTER(辅助信息!D:D,辅助信息!G:G=G1876)</f>
        <v>#VALUE!</v>
      </c>
    </row>
    <row r="1877" spans="1:10">
      <c r="A1877" s="2" t="str">
        <f>'[1]2025年已发货'!A:A</f>
        <v>润耀</v>
      </c>
      <c r="B1877" s="2" t="str">
        <f>'[1]2025年已发货'!B:B</f>
        <v>盘螺</v>
      </c>
      <c r="C1877" s="2" t="str">
        <f>'[1]2025年已发货'!C:C</f>
        <v>HRB400E Φ10</v>
      </c>
      <c r="D1877" s="2" t="str">
        <f>'[1]2025年已发货'!D:D</f>
        <v>吨</v>
      </c>
      <c r="E1877" s="2">
        <f>'[1]2025年已发货'!E:E</f>
        <v>24</v>
      </c>
      <c r="F1877" s="4">
        <f>'[1]2025年已发货'!F:F</f>
        <v>45754</v>
      </c>
      <c r="G1877" s="2" t="str">
        <f>'[1]2025年已发货'!G:G</f>
        <v>（华西萌海科创农业生态谷）成都市简阳市白金山水库</v>
      </c>
      <c r="H1877" s="2" t="str">
        <f>'[1]2025年已发货'!H:H</f>
        <v>石清国</v>
      </c>
      <c r="I1877" s="2">
        <f>'[1]2025年已发货'!I:I</f>
        <v>13458642015</v>
      </c>
      <c r="J1877" s="2" t="str">
        <f>_xlfn._xlws.FILTER(辅助信息!D:D,辅助信息!G:G=G1877)</f>
        <v>华西萌海-科创农业生态谷</v>
      </c>
    </row>
    <row r="1878" spans="1:10">
      <c r="A1878" s="2" t="str">
        <f>'[1]2025年已发货'!A:A</f>
        <v>润耀</v>
      </c>
      <c r="B1878" s="2" t="str">
        <f>'[1]2025年已发货'!B:B</f>
        <v>螺纹钢</v>
      </c>
      <c r="C1878" s="2" t="str">
        <f>'[1]2025年已发货'!C:C</f>
        <v>HRB400E Φ12 9m</v>
      </c>
      <c r="D1878" s="2" t="str">
        <f>'[1]2025年已发货'!D:D</f>
        <v>吨</v>
      </c>
      <c r="E1878" s="2">
        <f>'[1]2025年已发货'!E:E</f>
        <v>10</v>
      </c>
      <c r="F1878" s="4">
        <f>'[1]2025年已发货'!F:F</f>
        <v>45754</v>
      </c>
      <c r="G1878" s="2" t="str">
        <f>'[1]2025年已发货'!G:G</f>
        <v>（华西萌海科创农业生态谷）成都市简阳市白金山水库</v>
      </c>
      <c r="H1878" s="2" t="str">
        <f>'[1]2025年已发货'!H:H</f>
        <v>石清国</v>
      </c>
      <c r="I1878" s="2">
        <f>'[1]2025年已发货'!I:I</f>
        <v>13458642015</v>
      </c>
      <c r="J1878" s="2" t="str">
        <f>_xlfn._xlws.FILTER(辅助信息!D:D,辅助信息!G:G=G1878)</f>
        <v>华西萌海-科创农业生态谷</v>
      </c>
    </row>
    <row r="1879" spans="1:10">
      <c r="A1879" s="2" t="str">
        <f>'[1]2025年已发货'!A:A</f>
        <v>润耀</v>
      </c>
      <c r="B1879" s="2" t="str">
        <f>'[1]2025年已发货'!B:B</f>
        <v>盘螺</v>
      </c>
      <c r="C1879" s="2" t="str">
        <f>'[1]2025年已发货'!C:C</f>
        <v>HRB400E Φ8</v>
      </c>
      <c r="D1879" s="2" t="str">
        <f>'[1]2025年已发货'!D:D</f>
        <v>吨</v>
      </c>
      <c r="E1879" s="2">
        <f>'[1]2025年已发货'!E:E</f>
        <v>38</v>
      </c>
      <c r="F1879" s="4">
        <f>'[1]2025年已发货'!F:F</f>
        <v>45755</v>
      </c>
      <c r="G1879" s="2" t="str">
        <f>'[1]2025年已发货'!G:G</f>
        <v>（五冶钢构宜宾高县月江镇建设项目）  四川省宜宾市高县月江镇刚记超市斜对面(还阳组团沪碳二期项目)</v>
      </c>
      <c r="H1879" s="2" t="str">
        <f>'[1]2025年已发货'!H:H</f>
        <v>张朝亮</v>
      </c>
      <c r="I1879" s="2">
        <f>'[1]2025年已发货'!I:I</f>
        <v>15228205853</v>
      </c>
      <c r="J1879" s="2" t="str">
        <f>_xlfn._xlws.FILTER(辅助信息!D:D,辅助信息!G:G=G1879)</f>
        <v>五冶钢构-宜宾市南溪区高县月江镇建设项目</v>
      </c>
    </row>
    <row r="1880" spans="1:10">
      <c r="A1880" s="2" t="str">
        <f>'[1]2025年已发货'!A:A</f>
        <v>润耀</v>
      </c>
      <c r="B1880" s="2" t="str">
        <f>'[1]2025年已发货'!B:B</f>
        <v>盘螺</v>
      </c>
      <c r="C1880" s="2" t="str">
        <f>'[1]2025年已发货'!C:C</f>
        <v>HRB400E Φ10</v>
      </c>
      <c r="D1880" s="2" t="str">
        <f>'[1]2025年已发货'!D:D</f>
        <v>吨</v>
      </c>
      <c r="E1880" s="2">
        <f>'[1]2025年已发货'!E:E</f>
        <v>12</v>
      </c>
      <c r="F1880" s="4">
        <f>'[1]2025年已发货'!F:F</f>
        <v>45755</v>
      </c>
      <c r="G1880" s="2" t="str">
        <f>'[1]2025年已发货'!G:G</f>
        <v>（五冶钢构宜宾高县月江镇建设项目）  四川省宜宾市高县月江镇刚记超市斜对面(还阳组团沪碳二期项目)</v>
      </c>
      <c r="H1880" s="2" t="str">
        <f>'[1]2025年已发货'!H:H</f>
        <v>张朝亮</v>
      </c>
      <c r="I1880" s="2">
        <f>'[1]2025年已发货'!I:I</f>
        <v>15228205853</v>
      </c>
      <c r="J1880" s="2" t="str">
        <f>_xlfn._xlws.FILTER(辅助信息!D:D,辅助信息!G:G=G1880)</f>
        <v>五冶钢构-宜宾市南溪区高县月江镇建设项目</v>
      </c>
    </row>
    <row r="1881" spans="1:10">
      <c r="A1881" s="2" t="str">
        <f>'[1]2025年已发货'!A:A</f>
        <v>润耀</v>
      </c>
      <c r="B1881" s="2" t="str">
        <f>'[1]2025年已发货'!B:B</f>
        <v>螺纹钢</v>
      </c>
      <c r="C1881" s="2" t="str">
        <f>'[1]2025年已发货'!C:C</f>
        <v>HRB400E Φ12 9m</v>
      </c>
      <c r="D1881" s="2" t="str">
        <f>'[1]2025年已发货'!D:D</f>
        <v>吨</v>
      </c>
      <c r="E1881" s="2">
        <f>'[1]2025年已发货'!E:E</f>
        <v>9</v>
      </c>
      <c r="F1881" s="4">
        <f>'[1]2025年已发货'!F:F</f>
        <v>45755</v>
      </c>
      <c r="G1881" s="2" t="str">
        <f>'[1]2025年已发货'!G:G</f>
        <v>（五冶钢构宜宾高县月江镇建设项目）  四川省宜宾市高县月江镇刚记超市斜对面(还阳组团沪碳二期项目)</v>
      </c>
      <c r="H1881" s="2" t="str">
        <f>'[1]2025年已发货'!H:H</f>
        <v>张朝亮</v>
      </c>
      <c r="I1881" s="2">
        <f>'[1]2025年已发货'!I:I</f>
        <v>15228205853</v>
      </c>
      <c r="J1881" s="2" t="str">
        <f>_xlfn._xlws.FILTER(辅助信息!D:D,辅助信息!G:G=G1881)</f>
        <v>五冶钢构-宜宾市南溪区高县月江镇建设项目</v>
      </c>
    </row>
    <row r="1882" spans="1:10">
      <c r="A1882" s="2" t="str">
        <f>'[1]2025年已发货'!A:A</f>
        <v>润耀</v>
      </c>
      <c r="B1882" s="2" t="str">
        <f>'[1]2025年已发货'!B:B</f>
        <v>螺纹钢</v>
      </c>
      <c r="C1882" s="2" t="str">
        <f>'[1]2025年已发货'!C:C</f>
        <v>HRB400E Φ14 9m</v>
      </c>
      <c r="D1882" s="2" t="str">
        <f>'[1]2025年已发货'!D:D</f>
        <v>吨</v>
      </c>
      <c r="E1882" s="2">
        <f>'[1]2025年已发货'!E:E</f>
        <v>21</v>
      </c>
      <c r="F1882" s="4">
        <f>'[1]2025年已发货'!F:F</f>
        <v>45755</v>
      </c>
      <c r="G1882" s="2" t="str">
        <f>'[1]2025年已发货'!G:G</f>
        <v>（五冶钢构宜宾高县月江镇建设项目）  四川省宜宾市高县月江镇刚记超市斜对面(还阳组团沪碳二期项目)</v>
      </c>
      <c r="H1882" s="2" t="str">
        <f>'[1]2025年已发货'!H:H</f>
        <v>张朝亮</v>
      </c>
      <c r="I1882" s="2">
        <f>'[1]2025年已发货'!I:I</f>
        <v>15228205853</v>
      </c>
      <c r="J1882" s="2" t="str">
        <f>_xlfn._xlws.FILTER(辅助信息!D:D,辅助信息!G:G=G1882)</f>
        <v>五冶钢构-宜宾市南溪区高县月江镇建设项目</v>
      </c>
    </row>
    <row r="1883" spans="1:10">
      <c r="A1883" s="2" t="str">
        <f>'[1]2025年已发货'!A:A</f>
        <v>润耀</v>
      </c>
      <c r="B1883" s="2" t="str">
        <f>'[1]2025年已发货'!B:B</f>
        <v>螺纹钢</v>
      </c>
      <c r="C1883" s="2" t="str">
        <f>'[1]2025年已发货'!C:C</f>
        <v>HRB400E Φ20 9m</v>
      </c>
      <c r="D1883" s="2" t="str">
        <f>'[1]2025年已发货'!D:D</f>
        <v>吨</v>
      </c>
      <c r="E1883" s="2">
        <f>'[1]2025年已发货'!E:E</f>
        <v>12</v>
      </c>
      <c r="F1883" s="4">
        <f>'[1]2025年已发货'!F:F</f>
        <v>45755</v>
      </c>
      <c r="G1883" s="2" t="str">
        <f>'[1]2025年已发货'!G:G</f>
        <v>（五冶钢构宜宾高县月江镇建设项目）  四川省宜宾市高县月江镇刚记超市斜对面(还阳组团沪碳二期项目)</v>
      </c>
      <c r="H1883" s="2" t="str">
        <f>'[1]2025年已发货'!H:H</f>
        <v>张朝亮</v>
      </c>
      <c r="I1883" s="2">
        <f>'[1]2025年已发货'!I:I</f>
        <v>15228205853</v>
      </c>
      <c r="J1883" s="2" t="str">
        <f>_xlfn._xlws.FILTER(辅助信息!D:D,辅助信息!G:G=G1883)</f>
        <v>五冶钢构-宜宾市南溪区高县月江镇建设项目</v>
      </c>
    </row>
    <row r="1884" spans="1:10">
      <c r="A1884" s="2" t="str">
        <f>'[1]2025年已发货'!A:A</f>
        <v>润耀</v>
      </c>
      <c r="B1884" s="2" t="str">
        <f>'[1]2025年已发货'!B:B</f>
        <v>螺纹钢</v>
      </c>
      <c r="C1884" s="2" t="str">
        <f>'[1]2025年已发货'!C:C</f>
        <v>HRB400E Φ25 9m</v>
      </c>
      <c r="D1884" s="2" t="str">
        <f>'[1]2025年已发货'!D:D</f>
        <v>吨</v>
      </c>
      <c r="E1884" s="2">
        <f>'[1]2025年已发货'!E:E</f>
        <v>9</v>
      </c>
      <c r="F1884" s="4">
        <f>'[1]2025年已发货'!F:F</f>
        <v>45755</v>
      </c>
      <c r="G1884" s="2" t="str">
        <f>'[1]2025年已发货'!G:G</f>
        <v>（五冶钢构宜宾高县月江镇建设项目）  四川省宜宾市高县月江镇刚记超市斜对面(还阳组团沪碳二期项目)</v>
      </c>
      <c r="H1884" s="2" t="str">
        <f>'[1]2025年已发货'!H:H</f>
        <v>张朝亮</v>
      </c>
      <c r="I1884" s="2">
        <f>'[1]2025年已发货'!I:I</f>
        <v>15228205853</v>
      </c>
      <c r="J1884" s="2" t="str">
        <f>_xlfn._xlws.FILTER(辅助信息!D:D,辅助信息!G:G=G1884)</f>
        <v>五冶钢构-宜宾市南溪区高县月江镇建设项目</v>
      </c>
    </row>
    <row r="1885" spans="1:10">
      <c r="A1885" s="2" t="str">
        <f>'[1]2025年已发货'!A:A</f>
        <v>润耀</v>
      </c>
      <c r="B1885" s="2" t="str">
        <f>'[1]2025年已发货'!B:B</f>
        <v>盘螺</v>
      </c>
      <c r="C1885" s="2" t="str">
        <f>'[1]2025年已发货'!C:C</f>
        <v>HRB400E Φ12</v>
      </c>
      <c r="D1885" s="2" t="str">
        <f>'[1]2025年已发货'!D:D</f>
        <v>吨</v>
      </c>
      <c r="E1885" s="2">
        <f>'[1]2025年已发货'!E:E</f>
        <v>35</v>
      </c>
      <c r="F1885" s="4">
        <f>'[1]2025年已发货'!F:F</f>
        <v>45755</v>
      </c>
      <c r="G1885" s="2" t="str">
        <f>'[1]2025年已发货'!G:G</f>
        <v>（中铁三局-铜资高速1标）四川省资阳市安岳县石羊镇猫坝村2#钢筋场</v>
      </c>
      <c r="H1885" s="2" t="str">
        <f>'[1]2025年已发货'!H:H</f>
        <v>王雪</v>
      </c>
      <c r="I1885" s="2">
        <f>'[1]2025年已发货'!I:I</f>
        <v>18729676589</v>
      </c>
      <c r="J1885" s="2" vm="1" t="e">
        <f>_xlfn._xlws.FILTER(辅助信息!D:D,辅助信息!G:G=G1885)</f>
        <v>#VALUE!</v>
      </c>
    </row>
    <row r="1886" spans="1:10">
      <c r="A1886" s="2" t="str">
        <f>'[1]2025年已发货'!A:A</f>
        <v>润耀</v>
      </c>
      <c r="B1886" s="2" t="str">
        <f>'[1]2025年已发货'!B:B</f>
        <v>盘螺</v>
      </c>
      <c r="C1886" s="2" t="str">
        <f>'[1]2025年已发货'!C:C</f>
        <v>HRB400E Φ12</v>
      </c>
      <c r="D1886" s="2" t="str">
        <f>'[1]2025年已发货'!D:D</f>
        <v>吨</v>
      </c>
      <c r="E1886" s="2">
        <f>'[1]2025年已发货'!E:E</f>
        <v>35</v>
      </c>
      <c r="F1886" s="4">
        <f>'[1]2025年已发货'!F:F</f>
        <v>45755</v>
      </c>
      <c r="G1886" s="2" t="str">
        <f>'[1]2025年已发货'!G:G</f>
        <v>（中铁广州局-资乐高速5标）四川省乐山市井研县希望大道116号</v>
      </c>
      <c r="H1886" s="2" t="str">
        <f>'[1]2025年已发货'!H:H</f>
        <v>廖俊杰</v>
      </c>
      <c r="I1886" s="2">
        <f>'[1]2025年已发货'!I:I</f>
        <v>15775100965</v>
      </c>
      <c r="J1886" s="2" vm="1" t="e">
        <f>_xlfn._xlws.FILTER(辅助信息!D:D,辅助信息!G:G=G1886)</f>
        <v>#VALUE!</v>
      </c>
    </row>
    <row r="1887" spans="1:10">
      <c r="A1887" s="2" t="str">
        <f>'[1]2025年已发货'!A:A</f>
        <v>润耀</v>
      </c>
      <c r="B1887" s="2" t="str">
        <f>'[1]2025年已发货'!B:B</f>
        <v>螺纹钢</v>
      </c>
      <c r="C1887" s="2" t="str">
        <f>'[1]2025年已发货'!C:C</f>
        <v>HRB400E Φ16 9m</v>
      </c>
      <c r="D1887" s="2" t="str">
        <f>'[1]2025年已发货'!D:D</f>
        <v>吨</v>
      </c>
      <c r="E1887" s="2">
        <f>'[1]2025年已发货'!E:E</f>
        <v>35</v>
      </c>
      <c r="F1887" s="4">
        <f>'[1]2025年已发货'!F:F</f>
        <v>45755</v>
      </c>
      <c r="G1887" s="2" t="str">
        <f>'[1]2025年已发货'!G:G</f>
        <v>（中铁广州局-资乐高速5标）四川省乐山市井研县希望大道116号</v>
      </c>
      <c r="H1887" s="2" t="str">
        <f>'[1]2025年已发货'!H:H</f>
        <v>廖俊杰</v>
      </c>
      <c r="I1887" s="2">
        <f>'[1]2025年已发货'!I:I</f>
        <v>15775100965</v>
      </c>
      <c r="J1887" s="2" vm="1" t="e">
        <f>_xlfn._xlws.FILTER(辅助信息!D:D,辅助信息!G:G=G1887)</f>
        <v>#VALUE!</v>
      </c>
    </row>
    <row r="1888" spans="1:10">
      <c r="A1888" s="2" t="str">
        <f>'[1]2025年已发货'!A:A</f>
        <v>润耀</v>
      </c>
      <c r="B1888" s="2" t="str">
        <f>'[1]2025年已发货'!B:B</f>
        <v>螺纹钢</v>
      </c>
      <c r="C1888" s="2" t="str">
        <f>'[1]2025年已发货'!C:C</f>
        <v>HRB400E Φ25 12m</v>
      </c>
      <c r="D1888" s="2" t="str">
        <f>'[1]2025年已发货'!D:D</f>
        <v>吨</v>
      </c>
      <c r="E1888" s="2">
        <f>'[1]2025年已发货'!E:E</f>
        <v>35</v>
      </c>
      <c r="F1888" s="4">
        <f>'[1]2025年已发货'!F:F</f>
        <v>45755</v>
      </c>
      <c r="G1888" s="2" t="str">
        <f>'[1]2025年已发货'!G:G</f>
        <v>（中铁广州局-资乐高速5标）四川省乐山市井研县希望大道116号</v>
      </c>
      <c r="H1888" s="2" t="str">
        <f>'[1]2025年已发货'!H:H</f>
        <v>廖俊杰</v>
      </c>
      <c r="I1888" s="2">
        <f>'[1]2025年已发货'!I:I</f>
        <v>15775100965</v>
      </c>
      <c r="J1888" s="2" vm="1" t="e">
        <f>_xlfn._xlws.FILTER(辅助信息!D:D,辅助信息!G:G=G1888)</f>
        <v>#VALUE!</v>
      </c>
    </row>
    <row r="1889" spans="1:10">
      <c r="A1889" s="2" t="str">
        <f>'[1]2025年已发货'!A:A</f>
        <v>润耀</v>
      </c>
      <c r="B1889" s="2" t="str">
        <f>'[1]2025年已发货'!B:B</f>
        <v>螺纹钢</v>
      </c>
      <c r="C1889" s="2" t="str">
        <f>'[1]2025年已发货'!C:C</f>
        <v>HRB400E Φ16 9m</v>
      </c>
      <c r="D1889" s="2" t="str">
        <f>'[1]2025年已发货'!D:D</f>
        <v>吨</v>
      </c>
      <c r="E1889" s="2">
        <f>'[1]2025年已发货'!E:E</f>
        <v>21</v>
      </c>
      <c r="F1889" s="4">
        <f>'[1]2025年已发货'!F:F</f>
        <v>45755</v>
      </c>
      <c r="G1889" s="2" t="str">
        <f>'[1]2025年已发货'!G:G</f>
        <v>（中铁广州局-资乐高速5标）四川省乐山市井研县希望大道116号</v>
      </c>
      <c r="H1889" s="2" t="str">
        <f>'[1]2025年已发货'!H:H</f>
        <v>廖俊杰</v>
      </c>
      <c r="I1889" s="2">
        <f>'[1]2025年已发货'!I:I</f>
        <v>15775100965</v>
      </c>
      <c r="J1889" s="2" vm="1" t="e">
        <f>_xlfn._xlws.FILTER(辅助信息!D:D,辅助信息!G:G=G1889)</f>
        <v>#VALUE!</v>
      </c>
    </row>
    <row r="1890" spans="1:10">
      <c r="A1890" s="2" t="str">
        <f>'[1]2025年已发货'!A:A</f>
        <v>润耀</v>
      </c>
      <c r="B1890" s="2" t="str">
        <f>'[1]2025年已发货'!B:B</f>
        <v>盘螺</v>
      </c>
      <c r="C1890" s="2" t="str">
        <f>'[1]2025年已发货'!C:C</f>
        <v>HRB400E Φ12</v>
      </c>
      <c r="D1890" s="2" t="str">
        <f>'[1]2025年已发货'!D:D</f>
        <v>吨</v>
      </c>
      <c r="E1890" s="2">
        <f>'[1]2025年已发货'!E:E</f>
        <v>15</v>
      </c>
      <c r="F1890" s="4">
        <f>'[1]2025年已发货'!F:F</f>
        <v>45755</v>
      </c>
      <c r="G1890" s="2" t="str">
        <f>'[1]2025年已发货'!G:G</f>
        <v>（中铁广州局-资乐高速5标）四川省乐山市井研县希望大道116号</v>
      </c>
      <c r="H1890" s="2" t="str">
        <f>'[1]2025年已发货'!H:H</f>
        <v>廖俊杰</v>
      </c>
      <c r="I1890" s="2">
        <f>'[1]2025年已发货'!I:I</f>
        <v>15775100965</v>
      </c>
      <c r="J1890" s="2" vm="1" t="e">
        <f>_xlfn._xlws.FILTER(辅助信息!D:D,辅助信息!G:G=G1890)</f>
        <v>#VALUE!</v>
      </c>
    </row>
    <row r="1891" spans="1:10">
      <c r="A1891" s="2" t="str">
        <f>'[1]2025年已发货'!A:A</f>
        <v>润耀</v>
      </c>
      <c r="B1891" s="2" t="str">
        <f>'[1]2025年已发货'!B:B</f>
        <v>盘螺</v>
      </c>
      <c r="C1891" s="2" t="str">
        <f>'[1]2025年已发货'!C:C</f>
        <v>HRB400EФ12</v>
      </c>
      <c r="D1891" s="2" t="str">
        <f>'[1]2025年已发货'!D:D</f>
        <v>吨</v>
      </c>
      <c r="E1891" s="2">
        <f>'[1]2025年已发货'!E:E</f>
        <v>70</v>
      </c>
      <c r="F1891" s="4">
        <f>'[1]2025年已发货'!F:F</f>
        <v>45755</v>
      </c>
      <c r="G1891" s="2" t="str">
        <f>'[1]2025年已发货'!G:G</f>
        <v>（成铁西物-自贡）自贡市大安区和平街道茴香坳</v>
      </c>
      <c r="H1891" s="2" t="str">
        <f>'[1]2025年已发货'!H:H</f>
        <v>黄永福</v>
      </c>
      <c r="I1891" s="2" t="str">
        <f>'[1]2025年已发货'!I:I</f>
        <v>15982823571</v>
      </c>
      <c r="J1891" s="2" vm="1" t="e">
        <f>_xlfn._xlws.FILTER(辅助信息!D:D,辅助信息!G:G=G1891)</f>
        <v>#VALUE!</v>
      </c>
    </row>
    <row r="1892" spans="1:10">
      <c r="A1892" s="2" t="str">
        <f>'[1]2025年已发货'!A:A</f>
        <v>达钢</v>
      </c>
      <c r="B1892" s="2" t="str">
        <f>'[1]2025年已发货'!B:B</f>
        <v>螺纹钢</v>
      </c>
      <c r="C1892" s="2" t="str">
        <f>'[1]2025年已发货'!C:C</f>
        <v>HRB400E Φ28 9m</v>
      </c>
      <c r="D1892" s="2" t="str">
        <f>'[1]2025年已发货'!D:D</f>
        <v>吨</v>
      </c>
      <c r="E1892" s="2">
        <f>'[1]2025年已发货'!E:E</f>
        <v>15</v>
      </c>
      <c r="F1892" s="4">
        <f>'[1]2025年已发货'!F:F</f>
        <v>45755</v>
      </c>
      <c r="G1892" s="2" t="str">
        <f>'[1]2025年已发货'!G:G</f>
        <v>（十九冶-华电重庆奉节）重庆市奉节县康乐镇七星村</v>
      </c>
      <c r="H1892" s="2" t="str">
        <f>'[1]2025年已发货'!H:H</f>
        <v>岑甲乐</v>
      </c>
      <c r="I1892" s="2">
        <f>'[1]2025年已发货'!I:I</f>
        <v>17349037782</v>
      </c>
      <c r="J1892" s="2" vm="1" t="e">
        <f>_xlfn._xlws.FILTER(辅助信息!D:D,辅助信息!G:G=G1892)</f>
        <v>#VALUE!</v>
      </c>
    </row>
    <row r="1893" spans="1:10">
      <c r="A1893" s="2" t="str">
        <f>'[1]2025年已发货'!A:A</f>
        <v>达钢</v>
      </c>
      <c r="B1893" s="2" t="str">
        <f>'[1]2025年已发货'!B:B</f>
        <v>盘螺</v>
      </c>
      <c r="C1893" s="2" t="str">
        <f>'[1]2025年已发货'!C:C</f>
        <v>HRB400E Φ10</v>
      </c>
      <c r="D1893" s="2" t="str">
        <f>'[1]2025年已发货'!D:D</f>
        <v>吨</v>
      </c>
      <c r="E1893" s="2">
        <f>'[1]2025年已发货'!E:E</f>
        <v>6</v>
      </c>
      <c r="F1893" s="4">
        <f>'[1]2025年已发货'!F:F</f>
        <v>45755</v>
      </c>
      <c r="G1893" s="2" t="str">
        <f>'[1]2025年已发货'!G:G</f>
        <v>（十九冶-华电重庆奉节）重庆市奉节县康乐镇七星村</v>
      </c>
      <c r="H1893" s="2" t="str">
        <f>'[1]2025年已发货'!H:H</f>
        <v>岑甲乐</v>
      </c>
      <c r="I1893" s="2">
        <f>'[1]2025年已发货'!I:I</f>
        <v>17349037782</v>
      </c>
      <c r="J1893" s="2" vm="1" t="e">
        <f>_xlfn._xlws.FILTER(辅助信息!D:D,辅助信息!G:G=G1893)</f>
        <v>#VALUE!</v>
      </c>
    </row>
    <row r="1894" spans="1:10">
      <c r="A1894" s="2" t="str">
        <f>'[1]2025年已发货'!A:A</f>
        <v>达钢</v>
      </c>
      <c r="B1894" s="2" t="str">
        <f>'[1]2025年已发货'!B:B</f>
        <v>螺纹钢</v>
      </c>
      <c r="C1894" s="2" t="str">
        <f>'[1]2025年已发货'!C:C</f>
        <v>HRB400E Φ32 9m</v>
      </c>
      <c r="D1894" s="2" t="str">
        <f>'[1]2025年已发货'!D:D</f>
        <v>吨</v>
      </c>
      <c r="E1894" s="2">
        <f>'[1]2025年已发货'!E:E</f>
        <v>10</v>
      </c>
      <c r="F1894" s="4">
        <f>'[1]2025年已发货'!F:F</f>
        <v>45755</v>
      </c>
      <c r="G1894" s="2" t="str">
        <f>'[1]2025年已发货'!G:G</f>
        <v>（十九冶-华电重庆奉节）重庆市奉节县康乐镇七星村</v>
      </c>
      <c r="H1894" s="2" t="str">
        <f>'[1]2025年已发货'!H:H</f>
        <v>岑甲乐</v>
      </c>
      <c r="I1894" s="2">
        <f>'[1]2025年已发货'!I:I</f>
        <v>17349037782</v>
      </c>
      <c r="J1894" s="2" vm="1" t="e">
        <f>_xlfn._xlws.FILTER(辅助信息!D:D,辅助信息!G:G=G1894)</f>
        <v>#VALUE!</v>
      </c>
    </row>
    <row r="1895" spans="1:10">
      <c r="A1895" s="2" t="str">
        <f>'[1]2025年已发货'!A:A</f>
        <v>成实</v>
      </c>
      <c r="B1895" s="2" t="str">
        <f>'[1]2025年已发货'!B:B</f>
        <v>螺纹钢</v>
      </c>
      <c r="C1895" s="2" t="str">
        <f>'[1]2025年已发货'!C:C</f>
        <v>HRB400EФ25*9m</v>
      </c>
      <c r="D1895" s="2" t="str">
        <f>'[1]2025年已发货'!D:D</f>
        <v>吨</v>
      </c>
      <c r="E1895" s="2">
        <f>'[1]2025年已发货'!E:E</f>
        <v>5</v>
      </c>
      <c r="F1895" s="4">
        <f>'[1]2025年已发货'!F:F</f>
        <v>45755</v>
      </c>
      <c r="G1895" s="2" t="str">
        <f>'[1]2025年已发货'!G:G</f>
        <v>四川省南充市营山县咸安大道成都元泽环境技术有限公司营山分公司（中核华兴市政道路项目部）</v>
      </c>
      <c r="H1895" s="2" t="str">
        <f>'[1]2025年已发货'!H:H</f>
        <v>黎家敏</v>
      </c>
      <c r="I1895" s="2" t="str">
        <f>'[1]2025年已发货'!I:I</f>
        <v>15082798787</v>
      </c>
      <c r="J1895" s="2" vm="1" t="e">
        <f>_xlfn._xlws.FILTER(辅助信息!D:D,辅助信息!G:G=G1895)</f>
        <v>#VALUE!</v>
      </c>
    </row>
    <row r="1896" spans="1:10">
      <c r="A1896" s="2" t="str">
        <f>'[1]2025年已发货'!A:A</f>
        <v>成实</v>
      </c>
      <c r="B1896" s="2" t="str">
        <f>'[1]2025年已发货'!B:B</f>
        <v>螺纹钢</v>
      </c>
      <c r="C1896" s="2" t="str">
        <f>'[1]2025年已发货'!C:C</f>
        <v>HRB400EФ28*9m</v>
      </c>
      <c r="D1896" s="2" t="str">
        <f>'[1]2025年已发货'!D:D</f>
        <v>吨</v>
      </c>
      <c r="E1896" s="2">
        <f>'[1]2025年已发货'!E:E</f>
        <v>25</v>
      </c>
      <c r="F1896" s="4">
        <f>'[1]2025年已发货'!F:F</f>
        <v>45755</v>
      </c>
      <c r="G1896" s="2" t="str">
        <f>'[1]2025年已发货'!G:G</f>
        <v>四川省南充市营山县咸安大道成都元泽环境技术有限公司营山分公司（中核华兴市政道路项目部）</v>
      </c>
      <c r="H1896" s="2" t="str">
        <f>'[1]2025年已发货'!H:H</f>
        <v>黎家敏</v>
      </c>
      <c r="I1896" s="2" t="str">
        <f>'[1]2025年已发货'!I:I</f>
        <v>15082798787</v>
      </c>
      <c r="J1896" s="2" vm="1" t="e">
        <f>_xlfn._xlws.FILTER(辅助信息!D:D,辅助信息!G:G=G1896)</f>
        <v>#VALUE!</v>
      </c>
    </row>
    <row r="1897" spans="1:10">
      <c r="A1897" s="2" t="str">
        <f>'[1]2025年已发货'!A:A</f>
        <v>晋邦</v>
      </c>
      <c r="B1897" s="2" t="str">
        <f>'[1]2025年已发货'!B:B</f>
        <v>螺纹钢</v>
      </c>
      <c r="C1897" s="2" t="str">
        <f>'[1]2025年已发货'!C:C</f>
        <v>HRB400E Φ14 9m</v>
      </c>
      <c r="D1897" s="2" t="str">
        <f>'[1]2025年已发货'!D:D</f>
        <v>吨</v>
      </c>
      <c r="E1897" s="2">
        <f>'[1]2025年已发货'!E:E</f>
        <v>2.6</v>
      </c>
      <c r="F1897" s="4">
        <f>'[1]2025年已发货'!F:F</f>
        <v>45755</v>
      </c>
      <c r="G1897" s="2" t="str">
        <f>'[1]2025年已发货'!G:G</f>
        <v>（五冶达州国道542项目-一工区桥梁一工段）四川省达州市四川省达州市达川区石桥镇武寨村</v>
      </c>
      <c r="H1897" s="2" t="str">
        <f>'[1]2025年已发货'!H:H</f>
        <v>杨勇</v>
      </c>
      <c r="I1897" s="2">
        <f>'[1]2025年已发货'!I:I</f>
        <v>18398563998</v>
      </c>
      <c r="J1897" s="2" vm="1" t="e">
        <f>_xlfn._xlws.FILTER(辅助信息!D:D,辅助信息!G:G=G1897)</f>
        <v>#VALUE!</v>
      </c>
    </row>
    <row r="1898" spans="1:10">
      <c r="A1898" s="2" t="str">
        <f>'[1]2025年已发货'!A:A</f>
        <v>晋邦</v>
      </c>
      <c r="B1898" s="2" t="str">
        <f>'[1]2025年已发货'!B:B</f>
        <v>螺纹钢</v>
      </c>
      <c r="C1898" s="2" t="str">
        <f>'[1]2025年已发货'!C:C</f>
        <v>HRB400E Φ25 9m</v>
      </c>
      <c r="D1898" s="2" t="str">
        <f>'[1]2025年已发货'!D:D</f>
        <v>吨</v>
      </c>
      <c r="E1898" s="2">
        <f>'[1]2025年已发货'!E:E</f>
        <v>20.792</v>
      </c>
      <c r="F1898" s="4">
        <f>'[1]2025年已发货'!F:F</f>
        <v>45755</v>
      </c>
      <c r="G1898" s="2" t="str">
        <f>'[1]2025年已发货'!G:G</f>
        <v>（五冶达州国道542项目-一工区桥梁一工段）四川省达州市四川省达州市达川区石桥镇武寨村</v>
      </c>
      <c r="H1898" s="2" t="str">
        <f>'[1]2025年已发货'!H:H</f>
        <v>杨勇</v>
      </c>
      <c r="I1898" s="2">
        <f>'[1]2025年已发货'!I:I</f>
        <v>18398563998</v>
      </c>
      <c r="J1898" s="2" vm="1" t="e">
        <f>_xlfn._xlws.FILTER(辅助信息!D:D,辅助信息!G:G=G1898)</f>
        <v>#VALUE!</v>
      </c>
    </row>
    <row r="1899" spans="1:10">
      <c r="A1899" s="2" t="str">
        <f>'[1]2025年已发货'!A:A</f>
        <v>晋邦</v>
      </c>
      <c r="B1899" s="2" t="str">
        <f>'[1]2025年已发货'!B:B</f>
        <v>螺纹钢</v>
      </c>
      <c r="C1899" s="2" t="str">
        <f>'[1]2025年已发货'!C:C</f>
        <v>HRB400E Φ32 12m</v>
      </c>
      <c r="D1899" s="2" t="str">
        <f>'[1]2025年已发货'!D:D</f>
        <v>吨</v>
      </c>
      <c r="E1899" s="2">
        <f>'[1]2025年已发货'!E:E</f>
        <v>9.996</v>
      </c>
      <c r="F1899" s="4">
        <f>'[1]2025年已发货'!F:F</f>
        <v>45755</v>
      </c>
      <c r="G1899" s="2" t="str">
        <f>'[1]2025年已发货'!G:G</f>
        <v>（五冶达州国道542项目-一工区桥梁一工段）四川省达州市四川省达州市达川区石桥镇武寨村</v>
      </c>
      <c r="H1899" s="2" t="str">
        <f>'[1]2025年已发货'!H:H</f>
        <v>杨勇</v>
      </c>
      <c r="I1899" s="2">
        <f>'[1]2025年已发货'!I:I</f>
        <v>18398563998</v>
      </c>
      <c r="J1899" s="2" vm="1" t="e">
        <f>_xlfn._xlws.FILTER(辅助信息!D:D,辅助信息!G:G=G1899)</f>
        <v>#VALUE!</v>
      </c>
    </row>
    <row r="1900" spans="1:10">
      <c r="A1900" s="2" t="str">
        <f>'[1]2025年已发货'!A:A</f>
        <v>晋邦</v>
      </c>
      <c r="B1900" s="2" t="str">
        <f>'[1]2025年已发货'!B:B</f>
        <v>高线</v>
      </c>
      <c r="C1900" s="2" t="str">
        <f>'[1]2025年已发货'!C:C</f>
        <v>HPB300 Φ8</v>
      </c>
      <c r="D1900" s="2" t="str">
        <f>'[1]2025年已发货'!D:D</f>
        <v>吨</v>
      </c>
      <c r="E1900" s="2">
        <f>'[1]2025年已发货'!E:E</f>
        <v>5</v>
      </c>
      <c r="F1900" s="4">
        <f>'[1]2025年已发货'!F:F</f>
        <v>45755</v>
      </c>
      <c r="G1900" s="2" t="str">
        <f>'[1]2025年已发货'!G:G</f>
        <v>（五冶达州国道542项目-一工区路基二工段）四川省达州市达川区石桥镇列宁街熊家营</v>
      </c>
      <c r="H1900" s="2" t="str">
        <f>'[1]2025年已发货'!H:H</f>
        <v>黄纯益</v>
      </c>
      <c r="I1900" s="2">
        <f>'[1]2025年已发货'!I:I</f>
        <v>13518257339</v>
      </c>
      <c r="J1900" s="2" vm="1" t="e">
        <f>_xlfn._xlws.FILTER(辅助信息!D:D,辅助信息!G:G=G1900)</f>
        <v>#VALUE!</v>
      </c>
    </row>
    <row r="1901" spans="1:10">
      <c r="A1901" s="2" t="str">
        <f>'[1]2025年已发货'!A:A</f>
        <v>晋邦</v>
      </c>
      <c r="B1901" s="2" t="str">
        <f>'[1]2025年已发货'!B:B</f>
        <v>高线</v>
      </c>
      <c r="C1901" s="2" t="str">
        <f>'[1]2025年已发货'!C:C</f>
        <v>HPB300 Φ8</v>
      </c>
      <c r="D1901" s="2" t="str">
        <f>'[1]2025年已发货'!D:D</f>
        <v>吨</v>
      </c>
      <c r="E1901" s="2">
        <f>'[1]2025年已发货'!E:E</f>
        <v>3</v>
      </c>
      <c r="F1901" s="4">
        <f>'[1]2025年已发货'!F:F</f>
        <v>45755</v>
      </c>
      <c r="G1901" s="2" t="str">
        <f>'[1]2025年已发货'!G:G</f>
        <v>（五冶达州国道542项目-三工区路基七工段）四川省达州市达川区石梯站火车站旁</v>
      </c>
      <c r="H1901" s="2" t="str">
        <f>'[1]2025年已发货'!H:H</f>
        <v>邓永鑫</v>
      </c>
      <c r="I1901" s="2">
        <f>'[1]2025年已发货'!I:I</f>
        <v>18302894198</v>
      </c>
      <c r="J1901" s="2" vm="1" t="e">
        <f>_xlfn._xlws.FILTER(辅助信息!D:D,辅助信息!G:G=G1901)</f>
        <v>#VALUE!</v>
      </c>
    </row>
    <row r="1902" spans="1:10">
      <c r="A1902" s="2" t="str">
        <f>'[1]2025年已发货'!A:A</f>
        <v>晋邦</v>
      </c>
      <c r="B1902" s="2" t="str">
        <f>'[1]2025年已发货'!B:B</f>
        <v>螺纹钢</v>
      </c>
      <c r="C1902" s="2" t="str">
        <f>'[1]2025年已发货'!C:C</f>
        <v>HRB400E Φ12 9m</v>
      </c>
      <c r="D1902" s="2" t="str">
        <f>'[1]2025年已发货'!D:D</f>
        <v>吨</v>
      </c>
      <c r="E1902" s="2">
        <f>'[1]2025年已发货'!E:E</f>
        <v>8</v>
      </c>
      <c r="F1902" s="4">
        <f>'[1]2025年已发货'!F:F</f>
        <v>45755</v>
      </c>
      <c r="G1902" s="2" t="str">
        <f>'[1]2025年已发货'!G:G</f>
        <v>（五冶达州国道542项目-三工区路基七工段）四川省达州市达川区石梯站火车站旁</v>
      </c>
      <c r="H1902" s="2" t="str">
        <f>'[1]2025年已发货'!H:H</f>
        <v>邓永鑫</v>
      </c>
      <c r="I1902" s="2">
        <f>'[1]2025年已发货'!I:I</f>
        <v>18302894198</v>
      </c>
      <c r="J1902" s="2" vm="1" t="e">
        <f>_xlfn._xlws.FILTER(辅助信息!D:D,辅助信息!G:G=G1902)</f>
        <v>#VALUE!</v>
      </c>
    </row>
    <row r="1903" spans="1:10">
      <c r="A1903" s="2" t="str">
        <f>'[1]2025年已发货'!A:A</f>
        <v>晋邦</v>
      </c>
      <c r="B1903" s="2" t="str">
        <f>'[1]2025年已发货'!B:B</f>
        <v>螺纹钢</v>
      </c>
      <c r="C1903" s="2" t="str">
        <f>'[1]2025年已发货'!C:C</f>
        <v>HRB400E Φ18 9m</v>
      </c>
      <c r="D1903" s="2" t="str">
        <f>'[1]2025年已发货'!D:D</f>
        <v>吨</v>
      </c>
      <c r="E1903" s="2">
        <f>'[1]2025年已发货'!E:E</f>
        <v>24</v>
      </c>
      <c r="F1903" s="4">
        <f>'[1]2025年已发货'!F:F</f>
        <v>45755</v>
      </c>
      <c r="G1903" s="2" t="str">
        <f>'[1]2025年已发货'!G:G</f>
        <v>（五冶达州国道542项目-三工区路基七工段）四川省达州市达川区石梯站火车站旁</v>
      </c>
      <c r="H1903" s="2" t="str">
        <f>'[1]2025年已发货'!H:H</f>
        <v>邓永鑫</v>
      </c>
      <c r="I1903" s="2">
        <f>'[1]2025年已发货'!I:I</f>
        <v>18302894198</v>
      </c>
      <c r="J1903" s="2" vm="1" t="e">
        <f>_xlfn._xlws.FILTER(辅助信息!D:D,辅助信息!G:G=G1903)</f>
        <v>#VALUE!</v>
      </c>
    </row>
    <row r="1904" spans="1:10">
      <c r="A1904" s="2" t="str">
        <f>'[1]2025年已发货'!A:A</f>
        <v>德胜</v>
      </c>
      <c r="B1904" s="2" t="str">
        <f>'[1]2025年已发货'!B:B</f>
        <v>螺纹钢</v>
      </c>
      <c r="C1904" s="2" t="str">
        <f>'[1]2025年已发货'!C:C</f>
        <v>HRB400E Φ32 9m</v>
      </c>
      <c r="D1904" s="2" t="str">
        <f>'[1]2025年已发货'!D:D</f>
        <v>吨</v>
      </c>
      <c r="E1904" s="2">
        <f>'[1]2025年已发货'!E:E</f>
        <v>35</v>
      </c>
      <c r="F1904" s="4">
        <f>'[1]2025年已发货'!F:F</f>
        <v>45755</v>
      </c>
      <c r="G1904" s="2" t="str">
        <f>'[1]2025年已发货'!G:G</f>
        <v>（中铁广州局-资乐高速5标）四川省乐山市井研县希望大道116号</v>
      </c>
      <c r="H1904" s="2" t="str">
        <f>'[1]2025年已发货'!H:H</f>
        <v>廖俊杰</v>
      </c>
      <c r="I1904" s="2">
        <f>'[1]2025年已发货'!I:I</f>
        <v>15775100965</v>
      </c>
      <c r="J1904" s="2" vm="1" t="e">
        <f>_xlfn._xlws.FILTER(辅助信息!D:D,辅助信息!G:G=G1904)</f>
        <v>#VALUE!</v>
      </c>
    </row>
    <row r="1905" spans="1:10">
      <c r="A1905" s="2" t="str">
        <f>'[1]2025年已发货'!A:A</f>
        <v>德胜</v>
      </c>
      <c r="B1905" s="2" t="str">
        <f>'[1]2025年已发货'!B:B</f>
        <v>螺纹钢</v>
      </c>
      <c r="C1905" s="2" t="str">
        <f>'[1]2025年已发货'!C:C</f>
        <v>HRB400E Φ22 9m</v>
      </c>
      <c r="D1905" s="2" t="str">
        <f>'[1]2025年已发货'!D:D</f>
        <v>吨</v>
      </c>
      <c r="E1905" s="2">
        <f>'[1]2025年已发货'!E:E</f>
        <v>35</v>
      </c>
      <c r="F1905" s="4">
        <f>'[1]2025年已发货'!F:F</f>
        <v>45755</v>
      </c>
      <c r="G1905" s="2" t="str">
        <f>'[1]2025年已发货'!G:G</f>
        <v>（中铁广州局-资乐高速5标）四川省乐山市井研县希望大道116号</v>
      </c>
      <c r="H1905" s="2" t="str">
        <f>'[1]2025年已发货'!H:H</f>
        <v>廖俊杰</v>
      </c>
      <c r="I1905" s="2">
        <f>'[1]2025年已发货'!I:I</f>
        <v>15775100965</v>
      </c>
      <c r="J1905" s="2" vm="1" t="e">
        <f>_xlfn._xlws.FILTER(辅助信息!D:D,辅助信息!G:G=G1905)</f>
        <v>#VALUE!</v>
      </c>
    </row>
    <row r="1906" spans="1:10">
      <c r="A1906" s="2" t="str">
        <f>'[1]2025年已发货'!A:A</f>
        <v>晋邦</v>
      </c>
      <c r="B1906" s="2" t="str">
        <f>'[1]2025年已发货'!B:B</f>
        <v>盘螺</v>
      </c>
      <c r="C1906" s="2" t="str">
        <f>'[1]2025年已发货'!C:C</f>
        <v>HRB400E Φ6</v>
      </c>
      <c r="D1906" s="2" t="str">
        <f>'[1]2025年已发货'!D:D</f>
        <v>吨</v>
      </c>
      <c r="E1906" s="2">
        <f>'[1]2025年已发货'!E:E</f>
        <v>12.5</v>
      </c>
      <c r="F1906" s="4">
        <f>'[1]2025年已发货'!F:F</f>
        <v>45756</v>
      </c>
      <c r="G1906" s="2" t="str">
        <f>'[1]2025年已发货'!G:G</f>
        <v>（达州市公共卫生临床医疗中心项目-一标-2号制作房）达州市通川区西外复兴镇公共卫生临床医疗中心项目</v>
      </c>
      <c r="H1906" s="2" t="str">
        <f>'[1]2025年已发货'!H:H</f>
        <v>潘建发</v>
      </c>
      <c r="I1906" s="2">
        <f>'[1]2025年已发货'!I:I</f>
        <v>13658059919</v>
      </c>
      <c r="J1906" s="2" t="str">
        <f>_xlfn._xlws.FILTER(辅助信息!D:D,辅助信息!G:G=G1906)</f>
        <v>五冶钢构达州市公共卫生临床医疗中心项目</v>
      </c>
    </row>
    <row r="1907" spans="1:10">
      <c r="A1907" s="2" t="str">
        <f>'[1]2025年已发货'!A:A</f>
        <v>晋邦</v>
      </c>
      <c r="B1907" s="2" t="str">
        <f>'[1]2025年已发货'!B:B</f>
        <v>螺纹钢</v>
      </c>
      <c r="C1907" s="2" t="str">
        <f>'[1]2025年已发货'!C:C</f>
        <v>HRB400E Φ12 9m</v>
      </c>
      <c r="D1907" s="2" t="str">
        <f>'[1]2025年已发货'!D:D</f>
        <v>吨</v>
      </c>
      <c r="E1907" s="2">
        <f>'[1]2025年已发货'!E:E</f>
        <v>5</v>
      </c>
      <c r="F1907" s="4">
        <f>'[1]2025年已发货'!F:F</f>
        <v>45756</v>
      </c>
      <c r="G1907" s="2" t="str">
        <f>'[1]2025年已发货'!G:G</f>
        <v>（达州市公共卫生临床医疗中心项目-一标-2号制作房）达州市通川区西外复兴镇公共卫生临床医疗中心项目</v>
      </c>
      <c r="H1907" s="2" t="str">
        <f>'[1]2025年已发货'!H:H</f>
        <v>潘建发</v>
      </c>
      <c r="I1907" s="2">
        <f>'[1]2025年已发货'!I:I</f>
        <v>13658059919</v>
      </c>
      <c r="J1907" s="2" t="str">
        <f>_xlfn._xlws.FILTER(辅助信息!D:D,辅助信息!G:G=G1907)</f>
        <v>五冶钢构达州市公共卫生临床医疗中心项目</v>
      </c>
    </row>
    <row r="1908" spans="1:10">
      <c r="A1908" s="2" t="str">
        <f>'[1]2025年已发货'!A:A</f>
        <v>晋邦</v>
      </c>
      <c r="B1908" s="2" t="str">
        <f>'[1]2025年已发货'!B:B</f>
        <v>螺纹钢</v>
      </c>
      <c r="C1908" s="2" t="str">
        <f>'[1]2025年已发货'!C:C</f>
        <v>HRB400E Φ14 9m</v>
      </c>
      <c r="D1908" s="2" t="str">
        <f>'[1]2025年已发货'!D:D</f>
        <v>吨</v>
      </c>
      <c r="E1908" s="2">
        <f>'[1]2025年已发货'!E:E</f>
        <v>3</v>
      </c>
      <c r="F1908" s="4">
        <f>'[1]2025年已发货'!F:F</f>
        <v>45756</v>
      </c>
      <c r="G1908" s="2" t="str">
        <f>'[1]2025年已发货'!G:G</f>
        <v>（达州市公共卫生临床医疗中心项目-一标-2号制作房）达州市通川区西外复兴镇公共卫生临床医疗中心项目</v>
      </c>
      <c r="H1908" s="2" t="str">
        <f>'[1]2025年已发货'!H:H</f>
        <v>潘建发</v>
      </c>
      <c r="I1908" s="2">
        <f>'[1]2025年已发货'!I:I</f>
        <v>13658059919</v>
      </c>
      <c r="J1908" s="2" t="str">
        <f>_xlfn._xlws.FILTER(辅助信息!D:D,辅助信息!G:G=G1908)</f>
        <v>五冶钢构达州市公共卫生临床医疗中心项目</v>
      </c>
    </row>
    <row r="1909" spans="1:10">
      <c r="A1909" s="2" t="str">
        <f>'[1]2025年已发货'!A:A</f>
        <v>德胜</v>
      </c>
      <c r="B1909" s="2" t="str">
        <f>'[1]2025年已发货'!B:B</f>
        <v>螺纹钢</v>
      </c>
      <c r="C1909" s="2" t="str">
        <f>'[1]2025年已发货'!C:C</f>
        <v>HRB400E Φ25 12m</v>
      </c>
      <c r="D1909" s="2" t="str">
        <f>'[1]2025年已发货'!D:D</f>
        <v>吨</v>
      </c>
      <c r="E1909" s="2">
        <f>'[1]2025年已发货'!E:E</f>
        <v>35</v>
      </c>
      <c r="F1909" s="4">
        <f>'[1]2025年已发货'!F:F</f>
        <v>45756</v>
      </c>
      <c r="G1909" s="2" t="str">
        <f>'[1]2025年已发货'!G:G</f>
        <v>（中铁广州局-成渝扩容2标）四川省资阳市雁江区堪嘉镇陈家湾刘家湾大桥桥头</v>
      </c>
      <c r="H1909" s="2" t="str">
        <f>'[1]2025年已发货'!H:H</f>
        <v>刘沛琦</v>
      </c>
      <c r="I1909" s="2">
        <f>'[1]2025年已发货'!I:I</f>
        <v>18011784798</v>
      </c>
      <c r="J1909" s="2" vm="1" t="e">
        <f>_xlfn._xlws.FILTER(辅助信息!D:D,辅助信息!G:G=G1909)</f>
        <v>#VALUE!</v>
      </c>
    </row>
    <row r="1910" spans="1:10">
      <c r="A1910" s="2" t="str">
        <f>'[1]2025年已发货'!A:A</f>
        <v>德胜</v>
      </c>
      <c r="B1910" s="2" t="str">
        <f>'[1]2025年已发货'!B:B</f>
        <v>螺纹钢</v>
      </c>
      <c r="C1910" s="2" t="str">
        <f>'[1]2025年已发货'!C:C</f>
        <v>HRB400E Φ28 9m</v>
      </c>
      <c r="D1910" s="2" t="str">
        <f>'[1]2025年已发货'!D:D</f>
        <v>吨</v>
      </c>
      <c r="E1910" s="2">
        <f>'[1]2025年已发货'!E:E</f>
        <v>35</v>
      </c>
      <c r="F1910" s="4">
        <f>'[1]2025年已发货'!F:F</f>
        <v>45756</v>
      </c>
      <c r="G1910" s="2" t="str">
        <f>'[1]2025年已发货'!G:G</f>
        <v>（中铁广州局-成渝扩容2标）四川省资阳市雁江区堪嘉镇陈家湾刘家湾大桥桥头</v>
      </c>
      <c r="H1910" s="2" t="str">
        <f>'[1]2025年已发货'!H:H</f>
        <v>刘沛琦</v>
      </c>
      <c r="I1910" s="2">
        <f>'[1]2025年已发货'!I:I</f>
        <v>18011784798</v>
      </c>
      <c r="J1910" s="2" vm="1" t="e">
        <f>_xlfn._xlws.FILTER(辅助信息!D:D,辅助信息!G:G=G1910)</f>
        <v>#VALUE!</v>
      </c>
    </row>
    <row r="1911" spans="1:10">
      <c r="A1911" s="2" t="str">
        <f>'[1]2025年已发货'!A:A</f>
        <v>德胜</v>
      </c>
      <c r="B1911" s="2" t="str">
        <f>'[1]2025年已发货'!B:B</f>
        <v>螺纹钢</v>
      </c>
      <c r="C1911" s="2" t="str">
        <f>'[1]2025年已发货'!C:C</f>
        <v>HRB400E Φ28 12m</v>
      </c>
      <c r="D1911" s="2" t="str">
        <f>'[1]2025年已发货'!D:D</f>
        <v>吨</v>
      </c>
      <c r="E1911" s="2">
        <f>'[1]2025年已发货'!E:E</f>
        <v>35</v>
      </c>
      <c r="F1911" s="4">
        <f>'[1]2025年已发货'!F:F</f>
        <v>45756</v>
      </c>
      <c r="G1911" s="2" t="str">
        <f>'[1]2025年已发货'!G:G</f>
        <v>（中铁广州局-成渝扩容2标）四川省资阳市雁江区堪嘉镇陈家湾刘家湾大桥桥头</v>
      </c>
      <c r="H1911" s="2" t="str">
        <f>'[1]2025年已发货'!H:H</f>
        <v>刘沛琦</v>
      </c>
      <c r="I1911" s="2">
        <f>'[1]2025年已发货'!I:I</f>
        <v>18011784798</v>
      </c>
      <c r="J1911" s="2" vm="1" t="e">
        <f>_xlfn._xlws.FILTER(辅助信息!D:D,辅助信息!G:G=G1911)</f>
        <v>#VALUE!</v>
      </c>
    </row>
    <row r="1912" spans="1:10">
      <c r="A1912" s="2" t="str">
        <f>'[1]2025年已发货'!A:A</f>
        <v>德胜</v>
      </c>
      <c r="B1912" s="2" t="str">
        <f>'[1]2025年已发货'!B:B</f>
        <v>螺纹钢</v>
      </c>
      <c r="C1912" s="2" t="str">
        <f>'[1]2025年已发货'!C:C</f>
        <v>HRB400E Φ25 12m</v>
      </c>
      <c r="D1912" s="2" t="str">
        <f>'[1]2025年已发货'!D:D</f>
        <v>吨</v>
      </c>
      <c r="E1912" s="2">
        <f>'[1]2025年已发货'!E:E</f>
        <v>35</v>
      </c>
      <c r="F1912" s="4">
        <f>'[1]2025年已发货'!F:F</f>
        <v>45756</v>
      </c>
      <c r="G1912" s="2" t="str">
        <f>'[1]2025年已发货'!G:G</f>
        <v>（中铁广州局-成渝扩容2标）四川省资阳市雁江区南双路杨家糖房</v>
      </c>
      <c r="H1912" s="2" t="str">
        <f>'[1]2025年已发货'!H:H</f>
        <v>邓志强</v>
      </c>
      <c r="I1912" s="2">
        <f>'[1]2025年已发货'!I:I</f>
        <v>17603045490</v>
      </c>
      <c r="J1912" s="2" vm="1" t="e">
        <f>_xlfn._xlws.FILTER(辅助信息!D:D,辅助信息!G:G=G1912)</f>
        <v>#VALUE!</v>
      </c>
    </row>
    <row r="1913" spans="1:10">
      <c r="A1913" s="2" t="str">
        <f>'[1]2025年已发货'!A:A</f>
        <v>德胜</v>
      </c>
      <c r="B1913" s="2" t="str">
        <f>'[1]2025年已发货'!B:B</f>
        <v>螺纹钢</v>
      </c>
      <c r="C1913" s="2" t="str">
        <f>'[1]2025年已发货'!C:C</f>
        <v>HRB500E Φ28 9m</v>
      </c>
      <c r="D1913" s="2" t="str">
        <f>'[1]2025年已发货'!D:D</f>
        <v>吨</v>
      </c>
      <c r="E1913" s="2">
        <f>'[1]2025年已发货'!E:E</f>
        <v>35</v>
      </c>
      <c r="F1913" s="4">
        <f>'[1]2025年已发货'!F:F</f>
        <v>45756</v>
      </c>
      <c r="G1913" s="2" t="str">
        <f>'[1]2025年已发货'!G:G</f>
        <v>（中铁十局-资乐高速4标）四川省眉山市仁寿县彰加镇促进村中铁十局2#钢筋厂</v>
      </c>
      <c r="H1913" s="2" t="str">
        <f>'[1]2025年已发货'!H:H</f>
        <v>杨飞</v>
      </c>
      <c r="I1913" s="2">
        <f>'[1]2025年已发货'!I:I</f>
        <v>15667998777</v>
      </c>
      <c r="J1913" s="2" vm="1" t="e">
        <f>_xlfn._xlws.FILTER(辅助信息!D:D,辅助信息!G:G=G1913)</f>
        <v>#VALUE!</v>
      </c>
    </row>
    <row r="1914" spans="1:10">
      <c r="A1914" s="2" t="str">
        <f>'[1]2025年已发货'!A:A</f>
        <v>润耀</v>
      </c>
      <c r="B1914" s="2" t="str">
        <f>'[1]2025年已发货'!B:B</f>
        <v>螺纹钢</v>
      </c>
      <c r="C1914" s="2" t="str">
        <f>'[1]2025年已发货'!C:C</f>
        <v>HRB400E Φ25 9m</v>
      </c>
      <c r="D1914" s="2" t="str">
        <f>'[1]2025年已发货'!D:D</f>
        <v>吨</v>
      </c>
      <c r="E1914" s="2">
        <f>'[1]2025年已发货'!E:E</f>
        <v>35</v>
      </c>
      <c r="F1914" s="4">
        <f>'[1]2025年已发货'!F:F</f>
        <v>45756</v>
      </c>
      <c r="G1914" s="2" t="str">
        <f>'[1]2025年已发货'!G:G</f>
        <v>（中铁广州局-资乐高速5标）四川省乐山市井研县希望大道116号</v>
      </c>
      <c r="H1914" s="2" t="str">
        <f>'[1]2025年已发货'!H:H</f>
        <v>廖俊杰</v>
      </c>
      <c r="I1914" s="2">
        <f>'[1]2025年已发货'!I:I</f>
        <v>15775100965</v>
      </c>
      <c r="J1914" s="2" vm="1" t="e">
        <f>_xlfn._xlws.FILTER(辅助信息!D:D,辅助信息!G:G=G1914)</f>
        <v>#VALUE!</v>
      </c>
    </row>
    <row r="1915" spans="1:10">
      <c r="A1915" s="2" t="str">
        <f>'[1]2025年已发货'!A:A</f>
        <v>润耀</v>
      </c>
      <c r="B1915" s="2" t="str">
        <f>'[1]2025年已发货'!B:B</f>
        <v>螺纹钢</v>
      </c>
      <c r="C1915" s="2" t="str">
        <f>'[1]2025年已发货'!C:C</f>
        <v>HRB400E Φ32 9m</v>
      </c>
      <c r="D1915" s="2" t="str">
        <f>'[1]2025年已发货'!D:D</f>
        <v>吨</v>
      </c>
      <c r="E1915" s="2">
        <f>'[1]2025年已发货'!E:E</f>
        <v>35</v>
      </c>
      <c r="F1915" s="4">
        <f>'[1]2025年已发货'!F:F</f>
        <v>45756</v>
      </c>
      <c r="G1915" s="2" t="str">
        <f>'[1]2025年已发货'!G:G</f>
        <v>（中铁广州局-资乐高速5标）四川省乐山市井研县希望大道116号</v>
      </c>
      <c r="H1915" s="2" t="str">
        <f>'[1]2025年已发货'!H:H</f>
        <v>廖俊杰</v>
      </c>
      <c r="I1915" s="2">
        <f>'[1]2025年已发货'!I:I</f>
        <v>15775100965</v>
      </c>
      <c r="J1915" s="2" vm="1" t="e">
        <f>_xlfn._xlws.FILTER(辅助信息!D:D,辅助信息!G:G=G1915)</f>
        <v>#VALUE!</v>
      </c>
    </row>
    <row r="1916" spans="1:10">
      <c r="A1916" s="2" t="str">
        <f>'[1]2025年已发货'!A:A</f>
        <v>润耀</v>
      </c>
      <c r="B1916" s="2" t="str">
        <f>'[1]2025年已发货'!B:B</f>
        <v>螺纹钢</v>
      </c>
      <c r="C1916" s="2" t="str">
        <f>'[1]2025年已发货'!C:C</f>
        <v>HRB400E Φ22 9m</v>
      </c>
      <c r="D1916" s="2" t="str">
        <f>'[1]2025年已发货'!D:D</f>
        <v>吨</v>
      </c>
      <c r="E1916" s="2">
        <f>'[1]2025年已发货'!E:E</f>
        <v>35</v>
      </c>
      <c r="F1916" s="4">
        <f>'[1]2025年已发货'!F:F</f>
        <v>45756</v>
      </c>
      <c r="G1916" s="2" t="str">
        <f>'[1]2025年已发货'!G:G</f>
        <v>（中铁广州局-资乐高速5标）四川省乐山市井研县希望大道116号</v>
      </c>
      <c r="H1916" s="2" t="str">
        <f>'[1]2025年已发货'!H:H</f>
        <v>廖俊杰</v>
      </c>
      <c r="I1916" s="2">
        <f>'[1]2025年已发货'!I:I</f>
        <v>15775100965</v>
      </c>
      <c r="J1916" s="2" vm="1" t="e">
        <f>_xlfn._xlws.FILTER(辅助信息!D:D,辅助信息!G:G=G1916)</f>
        <v>#VALUE!</v>
      </c>
    </row>
    <row r="1917" spans="1:10">
      <c r="A1917" s="2" t="str">
        <f>'[1]2025年已发货'!A:A</f>
        <v>润耀</v>
      </c>
      <c r="B1917" s="2" t="str">
        <f>'[1]2025年已发货'!B:B</f>
        <v>螺纹钢</v>
      </c>
      <c r="C1917" s="2" t="str">
        <f>'[1]2025年已发货'!C:C</f>
        <v>HRB400E Φ20 9m</v>
      </c>
      <c r="D1917" s="2" t="str">
        <f>'[1]2025年已发货'!D:D</f>
        <v>吨</v>
      </c>
      <c r="E1917" s="2">
        <f>'[1]2025年已发货'!E:E</f>
        <v>12</v>
      </c>
      <c r="F1917" s="4">
        <f>'[1]2025年已发货'!F:F</f>
        <v>45756</v>
      </c>
      <c r="G1917" s="2" t="str">
        <f>'[1]2025年已发货'!G:G</f>
        <v>（中铁广州局-资乐高速5标）四川省乐山市井研县希望大道116号</v>
      </c>
      <c r="H1917" s="2" t="str">
        <f>'[1]2025年已发货'!H:H</f>
        <v>廖俊杰</v>
      </c>
      <c r="I1917" s="2">
        <f>'[1]2025年已发货'!I:I</f>
        <v>15775100965</v>
      </c>
      <c r="J1917" s="2" vm="1" t="e">
        <f>_xlfn._xlws.FILTER(辅助信息!D:D,辅助信息!G:G=G1917)</f>
        <v>#VALUE!</v>
      </c>
    </row>
    <row r="1918" spans="1:10">
      <c r="A1918" s="2" t="str">
        <f>'[1]2025年已发货'!A:A</f>
        <v>润耀</v>
      </c>
      <c r="B1918" s="2" t="str">
        <f>'[1]2025年已发货'!B:B</f>
        <v>螺纹钢</v>
      </c>
      <c r="C1918" s="2" t="str">
        <f>'[1]2025年已发货'!C:C</f>
        <v>HRB400E Φ25 9m</v>
      </c>
      <c r="D1918" s="2" t="str">
        <f>'[1]2025年已发货'!D:D</f>
        <v>吨</v>
      </c>
      <c r="E1918" s="2">
        <f>'[1]2025年已发货'!E:E</f>
        <v>22</v>
      </c>
      <c r="F1918" s="4">
        <f>'[1]2025年已发货'!F:F</f>
        <v>45756</v>
      </c>
      <c r="G1918" s="2" t="str">
        <f>'[1]2025年已发货'!G:G</f>
        <v>（中铁广州局-资乐高速5标）四川省乐山市井研县希望大道116号</v>
      </c>
      <c r="H1918" s="2" t="str">
        <f>'[1]2025年已发货'!H:H</f>
        <v>廖俊杰</v>
      </c>
      <c r="I1918" s="2">
        <f>'[1]2025年已发货'!I:I</f>
        <v>15775100965</v>
      </c>
      <c r="J1918" s="2" vm="1" t="e">
        <f>_xlfn._xlws.FILTER(辅助信息!D:D,辅助信息!G:G=G1918)</f>
        <v>#VALUE!</v>
      </c>
    </row>
    <row r="1919" spans="1:10">
      <c r="A1919" s="2" t="str">
        <f>'[1]2025年已发货'!A:A</f>
        <v>润耀</v>
      </c>
      <c r="B1919" s="2" t="str">
        <f>'[1]2025年已发货'!B:B</f>
        <v>螺纹钢</v>
      </c>
      <c r="C1919" s="2" t="str">
        <f>'[1]2025年已发货'!C:C</f>
        <v>HRB400E Φ20 9m</v>
      </c>
      <c r="D1919" s="2" t="str">
        <f>'[1]2025年已发货'!D:D</f>
        <v>吨</v>
      </c>
      <c r="E1919" s="2">
        <f>'[1]2025年已发货'!E:E</f>
        <v>35</v>
      </c>
      <c r="F1919" s="4">
        <f>'[1]2025年已发货'!F:F</f>
        <v>45756</v>
      </c>
      <c r="G1919" s="2" t="str">
        <f>'[1]2025年已发货'!G:G</f>
        <v>（中铁广州局-成渝扩容2标）四川省资阳市雁江区堪嘉镇陈家湾刘家湾大桥桥头</v>
      </c>
      <c r="H1919" s="2" t="str">
        <f>'[1]2025年已发货'!H:H</f>
        <v>刘沛琦</v>
      </c>
      <c r="I1919" s="2">
        <f>'[1]2025年已发货'!I:I</f>
        <v>18011784798</v>
      </c>
      <c r="J1919" s="2" vm="1" t="e">
        <f>_xlfn._xlws.FILTER(辅助信息!D:D,辅助信息!G:G=G1919)</f>
        <v>#VALUE!</v>
      </c>
    </row>
    <row r="1920" spans="1:10">
      <c r="A1920" s="2" t="str">
        <f>'[1]2025年已发货'!A:A</f>
        <v>润耀</v>
      </c>
      <c r="B1920" s="2" t="str">
        <f>'[1]2025年已发货'!B:B</f>
        <v>螺纹钢</v>
      </c>
      <c r="C1920" s="2" t="str">
        <f>'[1]2025年已发货'!C:C</f>
        <v>HRB400E Φ25 9m</v>
      </c>
      <c r="D1920" s="2" t="str">
        <f>'[1]2025年已发货'!D:D</f>
        <v>吨</v>
      </c>
      <c r="E1920" s="2">
        <f>'[1]2025年已发货'!E:E</f>
        <v>35</v>
      </c>
      <c r="F1920" s="4">
        <f>'[1]2025年已发货'!F:F</f>
        <v>45756</v>
      </c>
      <c r="G1920" s="2" t="str">
        <f>'[1]2025年已发货'!G:G</f>
        <v>（中铁广州局-成渝扩容2标）四川省资阳市雁江区堪嘉镇陈家湾刘家湾大桥桥头</v>
      </c>
      <c r="H1920" s="2" t="str">
        <f>'[1]2025年已发货'!H:H</f>
        <v>刘沛琦</v>
      </c>
      <c r="I1920" s="2">
        <f>'[1]2025年已发货'!I:I</f>
        <v>18011784798</v>
      </c>
      <c r="J1920" s="2" vm="1" t="e">
        <f>_xlfn._xlws.FILTER(辅助信息!D:D,辅助信息!G:G=G1920)</f>
        <v>#VALUE!</v>
      </c>
    </row>
    <row r="1921" spans="1:10">
      <c r="A1921" s="2" t="str">
        <f>'[1]2025年已发货'!A:A</f>
        <v>润耀</v>
      </c>
      <c r="B1921" s="2" t="str">
        <f>'[1]2025年已发货'!B:B</f>
        <v>高线</v>
      </c>
      <c r="C1921" s="2" t="str">
        <f>'[1]2025年已发货'!C:C</f>
        <v>HPB300Φ12</v>
      </c>
      <c r="D1921" s="2" t="str">
        <f>'[1]2025年已发货'!D:D</f>
        <v>吨</v>
      </c>
      <c r="E1921" s="2">
        <f>'[1]2025年已发货'!E:E</f>
        <v>35</v>
      </c>
      <c r="F1921" s="4">
        <f>'[1]2025年已发货'!F:F</f>
        <v>45756</v>
      </c>
      <c r="G1921" s="2" t="str">
        <f>'[1]2025年已发货'!G:G</f>
        <v>（中铁十局-资乐高速4标）四川省眉山市仁寿县彰加镇促进村中铁十局2#钢筋厂</v>
      </c>
      <c r="H1921" s="2" t="str">
        <f>'[1]2025年已发货'!H:H</f>
        <v>杨飞</v>
      </c>
      <c r="I1921" s="2">
        <f>'[1]2025年已发货'!I:I</f>
        <v>15667998777</v>
      </c>
      <c r="J1921" s="2" vm="1" t="e">
        <f>_xlfn._xlws.FILTER(辅助信息!D:D,辅助信息!G:G=G1921)</f>
        <v>#VALUE!</v>
      </c>
    </row>
    <row r="1922" spans="1:10">
      <c r="A1922" s="2" t="str">
        <f>'[1]2025年已发货'!A:A</f>
        <v>润耀</v>
      </c>
      <c r="B1922" s="2" t="str">
        <f>'[1]2025年已发货'!B:B</f>
        <v>盘螺</v>
      </c>
      <c r="C1922" s="2" t="str">
        <f>'[1]2025年已发货'!C:C</f>
        <v>HRB400E Φ12</v>
      </c>
      <c r="D1922" s="2" t="str">
        <f>'[1]2025年已发货'!D:D</f>
        <v>吨</v>
      </c>
      <c r="E1922" s="2">
        <f>'[1]2025年已发货'!E:E</f>
        <v>35</v>
      </c>
      <c r="F1922" s="4">
        <f>'[1]2025年已发货'!F:F</f>
        <v>45756</v>
      </c>
      <c r="G1922" s="2" t="str">
        <f>'[1]2025年已发货'!G:G</f>
        <v>（中铁三局-铜资高速1标）四川省资阳市安岳县石羊镇猫坝村2#钢筋场</v>
      </c>
      <c r="H1922" s="2" t="str">
        <f>'[1]2025年已发货'!H:H</f>
        <v>王雪</v>
      </c>
      <c r="I1922" s="2">
        <f>'[1]2025年已发货'!I:I</f>
        <v>18729676589</v>
      </c>
      <c r="J1922" s="2" vm="1" t="e">
        <f>_xlfn._xlws.FILTER(辅助信息!D:D,辅助信息!G:G=G1922)</f>
        <v>#VALUE!</v>
      </c>
    </row>
    <row r="1923" spans="1:10">
      <c r="A1923" s="2" t="str">
        <f>'[1]2025年已发货'!A:A</f>
        <v>达钢</v>
      </c>
      <c r="B1923" s="2" t="str">
        <f>'[1]2025年已发货'!B:B</f>
        <v>盘螺</v>
      </c>
      <c r="C1923" s="2" t="str">
        <f>'[1]2025年已发货'!C:C</f>
        <v>HRB400E Φ8</v>
      </c>
      <c r="D1923" s="2" t="str">
        <f>'[1]2025年已发货'!D:D</f>
        <v>吨</v>
      </c>
      <c r="E1923" s="2">
        <f>'[1]2025年已发货'!E:E</f>
        <v>3</v>
      </c>
      <c r="F1923" s="4">
        <f>'[1]2025年已发货'!F:F</f>
        <v>45756</v>
      </c>
      <c r="G1923" s="2" t="str">
        <f>'[1]2025年已发货'!G:G</f>
        <v>(五冶钢构医学科学产业园建设项目房建二部-二标（图情信息中心1-1）)四川省南充市顺庆区搬罾街道学府大道二段</v>
      </c>
      <c r="H1923" s="2" t="str">
        <f>'[1]2025年已发货'!H:H</f>
        <v>安南</v>
      </c>
      <c r="I1923" s="2">
        <f>'[1]2025年已发货'!I:I</f>
        <v>19950525030</v>
      </c>
      <c r="J1923" s="2" t="str">
        <f>_xlfn._xlws.FILTER(辅助信息!D:D,辅助信息!G:G=G1923)</f>
        <v>五冶钢构南充医学科学产业园建设项目</v>
      </c>
    </row>
    <row r="1924" spans="1:10">
      <c r="A1924" s="2" t="str">
        <f>'[1]2025年已发货'!A:A</f>
        <v>达钢</v>
      </c>
      <c r="B1924" s="2" t="str">
        <f>'[1]2025年已发货'!B:B</f>
        <v>盘螺</v>
      </c>
      <c r="C1924" s="2" t="str">
        <f>'[1]2025年已发货'!C:C</f>
        <v>HRB400E Φ10</v>
      </c>
      <c r="D1924" s="2" t="str">
        <f>'[1]2025年已发货'!D:D</f>
        <v>吨</v>
      </c>
      <c r="E1924" s="2">
        <f>'[1]2025年已发货'!E:E</f>
        <v>3</v>
      </c>
      <c r="F1924" s="4">
        <f>'[1]2025年已发货'!F:F</f>
        <v>45756</v>
      </c>
      <c r="G1924" s="2" t="str">
        <f>'[1]2025年已发货'!G:G</f>
        <v>(五冶钢构医学科学产业园建设项目房建二部-二标（图情信息中心1-1）)四川省南充市顺庆区搬罾街道学府大道二段</v>
      </c>
      <c r="H1924" s="2" t="str">
        <f>'[1]2025年已发货'!H:H</f>
        <v>安南</v>
      </c>
      <c r="I1924" s="2">
        <f>'[1]2025年已发货'!I:I</f>
        <v>19950525030</v>
      </c>
      <c r="J1924" s="2" t="str">
        <f>_xlfn._xlws.FILTER(辅助信息!D:D,辅助信息!G:G=G1924)</f>
        <v>五冶钢构南充医学科学产业园建设项目</v>
      </c>
    </row>
    <row r="1925" spans="1:10">
      <c r="A1925" s="2" t="str">
        <f>'[1]2025年已发货'!A:A</f>
        <v>达钢</v>
      </c>
      <c r="B1925" s="2" t="str">
        <f>'[1]2025年已发货'!B:B</f>
        <v>螺纹钢</v>
      </c>
      <c r="C1925" s="2" t="str">
        <f>'[1]2025年已发货'!C:C</f>
        <v>HRB400E Φ14 9m</v>
      </c>
      <c r="D1925" s="2" t="str">
        <f>'[1]2025年已发货'!D:D</f>
        <v>吨</v>
      </c>
      <c r="E1925" s="2">
        <f>'[1]2025年已发货'!E:E</f>
        <v>30</v>
      </c>
      <c r="F1925" s="4">
        <f>'[1]2025年已发货'!F:F</f>
        <v>45756</v>
      </c>
      <c r="G1925" s="2" t="str">
        <f>'[1]2025年已发货'!G:G</f>
        <v>(五冶钢构医学科学产业园建设项目房建二部-二标（图情信息中心1-1）)四川省南充市顺庆区搬罾街道学府大道二段</v>
      </c>
      <c r="H1925" s="2" t="str">
        <f>'[1]2025年已发货'!H:H</f>
        <v>安南</v>
      </c>
      <c r="I1925" s="2">
        <f>'[1]2025年已发货'!I:I</f>
        <v>19950525030</v>
      </c>
      <c r="J1925" s="2" t="str">
        <f>_xlfn._xlws.FILTER(辅助信息!D:D,辅助信息!G:G=G1925)</f>
        <v>五冶钢构南充医学科学产业园建设项目</v>
      </c>
    </row>
    <row r="1926" spans="1:10">
      <c r="A1926" s="2" t="str">
        <f>'[1]2025年已发货'!A:A</f>
        <v>达钢</v>
      </c>
      <c r="B1926" s="2" t="str">
        <f>'[1]2025年已发货'!B:B</f>
        <v>盘螺</v>
      </c>
      <c r="C1926" s="2" t="str">
        <f>'[1]2025年已发货'!C:C</f>
        <v>HRB400E Φ8</v>
      </c>
      <c r="D1926" s="2" t="str">
        <f>'[1]2025年已发货'!D:D</f>
        <v>吨</v>
      </c>
      <c r="E1926" s="2">
        <f>'[1]2025年已发货'!E:E</f>
        <v>12.5</v>
      </c>
      <c r="F1926" s="4">
        <f>'[1]2025年已发货'!F:F</f>
        <v>45756</v>
      </c>
      <c r="G1926" s="2" t="str">
        <f>'[1]2025年已发货'!G:G</f>
        <v>（商投建工达州中医药科技园-1工区）达州市通川区达州中医药职业学院犀牛大道北段</v>
      </c>
      <c r="H1926" s="2" t="str">
        <f>'[1]2025年已发货'!H:H</f>
        <v>程黄刚</v>
      </c>
      <c r="I1926" s="2">
        <f>'[1]2025年已发货'!I:I</f>
        <v>15108211617</v>
      </c>
      <c r="J1926" s="2" t="str">
        <f>_xlfn._xlws.FILTER(辅助信息!D:D,辅助信息!G:G=G1926)</f>
        <v>商投建工达州中医药科技园</v>
      </c>
    </row>
    <row r="1927" spans="1:10">
      <c r="A1927" s="2" t="str">
        <f>'[1]2025年已发货'!A:A</f>
        <v>达钢</v>
      </c>
      <c r="B1927" s="2" t="str">
        <f>'[1]2025年已发货'!B:B</f>
        <v>螺纹钢</v>
      </c>
      <c r="C1927" s="2" t="str">
        <f>'[1]2025年已发货'!C:C</f>
        <v>HRB400E Φ14 9m</v>
      </c>
      <c r="D1927" s="2" t="str">
        <f>'[1]2025年已发货'!D:D</f>
        <v>吨</v>
      </c>
      <c r="E1927" s="2">
        <f>'[1]2025年已发货'!E:E</f>
        <v>45</v>
      </c>
      <c r="F1927" s="4">
        <f>'[1]2025年已发货'!F:F</f>
        <v>45756</v>
      </c>
      <c r="G1927" s="2" t="str">
        <f>'[1]2025年已发货'!G:G</f>
        <v>（商投建工达州中医药科技园-1工区）达州市通川区达州中医药职业学院犀牛大道北段</v>
      </c>
      <c r="H1927" s="2" t="str">
        <f>'[1]2025年已发货'!H:H</f>
        <v>程黄刚</v>
      </c>
      <c r="I1927" s="2">
        <f>'[1]2025年已发货'!I:I</f>
        <v>15108211617</v>
      </c>
      <c r="J1927" s="2" t="str">
        <f>_xlfn._xlws.FILTER(辅助信息!D:D,辅助信息!G:G=G1927)</f>
        <v>商投建工达州中医药科技园</v>
      </c>
    </row>
    <row r="1928" spans="1:10">
      <c r="A1928" s="2" t="str">
        <f>'[1]2025年已发货'!A:A</f>
        <v>达钢</v>
      </c>
      <c r="B1928" s="2" t="str">
        <f>'[1]2025年已发货'!B:B</f>
        <v>螺纹钢</v>
      </c>
      <c r="C1928" s="2" t="str">
        <f>'[1]2025年已发货'!C:C</f>
        <v>HRB400E Φ16 9m</v>
      </c>
      <c r="D1928" s="2" t="str">
        <f>'[1]2025年已发货'!D:D</f>
        <v>吨</v>
      </c>
      <c r="E1928" s="2">
        <f>'[1]2025年已发货'!E:E</f>
        <v>102</v>
      </c>
      <c r="F1928" s="4">
        <f>'[1]2025年已发货'!F:F</f>
        <v>45756</v>
      </c>
      <c r="G1928" s="2" t="str">
        <f>'[1]2025年已发货'!G:G</f>
        <v>（商投建工达州中医药科技园-2工区-景观桥）达州市通川区达州中医药职业学院犀牛大道北段</v>
      </c>
      <c r="H1928" s="2" t="str">
        <f>'[1]2025年已发货'!H:H</f>
        <v>李波</v>
      </c>
      <c r="I1928" s="2">
        <f>'[1]2025年已发货'!I:I</f>
        <v>18381899787</v>
      </c>
      <c r="J1928" s="2" t="str">
        <f>_xlfn._xlws.FILTER(辅助信息!D:D,辅助信息!G:G=G1928)</f>
        <v>商投建工达州中医药科技园</v>
      </c>
    </row>
    <row r="1929" spans="1:10">
      <c r="A1929" s="2" t="str">
        <f>'[1]2025年已发货'!A:A</f>
        <v>达钢</v>
      </c>
      <c r="B1929" s="2" t="str">
        <f>'[1]2025年已发货'!B:B</f>
        <v>螺纹钢</v>
      </c>
      <c r="C1929" s="2" t="str">
        <f>'[1]2025年已发货'!C:C</f>
        <v>HRB400E Φ28 9m</v>
      </c>
      <c r="D1929" s="2" t="str">
        <f>'[1]2025年已发货'!D:D</f>
        <v>吨</v>
      </c>
      <c r="E1929" s="2">
        <f>'[1]2025年已发货'!E:E</f>
        <v>81</v>
      </c>
      <c r="F1929" s="4">
        <f>'[1]2025年已发货'!F:F</f>
        <v>45756</v>
      </c>
      <c r="G1929" s="2" t="str">
        <f>'[1]2025年已发货'!G:G</f>
        <v>（商投建工达州中医药科技园-2工区-景观桥）达州市通川区达州中医药职业学院犀牛大道北段</v>
      </c>
      <c r="H1929" s="2" t="str">
        <f>'[1]2025年已发货'!H:H</f>
        <v>李波</v>
      </c>
      <c r="I1929" s="2">
        <f>'[1]2025年已发货'!I:I</f>
        <v>18381899787</v>
      </c>
      <c r="J1929" s="2" t="str">
        <f>_xlfn._xlws.FILTER(辅助信息!D:D,辅助信息!G:G=G1929)</f>
        <v>商投建工达州中医药科技园</v>
      </c>
    </row>
    <row r="1930" spans="1:10">
      <c r="A1930" s="2" t="str">
        <f>'[1]2025年已发货'!A:A</f>
        <v>润耀</v>
      </c>
      <c r="B1930" s="2" t="str">
        <f>'[1]2025年已发货'!B:B</f>
        <v>盘螺</v>
      </c>
      <c r="C1930" s="2" t="str">
        <f>'[1]2025年已发货'!C:C</f>
        <v>HRB400E Φ10</v>
      </c>
      <c r="D1930" s="2" t="str">
        <f>'[1]2025年已发货'!D:D</f>
        <v>吨</v>
      </c>
      <c r="E1930" s="2">
        <f>'[1]2025年已发货'!E:E</f>
        <v>2.5</v>
      </c>
      <c r="F1930" s="4">
        <f>'[1]2025年已发货'!F:F</f>
        <v>45756</v>
      </c>
      <c r="G1930" s="2" t="str">
        <f>'[1]2025年已发货'!G:G</f>
        <v>（华西酒城南）成都市武侯区火车南站西路8号酒城南项目</v>
      </c>
      <c r="H1930" s="2" t="str">
        <f>'[1]2025年已发货'!H:H</f>
        <v>龙耀宇</v>
      </c>
      <c r="I1930" s="2">
        <f>'[1]2025年已发货'!I:I</f>
        <v>18384145895</v>
      </c>
      <c r="J1930" s="2" t="str">
        <f>_xlfn._xlws.FILTER(辅助信息!D:D,辅助信息!G:G=G1930)</f>
        <v>华西酒城南</v>
      </c>
    </row>
    <row r="1931" spans="1:10">
      <c r="A1931" s="2" t="str">
        <f>'[1]2025年已发货'!A:A</f>
        <v>润耀</v>
      </c>
      <c r="B1931" s="2" t="str">
        <f>'[1]2025年已发货'!B:B</f>
        <v>盘螺</v>
      </c>
      <c r="C1931" s="2" t="str">
        <f>'[1]2025年已发货'!C:C</f>
        <v>HRB400E Φ12</v>
      </c>
      <c r="D1931" s="2" t="str">
        <f>'[1]2025年已发货'!D:D</f>
        <v>吨</v>
      </c>
      <c r="E1931" s="2">
        <f>'[1]2025年已发货'!E:E</f>
        <v>32.5</v>
      </c>
      <c r="F1931" s="4">
        <f>'[1]2025年已发货'!F:F</f>
        <v>45756</v>
      </c>
      <c r="G1931" s="2" t="str">
        <f>'[1]2025年已发货'!G:G</f>
        <v>（华西酒城南）成都市武侯区火车南站西路8号酒城南项目</v>
      </c>
      <c r="H1931" s="2" t="str">
        <f>'[1]2025年已发货'!H:H</f>
        <v>龙耀宇</v>
      </c>
      <c r="I1931" s="2">
        <f>'[1]2025年已发货'!I:I</f>
        <v>18384145895</v>
      </c>
      <c r="J1931" s="2" t="str">
        <f>_xlfn._xlws.FILTER(辅助信息!D:D,辅助信息!G:G=G1931)</f>
        <v>华西酒城南</v>
      </c>
    </row>
    <row r="1932" spans="1:10">
      <c r="A1932" s="2" t="str">
        <f>'[1]2025年已发货'!A:A</f>
        <v>润耀</v>
      </c>
      <c r="B1932" s="2" t="str">
        <f>'[1]2025年已发货'!B:B</f>
        <v>盘螺</v>
      </c>
      <c r="C1932" s="2" t="str">
        <f>'[1]2025年已发货'!C:C</f>
        <v>HRB400EФ12</v>
      </c>
      <c r="D1932" s="2" t="str">
        <f>'[1]2025年已发货'!D:D</f>
        <v>吨</v>
      </c>
      <c r="E1932" s="2">
        <f>'[1]2025年已发货'!E:E</f>
        <v>22</v>
      </c>
      <c r="F1932" s="4">
        <f>'[1]2025年已发货'!F:F</f>
        <v>45756</v>
      </c>
      <c r="G1932" s="2" t="str">
        <f>'[1]2025年已发货'!G:G</f>
        <v>（成铁西物-德阳西外街项目）四川省德阳市旌阳区黄山路一段（司机拍摄签收小票时需设置时间及地点水印）</v>
      </c>
      <c r="H1932" s="2" t="str">
        <f>'[1]2025年已发货'!H:H</f>
        <v>黄永福</v>
      </c>
      <c r="I1932" s="2" t="str">
        <f>'[1]2025年已发货'!I:I</f>
        <v>15982823571</v>
      </c>
      <c r="J1932" s="2" vm="1" t="e">
        <f>_xlfn._xlws.FILTER(辅助信息!D:D,辅助信息!G:G=G1932)</f>
        <v>#VALUE!</v>
      </c>
    </row>
    <row r="1933" spans="1:10">
      <c r="A1933" s="2" t="str">
        <f>'[1]2025年已发货'!A:A</f>
        <v>润耀</v>
      </c>
      <c r="B1933" s="2" t="str">
        <f>'[1]2025年已发货'!B:B</f>
        <v>螺纹钢</v>
      </c>
      <c r="C1933" s="2" t="str">
        <f>'[1]2025年已发货'!C:C</f>
        <v>HRB400EФ12*9m</v>
      </c>
      <c r="D1933" s="2" t="str">
        <f>'[1]2025年已发货'!D:D</f>
        <v>吨</v>
      </c>
      <c r="E1933" s="2">
        <f>'[1]2025年已发货'!E:E</f>
        <v>12</v>
      </c>
      <c r="F1933" s="4">
        <f>'[1]2025年已发货'!F:F</f>
        <v>45756</v>
      </c>
      <c r="G1933" s="2" t="str">
        <f>'[1]2025年已发货'!G:G</f>
        <v>（成铁西物-德阳西外街项目）四川省德阳市旌阳区黄山路一段（司机拍摄签收小票时需设置时间及地点水印）</v>
      </c>
      <c r="H1933" s="2" t="str">
        <f>'[1]2025年已发货'!H:H</f>
        <v>黄永福</v>
      </c>
      <c r="I1933" s="2" t="str">
        <f>'[1]2025年已发货'!I:I</f>
        <v>15982823571</v>
      </c>
      <c r="J1933" s="2" vm="1" t="e">
        <f>_xlfn._xlws.FILTER(辅助信息!D:D,辅助信息!G:G=G1933)</f>
        <v>#VALUE!</v>
      </c>
    </row>
    <row r="1934" spans="1:10">
      <c r="A1934" s="2" t="str">
        <f>'[1]2025年已发货'!A:A</f>
        <v>德胜</v>
      </c>
      <c r="B1934" s="2" t="str">
        <f>'[1]2025年已发货'!B:B</f>
        <v>螺纹钢</v>
      </c>
      <c r="C1934" s="2" t="str">
        <f>'[1]2025年已发货'!C:C</f>
        <v>HRB400E Φ14 9m</v>
      </c>
      <c r="D1934" s="2" t="str">
        <f>'[1]2025年已发货'!D:D</f>
        <v>吨</v>
      </c>
      <c r="E1934" s="2">
        <f>'[1]2025年已发货'!E:E</f>
        <v>10</v>
      </c>
      <c r="F1934" s="4">
        <f>'[1]2025年已发货'!F:F</f>
        <v>45757</v>
      </c>
      <c r="G1934" s="2" t="str">
        <f>'[1]2025年已发货'!G:G</f>
        <v>（五局乐山机场项目）乐山市五通桥区冠英镇</v>
      </c>
      <c r="H1934" s="2" t="str">
        <f>'[1]2025年已发货'!H:H</f>
        <v>王思思</v>
      </c>
      <c r="I1934" s="2">
        <f>'[1]2025年已发货'!I:I</f>
        <v>18973190156</v>
      </c>
      <c r="J1934" s="2" vm="1" t="e">
        <f>_xlfn._xlws.FILTER(辅助信息!D:D,辅助信息!G:G=G1934)</f>
        <v>#VALUE!</v>
      </c>
    </row>
    <row r="1935" spans="1:10">
      <c r="A1935" s="2" t="str">
        <f>'[1]2025年已发货'!A:A</f>
        <v>德胜</v>
      </c>
      <c r="B1935" s="2" t="str">
        <f>'[1]2025年已发货'!B:B</f>
        <v>螺纹钢</v>
      </c>
      <c r="C1935" s="2" t="str">
        <f>'[1]2025年已发货'!C:C</f>
        <v>HRB400E Φ18 9m</v>
      </c>
      <c r="D1935" s="2" t="str">
        <f>'[1]2025年已发货'!D:D</f>
        <v>吨</v>
      </c>
      <c r="E1935" s="2">
        <f>'[1]2025年已发货'!E:E</f>
        <v>15</v>
      </c>
      <c r="F1935" s="4">
        <f>'[1]2025年已发货'!F:F</f>
        <v>45757</v>
      </c>
      <c r="G1935" s="2" t="str">
        <f>'[1]2025年已发货'!G:G</f>
        <v>（五局乐山机场项目）乐山市五通桥区冠英镇</v>
      </c>
      <c r="H1935" s="2" t="str">
        <f>'[1]2025年已发货'!H:H</f>
        <v>王思思</v>
      </c>
      <c r="I1935" s="2">
        <f>'[1]2025年已发货'!I:I</f>
        <v>18973190156</v>
      </c>
      <c r="J1935" s="2" vm="1" t="e">
        <f>_xlfn._xlws.FILTER(辅助信息!D:D,辅助信息!G:G=G1935)</f>
        <v>#VALUE!</v>
      </c>
    </row>
    <row r="1936" spans="1:10">
      <c r="A1936" s="2" t="str">
        <f>'[1]2025年已发货'!A:A</f>
        <v>德胜</v>
      </c>
      <c r="B1936" s="2" t="str">
        <f>'[1]2025年已发货'!B:B</f>
        <v>螺纹钢</v>
      </c>
      <c r="C1936" s="2" t="str">
        <f>'[1]2025年已发货'!C:C</f>
        <v>HRB400E Φ20 9m</v>
      </c>
      <c r="D1936" s="2" t="str">
        <f>'[1]2025年已发货'!D:D</f>
        <v>吨</v>
      </c>
      <c r="E1936" s="2">
        <f>'[1]2025年已发货'!E:E</f>
        <v>20</v>
      </c>
      <c r="F1936" s="4">
        <f>'[1]2025年已发货'!F:F</f>
        <v>45757</v>
      </c>
      <c r="G1936" s="2" t="str">
        <f>'[1]2025年已发货'!G:G</f>
        <v>（五局乐山机场项目）乐山市五通桥区冠英镇</v>
      </c>
      <c r="H1936" s="2" t="str">
        <f>'[1]2025年已发货'!H:H</f>
        <v>王思思</v>
      </c>
      <c r="I1936" s="2">
        <f>'[1]2025年已发货'!I:I</f>
        <v>18973190156</v>
      </c>
      <c r="J1936" s="2" vm="1" t="e">
        <f>_xlfn._xlws.FILTER(辅助信息!D:D,辅助信息!G:G=G1936)</f>
        <v>#VALUE!</v>
      </c>
    </row>
    <row r="1937" spans="1:10">
      <c r="A1937" s="2" t="str">
        <f>'[1]2025年已发货'!A:A</f>
        <v>德胜</v>
      </c>
      <c r="B1937" s="2" t="str">
        <f>'[1]2025年已发货'!B:B</f>
        <v>螺纹钢</v>
      </c>
      <c r="C1937" s="2" t="str">
        <f>'[1]2025年已发货'!C:C</f>
        <v>HRB400E Φ22 9m</v>
      </c>
      <c r="D1937" s="2" t="str">
        <f>'[1]2025年已发货'!D:D</f>
        <v>吨</v>
      </c>
      <c r="E1937" s="2">
        <f>'[1]2025年已发货'!E:E</f>
        <v>30</v>
      </c>
      <c r="F1937" s="4">
        <f>'[1]2025年已发货'!F:F</f>
        <v>45757</v>
      </c>
      <c r="G1937" s="2" t="str">
        <f>'[1]2025年已发货'!G:G</f>
        <v>（五局乐山机场项目）乐山市五通桥区冠英镇</v>
      </c>
      <c r="H1937" s="2" t="str">
        <f>'[1]2025年已发货'!H:H</f>
        <v>王思思</v>
      </c>
      <c r="I1937" s="2">
        <f>'[1]2025年已发货'!I:I</f>
        <v>18973190156</v>
      </c>
      <c r="J1937" s="2" vm="1" t="e">
        <f>_xlfn._xlws.FILTER(辅助信息!D:D,辅助信息!G:G=G1937)</f>
        <v>#VALUE!</v>
      </c>
    </row>
    <row r="1938" spans="1:10">
      <c r="A1938" s="2" t="str">
        <f>'[1]2025年已发货'!A:A</f>
        <v>德胜</v>
      </c>
      <c r="B1938" s="2" t="str">
        <f>'[1]2025年已发货'!B:B</f>
        <v>螺纹钢</v>
      </c>
      <c r="C1938" s="2" t="str">
        <f>'[1]2025年已发货'!C:C</f>
        <v>HRB400E Φ25 9m</v>
      </c>
      <c r="D1938" s="2" t="str">
        <f>'[1]2025年已发货'!D:D</f>
        <v>吨</v>
      </c>
      <c r="E1938" s="2">
        <f>'[1]2025年已发货'!E:E</f>
        <v>20</v>
      </c>
      <c r="F1938" s="4">
        <f>'[1]2025年已发货'!F:F</f>
        <v>45757</v>
      </c>
      <c r="G1938" s="2" t="str">
        <f>'[1]2025年已发货'!G:G</f>
        <v>（五局乐山机场项目）乐山市五通桥区冠英镇</v>
      </c>
      <c r="H1938" s="2" t="str">
        <f>'[1]2025年已发货'!H:H</f>
        <v>王思思</v>
      </c>
      <c r="I1938" s="2">
        <f>'[1]2025年已发货'!I:I</f>
        <v>18973190156</v>
      </c>
      <c r="J1938" s="2" vm="1" t="e">
        <f>_xlfn._xlws.FILTER(辅助信息!D:D,辅助信息!G:G=G1938)</f>
        <v>#VALUE!</v>
      </c>
    </row>
    <row r="1939" spans="1:10">
      <c r="A1939" s="2" t="str">
        <f>'[1]2025年已发货'!A:A</f>
        <v>德胜</v>
      </c>
      <c r="B1939" s="2" t="str">
        <f>'[1]2025年已发货'!B:B</f>
        <v>螺纹钢</v>
      </c>
      <c r="C1939" s="2" t="str">
        <f>'[1]2025年已发货'!C:C</f>
        <v>HRB400E Φ28 9m</v>
      </c>
      <c r="D1939" s="2" t="str">
        <f>'[1]2025年已发货'!D:D</f>
        <v>吨</v>
      </c>
      <c r="E1939" s="2">
        <f>'[1]2025年已发货'!E:E</f>
        <v>10</v>
      </c>
      <c r="F1939" s="4">
        <f>'[1]2025年已发货'!F:F</f>
        <v>45757</v>
      </c>
      <c r="G1939" s="2" t="str">
        <f>'[1]2025年已发货'!G:G</f>
        <v>（五局乐山机场项目）乐山市五通桥区冠英镇</v>
      </c>
      <c r="H1939" s="2" t="str">
        <f>'[1]2025年已发货'!H:H</f>
        <v>王思思</v>
      </c>
      <c r="I1939" s="2">
        <f>'[1]2025年已发货'!I:I</f>
        <v>18973190156</v>
      </c>
      <c r="J1939" s="2" vm="1" t="e">
        <f>_xlfn._xlws.FILTER(辅助信息!D:D,辅助信息!G:G=G1939)</f>
        <v>#VALUE!</v>
      </c>
    </row>
    <row r="1940" spans="1:10">
      <c r="A1940" s="2" t="str">
        <f>'[1]2025年已发货'!A:A</f>
        <v>晋邦</v>
      </c>
      <c r="B1940" s="2" t="str">
        <f>'[1]2025年已发货'!B:B</f>
        <v>盘螺</v>
      </c>
      <c r="C1940" s="2" t="str">
        <f>'[1]2025年已发货'!C:C</f>
        <v>HRB400E Φ6</v>
      </c>
      <c r="D1940" s="2" t="str">
        <f>'[1]2025年已发货'!D:D</f>
        <v>吨</v>
      </c>
      <c r="E1940" s="2">
        <f>'[1]2025年已发货'!E:E</f>
        <v>6</v>
      </c>
      <c r="F1940" s="4">
        <f>'[1]2025年已发货'!F:F</f>
        <v>45757</v>
      </c>
      <c r="G1940" s="2" t="str">
        <f>'[1]2025年已发货'!G:G</f>
        <v>(五冶钢构医学科学产业园建设项目房建三部-管网总坪)四川省南充市顺庆区搬罾街道学府大道二段</v>
      </c>
      <c r="H1940" s="2" t="str">
        <f>'[1]2025年已发货'!H:H</f>
        <v>郑林</v>
      </c>
      <c r="I1940" s="2">
        <f>'[1]2025年已发货'!I:I</f>
        <v>18349955455</v>
      </c>
      <c r="J1940" s="2" t="str">
        <f>_xlfn._xlws.FILTER(辅助信息!D:D,辅助信息!G:G=G1940)</f>
        <v>五冶钢构南充医学科学产业园建设项目</v>
      </c>
    </row>
    <row r="1941" spans="1:10">
      <c r="A1941" s="2" t="str">
        <f>'[1]2025年已发货'!A:A</f>
        <v>晋邦</v>
      </c>
      <c r="B1941" s="2" t="str">
        <f>'[1]2025年已发货'!B:B</f>
        <v>盘螺</v>
      </c>
      <c r="C1941" s="2" t="str">
        <f>'[1]2025年已发货'!C:C</f>
        <v>HRB400E Φ8</v>
      </c>
      <c r="D1941" s="2" t="str">
        <f>'[1]2025年已发货'!D:D</f>
        <v>吨</v>
      </c>
      <c r="E1941" s="2">
        <f>'[1]2025年已发货'!E:E</f>
        <v>10</v>
      </c>
      <c r="F1941" s="4">
        <f>'[1]2025年已发货'!F:F</f>
        <v>45757</v>
      </c>
      <c r="G1941" s="2" t="str">
        <f>'[1]2025年已发货'!G:G</f>
        <v>(五冶钢构医学科学产业园建设项目房建三部-管网总坪)四川省南充市顺庆区搬罾街道学府大道二段</v>
      </c>
      <c r="H1941" s="2" t="str">
        <f>'[1]2025年已发货'!H:H</f>
        <v>郑林</v>
      </c>
      <c r="I1941" s="2">
        <f>'[1]2025年已发货'!I:I</f>
        <v>18349955455</v>
      </c>
      <c r="J1941" s="2" t="str">
        <f>_xlfn._xlws.FILTER(辅助信息!D:D,辅助信息!G:G=G1941)</f>
        <v>五冶钢构南充医学科学产业园建设项目</v>
      </c>
    </row>
    <row r="1942" spans="1:10">
      <c r="A1942" s="2" t="str">
        <f>'[1]2025年已发货'!A:A</f>
        <v>晋邦</v>
      </c>
      <c r="B1942" s="2" t="str">
        <f>'[1]2025年已发货'!B:B</f>
        <v>螺纹钢</v>
      </c>
      <c r="C1942" s="2" t="str">
        <f>'[1]2025年已发货'!C:C</f>
        <v>HRB400E Φ16 9m</v>
      </c>
      <c r="D1942" s="2" t="str">
        <f>'[1]2025年已发货'!D:D</f>
        <v>吨</v>
      </c>
      <c r="E1942" s="2">
        <f>'[1]2025年已发货'!E:E</f>
        <v>2</v>
      </c>
      <c r="F1942" s="4">
        <f>'[1]2025年已发货'!F:F</f>
        <v>45757</v>
      </c>
      <c r="G1942" s="2" t="str">
        <f>'[1]2025年已发货'!G:G</f>
        <v>(五冶钢构医学科学产业园建设项目房建三部-管网总坪)四川省南充市顺庆区搬罾街道学府大道二段</v>
      </c>
      <c r="H1942" s="2" t="str">
        <f>'[1]2025年已发货'!H:H</f>
        <v>郑林</v>
      </c>
      <c r="I1942" s="2">
        <f>'[1]2025年已发货'!I:I</f>
        <v>18349955455</v>
      </c>
      <c r="J1942" s="2" t="str">
        <f>_xlfn._xlws.FILTER(辅助信息!D:D,辅助信息!G:G=G1942)</f>
        <v>五冶钢构南充医学科学产业园建设项目</v>
      </c>
    </row>
    <row r="1943" spans="1:10">
      <c r="A1943" s="2" t="str">
        <f>'[1]2025年已发货'!A:A</f>
        <v>晋邦</v>
      </c>
      <c r="B1943" s="2" t="str">
        <f>'[1]2025年已发货'!B:B</f>
        <v>螺纹钢</v>
      </c>
      <c r="C1943" s="2" t="str">
        <f>'[1]2025年已发货'!C:C</f>
        <v>HRB400E Φ20 9m</v>
      </c>
      <c r="D1943" s="2" t="str">
        <f>'[1]2025年已发货'!D:D</f>
        <v>吨</v>
      </c>
      <c r="E1943" s="2">
        <f>'[1]2025年已发货'!E:E</f>
        <v>9</v>
      </c>
      <c r="F1943" s="4">
        <f>'[1]2025年已发货'!F:F</f>
        <v>45757</v>
      </c>
      <c r="G1943" s="2" t="str">
        <f>'[1]2025年已发货'!G:G</f>
        <v>(五冶钢构医学科学产业园建设项目房建三部-管网总坪)四川省南充市顺庆区搬罾街道学府大道二段</v>
      </c>
      <c r="H1943" s="2" t="str">
        <f>'[1]2025年已发货'!H:H</f>
        <v>郑林</v>
      </c>
      <c r="I1943" s="2">
        <f>'[1]2025年已发货'!I:I</f>
        <v>18349955455</v>
      </c>
      <c r="J1943" s="2" t="str">
        <f>_xlfn._xlws.FILTER(辅助信息!D:D,辅助信息!G:G=G1943)</f>
        <v>五冶钢构南充医学科学产业园建设项目</v>
      </c>
    </row>
    <row r="1944" spans="1:10">
      <c r="A1944" s="2" t="str">
        <f>'[1]2025年已发货'!A:A</f>
        <v>晋邦</v>
      </c>
      <c r="B1944" s="2" t="str">
        <f>'[1]2025年已发货'!B:B</f>
        <v>螺纹钢</v>
      </c>
      <c r="C1944" s="2" t="str">
        <f>'[1]2025年已发货'!C:C</f>
        <v>HRB400E Φ25 9m</v>
      </c>
      <c r="D1944" s="2" t="str">
        <f>'[1]2025年已发货'!D:D</f>
        <v>吨</v>
      </c>
      <c r="E1944" s="2">
        <f>'[1]2025年已发货'!E:E</f>
        <v>8</v>
      </c>
      <c r="F1944" s="4">
        <f>'[1]2025年已发货'!F:F</f>
        <v>45757</v>
      </c>
      <c r="G1944" s="2" t="str">
        <f>'[1]2025年已发货'!G:G</f>
        <v>(五冶钢构医学科学产业园建设项目房建三部-管网总坪)四川省南充市顺庆区搬罾街道学府大道二段</v>
      </c>
      <c r="H1944" s="2" t="str">
        <f>'[1]2025年已发货'!H:H</f>
        <v>郑林</v>
      </c>
      <c r="I1944" s="2">
        <f>'[1]2025年已发货'!I:I</f>
        <v>18349955455</v>
      </c>
      <c r="J1944" s="2" t="str">
        <f>_xlfn._xlws.FILTER(辅助信息!D:D,辅助信息!G:G=G1944)</f>
        <v>五冶钢构南充医学科学产业园建设项目</v>
      </c>
    </row>
    <row r="1945" spans="1:10">
      <c r="A1945" s="2" t="str">
        <f>'[1]2025年已发货'!A:A</f>
        <v>晋邦</v>
      </c>
      <c r="B1945" s="2" t="str">
        <f>'[1]2025年已发货'!B:B</f>
        <v>盘螺</v>
      </c>
      <c r="C1945" s="2" t="str">
        <f>'[1]2025年已发货'!C:C</f>
        <v>HRB400E Φ6</v>
      </c>
      <c r="D1945" s="2" t="str">
        <f>'[1]2025年已发货'!D:D</f>
        <v>吨</v>
      </c>
      <c r="E1945" s="2">
        <f>'[1]2025年已发货'!E:E</f>
        <v>11.5</v>
      </c>
      <c r="F1945" s="4">
        <f>'[1]2025年已发货'!F:F</f>
        <v>45757</v>
      </c>
      <c r="G1945" s="2" t="str">
        <f>'[1]2025年已发货'!G:G</f>
        <v>(五冶钢构医学科学产业园建设项目房建二部-二标（图情信息中心1-1）)四川省南充市顺庆区搬罾街道学府大道二段</v>
      </c>
      <c r="H1945" s="2" t="str">
        <f>'[1]2025年已发货'!H:H</f>
        <v>安南</v>
      </c>
      <c r="I1945" s="2">
        <f>'[1]2025年已发货'!I:I</f>
        <v>19950525030</v>
      </c>
      <c r="J1945" s="2" t="str">
        <f>_xlfn._xlws.FILTER(辅助信息!D:D,辅助信息!G:G=G1945)</f>
        <v>五冶钢构南充医学科学产业园建设项目</v>
      </c>
    </row>
    <row r="1946" spans="1:10">
      <c r="A1946" s="2" t="str">
        <f>'[1]2025年已发货'!A:A</f>
        <v>晋邦</v>
      </c>
      <c r="B1946" s="2" t="str">
        <f>'[1]2025年已发货'!B:B</f>
        <v>螺纹钢</v>
      </c>
      <c r="C1946" s="2" t="str">
        <f>'[1]2025年已发货'!C:C</f>
        <v>HRB400E Φ12 9m</v>
      </c>
      <c r="D1946" s="2" t="str">
        <f>'[1]2025年已发货'!D:D</f>
        <v>吨</v>
      </c>
      <c r="E1946" s="2">
        <f>'[1]2025年已发货'!E:E</f>
        <v>5.5</v>
      </c>
      <c r="F1946" s="4">
        <f>'[1]2025年已发货'!F:F</f>
        <v>45757</v>
      </c>
      <c r="G1946" s="2" t="str">
        <f>'[1]2025年已发货'!G:G</f>
        <v>(五冶钢构医学科学产业园建设项目房建二部-二标（图情信息中心1-1）)四川省南充市顺庆区搬罾街道学府大道二段</v>
      </c>
      <c r="H1946" s="2" t="str">
        <f>'[1]2025年已发货'!H:H</f>
        <v>安南</v>
      </c>
      <c r="I1946" s="2">
        <f>'[1]2025年已发货'!I:I</f>
        <v>19950525030</v>
      </c>
      <c r="J1946" s="2" t="str">
        <f>_xlfn._xlws.FILTER(辅助信息!D:D,辅助信息!G:G=G1946)</f>
        <v>五冶钢构南充医学科学产业园建设项目</v>
      </c>
    </row>
    <row r="1947" spans="1:10">
      <c r="A1947" s="2" t="str">
        <f>'[1]2025年已发货'!A:A</f>
        <v>晋邦</v>
      </c>
      <c r="B1947" s="2" t="str">
        <f>'[1]2025年已发货'!B:B</f>
        <v>螺纹钢</v>
      </c>
      <c r="C1947" s="2" t="str">
        <f>'[1]2025年已发货'!C:C</f>
        <v>HRB400E Φ14 9m</v>
      </c>
      <c r="D1947" s="2" t="str">
        <f>'[1]2025年已发货'!D:D</f>
        <v>吨</v>
      </c>
      <c r="E1947" s="2">
        <f>'[1]2025年已发货'!E:E</f>
        <v>15</v>
      </c>
      <c r="F1947" s="4">
        <f>'[1]2025年已发货'!F:F</f>
        <v>45757</v>
      </c>
      <c r="G1947" s="2" t="str">
        <f>'[1]2025年已发货'!G:G</f>
        <v>(五冶钢构医学科学产业园建设项目房建二部-二标（图情信息中心1-1）)四川省南充市顺庆区搬罾街道学府大道二段</v>
      </c>
      <c r="H1947" s="2" t="str">
        <f>'[1]2025年已发货'!H:H</f>
        <v>安南</v>
      </c>
      <c r="I1947" s="2">
        <f>'[1]2025年已发货'!I:I</f>
        <v>19950525030</v>
      </c>
      <c r="J1947" s="2" t="str">
        <f>_xlfn._xlws.FILTER(辅助信息!D:D,辅助信息!G:G=G1947)</f>
        <v>五冶钢构南充医学科学产业园建设项目</v>
      </c>
    </row>
    <row r="1948" spans="1:10">
      <c r="A1948" s="2" t="str">
        <f>'[1]2025年已发货'!A:A</f>
        <v>晋邦</v>
      </c>
      <c r="B1948" s="2" t="str">
        <f>'[1]2025年已发货'!B:B</f>
        <v>螺纹钢</v>
      </c>
      <c r="C1948" s="2" t="str">
        <f>'[1]2025年已发货'!C:C</f>
        <v>HRB400E Φ18 9m</v>
      </c>
      <c r="D1948" s="2" t="str">
        <f>'[1]2025年已发货'!D:D</f>
        <v>吨</v>
      </c>
      <c r="E1948" s="2">
        <f>'[1]2025年已发货'!E:E</f>
        <v>3</v>
      </c>
      <c r="F1948" s="4">
        <f>'[1]2025年已发货'!F:F</f>
        <v>45757</v>
      </c>
      <c r="G1948" s="2" t="str">
        <f>'[1]2025年已发货'!G:G</f>
        <v>(五冶钢构医学科学产业园建设项目房建二部-二标（图情信息中心1-1）)四川省南充市顺庆区搬罾街道学府大道二段</v>
      </c>
      <c r="H1948" s="2" t="str">
        <f>'[1]2025年已发货'!H:H</f>
        <v>安南</v>
      </c>
      <c r="I1948" s="2">
        <f>'[1]2025年已发货'!I:I</f>
        <v>19950525030</v>
      </c>
      <c r="J1948" s="2" t="str">
        <f>_xlfn._xlws.FILTER(辅助信息!D:D,辅助信息!G:G=G1948)</f>
        <v>五冶钢构南充医学科学产业园建设项目</v>
      </c>
    </row>
    <row r="1949" spans="1:10">
      <c r="A1949" s="2" t="str">
        <f>'[1]2025年已发货'!A:A</f>
        <v>晋邦</v>
      </c>
      <c r="B1949" s="2" t="str">
        <f>'[1]2025年已发货'!B:B</f>
        <v>螺纹钢</v>
      </c>
      <c r="C1949" s="2" t="str">
        <f>'[1]2025年已发货'!C:C</f>
        <v>HRB400E Φ22 9m</v>
      </c>
      <c r="D1949" s="2" t="str">
        <f>'[1]2025年已发货'!D:D</f>
        <v>吨</v>
      </c>
      <c r="E1949" s="2">
        <f>'[1]2025年已发货'!E:E</f>
        <v>55</v>
      </c>
      <c r="F1949" s="4">
        <f>'[1]2025年已发货'!F:F</f>
        <v>45757</v>
      </c>
      <c r="G1949" s="2" t="str">
        <f>'[1]2025年已发货'!G:G</f>
        <v>（五冶达州国道542项目-二工区黄家湾隧道工段）四川省达州市达川区赵固镇黄家坡</v>
      </c>
      <c r="H1949" s="2" t="str">
        <f>'[1]2025年已发货'!H:H</f>
        <v>罗永方</v>
      </c>
      <c r="I1949" s="2">
        <f>'[1]2025年已发货'!I:I</f>
        <v>13551450899</v>
      </c>
      <c r="J1949" s="2" vm="1" t="e">
        <f>_xlfn._xlws.FILTER(辅助信息!D:D,辅助信息!G:G=G1949)</f>
        <v>#VALUE!</v>
      </c>
    </row>
    <row r="1950" spans="1:10">
      <c r="A1950" s="2" t="str">
        <f>'[1]2025年已发货'!A:A</f>
        <v>晋邦</v>
      </c>
      <c r="B1950" s="2" t="str">
        <f>'[1]2025年已发货'!B:B</f>
        <v>盘螺</v>
      </c>
      <c r="C1950" s="2" t="str">
        <f>'[1]2025年已发货'!C:C</f>
        <v>HRB400E Φ8</v>
      </c>
      <c r="D1950" s="2" t="str">
        <f>'[1]2025年已发货'!D:D</f>
        <v>吨</v>
      </c>
      <c r="E1950" s="2">
        <f>'[1]2025年已发货'!E:E</f>
        <v>21</v>
      </c>
      <c r="F1950" s="4">
        <f>'[1]2025年已发货'!F:F</f>
        <v>45757</v>
      </c>
      <c r="G1950" s="2" t="str">
        <f>'[1]2025年已发货'!G:G</f>
        <v>（五冶达州国道542项目-二工区路基五工段）四川省达州市达川区赵固镇黄家坡</v>
      </c>
      <c r="H1950" s="2" t="str">
        <f>'[1]2025年已发货'!H:H</f>
        <v>潘远林</v>
      </c>
      <c r="I1950" s="2">
        <f>'[1]2025年已发货'!I:I</f>
        <v>18281865966</v>
      </c>
      <c r="J1950" s="2" vm="1" t="e">
        <f>_xlfn._xlws.FILTER(辅助信息!D:D,辅助信息!G:G=G1950)</f>
        <v>#VALUE!</v>
      </c>
    </row>
    <row r="1951" spans="1:10">
      <c r="A1951" s="2" t="str">
        <f>'[1]2025年已发货'!A:A</f>
        <v>晋邦</v>
      </c>
      <c r="B1951" s="2" t="str">
        <f>'[1]2025年已发货'!B:B</f>
        <v>盘螺</v>
      </c>
      <c r="C1951" s="2" t="str">
        <f>'[1]2025年已发货'!C:C</f>
        <v>HRB400E Φ10</v>
      </c>
      <c r="D1951" s="2" t="str">
        <f>'[1]2025年已发货'!D:D</f>
        <v>吨</v>
      </c>
      <c r="E1951" s="2">
        <f>'[1]2025年已发货'!E:E</f>
        <v>3</v>
      </c>
      <c r="F1951" s="4">
        <f>'[1]2025年已发货'!F:F</f>
        <v>45757</v>
      </c>
      <c r="G1951" s="2" t="str">
        <f>'[1]2025年已发货'!G:G</f>
        <v>（五冶达州国道542项目-二工区路基五工段）四川省达州市达川区赵固镇黄家坡</v>
      </c>
      <c r="H1951" s="2" t="str">
        <f>'[1]2025年已发货'!H:H</f>
        <v>潘远林</v>
      </c>
      <c r="I1951" s="2">
        <f>'[1]2025年已发货'!I:I</f>
        <v>18281865966</v>
      </c>
      <c r="J1951" s="2" vm="1" t="e">
        <f>_xlfn._xlws.FILTER(辅助信息!D:D,辅助信息!G:G=G1951)</f>
        <v>#VALUE!</v>
      </c>
    </row>
    <row r="1952" spans="1:10">
      <c r="A1952" s="2" t="str">
        <f>'[1]2025年已发货'!A:A</f>
        <v>晋邦</v>
      </c>
      <c r="B1952" s="2" t="str">
        <f>'[1]2025年已发货'!B:B</f>
        <v>螺纹钢</v>
      </c>
      <c r="C1952" s="2" t="str">
        <f>'[1]2025年已发货'!C:C</f>
        <v>HRB400E Φ12 9m</v>
      </c>
      <c r="D1952" s="2" t="str">
        <f>'[1]2025年已发货'!D:D</f>
        <v>吨</v>
      </c>
      <c r="E1952" s="2">
        <f>'[1]2025年已发货'!E:E</f>
        <v>3</v>
      </c>
      <c r="F1952" s="4">
        <f>'[1]2025年已发货'!F:F</f>
        <v>45757</v>
      </c>
      <c r="G1952" s="2" t="str">
        <f>'[1]2025年已发货'!G:G</f>
        <v>（五冶达州国道542项目-二工区路基五工段）四川省达州市达川区赵固镇黄家坡</v>
      </c>
      <c r="H1952" s="2" t="str">
        <f>'[1]2025年已发货'!H:H</f>
        <v>潘远林</v>
      </c>
      <c r="I1952" s="2">
        <f>'[1]2025年已发货'!I:I</f>
        <v>18281865966</v>
      </c>
      <c r="J1952" s="2" vm="1" t="e">
        <f>_xlfn._xlws.FILTER(辅助信息!D:D,辅助信息!G:G=G1952)</f>
        <v>#VALUE!</v>
      </c>
    </row>
    <row r="1953" spans="1:10">
      <c r="A1953" s="2" t="str">
        <f>'[1]2025年已发货'!A:A</f>
        <v>晋邦</v>
      </c>
      <c r="B1953" s="2" t="str">
        <f>'[1]2025年已发货'!B:B</f>
        <v>螺纹钢</v>
      </c>
      <c r="C1953" s="2" t="str">
        <f>'[1]2025年已发货'!C:C</f>
        <v>HRB400E Φ20 9m</v>
      </c>
      <c r="D1953" s="2" t="str">
        <f>'[1]2025年已发货'!D:D</f>
        <v>吨</v>
      </c>
      <c r="E1953" s="2">
        <f>'[1]2025年已发货'!E:E</f>
        <v>6</v>
      </c>
      <c r="F1953" s="4">
        <f>'[1]2025年已发货'!F:F</f>
        <v>45757</v>
      </c>
      <c r="G1953" s="2" t="str">
        <f>'[1]2025年已发货'!G:G</f>
        <v>（五冶达州国道542项目-二工区路基五工段）四川省达州市达川区赵固镇黄家坡</v>
      </c>
      <c r="H1953" s="2" t="str">
        <f>'[1]2025年已发货'!H:H</f>
        <v>潘远林</v>
      </c>
      <c r="I1953" s="2">
        <f>'[1]2025年已发货'!I:I</f>
        <v>18281865966</v>
      </c>
      <c r="J1953" s="2" vm="1" t="e">
        <f>_xlfn._xlws.FILTER(辅助信息!D:D,辅助信息!G:G=G1953)</f>
        <v>#VALUE!</v>
      </c>
    </row>
    <row r="1954" spans="1:10">
      <c r="A1954" s="2" t="str">
        <f>'[1]2025年已发货'!A:A</f>
        <v>晋邦</v>
      </c>
      <c r="B1954" s="2" t="str">
        <f>'[1]2025年已发货'!B:B</f>
        <v>螺纹钢</v>
      </c>
      <c r="C1954" s="2" t="str">
        <f>'[1]2025年已发货'!C:C</f>
        <v>HRB400E Φ22 9m</v>
      </c>
      <c r="D1954" s="2" t="str">
        <f>'[1]2025年已发货'!D:D</f>
        <v>吨</v>
      </c>
      <c r="E1954" s="2">
        <f>'[1]2025年已发货'!E:E</f>
        <v>6</v>
      </c>
      <c r="F1954" s="4">
        <f>'[1]2025年已发货'!F:F</f>
        <v>45757</v>
      </c>
      <c r="G1954" s="2" t="str">
        <f>'[1]2025年已发货'!G:G</f>
        <v>（五冶达州国道542项目-二工区路基五工段）四川省达州市达川区赵固镇黄家坡</v>
      </c>
      <c r="H1954" s="2" t="str">
        <f>'[1]2025年已发货'!H:H</f>
        <v>潘远林</v>
      </c>
      <c r="I1954" s="2">
        <f>'[1]2025年已发货'!I:I</f>
        <v>18281865966</v>
      </c>
      <c r="J1954" s="2" vm="1" t="e">
        <f>_xlfn._xlws.FILTER(辅助信息!D:D,辅助信息!G:G=G1954)</f>
        <v>#VALUE!</v>
      </c>
    </row>
    <row r="1955" spans="1:10">
      <c r="A1955" s="2" t="str">
        <f>'[1]2025年已发货'!A:A</f>
        <v>晋邦</v>
      </c>
      <c r="B1955" s="2" t="str">
        <f>'[1]2025年已发货'!B:B</f>
        <v>螺纹钢</v>
      </c>
      <c r="C1955" s="2" t="str">
        <f>'[1]2025年已发货'!C:C</f>
        <v>HRB400E Φ25 9m</v>
      </c>
      <c r="D1955" s="2" t="str">
        <f>'[1]2025年已发货'!D:D</f>
        <v>吨</v>
      </c>
      <c r="E1955" s="2">
        <f>'[1]2025年已发货'!E:E</f>
        <v>9</v>
      </c>
      <c r="F1955" s="4">
        <f>'[1]2025年已发货'!F:F</f>
        <v>45757</v>
      </c>
      <c r="G1955" s="2" t="str">
        <f>'[1]2025年已发货'!G:G</f>
        <v>（五冶达州国道542项目-二工区路基五工段）四川省达州市达川区赵固镇黄家坡</v>
      </c>
      <c r="H1955" s="2" t="str">
        <f>'[1]2025年已发货'!H:H</f>
        <v>潘远林</v>
      </c>
      <c r="I1955" s="2">
        <f>'[1]2025年已发货'!I:I</f>
        <v>18281865966</v>
      </c>
      <c r="J1955" s="2" vm="1" t="e">
        <f>_xlfn._xlws.FILTER(辅助信息!D:D,辅助信息!G:G=G1955)</f>
        <v>#VALUE!</v>
      </c>
    </row>
    <row r="1956" spans="1:10">
      <c r="A1956" s="2" t="str">
        <f>'[1]2025年已发货'!A:A</f>
        <v>晋邦</v>
      </c>
      <c r="B1956" s="2" t="str">
        <f>'[1]2025年已发货'!B:B</f>
        <v>螺纹钢</v>
      </c>
      <c r="C1956" s="2" t="str">
        <f>'[1]2025年已发货'!C:C</f>
        <v>HRB400E Φ25 9m</v>
      </c>
      <c r="D1956" s="2" t="str">
        <f>'[1]2025年已发货'!D:D</f>
        <v>吨</v>
      </c>
      <c r="E1956" s="2">
        <f>'[1]2025年已发货'!E:E</f>
        <v>48</v>
      </c>
      <c r="F1956" s="4">
        <f>'[1]2025年已发货'!F:F</f>
        <v>45757</v>
      </c>
      <c r="G1956" s="2" t="str">
        <f>'[1]2025年已发货'!G:G</f>
        <v>（五冶达州国道542项目-三工区路基六工段）四川省达州市达川区赵固镇水文村</v>
      </c>
      <c r="H1956" s="2" t="str">
        <f>'[1]2025年已发货'!H:H</f>
        <v>谭鹏程</v>
      </c>
      <c r="I1956" s="2">
        <f>'[1]2025年已发货'!I:I</f>
        <v>18280895666</v>
      </c>
      <c r="J1956" s="2" vm="1" t="e">
        <f>_xlfn._xlws.FILTER(辅助信息!D:D,辅助信息!G:G=G1956)</f>
        <v>#VALUE!</v>
      </c>
    </row>
    <row r="1957" spans="1:10">
      <c r="A1957" s="2" t="str">
        <f>'[1]2025年已发货'!A:A</f>
        <v>晋邦</v>
      </c>
      <c r="B1957" s="2" t="str">
        <f>'[1]2025年已发货'!B:B</f>
        <v>螺纹钢</v>
      </c>
      <c r="C1957" s="2" t="str">
        <f>'[1]2025年已发货'!C:C</f>
        <v>HRB400E Φ16 9m</v>
      </c>
      <c r="D1957" s="2" t="str">
        <f>'[1]2025年已发货'!D:D</f>
        <v>吨</v>
      </c>
      <c r="E1957" s="2">
        <f>'[1]2025年已发货'!E:E</f>
        <v>20</v>
      </c>
      <c r="F1957" s="4">
        <f>'[1]2025年已发货'!F:F</f>
        <v>45757</v>
      </c>
      <c r="G1957" s="2" t="str">
        <f>'[1]2025年已发货'!G:G</f>
        <v>（十九冶-江龙高速二分部）重庆市云阳县S305附近*龙角梁场</v>
      </c>
      <c r="H1957" s="2" t="str">
        <f>'[1]2025年已发货'!H:H</f>
        <v>张鹏</v>
      </c>
      <c r="I1957" s="2">
        <f>'[1]2025年已发货'!I:I</f>
        <v>18223006448</v>
      </c>
      <c r="J1957" s="2" vm="1" t="e">
        <f>_xlfn._xlws.FILTER(辅助信息!D:D,辅助信息!G:G=G1957)</f>
        <v>#VALUE!</v>
      </c>
    </row>
    <row r="1958" spans="1:10">
      <c r="A1958" s="2" t="str">
        <f>'[1]2025年已发货'!A:A</f>
        <v>晋邦</v>
      </c>
      <c r="B1958" s="2" t="str">
        <f>'[1]2025年已发货'!B:B</f>
        <v>螺纹钢</v>
      </c>
      <c r="C1958" s="2" t="str">
        <f>'[1]2025年已发货'!C:C</f>
        <v>HRB400E Φ32 9m</v>
      </c>
      <c r="D1958" s="2" t="str">
        <f>'[1]2025年已发货'!D:D</f>
        <v>吨</v>
      </c>
      <c r="E1958" s="2">
        <f>'[1]2025年已发货'!E:E</f>
        <v>15</v>
      </c>
      <c r="F1958" s="4">
        <f>'[1]2025年已发货'!F:F</f>
        <v>45757</v>
      </c>
      <c r="G1958" s="2" t="str">
        <f>'[1]2025年已发货'!G:G</f>
        <v>（十九冶-江龙高速二分部）重庆市云阳县S305附近*龙角梁场</v>
      </c>
      <c r="H1958" s="2" t="str">
        <f>'[1]2025年已发货'!H:H</f>
        <v>张鹏</v>
      </c>
      <c r="I1958" s="2">
        <f>'[1]2025年已发货'!I:I</f>
        <v>18223006448</v>
      </c>
      <c r="J1958" s="2" vm="1" t="e">
        <f>_xlfn._xlws.FILTER(辅助信息!D:D,辅助信息!G:G=G1958)</f>
        <v>#VALUE!</v>
      </c>
    </row>
    <row r="1959" spans="1:10">
      <c r="A1959" s="2" t="str">
        <f>'[1]2025年已发货'!A:A</f>
        <v>晋邦</v>
      </c>
      <c r="B1959" s="2" t="str">
        <f>'[1]2025年已发货'!B:B</f>
        <v>高线</v>
      </c>
      <c r="C1959" s="2" t="str">
        <f>'[1]2025年已发货'!C:C</f>
        <v>HPB300Φ8</v>
      </c>
      <c r="D1959" s="2" t="str">
        <f>'[1]2025年已发货'!D:D</f>
        <v>吨</v>
      </c>
      <c r="E1959" s="2">
        <f>'[1]2025年已发货'!E:E</f>
        <v>17</v>
      </c>
      <c r="F1959" s="4">
        <f>'[1]2025年已发货'!F:F</f>
        <v>45757</v>
      </c>
      <c r="G1959" s="2" t="str">
        <f>'[1]2025年已发货'!G:G</f>
        <v>（十九冶-江龙高速二分部）重庆市云阳县凤鸣镇平顶村*磨子坪隧道出口</v>
      </c>
      <c r="H1959" s="2" t="str">
        <f>'[1]2025年已发货'!H:H</f>
        <v>张鹏</v>
      </c>
      <c r="I1959" s="2">
        <f>'[1]2025年已发货'!I:I</f>
        <v>18223006448</v>
      </c>
      <c r="J1959" s="2" vm="1" t="e">
        <f>_xlfn._xlws.FILTER(辅助信息!D:D,辅助信息!G:G=G1959)</f>
        <v>#VALUE!</v>
      </c>
    </row>
    <row r="1960" spans="1:10">
      <c r="A1960" s="2" t="str">
        <f>'[1]2025年已发货'!A:A</f>
        <v>晋邦</v>
      </c>
      <c r="B1960" s="2" t="str">
        <f>'[1]2025年已发货'!B:B</f>
        <v>高线</v>
      </c>
      <c r="C1960" s="2" t="str">
        <f>'[1]2025年已发货'!C:C</f>
        <v>HPB300Φ10</v>
      </c>
      <c r="D1960" s="2" t="str">
        <f>'[1]2025年已发货'!D:D</f>
        <v>吨</v>
      </c>
      <c r="E1960" s="2">
        <f>'[1]2025年已发货'!E:E</f>
        <v>18</v>
      </c>
      <c r="F1960" s="4">
        <f>'[1]2025年已发货'!F:F</f>
        <v>45757</v>
      </c>
      <c r="G1960" s="2" t="str">
        <f>'[1]2025年已发货'!G:G</f>
        <v>（十九冶-江龙高速二分部）重庆市云阳县凤鸣镇平顶村*磨子坪隧道出口</v>
      </c>
      <c r="H1960" s="2" t="str">
        <f>'[1]2025年已发货'!H:H</f>
        <v>张鹏</v>
      </c>
      <c r="I1960" s="2">
        <f>'[1]2025年已发货'!I:I</f>
        <v>18223006448</v>
      </c>
      <c r="J1960" s="2" vm="1" t="e">
        <f>_xlfn._xlws.FILTER(辅助信息!D:D,辅助信息!G:G=G1960)</f>
        <v>#VALUE!</v>
      </c>
    </row>
    <row r="1961" spans="1:10">
      <c r="A1961" s="2" t="str">
        <f>'[1]2025年已发货'!A:A</f>
        <v>晋邦</v>
      </c>
      <c r="B1961" s="2" t="str">
        <f>'[1]2025年已发货'!B:B</f>
        <v>螺纹钢</v>
      </c>
      <c r="C1961" s="2" t="str">
        <f>'[1]2025年已发货'!C:C</f>
        <v>HRB400E Φ12 9m</v>
      </c>
      <c r="D1961" s="2" t="str">
        <f>'[1]2025年已发货'!D:D</f>
        <v>吨</v>
      </c>
      <c r="E1961" s="2">
        <f>'[1]2025年已发货'!E:E</f>
        <v>20</v>
      </c>
      <c r="F1961" s="4">
        <f>'[1]2025年已发货'!F:F</f>
        <v>45757</v>
      </c>
      <c r="G1961" s="2" t="str">
        <f>'[1]2025年已发货'!G:G</f>
        <v>（十九冶-江龙高速三分部）重庆市云阳县蔈草镇三坵田*小尖山梁场</v>
      </c>
      <c r="H1961" s="2" t="str">
        <f>'[1]2025年已发货'!H:H</f>
        <v>任海军</v>
      </c>
      <c r="I1961" s="2">
        <f>'[1]2025年已发货'!I:I</f>
        <v>17725037830</v>
      </c>
      <c r="J1961" s="2" vm="1" t="e">
        <f>_xlfn._xlws.FILTER(辅助信息!D:D,辅助信息!G:G=G1961)</f>
        <v>#VALUE!</v>
      </c>
    </row>
    <row r="1962" spans="1:10">
      <c r="A1962" s="2" t="str">
        <f>'[1]2025年已发货'!A:A</f>
        <v>晋邦</v>
      </c>
      <c r="B1962" s="2" t="str">
        <f>'[1]2025年已发货'!B:B</f>
        <v>螺纹钢</v>
      </c>
      <c r="C1962" s="2" t="str">
        <f>'[1]2025年已发货'!C:C</f>
        <v>HRB400E Φ28 9m</v>
      </c>
      <c r="D1962" s="2" t="str">
        <f>'[1]2025年已发货'!D:D</f>
        <v>吨</v>
      </c>
      <c r="E1962" s="2">
        <f>'[1]2025年已发货'!E:E</f>
        <v>6</v>
      </c>
      <c r="F1962" s="4">
        <f>'[1]2025年已发货'!F:F</f>
        <v>45757</v>
      </c>
      <c r="G1962" s="2" t="str">
        <f>'[1]2025年已发货'!G:G</f>
        <v>（十九冶-江龙高速三分部）重庆市云阳县龙角镇*皮家营梁场</v>
      </c>
      <c r="H1962" s="2" t="str">
        <f>'[1]2025年已发货'!H:H</f>
        <v>任海军</v>
      </c>
      <c r="I1962" s="2">
        <f>'[1]2025年已发货'!I:I</f>
        <v>17725037830</v>
      </c>
      <c r="J1962" s="2" vm="1" t="e">
        <f>_xlfn._xlws.FILTER(辅助信息!D:D,辅助信息!G:G=G1962)</f>
        <v>#VALUE!</v>
      </c>
    </row>
    <row r="1963" spans="1:10">
      <c r="A1963" s="2" t="str">
        <f>'[1]2025年已发货'!A:A</f>
        <v>晋邦</v>
      </c>
      <c r="B1963" s="2" t="str">
        <f>'[1]2025年已发货'!B:B</f>
        <v>螺纹钢</v>
      </c>
      <c r="C1963" s="2" t="str">
        <f>'[1]2025年已发货'!C:C</f>
        <v>HRB400E Φ16 9m</v>
      </c>
      <c r="D1963" s="2" t="str">
        <f>'[1]2025年已发货'!D:D</f>
        <v>吨</v>
      </c>
      <c r="E1963" s="2">
        <f>'[1]2025年已发货'!E:E</f>
        <v>15</v>
      </c>
      <c r="F1963" s="4">
        <f>'[1]2025年已发货'!F:F</f>
        <v>45757</v>
      </c>
      <c r="G1963" s="2" t="str">
        <f>'[1]2025年已发货'!G:G</f>
        <v>（十九冶-江龙高速三分部）重庆市云阳县龙角镇*刘家漕3#桥</v>
      </c>
      <c r="H1963" s="2" t="str">
        <f>'[1]2025年已发货'!H:H</f>
        <v>任海军</v>
      </c>
      <c r="I1963" s="2">
        <f>'[1]2025年已发货'!I:I</f>
        <v>17725037830</v>
      </c>
      <c r="J1963" s="2" vm="1" t="e">
        <f>_xlfn._xlws.FILTER(辅助信息!D:D,辅助信息!G:G=G1963)</f>
        <v>#VALUE!</v>
      </c>
    </row>
    <row r="1964" spans="1:10">
      <c r="A1964" s="2" t="str">
        <f>'[1]2025年已发货'!A:A</f>
        <v>晋邦</v>
      </c>
      <c r="B1964" s="2" t="str">
        <f>'[1]2025年已发货'!B:B</f>
        <v>高线</v>
      </c>
      <c r="C1964" s="2" t="str">
        <f>'[1]2025年已发货'!C:C</f>
        <v>HPB300Φ8</v>
      </c>
      <c r="D1964" s="2" t="str">
        <f>'[1]2025年已发货'!D:D</f>
        <v>吨</v>
      </c>
      <c r="E1964" s="2">
        <f>'[1]2025年已发货'!E:E</f>
        <v>5</v>
      </c>
      <c r="F1964" s="4">
        <f>'[1]2025年已发货'!F:F</f>
        <v>45757</v>
      </c>
      <c r="G1964" s="2" t="str">
        <f>'[1]2025年已发货'!G:G</f>
        <v>（十九冶-江龙高速三分部）重庆市云阳县开云高速（钢厂村）*龙缸互通</v>
      </c>
      <c r="H1964" s="2" t="str">
        <f>'[1]2025年已发货'!H:H</f>
        <v>任海军</v>
      </c>
      <c r="I1964" s="2">
        <f>'[1]2025年已发货'!I:I</f>
        <v>17725037830</v>
      </c>
      <c r="J1964" s="2" vm="1" t="e">
        <f>_xlfn._xlws.FILTER(辅助信息!D:D,辅助信息!G:G=G1964)</f>
        <v>#VALUE!</v>
      </c>
    </row>
    <row r="1965" spans="1:10">
      <c r="A1965" s="2" t="str">
        <f>'[1]2025年已发货'!A:A</f>
        <v>晋邦</v>
      </c>
      <c r="B1965" s="2" t="str">
        <f>'[1]2025年已发货'!B:B</f>
        <v>螺纹钢</v>
      </c>
      <c r="C1965" s="2" t="str">
        <f>'[1]2025年已发货'!C:C</f>
        <v>HRB400E Φ12 9m</v>
      </c>
      <c r="D1965" s="2" t="str">
        <f>'[1]2025年已发货'!D:D</f>
        <v>吨</v>
      </c>
      <c r="E1965" s="2">
        <f>'[1]2025年已发货'!E:E</f>
        <v>5</v>
      </c>
      <c r="F1965" s="4">
        <f>'[1]2025年已发货'!F:F</f>
        <v>45757</v>
      </c>
      <c r="G1965" s="2" t="str">
        <f>'[1]2025年已发货'!G:G</f>
        <v>（十九冶-江龙高速三分部）重庆市云阳县开云高速（钢厂村）*龙缸互通</v>
      </c>
      <c r="H1965" s="2" t="str">
        <f>'[1]2025年已发货'!H:H</f>
        <v>任海军</v>
      </c>
      <c r="I1965" s="2">
        <f>'[1]2025年已发货'!I:I</f>
        <v>17725037830</v>
      </c>
      <c r="J1965" s="2" vm="1" t="e">
        <f>_xlfn._xlws.FILTER(辅助信息!D:D,辅助信息!G:G=G1965)</f>
        <v>#VALUE!</v>
      </c>
    </row>
    <row r="1966" spans="1:10">
      <c r="A1966" s="2" t="str">
        <f>'[1]2025年已发货'!A:A</f>
        <v>晋邦</v>
      </c>
      <c r="B1966" s="2" t="str">
        <f>'[1]2025年已发货'!B:B</f>
        <v>螺纹钢</v>
      </c>
      <c r="C1966" s="2" t="str">
        <f>'[1]2025年已发货'!C:C</f>
        <v>HRB400E Φ16 9m</v>
      </c>
      <c r="D1966" s="2" t="str">
        <f>'[1]2025年已发货'!D:D</f>
        <v>吨</v>
      </c>
      <c r="E1966" s="2">
        <f>'[1]2025年已发货'!E:E</f>
        <v>15</v>
      </c>
      <c r="F1966" s="4">
        <f>'[1]2025年已发货'!F:F</f>
        <v>45757</v>
      </c>
      <c r="G1966" s="2" t="str">
        <f>'[1]2025年已发货'!G:G</f>
        <v>（十九冶-江龙高速三分部）重庆市云阳县开云高速（钢厂村）*龙缸互通</v>
      </c>
      <c r="H1966" s="2" t="str">
        <f>'[1]2025年已发货'!H:H</f>
        <v>任海军</v>
      </c>
      <c r="I1966" s="2">
        <f>'[1]2025年已发货'!I:I</f>
        <v>17725037830</v>
      </c>
      <c r="J1966" s="2" vm="1" t="e">
        <f>_xlfn._xlws.FILTER(辅助信息!D:D,辅助信息!G:G=G1966)</f>
        <v>#VALUE!</v>
      </c>
    </row>
    <row r="1967" spans="1:10">
      <c r="A1967" s="2" t="str">
        <f>'[1]2025年已发货'!A:A</f>
        <v>晋邦</v>
      </c>
      <c r="B1967" s="2" t="str">
        <f>'[1]2025年已发货'!B:B</f>
        <v>螺纹钢</v>
      </c>
      <c r="C1967" s="2" t="str">
        <f>'[1]2025年已发货'!C:C</f>
        <v>HRB400E Φ20 9m</v>
      </c>
      <c r="D1967" s="2" t="str">
        <f>'[1]2025年已发货'!D:D</f>
        <v>吨</v>
      </c>
      <c r="E1967" s="2">
        <f>'[1]2025年已发货'!E:E</f>
        <v>10</v>
      </c>
      <c r="F1967" s="4">
        <f>'[1]2025年已发货'!F:F</f>
        <v>45757</v>
      </c>
      <c r="G1967" s="2" t="str">
        <f>'[1]2025年已发货'!G:G</f>
        <v>（十九冶-江龙高速三分部）重庆市云阳县开云高速（钢厂村）*龙缸互通</v>
      </c>
      <c r="H1967" s="2" t="str">
        <f>'[1]2025年已发货'!H:H</f>
        <v>任海军</v>
      </c>
      <c r="I1967" s="2">
        <f>'[1]2025年已发货'!I:I</f>
        <v>17725037830</v>
      </c>
      <c r="J1967" s="2" vm="1" t="e">
        <f>_xlfn._xlws.FILTER(辅助信息!D:D,辅助信息!G:G=G1967)</f>
        <v>#VALUE!</v>
      </c>
    </row>
    <row r="1968" spans="1:10">
      <c r="A1968" s="2" t="str">
        <f>'[1]2025年已发货'!A:A</f>
        <v>晋邦</v>
      </c>
      <c r="B1968" s="2" t="str">
        <f>'[1]2025年已发货'!B:B</f>
        <v>螺纹钢</v>
      </c>
      <c r="C1968" s="2" t="str">
        <f>'[1]2025年已发货'!C:C</f>
        <v>HRB400E Φ25 9m</v>
      </c>
      <c r="D1968" s="2" t="str">
        <f>'[1]2025年已发货'!D:D</f>
        <v>吨</v>
      </c>
      <c r="E1968" s="2">
        <f>'[1]2025年已发货'!E:E</f>
        <v>5</v>
      </c>
      <c r="F1968" s="4">
        <f>'[1]2025年已发货'!F:F</f>
        <v>45757</v>
      </c>
      <c r="G1968" s="2" t="str">
        <f>'[1]2025年已发货'!G:G</f>
        <v>（十九冶-江龙高速三分部）重庆市云阳县开云高速（钢厂村）*龙缸互通</v>
      </c>
      <c r="H1968" s="2" t="str">
        <f>'[1]2025年已发货'!H:H</f>
        <v>任海军</v>
      </c>
      <c r="I1968" s="2">
        <f>'[1]2025年已发货'!I:I</f>
        <v>17725037830</v>
      </c>
      <c r="J1968" s="2" vm="1" t="e">
        <f>_xlfn._xlws.FILTER(辅助信息!D:D,辅助信息!G:G=G1968)</f>
        <v>#VALUE!</v>
      </c>
    </row>
    <row r="1969" spans="1:10">
      <c r="A1969" s="2" t="str">
        <f>'[1]2025年已发货'!A:A</f>
        <v>晋邦</v>
      </c>
      <c r="B1969" s="2" t="str">
        <f>'[1]2025年已发货'!B:B</f>
        <v>螺纹钢</v>
      </c>
      <c r="C1969" s="2" t="str">
        <f>'[1]2025年已发货'!C:C</f>
        <v>HRB400EФ12*9m</v>
      </c>
      <c r="D1969" s="2" t="str">
        <f>'[1]2025年已发货'!D:D</f>
        <v>吨</v>
      </c>
      <c r="E1969" s="2">
        <f>'[1]2025年已发货'!E:E</f>
        <v>35</v>
      </c>
      <c r="F1969" s="4">
        <f>'[1]2025年已发货'!F:F</f>
        <v>45757</v>
      </c>
      <c r="G1969" s="2" t="str">
        <f>'[1]2025年已发货'!G:G</f>
        <v>（中铁八局康新高速TJ4-1标）四川省甘孜州康定市新都桥镇超限载检测站</v>
      </c>
      <c r="H1969" s="2" t="str">
        <f>'[1]2025年已发货'!H:H</f>
        <v>杨建</v>
      </c>
      <c r="I1969" s="2">
        <f>'[1]2025年已发货'!I:I</f>
        <v>13551322467</v>
      </c>
      <c r="J1969" s="2" vm="1" t="e">
        <f>_xlfn._xlws.FILTER(辅助信息!D:D,辅助信息!G:G=G1969)</f>
        <v>#VALUE!</v>
      </c>
    </row>
    <row r="1970" spans="1:10">
      <c r="A1970" s="2" t="str">
        <f>'[1]2025年已发货'!A:A</f>
        <v>晋邦</v>
      </c>
      <c r="B1970" s="2" t="str">
        <f>'[1]2025年已发货'!B:B</f>
        <v>螺纹钢</v>
      </c>
      <c r="C1970" s="2" t="str">
        <f>'[1]2025年已发货'!C:C</f>
        <v>HRB400EФ20*12m</v>
      </c>
      <c r="D1970" s="2" t="str">
        <f>'[1]2025年已发货'!D:D</f>
        <v>吨</v>
      </c>
      <c r="E1970" s="2">
        <f>'[1]2025年已发货'!E:E</f>
        <v>140</v>
      </c>
      <c r="F1970" s="4">
        <f>'[1]2025年已发货'!F:F</f>
        <v>45757</v>
      </c>
      <c r="G1970" s="2" t="str">
        <f>'[1]2025年已发货'!G:G</f>
        <v>（中铁八局康新高速TJ4-1标）四川省甘孜州康定市新都桥镇超限载检测站</v>
      </c>
      <c r="H1970" s="2" t="str">
        <f>'[1]2025年已发货'!H:H</f>
        <v>杨建</v>
      </c>
      <c r="I1970" s="2">
        <f>'[1]2025年已发货'!I:I</f>
        <v>13551322467</v>
      </c>
      <c r="J1970" s="2" vm="1" t="e">
        <f>_xlfn._xlws.FILTER(辅助信息!D:D,辅助信息!G:G=G1970)</f>
        <v>#VALUE!</v>
      </c>
    </row>
    <row r="1971" spans="1:10">
      <c r="A1971" s="2" t="str">
        <f>'[1]2025年已发货'!A:A</f>
        <v>晋邦</v>
      </c>
      <c r="B1971" s="2" t="str">
        <f>'[1]2025年已发货'!B:B</f>
        <v>螺纹钢</v>
      </c>
      <c r="C1971" s="2" t="str">
        <f>'[1]2025年已发货'!C:C</f>
        <v>HRB400EФ25*12m</v>
      </c>
      <c r="D1971" s="2" t="str">
        <f>'[1]2025年已发货'!D:D</f>
        <v>吨</v>
      </c>
      <c r="E1971" s="2">
        <f>'[1]2025年已发货'!E:E</f>
        <v>70</v>
      </c>
      <c r="F1971" s="4">
        <f>'[1]2025年已发货'!F:F</f>
        <v>45757</v>
      </c>
      <c r="G1971" s="2" t="str">
        <f>'[1]2025年已发货'!G:G</f>
        <v>（中铁八局康新高速TJ4-1标）四川省甘孜州康定市新都桥镇超限载检测站</v>
      </c>
      <c r="H1971" s="2" t="str">
        <f>'[1]2025年已发货'!H:H</f>
        <v>杨建</v>
      </c>
      <c r="I1971" s="2">
        <f>'[1]2025年已发货'!I:I</f>
        <v>13551322467</v>
      </c>
      <c r="J1971" s="2" vm="1" t="e">
        <f>_xlfn._xlws.FILTER(辅助信息!D:D,辅助信息!G:G=G1971)</f>
        <v>#VALUE!</v>
      </c>
    </row>
    <row r="1972" spans="1:10">
      <c r="A1972" s="2" t="str">
        <f>'[1]2025年已发货'!A:A</f>
        <v>晋邦</v>
      </c>
      <c r="B1972" s="2" t="str">
        <f>'[1]2025年已发货'!B:B</f>
        <v>螺纹钢</v>
      </c>
      <c r="C1972" s="2" t="str">
        <f>'[1]2025年已发货'!C:C</f>
        <v>HRB500EФ22*9m</v>
      </c>
      <c r="D1972" s="2" t="str">
        <f>'[1]2025年已发货'!D:D</f>
        <v>吨</v>
      </c>
      <c r="E1972" s="2">
        <f>'[1]2025年已发货'!E:E</f>
        <v>35</v>
      </c>
      <c r="F1972" s="4">
        <f>'[1]2025年已发货'!F:F</f>
        <v>45757</v>
      </c>
      <c r="G1972" s="2" t="str">
        <f>'[1]2025年已发货'!G:G</f>
        <v>（中铁八局康新高速TJ4-1标）四川省甘孜州康定市新都桥镇超限载检测站</v>
      </c>
      <c r="H1972" s="2" t="str">
        <f>'[1]2025年已发货'!H:H</f>
        <v>杨建</v>
      </c>
      <c r="I1972" s="2">
        <f>'[1]2025年已发货'!I:I</f>
        <v>13551322467</v>
      </c>
      <c r="J1972" s="2" vm="1" t="e">
        <f>_xlfn._xlws.FILTER(辅助信息!D:D,辅助信息!G:G=G1972)</f>
        <v>#VALUE!</v>
      </c>
    </row>
    <row r="1973" spans="1:10">
      <c r="A1973" s="2" t="str">
        <f>'[1]2025年已发货'!A:A</f>
        <v>晋邦</v>
      </c>
      <c r="B1973" s="2" t="str">
        <f>'[1]2025年已发货'!B:B</f>
        <v>螺纹钢</v>
      </c>
      <c r="C1973" s="2" t="str">
        <f>'[1]2025年已发货'!C:C</f>
        <v>HRB500EФ28*9m</v>
      </c>
      <c r="D1973" s="2" t="str">
        <f>'[1]2025年已发货'!D:D</f>
        <v>吨</v>
      </c>
      <c r="E1973" s="2">
        <f>'[1]2025年已发货'!E:E</f>
        <v>35</v>
      </c>
      <c r="F1973" s="4">
        <f>'[1]2025年已发货'!F:F</f>
        <v>45757</v>
      </c>
      <c r="G1973" s="2" t="str">
        <f>'[1]2025年已发货'!G:G</f>
        <v>（中铁八局康新高速TJ4-1标）四川省甘孜州康定市新都桥镇超限载检测站</v>
      </c>
      <c r="H1973" s="2" t="str">
        <f>'[1]2025年已发货'!H:H</f>
        <v>杨建</v>
      </c>
      <c r="I1973" s="2">
        <f>'[1]2025年已发货'!I:I</f>
        <v>13551322467</v>
      </c>
      <c r="J1973" s="2" vm="1" t="e">
        <f>_xlfn._xlws.FILTER(辅助信息!D:D,辅助信息!G:G=G1973)</f>
        <v>#VALUE!</v>
      </c>
    </row>
    <row r="1974" spans="1:10">
      <c r="A1974" s="2" t="str">
        <f>'[1]2025年已发货'!A:A</f>
        <v>润耀</v>
      </c>
      <c r="B1974" s="2" t="str">
        <f>'[1]2025年已发货'!B:B</f>
        <v>高线</v>
      </c>
      <c r="C1974" s="2" t="str">
        <f>'[1]2025年已发货'!C:C</f>
        <v>HPB300Φ12</v>
      </c>
      <c r="D1974" s="2" t="str">
        <f>'[1]2025年已发货'!D:D</f>
        <v>吨</v>
      </c>
      <c r="E1974" s="2">
        <f>'[1]2025年已发货'!E:E</f>
        <v>35</v>
      </c>
      <c r="F1974" s="4">
        <f>'[1]2025年已发货'!F:F</f>
        <v>45757</v>
      </c>
      <c r="G1974" s="2" t="str">
        <f>'[1]2025年已发货'!G:G</f>
        <v>（中铁十局-资乐高速4标）四川省眉山市仁寿县彰加镇促进村中铁十局2#钢筋厂</v>
      </c>
      <c r="H1974" s="2" t="str">
        <f>'[1]2025年已发货'!H:H</f>
        <v>杨飞</v>
      </c>
      <c r="I1974" s="2">
        <f>'[1]2025年已发货'!I:I</f>
        <v>15667998777</v>
      </c>
      <c r="J1974" s="2" vm="1" t="e">
        <f>_xlfn._xlws.FILTER(辅助信息!D:D,辅助信息!G:G=G1974)</f>
        <v>#VALUE!</v>
      </c>
    </row>
    <row r="1975" spans="1:10">
      <c r="A1975" s="2" t="str">
        <f>'[1]2025年已发货'!A:A</f>
        <v>润耀</v>
      </c>
      <c r="B1975" s="2" t="str">
        <f>'[1]2025年已发货'!B:B</f>
        <v>螺纹钢</v>
      </c>
      <c r="C1975" s="2" t="str">
        <f>'[1]2025年已发货'!C:C</f>
        <v>HRB400E Φ12 9m</v>
      </c>
      <c r="D1975" s="2" t="str">
        <f>'[1]2025年已发货'!D:D</f>
        <v>吨</v>
      </c>
      <c r="E1975" s="2">
        <f>'[1]2025年已发货'!E:E</f>
        <v>12</v>
      </c>
      <c r="F1975" s="4">
        <f>'[1]2025年已发货'!F:F</f>
        <v>45757</v>
      </c>
      <c r="G1975" s="2" t="str">
        <f>'[1]2025年已发货'!G:G</f>
        <v>（中铁广州局-资乐高速5标）四川省乐山市井研县希望大道116号</v>
      </c>
      <c r="H1975" s="2" t="str">
        <f>'[1]2025年已发货'!H:H</f>
        <v>廖俊杰</v>
      </c>
      <c r="I1975" s="2">
        <f>'[1]2025年已发货'!I:I</f>
        <v>15775100965</v>
      </c>
      <c r="J1975" s="2" vm="1" t="e">
        <f>_xlfn._xlws.FILTER(辅助信息!D:D,辅助信息!G:G=G1975)</f>
        <v>#VALUE!</v>
      </c>
    </row>
    <row r="1976" spans="1:10">
      <c r="A1976" s="2" t="str">
        <f>'[1]2025年已发货'!A:A</f>
        <v>润耀</v>
      </c>
      <c r="B1976" s="2" t="str">
        <f>'[1]2025年已发货'!B:B</f>
        <v>螺纹钢</v>
      </c>
      <c r="C1976" s="2" t="str">
        <f>'[1]2025年已发货'!C:C</f>
        <v>HRB400E Φ16 9m</v>
      </c>
      <c r="D1976" s="2" t="str">
        <f>'[1]2025年已发货'!D:D</f>
        <v>吨</v>
      </c>
      <c r="E1976" s="2">
        <f>'[1]2025年已发货'!E:E</f>
        <v>23</v>
      </c>
      <c r="F1976" s="4">
        <f>'[1]2025年已发货'!F:F</f>
        <v>45757</v>
      </c>
      <c r="G1976" s="2" t="str">
        <f>'[1]2025年已发货'!G:G</f>
        <v>（中铁广州局-资乐高速5标）四川省乐山市井研县希望大道116号</v>
      </c>
      <c r="H1976" s="2" t="str">
        <f>'[1]2025年已发货'!H:H</f>
        <v>廖俊杰</v>
      </c>
      <c r="I1976" s="2">
        <f>'[1]2025年已发货'!I:I</f>
        <v>15775100965</v>
      </c>
      <c r="J1976" s="2" vm="1" t="e">
        <f>_xlfn._xlws.FILTER(辅助信息!D:D,辅助信息!G:G=G1976)</f>
        <v>#VALUE!</v>
      </c>
    </row>
    <row r="1977" spans="1:10">
      <c r="A1977" s="2" t="str">
        <f>'[1]2025年已发货'!A:A</f>
        <v>润耀</v>
      </c>
      <c r="B1977" s="2" t="str">
        <f>'[1]2025年已发货'!B:B</f>
        <v>螺纹钢</v>
      </c>
      <c r="C1977" s="2" t="str">
        <f>'[1]2025年已发货'!C:C</f>
        <v>HRB400E Φ25 9m</v>
      </c>
      <c r="D1977" s="2" t="str">
        <f>'[1]2025年已发货'!D:D</f>
        <v>吨</v>
      </c>
      <c r="E1977" s="2">
        <f>'[1]2025年已发货'!E:E</f>
        <v>12</v>
      </c>
      <c r="F1977" s="4">
        <f>'[1]2025年已发货'!F:F</f>
        <v>45757</v>
      </c>
      <c r="G1977" s="2" t="str">
        <f>'[1]2025年已发货'!G:G</f>
        <v>（五局乐山机场项目）乐山市五通桥区冠英镇</v>
      </c>
      <c r="H1977" s="2" t="str">
        <f>'[1]2025年已发货'!H:H</f>
        <v>王思思</v>
      </c>
      <c r="I1977" s="2">
        <f>'[1]2025年已发货'!I:I</f>
        <v>18973190156</v>
      </c>
      <c r="J1977" s="2" vm="1" t="e">
        <f>_xlfn._xlws.FILTER(辅助信息!D:D,辅助信息!G:G=G1977)</f>
        <v>#VALUE!</v>
      </c>
    </row>
    <row r="1978" spans="1:10">
      <c r="A1978" s="2" t="str">
        <f>'[1]2025年已发货'!A:A</f>
        <v>润耀</v>
      </c>
      <c r="B1978" s="2" t="str">
        <f>'[1]2025年已发货'!B:B</f>
        <v>螺纹钢</v>
      </c>
      <c r="C1978" s="2" t="str">
        <f>'[1]2025年已发货'!C:C</f>
        <v>HRB400E Φ22 9m</v>
      </c>
      <c r="D1978" s="2" t="str">
        <f>'[1]2025年已发货'!D:D</f>
        <v>吨</v>
      </c>
      <c r="E1978" s="2">
        <f>'[1]2025年已发货'!E:E</f>
        <v>3</v>
      </c>
      <c r="F1978" s="4">
        <f>'[1]2025年已发货'!F:F</f>
        <v>45757</v>
      </c>
      <c r="G1978" s="2" t="str">
        <f>'[1]2025年已发货'!G:G</f>
        <v>（五局乐山机场项目）乐山市五通桥区冠英镇</v>
      </c>
      <c r="H1978" s="2" t="str">
        <f>'[1]2025年已发货'!H:H</f>
        <v>王思思</v>
      </c>
      <c r="I1978" s="2">
        <f>'[1]2025年已发货'!I:I</f>
        <v>18973190156</v>
      </c>
      <c r="J1978" s="2" vm="1" t="e">
        <f>_xlfn._xlws.FILTER(辅助信息!D:D,辅助信息!G:G=G1978)</f>
        <v>#VALUE!</v>
      </c>
    </row>
    <row r="1979" spans="1:10">
      <c r="A1979" s="2" t="str">
        <f>'[1]2025年已发货'!A:A</f>
        <v>润耀</v>
      </c>
      <c r="B1979" s="2" t="str">
        <f>'[1]2025年已发货'!B:B</f>
        <v>螺纹钢</v>
      </c>
      <c r="C1979" s="2" t="str">
        <f>'[1]2025年已发货'!C:C</f>
        <v>HRB400E Φ20 9m</v>
      </c>
      <c r="D1979" s="2" t="str">
        <f>'[1]2025年已发货'!D:D</f>
        <v>吨</v>
      </c>
      <c r="E1979" s="2">
        <f>'[1]2025年已发货'!E:E</f>
        <v>3</v>
      </c>
      <c r="F1979" s="4">
        <f>'[1]2025年已发货'!F:F</f>
        <v>45757</v>
      </c>
      <c r="G1979" s="2" t="str">
        <f>'[1]2025年已发货'!G:G</f>
        <v>（五局乐山机场项目）乐山市五通桥区冠英镇</v>
      </c>
      <c r="H1979" s="2" t="str">
        <f>'[1]2025年已发货'!H:H</f>
        <v>王思思</v>
      </c>
      <c r="I1979" s="2">
        <f>'[1]2025年已发货'!I:I</f>
        <v>18973190156</v>
      </c>
      <c r="J1979" s="2" vm="1" t="e">
        <f>_xlfn._xlws.FILTER(辅助信息!D:D,辅助信息!G:G=G1979)</f>
        <v>#VALUE!</v>
      </c>
    </row>
    <row r="1980" spans="1:10">
      <c r="A1980" s="2" t="str">
        <f>'[1]2025年已发货'!A:A</f>
        <v>润耀</v>
      </c>
      <c r="B1980" s="2" t="str">
        <f>'[1]2025年已发货'!B:B</f>
        <v>螺纹钢</v>
      </c>
      <c r="C1980" s="2" t="str">
        <f>'[1]2025年已发货'!C:C</f>
        <v>HRB400E Φ14 9m</v>
      </c>
      <c r="D1980" s="2" t="str">
        <f>'[1]2025年已发货'!D:D</f>
        <v>吨</v>
      </c>
      <c r="E1980" s="2">
        <f>'[1]2025年已发货'!E:E</f>
        <v>8</v>
      </c>
      <c r="F1980" s="4">
        <f>'[1]2025年已发货'!F:F</f>
        <v>45757</v>
      </c>
      <c r="G1980" s="2" t="str">
        <f>'[1]2025年已发货'!G:G</f>
        <v>（五局乐山机场项目）乐山市五通桥区冠英镇</v>
      </c>
      <c r="H1980" s="2" t="str">
        <f>'[1]2025年已发货'!H:H</f>
        <v>王思思</v>
      </c>
      <c r="I1980" s="2">
        <f>'[1]2025年已发货'!I:I</f>
        <v>18973190156</v>
      </c>
      <c r="J1980" s="2" vm="1" t="e">
        <f>_xlfn._xlws.FILTER(辅助信息!D:D,辅助信息!G:G=G1980)</f>
        <v>#VALUE!</v>
      </c>
    </row>
    <row r="1981" spans="1:10">
      <c r="A1981" s="2" t="str">
        <f>'[1]2025年已发货'!A:A</f>
        <v>润耀</v>
      </c>
      <c r="B1981" s="2" t="str">
        <f>'[1]2025年已发货'!B:B</f>
        <v>螺纹钢</v>
      </c>
      <c r="C1981" s="2" t="str">
        <f>'[1]2025年已发货'!C:C</f>
        <v>HRB400E Φ12 9m</v>
      </c>
      <c r="D1981" s="2" t="str">
        <f>'[1]2025年已发货'!D:D</f>
        <v>吨</v>
      </c>
      <c r="E1981" s="2">
        <f>'[1]2025年已发货'!E:E</f>
        <v>8</v>
      </c>
      <c r="F1981" s="4">
        <f>'[1]2025年已发货'!F:F</f>
        <v>45757</v>
      </c>
      <c r="G1981" s="2" t="str">
        <f>'[1]2025年已发货'!G:G</f>
        <v>（五局乐山机场项目）乐山市五通桥区冠英镇</v>
      </c>
      <c r="H1981" s="2" t="str">
        <f>'[1]2025年已发货'!H:H</f>
        <v>王思思</v>
      </c>
      <c r="I1981" s="2">
        <f>'[1]2025年已发货'!I:I</f>
        <v>18973190156</v>
      </c>
      <c r="J1981" s="2" vm="1" t="e">
        <f>_xlfn._xlws.FILTER(辅助信息!D:D,辅助信息!G:G=G1981)</f>
        <v>#VALUE!</v>
      </c>
    </row>
    <row r="1982" spans="1:10">
      <c r="A1982" s="2" t="str">
        <f>'[1]2025年已发货'!A:A</f>
        <v>润耀</v>
      </c>
      <c r="B1982" s="2" t="str">
        <f>'[1]2025年已发货'!B:B</f>
        <v>盘螺</v>
      </c>
      <c r="C1982" s="2" t="str">
        <f>'[1]2025年已发货'!C:C</f>
        <v>HRB400E Φ8</v>
      </c>
      <c r="D1982" s="2" t="str">
        <f>'[1]2025年已发货'!D:D</f>
        <v>吨</v>
      </c>
      <c r="E1982" s="2">
        <f>'[1]2025年已发货'!E:E</f>
        <v>5</v>
      </c>
      <c r="F1982" s="4">
        <f>'[1]2025年已发货'!F:F</f>
        <v>45757</v>
      </c>
      <c r="G1982" s="2" t="str">
        <f>'[1]2025年已发货'!G:G</f>
        <v>（五局乐山机场项目）乐山市五通桥区冠英镇</v>
      </c>
      <c r="H1982" s="2" t="str">
        <f>'[1]2025年已发货'!H:H</f>
        <v>王思思</v>
      </c>
      <c r="I1982" s="2">
        <f>'[1]2025年已发货'!I:I</f>
        <v>18973190156</v>
      </c>
      <c r="J1982" s="2" vm="1" t="e">
        <f>_xlfn._xlws.FILTER(辅助信息!D:D,辅助信息!G:G=G1982)</f>
        <v>#VALUE!</v>
      </c>
    </row>
    <row r="1983" spans="1:10">
      <c r="A1983" s="2" t="str">
        <f>'[1]2025年已发货'!A:A</f>
        <v>润耀</v>
      </c>
      <c r="B1983" s="2" t="str">
        <f>'[1]2025年已发货'!B:B</f>
        <v>螺纹钢</v>
      </c>
      <c r="C1983" s="2" t="str">
        <f>'[1]2025年已发货'!C:C</f>
        <v>HRB400E Φ16 9m</v>
      </c>
      <c r="D1983" s="2" t="str">
        <f>'[1]2025年已发货'!D:D</f>
        <v>吨</v>
      </c>
      <c r="E1983" s="2">
        <f>'[1]2025年已发货'!E:E</f>
        <v>27</v>
      </c>
      <c r="F1983" s="4">
        <f>'[1]2025年已发货'!F:F</f>
        <v>45757</v>
      </c>
      <c r="G1983" s="2" t="str">
        <f>'[1]2025年已发货'!G:G</f>
        <v>（五局乐山机场项目）乐山市五通桥区冠英镇</v>
      </c>
      <c r="H1983" s="2" t="str">
        <f>'[1]2025年已发货'!H:H</f>
        <v>王思思</v>
      </c>
      <c r="I1983" s="2">
        <f>'[1]2025年已发货'!I:I</f>
        <v>18973190156</v>
      </c>
      <c r="J1983" s="2" vm="1" t="e">
        <f>_xlfn._xlws.FILTER(辅助信息!D:D,辅助信息!G:G=G1983)</f>
        <v>#VALUE!</v>
      </c>
    </row>
    <row r="1984" spans="1:10">
      <c r="A1984" s="2" t="str">
        <f>'[1]2025年已发货'!A:A</f>
        <v>成实</v>
      </c>
      <c r="B1984" s="2" t="str">
        <f>'[1]2025年已发货'!B:B</f>
        <v>盘圆</v>
      </c>
      <c r="C1984" s="2" t="str">
        <f>'[1]2025年已发货'!C:C</f>
        <v>HPB300Φ6</v>
      </c>
      <c r="D1984" s="2" t="str">
        <f>'[1]2025年已发货'!D:D</f>
        <v>吨</v>
      </c>
      <c r="E1984" s="2">
        <f>'[1]2025年已发货'!E:E</f>
        <v>10</v>
      </c>
      <c r="F1984" s="4">
        <f>'[1]2025年已发货'!F:F</f>
        <v>45757</v>
      </c>
      <c r="G1984" s="2" t="str">
        <f>'[1]2025年已发货'!G:G</f>
        <v>（中核华兴）四川天府新区585研发中心项目（一期）二标段（科学城中路东段）</v>
      </c>
      <c r="H1984" s="2" t="str">
        <f>'[1]2025年已发货'!H:H</f>
        <v>杨远发</v>
      </c>
      <c r="I1984" s="2" t="str">
        <f>'[1]2025年已发货'!I:I</f>
        <v>13881399439</v>
      </c>
      <c r="J1984" s="2" vm="1" t="e">
        <f>_xlfn._xlws.FILTER(辅助信息!D:D,辅助信息!G:G=G1984)</f>
        <v>#VALUE!</v>
      </c>
    </row>
    <row r="1985" spans="1:10">
      <c r="A1985" s="2" t="str">
        <f>'[1]2025年已发货'!A:A</f>
        <v>成实</v>
      </c>
      <c r="B1985" s="2" t="str">
        <f>'[1]2025年已发货'!B:B</f>
        <v>盘圆</v>
      </c>
      <c r="C1985" s="2" t="str">
        <f>'[1]2025年已发货'!C:C</f>
        <v>HPB300Φ8</v>
      </c>
      <c r="D1985" s="2" t="str">
        <f>'[1]2025年已发货'!D:D</f>
        <v>吨</v>
      </c>
      <c r="E1985" s="2">
        <f>'[1]2025年已发货'!E:E</f>
        <v>8</v>
      </c>
      <c r="F1985" s="4">
        <f>'[1]2025年已发货'!F:F</f>
        <v>45757</v>
      </c>
      <c r="G1985" s="2" t="str">
        <f>'[1]2025年已发货'!G:G</f>
        <v>（中核华兴）四川天府新区585研发中心项目（一期）二标段（科学城中路东段）</v>
      </c>
      <c r="H1985" s="2" t="str">
        <f>'[1]2025年已发货'!H:H</f>
        <v>杨远发</v>
      </c>
      <c r="I1985" s="2" t="str">
        <f>'[1]2025年已发货'!I:I</f>
        <v>13881399439</v>
      </c>
      <c r="J1985" s="2" vm="1" t="e">
        <f>_xlfn._xlws.FILTER(辅助信息!D:D,辅助信息!G:G=G1985)</f>
        <v>#VALUE!</v>
      </c>
    </row>
    <row r="1986" spans="1:10">
      <c r="A1986" s="2" t="str">
        <f>'[1]2025年已发货'!A:A</f>
        <v>成实</v>
      </c>
      <c r="B1986" s="2" t="str">
        <f>'[1]2025年已发货'!B:B</f>
        <v>螺纹钢</v>
      </c>
      <c r="C1986" s="2" t="str">
        <f>'[1]2025年已发货'!C:C</f>
        <v>HRB400EΦ12*9m</v>
      </c>
      <c r="D1986" s="2" t="str">
        <f>'[1]2025年已发货'!D:D</f>
        <v>吨</v>
      </c>
      <c r="E1986" s="2">
        <f>'[1]2025年已发货'!E:E</f>
        <v>15</v>
      </c>
      <c r="F1986" s="4">
        <f>'[1]2025年已发货'!F:F</f>
        <v>45757</v>
      </c>
      <c r="G1986" s="2" t="str">
        <f>'[1]2025年已发货'!G:G</f>
        <v>（中核华兴）四川天府新区585研发中心项目（一期）二标段（科学城中路东段）</v>
      </c>
      <c r="H1986" s="2" t="str">
        <f>'[1]2025年已发货'!H:H</f>
        <v>杨远发</v>
      </c>
      <c r="I1986" s="2" t="str">
        <f>'[1]2025年已发货'!I:I</f>
        <v>13881399439</v>
      </c>
      <c r="J1986" s="2" vm="1" t="e">
        <f>_xlfn._xlws.FILTER(辅助信息!D:D,辅助信息!G:G=G1986)</f>
        <v>#VALUE!</v>
      </c>
    </row>
    <row r="1987" spans="1:10">
      <c r="A1987" s="2" t="str">
        <f>'[1]2025年已发货'!A:A</f>
        <v>成实</v>
      </c>
      <c r="B1987" s="2" t="str">
        <f>'[1]2025年已发货'!B:B</f>
        <v>圆钢</v>
      </c>
      <c r="C1987" s="2" t="str">
        <f>'[1]2025年已发货'!C:C</f>
        <v>HPB300Ф16</v>
      </c>
      <c r="D1987" s="2" t="str">
        <f>'[1]2025年已发货'!D:D</f>
        <v>吨</v>
      </c>
      <c r="E1987" s="2">
        <f>'[1]2025年已发货'!E:E</f>
        <v>12</v>
      </c>
      <c r="F1987" s="4">
        <f>'[1]2025年已发货'!F:F</f>
        <v>45757</v>
      </c>
      <c r="G1987" s="2" t="str">
        <f>'[1]2025年已发货'!G:G</f>
        <v>（中铁一局四公司康新高速TJ1-1标雅加梗隧道）四川省甘孜州康定市雅加梗路基</v>
      </c>
      <c r="H1987" s="2" t="str">
        <f>'[1]2025年已发货'!H:H</f>
        <v>王德华</v>
      </c>
      <c r="I1987" s="2">
        <f>'[1]2025年已发货'!I:I</f>
        <v>18008085797</v>
      </c>
      <c r="J1987" s="2" vm="1" t="e">
        <f>_xlfn._xlws.FILTER(辅助信息!D:D,辅助信息!G:G=G1987)</f>
        <v>#VALUE!</v>
      </c>
    </row>
    <row r="1988" spans="1:10">
      <c r="A1988" s="2" t="str">
        <f>'[1]2025年已发货'!A:A</f>
        <v>成实</v>
      </c>
      <c r="B1988" s="2" t="str">
        <f>'[1]2025年已发货'!B:B</f>
        <v>圆钢</v>
      </c>
      <c r="C1988" s="2" t="str">
        <f>'[1]2025年已发货'!C:C</f>
        <v>HPB300Ф20</v>
      </c>
      <c r="D1988" s="2" t="str">
        <f>'[1]2025年已发货'!D:D</f>
        <v>吨</v>
      </c>
      <c r="E1988" s="2">
        <f>'[1]2025年已发货'!E:E</f>
        <v>20</v>
      </c>
      <c r="F1988" s="4">
        <f>'[1]2025年已发货'!F:F</f>
        <v>45757</v>
      </c>
      <c r="G1988" s="2" t="str">
        <f>'[1]2025年已发货'!G:G</f>
        <v>（中铁一局四公司康新高速TJ1-1标雅加梗隧道）四川省甘孜州康定市雅加梗路基</v>
      </c>
      <c r="H1988" s="2" t="str">
        <f>'[1]2025年已发货'!H:H</f>
        <v>王锡俊</v>
      </c>
      <c r="I1988" s="2">
        <f>'[1]2025年已发货'!I:I</f>
        <v>18008085797</v>
      </c>
      <c r="J1988" s="2" vm="1" t="e">
        <f>_xlfn._xlws.FILTER(辅助信息!D:D,辅助信息!G:G=G1988)</f>
        <v>#VALUE!</v>
      </c>
    </row>
    <row r="1989" spans="1:10">
      <c r="A1989" s="2" t="str">
        <f>'[1]2025年已发货'!A:A</f>
        <v>成实</v>
      </c>
      <c r="B1989" s="2" t="str">
        <f>'[1]2025年已发货'!B:B</f>
        <v>螺纹钢</v>
      </c>
      <c r="C1989" s="2" t="str">
        <f>'[1]2025年已发货'!C:C</f>
        <v>HRB400EФ32*9m</v>
      </c>
      <c r="D1989" s="2" t="str">
        <f>'[1]2025年已发货'!D:D</f>
        <v>吨</v>
      </c>
      <c r="E1989" s="2">
        <f>'[1]2025年已发货'!E:E</f>
        <v>2</v>
      </c>
      <c r="F1989" s="4">
        <f>'[1]2025年已发货'!F:F</f>
        <v>45757</v>
      </c>
      <c r="G1989" s="2" t="str">
        <f>'[1]2025年已发货'!G:G</f>
        <v>（中铁一局四公司康新高速TJ1-1标雅加梗隧道）四川省甘孜州康定市雅加梗路基</v>
      </c>
      <c r="H1989" s="2" t="str">
        <f>'[1]2025年已发货'!H:H</f>
        <v>王锡俊</v>
      </c>
      <c r="I1989" s="2">
        <f>'[1]2025年已发货'!I:I</f>
        <v>18008085797</v>
      </c>
      <c r="J1989" s="2" vm="1" t="e">
        <f>_xlfn._xlws.FILTER(辅助信息!D:D,辅助信息!G:G=G1989)</f>
        <v>#VALUE!</v>
      </c>
    </row>
    <row r="1990" spans="1:10">
      <c r="A1990" s="2" t="str">
        <f>'[1]2025年已发货'!A:A</f>
        <v>德胜</v>
      </c>
      <c r="B1990" s="2" t="str">
        <f>'[1]2025年已发货'!B:B</f>
        <v>螺纹钢</v>
      </c>
      <c r="C1990" s="2" t="str">
        <f>'[1]2025年已发货'!C:C</f>
        <v>HRB400E Φ20 12m</v>
      </c>
      <c r="D1990" s="2" t="str">
        <f>'[1]2025年已发货'!D:D</f>
        <v>吨</v>
      </c>
      <c r="E1990" s="2">
        <f>'[1]2025年已发货'!E:E</f>
        <v>70</v>
      </c>
      <c r="F1990" s="4">
        <f>'[1]2025年已发货'!F:F</f>
        <v>45758</v>
      </c>
      <c r="G1990" s="2" t="str">
        <f>'[1]2025年已发货'!G:G</f>
        <v>（中铁五局-成渝扩容3标）四川省资阳市雁江区伍隍镇铺子村雁江区X138</v>
      </c>
      <c r="H1990" s="2" t="str">
        <f>'[1]2025年已发货'!H:H</f>
        <v>王健</v>
      </c>
      <c r="I1990" s="2">
        <f>'[1]2025年已发货'!I:I</f>
        <v>17726168395</v>
      </c>
      <c r="J1990" s="2" vm="1" t="e">
        <f>_xlfn._xlws.FILTER(辅助信息!D:D,辅助信息!G:G=G1990)</f>
        <v>#VALUE!</v>
      </c>
    </row>
    <row r="1991" spans="1:10">
      <c r="A1991" s="2" t="str">
        <f>'[1]2025年已发货'!A:A</f>
        <v>德胜</v>
      </c>
      <c r="B1991" s="2" t="str">
        <f>'[1]2025年已发货'!B:B</f>
        <v>螺纹钢</v>
      </c>
      <c r="C1991" s="2" t="str">
        <f>'[1]2025年已发货'!C:C</f>
        <v>HRB400E Φ25 12m</v>
      </c>
      <c r="D1991" s="2" t="str">
        <f>'[1]2025年已发货'!D:D</f>
        <v>吨</v>
      </c>
      <c r="E1991" s="2">
        <f>'[1]2025年已发货'!E:E</f>
        <v>70</v>
      </c>
      <c r="F1991" s="4">
        <f>'[1]2025年已发货'!F:F</f>
        <v>45758</v>
      </c>
      <c r="G1991" s="2" t="str">
        <f>'[1]2025年已发货'!G:G</f>
        <v>（中铁五局-成渝扩容3标）四川省资阳市雁江区伍隍镇铺子村雁江区X138</v>
      </c>
      <c r="H1991" s="2" t="str">
        <f>'[1]2025年已发货'!H:H</f>
        <v>王健</v>
      </c>
      <c r="I1991" s="2">
        <f>'[1]2025年已发货'!I:I</f>
        <v>17726168395</v>
      </c>
      <c r="J1991" s="2" vm="1" t="e">
        <f>_xlfn._xlws.FILTER(辅助信息!D:D,辅助信息!G:G=G1991)</f>
        <v>#VALUE!</v>
      </c>
    </row>
    <row r="1992" spans="1:10">
      <c r="A1992" s="2" t="str">
        <f>'[1]2025年已发货'!A:A</f>
        <v>德胜</v>
      </c>
      <c r="B1992" s="2" t="str">
        <f>'[1]2025年已发货'!B:B</f>
        <v>螺纹钢</v>
      </c>
      <c r="C1992" s="2" t="str">
        <f>'[1]2025年已发货'!C:C</f>
        <v>HRB400E Φ25 9m</v>
      </c>
      <c r="D1992" s="2" t="str">
        <f>'[1]2025年已发货'!D:D</f>
        <v>吨</v>
      </c>
      <c r="E1992" s="2">
        <f>'[1]2025年已发货'!E:E</f>
        <v>70</v>
      </c>
      <c r="F1992" s="4">
        <f>'[1]2025年已发货'!F:F</f>
        <v>45758</v>
      </c>
      <c r="G1992" s="2" t="str">
        <f>'[1]2025年已发货'!G:G</f>
        <v>（中铁五局-成渝扩容3标）四川省资阳市雁江区伍隍镇铺子村雁江区X138</v>
      </c>
      <c r="H1992" s="2" t="str">
        <f>'[1]2025年已发货'!H:H</f>
        <v>王健</v>
      </c>
      <c r="I1992" s="2">
        <f>'[1]2025年已发货'!I:I</f>
        <v>17726168395</v>
      </c>
      <c r="J1992" s="2" vm="1" t="e">
        <f>_xlfn._xlws.FILTER(辅助信息!D:D,辅助信息!G:G=G1992)</f>
        <v>#VALUE!</v>
      </c>
    </row>
    <row r="1993" spans="1:10">
      <c r="A1993" s="2" t="str">
        <f>'[1]2025年已发货'!A:A</f>
        <v>德胜</v>
      </c>
      <c r="B1993" s="2" t="str">
        <f>'[1]2025年已发货'!B:B</f>
        <v>螺纹钢</v>
      </c>
      <c r="C1993" s="2" t="str">
        <f>'[1]2025年已发货'!C:C</f>
        <v>HRB400E Φ28 9m</v>
      </c>
      <c r="D1993" s="2" t="str">
        <f>'[1]2025年已发货'!D:D</f>
        <v>吨</v>
      </c>
      <c r="E1993" s="2">
        <f>'[1]2025年已发货'!E:E</f>
        <v>70</v>
      </c>
      <c r="F1993" s="4">
        <f>'[1]2025年已发货'!F:F</f>
        <v>45758</v>
      </c>
      <c r="G1993" s="2" t="str">
        <f>'[1]2025年已发货'!G:G</f>
        <v>（中铁十局-资乐高速4标）四川省眉山市仁寿县彰加镇促进村中铁十局2#钢筋厂</v>
      </c>
      <c r="H1993" s="2" t="str">
        <f>'[1]2025年已发货'!H:H</f>
        <v>杨飞</v>
      </c>
      <c r="I1993" s="2">
        <f>'[1]2025年已发货'!I:I</f>
        <v>15667998777</v>
      </c>
      <c r="J1993" s="2" vm="1" t="e">
        <f>_xlfn._xlws.FILTER(辅助信息!D:D,辅助信息!G:G=G1993)</f>
        <v>#VALUE!</v>
      </c>
    </row>
    <row r="1994" spans="1:10">
      <c r="A1994" s="2" t="str">
        <f>'[1]2025年已发货'!A:A</f>
        <v>润耀</v>
      </c>
      <c r="B1994" s="2" t="str">
        <f>'[1]2025年已发货'!B:B</f>
        <v>螺纹钢</v>
      </c>
      <c r="C1994" s="2" t="str">
        <f>'[1]2025年已发货'!C:C</f>
        <v>HRB400E Φ25 9m</v>
      </c>
      <c r="D1994" s="2" t="str">
        <f>'[1]2025年已发货'!D:D</f>
        <v>吨</v>
      </c>
      <c r="E1994" s="2">
        <f>'[1]2025年已发货'!E:E</f>
        <v>35</v>
      </c>
      <c r="F1994" s="4">
        <f>'[1]2025年已发货'!F:F</f>
        <v>45758</v>
      </c>
      <c r="G1994" s="2" t="str">
        <f>'[1]2025年已发货'!G:G</f>
        <v>（中铁广州局-成渝扩容2标）四川省资阳市雁江区堪嘉镇陈家湾刘家湾大桥桥头</v>
      </c>
      <c r="H1994" s="2" t="str">
        <f>'[1]2025年已发货'!H:H</f>
        <v>刘沛琦</v>
      </c>
      <c r="I1994" s="2">
        <f>'[1]2025年已发货'!I:I</f>
        <v>18011784798</v>
      </c>
      <c r="J1994" s="2" vm="1" t="e">
        <f>_xlfn._xlws.FILTER(辅助信息!D:D,辅助信息!G:G=G1994)</f>
        <v>#VALUE!</v>
      </c>
    </row>
    <row r="1995" spans="1:10">
      <c r="A1995" s="2" t="str">
        <f>'[1]2025年已发货'!A:A</f>
        <v>润耀</v>
      </c>
      <c r="B1995" s="2" t="str">
        <f>'[1]2025年已发货'!B:B</f>
        <v>螺纹钢</v>
      </c>
      <c r="C1995" s="2" t="str">
        <f>'[1]2025年已发货'!C:C</f>
        <v>HRB400E Φ25 12m</v>
      </c>
      <c r="D1995" s="2" t="str">
        <f>'[1]2025年已发货'!D:D</f>
        <v>吨</v>
      </c>
      <c r="E1995" s="2">
        <f>'[1]2025年已发货'!E:E</f>
        <v>35</v>
      </c>
      <c r="F1995" s="4">
        <f>'[1]2025年已发货'!F:F</f>
        <v>45758</v>
      </c>
      <c r="G1995" s="2" t="str">
        <f>'[1]2025年已发货'!G:G</f>
        <v>（中铁广州局-成渝扩容2标）四川省资阳市雁江区堪嘉镇陈家湾刘家湾大桥桥头</v>
      </c>
      <c r="H1995" s="2" t="str">
        <f>'[1]2025年已发货'!H:H</f>
        <v>刘沛琦</v>
      </c>
      <c r="I1995" s="2">
        <f>'[1]2025年已发货'!I:I</f>
        <v>18011784798</v>
      </c>
      <c r="J1995" s="2" vm="1" t="e">
        <f>_xlfn._xlws.FILTER(辅助信息!D:D,辅助信息!G:G=G1995)</f>
        <v>#VALUE!</v>
      </c>
    </row>
    <row r="1996" spans="1:10">
      <c r="A1996" s="2" t="str">
        <f>'[1]2025年已发货'!A:A</f>
        <v>润耀</v>
      </c>
      <c r="B1996" s="2" t="str">
        <f>'[1]2025年已发货'!B:B</f>
        <v>螺纹钢</v>
      </c>
      <c r="C1996" s="2" t="str">
        <f>'[1]2025年已发货'!C:C</f>
        <v>HRB400E Φ28 9m</v>
      </c>
      <c r="D1996" s="2" t="str">
        <f>'[1]2025年已发货'!D:D</f>
        <v>吨</v>
      </c>
      <c r="E1996" s="2">
        <f>'[1]2025年已发货'!E:E</f>
        <v>35</v>
      </c>
      <c r="F1996" s="4">
        <f>'[1]2025年已发货'!F:F</f>
        <v>45758</v>
      </c>
      <c r="G1996" s="2" t="str">
        <f>'[1]2025年已发货'!G:G</f>
        <v>（中铁广州局-成渝扩容2标）四川省资阳市雁江区堪嘉镇陈家湾刘家湾大桥桥头</v>
      </c>
      <c r="H1996" s="2" t="str">
        <f>'[1]2025年已发货'!H:H</f>
        <v>刘沛琦</v>
      </c>
      <c r="I1996" s="2">
        <f>'[1]2025年已发货'!I:I</f>
        <v>18011784798</v>
      </c>
      <c r="J1996" s="2" vm="1" t="e">
        <f>_xlfn._xlws.FILTER(辅助信息!D:D,辅助信息!G:G=G1996)</f>
        <v>#VALUE!</v>
      </c>
    </row>
    <row r="1997" spans="1:10">
      <c r="A1997" s="2" t="str">
        <f>'[1]2025年已发货'!A:A</f>
        <v>润耀</v>
      </c>
      <c r="B1997" s="2" t="str">
        <f>'[1]2025年已发货'!B:B</f>
        <v>螺纹钢</v>
      </c>
      <c r="C1997" s="2" t="str">
        <f>'[1]2025年已发货'!C:C</f>
        <v>HRB400E Φ20 9m</v>
      </c>
      <c r="D1997" s="2" t="str">
        <f>'[1]2025年已发货'!D:D</f>
        <v>吨</v>
      </c>
      <c r="E1997" s="2">
        <f>'[1]2025年已发货'!E:E</f>
        <v>3</v>
      </c>
      <c r="F1997" s="4">
        <f>'[1]2025年已发货'!F:F</f>
        <v>45758</v>
      </c>
      <c r="G1997" s="2" t="str">
        <f>'[1]2025年已发货'!G:G</f>
        <v>(五冶钢构宜宾高县月江镇建设项目-2)四川省宜宾市高县月江镇高县宜宾保润汽车维修服务有限公司西南(S436西)(污水管网项目)</v>
      </c>
      <c r="H1997" s="2" t="str">
        <f>'[1]2025年已发货'!H:H</f>
        <v>张朝亮</v>
      </c>
      <c r="I1997" s="2">
        <f>'[1]2025年已发货'!I:I</f>
        <v>15228205853</v>
      </c>
      <c r="J1997" s="2" t="str">
        <f>_xlfn._xlws.FILTER(辅助信息!D:D,辅助信息!G:G=G1997)</f>
        <v>五冶钢构-宜宾市南溪区高县月江镇建设项目</v>
      </c>
    </row>
    <row r="1998" spans="1:10">
      <c r="A1998" s="2" t="str">
        <f>'[1]2025年已发货'!A:A</f>
        <v>润耀</v>
      </c>
      <c r="B1998" s="2" t="str">
        <f>'[1]2025年已发货'!B:B</f>
        <v>螺纹钢</v>
      </c>
      <c r="C1998" s="2" t="str">
        <f>'[1]2025年已发货'!C:C</f>
        <v>HRB400E Φ25 9m</v>
      </c>
      <c r="D1998" s="2" t="str">
        <f>'[1]2025年已发货'!D:D</f>
        <v>吨</v>
      </c>
      <c r="E1998" s="2">
        <f>'[1]2025年已发货'!E:E</f>
        <v>30</v>
      </c>
      <c r="F1998" s="4">
        <f>'[1]2025年已发货'!F:F</f>
        <v>45758</v>
      </c>
      <c r="G1998" s="2" t="str">
        <f>'[1]2025年已发货'!G:G</f>
        <v>(五冶钢构宜宾高县月江镇建设项目-2)四川省宜宾市高县月江镇高县宜宾保润汽车维修服务有限公司西南(S436西)(污水管网项目)</v>
      </c>
      <c r="H1998" s="2" t="str">
        <f>'[1]2025年已发货'!H:H</f>
        <v>张朝亮</v>
      </c>
      <c r="I1998" s="2">
        <f>'[1]2025年已发货'!I:I</f>
        <v>15228205853</v>
      </c>
      <c r="J1998" s="2" t="str">
        <f>_xlfn._xlws.FILTER(辅助信息!D:D,辅助信息!G:G=G1998)</f>
        <v>五冶钢构-宜宾市南溪区高县月江镇建设项目</v>
      </c>
    </row>
    <row r="1999" spans="1:10">
      <c r="A1999" s="2" t="str">
        <f>'[1]2025年已发货'!A:A</f>
        <v>达钢</v>
      </c>
      <c r="B1999" s="2" t="str">
        <f>'[1]2025年已发货'!B:B</f>
        <v>螺纹钢</v>
      </c>
      <c r="C1999" s="2" t="str">
        <f>'[1]2025年已发货'!C:C</f>
        <v>HRB400E Φ12 9m</v>
      </c>
      <c r="D1999" s="2" t="str">
        <f>'[1]2025年已发货'!D:D</f>
        <v>吨</v>
      </c>
      <c r="E1999" s="2">
        <f>'[1]2025年已发货'!E:E</f>
        <v>27</v>
      </c>
      <c r="F1999" s="4">
        <f>'[1]2025年已发货'!F:F</f>
        <v>45758</v>
      </c>
      <c r="G1999" s="2" t="str">
        <f>'[1]2025年已发货'!G:G</f>
        <v>（十九冶-江龙高速二分部）重庆市云阳县宝坪镇双塆村*九倒拐大桥</v>
      </c>
      <c r="H1999" s="2" t="str">
        <f>'[1]2025年已发货'!H:H</f>
        <v>张鹏</v>
      </c>
      <c r="I1999" s="2">
        <f>'[1]2025年已发货'!I:I</f>
        <v>18223006448</v>
      </c>
      <c r="J1999" s="2" vm="1" t="e">
        <f>_xlfn._xlws.FILTER(辅助信息!D:D,辅助信息!G:G=G1999)</f>
        <v>#VALUE!</v>
      </c>
    </row>
    <row r="2000" spans="1:10">
      <c r="A2000" s="2" t="str">
        <f>'[1]2025年已发货'!A:A</f>
        <v>达钢</v>
      </c>
      <c r="B2000" s="2" t="str">
        <f>'[1]2025年已发货'!B:B</f>
        <v>高线</v>
      </c>
      <c r="C2000" s="2" t="str">
        <f>'[1]2025年已发货'!C:C</f>
        <v>HPB300Φ10</v>
      </c>
      <c r="D2000" s="2" t="str">
        <f>'[1]2025年已发货'!D:D</f>
        <v>吨</v>
      </c>
      <c r="E2000" s="2">
        <f>'[1]2025年已发货'!E:E</f>
        <v>10</v>
      </c>
      <c r="F2000" s="4">
        <f>'[1]2025年已发货'!F:F</f>
        <v>45758</v>
      </c>
      <c r="G2000" s="2" t="str">
        <f>'[1]2025年已发货'!G:G</f>
        <v>（十九冶-江龙高速二分部）重庆市云阳县宝坪镇双塆村*九倒拐大桥</v>
      </c>
      <c r="H2000" s="2" t="str">
        <f>'[1]2025年已发货'!H:H</f>
        <v>张鹏</v>
      </c>
      <c r="I2000" s="2">
        <f>'[1]2025年已发货'!I:I</f>
        <v>18223006448</v>
      </c>
      <c r="J2000" s="2" vm="1" t="e">
        <f>_xlfn._xlws.FILTER(辅助信息!D:D,辅助信息!G:G=G2000)</f>
        <v>#VALUE!</v>
      </c>
    </row>
    <row r="2001" spans="1:10">
      <c r="A2001" s="2" t="str">
        <f>'[1]2025年已发货'!A:A</f>
        <v>达钢</v>
      </c>
      <c r="B2001" s="2" t="str">
        <f>'[1]2025年已发货'!B:B</f>
        <v>螺纹钢</v>
      </c>
      <c r="C2001" s="2" t="str">
        <f>'[1]2025年已发货'!C:C</f>
        <v>HRB400E Φ28 9m</v>
      </c>
      <c r="D2001" s="2" t="str">
        <f>'[1]2025年已发货'!D:D</f>
        <v>吨</v>
      </c>
      <c r="E2001" s="2">
        <f>'[1]2025年已发货'!E:E</f>
        <v>54</v>
      </c>
      <c r="F2001" s="4">
        <f>'[1]2025年已发货'!F:F</f>
        <v>45758</v>
      </c>
      <c r="G2001" s="2" t="str">
        <f>'[1]2025年已发货'!G:G</f>
        <v>（十九冶-江龙高速一分部）重庆市云阳县X886附近中国十九冶开云高速项目总包部西98米*复兴互通预制梁场</v>
      </c>
      <c r="H2001" s="2" t="str">
        <f>'[1]2025年已发货'!H:H</f>
        <v>吴章红</v>
      </c>
      <c r="I2001" s="2">
        <f>'[1]2025年已发货'!I:I</f>
        <v>18628165772</v>
      </c>
      <c r="J2001" s="2" vm="1" t="e">
        <f>_xlfn._xlws.FILTER(辅助信息!D:D,辅助信息!G:G=G2001)</f>
        <v>#VALUE!</v>
      </c>
    </row>
    <row r="2002" spans="1:10">
      <c r="A2002" s="2" t="str">
        <f>'[1]2025年已发货'!A:A</f>
        <v>达钢</v>
      </c>
      <c r="B2002" s="2" t="str">
        <f>'[1]2025年已发货'!B:B</f>
        <v>高线</v>
      </c>
      <c r="C2002" s="2" t="str">
        <f>'[1]2025年已发货'!C:C</f>
        <v>HPB300Φ10</v>
      </c>
      <c r="D2002" s="2" t="str">
        <f>'[1]2025年已发货'!D:D</f>
        <v>吨</v>
      </c>
      <c r="E2002" s="2">
        <f>'[1]2025年已发货'!E:E</f>
        <v>17.5</v>
      </c>
      <c r="F2002" s="4">
        <f>'[1]2025年已发货'!F:F</f>
        <v>45758</v>
      </c>
      <c r="G2002" s="2" t="str">
        <f>'[1]2025年已发货'!G:G</f>
        <v>（十九冶-江龙高速一分部）重庆市云阳县X886附近中国十九冶开云高速项目总包部西98米*复兴互通预制梁场</v>
      </c>
      <c r="H2002" s="2" t="str">
        <f>'[1]2025年已发货'!H:H</f>
        <v>吴章红</v>
      </c>
      <c r="I2002" s="2">
        <f>'[1]2025年已发货'!I:I</f>
        <v>18628165772</v>
      </c>
      <c r="J2002" s="2" vm="1" t="e">
        <f>_xlfn._xlws.FILTER(辅助信息!D:D,辅助信息!G:G=G2002)</f>
        <v>#VALUE!</v>
      </c>
    </row>
    <row r="2003" spans="1:10">
      <c r="A2003" s="2" t="str">
        <f>'[1]2025年已发货'!A:A</f>
        <v>晋邦</v>
      </c>
      <c r="B2003" s="2" t="str">
        <f>'[1]2025年已发货'!B:B</f>
        <v>盘圆</v>
      </c>
      <c r="C2003" s="2" t="str">
        <f>'[1]2025年已发货'!C:C</f>
        <v>HPB300Ф12</v>
      </c>
      <c r="D2003" s="2" t="str">
        <f>'[1]2025年已发货'!D:D</f>
        <v>吨</v>
      </c>
      <c r="E2003" s="2">
        <f>'[1]2025年已发货'!E:E</f>
        <v>9</v>
      </c>
      <c r="F2003" s="4">
        <f>'[1]2025年已发货'!F:F</f>
        <v>45758</v>
      </c>
      <c r="G2003" s="2" t="str">
        <f>'[1]2025年已发货'!G:G</f>
        <v>四川省南充市营山县咸安大道成都元泽环境技术有限公司营山分公司（中核华兴市政道路项目部）</v>
      </c>
      <c r="H2003" s="2" t="str">
        <f>'[1]2025年已发货'!H:H</f>
        <v>黎家敏</v>
      </c>
      <c r="I2003" s="2" t="str">
        <f>'[1]2025年已发货'!I:I</f>
        <v>15082798787</v>
      </c>
      <c r="J2003" s="2" vm="1" t="e">
        <f>_xlfn._xlws.FILTER(辅助信息!D:D,辅助信息!G:G=G2003)</f>
        <v>#VALUE!</v>
      </c>
    </row>
    <row r="2004" spans="1:10">
      <c r="A2004" s="2" t="str">
        <f>'[1]2025年已发货'!A:A</f>
        <v>晋邦</v>
      </c>
      <c r="B2004" s="2" t="str">
        <f>'[1]2025年已发货'!B:B</f>
        <v>螺纹钢</v>
      </c>
      <c r="C2004" s="2" t="str">
        <f>'[1]2025年已发货'!C:C</f>
        <v>HRB400EФ28*9m</v>
      </c>
      <c r="D2004" s="2" t="str">
        <f>'[1]2025年已发货'!D:D</f>
        <v>吨</v>
      </c>
      <c r="E2004" s="2">
        <f>'[1]2025年已发货'!E:E</f>
        <v>25</v>
      </c>
      <c r="F2004" s="4">
        <f>'[1]2025年已发货'!F:F</f>
        <v>45758</v>
      </c>
      <c r="G2004" s="2" t="str">
        <f>'[1]2025年已发货'!G:G</f>
        <v>四川省南充市营山县咸安大道成都元泽环境技术有限公司营山分公司（中核华兴市政道路项目部）</v>
      </c>
      <c r="H2004" s="2" t="str">
        <f>'[1]2025年已发货'!H:H</f>
        <v>黎家敏</v>
      </c>
      <c r="I2004" s="2" t="str">
        <f>'[1]2025年已发货'!I:I</f>
        <v>15082798787</v>
      </c>
      <c r="J2004" s="2" vm="1" t="e">
        <f>_xlfn._xlws.FILTER(辅助信息!D:D,辅助信息!G:G=G2004)</f>
        <v>#VALUE!</v>
      </c>
    </row>
    <row r="2005" spans="1:10">
      <c r="A2005" s="2" t="str">
        <f>'[1]2025年已发货'!A:A</f>
        <v>晋邦</v>
      </c>
      <c r="B2005" s="2" t="str">
        <f>'[1]2025年已发货'!B:B</f>
        <v>螺纹钢</v>
      </c>
      <c r="C2005" s="2" t="str">
        <f>'[1]2025年已发货'!C:C</f>
        <v>HRB400E Φ28 9m</v>
      </c>
      <c r="D2005" s="2" t="str">
        <f>'[1]2025年已发货'!D:D</f>
        <v>吨</v>
      </c>
      <c r="E2005" s="2">
        <f>'[1]2025年已发货'!E:E</f>
        <v>16</v>
      </c>
      <c r="F2005" s="4">
        <f>'[1]2025年已发货'!F:F</f>
        <v>45758</v>
      </c>
      <c r="G2005" s="2" t="str">
        <f>'[1]2025年已发货'!G:G</f>
        <v>（十九冶-江龙高速一分部）重庆市云阳县X886附近中国十九冶开云高速项目总包部西98米*复兴互通预制梁场</v>
      </c>
      <c r="H2005" s="2" t="str">
        <f>'[1]2025年已发货'!H:H</f>
        <v>吴章红</v>
      </c>
      <c r="I2005" s="2">
        <f>'[1]2025年已发货'!I:I</f>
        <v>18628165772</v>
      </c>
      <c r="J2005" s="2" vm="1" t="e">
        <f>_xlfn._xlws.FILTER(辅助信息!D:D,辅助信息!G:G=G2005)</f>
        <v>#VALUE!</v>
      </c>
    </row>
    <row r="2006" spans="1:10">
      <c r="A2006" s="2" t="str">
        <f>'[1]2025年已发货'!A:A</f>
        <v>晋邦</v>
      </c>
      <c r="B2006" s="2" t="str">
        <f>'[1]2025年已发货'!B:B</f>
        <v>盘螺</v>
      </c>
      <c r="C2006" s="2" t="str">
        <f>'[1]2025年已发货'!C:C</f>
        <v>HRB400E Φ10</v>
      </c>
      <c r="D2006" s="2" t="str">
        <f>'[1]2025年已发货'!D:D</f>
        <v>吨</v>
      </c>
      <c r="E2006" s="2">
        <f>'[1]2025年已发货'!E:E</f>
        <v>17.5</v>
      </c>
      <c r="F2006" s="4">
        <f>'[1]2025年已发货'!F:F</f>
        <v>45758</v>
      </c>
      <c r="G2006" s="2" t="str">
        <f>'[1]2025年已发货'!G:G</f>
        <v>（十九冶-江龙高速一分部）重庆市云阳县X886附近中国十九冶开云高速项目总包部西98米*复兴互通预制梁场</v>
      </c>
      <c r="H2006" s="2" t="str">
        <f>'[1]2025年已发货'!H:H</f>
        <v>吴章红</v>
      </c>
      <c r="I2006" s="2">
        <f>'[1]2025年已发货'!I:I</f>
        <v>18628165772</v>
      </c>
      <c r="J2006" s="2" vm="1" t="e">
        <f>_xlfn._xlws.FILTER(辅助信息!D:D,辅助信息!G:G=G2006)</f>
        <v>#VALUE!</v>
      </c>
    </row>
    <row r="2007" spans="1:10">
      <c r="A2007" s="2" t="str">
        <f>'[1]2025年已发货'!A:A</f>
        <v>德胜</v>
      </c>
      <c r="B2007" s="2" t="str">
        <f>'[1]2025年已发货'!B:B</f>
        <v>螺纹钢</v>
      </c>
      <c r="C2007" s="2" t="str">
        <f>'[1]2025年已发货'!C:C</f>
        <v>HRB400E Φ14 9m</v>
      </c>
      <c r="D2007" s="2" t="str">
        <f>'[1]2025年已发货'!D:D</f>
        <v>吨</v>
      </c>
      <c r="E2007" s="2">
        <f>'[1]2025年已发货'!E:E</f>
        <v>5</v>
      </c>
      <c r="F2007" s="4">
        <f>'[1]2025年已发货'!F:F</f>
        <v>45759</v>
      </c>
      <c r="G2007" s="2" t="str">
        <f>'[1]2025年已发货'!G:G</f>
        <v>（华西简阳西城嘉苑）四川省成都市简阳市简城街道高屋村</v>
      </c>
      <c r="H2007" s="2" t="str">
        <f>'[1]2025年已发货'!H:H</f>
        <v>张瀚镭</v>
      </c>
      <c r="I2007" s="2">
        <f>'[1]2025年已发货'!I:I</f>
        <v>15884666220</v>
      </c>
      <c r="J2007" s="2" t="str">
        <f>_xlfn._xlws.FILTER(辅助信息!D:D,辅助信息!G:G=G2007)</f>
        <v>华西简阳西城嘉苑</v>
      </c>
    </row>
    <row r="2008" spans="1:10">
      <c r="A2008" s="2" t="str">
        <f>'[1]2025年已发货'!A:A</f>
        <v>德胜</v>
      </c>
      <c r="B2008" s="2" t="str">
        <f>'[1]2025年已发货'!B:B</f>
        <v>螺纹钢</v>
      </c>
      <c r="C2008" s="2" t="str">
        <f>'[1]2025年已发货'!C:C</f>
        <v>HRB400E Φ18 9m</v>
      </c>
      <c r="D2008" s="2" t="str">
        <f>'[1]2025年已发货'!D:D</f>
        <v>吨</v>
      </c>
      <c r="E2008" s="2">
        <f>'[1]2025年已发货'!E:E</f>
        <v>5</v>
      </c>
      <c r="F2008" s="4">
        <f>'[1]2025年已发货'!F:F</f>
        <v>45759</v>
      </c>
      <c r="G2008" s="2" t="str">
        <f>'[1]2025年已发货'!G:G</f>
        <v>（华西简阳西城嘉苑）四川省成都市简阳市简城街道高屋村</v>
      </c>
      <c r="H2008" s="2" t="str">
        <f>'[1]2025年已发货'!H:H</f>
        <v>张瀚镭</v>
      </c>
      <c r="I2008" s="2">
        <f>'[1]2025年已发货'!I:I</f>
        <v>15884666220</v>
      </c>
      <c r="J2008" s="2" t="str">
        <f>_xlfn._xlws.FILTER(辅助信息!D:D,辅助信息!G:G=G2008)</f>
        <v>华西简阳西城嘉苑</v>
      </c>
    </row>
    <row r="2009" spans="1:10">
      <c r="A2009" s="2" t="str">
        <f>'[1]2025年已发货'!A:A</f>
        <v>德胜</v>
      </c>
      <c r="B2009" s="2" t="str">
        <f>'[1]2025年已发货'!B:B</f>
        <v>螺纹钢</v>
      </c>
      <c r="C2009" s="2" t="str">
        <f>'[1]2025年已发货'!C:C</f>
        <v>HRB400E Φ20 9m</v>
      </c>
      <c r="D2009" s="2" t="str">
        <f>'[1]2025年已发货'!D:D</f>
        <v>吨</v>
      </c>
      <c r="E2009" s="2">
        <f>'[1]2025年已发货'!E:E</f>
        <v>40</v>
      </c>
      <c r="F2009" s="4">
        <f>'[1]2025年已发货'!F:F</f>
        <v>45759</v>
      </c>
      <c r="G2009" s="2" t="str">
        <f>'[1]2025年已发货'!G:G</f>
        <v>（华西简阳西城嘉苑）四川省成都市简阳市简城街道高屋村</v>
      </c>
      <c r="H2009" s="2" t="str">
        <f>'[1]2025年已发货'!H:H</f>
        <v>张瀚镭</v>
      </c>
      <c r="I2009" s="2">
        <f>'[1]2025年已发货'!I:I</f>
        <v>15884666220</v>
      </c>
      <c r="J2009" s="2" t="str">
        <f>_xlfn._xlws.FILTER(辅助信息!D:D,辅助信息!G:G=G2009)</f>
        <v>华西简阳西城嘉苑</v>
      </c>
    </row>
    <row r="2010" spans="1:10">
      <c r="A2010" s="2" t="str">
        <f>'[1]2025年已发货'!A:A</f>
        <v>德胜</v>
      </c>
      <c r="B2010" s="2" t="str">
        <f>'[1]2025年已发货'!B:B</f>
        <v>螺纹钢</v>
      </c>
      <c r="C2010" s="2" t="str">
        <f>'[1]2025年已发货'!C:C</f>
        <v>HRB400E Φ25 9m</v>
      </c>
      <c r="D2010" s="2" t="str">
        <f>'[1]2025年已发货'!D:D</f>
        <v>吨</v>
      </c>
      <c r="E2010" s="2">
        <f>'[1]2025年已发货'!E:E</f>
        <v>20</v>
      </c>
      <c r="F2010" s="4">
        <f>'[1]2025年已发货'!F:F</f>
        <v>45759</v>
      </c>
      <c r="G2010" s="2" t="str">
        <f>'[1]2025年已发货'!G:G</f>
        <v>（华西简阳西城嘉苑）四川省成都市简阳市简城街道高屋村</v>
      </c>
      <c r="H2010" s="2" t="str">
        <f>'[1]2025年已发货'!H:H</f>
        <v>张瀚镭</v>
      </c>
      <c r="I2010" s="2">
        <f>'[1]2025年已发货'!I:I</f>
        <v>15884666220</v>
      </c>
      <c r="J2010" s="2" t="str">
        <f>_xlfn._xlws.FILTER(辅助信息!D:D,辅助信息!G:G=G2010)</f>
        <v>华西简阳西城嘉苑</v>
      </c>
    </row>
    <row r="2011" spans="1:10">
      <c r="A2011" s="2" t="str">
        <f>'[1]2025年已发货'!A:A</f>
        <v>晋邦</v>
      </c>
      <c r="B2011" s="2" t="str">
        <f>'[1]2025年已发货'!B:B</f>
        <v>螺纹钢</v>
      </c>
      <c r="C2011" s="2" t="str">
        <f>'[1]2025年已发货'!C:C</f>
        <v>HRB400E Φ14 9m</v>
      </c>
      <c r="D2011" s="2" t="str">
        <f>'[1]2025年已发货'!D:D</f>
        <v>吨</v>
      </c>
      <c r="E2011" s="2">
        <f>'[1]2025年已发货'!E:E</f>
        <v>3</v>
      </c>
      <c r="F2011" s="4">
        <f>'[1]2025年已发货'!F:F</f>
        <v>45759</v>
      </c>
      <c r="G2011" s="2" t="str">
        <f>'[1]2025年已发货'!G:G</f>
        <v>（商投建工达州中医药科技园-4工区-3号楼）达州市通川区达州中医药职业学院犀牛大道北段</v>
      </c>
      <c r="H2011" s="2" t="str">
        <f>'[1]2025年已发货'!H:H</f>
        <v>张扬</v>
      </c>
      <c r="I2011" s="2">
        <f>'[1]2025年已发货'!I:I</f>
        <v>18381904567</v>
      </c>
      <c r="J2011" s="2" t="str">
        <f>_xlfn._xlws.FILTER(辅助信息!D:D,辅助信息!G:G=G2011)</f>
        <v>商投建工达州中医药科技园</v>
      </c>
    </row>
    <row r="2012" spans="1:10">
      <c r="A2012" s="2" t="str">
        <f>'[1]2025年已发货'!A:A</f>
        <v>晋邦</v>
      </c>
      <c r="B2012" s="2" t="str">
        <f>'[1]2025年已发货'!B:B</f>
        <v>螺纹钢</v>
      </c>
      <c r="C2012" s="2" t="str">
        <f>'[1]2025年已发货'!C:C</f>
        <v>HRB400E Φ18 9m</v>
      </c>
      <c r="D2012" s="2" t="str">
        <f>'[1]2025年已发货'!D:D</f>
        <v>吨</v>
      </c>
      <c r="E2012" s="2">
        <f>'[1]2025年已发货'!E:E</f>
        <v>12</v>
      </c>
      <c r="F2012" s="4">
        <f>'[1]2025年已发货'!F:F</f>
        <v>45759</v>
      </c>
      <c r="G2012" s="2" t="str">
        <f>'[1]2025年已发货'!G:G</f>
        <v>（商投建工达州中医药科技园-4工区-3号楼）达州市通川区达州中医药职业学院犀牛大道北段</v>
      </c>
      <c r="H2012" s="2" t="str">
        <f>'[1]2025年已发货'!H:H</f>
        <v>张扬</v>
      </c>
      <c r="I2012" s="2">
        <f>'[1]2025年已发货'!I:I</f>
        <v>18381904567</v>
      </c>
      <c r="J2012" s="2" t="str">
        <f>_xlfn._xlws.FILTER(辅助信息!D:D,辅助信息!G:G=G2012)</f>
        <v>商投建工达州中医药科技园</v>
      </c>
    </row>
    <row r="2013" spans="1:10">
      <c r="A2013" s="2" t="str">
        <f>'[1]2025年已发货'!A:A</f>
        <v>晋邦</v>
      </c>
      <c r="B2013" s="2" t="str">
        <f>'[1]2025年已发货'!B:B</f>
        <v>螺纹钢</v>
      </c>
      <c r="C2013" s="2" t="str">
        <f>'[1]2025年已发货'!C:C</f>
        <v>HRB400E Φ20 9m</v>
      </c>
      <c r="D2013" s="2" t="str">
        <f>'[1]2025年已发货'!D:D</f>
        <v>吨</v>
      </c>
      <c r="E2013" s="2">
        <f>'[1]2025年已发货'!E:E</f>
        <v>15</v>
      </c>
      <c r="F2013" s="4">
        <f>'[1]2025年已发货'!F:F</f>
        <v>45759</v>
      </c>
      <c r="G2013" s="2" t="str">
        <f>'[1]2025年已发货'!G:G</f>
        <v>（商投建工达州中医药科技园-4工区-3号楼）达州市通川区达州中医药职业学院犀牛大道北段</v>
      </c>
      <c r="H2013" s="2" t="str">
        <f>'[1]2025年已发货'!H:H</f>
        <v>张扬</v>
      </c>
      <c r="I2013" s="2">
        <f>'[1]2025年已发货'!I:I</f>
        <v>18381904567</v>
      </c>
      <c r="J2013" s="2" t="str">
        <f>_xlfn._xlws.FILTER(辅助信息!D:D,辅助信息!G:G=G2013)</f>
        <v>商投建工达州中医药科技园</v>
      </c>
    </row>
    <row r="2014" spans="1:10">
      <c r="A2014" s="2" t="str">
        <f>'[1]2025年已发货'!A:A</f>
        <v>晋邦</v>
      </c>
      <c r="B2014" s="2" t="str">
        <f>'[1]2025年已发货'!B:B</f>
        <v>螺纹钢</v>
      </c>
      <c r="C2014" s="2" t="str">
        <f>'[1]2025年已发货'!C:C</f>
        <v>HRB400E Φ22 9m</v>
      </c>
      <c r="D2014" s="2" t="str">
        <f>'[1]2025年已发货'!D:D</f>
        <v>吨</v>
      </c>
      <c r="E2014" s="2">
        <f>'[1]2025年已发货'!E:E</f>
        <v>15</v>
      </c>
      <c r="F2014" s="4">
        <f>'[1]2025年已发货'!F:F</f>
        <v>45759</v>
      </c>
      <c r="G2014" s="2" t="str">
        <f>'[1]2025年已发货'!G:G</f>
        <v>（商投建工达州中医药科技园-4工区-3号楼）达州市通川区达州中医药职业学院犀牛大道北段</v>
      </c>
      <c r="H2014" s="2" t="str">
        <f>'[1]2025年已发货'!H:H</f>
        <v>张扬</v>
      </c>
      <c r="I2014" s="2">
        <f>'[1]2025年已发货'!I:I</f>
        <v>18381904567</v>
      </c>
      <c r="J2014" s="2" t="str">
        <f>_xlfn._xlws.FILTER(辅助信息!D:D,辅助信息!G:G=G2014)</f>
        <v>商投建工达州中医药科技园</v>
      </c>
    </row>
    <row r="2015" spans="1:10">
      <c r="A2015" s="2" t="str">
        <f>'[1]2025年已发货'!A:A</f>
        <v>晋邦</v>
      </c>
      <c r="B2015" s="2" t="str">
        <f>'[1]2025年已发货'!B:B</f>
        <v>螺纹钢</v>
      </c>
      <c r="C2015" s="2" t="str">
        <f>'[1]2025年已发货'!C:C</f>
        <v>HRB400E Φ12 9m</v>
      </c>
      <c r="D2015" s="2" t="str">
        <f>'[1]2025年已发货'!D:D</f>
        <v>吨</v>
      </c>
      <c r="E2015" s="2">
        <f>'[1]2025年已发货'!E:E</f>
        <v>25</v>
      </c>
      <c r="F2015" s="4">
        <f>'[1]2025年已发货'!F:F</f>
        <v>45759</v>
      </c>
      <c r="G2015" s="2" t="str">
        <f>'[1]2025年已发货'!G:G</f>
        <v>（商投建工达州中医药科技园-2工区-景观桥）达州市通川区达州中医药职业学院犀牛大道北段</v>
      </c>
      <c r="H2015" s="2" t="str">
        <f>'[1]2025年已发货'!H:H</f>
        <v>李波</v>
      </c>
      <c r="I2015" s="2">
        <f>'[1]2025年已发货'!I:I</f>
        <v>18381899787</v>
      </c>
      <c r="J2015" s="2" t="str">
        <f>_xlfn._xlws.FILTER(辅助信息!D:D,辅助信息!G:G=G2015)</f>
        <v>商投建工达州中医药科技园</v>
      </c>
    </row>
    <row r="2016" spans="1:10">
      <c r="A2016" s="2" t="str">
        <f>'[1]2025年已发货'!A:A</f>
        <v>晋邦</v>
      </c>
      <c r="B2016" s="2" t="str">
        <f>'[1]2025年已发货'!B:B</f>
        <v>螺纹钢</v>
      </c>
      <c r="C2016" s="2" t="str">
        <f>'[1]2025年已发货'!C:C</f>
        <v>HRB400E Φ20 9m</v>
      </c>
      <c r="D2016" s="2" t="str">
        <f>'[1]2025年已发货'!D:D</f>
        <v>吨</v>
      </c>
      <c r="E2016" s="2">
        <f>'[1]2025年已发货'!E:E</f>
        <v>21</v>
      </c>
      <c r="F2016" s="4">
        <f>'[1]2025年已发货'!F:F</f>
        <v>45759</v>
      </c>
      <c r="G2016" s="2" t="str">
        <f>'[1]2025年已发货'!G:G</f>
        <v>（商投建工达州中医药科技园-2工区-景观桥）达州市通川区达州中医药职业学院犀牛大道北段</v>
      </c>
      <c r="H2016" s="2" t="str">
        <f>'[1]2025年已发货'!H:H</f>
        <v>李波</v>
      </c>
      <c r="I2016" s="2">
        <f>'[1]2025年已发货'!I:I</f>
        <v>18381899787</v>
      </c>
      <c r="J2016" s="2" t="str">
        <f>_xlfn._xlws.FILTER(辅助信息!D:D,辅助信息!G:G=G2016)</f>
        <v>商投建工达州中医药科技园</v>
      </c>
    </row>
    <row r="2017" spans="1:10">
      <c r="A2017" s="2" t="str">
        <f>'[1]2025年已发货'!A:A</f>
        <v>成实</v>
      </c>
      <c r="B2017" s="2" t="str">
        <f>'[1]2025年已发货'!B:B</f>
        <v>盘螺</v>
      </c>
      <c r="C2017" s="2" t="str">
        <f>'[1]2025年已发货'!C:C</f>
        <v>HRB400E Φ6</v>
      </c>
      <c r="D2017" s="2" t="str">
        <f>'[1]2025年已发货'!D:D</f>
        <v>吨</v>
      </c>
      <c r="E2017" s="2">
        <f>'[1]2025年已发货'!E:E</f>
        <v>2</v>
      </c>
      <c r="F2017" s="4">
        <f>'[1]2025年已发货'!F:F</f>
        <v>45759</v>
      </c>
      <c r="G2017" s="2" t="str">
        <f>'[1]2025年已发货'!G:G</f>
        <v>（中铁五局新津tod项目）成都市新津区旭辉天府未来城南(华金路南)</v>
      </c>
      <c r="H2017" s="2" t="str">
        <f>'[1]2025年已发货'!H:H</f>
        <v>李霜</v>
      </c>
      <c r="I2017" s="2">
        <f>'[1]2025年已发货'!I:I</f>
        <v>18785086540</v>
      </c>
      <c r="J2017" s="2" vm="1" t="e">
        <f>_xlfn._xlws.FILTER(辅助信息!D:D,辅助信息!G:G=G2017)</f>
        <v>#VALUE!</v>
      </c>
    </row>
    <row r="2018" spans="1:10">
      <c r="A2018" s="2" t="str">
        <f>'[1]2025年已发货'!A:A</f>
        <v>成实</v>
      </c>
      <c r="B2018" s="2" t="str">
        <f>'[1]2025年已发货'!B:B</f>
        <v>盘螺</v>
      </c>
      <c r="C2018" s="2" t="str">
        <f>'[1]2025年已发货'!C:C</f>
        <v>HRB400E Φ8</v>
      </c>
      <c r="D2018" s="2" t="str">
        <f>'[1]2025年已发货'!D:D</f>
        <v>吨</v>
      </c>
      <c r="E2018" s="2">
        <f>'[1]2025年已发货'!E:E</f>
        <v>16</v>
      </c>
      <c r="F2018" s="4">
        <f>'[1]2025年已发货'!F:F</f>
        <v>45759</v>
      </c>
      <c r="G2018" s="2" t="str">
        <f>'[1]2025年已发货'!G:G</f>
        <v>（中铁五局新津tod项目）成都市新津区旭辉天府未来城南(华金路南)</v>
      </c>
      <c r="H2018" s="2" t="str">
        <f>'[1]2025年已发货'!H:H</f>
        <v>李霜</v>
      </c>
      <c r="I2018" s="2">
        <f>'[1]2025年已发货'!I:I</f>
        <v>18785086540</v>
      </c>
      <c r="J2018" s="2" vm="1" t="e">
        <f>_xlfn._xlws.FILTER(辅助信息!D:D,辅助信息!G:G=G2018)</f>
        <v>#VALUE!</v>
      </c>
    </row>
    <row r="2019" spans="1:10">
      <c r="A2019" s="2" t="str">
        <f>'[1]2025年已发货'!A:A</f>
        <v>成实</v>
      </c>
      <c r="B2019" s="2" t="str">
        <f>'[1]2025年已发货'!B:B</f>
        <v>盘螺</v>
      </c>
      <c r="C2019" s="2" t="str">
        <f>'[1]2025年已发货'!C:C</f>
        <v>HRB400E Φ10</v>
      </c>
      <c r="D2019" s="2" t="str">
        <f>'[1]2025年已发货'!D:D</f>
        <v>吨</v>
      </c>
      <c r="E2019" s="2">
        <f>'[1]2025年已发货'!E:E</f>
        <v>10</v>
      </c>
      <c r="F2019" s="4">
        <f>'[1]2025年已发货'!F:F</f>
        <v>45759</v>
      </c>
      <c r="G2019" s="2" t="str">
        <f>'[1]2025年已发货'!G:G</f>
        <v>（中铁五局新津tod项目）成都市新津区旭辉天府未来城南(华金路南)</v>
      </c>
      <c r="H2019" s="2" t="str">
        <f>'[1]2025年已发货'!H:H</f>
        <v>李霜</v>
      </c>
      <c r="I2019" s="2">
        <f>'[1]2025年已发货'!I:I</f>
        <v>18785086540</v>
      </c>
      <c r="J2019" s="2" vm="1" t="e">
        <f>_xlfn._xlws.FILTER(辅助信息!D:D,辅助信息!G:G=G2019)</f>
        <v>#VALUE!</v>
      </c>
    </row>
    <row r="2020" spans="1:10">
      <c r="A2020" s="2" t="str">
        <f>'[1]2025年已发货'!A:A</f>
        <v>成实</v>
      </c>
      <c r="B2020" s="2" t="str">
        <f>'[1]2025年已发货'!B:B</f>
        <v>螺纹钢</v>
      </c>
      <c r="C2020" s="2" t="str">
        <f>'[1]2025年已发货'!C:C</f>
        <v>HRB400E Φ22 9m</v>
      </c>
      <c r="D2020" s="2" t="str">
        <f>'[1]2025年已发货'!D:D</f>
        <v>吨</v>
      </c>
      <c r="E2020" s="2">
        <f>'[1]2025年已发货'!E:E</f>
        <v>5</v>
      </c>
      <c r="F2020" s="4">
        <f>'[1]2025年已发货'!F:F</f>
        <v>45759</v>
      </c>
      <c r="G2020" s="2" t="str">
        <f>'[1]2025年已发货'!G:G</f>
        <v>（中铁五局新津tod项目）成都市新津区旭辉天府未来城南(华金路南)</v>
      </c>
      <c r="H2020" s="2" t="str">
        <f>'[1]2025年已发货'!H:H</f>
        <v>李霜</v>
      </c>
      <c r="I2020" s="2">
        <f>'[1]2025年已发货'!I:I</f>
        <v>18785086540</v>
      </c>
      <c r="J2020" s="2" vm="1" t="e">
        <f>_xlfn._xlws.FILTER(辅助信息!D:D,辅助信息!G:G=G2020)</f>
        <v>#VALUE!</v>
      </c>
    </row>
    <row r="2021" spans="1:10">
      <c r="A2021" s="2" t="str">
        <f>'[1]2025年已发货'!A:A</f>
        <v>德胜</v>
      </c>
      <c r="B2021" s="2" t="str">
        <f>'[1]2025年已发货'!B:B</f>
        <v>螺纹钢</v>
      </c>
      <c r="C2021" s="2" t="str">
        <f>'[1]2025年已发货'!C:C</f>
        <v>HRB400E Φ12 9m</v>
      </c>
      <c r="D2021" s="2" t="str">
        <f>'[1]2025年已发货'!D:D</f>
        <v>吨</v>
      </c>
      <c r="E2021" s="2">
        <f>'[1]2025年已发货'!E:E</f>
        <v>28</v>
      </c>
      <c r="F2021" s="4">
        <f>'[1]2025年已发货'!F:F</f>
        <v>45759</v>
      </c>
      <c r="G2021" s="2" t="str">
        <f>'[1]2025年已发货'!G:G</f>
        <v>（中铁五局新津tod项目）成都市新津区旭辉天府未来城南(华金路南)</v>
      </c>
      <c r="H2021" s="2" t="str">
        <f>'[1]2025年已发货'!H:H</f>
        <v>李霜</v>
      </c>
      <c r="I2021" s="2">
        <f>'[1]2025年已发货'!I:I</f>
        <v>18785086540</v>
      </c>
      <c r="J2021" s="2" vm="1" t="e">
        <f>_xlfn._xlws.FILTER(辅助信息!D:D,辅助信息!G:G=G2021)</f>
        <v>#VALUE!</v>
      </c>
    </row>
    <row r="2022" spans="1:10">
      <c r="A2022" s="2" t="str">
        <f>'[1]2025年已发货'!A:A</f>
        <v>德胜</v>
      </c>
      <c r="B2022" s="2" t="str">
        <f>'[1]2025年已发货'!B:B</f>
        <v>螺纹钢</v>
      </c>
      <c r="C2022" s="2" t="str">
        <f>'[1]2025年已发货'!C:C</f>
        <v>HRB400E Φ14 9m</v>
      </c>
      <c r="D2022" s="2" t="str">
        <f>'[1]2025年已发货'!D:D</f>
        <v>吨</v>
      </c>
      <c r="E2022" s="2">
        <f>'[1]2025年已发货'!E:E</f>
        <v>17</v>
      </c>
      <c r="F2022" s="4">
        <f>'[1]2025年已发货'!F:F</f>
        <v>45759</v>
      </c>
      <c r="G2022" s="2" t="str">
        <f>'[1]2025年已发货'!G:G</f>
        <v>（中铁五局新津tod项目）成都市新津区旭辉天府未来城南(华金路南)</v>
      </c>
      <c r="H2022" s="2" t="str">
        <f>'[1]2025年已发货'!H:H</f>
        <v>李霜</v>
      </c>
      <c r="I2022" s="2">
        <f>'[1]2025年已发货'!I:I</f>
        <v>18785086540</v>
      </c>
      <c r="J2022" s="2" vm="1" t="e">
        <f>_xlfn._xlws.FILTER(辅助信息!D:D,辅助信息!G:G=G2022)</f>
        <v>#VALUE!</v>
      </c>
    </row>
    <row r="2023" spans="1:10">
      <c r="A2023" s="2" t="str">
        <f>'[1]2025年已发货'!A:A</f>
        <v>德胜</v>
      </c>
      <c r="B2023" s="2" t="str">
        <f>'[1]2025年已发货'!B:B</f>
        <v>螺纹钢</v>
      </c>
      <c r="C2023" s="2" t="str">
        <f>'[1]2025年已发货'!C:C</f>
        <v>HRB400E Φ16 9m</v>
      </c>
      <c r="D2023" s="2" t="str">
        <f>'[1]2025年已发货'!D:D</f>
        <v>吨</v>
      </c>
      <c r="E2023" s="2">
        <f>'[1]2025年已发货'!E:E</f>
        <v>6</v>
      </c>
      <c r="F2023" s="4">
        <f>'[1]2025年已发货'!F:F</f>
        <v>45759</v>
      </c>
      <c r="G2023" s="2" t="str">
        <f>'[1]2025年已发货'!G:G</f>
        <v>（中铁五局新津tod项目）成都市新津区旭辉天府未来城南(华金路南)</v>
      </c>
      <c r="H2023" s="2" t="str">
        <f>'[1]2025年已发货'!H:H</f>
        <v>李霜</v>
      </c>
      <c r="I2023" s="2">
        <f>'[1]2025年已发货'!I:I</f>
        <v>18785086540</v>
      </c>
      <c r="J2023" s="2" vm="1" t="e">
        <f>_xlfn._xlws.FILTER(辅助信息!D:D,辅助信息!G:G=G2023)</f>
        <v>#VALUE!</v>
      </c>
    </row>
    <row r="2024" spans="1:10">
      <c r="A2024" s="2" t="str">
        <f>'[1]2025年已发货'!A:A</f>
        <v>德胜</v>
      </c>
      <c r="B2024" s="2" t="str">
        <f>'[1]2025年已发货'!B:B</f>
        <v>螺纹钢</v>
      </c>
      <c r="C2024" s="2" t="str">
        <f>'[1]2025年已发货'!C:C</f>
        <v>HRB400E Φ18 9m</v>
      </c>
      <c r="D2024" s="2" t="str">
        <f>'[1]2025年已发货'!D:D</f>
        <v>吨</v>
      </c>
      <c r="E2024" s="2">
        <f>'[1]2025年已发货'!E:E</f>
        <v>42</v>
      </c>
      <c r="F2024" s="4">
        <f>'[1]2025年已发货'!F:F</f>
        <v>45759</v>
      </c>
      <c r="G2024" s="2" t="str">
        <f>'[1]2025年已发货'!G:G</f>
        <v>（中铁五局新津tod项目）成都市新津区旭辉天府未来城南(华金路南)</v>
      </c>
      <c r="H2024" s="2" t="str">
        <f>'[1]2025年已发货'!H:H</f>
        <v>李霜</v>
      </c>
      <c r="I2024" s="2">
        <f>'[1]2025年已发货'!I:I</f>
        <v>18785086540</v>
      </c>
      <c r="J2024" s="2" vm="1" t="e">
        <f>_xlfn._xlws.FILTER(辅助信息!D:D,辅助信息!G:G=G2024)</f>
        <v>#VALUE!</v>
      </c>
    </row>
    <row r="2025" spans="1:10">
      <c r="A2025" s="2" t="str">
        <f>'[1]2025年已发货'!A:A</f>
        <v>德胜</v>
      </c>
      <c r="B2025" s="2" t="str">
        <f>'[1]2025年已发货'!B:B</f>
        <v>螺纹钢</v>
      </c>
      <c r="C2025" s="2" t="str">
        <f>'[1]2025年已发货'!C:C</f>
        <v>HRB400E Φ20 9m</v>
      </c>
      <c r="D2025" s="2" t="str">
        <f>'[1]2025年已发货'!D:D</f>
        <v>吨</v>
      </c>
      <c r="E2025" s="2">
        <f>'[1]2025年已发货'!E:E</f>
        <v>14</v>
      </c>
      <c r="F2025" s="4">
        <f>'[1]2025年已发货'!F:F</f>
        <v>45759</v>
      </c>
      <c r="G2025" s="2" t="str">
        <f>'[1]2025年已发货'!G:G</f>
        <v>（中铁五局新津tod项目）成都市新津区旭辉天府未来城南(华金路南)</v>
      </c>
      <c r="H2025" s="2" t="str">
        <f>'[1]2025年已发货'!H:H</f>
        <v>李霜</v>
      </c>
      <c r="I2025" s="2">
        <f>'[1]2025年已发货'!I:I</f>
        <v>18785086540</v>
      </c>
      <c r="J2025" s="2" vm="1" t="e">
        <f>_xlfn._xlws.FILTER(辅助信息!D:D,辅助信息!G:G=G2025)</f>
        <v>#VALUE!</v>
      </c>
    </row>
    <row r="2026" spans="1:10">
      <c r="A2026" s="2" t="str">
        <f>'[1]2025年已发货'!A:A</f>
        <v>德胜</v>
      </c>
      <c r="B2026" s="2" t="str">
        <f>'[1]2025年已发货'!B:B</f>
        <v>螺纹钢</v>
      </c>
      <c r="C2026" s="2" t="str">
        <f>'[1]2025年已发货'!C:C</f>
        <v>HRB400E Φ25 9m</v>
      </c>
      <c r="D2026" s="2" t="str">
        <f>'[1]2025年已发货'!D:D</f>
        <v>吨</v>
      </c>
      <c r="E2026" s="2">
        <f>'[1]2025年已发货'!E:E</f>
        <v>3</v>
      </c>
      <c r="F2026" s="4">
        <f>'[1]2025年已发货'!F:F</f>
        <v>45759</v>
      </c>
      <c r="G2026" s="2" t="str">
        <f>'[1]2025年已发货'!G:G</f>
        <v>（中铁五局新津tod项目）成都市新津区旭辉天府未来城南(华金路南)</v>
      </c>
      <c r="H2026" s="2" t="str">
        <f>'[1]2025年已发货'!H:H</f>
        <v>李霜</v>
      </c>
      <c r="I2026" s="2">
        <f>'[1]2025年已发货'!I:I</f>
        <v>18785086540</v>
      </c>
      <c r="J2026" s="2" vm="1" t="e">
        <f>_xlfn._xlws.FILTER(辅助信息!D:D,辅助信息!G:G=G2026)</f>
        <v>#VALUE!</v>
      </c>
    </row>
    <row r="2027" spans="1:10">
      <c r="A2027" s="2" t="str">
        <f>'[1]2025年已发货'!A:A</f>
        <v>润耀</v>
      </c>
      <c r="B2027" s="2" t="str">
        <f>'[1]2025年已发货'!B:B</f>
        <v>螺纹钢</v>
      </c>
      <c r="C2027" s="2" t="str">
        <f>'[1]2025年已发货'!C:C</f>
        <v>HRB400EФ25*9m</v>
      </c>
      <c r="D2027" s="2" t="str">
        <f>'[1]2025年已发货'!D:D</f>
        <v>吨</v>
      </c>
      <c r="E2027" s="2">
        <f>'[1]2025年已发货'!E:E</f>
        <v>35</v>
      </c>
      <c r="F2027" s="4">
        <f>'[1]2025年已发货'!F:F</f>
        <v>45760</v>
      </c>
      <c r="G2027" s="2" t="str">
        <f>'[1]2025年已发货'!G:G</f>
        <v>（中铁六局呼和公司康新高速TJ4-2标）四川省甘孜藏族自治州康定市新都桥镇东俄罗三村中建八局搅拌站旁</v>
      </c>
      <c r="H2027" s="2" t="str">
        <f>'[1]2025年已发货'!H:H</f>
        <v>许文刚</v>
      </c>
      <c r="I2027" s="2">
        <f>'[1]2025年已发货'!I:I</f>
        <v>15848808186</v>
      </c>
      <c r="J2027" s="2" vm="1" t="e">
        <f>_xlfn._xlws.FILTER(辅助信息!D:D,辅助信息!G:G=G2027)</f>
        <v>#VALUE!</v>
      </c>
    </row>
    <row r="2028" spans="1:10">
      <c r="A2028" s="2" t="str">
        <f>'[1]2025年已发货'!A:A</f>
        <v>润耀</v>
      </c>
      <c r="B2028" s="2" t="str">
        <f>'[1]2025年已发货'!B:B</f>
        <v>螺纹钢</v>
      </c>
      <c r="C2028" s="2" t="str">
        <f>'[1]2025年已发货'!C:C</f>
        <v>HRB400EФ25*9m</v>
      </c>
      <c r="D2028" s="2" t="str">
        <f>'[1]2025年已发货'!D:D</f>
        <v>吨</v>
      </c>
      <c r="E2028" s="2">
        <f>'[1]2025年已发货'!E:E</f>
        <v>35</v>
      </c>
      <c r="F2028" s="4">
        <f>'[1]2025年已发货'!F:F</f>
        <v>45760</v>
      </c>
      <c r="G2028" s="2" t="str">
        <f>'[1]2025年已发货'!G:G</f>
        <v>（中铁一局四公司康新高速TJ1-1标雅加梗隧道）四川省甘孜州康定市雅加梗</v>
      </c>
      <c r="H2028" s="2" t="str">
        <f>'[1]2025年已发货'!H:H</f>
        <v>王德华</v>
      </c>
      <c r="I2028" s="2">
        <f>'[1]2025年已发货'!I:I</f>
        <v>18008085797</v>
      </c>
      <c r="J2028" s="2" vm="1" t="e">
        <f>_xlfn._xlws.FILTER(辅助信息!D:D,辅助信息!G:G=G2028)</f>
        <v>#VALUE!</v>
      </c>
    </row>
    <row r="2029" spans="1:10">
      <c r="A2029" s="2" t="str">
        <f>'[1]2025年已发货'!A:A</f>
        <v>润耀</v>
      </c>
      <c r="B2029" s="2" t="str">
        <f>'[1]2025年已发货'!B:B</f>
        <v>螺纹钢</v>
      </c>
      <c r="C2029" s="2" t="str">
        <f>'[1]2025年已发货'!C:C</f>
        <v>HRB400EФ22*9m</v>
      </c>
      <c r="D2029" s="2" t="str">
        <f>'[1]2025年已发货'!D:D</f>
        <v>吨</v>
      </c>
      <c r="E2029" s="2">
        <f>'[1]2025年已发货'!E:E</f>
        <v>35</v>
      </c>
      <c r="F2029" s="4">
        <f>'[1]2025年已发货'!F:F</f>
        <v>45760</v>
      </c>
      <c r="G2029" s="2" t="str">
        <f>'[1]2025年已发货'!G:G</f>
        <v>（中铁一局四公司康新高速TJ1-1标贡不卡隧道）四川省甘孜州康定市折多塘村车管所旁</v>
      </c>
      <c r="H2029" s="2" t="str">
        <f>'[1]2025年已发货'!H:H</f>
        <v>王德华</v>
      </c>
      <c r="I2029" s="2">
        <f>'[1]2025年已发货'!I:I</f>
        <v>18008085797</v>
      </c>
      <c r="J2029" s="2" vm="1" t="e">
        <f>_xlfn._xlws.FILTER(辅助信息!D:D,辅助信息!G:G=G2029)</f>
        <v>#VALUE!</v>
      </c>
    </row>
    <row r="2030" spans="1:10">
      <c r="A2030" s="2" t="str">
        <f>'[1]2025年已发货'!A:A</f>
        <v>润耀</v>
      </c>
      <c r="B2030" s="2" t="str">
        <f>'[1]2025年已发货'!B:B</f>
        <v>盘圆</v>
      </c>
      <c r="C2030" s="2" t="str">
        <f>'[1]2025年已发货'!C:C</f>
        <v>HPB300Ф12</v>
      </c>
      <c r="D2030" s="2" t="str">
        <f>'[1]2025年已发货'!D:D</f>
        <v>吨</v>
      </c>
      <c r="E2030" s="2">
        <f>'[1]2025年已发货'!E:E</f>
        <v>35</v>
      </c>
      <c r="F2030" s="4">
        <f>'[1]2025年已发货'!F:F</f>
        <v>45760</v>
      </c>
      <c r="G2030" s="2" t="str">
        <f>'[1]2025年已发货'!G:G</f>
        <v>（中铁一局四公司康新高速TJ1-1标贡不卡隧道）四川省甘孜州康定市折多塘村车管所旁</v>
      </c>
      <c r="H2030" s="2" t="str">
        <f>'[1]2025年已发货'!H:H</f>
        <v>王德华</v>
      </c>
      <c r="I2030" s="2">
        <f>'[1]2025年已发货'!I:I</f>
        <v>18008085797</v>
      </c>
      <c r="J2030" s="2" vm="1" t="e">
        <f>_xlfn._xlws.FILTER(辅助信息!D:D,辅助信息!G:G=G2030)</f>
        <v>#VALUE!</v>
      </c>
    </row>
    <row r="2031" spans="1:10">
      <c r="A2031" s="2" t="str">
        <f>'[1]2025年已发货'!A:A</f>
        <v>润耀</v>
      </c>
      <c r="B2031" s="2" t="str">
        <f>'[1]2025年已发货'!B:B</f>
        <v>螺纹钢</v>
      </c>
      <c r="C2031" s="2" t="str">
        <f>'[1]2025年已发货'!C:C</f>
        <v>HRB400EФ22*9m</v>
      </c>
      <c r="D2031" s="2" t="str">
        <f>'[1]2025年已发货'!D:D</f>
        <v>吨</v>
      </c>
      <c r="E2031" s="2">
        <f>'[1]2025年已发货'!E:E</f>
        <v>35</v>
      </c>
      <c r="F2031" s="4">
        <f>'[1]2025年已发货'!F:F</f>
        <v>45760</v>
      </c>
      <c r="G2031" s="2" t="str">
        <f>'[1]2025年已发货'!G:G</f>
        <v>（中铁一局四公司康新高速TJ1-1标康定隧道）四川省甘孜州康定市榆林街道甘孜州博物馆旁</v>
      </c>
      <c r="H2031" s="2" t="str">
        <f>'[1]2025年已发货'!H:H</f>
        <v>王德华</v>
      </c>
      <c r="I2031" s="2">
        <f>'[1]2025年已发货'!I:I</f>
        <v>18008085797</v>
      </c>
      <c r="J2031" s="2" vm="1" t="e">
        <f>_xlfn._xlws.FILTER(辅助信息!D:D,辅助信息!G:G=G2031)</f>
        <v>#VALUE!</v>
      </c>
    </row>
    <row r="2032" spans="1:10">
      <c r="A2032" s="2" t="str">
        <f>'[1]2025年已发货'!A:A</f>
        <v>润耀</v>
      </c>
      <c r="B2032" s="2" t="str">
        <f>'[1]2025年已发货'!B:B</f>
        <v>螺纹钢</v>
      </c>
      <c r="C2032" s="2" t="str">
        <f>'[1]2025年已发货'!C:C</f>
        <v>HRB400E Φ12×9米</v>
      </c>
      <c r="D2032" s="2" t="str">
        <f>'[1]2025年已发货'!D:D</f>
        <v>吨</v>
      </c>
      <c r="E2032" s="2">
        <f>'[1]2025年已发货'!E:E</f>
        <v>9</v>
      </c>
      <c r="F2032" s="4">
        <f>'[1]2025年已发货'!F:F</f>
        <v>45760</v>
      </c>
      <c r="G2032" s="2" t="str">
        <f>'[1]2025年已发货'!G:G</f>
        <v>（自永2标九局西南分公司钢筋棚）四川省自贡市骑龙镇大湾村</v>
      </c>
      <c r="H2032" s="2" t="str">
        <f>'[1]2025年已发货'!H:H</f>
        <v>高彦彬</v>
      </c>
      <c r="I2032" s="2">
        <f>'[1]2025年已发货'!I:I</f>
        <v>13835906370</v>
      </c>
      <c r="J2032" s="2" vm="1" t="e">
        <f>_xlfn._xlws.FILTER(辅助信息!D:D,辅助信息!G:G=G2032)</f>
        <v>#VALUE!</v>
      </c>
    </row>
    <row r="2033" spans="1:10">
      <c r="A2033" s="2" t="str">
        <f>'[1]2025年已发货'!A:A</f>
        <v>润耀</v>
      </c>
      <c r="B2033" s="2" t="str">
        <f>'[1]2025年已发货'!B:B</f>
        <v>螺纹钢</v>
      </c>
      <c r="C2033" s="2" t="str">
        <f>'[1]2025年已发货'!C:C</f>
        <v>HRB400E Φ14×9米</v>
      </c>
      <c r="D2033" s="2" t="str">
        <f>'[1]2025年已发货'!D:D</f>
        <v>吨</v>
      </c>
      <c r="E2033" s="2">
        <f>'[1]2025年已发货'!E:E</f>
        <v>3</v>
      </c>
      <c r="F2033" s="4">
        <f>'[1]2025年已发货'!F:F</f>
        <v>45760</v>
      </c>
      <c r="G2033" s="2" t="str">
        <f>'[1]2025年已发货'!G:G</f>
        <v>（自永2标九局西南分公司钢筋棚）四川省自贡市骑龙镇大湾村</v>
      </c>
      <c r="H2033" s="2" t="str">
        <f>'[1]2025年已发货'!H:H</f>
        <v>高彦彬</v>
      </c>
      <c r="I2033" s="2">
        <f>'[1]2025年已发货'!I:I</f>
        <v>13835906370</v>
      </c>
      <c r="J2033" s="2" vm="1" t="e">
        <f>_xlfn._xlws.FILTER(辅助信息!D:D,辅助信息!G:G=G2033)</f>
        <v>#VALUE!</v>
      </c>
    </row>
    <row r="2034" spans="1:10">
      <c r="A2034" s="2" t="str">
        <f>'[1]2025年已发货'!A:A</f>
        <v>润耀</v>
      </c>
      <c r="B2034" s="2" t="str">
        <f>'[1]2025年已发货'!B:B</f>
        <v>螺纹钢</v>
      </c>
      <c r="C2034" s="2" t="str">
        <f>'[1]2025年已发货'!C:C</f>
        <v>HRB400E Φ22×9米</v>
      </c>
      <c r="D2034" s="2" t="str">
        <f>'[1]2025年已发货'!D:D</f>
        <v>吨</v>
      </c>
      <c r="E2034" s="2">
        <f>'[1]2025年已发货'!E:E</f>
        <v>3</v>
      </c>
      <c r="F2034" s="4">
        <f>'[1]2025年已发货'!F:F</f>
        <v>45760</v>
      </c>
      <c r="G2034" s="2" t="str">
        <f>'[1]2025年已发货'!G:G</f>
        <v>（自永2标九局西南分公司钢筋棚）四川省自贡市骑龙镇大湾村</v>
      </c>
      <c r="H2034" s="2" t="str">
        <f>'[1]2025年已发货'!H:H</f>
        <v>高彦彬</v>
      </c>
      <c r="I2034" s="2">
        <f>'[1]2025年已发货'!I:I</f>
        <v>13835906370</v>
      </c>
      <c r="J2034" s="2" vm="1" t="e">
        <f>_xlfn._xlws.FILTER(辅助信息!D:D,辅助信息!G:G=G2034)</f>
        <v>#VALUE!</v>
      </c>
    </row>
    <row r="2035" spans="1:10">
      <c r="A2035" s="2" t="str">
        <f>'[1]2025年已发货'!A:A</f>
        <v>润耀</v>
      </c>
      <c r="B2035" s="2" t="str">
        <f>'[1]2025年已发货'!B:B</f>
        <v>螺纹钢</v>
      </c>
      <c r="C2035" s="2" t="str">
        <f>'[1]2025年已发货'!C:C</f>
        <v>HRB400E Φ32×12米</v>
      </c>
      <c r="D2035" s="2" t="str">
        <f>'[1]2025年已发货'!D:D</f>
        <v>吨</v>
      </c>
      <c r="E2035" s="2">
        <f>'[1]2025年已发货'!E:E</f>
        <v>15</v>
      </c>
      <c r="F2035" s="4">
        <f>'[1]2025年已发货'!F:F</f>
        <v>45760</v>
      </c>
      <c r="G2035" s="2" t="str">
        <f>'[1]2025年已发货'!G:G</f>
        <v>（自永2标九局西南分公司钢筋棚）四川省自贡市骑龙镇大湾村</v>
      </c>
      <c r="H2035" s="2" t="str">
        <f>'[1]2025年已发货'!H:H</f>
        <v>高彦彬</v>
      </c>
      <c r="I2035" s="2">
        <f>'[1]2025年已发货'!I:I</f>
        <v>13835906370</v>
      </c>
      <c r="J2035" s="2" vm="1" t="e">
        <f>_xlfn._xlws.FILTER(辅助信息!D:D,辅助信息!G:G=G2035)</f>
        <v>#VALUE!</v>
      </c>
    </row>
    <row r="2036" spans="1:10">
      <c r="A2036" s="2" t="str">
        <f>'[1]2025年已发货'!A:A</f>
        <v>润耀</v>
      </c>
      <c r="B2036" s="2" t="str">
        <f>'[1]2025年已发货'!B:B</f>
        <v>螺纹钢</v>
      </c>
      <c r="C2036" s="2" t="str">
        <f>'[1]2025年已发货'!C:C</f>
        <v>HRB400E Φ32×9米</v>
      </c>
      <c r="D2036" s="2" t="str">
        <f>'[1]2025年已发货'!D:D</f>
        <v>吨</v>
      </c>
      <c r="E2036" s="2">
        <f>'[1]2025年已发货'!E:E</f>
        <v>6</v>
      </c>
      <c r="F2036" s="4">
        <f>'[1]2025年已发货'!F:F</f>
        <v>45760</v>
      </c>
      <c r="G2036" s="2" t="str">
        <f>'[1]2025年已发货'!G:G</f>
        <v>（自永2标九局西南分公司钢筋棚）四川省自贡市骑龙镇大湾村</v>
      </c>
      <c r="H2036" s="2" t="str">
        <f>'[1]2025年已发货'!H:H</f>
        <v>高彦彬</v>
      </c>
      <c r="I2036" s="2">
        <f>'[1]2025年已发货'!I:I</f>
        <v>13835906370</v>
      </c>
      <c r="J2036" s="2" vm="1" t="e">
        <f>_xlfn._xlws.FILTER(辅助信息!D:D,辅助信息!G:G=G2036)</f>
        <v>#VALUE!</v>
      </c>
    </row>
    <row r="2037" spans="1:10">
      <c r="A2037" s="2" t="str">
        <f>'[1]2025年已发货'!A:A</f>
        <v>润耀</v>
      </c>
      <c r="B2037" s="2" t="str">
        <f>'[1]2025年已发货'!B:B</f>
        <v>螺纹钢</v>
      </c>
      <c r="C2037" s="2" t="str">
        <f>'[1]2025年已发货'!C:C</f>
        <v>HRB400E Φ25 9m</v>
      </c>
      <c r="D2037" s="2" t="str">
        <f>'[1]2025年已发货'!D:D</f>
        <v>吨</v>
      </c>
      <c r="E2037" s="2">
        <f>'[1]2025年已发货'!E:E</f>
        <v>35</v>
      </c>
      <c r="F2037" s="4">
        <f>'[1]2025年已发货'!F:F</f>
        <v>45760</v>
      </c>
      <c r="G2037" s="2" t="str">
        <f>'[1]2025年已发货'!G:G</f>
        <v>（中铁五局-成渝扩容3标）四川省资阳市雁江区伍隍镇铺子村雁江区X138</v>
      </c>
      <c r="H2037" s="2" t="str">
        <f>'[1]2025年已发货'!H:H</f>
        <v>王健</v>
      </c>
      <c r="I2037" s="2">
        <f>'[1]2025年已发货'!I:I</f>
        <v>17726168395</v>
      </c>
      <c r="J2037" s="2" vm="1" t="e">
        <f>_xlfn._xlws.FILTER(辅助信息!D:D,辅助信息!G:G=G2037)</f>
        <v>#VALUE!</v>
      </c>
    </row>
    <row r="2038" spans="1:10">
      <c r="A2038" s="2" t="str">
        <f>'[1]2025年已发货'!A:A</f>
        <v>达钢</v>
      </c>
      <c r="B2038" s="2" t="str">
        <f>'[1]2025年已发货'!B:B</f>
        <v>盘螺</v>
      </c>
      <c r="C2038" s="2" t="str">
        <f>'[1]2025年已发货'!C:C</f>
        <v>HRB400E Φ8</v>
      </c>
      <c r="D2038" s="2" t="str">
        <f>'[1]2025年已发货'!D:D</f>
        <v>吨</v>
      </c>
      <c r="E2038" s="2">
        <f>'[1]2025年已发货'!E:E</f>
        <v>15</v>
      </c>
      <c r="F2038" s="4">
        <f>'[1]2025年已发货'!F:F</f>
        <v>45761</v>
      </c>
      <c r="G2038" s="2" t="str">
        <f>'[1]2025年已发货'!G:G</f>
        <v>（五局乐山机场项目）乐山市五通桥区冠英镇</v>
      </c>
      <c r="H2038" s="2" t="str">
        <f>'[1]2025年已发货'!H:H</f>
        <v>王思思</v>
      </c>
      <c r="I2038" s="2">
        <f>'[1]2025年已发货'!I:I</f>
        <v>18973190156</v>
      </c>
      <c r="J2038" s="2" vm="1" t="e">
        <f>_xlfn._xlws.FILTER(辅助信息!D:D,辅助信息!G:G=G2038)</f>
        <v>#VALUE!</v>
      </c>
    </row>
    <row r="2039" spans="1:10">
      <c r="A2039" s="2" t="str">
        <f>'[1]2025年已发货'!A:A</f>
        <v>达钢</v>
      </c>
      <c r="B2039" s="2" t="str">
        <f>'[1]2025年已发货'!B:B</f>
        <v>螺纹钢</v>
      </c>
      <c r="C2039" s="2" t="str">
        <f>'[1]2025年已发货'!C:C</f>
        <v>HRB400E Φ20 9m</v>
      </c>
      <c r="D2039" s="2" t="str">
        <f>'[1]2025年已发货'!D:D</f>
        <v>吨</v>
      </c>
      <c r="E2039" s="2">
        <f>'[1]2025年已发货'!E:E</f>
        <v>20</v>
      </c>
      <c r="F2039" s="4">
        <f>'[1]2025年已发货'!F:F</f>
        <v>45761</v>
      </c>
      <c r="G2039" s="2" t="str">
        <f>'[1]2025年已发货'!G:G</f>
        <v>（五局乐山机场项目）乐山市五通桥区冠英镇</v>
      </c>
      <c r="H2039" s="2" t="str">
        <f>'[1]2025年已发货'!H:H</f>
        <v>王思思</v>
      </c>
      <c r="I2039" s="2">
        <f>'[1]2025年已发货'!I:I</f>
        <v>18973190156</v>
      </c>
      <c r="J2039" s="2" vm="1" t="e">
        <f>_xlfn._xlws.FILTER(辅助信息!D:D,辅助信息!G:G=G2039)</f>
        <v>#VALUE!</v>
      </c>
    </row>
    <row r="2040" spans="1:10">
      <c r="A2040" s="2" t="str">
        <f>'[1]2025年已发货'!A:A</f>
        <v>达钢</v>
      </c>
      <c r="B2040" s="2" t="str">
        <f>'[1]2025年已发货'!B:B</f>
        <v>盘螺</v>
      </c>
      <c r="C2040" s="2" t="str">
        <f>'[1]2025年已发货'!C:C</f>
        <v>HRB400E Φ6</v>
      </c>
      <c r="D2040" s="2" t="str">
        <f>'[1]2025年已发货'!D:D</f>
        <v>吨</v>
      </c>
      <c r="E2040" s="2">
        <f>'[1]2025年已发货'!E:E</f>
        <v>70</v>
      </c>
      <c r="F2040" s="4">
        <f>'[1]2025年已发货'!F:F</f>
        <v>45761</v>
      </c>
      <c r="G2040" s="2" t="str">
        <f>'[1]2025年已发货'!G:G</f>
        <v>(五冶钢构医学科学产业园建设项目房建三部-管网总坪)四川省南充市顺庆区搬罾街道学府大道二段</v>
      </c>
      <c r="H2040" s="2" t="str">
        <f>'[1]2025年已发货'!H:H</f>
        <v>郑林</v>
      </c>
      <c r="I2040" s="2">
        <f>'[1]2025年已发货'!I:I</f>
        <v>18349955455</v>
      </c>
      <c r="J2040" s="2" t="str">
        <f>_xlfn._xlws.FILTER(辅助信息!D:D,辅助信息!G:G=G2040)</f>
        <v>五冶钢构南充医学科学产业园建设项目</v>
      </c>
    </row>
    <row r="2041" spans="1:10">
      <c r="A2041" s="2" t="str">
        <f>'[1]2025年已发货'!A:A</f>
        <v>达钢</v>
      </c>
      <c r="B2041" s="2" t="str">
        <f>'[1]2025年已发货'!B:B</f>
        <v>盘螺</v>
      </c>
      <c r="C2041" s="2" t="str">
        <f>'[1]2025年已发货'!C:C</f>
        <v>HRB400E Φ8</v>
      </c>
      <c r="D2041" s="2" t="str">
        <f>'[1]2025年已发货'!D:D</f>
        <v>吨</v>
      </c>
      <c r="E2041" s="2">
        <f>'[1]2025年已发货'!E:E</f>
        <v>22.5</v>
      </c>
      <c r="F2041" s="4">
        <f>'[1]2025年已发货'!F:F</f>
        <v>45761</v>
      </c>
      <c r="G2041" s="2" t="str">
        <f>'[1]2025年已发货'!G:G</f>
        <v>（商投建工达州中医药科技园-4工区-8号楼）达州市通川区达州中医药职业学院犀牛大道北段</v>
      </c>
      <c r="H2041" s="2" t="str">
        <f>'[1]2025年已发货'!H:H</f>
        <v>张扬</v>
      </c>
      <c r="I2041" s="2">
        <f>'[1]2025年已发货'!I:I</f>
        <v>18381904567</v>
      </c>
      <c r="J2041" s="2" t="str">
        <f>_xlfn._xlws.FILTER(辅助信息!D:D,辅助信息!G:G=G2041)</f>
        <v>商投建工达州中医药科技园</v>
      </c>
    </row>
    <row r="2042" spans="1:10">
      <c r="A2042" s="2" t="str">
        <f>'[1]2025年已发货'!A:A</f>
        <v>达钢</v>
      </c>
      <c r="B2042" s="2" t="str">
        <f>'[1]2025年已发货'!B:B</f>
        <v>螺纹钢</v>
      </c>
      <c r="C2042" s="2" t="str">
        <f>'[1]2025年已发货'!C:C</f>
        <v>HRB400E Φ12 9m</v>
      </c>
      <c r="D2042" s="2" t="str">
        <f>'[1]2025年已发货'!D:D</f>
        <v>吨</v>
      </c>
      <c r="E2042" s="2">
        <f>'[1]2025年已发货'!E:E</f>
        <v>9</v>
      </c>
      <c r="F2042" s="4">
        <f>'[1]2025年已发货'!F:F</f>
        <v>45761</v>
      </c>
      <c r="G2042" s="2" t="str">
        <f>'[1]2025年已发货'!G:G</f>
        <v>（商投建工达州中医药科技园-4工区-8号楼）达州市通川区达州中医药职业学院犀牛大道北段</v>
      </c>
      <c r="H2042" s="2" t="str">
        <f>'[1]2025年已发货'!H:H</f>
        <v>张扬</v>
      </c>
      <c r="I2042" s="2">
        <f>'[1]2025年已发货'!I:I</f>
        <v>18381904567</v>
      </c>
      <c r="J2042" s="2" t="str">
        <f>_xlfn._xlws.FILTER(辅助信息!D:D,辅助信息!G:G=G2042)</f>
        <v>商投建工达州中医药科技园</v>
      </c>
    </row>
    <row r="2043" spans="1:10">
      <c r="A2043" s="2" t="str">
        <f>'[1]2025年已发货'!A:A</f>
        <v>达钢</v>
      </c>
      <c r="B2043" s="2" t="str">
        <f>'[1]2025年已发货'!B:B</f>
        <v>螺纹钢</v>
      </c>
      <c r="C2043" s="2" t="str">
        <f>'[1]2025年已发货'!C:C</f>
        <v>HRB400E Φ18 9m</v>
      </c>
      <c r="D2043" s="2" t="str">
        <f>'[1]2025年已发货'!D:D</f>
        <v>吨</v>
      </c>
      <c r="E2043" s="2">
        <f>'[1]2025年已发货'!E:E</f>
        <v>9</v>
      </c>
      <c r="F2043" s="4">
        <f>'[1]2025年已发货'!F:F</f>
        <v>45761</v>
      </c>
      <c r="G2043" s="2" t="str">
        <f>'[1]2025年已发货'!G:G</f>
        <v>（商投建工达州中医药科技园-4工区-8号楼）达州市通川区达州中医药职业学院犀牛大道北段</v>
      </c>
      <c r="H2043" s="2" t="str">
        <f>'[1]2025年已发货'!H:H</f>
        <v>张扬</v>
      </c>
      <c r="I2043" s="2">
        <f>'[1]2025年已发货'!I:I</f>
        <v>18381904567</v>
      </c>
      <c r="J2043" s="2" t="str">
        <f>_xlfn._xlws.FILTER(辅助信息!D:D,辅助信息!G:G=G2043)</f>
        <v>商投建工达州中医药科技园</v>
      </c>
    </row>
    <row r="2044" spans="1:10">
      <c r="A2044" s="2" t="str">
        <f>'[1]2025年已发货'!A:A</f>
        <v>达钢</v>
      </c>
      <c r="B2044" s="2" t="str">
        <f>'[1]2025年已发货'!B:B</f>
        <v>螺纹钢</v>
      </c>
      <c r="C2044" s="2" t="str">
        <f>'[1]2025年已发货'!C:C</f>
        <v>HRB400E Φ20 9m</v>
      </c>
      <c r="D2044" s="2" t="str">
        <f>'[1]2025年已发货'!D:D</f>
        <v>吨</v>
      </c>
      <c r="E2044" s="2">
        <f>'[1]2025年已发货'!E:E</f>
        <v>35</v>
      </c>
      <c r="F2044" s="4">
        <f>'[1]2025年已发货'!F:F</f>
        <v>45761</v>
      </c>
      <c r="G2044" s="2" t="str">
        <f>'[1]2025年已发货'!G:G</f>
        <v>（商投建工达州中医药科技园-4工区-8号楼）达州市通川区达州中医药职业学院犀牛大道北段</v>
      </c>
      <c r="H2044" s="2" t="str">
        <f>'[1]2025年已发货'!H:H</f>
        <v>张扬</v>
      </c>
      <c r="I2044" s="2">
        <f>'[1]2025年已发货'!I:I</f>
        <v>18381904567</v>
      </c>
      <c r="J2044" s="2" t="str">
        <f>_xlfn._xlws.FILTER(辅助信息!D:D,辅助信息!G:G=G2044)</f>
        <v>商投建工达州中医药科技园</v>
      </c>
    </row>
    <row r="2045" spans="1:10">
      <c r="A2045" s="2" t="str">
        <f>'[1]2025年已发货'!A:A</f>
        <v>达钢</v>
      </c>
      <c r="B2045" s="2" t="str">
        <f>'[1]2025年已发货'!B:B</f>
        <v>螺纹钢</v>
      </c>
      <c r="C2045" s="2" t="str">
        <f>'[1]2025年已发货'!C:C</f>
        <v>HRB400E Φ22 9m</v>
      </c>
      <c r="D2045" s="2" t="str">
        <f>'[1]2025年已发货'!D:D</f>
        <v>吨</v>
      </c>
      <c r="E2045" s="2">
        <f>'[1]2025年已发货'!E:E</f>
        <v>24</v>
      </c>
      <c r="F2045" s="4">
        <f>'[1]2025年已发货'!F:F</f>
        <v>45761</v>
      </c>
      <c r="G2045" s="2" t="str">
        <f>'[1]2025年已发货'!G:G</f>
        <v>（商投建工达州中医药科技园-4工区-8号楼）达州市通川区达州中医药职业学院犀牛大道北段</v>
      </c>
      <c r="H2045" s="2" t="str">
        <f>'[1]2025年已发货'!H:H</f>
        <v>张扬</v>
      </c>
      <c r="I2045" s="2">
        <f>'[1]2025年已发货'!I:I</f>
        <v>18381904567</v>
      </c>
      <c r="J2045" s="2" t="str">
        <f>_xlfn._xlws.FILTER(辅助信息!D:D,辅助信息!G:G=G2045)</f>
        <v>商投建工达州中医药科技园</v>
      </c>
    </row>
    <row r="2046" spans="1:10">
      <c r="A2046" s="2" t="str">
        <f>'[1]2025年已发货'!A:A</f>
        <v>达钢</v>
      </c>
      <c r="B2046" s="2" t="str">
        <f>'[1]2025年已发货'!B:B</f>
        <v>螺纹钢</v>
      </c>
      <c r="C2046" s="2" t="str">
        <f>'[1]2025年已发货'!C:C</f>
        <v>HRB400E Φ12 9m</v>
      </c>
      <c r="D2046" s="2" t="str">
        <f>'[1]2025年已发货'!D:D</f>
        <v>吨</v>
      </c>
      <c r="E2046" s="2">
        <f>'[1]2025年已发货'!E:E</f>
        <v>9</v>
      </c>
      <c r="F2046" s="4">
        <f>'[1]2025年已发货'!F:F</f>
        <v>45761</v>
      </c>
      <c r="G2046" s="2" t="str">
        <f>'[1]2025年已发货'!G:G</f>
        <v>（五冶达州国道542项目-三工区桥梁3工段）四川省达州市达川区赵固镇水文村原村委会下300米</v>
      </c>
      <c r="H2046" s="2" t="str">
        <f>'[1]2025年已发货'!H:H</f>
        <v>李代茂</v>
      </c>
      <c r="I2046" s="2">
        <f>'[1]2025年已发货'!I:I</f>
        <v>18302833536</v>
      </c>
      <c r="J2046" s="2" vm="1" t="e">
        <f>_xlfn._xlws.FILTER(辅助信息!D:D,辅助信息!G:G=G2046)</f>
        <v>#VALUE!</v>
      </c>
    </row>
    <row r="2047" spans="1:10">
      <c r="A2047" s="2" t="str">
        <f>'[1]2025年已发货'!A:A</f>
        <v>达钢</v>
      </c>
      <c r="B2047" s="2" t="str">
        <f>'[1]2025年已发货'!B:B</f>
        <v>螺纹钢</v>
      </c>
      <c r="C2047" s="2" t="str">
        <f>'[1]2025年已发货'!C:C</f>
        <v>HRB400E Φ28 9m</v>
      </c>
      <c r="D2047" s="2" t="str">
        <f>'[1]2025年已发货'!D:D</f>
        <v>吨</v>
      </c>
      <c r="E2047" s="2">
        <f>'[1]2025年已发货'!E:E</f>
        <v>15</v>
      </c>
      <c r="F2047" s="4">
        <f>'[1]2025年已发货'!F:F</f>
        <v>45761</v>
      </c>
      <c r="G2047" s="2" t="str">
        <f>'[1]2025年已发货'!G:G</f>
        <v>（五冶达州国道542项目-三工区桥梁3工段）四川省达州市达川区赵固镇水文村原村委会下300米</v>
      </c>
      <c r="H2047" s="2" t="str">
        <f>'[1]2025年已发货'!H:H</f>
        <v>李代茂</v>
      </c>
      <c r="I2047" s="2">
        <f>'[1]2025年已发货'!I:I</f>
        <v>18302833536</v>
      </c>
      <c r="J2047" s="2" vm="1" t="e">
        <f>_xlfn._xlws.FILTER(辅助信息!D:D,辅助信息!G:G=G2047)</f>
        <v>#VALUE!</v>
      </c>
    </row>
    <row r="2048" spans="1:10">
      <c r="A2048" s="2" t="str">
        <f>'[1]2025年已发货'!A:A</f>
        <v>达钢</v>
      </c>
      <c r="B2048" s="2" t="str">
        <f>'[1]2025年已发货'!B:B</f>
        <v>螺纹钢</v>
      </c>
      <c r="C2048" s="2" t="str">
        <f>'[1]2025年已发货'!C:C</f>
        <v>HRB400E Φ20 9m</v>
      </c>
      <c r="D2048" s="2" t="str">
        <f>'[1]2025年已发货'!D:D</f>
        <v>吨</v>
      </c>
      <c r="E2048" s="2">
        <f>'[1]2025年已发货'!E:E</f>
        <v>6</v>
      </c>
      <c r="F2048" s="4">
        <f>'[1]2025年已发货'!F:F</f>
        <v>45761</v>
      </c>
      <c r="G2048" s="2" t="str">
        <f>'[1]2025年已发货'!G:G</f>
        <v>（五冶达州国道542项目-桥梁4标）四川省达州市达川区大堰镇双井村</v>
      </c>
      <c r="H2048" s="2" t="str">
        <f>'[1]2025年已发货'!H:H</f>
        <v>吴志强</v>
      </c>
      <c r="I2048" s="2">
        <f>'[1]2025年已发货'!I:I</f>
        <v>18820030907</v>
      </c>
      <c r="J2048" s="2" vm="1" t="e">
        <f>_xlfn._xlws.FILTER(辅助信息!D:D,辅助信息!G:G=G2048)</f>
        <v>#VALUE!</v>
      </c>
    </row>
    <row r="2049" spans="1:10">
      <c r="A2049" s="2" t="str">
        <f>'[1]2025年已发货'!A:A</f>
        <v>达钢</v>
      </c>
      <c r="B2049" s="2" t="str">
        <f>'[1]2025年已发货'!B:B</f>
        <v>螺纹钢</v>
      </c>
      <c r="C2049" s="2" t="str">
        <f>'[1]2025年已发货'!C:C</f>
        <v>HRB400E Φ28 9m</v>
      </c>
      <c r="D2049" s="2" t="str">
        <f>'[1]2025年已发货'!D:D</f>
        <v>吨</v>
      </c>
      <c r="E2049" s="2">
        <f>'[1]2025年已发货'!E:E</f>
        <v>45</v>
      </c>
      <c r="F2049" s="4">
        <f>'[1]2025年已发货'!F:F</f>
        <v>45761</v>
      </c>
      <c r="G2049" s="2" t="str">
        <f>'[1]2025年已发货'!G:G</f>
        <v>（五冶达州国道542项目-桥梁4标）四川省达州市达川区大堰镇双井村</v>
      </c>
      <c r="H2049" s="2" t="str">
        <f>'[1]2025年已发货'!H:H</f>
        <v>吴志强</v>
      </c>
      <c r="I2049" s="2">
        <f>'[1]2025年已发货'!I:I</f>
        <v>18820030907</v>
      </c>
      <c r="J2049" s="2" vm="1" t="e">
        <f>_xlfn._xlws.FILTER(辅助信息!D:D,辅助信息!G:G=G2049)</f>
        <v>#VALUE!</v>
      </c>
    </row>
    <row r="2050" spans="1:10">
      <c r="A2050" s="2" t="str">
        <f>'[1]2025年已发货'!A:A</f>
        <v>达钢</v>
      </c>
      <c r="B2050" s="2" t="str">
        <f>'[1]2025年已发货'!B:B</f>
        <v>螺纹钢</v>
      </c>
      <c r="C2050" s="2" t="str">
        <f>'[1]2025年已发货'!C:C</f>
        <v>HRB400E Φ12 9m</v>
      </c>
      <c r="D2050" s="2" t="str">
        <f>'[1]2025年已发货'!D:D</f>
        <v>吨</v>
      </c>
      <c r="E2050" s="2">
        <f>'[1]2025年已发货'!E:E</f>
        <v>18</v>
      </c>
      <c r="F2050" s="4">
        <f>'[1]2025年已发货'!F:F</f>
        <v>45761</v>
      </c>
      <c r="G2050" s="2" t="str">
        <f>'[1]2025年已发货'!G:G</f>
        <v>（五冶达州国道542项目-一工区路基三工段-1）达州市达州区桥湾镇兰庙村村民委员会</v>
      </c>
      <c r="H2050" s="2" t="str">
        <f>'[1]2025年已发货'!H:H</f>
        <v>杨勇</v>
      </c>
      <c r="I2050" s="2">
        <f>'[1]2025年已发货'!I:I</f>
        <v>18398563998</v>
      </c>
      <c r="J2050" s="2" vm="1" t="e">
        <f>_xlfn._xlws.FILTER(辅助信息!D:D,辅助信息!G:G=G2050)</f>
        <v>#VALUE!</v>
      </c>
    </row>
    <row r="2051" spans="1:10">
      <c r="A2051" s="2" t="str">
        <f>'[1]2025年已发货'!A:A</f>
        <v>达钢</v>
      </c>
      <c r="B2051" s="2" t="str">
        <f>'[1]2025年已发货'!B:B</f>
        <v>螺纹钢</v>
      </c>
      <c r="C2051" s="2" t="str">
        <f>'[1]2025年已发货'!C:C</f>
        <v>HRB400E Φ18 9m</v>
      </c>
      <c r="D2051" s="2" t="str">
        <f>'[1]2025年已发货'!D:D</f>
        <v>吨</v>
      </c>
      <c r="E2051" s="2">
        <f>'[1]2025年已发货'!E:E</f>
        <v>28</v>
      </c>
      <c r="F2051" s="4">
        <f>'[1]2025年已发货'!F:F</f>
        <v>45761</v>
      </c>
      <c r="G2051" s="2" t="str">
        <f>'[1]2025年已发货'!G:G</f>
        <v>（五冶达州国道542项目-一工区路基三工段-1）达州市达州区桥湾镇兰庙村村民委员会</v>
      </c>
      <c r="H2051" s="2" t="str">
        <f>'[1]2025年已发货'!H:H</f>
        <v>杨勇</v>
      </c>
      <c r="I2051" s="2">
        <f>'[1]2025年已发货'!I:I</f>
        <v>18398563998</v>
      </c>
      <c r="J2051" s="2" vm="1" t="e">
        <f>_xlfn._xlws.FILTER(辅助信息!D:D,辅助信息!G:G=G2051)</f>
        <v>#VALUE!</v>
      </c>
    </row>
    <row r="2052" spans="1:10">
      <c r="A2052" s="2" t="str">
        <f>'[1]2025年已发货'!A:A</f>
        <v>晋邦</v>
      </c>
      <c r="B2052" s="2" t="str">
        <f>'[1]2025年已发货'!B:B</f>
        <v>螺纹钢</v>
      </c>
      <c r="C2052" s="2" t="str">
        <f>'[1]2025年已发货'!C:C</f>
        <v>HRB400E Φ20 9m</v>
      </c>
      <c r="D2052" s="2" t="str">
        <f>'[1]2025年已发货'!D:D</f>
        <v>吨</v>
      </c>
      <c r="E2052" s="2">
        <f>'[1]2025年已发货'!E:E</f>
        <v>15</v>
      </c>
      <c r="F2052" s="4">
        <f>'[1]2025年已发货'!F:F</f>
        <v>45761</v>
      </c>
      <c r="G2052" s="2" t="str">
        <f>'[1]2025年已发货'!G:G</f>
        <v>（十九冶-江龙高速二分部）重庆市云阳县宝坪镇双塆村*宝坪梁场</v>
      </c>
      <c r="H2052" s="2" t="str">
        <f>'[1]2025年已发货'!H:H</f>
        <v>张鹏</v>
      </c>
      <c r="I2052" s="2">
        <f>'[1]2025年已发货'!I:I</f>
        <v>18223006448</v>
      </c>
      <c r="J2052" s="2" vm="1" t="e">
        <f>_xlfn._xlws.FILTER(辅助信息!D:D,辅助信息!G:G=G2052)</f>
        <v>#VALUE!</v>
      </c>
    </row>
    <row r="2053" spans="1:10">
      <c r="A2053" s="2" t="str">
        <f>'[1]2025年已发货'!A:A</f>
        <v>晋邦</v>
      </c>
      <c r="B2053" s="2" t="str">
        <f>'[1]2025年已发货'!B:B</f>
        <v>螺纹钢</v>
      </c>
      <c r="C2053" s="2" t="str">
        <f>'[1]2025年已发货'!C:C</f>
        <v>HRB400E Φ16 9m</v>
      </c>
      <c r="D2053" s="2" t="str">
        <f>'[1]2025年已发货'!D:D</f>
        <v>吨</v>
      </c>
      <c r="E2053" s="2">
        <f>'[1]2025年已发货'!E:E</f>
        <v>5</v>
      </c>
      <c r="F2053" s="4">
        <f>'[1]2025年已发货'!F:F</f>
        <v>45761</v>
      </c>
      <c r="G2053" s="2" t="str">
        <f>'[1]2025年已发货'!G:G</f>
        <v>（十九冶-江龙高速二分部）重庆市云阳县宝坪镇双塆村*宝坪梁场</v>
      </c>
      <c r="H2053" s="2" t="str">
        <f>'[1]2025年已发货'!H:H</f>
        <v>张鹏</v>
      </c>
      <c r="I2053" s="2">
        <f>'[1]2025年已发货'!I:I</f>
        <v>18223006448</v>
      </c>
      <c r="J2053" s="2" vm="1" t="e">
        <f>_xlfn._xlws.FILTER(辅助信息!D:D,辅助信息!G:G=G2053)</f>
        <v>#VALUE!</v>
      </c>
    </row>
    <row r="2054" spans="1:10">
      <c r="A2054" s="2" t="str">
        <f>'[1]2025年已发货'!A:A</f>
        <v>晋邦</v>
      </c>
      <c r="B2054" s="2" t="str">
        <f>'[1]2025年已发货'!B:B</f>
        <v>螺纹钢</v>
      </c>
      <c r="C2054" s="2" t="str">
        <f>'[1]2025年已发货'!C:C</f>
        <v>HRB400E Φ12 9m</v>
      </c>
      <c r="D2054" s="2" t="str">
        <f>'[1]2025年已发货'!D:D</f>
        <v>吨</v>
      </c>
      <c r="E2054" s="2">
        <f>'[1]2025年已发货'!E:E</f>
        <v>5</v>
      </c>
      <c r="F2054" s="4">
        <f>'[1]2025年已发货'!F:F</f>
        <v>45761</v>
      </c>
      <c r="G2054" s="2" t="str">
        <f>'[1]2025年已发货'!G:G</f>
        <v>（十九冶-江龙高速二分部）重庆市云阳县宝坪镇双塆村*宝坪梁场</v>
      </c>
      <c r="H2054" s="2" t="str">
        <f>'[1]2025年已发货'!H:H</f>
        <v>张鹏</v>
      </c>
      <c r="I2054" s="2">
        <f>'[1]2025年已发货'!I:I</f>
        <v>18223006448</v>
      </c>
      <c r="J2054" s="2" vm="1" t="e">
        <f>_xlfn._xlws.FILTER(辅助信息!D:D,辅助信息!G:G=G2054)</f>
        <v>#VALUE!</v>
      </c>
    </row>
    <row r="2055" spans="1:10">
      <c r="A2055" s="2" t="str">
        <f>'[1]2025年已发货'!A:A</f>
        <v>晋邦</v>
      </c>
      <c r="B2055" s="2" t="str">
        <f>'[1]2025年已发货'!B:B</f>
        <v>高线</v>
      </c>
      <c r="C2055" s="2" t="str">
        <f>'[1]2025年已发货'!C:C</f>
        <v>HPB300Φ10</v>
      </c>
      <c r="D2055" s="2" t="str">
        <f>'[1]2025年已发货'!D:D</f>
        <v>吨</v>
      </c>
      <c r="E2055" s="2">
        <f>'[1]2025年已发货'!E:E</f>
        <v>10</v>
      </c>
      <c r="F2055" s="4">
        <f>'[1]2025年已发货'!F:F</f>
        <v>45761</v>
      </c>
      <c r="G2055" s="2" t="str">
        <f>'[1]2025年已发货'!G:G</f>
        <v>（十九冶-江龙高速二分部）重庆市云阳县宝坪镇双塆村*宝坪梁场</v>
      </c>
      <c r="H2055" s="2" t="str">
        <f>'[1]2025年已发货'!H:H</f>
        <v>张鹏</v>
      </c>
      <c r="I2055" s="2">
        <f>'[1]2025年已发货'!I:I</f>
        <v>18223006448</v>
      </c>
      <c r="J2055" s="2" vm="1" t="e">
        <f>_xlfn._xlws.FILTER(辅助信息!D:D,辅助信息!G:G=G2055)</f>
        <v>#VALUE!</v>
      </c>
    </row>
    <row r="2056" spans="1:10">
      <c r="A2056" s="2" t="str">
        <f>'[1]2025年已发货'!A:A</f>
        <v>晋邦</v>
      </c>
      <c r="B2056" s="2" t="str">
        <f>'[1]2025年已发货'!B:B</f>
        <v>螺纹钢</v>
      </c>
      <c r="C2056" s="2" t="str">
        <f>'[1]2025年已发货'!C:C</f>
        <v>HRB400E Φ28 9m</v>
      </c>
      <c r="D2056" s="2" t="str">
        <f>'[1]2025年已发货'!D:D</f>
        <v>吨</v>
      </c>
      <c r="E2056" s="2">
        <f>'[1]2025年已发货'!E:E</f>
        <v>5.5</v>
      </c>
      <c r="F2056" s="4">
        <f>'[1]2025年已发货'!F:F</f>
        <v>45761</v>
      </c>
      <c r="G2056" s="2" t="str">
        <f>'[1]2025年已发货'!G:G</f>
        <v>（十九冶-江龙高速二分部）重庆市云阳县宝坪镇双塆村*九倒拐大桥</v>
      </c>
      <c r="H2056" s="2" t="str">
        <f>'[1]2025年已发货'!H:H</f>
        <v>张鹏</v>
      </c>
      <c r="I2056" s="2">
        <f>'[1]2025年已发货'!I:I</f>
        <v>18223006448</v>
      </c>
      <c r="J2056" s="2" vm="1" t="e">
        <f>_xlfn._xlws.FILTER(辅助信息!D:D,辅助信息!G:G=G2056)</f>
        <v>#VALUE!</v>
      </c>
    </row>
    <row r="2057" spans="1:10">
      <c r="A2057" s="2" t="str">
        <f>'[1]2025年已发货'!A:A</f>
        <v>晋邦</v>
      </c>
      <c r="B2057" s="2" t="str">
        <f>'[1]2025年已发货'!B:B</f>
        <v>螺纹钢</v>
      </c>
      <c r="C2057" s="2" t="str">
        <f>'[1]2025年已发货'!C:C</f>
        <v>HRB400E Φ25 9m</v>
      </c>
      <c r="D2057" s="2" t="str">
        <f>'[1]2025年已发货'!D:D</f>
        <v>吨</v>
      </c>
      <c r="E2057" s="2">
        <f>'[1]2025年已发货'!E:E</f>
        <v>5.5</v>
      </c>
      <c r="F2057" s="4">
        <f>'[1]2025年已发货'!F:F</f>
        <v>45761</v>
      </c>
      <c r="G2057" s="2" t="str">
        <f>'[1]2025年已发货'!G:G</f>
        <v>（十九冶-江龙高速二分部）重庆市云阳县宝坪镇双塆村*九倒拐大桥</v>
      </c>
      <c r="H2057" s="2" t="str">
        <f>'[1]2025年已发货'!H:H</f>
        <v>张鹏</v>
      </c>
      <c r="I2057" s="2">
        <f>'[1]2025年已发货'!I:I</f>
        <v>18223006448</v>
      </c>
      <c r="J2057" s="2" vm="1" t="e">
        <f>_xlfn._xlws.FILTER(辅助信息!D:D,辅助信息!G:G=G2057)</f>
        <v>#VALUE!</v>
      </c>
    </row>
    <row r="2058" spans="1:10">
      <c r="A2058" s="2" t="str">
        <f>'[1]2025年已发货'!A:A</f>
        <v>晋邦</v>
      </c>
      <c r="B2058" s="2" t="str">
        <f>'[1]2025年已发货'!B:B</f>
        <v>螺纹钢</v>
      </c>
      <c r="C2058" s="2" t="str">
        <f>'[1]2025年已发货'!C:C</f>
        <v>HRB400E Φ16 9m</v>
      </c>
      <c r="D2058" s="2" t="str">
        <f>'[1]2025年已发货'!D:D</f>
        <v>吨</v>
      </c>
      <c r="E2058" s="2">
        <f>'[1]2025年已发货'!E:E</f>
        <v>12</v>
      </c>
      <c r="F2058" s="4">
        <f>'[1]2025年已发货'!F:F</f>
        <v>45761</v>
      </c>
      <c r="G2058" s="2" t="str">
        <f>'[1]2025年已发货'!G:G</f>
        <v>（十九冶-江龙高速二分部）重庆市云阳县宝坪镇双塆村*九倒拐大桥</v>
      </c>
      <c r="H2058" s="2" t="str">
        <f>'[1]2025年已发货'!H:H</f>
        <v>张鹏</v>
      </c>
      <c r="I2058" s="2">
        <f>'[1]2025年已发货'!I:I</f>
        <v>18223006448</v>
      </c>
      <c r="J2058" s="2" vm="1" t="e">
        <f>_xlfn._xlws.FILTER(辅助信息!D:D,辅助信息!G:G=G2058)</f>
        <v>#VALUE!</v>
      </c>
    </row>
    <row r="2059" spans="1:10">
      <c r="A2059" s="2" t="str">
        <f>'[1]2025年已发货'!A:A</f>
        <v>晋邦</v>
      </c>
      <c r="B2059" s="2" t="str">
        <f>'[1]2025年已发货'!B:B</f>
        <v>螺纹钢</v>
      </c>
      <c r="C2059" s="2" t="str">
        <f>'[1]2025年已发货'!C:C</f>
        <v>HRB400E Φ12 9m</v>
      </c>
      <c r="D2059" s="2" t="str">
        <f>'[1]2025年已发货'!D:D</f>
        <v>吨</v>
      </c>
      <c r="E2059" s="2">
        <f>'[1]2025年已发货'!E:E</f>
        <v>5</v>
      </c>
      <c r="F2059" s="4">
        <f>'[1]2025年已发货'!F:F</f>
        <v>45761</v>
      </c>
      <c r="G2059" s="2" t="str">
        <f>'[1]2025年已发货'!G:G</f>
        <v>（十九冶-江龙高速二分部）重庆市云阳县宝坪镇双塆村*九倒拐大桥</v>
      </c>
      <c r="H2059" s="2" t="str">
        <f>'[1]2025年已发货'!H:H</f>
        <v>张鹏</v>
      </c>
      <c r="I2059" s="2">
        <f>'[1]2025年已发货'!I:I</f>
        <v>18223006448</v>
      </c>
      <c r="J2059" s="2" vm="1" t="e">
        <f>_xlfn._xlws.FILTER(辅助信息!D:D,辅助信息!G:G=G2059)</f>
        <v>#VALUE!</v>
      </c>
    </row>
    <row r="2060" spans="1:10">
      <c r="A2060" s="2" t="str">
        <f>'[1]2025年已发货'!A:A</f>
        <v>晋邦</v>
      </c>
      <c r="B2060" s="2" t="str">
        <f>'[1]2025年已发货'!B:B</f>
        <v>盘螺</v>
      </c>
      <c r="C2060" s="2" t="str">
        <f>'[1]2025年已发货'!C:C</f>
        <v>HRB400E Φ10</v>
      </c>
      <c r="D2060" s="2" t="str">
        <f>'[1]2025年已发货'!D:D</f>
        <v>吨</v>
      </c>
      <c r="E2060" s="2">
        <f>'[1]2025年已发货'!E:E</f>
        <v>5</v>
      </c>
      <c r="F2060" s="4">
        <f>'[1]2025年已发货'!F:F</f>
        <v>45761</v>
      </c>
      <c r="G2060" s="2" t="str">
        <f>'[1]2025年已发货'!G:G</f>
        <v>（十九冶-江龙高速二分部）重庆市云阳县宝坪镇双塆村*九倒拐大桥</v>
      </c>
      <c r="H2060" s="2" t="str">
        <f>'[1]2025年已发货'!H:H</f>
        <v>张鹏</v>
      </c>
      <c r="I2060" s="2">
        <f>'[1]2025年已发货'!I:I</f>
        <v>18223006448</v>
      </c>
      <c r="J2060" s="2" vm="1" t="e">
        <f>_xlfn._xlws.FILTER(辅助信息!D:D,辅助信息!G:G=G2060)</f>
        <v>#VALUE!</v>
      </c>
    </row>
    <row r="2061" spans="1:10">
      <c r="A2061" s="2" t="str">
        <f>'[1]2025年已发货'!A:A</f>
        <v>晋邦</v>
      </c>
      <c r="B2061" s="2" t="str">
        <f>'[1]2025年已发货'!B:B</f>
        <v>高线</v>
      </c>
      <c r="C2061" s="2" t="str">
        <f>'[1]2025年已发货'!C:C</f>
        <v>HPB300Φ8</v>
      </c>
      <c r="D2061" s="2" t="str">
        <f>'[1]2025年已发货'!D:D</f>
        <v>吨</v>
      </c>
      <c r="E2061" s="2">
        <f>'[1]2025年已发货'!E:E</f>
        <v>4</v>
      </c>
      <c r="F2061" s="4">
        <f>'[1]2025年已发货'!F:F</f>
        <v>45761</v>
      </c>
      <c r="G2061" s="2" t="str">
        <f>'[1]2025年已发货'!G:G</f>
        <v>（十九冶-江龙高速二分部）重庆市云阳县宝坪镇双塆村*地坪村路基</v>
      </c>
      <c r="H2061" s="2" t="str">
        <f>'[1]2025年已发货'!H:H</f>
        <v>张鹏</v>
      </c>
      <c r="I2061" s="2">
        <f>'[1]2025年已发货'!I:I</f>
        <v>18223006448</v>
      </c>
      <c r="J2061" s="2" vm="1" t="e">
        <f>_xlfn._xlws.FILTER(辅助信息!D:D,辅助信息!G:G=G2061)</f>
        <v>#VALUE!</v>
      </c>
    </row>
    <row r="2062" spans="1:10">
      <c r="A2062" s="2" t="str">
        <f>'[1]2025年已发货'!A:A</f>
        <v>晋邦</v>
      </c>
      <c r="B2062" s="2" t="str">
        <f>'[1]2025年已发货'!B:B</f>
        <v>螺纹钢</v>
      </c>
      <c r="C2062" s="2" t="str">
        <f>'[1]2025年已发货'!C:C</f>
        <v>HRB400E Φ16 9m</v>
      </c>
      <c r="D2062" s="2" t="str">
        <f>'[1]2025年已发货'!D:D</f>
        <v>吨</v>
      </c>
      <c r="E2062" s="2">
        <f>'[1]2025年已发货'!E:E</f>
        <v>6</v>
      </c>
      <c r="F2062" s="4">
        <f>'[1]2025年已发货'!F:F</f>
        <v>45761</v>
      </c>
      <c r="G2062" s="2" t="str">
        <f>'[1]2025年已发货'!G:G</f>
        <v>（十九冶-江龙高速二分部）重庆市云阳县宝坪镇双塆村*地坪村路基</v>
      </c>
      <c r="H2062" s="2" t="str">
        <f>'[1]2025年已发货'!H:H</f>
        <v>张鹏</v>
      </c>
      <c r="I2062" s="2">
        <f>'[1]2025年已发货'!I:I</f>
        <v>18223006448</v>
      </c>
      <c r="J2062" s="2" vm="1" t="e">
        <f>_xlfn._xlws.FILTER(辅助信息!D:D,辅助信息!G:G=G2062)</f>
        <v>#VALUE!</v>
      </c>
    </row>
    <row r="2063" spans="1:10">
      <c r="A2063" s="2" t="str">
        <f>'[1]2025年已发货'!A:A</f>
        <v>晋邦</v>
      </c>
      <c r="B2063" s="2" t="str">
        <f>'[1]2025年已发货'!B:B</f>
        <v>螺纹钢</v>
      </c>
      <c r="C2063" s="2" t="str">
        <f>'[1]2025年已发货'!C:C</f>
        <v>HRB400E Φ20 9m</v>
      </c>
      <c r="D2063" s="2" t="str">
        <f>'[1]2025年已发货'!D:D</f>
        <v>吨</v>
      </c>
      <c r="E2063" s="2">
        <f>'[1]2025年已发货'!E:E</f>
        <v>10</v>
      </c>
      <c r="F2063" s="4">
        <f>'[1]2025年已发货'!F:F</f>
        <v>45761</v>
      </c>
      <c r="G2063" s="2" t="str">
        <f>'[1]2025年已发货'!G:G</f>
        <v>（十九冶-江龙高速二分部）重庆市云阳县宝坪镇双塆村*地坪村路基</v>
      </c>
      <c r="H2063" s="2" t="str">
        <f>'[1]2025年已发货'!H:H</f>
        <v>张鹏</v>
      </c>
      <c r="I2063" s="2">
        <f>'[1]2025年已发货'!I:I</f>
        <v>18223006448</v>
      </c>
      <c r="J2063" s="2" vm="1" t="e">
        <f>_xlfn._xlws.FILTER(辅助信息!D:D,辅助信息!G:G=G2063)</f>
        <v>#VALUE!</v>
      </c>
    </row>
    <row r="2064" spans="1:10">
      <c r="A2064" s="2" t="str">
        <f>'[1]2025年已发货'!A:A</f>
        <v>晋邦</v>
      </c>
      <c r="B2064" s="2" t="str">
        <f>'[1]2025年已发货'!B:B</f>
        <v>螺纹钢</v>
      </c>
      <c r="C2064" s="2" t="str">
        <f>'[1]2025年已发货'!C:C</f>
        <v>HRB400E Φ22 9m</v>
      </c>
      <c r="D2064" s="2" t="str">
        <f>'[1]2025年已发货'!D:D</f>
        <v>吨</v>
      </c>
      <c r="E2064" s="2">
        <f>'[1]2025年已发货'!E:E</f>
        <v>15</v>
      </c>
      <c r="F2064" s="4">
        <f>'[1]2025年已发货'!F:F</f>
        <v>45761</v>
      </c>
      <c r="G2064" s="2" t="str">
        <f>'[1]2025年已发货'!G:G</f>
        <v>（十九冶-江龙高速二分部）重庆市云阳县宝坪镇双塆村*地坪村路基</v>
      </c>
      <c r="H2064" s="2" t="str">
        <f>'[1]2025年已发货'!H:H</f>
        <v>张鹏</v>
      </c>
      <c r="I2064" s="2">
        <f>'[1]2025年已发货'!I:I</f>
        <v>18223006448</v>
      </c>
      <c r="J2064" s="2" vm="1" t="e">
        <f>_xlfn._xlws.FILTER(辅助信息!D:D,辅助信息!G:G=G2064)</f>
        <v>#VALUE!</v>
      </c>
    </row>
    <row r="2065" spans="1:10">
      <c r="A2065" s="2" t="str">
        <f>'[1]2025年已发货'!A:A</f>
        <v>晋邦</v>
      </c>
      <c r="B2065" s="2" t="str">
        <f>'[1]2025年已发货'!B:B</f>
        <v>螺纹钢</v>
      </c>
      <c r="C2065" s="2" t="str">
        <f>'[1]2025年已发货'!C:C</f>
        <v>HRB400E Φ12 9m</v>
      </c>
      <c r="D2065" s="2" t="str">
        <f>'[1]2025年已发货'!D:D</f>
        <v>吨</v>
      </c>
      <c r="E2065" s="2">
        <f>'[1]2025年已发货'!E:E</f>
        <v>105</v>
      </c>
      <c r="F2065" s="4">
        <f>'[1]2025年已发货'!F:F</f>
        <v>45761</v>
      </c>
      <c r="G2065" s="2" t="str">
        <f>'[1]2025年已发货'!G:G</f>
        <v>（十九冶-江龙高速一分部）重庆市云阳县X886附近中国十九冶开云高速项目总包部西98米*复兴互通预制梁场</v>
      </c>
      <c r="H2065" s="2" t="str">
        <f>'[1]2025年已发货'!H:H</f>
        <v>吴章红</v>
      </c>
      <c r="I2065" s="2">
        <f>'[1]2025年已发货'!I:I</f>
        <v>18628165772</v>
      </c>
      <c r="J2065" s="2" vm="1" t="e">
        <f>_xlfn._xlws.FILTER(辅助信息!D:D,辅助信息!G:G=G2065)</f>
        <v>#VALUE!</v>
      </c>
    </row>
    <row r="2066" spans="1:10">
      <c r="A2066" s="2" t="str">
        <f>'[1]2025年已发货'!A:A</f>
        <v>晋邦</v>
      </c>
      <c r="B2066" s="2" t="str">
        <f>'[1]2025年已发货'!B:B</f>
        <v>螺纹钢</v>
      </c>
      <c r="C2066" s="2" t="str">
        <f>'[1]2025年已发货'!C:C</f>
        <v>HRB400E Φ16 9m</v>
      </c>
      <c r="D2066" s="2" t="str">
        <f>'[1]2025年已发货'!D:D</f>
        <v>吨</v>
      </c>
      <c r="E2066" s="2">
        <f>'[1]2025年已发货'!E:E</f>
        <v>35</v>
      </c>
      <c r="F2066" s="4">
        <f>'[1]2025年已发货'!F:F</f>
        <v>45761</v>
      </c>
      <c r="G2066" s="2" t="str">
        <f>'[1]2025年已发货'!G:G</f>
        <v>（十九冶-江龙高速一分部）重庆市云阳县X886附近中国十九冶开云高速项目总包部西98米*复兴互通预制梁场</v>
      </c>
      <c r="H2066" s="2" t="str">
        <f>'[1]2025年已发货'!H:H</f>
        <v>吴章红</v>
      </c>
      <c r="I2066" s="2">
        <f>'[1]2025年已发货'!I:I</f>
        <v>18628165772</v>
      </c>
      <c r="J2066" s="2" vm="1" t="e">
        <f>_xlfn._xlws.FILTER(辅助信息!D:D,辅助信息!G:G=G2066)</f>
        <v>#VALUE!</v>
      </c>
    </row>
    <row r="2067" spans="1:10">
      <c r="A2067" s="2" t="str">
        <f>'[1]2025年已发货'!A:A</f>
        <v>润耀</v>
      </c>
      <c r="B2067" s="2" t="str">
        <f>'[1]2025年已发货'!B:B</f>
        <v>螺纹钢</v>
      </c>
      <c r="C2067" s="2" t="str">
        <f>'[1]2025年已发货'!C:C</f>
        <v>HRB400E Φ25 9m</v>
      </c>
      <c r="D2067" s="2" t="str">
        <f>'[1]2025年已发货'!D:D</f>
        <v>吨</v>
      </c>
      <c r="E2067" s="2">
        <f>'[1]2025年已发货'!E:E</f>
        <v>35</v>
      </c>
      <c r="F2067" s="4">
        <f>'[1]2025年已发货'!F:F</f>
        <v>45761</v>
      </c>
      <c r="G2067" s="2" t="str">
        <f>'[1]2025年已发货'!G:G</f>
        <v>（中铁二局-成渝扩容4标）四川省成都市简阳市杨家镇桐子湾村二局拌合站</v>
      </c>
      <c r="H2067" s="2" t="str">
        <f>'[1]2025年已发货'!H:H</f>
        <v>陈钢</v>
      </c>
      <c r="I2067" s="2">
        <f>'[1]2025年已发货'!I:I</f>
        <v>13018165813</v>
      </c>
      <c r="J2067" s="2" vm="1" t="e">
        <f>_xlfn._xlws.FILTER(辅助信息!D:D,辅助信息!G:G=G2067)</f>
        <v>#VALUE!</v>
      </c>
    </row>
    <row r="2068" spans="1:10">
      <c r="A2068" s="2" t="str">
        <f>'[1]2025年已发货'!A:A</f>
        <v>润耀</v>
      </c>
      <c r="B2068" s="2" t="str">
        <f>'[1]2025年已发货'!B:B</f>
        <v>螺纹钢</v>
      </c>
      <c r="C2068" s="2" t="str">
        <f>'[1]2025年已发货'!C:C</f>
        <v>HRB400E Φ28 9m</v>
      </c>
      <c r="D2068" s="2" t="str">
        <f>'[1]2025年已发货'!D:D</f>
        <v>吨</v>
      </c>
      <c r="E2068" s="2">
        <f>'[1]2025年已发货'!E:E</f>
        <v>35</v>
      </c>
      <c r="F2068" s="4">
        <f>'[1]2025年已发货'!F:F</f>
        <v>45761</v>
      </c>
      <c r="G2068" s="2" t="str">
        <f>'[1]2025年已发货'!G:G</f>
        <v>（中铁二局-成渝扩容4标）四川省成都市简阳市杨家镇桐子湾村二局拌合站</v>
      </c>
      <c r="H2068" s="2" t="str">
        <f>'[1]2025年已发货'!H:H</f>
        <v>陈钢</v>
      </c>
      <c r="I2068" s="2">
        <f>'[1]2025年已发货'!I:I</f>
        <v>13018165813</v>
      </c>
      <c r="J2068" s="2" vm="1" t="e">
        <f>_xlfn._xlws.FILTER(辅助信息!D:D,辅助信息!G:G=G2068)</f>
        <v>#VALUE!</v>
      </c>
    </row>
    <row r="2069" spans="1:10">
      <c r="A2069" s="2" t="str">
        <f>'[1]2025年已发货'!A:A</f>
        <v>润耀</v>
      </c>
      <c r="B2069" s="2" t="str">
        <f>'[1]2025年已发货'!B:B</f>
        <v>高线</v>
      </c>
      <c r="C2069" s="2" t="str">
        <f>'[1]2025年已发货'!C:C</f>
        <v>HPB300Φ12</v>
      </c>
      <c r="D2069" s="2" t="str">
        <f>'[1]2025年已发货'!D:D</f>
        <v>吨</v>
      </c>
      <c r="E2069" s="2">
        <f>'[1]2025年已发货'!E:E</f>
        <v>35</v>
      </c>
      <c r="F2069" s="4">
        <f>'[1]2025年已发货'!F:F</f>
        <v>45761</v>
      </c>
      <c r="G2069" s="2" t="str">
        <f>'[1]2025年已发货'!G:G</f>
        <v>（中铁二局-成渝扩容4标）四川省成都市简阳市杨家镇桐子湾村二局拌合站</v>
      </c>
      <c r="H2069" s="2" t="str">
        <f>'[1]2025年已发货'!H:H</f>
        <v>陈钢</v>
      </c>
      <c r="I2069" s="2">
        <f>'[1]2025年已发货'!I:I</f>
        <v>13018165813</v>
      </c>
      <c r="J2069" s="2" vm="1" t="e">
        <f>_xlfn._xlws.FILTER(辅助信息!D:D,辅助信息!G:G=G2069)</f>
        <v>#VALUE!</v>
      </c>
    </row>
    <row r="2070" spans="1:10">
      <c r="A2070" s="2" t="str">
        <f>'[1]2025年已发货'!A:A</f>
        <v>润耀</v>
      </c>
      <c r="B2070" s="2" t="str">
        <f>'[1]2025年已发货'!B:B</f>
        <v>螺纹钢</v>
      </c>
      <c r="C2070" s="2" t="str">
        <f>'[1]2025年已发货'!C:C</f>
        <v>HRB400E Φ14 9m</v>
      </c>
      <c r="D2070" s="2" t="str">
        <f>'[1]2025年已发货'!D:D</f>
        <v>吨</v>
      </c>
      <c r="E2070" s="2">
        <f>'[1]2025年已发货'!E:E</f>
        <v>35</v>
      </c>
      <c r="F2070" s="4">
        <f>'[1]2025年已发货'!F:F</f>
        <v>45761</v>
      </c>
      <c r="G2070" s="2" t="str">
        <f>'[1]2025年已发货'!G:G</f>
        <v>（中铁二局-成渝扩容4标）四川省成都市简阳市杨家镇桐子湾村二局拌合站</v>
      </c>
      <c r="H2070" s="2" t="str">
        <f>'[1]2025年已发货'!H:H</f>
        <v>陈钢</v>
      </c>
      <c r="I2070" s="2">
        <f>'[1]2025年已发货'!I:I</f>
        <v>13018165813</v>
      </c>
      <c r="J2070" s="2" vm="1" t="e">
        <f>_xlfn._xlws.FILTER(辅助信息!D:D,辅助信息!G:G=G2070)</f>
        <v>#VALUE!</v>
      </c>
    </row>
    <row r="2071" spans="1:10">
      <c r="A2071" s="2" t="str">
        <f>'[1]2025年已发货'!A:A</f>
        <v>润耀</v>
      </c>
      <c r="B2071" s="2" t="str">
        <f>'[1]2025年已发货'!B:B</f>
        <v>螺纹钢</v>
      </c>
      <c r="C2071" s="2" t="str">
        <f>'[1]2025年已发货'!C:C</f>
        <v>HRB500EФ25*9m</v>
      </c>
      <c r="D2071" s="2" t="str">
        <f>'[1]2025年已发货'!D:D</f>
        <v>吨</v>
      </c>
      <c r="E2071" s="2">
        <f>'[1]2025年已发货'!E:E</f>
        <v>105</v>
      </c>
      <c r="F2071" s="4">
        <f>'[1]2025年已发货'!F:F</f>
        <v>45761</v>
      </c>
      <c r="G2071" s="2" t="str">
        <f>'[1]2025年已发货'!G:G</f>
        <v>（中铁六局呼和公司康新高速TJ4-2标）四川省甘孜藏族自治州康定市新都桥镇东俄罗三村中建八局搅拌站旁</v>
      </c>
      <c r="H2071" s="2" t="str">
        <f>'[1]2025年已发货'!H:H</f>
        <v>许文刚</v>
      </c>
      <c r="I2071" s="2">
        <f>'[1]2025年已发货'!I:I</f>
        <v>15848808186</v>
      </c>
      <c r="J2071" s="2" vm="1" t="e">
        <f>_xlfn._xlws.FILTER(辅助信息!D:D,辅助信息!G:G=G2071)</f>
        <v>#VALUE!</v>
      </c>
    </row>
    <row r="2072" spans="1:10">
      <c r="A2072" s="2" t="str">
        <f>'[1]2025年已发货'!A:A</f>
        <v>德胜</v>
      </c>
      <c r="B2072" s="2" t="str">
        <f>'[1]2025年已发货'!B:B</f>
        <v>螺纹钢</v>
      </c>
      <c r="C2072" s="2" t="str">
        <f>'[1]2025年已发货'!C:C</f>
        <v>HRB400EФ20*9m</v>
      </c>
      <c r="D2072" s="2" t="str">
        <f>'[1]2025年已发货'!D:D</f>
        <v>吨</v>
      </c>
      <c r="E2072" s="2">
        <f>'[1]2025年已发货'!E:E</f>
        <v>18</v>
      </c>
      <c r="F2072" s="4">
        <f>'[1]2025年已发货'!F:F</f>
        <v>45761</v>
      </c>
      <c r="G2072" s="2" t="str">
        <f>'[1]2025年已发货'!G:G</f>
        <v>（中铁一局四建康新高速TJ1-2标）四川省甘孜州康定市318国道玉顶积雪观景台旁</v>
      </c>
      <c r="H2072" s="2" t="str">
        <f>'[1]2025年已发货'!H:H</f>
        <v>李波</v>
      </c>
      <c r="I2072" s="2">
        <f>'[1]2025年已发货'!I:I</f>
        <v>13679069325</v>
      </c>
      <c r="J2072" s="2" vm="1" t="e">
        <f>_xlfn._xlws.FILTER(辅助信息!D:D,辅助信息!G:G=G2072)</f>
        <v>#VALUE!</v>
      </c>
    </row>
    <row r="2073" spans="1:10">
      <c r="A2073" s="2" t="str">
        <f>'[1]2025年已发货'!A:A</f>
        <v>德胜</v>
      </c>
      <c r="B2073" s="2" t="str">
        <f>'[1]2025年已发货'!B:B</f>
        <v>螺纹钢</v>
      </c>
      <c r="C2073" s="2" t="str">
        <f>'[1]2025年已发货'!C:C</f>
        <v>HRB400EФ22*9m</v>
      </c>
      <c r="D2073" s="2" t="str">
        <f>'[1]2025年已发货'!D:D</f>
        <v>吨</v>
      </c>
      <c r="E2073" s="2">
        <f>'[1]2025年已发货'!E:E</f>
        <v>17</v>
      </c>
      <c r="F2073" s="4">
        <f>'[1]2025年已发货'!F:F</f>
        <v>45761</v>
      </c>
      <c r="G2073" s="2" t="str">
        <f>'[1]2025年已发货'!G:G</f>
        <v>（中铁一局四建康新高速TJ1-2标）四川省甘孜州康定市318国道玉顶积雪观景台旁</v>
      </c>
      <c r="H2073" s="2" t="str">
        <f>'[1]2025年已发货'!H:H</f>
        <v>李波</v>
      </c>
      <c r="I2073" s="2">
        <f>'[1]2025年已发货'!I:I</f>
        <v>13679069325</v>
      </c>
      <c r="J2073" s="2" vm="1" t="e">
        <f>_xlfn._xlws.FILTER(辅助信息!D:D,辅助信息!G:G=G2073)</f>
        <v>#VALUE!</v>
      </c>
    </row>
    <row r="2074" spans="1:10">
      <c r="A2074" s="2" t="str">
        <f>'[1]2025年已发货'!A:A</f>
        <v>德胜</v>
      </c>
      <c r="B2074" s="2" t="str">
        <f>'[1]2025年已发货'!B:B</f>
        <v>螺纹钢</v>
      </c>
      <c r="C2074" s="2" t="str">
        <f>'[1]2025年已发货'!C:C</f>
        <v>HRB400E Φ28 12m</v>
      </c>
      <c r="D2074" s="2" t="str">
        <f>'[1]2025年已发货'!D:D</f>
        <v>吨</v>
      </c>
      <c r="E2074" s="2">
        <f>'[1]2025年已发货'!E:E</f>
        <v>35</v>
      </c>
      <c r="F2074" s="4">
        <f>'[1]2025年已发货'!F:F</f>
        <v>45761</v>
      </c>
      <c r="G2074" s="2" t="str">
        <f>'[1]2025年已发货'!G:G</f>
        <v>（中铁广州局-成渝扩容2标）四川省资阳市雁江区堪嘉镇陈家湾刘家湾大桥桥头</v>
      </c>
      <c r="H2074" s="2" t="str">
        <f>'[1]2025年已发货'!H:H</f>
        <v>刘沛琦</v>
      </c>
      <c r="I2074" s="2">
        <f>'[1]2025年已发货'!I:I</f>
        <v>18011784798</v>
      </c>
      <c r="J2074" s="2" vm="1" t="e">
        <f>_xlfn._xlws.FILTER(辅助信息!D:D,辅助信息!G:G=G2074)</f>
        <v>#VALUE!</v>
      </c>
    </row>
    <row r="2075" spans="1:10">
      <c r="A2075" s="2" t="str">
        <f>'[1]2025年已发货'!A:A</f>
        <v>德胜</v>
      </c>
      <c r="B2075" s="2" t="str">
        <f>'[1]2025年已发货'!B:B</f>
        <v>螺纹钢</v>
      </c>
      <c r="C2075" s="2" t="str">
        <f>'[1]2025年已发货'!C:C</f>
        <v>HRB400E Φ25 12m</v>
      </c>
      <c r="D2075" s="2" t="str">
        <f>'[1]2025年已发货'!D:D</f>
        <v>吨</v>
      </c>
      <c r="E2075" s="2">
        <f>'[1]2025年已发货'!E:E</f>
        <v>35</v>
      </c>
      <c r="F2075" s="4">
        <f>'[1]2025年已发货'!F:F</f>
        <v>45761</v>
      </c>
      <c r="G2075" s="2" t="str">
        <f>'[1]2025年已发货'!G:G</f>
        <v>（中铁广州局-成渝扩容2标）四川省资阳市雁江区南双路杨家糖房</v>
      </c>
      <c r="H2075" s="2" t="str">
        <f>'[1]2025年已发货'!H:H</f>
        <v>邓志强</v>
      </c>
      <c r="I2075" s="2">
        <f>'[1]2025年已发货'!I:I</f>
        <v>17603045490</v>
      </c>
      <c r="J2075" s="2" vm="1" t="e">
        <f>_xlfn._xlws.FILTER(辅助信息!D:D,辅助信息!G:G=G2075)</f>
        <v>#VALUE!</v>
      </c>
    </row>
    <row r="2076" spans="1:10">
      <c r="A2076" s="2" t="str">
        <f>'[1]2025年已发货'!A:A</f>
        <v>德胜</v>
      </c>
      <c r="B2076" s="2" t="str">
        <f>'[1]2025年已发货'!B:B</f>
        <v>螺纹钢</v>
      </c>
      <c r="C2076" s="2" t="str">
        <f>'[1]2025年已发货'!C:C</f>
        <v>HRB400EФ25*9m</v>
      </c>
      <c r="D2076" s="2" t="str">
        <f>'[1]2025年已发货'!D:D</f>
        <v>吨</v>
      </c>
      <c r="E2076" s="2">
        <f>'[1]2025年已发货'!E:E</f>
        <v>6</v>
      </c>
      <c r="F2076" s="4">
        <f>'[1]2025年已发货'!F:F</f>
        <v>45761</v>
      </c>
      <c r="G2076" s="2" t="str">
        <f>'[1]2025年已发货'!G:G</f>
        <v>四川省南充市营山县咸安大道成都元泽环境技术有限公司营山分公司（中核华兴市政道路项目部）</v>
      </c>
      <c r="H2076" s="2" t="str">
        <f>'[1]2025年已发货'!H:H</f>
        <v>黎家敏</v>
      </c>
      <c r="I2076" s="2" t="str">
        <f>'[1]2025年已发货'!I:I</f>
        <v>15082798787</v>
      </c>
      <c r="J2076" s="2" vm="1" t="e">
        <f>_xlfn._xlws.FILTER(辅助信息!D:D,辅助信息!G:G=G2076)</f>
        <v>#VALUE!</v>
      </c>
    </row>
    <row r="2077" spans="1:10">
      <c r="A2077" s="2" t="str">
        <f>'[1]2025年已发货'!A:A</f>
        <v>德胜</v>
      </c>
      <c r="B2077" s="2" t="str">
        <f>'[1]2025年已发货'!B:B</f>
        <v>螺纹钢</v>
      </c>
      <c r="C2077" s="2" t="str">
        <f>'[1]2025年已发货'!C:C</f>
        <v>HRB400EФ28*9m</v>
      </c>
      <c r="D2077" s="2" t="str">
        <f>'[1]2025年已发货'!D:D</f>
        <v>吨</v>
      </c>
      <c r="E2077" s="2">
        <f>'[1]2025年已发货'!E:E</f>
        <v>63</v>
      </c>
      <c r="F2077" s="4">
        <f>'[1]2025年已发货'!F:F</f>
        <v>45761</v>
      </c>
      <c r="G2077" s="2" t="str">
        <f>'[1]2025年已发货'!G:G</f>
        <v>四川省南充市营山县咸安大道成都元泽环境技术有限公司营山分公司（中核华兴市政道路项目部）</v>
      </c>
      <c r="H2077" s="2" t="str">
        <f>'[1]2025年已发货'!H:H</f>
        <v>黎家敏</v>
      </c>
      <c r="I2077" s="2" t="str">
        <f>'[1]2025年已发货'!I:I</f>
        <v>15082798787</v>
      </c>
      <c r="J2077" s="2" vm="1" t="e">
        <f>_xlfn._xlws.FILTER(辅助信息!D:D,辅助信息!G:G=G2077)</f>
        <v>#VALUE!</v>
      </c>
    </row>
    <row r="2078" spans="1:10">
      <c r="A2078" s="2" t="str">
        <f>'[1]2025年已发货'!A:A</f>
        <v>润耀</v>
      </c>
      <c r="B2078" s="2" t="str">
        <f>'[1]2025年已发货'!B:B</f>
        <v>螺纹钢</v>
      </c>
      <c r="C2078" s="2" t="str">
        <f>'[1]2025年已发货'!C:C</f>
        <v>HRB400E Φ22 9m</v>
      </c>
      <c r="D2078" s="2" t="str">
        <f>'[1]2025年已发货'!D:D</f>
        <v>吨</v>
      </c>
      <c r="E2078" s="2">
        <f>'[1]2025年已发货'!E:E</f>
        <v>6</v>
      </c>
      <c r="F2078" s="4">
        <f>'[1]2025年已发货'!F:F</f>
        <v>45762</v>
      </c>
      <c r="G2078" s="2" t="str">
        <f>'[1]2025年已发货'!G:G</f>
        <v>（华西萌海科创农业生态谷）成都市简阳市白金山水库</v>
      </c>
      <c r="H2078" s="2" t="str">
        <f>'[1]2025年已发货'!H:H</f>
        <v>石清国</v>
      </c>
      <c r="I2078" s="2">
        <f>'[1]2025年已发货'!I:I</f>
        <v>13458642015</v>
      </c>
      <c r="J2078" s="2" t="str">
        <f>_xlfn._xlws.FILTER(辅助信息!D:D,辅助信息!G:G=G2078)</f>
        <v>华西萌海-科创农业生态谷</v>
      </c>
    </row>
    <row r="2079" spans="1:10">
      <c r="A2079" s="2" t="str">
        <f>'[1]2025年已发货'!A:A</f>
        <v>润耀</v>
      </c>
      <c r="B2079" s="2" t="str">
        <f>'[1]2025年已发货'!B:B</f>
        <v>螺纹钢</v>
      </c>
      <c r="C2079" s="2" t="str">
        <f>'[1]2025年已发货'!C:C</f>
        <v>HRB500E Φ22</v>
      </c>
      <c r="D2079" s="2" t="str">
        <f>'[1]2025年已发货'!D:D</f>
        <v>吨</v>
      </c>
      <c r="E2079" s="2">
        <f>'[1]2025年已发货'!E:E</f>
        <v>21</v>
      </c>
      <c r="F2079" s="4">
        <f>'[1]2025年已发货'!F:F</f>
        <v>45762</v>
      </c>
      <c r="G2079" s="2" t="str">
        <f>'[1]2025年已发货'!G:G</f>
        <v>（华西萌海科创农业生态谷）成都市简阳市白金山水库</v>
      </c>
      <c r="H2079" s="2" t="str">
        <f>'[1]2025年已发货'!H:H</f>
        <v>石清国</v>
      </c>
      <c r="I2079" s="2">
        <f>'[1]2025年已发货'!I:I</f>
        <v>13458642015</v>
      </c>
      <c r="J2079" s="2" t="str">
        <f>_xlfn._xlws.FILTER(辅助信息!D:D,辅助信息!G:G=G2079)</f>
        <v>华西萌海-科创农业生态谷</v>
      </c>
    </row>
    <row r="2080" spans="1:10">
      <c r="A2080" s="2" t="str">
        <f>'[1]2025年已发货'!A:A</f>
        <v>润耀</v>
      </c>
      <c r="B2080" s="2" t="str">
        <f>'[1]2025年已发货'!B:B</f>
        <v>螺纹钢</v>
      </c>
      <c r="C2080" s="2" t="str">
        <f>'[1]2025年已发货'!C:C</f>
        <v>HRB500E Φ25</v>
      </c>
      <c r="D2080" s="2" t="str">
        <f>'[1]2025年已发货'!D:D</f>
        <v>吨</v>
      </c>
      <c r="E2080" s="2">
        <f>'[1]2025年已发货'!E:E</f>
        <v>10</v>
      </c>
      <c r="F2080" s="4">
        <f>'[1]2025年已发货'!F:F</f>
        <v>45762</v>
      </c>
      <c r="G2080" s="2" t="str">
        <f>'[1]2025年已发货'!G:G</f>
        <v>（华西萌海科创农业生态谷）成都市简阳市白金山水库</v>
      </c>
      <c r="H2080" s="2" t="str">
        <f>'[1]2025年已发货'!H:H</f>
        <v>石清国</v>
      </c>
      <c r="I2080" s="2">
        <f>'[1]2025年已发货'!I:I</f>
        <v>13458642015</v>
      </c>
      <c r="J2080" s="2" t="str">
        <f>_xlfn._xlws.FILTER(辅助信息!D:D,辅助信息!G:G=G2080)</f>
        <v>华西萌海-科创农业生态谷</v>
      </c>
    </row>
    <row r="2081" spans="1:10">
      <c r="A2081" s="2" t="str">
        <f>'[1]2025年已发货'!A:A</f>
        <v>德胜</v>
      </c>
      <c r="B2081" s="2" t="str">
        <f>'[1]2025年已发货'!B:B</f>
        <v>螺纹钢</v>
      </c>
      <c r="C2081" s="2" t="str">
        <f>'[1]2025年已发货'!C:C</f>
        <v>HRB400E Φ18 9m</v>
      </c>
      <c r="D2081" s="2" t="str">
        <f>'[1]2025年已发货'!D:D</f>
        <v>吨</v>
      </c>
      <c r="E2081" s="2">
        <f>'[1]2025年已发货'!E:E</f>
        <v>35</v>
      </c>
      <c r="F2081" s="4">
        <f>'[1]2025年已发货'!F:F</f>
        <v>45762</v>
      </c>
      <c r="G2081" s="2" t="str">
        <f>'[1]2025年已发货'!G:G</f>
        <v>（北京工程局乐山机场项目）乐山市五通桥区冠英镇</v>
      </c>
      <c r="H2081" s="2" t="str">
        <f>'[1]2025年已发货'!H:H</f>
        <v>王治</v>
      </c>
      <c r="I2081" s="2">
        <f>'[1]2025年已发货'!I:I</f>
        <v>18811564698</v>
      </c>
      <c r="J2081" s="2" vm="1" t="e">
        <f>_xlfn._xlws.FILTER(辅助信息!D:D,辅助信息!G:G=G2081)</f>
        <v>#VALUE!</v>
      </c>
    </row>
    <row r="2082" spans="1:10">
      <c r="A2082" s="2" t="str">
        <f>'[1]2025年已发货'!A:A</f>
        <v>德胜</v>
      </c>
      <c r="B2082" s="2" t="str">
        <f>'[1]2025年已发货'!B:B</f>
        <v>螺纹钢</v>
      </c>
      <c r="C2082" s="2" t="str">
        <f>'[1]2025年已发货'!C:C</f>
        <v>HRB400E Φ20 9m</v>
      </c>
      <c r="D2082" s="2" t="str">
        <f>'[1]2025年已发货'!D:D</f>
        <v>吨</v>
      </c>
      <c r="E2082" s="2">
        <f>'[1]2025年已发货'!E:E</f>
        <v>35</v>
      </c>
      <c r="F2082" s="4">
        <f>'[1]2025年已发货'!F:F</f>
        <v>45762</v>
      </c>
      <c r="G2082" s="2" t="str">
        <f>'[1]2025年已发货'!G:G</f>
        <v>（北京工程局乐山机场项目）乐山市五通桥区冠英镇</v>
      </c>
      <c r="H2082" s="2" t="str">
        <f>'[1]2025年已发货'!H:H</f>
        <v>王治</v>
      </c>
      <c r="I2082" s="2">
        <f>'[1]2025年已发货'!I:I</f>
        <v>18811564698</v>
      </c>
      <c r="J2082" s="2" vm="1" t="e">
        <f>_xlfn._xlws.FILTER(辅助信息!D:D,辅助信息!G:G=G2082)</f>
        <v>#VALUE!</v>
      </c>
    </row>
    <row r="2083" spans="1:10">
      <c r="A2083" s="2" t="str">
        <f>'[1]2025年已发货'!A:A</f>
        <v>德胜</v>
      </c>
      <c r="B2083" s="2" t="str">
        <f>'[1]2025年已发货'!B:B</f>
        <v>螺纹钢</v>
      </c>
      <c r="C2083" s="2" t="str">
        <f>'[1]2025年已发货'!C:C</f>
        <v>HRB400E Φ22 9m</v>
      </c>
      <c r="D2083" s="2" t="str">
        <f>'[1]2025年已发货'!D:D</f>
        <v>吨</v>
      </c>
      <c r="E2083" s="2">
        <f>'[1]2025年已发货'!E:E</f>
        <v>28</v>
      </c>
      <c r="F2083" s="4">
        <f>'[1]2025年已发货'!F:F</f>
        <v>45762</v>
      </c>
      <c r="G2083" s="2" t="str">
        <f>'[1]2025年已发货'!G:G</f>
        <v>（北京工程局乐山机场项目）乐山市五通桥区冠英镇</v>
      </c>
      <c r="H2083" s="2" t="str">
        <f>'[1]2025年已发货'!H:H</f>
        <v>王治</v>
      </c>
      <c r="I2083" s="2">
        <f>'[1]2025年已发货'!I:I</f>
        <v>18811564698</v>
      </c>
      <c r="J2083" s="2" vm="1" t="e">
        <f>_xlfn._xlws.FILTER(辅助信息!D:D,辅助信息!G:G=G2083)</f>
        <v>#VALUE!</v>
      </c>
    </row>
    <row r="2084" spans="1:10">
      <c r="A2084" s="2" t="str">
        <f>'[1]2025年已发货'!A:A</f>
        <v>德胜</v>
      </c>
      <c r="B2084" s="2" t="str">
        <f>'[1]2025年已发货'!B:B</f>
        <v>螺纹钢</v>
      </c>
      <c r="C2084" s="2" t="str">
        <f>'[1]2025年已发货'!C:C</f>
        <v>HRB400E Φ20 9m</v>
      </c>
      <c r="D2084" s="2" t="str">
        <f>'[1]2025年已发货'!D:D</f>
        <v>吨</v>
      </c>
      <c r="E2084" s="2">
        <f>'[1]2025年已发货'!E:E</f>
        <v>7</v>
      </c>
      <c r="F2084" s="4">
        <f>'[1]2025年已发货'!F:F</f>
        <v>45762</v>
      </c>
      <c r="G2084" s="2" t="str">
        <f>'[1]2025年已发货'!G:G</f>
        <v>（北京工程局乐山机场项目）乐山市五通桥区冠英镇</v>
      </c>
      <c r="H2084" s="2" t="str">
        <f>'[1]2025年已发货'!H:H</f>
        <v>王治</v>
      </c>
      <c r="I2084" s="2">
        <f>'[1]2025年已发货'!I:I</f>
        <v>18811564698</v>
      </c>
      <c r="J2084" s="2" vm="1" t="e">
        <f>_xlfn._xlws.FILTER(辅助信息!D:D,辅助信息!G:G=G2084)</f>
        <v>#VALUE!</v>
      </c>
    </row>
    <row r="2085" spans="1:10">
      <c r="A2085" s="2" t="str">
        <f>'[1]2025年已发货'!A:A</f>
        <v>德胜</v>
      </c>
      <c r="B2085" s="2" t="str">
        <f>'[1]2025年已发货'!B:B</f>
        <v>螺纹钢</v>
      </c>
      <c r="C2085" s="2" t="str">
        <f>'[1]2025年已发货'!C:C</f>
        <v>HRB400E Φ25 9m</v>
      </c>
      <c r="D2085" s="2" t="str">
        <f>'[1]2025年已发货'!D:D</f>
        <v>吨</v>
      </c>
      <c r="E2085" s="2">
        <f>'[1]2025年已发货'!E:E</f>
        <v>35</v>
      </c>
      <c r="F2085" s="4">
        <f>'[1]2025年已发货'!F:F</f>
        <v>45762</v>
      </c>
      <c r="G2085" s="2" t="str">
        <f>'[1]2025年已发货'!G:G</f>
        <v>（北京工程局乐山机场项目）乐山市五通桥区冠英镇</v>
      </c>
      <c r="H2085" s="2" t="str">
        <f>'[1]2025年已发货'!H:H</f>
        <v>王治</v>
      </c>
      <c r="I2085" s="2">
        <f>'[1]2025年已发货'!I:I</f>
        <v>18811564698</v>
      </c>
      <c r="J2085" s="2" vm="1" t="e">
        <f>_xlfn._xlws.FILTER(辅助信息!D:D,辅助信息!G:G=G2085)</f>
        <v>#VALUE!</v>
      </c>
    </row>
    <row r="2086" spans="1:10">
      <c r="A2086" s="2" t="str">
        <f>'[1]2025年已发货'!A:A</f>
        <v>达钢</v>
      </c>
      <c r="B2086" s="2" t="str">
        <f>'[1]2025年已发货'!B:B</f>
        <v>高线</v>
      </c>
      <c r="C2086" s="2" t="str">
        <f>'[1]2025年已发货'!C:C</f>
        <v>HPB300Φ10</v>
      </c>
      <c r="D2086" s="2" t="str">
        <f>'[1]2025年已发货'!D:D</f>
        <v>吨</v>
      </c>
      <c r="E2086" s="2">
        <f>'[1]2025年已发货'!E:E</f>
        <v>20</v>
      </c>
      <c r="F2086" s="4">
        <f>'[1]2025年已发货'!F:F</f>
        <v>45762</v>
      </c>
      <c r="G2086" s="2" t="str">
        <f>'[1]2025年已发货'!G:G</f>
        <v>（十九冶-江龙高速二分部）重庆市云阳县凤鸣镇平顶村*磨子坪隧道出口</v>
      </c>
      <c r="H2086" s="2" t="str">
        <f>'[1]2025年已发货'!H:H</f>
        <v>张鹏</v>
      </c>
      <c r="I2086" s="2">
        <f>'[1]2025年已发货'!I:I</f>
        <v>18223006448</v>
      </c>
      <c r="J2086" s="2" vm="1" t="e">
        <f>_xlfn._xlws.FILTER(辅助信息!D:D,辅助信息!G:G=G2086)</f>
        <v>#VALUE!</v>
      </c>
    </row>
    <row r="2087" spans="1:10">
      <c r="A2087" s="2" t="str">
        <f>'[1]2025年已发货'!A:A</f>
        <v>达钢</v>
      </c>
      <c r="B2087" s="2" t="str">
        <f>'[1]2025年已发货'!B:B</f>
        <v>高线</v>
      </c>
      <c r="C2087" s="2" t="str">
        <f>'[1]2025年已发货'!C:C</f>
        <v>HPB300Φ8</v>
      </c>
      <c r="D2087" s="2" t="str">
        <f>'[1]2025年已发货'!D:D</f>
        <v>吨</v>
      </c>
      <c r="E2087" s="2">
        <f>'[1]2025年已发货'!E:E</f>
        <v>15</v>
      </c>
      <c r="F2087" s="4">
        <f>'[1]2025年已发货'!F:F</f>
        <v>45762</v>
      </c>
      <c r="G2087" s="2" t="str">
        <f>'[1]2025年已发货'!G:G</f>
        <v>（十九冶-江龙高速二分部）重庆市云阳县凤鸣镇平顶村*磨子坪隧道出口</v>
      </c>
      <c r="H2087" s="2" t="str">
        <f>'[1]2025年已发货'!H:H</f>
        <v>张鹏</v>
      </c>
      <c r="I2087" s="2">
        <f>'[1]2025年已发货'!I:I</f>
        <v>18223006448</v>
      </c>
      <c r="J2087" s="2" vm="1" t="e">
        <f>_xlfn._xlws.FILTER(辅助信息!D:D,辅助信息!G:G=G2087)</f>
        <v>#VALUE!</v>
      </c>
    </row>
    <row r="2088" spans="1:10">
      <c r="A2088" s="2" t="str">
        <f>'[1]2025年已发货'!A:A</f>
        <v>达钢</v>
      </c>
      <c r="B2088" s="2" t="str">
        <f>'[1]2025年已发货'!B:B</f>
        <v>螺纹钢</v>
      </c>
      <c r="C2088" s="2" t="str">
        <f>'[1]2025年已发货'!C:C</f>
        <v>HRB400E Φ12 9m</v>
      </c>
      <c r="D2088" s="2" t="str">
        <f>'[1]2025年已发货'!D:D</f>
        <v>吨</v>
      </c>
      <c r="E2088" s="2">
        <f>'[1]2025年已发货'!E:E</f>
        <v>30</v>
      </c>
      <c r="F2088" s="4">
        <f>'[1]2025年已发货'!F:F</f>
        <v>45762</v>
      </c>
      <c r="G2088" s="2" t="str">
        <f>'[1]2025年已发货'!G:G</f>
        <v>（十九冶-江龙高速三分部）重庆市云阳县龙角镇*皮家营梁场</v>
      </c>
      <c r="H2088" s="2" t="str">
        <f>'[1]2025年已发货'!H:H</f>
        <v>任海军</v>
      </c>
      <c r="I2088" s="2">
        <f>'[1]2025年已发货'!I:I</f>
        <v>17725037830</v>
      </c>
      <c r="J2088" s="2" vm="1" t="e">
        <f>_xlfn._xlws.FILTER(辅助信息!D:D,辅助信息!G:G=G2088)</f>
        <v>#VALUE!</v>
      </c>
    </row>
    <row r="2089" spans="1:10">
      <c r="A2089" s="2" t="str">
        <f>'[1]2025年已发货'!A:A</f>
        <v>达钢</v>
      </c>
      <c r="B2089" s="2" t="str">
        <f>'[1]2025年已发货'!B:B</f>
        <v>螺纹钢</v>
      </c>
      <c r="C2089" s="2" t="str">
        <f>'[1]2025年已发货'!C:C</f>
        <v>HRB400E Φ28 9m</v>
      </c>
      <c r="D2089" s="2" t="str">
        <f>'[1]2025年已发货'!D:D</f>
        <v>吨</v>
      </c>
      <c r="E2089" s="2">
        <f>'[1]2025年已发货'!E:E</f>
        <v>5</v>
      </c>
      <c r="F2089" s="4">
        <f>'[1]2025年已发货'!F:F</f>
        <v>45762</v>
      </c>
      <c r="G2089" s="2" t="str">
        <f>'[1]2025年已发货'!G:G</f>
        <v>（十九冶-江龙高速三分部）重庆市云阳县龙角镇*皮家营梁场</v>
      </c>
      <c r="H2089" s="2" t="str">
        <f>'[1]2025年已发货'!H:H</f>
        <v>任海军</v>
      </c>
      <c r="I2089" s="2">
        <f>'[1]2025年已发货'!I:I</f>
        <v>17725037830</v>
      </c>
      <c r="J2089" s="2" vm="1" t="e">
        <f>_xlfn._xlws.FILTER(辅助信息!D:D,辅助信息!G:G=G2089)</f>
        <v>#VALUE!</v>
      </c>
    </row>
    <row r="2090" spans="1:10">
      <c r="A2090" s="2" t="str">
        <f>'[1]2025年已发货'!A:A</f>
        <v>达钢</v>
      </c>
      <c r="B2090" s="2" t="str">
        <f>'[1]2025年已发货'!B:B</f>
        <v>盘螺</v>
      </c>
      <c r="C2090" s="2" t="str">
        <f>'[1]2025年已发货'!C:C</f>
        <v>HRB400E Φ8</v>
      </c>
      <c r="D2090" s="2" t="str">
        <f>'[1]2025年已发货'!D:D</f>
        <v>吨</v>
      </c>
      <c r="E2090" s="2">
        <f>'[1]2025年已发货'!E:E</f>
        <v>17.5</v>
      </c>
      <c r="F2090" s="4">
        <f>'[1]2025年已发货'!F:F</f>
        <v>45762</v>
      </c>
      <c r="G2090" s="2" t="str">
        <f>'[1]2025年已发货'!G:G</f>
        <v>（四川商建-射洪城乡一体化项目）遂宁市射洪市忠新幼儿园北侧约220米新溪小区</v>
      </c>
      <c r="H2090" s="2" t="str">
        <f>'[1]2025年已发货'!H:H</f>
        <v>柏子刚</v>
      </c>
      <c r="I2090" s="2">
        <f>'[1]2025年已发货'!I:I</f>
        <v>15692885305</v>
      </c>
      <c r="J2090" s="2" t="str">
        <f>_xlfn._xlws.FILTER(辅助信息!D:D,辅助信息!G:G=G2090)</f>
        <v>四川商建
射洪城乡一体化项目</v>
      </c>
    </row>
    <row r="2091" spans="1:10">
      <c r="A2091" s="2" t="str">
        <f>'[1]2025年已发货'!A:A</f>
        <v>达钢</v>
      </c>
      <c r="B2091" s="2" t="str">
        <f>'[1]2025年已发货'!B:B</f>
        <v>螺纹钢</v>
      </c>
      <c r="C2091" s="2" t="str">
        <f>'[1]2025年已发货'!C:C</f>
        <v>HRB400E Φ12 9m</v>
      </c>
      <c r="D2091" s="2" t="str">
        <f>'[1]2025年已发货'!D:D</f>
        <v>吨</v>
      </c>
      <c r="E2091" s="2">
        <f>'[1]2025年已发货'!E:E</f>
        <v>18</v>
      </c>
      <c r="F2091" s="4">
        <f>'[1]2025年已发货'!F:F</f>
        <v>45762</v>
      </c>
      <c r="G2091" s="2" t="str">
        <f>'[1]2025年已发货'!G:G</f>
        <v>（四川商建-射洪城乡一体化项目）遂宁市射洪市忠新幼儿园北侧约220米新溪小区</v>
      </c>
      <c r="H2091" s="2" t="str">
        <f>'[1]2025年已发货'!H:H</f>
        <v>柏子刚</v>
      </c>
      <c r="I2091" s="2">
        <f>'[1]2025年已发货'!I:I</f>
        <v>15692885305</v>
      </c>
      <c r="J2091" s="2" t="str">
        <f>_xlfn._xlws.FILTER(辅助信息!D:D,辅助信息!G:G=G2091)</f>
        <v>四川商建
射洪城乡一体化项目</v>
      </c>
    </row>
    <row r="2092" spans="1:10">
      <c r="A2092" s="2" t="str">
        <f>'[1]2025年已发货'!A:A</f>
        <v>晋邦</v>
      </c>
      <c r="B2092" s="2" t="str">
        <f>'[1]2025年已发货'!B:B</f>
        <v>螺纹钢</v>
      </c>
      <c r="C2092" s="2" t="str">
        <f>'[1]2025年已发货'!C:C</f>
        <v>HRB400E Φ20 9m</v>
      </c>
      <c r="D2092" s="2" t="str">
        <f>'[1]2025年已发货'!D:D</f>
        <v>吨</v>
      </c>
      <c r="E2092" s="2">
        <f>'[1]2025年已发货'!E:E</f>
        <v>20</v>
      </c>
      <c r="F2092" s="4">
        <f>'[1]2025年已发货'!F:F</f>
        <v>45762</v>
      </c>
      <c r="G2092" s="2" t="str">
        <f>'[1]2025年已发货'!G:G</f>
        <v>（十九冶-江龙高速二分部）重庆市云阳县S305附近*龙角梁场</v>
      </c>
      <c r="H2092" s="2" t="str">
        <f>'[1]2025年已发货'!H:H</f>
        <v>张鹏</v>
      </c>
      <c r="I2092" s="2">
        <f>'[1]2025年已发货'!I:I</f>
        <v>18223006448</v>
      </c>
      <c r="J2092" s="2" vm="1" t="e">
        <f>_xlfn._xlws.FILTER(辅助信息!D:D,辅助信息!G:G=G2092)</f>
        <v>#VALUE!</v>
      </c>
    </row>
    <row r="2093" spans="1:10">
      <c r="A2093" s="2" t="str">
        <f>'[1]2025年已发货'!A:A</f>
        <v>晋邦</v>
      </c>
      <c r="B2093" s="2" t="str">
        <f>'[1]2025年已发货'!B:B</f>
        <v>螺纹钢</v>
      </c>
      <c r="C2093" s="2" t="str">
        <f>'[1]2025年已发货'!C:C</f>
        <v>HRB400E Φ12 9m</v>
      </c>
      <c r="D2093" s="2" t="str">
        <f>'[1]2025年已发货'!D:D</f>
        <v>吨</v>
      </c>
      <c r="E2093" s="2">
        <f>'[1]2025年已发货'!E:E</f>
        <v>15</v>
      </c>
      <c r="F2093" s="4">
        <f>'[1]2025年已发货'!F:F</f>
        <v>45762</v>
      </c>
      <c r="G2093" s="2" t="str">
        <f>'[1]2025年已发货'!G:G</f>
        <v>（十九冶-江龙高速二分部）重庆市云阳县S305附近*龙角梁场</v>
      </c>
      <c r="H2093" s="2" t="str">
        <f>'[1]2025年已发货'!H:H</f>
        <v>张鹏</v>
      </c>
      <c r="I2093" s="2">
        <f>'[1]2025年已发货'!I:I</f>
        <v>18223006448</v>
      </c>
      <c r="J2093" s="2" vm="1" t="e">
        <f>_xlfn._xlws.FILTER(辅助信息!D:D,辅助信息!G:G=G2093)</f>
        <v>#VALUE!</v>
      </c>
    </row>
    <row r="2094" spans="1:10">
      <c r="A2094" s="2" t="str">
        <f>'[1]2025年已发货'!A:A</f>
        <v>晋邦</v>
      </c>
      <c r="B2094" s="2" t="str">
        <f>'[1]2025年已发货'!B:B</f>
        <v>螺纹钢</v>
      </c>
      <c r="C2094" s="2" t="str">
        <f>'[1]2025年已发货'!C:C</f>
        <v>HRB400E Φ14 9m</v>
      </c>
      <c r="D2094" s="2" t="str">
        <f>'[1]2025年已发货'!D:D</f>
        <v>吨</v>
      </c>
      <c r="E2094" s="2">
        <f>'[1]2025年已发货'!E:E</f>
        <v>30</v>
      </c>
      <c r="F2094" s="4">
        <f>'[1]2025年已发货'!F:F</f>
        <v>45762</v>
      </c>
      <c r="G2094" s="2" t="str">
        <f>'[1]2025年已发货'!G:G</f>
        <v>（十九冶-江龙高速三分部）重庆市云阳县龙角镇*皮家营隧道</v>
      </c>
      <c r="H2094" s="2" t="str">
        <f>'[1]2025年已发货'!H:H</f>
        <v>任海军</v>
      </c>
      <c r="I2094" s="2">
        <f>'[1]2025年已发货'!I:I</f>
        <v>17725037830</v>
      </c>
      <c r="J2094" s="2" vm="1" t="e">
        <f>_xlfn._xlws.FILTER(辅助信息!D:D,辅助信息!G:G=G2094)</f>
        <v>#VALUE!</v>
      </c>
    </row>
    <row r="2095" spans="1:10">
      <c r="A2095" s="2" t="str">
        <f>'[1]2025年已发货'!A:A</f>
        <v>晋邦</v>
      </c>
      <c r="B2095" s="2" t="str">
        <f>'[1]2025年已发货'!B:B</f>
        <v>螺纹钢</v>
      </c>
      <c r="C2095" s="2" t="str">
        <f>'[1]2025年已发货'!C:C</f>
        <v>HRB400E Φ16 9m</v>
      </c>
      <c r="D2095" s="2" t="str">
        <f>'[1]2025年已发货'!D:D</f>
        <v>吨</v>
      </c>
      <c r="E2095" s="2">
        <f>'[1]2025年已发货'!E:E</f>
        <v>20</v>
      </c>
      <c r="F2095" s="4">
        <f>'[1]2025年已发货'!F:F</f>
        <v>45762</v>
      </c>
      <c r="G2095" s="2" t="str">
        <f>'[1]2025年已发货'!G:G</f>
        <v>（十九冶-江龙高速三分部）重庆市云阳县龙角镇*皮家营梁场</v>
      </c>
      <c r="H2095" s="2" t="str">
        <f>'[1]2025年已发货'!H:H</f>
        <v>任海军</v>
      </c>
      <c r="I2095" s="2">
        <f>'[1]2025年已发货'!I:I</f>
        <v>17725037830</v>
      </c>
      <c r="J2095" s="2" vm="1" t="e">
        <f>_xlfn._xlws.FILTER(辅助信息!D:D,辅助信息!G:G=G2095)</f>
        <v>#VALUE!</v>
      </c>
    </row>
    <row r="2096" spans="1:10">
      <c r="A2096" s="2" t="str">
        <f>'[1]2025年已发货'!A:A</f>
        <v>晋邦</v>
      </c>
      <c r="B2096" s="2" t="str">
        <f>'[1]2025年已发货'!B:B</f>
        <v>螺纹钢</v>
      </c>
      <c r="C2096" s="2" t="str">
        <f>'[1]2025年已发货'!C:C</f>
        <v>HRB400E Φ28 9m</v>
      </c>
      <c r="D2096" s="2" t="str">
        <f>'[1]2025年已发货'!D:D</f>
        <v>吨</v>
      </c>
      <c r="E2096" s="2">
        <f>'[1]2025年已发货'!E:E</f>
        <v>10</v>
      </c>
      <c r="F2096" s="4">
        <f>'[1]2025年已发货'!F:F</f>
        <v>45762</v>
      </c>
      <c r="G2096" s="2" t="str">
        <f>'[1]2025年已发货'!G:G</f>
        <v>（十九冶-江龙高速三分部）重庆市云阳县龙角镇*皮家营梁场</v>
      </c>
      <c r="H2096" s="2" t="str">
        <f>'[1]2025年已发货'!H:H</f>
        <v>任海军</v>
      </c>
      <c r="I2096" s="2">
        <f>'[1]2025年已发货'!I:I</f>
        <v>17725037830</v>
      </c>
      <c r="J2096" s="2" vm="1" t="e">
        <f>_xlfn._xlws.FILTER(辅助信息!D:D,辅助信息!G:G=G2096)</f>
        <v>#VALUE!</v>
      </c>
    </row>
    <row r="2097" spans="1:10">
      <c r="A2097" s="2" t="str">
        <f>'[1]2025年已发货'!A:A</f>
        <v>晋邦</v>
      </c>
      <c r="B2097" s="2" t="str">
        <f>'[1]2025年已发货'!B:B</f>
        <v>盘螺</v>
      </c>
      <c r="C2097" s="2" t="str">
        <f>'[1]2025年已发货'!C:C</f>
        <v>HRB400E Φ10</v>
      </c>
      <c r="D2097" s="2" t="str">
        <f>'[1]2025年已发货'!D:D</f>
        <v>吨</v>
      </c>
      <c r="E2097" s="2">
        <f>'[1]2025年已发货'!E:E</f>
        <v>6</v>
      </c>
      <c r="F2097" s="4">
        <f>'[1]2025年已发货'!F:F</f>
        <v>45762</v>
      </c>
      <c r="G2097" s="2" t="str">
        <f>'[1]2025年已发货'!G:G</f>
        <v>（十九冶-江龙高速三分部）重庆市云阳县龙角镇*刘家漕3#桥</v>
      </c>
      <c r="H2097" s="2" t="str">
        <f>'[1]2025年已发货'!H:H</f>
        <v>任海军</v>
      </c>
      <c r="I2097" s="2">
        <f>'[1]2025年已发货'!I:I</f>
        <v>17725037830</v>
      </c>
      <c r="J2097" s="2" vm="1" t="e">
        <f>_xlfn._xlws.FILTER(辅助信息!D:D,辅助信息!G:G=G2097)</f>
        <v>#VALUE!</v>
      </c>
    </row>
    <row r="2098" spans="1:10">
      <c r="A2098" s="2" t="str">
        <f>'[1]2025年已发货'!A:A</f>
        <v>晋邦</v>
      </c>
      <c r="B2098" s="2" t="str">
        <f>'[1]2025年已发货'!B:B</f>
        <v>高线</v>
      </c>
      <c r="C2098" s="2" t="str">
        <f>'[1]2025年已发货'!C:C</f>
        <v>HPB300Φ10</v>
      </c>
      <c r="D2098" s="2" t="str">
        <f>'[1]2025年已发货'!D:D</f>
        <v>吨</v>
      </c>
      <c r="E2098" s="2">
        <f>'[1]2025年已发货'!E:E</f>
        <v>6</v>
      </c>
      <c r="F2098" s="4">
        <f>'[1]2025年已发货'!F:F</f>
        <v>45762</v>
      </c>
      <c r="G2098" s="2" t="str">
        <f>'[1]2025年已发货'!G:G</f>
        <v>（十九冶-江龙高速三分部）重庆市云阳县龙角镇*刘家漕3#桥</v>
      </c>
      <c r="H2098" s="2" t="str">
        <f>'[1]2025年已发货'!H:H</f>
        <v>任海军</v>
      </c>
      <c r="I2098" s="2">
        <f>'[1]2025年已发货'!I:I</f>
        <v>17725037830</v>
      </c>
      <c r="J2098" s="2" vm="1" t="e">
        <f>_xlfn._xlws.FILTER(辅助信息!D:D,辅助信息!G:G=G2098)</f>
        <v>#VALUE!</v>
      </c>
    </row>
    <row r="2099" spans="1:10">
      <c r="A2099" s="2" t="str">
        <f>'[1]2025年已发货'!A:A</f>
        <v>晋邦</v>
      </c>
      <c r="B2099" s="2" t="str">
        <f>'[1]2025年已发货'!B:B</f>
        <v>螺纹钢</v>
      </c>
      <c r="C2099" s="2" t="str">
        <f>'[1]2025年已发货'!C:C</f>
        <v>HRB400E Φ12 9m</v>
      </c>
      <c r="D2099" s="2" t="str">
        <f>'[1]2025年已发货'!D:D</f>
        <v>吨</v>
      </c>
      <c r="E2099" s="2">
        <f>'[1]2025年已发货'!E:E</f>
        <v>15</v>
      </c>
      <c r="F2099" s="4">
        <f>'[1]2025年已发货'!F:F</f>
        <v>45762</v>
      </c>
      <c r="G2099" s="2" t="str">
        <f>'[1]2025年已发货'!G:G</f>
        <v>（十九冶-江龙高速三分部）重庆市云阳县龙角镇*刘家漕3#桥</v>
      </c>
      <c r="H2099" s="2" t="str">
        <f>'[1]2025年已发货'!H:H</f>
        <v>任海军</v>
      </c>
      <c r="I2099" s="2">
        <f>'[1]2025年已发货'!I:I</f>
        <v>17725037830</v>
      </c>
      <c r="J2099" s="2" vm="1" t="e">
        <f>_xlfn._xlws.FILTER(辅助信息!D:D,辅助信息!G:G=G2099)</f>
        <v>#VALUE!</v>
      </c>
    </row>
    <row r="2100" spans="1:10">
      <c r="A2100" s="2" t="str">
        <f>'[1]2025年已发货'!A:A</f>
        <v>晋邦</v>
      </c>
      <c r="B2100" s="2" t="str">
        <f>'[1]2025年已发货'!B:B</f>
        <v>螺纹钢</v>
      </c>
      <c r="C2100" s="2" t="str">
        <f>'[1]2025年已发货'!C:C</f>
        <v>HRB400E Φ16 9m</v>
      </c>
      <c r="D2100" s="2" t="str">
        <f>'[1]2025年已发货'!D:D</f>
        <v>吨</v>
      </c>
      <c r="E2100" s="2">
        <f>'[1]2025年已发货'!E:E</f>
        <v>15</v>
      </c>
      <c r="F2100" s="4">
        <f>'[1]2025年已发货'!F:F</f>
        <v>45762</v>
      </c>
      <c r="G2100" s="2" t="str">
        <f>'[1]2025年已发货'!G:G</f>
        <v>（十九冶-江龙高速三分部）重庆市云阳县龙角镇*刘家漕3#桥</v>
      </c>
      <c r="H2100" s="2" t="str">
        <f>'[1]2025年已发货'!H:H</f>
        <v>任海军</v>
      </c>
      <c r="I2100" s="2">
        <f>'[1]2025年已发货'!I:I</f>
        <v>17725037830</v>
      </c>
      <c r="J2100" s="2" vm="1" t="e">
        <f>_xlfn._xlws.FILTER(辅助信息!D:D,辅助信息!G:G=G2100)</f>
        <v>#VALUE!</v>
      </c>
    </row>
    <row r="2101" spans="1:10">
      <c r="A2101" s="2" t="str">
        <f>'[1]2025年已发货'!A:A</f>
        <v>晋邦</v>
      </c>
      <c r="B2101" s="2" t="str">
        <f>'[1]2025年已发货'!B:B</f>
        <v>螺纹钢</v>
      </c>
      <c r="C2101" s="2" t="str">
        <f>'[1]2025年已发货'!C:C</f>
        <v>HRB400E Φ25 9m</v>
      </c>
      <c r="D2101" s="2" t="str">
        <f>'[1]2025年已发货'!D:D</f>
        <v>吨</v>
      </c>
      <c r="E2101" s="2">
        <f>'[1]2025年已发货'!E:E</f>
        <v>3</v>
      </c>
      <c r="F2101" s="4">
        <f>'[1]2025年已发货'!F:F</f>
        <v>45762</v>
      </c>
      <c r="G2101" s="2" t="str">
        <f>'[1]2025年已发货'!G:G</f>
        <v>（十九冶-江龙高速三分部）重庆市云阳县龙角镇*刘家漕3#桥</v>
      </c>
      <c r="H2101" s="2" t="str">
        <f>'[1]2025年已发货'!H:H</f>
        <v>任海军</v>
      </c>
      <c r="I2101" s="2">
        <f>'[1]2025年已发货'!I:I</f>
        <v>17725037830</v>
      </c>
      <c r="J2101" s="2" vm="1" t="e">
        <f>_xlfn._xlws.FILTER(辅助信息!D:D,辅助信息!G:G=G2101)</f>
        <v>#VALUE!</v>
      </c>
    </row>
    <row r="2102" spans="1:10">
      <c r="A2102" s="2" t="str">
        <f>'[1]2025年已发货'!A:A</f>
        <v>晋邦</v>
      </c>
      <c r="B2102" s="2" t="str">
        <f>'[1]2025年已发货'!B:B</f>
        <v>螺纹钢</v>
      </c>
      <c r="C2102" s="2" t="str">
        <f>'[1]2025年已发货'!C:C</f>
        <v>HRB400E Φ12 9m</v>
      </c>
      <c r="D2102" s="2" t="str">
        <f>'[1]2025年已发货'!D:D</f>
        <v>吨</v>
      </c>
      <c r="E2102" s="2">
        <f>'[1]2025年已发货'!E:E</f>
        <v>2</v>
      </c>
      <c r="F2102" s="4">
        <f>'[1]2025年已发货'!F:F</f>
        <v>45762</v>
      </c>
      <c r="G2102" s="2" t="str">
        <f>'[1]2025年已发货'!G:G</f>
        <v>（十九冶-江龙高速三分部）重庆市云阳县开云高速（钢厂村）*龙缸互通</v>
      </c>
      <c r="H2102" s="2" t="str">
        <f>'[1]2025年已发货'!H:H</f>
        <v>任海军</v>
      </c>
      <c r="I2102" s="2">
        <f>'[1]2025年已发货'!I:I</f>
        <v>17725037830</v>
      </c>
      <c r="J2102" s="2" vm="1" t="e">
        <f>_xlfn._xlws.FILTER(辅助信息!D:D,辅助信息!G:G=G2102)</f>
        <v>#VALUE!</v>
      </c>
    </row>
    <row r="2103" spans="1:10">
      <c r="A2103" s="2" t="str">
        <f>'[1]2025年已发货'!A:A</f>
        <v>晋邦</v>
      </c>
      <c r="B2103" s="2" t="str">
        <f>'[1]2025年已发货'!B:B</f>
        <v>螺纹钢</v>
      </c>
      <c r="C2103" s="2" t="str">
        <f>'[1]2025年已发货'!C:C</f>
        <v>HRB400E Φ16 9m</v>
      </c>
      <c r="D2103" s="2" t="str">
        <f>'[1]2025年已发货'!D:D</f>
        <v>吨</v>
      </c>
      <c r="E2103" s="2">
        <f>'[1]2025年已发货'!E:E</f>
        <v>20</v>
      </c>
      <c r="F2103" s="4">
        <f>'[1]2025年已发货'!F:F</f>
        <v>45762</v>
      </c>
      <c r="G2103" s="2" t="str">
        <f>'[1]2025年已发货'!G:G</f>
        <v>（十九冶-江龙高速三分部）重庆市云阳县开云高速（钢厂村）*龙缸互通</v>
      </c>
      <c r="H2103" s="2" t="str">
        <f>'[1]2025年已发货'!H:H</f>
        <v>任海军</v>
      </c>
      <c r="I2103" s="2">
        <f>'[1]2025年已发货'!I:I</f>
        <v>17725037830</v>
      </c>
      <c r="J2103" s="2" vm="1" t="e">
        <f>_xlfn._xlws.FILTER(辅助信息!D:D,辅助信息!G:G=G2103)</f>
        <v>#VALUE!</v>
      </c>
    </row>
    <row r="2104" spans="1:10">
      <c r="A2104" s="2" t="str">
        <f>'[1]2025年已发货'!A:A</f>
        <v>晋邦</v>
      </c>
      <c r="B2104" s="2" t="str">
        <f>'[1]2025年已发货'!B:B</f>
        <v>螺纹钢</v>
      </c>
      <c r="C2104" s="2" t="str">
        <f>'[1]2025年已发货'!C:C</f>
        <v>HRB400E Φ20 9m</v>
      </c>
      <c r="D2104" s="2" t="str">
        <f>'[1]2025年已发货'!D:D</f>
        <v>吨</v>
      </c>
      <c r="E2104" s="2">
        <f>'[1]2025年已发货'!E:E</f>
        <v>8</v>
      </c>
      <c r="F2104" s="4">
        <f>'[1]2025年已发货'!F:F</f>
        <v>45762</v>
      </c>
      <c r="G2104" s="2" t="str">
        <f>'[1]2025年已发货'!G:G</f>
        <v>（十九冶-江龙高速三分部）重庆市云阳县开云高速（钢厂村）*龙缸互通</v>
      </c>
      <c r="H2104" s="2" t="str">
        <f>'[1]2025年已发货'!H:H</f>
        <v>任海军</v>
      </c>
      <c r="I2104" s="2">
        <f>'[1]2025年已发货'!I:I</f>
        <v>17725037830</v>
      </c>
      <c r="J2104" s="2" vm="1" t="e">
        <f>_xlfn._xlws.FILTER(辅助信息!D:D,辅助信息!G:G=G2104)</f>
        <v>#VALUE!</v>
      </c>
    </row>
    <row r="2105" spans="1:10">
      <c r="A2105" s="2" t="str">
        <f>'[1]2025年已发货'!A:A</f>
        <v>晋邦</v>
      </c>
      <c r="B2105" s="2" t="str">
        <f>'[1]2025年已发货'!B:B</f>
        <v>螺纹钢</v>
      </c>
      <c r="C2105" s="2" t="str">
        <f>'[1]2025年已发货'!C:C</f>
        <v>HRB400E Φ25 9m</v>
      </c>
      <c r="D2105" s="2" t="str">
        <f>'[1]2025年已发货'!D:D</f>
        <v>吨</v>
      </c>
      <c r="E2105" s="2">
        <f>'[1]2025年已发货'!E:E</f>
        <v>5</v>
      </c>
      <c r="F2105" s="4">
        <f>'[1]2025年已发货'!F:F</f>
        <v>45762</v>
      </c>
      <c r="G2105" s="2" t="str">
        <f>'[1]2025年已发货'!G:G</f>
        <v>（十九冶-江龙高速三分部）重庆市云阳县开云高速（钢厂村）*龙缸互通</v>
      </c>
      <c r="H2105" s="2" t="str">
        <f>'[1]2025年已发货'!H:H</f>
        <v>任海军</v>
      </c>
      <c r="I2105" s="2">
        <f>'[1]2025年已发货'!I:I</f>
        <v>17725037830</v>
      </c>
      <c r="J2105" s="2" vm="1" t="e">
        <f>_xlfn._xlws.FILTER(辅助信息!D:D,辅助信息!G:G=G2105)</f>
        <v>#VALUE!</v>
      </c>
    </row>
    <row r="2106" spans="1:10">
      <c r="A2106" s="2" t="str">
        <f>'[1]2025年已发货'!A:A</f>
        <v>晋邦</v>
      </c>
      <c r="B2106" s="2" t="str">
        <f>'[1]2025年已发货'!B:B</f>
        <v>盘螺</v>
      </c>
      <c r="C2106" s="2" t="str">
        <f>'[1]2025年已发货'!C:C</f>
        <v>HRB400E Φ10</v>
      </c>
      <c r="D2106" s="2" t="str">
        <f>'[1]2025年已发货'!D:D</f>
        <v>吨</v>
      </c>
      <c r="E2106" s="2">
        <f>'[1]2025年已发货'!E:E</f>
        <v>6</v>
      </c>
      <c r="F2106" s="4">
        <f>'[1]2025年已发货'!F:F</f>
        <v>45762</v>
      </c>
      <c r="G2106" s="2" t="str">
        <f>'[1]2025年已发货'!G:G</f>
        <v>（十九冶-华电重庆奉节）重庆市奉节县康乐镇七星村</v>
      </c>
      <c r="H2106" s="2" t="str">
        <f>'[1]2025年已发货'!H:H</f>
        <v>岑甲乐</v>
      </c>
      <c r="I2106" s="2">
        <f>'[1]2025年已发货'!I:I</f>
        <v>17349037782</v>
      </c>
      <c r="J2106" s="2" vm="1" t="e">
        <f>_xlfn._xlws.FILTER(辅助信息!D:D,辅助信息!G:G=G2106)</f>
        <v>#VALUE!</v>
      </c>
    </row>
    <row r="2107" spans="1:10">
      <c r="A2107" s="2" t="str">
        <f>'[1]2025年已发货'!A:A</f>
        <v>晋邦</v>
      </c>
      <c r="B2107" s="2" t="str">
        <f>'[1]2025年已发货'!B:B</f>
        <v>螺纹钢</v>
      </c>
      <c r="C2107" s="2" t="str">
        <f>'[1]2025年已发货'!C:C</f>
        <v>HRB400E Φ20 9m</v>
      </c>
      <c r="D2107" s="2" t="str">
        <f>'[1]2025年已发货'!D:D</f>
        <v>吨</v>
      </c>
      <c r="E2107" s="2">
        <f>'[1]2025年已发货'!E:E</f>
        <v>3</v>
      </c>
      <c r="F2107" s="4">
        <f>'[1]2025年已发货'!F:F</f>
        <v>45762</v>
      </c>
      <c r="G2107" s="2" t="str">
        <f>'[1]2025年已发货'!G:G</f>
        <v>（十九冶-华电重庆奉节）重庆市奉节县康乐镇七星村</v>
      </c>
      <c r="H2107" s="2" t="str">
        <f>'[1]2025年已发货'!H:H</f>
        <v>岑甲乐</v>
      </c>
      <c r="I2107" s="2">
        <f>'[1]2025年已发货'!I:I</f>
        <v>17349037782</v>
      </c>
      <c r="J2107" s="2" vm="1" t="e">
        <f>_xlfn._xlws.FILTER(辅助信息!D:D,辅助信息!G:G=G2107)</f>
        <v>#VALUE!</v>
      </c>
    </row>
    <row r="2108" spans="1:10">
      <c r="A2108" s="2" t="str">
        <f>'[1]2025年已发货'!A:A</f>
        <v>晋邦</v>
      </c>
      <c r="B2108" s="2" t="str">
        <f>'[1]2025年已发货'!B:B</f>
        <v>螺纹钢</v>
      </c>
      <c r="C2108" s="2" t="str">
        <f>'[1]2025年已发货'!C:C</f>
        <v>HRB400E Φ32 9m</v>
      </c>
      <c r="D2108" s="2" t="str">
        <f>'[1]2025年已发货'!D:D</f>
        <v>吨</v>
      </c>
      <c r="E2108" s="2">
        <f>'[1]2025年已发货'!E:E</f>
        <v>62</v>
      </c>
      <c r="F2108" s="4">
        <f>'[1]2025年已发货'!F:F</f>
        <v>45762</v>
      </c>
      <c r="G2108" s="2" t="str">
        <f>'[1]2025年已发货'!G:G</f>
        <v>（十九冶-华电重庆奉节）重庆市奉节县康乐镇七星村</v>
      </c>
      <c r="H2108" s="2" t="str">
        <f>'[1]2025年已发货'!H:H</f>
        <v>岑甲乐</v>
      </c>
      <c r="I2108" s="2">
        <f>'[1]2025年已发货'!I:I</f>
        <v>17349037782</v>
      </c>
      <c r="J2108" s="2" vm="1" t="e">
        <f>_xlfn._xlws.FILTER(辅助信息!D:D,辅助信息!G:G=G2108)</f>
        <v>#VALUE!</v>
      </c>
    </row>
    <row r="2109" spans="1:10">
      <c r="A2109" s="2" t="str">
        <f>'[1]2025年已发货'!A:A</f>
        <v>晋邦</v>
      </c>
      <c r="B2109" s="2" t="str">
        <f>'[1]2025年已发货'!B:B</f>
        <v>盘螺</v>
      </c>
      <c r="C2109" s="2" t="str">
        <f>'[1]2025年已发货'!C:C</f>
        <v>HRB400E Φ8</v>
      </c>
      <c r="D2109" s="2" t="str">
        <f>'[1]2025年已发货'!D:D</f>
        <v>吨</v>
      </c>
      <c r="E2109" s="2">
        <f>'[1]2025年已发货'!E:E</f>
        <v>24</v>
      </c>
      <c r="F2109" s="4">
        <f>'[1]2025年已发货'!F:F</f>
        <v>45762</v>
      </c>
      <c r="G2109" s="2" t="str">
        <f>'[1]2025年已发货'!G:G</f>
        <v>（商投建工达州中医药科技园-1工区）达州市通川区达州中医药职业学院犀牛大道北段</v>
      </c>
      <c r="H2109" s="2" t="str">
        <f>'[1]2025年已发货'!H:H</f>
        <v>程黄刚</v>
      </c>
      <c r="I2109" s="2">
        <f>'[1]2025年已发货'!I:I</f>
        <v>15108211617</v>
      </c>
      <c r="J2109" s="2" t="str">
        <f>_xlfn._xlws.FILTER(辅助信息!D:D,辅助信息!G:G=G2109)</f>
        <v>商投建工达州中医药科技园</v>
      </c>
    </row>
    <row r="2110" spans="1:10">
      <c r="A2110" s="2" t="str">
        <f>'[1]2025年已发货'!A:A</f>
        <v>晋邦</v>
      </c>
      <c r="B2110" s="2" t="str">
        <f>'[1]2025年已发货'!B:B</f>
        <v>螺纹钢</v>
      </c>
      <c r="C2110" s="2" t="str">
        <f>'[1]2025年已发货'!C:C</f>
        <v>HRB400E Φ14 9m</v>
      </c>
      <c r="D2110" s="2" t="str">
        <f>'[1]2025年已发货'!D:D</f>
        <v>吨</v>
      </c>
      <c r="E2110" s="2">
        <f>'[1]2025年已发货'!E:E</f>
        <v>45</v>
      </c>
      <c r="F2110" s="4">
        <f>'[1]2025年已发货'!F:F</f>
        <v>45762</v>
      </c>
      <c r="G2110" s="2" t="str">
        <f>'[1]2025年已发货'!G:G</f>
        <v>（商投建工达州中医药科技园-1工区）达州市通川区达州中医药职业学院犀牛大道北段</v>
      </c>
      <c r="H2110" s="2" t="str">
        <f>'[1]2025年已发货'!H:H</f>
        <v>程黄刚</v>
      </c>
      <c r="I2110" s="2">
        <f>'[1]2025年已发货'!I:I</f>
        <v>15108211617</v>
      </c>
      <c r="J2110" s="2" t="str">
        <f>_xlfn._xlws.FILTER(辅助信息!D:D,辅助信息!G:G=G2110)</f>
        <v>商投建工达州中医药科技园</v>
      </c>
    </row>
    <row r="2111" spans="1:10">
      <c r="A2111" s="2" t="str">
        <f>'[1]2025年已发货'!A:A</f>
        <v>晋邦</v>
      </c>
      <c r="B2111" s="2" t="str">
        <f>'[1]2025年已发货'!B:B</f>
        <v>盘螺</v>
      </c>
      <c r="C2111" s="2" t="str">
        <f>'[1]2025年已发货'!C:C</f>
        <v>HRB400E Φ6</v>
      </c>
      <c r="D2111" s="2" t="str">
        <f>'[1]2025年已发货'!D:D</f>
        <v>吨</v>
      </c>
      <c r="E2111" s="2">
        <f>'[1]2025年已发货'!E:E</f>
        <v>5</v>
      </c>
      <c r="F2111" s="4">
        <f>'[1]2025年已发货'!F:F</f>
        <v>45762</v>
      </c>
      <c r="G2111" s="2" t="str">
        <f>'[1]2025年已发货'!G:G</f>
        <v>（五冶钢构宜宾高县月江镇建设项目）  四川省宜宾市高县月江镇刚记超市斜对面(还阳组团沪碳二期项目)</v>
      </c>
      <c r="H2111" s="2" t="str">
        <f>'[1]2025年已发货'!H:H</f>
        <v>张朝亮</v>
      </c>
      <c r="I2111" s="2">
        <f>'[1]2025年已发货'!I:I</f>
        <v>15228205853</v>
      </c>
      <c r="J2111" s="2" t="str">
        <f>_xlfn._xlws.FILTER(辅助信息!D:D,辅助信息!G:G=G2111)</f>
        <v>五冶钢构-宜宾市南溪区高县月江镇建设项目</v>
      </c>
    </row>
    <row r="2112" spans="1:10">
      <c r="A2112" s="2" t="str">
        <f>'[1]2025年已发货'!A:A</f>
        <v>晋邦</v>
      </c>
      <c r="B2112" s="2" t="str">
        <f>'[1]2025年已发货'!B:B</f>
        <v>螺纹钢</v>
      </c>
      <c r="C2112" s="2" t="str">
        <f>'[1]2025年已发货'!C:C</f>
        <v>HRB400E Φ14 9m</v>
      </c>
      <c r="D2112" s="2" t="str">
        <f>'[1]2025年已发货'!D:D</f>
        <v>吨</v>
      </c>
      <c r="E2112" s="2">
        <f>'[1]2025年已发货'!E:E</f>
        <v>6</v>
      </c>
      <c r="F2112" s="4">
        <f>'[1]2025年已发货'!F:F</f>
        <v>45762</v>
      </c>
      <c r="G2112" s="2" t="str">
        <f>'[1]2025年已发货'!G:G</f>
        <v>（五冶钢构宜宾高县月江镇建设项目）  四川省宜宾市高县月江镇刚记超市斜对面(还阳组团沪碳二期项目)</v>
      </c>
      <c r="H2112" s="2" t="str">
        <f>'[1]2025年已发货'!H:H</f>
        <v>张朝亮</v>
      </c>
      <c r="I2112" s="2">
        <f>'[1]2025年已发货'!I:I</f>
        <v>15228205853</v>
      </c>
      <c r="J2112" s="2" t="str">
        <f>_xlfn._xlws.FILTER(辅助信息!D:D,辅助信息!G:G=G2112)</f>
        <v>五冶钢构-宜宾市南溪区高县月江镇建设项目</v>
      </c>
    </row>
    <row r="2113" spans="1:10">
      <c r="A2113" s="2" t="str">
        <f>'[1]2025年已发货'!A:A</f>
        <v>晋邦</v>
      </c>
      <c r="B2113" s="2" t="str">
        <f>'[1]2025年已发货'!B:B</f>
        <v>螺纹钢</v>
      </c>
      <c r="C2113" s="2" t="str">
        <f>'[1]2025年已发货'!C:C</f>
        <v>HRB400E Φ18 9m</v>
      </c>
      <c r="D2113" s="2" t="str">
        <f>'[1]2025年已发货'!D:D</f>
        <v>吨</v>
      </c>
      <c r="E2113" s="2">
        <f>'[1]2025年已发货'!E:E</f>
        <v>8</v>
      </c>
      <c r="F2113" s="4">
        <f>'[1]2025年已发货'!F:F</f>
        <v>45762</v>
      </c>
      <c r="G2113" s="2" t="str">
        <f>'[1]2025年已发货'!G:G</f>
        <v>（五冶钢构宜宾高县月江镇建设项目）  四川省宜宾市高县月江镇刚记超市斜对面(还阳组团沪碳二期项目)</v>
      </c>
      <c r="H2113" s="2" t="str">
        <f>'[1]2025年已发货'!H:H</f>
        <v>张朝亮</v>
      </c>
      <c r="I2113" s="2">
        <f>'[1]2025年已发货'!I:I</f>
        <v>15228205853</v>
      </c>
      <c r="J2113" s="2" t="str">
        <f>_xlfn._xlws.FILTER(辅助信息!D:D,辅助信息!G:G=G2113)</f>
        <v>五冶钢构-宜宾市南溪区高县月江镇建设项目</v>
      </c>
    </row>
    <row r="2114" spans="1:10">
      <c r="A2114" s="2" t="str">
        <f>'[1]2025年已发货'!A:A</f>
        <v>晋邦</v>
      </c>
      <c r="B2114" s="2" t="str">
        <f>'[1]2025年已发货'!B:B</f>
        <v>螺纹钢</v>
      </c>
      <c r="C2114" s="2" t="str">
        <f>'[1]2025年已发货'!C:C</f>
        <v>HRB400E Φ22 9m</v>
      </c>
      <c r="D2114" s="2" t="str">
        <f>'[1]2025年已发货'!D:D</f>
        <v>吨</v>
      </c>
      <c r="E2114" s="2">
        <f>'[1]2025年已发货'!E:E</f>
        <v>14</v>
      </c>
      <c r="F2114" s="4">
        <f>'[1]2025年已发货'!F:F</f>
        <v>45762</v>
      </c>
      <c r="G2114" s="2" t="str">
        <f>'[1]2025年已发货'!G:G</f>
        <v>（五冶钢构宜宾高县月江镇建设项目）  四川省宜宾市高县月江镇刚记超市斜对面(还阳组团沪碳二期项目)</v>
      </c>
      <c r="H2114" s="2" t="str">
        <f>'[1]2025年已发货'!H:H</f>
        <v>张朝亮</v>
      </c>
      <c r="I2114" s="2">
        <f>'[1]2025年已发货'!I:I</f>
        <v>15228205853</v>
      </c>
      <c r="J2114" s="2" t="str">
        <f>_xlfn._xlws.FILTER(辅助信息!D:D,辅助信息!G:G=G2114)</f>
        <v>五冶钢构-宜宾市南溪区高县月江镇建设项目</v>
      </c>
    </row>
    <row r="2115" spans="1:10">
      <c r="A2115" s="2" t="str">
        <f>'[1]2025年已发货'!A:A</f>
        <v>晋邦</v>
      </c>
      <c r="B2115" s="2" t="str">
        <f>'[1]2025年已发货'!B:B</f>
        <v>螺纹钢</v>
      </c>
      <c r="C2115" s="2" t="str">
        <f>'[1]2025年已发货'!C:C</f>
        <v>HRB400E Φ18 9m</v>
      </c>
      <c r="D2115" s="2" t="str">
        <f>'[1]2025年已发货'!D:D</f>
        <v>吨</v>
      </c>
      <c r="E2115" s="2">
        <f>'[1]2025年已发货'!E:E</f>
        <v>14.476</v>
      </c>
      <c r="F2115" s="4">
        <f>'[1]2025年已发货'!F:F</f>
        <v>45762</v>
      </c>
      <c r="G2115" s="2" t="str">
        <f>'[1]2025年已发货'!G:G</f>
        <v>（十九冶-江龙高速一分部）重庆市云阳县X886附近中国十九冶开云高速项目总包部西北43米*复兴拌合站背后钢筋加工房</v>
      </c>
      <c r="H2115" s="2" t="str">
        <f>'[1]2025年已发货'!H:H</f>
        <v>吴章红</v>
      </c>
      <c r="I2115" s="2">
        <f>'[1]2025年已发货'!I:I</f>
        <v>18628165772</v>
      </c>
      <c r="J2115" s="2" vm="1" t="e">
        <f>_xlfn._xlws.FILTER(辅助信息!D:D,辅助信息!G:G=G2115)</f>
        <v>#VALUE!</v>
      </c>
    </row>
    <row r="2116" spans="1:10">
      <c r="A2116" s="2" t="str">
        <f>'[1]2025年已发货'!A:A</f>
        <v>晋邦</v>
      </c>
      <c r="B2116" s="2" t="str">
        <f>'[1]2025年已发货'!B:B</f>
        <v>螺纹钢</v>
      </c>
      <c r="C2116" s="2" t="str">
        <f>'[1]2025年已发货'!C:C</f>
        <v>HRB400E Φ20 9m</v>
      </c>
      <c r="D2116" s="2" t="str">
        <f>'[1]2025年已发货'!D:D</f>
        <v>吨</v>
      </c>
      <c r="E2116" s="2">
        <f>'[1]2025年已发货'!E:E</f>
        <v>12.178</v>
      </c>
      <c r="F2116" s="4">
        <f>'[1]2025年已发货'!F:F</f>
        <v>45762</v>
      </c>
      <c r="G2116" s="2" t="str">
        <f>'[1]2025年已发货'!G:G</f>
        <v>（十九冶-江龙高速一分部）重庆市云阳县X886附近中国十九冶开云高速项目总包部西北43米*复兴拌合站背后钢筋加工房</v>
      </c>
      <c r="H2116" s="2" t="str">
        <f>'[1]2025年已发货'!H:H</f>
        <v>吴章红</v>
      </c>
      <c r="I2116" s="2">
        <f>'[1]2025年已发货'!I:I</f>
        <v>18628165772</v>
      </c>
      <c r="J2116" s="2" vm="1" t="e">
        <f>_xlfn._xlws.FILTER(辅助信息!D:D,辅助信息!G:G=G2116)</f>
        <v>#VALUE!</v>
      </c>
    </row>
    <row r="2117" spans="1:10">
      <c r="A2117" s="2" t="str">
        <f>'[1]2025年已发货'!A:A</f>
        <v>晋邦</v>
      </c>
      <c r="B2117" s="2" t="str">
        <f>'[1]2025年已发货'!B:B</f>
        <v>螺纹钢</v>
      </c>
      <c r="C2117" s="2" t="str">
        <f>'[1]2025年已发货'!C:C</f>
        <v>HRB400E Φ22 9m</v>
      </c>
      <c r="D2117" s="2" t="str">
        <f>'[1]2025年已发货'!D:D</f>
        <v>吨</v>
      </c>
      <c r="E2117" s="2">
        <f>'[1]2025年已发货'!E:E</f>
        <v>6.386</v>
      </c>
      <c r="F2117" s="4">
        <f>'[1]2025年已发货'!F:F</f>
        <v>45762</v>
      </c>
      <c r="G2117" s="2" t="str">
        <f>'[1]2025年已发货'!G:G</f>
        <v>（十九冶-江龙高速一分部）重庆市云阳县X886附近中国十九冶开云高速项目总包部西北43米*复兴拌合站背后钢筋加工房</v>
      </c>
      <c r="H2117" s="2" t="str">
        <f>'[1]2025年已发货'!H:H</f>
        <v>吴章红</v>
      </c>
      <c r="I2117" s="2">
        <f>'[1]2025年已发货'!I:I</f>
        <v>18628165772</v>
      </c>
      <c r="J2117" s="2" vm="1" t="e">
        <f>_xlfn._xlws.FILTER(辅助信息!D:D,辅助信息!G:G=G2117)</f>
        <v>#VALUE!</v>
      </c>
    </row>
    <row r="2118" spans="1:10">
      <c r="A2118" s="2" t="str">
        <f>'[1]2025年已发货'!A:A</f>
        <v>冷钢</v>
      </c>
      <c r="B2118" s="2" t="str">
        <f>'[1]2025年已发货'!B:B</f>
        <v>螺纹钢</v>
      </c>
      <c r="C2118" s="2" t="str">
        <f>'[1]2025年已发货'!C:C</f>
        <v>HRB400E Φ22 9m</v>
      </c>
      <c r="D2118" s="2" t="str">
        <f>'[1]2025年已发货'!D:D</f>
        <v>吨</v>
      </c>
      <c r="E2118" s="2">
        <f>'[1]2025年已发货'!E:E</f>
        <v>27</v>
      </c>
      <c r="F2118" s="4">
        <f>'[1]2025年已发货'!F:F</f>
        <v>45762</v>
      </c>
      <c r="G2118" s="2" t="str">
        <f>'[1]2025年已发货'!G:G</f>
        <v>（四川商建-射洪城乡一体化项目）遂宁市射洪市忠新幼儿园北侧约220米新溪小区</v>
      </c>
      <c r="H2118" s="2" t="str">
        <f>'[1]2025年已发货'!H:H</f>
        <v>柏子刚</v>
      </c>
      <c r="I2118" s="2">
        <f>'[1]2025年已发货'!I:I</f>
        <v>15692885305</v>
      </c>
      <c r="J2118" s="2" t="str">
        <f>_xlfn._xlws.FILTER(辅助信息!D:D,辅助信息!G:G=G2118)</f>
        <v>四川商建
射洪城乡一体化项目</v>
      </c>
    </row>
    <row r="2119" spans="1:10">
      <c r="A2119" s="2" t="str">
        <f>'[1]2025年已发货'!A:A</f>
        <v>冷钢</v>
      </c>
      <c r="B2119" s="2" t="str">
        <f>'[1]2025年已发货'!B:B</f>
        <v>螺纹钢</v>
      </c>
      <c r="C2119" s="2" t="str">
        <f>'[1]2025年已发货'!C:C</f>
        <v>HRB400E Φ25 9m</v>
      </c>
      <c r="D2119" s="2" t="str">
        <f>'[1]2025年已发货'!D:D</f>
        <v>吨</v>
      </c>
      <c r="E2119" s="2">
        <f>'[1]2025年已发货'!E:E</f>
        <v>6</v>
      </c>
      <c r="F2119" s="4">
        <f>'[1]2025年已发货'!F:F</f>
        <v>45762</v>
      </c>
      <c r="G2119" s="2" t="str">
        <f>'[1]2025年已发货'!G:G</f>
        <v>（四川商建-射洪城乡一体化项目）遂宁市射洪市忠新幼儿园北侧约220米新溪小区</v>
      </c>
      <c r="H2119" s="2" t="str">
        <f>'[1]2025年已发货'!H:H</f>
        <v>柏子刚</v>
      </c>
      <c r="I2119" s="2">
        <f>'[1]2025年已发货'!I:I</f>
        <v>15692885305</v>
      </c>
      <c r="J2119" s="2" t="str">
        <f>_xlfn._xlws.FILTER(辅助信息!D:D,辅助信息!G:G=G2119)</f>
        <v>四川商建
射洪城乡一体化项目</v>
      </c>
    </row>
    <row r="2120" spans="1:10">
      <c r="A2120" s="2" t="str">
        <f>'[1]2025年已发货'!A:A</f>
        <v>润耀</v>
      </c>
      <c r="B2120" s="2" t="str">
        <f>'[1]2025年已发货'!B:B</f>
        <v>螺纹钢</v>
      </c>
      <c r="C2120" s="2" t="str">
        <f>'[1]2025年已发货'!C:C</f>
        <v>HRB400E Φ16 9m</v>
      </c>
      <c r="D2120" s="2" t="str">
        <f>'[1]2025年已发货'!D:D</f>
        <v>吨</v>
      </c>
      <c r="E2120" s="2">
        <f>'[1]2025年已发货'!E:E</f>
        <v>35</v>
      </c>
      <c r="F2120" s="4">
        <f>'[1]2025年已发货'!F:F</f>
        <v>45762</v>
      </c>
      <c r="G2120" s="2" t="str">
        <f>'[1]2025年已发货'!G:G</f>
        <v>（北京工程局乐山机场项目）乐山市五通桥区冠英镇</v>
      </c>
      <c r="H2120" s="2" t="str">
        <f>'[1]2025年已发货'!H:H</f>
        <v>王治</v>
      </c>
      <c r="I2120" s="2">
        <f>'[1]2025年已发货'!I:I</f>
        <v>18811564698</v>
      </c>
      <c r="J2120" s="2" vm="1" t="e">
        <f>_xlfn._xlws.FILTER(辅助信息!D:D,辅助信息!G:G=G2120)</f>
        <v>#VALUE!</v>
      </c>
    </row>
    <row r="2121" spans="1:10">
      <c r="A2121" s="2" t="str">
        <f>'[1]2025年已发货'!A:A</f>
        <v>润耀</v>
      </c>
      <c r="B2121" s="2" t="str">
        <f>'[1]2025年已发货'!B:B</f>
        <v>螺纹钢</v>
      </c>
      <c r="C2121" s="2" t="str">
        <f>'[1]2025年已发货'!C:C</f>
        <v>HRB400E Φ16×9米</v>
      </c>
      <c r="D2121" s="2" t="str">
        <f>'[1]2025年已发货'!D:D</f>
        <v>吨</v>
      </c>
      <c r="E2121" s="2">
        <f>'[1]2025年已发货'!E:E</f>
        <v>35</v>
      </c>
      <c r="F2121" s="4">
        <f>'[1]2025年已发货'!F:F</f>
        <v>45762</v>
      </c>
      <c r="G2121" s="2" t="str">
        <f>'[1]2025年已发货'!G:G</f>
        <v>（自永1标八局二分公司钢筋棚）四川省自贡市大安区牛佛镇</v>
      </c>
      <c r="H2121" s="2" t="str">
        <f>'[1]2025年已发货'!H:H</f>
        <v>沈维良</v>
      </c>
      <c r="I2121" s="2">
        <f>'[1]2025年已发货'!I:I</f>
        <v>18980505177</v>
      </c>
      <c r="J2121" s="2" vm="1" t="e">
        <f>_xlfn._xlws.FILTER(辅助信息!D:D,辅助信息!G:G=G2121)</f>
        <v>#VALUE!</v>
      </c>
    </row>
    <row r="2122" spans="1:10">
      <c r="A2122" s="2" t="str">
        <f>'[1]2025年已发货'!A:A</f>
        <v>润耀</v>
      </c>
      <c r="B2122" s="2" t="str">
        <f>'[1]2025年已发货'!B:B</f>
        <v>螺纹钢</v>
      </c>
      <c r="C2122" s="2" t="str">
        <f>'[1]2025年已发货'!C:C</f>
        <v>HRB400E Φ20×9米</v>
      </c>
      <c r="D2122" s="2" t="str">
        <f>'[1]2025年已发货'!D:D</f>
        <v>吨</v>
      </c>
      <c r="E2122" s="2">
        <f>'[1]2025年已发货'!E:E</f>
        <v>35</v>
      </c>
      <c r="F2122" s="4">
        <f>'[1]2025年已发货'!F:F</f>
        <v>45762</v>
      </c>
      <c r="G2122" s="2" t="str">
        <f>'[1]2025年已发货'!G:G</f>
        <v>（自永1标八局二分公司钢筋棚）四川省自贡市大安区牛佛镇</v>
      </c>
      <c r="H2122" s="2" t="str">
        <f>'[1]2025年已发货'!H:H</f>
        <v>沈维良</v>
      </c>
      <c r="I2122" s="2">
        <f>'[1]2025年已发货'!I:I</f>
        <v>18980505177</v>
      </c>
      <c r="J2122" s="2" vm="1" t="e">
        <f>_xlfn._xlws.FILTER(辅助信息!D:D,辅助信息!G:G=G2122)</f>
        <v>#VALUE!</v>
      </c>
    </row>
    <row r="2123" spans="1:10">
      <c r="A2123" s="2" t="str">
        <f>'[1]2025年已发货'!A:A</f>
        <v>润耀</v>
      </c>
      <c r="B2123" s="2" t="str">
        <f>'[1]2025年已发货'!B:B</f>
        <v>螺纹钢</v>
      </c>
      <c r="C2123" s="2" t="str">
        <f>'[1]2025年已发货'!C:C</f>
        <v>HRB400E Φ32×9米</v>
      </c>
      <c r="D2123" s="2" t="str">
        <f>'[1]2025年已发货'!D:D</f>
        <v>吨</v>
      </c>
      <c r="E2123" s="2">
        <f>'[1]2025年已发货'!E:E</f>
        <v>35</v>
      </c>
      <c r="F2123" s="4">
        <f>'[1]2025年已发货'!F:F</f>
        <v>45762</v>
      </c>
      <c r="G2123" s="2" t="str">
        <f>'[1]2025年已发货'!G:G</f>
        <v>（自永1标八局二分公司钢筋棚）四川省自贡市大安区牛佛镇</v>
      </c>
      <c r="H2123" s="2" t="str">
        <f>'[1]2025年已发货'!H:H</f>
        <v>沈维良</v>
      </c>
      <c r="I2123" s="2">
        <f>'[1]2025年已发货'!I:I</f>
        <v>18980505177</v>
      </c>
      <c r="J2123" s="2" vm="1" t="e">
        <f>_xlfn._xlws.FILTER(辅助信息!D:D,辅助信息!G:G=G2123)</f>
        <v>#VALUE!</v>
      </c>
    </row>
    <row r="2124" spans="1:10">
      <c r="A2124" s="2" t="str">
        <f>'[1]2025年已发货'!A:A</f>
        <v>润耀</v>
      </c>
      <c r="B2124" s="2" t="str">
        <f>'[1]2025年已发货'!B:B</f>
        <v>螺纹钢</v>
      </c>
      <c r="C2124" s="2" t="str">
        <f>'[1]2025年已发货'!C:C</f>
        <v>HRB500E Φ32×9米</v>
      </c>
      <c r="D2124" s="2" t="str">
        <f>'[1]2025年已发货'!D:D</f>
        <v>吨</v>
      </c>
      <c r="E2124" s="2">
        <f>'[1]2025年已发货'!E:E</f>
        <v>35</v>
      </c>
      <c r="F2124" s="4">
        <f>'[1]2025年已发货'!F:F</f>
        <v>45762</v>
      </c>
      <c r="G2124" s="2" t="str">
        <f>'[1]2025年已发货'!G:G</f>
        <v>（自永1标八局二分公司钢筋棚）四川省自贡市大安区牛佛镇</v>
      </c>
      <c r="H2124" s="2" t="str">
        <f>'[1]2025年已发货'!H:H</f>
        <v>沈维良</v>
      </c>
      <c r="I2124" s="2">
        <f>'[1]2025年已发货'!I:I</f>
        <v>18980505177</v>
      </c>
      <c r="J2124" s="2" vm="1" t="e">
        <f>_xlfn._xlws.FILTER(辅助信息!D:D,辅助信息!G:G=G2124)</f>
        <v>#VALUE!</v>
      </c>
    </row>
    <row r="2125" spans="1:10">
      <c r="A2125" s="2" t="str">
        <f>'[1]2025年已发货'!A:A</f>
        <v>润耀</v>
      </c>
      <c r="B2125" s="2" t="str">
        <f>'[1]2025年已发货'!B:B</f>
        <v>盘圆</v>
      </c>
      <c r="C2125" s="2" t="str">
        <f>'[1]2025年已发货'!C:C</f>
        <v>Q235B Φ6</v>
      </c>
      <c r="D2125" s="2" t="str">
        <f>'[1]2025年已发货'!D:D</f>
        <v>吨</v>
      </c>
      <c r="E2125" s="2">
        <f>'[1]2025年已发货'!E:E</f>
        <v>19</v>
      </c>
      <c r="F2125" s="4">
        <f>'[1]2025年已发货'!F:F</f>
        <v>45763</v>
      </c>
      <c r="G2125" s="2" t="str">
        <f>'[1]2025年已发货'!G:G</f>
        <v>（成铁西物重庆永川）重庆市永川区何埂镇重庆三环高速何埂互通收费站出口与S206交汇处</v>
      </c>
      <c r="H2125" s="2" t="str">
        <f>'[1]2025年已发货'!H:H</f>
        <v>梁壮</v>
      </c>
      <c r="I2125" s="2">
        <f>'[1]2025年已发货'!I:I</f>
        <v>13568817210</v>
      </c>
      <c r="J2125" s="2" vm="1" t="e">
        <f>_xlfn._xlws.FILTER(辅助信息!D:D,辅助信息!G:G=G2125)</f>
        <v>#VALUE!</v>
      </c>
    </row>
    <row r="2126" spans="1:10">
      <c r="A2126" s="2" t="str">
        <f>'[1]2025年已发货'!A:A</f>
        <v>润耀</v>
      </c>
      <c r="B2126" s="2" t="str">
        <f>'[1]2025年已发货'!B:B</f>
        <v>盘圆</v>
      </c>
      <c r="C2126" s="2" t="str">
        <f>'[1]2025年已发货'!C:C</f>
        <v>Q235B Φ8</v>
      </c>
      <c r="D2126" s="2" t="str">
        <f>'[1]2025年已发货'!D:D</f>
        <v>吨</v>
      </c>
      <c r="E2126" s="2">
        <f>'[1]2025年已发货'!E:E</f>
        <v>175</v>
      </c>
      <c r="F2126" s="4">
        <f>'[1]2025年已发货'!F:F</f>
        <v>45763</v>
      </c>
      <c r="G2126" s="2" t="str">
        <f>'[1]2025年已发货'!G:G</f>
        <v>（成铁西物重庆永川）重庆市永川区何埂镇重庆三环高速何埂互通收费站出口与S206交汇处</v>
      </c>
      <c r="H2126" s="2" t="str">
        <f>'[1]2025年已发货'!H:H</f>
        <v>梁壮</v>
      </c>
      <c r="I2126" s="2">
        <f>'[1]2025年已发货'!I:I</f>
        <v>13568817210</v>
      </c>
      <c r="J2126" s="2" vm="1" t="e">
        <f>_xlfn._xlws.FILTER(辅助信息!D:D,辅助信息!G:G=G2126)</f>
        <v>#VALUE!</v>
      </c>
    </row>
    <row r="2127" spans="1:10">
      <c r="A2127" s="2" t="str">
        <f>'[1]2025年已发货'!A:A</f>
        <v>润耀</v>
      </c>
      <c r="B2127" s="2" t="str">
        <f>'[1]2025年已发货'!B:B</f>
        <v>螺纹钢</v>
      </c>
      <c r="C2127" s="2" t="str">
        <f>'[1]2025年已发货'!C:C</f>
        <v>HRB400E Φ12 9m</v>
      </c>
      <c r="D2127" s="2" t="str">
        <f>'[1]2025年已发货'!D:D</f>
        <v>吨</v>
      </c>
      <c r="E2127" s="2">
        <f>'[1]2025年已发货'!E:E</f>
        <v>20</v>
      </c>
      <c r="F2127" s="4">
        <f>'[1]2025年已发货'!F:F</f>
        <v>45763</v>
      </c>
      <c r="G2127" s="2" t="str">
        <f>'[1]2025年已发货'!G:G</f>
        <v>（五局乐山机场项目）乐山市五通桥区冠英镇</v>
      </c>
      <c r="H2127" s="2" t="str">
        <f>'[1]2025年已发货'!H:H</f>
        <v>王思思</v>
      </c>
      <c r="I2127" s="2">
        <f>'[1]2025年已发货'!I:I</f>
        <v>18973190156</v>
      </c>
      <c r="J2127" s="2" vm="1" t="e">
        <f>_xlfn._xlws.FILTER(辅助信息!D:D,辅助信息!G:G=G2127)</f>
        <v>#VALUE!</v>
      </c>
    </row>
    <row r="2128" spans="1:10">
      <c r="A2128" s="2" t="str">
        <f>'[1]2025年已发货'!A:A</f>
        <v>润耀</v>
      </c>
      <c r="B2128" s="2" t="str">
        <f>'[1]2025年已发货'!B:B</f>
        <v>螺纹钢</v>
      </c>
      <c r="C2128" s="2" t="str">
        <f>'[1]2025年已发货'!C:C</f>
        <v>HRB400E Φ14 9m</v>
      </c>
      <c r="D2128" s="2" t="str">
        <f>'[1]2025年已发货'!D:D</f>
        <v>吨</v>
      </c>
      <c r="E2128" s="2">
        <f>'[1]2025年已发货'!E:E</f>
        <v>18</v>
      </c>
      <c r="F2128" s="4">
        <f>'[1]2025年已发货'!F:F</f>
        <v>45763</v>
      </c>
      <c r="G2128" s="2" t="str">
        <f>'[1]2025年已发货'!G:G</f>
        <v>（五局乐山机场项目）乐山市五通桥区冠英镇</v>
      </c>
      <c r="H2128" s="2" t="str">
        <f>'[1]2025年已发货'!H:H</f>
        <v>王思思</v>
      </c>
      <c r="I2128" s="2">
        <f>'[1]2025年已发货'!I:I</f>
        <v>18973190156</v>
      </c>
      <c r="J2128" s="2" vm="1" t="e">
        <f>_xlfn._xlws.FILTER(辅助信息!D:D,辅助信息!G:G=G2128)</f>
        <v>#VALUE!</v>
      </c>
    </row>
    <row r="2129" spans="1:10">
      <c r="A2129" s="2" t="str">
        <f>'[1]2025年已发货'!A:A</f>
        <v>润耀</v>
      </c>
      <c r="B2129" s="2" t="str">
        <f>'[1]2025年已发货'!B:B</f>
        <v>螺纹钢</v>
      </c>
      <c r="C2129" s="2" t="str">
        <f>'[1]2025年已发货'!C:C</f>
        <v>HRB400E Φ16 9m</v>
      </c>
      <c r="D2129" s="2" t="str">
        <f>'[1]2025年已发货'!D:D</f>
        <v>吨</v>
      </c>
      <c r="E2129" s="2">
        <f>'[1]2025年已发货'!E:E</f>
        <v>35</v>
      </c>
      <c r="F2129" s="4">
        <f>'[1]2025年已发货'!F:F</f>
        <v>45763</v>
      </c>
      <c r="G2129" s="2" t="str">
        <f>'[1]2025年已发货'!G:G</f>
        <v>（五局乐山机场项目）乐山市五通桥区冠英镇</v>
      </c>
      <c r="H2129" s="2" t="str">
        <f>'[1]2025年已发货'!H:H</f>
        <v>王思思</v>
      </c>
      <c r="I2129" s="2">
        <f>'[1]2025年已发货'!I:I</f>
        <v>18973190156</v>
      </c>
      <c r="J2129" s="2" vm="1" t="e">
        <f>_xlfn._xlws.FILTER(辅助信息!D:D,辅助信息!G:G=G2129)</f>
        <v>#VALUE!</v>
      </c>
    </row>
    <row r="2130" spans="1:10">
      <c r="A2130" s="2" t="str">
        <f>'[1]2025年已发货'!A:A</f>
        <v>润耀</v>
      </c>
      <c r="B2130" s="2" t="str">
        <f>'[1]2025年已发货'!B:B</f>
        <v>螺纹钢</v>
      </c>
      <c r="C2130" s="2" t="str">
        <f>'[1]2025年已发货'!C:C</f>
        <v>HRB400E Φ12 9m</v>
      </c>
      <c r="D2130" s="2" t="str">
        <f>'[1]2025年已发货'!D:D</f>
        <v>吨</v>
      </c>
      <c r="E2130" s="2">
        <f>'[1]2025年已发货'!E:E</f>
        <v>7.5</v>
      </c>
      <c r="F2130" s="4">
        <f>'[1]2025年已发货'!F:F</f>
        <v>45763</v>
      </c>
      <c r="G2130" s="2" t="str">
        <f>'[1]2025年已发货'!G:G</f>
        <v>（五局乐山机场项目）乐山市五通桥区冠英镇</v>
      </c>
      <c r="H2130" s="2" t="str">
        <f>'[1]2025年已发货'!H:H</f>
        <v>王思思</v>
      </c>
      <c r="I2130" s="2">
        <f>'[1]2025年已发货'!I:I</f>
        <v>18973190156</v>
      </c>
      <c r="J2130" s="2" vm="1" t="e">
        <f>_xlfn._xlws.FILTER(辅助信息!D:D,辅助信息!G:G=G2130)</f>
        <v>#VALUE!</v>
      </c>
    </row>
    <row r="2131" spans="1:10">
      <c r="A2131" s="2" t="str">
        <f>'[1]2025年已发货'!A:A</f>
        <v>润耀</v>
      </c>
      <c r="B2131" s="2" t="str">
        <f>'[1]2025年已发货'!B:B</f>
        <v>螺纹钢</v>
      </c>
      <c r="C2131" s="2" t="str">
        <f>'[1]2025年已发货'!C:C</f>
        <v>HRB400E Φ18 9m</v>
      </c>
      <c r="D2131" s="2" t="str">
        <f>'[1]2025年已发货'!D:D</f>
        <v>吨</v>
      </c>
      <c r="E2131" s="2">
        <f>'[1]2025年已发货'!E:E</f>
        <v>5</v>
      </c>
      <c r="F2131" s="4">
        <f>'[1]2025年已发货'!F:F</f>
        <v>45763</v>
      </c>
      <c r="G2131" s="2" t="str">
        <f>'[1]2025年已发货'!G:G</f>
        <v>（五局乐山机场项目）乐山市五通桥区冠英镇</v>
      </c>
      <c r="H2131" s="2" t="str">
        <f>'[1]2025年已发货'!H:H</f>
        <v>王思思</v>
      </c>
      <c r="I2131" s="2">
        <f>'[1]2025年已发货'!I:I</f>
        <v>18973190156</v>
      </c>
      <c r="J2131" s="2" vm="1" t="e">
        <f>_xlfn._xlws.FILTER(辅助信息!D:D,辅助信息!G:G=G2131)</f>
        <v>#VALUE!</v>
      </c>
    </row>
    <row r="2132" spans="1:10">
      <c r="A2132" s="2" t="str">
        <f>'[1]2025年已发货'!A:A</f>
        <v>润耀</v>
      </c>
      <c r="B2132" s="2" t="str">
        <f>'[1]2025年已发货'!B:B</f>
        <v>螺纹钢</v>
      </c>
      <c r="C2132" s="2" t="str">
        <f>'[1]2025年已发货'!C:C</f>
        <v>HRB400E Φ22 9m</v>
      </c>
      <c r="D2132" s="2" t="str">
        <f>'[1]2025年已发货'!D:D</f>
        <v>吨</v>
      </c>
      <c r="E2132" s="2">
        <f>'[1]2025年已发货'!E:E</f>
        <v>18</v>
      </c>
      <c r="F2132" s="4">
        <f>'[1]2025年已发货'!F:F</f>
        <v>45763</v>
      </c>
      <c r="G2132" s="2" t="str">
        <f>'[1]2025年已发货'!G:G</f>
        <v>（五局乐山机场项目）乐山市五通桥区冠英镇</v>
      </c>
      <c r="H2132" s="2" t="str">
        <f>'[1]2025年已发货'!H:H</f>
        <v>王思思</v>
      </c>
      <c r="I2132" s="2">
        <f>'[1]2025年已发货'!I:I</f>
        <v>18973190156</v>
      </c>
      <c r="J2132" s="2" vm="1" t="e">
        <f>_xlfn._xlws.FILTER(辅助信息!D:D,辅助信息!G:G=G2132)</f>
        <v>#VALUE!</v>
      </c>
    </row>
    <row r="2133" spans="1:10">
      <c r="A2133" s="2" t="str">
        <f>'[1]2025年已发货'!A:A</f>
        <v>润耀</v>
      </c>
      <c r="B2133" s="2" t="str">
        <f>'[1]2025年已发货'!B:B</f>
        <v>螺纹钢</v>
      </c>
      <c r="C2133" s="2" t="str">
        <f>'[1]2025年已发货'!C:C</f>
        <v>HRB400E Φ12 9m</v>
      </c>
      <c r="D2133" s="2" t="str">
        <f>'[1]2025年已发货'!D:D</f>
        <v>吨</v>
      </c>
      <c r="E2133" s="2">
        <f>'[1]2025年已发货'!E:E</f>
        <v>12.5</v>
      </c>
      <c r="F2133" s="4">
        <f>'[1]2025年已发货'!F:F</f>
        <v>45763</v>
      </c>
      <c r="G2133" s="2" t="str">
        <f>'[1]2025年已发货'!G:G</f>
        <v>（中铁二局-成渝扩容4标）四川省成都市简阳市杨家镇桐子湾村二局拌合站</v>
      </c>
      <c r="H2133" s="2" t="str">
        <f>'[1]2025年已发货'!H:H</f>
        <v>陈钢</v>
      </c>
      <c r="I2133" s="2">
        <f>'[1]2025年已发货'!I:I</f>
        <v>13018165813</v>
      </c>
      <c r="J2133" s="2" vm="1" t="e">
        <f>_xlfn._xlws.FILTER(辅助信息!D:D,辅助信息!G:G=G2133)</f>
        <v>#VALUE!</v>
      </c>
    </row>
    <row r="2134" spans="1:10">
      <c r="A2134" s="2" t="str">
        <f>'[1]2025年已发货'!A:A</f>
        <v>润耀</v>
      </c>
      <c r="B2134" s="2" t="str">
        <f>'[1]2025年已发货'!B:B</f>
        <v>螺纹钢</v>
      </c>
      <c r="C2134" s="2" t="str">
        <f>'[1]2025年已发货'!C:C</f>
        <v>HRB400E Φ18 9m</v>
      </c>
      <c r="D2134" s="2" t="str">
        <f>'[1]2025年已发货'!D:D</f>
        <v>吨</v>
      </c>
      <c r="E2134" s="2">
        <f>'[1]2025年已发货'!E:E</f>
        <v>20</v>
      </c>
      <c r="F2134" s="4">
        <f>'[1]2025年已发货'!F:F</f>
        <v>45763</v>
      </c>
      <c r="G2134" s="2" t="str">
        <f>'[1]2025年已发货'!G:G</f>
        <v>（中铁二局-成渝扩容4标）四川省成都市简阳市杨家镇桐子湾村二局拌合站</v>
      </c>
      <c r="H2134" s="2" t="str">
        <f>'[1]2025年已发货'!H:H</f>
        <v>陈钢</v>
      </c>
      <c r="I2134" s="2">
        <f>'[1]2025年已发货'!I:I</f>
        <v>13018165813</v>
      </c>
      <c r="J2134" s="2" vm="1" t="e">
        <f>_xlfn._xlws.FILTER(辅助信息!D:D,辅助信息!G:G=G2134)</f>
        <v>#VALUE!</v>
      </c>
    </row>
    <row r="2135" spans="1:10">
      <c r="A2135" s="2" t="str">
        <f>'[1]2025年已发货'!A:A</f>
        <v>成实</v>
      </c>
      <c r="B2135" s="2" t="str">
        <f>'[1]2025年已发货'!B:B</f>
        <v>高线</v>
      </c>
      <c r="C2135" s="2" t="str">
        <f>'[1]2025年已发货'!C:C</f>
        <v>HPB300Φ12</v>
      </c>
      <c r="D2135" s="2" t="str">
        <f>'[1]2025年已发货'!D:D</f>
        <v>吨</v>
      </c>
      <c r="E2135" s="2">
        <f>'[1]2025年已发货'!E:E</f>
        <v>34</v>
      </c>
      <c r="F2135" s="4">
        <f>'[1]2025年已发货'!F:F</f>
        <v>45763</v>
      </c>
      <c r="G2135" s="2" t="str">
        <f>'[1]2025年已发货'!G:G</f>
        <v>（中铁二局-成渝扩容4标）四川省成都市简阳市杨家镇桐子湾村二局拌合站</v>
      </c>
      <c r="H2135" s="2" t="str">
        <f>'[1]2025年已发货'!H:H</f>
        <v>陈钢</v>
      </c>
      <c r="I2135" s="2">
        <f>'[1]2025年已发货'!I:I</f>
        <v>13018165813</v>
      </c>
      <c r="J2135" s="2" vm="1" t="e">
        <f>_xlfn._xlws.FILTER(辅助信息!D:D,辅助信息!G:G=G2135)</f>
        <v>#VALUE!</v>
      </c>
    </row>
    <row r="2136" spans="1:10">
      <c r="A2136" s="2" t="str">
        <f>'[1]2025年已发货'!A:A</f>
        <v>德胜</v>
      </c>
      <c r="B2136" s="2" t="str">
        <f>'[1]2025年已发货'!B:B</f>
        <v>螺纹钢</v>
      </c>
      <c r="C2136" s="2" t="str">
        <f>'[1]2025年已发货'!C:C</f>
        <v>HRB400EФ28*9m</v>
      </c>
      <c r="D2136" s="2" t="str">
        <f>'[1]2025年已发货'!D:D</f>
        <v>吨</v>
      </c>
      <c r="E2136" s="2">
        <f>'[1]2025年已发货'!E:E</f>
        <v>35</v>
      </c>
      <c r="F2136" s="4">
        <f>'[1]2025年已发货'!F:F</f>
        <v>45763</v>
      </c>
      <c r="G2136" s="2" t="str">
        <f>'[1]2025年已发货'!G:G</f>
        <v>（成铁西物-德阳西外街项目）四川省德阳市旌阳区黄山路一段（司机拍摄签收小票时需设置时间及地点水印）</v>
      </c>
      <c r="H2136" s="2" t="str">
        <f>'[1]2025年已发货'!H:H</f>
        <v>黄永福</v>
      </c>
      <c r="I2136" s="2">
        <f>'[1]2025年已发货'!I:I</f>
        <v>15982823571</v>
      </c>
      <c r="J2136" s="2" vm="1" t="e">
        <f>_xlfn._xlws.FILTER(辅助信息!D:D,辅助信息!G:G=G2136)</f>
        <v>#VALUE!</v>
      </c>
    </row>
    <row r="2137" spans="1:10">
      <c r="A2137" s="2" t="str">
        <f>'[1]2025年已发货'!A:A</f>
        <v>德胜</v>
      </c>
      <c r="B2137" s="2" t="str">
        <f>'[1]2025年已发货'!B:B</f>
        <v>螺纹钢</v>
      </c>
      <c r="C2137" s="2" t="str">
        <f>'[1]2025年已发货'!C:C</f>
        <v>HRB400E Φ25 9m</v>
      </c>
      <c r="D2137" s="2" t="str">
        <f>'[1]2025年已发货'!D:D</f>
        <v>吨</v>
      </c>
      <c r="E2137" s="2">
        <f>'[1]2025年已发货'!E:E</f>
        <v>34</v>
      </c>
      <c r="F2137" s="4">
        <f>'[1]2025年已发货'!F:F</f>
        <v>45763</v>
      </c>
      <c r="G2137" s="2" t="str">
        <f>'[1]2025年已发货'!G:G</f>
        <v>（中铁二局-成渝扩容4标）四川省成都市简阳市杨家镇桐子湾村二局拌合站</v>
      </c>
      <c r="H2137" s="2" t="str">
        <f>'[1]2025年已发货'!H:H</f>
        <v>陈钢</v>
      </c>
      <c r="I2137" s="2">
        <f>'[1]2025年已发货'!I:I</f>
        <v>13018165813</v>
      </c>
      <c r="J2137" s="2" vm="1" t="e">
        <f>_xlfn._xlws.FILTER(辅助信息!D:D,辅助信息!G:G=G2137)</f>
        <v>#VALUE!</v>
      </c>
    </row>
    <row r="2138" spans="1:10">
      <c r="A2138" s="2" t="str">
        <f>'[1]2025年已发货'!A:A</f>
        <v>德胜</v>
      </c>
      <c r="B2138" s="2" t="str">
        <f>'[1]2025年已发货'!B:B</f>
        <v>螺纹钢</v>
      </c>
      <c r="C2138" s="2" t="str">
        <f>'[1]2025年已发货'!C:C</f>
        <v>HRB400E Φ22 9m</v>
      </c>
      <c r="D2138" s="2" t="str">
        <f>'[1]2025年已发货'!D:D</f>
        <v>吨</v>
      </c>
      <c r="E2138" s="2">
        <f>'[1]2025年已发货'!E:E</f>
        <v>17</v>
      </c>
      <c r="F2138" s="4">
        <f>'[1]2025年已发货'!F:F</f>
        <v>45763</v>
      </c>
      <c r="G2138" s="2" t="str">
        <f>'[1]2025年已发货'!G:G</f>
        <v>（中铁二局-成渝扩容4标）四川省成都市简阳市杨家镇桐子湾村二局拌合站</v>
      </c>
      <c r="H2138" s="2" t="str">
        <f>'[1]2025年已发货'!H:H</f>
        <v>陈钢</v>
      </c>
      <c r="I2138" s="2">
        <f>'[1]2025年已发货'!I:I</f>
        <v>13018165813</v>
      </c>
      <c r="J2138" s="2" vm="1" t="e">
        <f>_xlfn._xlws.FILTER(辅助信息!D:D,辅助信息!G:G=G2138)</f>
        <v>#VALUE!</v>
      </c>
    </row>
    <row r="2139" spans="1:10">
      <c r="A2139" s="2" t="str">
        <f>'[1]2025年已发货'!A:A</f>
        <v>德胜</v>
      </c>
      <c r="B2139" s="2" t="str">
        <f>'[1]2025年已发货'!B:B</f>
        <v>螺纹钢</v>
      </c>
      <c r="C2139" s="2" t="str">
        <f>'[1]2025年已发货'!C:C</f>
        <v>HRB400E Φ20 9m</v>
      </c>
      <c r="D2139" s="2" t="str">
        <f>'[1]2025年已发货'!D:D</f>
        <v>吨</v>
      </c>
      <c r="E2139" s="2">
        <f>'[1]2025年已发货'!E:E</f>
        <v>17</v>
      </c>
      <c r="F2139" s="4">
        <f>'[1]2025年已发货'!F:F</f>
        <v>45763</v>
      </c>
      <c r="G2139" s="2" t="str">
        <f>'[1]2025年已发货'!G:G</f>
        <v>（中铁二局-成渝扩容4标）四川省成都市简阳市杨家镇桐子湾村二局拌合站</v>
      </c>
      <c r="H2139" s="2" t="str">
        <f>'[1]2025年已发货'!H:H</f>
        <v>陈钢</v>
      </c>
      <c r="I2139" s="2">
        <f>'[1]2025年已发货'!I:I</f>
        <v>13018165813</v>
      </c>
      <c r="J2139" s="2" vm="1" t="e">
        <f>_xlfn._xlws.FILTER(辅助信息!D:D,辅助信息!G:G=G2139)</f>
        <v>#VALUE!</v>
      </c>
    </row>
    <row r="2140" spans="1:10">
      <c r="A2140" s="2" t="str">
        <f>'[1]2025年已发货'!A:A</f>
        <v>德胜</v>
      </c>
      <c r="B2140" s="2" t="str">
        <f>'[1]2025年已发货'!B:B</f>
        <v>螺纹钢</v>
      </c>
      <c r="C2140" s="2" t="str">
        <f>'[1]2025年已发货'!C:C</f>
        <v>HRB400E Φ16 9m</v>
      </c>
      <c r="D2140" s="2" t="str">
        <f>'[1]2025年已发货'!D:D</f>
        <v>吨</v>
      </c>
      <c r="E2140" s="2">
        <f>'[1]2025年已发货'!E:E</f>
        <v>68</v>
      </c>
      <c r="F2140" s="4">
        <f>'[1]2025年已发货'!F:F</f>
        <v>45763</v>
      </c>
      <c r="G2140" s="2" t="str">
        <f>'[1]2025年已发货'!G:G</f>
        <v>（中铁二局-成渝扩容4标）四川省成都市简阳市杨家镇桐子湾村二局拌合站</v>
      </c>
      <c r="H2140" s="2" t="str">
        <f>'[1]2025年已发货'!H:H</f>
        <v>陈钢</v>
      </c>
      <c r="I2140" s="2">
        <f>'[1]2025年已发货'!I:I</f>
        <v>13018165813</v>
      </c>
      <c r="J2140" s="2" vm="1" t="e">
        <f>_xlfn._xlws.FILTER(辅助信息!D:D,辅助信息!G:G=G2140)</f>
        <v>#VALUE!</v>
      </c>
    </row>
    <row r="2141" spans="1:10">
      <c r="A2141" s="2" t="str">
        <f>'[1]2025年已发货'!A:A</f>
        <v>德胜</v>
      </c>
      <c r="B2141" s="2" t="str">
        <f>'[1]2025年已发货'!B:B</f>
        <v>螺纹钢</v>
      </c>
      <c r="C2141" s="2" t="str">
        <f>'[1]2025年已发货'!C:C</f>
        <v>HRB400EΦ16*12m</v>
      </c>
      <c r="D2141" s="2" t="str">
        <f>'[1]2025年已发货'!D:D</f>
        <v>吨</v>
      </c>
      <c r="E2141" s="2">
        <f>'[1]2025年已发货'!E:E</f>
        <v>8</v>
      </c>
      <c r="F2141" s="4">
        <f>'[1]2025年已发货'!F:F</f>
        <v>45763</v>
      </c>
      <c r="G2141" s="2" t="str">
        <f>'[1]2025年已发货'!G:G</f>
        <v>乐山市峨边县沙坪镇中铁一局钢筋加工厂（污水处理厂）</v>
      </c>
      <c r="H2141" s="2" t="str">
        <f>'[1]2025年已发货'!H:H</f>
        <v>冯雷</v>
      </c>
      <c r="I2141" s="2" t="str">
        <f>'[1]2025年已发货'!I:I</f>
        <v>18700069985</v>
      </c>
      <c r="J2141" s="2" vm="1" t="e">
        <f>_xlfn._xlws.FILTER(辅助信息!D:D,辅助信息!G:G=G2141)</f>
        <v>#VALUE!</v>
      </c>
    </row>
    <row r="2142" spans="1:10">
      <c r="A2142" s="2" t="str">
        <f>'[1]2025年已发货'!A:A</f>
        <v>德胜</v>
      </c>
      <c r="B2142" s="2" t="str">
        <f>'[1]2025年已发货'!B:B</f>
        <v>螺纹钢</v>
      </c>
      <c r="C2142" s="2" t="str">
        <f>'[1]2025年已发货'!C:C</f>
        <v>HRB400EΦ32*9m</v>
      </c>
      <c r="D2142" s="2" t="str">
        <f>'[1]2025年已发货'!D:D</f>
        <v>吨</v>
      </c>
      <c r="E2142" s="2">
        <f>'[1]2025年已发货'!E:E</f>
        <v>60</v>
      </c>
      <c r="F2142" s="4">
        <f>'[1]2025年已发货'!F:F</f>
        <v>45763</v>
      </c>
      <c r="G2142" s="2" t="str">
        <f>'[1]2025年已发货'!G:G</f>
        <v>乐山市峨边县沙坪镇中铁一局钢筋加工厂（污水处理厂）</v>
      </c>
      <c r="H2142" s="2" t="str">
        <f>'[1]2025年已发货'!H:H</f>
        <v>冯雷</v>
      </c>
      <c r="I2142" s="2" t="str">
        <f>'[1]2025年已发货'!I:I</f>
        <v>18700069985</v>
      </c>
      <c r="J2142" s="2" vm="1" t="e">
        <f>_xlfn._xlws.FILTER(辅助信息!D:D,辅助信息!G:G=G2142)</f>
        <v>#VALUE!</v>
      </c>
    </row>
    <row r="2143" spans="1:10">
      <c r="A2143" s="2" t="str">
        <f>'[1]2025年已发货'!A:A</f>
        <v>德胜</v>
      </c>
      <c r="B2143" s="2" t="str">
        <f>'[1]2025年已发货'!B:B</f>
        <v>螺纹钢</v>
      </c>
      <c r="C2143" s="2" t="str">
        <f>'[1]2025年已发货'!C:C</f>
        <v>HRB400E Φ20 9m</v>
      </c>
      <c r="D2143" s="2" t="str">
        <f>'[1]2025年已发货'!D:D</f>
        <v>吨</v>
      </c>
      <c r="E2143" s="2">
        <f>'[1]2025年已发货'!E:E</f>
        <v>70</v>
      </c>
      <c r="F2143" s="4">
        <f>'[1]2025年已发货'!F:F</f>
        <v>45763</v>
      </c>
      <c r="G2143" s="2" t="str">
        <f>'[1]2025年已发货'!G:G</f>
        <v>（华西简阳西城嘉苑）四川省成都市简阳市简城街道高屋村</v>
      </c>
      <c r="H2143" s="2" t="str">
        <f>'[1]2025年已发货'!H:H</f>
        <v>张瀚镭</v>
      </c>
      <c r="I2143" s="2">
        <f>'[1]2025年已发货'!I:I</f>
        <v>15884666220</v>
      </c>
      <c r="J2143" s="2" t="str">
        <f>_xlfn._xlws.FILTER(辅助信息!D:D,辅助信息!G:G=G2143)</f>
        <v>华西简阳西城嘉苑</v>
      </c>
    </row>
    <row r="2144" spans="1:10">
      <c r="A2144" s="2" t="str">
        <f>'[1]2025年已发货'!A:A</f>
        <v>德胜</v>
      </c>
      <c r="B2144" s="2" t="str">
        <f>'[1]2025年已发货'!B:B</f>
        <v>螺纹钢</v>
      </c>
      <c r="C2144" s="2" t="str">
        <f>'[1]2025年已发货'!C:C</f>
        <v>HRB400E Φ14 9m</v>
      </c>
      <c r="D2144" s="2" t="str">
        <f>'[1]2025年已发货'!D:D</f>
        <v>吨</v>
      </c>
      <c r="E2144" s="2">
        <f>'[1]2025年已发货'!E:E</f>
        <v>10</v>
      </c>
      <c r="F2144" s="4">
        <f>'[1]2025年已发货'!F:F</f>
        <v>45763</v>
      </c>
      <c r="G2144" s="2" t="str">
        <f>'[1]2025年已发货'!G:G</f>
        <v>（华西简阳西城嘉苑）四川省成都市简阳市简城街道高屋村</v>
      </c>
      <c r="H2144" s="2" t="str">
        <f>'[1]2025年已发货'!H:H</f>
        <v>张瀚镭</v>
      </c>
      <c r="I2144" s="2">
        <f>'[1]2025年已发货'!I:I</f>
        <v>15884666220</v>
      </c>
      <c r="J2144" s="2" t="str">
        <f>_xlfn._xlws.FILTER(辅助信息!D:D,辅助信息!G:G=G2144)</f>
        <v>华西简阳西城嘉苑</v>
      </c>
    </row>
    <row r="2145" spans="1:10">
      <c r="A2145" s="2" t="str">
        <f>'[1]2025年已发货'!A:A</f>
        <v>德胜</v>
      </c>
      <c r="B2145" s="2" t="str">
        <f>'[1]2025年已发货'!B:B</f>
        <v>螺纹钢</v>
      </c>
      <c r="C2145" s="2" t="str">
        <f>'[1]2025年已发货'!C:C</f>
        <v>HRB400E Φ16 9m</v>
      </c>
      <c r="D2145" s="2" t="str">
        <f>'[1]2025年已发货'!D:D</f>
        <v>吨</v>
      </c>
      <c r="E2145" s="2">
        <f>'[1]2025年已发货'!E:E</f>
        <v>57</v>
      </c>
      <c r="F2145" s="4">
        <f>'[1]2025年已发货'!F:F</f>
        <v>45763</v>
      </c>
      <c r="G2145" s="2" t="str">
        <f>'[1]2025年已发货'!G:G</f>
        <v>（华西简阳西城嘉苑）四川省成都市简阳市简城街道高屋村</v>
      </c>
      <c r="H2145" s="2" t="str">
        <f>'[1]2025年已发货'!H:H</f>
        <v>张瀚镭</v>
      </c>
      <c r="I2145" s="2">
        <f>'[1]2025年已发货'!I:I</f>
        <v>15884666220</v>
      </c>
      <c r="J2145" s="2" t="str">
        <f>_xlfn._xlws.FILTER(辅助信息!D:D,辅助信息!G:G=G2145)</f>
        <v>华西简阳西城嘉苑</v>
      </c>
    </row>
    <row r="2146" spans="1:10">
      <c r="A2146" s="2" t="str">
        <f>'[1]2025年已发货'!A:A</f>
        <v>德胜</v>
      </c>
      <c r="B2146" s="2" t="str">
        <f>'[1]2025年已发货'!B:B</f>
        <v>螺纹钢</v>
      </c>
      <c r="C2146" s="2" t="str">
        <f>'[1]2025年已发货'!C:C</f>
        <v>HRB400E Φ18 9m</v>
      </c>
      <c r="D2146" s="2" t="str">
        <f>'[1]2025年已发货'!D:D</f>
        <v>吨</v>
      </c>
      <c r="E2146" s="2">
        <f>'[1]2025年已发货'!E:E</f>
        <v>13</v>
      </c>
      <c r="F2146" s="4">
        <f>'[1]2025年已发货'!F:F</f>
        <v>45763</v>
      </c>
      <c r="G2146" s="2" t="str">
        <f>'[1]2025年已发货'!G:G</f>
        <v>（华西简阳西城嘉苑）四川省成都市简阳市简城街道高屋村</v>
      </c>
      <c r="H2146" s="2" t="str">
        <f>'[1]2025年已发货'!H:H</f>
        <v>张瀚镭</v>
      </c>
      <c r="I2146" s="2">
        <f>'[1]2025年已发货'!I:I</f>
        <v>15884666220</v>
      </c>
      <c r="J2146" s="2" t="str">
        <f>_xlfn._xlws.FILTER(辅助信息!D:D,辅助信息!G:G=G2146)</f>
        <v>华西简阳西城嘉苑</v>
      </c>
    </row>
    <row r="2147" spans="1:10">
      <c r="A2147" s="2" t="str">
        <f>'[1]2025年已发货'!A:A</f>
        <v>德胜</v>
      </c>
      <c r="B2147" s="2" t="str">
        <f>'[1]2025年已发货'!B:B</f>
        <v>螺纹钢</v>
      </c>
      <c r="C2147" s="2" t="str">
        <f>'[1]2025年已发货'!C:C</f>
        <v>HRB400E Φ22 9m</v>
      </c>
      <c r="D2147" s="2" t="str">
        <f>'[1]2025年已发货'!D:D</f>
        <v>吨</v>
      </c>
      <c r="E2147" s="2">
        <f>'[1]2025年已发货'!E:E</f>
        <v>16</v>
      </c>
      <c r="F2147" s="4">
        <f>'[1]2025年已发货'!F:F</f>
        <v>45763</v>
      </c>
      <c r="G2147" s="2" t="str">
        <f>'[1]2025年已发货'!G:G</f>
        <v>（华西简阳西城嘉苑）四川省成都市简阳市简城街道高屋村</v>
      </c>
      <c r="H2147" s="2" t="str">
        <f>'[1]2025年已发货'!H:H</f>
        <v>张瀚镭</v>
      </c>
      <c r="I2147" s="2">
        <f>'[1]2025年已发货'!I:I</f>
        <v>15884666220</v>
      </c>
      <c r="J2147" s="2" t="str">
        <f>_xlfn._xlws.FILTER(辅助信息!D:D,辅助信息!G:G=G2147)</f>
        <v>华西简阳西城嘉苑</v>
      </c>
    </row>
    <row r="2148" spans="1:10">
      <c r="A2148" s="2" t="str">
        <f>'[1]2025年已发货'!A:A</f>
        <v>德胜</v>
      </c>
      <c r="B2148" s="2" t="str">
        <f>'[1]2025年已发货'!B:B</f>
        <v>螺纹钢</v>
      </c>
      <c r="C2148" s="2" t="str">
        <f>'[1]2025年已发货'!C:C</f>
        <v>HRB400E Φ25 9m</v>
      </c>
      <c r="D2148" s="2" t="str">
        <f>'[1]2025年已发货'!D:D</f>
        <v>吨</v>
      </c>
      <c r="E2148" s="2">
        <f>'[1]2025年已发货'!E:E</f>
        <v>11</v>
      </c>
      <c r="F2148" s="4">
        <f>'[1]2025年已发货'!F:F</f>
        <v>45763</v>
      </c>
      <c r="G2148" s="2" t="str">
        <f>'[1]2025年已发货'!G:G</f>
        <v>（华西简阳西城嘉苑）四川省成都市简阳市简城街道高屋村</v>
      </c>
      <c r="H2148" s="2" t="str">
        <f>'[1]2025年已发货'!H:H</f>
        <v>张瀚镭</v>
      </c>
      <c r="I2148" s="2">
        <f>'[1]2025年已发货'!I:I</f>
        <v>15884666220</v>
      </c>
      <c r="J2148" s="2" t="str">
        <f>_xlfn._xlws.FILTER(辅助信息!D:D,辅助信息!G:G=G2148)</f>
        <v>华西简阳西城嘉苑</v>
      </c>
    </row>
    <row r="2149" spans="1:10">
      <c r="A2149" s="2" t="str">
        <f>'[1]2025年已发货'!A:A</f>
        <v>晋邦</v>
      </c>
      <c r="B2149" s="2" t="str">
        <f>'[1]2025年已发货'!B:B</f>
        <v>高线</v>
      </c>
      <c r="C2149" s="2" t="str">
        <f>'[1]2025年已发货'!C:C</f>
        <v>HPB300 Φ6</v>
      </c>
      <c r="D2149" s="2" t="str">
        <f>'[1]2025年已发货'!D:D</f>
        <v>吨</v>
      </c>
      <c r="E2149" s="2">
        <f>'[1]2025年已发货'!E:E</f>
        <v>3</v>
      </c>
      <c r="F2149" s="4">
        <f>'[1]2025年已发货'!F:F</f>
        <v>45763</v>
      </c>
      <c r="G2149" s="2" t="str">
        <f>'[1]2025年已发货'!G:G</f>
        <v>（商投建工达州中医药科技园-4工区-8号楼）达州市通川区达州中医药职业学院犀牛大道北段</v>
      </c>
      <c r="H2149" s="2" t="str">
        <f>'[1]2025年已发货'!H:H</f>
        <v>张扬</v>
      </c>
      <c r="I2149" s="2">
        <f>'[1]2025年已发货'!I:I</f>
        <v>18381904567</v>
      </c>
      <c r="J2149" s="2" t="str">
        <f>_xlfn._xlws.FILTER(辅助信息!D:D,辅助信息!G:G=G2149)</f>
        <v>商投建工达州中医药科技园</v>
      </c>
    </row>
    <row r="2150" spans="1:10">
      <c r="A2150" s="2" t="str">
        <f>'[1]2025年已发货'!A:A</f>
        <v>晋邦</v>
      </c>
      <c r="B2150" s="2" t="str">
        <f>'[1]2025年已发货'!B:B</f>
        <v>盘螺</v>
      </c>
      <c r="C2150" s="2" t="str">
        <f>'[1]2025年已发货'!C:C</f>
        <v>HRB400E Φ10</v>
      </c>
      <c r="D2150" s="2" t="str">
        <f>'[1]2025年已发货'!D:D</f>
        <v>吨</v>
      </c>
      <c r="E2150" s="2">
        <f>'[1]2025年已发货'!E:E</f>
        <v>9</v>
      </c>
      <c r="F2150" s="4">
        <f>'[1]2025年已发货'!F:F</f>
        <v>45763</v>
      </c>
      <c r="G2150" s="2" t="str">
        <f>'[1]2025年已发货'!G:G</f>
        <v>（商投建工达州中医药科技园-4工区-8号楼）达州市通川区达州中医药职业学院犀牛大道北段</v>
      </c>
      <c r="H2150" s="2" t="str">
        <f>'[1]2025年已发货'!H:H</f>
        <v>张扬</v>
      </c>
      <c r="I2150" s="2">
        <f>'[1]2025年已发货'!I:I</f>
        <v>18381904567</v>
      </c>
      <c r="J2150" s="2" t="str">
        <f>_xlfn._xlws.FILTER(辅助信息!D:D,辅助信息!G:G=G2150)</f>
        <v>商投建工达州中医药科技园</v>
      </c>
    </row>
    <row r="2151" spans="1:10">
      <c r="A2151" s="2" t="str">
        <f>'[1]2025年已发货'!A:A</f>
        <v>晋邦</v>
      </c>
      <c r="B2151" s="2" t="str">
        <f>'[1]2025年已发货'!B:B</f>
        <v>螺纹钢</v>
      </c>
      <c r="C2151" s="2" t="str">
        <f>'[1]2025年已发货'!C:C</f>
        <v>HRB400E Φ14 9m</v>
      </c>
      <c r="D2151" s="2" t="str">
        <f>'[1]2025年已发货'!D:D</f>
        <v>吨</v>
      </c>
      <c r="E2151" s="2">
        <f>'[1]2025年已发货'!E:E</f>
        <v>3</v>
      </c>
      <c r="F2151" s="4">
        <f>'[1]2025年已发货'!F:F</f>
        <v>45763</v>
      </c>
      <c r="G2151" s="2" t="str">
        <f>'[1]2025年已发货'!G:G</f>
        <v>（商投建工达州中医药科技园-4工区-8号楼）达州市通川区达州中医药职业学院犀牛大道北段</v>
      </c>
      <c r="H2151" s="2" t="str">
        <f>'[1]2025年已发货'!H:H</f>
        <v>张扬</v>
      </c>
      <c r="I2151" s="2">
        <f>'[1]2025年已发货'!I:I</f>
        <v>18381904567</v>
      </c>
      <c r="J2151" s="2" t="str">
        <f>_xlfn._xlws.FILTER(辅助信息!D:D,辅助信息!G:G=G2151)</f>
        <v>商投建工达州中医药科技园</v>
      </c>
    </row>
    <row r="2152" spans="1:10">
      <c r="A2152" s="2" t="str">
        <f>'[1]2025年已发货'!A:A</f>
        <v>晋邦</v>
      </c>
      <c r="B2152" s="2" t="str">
        <f>'[1]2025年已发货'!B:B</f>
        <v>螺纹钢</v>
      </c>
      <c r="C2152" s="2" t="str">
        <f>'[1]2025年已发货'!C:C</f>
        <v>HRB400E Φ16 9m</v>
      </c>
      <c r="D2152" s="2" t="str">
        <f>'[1]2025年已发货'!D:D</f>
        <v>吨</v>
      </c>
      <c r="E2152" s="2">
        <f>'[1]2025年已发货'!E:E</f>
        <v>6</v>
      </c>
      <c r="F2152" s="4">
        <f>'[1]2025年已发货'!F:F</f>
        <v>45763</v>
      </c>
      <c r="G2152" s="2" t="str">
        <f>'[1]2025年已发货'!G:G</f>
        <v>（商投建工达州中医药科技园-4工区-8号楼）达州市通川区达州中医药职业学院犀牛大道北段</v>
      </c>
      <c r="H2152" s="2" t="str">
        <f>'[1]2025年已发货'!H:H</f>
        <v>张扬</v>
      </c>
      <c r="I2152" s="2">
        <f>'[1]2025年已发货'!I:I</f>
        <v>18381904567</v>
      </c>
      <c r="J2152" s="2" t="str">
        <f>_xlfn._xlws.FILTER(辅助信息!D:D,辅助信息!G:G=G2152)</f>
        <v>商投建工达州中医药科技园</v>
      </c>
    </row>
    <row r="2153" spans="1:10">
      <c r="A2153" s="2" t="str">
        <f>'[1]2025年已发货'!A:A</f>
        <v>晋邦</v>
      </c>
      <c r="B2153" s="2" t="str">
        <f>'[1]2025年已发货'!B:B</f>
        <v>螺纹钢</v>
      </c>
      <c r="C2153" s="2" t="str">
        <f>'[1]2025年已发货'!C:C</f>
        <v>HRB400E Φ25 9m</v>
      </c>
      <c r="D2153" s="2" t="str">
        <f>'[1]2025年已发货'!D:D</f>
        <v>吨</v>
      </c>
      <c r="E2153" s="2">
        <f>'[1]2025年已发货'!E:E</f>
        <v>15</v>
      </c>
      <c r="F2153" s="4">
        <f>'[1]2025年已发货'!F:F</f>
        <v>45763</v>
      </c>
      <c r="G2153" s="2" t="str">
        <f>'[1]2025年已发货'!G:G</f>
        <v>（商投建工达州中医药科技园-4工区-8号楼）达州市通川区达州中医药职业学院犀牛大道北段</v>
      </c>
      <c r="H2153" s="2" t="str">
        <f>'[1]2025年已发货'!H:H</f>
        <v>张扬</v>
      </c>
      <c r="I2153" s="2">
        <f>'[1]2025年已发货'!I:I</f>
        <v>18381904567</v>
      </c>
      <c r="J2153" s="2" t="str">
        <f>_xlfn._xlws.FILTER(辅助信息!D:D,辅助信息!G:G=G2153)</f>
        <v>商投建工达州中医药科技园</v>
      </c>
    </row>
    <row r="2154" spans="1:10">
      <c r="A2154" s="2" t="str">
        <f>'[1]2025年已发货'!A:A</f>
        <v>晋邦</v>
      </c>
      <c r="B2154" s="2" t="str">
        <f>'[1]2025年已发货'!B:B</f>
        <v>螺纹钢</v>
      </c>
      <c r="C2154" s="2" t="str">
        <f>'[1]2025年已发货'!C:C</f>
        <v>HRB400E Φ14 9m</v>
      </c>
      <c r="D2154" s="2" t="str">
        <f>'[1]2025年已发货'!D:D</f>
        <v>吨</v>
      </c>
      <c r="E2154" s="2">
        <f>'[1]2025年已发货'!E:E</f>
        <v>6</v>
      </c>
      <c r="F2154" s="4">
        <f>'[1]2025年已发货'!F:F</f>
        <v>45763</v>
      </c>
      <c r="G2154" s="2" t="str">
        <f>'[1]2025年已发货'!G:G</f>
        <v>（五冶达州国道542项目-三工区桥梁3工段）四川省达州市达川区赵固镇水文村原村委会下300米</v>
      </c>
      <c r="H2154" s="2" t="str">
        <f>'[1]2025年已发货'!H:H</f>
        <v>李代茂</v>
      </c>
      <c r="I2154" s="2">
        <f>'[1]2025年已发货'!I:I</f>
        <v>18302833536</v>
      </c>
      <c r="J2154" s="2" vm="1" t="e">
        <f>_xlfn._xlws.FILTER(辅助信息!D:D,辅助信息!G:G=G2154)</f>
        <v>#VALUE!</v>
      </c>
    </row>
    <row r="2155" spans="1:10">
      <c r="A2155" s="2" t="str">
        <f>'[1]2025年已发货'!A:A</f>
        <v>晋邦</v>
      </c>
      <c r="B2155" s="2" t="str">
        <f>'[1]2025年已发货'!B:B</f>
        <v>螺纹钢</v>
      </c>
      <c r="C2155" s="2" t="str">
        <f>'[1]2025年已发货'!C:C</f>
        <v>HRB400E Φ22 9m</v>
      </c>
      <c r="D2155" s="2" t="str">
        <f>'[1]2025年已发货'!D:D</f>
        <v>吨</v>
      </c>
      <c r="E2155" s="2">
        <f>'[1]2025年已发货'!E:E</f>
        <v>6</v>
      </c>
      <c r="F2155" s="4">
        <f>'[1]2025年已发货'!F:F</f>
        <v>45763</v>
      </c>
      <c r="G2155" s="2" t="str">
        <f>'[1]2025年已发货'!G:G</f>
        <v>（五冶达州国道542项目-三工区桥梁3工段）四川省达州市达川区赵固镇水文村原村委会下300米</v>
      </c>
      <c r="H2155" s="2" t="str">
        <f>'[1]2025年已发货'!H:H</f>
        <v>李代茂</v>
      </c>
      <c r="I2155" s="2">
        <f>'[1]2025年已发货'!I:I</f>
        <v>18302833536</v>
      </c>
      <c r="J2155" s="2" vm="1" t="e">
        <f>_xlfn._xlws.FILTER(辅助信息!D:D,辅助信息!G:G=G2155)</f>
        <v>#VALUE!</v>
      </c>
    </row>
    <row r="2156" spans="1:10">
      <c r="A2156" s="2" t="str">
        <f>'[1]2025年已发货'!A:A</f>
        <v>晋邦</v>
      </c>
      <c r="B2156" s="2" t="str">
        <f>'[1]2025年已发货'!B:B</f>
        <v>螺纹钢</v>
      </c>
      <c r="C2156" s="2" t="str">
        <f>'[1]2025年已发货'!C:C</f>
        <v>HRB400E Φ25 9m</v>
      </c>
      <c r="D2156" s="2" t="str">
        <f>'[1]2025年已发货'!D:D</f>
        <v>吨</v>
      </c>
      <c r="E2156" s="2">
        <f>'[1]2025年已发货'!E:E</f>
        <v>6</v>
      </c>
      <c r="F2156" s="4">
        <f>'[1]2025年已发货'!F:F</f>
        <v>45763</v>
      </c>
      <c r="G2156" s="2" t="str">
        <f>'[1]2025年已发货'!G:G</f>
        <v>（五冶达州国道542项目-三工区桥梁3工段）四川省达州市达川区赵固镇水文村原村委会下300米</v>
      </c>
      <c r="H2156" s="2" t="str">
        <f>'[1]2025年已发货'!H:H</f>
        <v>李代茂</v>
      </c>
      <c r="I2156" s="2">
        <f>'[1]2025年已发货'!I:I</f>
        <v>18302833536</v>
      </c>
      <c r="J2156" s="2" vm="1" t="e">
        <f>_xlfn._xlws.FILTER(辅助信息!D:D,辅助信息!G:G=G2156)</f>
        <v>#VALUE!</v>
      </c>
    </row>
    <row r="2157" spans="1:10">
      <c r="A2157" s="2" t="str">
        <f>'[1]2025年已发货'!A:A</f>
        <v>晋邦</v>
      </c>
      <c r="B2157" s="2" t="str">
        <f>'[1]2025年已发货'!B:B</f>
        <v>螺纹钢</v>
      </c>
      <c r="C2157" s="2" t="str">
        <f>'[1]2025年已发货'!C:C</f>
        <v>HRB400E Φ32 9m</v>
      </c>
      <c r="D2157" s="2" t="str">
        <f>'[1]2025年已发货'!D:D</f>
        <v>吨</v>
      </c>
      <c r="E2157" s="2">
        <f>'[1]2025年已发货'!E:E</f>
        <v>21</v>
      </c>
      <c r="F2157" s="4">
        <f>'[1]2025年已发货'!F:F</f>
        <v>45763</v>
      </c>
      <c r="G2157" s="2" t="str">
        <f>'[1]2025年已发货'!G:G</f>
        <v>（五冶达州国道542项目-三工区桥梁3工段）四川省达州市达川区赵固镇水文村原村委会下300米</v>
      </c>
      <c r="H2157" s="2" t="str">
        <f>'[1]2025年已发货'!H:H</f>
        <v>李代茂</v>
      </c>
      <c r="I2157" s="2">
        <f>'[1]2025年已发货'!I:I</f>
        <v>18302833536</v>
      </c>
      <c r="J2157" s="2" vm="1" t="e">
        <f>_xlfn._xlws.FILTER(辅助信息!D:D,辅助信息!G:G=G2157)</f>
        <v>#VALUE!</v>
      </c>
    </row>
    <row r="2158" spans="1:10">
      <c r="A2158" s="2" t="str">
        <f>'[1]2025年已发货'!A:A</f>
        <v>晋邦</v>
      </c>
      <c r="B2158" s="2" t="str">
        <f>'[1]2025年已发货'!B:B</f>
        <v>螺纹钢</v>
      </c>
      <c r="C2158" s="2" t="str">
        <f>'[1]2025年已发货'!C:C</f>
        <v>HRB400E Φ14 9m</v>
      </c>
      <c r="D2158" s="2" t="str">
        <f>'[1]2025年已发货'!D:D</f>
        <v>吨</v>
      </c>
      <c r="E2158" s="2">
        <f>'[1]2025年已发货'!E:E</f>
        <v>36</v>
      </c>
      <c r="F2158" s="4">
        <f>'[1]2025年已发货'!F:F</f>
        <v>45763</v>
      </c>
      <c r="G2158" s="2" t="str">
        <f>'[1]2025年已发货'!G:G</f>
        <v>（五冶达州国道542项目-桥梁4标）四川省达州市达川区大堰镇双井村</v>
      </c>
      <c r="H2158" s="2" t="str">
        <f>'[1]2025年已发货'!H:H</f>
        <v>吴志强</v>
      </c>
      <c r="I2158" s="2">
        <f>'[1]2025年已发货'!I:I</f>
        <v>18820030907</v>
      </c>
      <c r="J2158" s="2" vm="1" t="e">
        <f>_xlfn._xlws.FILTER(辅助信息!D:D,辅助信息!G:G=G2158)</f>
        <v>#VALUE!</v>
      </c>
    </row>
    <row r="2159" spans="1:10">
      <c r="A2159" s="2" t="str">
        <f>'[1]2025年已发货'!A:A</f>
        <v>晋邦</v>
      </c>
      <c r="B2159" s="2" t="str">
        <f>'[1]2025年已发货'!B:B</f>
        <v>螺纹钢</v>
      </c>
      <c r="C2159" s="2" t="str">
        <f>'[1]2025年已发货'!C:C</f>
        <v>HRB400E Φ22 9m</v>
      </c>
      <c r="D2159" s="2" t="str">
        <f>'[1]2025年已发货'!D:D</f>
        <v>吨</v>
      </c>
      <c r="E2159" s="2">
        <f>'[1]2025年已发货'!E:E</f>
        <v>25</v>
      </c>
      <c r="F2159" s="4">
        <f>'[1]2025年已发货'!F:F</f>
        <v>45763</v>
      </c>
      <c r="G2159" s="2" t="str">
        <f>'[1]2025年已发货'!G:G</f>
        <v>（五冶达州国道542项目-桥梁4标）四川省达州市达川区大堰镇双井村</v>
      </c>
      <c r="H2159" s="2" t="str">
        <f>'[1]2025年已发货'!H:H</f>
        <v>吴志强</v>
      </c>
      <c r="I2159" s="2">
        <f>'[1]2025年已发货'!I:I</f>
        <v>18820030907</v>
      </c>
      <c r="J2159" s="2" vm="1" t="e">
        <f>_xlfn._xlws.FILTER(辅助信息!D:D,辅助信息!G:G=G2159)</f>
        <v>#VALUE!</v>
      </c>
    </row>
    <row r="2160" spans="1:10">
      <c r="A2160" s="2" t="str">
        <f>'[1]2025年已发货'!A:A</f>
        <v>晋邦</v>
      </c>
      <c r="B2160" s="2" t="str">
        <f>'[1]2025年已发货'!B:B</f>
        <v>螺纹钢</v>
      </c>
      <c r="C2160" s="2" t="str">
        <f>'[1]2025年已发货'!C:C</f>
        <v>HRB400E Φ25 9m</v>
      </c>
      <c r="D2160" s="2" t="str">
        <f>'[1]2025年已发货'!D:D</f>
        <v>吨</v>
      </c>
      <c r="E2160" s="2">
        <f>'[1]2025年已发货'!E:E</f>
        <v>3</v>
      </c>
      <c r="F2160" s="4">
        <f>'[1]2025年已发货'!F:F</f>
        <v>45763</v>
      </c>
      <c r="G2160" s="2" t="str">
        <f>'[1]2025年已发货'!G:G</f>
        <v>（五冶达州国道542项目-桥梁4标）四川省达州市达川区大堰镇双井村</v>
      </c>
      <c r="H2160" s="2" t="str">
        <f>'[1]2025年已发货'!H:H</f>
        <v>吴志强</v>
      </c>
      <c r="I2160" s="2">
        <f>'[1]2025年已发货'!I:I</f>
        <v>18820030907</v>
      </c>
      <c r="J2160" s="2" vm="1" t="e">
        <f>_xlfn._xlws.FILTER(辅助信息!D:D,辅助信息!G:G=G2160)</f>
        <v>#VALUE!</v>
      </c>
    </row>
    <row r="2161" spans="1:10">
      <c r="A2161" s="2" t="str">
        <f>'[1]2025年已发货'!A:A</f>
        <v>晋邦</v>
      </c>
      <c r="B2161" s="2" t="str">
        <f>'[1]2025年已发货'!B:B</f>
        <v>高线</v>
      </c>
      <c r="C2161" s="2" t="str">
        <f>'[1]2025年已发货'!C:C</f>
        <v>HPB300 Φ8</v>
      </c>
      <c r="D2161" s="2" t="str">
        <f>'[1]2025年已发货'!D:D</f>
        <v>吨</v>
      </c>
      <c r="E2161" s="2">
        <f>'[1]2025年已发货'!E:E</f>
        <v>15</v>
      </c>
      <c r="F2161" s="4">
        <f>'[1]2025年已发货'!F:F</f>
        <v>45763</v>
      </c>
      <c r="G2161" s="2" t="str">
        <f>'[1]2025年已发货'!G:G</f>
        <v>（五冶达州国道542项目-二工区黄家湾隧道工段）四川省达州市达川区赵固镇黄家坡</v>
      </c>
      <c r="H2161" s="2" t="str">
        <f>'[1]2025年已发货'!H:H</f>
        <v>罗永方</v>
      </c>
      <c r="I2161" s="2">
        <f>'[1]2025年已发货'!I:I</f>
        <v>13551450899</v>
      </c>
      <c r="J2161" s="2" vm="1" t="e">
        <f>_xlfn._xlws.FILTER(辅助信息!D:D,辅助信息!G:G=G2161)</f>
        <v>#VALUE!</v>
      </c>
    </row>
    <row r="2162" spans="1:10">
      <c r="A2162" s="2" t="str">
        <f>'[1]2025年已发货'!A:A</f>
        <v>晋邦</v>
      </c>
      <c r="B2162" s="2" t="str">
        <f>'[1]2025年已发货'!B:B</f>
        <v>螺纹钢</v>
      </c>
      <c r="C2162" s="2" t="str">
        <f>'[1]2025年已发货'!C:C</f>
        <v>HRB400E Φ12 9m</v>
      </c>
      <c r="D2162" s="2" t="str">
        <f>'[1]2025年已发货'!D:D</f>
        <v>吨</v>
      </c>
      <c r="E2162" s="2">
        <f>'[1]2025年已发货'!E:E</f>
        <v>20</v>
      </c>
      <c r="F2162" s="4">
        <f>'[1]2025年已发货'!F:F</f>
        <v>45763</v>
      </c>
      <c r="G2162" s="2" t="str">
        <f>'[1]2025年已发货'!G:G</f>
        <v>（五冶达州国道542项目-二工区黄家湾隧道工段）四川省达州市达川区赵固镇黄家坡</v>
      </c>
      <c r="H2162" s="2" t="str">
        <f>'[1]2025年已发货'!H:H</f>
        <v>罗永方</v>
      </c>
      <c r="I2162" s="2">
        <f>'[1]2025年已发货'!I:I</f>
        <v>13551450899</v>
      </c>
      <c r="J2162" s="2" vm="1" t="e">
        <f>_xlfn._xlws.FILTER(辅助信息!D:D,辅助信息!G:G=G2162)</f>
        <v>#VALUE!</v>
      </c>
    </row>
    <row r="2163" spans="1:10">
      <c r="A2163" s="2" t="str">
        <f>'[1]2025年已发货'!A:A</f>
        <v>晋邦</v>
      </c>
      <c r="B2163" s="2" t="str">
        <f>'[1]2025年已发货'!B:B</f>
        <v>螺纹钢</v>
      </c>
      <c r="C2163" s="2" t="str">
        <f>'[1]2025年已发货'!C:C</f>
        <v>HRB400E Φ12 9m</v>
      </c>
      <c r="D2163" s="2" t="str">
        <f>'[1]2025年已发货'!D:D</f>
        <v>吨</v>
      </c>
      <c r="E2163" s="2">
        <f>'[1]2025年已发货'!E:E</f>
        <v>17</v>
      </c>
      <c r="F2163" s="4">
        <f>'[1]2025年已发货'!F:F</f>
        <v>45763</v>
      </c>
      <c r="G2163" s="2" t="str">
        <f>'[1]2025年已发货'!G:G</f>
        <v>（五冶达州国道542项目-二工区巴河特大桥工段-4号墩）达州市达川区桥湾镇陈余村</v>
      </c>
      <c r="H2163" s="2" t="str">
        <f>'[1]2025年已发货'!H:H</f>
        <v>谭福中</v>
      </c>
      <c r="I2163" s="2">
        <f>'[1]2025年已发货'!I:I</f>
        <v>15828538619</v>
      </c>
      <c r="J2163" s="2" vm="1" t="e">
        <f>_xlfn._xlws.FILTER(辅助信息!D:D,辅助信息!G:G=G2163)</f>
        <v>#VALUE!</v>
      </c>
    </row>
    <row r="2164" spans="1:10">
      <c r="A2164" s="2" t="str">
        <f>'[1]2025年已发货'!A:A</f>
        <v>晋邦</v>
      </c>
      <c r="B2164" s="2" t="str">
        <f>'[1]2025年已发货'!B:B</f>
        <v>螺纹钢</v>
      </c>
      <c r="C2164" s="2" t="str">
        <f>'[1]2025年已发货'!C:C</f>
        <v>HRB400E Φ20 9m</v>
      </c>
      <c r="D2164" s="2" t="str">
        <f>'[1]2025年已发货'!D:D</f>
        <v>吨</v>
      </c>
      <c r="E2164" s="2">
        <f>'[1]2025年已发货'!E:E</f>
        <v>35</v>
      </c>
      <c r="F2164" s="4">
        <f>'[1]2025年已发货'!F:F</f>
        <v>45763</v>
      </c>
      <c r="G2164" s="2" t="str">
        <f>'[1]2025年已发货'!G:G</f>
        <v>（五冶达州国道542项目-二工区巴河特大桥工段-4号墩）达州市达川区桥湾镇陈余村</v>
      </c>
      <c r="H2164" s="2" t="str">
        <f>'[1]2025年已发货'!H:H</f>
        <v>谭福中</v>
      </c>
      <c r="I2164" s="2">
        <f>'[1]2025年已发货'!I:I</f>
        <v>15828538619</v>
      </c>
      <c r="J2164" s="2" vm="1" t="e">
        <f>_xlfn._xlws.FILTER(辅助信息!D:D,辅助信息!G:G=G2164)</f>
        <v>#VALUE!</v>
      </c>
    </row>
    <row r="2165" spans="1:10">
      <c r="A2165" s="2" t="str">
        <f>'[1]2025年已发货'!A:A</f>
        <v>晋邦</v>
      </c>
      <c r="B2165" s="2" t="str">
        <f>'[1]2025年已发货'!B:B</f>
        <v>螺纹钢</v>
      </c>
      <c r="C2165" s="2" t="str">
        <f>'[1]2025年已发货'!C:C</f>
        <v>HRB400E Φ22 9m</v>
      </c>
      <c r="D2165" s="2" t="str">
        <f>'[1]2025年已发货'!D:D</f>
        <v>吨</v>
      </c>
      <c r="E2165" s="2">
        <f>'[1]2025年已发货'!E:E</f>
        <v>18</v>
      </c>
      <c r="F2165" s="4">
        <f>'[1]2025年已发货'!F:F</f>
        <v>45763</v>
      </c>
      <c r="G2165" s="2" t="str">
        <f>'[1]2025年已发货'!G:G</f>
        <v>（五冶达州国道542项目-二工区巴河特大桥工段-4号墩）达州市达川区桥湾镇陈余村</v>
      </c>
      <c r="H2165" s="2" t="str">
        <f>'[1]2025年已发货'!H:H</f>
        <v>谭福中</v>
      </c>
      <c r="I2165" s="2">
        <f>'[1]2025年已发货'!I:I</f>
        <v>15828538619</v>
      </c>
      <c r="J2165" s="2" vm="1" t="e">
        <f>_xlfn._xlws.FILTER(辅助信息!D:D,辅助信息!G:G=G2165)</f>
        <v>#VALUE!</v>
      </c>
    </row>
    <row r="2166" spans="1:10">
      <c r="A2166" s="2" t="str">
        <f>'[1]2025年已发货'!A:A</f>
        <v>晋邦</v>
      </c>
      <c r="B2166" s="2" t="str">
        <f>'[1]2025年已发货'!B:B</f>
        <v>螺纹钢</v>
      </c>
      <c r="C2166" s="2" t="str">
        <f>'[1]2025年已发货'!C:C</f>
        <v>HRB400E Φ12 9m</v>
      </c>
      <c r="D2166" s="2" t="str">
        <f>'[1]2025年已发货'!D:D</f>
        <v>吨</v>
      </c>
      <c r="E2166" s="2">
        <f>'[1]2025年已发货'!E:E</f>
        <v>15</v>
      </c>
      <c r="F2166" s="4">
        <f>'[1]2025年已发货'!F:F</f>
        <v>45763</v>
      </c>
      <c r="G2166" s="2" t="str">
        <f>'[1]2025年已发货'!G:G</f>
        <v>（五冶达州国道542项目-二工区巴河特大桥工段-5号墩）四川省达州市达川区石梯镇固家村村民委员会</v>
      </c>
      <c r="H2166" s="2" t="str">
        <f>'[1]2025年已发货'!H:H</f>
        <v>谭福中</v>
      </c>
      <c r="I2166" s="2">
        <f>'[1]2025年已发货'!I:I</f>
        <v>15828538619</v>
      </c>
      <c r="J2166" s="2" vm="1" t="e">
        <f>_xlfn._xlws.FILTER(辅助信息!D:D,辅助信息!G:G=G2166)</f>
        <v>#VALUE!</v>
      </c>
    </row>
    <row r="2167" spans="1:10">
      <c r="A2167" s="2" t="str">
        <f>'[1]2025年已发货'!A:A</f>
        <v>晋邦</v>
      </c>
      <c r="B2167" s="2" t="str">
        <f>'[1]2025年已发货'!B:B</f>
        <v>螺纹钢</v>
      </c>
      <c r="C2167" s="2" t="str">
        <f>'[1]2025年已发货'!C:C</f>
        <v>HRB400E Φ14 9m</v>
      </c>
      <c r="D2167" s="2" t="str">
        <f>'[1]2025年已发货'!D:D</f>
        <v>吨</v>
      </c>
      <c r="E2167" s="2">
        <f>'[1]2025年已发货'!E:E</f>
        <v>10</v>
      </c>
      <c r="F2167" s="4">
        <f>'[1]2025年已发货'!F:F</f>
        <v>45763</v>
      </c>
      <c r="G2167" s="2" t="str">
        <f>'[1]2025年已发货'!G:G</f>
        <v>（五冶达州国道542项目-二工区巴河特大桥工段-5号墩）四川省达州市达川区石梯镇固家村村民委员会</v>
      </c>
      <c r="H2167" s="2" t="str">
        <f>'[1]2025年已发货'!H:H</f>
        <v>谭福中</v>
      </c>
      <c r="I2167" s="2">
        <f>'[1]2025年已发货'!I:I</f>
        <v>15828538619</v>
      </c>
      <c r="J2167" s="2" vm="1" t="e">
        <f>_xlfn._xlws.FILTER(辅助信息!D:D,辅助信息!G:G=G2167)</f>
        <v>#VALUE!</v>
      </c>
    </row>
    <row r="2168" spans="1:10">
      <c r="A2168" s="2" t="str">
        <f>'[1]2025年已发货'!A:A</f>
        <v>晋邦</v>
      </c>
      <c r="B2168" s="2" t="str">
        <f>'[1]2025年已发货'!B:B</f>
        <v>螺纹钢</v>
      </c>
      <c r="C2168" s="2" t="str">
        <f>'[1]2025年已发货'!C:C</f>
        <v>HRB400E Φ16 9m</v>
      </c>
      <c r="D2168" s="2" t="str">
        <f>'[1]2025年已发货'!D:D</f>
        <v>吨</v>
      </c>
      <c r="E2168" s="2">
        <f>'[1]2025年已发货'!E:E</f>
        <v>10</v>
      </c>
      <c r="F2168" s="4">
        <f>'[1]2025年已发货'!F:F</f>
        <v>45763</v>
      </c>
      <c r="G2168" s="2" t="str">
        <f>'[1]2025年已发货'!G:G</f>
        <v>（五冶达州国道542项目-二工区巴河特大桥工段-5号墩）四川省达州市达川区石梯镇固家村村民委员会</v>
      </c>
      <c r="H2168" s="2" t="str">
        <f>'[1]2025年已发货'!H:H</f>
        <v>谭福中</v>
      </c>
      <c r="I2168" s="2">
        <f>'[1]2025年已发货'!I:I</f>
        <v>15828538619</v>
      </c>
      <c r="J2168" s="2" vm="1" t="e">
        <f>_xlfn._xlws.FILTER(辅助信息!D:D,辅助信息!G:G=G2168)</f>
        <v>#VALUE!</v>
      </c>
    </row>
    <row r="2169" spans="1:10">
      <c r="A2169" s="2" t="str">
        <f>'[1]2025年已发货'!A:A</f>
        <v>晋邦</v>
      </c>
      <c r="B2169" s="2" t="str">
        <f>'[1]2025年已发货'!B:B</f>
        <v>盘螺</v>
      </c>
      <c r="C2169" s="2" t="str">
        <f>'[1]2025年已发货'!C:C</f>
        <v>HRB400E Φ8</v>
      </c>
      <c r="D2169" s="2" t="str">
        <f>'[1]2025年已发货'!D:D</f>
        <v>吨</v>
      </c>
      <c r="E2169" s="2">
        <f>'[1]2025年已发货'!E:E</f>
        <v>15</v>
      </c>
      <c r="F2169" s="4">
        <f>'[1]2025年已发货'!F:F</f>
        <v>45763</v>
      </c>
      <c r="G2169" s="2" t="str">
        <f>'[1]2025年已发货'!G:G</f>
        <v>（五冶钢构宜宾高县月江镇建设项目）  四川省宜宾市高县月江镇刚记超市斜对面(还阳组团沪碳二期项目)</v>
      </c>
      <c r="H2169" s="2" t="str">
        <f>'[1]2025年已发货'!H:H</f>
        <v>张朝亮</v>
      </c>
      <c r="I2169" s="2">
        <f>'[1]2025年已发货'!I:I</f>
        <v>15228205853</v>
      </c>
      <c r="J2169" s="2" t="str">
        <f>_xlfn._xlws.FILTER(辅助信息!D:D,辅助信息!G:G=G2169)</f>
        <v>五冶钢构-宜宾市南溪区高县月江镇建设项目</v>
      </c>
    </row>
    <row r="2170" spans="1:10">
      <c r="A2170" s="2" t="str">
        <f>'[1]2025年已发货'!A:A</f>
        <v>晋邦</v>
      </c>
      <c r="B2170" s="2" t="str">
        <f>'[1]2025年已发货'!B:B</f>
        <v>盘螺</v>
      </c>
      <c r="C2170" s="2" t="str">
        <f>'[1]2025年已发货'!C:C</f>
        <v>HRB400E Φ10</v>
      </c>
      <c r="D2170" s="2" t="str">
        <f>'[1]2025年已发货'!D:D</f>
        <v>吨</v>
      </c>
      <c r="E2170" s="2">
        <f>'[1]2025年已发货'!E:E</f>
        <v>10</v>
      </c>
      <c r="F2170" s="4">
        <f>'[1]2025年已发货'!F:F</f>
        <v>45763</v>
      </c>
      <c r="G2170" s="2" t="str">
        <f>'[1]2025年已发货'!G:G</f>
        <v>（五冶钢构宜宾高县月江镇建设项目）  四川省宜宾市高县月江镇刚记超市斜对面(还阳组团沪碳二期项目)</v>
      </c>
      <c r="H2170" s="2" t="str">
        <f>'[1]2025年已发货'!H:H</f>
        <v>张朝亮</v>
      </c>
      <c r="I2170" s="2">
        <f>'[1]2025年已发货'!I:I</f>
        <v>15228205853</v>
      </c>
      <c r="J2170" s="2" t="str">
        <f>_xlfn._xlws.FILTER(辅助信息!D:D,辅助信息!G:G=G2170)</f>
        <v>五冶钢构-宜宾市南溪区高县月江镇建设项目</v>
      </c>
    </row>
    <row r="2171" spans="1:10">
      <c r="A2171" s="2" t="str">
        <f>'[1]2025年已发货'!A:A</f>
        <v>晋邦</v>
      </c>
      <c r="B2171" s="2" t="str">
        <f>'[1]2025年已发货'!B:B</f>
        <v>螺纹钢</v>
      </c>
      <c r="C2171" s="2" t="str">
        <f>'[1]2025年已发货'!C:C</f>
        <v>HRB400E Φ12 9m</v>
      </c>
      <c r="D2171" s="2" t="str">
        <f>'[1]2025年已发货'!D:D</f>
        <v>吨</v>
      </c>
      <c r="E2171" s="2">
        <f>'[1]2025年已发货'!E:E</f>
        <v>6</v>
      </c>
      <c r="F2171" s="4">
        <f>'[1]2025年已发货'!F:F</f>
        <v>45763</v>
      </c>
      <c r="G2171" s="2" t="str">
        <f>'[1]2025年已发货'!G:G</f>
        <v>（五冶钢构宜宾高县月江镇建设项目）  四川省宜宾市高县月江镇刚记超市斜对面(还阳组团沪碳二期项目)</v>
      </c>
      <c r="H2171" s="2" t="str">
        <f>'[1]2025年已发货'!H:H</f>
        <v>张朝亮</v>
      </c>
      <c r="I2171" s="2">
        <f>'[1]2025年已发货'!I:I</f>
        <v>15228205853</v>
      </c>
      <c r="J2171" s="2" t="str">
        <f>_xlfn._xlws.FILTER(辅助信息!D:D,辅助信息!G:G=G2171)</f>
        <v>五冶钢构-宜宾市南溪区高县月江镇建设项目</v>
      </c>
    </row>
    <row r="2172" spans="1:10">
      <c r="A2172" s="2" t="str">
        <f>'[1]2025年已发货'!A:A</f>
        <v>晋邦</v>
      </c>
      <c r="B2172" s="2" t="str">
        <f>'[1]2025年已发货'!B:B</f>
        <v>螺纹钢</v>
      </c>
      <c r="C2172" s="2" t="str">
        <f>'[1]2025年已发货'!C:C</f>
        <v>HRB400E Φ18 9m</v>
      </c>
      <c r="D2172" s="2" t="str">
        <f>'[1]2025年已发货'!D:D</f>
        <v>吨</v>
      </c>
      <c r="E2172" s="2">
        <f>'[1]2025年已发货'!E:E</f>
        <v>6</v>
      </c>
      <c r="F2172" s="4">
        <f>'[1]2025年已发货'!F:F</f>
        <v>45763</v>
      </c>
      <c r="G2172" s="2" t="str">
        <f>'[1]2025年已发货'!G:G</f>
        <v>（五冶钢构宜宾高县月江镇建设项目）  四川省宜宾市高县月江镇刚记超市斜对面(还阳组团沪碳二期项目)</v>
      </c>
      <c r="H2172" s="2" t="str">
        <f>'[1]2025年已发货'!H:H</f>
        <v>张朝亮</v>
      </c>
      <c r="I2172" s="2">
        <f>'[1]2025年已发货'!I:I</f>
        <v>15228205853</v>
      </c>
      <c r="J2172" s="2" t="str">
        <f>_xlfn._xlws.FILTER(辅助信息!D:D,辅助信息!G:G=G2172)</f>
        <v>五冶钢构-宜宾市南溪区高县月江镇建设项目</v>
      </c>
    </row>
    <row r="2173" spans="1:10">
      <c r="A2173" s="2" t="str">
        <f>'[1]2025年已发货'!A:A</f>
        <v>晋邦</v>
      </c>
      <c r="B2173" s="2" t="str">
        <f>'[1]2025年已发货'!B:B</f>
        <v>螺纹钢</v>
      </c>
      <c r="C2173" s="2" t="str">
        <f>'[1]2025年已发货'!C:C</f>
        <v>HRB400E Φ20 9m</v>
      </c>
      <c r="D2173" s="2" t="str">
        <f>'[1]2025年已发货'!D:D</f>
        <v>吨</v>
      </c>
      <c r="E2173" s="2">
        <f>'[1]2025年已发货'!E:E</f>
        <v>3</v>
      </c>
      <c r="F2173" s="4">
        <f>'[1]2025年已发货'!F:F</f>
        <v>45763</v>
      </c>
      <c r="G2173" s="2" t="str">
        <f>'[1]2025年已发货'!G:G</f>
        <v>（五冶钢构宜宾高县月江镇建设项目）  四川省宜宾市高县月江镇刚记超市斜对面(还阳组团沪碳二期项目)</v>
      </c>
      <c r="H2173" s="2" t="str">
        <f>'[1]2025年已发货'!H:H</f>
        <v>张朝亮</v>
      </c>
      <c r="I2173" s="2">
        <f>'[1]2025年已发货'!I:I</f>
        <v>15228205853</v>
      </c>
      <c r="J2173" s="2" t="str">
        <f>_xlfn._xlws.FILTER(辅助信息!D:D,辅助信息!G:G=G2173)</f>
        <v>五冶钢构-宜宾市南溪区高县月江镇建设项目</v>
      </c>
    </row>
    <row r="2174" spans="1:10">
      <c r="A2174" s="2" t="str">
        <f>'[1]2025年已发货'!A:A</f>
        <v>晋邦</v>
      </c>
      <c r="B2174" s="2" t="str">
        <f>'[1]2025年已发货'!B:B</f>
        <v>螺纹钢</v>
      </c>
      <c r="C2174" s="2" t="str">
        <f>'[1]2025年已发货'!C:C</f>
        <v>HRB400E Φ22 9m</v>
      </c>
      <c r="D2174" s="2" t="str">
        <f>'[1]2025年已发货'!D:D</f>
        <v>吨</v>
      </c>
      <c r="E2174" s="2">
        <f>'[1]2025年已发货'!E:E</f>
        <v>31</v>
      </c>
      <c r="F2174" s="4">
        <f>'[1]2025年已发货'!F:F</f>
        <v>45763</v>
      </c>
      <c r="G2174" s="2" t="str">
        <f>'[1]2025年已发货'!G:G</f>
        <v>（五冶钢构宜宾高县月江镇建设项目）  四川省宜宾市高县月江镇刚记超市斜对面(还阳组团沪碳二期项目)</v>
      </c>
      <c r="H2174" s="2" t="str">
        <f>'[1]2025年已发货'!H:H</f>
        <v>张朝亮</v>
      </c>
      <c r="I2174" s="2">
        <f>'[1]2025年已发货'!I:I</f>
        <v>15228205853</v>
      </c>
      <c r="J2174" s="2" t="str">
        <f>_xlfn._xlws.FILTER(辅助信息!D:D,辅助信息!G:G=G2174)</f>
        <v>五冶钢构-宜宾市南溪区高县月江镇建设项目</v>
      </c>
    </row>
    <row r="2175" spans="1:10">
      <c r="A2175" s="2" t="str">
        <f>'[1]2025年已发货'!A:A</f>
        <v>晋邦</v>
      </c>
      <c r="B2175" s="2" t="str">
        <f>'[1]2025年已发货'!B:B</f>
        <v>螺纹钢</v>
      </c>
      <c r="C2175" s="2" t="str">
        <f>'[1]2025年已发货'!C:C</f>
        <v>HRB400E Φ12 9m</v>
      </c>
      <c r="D2175" s="2" t="str">
        <f>'[1]2025年已发货'!D:D</f>
        <v>吨</v>
      </c>
      <c r="E2175" s="2">
        <f>'[1]2025年已发货'!E:E</f>
        <v>3</v>
      </c>
      <c r="F2175" s="4">
        <f>'[1]2025年已发货'!F:F</f>
        <v>45763</v>
      </c>
      <c r="G2175" s="2" t="str">
        <f>'[1]2025年已发货'!G:G</f>
        <v>（五冶达州国道542项目-三工区路基六工段）四川省达州市达川区赵固镇水文村</v>
      </c>
      <c r="H2175" s="2" t="str">
        <f>'[1]2025年已发货'!H:H</f>
        <v>谭鹏程</v>
      </c>
      <c r="I2175" s="2">
        <f>'[1]2025年已发货'!I:I</f>
        <v>18280895666</v>
      </c>
      <c r="J2175" s="2" vm="1" t="e">
        <f>_xlfn._xlws.FILTER(辅助信息!D:D,辅助信息!G:G=G2175)</f>
        <v>#VALUE!</v>
      </c>
    </row>
    <row r="2176" spans="1:10">
      <c r="A2176" s="2" t="str">
        <f>'[1]2025年已发货'!A:A</f>
        <v>晋邦</v>
      </c>
      <c r="B2176" s="2" t="str">
        <f>'[1]2025年已发货'!B:B</f>
        <v>螺纹钢</v>
      </c>
      <c r="C2176" s="2" t="str">
        <f>'[1]2025年已发货'!C:C</f>
        <v>HRB400E Φ16 9m</v>
      </c>
      <c r="D2176" s="2" t="str">
        <f>'[1]2025年已发货'!D:D</f>
        <v>吨</v>
      </c>
      <c r="E2176" s="2">
        <f>'[1]2025年已发货'!E:E</f>
        <v>6</v>
      </c>
      <c r="F2176" s="4">
        <f>'[1]2025年已发货'!F:F</f>
        <v>45763</v>
      </c>
      <c r="G2176" s="2" t="str">
        <f>'[1]2025年已发货'!G:G</f>
        <v>（五冶达州国道542项目-三工区路基六工段）四川省达州市达川区赵固镇水文村</v>
      </c>
      <c r="H2176" s="2" t="str">
        <f>'[1]2025年已发货'!H:H</f>
        <v>谭鹏程</v>
      </c>
      <c r="I2176" s="2">
        <f>'[1]2025年已发货'!I:I</f>
        <v>18280895666</v>
      </c>
      <c r="J2176" s="2" vm="1" t="e">
        <f>_xlfn._xlws.FILTER(辅助信息!D:D,辅助信息!G:G=G2176)</f>
        <v>#VALUE!</v>
      </c>
    </row>
    <row r="2177" spans="1:10">
      <c r="A2177" s="2" t="str">
        <f>'[1]2025年已发货'!A:A</f>
        <v>晋邦</v>
      </c>
      <c r="B2177" s="2" t="str">
        <f>'[1]2025年已发货'!B:B</f>
        <v>螺纹钢</v>
      </c>
      <c r="C2177" s="2" t="str">
        <f>'[1]2025年已发货'!C:C</f>
        <v>HRB400E Φ22 9m</v>
      </c>
      <c r="D2177" s="2" t="str">
        <f>'[1]2025年已发货'!D:D</f>
        <v>吨</v>
      </c>
      <c r="E2177" s="2">
        <f>'[1]2025年已发货'!E:E</f>
        <v>6</v>
      </c>
      <c r="F2177" s="4">
        <f>'[1]2025年已发货'!F:F</f>
        <v>45763</v>
      </c>
      <c r="G2177" s="2" t="str">
        <f>'[1]2025年已发货'!G:G</f>
        <v>（五冶达州国道542项目-三工区路基六工段）四川省达州市达川区赵固镇水文村</v>
      </c>
      <c r="H2177" s="2" t="str">
        <f>'[1]2025年已发货'!H:H</f>
        <v>谭鹏程</v>
      </c>
      <c r="I2177" s="2">
        <f>'[1]2025年已发货'!I:I</f>
        <v>18280895666</v>
      </c>
      <c r="J2177" s="2" vm="1" t="e">
        <f>_xlfn._xlws.FILTER(辅助信息!D:D,辅助信息!G:G=G2177)</f>
        <v>#VALUE!</v>
      </c>
    </row>
    <row r="2178" spans="1:10">
      <c r="A2178" s="2" t="str">
        <f>'[1]2025年已发货'!A:A</f>
        <v>晋邦</v>
      </c>
      <c r="B2178" s="2" t="str">
        <f>'[1]2025年已发货'!B:B</f>
        <v>螺纹钢</v>
      </c>
      <c r="C2178" s="2" t="str">
        <f>'[1]2025年已发货'!C:C</f>
        <v>HRB400E Φ25 9m</v>
      </c>
      <c r="D2178" s="2" t="str">
        <f>'[1]2025年已发货'!D:D</f>
        <v>吨</v>
      </c>
      <c r="E2178" s="2">
        <f>'[1]2025年已发货'!E:E</f>
        <v>19</v>
      </c>
      <c r="F2178" s="4">
        <f>'[1]2025年已发货'!F:F</f>
        <v>45763</v>
      </c>
      <c r="G2178" s="2" t="str">
        <f>'[1]2025年已发货'!G:G</f>
        <v>（五冶达州国道542项目-三工区路基六工段）四川省达州市达川区赵固镇水文村</v>
      </c>
      <c r="H2178" s="2" t="str">
        <f>'[1]2025年已发货'!H:H</f>
        <v>谭鹏程</v>
      </c>
      <c r="I2178" s="2">
        <f>'[1]2025年已发货'!I:I</f>
        <v>18280895666</v>
      </c>
      <c r="J2178" s="2" vm="1" t="e">
        <f>_xlfn._xlws.FILTER(辅助信息!D:D,辅助信息!G:G=G2178)</f>
        <v>#VALUE!</v>
      </c>
    </row>
    <row r="2179" spans="1:10">
      <c r="A2179" s="2" t="str">
        <f>'[1]2025年已发货'!A:A</f>
        <v>晋邦</v>
      </c>
      <c r="B2179" s="2" t="str">
        <f>'[1]2025年已发货'!B:B</f>
        <v>盘螺</v>
      </c>
      <c r="C2179" s="2" t="str">
        <f>'[1]2025年已发货'!C:C</f>
        <v>HRB400E Φ8</v>
      </c>
      <c r="D2179" s="2" t="str">
        <f>'[1]2025年已发货'!D:D</f>
        <v>吨</v>
      </c>
      <c r="E2179" s="2">
        <f>'[1]2025年已发货'!E:E</f>
        <v>45</v>
      </c>
      <c r="F2179" s="4">
        <f>'[1]2025年已发货'!F:F</f>
        <v>45763</v>
      </c>
      <c r="G2179" s="2" t="str">
        <f>'[1]2025年已发货'!G:G</f>
        <v>（商投建工达州中医药科技园-4工区-7号楼）达州市通川区达州中医药职业学院犀牛大道北段</v>
      </c>
      <c r="H2179" s="2" t="str">
        <f>'[1]2025年已发货'!H:H</f>
        <v>张扬</v>
      </c>
      <c r="I2179" s="2">
        <f>'[1]2025年已发货'!I:I</f>
        <v>18381904567</v>
      </c>
      <c r="J2179" s="2" t="str">
        <f>_xlfn._xlws.FILTER(辅助信息!D:D,辅助信息!G:G=G2179)</f>
        <v>商投建工达州中医药科技园</v>
      </c>
    </row>
    <row r="2180" spans="1:10">
      <c r="A2180" s="2" t="str">
        <f>'[1]2025年已发货'!A:A</f>
        <v>晋邦</v>
      </c>
      <c r="B2180" s="2" t="str">
        <f>'[1]2025年已发货'!B:B</f>
        <v>螺纹钢</v>
      </c>
      <c r="C2180" s="2" t="str">
        <f>'[1]2025年已发货'!C:C</f>
        <v>HRB400E Φ14 9m</v>
      </c>
      <c r="D2180" s="2" t="str">
        <f>'[1]2025年已发货'!D:D</f>
        <v>吨</v>
      </c>
      <c r="E2180" s="2">
        <f>'[1]2025年已发货'!E:E</f>
        <v>50</v>
      </c>
      <c r="F2180" s="4">
        <f>'[1]2025年已发货'!F:F</f>
        <v>45763</v>
      </c>
      <c r="G2180" s="2" t="str">
        <f>'[1]2025年已发货'!G:G</f>
        <v>（商投建工达州中医药科技园-4工区-10号楼）达州市通川区达州中医药职业学院犀牛大道北段</v>
      </c>
      <c r="H2180" s="2" t="str">
        <f>'[1]2025年已发货'!H:H</f>
        <v>张扬</v>
      </c>
      <c r="I2180" s="2">
        <f>'[1]2025年已发货'!I:I</f>
        <v>18381904567</v>
      </c>
      <c r="J2180" s="2" t="str">
        <f>_xlfn._xlws.FILTER(辅助信息!D:D,辅助信息!G:G=G2180)</f>
        <v>商投建工达州中医药科技园</v>
      </c>
    </row>
    <row r="2181" spans="1:10">
      <c r="A2181" s="2" t="str">
        <f>'[1]2025年已发货'!A:A</f>
        <v>晋邦</v>
      </c>
      <c r="B2181" s="2" t="str">
        <f>'[1]2025年已发货'!B:B</f>
        <v>螺纹钢</v>
      </c>
      <c r="C2181" s="2" t="str">
        <f>'[1]2025年已发货'!C:C</f>
        <v>HRB400E Φ18 9m</v>
      </c>
      <c r="D2181" s="2" t="str">
        <f>'[1]2025年已发货'!D:D</f>
        <v>吨</v>
      </c>
      <c r="E2181" s="2">
        <f>'[1]2025年已发货'!E:E</f>
        <v>35</v>
      </c>
      <c r="F2181" s="4">
        <f>'[1]2025年已发货'!F:F</f>
        <v>45763</v>
      </c>
      <c r="G2181" s="2" t="str">
        <f>'[1]2025年已发货'!G:G</f>
        <v>中铁建工集团有限公司“十四五”酱香酒习水同民坝一期一标段项目</v>
      </c>
      <c r="H2181" s="2" t="str">
        <f>'[1]2025年已发货'!H:H</f>
        <v>周彰鑫</v>
      </c>
      <c r="I2181" s="2">
        <f>'[1]2025年已发货'!I:I</f>
        <v>18586545402</v>
      </c>
      <c r="J2181" s="2" vm="1" t="e">
        <f>_xlfn._xlws.FILTER(辅助信息!D:D,辅助信息!G:G=G2181)</f>
        <v>#VALUE!</v>
      </c>
    </row>
    <row r="2182" spans="1:10">
      <c r="A2182" s="2" t="str">
        <f>'[1]2025年已发货'!A:A</f>
        <v>晋邦</v>
      </c>
      <c r="B2182" s="2" t="str">
        <f>'[1]2025年已发货'!B:B</f>
        <v>高线</v>
      </c>
      <c r="C2182" s="2" t="str">
        <f>'[1]2025年已发货'!C:C</f>
        <v>HPB300 Φ10</v>
      </c>
      <c r="D2182" s="2" t="str">
        <f>'[1]2025年已发货'!D:D</f>
        <v>吨</v>
      </c>
      <c r="E2182" s="2">
        <f>'[1]2025年已发货'!E:E</f>
        <v>10</v>
      </c>
      <c r="F2182" s="4">
        <f>'[1]2025年已发货'!F:F</f>
        <v>45763</v>
      </c>
      <c r="G2182" s="2" t="str">
        <f>'[1]2025年已发货'!G:G</f>
        <v>（十九冶-华电重庆奉节）重庆市奉节县康乐镇七星村</v>
      </c>
      <c r="H2182" s="2" t="str">
        <f>'[1]2025年已发货'!H:H</f>
        <v>岑甲乐</v>
      </c>
      <c r="I2182" s="2">
        <f>'[1]2025年已发货'!I:I</f>
        <v>17349037782</v>
      </c>
      <c r="J2182" s="2" vm="1" t="e">
        <f>_xlfn._xlws.FILTER(辅助信息!D:D,辅助信息!G:G=G2182)</f>
        <v>#VALUE!</v>
      </c>
    </row>
    <row r="2183" spans="1:10">
      <c r="A2183" s="2" t="str">
        <f>'[1]2025年已发货'!A:A</f>
        <v>晋邦</v>
      </c>
      <c r="B2183" s="2" t="str">
        <f>'[1]2025年已发货'!B:B</f>
        <v>螺纹钢</v>
      </c>
      <c r="C2183" s="2" t="str">
        <f>'[1]2025年已发货'!C:C</f>
        <v>HRB400E Φ32 9m</v>
      </c>
      <c r="D2183" s="2" t="str">
        <f>'[1]2025年已发货'!D:D</f>
        <v>吨</v>
      </c>
      <c r="E2183" s="2">
        <f>'[1]2025年已发货'!E:E</f>
        <v>25</v>
      </c>
      <c r="F2183" s="4">
        <f>'[1]2025年已发货'!F:F</f>
        <v>45763</v>
      </c>
      <c r="G2183" s="2" t="str">
        <f>'[1]2025年已发货'!G:G</f>
        <v>（十九冶-华电重庆奉节）重庆市奉节县康乐镇七星村</v>
      </c>
      <c r="H2183" s="2" t="str">
        <f>'[1]2025年已发货'!H:H</f>
        <v>岑甲乐</v>
      </c>
      <c r="I2183" s="2">
        <f>'[1]2025年已发货'!I:I</f>
        <v>17349037782</v>
      </c>
      <c r="J2183" s="2" vm="1" t="e">
        <f>_xlfn._xlws.FILTER(辅助信息!D:D,辅助信息!G:G=G2183)</f>
        <v>#VALUE!</v>
      </c>
    </row>
    <row r="2184" spans="1:10">
      <c r="A2184" s="2" t="str">
        <f>'[1]2025年已发货'!A:A</f>
        <v>晋邦</v>
      </c>
      <c r="B2184" s="2" t="str">
        <f>'[1]2025年已发货'!B:B</f>
        <v>盘螺</v>
      </c>
      <c r="C2184" s="2" t="str">
        <f>'[1]2025年已发货'!C:C</f>
        <v>HRB400E Φ8</v>
      </c>
      <c r="D2184" s="2" t="str">
        <f>'[1]2025年已发货'!D:D</f>
        <v>吨</v>
      </c>
      <c r="E2184" s="2">
        <f>'[1]2025年已发货'!E:E</f>
        <v>18</v>
      </c>
      <c r="F2184" s="4">
        <f>'[1]2025年已发货'!F:F</f>
        <v>45763</v>
      </c>
      <c r="G2184" s="2" t="str">
        <f>'[1]2025年已发货'!G:G</f>
        <v>（华西萌海科创农业生态谷）成都市简阳市白金山水库</v>
      </c>
      <c r="H2184" s="2" t="str">
        <f>'[1]2025年已发货'!H:H</f>
        <v>石清国</v>
      </c>
      <c r="I2184" s="2">
        <f>'[1]2025年已发货'!I:I</f>
        <v>13458642015</v>
      </c>
      <c r="J2184" s="2" t="str">
        <f>_xlfn._xlws.FILTER(辅助信息!D:D,辅助信息!G:G=G2184)</f>
        <v>华西萌海-科创农业生态谷</v>
      </c>
    </row>
    <row r="2185" spans="1:10">
      <c r="A2185" s="2" t="str">
        <f>'[1]2025年已发货'!A:A</f>
        <v>晋邦</v>
      </c>
      <c r="B2185" s="2" t="str">
        <f>'[1]2025年已发货'!B:B</f>
        <v>盘螺</v>
      </c>
      <c r="C2185" s="2" t="str">
        <f>'[1]2025年已发货'!C:C</f>
        <v>HRB400E Φ10</v>
      </c>
      <c r="D2185" s="2" t="str">
        <f>'[1]2025年已发货'!D:D</f>
        <v>吨</v>
      </c>
      <c r="E2185" s="2">
        <f>'[1]2025年已发货'!E:E</f>
        <v>16</v>
      </c>
      <c r="F2185" s="4">
        <f>'[1]2025年已发货'!F:F</f>
        <v>45763</v>
      </c>
      <c r="G2185" s="2" t="str">
        <f>'[1]2025年已发货'!G:G</f>
        <v>（华西萌海科创农业生态谷）成都市简阳市白金山水库</v>
      </c>
      <c r="H2185" s="2" t="str">
        <f>'[1]2025年已发货'!H:H</f>
        <v>石清国</v>
      </c>
      <c r="I2185" s="2">
        <f>'[1]2025年已发货'!I:I</f>
        <v>13458642015</v>
      </c>
      <c r="J2185" s="2" t="str">
        <f>_xlfn._xlws.FILTER(辅助信息!D:D,辅助信息!G:G=G2185)</f>
        <v>华西萌海-科创农业生态谷</v>
      </c>
    </row>
    <row r="2186" spans="1:10">
      <c r="A2186" s="2" t="str">
        <f>'[1]2025年已发货'!A:A</f>
        <v>晋邦</v>
      </c>
      <c r="B2186" s="2" t="str">
        <f>'[1]2025年已发货'!B:B</f>
        <v>螺纹钢</v>
      </c>
      <c r="C2186" s="2" t="str">
        <f>'[1]2025年已发货'!C:C</f>
        <v>HRB400E Φ14 9m</v>
      </c>
      <c r="D2186" s="2" t="str">
        <f>'[1]2025年已发货'!D:D</f>
        <v>吨</v>
      </c>
      <c r="E2186" s="2">
        <f>'[1]2025年已发货'!E:E</f>
        <v>6</v>
      </c>
      <c r="F2186" s="4">
        <f>'[1]2025年已发货'!F:F</f>
        <v>45763</v>
      </c>
      <c r="G2186" s="2" t="str">
        <f>'[1]2025年已发货'!G:G</f>
        <v>（华西萌海科创农业生态谷）成都市简阳市白金山水库</v>
      </c>
      <c r="H2186" s="2" t="str">
        <f>'[1]2025年已发货'!H:H</f>
        <v>石清国</v>
      </c>
      <c r="I2186" s="2">
        <f>'[1]2025年已发货'!I:I</f>
        <v>13458642015</v>
      </c>
      <c r="J2186" s="2" t="str">
        <f>_xlfn._xlws.FILTER(辅助信息!D:D,辅助信息!G:G=G2186)</f>
        <v>华西萌海-科创农业生态谷</v>
      </c>
    </row>
    <row r="2187" spans="1:10">
      <c r="A2187" s="2" t="str">
        <f>'[1]2025年已发货'!A:A</f>
        <v>晋邦</v>
      </c>
      <c r="B2187" s="2" t="str">
        <f>'[1]2025年已发货'!B:B</f>
        <v>高线</v>
      </c>
      <c r="C2187" s="2" t="str">
        <f>'[1]2025年已发货'!C:C</f>
        <v>HPB300 Φ8</v>
      </c>
      <c r="D2187" s="2" t="str">
        <f>'[1]2025年已发货'!D:D</f>
        <v>吨</v>
      </c>
      <c r="E2187" s="2">
        <f>'[1]2025年已发货'!E:E</f>
        <v>2.5</v>
      </c>
      <c r="F2187" s="4">
        <f>'[1]2025年已发货'!F:F</f>
        <v>45763</v>
      </c>
      <c r="G2187" s="2" t="str">
        <f>'[1]2025年已发货'!G:G</f>
        <v>（华西简阳西城嘉苑）四川省成都市简阳市简城街道高屋村</v>
      </c>
      <c r="H2187" s="2" t="str">
        <f>'[1]2025年已发货'!H:H</f>
        <v>张瀚镭</v>
      </c>
      <c r="I2187" s="2">
        <f>'[1]2025年已发货'!I:I</f>
        <v>15884666220</v>
      </c>
      <c r="J2187" s="2" t="str">
        <f>_xlfn._xlws.FILTER(辅助信息!D:D,辅助信息!G:G=G2187)</f>
        <v>华西简阳西城嘉苑</v>
      </c>
    </row>
    <row r="2188" spans="1:10">
      <c r="A2188" s="2" t="str">
        <f>'[1]2025年已发货'!A:A</f>
        <v>晋邦</v>
      </c>
      <c r="B2188" s="2" t="str">
        <f>'[1]2025年已发货'!B:B</f>
        <v>盘螺</v>
      </c>
      <c r="C2188" s="2" t="str">
        <f>'[1]2025年已发货'!C:C</f>
        <v>HRB400E Φ8</v>
      </c>
      <c r="D2188" s="2" t="str">
        <f>'[1]2025年已发货'!D:D</f>
        <v>吨</v>
      </c>
      <c r="E2188" s="2">
        <f>'[1]2025年已发货'!E:E</f>
        <v>5</v>
      </c>
      <c r="F2188" s="4">
        <f>'[1]2025年已发货'!F:F</f>
        <v>45763</v>
      </c>
      <c r="G2188" s="2" t="str">
        <f>'[1]2025年已发货'!G:G</f>
        <v>（华西简阳西城嘉苑）四川省成都市简阳市简城街道高屋村</v>
      </c>
      <c r="H2188" s="2" t="str">
        <f>'[1]2025年已发货'!H:H</f>
        <v>张瀚镭</v>
      </c>
      <c r="I2188" s="2">
        <f>'[1]2025年已发货'!I:I</f>
        <v>15884666220</v>
      </c>
      <c r="J2188" s="2" t="str">
        <f>_xlfn._xlws.FILTER(辅助信息!D:D,辅助信息!G:G=G2188)</f>
        <v>华西简阳西城嘉苑</v>
      </c>
    </row>
    <row r="2189" spans="1:10">
      <c r="A2189" s="2" t="str">
        <f>'[1]2025年已发货'!A:A</f>
        <v>晋邦</v>
      </c>
      <c r="B2189" s="2" t="str">
        <f>'[1]2025年已发货'!B:B</f>
        <v>盘螺</v>
      </c>
      <c r="C2189" s="2" t="str">
        <f>'[1]2025年已发货'!C:C</f>
        <v>HRB400E Φ10</v>
      </c>
      <c r="D2189" s="2" t="str">
        <f>'[1]2025年已发货'!D:D</f>
        <v>吨</v>
      </c>
      <c r="E2189" s="2">
        <f>'[1]2025年已发货'!E:E</f>
        <v>18</v>
      </c>
      <c r="F2189" s="4">
        <f>'[1]2025年已发货'!F:F</f>
        <v>45763</v>
      </c>
      <c r="G2189" s="2" t="str">
        <f>'[1]2025年已发货'!G:G</f>
        <v>（华西简阳西城嘉苑）四川省成都市简阳市简城街道高屋村</v>
      </c>
      <c r="H2189" s="2" t="str">
        <f>'[1]2025年已发货'!H:H</f>
        <v>张瀚镭</v>
      </c>
      <c r="I2189" s="2">
        <f>'[1]2025年已发货'!I:I</f>
        <v>15884666220</v>
      </c>
      <c r="J2189" s="2" t="str">
        <f>_xlfn._xlws.FILTER(辅助信息!D:D,辅助信息!G:G=G2189)</f>
        <v>华西简阳西城嘉苑</v>
      </c>
    </row>
    <row r="2190" spans="1:10">
      <c r="A2190" s="2" t="str">
        <f>'[1]2025年已发货'!A:A</f>
        <v>晋邦</v>
      </c>
      <c r="B2190" s="2" t="str">
        <f>'[1]2025年已发货'!B:B</f>
        <v>盘螺</v>
      </c>
      <c r="C2190" s="2" t="str">
        <f>'[1]2025年已发货'!C:C</f>
        <v>HRB400E Φ12</v>
      </c>
      <c r="D2190" s="2" t="str">
        <f>'[1]2025年已发货'!D:D</f>
        <v>吨</v>
      </c>
      <c r="E2190" s="2">
        <f>'[1]2025年已发货'!E:E</f>
        <v>29</v>
      </c>
      <c r="F2190" s="4">
        <f>'[1]2025年已发货'!F:F</f>
        <v>45763</v>
      </c>
      <c r="G2190" s="2" t="str">
        <f>'[1]2025年已发货'!G:G</f>
        <v>（华西简阳西城嘉苑）四川省成都市简阳市简城街道高屋村</v>
      </c>
      <c r="H2190" s="2" t="str">
        <f>'[1]2025年已发货'!H:H</f>
        <v>张瀚镭</v>
      </c>
      <c r="I2190" s="2">
        <f>'[1]2025年已发货'!I:I</f>
        <v>15884666220</v>
      </c>
      <c r="J2190" s="2" t="str">
        <f>_xlfn._xlws.FILTER(辅助信息!D:D,辅助信息!G:G=G2190)</f>
        <v>华西简阳西城嘉苑</v>
      </c>
    </row>
    <row r="2191" spans="1:10">
      <c r="A2191" s="2" t="str">
        <f>'[1]2025年已发货'!A:A</f>
        <v>晋邦</v>
      </c>
      <c r="B2191" s="2" t="str">
        <f>'[1]2025年已发货'!B:B</f>
        <v>螺纹钢</v>
      </c>
      <c r="C2191" s="2" t="str">
        <f>'[1]2025年已发货'!C:C</f>
        <v>HRB400E Φ20 9m</v>
      </c>
      <c r="D2191" s="2" t="str">
        <f>'[1]2025年已发货'!D:D</f>
        <v>吨</v>
      </c>
      <c r="E2191" s="2">
        <f>'[1]2025年已发货'!E:E</f>
        <v>15</v>
      </c>
      <c r="F2191" s="4">
        <f>'[1]2025年已发货'!F:F</f>
        <v>45763</v>
      </c>
      <c r="G2191" s="2" t="str">
        <f>'[1]2025年已发货'!G:G</f>
        <v>（华西简阳西城嘉苑）四川省成都市简阳市简城街道高屋村</v>
      </c>
      <c r="H2191" s="2" t="str">
        <f>'[1]2025年已发货'!H:H</f>
        <v>张瀚镭</v>
      </c>
      <c r="I2191" s="2">
        <f>'[1]2025年已发货'!I:I</f>
        <v>15884666220</v>
      </c>
      <c r="J2191" s="2" t="str">
        <f>_xlfn._xlws.FILTER(辅助信息!D:D,辅助信息!G:G=G2191)</f>
        <v>华西简阳西城嘉苑</v>
      </c>
    </row>
    <row r="2192" spans="1:10">
      <c r="A2192" s="2" t="str">
        <f>'[1]2025年已发货'!A:A</f>
        <v>成实</v>
      </c>
      <c r="B2192" s="2" t="str">
        <f>'[1]2025年已发货'!B:B</f>
        <v>盘螺</v>
      </c>
      <c r="C2192" s="2" t="str">
        <f>'[1]2025年已发货'!C:C</f>
        <v>HRB400E Φ8</v>
      </c>
      <c r="D2192" s="2" t="str">
        <f>'[1]2025年已发货'!D:D</f>
        <v>吨</v>
      </c>
      <c r="E2192" s="2">
        <f>'[1]2025年已发货'!E:E</f>
        <v>2.5</v>
      </c>
      <c r="F2192" s="4">
        <f>'[1]2025年已发货'!F:F</f>
        <v>45763</v>
      </c>
      <c r="G2192" s="2" t="str">
        <f>'[1]2025年已发货'!G:G</f>
        <v>（四川商建-射洪城乡一体化项目）遂宁市射洪市忠新幼儿园北侧约220米新溪小区</v>
      </c>
      <c r="H2192" s="2" t="str">
        <f>'[1]2025年已发货'!H:H</f>
        <v>柏子刚</v>
      </c>
      <c r="I2192" s="2">
        <f>'[1]2025年已发货'!I:I</f>
        <v>15692885305</v>
      </c>
      <c r="J2192" s="2" t="str">
        <f>_xlfn._xlws.FILTER(辅助信息!D:D,辅助信息!G:G=G2192)</f>
        <v>四川商建
射洪城乡一体化项目</v>
      </c>
    </row>
    <row r="2193" spans="1:10">
      <c r="A2193" s="2" t="str">
        <f>'[1]2025年已发货'!A:A</f>
        <v>成实</v>
      </c>
      <c r="B2193" s="2" t="str">
        <f>'[1]2025年已发货'!B:B</f>
        <v>盘螺</v>
      </c>
      <c r="C2193" s="2" t="str">
        <f>'[1]2025年已发货'!C:C</f>
        <v>HRB400E Φ10</v>
      </c>
      <c r="D2193" s="2" t="str">
        <f>'[1]2025年已发货'!D:D</f>
        <v>吨</v>
      </c>
      <c r="E2193" s="2">
        <f>'[1]2025年已发货'!E:E</f>
        <v>2.5</v>
      </c>
      <c r="F2193" s="4">
        <f>'[1]2025年已发货'!F:F</f>
        <v>45763</v>
      </c>
      <c r="G2193" s="2" t="str">
        <f>'[1]2025年已发货'!G:G</f>
        <v>（四川商建-射洪城乡一体化项目）遂宁市射洪市忠新幼儿园北侧约220米新溪小区</v>
      </c>
      <c r="H2193" s="2" t="str">
        <f>'[1]2025年已发货'!H:H</f>
        <v>柏子刚</v>
      </c>
      <c r="I2193" s="2">
        <f>'[1]2025年已发货'!I:I</f>
        <v>15692885305</v>
      </c>
      <c r="J2193" s="2" t="str">
        <f>_xlfn._xlws.FILTER(辅助信息!D:D,辅助信息!G:G=G2193)</f>
        <v>四川商建
射洪城乡一体化项目</v>
      </c>
    </row>
    <row r="2194" spans="1:10">
      <c r="A2194" s="2" t="str">
        <f>'[1]2025年已发货'!A:A</f>
        <v>成实</v>
      </c>
      <c r="B2194" s="2" t="str">
        <f>'[1]2025年已发货'!B:B</f>
        <v>螺纹钢</v>
      </c>
      <c r="C2194" s="2" t="str">
        <f>'[1]2025年已发货'!C:C</f>
        <v>HRB400E Φ12 9m</v>
      </c>
      <c r="D2194" s="2" t="str">
        <f>'[1]2025年已发货'!D:D</f>
        <v>吨</v>
      </c>
      <c r="E2194" s="2">
        <f>'[1]2025年已发货'!E:E</f>
        <v>3</v>
      </c>
      <c r="F2194" s="4">
        <f>'[1]2025年已发货'!F:F</f>
        <v>45763</v>
      </c>
      <c r="G2194" s="2" t="str">
        <f>'[1]2025年已发货'!G:G</f>
        <v>（四川商建-射洪城乡一体化项目）遂宁市射洪市忠新幼儿园北侧约220米新溪小区</v>
      </c>
      <c r="H2194" s="2" t="str">
        <f>'[1]2025年已发货'!H:H</f>
        <v>柏子刚</v>
      </c>
      <c r="I2194" s="2">
        <f>'[1]2025年已发货'!I:I</f>
        <v>15692885305</v>
      </c>
      <c r="J2194" s="2" t="str">
        <f>_xlfn._xlws.FILTER(辅助信息!D:D,辅助信息!G:G=G2194)</f>
        <v>四川商建
射洪城乡一体化项目</v>
      </c>
    </row>
    <row r="2195" spans="1:10">
      <c r="A2195" s="2" t="str">
        <f>'[1]2025年已发货'!A:A</f>
        <v>成实</v>
      </c>
      <c r="B2195" s="2" t="str">
        <f>'[1]2025年已发货'!B:B</f>
        <v>螺纹钢</v>
      </c>
      <c r="C2195" s="2" t="str">
        <f>'[1]2025年已发货'!C:C</f>
        <v>HRB400E Φ14 9m</v>
      </c>
      <c r="D2195" s="2" t="str">
        <f>'[1]2025年已发货'!D:D</f>
        <v>吨</v>
      </c>
      <c r="E2195" s="2">
        <f>'[1]2025年已发货'!E:E</f>
        <v>21</v>
      </c>
      <c r="F2195" s="4">
        <f>'[1]2025年已发货'!F:F</f>
        <v>45763</v>
      </c>
      <c r="G2195" s="2" t="str">
        <f>'[1]2025年已发货'!G:G</f>
        <v>（四川商建-射洪城乡一体化项目）遂宁市射洪市忠新幼儿园北侧约220米新溪小区</v>
      </c>
      <c r="H2195" s="2" t="str">
        <f>'[1]2025年已发货'!H:H</f>
        <v>柏子刚</v>
      </c>
      <c r="I2195" s="2">
        <f>'[1]2025年已发货'!I:I</f>
        <v>15692885305</v>
      </c>
      <c r="J2195" s="2" t="str">
        <f>_xlfn._xlws.FILTER(辅助信息!D:D,辅助信息!G:G=G2195)</f>
        <v>四川商建
射洪城乡一体化项目</v>
      </c>
    </row>
    <row r="2196" spans="1:10">
      <c r="A2196" s="2" t="str">
        <f>'[1]2025年已发货'!A:A</f>
        <v>成实</v>
      </c>
      <c r="B2196" s="2" t="str">
        <f>'[1]2025年已发货'!B:B</f>
        <v>螺纹钢</v>
      </c>
      <c r="C2196" s="2" t="str">
        <f>'[1]2025年已发货'!C:C</f>
        <v>HRB400E Φ18 9m</v>
      </c>
      <c r="D2196" s="2" t="str">
        <f>'[1]2025年已发货'!D:D</f>
        <v>吨</v>
      </c>
      <c r="E2196" s="2">
        <f>'[1]2025年已发货'!E:E</f>
        <v>9</v>
      </c>
      <c r="F2196" s="4">
        <f>'[1]2025年已发货'!F:F</f>
        <v>45763</v>
      </c>
      <c r="G2196" s="2" t="str">
        <f>'[1]2025年已发货'!G:G</f>
        <v>（四川商建-射洪城乡一体化项目）遂宁市射洪市忠新幼儿园北侧约220米新溪小区</v>
      </c>
      <c r="H2196" s="2" t="str">
        <f>'[1]2025年已发货'!H:H</f>
        <v>柏子刚</v>
      </c>
      <c r="I2196" s="2">
        <f>'[1]2025年已发货'!I:I</f>
        <v>15692885305</v>
      </c>
      <c r="J2196" s="2" t="str">
        <f>_xlfn._xlws.FILTER(辅助信息!D:D,辅助信息!G:G=G2196)</f>
        <v>四川商建
射洪城乡一体化项目</v>
      </c>
    </row>
    <row r="2197" spans="1:10">
      <c r="A2197" s="2" t="str">
        <f>'[1]2025年已发货'!A:A</f>
        <v>成实</v>
      </c>
      <c r="B2197" s="2" t="str">
        <f>'[1]2025年已发货'!B:B</f>
        <v>盘圆</v>
      </c>
      <c r="C2197" s="2" t="str">
        <f>'[1]2025年已发货'!C:C</f>
        <v>HPB300Ф8</v>
      </c>
      <c r="D2197" s="2" t="str">
        <f>'[1]2025年已发货'!D:D</f>
        <v>吨</v>
      </c>
      <c r="E2197" s="2">
        <f>'[1]2025年已发货'!E:E</f>
        <v>17</v>
      </c>
      <c r="F2197" s="4">
        <f>'[1]2025年已发货'!F:F</f>
        <v>45763</v>
      </c>
      <c r="G2197" s="2" t="str">
        <f>'[1]2025年已发货'!G:G</f>
        <v>（中铁一局四建康新高速TJ1-2标）四川省甘孜州康定市318国道玉顶积雪观景台旁</v>
      </c>
      <c r="H2197" s="2" t="str">
        <f>'[1]2025年已发货'!H:H</f>
        <v>李波</v>
      </c>
      <c r="I2197" s="2">
        <f>'[1]2025年已发货'!I:I</f>
        <v>13679069325</v>
      </c>
      <c r="J2197" s="2" vm="1" t="e">
        <f>_xlfn._xlws.FILTER(辅助信息!D:D,辅助信息!G:G=G2197)</f>
        <v>#VALUE!</v>
      </c>
    </row>
    <row r="2198" spans="1:10">
      <c r="A2198" s="2" t="str">
        <f>'[1]2025年已发货'!A:A</f>
        <v>成实</v>
      </c>
      <c r="B2198" s="2" t="str">
        <f>'[1]2025年已发货'!B:B</f>
        <v>盘圆</v>
      </c>
      <c r="C2198" s="2" t="str">
        <f>'[1]2025年已发货'!C:C</f>
        <v>HPB300Ф12</v>
      </c>
      <c r="D2198" s="2" t="str">
        <f>'[1]2025年已发货'!D:D</f>
        <v>吨</v>
      </c>
      <c r="E2198" s="2">
        <f>'[1]2025年已发货'!E:E</f>
        <v>18</v>
      </c>
      <c r="F2198" s="4">
        <f>'[1]2025年已发货'!F:F</f>
        <v>45763</v>
      </c>
      <c r="G2198" s="2" t="str">
        <f>'[1]2025年已发货'!G:G</f>
        <v>（中铁一局四建康新高速TJ1-2标）四川省甘孜州康定市318国道玉顶积雪观景台旁</v>
      </c>
      <c r="H2198" s="2" t="str">
        <f>'[1]2025年已发货'!H:H</f>
        <v>李波</v>
      </c>
      <c r="I2198" s="2">
        <f>'[1]2025年已发货'!I:I</f>
        <v>13679069325</v>
      </c>
      <c r="J2198" s="2" vm="1" t="e">
        <f>_xlfn._xlws.FILTER(辅助信息!D:D,辅助信息!G:G=G2198)</f>
        <v>#VALUE!</v>
      </c>
    </row>
    <row r="2199" spans="1:10">
      <c r="A2199" s="2" t="str">
        <f>'[1]2025年已发货'!A:A</f>
        <v>八局</v>
      </c>
      <c r="B2199" s="2" t="str">
        <f>'[1]2025年已发货'!B:B</f>
        <v>螺纹钢</v>
      </c>
      <c r="C2199" s="2" t="str">
        <f>'[1]2025年已发货'!C:C</f>
        <v>HRB500EФ22*9m</v>
      </c>
      <c r="D2199" s="2" t="str">
        <f>'[1]2025年已发货'!D:D</f>
        <v>吨</v>
      </c>
      <c r="E2199" s="2">
        <f>'[1]2025年已发货'!E:E</f>
        <v>70</v>
      </c>
      <c r="F2199" s="4">
        <f>'[1]2025年已发货'!F:F</f>
        <v>45764</v>
      </c>
      <c r="G2199" s="2" t="str">
        <f>'[1]2025年已发货'!G:G</f>
        <v>（中铁八局康新高速TJ4-1标）四川省甘孜州康定市新都桥镇超限载检测站</v>
      </c>
      <c r="H2199" s="2" t="str">
        <f>'[1]2025年已发货'!H:H</f>
        <v>刘俊</v>
      </c>
      <c r="I2199" s="2">
        <f>'[1]2025年已发货'!I:I</f>
        <v>18587764925</v>
      </c>
      <c r="J2199" s="2" vm="1" t="e">
        <f>_xlfn._xlws.FILTER(辅助信息!D:D,辅助信息!G:G=G2199)</f>
        <v>#VALUE!</v>
      </c>
    </row>
    <row r="2200" spans="1:10">
      <c r="A2200" s="2" t="str">
        <f>'[1]2025年已发货'!A:A</f>
        <v>八局</v>
      </c>
      <c r="B2200" s="2" t="str">
        <f>'[1]2025年已发货'!B:B</f>
        <v>螺纹钢</v>
      </c>
      <c r="C2200" s="2" t="str">
        <f>'[1]2025年已发货'!C:C</f>
        <v>HRB500EФ28*9m</v>
      </c>
      <c r="D2200" s="2" t="str">
        <f>'[1]2025年已发货'!D:D</f>
        <v>吨</v>
      </c>
      <c r="E2200" s="2">
        <f>'[1]2025年已发货'!E:E</f>
        <v>70</v>
      </c>
      <c r="F2200" s="4">
        <f>'[1]2025年已发货'!F:F</f>
        <v>45764</v>
      </c>
      <c r="G2200" s="2" t="str">
        <f>'[1]2025年已发货'!G:G</f>
        <v>（中铁八局康新高速TJ4-1标）四川省甘孜州康定市新都桥镇超限载检测站</v>
      </c>
      <c r="H2200" s="2" t="str">
        <f>'[1]2025年已发货'!H:H</f>
        <v>刘俊</v>
      </c>
      <c r="I2200" s="2">
        <f>'[1]2025年已发货'!I:I</f>
        <v>18587764925</v>
      </c>
      <c r="J2200" s="2" vm="1" t="e">
        <f>_xlfn._xlws.FILTER(辅助信息!D:D,辅助信息!G:G=G2200)</f>
        <v>#VALUE!</v>
      </c>
    </row>
    <row r="2201" spans="1:10">
      <c r="A2201" s="2" t="str">
        <f>'[1]2025年已发货'!A:A</f>
        <v>德胜</v>
      </c>
      <c r="B2201" s="2" t="str">
        <f>'[1]2025年已发货'!B:B</f>
        <v>螺纹钢</v>
      </c>
      <c r="C2201" s="2" t="str">
        <f>'[1]2025年已发货'!C:C</f>
        <v>HRB500EФ14*9m</v>
      </c>
      <c r="D2201" s="2" t="str">
        <f>'[1]2025年已发货'!D:D</f>
        <v>吨</v>
      </c>
      <c r="E2201" s="2">
        <f>'[1]2025年已发货'!E:E</f>
        <v>25</v>
      </c>
      <c r="F2201" s="4">
        <f>'[1]2025年已发货'!F:F</f>
        <v>45764</v>
      </c>
      <c r="G2201" s="2" t="str">
        <f>'[1]2025年已发货'!G:G</f>
        <v>（中核中原-温江北林医养综合体项目）四川省成都市温江区万春大道第三人民医院东</v>
      </c>
      <c r="H2201" s="2" t="str">
        <f>'[1]2025年已发货'!H:H</f>
        <v>蔡杰</v>
      </c>
      <c r="I2201" s="2">
        <f>'[1]2025年已发货'!I:I</f>
        <v>18875129329</v>
      </c>
      <c r="J2201" s="2" vm="1" t="e">
        <f>_xlfn._xlws.FILTER(辅助信息!D:D,辅助信息!G:G=G2201)</f>
        <v>#VALUE!</v>
      </c>
    </row>
    <row r="2202" spans="1:10">
      <c r="A2202" s="2" t="str">
        <f>'[1]2025年已发货'!A:A</f>
        <v>德胜</v>
      </c>
      <c r="B2202" s="2" t="str">
        <f>'[1]2025年已发货'!B:B</f>
        <v>螺纹钢</v>
      </c>
      <c r="C2202" s="2" t="str">
        <f>'[1]2025年已发货'!C:C</f>
        <v>HRB500EФ16*9m</v>
      </c>
      <c r="D2202" s="2" t="str">
        <f>'[1]2025年已发货'!D:D</f>
        <v>吨</v>
      </c>
      <c r="E2202" s="2">
        <f>'[1]2025年已发货'!E:E</f>
        <v>25</v>
      </c>
      <c r="F2202" s="4">
        <f>'[1]2025年已发货'!F:F</f>
        <v>45764</v>
      </c>
      <c r="G2202" s="2" t="str">
        <f>'[1]2025年已发货'!G:G</f>
        <v>（中核中原-温江北林医养综合体项目）四川省成都市温江区万春大道第三人民医院东</v>
      </c>
      <c r="H2202" s="2" t="str">
        <f>'[1]2025年已发货'!H:H</f>
        <v>蔡杰</v>
      </c>
      <c r="I2202" s="2">
        <f>'[1]2025年已发货'!I:I</f>
        <v>18875129329</v>
      </c>
      <c r="J2202" s="2" vm="1" t="e">
        <f>_xlfn._xlws.FILTER(辅助信息!D:D,辅助信息!G:G=G2202)</f>
        <v>#VALUE!</v>
      </c>
    </row>
    <row r="2203" spans="1:10">
      <c r="A2203" s="2" t="str">
        <f>'[1]2025年已发货'!A:A</f>
        <v>德胜</v>
      </c>
      <c r="B2203" s="2" t="str">
        <f>'[1]2025年已发货'!B:B</f>
        <v>螺纹钢</v>
      </c>
      <c r="C2203" s="2" t="str">
        <f>'[1]2025年已发货'!C:C</f>
        <v>HRB500EФ25*12m</v>
      </c>
      <c r="D2203" s="2" t="str">
        <f>'[1]2025年已发货'!D:D</f>
        <v>吨</v>
      </c>
      <c r="E2203" s="2">
        <f>'[1]2025年已发货'!E:E</f>
        <v>50</v>
      </c>
      <c r="F2203" s="4">
        <f>'[1]2025年已发货'!F:F</f>
        <v>45764</v>
      </c>
      <c r="G2203" s="2" t="str">
        <f>'[1]2025年已发货'!G:G</f>
        <v>（中核中原-温江北林医养综合体项目）四川省成都市温江区万春大道第三人民医院东</v>
      </c>
      <c r="H2203" s="2" t="str">
        <f>'[1]2025年已发货'!H:H</f>
        <v>蔡杰</v>
      </c>
      <c r="I2203" s="2">
        <f>'[1]2025年已发货'!I:I</f>
        <v>18875129329</v>
      </c>
      <c r="J2203" s="2" vm="1" t="e">
        <f>_xlfn._xlws.FILTER(辅助信息!D:D,辅助信息!G:G=G2203)</f>
        <v>#VALUE!</v>
      </c>
    </row>
    <row r="2204" spans="1:10">
      <c r="A2204" s="2" t="str">
        <f>'[1]2025年已发货'!A:A</f>
        <v>德胜</v>
      </c>
      <c r="B2204" s="2" t="str">
        <f>'[1]2025年已发货'!B:B</f>
        <v>螺纹钢</v>
      </c>
      <c r="C2204" s="2" t="str">
        <f>'[1]2025年已发货'!C:C</f>
        <v>HRB500EФ28*12m</v>
      </c>
      <c r="D2204" s="2" t="str">
        <f>'[1]2025年已发货'!D:D</f>
        <v>吨</v>
      </c>
      <c r="E2204" s="2">
        <f>'[1]2025年已发货'!E:E</f>
        <v>6</v>
      </c>
      <c r="F2204" s="4">
        <f>'[1]2025年已发货'!F:F</f>
        <v>45764</v>
      </c>
      <c r="G2204" s="2" t="str">
        <f>'[1]2025年已发货'!G:G</f>
        <v>（中核中原-温江北林医养综合体项目）四川省成都市温江区万春大道第三人民医院东</v>
      </c>
      <c r="H2204" s="2" t="str">
        <f>'[1]2025年已发货'!H:H</f>
        <v>蔡杰</v>
      </c>
      <c r="I2204" s="2">
        <f>'[1]2025年已发货'!I:I</f>
        <v>18875129329</v>
      </c>
      <c r="J2204" s="2" vm="1" t="e">
        <f>_xlfn._xlws.FILTER(辅助信息!D:D,辅助信息!G:G=G2204)</f>
        <v>#VALUE!</v>
      </c>
    </row>
    <row r="2205" spans="1:10">
      <c r="A2205" s="2" t="str">
        <f>'[1]2025年已发货'!A:A</f>
        <v>德胜</v>
      </c>
      <c r="B2205" s="2" t="str">
        <f>'[1]2025年已发货'!B:B</f>
        <v>螺纹钢</v>
      </c>
      <c r="C2205" s="2" t="str">
        <f>'[1]2025年已发货'!C:C</f>
        <v>HRB400EФ12*9m</v>
      </c>
      <c r="D2205" s="2" t="str">
        <f>'[1]2025年已发货'!D:D</f>
        <v>吨</v>
      </c>
      <c r="E2205" s="2">
        <f>'[1]2025年已发货'!E:E</f>
        <v>12</v>
      </c>
      <c r="F2205" s="4">
        <f>'[1]2025年已发货'!F:F</f>
        <v>45764</v>
      </c>
      <c r="G2205" s="2" t="str">
        <f>'[1]2025年已发货'!G:G</f>
        <v>（中核华兴-峨眉山项目）四川省乐山市峨眉山市双福镇梓橦庙红华五期中核华兴工地</v>
      </c>
      <c r="H2205" s="2" t="str">
        <f>'[1]2025年已发货'!H:H</f>
        <v>李汉军</v>
      </c>
      <c r="I2205" s="2" t="str">
        <f>'[1]2025年已发货'!I:I</f>
        <v>18691249091</v>
      </c>
      <c r="J2205" s="2" vm="1" t="e">
        <f>_xlfn._xlws.FILTER(辅助信息!D:D,辅助信息!G:G=G2205)</f>
        <v>#VALUE!</v>
      </c>
    </row>
    <row r="2206" spans="1:10">
      <c r="A2206" s="2" t="str">
        <f>'[1]2025年已发货'!A:A</f>
        <v>德胜</v>
      </c>
      <c r="B2206" s="2" t="str">
        <f>'[1]2025年已发货'!B:B</f>
        <v>螺纹钢</v>
      </c>
      <c r="C2206" s="2" t="str">
        <f>'[1]2025年已发货'!C:C</f>
        <v>HRB400EФ16*9m</v>
      </c>
      <c r="D2206" s="2" t="str">
        <f>'[1]2025年已发货'!D:D</f>
        <v>吨</v>
      </c>
      <c r="E2206" s="2">
        <f>'[1]2025年已发货'!E:E</f>
        <v>23</v>
      </c>
      <c r="F2206" s="4">
        <f>'[1]2025年已发货'!F:F</f>
        <v>45764</v>
      </c>
      <c r="G2206" s="2" t="str">
        <f>'[1]2025年已发货'!G:G</f>
        <v>（中核华兴-峨眉山项目）四川省乐山市峨眉山市双福镇梓橦庙红华五期中核华兴工地</v>
      </c>
      <c r="H2206" s="2" t="str">
        <f>'[1]2025年已发货'!H:H</f>
        <v>李汉军</v>
      </c>
      <c r="I2206" s="2" t="str">
        <f>'[1]2025年已发货'!I:I</f>
        <v>18691249091</v>
      </c>
      <c r="J2206" s="2" vm="1" t="e">
        <f>_xlfn._xlws.FILTER(辅助信息!D:D,辅助信息!G:G=G2206)</f>
        <v>#VALUE!</v>
      </c>
    </row>
    <row r="2207" spans="1:10">
      <c r="A2207" s="2" t="str">
        <f>'[1]2025年已发货'!A:A</f>
        <v>润耀</v>
      </c>
      <c r="B2207" s="2" t="str">
        <f>'[1]2025年已发货'!B:B</f>
        <v>螺纹钢</v>
      </c>
      <c r="C2207" s="2" t="str">
        <f>'[1]2025年已发货'!C:C</f>
        <v>HRB400E Φ28 12m</v>
      </c>
      <c r="D2207" s="2" t="str">
        <f>'[1]2025年已发货'!D:D</f>
        <v>吨</v>
      </c>
      <c r="E2207" s="2">
        <f>'[1]2025年已发货'!E:E</f>
        <v>70</v>
      </c>
      <c r="F2207" s="4">
        <f>'[1]2025年已发货'!F:F</f>
        <v>45764</v>
      </c>
      <c r="G2207" s="2" t="str">
        <f>'[1]2025年已发货'!G:G</f>
        <v>（中铁二局-成渝扩容4标）四川省成都市简阳市杨家镇桐子湾村二局拌合站</v>
      </c>
      <c r="H2207" s="2" t="str">
        <f>'[1]2025年已发货'!H:H</f>
        <v>陈钢</v>
      </c>
      <c r="I2207" s="2">
        <f>'[1]2025年已发货'!I:I</f>
        <v>13018165813</v>
      </c>
      <c r="J2207" s="2" vm="1" t="e">
        <f>_xlfn._xlws.FILTER(辅助信息!D:D,辅助信息!G:G=G2207)</f>
        <v>#VALUE!</v>
      </c>
    </row>
    <row r="2208" spans="1:10">
      <c r="A2208" s="2" t="str">
        <f>'[1]2025年已发货'!A:A</f>
        <v>德胜</v>
      </c>
      <c r="B2208" s="2" t="str">
        <f>'[1]2025年已发货'!B:B</f>
        <v>螺纹钢</v>
      </c>
      <c r="C2208" s="2" t="str">
        <f>'[1]2025年已发货'!C:C</f>
        <v>HRB400E Φ25 12m</v>
      </c>
      <c r="D2208" s="2" t="str">
        <f>'[1]2025年已发货'!D:D</f>
        <v>吨</v>
      </c>
      <c r="E2208" s="2">
        <f>'[1]2025年已发货'!E:E</f>
        <v>490</v>
      </c>
      <c r="F2208" s="4">
        <f>'[1]2025年已发货'!F:F</f>
        <v>45764</v>
      </c>
      <c r="G2208" s="2" t="str">
        <f>'[1]2025年已发货'!G:G</f>
        <v>（中铁二局-成渝扩容4标）四川省成都市简阳市杨家镇桐子湾村二局拌合站</v>
      </c>
      <c r="H2208" s="2" t="str">
        <f>'[1]2025年已发货'!H:H</f>
        <v>陈钢</v>
      </c>
      <c r="I2208" s="2">
        <f>'[1]2025年已发货'!I:I</f>
        <v>13018165813</v>
      </c>
      <c r="J2208" s="2" vm="1" t="e">
        <f>_xlfn._xlws.FILTER(辅助信息!D:D,辅助信息!G:G=G2208)</f>
        <v>#VALUE!</v>
      </c>
    </row>
    <row r="2209" spans="1:10">
      <c r="A2209" s="2" t="str">
        <f>'[1]2025年已发货'!A:A</f>
        <v>八局</v>
      </c>
      <c r="B2209" s="2" t="str">
        <f>'[1]2025年已发货'!B:B</f>
        <v>高线</v>
      </c>
      <c r="C2209" s="2" t="str">
        <f>'[1]2025年已发货'!C:C</f>
        <v>HPB300Φ12</v>
      </c>
      <c r="D2209" s="2" t="str">
        <f>'[1]2025年已发货'!D:D</f>
        <v>吨</v>
      </c>
      <c r="E2209" s="2">
        <f>'[1]2025年已发货'!E:E</f>
        <v>35</v>
      </c>
      <c r="F2209" s="4">
        <f>'[1]2025年已发货'!F:F</f>
        <v>45764</v>
      </c>
      <c r="G2209" s="2" t="str">
        <f>'[1]2025年已发货'!G:G</f>
        <v>（中铁广州局-成渝扩容2标）四川省资阳市雁江区堪嘉镇陈家湾刘家湾大桥桥头</v>
      </c>
      <c r="H2209" s="2" t="str">
        <f>'[1]2025年已发货'!H:H</f>
        <v>刘沛琦</v>
      </c>
      <c r="I2209" s="2">
        <f>'[1]2025年已发货'!I:I</f>
        <v>18011784798</v>
      </c>
      <c r="J2209" s="2" vm="1" t="e">
        <f>_xlfn._xlws.FILTER(辅助信息!D:D,辅助信息!G:G=G2209)</f>
        <v>#VALUE!</v>
      </c>
    </row>
    <row r="2210" spans="1:10">
      <c r="A2210" s="2" t="str">
        <f>'[1]2025年已发货'!A:A</f>
        <v>八局</v>
      </c>
      <c r="B2210" s="2" t="str">
        <f>'[1]2025年已发货'!B:B</f>
        <v>螺纹钢</v>
      </c>
      <c r="C2210" s="2" t="str">
        <f>'[1]2025年已发货'!C:C</f>
        <v>HRB400E Φ20 9m</v>
      </c>
      <c r="D2210" s="2" t="str">
        <f>'[1]2025年已发货'!D:D</f>
        <v>吨</v>
      </c>
      <c r="E2210" s="2">
        <f>'[1]2025年已发货'!E:E</f>
        <v>35</v>
      </c>
      <c r="F2210" s="4">
        <f>'[1]2025年已发货'!F:F</f>
        <v>45764</v>
      </c>
      <c r="G2210" s="2" t="str">
        <f>'[1]2025年已发货'!G:G</f>
        <v>（中铁广州局-成渝扩容2标）四川省资阳市雁江区堪嘉镇陈家湾刘家湾大桥桥头</v>
      </c>
      <c r="H2210" s="2" t="str">
        <f>'[1]2025年已发货'!H:H</f>
        <v>刘沛琦</v>
      </c>
      <c r="I2210" s="2">
        <f>'[1]2025年已发货'!I:I</f>
        <v>18011784798</v>
      </c>
      <c r="J2210" s="2" vm="1" t="e">
        <f>_xlfn._xlws.FILTER(辅助信息!D:D,辅助信息!G:G=G2210)</f>
        <v>#VALUE!</v>
      </c>
    </row>
    <row r="2211" spans="1:10">
      <c r="A2211" s="2" t="str">
        <f>'[1]2025年已发货'!A:A</f>
        <v>八局</v>
      </c>
      <c r="B2211" s="2" t="str">
        <f>'[1]2025年已发货'!B:B</f>
        <v>螺纹钢</v>
      </c>
      <c r="C2211" s="2" t="str">
        <f>'[1]2025年已发货'!C:C</f>
        <v>HRB400E Φ25 9m</v>
      </c>
      <c r="D2211" s="2" t="str">
        <f>'[1]2025年已发货'!D:D</f>
        <v>吨</v>
      </c>
      <c r="E2211" s="2">
        <f>'[1]2025年已发货'!E:E</f>
        <v>70</v>
      </c>
      <c r="F2211" s="4">
        <f>'[1]2025年已发货'!F:F</f>
        <v>45764</v>
      </c>
      <c r="G2211" s="2" t="str">
        <f>'[1]2025年已发货'!G:G</f>
        <v>（中铁广州局-成渝扩容2标）四川省资阳市雁江区堪嘉镇陈家湾刘家湾大桥桥头</v>
      </c>
      <c r="H2211" s="2" t="str">
        <f>'[1]2025年已发货'!H:H</f>
        <v>刘沛琦</v>
      </c>
      <c r="I2211" s="2">
        <f>'[1]2025年已发货'!I:I</f>
        <v>18011784798</v>
      </c>
      <c r="J2211" s="2" vm="1" t="e">
        <f>_xlfn._xlws.FILTER(辅助信息!D:D,辅助信息!G:G=G2211)</f>
        <v>#VALUE!</v>
      </c>
    </row>
    <row r="2212" spans="1:10">
      <c r="A2212" s="2" t="str">
        <f>'[1]2025年已发货'!A:A</f>
        <v>八局</v>
      </c>
      <c r="B2212" s="2" t="str">
        <f>'[1]2025年已发货'!B:B</f>
        <v>螺纹钢</v>
      </c>
      <c r="C2212" s="2" t="str">
        <f>'[1]2025年已发货'!C:C</f>
        <v>HRB400E Φ28 9m</v>
      </c>
      <c r="D2212" s="2" t="str">
        <f>'[1]2025年已发货'!D:D</f>
        <v>吨</v>
      </c>
      <c r="E2212" s="2">
        <f>'[1]2025年已发货'!E:E</f>
        <v>70</v>
      </c>
      <c r="F2212" s="4">
        <f>'[1]2025年已发货'!F:F</f>
        <v>45764</v>
      </c>
      <c r="G2212" s="2" t="str">
        <f>'[1]2025年已发货'!G:G</f>
        <v>（中铁广州局-成渝扩容2标）四川省资阳市雁江区堪嘉镇陈家湾刘家湾大桥桥头</v>
      </c>
      <c r="H2212" s="2" t="str">
        <f>'[1]2025年已发货'!H:H</f>
        <v>刘沛琦</v>
      </c>
      <c r="I2212" s="2">
        <f>'[1]2025年已发货'!I:I</f>
        <v>18011784798</v>
      </c>
      <c r="J2212" s="2" vm="1" t="e">
        <f>_xlfn._xlws.FILTER(辅助信息!D:D,辅助信息!G:G=G2212)</f>
        <v>#VALUE!</v>
      </c>
    </row>
    <row r="2213" spans="1:10">
      <c r="A2213" s="2" t="str">
        <f>'[1]2025年已发货'!A:A</f>
        <v>八局</v>
      </c>
      <c r="B2213" s="2" t="str">
        <f>'[1]2025年已发货'!B:B</f>
        <v>螺纹钢</v>
      </c>
      <c r="C2213" s="2" t="str">
        <f>'[1]2025年已发货'!C:C</f>
        <v>HRB400E Φ28 9m</v>
      </c>
      <c r="D2213" s="2" t="str">
        <f>'[1]2025年已发货'!D:D</f>
        <v>吨</v>
      </c>
      <c r="E2213" s="2">
        <f>'[1]2025年已发货'!E:E</f>
        <v>105</v>
      </c>
      <c r="F2213" s="4">
        <f>'[1]2025年已发货'!F:F</f>
        <v>45764</v>
      </c>
      <c r="G2213" s="2" t="str">
        <f>'[1]2025年已发货'!G:G</f>
        <v>（中铁广州局-成渝扩容2标）成渝扩容项目ZCB3-2标2＃拌和站【雁江区联盟桥东北50米(资资路) 】</v>
      </c>
      <c r="H2213" s="2" t="str">
        <f>'[1]2025年已发货'!H:H</f>
        <v>刘沛琦</v>
      </c>
      <c r="I2213" s="2">
        <f>'[1]2025年已发货'!I:I</f>
        <v>18011784798</v>
      </c>
      <c r="J2213" s="2" vm="1" t="e">
        <f>_xlfn._xlws.FILTER(辅助信息!D:D,辅助信息!G:G=G2213)</f>
        <v>#VALUE!</v>
      </c>
    </row>
    <row r="2214" spans="1:10">
      <c r="A2214" s="2" t="str">
        <f>'[1]2025年已发货'!A:A</f>
        <v>八局</v>
      </c>
      <c r="B2214" s="2" t="str">
        <f>'[1]2025年已发货'!B:B</f>
        <v>螺纹钢</v>
      </c>
      <c r="C2214" s="2" t="str">
        <f>'[1]2025年已发货'!C:C</f>
        <v>HRB400E Φ25 9m</v>
      </c>
      <c r="D2214" s="2" t="str">
        <f>'[1]2025年已发货'!D:D</f>
        <v>吨</v>
      </c>
      <c r="E2214" s="2">
        <f>'[1]2025年已发货'!E:E</f>
        <v>140</v>
      </c>
      <c r="F2214" s="4">
        <f>'[1]2025年已发货'!F:F</f>
        <v>45764</v>
      </c>
      <c r="G2214" s="2" t="str">
        <f>'[1]2025年已发货'!G:G</f>
        <v>（中铁广州局-成渝扩容2标）成渝扩容项目ZCB3-2标2＃拌和站【雁江区联盟桥东北50米(资资路) 】</v>
      </c>
      <c r="H2214" s="2" t="str">
        <f>'[1]2025年已发货'!H:H</f>
        <v>刘沛琦</v>
      </c>
      <c r="I2214" s="2">
        <f>'[1]2025年已发货'!I:I</f>
        <v>18011784798</v>
      </c>
      <c r="J2214" s="2" vm="1" t="e">
        <f>_xlfn._xlws.FILTER(辅助信息!D:D,辅助信息!G:G=G2214)</f>
        <v>#VALUE!</v>
      </c>
    </row>
    <row r="2215" spans="1:10">
      <c r="A2215" s="2" t="str">
        <f>'[1]2025年已发货'!A:A</f>
        <v>八局</v>
      </c>
      <c r="B2215" s="2" t="str">
        <f>'[1]2025年已发货'!B:B</f>
        <v>高线</v>
      </c>
      <c r="C2215" s="2" t="str">
        <f>'[1]2025年已发货'!C:C</f>
        <v>HPB300Φ12</v>
      </c>
      <c r="D2215" s="2" t="str">
        <f>'[1]2025年已发货'!D:D</f>
        <v>吨</v>
      </c>
      <c r="E2215" s="2">
        <f>'[1]2025年已发货'!E:E</f>
        <v>27</v>
      </c>
      <c r="F2215" s="4">
        <f>'[1]2025年已发货'!F:F</f>
        <v>45764</v>
      </c>
      <c r="G2215" s="2" t="str">
        <f>'[1]2025年已发货'!G:G</f>
        <v>（中铁广州局-成渝扩容2标）成渝扩容项目ZCB3-2标2＃拌和站【雁江区联盟桥东北50米(资资路) 】</v>
      </c>
      <c r="H2215" s="2" t="str">
        <f>'[1]2025年已发货'!H:H</f>
        <v>刘沛琦</v>
      </c>
      <c r="I2215" s="2">
        <f>'[1]2025年已发货'!I:I</f>
        <v>18011784798</v>
      </c>
      <c r="J2215" s="2" vm="1" t="e">
        <f>_xlfn._xlws.FILTER(辅助信息!D:D,辅助信息!G:G=G2215)</f>
        <v>#VALUE!</v>
      </c>
    </row>
    <row r="2216" spans="1:10">
      <c r="A2216" s="2" t="str">
        <f>'[1]2025年已发货'!A:A</f>
        <v>八局</v>
      </c>
      <c r="B2216" s="2" t="str">
        <f>'[1]2025年已发货'!B:B</f>
        <v>盘螺</v>
      </c>
      <c r="C2216" s="2" t="str">
        <f>'[1]2025年已发货'!C:C</f>
        <v>HRB400E Φ10</v>
      </c>
      <c r="D2216" s="2" t="str">
        <f>'[1]2025年已发货'!D:D</f>
        <v>吨</v>
      </c>
      <c r="E2216" s="2">
        <f>'[1]2025年已发货'!E:E</f>
        <v>8</v>
      </c>
      <c r="F2216" s="4">
        <f>'[1]2025年已发货'!F:F</f>
        <v>45764</v>
      </c>
      <c r="G2216" s="2" t="str">
        <f>'[1]2025年已发货'!G:G</f>
        <v>（中铁广州局-成渝扩容2标）成渝扩容项目ZCB3-2标2＃拌和站【雁江区联盟桥东北50米(资资路) 】</v>
      </c>
      <c r="H2216" s="2" t="str">
        <f>'[1]2025年已发货'!H:H</f>
        <v>刘沛琦</v>
      </c>
      <c r="I2216" s="2">
        <f>'[1]2025年已发货'!I:I</f>
        <v>18011784798</v>
      </c>
      <c r="J2216" s="2" vm="1" t="e">
        <f>_xlfn._xlws.FILTER(辅助信息!D:D,辅助信息!G:G=G2216)</f>
        <v>#VALUE!</v>
      </c>
    </row>
    <row r="2217" spans="1:10">
      <c r="A2217" s="2" t="str">
        <f>'[1]2025年已发货'!A:A</f>
        <v>晋邦</v>
      </c>
      <c r="B2217" s="2" t="str">
        <f>'[1]2025年已发货'!B:B</f>
        <v>螺纹钢</v>
      </c>
      <c r="C2217" s="2" t="str">
        <f>'[1]2025年已发货'!C:C</f>
        <v>HRB400E Φ12 9m</v>
      </c>
      <c r="D2217" s="2" t="str">
        <f>'[1]2025年已发货'!D:D</f>
        <v>吨</v>
      </c>
      <c r="E2217" s="2">
        <f>'[1]2025年已发货'!E:E</f>
        <v>20</v>
      </c>
      <c r="F2217" s="4">
        <f>'[1]2025年已发货'!F:F</f>
        <v>45764</v>
      </c>
      <c r="G2217" s="2" t="str">
        <f>'[1]2025年已发货'!G:G</f>
        <v>（十九冶-江龙高速一分部）重庆市云阳县X886附近中国十九冶开云高速项目总包部西98米*龙王溪大桥桥面</v>
      </c>
      <c r="H2217" s="2" t="str">
        <f>'[1]2025年已发货'!H:H</f>
        <v>吴章红</v>
      </c>
      <c r="I2217" s="2">
        <f>'[1]2025年已发货'!I:I</f>
        <v>18628165772</v>
      </c>
      <c r="J2217" s="2" vm="1" t="e">
        <f>_xlfn._xlws.FILTER(辅助信息!D:D,辅助信息!G:G=G2217)</f>
        <v>#VALUE!</v>
      </c>
    </row>
    <row r="2218" spans="1:10">
      <c r="A2218" s="2" t="str">
        <f>'[1]2025年已发货'!A:A</f>
        <v>晋邦</v>
      </c>
      <c r="B2218" s="2" t="str">
        <f>'[1]2025年已发货'!B:B</f>
        <v>盘螺</v>
      </c>
      <c r="C2218" s="2" t="str">
        <f>'[1]2025年已发货'!C:C</f>
        <v>HRB400E Φ10</v>
      </c>
      <c r="D2218" s="2" t="str">
        <f>'[1]2025年已发货'!D:D</f>
        <v>吨</v>
      </c>
      <c r="E2218" s="2">
        <f>'[1]2025年已发货'!E:E</f>
        <v>8</v>
      </c>
      <c r="F2218" s="4">
        <f>'[1]2025年已发货'!F:F</f>
        <v>45764</v>
      </c>
      <c r="G2218" s="2" t="str">
        <f>'[1]2025年已发货'!G:G</f>
        <v>（十九冶-江龙高速一分部）重庆市云阳县X886附近中国十九冶开云高速项目总包部西98米*龙王溪大桥桥面</v>
      </c>
      <c r="H2218" s="2" t="str">
        <f>'[1]2025年已发货'!H:H</f>
        <v>吴章红</v>
      </c>
      <c r="I2218" s="2">
        <f>'[1]2025年已发货'!I:I</f>
        <v>18628165772</v>
      </c>
      <c r="J2218" s="2" vm="1" t="e">
        <f>_xlfn._xlws.FILTER(辅助信息!D:D,辅助信息!G:G=G2218)</f>
        <v>#VALUE!</v>
      </c>
    </row>
    <row r="2219" spans="1:10">
      <c r="A2219" s="2" t="str">
        <f>'[1]2025年已发货'!A:A</f>
        <v>晋邦</v>
      </c>
      <c r="B2219" s="2" t="str">
        <f>'[1]2025年已发货'!B:B</f>
        <v>高线</v>
      </c>
      <c r="C2219" s="2" t="str">
        <f>'[1]2025年已发货'!C:C</f>
        <v>HPB300Φ10</v>
      </c>
      <c r="D2219" s="2" t="str">
        <f>'[1]2025年已发货'!D:D</f>
        <v>吨</v>
      </c>
      <c r="E2219" s="2">
        <f>'[1]2025年已发货'!E:E</f>
        <v>8</v>
      </c>
      <c r="F2219" s="4">
        <f>'[1]2025年已发货'!F:F</f>
        <v>45764</v>
      </c>
      <c r="G2219" s="2" t="str">
        <f>'[1]2025年已发货'!G:G</f>
        <v>（十九冶-江龙高速一分部）重庆市云阳县X886附近中国十九冶开云高速项目总包部西98米*龙王溪大桥桥面</v>
      </c>
      <c r="H2219" s="2" t="str">
        <f>'[1]2025年已发货'!H:H</f>
        <v>吴章红</v>
      </c>
      <c r="I2219" s="2">
        <f>'[1]2025年已发货'!I:I</f>
        <v>18628165772</v>
      </c>
      <c r="J2219" s="2" vm="1" t="e">
        <f>_xlfn._xlws.FILTER(辅助信息!D:D,辅助信息!G:G=G2219)</f>
        <v>#VALUE!</v>
      </c>
    </row>
    <row r="2220" spans="1:10">
      <c r="A2220" s="2" t="str">
        <f>'[1]2025年已发货'!A:A</f>
        <v>成实</v>
      </c>
      <c r="B2220" s="2" t="str">
        <f>'[1]2025年已发货'!B:B</f>
        <v>高线</v>
      </c>
      <c r="C2220" s="2" t="str">
        <f>'[1]2025年已发货'!C:C</f>
        <v>HPB300Φ6</v>
      </c>
      <c r="D2220" s="2" t="str">
        <f>'[1]2025年已发货'!D:D</f>
        <v>吨</v>
      </c>
      <c r="E2220" s="2">
        <f>'[1]2025年已发货'!E:E</f>
        <v>2.4</v>
      </c>
      <c r="F2220" s="4">
        <f>'[1]2025年已发货'!F:F</f>
        <v>45764</v>
      </c>
      <c r="G2220" s="2" t="str">
        <f>'[1]2025年已发货'!G:G</f>
        <v>（中铁五局新津tod项目）成都市新津区旭辉天府未来城南(华金路南)</v>
      </c>
      <c r="H2220" s="2" t="str">
        <f>'[1]2025年已发货'!H:H</f>
        <v>李霜</v>
      </c>
      <c r="I2220" s="2">
        <f>'[1]2025年已发货'!I:I</f>
        <v>18785086540</v>
      </c>
      <c r="J2220" s="2" vm="1" t="e">
        <f>_xlfn._xlws.FILTER(辅助信息!D:D,辅助信息!G:G=G2220)</f>
        <v>#VALUE!</v>
      </c>
    </row>
    <row r="2221" spans="1:10">
      <c r="A2221" s="2" t="str">
        <f>'[1]2025年已发货'!A:A</f>
        <v>成实</v>
      </c>
      <c r="B2221" s="2" t="str">
        <f>'[1]2025年已发货'!B:B</f>
        <v>高线</v>
      </c>
      <c r="C2221" s="2" t="str">
        <f>'[1]2025年已发货'!C:C</f>
        <v>HPB300Φ8</v>
      </c>
      <c r="D2221" s="2" t="str">
        <f>'[1]2025年已发货'!D:D</f>
        <v>吨</v>
      </c>
      <c r="E2221" s="2">
        <f>'[1]2025年已发货'!E:E</f>
        <v>2.4</v>
      </c>
      <c r="F2221" s="4">
        <f>'[1]2025年已发货'!F:F</f>
        <v>45764</v>
      </c>
      <c r="G2221" s="2" t="str">
        <f>'[1]2025年已发货'!G:G</f>
        <v>（中铁五局新津tod项目）成都市新津区旭辉天府未来城南(华金路南)</v>
      </c>
      <c r="H2221" s="2" t="str">
        <f>'[1]2025年已发货'!H:H</f>
        <v>李霜</v>
      </c>
      <c r="I2221" s="2">
        <f>'[1]2025年已发货'!I:I</f>
        <v>18785086540</v>
      </c>
      <c r="J2221" s="2" vm="1" t="e">
        <f>_xlfn._xlws.FILTER(辅助信息!D:D,辅助信息!G:G=G2221)</f>
        <v>#VALUE!</v>
      </c>
    </row>
    <row r="2222" spans="1:10">
      <c r="A2222" s="2" t="str">
        <f>'[1]2025年已发货'!A:A</f>
        <v>成实</v>
      </c>
      <c r="B2222" s="2" t="str">
        <f>'[1]2025年已发货'!B:B</f>
        <v>盘螺</v>
      </c>
      <c r="C2222" s="2" t="str">
        <f>'[1]2025年已发货'!C:C</f>
        <v>HRB400E Φ8</v>
      </c>
      <c r="D2222" s="2" t="str">
        <f>'[1]2025年已发货'!D:D</f>
        <v>吨</v>
      </c>
      <c r="E2222" s="2">
        <f>'[1]2025年已发货'!E:E</f>
        <v>25.97</v>
      </c>
      <c r="F2222" s="4">
        <f>'[1]2025年已发货'!F:F</f>
        <v>45764</v>
      </c>
      <c r="G2222" s="2" t="str">
        <f>'[1]2025年已发货'!G:G</f>
        <v>（中铁五局新津tod项目）成都市新津区旭辉天府未来城南(华金路南)</v>
      </c>
      <c r="H2222" s="2" t="str">
        <f>'[1]2025年已发货'!H:H</f>
        <v>李霜</v>
      </c>
      <c r="I2222" s="2">
        <f>'[1]2025年已发货'!I:I</f>
        <v>18785086540</v>
      </c>
      <c r="J2222" s="2" vm="1" t="e">
        <f>_xlfn._xlws.FILTER(辅助信息!D:D,辅助信息!G:G=G2222)</f>
        <v>#VALUE!</v>
      </c>
    </row>
    <row r="2223" spans="1:10">
      <c r="A2223" s="2" t="str">
        <f>'[1]2025年已发货'!A:A</f>
        <v>成实</v>
      </c>
      <c r="B2223" s="2" t="str">
        <f>'[1]2025年已发货'!B:B</f>
        <v>盘螺</v>
      </c>
      <c r="C2223" s="2" t="str">
        <f>'[1]2025年已发货'!C:C</f>
        <v>HRB400E Φ10</v>
      </c>
      <c r="D2223" s="2" t="str">
        <f>'[1]2025年已发货'!D:D</f>
        <v>吨</v>
      </c>
      <c r="E2223" s="2">
        <f>'[1]2025年已发货'!E:E</f>
        <v>27.25</v>
      </c>
      <c r="F2223" s="4">
        <f>'[1]2025年已发货'!F:F</f>
        <v>45764</v>
      </c>
      <c r="G2223" s="2" t="str">
        <f>'[1]2025年已发货'!G:G</f>
        <v>（中铁五局新津tod项目）成都市新津区旭辉天府未来城南(华金路南)</v>
      </c>
      <c r="H2223" s="2" t="str">
        <f>'[1]2025年已发货'!H:H</f>
        <v>李霜</v>
      </c>
      <c r="I2223" s="2">
        <f>'[1]2025年已发货'!I:I</f>
        <v>18785086540</v>
      </c>
      <c r="J2223" s="2" vm="1" t="e">
        <f>_xlfn._xlws.FILTER(辅助信息!D:D,辅助信息!G:G=G2223)</f>
        <v>#VALUE!</v>
      </c>
    </row>
    <row r="2224" spans="1:10">
      <c r="A2224" s="2" t="str">
        <f>'[1]2025年已发货'!A:A</f>
        <v>成实</v>
      </c>
      <c r="B2224" s="2" t="str">
        <f>'[1]2025年已发货'!B:B</f>
        <v>螺纹钢</v>
      </c>
      <c r="C2224" s="2" t="str">
        <f>'[1]2025年已发货'!C:C</f>
        <v>HRB400E Φ12 9m</v>
      </c>
      <c r="D2224" s="2" t="str">
        <f>'[1]2025年已发货'!D:D</f>
        <v>吨</v>
      </c>
      <c r="E2224" s="2">
        <f>'[1]2025年已发货'!E:E</f>
        <v>10</v>
      </c>
      <c r="F2224" s="4">
        <f>'[1]2025年已发货'!F:F</f>
        <v>45764</v>
      </c>
      <c r="G2224" s="2" t="str">
        <f>'[1]2025年已发货'!G:G</f>
        <v>（中铁五局新津tod项目）成都市新津区旭辉天府未来城南(华金路南)</v>
      </c>
      <c r="H2224" s="2" t="str">
        <f>'[1]2025年已发货'!H:H</f>
        <v>李霜</v>
      </c>
      <c r="I2224" s="2">
        <f>'[1]2025年已发货'!I:I</f>
        <v>18785086540</v>
      </c>
      <c r="J2224" s="2" vm="1" t="e">
        <f>_xlfn._xlws.FILTER(辅助信息!D:D,辅助信息!G:G=G2224)</f>
        <v>#VALUE!</v>
      </c>
    </row>
    <row r="2225" spans="1:10">
      <c r="A2225" s="2" t="str">
        <f>'[1]2025年已发货'!A:A</f>
        <v>德胜</v>
      </c>
      <c r="B2225" s="2" t="str">
        <f>'[1]2025年已发货'!B:B</f>
        <v>螺纹钢</v>
      </c>
      <c r="C2225" s="2" t="str">
        <f>'[1]2025年已发货'!C:C</f>
        <v>HRB400E Φ12 9m</v>
      </c>
      <c r="D2225" s="2" t="str">
        <f>'[1]2025年已发货'!D:D</f>
        <v>吨</v>
      </c>
      <c r="E2225" s="2">
        <f>'[1]2025年已发货'!E:E</f>
        <v>12</v>
      </c>
      <c r="F2225" s="4">
        <f>'[1]2025年已发货'!F:F</f>
        <v>45764</v>
      </c>
      <c r="G2225" s="2" t="str">
        <f>'[1]2025年已发货'!G:G</f>
        <v>（中铁五局新津tod项目）成都市新津区旭辉天府未来城南(华金路南)</v>
      </c>
      <c r="H2225" s="2" t="str">
        <f>'[1]2025年已发货'!H:H</f>
        <v>李霜</v>
      </c>
      <c r="I2225" s="2">
        <f>'[1]2025年已发货'!I:I</f>
        <v>18785086540</v>
      </c>
      <c r="J2225" s="2" vm="1" t="e">
        <f>_xlfn._xlws.FILTER(辅助信息!D:D,辅助信息!G:G=G2225)</f>
        <v>#VALUE!</v>
      </c>
    </row>
    <row r="2226" spans="1:10">
      <c r="A2226" s="2" t="str">
        <f>'[1]2025年已发货'!A:A</f>
        <v>德胜</v>
      </c>
      <c r="B2226" s="2" t="str">
        <f>'[1]2025年已发货'!B:B</f>
        <v>螺纹钢</v>
      </c>
      <c r="C2226" s="2" t="str">
        <f>'[1]2025年已发货'!C:C</f>
        <v>HRB400E Φ14 9m</v>
      </c>
      <c r="D2226" s="2" t="str">
        <f>'[1]2025年已发货'!D:D</f>
        <v>吨</v>
      </c>
      <c r="E2226" s="2">
        <f>'[1]2025年已发货'!E:E</f>
        <v>3.53</v>
      </c>
      <c r="F2226" s="4">
        <f>'[1]2025年已发货'!F:F</f>
        <v>45764</v>
      </c>
      <c r="G2226" s="2" t="str">
        <f>'[1]2025年已发货'!G:G</f>
        <v>（中铁五局新津tod项目）成都市新津区旭辉天府未来城南(华金路南)</v>
      </c>
      <c r="H2226" s="2" t="str">
        <f>'[1]2025年已发货'!H:H</f>
        <v>李霜</v>
      </c>
      <c r="I2226" s="2">
        <f>'[1]2025年已发货'!I:I</f>
        <v>18785086540</v>
      </c>
      <c r="J2226" s="2" vm="1" t="e">
        <f>_xlfn._xlws.FILTER(辅助信息!D:D,辅助信息!G:G=G2226)</f>
        <v>#VALUE!</v>
      </c>
    </row>
    <row r="2227" spans="1:10">
      <c r="A2227" s="2" t="str">
        <f>'[1]2025年已发货'!A:A</f>
        <v>德胜</v>
      </c>
      <c r="B2227" s="2" t="str">
        <f>'[1]2025年已发货'!B:B</f>
        <v>螺纹钢</v>
      </c>
      <c r="C2227" s="2" t="str">
        <f>'[1]2025年已发货'!C:C</f>
        <v>HRB400E Φ16 9m</v>
      </c>
      <c r="D2227" s="2" t="str">
        <f>'[1]2025年已发货'!D:D</f>
        <v>吨</v>
      </c>
      <c r="E2227" s="2">
        <f>'[1]2025年已发货'!E:E</f>
        <v>12.04</v>
      </c>
      <c r="F2227" s="4">
        <f>'[1]2025年已发货'!F:F</f>
        <v>45764</v>
      </c>
      <c r="G2227" s="2" t="str">
        <f>'[1]2025年已发货'!G:G</f>
        <v>（中铁五局新津tod项目）成都市新津区旭辉天府未来城南(华金路南)</v>
      </c>
      <c r="H2227" s="2" t="str">
        <f>'[1]2025年已发货'!H:H</f>
        <v>李霜</v>
      </c>
      <c r="I2227" s="2">
        <f>'[1]2025年已发货'!I:I</f>
        <v>18785086540</v>
      </c>
      <c r="J2227" s="2" vm="1" t="e">
        <f>_xlfn._xlws.FILTER(辅助信息!D:D,辅助信息!G:G=G2227)</f>
        <v>#VALUE!</v>
      </c>
    </row>
    <row r="2228" spans="1:10">
      <c r="A2228" s="2" t="str">
        <f>'[1]2025年已发货'!A:A</f>
        <v>德胜</v>
      </c>
      <c r="B2228" s="2" t="str">
        <f>'[1]2025年已发货'!B:B</f>
        <v>螺纹钢</v>
      </c>
      <c r="C2228" s="2" t="str">
        <f>'[1]2025年已发货'!C:C</f>
        <v>HRB400E Φ18 9m</v>
      </c>
      <c r="D2228" s="2" t="str">
        <f>'[1]2025年已发货'!D:D</f>
        <v>吨</v>
      </c>
      <c r="E2228" s="2">
        <f>'[1]2025年已发货'!E:E</f>
        <v>16.39</v>
      </c>
      <c r="F2228" s="4">
        <f>'[1]2025年已发货'!F:F</f>
        <v>45764</v>
      </c>
      <c r="G2228" s="2" t="str">
        <f>'[1]2025年已发货'!G:G</f>
        <v>（中铁五局新津tod项目）成都市新津区旭辉天府未来城南(华金路南)</v>
      </c>
      <c r="H2228" s="2" t="str">
        <f>'[1]2025年已发货'!H:H</f>
        <v>李霜</v>
      </c>
      <c r="I2228" s="2">
        <f>'[1]2025年已发货'!I:I</f>
        <v>18785086540</v>
      </c>
      <c r="J2228" s="2" vm="1" t="e">
        <f>_xlfn._xlws.FILTER(辅助信息!D:D,辅助信息!G:G=G2228)</f>
        <v>#VALUE!</v>
      </c>
    </row>
    <row r="2229" spans="1:10">
      <c r="A2229" s="2" t="str">
        <f>'[1]2025年已发货'!A:A</f>
        <v>德胜</v>
      </c>
      <c r="B2229" s="2" t="str">
        <f>'[1]2025年已发货'!B:B</f>
        <v>螺纹钢</v>
      </c>
      <c r="C2229" s="2" t="str">
        <f>'[1]2025年已发货'!C:C</f>
        <v>HRB400E Φ20 9m</v>
      </c>
      <c r="D2229" s="2" t="str">
        <f>'[1]2025年已发货'!D:D</f>
        <v>吨</v>
      </c>
      <c r="E2229" s="2">
        <f>'[1]2025年已发货'!E:E</f>
        <v>3.29</v>
      </c>
      <c r="F2229" s="4">
        <f>'[1]2025年已发货'!F:F</f>
        <v>45764</v>
      </c>
      <c r="G2229" s="2" t="str">
        <f>'[1]2025年已发货'!G:G</f>
        <v>（中铁五局新津tod项目）成都市新津区旭辉天府未来城南(华金路南)</v>
      </c>
      <c r="H2229" s="2" t="str">
        <f>'[1]2025年已发货'!H:H</f>
        <v>李霜</v>
      </c>
      <c r="I2229" s="2">
        <f>'[1]2025年已发货'!I:I</f>
        <v>18785086540</v>
      </c>
      <c r="J2229" s="2" vm="1" t="e">
        <f>_xlfn._xlws.FILTER(辅助信息!D:D,辅助信息!G:G=G2229)</f>
        <v>#VALUE!</v>
      </c>
    </row>
    <row r="2230" spans="1:10">
      <c r="A2230" s="2" t="str">
        <f>'[1]2025年已发货'!A:A</f>
        <v>德胜</v>
      </c>
      <c r="B2230" s="2" t="str">
        <f>'[1]2025年已发货'!B:B</f>
        <v>螺纹钢</v>
      </c>
      <c r="C2230" s="2" t="str">
        <f>'[1]2025年已发货'!C:C</f>
        <v>HRB400E Φ22 9m</v>
      </c>
      <c r="D2230" s="2" t="str">
        <f>'[1]2025年已发货'!D:D</f>
        <v>吨</v>
      </c>
      <c r="E2230" s="2">
        <f>'[1]2025年已发货'!E:E</f>
        <v>3</v>
      </c>
      <c r="F2230" s="4">
        <f>'[1]2025年已发货'!F:F</f>
        <v>45764</v>
      </c>
      <c r="G2230" s="2" t="str">
        <f>'[1]2025年已发货'!G:G</f>
        <v>（中铁五局新津tod项目）成都市新津区旭辉天府未来城南(华金路南)</v>
      </c>
      <c r="H2230" s="2" t="str">
        <f>'[1]2025年已发货'!H:H</f>
        <v>李霜</v>
      </c>
      <c r="I2230" s="2">
        <f>'[1]2025年已发货'!I:I</f>
        <v>18785086540</v>
      </c>
      <c r="J2230" s="2" vm="1" t="e">
        <f>_xlfn._xlws.FILTER(辅助信息!D:D,辅助信息!G:G=G2230)</f>
        <v>#VALUE!</v>
      </c>
    </row>
    <row r="2231" spans="1:10">
      <c r="A2231" s="2" t="str">
        <f>'[1]2025年已发货'!A:A</f>
        <v>德胜</v>
      </c>
      <c r="B2231" s="2" t="str">
        <f>'[1]2025年已发货'!B:B</f>
        <v>螺纹钢</v>
      </c>
      <c r="C2231" s="2" t="str">
        <f>'[1]2025年已发货'!C:C</f>
        <v>HRB400E Φ25 9m</v>
      </c>
      <c r="D2231" s="2" t="str">
        <f>'[1]2025年已发货'!D:D</f>
        <v>吨</v>
      </c>
      <c r="E2231" s="2">
        <f>'[1]2025年已发货'!E:E</f>
        <v>3</v>
      </c>
      <c r="F2231" s="4">
        <f>'[1]2025年已发货'!F:F</f>
        <v>45764</v>
      </c>
      <c r="G2231" s="2" t="str">
        <f>'[1]2025年已发货'!G:G</f>
        <v>（中铁五局新津tod项目）成都市新津区旭辉天府未来城南(华金路南)</v>
      </c>
      <c r="H2231" s="2" t="str">
        <f>'[1]2025年已发货'!H:H</f>
        <v>李霜</v>
      </c>
      <c r="I2231" s="2">
        <f>'[1]2025年已发货'!I:I</f>
        <v>18785086540</v>
      </c>
      <c r="J2231" s="2" vm="1" t="e">
        <f>_xlfn._xlws.FILTER(辅助信息!D:D,辅助信息!G:G=G2231)</f>
        <v>#VALUE!</v>
      </c>
    </row>
    <row r="2232" spans="1:10">
      <c r="A2232" s="2" t="str">
        <f>'[1]2025年已发货'!A:A</f>
        <v>德胜</v>
      </c>
      <c r="B2232" s="2" t="str">
        <f>'[1]2025年已发货'!B:B</f>
        <v>螺纹钢</v>
      </c>
      <c r="C2232" s="2" t="str">
        <f>'[1]2025年已发货'!C:C</f>
        <v>HRB500E Φ14 9m</v>
      </c>
      <c r="D2232" s="2" t="str">
        <f>'[1]2025年已发货'!D:D</f>
        <v>吨</v>
      </c>
      <c r="E2232" s="2">
        <f>'[1]2025年已发货'!E:E</f>
        <v>3</v>
      </c>
      <c r="F2232" s="4">
        <f>'[1]2025年已发货'!F:F</f>
        <v>45764</v>
      </c>
      <c r="G2232" s="2" t="str">
        <f>'[1]2025年已发货'!G:G</f>
        <v>（中铁五局新津tod项目）成都市新津区旭辉天府未来城南(华金路南)</v>
      </c>
      <c r="H2232" s="2" t="str">
        <f>'[1]2025年已发货'!H:H</f>
        <v>李霜</v>
      </c>
      <c r="I2232" s="2">
        <f>'[1]2025年已发货'!I:I</f>
        <v>18785086540</v>
      </c>
      <c r="J2232" s="2" vm="1" t="e">
        <f>_xlfn._xlws.FILTER(辅助信息!D:D,辅助信息!G:G=G2232)</f>
        <v>#VALUE!</v>
      </c>
    </row>
    <row r="2233" spans="1:10">
      <c r="A2233" s="2" t="str">
        <f>'[1]2025年已发货'!A:A</f>
        <v>德胜</v>
      </c>
      <c r="B2233" s="2" t="str">
        <f>'[1]2025年已发货'!B:B</f>
        <v>螺纹钢</v>
      </c>
      <c r="C2233" s="2" t="str">
        <f>'[1]2025年已发货'!C:C</f>
        <v>HRB500E Φ16 9m</v>
      </c>
      <c r="D2233" s="2" t="str">
        <f>'[1]2025年已发货'!D:D</f>
        <v>吨</v>
      </c>
      <c r="E2233" s="2">
        <f>'[1]2025年已发货'!E:E</f>
        <v>3</v>
      </c>
      <c r="F2233" s="4">
        <f>'[1]2025年已发货'!F:F</f>
        <v>45764</v>
      </c>
      <c r="G2233" s="2" t="str">
        <f>'[1]2025年已发货'!G:G</f>
        <v>（中铁五局新津tod项目）成都市新津区旭辉天府未来城南(华金路南)</v>
      </c>
      <c r="H2233" s="2" t="str">
        <f>'[1]2025年已发货'!H:H</f>
        <v>李霜</v>
      </c>
      <c r="I2233" s="2">
        <f>'[1]2025年已发货'!I:I</f>
        <v>18785086540</v>
      </c>
      <c r="J2233" s="2" vm="1" t="e">
        <f>_xlfn._xlws.FILTER(辅助信息!D:D,辅助信息!G:G=G2233)</f>
        <v>#VALUE!</v>
      </c>
    </row>
    <row r="2234" spans="1:10">
      <c r="A2234" s="2" t="str">
        <f>'[1]2025年已发货'!A:A</f>
        <v>德胜</v>
      </c>
      <c r="B2234" s="2" t="str">
        <f>'[1]2025年已发货'!B:B</f>
        <v>螺纹钢</v>
      </c>
      <c r="C2234" s="2" t="str">
        <f>'[1]2025年已发货'!C:C</f>
        <v>HRB500E Φ18 9m</v>
      </c>
      <c r="D2234" s="2" t="str">
        <f>'[1]2025年已发货'!D:D</f>
        <v>吨</v>
      </c>
      <c r="E2234" s="2">
        <f>'[1]2025年已发货'!E:E</f>
        <v>3</v>
      </c>
      <c r="F2234" s="4">
        <f>'[1]2025年已发货'!F:F</f>
        <v>45764</v>
      </c>
      <c r="G2234" s="2" t="str">
        <f>'[1]2025年已发货'!G:G</f>
        <v>（中铁五局新津tod项目）成都市新津区旭辉天府未来城南(华金路南)</v>
      </c>
      <c r="H2234" s="2" t="str">
        <f>'[1]2025年已发货'!H:H</f>
        <v>李霜</v>
      </c>
      <c r="I2234" s="2">
        <f>'[1]2025年已发货'!I:I</f>
        <v>18785086540</v>
      </c>
      <c r="J2234" s="2" vm="1" t="e">
        <f>_xlfn._xlws.FILTER(辅助信息!D:D,辅助信息!G:G=G2234)</f>
        <v>#VALUE!</v>
      </c>
    </row>
    <row r="2235" spans="1:10">
      <c r="A2235" s="2" t="str">
        <f>'[1]2025年已发货'!A:A</f>
        <v>德胜</v>
      </c>
      <c r="B2235" s="2" t="str">
        <f>'[1]2025年已发货'!B:B</f>
        <v>螺纹钢</v>
      </c>
      <c r="C2235" s="2" t="str">
        <f>'[1]2025年已发货'!C:C</f>
        <v>HRB500E Φ20 9m</v>
      </c>
      <c r="D2235" s="2" t="str">
        <f>'[1]2025年已发货'!D:D</f>
        <v>吨</v>
      </c>
      <c r="E2235" s="2">
        <f>'[1]2025年已发货'!E:E</f>
        <v>6.23</v>
      </c>
      <c r="F2235" s="4">
        <f>'[1]2025年已发货'!F:F</f>
        <v>45764</v>
      </c>
      <c r="G2235" s="2" t="str">
        <f>'[1]2025年已发货'!G:G</f>
        <v>（中铁五局新津tod项目）成都市新津区旭辉天府未来城南(华金路南)</v>
      </c>
      <c r="H2235" s="2" t="str">
        <f>'[1]2025年已发货'!H:H</f>
        <v>李霜</v>
      </c>
      <c r="I2235" s="2">
        <f>'[1]2025年已发货'!I:I</f>
        <v>18785086540</v>
      </c>
      <c r="J2235" s="2" vm="1" t="e">
        <f>_xlfn._xlws.FILTER(辅助信息!D:D,辅助信息!G:G=G2235)</f>
        <v>#VALUE!</v>
      </c>
    </row>
    <row r="2236" spans="1:10">
      <c r="A2236" s="2" t="str">
        <f>'[1]2025年已发货'!A:A</f>
        <v>德胜</v>
      </c>
      <c r="B2236" s="2" t="str">
        <f>'[1]2025年已发货'!B:B</f>
        <v>螺纹钢</v>
      </c>
      <c r="C2236" s="2" t="str">
        <f>'[1]2025年已发货'!C:C</f>
        <v>HRB500E Φ22 9m</v>
      </c>
      <c r="D2236" s="2" t="str">
        <f>'[1]2025年已发货'!D:D</f>
        <v>吨</v>
      </c>
      <c r="E2236" s="2">
        <f>'[1]2025年已发货'!E:E</f>
        <v>3.79</v>
      </c>
      <c r="F2236" s="4">
        <f>'[1]2025年已发货'!F:F</f>
        <v>45764</v>
      </c>
      <c r="G2236" s="2" t="str">
        <f>'[1]2025年已发货'!G:G</f>
        <v>（中铁五局新津tod项目）成都市新津区旭辉天府未来城南(华金路南)</v>
      </c>
      <c r="H2236" s="2" t="str">
        <f>'[1]2025年已发货'!H:H</f>
        <v>李霜</v>
      </c>
      <c r="I2236" s="2">
        <f>'[1]2025年已发货'!I:I</f>
        <v>18785086540</v>
      </c>
      <c r="J2236" s="2" vm="1" t="e">
        <f>_xlfn._xlws.FILTER(辅助信息!D:D,辅助信息!G:G=G2236)</f>
        <v>#VALUE!</v>
      </c>
    </row>
    <row r="2237" spans="1:10">
      <c r="A2237" s="2" t="str">
        <f>'[1]2025年已发货'!A:A</f>
        <v>德胜</v>
      </c>
      <c r="B2237" s="2" t="str">
        <f>'[1]2025年已发货'!B:B</f>
        <v>螺纹钢</v>
      </c>
      <c r="C2237" s="2" t="str">
        <f>'[1]2025年已发货'!C:C</f>
        <v>HRB500E Φ25 9m</v>
      </c>
      <c r="D2237" s="2" t="str">
        <f>'[1]2025年已发货'!D:D</f>
        <v>吨</v>
      </c>
      <c r="E2237" s="2">
        <f>'[1]2025年已发货'!E:E</f>
        <v>32.91</v>
      </c>
      <c r="F2237" s="4">
        <f>'[1]2025年已发货'!F:F</f>
        <v>45764</v>
      </c>
      <c r="G2237" s="2" t="str">
        <f>'[1]2025年已发货'!G:G</f>
        <v>（中铁五局新津tod项目）成都市新津区旭辉天府未来城南(华金路南)</v>
      </c>
      <c r="H2237" s="2" t="str">
        <f>'[1]2025年已发货'!H:H</f>
        <v>李霜</v>
      </c>
      <c r="I2237" s="2">
        <f>'[1]2025年已发货'!I:I</f>
        <v>18785086540</v>
      </c>
      <c r="J2237" s="2" vm="1" t="e">
        <f>_xlfn._xlws.FILTER(辅助信息!D:D,辅助信息!G:G=G2237)</f>
        <v>#VALUE!</v>
      </c>
    </row>
    <row r="2238" spans="1:10">
      <c r="A2238" s="2" t="str">
        <f>'[1]2025年已发货'!A:A</f>
        <v>德胜</v>
      </c>
      <c r="B2238" s="2" t="str">
        <f>'[1]2025年已发货'!B:B</f>
        <v>螺纹钢</v>
      </c>
      <c r="C2238" s="2" t="str">
        <f>'[1]2025年已发货'!C:C</f>
        <v>HRB400E Φ18 9m</v>
      </c>
      <c r="D2238" s="2" t="str">
        <f>'[1]2025年已发货'!D:D</f>
        <v>吨</v>
      </c>
      <c r="E2238" s="2">
        <f>'[1]2025年已发货'!E:E</f>
        <v>8</v>
      </c>
      <c r="F2238" s="4">
        <f>'[1]2025年已发货'!F:F</f>
        <v>45765</v>
      </c>
      <c r="G2238" s="2" t="str">
        <f>'[1]2025年已发货'!G:G</f>
        <v>（华西简阳西城嘉苑）四川省成都市简阳市简城街道高屋村</v>
      </c>
      <c r="H2238" s="2" t="str">
        <f>'[1]2025年已发货'!H:H</f>
        <v>张瀚镭</v>
      </c>
      <c r="I2238" s="2">
        <f>'[1]2025年已发货'!I:I</f>
        <v>15884666220</v>
      </c>
      <c r="J2238" s="2" t="str">
        <f>_xlfn._xlws.FILTER(辅助信息!D:D,辅助信息!G:G=G2238)</f>
        <v>华西简阳西城嘉苑</v>
      </c>
    </row>
    <row r="2239" spans="1:10">
      <c r="A2239" s="2" t="str">
        <f>'[1]2025年已发货'!A:A</f>
        <v>德胜</v>
      </c>
      <c r="B2239" s="2" t="str">
        <f>'[1]2025年已发货'!B:B</f>
        <v>螺纹钢</v>
      </c>
      <c r="C2239" s="2" t="str">
        <f>'[1]2025年已发货'!C:C</f>
        <v>HRB400E Φ20 9m</v>
      </c>
      <c r="D2239" s="2" t="str">
        <f>'[1]2025年已发货'!D:D</f>
        <v>吨</v>
      </c>
      <c r="E2239" s="2">
        <f>'[1]2025年已发货'!E:E</f>
        <v>50</v>
      </c>
      <c r="F2239" s="4">
        <f>'[1]2025年已发货'!F:F</f>
        <v>45765</v>
      </c>
      <c r="G2239" s="2" t="str">
        <f>'[1]2025年已发货'!G:G</f>
        <v>（华西简阳西城嘉苑）四川省成都市简阳市简城街道高屋村</v>
      </c>
      <c r="H2239" s="2" t="str">
        <f>'[1]2025年已发货'!H:H</f>
        <v>张瀚镭</v>
      </c>
      <c r="I2239" s="2">
        <f>'[1]2025年已发货'!I:I</f>
        <v>15884666220</v>
      </c>
      <c r="J2239" s="2" t="str">
        <f>_xlfn._xlws.FILTER(辅助信息!D:D,辅助信息!G:G=G2239)</f>
        <v>华西简阳西城嘉苑</v>
      </c>
    </row>
    <row r="2240" spans="1:10">
      <c r="A2240" s="2" t="str">
        <f>'[1]2025年已发货'!A:A</f>
        <v>德胜</v>
      </c>
      <c r="B2240" s="2" t="str">
        <f>'[1]2025年已发货'!B:B</f>
        <v>螺纹钢</v>
      </c>
      <c r="C2240" s="2" t="str">
        <f>'[1]2025年已发货'!C:C</f>
        <v>HRB400E Φ22 9m</v>
      </c>
      <c r="D2240" s="2" t="str">
        <f>'[1]2025年已发货'!D:D</f>
        <v>吨</v>
      </c>
      <c r="E2240" s="2">
        <f>'[1]2025年已发货'!E:E</f>
        <v>2</v>
      </c>
      <c r="F2240" s="4">
        <f>'[1]2025年已发货'!F:F</f>
        <v>45765</v>
      </c>
      <c r="G2240" s="2" t="str">
        <f>'[1]2025年已发货'!G:G</f>
        <v>（华西简阳西城嘉苑）四川省成都市简阳市简城街道高屋村</v>
      </c>
      <c r="H2240" s="2" t="str">
        <f>'[1]2025年已发货'!H:H</f>
        <v>张瀚镭</v>
      </c>
      <c r="I2240" s="2">
        <f>'[1]2025年已发货'!I:I</f>
        <v>15884666220</v>
      </c>
      <c r="J2240" s="2" t="str">
        <f>_xlfn._xlws.FILTER(辅助信息!D:D,辅助信息!G:G=G2240)</f>
        <v>华西简阳西城嘉苑</v>
      </c>
    </row>
    <row r="2241" spans="1:10">
      <c r="A2241" s="2" t="str">
        <f>'[1]2025年已发货'!A:A</f>
        <v>德胜</v>
      </c>
      <c r="B2241" s="2" t="str">
        <f>'[1]2025年已发货'!B:B</f>
        <v>螺纹钢</v>
      </c>
      <c r="C2241" s="2" t="str">
        <f>'[1]2025年已发货'!C:C</f>
        <v>HRB400E Φ25 9m</v>
      </c>
      <c r="D2241" s="2" t="str">
        <f>'[1]2025年已发货'!D:D</f>
        <v>吨</v>
      </c>
      <c r="E2241" s="2">
        <f>'[1]2025年已发货'!E:E</f>
        <v>10</v>
      </c>
      <c r="F2241" s="4">
        <f>'[1]2025年已发货'!F:F</f>
        <v>45765</v>
      </c>
      <c r="G2241" s="2" t="str">
        <f>'[1]2025年已发货'!G:G</f>
        <v>（华西简阳西城嘉苑）四川省成都市简阳市简城街道高屋村</v>
      </c>
      <c r="H2241" s="2" t="str">
        <f>'[1]2025年已发货'!H:H</f>
        <v>张瀚镭</v>
      </c>
      <c r="I2241" s="2">
        <f>'[1]2025年已发货'!I:I</f>
        <v>15884666220</v>
      </c>
      <c r="J2241" s="2" t="str">
        <f>_xlfn._xlws.FILTER(辅助信息!D:D,辅助信息!G:G=G2241)</f>
        <v>华西简阳西城嘉苑</v>
      </c>
    </row>
    <row r="2242" spans="1:10">
      <c r="A2242" s="2" t="str">
        <f>'[1]2025年已发货'!A:A</f>
        <v>成实</v>
      </c>
      <c r="B2242" s="2" t="str">
        <f>'[1]2025年已发货'!B:B</f>
        <v>盘圆</v>
      </c>
      <c r="C2242" s="2" t="str">
        <f>'[1]2025年已发货'!C:C</f>
        <v>HPB300Ф6</v>
      </c>
      <c r="D2242" s="2" t="str">
        <f>'[1]2025年已发货'!D:D</f>
        <v>吨</v>
      </c>
      <c r="E2242" s="2">
        <f>'[1]2025年已发货'!E:E</f>
        <v>2</v>
      </c>
      <c r="F2242" s="4">
        <f>'[1]2025年已发货'!F:F</f>
        <v>45765</v>
      </c>
      <c r="G2242" s="2" t="str">
        <f>'[1]2025年已发货'!G:G</f>
        <v>（中核华兴-峨眉山项目）四川省乐山市峨眉山市双福镇梓橦庙红华五期中核华兴工地</v>
      </c>
      <c r="H2242" s="2" t="str">
        <f>'[1]2025年已发货'!H:H</f>
        <v>李汉军</v>
      </c>
      <c r="I2242" s="2" t="str">
        <f>'[1]2025年已发货'!I:I</f>
        <v>18691249091</v>
      </c>
      <c r="J2242" s="2" vm="1" t="e">
        <f>_xlfn._xlws.FILTER(辅助信息!D:D,辅助信息!G:G=G2242)</f>
        <v>#VALUE!</v>
      </c>
    </row>
    <row r="2243" spans="1:10">
      <c r="A2243" s="2" t="str">
        <f>'[1]2025年已发货'!A:A</f>
        <v>成实</v>
      </c>
      <c r="B2243" s="2" t="str">
        <f>'[1]2025年已发货'!B:B</f>
        <v>盘螺</v>
      </c>
      <c r="C2243" s="2" t="str">
        <f>'[1]2025年已发货'!C:C</f>
        <v>HRB400EФ8</v>
      </c>
      <c r="D2243" s="2" t="str">
        <f>'[1]2025年已发货'!D:D</f>
        <v>吨</v>
      </c>
      <c r="E2243" s="2">
        <f>'[1]2025年已发货'!E:E</f>
        <v>15</v>
      </c>
      <c r="F2243" s="4">
        <f>'[1]2025年已发货'!F:F</f>
        <v>45765</v>
      </c>
      <c r="G2243" s="2" t="str">
        <f>'[1]2025年已发货'!G:G</f>
        <v>（中核华兴-峨眉山项目）四川省乐山市峨眉山市双福镇梓橦庙红华五期中核华兴工地</v>
      </c>
      <c r="H2243" s="2" t="str">
        <f>'[1]2025年已发货'!H:H</f>
        <v>李汉军</v>
      </c>
      <c r="I2243" s="2" t="str">
        <f>'[1]2025年已发货'!I:I</f>
        <v>18691249091</v>
      </c>
      <c r="J2243" s="2" vm="1" t="e">
        <f>_xlfn._xlws.FILTER(辅助信息!D:D,辅助信息!G:G=G2243)</f>
        <v>#VALUE!</v>
      </c>
    </row>
    <row r="2244" spans="1:10">
      <c r="A2244" s="2" t="str">
        <f>'[1]2025年已发货'!A:A</f>
        <v>成实</v>
      </c>
      <c r="B2244" s="2" t="str">
        <f>'[1]2025年已发货'!B:B</f>
        <v>盘螺</v>
      </c>
      <c r="C2244" s="2" t="str">
        <f>'[1]2025年已发货'!C:C</f>
        <v>HRB400EФ10</v>
      </c>
      <c r="D2244" s="2" t="str">
        <f>'[1]2025年已发货'!D:D</f>
        <v>吨</v>
      </c>
      <c r="E2244" s="2">
        <f>'[1]2025年已发货'!E:E</f>
        <v>18</v>
      </c>
      <c r="F2244" s="4">
        <f>'[1]2025年已发货'!F:F</f>
        <v>45765</v>
      </c>
      <c r="G2244" s="2" t="str">
        <f>'[1]2025年已发货'!G:G</f>
        <v>（中核华兴-峨眉山项目）四川省乐山市峨眉山市双福镇梓橦庙红华五期中核华兴工地</v>
      </c>
      <c r="H2244" s="2" t="str">
        <f>'[1]2025年已发货'!H:H</f>
        <v>李汉军</v>
      </c>
      <c r="I2244" s="2" t="str">
        <f>'[1]2025年已发货'!I:I</f>
        <v>18691249091</v>
      </c>
      <c r="J2244" s="2" vm="1" t="e">
        <f>_xlfn._xlws.FILTER(辅助信息!D:D,辅助信息!G:G=G2244)</f>
        <v>#VALUE!</v>
      </c>
    </row>
    <row r="2245" spans="1:10">
      <c r="A2245" s="2" t="str">
        <f>'[1]2025年已发货'!A:A</f>
        <v>晋邦</v>
      </c>
      <c r="B2245" s="2" t="str">
        <f>'[1]2025年已发货'!B:B</f>
        <v>高线</v>
      </c>
      <c r="C2245" s="2" t="str">
        <f>'[1]2025年已发货'!C:C</f>
        <v>HPB300Φ10</v>
      </c>
      <c r="D2245" s="2" t="str">
        <f>'[1]2025年已发货'!D:D</f>
        <v>吨</v>
      </c>
      <c r="E2245" s="2">
        <f>'[1]2025年已发货'!E:E</f>
        <v>20</v>
      </c>
      <c r="F2245" s="4">
        <f>'[1]2025年已发货'!F:F</f>
        <v>45765</v>
      </c>
      <c r="G2245" s="2" t="str">
        <f>'[1]2025年已发货'!G:G</f>
        <v>（十九冶-江龙高速二分部）重庆市云阳县凤鸣镇平顶村*磨子坪隧道出口</v>
      </c>
      <c r="H2245" s="2" t="str">
        <f>'[1]2025年已发货'!H:H</f>
        <v>张鹏</v>
      </c>
      <c r="I2245" s="2">
        <f>'[1]2025年已发货'!I:I</f>
        <v>18223006448</v>
      </c>
      <c r="J2245" s="2" vm="1" t="e">
        <f>_xlfn._xlws.FILTER(辅助信息!D:D,辅助信息!G:G=G2245)</f>
        <v>#VALUE!</v>
      </c>
    </row>
    <row r="2246" spans="1:10">
      <c r="A2246" s="2" t="str">
        <f>'[1]2025年已发货'!A:A</f>
        <v>晋邦</v>
      </c>
      <c r="B2246" s="2" t="str">
        <f>'[1]2025年已发货'!B:B</f>
        <v>高线</v>
      </c>
      <c r="C2246" s="2" t="str">
        <f>'[1]2025年已发货'!C:C</f>
        <v>HPB300Φ8</v>
      </c>
      <c r="D2246" s="2" t="str">
        <f>'[1]2025年已发货'!D:D</f>
        <v>吨</v>
      </c>
      <c r="E2246" s="2">
        <f>'[1]2025年已发货'!E:E</f>
        <v>15</v>
      </c>
      <c r="F2246" s="4">
        <f>'[1]2025年已发货'!F:F</f>
        <v>45765</v>
      </c>
      <c r="G2246" s="2" t="str">
        <f>'[1]2025年已发货'!G:G</f>
        <v>（十九冶-江龙高速二分部）重庆市云阳县凤鸣镇平顶村*磨子坪隧道出口</v>
      </c>
      <c r="H2246" s="2" t="str">
        <f>'[1]2025年已发货'!H:H</f>
        <v>张鹏</v>
      </c>
      <c r="I2246" s="2">
        <f>'[1]2025年已发货'!I:I</f>
        <v>18223006448</v>
      </c>
      <c r="J2246" s="2" vm="1" t="e">
        <f>_xlfn._xlws.FILTER(辅助信息!D:D,辅助信息!G:G=G2246)</f>
        <v>#VALUE!</v>
      </c>
    </row>
    <row r="2247" spans="1:10">
      <c r="A2247" s="2" t="str">
        <f>'[1]2025年已发货'!A:A</f>
        <v>晋邦</v>
      </c>
      <c r="B2247" s="2" t="str">
        <f>'[1]2025年已发货'!B:B</f>
        <v>盘螺</v>
      </c>
      <c r="C2247" s="2" t="str">
        <f>'[1]2025年已发货'!C:C</f>
        <v>HRB400E Φ10</v>
      </c>
      <c r="D2247" s="2" t="str">
        <f>'[1]2025年已发货'!D:D</f>
        <v>吨</v>
      </c>
      <c r="E2247" s="2">
        <f>'[1]2025年已发货'!E:E</f>
        <v>4</v>
      </c>
      <c r="F2247" s="4">
        <f>'[1]2025年已发货'!F:F</f>
        <v>45765</v>
      </c>
      <c r="G2247" s="2" t="str">
        <f>'[1]2025年已发货'!G:G</f>
        <v>（十九冶-华电重庆奉节）重庆市奉节县康乐镇七星村</v>
      </c>
      <c r="H2247" s="2" t="str">
        <f>'[1]2025年已发货'!H:H</f>
        <v>岑甲乐</v>
      </c>
      <c r="I2247" s="2">
        <f>'[1]2025年已发货'!I:I</f>
        <v>17349037782</v>
      </c>
      <c r="J2247" s="2" vm="1" t="e">
        <f>_xlfn._xlws.FILTER(辅助信息!D:D,辅助信息!G:G=G2247)</f>
        <v>#VALUE!</v>
      </c>
    </row>
    <row r="2248" spans="1:10">
      <c r="A2248" s="2" t="str">
        <f>'[1]2025年已发货'!A:A</f>
        <v>晋邦</v>
      </c>
      <c r="B2248" s="2" t="str">
        <f>'[1]2025年已发货'!B:B</f>
        <v>螺纹钢</v>
      </c>
      <c r="C2248" s="2" t="str">
        <f>'[1]2025年已发货'!C:C</f>
        <v>HRB400E Φ14 9m</v>
      </c>
      <c r="D2248" s="2" t="str">
        <f>'[1]2025年已发货'!D:D</f>
        <v>吨</v>
      </c>
      <c r="E2248" s="2">
        <f>'[1]2025年已发货'!E:E</f>
        <v>12</v>
      </c>
      <c r="F2248" s="4">
        <f>'[1]2025年已发货'!F:F</f>
        <v>45765</v>
      </c>
      <c r="G2248" s="2" t="str">
        <f>'[1]2025年已发货'!G:G</f>
        <v>（十九冶-华电重庆奉节）重庆市奉节县康乐镇七星村</v>
      </c>
      <c r="H2248" s="2" t="str">
        <f>'[1]2025年已发货'!H:H</f>
        <v>岑甲乐</v>
      </c>
      <c r="I2248" s="2">
        <f>'[1]2025年已发货'!I:I</f>
        <v>17349037782</v>
      </c>
      <c r="J2248" s="2" vm="1" t="e">
        <f>_xlfn._xlws.FILTER(辅助信息!D:D,辅助信息!G:G=G2248)</f>
        <v>#VALUE!</v>
      </c>
    </row>
    <row r="2249" spans="1:10">
      <c r="A2249" s="2" t="str">
        <f>'[1]2025年已发货'!A:A</f>
        <v>晋邦</v>
      </c>
      <c r="B2249" s="2" t="str">
        <f>'[1]2025年已发货'!B:B</f>
        <v>螺纹钢</v>
      </c>
      <c r="C2249" s="2" t="str">
        <f>'[1]2025年已发货'!C:C</f>
        <v>HRB400E Φ20 9m</v>
      </c>
      <c r="D2249" s="2" t="str">
        <f>'[1]2025年已发货'!D:D</f>
        <v>吨</v>
      </c>
      <c r="E2249" s="2">
        <f>'[1]2025年已发货'!E:E</f>
        <v>18</v>
      </c>
      <c r="F2249" s="4">
        <f>'[1]2025年已发货'!F:F</f>
        <v>45765</v>
      </c>
      <c r="G2249" s="2" t="str">
        <f>'[1]2025年已发货'!G:G</f>
        <v>（十九冶-华电重庆奉节）重庆市奉节县康乐镇七星村</v>
      </c>
      <c r="H2249" s="2" t="str">
        <f>'[1]2025年已发货'!H:H</f>
        <v>岑甲乐</v>
      </c>
      <c r="I2249" s="2">
        <f>'[1]2025年已发货'!I:I</f>
        <v>17349037782</v>
      </c>
      <c r="J2249" s="2" vm="1" t="e">
        <f>_xlfn._xlws.FILTER(辅助信息!D:D,辅助信息!G:G=G2249)</f>
        <v>#VALUE!</v>
      </c>
    </row>
    <row r="2250" spans="1:10">
      <c r="A2250" s="2" t="str">
        <f>'[1]2025年已发货'!A:A</f>
        <v>晋邦</v>
      </c>
      <c r="B2250" s="2" t="str">
        <f>'[1]2025年已发货'!B:B</f>
        <v>盘螺</v>
      </c>
      <c r="C2250" s="2" t="str">
        <f>'[1]2025年已发货'!C:C</f>
        <v>HRB400E Φ6</v>
      </c>
      <c r="D2250" s="2" t="str">
        <f>'[1]2025年已发货'!D:D</f>
        <v>吨</v>
      </c>
      <c r="E2250" s="2">
        <f>'[1]2025年已发货'!E:E</f>
        <v>2</v>
      </c>
      <c r="F2250" s="4">
        <f>'[1]2025年已发货'!F:F</f>
        <v>45765</v>
      </c>
      <c r="G2250" s="2" t="str">
        <f>'[1]2025年已发货'!G:G</f>
        <v>（华西简阳西城嘉苑）四川省成都市简阳市简城街道高屋村</v>
      </c>
      <c r="H2250" s="2" t="str">
        <f>'[1]2025年已发货'!H:H</f>
        <v>张瀚镭</v>
      </c>
      <c r="I2250" s="2">
        <f>'[1]2025年已发货'!I:I</f>
        <v>15884666220</v>
      </c>
      <c r="J2250" s="2" t="str">
        <f>_xlfn._xlws.FILTER(辅助信息!D:D,辅助信息!G:G=G2250)</f>
        <v>华西简阳西城嘉苑</v>
      </c>
    </row>
    <row r="2251" spans="1:10">
      <c r="A2251" s="2" t="str">
        <f>'[1]2025年已发货'!A:A</f>
        <v>晋邦</v>
      </c>
      <c r="B2251" s="2" t="str">
        <f>'[1]2025年已发货'!B:B</f>
        <v>盘螺</v>
      </c>
      <c r="C2251" s="2" t="str">
        <f>'[1]2025年已发货'!C:C</f>
        <v>HRB400E Φ8</v>
      </c>
      <c r="D2251" s="2" t="str">
        <f>'[1]2025年已发货'!D:D</f>
        <v>吨</v>
      </c>
      <c r="E2251" s="2">
        <f>'[1]2025年已发货'!E:E</f>
        <v>10</v>
      </c>
      <c r="F2251" s="4">
        <f>'[1]2025年已发货'!F:F</f>
        <v>45765</v>
      </c>
      <c r="G2251" s="2" t="str">
        <f>'[1]2025年已发货'!G:G</f>
        <v>（华西简阳西城嘉苑）四川省成都市简阳市简城街道高屋村</v>
      </c>
      <c r="H2251" s="2" t="str">
        <f>'[1]2025年已发货'!H:H</f>
        <v>张瀚镭</v>
      </c>
      <c r="I2251" s="2">
        <f>'[1]2025年已发货'!I:I</f>
        <v>15884666220</v>
      </c>
      <c r="J2251" s="2" t="str">
        <f>_xlfn._xlws.FILTER(辅助信息!D:D,辅助信息!G:G=G2251)</f>
        <v>华西简阳西城嘉苑</v>
      </c>
    </row>
    <row r="2252" spans="1:10">
      <c r="A2252" s="2" t="str">
        <f>'[1]2025年已发货'!A:A</f>
        <v>晋邦</v>
      </c>
      <c r="B2252" s="2" t="str">
        <f>'[1]2025年已发货'!B:B</f>
        <v>盘螺</v>
      </c>
      <c r="C2252" s="2" t="str">
        <f>'[1]2025年已发货'!C:C</f>
        <v>HRB400E Φ10</v>
      </c>
      <c r="D2252" s="2" t="str">
        <f>'[1]2025年已发货'!D:D</f>
        <v>吨</v>
      </c>
      <c r="E2252" s="2">
        <f>'[1]2025年已发货'!E:E</f>
        <v>10</v>
      </c>
      <c r="F2252" s="4">
        <f>'[1]2025年已发货'!F:F</f>
        <v>45765</v>
      </c>
      <c r="G2252" s="2" t="str">
        <f>'[1]2025年已发货'!G:G</f>
        <v>（华西简阳西城嘉苑）四川省成都市简阳市简城街道高屋村</v>
      </c>
      <c r="H2252" s="2" t="str">
        <f>'[1]2025年已发货'!H:H</f>
        <v>张瀚镭</v>
      </c>
      <c r="I2252" s="2">
        <f>'[1]2025年已发货'!I:I</f>
        <v>15884666220</v>
      </c>
      <c r="J2252" s="2" t="str">
        <f>_xlfn._xlws.FILTER(辅助信息!D:D,辅助信息!G:G=G2252)</f>
        <v>华西简阳西城嘉苑</v>
      </c>
    </row>
    <row r="2253" spans="1:10">
      <c r="A2253" s="2" t="str">
        <f>'[1]2025年已发货'!A:A</f>
        <v>晋邦</v>
      </c>
      <c r="B2253" s="2" t="str">
        <f>'[1]2025年已发货'!B:B</f>
        <v>盘螺</v>
      </c>
      <c r="C2253" s="2" t="str">
        <f>'[1]2025年已发货'!C:C</f>
        <v>HRB400E Φ12</v>
      </c>
      <c r="D2253" s="2" t="str">
        <f>'[1]2025年已发货'!D:D</f>
        <v>吨</v>
      </c>
      <c r="E2253" s="2">
        <f>'[1]2025年已发货'!E:E</f>
        <v>42</v>
      </c>
      <c r="F2253" s="4">
        <f>'[1]2025年已发货'!F:F</f>
        <v>45765</v>
      </c>
      <c r="G2253" s="2" t="str">
        <f>'[1]2025年已发货'!G:G</f>
        <v>（华西简阳西城嘉苑）四川省成都市简阳市简城街道高屋村</v>
      </c>
      <c r="H2253" s="2" t="str">
        <f>'[1]2025年已发货'!H:H</f>
        <v>张瀚镭</v>
      </c>
      <c r="I2253" s="2">
        <f>'[1]2025年已发货'!I:I</f>
        <v>15884666220</v>
      </c>
      <c r="J2253" s="2" t="str">
        <f>_xlfn._xlws.FILTER(辅助信息!D:D,辅助信息!G:G=G2253)</f>
        <v>华西简阳西城嘉苑</v>
      </c>
    </row>
    <row r="2254" spans="1:10">
      <c r="A2254" s="2" t="str">
        <f>'[1]2025年已发货'!A:A</f>
        <v>晋邦</v>
      </c>
      <c r="B2254" s="2" t="str">
        <f>'[1]2025年已发货'!B:B</f>
        <v>螺纹钢</v>
      </c>
      <c r="C2254" s="2" t="str">
        <f>'[1]2025年已发货'!C:C</f>
        <v>HRB400E Φ14 9m</v>
      </c>
      <c r="D2254" s="2" t="str">
        <f>'[1]2025年已发货'!D:D</f>
        <v>吨</v>
      </c>
      <c r="E2254" s="2">
        <f>'[1]2025年已发货'!E:E</f>
        <v>6</v>
      </c>
      <c r="F2254" s="4">
        <f>'[1]2025年已发货'!F:F</f>
        <v>45765</v>
      </c>
      <c r="G2254" s="2" t="str">
        <f>'[1]2025年已发货'!G:G</f>
        <v>（华西简阳西城嘉苑）四川省成都市简阳市简城街道高屋村</v>
      </c>
      <c r="H2254" s="2" t="str">
        <f>'[1]2025年已发货'!H:H</f>
        <v>张瀚镭</v>
      </c>
      <c r="I2254" s="2">
        <f>'[1]2025年已发货'!I:I</f>
        <v>15884666220</v>
      </c>
      <c r="J2254" s="2" t="str">
        <f>_xlfn._xlws.FILTER(辅助信息!D:D,辅助信息!G:G=G2254)</f>
        <v>华西简阳西城嘉苑</v>
      </c>
    </row>
    <row r="2255" spans="1:10">
      <c r="A2255" s="2" t="str">
        <f>'[1]2025年已发货'!A:A</f>
        <v>晋邦</v>
      </c>
      <c r="B2255" s="2" t="str">
        <f>'[1]2025年已发货'!B:B</f>
        <v>螺纹钢</v>
      </c>
      <c r="C2255" s="2" t="str">
        <f>'[1]2025年已发货'!C:C</f>
        <v>HRB400E Φ12 9m</v>
      </c>
      <c r="D2255" s="2" t="str">
        <f>'[1]2025年已发货'!D:D</f>
        <v>吨</v>
      </c>
      <c r="E2255" s="2">
        <f>'[1]2025年已发货'!E:E</f>
        <v>3</v>
      </c>
      <c r="F2255" s="4">
        <f>'[1]2025年已发货'!F:F</f>
        <v>45765</v>
      </c>
      <c r="G2255" s="2" t="str">
        <f>'[1]2025年已发货'!G:G</f>
        <v>（五冶达州国道542项目-三工区路基六工段）四川省达州市达川区赵固镇水文村</v>
      </c>
      <c r="H2255" s="2" t="str">
        <f>'[1]2025年已发货'!H:H</f>
        <v>谭鹏程</v>
      </c>
      <c r="I2255" s="2">
        <f>'[1]2025年已发货'!I:I</f>
        <v>18280895666</v>
      </c>
      <c r="J2255" s="2" vm="1" t="e">
        <f>_xlfn._xlws.FILTER(辅助信息!D:D,辅助信息!G:G=G2255)</f>
        <v>#VALUE!</v>
      </c>
    </row>
    <row r="2256" spans="1:10">
      <c r="A2256" s="2" t="str">
        <f>'[1]2025年已发货'!A:A</f>
        <v>晋邦</v>
      </c>
      <c r="B2256" s="2" t="str">
        <f>'[1]2025年已发货'!B:B</f>
        <v>螺纹钢</v>
      </c>
      <c r="C2256" s="2" t="str">
        <f>'[1]2025年已发货'!C:C</f>
        <v>HRB400E Φ16 9m</v>
      </c>
      <c r="D2256" s="2" t="str">
        <f>'[1]2025年已发货'!D:D</f>
        <v>吨</v>
      </c>
      <c r="E2256" s="2">
        <f>'[1]2025年已发货'!E:E</f>
        <v>6</v>
      </c>
      <c r="F2256" s="4">
        <f>'[1]2025年已发货'!F:F</f>
        <v>45765</v>
      </c>
      <c r="G2256" s="2" t="str">
        <f>'[1]2025年已发货'!G:G</f>
        <v>（五冶达州国道542项目-三工区路基六工段）四川省达州市达川区赵固镇水文村</v>
      </c>
      <c r="H2256" s="2" t="str">
        <f>'[1]2025年已发货'!H:H</f>
        <v>谭鹏程</v>
      </c>
      <c r="I2256" s="2">
        <f>'[1]2025年已发货'!I:I</f>
        <v>18280895666</v>
      </c>
      <c r="J2256" s="2" vm="1" t="e">
        <f>_xlfn._xlws.FILTER(辅助信息!D:D,辅助信息!G:G=G2256)</f>
        <v>#VALUE!</v>
      </c>
    </row>
    <row r="2257" spans="1:10">
      <c r="A2257" s="2" t="str">
        <f>'[1]2025年已发货'!A:A</f>
        <v>晋邦</v>
      </c>
      <c r="B2257" s="2" t="str">
        <f>'[1]2025年已发货'!B:B</f>
        <v>螺纹钢</v>
      </c>
      <c r="C2257" s="2" t="str">
        <f>'[1]2025年已发货'!C:C</f>
        <v>HRB400E Φ22 9m</v>
      </c>
      <c r="D2257" s="2" t="str">
        <f>'[1]2025年已发货'!D:D</f>
        <v>吨</v>
      </c>
      <c r="E2257" s="2">
        <f>'[1]2025年已发货'!E:E</f>
        <v>6</v>
      </c>
      <c r="F2257" s="4">
        <f>'[1]2025年已发货'!F:F</f>
        <v>45765</v>
      </c>
      <c r="G2257" s="2" t="str">
        <f>'[1]2025年已发货'!G:G</f>
        <v>（五冶达州国道542项目-三工区路基六工段）四川省达州市达川区赵固镇水文村</v>
      </c>
      <c r="H2257" s="2" t="str">
        <f>'[1]2025年已发货'!H:H</f>
        <v>谭鹏程</v>
      </c>
      <c r="I2257" s="2">
        <f>'[1]2025年已发货'!I:I</f>
        <v>18280895666</v>
      </c>
      <c r="J2257" s="2" vm="1" t="e">
        <f>_xlfn._xlws.FILTER(辅助信息!D:D,辅助信息!G:G=G2257)</f>
        <v>#VALUE!</v>
      </c>
    </row>
    <row r="2258" spans="1:10">
      <c r="A2258" s="2" t="str">
        <f>'[1]2025年已发货'!A:A</f>
        <v>晋邦</v>
      </c>
      <c r="B2258" s="2" t="str">
        <f>'[1]2025年已发货'!B:B</f>
        <v>螺纹钢</v>
      </c>
      <c r="C2258" s="2" t="str">
        <f>'[1]2025年已发货'!C:C</f>
        <v>HRB400E Φ25 9m</v>
      </c>
      <c r="D2258" s="2" t="str">
        <f>'[1]2025年已发货'!D:D</f>
        <v>吨</v>
      </c>
      <c r="E2258" s="2">
        <f>'[1]2025年已发货'!E:E</f>
        <v>19</v>
      </c>
      <c r="F2258" s="4">
        <f>'[1]2025年已发货'!F:F</f>
        <v>45765</v>
      </c>
      <c r="G2258" s="2" t="str">
        <f>'[1]2025年已发货'!G:G</f>
        <v>（五冶达州国道542项目-三工区路基六工段）四川省达州市达川区赵固镇水文村</v>
      </c>
      <c r="H2258" s="2" t="str">
        <f>'[1]2025年已发货'!H:H</f>
        <v>谭鹏程</v>
      </c>
      <c r="I2258" s="2">
        <f>'[1]2025年已发货'!I:I</f>
        <v>18280895666</v>
      </c>
      <c r="J2258" s="2" vm="1" t="e">
        <f>_xlfn._xlws.FILTER(辅助信息!D:D,辅助信息!G:G=G2258)</f>
        <v>#VALUE!</v>
      </c>
    </row>
    <row r="2259" spans="1:10">
      <c r="A2259" s="2" t="str">
        <f>'[1]2025年已发货'!A:A</f>
        <v>晋邦</v>
      </c>
      <c r="B2259" s="2" t="str">
        <f>'[1]2025年已发货'!B:B</f>
        <v>螺纹钢</v>
      </c>
      <c r="C2259" s="2" t="str">
        <f>'[1]2025年已发货'!C:C</f>
        <v>HRB400E Φ20 9m</v>
      </c>
      <c r="D2259" s="2" t="str">
        <f>'[1]2025年已发货'!D:D</f>
        <v>吨</v>
      </c>
      <c r="E2259" s="2">
        <f>'[1]2025年已发货'!E:E</f>
        <v>35</v>
      </c>
      <c r="F2259" s="4">
        <f>'[1]2025年已发货'!F:F</f>
        <v>45765</v>
      </c>
      <c r="G2259" s="2" t="str">
        <f>'[1]2025年已发货'!G:G</f>
        <v>（五冶达州国道542项目-二工区巴河特大桥工段-5号墩）四川省达州市达川区石梯镇固家村村民委员会</v>
      </c>
      <c r="H2259" s="2" t="str">
        <f>'[1]2025年已发货'!H:H</f>
        <v>谭福中</v>
      </c>
      <c r="I2259" s="2">
        <f>'[1]2025年已发货'!I:I</f>
        <v>15828538619</v>
      </c>
      <c r="J2259" s="2" vm="1" t="e">
        <f>_xlfn._xlws.FILTER(辅助信息!D:D,辅助信息!G:G=G2259)</f>
        <v>#VALUE!</v>
      </c>
    </row>
    <row r="2260" spans="1:10">
      <c r="A2260" s="2" t="str">
        <f>'[1]2025年已发货'!A:A</f>
        <v>晋邦</v>
      </c>
      <c r="B2260" s="2" t="str">
        <f>'[1]2025年已发货'!B:B</f>
        <v>螺纹钢</v>
      </c>
      <c r="C2260" s="2" t="str">
        <f>'[1]2025年已发货'!C:C</f>
        <v>HRB400E Φ22 9m</v>
      </c>
      <c r="D2260" s="2" t="str">
        <f>'[1]2025年已发货'!D:D</f>
        <v>吨</v>
      </c>
      <c r="E2260" s="2">
        <f>'[1]2025年已发货'!E:E</f>
        <v>35</v>
      </c>
      <c r="F2260" s="4">
        <f>'[1]2025年已发货'!F:F</f>
        <v>45765</v>
      </c>
      <c r="G2260" s="2" t="str">
        <f>'[1]2025年已发货'!G:G</f>
        <v>（五冶达州国道542项目-二工区黄家湾隧道工段）四川省达州市达川区赵固镇黄家坡</v>
      </c>
      <c r="H2260" s="2" t="str">
        <f>'[1]2025年已发货'!H:H</f>
        <v>罗永方</v>
      </c>
      <c r="I2260" s="2">
        <f>'[1]2025年已发货'!I:I</f>
        <v>13551450899</v>
      </c>
      <c r="J2260" s="2" vm="1" t="e">
        <f>_xlfn._xlws.FILTER(辅助信息!D:D,辅助信息!G:G=G2260)</f>
        <v>#VALUE!</v>
      </c>
    </row>
    <row r="2261" spans="1:10">
      <c r="A2261" s="2" t="str">
        <f>'[1]2025年已发货'!A:A</f>
        <v>润耀</v>
      </c>
      <c r="B2261" s="2" t="str">
        <f>'[1]2025年已发货'!B:B</f>
        <v>螺纹钢</v>
      </c>
      <c r="C2261" s="2" t="str">
        <f>'[1]2025年已发货'!C:C</f>
        <v>HRB400E Φ20 9m</v>
      </c>
      <c r="D2261" s="2" t="str">
        <f>'[1]2025年已发货'!D:D</f>
        <v>吨</v>
      </c>
      <c r="E2261" s="2">
        <f>'[1]2025年已发货'!E:E</f>
        <v>12</v>
      </c>
      <c r="F2261" s="4">
        <f>'[1]2025年已发货'!F:F</f>
        <v>45765</v>
      </c>
      <c r="G2261" s="2" t="str">
        <f>'[1]2025年已发货'!G:G</f>
        <v>（中铁广州局-资乐高速5标）四川省乐山市井研县希望大道116号</v>
      </c>
      <c r="H2261" s="2" t="str">
        <f>'[1]2025年已发货'!H:H</f>
        <v>廖俊杰</v>
      </c>
      <c r="I2261" s="2">
        <f>'[1]2025年已发货'!I:I</f>
        <v>15775100965</v>
      </c>
      <c r="J2261" s="2" vm="1" t="e">
        <f>_xlfn._xlws.FILTER(辅助信息!D:D,辅助信息!G:G=G2261)</f>
        <v>#VALUE!</v>
      </c>
    </row>
    <row r="2262" spans="1:10">
      <c r="A2262" s="2" t="str">
        <f>'[1]2025年已发货'!A:A</f>
        <v>润耀</v>
      </c>
      <c r="B2262" s="2" t="str">
        <f>'[1]2025年已发货'!B:B</f>
        <v>螺纹钢</v>
      </c>
      <c r="C2262" s="2" t="str">
        <f>'[1]2025年已发货'!C:C</f>
        <v>HRB400E Φ25 9m</v>
      </c>
      <c r="D2262" s="2" t="str">
        <f>'[1]2025年已发货'!D:D</f>
        <v>吨</v>
      </c>
      <c r="E2262" s="2">
        <f>'[1]2025年已发货'!E:E</f>
        <v>22</v>
      </c>
      <c r="F2262" s="4">
        <f>'[1]2025年已发货'!F:F</f>
        <v>45765</v>
      </c>
      <c r="G2262" s="2" t="str">
        <f>'[1]2025年已发货'!G:G</f>
        <v>（中铁广州局-资乐高速5标）四川省乐山市井研县希望大道116号</v>
      </c>
      <c r="H2262" s="2" t="str">
        <f>'[1]2025年已发货'!H:H</f>
        <v>廖俊杰</v>
      </c>
      <c r="I2262" s="2">
        <f>'[1]2025年已发货'!I:I</f>
        <v>15775100965</v>
      </c>
      <c r="J2262" s="2" vm="1" t="e">
        <f>_xlfn._xlws.FILTER(辅助信息!D:D,辅助信息!G:G=G2262)</f>
        <v>#VALUE!</v>
      </c>
    </row>
    <row r="2263" spans="1:10">
      <c r="A2263" s="2" t="str">
        <f>'[1]2025年已发货'!A:A</f>
        <v>成实</v>
      </c>
      <c r="B2263" s="2" t="str">
        <f>'[1]2025年已发货'!B:B</f>
        <v>盘螺</v>
      </c>
      <c r="C2263" s="2" t="str">
        <f>'[1]2025年已发货'!C:C</f>
        <v>HRB400E Φ12</v>
      </c>
      <c r="D2263" s="2" t="str">
        <f>'[1]2025年已发货'!D:D</f>
        <v>吨</v>
      </c>
      <c r="E2263" s="2">
        <f>'[1]2025年已发货'!E:E</f>
        <v>20</v>
      </c>
      <c r="F2263" s="4">
        <f>'[1]2025年已发货'!F:F</f>
        <v>45765</v>
      </c>
      <c r="G2263" s="2" t="str">
        <f>'[1]2025年已发货'!G:G</f>
        <v>(中铁科研院宜宾泥溪项目)中铁科研院集团有限公司宜宾市泥溪东互通式立交下穿成贵客专铁路工程项目钢筋加工厂</v>
      </c>
      <c r="H2263" s="2" t="str">
        <f>'[1]2025年已发货'!H:H</f>
        <v>蔡鹏/程港</v>
      </c>
      <c r="I2263" s="2" t="str">
        <f>'[1]2025年已发货'!I:I</f>
        <v>19130850820/18208257412</v>
      </c>
      <c r="J2263" s="2" t="str">
        <f>_xlfn._xlws.FILTER(辅助信息!D:D,辅助信息!G:G=G2263)</f>
        <v>中铁科研院宜宾泥溪项目</v>
      </c>
    </row>
    <row r="2264" spans="1:10">
      <c r="A2264" s="2" t="str">
        <f>'[1]2025年已发货'!A:A</f>
        <v>成实</v>
      </c>
      <c r="B2264" s="2" t="str">
        <f>'[1]2025年已发货'!B:B</f>
        <v>螺纹钢</v>
      </c>
      <c r="C2264" s="2" t="str">
        <f>'[1]2025年已发货'!C:C</f>
        <v>HRB400E Φ20 9m</v>
      </c>
      <c r="D2264" s="2" t="str">
        <f>'[1]2025年已发货'!D:D</f>
        <v>吨</v>
      </c>
      <c r="E2264" s="2">
        <f>'[1]2025年已发货'!E:E</f>
        <v>6</v>
      </c>
      <c r="F2264" s="4">
        <f>'[1]2025年已发货'!F:F</f>
        <v>45765</v>
      </c>
      <c r="G2264" s="2" t="str">
        <f>'[1]2025年已发货'!G:G</f>
        <v>(中铁科研院宜宾泥溪项目)中铁科研院集团有限公司宜宾市泥溪东互通式立交下穿成贵客专铁路工程项目钢筋加工厂</v>
      </c>
      <c r="H2264" s="2" t="str">
        <f>'[1]2025年已发货'!H:H</f>
        <v>蔡鹏/程港</v>
      </c>
      <c r="I2264" s="2" t="str">
        <f>'[1]2025年已发货'!I:I</f>
        <v>19130850820/18208257412</v>
      </c>
      <c r="J2264" s="2" t="str">
        <f>_xlfn._xlws.FILTER(辅助信息!D:D,辅助信息!G:G=G2264)</f>
        <v>中铁科研院宜宾泥溪项目</v>
      </c>
    </row>
    <row r="2265" spans="1:10">
      <c r="A2265" s="2" t="str">
        <f>'[1]2025年已发货'!A:A</f>
        <v>成实</v>
      </c>
      <c r="B2265" s="2" t="str">
        <f>'[1]2025年已发货'!B:B</f>
        <v>螺纹钢</v>
      </c>
      <c r="C2265" s="2" t="str">
        <f>'[1]2025年已发货'!C:C</f>
        <v>HRB400E Φ25 9m</v>
      </c>
      <c r="D2265" s="2" t="str">
        <f>'[1]2025年已发货'!D:D</f>
        <v>吨</v>
      </c>
      <c r="E2265" s="2">
        <f>'[1]2025年已发货'!E:E</f>
        <v>9</v>
      </c>
      <c r="F2265" s="4">
        <f>'[1]2025年已发货'!F:F</f>
        <v>45765</v>
      </c>
      <c r="G2265" s="2" t="str">
        <f>'[1]2025年已发货'!G:G</f>
        <v>(中铁科研院宜宾泥溪项目)中铁科研院集团有限公司宜宾市泥溪东互通式立交下穿成贵客专铁路工程项目钢筋加工厂</v>
      </c>
      <c r="H2265" s="2" t="str">
        <f>'[1]2025年已发货'!H:H</f>
        <v>蔡鹏/程港</v>
      </c>
      <c r="I2265" s="2" t="str">
        <f>'[1]2025年已发货'!I:I</f>
        <v>19130850820/18208257412</v>
      </c>
      <c r="J2265" s="2" t="str">
        <f>_xlfn._xlws.FILTER(辅助信息!D:D,辅助信息!G:G=G2265)</f>
        <v>中铁科研院宜宾泥溪项目</v>
      </c>
    </row>
    <row r="2266" spans="1:10">
      <c r="A2266" s="2" t="str">
        <f>'[1]2025年已发货'!A:A</f>
        <v>德胜</v>
      </c>
      <c r="B2266" s="2" t="str">
        <f>'[1]2025年已发货'!B:B</f>
        <v>螺纹钢</v>
      </c>
      <c r="C2266" s="2" t="str">
        <f>'[1]2025年已发货'!C:C</f>
        <v>HRB400E Φ16 9m</v>
      </c>
      <c r="D2266" s="2" t="str">
        <f>'[1]2025年已发货'!D:D</f>
        <v>吨</v>
      </c>
      <c r="E2266" s="2">
        <f>'[1]2025年已发货'!E:E</f>
        <v>3</v>
      </c>
      <c r="F2266" s="4">
        <f>'[1]2025年已发货'!F:F</f>
        <v>45765</v>
      </c>
      <c r="G2266" s="2" t="str">
        <f>'[1]2025年已发货'!G:G</f>
        <v>(中铁科研院宜宾泥溪项目)中铁科研院集团有限公司宜宾市泥溪东互通式立交下穿成贵客专铁路工程项目钢筋加工厂</v>
      </c>
      <c r="H2266" s="2" t="str">
        <f>'[1]2025年已发货'!H:H</f>
        <v>蔡鹏/程港</v>
      </c>
      <c r="I2266" s="2" t="str">
        <f>'[1]2025年已发货'!I:I</f>
        <v>19130850820/18208257412</v>
      </c>
      <c r="J2266" s="2" t="str">
        <f>_xlfn._xlws.FILTER(辅助信息!D:D,辅助信息!G:G=G2266)</f>
        <v>中铁科研院宜宾泥溪项目</v>
      </c>
    </row>
    <row r="2267" spans="1:10">
      <c r="A2267" s="2" t="str">
        <f>'[1]2025年已发货'!A:A</f>
        <v>德胜</v>
      </c>
      <c r="B2267" s="2" t="str">
        <f>'[1]2025年已发货'!B:B</f>
        <v>螺纹钢</v>
      </c>
      <c r="C2267" s="2" t="str">
        <f>'[1]2025年已发货'!C:C</f>
        <v>HRB400E Φ28 9m</v>
      </c>
      <c r="D2267" s="2" t="str">
        <f>'[1]2025年已发货'!D:D</f>
        <v>吨</v>
      </c>
      <c r="E2267" s="2">
        <f>'[1]2025年已发货'!E:E</f>
        <v>66</v>
      </c>
      <c r="F2267" s="4">
        <f>'[1]2025年已发货'!F:F</f>
        <v>45765</v>
      </c>
      <c r="G2267" s="2" t="str">
        <f>'[1]2025年已发货'!G:G</f>
        <v>(中铁科研院宜宾泥溪项目)中铁科研院集团有限公司宜宾市泥溪东互通式立交下穿成贵客专铁路工程项目钢筋加工厂</v>
      </c>
      <c r="H2267" s="2" t="str">
        <f>'[1]2025年已发货'!H:H</f>
        <v>蔡鹏/程港</v>
      </c>
      <c r="I2267" s="2" t="str">
        <f>'[1]2025年已发货'!I:I</f>
        <v>19130850820/18208257412</v>
      </c>
      <c r="J2267" s="2" t="str">
        <f>_xlfn._xlws.FILTER(辅助信息!D:D,辅助信息!G:G=G2267)</f>
        <v>中铁科研院宜宾泥溪项目</v>
      </c>
    </row>
    <row r="2268" spans="1:10">
      <c r="A2268" s="2" t="str">
        <f>'[1]2025年已发货'!A:A</f>
        <v>八局</v>
      </c>
      <c r="B2268" s="2" t="str">
        <f>'[1]2025年已发货'!B:B</f>
        <v>螺纹钢</v>
      </c>
      <c r="C2268" s="2" t="str">
        <f>'[1]2025年已发货'!C:C</f>
        <v>HRB400E Φ12×12米</v>
      </c>
      <c r="D2268" s="2" t="str">
        <f>'[1]2025年已发货'!D:D</f>
        <v>吨</v>
      </c>
      <c r="E2268" s="2">
        <f>'[1]2025年已发货'!E:E</f>
        <v>35</v>
      </c>
      <c r="F2268" s="4">
        <f>'[1]2025年已发货'!F:F</f>
        <v>45765</v>
      </c>
      <c r="G2268" s="2" t="str">
        <f>'[1]2025年已发货'!G:G</f>
        <v>自永4标一局四公司（四川省内江市隆昌市金鹅街道自永4标一局四公司钢筋棚）</v>
      </c>
      <c r="H2268" s="2" t="str">
        <f>'[1]2025年已发货'!H:H</f>
        <v>郝优</v>
      </c>
      <c r="I2268" s="2">
        <f>'[1]2025年已发货'!I:I</f>
        <v>13891371707</v>
      </c>
      <c r="J2268" s="2" vm="1" t="e">
        <f>_xlfn._xlws.FILTER(辅助信息!D:D,辅助信息!G:G=G2268)</f>
        <v>#VALUE!</v>
      </c>
    </row>
    <row r="2269" spans="1:10">
      <c r="A2269" s="2" t="str">
        <f>'[1]2025年已发货'!A:A</f>
        <v>八局</v>
      </c>
      <c r="B2269" s="2" t="str">
        <f>'[1]2025年已发货'!B:B</f>
        <v>盘螺</v>
      </c>
      <c r="C2269" s="2" t="str">
        <f>'[1]2025年已发货'!C:C</f>
        <v>HRB400E Φ10</v>
      </c>
      <c r="D2269" s="2" t="str">
        <f>'[1]2025年已发货'!D:D</f>
        <v>吨</v>
      </c>
      <c r="E2269" s="2">
        <f>'[1]2025年已发货'!E:E</f>
        <v>20</v>
      </c>
      <c r="F2269" s="4">
        <f>'[1]2025年已发货'!F:F</f>
        <v>45765</v>
      </c>
      <c r="G2269" s="2" t="str">
        <f>'[1]2025年已发货'!G:G</f>
        <v>（北京工程局乐山机场项目）乐山市五通桥区冠英镇</v>
      </c>
      <c r="H2269" s="2" t="str">
        <f>'[1]2025年已发货'!H:H</f>
        <v>王治</v>
      </c>
      <c r="I2269" s="2">
        <f>'[1]2025年已发货'!I:I</f>
        <v>18811564698</v>
      </c>
      <c r="J2269" s="2" vm="1" t="e">
        <f>_xlfn._xlws.FILTER(辅助信息!D:D,辅助信息!G:G=G2269)</f>
        <v>#VALUE!</v>
      </c>
    </row>
    <row r="2270" spans="1:10">
      <c r="A2270" s="2" t="str">
        <f>'[1]2025年已发货'!A:A</f>
        <v>八局</v>
      </c>
      <c r="B2270" s="2" t="str">
        <f>'[1]2025年已发货'!B:B</f>
        <v>盘螺</v>
      </c>
      <c r="C2270" s="2" t="str">
        <f>'[1]2025年已发货'!C:C</f>
        <v>HRB400E Φ12</v>
      </c>
      <c r="D2270" s="2" t="str">
        <f>'[1]2025年已发货'!D:D</f>
        <v>吨</v>
      </c>
      <c r="E2270" s="2">
        <f>'[1]2025年已发货'!E:E</f>
        <v>15</v>
      </c>
      <c r="F2270" s="4">
        <f>'[1]2025年已发货'!F:F</f>
        <v>45765</v>
      </c>
      <c r="G2270" s="2" t="str">
        <f>'[1]2025年已发货'!G:G</f>
        <v>（北京工程局乐山机场项目）乐山市五通桥区冠英镇</v>
      </c>
      <c r="H2270" s="2" t="str">
        <f>'[1]2025年已发货'!H:H</f>
        <v>王治</v>
      </c>
      <c r="I2270" s="2">
        <f>'[1]2025年已发货'!I:I</f>
        <v>18811564698</v>
      </c>
      <c r="J2270" s="2" vm="1" t="e">
        <f>_xlfn._xlws.FILTER(辅助信息!D:D,辅助信息!G:G=G2270)</f>
        <v>#VALUE!</v>
      </c>
    </row>
    <row r="2271" spans="1:10">
      <c r="A2271" s="2" t="str">
        <f>'[1]2025年已发货'!A:A</f>
        <v>八局</v>
      </c>
      <c r="B2271" s="2" t="str">
        <f>'[1]2025年已发货'!B:B</f>
        <v>盘螺</v>
      </c>
      <c r="C2271" s="2" t="str">
        <f>'[1]2025年已发货'!C:C</f>
        <v>HRB400E Φ10</v>
      </c>
      <c r="D2271" s="2" t="str">
        <f>'[1]2025年已发货'!D:D</f>
        <v>吨</v>
      </c>
      <c r="E2271" s="2">
        <f>'[1]2025年已发货'!E:E</f>
        <v>35</v>
      </c>
      <c r="F2271" s="4">
        <f>'[1]2025年已发货'!F:F</f>
        <v>45765</v>
      </c>
      <c r="G2271" s="2" t="str">
        <f>'[1]2025年已发货'!G:G</f>
        <v>（五局乐山机场项目）乐山市五通桥区冠英镇</v>
      </c>
      <c r="H2271" s="2" t="str">
        <f>'[1]2025年已发货'!H:H</f>
        <v>王思思</v>
      </c>
      <c r="I2271" s="2">
        <f>'[1]2025年已发货'!I:I</f>
        <v>18973190156</v>
      </c>
      <c r="J2271" s="2" vm="1" t="e">
        <f>_xlfn._xlws.FILTER(辅助信息!D:D,辅助信息!G:G=G2271)</f>
        <v>#VALUE!</v>
      </c>
    </row>
    <row r="2272" spans="1:10">
      <c r="A2272" s="2" t="str">
        <f>'[1]2025年已发货'!A:A</f>
        <v>八局</v>
      </c>
      <c r="B2272" s="2" t="str">
        <f>'[1]2025年已发货'!B:B</f>
        <v>螺纹钢</v>
      </c>
      <c r="C2272" s="2" t="str">
        <f>'[1]2025年已发货'!C:C</f>
        <v>HRB400E Φ25 9m</v>
      </c>
      <c r="D2272" s="2" t="str">
        <f>'[1]2025年已发货'!D:D</f>
        <v>吨</v>
      </c>
      <c r="E2272" s="2">
        <f>'[1]2025年已发货'!E:E</f>
        <v>35</v>
      </c>
      <c r="F2272" s="4">
        <f>'[1]2025年已发货'!F:F</f>
        <v>45765</v>
      </c>
      <c r="G2272" s="2" t="str">
        <f>'[1]2025年已发货'!G:G</f>
        <v>（中铁广州局-成渝扩容2标）四川省资阳市雁江区南双路杨家糖房</v>
      </c>
      <c r="H2272" s="2" t="str">
        <f>'[1]2025年已发货'!H:H</f>
        <v>邓志强</v>
      </c>
      <c r="I2272" s="2">
        <f>'[1]2025年已发货'!I:I</f>
        <v>17603045490</v>
      </c>
      <c r="J2272" s="2" vm="1" t="e">
        <f>_xlfn._xlws.FILTER(辅助信息!D:D,辅助信息!G:G=G2272)</f>
        <v>#VALUE!</v>
      </c>
    </row>
    <row r="2273" spans="1:10">
      <c r="A2273" s="2" t="str">
        <f>'[1]2025年已发货'!A:A</f>
        <v>八局</v>
      </c>
      <c r="B2273" s="2" t="str">
        <f>'[1]2025年已发货'!B:B</f>
        <v>盘螺</v>
      </c>
      <c r="C2273" s="2" t="str">
        <f>'[1]2025年已发货'!C:C</f>
        <v>HRB400E Φ12</v>
      </c>
      <c r="D2273" s="2" t="str">
        <f>'[1]2025年已发货'!D:D</f>
        <v>吨</v>
      </c>
      <c r="E2273" s="2">
        <f>'[1]2025年已发货'!E:E</f>
        <v>70</v>
      </c>
      <c r="F2273" s="4">
        <f>'[1]2025年已发货'!F:F</f>
        <v>45765</v>
      </c>
      <c r="G2273" s="2" t="str">
        <f>'[1]2025年已发货'!G:G</f>
        <v>（中铁三局-铜资高速1标）四川省资阳市安岳县石羊镇猫坝村2#钢筋场</v>
      </c>
      <c r="H2273" s="2" t="str">
        <f>'[1]2025年已发货'!H:H</f>
        <v>王雪</v>
      </c>
      <c r="I2273" s="2">
        <f>'[1]2025年已发货'!I:I</f>
        <v>18729676589</v>
      </c>
      <c r="J2273" s="2" vm="1" t="e">
        <f>_xlfn._xlws.FILTER(辅助信息!D:D,辅助信息!G:G=G2273)</f>
        <v>#VALUE!</v>
      </c>
    </row>
    <row r="2274" spans="1:10">
      <c r="A2274" s="2" t="str">
        <f>'[1]2025年已发货'!A:A</f>
        <v>八局</v>
      </c>
      <c r="B2274" s="2" t="str">
        <f>'[1]2025年已发货'!B:B</f>
        <v>盘螺</v>
      </c>
      <c r="C2274" s="2" t="str">
        <f>'[1]2025年已发货'!C:C</f>
        <v>HRB400E Φ12</v>
      </c>
      <c r="D2274" s="2" t="str">
        <f>'[1]2025年已发货'!D:D</f>
        <v>吨</v>
      </c>
      <c r="E2274" s="2">
        <f>'[1]2025年已发货'!E:E</f>
        <v>35</v>
      </c>
      <c r="F2274" s="4">
        <f>'[1]2025年已发货'!F:F</f>
        <v>45765</v>
      </c>
      <c r="G2274" s="2" t="str">
        <f>'[1]2025年已发货'!G:G</f>
        <v>（中铁广州局-成渝扩容2标）成渝扩容项目ZCB3-2标2＃拌和站【雁江区联盟桥东北50米(资资路) 】</v>
      </c>
      <c r="H2274" s="2" t="str">
        <f>'[1]2025年已发货'!H:H</f>
        <v>刘沛琦</v>
      </c>
      <c r="I2274" s="2">
        <f>'[1]2025年已发货'!I:I</f>
        <v>18011784798</v>
      </c>
      <c r="J2274" s="2" vm="1" t="e">
        <f>_xlfn._xlws.FILTER(辅助信息!D:D,辅助信息!G:G=G2274)</f>
        <v>#VALUE!</v>
      </c>
    </row>
    <row r="2275" spans="1:10">
      <c r="A2275" s="2" t="str">
        <f>'[1]2025年已发货'!A:A</f>
        <v>八局</v>
      </c>
      <c r="B2275" s="2" t="str">
        <f>'[1]2025年已发货'!B:B</f>
        <v>螺纹钢</v>
      </c>
      <c r="C2275" s="2" t="str">
        <f>'[1]2025年已发货'!C:C</f>
        <v>HRB500E Φ25 9m</v>
      </c>
      <c r="D2275" s="2" t="str">
        <f>'[1]2025年已发货'!D:D</f>
        <v>吨</v>
      </c>
      <c r="E2275" s="2">
        <f>'[1]2025年已发货'!E:E</f>
        <v>35</v>
      </c>
      <c r="F2275" s="4">
        <f>'[1]2025年已发货'!F:F</f>
        <v>45765</v>
      </c>
      <c r="G2275" s="2" t="str">
        <f>'[1]2025年已发货'!G:G</f>
        <v>（中铁十局-资乐高速4标）四川省眉山市仁寿县彰加镇华炉村中铁十局资乐高速3#钢筋场</v>
      </c>
      <c r="H2275" s="2" t="str">
        <f>'[1]2025年已发货'!H:H</f>
        <v>杨飞</v>
      </c>
      <c r="I2275" s="2">
        <f>'[1]2025年已发货'!I:I</f>
        <v>15667998777</v>
      </c>
      <c r="J2275" s="2" vm="1" t="e">
        <f>_xlfn._xlws.FILTER(辅助信息!D:D,辅助信息!G:G=G2275)</f>
        <v>#VALUE!</v>
      </c>
    </row>
    <row r="2276" spans="1:10">
      <c r="A2276" s="2" t="str">
        <f>'[1]2025年已发货'!A:A</f>
        <v>八局</v>
      </c>
      <c r="B2276" s="2" t="str">
        <f>'[1]2025年已发货'!B:B</f>
        <v>螺纹钢</v>
      </c>
      <c r="C2276" s="2" t="str">
        <f>'[1]2025年已发货'!C:C</f>
        <v>HRB400E Φ25 9m</v>
      </c>
      <c r="D2276" s="2" t="str">
        <f>'[1]2025年已发货'!D:D</f>
        <v>吨</v>
      </c>
      <c r="E2276" s="2">
        <f>'[1]2025年已发货'!E:E</f>
        <v>35</v>
      </c>
      <c r="F2276" s="4">
        <f>'[1]2025年已发货'!F:F</f>
        <v>45765</v>
      </c>
      <c r="G2276" s="2" t="str">
        <f>'[1]2025年已发货'!G:G</f>
        <v>（中铁十局-资乐高速4标）四川省眉山市仁寿县彰加镇华炉村中铁十局资乐高速3#钢筋场</v>
      </c>
      <c r="H2276" s="2" t="str">
        <f>'[1]2025年已发货'!H:H</f>
        <v>杨飞</v>
      </c>
      <c r="I2276" s="2">
        <f>'[1]2025年已发货'!I:I</f>
        <v>15667998777</v>
      </c>
      <c r="J2276" s="2" vm="1" t="e">
        <f>_xlfn._xlws.FILTER(辅助信息!D:D,辅助信息!G:G=G2276)</f>
        <v>#VALUE!</v>
      </c>
    </row>
    <row r="2277" spans="1:10">
      <c r="A2277" s="2" t="str">
        <f>'[1]2025年已发货'!A:A</f>
        <v>八局</v>
      </c>
      <c r="B2277" s="2" t="str">
        <f>'[1]2025年已发货'!B:B</f>
        <v>螺纹钢</v>
      </c>
      <c r="C2277" s="2" t="str">
        <f>'[1]2025年已发货'!C:C</f>
        <v>HRB400E Φ14 9m</v>
      </c>
      <c r="D2277" s="2" t="str">
        <f>'[1]2025年已发货'!D:D</f>
        <v>吨</v>
      </c>
      <c r="E2277" s="2">
        <f>'[1]2025年已发货'!E:E</f>
        <v>35</v>
      </c>
      <c r="F2277" s="4">
        <f>'[1]2025年已发货'!F:F</f>
        <v>45765</v>
      </c>
      <c r="G2277" s="2" t="str">
        <f>'[1]2025年已发货'!G:G</f>
        <v>（中铁十局-资乐高速4标）四川省眉山市仁寿县彰加镇华炉村中铁十局资乐高速3#钢筋场</v>
      </c>
      <c r="H2277" s="2" t="str">
        <f>'[1]2025年已发货'!H:H</f>
        <v>杨飞</v>
      </c>
      <c r="I2277" s="2">
        <f>'[1]2025年已发货'!I:I</f>
        <v>15667998777</v>
      </c>
      <c r="J2277" s="2" vm="1" t="e">
        <f>_xlfn._xlws.FILTER(辅助信息!D:D,辅助信息!G:G=G2277)</f>
        <v>#VALUE!</v>
      </c>
    </row>
    <row r="2278" spans="1:10">
      <c r="A2278" s="2" t="str">
        <f>'[1]2025年已发货'!A:A</f>
        <v>德胜</v>
      </c>
      <c r="B2278" s="2" t="str">
        <f>'[1]2025年已发货'!B:B</f>
        <v>螺纹钢</v>
      </c>
      <c r="C2278" s="2" t="str">
        <f>'[1]2025年已发货'!C:C</f>
        <v>HRB400E Φ28 12m</v>
      </c>
      <c r="D2278" s="2" t="str">
        <f>'[1]2025年已发货'!D:D</f>
        <v>吨</v>
      </c>
      <c r="E2278" s="2">
        <f>'[1]2025年已发货'!E:E</f>
        <v>85</v>
      </c>
      <c r="F2278" s="4">
        <f>'[1]2025年已发货'!F:F</f>
        <v>45765</v>
      </c>
      <c r="G2278" s="2" t="str">
        <f>'[1]2025年已发货'!G:G</f>
        <v>（中铁二局-成渝扩容4标）四川省成都市简阳市杨家镇桐子湾村二局拌合站</v>
      </c>
      <c r="H2278" s="2" t="str">
        <f>'[1]2025年已发货'!H:H</f>
        <v>陈钢</v>
      </c>
      <c r="I2278" s="2">
        <f>'[1]2025年已发货'!I:I</f>
        <v>13018165813</v>
      </c>
      <c r="J2278" s="2" vm="1" t="e">
        <f>_xlfn._xlws.FILTER(辅助信息!D:D,辅助信息!G:G=G2278)</f>
        <v>#VALUE!</v>
      </c>
    </row>
    <row r="2279" spans="1:10">
      <c r="A2279" s="2" t="str">
        <f>'[1]2025年已发货'!A:A</f>
        <v>德胜</v>
      </c>
      <c r="B2279" s="2" t="str">
        <f>'[1]2025年已发货'!B:B</f>
        <v>螺纹钢</v>
      </c>
      <c r="C2279" s="2" t="str">
        <f>'[1]2025年已发货'!C:C</f>
        <v>HRB400E Φ25 12m</v>
      </c>
      <c r="D2279" s="2" t="str">
        <f>'[1]2025年已发货'!D:D</f>
        <v>吨</v>
      </c>
      <c r="E2279" s="2">
        <f>'[1]2025年已发货'!E:E</f>
        <v>20</v>
      </c>
      <c r="F2279" s="4">
        <f>'[1]2025年已发货'!F:F</f>
        <v>45765</v>
      </c>
      <c r="G2279" s="2" t="str">
        <f>'[1]2025年已发货'!G:G</f>
        <v>（中铁二局-成渝扩容4标）四川省成都市简阳市杨家镇桐子湾村二局拌合站</v>
      </c>
      <c r="H2279" s="2" t="str">
        <f>'[1]2025年已发货'!H:H</f>
        <v>陈钢</v>
      </c>
      <c r="I2279" s="2">
        <f>'[1]2025年已发货'!I:I</f>
        <v>13018165813</v>
      </c>
      <c r="J2279" s="2" vm="1" t="e">
        <f>_xlfn._xlws.FILTER(辅助信息!D:D,辅助信息!G:G=G2279)</f>
        <v>#VALUE!</v>
      </c>
    </row>
    <row r="2280" spans="1:10">
      <c r="A2280" s="2" t="str">
        <f>'[1]2025年已发货'!A:A</f>
        <v>德胜</v>
      </c>
      <c r="B2280" s="2" t="str">
        <f>'[1]2025年已发货'!B:B</f>
        <v>螺纹钢</v>
      </c>
      <c r="C2280" s="2" t="str">
        <f>'[1]2025年已发货'!C:C</f>
        <v>HRB500E Φ28 9m</v>
      </c>
      <c r="D2280" s="2" t="str">
        <f>'[1]2025年已发货'!D:D</f>
        <v>吨</v>
      </c>
      <c r="E2280" s="2">
        <f>'[1]2025年已发货'!E:E</f>
        <v>70</v>
      </c>
      <c r="F2280" s="4">
        <f>'[1]2025年已发货'!F:F</f>
        <v>45765</v>
      </c>
      <c r="G2280" s="2" t="str">
        <f>'[1]2025年已发货'!G:G</f>
        <v>（中铁十局-资乐高速4标）四川省眉山市仁寿县彰加镇促进村中铁十局2#钢筋厂</v>
      </c>
      <c r="H2280" s="2" t="str">
        <f>'[1]2025年已发货'!H:H</f>
        <v>杨飞</v>
      </c>
      <c r="I2280" s="2">
        <f>'[1]2025年已发货'!I:I</f>
        <v>15667998777</v>
      </c>
      <c r="J2280" s="2" vm="1" t="e">
        <f>_xlfn._xlws.FILTER(辅助信息!D:D,辅助信息!G:G=G2280)</f>
        <v>#VALUE!</v>
      </c>
    </row>
    <row r="2281" spans="1:10">
      <c r="A2281" s="2" t="str">
        <f>'[1]2025年已发货'!A:A</f>
        <v>达钢</v>
      </c>
      <c r="B2281" s="2" t="str">
        <f>'[1]2025年已发货'!B:B</f>
        <v>螺纹钢</v>
      </c>
      <c r="C2281" s="2" t="str">
        <f>'[1]2025年已发货'!C:C</f>
        <v>HRB400E Φ16 9m</v>
      </c>
      <c r="D2281" s="2" t="str">
        <f>'[1]2025年已发货'!D:D</f>
        <v>吨</v>
      </c>
      <c r="E2281" s="2">
        <f>'[1]2025年已发货'!E:E</f>
        <v>39</v>
      </c>
      <c r="F2281" s="4">
        <f>'[1]2025年已发货'!F:F</f>
        <v>45766</v>
      </c>
      <c r="G2281" s="2" t="str">
        <f>'[1]2025年已发货'!G:G</f>
        <v>（五冶达州国道542项目-三工区路基八工段(连接线)）四川省达州市达川区大堰镇梨子沟</v>
      </c>
      <c r="H2281" s="2" t="str">
        <f>'[1]2025年已发货'!H:H</f>
        <v>谭鹏程</v>
      </c>
      <c r="I2281" s="2">
        <f>'[1]2025年已发货'!I:I</f>
        <v>18280895666</v>
      </c>
      <c r="J2281" s="2" vm="1" t="e">
        <f>_xlfn._xlws.FILTER(辅助信息!D:D,辅助信息!G:G=G2281)</f>
        <v>#VALUE!</v>
      </c>
    </row>
    <row r="2282" spans="1:10">
      <c r="A2282" s="2" t="str">
        <f>'[1]2025年已发货'!A:A</f>
        <v>达钢</v>
      </c>
      <c r="B2282" s="2" t="str">
        <f>'[1]2025年已发货'!B:B</f>
        <v>螺纹钢</v>
      </c>
      <c r="C2282" s="2" t="str">
        <f>'[1]2025年已发货'!C:C</f>
        <v>HRB400E Φ32 9m</v>
      </c>
      <c r="D2282" s="2" t="str">
        <f>'[1]2025年已发货'!D:D</f>
        <v>吨</v>
      </c>
      <c r="E2282" s="2">
        <f>'[1]2025年已发货'!E:E</f>
        <v>6</v>
      </c>
      <c r="F2282" s="4">
        <f>'[1]2025年已发货'!F:F</f>
        <v>45766</v>
      </c>
      <c r="G2282" s="2" t="str">
        <f>'[1]2025年已发货'!G:G</f>
        <v>（五冶达州国道542项目-三工区路基八工段(连接线)）四川省达州市达川区大堰镇梨子沟</v>
      </c>
      <c r="H2282" s="2" t="str">
        <f>'[1]2025年已发货'!H:H</f>
        <v>谭鹏程</v>
      </c>
      <c r="I2282" s="2">
        <f>'[1]2025年已发货'!I:I</f>
        <v>18280895666</v>
      </c>
      <c r="J2282" s="2" vm="1" t="e">
        <f>_xlfn._xlws.FILTER(辅助信息!D:D,辅助信息!G:G=G2282)</f>
        <v>#VALUE!</v>
      </c>
    </row>
    <row r="2283" spans="1:10">
      <c r="A2283" s="2" t="str">
        <f>'[1]2025年已发货'!A:A</f>
        <v>达钢</v>
      </c>
      <c r="B2283" s="2" t="str">
        <f>'[1]2025年已发货'!B:B</f>
        <v>盘圆</v>
      </c>
      <c r="C2283" s="2" t="str">
        <f>'[1]2025年已发货'!C:C</f>
        <v>HPB300 Φ10</v>
      </c>
      <c r="D2283" s="2" t="str">
        <f>'[1]2025年已发货'!D:D</f>
        <v>吨</v>
      </c>
      <c r="E2283" s="2">
        <f>'[1]2025年已发货'!E:E</f>
        <v>3</v>
      </c>
      <c r="F2283" s="4">
        <f>'[1]2025年已发货'!F:F</f>
        <v>45766</v>
      </c>
      <c r="G2283" s="2" t="str">
        <f>'[1]2025年已发货'!G:G</f>
        <v>（五冶达州国道542项目-三工区路基八工段(连接线)）四川省达州市达川区大堰镇梨子沟</v>
      </c>
      <c r="H2283" s="2" t="str">
        <f>'[1]2025年已发货'!H:H</f>
        <v>谭鹏程</v>
      </c>
      <c r="I2283" s="2">
        <f>'[1]2025年已发货'!I:I</f>
        <v>18280895666</v>
      </c>
      <c r="J2283" s="2" vm="1" t="e">
        <f>_xlfn._xlws.FILTER(辅助信息!D:D,辅助信息!G:G=G2283)</f>
        <v>#VALUE!</v>
      </c>
    </row>
    <row r="2284" spans="1:10">
      <c r="A2284" s="2" t="str">
        <f>'[1]2025年已发货'!A:A</f>
        <v>达钢</v>
      </c>
      <c r="B2284" s="2" t="str">
        <f>'[1]2025年已发货'!B:B</f>
        <v>盘圆</v>
      </c>
      <c r="C2284" s="2" t="str">
        <f>'[1]2025年已发货'!C:C</f>
        <v>HPB300 Φ10</v>
      </c>
      <c r="D2284" s="2" t="str">
        <f>'[1]2025年已发货'!D:D</f>
        <v>吨</v>
      </c>
      <c r="E2284" s="2">
        <f>'[1]2025年已发货'!E:E</f>
        <v>35</v>
      </c>
      <c r="F2284" s="4">
        <f>'[1]2025年已发货'!F:F</f>
        <v>45766</v>
      </c>
      <c r="G2284" s="2" t="str">
        <f>'[1]2025年已发货'!G:G</f>
        <v>（中铁三局-铜资高速1标）四川省资阳市安岳县石羊镇猫坝村2#钢筋场</v>
      </c>
      <c r="H2284" s="2" t="str">
        <f>'[1]2025年已发货'!H:H</f>
        <v>王雪</v>
      </c>
      <c r="I2284" s="2">
        <f>'[1]2025年已发货'!I:I</f>
        <v>18729676589</v>
      </c>
      <c r="J2284" s="2" vm="1" t="e">
        <f>_xlfn._xlws.FILTER(辅助信息!D:D,辅助信息!G:G=G2284)</f>
        <v>#VALUE!</v>
      </c>
    </row>
    <row r="2285" spans="1:10">
      <c r="A2285" s="2" t="str">
        <f>'[1]2025年已发货'!A:A</f>
        <v>晋邦</v>
      </c>
      <c r="B2285" s="2" t="str">
        <f>'[1]2025年已发货'!B:B</f>
        <v>螺纹钢</v>
      </c>
      <c r="C2285" s="2" t="str">
        <f>'[1]2025年已发货'!C:C</f>
        <v>HRB500E Φ16</v>
      </c>
      <c r="D2285" s="2" t="str">
        <f>'[1]2025年已发货'!D:D</f>
        <v>吨</v>
      </c>
      <c r="E2285" s="2">
        <f>'[1]2025年已发货'!E:E</f>
        <v>3</v>
      </c>
      <c r="F2285" s="4">
        <f>'[1]2025年已发货'!F:F</f>
        <v>45766</v>
      </c>
      <c r="G2285" s="2" t="str">
        <f>'[1]2025年已发货'!G:G</f>
        <v>（商投建工达州中医药科技园-4工区-2号楼）达州市通川区达州中医药职业学院犀牛大道北段</v>
      </c>
      <c r="H2285" s="2" t="str">
        <f>'[1]2025年已发货'!H:H</f>
        <v>张扬</v>
      </c>
      <c r="I2285" s="2">
        <f>'[1]2025年已发货'!I:I</f>
        <v>18381904567</v>
      </c>
      <c r="J2285" s="2" t="str">
        <f>_xlfn._xlws.FILTER(辅助信息!D:D,辅助信息!G:G=G2285)</f>
        <v>商投建工达州中医药科技园</v>
      </c>
    </row>
    <row r="2286" spans="1:10">
      <c r="A2286" s="2" t="str">
        <f>'[1]2025年已发货'!A:A</f>
        <v>晋邦</v>
      </c>
      <c r="B2286" s="2" t="str">
        <f>'[1]2025年已发货'!B:B</f>
        <v>螺纹钢</v>
      </c>
      <c r="C2286" s="2" t="str">
        <f>'[1]2025年已发货'!C:C</f>
        <v>HRB500E Φ18</v>
      </c>
      <c r="D2286" s="2" t="str">
        <f>'[1]2025年已发货'!D:D</f>
        <v>吨</v>
      </c>
      <c r="E2286" s="2">
        <f>'[1]2025年已发货'!E:E</f>
        <v>12</v>
      </c>
      <c r="F2286" s="4">
        <f>'[1]2025年已发货'!F:F</f>
        <v>45766</v>
      </c>
      <c r="G2286" s="2" t="str">
        <f>'[1]2025年已发货'!G:G</f>
        <v>（商投建工达州中医药科技园-4工区-2号楼）达州市通川区达州中医药职业学院犀牛大道北段</v>
      </c>
      <c r="H2286" s="2" t="str">
        <f>'[1]2025年已发货'!H:H</f>
        <v>张扬</v>
      </c>
      <c r="I2286" s="2">
        <f>'[1]2025年已发货'!I:I</f>
        <v>18381904567</v>
      </c>
      <c r="J2286" s="2" t="str">
        <f>_xlfn._xlws.FILTER(辅助信息!D:D,辅助信息!G:G=G2286)</f>
        <v>商投建工达州中医药科技园</v>
      </c>
    </row>
    <row r="2287" spans="1:10">
      <c r="A2287" s="2" t="str">
        <f>'[1]2025年已发货'!A:A</f>
        <v>晋邦</v>
      </c>
      <c r="B2287" s="2" t="str">
        <f>'[1]2025年已发货'!B:B</f>
        <v>螺纹钢</v>
      </c>
      <c r="C2287" s="2" t="str">
        <f>'[1]2025年已发货'!C:C</f>
        <v>HRB500E Φ20</v>
      </c>
      <c r="D2287" s="2" t="str">
        <f>'[1]2025年已发货'!D:D</f>
        <v>吨</v>
      </c>
      <c r="E2287" s="2">
        <f>'[1]2025年已发货'!E:E</f>
        <v>9</v>
      </c>
      <c r="F2287" s="4">
        <f>'[1]2025年已发货'!F:F</f>
        <v>45766</v>
      </c>
      <c r="G2287" s="2" t="str">
        <f>'[1]2025年已发货'!G:G</f>
        <v>（商投建工达州中医药科技园-4工区-2号楼）达州市通川区达州中医药职业学院犀牛大道北段</v>
      </c>
      <c r="H2287" s="2" t="str">
        <f>'[1]2025年已发货'!H:H</f>
        <v>张扬</v>
      </c>
      <c r="I2287" s="2">
        <f>'[1]2025年已发货'!I:I</f>
        <v>18381904567</v>
      </c>
      <c r="J2287" s="2" t="str">
        <f>_xlfn._xlws.FILTER(辅助信息!D:D,辅助信息!G:G=G2287)</f>
        <v>商投建工达州中医药科技园</v>
      </c>
    </row>
    <row r="2288" spans="1:10">
      <c r="A2288" s="2" t="str">
        <f>'[1]2025年已发货'!A:A</f>
        <v>晋邦</v>
      </c>
      <c r="B2288" s="2" t="str">
        <f>'[1]2025年已发货'!B:B</f>
        <v>螺纹钢</v>
      </c>
      <c r="C2288" s="2" t="str">
        <f>'[1]2025年已发货'!C:C</f>
        <v>HRB500E Φ22</v>
      </c>
      <c r="D2288" s="2" t="str">
        <f>'[1]2025年已发货'!D:D</f>
        <v>吨</v>
      </c>
      <c r="E2288" s="2">
        <f>'[1]2025年已发货'!E:E</f>
        <v>9</v>
      </c>
      <c r="F2288" s="4">
        <f>'[1]2025年已发货'!F:F</f>
        <v>45766</v>
      </c>
      <c r="G2288" s="2" t="str">
        <f>'[1]2025年已发货'!G:G</f>
        <v>（商投建工达州中医药科技园-4工区-2号楼）达州市通川区达州中医药职业学院犀牛大道北段</v>
      </c>
      <c r="H2288" s="2" t="str">
        <f>'[1]2025年已发货'!H:H</f>
        <v>张扬</v>
      </c>
      <c r="I2288" s="2">
        <f>'[1]2025年已发货'!I:I</f>
        <v>18381904567</v>
      </c>
      <c r="J2288" s="2" t="str">
        <f>_xlfn._xlws.FILTER(辅助信息!D:D,辅助信息!G:G=G2288)</f>
        <v>商投建工达州中医药科技园</v>
      </c>
    </row>
    <row r="2289" spans="1:10">
      <c r="A2289" s="2" t="str">
        <f>'[1]2025年已发货'!A:A</f>
        <v>成实</v>
      </c>
      <c r="B2289" s="2" t="str">
        <f>'[1]2025年已发货'!B:B</f>
        <v>高线</v>
      </c>
      <c r="C2289" s="2" t="str">
        <f>'[1]2025年已发货'!C:C</f>
        <v>HPB300Φ10</v>
      </c>
      <c r="D2289" s="2" t="str">
        <f>'[1]2025年已发货'!D:D</f>
        <v>吨</v>
      </c>
      <c r="E2289" s="2">
        <f>'[1]2025年已发货'!E:E</f>
        <v>15</v>
      </c>
      <c r="F2289" s="4">
        <f>'[1]2025年已发货'!F:F</f>
        <v>45767</v>
      </c>
      <c r="G2289" s="2" t="str">
        <f>'[1]2025年已发货'!G:G</f>
        <v>（中铁五局-成渝扩容3标）四川省资阳市雁江区伍隍镇铺子村雁江区X138</v>
      </c>
      <c r="H2289" s="2" t="str">
        <f>'[1]2025年已发货'!H:H</f>
        <v>王健</v>
      </c>
      <c r="I2289" s="2">
        <f>'[1]2025年已发货'!I:I</f>
        <v>17726168395</v>
      </c>
      <c r="J2289" s="2" vm="1" t="e">
        <f>_xlfn._xlws.FILTER(辅助信息!D:D,辅助信息!G:G=G2289)</f>
        <v>#VALUE!</v>
      </c>
    </row>
    <row r="2290" spans="1:10">
      <c r="A2290" s="2" t="str">
        <f>'[1]2025年已发货'!A:A</f>
        <v>成实</v>
      </c>
      <c r="B2290" s="2" t="str">
        <f>'[1]2025年已发货'!B:B</f>
        <v>圆钢</v>
      </c>
      <c r="C2290" s="2" t="str">
        <f>'[1]2025年已发货'!C:C</f>
        <v>HPB300Φ20  9m</v>
      </c>
      <c r="D2290" s="2" t="str">
        <f>'[1]2025年已发货'!D:D</f>
        <v>吨</v>
      </c>
      <c r="E2290" s="2">
        <f>'[1]2025年已发货'!E:E</f>
        <v>3</v>
      </c>
      <c r="F2290" s="4">
        <f>'[1]2025年已发货'!F:F</f>
        <v>45767</v>
      </c>
      <c r="G2290" s="2" t="str">
        <f>'[1]2025年已发货'!G:G</f>
        <v>（中铁五局-成渝扩容3标）四川省资阳市雁江区伍隍镇铺子村雁江区X138</v>
      </c>
      <c r="H2290" s="2" t="str">
        <f>'[1]2025年已发货'!H:H</f>
        <v>王健</v>
      </c>
      <c r="I2290" s="2">
        <f>'[1]2025年已发货'!I:I</f>
        <v>17726168395</v>
      </c>
      <c r="J2290" s="2" vm="1" t="e">
        <f>_xlfn._xlws.FILTER(辅助信息!D:D,辅助信息!G:G=G2290)</f>
        <v>#VALUE!</v>
      </c>
    </row>
    <row r="2291" spans="1:10">
      <c r="A2291" s="2" t="str">
        <f>'[1]2025年已发货'!A:A</f>
        <v>成实</v>
      </c>
      <c r="B2291" s="2" t="str">
        <f>'[1]2025年已发货'!B:B</f>
        <v>螺纹钢</v>
      </c>
      <c r="C2291" s="2" t="str">
        <f>'[1]2025年已发货'!C:C</f>
        <v>HRB400E Φ25 12m</v>
      </c>
      <c r="D2291" s="2" t="str">
        <f>'[1]2025年已发货'!D:D</f>
        <v>吨</v>
      </c>
      <c r="E2291" s="2">
        <f>'[1]2025年已发货'!E:E</f>
        <v>18</v>
      </c>
      <c r="F2291" s="4">
        <f>'[1]2025年已发货'!F:F</f>
        <v>45767</v>
      </c>
      <c r="G2291" s="2" t="str">
        <f>'[1]2025年已发货'!G:G</f>
        <v>（中铁五局-成渝扩容3标）四川省资阳市雁江区伍隍镇铺子村雁江区X138</v>
      </c>
      <c r="H2291" s="2" t="str">
        <f>'[1]2025年已发货'!H:H</f>
        <v>王健</v>
      </c>
      <c r="I2291" s="2">
        <f>'[1]2025年已发货'!I:I</f>
        <v>17726168395</v>
      </c>
      <c r="J2291" s="2" vm="1" t="e">
        <f>_xlfn._xlws.FILTER(辅助信息!D:D,辅助信息!G:G=G2291)</f>
        <v>#VALUE!</v>
      </c>
    </row>
    <row r="2292" spans="1:10">
      <c r="A2292" s="2" t="str">
        <f>'[1]2025年已发货'!A:A</f>
        <v>成实</v>
      </c>
      <c r="B2292" s="2" t="str">
        <f>'[1]2025年已发货'!B:B</f>
        <v>盘螺</v>
      </c>
      <c r="C2292" s="2" t="str">
        <f>'[1]2025年已发货'!C:C</f>
        <v>HRB400EФ6</v>
      </c>
      <c r="D2292" s="2" t="str">
        <f>'[1]2025年已发货'!D:D</f>
        <v>吨</v>
      </c>
      <c r="E2292" s="2">
        <f>'[1]2025年已发货'!E:E</f>
        <v>6</v>
      </c>
      <c r="F2292" s="4">
        <f>'[1]2025年已发货'!F:F</f>
        <v>45767</v>
      </c>
      <c r="G2292" s="2" t="str">
        <f>'[1]2025年已发货'!G:G</f>
        <v>（中核中原-温江北林医养综合体项目）四川省成都市温江区万春大道第三人民医院东</v>
      </c>
      <c r="H2292" s="2" t="str">
        <f>'[1]2025年已发货'!H:H</f>
        <v>蔡杰</v>
      </c>
      <c r="I2292" s="2">
        <f>'[1]2025年已发货'!I:I</f>
        <v>18875129329</v>
      </c>
      <c r="J2292" s="2" vm="1" t="e">
        <f>_xlfn._xlws.FILTER(辅助信息!D:D,辅助信息!G:G=G2292)</f>
        <v>#VALUE!</v>
      </c>
    </row>
    <row r="2293" spans="1:10">
      <c r="A2293" s="2" t="str">
        <f>'[1]2025年已发货'!A:A</f>
        <v>成实</v>
      </c>
      <c r="B2293" s="2" t="str">
        <f>'[1]2025年已发货'!B:B</f>
        <v>盘螺</v>
      </c>
      <c r="C2293" s="2" t="str">
        <f>'[1]2025年已发货'!C:C</f>
        <v>HRB400EФ8</v>
      </c>
      <c r="D2293" s="2" t="str">
        <f>'[1]2025年已发货'!D:D</f>
        <v>吨</v>
      </c>
      <c r="E2293" s="2">
        <f>'[1]2025年已发货'!E:E</f>
        <v>12</v>
      </c>
      <c r="F2293" s="4">
        <f>'[1]2025年已发货'!F:F</f>
        <v>45767</v>
      </c>
      <c r="G2293" s="2" t="str">
        <f>'[1]2025年已发货'!G:G</f>
        <v>（中核中原-温江北林医养综合体项目）四川省成都市温江区万春大道第三人民医院东</v>
      </c>
      <c r="H2293" s="2" t="str">
        <f>'[1]2025年已发货'!H:H</f>
        <v>蔡杰</v>
      </c>
      <c r="I2293" s="2">
        <f>'[1]2025年已发货'!I:I</f>
        <v>18875129329</v>
      </c>
      <c r="J2293" s="2" vm="1" t="e">
        <f>_xlfn._xlws.FILTER(辅助信息!D:D,辅助信息!G:G=G2293)</f>
        <v>#VALUE!</v>
      </c>
    </row>
    <row r="2294" spans="1:10">
      <c r="A2294" s="2" t="str">
        <f>'[1]2025年已发货'!A:A</f>
        <v>成实</v>
      </c>
      <c r="B2294" s="2" t="str">
        <f>'[1]2025年已发货'!B:B</f>
        <v>盘螺</v>
      </c>
      <c r="C2294" s="2" t="str">
        <f>'[1]2025年已发货'!C:C</f>
        <v>HRB400EФ10</v>
      </c>
      <c r="D2294" s="2" t="str">
        <f>'[1]2025年已发货'!D:D</f>
        <v>吨</v>
      </c>
      <c r="E2294" s="2">
        <f>'[1]2025年已发货'!E:E</f>
        <v>18</v>
      </c>
      <c r="F2294" s="4">
        <f>'[1]2025年已发货'!F:F</f>
        <v>45767</v>
      </c>
      <c r="G2294" s="2" t="str">
        <f>'[1]2025年已发货'!G:G</f>
        <v>（中核中原-温江北林医养综合体项目）四川省成都市温江区万春大道第三人民医院东</v>
      </c>
      <c r="H2294" s="2" t="str">
        <f>'[1]2025年已发货'!H:H</f>
        <v>蔡杰</v>
      </c>
      <c r="I2294" s="2">
        <f>'[1]2025年已发货'!I:I</f>
        <v>18875129329</v>
      </c>
      <c r="J2294" s="2" vm="1" t="e">
        <f>_xlfn._xlws.FILTER(辅助信息!D:D,辅助信息!G:G=G2294)</f>
        <v>#VALUE!</v>
      </c>
    </row>
    <row r="2295" spans="1:10">
      <c r="A2295" s="2" t="str">
        <f>'[1]2025年已发货'!A:A</f>
        <v>成实</v>
      </c>
      <c r="B2295" s="2" t="str">
        <f>'[1]2025年已发货'!B:B</f>
        <v>高线</v>
      </c>
      <c r="C2295" s="2" t="str">
        <f>'[1]2025年已发货'!C:C</f>
        <v>HPB300Ф12</v>
      </c>
      <c r="D2295" s="2" t="str">
        <f>'[1]2025年已发货'!D:D</f>
        <v>吨</v>
      </c>
      <c r="E2295" s="2">
        <f>'[1]2025年已发货'!E:E</f>
        <v>35</v>
      </c>
      <c r="F2295" s="4">
        <f>'[1]2025年已发货'!F:F</f>
        <v>45767</v>
      </c>
      <c r="G2295" s="2" t="str">
        <f>'[1]2025年已发货'!G:G</f>
        <v>（中铁六局呼和公司康新高速TJ4-2标）四川省甘孜藏族自治州康定市新都桥镇东俄罗三村中建八局搅拌站旁</v>
      </c>
      <c r="H2295" s="2" t="str">
        <f>'[1]2025年已发货'!H:H</f>
        <v>许文刚</v>
      </c>
      <c r="I2295" s="2">
        <f>'[1]2025年已发货'!I:I</f>
        <v>15848808186</v>
      </c>
      <c r="J2295" s="2" vm="1" t="e">
        <f>_xlfn._xlws.FILTER(辅助信息!D:D,辅助信息!G:G=G2295)</f>
        <v>#VALUE!</v>
      </c>
    </row>
    <row r="2296" spans="1:10">
      <c r="A2296" s="2" t="str">
        <f>'[1]2025年已发货'!A:A</f>
        <v>成实</v>
      </c>
      <c r="B2296" s="2" t="str">
        <f>'[1]2025年已发货'!B:B</f>
        <v>盘螺</v>
      </c>
      <c r="C2296" s="2" t="str">
        <f>'[1]2025年已发货'!C:C</f>
        <v>HRB400E Φ12</v>
      </c>
      <c r="D2296" s="2" t="str">
        <f>'[1]2025年已发货'!D:D</f>
        <v>吨</v>
      </c>
      <c r="E2296" s="2">
        <f>'[1]2025年已发货'!E:E</f>
        <v>25</v>
      </c>
      <c r="F2296" s="4">
        <f>'[1]2025年已发货'!F:F</f>
        <v>45767</v>
      </c>
      <c r="G2296" s="2" t="str">
        <f>'[1]2025年已发货'!G:G</f>
        <v>（中铁二局-成渝扩容4标）四川省成都市简阳市杨家镇桐子湾村二局拌合站</v>
      </c>
      <c r="H2296" s="2" t="str">
        <f>'[1]2025年已发货'!H:H</f>
        <v>陈钢</v>
      </c>
      <c r="I2296" s="2">
        <f>'[1]2025年已发货'!I:I</f>
        <v>13018165813</v>
      </c>
      <c r="J2296" s="2" vm="1" t="e">
        <f>_xlfn._xlws.FILTER(辅助信息!D:D,辅助信息!G:G=G2296)</f>
        <v>#VALUE!</v>
      </c>
    </row>
    <row r="2297" spans="1:10">
      <c r="A2297" s="2" t="str">
        <f>'[1]2025年已发货'!A:A</f>
        <v>成实</v>
      </c>
      <c r="B2297" s="2" t="str">
        <f>'[1]2025年已发货'!B:B</f>
        <v>盘螺</v>
      </c>
      <c r="C2297" s="2" t="str">
        <f>'[1]2025年已发货'!C:C</f>
        <v>HRB400E Φ10</v>
      </c>
      <c r="D2297" s="2" t="str">
        <f>'[1]2025年已发货'!D:D</f>
        <v>吨</v>
      </c>
      <c r="E2297" s="2">
        <f>'[1]2025年已发货'!E:E</f>
        <v>10</v>
      </c>
      <c r="F2297" s="4">
        <f>'[1]2025年已发货'!F:F</f>
        <v>45767</v>
      </c>
      <c r="G2297" s="2" t="str">
        <f>'[1]2025年已发货'!G:G</f>
        <v>（中铁二局-成渝扩容4标）四川省成都市简阳市杨家镇桐子湾村二局拌合站</v>
      </c>
      <c r="H2297" s="2" t="str">
        <f>'[1]2025年已发货'!H:H</f>
        <v>陈钢</v>
      </c>
      <c r="I2297" s="2">
        <f>'[1]2025年已发货'!I:I</f>
        <v>13018165813</v>
      </c>
      <c r="J2297" s="2" vm="1" t="e">
        <f>_xlfn._xlws.FILTER(辅助信息!D:D,辅助信息!G:G=G2297)</f>
        <v>#VALUE!</v>
      </c>
    </row>
    <row r="2298" spans="1:10">
      <c r="A2298" s="2" t="str">
        <f>'[1]2025年已发货'!A:A</f>
        <v>德胜</v>
      </c>
      <c r="B2298" s="2" t="str">
        <f>'[1]2025年已发货'!B:B</f>
        <v>螺纹钢</v>
      </c>
      <c r="C2298" s="2" t="str">
        <f>'[1]2025年已发货'!C:C</f>
        <v>HRB400E Φ25 12m</v>
      </c>
      <c r="D2298" s="2" t="str">
        <f>'[1]2025年已发货'!D:D</f>
        <v>吨</v>
      </c>
      <c r="E2298" s="2">
        <f>'[1]2025年已发货'!E:E</f>
        <v>70</v>
      </c>
      <c r="F2298" s="4">
        <f>'[1]2025年已发货'!F:F</f>
        <v>45767</v>
      </c>
      <c r="G2298" s="2" t="str">
        <f>'[1]2025年已发货'!G:G</f>
        <v>（中铁广州局-成渝扩容2标）四川省资阳市雁江区堪嘉镇陈家湾刘家湾大桥桥头</v>
      </c>
      <c r="H2298" s="2" t="str">
        <f>'[1]2025年已发货'!H:H</f>
        <v>刘沛琦</v>
      </c>
      <c r="I2298" s="2">
        <f>'[1]2025年已发货'!I:I</f>
        <v>18011784798</v>
      </c>
      <c r="J2298" s="2" vm="1" t="e">
        <f>_xlfn._xlws.FILTER(辅助信息!D:D,辅助信息!G:G=G2298)</f>
        <v>#VALUE!</v>
      </c>
    </row>
    <row r="2299" spans="1:10">
      <c r="A2299" s="2" t="str">
        <f>'[1]2025年已发货'!A:A</f>
        <v>德胜</v>
      </c>
      <c r="B2299" s="2" t="str">
        <f>'[1]2025年已发货'!B:B</f>
        <v>螺纹钢</v>
      </c>
      <c r="C2299" s="2" t="str">
        <f>'[1]2025年已发货'!C:C</f>
        <v>HRB500EФ25*9m</v>
      </c>
      <c r="D2299" s="2" t="str">
        <f>'[1]2025年已发货'!D:D</f>
        <v>吨</v>
      </c>
      <c r="E2299" s="2">
        <f>'[1]2025年已发货'!E:E</f>
        <v>64</v>
      </c>
      <c r="F2299" s="4">
        <f>'[1]2025年已发货'!F:F</f>
        <v>45767</v>
      </c>
      <c r="G2299" s="2" t="str">
        <f>'[1]2025年已发货'!G:G</f>
        <v>（中核中原-温江北林医养综合体项目）四川省成都市温江区万春大道第三人民医院东</v>
      </c>
      <c r="H2299" s="2" t="str">
        <f>'[1]2025年已发货'!H:H</f>
        <v>蔡杰</v>
      </c>
      <c r="I2299" s="2">
        <f>'[1]2025年已发货'!I:I</f>
        <v>18875129329</v>
      </c>
      <c r="J2299" s="2" vm="1" t="e">
        <f>_xlfn._xlws.FILTER(辅助信息!D:D,辅助信息!G:G=G2299)</f>
        <v>#VALUE!</v>
      </c>
    </row>
    <row r="2300" spans="1:10">
      <c r="A2300" s="2" t="str">
        <f>'[1]2025年已发货'!A:A</f>
        <v>德胜</v>
      </c>
      <c r="B2300" s="2" t="str">
        <f>'[1]2025年已发货'!B:B</f>
        <v>螺纹钢</v>
      </c>
      <c r="C2300" s="2" t="str">
        <f>'[1]2025年已发货'!C:C</f>
        <v>HRB500EФ28*12m</v>
      </c>
      <c r="D2300" s="2" t="str">
        <f>'[1]2025年已发货'!D:D</f>
        <v>吨</v>
      </c>
      <c r="E2300" s="2">
        <f>'[1]2025年已发货'!E:E</f>
        <v>6</v>
      </c>
      <c r="F2300" s="4">
        <f>'[1]2025年已发货'!F:F</f>
        <v>45767</v>
      </c>
      <c r="G2300" s="2" t="str">
        <f>'[1]2025年已发货'!G:G</f>
        <v>（中核中原-温江北林医养综合体项目）四川省成都市温江区万春大道第三人民医院东</v>
      </c>
      <c r="H2300" s="2" t="str">
        <f>'[1]2025年已发货'!H:H</f>
        <v>蔡杰</v>
      </c>
      <c r="I2300" s="2">
        <f>'[1]2025年已发货'!I:I</f>
        <v>18875129329</v>
      </c>
      <c r="J2300" s="2" vm="1" t="e">
        <f>_xlfn._xlws.FILTER(辅助信息!D:D,辅助信息!G:G=G2300)</f>
        <v>#VALUE!</v>
      </c>
    </row>
    <row r="2301" spans="1:10">
      <c r="A2301" s="2" t="str">
        <f>'[1]2025年已发货'!A:A</f>
        <v>德胜</v>
      </c>
      <c r="B2301" s="2" t="str">
        <f>'[1]2025年已发货'!B:B</f>
        <v>螺纹钢</v>
      </c>
      <c r="C2301" s="2" t="str">
        <f>'[1]2025年已发货'!C:C</f>
        <v>HRB500EФ25*9m</v>
      </c>
      <c r="D2301" s="2" t="str">
        <f>'[1]2025年已发货'!D:D</f>
        <v>吨</v>
      </c>
      <c r="E2301" s="2">
        <f>'[1]2025年已发货'!E:E</f>
        <v>35</v>
      </c>
      <c r="F2301" s="4">
        <f>'[1]2025年已发货'!F:F</f>
        <v>45767</v>
      </c>
      <c r="G2301" s="2" t="str">
        <f>'[1]2025年已发货'!G:G</f>
        <v>（中铁六局呼和公司康新高速TJ4-2标）四川省甘孜藏族自治州康定市新都桥镇东俄罗三村中建八局搅拌站旁</v>
      </c>
      <c r="H2301" s="2" t="str">
        <f>'[1]2025年已发货'!H:H</f>
        <v>许文刚</v>
      </c>
      <c r="I2301" s="2">
        <f>'[1]2025年已发货'!I:I</f>
        <v>15848808186</v>
      </c>
      <c r="J2301" s="2" vm="1" t="e">
        <f>_xlfn._xlws.FILTER(辅助信息!D:D,辅助信息!G:G=G2301)</f>
        <v>#VALUE!</v>
      </c>
    </row>
    <row r="2302" spans="1:10">
      <c r="A2302" s="2" t="str">
        <f>'[1]2025年已发货'!A:A</f>
        <v>德胜</v>
      </c>
      <c r="B2302" s="2" t="str">
        <f>'[1]2025年已发货'!B:B</f>
        <v>螺纹钢</v>
      </c>
      <c r="C2302" s="2" t="str">
        <f>'[1]2025年已发货'!C:C</f>
        <v>HRB400E Φ12 9m</v>
      </c>
      <c r="D2302" s="2" t="str">
        <f>'[1]2025年已发货'!D:D</f>
        <v>吨</v>
      </c>
      <c r="E2302" s="2">
        <f>'[1]2025年已发货'!E:E</f>
        <v>105</v>
      </c>
      <c r="F2302" s="4">
        <f>'[1]2025年已发货'!F:F</f>
        <v>45767</v>
      </c>
      <c r="G2302" s="2" t="str">
        <f>'[1]2025年已发货'!G:G</f>
        <v>（中铁五局新津tod项目）成都市新津区旭辉天府未来城南(华金路南)</v>
      </c>
      <c r="H2302" s="2" t="str">
        <f>'[1]2025年已发货'!H:H</f>
        <v>戴军</v>
      </c>
      <c r="I2302" s="2">
        <f>'[1]2025年已发货'!I:I</f>
        <v>15984585768</v>
      </c>
      <c r="J2302" s="2" vm="1" t="e">
        <f>_xlfn._xlws.FILTER(辅助信息!D:D,辅助信息!G:G=G2302)</f>
        <v>#VALUE!</v>
      </c>
    </row>
    <row r="2303" spans="1:10">
      <c r="A2303" s="2" t="str">
        <f>'[1]2025年已发货'!A:A</f>
        <v>八局</v>
      </c>
      <c r="B2303" s="2" t="str">
        <f>'[1]2025年已发货'!B:B</f>
        <v>螺纹钢</v>
      </c>
      <c r="C2303" s="2" t="str">
        <f>'[1]2025年已发货'!C:C</f>
        <v>HRB400E Φ25 12m</v>
      </c>
      <c r="D2303" s="2" t="str">
        <f>'[1]2025年已发货'!D:D</f>
        <v>吨</v>
      </c>
      <c r="E2303" s="2">
        <f>'[1]2025年已发货'!E:E</f>
        <v>35</v>
      </c>
      <c r="F2303" s="4">
        <f>'[1]2025年已发货'!F:F</f>
        <v>45767</v>
      </c>
      <c r="G2303" s="2" t="str">
        <f>'[1]2025年已发货'!G:G</f>
        <v>（中铁广州局-成渝扩容2标）四川省资阳市雁江区堪嘉镇陈家湾刘家湾大桥桥头</v>
      </c>
      <c r="H2303" s="2" t="str">
        <f>'[1]2025年已发货'!H:H</f>
        <v>刘沛琦</v>
      </c>
      <c r="I2303" s="2">
        <f>'[1]2025年已发货'!I:I</f>
        <v>18011784798</v>
      </c>
      <c r="J2303" s="2" vm="1" t="e">
        <f>_xlfn._xlws.FILTER(辅助信息!D:D,辅助信息!G:G=G2303)</f>
        <v>#VALUE!</v>
      </c>
    </row>
    <row r="2304" spans="1:10">
      <c r="A2304" s="2" t="str">
        <f>'[1]2025年已发货'!A:A</f>
        <v>八局</v>
      </c>
      <c r="B2304" s="2" t="str">
        <f>'[1]2025年已发货'!B:B</f>
        <v>螺纹钢</v>
      </c>
      <c r="C2304" s="2" t="str">
        <f>'[1]2025年已发货'!C:C</f>
        <v>HRB400E Φ25 12m</v>
      </c>
      <c r="D2304" s="2" t="str">
        <f>'[1]2025年已发货'!D:D</f>
        <v>吨</v>
      </c>
      <c r="E2304" s="2">
        <f>'[1]2025年已发货'!E:E</f>
        <v>35</v>
      </c>
      <c r="F2304" s="4">
        <f>'[1]2025年已发货'!F:F</f>
        <v>45767</v>
      </c>
      <c r="G2304" s="2" t="str">
        <f>'[1]2025年已发货'!G:G</f>
        <v>（中铁广州局-成渝扩容2标）成渝扩容项目ZCB3-2标2＃拌和站【雁江区联盟桥东北50米(资资路) 】</v>
      </c>
      <c r="H2304" s="2" t="str">
        <f>'[1]2025年已发货'!H:H</f>
        <v>刘沛琦</v>
      </c>
      <c r="I2304" s="2">
        <f>'[1]2025年已发货'!I:I</f>
        <v>18011784798</v>
      </c>
      <c r="J2304" s="2" vm="1" t="e">
        <f>_xlfn._xlws.FILTER(辅助信息!D:D,辅助信息!G:G=G2304)</f>
        <v>#VALUE!</v>
      </c>
    </row>
    <row r="2305" spans="1:10">
      <c r="A2305" s="2" t="str">
        <f>'[1]2025年已发货'!A:A</f>
        <v>八局</v>
      </c>
      <c r="B2305" s="2" t="str">
        <f>'[1]2025年已发货'!B:B</f>
        <v>螺纹钢</v>
      </c>
      <c r="C2305" s="2" t="str">
        <f>'[1]2025年已发货'!C:C</f>
        <v>HRB400E Φ25 12m</v>
      </c>
      <c r="D2305" s="2" t="str">
        <f>'[1]2025年已发货'!D:D</f>
        <v>吨</v>
      </c>
      <c r="E2305" s="2">
        <f>'[1]2025年已发货'!E:E</f>
        <v>35</v>
      </c>
      <c r="F2305" s="4">
        <f>'[1]2025年已发货'!F:F</f>
        <v>45767</v>
      </c>
      <c r="G2305" s="2" t="str">
        <f>'[1]2025年已发货'!G:G</f>
        <v>（中铁广州局-成渝扩容2标）四川省资阳市雁江区南双路杨家糖房</v>
      </c>
      <c r="H2305" s="2" t="str">
        <f>'[1]2025年已发货'!H:H</f>
        <v>邓志强</v>
      </c>
      <c r="I2305" s="2">
        <f>'[1]2025年已发货'!I:I</f>
        <v>17603045490</v>
      </c>
      <c r="J2305" s="2" vm="1" t="e">
        <f>_xlfn._xlws.FILTER(辅助信息!D:D,辅助信息!G:G=G2305)</f>
        <v>#VALUE!</v>
      </c>
    </row>
    <row r="2306" spans="1:10">
      <c r="A2306" s="2" t="str">
        <f>'[1]2025年已发货'!A:A</f>
        <v>八局</v>
      </c>
      <c r="B2306" s="2" t="str">
        <f>'[1]2025年已发货'!B:B</f>
        <v>螺纹钢</v>
      </c>
      <c r="C2306" s="2" t="str">
        <f>'[1]2025年已发货'!C:C</f>
        <v>HRB400E Φ14 9m</v>
      </c>
      <c r="D2306" s="2" t="str">
        <f>'[1]2025年已发货'!D:D</f>
        <v>吨</v>
      </c>
      <c r="E2306" s="2">
        <f>'[1]2025年已发货'!E:E</f>
        <v>30</v>
      </c>
      <c r="F2306" s="4">
        <f>'[1]2025年已发货'!F:F</f>
        <v>45767</v>
      </c>
      <c r="G2306" s="2" t="str">
        <f>'[1]2025年已发货'!G:G</f>
        <v>（中铁十局-资乐高速4标）四川省眉山市仁寿县彰加镇华炉村中铁十局资乐高速3#钢筋场</v>
      </c>
      <c r="H2306" s="2" t="str">
        <f>'[1]2025年已发货'!H:H</f>
        <v>杨飞</v>
      </c>
      <c r="I2306" s="2">
        <f>'[1]2025年已发货'!I:I</f>
        <v>15667998777</v>
      </c>
      <c r="J2306" s="2" vm="1" t="e">
        <f>_xlfn._xlws.FILTER(辅助信息!D:D,辅助信息!G:G=G2306)</f>
        <v>#VALUE!</v>
      </c>
    </row>
    <row r="2307" spans="1:10">
      <c r="A2307" s="2" t="str">
        <f>'[1]2025年已发货'!A:A</f>
        <v>八局</v>
      </c>
      <c r="B2307" s="2" t="str">
        <f>'[1]2025年已发货'!B:B</f>
        <v>螺纹钢</v>
      </c>
      <c r="C2307" s="2" t="str">
        <f>'[1]2025年已发货'!C:C</f>
        <v>HRB400E Φ12 9m</v>
      </c>
      <c r="D2307" s="2" t="str">
        <f>'[1]2025年已发货'!D:D</f>
        <v>吨</v>
      </c>
      <c r="E2307" s="2">
        <f>'[1]2025年已发货'!E:E</f>
        <v>5</v>
      </c>
      <c r="F2307" s="4">
        <f>'[1]2025年已发货'!F:F</f>
        <v>45767</v>
      </c>
      <c r="G2307" s="2" t="str">
        <f>'[1]2025年已发货'!G:G</f>
        <v>（中铁十局-资乐高速4标）四川省眉山市仁寿县彰加镇华炉村中铁十局资乐高速3#钢筋场</v>
      </c>
      <c r="H2307" s="2" t="str">
        <f>'[1]2025年已发货'!H:H</f>
        <v>杨飞</v>
      </c>
      <c r="I2307" s="2">
        <f>'[1]2025年已发货'!I:I</f>
        <v>15667998777</v>
      </c>
      <c r="J2307" s="2" vm="1" t="e">
        <f>_xlfn._xlws.FILTER(辅助信息!D:D,辅助信息!G:G=G2307)</f>
        <v>#VALUE!</v>
      </c>
    </row>
    <row r="2308" spans="1:10">
      <c r="A2308" s="2" t="str">
        <f>'[1]2025年已发货'!A:A</f>
        <v>八局</v>
      </c>
      <c r="B2308" s="2" t="str">
        <f>'[1]2025年已发货'!B:B</f>
        <v>盘螺</v>
      </c>
      <c r="C2308" s="2" t="str">
        <f>'[1]2025年已发货'!C:C</f>
        <v>HRB400E Φ12</v>
      </c>
      <c r="D2308" s="2" t="str">
        <f>'[1]2025年已发货'!D:D</f>
        <v>吨</v>
      </c>
      <c r="E2308" s="2">
        <f>'[1]2025年已发货'!E:E</f>
        <v>35</v>
      </c>
      <c r="F2308" s="4">
        <f>'[1]2025年已发货'!F:F</f>
        <v>45767</v>
      </c>
      <c r="G2308" s="2" t="str">
        <f>'[1]2025年已发货'!G:G</f>
        <v>（中铁广州局-资乐高速5标）四川省乐山市井研县希望大道116号</v>
      </c>
      <c r="H2308" s="2" t="str">
        <f>'[1]2025年已发货'!H:H</f>
        <v>廖俊杰</v>
      </c>
      <c r="I2308" s="2">
        <f>'[1]2025年已发货'!I:I</f>
        <v>15775100965</v>
      </c>
      <c r="J2308" s="2" vm="1" t="e">
        <f>_xlfn._xlws.FILTER(辅助信息!D:D,辅助信息!G:G=G2308)</f>
        <v>#VALUE!</v>
      </c>
    </row>
    <row r="2309" spans="1:10">
      <c r="A2309" s="2" t="str">
        <f>'[1]2025年已发货'!A:A</f>
        <v>八局</v>
      </c>
      <c r="B2309" s="2" t="str">
        <f>'[1]2025年已发货'!B:B</f>
        <v>螺纹钢</v>
      </c>
      <c r="C2309" s="2" t="str">
        <f>'[1]2025年已发货'!C:C</f>
        <v>HRB400E Φ16 9m</v>
      </c>
      <c r="D2309" s="2" t="str">
        <f>'[1]2025年已发货'!D:D</f>
        <v>吨</v>
      </c>
      <c r="E2309" s="2">
        <f>'[1]2025年已发货'!E:E</f>
        <v>35</v>
      </c>
      <c r="F2309" s="4">
        <f>'[1]2025年已发货'!F:F</f>
        <v>45767</v>
      </c>
      <c r="G2309" s="2" t="str">
        <f>'[1]2025年已发货'!G:G</f>
        <v>（中铁广州局-资乐高速5标）四川省乐山市井研县希望大道116号</v>
      </c>
      <c r="H2309" s="2" t="str">
        <f>'[1]2025年已发货'!H:H</f>
        <v>廖俊杰</v>
      </c>
      <c r="I2309" s="2">
        <f>'[1]2025年已发货'!I:I</f>
        <v>15775100965</v>
      </c>
      <c r="J2309" s="2" vm="1" t="e">
        <f>_xlfn._xlws.FILTER(辅助信息!D:D,辅助信息!G:G=G2309)</f>
        <v>#VALUE!</v>
      </c>
    </row>
    <row r="2310" spans="1:10">
      <c r="A2310" s="2" t="str">
        <f>'[1]2025年已发货'!A:A</f>
        <v>八局</v>
      </c>
      <c r="B2310" s="2" t="str">
        <f>'[1]2025年已发货'!B:B</f>
        <v>螺纹钢</v>
      </c>
      <c r="C2310" s="2" t="str">
        <f>'[1]2025年已发货'!C:C</f>
        <v>HRB400E Φ12 9m</v>
      </c>
      <c r="D2310" s="2" t="str">
        <f>'[1]2025年已发货'!D:D</f>
        <v>吨</v>
      </c>
      <c r="E2310" s="2">
        <f>'[1]2025年已发货'!E:E</f>
        <v>23</v>
      </c>
      <c r="F2310" s="4">
        <f>'[1]2025年已发货'!F:F</f>
        <v>45767</v>
      </c>
      <c r="G2310" s="2" t="str">
        <f>'[1]2025年已发货'!G:G</f>
        <v>（中铁北京局-资乐高速6标）四川省乐山市市中区土主镇资乐高速TJ6标项目试验室</v>
      </c>
      <c r="H2310" s="2" t="str">
        <f>'[1]2025年已发货'!H:H</f>
        <v>刘岩</v>
      </c>
      <c r="I2310" s="2">
        <f>'[1]2025年已发货'!I:I</f>
        <v>18543566469</v>
      </c>
      <c r="J2310" s="2" vm="1" t="e">
        <f>_xlfn._xlws.FILTER(辅助信息!D:D,辅助信息!G:G=G2310)</f>
        <v>#VALUE!</v>
      </c>
    </row>
    <row r="2311" spans="1:10">
      <c r="A2311" s="2" t="str">
        <f>'[1]2025年已发货'!A:A</f>
        <v>八局</v>
      </c>
      <c r="B2311" s="2" t="str">
        <f>'[1]2025年已发货'!B:B</f>
        <v>螺纹钢</v>
      </c>
      <c r="C2311" s="2" t="str">
        <f>'[1]2025年已发货'!C:C</f>
        <v>HRB400E Φ25 9m</v>
      </c>
      <c r="D2311" s="2" t="str">
        <f>'[1]2025年已发货'!D:D</f>
        <v>吨</v>
      </c>
      <c r="E2311" s="2">
        <f>'[1]2025年已发货'!E:E</f>
        <v>6</v>
      </c>
      <c r="F2311" s="4">
        <f>'[1]2025年已发货'!F:F</f>
        <v>45767</v>
      </c>
      <c r="G2311" s="2" t="str">
        <f>'[1]2025年已发货'!G:G</f>
        <v>（中铁北京局-资乐高速6标）四川省乐山市市中区土主镇资乐高速TJ6标项目试验室</v>
      </c>
      <c r="H2311" s="2" t="str">
        <f>'[1]2025年已发货'!H:H</f>
        <v>刘岩</v>
      </c>
      <c r="I2311" s="2">
        <f>'[1]2025年已发货'!I:I</f>
        <v>18543566469</v>
      </c>
      <c r="J2311" s="2" vm="1" t="e">
        <f>_xlfn._xlws.FILTER(辅助信息!D:D,辅助信息!G:G=G2311)</f>
        <v>#VALUE!</v>
      </c>
    </row>
    <row r="2312" spans="1:10">
      <c r="A2312" s="2" t="str">
        <f>'[1]2025年已发货'!A:A</f>
        <v>八局</v>
      </c>
      <c r="B2312" s="2" t="str">
        <f>'[1]2025年已发货'!B:B</f>
        <v>螺纹钢</v>
      </c>
      <c r="C2312" s="2" t="str">
        <f>'[1]2025年已发货'!C:C</f>
        <v>HRB400E Φ22 9m</v>
      </c>
      <c r="D2312" s="2" t="str">
        <f>'[1]2025年已发货'!D:D</f>
        <v>吨</v>
      </c>
      <c r="E2312" s="2">
        <f>'[1]2025年已发货'!E:E</f>
        <v>6</v>
      </c>
      <c r="F2312" s="4">
        <f>'[1]2025年已发货'!F:F</f>
        <v>45767</v>
      </c>
      <c r="G2312" s="2" t="str">
        <f>'[1]2025年已发货'!G:G</f>
        <v>（中铁北京局-资乐高速6标）四川省乐山市市中区土主镇资乐高速TJ6标项目试验室</v>
      </c>
      <c r="H2312" s="2" t="str">
        <f>'[1]2025年已发货'!H:H</f>
        <v>刘岩</v>
      </c>
      <c r="I2312" s="2">
        <f>'[1]2025年已发货'!I:I</f>
        <v>18543566469</v>
      </c>
      <c r="J2312" s="2" vm="1" t="e">
        <f>_xlfn._xlws.FILTER(辅助信息!D:D,辅助信息!G:G=G2312)</f>
        <v>#VALUE!</v>
      </c>
    </row>
    <row r="2313" spans="1:10">
      <c r="A2313" s="2" t="str">
        <f>'[1]2025年已发货'!A:A</f>
        <v>成实</v>
      </c>
      <c r="B2313" s="2" t="str">
        <f>'[1]2025年已发货'!B:B</f>
        <v>盘螺</v>
      </c>
      <c r="C2313" s="2" t="str">
        <f>'[1]2025年已发货'!C:C</f>
        <v>HRB400EΦ8</v>
      </c>
      <c r="D2313" s="2" t="str">
        <f>'[1]2025年已发货'!D:D</f>
        <v>吨</v>
      </c>
      <c r="E2313" s="2">
        <f>'[1]2025年已发货'!E:E</f>
        <v>6</v>
      </c>
      <c r="F2313" s="4">
        <f>'[1]2025年已发货'!F:F</f>
        <v>45768</v>
      </c>
      <c r="G2313" s="2" t="str">
        <f>'[1]2025年已发货'!G:G</f>
        <v>（成铁西物-黄龙九寨站项目）四川省阿坝藏族羌族自治州松潘县川主寺镇（司机拍摄签收小票时需设置时间及地点水印）</v>
      </c>
      <c r="H2313" s="2" t="str">
        <f>'[1]2025年已发货'!H:H</f>
        <v>黄永福</v>
      </c>
      <c r="I2313" s="2" t="str">
        <f>'[1]2025年已发货'!I:I</f>
        <v>15982823571</v>
      </c>
      <c r="J2313" s="2" vm="1" t="e">
        <f>_xlfn._xlws.FILTER(辅助信息!D:D,辅助信息!G:G=G2313)</f>
        <v>#VALUE!</v>
      </c>
    </row>
    <row r="2314" spans="1:10">
      <c r="A2314" s="2" t="str">
        <f>'[1]2025年已发货'!A:A</f>
        <v>成实</v>
      </c>
      <c r="B2314" s="2" t="str">
        <f>'[1]2025年已发货'!B:B</f>
        <v>螺纹钢</v>
      </c>
      <c r="C2314" s="2" t="str">
        <f>'[1]2025年已发货'!C:C</f>
        <v>HRB400EФ12*9m</v>
      </c>
      <c r="D2314" s="2" t="str">
        <f>'[1]2025年已发货'!D:D</f>
        <v>吨</v>
      </c>
      <c r="E2314" s="2">
        <f>'[1]2025年已发货'!E:E</f>
        <v>5</v>
      </c>
      <c r="F2314" s="4">
        <f>'[1]2025年已发货'!F:F</f>
        <v>45768</v>
      </c>
      <c r="G2314" s="2" t="str">
        <f>'[1]2025年已发货'!G:G</f>
        <v>（成铁西物-黄龙九寨站项目）四川省阿坝藏族羌族自治州松潘县川主寺镇（司机拍摄签收小票时需设置时间及地点水印）</v>
      </c>
      <c r="H2314" s="2" t="str">
        <f>'[1]2025年已发货'!H:H</f>
        <v>黄永福</v>
      </c>
      <c r="I2314" s="2" t="str">
        <f>'[1]2025年已发货'!I:I</f>
        <v>15982823571</v>
      </c>
      <c r="J2314" s="2" vm="1" t="e">
        <f>_xlfn._xlws.FILTER(辅助信息!D:D,辅助信息!G:G=G2314)</f>
        <v>#VALUE!</v>
      </c>
    </row>
    <row r="2315" spans="1:10">
      <c r="A2315" s="2" t="str">
        <f>'[1]2025年已发货'!A:A</f>
        <v>成实</v>
      </c>
      <c r="B2315" s="2" t="str">
        <f>'[1]2025年已发货'!B:B</f>
        <v>螺纹钢</v>
      </c>
      <c r="C2315" s="2" t="str">
        <f>'[1]2025年已发货'!C:C</f>
        <v>HRB400EФ14*9m</v>
      </c>
      <c r="D2315" s="2" t="str">
        <f>'[1]2025年已发货'!D:D</f>
        <v>吨</v>
      </c>
      <c r="E2315" s="2">
        <f>'[1]2025年已发货'!E:E</f>
        <v>2</v>
      </c>
      <c r="F2315" s="4">
        <f>'[1]2025年已发货'!F:F</f>
        <v>45768</v>
      </c>
      <c r="G2315" s="2" t="str">
        <f>'[1]2025年已发货'!G:G</f>
        <v>（成铁西物-黄龙九寨站项目）四川省阿坝藏族羌族自治州松潘县川主寺镇（司机拍摄签收小票时需设置时间及地点水印）</v>
      </c>
      <c r="H2315" s="2" t="str">
        <f>'[1]2025年已发货'!H:H</f>
        <v>黄永福</v>
      </c>
      <c r="I2315" s="2" t="str">
        <f>'[1]2025年已发货'!I:I</f>
        <v>15982823571</v>
      </c>
      <c r="J2315" s="2" vm="1" t="e">
        <f>_xlfn._xlws.FILTER(辅助信息!D:D,辅助信息!G:G=G2315)</f>
        <v>#VALUE!</v>
      </c>
    </row>
    <row r="2316" spans="1:10">
      <c r="A2316" s="2" t="str">
        <f>'[1]2025年已发货'!A:A</f>
        <v>成实</v>
      </c>
      <c r="B2316" s="2" t="str">
        <f>'[1]2025年已发货'!B:B</f>
        <v>螺纹钢</v>
      </c>
      <c r="C2316" s="2" t="str">
        <f>'[1]2025年已发货'!C:C</f>
        <v>HRB400EФ16*9m</v>
      </c>
      <c r="D2316" s="2" t="str">
        <f>'[1]2025年已发货'!D:D</f>
        <v>吨</v>
      </c>
      <c r="E2316" s="2">
        <f>'[1]2025年已发货'!E:E</f>
        <v>9</v>
      </c>
      <c r="F2316" s="4">
        <f>'[1]2025年已发货'!F:F</f>
        <v>45768</v>
      </c>
      <c r="G2316" s="2" t="str">
        <f>'[1]2025年已发货'!G:G</f>
        <v>（成铁西物-黄龙九寨站项目）四川省阿坝藏族羌族自治州松潘县川主寺镇（司机拍摄签收小票时需设置时间及地点水印）</v>
      </c>
      <c r="H2316" s="2" t="str">
        <f>'[1]2025年已发货'!H:H</f>
        <v>黄永福</v>
      </c>
      <c r="I2316" s="2">
        <f>'[1]2025年已发货'!I:I</f>
        <v>15982823571</v>
      </c>
      <c r="J2316" s="2" vm="1" t="e">
        <f>_xlfn._xlws.FILTER(辅助信息!D:D,辅助信息!G:G=G2316)</f>
        <v>#VALUE!</v>
      </c>
    </row>
    <row r="2317" spans="1:10">
      <c r="A2317" s="2" t="str">
        <f>'[1]2025年已发货'!A:A</f>
        <v>成实</v>
      </c>
      <c r="B2317" s="2" t="str">
        <f>'[1]2025年已发货'!B:B</f>
        <v>高线</v>
      </c>
      <c r="C2317" s="2" t="str">
        <f>'[1]2025年已发货'!C:C</f>
        <v>HPB300 Φ10</v>
      </c>
      <c r="D2317" s="2" t="str">
        <f>'[1]2025年已发货'!D:D</f>
        <v>吨</v>
      </c>
      <c r="E2317" s="2">
        <f>'[1]2025年已发货'!E:E</f>
        <v>35</v>
      </c>
      <c r="F2317" s="4">
        <f>'[1]2025年已发货'!F:F</f>
        <v>45768</v>
      </c>
      <c r="G2317" s="2" t="str">
        <f>'[1]2025年已发货'!G:G</f>
        <v>（自永2标九局西南分公司钢筋棚）四川省自贡市骑龙镇大湾村</v>
      </c>
      <c r="H2317" s="2" t="str">
        <f>'[1]2025年已发货'!H:H</f>
        <v>高彦彬</v>
      </c>
      <c r="I2317" s="2">
        <f>'[1]2025年已发货'!I:I</f>
        <v>13835906370</v>
      </c>
      <c r="J2317" s="2" vm="1" t="e">
        <f>_xlfn._xlws.FILTER(辅助信息!D:D,辅助信息!G:G=G2317)</f>
        <v>#VALUE!</v>
      </c>
    </row>
    <row r="2318" spans="1:10">
      <c r="A2318" s="2" t="str">
        <f>'[1]2025年已发货'!A:A</f>
        <v>冷钢</v>
      </c>
      <c r="B2318" s="2" t="str">
        <f>'[1]2025年已发货'!B:B</f>
        <v>螺纹钢</v>
      </c>
      <c r="C2318" s="2" t="str">
        <f>'[1]2025年已发货'!C:C</f>
        <v>HRB400E Φ12 9m</v>
      </c>
      <c r="D2318" s="2" t="str">
        <f>'[1]2025年已发货'!D:D</f>
        <v>吨</v>
      </c>
      <c r="E2318" s="2">
        <f>'[1]2025年已发货'!E:E</f>
        <v>6</v>
      </c>
      <c r="F2318" s="4">
        <f>'[1]2025年已发货'!F:F</f>
        <v>45768</v>
      </c>
      <c r="G2318" s="2" t="str">
        <f>'[1]2025年已发货'!G:G</f>
        <v>（商投建工达州中医药科技园-1工区）达州市通川区达州中医药职业学院犀牛大道北段</v>
      </c>
      <c r="H2318" s="2" t="str">
        <f>'[1]2025年已发货'!H:H</f>
        <v>程黄刚</v>
      </c>
      <c r="I2318" s="2">
        <f>'[1]2025年已发货'!I:I</f>
        <v>15108211617</v>
      </c>
      <c r="J2318" s="2" t="str">
        <f>_xlfn._xlws.FILTER(辅助信息!D:D,辅助信息!G:G=G2318)</f>
        <v>商投建工达州中医药科技园</v>
      </c>
    </row>
    <row r="2319" spans="1:10">
      <c r="A2319" s="2" t="str">
        <f>'[1]2025年已发货'!A:A</f>
        <v>冷钢</v>
      </c>
      <c r="B2319" s="2" t="str">
        <f>'[1]2025年已发货'!B:B</f>
        <v>螺纹钢</v>
      </c>
      <c r="C2319" s="2" t="str">
        <f>'[1]2025年已发货'!C:C</f>
        <v>HRB400E Φ16 9m</v>
      </c>
      <c r="D2319" s="2" t="str">
        <f>'[1]2025年已发货'!D:D</f>
        <v>吨</v>
      </c>
      <c r="E2319" s="2">
        <f>'[1]2025年已发货'!E:E</f>
        <v>9</v>
      </c>
      <c r="F2319" s="4">
        <f>'[1]2025年已发货'!F:F</f>
        <v>45768</v>
      </c>
      <c r="G2319" s="2" t="str">
        <f>'[1]2025年已发货'!G:G</f>
        <v>（商投建工达州中医药科技园-1工区）达州市通川区达州中医药职业学院犀牛大道北段</v>
      </c>
      <c r="H2319" s="2" t="str">
        <f>'[1]2025年已发货'!H:H</f>
        <v>程黄刚</v>
      </c>
      <c r="I2319" s="2">
        <f>'[1]2025年已发货'!I:I</f>
        <v>15108211617</v>
      </c>
      <c r="J2319" s="2" t="str">
        <f>_xlfn._xlws.FILTER(辅助信息!D:D,辅助信息!G:G=G2319)</f>
        <v>商投建工达州中医药科技园</v>
      </c>
    </row>
    <row r="2320" spans="1:10">
      <c r="A2320" s="2" t="str">
        <f>'[1]2025年已发货'!A:A</f>
        <v>冷钢</v>
      </c>
      <c r="B2320" s="2" t="str">
        <f>'[1]2025年已发货'!B:B</f>
        <v>螺纹钢</v>
      </c>
      <c r="C2320" s="2" t="str">
        <f>'[1]2025年已发货'!C:C</f>
        <v>HRB400E Φ20 9m</v>
      </c>
      <c r="D2320" s="2" t="str">
        <f>'[1]2025年已发货'!D:D</f>
        <v>吨</v>
      </c>
      <c r="E2320" s="2">
        <f>'[1]2025年已发货'!E:E</f>
        <v>18</v>
      </c>
      <c r="F2320" s="4">
        <f>'[1]2025年已发货'!F:F</f>
        <v>45768</v>
      </c>
      <c r="G2320" s="2" t="str">
        <f>'[1]2025年已发货'!G:G</f>
        <v>（商投建工达州中医药科技园-1工区）达州市通川区达州中医药职业学院犀牛大道北段</v>
      </c>
      <c r="H2320" s="2" t="str">
        <f>'[1]2025年已发货'!H:H</f>
        <v>程黄刚</v>
      </c>
      <c r="I2320" s="2">
        <f>'[1]2025年已发货'!I:I</f>
        <v>15108211617</v>
      </c>
      <c r="J2320" s="2" t="str">
        <f>_xlfn._xlws.FILTER(辅助信息!D:D,辅助信息!G:G=G2320)</f>
        <v>商投建工达州中医药科技园</v>
      </c>
    </row>
    <row r="2321" spans="1:10">
      <c r="A2321" s="2" t="str">
        <f>'[1]2025年已发货'!A:A</f>
        <v>冷钢</v>
      </c>
      <c r="B2321" s="2" t="str">
        <f>'[1]2025年已发货'!B:B</f>
        <v>螺纹钢</v>
      </c>
      <c r="C2321" s="2" t="str">
        <f>'[1]2025年已发货'!C:C</f>
        <v>HRB400E Φ22 9m</v>
      </c>
      <c r="D2321" s="2" t="str">
        <f>'[1]2025年已发货'!D:D</f>
        <v>吨</v>
      </c>
      <c r="E2321" s="2">
        <f>'[1]2025年已发货'!E:E</f>
        <v>20</v>
      </c>
      <c r="F2321" s="4">
        <f>'[1]2025年已发货'!F:F</f>
        <v>45768</v>
      </c>
      <c r="G2321" s="2" t="str">
        <f>'[1]2025年已发货'!G:G</f>
        <v>（商投建工达州中医药科技园-1工区）达州市通川区达州中医药职业学院犀牛大道北段</v>
      </c>
      <c r="H2321" s="2" t="str">
        <f>'[1]2025年已发货'!H:H</f>
        <v>程黄刚</v>
      </c>
      <c r="I2321" s="2">
        <f>'[1]2025年已发货'!I:I</f>
        <v>15108211617</v>
      </c>
      <c r="J2321" s="2" t="str">
        <f>_xlfn._xlws.FILTER(辅助信息!D:D,辅助信息!G:G=G2321)</f>
        <v>商投建工达州中医药科技园</v>
      </c>
    </row>
    <row r="2322" spans="1:10">
      <c r="A2322" s="2" t="str">
        <f>'[1]2025年已发货'!A:A</f>
        <v>冷钢</v>
      </c>
      <c r="B2322" s="2" t="str">
        <f>'[1]2025年已发货'!B:B</f>
        <v>螺纹钢</v>
      </c>
      <c r="C2322" s="2" t="str">
        <f>'[1]2025年已发货'!C:C</f>
        <v>HRB400E Φ25 9m</v>
      </c>
      <c r="D2322" s="2" t="str">
        <f>'[1]2025年已发货'!D:D</f>
        <v>吨</v>
      </c>
      <c r="E2322" s="2">
        <f>'[1]2025年已发货'!E:E</f>
        <v>18</v>
      </c>
      <c r="F2322" s="4">
        <f>'[1]2025年已发货'!F:F</f>
        <v>45768</v>
      </c>
      <c r="G2322" s="2" t="str">
        <f>'[1]2025年已发货'!G:G</f>
        <v>（商投建工达州中医药科技园-1工区）达州市通川区达州中医药职业学院犀牛大道北段</v>
      </c>
      <c r="H2322" s="2" t="str">
        <f>'[1]2025年已发货'!H:H</f>
        <v>程黄刚</v>
      </c>
      <c r="I2322" s="2">
        <f>'[1]2025年已发货'!I:I</f>
        <v>15108211617</v>
      </c>
      <c r="J2322" s="2" t="str">
        <f>_xlfn._xlws.FILTER(辅助信息!D:D,辅助信息!G:G=G2322)</f>
        <v>商投建工达州中医药科技园</v>
      </c>
    </row>
    <row r="2323" spans="1:10">
      <c r="A2323" s="2" t="str">
        <f>'[1]2025年已发货'!A:A</f>
        <v>八局</v>
      </c>
      <c r="B2323" s="2" t="str">
        <f>'[1]2025年已发货'!B:B</f>
        <v>螺纹钢</v>
      </c>
      <c r="C2323" s="2" t="str">
        <f>'[1]2025年已发货'!C:C</f>
        <v>HRB500E Φ25 9m</v>
      </c>
      <c r="D2323" s="2" t="str">
        <f>'[1]2025年已发货'!D:D</f>
        <v>吨</v>
      </c>
      <c r="E2323" s="2">
        <f>'[1]2025年已发货'!E:E</f>
        <v>70</v>
      </c>
      <c r="F2323" s="4">
        <f>'[1]2025年已发货'!F:F</f>
        <v>45768</v>
      </c>
      <c r="G2323" s="2" t="str">
        <f>'[1]2025年已发货'!G:G</f>
        <v>（中铁十局-资乐高速4标）四川省眉山市仁寿县彰加镇华炉村中铁十局资乐高速3#钢筋场</v>
      </c>
      <c r="H2323" s="2" t="str">
        <f>'[1]2025年已发货'!H:H</f>
        <v>杨飞</v>
      </c>
      <c r="I2323" s="2">
        <f>'[1]2025年已发货'!I:I</f>
        <v>15667998777</v>
      </c>
      <c r="J2323" s="2" vm="1" t="e">
        <f>_xlfn._xlws.FILTER(辅助信息!D:D,辅助信息!G:G=G2323)</f>
        <v>#VALUE!</v>
      </c>
    </row>
    <row r="2324" spans="1:10">
      <c r="A2324" s="2" t="str">
        <f>'[1]2025年已发货'!A:A</f>
        <v>八局</v>
      </c>
      <c r="B2324" s="2" t="str">
        <f>'[1]2025年已发货'!B:B</f>
        <v>高线</v>
      </c>
      <c r="C2324" s="2" t="str">
        <f>'[1]2025年已发货'!C:C</f>
        <v>HPB300Φ12</v>
      </c>
      <c r="D2324" s="2" t="str">
        <f>'[1]2025年已发货'!D:D</f>
        <v>吨</v>
      </c>
      <c r="E2324" s="2">
        <f>'[1]2025年已发货'!E:E</f>
        <v>6</v>
      </c>
      <c r="F2324" s="4">
        <f>'[1]2025年已发货'!F:F</f>
        <v>45768</v>
      </c>
      <c r="G2324" s="2" t="str">
        <f>'[1]2025年已发货'!G:G</f>
        <v>（中铁十局-资乐高速4标）四川省眉山市仁寿县彰加镇华炉村中铁十局资乐高速3#钢筋场</v>
      </c>
      <c r="H2324" s="2" t="str">
        <f>'[1]2025年已发货'!H:H</f>
        <v>杨飞</v>
      </c>
      <c r="I2324" s="2">
        <f>'[1]2025年已发货'!I:I</f>
        <v>15667998777</v>
      </c>
      <c r="J2324" s="2" vm="1" t="e">
        <f>_xlfn._xlws.FILTER(辅助信息!D:D,辅助信息!G:G=G2324)</f>
        <v>#VALUE!</v>
      </c>
    </row>
    <row r="2325" spans="1:10">
      <c r="A2325" s="2" t="str">
        <f>'[1]2025年已发货'!A:A</f>
        <v>八局</v>
      </c>
      <c r="B2325" s="2" t="str">
        <f>'[1]2025年已发货'!B:B</f>
        <v>螺纹钢</v>
      </c>
      <c r="C2325" s="2" t="str">
        <f>'[1]2025年已发货'!C:C</f>
        <v>HRB500E Φ25 9m</v>
      </c>
      <c r="D2325" s="2" t="str">
        <f>'[1]2025年已发货'!D:D</f>
        <v>吨</v>
      </c>
      <c r="E2325" s="2">
        <f>'[1]2025年已发货'!E:E</f>
        <v>35</v>
      </c>
      <c r="F2325" s="4">
        <f>'[1]2025年已发货'!F:F</f>
        <v>45768</v>
      </c>
      <c r="G2325" s="2" t="str">
        <f>'[1]2025年已发货'!G:G</f>
        <v>（中铁广州局-资乐高速5标）四川省乐山市井研县希望大道116号</v>
      </c>
      <c r="H2325" s="2" t="str">
        <f>'[1]2025年已发货'!H:H</f>
        <v>廖俊杰</v>
      </c>
      <c r="I2325" s="2">
        <f>'[1]2025年已发货'!I:I</f>
        <v>15775100965</v>
      </c>
      <c r="J2325" s="2" vm="1" t="e">
        <f>_xlfn._xlws.FILTER(辅助信息!D:D,辅助信息!G:G=G2325)</f>
        <v>#VALUE!</v>
      </c>
    </row>
    <row r="2326" spans="1:10">
      <c r="A2326" s="2" t="str">
        <f>'[1]2025年已发货'!A:A</f>
        <v>八局</v>
      </c>
      <c r="B2326" s="2" t="str">
        <f>'[1]2025年已发货'!B:B</f>
        <v>盘螺</v>
      </c>
      <c r="C2326" s="2" t="str">
        <f>'[1]2025年已发货'!C:C</f>
        <v>HRB400E Φ12</v>
      </c>
      <c r="D2326" s="2" t="str">
        <f>'[1]2025年已发货'!D:D</f>
        <v>吨</v>
      </c>
      <c r="E2326" s="2">
        <f>'[1]2025年已发货'!E:E</f>
        <v>35</v>
      </c>
      <c r="F2326" s="4">
        <f>'[1]2025年已发货'!F:F</f>
        <v>45768</v>
      </c>
      <c r="G2326" s="2" t="str">
        <f>'[1]2025年已发货'!G:G</f>
        <v>（中铁广州局-资乐高速5标）四川省乐山市井研县希望大道116号</v>
      </c>
      <c r="H2326" s="2" t="str">
        <f>'[1]2025年已发货'!H:H</f>
        <v>廖俊杰</v>
      </c>
      <c r="I2326" s="2">
        <f>'[1]2025年已发货'!I:I</f>
        <v>15775100965</v>
      </c>
      <c r="J2326" s="2" vm="1" t="e">
        <f>_xlfn._xlws.FILTER(辅助信息!D:D,辅助信息!G:G=G2326)</f>
        <v>#VALUE!</v>
      </c>
    </row>
    <row r="2327" spans="1:10">
      <c r="A2327" s="2" t="str">
        <f>'[1]2025年已发货'!A:A</f>
        <v>八局</v>
      </c>
      <c r="B2327" s="2" t="str">
        <f>'[1]2025年已发货'!B:B</f>
        <v>螺纹钢</v>
      </c>
      <c r="C2327" s="2" t="str">
        <f>'[1]2025年已发货'!C:C</f>
        <v>HRB400E Φ16 9m</v>
      </c>
      <c r="D2327" s="2" t="str">
        <f>'[1]2025年已发货'!D:D</f>
        <v>吨</v>
      </c>
      <c r="E2327" s="2">
        <f>'[1]2025年已发货'!E:E</f>
        <v>35</v>
      </c>
      <c r="F2327" s="4">
        <f>'[1]2025年已发货'!F:F</f>
        <v>45768</v>
      </c>
      <c r="G2327" s="2" t="str">
        <f>'[1]2025年已发货'!G:G</f>
        <v>（中铁广州局-资乐高速5标）四川省乐山市井研县希望大道116号</v>
      </c>
      <c r="H2327" s="2" t="str">
        <f>'[1]2025年已发货'!H:H</f>
        <v>廖俊杰</v>
      </c>
      <c r="I2327" s="2">
        <f>'[1]2025年已发货'!I:I</f>
        <v>15775100965</v>
      </c>
      <c r="J2327" s="2" vm="1" t="e">
        <f>_xlfn._xlws.FILTER(辅助信息!D:D,辅助信息!G:G=G2327)</f>
        <v>#VALUE!</v>
      </c>
    </row>
    <row r="2328" spans="1:10">
      <c r="A2328" s="2" t="str">
        <f>'[1]2025年已发货'!A:A</f>
        <v>八局</v>
      </c>
      <c r="B2328" s="2" t="str">
        <f>'[1]2025年已发货'!B:B</f>
        <v>高线</v>
      </c>
      <c r="C2328" s="2" t="str">
        <f>'[1]2025年已发货'!C:C</f>
        <v>HPB300Φ12</v>
      </c>
      <c r="D2328" s="2" t="str">
        <f>'[1]2025年已发货'!D:D</f>
        <v>吨</v>
      </c>
      <c r="E2328" s="2">
        <f>'[1]2025年已发货'!E:E</f>
        <v>70</v>
      </c>
      <c r="F2328" s="4">
        <f>'[1]2025年已发货'!F:F</f>
        <v>45768</v>
      </c>
      <c r="G2328" s="2" t="str">
        <f>'[1]2025年已发货'!G:G</f>
        <v>（中铁广州局-成渝扩容2标）四川省资阳市雁江区南双路杨家糖房</v>
      </c>
      <c r="H2328" s="2" t="str">
        <f>'[1]2025年已发货'!H:H</f>
        <v>邓志强</v>
      </c>
      <c r="I2328" s="2">
        <f>'[1]2025年已发货'!I:I</f>
        <v>17603045490</v>
      </c>
      <c r="J2328" s="2" vm="1" t="e">
        <f>_xlfn._xlws.FILTER(辅助信息!D:D,辅助信息!G:G=G2328)</f>
        <v>#VALUE!</v>
      </c>
    </row>
    <row r="2329" spans="1:10">
      <c r="A2329" s="2" t="str">
        <f>'[1]2025年已发货'!A:A</f>
        <v>八局</v>
      </c>
      <c r="B2329" s="2" t="str">
        <f>'[1]2025年已发货'!B:B</f>
        <v>螺纹钢</v>
      </c>
      <c r="C2329" s="2" t="str">
        <f>'[1]2025年已发货'!C:C</f>
        <v>HRB400E Φ20 9m</v>
      </c>
      <c r="D2329" s="2" t="str">
        <f>'[1]2025年已发货'!D:D</f>
        <v>吨</v>
      </c>
      <c r="E2329" s="2">
        <f>'[1]2025年已发货'!E:E</f>
        <v>20</v>
      </c>
      <c r="F2329" s="4">
        <f>'[1]2025年已发货'!F:F</f>
        <v>45768</v>
      </c>
      <c r="G2329" s="2" t="str">
        <f>'[1]2025年已发货'!G:G</f>
        <v>（五局乐山机场项目）乐山市五通桥区冠英镇</v>
      </c>
      <c r="H2329" s="2" t="str">
        <f>'[1]2025年已发货'!H:H</f>
        <v>王思思</v>
      </c>
      <c r="I2329" s="2">
        <f>'[1]2025年已发货'!I:I</f>
        <v>18973190156</v>
      </c>
      <c r="J2329" s="2" vm="1" t="e">
        <f>_xlfn._xlws.FILTER(辅助信息!D:D,辅助信息!G:G=G2329)</f>
        <v>#VALUE!</v>
      </c>
    </row>
    <row r="2330" spans="1:10">
      <c r="A2330" s="2" t="str">
        <f>'[1]2025年已发货'!A:A</f>
        <v>八局</v>
      </c>
      <c r="B2330" s="2" t="str">
        <f>'[1]2025年已发货'!B:B</f>
        <v>螺纹钢</v>
      </c>
      <c r="C2330" s="2" t="str">
        <f>'[1]2025年已发货'!C:C</f>
        <v>HRB400E Φ12 9m</v>
      </c>
      <c r="D2330" s="2" t="str">
        <f>'[1]2025年已发货'!D:D</f>
        <v>吨</v>
      </c>
      <c r="E2330" s="2">
        <f>'[1]2025年已发货'!E:E</f>
        <v>35</v>
      </c>
      <c r="F2330" s="4">
        <f>'[1]2025年已发货'!F:F</f>
        <v>45768</v>
      </c>
      <c r="G2330" s="2" t="str">
        <f>'[1]2025年已发货'!G:G</f>
        <v>（五局乐山机场项目）乐山市五通桥区冠英镇</v>
      </c>
      <c r="H2330" s="2" t="str">
        <f>'[1]2025年已发货'!H:H</f>
        <v>王思思</v>
      </c>
      <c r="I2330" s="2">
        <f>'[1]2025年已发货'!I:I</f>
        <v>18973190156</v>
      </c>
      <c r="J2330" s="2" vm="1" t="e">
        <f>_xlfn._xlws.FILTER(辅助信息!D:D,辅助信息!G:G=G2330)</f>
        <v>#VALUE!</v>
      </c>
    </row>
    <row r="2331" spans="1:10">
      <c r="A2331" s="2" t="str">
        <f>'[1]2025年已发货'!A:A</f>
        <v>八局</v>
      </c>
      <c r="B2331" s="2" t="str">
        <f>'[1]2025年已发货'!B:B</f>
        <v>螺纹钢</v>
      </c>
      <c r="C2331" s="2" t="str">
        <f>'[1]2025年已发货'!C:C</f>
        <v>HRB400E Φ16 9m</v>
      </c>
      <c r="D2331" s="2" t="str">
        <f>'[1]2025年已发货'!D:D</f>
        <v>吨</v>
      </c>
      <c r="E2331" s="2">
        <f>'[1]2025年已发货'!E:E</f>
        <v>15</v>
      </c>
      <c r="F2331" s="4">
        <f>'[1]2025年已发货'!F:F</f>
        <v>45768</v>
      </c>
      <c r="G2331" s="2" t="str">
        <f>'[1]2025年已发货'!G:G</f>
        <v>（五局乐山机场项目）乐山市五通桥区冠英镇</v>
      </c>
      <c r="H2331" s="2" t="str">
        <f>'[1]2025年已发货'!H:H</f>
        <v>王思思</v>
      </c>
      <c r="I2331" s="2">
        <f>'[1]2025年已发货'!I:I</f>
        <v>18973190156</v>
      </c>
      <c r="J2331" s="2" vm="1" t="e">
        <f>_xlfn._xlws.FILTER(辅助信息!D:D,辅助信息!G:G=G2331)</f>
        <v>#VALUE!</v>
      </c>
    </row>
    <row r="2332" spans="1:10">
      <c r="A2332" s="2" t="str">
        <f>'[1]2025年已发货'!A:A</f>
        <v>晋邦</v>
      </c>
      <c r="B2332" s="2" t="str">
        <f>'[1]2025年已发货'!B:B</f>
        <v>盘螺</v>
      </c>
      <c r="C2332" s="2" t="str">
        <f>'[1]2025年已发货'!C:C</f>
        <v>HRB400E Φ8</v>
      </c>
      <c r="D2332" s="2" t="str">
        <f>'[1]2025年已发货'!D:D</f>
        <v>吨</v>
      </c>
      <c r="E2332" s="2">
        <f>'[1]2025年已发货'!E:E</f>
        <v>4</v>
      </c>
      <c r="F2332" s="4">
        <f>'[1]2025年已发货'!F:F</f>
        <v>45768</v>
      </c>
      <c r="G2332" s="2" t="str">
        <f>'[1]2025年已发货'!G:G</f>
        <v>（华西萌海科创农业生态谷）成都市简阳市白金山水库</v>
      </c>
      <c r="H2332" s="2" t="str">
        <f>'[1]2025年已发货'!H:H</f>
        <v>石清国</v>
      </c>
      <c r="I2332" s="2">
        <f>'[1]2025年已发货'!I:I</f>
        <v>13458642015</v>
      </c>
      <c r="J2332" s="2" t="str">
        <f>_xlfn._xlws.FILTER(辅助信息!D:D,辅助信息!G:G=G2332)</f>
        <v>华西萌海-科创农业生态谷</v>
      </c>
    </row>
    <row r="2333" spans="1:10">
      <c r="A2333" s="2" t="str">
        <f>'[1]2025年已发货'!A:A</f>
        <v>晋邦</v>
      </c>
      <c r="B2333" s="2" t="str">
        <f>'[1]2025年已发货'!B:B</f>
        <v>盘螺</v>
      </c>
      <c r="C2333" s="2" t="str">
        <f>'[1]2025年已发货'!C:C</f>
        <v>HRB400E Φ10</v>
      </c>
      <c r="D2333" s="2" t="str">
        <f>'[1]2025年已发货'!D:D</f>
        <v>吨</v>
      </c>
      <c r="E2333" s="2">
        <f>'[1]2025年已发货'!E:E</f>
        <v>4</v>
      </c>
      <c r="F2333" s="4">
        <f>'[1]2025年已发货'!F:F</f>
        <v>45768</v>
      </c>
      <c r="G2333" s="2" t="str">
        <f>'[1]2025年已发货'!G:G</f>
        <v>（华西萌海科创农业生态谷）成都市简阳市白金山水库</v>
      </c>
      <c r="H2333" s="2" t="str">
        <f>'[1]2025年已发货'!H:H</f>
        <v>石清国</v>
      </c>
      <c r="I2333" s="2">
        <f>'[1]2025年已发货'!I:I</f>
        <v>13458642015</v>
      </c>
      <c r="J2333" s="2" t="str">
        <f>_xlfn._xlws.FILTER(辅助信息!D:D,辅助信息!G:G=G2333)</f>
        <v>华西萌海-科创农业生态谷</v>
      </c>
    </row>
    <row r="2334" spans="1:10">
      <c r="A2334" s="2" t="str">
        <f>'[1]2025年已发货'!A:A</f>
        <v>晋邦</v>
      </c>
      <c r="B2334" s="2" t="str">
        <f>'[1]2025年已发货'!B:B</f>
        <v>盘螺</v>
      </c>
      <c r="C2334" s="2" t="str">
        <f>'[1]2025年已发货'!C:C</f>
        <v>HRB400E Φ12</v>
      </c>
      <c r="D2334" s="2" t="str">
        <f>'[1]2025年已发货'!D:D</f>
        <v>吨</v>
      </c>
      <c r="E2334" s="2">
        <f>'[1]2025年已发货'!E:E</f>
        <v>8</v>
      </c>
      <c r="F2334" s="4">
        <f>'[1]2025年已发货'!F:F</f>
        <v>45768</v>
      </c>
      <c r="G2334" s="2" t="str">
        <f>'[1]2025年已发货'!G:G</f>
        <v>（华西萌海科创农业生态谷）成都市简阳市白金山水库</v>
      </c>
      <c r="H2334" s="2" t="str">
        <f>'[1]2025年已发货'!H:H</f>
        <v>石清国</v>
      </c>
      <c r="I2334" s="2">
        <f>'[1]2025年已发货'!I:I</f>
        <v>13458642015</v>
      </c>
      <c r="J2334" s="2" t="str">
        <f>_xlfn._xlws.FILTER(辅助信息!D:D,辅助信息!G:G=G2334)</f>
        <v>华西萌海-科创农业生态谷</v>
      </c>
    </row>
    <row r="2335" spans="1:10">
      <c r="A2335" s="2" t="str">
        <f>'[1]2025年已发货'!A:A</f>
        <v>晋邦</v>
      </c>
      <c r="B2335" s="2" t="str">
        <f>'[1]2025年已发货'!B:B</f>
        <v>螺纹钢</v>
      </c>
      <c r="C2335" s="2" t="str">
        <f>'[1]2025年已发货'!C:C</f>
        <v>HRB400E Φ12 9m</v>
      </c>
      <c r="D2335" s="2" t="str">
        <f>'[1]2025年已发货'!D:D</f>
        <v>吨</v>
      </c>
      <c r="E2335" s="2">
        <f>'[1]2025年已发货'!E:E</f>
        <v>6</v>
      </c>
      <c r="F2335" s="4">
        <f>'[1]2025年已发货'!F:F</f>
        <v>45768</v>
      </c>
      <c r="G2335" s="2" t="str">
        <f>'[1]2025年已发货'!G:G</f>
        <v>（华西萌海科创农业生态谷）成都市简阳市白金山水库</v>
      </c>
      <c r="H2335" s="2" t="str">
        <f>'[1]2025年已发货'!H:H</f>
        <v>石清国</v>
      </c>
      <c r="I2335" s="2">
        <f>'[1]2025年已发货'!I:I</f>
        <v>13458642015</v>
      </c>
      <c r="J2335" s="2" t="str">
        <f>_xlfn._xlws.FILTER(辅助信息!D:D,辅助信息!G:G=G2335)</f>
        <v>华西萌海-科创农业生态谷</v>
      </c>
    </row>
    <row r="2336" spans="1:10">
      <c r="A2336" s="2" t="str">
        <f>'[1]2025年已发货'!A:A</f>
        <v>晋邦</v>
      </c>
      <c r="B2336" s="2" t="str">
        <f>'[1]2025年已发货'!B:B</f>
        <v>螺纹钢</v>
      </c>
      <c r="C2336" s="2" t="str">
        <f>'[1]2025年已发货'!C:C</f>
        <v>HRB500E Φ22</v>
      </c>
      <c r="D2336" s="2" t="str">
        <f>'[1]2025年已发货'!D:D</f>
        <v>吨</v>
      </c>
      <c r="E2336" s="2">
        <f>'[1]2025年已发货'!E:E</f>
        <v>20</v>
      </c>
      <c r="F2336" s="4">
        <f>'[1]2025年已发货'!F:F</f>
        <v>45768</v>
      </c>
      <c r="G2336" s="2" t="str">
        <f>'[1]2025年已发货'!G:G</f>
        <v>（华西萌海科创农业生态谷）成都市简阳市白金山水库</v>
      </c>
      <c r="H2336" s="2" t="str">
        <f>'[1]2025年已发货'!H:H</f>
        <v>石清国</v>
      </c>
      <c r="I2336" s="2">
        <f>'[1]2025年已发货'!I:I</f>
        <v>13458642015</v>
      </c>
      <c r="J2336" s="2" t="str">
        <f>_xlfn._xlws.FILTER(辅助信息!D:D,辅助信息!G:G=G2336)</f>
        <v>华西萌海-科创农业生态谷</v>
      </c>
    </row>
    <row r="2337" spans="1:10">
      <c r="A2337" s="2" t="str">
        <f>'[1]2025年已发货'!A:A</f>
        <v>晋邦</v>
      </c>
      <c r="B2337" s="2" t="str">
        <f>'[1]2025年已发货'!B:B</f>
        <v>螺纹钢</v>
      </c>
      <c r="C2337" s="2" t="str">
        <f>'[1]2025年已发货'!C:C</f>
        <v>HRB500E Φ25</v>
      </c>
      <c r="D2337" s="2" t="str">
        <f>'[1]2025年已发货'!D:D</f>
        <v>吨</v>
      </c>
      <c r="E2337" s="2">
        <f>'[1]2025年已发货'!E:E</f>
        <v>25</v>
      </c>
      <c r="F2337" s="4">
        <f>'[1]2025年已发货'!F:F</f>
        <v>45768</v>
      </c>
      <c r="G2337" s="2" t="str">
        <f>'[1]2025年已发货'!G:G</f>
        <v>（华西萌海科创农业生态谷）成都市简阳市白金山水库</v>
      </c>
      <c r="H2337" s="2" t="str">
        <f>'[1]2025年已发货'!H:H</f>
        <v>石清国</v>
      </c>
      <c r="I2337" s="2">
        <f>'[1]2025年已发货'!I:I</f>
        <v>13458642015</v>
      </c>
      <c r="J2337" s="2" t="str">
        <f>_xlfn._xlws.FILTER(辅助信息!D:D,辅助信息!G:G=G2337)</f>
        <v>华西萌海-科创农业生态谷</v>
      </c>
    </row>
    <row r="2338" spans="1:10">
      <c r="A2338" s="2" t="str">
        <f>'[1]2025年已发货'!A:A</f>
        <v>晋邦</v>
      </c>
      <c r="B2338" s="2" t="str">
        <f>'[1]2025年已发货'!B:B</f>
        <v>盘螺</v>
      </c>
      <c r="C2338" s="2" t="str">
        <f>'[1]2025年已发货'!C:C</f>
        <v>HRB400E Φ10</v>
      </c>
      <c r="D2338" s="2" t="str">
        <f>'[1]2025年已发货'!D:D</f>
        <v>吨</v>
      </c>
      <c r="E2338" s="2">
        <f>'[1]2025年已发货'!E:E</f>
        <v>5</v>
      </c>
      <c r="F2338" s="4">
        <f>'[1]2025年已发货'!F:F</f>
        <v>45768</v>
      </c>
      <c r="G2338" s="2" t="str">
        <f>'[1]2025年已发货'!G:G</f>
        <v>(宜宾兴港三江新区长江工业园建设项目)宜宾市翠屏区宜宾汽车零部件配套产业基地(纬五路南)</v>
      </c>
      <c r="H2338" s="2" t="str">
        <f>'[1]2025年已发货'!H:H</f>
        <v>李国享/王涛</v>
      </c>
      <c r="I2338" s="2" t="str">
        <f>'[1]2025年已发货'!I:I</f>
        <v>17713876279/18381110677</v>
      </c>
      <c r="J2338" s="2" vm="1" t="e">
        <f>_xlfn._xlws.FILTER(辅助信息!D:D,辅助信息!G:G=G2338)</f>
        <v>#VALUE!</v>
      </c>
    </row>
    <row r="2339" spans="1:10">
      <c r="A2339" s="2" t="str">
        <f>'[1]2025年已发货'!A:A</f>
        <v>晋邦</v>
      </c>
      <c r="B2339" s="2" t="str">
        <f>'[1]2025年已发货'!B:B</f>
        <v>螺纹钢</v>
      </c>
      <c r="C2339" s="2" t="str">
        <f>'[1]2025年已发货'!C:C</f>
        <v>HRB400E Φ18 9m</v>
      </c>
      <c r="D2339" s="2" t="str">
        <f>'[1]2025年已发货'!D:D</f>
        <v>吨</v>
      </c>
      <c r="E2339" s="2">
        <f>'[1]2025年已发货'!E:E</f>
        <v>30</v>
      </c>
      <c r="F2339" s="4">
        <f>'[1]2025年已发货'!F:F</f>
        <v>45768</v>
      </c>
      <c r="G2339" s="2" t="str">
        <f>'[1]2025年已发货'!G:G</f>
        <v>(宜宾兴港三江新区长江工业园建设项目)宜宾市翠屏区宜宾汽车零部件配套产业基地(纬五路南)</v>
      </c>
      <c r="H2339" s="2" t="str">
        <f>'[1]2025年已发货'!H:H</f>
        <v>李国享/王涛</v>
      </c>
      <c r="I2339" s="2" t="str">
        <f>'[1]2025年已发货'!I:I</f>
        <v>17713876279/18381110677</v>
      </c>
      <c r="J2339" s="2" vm="1" t="e">
        <f>_xlfn._xlws.FILTER(辅助信息!D:D,辅助信息!G:G=G2339)</f>
        <v>#VALUE!</v>
      </c>
    </row>
    <row r="2340" spans="1:10">
      <c r="A2340" s="2" t="str">
        <f>'[1]2025年已发货'!A:A</f>
        <v>晋邦</v>
      </c>
      <c r="B2340" s="2" t="str">
        <f>'[1]2025年已发货'!B:B</f>
        <v>螺纹钢</v>
      </c>
      <c r="C2340" s="2" t="str">
        <f>'[1]2025年已发货'!C:C</f>
        <v>HRB400E Φ32 9m</v>
      </c>
      <c r="D2340" s="2" t="str">
        <f>'[1]2025年已发货'!D:D</f>
        <v>吨</v>
      </c>
      <c r="E2340" s="2">
        <f>'[1]2025年已发货'!E:E</f>
        <v>2.5</v>
      </c>
      <c r="F2340" s="4">
        <f>'[1]2025年已发货'!F:F</f>
        <v>45768</v>
      </c>
      <c r="G2340" s="2" t="str">
        <f>'[1]2025年已发货'!G:G</f>
        <v>（十九冶-江龙高速一分部）重庆市云阳县X886附近中国十九冶开云高速项目总包部西98米*黄岭隧道洞口</v>
      </c>
      <c r="H2340" s="2" t="str">
        <f>'[1]2025年已发货'!H:H</f>
        <v>吴章红</v>
      </c>
      <c r="I2340" s="2">
        <f>'[1]2025年已发货'!I:I</f>
        <v>18628165772</v>
      </c>
      <c r="J2340" s="2" vm="1" t="e">
        <f>_xlfn._xlws.FILTER(辅助信息!D:D,辅助信息!G:G=G2340)</f>
        <v>#VALUE!</v>
      </c>
    </row>
    <row r="2341" spans="1:10">
      <c r="A2341" s="2" t="str">
        <f>'[1]2025年已发货'!A:A</f>
        <v>晋邦</v>
      </c>
      <c r="B2341" s="2" t="str">
        <f>'[1]2025年已发货'!B:B</f>
        <v>螺纹钢</v>
      </c>
      <c r="C2341" s="2" t="str">
        <f>'[1]2025年已发货'!C:C</f>
        <v>HRB400E Φ16 9m</v>
      </c>
      <c r="D2341" s="2" t="str">
        <f>'[1]2025年已发货'!D:D</f>
        <v>吨</v>
      </c>
      <c r="E2341" s="2">
        <f>'[1]2025年已发货'!E:E</f>
        <v>12.5</v>
      </c>
      <c r="F2341" s="4">
        <f>'[1]2025年已发货'!F:F</f>
        <v>45768</v>
      </c>
      <c r="G2341" s="2" t="str">
        <f>'[1]2025年已发货'!G:G</f>
        <v>（十九冶-江龙高速一分部）重庆市云阳县X886附近中国十九冶开云高速项目总包部西98米*黄岭隧道洞口</v>
      </c>
      <c r="H2341" s="2" t="str">
        <f>'[1]2025年已发货'!H:H</f>
        <v>吴章红</v>
      </c>
      <c r="I2341" s="2">
        <f>'[1]2025年已发货'!I:I</f>
        <v>18628165772</v>
      </c>
      <c r="J2341" s="2" vm="1" t="e">
        <f>_xlfn._xlws.FILTER(辅助信息!D:D,辅助信息!G:G=G2341)</f>
        <v>#VALUE!</v>
      </c>
    </row>
    <row r="2342" spans="1:10">
      <c r="A2342" s="2" t="str">
        <f>'[1]2025年已发货'!A:A</f>
        <v>晋邦</v>
      </c>
      <c r="B2342" s="2" t="str">
        <f>'[1]2025年已发货'!B:B</f>
        <v>螺纹钢</v>
      </c>
      <c r="C2342" s="2" t="str">
        <f>'[1]2025年已发货'!C:C</f>
        <v>HRB400E Φ14 9m</v>
      </c>
      <c r="D2342" s="2" t="str">
        <f>'[1]2025年已发货'!D:D</f>
        <v>吨</v>
      </c>
      <c r="E2342" s="2">
        <f>'[1]2025年已发货'!E:E</f>
        <v>10</v>
      </c>
      <c r="F2342" s="4">
        <f>'[1]2025年已发货'!F:F</f>
        <v>45768</v>
      </c>
      <c r="G2342" s="2" t="str">
        <f>'[1]2025年已发货'!G:G</f>
        <v>（十九冶-江龙高速一分部）重庆市云阳县X886附近中国十九冶开云高速项目总包部西98米*黄岭隧道洞口</v>
      </c>
      <c r="H2342" s="2" t="str">
        <f>'[1]2025年已发货'!H:H</f>
        <v>吴章红</v>
      </c>
      <c r="I2342" s="2">
        <f>'[1]2025年已发货'!I:I</f>
        <v>18628165772</v>
      </c>
      <c r="J2342" s="2" vm="1" t="e">
        <f>_xlfn._xlws.FILTER(辅助信息!D:D,辅助信息!G:G=G2342)</f>
        <v>#VALUE!</v>
      </c>
    </row>
    <row r="2343" spans="1:10">
      <c r="A2343" s="2" t="str">
        <f>'[1]2025年已发货'!A:A</f>
        <v>晋邦</v>
      </c>
      <c r="B2343" s="2" t="str">
        <f>'[1]2025年已发货'!B:B</f>
        <v>高线</v>
      </c>
      <c r="C2343" s="2" t="str">
        <f>'[1]2025年已发货'!C:C</f>
        <v>HPB300Φ10</v>
      </c>
      <c r="D2343" s="2" t="str">
        <f>'[1]2025年已发货'!D:D</f>
        <v>吨</v>
      </c>
      <c r="E2343" s="2">
        <f>'[1]2025年已发货'!E:E</f>
        <v>5</v>
      </c>
      <c r="F2343" s="4">
        <f>'[1]2025年已发货'!F:F</f>
        <v>45768</v>
      </c>
      <c r="G2343" s="2" t="str">
        <f>'[1]2025年已发货'!G:G</f>
        <v>（十九冶-江龙高速一分部）重庆市云阳县X886附近中国十九冶开云高速项目总包部西98米*黄岭隧道洞口</v>
      </c>
      <c r="H2343" s="2" t="str">
        <f>'[1]2025年已发货'!H:H</f>
        <v>吴章红</v>
      </c>
      <c r="I2343" s="2">
        <f>'[1]2025年已发货'!I:I</f>
        <v>18628165772</v>
      </c>
      <c r="J2343" s="2" vm="1" t="e">
        <f>_xlfn._xlws.FILTER(辅助信息!D:D,辅助信息!G:G=G2343)</f>
        <v>#VALUE!</v>
      </c>
    </row>
    <row r="2344" spans="1:10">
      <c r="A2344" s="2" t="str">
        <f>'[1]2025年已发货'!A:A</f>
        <v>晋邦</v>
      </c>
      <c r="B2344" s="2" t="str">
        <f>'[1]2025年已发货'!B:B</f>
        <v>高线</v>
      </c>
      <c r="C2344" s="2" t="str">
        <f>'[1]2025年已发货'!C:C</f>
        <v>HPB300Φ8</v>
      </c>
      <c r="D2344" s="2" t="str">
        <f>'[1]2025年已发货'!D:D</f>
        <v>吨</v>
      </c>
      <c r="E2344" s="2">
        <f>'[1]2025年已发货'!E:E</f>
        <v>5</v>
      </c>
      <c r="F2344" s="4">
        <f>'[1]2025年已发货'!F:F</f>
        <v>45768</v>
      </c>
      <c r="G2344" s="2" t="str">
        <f>'[1]2025年已发货'!G:G</f>
        <v>（十九冶-江龙高速一分部）重庆市云阳县X886附近中国十九冶开云高速项目总包部西98米*黄岭隧道洞口</v>
      </c>
      <c r="H2344" s="2" t="str">
        <f>'[1]2025年已发货'!H:H</f>
        <v>吴章红</v>
      </c>
      <c r="I2344" s="2">
        <f>'[1]2025年已发货'!I:I</f>
        <v>18628165772</v>
      </c>
      <c r="J2344" s="2" vm="1" t="e">
        <f>_xlfn._xlws.FILTER(辅助信息!D:D,辅助信息!G:G=G2344)</f>
        <v>#VALUE!</v>
      </c>
    </row>
    <row r="2345" spans="1:10">
      <c r="A2345" s="2" t="str">
        <f>'[1]2025年已发货'!A:A</f>
        <v>晋邦</v>
      </c>
      <c r="B2345" s="2" t="str">
        <f>'[1]2025年已发货'!B:B</f>
        <v>螺纹钢</v>
      </c>
      <c r="C2345" s="2" t="str">
        <f>'[1]2025年已发货'!C:C</f>
        <v>HRB400E Φ25 9m</v>
      </c>
      <c r="D2345" s="2" t="str">
        <f>'[1]2025年已发货'!D:D</f>
        <v>吨</v>
      </c>
      <c r="E2345" s="2">
        <f>'[1]2025年已发货'!E:E</f>
        <v>20</v>
      </c>
      <c r="F2345" s="4">
        <f>'[1]2025年已发货'!F:F</f>
        <v>45768</v>
      </c>
      <c r="G2345" s="2" t="str">
        <f>'[1]2025年已发货'!G:G</f>
        <v>（十九冶-江龙高速三分部）重庆市云阳县蔈草镇三坵田*小尖山梁场</v>
      </c>
      <c r="H2345" s="2" t="str">
        <f>'[1]2025年已发货'!H:H</f>
        <v>任海军</v>
      </c>
      <c r="I2345" s="2">
        <f>'[1]2025年已发货'!I:I</f>
        <v>17725037830</v>
      </c>
      <c r="J2345" s="2" vm="1" t="e">
        <f>_xlfn._xlws.FILTER(辅助信息!D:D,辅助信息!G:G=G2345)</f>
        <v>#VALUE!</v>
      </c>
    </row>
    <row r="2346" spans="1:10">
      <c r="A2346" s="2" t="str">
        <f>'[1]2025年已发货'!A:A</f>
        <v>晋邦</v>
      </c>
      <c r="B2346" s="2" t="str">
        <f>'[1]2025年已发货'!B:B</f>
        <v>高线</v>
      </c>
      <c r="C2346" s="2" t="str">
        <f>'[1]2025年已发货'!C:C</f>
        <v>HPB300Φ10</v>
      </c>
      <c r="D2346" s="2" t="str">
        <f>'[1]2025年已发货'!D:D</f>
        <v>吨</v>
      </c>
      <c r="E2346" s="2">
        <f>'[1]2025年已发货'!E:E</f>
        <v>15</v>
      </c>
      <c r="F2346" s="4">
        <f>'[1]2025年已发货'!F:F</f>
        <v>45768</v>
      </c>
      <c r="G2346" s="2" t="str">
        <f>'[1]2025年已发货'!G:G</f>
        <v>（十九冶-江龙高速三分部）重庆市云阳县蔈草镇三坵田*小尖山梁场</v>
      </c>
      <c r="H2346" s="2" t="str">
        <f>'[1]2025年已发货'!H:H</f>
        <v>任海军</v>
      </c>
      <c r="I2346" s="2">
        <f>'[1]2025年已发货'!I:I</f>
        <v>17725037830</v>
      </c>
      <c r="J2346" s="2" vm="1" t="e">
        <f>_xlfn._xlws.FILTER(辅助信息!D:D,辅助信息!G:G=G2346)</f>
        <v>#VALUE!</v>
      </c>
    </row>
    <row r="2347" spans="1:10">
      <c r="A2347" s="2" t="str">
        <f>'[1]2025年已发货'!A:A</f>
        <v>晋邦</v>
      </c>
      <c r="B2347" s="2" t="str">
        <f>'[1]2025年已发货'!B:B</f>
        <v>盘螺</v>
      </c>
      <c r="C2347" s="2" t="str">
        <f>'[1]2025年已发货'!C:C</f>
        <v>HRB400E Φ10</v>
      </c>
      <c r="D2347" s="2" t="str">
        <f>'[1]2025年已发货'!D:D</f>
        <v>吨</v>
      </c>
      <c r="E2347" s="2">
        <f>'[1]2025年已发货'!E:E</f>
        <v>8</v>
      </c>
      <c r="F2347" s="4">
        <f>'[1]2025年已发货'!F:F</f>
        <v>45768</v>
      </c>
      <c r="G2347" s="2" t="str">
        <f>'[1]2025年已发货'!G:G</f>
        <v>（十九冶-江龙高速三分部）重庆市云阳县蔈草镇三坵田*朗树湾1#桥桥面</v>
      </c>
      <c r="H2347" s="2" t="str">
        <f>'[1]2025年已发货'!H:H</f>
        <v>任海军</v>
      </c>
      <c r="I2347" s="2">
        <f>'[1]2025年已发货'!I:I</f>
        <v>17725037830</v>
      </c>
      <c r="J2347" s="2" vm="1" t="e">
        <f>_xlfn._xlws.FILTER(辅助信息!D:D,辅助信息!G:G=G2347)</f>
        <v>#VALUE!</v>
      </c>
    </row>
    <row r="2348" spans="1:10">
      <c r="A2348" s="2" t="str">
        <f>'[1]2025年已发货'!A:A</f>
        <v>晋邦</v>
      </c>
      <c r="B2348" s="2" t="str">
        <f>'[1]2025年已发货'!B:B</f>
        <v>高线</v>
      </c>
      <c r="C2348" s="2" t="str">
        <f>'[1]2025年已发货'!C:C</f>
        <v>HPB300Φ10</v>
      </c>
      <c r="D2348" s="2" t="str">
        <f>'[1]2025年已发货'!D:D</f>
        <v>吨</v>
      </c>
      <c r="E2348" s="2">
        <f>'[1]2025年已发货'!E:E</f>
        <v>8</v>
      </c>
      <c r="F2348" s="4">
        <f>'[1]2025年已发货'!F:F</f>
        <v>45768</v>
      </c>
      <c r="G2348" s="2" t="str">
        <f>'[1]2025年已发货'!G:G</f>
        <v>（十九冶-江龙高速三分部）重庆市云阳县蔈草镇三坵田*朗树湾1#桥桥面</v>
      </c>
      <c r="H2348" s="2" t="str">
        <f>'[1]2025年已发货'!H:H</f>
        <v>任海军</v>
      </c>
      <c r="I2348" s="2">
        <f>'[1]2025年已发货'!I:I</f>
        <v>17725037830</v>
      </c>
      <c r="J2348" s="2" vm="1" t="e">
        <f>_xlfn._xlws.FILTER(辅助信息!D:D,辅助信息!G:G=G2348)</f>
        <v>#VALUE!</v>
      </c>
    </row>
    <row r="2349" spans="1:10">
      <c r="A2349" s="2" t="str">
        <f>'[1]2025年已发货'!A:A</f>
        <v>晋邦</v>
      </c>
      <c r="B2349" s="2" t="str">
        <f>'[1]2025年已发货'!B:B</f>
        <v>螺纹钢</v>
      </c>
      <c r="C2349" s="2" t="str">
        <f>'[1]2025年已发货'!C:C</f>
        <v>HRB400E Φ12 9m</v>
      </c>
      <c r="D2349" s="2" t="str">
        <f>'[1]2025年已发货'!D:D</f>
        <v>吨</v>
      </c>
      <c r="E2349" s="2">
        <f>'[1]2025年已发货'!E:E</f>
        <v>40</v>
      </c>
      <c r="F2349" s="4">
        <f>'[1]2025年已发货'!F:F</f>
        <v>45768</v>
      </c>
      <c r="G2349" s="2" t="str">
        <f>'[1]2025年已发货'!G:G</f>
        <v>（十九冶-江龙高速三分部）重庆市云阳县龙角镇*皮家营梁场</v>
      </c>
      <c r="H2349" s="2" t="str">
        <f>'[1]2025年已发货'!H:H</f>
        <v>任海军</v>
      </c>
      <c r="I2349" s="2">
        <f>'[1]2025年已发货'!I:I</f>
        <v>17725037830</v>
      </c>
      <c r="J2349" s="2" vm="1" t="e">
        <f>_xlfn._xlws.FILTER(辅助信息!D:D,辅助信息!G:G=G2349)</f>
        <v>#VALUE!</v>
      </c>
    </row>
    <row r="2350" spans="1:10">
      <c r="A2350" s="2" t="str">
        <f>'[1]2025年已发货'!A:A</f>
        <v>晋邦</v>
      </c>
      <c r="B2350" s="2" t="str">
        <f>'[1]2025年已发货'!B:B</f>
        <v>盘螺</v>
      </c>
      <c r="C2350" s="2" t="str">
        <f>'[1]2025年已发货'!C:C</f>
        <v>HRB400E Φ10</v>
      </c>
      <c r="D2350" s="2" t="str">
        <f>'[1]2025年已发货'!D:D</f>
        <v>吨</v>
      </c>
      <c r="E2350" s="2">
        <f>'[1]2025年已发货'!E:E</f>
        <v>15</v>
      </c>
      <c r="F2350" s="4">
        <f>'[1]2025年已发货'!F:F</f>
        <v>45768</v>
      </c>
      <c r="G2350" s="2" t="str">
        <f>'[1]2025年已发货'!G:G</f>
        <v>（十九冶-江龙高速三分部）重庆市云阳县龙角镇*皮家营梁场</v>
      </c>
      <c r="H2350" s="2" t="str">
        <f>'[1]2025年已发货'!H:H</f>
        <v>任海军</v>
      </c>
      <c r="I2350" s="2">
        <f>'[1]2025年已发货'!I:I</f>
        <v>17725037830</v>
      </c>
      <c r="J2350" s="2" vm="1" t="e">
        <f>_xlfn._xlws.FILTER(辅助信息!D:D,辅助信息!G:G=G2350)</f>
        <v>#VALUE!</v>
      </c>
    </row>
    <row r="2351" spans="1:10">
      <c r="A2351" s="2" t="str">
        <f>'[1]2025年已发货'!A:A</f>
        <v>晋邦</v>
      </c>
      <c r="B2351" s="2" t="str">
        <f>'[1]2025年已发货'!B:B</f>
        <v>螺纹钢</v>
      </c>
      <c r="C2351" s="2" t="str">
        <f>'[1]2025年已发货'!C:C</f>
        <v>HRB400E Φ22 9m</v>
      </c>
      <c r="D2351" s="2" t="str">
        <f>'[1]2025年已发货'!D:D</f>
        <v>吨</v>
      </c>
      <c r="E2351" s="2">
        <f>'[1]2025年已发货'!E:E</f>
        <v>100</v>
      </c>
      <c r="F2351" s="4">
        <f>'[1]2025年已发货'!F:F</f>
        <v>45768</v>
      </c>
      <c r="G2351" s="2" t="str">
        <f>'[1]2025年已发货'!G:G</f>
        <v>（十九冶-江龙高速二分部）重庆市云阳县凤鸣镇平顶村*磨子坪隧道出口</v>
      </c>
      <c r="H2351" s="2" t="str">
        <f>'[1]2025年已发货'!H:H</f>
        <v>张鹏</v>
      </c>
      <c r="I2351" s="2">
        <f>'[1]2025年已发货'!I:I</f>
        <v>18223006448</v>
      </c>
      <c r="J2351" s="2" vm="1" t="e">
        <f>_xlfn._xlws.FILTER(辅助信息!D:D,辅助信息!G:G=G2351)</f>
        <v>#VALUE!</v>
      </c>
    </row>
    <row r="2352" spans="1:10">
      <c r="A2352" s="2" t="str">
        <f>'[1]2025年已发货'!A:A</f>
        <v>晋邦</v>
      </c>
      <c r="B2352" s="2" t="str">
        <f>'[1]2025年已发货'!B:B</f>
        <v>螺纹钢</v>
      </c>
      <c r="C2352" s="2" t="str">
        <f>'[1]2025年已发货'!C:C</f>
        <v>HRB400E Φ14 9m</v>
      </c>
      <c r="D2352" s="2" t="str">
        <f>'[1]2025年已发货'!D:D</f>
        <v>吨</v>
      </c>
      <c r="E2352" s="2">
        <f>'[1]2025年已发货'!E:E</f>
        <v>30</v>
      </c>
      <c r="F2352" s="4">
        <f>'[1]2025年已发货'!F:F</f>
        <v>45768</v>
      </c>
      <c r="G2352" s="2" t="str">
        <f>'[1]2025年已发货'!G:G</f>
        <v>（十九冶-江龙高速二分部）重庆市云阳县凤鸣镇平顶村*磨子坪隧道出口</v>
      </c>
      <c r="H2352" s="2" t="str">
        <f>'[1]2025年已发货'!H:H</f>
        <v>张鹏</v>
      </c>
      <c r="I2352" s="2">
        <f>'[1]2025年已发货'!I:I</f>
        <v>18223006448</v>
      </c>
      <c r="J2352" s="2" vm="1" t="e">
        <f>_xlfn._xlws.FILTER(辅助信息!D:D,辅助信息!G:G=G2352)</f>
        <v>#VALUE!</v>
      </c>
    </row>
    <row r="2353" spans="1:10">
      <c r="A2353" s="2" t="str">
        <f>'[1]2025年已发货'!A:A</f>
        <v>达钢</v>
      </c>
      <c r="B2353" s="2" t="str">
        <f>'[1]2025年已发货'!B:B</f>
        <v>螺纹钢</v>
      </c>
      <c r="C2353" s="2" t="str">
        <f>'[1]2025年已发货'!C:C</f>
        <v>HRB400E Φ14 9m</v>
      </c>
      <c r="D2353" s="2" t="str">
        <f>'[1]2025年已发货'!D:D</f>
        <v>吨</v>
      </c>
      <c r="E2353" s="2">
        <f>'[1]2025年已发货'!E:E</f>
        <v>15</v>
      </c>
      <c r="F2353" s="4">
        <f>'[1]2025年已发货'!F:F</f>
        <v>45768</v>
      </c>
      <c r="G2353" s="2" t="str">
        <f>'[1]2025年已发货'!G:G</f>
        <v>（五冶达州国道542项目-三工区桥梁3工段）四川省达州市达川区赵固镇水文村原村委会下300米</v>
      </c>
      <c r="H2353" s="2" t="str">
        <f>'[1]2025年已发货'!H:H</f>
        <v>李代茂</v>
      </c>
      <c r="I2353" s="2">
        <f>'[1]2025年已发货'!I:I</f>
        <v>18302833536</v>
      </c>
      <c r="J2353" s="2" vm="1" t="e">
        <f>_xlfn._xlws.FILTER(辅助信息!D:D,辅助信息!G:G=G2353)</f>
        <v>#VALUE!</v>
      </c>
    </row>
    <row r="2354" spans="1:10">
      <c r="A2354" s="2" t="str">
        <f>'[1]2025年已发货'!A:A</f>
        <v>达钢</v>
      </c>
      <c r="B2354" s="2" t="str">
        <f>'[1]2025年已发货'!B:B</f>
        <v>螺纹钢</v>
      </c>
      <c r="C2354" s="2" t="str">
        <f>'[1]2025年已发货'!C:C</f>
        <v>HRB400E Φ16 9m</v>
      </c>
      <c r="D2354" s="2" t="str">
        <f>'[1]2025年已发货'!D:D</f>
        <v>吨</v>
      </c>
      <c r="E2354" s="2">
        <f>'[1]2025年已发货'!E:E</f>
        <v>6</v>
      </c>
      <c r="F2354" s="4">
        <f>'[1]2025年已发货'!F:F</f>
        <v>45768</v>
      </c>
      <c r="G2354" s="2" t="str">
        <f>'[1]2025年已发货'!G:G</f>
        <v>（五冶达州国道542项目-三工区桥梁3工段）四川省达州市达川区赵固镇水文村原村委会下300米</v>
      </c>
      <c r="H2354" s="2" t="str">
        <f>'[1]2025年已发货'!H:H</f>
        <v>李代茂</v>
      </c>
      <c r="I2354" s="2">
        <f>'[1]2025年已发货'!I:I</f>
        <v>18302833536</v>
      </c>
      <c r="J2354" s="2" vm="1" t="e">
        <f>_xlfn._xlws.FILTER(辅助信息!D:D,辅助信息!G:G=G2354)</f>
        <v>#VALUE!</v>
      </c>
    </row>
    <row r="2355" spans="1:10">
      <c r="A2355" s="2" t="str">
        <f>'[1]2025年已发货'!A:A</f>
        <v>达钢</v>
      </c>
      <c r="B2355" s="2" t="str">
        <f>'[1]2025年已发货'!B:B</f>
        <v>螺纹钢</v>
      </c>
      <c r="C2355" s="2" t="str">
        <f>'[1]2025年已发货'!C:C</f>
        <v>HRB400E Φ22 9m</v>
      </c>
      <c r="D2355" s="2" t="str">
        <f>'[1]2025年已发货'!D:D</f>
        <v>吨</v>
      </c>
      <c r="E2355" s="2">
        <f>'[1]2025年已发货'!E:E</f>
        <v>6</v>
      </c>
      <c r="F2355" s="4">
        <f>'[1]2025年已发货'!F:F</f>
        <v>45768</v>
      </c>
      <c r="G2355" s="2" t="str">
        <f>'[1]2025年已发货'!G:G</f>
        <v>（五冶达州国道542项目-三工区桥梁3工段）四川省达州市达川区赵固镇水文村原村委会下300米</v>
      </c>
      <c r="H2355" s="2" t="str">
        <f>'[1]2025年已发货'!H:H</f>
        <v>李代茂</v>
      </c>
      <c r="I2355" s="2">
        <f>'[1]2025年已发货'!I:I</f>
        <v>18302833536</v>
      </c>
      <c r="J2355" s="2" vm="1" t="e">
        <f>_xlfn._xlws.FILTER(辅助信息!D:D,辅助信息!G:G=G2355)</f>
        <v>#VALUE!</v>
      </c>
    </row>
    <row r="2356" spans="1:10">
      <c r="A2356" s="2" t="str">
        <f>'[1]2025年已发货'!A:A</f>
        <v>达钢</v>
      </c>
      <c r="B2356" s="2" t="str">
        <f>'[1]2025年已发货'!B:B</f>
        <v>螺纹钢</v>
      </c>
      <c r="C2356" s="2" t="str">
        <f>'[1]2025年已发货'!C:C</f>
        <v>HRB400E Φ32 9m</v>
      </c>
      <c r="D2356" s="2" t="str">
        <f>'[1]2025年已发货'!D:D</f>
        <v>吨</v>
      </c>
      <c r="E2356" s="2">
        <f>'[1]2025年已发货'!E:E</f>
        <v>27</v>
      </c>
      <c r="F2356" s="4">
        <f>'[1]2025年已发货'!F:F</f>
        <v>45768</v>
      </c>
      <c r="G2356" s="2" t="str">
        <f>'[1]2025年已发货'!G:G</f>
        <v>（五冶达州国道542项目-三工区桥梁3工段）四川省达州市达川区赵固镇水文村原村委会下300米</v>
      </c>
      <c r="H2356" s="2" t="str">
        <f>'[1]2025年已发货'!H:H</f>
        <v>李代茂</v>
      </c>
      <c r="I2356" s="2">
        <f>'[1]2025年已发货'!I:I</f>
        <v>18302833536</v>
      </c>
      <c r="J2356" s="2" vm="1" t="e">
        <f>_xlfn._xlws.FILTER(辅助信息!D:D,辅助信息!G:G=G2356)</f>
        <v>#VALUE!</v>
      </c>
    </row>
    <row r="2357" spans="1:10">
      <c r="A2357" s="2" t="str">
        <f>'[1]2025年已发货'!A:A</f>
        <v>德胜</v>
      </c>
      <c r="B2357" s="2" t="str">
        <f>'[1]2025年已发货'!B:B</f>
        <v>螺纹钢</v>
      </c>
      <c r="C2357" s="2" t="str">
        <f>'[1]2025年已发货'!C:C</f>
        <v>HRB400E Φ28 12m</v>
      </c>
      <c r="D2357" s="2" t="str">
        <f>'[1]2025年已发货'!D:D</f>
        <v>吨</v>
      </c>
      <c r="E2357" s="2">
        <f>'[1]2025年已发货'!E:E</f>
        <v>70</v>
      </c>
      <c r="F2357" s="4">
        <f>'[1]2025年已发货'!F:F</f>
        <v>45769</v>
      </c>
      <c r="G2357" s="2" t="str">
        <f>'[1]2025年已发货'!G:G</f>
        <v>（中铁广州局-成渝扩容2标）四川省资阳市雁江区堪嘉镇陈家湾刘家湾大桥桥头</v>
      </c>
      <c r="H2357" s="2" t="str">
        <f>'[1]2025年已发货'!H:H</f>
        <v>刘沛琦</v>
      </c>
      <c r="I2357" s="2">
        <f>'[1]2025年已发货'!I:I</f>
        <v>18011784798</v>
      </c>
      <c r="J2357" s="2" vm="1" t="e">
        <f>_xlfn._xlws.FILTER(辅助信息!D:D,辅助信息!G:G=G2357)</f>
        <v>#VALUE!</v>
      </c>
    </row>
    <row r="2358" spans="1:10">
      <c r="A2358" s="2" t="str">
        <f>'[1]2025年已发货'!A:A</f>
        <v>德胜</v>
      </c>
      <c r="B2358" s="2" t="str">
        <f>'[1]2025年已发货'!B:B</f>
        <v>螺纹钢</v>
      </c>
      <c r="C2358" s="2" t="str">
        <f>'[1]2025年已发货'!C:C</f>
        <v>HRB400E Φ28 12m</v>
      </c>
      <c r="D2358" s="2" t="str">
        <f>'[1]2025年已发货'!D:D</f>
        <v>吨</v>
      </c>
      <c r="E2358" s="2">
        <f>'[1]2025年已发货'!E:E</f>
        <v>35</v>
      </c>
      <c r="F2358" s="4">
        <f>'[1]2025年已发货'!F:F</f>
        <v>45769</v>
      </c>
      <c r="G2358" s="2" t="str">
        <f>'[1]2025年已发货'!G:G</f>
        <v>（中铁广州局-资乐高速5标）四川省乐山市井研县希望大道116号</v>
      </c>
      <c r="H2358" s="2" t="str">
        <f>'[1]2025年已发货'!H:H</f>
        <v>廖俊杰</v>
      </c>
      <c r="I2358" s="2">
        <f>'[1]2025年已发货'!I:I</f>
        <v>15775100965</v>
      </c>
      <c r="J2358" s="2" vm="1" t="e">
        <f>_xlfn._xlws.FILTER(辅助信息!D:D,辅助信息!G:G=G2358)</f>
        <v>#VALUE!</v>
      </c>
    </row>
    <row r="2359" spans="1:10">
      <c r="A2359" s="2" t="str">
        <f>'[1]2025年已发货'!A:A</f>
        <v>德胜</v>
      </c>
      <c r="B2359" s="2" t="str">
        <f>'[1]2025年已发货'!B:B</f>
        <v>螺纹钢</v>
      </c>
      <c r="C2359" s="2" t="str">
        <f>'[1]2025年已发货'!C:C</f>
        <v>HRB500E Φ28 12m</v>
      </c>
      <c r="D2359" s="2" t="str">
        <f>'[1]2025年已发货'!D:D</f>
        <v>吨</v>
      </c>
      <c r="E2359" s="2">
        <f>'[1]2025年已发货'!E:E</f>
        <v>15</v>
      </c>
      <c r="F2359" s="4">
        <f>'[1]2025年已发货'!F:F</f>
        <v>45769</v>
      </c>
      <c r="G2359" s="2" t="str">
        <f>'[1]2025年已发货'!G:G</f>
        <v>（中铁北京局-资乐高速6标）四川省乐山市市中区土主镇资乐高速TJ6标项目试验室</v>
      </c>
      <c r="H2359" s="2" t="str">
        <f>'[1]2025年已发货'!H:H</f>
        <v>刘岩</v>
      </c>
      <c r="I2359" s="2">
        <f>'[1]2025年已发货'!I:I</f>
        <v>18543566469</v>
      </c>
      <c r="J2359" s="2" vm="1" t="e">
        <f>_xlfn._xlws.FILTER(辅助信息!D:D,辅助信息!G:G=G2359)</f>
        <v>#VALUE!</v>
      </c>
    </row>
    <row r="2360" spans="1:10">
      <c r="A2360" s="2" t="str">
        <f>'[1]2025年已发货'!A:A</f>
        <v>德胜</v>
      </c>
      <c r="B2360" s="2" t="str">
        <f>'[1]2025年已发货'!B:B</f>
        <v>螺纹钢</v>
      </c>
      <c r="C2360" s="2" t="str">
        <f>'[1]2025年已发货'!C:C</f>
        <v>HRB400E Φ28 12m</v>
      </c>
      <c r="D2360" s="2" t="str">
        <f>'[1]2025年已发货'!D:D</f>
        <v>吨</v>
      </c>
      <c r="E2360" s="2">
        <f>'[1]2025年已发货'!E:E</f>
        <v>20</v>
      </c>
      <c r="F2360" s="4">
        <f>'[1]2025年已发货'!F:F</f>
        <v>45769</v>
      </c>
      <c r="G2360" s="2" t="str">
        <f>'[1]2025年已发货'!G:G</f>
        <v>（中铁北京局-资乐高速6标）四川省乐山市市中区土主镇资乐高速TJ6标项目试验室</v>
      </c>
      <c r="H2360" s="2" t="str">
        <f>'[1]2025年已发货'!H:H</f>
        <v>刘岩</v>
      </c>
      <c r="I2360" s="2">
        <f>'[1]2025年已发货'!I:I</f>
        <v>18543566469</v>
      </c>
      <c r="J2360" s="2" vm="1" t="e">
        <f>_xlfn._xlws.FILTER(辅助信息!D:D,辅助信息!G:G=G2360)</f>
        <v>#VALUE!</v>
      </c>
    </row>
    <row r="2361" spans="1:10">
      <c r="A2361" s="2" t="str">
        <f>'[1]2025年已发货'!A:A</f>
        <v>德胜</v>
      </c>
      <c r="B2361" s="2" t="str">
        <f>'[1]2025年已发货'!B:B</f>
        <v>螺纹钢</v>
      </c>
      <c r="C2361" s="2" t="str">
        <f>'[1]2025年已发货'!C:C</f>
        <v>HRB400EФ25*9m</v>
      </c>
      <c r="D2361" s="2" t="str">
        <f>'[1]2025年已发货'!D:D</f>
        <v>吨</v>
      </c>
      <c r="E2361" s="2">
        <f>'[1]2025年已发货'!E:E</f>
        <v>2</v>
      </c>
      <c r="F2361" s="4">
        <f>'[1]2025年已发货'!F:F</f>
        <v>45769</v>
      </c>
      <c r="G2361" s="2" t="str">
        <f>'[1]2025年已发货'!G:G</f>
        <v>四川省南充市营山县咸安大道成都元泽环境技术有限公司营山分公司（中核华兴市政道路项目部）</v>
      </c>
      <c r="H2361" s="2" t="str">
        <f>'[1]2025年已发货'!H:H</f>
        <v>黎家敏</v>
      </c>
      <c r="I2361" s="2" t="str">
        <f>'[1]2025年已发货'!I:I</f>
        <v>15082798787</v>
      </c>
      <c r="J2361" s="2" vm="1" t="e">
        <f>_xlfn._xlws.FILTER(辅助信息!D:D,辅助信息!G:G=G2361)</f>
        <v>#VALUE!</v>
      </c>
    </row>
    <row r="2362" spans="1:10">
      <c r="A2362" s="2" t="str">
        <f>'[1]2025年已发货'!A:A</f>
        <v>德胜</v>
      </c>
      <c r="B2362" s="2" t="str">
        <f>'[1]2025年已发货'!B:B</f>
        <v>螺纹钢</v>
      </c>
      <c r="C2362" s="2" t="str">
        <f>'[1]2025年已发货'!C:C</f>
        <v>HRB400EФ28*9m</v>
      </c>
      <c r="D2362" s="2" t="str">
        <f>'[1]2025年已发货'!D:D</f>
        <v>吨</v>
      </c>
      <c r="E2362" s="2">
        <f>'[1]2025年已发货'!E:E</f>
        <v>55</v>
      </c>
      <c r="F2362" s="4">
        <f>'[1]2025年已发货'!F:F</f>
        <v>45769</v>
      </c>
      <c r="G2362" s="2" t="str">
        <f>'[1]2025年已发货'!G:G</f>
        <v>四川省南充市营山县咸安大道成都元泽环境技术有限公司营山分公司（中核华兴市政道路项目部）</v>
      </c>
      <c r="H2362" s="2" t="str">
        <f>'[1]2025年已发货'!H:H</f>
        <v>黎家敏</v>
      </c>
      <c r="I2362" s="2" t="str">
        <f>'[1]2025年已发货'!I:I</f>
        <v>15082798787</v>
      </c>
      <c r="J2362" s="2" vm="1" t="e">
        <f>_xlfn._xlws.FILTER(辅助信息!D:D,辅助信息!G:G=G2362)</f>
        <v>#VALUE!</v>
      </c>
    </row>
    <row r="2363" spans="1:10">
      <c r="A2363" s="2" t="str">
        <f>'[1]2025年已发货'!A:A</f>
        <v>德胜</v>
      </c>
      <c r="B2363" s="2" t="str">
        <f>'[1]2025年已发货'!B:B</f>
        <v>螺纹钢</v>
      </c>
      <c r="C2363" s="2" t="str">
        <f>'[1]2025年已发货'!C:C</f>
        <v>HRB400EФ32*9m</v>
      </c>
      <c r="D2363" s="2" t="str">
        <f>'[1]2025年已发货'!D:D</f>
        <v>吨</v>
      </c>
      <c r="E2363" s="2">
        <f>'[1]2025年已发货'!E:E</f>
        <v>13</v>
      </c>
      <c r="F2363" s="4">
        <f>'[1]2025年已发货'!F:F</f>
        <v>45769</v>
      </c>
      <c r="G2363" s="2" t="str">
        <f>'[1]2025年已发货'!G:G</f>
        <v>四川省南充市营山县咸安大道成都元泽环境技术有限公司营山分公司（中核华兴市政道路项目部）</v>
      </c>
      <c r="H2363" s="2" t="str">
        <f>'[1]2025年已发货'!H:H</f>
        <v>黎家敏</v>
      </c>
      <c r="I2363" s="2" t="str">
        <f>'[1]2025年已发货'!I:I</f>
        <v>15082798787</v>
      </c>
      <c r="J2363" s="2" vm="1" t="e">
        <f>_xlfn._xlws.FILTER(辅助信息!D:D,辅助信息!G:G=G2363)</f>
        <v>#VALUE!</v>
      </c>
    </row>
    <row r="2364" spans="1:10">
      <c r="A2364" s="2" t="str">
        <f>'[1]2025年已发货'!A:A</f>
        <v>德胜</v>
      </c>
      <c r="B2364" s="2" t="str">
        <f>'[1]2025年已发货'!B:B</f>
        <v>螺纹钢</v>
      </c>
      <c r="C2364" s="2" t="str">
        <f>'[1]2025年已发货'!C:C</f>
        <v>HRB400E Φ14 9m</v>
      </c>
      <c r="D2364" s="2" t="str">
        <f>'[1]2025年已发货'!D:D</f>
        <v>吨</v>
      </c>
      <c r="E2364" s="2">
        <f>'[1]2025年已发货'!E:E</f>
        <v>8</v>
      </c>
      <c r="F2364" s="4">
        <f>'[1]2025年已发货'!F:F</f>
        <v>45769</v>
      </c>
      <c r="G2364" s="2" t="str">
        <f>'[1]2025年已发货'!G:G</f>
        <v>（华西简阳西城嘉苑）四川省成都市简阳市简城街道高屋村</v>
      </c>
      <c r="H2364" s="2" t="str">
        <f>'[1]2025年已发货'!H:H</f>
        <v>张瀚镭</v>
      </c>
      <c r="I2364" s="2">
        <f>'[1]2025年已发货'!I:I</f>
        <v>15884666220</v>
      </c>
      <c r="J2364" s="2" t="str">
        <f>_xlfn._xlws.FILTER(辅助信息!D:D,辅助信息!G:G=G2364)</f>
        <v>华西简阳西城嘉苑</v>
      </c>
    </row>
    <row r="2365" spans="1:10">
      <c r="A2365" s="2" t="str">
        <f>'[1]2025年已发货'!A:A</f>
        <v>德胜</v>
      </c>
      <c r="B2365" s="2" t="str">
        <f>'[1]2025年已发货'!B:B</f>
        <v>螺纹钢</v>
      </c>
      <c r="C2365" s="2" t="str">
        <f>'[1]2025年已发货'!C:C</f>
        <v>HRB400E Φ16 9m</v>
      </c>
      <c r="D2365" s="2" t="str">
        <f>'[1]2025年已发货'!D:D</f>
        <v>吨</v>
      </c>
      <c r="E2365" s="2">
        <f>'[1]2025年已发货'!E:E</f>
        <v>15</v>
      </c>
      <c r="F2365" s="4">
        <f>'[1]2025年已发货'!F:F</f>
        <v>45769</v>
      </c>
      <c r="G2365" s="2" t="str">
        <f>'[1]2025年已发货'!G:G</f>
        <v>（华西简阳西城嘉苑）四川省成都市简阳市简城街道高屋村</v>
      </c>
      <c r="H2365" s="2" t="str">
        <f>'[1]2025年已发货'!H:H</f>
        <v>张瀚镭</v>
      </c>
      <c r="I2365" s="2">
        <f>'[1]2025年已发货'!I:I</f>
        <v>15884666220</v>
      </c>
      <c r="J2365" s="2" t="str">
        <f>_xlfn._xlws.FILTER(辅助信息!D:D,辅助信息!G:G=G2365)</f>
        <v>华西简阳西城嘉苑</v>
      </c>
    </row>
    <row r="2366" spans="1:10">
      <c r="A2366" s="2" t="str">
        <f>'[1]2025年已发货'!A:A</f>
        <v>德胜</v>
      </c>
      <c r="B2366" s="2" t="str">
        <f>'[1]2025年已发货'!B:B</f>
        <v>螺纹钢</v>
      </c>
      <c r="C2366" s="2" t="str">
        <f>'[1]2025年已发货'!C:C</f>
        <v>HRB400E Φ18 9m</v>
      </c>
      <c r="D2366" s="2" t="str">
        <f>'[1]2025年已发货'!D:D</f>
        <v>吨</v>
      </c>
      <c r="E2366" s="2">
        <f>'[1]2025年已发货'!E:E</f>
        <v>18</v>
      </c>
      <c r="F2366" s="4">
        <f>'[1]2025年已发货'!F:F</f>
        <v>45769</v>
      </c>
      <c r="G2366" s="2" t="str">
        <f>'[1]2025年已发货'!G:G</f>
        <v>（华西简阳西城嘉苑）四川省成都市简阳市简城街道高屋村</v>
      </c>
      <c r="H2366" s="2" t="str">
        <f>'[1]2025年已发货'!H:H</f>
        <v>张瀚镭</v>
      </c>
      <c r="I2366" s="2">
        <f>'[1]2025年已发货'!I:I</f>
        <v>15884666220</v>
      </c>
      <c r="J2366" s="2" t="str">
        <f>_xlfn._xlws.FILTER(辅助信息!D:D,辅助信息!G:G=G2366)</f>
        <v>华西简阳西城嘉苑</v>
      </c>
    </row>
    <row r="2367" spans="1:10">
      <c r="A2367" s="2" t="str">
        <f>'[1]2025年已发货'!A:A</f>
        <v>德胜</v>
      </c>
      <c r="B2367" s="2" t="str">
        <f>'[1]2025年已发货'!B:B</f>
        <v>螺纹钢</v>
      </c>
      <c r="C2367" s="2" t="str">
        <f>'[1]2025年已发货'!C:C</f>
        <v>HRB400E Φ20 9m</v>
      </c>
      <c r="D2367" s="2" t="str">
        <f>'[1]2025年已发货'!D:D</f>
        <v>吨</v>
      </c>
      <c r="E2367" s="2">
        <f>'[1]2025年已发货'!E:E</f>
        <v>8</v>
      </c>
      <c r="F2367" s="4">
        <f>'[1]2025年已发货'!F:F</f>
        <v>45769</v>
      </c>
      <c r="G2367" s="2" t="str">
        <f>'[1]2025年已发货'!G:G</f>
        <v>（华西简阳西城嘉苑）四川省成都市简阳市简城街道高屋村</v>
      </c>
      <c r="H2367" s="2" t="str">
        <f>'[1]2025年已发货'!H:H</f>
        <v>张瀚镭</v>
      </c>
      <c r="I2367" s="2">
        <f>'[1]2025年已发货'!I:I</f>
        <v>15884666220</v>
      </c>
      <c r="J2367" s="2" t="str">
        <f>_xlfn._xlws.FILTER(辅助信息!D:D,辅助信息!G:G=G2367)</f>
        <v>华西简阳西城嘉苑</v>
      </c>
    </row>
    <row r="2368" spans="1:10">
      <c r="A2368" s="2" t="str">
        <f>'[1]2025年已发货'!A:A</f>
        <v>德胜</v>
      </c>
      <c r="B2368" s="2" t="str">
        <f>'[1]2025年已发货'!B:B</f>
        <v>螺纹钢</v>
      </c>
      <c r="C2368" s="2" t="str">
        <f>'[1]2025年已发货'!C:C</f>
        <v>HRB400E Φ22 9m</v>
      </c>
      <c r="D2368" s="2" t="str">
        <f>'[1]2025年已发货'!D:D</f>
        <v>吨</v>
      </c>
      <c r="E2368" s="2">
        <f>'[1]2025年已发货'!E:E</f>
        <v>7</v>
      </c>
      <c r="F2368" s="4">
        <f>'[1]2025年已发货'!F:F</f>
        <v>45769</v>
      </c>
      <c r="G2368" s="2" t="str">
        <f>'[1]2025年已发货'!G:G</f>
        <v>（华西简阳西城嘉苑）四川省成都市简阳市简城街道高屋村</v>
      </c>
      <c r="H2368" s="2" t="str">
        <f>'[1]2025年已发货'!H:H</f>
        <v>张瀚镭</v>
      </c>
      <c r="I2368" s="2">
        <f>'[1]2025年已发货'!I:I</f>
        <v>15884666220</v>
      </c>
      <c r="J2368" s="2" t="str">
        <f>_xlfn._xlws.FILTER(辅助信息!D:D,辅助信息!G:G=G2368)</f>
        <v>华西简阳西城嘉苑</v>
      </c>
    </row>
    <row r="2369" spans="1:10">
      <c r="A2369" s="2" t="str">
        <f>'[1]2025年已发货'!A:A</f>
        <v>德胜</v>
      </c>
      <c r="B2369" s="2" t="str">
        <f>'[1]2025年已发货'!B:B</f>
        <v>螺纹钢</v>
      </c>
      <c r="C2369" s="2" t="str">
        <f>'[1]2025年已发货'!C:C</f>
        <v>HRB400E Φ25 9m</v>
      </c>
      <c r="D2369" s="2" t="str">
        <f>'[1]2025年已发货'!D:D</f>
        <v>吨</v>
      </c>
      <c r="E2369" s="2">
        <f>'[1]2025年已发货'!E:E</f>
        <v>15</v>
      </c>
      <c r="F2369" s="4">
        <f>'[1]2025年已发货'!F:F</f>
        <v>45769</v>
      </c>
      <c r="G2369" s="2" t="str">
        <f>'[1]2025年已发货'!G:G</f>
        <v>（华西简阳西城嘉苑）四川省成都市简阳市简城街道高屋村</v>
      </c>
      <c r="H2369" s="2" t="str">
        <f>'[1]2025年已发货'!H:H</f>
        <v>张瀚镭</v>
      </c>
      <c r="I2369" s="2">
        <f>'[1]2025年已发货'!I:I</f>
        <v>15884666220</v>
      </c>
      <c r="J2369" s="2" t="str">
        <f>_xlfn._xlws.FILTER(辅助信息!D:D,辅助信息!G:G=G2369)</f>
        <v>华西简阳西城嘉苑</v>
      </c>
    </row>
    <row r="2370" spans="1:10">
      <c r="A2370" s="2" t="str">
        <f>'[1]2025年已发货'!A:A</f>
        <v>八局</v>
      </c>
      <c r="B2370" s="2" t="str">
        <f>'[1]2025年已发货'!B:B</f>
        <v>螺纹钢</v>
      </c>
      <c r="C2370" s="2" t="str">
        <f>'[1]2025年已发货'!C:C</f>
        <v>HRB500E Φ25 12m</v>
      </c>
      <c r="D2370" s="2" t="str">
        <f>'[1]2025年已发货'!D:D</f>
        <v>吨</v>
      </c>
      <c r="E2370" s="2">
        <f>'[1]2025年已发货'!E:E</f>
        <v>35</v>
      </c>
      <c r="F2370" s="4">
        <f>'[1]2025年已发货'!F:F</f>
        <v>45769</v>
      </c>
      <c r="G2370" s="2" t="str">
        <f>'[1]2025年已发货'!G:G</f>
        <v>（中铁广州局-资乐高速5标）四川省乐山市井研县希望大道116号</v>
      </c>
      <c r="H2370" s="2" t="str">
        <f>'[1]2025年已发货'!H:H</f>
        <v>廖俊杰</v>
      </c>
      <c r="I2370" s="2">
        <f>'[1]2025年已发货'!I:I</f>
        <v>15775100965</v>
      </c>
      <c r="J2370" s="2" vm="1" t="e">
        <f>_xlfn._xlws.FILTER(辅助信息!D:D,辅助信息!G:G=G2370)</f>
        <v>#VALUE!</v>
      </c>
    </row>
    <row r="2371" spans="1:10">
      <c r="A2371" s="2" t="str">
        <f>'[1]2025年已发货'!A:A</f>
        <v>八局</v>
      </c>
      <c r="B2371" s="2" t="str">
        <f>'[1]2025年已发货'!B:B</f>
        <v>螺纹钢</v>
      </c>
      <c r="C2371" s="2" t="str">
        <f>'[1]2025年已发货'!C:C</f>
        <v>HRB400E Φ25 12m</v>
      </c>
      <c r="D2371" s="2" t="str">
        <f>'[1]2025年已发货'!D:D</f>
        <v>吨</v>
      </c>
      <c r="E2371" s="2">
        <f>'[1]2025年已发货'!E:E</f>
        <v>35</v>
      </c>
      <c r="F2371" s="4">
        <f>'[1]2025年已发货'!F:F</f>
        <v>45769</v>
      </c>
      <c r="G2371" s="2" t="str">
        <f>'[1]2025年已发货'!G:G</f>
        <v>（中铁五局-成渝扩容3标）四川省资阳市雁江区伍隍镇铺子村雁江区X138</v>
      </c>
      <c r="H2371" s="2" t="str">
        <f>'[1]2025年已发货'!H:H</f>
        <v>王健</v>
      </c>
      <c r="I2371" s="2">
        <f>'[1]2025年已发货'!I:I</f>
        <v>17726168395</v>
      </c>
      <c r="J2371" s="2" vm="1" t="e">
        <f>_xlfn._xlws.FILTER(辅助信息!D:D,辅助信息!G:G=G2371)</f>
        <v>#VALUE!</v>
      </c>
    </row>
    <row r="2372" spans="1:10">
      <c r="A2372" s="2" t="str">
        <f>'[1]2025年已发货'!A:A</f>
        <v>八局</v>
      </c>
      <c r="B2372" s="2" t="str">
        <f>'[1]2025年已发货'!B:B</f>
        <v>螺纹钢</v>
      </c>
      <c r="C2372" s="2" t="str">
        <f>'[1]2025年已发货'!C:C</f>
        <v>HRB500EФ25*9m</v>
      </c>
      <c r="D2372" s="2" t="str">
        <f>'[1]2025年已发货'!D:D</f>
        <v>吨</v>
      </c>
      <c r="E2372" s="2">
        <f>'[1]2025年已发货'!E:E</f>
        <v>210</v>
      </c>
      <c r="F2372" s="4">
        <f>'[1]2025年已发货'!F:F</f>
        <v>45769</v>
      </c>
      <c r="G2372" s="2" t="str">
        <f>'[1]2025年已发货'!G:G</f>
        <v>（中铁六局呼和公司康新高速TJ4-2标）四川省甘孜藏族自治州康定市新都桥镇东俄罗三村中建八局搅拌站旁</v>
      </c>
      <c r="H2372" s="2" t="str">
        <f>'[1]2025年已发货'!H:H</f>
        <v>许文刚</v>
      </c>
      <c r="I2372" s="2">
        <f>'[1]2025年已发货'!I:I</f>
        <v>15848808186</v>
      </c>
      <c r="J2372" s="2" vm="1" t="e">
        <f>_xlfn._xlws.FILTER(辅助信息!D:D,辅助信息!G:G=G2372)</f>
        <v>#VALUE!</v>
      </c>
    </row>
    <row r="2373" spans="1:10">
      <c r="A2373" s="2" t="str">
        <f>'[1]2025年已发货'!A:A</f>
        <v>八局</v>
      </c>
      <c r="B2373" s="2" t="str">
        <f>'[1]2025年已发货'!B:B</f>
        <v>螺纹钢</v>
      </c>
      <c r="C2373" s="2" t="str">
        <f>'[1]2025年已发货'!C:C</f>
        <v>HRB400EФ22*9m</v>
      </c>
      <c r="D2373" s="2" t="str">
        <f>'[1]2025年已发货'!D:D</f>
        <v>吨</v>
      </c>
      <c r="E2373" s="2">
        <f>'[1]2025年已发货'!E:E</f>
        <v>35</v>
      </c>
      <c r="F2373" s="4">
        <f>'[1]2025年已发货'!F:F</f>
        <v>45769</v>
      </c>
      <c r="G2373" s="2" t="str">
        <f>'[1]2025年已发货'!G:G</f>
        <v>（中铁一局四建康新高速TJ1-2标）四川省甘孜州康定市318国道玉顶积雪观景台旁</v>
      </c>
      <c r="H2373" s="2" t="str">
        <f>'[1]2025年已发货'!H:H</f>
        <v>李波</v>
      </c>
      <c r="I2373" s="2">
        <f>'[1]2025年已发货'!I:I</f>
        <v>13679069325</v>
      </c>
      <c r="J2373" s="2" vm="1" t="e">
        <f>_xlfn._xlws.FILTER(辅助信息!D:D,辅助信息!G:G=G2373)</f>
        <v>#VALUE!</v>
      </c>
    </row>
    <row r="2374" spans="1:10">
      <c r="A2374" s="2" t="str">
        <f>'[1]2025年已发货'!A:A</f>
        <v>八局</v>
      </c>
      <c r="B2374" s="2" t="str">
        <f>'[1]2025年已发货'!B:B</f>
        <v>螺纹钢</v>
      </c>
      <c r="C2374" s="2" t="str">
        <f>'[1]2025年已发货'!C:C</f>
        <v>HRB400EФ22*9m</v>
      </c>
      <c r="D2374" s="2" t="str">
        <f>'[1]2025年已发货'!D:D</f>
        <v>吨</v>
      </c>
      <c r="E2374" s="2">
        <f>'[1]2025年已发货'!E:E</f>
        <v>35</v>
      </c>
      <c r="F2374" s="4">
        <f>'[1]2025年已发货'!F:F</f>
        <v>45769</v>
      </c>
      <c r="G2374" s="2" t="str">
        <f>'[1]2025年已发货'!G:G</f>
        <v>（中铁一局四公司康新高速TJ1-1标康定隧道）四川省甘孜州康定市榆林街道甘孜州博物馆旁</v>
      </c>
      <c r="H2374" s="2" t="str">
        <f>'[1]2025年已发货'!H:H</f>
        <v>王德华</v>
      </c>
      <c r="I2374" s="2">
        <f>'[1]2025年已发货'!I:I</f>
        <v>18008085797</v>
      </c>
      <c r="J2374" s="2" vm="1" t="e">
        <f>_xlfn._xlws.FILTER(辅助信息!D:D,辅助信息!G:G=G2374)</f>
        <v>#VALUE!</v>
      </c>
    </row>
    <row r="2375" spans="1:10">
      <c r="A2375" s="2" t="str">
        <f>'[1]2025年已发货'!A:A</f>
        <v>成实</v>
      </c>
      <c r="B2375" s="2" t="str">
        <f>'[1]2025年已发货'!B:B</f>
        <v>盘圆</v>
      </c>
      <c r="C2375" s="2" t="str">
        <f>'[1]2025年已发货'!C:C</f>
        <v>HPB300Ф8</v>
      </c>
      <c r="D2375" s="2" t="str">
        <f>'[1]2025年已发货'!D:D</f>
        <v>吨</v>
      </c>
      <c r="E2375" s="2">
        <f>'[1]2025年已发货'!E:E</f>
        <v>17</v>
      </c>
      <c r="F2375" s="4">
        <f>'[1]2025年已发货'!F:F</f>
        <v>45769</v>
      </c>
      <c r="G2375" s="2" t="str">
        <f>'[1]2025年已发货'!G:G</f>
        <v>（中铁一局四建康新高速TJ1-2标）四川省甘孜州康定市318国道玉顶积雪观景台旁</v>
      </c>
      <c r="H2375" s="2" t="str">
        <f>'[1]2025年已发货'!H:H</f>
        <v>李波</v>
      </c>
      <c r="I2375" s="2">
        <f>'[1]2025年已发货'!I:I</f>
        <v>13679069325</v>
      </c>
      <c r="J2375" s="2" vm="1" t="e">
        <f>_xlfn._xlws.FILTER(辅助信息!D:D,辅助信息!G:G=G2375)</f>
        <v>#VALUE!</v>
      </c>
    </row>
    <row r="2376" spans="1:10">
      <c r="A2376" s="2" t="str">
        <f>'[1]2025年已发货'!A:A</f>
        <v>成实</v>
      </c>
      <c r="B2376" s="2" t="str">
        <f>'[1]2025年已发货'!B:B</f>
        <v>盘圆</v>
      </c>
      <c r="C2376" s="2" t="str">
        <f>'[1]2025年已发货'!C:C</f>
        <v>HPB300Ф12</v>
      </c>
      <c r="D2376" s="2" t="str">
        <f>'[1]2025年已发货'!D:D</f>
        <v>吨</v>
      </c>
      <c r="E2376" s="2">
        <f>'[1]2025年已发货'!E:E</f>
        <v>17</v>
      </c>
      <c r="F2376" s="4">
        <f>'[1]2025年已发货'!F:F</f>
        <v>45769</v>
      </c>
      <c r="G2376" s="2" t="str">
        <f>'[1]2025年已发货'!G:G</f>
        <v>（中铁一局四建康新高速TJ1-2标）四川省甘孜州康定市318国道玉顶积雪观景台旁</v>
      </c>
      <c r="H2376" s="2" t="str">
        <f>'[1]2025年已发货'!H:H</f>
        <v>李波</v>
      </c>
      <c r="I2376" s="2">
        <f>'[1]2025年已发货'!I:I</f>
        <v>13679069325</v>
      </c>
      <c r="J2376" s="2" vm="1" t="e">
        <f>_xlfn._xlws.FILTER(辅助信息!D:D,辅助信息!G:G=G2376)</f>
        <v>#VALUE!</v>
      </c>
    </row>
    <row r="2377" spans="1:10">
      <c r="A2377" s="2" t="str">
        <f>'[1]2025年已发货'!A:A</f>
        <v>晋邦</v>
      </c>
      <c r="B2377" s="2" t="str">
        <f>'[1]2025年已发货'!B:B</f>
        <v>螺纹钢</v>
      </c>
      <c r="C2377" s="2" t="str">
        <f>'[1]2025年已发货'!C:C</f>
        <v>HRB400E Φ16 9m</v>
      </c>
      <c r="D2377" s="2" t="str">
        <f>'[1]2025年已发货'!D:D</f>
        <v>吨</v>
      </c>
      <c r="E2377" s="2">
        <f>'[1]2025年已发货'!E:E</f>
        <v>30</v>
      </c>
      <c r="F2377" s="4">
        <f>'[1]2025年已发货'!F:F</f>
        <v>45769</v>
      </c>
      <c r="G2377" s="2" t="str">
        <f>'[1]2025年已发货'!G:G</f>
        <v>（十九冶-江龙高速二分部）重庆市云阳县宝坪镇双塆村*宝坪梁场</v>
      </c>
      <c r="H2377" s="2" t="str">
        <f>'[1]2025年已发货'!H:H</f>
        <v>张鹏</v>
      </c>
      <c r="I2377" s="2">
        <f>'[1]2025年已发货'!I:I</f>
        <v>18223006448</v>
      </c>
      <c r="J2377" s="2" vm="1" t="e">
        <f>_xlfn._xlws.FILTER(辅助信息!D:D,辅助信息!G:G=G2377)</f>
        <v>#VALUE!</v>
      </c>
    </row>
    <row r="2378" spans="1:10">
      <c r="A2378" s="2" t="str">
        <f>'[1]2025年已发货'!A:A</f>
        <v>晋邦</v>
      </c>
      <c r="B2378" s="2" t="str">
        <f>'[1]2025年已发货'!B:B</f>
        <v>螺纹钢</v>
      </c>
      <c r="C2378" s="2" t="str">
        <f>'[1]2025年已发货'!C:C</f>
        <v>HRB400E Φ12 9m</v>
      </c>
      <c r="D2378" s="2" t="str">
        <f>'[1]2025年已发货'!D:D</f>
        <v>吨</v>
      </c>
      <c r="E2378" s="2">
        <f>'[1]2025年已发货'!E:E</f>
        <v>40</v>
      </c>
      <c r="F2378" s="4">
        <f>'[1]2025年已发货'!F:F</f>
        <v>45769</v>
      </c>
      <c r="G2378" s="2" t="str">
        <f>'[1]2025年已发货'!G:G</f>
        <v>（十九冶-江龙高速二分部）重庆市云阳县宝坪镇双塆村*宝坪梁场</v>
      </c>
      <c r="H2378" s="2" t="str">
        <f>'[1]2025年已发货'!H:H</f>
        <v>张鹏</v>
      </c>
      <c r="I2378" s="2">
        <f>'[1]2025年已发货'!I:I</f>
        <v>18223006448</v>
      </c>
      <c r="J2378" s="2" vm="1" t="e">
        <f>_xlfn._xlws.FILTER(辅助信息!D:D,辅助信息!G:G=G2378)</f>
        <v>#VALUE!</v>
      </c>
    </row>
    <row r="2379" spans="1:10">
      <c r="A2379" s="2" t="str">
        <f>'[1]2025年已发货'!A:A</f>
        <v>晋邦</v>
      </c>
      <c r="B2379" s="2" t="str">
        <f>'[1]2025年已发货'!B:B</f>
        <v>螺纹钢</v>
      </c>
      <c r="C2379" s="2" t="str">
        <f>'[1]2025年已发货'!C:C</f>
        <v>HRB400E Φ12 9m</v>
      </c>
      <c r="D2379" s="2" t="str">
        <f>'[1]2025年已发货'!D:D</f>
        <v>吨</v>
      </c>
      <c r="E2379" s="2">
        <f>'[1]2025年已发货'!E:E</f>
        <v>12</v>
      </c>
      <c r="F2379" s="4">
        <f>'[1]2025年已发货'!F:F</f>
        <v>45769</v>
      </c>
      <c r="G2379" s="2" t="str">
        <f>'[1]2025年已发货'!G:G</f>
        <v>（十九冶-江龙高速二分部）重庆市云阳县普安乡佛手村*磨刀溪大桥</v>
      </c>
      <c r="H2379" s="2" t="str">
        <f>'[1]2025年已发货'!H:H</f>
        <v>张鹏</v>
      </c>
      <c r="I2379" s="2">
        <f>'[1]2025年已发货'!I:I</f>
        <v>18223006448</v>
      </c>
      <c r="J2379" s="2" vm="1" t="e">
        <f>_xlfn._xlws.FILTER(辅助信息!D:D,辅助信息!G:G=G2379)</f>
        <v>#VALUE!</v>
      </c>
    </row>
    <row r="2380" spans="1:10">
      <c r="A2380" s="2" t="str">
        <f>'[1]2025年已发货'!A:A</f>
        <v>晋邦</v>
      </c>
      <c r="B2380" s="2" t="str">
        <f>'[1]2025年已发货'!B:B</f>
        <v>高线</v>
      </c>
      <c r="C2380" s="2" t="str">
        <f>'[1]2025年已发货'!C:C</f>
        <v>HPB300 Φ8</v>
      </c>
      <c r="D2380" s="2" t="str">
        <f>'[1]2025年已发货'!D:D</f>
        <v>吨</v>
      </c>
      <c r="E2380" s="2">
        <f>'[1]2025年已发货'!E:E</f>
        <v>2</v>
      </c>
      <c r="F2380" s="4">
        <f>'[1]2025年已发货'!F:F</f>
        <v>45770</v>
      </c>
      <c r="G2380" s="2" t="str">
        <f>'[1]2025年已发货'!G:G</f>
        <v>（华西简阳西城嘉苑）四川省成都市简阳市简城街道高屋村</v>
      </c>
      <c r="H2380" s="2" t="str">
        <f>'[1]2025年已发货'!H:H</f>
        <v>张瀚镭</v>
      </c>
      <c r="I2380" s="2">
        <f>'[1]2025年已发货'!I:I</f>
        <v>15884666220</v>
      </c>
      <c r="J2380" s="2" t="str">
        <f>_xlfn._xlws.FILTER(辅助信息!D:D,辅助信息!G:G=G2380)</f>
        <v>华西简阳西城嘉苑</v>
      </c>
    </row>
    <row r="2381" spans="1:10">
      <c r="A2381" s="2" t="str">
        <f>'[1]2025年已发货'!A:A</f>
        <v>晋邦</v>
      </c>
      <c r="B2381" s="2" t="str">
        <f>'[1]2025年已发货'!B:B</f>
        <v>盘螺</v>
      </c>
      <c r="C2381" s="2" t="str">
        <f>'[1]2025年已发货'!C:C</f>
        <v>HRB400E Φ8</v>
      </c>
      <c r="D2381" s="2" t="str">
        <f>'[1]2025年已发货'!D:D</f>
        <v>吨</v>
      </c>
      <c r="E2381" s="2">
        <f>'[1]2025年已发货'!E:E</f>
        <v>5</v>
      </c>
      <c r="F2381" s="4">
        <f>'[1]2025年已发货'!F:F</f>
        <v>45770</v>
      </c>
      <c r="G2381" s="2" t="str">
        <f>'[1]2025年已发货'!G:G</f>
        <v>（华西简阳西城嘉苑）四川省成都市简阳市简城街道高屋村</v>
      </c>
      <c r="H2381" s="2" t="str">
        <f>'[1]2025年已发货'!H:H</f>
        <v>张瀚镭</v>
      </c>
      <c r="I2381" s="2">
        <f>'[1]2025年已发货'!I:I</f>
        <v>15884666220</v>
      </c>
      <c r="J2381" s="2" t="str">
        <f>_xlfn._xlws.FILTER(辅助信息!D:D,辅助信息!G:G=G2381)</f>
        <v>华西简阳西城嘉苑</v>
      </c>
    </row>
    <row r="2382" spans="1:10">
      <c r="A2382" s="2" t="str">
        <f>'[1]2025年已发货'!A:A</f>
        <v>晋邦</v>
      </c>
      <c r="B2382" s="2" t="str">
        <f>'[1]2025年已发货'!B:B</f>
        <v>盘螺</v>
      </c>
      <c r="C2382" s="2" t="str">
        <f>'[1]2025年已发货'!C:C</f>
        <v>HRB400E Φ10</v>
      </c>
      <c r="D2382" s="2" t="str">
        <f>'[1]2025年已发货'!D:D</f>
        <v>吨</v>
      </c>
      <c r="E2382" s="2">
        <f>'[1]2025年已发货'!E:E</f>
        <v>8</v>
      </c>
      <c r="F2382" s="4">
        <f>'[1]2025年已发货'!F:F</f>
        <v>45770</v>
      </c>
      <c r="G2382" s="2" t="str">
        <f>'[1]2025年已发货'!G:G</f>
        <v>（华西简阳西城嘉苑）四川省成都市简阳市简城街道高屋村</v>
      </c>
      <c r="H2382" s="2" t="str">
        <f>'[1]2025年已发货'!H:H</f>
        <v>张瀚镭</v>
      </c>
      <c r="I2382" s="2">
        <f>'[1]2025年已发货'!I:I</f>
        <v>15884666220</v>
      </c>
      <c r="J2382" s="2" t="str">
        <f>_xlfn._xlws.FILTER(辅助信息!D:D,辅助信息!G:G=G2382)</f>
        <v>华西简阳西城嘉苑</v>
      </c>
    </row>
    <row r="2383" spans="1:10">
      <c r="A2383" s="2" t="str">
        <f>'[1]2025年已发货'!A:A</f>
        <v>晋邦</v>
      </c>
      <c r="B2383" s="2" t="str">
        <f>'[1]2025年已发货'!B:B</f>
        <v>螺纹钢</v>
      </c>
      <c r="C2383" s="2" t="str">
        <f>'[1]2025年已发货'!C:C</f>
        <v>HRB400E Φ20 9m</v>
      </c>
      <c r="D2383" s="2" t="str">
        <f>'[1]2025年已发货'!D:D</f>
        <v>吨</v>
      </c>
      <c r="E2383" s="2">
        <f>'[1]2025年已发货'!E:E</f>
        <v>22</v>
      </c>
      <c r="F2383" s="4">
        <f>'[1]2025年已发货'!F:F</f>
        <v>45770</v>
      </c>
      <c r="G2383" s="2" t="str">
        <f>'[1]2025年已发货'!G:G</f>
        <v>（华西简阳西城嘉苑）四川省成都市简阳市简城街道高屋村</v>
      </c>
      <c r="H2383" s="2" t="str">
        <f>'[1]2025年已发货'!H:H</f>
        <v>张瀚镭</v>
      </c>
      <c r="I2383" s="2">
        <f>'[1]2025年已发货'!I:I</f>
        <v>15884666220</v>
      </c>
      <c r="J2383" s="2" t="str">
        <f>_xlfn._xlws.FILTER(辅助信息!D:D,辅助信息!G:G=G2383)</f>
        <v>华西简阳西城嘉苑</v>
      </c>
    </row>
    <row r="2384" spans="1:10">
      <c r="A2384" s="2" t="str">
        <f>'[1]2025年已发货'!A:A</f>
        <v>晋邦</v>
      </c>
      <c r="B2384" s="2" t="str">
        <f>'[1]2025年已发货'!B:B</f>
        <v>盘螺</v>
      </c>
      <c r="C2384" s="2" t="str">
        <f>'[1]2025年已发货'!C:C</f>
        <v>HRB400E Φ6</v>
      </c>
      <c r="D2384" s="2" t="str">
        <f>'[1]2025年已发货'!D:D</f>
        <v>吨</v>
      </c>
      <c r="E2384" s="2">
        <f>'[1]2025年已发货'!E:E</f>
        <v>2</v>
      </c>
      <c r="F2384" s="4">
        <f>'[1]2025年已发货'!F:F</f>
        <v>45770</v>
      </c>
      <c r="G2384" s="2" t="str">
        <f>'[1]2025年已发货'!G:G</f>
        <v>（商投建工达州中医药科技园-1工区）达州市通川区达州中医药职业学院犀牛大道北段</v>
      </c>
      <c r="H2384" s="2" t="str">
        <f>'[1]2025年已发货'!H:H</f>
        <v>程黄刚</v>
      </c>
      <c r="I2384" s="2">
        <f>'[1]2025年已发货'!I:I</f>
        <v>15108211617</v>
      </c>
      <c r="J2384" s="2" t="str">
        <f>_xlfn._xlws.FILTER(辅助信息!D:D,辅助信息!G:G=G2384)</f>
        <v>商投建工达州中医药科技园</v>
      </c>
    </row>
    <row r="2385" spans="1:10">
      <c r="A2385" s="2" t="str">
        <f>'[1]2025年已发货'!A:A</f>
        <v>晋邦</v>
      </c>
      <c r="B2385" s="2" t="str">
        <f>'[1]2025年已发货'!B:B</f>
        <v>盘螺</v>
      </c>
      <c r="C2385" s="2" t="str">
        <f>'[1]2025年已发货'!C:C</f>
        <v>HRB400E Φ8</v>
      </c>
      <c r="D2385" s="2" t="str">
        <f>'[1]2025年已发货'!D:D</f>
        <v>吨</v>
      </c>
      <c r="E2385" s="2">
        <f>'[1]2025年已发货'!E:E</f>
        <v>8</v>
      </c>
      <c r="F2385" s="4">
        <f>'[1]2025年已发货'!F:F</f>
        <v>45770</v>
      </c>
      <c r="G2385" s="2" t="str">
        <f>'[1]2025年已发货'!G:G</f>
        <v>（商投建工达州中医药科技园-1工区）达州市通川区达州中医药职业学院犀牛大道北段</v>
      </c>
      <c r="H2385" s="2" t="str">
        <f>'[1]2025年已发货'!H:H</f>
        <v>程黄刚</v>
      </c>
      <c r="I2385" s="2">
        <f>'[1]2025年已发货'!I:I</f>
        <v>15108211617</v>
      </c>
      <c r="J2385" s="2" t="str">
        <f>_xlfn._xlws.FILTER(辅助信息!D:D,辅助信息!G:G=G2385)</f>
        <v>商投建工达州中医药科技园</v>
      </c>
    </row>
    <row r="2386" spans="1:10">
      <c r="A2386" s="2" t="str">
        <f>'[1]2025年已发货'!A:A</f>
        <v>晋邦</v>
      </c>
      <c r="B2386" s="2" t="str">
        <f>'[1]2025年已发货'!B:B</f>
        <v>盘螺</v>
      </c>
      <c r="C2386" s="2" t="str">
        <f>'[1]2025年已发货'!C:C</f>
        <v>HRB400E Φ10</v>
      </c>
      <c r="D2386" s="2" t="str">
        <f>'[1]2025年已发货'!D:D</f>
        <v>吨</v>
      </c>
      <c r="E2386" s="2">
        <f>'[1]2025年已发货'!E:E</f>
        <v>8</v>
      </c>
      <c r="F2386" s="4">
        <f>'[1]2025年已发货'!F:F</f>
        <v>45770</v>
      </c>
      <c r="G2386" s="2" t="str">
        <f>'[1]2025年已发货'!G:G</f>
        <v>（商投建工达州中医药科技园-1工区）达州市通川区达州中医药职业学院犀牛大道北段</v>
      </c>
      <c r="H2386" s="2" t="str">
        <f>'[1]2025年已发货'!H:H</f>
        <v>程黄刚</v>
      </c>
      <c r="I2386" s="2">
        <f>'[1]2025年已发货'!I:I</f>
        <v>15108211617</v>
      </c>
      <c r="J2386" s="2" t="str">
        <f>_xlfn._xlws.FILTER(辅助信息!D:D,辅助信息!G:G=G2386)</f>
        <v>商投建工达州中医药科技园</v>
      </c>
    </row>
    <row r="2387" spans="1:10">
      <c r="A2387" s="2" t="str">
        <f>'[1]2025年已发货'!A:A</f>
        <v>晋邦</v>
      </c>
      <c r="B2387" s="2" t="str">
        <f>'[1]2025年已发货'!B:B</f>
        <v>螺纹钢</v>
      </c>
      <c r="C2387" s="2" t="str">
        <f>'[1]2025年已发货'!C:C</f>
        <v>HRB400E Φ14 9m</v>
      </c>
      <c r="D2387" s="2" t="str">
        <f>'[1]2025年已发货'!D:D</f>
        <v>吨</v>
      </c>
      <c r="E2387" s="2">
        <f>'[1]2025年已发货'!E:E</f>
        <v>3</v>
      </c>
      <c r="F2387" s="4">
        <f>'[1]2025年已发货'!F:F</f>
        <v>45770</v>
      </c>
      <c r="G2387" s="2" t="str">
        <f>'[1]2025年已发货'!G:G</f>
        <v>（商投建工达州中医药科技园-1工区）达州市通川区达州中医药职业学院犀牛大道北段</v>
      </c>
      <c r="H2387" s="2" t="str">
        <f>'[1]2025年已发货'!H:H</f>
        <v>程黄刚</v>
      </c>
      <c r="I2387" s="2">
        <f>'[1]2025年已发货'!I:I</f>
        <v>15108211617</v>
      </c>
      <c r="J2387" s="2" t="str">
        <f>_xlfn._xlws.FILTER(辅助信息!D:D,辅助信息!G:G=G2387)</f>
        <v>商投建工达州中医药科技园</v>
      </c>
    </row>
    <row r="2388" spans="1:10">
      <c r="A2388" s="2" t="str">
        <f>'[1]2025年已发货'!A:A</f>
        <v>晋邦</v>
      </c>
      <c r="B2388" s="2" t="str">
        <f>'[1]2025年已发货'!B:B</f>
        <v>螺纹钢</v>
      </c>
      <c r="C2388" s="2" t="str">
        <f>'[1]2025年已发货'!C:C</f>
        <v>HRB400E Φ18 9m</v>
      </c>
      <c r="D2388" s="2" t="str">
        <f>'[1]2025年已发货'!D:D</f>
        <v>吨</v>
      </c>
      <c r="E2388" s="2">
        <f>'[1]2025年已发货'!E:E</f>
        <v>7</v>
      </c>
      <c r="F2388" s="4">
        <f>'[1]2025年已发货'!F:F</f>
        <v>45770</v>
      </c>
      <c r="G2388" s="2" t="str">
        <f>'[1]2025年已发货'!G:G</f>
        <v>（商投建工达州中医药科技园-1工区）达州市通川区达州中医药职业学院犀牛大道北段</v>
      </c>
      <c r="H2388" s="2" t="str">
        <f>'[1]2025年已发货'!H:H</f>
        <v>程黄刚</v>
      </c>
      <c r="I2388" s="2">
        <f>'[1]2025年已发货'!I:I</f>
        <v>15108211617</v>
      </c>
      <c r="J2388" s="2" t="str">
        <f>_xlfn._xlws.FILTER(辅助信息!D:D,辅助信息!G:G=G2388)</f>
        <v>商投建工达州中医药科技园</v>
      </c>
    </row>
    <row r="2389" spans="1:10">
      <c r="A2389" s="2" t="str">
        <f>'[1]2025年已发货'!A:A</f>
        <v>晋邦</v>
      </c>
      <c r="B2389" s="2" t="str">
        <f>'[1]2025年已发货'!B:B</f>
        <v>螺纹钢</v>
      </c>
      <c r="C2389" s="2" t="str">
        <f>'[1]2025年已发货'!C:C</f>
        <v>HRB400E Φ22 9m</v>
      </c>
      <c r="D2389" s="2" t="str">
        <f>'[1]2025年已发货'!D:D</f>
        <v>吨</v>
      </c>
      <c r="E2389" s="2">
        <f>'[1]2025年已发货'!E:E</f>
        <v>8</v>
      </c>
      <c r="F2389" s="4">
        <f>'[1]2025年已发货'!F:F</f>
        <v>45770</v>
      </c>
      <c r="G2389" s="2" t="str">
        <f>'[1]2025年已发货'!G:G</f>
        <v>（商投建工达州中医药科技园-1工区）达州市通川区达州中医药职业学院犀牛大道北段</v>
      </c>
      <c r="H2389" s="2" t="str">
        <f>'[1]2025年已发货'!H:H</f>
        <v>程黄刚</v>
      </c>
      <c r="I2389" s="2">
        <f>'[1]2025年已发货'!I:I</f>
        <v>15108211617</v>
      </c>
      <c r="J2389" s="2" t="str">
        <f>_xlfn._xlws.FILTER(辅助信息!D:D,辅助信息!G:G=G2389)</f>
        <v>商投建工达州中医药科技园</v>
      </c>
    </row>
    <row r="2390" spans="1:10">
      <c r="A2390" s="2" t="str">
        <f>'[1]2025年已发货'!A:A</f>
        <v>德胜</v>
      </c>
      <c r="B2390" s="2" t="str">
        <f>'[1]2025年已发货'!B:B</f>
        <v>螺纹钢</v>
      </c>
      <c r="C2390" s="2" t="str">
        <f>'[1]2025年已发货'!C:C</f>
        <v>HRB400E Φ16 9m</v>
      </c>
      <c r="D2390" s="2" t="str">
        <f>'[1]2025年已发货'!D:D</f>
        <v>吨</v>
      </c>
      <c r="E2390" s="2">
        <f>'[1]2025年已发货'!E:E</f>
        <v>35</v>
      </c>
      <c r="F2390" s="4">
        <f>'[1]2025年已发货'!F:F</f>
        <v>45770</v>
      </c>
      <c r="G2390" s="2" t="str">
        <f>'[1]2025年已发货'!G:G</f>
        <v>（华西简阳西城嘉苑）四川省成都市简阳市简城街道高屋村</v>
      </c>
      <c r="H2390" s="2" t="str">
        <f>'[1]2025年已发货'!H:H</f>
        <v>张瀚镭</v>
      </c>
      <c r="I2390" s="2">
        <f>'[1]2025年已发货'!I:I</f>
        <v>15884666220</v>
      </c>
      <c r="J2390" s="2" t="str">
        <f>_xlfn._xlws.FILTER(辅助信息!D:D,辅助信息!G:G=G2390)</f>
        <v>华西简阳西城嘉苑</v>
      </c>
    </row>
    <row r="2391" spans="1:10">
      <c r="A2391" s="2" t="str">
        <f>'[1]2025年已发货'!A:A</f>
        <v>德胜</v>
      </c>
      <c r="B2391" s="2" t="str">
        <f>'[1]2025年已发货'!B:B</f>
        <v>螺纹钢</v>
      </c>
      <c r="C2391" s="2" t="str">
        <f>'[1]2025年已发货'!C:C</f>
        <v>HRB400E Φ20 9m</v>
      </c>
      <c r="D2391" s="2" t="str">
        <f>'[1]2025年已发货'!D:D</f>
        <v>吨</v>
      </c>
      <c r="E2391" s="2">
        <f>'[1]2025年已发货'!E:E</f>
        <v>70</v>
      </c>
      <c r="F2391" s="4">
        <f>'[1]2025年已发货'!F:F</f>
        <v>45770</v>
      </c>
      <c r="G2391" s="2" t="str">
        <f>'[1]2025年已发货'!G:G</f>
        <v>（华西简阳西城嘉苑）四川省成都市简阳市简城街道高屋村</v>
      </c>
      <c r="H2391" s="2" t="str">
        <f>'[1]2025年已发货'!H:H</f>
        <v>张瀚镭</v>
      </c>
      <c r="I2391" s="2">
        <f>'[1]2025年已发货'!I:I</f>
        <v>15884666220</v>
      </c>
      <c r="J2391" s="2" t="str">
        <f>_xlfn._xlws.FILTER(辅助信息!D:D,辅助信息!G:G=G2391)</f>
        <v>华西简阳西城嘉苑</v>
      </c>
    </row>
    <row r="2392" spans="1:10">
      <c r="A2392" s="2" t="str">
        <f>'[1]2025年已发货'!A:A</f>
        <v>德胜</v>
      </c>
      <c r="B2392" s="2" t="str">
        <f>'[1]2025年已发货'!B:B</f>
        <v>螺纹钢</v>
      </c>
      <c r="C2392" s="2" t="str">
        <f>'[1]2025年已发货'!C:C</f>
        <v>HRB400E Φ16 9m</v>
      </c>
      <c r="D2392" s="2" t="str">
        <f>'[1]2025年已发货'!D:D</f>
        <v>吨</v>
      </c>
      <c r="E2392" s="2">
        <f>'[1]2025年已发货'!E:E</f>
        <v>35</v>
      </c>
      <c r="F2392" s="4">
        <f>'[1]2025年已发货'!F:F</f>
        <v>45770</v>
      </c>
      <c r="G2392" s="2" t="str">
        <f>'[1]2025年已发货'!G:G</f>
        <v>(宜宾兴港三江新区长江工业园建设项目-M2地块)宜宾市翠屏区宜宾汽车零部件配套产业基地(纬五路南)</v>
      </c>
      <c r="H2392" s="2" t="str">
        <f>'[1]2025年已发货'!H:H</f>
        <v>严石林</v>
      </c>
      <c r="I2392" s="2">
        <f>'[1]2025年已发货'!I:I</f>
        <v>15924731822</v>
      </c>
      <c r="J2392" s="2" vm="1" t="e">
        <f>_xlfn._xlws.FILTER(辅助信息!D:D,辅助信息!G:G=G2392)</f>
        <v>#VALUE!</v>
      </c>
    </row>
    <row r="2393" spans="1:10">
      <c r="A2393" s="2" t="str">
        <f>'[1]2025年已发货'!A:A</f>
        <v>德胜</v>
      </c>
      <c r="B2393" s="2" t="str">
        <f>'[1]2025年已发货'!B:B</f>
        <v>螺纹钢</v>
      </c>
      <c r="C2393" s="2" t="str">
        <f>'[1]2025年已发货'!C:C</f>
        <v>HRB400E Φ16 12m</v>
      </c>
      <c r="D2393" s="2" t="str">
        <f>'[1]2025年已发货'!D:D</f>
        <v>吨</v>
      </c>
      <c r="E2393" s="2">
        <f>'[1]2025年已发货'!E:E</f>
        <v>70</v>
      </c>
      <c r="F2393" s="4">
        <f>'[1]2025年已发货'!F:F</f>
        <v>45770</v>
      </c>
      <c r="G2393" s="2" t="str">
        <f>'[1]2025年已发货'!G:G</f>
        <v>(宜宾兴港三江新区长江工业园建设项目-M2地块)宜宾市翠屏区宜宾汽车零部件配套产业基地(纬五路南)</v>
      </c>
      <c r="H2393" s="2" t="str">
        <f>'[1]2025年已发货'!H:H</f>
        <v>严石林</v>
      </c>
      <c r="I2393" s="2">
        <f>'[1]2025年已发货'!I:I</f>
        <v>15924731822</v>
      </c>
      <c r="J2393" s="2" vm="1" t="e">
        <f>_xlfn._xlws.FILTER(辅助信息!D:D,辅助信息!G:G=G2393)</f>
        <v>#VALUE!</v>
      </c>
    </row>
    <row r="2394" spans="1:10">
      <c r="A2394" s="2" t="str">
        <f>'[1]2025年已发货'!A:A</f>
        <v>德胜</v>
      </c>
      <c r="B2394" s="2" t="str">
        <f>'[1]2025年已发货'!B:B</f>
        <v>螺纹钢</v>
      </c>
      <c r="C2394" s="2" t="str">
        <f>'[1]2025年已发货'!C:C</f>
        <v>HRB400E Φ18 12m</v>
      </c>
      <c r="D2394" s="2" t="str">
        <f>'[1]2025年已发货'!D:D</f>
        <v>吨</v>
      </c>
      <c r="E2394" s="2">
        <f>'[1]2025年已发货'!E:E</f>
        <v>35</v>
      </c>
      <c r="F2394" s="4">
        <f>'[1]2025年已发货'!F:F</f>
        <v>45770</v>
      </c>
      <c r="G2394" s="2" t="str">
        <f>'[1]2025年已发货'!G:G</f>
        <v>(宜宾兴港三江新区长江工业园建设项目-M2地块)宜宾市翠屏区宜宾汽车零部件配套产业基地(纬五路南)</v>
      </c>
      <c r="H2394" s="2" t="str">
        <f>'[1]2025年已发货'!H:H</f>
        <v>严石林</v>
      </c>
      <c r="I2394" s="2">
        <f>'[1]2025年已发货'!I:I</f>
        <v>15924731822</v>
      </c>
      <c r="J2394" s="2" vm="1" t="e">
        <f>_xlfn._xlws.FILTER(辅助信息!D:D,辅助信息!G:G=G2394)</f>
        <v>#VALUE!</v>
      </c>
    </row>
    <row r="2395" spans="1:10">
      <c r="A2395" s="2" t="str">
        <f>'[1]2025年已发货'!A:A</f>
        <v>德胜</v>
      </c>
      <c r="B2395" s="2" t="str">
        <f>'[1]2025年已发货'!B:B</f>
        <v>螺纹钢</v>
      </c>
      <c r="C2395" s="2" t="str">
        <f>'[1]2025年已发货'!C:C</f>
        <v>HRB400E Φ18 12m</v>
      </c>
      <c r="D2395" s="2" t="str">
        <f>'[1]2025年已发货'!D:D</f>
        <v>吨</v>
      </c>
      <c r="E2395" s="2">
        <f>'[1]2025年已发货'!E:E</f>
        <v>105</v>
      </c>
      <c r="F2395" s="4">
        <f>'[1]2025年已发货'!F:F</f>
        <v>45770</v>
      </c>
      <c r="G2395" s="2" t="str">
        <f>'[1]2025年已发货'!G:G</f>
        <v>(宜宾兴港三江新区长江工业园建设项目-11#厂房)宜宾市翠屏区宜宾汽车零部件配套产业基地(纬五路南)</v>
      </c>
      <c r="H2395" s="2" t="str">
        <f>'[1]2025年已发货'!H:H</f>
        <v>严石林</v>
      </c>
      <c r="I2395" s="2">
        <f>'[1]2025年已发货'!I:I</f>
        <v>15924731822</v>
      </c>
      <c r="J2395" s="2" t="str">
        <f>_xlfn._xlws.FILTER(辅助信息!D:D,辅助信息!G:G=G2395)</f>
        <v>宜宾兴港三江新区长江工业园建设项目</v>
      </c>
    </row>
    <row r="2396" spans="1:10">
      <c r="A2396" s="2" t="str">
        <f>'[1]2025年已发货'!A:A</f>
        <v>德胜</v>
      </c>
      <c r="B2396" s="2" t="str">
        <f>'[1]2025年已发货'!B:B</f>
        <v>螺纹钢</v>
      </c>
      <c r="C2396" s="2" t="str">
        <f>'[1]2025年已发货'!C:C</f>
        <v>HRB400E Φ14 12m</v>
      </c>
      <c r="D2396" s="2" t="str">
        <f>'[1]2025年已发货'!D:D</f>
        <v>吨</v>
      </c>
      <c r="E2396" s="2">
        <f>'[1]2025年已发货'!E:E</f>
        <v>12</v>
      </c>
      <c r="F2396" s="4">
        <f>'[1]2025年已发货'!F:F</f>
        <v>45770</v>
      </c>
      <c r="G2396" s="2" t="str">
        <f>'[1]2025年已发货'!G:G</f>
        <v>(宜宾兴港三江新区长江工业园建设项目-9#厂房)宜宾市翠屏区宜宾汽车零部件配套产业基地(纬五路南)</v>
      </c>
      <c r="H2396" s="2" t="str">
        <f>'[1]2025年已发货'!H:H</f>
        <v>严石林</v>
      </c>
      <c r="I2396" s="2">
        <f>'[1]2025年已发货'!I:I</f>
        <v>15924731822</v>
      </c>
      <c r="J2396" s="2" t="str">
        <f>_xlfn._xlws.FILTER(辅助信息!D:D,辅助信息!G:G=G2396)</f>
        <v>宜宾兴港三江新区长江工业园建设项目</v>
      </c>
    </row>
    <row r="2397" spans="1:10">
      <c r="A2397" s="2" t="str">
        <f>'[1]2025年已发货'!A:A</f>
        <v>德胜</v>
      </c>
      <c r="B2397" s="2" t="str">
        <f>'[1]2025年已发货'!B:B</f>
        <v>螺纹钢</v>
      </c>
      <c r="C2397" s="2" t="str">
        <f>'[1]2025年已发货'!C:C</f>
        <v>HRB400E Φ22 12m</v>
      </c>
      <c r="D2397" s="2" t="str">
        <f>'[1]2025年已发货'!D:D</f>
        <v>吨</v>
      </c>
      <c r="E2397" s="2">
        <f>'[1]2025年已发货'!E:E</f>
        <v>75</v>
      </c>
      <c r="F2397" s="4">
        <f>'[1]2025年已发货'!F:F</f>
        <v>45770</v>
      </c>
      <c r="G2397" s="2" t="str">
        <f>'[1]2025年已发货'!G:G</f>
        <v>(宜宾兴港三江新区长江工业园建设项目-9#厂房)宜宾市翠屏区宜宾汽车零部件配套产业基地(纬五路南)</v>
      </c>
      <c r="H2397" s="2" t="str">
        <f>'[1]2025年已发货'!H:H</f>
        <v>严石林</v>
      </c>
      <c r="I2397" s="2">
        <f>'[1]2025年已发货'!I:I</f>
        <v>15924731822</v>
      </c>
      <c r="J2397" s="2" t="str">
        <f>_xlfn._xlws.FILTER(辅助信息!D:D,辅助信息!G:G=G2397)</f>
        <v>宜宾兴港三江新区长江工业园建设项目</v>
      </c>
    </row>
    <row r="2398" spans="1:10">
      <c r="A2398" s="2" t="str">
        <f>'[1]2025年已发货'!A:A</f>
        <v>德胜</v>
      </c>
      <c r="B2398" s="2" t="str">
        <f>'[1]2025年已发货'!B:B</f>
        <v>螺纹钢</v>
      </c>
      <c r="C2398" s="2" t="str">
        <f>'[1]2025年已发货'!C:C</f>
        <v>HRB400E Φ25 12m</v>
      </c>
      <c r="D2398" s="2" t="str">
        <f>'[1]2025年已发货'!D:D</f>
        <v>吨</v>
      </c>
      <c r="E2398" s="2">
        <f>'[1]2025年已发货'!E:E</f>
        <v>18</v>
      </c>
      <c r="F2398" s="4">
        <f>'[1]2025年已发货'!F:F</f>
        <v>45770</v>
      </c>
      <c r="G2398" s="2" t="str">
        <f>'[1]2025年已发货'!G:G</f>
        <v>(宜宾兴港三江新区长江工业园建设项目-9#厂房)宜宾市翠屏区宜宾汽车零部件配套产业基地(纬五路南)</v>
      </c>
      <c r="H2398" s="2" t="str">
        <f>'[1]2025年已发货'!H:H</f>
        <v>严石林</v>
      </c>
      <c r="I2398" s="2">
        <f>'[1]2025年已发货'!I:I</f>
        <v>15924731822</v>
      </c>
      <c r="J2398" s="2" t="str">
        <f>_xlfn._xlws.FILTER(辅助信息!D:D,辅助信息!G:G=G2398)</f>
        <v>宜宾兴港三江新区长江工业园建设项目</v>
      </c>
    </row>
    <row r="2399" spans="1:10">
      <c r="A2399" s="2" t="str">
        <f>'[1]2025年已发货'!A:A</f>
        <v>成实</v>
      </c>
      <c r="B2399" s="2" t="str">
        <f>'[1]2025年已发货'!B:B</f>
        <v>螺纹钢</v>
      </c>
      <c r="C2399" s="2" t="str">
        <f>'[1]2025年已发货'!C:C</f>
        <v>HRB400EФ20*9m</v>
      </c>
      <c r="D2399" s="2" t="str">
        <f>'[1]2025年已发货'!D:D</f>
        <v>吨</v>
      </c>
      <c r="E2399" s="2">
        <f>'[1]2025年已发货'!E:E</f>
        <v>23</v>
      </c>
      <c r="F2399" s="4">
        <f>'[1]2025年已发货'!F:F</f>
        <v>45770</v>
      </c>
      <c r="G2399" s="2" t="str">
        <f>'[1]2025年已发货'!G:G</f>
        <v>（成铁西物-黄龙九寨站项目）四川省阿坝藏族羌族自治州松潘县川主寺镇（司机拍摄签收小票时需设置时间及地点水印）</v>
      </c>
      <c r="H2399" s="2" t="str">
        <f>'[1]2025年已发货'!H:H</f>
        <v>黄永福</v>
      </c>
      <c r="I2399" s="2" t="str">
        <f>'[1]2025年已发货'!I:I</f>
        <v>15982823571</v>
      </c>
      <c r="J2399" s="2" vm="1" t="e">
        <f>_xlfn._xlws.FILTER(辅助信息!D:D,辅助信息!G:G=G2399)</f>
        <v>#VALUE!</v>
      </c>
    </row>
    <row r="2400" spans="1:10">
      <c r="A2400" s="2" t="str">
        <f>'[1]2025年已发货'!A:A</f>
        <v>成实</v>
      </c>
      <c r="B2400" s="2" t="str">
        <f>'[1]2025年已发货'!B:B</f>
        <v>螺纹钢</v>
      </c>
      <c r="C2400" s="2" t="str">
        <f>'[1]2025年已发货'!C:C</f>
        <v>HRB400EФ12*9m</v>
      </c>
      <c r="D2400" s="2" t="str">
        <f>'[1]2025年已发货'!D:D</f>
        <v>吨</v>
      </c>
      <c r="E2400" s="2">
        <f>'[1]2025年已发货'!E:E</f>
        <v>60</v>
      </c>
      <c r="F2400" s="4">
        <f>'[1]2025年已发货'!F:F</f>
        <v>45770</v>
      </c>
      <c r="G2400" s="2" t="str">
        <f>'[1]2025年已发货'!G:G</f>
        <v>（中核中原-温江北林医养综合体项目）四川省成都市温江区万春大道第三人民医院东</v>
      </c>
      <c r="H2400" s="2" t="str">
        <f>'[1]2025年已发货'!H:H</f>
        <v>蔡杰</v>
      </c>
      <c r="I2400" s="2">
        <f>'[1]2025年已发货'!I:I</f>
        <v>18875129329</v>
      </c>
      <c r="J2400" s="2" vm="1" t="e">
        <f>_xlfn._xlws.FILTER(辅助信息!D:D,辅助信息!G:G=G2400)</f>
        <v>#VALUE!</v>
      </c>
    </row>
    <row r="2401" spans="1:10">
      <c r="A2401" s="2" t="str">
        <f>'[1]2025年已发货'!A:A</f>
        <v>成实</v>
      </c>
      <c r="B2401" s="2" t="str">
        <f>'[1]2025年已发货'!B:B</f>
        <v>螺纹钢</v>
      </c>
      <c r="C2401" s="2" t="str">
        <f>'[1]2025年已发货'!C:C</f>
        <v>HRB400EФ14*9m</v>
      </c>
      <c r="D2401" s="2" t="str">
        <f>'[1]2025年已发货'!D:D</f>
        <v>吨</v>
      </c>
      <c r="E2401" s="2">
        <f>'[1]2025年已发货'!E:E</f>
        <v>3</v>
      </c>
      <c r="F2401" s="4">
        <f>'[1]2025年已发货'!F:F</f>
        <v>45770</v>
      </c>
      <c r="G2401" s="2" t="str">
        <f>'[1]2025年已发货'!G:G</f>
        <v>（中核中原-温江北林医养综合体项目）四川省成都市温江区万春大道第三人民医院东</v>
      </c>
      <c r="H2401" s="2" t="str">
        <f>'[1]2025年已发货'!H:H</f>
        <v>蔡杰</v>
      </c>
      <c r="I2401" s="2">
        <f>'[1]2025年已发货'!I:I</f>
        <v>18875129329</v>
      </c>
      <c r="J2401" s="2" vm="1" t="e">
        <f>_xlfn._xlws.FILTER(辅助信息!D:D,辅助信息!G:G=G2401)</f>
        <v>#VALUE!</v>
      </c>
    </row>
    <row r="2402" spans="1:10">
      <c r="A2402" s="2" t="str">
        <f>'[1]2025年已发货'!A:A</f>
        <v>成实</v>
      </c>
      <c r="B2402" s="2" t="str">
        <f>'[1]2025年已发货'!B:B</f>
        <v>螺纹钢</v>
      </c>
      <c r="C2402" s="2" t="str">
        <f>'[1]2025年已发货'!C:C</f>
        <v>HRB400EФ20*9m</v>
      </c>
      <c r="D2402" s="2" t="str">
        <f>'[1]2025年已发货'!D:D</f>
        <v>吨</v>
      </c>
      <c r="E2402" s="2">
        <f>'[1]2025年已发货'!E:E</f>
        <v>10</v>
      </c>
      <c r="F2402" s="4">
        <f>'[1]2025年已发货'!F:F</f>
        <v>45770</v>
      </c>
      <c r="G2402" s="2" t="str">
        <f>'[1]2025年已发货'!G:G</f>
        <v>（中核中原-温江北林医养综合体项目）四川省成都市温江区万春大道第三人民医院东</v>
      </c>
      <c r="H2402" s="2" t="str">
        <f>'[1]2025年已发货'!H:H</f>
        <v>蔡杰</v>
      </c>
      <c r="I2402" s="2">
        <f>'[1]2025年已发货'!I:I</f>
        <v>18875129329</v>
      </c>
      <c r="J2402" s="2" vm="1" t="e">
        <f>_xlfn._xlws.FILTER(辅助信息!D:D,辅助信息!G:G=G2402)</f>
        <v>#VALUE!</v>
      </c>
    </row>
    <row r="2403" spans="1:10">
      <c r="A2403" s="2" t="str">
        <f>'[1]2025年已发货'!A:A</f>
        <v>成实</v>
      </c>
      <c r="B2403" s="2" t="str">
        <f>'[1]2025年已发货'!B:B</f>
        <v>螺纹钢</v>
      </c>
      <c r="C2403" s="2" t="str">
        <f>'[1]2025年已发货'!C:C</f>
        <v>HRB400EФ22*9m</v>
      </c>
      <c r="D2403" s="2" t="str">
        <f>'[1]2025年已发货'!D:D</f>
        <v>吨</v>
      </c>
      <c r="E2403" s="2">
        <f>'[1]2025年已发货'!E:E</f>
        <v>20</v>
      </c>
      <c r="F2403" s="4">
        <f>'[1]2025年已发货'!F:F</f>
        <v>45770</v>
      </c>
      <c r="G2403" s="2" t="str">
        <f>'[1]2025年已发货'!G:G</f>
        <v>（中核中原-温江北林医养综合体项目）四川省成都市温江区万春大道第三人民医院东</v>
      </c>
      <c r="H2403" s="2" t="str">
        <f>'[1]2025年已发货'!H:H</f>
        <v>蔡杰</v>
      </c>
      <c r="I2403" s="2">
        <f>'[1]2025年已发货'!I:I</f>
        <v>18875129329</v>
      </c>
      <c r="J2403" s="2" vm="1" t="e">
        <f>_xlfn._xlws.FILTER(辅助信息!D:D,辅助信息!G:G=G2403)</f>
        <v>#VALUE!</v>
      </c>
    </row>
    <row r="2404" spans="1:10">
      <c r="A2404" s="2" t="str">
        <f>'[1]2025年已发货'!A:A</f>
        <v>成实</v>
      </c>
      <c r="B2404" s="2" t="str">
        <f>'[1]2025年已发货'!B:B</f>
        <v>螺纹钢</v>
      </c>
      <c r="C2404" s="2" t="str">
        <f>'[1]2025年已发货'!C:C</f>
        <v>HRB400EФ25*9m</v>
      </c>
      <c r="D2404" s="2" t="str">
        <f>'[1]2025年已发货'!D:D</f>
        <v>吨</v>
      </c>
      <c r="E2404" s="2">
        <f>'[1]2025年已发货'!E:E</f>
        <v>12</v>
      </c>
      <c r="F2404" s="4">
        <f>'[1]2025年已发货'!F:F</f>
        <v>45770</v>
      </c>
      <c r="G2404" s="2" t="str">
        <f>'[1]2025年已发货'!G:G</f>
        <v>（中核中原-温江北林医养综合体项目）四川省成都市温江区万春大道第三人民医院东</v>
      </c>
      <c r="H2404" s="2" t="str">
        <f>'[1]2025年已发货'!H:H</f>
        <v>蔡杰</v>
      </c>
      <c r="I2404" s="2">
        <f>'[1]2025年已发货'!I:I</f>
        <v>18875129329</v>
      </c>
      <c r="J2404" s="2" vm="1" t="e">
        <f>_xlfn._xlws.FILTER(辅助信息!D:D,辅助信息!G:G=G2404)</f>
        <v>#VALUE!</v>
      </c>
    </row>
    <row r="2405" spans="1:10">
      <c r="A2405" s="2" t="str">
        <f>'[1]2025年已发货'!A:A</f>
        <v>成实</v>
      </c>
      <c r="B2405" s="2" t="str">
        <f>'[1]2025年已发货'!B:B</f>
        <v>螺纹钢</v>
      </c>
      <c r="C2405" s="2" t="str">
        <f>'[1]2025年已发货'!C:C</f>
        <v>HRB400E Φ14 9m</v>
      </c>
      <c r="D2405" s="2" t="str">
        <f>'[1]2025年已发货'!D:D</f>
        <v>吨</v>
      </c>
      <c r="E2405" s="2">
        <f>'[1]2025年已发货'!E:E</f>
        <v>12.5</v>
      </c>
      <c r="F2405" s="4">
        <f>'[1]2025年已发货'!F:F</f>
        <v>45770</v>
      </c>
      <c r="G2405" s="2" t="str">
        <f>'[1]2025年已发货'!G:G</f>
        <v>（中铁五局新津tod项目）成都市新津区旭辉天府未来城南(华金路南)</v>
      </c>
      <c r="H2405" s="2" t="str">
        <f>'[1]2025年已发货'!H:H</f>
        <v>戴军</v>
      </c>
      <c r="I2405" s="2">
        <f>'[1]2025年已发货'!I:I</f>
        <v>15984585768</v>
      </c>
      <c r="J2405" s="2" vm="1" t="e">
        <f>_xlfn._xlws.FILTER(辅助信息!D:D,辅助信息!G:G=G2405)</f>
        <v>#VALUE!</v>
      </c>
    </row>
    <row r="2406" spans="1:10">
      <c r="A2406" s="2" t="str">
        <f>'[1]2025年已发货'!A:A</f>
        <v>成实</v>
      </c>
      <c r="B2406" s="2" t="str">
        <f>'[1]2025年已发货'!B:B</f>
        <v>螺纹钢</v>
      </c>
      <c r="C2406" s="2" t="str">
        <f>'[1]2025年已发货'!C:C</f>
        <v>HRB400E Φ16 9m</v>
      </c>
      <c r="D2406" s="2" t="str">
        <f>'[1]2025年已发货'!D:D</f>
        <v>吨</v>
      </c>
      <c r="E2406" s="2">
        <f>'[1]2025年已发货'!E:E</f>
        <v>12.5</v>
      </c>
      <c r="F2406" s="4">
        <f>'[1]2025年已发货'!F:F</f>
        <v>45770</v>
      </c>
      <c r="G2406" s="2" t="str">
        <f>'[1]2025年已发货'!G:G</f>
        <v>（中铁五局新津tod项目）成都市新津区旭辉天府未来城南(华金路南)</v>
      </c>
      <c r="H2406" s="2" t="str">
        <f>'[1]2025年已发货'!H:H</f>
        <v>戴军</v>
      </c>
      <c r="I2406" s="2">
        <f>'[1]2025年已发货'!I:I</f>
        <v>15984585768</v>
      </c>
      <c r="J2406" s="2" vm="1" t="e">
        <f>_xlfn._xlws.FILTER(辅助信息!D:D,辅助信息!G:G=G2406)</f>
        <v>#VALUE!</v>
      </c>
    </row>
    <row r="2407" spans="1:10">
      <c r="A2407" s="2" t="str">
        <f>'[1]2025年已发货'!A:A</f>
        <v>成实</v>
      </c>
      <c r="B2407" s="2" t="str">
        <f>'[1]2025年已发货'!B:B</f>
        <v>螺纹钢</v>
      </c>
      <c r="C2407" s="2" t="str">
        <f>'[1]2025年已发货'!C:C</f>
        <v>HRB400E Φ18 9m</v>
      </c>
      <c r="D2407" s="2" t="str">
        <f>'[1]2025年已发货'!D:D</f>
        <v>吨</v>
      </c>
      <c r="E2407" s="2">
        <f>'[1]2025年已发货'!E:E</f>
        <v>2.5</v>
      </c>
      <c r="F2407" s="4">
        <f>'[1]2025年已发货'!F:F</f>
        <v>45770</v>
      </c>
      <c r="G2407" s="2" t="str">
        <f>'[1]2025年已发货'!G:G</f>
        <v>（中铁五局新津tod项目）成都市新津区旭辉天府未来城南(华金路南)</v>
      </c>
      <c r="H2407" s="2" t="str">
        <f>'[1]2025年已发货'!H:H</f>
        <v>戴军</v>
      </c>
      <c r="I2407" s="2">
        <f>'[1]2025年已发货'!I:I</f>
        <v>15984585768</v>
      </c>
      <c r="J2407" s="2" vm="1" t="e">
        <f>_xlfn._xlws.FILTER(辅助信息!D:D,辅助信息!G:G=G2407)</f>
        <v>#VALUE!</v>
      </c>
    </row>
    <row r="2408" spans="1:10">
      <c r="A2408" s="2" t="str">
        <f>'[1]2025年已发货'!A:A</f>
        <v>成实</v>
      </c>
      <c r="B2408" s="2" t="str">
        <f>'[1]2025年已发货'!B:B</f>
        <v>螺纹钢</v>
      </c>
      <c r="C2408" s="2" t="str">
        <f>'[1]2025年已发货'!C:C</f>
        <v>HRB400E Φ20 9m</v>
      </c>
      <c r="D2408" s="2" t="str">
        <f>'[1]2025年已发货'!D:D</f>
        <v>吨</v>
      </c>
      <c r="E2408" s="2">
        <f>'[1]2025年已发货'!E:E</f>
        <v>5</v>
      </c>
      <c r="F2408" s="4">
        <f>'[1]2025年已发货'!F:F</f>
        <v>45770</v>
      </c>
      <c r="G2408" s="2" t="str">
        <f>'[1]2025年已发货'!G:G</f>
        <v>（中铁五局新津tod项目）成都市新津区旭辉天府未来城南(华金路南)</v>
      </c>
      <c r="H2408" s="2" t="str">
        <f>'[1]2025年已发货'!H:H</f>
        <v>戴军</v>
      </c>
      <c r="I2408" s="2">
        <f>'[1]2025年已发货'!I:I</f>
        <v>15984585768</v>
      </c>
      <c r="J2408" s="2" vm="1" t="e">
        <f>_xlfn._xlws.FILTER(辅助信息!D:D,辅助信息!G:G=G2408)</f>
        <v>#VALUE!</v>
      </c>
    </row>
    <row r="2409" spans="1:10">
      <c r="A2409" s="2" t="str">
        <f>'[1]2025年已发货'!A:A</f>
        <v>成实</v>
      </c>
      <c r="B2409" s="2" t="str">
        <f>'[1]2025年已发货'!B:B</f>
        <v>盘螺</v>
      </c>
      <c r="C2409" s="2" t="str">
        <f>'[1]2025年已发货'!C:C</f>
        <v>HRB400E Φ8</v>
      </c>
      <c r="D2409" s="2" t="str">
        <f>'[1]2025年已发货'!D:D</f>
        <v>吨</v>
      </c>
      <c r="E2409" s="2">
        <f>'[1]2025年已发货'!E:E</f>
        <v>24</v>
      </c>
      <c r="F2409" s="4">
        <f>'[1]2025年已发货'!F:F</f>
        <v>45770</v>
      </c>
      <c r="G2409" s="2" t="str">
        <f>'[1]2025年已发货'!G:G</f>
        <v>（四川商建-射洪城乡一体化项目）遂宁市射洪市忠新幼儿园北侧约220米新溪小区</v>
      </c>
      <c r="H2409" s="2" t="str">
        <f>'[1]2025年已发货'!H:H</f>
        <v>柏子刚</v>
      </c>
      <c r="I2409" s="2">
        <f>'[1]2025年已发货'!I:I</f>
        <v>15692885305</v>
      </c>
      <c r="J2409" s="2" t="str">
        <f>_xlfn._xlws.FILTER(辅助信息!D:D,辅助信息!G:G=G2409)</f>
        <v>四川商建
射洪城乡一体化项目</v>
      </c>
    </row>
    <row r="2410" spans="1:10">
      <c r="A2410" s="2" t="str">
        <f>'[1]2025年已发货'!A:A</f>
        <v>成实</v>
      </c>
      <c r="B2410" s="2" t="str">
        <f>'[1]2025年已发货'!B:B</f>
        <v>盘螺</v>
      </c>
      <c r="C2410" s="2" t="str">
        <f>'[1]2025年已发货'!C:C</f>
        <v>HRB400E Φ10</v>
      </c>
      <c r="D2410" s="2" t="str">
        <f>'[1]2025年已发货'!D:D</f>
        <v>吨</v>
      </c>
      <c r="E2410" s="2">
        <f>'[1]2025年已发货'!E:E</f>
        <v>8</v>
      </c>
      <c r="F2410" s="4">
        <f>'[1]2025年已发货'!F:F</f>
        <v>45770</v>
      </c>
      <c r="G2410" s="2" t="str">
        <f>'[1]2025年已发货'!G:G</f>
        <v>（四川商建-射洪城乡一体化项目）遂宁市射洪市忠新幼儿园北侧约220米新溪小区</v>
      </c>
      <c r="H2410" s="2" t="str">
        <f>'[1]2025年已发货'!H:H</f>
        <v>柏子刚</v>
      </c>
      <c r="I2410" s="2">
        <f>'[1]2025年已发货'!I:I</f>
        <v>15692885305</v>
      </c>
      <c r="J2410" s="2" t="str">
        <f>_xlfn._xlws.FILTER(辅助信息!D:D,辅助信息!G:G=G2410)</f>
        <v>四川商建
射洪城乡一体化项目</v>
      </c>
    </row>
    <row r="2411" spans="1:10">
      <c r="A2411" s="2" t="str">
        <f>'[1]2025年已发货'!A:A</f>
        <v>成实</v>
      </c>
      <c r="B2411" s="2" t="str">
        <f>'[1]2025年已发货'!B:B</f>
        <v>螺纹钢</v>
      </c>
      <c r="C2411" s="2" t="str">
        <f>'[1]2025年已发货'!C:C</f>
        <v>HRB400E Φ16 9m</v>
      </c>
      <c r="D2411" s="2" t="str">
        <f>'[1]2025年已发货'!D:D</f>
        <v>吨</v>
      </c>
      <c r="E2411" s="2">
        <f>'[1]2025年已发货'!E:E</f>
        <v>70</v>
      </c>
      <c r="F2411" s="4">
        <f>'[1]2025年已发货'!F:F</f>
        <v>45770</v>
      </c>
      <c r="G2411" s="2" t="str">
        <f>'[1]2025年已发货'!G:G</f>
        <v>（四川商建-射洪城乡一体化项目）遂宁市射洪市忠新幼儿园北侧约220米新溪小区</v>
      </c>
      <c r="H2411" s="2" t="str">
        <f>'[1]2025年已发货'!H:H</f>
        <v>柏子刚</v>
      </c>
      <c r="I2411" s="2">
        <f>'[1]2025年已发货'!I:I</f>
        <v>15692885305</v>
      </c>
      <c r="J2411" s="2" t="str">
        <f>_xlfn._xlws.FILTER(辅助信息!D:D,辅助信息!G:G=G2411)</f>
        <v>四川商建
射洪城乡一体化项目</v>
      </c>
    </row>
    <row r="2412" spans="1:10">
      <c r="A2412" s="2" t="str">
        <f>'[1]2025年已发货'!A:A</f>
        <v>成实</v>
      </c>
      <c r="B2412" s="2" t="str">
        <f>'[1]2025年已发货'!B:B</f>
        <v>螺纹钢</v>
      </c>
      <c r="C2412" s="2" t="str">
        <f>'[1]2025年已发货'!C:C</f>
        <v>HRB400E Φ18 9m</v>
      </c>
      <c r="D2412" s="2" t="str">
        <f>'[1]2025年已发货'!D:D</f>
        <v>吨</v>
      </c>
      <c r="E2412" s="2">
        <f>'[1]2025年已发货'!E:E</f>
        <v>10</v>
      </c>
      <c r="F2412" s="4">
        <f>'[1]2025年已发货'!F:F</f>
        <v>45770</v>
      </c>
      <c r="G2412" s="2" t="str">
        <f>'[1]2025年已发货'!G:G</f>
        <v>（四川商建-射洪城乡一体化项目）遂宁市射洪市忠新幼儿园北侧约220米新溪小区</v>
      </c>
      <c r="H2412" s="2" t="str">
        <f>'[1]2025年已发货'!H:H</f>
        <v>柏子刚</v>
      </c>
      <c r="I2412" s="2">
        <f>'[1]2025年已发货'!I:I</f>
        <v>15692885305</v>
      </c>
      <c r="J2412" s="2" t="str">
        <f>_xlfn._xlws.FILTER(辅助信息!D:D,辅助信息!G:G=G2412)</f>
        <v>四川商建
射洪城乡一体化项目</v>
      </c>
    </row>
    <row r="2413" spans="1:10">
      <c r="A2413" s="2" t="str">
        <f>'[1]2025年已发货'!A:A</f>
        <v>成实</v>
      </c>
      <c r="B2413" s="2" t="str">
        <f>'[1]2025年已发货'!B:B</f>
        <v>螺纹钢</v>
      </c>
      <c r="C2413" s="2" t="str">
        <f>'[1]2025年已发货'!C:C</f>
        <v>HRB400E Φ22 9m</v>
      </c>
      <c r="D2413" s="2" t="str">
        <f>'[1]2025年已发货'!D:D</f>
        <v>吨</v>
      </c>
      <c r="E2413" s="2">
        <f>'[1]2025年已发货'!E:E</f>
        <v>24</v>
      </c>
      <c r="F2413" s="4">
        <f>'[1]2025年已发货'!F:F</f>
        <v>45770</v>
      </c>
      <c r="G2413" s="2" t="str">
        <f>'[1]2025年已发货'!G:G</f>
        <v>（四川商建-射洪城乡一体化项目）遂宁市射洪市忠新幼儿园北侧约220米新溪小区</v>
      </c>
      <c r="H2413" s="2" t="str">
        <f>'[1]2025年已发货'!H:H</f>
        <v>柏子刚</v>
      </c>
      <c r="I2413" s="2">
        <f>'[1]2025年已发货'!I:I</f>
        <v>15692885305</v>
      </c>
      <c r="J2413" s="2" t="str">
        <f>_xlfn._xlws.FILTER(辅助信息!D:D,辅助信息!G:G=G2413)</f>
        <v>四川商建
射洪城乡一体化项目</v>
      </c>
    </row>
    <row r="2414" spans="1:10">
      <c r="A2414" s="2" t="str">
        <f>'[1]2025年已发货'!A:A</f>
        <v>八局</v>
      </c>
      <c r="B2414" s="2" t="str">
        <f>'[1]2025年已发货'!B:B</f>
        <v>螺纹钢</v>
      </c>
      <c r="C2414" s="2" t="str">
        <f>'[1]2025年已发货'!C:C</f>
        <v>HRB400E Φ16 9m</v>
      </c>
      <c r="D2414" s="2" t="str">
        <f>'[1]2025年已发货'!D:D</f>
        <v>吨</v>
      </c>
      <c r="E2414" s="2">
        <f>'[1]2025年已发货'!E:E</f>
        <v>15</v>
      </c>
      <c r="F2414" s="4">
        <f>'[1]2025年已发货'!F:F</f>
        <v>45771</v>
      </c>
      <c r="G2414" s="2" t="str">
        <f>'[1]2025年已发货'!G:G</f>
        <v>（北京工程局乐山机场项目）乐山市五通桥区冠英镇</v>
      </c>
      <c r="H2414" s="2" t="str">
        <f>'[1]2025年已发货'!H:H</f>
        <v>王治</v>
      </c>
      <c r="I2414" s="2">
        <f>'[1]2025年已发货'!I:I</f>
        <v>18811564698</v>
      </c>
      <c r="J2414" s="2" vm="1" t="e">
        <f>_xlfn._xlws.FILTER(辅助信息!D:D,辅助信息!G:G=G2414)</f>
        <v>#VALUE!</v>
      </c>
    </row>
    <row r="2415" spans="1:10">
      <c r="A2415" s="2" t="str">
        <f>'[1]2025年已发货'!A:A</f>
        <v>八局</v>
      </c>
      <c r="B2415" s="2" t="str">
        <f>'[1]2025年已发货'!B:B</f>
        <v>螺纹钢</v>
      </c>
      <c r="C2415" s="2" t="str">
        <f>'[1]2025年已发货'!C:C</f>
        <v>HRB400E Φ20 9m</v>
      </c>
      <c r="D2415" s="2" t="str">
        <f>'[1]2025年已发货'!D:D</f>
        <v>吨</v>
      </c>
      <c r="E2415" s="2">
        <f>'[1]2025年已发货'!E:E</f>
        <v>4</v>
      </c>
      <c r="F2415" s="4">
        <f>'[1]2025年已发货'!F:F</f>
        <v>45771</v>
      </c>
      <c r="G2415" s="2" t="str">
        <f>'[1]2025年已发货'!G:G</f>
        <v>（北京工程局乐山机场项目）乐山市五通桥区冠英镇</v>
      </c>
      <c r="H2415" s="2" t="str">
        <f>'[1]2025年已发货'!H:H</f>
        <v>王治</v>
      </c>
      <c r="I2415" s="2">
        <f>'[1]2025年已发货'!I:I</f>
        <v>18811564698</v>
      </c>
      <c r="J2415" s="2" vm="1" t="e">
        <f>_xlfn._xlws.FILTER(辅助信息!D:D,辅助信息!G:G=G2415)</f>
        <v>#VALUE!</v>
      </c>
    </row>
    <row r="2416" spans="1:10">
      <c r="A2416" s="2" t="str">
        <f>'[1]2025年已发货'!A:A</f>
        <v>八局</v>
      </c>
      <c r="B2416" s="2" t="str">
        <f>'[1]2025年已发货'!B:B</f>
        <v>螺纹钢</v>
      </c>
      <c r="C2416" s="2" t="str">
        <f>'[1]2025年已发货'!C:C</f>
        <v>HRB500E Φ25 9m</v>
      </c>
      <c r="D2416" s="2" t="str">
        <f>'[1]2025年已发货'!D:D</f>
        <v>吨</v>
      </c>
      <c r="E2416" s="2">
        <f>'[1]2025年已发货'!E:E</f>
        <v>5</v>
      </c>
      <c r="F2416" s="4">
        <f>'[1]2025年已发货'!F:F</f>
        <v>45771</v>
      </c>
      <c r="G2416" s="2" t="str">
        <f>'[1]2025年已发货'!G:G</f>
        <v>（北京工程局乐山机场项目）乐山市五通桥区冠英镇</v>
      </c>
      <c r="H2416" s="2" t="str">
        <f>'[1]2025年已发货'!H:H</f>
        <v>王治</v>
      </c>
      <c r="I2416" s="2">
        <f>'[1]2025年已发货'!I:I</f>
        <v>18811564698</v>
      </c>
      <c r="J2416" s="2" vm="1" t="e">
        <f>_xlfn._xlws.FILTER(辅助信息!D:D,辅助信息!G:G=G2416)</f>
        <v>#VALUE!</v>
      </c>
    </row>
    <row r="2417" spans="1:10">
      <c r="A2417" s="2" t="str">
        <f>'[1]2025年已发货'!A:A</f>
        <v>八局</v>
      </c>
      <c r="B2417" s="2" t="str">
        <f>'[1]2025年已发货'!B:B</f>
        <v>螺纹钢</v>
      </c>
      <c r="C2417" s="2" t="str">
        <f>'[1]2025年已发货'!C:C</f>
        <v>HRB500E Φ28 9m</v>
      </c>
      <c r="D2417" s="2" t="str">
        <f>'[1]2025年已发货'!D:D</f>
        <v>吨</v>
      </c>
      <c r="E2417" s="2">
        <f>'[1]2025年已发货'!E:E</f>
        <v>9</v>
      </c>
      <c r="F2417" s="4">
        <f>'[1]2025年已发货'!F:F</f>
        <v>45771</v>
      </c>
      <c r="G2417" s="2" t="str">
        <f>'[1]2025年已发货'!G:G</f>
        <v>（北京工程局乐山机场项目）乐山市五通桥区冠英镇</v>
      </c>
      <c r="H2417" s="2" t="str">
        <f>'[1]2025年已发货'!H:H</f>
        <v>王治</v>
      </c>
      <c r="I2417" s="2">
        <f>'[1]2025年已发货'!I:I</f>
        <v>18811564698</v>
      </c>
      <c r="J2417" s="2" vm="1" t="e">
        <f>_xlfn._xlws.FILTER(辅助信息!D:D,辅助信息!G:G=G2417)</f>
        <v>#VALUE!</v>
      </c>
    </row>
    <row r="2418" spans="1:10">
      <c r="A2418" s="2" t="str">
        <f>'[1]2025年已发货'!A:A</f>
        <v>八局</v>
      </c>
      <c r="B2418" s="2" t="str">
        <f>'[1]2025年已发货'!B:B</f>
        <v>螺纹钢</v>
      </c>
      <c r="C2418" s="2" t="str">
        <f>'[1]2025年已发货'!C:C</f>
        <v>HRB400EФ22*9m</v>
      </c>
      <c r="D2418" s="2" t="str">
        <f>'[1]2025年已发货'!D:D</f>
        <v>吨</v>
      </c>
      <c r="E2418" s="2">
        <f>'[1]2025年已发货'!E:E</f>
        <v>35</v>
      </c>
      <c r="F2418" s="4">
        <f>'[1]2025年已发货'!F:F</f>
        <v>45771</v>
      </c>
      <c r="G2418" s="2" t="str">
        <f>'[1]2025年已发货'!G:G</f>
        <v>（中铁一局四公司康新高速TJ1-1标吉拉隧道）四川省甘孜州康定市折多塘村车管所旁</v>
      </c>
      <c r="H2418" s="2" t="str">
        <f>'[1]2025年已发货'!H:H</f>
        <v>王德华</v>
      </c>
      <c r="I2418" s="2">
        <f>'[1]2025年已发货'!I:I</f>
        <v>18008085797</v>
      </c>
      <c r="J2418" s="2" vm="1" t="e">
        <f>_xlfn._xlws.FILTER(辅助信息!D:D,辅助信息!G:G=G2418)</f>
        <v>#VALUE!</v>
      </c>
    </row>
    <row r="2419" spans="1:10">
      <c r="A2419" s="2" t="str">
        <f>'[1]2025年已发货'!A:A</f>
        <v>晋邦</v>
      </c>
      <c r="B2419" s="2" t="str">
        <f>'[1]2025年已发货'!B:B</f>
        <v>螺纹钢</v>
      </c>
      <c r="C2419" s="2" t="str">
        <f>'[1]2025年已发货'!C:C</f>
        <v>HRB400EФ20*9m</v>
      </c>
      <c r="D2419" s="2" t="str">
        <f>'[1]2025年已发货'!D:D</f>
        <v>吨</v>
      </c>
      <c r="E2419" s="2">
        <f>'[1]2025年已发货'!E:E</f>
        <v>35</v>
      </c>
      <c r="F2419" s="4">
        <f>'[1]2025年已发货'!F:F</f>
        <v>45771</v>
      </c>
      <c r="G2419" s="2" t="str">
        <f>'[1]2025年已发货'!G:G</f>
        <v>（中铁六局呼和公司康新高速TJ4-2标）四川省甘孜藏族自治州康定市新都桥镇东俄罗三村中建八局搅拌站旁</v>
      </c>
      <c r="H2419" s="2" t="str">
        <f>'[1]2025年已发货'!H:H</f>
        <v>王坤</v>
      </c>
      <c r="I2419" s="2">
        <f>'[1]2025年已发货'!I:I</f>
        <v>15647490007</v>
      </c>
      <c r="J2419" s="2" vm="1" t="e">
        <f>_xlfn._xlws.FILTER(辅助信息!D:D,辅助信息!G:G=G2419)</f>
        <v>#VALUE!</v>
      </c>
    </row>
    <row r="2420" spans="1:10">
      <c r="A2420" s="2" t="str">
        <f>'[1]2025年已发货'!A:A</f>
        <v>晋邦</v>
      </c>
      <c r="B2420" s="2" t="str">
        <f>'[1]2025年已发货'!B:B</f>
        <v>螺纹钢</v>
      </c>
      <c r="C2420" s="2" t="str">
        <f>'[1]2025年已发货'!C:C</f>
        <v>HRB400EФ12*9m</v>
      </c>
      <c r="D2420" s="2" t="str">
        <f>'[1]2025年已发货'!D:D</f>
        <v>吨</v>
      </c>
      <c r="E2420" s="2">
        <f>'[1]2025年已发货'!E:E</f>
        <v>35</v>
      </c>
      <c r="F2420" s="4">
        <f>'[1]2025年已发货'!F:F</f>
        <v>45771</v>
      </c>
      <c r="G2420" s="2" t="str">
        <f>'[1]2025年已发货'!G:G</f>
        <v>（中铁六局呼和公司康新高速TJ4-2标）四川省甘孜藏族自治州康定市新都桥镇东俄罗三村中建八局搅拌站旁</v>
      </c>
      <c r="H2420" s="2" t="str">
        <f>'[1]2025年已发货'!H:H</f>
        <v>王坤</v>
      </c>
      <c r="I2420" s="2">
        <f>'[1]2025年已发货'!I:I</f>
        <v>15647490007</v>
      </c>
      <c r="J2420" s="2" vm="1" t="e">
        <f>_xlfn._xlws.FILTER(辅助信息!D:D,辅助信息!G:G=G2420)</f>
        <v>#VALUE!</v>
      </c>
    </row>
    <row r="2421" spans="1:10">
      <c r="A2421" s="2" t="str">
        <f>'[1]2025年已发货'!A:A</f>
        <v>晋邦</v>
      </c>
      <c r="B2421" s="2" t="str">
        <f>'[1]2025年已发货'!B:B</f>
        <v>螺纹钢</v>
      </c>
      <c r="C2421" s="2" t="str">
        <f>'[1]2025年已发货'!C:C</f>
        <v>HRB400EФ16*9m</v>
      </c>
      <c r="D2421" s="2" t="str">
        <f>'[1]2025年已发货'!D:D</f>
        <v>吨</v>
      </c>
      <c r="E2421" s="2">
        <f>'[1]2025年已发货'!E:E</f>
        <v>35</v>
      </c>
      <c r="F2421" s="4">
        <f>'[1]2025年已发货'!F:F</f>
        <v>45771</v>
      </c>
      <c r="G2421" s="2" t="str">
        <f>'[1]2025年已发货'!G:G</f>
        <v>（中铁六局呼和公司康新高速TJ4-2标）四川省甘孜藏族自治州康定市新都桥镇东俄罗三村中建八局搅拌站旁</v>
      </c>
      <c r="H2421" s="2" t="str">
        <f>'[1]2025年已发货'!H:H</f>
        <v>王坤</v>
      </c>
      <c r="I2421" s="2">
        <f>'[1]2025年已发货'!I:I</f>
        <v>15647490007</v>
      </c>
      <c r="J2421" s="2" vm="1" t="e">
        <f>_xlfn._xlws.FILTER(辅助信息!D:D,辅助信息!G:G=G2421)</f>
        <v>#VALUE!</v>
      </c>
    </row>
    <row r="2422" spans="1:10">
      <c r="A2422" s="2" t="str">
        <f>'[1]2025年已发货'!A:A</f>
        <v>晋邦</v>
      </c>
      <c r="B2422" s="2" t="str">
        <f>'[1]2025年已发货'!B:B</f>
        <v>螺纹钢</v>
      </c>
      <c r="C2422" s="2" t="str">
        <f>'[1]2025年已发货'!C:C</f>
        <v>HRB400EФ22*9m</v>
      </c>
      <c r="D2422" s="2" t="str">
        <f>'[1]2025年已发货'!D:D</f>
        <v>吨</v>
      </c>
      <c r="E2422" s="2">
        <f>'[1]2025年已发货'!E:E</f>
        <v>35</v>
      </c>
      <c r="F2422" s="4">
        <f>'[1]2025年已发货'!F:F</f>
        <v>45771</v>
      </c>
      <c r="G2422" s="2" t="str">
        <f>'[1]2025年已发货'!G:G</f>
        <v>（中铁六局呼和公司康新高速TJ4-2标）四川省甘孜藏族自治州康定市新都桥镇东俄罗三村中建八局搅拌站旁</v>
      </c>
      <c r="H2422" s="2" t="str">
        <f>'[1]2025年已发货'!H:H</f>
        <v>王坤</v>
      </c>
      <c r="I2422" s="2">
        <f>'[1]2025年已发货'!I:I</f>
        <v>15647490007</v>
      </c>
      <c r="J2422" s="2" vm="1" t="e">
        <f>_xlfn._xlws.FILTER(辅助信息!D:D,辅助信息!G:G=G2422)</f>
        <v>#VALUE!</v>
      </c>
    </row>
    <row r="2423" spans="1:10">
      <c r="A2423" s="2" t="str">
        <f>'[1]2025年已发货'!A:A</f>
        <v>晋邦</v>
      </c>
      <c r="B2423" s="2" t="str">
        <f>'[1]2025年已发货'!B:B</f>
        <v>螺纹钢</v>
      </c>
      <c r="C2423" s="2" t="str">
        <f>'[1]2025年已发货'!C:C</f>
        <v>HRB400EФ25*9m</v>
      </c>
      <c r="D2423" s="2" t="str">
        <f>'[1]2025年已发货'!D:D</f>
        <v>吨</v>
      </c>
      <c r="E2423" s="2">
        <f>'[1]2025年已发货'!E:E</f>
        <v>35</v>
      </c>
      <c r="F2423" s="4">
        <f>'[1]2025年已发货'!F:F</f>
        <v>45771</v>
      </c>
      <c r="G2423" s="2" t="str">
        <f>'[1]2025年已发货'!G:G</f>
        <v>（中铁六局呼和公司康新高速TJ4-2标）四川省甘孜藏族自治州康定市新都桥镇东俄罗三村中建八局搅拌站旁</v>
      </c>
      <c r="H2423" s="2" t="str">
        <f>'[1]2025年已发货'!H:H</f>
        <v>王坤</v>
      </c>
      <c r="I2423" s="2">
        <f>'[1]2025年已发货'!I:I</f>
        <v>15647490007</v>
      </c>
      <c r="J2423" s="2" vm="1" t="e">
        <f>_xlfn._xlws.FILTER(辅助信息!D:D,辅助信息!G:G=G2423)</f>
        <v>#VALUE!</v>
      </c>
    </row>
    <row r="2424" spans="1:10">
      <c r="A2424" s="2" t="str">
        <f>'[1]2025年已发货'!A:A</f>
        <v>晋邦</v>
      </c>
      <c r="B2424" s="2" t="str">
        <f>'[1]2025年已发货'!B:B</f>
        <v>螺纹钢</v>
      </c>
      <c r="C2424" s="2" t="str">
        <f>'[1]2025年已发货'!C:C</f>
        <v>HRB400EФ28*9m</v>
      </c>
      <c r="D2424" s="2" t="str">
        <f>'[1]2025年已发货'!D:D</f>
        <v>吨</v>
      </c>
      <c r="E2424" s="2">
        <f>'[1]2025年已发货'!E:E</f>
        <v>35</v>
      </c>
      <c r="F2424" s="4">
        <f>'[1]2025年已发货'!F:F</f>
        <v>45771</v>
      </c>
      <c r="G2424" s="2" t="str">
        <f>'[1]2025年已发货'!G:G</f>
        <v>（中铁六局呼和公司康新高速TJ4-2标）四川省甘孜藏族自治州康定市新都桥镇东俄罗三村中建八局搅拌站旁</v>
      </c>
      <c r="H2424" s="2" t="str">
        <f>'[1]2025年已发货'!H:H</f>
        <v>王坤</v>
      </c>
      <c r="I2424" s="2">
        <f>'[1]2025年已发货'!I:I</f>
        <v>15647490007</v>
      </c>
      <c r="J2424" s="2" vm="1" t="e">
        <f>_xlfn._xlws.FILTER(辅助信息!D:D,辅助信息!G:G=G2424)</f>
        <v>#VALUE!</v>
      </c>
    </row>
    <row r="2425" spans="1:10">
      <c r="A2425" s="2" t="str">
        <f>'[1]2025年已发货'!A:A</f>
        <v>晋邦</v>
      </c>
      <c r="B2425" s="2" t="str">
        <f>'[1]2025年已发货'!B:B</f>
        <v>盘圆</v>
      </c>
      <c r="C2425" s="2" t="str">
        <f>'[1]2025年已发货'!C:C</f>
        <v>HPB300Φ8</v>
      </c>
      <c r="D2425" s="2" t="str">
        <f>'[1]2025年已发货'!D:D</f>
        <v>吨</v>
      </c>
      <c r="E2425" s="2">
        <f>'[1]2025年已发货'!E:E</f>
        <v>35</v>
      </c>
      <c r="F2425" s="4">
        <f>'[1]2025年已发货'!F:F</f>
        <v>45771</v>
      </c>
      <c r="G2425" s="2" t="str">
        <f>'[1]2025年已发货'!G:G</f>
        <v>（中铁六局呼和公司康新高速TJ4-2标）四川省甘孜藏族自治州康定市新都桥镇东俄罗三村中建八局搅拌站旁</v>
      </c>
      <c r="H2425" s="2" t="str">
        <f>'[1]2025年已发货'!H:H</f>
        <v>王坤</v>
      </c>
      <c r="I2425" s="2">
        <f>'[1]2025年已发货'!I:I</f>
        <v>15647490007</v>
      </c>
      <c r="J2425" s="2" vm="1" t="e">
        <f>_xlfn._xlws.FILTER(辅助信息!D:D,辅助信息!G:G=G2425)</f>
        <v>#VALUE!</v>
      </c>
    </row>
    <row r="2426" spans="1:10">
      <c r="A2426" s="2" t="str">
        <f>'[1]2025年已发货'!A:A</f>
        <v>吉晨盛泰</v>
      </c>
      <c r="B2426" s="2" t="str">
        <f>'[1]2025年已发货'!B:B</f>
        <v>盘螺</v>
      </c>
      <c r="C2426" s="2" t="str">
        <f>'[1]2025年已发货'!C:C</f>
        <v>HRB400EΦ10</v>
      </c>
      <c r="D2426" s="2" t="str">
        <f>'[1]2025年已发货'!D:D</f>
        <v>吨</v>
      </c>
      <c r="E2426" s="2">
        <f>'[1]2025年已发货'!E:E</f>
        <v>35</v>
      </c>
      <c r="F2426" s="4">
        <f>'[1]2025年已发货'!F:F</f>
        <v>45771</v>
      </c>
      <c r="G2426" s="2" t="str">
        <f>'[1]2025年已发货'!G:G</f>
        <v>（中铁广州局深圳公司西昭高速9标）四川省凉山彝族自治州西昌市西昌北钢筋房</v>
      </c>
      <c r="H2426" s="2" t="str">
        <f>'[1]2025年已发货'!H:H</f>
        <v>伍红林</v>
      </c>
      <c r="I2426" s="2">
        <f>'[1]2025年已发货'!I:I</f>
        <v>18683860677</v>
      </c>
      <c r="J2426" s="2" vm="1" t="e">
        <f>_xlfn._xlws.FILTER(辅助信息!D:D,辅助信息!G:G=G2426)</f>
        <v>#VALUE!</v>
      </c>
    </row>
    <row r="2427" spans="1:10">
      <c r="A2427" s="2" t="str">
        <f>'[1]2025年已发货'!A:A</f>
        <v>达钢</v>
      </c>
      <c r="B2427" s="2" t="str">
        <f>'[1]2025年已发货'!B:B</f>
        <v>螺纹钢</v>
      </c>
      <c r="C2427" s="2" t="str">
        <f>'[1]2025年已发货'!C:C</f>
        <v>HRB400E Φ12 9m</v>
      </c>
      <c r="D2427" s="2" t="str">
        <f>'[1]2025年已发货'!D:D</f>
        <v>吨</v>
      </c>
      <c r="E2427" s="2">
        <f>'[1]2025年已发货'!E:E</f>
        <v>35</v>
      </c>
      <c r="F2427" s="4">
        <f>'[1]2025年已发货'!F:F</f>
        <v>45771</v>
      </c>
      <c r="G2427" s="2" t="str">
        <f>'[1]2025年已发货'!G:G</f>
        <v>(五冶钢构医学科学产业园建设项目房建连接线道路工程)四川省南充市顺庆区搬罾街道学府大道二段</v>
      </c>
      <c r="H2427" s="2" t="str">
        <f>'[1]2025年已发货'!H:H</f>
        <v>刘建中</v>
      </c>
      <c r="I2427" s="2">
        <f>'[1]2025年已发货'!I:I</f>
        <v>13908143055</v>
      </c>
      <c r="J2427" s="2" vm="1" t="e">
        <f>_xlfn._xlws.FILTER(辅助信息!D:D,辅助信息!G:G=G2427)</f>
        <v>#VALUE!</v>
      </c>
    </row>
    <row r="2428" spans="1:10">
      <c r="A2428" s="2" t="str">
        <f>'[1]2025年已发货'!A:A</f>
        <v>德胜</v>
      </c>
      <c r="B2428" s="2" t="str">
        <f>'[1]2025年已发货'!B:B</f>
        <v>螺纹钢</v>
      </c>
      <c r="C2428" s="2" t="str">
        <f>'[1]2025年已发货'!C:C</f>
        <v>HRB400E Φ14 9m</v>
      </c>
      <c r="D2428" s="2" t="str">
        <f>'[1]2025年已发货'!D:D</f>
        <v>吨</v>
      </c>
      <c r="E2428" s="2">
        <f>'[1]2025年已发货'!E:E</f>
        <v>20</v>
      </c>
      <c r="F2428" s="4">
        <f>'[1]2025年已发货'!F:F</f>
        <v>45771</v>
      </c>
      <c r="G2428" s="2" t="str">
        <f>'[1]2025年已发货'!G:G</f>
        <v>(宜宾兴港三江新区长江工业园建设项目-M2-2#厂房)宜宾市翠屏区宜宾汽车零部件配套产业基地(纬五路南)</v>
      </c>
      <c r="H2428" s="2" t="str">
        <f>'[1]2025年已发货'!H:H</f>
        <v>王涛</v>
      </c>
      <c r="I2428" s="2">
        <f>'[1]2025年已发货'!I:I</f>
        <v>18381110677</v>
      </c>
      <c r="J2428" s="2" t="str">
        <f>_xlfn._xlws.FILTER(辅助信息!D:D,辅助信息!G:G=G2428)</f>
        <v>宜宾兴港三江新区长江工业园建设项目</v>
      </c>
    </row>
    <row r="2429" spans="1:10">
      <c r="A2429" s="2" t="str">
        <f>'[1]2025年已发货'!A:A</f>
        <v>德胜</v>
      </c>
      <c r="B2429" s="2" t="str">
        <f>'[1]2025年已发货'!B:B</f>
        <v>螺纹钢</v>
      </c>
      <c r="C2429" s="2" t="str">
        <f>'[1]2025年已发货'!C:C</f>
        <v>HRB400E Φ16 9m</v>
      </c>
      <c r="D2429" s="2" t="str">
        <f>'[1]2025年已发货'!D:D</f>
        <v>吨</v>
      </c>
      <c r="E2429" s="2">
        <f>'[1]2025年已发货'!E:E</f>
        <v>20</v>
      </c>
      <c r="F2429" s="4">
        <f>'[1]2025年已发货'!F:F</f>
        <v>45771</v>
      </c>
      <c r="G2429" s="2" t="str">
        <f>'[1]2025年已发货'!G:G</f>
        <v>(宜宾兴港三江新区长江工业园建设项目-M2-2#厂房)宜宾市翠屏区宜宾汽车零部件配套产业基地(纬五路南)</v>
      </c>
      <c r="H2429" s="2" t="str">
        <f>'[1]2025年已发货'!H:H</f>
        <v>王涛</v>
      </c>
      <c r="I2429" s="2">
        <f>'[1]2025年已发货'!I:I</f>
        <v>18381110677</v>
      </c>
      <c r="J2429" s="2" t="str">
        <f>_xlfn._xlws.FILTER(辅助信息!D:D,辅助信息!G:G=G2429)</f>
        <v>宜宾兴港三江新区长江工业园建设项目</v>
      </c>
    </row>
    <row r="2430" spans="1:10">
      <c r="A2430" s="2" t="str">
        <f>'[1]2025年已发货'!A:A</f>
        <v>德胜</v>
      </c>
      <c r="B2430" s="2" t="str">
        <f>'[1]2025年已发货'!B:B</f>
        <v>螺纹钢</v>
      </c>
      <c r="C2430" s="2" t="str">
        <f>'[1]2025年已发货'!C:C</f>
        <v>HRB400E Φ18 9m</v>
      </c>
      <c r="D2430" s="2" t="str">
        <f>'[1]2025年已发货'!D:D</f>
        <v>吨</v>
      </c>
      <c r="E2430" s="2">
        <f>'[1]2025年已发货'!E:E</f>
        <v>15</v>
      </c>
      <c r="F2430" s="4">
        <f>'[1]2025年已发货'!F:F</f>
        <v>45771</v>
      </c>
      <c r="G2430" s="2" t="str">
        <f>'[1]2025年已发货'!G:G</f>
        <v>(宜宾兴港三江新区长江工业园建设项目-M2-2#厂房)宜宾市翠屏区宜宾汽车零部件配套产业基地(纬五路南)</v>
      </c>
      <c r="H2430" s="2" t="str">
        <f>'[1]2025年已发货'!H:H</f>
        <v>王涛</v>
      </c>
      <c r="I2430" s="2">
        <f>'[1]2025年已发货'!I:I</f>
        <v>18381110677</v>
      </c>
      <c r="J2430" s="2" t="str">
        <f>_xlfn._xlws.FILTER(辅助信息!D:D,辅助信息!G:G=G2430)</f>
        <v>宜宾兴港三江新区长江工业园建设项目</v>
      </c>
    </row>
    <row r="2431" spans="1:10">
      <c r="A2431" s="2" t="str">
        <f>'[1]2025年已发货'!A:A</f>
        <v>德胜</v>
      </c>
      <c r="B2431" s="2" t="str">
        <f>'[1]2025年已发货'!B:B</f>
        <v>螺纹钢</v>
      </c>
      <c r="C2431" s="2" t="str">
        <f>'[1]2025年已发货'!C:C</f>
        <v>HRB400E Φ20 9m</v>
      </c>
      <c r="D2431" s="2" t="str">
        <f>'[1]2025年已发货'!D:D</f>
        <v>吨</v>
      </c>
      <c r="E2431" s="2">
        <f>'[1]2025年已发货'!E:E</f>
        <v>20</v>
      </c>
      <c r="F2431" s="4">
        <f>'[1]2025年已发货'!F:F</f>
        <v>45771</v>
      </c>
      <c r="G2431" s="2" t="str">
        <f>'[1]2025年已发货'!G:G</f>
        <v>(宜宾兴港三江新区长江工业园建设项目-M2-2#厂房)宜宾市翠屏区宜宾汽车零部件配套产业基地(纬五路南)</v>
      </c>
      <c r="H2431" s="2" t="str">
        <f>'[1]2025年已发货'!H:H</f>
        <v>王涛</v>
      </c>
      <c r="I2431" s="2">
        <f>'[1]2025年已发货'!I:I</f>
        <v>18381110677</v>
      </c>
      <c r="J2431" s="2" t="str">
        <f>_xlfn._xlws.FILTER(辅助信息!D:D,辅助信息!G:G=G2431)</f>
        <v>宜宾兴港三江新区长江工业园建设项目</v>
      </c>
    </row>
    <row r="2432" spans="1:10">
      <c r="A2432" s="2" t="str">
        <f>'[1]2025年已发货'!A:A</f>
        <v>德胜</v>
      </c>
      <c r="B2432" s="2" t="str">
        <f>'[1]2025年已发货'!B:B</f>
        <v>螺纹钢</v>
      </c>
      <c r="C2432" s="2" t="str">
        <f>'[1]2025年已发货'!C:C</f>
        <v>HRB400E Φ22 9m</v>
      </c>
      <c r="D2432" s="2" t="str">
        <f>'[1]2025年已发货'!D:D</f>
        <v>吨</v>
      </c>
      <c r="E2432" s="2">
        <f>'[1]2025年已发货'!E:E</f>
        <v>20</v>
      </c>
      <c r="F2432" s="4">
        <f>'[1]2025年已发货'!F:F</f>
        <v>45771</v>
      </c>
      <c r="G2432" s="2" t="str">
        <f>'[1]2025年已发货'!G:G</f>
        <v>(宜宾兴港三江新区长江工业园建设项目-M2-2#厂房)宜宾市翠屏区宜宾汽车零部件配套产业基地(纬五路南)</v>
      </c>
      <c r="H2432" s="2" t="str">
        <f>'[1]2025年已发货'!H:H</f>
        <v>王涛</v>
      </c>
      <c r="I2432" s="2">
        <f>'[1]2025年已发货'!I:I</f>
        <v>18381110677</v>
      </c>
      <c r="J2432" s="2" t="str">
        <f>_xlfn._xlws.FILTER(辅助信息!D:D,辅助信息!G:G=G2432)</f>
        <v>宜宾兴港三江新区长江工业园建设项目</v>
      </c>
    </row>
    <row r="2433" spans="1:10">
      <c r="A2433" s="2" t="str">
        <f>'[1]2025年已发货'!A:A</f>
        <v>德胜</v>
      </c>
      <c r="B2433" s="2" t="str">
        <f>'[1]2025年已发货'!B:B</f>
        <v>螺纹钢</v>
      </c>
      <c r="C2433" s="2" t="str">
        <f>'[1]2025年已发货'!C:C</f>
        <v>HRB400E Φ25 9m</v>
      </c>
      <c r="D2433" s="2" t="str">
        <f>'[1]2025年已发货'!D:D</f>
        <v>吨</v>
      </c>
      <c r="E2433" s="2">
        <f>'[1]2025年已发货'!E:E</f>
        <v>10</v>
      </c>
      <c r="F2433" s="4">
        <f>'[1]2025年已发货'!F:F</f>
        <v>45771</v>
      </c>
      <c r="G2433" s="2" t="str">
        <f>'[1]2025年已发货'!G:G</f>
        <v>(宜宾兴港三江新区长江工业园建设项目-M2-2#厂房)宜宾市翠屏区宜宾汽车零部件配套产业基地(纬五路南)</v>
      </c>
      <c r="H2433" s="2" t="str">
        <f>'[1]2025年已发货'!H:H</f>
        <v>王涛</v>
      </c>
      <c r="I2433" s="2">
        <f>'[1]2025年已发货'!I:I</f>
        <v>18381110677</v>
      </c>
      <c r="J2433" s="2" t="str">
        <f>_xlfn._xlws.FILTER(辅助信息!D:D,辅助信息!G:G=G2433)</f>
        <v>宜宾兴港三江新区长江工业园建设项目</v>
      </c>
    </row>
    <row r="2434" spans="1:10">
      <c r="A2434" s="2" t="str">
        <f>'[1]2025年已发货'!A:A</f>
        <v>德胜</v>
      </c>
      <c r="B2434" s="2" t="str">
        <f>'[1]2025年已发货'!B:B</f>
        <v>螺纹钢</v>
      </c>
      <c r="C2434" s="2" t="str">
        <f>'[1]2025年已发货'!C:C</f>
        <v>HRB400E Φ16 9m</v>
      </c>
      <c r="D2434" s="2" t="str">
        <f>'[1]2025年已发货'!D:D</f>
        <v>吨</v>
      </c>
      <c r="E2434" s="2">
        <f>'[1]2025年已发货'!E:E</f>
        <v>35</v>
      </c>
      <c r="F2434" s="4">
        <f>'[1]2025年已发货'!F:F</f>
        <v>45771</v>
      </c>
      <c r="G2434" s="2" t="str">
        <f>'[1]2025年已发货'!G:G</f>
        <v>(宜宾兴港三江新区长江工业园建设项目-M2-00-04桩)宜宾市翠屏区宜宾汽车零部件配套产业基地(纬五路南)</v>
      </c>
      <c r="H2434" s="2" t="str">
        <f>'[1]2025年已发货'!H:H</f>
        <v>王涛</v>
      </c>
      <c r="I2434" s="2">
        <f>'[1]2025年已发货'!I:I</f>
        <v>18381110677</v>
      </c>
      <c r="J2434" s="2" t="str">
        <f>_xlfn._xlws.FILTER(辅助信息!D:D,辅助信息!G:G=G2434)</f>
        <v>宜宾兴港三江新区长江工业园建设项目</v>
      </c>
    </row>
    <row r="2435" spans="1:10">
      <c r="A2435" s="2" t="str">
        <f>'[1]2025年已发货'!A:A</f>
        <v>德胜</v>
      </c>
      <c r="B2435" s="2" t="str">
        <f>'[1]2025年已发货'!B:B</f>
        <v>螺纹钢</v>
      </c>
      <c r="C2435" s="2" t="str">
        <f>'[1]2025年已发货'!C:C</f>
        <v>HRB400E Φ18 9m</v>
      </c>
      <c r="D2435" s="2" t="str">
        <f>'[1]2025年已发货'!D:D</f>
        <v>吨</v>
      </c>
      <c r="E2435" s="2">
        <f>'[1]2025年已发货'!E:E</f>
        <v>35</v>
      </c>
      <c r="F2435" s="4">
        <f>'[1]2025年已发货'!F:F</f>
        <v>45771</v>
      </c>
      <c r="G2435" s="2" t="str">
        <f>'[1]2025年已发货'!G:G</f>
        <v>(宜宾兴港三江新区长江工业园建设项目-M2-00-04桩)宜宾市翠屏区宜宾汽车零部件配套产业基地(纬五路南)</v>
      </c>
      <c r="H2435" s="2" t="str">
        <f>'[1]2025年已发货'!H:H</f>
        <v>王涛</v>
      </c>
      <c r="I2435" s="2">
        <f>'[1]2025年已发货'!I:I</f>
        <v>18381110677</v>
      </c>
      <c r="J2435" s="2" t="str">
        <f>_xlfn._xlws.FILTER(辅助信息!D:D,辅助信息!G:G=G2435)</f>
        <v>宜宾兴港三江新区长江工业园建设项目</v>
      </c>
    </row>
    <row r="2436" spans="1:10">
      <c r="A2436" s="2" t="str">
        <f>'[1]2025年已发货'!A:A</f>
        <v>德胜</v>
      </c>
      <c r="B2436" s="2" t="str">
        <f>'[1]2025年已发货'!B:B</f>
        <v>螺纹钢</v>
      </c>
      <c r="C2436" s="2" t="str">
        <f>'[1]2025年已发货'!C:C</f>
        <v>HRB400E Φ16 12m</v>
      </c>
      <c r="D2436" s="2" t="str">
        <f>'[1]2025年已发货'!D:D</f>
        <v>吨</v>
      </c>
      <c r="E2436" s="2">
        <f>'[1]2025年已发货'!E:E</f>
        <v>35</v>
      </c>
      <c r="F2436" s="4">
        <f>'[1]2025年已发货'!F:F</f>
        <v>45771</v>
      </c>
      <c r="G2436" s="2" t="str">
        <f>'[1]2025年已发货'!G:G</f>
        <v>(宜宾兴港三江新区长江工业园建设项目-M2-00-04桩)宜宾市翠屏区宜宾汽车零部件配套产业基地(纬五路南)</v>
      </c>
      <c r="H2436" s="2" t="str">
        <f>'[1]2025年已发货'!H:H</f>
        <v>王涛</v>
      </c>
      <c r="I2436" s="2">
        <f>'[1]2025年已发货'!I:I</f>
        <v>18381110677</v>
      </c>
      <c r="J2436" s="2" t="str">
        <f>_xlfn._xlws.FILTER(辅助信息!D:D,辅助信息!G:G=G2436)</f>
        <v>宜宾兴港三江新区长江工业园建设项目</v>
      </c>
    </row>
    <row r="2437" spans="1:10">
      <c r="A2437" s="2" t="str">
        <f>'[1]2025年已发货'!A:A</f>
        <v>德胜</v>
      </c>
      <c r="B2437" s="2" t="str">
        <f>'[1]2025年已发货'!B:B</f>
        <v>螺纹钢</v>
      </c>
      <c r="C2437" s="2" t="str">
        <f>'[1]2025年已发货'!C:C</f>
        <v>HRB400E Φ18 12m</v>
      </c>
      <c r="D2437" s="2" t="str">
        <f>'[1]2025年已发货'!D:D</f>
        <v>吨</v>
      </c>
      <c r="E2437" s="2">
        <f>'[1]2025年已发货'!E:E</f>
        <v>35</v>
      </c>
      <c r="F2437" s="4">
        <f>'[1]2025年已发货'!F:F</f>
        <v>45771</v>
      </c>
      <c r="G2437" s="2" t="str">
        <f>'[1]2025年已发货'!G:G</f>
        <v>(宜宾兴港三江新区长江工业园建设项目-M2-00-04桩)宜宾市翠屏区宜宾汽车零部件配套产业基地(纬五路南)</v>
      </c>
      <c r="H2437" s="2" t="str">
        <f>'[1]2025年已发货'!H:H</f>
        <v>王涛</v>
      </c>
      <c r="I2437" s="2">
        <f>'[1]2025年已发货'!I:I</f>
        <v>18381110677</v>
      </c>
      <c r="J2437" s="2" t="str">
        <f>_xlfn._xlws.FILTER(辅助信息!D:D,辅助信息!G:G=G2437)</f>
        <v>宜宾兴港三江新区长江工业园建设项目</v>
      </c>
    </row>
    <row r="2438" spans="1:10">
      <c r="A2438" s="2" t="str">
        <f>'[1]2025年已发货'!A:A</f>
        <v>德胜</v>
      </c>
      <c r="B2438" s="2" t="str">
        <f>'[1]2025年已发货'!B:B</f>
        <v>螺纹钢</v>
      </c>
      <c r="C2438" s="2" t="str">
        <f>'[1]2025年已发货'!C:C</f>
        <v>HRB400E Φ16 9m</v>
      </c>
      <c r="D2438" s="2" t="str">
        <f>'[1]2025年已发货'!D:D</f>
        <v>吨</v>
      </c>
      <c r="E2438" s="2">
        <f>'[1]2025年已发货'!E:E</f>
        <v>6</v>
      </c>
      <c r="F2438" s="4">
        <f>'[1]2025年已发货'!F:F</f>
        <v>45771</v>
      </c>
      <c r="G2438" s="2" t="str">
        <f>'[1]2025年已发货'!G:G</f>
        <v>(宜宾兴港三江新区长江工业园建设项目-M2-6#厂房)宜宾市翠屏区宜宾汽车零部件配套产业基地(纬五路南)</v>
      </c>
      <c r="H2438" s="2" t="str">
        <f>'[1]2025年已发货'!H:H</f>
        <v>王涛</v>
      </c>
      <c r="I2438" s="2">
        <f>'[1]2025年已发货'!I:I</f>
        <v>18381110677</v>
      </c>
      <c r="J2438" s="2" t="str">
        <f>_xlfn._xlws.FILTER(辅助信息!D:D,辅助信息!G:G=G2438)</f>
        <v>宜宾兴港三江新区长江工业园建设项目</v>
      </c>
    </row>
    <row r="2439" spans="1:10">
      <c r="A2439" s="2" t="str">
        <f>'[1]2025年已发货'!A:A</f>
        <v>德胜</v>
      </c>
      <c r="B2439" s="2" t="str">
        <f>'[1]2025年已发货'!B:B</f>
        <v>螺纹钢</v>
      </c>
      <c r="C2439" s="2" t="str">
        <f>'[1]2025年已发货'!C:C</f>
        <v>HRB400E Φ22 9m</v>
      </c>
      <c r="D2439" s="2" t="str">
        <f>'[1]2025年已发货'!D:D</f>
        <v>吨</v>
      </c>
      <c r="E2439" s="2">
        <f>'[1]2025年已发货'!E:E</f>
        <v>5</v>
      </c>
      <c r="F2439" s="4">
        <f>'[1]2025年已发货'!F:F</f>
        <v>45771</v>
      </c>
      <c r="G2439" s="2" t="str">
        <f>'[1]2025年已发货'!G:G</f>
        <v>(宜宾兴港三江新区长江工业园建设项目-M2-6#厂房)宜宾市翠屏区宜宾汽车零部件配套产业基地(纬五路南)</v>
      </c>
      <c r="H2439" s="2" t="str">
        <f>'[1]2025年已发货'!H:H</f>
        <v>王涛</v>
      </c>
      <c r="I2439" s="2">
        <f>'[1]2025年已发货'!I:I</f>
        <v>18381110677</v>
      </c>
      <c r="J2439" s="2" t="str">
        <f>_xlfn._xlws.FILTER(辅助信息!D:D,辅助信息!G:G=G2439)</f>
        <v>宜宾兴港三江新区长江工业园建设项目</v>
      </c>
    </row>
    <row r="2440" spans="1:10">
      <c r="A2440" s="2" t="str">
        <f>'[1]2025年已发货'!A:A</f>
        <v>德胜</v>
      </c>
      <c r="B2440" s="2" t="str">
        <f>'[1]2025年已发货'!B:B</f>
        <v>螺纹钢</v>
      </c>
      <c r="C2440" s="2" t="str">
        <f>'[1]2025年已发货'!C:C</f>
        <v>HRB400E Φ25 9m</v>
      </c>
      <c r="D2440" s="2" t="str">
        <f>'[1]2025年已发货'!D:D</f>
        <v>吨</v>
      </c>
      <c r="E2440" s="2">
        <f>'[1]2025年已发货'!E:E</f>
        <v>6</v>
      </c>
      <c r="F2440" s="4">
        <f>'[1]2025年已发货'!F:F</f>
        <v>45771</v>
      </c>
      <c r="G2440" s="2" t="str">
        <f>'[1]2025年已发货'!G:G</f>
        <v>(宜宾兴港三江新区长江工业园建设项目-M2-6#厂房)宜宾市翠屏区宜宾汽车零部件配套产业基地(纬五路南)</v>
      </c>
      <c r="H2440" s="2" t="str">
        <f>'[1]2025年已发货'!H:H</f>
        <v>王涛</v>
      </c>
      <c r="I2440" s="2">
        <f>'[1]2025年已发货'!I:I</f>
        <v>18381110677</v>
      </c>
      <c r="J2440" s="2" t="str">
        <f>_xlfn._xlws.FILTER(辅助信息!D:D,辅助信息!G:G=G2440)</f>
        <v>宜宾兴港三江新区长江工业园建设项目</v>
      </c>
    </row>
    <row r="2441" spans="1:10">
      <c r="A2441" s="2" t="str">
        <f>'[1]2025年已发货'!A:A</f>
        <v>德胜</v>
      </c>
      <c r="B2441" s="2" t="str">
        <f>'[1]2025年已发货'!B:B</f>
        <v>螺纹钢</v>
      </c>
      <c r="C2441" s="2" t="str">
        <f>'[1]2025年已发货'!C:C</f>
        <v>HRB400E Φ20 12m</v>
      </c>
      <c r="D2441" s="2" t="str">
        <f>'[1]2025年已发货'!D:D</f>
        <v>吨</v>
      </c>
      <c r="E2441" s="2">
        <f>'[1]2025年已发货'!E:E</f>
        <v>35</v>
      </c>
      <c r="F2441" s="4">
        <f>'[1]2025年已发货'!F:F</f>
        <v>45771</v>
      </c>
      <c r="G2441" s="2" t="str">
        <f>'[1]2025年已发货'!G:G</f>
        <v>(宜宾兴港三江新区长江工业园建设项目-M2-6#厂房)宜宾市翠屏区宜宾汽车零部件配套产业基地(纬五路南)</v>
      </c>
      <c r="H2441" s="2" t="str">
        <f>'[1]2025年已发货'!H:H</f>
        <v>王涛</v>
      </c>
      <c r="I2441" s="2">
        <f>'[1]2025年已发货'!I:I</f>
        <v>18381110677</v>
      </c>
      <c r="J2441" s="2" t="str">
        <f>_xlfn._xlws.FILTER(辅助信息!D:D,辅助信息!G:G=G2441)</f>
        <v>宜宾兴港三江新区长江工业园建设项目</v>
      </c>
    </row>
    <row r="2442" spans="1:10">
      <c r="A2442" s="2" t="str">
        <f>'[1]2025年已发货'!A:A</f>
        <v>德胜</v>
      </c>
      <c r="B2442" s="2" t="str">
        <f>'[1]2025年已发货'!B:B</f>
        <v>螺纹钢</v>
      </c>
      <c r="C2442" s="2" t="str">
        <f>'[1]2025年已发货'!C:C</f>
        <v>HRB400E Φ22 12m</v>
      </c>
      <c r="D2442" s="2" t="str">
        <f>'[1]2025年已发货'!D:D</f>
        <v>吨</v>
      </c>
      <c r="E2442" s="2">
        <f>'[1]2025年已发货'!E:E</f>
        <v>20</v>
      </c>
      <c r="F2442" s="4">
        <f>'[1]2025年已发货'!F:F</f>
        <v>45771</v>
      </c>
      <c r="G2442" s="2" t="str">
        <f>'[1]2025年已发货'!G:G</f>
        <v>(宜宾兴港三江新区长江工业园建设项目-M2-6#厂房)宜宾市翠屏区宜宾汽车零部件配套产业基地(纬五路南)</v>
      </c>
      <c r="H2442" s="2" t="str">
        <f>'[1]2025年已发货'!H:H</f>
        <v>王涛</v>
      </c>
      <c r="I2442" s="2">
        <f>'[1]2025年已发货'!I:I</f>
        <v>18381110677</v>
      </c>
      <c r="J2442" s="2" t="str">
        <f>_xlfn._xlws.FILTER(辅助信息!D:D,辅助信息!G:G=G2442)</f>
        <v>宜宾兴港三江新区长江工业园建设项目</v>
      </c>
    </row>
    <row r="2443" spans="1:10">
      <c r="A2443" s="2" t="str">
        <f>'[1]2025年已发货'!A:A</f>
        <v>德胜</v>
      </c>
      <c r="B2443" s="2" t="str">
        <f>'[1]2025年已发货'!B:B</f>
        <v>螺纹钢</v>
      </c>
      <c r="C2443" s="2" t="str">
        <f>'[1]2025年已发货'!C:C</f>
        <v>HRB400E Φ12 9m</v>
      </c>
      <c r="D2443" s="2" t="str">
        <f>'[1]2025年已发货'!D:D</f>
        <v>吨</v>
      </c>
      <c r="E2443" s="2">
        <f>'[1]2025年已发货'!E:E</f>
        <v>10</v>
      </c>
      <c r="F2443" s="4">
        <f>'[1]2025年已发货'!F:F</f>
        <v>45771</v>
      </c>
      <c r="G2443" s="2" t="str">
        <f>'[1]2025年已发货'!G:G</f>
        <v>(宜宾兴港三江新区长江工业园建设项目-M2-7#厂房)宜宾市翠屏区宜宾汽车零部件配套产业基地(纬五路南)</v>
      </c>
      <c r="H2443" s="2" t="str">
        <f>'[1]2025年已发货'!H:H</f>
        <v>王涛</v>
      </c>
      <c r="I2443" s="2">
        <f>'[1]2025年已发货'!I:I</f>
        <v>18381110677</v>
      </c>
      <c r="J2443" s="2" t="str">
        <f>_xlfn._xlws.FILTER(辅助信息!D:D,辅助信息!G:G=G2443)</f>
        <v>宜宾兴港三江新区长江工业园建设项目</v>
      </c>
    </row>
    <row r="2444" spans="1:10">
      <c r="A2444" s="2" t="str">
        <f>'[1]2025年已发货'!A:A</f>
        <v>德胜</v>
      </c>
      <c r="B2444" s="2" t="str">
        <f>'[1]2025年已发货'!B:B</f>
        <v>螺纹钢</v>
      </c>
      <c r="C2444" s="2" t="str">
        <f>'[1]2025年已发货'!C:C</f>
        <v>HRB400E Φ16 9m</v>
      </c>
      <c r="D2444" s="2" t="str">
        <f>'[1]2025年已发货'!D:D</f>
        <v>吨</v>
      </c>
      <c r="E2444" s="2">
        <f>'[1]2025年已发货'!E:E</f>
        <v>6</v>
      </c>
      <c r="F2444" s="4">
        <f>'[1]2025年已发货'!F:F</f>
        <v>45771</v>
      </c>
      <c r="G2444" s="2" t="str">
        <f>'[1]2025年已发货'!G:G</f>
        <v>(宜宾兴港三江新区长江工业园建设项目-M2-7#厂房)宜宾市翠屏区宜宾汽车零部件配套产业基地(纬五路南)</v>
      </c>
      <c r="H2444" s="2" t="str">
        <f>'[1]2025年已发货'!H:H</f>
        <v>王涛</v>
      </c>
      <c r="I2444" s="2">
        <f>'[1]2025年已发货'!I:I</f>
        <v>18381110677</v>
      </c>
      <c r="J2444" s="2" t="str">
        <f>_xlfn._xlws.FILTER(辅助信息!D:D,辅助信息!G:G=G2444)</f>
        <v>宜宾兴港三江新区长江工业园建设项目</v>
      </c>
    </row>
    <row r="2445" spans="1:10">
      <c r="A2445" s="2" t="str">
        <f>'[1]2025年已发货'!A:A</f>
        <v>德胜</v>
      </c>
      <c r="B2445" s="2" t="str">
        <f>'[1]2025年已发货'!B:B</f>
        <v>螺纹钢</v>
      </c>
      <c r="C2445" s="2" t="str">
        <f>'[1]2025年已发货'!C:C</f>
        <v>HRB400E Φ20 9m</v>
      </c>
      <c r="D2445" s="2" t="str">
        <f>'[1]2025年已发货'!D:D</f>
        <v>吨</v>
      </c>
      <c r="E2445" s="2">
        <f>'[1]2025年已发货'!E:E</f>
        <v>17</v>
      </c>
      <c r="F2445" s="4">
        <f>'[1]2025年已发货'!F:F</f>
        <v>45771</v>
      </c>
      <c r="G2445" s="2" t="str">
        <f>'[1]2025年已发货'!G:G</f>
        <v>(宜宾兴港三江新区长江工业园建设项目-M2-7#厂房)宜宾市翠屏区宜宾汽车零部件配套产业基地(纬五路南)</v>
      </c>
      <c r="H2445" s="2" t="str">
        <f>'[1]2025年已发货'!H:H</f>
        <v>王涛</v>
      </c>
      <c r="I2445" s="2">
        <f>'[1]2025年已发货'!I:I</f>
        <v>18381110677</v>
      </c>
      <c r="J2445" s="2" t="str">
        <f>_xlfn._xlws.FILTER(辅助信息!D:D,辅助信息!G:G=G2445)</f>
        <v>宜宾兴港三江新区长江工业园建设项目</v>
      </c>
    </row>
    <row r="2446" spans="1:10">
      <c r="A2446" s="2" t="str">
        <f>'[1]2025年已发货'!A:A</f>
        <v>德胜</v>
      </c>
      <c r="B2446" s="2" t="str">
        <f>'[1]2025年已发货'!B:B</f>
        <v>螺纹钢</v>
      </c>
      <c r="C2446" s="2" t="str">
        <f>'[1]2025年已发货'!C:C</f>
        <v>HRB400E Φ22 9m</v>
      </c>
      <c r="D2446" s="2" t="str">
        <f>'[1]2025年已发货'!D:D</f>
        <v>吨</v>
      </c>
      <c r="E2446" s="2">
        <f>'[1]2025年已发货'!E:E</f>
        <v>20</v>
      </c>
      <c r="F2446" s="4">
        <f>'[1]2025年已发货'!F:F</f>
        <v>45771</v>
      </c>
      <c r="G2446" s="2" t="str">
        <f>'[1]2025年已发货'!G:G</f>
        <v>(宜宾兴港三江新区长江工业园建设项目-M2-7#厂房)宜宾市翠屏区宜宾汽车零部件配套产业基地(纬五路南)</v>
      </c>
      <c r="H2446" s="2" t="str">
        <f>'[1]2025年已发货'!H:H</f>
        <v>王涛</v>
      </c>
      <c r="I2446" s="2">
        <f>'[1]2025年已发货'!I:I</f>
        <v>18381110677</v>
      </c>
      <c r="J2446" s="2" t="str">
        <f>_xlfn._xlws.FILTER(辅助信息!D:D,辅助信息!G:G=G2446)</f>
        <v>宜宾兴港三江新区长江工业园建设项目</v>
      </c>
    </row>
    <row r="2447" spans="1:10">
      <c r="A2447" s="2" t="str">
        <f>'[1]2025年已发货'!A:A</f>
        <v>德胜</v>
      </c>
      <c r="B2447" s="2" t="str">
        <f>'[1]2025年已发货'!B:B</f>
        <v>螺纹钢</v>
      </c>
      <c r="C2447" s="2" t="str">
        <f>'[1]2025年已发货'!C:C</f>
        <v>HRB400E Φ25 9m</v>
      </c>
      <c r="D2447" s="2" t="str">
        <f>'[1]2025年已发货'!D:D</f>
        <v>吨</v>
      </c>
      <c r="E2447" s="2">
        <f>'[1]2025年已发货'!E:E</f>
        <v>6</v>
      </c>
      <c r="F2447" s="4">
        <f>'[1]2025年已发货'!F:F</f>
        <v>45771</v>
      </c>
      <c r="G2447" s="2" t="str">
        <f>'[1]2025年已发货'!G:G</f>
        <v>(宜宾兴港三江新区长江工业园建设项目-M2-7#厂房)宜宾市翠屏区宜宾汽车零部件配套产业基地(纬五路南)</v>
      </c>
      <c r="H2447" s="2" t="str">
        <f>'[1]2025年已发货'!H:H</f>
        <v>王涛</v>
      </c>
      <c r="I2447" s="2">
        <f>'[1]2025年已发货'!I:I</f>
        <v>18381110677</v>
      </c>
      <c r="J2447" s="2" t="str">
        <f>_xlfn._xlws.FILTER(辅助信息!D:D,辅助信息!G:G=G2447)</f>
        <v>宜宾兴港三江新区长江工业园建设项目</v>
      </c>
    </row>
    <row r="2448" spans="1:10">
      <c r="A2448" s="2" t="str">
        <f>'[1]2025年已发货'!A:A</f>
        <v>德胜</v>
      </c>
      <c r="B2448" s="2" t="str">
        <f>'[1]2025年已发货'!B:B</f>
        <v>螺纹钢</v>
      </c>
      <c r="C2448" s="2" t="str">
        <f>'[1]2025年已发货'!C:C</f>
        <v>HRB400E Φ14 12m</v>
      </c>
      <c r="D2448" s="2" t="str">
        <f>'[1]2025年已发货'!D:D</f>
        <v>吨</v>
      </c>
      <c r="E2448" s="2">
        <f>'[1]2025年已发货'!E:E</f>
        <v>22</v>
      </c>
      <c r="F2448" s="4">
        <f>'[1]2025年已发货'!F:F</f>
        <v>45771</v>
      </c>
      <c r="G2448" s="2" t="str">
        <f>'[1]2025年已发货'!G:G</f>
        <v>(宜宾兴港三江新区长江工业园建设项目-M2-7#厂房)宜宾市翠屏区宜宾汽车零部件配套产业基地(纬五路南)</v>
      </c>
      <c r="H2448" s="2" t="str">
        <f>'[1]2025年已发货'!H:H</f>
        <v>王涛</v>
      </c>
      <c r="I2448" s="2">
        <f>'[1]2025年已发货'!I:I</f>
        <v>18381110677</v>
      </c>
      <c r="J2448" s="2" t="str">
        <f>_xlfn._xlws.FILTER(辅助信息!D:D,辅助信息!G:G=G2448)</f>
        <v>宜宾兴港三江新区长江工业园建设项目</v>
      </c>
    </row>
    <row r="2449" spans="1:10">
      <c r="A2449" s="2" t="str">
        <f>'[1]2025年已发货'!A:A</f>
        <v>德胜</v>
      </c>
      <c r="B2449" s="2" t="str">
        <f>'[1]2025年已发货'!B:B</f>
        <v>螺纹钢</v>
      </c>
      <c r="C2449" s="2" t="str">
        <f>'[1]2025年已发货'!C:C</f>
        <v>HRB400E Φ22 12m</v>
      </c>
      <c r="D2449" s="2" t="str">
        <f>'[1]2025年已发货'!D:D</f>
        <v>吨</v>
      </c>
      <c r="E2449" s="2">
        <f>'[1]2025年已发货'!E:E</f>
        <v>25</v>
      </c>
      <c r="F2449" s="4">
        <f>'[1]2025年已发货'!F:F</f>
        <v>45771</v>
      </c>
      <c r="G2449" s="2" t="str">
        <f>'[1]2025年已发货'!G:G</f>
        <v>(宜宾兴港三江新区长江工业园建设项目-M2-7#厂房)宜宾市翠屏区宜宾汽车零部件配套产业基地(纬五路南)</v>
      </c>
      <c r="H2449" s="2" t="str">
        <f>'[1]2025年已发货'!H:H</f>
        <v>王涛</v>
      </c>
      <c r="I2449" s="2">
        <f>'[1]2025年已发货'!I:I</f>
        <v>18381110677</v>
      </c>
      <c r="J2449" s="2" t="str">
        <f>_xlfn._xlws.FILTER(辅助信息!D:D,辅助信息!G:G=G2449)</f>
        <v>宜宾兴港三江新区长江工业园建设项目</v>
      </c>
    </row>
    <row r="2450" spans="1:10">
      <c r="A2450" s="2" t="str">
        <f>'[1]2025年已发货'!A:A</f>
        <v>润耀</v>
      </c>
      <c r="B2450" s="2" t="str">
        <f>'[1]2025年已发货'!B:B</f>
        <v>螺纹钢</v>
      </c>
      <c r="C2450" s="2" t="str">
        <f>'[1]2025年已发货'!C:C</f>
        <v>HRB400EФ12*9m</v>
      </c>
      <c r="D2450" s="2" t="str">
        <f>'[1]2025年已发货'!D:D</f>
        <v>吨</v>
      </c>
      <c r="E2450" s="2">
        <f>'[1]2025年已发货'!E:E</f>
        <v>3</v>
      </c>
      <c r="F2450" s="4">
        <f>'[1]2025年已发货'!F:F</f>
        <v>45771</v>
      </c>
      <c r="G2450" s="2" t="str">
        <f>'[1]2025年已发货'!G:G</f>
        <v>（成铁西物-重庆渝北金山项目）重庆市渝北区康庄美地C区（司机拍摄签收小票时需设置时间及地点水印）</v>
      </c>
      <c r="H2450" s="2" t="str">
        <f>'[1]2025年已发货'!H:H</f>
        <v>黄永福</v>
      </c>
      <c r="I2450" s="2" t="str">
        <f>'[1]2025年已发货'!I:I</f>
        <v>15982823571</v>
      </c>
      <c r="J2450" s="2" vm="1" t="e">
        <f>_xlfn._xlws.FILTER(辅助信息!D:D,辅助信息!G:G=G2450)</f>
        <v>#VALUE!</v>
      </c>
    </row>
    <row r="2451" spans="1:10">
      <c r="A2451" s="2" t="str">
        <f>'[1]2025年已发货'!A:A</f>
        <v>润耀</v>
      </c>
      <c r="B2451" s="2" t="str">
        <f>'[1]2025年已发货'!B:B</f>
        <v>螺纹钢</v>
      </c>
      <c r="C2451" s="2" t="str">
        <f>'[1]2025年已发货'!C:C</f>
        <v>HRB400EФ14*9m</v>
      </c>
      <c r="D2451" s="2" t="str">
        <f>'[1]2025年已发货'!D:D</f>
        <v>吨</v>
      </c>
      <c r="E2451" s="2">
        <f>'[1]2025年已发货'!E:E</f>
        <v>7</v>
      </c>
      <c r="F2451" s="4">
        <f>'[1]2025年已发货'!F:F</f>
        <v>45771</v>
      </c>
      <c r="G2451" s="2" t="str">
        <f>'[1]2025年已发货'!G:G</f>
        <v>（成铁西物-重庆渝北金山项目）重庆市渝北区康庄美地C区（司机拍摄签收小票时需设置时间及地点水印）</v>
      </c>
      <c r="H2451" s="2" t="str">
        <f>'[1]2025年已发货'!H:H</f>
        <v>黄永福</v>
      </c>
      <c r="I2451" s="2" t="str">
        <f>'[1]2025年已发货'!I:I</f>
        <v>15982823571</v>
      </c>
      <c r="J2451" s="2" vm="1" t="e">
        <f>_xlfn._xlws.FILTER(辅助信息!D:D,辅助信息!G:G=G2451)</f>
        <v>#VALUE!</v>
      </c>
    </row>
    <row r="2452" spans="1:10">
      <c r="A2452" s="2" t="str">
        <f>'[1]2025年已发货'!A:A</f>
        <v>润耀</v>
      </c>
      <c r="B2452" s="2" t="str">
        <f>'[1]2025年已发货'!B:B</f>
        <v>螺纹钢</v>
      </c>
      <c r="C2452" s="2" t="str">
        <f>'[1]2025年已发货'!C:C</f>
        <v>HRB400EФ16*9m</v>
      </c>
      <c r="D2452" s="2" t="str">
        <f>'[1]2025年已发货'!D:D</f>
        <v>吨</v>
      </c>
      <c r="E2452" s="2">
        <f>'[1]2025年已发货'!E:E</f>
        <v>3</v>
      </c>
      <c r="F2452" s="4">
        <f>'[1]2025年已发货'!F:F</f>
        <v>45771</v>
      </c>
      <c r="G2452" s="2" t="str">
        <f>'[1]2025年已发货'!G:G</f>
        <v>（成铁西物-重庆渝北金山项目）重庆市渝北区康庄美地C区（司机拍摄签收小票时需设置时间及地点水印）</v>
      </c>
      <c r="H2452" s="2" t="str">
        <f>'[1]2025年已发货'!H:H</f>
        <v>黄永福</v>
      </c>
      <c r="I2452" s="2" t="str">
        <f>'[1]2025年已发货'!I:I</f>
        <v>15982823571</v>
      </c>
      <c r="J2452" s="2" vm="1" t="e">
        <f>_xlfn._xlws.FILTER(辅助信息!D:D,辅助信息!G:G=G2452)</f>
        <v>#VALUE!</v>
      </c>
    </row>
    <row r="2453" spans="1:10">
      <c r="A2453" s="2" t="str">
        <f>'[1]2025年已发货'!A:A</f>
        <v>润耀</v>
      </c>
      <c r="B2453" s="2" t="str">
        <f>'[1]2025年已发货'!B:B</f>
        <v>螺纹钢</v>
      </c>
      <c r="C2453" s="2" t="str">
        <f>'[1]2025年已发货'!C:C</f>
        <v>HRB400EФ18*9m</v>
      </c>
      <c r="D2453" s="2" t="str">
        <f>'[1]2025年已发货'!D:D</f>
        <v>吨</v>
      </c>
      <c r="E2453" s="2">
        <f>'[1]2025年已发货'!E:E</f>
        <v>3</v>
      </c>
      <c r="F2453" s="4">
        <f>'[1]2025年已发货'!F:F</f>
        <v>45771</v>
      </c>
      <c r="G2453" s="2" t="str">
        <f>'[1]2025年已发货'!G:G</f>
        <v>（成铁西物-重庆渝北金山项目）重庆市渝北区康庄美地C区（司机拍摄签收小票时需设置时间及地点水印）</v>
      </c>
      <c r="H2453" s="2" t="str">
        <f>'[1]2025年已发货'!H:H</f>
        <v>黄永福</v>
      </c>
      <c r="I2453" s="2" t="str">
        <f>'[1]2025年已发货'!I:I</f>
        <v>15982823571</v>
      </c>
      <c r="J2453" s="2" vm="1" t="e">
        <f>_xlfn._xlws.FILTER(辅助信息!D:D,辅助信息!G:G=G2453)</f>
        <v>#VALUE!</v>
      </c>
    </row>
    <row r="2454" spans="1:10">
      <c r="A2454" s="2" t="str">
        <f>'[1]2025年已发货'!A:A</f>
        <v>润耀</v>
      </c>
      <c r="B2454" s="2" t="str">
        <f>'[1]2025年已发货'!B:B</f>
        <v>螺纹钢</v>
      </c>
      <c r="C2454" s="2" t="str">
        <f>'[1]2025年已发货'!C:C</f>
        <v>HRB400EФ25*9m</v>
      </c>
      <c r="D2454" s="2" t="str">
        <f>'[1]2025年已发货'!D:D</f>
        <v>吨</v>
      </c>
      <c r="E2454" s="2">
        <f>'[1]2025年已发货'!E:E</f>
        <v>13</v>
      </c>
      <c r="F2454" s="4">
        <f>'[1]2025年已发货'!F:F</f>
        <v>45771</v>
      </c>
      <c r="G2454" s="2" t="str">
        <f>'[1]2025年已发货'!G:G</f>
        <v>（成铁西物-重庆渝北金山项目）重庆市渝北区康庄美地C区（司机拍摄签收小票时需设置时间及地点水印）</v>
      </c>
      <c r="H2454" s="2" t="str">
        <f>'[1]2025年已发货'!H:H</f>
        <v>黄永福</v>
      </c>
      <c r="I2454" s="2" t="str">
        <f>'[1]2025年已发货'!I:I</f>
        <v>15982823571</v>
      </c>
      <c r="J2454" s="2" vm="1" t="e">
        <f>_xlfn._xlws.FILTER(辅助信息!D:D,辅助信息!G:G=G2454)</f>
        <v>#VALUE!</v>
      </c>
    </row>
    <row r="2455" spans="1:10">
      <c r="A2455" s="2" t="str">
        <f>'[1]2025年已发货'!A:A</f>
        <v>润耀</v>
      </c>
      <c r="B2455" s="2" t="str">
        <f>'[1]2025年已发货'!B:B</f>
        <v>螺纹钢</v>
      </c>
      <c r="C2455" s="2" t="str">
        <f>'[1]2025年已发货'!C:C</f>
        <v>HRB400EФ28*9m</v>
      </c>
      <c r="D2455" s="2" t="str">
        <f>'[1]2025年已发货'!D:D</f>
        <v>吨</v>
      </c>
      <c r="E2455" s="2">
        <f>'[1]2025年已发货'!E:E</f>
        <v>3</v>
      </c>
      <c r="F2455" s="4">
        <f>'[1]2025年已发货'!F:F</f>
        <v>45771</v>
      </c>
      <c r="G2455" s="2" t="str">
        <f>'[1]2025年已发货'!G:G</f>
        <v>（成铁西物-重庆渝北金山项目）重庆市渝北区康庄美地C区（司机拍摄签收小票时需设置时间及地点水印）</v>
      </c>
      <c r="H2455" s="2" t="str">
        <f>'[1]2025年已发货'!H:H</f>
        <v>黄永福</v>
      </c>
      <c r="I2455" s="2" t="str">
        <f>'[1]2025年已发货'!I:I</f>
        <v>15982823571</v>
      </c>
      <c r="J2455" s="2" vm="1" t="e">
        <f>_xlfn._xlws.FILTER(辅助信息!D:D,辅助信息!G:G=G2455)</f>
        <v>#VALUE!</v>
      </c>
    </row>
    <row r="2456" spans="1:10">
      <c r="A2456" s="2" t="str">
        <f>'[1]2025年已发货'!A:A</f>
        <v>晋邦</v>
      </c>
      <c r="B2456" s="2" t="str">
        <f>'[1]2025年已发货'!B:B</f>
        <v>盘螺</v>
      </c>
      <c r="C2456" s="2" t="str">
        <f>'[1]2025年已发货'!C:C</f>
        <v>HRB400E Φ8</v>
      </c>
      <c r="D2456" s="2" t="str">
        <f>'[1]2025年已发货'!D:D</f>
        <v>吨</v>
      </c>
      <c r="E2456" s="2">
        <f>'[1]2025年已发货'!E:E</f>
        <v>2.5</v>
      </c>
      <c r="F2456" s="4">
        <f>'[1]2025年已发货'!F:F</f>
        <v>45771</v>
      </c>
      <c r="G2456" s="2" t="str">
        <f>'[1]2025年已发货'!G:G</f>
        <v>（达州市公共卫生医疗中心项目-二标-78号楼）达州市通川区西外复兴镇公共卫生临床医疗中心项目</v>
      </c>
      <c r="H2456" s="2" t="str">
        <f>'[1]2025年已发货'!H:H</f>
        <v>黄永林</v>
      </c>
      <c r="I2456" s="2">
        <f>'[1]2025年已发货'!I:I</f>
        <v>15982487227</v>
      </c>
      <c r="J2456" s="2" t="str">
        <f>_xlfn._xlws.FILTER(辅助信息!D:D,辅助信息!G:G=G2456)</f>
        <v>五冶钢构达州市公共卫生临床医疗中心项目</v>
      </c>
    </row>
    <row r="2457" spans="1:10">
      <c r="A2457" s="2" t="str">
        <f>'[1]2025年已发货'!A:A</f>
        <v>晋邦</v>
      </c>
      <c r="B2457" s="2" t="str">
        <f>'[1]2025年已发货'!B:B</f>
        <v>盘螺</v>
      </c>
      <c r="C2457" s="2" t="str">
        <f>'[1]2025年已发货'!C:C</f>
        <v>HRB400E Φ10</v>
      </c>
      <c r="D2457" s="2" t="str">
        <f>'[1]2025年已发货'!D:D</f>
        <v>吨</v>
      </c>
      <c r="E2457" s="2">
        <f>'[1]2025年已发货'!E:E</f>
        <v>2.5</v>
      </c>
      <c r="F2457" s="4">
        <f>'[1]2025年已发货'!F:F</f>
        <v>45771</v>
      </c>
      <c r="G2457" s="2" t="str">
        <f>'[1]2025年已发货'!G:G</f>
        <v>（达州市公共卫生医疗中心项目-二标-78号楼）达州市通川区西外复兴镇公共卫生临床医疗中心项目</v>
      </c>
      <c r="H2457" s="2" t="str">
        <f>'[1]2025年已发货'!H:H</f>
        <v>黄永林</v>
      </c>
      <c r="I2457" s="2">
        <f>'[1]2025年已发货'!I:I</f>
        <v>15982487227</v>
      </c>
      <c r="J2457" s="2" t="str">
        <f>_xlfn._xlws.FILTER(辅助信息!D:D,辅助信息!G:G=G2457)</f>
        <v>五冶钢构达州市公共卫生临床医疗中心项目</v>
      </c>
    </row>
    <row r="2458" spans="1:10">
      <c r="A2458" s="2" t="str">
        <f>'[1]2025年已发货'!A:A</f>
        <v>晋邦</v>
      </c>
      <c r="B2458" s="2" t="str">
        <f>'[1]2025年已发货'!B:B</f>
        <v>螺纹钢</v>
      </c>
      <c r="C2458" s="2" t="str">
        <f>'[1]2025年已发货'!C:C</f>
        <v>HRB400E Φ12 9m</v>
      </c>
      <c r="D2458" s="2" t="str">
        <f>'[1]2025年已发货'!D:D</f>
        <v>吨</v>
      </c>
      <c r="E2458" s="2">
        <f>'[1]2025年已发货'!E:E</f>
        <v>24</v>
      </c>
      <c r="F2458" s="4">
        <f>'[1]2025年已发货'!F:F</f>
        <v>45771</v>
      </c>
      <c r="G2458" s="2" t="str">
        <f>'[1]2025年已发货'!G:G</f>
        <v>（达州市公共卫生医疗中心项目-二标-78号楼）达州市通川区西外复兴镇公共卫生临床医疗中心项目</v>
      </c>
      <c r="H2458" s="2" t="str">
        <f>'[1]2025年已发货'!H:H</f>
        <v>黄永林</v>
      </c>
      <c r="I2458" s="2">
        <f>'[1]2025年已发货'!I:I</f>
        <v>15982487227</v>
      </c>
      <c r="J2458" s="2" t="str">
        <f>_xlfn._xlws.FILTER(辅助信息!D:D,辅助信息!G:G=G2458)</f>
        <v>五冶钢构达州市公共卫生临床医疗中心项目</v>
      </c>
    </row>
    <row r="2459" spans="1:10">
      <c r="A2459" s="2" t="str">
        <f>'[1]2025年已发货'!A:A</f>
        <v>晋邦</v>
      </c>
      <c r="B2459" s="2" t="str">
        <f>'[1]2025年已发货'!B:B</f>
        <v>螺纹钢</v>
      </c>
      <c r="C2459" s="2" t="str">
        <f>'[1]2025年已发货'!C:C</f>
        <v>HRB400E Φ14 9m</v>
      </c>
      <c r="D2459" s="2" t="str">
        <f>'[1]2025年已发货'!D:D</f>
        <v>吨</v>
      </c>
      <c r="E2459" s="2">
        <f>'[1]2025年已发货'!E:E</f>
        <v>6</v>
      </c>
      <c r="F2459" s="4">
        <f>'[1]2025年已发货'!F:F</f>
        <v>45771</v>
      </c>
      <c r="G2459" s="2" t="str">
        <f>'[1]2025年已发货'!G:G</f>
        <v>（达州市公共卫生医疗中心项目-二标-78号楼）达州市通川区西外复兴镇公共卫生临床医疗中心项目</v>
      </c>
      <c r="H2459" s="2" t="str">
        <f>'[1]2025年已发货'!H:H</f>
        <v>黄永林</v>
      </c>
      <c r="I2459" s="2">
        <f>'[1]2025年已发货'!I:I</f>
        <v>15982487227</v>
      </c>
      <c r="J2459" s="2" t="str">
        <f>_xlfn._xlws.FILTER(辅助信息!D:D,辅助信息!G:G=G2459)</f>
        <v>五冶钢构达州市公共卫生临床医疗中心项目</v>
      </c>
    </row>
    <row r="2460" spans="1:10">
      <c r="A2460" s="2" t="str">
        <f>'[1]2025年已发货'!A:A</f>
        <v>晋邦</v>
      </c>
      <c r="B2460" s="2" t="str">
        <f>'[1]2025年已发货'!B:B</f>
        <v>螺纹钢</v>
      </c>
      <c r="C2460" s="2" t="str">
        <f>'[1]2025年已发货'!C:C</f>
        <v>HRB400E Φ12 9m</v>
      </c>
      <c r="D2460" s="2" t="str">
        <f>'[1]2025年已发货'!D:D</f>
        <v>吨</v>
      </c>
      <c r="E2460" s="2">
        <f>'[1]2025年已发货'!E:E</f>
        <v>24</v>
      </c>
      <c r="F2460" s="4">
        <f>'[1]2025年已发货'!F:F</f>
        <v>45771</v>
      </c>
      <c r="G2460" s="2" t="str">
        <f>'[1]2025年已发货'!G:G</f>
        <v>（商投建工达州中医药科技园-2工区-景观桥）达州市通川区达州中医药职业学院犀牛大道北段</v>
      </c>
      <c r="H2460" s="2" t="str">
        <f>'[1]2025年已发货'!H:H</f>
        <v>李波</v>
      </c>
      <c r="I2460" s="2">
        <f>'[1]2025年已发货'!I:I</f>
        <v>18381899787</v>
      </c>
      <c r="J2460" s="2" t="str">
        <f>_xlfn._xlws.FILTER(辅助信息!D:D,辅助信息!G:G=G2460)</f>
        <v>商投建工达州中医药科技园</v>
      </c>
    </row>
    <row r="2461" spans="1:10">
      <c r="A2461" s="2" t="str">
        <f>'[1]2025年已发货'!A:A</f>
        <v>晋邦</v>
      </c>
      <c r="B2461" s="2" t="str">
        <f>'[1]2025年已发货'!B:B</f>
        <v>螺纹钢</v>
      </c>
      <c r="C2461" s="2" t="str">
        <f>'[1]2025年已发货'!C:C</f>
        <v>HRB400E Φ20 9m</v>
      </c>
      <c r="D2461" s="2" t="str">
        <f>'[1]2025年已发货'!D:D</f>
        <v>吨</v>
      </c>
      <c r="E2461" s="2">
        <f>'[1]2025年已发货'!E:E</f>
        <v>21</v>
      </c>
      <c r="F2461" s="4">
        <f>'[1]2025年已发货'!F:F</f>
        <v>45771</v>
      </c>
      <c r="G2461" s="2" t="str">
        <f>'[1]2025年已发货'!G:G</f>
        <v>（商投建工达州中医药科技园-2工区-景观桥）达州市通川区达州中医药职业学院犀牛大道北段</v>
      </c>
      <c r="H2461" s="2" t="str">
        <f>'[1]2025年已发货'!H:H</f>
        <v>李波</v>
      </c>
      <c r="I2461" s="2">
        <f>'[1]2025年已发货'!I:I</f>
        <v>18381899787</v>
      </c>
      <c r="J2461" s="2" t="str">
        <f>_xlfn._xlws.FILTER(辅助信息!D:D,辅助信息!G:G=G2461)</f>
        <v>商投建工达州中医药科技园</v>
      </c>
    </row>
    <row r="2462" spans="1:10">
      <c r="A2462" s="2" t="str">
        <f>'[1]2025年已发货'!A:A</f>
        <v>晋邦</v>
      </c>
      <c r="B2462" s="2" t="str">
        <f>'[1]2025年已发货'!B:B</f>
        <v>螺纹钢</v>
      </c>
      <c r="C2462" s="2" t="str">
        <f>'[1]2025年已发货'!C:C</f>
        <v>HRB400E Φ32 9m</v>
      </c>
      <c r="D2462" s="2" t="str">
        <f>'[1]2025年已发货'!D:D</f>
        <v>吨</v>
      </c>
      <c r="E2462" s="2">
        <f>'[1]2025年已发货'!E:E</f>
        <v>65</v>
      </c>
      <c r="F2462" s="4">
        <f>'[1]2025年已发货'!F:F</f>
        <v>45771</v>
      </c>
      <c r="G2462" s="2" t="str">
        <f>'[1]2025年已发货'!G:G</f>
        <v>（商投建工达州中医药科技园-2工区-景观桥）达州市通川区达州中医药职业学院犀牛大道北段</v>
      </c>
      <c r="H2462" s="2" t="str">
        <f>'[1]2025年已发货'!H:H</f>
        <v>李波</v>
      </c>
      <c r="I2462" s="2">
        <f>'[1]2025年已发货'!I:I</f>
        <v>18381899787</v>
      </c>
      <c r="J2462" s="2" t="str">
        <f>_xlfn._xlws.FILTER(辅助信息!D:D,辅助信息!G:G=G2462)</f>
        <v>商投建工达州中医药科技园</v>
      </c>
    </row>
    <row r="2463" spans="1:10">
      <c r="A2463" s="2" t="str">
        <f>'[1]2025年已发货'!A:A</f>
        <v>晋邦</v>
      </c>
      <c r="B2463" s="2" t="str">
        <f>'[1]2025年已发货'!B:B</f>
        <v>盘螺</v>
      </c>
      <c r="C2463" s="2" t="str">
        <f>'[1]2025年已发货'!C:C</f>
        <v>HRB400E Φ6</v>
      </c>
      <c r="D2463" s="2" t="str">
        <f>'[1]2025年已发货'!D:D</f>
        <v>吨</v>
      </c>
      <c r="E2463" s="2">
        <f>'[1]2025年已发货'!E:E</f>
        <v>10</v>
      </c>
      <c r="F2463" s="4">
        <f>'[1]2025年已发货'!F:F</f>
        <v>45771</v>
      </c>
      <c r="G2463" s="2" t="str">
        <f>'[1]2025年已发货'!G:G</f>
        <v>(宜宾兴港三江新区长江工业园建设项目-M2-2#厂房)宜宾市翠屏区宜宾汽车零部件配套产业基地(纬五路南)</v>
      </c>
      <c r="H2463" s="2" t="str">
        <f>'[1]2025年已发货'!H:H</f>
        <v>王涛</v>
      </c>
      <c r="I2463" s="2">
        <f>'[1]2025年已发货'!I:I</f>
        <v>18381110677</v>
      </c>
      <c r="J2463" s="2" t="str">
        <f>_xlfn._xlws.FILTER(辅助信息!D:D,辅助信息!G:G=G2463)</f>
        <v>宜宾兴港三江新区长江工业园建设项目</v>
      </c>
    </row>
    <row r="2464" spans="1:10">
      <c r="A2464" s="2" t="str">
        <f>'[1]2025年已发货'!A:A</f>
        <v>晋邦</v>
      </c>
      <c r="B2464" s="2" t="str">
        <f>'[1]2025年已发货'!B:B</f>
        <v>盘螺</v>
      </c>
      <c r="C2464" s="2" t="str">
        <f>'[1]2025年已发货'!C:C</f>
        <v>HRB400E Φ8</v>
      </c>
      <c r="D2464" s="2" t="str">
        <f>'[1]2025年已发货'!D:D</f>
        <v>吨</v>
      </c>
      <c r="E2464" s="2">
        <f>'[1]2025年已发货'!E:E</f>
        <v>20</v>
      </c>
      <c r="F2464" s="4">
        <f>'[1]2025年已发货'!F:F</f>
        <v>45771</v>
      </c>
      <c r="G2464" s="2" t="str">
        <f>'[1]2025年已发货'!G:G</f>
        <v>(宜宾兴港三江新区长江工业园建设项目-M2-2#厂房)宜宾市翠屏区宜宾汽车零部件配套产业基地(纬五路南)</v>
      </c>
      <c r="H2464" s="2" t="str">
        <f>'[1]2025年已发货'!H:H</f>
        <v>王涛</v>
      </c>
      <c r="I2464" s="2">
        <f>'[1]2025年已发货'!I:I</f>
        <v>18381110677</v>
      </c>
      <c r="J2464" s="2" t="str">
        <f>_xlfn._xlws.FILTER(辅助信息!D:D,辅助信息!G:G=G2464)</f>
        <v>宜宾兴港三江新区长江工业园建设项目</v>
      </c>
    </row>
    <row r="2465" spans="1:10">
      <c r="A2465" s="2" t="str">
        <f>'[1]2025年已发货'!A:A</f>
        <v>晋邦</v>
      </c>
      <c r="B2465" s="2" t="str">
        <f>'[1]2025年已发货'!B:B</f>
        <v>盘螺</v>
      </c>
      <c r="C2465" s="2" t="str">
        <f>'[1]2025年已发货'!C:C</f>
        <v>HRB400E Φ10</v>
      </c>
      <c r="D2465" s="2" t="str">
        <f>'[1]2025年已发货'!D:D</f>
        <v>吨</v>
      </c>
      <c r="E2465" s="2">
        <f>'[1]2025年已发货'!E:E</f>
        <v>30</v>
      </c>
      <c r="F2465" s="4">
        <f>'[1]2025年已发货'!F:F</f>
        <v>45771</v>
      </c>
      <c r="G2465" s="2" t="str">
        <f>'[1]2025年已发货'!G:G</f>
        <v>(宜宾兴港三江新区长江工业园建设项目-M2-2#厂房)宜宾市翠屏区宜宾汽车零部件配套产业基地(纬五路南)</v>
      </c>
      <c r="H2465" s="2" t="str">
        <f>'[1]2025年已发货'!H:H</f>
        <v>王涛</v>
      </c>
      <c r="I2465" s="2">
        <f>'[1]2025年已发货'!I:I</f>
        <v>18381110677</v>
      </c>
      <c r="J2465" s="2" t="str">
        <f>_xlfn._xlws.FILTER(辅助信息!D:D,辅助信息!G:G=G2465)</f>
        <v>宜宾兴港三江新区长江工业园建设项目</v>
      </c>
    </row>
    <row r="2466" spans="1:10">
      <c r="A2466" s="2" t="str">
        <f>'[1]2025年已发货'!A:A</f>
        <v>晋邦</v>
      </c>
      <c r="B2466" s="2" t="str">
        <f>'[1]2025年已发货'!B:B</f>
        <v>螺纹钢</v>
      </c>
      <c r="C2466" s="2" t="str">
        <f>'[1]2025年已发货'!C:C</f>
        <v>HRB400E Φ12 9m</v>
      </c>
      <c r="D2466" s="2" t="str">
        <f>'[1]2025年已发货'!D:D</f>
        <v>吨</v>
      </c>
      <c r="E2466" s="2">
        <f>'[1]2025年已发货'!E:E</f>
        <v>10</v>
      </c>
      <c r="F2466" s="4">
        <f>'[1]2025年已发货'!F:F</f>
        <v>45771</v>
      </c>
      <c r="G2466" s="2" t="str">
        <f>'[1]2025年已发货'!G:G</f>
        <v>(宜宾兴港三江新区长江工业园建设项目-M2-2#厂房)宜宾市翠屏区宜宾汽车零部件配套产业基地(纬五路南)</v>
      </c>
      <c r="H2466" s="2" t="str">
        <f>'[1]2025年已发货'!H:H</f>
        <v>王涛</v>
      </c>
      <c r="I2466" s="2">
        <f>'[1]2025年已发货'!I:I</f>
        <v>18381110677</v>
      </c>
      <c r="J2466" s="2" t="str">
        <f>_xlfn._xlws.FILTER(辅助信息!D:D,辅助信息!G:G=G2466)</f>
        <v>宜宾兴港三江新区长江工业园建设项目</v>
      </c>
    </row>
    <row r="2467" spans="1:10">
      <c r="A2467" s="2" t="str">
        <f>'[1]2025年已发货'!A:A</f>
        <v>晋邦</v>
      </c>
      <c r="B2467" s="2" t="str">
        <f>'[1]2025年已发货'!B:B</f>
        <v>盘螺</v>
      </c>
      <c r="C2467" s="2" t="str">
        <f>'[1]2025年已发货'!C:C</f>
        <v>HRB400E Φ10</v>
      </c>
      <c r="D2467" s="2" t="str">
        <f>'[1]2025年已发货'!D:D</f>
        <v>吨</v>
      </c>
      <c r="E2467" s="2">
        <f>'[1]2025年已发货'!E:E</f>
        <v>35</v>
      </c>
      <c r="F2467" s="4">
        <f>'[1]2025年已发货'!F:F</f>
        <v>45771</v>
      </c>
      <c r="G2467" s="2" t="str">
        <f>'[1]2025年已发货'!G:G</f>
        <v>(宜宾兴港三江新区长江工业园建设项目-M2-00-04桩)宜宾市翠屏区宜宾汽车零部件配套产业基地(纬五路南)</v>
      </c>
      <c r="H2467" s="2" t="str">
        <f>'[1]2025年已发货'!H:H</f>
        <v>王涛</v>
      </c>
      <c r="I2467" s="2">
        <f>'[1]2025年已发货'!I:I</f>
        <v>18381110677</v>
      </c>
      <c r="J2467" s="2" t="str">
        <f>_xlfn._xlws.FILTER(辅助信息!D:D,辅助信息!G:G=G2467)</f>
        <v>宜宾兴港三江新区长江工业园建设项目</v>
      </c>
    </row>
    <row r="2468" spans="1:10">
      <c r="A2468" s="2" t="str">
        <f>'[1]2025年已发货'!A:A</f>
        <v>晋邦</v>
      </c>
      <c r="B2468" s="2" t="str">
        <f>'[1]2025年已发货'!B:B</f>
        <v>盘螺</v>
      </c>
      <c r="C2468" s="2" t="str">
        <f>'[1]2025年已发货'!C:C</f>
        <v>HRB400E Φ8</v>
      </c>
      <c r="D2468" s="2" t="str">
        <f>'[1]2025年已发货'!D:D</f>
        <v>吨</v>
      </c>
      <c r="E2468" s="2">
        <f>'[1]2025年已发货'!E:E</f>
        <v>10</v>
      </c>
      <c r="F2468" s="4">
        <f>'[1]2025年已发货'!F:F</f>
        <v>45771</v>
      </c>
      <c r="G2468" s="2" t="str">
        <f>'[1]2025年已发货'!G:G</f>
        <v>(宜宾兴港三江新区长江工业园建设项目-M2-6#厂房)宜宾市翠屏区宜宾汽车零部件配套产业基地(纬五路南)</v>
      </c>
      <c r="H2468" s="2" t="str">
        <f>'[1]2025年已发货'!H:H</f>
        <v>王涛</v>
      </c>
      <c r="I2468" s="2">
        <f>'[1]2025年已发货'!I:I</f>
        <v>18381110677</v>
      </c>
      <c r="J2468" s="2" t="str">
        <f>_xlfn._xlws.FILTER(辅助信息!D:D,辅助信息!G:G=G2468)</f>
        <v>宜宾兴港三江新区长江工业园建设项目</v>
      </c>
    </row>
    <row r="2469" spans="1:10">
      <c r="A2469" s="2" t="str">
        <f>'[1]2025年已发货'!A:A</f>
        <v>晋邦</v>
      </c>
      <c r="B2469" s="2" t="str">
        <f>'[1]2025年已发货'!B:B</f>
        <v>盘螺</v>
      </c>
      <c r="C2469" s="2" t="str">
        <f>'[1]2025年已发货'!C:C</f>
        <v>HRB400E Φ10</v>
      </c>
      <c r="D2469" s="2" t="str">
        <f>'[1]2025年已发货'!D:D</f>
        <v>吨</v>
      </c>
      <c r="E2469" s="2">
        <f>'[1]2025年已发货'!E:E</f>
        <v>30</v>
      </c>
      <c r="F2469" s="4">
        <f>'[1]2025年已发货'!F:F</f>
        <v>45771</v>
      </c>
      <c r="G2469" s="2" t="str">
        <f>'[1]2025年已发货'!G:G</f>
        <v>(宜宾兴港三江新区长江工业园建设项目-M2-6#厂房)宜宾市翠屏区宜宾汽车零部件配套产业基地(纬五路南)</v>
      </c>
      <c r="H2469" s="2" t="str">
        <f>'[1]2025年已发货'!H:H</f>
        <v>王涛</v>
      </c>
      <c r="I2469" s="2">
        <f>'[1]2025年已发货'!I:I</f>
        <v>18381110677</v>
      </c>
      <c r="J2469" s="2" t="str">
        <f>_xlfn._xlws.FILTER(辅助信息!D:D,辅助信息!G:G=G2469)</f>
        <v>宜宾兴港三江新区长江工业园建设项目</v>
      </c>
    </row>
    <row r="2470" spans="1:10">
      <c r="A2470" s="2" t="str">
        <f>'[1]2025年已发货'!A:A</f>
        <v>晋邦</v>
      </c>
      <c r="B2470" s="2" t="str">
        <f>'[1]2025年已发货'!B:B</f>
        <v>螺纹钢</v>
      </c>
      <c r="C2470" s="2" t="str">
        <f>'[1]2025年已发货'!C:C</f>
        <v>HRB400E Φ12 9m</v>
      </c>
      <c r="D2470" s="2" t="str">
        <f>'[1]2025年已发货'!D:D</f>
        <v>吨</v>
      </c>
      <c r="E2470" s="2">
        <f>'[1]2025年已发货'!E:E</f>
        <v>10</v>
      </c>
      <c r="F2470" s="4">
        <f>'[1]2025年已发货'!F:F</f>
        <v>45771</v>
      </c>
      <c r="G2470" s="2" t="str">
        <f>'[1]2025年已发货'!G:G</f>
        <v>(宜宾兴港三江新区长江工业园建设项目-M2-6#厂房)宜宾市翠屏区宜宾汽车零部件配套产业基地(纬五路南)</v>
      </c>
      <c r="H2470" s="2" t="str">
        <f>'[1]2025年已发货'!H:H</f>
        <v>王涛</v>
      </c>
      <c r="I2470" s="2">
        <f>'[1]2025年已发货'!I:I</f>
        <v>18381110677</v>
      </c>
      <c r="J2470" s="2" t="str">
        <f>_xlfn._xlws.FILTER(辅助信息!D:D,辅助信息!G:G=G2470)</f>
        <v>宜宾兴港三江新区长江工业园建设项目</v>
      </c>
    </row>
    <row r="2471" spans="1:10">
      <c r="A2471" s="2" t="str">
        <f>'[1]2025年已发货'!A:A</f>
        <v>晋邦</v>
      </c>
      <c r="B2471" s="2" t="str">
        <f>'[1]2025年已发货'!B:B</f>
        <v>螺纹钢</v>
      </c>
      <c r="C2471" s="2" t="str">
        <f>'[1]2025年已发货'!C:C</f>
        <v>HRB400E Φ20 9m</v>
      </c>
      <c r="D2471" s="2" t="str">
        <f>'[1]2025年已发货'!D:D</f>
        <v>吨</v>
      </c>
      <c r="E2471" s="2">
        <f>'[1]2025年已发货'!E:E</f>
        <v>20</v>
      </c>
      <c r="F2471" s="4">
        <f>'[1]2025年已发货'!F:F</f>
        <v>45771</v>
      </c>
      <c r="G2471" s="2" t="str">
        <f>'[1]2025年已发货'!G:G</f>
        <v>(宜宾兴港三江新区长江工业园建设项目-M2-6#厂房)宜宾市翠屏区宜宾汽车零部件配套产业基地(纬五路南)</v>
      </c>
      <c r="H2471" s="2" t="str">
        <f>'[1]2025年已发货'!H:H</f>
        <v>王涛</v>
      </c>
      <c r="I2471" s="2">
        <f>'[1]2025年已发货'!I:I</f>
        <v>18381110677</v>
      </c>
      <c r="J2471" s="2" t="str">
        <f>_xlfn._xlws.FILTER(辅助信息!D:D,辅助信息!G:G=G2471)</f>
        <v>宜宾兴港三江新区长江工业园建设项目</v>
      </c>
    </row>
    <row r="2472" spans="1:10">
      <c r="A2472" s="2" t="str">
        <f>'[1]2025年已发货'!A:A</f>
        <v>晋邦</v>
      </c>
      <c r="B2472" s="2" t="str">
        <f>'[1]2025年已发货'!B:B</f>
        <v>盘螺</v>
      </c>
      <c r="C2472" s="2" t="str">
        <f>'[1]2025年已发货'!C:C</f>
        <v>HRB400E Φ8</v>
      </c>
      <c r="D2472" s="2" t="str">
        <f>'[1]2025年已发货'!D:D</f>
        <v>吨</v>
      </c>
      <c r="E2472" s="2">
        <f>'[1]2025年已发货'!E:E</f>
        <v>6</v>
      </c>
      <c r="F2472" s="4">
        <f>'[1]2025年已发货'!F:F</f>
        <v>45771</v>
      </c>
      <c r="G2472" s="2" t="str">
        <f>'[1]2025年已发货'!G:G</f>
        <v>(宜宾兴港三江新区长江工业园建设项目-M2-7#厂房)宜宾市翠屏区宜宾汽车零部件配套产业基地(纬五路南)</v>
      </c>
      <c r="H2472" s="2" t="str">
        <f>'[1]2025年已发货'!H:H</f>
        <v>王涛</v>
      </c>
      <c r="I2472" s="2">
        <f>'[1]2025年已发货'!I:I</f>
        <v>18381110677</v>
      </c>
      <c r="J2472" s="2" t="str">
        <f>_xlfn._xlws.FILTER(辅助信息!D:D,辅助信息!G:G=G2472)</f>
        <v>宜宾兴港三江新区长江工业园建设项目</v>
      </c>
    </row>
    <row r="2473" spans="1:10">
      <c r="A2473" s="2" t="str">
        <f>'[1]2025年已发货'!A:A</f>
        <v>晋邦</v>
      </c>
      <c r="B2473" s="2" t="str">
        <f>'[1]2025年已发货'!B:B</f>
        <v>盘螺</v>
      </c>
      <c r="C2473" s="2" t="str">
        <f>'[1]2025年已发货'!C:C</f>
        <v>HRB400E Φ10</v>
      </c>
      <c r="D2473" s="2" t="str">
        <f>'[1]2025年已发货'!D:D</f>
        <v>吨</v>
      </c>
      <c r="E2473" s="2">
        <f>'[1]2025年已发货'!E:E</f>
        <v>30</v>
      </c>
      <c r="F2473" s="4">
        <f>'[1]2025年已发货'!F:F</f>
        <v>45771</v>
      </c>
      <c r="G2473" s="2" t="str">
        <f>'[1]2025年已发货'!G:G</f>
        <v>(宜宾兴港三江新区长江工业园建设项目-M2-7#厂房)宜宾市翠屏区宜宾汽车零部件配套产业基地(纬五路南)</v>
      </c>
      <c r="H2473" s="2" t="str">
        <f>'[1]2025年已发货'!H:H</f>
        <v>王涛</v>
      </c>
      <c r="I2473" s="2">
        <f>'[1]2025年已发货'!I:I</f>
        <v>18381110677</v>
      </c>
      <c r="J2473" s="2" t="str">
        <f>_xlfn._xlws.FILTER(辅助信息!D:D,辅助信息!G:G=G2473)</f>
        <v>宜宾兴港三江新区长江工业园建设项目</v>
      </c>
    </row>
    <row r="2474" spans="1:10">
      <c r="A2474" s="2" t="str">
        <f>'[1]2025年已发货'!A:A</f>
        <v>晋邦</v>
      </c>
      <c r="B2474" s="2" t="str">
        <f>'[1]2025年已发货'!B:B</f>
        <v>盘螺</v>
      </c>
      <c r="C2474" s="2" t="str">
        <f>'[1]2025年已发货'!C:C</f>
        <v>HRB400E Φ6</v>
      </c>
      <c r="D2474" s="2" t="str">
        <f>'[1]2025年已发货'!D:D</f>
        <v>吨</v>
      </c>
      <c r="E2474" s="2">
        <f>'[1]2025年已发货'!E:E</f>
        <v>20</v>
      </c>
      <c r="F2474" s="4">
        <f>'[1]2025年已发货'!F:F</f>
        <v>45771</v>
      </c>
      <c r="G2474" s="2" t="str">
        <f>'[1]2025年已发货'!G:G</f>
        <v>(五冶钢构医学科学产业园建设项目房建三部-管网总坪)四川省南充市顺庆区搬罾街道学府大道二段</v>
      </c>
      <c r="H2474" s="2" t="str">
        <f>'[1]2025年已发货'!H:H</f>
        <v>郑林</v>
      </c>
      <c r="I2474" s="2">
        <f>'[1]2025年已发货'!I:I</f>
        <v>18349955455</v>
      </c>
      <c r="J2474" s="2" t="str">
        <f>_xlfn._xlws.FILTER(辅助信息!D:D,辅助信息!G:G=G2474)</f>
        <v>五冶钢构南充医学科学产业园建设项目</v>
      </c>
    </row>
    <row r="2475" spans="1:10">
      <c r="A2475" s="2" t="str">
        <f>'[1]2025年已发货'!A:A</f>
        <v>晋邦</v>
      </c>
      <c r="B2475" s="2" t="str">
        <f>'[1]2025年已发货'!B:B</f>
        <v>盘螺</v>
      </c>
      <c r="C2475" s="2" t="str">
        <f>'[1]2025年已发货'!C:C</f>
        <v>HRB400E Φ8</v>
      </c>
      <c r="D2475" s="2" t="str">
        <f>'[1]2025年已发货'!D:D</f>
        <v>吨</v>
      </c>
      <c r="E2475" s="2">
        <f>'[1]2025年已发货'!E:E</f>
        <v>2</v>
      </c>
      <c r="F2475" s="4">
        <f>'[1]2025年已发货'!F:F</f>
        <v>45771</v>
      </c>
      <c r="G2475" s="2" t="str">
        <f>'[1]2025年已发货'!G:G</f>
        <v>(五冶钢构医学科学产业园建设项目房建三部-管网总坪)四川省南充市顺庆区搬罾街道学府大道二段</v>
      </c>
      <c r="H2475" s="2" t="str">
        <f>'[1]2025年已发货'!H:H</f>
        <v>郑林</v>
      </c>
      <c r="I2475" s="2">
        <f>'[1]2025年已发货'!I:I</f>
        <v>18349955455</v>
      </c>
      <c r="J2475" s="2" t="str">
        <f>_xlfn._xlws.FILTER(辅助信息!D:D,辅助信息!G:G=G2475)</f>
        <v>五冶钢构南充医学科学产业园建设项目</v>
      </c>
    </row>
    <row r="2476" spans="1:10">
      <c r="A2476" s="2" t="str">
        <f>'[1]2025年已发货'!A:A</f>
        <v>晋邦</v>
      </c>
      <c r="B2476" s="2" t="str">
        <f>'[1]2025年已发货'!B:B</f>
        <v>盘螺</v>
      </c>
      <c r="C2476" s="2" t="str">
        <f>'[1]2025年已发货'!C:C</f>
        <v>HRB400E Φ10</v>
      </c>
      <c r="D2476" s="2" t="str">
        <f>'[1]2025年已发货'!D:D</f>
        <v>吨</v>
      </c>
      <c r="E2476" s="2">
        <f>'[1]2025年已发货'!E:E</f>
        <v>3</v>
      </c>
      <c r="F2476" s="4">
        <f>'[1]2025年已发货'!F:F</f>
        <v>45771</v>
      </c>
      <c r="G2476" s="2" t="str">
        <f>'[1]2025年已发货'!G:G</f>
        <v>(五冶钢构医学科学产业园建设项目房建三部-管网总坪)四川省南充市顺庆区搬罾街道学府大道二段</v>
      </c>
      <c r="H2476" s="2" t="str">
        <f>'[1]2025年已发货'!H:H</f>
        <v>郑林</v>
      </c>
      <c r="I2476" s="2">
        <f>'[1]2025年已发货'!I:I</f>
        <v>18349955455</v>
      </c>
      <c r="J2476" s="2" t="str">
        <f>_xlfn._xlws.FILTER(辅助信息!D:D,辅助信息!G:G=G2476)</f>
        <v>五冶钢构南充医学科学产业园建设项目</v>
      </c>
    </row>
    <row r="2477" spans="1:10">
      <c r="A2477" s="2" t="str">
        <f>'[1]2025年已发货'!A:A</f>
        <v>晋邦</v>
      </c>
      <c r="B2477" s="2" t="str">
        <f>'[1]2025年已发货'!B:B</f>
        <v>螺纹钢</v>
      </c>
      <c r="C2477" s="2" t="str">
        <f>'[1]2025年已发货'!C:C</f>
        <v>HRB400E Φ12 9m</v>
      </c>
      <c r="D2477" s="2" t="str">
        <f>'[1]2025年已发货'!D:D</f>
        <v>吨</v>
      </c>
      <c r="E2477" s="2">
        <f>'[1]2025年已发货'!E:E</f>
        <v>10</v>
      </c>
      <c r="F2477" s="4">
        <f>'[1]2025年已发货'!F:F</f>
        <v>45771</v>
      </c>
      <c r="G2477" s="2" t="str">
        <f>'[1]2025年已发货'!G:G</f>
        <v>(五冶钢构医学科学产业园建设项目房建三部-管网总坪)四川省南充市顺庆区搬罾街道学府大道二段</v>
      </c>
      <c r="H2477" s="2" t="str">
        <f>'[1]2025年已发货'!H:H</f>
        <v>郑林</v>
      </c>
      <c r="I2477" s="2">
        <f>'[1]2025年已发货'!I:I</f>
        <v>18349955455</v>
      </c>
      <c r="J2477" s="2" t="str">
        <f>_xlfn._xlws.FILTER(辅助信息!D:D,辅助信息!G:G=G2477)</f>
        <v>五冶钢构南充医学科学产业园建设项目</v>
      </c>
    </row>
    <row r="2478" spans="1:10">
      <c r="A2478" s="2" t="str">
        <f>'[1]2025年已发货'!A:A</f>
        <v>吉晨盛泰</v>
      </c>
      <c r="B2478" s="2" t="str">
        <f>'[1]2025年已发货'!B:B</f>
        <v>盘螺</v>
      </c>
      <c r="C2478" s="2" t="str">
        <f>'[1]2025年已发货'!C:C</f>
        <v>HRB400E Φ8</v>
      </c>
      <c r="D2478" s="2" t="str">
        <f>'[1]2025年已发货'!D:D</f>
        <v>吨</v>
      </c>
      <c r="E2478" s="2">
        <f>'[1]2025年已发货'!E:E</f>
        <v>10</v>
      </c>
      <c r="F2478" s="4">
        <f>'[1]2025年已发货'!F:F</f>
        <v>45772</v>
      </c>
      <c r="G2478" s="2" t="str">
        <f>'[1]2025年已发货'!G:G</f>
        <v>（中铁一局四公司西昭高速6标4分部）四川省凉山彝族自治州昭觉县杨日占里</v>
      </c>
      <c r="H2478" s="2" t="str">
        <f>'[1]2025年已发货'!H:H</f>
        <v>马占全</v>
      </c>
      <c r="I2478" s="2">
        <f>'[1]2025年已发货'!I:I</f>
        <v>18189516465</v>
      </c>
      <c r="J2478" s="2" vm="1" t="e">
        <f>_xlfn._xlws.FILTER(辅助信息!D:D,辅助信息!G:G=G2478)</f>
        <v>#VALUE!</v>
      </c>
    </row>
    <row r="2479" spans="1:10">
      <c r="A2479" s="2" t="str">
        <f>'[1]2025年已发货'!A:A</f>
        <v>吉晨盛泰</v>
      </c>
      <c r="B2479" s="2" t="str">
        <f>'[1]2025年已发货'!B:B</f>
        <v>螺纹钢</v>
      </c>
      <c r="C2479" s="2" t="str">
        <f>'[1]2025年已发货'!C:C</f>
        <v>HRB400E Φ32*9m</v>
      </c>
      <c r="D2479" s="2" t="str">
        <f>'[1]2025年已发货'!D:D</f>
        <v>吨</v>
      </c>
      <c r="E2479" s="2">
        <f>'[1]2025年已发货'!E:E</f>
        <v>50</v>
      </c>
      <c r="F2479" s="4">
        <f>'[1]2025年已发货'!F:F</f>
        <v>45772</v>
      </c>
      <c r="G2479" s="2" t="str">
        <f>'[1]2025年已发货'!G:G</f>
        <v>（中铁一局四公司西昭高速6标4分部）四川省凉山彝族自治州昭觉县杨日占里</v>
      </c>
      <c r="H2479" s="2" t="str">
        <f>'[1]2025年已发货'!H:H</f>
        <v>马占全</v>
      </c>
      <c r="I2479" s="2">
        <f>'[1]2025年已发货'!I:I</f>
        <v>18189516465</v>
      </c>
      <c r="J2479" s="2" vm="1" t="e">
        <f>_xlfn._xlws.FILTER(辅助信息!D:D,辅助信息!G:G=G2479)</f>
        <v>#VALUE!</v>
      </c>
    </row>
    <row r="2480" spans="1:10">
      <c r="A2480" s="2" t="str">
        <f>'[1]2025年已发货'!A:A</f>
        <v>吉晨盛泰</v>
      </c>
      <c r="B2480" s="2" t="str">
        <f>'[1]2025年已发货'!B:B</f>
        <v>螺纹钢</v>
      </c>
      <c r="C2480" s="2" t="str">
        <f>'[1]2025年已发货'!C:C</f>
        <v>HRB400E Φ16*9m</v>
      </c>
      <c r="D2480" s="2" t="str">
        <f>'[1]2025年已发货'!D:D</f>
        <v>吨</v>
      </c>
      <c r="E2480" s="2">
        <f>'[1]2025年已发货'!E:E</f>
        <v>40</v>
      </c>
      <c r="F2480" s="4">
        <f>'[1]2025年已发货'!F:F</f>
        <v>45772</v>
      </c>
      <c r="G2480" s="2" t="str">
        <f>'[1]2025年已发货'!G:G</f>
        <v>（中铁一局四公司西昭高速6标4分部）四川省凉山彝族自治州昭觉县杨日占里</v>
      </c>
      <c r="H2480" s="2" t="str">
        <f>'[1]2025年已发货'!H:H</f>
        <v>马占全</v>
      </c>
      <c r="I2480" s="2">
        <f>'[1]2025年已发货'!I:I</f>
        <v>18189516465</v>
      </c>
      <c r="J2480" s="2" vm="1" t="e">
        <f>_xlfn._xlws.FILTER(辅助信息!D:D,辅助信息!G:G=G2480)</f>
        <v>#VALUE!</v>
      </c>
    </row>
    <row r="2481" spans="1:10">
      <c r="A2481" s="2" t="str">
        <f>'[1]2025年已发货'!A:A</f>
        <v>吉晨盛泰</v>
      </c>
      <c r="B2481" s="2" t="str">
        <f>'[1]2025年已发货'!B:B</f>
        <v>螺纹钢</v>
      </c>
      <c r="C2481" s="2" t="str">
        <f>'[1]2025年已发货'!C:C</f>
        <v>HRB500E Φ28*9m</v>
      </c>
      <c r="D2481" s="2" t="str">
        <f>'[1]2025年已发货'!D:D</f>
        <v>吨</v>
      </c>
      <c r="E2481" s="2">
        <f>'[1]2025年已发货'!E:E</f>
        <v>60</v>
      </c>
      <c r="F2481" s="4">
        <f>'[1]2025年已发货'!F:F</f>
        <v>45772</v>
      </c>
      <c r="G2481" s="2" t="str">
        <f>'[1]2025年已发货'!G:G</f>
        <v>（中铁一局四公司西昭高速6标4分部）四川省凉山彝族自治州昭觉县杨日占里</v>
      </c>
      <c r="H2481" s="2" t="str">
        <f>'[1]2025年已发货'!H:H</f>
        <v>马占全</v>
      </c>
      <c r="I2481" s="2">
        <f>'[1]2025年已发货'!I:I</f>
        <v>18189516465</v>
      </c>
      <c r="J2481" s="2" vm="1" t="e">
        <f>_xlfn._xlws.FILTER(辅助信息!D:D,辅助信息!G:G=G2481)</f>
        <v>#VALUE!</v>
      </c>
    </row>
    <row r="2482" spans="1:10">
      <c r="A2482" s="2" t="str">
        <f>'[1]2025年已发货'!A:A</f>
        <v>吉晨盛泰</v>
      </c>
      <c r="B2482" s="2" t="str">
        <f>'[1]2025年已发货'!B:B</f>
        <v>高线</v>
      </c>
      <c r="C2482" s="2" t="str">
        <f>'[1]2025年已发货'!C:C</f>
        <v>HPB300 Φ12</v>
      </c>
      <c r="D2482" s="2" t="str">
        <f>'[1]2025年已发货'!D:D</f>
        <v>吨</v>
      </c>
      <c r="E2482" s="2">
        <f>'[1]2025年已发货'!E:E</f>
        <v>30</v>
      </c>
      <c r="F2482" s="4">
        <f>'[1]2025年已发货'!F:F</f>
        <v>45772</v>
      </c>
      <c r="G2482" s="2" t="str">
        <f>'[1]2025年已发货'!G:G</f>
        <v>（ 中铁一局四公司西昭高速6标3部）昭觉县洒拉地坡乡三分部山里钢筋场</v>
      </c>
      <c r="H2482" s="2" t="str">
        <f>'[1]2025年已发货'!H:H</f>
        <v>陈忠</v>
      </c>
      <c r="I2482" s="2">
        <f>'[1]2025年已发货'!I:I</f>
        <v>15730783825</v>
      </c>
      <c r="J2482" s="2" vm="1" t="e">
        <f>_xlfn._xlws.FILTER(辅助信息!D:D,辅助信息!G:G=G2482)</f>
        <v>#VALUE!</v>
      </c>
    </row>
    <row r="2483" spans="1:10">
      <c r="A2483" s="2" t="str">
        <f>'[1]2025年已发货'!A:A</f>
        <v>吉晨盛泰</v>
      </c>
      <c r="B2483" s="2" t="str">
        <f>'[1]2025年已发货'!B:B</f>
        <v>盘螺</v>
      </c>
      <c r="C2483" s="2" t="str">
        <f>'[1]2025年已发货'!C:C</f>
        <v>HRB400E Φ10</v>
      </c>
      <c r="D2483" s="2" t="str">
        <f>'[1]2025年已发货'!D:D</f>
        <v>吨</v>
      </c>
      <c r="E2483" s="2">
        <f>'[1]2025年已发货'!E:E</f>
        <v>60</v>
      </c>
      <c r="F2483" s="4">
        <f>'[1]2025年已发货'!F:F</f>
        <v>45772</v>
      </c>
      <c r="G2483" s="2" t="str">
        <f>'[1]2025年已发货'!G:G</f>
        <v>（ 中铁一局四公司西昭高速6标3部）昭觉县洒拉地坡乡三分部山里钢筋场</v>
      </c>
      <c r="H2483" s="2" t="str">
        <f>'[1]2025年已发货'!H:H</f>
        <v>陈忠</v>
      </c>
      <c r="I2483" s="2">
        <f>'[1]2025年已发货'!I:I</f>
        <v>15730783825</v>
      </c>
      <c r="J2483" s="2" vm="1" t="e">
        <f>_xlfn._xlws.FILTER(辅助信息!D:D,辅助信息!G:G=G2483)</f>
        <v>#VALUE!</v>
      </c>
    </row>
    <row r="2484" spans="1:10">
      <c r="A2484" s="2" t="str">
        <f>'[1]2025年已发货'!A:A</f>
        <v>吉晨盛泰</v>
      </c>
      <c r="B2484" s="2" t="str">
        <f>'[1]2025年已发货'!B:B</f>
        <v>盘螺</v>
      </c>
      <c r="C2484" s="2" t="str">
        <f>'[1]2025年已发货'!C:C</f>
        <v>HRB400E Φ12</v>
      </c>
      <c r="D2484" s="2" t="str">
        <f>'[1]2025年已发货'!D:D</f>
        <v>吨</v>
      </c>
      <c r="E2484" s="2">
        <f>'[1]2025年已发货'!E:E</f>
        <v>150</v>
      </c>
      <c r="F2484" s="4">
        <f>'[1]2025年已发货'!F:F</f>
        <v>45772</v>
      </c>
      <c r="G2484" s="2" t="str">
        <f>'[1]2025年已发货'!G:G</f>
        <v>（ 中铁一局四公司西昭高速6标3部）昭觉县洒拉地坡乡三分部山里钢筋场</v>
      </c>
      <c r="H2484" s="2" t="str">
        <f>'[1]2025年已发货'!H:H</f>
        <v>陈忠</v>
      </c>
      <c r="I2484" s="2">
        <f>'[1]2025年已发货'!I:I</f>
        <v>15730783825</v>
      </c>
      <c r="J2484" s="2" vm="1" t="e">
        <f>_xlfn._xlws.FILTER(辅助信息!D:D,辅助信息!G:G=G2484)</f>
        <v>#VALUE!</v>
      </c>
    </row>
    <row r="2485" spans="1:10">
      <c r="A2485" s="2" t="str">
        <f>'[1]2025年已发货'!A:A</f>
        <v>吉晨盛泰</v>
      </c>
      <c r="B2485" s="2" t="str">
        <f>'[1]2025年已发货'!B:B</f>
        <v>螺纹钢</v>
      </c>
      <c r="C2485" s="2" t="str">
        <f>'[1]2025年已发货'!C:C</f>
        <v>HRB400E Φ14*9m</v>
      </c>
      <c r="D2485" s="2" t="str">
        <f>'[1]2025年已发货'!D:D</f>
        <v>吨</v>
      </c>
      <c r="E2485" s="2">
        <f>'[1]2025年已发货'!E:E</f>
        <v>40</v>
      </c>
      <c r="F2485" s="4">
        <f>'[1]2025年已发货'!F:F</f>
        <v>45772</v>
      </c>
      <c r="G2485" s="2" t="str">
        <f>'[1]2025年已发货'!G:G</f>
        <v>（ 中铁一局四公司西昭高速6标3部）昭觉县洒拉地坡乡三分部山里钢筋场</v>
      </c>
      <c r="H2485" s="2" t="str">
        <f>'[1]2025年已发货'!H:H</f>
        <v>陈忠</v>
      </c>
      <c r="I2485" s="2">
        <f>'[1]2025年已发货'!I:I</f>
        <v>15730783825</v>
      </c>
      <c r="J2485" s="2" vm="1" t="e">
        <f>_xlfn._xlws.FILTER(辅助信息!D:D,辅助信息!G:G=G2485)</f>
        <v>#VALUE!</v>
      </c>
    </row>
    <row r="2486" spans="1:10">
      <c r="A2486" s="2" t="str">
        <f>'[1]2025年已发货'!A:A</f>
        <v>吉晨盛泰</v>
      </c>
      <c r="B2486" s="2" t="str">
        <f>'[1]2025年已发货'!B:B</f>
        <v>螺纹钢</v>
      </c>
      <c r="C2486" s="2" t="str">
        <f>'[1]2025年已发货'!C:C</f>
        <v>HRB400E Φ16*9m</v>
      </c>
      <c r="D2486" s="2" t="str">
        <f>'[1]2025年已发货'!D:D</f>
        <v>吨</v>
      </c>
      <c r="E2486" s="2">
        <f>'[1]2025年已发货'!E:E</f>
        <v>40</v>
      </c>
      <c r="F2486" s="4">
        <f>'[1]2025年已发货'!F:F</f>
        <v>45772</v>
      </c>
      <c r="G2486" s="2" t="str">
        <f>'[1]2025年已发货'!G:G</f>
        <v>（ 中铁一局四公司西昭高速6标3部）昭觉县洒拉地坡乡三分部山里钢筋场</v>
      </c>
      <c r="H2486" s="2" t="str">
        <f>'[1]2025年已发货'!H:H</f>
        <v>陈忠</v>
      </c>
      <c r="I2486" s="2">
        <f>'[1]2025年已发货'!I:I</f>
        <v>15730783825</v>
      </c>
      <c r="J2486" s="2" vm="1" t="e">
        <f>_xlfn._xlws.FILTER(辅助信息!D:D,辅助信息!G:G=G2486)</f>
        <v>#VALUE!</v>
      </c>
    </row>
    <row r="2487" spans="1:10">
      <c r="A2487" s="2" t="str">
        <f>'[1]2025年已发货'!A:A</f>
        <v>吉晨盛泰</v>
      </c>
      <c r="B2487" s="2" t="str">
        <f>'[1]2025年已发货'!B:B</f>
        <v>螺纹钢</v>
      </c>
      <c r="C2487" s="2" t="str">
        <f>'[1]2025年已发货'!C:C</f>
        <v>HRB500E Φ28*9m</v>
      </c>
      <c r="D2487" s="2" t="str">
        <f>'[1]2025年已发货'!D:D</f>
        <v>吨</v>
      </c>
      <c r="E2487" s="2">
        <f>'[1]2025年已发货'!E:E</f>
        <v>100</v>
      </c>
      <c r="F2487" s="4">
        <f>'[1]2025年已发货'!F:F</f>
        <v>45772</v>
      </c>
      <c r="G2487" s="2" t="str">
        <f>'[1]2025年已发货'!G:G</f>
        <v>（ 中铁一局四公司西昭高速6标3部）昭觉县洒拉地坡乡三分部山里钢筋场</v>
      </c>
      <c r="H2487" s="2" t="str">
        <f>'[1]2025年已发货'!H:H</f>
        <v>陈忠</v>
      </c>
      <c r="I2487" s="2">
        <f>'[1]2025年已发货'!I:I</f>
        <v>15730783825</v>
      </c>
      <c r="J2487" s="2" vm="1" t="e">
        <f>_xlfn._xlws.FILTER(辅助信息!D:D,辅助信息!G:G=G2487)</f>
        <v>#VALUE!</v>
      </c>
    </row>
    <row r="2488" spans="1:10">
      <c r="A2488" s="2" t="str">
        <f>'[1]2025年已发货'!A:A</f>
        <v>吉晨盛泰</v>
      </c>
      <c r="B2488" s="2" t="str">
        <f>'[1]2025年已发货'!B:B</f>
        <v>螺纹钢</v>
      </c>
      <c r="C2488" s="2" t="str">
        <f>'[1]2025年已发货'!C:C</f>
        <v>HRB500E Φ32*9m</v>
      </c>
      <c r="D2488" s="2" t="str">
        <f>'[1]2025年已发货'!D:D</f>
        <v>吨</v>
      </c>
      <c r="E2488" s="2">
        <f>'[1]2025年已发货'!E:E</f>
        <v>60</v>
      </c>
      <c r="F2488" s="4">
        <f>'[1]2025年已发货'!F:F</f>
        <v>45772</v>
      </c>
      <c r="G2488" s="2" t="str">
        <f>'[1]2025年已发货'!G:G</f>
        <v>（ 中铁一局四公司西昭高速6标3部）昭觉县洒拉地坡乡三分部山里钢筋场</v>
      </c>
      <c r="H2488" s="2" t="str">
        <f>'[1]2025年已发货'!H:H</f>
        <v>陈忠</v>
      </c>
      <c r="I2488" s="2">
        <f>'[1]2025年已发货'!I:I</f>
        <v>15730783825</v>
      </c>
      <c r="J2488" s="2" vm="1" t="e">
        <f>_xlfn._xlws.FILTER(辅助信息!D:D,辅助信息!G:G=G2488)</f>
        <v>#VALUE!</v>
      </c>
    </row>
    <row r="2489" spans="1:10">
      <c r="A2489" s="2" t="str">
        <f>'[1]2025年已发货'!A:A</f>
        <v>成实</v>
      </c>
      <c r="B2489" s="2" t="str">
        <f>'[1]2025年已发货'!B:B</f>
        <v>盘螺</v>
      </c>
      <c r="C2489" s="2" t="str">
        <f>'[1]2025年已发货'!C:C</f>
        <v>HRB400E Φ10</v>
      </c>
      <c r="D2489" s="2" t="str">
        <f>'[1]2025年已发货'!D:D</f>
        <v>吨</v>
      </c>
      <c r="E2489" s="2">
        <f>'[1]2025年已发货'!E:E</f>
        <v>6</v>
      </c>
      <c r="F2489" s="4">
        <f>'[1]2025年已发货'!F:F</f>
        <v>45772</v>
      </c>
      <c r="G2489" s="2" t="str">
        <f>'[1]2025年已发货'!G:G</f>
        <v>（自永2标九局西南分公司钢筋棚）四川省自贡市骑龙镇大湾村</v>
      </c>
      <c r="H2489" s="2" t="str">
        <f>'[1]2025年已发货'!H:H</f>
        <v>高彦彬</v>
      </c>
      <c r="I2489" s="2">
        <f>'[1]2025年已发货'!I:I</f>
        <v>13835906370</v>
      </c>
      <c r="J2489" s="2" vm="1" t="e">
        <f>_xlfn._xlws.FILTER(辅助信息!D:D,辅助信息!G:G=G2489)</f>
        <v>#VALUE!</v>
      </c>
    </row>
    <row r="2490" spans="1:10">
      <c r="A2490" s="2" t="str">
        <f>'[1]2025年已发货'!A:A</f>
        <v>成实</v>
      </c>
      <c r="B2490" s="2" t="str">
        <f>'[1]2025年已发货'!B:B</f>
        <v>螺纹钢</v>
      </c>
      <c r="C2490" s="2" t="str">
        <f>'[1]2025年已发货'!C:C</f>
        <v>HRB400E Φ12×9米</v>
      </c>
      <c r="D2490" s="2" t="str">
        <f>'[1]2025年已发货'!D:D</f>
        <v>吨</v>
      </c>
      <c r="E2490" s="2">
        <f>'[1]2025年已发货'!E:E</f>
        <v>18</v>
      </c>
      <c r="F2490" s="4">
        <f>'[1]2025年已发货'!F:F</f>
        <v>45772</v>
      </c>
      <c r="G2490" s="2" t="str">
        <f>'[1]2025年已发货'!G:G</f>
        <v>（自永2标九局西南分公司钢筋棚）四川省自贡市骑龙镇大湾村</v>
      </c>
      <c r="H2490" s="2" t="str">
        <f>'[1]2025年已发货'!H:H</f>
        <v>高彦彬</v>
      </c>
      <c r="I2490" s="2">
        <f>'[1]2025年已发货'!I:I</f>
        <v>13835906370</v>
      </c>
      <c r="J2490" s="2" vm="1" t="e">
        <f>_xlfn._xlws.FILTER(辅助信息!D:D,辅助信息!G:G=G2490)</f>
        <v>#VALUE!</v>
      </c>
    </row>
    <row r="2491" spans="1:10">
      <c r="A2491" s="2" t="str">
        <f>'[1]2025年已发货'!A:A</f>
        <v>成实</v>
      </c>
      <c r="B2491" s="2" t="str">
        <f>'[1]2025年已发货'!B:B</f>
        <v>螺纹钢</v>
      </c>
      <c r="C2491" s="2" t="str">
        <f>'[1]2025年已发货'!C:C</f>
        <v>HRB400E Φ16×9米</v>
      </c>
      <c r="D2491" s="2" t="str">
        <f>'[1]2025年已发货'!D:D</f>
        <v>吨</v>
      </c>
      <c r="E2491" s="2">
        <f>'[1]2025年已发货'!E:E</f>
        <v>3</v>
      </c>
      <c r="F2491" s="4">
        <f>'[1]2025年已发货'!F:F</f>
        <v>45772</v>
      </c>
      <c r="G2491" s="2" t="str">
        <f>'[1]2025年已发货'!G:G</f>
        <v>（自永2标九局西南分公司钢筋棚）四川省自贡市骑龙镇大湾村</v>
      </c>
      <c r="H2491" s="2" t="str">
        <f>'[1]2025年已发货'!H:H</f>
        <v>高彦彬</v>
      </c>
      <c r="I2491" s="2">
        <f>'[1]2025年已发货'!I:I</f>
        <v>13835906370</v>
      </c>
      <c r="J2491" s="2" vm="1" t="e">
        <f>_xlfn._xlws.FILTER(辅助信息!D:D,辅助信息!G:G=G2491)</f>
        <v>#VALUE!</v>
      </c>
    </row>
    <row r="2492" spans="1:10">
      <c r="A2492" s="2" t="str">
        <f>'[1]2025年已发货'!A:A</f>
        <v>成实</v>
      </c>
      <c r="B2492" s="2" t="str">
        <f>'[1]2025年已发货'!B:B</f>
        <v>螺纹钢</v>
      </c>
      <c r="C2492" s="2" t="str">
        <f>'[1]2025年已发货'!C:C</f>
        <v>HRB400E Φ22×9米</v>
      </c>
      <c r="D2492" s="2" t="str">
        <f>'[1]2025年已发货'!D:D</f>
        <v>吨</v>
      </c>
      <c r="E2492" s="2">
        <f>'[1]2025年已发货'!E:E</f>
        <v>3</v>
      </c>
      <c r="F2492" s="4">
        <f>'[1]2025年已发货'!F:F</f>
        <v>45772</v>
      </c>
      <c r="G2492" s="2" t="str">
        <f>'[1]2025年已发货'!G:G</f>
        <v>（自永2标九局西南分公司钢筋棚）四川省自贡市骑龙镇大湾村</v>
      </c>
      <c r="H2492" s="2" t="str">
        <f>'[1]2025年已发货'!H:H</f>
        <v>高彦彬</v>
      </c>
      <c r="I2492" s="2">
        <f>'[1]2025年已发货'!I:I</f>
        <v>13835906370</v>
      </c>
      <c r="J2492" s="2" vm="1" t="e">
        <f>_xlfn._xlws.FILTER(辅助信息!D:D,辅助信息!G:G=G2492)</f>
        <v>#VALUE!</v>
      </c>
    </row>
    <row r="2493" spans="1:10">
      <c r="A2493" s="2" t="str">
        <f>'[1]2025年已发货'!A:A</f>
        <v>成实</v>
      </c>
      <c r="B2493" s="2" t="str">
        <f>'[1]2025年已发货'!B:B</f>
        <v>螺纹钢</v>
      </c>
      <c r="C2493" s="2" t="str">
        <f>'[1]2025年已发货'!C:C</f>
        <v>HRB400E Φ28×9米</v>
      </c>
      <c r="D2493" s="2" t="str">
        <f>'[1]2025年已发货'!D:D</f>
        <v>吨</v>
      </c>
      <c r="E2493" s="2">
        <f>'[1]2025年已发货'!E:E</f>
        <v>6</v>
      </c>
      <c r="F2493" s="4">
        <f>'[1]2025年已发货'!F:F</f>
        <v>45772</v>
      </c>
      <c r="G2493" s="2" t="str">
        <f>'[1]2025年已发货'!G:G</f>
        <v>（自永2标九局西南分公司钢筋棚）四川省自贡市骑龙镇大湾村</v>
      </c>
      <c r="H2493" s="2" t="str">
        <f>'[1]2025年已发货'!H:H</f>
        <v>高彦彬</v>
      </c>
      <c r="I2493" s="2">
        <f>'[1]2025年已发货'!I:I</f>
        <v>13835906370</v>
      </c>
      <c r="J2493" s="2" vm="1" t="e">
        <f>_xlfn._xlws.FILTER(辅助信息!D:D,辅助信息!G:G=G2493)</f>
        <v>#VALUE!</v>
      </c>
    </row>
    <row r="2494" spans="1:10">
      <c r="A2494" s="2" t="str">
        <f>'[1]2025年已发货'!A:A</f>
        <v>成实</v>
      </c>
      <c r="B2494" s="2" t="str">
        <f>'[1]2025年已发货'!B:B</f>
        <v>螺纹钢</v>
      </c>
      <c r="C2494" s="2" t="str">
        <f>'[1]2025年已发货'!C:C</f>
        <v>HRB400E Φ32×9米</v>
      </c>
      <c r="D2494" s="2" t="str">
        <f>'[1]2025年已发货'!D:D</f>
        <v>吨</v>
      </c>
      <c r="E2494" s="2">
        <f>'[1]2025年已发货'!E:E</f>
        <v>11</v>
      </c>
      <c r="F2494" s="4">
        <f>'[1]2025年已发货'!F:F</f>
        <v>45772</v>
      </c>
      <c r="G2494" s="2" t="str">
        <f>'[1]2025年已发货'!G:G</f>
        <v>（自永2标九局西南分公司钢筋棚）四川省自贡市骑龙镇大湾村</v>
      </c>
      <c r="H2494" s="2" t="str">
        <f>'[1]2025年已发货'!H:H</f>
        <v>高彦彬</v>
      </c>
      <c r="I2494" s="2">
        <f>'[1]2025年已发货'!I:I</f>
        <v>13835906370</v>
      </c>
      <c r="J2494" s="2" vm="1" t="e">
        <f>_xlfn._xlws.FILTER(辅助信息!D:D,辅助信息!G:G=G2494)</f>
        <v>#VALUE!</v>
      </c>
    </row>
    <row r="2495" spans="1:10">
      <c r="A2495" s="2" t="str">
        <f>'[1]2025年已发货'!A:A</f>
        <v>成实</v>
      </c>
      <c r="B2495" s="2" t="str">
        <f>'[1]2025年已发货'!B:B</f>
        <v>螺纹钢</v>
      </c>
      <c r="C2495" s="2" t="str">
        <f>'[1]2025年已发货'!C:C</f>
        <v>HRB400E Φ32×12米</v>
      </c>
      <c r="D2495" s="2" t="str">
        <f>'[1]2025年已发货'!D:D</f>
        <v>吨</v>
      </c>
      <c r="E2495" s="2">
        <f>'[1]2025年已发货'!E:E</f>
        <v>22</v>
      </c>
      <c r="F2495" s="4">
        <f>'[1]2025年已发货'!F:F</f>
        <v>45772</v>
      </c>
      <c r="G2495" s="2" t="str">
        <f>'[1]2025年已发货'!G:G</f>
        <v>（自永2标九局西南分公司钢筋棚）四川省自贡市骑龙镇大湾村</v>
      </c>
      <c r="H2495" s="2" t="str">
        <f>'[1]2025年已发货'!H:H</f>
        <v>高彦彬</v>
      </c>
      <c r="I2495" s="2">
        <f>'[1]2025年已发货'!I:I</f>
        <v>13835906370</v>
      </c>
      <c r="J2495" s="2" vm="1" t="e">
        <f>_xlfn._xlws.FILTER(辅助信息!D:D,辅助信息!G:G=G2495)</f>
        <v>#VALUE!</v>
      </c>
    </row>
    <row r="2496" spans="1:10">
      <c r="A2496" s="2" t="str">
        <f>'[1]2025年已发货'!A:A</f>
        <v>成实</v>
      </c>
      <c r="B2496" s="2" t="str">
        <f>'[1]2025年已发货'!B:B</f>
        <v>螺纹钢</v>
      </c>
      <c r="C2496" s="2" t="str">
        <f>'[1]2025年已发货'!C:C</f>
        <v>HRB400EФ12*9m</v>
      </c>
      <c r="D2496" s="2" t="str">
        <f>'[1]2025年已发货'!D:D</f>
        <v>吨</v>
      </c>
      <c r="E2496" s="2">
        <f>'[1]2025年已发货'!E:E</f>
        <v>15</v>
      </c>
      <c r="F2496" s="4">
        <f>'[1]2025年已发货'!F:F</f>
        <v>45772</v>
      </c>
      <c r="G2496" s="2" t="str">
        <f>'[1]2025年已发货'!G:G</f>
        <v>（成铁西物-地铁5号线项目）成都市武侯区天府一街与昆华路交叉口（提前联系项目准备吊车）</v>
      </c>
      <c r="H2496" s="2" t="str">
        <f>'[1]2025年已发货'!H:H</f>
        <v>黄永福</v>
      </c>
      <c r="I2496" s="2" t="str">
        <f>'[1]2025年已发货'!I:I</f>
        <v>15982823571</v>
      </c>
      <c r="J2496" s="2" vm="1" t="e">
        <f>_xlfn._xlws.FILTER(辅助信息!D:D,辅助信息!G:G=G2496)</f>
        <v>#VALUE!</v>
      </c>
    </row>
    <row r="2497" spans="1:10">
      <c r="A2497" s="2" t="str">
        <f>'[1]2025年已发货'!A:A</f>
        <v>成实</v>
      </c>
      <c r="B2497" s="2" t="str">
        <f>'[1]2025年已发货'!B:B</f>
        <v>盘圆</v>
      </c>
      <c r="C2497" s="2" t="str">
        <f>'[1]2025年已发货'!C:C</f>
        <v>HPB300Ф8</v>
      </c>
      <c r="D2497" s="2" t="str">
        <f>'[1]2025年已发货'!D:D</f>
        <v>吨</v>
      </c>
      <c r="E2497" s="2">
        <f>'[1]2025年已发货'!E:E</f>
        <v>18.5</v>
      </c>
      <c r="F2497" s="4">
        <f>'[1]2025年已发货'!F:F</f>
        <v>45772</v>
      </c>
      <c r="G2497" s="2" t="str">
        <f>'[1]2025年已发货'!G:G</f>
        <v>（成铁西物-地铁5号线项目）成都市武侯区天府一街与昆华路交叉口（提前联系项目准备吊车）</v>
      </c>
      <c r="H2497" s="2" t="str">
        <f>'[1]2025年已发货'!H:H</f>
        <v>黄永福</v>
      </c>
      <c r="I2497" s="2" t="str">
        <f>'[1]2025年已发货'!I:I</f>
        <v>15982823571</v>
      </c>
      <c r="J2497" s="2" vm="1" t="e">
        <f>_xlfn._xlws.FILTER(辅助信息!D:D,辅助信息!G:G=G2497)</f>
        <v>#VALUE!</v>
      </c>
    </row>
    <row r="2498" spans="1:10">
      <c r="A2498" s="2" t="str">
        <f>'[1]2025年已发货'!A:A</f>
        <v>成实</v>
      </c>
      <c r="B2498" s="2" t="str">
        <f>'[1]2025年已发货'!B:B</f>
        <v>盘螺</v>
      </c>
      <c r="C2498" s="2" t="str">
        <f>'[1]2025年已发货'!C:C</f>
        <v>HRB400E Φ10</v>
      </c>
      <c r="D2498" s="2" t="str">
        <f>'[1]2025年已发货'!D:D</f>
        <v>吨</v>
      </c>
      <c r="E2498" s="2">
        <f>'[1]2025年已发货'!E:E</f>
        <v>28.5</v>
      </c>
      <c r="F2498" s="4">
        <f>'[1]2025年已发货'!F:F</f>
        <v>45772</v>
      </c>
      <c r="G2498" s="2" t="str">
        <f>'[1]2025年已发货'!G:G</f>
        <v>（中铁五局新津tod项目）成都市新津区旭辉天府未来城南(华金路南)</v>
      </c>
      <c r="H2498" s="2" t="str">
        <f>'[1]2025年已发货'!H:H</f>
        <v>戴军</v>
      </c>
      <c r="I2498" s="2">
        <f>'[1]2025年已发货'!I:I</f>
        <v>15984585768</v>
      </c>
      <c r="J2498" s="2" vm="1" t="e">
        <f>_xlfn._xlws.FILTER(辅助信息!D:D,辅助信息!G:G=G2498)</f>
        <v>#VALUE!</v>
      </c>
    </row>
    <row r="2499" spans="1:10">
      <c r="A2499" s="2" t="str">
        <f>'[1]2025年已发货'!A:A</f>
        <v>成实</v>
      </c>
      <c r="B2499" s="2" t="str">
        <f>'[1]2025年已发货'!B:B</f>
        <v>螺纹钢</v>
      </c>
      <c r="C2499" s="2" t="str">
        <f>'[1]2025年已发货'!C:C</f>
        <v>HRB400E Φ12 9m</v>
      </c>
      <c r="D2499" s="2" t="str">
        <f>'[1]2025年已发货'!D:D</f>
        <v>吨</v>
      </c>
      <c r="E2499" s="2">
        <f>'[1]2025年已发货'!E:E</f>
        <v>43.2</v>
      </c>
      <c r="F2499" s="4">
        <f>'[1]2025年已发货'!F:F</f>
        <v>45772</v>
      </c>
      <c r="G2499" s="2" t="str">
        <f>'[1]2025年已发货'!G:G</f>
        <v>（中铁五局新津tod项目）成都市新津区旭辉天府未来城南(华金路南)</v>
      </c>
      <c r="H2499" s="2" t="str">
        <f>'[1]2025年已发货'!H:H</f>
        <v>戴军</v>
      </c>
      <c r="I2499" s="2">
        <f>'[1]2025年已发货'!I:I</f>
        <v>15984585768</v>
      </c>
      <c r="J2499" s="2" vm="1" t="e">
        <f>_xlfn._xlws.FILTER(辅助信息!D:D,辅助信息!G:G=G2499)</f>
        <v>#VALUE!</v>
      </c>
    </row>
    <row r="2500" spans="1:10">
      <c r="A2500" s="2" t="str">
        <f>'[1]2025年已发货'!A:A</f>
        <v>成实</v>
      </c>
      <c r="B2500" s="2" t="str">
        <f>'[1]2025年已发货'!B:B</f>
        <v>螺纹钢</v>
      </c>
      <c r="C2500" s="2" t="str">
        <f>'[1]2025年已发货'!C:C</f>
        <v>HRB400E Φ14 9m</v>
      </c>
      <c r="D2500" s="2" t="str">
        <f>'[1]2025年已发货'!D:D</f>
        <v>吨</v>
      </c>
      <c r="E2500" s="2">
        <f>'[1]2025年已发货'!E:E</f>
        <v>16.2</v>
      </c>
      <c r="F2500" s="4">
        <f>'[1]2025年已发货'!F:F</f>
        <v>45772</v>
      </c>
      <c r="G2500" s="2" t="str">
        <f>'[1]2025年已发货'!G:G</f>
        <v>（中铁五局新津tod项目）成都市新津区旭辉天府未来城南(华金路南)</v>
      </c>
      <c r="H2500" s="2" t="str">
        <f>'[1]2025年已发货'!H:H</f>
        <v>戴军</v>
      </c>
      <c r="I2500" s="2">
        <f>'[1]2025年已发货'!I:I</f>
        <v>15984585768</v>
      </c>
      <c r="J2500" s="2" vm="1" t="e">
        <f>_xlfn._xlws.FILTER(辅助信息!D:D,辅助信息!G:G=G2500)</f>
        <v>#VALUE!</v>
      </c>
    </row>
    <row r="2501" spans="1:10">
      <c r="A2501" s="2" t="str">
        <f>'[1]2025年已发货'!A:A</f>
        <v>成实</v>
      </c>
      <c r="B2501" s="2" t="str">
        <f>'[1]2025年已发货'!B:B</f>
        <v>螺纹钢</v>
      </c>
      <c r="C2501" s="2" t="str">
        <f>'[1]2025年已发货'!C:C</f>
        <v>HRB400E Φ16 9m</v>
      </c>
      <c r="D2501" s="2" t="str">
        <f>'[1]2025年已发货'!D:D</f>
        <v>吨</v>
      </c>
      <c r="E2501" s="2">
        <f>'[1]2025年已发货'!E:E</f>
        <v>16.2</v>
      </c>
      <c r="F2501" s="4">
        <f>'[1]2025年已发货'!F:F</f>
        <v>45772</v>
      </c>
      <c r="G2501" s="2" t="str">
        <f>'[1]2025年已发货'!G:G</f>
        <v>（中铁五局新津tod项目）成都市新津区旭辉天府未来城南(华金路南)</v>
      </c>
      <c r="H2501" s="2" t="str">
        <f>'[1]2025年已发货'!H:H</f>
        <v>戴军</v>
      </c>
      <c r="I2501" s="2">
        <f>'[1]2025年已发货'!I:I</f>
        <v>15984585768</v>
      </c>
      <c r="J2501" s="2" vm="1" t="e">
        <f>_xlfn._xlws.FILTER(辅助信息!D:D,辅助信息!G:G=G2501)</f>
        <v>#VALUE!</v>
      </c>
    </row>
    <row r="2502" spans="1:10">
      <c r="A2502" s="2" t="str">
        <f>'[1]2025年已发货'!A:A</f>
        <v>晋邦</v>
      </c>
      <c r="B2502" s="2" t="str">
        <f>'[1]2025年已发货'!B:B</f>
        <v>盘螺</v>
      </c>
      <c r="C2502" s="2" t="str">
        <f>'[1]2025年已发货'!C:C</f>
        <v>HRB400E Φ10</v>
      </c>
      <c r="D2502" s="2" t="str">
        <f>'[1]2025年已发货'!D:D</f>
        <v>吨</v>
      </c>
      <c r="E2502" s="2">
        <f>'[1]2025年已发货'!E:E</f>
        <v>5</v>
      </c>
      <c r="F2502" s="4">
        <f>'[1]2025年已发货'!F:F</f>
        <v>45772</v>
      </c>
      <c r="G2502" s="2" t="str">
        <f>'[1]2025年已发货'!G:G</f>
        <v>（十九冶-华电重庆奉节）重庆市奉节县康乐镇七星村</v>
      </c>
      <c r="H2502" s="2" t="str">
        <f>'[1]2025年已发货'!H:H</f>
        <v>岑甲乐</v>
      </c>
      <c r="I2502" s="2">
        <f>'[1]2025年已发货'!I:I</f>
        <v>17349037782</v>
      </c>
      <c r="J2502" s="2" vm="1" t="e">
        <f>_xlfn._xlws.FILTER(辅助信息!D:D,辅助信息!G:G=G2502)</f>
        <v>#VALUE!</v>
      </c>
    </row>
    <row r="2503" spans="1:10">
      <c r="A2503" s="2" t="str">
        <f>'[1]2025年已发货'!A:A</f>
        <v>晋邦</v>
      </c>
      <c r="B2503" s="2" t="str">
        <f>'[1]2025年已发货'!B:B</f>
        <v>螺纹钢</v>
      </c>
      <c r="C2503" s="2" t="str">
        <f>'[1]2025年已发货'!C:C</f>
        <v>HRB400E Φ14 9m</v>
      </c>
      <c r="D2503" s="2" t="str">
        <f>'[1]2025年已发货'!D:D</f>
        <v>吨</v>
      </c>
      <c r="E2503" s="2">
        <f>'[1]2025年已发货'!E:E</f>
        <v>13</v>
      </c>
      <c r="F2503" s="4">
        <f>'[1]2025年已发货'!F:F</f>
        <v>45772</v>
      </c>
      <c r="G2503" s="2" t="str">
        <f>'[1]2025年已发货'!G:G</f>
        <v>（十九冶-华电重庆奉节）重庆市奉节县康乐镇七星村</v>
      </c>
      <c r="H2503" s="2" t="str">
        <f>'[1]2025年已发货'!H:H</f>
        <v>岑甲乐</v>
      </c>
      <c r="I2503" s="2">
        <f>'[1]2025年已发货'!I:I</f>
        <v>17349037782</v>
      </c>
      <c r="J2503" s="2" vm="1" t="e">
        <f>_xlfn._xlws.FILTER(辅助信息!D:D,辅助信息!G:G=G2503)</f>
        <v>#VALUE!</v>
      </c>
    </row>
    <row r="2504" spans="1:10">
      <c r="A2504" s="2" t="str">
        <f>'[1]2025年已发货'!A:A</f>
        <v>晋邦</v>
      </c>
      <c r="B2504" s="2" t="str">
        <f>'[1]2025年已发货'!B:B</f>
        <v>螺纹钢</v>
      </c>
      <c r="C2504" s="2" t="str">
        <f>'[1]2025年已发货'!C:C</f>
        <v>HRB400E Φ20 9m</v>
      </c>
      <c r="D2504" s="2" t="str">
        <f>'[1]2025年已发货'!D:D</f>
        <v>吨</v>
      </c>
      <c r="E2504" s="2">
        <f>'[1]2025年已发货'!E:E</f>
        <v>5.2</v>
      </c>
      <c r="F2504" s="4">
        <f>'[1]2025年已发货'!F:F</f>
        <v>45772</v>
      </c>
      <c r="G2504" s="2" t="str">
        <f>'[1]2025年已发货'!G:G</f>
        <v>（十九冶-华电重庆奉节）重庆市奉节县康乐镇七星村</v>
      </c>
      <c r="H2504" s="2" t="str">
        <f>'[1]2025年已发货'!H:H</f>
        <v>岑甲乐</v>
      </c>
      <c r="I2504" s="2">
        <f>'[1]2025年已发货'!I:I</f>
        <v>17349037782</v>
      </c>
      <c r="J2504" s="2" vm="1" t="e">
        <f>_xlfn._xlws.FILTER(辅助信息!D:D,辅助信息!G:G=G2504)</f>
        <v>#VALUE!</v>
      </c>
    </row>
    <row r="2505" spans="1:10">
      <c r="A2505" s="2" t="str">
        <f>'[1]2025年已发货'!A:A</f>
        <v>晋邦</v>
      </c>
      <c r="B2505" s="2" t="str">
        <f>'[1]2025年已发货'!B:B</f>
        <v>螺纹钢</v>
      </c>
      <c r="C2505" s="2" t="str">
        <f>'[1]2025年已发货'!C:C</f>
        <v>HRB400E Φ25 9m</v>
      </c>
      <c r="D2505" s="2" t="str">
        <f>'[1]2025年已发货'!D:D</f>
        <v>吨</v>
      </c>
      <c r="E2505" s="2">
        <f>'[1]2025年已发货'!E:E</f>
        <v>2.6</v>
      </c>
      <c r="F2505" s="4">
        <f>'[1]2025年已发货'!F:F</f>
        <v>45772</v>
      </c>
      <c r="G2505" s="2" t="str">
        <f>'[1]2025年已发货'!G:G</f>
        <v>（十九冶-华电重庆奉节）重庆市奉节县康乐镇七星村</v>
      </c>
      <c r="H2505" s="2" t="str">
        <f>'[1]2025年已发货'!H:H</f>
        <v>岑甲乐</v>
      </c>
      <c r="I2505" s="2">
        <f>'[1]2025年已发货'!I:I</f>
        <v>17349037782</v>
      </c>
      <c r="J2505" s="2" vm="1" t="e">
        <f>_xlfn._xlws.FILTER(辅助信息!D:D,辅助信息!G:G=G2505)</f>
        <v>#VALUE!</v>
      </c>
    </row>
    <row r="2506" spans="1:10">
      <c r="A2506" s="2" t="str">
        <f>'[1]2025年已发货'!A:A</f>
        <v>晋邦</v>
      </c>
      <c r="B2506" s="2" t="str">
        <f>'[1]2025年已发货'!B:B</f>
        <v>螺纹钢</v>
      </c>
      <c r="C2506" s="2" t="str">
        <f>'[1]2025年已发货'!C:C</f>
        <v>HRB400E Φ28 9m</v>
      </c>
      <c r="D2506" s="2" t="str">
        <f>'[1]2025年已发货'!D:D</f>
        <v>吨</v>
      </c>
      <c r="E2506" s="2">
        <f>'[1]2025年已发货'!E:E</f>
        <v>10</v>
      </c>
      <c r="F2506" s="4">
        <f>'[1]2025年已发货'!F:F</f>
        <v>45772</v>
      </c>
      <c r="G2506" s="2" t="str">
        <f>'[1]2025年已发货'!G:G</f>
        <v>（十九冶-华电重庆奉节）重庆市奉节县康乐镇七星村</v>
      </c>
      <c r="H2506" s="2" t="str">
        <f>'[1]2025年已发货'!H:H</f>
        <v>岑甲乐</v>
      </c>
      <c r="I2506" s="2">
        <f>'[1]2025年已发货'!I:I</f>
        <v>17349037782</v>
      </c>
      <c r="J2506" s="2" vm="1" t="e">
        <f>_xlfn._xlws.FILTER(辅助信息!D:D,辅助信息!G:G=G2506)</f>
        <v>#VALUE!</v>
      </c>
    </row>
    <row r="2507" spans="1:10">
      <c r="A2507" s="2" t="str">
        <f>'[1]2025年已发货'!A:A</f>
        <v>晋邦</v>
      </c>
      <c r="B2507" s="2" t="str">
        <f>'[1]2025年已发货'!B:B</f>
        <v>螺纹钢</v>
      </c>
      <c r="C2507" s="2" t="str">
        <f>'[1]2025年已发货'!C:C</f>
        <v>HRB500E Φ16</v>
      </c>
      <c r="D2507" s="2" t="str">
        <f>'[1]2025年已发货'!D:D</f>
        <v>吨</v>
      </c>
      <c r="E2507" s="2">
        <f>'[1]2025年已发货'!E:E</f>
        <v>3</v>
      </c>
      <c r="F2507" s="4">
        <f>'[1]2025年已发货'!F:F</f>
        <v>45772</v>
      </c>
      <c r="G2507" s="2" t="str">
        <f>'[1]2025年已发货'!G:G</f>
        <v>（商投建工达州中医药科技园-4工区-2号楼）达州市通川区达州中医药职业学院犀牛大道北段</v>
      </c>
      <c r="H2507" s="2" t="str">
        <f>'[1]2025年已发货'!H:H</f>
        <v>张扬</v>
      </c>
      <c r="I2507" s="2">
        <f>'[1]2025年已发货'!I:I</f>
        <v>18381904567</v>
      </c>
      <c r="J2507" s="2" t="str">
        <f>_xlfn._xlws.FILTER(辅助信息!D:D,辅助信息!G:G=G2507)</f>
        <v>商投建工达州中医药科技园</v>
      </c>
    </row>
    <row r="2508" spans="1:10">
      <c r="A2508" s="2" t="str">
        <f>'[1]2025年已发货'!A:A</f>
        <v>晋邦</v>
      </c>
      <c r="B2508" s="2" t="str">
        <f>'[1]2025年已发货'!B:B</f>
        <v>螺纹钢</v>
      </c>
      <c r="C2508" s="2" t="str">
        <f>'[1]2025年已发货'!C:C</f>
        <v>HRB500E Φ18</v>
      </c>
      <c r="D2508" s="2" t="str">
        <f>'[1]2025年已发货'!D:D</f>
        <v>吨</v>
      </c>
      <c r="E2508" s="2">
        <f>'[1]2025年已发货'!E:E</f>
        <v>12</v>
      </c>
      <c r="F2508" s="4">
        <f>'[1]2025年已发货'!F:F</f>
        <v>45772</v>
      </c>
      <c r="G2508" s="2" t="str">
        <f>'[1]2025年已发货'!G:G</f>
        <v>（商投建工达州中医药科技园-4工区-2号楼）达州市通川区达州中医药职业学院犀牛大道北段</v>
      </c>
      <c r="H2508" s="2" t="str">
        <f>'[1]2025年已发货'!H:H</f>
        <v>张扬</v>
      </c>
      <c r="I2508" s="2">
        <f>'[1]2025年已发货'!I:I</f>
        <v>18381904567</v>
      </c>
      <c r="J2508" s="2" t="str">
        <f>_xlfn._xlws.FILTER(辅助信息!D:D,辅助信息!G:G=G2508)</f>
        <v>商投建工达州中医药科技园</v>
      </c>
    </row>
    <row r="2509" spans="1:10">
      <c r="A2509" s="2" t="str">
        <f>'[1]2025年已发货'!A:A</f>
        <v>晋邦</v>
      </c>
      <c r="B2509" s="2" t="str">
        <f>'[1]2025年已发货'!B:B</f>
        <v>螺纹钢</v>
      </c>
      <c r="C2509" s="2" t="str">
        <f>'[1]2025年已发货'!C:C</f>
        <v>HRB500E Φ20</v>
      </c>
      <c r="D2509" s="2" t="str">
        <f>'[1]2025年已发货'!D:D</f>
        <v>吨</v>
      </c>
      <c r="E2509" s="2">
        <f>'[1]2025年已发货'!E:E</f>
        <v>9</v>
      </c>
      <c r="F2509" s="4">
        <f>'[1]2025年已发货'!F:F</f>
        <v>45772</v>
      </c>
      <c r="G2509" s="2" t="str">
        <f>'[1]2025年已发货'!G:G</f>
        <v>（商投建工达州中医药科技园-4工区-2号楼）达州市通川区达州中医药职业学院犀牛大道北段</v>
      </c>
      <c r="H2509" s="2" t="str">
        <f>'[1]2025年已发货'!H:H</f>
        <v>张扬</v>
      </c>
      <c r="I2509" s="2">
        <f>'[1]2025年已发货'!I:I</f>
        <v>18381904567</v>
      </c>
      <c r="J2509" s="2" t="str">
        <f>_xlfn._xlws.FILTER(辅助信息!D:D,辅助信息!G:G=G2509)</f>
        <v>商投建工达州中医药科技园</v>
      </c>
    </row>
    <row r="2510" spans="1:10">
      <c r="A2510" s="2" t="str">
        <f>'[1]2025年已发货'!A:A</f>
        <v>晋邦</v>
      </c>
      <c r="B2510" s="2" t="str">
        <f>'[1]2025年已发货'!B:B</f>
        <v>螺纹钢</v>
      </c>
      <c r="C2510" s="2" t="str">
        <f>'[1]2025年已发货'!C:C</f>
        <v>HRB500E Φ22</v>
      </c>
      <c r="D2510" s="2" t="str">
        <f>'[1]2025年已发货'!D:D</f>
        <v>吨</v>
      </c>
      <c r="E2510" s="2">
        <f>'[1]2025年已发货'!E:E</f>
        <v>9</v>
      </c>
      <c r="F2510" s="4">
        <f>'[1]2025年已发货'!F:F</f>
        <v>45772</v>
      </c>
      <c r="G2510" s="2" t="str">
        <f>'[1]2025年已发货'!G:G</f>
        <v>（商投建工达州中医药科技园-4工区-2号楼）达州市通川区达州中医药职业学院犀牛大道北段</v>
      </c>
      <c r="H2510" s="2" t="str">
        <f>'[1]2025年已发货'!H:H</f>
        <v>张扬</v>
      </c>
      <c r="I2510" s="2">
        <f>'[1]2025年已发货'!I:I</f>
        <v>18381904567</v>
      </c>
      <c r="J2510" s="2" t="str">
        <f>_xlfn._xlws.FILTER(辅助信息!D:D,辅助信息!G:G=G2510)</f>
        <v>商投建工达州中医药科技园</v>
      </c>
    </row>
    <row r="2511" spans="1:10">
      <c r="A2511" s="2" t="str">
        <f>'[1]2025年已发货'!A:A</f>
        <v>晋邦</v>
      </c>
      <c r="B2511" s="2" t="str">
        <f>'[1]2025年已发货'!B:B</f>
        <v>螺纹钢</v>
      </c>
      <c r="C2511" s="2" t="str">
        <f>'[1]2025年已发货'!C:C</f>
        <v>HRB500E Φ22</v>
      </c>
      <c r="D2511" s="2" t="str">
        <f>'[1]2025年已发货'!D:D</f>
        <v>吨</v>
      </c>
      <c r="E2511" s="2">
        <f>'[1]2025年已发货'!E:E</f>
        <v>21</v>
      </c>
      <c r="F2511" s="4">
        <f>'[1]2025年已发货'!F:F</f>
        <v>45772</v>
      </c>
      <c r="G2511" s="2" t="str">
        <f>'[1]2025年已发货'!G:G</f>
        <v>（商投建工达州中医药科技园-4工区-7号楼）达州市通川区达州中医药职业学院犀牛大道北段</v>
      </c>
      <c r="H2511" s="2" t="str">
        <f>'[1]2025年已发货'!H:H</f>
        <v>张扬</v>
      </c>
      <c r="I2511" s="2">
        <f>'[1]2025年已发货'!I:I</f>
        <v>18381904567</v>
      </c>
      <c r="J2511" s="2" t="str">
        <f>_xlfn._xlws.FILTER(辅助信息!D:D,辅助信息!G:G=G2511)</f>
        <v>商投建工达州中医药科技园</v>
      </c>
    </row>
    <row r="2512" spans="1:10">
      <c r="A2512" s="2" t="str">
        <f>'[1]2025年已发货'!A:A</f>
        <v>晋邦</v>
      </c>
      <c r="B2512" s="2" t="str">
        <f>'[1]2025年已发货'!B:B</f>
        <v>螺纹钢</v>
      </c>
      <c r="C2512" s="2" t="str">
        <f>'[1]2025年已发货'!C:C</f>
        <v>HRB500E Φ25</v>
      </c>
      <c r="D2512" s="2" t="str">
        <f>'[1]2025年已发货'!D:D</f>
        <v>吨</v>
      </c>
      <c r="E2512" s="2">
        <f>'[1]2025年已发货'!E:E</f>
        <v>30</v>
      </c>
      <c r="F2512" s="4">
        <f>'[1]2025年已发货'!F:F</f>
        <v>45772</v>
      </c>
      <c r="G2512" s="2" t="str">
        <f>'[1]2025年已发货'!G:G</f>
        <v>（商投建工达州中医药科技园-4工区-7号楼）达州市通川区达州中医药职业学院犀牛大道北段</v>
      </c>
      <c r="H2512" s="2" t="str">
        <f>'[1]2025年已发货'!H:H</f>
        <v>张扬</v>
      </c>
      <c r="I2512" s="2">
        <f>'[1]2025年已发货'!I:I</f>
        <v>18381904567</v>
      </c>
      <c r="J2512" s="2" t="str">
        <f>_xlfn._xlws.FILTER(辅助信息!D:D,辅助信息!G:G=G2512)</f>
        <v>商投建工达州中医药科技园</v>
      </c>
    </row>
    <row r="2513" spans="1:10">
      <c r="A2513" s="2" t="str">
        <f>'[1]2025年已发货'!A:A</f>
        <v>晋邦</v>
      </c>
      <c r="B2513" s="2" t="str">
        <f>'[1]2025年已发货'!B:B</f>
        <v>高线</v>
      </c>
      <c r="C2513" s="2" t="str">
        <f>'[1]2025年已发货'!C:C</f>
        <v>HPB300 Φ10</v>
      </c>
      <c r="D2513" s="2" t="str">
        <f>'[1]2025年已发货'!D:D</f>
        <v>吨</v>
      </c>
      <c r="E2513" s="2">
        <f>'[1]2025年已发货'!E:E</f>
        <v>3</v>
      </c>
      <c r="F2513" s="4">
        <f>'[1]2025年已发货'!F:F</f>
        <v>45772</v>
      </c>
      <c r="G2513" s="2" t="str">
        <f>'[1]2025年已发货'!G:G</f>
        <v>（商投建工达州中医药科技园-2工区-景观桥）达州市通川区达州中医药职业学院犀牛大道北段</v>
      </c>
      <c r="H2513" s="2" t="str">
        <f>'[1]2025年已发货'!H:H</f>
        <v>李波</v>
      </c>
      <c r="I2513" s="2">
        <f>'[1]2025年已发货'!I:I</f>
        <v>18381899787</v>
      </c>
      <c r="J2513" s="2" t="str">
        <f>_xlfn._xlws.FILTER(辅助信息!D:D,辅助信息!G:G=G2513)</f>
        <v>商投建工达州中医药科技园</v>
      </c>
    </row>
    <row r="2514" spans="1:10">
      <c r="A2514" s="2" t="str">
        <f>'[1]2025年已发货'!A:A</f>
        <v>晋邦</v>
      </c>
      <c r="B2514" s="2" t="str">
        <f>'[1]2025年已发货'!B:B</f>
        <v>盘螺</v>
      </c>
      <c r="C2514" s="2" t="str">
        <f>'[1]2025年已发货'!C:C</f>
        <v>HRB400E Φ10</v>
      </c>
      <c r="D2514" s="2" t="str">
        <f>'[1]2025年已发货'!D:D</f>
        <v>吨</v>
      </c>
      <c r="E2514" s="2">
        <f>'[1]2025年已发货'!E:E</f>
        <v>3</v>
      </c>
      <c r="F2514" s="4">
        <f>'[1]2025年已发货'!F:F</f>
        <v>45772</v>
      </c>
      <c r="G2514" s="2" t="str">
        <f>'[1]2025年已发货'!G:G</f>
        <v>（商投建工达州中医药科技园-2工区-景观桥）达州市通川区达州中医药职业学院犀牛大道北段</v>
      </c>
      <c r="H2514" s="2" t="str">
        <f>'[1]2025年已发货'!H:H</f>
        <v>李波</v>
      </c>
      <c r="I2514" s="2">
        <f>'[1]2025年已发货'!I:I</f>
        <v>18381899787</v>
      </c>
      <c r="J2514" s="2" t="str">
        <f>_xlfn._xlws.FILTER(辅助信息!D:D,辅助信息!G:G=G2514)</f>
        <v>商投建工达州中医药科技园</v>
      </c>
    </row>
    <row r="2515" spans="1:10">
      <c r="A2515" s="2" t="str">
        <f>'[1]2025年已发货'!A:A</f>
        <v>晋邦</v>
      </c>
      <c r="B2515" s="2" t="str">
        <f>'[1]2025年已发货'!B:B</f>
        <v>螺纹钢</v>
      </c>
      <c r="C2515" s="2" t="str">
        <f>'[1]2025年已发货'!C:C</f>
        <v>HRB400E Φ16 9m</v>
      </c>
      <c r="D2515" s="2" t="str">
        <f>'[1]2025年已发货'!D:D</f>
        <v>吨</v>
      </c>
      <c r="E2515" s="2">
        <f>'[1]2025年已发货'!E:E</f>
        <v>17</v>
      </c>
      <c r="F2515" s="4">
        <f>'[1]2025年已发货'!F:F</f>
        <v>45772</v>
      </c>
      <c r="G2515" s="2" t="str">
        <f>'[1]2025年已发货'!G:G</f>
        <v>（商投建工达州中医药科技园-2工区-景观桥）达州市通川区达州中医药职业学院犀牛大道北段</v>
      </c>
      <c r="H2515" s="2" t="str">
        <f>'[1]2025年已发货'!H:H</f>
        <v>李波</v>
      </c>
      <c r="I2515" s="2">
        <f>'[1]2025年已发货'!I:I</f>
        <v>18381899787</v>
      </c>
      <c r="J2515" s="2" t="str">
        <f>_xlfn._xlws.FILTER(辅助信息!D:D,辅助信息!G:G=G2515)</f>
        <v>商投建工达州中医药科技园</v>
      </c>
    </row>
    <row r="2516" spans="1:10">
      <c r="A2516" s="2" t="str">
        <f>'[1]2025年已发货'!A:A</f>
        <v>晋邦</v>
      </c>
      <c r="B2516" s="2" t="str">
        <f>'[1]2025年已发货'!B:B</f>
        <v>螺纹钢</v>
      </c>
      <c r="C2516" s="2" t="str">
        <f>'[1]2025年已发货'!C:C</f>
        <v>HRB400E Φ25 9m</v>
      </c>
      <c r="D2516" s="2" t="str">
        <f>'[1]2025年已发货'!D:D</f>
        <v>吨</v>
      </c>
      <c r="E2516" s="2">
        <f>'[1]2025年已发货'!E:E</f>
        <v>12</v>
      </c>
      <c r="F2516" s="4">
        <f>'[1]2025年已发货'!F:F</f>
        <v>45772</v>
      </c>
      <c r="G2516" s="2" t="str">
        <f>'[1]2025年已发货'!G:G</f>
        <v>（商投建工达州中医药科技园-2工区-景观桥）达州市通川区达州中医药职业学院犀牛大道北段</v>
      </c>
      <c r="H2516" s="2" t="str">
        <f>'[1]2025年已发货'!H:H</f>
        <v>李波</v>
      </c>
      <c r="I2516" s="2">
        <f>'[1]2025年已发货'!I:I</f>
        <v>18381899787</v>
      </c>
      <c r="J2516" s="2" t="str">
        <f>_xlfn._xlws.FILTER(辅助信息!D:D,辅助信息!G:G=G2516)</f>
        <v>商投建工达州中医药科技园</v>
      </c>
    </row>
    <row r="2517" spans="1:10">
      <c r="A2517" s="2" t="str">
        <f>'[1]2025年已发货'!A:A</f>
        <v>德胜</v>
      </c>
      <c r="B2517" s="2" t="str">
        <f>'[1]2025年已发货'!B:B</f>
        <v>螺纹钢</v>
      </c>
      <c r="C2517" s="2" t="str">
        <f>'[1]2025年已发货'!C:C</f>
        <v>HRB500E Φ14 9m</v>
      </c>
      <c r="D2517" s="2" t="str">
        <f>'[1]2025年已发货'!D:D</f>
        <v>吨</v>
      </c>
      <c r="E2517" s="2">
        <f>'[1]2025年已发货'!E:E</f>
        <v>12</v>
      </c>
      <c r="F2517" s="4">
        <f>'[1]2025年已发货'!F:F</f>
        <v>45772</v>
      </c>
      <c r="G2517" s="2" t="str">
        <f>'[1]2025年已发货'!G:G</f>
        <v>(宜宾兴港三江新区长江工业园建设项目-9#厂房)宜宾市翠屏区宜宾汽车零部件配套产业基地(纬五路南)</v>
      </c>
      <c r="H2517" s="2" t="str">
        <f>'[1]2025年已发货'!H:H</f>
        <v>严石林</v>
      </c>
      <c r="I2517" s="2">
        <f>'[1]2025年已发货'!I:I</f>
        <v>15924731822</v>
      </c>
      <c r="J2517" s="2" t="str">
        <f>_xlfn._xlws.FILTER(辅助信息!D:D,辅助信息!G:G=G2517)</f>
        <v>宜宾兴港三江新区长江工业园建设项目</v>
      </c>
    </row>
    <row r="2518" spans="1:10">
      <c r="A2518" s="2" t="str">
        <f>'[1]2025年已发货'!A:A</f>
        <v>德胜</v>
      </c>
      <c r="B2518" s="2" t="str">
        <f>'[1]2025年已发货'!B:B</f>
        <v>螺纹钢</v>
      </c>
      <c r="C2518" s="2" t="str">
        <f>'[1]2025年已发货'!C:C</f>
        <v>HRB500E Φ22 12m</v>
      </c>
      <c r="D2518" s="2" t="str">
        <f>'[1]2025年已发货'!D:D</f>
        <v>吨</v>
      </c>
      <c r="E2518" s="2">
        <f>'[1]2025年已发货'!E:E</f>
        <v>75</v>
      </c>
      <c r="F2518" s="4">
        <f>'[1]2025年已发货'!F:F</f>
        <v>45772</v>
      </c>
      <c r="G2518" s="2" t="str">
        <f>'[1]2025年已发货'!G:G</f>
        <v>(宜宾兴港三江新区长江工业园建设项目-9#厂房)宜宾市翠屏区宜宾汽车零部件配套产业基地(纬五路南)</v>
      </c>
      <c r="H2518" s="2" t="str">
        <f>'[1]2025年已发货'!H:H</f>
        <v>严石林</v>
      </c>
      <c r="I2518" s="2">
        <f>'[1]2025年已发货'!I:I</f>
        <v>15924731822</v>
      </c>
      <c r="J2518" s="2" t="str">
        <f>_xlfn._xlws.FILTER(辅助信息!D:D,辅助信息!G:G=G2518)</f>
        <v>宜宾兴港三江新区长江工业园建设项目</v>
      </c>
    </row>
    <row r="2519" spans="1:10">
      <c r="A2519" s="2" t="str">
        <f>'[1]2025年已发货'!A:A</f>
        <v>德胜</v>
      </c>
      <c r="B2519" s="2" t="str">
        <f>'[1]2025年已发货'!B:B</f>
        <v>螺纹钢</v>
      </c>
      <c r="C2519" s="2" t="str">
        <f>'[1]2025年已发货'!C:C</f>
        <v>HRB500E Φ25 12m</v>
      </c>
      <c r="D2519" s="2" t="str">
        <f>'[1]2025年已发货'!D:D</f>
        <v>吨</v>
      </c>
      <c r="E2519" s="2">
        <f>'[1]2025年已发货'!E:E</f>
        <v>18</v>
      </c>
      <c r="F2519" s="4">
        <f>'[1]2025年已发货'!F:F</f>
        <v>45772</v>
      </c>
      <c r="G2519" s="2" t="str">
        <f>'[1]2025年已发货'!G:G</f>
        <v>(宜宾兴港三江新区长江工业园建设项目-9#厂房)宜宾市翠屏区宜宾汽车零部件配套产业基地(纬五路南)</v>
      </c>
      <c r="H2519" s="2" t="str">
        <f>'[1]2025年已发货'!H:H</f>
        <v>严石林</v>
      </c>
      <c r="I2519" s="2">
        <f>'[1]2025年已发货'!I:I</f>
        <v>15924731822</v>
      </c>
      <c r="J2519" s="2" t="str">
        <f>_xlfn._xlws.FILTER(辅助信息!D:D,辅助信息!G:G=G2519)</f>
        <v>宜宾兴港三江新区长江工业园建设项目</v>
      </c>
    </row>
    <row r="2520" spans="1:10">
      <c r="A2520" s="2" t="str">
        <f>'[1]2025年已发货'!A:A</f>
        <v>德胜</v>
      </c>
      <c r="B2520" s="2" t="str">
        <f>'[1]2025年已发货'!B:B</f>
        <v>螺纹钢</v>
      </c>
      <c r="C2520" s="2" t="str">
        <f>'[1]2025年已发货'!C:C</f>
        <v>HRB400E Φ18 9m</v>
      </c>
      <c r="D2520" s="2" t="str">
        <f>'[1]2025年已发货'!D:D</f>
        <v>吨</v>
      </c>
      <c r="E2520" s="2">
        <f>'[1]2025年已发货'!E:E</f>
        <v>13.5</v>
      </c>
      <c r="F2520" s="4">
        <f>'[1]2025年已发货'!F:F</f>
        <v>45772</v>
      </c>
      <c r="G2520" s="2" t="str">
        <f>'[1]2025年已发货'!G:G</f>
        <v>（中铁五局新津tod项目）成都市新津区旭辉天府未来城南(华金路南)</v>
      </c>
      <c r="H2520" s="2" t="str">
        <f>'[1]2025年已发货'!H:H</f>
        <v>戴军</v>
      </c>
      <c r="I2520" s="2">
        <f>'[1]2025年已发货'!I:I</f>
        <v>15984585768</v>
      </c>
      <c r="J2520" s="2" vm="1" t="e">
        <f>_xlfn._xlws.FILTER(辅助信息!D:D,辅助信息!G:G=G2520)</f>
        <v>#VALUE!</v>
      </c>
    </row>
    <row r="2521" spans="1:10">
      <c r="A2521" s="2" t="str">
        <f>'[1]2025年已发货'!A:A</f>
        <v>德胜</v>
      </c>
      <c r="B2521" s="2" t="str">
        <f>'[1]2025年已发货'!B:B</f>
        <v>螺纹钢</v>
      </c>
      <c r="C2521" s="2" t="str">
        <f>'[1]2025年已发货'!C:C</f>
        <v>HRB400E Φ20 9m</v>
      </c>
      <c r="D2521" s="2" t="str">
        <f>'[1]2025年已发货'!D:D</f>
        <v>吨</v>
      </c>
      <c r="E2521" s="2">
        <f>'[1]2025年已发货'!E:E</f>
        <v>10.8</v>
      </c>
      <c r="F2521" s="4">
        <f>'[1]2025年已发货'!F:F</f>
        <v>45772</v>
      </c>
      <c r="G2521" s="2" t="str">
        <f>'[1]2025年已发货'!G:G</f>
        <v>（中铁五局新津tod项目）成都市新津区旭辉天府未来城南(华金路南)</v>
      </c>
      <c r="H2521" s="2" t="str">
        <f>'[1]2025年已发货'!H:H</f>
        <v>戴军</v>
      </c>
      <c r="I2521" s="2">
        <f>'[1]2025年已发货'!I:I</f>
        <v>15984585768</v>
      </c>
      <c r="J2521" s="2" vm="1" t="e">
        <f>_xlfn._xlws.FILTER(辅助信息!D:D,辅助信息!G:G=G2521)</f>
        <v>#VALUE!</v>
      </c>
    </row>
    <row r="2522" spans="1:10">
      <c r="A2522" s="2" t="str">
        <f>'[1]2025年已发货'!A:A</f>
        <v>德胜</v>
      </c>
      <c r="B2522" s="2" t="str">
        <f>'[1]2025年已发货'!B:B</f>
        <v>螺纹钢</v>
      </c>
      <c r="C2522" s="2" t="str">
        <f>'[1]2025年已发货'!C:C</f>
        <v>HRB500E Φ20 9m</v>
      </c>
      <c r="D2522" s="2" t="str">
        <f>'[1]2025年已发货'!D:D</f>
        <v>吨</v>
      </c>
      <c r="E2522" s="2">
        <f>'[1]2025年已发货'!E:E</f>
        <v>6</v>
      </c>
      <c r="F2522" s="4">
        <f>'[1]2025年已发货'!F:F</f>
        <v>45772</v>
      </c>
      <c r="G2522" s="2" t="str">
        <f>'[1]2025年已发货'!G:G</f>
        <v>（中铁五局新津tod项目）成都市新津区旭辉天府未来城南(华金路南)</v>
      </c>
      <c r="H2522" s="2" t="str">
        <f>'[1]2025年已发货'!H:H</f>
        <v>戴军</v>
      </c>
      <c r="I2522" s="2">
        <f>'[1]2025年已发货'!I:I</f>
        <v>15984585768</v>
      </c>
      <c r="J2522" s="2" vm="1" t="e">
        <f>_xlfn._xlws.FILTER(辅助信息!D:D,辅助信息!G:G=G2522)</f>
        <v>#VALUE!</v>
      </c>
    </row>
    <row r="2523" spans="1:10">
      <c r="A2523" s="2" t="str">
        <f>'[1]2025年已发货'!A:A</f>
        <v>德胜</v>
      </c>
      <c r="B2523" s="2" t="str">
        <f>'[1]2025年已发货'!B:B</f>
        <v>螺纹钢</v>
      </c>
      <c r="C2523" s="2" t="str">
        <f>'[1]2025年已发货'!C:C</f>
        <v>HRB500E Φ22 9m</v>
      </c>
      <c r="D2523" s="2" t="str">
        <f>'[1]2025年已发货'!D:D</f>
        <v>吨</v>
      </c>
      <c r="E2523" s="2">
        <f>'[1]2025年已发货'!E:E</f>
        <v>6</v>
      </c>
      <c r="F2523" s="4">
        <f>'[1]2025年已发货'!F:F</f>
        <v>45772</v>
      </c>
      <c r="G2523" s="2" t="str">
        <f>'[1]2025年已发货'!G:G</f>
        <v>（中铁五局新津tod项目）成都市新津区旭辉天府未来城南(华金路南)</v>
      </c>
      <c r="H2523" s="2" t="str">
        <f>'[1]2025年已发货'!H:H</f>
        <v>戴军</v>
      </c>
      <c r="I2523" s="2">
        <f>'[1]2025年已发货'!I:I</f>
        <v>15984585768</v>
      </c>
      <c r="J2523" s="2" vm="1" t="e">
        <f>_xlfn._xlws.FILTER(辅助信息!D:D,辅助信息!G:G=G2523)</f>
        <v>#VALUE!</v>
      </c>
    </row>
    <row r="2524" spans="1:10">
      <c r="A2524" s="2" t="str">
        <f>'[1]2025年已发货'!A:A</f>
        <v>八局</v>
      </c>
      <c r="B2524" s="2" t="str">
        <f>'[1]2025年已发货'!B:B</f>
        <v>螺纹钢</v>
      </c>
      <c r="C2524" s="2" t="str">
        <f>'[1]2025年已发货'!C:C</f>
        <v>HRB400E Φ14 9m</v>
      </c>
      <c r="D2524" s="2" t="str">
        <f>'[1]2025年已发货'!D:D</f>
        <v>吨</v>
      </c>
      <c r="E2524" s="2">
        <f>'[1]2025年已发货'!E:E</f>
        <v>15</v>
      </c>
      <c r="F2524" s="4">
        <f>'[1]2025年已发货'!F:F</f>
        <v>45772</v>
      </c>
      <c r="G2524" s="2" t="str">
        <f>'[1]2025年已发货'!G:G</f>
        <v>（五局乐山机场项目）乐山市五通桥区冠英镇</v>
      </c>
      <c r="H2524" s="2" t="str">
        <f>'[1]2025年已发货'!H:H</f>
        <v>王思思</v>
      </c>
      <c r="I2524" s="2">
        <f>'[1]2025年已发货'!I:I</f>
        <v>18973190156</v>
      </c>
      <c r="J2524" s="2" vm="1" t="e">
        <f>_xlfn._xlws.FILTER(辅助信息!D:D,辅助信息!G:G=G2524)</f>
        <v>#VALUE!</v>
      </c>
    </row>
    <row r="2525" spans="1:10">
      <c r="A2525" s="2" t="str">
        <f>'[1]2025年已发货'!A:A</f>
        <v>八局</v>
      </c>
      <c r="B2525" s="2" t="str">
        <f>'[1]2025年已发货'!B:B</f>
        <v>螺纹钢</v>
      </c>
      <c r="C2525" s="2" t="str">
        <f>'[1]2025年已发货'!C:C</f>
        <v>HRB400E Φ20 9m</v>
      </c>
      <c r="D2525" s="2" t="str">
        <f>'[1]2025年已发货'!D:D</f>
        <v>吨</v>
      </c>
      <c r="E2525" s="2">
        <f>'[1]2025年已发货'!E:E</f>
        <v>20</v>
      </c>
      <c r="F2525" s="4">
        <f>'[1]2025年已发货'!F:F</f>
        <v>45772</v>
      </c>
      <c r="G2525" s="2" t="str">
        <f>'[1]2025年已发货'!G:G</f>
        <v>（五局乐山机场项目）乐山市五通桥区冠英镇</v>
      </c>
      <c r="H2525" s="2" t="str">
        <f>'[1]2025年已发货'!H:H</f>
        <v>王思思</v>
      </c>
      <c r="I2525" s="2">
        <f>'[1]2025年已发货'!I:I</f>
        <v>18973190156</v>
      </c>
      <c r="J2525" s="2" vm="1" t="e">
        <f>_xlfn._xlws.FILTER(辅助信息!D:D,辅助信息!G:G=G2525)</f>
        <v>#VALUE!</v>
      </c>
    </row>
    <row r="2526" spans="1:10">
      <c r="A2526" s="2" t="str">
        <f>'[1]2025年已发货'!A:A</f>
        <v>八局</v>
      </c>
      <c r="B2526" s="2" t="str">
        <f>'[1]2025年已发货'!B:B</f>
        <v>螺纹钢</v>
      </c>
      <c r="C2526" s="2" t="str">
        <f>'[1]2025年已发货'!C:C</f>
        <v>HRB400E Φ12 9m</v>
      </c>
      <c r="D2526" s="2" t="str">
        <f>'[1]2025年已发货'!D:D</f>
        <v>吨</v>
      </c>
      <c r="E2526" s="2">
        <f>'[1]2025年已发货'!E:E</f>
        <v>36</v>
      </c>
      <c r="F2526" s="4">
        <f>'[1]2025年已发货'!F:F</f>
        <v>45772</v>
      </c>
      <c r="G2526" s="2" t="str">
        <f>'[1]2025年已发货'!G:G</f>
        <v>（五局乐山机场项目）乐山市五通桥区冠英镇</v>
      </c>
      <c r="H2526" s="2" t="str">
        <f>'[1]2025年已发货'!H:H</f>
        <v>王思思</v>
      </c>
      <c r="I2526" s="2">
        <f>'[1]2025年已发货'!I:I</f>
        <v>18973190156</v>
      </c>
      <c r="J2526" s="2" vm="1" t="e">
        <f>_xlfn._xlws.FILTER(辅助信息!D:D,辅助信息!G:G=G2526)</f>
        <v>#VALUE!</v>
      </c>
    </row>
    <row r="2527" spans="1:10">
      <c r="A2527" s="2" t="str">
        <f>'[1]2025年已发货'!A:A</f>
        <v>八局</v>
      </c>
      <c r="B2527" s="2" t="str">
        <f>'[1]2025年已发货'!B:B</f>
        <v>螺纹钢</v>
      </c>
      <c r="C2527" s="2" t="str">
        <f>'[1]2025年已发货'!C:C</f>
        <v>HRB400E Φ12 12m</v>
      </c>
      <c r="D2527" s="2" t="str">
        <f>'[1]2025年已发货'!D:D</f>
        <v>吨</v>
      </c>
      <c r="E2527" s="2">
        <f>'[1]2025年已发货'!E:E</f>
        <v>70</v>
      </c>
      <c r="F2527" s="4">
        <f>'[1]2025年已发货'!F:F</f>
        <v>45772</v>
      </c>
      <c r="G2527" s="2" t="str">
        <f>'[1]2025年已发货'!G:G</f>
        <v>（中铁广州局-成渝扩容2标）成渝扩容项目ZCB3-2标2＃拌和站【雁江区联盟桥东北50米(资资路) 】</v>
      </c>
      <c r="H2527" s="2" t="str">
        <f>'[1]2025年已发货'!H:H</f>
        <v>刘沛琦</v>
      </c>
      <c r="I2527" s="2">
        <f>'[1]2025年已发货'!I:I</f>
        <v>18011784798</v>
      </c>
      <c r="J2527" s="2" vm="1" t="e">
        <f>_xlfn._xlws.FILTER(辅助信息!D:D,辅助信息!G:G=G2527)</f>
        <v>#VALUE!</v>
      </c>
    </row>
    <row r="2528" spans="1:10">
      <c r="A2528" s="2" t="str">
        <f>'[1]2025年已发货'!A:A</f>
        <v>润耀</v>
      </c>
      <c r="B2528" s="2" t="str">
        <f>'[1]2025年已发货'!B:B</f>
        <v>盘圆</v>
      </c>
      <c r="C2528" s="2" t="str">
        <f>'[1]2025年已发货'!C:C</f>
        <v>HPB300Ф10</v>
      </c>
      <c r="D2528" s="2" t="str">
        <f>'[1]2025年已发货'!D:D</f>
        <v>吨</v>
      </c>
      <c r="E2528" s="2">
        <f>'[1]2025年已发货'!E:E</f>
        <v>3</v>
      </c>
      <c r="F2528" s="4">
        <f>'[1]2025年已发货'!F:F</f>
        <v>45772</v>
      </c>
      <c r="G2528" s="2" t="str">
        <f>'[1]2025年已发货'!G:G</f>
        <v>（成铁西物-重庆渝北金山项目）重庆市渝北区康庄美地C区（司机拍摄签收小票时需设置时间及地点水印）</v>
      </c>
      <c r="H2528" s="2" t="str">
        <f>'[1]2025年已发货'!H:H</f>
        <v>黄永福</v>
      </c>
      <c r="I2528" s="2" t="str">
        <f>'[1]2025年已发货'!I:I</f>
        <v>15982823571</v>
      </c>
      <c r="J2528" s="2" vm="1" t="e">
        <f>_xlfn._xlws.FILTER(辅助信息!D:D,辅助信息!G:G=G2528)</f>
        <v>#VALUE!</v>
      </c>
    </row>
    <row r="2529" spans="1:10">
      <c r="A2529" s="2" t="str">
        <f>'[1]2025年已发货'!A:A</f>
        <v>润耀</v>
      </c>
      <c r="B2529" s="2" t="str">
        <f>'[1]2025年已发货'!B:B</f>
        <v>螺纹钢</v>
      </c>
      <c r="C2529" s="2" t="str">
        <f>'[1]2025年已发货'!C:C</f>
        <v>HRB400EФ20*9m</v>
      </c>
      <c r="D2529" s="2" t="str">
        <f>'[1]2025年已发货'!D:D</f>
        <v>吨</v>
      </c>
      <c r="E2529" s="2">
        <f>'[1]2025年已发货'!E:E</f>
        <v>19</v>
      </c>
      <c r="F2529" s="4">
        <f>'[1]2025年已发货'!F:F</f>
        <v>45772</v>
      </c>
      <c r="G2529" s="2" t="str">
        <f>'[1]2025年已发货'!G:G</f>
        <v>（成铁西物-重庆渝北金山项目）重庆市渝北区康庄美地C区（司机拍摄签收小票时需设置时间及地点水印）</v>
      </c>
      <c r="H2529" s="2" t="str">
        <f>'[1]2025年已发货'!H:H</f>
        <v>黄永福</v>
      </c>
      <c r="I2529" s="2" t="str">
        <f>'[1]2025年已发货'!I:I</f>
        <v>15982823571</v>
      </c>
      <c r="J2529" s="2" vm="1" t="e">
        <f>_xlfn._xlws.FILTER(辅助信息!D:D,辅助信息!G:G=G2529)</f>
        <v>#VALUE!</v>
      </c>
    </row>
    <row r="2530" spans="1:10">
      <c r="A2530" s="2" t="str">
        <f>'[1]2025年已发货'!A:A</f>
        <v>润耀</v>
      </c>
      <c r="B2530" s="2" t="str">
        <f>'[1]2025年已发货'!B:B</f>
        <v>螺纹钢</v>
      </c>
      <c r="C2530" s="2" t="str">
        <f>'[1]2025年已发货'!C:C</f>
        <v>HRB400EФ28*9m</v>
      </c>
      <c r="D2530" s="2" t="str">
        <f>'[1]2025年已发货'!D:D</f>
        <v>吨</v>
      </c>
      <c r="E2530" s="2">
        <f>'[1]2025年已发货'!E:E</f>
        <v>14</v>
      </c>
      <c r="F2530" s="4">
        <f>'[1]2025年已发货'!F:F</f>
        <v>45772</v>
      </c>
      <c r="G2530" s="2" t="str">
        <f>'[1]2025年已发货'!G:G</f>
        <v>（成铁西物-重庆渝北金山项目）重庆市渝北区康庄美地C区（司机拍摄签收小票时需设置时间及地点水印）</v>
      </c>
      <c r="H2530" s="2" t="str">
        <f>'[1]2025年已发货'!H:H</f>
        <v>黄永福</v>
      </c>
      <c r="I2530" s="2" t="str">
        <f>'[1]2025年已发货'!I:I</f>
        <v>15982823571</v>
      </c>
      <c r="J2530" s="2" vm="1" t="e">
        <f>_xlfn._xlws.FILTER(辅助信息!D:D,辅助信息!G:G=G2530)</f>
        <v>#VALUE!</v>
      </c>
    </row>
    <row r="2531" spans="1:10">
      <c r="A2531" s="2" t="str">
        <f>'[1]2025年已发货'!A:A</f>
        <v>润耀</v>
      </c>
      <c r="B2531" s="2" t="str">
        <f>'[1]2025年已发货'!B:B</f>
        <v>螺纹钢</v>
      </c>
      <c r="C2531" s="2" t="str">
        <f>'[1]2025年已发货'!C:C</f>
        <v>HRB400EФ12*9m</v>
      </c>
      <c r="D2531" s="2" t="str">
        <f>'[1]2025年已发货'!D:D</f>
        <v>吨</v>
      </c>
      <c r="E2531" s="2">
        <f>'[1]2025年已发货'!E:E</f>
        <v>12</v>
      </c>
      <c r="F2531" s="4">
        <f>'[1]2025年已发货'!F:F</f>
        <v>45772</v>
      </c>
      <c r="G2531" s="2" t="str">
        <f>'[1]2025年已发货'!G:G</f>
        <v>（成铁西物-地铁5号线项目）成都市武侯区天府一街与昆华路交叉口（提前联系项目准备吊车）</v>
      </c>
      <c r="H2531" s="2" t="str">
        <f>'[1]2025年已发货'!H:H</f>
        <v>黄永福</v>
      </c>
      <c r="I2531" s="2" t="str">
        <f>'[1]2025年已发货'!I:I</f>
        <v>15982823571</v>
      </c>
      <c r="J2531" s="2" vm="1" t="e">
        <f>_xlfn._xlws.FILTER(辅助信息!D:D,辅助信息!G:G=G2531)</f>
        <v>#VALUE!</v>
      </c>
    </row>
    <row r="2532" spans="1:10">
      <c r="A2532" s="2" t="str">
        <f>'[1]2025年已发货'!A:A</f>
        <v>润耀</v>
      </c>
      <c r="B2532" s="2" t="str">
        <f>'[1]2025年已发货'!B:B</f>
        <v>螺纹钢</v>
      </c>
      <c r="C2532" s="2" t="str">
        <f>'[1]2025年已发货'!C:C</f>
        <v>HRB400EФ20*9m</v>
      </c>
      <c r="D2532" s="2" t="str">
        <f>'[1]2025年已发货'!D:D</f>
        <v>吨</v>
      </c>
      <c r="E2532" s="2">
        <f>'[1]2025年已发货'!E:E</f>
        <v>2.5</v>
      </c>
      <c r="F2532" s="4">
        <f>'[1]2025年已发货'!F:F</f>
        <v>45772</v>
      </c>
      <c r="G2532" s="2" t="str">
        <f>'[1]2025年已发货'!G:G</f>
        <v>（成铁西物-地铁5号线项目）成都市武侯区天府一街与昆华路交叉口（提前联系项目准备吊车）</v>
      </c>
      <c r="H2532" s="2" t="str">
        <f>'[1]2025年已发货'!H:H</f>
        <v>黄永福</v>
      </c>
      <c r="I2532" s="2" t="str">
        <f>'[1]2025年已发货'!I:I</f>
        <v>15982823571</v>
      </c>
      <c r="J2532" s="2" vm="1" t="e">
        <f>_xlfn._xlws.FILTER(辅助信息!D:D,辅助信息!G:G=G2532)</f>
        <v>#VALUE!</v>
      </c>
    </row>
    <row r="2533" spans="1:10">
      <c r="A2533" s="2" t="str">
        <f>'[1]2025年已发货'!A:A</f>
        <v>润耀</v>
      </c>
      <c r="B2533" s="2" t="str">
        <f>'[1]2025年已发货'!B:B</f>
        <v>螺纹钢</v>
      </c>
      <c r="C2533" s="2" t="str">
        <f>'[1]2025年已发货'!C:C</f>
        <v>HRB400EФ22*9m</v>
      </c>
      <c r="D2533" s="2" t="str">
        <f>'[1]2025年已发货'!D:D</f>
        <v>吨</v>
      </c>
      <c r="E2533" s="2">
        <f>'[1]2025年已发货'!E:E</f>
        <v>14</v>
      </c>
      <c r="F2533" s="4">
        <f>'[1]2025年已发货'!F:F</f>
        <v>45772</v>
      </c>
      <c r="G2533" s="2" t="str">
        <f>'[1]2025年已发货'!G:G</f>
        <v>（成铁西物-地铁5号线项目）成都市武侯区天府一街与昆华路交叉口（提前联系项目准备吊车）</v>
      </c>
      <c r="H2533" s="2" t="str">
        <f>'[1]2025年已发货'!H:H</f>
        <v>黄永福</v>
      </c>
      <c r="I2533" s="2">
        <f>'[1]2025年已发货'!I:I</f>
        <v>15982823571</v>
      </c>
      <c r="J2533" s="2" vm="1" t="e">
        <f>_xlfn._xlws.FILTER(辅助信息!D:D,辅助信息!G:G=G2533)</f>
        <v>#VALUE!</v>
      </c>
    </row>
    <row r="2534" spans="1:10">
      <c r="A2534" s="2" t="str">
        <f>'[1]2025年已发货'!A:A</f>
        <v>润耀</v>
      </c>
      <c r="B2534" s="2" t="str">
        <f>'[1]2025年已发货'!B:B</f>
        <v>螺纹钢</v>
      </c>
      <c r="C2534" s="2" t="str">
        <f>'[1]2025年已发货'!C:C</f>
        <v>HRB400EФ25*9m</v>
      </c>
      <c r="D2534" s="2" t="str">
        <f>'[1]2025年已发货'!D:D</f>
        <v>吨</v>
      </c>
      <c r="E2534" s="2">
        <f>'[1]2025年已发货'!E:E</f>
        <v>72</v>
      </c>
      <c r="F2534" s="4">
        <f>'[1]2025年已发货'!F:F</f>
        <v>45772</v>
      </c>
      <c r="G2534" s="2" t="str">
        <f>'[1]2025年已发货'!G:G</f>
        <v>（成铁西物-地铁5号线项目）成都市武侯区天府一街与昆华路交叉口（提前联系项目准备吊车）</v>
      </c>
      <c r="H2534" s="2" t="str">
        <f>'[1]2025年已发货'!H:H</f>
        <v>黄永福</v>
      </c>
      <c r="I2534" s="2" t="str">
        <f>'[1]2025年已发货'!I:I</f>
        <v>15982823571</v>
      </c>
      <c r="J2534" s="2" vm="1" t="e">
        <f>_xlfn._xlws.FILTER(辅助信息!D:D,辅助信息!G:G=G2534)</f>
        <v>#VALUE!</v>
      </c>
    </row>
    <row r="2535" spans="1:10">
      <c r="A2535" s="2" t="str">
        <f>'[1]2025年已发货'!A:A</f>
        <v>润耀</v>
      </c>
      <c r="B2535" s="2" t="str">
        <f>'[1]2025年已发货'!B:B</f>
        <v>螺纹钢</v>
      </c>
      <c r="C2535" s="2" t="str">
        <f>'[1]2025年已发货'!C:C</f>
        <v>HRB400EФ28*9m</v>
      </c>
      <c r="D2535" s="2" t="str">
        <f>'[1]2025年已发货'!D:D</f>
        <v>吨</v>
      </c>
      <c r="E2535" s="2">
        <f>'[1]2025年已发货'!E:E</f>
        <v>76</v>
      </c>
      <c r="F2535" s="4">
        <f>'[1]2025年已发货'!F:F</f>
        <v>45772</v>
      </c>
      <c r="G2535" s="2" t="str">
        <f>'[1]2025年已发货'!G:G</f>
        <v>（成铁西物-地铁5号线项目）成都市武侯区天府一街与昆华路交叉口（提前联系项目准备吊车）</v>
      </c>
      <c r="H2535" s="2" t="str">
        <f>'[1]2025年已发货'!H:H</f>
        <v>黄永福</v>
      </c>
      <c r="I2535" s="2" t="str">
        <f>'[1]2025年已发货'!I:I</f>
        <v>15982823571</v>
      </c>
      <c r="J2535" s="2" vm="1" t="e">
        <f>_xlfn._xlws.FILTER(辅助信息!D:D,辅助信息!G:G=G2535)</f>
        <v>#VALUE!</v>
      </c>
    </row>
    <row r="2536" spans="1:10">
      <c r="A2536" s="2" t="str">
        <f>'[1]2025年已发货'!A:A</f>
        <v>德胜</v>
      </c>
      <c r="B2536" s="2" t="str">
        <f>'[1]2025年已发货'!B:B</f>
        <v>螺纹钢</v>
      </c>
      <c r="C2536" s="2" t="str">
        <f>'[1]2025年已发货'!C:C</f>
        <v>HRB400EФ12*9m</v>
      </c>
      <c r="D2536" s="2" t="str">
        <f>'[1]2025年已发货'!D:D</f>
        <v>吨</v>
      </c>
      <c r="E2536" s="2">
        <f>'[1]2025年已发货'!E:E</f>
        <v>6</v>
      </c>
      <c r="F2536" s="4">
        <f>'[1]2025年已发货'!F:F</f>
        <v>45772</v>
      </c>
      <c r="G2536" s="2" t="str">
        <f>'[1]2025年已发货'!G:G</f>
        <v>（中核城建-邛崃项目）成都市邛崃市成温邛快速路陈河坝西南338米处</v>
      </c>
      <c r="H2536" s="2" t="str">
        <f>'[1]2025年已发货'!H:H</f>
        <v>杨帆</v>
      </c>
      <c r="I2536" s="2">
        <f>'[1]2025年已发货'!I:I</f>
        <v>13402868889</v>
      </c>
      <c r="J2536" s="2" vm="1" t="e">
        <f>_xlfn._xlws.FILTER(辅助信息!D:D,辅助信息!G:G=G2536)</f>
        <v>#VALUE!</v>
      </c>
    </row>
    <row r="2537" spans="1:10">
      <c r="A2537" s="2" t="str">
        <f>'[1]2025年已发货'!A:A</f>
        <v>德胜</v>
      </c>
      <c r="B2537" s="2" t="str">
        <f>'[1]2025年已发货'!B:B</f>
        <v>螺纹钢</v>
      </c>
      <c r="C2537" s="2" t="str">
        <f>'[1]2025年已发货'!C:C</f>
        <v>HRB400EФ14*9m</v>
      </c>
      <c r="D2537" s="2" t="str">
        <f>'[1]2025年已发货'!D:D</f>
        <v>吨</v>
      </c>
      <c r="E2537" s="2">
        <f>'[1]2025年已发货'!E:E</f>
        <v>5</v>
      </c>
      <c r="F2537" s="4">
        <f>'[1]2025年已发货'!F:F</f>
        <v>45772</v>
      </c>
      <c r="G2537" s="2" t="str">
        <f>'[1]2025年已发货'!G:G</f>
        <v>（中核城建-邛崃项目）成都市邛崃市成温邛快速路陈河坝西南338米处</v>
      </c>
      <c r="H2537" s="2" t="str">
        <f>'[1]2025年已发货'!H:H</f>
        <v>杨帆</v>
      </c>
      <c r="I2537" s="2">
        <f>'[1]2025年已发货'!I:I</f>
        <v>13402868889</v>
      </c>
      <c r="J2537" s="2" vm="1" t="e">
        <f>_xlfn._xlws.FILTER(辅助信息!D:D,辅助信息!G:G=G2537)</f>
        <v>#VALUE!</v>
      </c>
    </row>
    <row r="2538" spans="1:10">
      <c r="A2538" s="2" t="str">
        <f>'[1]2025年已发货'!A:A</f>
        <v>德胜</v>
      </c>
      <c r="B2538" s="2" t="str">
        <f>'[1]2025年已发货'!B:B</f>
        <v>螺纹钢</v>
      </c>
      <c r="C2538" s="2" t="str">
        <f>'[1]2025年已发货'!C:C</f>
        <v>HRB400EФ16*9m</v>
      </c>
      <c r="D2538" s="2" t="str">
        <f>'[1]2025年已发货'!D:D</f>
        <v>吨</v>
      </c>
      <c r="E2538" s="2">
        <f>'[1]2025年已发货'!E:E</f>
        <v>6</v>
      </c>
      <c r="F2538" s="4">
        <f>'[1]2025年已发货'!F:F</f>
        <v>45772</v>
      </c>
      <c r="G2538" s="2" t="str">
        <f>'[1]2025年已发货'!G:G</f>
        <v>（中核城建-邛崃项目）成都市邛崃市成温邛快速路陈河坝西南338米处</v>
      </c>
      <c r="H2538" s="2" t="str">
        <f>'[1]2025年已发货'!H:H</f>
        <v>杨帆</v>
      </c>
      <c r="I2538" s="2">
        <f>'[1]2025年已发货'!I:I</f>
        <v>13402868889</v>
      </c>
      <c r="J2538" s="2" vm="1" t="e">
        <f>_xlfn._xlws.FILTER(辅助信息!D:D,辅助信息!G:G=G2538)</f>
        <v>#VALUE!</v>
      </c>
    </row>
    <row r="2539" spans="1:10">
      <c r="A2539" s="2" t="str">
        <f>'[1]2025年已发货'!A:A</f>
        <v>德胜</v>
      </c>
      <c r="B2539" s="2" t="str">
        <f>'[1]2025年已发货'!B:B</f>
        <v>螺纹钢</v>
      </c>
      <c r="C2539" s="2" t="str">
        <f>'[1]2025年已发货'!C:C</f>
        <v>HRB400EФ20*9m</v>
      </c>
      <c r="D2539" s="2" t="str">
        <f>'[1]2025年已发货'!D:D</f>
        <v>吨</v>
      </c>
      <c r="E2539" s="2">
        <f>'[1]2025年已发货'!E:E</f>
        <v>20</v>
      </c>
      <c r="F2539" s="4">
        <f>'[1]2025年已发货'!F:F</f>
        <v>45772</v>
      </c>
      <c r="G2539" s="2" t="str">
        <f>'[1]2025年已发货'!G:G</f>
        <v>（中核城建-邛崃项目）成都市邛崃市成温邛快速路陈河坝西南338米处</v>
      </c>
      <c r="H2539" s="2" t="str">
        <f>'[1]2025年已发货'!H:H</f>
        <v>杨帆</v>
      </c>
      <c r="I2539" s="2">
        <f>'[1]2025年已发货'!I:I</f>
        <v>13402868889</v>
      </c>
      <c r="J2539" s="2" vm="1" t="e">
        <f>_xlfn._xlws.FILTER(辅助信息!D:D,辅助信息!G:G=G2539)</f>
        <v>#VALUE!</v>
      </c>
    </row>
    <row r="2540" spans="1:10">
      <c r="A2540" s="2" t="str">
        <f>'[1]2025年已发货'!A:A</f>
        <v>成实</v>
      </c>
      <c r="B2540" s="2" t="str">
        <f>'[1]2025年已发货'!B:B</f>
        <v>盘圆</v>
      </c>
      <c r="C2540" s="2" t="str">
        <f>'[1]2025年已发货'!C:C</f>
        <v>HPB300Ф12</v>
      </c>
      <c r="D2540" s="2" t="str">
        <f>'[1]2025年已发货'!D:D</f>
        <v>吨</v>
      </c>
      <c r="E2540" s="2">
        <f>'[1]2025年已发货'!E:E</f>
        <v>35</v>
      </c>
      <c r="F2540" s="4">
        <f>'[1]2025年已发货'!F:F</f>
        <v>45773</v>
      </c>
      <c r="G2540" s="2" t="str">
        <f>'[1]2025年已发货'!G:G</f>
        <v>（中铁一局四公司康新高速TJ1-1标贡不卡隧道）四川省甘孜州康定市折多塘村车管所旁</v>
      </c>
      <c r="H2540" s="2" t="str">
        <f>'[1]2025年已发货'!H:H</f>
        <v>李彰</v>
      </c>
      <c r="I2540" s="2">
        <f>'[1]2025年已发货'!I:I</f>
        <v>18523285235</v>
      </c>
      <c r="J2540" s="2" vm="1" t="e">
        <f>_xlfn._xlws.FILTER(辅助信息!D:D,辅助信息!G:G=G2540)</f>
        <v>#VALUE!</v>
      </c>
    </row>
    <row r="2541" spans="1:10">
      <c r="A2541" s="2" t="str">
        <f>'[1]2025年已发货'!A:A</f>
        <v>佳业</v>
      </c>
      <c r="B2541" s="2" t="str">
        <f>'[1]2025年已发货'!B:B</f>
        <v>螺纹钢</v>
      </c>
      <c r="C2541" s="2" t="str">
        <f>'[1]2025年已发货'!C:C</f>
        <v>HRB400E Φ12 9m</v>
      </c>
      <c r="D2541" s="2" t="str">
        <f>'[1]2025年已发货'!D:D</f>
        <v>吨</v>
      </c>
      <c r="E2541" s="2">
        <f>'[1]2025年已发货'!E:E</f>
        <v>53</v>
      </c>
      <c r="F2541" s="4">
        <f>'[1]2025年已发货'!F:F</f>
        <v>45773</v>
      </c>
      <c r="G2541" s="2" t="str">
        <f>'[1]2025年已发货'!G:G</f>
        <v>(宜宾兴港三江新区长江工业园建设项目-M2-2#厂房)宜宾市翠屏区宜宾汽车零部件配套产业基地(纬五路南)</v>
      </c>
      <c r="H2541" s="2" t="str">
        <f>'[1]2025年已发货'!H:H</f>
        <v>王涛</v>
      </c>
      <c r="I2541" s="2">
        <f>'[1]2025年已发货'!I:I</f>
        <v>18381110677</v>
      </c>
      <c r="J2541" s="2" t="str">
        <f>_xlfn._xlws.FILTER(辅助信息!D:D,辅助信息!G:G=G2541)</f>
        <v>宜宾兴港三江新区长江工业园建设项目</v>
      </c>
    </row>
    <row r="2542" spans="1:10">
      <c r="A2542" s="2" t="str">
        <f>'[1]2025年已发货'!A:A</f>
        <v>佳业</v>
      </c>
      <c r="B2542" s="2" t="str">
        <f>'[1]2025年已发货'!B:B</f>
        <v>螺纹钢</v>
      </c>
      <c r="C2542" s="2" t="str">
        <f>'[1]2025年已发货'!C:C</f>
        <v>HRB400E Φ18 9m</v>
      </c>
      <c r="D2542" s="2" t="str">
        <f>'[1]2025年已发货'!D:D</f>
        <v>吨</v>
      </c>
      <c r="E2542" s="2">
        <f>'[1]2025年已发货'!E:E</f>
        <v>86</v>
      </c>
      <c r="F2542" s="4">
        <f>'[1]2025年已发货'!F:F</f>
        <v>45773</v>
      </c>
      <c r="G2542" s="2" t="str">
        <f>'[1]2025年已发货'!G:G</f>
        <v>(宜宾兴港三江新区长江工业园建设项目-M2-2#厂房)宜宾市翠屏区宜宾汽车零部件配套产业基地(纬五路南)</v>
      </c>
      <c r="H2542" s="2" t="str">
        <f>'[1]2025年已发货'!H:H</f>
        <v>王涛</v>
      </c>
      <c r="I2542" s="2">
        <f>'[1]2025年已发货'!I:I</f>
        <v>18381110677</v>
      </c>
      <c r="J2542" s="2" t="str">
        <f>_xlfn._xlws.FILTER(辅助信息!D:D,辅助信息!G:G=G2542)</f>
        <v>宜宾兴港三江新区长江工业园建设项目</v>
      </c>
    </row>
    <row r="2543" spans="1:10">
      <c r="A2543" s="2" t="str">
        <f>'[1]2025年已发货'!A:A</f>
        <v>佳业</v>
      </c>
      <c r="B2543" s="2" t="str">
        <f>'[1]2025年已发货'!B:B</f>
        <v>螺纹钢</v>
      </c>
      <c r="C2543" s="2" t="str">
        <f>'[1]2025年已发货'!C:C</f>
        <v>HRB400E Φ16  9m</v>
      </c>
      <c r="D2543" s="2" t="str">
        <f>'[1]2025年已发货'!D:D</f>
        <v>吨</v>
      </c>
      <c r="E2543" s="2">
        <f>'[1]2025年已发货'!E:E</f>
        <v>70</v>
      </c>
      <c r="F2543" s="4">
        <f>'[1]2025年已发货'!F:F</f>
        <v>45773</v>
      </c>
      <c r="G2543" s="2" t="str">
        <f>'[1]2025年已发货'!G:G</f>
        <v>(宜宾兴港三江新区长江工业园建设项目-M2-00-04桩)宜宾市翠屏区宜宾汽车零部件配套产业基地(纬五路南)</v>
      </c>
      <c r="H2543" s="2" t="str">
        <f>'[1]2025年已发货'!H:H</f>
        <v>王涛</v>
      </c>
      <c r="I2543" s="2">
        <f>'[1]2025年已发货'!I:I</f>
        <v>18381110677</v>
      </c>
      <c r="J2543" s="2" t="str">
        <f>_xlfn._xlws.FILTER(辅助信息!D:D,辅助信息!G:G=G2543)</f>
        <v>宜宾兴港三江新区长江工业园建设项目</v>
      </c>
    </row>
    <row r="2544" spans="1:10">
      <c r="A2544" s="2" t="str">
        <f>'[1]2025年已发货'!A:A</f>
        <v>佳业</v>
      </c>
      <c r="B2544" s="2" t="str">
        <f>'[1]2025年已发货'!B:B</f>
        <v>螺纹钢</v>
      </c>
      <c r="C2544" s="2" t="str">
        <f>'[1]2025年已发货'!C:C</f>
        <v>HRB400E Φ20 12m</v>
      </c>
      <c r="D2544" s="2" t="str">
        <f>'[1]2025年已发货'!D:D</f>
        <v>吨</v>
      </c>
      <c r="E2544" s="2">
        <f>'[1]2025年已发货'!E:E</f>
        <v>45</v>
      </c>
      <c r="F2544" s="4">
        <f>'[1]2025年已发货'!F:F</f>
        <v>45773</v>
      </c>
      <c r="G2544" s="2" t="str">
        <f>'[1]2025年已发货'!G:G</f>
        <v>(宜宾兴港三江新区长江工业园建设项目-M2-6#厂房)宜宾市翠屏区宜宾汽车零部件配套产业基地(纬五路南)</v>
      </c>
      <c r="H2544" s="2" t="str">
        <f>'[1]2025年已发货'!H:H</f>
        <v>王涛</v>
      </c>
      <c r="I2544" s="2">
        <f>'[1]2025年已发货'!I:I</f>
        <v>18381110677</v>
      </c>
      <c r="J2544" s="2" t="str">
        <f>_xlfn._xlws.FILTER(辅助信息!D:D,辅助信息!G:G=G2544)</f>
        <v>宜宾兴港三江新区长江工业园建设项目</v>
      </c>
    </row>
    <row r="2545" spans="1:10">
      <c r="A2545" s="2" t="str">
        <f>'[1]2025年已发货'!A:A</f>
        <v>佳业</v>
      </c>
      <c r="B2545" s="2" t="str">
        <f>'[1]2025年已发货'!B:B</f>
        <v>螺纹钢</v>
      </c>
      <c r="C2545" s="2" t="str">
        <f>'[1]2025年已发货'!C:C</f>
        <v>HRB400E Φ22 12m</v>
      </c>
      <c r="D2545" s="2" t="str">
        <f>'[1]2025年已发货'!D:D</f>
        <v>吨</v>
      </c>
      <c r="E2545" s="2">
        <f>'[1]2025年已发货'!E:E</f>
        <v>65</v>
      </c>
      <c r="F2545" s="4">
        <f>'[1]2025年已发货'!F:F</f>
        <v>45773</v>
      </c>
      <c r="G2545" s="2" t="str">
        <f>'[1]2025年已发货'!G:G</f>
        <v>(宜宾兴港三江新区长江工业园建设项目-M2-7#厂房)宜宾市翠屏区宜宾汽车零部件配套产业基地(纬五路南)</v>
      </c>
      <c r="H2545" s="2" t="str">
        <f>'[1]2025年已发货'!H:H</f>
        <v>王涛</v>
      </c>
      <c r="I2545" s="2">
        <f>'[1]2025年已发货'!I:I</f>
        <v>18381110677</v>
      </c>
      <c r="J2545" s="2" t="str">
        <f>_xlfn._xlws.FILTER(辅助信息!D:D,辅助信息!G:G=G2545)</f>
        <v>宜宾兴港三江新区长江工业园建设项目</v>
      </c>
    </row>
    <row r="2546" spans="1:10">
      <c r="A2546" s="2" t="str">
        <f>'[1]2025年已发货'!A:A</f>
        <v>佳业</v>
      </c>
      <c r="B2546" s="2" t="str">
        <f>'[1]2025年已发货'!B:B</f>
        <v>螺纹钢</v>
      </c>
      <c r="C2546" s="2" t="str">
        <f>'[1]2025年已发货'!C:C</f>
        <v>HRB400E Φ18 9m</v>
      </c>
      <c r="D2546" s="2" t="str">
        <f>'[1]2025年已发货'!D:D</f>
        <v>吨</v>
      </c>
      <c r="E2546" s="2">
        <f>'[1]2025年已发货'!E:E</f>
        <v>87</v>
      </c>
      <c r="F2546" s="4">
        <f>'[1]2025年已发货'!F:F</f>
        <v>45773</v>
      </c>
      <c r="G2546" s="2" t="str">
        <f>'[1]2025年已发货'!G:G</f>
        <v>(宜宾兴港三江新区长江工业园建设项目-11#厂房)宜宾市翠屏区宜宾汽车零部件配套产业基地(纬五路南)</v>
      </c>
      <c r="H2546" s="2" t="str">
        <f>'[1]2025年已发货'!H:H</f>
        <v>严石林</v>
      </c>
      <c r="I2546" s="2">
        <f>'[1]2025年已发货'!I:I</f>
        <v>15924731822</v>
      </c>
      <c r="J2546" s="2" t="str">
        <f>_xlfn._xlws.FILTER(辅助信息!D:D,辅助信息!G:G=G2546)</f>
        <v>宜宾兴港三江新区长江工业园建设项目</v>
      </c>
    </row>
    <row r="2547" spans="1:10">
      <c r="A2547" s="2" t="str">
        <f>'[1]2025年已发货'!A:A</f>
        <v>佳业</v>
      </c>
      <c r="B2547" s="2" t="str">
        <f>'[1]2025年已发货'!B:B</f>
        <v>螺纹钢</v>
      </c>
      <c r="C2547" s="2" t="str">
        <f>'[1]2025年已发货'!C:C</f>
        <v>HRB500E Φ22</v>
      </c>
      <c r="D2547" s="2" t="str">
        <f>'[1]2025年已发货'!D:D</f>
        <v>吨</v>
      </c>
      <c r="E2547" s="2">
        <f>'[1]2025年已发货'!E:E</f>
        <v>140</v>
      </c>
      <c r="F2547" s="4">
        <f>'[1]2025年已发货'!F:F</f>
        <v>45773</v>
      </c>
      <c r="G2547" s="2" t="str">
        <f>'[1]2025年已发货'!G:G</f>
        <v>(宜宾兴港三江新区长江工业园建设项目-3#8#9#承台)宜宾市翠屏区宜宾汽车零部件配套产业基地(纬五路南)</v>
      </c>
      <c r="H2547" s="2" t="str">
        <f>'[1]2025年已发货'!H:H</f>
        <v>严石林</v>
      </c>
      <c r="I2547" s="2">
        <f>'[1]2025年已发货'!I:I</f>
        <v>15924731822</v>
      </c>
      <c r="J2547" s="2" t="str">
        <f>_xlfn._xlws.FILTER(辅助信息!D:D,辅助信息!G:G=G2547)</f>
        <v>宜宾兴港三江新区长江工业园建设项目</v>
      </c>
    </row>
    <row r="2548" spans="1:10">
      <c r="A2548" s="2" t="str">
        <f>'[1]2025年已发货'!A:A</f>
        <v>达钢</v>
      </c>
      <c r="B2548" s="2" t="str">
        <f>'[1]2025年已发货'!B:B</f>
        <v>螺纹钢</v>
      </c>
      <c r="C2548" s="2" t="str">
        <f>'[1]2025年已发货'!C:C</f>
        <v>HRB400E Φ28 9m</v>
      </c>
      <c r="D2548" s="2" t="str">
        <f>'[1]2025年已发货'!D:D</f>
        <v>吨</v>
      </c>
      <c r="E2548" s="2">
        <f>'[1]2025年已发货'!E:E</f>
        <v>27</v>
      </c>
      <c r="F2548" s="4">
        <f>'[1]2025年已发货'!F:F</f>
        <v>45774</v>
      </c>
      <c r="G2548" s="2" t="str">
        <f>'[1]2025年已发货'!G:G</f>
        <v>（五冶达州国道542项目-三工区桥梁3工段）四川省达州市达川区赵固镇水文村原村委会下300米</v>
      </c>
      <c r="H2548" s="2" t="str">
        <f>'[1]2025年已发货'!H:H</f>
        <v>李代茂</v>
      </c>
      <c r="I2548" s="2">
        <f>'[1]2025年已发货'!I:I</f>
        <v>18302833536</v>
      </c>
      <c r="J2548" s="2" vm="1" t="e">
        <f>_xlfn._xlws.FILTER(辅助信息!D:D,辅助信息!G:G=G2548)</f>
        <v>#VALUE!</v>
      </c>
    </row>
    <row r="2549" spans="1:10">
      <c r="A2549" s="2" t="str">
        <f>'[1]2025年已发货'!A:A</f>
        <v>达钢</v>
      </c>
      <c r="B2549" s="2" t="str">
        <f>'[1]2025年已发货'!B:B</f>
        <v>盘螺</v>
      </c>
      <c r="C2549" s="2" t="str">
        <f>'[1]2025年已发货'!C:C</f>
        <v>HRB400E Φ8</v>
      </c>
      <c r="D2549" s="2" t="str">
        <f>'[1]2025年已发货'!D:D</f>
        <v>吨</v>
      </c>
      <c r="E2549" s="2">
        <f>'[1]2025年已发货'!E:E</f>
        <v>15</v>
      </c>
      <c r="F2549" s="4">
        <f>'[1]2025年已发货'!F:F</f>
        <v>45774</v>
      </c>
      <c r="G2549" s="2" t="str">
        <f>'[1]2025年已发货'!G:G</f>
        <v>（商投建工达州中医药科技园-1工区）达州市通川区达州中医药职业学院犀牛大道北段</v>
      </c>
      <c r="H2549" s="2" t="str">
        <f>'[1]2025年已发货'!H:H</f>
        <v>程黄刚</v>
      </c>
      <c r="I2549" s="2">
        <f>'[1]2025年已发货'!I:I</f>
        <v>15108211617</v>
      </c>
      <c r="J2549" s="2" t="str">
        <f>_xlfn._xlws.FILTER(辅助信息!D:D,辅助信息!G:G=G2549)</f>
        <v>商投建工达州中医药科技园</v>
      </c>
    </row>
    <row r="2550" spans="1:10">
      <c r="A2550" s="2" t="str">
        <f>'[1]2025年已发货'!A:A</f>
        <v>达钢</v>
      </c>
      <c r="B2550" s="2" t="str">
        <f>'[1]2025年已发货'!B:B</f>
        <v>盘螺</v>
      </c>
      <c r="C2550" s="2" t="str">
        <f>'[1]2025年已发货'!C:C</f>
        <v>HRB400E Φ10</v>
      </c>
      <c r="D2550" s="2" t="str">
        <f>'[1]2025年已发货'!D:D</f>
        <v>吨</v>
      </c>
      <c r="E2550" s="2">
        <f>'[1]2025年已发货'!E:E</f>
        <v>3</v>
      </c>
      <c r="F2550" s="4">
        <f>'[1]2025年已发货'!F:F</f>
        <v>45774</v>
      </c>
      <c r="G2550" s="2" t="str">
        <f>'[1]2025年已发货'!G:G</f>
        <v>（商投建工达州中医药科技园-1工区）达州市通川区达州中医药职业学院犀牛大道北段</v>
      </c>
      <c r="H2550" s="2" t="str">
        <f>'[1]2025年已发货'!H:H</f>
        <v>程黄刚</v>
      </c>
      <c r="I2550" s="2">
        <f>'[1]2025年已发货'!I:I</f>
        <v>15108211617</v>
      </c>
      <c r="J2550" s="2" t="str">
        <f>_xlfn._xlws.FILTER(辅助信息!D:D,辅助信息!G:G=G2550)</f>
        <v>商投建工达州中医药科技园</v>
      </c>
    </row>
    <row r="2551" spans="1:10">
      <c r="A2551" s="2" t="str">
        <f>'[1]2025年已发货'!A:A</f>
        <v>达钢</v>
      </c>
      <c r="B2551" s="2" t="str">
        <f>'[1]2025年已发货'!B:B</f>
        <v>螺纹钢</v>
      </c>
      <c r="C2551" s="2" t="str">
        <f>'[1]2025年已发货'!C:C</f>
        <v>HRB400E Φ12 9m</v>
      </c>
      <c r="D2551" s="2" t="str">
        <f>'[1]2025年已发货'!D:D</f>
        <v>吨</v>
      </c>
      <c r="E2551" s="2">
        <f>'[1]2025年已发货'!E:E</f>
        <v>21</v>
      </c>
      <c r="F2551" s="4">
        <f>'[1]2025年已发货'!F:F</f>
        <v>45774</v>
      </c>
      <c r="G2551" s="2" t="str">
        <f>'[1]2025年已发货'!G:G</f>
        <v>（商投建工达州中医药科技园-1工区）达州市通川区达州中医药职业学院犀牛大道北段</v>
      </c>
      <c r="H2551" s="2" t="str">
        <f>'[1]2025年已发货'!H:H</f>
        <v>程黄刚</v>
      </c>
      <c r="I2551" s="2">
        <f>'[1]2025年已发货'!I:I</f>
        <v>15108211617</v>
      </c>
      <c r="J2551" s="2" t="str">
        <f>_xlfn._xlws.FILTER(辅助信息!D:D,辅助信息!G:G=G2551)</f>
        <v>商投建工达州中医药科技园</v>
      </c>
    </row>
    <row r="2552" spans="1:10">
      <c r="A2552" s="2" t="str">
        <f>'[1]2025年已发货'!A:A</f>
        <v>达钢</v>
      </c>
      <c r="B2552" s="2" t="str">
        <f>'[1]2025年已发货'!B:B</f>
        <v>螺纹钢</v>
      </c>
      <c r="C2552" s="2" t="str">
        <f>'[1]2025年已发货'!C:C</f>
        <v>HRB400E Φ22 9m</v>
      </c>
      <c r="D2552" s="2" t="str">
        <f>'[1]2025年已发货'!D:D</f>
        <v>吨</v>
      </c>
      <c r="E2552" s="2">
        <f>'[1]2025年已发货'!E:E</f>
        <v>9</v>
      </c>
      <c r="F2552" s="4">
        <f>'[1]2025年已发货'!F:F</f>
        <v>45774</v>
      </c>
      <c r="G2552" s="2" t="str">
        <f>'[1]2025年已发货'!G:G</f>
        <v>（商投建工达州中医药科技园-1工区）达州市通川区达州中医药职业学院犀牛大道北段</v>
      </c>
      <c r="H2552" s="2" t="str">
        <f>'[1]2025年已发货'!H:H</f>
        <v>程黄刚</v>
      </c>
      <c r="I2552" s="2">
        <f>'[1]2025年已发货'!I:I</f>
        <v>15108211617</v>
      </c>
      <c r="J2552" s="2" t="str">
        <f>_xlfn._xlws.FILTER(辅助信息!D:D,辅助信息!G:G=G2552)</f>
        <v>商投建工达州中医药科技园</v>
      </c>
    </row>
    <row r="2553" spans="1:10">
      <c r="A2553" s="2" t="str">
        <f>'[1]2025年已发货'!A:A</f>
        <v>达钢</v>
      </c>
      <c r="B2553" s="2" t="str">
        <f>'[1]2025年已发货'!B:B</f>
        <v>螺纹钢</v>
      </c>
      <c r="C2553" s="2" t="str">
        <f>'[1]2025年已发货'!C:C</f>
        <v>HRB400E Φ12 9m</v>
      </c>
      <c r="D2553" s="2" t="str">
        <f>'[1]2025年已发货'!D:D</f>
        <v>吨</v>
      </c>
      <c r="E2553" s="2">
        <f>'[1]2025年已发货'!E:E</f>
        <v>35</v>
      </c>
      <c r="F2553" s="4">
        <f>'[1]2025年已发货'!F:F</f>
        <v>45774</v>
      </c>
      <c r="G2553" s="2" t="str">
        <f>'[1]2025年已发货'!G:G</f>
        <v>（十九冶-江龙高速一分部）重庆市云阳县X886附近中国十九冶开云高速项目总包部西98米*复兴互通预制梁场</v>
      </c>
      <c r="H2553" s="2" t="str">
        <f>'[1]2025年已发货'!H:H</f>
        <v>吴章红</v>
      </c>
      <c r="I2553" s="2">
        <f>'[1]2025年已发货'!I:I</f>
        <v>18628165772</v>
      </c>
      <c r="J2553" s="2" vm="1" t="e">
        <f>_xlfn._xlws.FILTER(辅助信息!D:D,辅助信息!G:G=G2553)</f>
        <v>#VALUE!</v>
      </c>
    </row>
    <row r="2554" spans="1:10">
      <c r="A2554" s="2" t="str">
        <f>'[1]2025年已发货'!A:A</f>
        <v>成实</v>
      </c>
      <c r="B2554" s="2" t="str">
        <f>'[1]2025年已发货'!B:B</f>
        <v>螺纹钢</v>
      </c>
      <c r="C2554" s="2" t="str">
        <f>'[1]2025年已发货'!C:C</f>
        <v>HRB400E Φ16 9m</v>
      </c>
      <c r="D2554" s="2" t="str">
        <f>'[1]2025年已发货'!D:D</f>
        <v>吨</v>
      </c>
      <c r="E2554" s="2">
        <f>'[1]2025年已发货'!E:E</f>
        <v>12</v>
      </c>
      <c r="F2554" s="4">
        <f>'[1]2025年已发货'!F:F</f>
        <v>45774</v>
      </c>
      <c r="G2554" s="2" t="str">
        <f>'[1]2025年已发货'!G:G</f>
        <v>（四川商建-射洪城乡一体化项目）遂宁市射洪市忠新幼儿园北侧约220米新溪小区</v>
      </c>
      <c r="H2554" s="2" t="str">
        <f>'[1]2025年已发货'!H:H</f>
        <v>柏子刚</v>
      </c>
      <c r="I2554" s="2">
        <f>'[1]2025年已发货'!I:I</f>
        <v>15692885305</v>
      </c>
      <c r="J2554" s="2" t="str">
        <f>_xlfn._xlws.FILTER(辅助信息!D:D,辅助信息!G:G=G2554)</f>
        <v>四川商建
射洪城乡一体化项目</v>
      </c>
    </row>
    <row r="2555" spans="1:10">
      <c r="A2555" s="2" t="str">
        <f>'[1]2025年已发货'!A:A</f>
        <v>成实</v>
      </c>
      <c r="B2555" s="2" t="str">
        <f>'[1]2025年已发货'!B:B</f>
        <v>螺纹钢</v>
      </c>
      <c r="C2555" s="2" t="str">
        <f>'[1]2025年已发货'!C:C</f>
        <v>HRB400E Φ22 9m</v>
      </c>
      <c r="D2555" s="2" t="str">
        <f>'[1]2025年已发货'!D:D</f>
        <v>吨</v>
      </c>
      <c r="E2555" s="2">
        <f>'[1]2025年已发货'!E:E</f>
        <v>24</v>
      </c>
      <c r="F2555" s="4">
        <f>'[1]2025年已发货'!F:F</f>
        <v>45774</v>
      </c>
      <c r="G2555" s="2" t="str">
        <f>'[1]2025年已发货'!G:G</f>
        <v>（四川商建-射洪城乡一体化项目）遂宁市射洪市忠新幼儿园北侧约220米新溪小区</v>
      </c>
      <c r="H2555" s="2" t="str">
        <f>'[1]2025年已发货'!H:H</f>
        <v>柏子刚</v>
      </c>
      <c r="I2555" s="2">
        <f>'[1]2025年已发货'!I:I</f>
        <v>15692885305</v>
      </c>
      <c r="J2555" s="2" t="str">
        <f>_xlfn._xlws.FILTER(辅助信息!D:D,辅助信息!G:G=G2555)</f>
        <v>四川商建
射洪城乡一体化项目</v>
      </c>
    </row>
    <row r="2556" spans="1:10">
      <c r="A2556" s="2" t="str">
        <f>'[1]2025年已发货'!A:A</f>
        <v>晋邦</v>
      </c>
      <c r="B2556" s="2" t="str">
        <f>'[1]2025年已发货'!B:B</f>
        <v>高线</v>
      </c>
      <c r="C2556" s="2" t="str">
        <f>'[1]2025年已发货'!C:C</f>
        <v>HPB300 Φ8</v>
      </c>
      <c r="D2556" s="2" t="str">
        <f>'[1]2025年已发货'!D:D</f>
        <v>吨</v>
      </c>
      <c r="E2556" s="2">
        <f>'[1]2025年已发货'!E:E</f>
        <v>8</v>
      </c>
      <c r="F2556" s="4">
        <f>'[1]2025年已发货'!F:F</f>
        <v>45774</v>
      </c>
      <c r="G2556" s="2" t="str">
        <f>'[1]2025年已发货'!G:G</f>
        <v>（五冶达州国道542项目-一工区桥梁一工段）四川省达州市四川省达州市达川区石桥镇武寨村</v>
      </c>
      <c r="H2556" s="2" t="str">
        <f>'[1]2025年已发货'!H:H</f>
        <v>杨勇</v>
      </c>
      <c r="I2556" s="2">
        <f>'[1]2025年已发货'!I:I</f>
        <v>18398563998</v>
      </c>
      <c r="J2556" s="2" vm="1" t="e">
        <f>_xlfn._xlws.FILTER(辅助信息!D:D,辅助信息!G:G=G2556)</f>
        <v>#VALUE!</v>
      </c>
    </row>
    <row r="2557" spans="1:10">
      <c r="A2557" s="2" t="str">
        <f>'[1]2025年已发货'!A:A</f>
        <v>晋邦</v>
      </c>
      <c r="B2557" s="2" t="str">
        <f>'[1]2025年已发货'!B:B</f>
        <v>螺纹钢</v>
      </c>
      <c r="C2557" s="2" t="str">
        <f>'[1]2025年已发货'!C:C</f>
        <v>HRB400E Φ12 9m</v>
      </c>
      <c r="D2557" s="2" t="str">
        <f>'[1]2025年已发货'!D:D</f>
        <v>吨</v>
      </c>
      <c r="E2557" s="2">
        <f>'[1]2025年已发货'!E:E</f>
        <v>9</v>
      </c>
      <c r="F2557" s="4">
        <f>'[1]2025年已发货'!F:F</f>
        <v>45774</v>
      </c>
      <c r="G2557" s="2" t="str">
        <f>'[1]2025年已发货'!G:G</f>
        <v>（五冶达州国道542项目-一工区桥梁一工段）四川省达州市四川省达州市达川区石桥镇武寨村</v>
      </c>
      <c r="H2557" s="2" t="str">
        <f>'[1]2025年已发货'!H:H</f>
        <v>杨勇</v>
      </c>
      <c r="I2557" s="2">
        <f>'[1]2025年已发货'!I:I</f>
        <v>18398563998</v>
      </c>
      <c r="J2557" s="2" vm="1" t="e">
        <f>_xlfn._xlws.FILTER(辅助信息!D:D,辅助信息!G:G=G2557)</f>
        <v>#VALUE!</v>
      </c>
    </row>
    <row r="2558" spans="1:10">
      <c r="A2558" s="2" t="str">
        <f>'[1]2025年已发货'!A:A</f>
        <v>晋邦</v>
      </c>
      <c r="B2558" s="2" t="str">
        <f>'[1]2025年已发货'!B:B</f>
        <v>螺纹钢</v>
      </c>
      <c r="C2558" s="2" t="str">
        <f>'[1]2025年已发货'!C:C</f>
        <v>HRB400E Φ14 9m</v>
      </c>
      <c r="D2558" s="2" t="str">
        <f>'[1]2025年已发货'!D:D</f>
        <v>吨</v>
      </c>
      <c r="E2558" s="2">
        <f>'[1]2025年已发货'!E:E</f>
        <v>10</v>
      </c>
      <c r="F2558" s="4">
        <f>'[1]2025年已发货'!F:F</f>
        <v>45774</v>
      </c>
      <c r="G2558" s="2" t="str">
        <f>'[1]2025年已发货'!G:G</f>
        <v>（五冶达州国道542项目-一工区桥梁一工段）四川省达州市四川省达州市达川区石桥镇武寨村</v>
      </c>
      <c r="H2558" s="2" t="str">
        <f>'[1]2025年已发货'!H:H</f>
        <v>杨勇</v>
      </c>
      <c r="I2558" s="2">
        <f>'[1]2025年已发货'!I:I</f>
        <v>18398563998</v>
      </c>
      <c r="J2558" s="2" vm="1" t="e">
        <f>_xlfn._xlws.FILTER(辅助信息!D:D,辅助信息!G:G=G2558)</f>
        <v>#VALUE!</v>
      </c>
    </row>
    <row r="2559" spans="1:10">
      <c r="A2559" s="2" t="str">
        <f>'[1]2025年已发货'!A:A</f>
        <v>晋邦</v>
      </c>
      <c r="B2559" s="2" t="str">
        <f>'[1]2025年已发货'!B:B</f>
        <v>螺纹钢</v>
      </c>
      <c r="C2559" s="2" t="str">
        <f>'[1]2025年已发货'!C:C</f>
        <v>HRB400E Φ16 9m</v>
      </c>
      <c r="D2559" s="2" t="str">
        <f>'[1]2025年已发货'!D:D</f>
        <v>吨</v>
      </c>
      <c r="E2559" s="2">
        <f>'[1]2025年已发货'!E:E</f>
        <v>3</v>
      </c>
      <c r="F2559" s="4">
        <f>'[1]2025年已发货'!F:F</f>
        <v>45774</v>
      </c>
      <c r="G2559" s="2" t="str">
        <f>'[1]2025年已发货'!G:G</f>
        <v>（五冶达州国道542项目-一工区桥梁一工段）四川省达州市四川省达州市达川区石桥镇武寨村</v>
      </c>
      <c r="H2559" s="2" t="str">
        <f>'[1]2025年已发货'!H:H</f>
        <v>杨勇</v>
      </c>
      <c r="I2559" s="2">
        <f>'[1]2025年已发货'!I:I</f>
        <v>18398563998</v>
      </c>
      <c r="J2559" s="2" vm="1" t="e">
        <f>_xlfn._xlws.FILTER(辅助信息!D:D,辅助信息!G:G=G2559)</f>
        <v>#VALUE!</v>
      </c>
    </row>
    <row r="2560" spans="1:10">
      <c r="A2560" s="2" t="str">
        <f>'[1]2025年已发货'!A:A</f>
        <v>晋邦</v>
      </c>
      <c r="B2560" s="2" t="str">
        <f>'[1]2025年已发货'!B:B</f>
        <v>螺纹钢</v>
      </c>
      <c r="C2560" s="2" t="str">
        <f>'[1]2025年已发货'!C:C</f>
        <v>HRB400E Φ18 9m</v>
      </c>
      <c r="D2560" s="2" t="str">
        <f>'[1]2025年已发货'!D:D</f>
        <v>吨</v>
      </c>
      <c r="E2560" s="2">
        <f>'[1]2025年已发货'!E:E</f>
        <v>6</v>
      </c>
      <c r="F2560" s="4">
        <f>'[1]2025年已发货'!F:F</f>
        <v>45774</v>
      </c>
      <c r="G2560" s="2" t="str">
        <f>'[1]2025年已发货'!G:G</f>
        <v>（五冶达州国道542项目-一工区桥梁一工段）四川省达州市四川省达州市达川区石桥镇武寨村</v>
      </c>
      <c r="H2560" s="2" t="str">
        <f>'[1]2025年已发货'!H:H</f>
        <v>杨勇</v>
      </c>
      <c r="I2560" s="2">
        <f>'[1]2025年已发货'!I:I</f>
        <v>18398563998</v>
      </c>
      <c r="J2560" s="2" vm="1" t="e">
        <f>_xlfn._xlws.FILTER(辅助信息!D:D,辅助信息!G:G=G2560)</f>
        <v>#VALUE!</v>
      </c>
    </row>
    <row r="2561" spans="1:10">
      <c r="A2561" s="2" t="str">
        <f>'[1]2025年已发货'!A:A</f>
        <v>晋邦</v>
      </c>
      <c r="B2561" s="2" t="str">
        <f>'[1]2025年已发货'!B:B</f>
        <v>螺纹钢</v>
      </c>
      <c r="C2561" s="2" t="str">
        <f>'[1]2025年已发货'!C:C</f>
        <v>HRB400E Φ12 9m</v>
      </c>
      <c r="D2561" s="2" t="str">
        <f>'[1]2025年已发货'!D:D</f>
        <v>吨</v>
      </c>
      <c r="E2561" s="2">
        <f>'[1]2025年已发货'!E:E</f>
        <v>18</v>
      </c>
      <c r="F2561" s="4">
        <f>'[1]2025年已发货'!F:F</f>
        <v>45774</v>
      </c>
      <c r="G2561" s="2" t="str">
        <f>'[1]2025年已发货'!G:G</f>
        <v>（五冶达州国道542项目-一工区桥梁二工段）四川省达州市达川区达川区石梯镇石成村</v>
      </c>
      <c r="H2561" s="2" t="str">
        <f>'[1]2025年已发货'!H:H</f>
        <v>夏树彬</v>
      </c>
      <c r="I2561" s="2">
        <f>'[1]2025年已发货'!I:I</f>
        <v>13518183653</v>
      </c>
      <c r="J2561" s="2" vm="1" t="e">
        <f>_xlfn._xlws.FILTER(辅助信息!D:D,辅助信息!G:G=G2561)</f>
        <v>#VALUE!</v>
      </c>
    </row>
    <row r="2562" spans="1:10">
      <c r="A2562" s="2" t="str">
        <f>'[1]2025年已发货'!A:A</f>
        <v>晋邦</v>
      </c>
      <c r="B2562" s="2" t="str">
        <f>'[1]2025年已发货'!B:B</f>
        <v>螺纹钢</v>
      </c>
      <c r="C2562" s="2" t="str">
        <f>'[1]2025年已发货'!C:C</f>
        <v>HRB400E Φ14 9m</v>
      </c>
      <c r="D2562" s="2" t="str">
        <f>'[1]2025年已发货'!D:D</f>
        <v>吨</v>
      </c>
      <c r="E2562" s="2">
        <f>'[1]2025年已发货'!E:E</f>
        <v>16</v>
      </c>
      <c r="F2562" s="4">
        <f>'[1]2025年已发货'!F:F</f>
        <v>45774</v>
      </c>
      <c r="G2562" s="2" t="str">
        <f>'[1]2025年已发货'!G:G</f>
        <v>（五冶达州国道542项目-一工区桥梁二工段）四川省达州市达川区达川区石梯镇石成村</v>
      </c>
      <c r="H2562" s="2" t="str">
        <f>'[1]2025年已发货'!H:H</f>
        <v>夏树彬</v>
      </c>
      <c r="I2562" s="2">
        <f>'[1]2025年已发货'!I:I</f>
        <v>13518183653</v>
      </c>
      <c r="J2562" s="2" vm="1" t="e">
        <f>_xlfn._xlws.FILTER(辅助信息!D:D,辅助信息!G:G=G2562)</f>
        <v>#VALUE!</v>
      </c>
    </row>
    <row r="2563" spans="1:10">
      <c r="A2563" s="2" t="str">
        <f>'[1]2025年已发货'!A:A</f>
        <v>晋邦</v>
      </c>
      <c r="B2563" s="2" t="str">
        <f>'[1]2025年已发货'!B:B</f>
        <v>螺纹钢</v>
      </c>
      <c r="C2563" s="2" t="str">
        <f>'[1]2025年已发货'!C:C</f>
        <v>HRB400E Φ25 9m</v>
      </c>
      <c r="D2563" s="2" t="str">
        <f>'[1]2025年已发货'!D:D</f>
        <v>吨</v>
      </c>
      <c r="E2563" s="2">
        <f>'[1]2025年已发货'!E:E</f>
        <v>6</v>
      </c>
      <c r="F2563" s="4">
        <f>'[1]2025年已发货'!F:F</f>
        <v>45774</v>
      </c>
      <c r="G2563" s="2" t="str">
        <f>'[1]2025年已发货'!G:G</f>
        <v>（五冶达州国道542项目-一工区桥梁二工段）四川省达州市达川区达川区石梯镇石成村</v>
      </c>
      <c r="H2563" s="2" t="str">
        <f>'[1]2025年已发货'!H:H</f>
        <v>夏树彬</v>
      </c>
      <c r="I2563" s="2">
        <f>'[1]2025年已发货'!I:I</f>
        <v>13518183653</v>
      </c>
      <c r="J2563" s="2" vm="1" t="e">
        <f>_xlfn._xlws.FILTER(辅助信息!D:D,辅助信息!G:G=G2563)</f>
        <v>#VALUE!</v>
      </c>
    </row>
    <row r="2564" spans="1:10">
      <c r="A2564" s="2" t="str">
        <f>'[1]2025年已发货'!A:A</f>
        <v>晋邦</v>
      </c>
      <c r="B2564" s="2" t="str">
        <f>'[1]2025年已发货'!B:B</f>
        <v>盘螺</v>
      </c>
      <c r="C2564" s="2" t="str">
        <f>'[1]2025年已发货'!C:C</f>
        <v>HRB400E Φ6</v>
      </c>
      <c r="D2564" s="2" t="str">
        <f>'[1]2025年已发货'!D:D</f>
        <v>吨</v>
      </c>
      <c r="E2564" s="2">
        <f>'[1]2025年已发货'!E:E</f>
        <v>6</v>
      </c>
      <c r="F2564" s="4">
        <f>'[1]2025年已发货'!F:F</f>
        <v>45774</v>
      </c>
      <c r="G2564" s="2" t="str">
        <f>'[1]2025年已发货'!G:G</f>
        <v>（商投建工达州中医药科技园-1工区）达州市通川区达州中医药职业学院犀牛大道北段</v>
      </c>
      <c r="H2564" s="2" t="str">
        <f>'[1]2025年已发货'!H:H</f>
        <v>程黄刚</v>
      </c>
      <c r="I2564" s="2">
        <f>'[1]2025年已发货'!I:I</f>
        <v>15108211617</v>
      </c>
      <c r="J2564" s="2" t="str">
        <f>_xlfn._xlws.FILTER(辅助信息!D:D,辅助信息!G:G=G2564)</f>
        <v>商投建工达州中医药科技园</v>
      </c>
    </row>
    <row r="2565" spans="1:10">
      <c r="A2565" s="2" t="str">
        <f>'[1]2025年已发货'!A:A</f>
        <v>晋邦</v>
      </c>
      <c r="B2565" s="2" t="str">
        <f>'[1]2025年已发货'!B:B</f>
        <v>螺纹钢</v>
      </c>
      <c r="C2565" s="2" t="str">
        <f>'[1]2025年已发货'!C:C</f>
        <v>HRB400E Φ16 9m</v>
      </c>
      <c r="D2565" s="2" t="str">
        <f>'[1]2025年已发货'!D:D</f>
        <v>吨</v>
      </c>
      <c r="E2565" s="2">
        <f>'[1]2025年已发货'!E:E</f>
        <v>13</v>
      </c>
      <c r="F2565" s="4">
        <f>'[1]2025年已发货'!F:F</f>
        <v>45774</v>
      </c>
      <c r="G2565" s="2" t="str">
        <f>'[1]2025年已发货'!G:G</f>
        <v>（商投建工达州中医药科技园-1工区）达州市通川区达州中医药职业学院犀牛大道北段</v>
      </c>
      <c r="H2565" s="2" t="str">
        <f>'[1]2025年已发货'!H:H</f>
        <v>程黄刚</v>
      </c>
      <c r="I2565" s="2">
        <f>'[1]2025年已发货'!I:I</f>
        <v>15108211617</v>
      </c>
      <c r="J2565" s="2" t="str">
        <f>_xlfn._xlws.FILTER(辅助信息!D:D,辅助信息!G:G=G2565)</f>
        <v>商投建工达州中医药科技园</v>
      </c>
    </row>
    <row r="2566" spans="1:10">
      <c r="A2566" s="2" t="str">
        <f>'[1]2025年已发货'!A:A</f>
        <v>晋邦</v>
      </c>
      <c r="B2566" s="2" t="str">
        <f>'[1]2025年已发货'!B:B</f>
        <v>螺纹钢</v>
      </c>
      <c r="C2566" s="2" t="str">
        <f>'[1]2025年已发货'!C:C</f>
        <v>HRB400E Φ18 12m</v>
      </c>
      <c r="D2566" s="2" t="str">
        <f>'[1]2025年已发货'!D:D</f>
        <v>吨</v>
      </c>
      <c r="E2566" s="2">
        <f>'[1]2025年已发货'!E:E</f>
        <v>3</v>
      </c>
      <c r="F2566" s="4">
        <f>'[1]2025年已发货'!F:F</f>
        <v>45774</v>
      </c>
      <c r="G2566" s="2" t="str">
        <f>'[1]2025年已发货'!G:G</f>
        <v>（商投建工达州中医药科技园-1工区）达州市通川区达州中医药职业学院犀牛大道北段</v>
      </c>
      <c r="H2566" s="2" t="str">
        <f>'[1]2025年已发货'!H:H</f>
        <v>程黄刚</v>
      </c>
      <c r="I2566" s="2">
        <f>'[1]2025年已发货'!I:I</f>
        <v>15108211617</v>
      </c>
      <c r="J2566" s="2" t="str">
        <f>_xlfn._xlws.FILTER(辅助信息!D:D,辅助信息!G:G=G2566)</f>
        <v>商投建工达州中医药科技园</v>
      </c>
    </row>
    <row r="2567" spans="1:10">
      <c r="A2567" s="2" t="str">
        <f>'[1]2025年已发货'!A:A</f>
        <v>晋邦</v>
      </c>
      <c r="B2567" s="2" t="str">
        <f>'[1]2025年已发货'!B:B</f>
        <v>螺纹钢</v>
      </c>
      <c r="C2567" s="2" t="str">
        <f>'[1]2025年已发货'!C:C</f>
        <v>HRB400E Φ20 9m</v>
      </c>
      <c r="D2567" s="2" t="str">
        <f>'[1]2025年已发货'!D:D</f>
        <v>吨</v>
      </c>
      <c r="E2567" s="2">
        <f>'[1]2025年已发货'!E:E</f>
        <v>13</v>
      </c>
      <c r="F2567" s="4">
        <f>'[1]2025年已发货'!F:F</f>
        <v>45774</v>
      </c>
      <c r="G2567" s="2" t="str">
        <f>'[1]2025年已发货'!G:G</f>
        <v>（商投建工达州中医药科技园-1工区）达州市通川区达州中医药职业学院犀牛大道北段</v>
      </c>
      <c r="H2567" s="2" t="str">
        <f>'[1]2025年已发货'!H:H</f>
        <v>程黄刚</v>
      </c>
      <c r="I2567" s="2">
        <f>'[1]2025年已发货'!I:I</f>
        <v>15108211617</v>
      </c>
      <c r="J2567" s="2" t="str">
        <f>_xlfn._xlws.FILTER(辅助信息!D:D,辅助信息!G:G=G2567)</f>
        <v>商投建工达州中医药科技园</v>
      </c>
    </row>
    <row r="2568" spans="1:10">
      <c r="A2568" s="2" t="str">
        <f>'[1]2025年已发货'!A:A</f>
        <v>晋邦</v>
      </c>
      <c r="B2568" s="2" t="str">
        <f>'[1]2025年已发货'!B:B</f>
        <v>螺纹钢</v>
      </c>
      <c r="C2568" s="2" t="str">
        <f>'[1]2025年已发货'!C:C</f>
        <v>HRB400E Φ16 12m</v>
      </c>
      <c r="D2568" s="2" t="str">
        <f>'[1]2025年已发货'!D:D</f>
        <v>吨</v>
      </c>
      <c r="E2568" s="2">
        <f>'[1]2025年已发货'!E:E</f>
        <v>70</v>
      </c>
      <c r="F2568" s="4">
        <f>'[1]2025年已发货'!F:F</f>
        <v>45774</v>
      </c>
      <c r="G2568" s="2" t="str">
        <f>'[1]2025年已发货'!G:G</f>
        <v>(宜宾兴港三江新区长江工业园建设项目-M2-00-04桩)宜宾市翠屏区宜宾汽车零部件配套产业基地(纬五路南)</v>
      </c>
      <c r="H2568" s="2" t="str">
        <f>'[1]2025年已发货'!H:H</f>
        <v>王涛</v>
      </c>
      <c r="I2568" s="2">
        <f>'[1]2025年已发货'!I:I</f>
        <v>18381110677</v>
      </c>
      <c r="J2568" s="2" t="str">
        <f>_xlfn._xlws.FILTER(辅助信息!D:D,辅助信息!G:G=G2568)</f>
        <v>宜宾兴港三江新区长江工业园建设项目</v>
      </c>
    </row>
    <row r="2569" spans="1:10">
      <c r="A2569" s="2" t="str">
        <f>'[1]2025年已发货'!A:A</f>
        <v>晋邦</v>
      </c>
      <c r="B2569" s="2" t="str">
        <f>'[1]2025年已发货'!B:B</f>
        <v>盘螺</v>
      </c>
      <c r="C2569" s="2" t="str">
        <f>'[1]2025年已发货'!C:C</f>
        <v>HRB400E Φ10</v>
      </c>
      <c r="D2569" s="2" t="str">
        <f>'[1]2025年已发货'!D:D</f>
        <v>吨</v>
      </c>
      <c r="E2569" s="2">
        <f>'[1]2025年已发货'!E:E</f>
        <v>15</v>
      </c>
      <c r="F2569" s="4">
        <f>'[1]2025年已发货'!F:F</f>
        <v>45774</v>
      </c>
      <c r="G2569" s="2" t="str">
        <f>'[1]2025年已发货'!G:G</f>
        <v>(宜宾兴港三江新区长江工业园建设项目-M2-7#厂房)宜宾市翠屏区宜宾汽车零部件配套产业基地(纬五路南)</v>
      </c>
      <c r="H2569" s="2" t="str">
        <f>'[1]2025年已发货'!H:H</f>
        <v>王涛</v>
      </c>
      <c r="I2569" s="2">
        <f>'[1]2025年已发货'!I:I</f>
        <v>18381110677</v>
      </c>
      <c r="J2569" s="2" t="str">
        <f>_xlfn._xlws.FILTER(辅助信息!D:D,辅助信息!G:G=G2569)</f>
        <v>宜宾兴港三江新区长江工业园建设项目</v>
      </c>
    </row>
    <row r="2570" spans="1:10">
      <c r="A2570" s="2" t="str">
        <f>'[1]2025年已发货'!A:A</f>
        <v>晋邦</v>
      </c>
      <c r="B2570" s="2" t="str">
        <f>'[1]2025年已发货'!B:B</f>
        <v>螺纹钢</v>
      </c>
      <c r="C2570" s="2" t="str">
        <f>'[1]2025年已发货'!C:C</f>
        <v>HRB400E Φ22 12m</v>
      </c>
      <c r="D2570" s="2" t="str">
        <f>'[1]2025年已发货'!D:D</f>
        <v>吨</v>
      </c>
      <c r="E2570" s="2">
        <f>'[1]2025年已发货'!E:E</f>
        <v>20</v>
      </c>
      <c r="F2570" s="4">
        <f>'[1]2025年已发货'!F:F</f>
        <v>45774</v>
      </c>
      <c r="G2570" s="2" t="str">
        <f>'[1]2025年已发货'!G:G</f>
        <v>(宜宾兴港三江新区长江工业园建设项目-M2-7#厂房)宜宾市翠屏区宜宾汽车零部件配套产业基地(纬五路南)</v>
      </c>
      <c r="H2570" s="2" t="str">
        <f>'[1]2025年已发货'!H:H</f>
        <v>王涛</v>
      </c>
      <c r="I2570" s="2">
        <f>'[1]2025年已发货'!I:I</f>
        <v>18381110677</v>
      </c>
      <c r="J2570" s="2" t="str">
        <f>_xlfn._xlws.FILTER(辅助信息!D:D,辅助信息!G:G=G2570)</f>
        <v>宜宾兴港三江新区长江工业园建设项目</v>
      </c>
    </row>
    <row r="2571" spans="1:10">
      <c r="A2571" s="2" t="str">
        <f>'[1]2025年已发货'!A:A</f>
        <v>晋邦</v>
      </c>
      <c r="B2571" s="2" t="str">
        <f>'[1]2025年已发货'!B:B</f>
        <v>盘螺</v>
      </c>
      <c r="C2571" s="2" t="str">
        <f>'[1]2025年已发货'!C:C</f>
        <v>HRB400E Φ8</v>
      </c>
      <c r="D2571" s="2" t="str">
        <f>'[1]2025年已发货'!D:D</f>
        <v>吨</v>
      </c>
      <c r="E2571" s="2">
        <f>'[1]2025年已发货'!E:E</f>
        <v>20</v>
      </c>
      <c r="F2571" s="4">
        <f>'[1]2025年已发货'!F:F</f>
        <v>45774</v>
      </c>
      <c r="G2571" s="2" t="str">
        <f>'[1]2025年已发货'!G:G</f>
        <v>(宜宾兴港三江新区长江工业园建设项目-9#厂房)宜宾市翠屏区宜宾汽车零部件配套产业基地(纬五路南)</v>
      </c>
      <c r="H2571" s="2" t="str">
        <f>'[1]2025年已发货'!H:H</f>
        <v>严石林</v>
      </c>
      <c r="I2571" s="2">
        <f>'[1]2025年已发货'!I:I</f>
        <v>15924731822</v>
      </c>
      <c r="J2571" s="2" t="str">
        <f>_xlfn._xlws.FILTER(辅助信息!D:D,辅助信息!G:G=G2571)</f>
        <v>宜宾兴港三江新区长江工业园建设项目</v>
      </c>
    </row>
    <row r="2572" spans="1:10">
      <c r="A2572" s="2" t="str">
        <f>'[1]2025年已发货'!A:A</f>
        <v>晋邦</v>
      </c>
      <c r="B2572" s="2" t="str">
        <f>'[1]2025年已发货'!B:B</f>
        <v>盘螺</v>
      </c>
      <c r="C2572" s="2" t="str">
        <f>'[1]2025年已发货'!C:C</f>
        <v>HRB400E Φ10</v>
      </c>
      <c r="D2572" s="2" t="str">
        <f>'[1]2025年已发货'!D:D</f>
        <v>吨</v>
      </c>
      <c r="E2572" s="2">
        <f>'[1]2025年已发货'!E:E</f>
        <v>15</v>
      </c>
      <c r="F2572" s="4">
        <f>'[1]2025年已发货'!F:F</f>
        <v>45774</v>
      </c>
      <c r="G2572" s="2" t="str">
        <f>'[1]2025年已发货'!G:G</f>
        <v>(宜宾兴港三江新区长江工业园建设项目-9#厂房)宜宾市翠屏区宜宾汽车零部件配套产业基地(纬五路南)</v>
      </c>
      <c r="H2572" s="2" t="str">
        <f>'[1]2025年已发货'!H:H</f>
        <v>严石林</v>
      </c>
      <c r="I2572" s="2">
        <f>'[1]2025年已发货'!I:I</f>
        <v>15924731822</v>
      </c>
      <c r="J2572" s="2" t="str">
        <f>_xlfn._xlws.FILTER(辅助信息!D:D,辅助信息!G:G=G2572)</f>
        <v>宜宾兴港三江新区长江工业园建设项目</v>
      </c>
    </row>
    <row r="2573" spans="1:10">
      <c r="A2573" s="2" t="str">
        <f>'[1]2025年已发货'!A:A</f>
        <v>晋邦</v>
      </c>
      <c r="B2573" s="2" t="str">
        <f>'[1]2025年已发货'!B:B</f>
        <v>螺纹钢</v>
      </c>
      <c r="C2573" s="2" t="str">
        <f>'[1]2025年已发货'!C:C</f>
        <v>HRB400E Φ12 9m</v>
      </c>
      <c r="D2573" s="2" t="str">
        <f>'[1]2025年已发货'!D:D</f>
        <v>吨</v>
      </c>
      <c r="E2573" s="2">
        <f>'[1]2025年已发货'!E:E</f>
        <v>80</v>
      </c>
      <c r="F2573" s="4">
        <f>'[1]2025年已发货'!F:F</f>
        <v>45774</v>
      </c>
      <c r="G2573" s="2" t="str">
        <f>'[1]2025年已发货'!G:G</f>
        <v>（十九冶-江龙高速一分部）重庆市云阳县X886附近中国十九冶开云高速项目总包部西98米*复兴互通预制梁场</v>
      </c>
      <c r="H2573" s="2" t="str">
        <f>'[1]2025年已发货'!H:H</f>
        <v>吴章红</v>
      </c>
      <c r="I2573" s="2">
        <f>'[1]2025年已发货'!I:I</f>
        <v>18628165772</v>
      </c>
      <c r="J2573" s="2" vm="1" t="e">
        <f>_xlfn._xlws.FILTER(辅助信息!D:D,辅助信息!G:G=G2573)</f>
        <v>#VALUE!</v>
      </c>
    </row>
    <row r="2574" spans="1:10">
      <c r="A2574" s="2" t="str">
        <f>'[1]2025年已发货'!A:A</f>
        <v>晋邦</v>
      </c>
      <c r="B2574" s="2" t="str">
        <f>'[1]2025年已发货'!B:B</f>
        <v>螺纹钢</v>
      </c>
      <c r="C2574" s="2" t="str">
        <f>'[1]2025年已发货'!C:C</f>
        <v>HRB400E Φ25 9m</v>
      </c>
      <c r="D2574" s="2" t="str">
        <f>'[1]2025年已发货'!D:D</f>
        <v>吨</v>
      </c>
      <c r="E2574" s="2">
        <f>'[1]2025年已发货'!E:E</f>
        <v>27</v>
      </c>
      <c r="F2574" s="4">
        <f>'[1]2025年已发货'!F:F</f>
        <v>45774</v>
      </c>
      <c r="G2574" s="2" t="str">
        <f>'[1]2025年已发货'!G:G</f>
        <v>（十九冶-江龙高速一分部）重庆市云阳县X886附近中国十九冶开云高速项目总包部西98米*复兴互通预制梁场</v>
      </c>
      <c r="H2574" s="2" t="str">
        <f>'[1]2025年已发货'!H:H</f>
        <v>吴章红</v>
      </c>
      <c r="I2574" s="2">
        <f>'[1]2025年已发货'!I:I</f>
        <v>18628165772</v>
      </c>
      <c r="J2574" s="2" vm="1" t="e">
        <f>_xlfn._xlws.FILTER(辅助信息!D:D,辅助信息!G:G=G2574)</f>
        <v>#VALUE!</v>
      </c>
    </row>
    <row r="2575" spans="1:10">
      <c r="A2575" s="2" t="str">
        <f>'[1]2025年已发货'!A:A</f>
        <v>晋邦</v>
      </c>
      <c r="B2575" s="2" t="str">
        <f>'[1]2025年已发货'!B:B</f>
        <v>盘螺</v>
      </c>
      <c r="C2575" s="2" t="str">
        <f>'[1]2025年已发货'!C:C</f>
        <v>HRB400E Φ10</v>
      </c>
      <c r="D2575" s="2" t="str">
        <f>'[1]2025年已发货'!D:D</f>
        <v>吨</v>
      </c>
      <c r="E2575" s="2">
        <f>'[1]2025年已发货'!E:E</f>
        <v>18</v>
      </c>
      <c r="F2575" s="4">
        <f>'[1]2025年已发货'!F:F</f>
        <v>45774</v>
      </c>
      <c r="G2575" s="2" t="str">
        <f>'[1]2025年已发货'!G:G</f>
        <v>（十九冶-江龙高速一分部）重庆市云阳县X886附近中国十九冶开云高速项目总包部西98米*复兴互通预制梁场</v>
      </c>
      <c r="H2575" s="2" t="str">
        <f>'[1]2025年已发货'!H:H</f>
        <v>吴章红</v>
      </c>
      <c r="I2575" s="2">
        <f>'[1]2025年已发货'!I:I</f>
        <v>18628165772</v>
      </c>
      <c r="J2575" s="2" vm="1" t="e">
        <f>_xlfn._xlws.FILTER(辅助信息!D:D,辅助信息!G:G=G2575)</f>
        <v>#VALUE!</v>
      </c>
    </row>
    <row r="2576" spans="1:10">
      <c r="A2576" s="2" t="str">
        <f>'[1]2025年已发货'!A:A</f>
        <v>晋邦</v>
      </c>
      <c r="B2576" s="2" t="str">
        <f>'[1]2025年已发货'!B:B</f>
        <v>高线</v>
      </c>
      <c r="C2576" s="2" t="str">
        <f>'[1]2025年已发货'!C:C</f>
        <v>HPB300Φ10</v>
      </c>
      <c r="D2576" s="2" t="str">
        <f>'[1]2025年已发货'!D:D</f>
        <v>吨</v>
      </c>
      <c r="E2576" s="2">
        <f>'[1]2025年已发货'!E:E</f>
        <v>18</v>
      </c>
      <c r="F2576" s="4">
        <f>'[1]2025年已发货'!F:F</f>
        <v>45774</v>
      </c>
      <c r="G2576" s="2" t="str">
        <f>'[1]2025年已发货'!G:G</f>
        <v>（十九冶-江龙高速一分部）重庆市云阳县X886附近中国十九冶开云高速项目总包部西98米*复兴互通预制梁场</v>
      </c>
      <c r="H2576" s="2" t="str">
        <f>'[1]2025年已发货'!H:H</f>
        <v>吴章红</v>
      </c>
      <c r="I2576" s="2">
        <f>'[1]2025年已发货'!I:I</f>
        <v>18628165772</v>
      </c>
      <c r="J2576" s="2" vm="1" t="e">
        <f>_xlfn._xlws.FILTER(辅助信息!D:D,辅助信息!G:G=G2576)</f>
        <v>#VALUE!</v>
      </c>
    </row>
    <row r="2577" spans="1:10">
      <c r="A2577" s="2" t="str">
        <f>'[1]2025年已发货'!A:A</f>
        <v>晋邦</v>
      </c>
      <c r="B2577" s="2" t="str">
        <f>'[1]2025年已发货'!B:B</f>
        <v>螺纹钢</v>
      </c>
      <c r="C2577" s="2" t="str">
        <f>'[1]2025年已发货'!C:C</f>
        <v>HRB400E Φ12 9m</v>
      </c>
      <c r="D2577" s="2" t="str">
        <f>'[1]2025年已发货'!D:D</f>
        <v>吨</v>
      </c>
      <c r="E2577" s="2">
        <f>'[1]2025年已发货'!E:E</f>
        <v>70</v>
      </c>
      <c r="F2577" s="4">
        <f>'[1]2025年已发货'!F:F</f>
        <v>45774</v>
      </c>
      <c r="G2577" s="2" t="str">
        <f>'[1]2025年已发货'!G:G</f>
        <v>（十九冶-江龙高速二分部）重庆市云阳县S305附近*龙角梁场</v>
      </c>
      <c r="H2577" s="2" t="str">
        <f>'[1]2025年已发货'!H:H</f>
        <v>张鹏</v>
      </c>
      <c r="I2577" s="2">
        <f>'[1]2025年已发货'!I:I</f>
        <v>18223006448</v>
      </c>
      <c r="J2577" s="2" vm="1" t="e">
        <f>_xlfn._xlws.FILTER(辅助信息!D:D,辅助信息!G:G=G2577)</f>
        <v>#VALUE!</v>
      </c>
    </row>
    <row r="2578" spans="1:10">
      <c r="A2578" s="2" t="str">
        <f>'[1]2025年已发货'!A:A</f>
        <v>晋邦</v>
      </c>
      <c r="B2578" s="2" t="str">
        <f>'[1]2025年已发货'!B:B</f>
        <v>高线</v>
      </c>
      <c r="C2578" s="2" t="str">
        <f>'[1]2025年已发货'!C:C</f>
        <v>HPB300Φ8</v>
      </c>
      <c r="D2578" s="2" t="str">
        <f>'[1]2025年已发货'!D:D</f>
        <v>吨</v>
      </c>
      <c r="E2578" s="2">
        <f>'[1]2025年已发货'!E:E</f>
        <v>6</v>
      </c>
      <c r="F2578" s="4">
        <f>'[1]2025年已发货'!F:F</f>
        <v>45774</v>
      </c>
      <c r="G2578" s="2" t="str">
        <f>'[1]2025年已发货'!G:G</f>
        <v>（十九冶-江龙高速二分部）重庆市云阳县宝坪镇双塆村*宝坪梁场</v>
      </c>
      <c r="H2578" s="2" t="str">
        <f>'[1]2025年已发货'!H:H</f>
        <v>张鹏</v>
      </c>
      <c r="I2578" s="2">
        <f>'[1]2025年已发货'!I:I</f>
        <v>18223006448</v>
      </c>
      <c r="J2578" s="2" vm="1" t="e">
        <f>_xlfn._xlws.FILTER(辅助信息!D:D,辅助信息!G:G=G2578)</f>
        <v>#VALUE!</v>
      </c>
    </row>
    <row r="2579" spans="1:10">
      <c r="A2579" s="2" t="str">
        <f>'[1]2025年已发货'!A:A</f>
        <v>晋邦</v>
      </c>
      <c r="B2579" s="2" t="str">
        <f>'[1]2025年已发货'!B:B</f>
        <v>螺纹钢</v>
      </c>
      <c r="C2579" s="2" t="str">
        <f>'[1]2025年已发货'!C:C</f>
        <v>HRB400E Φ12 9m</v>
      </c>
      <c r="D2579" s="2" t="str">
        <f>'[1]2025年已发货'!D:D</f>
        <v>吨</v>
      </c>
      <c r="E2579" s="2">
        <f>'[1]2025年已发货'!E:E</f>
        <v>3</v>
      </c>
      <c r="F2579" s="4">
        <f>'[1]2025年已发货'!F:F</f>
        <v>45774</v>
      </c>
      <c r="G2579" s="2" t="str">
        <f>'[1]2025年已发货'!G:G</f>
        <v>（十九冶-江龙高速二分部）重庆市云阳县宝坪镇双塆村*宝坪梁场</v>
      </c>
      <c r="H2579" s="2" t="str">
        <f>'[1]2025年已发货'!H:H</f>
        <v>张鹏</v>
      </c>
      <c r="I2579" s="2">
        <f>'[1]2025年已发货'!I:I</f>
        <v>18223006448</v>
      </c>
      <c r="J2579" s="2" vm="1" t="e">
        <f>_xlfn._xlws.FILTER(辅助信息!D:D,辅助信息!G:G=G2579)</f>
        <v>#VALUE!</v>
      </c>
    </row>
    <row r="2580" spans="1:10">
      <c r="A2580" s="2" t="str">
        <f>'[1]2025年已发货'!A:A</f>
        <v>晋邦</v>
      </c>
      <c r="B2580" s="2" t="str">
        <f>'[1]2025年已发货'!B:B</f>
        <v>螺纹钢</v>
      </c>
      <c r="C2580" s="2" t="str">
        <f>'[1]2025年已发货'!C:C</f>
        <v>HRB400E Φ14 9m</v>
      </c>
      <c r="D2580" s="2" t="str">
        <f>'[1]2025年已发货'!D:D</f>
        <v>吨</v>
      </c>
      <c r="E2580" s="2">
        <f>'[1]2025年已发货'!E:E</f>
        <v>3</v>
      </c>
      <c r="F2580" s="4">
        <f>'[1]2025年已发货'!F:F</f>
        <v>45774</v>
      </c>
      <c r="G2580" s="2" t="str">
        <f>'[1]2025年已发货'!G:G</f>
        <v>（十九冶-江龙高速二分部）重庆市云阳县宝坪镇双塆村*宝坪梁场</v>
      </c>
      <c r="H2580" s="2" t="str">
        <f>'[1]2025年已发货'!H:H</f>
        <v>张鹏</v>
      </c>
      <c r="I2580" s="2">
        <f>'[1]2025年已发货'!I:I</f>
        <v>18223006448</v>
      </c>
      <c r="J2580" s="2" vm="1" t="e">
        <f>_xlfn._xlws.FILTER(辅助信息!D:D,辅助信息!G:G=G2580)</f>
        <v>#VALUE!</v>
      </c>
    </row>
    <row r="2581" spans="1:10">
      <c r="A2581" s="2" t="str">
        <f>'[1]2025年已发货'!A:A</f>
        <v>晋邦</v>
      </c>
      <c r="B2581" s="2" t="str">
        <f>'[1]2025年已发货'!B:B</f>
        <v>螺纹钢</v>
      </c>
      <c r="C2581" s="2" t="str">
        <f>'[1]2025年已发货'!C:C</f>
        <v>HRB400E Φ16 9m</v>
      </c>
      <c r="D2581" s="2" t="str">
        <f>'[1]2025年已发货'!D:D</f>
        <v>吨</v>
      </c>
      <c r="E2581" s="2">
        <f>'[1]2025年已发货'!E:E</f>
        <v>5</v>
      </c>
      <c r="F2581" s="4">
        <f>'[1]2025年已发货'!F:F</f>
        <v>45774</v>
      </c>
      <c r="G2581" s="2" t="str">
        <f>'[1]2025年已发货'!G:G</f>
        <v>（十九冶-江龙高速二分部）重庆市云阳县宝坪镇双塆村*宝坪梁场</v>
      </c>
      <c r="H2581" s="2" t="str">
        <f>'[1]2025年已发货'!H:H</f>
        <v>张鹏</v>
      </c>
      <c r="I2581" s="2">
        <f>'[1]2025年已发货'!I:I</f>
        <v>18223006448</v>
      </c>
      <c r="J2581" s="2" vm="1" t="e">
        <f>_xlfn._xlws.FILTER(辅助信息!D:D,辅助信息!G:G=G2581)</f>
        <v>#VALUE!</v>
      </c>
    </row>
    <row r="2582" spans="1:10">
      <c r="A2582" s="2" t="str">
        <f>'[1]2025年已发货'!A:A</f>
        <v>晋邦</v>
      </c>
      <c r="B2582" s="2" t="str">
        <f>'[1]2025年已发货'!B:B</f>
        <v>螺纹钢</v>
      </c>
      <c r="C2582" s="2" t="str">
        <f>'[1]2025年已发货'!C:C</f>
        <v>HRB400E Φ20 9m</v>
      </c>
      <c r="D2582" s="2" t="str">
        <f>'[1]2025年已发货'!D:D</f>
        <v>吨</v>
      </c>
      <c r="E2582" s="2">
        <f>'[1]2025年已发货'!E:E</f>
        <v>8</v>
      </c>
      <c r="F2582" s="4">
        <f>'[1]2025年已发货'!F:F</f>
        <v>45774</v>
      </c>
      <c r="G2582" s="2" t="str">
        <f>'[1]2025年已发货'!G:G</f>
        <v>（十九冶-江龙高速二分部）重庆市云阳县宝坪镇双塆村*宝坪梁场</v>
      </c>
      <c r="H2582" s="2" t="str">
        <f>'[1]2025年已发货'!H:H</f>
        <v>张鹏</v>
      </c>
      <c r="I2582" s="2">
        <f>'[1]2025年已发货'!I:I</f>
        <v>18223006448</v>
      </c>
      <c r="J2582" s="2" vm="1" t="e">
        <f>_xlfn._xlws.FILTER(辅助信息!D:D,辅助信息!G:G=G2582)</f>
        <v>#VALUE!</v>
      </c>
    </row>
    <row r="2583" spans="1:10">
      <c r="A2583" s="2" t="str">
        <f>'[1]2025年已发货'!A:A</f>
        <v>晋邦</v>
      </c>
      <c r="B2583" s="2" t="str">
        <f>'[1]2025年已发货'!B:B</f>
        <v>螺纹钢</v>
      </c>
      <c r="C2583" s="2" t="str">
        <f>'[1]2025年已发货'!C:C</f>
        <v>HRB400E Φ25 9m</v>
      </c>
      <c r="D2583" s="2" t="str">
        <f>'[1]2025年已发货'!D:D</f>
        <v>吨</v>
      </c>
      <c r="E2583" s="2">
        <f>'[1]2025年已发货'!E:E</f>
        <v>3</v>
      </c>
      <c r="F2583" s="4">
        <f>'[1]2025年已发货'!F:F</f>
        <v>45774</v>
      </c>
      <c r="G2583" s="2" t="str">
        <f>'[1]2025年已发货'!G:G</f>
        <v>（十九冶-江龙高速二分部）重庆市云阳县宝坪镇双塆村*宝坪梁场</v>
      </c>
      <c r="H2583" s="2" t="str">
        <f>'[1]2025年已发货'!H:H</f>
        <v>张鹏</v>
      </c>
      <c r="I2583" s="2">
        <f>'[1]2025年已发货'!I:I</f>
        <v>18223006448</v>
      </c>
      <c r="J2583" s="2" vm="1" t="e">
        <f>_xlfn._xlws.FILTER(辅助信息!D:D,辅助信息!G:G=G2583)</f>
        <v>#VALUE!</v>
      </c>
    </row>
    <row r="2584" spans="1:10">
      <c r="A2584" s="2" t="str">
        <f>'[1]2025年已发货'!A:A</f>
        <v>晋邦</v>
      </c>
      <c r="B2584" s="2" t="str">
        <f>'[1]2025年已发货'!B:B</f>
        <v>高线</v>
      </c>
      <c r="C2584" s="2" t="str">
        <f>'[1]2025年已发货'!C:C</f>
        <v>HPB300Φ8</v>
      </c>
      <c r="D2584" s="2" t="str">
        <f>'[1]2025年已发货'!D:D</f>
        <v>吨</v>
      </c>
      <c r="E2584" s="2">
        <f>'[1]2025年已发货'!E:E</f>
        <v>20</v>
      </c>
      <c r="F2584" s="4">
        <f>'[1]2025年已发货'!F:F</f>
        <v>45774</v>
      </c>
      <c r="G2584" s="2" t="str">
        <f>'[1]2025年已发货'!G:G</f>
        <v>（十九冶-江龙高速二分部）重庆市云阳县凤鸣镇平顶村*磨子坪隧道出口</v>
      </c>
      <c r="H2584" s="2" t="str">
        <f>'[1]2025年已发货'!H:H</f>
        <v>张鹏</v>
      </c>
      <c r="I2584" s="2">
        <f>'[1]2025年已发货'!I:I</f>
        <v>18223006448</v>
      </c>
      <c r="J2584" s="2" vm="1" t="e">
        <f>_xlfn._xlws.FILTER(辅助信息!D:D,辅助信息!G:G=G2584)</f>
        <v>#VALUE!</v>
      </c>
    </row>
    <row r="2585" spans="1:10">
      <c r="A2585" s="2" t="str">
        <f>'[1]2025年已发货'!A:A</f>
        <v>晋邦</v>
      </c>
      <c r="B2585" s="2" t="str">
        <f>'[1]2025年已发货'!B:B</f>
        <v>高线</v>
      </c>
      <c r="C2585" s="2" t="str">
        <f>'[1]2025年已发货'!C:C</f>
        <v>HPB300Φ10</v>
      </c>
      <c r="D2585" s="2" t="str">
        <f>'[1]2025年已发货'!D:D</f>
        <v>吨</v>
      </c>
      <c r="E2585" s="2">
        <f>'[1]2025年已发货'!E:E</f>
        <v>45</v>
      </c>
      <c r="F2585" s="4">
        <f>'[1]2025年已发货'!F:F</f>
        <v>45774</v>
      </c>
      <c r="G2585" s="2" t="str">
        <f>'[1]2025年已发货'!G:G</f>
        <v>（十九冶-江龙高速二分部）重庆市云阳县凤鸣镇平顶村*磨子坪隧道出口</v>
      </c>
      <c r="H2585" s="2" t="str">
        <f>'[1]2025年已发货'!H:H</f>
        <v>张鹏</v>
      </c>
      <c r="I2585" s="2">
        <f>'[1]2025年已发货'!I:I</f>
        <v>18223006448</v>
      </c>
      <c r="J2585" s="2" vm="1" t="e">
        <f>_xlfn._xlws.FILTER(辅助信息!D:D,辅助信息!G:G=G2585)</f>
        <v>#VALUE!</v>
      </c>
    </row>
    <row r="2586" spans="1:10">
      <c r="A2586" s="2" t="str">
        <f>'[1]2025年已发货'!A:A</f>
        <v>晋邦</v>
      </c>
      <c r="B2586" s="2" t="str">
        <f>'[1]2025年已发货'!B:B</f>
        <v>直螺纹</v>
      </c>
      <c r="C2586" s="2" t="str">
        <f>'[1]2025年已发货'!C:C</f>
        <v>HRB400E Φ12 9m</v>
      </c>
      <c r="D2586" s="2" t="str">
        <f>'[1]2025年已发货'!D:D</f>
        <v>吨</v>
      </c>
      <c r="E2586" s="2">
        <f>'[1]2025年已发货'!E:E</f>
        <v>40</v>
      </c>
      <c r="F2586" s="4">
        <f>'[1]2025年已发货'!F:F</f>
        <v>45774</v>
      </c>
      <c r="G2586" s="2" t="str">
        <f>'[1]2025年已发货'!G:G</f>
        <v>（十九冶-江龙高速二分部）重庆市云阳县宝坪镇双塆村*宝坪梁场</v>
      </c>
      <c r="H2586" s="2" t="str">
        <f>'[1]2025年已发货'!H:H</f>
        <v>张鹏</v>
      </c>
      <c r="I2586" s="2">
        <f>'[1]2025年已发货'!I:I</f>
        <v>18223006448</v>
      </c>
      <c r="J2586" s="2" vm="1" t="e">
        <f>_xlfn._xlws.FILTER(辅助信息!D:D,辅助信息!G:G=G2586)</f>
        <v>#VALUE!</v>
      </c>
    </row>
    <row r="2587" spans="1:10">
      <c r="A2587" s="2" t="str">
        <f>'[1]2025年已发货'!A:A</f>
        <v>晋邦</v>
      </c>
      <c r="B2587" s="2" t="str">
        <f>'[1]2025年已发货'!B:B</f>
        <v>直螺纹</v>
      </c>
      <c r="C2587" s="2" t="str">
        <f>'[1]2025年已发货'!C:C</f>
        <v>HRB400E Φ25 9m</v>
      </c>
      <c r="D2587" s="2" t="str">
        <f>'[1]2025年已发货'!D:D</f>
        <v>吨</v>
      </c>
      <c r="E2587" s="2">
        <f>'[1]2025年已发货'!E:E</f>
        <v>25</v>
      </c>
      <c r="F2587" s="4">
        <f>'[1]2025年已发货'!F:F</f>
        <v>45774</v>
      </c>
      <c r="G2587" s="2" t="str">
        <f>'[1]2025年已发货'!G:G</f>
        <v>（十九冶-江龙高速二分部）重庆市云阳县宝坪镇双塆村*宝坪梁场</v>
      </c>
      <c r="H2587" s="2" t="str">
        <f>'[1]2025年已发货'!H:H</f>
        <v>张鹏</v>
      </c>
      <c r="I2587" s="2">
        <f>'[1]2025年已发货'!I:I</f>
        <v>18223006448</v>
      </c>
      <c r="J2587" s="2" vm="1" t="e">
        <f>_xlfn._xlws.FILTER(辅助信息!D:D,辅助信息!G:G=G2587)</f>
        <v>#VALUE!</v>
      </c>
    </row>
    <row r="2588" spans="1:10">
      <c r="A2588" s="2" t="str">
        <f>'[1]2025年已发货'!A:A</f>
        <v>晋邦</v>
      </c>
      <c r="B2588" s="2" t="str">
        <f>'[1]2025年已发货'!B:B</f>
        <v>高线</v>
      </c>
      <c r="C2588" s="2" t="str">
        <f>'[1]2025年已发货'!C:C</f>
        <v>HPB300Φ10</v>
      </c>
      <c r="D2588" s="2" t="str">
        <f>'[1]2025年已发货'!D:D</f>
        <v>吨</v>
      </c>
      <c r="E2588" s="2">
        <f>'[1]2025年已发货'!E:E</f>
        <v>12</v>
      </c>
      <c r="F2588" s="4">
        <f>'[1]2025年已发货'!F:F</f>
        <v>45774</v>
      </c>
      <c r="G2588" s="2" t="str">
        <f>'[1]2025年已发货'!G:G</f>
        <v>（十九冶-江龙高速二分部）重庆市云阳县宝坪镇双塆村*宝坪梁场</v>
      </c>
      <c r="H2588" s="2" t="str">
        <f>'[1]2025年已发货'!H:H</f>
        <v>张鹏</v>
      </c>
      <c r="I2588" s="2">
        <f>'[1]2025年已发货'!I:I</f>
        <v>18223006448</v>
      </c>
      <c r="J2588" s="2" vm="1" t="e">
        <f>_xlfn._xlws.FILTER(辅助信息!D:D,辅助信息!G:G=G2588)</f>
        <v>#VALUE!</v>
      </c>
    </row>
    <row r="2589" spans="1:10">
      <c r="A2589" s="2" t="str">
        <f>'[1]2025年已发货'!A:A</f>
        <v>晋邦</v>
      </c>
      <c r="B2589" s="2" t="str">
        <f>'[1]2025年已发货'!B:B</f>
        <v>盘螺</v>
      </c>
      <c r="C2589" s="2" t="str">
        <f>'[1]2025年已发货'!C:C</f>
        <v>HRB400E Φ10</v>
      </c>
      <c r="D2589" s="2" t="str">
        <f>'[1]2025年已发货'!D:D</f>
        <v>吨</v>
      </c>
      <c r="E2589" s="2">
        <f>'[1]2025年已发货'!E:E</f>
        <v>13</v>
      </c>
      <c r="F2589" s="4">
        <f>'[1]2025年已发货'!F:F</f>
        <v>45774</v>
      </c>
      <c r="G2589" s="2" t="str">
        <f>'[1]2025年已发货'!G:G</f>
        <v>（十九冶-江龙高速二分部）重庆市云阳县宝坪镇双塆村*宝坪梁场</v>
      </c>
      <c r="H2589" s="2" t="str">
        <f>'[1]2025年已发货'!H:H</f>
        <v>张鹏</v>
      </c>
      <c r="I2589" s="2">
        <f>'[1]2025年已发货'!I:I</f>
        <v>18223006448</v>
      </c>
      <c r="J2589" s="2" vm="1" t="e">
        <f>_xlfn._xlws.FILTER(辅助信息!D:D,辅助信息!G:G=G2589)</f>
        <v>#VALUE!</v>
      </c>
    </row>
    <row r="2590" spans="1:10">
      <c r="A2590" s="2" t="str">
        <f>'[1]2025年已发货'!A:A</f>
        <v>晋邦</v>
      </c>
      <c r="B2590" s="2" t="str">
        <f>'[1]2025年已发货'!B:B</f>
        <v>直螺纹</v>
      </c>
      <c r="C2590" s="2" t="str">
        <f>'[1]2025年已发货'!C:C</f>
        <v>HRB400E Φ16 9m</v>
      </c>
      <c r="D2590" s="2" t="str">
        <f>'[1]2025年已发货'!D:D</f>
        <v>吨</v>
      </c>
      <c r="E2590" s="2">
        <f>'[1]2025年已发货'!E:E</f>
        <v>15</v>
      </c>
      <c r="F2590" s="4">
        <f>'[1]2025年已发货'!F:F</f>
        <v>45774</v>
      </c>
      <c r="G2590" s="2" t="str">
        <f>'[1]2025年已发货'!G:G</f>
        <v>（十九冶-江龙高速三分部）重庆市云阳县清水土家族乡云峰乡开云高速（钢厂村）*龙缸匝道桥</v>
      </c>
      <c r="H2590" s="2" t="str">
        <f>'[1]2025年已发货'!H:H</f>
        <v>任海军</v>
      </c>
      <c r="I2590" s="2">
        <f>'[1]2025年已发货'!I:I</f>
        <v>17725037830</v>
      </c>
      <c r="J2590" s="2" vm="1" t="e">
        <f>_xlfn._xlws.FILTER(辅助信息!D:D,辅助信息!G:G=G2590)</f>
        <v>#VALUE!</v>
      </c>
    </row>
    <row r="2591" spans="1:10">
      <c r="A2591" s="2" t="str">
        <f>'[1]2025年已发货'!A:A</f>
        <v>晋邦</v>
      </c>
      <c r="B2591" s="2" t="str">
        <f>'[1]2025年已发货'!B:B</f>
        <v>直螺纹</v>
      </c>
      <c r="C2591" s="2" t="str">
        <f>'[1]2025年已发货'!C:C</f>
        <v>HRB400E Φ12 9m</v>
      </c>
      <c r="D2591" s="2" t="str">
        <f>'[1]2025年已发货'!D:D</f>
        <v>吨</v>
      </c>
      <c r="E2591" s="2">
        <f>'[1]2025年已发货'!E:E</f>
        <v>15</v>
      </c>
      <c r="F2591" s="4">
        <f>'[1]2025年已发货'!F:F</f>
        <v>45774</v>
      </c>
      <c r="G2591" s="2" t="str">
        <f>'[1]2025年已发货'!G:G</f>
        <v>（十九冶-江龙高速三分部）重庆市云阳县清水土家族乡云峰乡开云高速（钢厂村）*龙缸匝道桥</v>
      </c>
      <c r="H2591" s="2" t="str">
        <f>'[1]2025年已发货'!H:H</f>
        <v>任海军</v>
      </c>
      <c r="I2591" s="2">
        <f>'[1]2025年已发货'!I:I</f>
        <v>17725037830</v>
      </c>
      <c r="J2591" s="2" vm="1" t="e">
        <f>_xlfn._xlws.FILTER(辅助信息!D:D,辅助信息!G:G=G2591)</f>
        <v>#VALUE!</v>
      </c>
    </row>
    <row r="2592" spans="1:10">
      <c r="A2592" s="2" t="str">
        <f>'[1]2025年已发货'!A:A</f>
        <v>晋邦</v>
      </c>
      <c r="B2592" s="2" t="str">
        <f>'[1]2025年已发货'!B:B</f>
        <v>直螺纹</v>
      </c>
      <c r="C2592" s="2" t="str">
        <f>'[1]2025年已发货'!C:C</f>
        <v>HRB400E Φ20 9m</v>
      </c>
      <c r="D2592" s="2" t="str">
        <f>'[1]2025年已发货'!D:D</f>
        <v>吨</v>
      </c>
      <c r="E2592" s="2">
        <f>'[1]2025年已发货'!E:E</f>
        <v>3</v>
      </c>
      <c r="F2592" s="4">
        <f>'[1]2025年已发货'!F:F</f>
        <v>45774</v>
      </c>
      <c r="G2592" s="2" t="str">
        <f>'[1]2025年已发货'!G:G</f>
        <v>（十九冶-江龙高速三分部）重庆市云阳县清水土家族乡云峰乡开云高速（钢厂村）*龙缸匝道桥</v>
      </c>
      <c r="H2592" s="2" t="str">
        <f>'[1]2025年已发货'!H:H</f>
        <v>任海军</v>
      </c>
      <c r="I2592" s="2">
        <f>'[1]2025年已发货'!I:I</f>
        <v>17725037830</v>
      </c>
      <c r="J2592" s="2" vm="1" t="e">
        <f>_xlfn._xlws.FILTER(辅助信息!D:D,辅助信息!G:G=G2592)</f>
        <v>#VALUE!</v>
      </c>
    </row>
    <row r="2593" spans="1:10">
      <c r="A2593" s="2" t="str">
        <f>'[1]2025年已发货'!A:A</f>
        <v>晋邦</v>
      </c>
      <c r="B2593" s="2" t="str">
        <f>'[1]2025年已发货'!B:B</f>
        <v>直螺纹</v>
      </c>
      <c r="C2593" s="2" t="str">
        <f>'[1]2025年已发货'!C:C</f>
        <v>HRB400E Φ12 9m</v>
      </c>
      <c r="D2593" s="2" t="str">
        <f>'[1]2025年已发货'!D:D</f>
        <v>吨</v>
      </c>
      <c r="E2593" s="2">
        <f>'[1]2025年已发货'!E:E</f>
        <v>30</v>
      </c>
      <c r="F2593" s="4">
        <f>'[1]2025年已发货'!F:F</f>
        <v>45774</v>
      </c>
      <c r="G2593" s="2" t="str">
        <f>'[1]2025年已发货'!G:G</f>
        <v>（十九冶-江龙高速三分部）重庆市云阳县龙角镇*皮家营梁场</v>
      </c>
      <c r="H2593" s="2" t="str">
        <f>'[1]2025年已发货'!H:H</f>
        <v>任海军</v>
      </c>
      <c r="I2593" s="2">
        <f>'[1]2025年已发货'!I:I</f>
        <v>17725037830</v>
      </c>
      <c r="J2593" s="2" vm="1" t="e">
        <f>_xlfn._xlws.FILTER(辅助信息!D:D,辅助信息!G:G=G2593)</f>
        <v>#VALUE!</v>
      </c>
    </row>
    <row r="2594" spans="1:10">
      <c r="A2594" s="2" t="str">
        <f>'[1]2025年已发货'!A:A</f>
        <v>晋邦</v>
      </c>
      <c r="B2594" s="2" t="str">
        <f>'[1]2025年已发货'!B:B</f>
        <v>直螺纹</v>
      </c>
      <c r="C2594" s="2" t="str">
        <f>'[1]2025年已发货'!C:C</f>
        <v>HRB400E Φ16 9m</v>
      </c>
      <c r="D2594" s="2" t="str">
        <f>'[1]2025年已发货'!D:D</f>
        <v>吨</v>
      </c>
      <c r="E2594" s="2">
        <f>'[1]2025年已发货'!E:E</f>
        <v>15</v>
      </c>
      <c r="F2594" s="4">
        <f>'[1]2025年已发货'!F:F</f>
        <v>45774</v>
      </c>
      <c r="G2594" s="2" t="str">
        <f>'[1]2025年已发货'!G:G</f>
        <v>（十九冶-江龙高速三分部）重庆市云阳县龙角镇*刘家漕3#桥</v>
      </c>
      <c r="H2594" s="2" t="str">
        <f>'[1]2025年已发货'!H:H</f>
        <v>任海军</v>
      </c>
      <c r="I2594" s="2">
        <f>'[1]2025年已发货'!I:I</f>
        <v>17725037830</v>
      </c>
      <c r="J2594" s="2" vm="1" t="e">
        <f>_xlfn._xlws.FILTER(辅助信息!D:D,辅助信息!G:G=G2594)</f>
        <v>#VALUE!</v>
      </c>
    </row>
    <row r="2595" spans="1:10">
      <c r="A2595" s="2" t="str">
        <f>'[1]2025年已发货'!A:A</f>
        <v>晋邦</v>
      </c>
      <c r="B2595" s="2" t="str">
        <f>'[1]2025年已发货'!B:B</f>
        <v>直螺纹</v>
      </c>
      <c r="C2595" s="2" t="str">
        <f>'[1]2025年已发货'!C:C</f>
        <v>HRB400E Φ12 9m</v>
      </c>
      <c r="D2595" s="2" t="str">
        <f>'[1]2025年已发货'!D:D</f>
        <v>吨</v>
      </c>
      <c r="E2595" s="2">
        <f>'[1]2025年已发货'!E:E</f>
        <v>15</v>
      </c>
      <c r="F2595" s="4">
        <f>'[1]2025年已发货'!F:F</f>
        <v>45774</v>
      </c>
      <c r="G2595" s="2" t="str">
        <f>'[1]2025年已发货'!G:G</f>
        <v>（十九冶-江龙高速三分部）重庆市云阳县龙角镇*刘家漕3#桥</v>
      </c>
      <c r="H2595" s="2" t="str">
        <f>'[1]2025年已发货'!H:H</f>
        <v>任海军</v>
      </c>
      <c r="I2595" s="2">
        <f>'[1]2025年已发货'!I:I</f>
        <v>17725037830</v>
      </c>
      <c r="J2595" s="2" vm="1" t="e">
        <f>_xlfn._xlws.FILTER(辅助信息!D:D,辅助信息!G:G=G2595)</f>
        <v>#VALUE!</v>
      </c>
    </row>
    <row r="2596" spans="1:10">
      <c r="A2596" s="2" t="str">
        <f>'[1]2025年已发货'!A:A</f>
        <v>晋邦</v>
      </c>
      <c r="B2596" s="2" t="str">
        <f>'[1]2025年已发货'!B:B</f>
        <v>高线</v>
      </c>
      <c r="C2596" s="2" t="str">
        <f>'[1]2025年已发货'!C:C</f>
        <v>HPB300Φ10</v>
      </c>
      <c r="D2596" s="2" t="str">
        <f>'[1]2025年已发货'!D:D</f>
        <v>吨</v>
      </c>
      <c r="E2596" s="2">
        <f>'[1]2025年已发货'!E:E</f>
        <v>5</v>
      </c>
      <c r="F2596" s="4">
        <f>'[1]2025年已发货'!F:F</f>
        <v>45774</v>
      </c>
      <c r="G2596" s="2" t="str">
        <f>'[1]2025年已发货'!G:G</f>
        <v>（十九冶-江龙高速三分部）重庆市云阳县龙角镇*刘家漕3#桥</v>
      </c>
      <c r="H2596" s="2" t="str">
        <f>'[1]2025年已发货'!H:H</f>
        <v>任海军</v>
      </c>
      <c r="I2596" s="2">
        <f>'[1]2025年已发货'!I:I</f>
        <v>17725037830</v>
      </c>
      <c r="J2596" s="2" vm="1" t="e">
        <f>_xlfn._xlws.FILTER(辅助信息!D:D,辅助信息!G:G=G2596)</f>
        <v>#VALUE!</v>
      </c>
    </row>
    <row r="2597" spans="1:10">
      <c r="A2597" s="2" t="str">
        <f>'[1]2025年已发货'!A:A</f>
        <v>晋邦</v>
      </c>
      <c r="B2597" s="2" t="str">
        <f>'[1]2025年已发货'!B:B</f>
        <v>直螺纹</v>
      </c>
      <c r="C2597" s="2" t="str">
        <f>'[1]2025年已发货'!C:C</f>
        <v>HRB400E Φ12 9m</v>
      </c>
      <c r="D2597" s="2" t="str">
        <f>'[1]2025年已发货'!D:D</f>
        <v>吨</v>
      </c>
      <c r="E2597" s="2">
        <f>'[1]2025年已发货'!E:E</f>
        <v>20</v>
      </c>
      <c r="F2597" s="4">
        <f>'[1]2025年已发货'!F:F</f>
        <v>45774</v>
      </c>
      <c r="G2597" s="2" t="str">
        <f>'[1]2025年已发货'!G:G</f>
        <v>（十九冶-江龙高速三分部）重庆市云阳县蔈草镇三坵田*小尖山梁场</v>
      </c>
      <c r="H2597" s="2" t="str">
        <f>'[1]2025年已发货'!H:H</f>
        <v>任海军</v>
      </c>
      <c r="I2597" s="2">
        <f>'[1]2025年已发货'!I:I</f>
        <v>17725037830</v>
      </c>
      <c r="J2597" s="2" vm="1" t="e">
        <f>_xlfn._xlws.FILTER(辅助信息!D:D,辅助信息!G:G=G2597)</f>
        <v>#VALUE!</v>
      </c>
    </row>
    <row r="2598" spans="1:10">
      <c r="A2598" s="2" t="str">
        <f>'[1]2025年已发货'!A:A</f>
        <v>晋邦</v>
      </c>
      <c r="B2598" s="2" t="str">
        <f>'[1]2025年已发货'!B:B</f>
        <v>直螺纹</v>
      </c>
      <c r="C2598" s="2" t="str">
        <f>'[1]2025年已发货'!C:C</f>
        <v>HRB400E Φ16 9m</v>
      </c>
      <c r="D2598" s="2" t="str">
        <f>'[1]2025年已发货'!D:D</f>
        <v>吨</v>
      </c>
      <c r="E2598" s="2">
        <f>'[1]2025年已发货'!E:E</f>
        <v>15</v>
      </c>
      <c r="F2598" s="4">
        <f>'[1]2025年已发货'!F:F</f>
        <v>45774</v>
      </c>
      <c r="G2598" s="2" t="str">
        <f>'[1]2025年已发货'!G:G</f>
        <v>（十九冶-江龙高速三分部）重庆市云阳县蔈草镇三坵田*小尖山梁场</v>
      </c>
      <c r="H2598" s="2" t="str">
        <f>'[1]2025年已发货'!H:H</f>
        <v>任海军</v>
      </c>
      <c r="I2598" s="2">
        <f>'[1]2025年已发货'!I:I</f>
        <v>17725037830</v>
      </c>
      <c r="J2598" s="2" vm="1" t="e">
        <f>_xlfn._xlws.FILTER(辅助信息!D:D,辅助信息!G:G=G2598)</f>
        <v>#VALUE!</v>
      </c>
    </row>
    <row r="2599" spans="1:10">
      <c r="A2599" s="2" t="str">
        <f>'[1]2025年已发货'!A:A</f>
        <v>晋邦</v>
      </c>
      <c r="B2599" s="2" t="str">
        <f>'[1]2025年已发货'!B:B</f>
        <v>直螺纹</v>
      </c>
      <c r="C2599" s="2" t="str">
        <f>'[1]2025年已发货'!C:C</f>
        <v>HRB400E Φ25 9m</v>
      </c>
      <c r="D2599" s="2" t="str">
        <f>'[1]2025年已发货'!D:D</f>
        <v>吨</v>
      </c>
      <c r="E2599" s="2">
        <f>'[1]2025年已发货'!E:E</f>
        <v>15</v>
      </c>
      <c r="F2599" s="4">
        <f>'[1]2025年已发货'!F:F</f>
        <v>45774</v>
      </c>
      <c r="G2599" s="2" t="str">
        <f>'[1]2025年已发货'!G:G</f>
        <v>（十九冶-江龙高速三分部）重庆市云阳县蔈草镇三坵田*小尖山梁场</v>
      </c>
      <c r="H2599" s="2" t="str">
        <f>'[1]2025年已发货'!H:H</f>
        <v>任海军</v>
      </c>
      <c r="I2599" s="2">
        <f>'[1]2025年已发货'!I:I</f>
        <v>17725037830</v>
      </c>
      <c r="J2599" s="2" vm="1" t="e">
        <f>_xlfn._xlws.FILTER(辅助信息!D:D,辅助信息!G:G=G2599)</f>
        <v>#VALUE!</v>
      </c>
    </row>
    <row r="2600" spans="1:10">
      <c r="A2600" s="2" t="str">
        <f>'[1]2025年已发货'!A:A</f>
        <v>晋邦</v>
      </c>
      <c r="B2600" s="2" t="str">
        <f>'[1]2025年已发货'!B:B</f>
        <v>直螺纹</v>
      </c>
      <c r="C2600" s="2" t="str">
        <f>'[1]2025年已发货'!C:C</f>
        <v>HRB400E Φ12 9m</v>
      </c>
      <c r="D2600" s="2" t="str">
        <f>'[1]2025年已发货'!D:D</f>
        <v>吨</v>
      </c>
      <c r="E2600" s="2">
        <f>'[1]2025年已发货'!E:E</f>
        <v>15</v>
      </c>
      <c r="F2600" s="4">
        <f>'[1]2025年已发货'!F:F</f>
        <v>45774</v>
      </c>
      <c r="G2600" s="2" t="str">
        <f>'[1]2025年已发货'!G:G</f>
        <v>（十九冶-江龙高速三分部）重庆市云阳县蔈草镇三坵田*朗树湾1#桥桥面</v>
      </c>
      <c r="H2600" s="2" t="str">
        <f>'[1]2025年已发货'!H:H</f>
        <v>任海军</v>
      </c>
      <c r="I2600" s="2">
        <f>'[1]2025年已发货'!I:I</f>
        <v>17725037830</v>
      </c>
      <c r="J2600" s="2" vm="1" t="e">
        <f>_xlfn._xlws.FILTER(辅助信息!D:D,辅助信息!G:G=G2600)</f>
        <v>#VALUE!</v>
      </c>
    </row>
    <row r="2601" spans="1:10">
      <c r="A2601" s="2" t="str">
        <f>'[1]2025年已发货'!A:A</f>
        <v>晋邦</v>
      </c>
      <c r="B2601" s="2" t="str">
        <f>'[1]2025年已发货'!B:B</f>
        <v>直螺纹</v>
      </c>
      <c r="C2601" s="2" t="str">
        <f>'[1]2025年已发货'!C:C</f>
        <v>HRB400E Φ25 9m</v>
      </c>
      <c r="D2601" s="2" t="str">
        <f>'[1]2025年已发货'!D:D</f>
        <v>吨</v>
      </c>
      <c r="E2601" s="2">
        <f>'[1]2025年已发货'!E:E</f>
        <v>2.5</v>
      </c>
      <c r="F2601" s="4">
        <f>'[1]2025年已发货'!F:F</f>
        <v>45774</v>
      </c>
      <c r="G2601" s="2" t="str">
        <f>'[1]2025年已发货'!G:G</f>
        <v>（十九冶-江龙高速三分部）重庆市云阳县蔈草镇三坵田*朗树湾1#桥桥面</v>
      </c>
      <c r="H2601" s="2" t="str">
        <f>'[1]2025年已发货'!H:H</f>
        <v>任海军</v>
      </c>
      <c r="I2601" s="2">
        <f>'[1]2025年已发货'!I:I</f>
        <v>17725037830</v>
      </c>
      <c r="J2601" s="2" vm="1" t="e">
        <f>_xlfn._xlws.FILTER(辅助信息!D:D,辅助信息!G:G=G2601)</f>
        <v>#VALUE!</v>
      </c>
    </row>
    <row r="2602" spans="1:10">
      <c r="A2602" s="2" t="str">
        <f>'[1]2025年已发货'!A:A</f>
        <v>润耀</v>
      </c>
      <c r="B2602" s="2" t="str">
        <f>'[1]2025年已发货'!B:B</f>
        <v>盘螺</v>
      </c>
      <c r="C2602" s="2" t="str">
        <f>'[1]2025年已发货'!C:C</f>
        <v>HRB400E Φ8</v>
      </c>
      <c r="D2602" s="2" t="str">
        <f>'[1]2025年已发货'!D:D</f>
        <v>吨</v>
      </c>
      <c r="E2602" s="2">
        <f>'[1]2025年已发货'!E:E</f>
        <v>9</v>
      </c>
      <c r="F2602" s="4">
        <f>'[1]2025年已发货'!F:F</f>
        <v>45774</v>
      </c>
      <c r="G2602" s="2" t="str">
        <f>'[1]2025年已发货'!G:G</f>
        <v>（五冶钢构宜宾高县月江镇建设项目）  四川省宜宾市高县月江镇刚记超市斜对面(还阳组团沪碳二期项目)</v>
      </c>
      <c r="H2602" s="2" t="str">
        <f>'[1]2025年已发货'!H:H</f>
        <v>张朝亮</v>
      </c>
      <c r="I2602" s="2">
        <f>'[1]2025年已发货'!I:I</f>
        <v>15228205853</v>
      </c>
      <c r="J2602" s="2" t="str">
        <f>_xlfn._xlws.FILTER(辅助信息!D:D,辅助信息!G:G=G2602)</f>
        <v>五冶钢构-宜宾市南溪区高县月江镇建设项目</v>
      </c>
    </row>
    <row r="2603" spans="1:10">
      <c r="A2603" s="2" t="str">
        <f>'[1]2025年已发货'!A:A</f>
        <v>润耀</v>
      </c>
      <c r="B2603" s="2" t="str">
        <f>'[1]2025年已发货'!B:B</f>
        <v>盘螺</v>
      </c>
      <c r="C2603" s="2" t="str">
        <f>'[1]2025年已发货'!C:C</f>
        <v>HRB400E Φ10</v>
      </c>
      <c r="D2603" s="2" t="str">
        <f>'[1]2025年已发货'!D:D</f>
        <v>吨</v>
      </c>
      <c r="E2603" s="2">
        <f>'[1]2025年已发货'!E:E</f>
        <v>9</v>
      </c>
      <c r="F2603" s="4">
        <f>'[1]2025年已发货'!F:F</f>
        <v>45774</v>
      </c>
      <c r="G2603" s="2" t="str">
        <f>'[1]2025年已发货'!G:G</f>
        <v>（五冶钢构宜宾高县月江镇建设项目）  四川省宜宾市高县月江镇刚记超市斜对面(还阳组团沪碳二期项目)</v>
      </c>
      <c r="H2603" s="2" t="str">
        <f>'[1]2025年已发货'!H:H</f>
        <v>张朝亮</v>
      </c>
      <c r="I2603" s="2">
        <f>'[1]2025年已发货'!I:I</f>
        <v>15228205853</v>
      </c>
      <c r="J2603" s="2" t="str">
        <f>_xlfn._xlws.FILTER(辅助信息!D:D,辅助信息!G:G=G2603)</f>
        <v>五冶钢构-宜宾市南溪区高县月江镇建设项目</v>
      </c>
    </row>
    <row r="2604" spans="1:10">
      <c r="A2604" s="2" t="str">
        <f>'[1]2025年已发货'!A:A</f>
        <v>润耀</v>
      </c>
      <c r="B2604" s="2" t="str">
        <f>'[1]2025年已发货'!B:B</f>
        <v>螺纹钢</v>
      </c>
      <c r="C2604" s="2" t="str">
        <f>'[1]2025年已发货'!C:C</f>
        <v>HRB400E Φ16 9m</v>
      </c>
      <c r="D2604" s="2" t="str">
        <f>'[1]2025年已发货'!D:D</f>
        <v>吨</v>
      </c>
      <c r="E2604" s="2">
        <f>'[1]2025年已发货'!E:E</f>
        <v>18</v>
      </c>
      <c r="F2604" s="4">
        <f>'[1]2025年已发货'!F:F</f>
        <v>45774</v>
      </c>
      <c r="G2604" s="2" t="str">
        <f>'[1]2025年已发货'!G:G</f>
        <v>（五冶钢构宜宾高县月江镇建设项目）  四川省宜宾市高县月江镇刚记超市斜对面(还阳组团沪碳二期项目)</v>
      </c>
      <c r="H2604" s="2" t="str">
        <f>'[1]2025年已发货'!H:H</f>
        <v>张朝亮</v>
      </c>
      <c r="I2604" s="2">
        <f>'[1]2025年已发货'!I:I</f>
        <v>15228205853</v>
      </c>
      <c r="J2604" s="2" t="str">
        <f>_xlfn._xlws.FILTER(辅助信息!D:D,辅助信息!G:G=G2604)</f>
        <v>五冶钢构-宜宾市南溪区高县月江镇建设项目</v>
      </c>
    </row>
    <row r="2605" spans="1:10">
      <c r="A2605" s="2" t="str">
        <f>'[1]2025年已发货'!A:A</f>
        <v>八局</v>
      </c>
      <c r="B2605" s="2" t="str">
        <f>'[1]2025年已发货'!B:B</f>
        <v>盘螺</v>
      </c>
      <c r="C2605" s="2" t="str">
        <f>'[1]2025年已发货'!C:C</f>
        <v>HRB400E Φ12</v>
      </c>
      <c r="D2605" s="2" t="str">
        <f>'[1]2025年已发货'!D:D</f>
        <v>吨</v>
      </c>
      <c r="E2605" s="2">
        <f>'[1]2025年已发货'!E:E</f>
        <v>30</v>
      </c>
      <c r="F2605" s="4">
        <f>'[1]2025年已发货'!F:F</f>
        <v>45774</v>
      </c>
      <c r="G2605" s="2" t="str">
        <f>'[1]2025年已发货'!G:G</f>
        <v>（北京工程局乐山机场项目）乐山市五通桥区冠英镇</v>
      </c>
      <c r="H2605" s="2" t="str">
        <f>'[1]2025年已发货'!H:H</f>
        <v>王治</v>
      </c>
      <c r="I2605" s="2">
        <f>'[1]2025年已发货'!I:I</f>
        <v>18811564698</v>
      </c>
      <c r="J2605" s="2" vm="1" t="e">
        <f>_xlfn._xlws.FILTER(辅助信息!D:D,辅助信息!G:G=G2605)</f>
        <v>#VALUE!</v>
      </c>
    </row>
    <row r="2606" spans="1:10">
      <c r="A2606" s="2" t="str">
        <f>'[1]2025年已发货'!A:A</f>
        <v>八局</v>
      </c>
      <c r="B2606" s="2" t="str">
        <f>'[1]2025年已发货'!B:B</f>
        <v>高线</v>
      </c>
      <c r="C2606" s="2" t="str">
        <f>'[1]2025年已发货'!C:C</f>
        <v>HPB300Φ10</v>
      </c>
      <c r="D2606" s="2" t="str">
        <f>'[1]2025年已发货'!D:D</f>
        <v>吨</v>
      </c>
      <c r="E2606" s="2">
        <f>'[1]2025年已发货'!E:E</f>
        <v>5</v>
      </c>
      <c r="F2606" s="4">
        <f>'[1]2025年已发货'!F:F</f>
        <v>45774</v>
      </c>
      <c r="G2606" s="2" t="str">
        <f>'[1]2025年已发货'!G:G</f>
        <v>（北京工程局乐山机场项目）乐山市五通桥区冠英镇</v>
      </c>
      <c r="H2606" s="2" t="str">
        <f>'[1]2025年已发货'!H:H</f>
        <v>王治</v>
      </c>
      <c r="I2606" s="2">
        <f>'[1]2025年已发货'!I:I</f>
        <v>18811564698</v>
      </c>
      <c r="J2606" s="2" vm="1" t="e">
        <f>_xlfn._xlws.FILTER(辅助信息!D:D,辅助信息!G:G=G2606)</f>
        <v>#VALUE!</v>
      </c>
    </row>
    <row r="2607" spans="1:10">
      <c r="A2607" s="2" t="str">
        <f>'[1]2025年已发货'!A:A</f>
        <v>八局</v>
      </c>
      <c r="B2607" s="2" t="str">
        <f>'[1]2025年已发货'!B:B</f>
        <v>螺纹钢</v>
      </c>
      <c r="C2607" s="2" t="str">
        <f>'[1]2025年已发货'!C:C</f>
        <v>HRB400E Φ12 9m</v>
      </c>
      <c r="D2607" s="2" t="str">
        <f>'[1]2025年已发货'!D:D</f>
        <v>吨</v>
      </c>
      <c r="E2607" s="2">
        <f>'[1]2025年已发货'!E:E</f>
        <v>35</v>
      </c>
      <c r="F2607" s="4">
        <f>'[1]2025年已发货'!F:F</f>
        <v>45774</v>
      </c>
      <c r="G2607" s="2" t="str">
        <f>'[1]2025年已发货'!G:G</f>
        <v>（北京工程局乐山机场项目）乐山市五通桥区冠英镇</v>
      </c>
      <c r="H2607" s="2" t="str">
        <f>'[1]2025年已发货'!H:H</f>
        <v>王治</v>
      </c>
      <c r="I2607" s="2">
        <f>'[1]2025年已发货'!I:I</f>
        <v>18811564698</v>
      </c>
      <c r="J2607" s="2" vm="1" t="e">
        <f>_xlfn._xlws.FILTER(辅助信息!D:D,辅助信息!G:G=G2607)</f>
        <v>#VALUE!</v>
      </c>
    </row>
    <row r="2608" spans="1:10">
      <c r="A2608" s="2" t="str">
        <f>'[1]2025年已发货'!A:A</f>
        <v>八局</v>
      </c>
      <c r="B2608" s="2" t="str">
        <f>'[1]2025年已发货'!B:B</f>
        <v>高线</v>
      </c>
      <c r="C2608" s="2" t="str">
        <f>'[1]2025年已发货'!C:C</f>
        <v>HPB300Φ10</v>
      </c>
      <c r="D2608" s="2" t="str">
        <f>'[1]2025年已发货'!D:D</f>
        <v>吨</v>
      </c>
      <c r="E2608" s="2">
        <f>'[1]2025年已发货'!E:E</f>
        <v>23</v>
      </c>
      <c r="F2608" s="4">
        <f>'[1]2025年已发货'!F:F</f>
        <v>45774</v>
      </c>
      <c r="G2608" s="2" t="str">
        <f>'[1]2025年已发货'!G:G</f>
        <v>（五局乐山机场项目）乐山市五通桥区冠英镇</v>
      </c>
      <c r="H2608" s="2" t="str">
        <f>'[1]2025年已发货'!H:H</f>
        <v>王思思</v>
      </c>
      <c r="I2608" s="2">
        <f>'[1]2025年已发货'!I:I</f>
        <v>18973190156</v>
      </c>
      <c r="J2608" s="2" vm="1" t="e">
        <f>_xlfn._xlws.FILTER(辅助信息!D:D,辅助信息!G:G=G2608)</f>
        <v>#VALUE!</v>
      </c>
    </row>
    <row r="2609" spans="1:10">
      <c r="A2609" s="2" t="str">
        <f>'[1]2025年已发货'!A:A</f>
        <v>八局</v>
      </c>
      <c r="B2609" s="2" t="str">
        <f>'[1]2025年已发货'!B:B</f>
        <v>螺纹钢</v>
      </c>
      <c r="C2609" s="2" t="str">
        <f>'[1]2025年已发货'!C:C</f>
        <v>HRB400E Φ16 9m</v>
      </c>
      <c r="D2609" s="2" t="str">
        <f>'[1]2025年已发货'!D:D</f>
        <v>吨</v>
      </c>
      <c r="E2609" s="2">
        <f>'[1]2025年已发货'!E:E</f>
        <v>15</v>
      </c>
      <c r="F2609" s="4">
        <f>'[1]2025年已发货'!F:F</f>
        <v>45774</v>
      </c>
      <c r="G2609" s="2" t="str">
        <f>'[1]2025年已发货'!G:G</f>
        <v>（五局乐山机场项目）乐山市五通桥区冠英镇</v>
      </c>
      <c r="H2609" s="2" t="str">
        <f>'[1]2025年已发货'!H:H</f>
        <v>王思思</v>
      </c>
      <c r="I2609" s="2">
        <f>'[1]2025年已发货'!I:I</f>
        <v>18973190156</v>
      </c>
      <c r="J2609" s="2" vm="1" t="e">
        <f>_xlfn._xlws.FILTER(辅助信息!D:D,辅助信息!G:G=G2609)</f>
        <v>#VALUE!</v>
      </c>
    </row>
    <row r="2610" spans="1:10">
      <c r="A2610" s="2" t="str">
        <f>'[1]2025年已发货'!A:A</f>
        <v>八局</v>
      </c>
      <c r="B2610" s="2" t="str">
        <f>'[1]2025年已发货'!B:B</f>
        <v>螺纹钢</v>
      </c>
      <c r="C2610" s="2" t="str">
        <f>'[1]2025年已发货'!C:C</f>
        <v>HRB500E Φ25 9m</v>
      </c>
      <c r="D2610" s="2" t="str">
        <f>'[1]2025年已发货'!D:D</f>
        <v>吨</v>
      </c>
      <c r="E2610" s="2">
        <f>'[1]2025年已发货'!E:E</f>
        <v>15</v>
      </c>
      <c r="F2610" s="4">
        <f>'[1]2025年已发货'!F:F</f>
        <v>45774</v>
      </c>
      <c r="G2610" s="2" t="str">
        <f>'[1]2025年已发货'!G:G</f>
        <v>（中铁十局-资乐高速4标）四川省眉山市仁寿县彰加镇华炉村中铁十局资乐高速3#钢筋场</v>
      </c>
      <c r="H2610" s="2" t="str">
        <f>'[1]2025年已发货'!H:H</f>
        <v>杨飞</v>
      </c>
      <c r="I2610" s="2">
        <f>'[1]2025年已发货'!I:I</f>
        <v>15667998777</v>
      </c>
      <c r="J2610" s="2" vm="1" t="e">
        <f>_xlfn._xlws.FILTER(辅助信息!D:D,辅助信息!G:G=G2610)</f>
        <v>#VALUE!</v>
      </c>
    </row>
    <row r="2611" spans="1:10">
      <c r="A2611" s="2" t="str">
        <f>'[1]2025年已发货'!A:A</f>
        <v>八局</v>
      </c>
      <c r="B2611" s="2" t="str">
        <f>'[1]2025年已发货'!B:B</f>
        <v>高线</v>
      </c>
      <c r="C2611" s="2" t="str">
        <f>'[1]2025年已发货'!C:C</f>
        <v>HPB300Φ10</v>
      </c>
      <c r="D2611" s="2" t="str">
        <f>'[1]2025年已发货'!D:D</f>
        <v>吨</v>
      </c>
      <c r="E2611" s="2">
        <f>'[1]2025年已发货'!E:E</f>
        <v>20</v>
      </c>
      <c r="F2611" s="4">
        <f>'[1]2025年已发货'!F:F</f>
        <v>45774</v>
      </c>
      <c r="G2611" s="2" t="str">
        <f>'[1]2025年已发货'!G:G</f>
        <v>（中铁十局-资乐高速4标）四川省眉山市仁寿县彰加镇华炉村中铁十局资乐高速3#钢筋场</v>
      </c>
      <c r="H2611" s="2" t="str">
        <f>'[1]2025年已发货'!H:H</f>
        <v>杨飞</v>
      </c>
      <c r="I2611" s="2">
        <f>'[1]2025年已发货'!I:I</f>
        <v>15667998777</v>
      </c>
      <c r="J2611" s="2" vm="1" t="e">
        <f>_xlfn._xlws.FILTER(辅助信息!D:D,辅助信息!G:G=G2611)</f>
        <v>#VALUE!</v>
      </c>
    </row>
    <row r="2612" spans="1:10">
      <c r="A2612" s="2" t="str">
        <f>'[1]2025年已发货'!A:A</f>
        <v>八局</v>
      </c>
      <c r="B2612" s="2" t="str">
        <f>'[1]2025年已发货'!B:B</f>
        <v>螺纹钢</v>
      </c>
      <c r="C2612" s="2" t="str">
        <f>'[1]2025年已发货'!C:C</f>
        <v>HRB400E Φ12 9m</v>
      </c>
      <c r="D2612" s="2" t="str">
        <f>'[1]2025年已发货'!D:D</f>
        <v>吨</v>
      </c>
      <c r="E2612" s="2">
        <f>'[1]2025年已发货'!E:E</f>
        <v>35</v>
      </c>
      <c r="F2612" s="4">
        <f>'[1]2025年已发货'!F:F</f>
        <v>45774</v>
      </c>
      <c r="G2612" s="2" t="str">
        <f>'[1]2025年已发货'!G:G</f>
        <v>（中铁广州局-资乐高速5标）四川省乐山市井研县希望大道116号</v>
      </c>
      <c r="H2612" s="2" t="str">
        <f>'[1]2025年已发货'!H:H</f>
        <v>廖俊杰</v>
      </c>
      <c r="I2612" s="2">
        <f>'[1]2025年已发货'!I:I</f>
        <v>15775100965</v>
      </c>
      <c r="J2612" s="2" vm="1" t="e">
        <f>_xlfn._xlws.FILTER(辅助信息!D:D,辅助信息!G:G=G2612)</f>
        <v>#VALUE!</v>
      </c>
    </row>
    <row r="2613" spans="1:10">
      <c r="A2613" s="2" t="str">
        <f>'[1]2025年已发货'!A:A</f>
        <v>八局</v>
      </c>
      <c r="B2613" s="2" t="str">
        <f>'[1]2025年已发货'!B:B</f>
        <v>盘螺</v>
      </c>
      <c r="C2613" s="2" t="str">
        <f>'[1]2025年已发货'!C:C</f>
        <v>HRB400E Φ12</v>
      </c>
      <c r="D2613" s="2" t="str">
        <f>'[1]2025年已发货'!D:D</f>
        <v>吨</v>
      </c>
      <c r="E2613" s="2">
        <f>'[1]2025年已发货'!E:E</f>
        <v>14</v>
      </c>
      <c r="F2613" s="4">
        <f>'[1]2025年已发货'!F:F</f>
        <v>45774</v>
      </c>
      <c r="G2613" s="2" t="str">
        <f>'[1]2025年已发货'!G:G</f>
        <v>（中铁广州局-资乐高速5标）四川省乐山市井研县希望大道116号</v>
      </c>
      <c r="H2613" s="2" t="str">
        <f>'[1]2025年已发货'!H:H</f>
        <v>廖俊杰</v>
      </c>
      <c r="I2613" s="2">
        <f>'[1]2025年已发货'!I:I</f>
        <v>15775100965</v>
      </c>
      <c r="J2613" s="2" vm="1" t="e">
        <f>_xlfn._xlws.FILTER(辅助信息!D:D,辅助信息!G:G=G2613)</f>
        <v>#VALUE!</v>
      </c>
    </row>
    <row r="2614" spans="1:10">
      <c r="A2614" s="2" t="str">
        <f>'[1]2025年已发货'!A:A</f>
        <v>八局</v>
      </c>
      <c r="B2614" s="2" t="str">
        <f>'[1]2025年已发货'!B:B</f>
        <v>螺纹钢</v>
      </c>
      <c r="C2614" s="2" t="str">
        <f>'[1]2025年已发货'!C:C</f>
        <v>HRB400E Φ16 12m</v>
      </c>
      <c r="D2614" s="2" t="str">
        <f>'[1]2025年已发货'!D:D</f>
        <v>吨</v>
      </c>
      <c r="E2614" s="2">
        <f>'[1]2025年已发货'!E:E</f>
        <v>18</v>
      </c>
      <c r="F2614" s="4">
        <f>'[1]2025年已发货'!F:F</f>
        <v>45774</v>
      </c>
      <c r="G2614" s="2" t="str">
        <f>'[1]2025年已发货'!G:G</f>
        <v>（中铁广州局-资乐高速5标）四川省乐山市井研县希望大道116号</v>
      </c>
      <c r="H2614" s="2" t="str">
        <f>'[1]2025年已发货'!H:H</f>
        <v>廖俊杰</v>
      </c>
      <c r="I2614" s="2">
        <f>'[1]2025年已发货'!I:I</f>
        <v>15775100965</v>
      </c>
      <c r="J2614" s="2" vm="1" t="e">
        <f>_xlfn._xlws.FILTER(辅助信息!D:D,辅助信息!G:G=G2614)</f>
        <v>#VALUE!</v>
      </c>
    </row>
    <row r="2615" spans="1:10">
      <c r="A2615" s="2" t="str">
        <f>'[1]2025年已发货'!A:A</f>
        <v>八局</v>
      </c>
      <c r="B2615" s="2" t="str">
        <f>'[1]2025年已发货'!B:B</f>
        <v>螺纹钢</v>
      </c>
      <c r="C2615" s="2" t="str">
        <f>'[1]2025年已发货'!C:C</f>
        <v>HRB400E Φ12×9米</v>
      </c>
      <c r="D2615" s="2" t="str">
        <f>'[1]2025年已发货'!D:D</f>
        <v>吨</v>
      </c>
      <c r="E2615" s="2">
        <f>'[1]2025年已发货'!E:E</f>
        <v>35</v>
      </c>
      <c r="F2615" s="4">
        <f>'[1]2025年已发货'!F:F</f>
        <v>45774</v>
      </c>
      <c r="G2615" s="2" t="str">
        <f>'[1]2025年已发货'!G:G</f>
        <v>（自永1标八局二分公司钢筋棚）四川省自贡市大安区牛佛镇</v>
      </c>
      <c r="H2615" s="2" t="str">
        <f>'[1]2025年已发货'!H:H</f>
        <v>沈维良</v>
      </c>
      <c r="I2615" s="2">
        <f>'[1]2025年已发货'!I:I</f>
        <v>18980505177</v>
      </c>
      <c r="J2615" s="2" vm="1" t="e">
        <f>_xlfn._xlws.FILTER(辅助信息!D:D,辅助信息!G:G=G2615)</f>
        <v>#VALUE!</v>
      </c>
    </row>
    <row r="2616" spans="1:10">
      <c r="A2616" s="2" t="str">
        <f>'[1]2025年已发货'!A:A</f>
        <v>八局</v>
      </c>
      <c r="B2616" s="2" t="str">
        <f>'[1]2025年已发货'!B:B</f>
        <v>螺纹钢</v>
      </c>
      <c r="C2616" s="2" t="str">
        <f>'[1]2025年已发货'!C:C</f>
        <v>HRB400E Φ20×9米</v>
      </c>
      <c r="D2616" s="2" t="str">
        <f>'[1]2025年已发货'!D:D</f>
        <v>吨</v>
      </c>
      <c r="E2616" s="2">
        <f>'[1]2025年已发货'!E:E</f>
        <v>29</v>
      </c>
      <c r="F2616" s="4">
        <f>'[1]2025年已发货'!F:F</f>
        <v>45774</v>
      </c>
      <c r="G2616" s="2" t="str">
        <f>'[1]2025年已发货'!G:G</f>
        <v>（自永1标八局二分公司钢筋棚）四川省自贡市大安区牛佛镇</v>
      </c>
      <c r="H2616" s="2" t="str">
        <f>'[1]2025年已发货'!H:H</f>
        <v>沈维良</v>
      </c>
      <c r="I2616" s="2">
        <f>'[1]2025年已发货'!I:I</f>
        <v>18980505177</v>
      </c>
      <c r="J2616" s="2" vm="1" t="e">
        <f>_xlfn._xlws.FILTER(辅助信息!D:D,辅助信息!G:G=G2616)</f>
        <v>#VALUE!</v>
      </c>
    </row>
    <row r="2617" spans="1:10">
      <c r="A2617" s="2" t="str">
        <f>'[1]2025年已发货'!A:A</f>
        <v>八局</v>
      </c>
      <c r="B2617" s="2" t="str">
        <f>'[1]2025年已发货'!B:B</f>
        <v>盘螺</v>
      </c>
      <c r="C2617" s="2" t="str">
        <f>'[1]2025年已发货'!C:C</f>
        <v>HRB400E Φ10</v>
      </c>
      <c r="D2617" s="2" t="str">
        <f>'[1]2025年已发货'!D:D</f>
        <v>吨</v>
      </c>
      <c r="E2617" s="2">
        <f>'[1]2025年已发货'!E:E</f>
        <v>6</v>
      </c>
      <c r="F2617" s="4">
        <f>'[1]2025年已发货'!F:F</f>
        <v>45774</v>
      </c>
      <c r="G2617" s="2" t="str">
        <f>'[1]2025年已发货'!G:G</f>
        <v>（自永1标八局二分公司钢筋棚）四川省自贡市大安区牛佛镇</v>
      </c>
      <c r="H2617" s="2" t="str">
        <f>'[1]2025年已发货'!H:H</f>
        <v>沈维良</v>
      </c>
      <c r="I2617" s="2">
        <f>'[1]2025年已发货'!I:I</f>
        <v>18980505177</v>
      </c>
      <c r="J2617" s="2" vm="1" t="e">
        <f>_xlfn._xlws.FILTER(辅助信息!D:D,辅助信息!G:G=G2617)</f>
        <v>#VALUE!</v>
      </c>
    </row>
    <row r="2618" spans="1:10">
      <c r="A2618" s="2" t="str">
        <f>'[1]2025年已发货'!A:A</f>
        <v>润耀</v>
      </c>
      <c r="B2618" s="2" t="str">
        <f>'[1]2025年已发货'!B:B</f>
        <v>盘螺</v>
      </c>
      <c r="C2618" s="2" t="str">
        <f>'[1]2025年已发货'!C:C</f>
        <v>HRB400EФ12</v>
      </c>
      <c r="D2618" s="2" t="str">
        <f>'[1]2025年已发货'!D:D</f>
        <v>吨</v>
      </c>
      <c r="E2618" s="2">
        <f>'[1]2025年已发货'!E:E</f>
        <v>35</v>
      </c>
      <c r="F2618" s="4">
        <f>'[1]2025年已发货'!F:F</f>
        <v>45775</v>
      </c>
      <c r="G2618" s="2" t="str">
        <f>'[1]2025年已发货'!G:G</f>
        <v>（成铁西物重庆永川）重庆市永川区何埂镇重庆三环高速何埂互通收费站出口与S206交汇处</v>
      </c>
      <c r="H2618" s="2" t="str">
        <f>'[1]2025年已发货'!H:H</f>
        <v>黄永福</v>
      </c>
      <c r="I2618" s="2">
        <f>'[1]2025年已发货'!I:I</f>
        <v>15982823571</v>
      </c>
      <c r="J2618" s="2" vm="1" t="e">
        <f>_xlfn._xlws.FILTER(辅助信息!D:D,辅助信息!G:G=G2618)</f>
        <v>#VALUE!</v>
      </c>
    </row>
    <row r="2619" spans="1:10">
      <c r="A2619" s="2" t="str">
        <f>'[1]2025年已发货'!A:A</f>
        <v>润耀</v>
      </c>
      <c r="B2619" s="2" t="str">
        <f>'[1]2025年已发货'!B:B</f>
        <v>螺纹钢</v>
      </c>
      <c r="C2619" s="2" t="str">
        <f>'[1]2025年已发货'!C:C</f>
        <v>HRB400EФ22*9m</v>
      </c>
      <c r="D2619" s="2" t="str">
        <f>'[1]2025年已发货'!D:D</f>
        <v>吨</v>
      </c>
      <c r="E2619" s="2">
        <f>'[1]2025年已发货'!E:E</f>
        <v>70</v>
      </c>
      <c r="F2619" s="4">
        <f>'[1]2025年已发货'!F:F</f>
        <v>45775</v>
      </c>
      <c r="G2619" s="2" t="str">
        <f>'[1]2025年已发货'!G:G</f>
        <v>（中铁一局四公司康新高速TJ1-1标贡不卡隧道）四川省甘孜州康定市折多塘村车管所旁</v>
      </c>
      <c r="H2619" s="2" t="str">
        <f>'[1]2025年已发货'!H:H</f>
        <v>李彰</v>
      </c>
      <c r="I2619" s="2">
        <f>'[1]2025年已发货'!I:I</f>
        <v>18523285235</v>
      </c>
      <c r="J2619" s="2" vm="1" t="e">
        <f>_xlfn._xlws.FILTER(辅助信息!D:D,辅助信息!G:G=G2619)</f>
        <v>#VALUE!</v>
      </c>
    </row>
    <row r="2620" spans="1:10">
      <c r="A2620" s="2" t="str">
        <f>'[1]2025年已发货'!A:A</f>
        <v>润耀</v>
      </c>
      <c r="B2620" s="2" t="str">
        <f>'[1]2025年已发货'!B:B</f>
        <v>螺纹钢</v>
      </c>
      <c r="C2620" s="2" t="str">
        <f>'[1]2025年已发货'!C:C</f>
        <v>HRB400EФ25*9m</v>
      </c>
      <c r="D2620" s="2" t="str">
        <f>'[1]2025年已发货'!D:D</f>
        <v>吨</v>
      </c>
      <c r="E2620" s="2">
        <f>'[1]2025年已发货'!E:E</f>
        <v>35</v>
      </c>
      <c r="F2620" s="4">
        <f>'[1]2025年已发货'!F:F</f>
        <v>45775</v>
      </c>
      <c r="G2620" s="2" t="str">
        <f>'[1]2025年已发货'!G:G</f>
        <v>（中铁一局四公司康新高速TJ1-1标雅加梗隧道）四川省甘孜州康定市雅加梗</v>
      </c>
      <c r="H2620" s="2" t="str">
        <f>'[1]2025年已发货'!H:H</f>
        <v>范国义</v>
      </c>
      <c r="I2620" s="2">
        <f>'[1]2025年已发货'!I:I</f>
        <v>15897676433</v>
      </c>
      <c r="J2620" s="2" vm="1" t="e">
        <f>_xlfn._xlws.FILTER(辅助信息!D:D,辅助信息!G:G=G2620)</f>
        <v>#VALUE!</v>
      </c>
    </row>
    <row r="2621" spans="1:10">
      <c r="A2621" s="2" t="str">
        <f>'[1]2025年已发货'!A:A</f>
        <v>润耀</v>
      </c>
      <c r="B2621" s="2" t="str">
        <f>'[1]2025年已发货'!B:B</f>
        <v>螺纹钢</v>
      </c>
      <c r="C2621" s="2" t="str">
        <f>'[1]2025年已发货'!C:C</f>
        <v>HRB400EФ22*9m</v>
      </c>
      <c r="D2621" s="2" t="str">
        <f>'[1]2025年已发货'!D:D</f>
        <v>吨</v>
      </c>
      <c r="E2621" s="2">
        <f>'[1]2025年已发货'!E:E</f>
        <v>70</v>
      </c>
      <c r="F2621" s="4">
        <f>'[1]2025年已发货'!F:F</f>
        <v>45775</v>
      </c>
      <c r="G2621" s="2" t="str">
        <f>'[1]2025年已发货'!G:G</f>
        <v>（中铁一局四公司康新高速TJ1-1标康定隧道）四川省甘孜州康定市榆林街道甘孜州博物馆旁</v>
      </c>
      <c r="H2621" s="2" t="str">
        <f>'[1]2025年已发货'!H:H</f>
        <v>陈由斌</v>
      </c>
      <c r="I2621" s="2">
        <f>'[1]2025年已发货'!I:I</f>
        <v>15005068786</v>
      </c>
      <c r="J2621" s="2" vm="1" t="e">
        <f>_xlfn._xlws.FILTER(辅助信息!D:D,辅助信息!G:G=G2621)</f>
        <v>#VALUE!</v>
      </c>
    </row>
    <row r="2622" spans="1:10">
      <c r="A2622" s="2" t="str">
        <f>'[1]2025年已发货'!A:A</f>
        <v>润耀</v>
      </c>
      <c r="B2622" s="2" t="str">
        <f>'[1]2025年已发货'!B:B</f>
        <v>螺纹钢</v>
      </c>
      <c r="C2622" s="2" t="str">
        <f>'[1]2025年已发货'!C:C</f>
        <v>HRB400EФ14*9m</v>
      </c>
      <c r="D2622" s="2" t="str">
        <f>'[1]2025年已发货'!D:D</f>
        <v>吨</v>
      </c>
      <c r="E2622" s="2">
        <f>'[1]2025年已发货'!E:E</f>
        <v>70</v>
      </c>
      <c r="F2622" s="4">
        <f>'[1]2025年已发货'!F:F</f>
        <v>45775</v>
      </c>
      <c r="G2622" s="2" t="str">
        <f>'[1]2025年已发货'!G:G</f>
        <v>（中铁六局呼和公司康新高速TJ4-2标）四川省甘孜藏族自治州康定市新都桥镇东俄罗三村中建八局搅拌站旁</v>
      </c>
      <c r="H2622" s="2" t="str">
        <f>'[1]2025年已发货'!H:H</f>
        <v>王坤</v>
      </c>
      <c r="I2622" s="2">
        <f>'[1]2025年已发货'!I:I</f>
        <v>15647490007</v>
      </c>
      <c r="J2622" s="2" vm="1" t="e">
        <f>_xlfn._xlws.FILTER(辅助信息!D:D,辅助信息!G:G=G2622)</f>
        <v>#VALUE!</v>
      </c>
    </row>
    <row r="2623" spans="1:10">
      <c r="A2623" s="2" t="str">
        <f>'[1]2025年已发货'!A:A</f>
        <v>润耀</v>
      </c>
      <c r="B2623" s="2" t="str">
        <f>'[1]2025年已发货'!B:B</f>
        <v>螺纹钢</v>
      </c>
      <c r="C2623" s="2" t="str">
        <f>'[1]2025年已发货'!C:C</f>
        <v>HRB400EФ20*9m</v>
      </c>
      <c r="D2623" s="2" t="str">
        <f>'[1]2025年已发货'!D:D</f>
        <v>吨</v>
      </c>
      <c r="E2623" s="2">
        <f>'[1]2025年已发货'!E:E</f>
        <v>70</v>
      </c>
      <c r="F2623" s="4">
        <f>'[1]2025年已发货'!F:F</f>
        <v>45775</v>
      </c>
      <c r="G2623" s="2" t="str">
        <f>'[1]2025年已发货'!G:G</f>
        <v>（中铁六局呼和公司康新高速TJ4-2标）四川省甘孜藏族自治州康定市新都桥镇东俄罗三村中建八局搅拌站旁</v>
      </c>
      <c r="H2623" s="2" t="str">
        <f>'[1]2025年已发货'!H:H</f>
        <v>王坤</v>
      </c>
      <c r="I2623" s="2">
        <f>'[1]2025年已发货'!I:I</f>
        <v>15647490007</v>
      </c>
      <c r="J2623" s="2" vm="1" t="e">
        <f>_xlfn._xlws.FILTER(辅助信息!D:D,辅助信息!G:G=G2623)</f>
        <v>#VALUE!</v>
      </c>
    </row>
    <row r="2624" spans="1:10">
      <c r="A2624" s="2" t="str">
        <f>'[1]2025年已发货'!A:A</f>
        <v>润耀</v>
      </c>
      <c r="B2624" s="2" t="str">
        <f>'[1]2025年已发货'!B:B</f>
        <v>盘螺</v>
      </c>
      <c r="C2624" s="2" t="str">
        <f>'[1]2025年已发货'!C:C</f>
        <v>HRB400EФ12</v>
      </c>
      <c r="D2624" s="2" t="str">
        <f>'[1]2025年已发货'!D:D</f>
        <v>吨</v>
      </c>
      <c r="E2624" s="2">
        <f>'[1]2025年已发货'!E:E</f>
        <v>35</v>
      </c>
      <c r="F2624" s="4">
        <f>'[1]2025年已发货'!F:F</f>
        <v>45775</v>
      </c>
      <c r="G2624" s="2" t="str">
        <f>'[1]2025年已发货'!G:G</f>
        <v>（中铁六局呼和公司康新高速TJ4-2标）四川省甘孜藏族自治州康定市新都桥镇东俄罗三村中建八局搅拌站旁</v>
      </c>
      <c r="H2624" s="2" t="str">
        <f>'[1]2025年已发货'!H:H</f>
        <v>王坤</v>
      </c>
      <c r="I2624" s="2">
        <f>'[1]2025年已发货'!I:I</f>
        <v>15647490007</v>
      </c>
      <c r="J2624" s="2" vm="1" t="e">
        <f>_xlfn._xlws.FILTER(辅助信息!D:D,辅助信息!G:G=G2624)</f>
        <v>#VALUE!</v>
      </c>
    </row>
    <row r="2625" spans="1:10">
      <c r="A2625" s="2" t="str">
        <f>'[1]2025年已发货'!A:A</f>
        <v>润耀</v>
      </c>
      <c r="B2625" s="2" t="str">
        <f>'[1]2025年已发货'!B:B</f>
        <v>盘螺</v>
      </c>
      <c r="C2625" s="2" t="str">
        <f>'[1]2025年已发货'!C:C</f>
        <v>HRB400EФ10</v>
      </c>
      <c r="D2625" s="2" t="str">
        <f>'[1]2025年已发货'!D:D</f>
        <v>吨</v>
      </c>
      <c r="E2625" s="2">
        <f>'[1]2025年已发货'!E:E</f>
        <v>35</v>
      </c>
      <c r="F2625" s="4">
        <f>'[1]2025年已发货'!F:F</f>
        <v>45775</v>
      </c>
      <c r="G2625" s="2" t="str">
        <f>'[1]2025年已发货'!G:G</f>
        <v>（中铁六局呼和公司康新高速TJ4-2标）四川省甘孜藏族自治州康定市新都桥镇东俄罗三村中建八局搅拌站旁</v>
      </c>
      <c r="H2625" s="2" t="str">
        <f>'[1]2025年已发货'!H:H</f>
        <v>王坤</v>
      </c>
      <c r="I2625" s="2">
        <f>'[1]2025年已发货'!I:I</f>
        <v>15647490007</v>
      </c>
      <c r="J2625" s="2" vm="1" t="e">
        <f>_xlfn._xlws.FILTER(辅助信息!D:D,辅助信息!G:G=G2625)</f>
        <v>#VALUE!</v>
      </c>
    </row>
    <row r="2626" spans="1:10">
      <c r="A2626" s="2" t="str">
        <f>'[1]2025年已发货'!A:A</f>
        <v>晋邦</v>
      </c>
      <c r="B2626" s="2" t="str">
        <f>'[1]2025年已发货'!B:B</f>
        <v>高线</v>
      </c>
      <c r="C2626" s="2" t="str">
        <f>'[1]2025年已发货'!C:C</f>
        <v>HPB300Φ8</v>
      </c>
      <c r="D2626" s="2" t="str">
        <f>'[1]2025年已发货'!D:D</f>
        <v>吨</v>
      </c>
      <c r="E2626" s="2">
        <f>'[1]2025年已发货'!E:E</f>
        <v>5</v>
      </c>
      <c r="F2626" s="4">
        <f>'[1]2025年已发货'!F:F</f>
        <v>45775</v>
      </c>
      <c r="G2626" s="2" t="str">
        <f>'[1]2025年已发货'!G:G</f>
        <v>（十九冶-华电重庆奉节）重庆市奉节县康乐镇七星村</v>
      </c>
      <c r="H2626" s="2" t="str">
        <f>'[1]2025年已发货'!H:H</f>
        <v>岑甲乐</v>
      </c>
      <c r="I2626" s="2">
        <f>'[1]2025年已发货'!I:I</f>
        <v>17349037782</v>
      </c>
      <c r="J2626" s="2" vm="1" t="e">
        <f>_xlfn._xlws.FILTER(辅助信息!D:D,辅助信息!G:G=G2626)</f>
        <v>#VALUE!</v>
      </c>
    </row>
    <row r="2627" spans="1:10">
      <c r="A2627" s="2" t="str">
        <f>'[1]2025年已发货'!A:A</f>
        <v>晋邦</v>
      </c>
      <c r="B2627" s="2" t="str">
        <f>'[1]2025年已发货'!B:B</f>
        <v>螺纹钢</v>
      </c>
      <c r="C2627" s="2" t="str">
        <f>'[1]2025年已发货'!C:C</f>
        <v>HRB400E Φ14 9m</v>
      </c>
      <c r="D2627" s="2" t="str">
        <f>'[1]2025年已发货'!D:D</f>
        <v>吨</v>
      </c>
      <c r="E2627" s="2">
        <f>'[1]2025年已发货'!E:E</f>
        <v>2</v>
      </c>
      <c r="F2627" s="4">
        <f>'[1]2025年已发货'!F:F</f>
        <v>45775</v>
      </c>
      <c r="G2627" s="2" t="str">
        <f>'[1]2025年已发货'!G:G</f>
        <v>（十九冶-华电重庆奉节）重庆市奉节县康乐镇七星村</v>
      </c>
      <c r="H2627" s="2" t="str">
        <f>'[1]2025年已发货'!H:H</f>
        <v>岑甲乐</v>
      </c>
      <c r="I2627" s="2">
        <f>'[1]2025年已发货'!I:I</f>
        <v>17349037782</v>
      </c>
      <c r="J2627" s="2" vm="1" t="e">
        <f>_xlfn._xlws.FILTER(辅助信息!D:D,辅助信息!G:G=G2627)</f>
        <v>#VALUE!</v>
      </c>
    </row>
    <row r="2628" spans="1:10">
      <c r="A2628" s="2" t="str">
        <f>'[1]2025年已发货'!A:A</f>
        <v>晋邦</v>
      </c>
      <c r="B2628" s="2" t="str">
        <f>'[1]2025年已发货'!B:B</f>
        <v>螺纹钢</v>
      </c>
      <c r="C2628" s="2" t="str">
        <f>'[1]2025年已发货'!C:C</f>
        <v>HRB400E Φ18 9m</v>
      </c>
      <c r="D2628" s="2" t="str">
        <f>'[1]2025年已发货'!D:D</f>
        <v>吨</v>
      </c>
      <c r="E2628" s="2">
        <f>'[1]2025年已发货'!E:E</f>
        <v>2</v>
      </c>
      <c r="F2628" s="4">
        <f>'[1]2025年已发货'!F:F</f>
        <v>45775</v>
      </c>
      <c r="G2628" s="2" t="str">
        <f>'[1]2025年已发货'!G:G</f>
        <v>（十九冶-华电重庆奉节）重庆市奉节县康乐镇七星村</v>
      </c>
      <c r="H2628" s="2" t="str">
        <f>'[1]2025年已发货'!H:H</f>
        <v>岑甲乐</v>
      </c>
      <c r="I2628" s="2">
        <f>'[1]2025年已发货'!I:I</f>
        <v>17349037782</v>
      </c>
      <c r="J2628" s="2" vm="1" t="e">
        <f>_xlfn._xlws.FILTER(辅助信息!D:D,辅助信息!G:G=G2628)</f>
        <v>#VALUE!</v>
      </c>
    </row>
    <row r="2629" spans="1:10">
      <c r="A2629" s="2" t="str">
        <f>'[1]2025年已发货'!A:A</f>
        <v>晋邦</v>
      </c>
      <c r="B2629" s="2" t="str">
        <f>'[1]2025年已发货'!B:B</f>
        <v>螺纹钢</v>
      </c>
      <c r="C2629" s="2" t="str">
        <f>'[1]2025年已发货'!C:C</f>
        <v>HRB400E Φ20 9m</v>
      </c>
      <c r="D2629" s="2" t="str">
        <f>'[1]2025年已发货'!D:D</f>
        <v>吨</v>
      </c>
      <c r="E2629" s="2">
        <f>'[1]2025年已发货'!E:E</f>
        <v>1</v>
      </c>
      <c r="F2629" s="4">
        <f>'[1]2025年已发货'!F:F</f>
        <v>45775</v>
      </c>
      <c r="G2629" s="2" t="str">
        <f>'[1]2025年已发货'!G:G</f>
        <v>（十九冶-华电重庆奉节）重庆市奉节县康乐镇七星村</v>
      </c>
      <c r="H2629" s="2" t="str">
        <f>'[1]2025年已发货'!H:H</f>
        <v>岑甲乐</v>
      </c>
      <c r="I2629" s="2">
        <f>'[1]2025年已发货'!I:I</f>
        <v>17349037782</v>
      </c>
      <c r="J2629" s="2" vm="1" t="e">
        <f>_xlfn._xlws.FILTER(辅助信息!D:D,辅助信息!G:G=G2629)</f>
        <v>#VALUE!</v>
      </c>
    </row>
    <row r="2630" spans="1:10">
      <c r="A2630" s="2" t="str">
        <f>'[1]2025年已发货'!A:A</f>
        <v>晋邦</v>
      </c>
      <c r="B2630" s="2" t="str">
        <f>'[1]2025年已发货'!B:B</f>
        <v>高线</v>
      </c>
      <c r="C2630" s="2" t="str">
        <f>'[1]2025年已发货'!C:C</f>
        <v>HPB300Φ10</v>
      </c>
      <c r="D2630" s="2" t="str">
        <f>'[1]2025年已发货'!D:D</f>
        <v>吨</v>
      </c>
      <c r="E2630" s="2">
        <f>'[1]2025年已发货'!E:E</f>
        <v>5</v>
      </c>
      <c r="F2630" s="4">
        <f>'[1]2025年已发货'!F:F</f>
        <v>45775</v>
      </c>
      <c r="G2630" s="2" t="str">
        <f>'[1]2025年已发货'!G:G</f>
        <v>（十九冶-华电重庆奉节）重庆市奉节县康乐镇七星村</v>
      </c>
      <c r="H2630" s="2" t="str">
        <f>'[1]2025年已发货'!H:H</f>
        <v>岑甲乐</v>
      </c>
      <c r="I2630" s="2">
        <f>'[1]2025年已发货'!I:I</f>
        <v>17349037782</v>
      </c>
      <c r="J2630" s="2" vm="1" t="e">
        <f>_xlfn._xlws.FILTER(辅助信息!D:D,辅助信息!G:G=G2630)</f>
        <v>#VALUE!</v>
      </c>
    </row>
    <row r="2631" spans="1:10">
      <c r="A2631" s="2" t="str">
        <f>'[1]2025年已发货'!A:A</f>
        <v>晋邦</v>
      </c>
      <c r="B2631" s="2" t="str">
        <f>'[1]2025年已发货'!B:B</f>
        <v>螺纹钢</v>
      </c>
      <c r="C2631" s="2" t="str">
        <f>'[1]2025年已发货'!C:C</f>
        <v>HRB400E Φ28 9m</v>
      </c>
      <c r="D2631" s="2" t="str">
        <f>'[1]2025年已发货'!D:D</f>
        <v>吨</v>
      </c>
      <c r="E2631" s="2">
        <f>'[1]2025年已发货'!E:E</f>
        <v>9</v>
      </c>
      <c r="F2631" s="4">
        <f>'[1]2025年已发货'!F:F</f>
        <v>45775</v>
      </c>
      <c r="G2631" s="2" t="str">
        <f>'[1]2025年已发货'!G:G</f>
        <v>（十九冶-华电重庆奉节）重庆市奉节县康乐镇七星村</v>
      </c>
      <c r="H2631" s="2" t="str">
        <f>'[1]2025年已发货'!H:H</f>
        <v>岑甲乐</v>
      </c>
      <c r="I2631" s="2">
        <f>'[1]2025年已发货'!I:I</f>
        <v>17349037782</v>
      </c>
      <c r="J2631" s="2" vm="1" t="e">
        <f>_xlfn._xlws.FILTER(辅助信息!D:D,辅助信息!G:G=G2631)</f>
        <v>#VALUE!</v>
      </c>
    </row>
    <row r="2632" spans="1:10">
      <c r="A2632" s="2" t="str">
        <f>'[1]2025年已发货'!A:A</f>
        <v>晋邦</v>
      </c>
      <c r="B2632" s="2" t="str">
        <f>'[1]2025年已发货'!B:B</f>
        <v>螺纹钢</v>
      </c>
      <c r="C2632" s="2" t="str">
        <f>'[1]2025年已发货'!C:C</f>
        <v>HRB400E Φ32 9m</v>
      </c>
      <c r="D2632" s="2" t="str">
        <f>'[1]2025年已发货'!D:D</f>
        <v>吨</v>
      </c>
      <c r="E2632" s="2">
        <f>'[1]2025年已发货'!E:E</f>
        <v>11</v>
      </c>
      <c r="F2632" s="4">
        <f>'[1]2025年已发货'!F:F</f>
        <v>45775</v>
      </c>
      <c r="G2632" s="2" t="str">
        <f>'[1]2025年已发货'!G:G</f>
        <v>（十九冶-华电重庆奉节）重庆市奉节县康乐镇七星村</v>
      </c>
      <c r="H2632" s="2" t="str">
        <f>'[1]2025年已发货'!H:H</f>
        <v>岑甲乐</v>
      </c>
      <c r="I2632" s="2">
        <f>'[1]2025年已发货'!I:I</f>
        <v>17349037782</v>
      </c>
      <c r="J2632" s="2" vm="1" t="e">
        <f>_xlfn._xlws.FILTER(辅助信息!D:D,辅助信息!G:G=G2632)</f>
        <v>#VALUE!</v>
      </c>
    </row>
    <row r="2633" spans="1:10">
      <c r="A2633" s="2" t="str">
        <f>'[1]2025年已发货'!A:A</f>
        <v>达钢</v>
      </c>
      <c r="B2633" s="2" t="str">
        <f>'[1]2025年已发货'!B:B</f>
        <v>螺纹钢</v>
      </c>
      <c r="C2633" s="2" t="str">
        <f>'[1]2025年已发货'!C:C</f>
        <v>HRB400E Φ16 9m</v>
      </c>
      <c r="D2633" s="2" t="str">
        <f>'[1]2025年已发货'!D:D</f>
        <v>吨</v>
      </c>
      <c r="E2633" s="2">
        <f>'[1]2025年已发货'!E:E</f>
        <v>12</v>
      </c>
      <c r="F2633" s="4">
        <f>'[1]2025年已发货'!F:F</f>
        <v>45775</v>
      </c>
      <c r="G2633" s="2" t="str">
        <f>'[1]2025年已发货'!G:G</f>
        <v>（十九冶-华电重庆奉节）重庆市奉节县康乐镇七星村</v>
      </c>
      <c r="H2633" s="2" t="str">
        <f>'[1]2025年已发货'!H:H</f>
        <v>岑甲乐</v>
      </c>
      <c r="I2633" s="2">
        <f>'[1]2025年已发货'!I:I</f>
        <v>17349037782</v>
      </c>
      <c r="J2633" s="2" vm="1" t="e">
        <f>_xlfn._xlws.FILTER(辅助信息!D:D,辅助信息!G:G=G2633)</f>
        <v>#VALUE!</v>
      </c>
    </row>
    <row r="2634" spans="1:10">
      <c r="A2634" s="2" t="str">
        <f>'[1]2025年已发货'!A:A</f>
        <v>达钢</v>
      </c>
      <c r="B2634" s="2" t="str">
        <f>'[1]2025年已发货'!B:B</f>
        <v>螺纹钢</v>
      </c>
      <c r="C2634" s="2" t="str">
        <f>'[1]2025年已发货'!C:C</f>
        <v>HRB400E Φ22 9m</v>
      </c>
      <c r="D2634" s="2" t="str">
        <f>'[1]2025年已发货'!D:D</f>
        <v>吨</v>
      </c>
      <c r="E2634" s="2">
        <f>'[1]2025年已发货'!E:E</f>
        <v>24</v>
      </c>
      <c r="F2634" s="4">
        <f>'[1]2025年已发货'!F:F</f>
        <v>45775</v>
      </c>
      <c r="G2634" s="2" t="str">
        <f>'[1]2025年已发货'!G:G</f>
        <v>（十九冶-华电重庆奉节）重庆市奉节县康乐镇七星村</v>
      </c>
      <c r="H2634" s="2" t="str">
        <f>'[1]2025年已发货'!H:H</f>
        <v>岑甲乐</v>
      </c>
      <c r="I2634" s="2">
        <f>'[1]2025年已发货'!I:I</f>
        <v>17349037782</v>
      </c>
      <c r="J2634" s="2" vm="1" t="e">
        <f>_xlfn._xlws.FILTER(辅助信息!D:D,辅助信息!G:G=G2634)</f>
        <v>#VALUE!</v>
      </c>
    </row>
    <row r="2635" spans="1:10">
      <c r="A2635" s="2" t="str">
        <f>'[1]2025年已发货'!A:A</f>
        <v>八局</v>
      </c>
      <c r="B2635" s="2" t="str">
        <f>'[1]2025年已发货'!B:B</f>
        <v>螺纹钢</v>
      </c>
      <c r="C2635" s="2" t="str">
        <f>'[1]2025年已发货'!C:C</f>
        <v>HRB400E Φ32 12m</v>
      </c>
      <c r="D2635" s="2" t="str">
        <f>'[1]2025年已发货'!D:D</f>
        <v>吨</v>
      </c>
      <c r="E2635" s="2">
        <f>'[1]2025年已发货'!E:E</f>
        <v>70</v>
      </c>
      <c r="F2635" s="4">
        <f>'[1]2025年已发货'!F:F</f>
        <v>45776</v>
      </c>
      <c r="G2635" s="2" t="str">
        <f>'[1]2025年已发货'!G:G</f>
        <v>（中铁广州局-成渝扩容2标）四川省资阳市雁江区堪嘉镇陈家湾刘家湾大桥桥头</v>
      </c>
      <c r="H2635" s="2" t="str">
        <f>'[1]2025年已发货'!H:H</f>
        <v>刘沛琦</v>
      </c>
      <c r="I2635" s="2">
        <f>'[1]2025年已发货'!I:I</f>
        <v>18011784798</v>
      </c>
      <c r="J2635" s="2" vm="1" t="e">
        <f>_xlfn._xlws.FILTER(辅助信息!D:D,辅助信息!G:G=G2635)</f>
        <v>#VALUE!</v>
      </c>
    </row>
    <row r="2636" spans="1:10">
      <c r="A2636" s="2" t="str">
        <f>'[1]2025年已发货'!A:A</f>
        <v>成实</v>
      </c>
      <c r="B2636" s="2" t="str">
        <f>'[1]2025年已发货'!B:B</f>
        <v>盘螺</v>
      </c>
      <c r="C2636" s="2" t="str">
        <f>'[1]2025年已发货'!C:C</f>
        <v>HRB400E Φ8</v>
      </c>
      <c r="D2636" s="2" t="str">
        <f>'[1]2025年已发货'!D:D</f>
        <v>吨</v>
      </c>
      <c r="E2636" s="2">
        <f>'[1]2025年已发货'!E:E</f>
        <v>12</v>
      </c>
      <c r="F2636" s="4">
        <f>'[1]2025年已发货'!F:F</f>
        <v>45776</v>
      </c>
      <c r="G2636" s="2" t="str">
        <f>'[1]2025年已发货'!G:G</f>
        <v>（四川商建-射洪城乡一体化项目）遂宁市射洪市忠新幼儿园北侧约220米新溪小区</v>
      </c>
      <c r="H2636" s="2" t="str">
        <f>'[1]2025年已发货'!H:H</f>
        <v>柏子刚</v>
      </c>
      <c r="I2636" s="2">
        <f>'[1]2025年已发货'!I:I</f>
        <v>15692885305</v>
      </c>
      <c r="J2636" s="2" t="str">
        <f>_xlfn._xlws.FILTER(辅助信息!D:D,辅助信息!G:G=G2636)</f>
        <v>四川商建
射洪城乡一体化项目</v>
      </c>
    </row>
    <row r="2637" spans="1:10">
      <c r="A2637" s="2" t="str">
        <f>'[1]2025年已发货'!A:A</f>
        <v>成实</v>
      </c>
      <c r="B2637" s="2" t="str">
        <f>'[1]2025年已发货'!B:B</f>
        <v>盘螺</v>
      </c>
      <c r="C2637" s="2" t="str">
        <f>'[1]2025年已发货'!C:C</f>
        <v>HRB400E Φ10</v>
      </c>
      <c r="D2637" s="2" t="str">
        <f>'[1]2025年已发货'!D:D</f>
        <v>吨</v>
      </c>
      <c r="E2637" s="2">
        <f>'[1]2025年已发货'!E:E</f>
        <v>22</v>
      </c>
      <c r="F2637" s="4">
        <f>'[1]2025年已发货'!F:F</f>
        <v>45776</v>
      </c>
      <c r="G2637" s="2" t="str">
        <f>'[1]2025年已发货'!G:G</f>
        <v>（四川商建-射洪城乡一体化项目）遂宁市射洪市忠新幼儿园北侧约220米新溪小区</v>
      </c>
      <c r="H2637" s="2" t="str">
        <f>'[1]2025年已发货'!H:H</f>
        <v>柏子刚</v>
      </c>
      <c r="I2637" s="2">
        <f>'[1]2025年已发货'!I:I</f>
        <v>15692885305</v>
      </c>
      <c r="J2637" s="2" t="str">
        <f>_xlfn._xlws.FILTER(辅助信息!D:D,辅助信息!G:G=G2637)</f>
        <v>四川商建
射洪城乡一体化项目</v>
      </c>
    </row>
    <row r="2638" spans="1:10">
      <c r="A2638" s="2" t="str">
        <f>'[1]2025年已发货'!A:A</f>
        <v>海南海控</v>
      </c>
      <c r="B2638" s="2" t="str">
        <f>'[1]2025年已发货'!B:B</f>
        <v>盘圆</v>
      </c>
      <c r="C2638" s="2" t="str">
        <f>'[1]2025年已发货'!C:C</f>
        <v>HPB300Ф8</v>
      </c>
      <c r="D2638" s="2" t="str">
        <f>'[1]2025年已发货'!D:D</f>
        <v>吨</v>
      </c>
      <c r="E2638" s="2">
        <f>'[1]2025年已发货'!E:E</f>
        <v>35</v>
      </c>
      <c r="F2638" s="4">
        <f>'[1]2025年已发货'!F:F</f>
        <v>45776</v>
      </c>
      <c r="G2638" s="2" t="str">
        <f>'[1]2025年已发货'!G:G</f>
        <v>（中铁一局四公司康新高速TJ1-1标贡不卡隧道）四川省甘孜州康定市折多塘村车管所旁</v>
      </c>
      <c r="H2638" s="2" t="str">
        <f>'[1]2025年已发货'!H:H</f>
        <v>李彰</v>
      </c>
      <c r="I2638" s="2">
        <f>'[1]2025年已发货'!I:I</f>
        <v>18523285235</v>
      </c>
      <c r="J2638" s="2" vm="1" t="e">
        <f>_xlfn._xlws.FILTER(辅助信息!D:D,辅助信息!G:G=G2638)</f>
        <v>#VALUE!</v>
      </c>
    </row>
    <row r="2639" spans="1:10">
      <c r="A2639" s="2" t="str">
        <f>'[1]2025年已发货'!A:A</f>
        <v>海南海控</v>
      </c>
      <c r="B2639" s="2" t="str">
        <f>'[1]2025年已发货'!B:B</f>
        <v>盘圆</v>
      </c>
      <c r="C2639" s="2" t="str">
        <f>'[1]2025年已发货'!C:C</f>
        <v>HPB300Ф10</v>
      </c>
      <c r="D2639" s="2" t="str">
        <f>'[1]2025年已发货'!D:D</f>
        <v>吨</v>
      </c>
      <c r="E2639" s="2">
        <f>'[1]2025年已发货'!E:E</f>
        <v>35</v>
      </c>
      <c r="F2639" s="4">
        <f>'[1]2025年已发货'!F:F</f>
        <v>45776</v>
      </c>
      <c r="G2639" s="2" t="str">
        <f>'[1]2025年已发货'!G:G</f>
        <v>（中铁八局康新高速TJ4-1标）四川省甘孜州康定市新都桥镇超限载检测站</v>
      </c>
      <c r="H2639" s="2" t="str">
        <f>'[1]2025年已发货'!H:H</f>
        <v>刘俊</v>
      </c>
      <c r="I2639" s="2">
        <f>'[1]2025年已发货'!I:I</f>
        <v>18587764925</v>
      </c>
      <c r="J2639" s="2" vm="1" t="e">
        <f>_xlfn._xlws.FILTER(辅助信息!D:D,辅助信息!G:G=G2639)</f>
        <v>#VALUE!</v>
      </c>
    </row>
    <row r="2640" spans="1:10">
      <c r="A2640" s="2" t="str">
        <f>'[1]2025年已发货'!A:A</f>
        <v>海南海控</v>
      </c>
      <c r="B2640" s="2" t="str">
        <f>'[1]2025年已发货'!B:B</f>
        <v>螺纹钢</v>
      </c>
      <c r="C2640" s="2" t="str">
        <f>'[1]2025年已发货'!C:C</f>
        <v>HRB400EФ12*9m</v>
      </c>
      <c r="D2640" s="2" t="str">
        <f>'[1]2025年已发货'!D:D</f>
        <v>吨</v>
      </c>
      <c r="E2640" s="2">
        <f>'[1]2025年已发货'!E:E</f>
        <v>70</v>
      </c>
      <c r="F2640" s="4">
        <f>'[1]2025年已发货'!F:F</f>
        <v>45776</v>
      </c>
      <c r="G2640" s="2" t="str">
        <f>'[1]2025年已发货'!G:G</f>
        <v>（中铁八局康新高速TJ4-1标）四川省甘孜州康定市新都桥镇超限载检测站</v>
      </c>
      <c r="H2640" s="2" t="str">
        <f>'[1]2025年已发货'!H:H</f>
        <v>刘俊</v>
      </c>
      <c r="I2640" s="2">
        <f>'[1]2025年已发货'!I:I</f>
        <v>18587764925</v>
      </c>
      <c r="J2640" s="2" vm="1" t="e">
        <f>_xlfn._xlws.FILTER(辅助信息!D:D,辅助信息!G:G=G2640)</f>
        <v>#VALUE!</v>
      </c>
    </row>
    <row r="2641" spans="1:10">
      <c r="A2641" s="2" t="str">
        <f>'[1]2025年已发货'!A:A</f>
        <v>海南海控</v>
      </c>
      <c r="B2641" s="2" t="str">
        <f>'[1]2025年已发货'!B:B</f>
        <v>螺纹钢</v>
      </c>
      <c r="C2641" s="2" t="str">
        <f>'[1]2025年已发货'!C:C</f>
        <v>HRB400EФ18*9m</v>
      </c>
      <c r="D2641" s="2" t="str">
        <f>'[1]2025年已发货'!D:D</f>
        <v>吨</v>
      </c>
      <c r="E2641" s="2">
        <f>'[1]2025年已发货'!E:E</f>
        <v>105</v>
      </c>
      <c r="F2641" s="4">
        <f>'[1]2025年已发货'!F:F</f>
        <v>45776</v>
      </c>
      <c r="G2641" s="2" t="str">
        <f>'[1]2025年已发货'!G:G</f>
        <v>（中铁六局呼和公司康新高速TJ4-2标）四川省甘孜藏族自治州康定市新都桥镇东俄罗三村中建八局搅拌站旁</v>
      </c>
      <c r="H2641" s="2" t="str">
        <f>'[1]2025年已发货'!H:H</f>
        <v>王坤</v>
      </c>
      <c r="I2641" s="2">
        <f>'[1]2025年已发货'!I:I</f>
        <v>15647490007</v>
      </c>
      <c r="J2641" s="2" vm="1" t="e">
        <f>_xlfn._xlws.FILTER(辅助信息!D:D,辅助信息!G:G=G2641)</f>
        <v>#VALUE!</v>
      </c>
    </row>
    <row r="2642" spans="1:10">
      <c r="A2642" s="2" t="str">
        <f>'[1]2025年已发货'!A:A</f>
        <v>成实</v>
      </c>
      <c r="B2642" s="2" t="str">
        <f>'[1]2025年已发货'!B:B</f>
        <v>盘螺</v>
      </c>
      <c r="C2642" s="2" t="str">
        <f>'[1]2025年已发货'!C:C</f>
        <v>HRB400E Φ10</v>
      </c>
      <c r="D2642" s="2" t="str">
        <f>'[1]2025年已发货'!D:D</f>
        <v>吨</v>
      </c>
      <c r="E2642" s="2">
        <f>'[1]2025年已发货'!E:E</f>
        <v>35</v>
      </c>
      <c r="F2642" s="4">
        <f>'[1]2025年已发货'!F:F</f>
        <v>45776</v>
      </c>
      <c r="G2642" s="2" t="str">
        <f>'[1]2025年已发货'!G:G</f>
        <v>（中铁五局-成渝扩容3标）四川省资阳市雁江区伍隍镇铺子村雁江区X138</v>
      </c>
      <c r="H2642" s="2" t="str">
        <f>'[1]2025年已发货'!H:H</f>
        <v>王健</v>
      </c>
      <c r="I2642" s="2">
        <f>'[1]2025年已发货'!I:I</f>
        <v>17726168395</v>
      </c>
      <c r="J2642" s="2" vm="1" t="e">
        <f>_xlfn._xlws.FILTER(辅助信息!D:D,辅助信息!G:G=G2642)</f>
        <v>#VALUE!</v>
      </c>
    </row>
    <row r="2643" spans="1:10">
      <c r="A2643" s="2" t="str">
        <f>'[1]2025年已发货'!A:A</f>
        <v>德胜</v>
      </c>
      <c r="B2643" s="2" t="str">
        <f>'[1]2025年已发货'!B:B</f>
        <v>螺纹钢</v>
      </c>
      <c r="C2643" s="2" t="str">
        <f>'[1]2025年已发货'!C:C</f>
        <v>HRB400E Φ25×9米</v>
      </c>
      <c r="D2643" s="2" t="str">
        <f>'[1]2025年已发货'!D:D</f>
        <v>吨</v>
      </c>
      <c r="E2643" s="2">
        <f>'[1]2025年已发货'!E:E</f>
        <v>105</v>
      </c>
      <c r="F2643" s="4">
        <f>'[1]2025年已发货'!F:F</f>
        <v>45776</v>
      </c>
      <c r="G2643" s="2" t="str">
        <f>'[1]2025年已发货'!G:G</f>
        <v>（自永1标八局二分公司钢筋棚）四川省自贡市大安区牛佛镇</v>
      </c>
      <c r="H2643" s="2" t="str">
        <f>'[1]2025年已发货'!H:H</f>
        <v>沈维良</v>
      </c>
      <c r="I2643" s="2">
        <f>'[1]2025年已发货'!I:I</f>
        <v>18980505177</v>
      </c>
      <c r="J2643" s="2" vm="1" t="e">
        <f>_xlfn._xlws.FILTER(辅助信息!D:D,辅助信息!G:G=G2643)</f>
        <v>#VALUE!</v>
      </c>
    </row>
    <row r="2644" spans="1:10">
      <c r="A2644" s="2" t="str">
        <f>'[1]2025年已发货'!A:A</f>
        <v>德胜</v>
      </c>
      <c r="B2644" s="2" t="str">
        <f>'[1]2025年已发货'!B:B</f>
        <v>螺纹钢</v>
      </c>
      <c r="C2644" s="2" t="str">
        <f>'[1]2025年已发货'!C:C</f>
        <v>HRB400E Φ32×9米</v>
      </c>
      <c r="D2644" s="2" t="str">
        <f>'[1]2025年已发货'!D:D</f>
        <v>吨</v>
      </c>
      <c r="E2644" s="2">
        <f>'[1]2025年已发货'!E:E</f>
        <v>35</v>
      </c>
      <c r="F2644" s="4">
        <f>'[1]2025年已发货'!F:F</f>
        <v>45776</v>
      </c>
      <c r="G2644" s="2" t="str">
        <f>'[1]2025年已发货'!G:G</f>
        <v>（自永1标八局二分公司钢筋棚）四川省自贡市大安区牛佛镇</v>
      </c>
      <c r="H2644" s="2" t="str">
        <f>'[1]2025年已发货'!H:H</f>
        <v>沈维良</v>
      </c>
      <c r="I2644" s="2">
        <f>'[1]2025年已发货'!I:I</f>
        <v>18980505177</v>
      </c>
      <c r="J2644" s="2" vm="1" t="e">
        <f>_xlfn._xlws.FILTER(辅助信息!D:D,辅助信息!G:G=G2644)</f>
        <v>#VALUE!</v>
      </c>
    </row>
    <row r="2645" spans="1:10">
      <c r="A2645" s="2" t="str">
        <f>'[1]2025年已发货'!A:A</f>
        <v>德胜</v>
      </c>
      <c r="B2645" s="2" t="str">
        <f>'[1]2025年已发货'!B:B</f>
        <v>螺纹钢</v>
      </c>
      <c r="C2645" s="2" t="str">
        <f>'[1]2025年已发货'!C:C</f>
        <v>HRB500E Φ28×9米</v>
      </c>
      <c r="D2645" s="2" t="str">
        <f>'[1]2025年已发货'!D:D</f>
        <v>吨</v>
      </c>
      <c r="E2645" s="2">
        <f>'[1]2025年已发货'!E:E</f>
        <v>35</v>
      </c>
      <c r="F2645" s="4">
        <f>'[1]2025年已发货'!F:F</f>
        <v>45776</v>
      </c>
      <c r="G2645" s="2" t="str">
        <f>'[1]2025年已发货'!G:G</f>
        <v>（自永1标八局二分公司钢筋棚）四川省自贡市大安区牛佛镇</v>
      </c>
      <c r="H2645" s="2" t="str">
        <f>'[1]2025年已发货'!H:H</f>
        <v>沈维良</v>
      </c>
      <c r="I2645" s="2">
        <f>'[1]2025年已发货'!I:I</f>
        <v>18980505177</v>
      </c>
      <c r="J2645" s="2" vm="1" t="e">
        <f>_xlfn._xlws.FILTER(辅助信息!D:D,辅助信息!G:G=G2645)</f>
        <v>#VALUE!</v>
      </c>
    </row>
    <row r="2646" spans="1:10">
      <c r="A2646" s="2" t="str">
        <f>'[1]2025年已发货'!A:A</f>
        <v>德胜</v>
      </c>
      <c r="B2646" s="2" t="str">
        <f>'[1]2025年已发货'!B:B</f>
        <v>螺纹钢</v>
      </c>
      <c r="C2646" s="2" t="str">
        <f>'[1]2025年已发货'!C:C</f>
        <v>HRB500E Φ32×9米</v>
      </c>
      <c r="D2646" s="2" t="str">
        <f>'[1]2025年已发货'!D:D</f>
        <v>吨</v>
      </c>
      <c r="E2646" s="2">
        <f>'[1]2025年已发货'!E:E</f>
        <v>35</v>
      </c>
      <c r="F2646" s="4">
        <f>'[1]2025年已发货'!F:F</f>
        <v>45776</v>
      </c>
      <c r="G2646" s="2" t="str">
        <f>'[1]2025年已发货'!G:G</f>
        <v>（自永1标八局二分公司钢筋棚）四川省自贡市大安区牛佛镇</v>
      </c>
      <c r="H2646" s="2" t="str">
        <f>'[1]2025年已发货'!H:H</f>
        <v>沈维良</v>
      </c>
      <c r="I2646" s="2">
        <f>'[1]2025年已发货'!I:I</f>
        <v>18980505177</v>
      </c>
      <c r="J2646" s="2" vm="1" t="e">
        <f>_xlfn._xlws.FILTER(辅助信息!D:D,辅助信息!G:G=G2646)</f>
        <v>#VALUE!</v>
      </c>
    </row>
    <row r="2647" spans="1:10">
      <c r="A2647" s="2" t="str">
        <f>'[1]2025年已发货'!A:A</f>
        <v>德胜</v>
      </c>
      <c r="B2647" s="2" t="str">
        <f>'[1]2025年已发货'!B:B</f>
        <v>螺纹钢</v>
      </c>
      <c r="C2647" s="2" t="str">
        <f>'[1]2025年已发货'!C:C</f>
        <v>HRB400E Φ28 12m</v>
      </c>
      <c r="D2647" s="2" t="str">
        <f>'[1]2025年已发货'!D:D</f>
        <v>吨</v>
      </c>
      <c r="E2647" s="2">
        <f>'[1]2025年已发货'!E:E</f>
        <v>35</v>
      </c>
      <c r="F2647" s="4">
        <f>'[1]2025年已发货'!F:F</f>
        <v>45776</v>
      </c>
      <c r="G2647" s="2" t="str">
        <f>'[1]2025年已发货'!G:G</f>
        <v>（中铁广州局-成渝扩容2标）成渝扩容项目ZCB3-2标2＃拌和站【雁江区联盟桥东北50米(资资路) 】</v>
      </c>
      <c r="H2647" s="2" t="str">
        <f>'[1]2025年已发货'!H:H</f>
        <v>刘沛琦</v>
      </c>
      <c r="I2647" s="2">
        <f>'[1]2025年已发货'!I:I</f>
        <v>18011784798</v>
      </c>
      <c r="J2647" s="2" vm="1" t="e">
        <f>_xlfn._xlws.FILTER(辅助信息!D:D,辅助信息!G:G=G2647)</f>
        <v>#VALUE!</v>
      </c>
    </row>
    <row r="2648" spans="1:10">
      <c r="A2648" s="2" t="str">
        <f>'[1]2025年已发货'!A:A</f>
        <v>德胜</v>
      </c>
      <c r="B2648" s="2" t="str">
        <f>'[1]2025年已发货'!B:B</f>
        <v>螺纹钢</v>
      </c>
      <c r="C2648" s="2" t="str">
        <f>'[1]2025年已发货'!C:C</f>
        <v>HRB400E Φ28 12m</v>
      </c>
      <c r="D2648" s="2" t="str">
        <f>'[1]2025年已发货'!D:D</f>
        <v>吨</v>
      </c>
      <c r="E2648" s="2">
        <f>'[1]2025年已发货'!E:E</f>
        <v>140</v>
      </c>
      <c r="F2648" s="4">
        <f>'[1]2025年已发货'!F:F</f>
        <v>45776</v>
      </c>
      <c r="G2648" s="2" t="str">
        <f>'[1]2025年已发货'!G:G</f>
        <v>（中铁广州局-成渝扩容2标）成渝扩容项目ZCB3-2标2＃拌和站【雁江区联盟桥东北50米(资资路) 】</v>
      </c>
      <c r="H2648" s="2" t="str">
        <f>'[1]2025年已发货'!H:H</f>
        <v>刘沛琦</v>
      </c>
      <c r="I2648" s="2">
        <f>'[1]2025年已发货'!I:I</f>
        <v>18011784798</v>
      </c>
      <c r="J2648" s="2" vm="1" t="e">
        <f>_xlfn._xlws.FILTER(辅助信息!D:D,辅助信息!G:G=G2648)</f>
        <v>#VALUE!</v>
      </c>
    </row>
    <row r="2649" spans="1:10">
      <c r="A2649" s="2" t="str">
        <f>'[1]2025年已发货'!A:A</f>
        <v>德胜</v>
      </c>
      <c r="B2649" s="2" t="str">
        <f>'[1]2025年已发货'!B:B</f>
        <v>螺纹钢</v>
      </c>
      <c r="C2649" s="2" t="str">
        <f>'[1]2025年已发货'!C:C</f>
        <v>HRB400E Φ25 12m</v>
      </c>
      <c r="D2649" s="2" t="str">
        <f>'[1]2025年已发货'!D:D</f>
        <v>吨</v>
      </c>
      <c r="E2649" s="2">
        <f>'[1]2025年已发货'!E:E</f>
        <v>175</v>
      </c>
      <c r="F2649" s="4">
        <f>'[1]2025年已发货'!F:F</f>
        <v>45776</v>
      </c>
      <c r="G2649" s="2" t="str">
        <f>'[1]2025年已发货'!G:G</f>
        <v>（中铁五局-成渝扩容3标）四川省资阳市雁江区伍隍镇铺子村雁江区X138</v>
      </c>
      <c r="H2649" s="2" t="str">
        <f>'[1]2025年已发货'!H:H</f>
        <v>王健</v>
      </c>
      <c r="I2649" s="2">
        <f>'[1]2025年已发货'!I:I</f>
        <v>17726168395</v>
      </c>
      <c r="J2649" s="2" vm="1" t="e">
        <f>_xlfn._xlws.FILTER(辅助信息!D:D,辅助信息!G:G=G2649)</f>
        <v>#VALUE!</v>
      </c>
    </row>
    <row r="2650" spans="1:10">
      <c r="A2650" s="2" t="str">
        <f>'[1]2025年已发货'!A:A</f>
        <v>德胜</v>
      </c>
      <c r="B2650" s="2" t="str">
        <f>'[1]2025年已发货'!B:B</f>
        <v>螺纹钢</v>
      </c>
      <c r="C2650" s="2" t="str">
        <f>'[1]2025年已发货'!C:C</f>
        <v>HRB500E Φ28 9m</v>
      </c>
      <c r="D2650" s="2" t="str">
        <f>'[1]2025年已发货'!D:D</f>
        <v>吨</v>
      </c>
      <c r="E2650" s="2">
        <f>'[1]2025年已发货'!E:E</f>
        <v>70</v>
      </c>
      <c r="F2650" s="4">
        <f>'[1]2025年已发货'!F:F</f>
        <v>45776</v>
      </c>
      <c r="G2650" s="2" t="str">
        <f>'[1]2025年已发货'!G:G</f>
        <v>（中铁十局-资乐高速4标）四川省眉山市仁寿县彰加镇促进村中铁十局2#钢筋厂</v>
      </c>
      <c r="H2650" s="2" t="str">
        <f>'[1]2025年已发货'!H:H</f>
        <v>杨飞</v>
      </c>
      <c r="I2650" s="2">
        <f>'[1]2025年已发货'!I:I</f>
        <v>15667998777</v>
      </c>
      <c r="J2650" s="2" vm="1" t="e">
        <f>_xlfn._xlws.FILTER(辅助信息!D:D,辅助信息!G:G=G2650)</f>
        <v>#VALUE!</v>
      </c>
    </row>
    <row r="2651" spans="1:10">
      <c r="A2651" s="2" t="str">
        <f>'[1]2025年已发货'!A:A</f>
        <v>德胜</v>
      </c>
      <c r="B2651" s="2" t="str">
        <f>'[1]2025年已发货'!B:B</f>
        <v>螺纹钢</v>
      </c>
      <c r="C2651" s="2" t="str">
        <f>'[1]2025年已发货'!C:C</f>
        <v>HRB400EΦ16*12m</v>
      </c>
      <c r="D2651" s="2" t="str">
        <f>'[1]2025年已发货'!D:D</f>
        <v>吨</v>
      </c>
      <c r="E2651" s="2">
        <f>'[1]2025年已发货'!E:E</f>
        <v>17</v>
      </c>
      <c r="F2651" s="4">
        <f>'[1]2025年已发货'!F:F</f>
        <v>45776</v>
      </c>
      <c r="G2651" s="2" t="str">
        <f>'[1]2025年已发货'!G:G</f>
        <v>乐山市峨边县沙坪镇中铁一局钢筋加工厂（污水处理厂）</v>
      </c>
      <c r="H2651" s="2" t="str">
        <f>'[1]2025年已发货'!H:H</f>
        <v>冯雷</v>
      </c>
      <c r="I2651" s="2" t="str">
        <f>'[1]2025年已发货'!I:I</f>
        <v>18700069985</v>
      </c>
      <c r="J2651" s="2" vm="1" t="e">
        <f>_xlfn._xlws.FILTER(辅助信息!D:D,辅助信息!G:G=G2651)</f>
        <v>#VALUE!</v>
      </c>
    </row>
    <row r="2652" spans="1:10">
      <c r="A2652" s="2" t="str">
        <f>'[1]2025年已发货'!A:A</f>
        <v>德胜</v>
      </c>
      <c r="B2652" s="2" t="str">
        <f>'[1]2025年已发货'!B:B</f>
        <v>螺纹钢</v>
      </c>
      <c r="C2652" s="2" t="str">
        <f>'[1]2025年已发货'!C:C</f>
        <v>HRB400EΦ32*9m</v>
      </c>
      <c r="D2652" s="2" t="str">
        <f>'[1]2025年已发货'!D:D</f>
        <v>吨</v>
      </c>
      <c r="E2652" s="2">
        <f>'[1]2025年已发货'!E:E</f>
        <v>52</v>
      </c>
      <c r="F2652" s="4">
        <f>'[1]2025年已发货'!F:F</f>
        <v>45776</v>
      </c>
      <c r="G2652" s="2" t="str">
        <f>'[1]2025年已发货'!G:G</f>
        <v>乐山市峨边县沙坪镇中铁一局钢筋加工厂（污水处理厂）</v>
      </c>
      <c r="H2652" s="2" t="str">
        <f>'[1]2025年已发货'!H:H</f>
        <v>冯雷</v>
      </c>
      <c r="I2652" s="2" t="str">
        <f>'[1]2025年已发货'!I:I</f>
        <v>18700069985</v>
      </c>
      <c r="J2652" s="2" vm="1" t="e">
        <f>_xlfn._xlws.FILTER(辅助信息!D:D,辅助信息!G:G=G2652)</f>
        <v>#VALUE!</v>
      </c>
    </row>
    <row r="2653" spans="1:10">
      <c r="A2653" s="2" t="str">
        <f>'[1]2025年已发货'!A:A</f>
        <v>德胜</v>
      </c>
      <c r="B2653" s="2" t="str">
        <f>'[1]2025年已发货'!B:B</f>
        <v>螺纹钢</v>
      </c>
      <c r="C2653" s="2" t="str">
        <f>'[1]2025年已发货'!C:C</f>
        <v>HRB400E Φ28 12m</v>
      </c>
      <c r="D2653" s="2" t="str">
        <f>'[1]2025年已发货'!D:D</f>
        <v>吨</v>
      </c>
      <c r="E2653" s="2">
        <f>'[1]2025年已发货'!E:E</f>
        <v>140</v>
      </c>
      <c r="F2653" s="4">
        <f>'[1]2025年已发货'!F:F</f>
        <v>45776</v>
      </c>
      <c r="G2653" s="2" t="str">
        <f>'[1]2025年已发货'!G:G</f>
        <v>（中铁广州局-成渝扩容2标）四川省资阳市雁江区堪嘉镇陈家湾刘家湾大桥桥头</v>
      </c>
      <c r="H2653" s="2" t="str">
        <f>'[1]2025年已发货'!H:H</f>
        <v>刘沛琦</v>
      </c>
      <c r="I2653" s="2">
        <f>'[1]2025年已发货'!I:I</f>
        <v>18011784798</v>
      </c>
      <c r="J2653" s="2" vm="1" t="e">
        <f>_xlfn._xlws.FILTER(辅助信息!D:D,辅助信息!G:G=G2653)</f>
        <v>#VALUE!</v>
      </c>
    </row>
    <row r="2654" spans="1:10">
      <c r="A2654" s="2" t="str">
        <f>'[1]2025年已发货'!A:A</f>
        <v>德胜</v>
      </c>
      <c r="B2654" s="2" t="str">
        <f>'[1]2025年已发货'!B:B</f>
        <v>螺纹钢</v>
      </c>
      <c r="C2654" s="2" t="str">
        <f>'[1]2025年已发货'!C:C</f>
        <v>HRB400EФ16*9m</v>
      </c>
      <c r="D2654" s="2" t="str">
        <f>'[1]2025年已发货'!D:D</f>
        <v>吨</v>
      </c>
      <c r="E2654" s="2">
        <f>'[1]2025年已发货'!E:E</f>
        <v>8</v>
      </c>
      <c r="F2654" s="4">
        <f>'[1]2025年已发货'!F:F</f>
        <v>45776</v>
      </c>
      <c r="G2654" s="2" t="str">
        <f>'[1]2025年已发货'!G:G</f>
        <v>（中铁一局四公司康新高速TJ1-1标雅加梗隧道）四川省甘孜州康定市雅加梗</v>
      </c>
      <c r="H2654" s="2" t="str">
        <f>'[1]2025年已发货'!H:H</f>
        <v>范国义</v>
      </c>
      <c r="I2654" s="2">
        <f>'[1]2025年已发货'!I:I</f>
        <v>15897676433</v>
      </c>
      <c r="J2654" s="2" vm="1" t="e">
        <f>_xlfn._xlws.FILTER(辅助信息!D:D,辅助信息!G:G=G2654)</f>
        <v>#VALUE!</v>
      </c>
    </row>
    <row r="2655" spans="1:10">
      <c r="A2655" s="2" t="str">
        <f>'[1]2025年已发货'!A:A</f>
        <v>德胜</v>
      </c>
      <c r="B2655" s="2" t="str">
        <f>'[1]2025年已发货'!B:B</f>
        <v>螺纹钢</v>
      </c>
      <c r="C2655" s="2" t="str">
        <f>'[1]2025年已发货'!C:C</f>
        <v>HRB400EФ20*9m</v>
      </c>
      <c r="D2655" s="2" t="str">
        <f>'[1]2025年已发货'!D:D</f>
        <v>吨</v>
      </c>
      <c r="E2655" s="2">
        <f>'[1]2025年已发货'!E:E</f>
        <v>2.5</v>
      </c>
      <c r="F2655" s="4">
        <f>'[1]2025年已发货'!F:F</f>
        <v>45776</v>
      </c>
      <c r="G2655" s="2" t="str">
        <f>'[1]2025年已发货'!G:G</f>
        <v>（中铁一局四公司康新高速TJ1-1标雅加梗隧道）四川省甘孜州康定市雅加梗</v>
      </c>
      <c r="H2655" s="2" t="str">
        <f>'[1]2025年已发货'!H:H</f>
        <v>范国义</v>
      </c>
      <c r="I2655" s="2">
        <f>'[1]2025年已发货'!I:I</f>
        <v>15897676433</v>
      </c>
      <c r="J2655" s="2" vm="1" t="e">
        <f>_xlfn._xlws.FILTER(辅助信息!D:D,辅助信息!G:G=G2655)</f>
        <v>#VALUE!</v>
      </c>
    </row>
    <row r="2656" spans="1:10">
      <c r="A2656" s="2" t="str">
        <f>'[1]2025年已发货'!A:A</f>
        <v>德胜</v>
      </c>
      <c r="B2656" s="2" t="str">
        <f>'[1]2025年已发货'!B:B</f>
        <v>螺纹钢</v>
      </c>
      <c r="C2656" s="2" t="str">
        <f>'[1]2025年已发货'!C:C</f>
        <v>HRB400EФ25*9m</v>
      </c>
      <c r="D2656" s="2" t="str">
        <f>'[1]2025年已发货'!D:D</f>
        <v>吨</v>
      </c>
      <c r="E2656" s="2">
        <f>'[1]2025年已发货'!E:E</f>
        <v>25</v>
      </c>
      <c r="F2656" s="4">
        <f>'[1]2025年已发货'!F:F</f>
        <v>45776</v>
      </c>
      <c r="G2656" s="2" t="str">
        <f>'[1]2025年已发货'!G:G</f>
        <v>（中铁一局四公司康新高速TJ1-1标雅加梗隧道）四川省甘孜州康定市雅加梗</v>
      </c>
      <c r="H2656" s="2" t="str">
        <f>'[1]2025年已发货'!H:H</f>
        <v>范国义</v>
      </c>
      <c r="I2656" s="2">
        <f>'[1]2025年已发货'!I:I</f>
        <v>15897676433</v>
      </c>
      <c r="J2656" s="2" vm="1" t="e">
        <f>_xlfn._xlws.FILTER(辅助信息!D:D,辅助信息!G:G=G2656)</f>
        <v>#VALUE!</v>
      </c>
    </row>
    <row r="2657" spans="1:10">
      <c r="A2657" s="2" t="str">
        <f>'[1]2025年已发货'!A:A</f>
        <v>德胜</v>
      </c>
      <c r="B2657" s="2" t="str">
        <f>'[1]2025年已发货'!B:B</f>
        <v>螺纹钢</v>
      </c>
      <c r="C2657" s="2" t="str">
        <f>'[1]2025年已发货'!C:C</f>
        <v>HRB400EФ20*12m</v>
      </c>
      <c r="D2657" s="2" t="str">
        <f>'[1]2025年已发货'!D:D</f>
        <v>吨</v>
      </c>
      <c r="E2657" s="2">
        <f>'[1]2025年已发货'!E:E</f>
        <v>35</v>
      </c>
      <c r="F2657" s="4">
        <f>'[1]2025年已发货'!F:F</f>
        <v>45776</v>
      </c>
      <c r="G2657" s="2" t="str">
        <f>'[1]2025年已发货'!G:G</f>
        <v>（中铁八局康新高速TJ4-1标）四川省甘孜州康定市新都桥镇超限载检测站</v>
      </c>
      <c r="H2657" s="2" t="str">
        <f>'[1]2025年已发货'!H:H</f>
        <v>刘俊</v>
      </c>
      <c r="I2657" s="2">
        <f>'[1]2025年已发货'!I:I</f>
        <v>18587764925</v>
      </c>
      <c r="J2657" s="2" vm="1" t="e">
        <f>_xlfn._xlws.FILTER(辅助信息!D:D,辅助信息!G:G=G2657)</f>
        <v>#VALUE!</v>
      </c>
    </row>
    <row r="2658" spans="1:10">
      <c r="A2658" s="2" t="str">
        <f>'[1]2025年已发货'!A:A</f>
        <v>德胜</v>
      </c>
      <c r="B2658" s="2" t="str">
        <f>'[1]2025年已发货'!B:B</f>
        <v>螺纹钢</v>
      </c>
      <c r="C2658" s="2" t="str">
        <f>'[1]2025年已发货'!C:C</f>
        <v>HRB500EФ25*9m</v>
      </c>
      <c r="D2658" s="2" t="str">
        <f>'[1]2025年已发货'!D:D</f>
        <v>吨</v>
      </c>
      <c r="E2658" s="2">
        <f>'[1]2025年已发货'!E:E</f>
        <v>70</v>
      </c>
      <c r="F2658" s="4">
        <f>'[1]2025年已发货'!F:F</f>
        <v>45776</v>
      </c>
      <c r="G2658" s="2" t="str">
        <f>'[1]2025年已发货'!G:G</f>
        <v>（中铁八局康新高速TJ4-1标）四川省甘孜州康定市新都桥镇超限载检测站</v>
      </c>
      <c r="H2658" s="2" t="str">
        <f>'[1]2025年已发货'!H:H</f>
        <v>刘俊</v>
      </c>
      <c r="I2658" s="2">
        <f>'[1]2025年已发货'!I:I</f>
        <v>18587764925</v>
      </c>
      <c r="J2658" s="2" vm="1" t="e">
        <f>_xlfn._xlws.FILTER(辅助信息!D:D,辅助信息!G:G=G2658)</f>
        <v>#VALUE!</v>
      </c>
    </row>
    <row r="2659" spans="1:10">
      <c r="A2659" s="2" t="str">
        <f>'[1]2025年已发货'!A:A</f>
        <v>德胜</v>
      </c>
      <c r="B2659" s="2" t="str">
        <f>'[1]2025年已发货'!B:B</f>
        <v>螺纹钢</v>
      </c>
      <c r="C2659" s="2" t="str">
        <f>'[1]2025年已发货'!C:C</f>
        <v>HRB500EФ25*9m</v>
      </c>
      <c r="D2659" s="2" t="str">
        <f>'[1]2025年已发货'!D:D</f>
        <v>吨</v>
      </c>
      <c r="E2659" s="2">
        <f>'[1]2025年已发货'!E:E</f>
        <v>140</v>
      </c>
      <c r="F2659" s="4">
        <f>'[1]2025年已发货'!F:F</f>
        <v>45776</v>
      </c>
      <c r="G2659" s="2" t="str">
        <f>'[1]2025年已发货'!G:G</f>
        <v>（中铁六局呼和公司康新高速TJ4-2标）四川省甘孜藏族自治州康定市新都桥镇东俄罗三村中建八局搅拌站旁</v>
      </c>
      <c r="H2659" s="2" t="str">
        <f>'[1]2025年已发货'!H:H</f>
        <v>王坤</v>
      </c>
      <c r="I2659" s="2">
        <f>'[1]2025年已发货'!I:I</f>
        <v>15647490007</v>
      </c>
      <c r="J2659" s="2" vm="1" t="e">
        <f>_xlfn._xlws.FILTER(辅助信息!D:D,辅助信息!G:G=G2659)</f>
        <v>#VALUE!</v>
      </c>
    </row>
    <row r="2660" spans="1:10">
      <c r="A2660" s="2" t="str">
        <f>'[1]2025年已发货'!A:A</f>
        <v>德胜</v>
      </c>
      <c r="B2660" s="2" t="str">
        <f>'[1]2025年已发货'!B:B</f>
        <v>螺纹钢</v>
      </c>
      <c r="C2660" s="2" t="str">
        <f>'[1]2025年已发货'!C:C</f>
        <v>HRB400EФ12*9m</v>
      </c>
      <c r="D2660" s="2" t="str">
        <f>'[1]2025年已发货'!D:D</f>
        <v>吨</v>
      </c>
      <c r="E2660" s="2">
        <f>'[1]2025年已发货'!E:E</f>
        <v>13</v>
      </c>
      <c r="F2660" s="4">
        <f>'[1]2025年已发货'!F:F</f>
        <v>45776</v>
      </c>
      <c r="G2660" s="2" t="str">
        <f>'[1]2025年已发货'!G:G</f>
        <v>（中核城建-邛崃项目）成都市邛崃市成温邛快速路陈河坝西南338米处</v>
      </c>
      <c r="H2660" s="2" t="str">
        <f>'[1]2025年已发货'!H:H</f>
        <v>杨帆</v>
      </c>
      <c r="I2660" s="2">
        <f>'[1]2025年已发货'!I:I</f>
        <v>13402868889</v>
      </c>
      <c r="J2660" s="2" vm="1" t="e">
        <f>_xlfn._xlws.FILTER(辅助信息!D:D,辅助信息!G:G=G2660)</f>
        <v>#VALUE!</v>
      </c>
    </row>
    <row r="2661" spans="1:10">
      <c r="A2661" s="2" t="str">
        <f>'[1]2025年已发货'!A:A</f>
        <v>德胜</v>
      </c>
      <c r="B2661" s="2" t="str">
        <f>'[1]2025年已发货'!B:B</f>
        <v>螺纹钢</v>
      </c>
      <c r="C2661" s="2" t="str">
        <f>'[1]2025年已发货'!C:C</f>
        <v>HRB400EФ14*9m</v>
      </c>
      <c r="D2661" s="2" t="str">
        <f>'[1]2025年已发货'!D:D</f>
        <v>吨</v>
      </c>
      <c r="E2661" s="2">
        <f>'[1]2025年已发货'!E:E</f>
        <v>4</v>
      </c>
      <c r="F2661" s="4">
        <f>'[1]2025年已发货'!F:F</f>
        <v>45776</v>
      </c>
      <c r="G2661" s="2" t="str">
        <f>'[1]2025年已发货'!G:G</f>
        <v>（中核城建-邛崃项目）成都市邛崃市成温邛快速路陈河坝西南338米处</v>
      </c>
      <c r="H2661" s="2" t="str">
        <f>'[1]2025年已发货'!H:H</f>
        <v>杨帆</v>
      </c>
      <c r="I2661" s="2">
        <f>'[1]2025年已发货'!I:I</f>
        <v>13402868889</v>
      </c>
      <c r="J2661" s="2" vm="1" t="e">
        <f>_xlfn._xlws.FILTER(辅助信息!D:D,辅助信息!G:G=G2661)</f>
        <v>#VALUE!</v>
      </c>
    </row>
    <row r="2662" spans="1:10">
      <c r="A2662" s="2" t="str">
        <f>'[1]2025年已发货'!A:A</f>
        <v>德胜</v>
      </c>
      <c r="B2662" s="2" t="str">
        <f>'[1]2025年已发货'!B:B</f>
        <v>螺纹钢</v>
      </c>
      <c r="C2662" s="2" t="str">
        <f>'[1]2025年已发货'!C:C</f>
        <v>HRB400EФ16*9m</v>
      </c>
      <c r="D2662" s="2" t="str">
        <f>'[1]2025年已发货'!D:D</f>
        <v>吨</v>
      </c>
      <c r="E2662" s="2">
        <f>'[1]2025年已发货'!E:E</f>
        <v>45</v>
      </c>
      <c r="F2662" s="4">
        <f>'[1]2025年已发货'!F:F</f>
        <v>45776</v>
      </c>
      <c r="G2662" s="2" t="str">
        <f>'[1]2025年已发货'!G:G</f>
        <v>（中核城建-邛崃项目）成都市邛崃市成温邛快速路陈河坝西南338米处</v>
      </c>
      <c r="H2662" s="2" t="str">
        <f>'[1]2025年已发货'!H:H</f>
        <v>杨帆</v>
      </c>
      <c r="I2662" s="2">
        <f>'[1]2025年已发货'!I:I</f>
        <v>13402868889</v>
      </c>
      <c r="J2662" s="2" vm="1" t="e">
        <f>_xlfn._xlws.FILTER(辅助信息!D:D,辅助信息!G:G=G2662)</f>
        <v>#VALUE!</v>
      </c>
    </row>
    <row r="2663" spans="1:10">
      <c r="A2663" s="2" t="str">
        <f>'[1]2025年已发货'!A:A</f>
        <v>德胜</v>
      </c>
      <c r="B2663" s="2" t="str">
        <f>'[1]2025年已发货'!B:B</f>
        <v>螺纹钢</v>
      </c>
      <c r="C2663" s="2" t="str">
        <f>'[1]2025年已发货'!C:C</f>
        <v>HRB400EФ18*9m</v>
      </c>
      <c r="D2663" s="2" t="str">
        <f>'[1]2025年已发货'!D:D</f>
        <v>吨</v>
      </c>
      <c r="E2663" s="2">
        <f>'[1]2025年已发货'!E:E</f>
        <v>4</v>
      </c>
      <c r="F2663" s="4">
        <f>'[1]2025年已发货'!F:F</f>
        <v>45776</v>
      </c>
      <c r="G2663" s="2" t="str">
        <f>'[1]2025年已发货'!G:G</f>
        <v>（中核城建-邛崃项目）成都市邛崃市成温邛快速路陈河坝西南338米处</v>
      </c>
      <c r="H2663" s="2" t="str">
        <f>'[1]2025年已发货'!H:H</f>
        <v>杨帆</v>
      </c>
      <c r="I2663" s="2">
        <f>'[1]2025年已发货'!I:I</f>
        <v>13402868889</v>
      </c>
      <c r="J2663" s="2" vm="1" t="e">
        <f>_xlfn._xlws.FILTER(辅助信息!D:D,辅助信息!G:G=G2663)</f>
        <v>#VALUE!</v>
      </c>
    </row>
    <row r="2664" spans="1:10">
      <c r="A2664" s="2" t="str">
        <f>'[1]2025年已发货'!A:A</f>
        <v>德胜</v>
      </c>
      <c r="B2664" s="2" t="str">
        <f>'[1]2025年已发货'!B:B</f>
        <v>螺纹钢</v>
      </c>
      <c r="C2664" s="2" t="str">
        <f>'[1]2025年已发货'!C:C</f>
        <v>HRB400EФ20*9m</v>
      </c>
      <c r="D2664" s="2" t="str">
        <f>'[1]2025年已发货'!D:D</f>
        <v>吨</v>
      </c>
      <c r="E2664" s="2">
        <f>'[1]2025年已发货'!E:E</f>
        <v>15</v>
      </c>
      <c r="F2664" s="4">
        <f>'[1]2025年已发货'!F:F</f>
        <v>45776</v>
      </c>
      <c r="G2664" s="2" t="str">
        <f>'[1]2025年已发货'!G:G</f>
        <v>（中核城建-邛崃项目）成都市邛崃市成温邛快速路陈河坝西南338米处</v>
      </c>
      <c r="H2664" s="2" t="str">
        <f>'[1]2025年已发货'!H:H</f>
        <v>杨帆</v>
      </c>
      <c r="I2664" s="2">
        <f>'[1]2025年已发货'!I:I</f>
        <v>13402868889</v>
      </c>
      <c r="J2664" s="2" vm="1" t="e">
        <f>_xlfn._xlws.FILTER(辅助信息!D:D,辅助信息!G:G=G2664)</f>
        <v>#VALUE!</v>
      </c>
    </row>
    <row r="2665" spans="1:10">
      <c r="A2665" s="2" t="str">
        <f>'[1]2025年已发货'!A:A</f>
        <v>德胜</v>
      </c>
      <c r="B2665" s="2" t="str">
        <f>'[1]2025年已发货'!B:B</f>
        <v>螺纹钢</v>
      </c>
      <c r="C2665" s="2" t="str">
        <f>'[1]2025年已发货'!C:C</f>
        <v>HRB400EФ25*9m</v>
      </c>
      <c r="D2665" s="2" t="str">
        <f>'[1]2025年已发货'!D:D</f>
        <v>吨</v>
      </c>
      <c r="E2665" s="2">
        <f>'[1]2025年已发货'!E:E</f>
        <v>7</v>
      </c>
      <c r="F2665" s="4">
        <f>'[1]2025年已发货'!F:F</f>
        <v>45776</v>
      </c>
      <c r="G2665" s="2" t="str">
        <f>'[1]2025年已发货'!G:G</f>
        <v>（中核城建-邛崃项目）成都市邛崃市成温邛快速路陈河坝西南338米处</v>
      </c>
      <c r="H2665" s="2" t="str">
        <f>'[1]2025年已发货'!H:H</f>
        <v>杨帆</v>
      </c>
      <c r="I2665" s="2">
        <f>'[1]2025年已发货'!I:I</f>
        <v>13402868889</v>
      </c>
      <c r="J2665" s="2" vm="1" t="e">
        <f>_xlfn._xlws.FILTER(辅助信息!D:D,辅助信息!G:G=G2665)</f>
        <v>#VALUE!</v>
      </c>
    </row>
    <row r="2666" spans="1:10">
      <c r="A2666" s="2" t="str">
        <f>'[1]2025年已发货'!A:A</f>
        <v>德胜</v>
      </c>
      <c r="B2666" s="2" t="str">
        <f>'[1]2025年已发货'!B:B</f>
        <v>螺纹钢</v>
      </c>
      <c r="C2666" s="2" t="str">
        <f>'[1]2025年已发货'!C:C</f>
        <v>HRB400EФ28*9m</v>
      </c>
      <c r="D2666" s="2" t="str">
        <f>'[1]2025年已发货'!D:D</f>
        <v>吨</v>
      </c>
      <c r="E2666" s="2">
        <f>'[1]2025年已发货'!E:E</f>
        <v>52</v>
      </c>
      <c r="F2666" s="4">
        <f>'[1]2025年已发货'!F:F</f>
        <v>45776</v>
      </c>
      <c r="G2666" s="2" t="str">
        <f>'[1]2025年已发货'!G:G</f>
        <v>（中核城建-邛崃项目）成都市邛崃市成温邛快速路陈河坝西南338米处</v>
      </c>
      <c r="H2666" s="2" t="str">
        <f>'[1]2025年已发货'!H:H</f>
        <v>杨帆</v>
      </c>
      <c r="I2666" s="2">
        <f>'[1]2025年已发货'!I:I</f>
        <v>13402868889</v>
      </c>
      <c r="J2666" s="2" vm="1" t="e">
        <f>_xlfn._xlws.FILTER(辅助信息!D:D,辅助信息!G:G=G2666)</f>
        <v>#VALUE!</v>
      </c>
    </row>
    <row r="2667" spans="1:10">
      <c r="A2667" s="2" t="str">
        <f>'[1]2025年已发货'!A:A</f>
        <v>达钢</v>
      </c>
      <c r="B2667" s="2" t="str">
        <f>'[1]2025年已发货'!B:B</f>
        <v>盘螺</v>
      </c>
      <c r="C2667" s="2" t="str">
        <f>'[1]2025年已发货'!C:C</f>
        <v>HRB400E Φ8</v>
      </c>
      <c r="D2667" s="2" t="str">
        <f>'[1]2025年已发货'!D:D</f>
        <v>吨</v>
      </c>
      <c r="E2667" s="2">
        <f>'[1]2025年已发货'!E:E</f>
        <v>50</v>
      </c>
      <c r="F2667" s="4">
        <f>'[1]2025年已发货'!F:F</f>
        <v>45776</v>
      </c>
      <c r="G2667" s="2" t="str">
        <f>'[1]2025年已发货'!G:G</f>
        <v>（商投建工达州中医药科技园-4工区-11号楼）达州市通川区达州中医药职业学院犀牛大道北段</v>
      </c>
      <c r="H2667" s="2" t="str">
        <f>'[1]2025年已发货'!H:H</f>
        <v>张扬</v>
      </c>
      <c r="I2667" s="2">
        <f>'[1]2025年已发货'!I:I</f>
        <v>18381904567</v>
      </c>
      <c r="J2667" s="2" t="str">
        <f>_xlfn._xlws.FILTER(辅助信息!D:D,辅助信息!G:G=G2667)</f>
        <v>商投建工达州中医药科技园</v>
      </c>
    </row>
    <row r="2668" spans="1:10">
      <c r="A2668" s="2" t="str">
        <f>'[1]2025年已发货'!A:A</f>
        <v>达钢</v>
      </c>
      <c r="B2668" s="2" t="str">
        <f>'[1]2025年已发货'!B:B</f>
        <v>螺纹钢</v>
      </c>
      <c r="C2668" s="2" t="str">
        <f>'[1]2025年已发货'!C:C</f>
        <v>HRB400E Φ16 9m</v>
      </c>
      <c r="D2668" s="2" t="str">
        <f>'[1]2025年已发货'!D:D</f>
        <v>吨</v>
      </c>
      <c r="E2668" s="2">
        <f>'[1]2025年已发货'!E:E</f>
        <v>15</v>
      </c>
      <c r="F2668" s="4">
        <f>'[1]2025年已发货'!F:F</f>
        <v>45776</v>
      </c>
      <c r="G2668" s="2" t="str">
        <f>'[1]2025年已发货'!G:G</f>
        <v>（商投建工达州中医药科技园-4工区-11号楼）达州市通川区达州中医药职业学院犀牛大道北段</v>
      </c>
      <c r="H2668" s="2" t="str">
        <f>'[1]2025年已发货'!H:H</f>
        <v>张扬</v>
      </c>
      <c r="I2668" s="2">
        <f>'[1]2025年已发货'!I:I</f>
        <v>18381904567</v>
      </c>
      <c r="J2668" s="2" t="str">
        <f>_xlfn._xlws.FILTER(辅助信息!D:D,辅助信息!G:G=G2668)</f>
        <v>商投建工达州中医药科技园</v>
      </c>
    </row>
    <row r="2669" spans="1:10">
      <c r="A2669" s="2" t="str">
        <f>'[1]2025年已发货'!A:A</f>
        <v>达钢</v>
      </c>
      <c r="B2669" s="2" t="str">
        <f>'[1]2025年已发货'!B:B</f>
        <v>螺纹钢</v>
      </c>
      <c r="C2669" s="2" t="str">
        <f>'[1]2025年已发货'!C:C</f>
        <v>HRB400E Φ22 9m</v>
      </c>
      <c r="D2669" s="2" t="str">
        <f>'[1]2025年已发货'!D:D</f>
        <v>吨</v>
      </c>
      <c r="E2669" s="2">
        <f>'[1]2025年已发货'!E:E</f>
        <v>42</v>
      </c>
      <c r="F2669" s="4">
        <f>'[1]2025年已发货'!F:F</f>
        <v>45776</v>
      </c>
      <c r="G2669" s="2" t="str">
        <f>'[1]2025年已发货'!G:G</f>
        <v>（商投建工达州中医药科技园-4工区-11号楼）达州市通川区达州中医药职业学院犀牛大道北段</v>
      </c>
      <c r="H2669" s="2" t="str">
        <f>'[1]2025年已发货'!H:H</f>
        <v>张扬</v>
      </c>
      <c r="I2669" s="2">
        <f>'[1]2025年已发货'!I:I</f>
        <v>18381904567</v>
      </c>
      <c r="J2669" s="2" t="str">
        <f>_xlfn._xlws.FILTER(辅助信息!D:D,辅助信息!G:G=G2669)</f>
        <v>商投建工达州中医药科技园</v>
      </c>
    </row>
    <row r="2670" spans="1:10">
      <c r="A2670" s="2" t="str">
        <f>'[1]2025年已发货'!A:A</f>
        <v>海南海控</v>
      </c>
      <c r="B2670" s="2" t="str">
        <f>'[1]2025年已发货'!B:B</f>
        <v>盘圆</v>
      </c>
      <c r="C2670" s="2" t="str">
        <f>'[1]2025年已发货'!C:C</f>
        <v>HPB300Ф12</v>
      </c>
      <c r="D2670" s="2" t="str">
        <f>'[1]2025年已发货'!D:D</f>
        <v>吨</v>
      </c>
      <c r="E2670" s="2">
        <f>'[1]2025年已发货'!E:E</f>
        <v>70</v>
      </c>
      <c r="F2670" s="4">
        <f>'[1]2025年已发货'!F:F</f>
        <v>45777</v>
      </c>
      <c r="G2670" s="2" t="str">
        <f>'[1]2025年已发货'!G:G</f>
        <v>（中铁一局四公司康新高速TJ1-1标贡不卡隧道）四川省甘孜州康定市折多塘村车管所旁</v>
      </c>
      <c r="H2670" s="2" t="str">
        <f>'[1]2025年已发货'!H:H</f>
        <v>李彰</v>
      </c>
      <c r="I2670" s="2">
        <f>'[1]2025年已发货'!I:I</f>
        <v>18523285235</v>
      </c>
      <c r="J2670" s="2" vm="1" t="e">
        <f>_xlfn._xlws.FILTER(辅助信息!D:D,辅助信息!G:G=G2670)</f>
        <v>#VALUE!</v>
      </c>
    </row>
    <row r="2671" spans="1:10">
      <c r="A2671" s="2" t="str">
        <f>'[1]2025年已发货'!A:A</f>
        <v>海南海控</v>
      </c>
      <c r="B2671" s="2" t="str">
        <f>'[1]2025年已发货'!B:B</f>
        <v>盘圆</v>
      </c>
      <c r="C2671" s="2" t="str">
        <f>'[1]2025年已发货'!C:C</f>
        <v>HPB300Ф12</v>
      </c>
      <c r="D2671" s="2" t="str">
        <f>'[1]2025年已发货'!D:D</f>
        <v>吨</v>
      </c>
      <c r="E2671" s="2">
        <f>'[1]2025年已发货'!E:E</f>
        <v>35</v>
      </c>
      <c r="F2671" s="4">
        <f>'[1]2025年已发货'!F:F</f>
        <v>45777</v>
      </c>
      <c r="G2671" s="2" t="str">
        <f>'[1]2025年已发货'!G:G</f>
        <v>（中铁一局四公司康新高速TJ1-1标雅加梗隧道）四川省甘孜州康定市雅加梗</v>
      </c>
      <c r="H2671" s="2" t="str">
        <f>'[1]2025年已发货'!H:H</f>
        <v>范国义</v>
      </c>
      <c r="I2671" s="2">
        <f>'[1]2025年已发货'!I:I</f>
        <v>15897676433</v>
      </c>
      <c r="J2671" s="2" vm="1" t="e">
        <f>_xlfn._xlws.FILTER(辅助信息!D:D,辅助信息!G:G=G2671)</f>
        <v>#VALUE!</v>
      </c>
    </row>
    <row r="2672" spans="1:10">
      <c r="A2672" s="2" t="str">
        <f>'[1]2025年已发货'!A:A</f>
        <v>海南海控</v>
      </c>
      <c r="B2672" s="2" t="str">
        <f>'[1]2025年已发货'!B:B</f>
        <v>螺纹钢</v>
      </c>
      <c r="C2672" s="2" t="str">
        <f>'[1]2025年已发货'!C:C</f>
        <v>HRB400EФ20*9m</v>
      </c>
      <c r="D2672" s="2" t="str">
        <f>'[1]2025年已发货'!D:D</f>
        <v>吨</v>
      </c>
      <c r="E2672" s="2">
        <f>'[1]2025年已发货'!E:E</f>
        <v>105</v>
      </c>
      <c r="F2672" s="4">
        <f>'[1]2025年已发货'!F:F</f>
        <v>45777</v>
      </c>
      <c r="G2672" s="2" t="str">
        <f>'[1]2025年已发货'!G:G</f>
        <v>（中铁六局呼和公司康新高速TJ4-2标）四川省甘孜藏族自治州康定市新都桥镇东俄罗三村中建八局搅拌站旁</v>
      </c>
      <c r="H2672" s="2" t="str">
        <f>'[1]2025年已发货'!H:H</f>
        <v>王坤</v>
      </c>
      <c r="I2672" s="2">
        <f>'[1]2025年已发货'!I:I</f>
        <v>15647490007</v>
      </c>
      <c r="J2672" s="2" vm="1" t="e">
        <f>_xlfn._xlws.FILTER(辅助信息!D:D,辅助信息!G:G=G2672)</f>
        <v>#VALUE!</v>
      </c>
    </row>
    <row r="2673" spans="1:10">
      <c r="A2673" s="2" t="str">
        <f>'[1]2025年已发货'!A:A</f>
        <v>达钢</v>
      </c>
      <c r="B2673" s="2" t="str">
        <f>'[1]2025年已发货'!B:B</f>
        <v>盘螺</v>
      </c>
      <c r="C2673" s="2" t="str">
        <f>'[1]2025年已发货'!C:C</f>
        <v>HRB400E Φ8</v>
      </c>
      <c r="D2673" s="2" t="str">
        <f>'[1]2025年已发货'!D:D</f>
        <v>吨</v>
      </c>
      <c r="E2673" s="2">
        <f>'[1]2025年已发货'!E:E</f>
        <v>25</v>
      </c>
      <c r="F2673" s="4">
        <f>'[1]2025年已发货'!F:F</f>
        <v>45777</v>
      </c>
      <c r="G2673" s="2" t="str">
        <f>'[1]2025年已发货'!G:G</f>
        <v>（五冶钢构宜宾高县月江镇建设项目）  四川省宜宾市高县月江镇刚记超市斜对面(还阳组团沪碳二期项目)</v>
      </c>
      <c r="H2673" s="2" t="str">
        <f>'[1]2025年已发货'!H:H</f>
        <v>张朝亮</v>
      </c>
      <c r="I2673" s="2">
        <f>'[1]2025年已发货'!I:I</f>
        <v>15228205853</v>
      </c>
      <c r="J2673" s="2" t="str">
        <f>_xlfn._xlws.FILTER(辅助信息!D:D,辅助信息!G:G=G2673)</f>
        <v>五冶钢构-宜宾市南溪区高县月江镇建设项目</v>
      </c>
    </row>
    <row r="2674" spans="1:10">
      <c r="A2674" s="2" t="str">
        <f>'[1]2025年已发货'!A:A</f>
        <v>达钢</v>
      </c>
      <c r="B2674" s="2" t="str">
        <f>'[1]2025年已发货'!B:B</f>
        <v>螺纹钢</v>
      </c>
      <c r="C2674" s="2" t="str">
        <f>'[1]2025年已发货'!C:C</f>
        <v>HRB400E Φ16 9m</v>
      </c>
      <c r="D2674" s="2" t="str">
        <f>'[1]2025年已发货'!D:D</f>
        <v>吨</v>
      </c>
      <c r="E2674" s="2">
        <f>'[1]2025年已发货'!E:E</f>
        <v>12</v>
      </c>
      <c r="F2674" s="4">
        <f>'[1]2025年已发货'!F:F</f>
        <v>45777</v>
      </c>
      <c r="G2674" s="2" t="str">
        <f>'[1]2025年已发货'!G:G</f>
        <v>（五冶钢构宜宾高县月江镇建设项目）  四川省宜宾市高县月江镇刚记超市斜对面(还阳组团沪碳二期项目)</v>
      </c>
      <c r="H2674" s="2" t="str">
        <f>'[1]2025年已发货'!H:H</f>
        <v>张朝亮</v>
      </c>
      <c r="I2674" s="2">
        <f>'[1]2025年已发货'!I:I</f>
        <v>15228205853</v>
      </c>
      <c r="J2674" s="2" t="str">
        <f>_xlfn._xlws.FILTER(辅助信息!D:D,辅助信息!G:G=G2674)</f>
        <v>五冶钢构-宜宾市南溪区高县月江镇建设项目</v>
      </c>
    </row>
    <row r="2675" spans="1:10">
      <c r="A2675" s="2" t="str">
        <f>'[1]2025年已发货'!A:A</f>
        <v>陕钢</v>
      </c>
      <c r="B2675" s="2" t="str">
        <f>'[1]2025年已发货'!B:B</f>
        <v>高线</v>
      </c>
      <c r="C2675" s="2" t="str">
        <f>'[1]2025年已发货'!C:C</f>
        <v>HPB300Φ6</v>
      </c>
      <c r="D2675" s="2" t="str">
        <f>'[1]2025年已发货'!D:D</f>
        <v>吨</v>
      </c>
      <c r="E2675" s="2">
        <f>'[1]2025年已发货'!E:E</f>
        <v>5</v>
      </c>
      <c r="F2675" s="4">
        <f>'[1]2025年已发货'!F:F</f>
        <v>45777</v>
      </c>
      <c r="G2675" s="2" t="str">
        <f>'[1]2025年已发货'!G:G</f>
        <v>（五局乐山机场项目）乐山市五通桥区冠英镇</v>
      </c>
      <c r="H2675" s="2" t="str">
        <f>'[1]2025年已发货'!H:H</f>
        <v>王思思</v>
      </c>
      <c r="I2675" s="2">
        <f>'[1]2025年已发货'!I:I</f>
        <v>18973190156</v>
      </c>
      <c r="J2675" s="2" vm="1" t="e">
        <f>_xlfn._xlws.FILTER(辅助信息!D:D,辅助信息!G:G=G2675)</f>
        <v>#VALUE!</v>
      </c>
    </row>
    <row r="2676" spans="1:10">
      <c r="A2676" s="2" t="str">
        <f>'[1]2025年已发货'!A:A</f>
        <v>陕钢</v>
      </c>
      <c r="B2676" s="2" t="str">
        <f>'[1]2025年已发货'!B:B</f>
        <v>高线</v>
      </c>
      <c r="C2676" s="2" t="str">
        <f>'[1]2025年已发货'!C:C</f>
        <v>HPB300Φ8</v>
      </c>
      <c r="D2676" s="2" t="str">
        <f>'[1]2025年已发货'!D:D</f>
        <v>吨</v>
      </c>
      <c r="E2676" s="2">
        <f>'[1]2025年已发货'!E:E</f>
        <v>25</v>
      </c>
      <c r="F2676" s="4">
        <f>'[1]2025年已发货'!F:F</f>
        <v>45777</v>
      </c>
      <c r="G2676" s="2" t="str">
        <f>'[1]2025年已发货'!G:G</f>
        <v>（五局乐山机场项目）乐山市五通桥区冠英镇</v>
      </c>
      <c r="H2676" s="2" t="str">
        <f>'[1]2025年已发货'!H:H</f>
        <v>王思思</v>
      </c>
      <c r="I2676" s="2">
        <f>'[1]2025年已发货'!I:I</f>
        <v>18973190156</v>
      </c>
      <c r="J2676" s="2" vm="1" t="e">
        <f>_xlfn._xlws.FILTER(辅助信息!D:D,辅助信息!G:G=G2676)</f>
        <v>#VALUE!</v>
      </c>
    </row>
    <row r="2677" spans="1:10">
      <c r="A2677" s="2" t="str">
        <f>'[1]2025年已发货'!A:A</f>
        <v>陕钢</v>
      </c>
      <c r="B2677" s="2" t="str">
        <f>'[1]2025年已发货'!B:B</f>
        <v>盘螺</v>
      </c>
      <c r="C2677" s="2" t="str">
        <f>'[1]2025年已发货'!C:C</f>
        <v>HRB400E Φ6</v>
      </c>
      <c r="D2677" s="2" t="str">
        <f>'[1]2025年已发货'!D:D</f>
        <v>吨</v>
      </c>
      <c r="E2677" s="2">
        <f>'[1]2025年已发货'!E:E</f>
        <v>5</v>
      </c>
      <c r="F2677" s="4">
        <f>'[1]2025年已发货'!F:F</f>
        <v>45777</v>
      </c>
      <c r="G2677" s="2" t="str">
        <f>'[1]2025年已发货'!G:G</f>
        <v>（五局乐山机场项目）乐山市五通桥区冠英镇</v>
      </c>
      <c r="H2677" s="2" t="str">
        <f>'[1]2025年已发货'!H:H</f>
        <v>王思思</v>
      </c>
      <c r="I2677" s="2">
        <f>'[1]2025年已发货'!I:I</f>
        <v>18973190156</v>
      </c>
      <c r="J2677" s="2" vm="1" t="e">
        <f>_xlfn._xlws.FILTER(辅助信息!D:D,辅助信息!G:G=G2677)</f>
        <v>#VALUE!</v>
      </c>
    </row>
    <row r="2678" spans="1:10">
      <c r="A2678" s="2" t="str">
        <f>'[1]2025年已发货'!A:A</f>
        <v>润耀</v>
      </c>
      <c r="B2678" s="2" t="str">
        <f>'[1]2025年已发货'!B:B</f>
        <v>盘螺</v>
      </c>
      <c r="C2678" s="2" t="str">
        <f>'[1]2025年已发货'!C:C</f>
        <v>HRB400EФ8</v>
      </c>
      <c r="D2678" s="2" t="str">
        <f>'[1]2025年已发货'!D:D</f>
        <v>吨</v>
      </c>
      <c r="E2678" s="2">
        <f>'[1]2025年已发货'!E:E</f>
        <v>15</v>
      </c>
      <c r="F2678" s="4">
        <f>'[1]2025年已发货'!F:F</f>
        <v>45777</v>
      </c>
      <c r="G2678" s="2" t="str">
        <f>'[1]2025年已发货'!G:G</f>
        <v>（中核中原-温江北林医养综合体项目）四川省成都市温江区万春大道第三人民医院东</v>
      </c>
      <c r="H2678" s="2" t="str">
        <f>'[1]2025年已发货'!H:H</f>
        <v>蔡杰</v>
      </c>
      <c r="I2678" s="2">
        <f>'[1]2025年已发货'!I:I</f>
        <v>18875129329</v>
      </c>
      <c r="J2678" s="2" vm="1" t="e">
        <f>_xlfn._xlws.FILTER(辅助信息!D:D,辅助信息!G:G=G2678)</f>
        <v>#VALUE!</v>
      </c>
    </row>
    <row r="2679" spans="1:10">
      <c r="A2679" s="2" t="str">
        <f>'[1]2025年已发货'!A:A</f>
        <v>润耀</v>
      </c>
      <c r="B2679" s="2" t="str">
        <f>'[1]2025年已发货'!B:B</f>
        <v>盘螺</v>
      </c>
      <c r="C2679" s="2" t="str">
        <f>'[1]2025年已发货'!C:C</f>
        <v>HRB400EФ10</v>
      </c>
      <c r="D2679" s="2" t="str">
        <f>'[1]2025年已发货'!D:D</f>
        <v>吨</v>
      </c>
      <c r="E2679" s="2">
        <f>'[1]2025年已发货'!E:E</f>
        <v>25</v>
      </c>
      <c r="F2679" s="4">
        <f>'[1]2025年已发货'!F:F</f>
        <v>45777</v>
      </c>
      <c r="G2679" s="2" t="str">
        <f>'[1]2025年已发货'!G:G</f>
        <v>（中核中原-温江北林医养综合体项目）四川省成都市温江区万春大道第三人民医院东</v>
      </c>
      <c r="H2679" s="2" t="str">
        <f>'[1]2025年已发货'!H:H</f>
        <v>蔡杰</v>
      </c>
      <c r="I2679" s="2">
        <f>'[1]2025年已发货'!I:I</f>
        <v>18875129329</v>
      </c>
      <c r="J2679" s="2" vm="1" t="e">
        <f>_xlfn._xlws.FILTER(辅助信息!D:D,辅助信息!G:G=G2679)</f>
        <v>#VALUE!</v>
      </c>
    </row>
    <row r="2680" spans="1:10">
      <c r="A2680" s="2" t="str">
        <f>'[1]2025年已发货'!A:A</f>
        <v>润耀</v>
      </c>
      <c r="B2680" s="2" t="str">
        <f>'[1]2025年已发货'!B:B</f>
        <v>盘螺</v>
      </c>
      <c r="C2680" s="2" t="str">
        <f>'[1]2025年已发货'!C:C</f>
        <v>HRB400E Φ10</v>
      </c>
      <c r="D2680" s="2" t="str">
        <f>'[1]2025年已发货'!D:D</f>
        <v>吨</v>
      </c>
      <c r="E2680" s="2">
        <f>'[1]2025年已发货'!E:E</f>
        <v>12</v>
      </c>
      <c r="F2680" s="4">
        <f>'[1]2025年已发货'!F:F</f>
        <v>45777</v>
      </c>
      <c r="G2680" s="2" t="str">
        <f>'[1]2025年已发货'!G:G</f>
        <v>(五冶钢构宜宾高县月江镇建设项目-2)四川省宜宾市高县月江镇高县宜宾保润汽车维修服务有限公司西南(S436西)(污水管网项目)</v>
      </c>
      <c r="H2680" s="2" t="str">
        <f>'[1]2025年已发货'!H:H</f>
        <v>张朝亮</v>
      </c>
      <c r="I2680" s="2">
        <f>'[1]2025年已发货'!I:I</f>
        <v>15228205853</v>
      </c>
      <c r="J2680" s="2" t="str">
        <f>_xlfn._xlws.FILTER(辅助信息!D:D,辅助信息!G:G=G2680)</f>
        <v>五冶钢构-宜宾市南溪区高县月江镇建设项目</v>
      </c>
    </row>
    <row r="2681" spans="1:10">
      <c r="A2681" s="2" t="str">
        <f>'[1]2025年已发货'!A:A</f>
        <v>润耀</v>
      </c>
      <c r="B2681" s="2" t="str">
        <f>'[1]2025年已发货'!B:B</f>
        <v>螺纹钢</v>
      </c>
      <c r="C2681" s="2" t="str">
        <f>'[1]2025年已发货'!C:C</f>
        <v>HRB400E Φ25 9m</v>
      </c>
      <c r="D2681" s="2" t="str">
        <f>'[1]2025年已发货'!D:D</f>
        <v>吨</v>
      </c>
      <c r="E2681" s="2">
        <f>'[1]2025年已发货'!E:E</f>
        <v>21</v>
      </c>
      <c r="F2681" s="4">
        <f>'[1]2025年已发货'!F:F</f>
        <v>45777</v>
      </c>
      <c r="G2681" s="2" t="str">
        <f>'[1]2025年已发货'!G:G</f>
        <v>(五冶钢构宜宾高县月江镇建设项目-2)四川省宜宾市高县月江镇高县宜宾保润汽车维修服务有限公司西南(S436西)(污水管网项目)</v>
      </c>
      <c r="H2681" s="2" t="str">
        <f>'[1]2025年已发货'!H:H</f>
        <v>张朝亮</v>
      </c>
      <c r="I2681" s="2">
        <f>'[1]2025年已发货'!I:I</f>
        <v>15228205853</v>
      </c>
      <c r="J2681" s="2" t="str">
        <f>_xlfn._xlws.FILTER(辅助信息!D:D,辅助信息!G:G=G2681)</f>
        <v>五冶钢构-宜宾市南溪区高县月江镇建设项目</v>
      </c>
    </row>
    <row r="2682" spans="1:10">
      <c r="A2682" s="2" t="str">
        <f>'[1]2025年已发货'!A:A</f>
        <v>润耀</v>
      </c>
      <c r="B2682" s="2" t="str">
        <f>'[1]2025年已发货'!B:B</f>
        <v>盘螺</v>
      </c>
      <c r="C2682" s="2" t="str">
        <f>'[1]2025年已发货'!C:C</f>
        <v>HRB400E Φ12</v>
      </c>
      <c r="D2682" s="2" t="str">
        <f>'[1]2025年已发货'!D:D</f>
        <v>吨</v>
      </c>
      <c r="E2682" s="2">
        <f>'[1]2025年已发货'!E:E</f>
        <v>35</v>
      </c>
      <c r="F2682" s="4">
        <f>'[1]2025年已发货'!F:F</f>
        <v>45777</v>
      </c>
      <c r="G2682" s="2" t="str">
        <f>'[1]2025年已发货'!G:G</f>
        <v>（中铁三局-铜资高速1标）四川省资阳市安岳县石羊镇猫坝村2#钢筋场</v>
      </c>
      <c r="H2682" s="2" t="str">
        <f>'[1]2025年已发货'!H:H</f>
        <v>王雪</v>
      </c>
      <c r="I2682" s="2">
        <f>'[1]2025年已发货'!I:I</f>
        <v>18729676589</v>
      </c>
      <c r="J2682" s="2" vm="1" t="e">
        <f>_xlfn._xlws.FILTER(辅助信息!D:D,辅助信息!G:G=G2682)</f>
        <v>#VALUE!</v>
      </c>
    </row>
    <row r="2683" spans="1:10">
      <c r="A2683" s="2" t="str">
        <f>'[1]2025年已发货'!A:A</f>
        <v>润耀</v>
      </c>
      <c r="B2683" s="2" t="str">
        <f>'[1]2025年已发货'!B:B</f>
        <v>高线</v>
      </c>
      <c r="C2683" s="2" t="str">
        <f>'[1]2025年已发货'!C:C</f>
        <v>HPB300Φ12</v>
      </c>
      <c r="D2683" s="2" t="str">
        <f>'[1]2025年已发货'!D:D</f>
        <v>吨</v>
      </c>
      <c r="E2683" s="2">
        <f>'[1]2025年已发货'!E:E</f>
        <v>35</v>
      </c>
      <c r="F2683" s="4">
        <f>'[1]2025年已发货'!F:F</f>
        <v>45777</v>
      </c>
      <c r="G2683" s="2" t="str">
        <f>'[1]2025年已发货'!G:G</f>
        <v>（中铁十局-资乐高速4标）四川省眉山市仁寿县彰加镇促进村中铁十局2#钢筋厂</v>
      </c>
      <c r="H2683" s="2" t="str">
        <f>'[1]2025年已发货'!H:H</f>
        <v>杨飞</v>
      </c>
      <c r="I2683" s="2">
        <f>'[1]2025年已发货'!I:I</f>
        <v>15667998777</v>
      </c>
      <c r="J2683" s="2" vm="1" t="e">
        <f>_xlfn._xlws.FILTER(辅助信息!D:D,辅助信息!G:G=G2683)</f>
        <v>#VALUE!</v>
      </c>
    </row>
    <row r="2684" spans="1:10">
      <c r="A2684" s="2" t="str">
        <f>'[1]2025年已发货'!A:A</f>
        <v>润耀</v>
      </c>
      <c r="B2684" s="2" t="str">
        <f>'[1]2025年已发货'!B:B</f>
        <v>高线</v>
      </c>
      <c r="C2684" s="2" t="str">
        <f>'[1]2025年已发货'!C:C</f>
        <v>HPB300Φ12</v>
      </c>
      <c r="D2684" s="2" t="str">
        <f>'[1]2025年已发货'!D:D</f>
        <v>吨</v>
      </c>
      <c r="E2684" s="2">
        <f>'[1]2025年已发货'!E:E</f>
        <v>35</v>
      </c>
      <c r="F2684" s="4">
        <f>'[1]2025年已发货'!F:F</f>
        <v>45777</v>
      </c>
      <c r="G2684" s="2" t="str">
        <f>'[1]2025年已发货'!G:G</f>
        <v>（中铁十局-资乐高速4标）四川省眉山市仁寿县彰加镇促进村中铁十局2#钢筋厂</v>
      </c>
      <c r="H2684" s="2" t="str">
        <f>'[1]2025年已发货'!H:H</f>
        <v>杨飞</v>
      </c>
      <c r="I2684" s="2">
        <f>'[1]2025年已发货'!I:I</f>
        <v>15667998777</v>
      </c>
      <c r="J2684" s="2" vm="1" t="e">
        <f>_xlfn._xlws.FILTER(辅助信息!D:D,辅助信息!G:G=G2684)</f>
        <v>#VALUE!</v>
      </c>
    </row>
    <row r="2685" spans="1:10">
      <c r="A2685" s="2" t="str">
        <f>'[1]2025年已发货'!A:A</f>
        <v>润耀</v>
      </c>
      <c r="B2685" s="2" t="str">
        <f>'[1]2025年已发货'!B:B</f>
        <v>螺纹钢</v>
      </c>
      <c r="C2685" s="2" t="str">
        <f>'[1]2025年已发货'!C:C</f>
        <v>HRB400E Φ12 9m</v>
      </c>
      <c r="D2685" s="2" t="str">
        <f>'[1]2025年已发货'!D:D</f>
        <v>吨</v>
      </c>
      <c r="E2685" s="2">
        <f>'[1]2025年已发货'!E:E</f>
        <v>25</v>
      </c>
      <c r="F2685" s="4">
        <f>'[1]2025年已发货'!F:F</f>
        <v>45777</v>
      </c>
      <c r="G2685" s="2" t="str">
        <f>'[1]2025年已发货'!G:G</f>
        <v>（五局乐山机场项目）乐山市五通桥区冠英镇</v>
      </c>
      <c r="H2685" s="2" t="str">
        <f>'[1]2025年已发货'!H:H</f>
        <v>王思思</v>
      </c>
      <c r="I2685" s="2">
        <f>'[1]2025年已发货'!I:I</f>
        <v>18973190156</v>
      </c>
      <c r="J2685" s="2" vm="1" t="e">
        <f>_xlfn._xlws.FILTER(辅助信息!D:D,辅助信息!G:G=G2685)</f>
        <v>#VALUE!</v>
      </c>
    </row>
    <row r="2686" spans="1:10">
      <c r="A2686" s="2" t="str">
        <f>'[1]2025年已发货'!A:A</f>
        <v>润耀</v>
      </c>
      <c r="B2686" s="2" t="str">
        <f>'[1]2025年已发货'!B:B</f>
        <v>螺纹钢</v>
      </c>
      <c r="C2686" s="2" t="str">
        <f>'[1]2025年已发货'!C:C</f>
        <v>HRB400E Φ14 9m</v>
      </c>
      <c r="D2686" s="2" t="str">
        <f>'[1]2025年已发货'!D:D</f>
        <v>吨</v>
      </c>
      <c r="E2686" s="2">
        <f>'[1]2025年已发货'!E:E</f>
        <v>35</v>
      </c>
      <c r="F2686" s="4">
        <f>'[1]2025年已发货'!F:F</f>
        <v>45777</v>
      </c>
      <c r="G2686" s="2" t="str">
        <f>'[1]2025年已发货'!G:G</f>
        <v>（五局乐山机场项目）乐山市五通桥区冠英镇</v>
      </c>
      <c r="H2686" s="2" t="str">
        <f>'[1]2025年已发货'!H:H</f>
        <v>王思思</v>
      </c>
      <c r="I2686" s="2">
        <f>'[1]2025年已发货'!I:I</f>
        <v>18973190156</v>
      </c>
      <c r="J2686" s="2" vm="1" t="e">
        <f>_xlfn._xlws.FILTER(辅助信息!D:D,辅助信息!G:G=G2686)</f>
        <v>#VALUE!</v>
      </c>
    </row>
    <row r="2687" spans="1:10">
      <c r="A2687" s="2" t="str">
        <f>'[1]2025年已发货'!A:A</f>
        <v>润耀</v>
      </c>
      <c r="B2687" s="2" t="str">
        <f>'[1]2025年已发货'!B:B</f>
        <v>螺纹钢</v>
      </c>
      <c r="C2687" s="2" t="str">
        <f>'[1]2025年已发货'!C:C</f>
        <v>HRB400E Φ20 9m</v>
      </c>
      <c r="D2687" s="2" t="str">
        <f>'[1]2025年已发货'!D:D</f>
        <v>吨</v>
      </c>
      <c r="E2687" s="2">
        <f>'[1]2025年已发货'!E:E</f>
        <v>18</v>
      </c>
      <c r="F2687" s="4">
        <f>'[1]2025年已发货'!F:F</f>
        <v>45777</v>
      </c>
      <c r="G2687" s="2" t="str">
        <f>'[1]2025年已发货'!G:G</f>
        <v>（五局乐山机场项目）乐山市五通桥区冠英镇</v>
      </c>
      <c r="H2687" s="2" t="str">
        <f>'[1]2025年已发货'!H:H</f>
        <v>王思思</v>
      </c>
      <c r="I2687" s="2">
        <f>'[1]2025年已发货'!I:I</f>
        <v>18973190156</v>
      </c>
      <c r="J2687" s="2" vm="1" t="e">
        <f>_xlfn._xlws.FILTER(辅助信息!D:D,辅助信息!G:G=G2687)</f>
        <v>#VALUE!</v>
      </c>
    </row>
    <row r="2688" spans="1:10">
      <c r="A2688" s="2" t="str">
        <f>'[1]2025年已发货'!A:A</f>
        <v>润耀</v>
      </c>
      <c r="B2688" s="2" t="str">
        <f>'[1]2025年已发货'!B:B</f>
        <v>螺纹钢</v>
      </c>
      <c r="C2688" s="2" t="str">
        <f>'[1]2025年已发货'!C:C</f>
        <v>HRB400E Φ12 9m</v>
      </c>
      <c r="D2688" s="2" t="str">
        <f>'[1]2025年已发货'!D:D</f>
        <v>吨</v>
      </c>
      <c r="E2688" s="2">
        <f>'[1]2025年已发货'!E:E</f>
        <v>8</v>
      </c>
      <c r="F2688" s="4">
        <f>'[1]2025年已发货'!F:F</f>
        <v>45777</v>
      </c>
      <c r="G2688" s="2" t="str">
        <f>'[1]2025年已发货'!G:G</f>
        <v>（五局乐山机场项目）乐山市五通桥区冠英镇</v>
      </c>
      <c r="H2688" s="2" t="str">
        <f>'[1]2025年已发货'!H:H</f>
        <v>王思思</v>
      </c>
      <c r="I2688" s="2">
        <f>'[1]2025年已发货'!I:I</f>
        <v>18973190156</v>
      </c>
      <c r="J2688" s="2" vm="1" t="e">
        <f>_xlfn._xlws.FILTER(辅助信息!D:D,辅助信息!G:G=G2688)</f>
        <v>#VALUE!</v>
      </c>
    </row>
    <row r="2689" spans="1:10">
      <c r="A2689" s="2" t="str">
        <f>'[1]2025年已发货'!A:A</f>
        <v>润耀</v>
      </c>
      <c r="B2689" s="2" t="str">
        <f>'[1]2025年已发货'!B:B</f>
        <v>盘螺</v>
      </c>
      <c r="C2689" s="2" t="str">
        <f>'[1]2025年已发货'!C:C</f>
        <v>HRB400E Φ10</v>
      </c>
      <c r="D2689" s="2" t="str">
        <f>'[1]2025年已发货'!D:D</f>
        <v>吨</v>
      </c>
      <c r="E2689" s="2">
        <f>'[1]2025年已发货'!E:E</f>
        <v>27</v>
      </c>
      <c r="F2689" s="4">
        <f>'[1]2025年已发货'!F:F</f>
        <v>45777</v>
      </c>
      <c r="G2689" s="2" t="str">
        <f>'[1]2025年已发货'!G:G</f>
        <v>（五局乐山机场项目）乐山市五通桥区冠英镇</v>
      </c>
      <c r="H2689" s="2" t="str">
        <f>'[1]2025年已发货'!H:H</f>
        <v>王思思</v>
      </c>
      <c r="I2689" s="2">
        <f>'[1]2025年已发货'!I:I</f>
        <v>18973190156</v>
      </c>
      <c r="J2689" s="2" vm="1" t="e">
        <f>_xlfn._xlws.FILTER(辅助信息!D:D,辅助信息!G:G=G2689)</f>
        <v>#VALUE!</v>
      </c>
    </row>
    <row r="2690" spans="1:10">
      <c r="A2690" s="2" t="str">
        <f>'[1]2025年已发货'!A:A</f>
        <v>润耀</v>
      </c>
      <c r="B2690" s="2" t="str">
        <f>'[1]2025年已发货'!B:B</f>
        <v>盘螺</v>
      </c>
      <c r="C2690" s="2" t="str">
        <f>'[1]2025年已发货'!C:C</f>
        <v>HRB400E Φ8</v>
      </c>
      <c r="D2690" s="2" t="str">
        <f>'[1]2025年已发货'!D:D</f>
        <v>吨</v>
      </c>
      <c r="E2690" s="2">
        <f>'[1]2025年已发货'!E:E</f>
        <v>3</v>
      </c>
      <c r="F2690" s="4">
        <f>'[1]2025年已发货'!F:F</f>
        <v>45777</v>
      </c>
      <c r="G2690" s="2" t="str">
        <f>'[1]2025年已发货'!G:G</f>
        <v>（华西简阳西城嘉苑）四川省成都市简阳市简城街道高屋村</v>
      </c>
      <c r="H2690" s="2" t="str">
        <f>'[1]2025年已发货'!H:H</f>
        <v>张瀚镭</v>
      </c>
      <c r="I2690" s="2">
        <f>'[1]2025年已发货'!I:I</f>
        <v>15884666220</v>
      </c>
      <c r="J2690" s="2" t="str">
        <f>_xlfn._xlws.FILTER(辅助信息!D:D,辅助信息!G:G=G2690)</f>
        <v>华西简阳西城嘉苑</v>
      </c>
    </row>
    <row r="2691" spans="1:10">
      <c r="A2691" s="2" t="str">
        <f>'[1]2025年已发货'!A:A</f>
        <v>润耀</v>
      </c>
      <c r="B2691" s="2" t="str">
        <f>'[1]2025年已发货'!B:B</f>
        <v>盘螺</v>
      </c>
      <c r="C2691" s="2" t="str">
        <f>'[1]2025年已发货'!C:C</f>
        <v>HRB400E Φ10</v>
      </c>
      <c r="D2691" s="2" t="str">
        <f>'[1]2025年已发货'!D:D</f>
        <v>吨</v>
      </c>
      <c r="E2691" s="2">
        <f>'[1]2025年已发货'!E:E</f>
        <v>5</v>
      </c>
      <c r="F2691" s="4">
        <f>'[1]2025年已发货'!F:F</f>
        <v>45777</v>
      </c>
      <c r="G2691" s="2" t="str">
        <f>'[1]2025年已发货'!G:G</f>
        <v>（华西简阳西城嘉苑）四川省成都市简阳市简城街道高屋村</v>
      </c>
      <c r="H2691" s="2" t="str">
        <f>'[1]2025年已发货'!H:H</f>
        <v>张瀚镭</v>
      </c>
      <c r="I2691" s="2">
        <f>'[1]2025年已发货'!I:I</f>
        <v>15884666220</v>
      </c>
      <c r="J2691" s="2" t="str">
        <f>_xlfn._xlws.FILTER(辅助信息!D:D,辅助信息!G:G=G2691)</f>
        <v>华西简阳西城嘉苑</v>
      </c>
    </row>
    <row r="2692" spans="1:10">
      <c r="A2692" s="2" t="str">
        <f>'[1]2025年已发货'!A:A</f>
        <v>润耀</v>
      </c>
      <c r="B2692" s="2" t="str">
        <f>'[1]2025年已发货'!B:B</f>
        <v>盘螺</v>
      </c>
      <c r="C2692" s="2" t="str">
        <f>'[1]2025年已发货'!C:C</f>
        <v>HRB400E Φ12</v>
      </c>
      <c r="D2692" s="2" t="str">
        <f>'[1]2025年已发货'!D:D</f>
        <v>吨</v>
      </c>
      <c r="E2692" s="2">
        <f>'[1]2025年已发货'!E:E</f>
        <v>40</v>
      </c>
      <c r="F2692" s="4">
        <f>'[1]2025年已发货'!F:F</f>
        <v>45777</v>
      </c>
      <c r="G2692" s="2" t="str">
        <f>'[1]2025年已发货'!G:G</f>
        <v>（华西简阳西城嘉苑）四川省成都市简阳市简城街道高屋村</v>
      </c>
      <c r="H2692" s="2" t="str">
        <f>'[1]2025年已发货'!H:H</f>
        <v>张瀚镭</v>
      </c>
      <c r="I2692" s="2">
        <f>'[1]2025年已发货'!I:I</f>
        <v>15884666220</v>
      </c>
      <c r="J2692" s="2" t="str">
        <f>_xlfn._xlws.FILTER(辅助信息!D:D,辅助信息!G:G=G2692)</f>
        <v>华西简阳西城嘉苑</v>
      </c>
    </row>
    <row r="2693" spans="1:10">
      <c r="A2693" s="2" t="str">
        <f>'[1]2025年已发货'!A:A</f>
        <v>润耀</v>
      </c>
      <c r="B2693" s="2" t="str">
        <f>'[1]2025年已发货'!B:B</f>
        <v>螺纹钢</v>
      </c>
      <c r="C2693" s="2" t="str">
        <f>'[1]2025年已发货'!C:C</f>
        <v>HRB400E Φ12 9m</v>
      </c>
      <c r="D2693" s="2" t="str">
        <f>'[1]2025年已发货'!D:D</f>
        <v>吨</v>
      </c>
      <c r="E2693" s="2">
        <f>'[1]2025年已发货'!E:E</f>
        <v>3</v>
      </c>
      <c r="F2693" s="4">
        <f>'[1]2025年已发货'!F:F</f>
        <v>45777</v>
      </c>
      <c r="G2693" s="2" t="str">
        <f>'[1]2025年已发货'!G:G</f>
        <v>（华西简阳西城嘉苑）四川省成都市简阳市简城街道高屋村</v>
      </c>
      <c r="H2693" s="2" t="str">
        <f>'[1]2025年已发货'!H:H</f>
        <v>张瀚镭</v>
      </c>
      <c r="I2693" s="2">
        <f>'[1]2025年已发货'!I:I</f>
        <v>15884666220</v>
      </c>
      <c r="J2693" s="2" t="str">
        <f>_xlfn._xlws.FILTER(辅助信息!D:D,辅助信息!G:G=G2693)</f>
        <v>华西简阳西城嘉苑</v>
      </c>
    </row>
    <row r="2694" spans="1:10">
      <c r="A2694" s="2" t="str">
        <f>'[1]2025年已发货'!A:A</f>
        <v>润耀</v>
      </c>
      <c r="B2694" s="2" t="str">
        <f>'[1]2025年已发货'!B:B</f>
        <v>螺纹钢</v>
      </c>
      <c r="C2694" s="2" t="str">
        <f>'[1]2025年已发货'!C:C</f>
        <v>HRB400E Φ14 9m</v>
      </c>
      <c r="D2694" s="2" t="str">
        <f>'[1]2025年已发货'!D:D</f>
        <v>吨</v>
      </c>
      <c r="E2694" s="2">
        <f>'[1]2025年已发货'!E:E</f>
        <v>54</v>
      </c>
      <c r="F2694" s="4">
        <f>'[1]2025年已发货'!F:F</f>
        <v>45777</v>
      </c>
      <c r="G2694" s="2" t="str">
        <f>'[1]2025年已发货'!G:G</f>
        <v>（华西简阳西城嘉苑）四川省成都市简阳市简城街道高屋村</v>
      </c>
      <c r="H2694" s="2" t="str">
        <f>'[1]2025年已发货'!H:H</f>
        <v>张瀚镭</v>
      </c>
      <c r="I2694" s="2">
        <f>'[1]2025年已发货'!I:I</f>
        <v>15884666220</v>
      </c>
      <c r="J2694" s="2" t="str">
        <f>_xlfn._xlws.FILTER(辅助信息!D:D,辅助信息!G:G=G2694)</f>
        <v>华西简阳西城嘉苑</v>
      </c>
    </row>
    <row r="2695" spans="1:10">
      <c r="A2695" s="2" t="str">
        <f>'[1]2025年已发货'!A:A</f>
        <v>润耀</v>
      </c>
      <c r="B2695" s="2" t="str">
        <f>'[1]2025年已发货'!B:B</f>
        <v>螺纹钢</v>
      </c>
      <c r="C2695" s="2" t="str">
        <f>'[1]2025年已发货'!C:C</f>
        <v>HRB400E Φ16 9m</v>
      </c>
      <c r="D2695" s="2" t="str">
        <f>'[1]2025年已发货'!D:D</f>
        <v>吨</v>
      </c>
      <c r="E2695" s="2">
        <f>'[1]2025年已发货'!E:E</f>
        <v>126</v>
      </c>
      <c r="F2695" s="4">
        <f>'[1]2025年已发货'!F:F</f>
        <v>45777</v>
      </c>
      <c r="G2695" s="2" t="str">
        <f>'[1]2025年已发货'!G:G</f>
        <v>（华西简阳西城嘉苑）四川省成都市简阳市简城街道高屋村</v>
      </c>
      <c r="H2695" s="2" t="str">
        <f>'[1]2025年已发货'!H:H</f>
        <v>张瀚镭</v>
      </c>
      <c r="I2695" s="2">
        <f>'[1]2025年已发货'!I:I</f>
        <v>15884666220</v>
      </c>
      <c r="J2695" s="2" t="str">
        <f>_xlfn._xlws.FILTER(辅助信息!D:D,辅助信息!G:G=G2695)</f>
        <v>华西简阳西城嘉苑</v>
      </c>
    </row>
    <row r="2696" spans="1:10">
      <c r="A2696" s="2" t="str">
        <f>'[1]2025年已发货'!A:A</f>
        <v>润耀</v>
      </c>
      <c r="B2696" s="2" t="str">
        <f>'[1]2025年已发货'!B:B</f>
        <v>螺纹钢</v>
      </c>
      <c r="C2696" s="2" t="str">
        <f>'[1]2025年已发货'!C:C</f>
        <v>HRB400E Φ18 9m</v>
      </c>
      <c r="D2696" s="2" t="str">
        <f>'[1]2025年已发货'!D:D</f>
        <v>吨</v>
      </c>
      <c r="E2696" s="2">
        <f>'[1]2025年已发货'!E:E</f>
        <v>25</v>
      </c>
      <c r="F2696" s="4">
        <f>'[1]2025年已发货'!F:F</f>
        <v>45777</v>
      </c>
      <c r="G2696" s="2" t="str">
        <f>'[1]2025年已发货'!G:G</f>
        <v>（华西简阳西城嘉苑）四川省成都市简阳市简城街道高屋村</v>
      </c>
      <c r="H2696" s="2" t="str">
        <f>'[1]2025年已发货'!H:H</f>
        <v>张瀚镭</v>
      </c>
      <c r="I2696" s="2">
        <f>'[1]2025年已发货'!I:I</f>
        <v>15884666220</v>
      </c>
      <c r="J2696" s="2" t="str">
        <f>_xlfn._xlws.FILTER(辅助信息!D:D,辅助信息!G:G=G2696)</f>
        <v>华西简阳西城嘉苑</v>
      </c>
    </row>
    <row r="2697" spans="1:10">
      <c r="A2697" s="2" t="str">
        <f>'[1]2025年已发货'!A:A</f>
        <v>润耀</v>
      </c>
      <c r="B2697" s="2" t="str">
        <f>'[1]2025年已发货'!B:B</f>
        <v>螺纹钢</v>
      </c>
      <c r="C2697" s="2" t="str">
        <f>'[1]2025年已发货'!C:C</f>
        <v>HRB400E Φ20 9m</v>
      </c>
      <c r="D2697" s="2" t="str">
        <f>'[1]2025年已发货'!D:D</f>
        <v>吨</v>
      </c>
      <c r="E2697" s="2">
        <f>'[1]2025年已发货'!E:E</f>
        <v>39</v>
      </c>
      <c r="F2697" s="4">
        <f>'[1]2025年已发货'!F:F</f>
        <v>45777</v>
      </c>
      <c r="G2697" s="2" t="str">
        <f>'[1]2025年已发货'!G:G</f>
        <v>（华西简阳西城嘉苑）四川省成都市简阳市简城街道高屋村</v>
      </c>
      <c r="H2697" s="2" t="str">
        <f>'[1]2025年已发货'!H:H</f>
        <v>张瀚镭</v>
      </c>
      <c r="I2697" s="2">
        <f>'[1]2025年已发货'!I:I</f>
        <v>15884666220</v>
      </c>
      <c r="J2697" s="2" t="str">
        <f>_xlfn._xlws.FILTER(辅助信息!D:D,辅助信息!G:G=G2697)</f>
        <v>华西简阳西城嘉苑</v>
      </c>
    </row>
    <row r="2698" spans="1:10">
      <c r="A2698" s="2" t="str">
        <f>'[1]2025年已发货'!A:A</f>
        <v>润耀</v>
      </c>
      <c r="B2698" s="2" t="str">
        <f>'[1]2025年已发货'!B:B</f>
        <v>螺纹钢</v>
      </c>
      <c r="C2698" s="2" t="str">
        <f>'[1]2025年已发货'!C:C</f>
        <v>HRB400E Φ22 9m</v>
      </c>
      <c r="D2698" s="2" t="str">
        <f>'[1]2025年已发货'!D:D</f>
        <v>吨</v>
      </c>
      <c r="E2698" s="2">
        <f>'[1]2025年已发货'!E:E</f>
        <v>4</v>
      </c>
      <c r="F2698" s="4">
        <f>'[1]2025年已发货'!F:F</f>
        <v>45777</v>
      </c>
      <c r="G2698" s="2" t="str">
        <f>'[1]2025年已发货'!G:G</f>
        <v>（华西简阳西城嘉苑）四川省成都市简阳市简城街道高屋村</v>
      </c>
      <c r="H2698" s="2" t="str">
        <f>'[1]2025年已发货'!H:H</f>
        <v>张瀚镭</v>
      </c>
      <c r="I2698" s="2">
        <f>'[1]2025年已发货'!I:I</f>
        <v>15884666220</v>
      </c>
      <c r="J2698" s="2" t="str">
        <f>_xlfn._xlws.FILTER(辅助信息!D:D,辅助信息!G:G=G2698)</f>
        <v>华西简阳西城嘉苑</v>
      </c>
    </row>
    <row r="2699" spans="1:10">
      <c r="A2699" s="2" t="str">
        <f>'[1]2025年已发货'!A:A</f>
        <v>润耀</v>
      </c>
      <c r="B2699" s="2" t="str">
        <f>'[1]2025年已发货'!B:B</f>
        <v>螺纹钢</v>
      </c>
      <c r="C2699" s="2" t="str">
        <f>'[1]2025年已发货'!C:C</f>
        <v>HRB400E Φ25 9m</v>
      </c>
      <c r="D2699" s="2" t="str">
        <f>'[1]2025年已发货'!D:D</f>
        <v>吨</v>
      </c>
      <c r="E2699" s="2">
        <f>'[1]2025年已发货'!E:E</f>
        <v>20</v>
      </c>
      <c r="F2699" s="4">
        <f>'[1]2025年已发货'!F:F</f>
        <v>45777</v>
      </c>
      <c r="G2699" s="2" t="str">
        <f>'[1]2025年已发货'!G:G</f>
        <v>（华西简阳西城嘉苑）四川省成都市简阳市简城街道高屋村</v>
      </c>
      <c r="H2699" s="2" t="str">
        <f>'[1]2025年已发货'!H:H</f>
        <v>张瀚镭</v>
      </c>
      <c r="I2699" s="2">
        <f>'[1]2025年已发货'!I:I</f>
        <v>15884666220</v>
      </c>
      <c r="J2699" s="2" t="str">
        <f>_xlfn._xlws.FILTER(辅助信息!D:D,辅助信息!G:G=G2699)</f>
        <v>华西简阳西城嘉苑</v>
      </c>
    </row>
    <row r="2700" spans="1:10">
      <c r="A2700" s="2" t="str">
        <f>'[1]2025年已发货'!A:A</f>
        <v>德胜</v>
      </c>
      <c r="B2700" s="2" t="str">
        <f>'[1]2025年已发货'!B:B</f>
        <v>螺纹钢</v>
      </c>
      <c r="C2700" s="2" t="str">
        <f>'[1]2025年已发货'!C:C</f>
        <v>HRB400E Φ16 9m</v>
      </c>
      <c r="D2700" s="2" t="str">
        <f>'[1]2025年已发货'!D:D</f>
        <v>吨</v>
      </c>
      <c r="E2700" s="2">
        <f>'[1]2025年已发货'!E:E</f>
        <v>17.5</v>
      </c>
      <c r="F2700" s="4">
        <f>'[1]2025年已发货'!F:F</f>
        <v>45777</v>
      </c>
      <c r="G2700" s="2" t="str">
        <f>'[1]2025年已发货'!G:G</f>
        <v>（五局乐山机场项目）乐山市五通桥区冠英镇</v>
      </c>
      <c r="H2700" s="2" t="str">
        <f>'[1]2025年已发货'!H:H</f>
        <v>王思思</v>
      </c>
      <c r="I2700" s="2">
        <f>'[1]2025年已发货'!I:I</f>
        <v>18973190156</v>
      </c>
      <c r="J2700" s="2" vm="1" t="e">
        <f>_xlfn._xlws.FILTER(辅助信息!D:D,辅助信息!G:G=G2700)</f>
        <v>#VALUE!</v>
      </c>
    </row>
    <row r="2701" spans="1:10">
      <c r="A2701" s="2" t="str">
        <f>'[1]2025年已发货'!A:A</f>
        <v>德胜</v>
      </c>
      <c r="B2701" s="2" t="str">
        <f>'[1]2025年已发货'!B:B</f>
        <v>螺纹钢</v>
      </c>
      <c r="C2701" s="2" t="str">
        <f>'[1]2025年已发货'!C:C</f>
        <v>HRB400E Φ18 9m</v>
      </c>
      <c r="D2701" s="2" t="str">
        <f>'[1]2025年已发货'!D:D</f>
        <v>吨</v>
      </c>
      <c r="E2701" s="2">
        <f>'[1]2025年已发货'!E:E</f>
        <v>32</v>
      </c>
      <c r="F2701" s="4">
        <f>'[1]2025年已发货'!F:F</f>
        <v>45777</v>
      </c>
      <c r="G2701" s="2" t="str">
        <f>'[1]2025年已发货'!G:G</f>
        <v>（五局乐山机场项目）乐山市五通桥区冠英镇</v>
      </c>
      <c r="H2701" s="2" t="str">
        <f>'[1]2025年已发货'!H:H</f>
        <v>王思思</v>
      </c>
      <c r="I2701" s="2">
        <f>'[1]2025年已发货'!I:I</f>
        <v>18973190156</v>
      </c>
      <c r="J2701" s="2" vm="1" t="e">
        <f>_xlfn._xlws.FILTER(辅助信息!D:D,辅助信息!G:G=G2701)</f>
        <v>#VALUE!</v>
      </c>
    </row>
    <row r="2702" spans="1:10">
      <c r="A2702" s="2" t="str">
        <f>'[1]2025年已发货'!A:A</f>
        <v>德胜</v>
      </c>
      <c r="B2702" s="2" t="str">
        <f>'[1]2025年已发货'!B:B</f>
        <v>螺纹钢</v>
      </c>
      <c r="C2702" s="2" t="str">
        <f>'[1]2025年已发货'!C:C</f>
        <v>HRB400E Φ20 9m</v>
      </c>
      <c r="D2702" s="2" t="str">
        <f>'[1]2025年已发货'!D:D</f>
        <v>吨</v>
      </c>
      <c r="E2702" s="2">
        <f>'[1]2025年已发货'!E:E</f>
        <v>10</v>
      </c>
      <c r="F2702" s="4">
        <f>'[1]2025年已发货'!F:F</f>
        <v>45777</v>
      </c>
      <c r="G2702" s="2" t="str">
        <f>'[1]2025年已发货'!G:G</f>
        <v>（五局乐山机场项目）乐山市五通桥区冠英镇</v>
      </c>
      <c r="H2702" s="2" t="str">
        <f>'[1]2025年已发货'!H:H</f>
        <v>王思思</v>
      </c>
      <c r="I2702" s="2">
        <f>'[1]2025年已发货'!I:I</f>
        <v>18973190156</v>
      </c>
      <c r="J2702" s="2" vm="1" t="e">
        <f>_xlfn._xlws.FILTER(辅助信息!D:D,辅助信息!G:G=G2702)</f>
        <v>#VALUE!</v>
      </c>
    </row>
    <row r="2703" spans="1:10">
      <c r="A2703" s="2" t="str">
        <f>'[1]2025年已发货'!A:A</f>
        <v>德胜</v>
      </c>
      <c r="B2703" s="2" t="str">
        <f>'[1]2025年已发货'!B:B</f>
        <v>螺纹钢</v>
      </c>
      <c r="C2703" s="2" t="str">
        <f>'[1]2025年已发货'!C:C</f>
        <v>HRB400E Φ22 9m</v>
      </c>
      <c r="D2703" s="2" t="str">
        <f>'[1]2025年已发货'!D:D</f>
        <v>吨</v>
      </c>
      <c r="E2703" s="2">
        <f>'[1]2025年已发货'!E:E</f>
        <v>15</v>
      </c>
      <c r="F2703" s="4">
        <f>'[1]2025年已发货'!F:F</f>
        <v>45777</v>
      </c>
      <c r="G2703" s="2" t="str">
        <f>'[1]2025年已发货'!G:G</f>
        <v>（五局乐山机场项目）乐山市五通桥区冠英镇</v>
      </c>
      <c r="H2703" s="2" t="str">
        <f>'[1]2025年已发货'!H:H</f>
        <v>王思思</v>
      </c>
      <c r="I2703" s="2">
        <f>'[1]2025年已发货'!I:I</f>
        <v>18973190156</v>
      </c>
      <c r="J2703" s="2" vm="1" t="e">
        <f>_xlfn._xlws.FILTER(辅助信息!D:D,辅助信息!G:G=G2703)</f>
        <v>#VALUE!</v>
      </c>
    </row>
    <row r="2704" spans="1:10">
      <c r="A2704" s="2" t="str">
        <f>'[1]2025年已发货'!A:A</f>
        <v>德胜</v>
      </c>
      <c r="B2704" s="2" t="str">
        <f>'[1]2025年已发货'!B:B</f>
        <v>螺纹钢</v>
      </c>
      <c r="C2704" s="2" t="str">
        <f>'[1]2025年已发货'!C:C</f>
        <v>HRB400E Φ25 9m</v>
      </c>
      <c r="D2704" s="2" t="str">
        <f>'[1]2025年已发货'!D:D</f>
        <v>吨</v>
      </c>
      <c r="E2704" s="2">
        <f>'[1]2025年已发货'!E:E</f>
        <v>30</v>
      </c>
      <c r="F2704" s="4">
        <f>'[1]2025年已发货'!F:F</f>
        <v>45777</v>
      </c>
      <c r="G2704" s="2" t="str">
        <f>'[1]2025年已发货'!G:G</f>
        <v>（五局乐山机场项目）乐山市五通桥区冠英镇</v>
      </c>
      <c r="H2704" s="2" t="str">
        <f>'[1]2025年已发货'!H:H</f>
        <v>王思思</v>
      </c>
      <c r="I2704" s="2">
        <f>'[1]2025年已发货'!I:I</f>
        <v>18973190156</v>
      </c>
      <c r="J2704" s="2" vm="1" t="e">
        <f>_xlfn._xlws.FILTER(辅助信息!D:D,辅助信息!G:G=G2704)</f>
        <v>#VALUE!</v>
      </c>
    </row>
    <row r="2705" spans="1:10">
      <c r="A2705" s="2" t="str">
        <f>'[1]2025年已发货'!A:A</f>
        <v>晋邦</v>
      </c>
      <c r="B2705" s="2" t="str">
        <f>'[1]2025年已发货'!B:B</f>
        <v>高线</v>
      </c>
      <c r="C2705" s="2" t="str">
        <f>'[1]2025年已发货'!C:C</f>
        <v>HPB300Φ6</v>
      </c>
      <c r="D2705" s="2" t="str">
        <f>'[1]2025年已发货'!D:D</f>
        <v>吨</v>
      </c>
      <c r="E2705" s="2">
        <f>'[1]2025年已发货'!E:E</f>
        <v>2</v>
      </c>
      <c r="F2705" s="4">
        <f>'[1]2025年已发货'!F:F</f>
        <v>45777</v>
      </c>
      <c r="G2705" s="2" t="str">
        <f>'[1]2025年已发货'!G:G</f>
        <v>（十九冶-华电重庆奉节）重庆市奉节县康乐镇七星村</v>
      </c>
      <c r="H2705" s="2" t="str">
        <f>'[1]2025年已发货'!H:H</f>
        <v>岑甲乐</v>
      </c>
      <c r="I2705" s="2">
        <f>'[1]2025年已发货'!I:I</f>
        <v>17349037782</v>
      </c>
      <c r="J2705" s="2" vm="1" t="e">
        <f>_xlfn._xlws.FILTER(辅助信息!D:D,辅助信息!G:G=G2705)</f>
        <v>#VALUE!</v>
      </c>
    </row>
    <row r="2706" spans="1:10">
      <c r="A2706" s="2" t="str">
        <f>'[1]2025年已发货'!A:A</f>
        <v>晋邦</v>
      </c>
      <c r="B2706" s="2" t="str">
        <f>'[1]2025年已发货'!B:B</f>
        <v>高线</v>
      </c>
      <c r="C2706" s="2" t="str">
        <f>'[1]2025年已发货'!C:C</f>
        <v>HPB300Φ8</v>
      </c>
      <c r="D2706" s="2" t="str">
        <f>'[1]2025年已发货'!D:D</f>
        <v>吨</v>
      </c>
      <c r="E2706" s="2">
        <f>'[1]2025年已发货'!E:E</f>
        <v>4</v>
      </c>
      <c r="F2706" s="4">
        <f>'[1]2025年已发货'!F:F</f>
        <v>45777</v>
      </c>
      <c r="G2706" s="2" t="str">
        <f>'[1]2025年已发货'!G:G</f>
        <v>（十九冶-华电重庆奉节）重庆市奉节县康乐镇七星村</v>
      </c>
      <c r="H2706" s="2" t="str">
        <f>'[1]2025年已发货'!H:H</f>
        <v>岑甲乐</v>
      </c>
      <c r="I2706" s="2">
        <f>'[1]2025年已发货'!I:I</f>
        <v>17349037782</v>
      </c>
      <c r="J2706" s="2" vm="1" t="e">
        <f>_xlfn._xlws.FILTER(辅助信息!D:D,辅助信息!G:G=G2706)</f>
        <v>#VALUE!</v>
      </c>
    </row>
    <row r="2707" spans="1:10">
      <c r="A2707" s="2" t="str">
        <f>'[1]2025年已发货'!A:A</f>
        <v>晋邦</v>
      </c>
      <c r="B2707" s="2" t="str">
        <f>'[1]2025年已发货'!B:B</f>
        <v>盘螺</v>
      </c>
      <c r="C2707" s="2" t="str">
        <f>'[1]2025年已发货'!C:C</f>
        <v>HRB400E Φ6</v>
      </c>
      <c r="D2707" s="2" t="str">
        <f>'[1]2025年已发货'!D:D</f>
        <v>吨</v>
      </c>
      <c r="E2707" s="2">
        <f>'[1]2025年已发货'!E:E</f>
        <v>1</v>
      </c>
      <c r="F2707" s="4">
        <f>'[1]2025年已发货'!F:F</f>
        <v>45777</v>
      </c>
      <c r="G2707" s="2" t="str">
        <f>'[1]2025年已发货'!G:G</f>
        <v>（十九冶-华电重庆奉节）重庆市奉节县康乐镇七星村</v>
      </c>
      <c r="H2707" s="2" t="str">
        <f>'[1]2025年已发货'!H:H</f>
        <v>岑甲乐</v>
      </c>
      <c r="I2707" s="2">
        <f>'[1]2025年已发货'!I:I</f>
        <v>17349037782</v>
      </c>
      <c r="J2707" s="2" vm="1" t="e">
        <f>_xlfn._xlws.FILTER(辅助信息!D:D,辅助信息!G:G=G2707)</f>
        <v>#VALUE!</v>
      </c>
    </row>
    <row r="2708" spans="1:10">
      <c r="A2708" s="2" t="str">
        <f>'[1]2025年已发货'!A:A</f>
        <v>晋邦</v>
      </c>
      <c r="B2708" s="2" t="str">
        <f>'[1]2025年已发货'!B:B</f>
        <v>盘螺</v>
      </c>
      <c r="C2708" s="2" t="str">
        <f>'[1]2025年已发货'!C:C</f>
        <v>HRB400E Φ8</v>
      </c>
      <c r="D2708" s="2" t="str">
        <f>'[1]2025年已发货'!D:D</f>
        <v>吨</v>
      </c>
      <c r="E2708" s="2">
        <f>'[1]2025年已发货'!E:E</f>
        <v>20</v>
      </c>
      <c r="F2708" s="4">
        <f>'[1]2025年已发货'!F:F</f>
        <v>45777</v>
      </c>
      <c r="G2708" s="2" t="str">
        <f>'[1]2025年已发货'!G:G</f>
        <v>（十九冶-华电重庆奉节）重庆市奉节县康乐镇七星村</v>
      </c>
      <c r="H2708" s="2" t="str">
        <f>'[1]2025年已发货'!H:H</f>
        <v>岑甲乐</v>
      </c>
      <c r="I2708" s="2">
        <f>'[1]2025年已发货'!I:I</f>
        <v>17349037782</v>
      </c>
      <c r="J2708" s="2" vm="1" t="e">
        <f>_xlfn._xlws.FILTER(辅助信息!D:D,辅助信息!G:G=G2708)</f>
        <v>#VALUE!</v>
      </c>
    </row>
    <row r="2709" spans="1:10">
      <c r="A2709" s="2" t="str">
        <f>'[1]2025年已发货'!A:A</f>
        <v>晋邦</v>
      </c>
      <c r="B2709" s="2" t="str">
        <f>'[1]2025年已发货'!B:B</f>
        <v>盘螺</v>
      </c>
      <c r="C2709" s="2" t="str">
        <f>'[1]2025年已发货'!C:C</f>
        <v>HRB400E Φ10</v>
      </c>
      <c r="D2709" s="2" t="str">
        <f>'[1]2025年已发货'!D:D</f>
        <v>吨</v>
      </c>
      <c r="E2709" s="2">
        <f>'[1]2025年已发货'!E:E</f>
        <v>15</v>
      </c>
      <c r="F2709" s="4">
        <f>'[1]2025年已发货'!F:F</f>
        <v>45777</v>
      </c>
      <c r="G2709" s="2" t="str">
        <f>'[1]2025年已发货'!G:G</f>
        <v>（十九冶-华电重庆奉节）重庆市奉节县康乐镇七星村</v>
      </c>
      <c r="H2709" s="2" t="str">
        <f>'[1]2025年已发货'!H:H</f>
        <v>岑甲乐</v>
      </c>
      <c r="I2709" s="2">
        <f>'[1]2025年已发货'!I:I</f>
        <v>17349037782</v>
      </c>
      <c r="J2709" s="2" vm="1" t="e">
        <f>_xlfn._xlws.FILTER(辅助信息!D:D,辅助信息!G:G=G2709)</f>
        <v>#VALUE!</v>
      </c>
    </row>
    <row r="2710" spans="1:10">
      <c r="A2710" s="2" t="str">
        <f>'[1]2025年已发货'!A:A</f>
        <v>晋邦</v>
      </c>
      <c r="B2710" s="2" t="str">
        <f>'[1]2025年已发货'!B:B</f>
        <v>螺纹钢</v>
      </c>
      <c r="C2710" s="2" t="str">
        <f>'[1]2025年已发货'!C:C</f>
        <v>HRB400E Φ12 9m</v>
      </c>
      <c r="D2710" s="2" t="str">
        <f>'[1]2025年已发货'!D:D</f>
        <v>吨</v>
      </c>
      <c r="E2710" s="2">
        <f>'[1]2025年已发货'!E:E</f>
        <v>10</v>
      </c>
      <c r="F2710" s="4">
        <f>'[1]2025年已发货'!F:F</f>
        <v>45777</v>
      </c>
      <c r="G2710" s="2" t="str">
        <f>'[1]2025年已发货'!G:G</f>
        <v>（十九冶-华电重庆奉节）重庆市奉节县康乐镇七星村</v>
      </c>
      <c r="H2710" s="2" t="str">
        <f>'[1]2025年已发货'!H:H</f>
        <v>岑甲乐</v>
      </c>
      <c r="I2710" s="2">
        <f>'[1]2025年已发货'!I:I</f>
        <v>17349037782</v>
      </c>
      <c r="J2710" s="2" vm="1" t="e">
        <f>_xlfn._xlws.FILTER(辅助信息!D:D,辅助信息!G:G=G2710)</f>
        <v>#VALUE!</v>
      </c>
    </row>
    <row r="2711" spans="1:10">
      <c r="A2711" s="2" t="str">
        <f>'[1]2025年已发货'!A:A</f>
        <v>晋邦</v>
      </c>
      <c r="B2711" s="2" t="str">
        <f>'[1]2025年已发货'!B:B</f>
        <v>螺纹钢</v>
      </c>
      <c r="C2711" s="2" t="str">
        <f>'[1]2025年已发货'!C:C</f>
        <v>HRB400E Φ14 9m</v>
      </c>
      <c r="D2711" s="2" t="str">
        <f>'[1]2025年已发货'!D:D</f>
        <v>吨</v>
      </c>
      <c r="E2711" s="2">
        <f>'[1]2025年已发货'!E:E</f>
        <v>35</v>
      </c>
      <c r="F2711" s="4">
        <f>'[1]2025年已发货'!F:F</f>
        <v>45777</v>
      </c>
      <c r="G2711" s="2" t="str">
        <f>'[1]2025年已发货'!G:G</f>
        <v>（十九冶-华电重庆奉节）重庆市奉节县康乐镇七星村</v>
      </c>
      <c r="H2711" s="2" t="str">
        <f>'[1]2025年已发货'!H:H</f>
        <v>岑甲乐</v>
      </c>
      <c r="I2711" s="2">
        <f>'[1]2025年已发货'!I:I</f>
        <v>17349037782</v>
      </c>
      <c r="J2711" s="2" vm="1" t="e">
        <f>_xlfn._xlws.FILTER(辅助信息!D:D,辅助信息!G:G=G2711)</f>
        <v>#VALUE!</v>
      </c>
    </row>
    <row r="2712" spans="1:10">
      <c r="A2712" s="2" t="str">
        <f>'[1]2025年已发货'!A:A</f>
        <v>晋邦</v>
      </c>
      <c r="B2712" s="2" t="str">
        <f>'[1]2025年已发货'!B:B</f>
        <v>螺纹钢</v>
      </c>
      <c r="C2712" s="2" t="str">
        <f>'[1]2025年已发货'!C:C</f>
        <v>HRB400E Φ20 9m</v>
      </c>
      <c r="D2712" s="2" t="str">
        <f>'[1]2025年已发货'!D:D</f>
        <v>吨</v>
      </c>
      <c r="E2712" s="2">
        <f>'[1]2025年已发货'!E:E</f>
        <v>53</v>
      </c>
      <c r="F2712" s="4">
        <f>'[1]2025年已发货'!F:F</f>
        <v>45777</v>
      </c>
      <c r="G2712" s="2" t="str">
        <f>'[1]2025年已发货'!G:G</f>
        <v>（十九冶-华电重庆奉节）重庆市奉节县康乐镇七星村</v>
      </c>
      <c r="H2712" s="2" t="str">
        <f>'[1]2025年已发货'!H:H</f>
        <v>岑甲乐</v>
      </c>
      <c r="I2712" s="2">
        <f>'[1]2025年已发货'!I:I</f>
        <v>17349037782</v>
      </c>
      <c r="J2712" s="2" vm="1" t="e">
        <f>_xlfn._xlws.FILTER(辅助信息!D:D,辅助信息!G:G=G2712)</f>
        <v>#VALUE!</v>
      </c>
    </row>
    <row r="2713" spans="1:10">
      <c r="A2713" s="2" t="str">
        <f>'[1]2025年已发货'!A:A</f>
        <v>晋邦</v>
      </c>
      <c r="B2713" s="2" t="str">
        <f>'[1]2025年已发货'!B:B</f>
        <v>螺纹钢</v>
      </c>
      <c r="C2713" s="2" t="str">
        <f>'[1]2025年已发货'!C:C</f>
        <v>HRB400E Φ22 9m</v>
      </c>
      <c r="D2713" s="2" t="str">
        <f>'[1]2025年已发货'!D:D</f>
        <v>吨</v>
      </c>
      <c r="E2713" s="2">
        <f>'[1]2025年已发货'!E:E</f>
        <v>10</v>
      </c>
      <c r="F2713" s="4">
        <f>'[1]2025年已发货'!F:F</f>
        <v>45777</v>
      </c>
      <c r="G2713" s="2" t="str">
        <f>'[1]2025年已发货'!G:G</f>
        <v>（十九冶-华电重庆奉节）重庆市奉节县康乐镇七星村</v>
      </c>
      <c r="H2713" s="2" t="str">
        <f>'[1]2025年已发货'!H:H</f>
        <v>岑甲乐</v>
      </c>
      <c r="I2713" s="2">
        <f>'[1]2025年已发货'!I:I</f>
        <v>17349037782</v>
      </c>
      <c r="J2713" s="2" vm="1" t="e">
        <f>_xlfn._xlws.FILTER(辅助信息!D:D,辅助信息!G:G=G2713)</f>
        <v>#VALUE!</v>
      </c>
    </row>
    <row r="2714" spans="1:10">
      <c r="A2714" s="2" t="str">
        <f>'[1]2025年已发货'!A:A</f>
        <v>晋邦</v>
      </c>
      <c r="B2714" s="2" t="str">
        <f>'[1]2025年已发货'!B:B</f>
        <v>螺纹钢</v>
      </c>
      <c r="C2714" s="2" t="str">
        <f>'[1]2025年已发货'!C:C</f>
        <v>HRB400E Φ25 9m</v>
      </c>
      <c r="D2714" s="2" t="str">
        <f>'[1]2025年已发货'!D:D</f>
        <v>吨</v>
      </c>
      <c r="E2714" s="2">
        <f>'[1]2025年已发货'!E:E</f>
        <v>25</v>
      </c>
      <c r="F2714" s="4">
        <f>'[1]2025年已发货'!F:F</f>
        <v>45777</v>
      </c>
      <c r="G2714" s="2" t="str">
        <f>'[1]2025年已发货'!G:G</f>
        <v>（十九冶-华电重庆奉节）重庆市奉节县康乐镇七星村</v>
      </c>
      <c r="H2714" s="2" t="str">
        <f>'[1]2025年已发货'!H:H</f>
        <v>岑甲乐</v>
      </c>
      <c r="I2714" s="2">
        <f>'[1]2025年已发货'!I:I</f>
        <v>17349037782</v>
      </c>
      <c r="J2714" s="2" vm="1" t="e">
        <f>_xlfn._xlws.FILTER(辅助信息!D:D,辅助信息!G:G=G2714)</f>
        <v>#VALUE!</v>
      </c>
    </row>
    <row r="2715" spans="1:10">
      <c r="A2715" s="2" t="str">
        <f>'[1]2025年已发货'!A:A</f>
        <v>晋邦</v>
      </c>
      <c r="B2715" s="2" t="str">
        <f>'[1]2025年已发货'!B:B</f>
        <v>螺纹钢</v>
      </c>
      <c r="C2715" s="2" t="str">
        <f>'[1]2025年已发货'!C:C</f>
        <v>HRB400E Φ16 9m</v>
      </c>
      <c r="D2715" s="2" t="str">
        <f>'[1]2025年已发货'!D:D</f>
        <v>吨</v>
      </c>
      <c r="E2715" s="2">
        <f>'[1]2025年已发货'!E:E</f>
        <v>70</v>
      </c>
      <c r="F2715" s="4">
        <f>'[1]2025年已发货'!F:F</f>
        <v>45777</v>
      </c>
      <c r="G2715" s="2" t="str">
        <f>'[1]2025年已发货'!G:G</f>
        <v>（十九冶-江龙高速一分部）重庆市云阳县X886附近中国十九冶开云高速项目总包部西98米*复兴互通预制梁场</v>
      </c>
      <c r="H2715" s="2" t="str">
        <f>'[1]2025年已发货'!H:H</f>
        <v>吴章红</v>
      </c>
      <c r="I2715" s="2">
        <f>'[1]2025年已发货'!I:I</f>
        <v>18628165772</v>
      </c>
      <c r="J2715" s="2" vm="1" t="e">
        <f>_xlfn._xlws.FILTER(辅助信息!D:D,辅助信息!G:G=G2715)</f>
        <v>#VALUE!</v>
      </c>
    </row>
    <row r="2716" spans="1:10">
      <c r="A2716" s="2" t="str">
        <f>'[1]2025年已发货'!A:A</f>
        <v>晋邦</v>
      </c>
      <c r="B2716" s="2" t="str">
        <f>'[1]2025年已发货'!B:B</f>
        <v>盘螺</v>
      </c>
      <c r="C2716" s="2" t="str">
        <f>'[1]2025年已发货'!C:C</f>
        <v>HRB400E Φ8</v>
      </c>
      <c r="D2716" s="2" t="str">
        <f>'[1]2025年已发货'!D:D</f>
        <v>吨</v>
      </c>
      <c r="E2716" s="2">
        <f>'[1]2025年已发货'!E:E</f>
        <v>5</v>
      </c>
      <c r="F2716" s="4">
        <f>'[1]2025年已发货'!F:F</f>
        <v>45777</v>
      </c>
      <c r="G2716" s="2" t="str">
        <f>'[1]2025年已发货'!G:G</f>
        <v>（五冶达州新材料产业园）达州市市东部经开区新材料产业园麻柳镇石和尚村</v>
      </c>
      <c r="H2716" s="2" t="str">
        <f>'[1]2025年已发货'!H:H</f>
        <v>张焱</v>
      </c>
      <c r="I2716" s="2">
        <f>'[1]2025年已发货'!I:I</f>
        <v>15528785906</v>
      </c>
      <c r="J2716" s="2" t="str">
        <f>_xlfn._xlws.FILTER(辅助信息!D:D,辅助信息!G:G=G2716)</f>
        <v>五冶达州新材料产业园</v>
      </c>
    </row>
    <row r="2717" spans="1:10">
      <c r="A2717" s="2" t="str">
        <f>'[1]2025年已发货'!A:A</f>
        <v>晋邦</v>
      </c>
      <c r="B2717" s="2" t="str">
        <f>'[1]2025年已发货'!B:B</f>
        <v>盘螺</v>
      </c>
      <c r="C2717" s="2" t="str">
        <f>'[1]2025年已发货'!C:C</f>
        <v>HRB400E Φ10</v>
      </c>
      <c r="D2717" s="2" t="str">
        <f>'[1]2025年已发货'!D:D</f>
        <v>吨</v>
      </c>
      <c r="E2717" s="2">
        <f>'[1]2025年已发货'!E:E</f>
        <v>2.5</v>
      </c>
      <c r="F2717" s="4">
        <f>'[1]2025年已发货'!F:F</f>
        <v>45777</v>
      </c>
      <c r="G2717" s="2" t="str">
        <f>'[1]2025年已发货'!G:G</f>
        <v>（五冶达州新材料产业园）达州市市东部经开区新材料产业园麻柳镇石和尚村</v>
      </c>
      <c r="H2717" s="2" t="str">
        <f>'[1]2025年已发货'!H:H</f>
        <v>张焱</v>
      </c>
      <c r="I2717" s="2">
        <f>'[1]2025年已发货'!I:I</f>
        <v>15528785906</v>
      </c>
      <c r="J2717" s="2" t="str">
        <f>_xlfn._xlws.FILTER(辅助信息!D:D,辅助信息!G:G=G2717)</f>
        <v>五冶达州新材料产业园</v>
      </c>
    </row>
    <row r="2718" spans="1:10">
      <c r="A2718" s="2" t="str">
        <f>'[1]2025年已发货'!A:A</f>
        <v>晋邦</v>
      </c>
      <c r="B2718" s="2" t="str">
        <f>'[1]2025年已发货'!B:B</f>
        <v>螺纹钢</v>
      </c>
      <c r="C2718" s="2" t="str">
        <f>'[1]2025年已发货'!C:C</f>
        <v>HRB400E Φ12 9m</v>
      </c>
      <c r="D2718" s="2" t="str">
        <f>'[1]2025年已发货'!D:D</f>
        <v>吨</v>
      </c>
      <c r="E2718" s="2">
        <f>'[1]2025年已发货'!E:E</f>
        <v>6</v>
      </c>
      <c r="F2718" s="4">
        <f>'[1]2025年已发货'!F:F</f>
        <v>45777</v>
      </c>
      <c r="G2718" s="2" t="str">
        <f>'[1]2025年已发货'!G:G</f>
        <v>（五冶达州新材料产业园）达州市市东部经开区新材料产业园麻柳镇石和尚村</v>
      </c>
      <c r="H2718" s="2" t="str">
        <f>'[1]2025年已发货'!H:H</f>
        <v>张焱</v>
      </c>
      <c r="I2718" s="2">
        <f>'[1]2025年已发货'!I:I</f>
        <v>15528785906</v>
      </c>
      <c r="J2718" s="2" t="str">
        <f>_xlfn._xlws.FILTER(辅助信息!D:D,辅助信息!G:G=G2718)</f>
        <v>五冶达州新材料产业园</v>
      </c>
    </row>
    <row r="2719" spans="1:10">
      <c r="A2719" s="2" t="str">
        <f>'[1]2025年已发货'!A:A</f>
        <v>晋邦</v>
      </c>
      <c r="B2719" s="2" t="str">
        <f>'[1]2025年已发货'!B:B</f>
        <v>螺纹钢</v>
      </c>
      <c r="C2719" s="2" t="str">
        <f>'[1]2025年已发货'!C:C</f>
        <v>HRB400E Φ14 9m</v>
      </c>
      <c r="D2719" s="2" t="str">
        <f>'[1]2025年已发货'!D:D</f>
        <v>吨</v>
      </c>
      <c r="E2719" s="2">
        <f>'[1]2025年已发货'!E:E</f>
        <v>9</v>
      </c>
      <c r="F2719" s="4">
        <f>'[1]2025年已发货'!F:F</f>
        <v>45777</v>
      </c>
      <c r="G2719" s="2" t="str">
        <f>'[1]2025年已发货'!G:G</f>
        <v>（五冶达州新材料产业园）达州市市东部经开区新材料产业园麻柳镇石和尚村</v>
      </c>
      <c r="H2719" s="2" t="str">
        <f>'[1]2025年已发货'!H:H</f>
        <v>张焱</v>
      </c>
      <c r="I2719" s="2">
        <f>'[1]2025年已发货'!I:I</f>
        <v>15528785906</v>
      </c>
      <c r="J2719" s="2" t="str">
        <f>_xlfn._xlws.FILTER(辅助信息!D:D,辅助信息!G:G=G2719)</f>
        <v>五冶达州新材料产业园</v>
      </c>
    </row>
    <row r="2720" spans="1:10">
      <c r="A2720" s="2" t="str">
        <f>'[1]2025年已发货'!A:A</f>
        <v>晋邦</v>
      </c>
      <c r="B2720" s="2" t="str">
        <f>'[1]2025年已发货'!B:B</f>
        <v>螺纹钢</v>
      </c>
      <c r="C2720" s="2" t="str">
        <f>'[1]2025年已发货'!C:C</f>
        <v>HRB400E Φ16 9m</v>
      </c>
      <c r="D2720" s="2" t="str">
        <f>'[1]2025年已发货'!D:D</f>
        <v>吨</v>
      </c>
      <c r="E2720" s="2">
        <f>'[1]2025年已发货'!E:E</f>
        <v>6</v>
      </c>
      <c r="F2720" s="4">
        <f>'[1]2025年已发货'!F:F</f>
        <v>45777</v>
      </c>
      <c r="G2720" s="2" t="str">
        <f>'[1]2025年已发货'!G:G</f>
        <v>（五冶达州新材料产业园）达州市市东部经开区新材料产业园麻柳镇石和尚村</v>
      </c>
      <c r="H2720" s="2" t="str">
        <f>'[1]2025年已发货'!H:H</f>
        <v>张焱</v>
      </c>
      <c r="I2720" s="2">
        <f>'[1]2025年已发货'!I:I</f>
        <v>15528785906</v>
      </c>
      <c r="J2720" s="2" t="str">
        <f>_xlfn._xlws.FILTER(辅助信息!D:D,辅助信息!G:G=G2720)</f>
        <v>五冶达州新材料产业园</v>
      </c>
    </row>
    <row r="2721" spans="1:10">
      <c r="A2721" s="2" t="str">
        <f>'[1]2025年已发货'!A:A</f>
        <v>晋邦</v>
      </c>
      <c r="B2721" s="2" t="str">
        <f>'[1]2025年已发货'!B:B</f>
        <v>螺纹钢</v>
      </c>
      <c r="C2721" s="2" t="str">
        <f>'[1]2025年已发货'!C:C</f>
        <v>HRB400E Φ18 9m</v>
      </c>
      <c r="D2721" s="2" t="str">
        <f>'[1]2025年已发货'!D:D</f>
        <v>吨</v>
      </c>
      <c r="E2721" s="2">
        <f>'[1]2025年已发货'!E:E</f>
        <v>3</v>
      </c>
      <c r="F2721" s="4">
        <f>'[1]2025年已发货'!F:F</f>
        <v>45777</v>
      </c>
      <c r="G2721" s="2" t="str">
        <f>'[1]2025年已发货'!G:G</f>
        <v>（五冶达州新材料产业园）达州市市东部经开区新材料产业园麻柳镇石和尚村</v>
      </c>
      <c r="H2721" s="2" t="str">
        <f>'[1]2025年已发货'!H:H</f>
        <v>张焱</v>
      </c>
      <c r="I2721" s="2">
        <f>'[1]2025年已发货'!I:I</f>
        <v>15528785906</v>
      </c>
      <c r="J2721" s="2" t="str">
        <f>_xlfn._xlws.FILTER(辅助信息!D:D,辅助信息!G:G=G2721)</f>
        <v>五冶达州新材料产业园</v>
      </c>
    </row>
    <row r="2722" spans="1:10">
      <c r="A2722" s="2" t="str">
        <f>'[1]2025年已发货'!A:A</f>
        <v>晋邦</v>
      </c>
      <c r="B2722" s="2" t="str">
        <f>'[1]2025年已发货'!B:B</f>
        <v>螺纹钢</v>
      </c>
      <c r="C2722" s="2" t="str">
        <f>'[1]2025年已发货'!C:C</f>
        <v>HRB400E Φ20 9m</v>
      </c>
      <c r="D2722" s="2" t="str">
        <f>'[1]2025年已发货'!D:D</f>
        <v>吨</v>
      </c>
      <c r="E2722" s="2">
        <f>'[1]2025年已发货'!E:E</f>
        <v>3</v>
      </c>
      <c r="F2722" s="4">
        <f>'[1]2025年已发货'!F:F</f>
        <v>45777</v>
      </c>
      <c r="G2722" s="2" t="str">
        <f>'[1]2025年已发货'!G:G</f>
        <v>（五冶达州新材料产业园）达州市市东部经开区新材料产业园麻柳镇石和尚村</v>
      </c>
      <c r="H2722" s="2" t="str">
        <f>'[1]2025年已发货'!H:H</f>
        <v>张焱</v>
      </c>
      <c r="I2722" s="2">
        <f>'[1]2025年已发货'!I:I</f>
        <v>15528785906</v>
      </c>
      <c r="J2722" s="2" t="str">
        <f>_xlfn._xlws.FILTER(辅助信息!D:D,辅助信息!G:G=G2722)</f>
        <v>五冶达州新材料产业园</v>
      </c>
    </row>
    <row r="2723" spans="1:10">
      <c r="A2723" s="2" t="str">
        <f>'[1]2025年已发货'!A:A</f>
        <v>吉晨盛泰</v>
      </c>
      <c r="B2723" s="2" t="str">
        <f>'[1]2025年已发货'!B:B</f>
        <v>盘螺</v>
      </c>
      <c r="C2723" s="2" t="str">
        <f>'[1]2025年已发货'!C:C</f>
        <v>HRB400E Φ8</v>
      </c>
      <c r="D2723" s="2" t="str">
        <f>'[1]2025年已发货'!D:D</f>
        <v>吨</v>
      </c>
      <c r="E2723" s="2">
        <f>'[1]2025年已发货'!E:E</f>
        <v>35</v>
      </c>
      <c r="F2723" s="4">
        <f>'[1]2025年已发货'!F:F</f>
        <v>45777</v>
      </c>
      <c r="G2723" s="2" t="str">
        <f>'[1]2025年已发货'!G:G</f>
        <v>凉山州昭觉县新城镇阿都马打(中铁十局西昭高速3号拌合站过磅)</v>
      </c>
      <c r="H2723" s="2" t="str">
        <f>'[1]2025年已发货'!H:H</f>
        <v>魏忠魁 </v>
      </c>
      <c r="I2723" s="2">
        <f>'[1]2025年已发货'!I:I</f>
        <v>18229056777</v>
      </c>
      <c r="J2723" s="2" vm="1" t="e">
        <f>_xlfn._xlws.FILTER(辅助信息!D:D,辅助信息!G:G=G2723)</f>
        <v>#VALUE!</v>
      </c>
    </row>
    <row r="2724" spans="1:10">
      <c r="A2724" s="2" t="str">
        <f>'[1]2025年已发货'!A:A</f>
        <v>吉晨盛泰</v>
      </c>
      <c r="B2724" s="2" t="str">
        <f>'[1]2025年已发货'!B:B</f>
        <v>螺纹钢</v>
      </c>
      <c r="C2724" s="2" t="str">
        <f>'[1]2025年已发货'!C:C</f>
        <v>HRB400E Φ12</v>
      </c>
      <c r="D2724" s="2" t="str">
        <f>'[1]2025年已发货'!D:D</f>
        <v>吨</v>
      </c>
      <c r="E2724" s="2">
        <f>'[1]2025年已发货'!E:E</f>
        <v>190</v>
      </c>
      <c r="F2724" s="4">
        <f>'[1]2025年已发货'!F:F</f>
        <v>45777</v>
      </c>
      <c r="G2724" s="2" t="str">
        <f>'[1]2025年已发货'!G:G</f>
        <v>凉山州昭觉县新城镇阿都马打(中铁十局西昭高速3号拌合站过磅)</v>
      </c>
      <c r="H2724" s="2" t="str">
        <f>'[1]2025年已发货'!H:H</f>
        <v>魏忠魁 </v>
      </c>
      <c r="I2724" s="2">
        <f>'[1]2025年已发货'!I:I</f>
        <v>18229056777</v>
      </c>
      <c r="J2724" s="2" vm="1" t="e">
        <f>_xlfn._xlws.FILTER(辅助信息!D:D,辅助信息!G:G=G2724)</f>
        <v>#VALUE!</v>
      </c>
    </row>
    <row r="2725" spans="1:10">
      <c r="A2725" s="2" t="str">
        <f>'[1]2025年已发货'!A:A</f>
        <v>吉晨盛泰</v>
      </c>
      <c r="B2725" s="2" t="str">
        <f>'[1]2025年已发货'!B:B</f>
        <v>螺纹钢</v>
      </c>
      <c r="C2725" s="2" t="str">
        <f>'[1]2025年已发货'!C:C</f>
        <v>HRB400E Φ14</v>
      </c>
      <c r="D2725" s="2" t="str">
        <f>'[1]2025年已发货'!D:D</f>
        <v>吨</v>
      </c>
      <c r="E2725" s="2">
        <f>'[1]2025年已发货'!E:E</f>
        <v>40</v>
      </c>
      <c r="F2725" s="4">
        <f>'[1]2025年已发货'!F:F</f>
        <v>45777</v>
      </c>
      <c r="G2725" s="2" t="str">
        <f>'[1]2025年已发货'!G:G</f>
        <v>凉山州昭觉县新城镇阿都马打(中铁十局西昭高速3号拌合站过磅)</v>
      </c>
      <c r="H2725" s="2" t="str">
        <f>'[1]2025年已发货'!H:H</f>
        <v>魏忠魁 </v>
      </c>
      <c r="I2725" s="2">
        <f>'[1]2025年已发货'!I:I</f>
        <v>18229056777</v>
      </c>
      <c r="J2725" s="2" vm="1" t="e">
        <f>_xlfn._xlws.FILTER(辅助信息!D:D,辅助信息!G:G=G2725)</f>
        <v>#VALUE!</v>
      </c>
    </row>
    <row r="2726" spans="1:10">
      <c r="A2726" s="2" t="str">
        <f>'[1]2025年已发货'!A:A</f>
        <v>吉晨盛泰</v>
      </c>
      <c r="B2726" s="2" t="str">
        <f>'[1]2025年已发货'!B:B</f>
        <v>螺纹钢</v>
      </c>
      <c r="C2726" s="2" t="str">
        <f>'[1]2025年已发货'!C:C</f>
        <v>HRB400E Φ16</v>
      </c>
      <c r="D2726" s="2" t="str">
        <f>'[1]2025年已发货'!D:D</f>
        <v>吨</v>
      </c>
      <c r="E2726" s="2">
        <f>'[1]2025年已发货'!E:E</f>
        <v>35</v>
      </c>
      <c r="F2726" s="4">
        <f>'[1]2025年已发货'!F:F</f>
        <v>45777</v>
      </c>
      <c r="G2726" s="2" t="str">
        <f>'[1]2025年已发货'!G:G</f>
        <v>凉山州昭觉县新城镇阿都马打(中铁十局西昭高速3号拌合站过磅)</v>
      </c>
      <c r="H2726" s="2" t="str">
        <f>'[1]2025年已发货'!H:H</f>
        <v>魏忠魁 </v>
      </c>
      <c r="I2726" s="2">
        <f>'[1]2025年已发货'!I:I</f>
        <v>18229056777</v>
      </c>
      <c r="J2726" s="2" vm="1" t="e">
        <f>_xlfn._xlws.FILTER(辅助信息!D:D,辅助信息!G:G=G2726)</f>
        <v>#VALUE!</v>
      </c>
    </row>
    <row r="2727" spans="1:10">
      <c r="A2727" s="2" t="str">
        <f>'[1]2025年已发货'!A:A</f>
        <v>吉晨盛泰</v>
      </c>
      <c r="B2727" s="2" t="str">
        <f>'[1]2025年已发货'!B:B</f>
        <v>螺纹钢</v>
      </c>
      <c r="C2727" s="2" t="str">
        <f>'[1]2025年已发货'!C:C</f>
        <v>HRB500E Φ32</v>
      </c>
      <c r="D2727" s="2" t="str">
        <f>'[1]2025年已发货'!D:D</f>
        <v>吨</v>
      </c>
      <c r="E2727" s="2">
        <f>'[1]2025年已发货'!E:E</f>
        <v>75</v>
      </c>
      <c r="F2727" s="4">
        <f>'[1]2025年已发货'!F:F</f>
        <v>45777</v>
      </c>
      <c r="G2727" s="2" t="str">
        <f>'[1]2025年已发货'!G:G</f>
        <v>凉山州昭觉县新城镇阿都马打(中铁十局西昭高速3号拌合站过磅)</v>
      </c>
      <c r="H2727" s="2" t="str">
        <f>'[1]2025年已发货'!H:H</f>
        <v>魏忠魁 </v>
      </c>
      <c r="I2727" s="2">
        <f>'[1]2025年已发货'!I:I</f>
        <v>18229056777</v>
      </c>
      <c r="J2727" s="2" vm="1" t="e">
        <f>_xlfn._xlws.FILTER(辅助信息!D:D,辅助信息!G:G=G2727)</f>
        <v>#VALUE!</v>
      </c>
    </row>
    <row r="2728" spans="1:10">
      <c r="A2728" s="2" t="str">
        <f>'[1]2025年已发货'!A:A</f>
        <v>吉晨盛泰</v>
      </c>
      <c r="B2728" s="2" t="str">
        <f>'[1]2025年已发货'!B:B</f>
        <v>螺纹钢</v>
      </c>
      <c r="C2728" s="2" t="str">
        <f>'[1]2025年已发货'!C:C</f>
        <v>HRB400E Φ32</v>
      </c>
      <c r="D2728" s="2" t="str">
        <f>'[1]2025年已发货'!D:D</f>
        <v>吨</v>
      </c>
      <c r="E2728" s="2">
        <f>'[1]2025年已发货'!E:E</f>
        <v>50</v>
      </c>
      <c r="F2728" s="4">
        <f>'[1]2025年已发货'!F:F</f>
        <v>45777</v>
      </c>
      <c r="G2728" s="2" t="str">
        <f>'[1]2025年已发货'!G:G</f>
        <v>凉山州昭觉县新城镇阿都马打(中铁十局西昭高速3号拌合站过磅)</v>
      </c>
      <c r="H2728" s="2" t="str">
        <f>'[1]2025年已发货'!H:H</f>
        <v>魏忠魁 </v>
      </c>
      <c r="I2728" s="2">
        <f>'[1]2025年已发货'!I:I</f>
        <v>18229056777</v>
      </c>
      <c r="J2728" s="2" vm="1" t="e">
        <f>_xlfn._xlws.FILTER(辅助信息!D:D,辅助信息!G:G=G2728)</f>
        <v>#VALUE!</v>
      </c>
    </row>
    <row r="2729" spans="1:10">
      <c r="A2729" s="2" t="str">
        <f>'[1]2025年已发货'!A:A</f>
        <v>吉晨盛泰</v>
      </c>
      <c r="B2729" s="2" t="str">
        <f>'[1]2025年已发货'!B:B</f>
        <v>螺纹钢</v>
      </c>
      <c r="C2729" s="2" t="str">
        <f>'[1]2025年已发货'!C:C</f>
        <v>HRB400E Φ32</v>
      </c>
      <c r="D2729" s="2" t="str">
        <f>'[1]2025年已发货'!D:D</f>
        <v>吨</v>
      </c>
      <c r="E2729" s="2">
        <f>'[1]2025年已发货'!E:E</f>
        <v>150</v>
      </c>
      <c r="F2729" s="4">
        <f>'[1]2025年已发货'!F:F</f>
        <v>45777</v>
      </c>
      <c r="G2729" s="2" t="str">
        <f>'[1]2025年已发货'!G:G</f>
        <v>凉山州昭觉县谷曲镇瓦洛乌村</v>
      </c>
      <c r="H2729" s="2" t="str">
        <f>'[1]2025年已发货'!H:H</f>
        <v>魏忠魁 </v>
      </c>
      <c r="I2729" s="2">
        <f>'[1]2025年已发货'!I:I</f>
        <v>18229056777</v>
      </c>
      <c r="J2729" s="2" vm="1" t="e">
        <f>_xlfn._xlws.FILTER(辅助信息!D:D,辅助信息!G:G=G2729)</f>
        <v>#VALUE!</v>
      </c>
    </row>
    <row r="2730" spans="1:10">
      <c r="A2730" s="2" t="str">
        <f>'[1]2025年已发货'!A:A</f>
        <v>吉晨盛泰</v>
      </c>
      <c r="B2730" s="2" t="str">
        <f>'[1]2025年已发货'!B:B</f>
        <v>高线</v>
      </c>
      <c r="C2730" s="2" t="str">
        <f>'[1]2025年已发货'!C:C</f>
        <v>HPB300Φ6</v>
      </c>
      <c r="D2730" s="2" t="str">
        <f>'[1]2025年已发货'!D:D</f>
        <v>吨</v>
      </c>
      <c r="E2730" s="2">
        <f>'[1]2025年已发货'!E:E</f>
        <v>10</v>
      </c>
      <c r="F2730" s="4">
        <f>'[1]2025年已发货'!F:F</f>
        <v>45777</v>
      </c>
      <c r="G2730" s="2" t="str">
        <f>'[1]2025年已发货'!G:G</f>
        <v>5标一分部十局第七公司1号钢构厂</v>
      </c>
      <c r="H2730" s="2" t="str">
        <f>'[1]2025年已发货'!H:H</f>
        <v>吴裕</v>
      </c>
      <c r="I2730" s="2">
        <f>'[1]2025年已发货'!I:I</f>
        <v>19802920715</v>
      </c>
      <c r="J2730" s="2" vm="1" t="e">
        <f>_xlfn._xlws.FILTER(辅助信息!D:D,辅助信息!G:G=G2730)</f>
        <v>#VALUE!</v>
      </c>
    </row>
    <row r="2731" spans="1:10">
      <c r="A2731" s="2" t="str">
        <f>'[1]2025年已发货'!A:A</f>
        <v>吉晨盛泰</v>
      </c>
      <c r="B2731" s="2" t="str">
        <f>'[1]2025年已发货'!B:B</f>
        <v>螺纹钢</v>
      </c>
      <c r="C2731" s="2" t="str">
        <f>'[1]2025年已发货'!C:C</f>
        <v>HRB400E Φ12</v>
      </c>
      <c r="D2731" s="2" t="str">
        <f>'[1]2025年已发货'!D:D</f>
        <v>吨</v>
      </c>
      <c r="E2731" s="2">
        <f>'[1]2025年已发货'!E:E</f>
        <v>10</v>
      </c>
      <c r="F2731" s="4">
        <f>'[1]2025年已发货'!F:F</f>
        <v>45777</v>
      </c>
      <c r="G2731" s="2" t="str">
        <f>'[1]2025年已发货'!G:G</f>
        <v>5标一分部十局第七公司1号钢构厂</v>
      </c>
      <c r="H2731" s="2" t="str">
        <f>'[1]2025年已发货'!H:H</f>
        <v>吴裕</v>
      </c>
      <c r="I2731" s="2">
        <f>'[1]2025年已发货'!I:I</f>
        <v>19802920715</v>
      </c>
      <c r="J2731" s="2" vm="1" t="e">
        <f>_xlfn._xlws.FILTER(辅助信息!D:D,辅助信息!G:G=G2731)</f>
        <v>#VALUE!</v>
      </c>
    </row>
    <row r="2732" spans="1:10">
      <c r="A2732" s="2" t="str">
        <f>'[1]2025年已发货'!A:A</f>
        <v>吉晨盛泰</v>
      </c>
      <c r="B2732" s="2" t="str">
        <f>'[1]2025年已发货'!B:B</f>
        <v>螺纹钢</v>
      </c>
      <c r="C2732" s="2" t="str">
        <f>'[1]2025年已发货'!C:C</f>
        <v>HRB400E Φ14</v>
      </c>
      <c r="D2732" s="2" t="str">
        <f>'[1]2025年已发货'!D:D</f>
        <v>吨</v>
      </c>
      <c r="E2732" s="2">
        <f>'[1]2025年已发货'!E:E</f>
        <v>20</v>
      </c>
      <c r="F2732" s="4">
        <f>'[1]2025年已发货'!F:F</f>
        <v>45777</v>
      </c>
      <c r="G2732" s="2" t="str">
        <f>'[1]2025年已发货'!G:G</f>
        <v>5标一分部十局第七公司1号钢构厂</v>
      </c>
      <c r="H2732" s="2" t="str">
        <f>'[1]2025年已发货'!H:H</f>
        <v>吴裕</v>
      </c>
      <c r="I2732" s="2">
        <f>'[1]2025年已发货'!I:I</f>
        <v>19802920715</v>
      </c>
      <c r="J2732" s="2" vm="1" t="e">
        <f>_xlfn._xlws.FILTER(辅助信息!D:D,辅助信息!G:G=G2732)</f>
        <v>#VALUE!</v>
      </c>
    </row>
    <row r="2733" spans="1:10">
      <c r="A2733" s="2" t="str">
        <f>'[1]2025年已发货'!A:A</f>
        <v>吉晨盛泰</v>
      </c>
      <c r="B2733" s="2" t="str">
        <f>'[1]2025年已发货'!B:B</f>
        <v>螺纹钢</v>
      </c>
      <c r="C2733" s="2" t="str">
        <f>'[1]2025年已发货'!C:C</f>
        <v>HRB400E Φ16</v>
      </c>
      <c r="D2733" s="2" t="str">
        <f>'[1]2025年已发货'!D:D</f>
        <v>吨</v>
      </c>
      <c r="E2733" s="2">
        <f>'[1]2025年已发货'!E:E</f>
        <v>30</v>
      </c>
      <c r="F2733" s="4">
        <f>'[1]2025年已发货'!F:F</f>
        <v>45777</v>
      </c>
      <c r="G2733" s="2" t="str">
        <f>'[1]2025年已发货'!G:G</f>
        <v>5标一分部十局第七公司1号钢构厂</v>
      </c>
      <c r="H2733" s="2" t="str">
        <f>'[1]2025年已发货'!H:H</f>
        <v>吴裕</v>
      </c>
      <c r="I2733" s="2">
        <f>'[1]2025年已发货'!I:I</f>
        <v>19802920715</v>
      </c>
      <c r="J2733" s="2" vm="1" t="e">
        <f>_xlfn._xlws.FILTER(辅助信息!D:D,辅助信息!G:G=G2733)</f>
        <v>#VALUE!</v>
      </c>
    </row>
    <row r="2734" spans="1:10">
      <c r="A2734" s="2" t="str">
        <f>'[1]2025年已发货'!A:A</f>
        <v>吉晨盛泰</v>
      </c>
      <c r="B2734" s="2" t="str">
        <f>'[1]2025年已发货'!B:B</f>
        <v>螺纹钢</v>
      </c>
      <c r="C2734" s="2" t="str">
        <f>'[1]2025年已发货'!C:C</f>
        <v>HRB400E Φ22</v>
      </c>
      <c r="D2734" s="2" t="str">
        <f>'[1]2025年已发货'!D:D</f>
        <v>吨</v>
      </c>
      <c r="E2734" s="2">
        <f>'[1]2025年已发货'!E:E</f>
        <v>15</v>
      </c>
      <c r="F2734" s="4">
        <f>'[1]2025年已发货'!F:F</f>
        <v>45777</v>
      </c>
      <c r="G2734" s="2" t="str">
        <f>'[1]2025年已发货'!G:G</f>
        <v>5标一分部十局第七公司1号钢构厂</v>
      </c>
      <c r="H2734" s="2" t="str">
        <f>'[1]2025年已发货'!H:H</f>
        <v>吴裕</v>
      </c>
      <c r="I2734" s="2">
        <f>'[1]2025年已发货'!I:I</f>
        <v>19802920715</v>
      </c>
      <c r="J2734" s="2" vm="1" t="e">
        <f>_xlfn._xlws.FILTER(辅助信息!D:D,辅助信息!G:G=G2734)</f>
        <v>#VALUE!</v>
      </c>
    </row>
    <row r="2735" spans="1:10">
      <c r="A2735" s="2" t="str">
        <f>'[1]2025年已发货'!A:A</f>
        <v>吉晨盛泰</v>
      </c>
      <c r="B2735" s="2" t="str">
        <f>'[1]2025年已发货'!B:B</f>
        <v>螺纹钢</v>
      </c>
      <c r="C2735" s="2" t="str">
        <f>'[1]2025年已发货'!C:C</f>
        <v>HRB500E Φ25</v>
      </c>
      <c r="D2735" s="2" t="str">
        <f>'[1]2025年已发货'!D:D</f>
        <v>吨</v>
      </c>
      <c r="E2735" s="2">
        <f>'[1]2025年已发货'!E:E</f>
        <v>12</v>
      </c>
      <c r="F2735" s="4">
        <f>'[1]2025年已发货'!F:F</f>
        <v>45777</v>
      </c>
      <c r="G2735" s="2" t="str">
        <f>'[1]2025年已发货'!G:G</f>
        <v>5标一分部十局第七公司1号钢构厂</v>
      </c>
      <c r="H2735" s="2" t="str">
        <f>'[1]2025年已发货'!H:H</f>
        <v>吴裕</v>
      </c>
      <c r="I2735" s="2">
        <f>'[1]2025年已发货'!I:I</f>
        <v>19802920715</v>
      </c>
      <c r="J2735" s="2" vm="1" t="e">
        <f>_xlfn._xlws.FILTER(辅助信息!D:D,辅助信息!G:G=G2735)</f>
        <v>#VALUE!</v>
      </c>
    </row>
    <row r="2736" spans="1:10">
      <c r="A2736" s="2" t="str">
        <f>'[1]2025年已发货'!A:A</f>
        <v>吉晨盛泰</v>
      </c>
      <c r="B2736" s="2" t="str">
        <f>'[1]2025年已发货'!B:B</f>
        <v>螺纹钢</v>
      </c>
      <c r="C2736" s="2" t="str">
        <f>'[1]2025年已发货'!C:C</f>
        <v>HRB500E Φ28</v>
      </c>
      <c r="D2736" s="2" t="str">
        <f>'[1]2025年已发货'!D:D</f>
        <v>吨</v>
      </c>
      <c r="E2736" s="2">
        <f>'[1]2025年已发货'!E:E</f>
        <v>10</v>
      </c>
      <c r="F2736" s="4">
        <f>'[1]2025年已发货'!F:F</f>
        <v>45777</v>
      </c>
      <c r="G2736" s="2" t="str">
        <f>'[1]2025年已发货'!G:G</f>
        <v>5标一分部十局第七公司1号钢构厂</v>
      </c>
      <c r="H2736" s="2" t="str">
        <f>'[1]2025年已发货'!H:H</f>
        <v>吴裕</v>
      </c>
      <c r="I2736" s="2">
        <f>'[1]2025年已发货'!I:I</f>
        <v>19802920715</v>
      </c>
      <c r="J2736" s="2" vm="1" t="e">
        <f>_xlfn._xlws.FILTER(辅助信息!D:D,辅助信息!G:G=G2736)</f>
        <v>#VALUE!</v>
      </c>
    </row>
    <row r="2737" spans="1:10">
      <c r="A2737" s="2" t="str">
        <f>'[1]2025年已发货'!A:A</f>
        <v>吉晨盛泰</v>
      </c>
      <c r="B2737" s="2" t="str">
        <f>'[1]2025年已发货'!B:B</f>
        <v>螺纹钢</v>
      </c>
      <c r="C2737" s="2" t="str">
        <f>'[1]2025年已发货'!C:C</f>
        <v>HRB400E Φ12</v>
      </c>
      <c r="D2737" s="2" t="str">
        <f>'[1]2025年已发货'!D:D</f>
        <v>吨</v>
      </c>
      <c r="E2737" s="2">
        <f>'[1]2025年已发货'!E:E</f>
        <v>10</v>
      </c>
      <c r="F2737" s="4">
        <f>'[1]2025年已发货'!F:F</f>
        <v>45777</v>
      </c>
      <c r="G2737" s="2" t="str">
        <f>'[1]2025年已发货'!G:G</f>
        <v>中铁隧道局路桥公司西昭高速2标1分部凉山州金阳县派来镇</v>
      </c>
      <c r="H2737" s="2" t="str">
        <f>'[1]2025年已发货'!H:H</f>
        <v>杨勇</v>
      </c>
      <c r="I2737" s="2">
        <f>'[1]2025年已发货'!I:I</f>
        <v>18882117172</v>
      </c>
      <c r="J2737" s="2" vm="1" t="e">
        <f>_xlfn._xlws.FILTER(辅助信息!D:D,辅助信息!G:G=G2737)</f>
        <v>#VALUE!</v>
      </c>
    </row>
    <row r="2738" spans="1:10">
      <c r="A2738" s="2" t="str">
        <f>'[1]2025年已发货'!A:A</f>
        <v>吉晨盛泰</v>
      </c>
      <c r="B2738" s="2" t="str">
        <f>'[1]2025年已发货'!B:B</f>
        <v>螺纹钢</v>
      </c>
      <c r="C2738" s="2" t="str">
        <f>'[1]2025年已发货'!C:C</f>
        <v>HRB400E Φ14</v>
      </c>
      <c r="D2738" s="2" t="str">
        <f>'[1]2025年已发货'!D:D</f>
        <v>吨</v>
      </c>
      <c r="E2738" s="2">
        <f>'[1]2025年已发货'!E:E</f>
        <v>20</v>
      </c>
      <c r="F2738" s="4">
        <f>'[1]2025年已发货'!F:F</f>
        <v>45777</v>
      </c>
      <c r="G2738" s="2" t="str">
        <f>'[1]2025年已发货'!G:G</f>
        <v>中铁隧道局路桥公司西昭高速2标1分部凉山州金阳县派来镇</v>
      </c>
      <c r="H2738" s="2" t="str">
        <f>'[1]2025年已发货'!H:H</f>
        <v>杨勇</v>
      </c>
      <c r="I2738" s="2">
        <f>'[1]2025年已发货'!I:I</f>
        <v>18882117172</v>
      </c>
      <c r="J2738" s="2" vm="1" t="e">
        <f>_xlfn._xlws.FILTER(辅助信息!D:D,辅助信息!G:G=G2738)</f>
        <v>#VALUE!</v>
      </c>
    </row>
    <row r="2739" spans="1:10">
      <c r="A2739" s="2" t="str">
        <f>'[1]2025年已发货'!A:A</f>
        <v>吉晨盛泰</v>
      </c>
      <c r="B2739" s="2" t="str">
        <f>'[1]2025年已发货'!B:B</f>
        <v>螺纹钢</v>
      </c>
      <c r="C2739" s="2" t="str">
        <f>'[1]2025年已发货'!C:C</f>
        <v>HRB400E Φ16</v>
      </c>
      <c r="D2739" s="2" t="str">
        <f>'[1]2025年已发货'!D:D</f>
        <v>吨</v>
      </c>
      <c r="E2739" s="2">
        <f>'[1]2025年已发货'!E:E</f>
        <v>65</v>
      </c>
      <c r="F2739" s="4">
        <f>'[1]2025年已发货'!F:F</f>
        <v>45777</v>
      </c>
      <c r="G2739" s="2" t="str">
        <f>'[1]2025年已发货'!G:G</f>
        <v>中铁隧道局路桥公司西昭高速2标1分部凉山州金阳县派来镇</v>
      </c>
      <c r="H2739" s="2" t="str">
        <f>'[1]2025年已发货'!H:H</f>
        <v>杨勇</v>
      </c>
      <c r="I2739" s="2">
        <f>'[1]2025年已发货'!I:I</f>
        <v>18882117172</v>
      </c>
      <c r="J2739" s="2" vm="1" t="e">
        <f>_xlfn._xlws.FILTER(辅助信息!D:D,辅助信息!G:G=G2739)</f>
        <v>#VALUE!</v>
      </c>
    </row>
    <row r="2740" spans="1:10">
      <c r="A2740" s="2" t="str">
        <f>'[1]2025年已发货'!A:A</f>
        <v>吉晨盛泰</v>
      </c>
      <c r="B2740" s="2" t="str">
        <f>'[1]2025年已发货'!B:B</f>
        <v>螺纹钢</v>
      </c>
      <c r="C2740" s="2" t="str">
        <f>'[1]2025年已发货'!C:C</f>
        <v>HRB400E Φ22</v>
      </c>
      <c r="D2740" s="2" t="str">
        <f>'[1]2025年已发货'!D:D</f>
        <v>吨</v>
      </c>
      <c r="E2740" s="2">
        <f>'[1]2025年已发货'!E:E</f>
        <v>10</v>
      </c>
      <c r="F2740" s="4">
        <f>'[1]2025年已发货'!F:F</f>
        <v>45777</v>
      </c>
      <c r="G2740" s="2" t="str">
        <f>'[1]2025年已发货'!G:G</f>
        <v>中铁隧道局路桥公司西昭高速2标1分部凉山州金阳县派来镇</v>
      </c>
      <c r="H2740" s="2" t="str">
        <f>'[1]2025年已发货'!H:H</f>
        <v>杨勇</v>
      </c>
      <c r="I2740" s="2">
        <f>'[1]2025年已发货'!I:I</f>
        <v>18882117172</v>
      </c>
      <c r="J2740" s="2" vm="1" t="e">
        <f>_xlfn._xlws.FILTER(辅助信息!D:D,辅助信息!G:G=G2740)</f>
        <v>#VALUE!</v>
      </c>
    </row>
    <row r="2741" spans="1:10">
      <c r="A2741" s="2" t="str">
        <f>'[1]2025年已发货'!A:A</f>
        <v>吉晨盛泰</v>
      </c>
      <c r="B2741" s="2" t="str">
        <f>'[1]2025年已发货'!B:B</f>
        <v>螺纹钢</v>
      </c>
      <c r="C2741" s="2" t="str">
        <f>'[1]2025年已发货'!C:C</f>
        <v>HRB400E Φ25</v>
      </c>
      <c r="D2741" s="2" t="str">
        <f>'[1]2025年已发货'!D:D</f>
        <v>吨</v>
      </c>
      <c r="E2741" s="2">
        <f>'[1]2025年已发货'!E:E</f>
        <v>35</v>
      </c>
      <c r="F2741" s="4">
        <f>'[1]2025年已发货'!F:F</f>
        <v>45777</v>
      </c>
      <c r="G2741" s="2" t="str">
        <f>'[1]2025年已发货'!G:G</f>
        <v>中铁隧道局路桥公司西昭高速2标1分部凉山州金阳县派来镇</v>
      </c>
      <c r="H2741" s="2" t="str">
        <f>'[1]2025年已发货'!H:H</f>
        <v>杨勇</v>
      </c>
      <c r="I2741" s="2">
        <f>'[1]2025年已发货'!I:I</f>
        <v>18882117172</v>
      </c>
      <c r="J2741" s="2" vm="1" t="e">
        <f>_xlfn._xlws.FILTER(辅助信息!D:D,辅助信息!G:G=G2741)</f>
        <v>#VALUE!</v>
      </c>
    </row>
    <row r="2742" spans="1:10">
      <c r="A2742" s="2" t="str">
        <f>'[1]2025年已发货'!A:A</f>
        <v>吉晨盛泰</v>
      </c>
      <c r="B2742" s="2" t="str">
        <f>'[1]2025年已发货'!B:B</f>
        <v>高线</v>
      </c>
      <c r="C2742" s="2" t="str">
        <f>'[1]2025年已发货'!C:C</f>
        <v>HPB300Φ8</v>
      </c>
      <c r="D2742" s="2" t="str">
        <f>'[1]2025年已发货'!D:D</f>
        <v>吨</v>
      </c>
      <c r="E2742" s="2">
        <f>'[1]2025年已发货'!E:E</f>
        <v>8</v>
      </c>
      <c r="F2742" s="4">
        <f>'[1]2025年已发货'!F:F</f>
        <v>45777</v>
      </c>
      <c r="G2742" s="2" t="str">
        <f>'[1]2025年已发货'!G:G</f>
        <v>中铁隧道局路桥公司西昭高速2标1分部凉山州金阳县派来镇</v>
      </c>
      <c r="H2742" s="2" t="str">
        <f>'[1]2025年已发货'!H:H</f>
        <v>杨勇</v>
      </c>
      <c r="I2742" s="2">
        <f>'[1]2025年已发货'!I:I</f>
        <v>18882117172</v>
      </c>
      <c r="J2742" s="2" vm="1" t="e">
        <f>_xlfn._xlws.FILTER(辅助信息!D:D,辅助信息!G:G=G2742)</f>
        <v>#VALUE!</v>
      </c>
    </row>
    <row r="2743" spans="1:10">
      <c r="A2743" s="2" t="str">
        <f>'[1]2025年已发货'!A:A</f>
        <v>吉晨盛泰</v>
      </c>
      <c r="B2743" s="2" t="str">
        <f>'[1]2025年已发货'!B:B</f>
        <v>高线</v>
      </c>
      <c r="C2743" s="2" t="str">
        <f>'[1]2025年已发货'!C:C</f>
        <v>HPB300Φ6</v>
      </c>
      <c r="D2743" s="2" t="str">
        <f>'[1]2025年已发货'!D:D</f>
        <v>吨</v>
      </c>
      <c r="E2743" s="2">
        <f>'[1]2025年已发货'!E:E</f>
        <v>2</v>
      </c>
      <c r="F2743" s="4">
        <f>'[1]2025年已发货'!F:F</f>
        <v>45777</v>
      </c>
      <c r="G2743" s="2" t="str">
        <f>'[1]2025年已发货'!G:G</f>
        <v>中铁隧道局路桥公司西昭高速2标1分部凉山州金阳县派来镇</v>
      </c>
      <c r="H2743" s="2" t="str">
        <f>'[1]2025年已发货'!H:H</f>
        <v>杨勇</v>
      </c>
      <c r="I2743" s="2">
        <f>'[1]2025年已发货'!I:I</f>
        <v>18882117172</v>
      </c>
      <c r="J2743" s="2" vm="1" t="e">
        <f>_xlfn._xlws.FILTER(辅助信息!D:D,辅助信息!G:G=G2743)</f>
        <v>#VALUE!</v>
      </c>
    </row>
    <row r="2744" spans="1:10">
      <c r="A2744" s="2" t="str">
        <f>'[1]2025年已发货'!A:A</f>
        <v>吉晨盛泰</v>
      </c>
      <c r="B2744" s="2" t="str">
        <f>'[1]2025年已发货'!B:B</f>
        <v>螺纹钢</v>
      </c>
      <c r="C2744" s="2" t="str">
        <f>'[1]2025年已发货'!C:C</f>
        <v>HRB400E Φ22</v>
      </c>
      <c r="D2744" s="2" t="str">
        <f>'[1]2025年已发货'!D:D</f>
        <v>吨</v>
      </c>
      <c r="E2744" s="2">
        <f>'[1]2025年已发货'!E:E</f>
        <v>100</v>
      </c>
      <c r="F2744" s="4">
        <f>'[1]2025年已发货'!F:F</f>
        <v>45777</v>
      </c>
      <c r="G2744" s="2" t="str">
        <f>'[1]2025年已发货'!G:G</f>
        <v>中铁隧道局路桥公司西昭高速2标二分部凉山州布拖县地洛乡金阳隧道出口</v>
      </c>
      <c r="H2744" s="2" t="str">
        <f>'[1]2025年已发货'!H:H</f>
        <v>胡明建</v>
      </c>
      <c r="I2744" s="2">
        <f>'[1]2025年已发货'!I:I</f>
        <v>13558937055</v>
      </c>
      <c r="J2744" s="2" vm="1" t="e">
        <f>_xlfn._xlws.FILTER(辅助信息!D:D,辅助信息!G:G=G2744)</f>
        <v>#VALUE!</v>
      </c>
    </row>
    <row r="2745" spans="1:10">
      <c r="A2745" s="2" t="str">
        <f>'[1]2025年已发货'!A:A</f>
        <v>吉晨盛泰</v>
      </c>
      <c r="B2745" s="2" t="str">
        <f>'[1]2025年已发货'!B:B</f>
        <v>高线</v>
      </c>
      <c r="C2745" s="2" t="str">
        <f>'[1]2025年已发货'!C:C</f>
        <v>HPB300Φ8</v>
      </c>
      <c r="D2745" s="2" t="str">
        <f>'[1]2025年已发货'!D:D</f>
        <v>吨</v>
      </c>
      <c r="E2745" s="2">
        <f>'[1]2025年已发货'!E:E</f>
        <v>60</v>
      </c>
      <c r="F2745" s="4">
        <f>'[1]2025年已发货'!F:F</f>
        <v>45777</v>
      </c>
      <c r="G2745" s="2" t="str">
        <f>'[1]2025年已发货'!G:G</f>
        <v>中铁隧道局路桥公司西昭高速2标二分部凉山州布拖县地洛乡金阳隧道出口</v>
      </c>
      <c r="H2745" s="2" t="str">
        <f>'[1]2025年已发货'!H:H</f>
        <v>胡明建</v>
      </c>
      <c r="I2745" s="2">
        <f>'[1]2025年已发货'!I:I</f>
        <v>13558937055</v>
      </c>
      <c r="J2745" s="2" vm="1" t="e">
        <f>_xlfn._xlws.FILTER(辅助信息!D:D,辅助信息!G:G=G2745)</f>
        <v>#VALUE!</v>
      </c>
    </row>
    <row r="2746" spans="1:10">
      <c r="A2746" s="2" t="str">
        <f>'[1]2025年已发货'!A:A</f>
        <v>吉晨盛泰</v>
      </c>
      <c r="B2746" s="2" t="str">
        <f>'[1]2025年已发货'!B:B</f>
        <v>螺纹钢</v>
      </c>
      <c r="C2746" s="2" t="str">
        <f>'[1]2025年已发货'!C:C</f>
        <v>HRB500E Φ32</v>
      </c>
      <c r="D2746" s="2" t="str">
        <f>'[1]2025年已发货'!D:D</f>
        <v>吨</v>
      </c>
      <c r="E2746" s="2">
        <f>'[1]2025年已发货'!E:E</f>
        <v>55</v>
      </c>
      <c r="F2746" s="4">
        <f>'[1]2025年已发货'!F:F</f>
        <v>45777</v>
      </c>
      <c r="G2746" s="2" t="str">
        <f>'[1]2025年已发货'!G:G</f>
        <v>5标一分部十局第七公司1号钢构厂</v>
      </c>
      <c r="H2746" s="2" t="str">
        <f>'[1]2025年已发货'!H:H</f>
        <v>吴裕</v>
      </c>
      <c r="I2746" s="2">
        <f>'[1]2025年已发货'!I:I</f>
        <v>19802920715</v>
      </c>
      <c r="J2746" s="2" vm="1" t="e">
        <f>_xlfn._xlws.FILTER(辅助信息!D:D,辅助信息!G:G=G2746)</f>
        <v>#VALUE!</v>
      </c>
    </row>
    <row r="2747" spans="1:10">
      <c r="A2747" s="2" t="str">
        <f>'[1]2025年已发货'!A:A</f>
        <v>德胜</v>
      </c>
      <c r="B2747" s="2" t="str">
        <f>'[1]2025年已发货'!B:B</f>
        <v>螺纹钢</v>
      </c>
      <c r="C2747" s="2" t="str">
        <f>'[1]2025年已发货'!C:C</f>
        <v>HRB400E Φ12</v>
      </c>
      <c r="D2747" s="2" t="str">
        <f>'[1]2025年已发货'!D:D</f>
        <v>吨</v>
      </c>
      <c r="E2747" s="2">
        <f>'[1]2025年已发货'!E:E</f>
        <v>10</v>
      </c>
      <c r="F2747" s="4">
        <f>'[1]2025年已发货'!F:F</f>
        <v>45777</v>
      </c>
      <c r="G2747" s="2" t="str">
        <f>'[1]2025年已发货'!G:G</f>
        <v>中铁隧道局路桥公司西昭高速2标1分部凉山州金阳县派来镇</v>
      </c>
      <c r="H2747" s="2" t="str">
        <f>'[1]2025年已发货'!H:H</f>
        <v>杨勇</v>
      </c>
      <c r="I2747" s="2">
        <f>'[1]2025年已发货'!I:I</f>
        <v>18882117172</v>
      </c>
      <c r="J2747" s="2" vm="1" t="e">
        <f>_xlfn._xlws.FILTER(辅助信息!D:D,辅助信息!G:G=G2747)</f>
        <v>#VALUE!</v>
      </c>
    </row>
    <row r="2748" spans="1:10">
      <c r="A2748" s="2" t="str">
        <f>'[1]2025年已发货'!A:A</f>
        <v>德胜</v>
      </c>
      <c r="B2748" s="2" t="str">
        <f>'[1]2025年已发货'!B:B</f>
        <v>螺纹钢</v>
      </c>
      <c r="C2748" s="2" t="str">
        <f>'[1]2025年已发货'!C:C</f>
        <v>HRB400E Φ14</v>
      </c>
      <c r="D2748" s="2" t="str">
        <f>'[1]2025年已发货'!D:D</f>
        <v>吨</v>
      </c>
      <c r="E2748" s="2">
        <f>'[1]2025年已发货'!E:E</f>
        <v>20</v>
      </c>
      <c r="F2748" s="4">
        <f>'[1]2025年已发货'!F:F</f>
        <v>45777</v>
      </c>
      <c r="G2748" s="2" t="str">
        <f>'[1]2025年已发货'!G:G</f>
        <v>中铁隧道局路桥公司西昭高速2标1分部凉山州金阳县派来镇</v>
      </c>
      <c r="H2748" s="2" t="str">
        <f>'[1]2025年已发货'!H:H</f>
        <v>杨勇</v>
      </c>
      <c r="I2748" s="2">
        <f>'[1]2025年已发货'!I:I</f>
        <v>18882117172</v>
      </c>
      <c r="J2748" s="2" vm="1" t="e">
        <f>_xlfn._xlws.FILTER(辅助信息!D:D,辅助信息!G:G=G2748)</f>
        <v>#VALUE!</v>
      </c>
    </row>
    <row r="2749" spans="1:10">
      <c r="A2749" s="2" t="str">
        <f>'[1]2025年已发货'!A:A</f>
        <v>德胜</v>
      </c>
      <c r="B2749" s="2" t="str">
        <f>'[1]2025年已发货'!B:B</f>
        <v>螺纹钢</v>
      </c>
      <c r="C2749" s="2" t="str">
        <f>'[1]2025年已发货'!C:C</f>
        <v>HRB400E Φ16</v>
      </c>
      <c r="D2749" s="2" t="str">
        <f>'[1]2025年已发货'!D:D</f>
        <v>吨</v>
      </c>
      <c r="E2749" s="2">
        <f>'[1]2025年已发货'!E:E</f>
        <v>65</v>
      </c>
      <c r="F2749" s="4">
        <f>'[1]2025年已发货'!F:F</f>
        <v>45777</v>
      </c>
      <c r="G2749" s="2" t="str">
        <f>'[1]2025年已发货'!G:G</f>
        <v>中铁隧道局路桥公司西昭高速2标1分部凉山州金阳县派来镇</v>
      </c>
      <c r="H2749" s="2" t="str">
        <f>'[1]2025年已发货'!H:H</f>
        <v>杨勇</v>
      </c>
      <c r="I2749" s="2">
        <f>'[1]2025年已发货'!I:I</f>
        <v>18882117172</v>
      </c>
      <c r="J2749" s="2" vm="1" t="e">
        <f>_xlfn._xlws.FILTER(辅助信息!D:D,辅助信息!G:G=G2749)</f>
        <v>#VALUE!</v>
      </c>
    </row>
    <row r="2750" spans="1:10">
      <c r="A2750" s="2" t="str">
        <f>'[1]2025年已发货'!A:A</f>
        <v>德胜</v>
      </c>
      <c r="B2750" s="2" t="str">
        <f>'[1]2025年已发货'!B:B</f>
        <v>螺纹钢</v>
      </c>
      <c r="C2750" s="2" t="str">
        <f>'[1]2025年已发货'!C:C</f>
        <v>HRB400E Φ22</v>
      </c>
      <c r="D2750" s="2" t="str">
        <f>'[1]2025年已发货'!D:D</f>
        <v>吨</v>
      </c>
      <c r="E2750" s="2">
        <f>'[1]2025年已发货'!E:E</f>
        <v>10</v>
      </c>
      <c r="F2750" s="4">
        <f>'[1]2025年已发货'!F:F</f>
        <v>45777</v>
      </c>
      <c r="G2750" s="2" t="str">
        <f>'[1]2025年已发货'!G:G</f>
        <v>中铁隧道局路桥公司西昭高速2标1分部凉山州金阳县派来镇</v>
      </c>
      <c r="H2750" s="2" t="str">
        <f>'[1]2025年已发货'!H:H</f>
        <v>杨勇</v>
      </c>
      <c r="I2750" s="2">
        <f>'[1]2025年已发货'!I:I</f>
        <v>18882117172</v>
      </c>
      <c r="J2750" s="2" vm="1" t="e">
        <f>_xlfn._xlws.FILTER(辅助信息!D:D,辅助信息!G:G=G2750)</f>
        <v>#VALUE!</v>
      </c>
    </row>
    <row r="2751" spans="1:10">
      <c r="A2751" s="2" t="str">
        <f>'[1]2025年已发货'!A:A</f>
        <v>德胜</v>
      </c>
      <c r="B2751" s="2" t="str">
        <f>'[1]2025年已发货'!B:B</f>
        <v>螺纹钢</v>
      </c>
      <c r="C2751" s="2" t="str">
        <f>'[1]2025年已发货'!C:C</f>
        <v>HRB400E Φ25</v>
      </c>
      <c r="D2751" s="2" t="str">
        <f>'[1]2025年已发货'!D:D</f>
        <v>吨</v>
      </c>
      <c r="E2751" s="2">
        <f>'[1]2025年已发货'!E:E</f>
        <v>35</v>
      </c>
      <c r="F2751" s="4">
        <f>'[1]2025年已发货'!F:F</f>
        <v>45777</v>
      </c>
      <c r="G2751" s="2" t="str">
        <f>'[1]2025年已发货'!G:G</f>
        <v>中铁隧道局路桥公司西昭高速2标1分部凉山州金阳县派来镇</v>
      </c>
      <c r="H2751" s="2" t="str">
        <f>'[1]2025年已发货'!H:H</f>
        <v>杨勇</v>
      </c>
      <c r="I2751" s="2">
        <f>'[1]2025年已发货'!I:I</f>
        <v>18882117172</v>
      </c>
      <c r="J2751" s="2" vm="1" t="e">
        <f>_xlfn._xlws.FILTER(辅助信息!D:D,辅助信息!G:G=G2751)</f>
        <v>#VALUE!</v>
      </c>
    </row>
    <row r="2752" spans="1:10">
      <c r="A2752" s="2" t="str">
        <f>'[1]2025年已发货'!A:A</f>
        <v>德胜</v>
      </c>
      <c r="B2752" s="2" t="str">
        <f>'[1]2025年已发货'!B:B</f>
        <v>螺纹钢</v>
      </c>
      <c r="C2752" s="2" t="str">
        <f>'[1]2025年已发货'!C:C</f>
        <v>HRB400E Φ22</v>
      </c>
      <c r="D2752" s="2" t="str">
        <f>'[1]2025年已发货'!D:D</f>
        <v>吨</v>
      </c>
      <c r="E2752" s="2">
        <f>'[1]2025年已发货'!E:E</f>
        <v>100</v>
      </c>
      <c r="F2752" s="4">
        <f>'[1]2025年已发货'!F:F</f>
        <v>45777</v>
      </c>
      <c r="G2752" s="2" t="str">
        <f>'[1]2025年已发货'!G:G</f>
        <v>中铁隧道局路桥公司西昭高速2标二分部凉山州布拖县地洛乡金阳隧道出口</v>
      </c>
      <c r="H2752" s="2" t="str">
        <f>'[1]2025年已发货'!H:H</f>
        <v>胡明建</v>
      </c>
      <c r="I2752" s="2">
        <f>'[1]2025年已发货'!I:I</f>
        <v>13558937055</v>
      </c>
      <c r="J2752" s="2" vm="1" t="e">
        <f>_xlfn._xlws.FILTER(辅助信息!D:D,辅助信息!G:G=G2752)</f>
        <v>#VALUE!</v>
      </c>
    </row>
    <row r="2753" spans="1:10">
      <c r="A2753" s="2" t="str">
        <f>'[1]2025年已发货'!A:A</f>
        <v>陕钢</v>
      </c>
      <c r="B2753" s="2" t="str">
        <f>'[1]2025年已发货'!B:B</f>
        <v>高线</v>
      </c>
      <c r="C2753" s="2" t="str">
        <f>'[1]2025年已发货'!C:C</f>
        <v>HPB300 Φ8</v>
      </c>
      <c r="D2753" s="2" t="str">
        <f>'[1]2025年已发货'!D:D</f>
        <v>吨</v>
      </c>
      <c r="E2753" s="2">
        <f>'[1]2025年已发货'!E:E</f>
        <v>6</v>
      </c>
      <c r="F2753" s="4">
        <f>'[1]2025年已发货'!F:F</f>
        <v>45777</v>
      </c>
      <c r="G2753" s="2" t="str">
        <f>'[1]2025年已发货'!G:G</f>
        <v>（自永1标八局二分公司钢筋棚）四川省自贡市大安区牛佛镇</v>
      </c>
      <c r="H2753" s="2" t="str">
        <f>'[1]2025年已发货'!H:H</f>
        <v>沈维良</v>
      </c>
      <c r="I2753" s="2">
        <f>'[1]2025年已发货'!I:I</f>
        <v>18980505177</v>
      </c>
      <c r="J2753" s="2" vm="1" t="e">
        <f>_xlfn._xlws.FILTER(辅助信息!D:D,辅助信息!G:G=G2753)</f>
        <v>#VALUE!</v>
      </c>
    </row>
    <row r="2754" spans="1:10">
      <c r="A2754" s="2" t="str">
        <f>'[1]2025年已发货'!A:A</f>
        <v>陕钢</v>
      </c>
      <c r="B2754" s="2" t="str">
        <f>'[1]2025年已发货'!B:B</f>
        <v>高线</v>
      </c>
      <c r="C2754" s="2" t="str">
        <f>'[1]2025年已发货'!C:C</f>
        <v>HPB300 Φ12</v>
      </c>
      <c r="D2754" s="2" t="str">
        <f>'[1]2025年已发货'!D:D</f>
        <v>吨</v>
      </c>
      <c r="E2754" s="2">
        <f>'[1]2025年已发货'!E:E</f>
        <v>28</v>
      </c>
      <c r="F2754" s="4">
        <f>'[1]2025年已发货'!F:F</f>
        <v>45777</v>
      </c>
      <c r="G2754" s="2" t="str">
        <f>'[1]2025年已发货'!G:G</f>
        <v>（自永1标八局二分公司钢筋棚）四川省自贡市大安区牛佛镇</v>
      </c>
      <c r="H2754" s="2" t="str">
        <f>'[1]2025年已发货'!H:H</f>
        <v>沈维良</v>
      </c>
      <c r="I2754" s="2">
        <f>'[1]2025年已发货'!I:I</f>
        <v>18980505177</v>
      </c>
      <c r="J2754" s="2" vm="1" t="e">
        <f>_xlfn._xlws.FILTER(辅助信息!D:D,辅助信息!G:G=G2754)</f>
        <v>#VALUE!</v>
      </c>
    </row>
    <row r="2755" spans="1:10">
      <c r="A2755" s="2" t="str">
        <f>'[1]2025年已发货'!A:A</f>
        <v>陕钢</v>
      </c>
      <c r="B2755" s="2" t="str">
        <f>'[1]2025年已发货'!B:B</f>
        <v>高线</v>
      </c>
      <c r="C2755" s="2" t="str">
        <f>'[1]2025年已发货'!C:C</f>
        <v>HPB300 Φ6</v>
      </c>
      <c r="D2755" s="2" t="str">
        <f>'[1]2025年已发货'!D:D</f>
        <v>吨</v>
      </c>
      <c r="E2755" s="2">
        <f>'[1]2025年已发货'!E:E</f>
        <v>8</v>
      </c>
      <c r="F2755" s="4">
        <f>'[1]2025年已发货'!F:F</f>
        <v>45777</v>
      </c>
      <c r="G2755" s="2" t="str">
        <f>'[1]2025年已发货'!G:G</f>
        <v>四川省内江市隆昌市圣灯镇自永项目3标隆昌市圣灯镇中心学校</v>
      </c>
      <c r="H2755" s="2" t="str">
        <f>'[1]2025年已发货'!H:H</f>
        <v>单贺明</v>
      </c>
      <c r="I2755" s="2">
        <f>'[1]2025年已发货'!I:I</f>
        <v>18513327609</v>
      </c>
      <c r="J2755" s="2" vm="1" t="e">
        <f>_xlfn._xlws.FILTER(辅助信息!D:D,辅助信息!G:G=G2755)</f>
        <v>#VALUE!</v>
      </c>
    </row>
    <row r="2756" spans="1:10">
      <c r="A2756" s="2" t="str">
        <f>'[1]2025年已发货'!A:A</f>
        <v>陕钢</v>
      </c>
      <c r="B2756" s="2" t="str">
        <f>'[1]2025年已发货'!B:B</f>
        <v>螺纹钢</v>
      </c>
      <c r="C2756" s="2" t="str">
        <f>'[1]2025年已发货'!C:C</f>
        <v>HRB400E Φ25×12米</v>
      </c>
      <c r="D2756" s="2" t="str">
        <f>'[1]2025年已发货'!D:D</f>
        <v>吨</v>
      </c>
      <c r="E2756" s="2">
        <f>'[1]2025年已发货'!E:E</f>
        <v>17</v>
      </c>
      <c r="F2756" s="4">
        <f>'[1]2025年已发货'!F:F</f>
        <v>45777</v>
      </c>
      <c r="G2756" s="2" t="str">
        <f>'[1]2025年已发货'!G:G</f>
        <v>四川省内江市隆昌市圣灯镇自永项目3标隆昌市圣灯镇中心学校</v>
      </c>
      <c r="H2756" s="2" t="str">
        <f>'[1]2025年已发货'!H:H</f>
        <v>单贺明</v>
      </c>
      <c r="I2756" s="2">
        <f>'[1]2025年已发货'!I:I</f>
        <v>18513327609</v>
      </c>
      <c r="J2756" s="2" vm="1" t="e">
        <f>_xlfn._xlws.FILTER(辅助信息!D:D,辅助信息!G:G=G2756)</f>
        <v>#VALUE!</v>
      </c>
    </row>
    <row r="2757" spans="1:10">
      <c r="A2757" s="2" t="str">
        <f>'[1]2025年已发货'!A:A</f>
        <v>陕钢</v>
      </c>
      <c r="B2757" s="2" t="str">
        <f>'[1]2025年已发货'!B:B</f>
        <v>螺纹钢</v>
      </c>
      <c r="C2757" s="2" t="str">
        <f>'[1]2025年已发货'!C:C</f>
        <v>HRB400E Φ28×9米</v>
      </c>
      <c r="D2757" s="2" t="str">
        <f>'[1]2025年已发货'!D:D</f>
        <v>吨</v>
      </c>
      <c r="E2757" s="2">
        <f>'[1]2025年已发货'!E:E</f>
        <v>9</v>
      </c>
      <c r="F2757" s="4">
        <f>'[1]2025年已发货'!F:F</f>
        <v>45777</v>
      </c>
      <c r="G2757" s="2" t="str">
        <f>'[1]2025年已发货'!G:G</f>
        <v>四川省内江市隆昌市圣灯镇自永项目3标隆昌市圣灯镇中心学校</v>
      </c>
      <c r="H2757" s="2" t="str">
        <f>'[1]2025年已发货'!H:H</f>
        <v>单贺明</v>
      </c>
      <c r="I2757" s="2">
        <f>'[1]2025年已发货'!I:I</f>
        <v>18513327609</v>
      </c>
      <c r="J2757" s="2" vm="1" t="e">
        <f>_xlfn._xlws.FILTER(辅助信息!D:D,辅助信息!G:G=G2757)</f>
        <v>#VALUE!</v>
      </c>
    </row>
    <row r="2758" spans="1:10">
      <c r="A2758" s="2" t="str">
        <f>'[1]2025年已发货'!A:A</f>
        <v>陕钢</v>
      </c>
      <c r="B2758" s="2" t="str">
        <f>'[1]2025年已发货'!B:B</f>
        <v>螺纹钢</v>
      </c>
      <c r="C2758" s="2" t="str">
        <f>'[1]2025年已发货'!C:C</f>
        <v>HRB400E Φ12×9米</v>
      </c>
      <c r="D2758" s="2" t="str">
        <f>'[1]2025年已发货'!D:D</f>
        <v>吨</v>
      </c>
      <c r="E2758" s="2">
        <f>'[1]2025年已发货'!E:E</f>
        <v>14</v>
      </c>
      <c r="F2758" s="4">
        <f>'[1]2025年已发货'!F:F</f>
        <v>45777</v>
      </c>
      <c r="G2758" s="2" t="str">
        <f>'[1]2025年已发货'!G:G</f>
        <v>四川省内江市隆昌市圣灯镇自永项目3标隆昌市圣灯镇中心学校</v>
      </c>
      <c r="H2758" s="2" t="str">
        <f>'[1]2025年已发货'!H:H</f>
        <v>单贺明</v>
      </c>
      <c r="I2758" s="2">
        <f>'[1]2025年已发货'!I:I</f>
        <v>18513327609</v>
      </c>
      <c r="J2758" s="2" vm="1" t="e">
        <f>_xlfn._xlws.FILTER(辅助信息!D:D,辅助信息!G:G=G2758)</f>
        <v>#VALUE!</v>
      </c>
    </row>
    <row r="2759" spans="1:10">
      <c r="A2759" s="2" t="str">
        <f>'[1]2025年已发货'!A:A</f>
        <v>陕钢</v>
      </c>
      <c r="B2759" s="2" t="str">
        <f>'[1]2025年已发货'!B:B</f>
        <v>螺纹钢</v>
      </c>
      <c r="C2759" s="2" t="str">
        <f>'[1]2025年已发货'!C:C</f>
        <v>HRB400E Φ20×9米</v>
      </c>
      <c r="D2759" s="2" t="str">
        <f>'[1]2025年已发货'!D:D</f>
        <v>吨</v>
      </c>
      <c r="E2759" s="2">
        <f>'[1]2025年已发货'!E:E</f>
        <v>20</v>
      </c>
      <c r="F2759" s="4">
        <f>'[1]2025年已发货'!F:F</f>
        <v>45777</v>
      </c>
      <c r="G2759" s="2" t="str">
        <f>'[1]2025年已发货'!G:G</f>
        <v>四川省内江市隆昌市圣灯镇自永项目3标隆昌市圣灯镇中心学校</v>
      </c>
      <c r="H2759" s="2" t="str">
        <f>'[1]2025年已发货'!H:H</f>
        <v>单贺明</v>
      </c>
      <c r="I2759" s="2">
        <f>'[1]2025年已发货'!I:I</f>
        <v>18513327609</v>
      </c>
      <c r="J2759" s="2" vm="1" t="e">
        <f>_xlfn._xlws.FILTER(辅助信息!D:D,辅助信息!G:G=G2759)</f>
        <v>#VALUE!</v>
      </c>
    </row>
    <row r="2760" spans="1:10">
      <c r="A2760" s="2" t="str">
        <f>'[1]2025年已发货'!A:A</f>
        <v>陕钢</v>
      </c>
      <c r="B2760" s="2" t="str">
        <f>'[1]2025年已发货'!B:B</f>
        <v>高线</v>
      </c>
      <c r="C2760" s="2" t="str">
        <f>'[1]2025年已发货'!C:C</f>
        <v>HPB300Φ10</v>
      </c>
      <c r="D2760" s="2" t="str">
        <f>'[1]2025年已发货'!D:D</f>
        <v>吨</v>
      </c>
      <c r="E2760" s="2">
        <f>'[1]2025年已发货'!E:E</f>
        <v>35</v>
      </c>
      <c r="F2760" s="4">
        <f>'[1]2025年已发货'!F:F</f>
        <v>45777</v>
      </c>
      <c r="G2760" s="2" t="str">
        <f>'[1]2025年已发货'!G:G</f>
        <v>（中铁三局-铜资高速1标）四川省资阳市安岳县石羊镇猫坝村2#钢筋场</v>
      </c>
      <c r="H2760" s="2" t="str">
        <f>'[1]2025年已发货'!H:H</f>
        <v>王雪</v>
      </c>
      <c r="I2760" s="2">
        <f>'[1]2025年已发货'!I:I</f>
        <v>18729676589</v>
      </c>
      <c r="J2760" s="2" vm="1" t="e">
        <f>_xlfn._xlws.FILTER(辅助信息!D:D,辅助信息!G:G=G2760)</f>
        <v>#VALUE!</v>
      </c>
    </row>
    <row r="2761" spans="1:10">
      <c r="A2761" s="2" t="str">
        <f>'[1]2025年已发货'!A:A</f>
        <v>陕钢</v>
      </c>
      <c r="B2761" s="2" t="str">
        <f>'[1]2025年已发货'!B:B</f>
        <v>高线</v>
      </c>
      <c r="C2761" s="2" t="str">
        <f>'[1]2025年已发货'!C:C</f>
        <v>HPB300 Φ8</v>
      </c>
      <c r="D2761" s="2" t="str">
        <f>'[1]2025年已发货'!D:D</f>
        <v>吨</v>
      </c>
      <c r="E2761" s="2">
        <f>'[1]2025年已发货'!E:E</f>
        <v>2</v>
      </c>
      <c r="F2761" s="4">
        <f>'[1]2025年已发货'!F:F</f>
        <v>45778</v>
      </c>
      <c r="G2761" s="2" t="str">
        <f>'[1]2025年已发货'!G:G</f>
        <v>（华西简阳西城嘉苑）四川省成都市简阳市简城街道高屋村</v>
      </c>
      <c r="H2761" s="2" t="str">
        <f>'[1]2025年已发货'!H:H</f>
        <v>张瀚镭</v>
      </c>
      <c r="I2761" s="2">
        <f>'[1]2025年已发货'!I:I</f>
        <v>15884666220</v>
      </c>
      <c r="J2761" s="2" t="str">
        <f>_xlfn._xlws.FILTER(辅助信息!D:D,辅助信息!G:G=G2761)</f>
        <v>华西简阳西城嘉苑</v>
      </c>
    </row>
    <row r="2762" spans="1:10">
      <c r="A2762" s="2" t="str">
        <f>'[1]2025年已发货'!A:A</f>
        <v>陕钢</v>
      </c>
      <c r="B2762" s="2" t="str">
        <f>'[1]2025年已发货'!B:B</f>
        <v>盘螺</v>
      </c>
      <c r="C2762" s="2" t="str">
        <f>'[1]2025年已发货'!C:C</f>
        <v>HRB400E Φ6</v>
      </c>
      <c r="D2762" s="2" t="str">
        <f>'[1]2025年已发货'!D:D</f>
        <v>吨</v>
      </c>
      <c r="E2762" s="2">
        <f>'[1]2025年已发货'!E:E</f>
        <v>2</v>
      </c>
      <c r="F2762" s="4">
        <f>'[1]2025年已发货'!F:F</f>
        <v>45778</v>
      </c>
      <c r="G2762" s="2" t="str">
        <f>'[1]2025年已发货'!G:G</f>
        <v>（华西简阳西城嘉苑）四川省成都市简阳市简城街道高屋村</v>
      </c>
      <c r="H2762" s="2" t="str">
        <f>'[1]2025年已发货'!H:H</f>
        <v>张瀚镭</v>
      </c>
      <c r="I2762" s="2">
        <f>'[1]2025年已发货'!I:I</f>
        <v>15884666220</v>
      </c>
      <c r="J2762" s="2" t="str">
        <f>_xlfn._xlws.FILTER(辅助信息!D:D,辅助信息!G:G=G2762)</f>
        <v>华西简阳西城嘉苑</v>
      </c>
    </row>
    <row r="2763" spans="1:10">
      <c r="A2763" s="2" t="str">
        <f>'[1]2025年已发货'!A:A</f>
        <v>陕钢</v>
      </c>
      <c r="B2763" s="2" t="str">
        <f>'[1]2025年已发货'!B:B</f>
        <v>盘螺</v>
      </c>
      <c r="C2763" s="2" t="str">
        <f>'[1]2025年已发货'!C:C</f>
        <v>HRB400E Φ8</v>
      </c>
      <c r="D2763" s="2" t="str">
        <f>'[1]2025年已发货'!D:D</f>
        <v>吨</v>
      </c>
      <c r="E2763" s="2">
        <f>'[1]2025年已发货'!E:E</f>
        <v>12</v>
      </c>
      <c r="F2763" s="4">
        <f>'[1]2025年已发货'!F:F</f>
        <v>45778</v>
      </c>
      <c r="G2763" s="2" t="str">
        <f>'[1]2025年已发货'!G:G</f>
        <v>（华西简阳西城嘉苑）四川省成都市简阳市简城街道高屋村</v>
      </c>
      <c r="H2763" s="2" t="str">
        <f>'[1]2025年已发货'!H:H</f>
        <v>张瀚镭</v>
      </c>
      <c r="I2763" s="2">
        <f>'[1]2025年已发货'!I:I</f>
        <v>15884666220</v>
      </c>
      <c r="J2763" s="2" t="str">
        <f>_xlfn._xlws.FILTER(辅助信息!D:D,辅助信息!G:G=G2763)</f>
        <v>华西简阳西城嘉苑</v>
      </c>
    </row>
    <row r="2764" spans="1:10">
      <c r="A2764" s="2" t="str">
        <f>'[1]2025年已发货'!A:A</f>
        <v>陕钢</v>
      </c>
      <c r="B2764" s="2" t="str">
        <f>'[1]2025年已发货'!B:B</f>
        <v>盘螺</v>
      </c>
      <c r="C2764" s="2" t="str">
        <f>'[1]2025年已发货'!C:C</f>
        <v>HRB400E Φ10</v>
      </c>
      <c r="D2764" s="2" t="str">
        <f>'[1]2025年已发货'!D:D</f>
        <v>吨</v>
      </c>
      <c r="E2764" s="2">
        <f>'[1]2025年已发货'!E:E</f>
        <v>53</v>
      </c>
      <c r="F2764" s="4">
        <f>'[1]2025年已发货'!F:F</f>
        <v>45778</v>
      </c>
      <c r="G2764" s="2" t="str">
        <f>'[1]2025年已发货'!G:G</f>
        <v>（华西简阳西城嘉苑）四川省成都市简阳市简城街道高屋村</v>
      </c>
      <c r="H2764" s="2" t="str">
        <f>'[1]2025年已发货'!H:H</f>
        <v>张瀚镭</v>
      </c>
      <c r="I2764" s="2">
        <f>'[1]2025年已发货'!I:I</f>
        <v>15884666220</v>
      </c>
      <c r="J2764" s="2" t="str">
        <f>_xlfn._xlws.FILTER(辅助信息!D:D,辅助信息!G:G=G2764)</f>
        <v>华西简阳西城嘉苑</v>
      </c>
    </row>
    <row r="2765" spans="1:10">
      <c r="A2765" s="2" t="str">
        <f>'[1]2025年已发货'!A:A</f>
        <v>陕钢</v>
      </c>
      <c r="B2765" s="2" t="str">
        <f>'[1]2025年已发货'!B:B</f>
        <v>盘螺</v>
      </c>
      <c r="C2765" s="2" t="str">
        <f>'[1]2025年已发货'!C:C</f>
        <v>HRB400E Φ6</v>
      </c>
      <c r="D2765" s="2" t="str">
        <f>'[1]2025年已发货'!D:D</f>
        <v>吨</v>
      </c>
      <c r="E2765" s="2">
        <f>'[1]2025年已发货'!E:E</f>
        <v>2.5</v>
      </c>
      <c r="F2765" s="4">
        <f>'[1]2025年已发货'!F:F</f>
        <v>45778</v>
      </c>
      <c r="G2765" s="2" t="str">
        <f>'[1]2025年已发货'!G:G</f>
        <v>（华西酒城南）成都市武侯区火车南站西路8号酒城南项目</v>
      </c>
      <c r="H2765" s="2" t="str">
        <f>'[1]2025年已发货'!H:H</f>
        <v>龙耀宇</v>
      </c>
      <c r="I2765" s="2">
        <f>'[1]2025年已发货'!I:I</f>
        <v>18384145895</v>
      </c>
      <c r="J2765" s="2" t="str">
        <f>_xlfn._xlws.FILTER(辅助信息!D:D,辅助信息!G:G=G2765)</f>
        <v>华西酒城南</v>
      </c>
    </row>
    <row r="2766" spans="1:10">
      <c r="A2766" s="2" t="str">
        <f>'[1]2025年已发货'!A:A</f>
        <v>陕钢</v>
      </c>
      <c r="B2766" s="2" t="str">
        <f>'[1]2025年已发货'!B:B</f>
        <v>盘螺</v>
      </c>
      <c r="C2766" s="2" t="str">
        <f>'[1]2025年已发货'!C:C</f>
        <v>HRB400E Φ12</v>
      </c>
      <c r="D2766" s="2" t="str">
        <f>'[1]2025年已发货'!D:D</f>
        <v>吨</v>
      </c>
      <c r="E2766" s="2">
        <f>'[1]2025年已发货'!E:E</f>
        <v>32.5</v>
      </c>
      <c r="F2766" s="4">
        <f>'[1]2025年已发货'!F:F</f>
        <v>45778</v>
      </c>
      <c r="G2766" s="2" t="str">
        <f>'[1]2025年已发货'!G:G</f>
        <v>（华西酒城南）成都市武侯区火车南站西路8号酒城南项目</v>
      </c>
      <c r="H2766" s="2" t="str">
        <f>'[1]2025年已发货'!H:H</f>
        <v>龙耀宇</v>
      </c>
      <c r="I2766" s="2">
        <f>'[1]2025年已发货'!I:I</f>
        <v>18384145895</v>
      </c>
      <c r="J2766" s="2" t="str">
        <f>_xlfn._xlws.FILTER(辅助信息!D:D,辅助信息!G:G=G2766)</f>
        <v>华西酒城南</v>
      </c>
    </row>
    <row r="2767" spans="1:10">
      <c r="A2767" s="2" t="str">
        <f>'[1]2025年已发货'!A:A</f>
        <v>陕钢</v>
      </c>
      <c r="B2767" s="2" t="str">
        <f>'[1]2025年已发货'!B:B</f>
        <v>高线</v>
      </c>
      <c r="C2767" s="2" t="str">
        <f>'[1]2025年已发货'!C:C</f>
        <v>HPB300Φ6</v>
      </c>
      <c r="D2767" s="2" t="str">
        <f>'[1]2025年已发货'!D:D</f>
        <v>吨</v>
      </c>
      <c r="E2767" s="2">
        <f>'[1]2025年已发货'!E:E</f>
        <v>4</v>
      </c>
      <c r="F2767" s="4">
        <f>'[1]2025年已发货'!F:F</f>
        <v>45778</v>
      </c>
      <c r="G2767" s="2" t="str">
        <f>'[1]2025年已发货'!G:G</f>
        <v>（北京工程局乐山项目）乐山市五通桥区冠英镇</v>
      </c>
      <c r="H2767" s="2" t="str">
        <f>'[1]2025年已发货'!H:H</f>
        <v>王治</v>
      </c>
      <c r="I2767" s="2">
        <f>'[1]2025年已发货'!I:I</f>
        <v>18811564698</v>
      </c>
      <c r="J2767" s="2" vm="1" t="e">
        <f>_xlfn._xlws.FILTER(辅助信息!D:D,辅助信息!G:G=G2767)</f>
        <v>#VALUE!</v>
      </c>
    </row>
    <row r="2768" spans="1:10">
      <c r="A2768" s="2" t="str">
        <f>'[1]2025年已发货'!A:A</f>
        <v>陕钢</v>
      </c>
      <c r="B2768" s="2" t="str">
        <f>'[1]2025年已发货'!B:B</f>
        <v>高线</v>
      </c>
      <c r="C2768" s="2" t="str">
        <f>'[1]2025年已发货'!C:C</f>
        <v>HPB300Φ10</v>
      </c>
      <c r="D2768" s="2" t="str">
        <f>'[1]2025年已发货'!D:D</f>
        <v>吨</v>
      </c>
      <c r="E2768" s="2">
        <f>'[1]2025年已发货'!E:E</f>
        <v>30</v>
      </c>
      <c r="F2768" s="4">
        <f>'[1]2025年已发货'!F:F</f>
        <v>45778</v>
      </c>
      <c r="G2768" s="2" t="str">
        <f>'[1]2025年已发货'!G:G</f>
        <v>（北京工程局乐山项目）乐山市五通桥区冠英镇</v>
      </c>
      <c r="H2768" s="2" t="str">
        <f>'[1]2025年已发货'!H:H</f>
        <v>王治</v>
      </c>
      <c r="I2768" s="2">
        <f>'[1]2025年已发货'!I:I</f>
        <v>18811564698</v>
      </c>
      <c r="J2768" s="2" vm="1" t="e">
        <f>_xlfn._xlws.FILTER(辅助信息!D:D,辅助信息!G:G=G2768)</f>
        <v>#VALUE!</v>
      </c>
    </row>
    <row r="2769" spans="1:10">
      <c r="A2769" s="2" t="str">
        <f>'[1]2025年已发货'!A:A</f>
        <v>陕钢</v>
      </c>
      <c r="B2769" s="2" t="str">
        <f>'[1]2025年已发货'!B:B</f>
        <v>高线</v>
      </c>
      <c r="C2769" s="2" t="str">
        <f>'[1]2025年已发货'!C:C</f>
        <v>HPB300Φ10</v>
      </c>
      <c r="D2769" s="2" t="str">
        <f>'[1]2025年已发货'!D:D</f>
        <v>吨</v>
      </c>
      <c r="E2769" s="2">
        <f>'[1]2025年已发货'!E:E</f>
        <v>35</v>
      </c>
      <c r="F2769" s="4">
        <f>'[1]2025年已发货'!F:F</f>
        <v>45778</v>
      </c>
      <c r="G2769" s="2" t="str">
        <f>'[1]2025年已发货'!G:G</f>
        <v>（中铁十局-资乐高速4标）四川省眉山市仁寿县彰加镇促进村中铁十局2#钢筋厂</v>
      </c>
      <c r="H2769" s="2" t="str">
        <f>'[1]2025年已发货'!H:H</f>
        <v>杨飞</v>
      </c>
      <c r="I2769" s="2">
        <f>'[1]2025年已发货'!I:I</f>
        <v>15667998777</v>
      </c>
      <c r="J2769" s="2" vm="1" t="e">
        <f>_xlfn._xlws.FILTER(辅助信息!D:D,辅助信息!G:G=G2769)</f>
        <v>#VALUE!</v>
      </c>
    </row>
    <row r="2770" spans="1:10">
      <c r="A2770" s="2" t="str">
        <f>'[1]2025年已发货'!A:A</f>
        <v>陕钢</v>
      </c>
      <c r="B2770" s="2" t="str">
        <f>'[1]2025年已发货'!B:B</f>
        <v>高线</v>
      </c>
      <c r="C2770" s="2" t="str">
        <f>'[1]2025年已发货'!C:C</f>
        <v>HPB300Φ10</v>
      </c>
      <c r="D2770" s="2" t="str">
        <f>'[1]2025年已发货'!D:D</f>
        <v>吨</v>
      </c>
      <c r="E2770" s="2">
        <f>'[1]2025年已发货'!E:E</f>
        <v>35</v>
      </c>
      <c r="F2770" s="4">
        <f>'[1]2025年已发货'!F:F</f>
        <v>45778</v>
      </c>
      <c r="G2770" s="2" t="str">
        <f>'[1]2025年已发货'!G:G</f>
        <v>（中铁北京局-资乐高速6标）四川省乐山市市中区土主镇资乐高速TJ6标项目试验室</v>
      </c>
      <c r="H2770" s="2" t="str">
        <f>'[1]2025年已发货'!H:H</f>
        <v>刘岩</v>
      </c>
      <c r="I2770" s="2">
        <f>'[1]2025年已发货'!I:I</f>
        <v>18543566469</v>
      </c>
      <c r="J2770" s="2" vm="1" t="e">
        <f>_xlfn._xlws.FILTER(辅助信息!D:D,辅助信息!G:G=G2770)</f>
        <v>#VALUE!</v>
      </c>
    </row>
    <row r="2771" spans="1:10">
      <c r="A2771" s="2" t="str">
        <f>'[1]2025年已发货'!A:A</f>
        <v>陕钢</v>
      </c>
      <c r="B2771" s="2" t="str">
        <f>'[1]2025年已发货'!B:B</f>
        <v>盘螺</v>
      </c>
      <c r="C2771" s="2" t="str">
        <f>'[1]2025年已发货'!C:C</f>
        <v>HRB400EФ8</v>
      </c>
      <c r="D2771" s="2" t="str">
        <f>'[1]2025年已发货'!D:D</f>
        <v>吨</v>
      </c>
      <c r="E2771" s="2">
        <f>'[1]2025年已发货'!E:E</f>
        <v>16</v>
      </c>
      <c r="F2771" s="4">
        <f>'[1]2025年已发货'!F:F</f>
        <v>45778</v>
      </c>
      <c r="G2771" s="2" t="str">
        <f>'[1]2025年已发货'!G:G</f>
        <v>（中核华兴-峨眉山项目）四川省乐山市峨眉山市双福镇梓橦庙红华五期中核华兴工地</v>
      </c>
      <c r="H2771" s="2" t="str">
        <f>'[1]2025年已发货'!H:H</f>
        <v>李汉军</v>
      </c>
      <c r="I2771" s="2" t="str">
        <f>'[1]2025年已发货'!I:I</f>
        <v>18691249091</v>
      </c>
      <c r="J2771" s="2" vm="1" t="e">
        <f>_xlfn._xlws.FILTER(辅助信息!D:D,辅助信息!G:G=G2771)</f>
        <v>#VALUE!</v>
      </c>
    </row>
    <row r="2772" spans="1:10">
      <c r="A2772" s="2" t="str">
        <f>'[1]2025年已发货'!A:A</f>
        <v>陕钢</v>
      </c>
      <c r="B2772" s="2" t="str">
        <f>'[1]2025年已发货'!B:B</f>
        <v>螺纹钢</v>
      </c>
      <c r="C2772" s="2" t="str">
        <f>'[1]2025年已发货'!C:C</f>
        <v>HRB500EФ12*9m</v>
      </c>
      <c r="D2772" s="2" t="str">
        <f>'[1]2025年已发货'!D:D</f>
        <v>吨</v>
      </c>
      <c r="E2772" s="2">
        <f>'[1]2025年已发货'!E:E</f>
        <v>10</v>
      </c>
      <c r="F2772" s="4">
        <f>'[1]2025年已发货'!F:F</f>
        <v>45778</v>
      </c>
      <c r="G2772" s="2" t="str">
        <f>'[1]2025年已发货'!G:G</f>
        <v>（中核华兴-峨眉山项目）四川省乐山市峨眉山市双福镇梓橦庙红华五期中核华兴工地</v>
      </c>
      <c r="H2772" s="2" t="str">
        <f>'[1]2025年已发货'!H:H</f>
        <v>李汉军</v>
      </c>
      <c r="I2772" s="2">
        <f>'[1]2025年已发货'!I:I</f>
        <v>18691249091</v>
      </c>
      <c r="J2772" s="2" vm="1" t="e">
        <f>_xlfn._xlws.FILTER(辅助信息!D:D,辅助信息!G:G=G2772)</f>
        <v>#VALUE!</v>
      </c>
    </row>
    <row r="2773" spans="1:10">
      <c r="A2773" s="2" t="str">
        <f>'[1]2025年已发货'!A:A</f>
        <v>陕钢</v>
      </c>
      <c r="B2773" s="2" t="str">
        <f>'[1]2025年已发货'!B:B</f>
        <v>螺纹钢</v>
      </c>
      <c r="C2773" s="2" t="str">
        <f>'[1]2025年已发货'!C:C</f>
        <v>HRB500EФ32*9m</v>
      </c>
      <c r="D2773" s="2" t="str">
        <f>'[1]2025年已发货'!D:D</f>
        <v>吨</v>
      </c>
      <c r="E2773" s="2">
        <f>'[1]2025年已发货'!E:E</f>
        <v>10</v>
      </c>
      <c r="F2773" s="4">
        <f>'[1]2025年已发货'!F:F</f>
        <v>45778</v>
      </c>
      <c r="G2773" s="2" t="str">
        <f>'[1]2025年已发货'!G:G</f>
        <v>（中核华兴-峨眉山项目）四川省乐山市峨眉山市双福镇梓橦庙红华五期中核华兴工地</v>
      </c>
      <c r="H2773" s="2" t="str">
        <f>'[1]2025年已发货'!H:H</f>
        <v>李汉军</v>
      </c>
      <c r="I2773" s="2" t="str">
        <f>'[1]2025年已发货'!I:I</f>
        <v>18691249091</v>
      </c>
      <c r="J2773" s="2" vm="1" t="e">
        <f>_xlfn._xlws.FILTER(辅助信息!D:D,辅助信息!G:G=G2773)</f>
        <v>#VALUE!</v>
      </c>
    </row>
    <row r="2774" spans="1:10">
      <c r="A2774" s="2" t="str">
        <f>'[1]2025年已发货'!A:A</f>
        <v>德胜</v>
      </c>
      <c r="B2774" s="2" t="str">
        <f>'[1]2025年已发货'!B:B</f>
        <v>螺纹钢</v>
      </c>
      <c r="C2774" s="2" t="str">
        <f>'[1]2025年已发货'!C:C</f>
        <v>HRB400E Φ20 9m</v>
      </c>
      <c r="D2774" s="2" t="str">
        <f>'[1]2025年已发货'!D:D</f>
        <v>吨</v>
      </c>
      <c r="E2774" s="2">
        <f>'[1]2025年已发货'!E:E</f>
        <v>35</v>
      </c>
      <c r="F2774" s="4">
        <f>'[1]2025年已发货'!F:F</f>
        <v>45778</v>
      </c>
      <c r="G2774" s="2" t="str">
        <f>'[1]2025年已发货'!G:G</f>
        <v>（中铁广州局-成渝扩容2标）四川省资阳市雁江区南双路杨家糖房</v>
      </c>
      <c r="H2774" s="2" t="str">
        <f>'[1]2025年已发货'!H:H</f>
        <v>邓志强</v>
      </c>
      <c r="I2774" s="2">
        <f>'[1]2025年已发货'!I:I</f>
        <v>17603045490</v>
      </c>
      <c r="J2774" s="2" vm="1" t="e">
        <f>_xlfn._xlws.FILTER(辅助信息!D:D,辅助信息!G:G=G2774)</f>
        <v>#VALUE!</v>
      </c>
    </row>
    <row r="2775" spans="1:10">
      <c r="A2775" s="2" t="str">
        <f>'[1]2025年已发货'!A:A</f>
        <v>德胜</v>
      </c>
      <c r="B2775" s="2" t="str">
        <f>'[1]2025年已发货'!B:B</f>
        <v>螺纹钢</v>
      </c>
      <c r="C2775" s="2" t="str">
        <f>'[1]2025年已发货'!C:C</f>
        <v>HRB400E Φ25 12m</v>
      </c>
      <c r="D2775" s="2" t="str">
        <f>'[1]2025年已发货'!D:D</f>
        <v>吨</v>
      </c>
      <c r="E2775" s="2">
        <f>'[1]2025年已发货'!E:E</f>
        <v>70</v>
      </c>
      <c r="F2775" s="4">
        <f>'[1]2025年已发货'!F:F</f>
        <v>45778</v>
      </c>
      <c r="G2775" s="2" t="str">
        <f>'[1]2025年已发货'!G:G</f>
        <v>（中铁广州局-成渝扩容2标）四川省资阳市雁江区南双路杨家糖房</v>
      </c>
      <c r="H2775" s="2" t="str">
        <f>'[1]2025年已发货'!H:H</f>
        <v>邓志强</v>
      </c>
      <c r="I2775" s="2">
        <f>'[1]2025年已发货'!I:I</f>
        <v>17603045490</v>
      </c>
      <c r="J2775" s="2" vm="1" t="e">
        <f>_xlfn._xlws.FILTER(辅助信息!D:D,辅助信息!G:G=G2775)</f>
        <v>#VALUE!</v>
      </c>
    </row>
    <row r="2776" spans="1:10">
      <c r="A2776" s="2" t="str">
        <f>'[1]2025年已发货'!A:A</f>
        <v>德胜</v>
      </c>
      <c r="B2776" s="2" t="str">
        <f>'[1]2025年已发货'!B:B</f>
        <v>螺纹钢</v>
      </c>
      <c r="C2776" s="2" t="str">
        <f>'[1]2025年已发货'!C:C</f>
        <v>HRB400E Φ28 12m</v>
      </c>
      <c r="D2776" s="2" t="str">
        <f>'[1]2025年已发货'!D:D</f>
        <v>吨</v>
      </c>
      <c r="E2776" s="2">
        <f>'[1]2025年已发货'!E:E</f>
        <v>70</v>
      </c>
      <c r="F2776" s="4">
        <f>'[1]2025年已发货'!F:F</f>
        <v>45778</v>
      </c>
      <c r="G2776" s="2" t="str">
        <f>'[1]2025年已发货'!G:G</f>
        <v>（中铁五局-成渝扩容3标）四川省资阳市雁江区伍隍镇铺子村雁江区X138</v>
      </c>
      <c r="H2776" s="2" t="str">
        <f>'[1]2025年已发货'!H:H</f>
        <v>王健</v>
      </c>
      <c r="I2776" s="2">
        <f>'[1]2025年已发货'!I:I</f>
        <v>17726168395</v>
      </c>
      <c r="J2776" s="2" vm="1" t="e">
        <f>_xlfn._xlws.FILTER(辅助信息!D:D,辅助信息!G:G=G2776)</f>
        <v>#VALUE!</v>
      </c>
    </row>
    <row r="2777" spans="1:10">
      <c r="A2777" s="2" t="str">
        <f>'[1]2025年已发货'!A:A</f>
        <v>德胜</v>
      </c>
      <c r="B2777" s="2" t="str">
        <f>'[1]2025年已发货'!B:B</f>
        <v>螺纹钢</v>
      </c>
      <c r="C2777" s="2" t="str">
        <f>'[1]2025年已发货'!C:C</f>
        <v>HRB400E Φ28 9m</v>
      </c>
      <c r="D2777" s="2" t="str">
        <f>'[1]2025年已发货'!D:D</f>
        <v>吨</v>
      </c>
      <c r="E2777" s="2">
        <f>'[1]2025年已发货'!E:E</f>
        <v>105</v>
      </c>
      <c r="F2777" s="4">
        <f>'[1]2025年已发货'!F:F</f>
        <v>45778</v>
      </c>
      <c r="G2777" s="2" t="str">
        <f>'[1]2025年已发货'!G:G</f>
        <v>（中铁五局-成渝扩容3标）四川省资阳市雁江区伍隍镇铺子村雁江区X138</v>
      </c>
      <c r="H2777" s="2" t="str">
        <f>'[1]2025年已发货'!H:H</f>
        <v>王健</v>
      </c>
      <c r="I2777" s="2">
        <f>'[1]2025年已发货'!I:I</f>
        <v>17726168395</v>
      </c>
      <c r="J2777" s="2" vm="1" t="e">
        <f>_xlfn._xlws.FILTER(辅助信息!D:D,辅助信息!G:G=G2777)</f>
        <v>#VALUE!</v>
      </c>
    </row>
    <row r="2778" spans="1:10">
      <c r="A2778" s="2" t="str">
        <f>'[1]2025年已发货'!A:A</f>
        <v>德胜</v>
      </c>
      <c r="B2778" s="2" t="str">
        <f>'[1]2025年已发货'!B:B</f>
        <v>螺纹钢</v>
      </c>
      <c r="C2778" s="2" t="str">
        <f>'[1]2025年已发货'!C:C</f>
        <v>HRB400E Φ25 12m</v>
      </c>
      <c r="D2778" s="2" t="str">
        <f>'[1]2025年已发货'!D:D</f>
        <v>吨</v>
      </c>
      <c r="E2778" s="2">
        <f>'[1]2025年已发货'!E:E</f>
        <v>70</v>
      </c>
      <c r="F2778" s="4">
        <f>'[1]2025年已发货'!F:F</f>
        <v>45778</v>
      </c>
      <c r="G2778" s="2" t="str">
        <f>'[1]2025年已发货'!G:G</f>
        <v>（中铁五局-成渝扩容3标）四川省资阳市雁江区伍隍镇铺子村雁江区X138</v>
      </c>
      <c r="H2778" s="2" t="str">
        <f>'[1]2025年已发货'!H:H</f>
        <v>王健</v>
      </c>
      <c r="I2778" s="2">
        <f>'[1]2025年已发货'!I:I</f>
        <v>17726168395</v>
      </c>
      <c r="J2778" s="2" vm="1" t="e">
        <f>_xlfn._xlws.FILTER(辅助信息!D:D,辅助信息!G:G=G2778)</f>
        <v>#VALUE!</v>
      </c>
    </row>
    <row r="2779" spans="1:10">
      <c r="A2779" s="2" t="str">
        <f>'[1]2025年已发货'!A:A</f>
        <v>德胜</v>
      </c>
      <c r="B2779" s="2" t="str">
        <f>'[1]2025年已发货'!B:B</f>
        <v>螺纹钢</v>
      </c>
      <c r="C2779" s="2" t="str">
        <f>'[1]2025年已发货'!C:C</f>
        <v>HRB400E Φ20 9m</v>
      </c>
      <c r="D2779" s="2" t="str">
        <f>'[1]2025年已发货'!D:D</f>
        <v>吨</v>
      </c>
      <c r="E2779" s="2">
        <f>'[1]2025年已发货'!E:E</f>
        <v>35</v>
      </c>
      <c r="F2779" s="4">
        <f>'[1]2025年已发货'!F:F</f>
        <v>45778</v>
      </c>
      <c r="G2779" s="2" t="str">
        <f>'[1]2025年已发货'!G:G</f>
        <v>（中铁五局-成渝扩容3标）四川省资阳市雁江区伍隍镇铺子村雁江区X138</v>
      </c>
      <c r="H2779" s="2" t="str">
        <f>'[1]2025年已发货'!H:H</f>
        <v>王健</v>
      </c>
      <c r="I2779" s="2">
        <f>'[1]2025年已发货'!I:I</f>
        <v>17726168395</v>
      </c>
      <c r="J2779" s="2" vm="1" t="e">
        <f>_xlfn._xlws.FILTER(辅助信息!D:D,辅助信息!G:G=G2779)</f>
        <v>#VALUE!</v>
      </c>
    </row>
    <row r="2780" spans="1:10">
      <c r="A2780" s="2" t="str">
        <f>'[1]2025年已发货'!A:A</f>
        <v>德胜</v>
      </c>
      <c r="B2780" s="2" t="str">
        <f>'[1]2025年已发货'!B:B</f>
        <v>螺纹钢</v>
      </c>
      <c r="C2780" s="2" t="str">
        <f>'[1]2025年已发货'!C:C</f>
        <v>HRB400E Φ12 12m</v>
      </c>
      <c r="D2780" s="2" t="str">
        <f>'[1]2025年已发货'!D:D</f>
        <v>吨</v>
      </c>
      <c r="E2780" s="2">
        <f>'[1]2025年已发货'!E:E</f>
        <v>105</v>
      </c>
      <c r="F2780" s="4">
        <f>'[1]2025年已发货'!F:F</f>
        <v>45778</v>
      </c>
      <c r="G2780" s="2" t="str">
        <f>'[1]2025年已发货'!G:G</f>
        <v>（中铁五局-成渝扩容3标）四川省资阳市雁江区伍隍镇铺子村雁江区X138</v>
      </c>
      <c r="H2780" s="2" t="str">
        <f>'[1]2025年已发货'!H:H</f>
        <v>王健</v>
      </c>
      <c r="I2780" s="2">
        <f>'[1]2025年已发货'!I:I</f>
        <v>17726168395</v>
      </c>
      <c r="J2780" s="2" vm="1" t="e">
        <f>_xlfn._xlws.FILTER(辅助信息!D:D,辅助信息!G:G=G2780)</f>
        <v>#VALUE!</v>
      </c>
    </row>
    <row r="2781" spans="1:10">
      <c r="A2781" s="2" t="str">
        <f>'[1]2025年已发货'!A:A</f>
        <v>德胜</v>
      </c>
      <c r="B2781" s="2" t="str">
        <f>'[1]2025年已发货'!B:B</f>
        <v>螺纹钢</v>
      </c>
      <c r="C2781" s="2" t="str">
        <f>'[1]2025年已发货'!C:C</f>
        <v>HRB400E Φ12 9m</v>
      </c>
      <c r="D2781" s="2" t="str">
        <f>'[1]2025年已发货'!D:D</f>
        <v>吨</v>
      </c>
      <c r="E2781" s="2">
        <f>'[1]2025年已发货'!E:E</f>
        <v>15</v>
      </c>
      <c r="F2781" s="4">
        <f>'[1]2025年已发货'!F:F</f>
        <v>45778</v>
      </c>
      <c r="G2781" s="2" t="str">
        <f>'[1]2025年已发货'!G:G</f>
        <v>（四川商建-射洪城乡一体化项目）遂宁市射洪市忠新幼儿园北侧约220米新溪小区</v>
      </c>
      <c r="H2781" s="2" t="str">
        <f>'[1]2025年已发货'!H:H</f>
        <v>柏子刚</v>
      </c>
      <c r="I2781" s="2">
        <f>'[1]2025年已发货'!I:I</f>
        <v>15692885305</v>
      </c>
      <c r="J2781" s="2" t="str">
        <f>_xlfn._xlws.FILTER(辅助信息!D:D,辅助信息!G:G=G2781)</f>
        <v>四川商建
射洪城乡一体化项目</v>
      </c>
    </row>
    <row r="2782" spans="1:10">
      <c r="A2782" s="2" t="str">
        <f>'[1]2025年已发货'!A:A</f>
        <v>德胜</v>
      </c>
      <c r="B2782" s="2" t="str">
        <f>'[1]2025年已发货'!B:B</f>
        <v>螺纹钢</v>
      </c>
      <c r="C2782" s="2" t="str">
        <f>'[1]2025年已发货'!C:C</f>
        <v>HRB400E Φ18 9m</v>
      </c>
      <c r="D2782" s="2" t="str">
        <f>'[1]2025年已发货'!D:D</f>
        <v>吨</v>
      </c>
      <c r="E2782" s="2">
        <f>'[1]2025年已发货'!E:E</f>
        <v>12</v>
      </c>
      <c r="F2782" s="4">
        <f>'[1]2025年已发货'!F:F</f>
        <v>45778</v>
      </c>
      <c r="G2782" s="2" t="str">
        <f>'[1]2025年已发货'!G:G</f>
        <v>（四川商建-射洪城乡一体化项目）遂宁市射洪市忠新幼儿园北侧约220米新溪小区</v>
      </c>
      <c r="H2782" s="2" t="str">
        <f>'[1]2025年已发货'!H:H</f>
        <v>柏子刚</v>
      </c>
      <c r="I2782" s="2">
        <f>'[1]2025年已发货'!I:I</f>
        <v>15692885305</v>
      </c>
      <c r="J2782" s="2" t="str">
        <f>_xlfn._xlws.FILTER(辅助信息!D:D,辅助信息!G:G=G2782)</f>
        <v>四川商建
射洪城乡一体化项目</v>
      </c>
    </row>
    <row r="2783" spans="1:10">
      <c r="A2783" s="2" t="str">
        <f>'[1]2025年已发货'!A:A</f>
        <v>德胜</v>
      </c>
      <c r="B2783" s="2" t="str">
        <f>'[1]2025年已发货'!B:B</f>
        <v>螺纹钢</v>
      </c>
      <c r="C2783" s="2" t="str">
        <f>'[1]2025年已发货'!C:C</f>
        <v>HRB500E Φ12</v>
      </c>
      <c r="D2783" s="2" t="str">
        <f>'[1]2025年已发货'!D:D</f>
        <v>吨</v>
      </c>
      <c r="E2783" s="2">
        <f>'[1]2025年已发货'!E:E</f>
        <v>9</v>
      </c>
      <c r="F2783" s="4">
        <f>'[1]2025年已发货'!F:F</f>
        <v>45778</v>
      </c>
      <c r="G2783" s="2" t="str">
        <f>'[1]2025年已发货'!G:G</f>
        <v>（四川商建-射洪城乡一体化项目）遂宁市射洪市忠新幼儿园北侧约220米新溪小区</v>
      </c>
      <c r="H2783" s="2" t="str">
        <f>'[1]2025年已发货'!H:H</f>
        <v>柏子刚</v>
      </c>
      <c r="I2783" s="2">
        <f>'[1]2025年已发货'!I:I</f>
        <v>15692885305</v>
      </c>
      <c r="J2783" s="2" t="str">
        <f>_xlfn._xlws.FILTER(辅助信息!D:D,辅助信息!G:G=G2783)</f>
        <v>四川商建
射洪城乡一体化项目</v>
      </c>
    </row>
    <row r="2784" spans="1:10">
      <c r="A2784" s="2" t="str">
        <f>'[1]2025年已发货'!A:A</f>
        <v>德胜</v>
      </c>
      <c r="B2784" s="2" t="str">
        <f>'[1]2025年已发货'!B:B</f>
        <v>螺纹钢</v>
      </c>
      <c r="C2784" s="2" t="str">
        <f>'[1]2025年已发货'!C:C</f>
        <v>HRB500E Φ18</v>
      </c>
      <c r="D2784" s="2" t="str">
        <f>'[1]2025年已发货'!D:D</f>
        <v>吨</v>
      </c>
      <c r="E2784" s="2">
        <f>'[1]2025年已发货'!E:E</f>
        <v>3</v>
      </c>
      <c r="F2784" s="4">
        <f>'[1]2025年已发货'!F:F</f>
        <v>45778</v>
      </c>
      <c r="G2784" s="2" t="str">
        <f>'[1]2025年已发货'!G:G</f>
        <v>（四川商建-射洪城乡一体化项目）遂宁市射洪市忠新幼儿园北侧约220米新溪小区</v>
      </c>
      <c r="H2784" s="2" t="str">
        <f>'[1]2025年已发货'!H:H</f>
        <v>柏子刚</v>
      </c>
      <c r="I2784" s="2">
        <f>'[1]2025年已发货'!I:I</f>
        <v>15692885305</v>
      </c>
      <c r="J2784" s="2" t="str">
        <f>_xlfn._xlws.FILTER(辅助信息!D:D,辅助信息!G:G=G2784)</f>
        <v>四川商建
射洪城乡一体化项目</v>
      </c>
    </row>
    <row r="2785" spans="1:10">
      <c r="A2785" s="2" t="str">
        <f>'[1]2025年已发货'!A:A</f>
        <v>德胜</v>
      </c>
      <c r="B2785" s="2" t="str">
        <f>'[1]2025年已发货'!B:B</f>
        <v>螺纹钢</v>
      </c>
      <c r="C2785" s="2" t="str">
        <f>'[1]2025年已发货'!C:C</f>
        <v>HRB500E Φ25</v>
      </c>
      <c r="D2785" s="2" t="str">
        <f>'[1]2025年已发货'!D:D</f>
        <v>吨</v>
      </c>
      <c r="E2785" s="2">
        <f>'[1]2025年已发货'!E:E</f>
        <v>30</v>
      </c>
      <c r="F2785" s="4">
        <f>'[1]2025年已发货'!F:F</f>
        <v>45778</v>
      </c>
      <c r="G2785" s="2" t="str">
        <f>'[1]2025年已发货'!G:G</f>
        <v>（四川商建-射洪城乡一体化项目）遂宁市射洪市忠新幼儿园北侧约220米新溪小区</v>
      </c>
      <c r="H2785" s="2" t="str">
        <f>'[1]2025年已发货'!H:H</f>
        <v>柏子刚</v>
      </c>
      <c r="I2785" s="2">
        <f>'[1]2025年已发货'!I:I</f>
        <v>15692885305</v>
      </c>
      <c r="J2785" s="2" t="str">
        <f>_xlfn._xlws.FILTER(辅助信息!D:D,辅助信息!G:G=G2785)</f>
        <v>四川商建
射洪城乡一体化项目</v>
      </c>
    </row>
    <row r="2786" spans="1:10">
      <c r="A2786" s="2" t="str">
        <f>'[1]2025年已发货'!A:A</f>
        <v>德胜</v>
      </c>
      <c r="B2786" s="2" t="str">
        <f>'[1]2025年已发货'!B:B</f>
        <v>螺纹钢</v>
      </c>
      <c r="C2786" s="2" t="str">
        <f>'[1]2025年已发货'!C:C</f>
        <v>HRB400E Φ12 9m</v>
      </c>
      <c r="D2786" s="2" t="str">
        <f>'[1]2025年已发货'!D:D</f>
        <v>吨</v>
      </c>
      <c r="E2786" s="2">
        <f>'[1]2025年已发货'!E:E</f>
        <v>18</v>
      </c>
      <c r="F2786" s="4">
        <f>'[1]2025年已发货'!F:F</f>
        <v>45778</v>
      </c>
      <c r="G2786" s="2" t="str">
        <f>'[1]2025年已发货'!G:G</f>
        <v>（华西简阳西城嘉苑）四川省成都市简阳市简城街道高屋村</v>
      </c>
      <c r="H2786" s="2" t="str">
        <f>'[1]2025年已发货'!H:H</f>
        <v>张瀚镭</v>
      </c>
      <c r="I2786" s="2">
        <f>'[1]2025年已发货'!I:I</f>
        <v>15884666220</v>
      </c>
      <c r="J2786" s="2" t="str">
        <f>_xlfn._xlws.FILTER(辅助信息!D:D,辅助信息!G:G=G2786)</f>
        <v>华西简阳西城嘉苑</v>
      </c>
    </row>
    <row r="2787" spans="1:10">
      <c r="A2787" s="2" t="str">
        <f>'[1]2025年已发货'!A:A</f>
        <v>德胜</v>
      </c>
      <c r="B2787" s="2" t="str">
        <f>'[1]2025年已发货'!B:B</f>
        <v>螺纹钢</v>
      </c>
      <c r="C2787" s="2" t="str">
        <f>'[1]2025年已发货'!C:C</f>
        <v>HRB400E Φ14 9m</v>
      </c>
      <c r="D2787" s="2" t="str">
        <f>'[1]2025年已发货'!D:D</f>
        <v>吨</v>
      </c>
      <c r="E2787" s="2">
        <f>'[1]2025年已发货'!E:E</f>
        <v>2</v>
      </c>
      <c r="F2787" s="4">
        <f>'[1]2025年已发货'!F:F</f>
        <v>45778</v>
      </c>
      <c r="G2787" s="2" t="str">
        <f>'[1]2025年已发货'!G:G</f>
        <v>（华西简阳西城嘉苑）四川省成都市简阳市简城街道高屋村</v>
      </c>
      <c r="H2787" s="2" t="str">
        <f>'[1]2025年已发货'!H:H</f>
        <v>张瀚镭</v>
      </c>
      <c r="I2787" s="2">
        <f>'[1]2025年已发货'!I:I</f>
        <v>15884666220</v>
      </c>
      <c r="J2787" s="2" t="str">
        <f>_xlfn._xlws.FILTER(辅助信息!D:D,辅助信息!G:G=G2787)</f>
        <v>华西简阳西城嘉苑</v>
      </c>
    </row>
    <row r="2788" spans="1:10">
      <c r="A2788" s="2" t="str">
        <f>'[1]2025年已发货'!A:A</f>
        <v>德胜</v>
      </c>
      <c r="B2788" s="2" t="str">
        <f>'[1]2025年已发货'!B:B</f>
        <v>螺纹钢</v>
      </c>
      <c r="C2788" s="2" t="str">
        <f>'[1]2025年已发货'!C:C</f>
        <v>HRB400E Φ16 9m</v>
      </c>
      <c r="D2788" s="2" t="str">
        <f>'[1]2025年已发货'!D:D</f>
        <v>吨</v>
      </c>
      <c r="E2788" s="2">
        <f>'[1]2025年已发货'!E:E</f>
        <v>17</v>
      </c>
      <c r="F2788" s="4">
        <f>'[1]2025年已发货'!F:F</f>
        <v>45778</v>
      </c>
      <c r="G2788" s="2" t="str">
        <f>'[1]2025年已发货'!G:G</f>
        <v>（华西简阳西城嘉苑）四川省成都市简阳市简城街道高屋村</v>
      </c>
      <c r="H2788" s="2" t="str">
        <f>'[1]2025年已发货'!H:H</f>
        <v>张瀚镭</v>
      </c>
      <c r="I2788" s="2">
        <f>'[1]2025年已发货'!I:I</f>
        <v>15884666220</v>
      </c>
      <c r="J2788" s="2" t="str">
        <f>_xlfn._xlws.FILTER(辅助信息!D:D,辅助信息!G:G=G2788)</f>
        <v>华西简阳西城嘉苑</v>
      </c>
    </row>
    <row r="2789" spans="1:10">
      <c r="A2789" s="2" t="str">
        <f>'[1]2025年已发货'!A:A</f>
        <v>德胜</v>
      </c>
      <c r="B2789" s="2" t="str">
        <f>'[1]2025年已发货'!B:B</f>
        <v>螺纹钢</v>
      </c>
      <c r="C2789" s="2" t="str">
        <f>'[1]2025年已发货'!C:C</f>
        <v>HRB400E Φ18 9m</v>
      </c>
      <c r="D2789" s="2" t="str">
        <f>'[1]2025年已发货'!D:D</f>
        <v>吨</v>
      </c>
      <c r="E2789" s="2">
        <f>'[1]2025年已发货'!E:E</f>
        <v>16</v>
      </c>
      <c r="F2789" s="4">
        <f>'[1]2025年已发货'!F:F</f>
        <v>45778</v>
      </c>
      <c r="G2789" s="2" t="str">
        <f>'[1]2025年已发货'!G:G</f>
        <v>（华西简阳西城嘉苑）四川省成都市简阳市简城街道高屋村</v>
      </c>
      <c r="H2789" s="2" t="str">
        <f>'[1]2025年已发货'!H:H</f>
        <v>张瀚镭</v>
      </c>
      <c r="I2789" s="2">
        <f>'[1]2025年已发货'!I:I</f>
        <v>15884666220</v>
      </c>
      <c r="J2789" s="2" t="str">
        <f>_xlfn._xlws.FILTER(辅助信息!D:D,辅助信息!G:G=G2789)</f>
        <v>华西简阳西城嘉苑</v>
      </c>
    </row>
    <row r="2790" spans="1:10">
      <c r="A2790" s="2" t="str">
        <f>'[1]2025年已发货'!A:A</f>
        <v>德胜</v>
      </c>
      <c r="B2790" s="2" t="str">
        <f>'[1]2025年已发货'!B:B</f>
        <v>螺纹钢</v>
      </c>
      <c r="C2790" s="2" t="str">
        <f>'[1]2025年已发货'!C:C</f>
        <v>HRB400E Φ20 9m</v>
      </c>
      <c r="D2790" s="2" t="str">
        <f>'[1]2025年已发货'!D:D</f>
        <v>吨</v>
      </c>
      <c r="E2790" s="2">
        <f>'[1]2025年已发货'!E:E</f>
        <v>13</v>
      </c>
      <c r="F2790" s="4">
        <f>'[1]2025年已发货'!F:F</f>
        <v>45778</v>
      </c>
      <c r="G2790" s="2" t="str">
        <f>'[1]2025年已发货'!G:G</f>
        <v>（华西简阳西城嘉苑）四川省成都市简阳市简城街道高屋村</v>
      </c>
      <c r="H2790" s="2" t="str">
        <f>'[1]2025年已发货'!H:H</f>
        <v>张瀚镭</v>
      </c>
      <c r="I2790" s="2">
        <f>'[1]2025年已发货'!I:I</f>
        <v>15884666220</v>
      </c>
      <c r="J2790" s="2" t="str">
        <f>_xlfn._xlws.FILTER(辅助信息!D:D,辅助信息!G:G=G2790)</f>
        <v>华西简阳西城嘉苑</v>
      </c>
    </row>
    <row r="2791" spans="1:10">
      <c r="A2791" s="2" t="str">
        <f>'[1]2025年已发货'!A:A</f>
        <v>德胜</v>
      </c>
      <c r="B2791" s="2" t="str">
        <f>'[1]2025年已发货'!B:B</f>
        <v>螺纹钢</v>
      </c>
      <c r="C2791" s="2" t="str">
        <f>'[1]2025年已发货'!C:C</f>
        <v>HRB400E Φ22 9m</v>
      </c>
      <c r="D2791" s="2" t="str">
        <f>'[1]2025年已发货'!D:D</f>
        <v>吨</v>
      </c>
      <c r="E2791" s="2">
        <f>'[1]2025年已发货'!E:E</f>
        <v>2</v>
      </c>
      <c r="F2791" s="4">
        <f>'[1]2025年已发货'!F:F</f>
        <v>45778</v>
      </c>
      <c r="G2791" s="2" t="str">
        <f>'[1]2025年已发货'!G:G</f>
        <v>（华西简阳西城嘉苑）四川省成都市简阳市简城街道高屋村</v>
      </c>
      <c r="H2791" s="2" t="str">
        <f>'[1]2025年已发货'!H:H</f>
        <v>张瀚镭</v>
      </c>
      <c r="I2791" s="2">
        <f>'[1]2025年已发货'!I:I</f>
        <v>15884666220</v>
      </c>
      <c r="J2791" s="2" t="str">
        <f>_xlfn._xlws.FILTER(辅助信息!D:D,辅助信息!G:G=G2791)</f>
        <v>华西简阳西城嘉苑</v>
      </c>
    </row>
    <row r="2792" spans="1:10">
      <c r="A2792" s="2" t="str">
        <f>'[1]2025年已发货'!A:A</f>
        <v>德胜</v>
      </c>
      <c r="B2792" s="2" t="str">
        <f>'[1]2025年已发货'!B:B</f>
        <v>螺纹钢</v>
      </c>
      <c r="C2792" s="2" t="str">
        <f>'[1]2025年已发货'!C:C</f>
        <v>HRB400E Φ25 9m</v>
      </c>
      <c r="D2792" s="2" t="str">
        <f>'[1]2025年已发货'!D:D</f>
        <v>吨</v>
      </c>
      <c r="E2792" s="2">
        <f>'[1]2025年已发货'!E:E</f>
        <v>2</v>
      </c>
      <c r="F2792" s="4">
        <f>'[1]2025年已发货'!F:F</f>
        <v>45778</v>
      </c>
      <c r="G2792" s="2" t="str">
        <f>'[1]2025年已发货'!G:G</f>
        <v>（华西简阳西城嘉苑）四川省成都市简阳市简城街道高屋村</v>
      </c>
      <c r="H2792" s="2" t="str">
        <f>'[1]2025年已发货'!H:H</f>
        <v>张瀚镭</v>
      </c>
      <c r="I2792" s="2">
        <f>'[1]2025年已发货'!I:I</f>
        <v>15884666220</v>
      </c>
      <c r="J2792" s="2" t="str">
        <f>_xlfn._xlws.FILTER(辅助信息!D:D,辅助信息!G:G=G2792)</f>
        <v>华西简阳西城嘉苑</v>
      </c>
    </row>
    <row r="2793" spans="1:10">
      <c r="A2793" s="2" t="str">
        <f>'[1]2025年已发货'!A:A</f>
        <v>吉晨盛泰</v>
      </c>
      <c r="B2793" s="2" t="str">
        <f>'[1]2025年已发货'!B:B</f>
        <v>螺纹钢</v>
      </c>
      <c r="C2793" s="2" t="str">
        <f>'[1]2025年已发货'!C:C</f>
        <v>HRB400E Φ32</v>
      </c>
      <c r="D2793" s="2" t="str">
        <f>'[1]2025年已发货'!D:D</f>
        <v>吨</v>
      </c>
      <c r="E2793" s="2">
        <f>'[1]2025年已发货'!E:E</f>
        <v>40</v>
      </c>
      <c r="F2793" s="4">
        <f>'[1]2025年已发货'!F:F</f>
        <v>45778</v>
      </c>
      <c r="G2793" s="2" t="str">
        <f>'[1]2025年已发货'!G:G</f>
        <v>（中铁广州局深圳公司西昭高速9标）四川省凉山彝族自治州西昌市西乡乡三百村</v>
      </c>
      <c r="H2793" s="2" t="str">
        <f>'[1]2025年已发货'!H:H</f>
        <v>伍红林</v>
      </c>
      <c r="I2793" s="2">
        <f>'[1]2025年已发货'!I:I</f>
        <v>18683860677</v>
      </c>
      <c r="J2793" s="2" vm="1" t="e">
        <f>_xlfn._xlws.FILTER(辅助信息!D:D,辅助信息!G:G=G2793)</f>
        <v>#VALUE!</v>
      </c>
    </row>
    <row r="2794" spans="1:10">
      <c r="A2794" s="2" t="str">
        <f>'[1]2025年已发货'!A:A</f>
        <v>吉晨盛泰</v>
      </c>
      <c r="B2794" s="2" t="str">
        <f>'[1]2025年已发货'!B:B</f>
        <v>螺纹钢</v>
      </c>
      <c r="C2794" s="2" t="str">
        <f>'[1]2025年已发货'!C:C</f>
        <v>HRB500E Φ32</v>
      </c>
      <c r="D2794" s="2" t="str">
        <f>'[1]2025年已发货'!D:D</f>
        <v>吨</v>
      </c>
      <c r="E2794" s="2">
        <f>'[1]2025年已发货'!E:E</f>
        <v>40</v>
      </c>
      <c r="F2794" s="4">
        <f>'[1]2025年已发货'!F:F</f>
        <v>45778</v>
      </c>
      <c r="G2794" s="2" t="str">
        <f>'[1]2025年已发货'!G:G</f>
        <v>（中铁广州局深圳公司西昭高速9标）四川省凉山彝族自治州西昌市西乡乡三百村</v>
      </c>
      <c r="H2794" s="2" t="str">
        <f>'[1]2025年已发货'!H:H</f>
        <v>伍红林</v>
      </c>
      <c r="I2794" s="2">
        <f>'[1]2025年已发货'!I:I</f>
        <v>18683860677</v>
      </c>
      <c r="J2794" s="2" vm="1" t="e">
        <f>_xlfn._xlws.FILTER(辅助信息!D:D,辅助信息!G:G=G2794)</f>
        <v>#VALUE!</v>
      </c>
    </row>
    <row r="2795" spans="1:10">
      <c r="A2795" s="2" t="str">
        <f>'[1]2025年已发货'!A:A</f>
        <v>晋邦</v>
      </c>
      <c r="B2795" s="2" t="str">
        <f>'[1]2025年已发货'!B:B</f>
        <v>高线</v>
      </c>
      <c r="C2795" s="2" t="str">
        <f>'[1]2025年已发货'!C:C</f>
        <v>HPB300Φ8</v>
      </c>
      <c r="D2795" s="2" t="str">
        <f>'[1]2025年已发货'!D:D</f>
        <v>吨</v>
      </c>
      <c r="E2795" s="2">
        <f>'[1]2025年已发货'!E:E</f>
        <v>3</v>
      </c>
      <c r="F2795" s="4">
        <f>'[1]2025年已发货'!F:F</f>
        <v>45778</v>
      </c>
      <c r="G2795" s="2" t="str">
        <f>'[1]2025年已发货'!G:G</f>
        <v>（十九冶-华电重庆奉节）重庆市奉节县康乐镇七星村</v>
      </c>
      <c r="H2795" s="2" t="str">
        <f>'[1]2025年已发货'!H:H</f>
        <v>岑甲乐</v>
      </c>
      <c r="I2795" s="2">
        <f>'[1]2025年已发货'!I:I</f>
        <v>17349037782</v>
      </c>
      <c r="J2795" s="2" vm="1" t="e">
        <f>_xlfn._xlws.FILTER(辅助信息!D:D,辅助信息!G:G=G2795)</f>
        <v>#VALUE!</v>
      </c>
    </row>
    <row r="2796" spans="1:10">
      <c r="A2796" s="2" t="str">
        <f>'[1]2025年已发货'!A:A</f>
        <v>晋邦</v>
      </c>
      <c r="B2796" s="2" t="str">
        <f>'[1]2025年已发货'!B:B</f>
        <v>高线</v>
      </c>
      <c r="C2796" s="2" t="str">
        <f>'[1]2025年已发货'!C:C</f>
        <v>HPB300Φ10</v>
      </c>
      <c r="D2796" s="2" t="str">
        <f>'[1]2025年已发货'!D:D</f>
        <v>吨</v>
      </c>
      <c r="E2796" s="2">
        <f>'[1]2025年已发货'!E:E</f>
        <v>18</v>
      </c>
      <c r="F2796" s="4">
        <f>'[1]2025年已发货'!F:F</f>
        <v>45778</v>
      </c>
      <c r="G2796" s="2" t="str">
        <f>'[1]2025年已发货'!G:G</f>
        <v>（十九冶-华电重庆奉节）重庆市奉节县康乐镇七星村</v>
      </c>
      <c r="H2796" s="2" t="str">
        <f>'[1]2025年已发货'!H:H</f>
        <v>岑甲乐</v>
      </c>
      <c r="I2796" s="2">
        <f>'[1]2025年已发货'!I:I</f>
        <v>17349037782</v>
      </c>
      <c r="J2796" s="2" vm="1" t="e">
        <f>_xlfn._xlws.FILTER(辅助信息!D:D,辅助信息!G:G=G2796)</f>
        <v>#VALUE!</v>
      </c>
    </row>
    <row r="2797" spans="1:10">
      <c r="A2797" s="2" t="str">
        <f>'[1]2025年已发货'!A:A</f>
        <v>晋邦</v>
      </c>
      <c r="B2797" s="2" t="str">
        <f>'[1]2025年已发货'!B:B</f>
        <v>螺纹钢</v>
      </c>
      <c r="C2797" s="2" t="str">
        <f>'[1]2025年已发货'!C:C</f>
        <v>HRB400E Φ25 9m</v>
      </c>
      <c r="D2797" s="2" t="str">
        <f>'[1]2025年已发货'!D:D</f>
        <v>吨</v>
      </c>
      <c r="E2797" s="2">
        <f>'[1]2025年已发货'!E:E</f>
        <v>14</v>
      </c>
      <c r="F2797" s="4">
        <f>'[1]2025年已发货'!F:F</f>
        <v>45778</v>
      </c>
      <c r="G2797" s="2" t="str">
        <f>'[1]2025年已发货'!G:G</f>
        <v>（十九冶-华电重庆奉节）重庆市奉节县康乐镇七星村</v>
      </c>
      <c r="H2797" s="2" t="str">
        <f>'[1]2025年已发货'!H:H</f>
        <v>岑甲乐</v>
      </c>
      <c r="I2797" s="2">
        <f>'[1]2025年已发货'!I:I</f>
        <v>17349037782</v>
      </c>
      <c r="J2797" s="2" vm="1" t="e">
        <f>_xlfn._xlws.FILTER(辅助信息!D:D,辅助信息!G:G=G2797)</f>
        <v>#VALUE!</v>
      </c>
    </row>
    <row r="2798" spans="1:10">
      <c r="A2798" s="2" t="str">
        <f>'[1]2025年已发货'!A:A</f>
        <v>晋邦</v>
      </c>
      <c r="B2798" s="2" t="str">
        <f>'[1]2025年已发货'!B:B</f>
        <v>螺纹钢</v>
      </c>
      <c r="C2798" s="2" t="str">
        <f>'[1]2025年已发货'!C:C</f>
        <v>HRB400E Φ32 9m</v>
      </c>
      <c r="D2798" s="2" t="str">
        <f>'[1]2025年已发货'!D:D</f>
        <v>吨</v>
      </c>
      <c r="E2798" s="2">
        <f>'[1]2025年已发货'!E:E</f>
        <v>35</v>
      </c>
      <c r="F2798" s="4">
        <f>'[1]2025年已发货'!F:F</f>
        <v>45778</v>
      </c>
      <c r="G2798" s="2" t="str">
        <f>'[1]2025年已发货'!G:G</f>
        <v>（十九冶-华电重庆奉节）重庆市奉节县康乐镇七星村</v>
      </c>
      <c r="H2798" s="2" t="str">
        <f>'[1]2025年已发货'!H:H</f>
        <v>岑甲乐</v>
      </c>
      <c r="I2798" s="2">
        <f>'[1]2025年已发货'!I:I</f>
        <v>17349037782</v>
      </c>
      <c r="J2798" s="2" vm="1" t="e">
        <f>_xlfn._xlws.FILTER(辅助信息!D:D,辅助信息!G:G=G2798)</f>
        <v>#VALUE!</v>
      </c>
    </row>
    <row r="2799" spans="1:10">
      <c r="A2799" s="2" t="str">
        <f>'[1]2025年已发货'!A:A</f>
        <v>晋邦</v>
      </c>
      <c r="B2799" s="2" t="str">
        <f>'[1]2025年已发货'!B:B</f>
        <v>螺纹钢</v>
      </c>
      <c r="C2799" s="2" t="str">
        <f>'[1]2025年已发货'!C:C</f>
        <v>HRB400E Φ12 9m</v>
      </c>
      <c r="D2799" s="2" t="str">
        <f>'[1]2025年已发货'!D:D</f>
        <v>吨</v>
      </c>
      <c r="E2799" s="2">
        <f>'[1]2025年已发货'!E:E</f>
        <v>36</v>
      </c>
      <c r="F2799" s="4">
        <f>'[1]2025年已发货'!F:F</f>
        <v>45778</v>
      </c>
      <c r="G2799" s="2" t="str">
        <f>'[1]2025年已发货'!G:G</f>
        <v>中铁建工集团有限公司“十四五”酱香酒习水同民坝一期一标段项目</v>
      </c>
      <c r="H2799" s="2" t="str">
        <f>'[1]2025年已发货'!H:H</f>
        <v>周彰鑫</v>
      </c>
      <c r="I2799" s="2">
        <f>'[1]2025年已发货'!I:I</f>
        <v>18586545402</v>
      </c>
      <c r="J2799" s="2" vm="1" t="e">
        <f>_xlfn._xlws.FILTER(辅助信息!D:D,辅助信息!G:G=G2799)</f>
        <v>#VALUE!</v>
      </c>
    </row>
    <row r="2800" spans="1:10">
      <c r="A2800" s="2" t="str">
        <f>'[1]2025年已发货'!A:A</f>
        <v>晋邦</v>
      </c>
      <c r="B2800" s="2" t="str">
        <f>'[1]2025年已发货'!B:B</f>
        <v>螺纹钢</v>
      </c>
      <c r="C2800" s="2" t="str">
        <f>'[1]2025年已发货'!C:C</f>
        <v>HRB400E Φ14 9m</v>
      </c>
      <c r="D2800" s="2" t="str">
        <f>'[1]2025年已发货'!D:D</f>
        <v>吨</v>
      </c>
      <c r="E2800" s="2">
        <f>'[1]2025年已发货'!E:E</f>
        <v>3</v>
      </c>
      <c r="F2800" s="4">
        <f>'[1]2025年已发货'!F:F</f>
        <v>45778</v>
      </c>
      <c r="G2800" s="2" t="str">
        <f>'[1]2025年已发货'!G:G</f>
        <v>中铁建工集团有限公司“十四五”酱香酒习水同民坝一期一标段项目</v>
      </c>
      <c r="H2800" s="2" t="str">
        <f>'[1]2025年已发货'!H:H</f>
        <v>周彰鑫</v>
      </c>
      <c r="I2800" s="2">
        <f>'[1]2025年已发货'!I:I</f>
        <v>18586545402</v>
      </c>
      <c r="J2800" s="2" vm="1" t="e">
        <f>_xlfn._xlws.FILTER(辅助信息!D:D,辅助信息!G:G=G2800)</f>
        <v>#VALUE!</v>
      </c>
    </row>
    <row r="2801" spans="1:10">
      <c r="A2801" s="2" t="str">
        <f>'[1]2025年已发货'!A:A</f>
        <v>晋邦</v>
      </c>
      <c r="B2801" s="2" t="str">
        <f>'[1]2025年已发货'!B:B</f>
        <v>螺纹钢</v>
      </c>
      <c r="C2801" s="2" t="str">
        <f>'[1]2025年已发货'!C:C</f>
        <v>HRB400E Φ16 9m</v>
      </c>
      <c r="D2801" s="2" t="str">
        <f>'[1]2025年已发货'!D:D</f>
        <v>吨</v>
      </c>
      <c r="E2801" s="2">
        <f>'[1]2025年已发货'!E:E</f>
        <v>3</v>
      </c>
      <c r="F2801" s="4">
        <f>'[1]2025年已发货'!F:F</f>
        <v>45778</v>
      </c>
      <c r="G2801" s="2" t="str">
        <f>'[1]2025年已发货'!G:G</f>
        <v>中铁建工集团有限公司“十四五”酱香酒习水同民坝一期一标段项目</v>
      </c>
      <c r="H2801" s="2" t="str">
        <f>'[1]2025年已发货'!H:H</f>
        <v>周彰鑫</v>
      </c>
      <c r="I2801" s="2">
        <f>'[1]2025年已发货'!I:I</f>
        <v>18586545402</v>
      </c>
      <c r="J2801" s="2" vm="1" t="e">
        <f>_xlfn._xlws.FILTER(辅助信息!D:D,辅助信息!G:G=G2801)</f>
        <v>#VALUE!</v>
      </c>
    </row>
    <row r="2802" spans="1:10">
      <c r="A2802" s="2" t="str">
        <f>'[1]2025年已发货'!A:A</f>
        <v>晋邦</v>
      </c>
      <c r="B2802" s="2" t="str">
        <f>'[1]2025年已发货'!B:B</f>
        <v>螺纹钢</v>
      </c>
      <c r="C2802" s="2" t="str">
        <f>'[1]2025年已发货'!C:C</f>
        <v>HRB400E Φ18 9m</v>
      </c>
      <c r="D2802" s="2" t="str">
        <f>'[1]2025年已发货'!D:D</f>
        <v>吨</v>
      </c>
      <c r="E2802" s="2">
        <f>'[1]2025年已发货'!E:E</f>
        <v>3</v>
      </c>
      <c r="F2802" s="4">
        <f>'[1]2025年已发货'!F:F</f>
        <v>45778</v>
      </c>
      <c r="G2802" s="2" t="str">
        <f>'[1]2025年已发货'!G:G</f>
        <v>中铁建工集团有限公司“十四五”酱香酒习水同民坝一期一标段项目</v>
      </c>
      <c r="H2802" s="2" t="str">
        <f>'[1]2025年已发货'!H:H</f>
        <v>周彰鑫</v>
      </c>
      <c r="I2802" s="2">
        <f>'[1]2025年已发货'!I:I</f>
        <v>18586545402</v>
      </c>
      <c r="J2802" s="2" vm="1" t="e">
        <f>_xlfn._xlws.FILTER(辅助信息!D:D,辅助信息!G:G=G2802)</f>
        <v>#VALUE!</v>
      </c>
    </row>
    <row r="2803" spans="1:10">
      <c r="A2803" s="2" t="str">
        <f>'[1]2025年已发货'!A:A</f>
        <v>晋邦</v>
      </c>
      <c r="B2803" s="2" t="str">
        <f>'[1]2025年已发货'!B:B</f>
        <v>螺纹钢</v>
      </c>
      <c r="C2803" s="2" t="str">
        <f>'[1]2025年已发货'!C:C</f>
        <v>HRB400E Φ20 9m</v>
      </c>
      <c r="D2803" s="2" t="str">
        <f>'[1]2025年已发货'!D:D</f>
        <v>吨</v>
      </c>
      <c r="E2803" s="2">
        <f>'[1]2025年已发货'!E:E</f>
        <v>16</v>
      </c>
      <c r="F2803" s="4">
        <f>'[1]2025年已发货'!F:F</f>
        <v>45778</v>
      </c>
      <c r="G2803" s="2" t="str">
        <f>'[1]2025年已发货'!G:G</f>
        <v>中铁建工集团有限公司“十四五”酱香酒习水同民坝一期一标段项目</v>
      </c>
      <c r="H2803" s="2" t="str">
        <f>'[1]2025年已发货'!H:H</f>
        <v>周彰鑫</v>
      </c>
      <c r="I2803" s="2">
        <f>'[1]2025年已发货'!I:I</f>
        <v>18586545402</v>
      </c>
      <c r="J2803" s="2" vm="1" t="e">
        <f>_xlfn._xlws.FILTER(辅助信息!D:D,辅助信息!G:G=G2803)</f>
        <v>#VALUE!</v>
      </c>
    </row>
    <row r="2804" spans="1:10">
      <c r="A2804" s="2" t="str">
        <f>'[1]2025年已发货'!A:A</f>
        <v>晋邦</v>
      </c>
      <c r="B2804" s="2" t="str">
        <f>'[1]2025年已发货'!B:B</f>
        <v>螺纹钢</v>
      </c>
      <c r="C2804" s="2" t="str">
        <f>'[1]2025年已发货'!C:C</f>
        <v>HRB400E Φ25 9m</v>
      </c>
      <c r="D2804" s="2" t="str">
        <f>'[1]2025年已发货'!D:D</f>
        <v>吨</v>
      </c>
      <c r="E2804" s="2">
        <f>'[1]2025年已发货'!E:E</f>
        <v>9</v>
      </c>
      <c r="F2804" s="4">
        <f>'[1]2025年已发货'!F:F</f>
        <v>45778</v>
      </c>
      <c r="G2804" s="2" t="str">
        <f>'[1]2025年已发货'!G:G</f>
        <v>中铁建工集团有限公司“十四五”酱香酒习水同民坝一期一标段项目</v>
      </c>
      <c r="H2804" s="2" t="str">
        <f>'[1]2025年已发货'!H:H</f>
        <v>周彰鑫</v>
      </c>
      <c r="I2804" s="2">
        <f>'[1]2025年已发货'!I:I</f>
        <v>18586545402</v>
      </c>
      <c r="J2804" s="2" vm="1" t="e">
        <f>_xlfn._xlws.FILTER(辅助信息!D:D,辅助信息!G:G=G2804)</f>
        <v>#VALUE!</v>
      </c>
    </row>
    <row r="2805" spans="1:10">
      <c r="A2805" s="2" t="str">
        <f>'[1]2025年已发货'!A:A</f>
        <v>吉晨盛泰</v>
      </c>
      <c r="B2805" s="2" t="str">
        <f>'[1]2025年已发货'!B:B</f>
        <v>盘螺</v>
      </c>
      <c r="C2805" s="2" t="str">
        <f>'[1]2025年已发货'!C:C</f>
        <v>HRB400EΦ12</v>
      </c>
      <c r="D2805" s="2" t="str">
        <f>'[1]2025年已发货'!D:D</f>
        <v>吨</v>
      </c>
      <c r="E2805" s="2">
        <f>'[1]2025年已发货'!E:E</f>
        <v>32</v>
      </c>
      <c r="F2805" s="4">
        <f>'[1]2025年已发货'!F:F</f>
        <v>45779</v>
      </c>
      <c r="G2805" s="2" t="str">
        <f>'[1]2025年已发货'!G:G</f>
        <v>（中铁广州局深圳公司西昭高速9标）四川省凉山彝族自治州西昌市西乡乡三百村</v>
      </c>
      <c r="H2805" s="2" t="str">
        <f>'[1]2025年已发货'!H:H</f>
        <v>伍红林</v>
      </c>
      <c r="I2805" s="2">
        <f>'[1]2025年已发货'!I:I</f>
        <v>18683860677</v>
      </c>
      <c r="J2805" s="2" vm="1" t="e">
        <f>_xlfn._xlws.FILTER(辅助信息!D:D,辅助信息!G:G=G2805)</f>
        <v>#VALUE!</v>
      </c>
    </row>
    <row r="2806" spans="1:10">
      <c r="A2806" s="2" t="str">
        <f>'[1]2025年已发货'!A:A</f>
        <v>吉晨盛泰</v>
      </c>
      <c r="B2806" s="2" t="str">
        <f>'[1]2025年已发货'!B:B</f>
        <v>螺纹钢</v>
      </c>
      <c r="C2806" s="2" t="str">
        <f>'[1]2025年已发货'!C:C</f>
        <v>HRB400EΦ12</v>
      </c>
      <c r="D2806" s="2" t="str">
        <f>'[1]2025年已发货'!D:D</f>
        <v>吨</v>
      </c>
      <c r="E2806" s="2">
        <f>'[1]2025年已发货'!E:E</f>
        <v>20</v>
      </c>
      <c r="F2806" s="4">
        <f>'[1]2025年已发货'!F:F</f>
        <v>45779</v>
      </c>
      <c r="G2806" s="2" t="str">
        <f>'[1]2025年已发货'!G:G</f>
        <v>（中铁广州局深圳公司西昭高速9标）四川省凉山彝族自治州西昌市西乡乡三百村</v>
      </c>
      <c r="H2806" s="2" t="str">
        <f>'[1]2025年已发货'!H:H</f>
        <v>伍红林</v>
      </c>
      <c r="I2806" s="2">
        <f>'[1]2025年已发货'!I:I</f>
        <v>18683860677</v>
      </c>
      <c r="J2806" s="2" vm="1" t="e">
        <f>_xlfn._xlws.FILTER(辅助信息!D:D,辅助信息!G:G=G2806)</f>
        <v>#VALUE!</v>
      </c>
    </row>
    <row r="2807" spans="1:10">
      <c r="A2807" s="2" t="str">
        <f>'[1]2025年已发货'!A:A</f>
        <v>吉晨盛泰</v>
      </c>
      <c r="B2807" s="2" t="str">
        <f>'[1]2025年已发货'!B:B</f>
        <v>螺纹钢</v>
      </c>
      <c r="C2807" s="2" t="str">
        <f>'[1]2025年已发货'!C:C</f>
        <v>HRB400EΦ22</v>
      </c>
      <c r="D2807" s="2" t="str">
        <f>'[1]2025年已发货'!D:D</f>
        <v>吨</v>
      </c>
      <c r="E2807" s="2">
        <f>'[1]2025年已发货'!E:E</f>
        <v>35</v>
      </c>
      <c r="F2807" s="4">
        <f>'[1]2025年已发货'!F:F</f>
        <v>45779</v>
      </c>
      <c r="G2807" s="2" t="str">
        <f>'[1]2025年已发货'!G:G</f>
        <v>（中铁广州局深圳公司西昭高速9标）四川省凉山彝族自治州西昌市西乡乡三百村</v>
      </c>
      <c r="H2807" s="2" t="str">
        <f>'[1]2025年已发货'!H:H</f>
        <v>伍红林</v>
      </c>
      <c r="I2807" s="2">
        <f>'[1]2025年已发货'!I:I</f>
        <v>18683860677</v>
      </c>
      <c r="J2807" s="2" vm="1" t="e">
        <f>_xlfn._xlws.FILTER(辅助信息!D:D,辅助信息!G:G=G2807)</f>
        <v>#VALUE!</v>
      </c>
    </row>
    <row r="2808" spans="1:10">
      <c r="A2808" s="2" t="str">
        <f>'[1]2025年已发货'!A:A</f>
        <v>吉晨盛泰</v>
      </c>
      <c r="B2808" s="2" t="str">
        <f>'[1]2025年已发货'!B:B</f>
        <v>螺纹钢</v>
      </c>
      <c r="C2808" s="2" t="str">
        <f>'[1]2025年已发货'!C:C</f>
        <v>HRB400EΦ32</v>
      </c>
      <c r="D2808" s="2" t="str">
        <f>'[1]2025年已发货'!D:D</f>
        <v>吨</v>
      </c>
      <c r="E2808" s="2">
        <f>'[1]2025年已发货'!E:E</f>
        <v>98</v>
      </c>
      <c r="F2808" s="4">
        <f>'[1]2025年已发货'!F:F</f>
        <v>45779</v>
      </c>
      <c r="G2808" s="2" t="str">
        <f>'[1]2025年已发货'!G:G</f>
        <v>（中铁广州局深圳公司西昭高速9标）四川省凉山彝族自治州西昌市西乡乡三百村</v>
      </c>
      <c r="H2808" s="2" t="str">
        <f>'[1]2025年已发货'!H:H</f>
        <v>伍红林</v>
      </c>
      <c r="I2808" s="2">
        <f>'[1]2025年已发货'!I:I</f>
        <v>18683860677</v>
      </c>
      <c r="J2808" s="2" vm="1" t="e">
        <f>_xlfn._xlws.FILTER(辅助信息!D:D,辅助信息!G:G=G2808)</f>
        <v>#VALUE!</v>
      </c>
    </row>
    <row r="2809" spans="1:10">
      <c r="A2809" s="2" t="str">
        <f>'[1]2025年已发货'!A:A</f>
        <v>吉晨盛泰</v>
      </c>
      <c r="B2809" s="2" t="str">
        <f>'[1]2025年已发货'!B:B</f>
        <v>螺纹钢</v>
      </c>
      <c r="C2809" s="2" t="str">
        <f>'[1]2025年已发货'!C:C</f>
        <v>HRB500EΦ32</v>
      </c>
      <c r="D2809" s="2" t="str">
        <f>'[1]2025年已发货'!D:D</f>
        <v>吨</v>
      </c>
      <c r="E2809" s="2">
        <f>'[1]2025年已发货'!E:E</f>
        <v>60</v>
      </c>
      <c r="F2809" s="4">
        <f>'[1]2025年已发货'!F:F</f>
        <v>45779</v>
      </c>
      <c r="G2809" s="2" t="str">
        <f>'[1]2025年已发货'!G:G</f>
        <v>（中铁广州局深圳公司西昭高速9标）四川省凉山彝族自治州西昌市西乡乡三百村</v>
      </c>
      <c r="H2809" s="2" t="str">
        <f>'[1]2025年已发货'!H:H</f>
        <v>伍红林</v>
      </c>
      <c r="I2809" s="2">
        <f>'[1]2025年已发货'!I:I</f>
        <v>18683860677</v>
      </c>
      <c r="J2809" s="2" vm="1" t="e">
        <f>_xlfn._xlws.FILTER(辅助信息!D:D,辅助信息!G:G=G2809)</f>
        <v>#VALUE!</v>
      </c>
    </row>
    <row r="2810" spans="1:10">
      <c r="A2810" s="2" t="str">
        <f>'[1]2025年已发货'!A:A</f>
        <v>晋邦</v>
      </c>
      <c r="B2810" s="2" t="str">
        <f>'[1]2025年已发货'!B:B</f>
        <v>盘螺</v>
      </c>
      <c r="C2810" s="2" t="str">
        <f>'[1]2025年已发货'!C:C</f>
        <v>HRB400E Φ6</v>
      </c>
      <c r="D2810" s="2" t="str">
        <f>'[1]2025年已发货'!D:D</f>
        <v>吨</v>
      </c>
      <c r="E2810" s="2">
        <f>'[1]2025年已发货'!E:E</f>
        <v>12</v>
      </c>
      <c r="F2810" s="4">
        <f>'[1]2025年已发货'!F:F</f>
        <v>45779</v>
      </c>
      <c r="G2810" s="2" t="str">
        <f>'[1]2025年已发货'!G:G</f>
        <v>(五冶钢构医学科学产业园建设项目房建三部-管网总坪)四川省南充市顺庆区搬罾街道学府大道二段</v>
      </c>
      <c r="H2810" s="2" t="str">
        <f>'[1]2025年已发货'!H:H</f>
        <v>郑林</v>
      </c>
      <c r="I2810" s="2">
        <f>'[1]2025年已发货'!I:I</f>
        <v>18349955455</v>
      </c>
      <c r="J2810" s="2" t="str">
        <f>_xlfn._xlws.FILTER(辅助信息!D:D,辅助信息!G:G=G2810)</f>
        <v>五冶钢构南充医学科学产业园建设项目</v>
      </c>
    </row>
    <row r="2811" spans="1:10">
      <c r="A2811" s="2" t="str">
        <f>'[1]2025年已发货'!A:A</f>
        <v>晋邦</v>
      </c>
      <c r="B2811" s="2" t="str">
        <f>'[1]2025年已发货'!B:B</f>
        <v>盘螺</v>
      </c>
      <c r="C2811" s="2" t="str">
        <f>'[1]2025年已发货'!C:C</f>
        <v>HRB400E Φ10</v>
      </c>
      <c r="D2811" s="2" t="str">
        <f>'[1]2025年已发货'!D:D</f>
        <v>吨</v>
      </c>
      <c r="E2811" s="2">
        <f>'[1]2025年已发货'!E:E</f>
        <v>10</v>
      </c>
      <c r="F2811" s="4">
        <f>'[1]2025年已发货'!F:F</f>
        <v>45779</v>
      </c>
      <c r="G2811" s="2" t="str">
        <f>'[1]2025年已发货'!G:G</f>
        <v>(五冶钢构医学科学产业园建设项目房建三部-管网总坪)四川省南充市顺庆区搬罾街道学府大道二段</v>
      </c>
      <c r="H2811" s="2" t="str">
        <f>'[1]2025年已发货'!H:H</f>
        <v>郑林</v>
      </c>
      <c r="I2811" s="2">
        <f>'[1]2025年已发货'!I:I</f>
        <v>18349955455</v>
      </c>
      <c r="J2811" s="2" t="str">
        <f>_xlfn._xlws.FILTER(辅助信息!D:D,辅助信息!G:G=G2811)</f>
        <v>五冶钢构南充医学科学产业园建设项目</v>
      </c>
    </row>
    <row r="2812" spans="1:10">
      <c r="A2812" s="2" t="str">
        <f>'[1]2025年已发货'!A:A</f>
        <v>晋邦</v>
      </c>
      <c r="B2812" s="2" t="str">
        <f>'[1]2025年已发货'!B:B</f>
        <v>螺纹钢</v>
      </c>
      <c r="C2812" s="2" t="str">
        <f>'[1]2025年已发货'!C:C</f>
        <v>HRB400E Φ12 9m</v>
      </c>
      <c r="D2812" s="2" t="str">
        <f>'[1]2025年已发货'!D:D</f>
        <v>吨</v>
      </c>
      <c r="E2812" s="2">
        <f>'[1]2025年已发货'!E:E</f>
        <v>13</v>
      </c>
      <c r="F2812" s="4">
        <f>'[1]2025年已发货'!F:F</f>
        <v>45779</v>
      </c>
      <c r="G2812" s="2" t="str">
        <f>'[1]2025年已发货'!G:G</f>
        <v>(五冶钢构医学科学产业园建设项目房建三部-管网总坪)四川省南充市顺庆区搬罾街道学府大道二段</v>
      </c>
      <c r="H2812" s="2" t="str">
        <f>'[1]2025年已发货'!H:H</f>
        <v>郑林</v>
      </c>
      <c r="I2812" s="2">
        <f>'[1]2025年已发货'!I:I</f>
        <v>18349955455</v>
      </c>
      <c r="J2812" s="2" t="str">
        <f>_xlfn._xlws.FILTER(辅助信息!D:D,辅助信息!G:G=G2812)</f>
        <v>五冶钢构南充医学科学产业园建设项目</v>
      </c>
    </row>
    <row r="2813" spans="1:10">
      <c r="A2813" s="2" t="str">
        <f>'[1]2025年已发货'!A:A</f>
        <v>泸钢</v>
      </c>
      <c r="B2813" s="2" t="str">
        <f>'[1]2025年已发货'!B:B</f>
        <v>螺纹钢</v>
      </c>
      <c r="C2813" s="2" t="str">
        <f>'[1]2025年已发货'!C:C</f>
        <v>HRB400E Φ14 9m</v>
      </c>
      <c r="D2813" s="2" t="str">
        <f>'[1]2025年已发货'!D:D</f>
        <v>吨</v>
      </c>
      <c r="E2813" s="2">
        <f>'[1]2025年已发货'!E:E</f>
        <v>3</v>
      </c>
      <c r="F2813" s="4">
        <f>'[1]2025年已发货'!F:F</f>
        <v>45779</v>
      </c>
      <c r="G2813" s="2" t="str">
        <f>'[1]2025年已发货'!G:G</f>
        <v>（五冶钢构宜宾高县月江镇建设项目）  四川省宜宾市高县月江镇刚记超市斜对面(还阳组团沪碳二期项目)</v>
      </c>
      <c r="H2813" s="2" t="str">
        <f>'[1]2025年已发货'!H:H</f>
        <v>张朝亮</v>
      </c>
      <c r="I2813" s="2">
        <f>'[1]2025年已发货'!I:I</f>
        <v>15228205853</v>
      </c>
      <c r="J2813" s="2" t="str">
        <f>_xlfn._xlws.FILTER(辅助信息!D:D,辅助信息!G:G=G2813)</f>
        <v>五冶钢构-宜宾市南溪区高县月江镇建设项目</v>
      </c>
    </row>
    <row r="2814" spans="1:10">
      <c r="A2814" s="2" t="str">
        <f>'[1]2025年已发货'!A:A</f>
        <v>泸钢</v>
      </c>
      <c r="B2814" s="2" t="str">
        <f>'[1]2025年已发货'!B:B</f>
        <v>螺纹钢</v>
      </c>
      <c r="C2814" s="2" t="str">
        <f>'[1]2025年已发货'!C:C</f>
        <v>HRB400E Φ18 9m</v>
      </c>
      <c r="D2814" s="2" t="str">
        <f>'[1]2025年已发货'!D:D</f>
        <v>吨</v>
      </c>
      <c r="E2814" s="2">
        <f>'[1]2025年已发货'!E:E</f>
        <v>6</v>
      </c>
      <c r="F2814" s="4">
        <f>'[1]2025年已发货'!F:F</f>
        <v>45779</v>
      </c>
      <c r="G2814" s="2" t="str">
        <f>'[1]2025年已发货'!G:G</f>
        <v>（五冶钢构宜宾高县月江镇建设项目）  四川省宜宾市高县月江镇刚记超市斜对面(还阳组团沪碳二期项目)</v>
      </c>
      <c r="H2814" s="2" t="str">
        <f>'[1]2025年已发货'!H:H</f>
        <v>张朝亮</v>
      </c>
      <c r="I2814" s="2">
        <f>'[1]2025年已发货'!I:I</f>
        <v>15228205853</v>
      </c>
      <c r="J2814" s="2" t="str">
        <f>_xlfn._xlws.FILTER(辅助信息!D:D,辅助信息!G:G=G2814)</f>
        <v>五冶钢构-宜宾市南溪区高县月江镇建设项目</v>
      </c>
    </row>
    <row r="2815" spans="1:10">
      <c r="A2815" s="2" t="str">
        <f>'[1]2025年已发货'!A:A</f>
        <v>泸钢</v>
      </c>
      <c r="B2815" s="2" t="str">
        <f>'[1]2025年已发货'!B:B</f>
        <v>盘螺</v>
      </c>
      <c r="C2815" s="2" t="str">
        <f>'[1]2025年已发货'!C:C</f>
        <v>HRB400E Φ10</v>
      </c>
      <c r="D2815" s="2" t="str">
        <f>'[1]2025年已发货'!D:D</f>
        <v>吨</v>
      </c>
      <c r="E2815" s="2">
        <f>'[1]2025年已发货'!E:E</f>
        <v>10</v>
      </c>
      <c r="F2815" s="4">
        <f>'[1]2025年已发货'!F:F</f>
        <v>45779</v>
      </c>
      <c r="G2815" s="2" t="str">
        <f>'[1]2025年已发货'!G:G</f>
        <v>(五冶钢构宜宾高县月江镇建设项目-2)四川省宜宾市高县月江镇高县宜宾保润汽车维修服务有限公司西南(S436西)(污水管网项目)</v>
      </c>
      <c r="H2815" s="2" t="str">
        <f>'[1]2025年已发货'!H:H</f>
        <v>张朝亮</v>
      </c>
      <c r="I2815" s="2">
        <f>'[1]2025年已发货'!I:I</f>
        <v>15228205853</v>
      </c>
      <c r="J2815" s="2" t="str">
        <f>_xlfn._xlws.FILTER(辅助信息!D:D,辅助信息!G:G=G2815)</f>
        <v>五冶钢构-宜宾市南溪区高县月江镇建设项目</v>
      </c>
    </row>
    <row r="2816" spans="1:10">
      <c r="A2816" s="2" t="str">
        <f>'[1]2025年已发货'!A:A</f>
        <v>泸钢</v>
      </c>
      <c r="B2816" s="2" t="str">
        <f>'[1]2025年已发货'!B:B</f>
        <v>螺纹钢</v>
      </c>
      <c r="C2816" s="2" t="str">
        <f>'[1]2025年已发货'!C:C</f>
        <v>HRB400E Φ16 9m</v>
      </c>
      <c r="D2816" s="2" t="str">
        <f>'[1]2025年已发货'!D:D</f>
        <v>吨</v>
      </c>
      <c r="E2816" s="2">
        <f>'[1]2025年已发货'!E:E</f>
        <v>18</v>
      </c>
      <c r="F2816" s="4">
        <f>'[1]2025年已发货'!F:F</f>
        <v>45779</v>
      </c>
      <c r="G2816" s="2" t="str">
        <f>'[1]2025年已发货'!G:G</f>
        <v>(五冶钢构宜宾高县月江镇建设项目-2)四川省宜宾市高县月江镇高县宜宾保润汽车维修服务有限公司西南(S436西)(污水管网项目)</v>
      </c>
      <c r="H2816" s="2" t="str">
        <f>'[1]2025年已发货'!H:H</f>
        <v>张朝亮</v>
      </c>
      <c r="I2816" s="2">
        <f>'[1]2025年已发货'!I:I</f>
        <v>15228205853</v>
      </c>
      <c r="J2816" s="2" t="str">
        <f>_xlfn._xlws.FILTER(辅助信息!D:D,辅助信息!G:G=G2816)</f>
        <v>五冶钢构-宜宾市南溪区高县月江镇建设项目</v>
      </c>
    </row>
    <row r="2817" spans="1:10">
      <c r="A2817" s="2" t="str">
        <f>'[1]2025年已发货'!A:A</f>
        <v>海南海控</v>
      </c>
      <c r="B2817" s="2" t="str">
        <f>'[1]2025年已发货'!B:B</f>
        <v>盘圆</v>
      </c>
      <c r="C2817" s="2" t="str">
        <f>'[1]2025年已发货'!C:C</f>
        <v>HPB300Ф8</v>
      </c>
      <c r="D2817" s="2" t="str">
        <f>'[1]2025年已发货'!D:D</f>
        <v>吨</v>
      </c>
      <c r="E2817" s="2">
        <f>'[1]2025年已发货'!E:E</f>
        <v>35</v>
      </c>
      <c r="F2817" s="4">
        <f>'[1]2025年已发货'!F:F</f>
        <v>45779</v>
      </c>
      <c r="G2817" s="2" t="str">
        <f>'[1]2025年已发货'!G:G</f>
        <v>（中铁一局四公司康新高速TJ1-1标雅加梗隧道）四川省甘孜州康定市雅加梗</v>
      </c>
      <c r="H2817" s="2" t="str">
        <f>'[1]2025年已发货'!H:H</f>
        <v>范国义</v>
      </c>
      <c r="I2817" s="2">
        <f>'[1]2025年已发货'!I:I</f>
        <v>15897676433</v>
      </c>
      <c r="J2817" s="2" vm="1" t="e">
        <f>_xlfn._xlws.FILTER(辅助信息!D:D,辅助信息!G:G=G2817)</f>
        <v>#VALUE!</v>
      </c>
    </row>
    <row r="2818" spans="1:10">
      <c r="A2818" s="2" t="str">
        <f>'[1]2025年已发货'!A:A</f>
        <v>晋邦</v>
      </c>
      <c r="B2818" s="2" t="str">
        <f>'[1]2025年已发货'!B:B</f>
        <v>盘螺</v>
      </c>
      <c r="C2818" s="2" t="str">
        <f>'[1]2025年已发货'!C:C</f>
        <v>HRB400E Φ10</v>
      </c>
      <c r="D2818" s="2" t="str">
        <f>'[1]2025年已发货'!D:D</f>
        <v>吨</v>
      </c>
      <c r="E2818" s="2">
        <f>'[1]2025年已发货'!E:E</f>
        <v>35</v>
      </c>
      <c r="F2818" s="4">
        <f>'[1]2025年已发货'!F:F</f>
        <v>45780</v>
      </c>
      <c r="G2818" s="2" t="str">
        <f>'[1]2025年已发货'!G:G</f>
        <v>中铁建工集团贵州有限公司水城古镇改造工程(荷谐园三期)设计施工总承包项目部</v>
      </c>
      <c r="H2818" s="2" t="str">
        <f>'[1]2025年已发货'!H:H</f>
        <v>陈国旺</v>
      </c>
      <c r="I2818" s="2">
        <f>'[1]2025年已发货'!I:I</f>
        <v>18761662588</v>
      </c>
      <c r="J2818" s="2" vm="1" t="e">
        <f>_xlfn._xlws.FILTER(辅助信息!D:D,辅助信息!G:G=G2818)</f>
        <v>#VALUE!</v>
      </c>
    </row>
    <row r="2819" spans="1:10">
      <c r="A2819" s="2" t="str">
        <f>'[1]2025年已发货'!A:A</f>
        <v>晋邦</v>
      </c>
      <c r="B2819" s="2" t="str">
        <f>'[1]2025年已发货'!B:B</f>
        <v>螺纹钢</v>
      </c>
      <c r="C2819" s="2" t="str">
        <f>'[1]2025年已发货'!C:C</f>
        <v>HRB400E Φ25 9m</v>
      </c>
      <c r="D2819" s="2" t="str">
        <f>'[1]2025年已发货'!D:D</f>
        <v>吨</v>
      </c>
      <c r="E2819" s="2">
        <f>'[1]2025年已发货'!E:E</f>
        <v>10</v>
      </c>
      <c r="F2819" s="4">
        <f>'[1]2025年已发货'!F:F</f>
        <v>45780</v>
      </c>
      <c r="G2819" s="2" t="str">
        <f>'[1]2025年已发货'!G:G</f>
        <v>（十九冶-华电重庆奉节）重庆市奉节县康乐镇七星村</v>
      </c>
      <c r="H2819" s="2" t="str">
        <f>'[1]2025年已发货'!H:H</f>
        <v>岑甲乐</v>
      </c>
      <c r="I2819" s="2">
        <f>'[1]2025年已发货'!I:I</f>
        <v>17349037782</v>
      </c>
      <c r="J2819" s="2" vm="1" t="e">
        <f>_xlfn._xlws.FILTER(辅助信息!D:D,辅助信息!G:G=G2819)</f>
        <v>#VALUE!</v>
      </c>
    </row>
    <row r="2820" spans="1:10">
      <c r="A2820" s="2" t="str">
        <f>'[1]2025年已发货'!A:A</f>
        <v>达钢</v>
      </c>
      <c r="B2820" s="2" t="str">
        <f>'[1]2025年已发货'!B:B</f>
        <v>螺纹钢</v>
      </c>
      <c r="C2820" s="2" t="str">
        <f>'[1]2025年已发货'!C:C</f>
        <v>HRB400E Φ12 9m</v>
      </c>
      <c r="D2820" s="2" t="str">
        <f>'[1]2025年已发货'!D:D</f>
        <v>吨</v>
      </c>
      <c r="E2820" s="2">
        <f>'[1]2025年已发货'!E:E</f>
        <v>21</v>
      </c>
      <c r="F2820" s="4">
        <f>'[1]2025年已发货'!F:F</f>
        <v>45780</v>
      </c>
      <c r="G2820" s="2" t="str">
        <f>'[1]2025年已发货'!G:G</f>
        <v>（华西简阳西城嘉苑）四川省成都市简阳市简城街道高屋村</v>
      </c>
      <c r="H2820" s="2" t="str">
        <f>'[1]2025年已发货'!H:H</f>
        <v>张瀚镭</v>
      </c>
      <c r="I2820" s="2">
        <f>'[1]2025年已发货'!I:I</f>
        <v>15884666220</v>
      </c>
      <c r="J2820" s="2" t="str">
        <f>_xlfn._xlws.FILTER(辅助信息!D:D,辅助信息!G:G=G2820)</f>
        <v>华西简阳西城嘉苑</v>
      </c>
    </row>
    <row r="2821" spans="1:10">
      <c r="A2821" s="2" t="str">
        <f>'[1]2025年已发货'!A:A</f>
        <v>达钢</v>
      </c>
      <c r="B2821" s="2" t="str">
        <f>'[1]2025年已发货'!B:B</f>
        <v>螺纹钢</v>
      </c>
      <c r="C2821" s="2" t="str">
        <f>'[1]2025年已发货'!C:C</f>
        <v>HRB400E Φ14 9m</v>
      </c>
      <c r="D2821" s="2" t="str">
        <f>'[1]2025年已发货'!D:D</f>
        <v>吨</v>
      </c>
      <c r="E2821" s="2">
        <f>'[1]2025年已发货'!E:E</f>
        <v>9</v>
      </c>
      <c r="F2821" s="4">
        <f>'[1]2025年已发货'!F:F</f>
        <v>45780</v>
      </c>
      <c r="G2821" s="2" t="str">
        <f>'[1]2025年已发货'!G:G</f>
        <v>（华西简阳西城嘉苑）四川省成都市简阳市简城街道高屋村</v>
      </c>
      <c r="H2821" s="2" t="str">
        <f>'[1]2025年已发货'!H:H</f>
        <v>张瀚镭</v>
      </c>
      <c r="I2821" s="2">
        <f>'[1]2025年已发货'!I:I</f>
        <v>15884666220</v>
      </c>
      <c r="J2821" s="2" t="str">
        <f>_xlfn._xlws.FILTER(辅助信息!D:D,辅助信息!G:G=G2821)</f>
        <v>华西简阳西城嘉苑</v>
      </c>
    </row>
    <row r="2822" spans="1:10">
      <c r="A2822" s="2" t="str">
        <f>'[1]2025年已发货'!A:A</f>
        <v>达钢</v>
      </c>
      <c r="B2822" s="2" t="str">
        <f>'[1]2025年已发货'!B:B</f>
        <v>螺纹钢</v>
      </c>
      <c r="C2822" s="2" t="str">
        <f>'[1]2025年已发货'!C:C</f>
        <v>HRB400E Φ16 9m</v>
      </c>
      <c r="D2822" s="2" t="str">
        <f>'[1]2025年已发货'!D:D</f>
        <v>吨</v>
      </c>
      <c r="E2822" s="2">
        <f>'[1]2025年已发货'!E:E</f>
        <v>63</v>
      </c>
      <c r="F2822" s="4">
        <f>'[1]2025年已发货'!F:F</f>
        <v>45780</v>
      </c>
      <c r="G2822" s="2" t="str">
        <f>'[1]2025年已发货'!G:G</f>
        <v>（华西简阳西城嘉苑）四川省成都市简阳市简城街道高屋村</v>
      </c>
      <c r="H2822" s="2" t="str">
        <f>'[1]2025年已发货'!H:H</f>
        <v>张瀚镭</v>
      </c>
      <c r="I2822" s="2">
        <f>'[1]2025年已发货'!I:I</f>
        <v>15884666220</v>
      </c>
      <c r="J2822" s="2" t="str">
        <f>_xlfn._xlws.FILTER(辅助信息!D:D,辅助信息!G:G=G2822)</f>
        <v>华西简阳西城嘉苑</v>
      </c>
    </row>
    <row r="2823" spans="1:10">
      <c r="A2823" s="2" t="str">
        <f>'[1]2025年已发货'!A:A</f>
        <v>达钢</v>
      </c>
      <c r="B2823" s="2" t="str">
        <f>'[1]2025年已发货'!B:B</f>
        <v>螺纹钢</v>
      </c>
      <c r="C2823" s="2" t="str">
        <f>'[1]2025年已发货'!C:C</f>
        <v>HRB400E Φ20 9m</v>
      </c>
      <c r="D2823" s="2" t="str">
        <f>'[1]2025年已发货'!D:D</f>
        <v>吨</v>
      </c>
      <c r="E2823" s="2">
        <f>'[1]2025年已发货'!E:E</f>
        <v>9</v>
      </c>
      <c r="F2823" s="4">
        <f>'[1]2025年已发货'!F:F</f>
        <v>45780</v>
      </c>
      <c r="G2823" s="2" t="str">
        <f>'[1]2025年已发货'!G:G</f>
        <v>（华西简阳西城嘉苑）四川省成都市简阳市简城街道高屋村</v>
      </c>
      <c r="H2823" s="2" t="str">
        <f>'[1]2025年已发货'!H:H</f>
        <v>张瀚镭</v>
      </c>
      <c r="I2823" s="2">
        <f>'[1]2025年已发货'!I:I</f>
        <v>15884666220</v>
      </c>
      <c r="J2823" s="2" t="str">
        <f>_xlfn._xlws.FILTER(辅助信息!D:D,辅助信息!G:G=G2823)</f>
        <v>华西简阳西城嘉苑</v>
      </c>
    </row>
    <row r="2824" spans="1:10">
      <c r="A2824" s="2" t="str">
        <f>'[1]2025年已发货'!A:A</f>
        <v>达钢</v>
      </c>
      <c r="B2824" s="2" t="str">
        <f>'[1]2025年已发货'!B:B</f>
        <v>螺纹钢</v>
      </c>
      <c r="C2824" s="2" t="str">
        <f>'[1]2025年已发货'!C:C</f>
        <v>HRB400E Φ22 9m</v>
      </c>
      <c r="D2824" s="2" t="str">
        <f>'[1]2025年已发货'!D:D</f>
        <v>吨</v>
      </c>
      <c r="E2824" s="2">
        <f>'[1]2025年已发货'!E:E</f>
        <v>6</v>
      </c>
      <c r="F2824" s="4">
        <f>'[1]2025年已发货'!F:F</f>
        <v>45780</v>
      </c>
      <c r="G2824" s="2" t="str">
        <f>'[1]2025年已发货'!G:G</f>
        <v>（华西简阳西城嘉苑）四川省成都市简阳市简城街道高屋村</v>
      </c>
      <c r="H2824" s="2" t="str">
        <f>'[1]2025年已发货'!H:H</f>
        <v>张瀚镭</v>
      </c>
      <c r="I2824" s="2">
        <f>'[1]2025年已发货'!I:I</f>
        <v>15884666220</v>
      </c>
      <c r="J2824" s="2" t="str">
        <f>_xlfn._xlws.FILTER(辅助信息!D:D,辅助信息!G:G=G2824)</f>
        <v>华西简阳西城嘉苑</v>
      </c>
    </row>
    <row r="2825" s="1" customFormat="1" spans="1:11">
      <c r="A2825" s="7" t="str">
        <f>'[1]2025年已发货'!A:A</f>
        <v>达钢</v>
      </c>
      <c r="B2825" s="7" t="str">
        <f>'[1]2025年已发货'!B:B</f>
        <v>螺纹钢</v>
      </c>
      <c r="C2825" s="7" t="str">
        <f>'[1]2025年已发货'!C:C</f>
        <v>HRB400E Φ12 9m</v>
      </c>
      <c r="D2825" s="7" t="str">
        <f>'[1]2025年已发货'!D:D</f>
        <v>吨</v>
      </c>
      <c r="E2825" s="7">
        <f>'[1]2025年已发货'!E:E</f>
        <v>21</v>
      </c>
      <c r="F2825" s="8">
        <f>'[1]2025年已发货'!F:F</f>
        <v>45780</v>
      </c>
      <c r="G2825" s="7" t="str">
        <f>'[1]2025年已发货'!G:G</f>
        <v>（商投建工达州中医药科技园-4工区-11号楼）达州市通川区达州中医药职业学院犀牛大道北段</v>
      </c>
      <c r="H2825" s="7" t="str">
        <f>'[1]2025年已发货'!H:H</f>
        <v>张扬</v>
      </c>
      <c r="I2825" s="7">
        <f>'[1]2025年已发货'!I:I</f>
        <v>18381904567</v>
      </c>
      <c r="J2825" s="2" t="str">
        <f>_xlfn._xlws.FILTER(辅助信息!D:D,辅助信息!G:G=G2825)</f>
        <v>商投建工达州中医药科技园</v>
      </c>
      <c r="K2825" s="7"/>
    </row>
    <row r="2826" s="1" customFormat="1" spans="1:11">
      <c r="A2826" s="7" t="str">
        <f>'[1]2025年已发货'!A:A</f>
        <v>达钢</v>
      </c>
      <c r="B2826" s="7" t="str">
        <f>'[1]2025年已发货'!B:B</f>
        <v>螺纹钢</v>
      </c>
      <c r="C2826" s="7" t="str">
        <f>'[1]2025年已发货'!C:C</f>
        <v>HRB400E Φ18 9m</v>
      </c>
      <c r="D2826" s="7" t="str">
        <f>'[1]2025年已发货'!D:D</f>
        <v>吨</v>
      </c>
      <c r="E2826" s="7">
        <f>'[1]2025年已发货'!E:E</f>
        <v>30</v>
      </c>
      <c r="F2826" s="8">
        <f>'[1]2025年已发货'!F:F</f>
        <v>45780</v>
      </c>
      <c r="G2826" s="7" t="str">
        <f>'[1]2025年已发货'!G:G</f>
        <v>（商投建工达州中医药科技园-4工区-11号楼）达州市通川区达州中医药职业学院犀牛大道北段</v>
      </c>
      <c r="H2826" s="7" t="str">
        <f>'[1]2025年已发货'!H:H</f>
        <v>张扬</v>
      </c>
      <c r="I2826" s="7">
        <f>'[1]2025年已发货'!I:I</f>
        <v>18381904567</v>
      </c>
      <c r="J2826" s="2" t="str">
        <f>_xlfn._xlws.FILTER(辅助信息!D:D,辅助信息!G:G=G2826)</f>
        <v>商投建工达州中医药科技园</v>
      </c>
      <c r="K2826" s="7"/>
    </row>
    <row r="2827" spans="1:10">
      <c r="A2827" s="2" t="str">
        <f>'[1]2025年已发货'!A:A</f>
        <v>达钢</v>
      </c>
      <c r="B2827" s="2" t="str">
        <f>'[1]2025年已发货'!B:B</f>
        <v>高线</v>
      </c>
      <c r="C2827" s="2" t="str">
        <f>'[1]2025年已发货'!C:C</f>
        <v>HPB300 Φ8</v>
      </c>
      <c r="D2827" s="2" t="str">
        <f>'[1]2025年已发货'!D:D</f>
        <v>吨</v>
      </c>
      <c r="E2827" s="2">
        <f>'[1]2025年已发货'!E:E</f>
        <v>2.5</v>
      </c>
      <c r="F2827" s="4">
        <f>'[1]2025年已发货'!F:F</f>
        <v>45780</v>
      </c>
      <c r="G2827" s="2" t="str">
        <f>'[1]2025年已发货'!G:G</f>
        <v>(五冶钢构医学科学产业园建设项目房建二部-网羽馆（6-5）)四川省南充市顺庆区搬罾街道学府大道二段</v>
      </c>
      <c r="H2827" s="2" t="str">
        <f>'[1]2025年已发货'!H:H</f>
        <v>安南</v>
      </c>
      <c r="I2827" s="2">
        <f>'[1]2025年已发货'!I:I</f>
        <v>19950525030</v>
      </c>
      <c r="J2827" s="2" t="str">
        <f>_xlfn._xlws.FILTER(辅助信息!D:D,辅助信息!G:G=G2827)</f>
        <v>五冶钢构南充医学科学产业园建设项目</v>
      </c>
    </row>
    <row r="2828" spans="1:10">
      <c r="A2828" s="2" t="str">
        <f>'[1]2025年已发货'!A:A</f>
        <v>达钢</v>
      </c>
      <c r="B2828" s="2" t="str">
        <f>'[1]2025年已发货'!B:B</f>
        <v>螺纹钢</v>
      </c>
      <c r="C2828" s="2" t="str">
        <f>'[1]2025年已发货'!C:C</f>
        <v>HRB400E Φ12 9m</v>
      </c>
      <c r="D2828" s="2" t="str">
        <f>'[1]2025年已发货'!D:D</f>
        <v>吨</v>
      </c>
      <c r="E2828" s="2">
        <f>'[1]2025年已发货'!E:E</f>
        <v>33</v>
      </c>
      <c r="F2828" s="4">
        <f>'[1]2025年已发货'!F:F</f>
        <v>45780</v>
      </c>
      <c r="G2828" s="2" t="str">
        <f>'[1]2025年已发货'!G:G</f>
        <v>(五冶钢构医学科学产业园建设项目房建二部-网羽馆（6-5）)四川省南充市顺庆区搬罾街道学府大道二段</v>
      </c>
      <c r="H2828" s="2" t="str">
        <f>'[1]2025年已发货'!H:H</f>
        <v>安南</v>
      </c>
      <c r="I2828" s="2">
        <f>'[1]2025年已发货'!I:I</f>
        <v>19950525030</v>
      </c>
      <c r="J2828" s="2" t="str">
        <f>_xlfn._xlws.FILTER(辅助信息!D:D,辅助信息!G:G=G2828)</f>
        <v>五冶钢构南充医学科学产业园建设项目</v>
      </c>
    </row>
    <row r="2829" spans="1:10">
      <c r="A2829" s="2" t="str">
        <f>'[1]2025年已发货'!A:A</f>
        <v>达钢</v>
      </c>
      <c r="B2829" s="2" t="str">
        <f>'[1]2025年已发货'!B:B</f>
        <v>螺纹钢</v>
      </c>
      <c r="C2829" s="2" t="str">
        <f>'[1]2025年已发货'!C:C</f>
        <v>HRB500EФ14*9m</v>
      </c>
      <c r="D2829" s="2" t="str">
        <f>'[1]2025年已发货'!D:D</f>
        <v>吨</v>
      </c>
      <c r="E2829" s="2">
        <f>'[1]2025年已发货'!E:E</f>
        <v>30</v>
      </c>
      <c r="F2829" s="4">
        <f>'[1]2025年已发货'!F:F</f>
        <v>45780</v>
      </c>
      <c r="G2829" s="2" t="str">
        <f>'[1]2025年已发货'!G:G</f>
        <v>（中核中原-温江北林医养综合体项目）四川省成都市温江区万春大道第三人民医院东</v>
      </c>
      <c r="H2829" s="2" t="str">
        <f>'[1]2025年已发货'!H:H</f>
        <v>蔡杰</v>
      </c>
      <c r="I2829" s="2">
        <f>'[1]2025年已发货'!I:I</f>
        <v>18875129329</v>
      </c>
      <c r="J2829" s="2" vm="1" t="e">
        <f>_xlfn._xlws.FILTER(辅助信息!D:D,辅助信息!G:G=G2829)</f>
        <v>#VALUE!</v>
      </c>
    </row>
    <row r="2830" spans="1:10">
      <c r="A2830" s="2" t="str">
        <f>'[1]2025年已发货'!A:A</f>
        <v>达钢</v>
      </c>
      <c r="B2830" s="2" t="str">
        <f>'[1]2025年已发货'!B:B</f>
        <v>螺纹钢</v>
      </c>
      <c r="C2830" s="2" t="str">
        <f>'[1]2025年已发货'!C:C</f>
        <v>HRB500EФ16*9m</v>
      </c>
      <c r="D2830" s="2" t="str">
        <f>'[1]2025年已发货'!D:D</f>
        <v>吨</v>
      </c>
      <c r="E2830" s="2">
        <f>'[1]2025年已发货'!E:E</f>
        <v>30</v>
      </c>
      <c r="F2830" s="4">
        <f>'[1]2025年已发货'!F:F</f>
        <v>45780</v>
      </c>
      <c r="G2830" s="2" t="str">
        <f>'[1]2025年已发货'!G:G</f>
        <v>（中核中原-温江北林医养综合体项目）四川省成都市温江区万春大道第三人民医院东</v>
      </c>
      <c r="H2830" s="2" t="str">
        <f>'[1]2025年已发货'!H:H</f>
        <v>蔡杰</v>
      </c>
      <c r="I2830" s="2">
        <f>'[1]2025年已发货'!I:I</f>
        <v>18875129329</v>
      </c>
      <c r="J2830" s="2" vm="1" t="e">
        <f>_xlfn._xlws.FILTER(辅助信息!D:D,辅助信息!G:G=G2830)</f>
        <v>#VALUE!</v>
      </c>
    </row>
    <row r="2831" spans="1:10">
      <c r="A2831" s="2" t="str">
        <f>'[1]2025年已发货'!A:A</f>
        <v>达钢</v>
      </c>
      <c r="B2831" s="2" t="str">
        <f>'[1]2025年已发货'!B:B</f>
        <v>螺纹钢</v>
      </c>
      <c r="C2831" s="2" t="str">
        <f>'[1]2025年已发货'!C:C</f>
        <v>HRB500EФ28*12m</v>
      </c>
      <c r="D2831" s="2" t="str">
        <f>'[1]2025年已发货'!D:D</f>
        <v>吨</v>
      </c>
      <c r="E2831" s="2">
        <f>'[1]2025年已发货'!E:E</f>
        <v>12</v>
      </c>
      <c r="F2831" s="4">
        <f>'[1]2025年已发货'!F:F</f>
        <v>45780</v>
      </c>
      <c r="G2831" s="2" t="str">
        <f>'[1]2025年已发货'!G:G</f>
        <v>（中核中原-温江北林医养综合体项目）四川省成都市温江区万春大道第三人民医院东</v>
      </c>
      <c r="H2831" s="2" t="str">
        <f>'[1]2025年已发货'!H:H</f>
        <v>蔡杰</v>
      </c>
      <c r="I2831" s="2">
        <f>'[1]2025年已发货'!I:I</f>
        <v>18875129329</v>
      </c>
      <c r="J2831" s="2" vm="1" t="e">
        <f>_xlfn._xlws.FILTER(辅助信息!D:D,辅助信息!G:G=G2831)</f>
        <v>#VALUE!</v>
      </c>
    </row>
    <row r="2832" spans="1:10">
      <c r="A2832" s="2" t="str">
        <f>'[1]2025年已发货'!A:A</f>
        <v>达钢</v>
      </c>
      <c r="B2832" s="2" t="str">
        <f>'[1]2025年已发货'!B:B</f>
        <v>螺纹钢</v>
      </c>
      <c r="C2832" s="2" t="str">
        <f>'[1]2025年已发货'!C:C</f>
        <v>HRB400E Φ32 9m</v>
      </c>
      <c r="D2832" s="2" t="str">
        <f>'[1]2025年已发货'!D:D</f>
        <v>吨</v>
      </c>
      <c r="E2832" s="2">
        <f>'[1]2025年已发货'!E:E</f>
        <v>18</v>
      </c>
      <c r="F2832" s="4">
        <f>'[1]2025年已发货'!F:F</f>
        <v>45780</v>
      </c>
      <c r="G2832" s="2" t="str">
        <f>'[1]2025年已发货'!G:G</f>
        <v>（十九冶-华电重庆奉节）重庆市奉节县康乐镇七星村</v>
      </c>
      <c r="H2832" s="2" t="str">
        <f>'[1]2025年已发货'!H:H</f>
        <v>岑甲乐</v>
      </c>
      <c r="I2832" s="2">
        <f>'[1]2025年已发货'!I:I</f>
        <v>17349037782</v>
      </c>
      <c r="J2832" s="2" vm="1" t="e">
        <f>_xlfn._xlws.FILTER(辅助信息!D:D,辅助信息!G:G=G2832)</f>
        <v>#VALUE!</v>
      </c>
    </row>
    <row r="2833" spans="1:10">
      <c r="A2833" s="2" t="str">
        <f>'[1]2025年已发货'!A:A</f>
        <v>达钢</v>
      </c>
      <c r="B2833" s="2" t="str">
        <f>'[1]2025年已发货'!B:B</f>
        <v>盘螺</v>
      </c>
      <c r="C2833" s="2" t="str">
        <f>'[1]2025年已发货'!C:C</f>
        <v>HRB400E Φ8</v>
      </c>
      <c r="D2833" s="2" t="str">
        <f>'[1]2025年已发货'!D:D</f>
        <v>吨</v>
      </c>
      <c r="E2833" s="2">
        <f>'[1]2025年已发货'!E:E</f>
        <v>37.5</v>
      </c>
      <c r="F2833" s="4">
        <f>'[1]2025年已发货'!F:F</f>
        <v>45780</v>
      </c>
      <c r="G2833" s="2" t="str">
        <f>'[1]2025年已发货'!G:G</f>
        <v>（十九冶-华电重庆奉节）重庆市奉节县康乐镇七星村</v>
      </c>
      <c r="H2833" s="2" t="str">
        <f>'[1]2025年已发货'!H:H</f>
        <v>岑甲乐</v>
      </c>
      <c r="I2833" s="2">
        <f>'[1]2025年已发货'!I:I</f>
        <v>17349037782</v>
      </c>
      <c r="J2833" s="2" vm="1" t="e">
        <f>_xlfn._xlws.FILTER(辅助信息!D:D,辅助信息!G:G=G2833)</f>
        <v>#VALUE!</v>
      </c>
    </row>
    <row r="2834" spans="1:10">
      <c r="A2834" s="2" t="str">
        <f>'[1]2025年已发货'!A:A</f>
        <v>达钢</v>
      </c>
      <c r="B2834" s="2" t="str">
        <f>'[1]2025年已发货'!B:B</f>
        <v>螺纹钢</v>
      </c>
      <c r="C2834" s="2" t="str">
        <f>'[1]2025年已发货'!C:C</f>
        <v>HRB400E Φ12 9m</v>
      </c>
      <c r="D2834" s="2" t="str">
        <f>'[1]2025年已发货'!D:D</f>
        <v>吨</v>
      </c>
      <c r="E2834" s="2">
        <f>'[1]2025年已发货'!E:E</f>
        <v>9</v>
      </c>
      <c r="F2834" s="4">
        <f>'[1]2025年已发货'!F:F</f>
        <v>45780</v>
      </c>
      <c r="G2834" s="2" t="str">
        <f>'[1]2025年已发货'!G:G</f>
        <v>（十九冶-华电重庆奉节）重庆市奉节县康乐镇七星村</v>
      </c>
      <c r="H2834" s="2" t="str">
        <f>'[1]2025年已发货'!H:H</f>
        <v>岑甲乐</v>
      </c>
      <c r="I2834" s="2">
        <f>'[1]2025年已发货'!I:I</f>
        <v>17349037782</v>
      </c>
      <c r="J2834" s="2" vm="1" t="e">
        <f>_xlfn._xlws.FILTER(辅助信息!D:D,辅助信息!G:G=G2834)</f>
        <v>#VALUE!</v>
      </c>
    </row>
    <row r="2835" spans="1:10">
      <c r="A2835" s="2" t="str">
        <f>'[1]2025年已发货'!A:A</f>
        <v>达钢</v>
      </c>
      <c r="B2835" s="2" t="str">
        <f>'[1]2025年已发货'!B:B</f>
        <v>螺纹钢</v>
      </c>
      <c r="C2835" s="2" t="str">
        <f>'[1]2025年已发货'!C:C</f>
        <v>HRB400E Φ14 9m</v>
      </c>
      <c r="D2835" s="2" t="str">
        <f>'[1]2025年已发货'!D:D</f>
        <v>吨</v>
      </c>
      <c r="E2835" s="2">
        <f>'[1]2025年已发货'!E:E</f>
        <v>15</v>
      </c>
      <c r="F2835" s="4">
        <f>'[1]2025年已发货'!F:F</f>
        <v>45780</v>
      </c>
      <c r="G2835" s="2" t="str">
        <f>'[1]2025年已发货'!G:G</f>
        <v>（十九冶-华电重庆奉节）重庆市奉节县康乐镇七星村</v>
      </c>
      <c r="H2835" s="2" t="str">
        <f>'[1]2025年已发货'!H:H</f>
        <v>岑甲乐</v>
      </c>
      <c r="I2835" s="2">
        <f>'[1]2025年已发货'!I:I</f>
        <v>17349037782</v>
      </c>
      <c r="J2835" s="2" vm="1" t="e">
        <f>_xlfn._xlws.FILTER(辅助信息!D:D,辅助信息!G:G=G2835)</f>
        <v>#VALUE!</v>
      </c>
    </row>
    <row r="2836" spans="1:10">
      <c r="A2836" s="2" t="str">
        <f>'[1]2025年已发货'!A:A</f>
        <v>达钢</v>
      </c>
      <c r="B2836" s="2" t="str">
        <f>'[1]2025年已发货'!B:B</f>
        <v>螺纹钢</v>
      </c>
      <c r="C2836" s="2" t="str">
        <f>'[1]2025年已发货'!C:C</f>
        <v>HRB400E Φ16 9m</v>
      </c>
      <c r="D2836" s="2" t="str">
        <f>'[1]2025年已发货'!D:D</f>
        <v>吨</v>
      </c>
      <c r="E2836" s="2">
        <f>'[1]2025年已发货'!E:E</f>
        <v>9</v>
      </c>
      <c r="F2836" s="4">
        <f>'[1]2025年已发货'!F:F</f>
        <v>45780</v>
      </c>
      <c r="G2836" s="2" t="str">
        <f>'[1]2025年已发货'!G:G</f>
        <v>（十九冶-华电重庆奉节）重庆市奉节县康乐镇七星村</v>
      </c>
      <c r="H2836" s="2" t="str">
        <f>'[1]2025年已发货'!H:H</f>
        <v>岑甲乐</v>
      </c>
      <c r="I2836" s="2">
        <f>'[1]2025年已发货'!I:I</f>
        <v>17349037782</v>
      </c>
      <c r="J2836" s="2" vm="1" t="e">
        <f>_xlfn._xlws.FILTER(辅助信息!D:D,辅助信息!G:G=G2836)</f>
        <v>#VALUE!</v>
      </c>
    </row>
    <row r="2837" spans="1:10">
      <c r="A2837" s="2" t="str">
        <f>'[1]2025年已发货'!A:A</f>
        <v>达钢</v>
      </c>
      <c r="B2837" s="2" t="str">
        <f>'[1]2025年已发货'!B:B</f>
        <v>螺纹钢</v>
      </c>
      <c r="C2837" s="2" t="str">
        <f>'[1]2025年已发货'!C:C</f>
        <v>HRB400E Φ20 9m</v>
      </c>
      <c r="D2837" s="2" t="str">
        <f>'[1]2025年已发货'!D:D</f>
        <v>吨</v>
      </c>
      <c r="E2837" s="2">
        <f>'[1]2025年已发货'!E:E</f>
        <v>21</v>
      </c>
      <c r="F2837" s="4">
        <f>'[1]2025年已发货'!F:F</f>
        <v>45780</v>
      </c>
      <c r="G2837" s="2" t="str">
        <f>'[1]2025年已发货'!G:G</f>
        <v>（十九冶-华电重庆奉节）重庆市奉节县康乐镇七星村</v>
      </c>
      <c r="H2837" s="2" t="str">
        <f>'[1]2025年已发货'!H:H</f>
        <v>岑甲乐</v>
      </c>
      <c r="I2837" s="2">
        <f>'[1]2025年已发货'!I:I</f>
        <v>17349037782</v>
      </c>
      <c r="J2837" s="2" vm="1" t="e">
        <f>_xlfn._xlws.FILTER(辅助信息!D:D,辅助信息!G:G=G2837)</f>
        <v>#VALUE!</v>
      </c>
    </row>
    <row r="2838" spans="1:10">
      <c r="A2838" s="2" t="str">
        <f>'[1]2025年已发货'!A:A</f>
        <v>达钢</v>
      </c>
      <c r="B2838" s="2" t="str">
        <f>'[1]2025年已发货'!B:B</f>
        <v>螺纹钢</v>
      </c>
      <c r="C2838" s="2" t="str">
        <f>'[1]2025年已发货'!C:C</f>
        <v>HRB400E Φ22 9m</v>
      </c>
      <c r="D2838" s="2" t="str">
        <f>'[1]2025年已发货'!D:D</f>
        <v>吨</v>
      </c>
      <c r="E2838" s="2">
        <f>'[1]2025年已发货'!E:E</f>
        <v>36</v>
      </c>
      <c r="F2838" s="4">
        <f>'[1]2025年已发货'!F:F</f>
        <v>45780</v>
      </c>
      <c r="G2838" s="2" t="str">
        <f>'[1]2025年已发货'!G:G</f>
        <v>（十九冶-华电重庆奉节）重庆市奉节县康乐镇七星村</v>
      </c>
      <c r="H2838" s="2" t="str">
        <f>'[1]2025年已发货'!H:H</f>
        <v>岑甲乐</v>
      </c>
      <c r="I2838" s="2">
        <f>'[1]2025年已发货'!I:I</f>
        <v>17349037782</v>
      </c>
      <c r="J2838" s="2" vm="1" t="e">
        <f>_xlfn._xlws.FILTER(辅助信息!D:D,辅助信息!G:G=G2838)</f>
        <v>#VALUE!</v>
      </c>
    </row>
    <row r="2839" spans="1:10">
      <c r="A2839" s="2" t="str">
        <f>'[1]2025年已发货'!A:A</f>
        <v>达钢</v>
      </c>
      <c r="B2839" s="2" t="str">
        <f>'[1]2025年已发货'!B:B</f>
        <v>螺纹钢</v>
      </c>
      <c r="C2839" s="2" t="str">
        <f>'[1]2025年已发货'!C:C</f>
        <v>HRB500EФ25*9m</v>
      </c>
      <c r="D2839" s="2" t="str">
        <f>'[1]2025年已发货'!D:D</f>
        <v>吨</v>
      </c>
      <c r="E2839" s="2">
        <f>'[1]2025年已发货'!E:E</f>
        <v>30</v>
      </c>
      <c r="F2839" s="4">
        <f>'[1]2025年已发货'!F:F</f>
        <v>45781</v>
      </c>
      <c r="G2839" s="2" t="str">
        <f>'[1]2025年已发货'!G:G</f>
        <v>（中核中原-温江北林医养综合体项目）四川省成都市温江区万春大道第三人民医院东</v>
      </c>
      <c r="H2839" s="2" t="str">
        <f>'[1]2025年已发货'!H:H</f>
        <v>蔡杰</v>
      </c>
      <c r="I2839" s="2">
        <f>'[1]2025年已发货'!I:I</f>
        <v>18875129329</v>
      </c>
      <c r="J2839" s="2" vm="1" t="e">
        <f>_xlfn._xlws.FILTER(辅助信息!D:D,辅助信息!G:G=G2839)</f>
        <v>#VALUE!</v>
      </c>
    </row>
    <row r="2840" spans="1:10">
      <c r="A2840" s="2" t="str">
        <f>'[1]2025年已发货'!A:A</f>
        <v>达钢</v>
      </c>
      <c r="B2840" s="2" t="str">
        <f>'[1]2025年已发货'!B:B</f>
        <v>螺纹钢</v>
      </c>
      <c r="C2840" s="2" t="str">
        <f>'[1]2025年已发货'!C:C</f>
        <v>HRB500EФ25*12m</v>
      </c>
      <c r="D2840" s="2" t="str">
        <f>'[1]2025年已发货'!D:D</f>
        <v>吨</v>
      </c>
      <c r="E2840" s="2">
        <f>'[1]2025年已发货'!E:E</f>
        <v>5</v>
      </c>
      <c r="F2840" s="4">
        <f>'[1]2025年已发货'!F:F</f>
        <v>45781</v>
      </c>
      <c r="G2840" s="2" t="str">
        <f>'[1]2025年已发货'!G:G</f>
        <v>（中核中原-温江北林医养综合体项目）四川省成都市温江区万春大道第三人民医院东</v>
      </c>
      <c r="H2840" s="2" t="str">
        <f>'[1]2025年已发货'!H:H</f>
        <v>蔡杰</v>
      </c>
      <c r="I2840" s="2">
        <f>'[1]2025年已发货'!I:I</f>
        <v>18875129329</v>
      </c>
      <c r="J2840" s="2" vm="1" t="e">
        <f>_xlfn._xlws.FILTER(辅助信息!D:D,辅助信息!G:G=G2840)</f>
        <v>#VALUE!</v>
      </c>
    </row>
    <row r="2841" spans="1:10">
      <c r="A2841" s="2" t="str">
        <f>'[1]2025年已发货'!A:A</f>
        <v>德胜</v>
      </c>
      <c r="B2841" s="2" t="str">
        <f>'[1]2025年已发货'!B:B</f>
        <v>螺纹钢</v>
      </c>
      <c r="C2841" s="2" t="str">
        <f>'[1]2025年已发货'!C:C</f>
        <v>HRB400EФ18*9m</v>
      </c>
      <c r="D2841" s="2" t="str">
        <f>'[1]2025年已发货'!D:D</f>
        <v>吨</v>
      </c>
      <c r="E2841" s="2">
        <f>'[1]2025年已发货'!E:E</f>
        <v>35</v>
      </c>
      <c r="F2841" s="4">
        <f>'[1]2025年已发货'!F:F</f>
        <v>45781</v>
      </c>
      <c r="G2841" s="2" t="str">
        <f>'[1]2025年已发货'!G:G</f>
        <v>（中铁六局呼和公司康新高速TJ4-2标）四川省甘孜藏族自治州康定市新都桥镇东俄罗三村中建八局搅拌站旁</v>
      </c>
      <c r="H2841" s="2" t="str">
        <f>'[1]2025年已发货'!H:H</f>
        <v>王坤</v>
      </c>
      <c r="I2841" s="2">
        <f>'[1]2025年已发货'!I:I</f>
        <v>15647490007</v>
      </c>
      <c r="J2841" s="2" vm="1" t="e">
        <f>_xlfn._xlws.FILTER(辅助信息!D:D,辅助信息!G:G=G2841)</f>
        <v>#VALUE!</v>
      </c>
    </row>
    <row r="2842" spans="1:10">
      <c r="A2842" s="2" t="str">
        <f>'[1]2025年已发货'!A:A</f>
        <v>泸钢</v>
      </c>
      <c r="B2842" s="2" t="str">
        <f>'[1]2025年已发货'!B:B</f>
        <v>高线</v>
      </c>
      <c r="C2842" s="2" t="str">
        <f>'[1]2025年已发货'!C:C</f>
        <v>HPB300 Φ10</v>
      </c>
      <c r="D2842" s="2" t="str">
        <f>'[1]2025年已发货'!D:D</f>
        <v>吨</v>
      </c>
      <c r="E2842" s="2">
        <f>'[1]2025年已发货'!E:E</f>
        <v>2.5</v>
      </c>
      <c r="F2842" s="4">
        <f>'[1]2025年已发货'!F:F</f>
        <v>45781</v>
      </c>
      <c r="G2842" s="2" t="str">
        <f>'[1]2025年已发货'!G:G</f>
        <v>（四川商建-射洪城乡一体化项目）遂宁市射洪市忠新幼儿园北侧约220米新溪小区</v>
      </c>
      <c r="H2842" s="2" t="str">
        <f>'[1]2025年已发货'!H:H</f>
        <v>柏子刚</v>
      </c>
      <c r="I2842" s="2">
        <f>'[1]2025年已发货'!I:I</f>
        <v>15692885305</v>
      </c>
      <c r="J2842" s="2" t="str">
        <f>_xlfn._xlws.FILTER(辅助信息!D:D,辅助信息!G:G=G2842)</f>
        <v>四川商建
射洪城乡一体化项目</v>
      </c>
    </row>
    <row r="2843" spans="1:10">
      <c r="A2843" s="2" t="str">
        <f>'[1]2025年已发货'!A:A</f>
        <v>泸钢</v>
      </c>
      <c r="B2843" s="2" t="str">
        <f>'[1]2025年已发货'!B:B</f>
        <v>盘螺</v>
      </c>
      <c r="C2843" s="2" t="str">
        <f>'[1]2025年已发货'!C:C</f>
        <v>HRB400E Φ10</v>
      </c>
      <c r="D2843" s="2" t="str">
        <f>'[1]2025年已发货'!D:D</f>
        <v>吨</v>
      </c>
      <c r="E2843" s="2">
        <f>'[1]2025年已发货'!E:E</f>
        <v>32.5</v>
      </c>
      <c r="F2843" s="4">
        <f>'[1]2025年已发货'!F:F</f>
        <v>45781</v>
      </c>
      <c r="G2843" s="2" t="str">
        <f>'[1]2025年已发货'!G:G</f>
        <v>（四川商建-射洪城乡一体化项目）遂宁市射洪市忠新幼儿园北侧约220米新溪小区</v>
      </c>
      <c r="H2843" s="2" t="str">
        <f>'[1]2025年已发货'!H:H</f>
        <v>柏子刚</v>
      </c>
      <c r="I2843" s="2">
        <f>'[1]2025年已发货'!I:I</f>
        <v>15692885305</v>
      </c>
      <c r="J2843" s="2" t="str">
        <f>_xlfn._xlws.FILTER(辅助信息!D:D,辅助信息!G:G=G2843)</f>
        <v>四川商建
射洪城乡一体化项目</v>
      </c>
    </row>
    <row r="2844" spans="1:10">
      <c r="A2844" s="2" t="str">
        <f>'[1]2025年已发货'!A:A</f>
        <v>泸钢</v>
      </c>
      <c r="B2844" s="2" t="str">
        <f>'[1]2025年已发货'!B:B</f>
        <v>盘螺</v>
      </c>
      <c r="C2844" s="2" t="str">
        <f>'[1]2025年已发货'!C:C</f>
        <v>HRB400E Φ6</v>
      </c>
      <c r="D2844" s="2" t="str">
        <f>'[1]2025年已发货'!D:D</f>
        <v>吨</v>
      </c>
      <c r="E2844" s="2">
        <f>'[1]2025年已发货'!E:E</f>
        <v>15</v>
      </c>
      <c r="F2844" s="4">
        <f>'[1]2025年已发货'!F:F</f>
        <v>45781</v>
      </c>
      <c r="G2844" s="2" t="str">
        <f>'[1]2025年已发货'!G:G</f>
        <v>（五冶钢构宜宾高县月江镇建设项目）  四川省宜宾市高县月江镇刚记超市斜对面(还阳组团沪碳二期项目)</v>
      </c>
      <c r="H2844" s="2" t="str">
        <f>'[1]2025年已发货'!H:H</f>
        <v>张朝亮</v>
      </c>
      <c r="I2844" s="2">
        <f>'[1]2025年已发货'!I:I</f>
        <v>15228205853</v>
      </c>
      <c r="J2844" s="2" t="str">
        <f>_xlfn._xlws.FILTER(辅助信息!D:D,辅助信息!G:G=G2844)</f>
        <v>五冶钢构-宜宾市南溪区高县月江镇建设项目</v>
      </c>
    </row>
    <row r="2845" spans="1:10">
      <c r="A2845" s="2" t="str">
        <f>'[1]2025年已发货'!A:A</f>
        <v>泸钢</v>
      </c>
      <c r="B2845" s="2" t="str">
        <f>'[1]2025年已发货'!B:B</f>
        <v>盘螺</v>
      </c>
      <c r="C2845" s="2" t="str">
        <f>'[1]2025年已发货'!C:C</f>
        <v>HRB400E Φ8</v>
      </c>
      <c r="D2845" s="2" t="str">
        <f>'[1]2025年已发货'!D:D</f>
        <v>吨</v>
      </c>
      <c r="E2845" s="2">
        <f>'[1]2025年已发货'!E:E</f>
        <v>20</v>
      </c>
      <c r="F2845" s="4">
        <f>'[1]2025年已发货'!F:F</f>
        <v>45781</v>
      </c>
      <c r="G2845" s="2" t="str">
        <f>'[1]2025年已发货'!G:G</f>
        <v>（五冶钢构宜宾高县月江镇建设项目）  四川省宜宾市高县月江镇刚记超市斜对面(还阳组团沪碳二期项目)</v>
      </c>
      <c r="H2845" s="2" t="str">
        <f>'[1]2025年已发货'!H:H</f>
        <v>张朝亮</v>
      </c>
      <c r="I2845" s="2">
        <f>'[1]2025年已发货'!I:I</f>
        <v>15228205853</v>
      </c>
      <c r="J2845" s="2" t="str">
        <f>_xlfn._xlws.FILTER(辅助信息!D:D,辅助信息!G:G=G2845)</f>
        <v>五冶钢构-宜宾市南溪区高县月江镇建设项目</v>
      </c>
    </row>
    <row r="2846" spans="1:10">
      <c r="A2846" s="2" t="str">
        <f>'[1]2025年已发货'!A:A</f>
        <v>泸钢</v>
      </c>
      <c r="B2846" s="2" t="str">
        <f>'[1]2025年已发货'!B:B</f>
        <v>螺纹钢</v>
      </c>
      <c r="C2846" s="2" t="str">
        <f>'[1]2025年已发货'!C:C</f>
        <v>HRB400E Φ12×9米</v>
      </c>
      <c r="D2846" s="2" t="str">
        <f>'[1]2025年已发货'!D:D</f>
        <v>吨</v>
      </c>
      <c r="E2846" s="2">
        <f>'[1]2025年已发货'!E:E</f>
        <v>70</v>
      </c>
      <c r="F2846" s="4">
        <f>'[1]2025年已发货'!F:F</f>
        <v>45781</v>
      </c>
      <c r="G2846" s="2" t="str">
        <f>'[1]2025年已发货'!G:G</f>
        <v>（自永1标八局二分公司钢筋棚）四川省自贡市大安区牛佛镇</v>
      </c>
      <c r="H2846" s="2" t="str">
        <f>'[1]2025年已发货'!H:H</f>
        <v>沈维良</v>
      </c>
      <c r="I2846" s="2">
        <f>'[1]2025年已发货'!I:I</f>
        <v>18980505177</v>
      </c>
      <c r="J2846" s="2" vm="1" t="e">
        <f>_xlfn._xlws.FILTER(辅助信息!D:D,辅助信息!G:G=G2846)</f>
        <v>#VALUE!</v>
      </c>
    </row>
    <row r="2847" spans="1:10">
      <c r="A2847" s="2" t="str">
        <f>'[1]2025年已发货'!A:A</f>
        <v>泸钢</v>
      </c>
      <c r="B2847" s="2" t="str">
        <f>'[1]2025年已发货'!B:B</f>
        <v>螺纹钢</v>
      </c>
      <c r="C2847" s="2" t="str">
        <f>'[1]2025年已发货'!C:C</f>
        <v>HRB400E Φ14×9米</v>
      </c>
      <c r="D2847" s="2" t="str">
        <f>'[1]2025年已发货'!D:D</f>
        <v>吨</v>
      </c>
      <c r="E2847" s="2">
        <f>'[1]2025年已发货'!E:E</f>
        <v>35</v>
      </c>
      <c r="F2847" s="4">
        <f>'[1]2025年已发货'!F:F</f>
        <v>45781</v>
      </c>
      <c r="G2847" s="2" t="str">
        <f>'[1]2025年已发货'!G:G</f>
        <v>（自永1标八局二分公司钢筋棚）四川省自贡市大安区牛佛镇</v>
      </c>
      <c r="H2847" s="2" t="str">
        <f>'[1]2025年已发货'!H:H</f>
        <v>沈维良</v>
      </c>
      <c r="I2847" s="2">
        <f>'[1]2025年已发货'!I:I</f>
        <v>18980505177</v>
      </c>
      <c r="J2847" s="2" vm="1" t="e">
        <f>_xlfn._xlws.FILTER(辅助信息!D:D,辅助信息!G:G=G2847)</f>
        <v>#VALUE!</v>
      </c>
    </row>
    <row r="2848" spans="1:10">
      <c r="A2848" s="2" t="str">
        <f>'[1]2025年已发货'!A:A</f>
        <v>泸钢</v>
      </c>
      <c r="B2848" s="2" t="str">
        <f>'[1]2025年已发货'!B:B</f>
        <v>螺纹钢</v>
      </c>
      <c r="C2848" s="2" t="str">
        <f>'[1]2025年已发货'!C:C</f>
        <v>HRB400E Φ16×9米</v>
      </c>
      <c r="D2848" s="2" t="str">
        <f>'[1]2025年已发货'!D:D</f>
        <v>吨</v>
      </c>
      <c r="E2848" s="2">
        <f>'[1]2025年已发货'!E:E</f>
        <v>105</v>
      </c>
      <c r="F2848" s="4">
        <f>'[1]2025年已发货'!F:F</f>
        <v>45781</v>
      </c>
      <c r="G2848" s="2" t="str">
        <f>'[1]2025年已发货'!G:G</f>
        <v>（自永1标八局二分公司钢筋棚）四川省自贡市大安区牛佛镇</v>
      </c>
      <c r="H2848" s="2" t="str">
        <f>'[1]2025年已发货'!H:H</f>
        <v>沈维良</v>
      </c>
      <c r="I2848" s="2">
        <f>'[1]2025年已发货'!I:I</f>
        <v>18980505177</v>
      </c>
      <c r="J2848" s="2" vm="1" t="e">
        <f>_xlfn._xlws.FILTER(辅助信息!D:D,辅助信息!G:G=G2848)</f>
        <v>#VALUE!</v>
      </c>
    </row>
    <row r="2849" spans="1:10">
      <c r="A2849" s="2" t="str">
        <f>'[1]2025年已发货'!A:A</f>
        <v>泸钢</v>
      </c>
      <c r="B2849" s="2" t="str">
        <f>'[1]2025年已发货'!B:B</f>
        <v>螺纹钢</v>
      </c>
      <c r="C2849" s="2" t="str">
        <f>'[1]2025年已发货'!C:C</f>
        <v>HRB400E Φ20×9米</v>
      </c>
      <c r="D2849" s="2" t="str">
        <f>'[1]2025年已发货'!D:D</f>
        <v>吨</v>
      </c>
      <c r="E2849" s="2">
        <f>'[1]2025年已发货'!E:E</f>
        <v>70</v>
      </c>
      <c r="F2849" s="4">
        <f>'[1]2025年已发货'!F:F</f>
        <v>45781</v>
      </c>
      <c r="G2849" s="2" t="str">
        <f>'[1]2025年已发货'!G:G</f>
        <v>（自永1标八局二分公司钢筋棚）四川省自贡市大安区牛佛镇</v>
      </c>
      <c r="H2849" s="2" t="str">
        <f>'[1]2025年已发货'!H:H</f>
        <v>沈维良</v>
      </c>
      <c r="I2849" s="2">
        <f>'[1]2025年已发货'!I:I</f>
        <v>18980505177</v>
      </c>
      <c r="J2849" s="2" vm="1" t="e">
        <f>_xlfn._xlws.FILTER(辅助信息!D:D,辅助信息!G:G=G2849)</f>
        <v>#VALUE!</v>
      </c>
    </row>
    <row r="2850" spans="1:10">
      <c r="A2850" s="2" t="str">
        <f>'[1]2025年已发货'!A:A</f>
        <v>泸钢</v>
      </c>
      <c r="B2850" s="2" t="str">
        <f>'[1]2025年已发货'!B:B</f>
        <v>螺纹钢</v>
      </c>
      <c r="C2850" s="2" t="str">
        <f>'[1]2025年已发货'!C:C</f>
        <v>HRB500E Φ28×9米</v>
      </c>
      <c r="D2850" s="2" t="str">
        <f>'[1]2025年已发货'!D:D</f>
        <v>吨</v>
      </c>
      <c r="E2850" s="2">
        <f>'[1]2025年已发货'!E:E</f>
        <v>35</v>
      </c>
      <c r="F2850" s="4">
        <f>'[1]2025年已发货'!F:F</f>
        <v>45781</v>
      </c>
      <c r="G2850" s="2" t="str">
        <f>'[1]2025年已发货'!G:G</f>
        <v>（自永1标八局二分公司钢筋棚）四川省自贡市大安区牛佛镇</v>
      </c>
      <c r="H2850" s="2" t="str">
        <f>'[1]2025年已发货'!H:H</f>
        <v>沈维良</v>
      </c>
      <c r="I2850" s="2">
        <f>'[1]2025年已发货'!I:I</f>
        <v>18980505177</v>
      </c>
      <c r="J2850" s="2" vm="1" t="e">
        <f>_xlfn._xlws.FILTER(辅助信息!D:D,辅助信息!G:G=G2850)</f>
        <v>#VALUE!</v>
      </c>
    </row>
    <row r="2851" spans="1:10">
      <c r="A2851" s="2" t="str">
        <f>'[1]2025年已发货'!A:A</f>
        <v>德胜</v>
      </c>
      <c r="B2851" s="2" t="str">
        <f>'[1]2025年已发货'!B:B</f>
        <v>螺纹钢</v>
      </c>
      <c r="C2851" s="2" t="str">
        <f>'[1]2025年已发货'!C:C</f>
        <v>HRB500EФ28*9m</v>
      </c>
      <c r="D2851" s="2" t="str">
        <f>'[1]2025年已发货'!D:D</f>
        <v>吨</v>
      </c>
      <c r="E2851" s="2">
        <f>'[1]2025年已发货'!E:E</f>
        <v>20</v>
      </c>
      <c r="F2851" s="4">
        <f>'[1]2025年已发货'!F:F</f>
        <v>45781</v>
      </c>
      <c r="G2851" s="2" t="str">
        <f>'[1]2025年已发货'!G:G</f>
        <v>（中核中原-温江北林医养综合体项目）四川省成都市温江区万春大道第三人民医院东</v>
      </c>
      <c r="H2851" s="2" t="str">
        <f>'[1]2025年已发货'!H:H</f>
        <v>蔡杰</v>
      </c>
      <c r="I2851" s="2">
        <f>'[1]2025年已发货'!I:I</f>
        <v>18875129329</v>
      </c>
      <c r="J2851" s="2" vm="1" t="e">
        <f>_xlfn._xlws.FILTER(辅助信息!D:D,辅助信息!G:G=G2851)</f>
        <v>#VALUE!</v>
      </c>
    </row>
    <row r="2852" spans="1:10">
      <c r="A2852" s="2" t="str">
        <f>'[1]2025年已发货'!A:A</f>
        <v>德胜</v>
      </c>
      <c r="B2852" s="2" t="str">
        <f>'[1]2025年已发货'!B:B</f>
        <v>螺纹钢</v>
      </c>
      <c r="C2852" s="2" t="str">
        <f>'[1]2025年已发货'!C:C</f>
        <v>HRB500EФ22*12m</v>
      </c>
      <c r="D2852" s="2" t="str">
        <f>'[1]2025年已发货'!D:D</f>
        <v>吨</v>
      </c>
      <c r="E2852" s="2">
        <f>'[1]2025年已发货'!E:E</f>
        <v>20</v>
      </c>
      <c r="F2852" s="4">
        <f>'[1]2025年已发货'!F:F</f>
        <v>45781</v>
      </c>
      <c r="G2852" s="2" t="str">
        <f>'[1]2025年已发货'!G:G</f>
        <v>（中核中原-温江北林医养综合体项目）四川省成都市温江区万春大道第三人民医院东</v>
      </c>
      <c r="H2852" s="2" t="str">
        <f>'[1]2025年已发货'!H:H</f>
        <v>蔡杰</v>
      </c>
      <c r="I2852" s="2">
        <f>'[1]2025年已发货'!I:I</f>
        <v>18875129329</v>
      </c>
      <c r="J2852" s="2" vm="1" t="e">
        <f>_xlfn._xlws.FILTER(辅助信息!D:D,辅助信息!G:G=G2852)</f>
        <v>#VALUE!</v>
      </c>
    </row>
    <row r="2853" spans="1:10">
      <c r="A2853" s="2" t="str">
        <f>'[1]2025年已发货'!A:A</f>
        <v>德胜</v>
      </c>
      <c r="B2853" s="2" t="str">
        <f>'[1]2025年已发货'!B:B</f>
        <v>螺纹钢</v>
      </c>
      <c r="C2853" s="2" t="str">
        <f>'[1]2025年已发货'!C:C</f>
        <v>HRB500EФ25*12m</v>
      </c>
      <c r="D2853" s="2" t="str">
        <f>'[1]2025年已发货'!D:D</f>
        <v>吨</v>
      </c>
      <c r="E2853" s="2">
        <f>'[1]2025年已发货'!E:E</f>
        <v>10</v>
      </c>
      <c r="F2853" s="4">
        <f>'[1]2025年已发货'!F:F</f>
        <v>45781</v>
      </c>
      <c r="G2853" s="2" t="str">
        <f>'[1]2025年已发货'!G:G</f>
        <v>（中核中原-温江北林医养综合体项目）四川省成都市温江区万春大道第三人民医院东</v>
      </c>
      <c r="H2853" s="2" t="str">
        <f>'[1]2025年已发货'!H:H</f>
        <v>蔡杰</v>
      </c>
      <c r="I2853" s="2">
        <f>'[1]2025年已发货'!I:I</f>
        <v>18875129329</v>
      </c>
      <c r="J2853" s="2" vm="1" t="e">
        <f>_xlfn._xlws.FILTER(辅助信息!D:D,辅助信息!G:G=G2853)</f>
        <v>#VALUE!</v>
      </c>
    </row>
    <row r="2854" spans="1:10">
      <c r="A2854" s="2" t="str">
        <f>'[1]2025年已发货'!A:A</f>
        <v>德胜</v>
      </c>
      <c r="B2854" s="2" t="str">
        <f>'[1]2025年已发货'!B:B</f>
        <v>螺纹钢</v>
      </c>
      <c r="C2854" s="2" t="str">
        <f>'[1]2025年已发货'!C:C</f>
        <v>HRB400EФ20*12m</v>
      </c>
      <c r="D2854" s="2" t="str">
        <f>'[1]2025年已发货'!D:D</f>
        <v>吨</v>
      </c>
      <c r="E2854" s="2">
        <f>'[1]2025年已发货'!E:E</f>
        <v>4</v>
      </c>
      <c r="F2854" s="4">
        <f>'[1]2025年已发货'!F:F</f>
        <v>45781</v>
      </c>
      <c r="G2854" s="2" t="str">
        <f>'[1]2025年已发货'!G:G</f>
        <v>（中核中原-温江北林医养综合体项目）四川省成都市温江区万春大道第三人民医院东</v>
      </c>
      <c r="H2854" s="2" t="str">
        <f>'[1]2025年已发货'!H:H</f>
        <v>蔡杰</v>
      </c>
      <c r="I2854" s="2">
        <f>'[1]2025年已发货'!I:I</f>
        <v>18875129329</v>
      </c>
      <c r="J2854" s="2" vm="1" t="e">
        <f>_xlfn._xlws.FILTER(辅助信息!D:D,辅助信息!G:G=G2854)</f>
        <v>#VALUE!</v>
      </c>
    </row>
    <row r="2855" spans="1:10">
      <c r="A2855" s="2" t="str">
        <f>'[1]2025年已发货'!A:A</f>
        <v>德胜</v>
      </c>
      <c r="B2855" s="2" t="str">
        <f>'[1]2025年已发货'!B:B</f>
        <v>螺纹钢</v>
      </c>
      <c r="C2855" s="2" t="str">
        <f>'[1]2025年已发货'!C:C</f>
        <v>HRB400EФ22*12m</v>
      </c>
      <c r="D2855" s="2" t="str">
        <f>'[1]2025年已发货'!D:D</f>
        <v>吨</v>
      </c>
      <c r="E2855" s="2">
        <f>'[1]2025年已发货'!E:E</f>
        <v>6</v>
      </c>
      <c r="F2855" s="4">
        <f>'[1]2025年已发货'!F:F</f>
        <v>45781</v>
      </c>
      <c r="G2855" s="2" t="str">
        <f>'[1]2025年已发货'!G:G</f>
        <v>（中核中原-温江北林医养综合体项目）四川省成都市温江区万春大道第三人民医院东</v>
      </c>
      <c r="H2855" s="2" t="str">
        <f>'[1]2025年已发货'!H:H</f>
        <v>蔡杰</v>
      </c>
      <c r="I2855" s="2">
        <f>'[1]2025年已发货'!I:I</f>
        <v>18875129329</v>
      </c>
      <c r="J2855" s="2" vm="1" t="e">
        <f>_xlfn._xlws.FILTER(辅助信息!D:D,辅助信息!G:G=G2855)</f>
        <v>#VALUE!</v>
      </c>
    </row>
    <row r="2856" spans="1:10">
      <c r="A2856" s="2" t="str">
        <f>'[1]2025年已发货'!A:A</f>
        <v>德胜</v>
      </c>
      <c r="B2856" s="2" t="str">
        <f>'[1]2025年已发货'!B:B</f>
        <v>螺纹钢</v>
      </c>
      <c r="C2856" s="2" t="str">
        <f>'[1]2025年已发货'!C:C</f>
        <v>HRB400EФ25*12m</v>
      </c>
      <c r="D2856" s="2" t="str">
        <f>'[1]2025年已发货'!D:D</f>
        <v>吨</v>
      </c>
      <c r="E2856" s="2">
        <f>'[1]2025年已发货'!E:E</f>
        <v>10</v>
      </c>
      <c r="F2856" s="4">
        <f>'[1]2025年已发货'!F:F</f>
        <v>45781</v>
      </c>
      <c r="G2856" s="2" t="str">
        <f>'[1]2025年已发货'!G:G</f>
        <v>（中核中原-温江北林医养综合体项目）四川省成都市温江区万春大道第三人民医院东</v>
      </c>
      <c r="H2856" s="2" t="str">
        <f>'[1]2025年已发货'!H:H</f>
        <v>蔡杰</v>
      </c>
      <c r="I2856" s="2">
        <f>'[1]2025年已发货'!I:I</f>
        <v>18875129329</v>
      </c>
      <c r="J2856" s="2" vm="1" t="e">
        <f>_xlfn._xlws.FILTER(辅助信息!D:D,辅助信息!G:G=G2856)</f>
        <v>#VALUE!</v>
      </c>
    </row>
    <row r="2857" spans="1:10">
      <c r="A2857" s="2" t="str">
        <f>'[1]2025年已发货'!A:A</f>
        <v>晋邦</v>
      </c>
      <c r="B2857" s="2" t="str">
        <f>'[1]2025年已发货'!B:B</f>
        <v>螺纹钢</v>
      </c>
      <c r="C2857" s="2" t="str">
        <f>'[1]2025年已发货'!C:C</f>
        <v>HRB400E Φ12 9m</v>
      </c>
      <c r="D2857" s="2" t="str">
        <f>'[1]2025年已发货'!D:D</f>
        <v>吨</v>
      </c>
      <c r="E2857" s="2">
        <f>'[1]2025年已发货'!E:E</f>
        <v>18</v>
      </c>
      <c r="F2857" s="4">
        <f>'[1]2025年已发货'!F:F</f>
        <v>45781</v>
      </c>
      <c r="G2857" s="2" t="str">
        <f>'[1]2025年已发货'!G:G</f>
        <v>（十九冶-江龙高速一分部）重庆市云阳县X886附近中国十九冶开云高速项目总包部西98米*复兴互通预制梁场</v>
      </c>
      <c r="H2857" s="2" t="str">
        <f>'[1]2025年已发货'!H:H</f>
        <v>吴章红</v>
      </c>
      <c r="I2857" s="2">
        <f>'[1]2025年已发货'!I:I</f>
        <v>18628165772</v>
      </c>
      <c r="J2857" s="2" vm="1" t="e">
        <f>_xlfn._xlws.FILTER(辅助信息!D:D,辅助信息!G:G=G2857)</f>
        <v>#VALUE!</v>
      </c>
    </row>
    <row r="2858" spans="1:10">
      <c r="A2858" s="2" t="str">
        <f>'[1]2025年已发货'!A:A</f>
        <v>晋邦</v>
      </c>
      <c r="B2858" s="2" t="str">
        <f>'[1]2025年已发货'!B:B</f>
        <v>螺纹钢</v>
      </c>
      <c r="C2858" s="2" t="str">
        <f>'[1]2025年已发货'!C:C</f>
        <v>HRB400E Φ16 9m</v>
      </c>
      <c r="D2858" s="2" t="str">
        <f>'[1]2025年已发货'!D:D</f>
        <v>吨</v>
      </c>
      <c r="E2858" s="2">
        <f>'[1]2025年已发货'!E:E</f>
        <v>18</v>
      </c>
      <c r="F2858" s="4">
        <f>'[1]2025年已发货'!F:F</f>
        <v>45781</v>
      </c>
      <c r="G2858" s="2" t="str">
        <f>'[1]2025年已发货'!G:G</f>
        <v>（十九冶-江龙高速一分部）重庆市云阳县X886附近中国十九冶开云高速项目总包部西98米*复兴互通预制梁场</v>
      </c>
      <c r="H2858" s="2" t="str">
        <f>'[1]2025年已发货'!H:H</f>
        <v>吴章红</v>
      </c>
      <c r="I2858" s="2">
        <f>'[1]2025年已发货'!I:I</f>
        <v>18628165772</v>
      </c>
      <c r="J2858" s="2" vm="1" t="e">
        <f>_xlfn._xlws.FILTER(辅助信息!D:D,辅助信息!G:G=G2858)</f>
        <v>#VALUE!</v>
      </c>
    </row>
    <row r="2859" spans="1:10">
      <c r="A2859" s="2" t="str">
        <f>'[1]2025年已发货'!A:A</f>
        <v>达钢</v>
      </c>
      <c r="B2859" s="2" t="str">
        <f>'[1]2025年已发货'!B:B</f>
        <v>螺纹钢</v>
      </c>
      <c r="C2859" s="2" t="str">
        <f>'[1]2025年已发货'!C:C</f>
        <v>HRB400E Φ25 9m</v>
      </c>
      <c r="D2859" s="2" t="str">
        <f>'[1]2025年已发货'!D:D</f>
        <v>吨</v>
      </c>
      <c r="E2859" s="2">
        <f>'[1]2025年已发货'!E:E</f>
        <v>10</v>
      </c>
      <c r="F2859" s="4">
        <f>'[1]2025年已发货'!F:F</f>
        <v>45783</v>
      </c>
      <c r="G2859" s="2" t="str">
        <f>'[1]2025年已发货'!G:G</f>
        <v>（十九冶-华电重庆奉节）重庆市奉节县康乐镇七星村</v>
      </c>
      <c r="H2859" s="2" t="str">
        <f>'[1]2025年已发货'!H:H</f>
        <v>岑甲乐</v>
      </c>
      <c r="I2859" s="2">
        <f>'[1]2025年已发货'!I:I</f>
        <v>17349037782</v>
      </c>
      <c r="J2859" s="2" vm="1" t="e">
        <f>_xlfn._xlws.FILTER(辅助信息!D:D,辅助信息!G:G=G2859)</f>
        <v>#VALUE!</v>
      </c>
    </row>
    <row r="2860" spans="1:10">
      <c r="A2860" s="2" t="str">
        <f>'[1]2025年已发货'!A:A</f>
        <v>达钢</v>
      </c>
      <c r="B2860" s="2" t="str">
        <f>'[1]2025年已发货'!B:B</f>
        <v>螺纹钢</v>
      </c>
      <c r="C2860" s="2" t="str">
        <f>'[1]2025年已发货'!C:C</f>
        <v>HRB400E Φ32 9m</v>
      </c>
      <c r="D2860" s="2" t="str">
        <f>'[1]2025年已发货'!D:D</f>
        <v>吨</v>
      </c>
      <c r="E2860" s="2">
        <f>'[1]2025年已发货'!E:E</f>
        <v>130</v>
      </c>
      <c r="F2860" s="4">
        <f>'[1]2025年已发货'!F:F</f>
        <v>45783</v>
      </c>
      <c r="G2860" s="2" t="str">
        <f>'[1]2025年已发货'!G:G</f>
        <v>（十九冶-华电重庆奉节）重庆市奉节县康乐镇七星村</v>
      </c>
      <c r="H2860" s="2" t="str">
        <f>'[1]2025年已发货'!H:H</f>
        <v>岑甲乐</v>
      </c>
      <c r="I2860" s="2">
        <f>'[1]2025年已发货'!I:I</f>
        <v>17349037782</v>
      </c>
      <c r="J2860" s="2" vm="1" t="e">
        <f>_xlfn._xlws.FILTER(辅助信息!D:D,辅助信息!G:G=G2860)</f>
        <v>#VALUE!</v>
      </c>
    </row>
    <row r="2861" spans="1:10">
      <c r="A2861" s="2" t="str">
        <f>'[1]2025年已发货'!A:A</f>
        <v>达钢</v>
      </c>
      <c r="B2861" s="2" t="str">
        <f>'[1]2025年已发货'!B:B</f>
        <v>直螺纹</v>
      </c>
      <c r="C2861" s="2" t="str">
        <f>'[1]2025年已发货'!C:C</f>
        <v>HRB400E Φ12 9m</v>
      </c>
      <c r="D2861" s="2" t="str">
        <f>'[1]2025年已发货'!D:D</f>
        <v>吨</v>
      </c>
      <c r="E2861" s="2">
        <f>'[1]2025年已发货'!E:E</f>
        <v>33</v>
      </c>
      <c r="F2861" s="4">
        <f>'[1]2025年已发货'!F:F</f>
        <v>45783</v>
      </c>
      <c r="G2861" s="2" t="str">
        <f>'[1]2025年已发货'!G:G</f>
        <v>（十九冶-江龙高速三分部）重庆市云阳县龙角镇*皮家营梁场</v>
      </c>
      <c r="H2861" s="2" t="str">
        <f>'[1]2025年已发货'!H:H</f>
        <v>任海军</v>
      </c>
      <c r="I2861" s="2">
        <f>'[1]2025年已发货'!I:I</f>
        <v>17725037830</v>
      </c>
      <c r="J2861" s="2" vm="1" t="e">
        <f>_xlfn._xlws.FILTER(辅助信息!D:D,辅助信息!G:G=G2861)</f>
        <v>#VALUE!</v>
      </c>
    </row>
    <row r="2862" spans="1:10">
      <c r="A2862" s="2" t="str">
        <f>'[1]2025年已发货'!A:A</f>
        <v>达钢</v>
      </c>
      <c r="B2862" s="2" t="str">
        <f>'[1]2025年已发货'!B:B</f>
        <v>直螺纹</v>
      </c>
      <c r="C2862" s="2" t="str">
        <f>'[1]2025年已发货'!C:C</f>
        <v>HRB400E Φ25 9m</v>
      </c>
      <c r="D2862" s="2" t="str">
        <f>'[1]2025年已发货'!D:D</f>
        <v>吨</v>
      </c>
      <c r="E2862" s="2">
        <f>'[1]2025年已发货'!E:E</f>
        <v>2.5</v>
      </c>
      <c r="F2862" s="4">
        <f>'[1]2025年已发货'!F:F</f>
        <v>45783</v>
      </c>
      <c r="G2862" s="2" t="str">
        <f>'[1]2025年已发货'!G:G</f>
        <v>（十九冶-江龙高速三分部）重庆市云阳县龙角镇*皮家营梁场</v>
      </c>
      <c r="H2862" s="2" t="str">
        <f>'[1]2025年已发货'!H:H</f>
        <v>任海军</v>
      </c>
      <c r="I2862" s="2">
        <f>'[1]2025年已发货'!I:I</f>
        <v>17725037830</v>
      </c>
      <c r="J2862" s="2" vm="1" t="e">
        <f>_xlfn._xlws.FILTER(辅助信息!D:D,辅助信息!G:G=G2862)</f>
        <v>#VALUE!</v>
      </c>
    </row>
    <row r="2863" spans="1:10">
      <c r="A2863" s="2" t="str">
        <f>'[1]2025年已发货'!A:A</f>
        <v>达钢</v>
      </c>
      <c r="B2863" s="2" t="str">
        <f>'[1]2025年已发货'!B:B</f>
        <v>直螺纹</v>
      </c>
      <c r="C2863" s="2" t="str">
        <f>'[1]2025年已发货'!C:C</f>
        <v>HRB400E Φ12 9m</v>
      </c>
      <c r="D2863" s="2" t="str">
        <f>'[1]2025年已发货'!D:D</f>
        <v>吨</v>
      </c>
      <c r="E2863" s="2">
        <f>'[1]2025年已发货'!E:E</f>
        <v>65</v>
      </c>
      <c r="F2863" s="4">
        <f>'[1]2025年已发货'!F:F</f>
        <v>45783</v>
      </c>
      <c r="G2863" s="2" t="str">
        <f>'[1]2025年已发货'!G:G</f>
        <v>（十九冶-江龙高速三分部）重庆市云阳县蔈草镇三坵田*小尖山梁场</v>
      </c>
      <c r="H2863" s="2" t="str">
        <f>'[1]2025年已发货'!H:H</f>
        <v>任海军</v>
      </c>
      <c r="I2863" s="2">
        <f>'[1]2025年已发货'!I:I</f>
        <v>17725037830</v>
      </c>
      <c r="J2863" s="2" vm="1" t="e">
        <f>_xlfn._xlws.FILTER(辅助信息!D:D,辅助信息!G:G=G2863)</f>
        <v>#VALUE!</v>
      </c>
    </row>
    <row r="2864" spans="1:10">
      <c r="A2864" s="2" t="str">
        <f>'[1]2025年已发货'!A:A</f>
        <v>达钢</v>
      </c>
      <c r="B2864" s="2" t="str">
        <f>'[1]2025年已发货'!B:B</f>
        <v>直螺纹</v>
      </c>
      <c r="C2864" s="2" t="str">
        <f>'[1]2025年已发货'!C:C</f>
        <v>HRB400E Φ20 9m</v>
      </c>
      <c r="D2864" s="2" t="str">
        <f>'[1]2025年已发货'!D:D</f>
        <v>吨</v>
      </c>
      <c r="E2864" s="2">
        <f>'[1]2025年已发货'!E:E</f>
        <v>5</v>
      </c>
      <c r="F2864" s="4">
        <f>'[1]2025年已发货'!F:F</f>
        <v>45783</v>
      </c>
      <c r="G2864" s="2" t="str">
        <f>'[1]2025年已发货'!G:G</f>
        <v>（十九冶-江龙高速三分部）重庆市云阳县蔈草镇三坵田*小尖山梁场</v>
      </c>
      <c r="H2864" s="2" t="str">
        <f>'[1]2025年已发货'!H:H</f>
        <v>任海军</v>
      </c>
      <c r="I2864" s="2">
        <f>'[1]2025年已发货'!I:I</f>
        <v>17725037830</v>
      </c>
      <c r="J2864" s="2" vm="1" t="e">
        <f>_xlfn._xlws.FILTER(辅助信息!D:D,辅助信息!G:G=G2864)</f>
        <v>#VALUE!</v>
      </c>
    </row>
    <row r="2865" spans="1:10">
      <c r="A2865" s="2" t="str">
        <f>'[1]2025年已发货'!A:A</f>
        <v>陕钢</v>
      </c>
      <c r="B2865" s="2" t="str">
        <f>'[1]2025年已发货'!B:B</f>
        <v>盘螺</v>
      </c>
      <c r="C2865" s="2" t="str">
        <f>'[1]2025年已发货'!C:C</f>
        <v>HRB400E Φ12</v>
      </c>
      <c r="D2865" s="2" t="str">
        <f>'[1]2025年已发货'!D:D</f>
        <v>吨</v>
      </c>
      <c r="E2865" s="2">
        <f>'[1]2025年已发货'!E:E</f>
        <v>35</v>
      </c>
      <c r="F2865" s="4">
        <f>'[1]2025年已发货'!F:F</f>
        <v>45783</v>
      </c>
      <c r="G2865" s="2" t="str">
        <f>'[1]2025年已发货'!G:G</f>
        <v>（中铁三局-铜资高速1标）四川省资阳市安岳县石羊镇猫坝村2#钢筋场</v>
      </c>
      <c r="H2865" s="2" t="str">
        <f>'[1]2025年已发货'!H:H</f>
        <v>王雪</v>
      </c>
      <c r="I2865" s="2">
        <f>'[1]2025年已发货'!I:I</f>
        <v>18729676589</v>
      </c>
      <c r="J2865" s="2" vm="1" t="e">
        <f>_xlfn._xlws.FILTER(辅助信息!D:D,辅助信息!G:G=G2865)</f>
        <v>#VALUE!</v>
      </c>
    </row>
    <row r="2866" spans="1:10">
      <c r="A2866" s="2" t="str">
        <f>'[1]2025年已发货'!A:A</f>
        <v>陕钢</v>
      </c>
      <c r="B2866" s="2" t="str">
        <f>'[1]2025年已发货'!B:B</f>
        <v>高线</v>
      </c>
      <c r="C2866" s="2" t="str">
        <f>'[1]2025年已发货'!C:C</f>
        <v>HPB300Φ12</v>
      </c>
      <c r="D2866" s="2" t="str">
        <f>'[1]2025年已发货'!D:D</f>
        <v>吨</v>
      </c>
      <c r="E2866" s="2">
        <f>'[1]2025年已发货'!E:E</f>
        <v>35</v>
      </c>
      <c r="F2866" s="4">
        <f>'[1]2025年已发货'!F:F</f>
        <v>45783</v>
      </c>
      <c r="G2866" s="2" t="str">
        <f>'[1]2025年已发货'!G:G</f>
        <v>（中铁广州局-成渝扩容2标）四川省资阳市雁江区堪嘉镇陈家湾刘家湾大桥桥头</v>
      </c>
      <c r="H2866" s="2" t="str">
        <f>'[1]2025年已发货'!H:H</f>
        <v>刘沛琦</v>
      </c>
      <c r="I2866" s="2">
        <f>'[1]2025年已发货'!I:I</f>
        <v>18011784798</v>
      </c>
      <c r="J2866" s="2" vm="1" t="e">
        <f>_xlfn._xlws.FILTER(辅助信息!D:D,辅助信息!G:G=G2866)</f>
        <v>#VALUE!</v>
      </c>
    </row>
    <row r="2867" spans="1:10">
      <c r="A2867" s="2" t="str">
        <f>'[1]2025年已发货'!A:A</f>
        <v>德胜</v>
      </c>
      <c r="B2867" s="2" t="str">
        <f>'[1]2025年已发货'!B:B</f>
        <v>螺纹钢</v>
      </c>
      <c r="C2867" s="2" t="str">
        <f>'[1]2025年已发货'!C:C</f>
        <v>HRB400E Φ18 9m</v>
      </c>
      <c r="D2867" s="2" t="str">
        <f>'[1]2025年已发货'!D:D</f>
        <v>吨</v>
      </c>
      <c r="E2867" s="2">
        <f>'[1]2025年已发货'!E:E</f>
        <v>20</v>
      </c>
      <c r="F2867" s="4">
        <f>'[1]2025年已发货'!F:F</f>
        <v>45783</v>
      </c>
      <c r="G2867" s="2" t="str">
        <f>'[1]2025年已发货'!G:G</f>
        <v>(宜宾兴港三江新区长江工业园建设项目-3#8#土建)宜宾市翠屏区宜宾汽车零部件配套产业基地(纬五路南)</v>
      </c>
      <c r="H2867" s="2" t="str">
        <f>'[1]2025年已发货'!H:H</f>
        <v>严石林</v>
      </c>
      <c r="I2867" s="2">
        <f>'[1]2025年已发货'!I:I</f>
        <v>15924731822</v>
      </c>
      <c r="J2867" s="2" t="str">
        <f>_xlfn._xlws.FILTER(辅助信息!D:D,辅助信息!G:G=G2867)</f>
        <v>宜宾兴港三江新区长江工业园建设项目</v>
      </c>
    </row>
    <row r="2868" spans="1:10">
      <c r="A2868" s="2" t="str">
        <f>'[1]2025年已发货'!A:A</f>
        <v>德胜</v>
      </c>
      <c r="B2868" s="2" t="str">
        <f>'[1]2025年已发货'!B:B</f>
        <v>螺纹钢</v>
      </c>
      <c r="C2868" s="2" t="str">
        <f>'[1]2025年已发货'!C:C</f>
        <v>HRB500E Φ22 12m</v>
      </c>
      <c r="D2868" s="2" t="str">
        <f>'[1]2025年已发货'!D:D</f>
        <v>吨</v>
      </c>
      <c r="E2868" s="2">
        <f>'[1]2025年已发货'!E:E</f>
        <v>15</v>
      </c>
      <c r="F2868" s="4">
        <f>'[1]2025年已发货'!F:F</f>
        <v>45783</v>
      </c>
      <c r="G2868" s="2" t="str">
        <f>'[1]2025年已发货'!G:G</f>
        <v>(宜宾兴港三江新区长江工业园建设项目-3#8#土建)宜宾市翠屏区宜宾汽车零部件配套产业基地(纬五路南)</v>
      </c>
      <c r="H2868" s="2" t="str">
        <f>'[1]2025年已发货'!H:H</f>
        <v>严石林</v>
      </c>
      <c r="I2868" s="2">
        <f>'[1]2025年已发货'!I:I</f>
        <v>15924731822</v>
      </c>
      <c r="J2868" s="2" t="str">
        <f>_xlfn._xlws.FILTER(辅助信息!D:D,辅助信息!G:G=G2868)</f>
        <v>宜宾兴港三江新区长江工业园建设项目</v>
      </c>
    </row>
    <row r="2869" spans="1:10">
      <c r="A2869" s="2" t="str">
        <f>'[1]2025年已发货'!A:A</f>
        <v>陕钢</v>
      </c>
      <c r="B2869" s="2" t="str">
        <f>'[1]2025年已发货'!B:B</f>
        <v>盘螺</v>
      </c>
      <c r="C2869" s="2" t="str">
        <f>'[1]2025年已发货'!C:C</f>
        <v>HRB400E Φ8</v>
      </c>
      <c r="D2869" s="2" t="str">
        <f>'[1]2025年已发货'!D:D</f>
        <v>吨</v>
      </c>
      <c r="E2869" s="2">
        <f>'[1]2025年已发货'!E:E</f>
        <v>10</v>
      </c>
      <c r="F2869" s="4">
        <f>'[1]2025年已发货'!F:F</f>
        <v>45783</v>
      </c>
      <c r="G2869" s="2" t="str">
        <f>'[1]2025年已发货'!G:G</f>
        <v>（华西萌海科创农业生态谷）成都市简阳市白金山水库</v>
      </c>
      <c r="H2869" s="2" t="str">
        <f>'[1]2025年已发货'!H:H</f>
        <v>石清国</v>
      </c>
      <c r="I2869" s="2">
        <f>'[1]2025年已发货'!I:I</f>
        <v>13458642015</v>
      </c>
      <c r="J2869" s="2" t="str">
        <f>_xlfn._xlws.FILTER(辅助信息!D:D,辅助信息!G:G=G2869)</f>
        <v>华西萌海-科创农业生态谷</v>
      </c>
    </row>
    <row r="2870" spans="1:10">
      <c r="A2870" s="2" t="str">
        <f>'[1]2025年已发货'!A:A</f>
        <v>陕钢</v>
      </c>
      <c r="B2870" s="2" t="str">
        <f>'[1]2025年已发货'!B:B</f>
        <v>盘螺</v>
      </c>
      <c r="C2870" s="2" t="str">
        <f>'[1]2025年已发货'!C:C</f>
        <v>HRB400E Φ12</v>
      </c>
      <c r="D2870" s="2" t="str">
        <f>'[1]2025年已发货'!D:D</f>
        <v>吨</v>
      </c>
      <c r="E2870" s="2">
        <f>'[1]2025年已发货'!E:E</f>
        <v>10</v>
      </c>
      <c r="F2870" s="4">
        <f>'[1]2025年已发货'!F:F</f>
        <v>45783</v>
      </c>
      <c r="G2870" s="2" t="str">
        <f>'[1]2025年已发货'!G:G</f>
        <v>（华西萌海科创农业生态谷）成都市简阳市白金山水库</v>
      </c>
      <c r="H2870" s="2" t="str">
        <f>'[1]2025年已发货'!H:H</f>
        <v>石清国</v>
      </c>
      <c r="I2870" s="2">
        <f>'[1]2025年已发货'!I:I</f>
        <v>13458642015</v>
      </c>
      <c r="J2870" s="2" t="str">
        <f>_xlfn._xlws.FILTER(辅助信息!D:D,辅助信息!G:G=G2870)</f>
        <v>华西萌海-科创农业生态谷</v>
      </c>
    </row>
    <row r="2871" spans="1:10">
      <c r="A2871" s="2" t="str">
        <f>'[1]2025年已发货'!A:A</f>
        <v>陕钢</v>
      </c>
      <c r="B2871" s="2" t="str">
        <f>'[1]2025年已发货'!B:B</f>
        <v>螺纹钢</v>
      </c>
      <c r="C2871" s="2" t="str">
        <f>'[1]2025年已发货'!C:C</f>
        <v>HRB400E Φ12 9m</v>
      </c>
      <c r="D2871" s="2" t="str">
        <f>'[1]2025年已发货'!D:D</f>
        <v>吨</v>
      </c>
      <c r="E2871" s="2">
        <f>'[1]2025年已发货'!E:E</f>
        <v>8</v>
      </c>
      <c r="F2871" s="4">
        <f>'[1]2025年已发货'!F:F</f>
        <v>45783</v>
      </c>
      <c r="G2871" s="2" t="str">
        <f>'[1]2025年已发货'!G:G</f>
        <v>（华西萌海科创农业生态谷）成都市简阳市白金山水库</v>
      </c>
      <c r="H2871" s="2" t="str">
        <f>'[1]2025年已发货'!H:H</f>
        <v>石清国</v>
      </c>
      <c r="I2871" s="2">
        <f>'[1]2025年已发货'!I:I</f>
        <v>13458642015</v>
      </c>
      <c r="J2871" s="2" t="str">
        <f>_xlfn._xlws.FILTER(辅助信息!D:D,辅助信息!G:G=G2871)</f>
        <v>华西萌海-科创农业生态谷</v>
      </c>
    </row>
    <row r="2872" spans="1:10">
      <c r="A2872" s="2" t="str">
        <f>'[1]2025年已发货'!A:A</f>
        <v>陕钢</v>
      </c>
      <c r="B2872" s="2" t="str">
        <f>'[1]2025年已发货'!B:B</f>
        <v>螺纹钢</v>
      </c>
      <c r="C2872" s="2" t="str">
        <f>'[1]2025年已发货'!C:C</f>
        <v>HRB500E Φ12</v>
      </c>
      <c r="D2872" s="2" t="str">
        <f>'[1]2025年已发货'!D:D</f>
        <v>吨</v>
      </c>
      <c r="E2872" s="2">
        <f>'[1]2025年已发货'!E:E</f>
        <v>3</v>
      </c>
      <c r="F2872" s="4">
        <f>'[1]2025年已发货'!F:F</f>
        <v>45783</v>
      </c>
      <c r="G2872" s="2" t="str">
        <f>'[1]2025年已发货'!G:G</f>
        <v>（华西萌海科创农业生态谷）成都市简阳市白金山水库</v>
      </c>
      <c r="H2872" s="2" t="str">
        <f>'[1]2025年已发货'!H:H</f>
        <v>石清国</v>
      </c>
      <c r="I2872" s="2">
        <f>'[1]2025年已发货'!I:I</f>
        <v>13458642015</v>
      </c>
      <c r="J2872" s="2" t="str">
        <f>_xlfn._xlws.FILTER(辅助信息!D:D,辅助信息!G:G=G2872)</f>
        <v>华西萌海-科创农业生态谷</v>
      </c>
    </row>
    <row r="2873" spans="1:10">
      <c r="A2873" s="2" t="str">
        <f>'[1]2025年已发货'!A:A</f>
        <v>陕钢</v>
      </c>
      <c r="B2873" s="2" t="str">
        <f>'[1]2025年已发货'!B:B</f>
        <v>螺纹钢</v>
      </c>
      <c r="C2873" s="2" t="str">
        <f>'[1]2025年已发货'!C:C</f>
        <v>HRB500E Φ14</v>
      </c>
      <c r="D2873" s="2" t="str">
        <f>'[1]2025年已发货'!D:D</f>
        <v>吨</v>
      </c>
      <c r="E2873" s="2">
        <f>'[1]2025年已发货'!E:E</f>
        <v>3</v>
      </c>
      <c r="F2873" s="4">
        <f>'[1]2025年已发货'!F:F</f>
        <v>45783</v>
      </c>
      <c r="G2873" s="2" t="str">
        <f>'[1]2025年已发货'!G:G</f>
        <v>（华西萌海科创农业生态谷）成都市简阳市白金山水库</v>
      </c>
      <c r="H2873" s="2" t="str">
        <f>'[1]2025年已发货'!H:H</f>
        <v>石清国</v>
      </c>
      <c r="I2873" s="2">
        <f>'[1]2025年已发货'!I:I</f>
        <v>13458642015</v>
      </c>
      <c r="J2873" s="2" t="str">
        <f>_xlfn._xlws.FILTER(辅助信息!D:D,辅助信息!G:G=G2873)</f>
        <v>华西萌海-科创农业生态谷</v>
      </c>
    </row>
    <row r="2874" spans="1:10">
      <c r="A2874" s="2" t="str">
        <f>'[1]2025年已发货'!A:A</f>
        <v>陕钢</v>
      </c>
      <c r="B2874" s="2" t="str">
        <f>'[1]2025年已发货'!B:B</f>
        <v>螺纹钢</v>
      </c>
      <c r="C2874" s="2" t="str">
        <f>'[1]2025年已发货'!C:C</f>
        <v>HRB500E Φ20</v>
      </c>
      <c r="D2874" s="2" t="str">
        <f>'[1]2025年已发货'!D:D</f>
        <v>吨</v>
      </c>
      <c r="E2874" s="2">
        <f>'[1]2025年已发货'!E:E</f>
        <v>3</v>
      </c>
      <c r="F2874" s="4">
        <f>'[1]2025年已发货'!F:F</f>
        <v>45783</v>
      </c>
      <c r="G2874" s="2" t="str">
        <f>'[1]2025年已发货'!G:G</f>
        <v>（华西萌海科创农业生态谷）成都市简阳市白金山水库</v>
      </c>
      <c r="H2874" s="2" t="str">
        <f>'[1]2025年已发货'!H:H</f>
        <v>石清国</v>
      </c>
      <c r="I2874" s="2">
        <f>'[1]2025年已发货'!I:I</f>
        <v>13458642015</v>
      </c>
      <c r="J2874" s="2" t="str">
        <f>_xlfn._xlws.FILTER(辅助信息!D:D,辅助信息!G:G=G2874)</f>
        <v>华西萌海-科创农业生态谷</v>
      </c>
    </row>
    <row r="2875" spans="1:10">
      <c r="A2875" s="2" t="str">
        <f>'[1]2025年已发货'!A:A</f>
        <v>吉晨盛泰</v>
      </c>
      <c r="B2875" s="2" t="str">
        <f>'[1]2025年已发货'!B:B</f>
        <v>螺纹钢</v>
      </c>
      <c r="C2875" s="2" t="str">
        <f>'[1]2025年已发货'!C:C</f>
        <v>HRB400E Φ12*9m</v>
      </c>
      <c r="D2875" s="2" t="str">
        <f>'[1]2025年已发货'!D:D</f>
        <v>吨</v>
      </c>
      <c r="E2875" s="2">
        <f>'[1]2025年已发货'!E:E</f>
        <v>70</v>
      </c>
      <c r="F2875" s="4">
        <f>'[1]2025年已发货'!F:F</f>
        <v>45783</v>
      </c>
      <c r="G2875" s="2" t="str">
        <f>'[1]2025年已发货'!G:G</f>
        <v>（中铁一局四公司西昭高速6标4分部）四川省凉山彝族自治州昭觉县杨日占里</v>
      </c>
      <c r="H2875" s="2" t="str">
        <f>'[1]2025年已发货'!H:H</f>
        <v>马占全</v>
      </c>
      <c r="I2875" s="2">
        <f>'[1]2025年已发货'!I:I</f>
        <v>18189516465</v>
      </c>
      <c r="J2875" s="2" vm="1" t="e">
        <f>_xlfn._xlws.FILTER(辅助信息!D:D,辅助信息!G:G=G2875)</f>
        <v>#VALUE!</v>
      </c>
    </row>
    <row r="2876" spans="1:10">
      <c r="A2876" s="2" t="str">
        <f>'[1]2025年已发货'!A:A</f>
        <v>吉晨盛泰</v>
      </c>
      <c r="B2876" s="2" t="str">
        <f>'[1]2025年已发货'!B:B</f>
        <v>螺纹钢</v>
      </c>
      <c r="C2876" s="2" t="str">
        <f>'[1]2025年已发货'!C:C</f>
        <v>HRB400E Φ16*9m</v>
      </c>
      <c r="D2876" s="2" t="str">
        <f>'[1]2025年已发货'!D:D</f>
        <v>吨</v>
      </c>
      <c r="E2876" s="2">
        <f>'[1]2025年已发货'!E:E</f>
        <v>70</v>
      </c>
      <c r="F2876" s="4">
        <f>'[1]2025年已发货'!F:F</f>
        <v>45783</v>
      </c>
      <c r="G2876" s="2" t="str">
        <f>'[1]2025年已发货'!G:G</f>
        <v>（中铁一局四公司西昭高速6标4分部）四川省凉山彝族自治州昭觉县杨日占里</v>
      </c>
      <c r="H2876" s="2" t="str">
        <f>'[1]2025年已发货'!H:H</f>
        <v>马占全</v>
      </c>
      <c r="I2876" s="2">
        <f>'[1]2025年已发货'!I:I</f>
        <v>18189516465</v>
      </c>
      <c r="J2876" s="2" vm="1" t="e">
        <f>_xlfn._xlws.FILTER(辅助信息!D:D,辅助信息!G:G=G2876)</f>
        <v>#VALUE!</v>
      </c>
    </row>
    <row r="2877" spans="1:10">
      <c r="A2877" s="2" t="str">
        <f>'[1]2025年已发货'!A:A</f>
        <v>陕钢</v>
      </c>
      <c r="B2877" s="2" t="str">
        <f>'[1]2025年已发货'!B:B</f>
        <v>盘螺</v>
      </c>
      <c r="C2877" s="2" t="str">
        <f>'[1]2025年已发货'!C:C</f>
        <v>HRB400E Φ8</v>
      </c>
      <c r="D2877" s="2" t="str">
        <f>'[1]2025年已发货'!D:D</f>
        <v>吨</v>
      </c>
      <c r="E2877" s="2">
        <f>'[1]2025年已发货'!E:E</f>
        <v>15</v>
      </c>
      <c r="F2877" s="4">
        <f>'[1]2025年已发货'!F:F</f>
        <v>45783</v>
      </c>
      <c r="G2877" s="2" t="str">
        <f>'[1]2025年已发货'!G:G</f>
        <v>（五局乐山机场项目）乐山市五通桥区冠英镇</v>
      </c>
      <c r="H2877" s="2" t="str">
        <f>'[1]2025年已发货'!H:H</f>
        <v>王思思</v>
      </c>
      <c r="I2877" s="2">
        <f>'[1]2025年已发货'!I:I</f>
        <v>18973190156</v>
      </c>
      <c r="J2877" s="2" vm="1" t="e">
        <f>_xlfn._xlws.FILTER(辅助信息!D:D,辅助信息!G:G=G2877)</f>
        <v>#VALUE!</v>
      </c>
    </row>
    <row r="2878" spans="1:10">
      <c r="A2878" s="2" t="str">
        <f>'[1]2025年已发货'!A:A</f>
        <v>陕钢</v>
      </c>
      <c r="B2878" s="2" t="str">
        <f>'[1]2025年已发货'!B:B</f>
        <v>盘螺</v>
      </c>
      <c r="C2878" s="2" t="str">
        <f>'[1]2025年已发货'!C:C</f>
        <v>HRB400E Φ10</v>
      </c>
      <c r="D2878" s="2" t="str">
        <f>'[1]2025年已发货'!D:D</f>
        <v>吨</v>
      </c>
      <c r="E2878" s="2">
        <f>'[1]2025年已发货'!E:E</f>
        <v>12.5</v>
      </c>
      <c r="F2878" s="4">
        <f>'[1]2025年已发货'!F:F</f>
        <v>45783</v>
      </c>
      <c r="G2878" s="2" t="str">
        <f>'[1]2025年已发货'!G:G</f>
        <v>（五局乐山机场项目）乐山市五通桥区冠英镇</v>
      </c>
      <c r="H2878" s="2" t="str">
        <f>'[1]2025年已发货'!H:H</f>
        <v>王思思</v>
      </c>
      <c r="I2878" s="2">
        <f>'[1]2025年已发货'!I:I</f>
        <v>18973190156</v>
      </c>
      <c r="J2878" s="2" vm="1" t="e">
        <f>_xlfn._xlws.FILTER(辅助信息!D:D,辅助信息!G:G=G2878)</f>
        <v>#VALUE!</v>
      </c>
    </row>
    <row r="2879" spans="1:10">
      <c r="A2879" s="2" t="str">
        <f>'[1]2025年已发货'!A:A</f>
        <v>陕钢</v>
      </c>
      <c r="B2879" s="2" t="str">
        <f>'[1]2025年已发货'!B:B</f>
        <v>螺纹钢</v>
      </c>
      <c r="C2879" s="2" t="str">
        <f>'[1]2025年已发货'!C:C</f>
        <v>HRB400E Φ18 9m</v>
      </c>
      <c r="D2879" s="2" t="str">
        <f>'[1]2025年已发货'!D:D</f>
        <v>吨</v>
      </c>
      <c r="E2879" s="2">
        <f>'[1]2025年已发货'!E:E</f>
        <v>5</v>
      </c>
      <c r="F2879" s="4">
        <f>'[1]2025年已发货'!F:F</f>
        <v>45783</v>
      </c>
      <c r="G2879" s="2" t="str">
        <f>'[1]2025年已发货'!G:G</f>
        <v>（五局乐山机场项目）乐山市五通桥区冠英镇</v>
      </c>
      <c r="H2879" s="2" t="str">
        <f>'[1]2025年已发货'!H:H</f>
        <v>王思思</v>
      </c>
      <c r="I2879" s="2">
        <f>'[1]2025年已发货'!I:I</f>
        <v>18973190156</v>
      </c>
      <c r="J2879" s="2" vm="1" t="e">
        <f>_xlfn._xlws.FILTER(辅助信息!D:D,辅助信息!G:G=G2879)</f>
        <v>#VALUE!</v>
      </c>
    </row>
    <row r="2880" spans="1:10">
      <c r="A2880" s="2" t="str">
        <f>'[1]2025年已发货'!A:A</f>
        <v>达钢</v>
      </c>
      <c r="B2880" s="2" t="str">
        <f>'[1]2025年已发货'!B:B</f>
        <v>盘圆</v>
      </c>
      <c r="C2880" s="2" t="str">
        <f>'[1]2025年已发货'!C:C</f>
        <v>HPB300Ф8</v>
      </c>
      <c r="D2880" s="2" t="str">
        <f>'[1]2025年已发货'!D:D</f>
        <v>吨</v>
      </c>
      <c r="E2880" s="2">
        <f>'[1]2025年已发货'!E:E</f>
        <v>7</v>
      </c>
      <c r="F2880" s="4">
        <f>'[1]2025年已发货'!F:F</f>
        <v>45784</v>
      </c>
      <c r="G2880" s="2" t="str">
        <f>'[1]2025年已发货'!G:G</f>
        <v>（成铁西物-重庆渝北金山项目）重庆市渝北区康庄美地C区（司机拍摄签收小票时需设置时间及地点水印）</v>
      </c>
      <c r="H2880" s="2" t="str">
        <f>'[1]2025年已发货'!H:H</f>
        <v>黄永福</v>
      </c>
      <c r="I2880" s="2" t="str">
        <f>'[1]2025年已发货'!I:I</f>
        <v>15982823571</v>
      </c>
      <c r="J2880" s="2" vm="1" t="e">
        <f>_xlfn._xlws.FILTER(辅助信息!D:D,辅助信息!G:G=G2880)</f>
        <v>#VALUE!</v>
      </c>
    </row>
    <row r="2881" spans="1:10">
      <c r="A2881" s="2" t="str">
        <f>'[1]2025年已发货'!A:A</f>
        <v>达钢</v>
      </c>
      <c r="B2881" s="2" t="str">
        <f>'[1]2025年已发货'!B:B</f>
        <v>盘圆</v>
      </c>
      <c r="C2881" s="2" t="str">
        <f>'[1]2025年已发货'!C:C</f>
        <v>HPB300Ф10</v>
      </c>
      <c r="D2881" s="2" t="str">
        <f>'[1]2025年已发货'!D:D</f>
        <v>吨</v>
      </c>
      <c r="E2881" s="2">
        <f>'[1]2025年已发货'!E:E</f>
        <v>10</v>
      </c>
      <c r="F2881" s="4">
        <f>'[1]2025年已发货'!F:F</f>
        <v>45784</v>
      </c>
      <c r="G2881" s="2" t="str">
        <f>'[1]2025年已发货'!G:G</f>
        <v>（成铁西物-重庆渝北金山项目）重庆市渝北区康庄美地C区（司机拍摄签收小票时需设置时间及地点水印）</v>
      </c>
      <c r="H2881" s="2" t="str">
        <f>'[1]2025年已发货'!H:H</f>
        <v>黄永福</v>
      </c>
      <c r="I2881" s="2" t="str">
        <f>'[1]2025年已发货'!I:I</f>
        <v>15982823571</v>
      </c>
      <c r="J2881" s="2" vm="1" t="e">
        <f>_xlfn._xlws.FILTER(辅助信息!D:D,辅助信息!G:G=G2881)</f>
        <v>#VALUE!</v>
      </c>
    </row>
    <row r="2882" spans="1:10">
      <c r="A2882" s="2" t="str">
        <f>'[1]2025年已发货'!A:A</f>
        <v>达钢</v>
      </c>
      <c r="B2882" s="2" t="str">
        <f>'[1]2025年已发货'!B:B</f>
        <v>螺纹钢</v>
      </c>
      <c r="C2882" s="2" t="str">
        <f>'[1]2025年已发货'!C:C</f>
        <v>HRB400EФ12*9m</v>
      </c>
      <c r="D2882" s="2" t="str">
        <f>'[1]2025年已发货'!D:D</f>
        <v>吨</v>
      </c>
      <c r="E2882" s="2">
        <f>'[1]2025年已发货'!E:E</f>
        <v>18</v>
      </c>
      <c r="F2882" s="4">
        <f>'[1]2025年已发货'!F:F</f>
        <v>45784</v>
      </c>
      <c r="G2882" s="2" t="str">
        <f>'[1]2025年已发货'!G:G</f>
        <v>（成铁西物-重庆渝北金山项目）重庆市渝北区康庄美地C区（司机拍摄签收小票时需设置时间及地点水印）</v>
      </c>
      <c r="H2882" s="2" t="str">
        <f>'[1]2025年已发货'!H:H</f>
        <v>黄永福</v>
      </c>
      <c r="I2882" s="2" t="str">
        <f>'[1]2025年已发货'!I:I</f>
        <v>15982823571</v>
      </c>
      <c r="J2882" s="2" vm="1" t="e">
        <f>_xlfn._xlws.FILTER(辅助信息!D:D,辅助信息!G:G=G2882)</f>
        <v>#VALUE!</v>
      </c>
    </row>
    <row r="2883" spans="1:10">
      <c r="A2883" s="2" t="str">
        <f>'[1]2025年已发货'!A:A</f>
        <v>德胜恒嘉</v>
      </c>
      <c r="B2883" s="2" t="str">
        <f>'[1]2025年已发货'!B:B</f>
        <v>螺纹钢</v>
      </c>
      <c r="C2883" s="2" t="str">
        <f>'[1]2025年已发货'!C:C</f>
        <v>HRB400E Φ25 9m</v>
      </c>
      <c r="D2883" s="2" t="str">
        <f>'[1]2025年已发货'!D:D</f>
        <v>吨</v>
      </c>
      <c r="E2883" s="2">
        <f>'[1]2025年已发货'!E:E</f>
        <v>35</v>
      </c>
      <c r="F2883" s="4">
        <f>'[1]2025年已发货'!F:F</f>
        <v>45784</v>
      </c>
      <c r="G2883" s="2" t="str">
        <f>'[1]2025年已发货'!G:G</f>
        <v>（五局乐山机场项目）乐山市五通桥区冠英镇</v>
      </c>
      <c r="H2883" s="2" t="str">
        <f>'[1]2025年已发货'!H:H</f>
        <v>王思思</v>
      </c>
      <c r="I2883" s="2">
        <f>'[1]2025年已发货'!I:I</f>
        <v>18973190156</v>
      </c>
      <c r="J2883" s="2" vm="1" t="e">
        <f>_xlfn._xlws.FILTER(辅助信息!D:D,辅助信息!G:G=G2883)</f>
        <v>#VALUE!</v>
      </c>
    </row>
    <row r="2884" spans="1:10">
      <c r="A2884" s="2" t="str">
        <f>'[1]2025年已发货'!A:A</f>
        <v>德胜恒嘉</v>
      </c>
      <c r="B2884" s="2" t="str">
        <f>'[1]2025年已发货'!B:B</f>
        <v>螺纹钢</v>
      </c>
      <c r="C2884" s="2" t="str">
        <f>'[1]2025年已发货'!C:C</f>
        <v>HRB400E Φ32 12m</v>
      </c>
      <c r="D2884" s="2" t="str">
        <f>'[1]2025年已发货'!D:D</f>
        <v>吨</v>
      </c>
      <c r="E2884" s="2">
        <f>'[1]2025年已发货'!E:E</f>
        <v>35</v>
      </c>
      <c r="F2884" s="4">
        <f>'[1]2025年已发货'!F:F</f>
        <v>45784</v>
      </c>
      <c r="G2884" s="2" t="str">
        <f>'[1]2025年已发货'!G:G</f>
        <v>（中铁北京局-资乐高速6标）四川省乐山市市中区土主镇资乐高速TJ6标项目试验室</v>
      </c>
      <c r="H2884" s="2" t="str">
        <f>'[1]2025年已发货'!H:H</f>
        <v>刘岩</v>
      </c>
      <c r="I2884" s="2">
        <f>'[1]2025年已发货'!I:I</f>
        <v>18543566469</v>
      </c>
      <c r="J2884" s="2" vm="1" t="e">
        <f>_xlfn._xlws.FILTER(辅助信息!D:D,辅助信息!G:G=G2884)</f>
        <v>#VALUE!</v>
      </c>
    </row>
    <row r="2885" spans="1:10">
      <c r="A2885" s="2" t="str">
        <f>'[1]2025年已发货'!A:A</f>
        <v>达钢</v>
      </c>
      <c r="B2885" s="2" t="str">
        <f>'[1]2025年已发货'!B:B</f>
        <v>螺纹钢</v>
      </c>
      <c r="C2885" s="2" t="str">
        <f>'[1]2025年已发货'!C:C</f>
        <v>HRB500E Φ20</v>
      </c>
      <c r="D2885" s="2" t="str">
        <f>'[1]2025年已发货'!D:D</f>
        <v>吨</v>
      </c>
      <c r="E2885" s="2">
        <f>'[1]2025年已发货'!E:E</f>
        <v>9</v>
      </c>
      <c r="F2885" s="4">
        <f>'[1]2025年已发货'!F:F</f>
        <v>45784</v>
      </c>
      <c r="G2885" s="2" t="str">
        <f>'[1]2025年已发货'!G:G</f>
        <v>（华西简阳西城嘉苑）四川省成都市简阳市简城街道高屋村</v>
      </c>
      <c r="H2885" s="2" t="str">
        <f>'[1]2025年已发货'!H:H</f>
        <v>张瀚镭</v>
      </c>
      <c r="I2885" s="2">
        <f>'[1]2025年已发货'!I:I</f>
        <v>15884666220</v>
      </c>
      <c r="J2885" s="2" t="str">
        <f>_xlfn._xlws.FILTER(辅助信息!D:D,辅助信息!G:G=G2885)</f>
        <v>华西简阳西城嘉苑</v>
      </c>
    </row>
    <row r="2886" spans="1:10">
      <c r="A2886" s="2" t="str">
        <f>'[1]2025年已发货'!A:A</f>
        <v>达钢</v>
      </c>
      <c r="B2886" s="2" t="str">
        <f>'[1]2025年已发货'!B:B</f>
        <v>螺纹钢</v>
      </c>
      <c r="C2886" s="2" t="str">
        <f>'[1]2025年已发货'!C:C</f>
        <v>HRB500E Φ25</v>
      </c>
      <c r="D2886" s="2" t="str">
        <f>'[1]2025年已发货'!D:D</f>
        <v>吨</v>
      </c>
      <c r="E2886" s="2">
        <f>'[1]2025年已发货'!E:E</f>
        <v>12</v>
      </c>
      <c r="F2886" s="4">
        <f>'[1]2025年已发货'!F:F</f>
        <v>45784</v>
      </c>
      <c r="G2886" s="2" t="str">
        <f>'[1]2025年已发货'!G:G</f>
        <v>（华西简阳西城嘉苑）四川省成都市简阳市简城街道高屋村</v>
      </c>
      <c r="H2886" s="2" t="str">
        <f>'[1]2025年已发货'!H:H</f>
        <v>张瀚镭</v>
      </c>
      <c r="I2886" s="2">
        <f>'[1]2025年已发货'!I:I</f>
        <v>15884666220</v>
      </c>
      <c r="J2886" s="2" t="str">
        <f>_xlfn._xlws.FILTER(辅助信息!D:D,辅助信息!G:G=G2886)</f>
        <v>华西简阳西城嘉苑</v>
      </c>
    </row>
    <row r="2887" spans="1:10">
      <c r="A2887" s="2" t="str">
        <f>'[1]2025年已发货'!A:A</f>
        <v>达钢</v>
      </c>
      <c r="B2887" s="2" t="str">
        <f>'[1]2025年已发货'!B:B</f>
        <v>螺纹钢</v>
      </c>
      <c r="C2887" s="2" t="str">
        <f>'[1]2025年已发货'!C:C</f>
        <v>HRB400E Φ14 9m</v>
      </c>
      <c r="D2887" s="2" t="str">
        <f>'[1]2025年已发货'!D:D</f>
        <v>吨</v>
      </c>
      <c r="E2887" s="2">
        <f>'[1]2025年已发货'!E:E</f>
        <v>51</v>
      </c>
      <c r="F2887" s="4">
        <f>'[1]2025年已发货'!F:F</f>
        <v>45784</v>
      </c>
      <c r="G2887" s="2" t="str">
        <f>'[1]2025年已发货'!G:G</f>
        <v>（华西简阳西城嘉苑）四川省成都市简阳市简城街道高屋村</v>
      </c>
      <c r="H2887" s="2" t="str">
        <f>'[1]2025年已发货'!H:H</f>
        <v>张瀚镭</v>
      </c>
      <c r="I2887" s="2">
        <f>'[1]2025年已发货'!I:I</f>
        <v>15884666220</v>
      </c>
      <c r="J2887" s="2" t="str">
        <f>_xlfn._xlws.FILTER(辅助信息!D:D,辅助信息!G:G=G2887)</f>
        <v>华西简阳西城嘉苑</v>
      </c>
    </row>
    <row r="2888" spans="1:10">
      <c r="A2888" s="2" t="str">
        <f>'[1]2025年已发货'!A:A</f>
        <v>陕钢</v>
      </c>
      <c r="B2888" s="2" t="str">
        <f>'[1]2025年已发货'!B:B</f>
        <v>盘螺</v>
      </c>
      <c r="C2888" s="2" t="str">
        <f>'[1]2025年已发货'!C:C</f>
        <v>HRB400E Φ12</v>
      </c>
      <c r="D2888" s="2" t="str">
        <f>'[1]2025年已发货'!D:D</f>
        <v>吨</v>
      </c>
      <c r="E2888" s="2">
        <f>'[1]2025年已发货'!E:E</f>
        <v>5</v>
      </c>
      <c r="F2888" s="4">
        <f>'[1]2025年已发货'!F:F</f>
        <v>45784</v>
      </c>
      <c r="G2888" s="2" t="str">
        <f>'[1]2025年已发货'!G:G</f>
        <v>（华西简阳西城嘉苑）四川省成都市简阳市简城街道高屋村</v>
      </c>
      <c r="H2888" s="2" t="str">
        <f>'[1]2025年已发货'!H:H</f>
        <v>张瀚镭</v>
      </c>
      <c r="I2888" s="2">
        <f>'[1]2025年已发货'!I:I</f>
        <v>15884666220</v>
      </c>
      <c r="J2888" s="2" t="str">
        <f>_xlfn._xlws.FILTER(辅助信息!D:D,辅助信息!G:G=G2888)</f>
        <v>华西简阳西城嘉苑</v>
      </c>
    </row>
    <row r="2889" spans="1:10">
      <c r="A2889" s="2" t="str">
        <f>'[1]2025年已发货'!A:A</f>
        <v>陕钢</v>
      </c>
      <c r="B2889" s="2" t="str">
        <f>'[1]2025年已发货'!B:B</f>
        <v>螺纹钢</v>
      </c>
      <c r="C2889" s="2" t="str">
        <f>'[1]2025年已发货'!C:C</f>
        <v>HRB400E Φ14 9m</v>
      </c>
      <c r="D2889" s="2" t="str">
        <f>'[1]2025年已发货'!D:D</f>
        <v>吨</v>
      </c>
      <c r="E2889" s="2">
        <f>'[1]2025年已发货'!E:E</f>
        <v>20</v>
      </c>
      <c r="F2889" s="4">
        <f>'[1]2025年已发货'!F:F</f>
        <v>45784</v>
      </c>
      <c r="G2889" s="2" t="str">
        <f>'[1]2025年已发货'!G:G</f>
        <v>（华西简阳西城嘉苑）四川省成都市简阳市简城街道高屋村</v>
      </c>
      <c r="H2889" s="2" t="str">
        <f>'[1]2025年已发货'!H:H</f>
        <v>张瀚镭</v>
      </c>
      <c r="I2889" s="2">
        <f>'[1]2025年已发货'!I:I</f>
        <v>15884666220</v>
      </c>
      <c r="J2889" s="2" t="str">
        <f>_xlfn._xlws.FILTER(辅助信息!D:D,辅助信息!G:G=G2889)</f>
        <v>华西简阳西城嘉苑</v>
      </c>
    </row>
    <row r="2890" spans="1:10">
      <c r="A2890" s="2" t="str">
        <f>'[1]2025年已发货'!A:A</f>
        <v>陕钢</v>
      </c>
      <c r="B2890" s="2" t="str">
        <f>'[1]2025年已发货'!B:B</f>
        <v>螺纹钢</v>
      </c>
      <c r="C2890" s="2" t="str">
        <f>'[1]2025年已发货'!C:C</f>
        <v>HRB400E Φ16 9m</v>
      </c>
      <c r="D2890" s="2" t="str">
        <f>'[1]2025年已发货'!D:D</f>
        <v>吨</v>
      </c>
      <c r="E2890" s="2">
        <f>'[1]2025年已发货'!E:E</f>
        <v>17</v>
      </c>
      <c r="F2890" s="4">
        <f>'[1]2025年已发货'!F:F</f>
        <v>45784</v>
      </c>
      <c r="G2890" s="2" t="str">
        <f>'[1]2025年已发货'!G:G</f>
        <v>（华西简阳西城嘉苑）四川省成都市简阳市简城街道高屋村</v>
      </c>
      <c r="H2890" s="2" t="str">
        <f>'[1]2025年已发货'!H:H</f>
        <v>张瀚镭</v>
      </c>
      <c r="I2890" s="2">
        <f>'[1]2025年已发货'!I:I</f>
        <v>15884666220</v>
      </c>
      <c r="J2890" s="2" t="str">
        <f>_xlfn._xlws.FILTER(辅助信息!D:D,辅助信息!G:G=G2890)</f>
        <v>华西简阳西城嘉苑</v>
      </c>
    </row>
    <row r="2891" spans="1:10">
      <c r="A2891" s="2" t="str">
        <f>'[1]2025年已发货'!A:A</f>
        <v>陕钢</v>
      </c>
      <c r="B2891" s="2" t="str">
        <f>'[1]2025年已发货'!B:B</f>
        <v>螺纹钢</v>
      </c>
      <c r="C2891" s="2" t="str">
        <f>'[1]2025年已发货'!C:C</f>
        <v>HRB400E Φ18 9m</v>
      </c>
      <c r="D2891" s="2" t="str">
        <f>'[1]2025年已发货'!D:D</f>
        <v>吨</v>
      </c>
      <c r="E2891" s="2">
        <f>'[1]2025年已发货'!E:E</f>
        <v>20</v>
      </c>
      <c r="F2891" s="4">
        <f>'[1]2025年已发货'!F:F</f>
        <v>45784</v>
      </c>
      <c r="G2891" s="2" t="str">
        <f>'[1]2025年已发货'!G:G</f>
        <v>（华西简阳西城嘉苑）四川省成都市简阳市简城街道高屋村</v>
      </c>
      <c r="H2891" s="2" t="str">
        <f>'[1]2025年已发货'!H:H</f>
        <v>张瀚镭</v>
      </c>
      <c r="I2891" s="2">
        <f>'[1]2025年已发货'!I:I</f>
        <v>15884666220</v>
      </c>
      <c r="J2891" s="2" t="str">
        <f>_xlfn._xlws.FILTER(辅助信息!D:D,辅助信息!G:G=G2891)</f>
        <v>华西简阳西城嘉苑</v>
      </c>
    </row>
    <row r="2892" spans="1:10">
      <c r="A2892" s="2" t="str">
        <f>'[1]2025年已发货'!A:A</f>
        <v>陕钢</v>
      </c>
      <c r="B2892" s="2" t="str">
        <f>'[1]2025年已发货'!B:B</f>
        <v>螺纹钢</v>
      </c>
      <c r="C2892" s="2" t="str">
        <f>'[1]2025年已发货'!C:C</f>
        <v>HRB400E Φ20 9m</v>
      </c>
      <c r="D2892" s="2" t="str">
        <f>'[1]2025年已发货'!D:D</f>
        <v>吨</v>
      </c>
      <c r="E2892" s="2">
        <f>'[1]2025年已发货'!E:E</f>
        <v>3</v>
      </c>
      <c r="F2892" s="4">
        <f>'[1]2025年已发货'!F:F</f>
        <v>45784</v>
      </c>
      <c r="G2892" s="2" t="str">
        <f>'[1]2025年已发货'!G:G</f>
        <v>（华西简阳西城嘉苑）四川省成都市简阳市简城街道高屋村</v>
      </c>
      <c r="H2892" s="2" t="str">
        <f>'[1]2025年已发货'!H:H</f>
        <v>张瀚镭</v>
      </c>
      <c r="I2892" s="2">
        <f>'[1]2025年已发货'!I:I</f>
        <v>15884666220</v>
      </c>
      <c r="J2892" s="2" t="str">
        <f>_xlfn._xlws.FILTER(辅助信息!D:D,辅助信息!G:G=G2892)</f>
        <v>华西简阳西城嘉苑</v>
      </c>
    </row>
    <row r="2893" spans="1:10">
      <c r="A2893" s="2" t="str">
        <f>'[1]2025年已发货'!A:A</f>
        <v>陕钢</v>
      </c>
      <c r="B2893" s="2" t="str">
        <f>'[1]2025年已发货'!B:B</f>
        <v>螺纹钢</v>
      </c>
      <c r="C2893" s="2" t="str">
        <f>'[1]2025年已发货'!C:C</f>
        <v>HRB500E Φ22</v>
      </c>
      <c r="D2893" s="2" t="str">
        <f>'[1]2025年已发货'!D:D</f>
        <v>吨</v>
      </c>
      <c r="E2893" s="2">
        <f>'[1]2025年已发货'!E:E</f>
        <v>6</v>
      </c>
      <c r="F2893" s="4">
        <f>'[1]2025年已发货'!F:F</f>
        <v>45784</v>
      </c>
      <c r="G2893" s="2" t="str">
        <f>'[1]2025年已发货'!G:G</f>
        <v>（华西简阳西城嘉苑）四川省成都市简阳市简城街道高屋村</v>
      </c>
      <c r="H2893" s="2" t="str">
        <f>'[1]2025年已发货'!H:H</f>
        <v>张瀚镭</v>
      </c>
      <c r="I2893" s="2">
        <f>'[1]2025年已发货'!I:I</f>
        <v>15884666220</v>
      </c>
      <c r="J2893" s="2" t="str">
        <f>_xlfn._xlws.FILTER(辅助信息!D:D,辅助信息!G:G=G2893)</f>
        <v>华西简阳西城嘉苑</v>
      </c>
    </row>
    <row r="2894" spans="1:10">
      <c r="A2894" s="2" t="str">
        <f>'[1]2025年已发货'!A:A</f>
        <v>达钢</v>
      </c>
      <c r="B2894" s="2" t="str">
        <f>'[1]2025年已发货'!B:B</f>
        <v>高线</v>
      </c>
      <c r="C2894" s="2" t="str">
        <f>'[1]2025年已发货'!C:C</f>
        <v>HPB300Φ8</v>
      </c>
      <c r="D2894" s="2" t="str">
        <f>'[1]2025年已发货'!D:D</f>
        <v>吨</v>
      </c>
      <c r="E2894" s="2">
        <f>'[1]2025年已发货'!E:E</f>
        <v>7.5</v>
      </c>
      <c r="F2894" s="4">
        <f>'[1]2025年已发货'!F:F</f>
        <v>45784</v>
      </c>
      <c r="G2894" s="2" t="str">
        <f>'[1]2025年已发货'!G:G</f>
        <v>（十九冶-江龙高速二分部）重庆市云阳县S305附近*龙角互通连接线（变更段）</v>
      </c>
      <c r="H2894" s="2" t="str">
        <f>'[1]2025年已发货'!H:H</f>
        <v>张鹏</v>
      </c>
      <c r="I2894" s="2">
        <f>'[1]2025年已发货'!I:I</f>
        <v>18223006448</v>
      </c>
      <c r="J2894" s="2" vm="1" t="e">
        <f>_xlfn._xlws.FILTER(辅助信息!D:D,辅助信息!G:G=G2894)</f>
        <v>#VALUE!</v>
      </c>
    </row>
    <row r="2895" spans="1:10">
      <c r="A2895" s="2" t="str">
        <f>'[1]2025年已发货'!A:A</f>
        <v>达钢</v>
      </c>
      <c r="B2895" s="2" t="str">
        <f>'[1]2025年已发货'!B:B</f>
        <v>直螺纹</v>
      </c>
      <c r="C2895" s="2" t="str">
        <f>'[1]2025年已发货'!C:C</f>
        <v>HRB400E Φ32 9m</v>
      </c>
      <c r="D2895" s="2" t="str">
        <f>'[1]2025年已发货'!D:D</f>
        <v>吨</v>
      </c>
      <c r="E2895" s="2">
        <f>'[1]2025年已发货'!E:E</f>
        <v>35</v>
      </c>
      <c r="F2895" s="4">
        <f>'[1]2025年已发货'!F:F</f>
        <v>45784</v>
      </c>
      <c r="G2895" s="2" t="str">
        <f>'[1]2025年已发货'!G:G</f>
        <v>（十九冶-江龙高速二分部）重庆市云阳县S305附近*龙角互通连接线（变更段）</v>
      </c>
      <c r="H2895" s="2" t="str">
        <f>'[1]2025年已发货'!H:H</f>
        <v>张鹏</v>
      </c>
      <c r="I2895" s="2">
        <f>'[1]2025年已发货'!I:I</f>
        <v>18223006448</v>
      </c>
      <c r="J2895" s="2" vm="1" t="e">
        <f>_xlfn._xlws.FILTER(辅助信息!D:D,辅助信息!G:G=G2895)</f>
        <v>#VALUE!</v>
      </c>
    </row>
    <row r="2896" spans="1:10">
      <c r="A2896" s="2" t="str">
        <f>'[1]2025年已发货'!A:A</f>
        <v>达钢</v>
      </c>
      <c r="B2896" s="2" t="str">
        <f>'[1]2025年已发货'!B:B</f>
        <v>直螺纹</v>
      </c>
      <c r="C2896" s="2" t="str">
        <f>'[1]2025年已发货'!C:C</f>
        <v>HRB400E Φ12 9m</v>
      </c>
      <c r="D2896" s="2" t="str">
        <f>'[1]2025年已发货'!D:D</f>
        <v>吨</v>
      </c>
      <c r="E2896" s="2">
        <f>'[1]2025年已发货'!E:E</f>
        <v>66</v>
      </c>
      <c r="F2896" s="4">
        <f>'[1]2025年已发货'!F:F</f>
        <v>45784</v>
      </c>
      <c r="G2896" s="2" t="str">
        <f>'[1]2025年已发货'!G:G</f>
        <v>（十九冶-江龙高速二分部）重庆市云阳县宝坪镇双塆村*宝坪梁场</v>
      </c>
      <c r="H2896" s="2" t="str">
        <f>'[1]2025年已发货'!H:H</f>
        <v>张鹏</v>
      </c>
      <c r="I2896" s="2">
        <f>'[1]2025年已发货'!I:I</f>
        <v>18223006448</v>
      </c>
      <c r="J2896" s="2" vm="1" t="e">
        <f>_xlfn._xlws.FILTER(辅助信息!D:D,辅助信息!G:G=G2896)</f>
        <v>#VALUE!</v>
      </c>
    </row>
    <row r="2897" spans="1:10">
      <c r="A2897" s="2" t="str">
        <f>'[1]2025年已发货'!A:A</f>
        <v>晋邦</v>
      </c>
      <c r="B2897" s="2" t="str">
        <f>'[1]2025年已发货'!B:B</f>
        <v>盘螺</v>
      </c>
      <c r="C2897" s="2" t="str">
        <f>'[1]2025年已发货'!C:C</f>
        <v>HRB400E Φ8</v>
      </c>
      <c r="D2897" s="2" t="str">
        <f>'[1]2025年已发货'!D:D</f>
        <v>吨</v>
      </c>
      <c r="E2897" s="2">
        <f>'[1]2025年已发货'!E:E</f>
        <v>15.6</v>
      </c>
      <c r="F2897" s="4">
        <f>'[1]2025年已发货'!F:F</f>
        <v>45784</v>
      </c>
      <c r="G2897" s="2" t="str">
        <f>'[1]2025年已发货'!G:G</f>
        <v>（商投建工达州中医药科技园-1工区）达州市通川区达州中医药职业学院犀牛大道北段</v>
      </c>
      <c r="H2897" s="2" t="str">
        <f>'[1]2025年已发货'!H:H</f>
        <v>程黄刚</v>
      </c>
      <c r="I2897" s="2">
        <f>'[1]2025年已发货'!I:I</f>
        <v>15108211617</v>
      </c>
      <c r="J2897" s="2" t="str">
        <f>_xlfn._xlws.FILTER(辅助信息!D:D,辅助信息!G:G=G2897)</f>
        <v>商投建工达州中医药科技园</v>
      </c>
    </row>
    <row r="2898" spans="1:10">
      <c r="A2898" s="2" t="str">
        <f>'[1]2025年已发货'!A:A</f>
        <v>晋邦</v>
      </c>
      <c r="B2898" s="2" t="str">
        <f>'[1]2025年已发货'!B:B</f>
        <v>盘螺</v>
      </c>
      <c r="C2898" s="2" t="str">
        <f>'[1]2025年已发货'!C:C</f>
        <v>HRB400E Φ10</v>
      </c>
      <c r="D2898" s="2" t="str">
        <f>'[1]2025年已发货'!D:D</f>
        <v>吨</v>
      </c>
      <c r="E2898" s="2">
        <f>'[1]2025年已发货'!E:E</f>
        <v>4.7</v>
      </c>
      <c r="F2898" s="4">
        <f>'[1]2025年已发货'!F:F</f>
        <v>45784</v>
      </c>
      <c r="G2898" s="2" t="str">
        <f>'[1]2025年已发货'!G:G</f>
        <v>（商投建工达州中医药科技园-1工区）达州市通川区达州中医药职业学院犀牛大道北段</v>
      </c>
      <c r="H2898" s="2" t="str">
        <f>'[1]2025年已发货'!H:H</f>
        <v>程黄刚</v>
      </c>
      <c r="I2898" s="2">
        <f>'[1]2025年已发货'!I:I</f>
        <v>15108211617</v>
      </c>
      <c r="J2898" s="2" t="str">
        <f>_xlfn._xlws.FILTER(辅助信息!D:D,辅助信息!G:G=G2898)</f>
        <v>商投建工达州中医药科技园</v>
      </c>
    </row>
    <row r="2899" spans="1:10">
      <c r="A2899" s="2" t="str">
        <f>'[1]2025年已发货'!A:A</f>
        <v>晋邦</v>
      </c>
      <c r="B2899" s="2" t="str">
        <f>'[1]2025年已发货'!B:B</f>
        <v>螺纹钢</v>
      </c>
      <c r="C2899" s="2" t="str">
        <f>'[1]2025年已发货'!C:C</f>
        <v>HRB400E Φ12 9m</v>
      </c>
      <c r="D2899" s="2" t="str">
        <f>'[1]2025年已发货'!D:D</f>
        <v>吨</v>
      </c>
      <c r="E2899" s="2">
        <f>'[1]2025年已发货'!E:E</f>
        <v>16</v>
      </c>
      <c r="F2899" s="4">
        <f>'[1]2025年已发货'!F:F</f>
        <v>45784</v>
      </c>
      <c r="G2899" s="2" t="str">
        <f>'[1]2025年已发货'!G:G</f>
        <v>（商投建工达州中医药科技园-1工区）达州市通川区达州中医药职业学院犀牛大道北段</v>
      </c>
      <c r="H2899" s="2" t="str">
        <f>'[1]2025年已发货'!H:H</f>
        <v>程黄刚</v>
      </c>
      <c r="I2899" s="2">
        <f>'[1]2025年已发货'!I:I</f>
        <v>15108211617</v>
      </c>
      <c r="J2899" s="2" t="str">
        <f>_xlfn._xlws.FILTER(辅助信息!D:D,辅助信息!G:G=G2899)</f>
        <v>商投建工达州中医药科技园</v>
      </c>
    </row>
    <row r="2900" spans="1:10">
      <c r="A2900" s="2" t="str">
        <f>'[1]2025年已发货'!A:A</f>
        <v>晋邦</v>
      </c>
      <c r="B2900" s="2" t="str">
        <f>'[1]2025年已发货'!B:B</f>
        <v>螺纹钢</v>
      </c>
      <c r="C2900" s="2" t="str">
        <f>'[1]2025年已发货'!C:C</f>
        <v>HRB400E Φ14 9m</v>
      </c>
      <c r="D2900" s="2" t="str">
        <f>'[1]2025年已发货'!D:D</f>
        <v>吨</v>
      </c>
      <c r="E2900" s="2">
        <f>'[1]2025年已发货'!E:E</f>
        <v>2</v>
      </c>
      <c r="F2900" s="4">
        <f>'[1]2025年已发货'!F:F</f>
        <v>45784</v>
      </c>
      <c r="G2900" s="2" t="str">
        <f>'[1]2025年已发货'!G:G</f>
        <v>（商投建工达州中医药科技园-1工区）达州市通川区达州中医药职业学院犀牛大道北段</v>
      </c>
      <c r="H2900" s="2" t="str">
        <f>'[1]2025年已发货'!H:H</f>
        <v>程黄刚</v>
      </c>
      <c r="I2900" s="2">
        <f>'[1]2025年已发货'!I:I</f>
        <v>15108211617</v>
      </c>
      <c r="J2900" s="2" t="str">
        <f>_xlfn._xlws.FILTER(辅助信息!D:D,辅助信息!G:G=G2900)</f>
        <v>商投建工达州中医药科技园</v>
      </c>
    </row>
    <row r="2901" spans="1:10">
      <c r="A2901" s="2" t="str">
        <f>'[1]2025年已发货'!A:A</f>
        <v>晋邦</v>
      </c>
      <c r="B2901" s="2" t="str">
        <f>'[1]2025年已发货'!B:B</f>
        <v>螺纹钢</v>
      </c>
      <c r="C2901" s="2" t="str">
        <f>'[1]2025年已发货'!C:C</f>
        <v>HRB400E Φ16 9m</v>
      </c>
      <c r="D2901" s="2" t="str">
        <f>'[1]2025年已发货'!D:D</f>
        <v>吨</v>
      </c>
      <c r="E2901" s="2">
        <f>'[1]2025年已发货'!E:E</f>
        <v>4</v>
      </c>
      <c r="F2901" s="4">
        <f>'[1]2025年已发货'!F:F</f>
        <v>45784</v>
      </c>
      <c r="G2901" s="2" t="str">
        <f>'[1]2025年已发货'!G:G</f>
        <v>（商投建工达州中医药科技园-1工区）达州市通川区达州中医药职业学院犀牛大道北段</v>
      </c>
      <c r="H2901" s="2" t="str">
        <f>'[1]2025年已发货'!H:H</f>
        <v>程黄刚</v>
      </c>
      <c r="I2901" s="2">
        <f>'[1]2025年已发货'!I:I</f>
        <v>15108211617</v>
      </c>
      <c r="J2901" s="2" t="str">
        <f>_xlfn._xlws.FILTER(辅助信息!D:D,辅助信息!G:G=G2901)</f>
        <v>商投建工达州中医药科技园</v>
      </c>
    </row>
    <row r="2902" spans="1:10">
      <c r="A2902" s="2" t="str">
        <f>'[1]2025年已发货'!A:A</f>
        <v>晋邦</v>
      </c>
      <c r="B2902" s="2" t="str">
        <f>'[1]2025年已发货'!B:B</f>
        <v>螺纹钢</v>
      </c>
      <c r="C2902" s="2" t="str">
        <f>'[1]2025年已发货'!C:C</f>
        <v>HRB400E Φ20 9m</v>
      </c>
      <c r="D2902" s="2" t="str">
        <f>'[1]2025年已发货'!D:D</f>
        <v>吨</v>
      </c>
      <c r="E2902" s="2">
        <f>'[1]2025年已发货'!E:E</f>
        <v>5</v>
      </c>
      <c r="F2902" s="4">
        <f>'[1]2025年已发货'!F:F</f>
        <v>45784</v>
      </c>
      <c r="G2902" s="2" t="str">
        <f>'[1]2025年已发货'!G:G</f>
        <v>（商投建工达州中医药科技园-1工区）达州市通川区达州中医药职业学院犀牛大道北段</v>
      </c>
      <c r="H2902" s="2" t="str">
        <f>'[1]2025年已发货'!H:H</f>
        <v>程黄刚</v>
      </c>
      <c r="I2902" s="2">
        <f>'[1]2025年已发货'!I:I</f>
        <v>15108211617</v>
      </c>
      <c r="J2902" s="2" t="str">
        <f>_xlfn._xlws.FILTER(辅助信息!D:D,辅助信息!G:G=G2902)</f>
        <v>商投建工达州中医药科技园</v>
      </c>
    </row>
    <row r="2903" spans="1:10">
      <c r="A2903" s="2" t="str">
        <f>'[1]2025年已发货'!A:A</f>
        <v>晋邦</v>
      </c>
      <c r="B2903" s="2" t="str">
        <f>'[1]2025年已发货'!B:B</f>
        <v>螺纹钢</v>
      </c>
      <c r="C2903" s="2" t="str">
        <f>'[1]2025年已发货'!C:C</f>
        <v>HRB400E Φ22 9m</v>
      </c>
      <c r="D2903" s="2" t="str">
        <f>'[1]2025年已发货'!D:D</f>
        <v>吨</v>
      </c>
      <c r="E2903" s="2">
        <f>'[1]2025年已发货'!E:E</f>
        <v>23</v>
      </c>
      <c r="F2903" s="4">
        <f>'[1]2025年已发货'!F:F</f>
        <v>45784</v>
      </c>
      <c r="G2903" s="2" t="str">
        <f>'[1]2025年已发货'!G:G</f>
        <v>（商投建工达州中医药科技园-1工区）达州市通川区达州中医药职业学院犀牛大道北段</v>
      </c>
      <c r="H2903" s="2" t="str">
        <f>'[1]2025年已发货'!H:H</f>
        <v>程黄刚</v>
      </c>
      <c r="I2903" s="2">
        <f>'[1]2025年已发货'!I:I</f>
        <v>15108211617</v>
      </c>
      <c r="J2903" s="2" t="str">
        <f>_xlfn._xlws.FILTER(辅助信息!D:D,辅助信息!G:G=G2903)</f>
        <v>商投建工达州中医药科技园</v>
      </c>
    </row>
    <row r="2904" spans="1:10">
      <c r="A2904" s="2" t="str">
        <f>'[1]2025年已发货'!A:A</f>
        <v>晋邦</v>
      </c>
      <c r="B2904" s="2" t="str">
        <f>'[1]2025年已发货'!B:B</f>
        <v>盘螺</v>
      </c>
      <c r="C2904" s="2" t="str">
        <f>'[1]2025年已发货'!C:C</f>
        <v>HRB400E Φ6</v>
      </c>
      <c r="D2904" s="2" t="str">
        <f>'[1]2025年已发货'!D:D</f>
        <v>吨</v>
      </c>
      <c r="E2904" s="2">
        <f>'[1]2025年已发货'!E:E</f>
        <v>2</v>
      </c>
      <c r="F2904" s="4">
        <f>'[1]2025年已发货'!F:F</f>
        <v>45784</v>
      </c>
      <c r="G2904" s="2" t="str">
        <f>'[1]2025年已发货'!G:G</f>
        <v>（十九冶-江龙高速二分部）重庆市云阳县宝坪镇双塆村*宝坪服务区南侧综合楼</v>
      </c>
      <c r="H2904" s="2" t="str">
        <f>'[1]2025年已发货'!H:H</f>
        <v>张鹏</v>
      </c>
      <c r="I2904" s="2">
        <f>'[1]2025年已发货'!I:I</f>
        <v>18223006448</v>
      </c>
      <c r="J2904" s="2" vm="1" t="e">
        <f>_xlfn._xlws.FILTER(辅助信息!D:D,辅助信息!G:G=G2904)</f>
        <v>#VALUE!</v>
      </c>
    </row>
    <row r="2905" spans="1:10">
      <c r="A2905" s="2" t="str">
        <f>'[1]2025年已发货'!A:A</f>
        <v>晋邦</v>
      </c>
      <c r="B2905" s="2" t="str">
        <f>'[1]2025年已发货'!B:B</f>
        <v>盘螺</v>
      </c>
      <c r="C2905" s="2" t="str">
        <f>'[1]2025年已发货'!C:C</f>
        <v>HRB400E Φ8</v>
      </c>
      <c r="D2905" s="2" t="str">
        <f>'[1]2025年已发货'!D:D</f>
        <v>吨</v>
      </c>
      <c r="E2905" s="2">
        <f>'[1]2025年已发货'!E:E</f>
        <v>5</v>
      </c>
      <c r="F2905" s="4">
        <f>'[1]2025年已发货'!F:F</f>
        <v>45784</v>
      </c>
      <c r="G2905" s="2" t="str">
        <f>'[1]2025年已发货'!G:G</f>
        <v>（十九冶-江龙高速二分部）重庆市云阳县宝坪镇双塆村*宝坪服务区南侧综合楼</v>
      </c>
      <c r="H2905" s="2" t="str">
        <f>'[1]2025年已发货'!H:H</f>
        <v>张鹏</v>
      </c>
      <c r="I2905" s="2">
        <f>'[1]2025年已发货'!I:I</f>
        <v>18223006448</v>
      </c>
      <c r="J2905" s="2" vm="1" t="e">
        <f>_xlfn._xlws.FILTER(辅助信息!D:D,辅助信息!G:G=G2905)</f>
        <v>#VALUE!</v>
      </c>
    </row>
    <row r="2906" spans="1:10">
      <c r="A2906" s="2" t="str">
        <f>'[1]2025年已发货'!A:A</f>
        <v>晋邦</v>
      </c>
      <c r="B2906" s="2" t="str">
        <f>'[1]2025年已发货'!B:B</f>
        <v>直螺纹</v>
      </c>
      <c r="C2906" s="2" t="str">
        <f>'[1]2025年已发货'!C:C</f>
        <v>HRB400E Φ12 9m</v>
      </c>
      <c r="D2906" s="2" t="str">
        <f>'[1]2025年已发货'!D:D</f>
        <v>吨</v>
      </c>
      <c r="E2906" s="2">
        <f>'[1]2025年已发货'!E:E</f>
        <v>7</v>
      </c>
      <c r="F2906" s="4">
        <f>'[1]2025年已发货'!F:F</f>
        <v>45784</v>
      </c>
      <c r="G2906" s="2" t="str">
        <f>'[1]2025年已发货'!G:G</f>
        <v>（十九冶-江龙高速二分部）重庆市云阳县宝坪镇双塆村*宝坪服务区南侧综合楼</v>
      </c>
      <c r="H2906" s="2" t="str">
        <f>'[1]2025年已发货'!H:H</f>
        <v>张鹏</v>
      </c>
      <c r="I2906" s="2">
        <f>'[1]2025年已发货'!I:I</f>
        <v>18223006448</v>
      </c>
      <c r="J2906" s="2" vm="1" t="e">
        <f>_xlfn._xlws.FILTER(辅助信息!D:D,辅助信息!G:G=G2906)</f>
        <v>#VALUE!</v>
      </c>
    </row>
    <row r="2907" spans="1:10">
      <c r="A2907" s="2" t="str">
        <f>'[1]2025年已发货'!A:A</f>
        <v>晋邦</v>
      </c>
      <c r="B2907" s="2" t="str">
        <f>'[1]2025年已发货'!B:B</f>
        <v>直螺纹</v>
      </c>
      <c r="C2907" s="2" t="str">
        <f>'[1]2025年已发货'!C:C</f>
        <v>HRB400E Φ14 9m</v>
      </c>
      <c r="D2907" s="2" t="str">
        <f>'[1]2025年已发货'!D:D</f>
        <v>吨</v>
      </c>
      <c r="E2907" s="2">
        <f>'[1]2025年已发货'!E:E</f>
        <v>8</v>
      </c>
      <c r="F2907" s="4">
        <f>'[1]2025年已发货'!F:F</f>
        <v>45784</v>
      </c>
      <c r="G2907" s="2" t="str">
        <f>'[1]2025年已发货'!G:G</f>
        <v>（十九冶-江龙高速二分部）重庆市云阳县宝坪镇双塆村*宝坪服务区南侧综合楼</v>
      </c>
      <c r="H2907" s="2" t="str">
        <f>'[1]2025年已发货'!H:H</f>
        <v>张鹏</v>
      </c>
      <c r="I2907" s="2">
        <f>'[1]2025年已发货'!I:I</f>
        <v>18223006448</v>
      </c>
      <c r="J2907" s="2" vm="1" t="e">
        <f>_xlfn._xlws.FILTER(辅助信息!D:D,辅助信息!G:G=G2907)</f>
        <v>#VALUE!</v>
      </c>
    </row>
    <row r="2908" spans="1:10">
      <c r="A2908" s="2" t="str">
        <f>'[1]2025年已发货'!A:A</f>
        <v>晋邦</v>
      </c>
      <c r="B2908" s="2" t="str">
        <f>'[1]2025年已发货'!B:B</f>
        <v>直螺纹</v>
      </c>
      <c r="C2908" s="2" t="str">
        <f>'[1]2025年已发货'!C:C</f>
        <v>HRB400E Φ12 9m</v>
      </c>
      <c r="D2908" s="2" t="str">
        <f>'[1]2025年已发货'!D:D</f>
        <v>吨</v>
      </c>
      <c r="E2908" s="2">
        <f>'[1]2025年已发货'!E:E</f>
        <v>8</v>
      </c>
      <c r="F2908" s="4">
        <f>'[1]2025年已发货'!F:F</f>
        <v>45784</v>
      </c>
      <c r="G2908" s="2" t="str">
        <f>'[1]2025年已发货'!G:G</f>
        <v>（十九冶-江龙高速二分部）重庆市云阳县宝坪镇*宝坪梁场</v>
      </c>
      <c r="H2908" s="2" t="str">
        <f>'[1]2025年已发货'!H:H</f>
        <v>张鹏</v>
      </c>
      <c r="I2908" s="2">
        <f>'[1]2025年已发货'!I:I</f>
        <v>18223006448</v>
      </c>
      <c r="J2908" s="2" vm="1" t="e">
        <f>_xlfn._xlws.FILTER(辅助信息!D:D,辅助信息!G:G=G2908)</f>
        <v>#VALUE!</v>
      </c>
    </row>
    <row r="2909" spans="1:10">
      <c r="A2909" s="2" t="str">
        <f>'[1]2025年已发货'!A:A</f>
        <v>晋邦</v>
      </c>
      <c r="B2909" s="2" t="str">
        <f>'[1]2025年已发货'!B:B</f>
        <v>直螺纹</v>
      </c>
      <c r="C2909" s="2" t="str">
        <f>'[1]2025年已发货'!C:C</f>
        <v>HRB400E Φ16 9m</v>
      </c>
      <c r="D2909" s="2" t="str">
        <f>'[1]2025年已发货'!D:D</f>
        <v>吨</v>
      </c>
      <c r="E2909" s="2">
        <f>'[1]2025年已发货'!E:E</f>
        <v>10</v>
      </c>
      <c r="F2909" s="4">
        <f>'[1]2025年已发货'!F:F</f>
        <v>45784</v>
      </c>
      <c r="G2909" s="2" t="str">
        <f>'[1]2025年已发货'!G:G</f>
        <v>（十九冶-江龙高速二分部）重庆市云阳县S305附近*龙角互通连接线（变更段）</v>
      </c>
      <c r="H2909" s="2" t="str">
        <f>'[1]2025年已发货'!H:H</f>
        <v>张鹏</v>
      </c>
      <c r="I2909" s="2">
        <f>'[1]2025年已发货'!I:I</f>
        <v>18223006448</v>
      </c>
      <c r="J2909" s="2" vm="1" t="e">
        <f>_xlfn._xlws.FILTER(辅助信息!D:D,辅助信息!G:G=G2909)</f>
        <v>#VALUE!</v>
      </c>
    </row>
    <row r="2910" spans="1:10">
      <c r="A2910" s="2" t="str">
        <f>'[1]2025年已发货'!A:A</f>
        <v>晋邦</v>
      </c>
      <c r="B2910" s="2" t="str">
        <f>'[1]2025年已发货'!B:B</f>
        <v>直螺纹</v>
      </c>
      <c r="C2910" s="2" t="str">
        <f>'[1]2025年已发货'!C:C</f>
        <v>HRB400E Φ12 9m</v>
      </c>
      <c r="D2910" s="2" t="str">
        <f>'[1]2025年已发货'!D:D</f>
        <v>吨</v>
      </c>
      <c r="E2910" s="2">
        <f>'[1]2025年已发货'!E:E</f>
        <v>10</v>
      </c>
      <c r="F2910" s="4">
        <f>'[1]2025年已发货'!F:F</f>
        <v>45784</v>
      </c>
      <c r="G2910" s="2" t="str">
        <f>'[1]2025年已发货'!G:G</f>
        <v>（十九冶-江龙高速三分部）重庆市云阳县龙角镇*刘家漕3#桥</v>
      </c>
      <c r="H2910" s="2" t="str">
        <f>'[1]2025年已发货'!H:H</f>
        <v>任海军</v>
      </c>
      <c r="I2910" s="2">
        <f>'[1]2025年已发货'!I:I</f>
        <v>17725037830</v>
      </c>
      <c r="J2910" s="2" vm="1" t="e">
        <f>_xlfn._xlws.FILTER(辅助信息!D:D,辅助信息!G:G=G2910)</f>
        <v>#VALUE!</v>
      </c>
    </row>
    <row r="2911" spans="1:10">
      <c r="A2911" s="2" t="str">
        <f>'[1]2025年已发货'!A:A</f>
        <v>晋邦</v>
      </c>
      <c r="B2911" s="2" t="str">
        <f>'[1]2025年已发货'!B:B</f>
        <v>直螺纹</v>
      </c>
      <c r="C2911" s="2" t="str">
        <f>'[1]2025年已发货'!C:C</f>
        <v>HRB400E Φ16 9m</v>
      </c>
      <c r="D2911" s="2" t="str">
        <f>'[1]2025年已发货'!D:D</f>
        <v>吨</v>
      </c>
      <c r="E2911" s="2">
        <f>'[1]2025年已发货'!E:E</f>
        <v>15</v>
      </c>
      <c r="F2911" s="4">
        <f>'[1]2025年已发货'!F:F</f>
        <v>45784</v>
      </c>
      <c r="G2911" s="2" t="str">
        <f>'[1]2025年已发货'!G:G</f>
        <v>（十九冶-江龙高速三分部）重庆市云阳县龙角镇*刘家漕3#桥</v>
      </c>
      <c r="H2911" s="2" t="str">
        <f>'[1]2025年已发货'!H:H</f>
        <v>任海军</v>
      </c>
      <c r="I2911" s="2">
        <f>'[1]2025年已发货'!I:I</f>
        <v>17725037830</v>
      </c>
      <c r="J2911" s="2" vm="1" t="e">
        <f>_xlfn._xlws.FILTER(辅助信息!D:D,辅助信息!G:G=G2911)</f>
        <v>#VALUE!</v>
      </c>
    </row>
    <row r="2912" spans="1:10">
      <c r="A2912" s="2" t="str">
        <f>'[1]2025年已发货'!A:A</f>
        <v>晋邦</v>
      </c>
      <c r="B2912" s="2" t="str">
        <f>'[1]2025年已发货'!B:B</f>
        <v>盘螺</v>
      </c>
      <c r="C2912" s="2" t="str">
        <f>'[1]2025年已发货'!C:C</f>
        <v>HRB400E Φ10</v>
      </c>
      <c r="D2912" s="2" t="str">
        <f>'[1]2025年已发货'!D:D</f>
        <v>吨</v>
      </c>
      <c r="E2912" s="2">
        <f>'[1]2025年已发货'!E:E</f>
        <v>6</v>
      </c>
      <c r="F2912" s="4">
        <f>'[1]2025年已发货'!F:F</f>
        <v>45784</v>
      </c>
      <c r="G2912" s="2" t="str">
        <f>'[1]2025年已发货'!G:G</f>
        <v>（十九冶-江龙高速三分部）重庆市云阳县龙角镇*刘家漕3#桥</v>
      </c>
      <c r="H2912" s="2" t="str">
        <f>'[1]2025年已发货'!H:H</f>
        <v>任海军</v>
      </c>
      <c r="I2912" s="2">
        <f>'[1]2025年已发货'!I:I</f>
        <v>17725037830</v>
      </c>
      <c r="J2912" s="2" vm="1" t="e">
        <f>_xlfn._xlws.FILTER(辅助信息!D:D,辅助信息!G:G=G2912)</f>
        <v>#VALUE!</v>
      </c>
    </row>
    <row r="2913" spans="1:10">
      <c r="A2913" s="2" t="str">
        <f>'[1]2025年已发货'!A:A</f>
        <v>晋邦</v>
      </c>
      <c r="B2913" s="2" t="str">
        <f>'[1]2025年已发货'!B:B</f>
        <v>直螺纹</v>
      </c>
      <c r="C2913" s="2" t="str">
        <f>'[1]2025年已发货'!C:C</f>
        <v>HRB400E Φ16 9m</v>
      </c>
      <c r="D2913" s="2" t="str">
        <f>'[1]2025年已发货'!D:D</f>
        <v>吨</v>
      </c>
      <c r="E2913" s="2">
        <f>'[1]2025年已发货'!E:E</f>
        <v>15</v>
      </c>
      <c r="F2913" s="4">
        <f>'[1]2025年已发货'!F:F</f>
        <v>45784</v>
      </c>
      <c r="G2913" s="2" t="str">
        <f>'[1]2025年已发货'!G:G</f>
        <v>（十九冶-江龙高速三分部）重庆市云阳县开云高速（钢厂村）*龙缸互通</v>
      </c>
      <c r="H2913" s="2" t="str">
        <f>'[1]2025年已发货'!H:H</f>
        <v>任海军</v>
      </c>
      <c r="I2913" s="2">
        <f>'[1]2025年已发货'!I:I</f>
        <v>17725037830</v>
      </c>
      <c r="J2913" s="2" vm="1" t="e">
        <f>_xlfn._xlws.FILTER(辅助信息!D:D,辅助信息!G:G=G2913)</f>
        <v>#VALUE!</v>
      </c>
    </row>
    <row r="2914" spans="1:10">
      <c r="A2914" s="2" t="str">
        <f>'[1]2025年已发货'!A:A</f>
        <v>晋邦</v>
      </c>
      <c r="B2914" s="2" t="str">
        <f>'[1]2025年已发货'!B:B</f>
        <v>直螺纹</v>
      </c>
      <c r="C2914" s="2" t="str">
        <f>'[1]2025年已发货'!C:C</f>
        <v>HRB400E Φ20 9m</v>
      </c>
      <c r="D2914" s="2" t="str">
        <f>'[1]2025年已发货'!D:D</f>
        <v>吨</v>
      </c>
      <c r="E2914" s="2">
        <f>'[1]2025年已发货'!E:E</f>
        <v>5</v>
      </c>
      <c r="F2914" s="4">
        <f>'[1]2025年已发货'!F:F</f>
        <v>45784</v>
      </c>
      <c r="G2914" s="2" t="str">
        <f>'[1]2025年已发货'!G:G</f>
        <v>（十九冶-江龙高速三分部）重庆市云阳县开云高速（钢厂村）*龙缸互通</v>
      </c>
      <c r="H2914" s="2" t="str">
        <f>'[1]2025年已发货'!H:H</f>
        <v>任海军</v>
      </c>
      <c r="I2914" s="2">
        <f>'[1]2025年已发货'!I:I</f>
        <v>17725037830</v>
      </c>
      <c r="J2914" s="2" vm="1" t="e">
        <f>_xlfn._xlws.FILTER(辅助信息!D:D,辅助信息!G:G=G2914)</f>
        <v>#VALUE!</v>
      </c>
    </row>
    <row r="2915" spans="1:10">
      <c r="A2915" s="2" t="str">
        <f>'[1]2025年已发货'!A:A</f>
        <v>晋邦</v>
      </c>
      <c r="B2915" s="2" t="str">
        <f>'[1]2025年已发货'!B:B</f>
        <v>直螺纹</v>
      </c>
      <c r="C2915" s="2" t="str">
        <f>'[1]2025年已发货'!C:C</f>
        <v>HRB400E Φ22 9m</v>
      </c>
      <c r="D2915" s="2" t="str">
        <f>'[1]2025年已发货'!D:D</f>
        <v>吨</v>
      </c>
      <c r="E2915" s="2">
        <f>'[1]2025年已发货'!E:E</f>
        <v>8</v>
      </c>
      <c r="F2915" s="4">
        <f>'[1]2025年已发货'!F:F</f>
        <v>45784</v>
      </c>
      <c r="G2915" s="2" t="str">
        <f>'[1]2025年已发货'!G:G</f>
        <v>（十九冶-江龙高速三分部）重庆市云阳县开云高速（钢厂村）*龙缸互通</v>
      </c>
      <c r="H2915" s="2" t="str">
        <f>'[1]2025年已发货'!H:H</f>
        <v>任海军</v>
      </c>
      <c r="I2915" s="2">
        <f>'[1]2025年已发货'!I:I</f>
        <v>17725037830</v>
      </c>
      <c r="J2915" s="2" vm="1" t="e">
        <f>_xlfn._xlws.FILTER(辅助信息!D:D,辅助信息!G:G=G2915)</f>
        <v>#VALUE!</v>
      </c>
    </row>
    <row r="2916" spans="1:10">
      <c r="A2916" s="2" t="str">
        <f>'[1]2025年已发货'!A:A</f>
        <v>晋邦</v>
      </c>
      <c r="B2916" s="2" t="str">
        <f>'[1]2025年已发货'!B:B</f>
        <v>直螺纹</v>
      </c>
      <c r="C2916" s="2" t="str">
        <f>'[1]2025年已发货'!C:C</f>
        <v>HRB400E Φ32 9m</v>
      </c>
      <c r="D2916" s="2" t="str">
        <f>'[1]2025年已发货'!D:D</f>
        <v>吨</v>
      </c>
      <c r="E2916" s="2">
        <f>'[1]2025年已发货'!E:E</f>
        <v>8</v>
      </c>
      <c r="F2916" s="4">
        <f>'[1]2025年已发货'!F:F</f>
        <v>45784</v>
      </c>
      <c r="G2916" s="2" t="str">
        <f>'[1]2025年已发货'!G:G</f>
        <v>（十九冶-江龙高速三分部）重庆市云阳县开云高速（钢厂村）*龙缸互通</v>
      </c>
      <c r="H2916" s="2" t="str">
        <f>'[1]2025年已发货'!H:H</f>
        <v>任海军</v>
      </c>
      <c r="I2916" s="2">
        <f>'[1]2025年已发货'!I:I</f>
        <v>17725037830</v>
      </c>
      <c r="J2916" s="2" vm="1" t="e">
        <f>_xlfn._xlws.FILTER(辅助信息!D:D,辅助信息!G:G=G2916)</f>
        <v>#VALUE!</v>
      </c>
    </row>
    <row r="2917" spans="1:10">
      <c r="A2917" s="2" t="str">
        <f>'[1]2025年已发货'!A:A</f>
        <v>晋邦</v>
      </c>
      <c r="B2917" s="2" t="str">
        <f>'[1]2025年已发货'!B:B</f>
        <v>盘螺</v>
      </c>
      <c r="C2917" s="2" t="str">
        <f>'[1]2025年已发货'!C:C</f>
        <v>HRB400E Φ12</v>
      </c>
      <c r="D2917" s="2" t="str">
        <f>'[1]2025年已发货'!D:D</f>
        <v>吨</v>
      </c>
      <c r="E2917" s="2">
        <f>'[1]2025年已发货'!E:E</f>
        <v>12</v>
      </c>
      <c r="F2917" s="4">
        <f>'[1]2025年已发货'!F:F</f>
        <v>45784</v>
      </c>
      <c r="G2917" s="2" t="str">
        <f>'[1]2025年已发货'!G:G</f>
        <v>（十九冶-华电重庆奉节）重庆市奉节县康乐镇七星村</v>
      </c>
      <c r="H2917" s="2" t="str">
        <f>'[1]2025年已发货'!H:H</f>
        <v>岑甲乐</v>
      </c>
      <c r="I2917" s="2">
        <f>'[1]2025年已发货'!I:I</f>
        <v>17349037782</v>
      </c>
      <c r="J2917" s="2" vm="1" t="e">
        <f>_xlfn._xlws.FILTER(辅助信息!D:D,辅助信息!G:G=G2917)</f>
        <v>#VALUE!</v>
      </c>
    </row>
    <row r="2918" spans="1:10">
      <c r="A2918" s="2" t="str">
        <f>'[1]2025年已发货'!A:A</f>
        <v>晋邦</v>
      </c>
      <c r="B2918" s="2" t="str">
        <f>'[1]2025年已发货'!B:B</f>
        <v>螺纹钢</v>
      </c>
      <c r="C2918" s="2" t="str">
        <f>'[1]2025年已发货'!C:C</f>
        <v>HRB400E Φ32 9m</v>
      </c>
      <c r="D2918" s="2" t="str">
        <f>'[1]2025年已发货'!D:D</f>
        <v>吨</v>
      </c>
      <c r="E2918" s="2">
        <f>'[1]2025年已发货'!E:E</f>
        <v>24</v>
      </c>
      <c r="F2918" s="4">
        <f>'[1]2025年已发货'!F:F</f>
        <v>45784</v>
      </c>
      <c r="G2918" s="2" t="str">
        <f>'[1]2025年已发货'!G:G</f>
        <v>（十九冶-华电重庆奉节）重庆市奉节县康乐镇七星村</v>
      </c>
      <c r="H2918" s="2" t="str">
        <f>'[1]2025年已发货'!H:H</f>
        <v>岑甲乐</v>
      </c>
      <c r="I2918" s="2">
        <f>'[1]2025年已发货'!I:I</f>
        <v>17349037782</v>
      </c>
      <c r="J2918" s="2" vm="1" t="e">
        <f>_xlfn._xlws.FILTER(辅助信息!D:D,辅助信息!G:G=G2918)</f>
        <v>#VALUE!</v>
      </c>
    </row>
    <row r="2919" spans="1:10">
      <c r="A2919" s="2" t="str">
        <f>'[1]2025年已发货'!A:A</f>
        <v>陕钢</v>
      </c>
      <c r="B2919" s="2" t="str">
        <f>'[1]2025年已发货'!B:B</f>
        <v>盘螺</v>
      </c>
      <c r="C2919" s="2" t="str">
        <f>'[1]2025年已发货'!C:C</f>
        <v>HRB400EФ8</v>
      </c>
      <c r="D2919" s="2" t="str">
        <f>'[1]2025年已发货'!D:D</f>
        <v>吨</v>
      </c>
      <c r="E2919" s="2">
        <f>'[1]2025年已发货'!E:E</f>
        <v>18</v>
      </c>
      <c r="F2919" s="4">
        <f>'[1]2025年已发货'!F:F</f>
        <v>45785</v>
      </c>
      <c r="G2919" s="2" t="str">
        <f>'[1]2025年已发货'!G:G</f>
        <v>（中核华兴-峨眉山项目）四川省乐山市峨眉山市双福镇梓橦庙红华五期中核华兴工地</v>
      </c>
      <c r="H2919" s="2" t="str">
        <f>'[1]2025年已发货'!H:H</f>
        <v>李汉军</v>
      </c>
      <c r="I2919" s="2" t="str">
        <f>'[1]2025年已发货'!I:I</f>
        <v>18691249091</v>
      </c>
      <c r="J2919" s="2" vm="1" t="e">
        <f>_xlfn._xlws.FILTER(辅助信息!D:D,辅助信息!G:G=G2919)</f>
        <v>#VALUE!</v>
      </c>
    </row>
    <row r="2920" spans="1:10">
      <c r="A2920" s="2" t="str">
        <f>'[1]2025年已发货'!A:A</f>
        <v>陕钢</v>
      </c>
      <c r="B2920" s="2" t="str">
        <f>'[1]2025年已发货'!B:B</f>
        <v>盘螺</v>
      </c>
      <c r="C2920" s="2" t="str">
        <f>'[1]2025年已发货'!C:C</f>
        <v>HRB400EФ10</v>
      </c>
      <c r="D2920" s="2" t="str">
        <f>'[1]2025年已发货'!D:D</f>
        <v>吨</v>
      </c>
      <c r="E2920" s="2">
        <f>'[1]2025年已发货'!E:E</f>
        <v>17</v>
      </c>
      <c r="F2920" s="4">
        <f>'[1]2025年已发货'!F:F</f>
        <v>45785</v>
      </c>
      <c r="G2920" s="2" t="str">
        <f>'[1]2025年已发货'!G:G</f>
        <v>（中核华兴-峨眉山项目）四川省乐山市峨眉山市双福镇梓橦庙红华五期中核华兴工地</v>
      </c>
      <c r="H2920" s="2" t="str">
        <f>'[1]2025年已发货'!H:H</f>
        <v>李汉军</v>
      </c>
      <c r="I2920" s="2" t="str">
        <f>'[1]2025年已发货'!I:I</f>
        <v>18691249091</v>
      </c>
      <c r="J2920" s="2" vm="1" t="e">
        <f>_xlfn._xlws.FILTER(辅助信息!D:D,辅助信息!G:G=G2920)</f>
        <v>#VALUE!</v>
      </c>
    </row>
    <row r="2921" spans="1:10">
      <c r="A2921" s="2" t="str">
        <f>'[1]2025年已发货'!A:A</f>
        <v>达钢</v>
      </c>
      <c r="B2921" s="2" t="str">
        <f>'[1]2025年已发货'!B:B</f>
        <v>螺纹钢</v>
      </c>
      <c r="C2921" s="2" t="str">
        <f>'[1]2025年已发货'!C:C</f>
        <v>HRB400E Φ12 9m</v>
      </c>
      <c r="D2921" s="2" t="str">
        <f>'[1]2025年已发货'!D:D</f>
        <v>吨</v>
      </c>
      <c r="E2921" s="2">
        <f>'[1]2025年已发货'!E:E</f>
        <v>12</v>
      </c>
      <c r="F2921" s="4">
        <f>'[1]2025年已发货'!F:F</f>
        <v>45785</v>
      </c>
      <c r="G2921" s="2" t="str">
        <f>'[1]2025年已发货'!G:G</f>
        <v>（五冶钢构宜宾高县月江镇建设项目）  四川省宜宾市高县月江镇刚记超市斜对面(还阳组团沪碳二期项目)</v>
      </c>
      <c r="H2921" s="2" t="str">
        <f>'[1]2025年已发货'!H:H</f>
        <v>张朝亮</v>
      </c>
      <c r="I2921" s="2">
        <f>'[1]2025年已发货'!I:I</f>
        <v>15228205853</v>
      </c>
      <c r="J2921" s="2" t="str">
        <f>_xlfn._xlws.FILTER(辅助信息!D:D,辅助信息!G:G=G2921)</f>
        <v>五冶钢构-宜宾市南溪区高县月江镇建设项目</v>
      </c>
    </row>
    <row r="2922" spans="1:10">
      <c r="A2922" s="2" t="str">
        <f>'[1]2025年已发货'!A:A</f>
        <v>达钢</v>
      </c>
      <c r="B2922" s="2" t="str">
        <f>'[1]2025年已发货'!B:B</f>
        <v>螺纹钢</v>
      </c>
      <c r="C2922" s="2" t="str">
        <f>'[1]2025年已发货'!C:C</f>
        <v>HRB400E Φ14 9m</v>
      </c>
      <c r="D2922" s="2" t="str">
        <f>'[1]2025年已发货'!D:D</f>
        <v>吨</v>
      </c>
      <c r="E2922" s="2">
        <f>'[1]2025年已发货'!E:E</f>
        <v>12</v>
      </c>
      <c r="F2922" s="4">
        <f>'[1]2025年已发货'!F:F</f>
        <v>45785</v>
      </c>
      <c r="G2922" s="2" t="str">
        <f>'[1]2025年已发货'!G:G</f>
        <v>（五冶钢构宜宾高县月江镇建设项目）  四川省宜宾市高县月江镇刚记超市斜对面(还阳组团沪碳二期项目)</v>
      </c>
      <c r="H2922" s="2" t="str">
        <f>'[1]2025年已发货'!H:H</f>
        <v>张朝亮</v>
      </c>
      <c r="I2922" s="2">
        <f>'[1]2025年已发货'!I:I</f>
        <v>15228205853</v>
      </c>
      <c r="J2922" s="2" t="str">
        <f>_xlfn._xlws.FILTER(辅助信息!D:D,辅助信息!G:G=G2922)</f>
        <v>五冶钢构-宜宾市南溪区高县月江镇建设项目</v>
      </c>
    </row>
    <row r="2923" spans="1:10">
      <c r="A2923" s="2" t="str">
        <f>'[1]2025年已发货'!A:A</f>
        <v>达钢</v>
      </c>
      <c r="B2923" s="2" t="str">
        <f>'[1]2025年已发货'!B:B</f>
        <v>螺纹钢</v>
      </c>
      <c r="C2923" s="2" t="str">
        <f>'[1]2025年已发货'!C:C</f>
        <v>HRB400E Φ25 9m</v>
      </c>
      <c r="D2923" s="2" t="str">
        <f>'[1]2025年已发货'!D:D</f>
        <v>吨</v>
      </c>
      <c r="E2923" s="2">
        <f>'[1]2025年已发货'!E:E</f>
        <v>12</v>
      </c>
      <c r="F2923" s="4">
        <f>'[1]2025年已发货'!F:F</f>
        <v>45785</v>
      </c>
      <c r="G2923" s="2" t="str">
        <f>'[1]2025年已发货'!G:G</f>
        <v>（五冶钢构宜宾高县月江镇建设项目）  四川省宜宾市高县月江镇刚记超市斜对面(还阳组团沪碳二期项目)</v>
      </c>
      <c r="H2923" s="2" t="str">
        <f>'[1]2025年已发货'!H:H</f>
        <v>张朝亮</v>
      </c>
      <c r="I2923" s="2">
        <f>'[1]2025年已发货'!I:I</f>
        <v>15228205853</v>
      </c>
      <c r="J2923" s="2" t="str">
        <f>_xlfn._xlws.FILTER(辅助信息!D:D,辅助信息!G:G=G2923)</f>
        <v>五冶钢构-宜宾市南溪区高县月江镇建设项目</v>
      </c>
    </row>
    <row r="2924" spans="1:10">
      <c r="A2924" s="2" t="str">
        <f>'[1]2025年已发货'!A:A</f>
        <v>达钢</v>
      </c>
      <c r="B2924" s="2" t="str">
        <f>'[1]2025年已发货'!B:B</f>
        <v>螺纹钢</v>
      </c>
      <c r="C2924" s="2" t="str">
        <f>'[1]2025年已发货'!C:C</f>
        <v>HRB400E Φ14 9m</v>
      </c>
      <c r="D2924" s="2" t="str">
        <f>'[1]2025年已发货'!D:D</f>
        <v>吨</v>
      </c>
      <c r="E2924" s="2">
        <f>'[1]2025年已发货'!E:E</f>
        <v>9</v>
      </c>
      <c r="F2924" s="4">
        <f>'[1]2025年已发货'!F:F</f>
        <v>45785</v>
      </c>
      <c r="G2924" s="2" t="str">
        <f>'[1]2025年已发货'!G:G</f>
        <v>（华西简阳西城嘉苑）四川省成都市简阳市简城街道高屋村</v>
      </c>
      <c r="H2924" s="2" t="str">
        <f>'[1]2025年已发货'!H:H</f>
        <v>张瀚镭</v>
      </c>
      <c r="I2924" s="2">
        <f>'[1]2025年已发货'!I:I</f>
        <v>15884666220</v>
      </c>
      <c r="J2924" s="2" t="str">
        <f>_xlfn._xlws.FILTER(辅助信息!D:D,辅助信息!G:G=G2924)</f>
        <v>华西简阳西城嘉苑</v>
      </c>
    </row>
    <row r="2925" spans="1:10">
      <c r="A2925" s="2" t="str">
        <f>'[1]2025年已发货'!A:A</f>
        <v>达钢</v>
      </c>
      <c r="B2925" s="2" t="str">
        <f>'[1]2025年已发货'!B:B</f>
        <v>螺纹钢</v>
      </c>
      <c r="C2925" s="2" t="str">
        <f>'[1]2025年已发货'!C:C</f>
        <v>HRB400E Φ25 9m</v>
      </c>
      <c r="D2925" s="2" t="str">
        <f>'[1]2025年已发货'!D:D</f>
        <v>吨</v>
      </c>
      <c r="E2925" s="2">
        <f>'[1]2025年已发货'!E:E</f>
        <v>6</v>
      </c>
      <c r="F2925" s="4">
        <f>'[1]2025年已发货'!F:F</f>
        <v>45785</v>
      </c>
      <c r="G2925" s="2" t="str">
        <f>'[1]2025年已发货'!G:G</f>
        <v>（华西简阳西城嘉苑）四川省成都市简阳市简城街道高屋村</v>
      </c>
      <c r="H2925" s="2" t="str">
        <f>'[1]2025年已发货'!H:H</f>
        <v>张瀚镭</v>
      </c>
      <c r="I2925" s="2">
        <f>'[1]2025年已发货'!I:I</f>
        <v>15884666220</v>
      </c>
      <c r="J2925" s="2" t="str">
        <f>_xlfn._xlws.FILTER(辅助信息!D:D,辅助信息!G:G=G2925)</f>
        <v>华西简阳西城嘉苑</v>
      </c>
    </row>
    <row r="2926" spans="1:10">
      <c r="A2926" s="2" t="str">
        <f>'[1]2025年已发货'!A:A</f>
        <v>达钢</v>
      </c>
      <c r="B2926" s="2" t="str">
        <f>'[1]2025年已发货'!B:B</f>
        <v>螺纹钢</v>
      </c>
      <c r="C2926" s="2" t="str">
        <f>'[1]2025年已发货'!C:C</f>
        <v>HRB500E Φ20</v>
      </c>
      <c r="D2926" s="2" t="str">
        <f>'[1]2025年已发货'!D:D</f>
        <v>吨</v>
      </c>
      <c r="E2926" s="2">
        <f>'[1]2025年已发货'!E:E</f>
        <v>9</v>
      </c>
      <c r="F2926" s="4">
        <f>'[1]2025年已发货'!F:F</f>
        <v>45785</v>
      </c>
      <c r="G2926" s="2" t="str">
        <f>'[1]2025年已发货'!G:G</f>
        <v>（华西简阳西城嘉苑）四川省成都市简阳市简城街道高屋村</v>
      </c>
      <c r="H2926" s="2" t="str">
        <f>'[1]2025年已发货'!H:H</f>
        <v>张瀚镭</v>
      </c>
      <c r="I2926" s="2">
        <f>'[1]2025年已发货'!I:I</f>
        <v>15884666220</v>
      </c>
      <c r="J2926" s="2" t="str">
        <f>_xlfn._xlws.FILTER(辅助信息!D:D,辅助信息!G:G=G2926)</f>
        <v>华西简阳西城嘉苑</v>
      </c>
    </row>
    <row r="2927" spans="1:10">
      <c r="A2927" s="2" t="str">
        <f>'[1]2025年已发货'!A:A</f>
        <v>达钢</v>
      </c>
      <c r="B2927" s="2" t="str">
        <f>'[1]2025年已发货'!B:B</f>
        <v>螺纹钢</v>
      </c>
      <c r="C2927" s="2" t="str">
        <f>'[1]2025年已发货'!C:C</f>
        <v>HRB500E Φ25</v>
      </c>
      <c r="D2927" s="2" t="str">
        <f>'[1]2025年已发货'!D:D</f>
        <v>吨</v>
      </c>
      <c r="E2927" s="2">
        <f>'[1]2025年已发货'!E:E</f>
        <v>12</v>
      </c>
      <c r="F2927" s="4">
        <f>'[1]2025年已发货'!F:F</f>
        <v>45785</v>
      </c>
      <c r="G2927" s="2" t="str">
        <f>'[1]2025年已发货'!G:G</f>
        <v>（华西简阳西城嘉苑）四川省成都市简阳市简城街道高屋村</v>
      </c>
      <c r="H2927" s="2" t="str">
        <f>'[1]2025年已发货'!H:H</f>
        <v>张瀚镭</v>
      </c>
      <c r="I2927" s="2">
        <f>'[1]2025年已发货'!I:I</f>
        <v>15884666220</v>
      </c>
      <c r="J2927" s="2" t="str">
        <f>_xlfn._xlws.FILTER(辅助信息!D:D,辅助信息!G:G=G2927)</f>
        <v>华西简阳西城嘉苑</v>
      </c>
    </row>
    <row r="2928" spans="1:10">
      <c r="A2928" s="2" t="str">
        <f>'[1]2025年已发货'!A:A</f>
        <v>陕钢</v>
      </c>
      <c r="B2928" s="2" t="str">
        <f>'[1]2025年已发货'!B:B</f>
        <v>高线</v>
      </c>
      <c r="C2928" s="2" t="str">
        <f>'[1]2025年已发货'!C:C</f>
        <v>HPB300Φ10</v>
      </c>
      <c r="D2928" s="2" t="str">
        <f>'[1]2025年已发货'!D:D</f>
        <v>吨</v>
      </c>
      <c r="E2928" s="2">
        <f>'[1]2025年已发货'!E:E</f>
        <v>35</v>
      </c>
      <c r="F2928" s="4">
        <f>'[1]2025年已发货'!F:F</f>
        <v>45785</v>
      </c>
      <c r="G2928" s="2" t="str">
        <f>'[1]2025年已发货'!G:G</f>
        <v>（中铁三局-铜资高速1标）四川省资阳市安岳县石羊镇猫坝村2#钢筋场</v>
      </c>
      <c r="H2928" s="2" t="str">
        <f>'[1]2025年已发货'!H:H</f>
        <v>王雪</v>
      </c>
      <c r="I2928" s="2">
        <f>'[1]2025年已发货'!I:I</f>
        <v>18729676589</v>
      </c>
      <c r="J2928" s="2" vm="1" t="e">
        <f>_xlfn._xlws.FILTER(辅助信息!D:D,辅助信息!G:G=G2928)</f>
        <v>#VALUE!</v>
      </c>
    </row>
    <row r="2929" spans="1:10">
      <c r="A2929" s="2" t="str">
        <f>'[1]2025年已发货'!A:A</f>
        <v>海南海控</v>
      </c>
      <c r="B2929" s="2" t="str">
        <f>'[1]2025年已发货'!B:B</f>
        <v>螺纹钢</v>
      </c>
      <c r="C2929" s="2" t="str">
        <f>'[1]2025年已发货'!C:C</f>
        <v>HRB500EФ25*9m</v>
      </c>
      <c r="D2929" s="2" t="str">
        <f>'[1]2025年已发货'!D:D</f>
        <v>吨</v>
      </c>
      <c r="E2929" s="2">
        <f>'[1]2025年已发货'!E:E</f>
        <v>140</v>
      </c>
      <c r="F2929" s="4">
        <f>'[1]2025年已发货'!F:F</f>
        <v>45785</v>
      </c>
      <c r="G2929" s="2" t="str">
        <f>'[1]2025年已发货'!G:G</f>
        <v>（中铁六局呼和公司康新高速TJ4-2标）四川省甘孜藏族自治州康定市新都桥镇东俄罗三村中建八局搅拌站旁</v>
      </c>
      <c r="H2929" s="2" t="str">
        <f>'[1]2025年已发货'!H:H</f>
        <v>王坤</v>
      </c>
      <c r="I2929" s="2">
        <f>'[1]2025年已发货'!I:I</f>
        <v>15647490007</v>
      </c>
      <c r="J2929" s="2" vm="1" t="e">
        <f>_xlfn._xlws.FILTER(辅助信息!D:D,辅助信息!G:G=G2929)</f>
        <v>#VALUE!</v>
      </c>
    </row>
    <row r="2930" spans="1:10">
      <c r="A2930" s="2" t="str">
        <f>'[1]2025年已发货'!A:A</f>
        <v>晋邦</v>
      </c>
      <c r="B2930" s="2" t="str">
        <f>'[1]2025年已发货'!B:B</f>
        <v>盘螺</v>
      </c>
      <c r="C2930" s="2" t="str">
        <f>'[1]2025年已发货'!C:C</f>
        <v>HRB400E Φ10</v>
      </c>
      <c r="D2930" s="2" t="str">
        <f>'[1]2025年已发货'!D:D</f>
        <v>吨</v>
      </c>
      <c r="E2930" s="2">
        <f>'[1]2025年已发货'!E:E</f>
        <v>20</v>
      </c>
      <c r="F2930" s="4">
        <f>'[1]2025年已发货'!F:F</f>
        <v>45785</v>
      </c>
      <c r="G2930" s="2" t="str">
        <f>'[1]2025年已发货'!G:G</f>
        <v>（商投建工达州中医药科技园-4工区-11号楼）达州市通川区达州中医药职业学院犀牛大道北段</v>
      </c>
      <c r="H2930" s="2" t="str">
        <f>'[1]2025年已发货'!H:H</f>
        <v>张扬</v>
      </c>
      <c r="I2930" s="2">
        <f>'[1]2025年已发货'!I:I</f>
        <v>18381904567</v>
      </c>
      <c r="J2930" s="2" t="str">
        <f>_xlfn._xlws.FILTER(辅助信息!D:D,辅助信息!G:G=G2930)</f>
        <v>商投建工达州中医药科技园</v>
      </c>
    </row>
    <row r="2931" spans="1:10">
      <c r="A2931" s="2" t="str">
        <f>'[1]2025年已发货'!A:A</f>
        <v>晋邦</v>
      </c>
      <c r="B2931" s="2" t="str">
        <f>'[1]2025年已发货'!B:B</f>
        <v>螺纹钢</v>
      </c>
      <c r="C2931" s="2" t="str">
        <f>'[1]2025年已发货'!C:C</f>
        <v>HRB400E Φ25 9m</v>
      </c>
      <c r="D2931" s="2" t="str">
        <f>'[1]2025年已发货'!D:D</f>
        <v>吨</v>
      </c>
      <c r="E2931" s="2">
        <f>'[1]2025年已发货'!E:E</f>
        <v>18</v>
      </c>
      <c r="F2931" s="4">
        <f>'[1]2025年已发货'!F:F</f>
        <v>45785</v>
      </c>
      <c r="G2931" s="2" t="str">
        <f>'[1]2025年已发货'!G:G</f>
        <v>（商投建工达州中医药科技园-4工区-11号楼）达州市通川区达州中医药职业学院犀牛大道北段</v>
      </c>
      <c r="H2931" s="2" t="str">
        <f>'[1]2025年已发货'!H:H</f>
        <v>张扬</v>
      </c>
      <c r="I2931" s="2">
        <f>'[1]2025年已发货'!I:I</f>
        <v>18381904567</v>
      </c>
      <c r="J2931" s="2" t="str">
        <f>_xlfn._xlws.FILTER(辅助信息!D:D,辅助信息!G:G=G2931)</f>
        <v>商投建工达州中医药科技园</v>
      </c>
    </row>
    <row r="2932" spans="1:10">
      <c r="A2932" s="2" t="str">
        <f>'[1]2025年已发货'!A:A</f>
        <v>晋邦</v>
      </c>
      <c r="B2932" s="2" t="str">
        <f>'[1]2025年已发货'!B:B</f>
        <v>螺纹钢</v>
      </c>
      <c r="C2932" s="2" t="str">
        <f>'[1]2025年已发货'!C:C</f>
        <v>HRB400E Φ18 12m</v>
      </c>
      <c r="D2932" s="2" t="str">
        <f>'[1]2025年已发货'!D:D</f>
        <v>吨</v>
      </c>
      <c r="E2932" s="2">
        <f>'[1]2025年已发货'!E:E</f>
        <v>38</v>
      </c>
      <c r="F2932" s="4">
        <f>'[1]2025年已发货'!F:F</f>
        <v>45785</v>
      </c>
      <c r="G2932" s="2" t="str">
        <f>'[1]2025年已发货'!G:G</f>
        <v>（商投建工达州中医药科技园-4工区-11号楼）达州市通川区达州中医药职业学院犀牛大道北段</v>
      </c>
      <c r="H2932" s="2" t="str">
        <f>'[1]2025年已发货'!H:H</f>
        <v>张扬</v>
      </c>
      <c r="I2932" s="2">
        <f>'[1]2025年已发货'!I:I</f>
        <v>18381904567</v>
      </c>
      <c r="J2932" s="2" t="str">
        <f>_xlfn._xlws.FILTER(辅助信息!D:D,辅助信息!G:G=G2932)</f>
        <v>商投建工达州中医药科技园</v>
      </c>
    </row>
    <row r="2933" spans="1:10">
      <c r="A2933" s="2" t="str">
        <f>'[1]2025年已发货'!A:A</f>
        <v>晋邦</v>
      </c>
      <c r="B2933" s="2" t="str">
        <f>'[1]2025年已发货'!B:B</f>
        <v>螺纹钢</v>
      </c>
      <c r="C2933" s="2" t="str">
        <f>'[1]2025年已发货'!C:C</f>
        <v>HRB400E Φ18 12m</v>
      </c>
      <c r="D2933" s="2" t="str">
        <f>'[1]2025年已发货'!D:D</f>
        <v>吨</v>
      </c>
      <c r="E2933" s="2">
        <f>'[1]2025年已发货'!E:E</f>
        <v>35</v>
      </c>
      <c r="F2933" s="4">
        <f>'[1]2025年已发货'!F:F</f>
        <v>45785</v>
      </c>
      <c r="G2933" s="2" t="str">
        <f>'[1]2025年已发货'!G:G</f>
        <v>(宜宾兴港三江新区长江工业园建设项目-M2-2#厂房)宜宾市翠屏区宜宾汽车零部件配套产业基地(纬五路南)</v>
      </c>
      <c r="H2933" s="2" t="str">
        <f>'[1]2025年已发货'!H:H</f>
        <v>王涛</v>
      </c>
      <c r="I2933" s="2">
        <f>'[1]2025年已发货'!I:I</f>
        <v>18381110677</v>
      </c>
      <c r="J2933" s="2" t="str">
        <f>_xlfn._xlws.FILTER(辅助信息!D:D,辅助信息!G:G=G2933)</f>
        <v>宜宾兴港三江新区长江工业园建设项目</v>
      </c>
    </row>
    <row r="2934" spans="1:10">
      <c r="A2934" s="2" t="str">
        <f>'[1]2025年已发货'!A:A</f>
        <v>晋邦</v>
      </c>
      <c r="B2934" s="2" t="str">
        <f>'[1]2025年已发货'!B:B</f>
        <v>直螺纹</v>
      </c>
      <c r="C2934" s="2" t="str">
        <f>'[1]2025年已发货'!C:C</f>
        <v>HRB400E Φ12 9m</v>
      </c>
      <c r="D2934" s="2" t="str">
        <f>'[1]2025年已发货'!D:D</f>
        <v>吨</v>
      </c>
      <c r="E2934" s="2">
        <f>'[1]2025年已发货'!E:E</f>
        <v>15</v>
      </c>
      <c r="F2934" s="4">
        <f>'[1]2025年已发货'!F:F</f>
        <v>45785</v>
      </c>
      <c r="G2934" s="2" t="str">
        <f>'[1]2025年已发货'!G:G</f>
        <v>（十九冶-江龙高速三分部）重庆市云阳县蔈草镇三坵田*朗树湾1#桥桥面</v>
      </c>
      <c r="H2934" s="2" t="str">
        <f>'[1]2025年已发货'!H:H</f>
        <v>任海军</v>
      </c>
      <c r="I2934" s="2">
        <f>'[1]2025年已发货'!I:I</f>
        <v>17725037830</v>
      </c>
      <c r="J2934" s="2" vm="1" t="e">
        <f>_xlfn._xlws.FILTER(辅助信息!D:D,辅助信息!G:G=G2934)</f>
        <v>#VALUE!</v>
      </c>
    </row>
    <row r="2935" spans="1:10">
      <c r="A2935" s="2" t="str">
        <f>'[1]2025年已发货'!A:A</f>
        <v>晋邦</v>
      </c>
      <c r="B2935" s="2" t="str">
        <f>'[1]2025年已发货'!B:B</f>
        <v>直螺纹</v>
      </c>
      <c r="C2935" s="2" t="str">
        <f>'[1]2025年已发货'!C:C</f>
        <v>HRB400E Φ16 9m</v>
      </c>
      <c r="D2935" s="2" t="str">
        <f>'[1]2025年已发货'!D:D</f>
        <v>吨</v>
      </c>
      <c r="E2935" s="2">
        <f>'[1]2025年已发货'!E:E</f>
        <v>15</v>
      </c>
      <c r="F2935" s="4">
        <f>'[1]2025年已发货'!F:F</f>
        <v>45785</v>
      </c>
      <c r="G2935" s="2" t="str">
        <f>'[1]2025年已发货'!G:G</f>
        <v>（十九冶-江龙高速三分部）重庆市云阳县蔈草镇三坵田*朗树湾1#桥桥面</v>
      </c>
      <c r="H2935" s="2" t="str">
        <f>'[1]2025年已发货'!H:H</f>
        <v>任海军</v>
      </c>
      <c r="I2935" s="2">
        <f>'[1]2025年已发货'!I:I</f>
        <v>17725037830</v>
      </c>
      <c r="J2935" s="2" vm="1" t="e">
        <f>_xlfn._xlws.FILTER(辅助信息!D:D,辅助信息!G:G=G2935)</f>
        <v>#VALUE!</v>
      </c>
    </row>
    <row r="2936" spans="1:10">
      <c r="A2936" s="2" t="str">
        <f>'[1]2025年已发货'!A:A</f>
        <v>晋邦</v>
      </c>
      <c r="B2936" s="2" t="str">
        <f>'[1]2025年已发货'!B:B</f>
        <v>高线</v>
      </c>
      <c r="C2936" s="2" t="str">
        <f>'[1]2025年已发货'!C:C</f>
        <v>HPB300Φ8</v>
      </c>
      <c r="D2936" s="2" t="str">
        <f>'[1]2025年已发货'!D:D</f>
        <v>吨</v>
      </c>
      <c r="E2936" s="2">
        <f>'[1]2025年已发货'!E:E</f>
        <v>5</v>
      </c>
      <c r="F2936" s="4">
        <f>'[1]2025年已发货'!F:F</f>
        <v>45785</v>
      </c>
      <c r="G2936" s="2" t="str">
        <f>'[1]2025年已发货'!G:G</f>
        <v>（十九冶-江龙高速三分部）重庆市云阳县开云高速（钢厂村）*龙缸互通</v>
      </c>
      <c r="H2936" s="2" t="str">
        <f>'[1]2025年已发货'!H:H</f>
        <v>任海军</v>
      </c>
      <c r="I2936" s="2">
        <f>'[1]2025年已发货'!I:I</f>
        <v>17725037830</v>
      </c>
      <c r="J2936" s="2" vm="1" t="e">
        <f>_xlfn._xlws.FILTER(辅助信息!D:D,辅助信息!G:G=G2936)</f>
        <v>#VALUE!</v>
      </c>
    </row>
    <row r="2937" spans="1:10">
      <c r="A2937" s="2" t="str">
        <f>'[1]2025年已发货'!A:A</f>
        <v>晋邦</v>
      </c>
      <c r="B2937" s="2" t="str">
        <f>'[1]2025年已发货'!B:B</f>
        <v>直螺纹</v>
      </c>
      <c r="C2937" s="2" t="str">
        <f>'[1]2025年已发货'!C:C</f>
        <v>HRB400E Φ12 9m</v>
      </c>
      <c r="D2937" s="2" t="str">
        <f>'[1]2025年已发货'!D:D</f>
        <v>吨</v>
      </c>
      <c r="E2937" s="2">
        <f>'[1]2025年已发货'!E:E</f>
        <v>20</v>
      </c>
      <c r="F2937" s="4">
        <f>'[1]2025年已发货'!F:F</f>
        <v>45785</v>
      </c>
      <c r="G2937" s="2" t="str">
        <f>'[1]2025年已发货'!G:G</f>
        <v>（十九冶-江龙高速一分部）重庆市云阳县宝坪镇双塆村*九倒拐大桥</v>
      </c>
      <c r="H2937" s="2" t="str">
        <f>'[1]2025年已发货'!H:H</f>
        <v>吴章红</v>
      </c>
      <c r="I2937" s="2">
        <f>'[1]2025年已发货'!I:I</f>
        <v>18628165772</v>
      </c>
      <c r="J2937" s="2" vm="1" t="e">
        <f>_xlfn._xlws.FILTER(辅助信息!D:D,辅助信息!G:G=G2937)</f>
        <v>#VALUE!</v>
      </c>
    </row>
    <row r="2938" spans="1:10">
      <c r="A2938" s="2" t="str">
        <f>'[1]2025年已发货'!A:A</f>
        <v>晋邦</v>
      </c>
      <c r="B2938" s="2" t="str">
        <f>'[1]2025年已发货'!B:B</f>
        <v>直螺纹</v>
      </c>
      <c r="C2938" s="2" t="str">
        <f>'[1]2025年已发货'!C:C</f>
        <v>HRB400E Φ16 9m</v>
      </c>
      <c r="D2938" s="2" t="str">
        <f>'[1]2025年已发货'!D:D</f>
        <v>吨</v>
      </c>
      <c r="E2938" s="2">
        <f>'[1]2025年已发货'!E:E</f>
        <v>25</v>
      </c>
      <c r="F2938" s="4">
        <f>'[1]2025年已发货'!F:F</f>
        <v>45785</v>
      </c>
      <c r="G2938" s="2" t="str">
        <f>'[1]2025年已发货'!G:G</f>
        <v>（十九冶-江龙高速一分部）重庆市云阳县宝坪镇双塆村*九倒拐大桥</v>
      </c>
      <c r="H2938" s="2" t="str">
        <f>'[1]2025年已发货'!H:H</f>
        <v>吴章红</v>
      </c>
      <c r="I2938" s="2">
        <f>'[1]2025年已发货'!I:I</f>
        <v>18628165772</v>
      </c>
      <c r="J2938" s="2" vm="1" t="e">
        <f>_xlfn._xlws.FILTER(辅助信息!D:D,辅助信息!G:G=G2938)</f>
        <v>#VALUE!</v>
      </c>
    </row>
    <row r="2939" spans="1:10">
      <c r="A2939" s="2" t="str">
        <f>'[1]2025年已发货'!A:A</f>
        <v>晋邦</v>
      </c>
      <c r="B2939" s="2" t="str">
        <f>'[1]2025年已发货'!B:B</f>
        <v>直螺纹</v>
      </c>
      <c r="C2939" s="2" t="str">
        <f>'[1]2025年已发货'!C:C</f>
        <v>HRB400E Φ25 9m</v>
      </c>
      <c r="D2939" s="2" t="str">
        <f>'[1]2025年已发货'!D:D</f>
        <v>吨</v>
      </c>
      <c r="E2939" s="2">
        <f>'[1]2025年已发货'!E:E</f>
        <v>6</v>
      </c>
      <c r="F2939" s="4">
        <f>'[1]2025年已发货'!F:F</f>
        <v>45785</v>
      </c>
      <c r="G2939" s="2" t="str">
        <f>'[1]2025年已发货'!G:G</f>
        <v>（十九冶-江龙高速一分部）重庆市云阳县宝坪镇双塆村*九倒拐大桥</v>
      </c>
      <c r="H2939" s="2" t="str">
        <f>'[1]2025年已发货'!H:H</f>
        <v>吴章红</v>
      </c>
      <c r="I2939" s="2">
        <f>'[1]2025年已发货'!I:I</f>
        <v>18628165772</v>
      </c>
      <c r="J2939" s="2" vm="1" t="e">
        <f>_xlfn._xlws.FILTER(辅助信息!D:D,辅助信息!G:G=G2939)</f>
        <v>#VALUE!</v>
      </c>
    </row>
    <row r="2940" spans="1:10">
      <c r="A2940" s="2" t="str">
        <f>'[1]2025年已发货'!A:A</f>
        <v>晋邦</v>
      </c>
      <c r="B2940" s="2" t="str">
        <f>'[1]2025年已发货'!B:B</f>
        <v>盘螺</v>
      </c>
      <c r="C2940" s="2" t="str">
        <f>'[1]2025年已发货'!C:C</f>
        <v>HRB400E Φ10</v>
      </c>
      <c r="D2940" s="2" t="str">
        <f>'[1]2025年已发货'!D:D</f>
        <v>吨</v>
      </c>
      <c r="E2940" s="2">
        <f>'[1]2025年已发货'!E:E</f>
        <v>9</v>
      </c>
      <c r="F2940" s="4">
        <f>'[1]2025年已发货'!F:F</f>
        <v>45785</v>
      </c>
      <c r="G2940" s="2" t="str">
        <f>'[1]2025年已发货'!G:G</f>
        <v>（十九冶-江龙高速一分部）重庆市云阳县宝坪镇双塆村*九倒拐大桥</v>
      </c>
      <c r="H2940" s="2" t="str">
        <f>'[1]2025年已发货'!H:H</f>
        <v>吴章红</v>
      </c>
      <c r="I2940" s="2">
        <f>'[1]2025年已发货'!I:I</f>
        <v>18628165772</v>
      </c>
      <c r="J2940" s="2" vm="1" t="e">
        <f>_xlfn._xlws.FILTER(辅助信息!D:D,辅助信息!G:G=G2940)</f>
        <v>#VALUE!</v>
      </c>
    </row>
    <row r="2941" spans="1:10">
      <c r="A2941" s="2" t="str">
        <f>'[1]2025年已发货'!A:A</f>
        <v>晋邦</v>
      </c>
      <c r="B2941" s="2" t="str">
        <f>'[1]2025年已发货'!B:B</f>
        <v>高线</v>
      </c>
      <c r="C2941" s="2" t="str">
        <f>'[1]2025年已发货'!C:C</f>
        <v>HPB300Φ10</v>
      </c>
      <c r="D2941" s="2" t="str">
        <f>'[1]2025年已发货'!D:D</f>
        <v>吨</v>
      </c>
      <c r="E2941" s="2">
        <f>'[1]2025年已发货'!E:E</f>
        <v>9</v>
      </c>
      <c r="F2941" s="4">
        <f>'[1]2025年已发货'!F:F</f>
        <v>45785</v>
      </c>
      <c r="G2941" s="2" t="str">
        <f>'[1]2025年已发货'!G:G</f>
        <v>（十九冶-江龙高速一分部）重庆市云阳县宝坪镇双塆村*九倒拐大桥</v>
      </c>
      <c r="H2941" s="2" t="str">
        <f>'[1]2025年已发货'!H:H</f>
        <v>吴章红</v>
      </c>
      <c r="I2941" s="2">
        <f>'[1]2025年已发货'!I:I</f>
        <v>18628165772</v>
      </c>
      <c r="J2941" s="2" vm="1" t="e">
        <f>_xlfn._xlws.FILTER(辅助信息!D:D,辅助信息!G:G=G2941)</f>
        <v>#VALUE!</v>
      </c>
    </row>
    <row r="2942" spans="1:10">
      <c r="A2942" s="2" t="str">
        <f>'[1]2025年已发货'!A:A</f>
        <v>晋邦</v>
      </c>
      <c r="B2942" s="2" t="str">
        <f>'[1]2025年已发货'!B:B</f>
        <v>直螺纹</v>
      </c>
      <c r="C2942" s="2" t="str">
        <f>'[1]2025年已发货'!C:C</f>
        <v>HRB400E Φ12 9m</v>
      </c>
      <c r="D2942" s="2" t="str">
        <f>'[1]2025年已发货'!D:D</f>
        <v>吨</v>
      </c>
      <c r="E2942" s="2">
        <f>'[1]2025年已发货'!E:E</f>
        <v>108</v>
      </c>
      <c r="F2942" s="4">
        <f>'[1]2025年已发货'!F:F</f>
        <v>45785</v>
      </c>
      <c r="G2942" s="2" t="str">
        <f>'[1]2025年已发货'!G:G</f>
        <v>（十九冶-江龙高速一分部）重庆市云阳县X886附近中国十九冶开云高速项目总包部西98米*复兴互通预制梁场</v>
      </c>
      <c r="H2942" s="2" t="str">
        <f>'[1]2025年已发货'!H:H</f>
        <v>吴章红</v>
      </c>
      <c r="I2942" s="2">
        <f>'[1]2025年已发货'!I:I</f>
        <v>18628165772</v>
      </c>
      <c r="J2942" s="2" vm="1" t="e">
        <f>_xlfn._xlws.FILTER(辅助信息!D:D,辅助信息!G:G=G2942)</f>
        <v>#VALUE!</v>
      </c>
    </row>
    <row r="2943" spans="1:10">
      <c r="A2943" s="2" t="str">
        <f>'[1]2025年已发货'!A:A</f>
        <v>德胜</v>
      </c>
      <c r="B2943" s="2" t="str">
        <f>'[1]2025年已发货'!B:B</f>
        <v>螺纹钢</v>
      </c>
      <c r="C2943" s="2" t="str">
        <f>'[1]2025年已发货'!C:C</f>
        <v>HRB400E Φ12 12m</v>
      </c>
      <c r="D2943" s="2" t="str">
        <f>'[1]2025年已发货'!D:D</f>
        <v>吨</v>
      </c>
      <c r="E2943" s="2">
        <f>'[1]2025年已发货'!E:E</f>
        <v>11.124</v>
      </c>
      <c r="F2943" s="4">
        <f>'[1]2025年已发货'!F:F</f>
        <v>45786</v>
      </c>
      <c r="G2943" s="2" t="str">
        <f>'[1]2025年已发货'!G:G</f>
        <v>（安久供应链项目）四川省宜宾市翠屏区志诚路</v>
      </c>
      <c r="H2943" s="2" t="str">
        <f>'[1]2025年已发货'!H:H</f>
        <v>毛新熠</v>
      </c>
      <c r="I2943" s="2">
        <f>'[1]2025年已发货'!I:I</f>
        <v>18208171901</v>
      </c>
      <c r="J2943" s="2" vm="1" t="e">
        <f>_xlfn._xlws.FILTER(辅助信息!D:D,辅助信息!G:G=G2943)</f>
        <v>#VALUE!</v>
      </c>
    </row>
    <row r="2944" spans="1:10">
      <c r="A2944" s="2" t="str">
        <f>'[1]2025年已发货'!A:A</f>
        <v>德胜</v>
      </c>
      <c r="B2944" s="2" t="str">
        <f>'[1]2025年已发货'!B:B</f>
        <v>螺纹钢</v>
      </c>
      <c r="C2944" s="2" t="str">
        <f>'[1]2025年已发货'!C:C</f>
        <v>HRB400E Φ16 12m</v>
      </c>
      <c r="D2944" s="2" t="str">
        <f>'[1]2025年已发货'!D:D</f>
        <v>吨</v>
      </c>
      <c r="E2944" s="2">
        <f>'[1]2025年已发货'!E:E</f>
        <v>5.498</v>
      </c>
      <c r="F2944" s="4">
        <f>'[1]2025年已发货'!F:F</f>
        <v>45786</v>
      </c>
      <c r="G2944" s="2" t="str">
        <f>'[1]2025年已发货'!G:G</f>
        <v>（安久供应链项目）四川省宜宾市翠屏区志诚路</v>
      </c>
      <c r="H2944" s="2" t="str">
        <f>'[1]2025年已发货'!H:H</f>
        <v>毛新熠</v>
      </c>
      <c r="I2944" s="2">
        <f>'[1]2025年已发货'!I:I</f>
        <v>18208171901</v>
      </c>
      <c r="J2944" s="2" vm="1" t="e">
        <f>_xlfn._xlws.FILTER(辅助信息!D:D,辅助信息!G:G=G2944)</f>
        <v>#VALUE!</v>
      </c>
    </row>
    <row r="2945" spans="1:10">
      <c r="A2945" s="2" t="str">
        <f>'[1]2025年已发货'!A:A</f>
        <v>德胜</v>
      </c>
      <c r="B2945" s="2" t="str">
        <f>'[1]2025年已发货'!B:B</f>
        <v>螺纹钢</v>
      </c>
      <c r="C2945" s="2" t="str">
        <f>'[1]2025年已发货'!C:C</f>
        <v>HRB400E Φ22 12m</v>
      </c>
      <c r="D2945" s="2" t="str">
        <f>'[1]2025年已发货'!D:D</f>
        <v>吨</v>
      </c>
      <c r="E2945" s="2">
        <f>'[1]2025年已发货'!E:E</f>
        <v>8.154</v>
      </c>
      <c r="F2945" s="4">
        <f>'[1]2025年已发货'!F:F</f>
        <v>45786</v>
      </c>
      <c r="G2945" s="2" t="str">
        <f>'[1]2025年已发货'!G:G</f>
        <v>（安久供应链项目）四川省宜宾市翠屏区志诚路</v>
      </c>
      <c r="H2945" s="2" t="str">
        <f>'[1]2025年已发货'!H:H</f>
        <v>毛新熠</v>
      </c>
      <c r="I2945" s="2">
        <f>'[1]2025年已发货'!I:I</f>
        <v>18208171901</v>
      </c>
      <c r="J2945" s="2" vm="1" t="e">
        <f>_xlfn._xlws.FILTER(辅助信息!D:D,辅助信息!G:G=G2945)</f>
        <v>#VALUE!</v>
      </c>
    </row>
    <row r="2946" spans="1:10">
      <c r="A2946" s="2" t="str">
        <f>'[1]2025年已发货'!A:A</f>
        <v>德胜</v>
      </c>
      <c r="B2946" s="2" t="str">
        <f>'[1]2025年已发货'!B:B</f>
        <v>螺纹钢</v>
      </c>
      <c r="C2946" s="2" t="str">
        <f>'[1]2025年已发货'!C:C</f>
        <v>HRB400E Φ25 12m</v>
      </c>
      <c r="D2946" s="2" t="str">
        <f>'[1]2025年已发货'!D:D</f>
        <v>吨</v>
      </c>
      <c r="E2946" s="2">
        <f>'[1]2025年已发货'!E:E</f>
        <v>43.616</v>
      </c>
      <c r="F2946" s="4">
        <f>'[1]2025年已发货'!F:F</f>
        <v>45786</v>
      </c>
      <c r="G2946" s="2" t="str">
        <f>'[1]2025年已发货'!G:G</f>
        <v>（安久供应链项目）四川省宜宾市翠屏区志诚路</v>
      </c>
      <c r="H2946" s="2" t="str">
        <f>'[1]2025年已发货'!H:H</f>
        <v>毛新熠</v>
      </c>
      <c r="I2946" s="2">
        <f>'[1]2025年已发货'!I:I</f>
        <v>18208171901</v>
      </c>
      <c r="J2946" s="2" vm="1" t="e">
        <f>_xlfn._xlws.FILTER(辅助信息!D:D,辅助信息!G:G=G2946)</f>
        <v>#VALUE!</v>
      </c>
    </row>
    <row r="2947" spans="1:10">
      <c r="A2947" s="2" t="str">
        <f>'[1]2025年已发货'!A:A</f>
        <v>德胜</v>
      </c>
      <c r="B2947" s="2" t="str">
        <f>'[1]2025年已发货'!B:B</f>
        <v>螺纹钢</v>
      </c>
      <c r="C2947" s="2" t="str">
        <f>'[1]2025年已发货'!C:C</f>
        <v>HRB400E Φ28 12m</v>
      </c>
      <c r="D2947" s="2" t="str">
        <f>'[1]2025年已发货'!D:D</f>
        <v>吨</v>
      </c>
      <c r="E2947" s="2">
        <f>'[1]2025年已发货'!E:E</f>
        <v>89.892</v>
      </c>
      <c r="F2947" s="4">
        <f>'[1]2025年已发货'!F:F</f>
        <v>45786</v>
      </c>
      <c r="G2947" s="2" t="str">
        <f>'[1]2025年已发货'!G:G</f>
        <v>（安久供应链项目）四川省宜宾市翠屏区志诚路</v>
      </c>
      <c r="H2947" s="2" t="str">
        <f>'[1]2025年已发货'!H:H</f>
        <v>毛新熠</v>
      </c>
      <c r="I2947" s="2">
        <f>'[1]2025年已发货'!I:I</f>
        <v>18208171901</v>
      </c>
      <c r="J2947" s="2" vm="1" t="e">
        <f>_xlfn._xlws.FILTER(辅助信息!D:D,辅助信息!G:G=G2947)</f>
        <v>#VALUE!</v>
      </c>
    </row>
    <row r="2948" spans="1:10">
      <c r="A2948" s="2" t="str">
        <f>'[1]2025年已发货'!A:A</f>
        <v>德胜</v>
      </c>
      <c r="B2948" s="2" t="str">
        <f>'[1]2025年已发货'!B:B</f>
        <v>螺纹钢</v>
      </c>
      <c r="C2948" s="2" t="str">
        <f>'[1]2025年已发货'!C:C</f>
        <v>HRB400E Φ32 12m</v>
      </c>
      <c r="D2948" s="2" t="str">
        <f>'[1]2025年已发货'!D:D</f>
        <v>吨</v>
      </c>
      <c r="E2948" s="2">
        <f>'[1]2025年已发货'!E:E</f>
        <v>54.52</v>
      </c>
      <c r="F2948" s="4">
        <f>'[1]2025年已发货'!F:F</f>
        <v>45786</v>
      </c>
      <c r="G2948" s="2" t="str">
        <f>'[1]2025年已发货'!G:G</f>
        <v>（安久供应链项目）四川省宜宾市翠屏区志诚路</v>
      </c>
      <c r="H2948" s="2" t="str">
        <f>'[1]2025年已发货'!H:H</f>
        <v>毛新熠</v>
      </c>
      <c r="I2948" s="2">
        <f>'[1]2025年已发货'!I:I</f>
        <v>18208171901</v>
      </c>
      <c r="J2948" s="2" vm="1" t="e">
        <f>_xlfn._xlws.FILTER(辅助信息!D:D,辅助信息!G:G=G2948)</f>
        <v>#VALUE!</v>
      </c>
    </row>
    <row r="2949" spans="1:10">
      <c r="A2949" s="2" t="str">
        <f>'[1]2025年已发货'!A:A</f>
        <v>德胜恒嘉</v>
      </c>
      <c r="B2949" s="2" t="str">
        <f>'[1]2025年已发货'!B:B</f>
        <v>螺纹钢</v>
      </c>
      <c r="C2949" s="2" t="str">
        <f>'[1]2025年已发货'!C:C</f>
        <v>HRB400EФ12*9m</v>
      </c>
      <c r="D2949" s="2" t="str">
        <f>'[1]2025年已发货'!D:D</f>
        <v>吨</v>
      </c>
      <c r="E2949" s="2">
        <f>'[1]2025年已发货'!E:E</f>
        <v>35</v>
      </c>
      <c r="F2949" s="4">
        <f>'[1]2025年已发货'!F:F</f>
        <v>45786</v>
      </c>
      <c r="G2949" s="2" t="str">
        <f>'[1]2025年已发货'!G:G</f>
        <v>（中铁八局康新高速TJ4-1标）四川省甘孜州康定市新都桥镇超限载检测站</v>
      </c>
      <c r="H2949" s="2" t="str">
        <f>'[1]2025年已发货'!H:H</f>
        <v>刘俊</v>
      </c>
      <c r="I2949" s="2">
        <f>'[1]2025年已发货'!I:I</f>
        <v>18587764925</v>
      </c>
      <c r="J2949" s="2" vm="1" t="e">
        <f>_xlfn._xlws.FILTER(辅助信息!D:D,辅助信息!G:G=G2949)</f>
        <v>#VALUE!</v>
      </c>
    </row>
    <row r="2950" spans="1:10">
      <c r="A2950" s="2" t="str">
        <f>'[1]2025年已发货'!A:A</f>
        <v>德胜恒嘉</v>
      </c>
      <c r="B2950" s="2" t="str">
        <f>'[1]2025年已发货'!B:B</f>
        <v>螺纹钢</v>
      </c>
      <c r="C2950" s="2" t="str">
        <f>'[1]2025年已发货'!C:C</f>
        <v>HRB400EФ20*12m</v>
      </c>
      <c r="D2950" s="2" t="str">
        <f>'[1]2025年已发货'!D:D</f>
        <v>吨</v>
      </c>
      <c r="E2950" s="2">
        <f>'[1]2025年已发货'!E:E</f>
        <v>105</v>
      </c>
      <c r="F2950" s="4">
        <f>'[1]2025年已发货'!F:F</f>
        <v>45786</v>
      </c>
      <c r="G2950" s="2" t="str">
        <f>'[1]2025年已发货'!G:G</f>
        <v>（中铁八局康新高速TJ4-1标）四川省甘孜州康定市新都桥镇超限载检测站</v>
      </c>
      <c r="H2950" s="2" t="str">
        <f>'[1]2025年已发货'!H:H</f>
        <v>刘俊</v>
      </c>
      <c r="I2950" s="2">
        <f>'[1]2025年已发货'!I:I</f>
        <v>18587764925</v>
      </c>
      <c r="J2950" s="2" vm="1" t="e">
        <f>_xlfn._xlws.FILTER(辅助信息!D:D,辅助信息!G:G=G2950)</f>
        <v>#VALUE!</v>
      </c>
    </row>
    <row r="2951" spans="1:10">
      <c r="A2951" s="2" t="str">
        <f>'[1]2025年已发货'!A:A</f>
        <v>德胜恒嘉</v>
      </c>
      <c r="B2951" s="2" t="str">
        <f>'[1]2025年已发货'!B:B</f>
        <v>螺纹钢</v>
      </c>
      <c r="C2951" s="2" t="str">
        <f>'[1]2025年已发货'!C:C</f>
        <v>HRB400EФ22*12m</v>
      </c>
      <c r="D2951" s="2" t="str">
        <f>'[1]2025年已发货'!D:D</f>
        <v>吨</v>
      </c>
      <c r="E2951" s="2">
        <f>'[1]2025年已发货'!E:E</f>
        <v>35</v>
      </c>
      <c r="F2951" s="4">
        <f>'[1]2025年已发货'!F:F</f>
        <v>45786</v>
      </c>
      <c r="G2951" s="2" t="str">
        <f>'[1]2025年已发货'!G:G</f>
        <v>（中铁八局康新高速TJ4-1标）四川省甘孜州康定市新都桥镇超限载检测站</v>
      </c>
      <c r="H2951" s="2" t="str">
        <f>'[1]2025年已发货'!H:H</f>
        <v>刘俊</v>
      </c>
      <c r="I2951" s="2">
        <f>'[1]2025年已发货'!I:I</f>
        <v>18587764925</v>
      </c>
      <c r="J2951" s="2" vm="1" t="e">
        <f>_xlfn._xlws.FILTER(辅助信息!D:D,辅助信息!G:G=G2951)</f>
        <v>#VALUE!</v>
      </c>
    </row>
    <row r="2952" spans="1:10">
      <c r="A2952" s="2" t="str">
        <f>'[1]2025年已发货'!A:A</f>
        <v>德胜恒嘉</v>
      </c>
      <c r="B2952" s="2" t="str">
        <f>'[1]2025年已发货'!B:B</f>
        <v>螺纹钢</v>
      </c>
      <c r="C2952" s="2" t="str">
        <f>'[1]2025年已发货'!C:C</f>
        <v>HRB400EФ28*9m</v>
      </c>
      <c r="D2952" s="2" t="str">
        <f>'[1]2025年已发货'!D:D</f>
        <v>吨</v>
      </c>
      <c r="E2952" s="2">
        <f>'[1]2025年已发货'!E:E</f>
        <v>35</v>
      </c>
      <c r="F2952" s="4">
        <f>'[1]2025年已发货'!F:F</f>
        <v>45786</v>
      </c>
      <c r="G2952" s="2" t="str">
        <f>'[1]2025年已发货'!G:G</f>
        <v>（中铁八局康新高速TJ4-1标）四川省甘孜州康定市新都桥镇超限载检测站</v>
      </c>
      <c r="H2952" s="2" t="str">
        <f>'[1]2025年已发货'!H:H</f>
        <v>刘俊</v>
      </c>
      <c r="I2952" s="2">
        <f>'[1]2025年已发货'!I:I</f>
        <v>18587764925</v>
      </c>
      <c r="J2952" s="2" vm="1" t="e">
        <f>_xlfn._xlws.FILTER(辅助信息!D:D,辅助信息!G:G=G2952)</f>
        <v>#VALUE!</v>
      </c>
    </row>
    <row r="2953" spans="1:10">
      <c r="A2953" s="2" t="str">
        <f>'[1]2025年已发货'!A:A</f>
        <v>德胜恒嘉</v>
      </c>
      <c r="B2953" s="2" t="str">
        <f>'[1]2025年已发货'!B:B</f>
        <v>螺纹钢</v>
      </c>
      <c r="C2953" s="2" t="str">
        <f>'[1]2025年已发货'!C:C</f>
        <v>HRB500EФ25*12m</v>
      </c>
      <c r="D2953" s="2" t="str">
        <f>'[1]2025年已发货'!D:D</f>
        <v>吨</v>
      </c>
      <c r="E2953" s="2">
        <f>'[1]2025年已发货'!E:E</f>
        <v>70</v>
      </c>
      <c r="F2953" s="4">
        <f>'[1]2025年已发货'!F:F</f>
        <v>45786</v>
      </c>
      <c r="G2953" s="2" t="str">
        <f>'[1]2025年已发货'!G:G</f>
        <v>（中铁八局康新高速TJ4-1标）四川省甘孜州康定市新都桥镇超限载检测站</v>
      </c>
      <c r="H2953" s="2" t="str">
        <f>'[1]2025年已发货'!H:H</f>
        <v>刘俊</v>
      </c>
      <c r="I2953" s="2">
        <f>'[1]2025年已发货'!I:I</f>
        <v>18587764925</v>
      </c>
      <c r="J2953" s="2" vm="1" t="e">
        <f>_xlfn._xlws.FILTER(辅助信息!D:D,辅助信息!G:G=G2953)</f>
        <v>#VALUE!</v>
      </c>
    </row>
    <row r="2954" spans="1:10">
      <c r="A2954" s="2" t="str">
        <f>'[1]2025年已发货'!A:A</f>
        <v>达钢</v>
      </c>
      <c r="B2954" s="2" t="str">
        <f>'[1]2025年已发货'!B:B</f>
        <v>盘螺</v>
      </c>
      <c r="C2954" s="2" t="str">
        <f>'[1]2025年已发货'!C:C</f>
        <v>HRB400E Φ12</v>
      </c>
      <c r="D2954" s="2" t="str">
        <f>'[1]2025年已发货'!D:D</f>
        <v>吨</v>
      </c>
      <c r="E2954" s="2">
        <f>'[1]2025年已发货'!E:E</f>
        <v>35</v>
      </c>
      <c r="F2954" s="4">
        <f>'[1]2025年已发货'!F:F</f>
        <v>45786</v>
      </c>
      <c r="G2954" s="2" t="str">
        <f>'[1]2025年已发货'!G:G</f>
        <v>（中铁三局-铜资高速1标）四川省资阳市安岳县石羊镇猫坝村2#钢筋场</v>
      </c>
      <c r="H2954" s="2" t="str">
        <f>'[1]2025年已发货'!H:H</f>
        <v>王雪</v>
      </c>
      <c r="I2954" s="2">
        <f>'[1]2025年已发货'!I:I</f>
        <v>18729676589</v>
      </c>
      <c r="J2954" s="2" vm="1" t="e">
        <f>_xlfn._xlws.FILTER(辅助信息!D:D,辅助信息!G:G=G2954)</f>
        <v>#VALUE!</v>
      </c>
    </row>
    <row r="2955" spans="1:10">
      <c r="A2955" s="2" t="str">
        <f>'[1]2025年已发货'!A:A</f>
        <v>达钢</v>
      </c>
      <c r="B2955" s="2" t="str">
        <f>'[1]2025年已发货'!B:B</f>
        <v>螺纹钢</v>
      </c>
      <c r="C2955" s="2" t="str">
        <f>'[1]2025年已发货'!C:C</f>
        <v>HRB500E Φ25</v>
      </c>
      <c r="D2955" s="2" t="str">
        <f>'[1]2025年已发货'!D:D</f>
        <v>吨</v>
      </c>
      <c r="E2955" s="2">
        <f>'[1]2025年已发货'!E:E</f>
        <v>35</v>
      </c>
      <c r="F2955" s="4">
        <f>'[1]2025年已发货'!F:F</f>
        <v>45786</v>
      </c>
      <c r="G2955" s="2" t="str">
        <f>'[1]2025年已发货'!G:G</f>
        <v>（四川商建-射洪城乡一体化项目）遂宁市射洪市忠新幼儿园北侧约220米新溪小区</v>
      </c>
      <c r="H2955" s="2" t="str">
        <f>'[1]2025年已发货'!H:H</f>
        <v>柏子刚</v>
      </c>
      <c r="I2955" s="2">
        <f>'[1]2025年已发货'!I:I</f>
        <v>15692885305</v>
      </c>
      <c r="J2955" s="2" t="str">
        <f>_xlfn._xlws.FILTER(辅助信息!D:D,辅助信息!G:G=G2955)</f>
        <v>四川商建
射洪城乡一体化项目</v>
      </c>
    </row>
    <row r="2956" spans="1:10">
      <c r="A2956" s="2" t="str">
        <f>'[1]2025年已发货'!A:A</f>
        <v>晋邦</v>
      </c>
      <c r="B2956" s="2" t="str">
        <f>'[1]2025年已发货'!B:B</f>
        <v>盘螺</v>
      </c>
      <c r="C2956" s="2" t="str">
        <f>'[1]2025年已发货'!C:C</f>
        <v>HRB400E Φ8</v>
      </c>
      <c r="D2956" s="2" t="str">
        <f>'[1]2025年已发货'!D:D</f>
        <v>吨</v>
      </c>
      <c r="E2956" s="2">
        <f>'[1]2025年已发货'!E:E</f>
        <v>22.1</v>
      </c>
      <c r="F2956" s="4">
        <f>'[1]2025年已发货'!F:F</f>
        <v>45786</v>
      </c>
      <c r="G2956" s="2" t="str">
        <f>'[1]2025年已发货'!G:G</f>
        <v>（十九冶-华电重庆奉节）重庆市奉节县康乐镇七星村</v>
      </c>
      <c r="H2956" s="2" t="str">
        <f>'[1]2025年已发货'!H:H</f>
        <v>岑甲乐</v>
      </c>
      <c r="I2956" s="2">
        <f>'[1]2025年已发货'!I:I</f>
        <v>17349037782</v>
      </c>
      <c r="J2956" s="2" vm="1" t="e">
        <f>_xlfn._xlws.FILTER(辅助信息!D:D,辅助信息!G:G=G2956)</f>
        <v>#VALUE!</v>
      </c>
    </row>
    <row r="2957" spans="1:10">
      <c r="A2957" s="2" t="str">
        <f>'[1]2025年已发货'!A:A</f>
        <v>晋邦</v>
      </c>
      <c r="B2957" s="2" t="str">
        <f>'[1]2025年已发货'!B:B</f>
        <v>盘螺</v>
      </c>
      <c r="C2957" s="2" t="str">
        <f>'[1]2025年已发货'!C:C</f>
        <v>HRB400E Φ10</v>
      </c>
      <c r="D2957" s="2" t="str">
        <f>'[1]2025年已发货'!D:D</f>
        <v>吨</v>
      </c>
      <c r="E2957" s="2">
        <f>'[1]2025年已发货'!E:E</f>
        <v>19.28</v>
      </c>
      <c r="F2957" s="4">
        <f>'[1]2025年已发货'!F:F</f>
        <v>45786</v>
      </c>
      <c r="G2957" s="2" t="str">
        <f>'[1]2025年已发货'!G:G</f>
        <v>（十九冶-华电重庆奉节）重庆市奉节县康乐镇七星村</v>
      </c>
      <c r="H2957" s="2" t="str">
        <f>'[1]2025年已发货'!H:H</f>
        <v>岑甲乐</v>
      </c>
      <c r="I2957" s="2">
        <f>'[1]2025年已发货'!I:I</f>
        <v>17349037782</v>
      </c>
      <c r="J2957" s="2" vm="1" t="e">
        <f>_xlfn._xlws.FILTER(辅助信息!D:D,辅助信息!G:G=G2957)</f>
        <v>#VALUE!</v>
      </c>
    </row>
    <row r="2958" spans="1:10">
      <c r="A2958" s="2" t="str">
        <f>'[1]2025年已发货'!A:A</f>
        <v>晋邦</v>
      </c>
      <c r="B2958" s="2" t="str">
        <f>'[1]2025年已发货'!B:B</f>
        <v>螺纹钢</v>
      </c>
      <c r="C2958" s="2" t="str">
        <f>'[1]2025年已发货'!C:C</f>
        <v>HRB400E Φ25 9m</v>
      </c>
      <c r="D2958" s="2" t="str">
        <f>'[1]2025年已发货'!D:D</f>
        <v>吨</v>
      </c>
      <c r="E2958" s="2">
        <f>'[1]2025年已发货'!E:E</f>
        <v>30.852</v>
      </c>
      <c r="F2958" s="4">
        <f>'[1]2025年已发货'!F:F</f>
        <v>45786</v>
      </c>
      <c r="G2958" s="2" t="str">
        <f>'[1]2025年已发货'!G:G</f>
        <v>（十九冶-华电重庆奉节）重庆市奉节县康乐镇七星村</v>
      </c>
      <c r="H2958" s="2" t="str">
        <f>'[1]2025年已发货'!H:H</f>
        <v>岑甲乐</v>
      </c>
      <c r="I2958" s="2">
        <f>'[1]2025年已发货'!I:I</f>
        <v>17349037782</v>
      </c>
      <c r="J2958" s="2" vm="1" t="e">
        <f>_xlfn._xlws.FILTER(辅助信息!D:D,辅助信息!G:G=G2958)</f>
        <v>#VALUE!</v>
      </c>
    </row>
    <row r="2959" spans="1:10">
      <c r="A2959" s="2" t="str">
        <f>'[1]2025年已发货'!A:A</f>
        <v>晋邦</v>
      </c>
      <c r="B2959" s="2" t="str">
        <f>'[1]2025年已发货'!B:B</f>
        <v>螺纹钢</v>
      </c>
      <c r="C2959" s="2" t="str">
        <f>'[1]2025年已发货'!C:C</f>
        <v>HRB400E Φ18 12m</v>
      </c>
      <c r="D2959" s="2" t="str">
        <f>'[1]2025年已发货'!D:D</f>
        <v>吨</v>
      </c>
      <c r="E2959" s="2">
        <f>'[1]2025年已发货'!E:E</f>
        <v>35</v>
      </c>
      <c r="F2959" s="4">
        <f>'[1]2025年已发货'!F:F</f>
        <v>45786</v>
      </c>
      <c r="G2959" s="2" t="str">
        <f>'[1]2025年已发货'!G:G</f>
        <v>(宜宾兴港三江新区长江工业园建设项目-M2-2#厂房)宜宾市翠屏区宜宾汽车零部件配套产业基地(纬五路南)</v>
      </c>
      <c r="H2959" s="2" t="str">
        <f>'[1]2025年已发货'!H:H</f>
        <v>王涛</v>
      </c>
      <c r="I2959" s="2">
        <f>'[1]2025年已发货'!I:I</f>
        <v>18381110677</v>
      </c>
      <c r="J2959" s="2" t="str">
        <f>_xlfn._xlws.FILTER(辅助信息!D:D,辅助信息!G:G=G2959)</f>
        <v>宜宾兴港三江新区长江工业园建设项目</v>
      </c>
    </row>
    <row r="2960" spans="1:10">
      <c r="A2960" s="2" t="str">
        <f>'[1]2025年已发货'!A:A</f>
        <v>晋邦</v>
      </c>
      <c r="B2960" s="2" t="str">
        <f>'[1]2025年已发货'!B:B</f>
        <v>盘螺</v>
      </c>
      <c r="C2960" s="2" t="str">
        <f>'[1]2025年已发货'!C:C</f>
        <v>HRB400E Φ8</v>
      </c>
      <c r="D2960" s="2" t="str">
        <f>'[1]2025年已发货'!D:D</f>
        <v>吨</v>
      </c>
      <c r="E2960" s="2">
        <f>'[1]2025年已发货'!E:E</f>
        <v>8</v>
      </c>
      <c r="F2960" s="4">
        <f>'[1]2025年已发货'!F:F</f>
        <v>45786</v>
      </c>
      <c r="G2960" s="2" t="str">
        <f>'[1]2025年已发货'!G:G</f>
        <v>（商投建工达州中医药科技园-2工区-景观桥）达州市通川区达州中医药职业学院犀牛大道北段</v>
      </c>
      <c r="H2960" s="2" t="str">
        <f>'[1]2025年已发货'!H:H</f>
        <v>李波</v>
      </c>
      <c r="I2960" s="2">
        <f>'[1]2025年已发货'!I:I</f>
        <v>18381899787</v>
      </c>
      <c r="J2960" s="2" t="str">
        <f>_xlfn._xlws.FILTER(辅助信息!D:D,辅助信息!G:G=G2960)</f>
        <v>商投建工达州中医药科技园</v>
      </c>
    </row>
    <row r="2961" spans="1:10">
      <c r="A2961" s="2" t="str">
        <f>'[1]2025年已发货'!A:A</f>
        <v>晋邦</v>
      </c>
      <c r="B2961" s="2" t="str">
        <f>'[1]2025年已发货'!B:B</f>
        <v>螺纹钢</v>
      </c>
      <c r="C2961" s="2" t="str">
        <f>'[1]2025年已发货'!C:C</f>
        <v>HRB400E Φ12 9m</v>
      </c>
      <c r="D2961" s="2" t="str">
        <f>'[1]2025年已发货'!D:D</f>
        <v>吨</v>
      </c>
      <c r="E2961" s="2">
        <f>'[1]2025年已发货'!E:E</f>
        <v>3</v>
      </c>
      <c r="F2961" s="4">
        <f>'[1]2025年已发货'!F:F</f>
        <v>45786</v>
      </c>
      <c r="G2961" s="2" t="str">
        <f>'[1]2025年已发货'!G:G</f>
        <v>（商投建工达州中医药科技园-2工区-景观桥）达州市通川区达州中医药职业学院犀牛大道北段</v>
      </c>
      <c r="H2961" s="2" t="str">
        <f>'[1]2025年已发货'!H:H</f>
        <v>李波</v>
      </c>
      <c r="I2961" s="2">
        <f>'[1]2025年已发货'!I:I</f>
        <v>18381899787</v>
      </c>
      <c r="J2961" s="2" t="str">
        <f>_xlfn._xlws.FILTER(辅助信息!D:D,辅助信息!G:G=G2961)</f>
        <v>商投建工达州中医药科技园</v>
      </c>
    </row>
    <row r="2962" spans="1:10">
      <c r="A2962" s="2" t="str">
        <f>'[1]2025年已发货'!A:A</f>
        <v>晋邦</v>
      </c>
      <c r="B2962" s="2" t="str">
        <f>'[1]2025年已发货'!B:B</f>
        <v>螺纹钢</v>
      </c>
      <c r="C2962" s="2" t="str">
        <f>'[1]2025年已发货'!C:C</f>
        <v>HRB400E Φ14 9m</v>
      </c>
      <c r="D2962" s="2" t="str">
        <f>'[1]2025年已发货'!D:D</f>
        <v>吨</v>
      </c>
      <c r="E2962" s="2">
        <f>'[1]2025年已发货'!E:E</f>
        <v>10</v>
      </c>
      <c r="F2962" s="4">
        <f>'[1]2025年已发货'!F:F</f>
        <v>45786</v>
      </c>
      <c r="G2962" s="2" t="str">
        <f>'[1]2025年已发货'!G:G</f>
        <v>（商投建工达州中医药科技园-2工区-景观桥）达州市通川区达州中医药职业学院犀牛大道北段</v>
      </c>
      <c r="H2962" s="2" t="str">
        <f>'[1]2025年已发货'!H:H</f>
        <v>李波</v>
      </c>
      <c r="I2962" s="2">
        <f>'[1]2025年已发货'!I:I</f>
        <v>18381899787</v>
      </c>
      <c r="J2962" s="2" t="str">
        <f>_xlfn._xlws.FILTER(辅助信息!D:D,辅助信息!G:G=G2962)</f>
        <v>商投建工达州中医药科技园</v>
      </c>
    </row>
    <row r="2963" spans="1:10">
      <c r="A2963" s="2" t="str">
        <f>'[1]2025年已发货'!A:A</f>
        <v>晋邦</v>
      </c>
      <c r="B2963" s="2" t="str">
        <f>'[1]2025年已发货'!B:B</f>
        <v>螺纹钢</v>
      </c>
      <c r="C2963" s="2" t="str">
        <f>'[1]2025年已发货'!C:C</f>
        <v>HRB400E Φ20 9m</v>
      </c>
      <c r="D2963" s="2" t="str">
        <f>'[1]2025年已发货'!D:D</f>
        <v>吨</v>
      </c>
      <c r="E2963" s="2">
        <f>'[1]2025年已发货'!E:E</f>
        <v>50</v>
      </c>
      <c r="F2963" s="4">
        <f>'[1]2025年已发货'!F:F</f>
        <v>45786</v>
      </c>
      <c r="G2963" s="2" t="str">
        <f>'[1]2025年已发货'!G:G</f>
        <v>（商投建工达州中医药科技园-2工区-景观桥）达州市通川区达州中医药职业学院犀牛大道北段</v>
      </c>
      <c r="H2963" s="2" t="str">
        <f>'[1]2025年已发货'!H:H</f>
        <v>李波</v>
      </c>
      <c r="I2963" s="2">
        <f>'[1]2025年已发货'!I:I</f>
        <v>18381899787</v>
      </c>
      <c r="J2963" s="2" t="str">
        <f>_xlfn._xlws.FILTER(辅助信息!D:D,辅助信息!G:G=G2963)</f>
        <v>商投建工达州中医药科技园</v>
      </c>
    </row>
    <row r="2964" spans="1:10">
      <c r="A2964" s="2" t="str">
        <f>'[1]2025年已发货'!A:A</f>
        <v>晋邦</v>
      </c>
      <c r="B2964" s="2" t="str">
        <f>'[1]2025年已发货'!B:B</f>
        <v>盘螺</v>
      </c>
      <c r="C2964" s="2" t="str">
        <f>'[1]2025年已发货'!C:C</f>
        <v>HRB400E Φ8</v>
      </c>
      <c r="D2964" s="2" t="str">
        <f>'[1]2025年已发货'!D:D</f>
        <v>吨</v>
      </c>
      <c r="E2964" s="2">
        <f>'[1]2025年已发货'!E:E</f>
        <v>45</v>
      </c>
      <c r="F2964" s="4">
        <f>'[1]2025年已发货'!F:F</f>
        <v>45786</v>
      </c>
      <c r="G2964" s="2" t="str">
        <f>'[1]2025年已发货'!G:G</f>
        <v>（商投建工达州中医药科技园-4工区-7号楼）达州市通川区达州中医药职业学院犀牛大道北段</v>
      </c>
      <c r="H2964" s="2" t="str">
        <f>'[1]2025年已发货'!H:H</f>
        <v>张扬</v>
      </c>
      <c r="I2964" s="2">
        <f>'[1]2025年已发货'!I:I</f>
        <v>18381904567</v>
      </c>
      <c r="J2964" s="2" t="str">
        <f>_xlfn._xlws.FILTER(辅助信息!D:D,辅助信息!G:G=G2964)</f>
        <v>商投建工达州中医药科技园</v>
      </c>
    </row>
    <row r="2965" spans="1:10">
      <c r="A2965" s="2" t="str">
        <f>'[1]2025年已发货'!A:A</f>
        <v>晋邦</v>
      </c>
      <c r="B2965" s="2" t="str">
        <f>'[1]2025年已发货'!B:B</f>
        <v>盘螺</v>
      </c>
      <c r="C2965" s="2" t="str">
        <f>'[1]2025年已发货'!C:C</f>
        <v>HRB400E Φ10</v>
      </c>
      <c r="D2965" s="2" t="str">
        <f>'[1]2025年已发货'!D:D</f>
        <v>吨</v>
      </c>
      <c r="E2965" s="2">
        <f>'[1]2025年已发货'!E:E</f>
        <v>17.5</v>
      </c>
      <c r="F2965" s="4">
        <f>'[1]2025年已发货'!F:F</f>
        <v>45786</v>
      </c>
      <c r="G2965" s="2" t="str">
        <f>'[1]2025年已发货'!G:G</f>
        <v>（商投建工达州中医药科技园-4工区-11号楼）达州市通川区达州中医药职业学院犀牛大道北段</v>
      </c>
      <c r="H2965" s="2" t="str">
        <f>'[1]2025年已发货'!H:H</f>
        <v>张扬</v>
      </c>
      <c r="I2965" s="2">
        <f>'[1]2025年已发货'!I:I</f>
        <v>18381904567</v>
      </c>
      <c r="J2965" s="2" t="str">
        <f>_xlfn._xlws.FILTER(辅助信息!D:D,辅助信息!G:G=G2965)</f>
        <v>商投建工达州中医药科技园</v>
      </c>
    </row>
    <row r="2966" spans="1:10">
      <c r="A2966" s="2" t="str">
        <f>'[1]2025年已发货'!A:A</f>
        <v>晋邦</v>
      </c>
      <c r="B2966" s="2" t="str">
        <f>'[1]2025年已发货'!B:B</f>
        <v>盘圆</v>
      </c>
      <c r="C2966" s="2" t="str">
        <f>'[1]2025年已发货'!C:C</f>
        <v>HPB300Ф10</v>
      </c>
      <c r="D2966" s="2" t="str">
        <f>'[1]2025年已发货'!D:D</f>
        <v>吨</v>
      </c>
      <c r="E2966" s="2">
        <f>'[1]2025年已发货'!E:E</f>
        <v>2</v>
      </c>
      <c r="F2966" s="4">
        <f>'[1]2025年已发货'!F:F</f>
        <v>45786</v>
      </c>
      <c r="G2966" s="2" t="str">
        <f>'[1]2025年已发货'!G:G</f>
        <v>（成铁西物-重庆渝北金山项目）重庆市渝北区康庄美地C区（司机拍摄签收小票时需设置时间及地点水印）</v>
      </c>
      <c r="H2966" s="2" t="str">
        <f>'[1]2025年已发货'!H:H</f>
        <v>黄永福</v>
      </c>
      <c r="I2966" s="2" t="str">
        <f>'[1]2025年已发货'!I:I</f>
        <v>15982823571</v>
      </c>
      <c r="J2966" s="2" vm="1" t="e">
        <f>_xlfn._xlws.FILTER(辅助信息!D:D,辅助信息!G:G=G2966)</f>
        <v>#VALUE!</v>
      </c>
    </row>
    <row r="2967" spans="1:10">
      <c r="A2967" s="2" t="str">
        <f>'[1]2025年已发货'!A:A</f>
        <v>晋邦</v>
      </c>
      <c r="B2967" s="2" t="str">
        <f>'[1]2025年已发货'!B:B</f>
        <v>螺纹钢</v>
      </c>
      <c r="C2967" s="2" t="str">
        <f>'[1]2025年已发货'!C:C</f>
        <v>HRB400EФ12*9m</v>
      </c>
      <c r="D2967" s="2" t="str">
        <f>'[1]2025年已发货'!D:D</f>
        <v>吨</v>
      </c>
      <c r="E2967" s="2">
        <f>'[1]2025年已发货'!E:E</f>
        <v>3</v>
      </c>
      <c r="F2967" s="4">
        <f>'[1]2025年已发货'!F:F</f>
        <v>45786</v>
      </c>
      <c r="G2967" s="2" t="str">
        <f>'[1]2025年已发货'!G:G</f>
        <v>（成铁西物-重庆渝北金山项目）重庆市渝北区康庄美地C区（司机拍摄签收小票时需设置时间及地点水印）</v>
      </c>
      <c r="H2967" s="2" t="str">
        <f>'[1]2025年已发货'!H:H</f>
        <v>黄永福</v>
      </c>
      <c r="I2967" s="2" t="str">
        <f>'[1]2025年已发货'!I:I</f>
        <v>15982823571</v>
      </c>
      <c r="J2967" s="2" vm="1" t="e">
        <f>_xlfn._xlws.FILTER(辅助信息!D:D,辅助信息!G:G=G2967)</f>
        <v>#VALUE!</v>
      </c>
    </row>
    <row r="2968" spans="1:10">
      <c r="A2968" s="2" t="str">
        <f>'[1]2025年已发货'!A:A</f>
        <v>晋邦</v>
      </c>
      <c r="B2968" s="2" t="str">
        <f>'[1]2025年已发货'!B:B</f>
        <v>螺纹钢</v>
      </c>
      <c r="C2968" s="2" t="str">
        <f>'[1]2025年已发货'!C:C</f>
        <v>HRB400EФ16*9m</v>
      </c>
      <c r="D2968" s="2" t="str">
        <f>'[1]2025年已发货'!D:D</f>
        <v>吨</v>
      </c>
      <c r="E2968" s="2">
        <f>'[1]2025年已发货'!E:E</f>
        <v>30</v>
      </c>
      <c r="F2968" s="4">
        <f>'[1]2025年已发货'!F:F</f>
        <v>45786</v>
      </c>
      <c r="G2968" s="2" t="str">
        <f>'[1]2025年已发货'!G:G</f>
        <v>（成铁西物-重庆渝北金山项目）重庆市渝北区康庄美地C区（司机拍摄签收小票时需设置时间及地点水印）</v>
      </c>
      <c r="H2968" s="2" t="str">
        <f>'[1]2025年已发货'!H:H</f>
        <v>黄永福</v>
      </c>
      <c r="I2968" s="2" t="str">
        <f>'[1]2025年已发货'!I:I</f>
        <v>15982823571</v>
      </c>
      <c r="J2968" s="2" vm="1" t="e">
        <f>_xlfn._xlws.FILTER(辅助信息!D:D,辅助信息!G:G=G2968)</f>
        <v>#VALUE!</v>
      </c>
    </row>
    <row r="2969" spans="1:10">
      <c r="A2969" s="2" t="str">
        <f>'[1]2025年已发货'!A:A</f>
        <v>晋邦</v>
      </c>
      <c r="B2969" s="2" t="str">
        <f>'[1]2025年已发货'!B:B</f>
        <v>螺纹钢</v>
      </c>
      <c r="C2969" s="2" t="str">
        <f>'[1]2025年已发货'!C:C</f>
        <v>HRB400EФ20*9m</v>
      </c>
      <c r="D2969" s="2" t="str">
        <f>'[1]2025年已发货'!D:D</f>
        <v>吨</v>
      </c>
      <c r="E2969" s="2">
        <f>'[1]2025年已发货'!E:E</f>
        <v>50</v>
      </c>
      <c r="F2969" s="4">
        <f>'[1]2025年已发货'!F:F</f>
        <v>45786</v>
      </c>
      <c r="G2969" s="2" t="str">
        <f>'[1]2025年已发货'!G:G</f>
        <v>（成铁西物-重庆渝北金山项目）重庆市渝北区康庄美地C区（司机拍摄签收小票时需设置时间及地点水印）</v>
      </c>
      <c r="H2969" s="2" t="str">
        <f>'[1]2025年已发货'!H:H</f>
        <v>黄永福</v>
      </c>
      <c r="I2969" s="2" t="str">
        <f>'[1]2025年已发货'!I:I</f>
        <v>15982823571</v>
      </c>
      <c r="J2969" s="2" vm="1" t="e">
        <f>_xlfn._xlws.FILTER(辅助信息!D:D,辅助信息!G:G=G2969)</f>
        <v>#VALUE!</v>
      </c>
    </row>
    <row r="2970" spans="1:10">
      <c r="A2970" s="2" t="str">
        <f>'[1]2025年已发货'!A:A</f>
        <v>晋邦</v>
      </c>
      <c r="B2970" s="2" t="str">
        <f>'[1]2025年已发货'!B:B</f>
        <v>螺纹钢</v>
      </c>
      <c r="C2970" s="2" t="str">
        <f>'[1]2025年已发货'!C:C</f>
        <v>HRB400EФ25*9m</v>
      </c>
      <c r="D2970" s="2" t="str">
        <f>'[1]2025年已发货'!D:D</f>
        <v>吨</v>
      </c>
      <c r="E2970" s="2">
        <f>'[1]2025年已发货'!E:E</f>
        <v>7</v>
      </c>
      <c r="F2970" s="4">
        <f>'[1]2025年已发货'!F:F</f>
        <v>45786</v>
      </c>
      <c r="G2970" s="2" t="str">
        <f>'[1]2025年已发货'!G:G</f>
        <v>（成铁西物-重庆渝北金山项目）重庆市渝北区康庄美地C区（司机拍摄签收小票时需设置时间及地点水印）</v>
      </c>
      <c r="H2970" s="2" t="str">
        <f>'[1]2025年已发货'!H:H</f>
        <v>黄永福</v>
      </c>
      <c r="I2970" s="2" t="str">
        <f>'[1]2025年已发货'!I:I</f>
        <v>15982823571</v>
      </c>
      <c r="J2970" s="2" vm="1" t="e">
        <f>_xlfn._xlws.FILTER(辅助信息!D:D,辅助信息!G:G=G2970)</f>
        <v>#VALUE!</v>
      </c>
    </row>
    <row r="2971" spans="1:10">
      <c r="A2971" s="2" t="str">
        <f>'[1]2025年已发货'!A:A</f>
        <v>德胜恒嘉</v>
      </c>
      <c r="B2971" s="2" t="str">
        <f>'[1]2025年已发货'!B:B</f>
        <v>螺纹钢</v>
      </c>
      <c r="C2971" s="2" t="str">
        <f>'[1]2025年已发货'!C:C</f>
        <v>HRB400E Φ20 9m</v>
      </c>
      <c r="D2971" s="2" t="str">
        <f>'[1]2025年已发货'!D:D</f>
        <v>吨</v>
      </c>
      <c r="E2971" s="2">
        <f>'[1]2025年已发货'!E:E</f>
        <v>35</v>
      </c>
      <c r="F2971" s="4">
        <f>'[1]2025年已发货'!F:F</f>
        <v>45786</v>
      </c>
      <c r="G2971" s="2" t="str">
        <f>'[1]2025年已发货'!G:G</f>
        <v>（五局乐山机场项目）乐山市五通桥区冠英镇</v>
      </c>
      <c r="H2971" s="2" t="str">
        <f>'[1]2025年已发货'!H:H</f>
        <v>王思思</v>
      </c>
      <c r="I2971" s="2">
        <f>'[1]2025年已发货'!I:I</f>
        <v>18973190156</v>
      </c>
      <c r="J2971" s="2" vm="1" t="e">
        <f>_xlfn._xlws.FILTER(辅助信息!D:D,辅助信息!G:G=G2971)</f>
        <v>#VALUE!</v>
      </c>
    </row>
    <row r="2972" spans="1:10">
      <c r="A2972" s="2" t="str">
        <f>'[1]2025年已发货'!A:A</f>
        <v>晋邦</v>
      </c>
      <c r="B2972" s="2" t="str">
        <f>'[1]2025年已发货'!B:B</f>
        <v>盘螺</v>
      </c>
      <c r="C2972" s="2" t="str">
        <f>'[1]2025年已发货'!C:C</f>
        <v>HRB400E Φ6</v>
      </c>
      <c r="D2972" s="2" t="str">
        <f>'[1]2025年已发货'!D:D</f>
        <v>吨</v>
      </c>
      <c r="E2972" s="2">
        <f>'[1]2025年已发货'!E:E</f>
        <v>12</v>
      </c>
      <c r="F2972" s="4">
        <f>'[1]2025年已发货'!F:F</f>
        <v>45787</v>
      </c>
      <c r="G2972" s="2" t="str">
        <f>'[1]2025年已发货'!G:G</f>
        <v>(五冶钢构医学科学产业园建设项目房建三部-管网总坪)四川省南充市顺庆区搬罾街道学府大道二段</v>
      </c>
      <c r="H2972" s="2" t="str">
        <f>'[1]2025年已发货'!H:H</f>
        <v>郑林</v>
      </c>
      <c r="I2972" s="2">
        <f>'[1]2025年已发货'!I:I</f>
        <v>18349955455</v>
      </c>
      <c r="J2972" s="2" t="str">
        <f>_xlfn._xlws.FILTER(辅助信息!D:D,辅助信息!G:G=G2972)</f>
        <v>五冶钢构南充医学科学产业园建设项目</v>
      </c>
    </row>
    <row r="2973" spans="1:10">
      <c r="A2973" s="2" t="str">
        <f>'[1]2025年已发货'!A:A</f>
        <v>晋邦</v>
      </c>
      <c r="B2973" s="2" t="str">
        <f>'[1]2025年已发货'!B:B</f>
        <v>盘螺</v>
      </c>
      <c r="C2973" s="2" t="str">
        <f>'[1]2025年已发货'!C:C</f>
        <v>HRB400E Φ10</v>
      </c>
      <c r="D2973" s="2" t="str">
        <f>'[1]2025年已发货'!D:D</f>
        <v>吨</v>
      </c>
      <c r="E2973" s="2">
        <f>'[1]2025年已发货'!E:E</f>
        <v>10</v>
      </c>
      <c r="F2973" s="4">
        <f>'[1]2025年已发货'!F:F</f>
        <v>45787</v>
      </c>
      <c r="G2973" s="2" t="str">
        <f>'[1]2025年已发货'!G:G</f>
        <v>(五冶钢构医学科学产业园建设项目房建三部-管网总坪)四川省南充市顺庆区搬罾街道学府大道二段</v>
      </c>
      <c r="H2973" s="2" t="str">
        <f>'[1]2025年已发货'!H:H</f>
        <v>郑林</v>
      </c>
      <c r="I2973" s="2">
        <f>'[1]2025年已发货'!I:I</f>
        <v>18349955455</v>
      </c>
      <c r="J2973" s="2" t="str">
        <f>_xlfn._xlws.FILTER(辅助信息!D:D,辅助信息!G:G=G2973)</f>
        <v>五冶钢构南充医学科学产业园建设项目</v>
      </c>
    </row>
    <row r="2974" spans="1:10">
      <c r="A2974" s="2" t="str">
        <f>'[1]2025年已发货'!A:A</f>
        <v>晋邦</v>
      </c>
      <c r="B2974" s="2" t="str">
        <f>'[1]2025年已发货'!B:B</f>
        <v>螺纹钢</v>
      </c>
      <c r="C2974" s="2" t="str">
        <f>'[1]2025年已发货'!C:C</f>
        <v>HRB400E Φ12 9m</v>
      </c>
      <c r="D2974" s="2" t="str">
        <f>'[1]2025年已发货'!D:D</f>
        <v>吨</v>
      </c>
      <c r="E2974" s="2">
        <f>'[1]2025年已发货'!E:E</f>
        <v>13</v>
      </c>
      <c r="F2974" s="4">
        <f>'[1]2025年已发货'!F:F</f>
        <v>45787</v>
      </c>
      <c r="G2974" s="2" t="str">
        <f>'[1]2025年已发货'!G:G</f>
        <v>(五冶钢构医学科学产业园建设项目房建三部-管网总坪)四川省南充市顺庆区搬罾街道学府大道二段</v>
      </c>
      <c r="H2974" s="2" t="str">
        <f>'[1]2025年已发货'!H:H</f>
        <v>郑林</v>
      </c>
      <c r="I2974" s="2">
        <f>'[1]2025年已发货'!I:I</f>
        <v>18349955455</v>
      </c>
      <c r="J2974" s="2" t="str">
        <f>_xlfn._xlws.FILTER(辅助信息!D:D,辅助信息!G:G=G2974)</f>
        <v>五冶钢构南充医学科学产业园建设项目</v>
      </c>
    </row>
    <row r="2975" spans="1:10">
      <c r="A2975" s="2" t="str">
        <f>'[1]2025年已发货'!A:A</f>
        <v>海南海控</v>
      </c>
      <c r="B2975" s="2" t="str">
        <f>'[1]2025年已发货'!B:B</f>
        <v>盘圆</v>
      </c>
      <c r="C2975" s="2" t="str">
        <f>'[1]2025年已发货'!C:C</f>
        <v>HPB300Ф8</v>
      </c>
      <c r="D2975" s="2" t="str">
        <f>'[1]2025年已发货'!D:D</f>
        <v>吨</v>
      </c>
      <c r="E2975" s="2">
        <f>'[1]2025年已发货'!E:E</f>
        <v>35</v>
      </c>
      <c r="F2975" s="4">
        <f>'[1]2025年已发货'!F:F</f>
        <v>45787</v>
      </c>
      <c r="G2975" s="2" t="str">
        <f>'[1]2025年已发货'!G:G</f>
        <v>（中铁一局四公司康新高速TJ1-1标贡不卡隧道）四川省甘孜州康定市折多塘村车管所旁</v>
      </c>
      <c r="H2975" s="2" t="str">
        <f>'[1]2025年已发货'!H:H</f>
        <v>李彰</v>
      </c>
      <c r="I2975" s="2">
        <f>'[1]2025年已发货'!I:I</f>
        <v>18523285235</v>
      </c>
      <c r="J2975" s="2" vm="1" t="e">
        <f>_xlfn._xlws.FILTER(辅助信息!D:D,辅助信息!G:G=G2975)</f>
        <v>#VALUE!</v>
      </c>
    </row>
    <row r="2976" spans="1:10">
      <c r="A2976" s="2" t="str">
        <f>'[1]2025年已发货'!A:A</f>
        <v>海南海控</v>
      </c>
      <c r="B2976" s="2" t="str">
        <f>'[1]2025年已发货'!B:B</f>
        <v>盘圆</v>
      </c>
      <c r="C2976" s="2" t="str">
        <f>'[1]2025年已发货'!C:C</f>
        <v>HPB300Ф12</v>
      </c>
      <c r="D2976" s="2" t="str">
        <f>'[1]2025年已发货'!D:D</f>
        <v>吨</v>
      </c>
      <c r="E2976" s="2">
        <f>'[1]2025年已发货'!E:E</f>
        <v>30</v>
      </c>
      <c r="F2976" s="4">
        <f>'[1]2025年已发货'!F:F</f>
        <v>45787</v>
      </c>
      <c r="G2976" s="2" t="str">
        <f>'[1]2025年已发货'!G:G</f>
        <v>（中铁六局呼和公司康新高速TJ4-2标）四川省甘孜藏族自治州康定市新都桥镇东俄罗三村中建八局搅拌站旁</v>
      </c>
      <c r="H2976" s="2" t="str">
        <f>'[1]2025年已发货'!H:H</f>
        <v>王龙</v>
      </c>
      <c r="I2976" s="2">
        <f>'[1]2025年已发货'!I:I</f>
        <v>18809490151</v>
      </c>
      <c r="J2976" s="2" vm="1" t="e">
        <f>_xlfn._xlws.FILTER(辅助信息!D:D,辅助信息!G:G=G2976)</f>
        <v>#VALUE!</v>
      </c>
    </row>
    <row r="2977" spans="1:10">
      <c r="A2977" s="2" t="str">
        <f>'[1]2025年已发货'!A:A</f>
        <v>海南海控</v>
      </c>
      <c r="B2977" s="2" t="str">
        <f>'[1]2025年已发货'!B:B</f>
        <v>盘圆</v>
      </c>
      <c r="C2977" s="2" t="str">
        <f>'[1]2025年已发货'!C:C</f>
        <v>HPB300Ф6</v>
      </c>
      <c r="D2977" s="2" t="str">
        <f>'[1]2025年已发货'!D:D</f>
        <v>吨</v>
      </c>
      <c r="E2977" s="2">
        <f>'[1]2025年已发货'!E:E</f>
        <v>4</v>
      </c>
      <c r="F2977" s="4">
        <f>'[1]2025年已发货'!F:F</f>
        <v>45787</v>
      </c>
      <c r="G2977" s="2" t="str">
        <f>'[1]2025年已发货'!G:G</f>
        <v>（中铁六局呼和公司康新高速TJ4-2标）四川省甘孜藏族自治州康定市新都桥镇东俄罗三村中建八局搅拌站旁</v>
      </c>
      <c r="H2977" s="2" t="str">
        <f>'[1]2025年已发货'!H:H</f>
        <v>王龙</v>
      </c>
      <c r="I2977" s="2">
        <f>'[1]2025年已发货'!I:I</f>
        <v>18809490151</v>
      </c>
      <c r="J2977" s="2" vm="1" t="e">
        <f>_xlfn._xlws.FILTER(辅助信息!D:D,辅助信息!G:G=G2977)</f>
        <v>#VALUE!</v>
      </c>
    </row>
    <row r="2978" spans="1:10">
      <c r="A2978" s="2" t="str">
        <f>'[1]2025年已发货'!A:A</f>
        <v>德胜恒嘉</v>
      </c>
      <c r="B2978" s="2" t="str">
        <f>'[1]2025年已发货'!B:B</f>
        <v>螺纹钢</v>
      </c>
      <c r="C2978" s="2" t="str">
        <f>'[1]2025年已发货'!C:C</f>
        <v>HRB400EФ12*9m</v>
      </c>
      <c r="D2978" s="2" t="str">
        <f>'[1]2025年已发货'!D:D</f>
        <v>吨</v>
      </c>
      <c r="E2978" s="2">
        <f>'[1]2025年已发货'!E:E</f>
        <v>35</v>
      </c>
      <c r="F2978" s="4">
        <f>'[1]2025年已发货'!F:F</f>
        <v>45787</v>
      </c>
      <c r="G2978" s="2" t="str">
        <f>'[1]2025年已发货'!G:G</f>
        <v>（中铁六局呼和公司康新高速TJ4-2标）四川省甘孜藏族自治州康定市新都桥镇东俄罗三村中建八局搅拌站旁</v>
      </c>
      <c r="H2978" s="2" t="str">
        <f>'[1]2025年已发货'!H:H</f>
        <v>王龙</v>
      </c>
      <c r="I2978" s="2">
        <f>'[1]2025年已发货'!I:I</f>
        <v>18809490151</v>
      </c>
      <c r="J2978" s="2" vm="1" t="e">
        <f>_xlfn._xlws.FILTER(辅助信息!D:D,辅助信息!G:G=G2978)</f>
        <v>#VALUE!</v>
      </c>
    </row>
    <row r="2979" spans="1:10">
      <c r="A2979" s="2" t="str">
        <f>'[1]2025年已发货'!A:A</f>
        <v>德胜恒嘉</v>
      </c>
      <c r="B2979" s="2" t="str">
        <f>'[1]2025年已发货'!B:B</f>
        <v>螺纹钢</v>
      </c>
      <c r="C2979" s="2" t="str">
        <f>'[1]2025年已发货'!C:C</f>
        <v>HRB400EФ16*9m</v>
      </c>
      <c r="D2979" s="2" t="str">
        <f>'[1]2025年已发货'!D:D</f>
        <v>吨</v>
      </c>
      <c r="E2979" s="2">
        <f>'[1]2025年已发货'!E:E</f>
        <v>35</v>
      </c>
      <c r="F2979" s="4">
        <f>'[1]2025年已发货'!F:F</f>
        <v>45787</v>
      </c>
      <c r="G2979" s="2" t="str">
        <f>'[1]2025年已发货'!G:G</f>
        <v>（中铁六局呼和公司康新高速TJ4-2标）四川省甘孜藏族自治州康定市新都桥镇东俄罗三村中建八局搅拌站旁</v>
      </c>
      <c r="H2979" s="2" t="str">
        <f>'[1]2025年已发货'!H:H</f>
        <v>王龙</v>
      </c>
      <c r="I2979" s="2">
        <f>'[1]2025年已发货'!I:I</f>
        <v>18809490151</v>
      </c>
      <c r="J2979" s="2" vm="1" t="e">
        <f>_xlfn._xlws.FILTER(辅助信息!D:D,辅助信息!G:G=G2979)</f>
        <v>#VALUE!</v>
      </c>
    </row>
    <row r="2980" spans="1:10">
      <c r="A2980" s="2" t="str">
        <f>'[1]2025年已发货'!A:A</f>
        <v>德胜恒嘉</v>
      </c>
      <c r="B2980" s="2" t="str">
        <f>'[1]2025年已发货'!B:B</f>
        <v>螺纹钢</v>
      </c>
      <c r="C2980" s="2" t="str">
        <f>'[1]2025年已发货'!C:C</f>
        <v>HRB400EФ22*9m</v>
      </c>
      <c r="D2980" s="2" t="str">
        <f>'[1]2025年已发货'!D:D</f>
        <v>吨</v>
      </c>
      <c r="E2980" s="2">
        <f>'[1]2025年已发货'!E:E</f>
        <v>35</v>
      </c>
      <c r="F2980" s="4">
        <f>'[1]2025年已发货'!F:F</f>
        <v>45787</v>
      </c>
      <c r="G2980" s="2" t="str">
        <f>'[1]2025年已发货'!G:G</f>
        <v>（中铁六局呼和公司康新高速TJ4-2标）四川省甘孜藏族自治州康定市新都桥镇东俄罗三村中建八局搅拌站旁</v>
      </c>
      <c r="H2980" s="2" t="str">
        <f>'[1]2025年已发货'!H:H</f>
        <v>许文刚</v>
      </c>
      <c r="I2980" s="2">
        <f>'[1]2025年已发货'!I:I</f>
        <v>15848808186</v>
      </c>
      <c r="J2980" s="2" vm="1" t="e">
        <f>_xlfn._xlws.FILTER(辅助信息!D:D,辅助信息!G:G=G2980)</f>
        <v>#VALUE!</v>
      </c>
    </row>
    <row r="2981" spans="1:10">
      <c r="A2981" s="2" t="str">
        <f>'[1]2025年已发货'!A:A</f>
        <v>德胜恒嘉</v>
      </c>
      <c r="B2981" s="2" t="str">
        <f>'[1]2025年已发货'!B:B</f>
        <v>螺纹钢</v>
      </c>
      <c r="C2981" s="2" t="str">
        <f>'[1]2025年已发货'!C:C</f>
        <v>HRB400EФ12*9m</v>
      </c>
      <c r="D2981" s="2" t="str">
        <f>'[1]2025年已发货'!D:D</f>
        <v>吨</v>
      </c>
      <c r="E2981" s="2">
        <f>'[1]2025年已发货'!E:E</f>
        <v>70</v>
      </c>
      <c r="F2981" s="4">
        <f>'[1]2025年已发货'!F:F</f>
        <v>45787</v>
      </c>
      <c r="G2981" s="2" t="str">
        <f>'[1]2025年已发货'!G:G</f>
        <v>（中铁六局呼和公司康新高速TJ4-2标）四川省甘孜藏族自治州康定市新都桥镇东俄罗三村中建八局搅拌站旁</v>
      </c>
      <c r="H2981" s="2" t="str">
        <f>'[1]2025年已发货'!H:H</f>
        <v>王坤</v>
      </c>
      <c r="I2981" s="2">
        <f>'[1]2025年已发货'!I:I</f>
        <v>15647490007</v>
      </c>
      <c r="J2981" s="2" vm="1" t="e">
        <f>_xlfn._xlws.FILTER(辅助信息!D:D,辅助信息!G:G=G2981)</f>
        <v>#VALUE!</v>
      </c>
    </row>
    <row r="2982" spans="1:10">
      <c r="A2982" s="2" t="str">
        <f>'[1]2025年已发货'!A:A</f>
        <v>德胜恒嘉</v>
      </c>
      <c r="B2982" s="2" t="str">
        <f>'[1]2025年已发货'!B:B</f>
        <v>螺纹钢</v>
      </c>
      <c r="C2982" s="2" t="str">
        <f>'[1]2025年已发货'!C:C</f>
        <v>HRB400EФ14*9m</v>
      </c>
      <c r="D2982" s="2" t="str">
        <f>'[1]2025年已发货'!D:D</f>
        <v>吨</v>
      </c>
      <c r="E2982" s="2">
        <f>'[1]2025年已发货'!E:E</f>
        <v>105</v>
      </c>
      <c r="F2982" s="4">
        <f>'[1]2025年已发货'!F:F</f>
        <v>45787</v>
      </c>
      <c r="G2982" s="2" t="str">
        <f>'[1]2025年已发货'!G:G</f>
        <v>（中铁六局呼和公司康新高速TJ4-2标）四川省甘孜藏族自治州康定市新都桥镇东俄罗三村中建八局搅拌站旁</v>
      </c>
      <c r="H2982" s="2" t="str">
        <f>'[1]2025年已发货'!H:H</f>
        <v>王坤</v>
      </c>
      <c r="I2982" s="2">
        <f>'[1]2025年已发货'!I:I</f>
        <v>15647490007</v>
      </c>
      <c r="J2982" s="2" vm="1" t="e">
        <f>_xlfn._xlws.FILTER(辅助信息!D:D,辅助信息!G:G=G2982)</f>
        <v>#VALUE!</v>
      </c>
    </row>
    <row r="2983" spans="1:10">
      <c r="A2983" s="2" t="str">
        <f>'[1]2025年已发货'!A:A</f>
        <v>德胜恒嘉</v>
      </c>
      <c r="B2983" s="2" t="str">
        <f>'[1]2025年已发货'!B:B</f>
        <v>螺纹钢</v>
      </c>
      <c r="C2983" s="2" t="str">
        <f>'[1]2025年已发货'!C:C</f>
        <v>HRB500EФ22*9m</v>
      </c>
      <c r="D2983" s="2" t="str">
        <f>'[1]2025年已发货'!D:D</f>
        <v>吨</v>
      </c>
      <c r="E2983" s="2">
        <f>'[1]2025年已发货'!E:E</f>
        <v>70</v>
      </c>
      <c r="F2983" s="4">
        <f>'[1]2025年已发货'!F:F</f>
        <v>45787</v>
      </c>
      <c r="G2983" s="2" t="str">
        <f>'[1]2025年已发货'!G:G</f>
        <v>（中铁六局呼和公司康新高速TJ4-2标）四川省甘孜藏族自治州康定市新都桥镇东俄罗三村中建八局搅拌站旁</v>
      </c>
      <c r="H2983" s="2" t="str">
        <f>'[1]2025年已发货'!H:H</f>
        <v>王坤</v>
      </c>
      <c r="I2983" s="2">
        <f>'[1]2025年已发货'!I:I</f>
        <v>15647490007</v>
      </c>
      <c r="J2983" s="2" vm="1" t="e">
        <f>_xlfn._xlws.FILTER(辅助信息!D:D,辅助信息!G:G=G2983)</f>
        <v>#VALUE!</v>
      </c>
    </row>
    <row r="2984" spans="1:10">
      <c r="A2984" s="2" t="str">
        <f>'[1]2025年已发货'!A:A</f>
        <v>德胜恒嘉</v>
      </c>
      <c r="B2984" s="2" t="str">
        <f>'[1]2025年已发货'!B:B</f>
        <v>螺纹钢</v>
      </c>
      <c r="C2984" s="2" t="str">
        <f>'[1]2025年已发货'!C:C</f>
        <v>HRB500EФ25*9m</v>
      </c>
      <c r="D2984" s="2" t="str">
        <f>'[1]2025年已发货'!D:D</f>
        <v>吨</v>
      </c>
      <c r="E2984" s="2">
        <f>'[1]2025年已发货'!E:E</f>
        <v>140</v>
      </c>
      <c r="F2984" s="4">
        <f>'[1]2025年已发货'!F:F</f>
        <v>45787</v>
      </c>
      <c r="G2984" s="2" t="str">
        <f>'[1]2025年已发货'!G:G</f>
        <v>（中铁六局呼和公司康新高速TJ4-2标）四川省甘孜藏族自治州康定市新都桥镇东俄罗三村中建八局搅拌站旁</v>
      </c>
      <c r="H2984" s="2" t="str">
        <f>'[1]2025年已发货'!H:H</f>
        <v>王坤</v>
      </c>
      <c r="I2984" s="2">
        <f>'[1]2025年已发货'!I:I</f>
        <v>15647490007</v>
      </c>
      <c r="J2984" s="2" vm="1" t="e">
        <f>_xlfn._xlws.FILTER(辅助信息!D:D,辅助信息!G:G=G2984)</f>
        <v>#VALUE!</v>
      </c>
    </row>
    <row r="2985" spans="1:10">
      <c r="A2985" s="2" t="str">
        <f>'[1]2025年已发货'!A:A</f>
        <v>德胜恒嘉</v>
      </c>
      <c r="B2985" s="2" t="str">
        <f>'[1]2025年已发货'!B:B</f>
        <v>螺纹钢</v>
      </c>
      <c r="C2985" s="2" t="str">
        <f>'[1]2025年已发货'!C:C</f>
        <v>HRB400EФ20*9m</v>
      </c>
      <c r="D2985" s="2" t="str">
        <f>'[1]2025年已发货'!D:D</f>
        <v>吨</v>
      </c>
      <c r="E2985" s="2">
        <f>'[1]2025年已发货'!E:E</f>
        <v>70</v>
      </c>
      <c r="F2985" s="4">
        <f>'[1]2025年已发货'!F:F</f>
        <v>45787</v>
      </c>
      <c r="G2985" s="2" t="str">
        <f>'[1]2025年已发货'!G:G</f>
        <v>（中铁六局呼和公司康新高速TJ4-2标）四川省甘孜藏族自治州康定市新都桥镇东俄罗三村中建八局搅拌站旁</v>
      </c>
      <c r="H2985" s="2" t="str">
        <f>'[1]2025年已发货'!H:H</f>
        <v>王龙</v>
      </c>
      <c r="I2985" s="2">
        <f>'[1]2025年已发货'!I:I</f>
        <v>18809490151</v>
      </c>
      <c r="J2985" s="2" vm="1" t="e">
        <f>_xlfn._xlws.FILTER(辅助信息!D:D,辅助信息!G:G=G2985)</f>
        <v>#VALUE!</v>
      </c>
    </row>
    <row r="2986" spans="1:10">
      <c r="A2986" s="2" t="str">
        <f>'[1]2025年已发货'!A:A</f>
        <v>钢固融</v>
      </c>
      <c r="B2986" s="2" t="str">
        <f>'[1]2025年已发货'!B:B</f>
        <v>盘圆</v>
      </c>
      <c r="C2986" s="2" t="str">
        <f>'[1]2025年已发货'!C:C</f>
        <v>HRB300Ф8</v>
      </c>
      <c r="D2986" s="2" t="str">
        <f>'[1]2025年已发货'!D:D</f>
        <v>吨</v>
      </c>
      <c r="E2986" s="2">
        <f>'[1]2025年已发货'!E:E</f>
        <v>10</v>
      </c>
      <c r="F2986" s="4">
        <f>'[1]2025年已发货'!F:F</f>
        <v>45787</v>
      </c>
      <c r="G2986" s="2" t="str">
        <f>'[1]2025年已发货'!G:G</f>
        <v>（中核中原-温江北林医养综合体项目）四川省成都市温江区万春大道第三人民医院东</v>
      </c>
      <c r="H2986" s="2" t="str">
        <f>'[1]2025年已发货'!H:H</f>
        <v>蔡杰</v>
      </c>
      <c r="I2986" s="2">
        <f>'[1]2025年已发货'!I:I</f>
        <v>18875129329</v>
      </c>
      <c r="J2986" s="2" vm="1" t="e">
        <f>_xlfn._xlws.FILTER(辅助信息!D:D,辅助信息!G:G=G2986)</f>
        <v>#VALUE!</v>
      </c>
    </row>
    <row r="2987" spans="1:10">
      <c r="A2987" s="2" t="str">
        <f>'[1]2025年已发货'!A:A</f>
        <v>钢固融</v>
      </c>
      <c r="B2987" s="2" t="str">
        <f>'[1]2025年已发货'!B:B</f>
        <v>盘圆</v>
      </c>
      <c r="C2987" s="2" t="str">
        <f>'[1]2025年已发货'!C:C</f>
        <v>HRB300Ф10</v>
      </c>
      <c r="D2987" s="2" t="str">
        <f>'[1]2025年已发货'!D:D</f>
        <v>吨</v>
      </c>
      <c r="E2987" s="2">
        <f>'[1]2025年已发货'!E:E</f>
        <v>2</v>
      </c>
      <c r="F2987" s="4">
        <f>'[1]2025年已发货'!F:F</f>
        <v>45787</v>
      </c>
      <c r="G2987" s="2" t="str">
        <f>'[1]2025年已发货'!G:G</f>
        <v>（中核中原-温江北林医养综合体项目）四川省成都市温江区万春大道第三人民医院东</v>
      </c>
      <c r="H2987" s="2" t="str">
        <f>'[1]2025年已发货'!H:H</f>
        <v>蔡杰</v>
      </c>
      <c r="I2987" s="2">
        <f>'[1]2025年已发货'!I:I</f>
        <v>18875129329</v>
      </c>
      <c r="J2987" s="2" vm="1" t="e">
        <f>_xlfn._xlws.FILTER(辅助信息!D:D,辅助信息!G:G=G2987)</f>
        <v>#VALUE!</v>
      </c>
    </row>
    <row r="2988" spans="1:10">
      <c r="A2988" s="2" t="str">
        <f>'[1]2025年已发货'!A:A</f>
        <v>钢固融</v>
      </c>
      <c r="B2988" s="2" t="str">
        <f>'[1]2025年已发货'!B:B</f>
        <v>螺纹钢</v>
      </c>
      <c r="C2988" s="2" t="str">
        <f>'[1]2025年已发货'!C:C</f>
        <v>HRB400EФ12*9m</v>
      </c>
      <c r="D2988" s="2" t="str">
        <f>'[1]2025年已发货'!D:D</f>
        <v>吨</v>
      </c>
      <c r="E2988" s="2">
        <f>'[1]2025年已发货'!E:E</f>
        <v>18</v>
      </c>
      <c r="F2988" s="4">
        <f>'[1]2025年已发货'!F:F</f>
        <v>45787</v>
      </c>
      <c r="G2988" s="2" t="str">
        <f>'[1]2025年已发货'!G:G</f>
        <v>（中核中原-温江北林医养综合体项目）四川省成都市温江区万春大道第三人民医院东</v>
      </c>
      <c r="H2988" s="2" t="str">
        <f>'[1]2025年已发货'!H:H</f>
        <v>蔡杰</v>
      </c>
      <c r="I2988" s="2">
        <f>'[1]2025年已发货'!I:I</f>
        <v>18875129329</v>
      </c>
      <c r="J2988" s="2" vm="1" t="e">
        <f>_xlfn._xlws.FILTER(辅助信息!D:D,辅助信息!G:G=G2988)</f>
        <v>#VALUE!</v>
      </c>
    </row>
    <row r="2989" spans="1:10">
      <c r="A2989" s="2" t="str">
        <f>'[1]2025年已发货'!A:A</f>
        <v>钢固融</v>
      </c>
      <c r="B2989" s="2" t="str">
        <f>'[1]2025年已发货'!B:B</f>
        <v>螺纹钢</v>
      </c>
      <c r="C2989" s="2" t="str">
        <f>'[1]2025年已发货'!C:C</f>
        <v>HRB400EФ14*12m</v>
      </c>
      <c r="D2989" s="2" t="str">
        <f>'[1]2025年已发货'!D:D</f>
        <v>吨</v>
      </c>
      <c r="E2989" s="2">
        <f>'[1]2025年已发货'!E:E</f>
        <v>10</v>
      </c>
      <c r="F2989" s="4">
        <f>'[1]2025年已发货'!F:F</f>
        <v>45787</v>
      </c>
      <c r="G2989" s="2" t="str">
        <f>'[1]2025年已发货'!G:G</f>
        <v>（中核中原-温江北林医养综合体项目）四川省成都市温江区万春大道第三人民医院东</v>
      </c>
      <c r="H2989" s="2" t="str">
        <f>'[1]2025年已发货'!H:H</f>
        <v>蔡杰</v>
      </c>
      <c r="I2989" s="2">
        <f>'[1]2025年已发货'!I:I</f>
        <v>18875129329</v>
      </c>
      <c r="J2989" s="2" vm="1" t="e">
        <f>_xlfn._xlws.FILTER(辅助信息!D:D,辅助信息!G:G=G2989)</f>
        <v>#VALUE!</v>
      </c>
    </row>
    <row r="2990" spans="1:10">
      <c r="A2990" s="2" t="str">
        <f>'[1]2025年已发货'!A:A</f>
        <v>钢固融</v>
      </c>
      <c r="B2990" s="2" t="str">
        <f>'[1]2025年已发货'!B:B</f>
        <v>螺纹钢</v>
      </c>
      <c r="C2990" s="2" t="str">
        <f>'[1]2025年已发货'!C:C</f>
        <v>HRB400EФ16*9m</v>
      </c>
      <c r="D2990" s="2" t="str">
        <f>'[1]2025年已发货'!D:D</f>
        <v>吨</v>
      </c>
      <c r="E2990" s="2">
        <f>'[1]2025年已发货'!E:E</f>
        <v>15</v>
      </c>
      <c r="F2990" s="4">
        <f>'[1]2025年已发货'!F:F</f>
        <v>45787</v>
      </c>
      <c r="G2990" s="2" t="str">
        <f>'[1]2025年已发货'!G:G</f>
        <v>（中核中原-温江北林医养综合体项目）四川省成都市温江区万春大道第三人民医院东</v>
      </c>
      <c r="H2990" s="2" t="str">
        <f>'[1]2025年已发货'!H:H</f>
        <v>蔡杰</v>
      </c>
      <c r="I2990" s="2">
        <f>'[1]2025年已发货'!I:I</f>
        <v>18875129329</v>
      </c>
      <c r="J2990" s="2" vm="1" t="e">
        <f>_xlfn._xlws.FILTER(辅助信息!D:D,辅助信息!G:G=G2990)</f>
        <v>#VALUE!</v>
      </c>
    </row>
    <row r="2991" spans="1:10">
      <c r="A2991" s="2" t="str">
        <f>'[1]2025年已发货'!A:A</f>
        <v>钢固融</v>
      </c>
      <c r="B2991" s="2" t="str">
        <f>'[1]2025年已发货'!B:B</f>
        <v>螺纹钢</v>
      </c>
      <c r="C2991" s="2" t="str">
        <f>'[1]2025年已发货'!C:C</f>
        <v>HRB400EФ18*9m</v>
      </c>
      <c r="D2991" s="2" t="str">
        <f>'[1]2025年已发货'!D:D</f>
        <v>吨</v>
      </c>
      <c r="E2991" s="2">
        <f>'[1]2025年已发货'!E:E</f>
        <v>10</v>
      </c>
      <c r="F2991" s="4">
        <f>'[1]2025年已发货'!F:F</f>
        <v>45787</v>
      </c>
      <c r="G2991" s="2" t="str">
        <f>'[1]2025年已发货'!G:G</f>
        <v>（中核中原-温江北林医养综合体项目）四川省成都市温江区万春大道第三人民医院东</v>
      </c>
      <c r="H2991" s="2" t="str">
        <f>'[1]2025年已发货'!H:H</f>
        <v>蔡杰</v>
      </c>
      <c r="I2991" s="2">
        <f>'[1]2025年已发货'!I:I</f>
        <v>18875129329</v>
      </c>
      <c r="J2991" s="2" vm="1" t="e">
        <f>_xlfn._xlws.FILTER(辅助信息!D:D,辅助信息!G:G=G2991)</f>
        <v>#VALUE!</v>
      </c>
    </row>
    <row r="2992" spans="1:10">
      <c r="A2992" s="2" t="str">
        <f>'[1]2025年已发货'!A:A</f>
        <v>钢固融</v>
      </c>
      <c r="B2992" s="2" t="str">
        <f>'[1]2025年已发货'!B:B</f>
        <v>螺纹钢</v>
      </c>
      <c r="C2992" s="2" t="str">
        <f>'[1]2025年已发货'!C:C</f>
        <v>HRB400EФ18*12m</v>
      </c>
      <c r="D2992" s="2" t="str">
        <f>'[1]2025年已发货'!D:D</f>
        <v>吨</v>
      </c>
      <c r="E2992" s="2">
        <f>'[1]2025年已发货'!E:E</f>
        <v>10</v>
      </c>
      <c r="F2992" s="4">
        <f>'[1]2025年已发货'!F:F</f>
        <v>45787</v>
      </c>
      <c r="G2992" s="2" t="str">
        <f>'[1]2025年已发货'!G:G</f>
        <v>（中核中原-温江北林医养综合体项目）四川省成都市温江区万春大道第三人民医院东</v>
      </c>
      <c r="H2992" s="2" t="str">
        <f>'[1]2025年已发货'!H:H</f>
        <v>蔡杰</v>
      </c>
      <c r="I2992" s="2">
        <f>'[1]2025年已发货'!I:I</f>
        <v>18875129329</v>
      </c>
      <c r="J2992" s="2" vm="1" t="e">
        <f>_xlfn._xlws.FILTER(辅助信息!D:D,辅助信息!G:G=G2992)</f>
        <v>#VALUE!</v>
      </c>
    </row>
    <row r="2993" spans="1:10">
      <c r="A2993" s="2" t="str">
        <f>'[1]2025年已发货'!A:A</f>
        <v>钢固融</v>
      </c>
      <c r="B2993" s="2" t="str">
        <f>'[1]2025年已发货'!B:B</f>
        <v>螺纹钢</v>
      </c>
      <c r="C2993" s="2" t="str">
        <f>'[1]2025年已发货'!C:C</f>
        <v>HRB400EФ20*9mm</v>
      </c>
      <c r="D2993" s="2" t="str">
        <f>'[1]2025年已发货'!D:D</f>
        <v>吨</v>
      </c>
      <c r="E2993" s="2">
        <f>'[1]2025年已发货'!E:E</f>
        <v>5</v>
      </c>
      <c r="F2993" s="4">
        <f>'[1]2025年已发货'!F:F</f>
        <v>45787</v>
      </c>
      <c r="G2993" s="2" t="str">
        <f>'[1]2025年已发货'!G:G</f>
        <v>（中核中原-温江北林医养综合体项目）四川省成都市温江区万春大道第三人民医院东</v>
      </c>
      <c r="H2993" s="2" t="str">
        <f>'[1]2025年已发货'!H:H</f>
        <v>蔡杰</v>
      </c>
      <c r="I2993" s="2">
        <f>'[1]2025年已发货'!I:I</f>
        <v>18875129329</v>
      </c>
      <c r="J2993" s="2" vm="1" t="e">
        <f>_xlfn._xlws.FILTER(辅助信息!D:D,辅助信息!G:G=G2993)</f>
        <v>#VALUE!</v>
      </c>
    </row>
    <row r="2994" spans="1:10">
      <c r="A2994" s="2" t="str">
        <f>'[1]2025年已发货'!A:A</f>
        <v>钢固融</v>
      </c>
      <c r="B2994" s="2" t="str">
        <f>'[1]2025年已发货'!B:B</f>
        <v>螺纹钢</v>
      </c>
      <c r="C2994" s="2" t="str">
        <f>'[1]2025年已发货'!C:C</f>
        <v>HRB400EФ20*12mm</v>
      </c>
      <c r="D2994" s="2" t="str">
        <f>'[1]2025年已发货'!D:D</f>
        <v>吨</v>
      </c>
      <c r="E2994" s="2">
        <f>'[1]2025年已发货'!E:E</f>
        <v>5</v>
      </c>
      <c r="F2994" s="4">
        <f>'[1]2025年已发货'!F:F</f>
        <v>45787</v>
      </c>
      <c r="G2994" s="2" t="str">
        <f>'[1]2025年已发货'!G:G</f>
        <v>（中核中原-温江北林医养综合体项目）四川省成都市温江区万春大道第三人民医院东</v>
      </c>
      <c r="H2994" s="2" t="str">
        <f>'[1]2025年已发货'!H:H</f>
        <v>蔡杰</v>
      </c>
      <c r="I2994" s="2">
        <f>'[1]2025年已发货'!I:I</f>
        <v>18875129329</v>
      </c>
      <c r="J2994" s="2" vm="1" t="e">
        <f>_xlfn._xlws.FILTER(辅助信息!D:D,辅助信息!G:G=G2994)</f>
        <v>#VALUE!</v>
      </c>
    </row>
    <row r="2995" spans="1:10">
      <c r="A2995" s="2" t="str">
        <f>'[1]2025年已发货'!A:A</f>
        <v>钢固融</v>
      </c>
      <c r="B2995" s="2" t="str">
        <f>'[1]2025年已发货'!B:B</f>
        <v>螺纹钢</v>
      </c>
      <c r="C2995" s="2" t="str">
        <f>'[1]2025年已发货'!C:C</f>
        <v>HRB400EФ22*9mm</v>
      </c>
      <c r="D2995" s="2" t="str">
        <f>'[1]2025年已发货'!D:D</f>
        <v>吨</v>
      </c>
      <c r="E2995" s="2">
        <f>'[1]2025年已发货'!E:E</f>
        <v>5</v>
      </c>
      <c r="F2995" s="4">
        <f>'[1]2025年已发货'!F:F</f>
        <v>45787</v>
      </c>
      <c r="G2995" s="2" t="str">
        <f>'[1]2025年已发货'!G:G</f>
        <v>（中核中原-温江北林医养综合体项目）四川省成都市温江区万春大道第三人民医院东</v>
      </c>
      <c r="H2995" s="2" t="str">
        <f>'[1]2025年已发货'!H:H</f>
        <v>蔡杰</v>
      </c>
      <c r="I2995" s="2">
        <f>'[1]2025年已发货'!I:I</f>
        <v>18875129329</v>
      </c>
      <c r="J2995" s="2" vm="1" t="e">
        <f>_xlfn._xlws.FILTER(辅助信息!D:D,辅助信息!G:G=G2995)</f>
        <v>#VALUE!</v>
      </c>
    </row>
    <row r="2996" spans="1:10">
      <c r="A2996" s="2" t="str">
        <f>'[1]2025年已发货'!A:A</f>
        <v>钢固融</v>
      </c>
      <c r="B2996" s="2" t="str">
        <f>'[1]2025年已发货'!B:B</f>
        <v>螺纹钢</v>
      </c>
      <c r="C2996" s="2" t="str">
        <f>'[1]2025年已发货'!C:C</f>
        <v>HRB400EФ22*12mm</v>
      </c>
      <c r="D2996" s="2" t="str">
        <f>'[1]2025年已发货'!D:D</f>
        <v>吨</v>
      </c>
      <c r="E2996" s="2">
        <f>'[1]2025年已发货'!E:E</f>
        <v>5</v>
      </c>
      <c r="F2996" s="4">
        <f>'[1]2025年已发货'!F:F</f>
        <v>45787</v>
      </c>
      <c r="G2996" s="2" t="str">
        <f>'[1]2025年已发货'!G:G</f>
        <v>（中核中原-温江北林医养综合体项目）四川省成都市温江区万春大道第三人民医院东</v>
      </c>
      <c r="H2996" s="2" t="str">
        <f>'[1]2025年已发货'!H:H</f>
        <v>蔡杰</v>
      </c>
      <c r="I2996" s="2">
        <f>'[1]2025年已发货'!I:I</f>
        <v>18875129329</v>
      </c>
      <c r="J2996" s="2" vm="1" t="e">
        <f>_xlfn._xlws.FILTER(辅助信息!D:D,辅助信息!G:G=G2996)</f>
        <v>#VALUE!</v>
      </c>
    </row>
    <row r="2997" spans="1:10">
      <c r="A2997" s="2" t="str">
        <f>'[1]2025年已发货'!A:A</f>
        <v>钢固融</v>
      </c>
      <c r="B2997" s="2" t="str">
        <f>'[1]2025年已发货'!B:B</f>
        <v>螺纹钢</v>
      </c>
      <c r="C2997" s="2" t="str">
        <f>'[1]2025年已发货'!C:C</f>
        <v>HRB400EФ25*12m</v>
      </c>
      <c r="D2997" s="2" t="str">
        <f>'[1]2025年已发货'!D:D</f>
        <v>吨</v>
      </c>
      <c r="E2997" s="2">
        <f>'[1]2025年已发货'!E:E</f>
        <v>5</v>
      </c>
      <c r="F2997" s="4">
        <f>'[1]2025年已发货'!F:F</f>
        <v>45787</v>
      </c>
      <c r="G2997" s="2" t="str">
        <f>'[1]2025年已发货'!G:G</f>
        <v>（中核中原-温江北林医养综合体项目）四川省成都市温江区万春大道第三人民医院东</v>
      </c>
      <c r="H2997" s="2" t="str">
        <f>'[1]2025年已发货'!H:H</f>
        <v>蔡杰</v>
      </c>
      <c r="I2997" s="2">
        <f>'[1]2025年已发货'!I:I</f>
        <v>18875129329</v>
      </c>
      <c r="J2997" s="2" vm="1" t="e">
        <f>_xlfn._xlws.FILTER(辅助信息!D:D,辅助信息!G:G=G2997)</f>
        <v>#VALUE!</v>
      </c>
    </row>
    <row r="2998" spans="1:10">
      <c r="A2998" s="2" t="str">
        <f>'[1]2025年已发货'!A:A</f>
        <v>钢固融</v>
      </c>
      <c r="B2998" s="2" t="str">
        <f>'[1]2025年已发货'!B:B</f>
        <v>螺纹钢</v>
      </c>
      <c r="C2998" s="2" t="str">
        <f>'[1]2025年已发货'!C:C</f>
        <v>HRB500EФ20*9mm</v>
      </c>
      <c r="D2998" s="2" t="str">
        <f>'[1]2025年已发货'!D:D</f>
        <v>吨</v>
      </c>
      <c r="E2998" s="2">
        <f>'[1]2025年已发货'!E:E</f>
        <v>35</v>
      </c>
      <c r="F2998" s="4">
        <f>'[1]2025年已发货'!F:F</f>
        <v>45787</v>
      </c>
      <c r="G2998" s="2" t="str">
        <f>'[1]2025年已发货'!G:G</f>
        <v>（中核中原-温江北林医养综合体项目）四川省成都市温江区万春大道第三人民医院东</v>
      </c>
      <c r="H2998" s="2" t="str">
        <f>'[1]2025年已发货'!H:H</f>
        <v>蔡杰</v>
      </c>
      <c r="I2998" s="2">
        <f>'[1]2025年已发货'!I:I</f>
        <v>18875129329</v>
      </c>
      <c r="J2998" s="2" vm="1" t="e">
        <f>_xlfn._xlws.FILTER(辅助信息!D:D,辅助信息!G:G=G2998)</f>
        <v>#VALUE!</v>
      </c>
    </row>
    <row r="2999" spans="1:10">
      <c r="A2999" s="2" t="str">
        <f>'[1]2025年已发货'!A:A</f>
        <v>达钢</v>
      </c>
      <c r="B2999" s="2" t="str">
        <f>'[1]2025年已发货'!B:B</f>
        <v>螺纹钢</v>
      </c>
      <c r="C2999" s="2" t="str">
        <f>'[1]2025年已发货'!C:C</f>
        <v>HRB400E Φ12×9米</v>
      </c>
      <c r="D2999" s="2" t="str">
        <f>'[1]2025年已发货'!D:D</f>
        <v>吨</v>
      </c>
      <c r="E2999" s="2">
        <f>'[1]2025年已发货'!E:E</f>
        <v>35</v>
      </c>
      <c r="F2999" s="4">
        <f>'[1]2025年已发货'!F:F</f>
        <v>45787</v>
      </c>
      <c r="G2999" s="2" t="str">
        <f>'[1]2025年已发货'!G:G</f>
        <v>自永4标一局四公司（四川省内江市隆昌市金鹅街道自永4标一局四公司钢筋棚）</v>
      </c>
      <c r="H2999" s="2" t="str">
        <f>'[1]2025年已发货'!H:H</f>
        <v>郝优</v>
      </c>
      <c r="I2999" s="2">
        <f>'[1]2025年已发货'!I:I</f>
        <v>13891371707</v>
      </c>
      <c r="J2999" s="2" vm="1" t="e">
        <f>_xlfn._xlws.FILTER(辅助信息!D:D,辅助信息!G:G=G2999)</f>
        <v>#VALUE!</v>
      </c>
    </row>
    <row r="3000" spans="1:10">
      <c r="A3000" s="2" t="str">
        <f>'[1]2025年已发货'!A:A</f>
        <v>达钢</v>
      </c>
      <c r="B3000" s="2" t="str">
        <f>'[1]2025年已发货'!B:B</f>
        <v>螺纹钢</v>
      </c>
      <c r="C3000" s="2" t="str">
        <f>'[1]2025年已发货'!C:C</f>
        <v>HRB400E Φ12×12米</v>
      </c>
      <c r="D3000" s="2" t="str">
        <f>'[1]2025年已发货'!D:D</f>
        <v>吨</v>
      </c>
      <c r="E3000" s="2">
        <f>'[1]2025年已发货'!E:E</f>
        <v>35</v>
      </c>
      <c r="F3000" s="4">
        <f>'[1]2025年已发货'!F:F</f>
        <v>45787</v>
      </c>
      <c r="G3000" s="2" t="str">
        <f>'[1]2025年已发货'!G:G</f>
        <v>自永4标一局四公司（四川省内江市隆昌市金鹅街道自永4标一局四公司钢筋棚）</v>
      </c>
      <c r="H3000" s="2" t="str">
        <f>'[1]2025年已发货'!H:H</f>
        <v>郝优</v>
      </c>
      <c r="I3000" s="2">
        <f>'[1]2025年已发货'!I:I</f>
        <v>13891371707</v>
      </c>
      <c r="J3000" s="2" vm="1" t="e">
        <f>_xlfn._xlws.FILTER(辅助信息!D:D,辅助信息!G:G=G3000)</f>
        <v>#VALUE!</v>
      </c>
    </row>
    <row r="3001" spans="1:10">
      <c r="A3001" s="2" t="str">
        <f>'[1]2025年已发货'!A:A</f>
        <v>达钢</v>
      </c>
      <c r="B3001" s="2" t="str">
        <f>'[1]2025年已发货'!B:B</f>
        <v>螺纹钢</v>
      </c>
      <c r="C3001" s="2" t="str">
        <f>'[1]2025年已发货'!C:C</f>
        <v>HRB400E Φ32×12米</v>
      </c>
      <c r="D3001" s="2" t="str">
        <f>'[1]2025年已发货'!D:D</f>
        <v>吨</v>
      </c>
      <c r="E3001" s="2">
        <f>'[1]2025年已发货'!E:E</f>
        <v>35</v>
      </c>
      <c r="F3001" s="4">
        <f>'[1]2025年已发货'!F:F</f>
        <v>45787</v>
      </c>
      <c r="G3001" s="2" t="str">
        <f>'[1]2025年已发货'!G:G</f>
        <v>自永4标一局四公司（四川省内江市隆昌市金鹅街道自永4标一局四公司钢筋棚）</v>
      </c>
      <c r="H3001" s="2" t="str">
        <f>'[1]2025年已发货'!H:H</f>
        <v>郝优</v>
      </c>
      <c r="I3001" s="2">
        <f>'[1]2025年已发货'!I:I</f>
        <v>13891371707</v>
      </c>
      <c r="J3001" s="2" vm="1" t="e">
        <f>_xlfn._xlws.FILTER(辅助信息!D:D,辅助信息!G:G=G3001)</f>
        <v>#VALUE!</v>
      </c>
    </row>
    <row r="3002" spans="1:10">
      <c r="A3002" s="2" t="str">
        <f>'[1]2025年已发货'!A:A</f>
        <v>钢固融</v>
      </c>
      <c r="B3002" s="2" t="str">
        <f>'[1]2025年已发货'!B:B</f>
        <v>盘螺</v>
      </c>
      <c r="C3002" s="2" t="str">
        <f>'[1]2025年已发货'!C:C</f>
        <v>HRB400E Φ8</v>
      </c>
      <c r="D3002" s="2" t="str">
        <f>'[1]2025年已发货'!D:D</f>
        <v>吨</v>
      </c>
      <c r="E3002" s="2">
        <f>'[1]2025年已发货'!E:E</f>
        <v>7</v>
      </c>
      <c r="F3002" s="4">
        <f>'[1]2025年已发货'!F:F</f>
        <v>45787</v>
      </c>
      <c r="G3002" s="2" t="str">
        <f>'[1]2025年已发货'!G:G</f>
        <v>（中铁五局新津tod项目）成都市新津区旭辉天府未来城南(华金路南)</v>
      </c>
      <c r="H3002" s="2" t="str">
        <f>'[1]2025年已发货'!H:H</f>
        <v>戴军</v>
      </c>
      <c r="I3002" s="2">
        <f>'[1]2025年已发货'!I:I</f>
        <v>15984585768</v>
      </c>
      <c r="J3002" s="2" vm="1" t="e">
        <f>_xlfn._xlws.FILTER(辅助信息!D:D,辅助信息!G:G=G3002)</f>
        <v>#VALUE!</v>
      </c>
    </row>
    <row r="3003" spans="1:10">
      <c r="A3003" s="2" t="str">
        <f>'[1]2025年已发货'!A:A</f>
        <v>钢固融</v>
      </c>
      <c r="B3003" s="2" t="str">
        <f>'[1]2025年已发货'!B:B</f>
        <v>螺纹钢</v>
      </c>
      <c r="C3003" s="2" t="str">
        <f>'[1]2025年已发货'!C:C</f>
        <v>HRB400E Φ12 9m</v>
      </c>
      <c r="D3003" s="2" t="str">
        <f>'[1]2025年已发货'!D:D</f>
        <v>吨</v>
      </c>
      <c r="E3003" s="2">
        <f>'[1]2025年已发货'!E:E</f>
        <v>15</v>
      </c>
      <c r="F3003" s="4">
        <f>'[1]2025年已发货'!F:F</f>
        <v>45787</v>
      </c>
      <c r="G3003" s="2" t="str">
        <f>'[1]2025年已发货'!G:G</f>
        <v>（中铁五局新津tod项目）成都市新津区旭辉天府未来城南(华金路南)</v>
      </c>
      <c r="H3003" s="2" t="str">
        <f>'[1]2025年已发货'!H:H</f>
        <v>戴军</v>
      </c>
      <c r="I3003" s="2">
        <f>'[1]2025年已发货'!I:I</f>
        <v>15984585768</v>
      </c>
      <c r="J3003" s="2" vm="1" t="e">
        <f>_xlfn._xlws.FILTER(辅助信息!D:D,辅助信息!G:G=G3003)</f>
        <v>#VALUE!</v>
      </c>
    </row>
    <row r="3004" spans="1:10">
      <c r="A3004" s="2" t="str">
        <f>'[1]2025年已发货'!A:A</f>
        <v>钢固融</v>
      </c>
      <c r="B3004" s="2" t="str">
        <f>'[1]2025年已发货'!B:B</f>
        <v>螺纹钢</v>
      </c>
      <c r="C3004" s="2" t="str">
        <f>'[1]2025年已发货'!C:C</f>
        <v>HRB400E Φ25 9m</v>
      </c>
      <c r="D3004" s="2" t="str">
        <f>'[1]2025年已发货'!D:D</f>
        <v>吨</v>
      </c>
      <c r="E3004" s="2">
        <f>'[1]2025年已发货'!E:E</f>
        <v>12</v>
      </c>
      <c r="F3004" s="4">
        <f>'[1]2025年已发货'!F:F</f>
        <v>45787</v>
      </c>
      <c r="G3004" s="2" t="str">
        <f>'[1]2025年已发货'!G:G</f>
        <v>（中铁五局新津tod项目）成都市新津区旭辉天府未来城南(华金路南)</v>
      </c>
      <c r="H3004" s="2" t="str">
        <f>'[1]2025年已发货'!H:H</f>
        <v>戴军</v>
      </c>
      <c r="I3004" s="2">
        <f>'[1]2025年已发货'!I:I</f>
        <v>15984585768</v>
      </c>
      <c r="J3004" s="2" vm="1" t="e">
        <f>_xlfn._xlws.FILTER(辅助信息!D:D,辅助信息!G:G=G3004)</f>
        <v>#VALUE!</v>
      </c>
    </row>
    <row r="3005" spans="1:10">
      <c r="A3005" s="2" t="str">
        <f>'[1]2025年已发货'!A:A</f>
        <v>德胜</v>
      </c>
      <c r="B3005" s="2" t="str">
        <f>'[1]2025年已发货'!B:B</f>
        <v>螺纹钢</v>
      </c>
      <c r="C3005" s="2" t="str">
        <f>'[1]2025年已发货'!C:C</f>
        <v>HRB400E Φ25 9m</v>
      </c>
      <c r="D3005" s="2" t="str">
        <f>'[1]2025年已发货'!D:D</f>
        <v>吨</v>
      </c>
      <c r="E3005" s="2">
        <f>'[1]2025年已发货'!E:E</f>
        <v>35</v>
      </c>
      <c r="F3005" s="4">
        <f>'[1]2025年已发货'!F:F</f>
        <v>45787</v>
      </c>
      <c r="G3005" s="2" t="str">
        <f>'[1]2025年已发货'!G:G</f>
        <v>（中铁三局成渝扩容ZCB3-1项目部）内江市胜利收费站红绿灯500米</v>
      </c>
      <c r="H3005" s="2" t="str">
        <f>'[1]2025年已发货'!H:H</f>
        <v>王岩</v>
      </c>
      <c r="I3005" s="2">
        <f>'[1]2025年已发货'!I:I</f>
        <v>17634813323</v>
      </c>
      <c r="J3005" s="2" vm="1" t="e">
        <f>_xlfn._xlws.FILTER(辅助信息!D:D,辅助信息!G:G=G3005)</f>
        <v>#VALUE!</v>
      </c>
    </row>
    <row r="3006" spans="1:10">
      <c r="A3006" s="2" t="str">
        <f>'[1]2025年已发货'!A:A</f>
        <v>达钢</v>
      </c>
      <c r="B3006" s="2" t="str">
        <f>'[1]2025年已发货'!B:B</f>
        <v>盘螺</v>
      </c>
      <c r="C3006" s="2" t="str">
        <f>'[1]2025年已发货'!C:C</f>
        <v>HRB400E Φ12</v>
      </c>
      <c r="D3006" s="2" t="str">
        <f>'[1]2025年已发货'!D:D</f>
        <v>吨</v>
      </c>
      <c r="E3006" s="2">
        <f>'[1]2025年已发货'!E:E</f>
        <v>57</v>
      </c>
      <c r="F3006" s="4">
        <f>'[1]2025年已发货'!F:F</f>
        <v>45787</v>
      </c>
      <c r="G3006" s="2" t="str">
        <f>'[1]2025年已发货'!G:G</f>
        <v>（华西简阳西城嘉苑）四川省成都市简阳市简城街道高屋村</v>
      </c>
      <c r="H3006" s="2" t="str">
        <f>'[1]2025年已发货'!H:H</f>
        <v>张瀚镭</v>
      </c>
      <c r="I3006" s="2">
        <f>'[1]2025年已发货'!I:I</f>
        <v>15884666220</v>
      </c>
      <c r="J3006" s="2" t="str">
        <f>_xlfn._xlws.FILTER(辅助信息!D:D,辅助信息!G:G=G3006)</f>
        <v>华西简阳西城嘉苑</v>
      </c>
    </row>
    <row r="3007" spans="1:10">
      <c r="A3007" s="2" t="str">
        <f>'[1]2025年已发货'!A:A</f>
        <v>达钢</v>
      </c>
      <c r="B3007" s="2" t="str">
        <f>'[1]2025年已发货'!B:B</f>
        <v>螺纹钢</v>
      </c>
      <c r="C3007" s="2" t="str">
        <f>'[1]2025年已发货'!C:C</f>
        <v>HRB400E Φ14 9m</v>
      </c>
      <c r="D3007" s="2" t="str">
        <f>'[1]2025年已发货'!D:D</f>
        <v>吨</v>
      </c>
      <c r="E3007" s="2">
        <f>'[1]2025年已发货'!E:E</f>
        <v>14</v>
      </c>
      <c r="F3007" s="4">
        <f>'[1]2025年已发货'!F:F</f>
        <v>45787</v>
      </c>
      <c r="G3007" s="2" t="str">
        <f>'[1]2025年已发货'!G:G</f>
        <v>（华西简阳西城嘉苑）四川省成都市简阳市简城街道高屋村</v>
      </c>
      <c r="H3007" s="2" t="str">
        <f>'[1]2025年已发货'!H:H</f>
        <v>张瀚镭</v>
      </c>
      <c r="I3007" s="2">
        <f>'[1]2025年已发货'!I:I</f>
        <v>15884666220</v>
      </c>
      <c r="J3007" s="2" t="str">
        <f>_xlfn._xlws.FILTER(辅助信息!D:D,辅助信息!G:G=G3007)</f>
        <v>华西简阳西城嘉苑</v>
      </c>
    </row>
    <row r="3008" spans="1:10">
      <c r="A3008" s="2" t="str">
        <f>'[1]2025年已发货'!A:A</f>
        <v>达钢</v>
      </c>
      <c r="B3008" s="2" t="str">
        <f>'[1]2025年已发货'!B:B</f>
        <v>螺纹钢</v>
      </c>
      <c r="C3008" s="2" t="str">
        <f>'[1]2025年已发货'!C:C</f>
        <v>HRB400E Φ16 9m</v>
      </c>
      <c r="D3008" s="2" t="str">
        <f>'[1]2025年已发货'!D:D</f>
        <v>吨</v>
      </c>
      <c r="E3008" s="2">
        <f>'[1]2025年已发货'!E:E</f>
        <v>57</v>
      </c>
      <c r="F3008" s="4">
        <f>'[1]2025年已发货'!F:F</f>
        <v>45787</v>
      </c>
      <c r="G3008" s="2" t="str">
        <f>'[1]2025年已发货'!G:G</f>
        <v>（华西简阳西城嘉苑）四川省成都市简阳市简城街道高屋村</v>
      </c>
      <c r="H3008" s="2" t="str">
        <f>'[1]2025年已发货'!H:H</f>
        <v>张瀚镭</v>
      </c>
      <c r="I3008" s="2">
        <f>'[1]2025年已发货'!I:I</f>
        <v>15884666220</v>
      </c>
      <c r="J3008" s="2" t="str">
        <f>_xlfn._xlws.FILTER(辅助信息!D:D,辅助信息!G:G=G3008)</f>
        <v>华西简阳西城嘉苑</v>
      </c>
    </row>
    <row r="3009" spans="1:10">
      <c r="A3009" s="2" t="str">
        <f>'[1]2025年已发货'!A:A</f>
        <v>达钢</v>
      </c>
      <c r="B3009" s="2" t="str">
        <f>'[1]2025年已发货'!B:B</f>
        <v>螺纹钢</v>
      </c>
      <c r="C3009" s="2" t="str">
        <f>'[1]2025年已发货'!C:C</f>
        <v>HRB500E Φ12</v>
      </c>
      <c r="D3009" s="2" t="str">
        <f>'[1]2025年已发货'!D:D</f>
        <v>吨</v>
      </c>
      <c r="E3009" s="2">
        <f>'[1]2025年已发货'!E:E</f>
        <v>3</v>
      </c>
      <c r="F3009" s="4">
        <f>'[1]2025年已发货'!F:F</f>
        <v>45787</v>
      </c>
      <c r="G3009" s="2" t="str">
        <f>'[1]2025年已发货'!G:G</f>
        <v>（华西简阳西城嘉苑）四川省成都市简阳市简城街道高屋村</v>
      </c>
      <c r="H3009" s="2" t="str">
        <f>'[1]2025年已发货'!H:H</f>
        <v>张瀚镭</v>
      </c>
      <c r="I3009" s="2">
        <f>'[1]2025年已发货'!I:I</f>
        <v>15884666220</v>
      </c>
      <c r="J3009" s="2" t="str">
        <f>_xlfn._xlws.FILTER(辅助信息!D:D,辅助信息!G:G=G3009)</f>
        <v>华西简阳西城嘉苑</v>
      </c>
    </row>
    <row r="3010" spans="1:10">
      <c r="A3010" s="2" t="str">
        <f>'[1]2025年已发货'!A:A</f>
        <v>达钢</v>
      </c>
      <c r="B3010" s="2" t="str">
        <f>'[1]2025年已发货'!B:B</f>
        <v>螺纹钢</v>
      </c>
      <c r="C3010" s="2" t="str">
        <f>'[1]2025年已发货'!C:C</f>
        <v>HRB500E Φ14</v>
      </c>
      <c r="D3010" s="2" t="str">
        <f>'[1]2025年已发货'!D:D</f>
        <v>吨</v>
      </c>
      <c r="E3010" s="2">
        <f>'[1]2025年已发货'!E:E</f>
        <v>3</v>
      </c>
      <c r="F3010" s="4">
        <f>'[1]2025年已发货'!F:F</f>
        <v>45787</v>
      </c>
      <c r="G3010" s="2" t="str">
        <f>'[1]2025年已发货'!G:G</f>
        <v>（华西简阳西城嘉苑）四川省成都市简阳市简城街道高屋村</v>
      </c>
      <c r="H3010" s="2" t="str">
        <f>'[1]2025年已发货'!H:H</f>
        <v>张瀚镭</v>
      </c>
      <c r="I3010" s="2">
        <f>'[1]2025年已发货'!I:I</f>
        <v>15884666220</v>
      </c>
      <c r="J3010" s="2" t="str">
        <f>_xlfn._xlws.FILTER(辅助信息!D:D,辅助信息!G:G=G3010)</f>
        <v>华西简阳西城嘉苑</v>
      </c>
    </row>
    <row r="3011" spans="1:10">
      <c r="A3011" s="2" t="str">
        <f>'[1]2025年已发货'!A:A</f>
        <v>达钢</v>
      </c>
      <c r="B3011" s="2" t="str">
        <f>'[1]2025年已发货'!B:B</f>
        <v>螺纹钢</v>
      </c>
      <c r="C3011" s="2" t="str">
        <f>'[1]2025年已发货'!C:C</f>
        <v>HRB500E Φ16</v>
      </c>
      <c r="D3011" s="2" t="str">
        <f>'[1]2025年已发货'!D:D</f>
        <v>吨</v>
      </c>
      <c r="E3011" s="2">
        <f>'[1]2025年已发货'!E:E</f>
        <v>3</v>
      </c>
      <c r="F3011" s="4">
        <f>'[1]2025年已发货'!F:F</f>
        <v>45787</v>
      </c>
      <c r="G3011" s="2" t="str">
        <f>'[1]2025年已发货'!G:G</f>
        <v>（华西简阳西城嘉苑）四川省成都市简阳市简城街道高屋村</v>
      </c>
      <c r="H3011" s="2" t="str">
        <f>'[1]2025年已发货'!H:H</f>
        <v>张瀚镭</v>
      </c>
      <c r="I3011" s="2">
        <f>'[1]2025年已发货'!I:I</f>
        <v>15884666220</v>
      </c>
      <c r="J3011" s="2" t="str">
        <f>_xlfn._xlws.FILTER(辅助信息!D:D,辅助信息!G:G=G3011)</f>
        <v>华西简阳西城嘉苑</v>
      </c>
    </row>
    <row r="3012" spans="1:10">
      <c r="A3012" s="2" t="str">
        <f>'[1]2025年已发货'!A:A</f>
        <v>达钢</v>
      </c>
      <c r="B3012" s="2" t="str">
        <f>'[1]2025年已发货'!B:B</f>
        <v>螺纹钢</v>
      </c>
      <c r="C3012" s="2" t="str">
        <f>'[1]2025年已发货'!C:C</f>
        <v>HRB500E Φ20</v>
      </c>
      <c r="D3012" s="2" t="str">
        <f>'[1]2025年已发货'!D:D</f>
        <v>吨</v>
      </c>
      <c r="E3012" s="2">
        <f>'[1]2025年已发货'!E:E</f>
        <v>3</v>
      </c>
      <c r="F3012" s="4">
        <f>'[1]2025年已发货'!F:F</f>
        <v>45787</v>
      </c>
      <c r="G3012" s="2" t="str">
        <f>'[1]2025年已发货'!G:G</f>
        <v>（华西简阳西城嘉苑）四川省成都市简阳市简城街道高屋村</v>
      </c>
      <c r="H3012" s="2" t="str">
        <f>'[1]2025年已发货'!H:H</f>
        <v>张瀚镭</v>
      </c>
      <c r="I3012" s="2">
        <f>'[1]2025年已发货'!I:I</f>
        <v>15884666220</v>
      </c>
      <c r="J3012" s="2" t="str">
        <f>_xlfn._xlws.FILTER(辅助信息!D:D,辅助信息!G:G=G3012)</f>
        <v>华西简阳西城嘉苑</v>
      </c>
    </row>
    <row r="3013" spans="1:10">
      <c r="A3013" s="2" t="str">
        <f>'[1]2025年已发货'!A:A</f>
        <v>达钢</v>
      </c>
      <c r="B3013" s="2" t="str">
        <f>'[1]2025年已发货'!B:B</f>
        <v>螺纹钢</v>
      </c>
      <c r="C3013" s="2" t="str">
        <f>'[1]2025年已发货'!C:C</f>
        <v>HRB500E Φ25</v>
      </c>
      <c r="D3013" s="2" t="str">
        <f>'[1]2025年已发货'!D:D</f>
        <v>吨</v>
      </c>
      <c r="E3013" s="2">
        <f>'[1]2025年已发货'!E:E</f>
        <v>3</v>
      </c>
      <c r="F3013" s="4">
        <f>'[1]2025年已发货'!F:F</f>
        <v>45787</v>
      </c>
      <c r="G3013" s="2" t="str">
        <f>'[1]2025年已发货'!G:G</f>
        <v>（华西简阳西城嘉苑）四川省成都市简阳市简城街道高屋村</v>
      </c>
      <c r="H3013" s="2" t="str">
        <f>'[1]2025年已发货'!H:H</f>
        <v>张瀚镭</v>
      </c>
      <c r="I3013" s="2">
        <f>'[1]2025年已发货'!I:I</f>
        <v>15884666220</v>
      </c>
      <c r="J3013" s="2" t="str">
        <f>_xlfn._xlws.FILTER(辅助信息!D:D,辅助信息!G:G=G3013)</f>
        <v>华西简阳西城嘉苑</v>
      </c>
    </row>
    <row r="3014" spans="1:10">
      <c r="A3014" s="2" t="str">
        <f>'[1]2025年已发货'!A:A</f>
        <v>晋邦</v>
      </c>
      <c r="B3014" s="2" t="str">
        <f>'[1]2025年已发货'!B:B</f>
        <v>盘螺</v>
      </c>
      <c r="C3014" s="2" t="str">
        <f>'[1]2025年已发货'!C:C</f>
        <v>HRB400E Φ10</v>
      </c>
      <c r="D3014" s="2" t="str">
        <f>'[1]2025年已发货'!D:D</f>
        <v>吨</v>
      </c>
      <c r="E3014" s="2">
        <f>'[1]2025年已发货'!E:E</f>
        <v>8</v>
      </c>
      <c r="F3014" s="4">
        <f>'[1]2025年已发货'!F:F</f>
        <v>45787</v>
      </c>
      <c r="G3014" s="2" t="str">
        <f>'[1]2025年已发货'!G:G</f>
        <v>（商投建工达州中医药科技园-2工区-景观桥）达州市通川区达州中医药职业学院犀牛大道北段</v>
      </c>
      <c r="H3014" s="2" t="str">
        <f>'[1]2025年已发货'!H:H</f>
        <v>李波</v>
      </c>
      <c r="I3014" s="2">
        <f>'[1]2025年已发货'!I:I</f>
        <v>18381899787</v>
      </c>
      <c r="J3014" s="2" t="str">
        <f>_xlfn._xlws.FILTER(辅助信息!D:D,辅助信息!G:G=G3014)</f>
        <v>商投建工达州中医药科技园</v>
      </c>
    </row>
    <row r="3015" spans="1:10">
      <c r="A3015" s="2" t="str">
        <f>'[1]2025年已发货'!A:A</f>
        <v>晋邦</v>
      </c>
      <c r="B3015" s="2" t="str">
        <f>'[1]2025年已发货'!B:B</f>
        <v>螺纹钢</v>
      </c>
      <c r="C3015" s="2" t="str">
        <f>'[1]2025年已发货'!C:C</f>
        <v>HRB400E Φ32 9m</v>
      </c>
      <c r="D3015" s="2" t="str">
        <f>'[1]2025年已发货'!D:D</f>
        <v>吨</v>
      </c>
      <c r="E3015" s="2">
        <f>'[1]2025年已发货'!E:E</f>
        <v>17</v>
      </c>
      <c r="F3015" s="4">
        <f>'[1]2025年已发货'!F:F</f>
        <v>45787</v>
      </c>
      <c r="G3015" s="2" t="str">
        <f>'[1]2025年已发货'!G:G</f>
        <v>（商投建工达州中医药科技园-2工区-景观桥）达州市通川区达州中医药职业学院犀牛大道北段</v>
      </c>
      <c r="H3015" s="2" t="str">
        <f>'[1]2025年已发货'!H:H</f>
        <v>李波</v>
      </c>
      <c r="I3015" s="2">
        <f>'[1]2025年已发货'!I:I</f>
        <v>18381899787</v>
      </c>
      <c r="J3015" s="2" t="str">
        <f>_xlfn._xlws.FILTER(辅助信息!D:D,辅助信息!G:G=G3015)</f>
        <v>商投建工达州中医药科技园</v>
      </c>
    </row>
    <row r="3016" spans="1:10">
      <c r="A3016" s="2" t="str">
        <f>'[1]2025年已发货'!A:A</f>
        <v>晋邦</v>
      </c>
      <c r="B3016" s="2" t="str">
        <f>'[1]2025年已发货'!B:B</f>
        <v>螺纹钢</v>
      </c>
      <c r="C3016" s="2" t="str">
        <f>'[1]2025年已发货'!C:C</f>
        <v>HRB400E Φ20 9m</v>
      </c>
      <c r="D3016" s="2" t="str">
        <f>'[1]2025年已发货'!D:D</f>
        <v>吨</v>
      </c>
      <c r="E3016" s="2">
        <f>'[1]2025年已发货'!E:E</f>
        <v>10</v>
      </c>
      <c r="F3016" s="4">
        <f>'[1]2025年已发货'!F:F</f>
        <v>45787</v>
      </c>
      <c r="G3016" s="2" t="str">
        <f>'[1]2025年已发货'!G:G</f>
        <v>（商投建工达州中医药科技园-2工区-景观桥）达州市通川区达州中医药职业学院犀牛大道北段</v>
      </c>
      <c r="H3016" s="2" t="str">
        <f>'[1]2025年已发货'!H:H</f>
        <v>李波</v>
      </c>
      <c r="I3016" s="2">
        <f>'[1]2025年已发货'!I:I</f>
        <v>18381899787</v>
      </c>
      <c r="J3016" s="2" t="str">
        <f>_xlfn._xlws.FILTER(辅助信息!D:D,辅助信息!G:G=G3016)</f>
        <v>商投建工达州中医药科技园</v>
      </c>
    </row>
    <row r="3017" spans="1:10">
      <c r="A3017" s="2" t="str">
        <f>'[1]2025年已发货'!A:A</f>
        <v>达钢</v>
      </c>
      <c r="B3017" s="2" t="str">
        <f>'[1]2025年已发货'!B:B</f>
        <v>螺纹钢</v>
      </c>
      <c r="C3017" s="2" t="str">
        <f>'[1]2025年已发货'!C:C</f>
        <v>HRB500E Φ12</v>
      </c>
      <c r="D3017" s="2" t="str">
        <f>'[1]2025年已发货'!D:D</f>
        <v>吨</v>
      </c>
      <c r="E3017" s="2">
        <f>'[1]2025年已发货'!E:E</f>
        <v>20</v>
      </c>
      <c r="F3017" s="4">
        <f>'[1]2025年已发货'!F:F</f>
        <v>45787</v>
      </c>
      <c r="G3017" s="2" t="str">
        <f>'[1]2025年已发货'!G:G</f>
        <v>（商投建工达州中医药科技园-4工区-7号楼）达州市通川区达州中医药职业学院犀牛大道北段</v>
      </c>
      <c r="H3017" s="2" t="str">
        <f>'[1]2025年已发货'!H:H</f>
        <v>张扬</v>
      </c>
      <c r="I3017" s="2">
        <f>'[1]2025年已发货'!I:I</f>
        <v>18381904567</v>
      </c>
      <c r="J3017" s="2" t="str">
        <f>_xlfn._xlws.FILTER(辅助信息!D:D,辅助信息!G:G=G3017)</f>
        <v>商投建工达州中医药科技园</v>
      </c>
    </row>
    <row r="3018" spans="1:10">
      <c r="A3018" s="2" t="str">
        <f>'[1]2025年已发货'!A:A</f>
        <v>达钢</v>
      </c>
      <c r="B3018" s="2" t="str">
        <f>'[1]2025年已发货'!B:B</f>
        <v>螺纹钢</v>
      </c>
      <c r="C3018" s="2" t="str">
        <f>'[1]2025年已发货'!C:C</f>
        <v>HRB500E Φ25</v>
      </c>
      <c r="D3018" s="2" t="str">
        <f>'[1]2025年已发货'!D:D</f>
        <v>吨</v>
      </c>
      <c r="E3018" s="2">
        <f>'[1]2025年已发货'!E:E</f>
        <v>25</v>
      </c>
      <c r="F3018" s="4">
        <f>'[1]2025年已发货'!F:F</f>
        <v>45787</v>
      </c>
      <c r="G3018" s="2" t="str">
        <f>'[1]2025年已发货'!G:G</f>
        <v>（商投建工达州中医药科技园-4工区-7号楼）达州市通川区达州中医药职业学院犀牛大道北段</v>
      </c>
      <c r="H3018" s="2" t="str">
        <f>'[1]2025年已发货'!H:H</f>
        <v>张扬</v>
      </c>
      <c r="I3018" s="2">
        <f>'[1]2025年已发货'!I:I</f>
        <v>18381904567</v>
      </c>
      <c r="J3018" s="2" t="str">
        <f>_xlfn._xlws.FILTER(辅助信息!D:D,辅助信息!G:G=G3018)</f>
        <v>商投建工达州中医药科技园</v>
      </c>
    </row>
    <row r="3019" spans="1:10">
      <c r="A3019" s="2" t="str">
        <f>'[1]2025年已发货'!A:A</f>
        <v>吉晨盛泰</v>
      </c>
      <c r="B3019" s="2" t="str">
        <f>'[1]2025年已发货'!B:B</f>
        <v>盘螺</v>
      </c>
      <c r="C3019" s="2" t="str">
        <f>'[1]2025年已发货'!C:C</f>
        <v>HRB400E10</v>
      </c>
      <c r="D3019" s="2" t="str">
        <f>'[1]2025年已发货'!D:D</f>
        <v>吨</v>
      </c>
      <c r="E3019" s="2">
        <f>'[1]2025年已发货'!E:E</f>
        <v>30</v>
      </c>
      <c r="F3019" s="4">
        <f>'[1]2025年已发货'!F:F</f>
        <v>45787</v>
      </c>
      <c r="G3019" s="2" t="str">
        <f>'[1]2025年已发货'!G:G</f>
        <v>5标二分部十局第七公司四川省凉山州彝族自治州昭觉县</v>
      </c>
      <c r="H3019" s="2" t="str">
        <f>'[1]2025年已发货'!H:H</f>
        <v>王浩</v>
      </c>
      <c r="I3019" s="2">
        <f>'[1]2025年已发货'!I:I</f>
        <v>18292113429</v>
      </c>
      <c r="J3019" s="2" vm="1" t="e">
        <f>_xlfn._xlws.FILTER(辅助信息!D:D,辅助信息!G:G=G3019)</f>
        <v>#VALUE!</v>
      </c>
    </row>
    <row r="3020" spans="1:10">
      <c r="A3020" s="2" t="str">
        <f>'[1]2025年已发货'!A:A</f>
        <v>吉晨盛泰</v>
      </c>
      <c r="B3020" s="2" t="str">
        <f>'[1]2025年已发货'!B:B</f>
        <v>螺纹钢</v>
      </c>
      <c r="C3020" s="2" t="str">
        <f>'[1]2025年已发货'!C:C</f>
        <v>HRB400E14</v>
      </c>
      <c r="D3020" s="2" t="str">
        <f>'[1]2025年已发货'!D:D</f>
        <v>吨</v>
      </c>
      <c r="E3020" s="2">
        <f>'[1]2025年已发货'!E:E</f>
        <v>12</v>
      </c>
      <c r="F3020" s="4">
        <f>'[1]2025年已发货'!F:F</f>
        <v>45787</v>
      </c>
      <c r="G3020" s="2" t="str">
        <f>'[1]2025年已发货'!G:G</f>
        <v>5标二分部十局第七公司四川省凉山州彝族自治州昭觉县</v>
      </c>
      <c r="H3020" s="2" t="str">
        <f>'[1]2025年已发货'!H:H</f>
        <v>王浩</v>
      </c>
      <c r="I3020" s="2">
        <f>'[1]2025年已发货'!I:I</f>
        <v>18292113429</v>
      </c>
      <c r="J3020" s="2" vm="1" t="e">
        <f>_xlfn._xlws.FILTER(辅助信息!D:D,辅助信息!G:G=G3020)</f>
        <v>#VALUE!</v>
      </c>
    </row>
    <row r="3021" spans="1:10">
      <c r="A3021" s="2" t="str">
        <f>'[1]2025年已发货'!A:A</f>
        <v>吉晨盛泰</v>
      </c>
      <c r="B3021" s="2" t="str">
        <f>'[1]2025年已发货'!B:B</f>
        <v>螺纹钢</v>
      </c>
      <c r="C3021" s="2" t="str">
        <f>'[1]2025年已发货'!C:C</f>
        <v>HRB400E16</v>
      </c>
      <c r="D3021" s="2" t="str">
        <f>'[1]2025年已发货'!D:D</f>
        <v>吨</v>
      </c>
      <c r="E3021" s="2">
        <f>'[1]2025年已发货'!E:E</f>
        <v>12</v>
      </c>
      <c r="F3021" s="4">
        <f>'[1]2025年已发货'!F:F</f>
        <v>45787</v>
      </c>
      <c r="G3021" s="2" t="str">
        <f>'[1]2025年已发货'!G:G</f>
        <v>5标二分部十局第七公司四川省凉山州彝族自治州昭觉县</v>
      </c>
      <c r="H3021" s="2" t="str">
        <f>'[1]2025年已发货'!H:H</f>
        <v>王浩</v>
      </c>
      <c r="I3021" s="2">
        <f>'[1]2025年已发货'!I:I</f>
        <v>18292113429</v>
      </c>
      <c r="J3021" s="2" vm="1" t="e">
        <f>_xlfn._xlws.FILTER(辅助信息!D:D,辅助信息!G:G=G3021)</f>
        <v>#VALUE!</v>
      </c>
    </row>
    <row r="3022" spans="1:10">
      <c r="A3022" s="2" t="str">
        <f>'[1]2025年已发货'!A:A</f>
        <v>吉晨盛泰</v>
      </c>
      <c r="B3022" s="2" t="str">
        <f>'[1]2025年已发货'!B:B</f>
        <v>螺纹钢</v>
      </c>
      <c r="C3022" s="2" t="str">
        <f>'[1]2025年已发货'!C:C</f>
        <v>HRB500E28</v>
      </c>
      <c r="D3022" s="2" t="str">
        <f>'[1]2025年已发货'!D:D</f>
        <v>吨</v>
      </c>
      <c r="E3022" s="2">
        <f>'[1]2025年已发货'!E:E</f>
        <v>26</v>
      </c>
      <c r="F3022" s="4">
        <f>'[1]2025年已发货'!F:F</f>
        <v>45787</v>
      </c>
      <c r="G3022" s="2" t="str">
        <f>'[1]2025年已发货'!G:G</f>
        <v>5标二分部十局第七公司四川省凉山州彝族自治州昭觉县</v>
      </c>
      <c r="H3022" s="2" t="str">
        <f>'[1]2025年已发货'!H:H</f>
        <v>王浩</v>
      </c>
      <c r="I3022" s="2">
        <f>'[1]2025年已发货'!I:I</f>
        <v>18292113429</v>
      </c>
      <c r="J3022" s="2" vm="1" t="e">
        <f>_xlfn._xlws.FILTER(辅助信息!D:D,辅助信息!G:G=G3022)</f>
        <v>#VALUE!</v>
      </c>
    </row>
    <row r="3023" spans="1:10">
      <c r="A3023" s="2" t="str">
        <f>'[1]2025年已发货'!A:A</f>
        <v>吉晨盛泰</v>
      </c>
      <c r="B3023" s="2" t="str">
        <f>'[1]2025年已发货'!B:B</f>
        <v>螺纹钢</v>
      </c>
      <c r="C3023" s="2" t="str">
        <f>'[1]2025年已发货'!C:C</f>
        <v>HRB400EФ14mm</v>
      </c>
      <c r="D3023" s="2" t="str">
        <f>'[1]2025年已发货'!D:D</f>
        <v>吨</v>
      </c>
      <c r="E3023" s="2">
        <f>'[1]2025年已发货'!E:E</f>
        <v>5</v>
      </c>
      <c r="F3023" s="4">
        <f>'[1]2025年已发货'!F:F</f>
        <v>45787</v>
      </c>
      <c r="G3023" s="2" t="str">
        <f>'[1]2025年已发货'!G:G</f>
        <v>5标一分部十局第七公司凉山州布拖县委只洛乡</v>
      </c>
      <c r="H3023" s="2" t="str">
        <f>'[1]2025年已发货'!H:H</f>
        <v>吴裕</v>
      </c>
      <c r="I3023" s="2">
        <f>'[1]2025年已发货'!I:I</f>
        <v>19802920715</v>
      </c>
      <c r="J3023" s="2" vm="1" t="e">
        <f>_xlfn._xlws.FILTER(辅助信息!D:D,辅助信息!G:G=G3023)</f>
        <v>#VALUE!</v>
      </c>
    </row>
    <row r="3024" spans="1:10">
      <c r="A3024" s="2" t="str">
        <f>'[1]2025年已发货'!A:A</f>
        <v>吉晨盛泰</v>
      </c>
      <c r="B3024" s="2" t="str">
        <f>'[1]2025年已发货'!B:B</f>
        <v>螺纹钢</v>
      </c>
      <c r="C3024" s="2" t="str">
        <f>'[1]2025年已发货'!C:C</f>
        <v>HRB400EФ20mm</v>
      </c>
      <c r="D3024" s="2" t="str">
        <f>'[1]2025年已发货'!D:D</f>
        <v>吨</v>
      </c>
      <c r="E3024" s="2">
        <f>'[1]2025年已发货'!E:E</f>
        <v>14</v>
      </c>
      <c r="F3024" s="4">
        <f>'[1]2025年已发货'!F:F</f>
        <v>45787</v>
      </c>
      <c r="G3024" s="2" t="str">
        <f>'[1]2025年已发货'!G:G</f>
        <v>5标一分部十局第七公司凉山州布拖县委只洛乡</v>
      </c>
      <c r="H3024" s="2" t="str">
        <f>'[1]2025年已发货'!H:H</f>
        <v>吴裕</v>
      </c>
      <c r="I3024" s="2">
        <f>'[1]2025年已发货'!I:I</f>
        <v>19802920715</v>
      </c>
      <c r="J3024" s="2" vm="1" t="e">
        <f>_xlfn._xlws.FILTER(辅助信息!D:D,辅助信息!G:G=G3024)</f>
        <v>#VALUE!</v>
      </c>
    </row>
    <row r="3025" spans="1:10">
      <c r="A3025" s="2" t="str">
        <f>'[1]2025年已发货'!A:A</f>
        <v>吉晨盛泰</v>
      </c>
      <c r="B3025" s="2" t="str">
        <f>'[1]2025年已发货'!B:B</f>
        <v>螺纹钢</v>
      </c>
      <c r="C3025" s="2" t="str">
        <f>'[1]2025年已发货'!C:C</f>
        <v>HRB500EФ25mm</v>
      </c>
      <c r="D3025" s="2" t="str">
        <f>'[1]2025年已发货'!D:D</f>
        <v>吨</v>
      </c>
      <c r="E3025" s="2">
        <f>'[1]2025年已发货'!E:E</f>
        <v>15</v>
      </c>
      <c r="F3025" s="4">
        <f>'[1]2025年已发货'!F:F</f>
        <v>45787</v>
      </c>
      <c r="G3025" s="2" t="str">
        <f>'[1]2025年已发货'!G:G</f>
        <v>5标一分部十局第七公司凉山州布拖县委只洛乡</v>
      </c>
      <c r="H3025" s="2" t="str">
        <f>'[1]2025年已发货'!H:H</f>
        <v>吴裕</v>
      </c>
      <c r="I3025" s="2">
        <f>'[1]2025年已发货'!I:I</f>
        <v>19802920715</v>
      </c>
      <c r="J3025" s="2" vm="1" t="e">
        <f>_xlfn._xlws.FILTER(辅助信息!D:D,辅助信息!G:G=G3025)</f>
        <v>#VALUE!</v>
      </c>
    </row>
    <row r="3026" spans="1:10">
      <c r="A3026" s="2" t="str">
        <f>'[1]2025年已发货'!A:A</f>
        <v>吉晨盛泰</v>
      </c>
      <c r="B3026" s="2" t="str">
        <f>'[1]2025年已发货'!B:B</f>
        <v>螺纹钢</v>
      </c>
      <c r="C3026" s="2" t="str">
        <f>'[1]2025年已发货'!C:C</f>
        <v>HRB500EФ32mm</v>
      </c>
      <c r="D3026" s="2" t="str">
        <f>'[1]2025年已发货'!D:D</f>
        <v>吨</v>
      </c>
      <c r="E3026" s="2">
        <f>'[1]2025年已发货'!E:E</f>
        <v>3</v>
      </c>
      <c r="F3026" s="4">
        <f>'[1]2025年已发货'!F:F</f>
        <v>45787</v>
      </c>
      <c r="G3026" s="2" t="str">
        <f>'[1]2025年已发货'!G:G</f>
        <v>5标一分部十局第七公司凉山州布拖县委只洛乡</v>
      </c>
      <c r="H3026" s="2" t="str">
        <f>'[1]2025年已发货'!H:H</f>
        <v>吴裕</v>
      </c>
      <c r="I3026" s="2">
        <f>'[1]2025年已发货'!I:I</f>
        <v>19802920715</v>
      </c>
      <c r="J3026" s="2" vm="1" t="e">
        <f>_xlfn._xlws.FILTER(辅助信息!D:D,辅助信息!G:G=G3026)</f>
        <v>#VALUE!</v>
      </c>
    </row>
    <row r="3027" spans="1:10">
      <c r="A3027" s="2" t="str">
        <f>'[1]2025年已发货'!A:A</f>
        <v>吉晨盛泰</v>
      </c>
      <c r="B3027" s="2" t="str">
        <f>'[1]2025年已发货'!B:B</f>
        <v>高线</v>
      </c>
      <c r="C3027" s="2" t="str">
        <f>'[1]2025年已发货'!C:C</f>
        <v>HPB300φ8mm</v>
      </c>
      <c r="D3027" s="2" t="str">
        <f>'[1]2025年已发货'!D:D</f>
        <v>吨</v>
      </c>
      <c r="E3027" s="2">
        <f>'[1]2025年已发货'!E:E</f>
        <v>20</v>
      </c>
      <c r="F3027" s="4">
        <f>'[1]2025年已发货'!F:F</f>
        <v>45787</v>
      </c>
      <c r="G3027" s="2" t="str">
        <f>'[1]2025年已发货'!G:G</f>
        <v>5标三分部凉山州昭觉县谷曲镇洛不喜</v>
      </c>
      <c r="H3027" s="2" t="str">
        <f>'[1]2025年已发货'!H:H</f>
        <v>魏忠魁 </v>
      </c>
      <c r="I3027" s="2">
        <f>'[1]2025年已发货'!I:I</f>
        <v>18229056777</v>
      </c>
      <c r="J3027" s="2" vm="1" t="e">
        <f>_xlfn._xlws.FILTER(辅助信息!D:D,辅助信息!G:G=G3027)</f>
        <v>#VALUE!</v>
      </c>
    </row>
    <row r="3028" spans="1:10">
      <c r="A3028" s="2" t="str">
        <f>'[1]2025年已发货'!A:A</f>
        <v>吉晨盛泰</v>
      </c>
      <c r="B3028" s="2" t="str">
        <f>'[1]2025年已发货'!B:B</f>
        <v>螺纹钢</v>
      </c>
      <c r="C3028" s="2" t="str">
        <f>'[1]2025年已发货'!C:C</f>
        <v>HRB400EФ16mm</v>
      </c>
      <c r="D3028" s="2" t="str">
        <f>'[1]2025年已发货'!D:D</f>
        <v>吨</v>
      </c>
      <c r="E3028" s="2">
        <f>'[1]2025年已发货'!E:E</f>
        <v>21</v>
      </c>
      <c r="F3028" s="4">
        <f>'[1]2025年已发货'!F:F</f>
        <v>45787</v>
      </c>
      <c r="G3028" s="2" t="str">
        <f>'[1]2025年已发货'!G:G</f>
        <v>5标三分部凉山州昭觉县谷曲镇洛不喜</v>
      </c>
      <c r="H3028" s="2" t="str">
        <f>'[1]2025年已发货'!H:H</f>
        <v>魏忠魁 </v>
      </c>
      <c r="I3028" s="2">
        <f>'[1]2025年已发货'!I:I</f>
        <v>18229056777</v>
      </c>
      <c r="J3028" s="2" vm="1" t="e">
        <f>_xlfn._xlws.FILTER(辅助信息!D:D,辅助信息!G:G=G3028)</f>
        <v>#VALUE!</v>
      </c>
    </row>
    <row r="3029" spans="1:10">
      <c r="A3029" s="2" t="str">
        <f>'[1]2025年已发货'!A:A</f>
        <v>吉晨盛泰</v>
      </c>
      <c r="B3029" s="2" t="str">
        <f>'[1]2025年已发货'!B:B</f>
        <v>盘螺</v>
      </c>
      <c r="C3029" s="2" t="str">
        <f>'[1]2025年已发货'!C:C</f>
        <v>HRB400EФ10mm</v>
      </c>
      <c r="D3029" s="2" t="str">
        <f>'[1]2025年已发货'!D:D</f>
        <v>吨</v>
      </c>
      <c r="E3029" s="2">
        <f>'[1]2025年已发货'!E:E</f>
        <v>35</v>
      </c>
      <c r="F3029" s="4">
        <f>'[1]2025年已发货'!F:F</f>
        <v>45787</v>
      </c>
      <c r="G3029" s="2" t="str">
        <f>'[1]2025年已发货'!G:G</f>
        <v>5标三分部凉山州昭觉县新城镇阿都马打（中铁十局西昭高速3号拌合站过磅）</v>
      </c>
      <c r="H3029" s="2" t="str">
        <f>'[1]2025年已发货'!H:H</f>
        <v>魏忠魁 </v>
      </c>
      <c r="I3029" s="2">
        <f>'[1]2025年已发货'!I:I</f>
        <v>18229056777</v>
      </c>
      <c r="J3029" s="2" vm="1" t="e">
        <f>_xlfn._xlws.FILTER(辅助信息!D:D,辅助信息!G:G=G3029)</f>
        <v>#VALUE!</v>
      </c>
    </row>
    <row r="3030" spans="1:10">
      <c r="A3030" s="2" t="str">
        <f>'[1]2025年已发货'!A:A</f>
        <v>吉晨盛泰</v>
      </c>
      <c r="B3030" s="2" t="str">
        <f>'[1]2025年已发货'!B:B</f>
        <v>螺纹钢</v>
      </c>
      <c r="C3030" s="2" t="str">
        <f>'[1]2025年已发货'!C:C</f>
        <v>HRB400EФ12mm</v>
      </c>
      <c r="D3030" s="2" t="str">
        <f>'[1]2025年已发货'!D:D</f>
        <v>吨</v>
      </c>
      <c r="E3030" s="2">
        <f>'[1]2025年已发货'!E:E</f>
        <v>35</v>
      </c>
      <c r="F3030" s="4">
        <f>'[1]2025年已发货'!F:F</f>
        <v>45787</v>
      </c>
      <c r="G3030" s="2" t="str">
        <f>'[1]2025年已发货'!G:G</f>
        <v>5标三分部凉山州昭觉县新城镇阿都马打（中铁十局西昭高速3号拌合站过磅）</v>
      </c>
      <c r="H3030" s="2" t="str">
        <f>'[1]2025年已发货'!H:H</f>
        <v>魏忠魁 </v>
      </c>
      <c r="I3030" s="2">
        <f>'[1]2025年已发货'!I:I</f>
        <v>18229056777</v>
      </c>
      <c r="J3030" s="2" vm="1" t="e">
        <f>_xlfn._xlws.FILTER(辅助信息!D:D,辅助信息!G:G=G3030)</f>
        <v>#VALUE!</v>
      </c>
    </row>
    <row r="3031" spans="1:10">
      <c r="A3031" s="2" t="str">
        <f>'[1]2025年已发货'!A:A</f>
        <v>吉晨盛泰</v>
      </c>
      <c r="B3031" s="2" t="str">
        <f>'[1]2025年已发货'!B:B</f>
        <v>螺纹钢</v>
      </c>
      <c r="C3031" s="2" t="str">
        <f>'[1]2025年已发货'!C:C</f>
        <v>HRB400EФ16mm</v>
      </c>
      <c r="D3031" s="2" t="str">
        <f>'[1]2025年已发货'!D:D</f>
        <v>吨</v>
      </c>
      <c r="E3031" s="2">
        <f>'[1]2025年已发货'!E:E</f>
        <v>35</v>
      </c>
      <c r="F3031" s="4">
        <f>'[1]2025年已发货'!F:F</f>
        <v>45787</v>
      </c>
      <c r="G3031" s="2" t="str">
        <f>'[1]2025年已发货'!G:G</f>
        <v>5标三分部凉山州昭觉县新城镇阿都马打（中铁十局西昭高速3号拌合站过磅）</v>
      </c>
      <c r="H3031" s="2" t="str">
        <f>'[1]2025年已发货'!H:H</f>
        <v>魏忠魁 </v>
      </c>
      <c r="I3031" s="2">
        <f>'[1]2025年已发货'!I:I</f>
        <v>18229056777</v>
      </c>
      <c r="J3031" s="2" vm="1" t="e">
        <f>_xlfn._xlws.FILTER(辅助信息!D:D,辅助信息!G:G=G3031)</f>
        <v>#VALUE!</v>
      </c>
    </row>
    <row r="3032" spans="1:10">
      <c r="A3032" s="2" t="str">
        <f>'[1]2025年已发货'!A:A</f>
        <v>吉晨盛泰</v>
      </c>
      <c r="B3032" s="2" t="str">
        <f>'[1]2025年已发货'!B:B</f>
        <v>盘螺</v>
      </c>
      <c r="C3032" s="2" t="str">
        <f>'[1]2025年已发货'!C:C</f>
        <v>HRB400EΦ10</v>
      </c>
      <c r="D3032" s="2" t="str">
        <f>'[1]2025年已发货'!D:D</f>
        <v>吨</v>
      </c>
      <c r="E3032" s="2">
        <f>'[1]2025年已发货'!E:E</f>
        <v>70</v>
      </c>
      <c r="F3032" s="4">
        <f>'[1]2025年已发货'!F:F</f>
        <v>45787</v>
      </c>
      <c r="G3032" s="2" t="str">
        <f>'[1]2025年已发货'!G:G</f>
        <v>（中铁一局四公司西昭高速6标4分部）四川省凉山彝族自治州昭觉县杨日占里</v>
      </c>
      <c r="H3032" s="2" t="str">
        <f>'[1]2025年已发货'!H:H</f>
        <v>马占全</v>
      </c>
      <c r="I3032" s="2">
        <f>'[1]2025年已发货'!I:I</f>
        <v>18189516465</v>
      </c>
      <c r="J3032" s="2" vm="1" t="e">
        <f>_xlfn._xlws.FILTER(辅助信息!D:D,辅助信息!G:G=G3032)</f>
        <v>#VALUE!</v>
      </c>
    </row>
    <row r="3033" spans="1:10">
      <c r="A3033" s="2" t="str">
        <f>'[1]2025年已发货'!A:A</f>
        <v>吉晨盛泰</v>
      </c>
      <c r="B3033" s="2" t="str">
        <f>'[1]2025年已发货'!B:B</f>
        <v>螺纹钢</v>
      </c>
      <c r="C3033" s="2" t="str">
        <f>'[1]2025年已发货'!C:C</f>
        <v>HRB400EФ12mm</v>
      </c>
      <c r="D3033" s="2" t="str">
        <f>'[1]2025年已发货'!D:D</f>
        <v>吨</v>
      </c>
      <c r="E3033" s="2">
        <f>'[1]2025年已发货'!E:E</f>
        <v>70</v>
      </c>
      <c r="F3033" s="4">
        <f>'[1]2025年已发货'!F:F</f>
        <v>45787</v>
      </c>
      <c r="G3033" s="2" t="str">
        <f>'[1]2025年已发货'!G:G</f>
        <v>（中铁一局四公司西昭高速6标4分部）四川省凉山彝族自治州昭觉县杨日占里</v>
      </c>
      <c r="H3033" s="2" t="str">
        <f>'[1]2025年已发货'!H:H</f>
        <v>马占全</v>
      </c>
      <c r="I3033" s="2">
        <f>'[1]2025年已发货'!I:I</f>
        <v>18189516465</v>
      </c>
      <c r="J3033" s="2" vm="1" t="e">
        <f>_xlfn._xlws.FILTER(辅助信息!D:D,辅助信息!G:G=G3033)</f>
        <v>#VALUE!</v>
      </c>
    </row>
    <row r="3034" spans="1:10">
      <c r="A3034" s="2" t="str">
        <f>'[1]2025年已发货'!A:A</f>
        <v>吉晨盛泰</v>
      </c>
      <c r="B3034" s="2" t="str">
        <f>'[1]2025年已发货'!B:B</f>
        <v>盘螺</v>
      </c>
      <c r="C3034" s="2" t="str">
        <f>'[1]2025年已发货'!C:C</f>
        <v>HRB400EΦ12</v>
      </c>
      <c r="D3034" s="2" t="str">
        <f>'[1]2025年已发货'!D:D</f>
        <v>吨</v>
      </c>
      <c r="E3034" s="2">
        <f>'[1]2025年已发货'!E:E</f>
        <v>70</v>
      </c>
      <c r="F3034" s="4">
        <f>'[1]2025年已发货'!F:F</f>
        <v>45787</v>
      </c>
      <c r="G3034" s="2" t="str">
        <f>'[1]2025年已发货'!G:G</f>
        <v>（中铁一局四公司西昭高速6标4分部）四川省凉山彝族自治州昭觉县杨日占里</v>
      </c>
      <c r="H3034" s="2" t="str">
        <f>'[1]2025年已发货'!H:H</f>
        <v>马占全</v>
      </c>
      <c r="I3034" s="2">
        <f>'[1]2025年已发货'!I:I</f>
        <v>18189516465</v>
      </c>
      <c r="J3034" s="2" vm="1" t="e">
        <f>_xlfn._xlws.FILTER(辅助信息!D:D,辅助信息!G:G=G3034)</f>
        <v>#VALUE!</v>
      </c>
    </row>
    <row r="3035" spans="1:10">
      <c r="A3035" s="2" t="str">
        <f>'[1]2025年已发货'!A:A</f>
        <v>吉晨盛泰</v>
      </c>
      <c r="B3035" s="2" t="str">
        <f>'[1]2025年已发货'!B:B</f>
        <v>螺纹钢</v>
      </c>
      <c r="C3035" s="2" t="str">
        <f>'[1]2025年已发货'!C:C</f>
        <v>HRB400EФ16mm</v>
      </c>
      <c r="D3035" s="2" t="str">
        <f>'[1]2025年已发货'!D:D</f>
        <v>吨</v>
      </c>
      <c r="E3035" s="2">
        <f>'[1]2025年已发货'!E:E</f>
        <v>70</v>
      </c>
      <c r="F3035" s="4">
        <f>'[1]2025年已发货'!F:F</f>
        <v>45787</v>
      </c>
      <c r="G3035" s="2" t="str">
        <f>'[1]2025年已发货'!G:G</f>
        <v>（中铁一局四公司西昭高速6标4分部）四川省凉山彝族自治州昭觉县杨日占里</v>
      </c>
      <c r="H3035" s="2" t="str">
        <f>'[1]2025年已发货'!H:H</f>
        <v>马占全</v>
      </c>
      <c r="I3035" s="2">
        <f>'[1]2025年已发货'!I:I</f>
        <v>18189516465</v>
      </c>
      <c r="J3035" s="2" vm="1" t="e">
        <f>_xlfn._xlws.FILTER(辅助信息!D:D,辅助信息!G:G=G3035)</f>
        <v>#VALUE!</v>
      </c>
    </row>
    <row r="3036" spans="1:10">
      <c r="A3036" s="2" t="str">
        <f>'[1]2025年已发货'!A:A</f>
        <v>吉晨盛泰</v>
      </c>
      <c r="B3036" s="2" t="str">
        <f>'[1]2025年已发货'!B:B</f>
        <v>高线</v>
      </c>
      <c r="C3036" s="2" t="str">
        <f>'[1]2025年已发货'!C:C</f>
        <v>HPB3008</v>
      </c>
      <c r="D3036" s="2" t="str">
        <f>'[1]2025年已发货'!D:D</f>
        <v>吨</v>
      </c>
      <c r="E3036" s="2">
        <f>'[1]2025年已发货'!E:E</f>
        <v>28</v>
      </c>
      <c r="F3036" s="4">
        <f>'[1]2025年已发货'!F:F</f>
        <v>45787</v>
      </c>
      <c r="G3036" s="2" t="str">
        <f>'[1]2025年已发货'!G:G</f>
        <v>（ 中铁一局四公司西昭高速6标3部）昭觉县洒拉地坡乡三分部山里钢筋场</v>
      </c>
      <c r="H3036" s="2" t="str">
        <f>'[1]2025年已发货'!H:H</f>
        <v>陈忠</v>
      </c>
      <c r="I3036" s="2">
        <f>'[1]2025年已发货'!I:I</f>
        <v>15730783825</v>
      </c>
      <c r="J3036" s="2" vm="1" t="e">
        <f>_xlfn._xlws.FILTER(辅助信息!D:D,辅助信息!G:G=G3036)</f>
        <v>#VALUE!</v>
      </c>
    </row>
    <row r="3037" spans="1:10">
      <c r="A3037" s="2" t="str">
        <f>'[1]2025年已发货'!A:A</f>
        <v>吉晨盛泰</v>
      </c>
      <c r="B3037" s="2" t="str">
        <f>'[1]2025年已发货'!B:B</f>
        <v>盘螺</v>
      </c>
      <c r="C3037" s="2" t="str">
        <f>'[1]2025年已发货'!C:C</f>
        <v>HRB400E10</v>
      </c>
      <c r="D3037" s="2" t="str">
        <f>'[1]2025年已发货'!D:D</f>
        <v>吨</v>
      </c>
      <c r="E3037" s="2">
        <f>'[1]2025年已发货'!E:E</f>
        <v>50</v>
      </c>
      <c r="F3037" s="4">
        <f>'[1]2025年已发货'!F:F</f>
        <v>45787</v>
      </c>
      <c r="G3037" s="2" t="str">
        <f>'[1]2025年已发货'!G:G</f>
        <v>（ 中铁一局四公司西昭高速6标3部）昭觉县洒拉地坡乡三分部山里钢筋场</v>
      </c>
      <c r="H3037" s="2" t="str">
        <f>'[1]2025年已发货'!H:H</f>
        <v>陈忠</v>
      </c>
      <c r="I3037" s="2">
        <f>'[1]2025年已发货'!I:I</f>
        <v>15730783825</v>
      </c>
      <c r="J3037" s="2" vm="1" t="e">
        <f>_xlfn._xlws.FILTER(辅助信息!D:D,辅助信息!G:G=G3037)</f>
        <v>#VALUE!</v>
      </c>
    </row>
    <row r="3038" spans="1:10">
      <c r="A3038" s="2" t="str">
        <f>'[1]2025年已发货'!A:A</f>
        <v>吉晨盛泰</v>
      </c>
      <c r="B3038" s="2" t="str">
        <f>'[1]2025年已发货'!B:B</f>
        <v>盘螺</v>
      </c>
      <c r="C3038" s="2" t="str">
        <f>'[1]2025年已发货'!C:C</f>
        <v>HRB400E12</v>
      </c>
      <c r="D3038" s="2" t="str">
        <f>'[1]2025年已发货'!D:D</f>
        <v>吨</v>
      </c>
      <c r="E3038" s="2">
        <f>'[1]2025年已发货'!E:E</f>
        <v>120</v>
      </c>
      <c r="F3038" s="4">
        <f>'[1]2025年已发货'!F:F</f>
        <v>45787</v>
      </c>
      <c r="G3038" s="2" t="str">
        <f>'[1]2025年已发货'!G:G</f>
        <v>（ 中铁一局四公司西昭高速6标3部）昭觉县洒拉地坡乡三分部山里钢筋场</v>
      </c>
      <c r="H3038" s="2" t="str">
        <f>'[1]2025年已发货'!H:H</f>
        <v>陈忠</v>
      </c>
      <c r="I3038" s="2">
        <f>'[1]2025年已发货'!I:I</f>
        <v>15730783825</v>
      </c>
      <c r="J3038" s="2" vm="1" t="e">
        <f>_xlfn._xlws.FILTER(辅助信息!D:D,辅助信息!G:G=G3038)</f>
        <v>#VALUE!</v>
      </c>
    </row>
    <row r="3039" spans="1:10">
      <c r="A3039" s="2" t="str">
        <f>'[1]2025年已发货'!A:A</f>
        <v>吉晨盛泰</v>
      </c>
      <c r="B3039" s="2" t="str">
        <f>'[1]2025年已发货'!B:B</f>
        <v>盘螺</v>
      </c>
      <c r="C3039" s="2" t="str">
        <f>'[1]2025年已发货'!C:C</f>
        <v>HRB400E8</v>
      </c>
      <c r="D3039" s="2" t="str">
        <f>'[1]2025年已发货'!D:D</f>
        <v>吨</v>
      </c>
      <c r="E3039" s="2">
        <f>'[1]2025年已发货'!E:E</f>
        <v>14</v>
      </c>
      <c r="F3039" s="4">
        <f>'[1]2025年已发货'!F:F</f>
        <v>45787</v>
      </c>
      <c r="G3039" s="2" t="str">
        <f>'[1]2025年已发货'!G:G</f>
        <v>（ 中铁一局四公司西昭高速6标3部）昭觉县洒拉地坡乡三分部山里钢筋场</v>
      </c>
      <c r="H3039" s="2" t="str">
        <f>'[1]2025年已发货'!H:H</f>
        <v>陈忠</v>
      </c>
      <c r="I3039" s="2">
        <f>'[1]2025年已发货'!I:I</f>
        <v>15730783825</v>
      </c>
      <c r="J3039" s="2" vm="1" t="e">
        <f>_xlfn._xlws.FILTER(辅助信息!D:D,辅助信息!G:G=G3039)</f>
        <v>#VALUE!</v>
      </c>
    </row>
    <row r="3040" spans="1:10">
      <c r="A3040" s="2" t="str">
        <f>'[1]2025年已发货'!A:A</f>
        <v>吉晨盛泰</v>
      </c>
      <c r="B3040" s="2" t="str">
        <f>'[1]2025年已发货'!B:B</f>
        <v>螺纹钢</v>
      </c>
      <c r="C3040" s="2" t="str">
        <f>'[1]2025年已发货'!C:C</f>
        <v>HRB400E12</v>
      </c>
      <c r="D3040" s="2" t="str">
        <f>'[1]2025年已发货'!D:D</f>
        <v>吨</v>
      </c>
      <c r="E3040" s="2">
        <f>'[1]2025年已发货'!E:E</f>
        <v>9</v>
      </c>
      <c r="F3040" s="4">
        <f>'[1]2025年已发货'!F:F</f>
        <v>45787</v>
      </c>
      <c r="G3040" s="2" t="str">
        <f>'[1]2025年已发货'!G:G</f>
        <v>（ 中铁一局四公司西昭高速6标3部）昭觉县洒拉地坡乡三分部山里钢筋场</v>
      </c>
      <c r="H3040" s="2" t="str">
        <f>'[1]2025年已发货'!H:H</f>
        <v>陈忠</v>
      </c>
      <c r="I3040" s="2">
        <f>'[1]2025年已发货'!I:I</f>
        <v>15730783825</v>
      </c>
      <c r="J3040" s="2" vm="1" t="e">
        <f>_xlfn._xlws.FILTER(辅助信息!D:D,辅助信息!G:G=G3040)</f>
        <v>#VALUE!</v>
      </c>
    </row>
    <row r="3041" spans="1:10">
      <c r="A3041" s="2" t="str">
        <f>'[1]2025年已发货'!A:A</f>
        <v>吉晨盛泰</v>
      </c>
      <c r="B3041" s="2" t="str">
        <f>'[1]2025年已发货'!B:B</f>
        <v>螺纹钢</v>
      </c>
      <c r="C3041" s="2" t="str">
        <f>'[1]2025年已发货'!C:C</f>
        <v>HRB400E14</v>
      </c>
      <c r="D3041" s="2" t="str">
        <f>'[1]2025年已发货'!D:D</f>
        <v>吨</v>
      </c>
      <c r="E3041" s="2">
        <f>'[1]2025年已发货'!E:E</f>
        <v>3</v>
      </c>
      <c r="F3041" s="4">
        <f>'[1]2025年已发货'!F:F</f>
        <v>45787</v>
      </c>
      <c r="G3041" s="2" t="str">
        <f>'[1]2025年已发货'!G:G</f>
        <v>（ 中铁一局四公司西昭高速6标3部）昭觉县洒拉地坡乡三分部山里钢筋场</v>
      </c>
      <c r="H3041" s="2" t="str">
        <f>'[1]2025年已发货'!H:H</f>
        <v>陈忠</v>
      </c>
      <c r="I3041" s="2">
        <f>'[1]2025年已发货'!I:I</f>
        <v>15730783825</v>
      </c>
      <c r="J3041" s="2" vm="1" t="e">
        <f>_xlfn._xlws.FILTER(辅助信息!D:D,辅助信息!G:G=G3041)</f>
        <v>#VALUE!</v>
      </c>
    </row>
    <row r="3042" spans="1:10">
      <c r="A3042" s="2" t="str">
        <f>'[1]2025年已发货'!A:A</f>
        <v>吉晨盛泰</v>
      </c>
      <c r="B3042" s="2" t="str">
        <f>'[1]2025年已发货'!B:B</f>
        <v>螺纹钢</v>
      </c>
      <c r="C3042" s="2" t="str">
        <f>'[1]2025年已发货'!C:C</f>
        <v>HRB400E12</v>
      </c>
      <c r="D3042" s="2" t="str">
        <f>'[1]2025年已发货'!D:D</f>
        <v>吨</v>
      </c>
      <c r="E3042" s="2">
        <f>'[1]2025年已发货'!E:E</f>
        <v>50</v>
      </c>
      <c r="F3042" s="4">
        <f>'[1]2025年已发货'!F:F</f>
        <v>45787</v>
      </c>
      <c r="G3042" s="2" t="str">
        <f>'[1]2025年已发货'!G:G</f>
        <v>（ 中铁一局四公司西昭高速6标3部）昭觉县洒拉地坡乡三分部山里钢筋场</v>
      </c>
      <c r="H3042" s="2" t="str">
        <f>'[1]2025年已发货'!H:H</f>
        <v>陈忠</v>
      </c>
      <c r="I3042" s="2">
        <f>'[1]2025年已发货'!I:I</f>
        <v>15730783825</v>
      </c>
      <c r="J3042" s="2" vm="1" t="e">
        <f>_xlfn._xlws.FILTER(辅助信息!D:D,辅助信息!G:G=G3042)</f>
        <v>#VALUE!</v>
      </c>
    </row>
    <row r="3043" spans="1:10">
      <c r="A3043" s="2" t="str">
        <f>'[1]2025年已发货'!A:A</f>
        <v>吉晨盛泰</v>
      </c>
      <c r="B3043" s="2" t="str">
        <f>'[1]2025年已发货'!B:B</f>
        <v>螺纹钢</v>
      </c>
      <c r="C3043" s="2" t="str">
        <f>'[1]2025年已发货'!C:C</f>
        <v>HRB400E14</v>
      </c>
      <c r="D3043" s="2" t="str">
        <f>'[1]2025年已发货'!D:D</f>
        <v>吨</v>
      </c>
      <c r="E3043" s="2">
        <f>'[1]2025年已发货'!E:E</f>
        <v>50</v>
      </c>
      <c r="F3043" s="4">
        <f>'[1]2025年已发货'!F:F</f>
        <v>45787</v>
      </c>
      <c r="G3043" s="2" t="str">
        <f>'[1]2025年已发货'!G:G</f>
        <v>（ 中铁一局四公司西昭高速6标3部）昭觉县洒拉地坡乡三分部山里钢筋场</v>
      </c>
      <c r="H3043" s="2" t="str">
        <f>'[1]2025年已发货'!H:H</f>
        <v>陈忠</v>
      </c>
      <c r="I3043" s="2">
        <f>'[1]2025年已发货'!I:I</f>
        <v>15730783825</v>
      </c>
      <c r="J3043" s="2" vm="1" t="e">
        <f>_xlfn._xlws.FILTER(辅助信息!D:D,辅助信息!G:G=G3043)</f>
        <v>#VALUE!</v>
      </c>
    </row>
    <row r="3044" spans="1:10">
      <c r="A3044" s="2" t="str">
        <f>'[1]2025年已发货'!A:A</f>
        <v>吉晨盛泰</v>
      </c>
      <c r="B3044" s="2" t="str">
        <f>'[1]2025年已发货'!B:B</f>
        <v>螺纹钢</v>
      </c>
      <c r="C3044" s="2" t="str">
        <f>'[1]2025年已发货'!C:C</f>
        <v>HRB400E16</v>
      </c>
      <c r="D3044" s="2" t="str">
        <f>'[1]2025年已发货'!D:D</f>
        <v>吨</v>
      </c>
      <c r="E3044" s="2">
        <f>'[1]2025年已发货'!E:E</f>
        <v>120</v>
      </c>
      <c r="F3044" s="4">
        <f>'[1]2025年已发货'!F:F</f>
        <v>45787</v>
      </c>
      <c r="G3044" s="2" t="str">
        <f>'[1]2025年已发货'!G:G</f>
        <v>（ 中铁一局四公司西昭高速6标3部）昭觉县洒拉地坡乡三分部山里钢筋场</v>
      </c>
      <c r="H3044" s="2" t="str">
        <f>'[1]2025年已发货'!H:H</f>
        <v>陈忠</v>
      </c>
      <c r="I3044" s="2">
        <f>'[1]2025年已发货'!I:I</f>
        <v>15730783825</v>
      </c>
      <c r="J3044" s="2" vm="1" t="e">
        <f>_xlfn._xlws.FILTER(辅助信息!D:D,辅助信息!G:G=G3044)</f>
        <v>#VALUE!</v>
      </c>
    </row>
    <row r="3045" spans="1:10">
      <c r="A3045" s="2" t="str">
        <f>'[1]2025年已发货'!A:A</f>
        <v>吉晨盛泰</v>
      </c>
      <c r="B3045" s="2" t="str">
        <f>'[1]2025年已发货'!B:B</f>
        <v>螺纹钢</v>
      </c>
      <c r="C3045" s="2" t="str">
        <f>'[1]2025年已发货'!C:C</f>
        <v>HRB400E20</v>
      </c>
      <c r="D3045" s="2" t="str">
        <f>'[1]2025年已发货'!D:D</f>
        <v>吨</v>
      </c>
      <c r="E3045" s="2">
        <f>'[1]2025年已发货'!E:E</f>
        <v>8</v>
      </c>
      <c r="F3045" s="4">
        <f>'[1]2025年已发货'!F:F</f>
        <v>45787</v>
      </c>
      <c r="G3045" s="2" t="str">
        <f>'[1]2025年已发货'!G:G</f>
        <v>（ 中铁一局四公司西昭高速6标3部）昭觉县洒拉地坡乡三分部山里钢筋场</v>
      </c>
      <c r="H3045" s="2" t="str">
        <f>'[1]2025年已发货'!H:H</f>
        <v>陈忠</v>
      </c>
      <c r="I3045" s="2">
        <f>'[1]2025年已发货'!I:I</f>
        <v>15730783825</v>
      </c>
      <c r="J3045" s="2" vm="1" t="e">
        <f>_xlfn._xlws.FILTER(辅助信息!D:D,辅助信息!G:G=G3045)</f>
        <v>#VALUE!</v>
      </c>
    </row>
    <row r="3046" spans="1:10">
      <c r="A3046" s="2" t="str">
        <f>'[1]2025年已发货'!A:A</f>
        <v>吉晨盛泰</v>
      </c>
      <c r="B3046" s="2" t="str">
        <f>'[1]2025年已发货'!B:B</f>
        <v>螺纹钢</v>
      </c>
      <c r="C3046" s="2" t="str">
        <f>'[1]2025年已发货'!C:C</f>
        <v>HRB400E22</v>
      </c>
      <c r="D3046" s="2" t="str">
        <f>'[1]2025年已发货'!D:D</f>
        <v>吨</v>
      </c>
      <c r="E3046" s="2">
        <f>'[1]2025年已发货'!E:E</f>
        <v>2</v>
      </c>
      <c r="F3046" s="4">
        <f>'[1]2025年已发货'!F:F</f>
        <v>45787</v>
      </c>
      <c r="G3046" s="2" t="str">
        <f>'[1]2025年已发货'!G:G</f>
        <v>（ 中铁一局四公司西昭高速6标3部）昭觉县洒拉地坡乡三分部山里钢筋场</v>
      </c>
      <c r="H3046" s="2" t="str">
        <f>'[1]2025年已发货'!H:H</f>
        <v>陈忠</v>
      </c>
      <c r="I3046" s="2">
        <f>'[1]2025年已发货'!I:I</f>
        <v>15730783825</v>
      </c>
      <c r="J3046" s="2" vm="1" t="e">
        <f>_xlfn._xlws.FILTER(辅助信息!D:D,辅助信息!G:G=G3046)</f>
        <v>#VALUE!</v>
      </c>
    </row>
    <row r="3047" spans="1:10">
      <c r="A3047" s="2" t="str">
        <f>'[1]2025年已发货'!A:A</f>
        <v>吉晨盛泰</v>
      </c>
      <c r="B3047" s="2" t="str">
        <f>'[1]2025年已发货'!B:B</f>
        <v>螺纹钢</v>
      </c>
      <c r="C3047" s="2" t="str">
        <f>'[1]2025年已发货'!C:C</f>
        <v>HRB400E25</v>
      </c>
      <c r="D3047" s="2" t="str">
        <f>'[1]2025年已发货'!D:D</f>
        <v>吨</v>
      </c>
      <c r="E3047" s="2">
        <f>'[1]2025年已发货'!E:E</f>
        <v>2</v>
      </c>
      <c r="F3047" s="4">
        <f>'[1]2025年已发货'!F:F</f>
        <v>45787</v>
      </c>
      <c r="G3047" s="2" t="str">
        <f>'[1]2025年已发货'!G:G</f>
        <v>（ 中铁一局四公司西昭高速6标3部）昭觉县洒拉地坡乡三分部山里钢筋场</v>
      </c>
      <c r="H3047" s="2" t="str">
        <f>'[1]2025年已发货'!H:H</f>
        <v>陈忠</v>
      </c>
      <c r="I3047" s="2">
        <f>'[1]2025年已发货'!I:I</f>
        <v>15730783825</v>
      </c>
      <c r="J3047" s="2" vm="1" t="e">
        <f>_xlfn._xlws.FILTER(辅助信息!D:D,辅助信息!G:G=G3047)</f>
        <v>#VALUE!</v>
      </c>
    </row>
    <row r="3048" spans="1:10">
      <c r="A3048" s="2" t="str">
        <f>'[1]2025年已发货'!A:A</f>
        <v>吉晨盛泰</v>
      </c>
      <c r="B3048" s="2" t="str">
        <f>'[1]2025年已发货'!B:B</f>
        <v>螺纹钢</v>
      </c>
      <c r="C3048" s="2" t="str">
        <f>'[1]2025年已发货'!C:C</f>
        <v>HRB500E25</v>
      </c>
      <c r="D3048" s="2" t="str">
        <f>'[1]2025年已发货'!D:D</f>
        <v>吨</v>
      </c>
      <c r="E3048" s="2">
        <f>'[1]2025年已发货'!E:E</f>
        <v>40</v>
      </c>
      <c r="F3048" s="4">
        <f>'[1]2025年已发货'!F:F</f>
        <v>45787</v>
      </c>
      <c r="G3048" s="2" t="str">
        <f>'[1]2025年已发货'!G:G</f>
        <v>（ 中铁一局四公司西昭高速6标3部）昭觉县洒拉地坡乡三分部山里钢筋场</v>
      </c>
      <c r="H3048" s="2" t="str">
        <f>'[1]2025年已发货'!H:H</f>
        <v>陈忠</v>
      </c>
      <c r="I3048" s="2">
        <f>'[1]2025年已发货'!I:I</f>
        <v>15730783825</v>
      </c>
      <c r="J3048" s="2" vm="1" t="e">
        <f>_xlfn._xlws.FILTER(辅助信息!D:D,辅助信息!G:G=G3048)</f>
        <v>#VALUE!</v>
      </c>
    </row>
    <row r="3049" spans="1:10">
      <c r="A3049" s="2" t="str">
        <f>'[1]2025年已发货'!A:A</f>
        <v>吉晨盛泰</v>
      </c>
      <c r="B3049" s="2" t="str">
        <f>'[1]2025年已发货'!B:B</f>
        <v>螺纹钢</v>
      </c>
      <c r="C3049" s="2" t="str">
        <f>'[1]2025年已发货'!C:C</f>
        <v>HRB500E28</v>
      </c>
      <c r="D3049" s="2" t="str">
        <f>'[1]2025年已发货'!D:D</f>
        <v>吨</v>
      </c>
      <c r="E3049" s="2">
        <f>'[1]2025年已发货'!E:E</f>
        <v>80</v>
      </c>
      <c r="F3049" s="4">
        <f>'[1]2025年已发货'!F:F</f>
        <v>45787</v>
      </c>
      <c r="G3049" s="2" t="str">
        <f>'[1]2025年已发货'!G:G</f>
        <v>（ 中铁一局四公司西昭高速6标3部）昭觉县洒拉地坡乡三分部山里钢筋场</v>
      </c>
      <c r="H3049" s="2" t="str">
        <f>'[1]2025年已发货'!H:H</f>
        <v>陈忠</v>
      </c>
      <c r="I3049" s="2">
        <f>'[1]2025年已发货'!I:I</f>
        <v>15730783825</v>
      </c>
      <c r="J3049" s="2" vm="1" t="e">
        <f>_xlfn._xlws.FILTER(辅助信息!D:D,辅助信息!G:G=G3049)</f>
        <v>#VALUE!</v>
      </c>
    </row>
    <row r="3050" spans="1:10">
      <c r="A3050" s="2" t="str">
        <f>'[1]2025年已发货'!A:A</f>
        <v>吉晨盛泰</v>
      </c>
      <c r="B3050" s="2" t="str">
        <f>'[1]2025年已发货'!B:B</f>
        <v>螺纹钢</v>
      </c>
      <c r="C3050" s="2" t="str">
        <f>'[1]2025年已发货'!C:C</f>
        <v>HRB500E32</v>
      </c>
      <c r="D3050" s="2" t="str">
        <f>'[1]2025年已发货'!D:D</f>
        <v>吨</v>
      </c>
      <c r="E3050" s="2">
        <f>'[1]2025年已发货'!E:E</f>
        <v>80</v>
      </c>
      <c r="F3050" s="4">
        <f>'[1]2025年已发货'!F:F</f>
        <v>45787</v>
      </c>
      <c r="G3050" s="2" t="str">
        <f>'[1]2025年已发货'!G:G</f>
        <v>（ 中铁一局四公司西昭高速6标3部）昭觉县洒拉地坡乡三分部山里钢筋场</v>
      </c>
      <c r="H3050" s="2" t="str">
        <f>'[1]2025年已发货'!H:H</f>
        <v>陈忠</v>
      </c>
      <c r="I3050" s="2">
        <f>'[1]2025年已发货'!I:I</f>
        <v>15730783825</v>
      </c>
      <c r="J3050" s="2" vm="1" t="e">
        <f>_xlfn._xlws.FILTER(辅助信息!D:D,辅助信息!G:G=G3050)</f>
        <v>#VALUE!</v>
      </c>
    </row>
    <row r="3051" spans="1:10">
      <c r="A3051" s="2" t="str">
        <f>'[1]2025年已发货'!A:A</f>
        <v>吉晨盛泰</v>
      </c>
      <c r="B3051" s="2" t="str">
        <f>'[1]2025年已发货'!B:B</f>
        <v>螺纹钢</v>
      </c>
      <c r="C3051" s="2" t="str">
        <f>'[1]2025年已发货'!C:C</f>
        <v>HRB400E12</v>
      </c>
      <c r="D3051" s="2" t="str">
        <f>'[1]2025年已发货'!D:D</f>
        <v>吨</v>
      </c>
      <c r="E3051" s="2">
        <f>'[1]2025年已发货'!E:E</f>
        <v>80</v>
      </c>
      <c r="F3051" s="4">
        <f>'[1]2025年已发货'!F:F</f>
        <v>45787</v>
      </c>
      <c r="G3051" s="2" t="str">
        <f>'[1]2025年已发货'!G:G</f>
        <v>（中铁六局呼和浩特铁路建设公司西昭高速7标二分部)西昌市川兴镇则各</v>
      </c>
      <c r="H3051" s="2" t="str">
        <f>'[1]2025年已发货'!H:H</f>
        <v>石建龙</v>
      </c>
      <c r="I3051" s="2">
        <f>'[1]2025年已发货'!I:I</f>
        <v>14747304923</v>
      </c>
      <c r="J3051" s="2" vm="1" t="e">
        <f>_xlfn._xlws.FILTER(辅助信息!D:D,辅助信息!G:G=G3051)</f>
        <v>#VALUE!</v>
      </c>
    </row>
    <row r="3052" spans="1:10">
      <c r="A3052" s="2" t="str">
        <f>'[1]2025年已发货'!A:A</f>
        <v>德胜</v>
      </c>
      <c r="B3052" s="2" t="str">
        <f>'[1]2025年已发货'!B:B</f>
        <v>螺纹钢</v>
      </c>
      <c r="C3052" s="2" t="str">
        <f>'[1]2025年已发货'!C:C</f>
        <v>HRB400E Φ25 9m</v>
      </c>
      <c r="D3052" s="2" t="str">
        <f>'[1]2025年已发货'!D:D</f>
        <v>吨</v>
      </c>
      <c r="E3052" s="2">
        <f>'[1]2025年已发货'!E:E</f>
        <v>35</v>
      </c>
      <c r="F3052" s="4">
        <f>'[1]2025年已发货'!F:F</f>
        <v>45788</v>
      </c>
      <c r="G3052" s="2" t="str">
        <f>'[1]2025年已发货'!G:G</f>
        <v>（中铁三局成渝扩容ZCB3-1项目部）内江市胜利收费站红绿灯500米</v>
      </c>
      <c r="H3052" s="2" t="str">
        <f>'[1]2025年已发货'!H:H</f>
        <v>王岩</v>
      </c>
      <c r="I3052" s="2">
        <f>'[1]2025年已发货'!I:I</f>
        <v>17634813323</v>
      </c>
      <c r="J3052" s="2" vm="1" t="e">
        <f>_xlfn._xlws.FILTER(辅助信息!D:D,辅助信息!G:G=G3052)</f>
        <v>#VALUE!</v>
      </c>
    </row>
    <row r="3053" spans="1:10">
      <c r="A3053" s="2" t="str">
        <f>'[1]2025年已发货'!A:A</f>
        <v>达钢</v>
      </c>
      <c r="B3053" s="2" t="str">
        <f>'[1]2025年已发货'!B:B</f>
        <v>螺纹钢</v>
      </c>
      <c r="C3053" s="2" t="str">
        <f>'[1]2025年已发货'!C:C</f>
        <v>HRB400E Φ12 9m</v>
      </c>
      <c r="D3053" s="2" t="str">
        <f>'[1]2025年已发货'!D:D</f>
        <v>吨</v>
      </c>
      <c r="E3053" s="2">
        <f>'[1]2025年已发货'!E:E</f>
        <v>9</v>
      </c>
      <c r="F3053" s="4">
        <f>'[1]2025年已发货'!F:F</f>
        <v>45788</v>
      </c>
      <c r="G3053" s="2" t="str">
        <f>'[1]2025年已发货'!G:G</f>
        <v>（五冶钢构宜宾高县月江镇建设项目）  四川省宜宾市高县月江镇刚记超市斜对面(还阳组团沪碳二期项目)</v>
      </c>
      <c r="H3053" s="2" t="str">
        <f>'[1]2025年已发货'!H:H</f>
        <v>张朝亮</v>
      </c>
      <c r="I3053" s="2">
        <f>'[1]2025年已发货'!I:I</f>
        <v>15228205853</v>
      </c>
      <c r="J3053" s="2" t="str">
        <f>_xlfn._xlws.FILTER(辅助信息!D:D,辅助信息!G:G=G3053)</f>
        <v>五冶钢构-宜宾市南溪区高县月江镇建设项目</v>
      </c>
    </row>
    <row r="3054" spans="1:10">
      <c r="A3054" s="2" t="str">
        <f>'[1]2025年已发货'!A:A</f>
        <v>达钢</v>
      </c>
      <c r="B3054" s="2" t="str">
        <f>'[1]2025年已发货'!B:B</f>
        <v>螺纹钢</v>
      </c>
      <c r="C3054" s="2" t="str">
        <f>'[1]2025年已发货'!C:C</f>
        <v>HRB400E Φ14 9m</v>
      </c>
      <c r="D3054" s="2" t="str">
        <f>'[1]2025年已发货'!D:D</f>
        <v>吨</v>
      </c>
      <c r="E3054" s="2">
        <f>'[1]2025年已发货'!E:E</f>
        <v>9</v>
      </c>
      <c r="F3054" s="4">
        <f>'[1]2025年已发货'!F:F</f>
        <v>45788</v>
      </c>
      <c r="G3054" s="2" t="str">
        <f>'[1]2025年已发货'!G:G</f>
        <v>（五冶钢构宜宾高县月江镇建设项目）  四川省宜宾市高县月江镇刚记超市斜对面(还阳组团沪碳二期项目)</v>
      </c>
      <c r="H3054" s="2" t="str">
        <f>'[1]2025年已发货'!H:H</f>
        <v>张朝亮</v>
      </c>
      <c r="I3054" s="2">
        <f>'[1]2025年已发货'!I:I</f>
        <v>15228205853</v>
      </c>
      <c r="J3054" s="2" t="str">
        <f>_xlfn._xlws.FILTER(辅助信息!D:D,辅助信息!G:G=G3054)</f>
        <v>五冶钢构-宜宾市南溪区高县月江镇建设项目</v>
      </c>
    </row>
    <row r="3055" spans="1:10">
      <c r="A3055" s="2" t="str">
        <f>'[1]2025年已发货'!A:A</f>
        <v>达钢</v>
      </c>
      <c r="B3055" s="2" t="str">
        <f>'[1]2025年已发货'!B:B</f>
        <v>螺纹钢</v>
      </c>
      <c r="C3055" s="2" t="str">
        <f>'[1]2025年已发货'!C:C</f>
        <v>HRB400E Φ22 9m</v>
      </c>
      <c r="D3055" s="2" t="str">
        <f>'[1]2025年已发货'!D:D</f>
        <v>吨</v>
      </c>
      <c r="E3055" s="2">
        <f>'[1]2025年已发货'!E:E</f>
        <v>18</v>
      </c>
      <c r="F3055" s="4">
        <f>'[1]2025年已发货'!F:F</f>
        <v>45788</v>
      </c>
      <c r="G3055" s="2" t="str">
        <f>'[1]2025年已发货'!G:G</f>
        <v>（五冶钢构宜宾高县月江镇建设项目）  四川省宜宾市高县月江镇刚记超市斜对面(还阳组团沪碳二期项目)</v>
      </c>
      <c r="H3055" s="2" t="str">
        <f>'[1]2025年已发货'!H:H</f>
        <v>张朝亮</v>
      </c>
      <c r="I3055" s="2">
        <f>'[1]2025年已发货'!I:I</f>
        <v>15228205853</v>
      </c>
      <c r="J3055" s="2" t="str">
        <f>_xlfn._xlws.FILTER(辅助信息!D:D,辅助信息!G:G=G3055)</f>
        <v>五冶钢构-宜宾市南溪区高县月江镇建设项目</v>
      </c>
    </row>
    <row r="3056" spans="1:10">
      <c r="A3056" s="2" t="str">
        <f>'[1]2025年已发货'!A:A</f>
        <v>达钢</v>
      </c>
      <c r="B3056" s="2" t="str">
        <f>'[1]2025年已发货'!B:B</f>
        <v>螺纹钢</v>
      </c>
      <c r="C3056" s="2" t="str">
        <f>'[1]2025年已发货'!C:C</f>
        <v>HRB400E Φ16×12米</v>
      </c>
      <c r="D3056" s="2" t="str">
        <f>'[1]2025年已发货'!D:D</f>
        <v>吨</v>
      </c>
      <c r="E3056" s="2">
        <f>'[1]2025年已发货'!E:E</f>
        <v>35</v>
      </c>
      <c r="F3056" s="4">
        <f>'[1]2025年已发货'!F:F</f>
        <v>45788</v>
      </c>
      <c r="G3056" s="2" t="str">
        <f>'[1]2025年已发货'!G:G</f>
        <v>自永4标一局四公司（四川省内江市隆昌市金鹅街道自永4标一局四公司钢筋棚）</v>
      </c>
      <c r="H3056" s="2" t="str">
        <f>'[1]2025年已发货'!H:H</f>
        <v>郝优</v>
      </c>
      <c r="I3056" s="2">
        <f>'[1]2025年已发货'!I:I</f>
        <v>13891371707</v>
      </c>
      <c r="J3056" s="2" vm="1" t="e">
        <f>_xlfn._xlws.FILTER(辅助信息!D:D,辅助信息!G:G=G3056)</f>
        <v>#VALUE!</v>
      </c>
    </row>
    <row r="3057" spans="1:10">
      <c r="A3057" s="2" t="str">
        <f>'[1]2025年已发货'!A:A</f>
        <v>泸钢</v>
      </c>
      <c r="B3057" s="2" t="str">
        <f>'[1]2025年已发货'!B:B</f>
        <v>盘螺</v>
      </c>
      <c r="C3057" s="2" t="str">
        <f>'[1]2025年已发货'!C:C</f>
        <v>HRB400E Φ6</v>
      </c>
      <c r="D3057" s="2" t="str">
        <f>'[1]2025年已发货'!D:D</f>
        <v>吨</v>
      </c>
      <c r="E3057" s="2">
        <f>'[1]2025年已发货'!E:E</f>
        <v>35</v>
      </c>
      <c r="F3057" s="4">
        <f>'[1]2025年已发货'!F:F</f>
        <v>45788</v>
      </c>
      <c r="G3057" s="2" t="str">
        <f>'[1]2025年已发货'!G:G</f>
        <v>（四川商建-射洪城乡一体化项目）遂宁市射洪市忠新幼儿园北侧约220米新溪小区</v>
      </c>
      <c r="H3057" s="2" t="str">
        <f>'[1]2025年已发货'!H:H</f>
        <v>柏子刚</v>
      </c>
      <c r="I3057" s="2">
        <f>'[1]2025年已发货'!I:I</f>
        <v>15692885305</v>
      </c>
      <c r="J3057" s="2" t="str">
        <f>_xlfn._xlws.FILTER(辅助信息!D:D,辅助信息!G:G=G3057)</f>
        <v>四川商建
射洪城乡一体化项目</v>
      </c>
    </row>
    <row r="3058" spans="1:10">
      <c r="A3058" s="2" t="str">
        <f>'[1]2025年已发货'!A:A</f>
        <v>泸钢</v>
      </c>
      <c r="B3058" s="2" t="str">
        <f>'[1]2025年已发货'!B:B</f>
        <v>盘螺</v>
      </c>
      <c r="C3058" s="2" t="str">
        <f>'[1]2025年已发货'!C:C</f>
        <v>HRB400E Φ8</v>
      </c>
      <c r="D3058" s="2" t="str">
        <f>'[1]2025年已发货'!D:D</f>
        <v>吨</v>
      </c>
      <c r="E3058" s="2">
        <f>'[1]2025年已发货'!E:E</f>
        <v>35</v>
      </c>
      <c r="F3058" s="4">
        <f>'[1]2025年已发货'!F:F</f>
        <v>45788</v>
      </c>
      <c r="G3058" s="2" t="str">
        <f>'[1]2025年已发货'!G:G</f>
        <v>（五冶钢构宜宾高县月江镇建设项目）  四川省宜宾市高县月江镇刚记超市斜对面(还阳组团沪碳二期项目)</v>
      </c>
      <c r="H3058" s="2" t="str">
        <f>'[1]2025年已发货'!H:H</f>
        <v>张朝亮</v>
      </c>
      <c r="I3058" s="2">
        <f>'[1]2025年已发货'!I:I</f>
        <v>15228205853</v>
      </c>
      <c r="J3058" s="2" t="str">
        <f>_xlfn._xlws.FILTER(辅助信息!D:D,辅助信息!G:G=G3058)</f>
        <v>五冶钢构-宜宾市南溪区高县月江镇建设项目</v>
      </c>
    </row>
    <row r="3059" spans="1:10">
      <c r="A3059" s="2" t="str">
        <f>'[1]2025年已发货'!A:A</f>
        <v>钢固融</v>
      </c>
      <c r="B3059" s="2" t="str">
        <f>'[1]2025年已发货'!B:B</f>
        <v>螺纹钢</v>
      </c>
      <c r="C3059" s="2" t="str">
        <f>'[1]2025年已发货'!C:C</f>
        <v>HRB400EФ14*9m</v>
      </c>
      <c r="D3059" s="2" t="str">
        <f>'[1]2025年已发货'!D:D</f>
        <v>吨</v>
      </c>
      <c r="E3059" s="2">
        <f>'[1]2025年已发货'!E:E</f>
        <v>10</v>
      </c>
      <c r="F3059" s="4">
        <f>'[1]2025年已发货'!F:F</f>
        <v>45788</v>
      </c>
      <c r="G3059" s="2" t="str">
        <f>'[1]2025年已发货'!G:G</f>
        <v>（中核中原-温江北林医养综合体项目）四川省成都市温江区万春大道第三人民医院东</v>
      </c>
      <c r="H3059" s="2" t="str">
        <f>'[1]2025年已发货'!H:H</f>
        <v>蔡杰</v>
      </c>
      <c r="I3059" s="2">
        <f>'[1]2025年已发货'!I:I</f>
        <v>18875129329</v>
      </c>
      <c r="J3059" s="2" vm="1" t="e">
        <f>_xlfn._xlws.FILTER(辅助信息!D:D,辅助信息!G:G=G3059)</f>
        <v>#VALUE!</v>
      </c>
    </row>
    <row r="3060" spans="1:10">
      <c r="A3060" s="2" t="str">
        <f>'[1]2025年已发货'!A:A</f>
        <v>钢固融</v>
      </c>
      <c r="B3060" s="2" t="str">
        <f>'[1]2025年已发货'!B:B</f>
        <v>螺纹钢</v>
      </c>
      <c r="C3060" s="2" t="str">
        <f>'[1]2025年已发货'!C:C</f>
        <v>HRB400EФ16*12m</v>
      </c>
      <c r="D3060" s="2" t="str">
        <f>'[1]2025年已发货'!D:D</f>
        <v>吨</v>
      </c>
      <c r="E3060" s="2">
        <f>'[1]2025年已发货'!E:E</f>
        <v>15</v>
      </c>
      <c r="F3060" s="4">
        <f>'[1]2025年已发货'!F:F</f>
        <v>45788</v>
      </c>
      <c r="G3060" s="2" t="str">
        <f>'[1]2025年已发货'!G:G</f>
        <v>（中核中原-温江北林医养综合体项目）四川省成都市温江区万春大道第三人民医院东</v>
      </c>
      <c r="H3060" s="2" t="str">
        <f>'[1]2025年已发货'!H:H</f>
        <v>蔡杰</v>
      </c>
      <c r="I3060" s="2">
        <f>'[1]2025年已发货'!I:I</f>
        <v>18875129329</v>
      </c>
      <c r="J3060" s="2" vm="1" t="e">
        <f>_xlfn._xlws.FILTER(辅助信息!D:D,辅助信息!G:G=G3060)</f>
        <v>#VALUE!</v>
      </c>
    </row>
    <row r="3061" spans="1:10">
      <c r="A3061" s="2" t="str">
        <f>'[1]2025年已发货'!A:A</f>
        <v>钢固融</v>
      </c>
      <c r="B3061" s="2" t="str">
        <f>'[1]2025年已发货'!B:B</f>
        <v>螺纹钢</v>
      </c>
      <c r="C3061" s="2" t="str">
        <f>'[1]2025年已发货'!C:C</f>
        <v>HRB400EФ12*9m</v>
      </c>
      <c r="D3061" s="2" t="str">
        <f>'[1]2025年已发货'!D:D</f>
        <v>吨</v>
      </c>
      <c r="E3061" s="2">
        <f>'[1]2025年已发货'!E:E</f>
        <v>10</v>
      </c>
      <c r="F3061" s="4">
        <f>'[1]2025年已发货'!F:F</f>
        <v>45788</v>
      </c>
      <c r="G3061" s="2" t="str">
        <f>'[1]2025年已发货'!G:G</f>
        <v>（中核中原-温江北林医养综合体项目）四川省成都市温江区万春大道第三人民医院东</v>
      </c>
      <c r="H3061" s="2" t="str">
        <f>'[1]2025年已发货'!H:H</f>
        <v>蔡杰</v>
      </c>
      <c r="I3061" s="2">
        <f>'[1]2025年已发货'!I:I</f>
        <v>18875129329</v>
      </c>
      <c r="J3061" s="2" vm="1" t="e">
        <f>_xlfn._xlws.FILTER(辅助信息!D:D,辅助信息!G:G=G3061)</f>
        <v>#VALUE!</v>
      </c>
    </row>
    <row r="3062" spans="1:10">
      <c r="A3062" s="2" t="str">
        <f>'[1]2025年已发货'!A:A</f>
        <v>吉晨盛泰</v>
      </c>
      <c r="B3062" s="2" t="str">
        <f>'[1]2025年已发货'!B:B</f>
        <v>螺纹钢</v>
      </c>
      <c r="C3062" s="2" t="str">
        <f>'[1]2025年已发货'!C:C</f>
        <v>HRB400EФ14</v>
      </c>
      <c r="D3062" s="2" t="str">
        <f>'[1]2025年已发货'!D:D</f>
        <v>吨</v>
      </c>
      <c r="E3062" s="2">
        <f>'[1]2025年已发货'!E:E</f>
        <v>120</v>
      </c>
      <c r="F3062" s="4">
        <f>'[1]2025年已发货'!F:F</f>
        <v>45789</v>
      </c>
      <c r="G3062" s="2" t="str">
        <f>'[1]2025年已发货'!G:G</f>
        <v>（中铁三局五公司西昭高速4标2号钢筋厂)凉山州布拖县特基村</v>
      </c>
      <c r="H3062" s="2" t="str">
        <f>'[1]2025年已发货'!H:H</f>
        <v>李阳</v>
      </c>
      <c r="I3062" s="2">
        <f>'[1]2025年已发货'!I:I</f>
        <v>18353423022</v>
      </c>
      <c r="J3062" s="2" vm="1" t="e">
        <f>_xlfn._xlws.FILTER(辅助信息!D:D,辅助信息!G:G=G3062)</f>
        <v>#VALUE!</v>
      </c>
    </row>
    <row r="3063" spans="1:10">
      <c r="A3063" s="2" t="str">
        <f>'[1]2025年已发货'!A:A</f>
        <v>吉晨盛泰</v>
      </c>
      <c r="B3063" s="2" t="str">
        <f>'[1]2025年已发货'!B:B</f>
        <v>螺纹钢</v>
      </c>
      <c r="C3063" s="2" t="str">
        <f>'[1]2025年已发货'!C:C</f>
        <v>HRB400EФ20</v>
      </c>
      <c r="D3063" s="2" t="str">
        <f>'[1]2025年已发货'!D:D</f>
        <v>吨</v>
      </c>
      <c r="E3063" s="2">
        <f>'[1]2025年已发货'!E:E</f>
        <v>60</v>
      </c>
      <c r="F3063" s="4">
        <f>'[1]2025年已发货'!F:F</f>
        <v>45789</v>
      </c>
      <c r="G3063" s="2" t="str">
        <f>'[1]2025年已发货'!G:G</f>
        <v>（中铁三局五公司西昭高速4标2号钢筋厂)凉山州布拖县特基村</v>
      </c>
      <c r="H3063" s="2" t="str">
        <f>'[1]2025年已发货'!H:H</f>
        <v>李阳</v>
      </c>
      <c r="I3063" s="2">
        <f>'[1]2025年已发货'!I:I</f>
        <v>18353423022</v>
      </c>
      <c r="J3063" s="2" vm="1" t="e">
        <f>_xlfn._xlws.FILTER(辅助信息!D:D,辅助信息!G:G=G3063)</f>
        <v>#VALUE!</v>
      </c>
    </row>
    <row r="3064" spans="1:10">
      <c r="A3064" s="2" t="str">
        <f>'[1]2025年已发货'!A:A</f>
        <v>吉晨盛泰</v>
      </c>
      <c r="B3064" s="2" t="str">
        <f>'[1]2025年已发货'!B:B</f>
        <v>螺纹钢</v>
      </c>
      <c r="C3064" s="2" t="str">
        <f>'[1]2025年已发货'!C:C</f>
        <v>HRB400EФ22</v>
      </c>
      <c r="D3064" s="2" t="str">
        <f>'[1]2025年已发货'!D:D</f>
        <v>吨</v>
      </c>
      <c r="E3064" s="2">
        <f>'[1]2025年已发货'!E:E</f>
        <v>80</v>
      </c>
      <c r="F3064" s="4">
        <f>'[1]2025年已发货'!F:F</f>
        <v>45789</v>
      </c>
      <c r="G3064" s="2" t="str">
        <f>'[1]2025年已发货'!G:G</f>
        <v>（中铁三局五公司西昭高速4标2号钢筋厂)凉山州布拖县特基村</v>
      </c>
      <c r="H3064" s="2" t="str">
        <f>'[1]2025年已发货'!H:H</f>
        <v>李阳</v>
      </c>
      <c r="I3064" s="2">
        <f>'[1]2025年已发货'!I:I</f>
        <v>18353423022</v>
      </c>
      <c r="J3064" s="2" vm="1" t="e">
        <f>_xlfn._xlws.FILTER(辅助信息!D:D,辅助信息!G:G=G3064)</f>
        <v>#VALUE!</v>
      </c>
    </row>
    <row r="3065" spans="1:10">
      <c r="A3065" s="2" t="str">
        <f>'[1]2025年已发货'!A:A</f>
        <v>吉晨盛泰</v>
      </c>
      <c r="B3065" s="2" t="str">
        <f>'[1]2025年已发货'!B:B</f>
        <v>螺纹钢</v>
      </c>
      <c r="C3065" s="2" t="str">
        <f>'[1]2025年已发货'!C:C</f>
        <v>HRB400EФ25</v>
      </c>
      <c r="D3065" s="2" t="str">
        <f>'[1]2025年已发货'!D:D</f>
        <v>吨</v>
      </c>
      <c r="E3065" s="2">
        <f>'[1]2025年已发货'!E:E</f>
        <v>80</v>
      </c>
      <c r="F3065" s="4">
        <f>'[1]2025年已发货'!F:F</f>
        <v>45789</v>
      </c>
      <c r="G3065" s="2" t="str">
        <f>'[1]2025年已发货'!G:G</f>
        <v>（中铁三局五公司西昭高速4标2号钢筋厂)凉山州布拖县特基村</v>
      </c>
      <c r="H3065" s="2" t="str">
        <f>'[1]2025年已发货'!H:H</f>
        <v>李阳</v>
      </c>
      <c r="I3065" s="2">
        <f>'[1]2025年已发货'!I:I</f>
        <v>18353423022</v>
      </c>
      <c r="J3065" s="2" vm="1" t="e">
        <f>_xlfn._xlws.FILTER(辅助信息!D:D,辅助信息!G:G=G3065)</f>
        <v>#VALUE!</v>
      </c>
    </row>
    <row r="3066" spans="1:10">
      <c r="A3066" s="2" t="str">
        <f>'[1]2025年已发货'!A:A</f>
        <v>吉晨盛泰</v>
      </c>
      <c r="B3066" s="2" t="str">
        <f>'[1]2025年已发货'!B:B</f>
        <v>螺纹钢</v>
      </c>
      <c r="C3066" s="2" t="str">
        <f>'[1]2025年已发货'!C:C</f>
        <v>HRB500EФ25</v>
      </c>
      <c r="D3066" s="2" t="str">
        <f>'[1]2025年已发货'!D:D</f>
        <v>吨</v>
      </c>
      <c r="E3066" s="2">
        <f>'[1]2025年已发货'!E:E</f>
        <v>160</v>
      </c>
      <c r="F3066" s="4">
        <f>'[1]2025年已发货'!F:F</f>
        <v>45789</v>
      </c>
      <c r="G3066" s="2" t="str">
        <f>'[1]2025年已发货'!G:G</f>
        <v>（中铁三局五公司西昭高速4标2号钢筋厂)凉山州布拖县特基村</v>
      </c>
      <c r="H3066" s="2" t="str">
        <f>'[1]2025年已发货'!H:H</f>
        <v>李阳</v>
      </c>
      <c r="I3066" s="2">
        <f>'[1]2025年已发货'!I:I</f>
        <v>18353423022</v>
      </c>
      <c r="J3066" s="2" vm="1" t="e">
        <f>_xlfn._xlws.FILTER(辅助信息!D:D,辅助信息!G:G=G3066)</f>
        <v>#VALUE!</v>
      </c>
    </row>
    <row r="3067" spans="1:10">
      <c r="A3067" s="2" t="str">
        <f>'[1]2025年已发货'!A:A</f>
        <v>吉晨盛泰</v>
      </c>
      <c r="B3067" s="2" t="str">
        <f>'[1]2025年已发货'!B:B</f>
        <v>盘螺</v>
      </c>
      <c r="C3067" s="2" t="str">
        <f>'[1]2025年已发货'!C:C</f>
        <v>HRB400EФ10</v>
      </c>
      <c r="D3067" s="2" t="str">
        <f>'[1]2025年已发货'!D:D</f>
        <v>吨</v>
      </c>
      <c r="E3067" s="2">
        <f>'[1]2025年已发货'!E:E</f>
        <v>20</v>
      </c>
      <c r="F3067" s="4">
        <f>'[1]2025年已发货'!F:F</f>
        <v>45789</v>
      </c>
      <c r="G3067" s="2" t="str">
        <f>'[1]2025年已发货'!G:G</f>
        <v>（中铁一局四公司西昭高速6标1分部）四川省凉山彝族自治州西昌市川兴镇普诗乡李子村</v>
      </c>
      <c r="H3067" s="2" t="str">
        <f>'[1]2025年已发货'!H:H</f>
        <v>党牛</v>
      </c>
      <c r="I3067" s="2">
        <f>'[1]2025年已发货'!I:I</f>
        <v>19996000463</v>
      </c>
      <c r="J3067" s="2" vm="1" t="e">
        <f>_xlfn._xlws.FILTER(辅助信息!D:D,辅助信息!G:G=G3067)</f>
        <v>#VALUE!</v>
      </c>
    </row>
    <row r="3068" spans="1:10">
      <c r="A3068" s="2" t="str">
        <f>'[1]2025年已发货'!A:A</f>
        <v>吉晨盛泰</v>
      </c>
      <c r="B3068" s="2" t="str">
        <f>'[1]2025年已发货'!B:B</f>
        <v>螺纹钢</v>
      </c>
      <c r="C3068" s="2" t="str">
        <f>'[1]2025年已发货'!C:C</f>
        <v>HRB400EФ12</v>
      </c>
      <c r="D3068" s="2" t="str">
        <f>'[1]2025年已发货'!D:D</f>
        <v>吨</v>
      </c>
      <c r="E3068" s="2">
        <f>'[1]2025年已发货'!E:E</f>
        <v>90</v>
      </c>
      <c r="F3068" s="4">
        <f>'[1]2025年已发货'!F:F</f>
        <v>45789</v>
      </c>
      <c r="G3068" s="2" t="str">
        <f>'[1]2025年已发货'!G:G</f>
        <v>（中铁一局四公司西昭高速6标1分部）四川省凉山彝族自治州西昌市川兴镇普诗乡李子村</v>
      </c>
      <c r="H3068" s="2" t="str">
        <f>'[1]2025年已发货'!H:H</f>
        <v>党牛</v>
      </c>
      <c r="I3068" s="2">
        <f>'[1]2025年已发货'!I:I</f>
        <v>19996000463</v>
      </c>
      <c r="J3068" s="2" vm="1" t="e">
        <f>_xlfn._xlws.FILTER(辅助信息!D:D,辅助信息!G:G=G3068)</f>
        <v>#VALUE!</v>
      </c>
    </row>
    <row r="3069" spans="1:10">
      <c r="A3069" s="2" t="str">
        <f>'[1]2025年已发货'!A:A</f>
        <v>吉晨盛泰</v>
      </c>
      <c r="B3069" s="2" t="str">
        <f>'[1]2025年已发货'!B:B</f>
        <v>螺纹钢</v>
      </c>
      <c r="C3069" s="2" t="str">
        <f>'[1]2025年已发货'!C:C</f>
        <v>HRB400EФ16</v>
      </c>
      <c r="D3069" s="2" t="str">
        <f>'[1]2025年已发货'!D:D</f>
        <v>吨</v>
      </c>
      <c r="E3069" s="2">
        <f>'[1]2025年已发货'!E:E</f>
        <v>25</v>
      </c>
      <c r="F3069" s="4">
        <f>'[1]2025年已发货'!F:F</f>
        <v>45789</v>
      </c>
      <c r="G3069" s="2" t="str">
        <f>'[1]2025年已发货'!G:G</f>
        <v>（中铁一局四公司西昭高速6标1分部）四川省凉山彝族自治州西昌市川兴镇普诗乡李子村</v>
      </c>
      <c r="H3069" s="2" t="str">
        <f>'[1]2025年已发货'!H:H</f>
        <v>党牛</v>
      </c>
      <c r="I3069" s="2">
        <f>'[1]2025年已发货'!I:I</f>
        <v>19996000463</v>
      </c>
      <c r="J3069" s="2" vm="1" t="e">
        <f>_xlfn._xlws.FILTER(辅助信息!D:D,辅助信息!G:G=G3069)</f>
        <v>#VALUE!</v>
      </c>
    </row>
    <row r="3070" spans="1:10">
      <c r="A3070" s="2" t="str">
        <f>'[1]2025年已发货'!A:A</f>
        <v>吉晨盛泰</v>
      </c>
      <c r="B3070" s="2" t="str">
        <f>'[1]2025年已发货'!B:B</f>
        <v>螺纹钢</v>
      </c>
      <c r="C3070" s="2" t="str">
        <f>'[1]2025年已发货'!C:C</f>
        <v>HRB500EФ25</v>
      </c>
      <c r="D3070" s="2" t="str">
        <f>'[1]2025年已发货'!D:D</f>
        <v>吨</v>
      </c>
      <c r="E3070" s="2">
        <f>'[1]2025年已发货'!E:E</f>
        <v>23</v>
      </c>
      <c r="F3070" s="4">
        <f>'[1]2025年已发货'!F:F</f>
        <v>45789</v>
      </c>
      <c r="G3070" s="2" t="str">
        <f>'[1]2025年已发货'!G:G</f>
        <v>（中铁一局四公司西昭高速6标1分部）四川省凉山彝族自治州西昌市川兴镇普诗乡李子村</v>
      </c>
      <c r="H3070" s="2" t="str">
        <f>'[1]2025年已发货'!H:H</f>
        <v>党牛</v>
      </c>
      <c r="I3070" s="2">
        <f>'[1]2025年已发货'!I:I</f>
        <v>19996000463</v>
      </c>
      <c r="J3070" s="2" vm="1" t="e">
        <f>_xlfn._xlws.FILTER(辅助信息!D:D,辅助信息!G:G=G3070)</f>
        <v>#VALUE!</v>
      </c>
    </row>
    <row r="3071" spans="1:10">
      <c r="A3071" s="2" t="str">
        <f>'[1]2025年已发货'!A:A</f>
        <v>吉晨盛泰</v>
      </c>
      <c r="B3071" s="2" t="str">
        <f>'[1]2025年已发货'!B:B</f>
        <v>螺纹钢</v>
      </c>
      <c r="C3071" s="2" t="str">
        <f>'[1]2025年已发货'!C:C</f>
        <v>HRB500EФ28</v>
      </c>
      <c r="D3071" s="2" t="str">
        <f>'[1]2025年已发货'!D:D</f>
        <v>吨</v>
      </c>
      <c r="E3071" s="2">
        <f>'[1]2025年已发货'!E:E</f>
        <v>12</v>
      </c>
      <c r="F3071" s="4">
        <f>'[1]2025年已发货'!F:F</f>
        <v>45789</v>
      </c>
      <c r="G3071" s="2" t="str">
        <f>'[1]2025年已发货'!G:G</f>
        <v>（中铁一局四公司西昭高速6标1分部）四川省凉山彝族自治州西昌市川兴镇普诗乡李子村</v>
      </c>
      <c r="H3071" s="2" t="str">
        <f>'[1]2025年已发货'!H:H</f>
        <v>党牛</v>
      </c>
      <c r="I3071" s="2">
        <f>'[1]2025年已发货'!I:I</f>
        <v>19996000463</v>
      </c>
      <c r="J3071" s="2" vm="1" t="e">
        <f>_xlfn._xlws.FILTER(辅助信息!D:D,辅助信息!G:G=G3071)</f>
        <v>#VALUE!</v>
      </c>
    </row>
    <row r="3072" spans="1:10">
      <c r="A3072" s="2" t="str">
        <f>'[1]2025年已发货'!A:A</f>
        <v>吉晨盛泰</v>
      </c>
      <c r="B3072" s="2" t="str">
        <f>'[1]2025年已发货'!B:B</f>
        <v>高线</v>
      </c>
      <c r="C3072" s="2" t="str">
        <f>'[1]2025年已发货'!C:C</f>
        <v>HPB300Ф8</v>
      </c>
      <c r="D3072" s="2" t="str">
        <f>'[1]2025年已发货'!D:D</f>
        <v>吨</v>
      </c>
      <c r="E3072" s="2">
        <f>'[1]2025年已发货'!E:E</f>
        <v>24</v>
      </c>
      <c r="F3072" s="4">
        <f>'[1]2025年已发货'!F:F</f>
        <v>45789</v>
      </c>
      <c r="G3072" s="2" t="str">
        <f>'[1]2025年已发货'!G:G</f>
        <v>（中铁一局四公司西昭高速6标1分部）四川省凉山彝族自治州西昌市川兴镇普诗乡李子村</v>
      </c>
      <c r="H3072" s="2" t="str">
        <f>'[1]2025年已发货'!H:H</f>
        <v>党牛</v>
      </c>
      <c r="I3072" s="2">
        <f>'[1]2025年已发货'!I:I</f>
        <v>19996000463</v>
      </c>
      <c r="J3072" s="2" vm="1" t="e">
        <f>_xlfn._xlws.FILTER(辅助信息!D:D,辅助信息!G:G=G3072)</f>
        <v>#VALUE!</v>
      </c>
    </row>
    <row r="3073" spans="1:10">
      <c r="A3073" s="2" t="str">
        <f>'[1]2025年已发货'!A:A</f>
        <v>吉晨盛泰</v>
      </c>
      <c r="B3073" s="2" t="str">
        <f>'[1]2025年已发货'!B:B</f>
        <v>螺纹钢</v>
      </c>
      <c r="C3073" s="2" t="str">
        <f>'[1]2025年已发货'!C:C</f>
        <v>HRB400EФ22</v>
      </c>
      <c r="D3073" s="2" t="str">
        <f>'[1]2025年已发货'!D:D</f>
        <v>吨</v>
      </c>
      <c r="E3073" s="2">
        <f>'[1]2025年已发货'!E:E</f>
        <v>46</v>
      </c>
      <c r="F3073" s="4">
        <f>'[1]2025年已发货'!F:F</f>
        <v>45789</v>
      </c>
      <c r="G3073" s="2" t="str">
        <f>'[1]2025年已发货'!G:G</f>
        <v>（中铁一局四公司西昭高速6标1分部）四川省凉山彝族自治州西昌市川兴镇普诗乡李子村</v>
      </c>
      <c r="H3073" s="2" t="str">
        <f>'[1]2025年已发货'!H:H</f>
        <v>党牛</v>
      </c>
      <c r="I3073" s="2">
        <f>'[1]2025年已发货'!I:I</f>
        <v>19996000463</v>
      </c>
      <c r="J3073" s="2" vm="1" t="e">
        <f>_xlfn._xlws.FILTER(辅助信息!D:D,辅助信息!G:G=G3073)</f>
        <v>#VALUE!</v>
      </c>
    </row>
    <row r="3074" spans="1:10">
      <c r="A3074" s="2" t="str">
        <f>'[1]2025年已发货'!A:A</f>
        <v>陕钢</v>
      </c>
      <c r="B3074" s="2" t="str">
        <f>'[1]2025年已发货'!B:B</f>
        <v>盘螺</v>
      </c>
      <c r="C3074" s="2" t="str">
        <f>'[1]2025年已发货'!C:C</f>
        <v>HRB400EФ8</v>
      </c>
      <c r="D3074" s="2" t="str">
        <f>'[1]2025年已发货'!D:D</f>
        <v>吨</v>
      </c>
      <c r="E3074" s="2">
        <f>'[1]2025年已发货'!E:E</f>
        <v>19</v>
      </c>
      <c r="F3074" s="4">
        <f>'[1]2025年已发货'!F:F</f>
        <v>45789</v>
      </c>
      <c r="G3074" s="2" t="str">
        <f>'[1]2025年已发货'!G:G</f>
        <v>（中核华兴-峨眉山项目）四川省乐山市峨眉山市双福镇梓橦庙红华五期中核华兴工地</v>
      </c>
      <c r="H3074" s="2" t="str">
        <f>'[1]2025年已发货'!H:H</f>
        <v>李汉军</v>
      </c>
      <c r="I3074" s="2" t="str">
        <f>'[1]2025年已发货'!I:I</f>
        <v>18691249091</v>
      </c>
      <c r="J3074" s="2" vm="1" t="e">
        <f>_xlfn._xlws.FILTER(辅助信息!D:D,辅助信息!G:G=G3074)</f>
        <v>#VALUE!</v>
      </c>
    </row>
    <row r="3075" spans="1:10">
      <c r="A3075" s="2" t="str">
        <f>'[1]2025年已发货'!A:A</f>
        <v>陕钢</v>
      </c>
      <c r="B3075" s="2" t="str">
        <f>'[1]2025年已发货'!B:B</f>
        <v>盘螺</v>
      </c>
      <c r="C3075" s="2" t="str">
        <f>'[1]2025年已发货'!C:C</f>
        <v>HRB400EФ10</v>
      </c>
      <c r="D3075" s="2" t="str">
        <f>'[1]2025年已发货'!D:D</f>
        <v>吨</v>
      </c>
      <c r="E3075" s="2">
        <f>'[1]2025年已发货'!E:E</f>
        <v>14</v>
      </c>
      <c r="F3075" s="4">
        <f>'[1]2025年已发货'!F:F</f>
        <v>45789</v>
      </c>
      <c r="G3075" s="2" t="str">
        <f>'[1]2025年已发货'!G:G</f>
        <v>（中核华兴-峨眉山项目）四川省乐山市峨眉山市双福镇梓橦庙红华五期中核华兴工地</v>
      </c>
      <c r="H3075" s="2" t="str">
        <f>'[1]2025年已发货'!H:H</f>
        <v>李汉军</v>
      </c>
      <c r="I3075" s="2" t="str">
        <f>'[1]2025年已发货'!I:I</f>
        <v>18691249091</v>
      </c>
      <c r="J3075" s="2" vm="1" t="e">
        <f>_xlfn._xlws.FILTER(辅助信息!D:D,辅助信息!G:G=G3075)</f>
        <v>#VALUE!</v>
      </c>
    </row>
    <row r="3076" spans="1:10">
      <c r="A3076" s="2" t="str">
        <f>'[1]2025年已发货'!A:A</f>
        <v>陕钢</v>
      </c>
      <c r="B3076" s="2" t="str">
        <f>'[1]2025年已发货'!B:B</f>
        <v>螺纹钢</v>
      </c>
      <c r="C3076" s="2" t="str">
        <f>'[1]2025年已发货'!C:C</f>
        <v>HRB500EФ32*9m</v>
      </c>
      <c r="D3076" s="2" t="str">
        <f>'[1]2025年已发货'!D:D</f>
        <v>吨</v>
      </c>
      <c r="E3076" s="2">
        <f>'[1]2025年已发货'!E:E</f>
        <v>2.5</v>
      </c>
      <c r="F3076" s="4">
        <f>'[1]2025年已发货'!F:F</f>
        <v>45789</v>
      </c>
      <c r="G3076" s="2" t="str">
        <f>'[1]2025年已发货'!G:G</f>
        <v>（中核华兴-峨眉山项目）四川省乐山市峨眉山市双福镇梓橦庙红华五期中核华兴工地</v>
      </c>
      <c r="H3076" s="2" t="str">
        <f>'[1]2025年已发货'!H:H</f>
        <v>李汉军</v>
      </c>
      <c r="I3076" s="2" t="str">
        <f>'[1]2025年已发货'!I:I</f>
        <v>18691249091</v>
      </c>
      <c r="J3076" s="2" vm="1" t="e">
        <f>_xlfn._xlws.FILTER(辅助信息!D:D,辅助信息!G:G=G3076)</f>
        <v>#VALUE!</v>
      </c>
    </row>
    <row r="3077" spans="1:10">
      <c r="A3077" s="2" t="str">
        <f>'[1]2025年已发货'!A:A</f>
        <v>陕钢</v>
      </c>
      <c r="B3077" s="2" t="str">
        <f>'[1]2025年已发货'!B:B</f>
        <v>盘螺</v>
      </c>
      <c r="C3077" s="2" t="str">
        <f>'[1]2025年已发货'!C:C</f>
        <v>HRB400E Φ10</v>
      </c>
      <c r="D3077" s="2" t="str">
        <f>'[1]2025年已发货'!D:D</f>
        <v>吨</v>
      </c>
      <c r="E3077" s="2">
        <f>'[1]2025年已发货'!E:E</f>
        <v>35</v>
      </c>
      <c r="F3077" s="4">
        <f>'[1]2025年已发货'!F:F</f>
        <v>45789</v>
      </c>
      <c r="G3077" s="2" t="str">
        <f>'[1]2025年已发货'!G:G</f>
        <v>（华西简阳西城嘉苑）四川省成都市简阳市简城街道高屋村</v>
      </c>
      <c r="H3077" s="2" t="str">
        <f>'[1]2025年已发货'!H:H</f>
        <v>张瀚镭</v>
      </c>
      <c r="I3077" s="2">
        <f>'[1]2025年已发货'!I:I</f>
        <v>15884666220</v>
      </c>
      <c r="J3077" s="2" t="str">
        <f>_xlfn._xlws.FILTER(辅助信息!D:D,辅助信息!G:G=G3077)</f>
        <v>华西简阳西城嘉苑</v>
      </c>
    </row>
    <row r="3078" spans="1:10">
      <c r="A3078" s="2" t="str">
        <f>'[1]2025年已发货'!A:A</f>
        <v>德胜</v>
      </c>
      <c r="B3078" s="2" t="str">
        <f>'[1]2025年已发货'!B:B</f>
        <v>螺纹钢</v>
      </c>
      <c r="C3078" s="2" t="str">
        <f>'[1]2025年已发货'!C:C</f>
        <v>HRB400E Φ18 9m</v>
      </c>
      <c r="D3078" s="2" t="str">
        <f>'[1]2025年已发货'!D:D</f>
        <v>吨</v>
      </c>
      <c r="E3078" s="2">
        <f>'[1]2025年已发货'!E:E</f>
        <v>12</v>
      </c>
      <c r="F3078" s="4">
        <f>'[1]2025年已发货'!F:F</f>
        <v>45789</v>
      </c>
      <c r="G3078" s="2" t="str">
        <f>'[1]2025年已发货'!G:G</f>
        <v>（华西简阳西城嘉苑）四川省成都市简阳市简城街道高屋村</v>
      </c>
      <c r="H3078" s="2" t="str">
        <f>'[1]2025年已发货'!H:H</f>
        <v>张瀚镭</v>
      </c>
      <c r="I3078" s="2">
        <f>'[1]2025年已发货'!I:I</f>
        <v>15884666220</v>
      </c>
      <c r="J3078" s="2" t="str">
        <f>_xlfn._xlws.FILTER(辅助信息!D:D,辅助信息!G:G=G3078)</f>
        <v>华西简阳西城嘉苑</v>
      </c>
    </row>
    <row r="3079" spans="1:10">
      <c r="A3079" s="2" t="str">
        <f>'[1]2025年已发货'!A:A</f>
        <v>德胜</v>
      </c>
      <c r="B3079" s="2" t="str">
        <f>'[1]2025年已发货'!B:B</f>
        <v>螺纹钢</v>
      </c>
      <c r="C3079" s="2" t="str">
        <f>'[1]2025年已发货'!C:C</f>
        <v>HRB400E Φ20 9m</v>
      </c>
      <c r="D3079" s="2" t="str">
        <f>'[1]2025年已发货'!D:D</f>
        <v>吨</v>
      </c>
      <c r="E3079" s="2">
        <f>'[1]2025年已发货'!E:E</f>
        <v>25.5</v>
      </c>
      <c r="F3079" s="4">
        <f>'[1]2025年已发货'!F:F</f>
        <v>45789</v>
      </c>
      <c r="G3079" s="2" t="str">
        <f>'[1]2025年已发货'!G:G</f>
        <v>（华西简阳西城嘉苑）四川省成都市简阳市简城街道高屋村</v>
      </c>
      <c r="H3079" s="2" t="str">
        <f>'[1]2025年已发货'!H:H</f>
        <v>张瀚镭</v>
      </c>
      <c r="I3079" s="2">
        <f>'[1]2025年已发货'!I:I</f>
        <v>15884666220</v>
      </c>
      <c r="J3079" s="2" t="str">
        <f>_xlfn._xlws.FILTER(辅助信息!D:D,辅助信息!G:G=G3079)</f>
        <v>华西简阳西城嘉苑</v>
      </c>
    </row>
    <row r="3080" spans="1:10">
      <c r="A3080" s="2" t="str">
        <f>'[1]2025年已发货'!A:A</f>
        <v>德胜</v>
      </c>
      <c r="B3080" s="2" t="str">
        <f>'[1]2025年已发货'!B:B</f>
        <v>螺纹钢</v>
      </c>
      <c r="C3080" s="2" t="str">
        <f>'[1]2025年已发货'!C:C</f>
        <v>HRB400E Φ22 9m</v>
      </c>
      <c r="D3080" s="2" t="str">
        <f>'[1]2025年已发货'!D:D</f>
        <v>吨</v>
      </c>
      <c r="E3080" s="2">
        <f>'[1]2025年已发货'!E:E</f>
        <v>7</v>
      </c>
      <c r="F3080" s="4">
        <f>'[1]2025年已发货'!F:F</f>
        <v>45789</v>
      </c>
      <c r="G3080" s="2" t="str">
        <f>'[1]2025年已发货'!G:G</f>
        <v>（华西简阳西城嘉苑）四川省成都市简阳市简城街道高屋村</v>
      </c>
      <c r="H3080" s="2" t="str">
        <f>'[1]2025年已发货'!H:H</f>
        <v>张瀚镭</v>
      </c>
      <c r="I3080" s="2">
        <f>'[1]2025年已发货'!I:I</f>
        <v>15884666220</v>
      </c>
      <c r="J3080" s="2" t="str">
        <f>_xlfn._xlws.FILTER(辅助信息!D:D,辅助信息!G:G=G3080)</f>
        <v>华西简阳西城嘉苑</v>
      </c>
    </row>
    <row r="3081" spans="1:10">
      <c r="A3081" s="2" t="str">
        <f>'[1]2025年已发货'!A:A</f>
        <v>德胜</v>
      </c>
      <c r="B3081" s="2" t="str">
        <f>'[1]2025年已发货'!B:B</f>
        <v>螺纹钢</v>
      </c>
      <c r="C3081" s="2" t="str">
        <f>'[1]2025年已发货'!C:C</f>
        <v>HRB400E Φ25 9m</v>
      </c>
      <c r="D3081" s="2" t="str">
        <f>'[1]2025年已发货'!D:D</f>
        <v>吨</v>
      </c>
      <c r="E3081" s="2">
        <f>'[1]2025年已发货'!E:E</f>
        <v>14.5</v>
      </c>
      <c r="F3081" s="4">
        <f>'[1]2025年已发货'!F:F</f>
        <v>45789</v>
      </c>
      <c r="G3081" s="2" t="str">
        <f>'[1]2025年已发货'!G:G</f>
        <v>（华西简阳西城嘉苑）四川省成都市简阳市简城街道高屋村</v>
      </c>
      <c r="H3081" s="2" t="str">
        <f>'[1]2025年已发货'!H:H</f>
        <v>张瀚镭</v>
      </c>
      <c r="I3081" s="2">
        <f>'[1]2025年已发货'!I:I</f>
        <v>15884666220</v>
      </c>
      <c r="J3081" s="2" t="str">
        <f>_xlfn._xlws.FILTER(辅助信息!D:D,辅助信息!G:G=G3081)</f>
        <v>华西简阳西城嘉苑</v>
      </c>
    </row>
    <row r="3082" spans="1:10">
      <c r="A3082" s="2" t="str">
        <f>'[1]2025年已发货'!A:A</f>
        <v>德胜</v>
      </c>
      <c r="B3082" s="2" t="str">
        <f>'[1]2025年已发货'!B:B</f>
        <v>螺纹钢</v>
      </c>
      <c r="C3082" s="2" t="str">
        <f>'[1]2025年已发货'!C:C</f>
        <v>HRB500E Φ18</v>
      </c>
      <c r="D3082" s="2" t="str">
        <f>'[1]2025年已发货'!D:D</f>
        <v>吨</v>
      </c>
      <c r="E3082" s="2">
        <f>'[1]2025年已发货'!E:E</f>
        <v>2.5</v>
      </c>
      <c r="F3082" s="4">
        <f>'[1]2025年已发货'!F:F</f>
        <v>45789</v>
      </c>
      <c r="G3082" s="2" t="str">
        <f>'[1]2025年已发货'!G:G</f>
        <v>（华西简阳西城嘉苑）四川省成都市简阳市简城街道高屋村</v>
      </c>
      <c r="H3082" s="2" t="str">
        <f>'[1]2025年已发货'!H:H</f>
        <v>张瀚镭</v>
      </c>
      <c r="I3082" s="2">
        <f>'[1]2025年已发货'!I:I</f>
        <v>15884666220</v>
      </c>
      <c r="J3082" s="2" t="str">
        <f>_xlfn._xlws.FILTER(辅助信息!D:D,辅助信息!G:G=G3082)</f>
        <v>华西简阳西城嘉苑</v>
      </c>
    </row>
    <row r="3083" spans="1:10">
      <c r="A3083" s="2" t="str">
        <f>'[1]2025年已发货'!A:A</f>
        <v>德胜</v>
      </c>
      <c r="B3083" s="2" t="str">
        <f>'[1]2025年已发货'!B:B</f>
        <v>螺纹钢</v>
      </c>
      <c r="C3083" s="2" t="str">
        <f>'[1]2025年已发货'!C:C</f>
        <v>HRB500E Φ22</v>
      </c>
      <c r="D3083" s="2" t="str">
        <f>'[1]2025年已发货'!D:D</f>
        <v>吨</v>
      </c>
      <c r="E3083" s="2">
        <f>'[1]2025年已发货'!E:E</f>
        <v>8.5</v>
      </c>
      <c r="F3083" s="4">
        <f>'[1]2025年已发货'!F:F</f>
        <v>45789</v>
      </c>
      <c r="G3083" s="2" t="str">
        <f>'[1]2025年已发货'!G:G</f>
        <v>（华西简阳西城嘉苑）四川省成都市简阳市简城街道高屋村</v>
      </c>
      <c r="H3083" s="2" t="str">
        <f>'[1]2025年已发货'!H:H</f>
        <v>张瀚镭</v>
      </c>
      <c r="I3083" s="2">
        <f>'[1]2025年已发货'!I:I</f>
        <v>15884666220</v>
      </c>
      <c r="J3083" s="2" t="str">
        <f>_xlfn._xlws.FILTER(辅助信息!D:D,辅助信息!G:G=G3083)</f>
        <v>华西简阳西城嘉苑</v>
      </c>
    </row>
    <row r="3084" spans="1:10">
      <c r="A3084" s="2" t="str">
        <f>'[1]2025年已发货'!A:A</f>
        <v>德胜</v>
      </c>
      <c r="B3084" s="2" t="str">
        <f>'[1]2025年已发货'!B:B</f>
        <v>螺纹钢</v>
      </c>
      <c r="C3084" s="2" t="str">
        <f>'[1]2025年已发货'!C:C</f>
        <v>HRB400E Φ22 9m</v>
      </c>
      <c r="D3084" s="2" t="str">
        <f>'[1]2025年已发货'!D:D</f>
        <v>吨</v>
      </c>
      <c r="E3084" s="2">
        <f>'[1]2025年已发货'!E:E</f>
        <v>27</v>
      </c>
      <c r="F3084" s="4">
        <f>'[1]2025年已发货'!F:F</f>
        <v>45789</v>
      </c>
      <c r="G3084" s="2" t="str">
        <f>'[1]2025年已发货'!G:G</f>
        <v>(中铁科研院宜宾泥溪项目)中铁科研院集团有限公司宜宾市泥溪东互通式立交下穿成贵客专铁路工程项目钢筋加工厂</v>
      </c>
      <c r="H3084" s="2" t="str">
        <f>'[1]2025年已发货'!H:H</f>
        <v>蔡鹏/程港</v>
      </c>
      <c r="I3084" s="2" t="str">
        <f>'[1]2025年已发货'!I:I</f>
        <v>19130850820/18208257412</v>
      </c>
      <c r="J3084" s="2" t="str">
        <f>_xlfn._xlws.FILTER(辅助信息!D:D,辅助信息!G:G=G3084)</f>
        <v>中铁科研院宜宾泥溪项目</v>
      </c>
    </row>
    <row r="3085" spans="1:10">
      <c r="A3085" s="2" t="str">
        <f>'[1]2025年已发货'!A:A</f>
        <v>德胜</v>
      </c>
      <c r="B3085" s="2" t="str">
        <f>'[1]2025年已发货'!B:B</f>
        <v>螺纹钢</v>
      </c>
      <c r="C3085" s="2" t="str">
        <f>'[1]2025年已发货'!C:C</f>
        <v>HRB400E Φ28 9m</v>
      </c>
      <c r="D3085" s="2" t="str">
        <f>'[1]2025年已发货'!D:D</f>
        <v>吨</v>
      </c>
      <c r="E3085" s="2">
        <f>'[1]2025年已发货'!E:E</f>
        <v>36</v>
      </c>
      <c r="F3085" s="4">
        <f>'[1]2025年已发货'!F:F</f>
        <v>45789</v>
      </c>
      <c r="G3085" s="2" t="str">
        <f>'[1]2025年已发货'!G:G</f>
        <v>(中铁科研院宜宾泥溪项目)中铁科研院集团有限公司宜宾市泥溪东互通式立交下穿成贵客专铁路工程项目钢筋加工厂</v>
      </c>
      <c r="H3085" s="2" t="str">
        <f>'[1]2025年已发货'!H:H</f>
        <v>蔡鹏/程港</v>
      </c>
      <c r="I3085" s="2" t="str">
        <f>'[1]2025年已发货'!I:I</f>
        <v>19130850820/18208257412</v>
      </c>
      <c r="J3085" s="2" t="str">
        <f>_xlfn._xlws.FILTER(辅助信息!D:D,辅助信息!G:G=G3085)</f>
        <v>中铁科研院宜宾泥溪项目</v>
      </c>
    </row>
    <row r="3086" spans="1:10">
      <c r="A3086" s="2" t="str">
        <f>'[1]2025年已发货'!A:A</f>
        <v>德胜</v>
      </c>
      <c r="B3086" s="2" t="str">
        <f>'[1]2025年已发货'!B:B</f>
        <v>螺纹钢</v>
      </c>
      <c r="C3086" s="2" t="str">
        <f>'[1]2025年已发货'!C:C</f>
        <v>HRB400E Φ16 9m</v>
      </c>
      <c r="D3086" s="2" t="str">
        <f>'[1]2025年已发货'!D:D</f>
        <v>吨</v>
      </c>
      <c r="E3086" s="2">
        <f>'[1]2025年已发货'!E:E</f>
        <v>6</v>
      </c>
      <c r="F3086" s="4">
        <f>'[1]2025年已发货'!F:F</f>
        <v>45789</v>
      </c>
      <c r="G3086" s="2" t="str">
        <f>'[1]2025年已发货'!G:G</f>
        <v>(中铁科研院宜宾泥溪项目)中铁科研院集团有限公司宜宾市泥溪东互通式立交下穿成贵客专铁路工程项目钢筋加工厂</v>
      </c>
      <c r="H3086" s="2" t="str">
        <f>'[1]2025年已发货'!H:H</f>
        <v>蔡鹏/程港</v>
      </c>
      <c r="I3086" s="2" t="str">
        <f>'[1]2025年已发货'!I:I</f>
        <v>19130850820/18208257412</v>
      </c>
      <c r="J3086" s="2" t="str">
        <f>_xlfn._xlws.FILTER(辅助信息!D:D,辅助信息!G:G=G3086)</f>
        <v>中铁科研院宜宾泥溪项目</v>
      </c>
    </row>
    <row r="3087" spans="1:10">
      <c r="A3087" s="2" t="str">
        <f>'[1]2025年已发货'!A:A</f>
        <v>德胜恒嘉</v>
      </c>
      <c r="B3087" s="2" t="str">
        <f>'[1]2025年已发货'!B:B</f>
        <v>螺纹钢</v>
      </c>
      <c r="C3087" s="2" t="str">
        <f>'[1]2025年已发货'!C:C</f>
        <v>HRB400E Φ16 12m</v>
      </c>
      <c r="D3087" s="2" t="str">
        <f>'[1]2025年已发货'!D:D</f>
        <v>吨</v>
      </c>
      <c r="E3087" s="2">
        <f>'[1]2025年已发货'!E:E</f>
        <v>20</v>
      </c>
      <c r="F3087" s="4">
        <f>'[1]2025年已发货'!F:F</f>
        <v>45789</v>
      </c>
      <c r="G3087" s="2" t="str">
        <f>'[1]2025年已发货'!G:G</f>
        <v>（中铁北京局-资乐高速6标）四川省乐山市市中区土主镇资乐高速TJ6标项目试验室</v>
      </c>
      <c r="H3087" s="2" t="str">
        <f>'[1]2025年已发货'!H:H</f>
        <v>刘岩</v>
      </c>
      <c r="I3087" s="2">
        <f>'[1]2025年已发货'!I:I</f>
        <v>18543566469</v>
      </c>
      <c r="J3087" s="2" vm="1" t="e">
        <f>_xlfn._xlws.FILTER(辅助信息!D:D,辅助信息!G:G=G3087)</f>
        <v>#VALUE!</v>
      </c>
    </row>
    <row r="3088" spans="1:10">
      <c r="A3088" s="2" t="str">
        <f>'[1]2025年已发货'!A:A</f>
        <v>德胜恒嘉</v>
      </c>
      <c r="B3088" s="2" t="str">
        <f>'[1]2025年已发货'!B:B</f>
        <v>螺纹钢</v>
      </c>
      <c r="C3088" s="2" t="str">
        <f>'[1]2025年已发货'!C:C</f>
        <v>HRB400E Φ12 9m</v>
      </c>
      <c r="D3088" s="2" t="str">
        <f>'[1]2025年已发货'!D:D</f>
        <v>吨</v>
      </c>
      <c r="E3088" s="2">
        <f>'[1]2025年已发货'!E:E</f>
        <v>15</v>
      </c>
      <c r="F3088" s="4">
        <f>'[1]2025年已发货'!F:F</f>
        <v>45789</v>
      </c>
      <c r="G3088" s="2" t="str">
        <f>'[1]2025年已发货'!G:G</f>
        <v>（中铁北京局-资乐高速6标）四川省乐山市市中区土主镇资乐高速TJ6标项目试验室</v>
      </c>
      <c r="H3088" s="2" t="str">
        <f>'[1]2025年已发货'!H:H</f>
        <v>刘岩</v>
      </c>
      <c r="I3088" s="2">
        <f>'[1]2025年已发货'!I:I</f>
        <v>18543566469</v>
      </c>
      <c r="J3088" s="2" vm="1" t="e">
        <f>_xlfn._xlws.FILTER(辅助信息!D:D,辅助信息!G:G=G3088)</f>
        <v>#VALUE!</v>
      </c>
    </row>
    <row r="3089" spans="1:10">
      <c r="A3089" s="2" t="str">
        <f>'[1]2025年已发货'!A:A</f>
        <v>德胜恒嘉</v>
      </c>
      <c r="B3089" s="2" t="str">
        <f>'[1]2025年已发货'!B:B</f>
        <v>螺纹钢</v>
      </c>
      <c r="C3089" s="2" t="str">
        <f>'[1]2025年已发货'!C:C</f>
        <v>HRB400E Φ25 12m</v>
      </c>
      <c r="D3089" s="2" t="str">
        <f>'[1]2025年已发货'!D:D</f>
        <v>吨</v>
      </c>
      <c r="E3089" s="2">
        <f>'[1]2025年已发货'!E:E</f>
        <v>35</v>
      </c>
      <c r="F3089" s="4">
        <f>'[1]2025年已发货'!F:F</f>
        <v>45789</v>
      </c>
      <c r="G3089" s="2" t="str">
        <f>'[1]2025年已发货'!G:G</f>
        <v>（中铁北京局-资乐高速6标）四川省乐山市市中区土主镇资乐高速TJ6标项目试验室</v>
      </c>
      <c r="H3089" s="2" t="str">
        <f>'[1]2025年已发货'!H:H</f>
        <v>刘岩</v>
      </c>
      <c r="I3089" s="2">
        <f>'[1]2025年已发货'!I:I</f>
        <v>18543566469</v>
      </c>
      <c r="J3089" s="2" vm="1" t="e">
        <f>_xlfn._xlws.FILTER(辅助信息!D:D,辅助信息!G:G=G3089)</f>
        <v>#VALUE!</v>
      </c>
    </row>
    <row r="3090" spans="1:10">
      <c r="A3090" s="2" t="str">
        <f>'[1]2025年已发货'!A:A</f>
        <v>德胜恒嘉</v>
      </c>
      <c r="B3090" s="2" t="str">
        <f>'[1]2025年已发货'!B:B</f>
        <v>螺纹钢</v>
      </c>
      <c r="C3090" s="2" t="str">
        <f>'[1]2025年已发货'!C:C</f>
        <v>HRB500E Φ28 9m</v>
      </c>
      <c r="D3090" s="2" t="str">
        <f>'[1]2025年已发货'!D:D</f>
        <v>吨</v>
      </c>
      <c r="E3090" s="2">
        <f>'[1]2025年已发货'!E:E</f>
        <v>35</v>
      </c>
      <c r="F3090" s="4">
        <f>'[1]2025年已发货'!F:F</f>
        <v>45789</v>
      </c>
      <c r="G3090" s="2" t="str">
        <f>'[1]2025年已发货'!G:G</f>
        <v>（中铁北京局-资乐高速6标）四川省乐山市市中区土主镇资乐高速TJ6标项目试验室</v>
      </c>
      <c r="H3090" s="2" t="str">
        <f>'[1]2025年已发货'!H:H</f>
        <v>刘岩</v>
      </c>
      <c r="I3090" s="2">
        <f>'[1]2025年已发货'!I:I</f>
        <v>18543566469</v>
      </c>
      <c r="J3090" s="2" vm="1" t="e">
        <f>_xlfn._xlws.FILTER(辅助信息!D:D,辅助信息!G:G=G3090)</f>
        <v>#VALUE!</v>
      </c>
    </row>
    <row r="3091" spans="1:10">
      <c r="A3091" s="2" t="str">
        <f>'[1]2025年已发货'!A:A</f>
        <v>泸钢</v>
      </c>
      <c r="B3091" s="2" t="str">
        <f>'[1]2025年已发货'!B:B</f>
        <v>盘螺</v>
      </c>
      <c r="C3091" s="2" t="str">
        <f>'[1]2025年已发货'!C:C</f>
        <v>HRB400E Φ8</v>
      </c>
      <c r="D3091" s="2" t="str">
        <f>'[1]2025年已发货'!D:D</f>
        <v>吨</v>
      </c>
      <c r="E3091" s="2">
        <f>'[1]2025年已发货'!E:E</f>
        <v>23</v>
      </c>
      <c r="F3091" s="4">
        <f>'[1]2025年已发货'!F:F</f>
        <v>45789</v>
      </c>
      <c r="G3091" s="2" t="str">
        <f>'[1]2025年已发货'!G:G</f>
        <v>（五冶钢构宜宾高县月江镇建设项目）  四川省宜宾市高县月江镇刚记超市斜对面(还阳组团沪碳二期项目)</v>
      </c>
      <c r="H3091" s="2" t="str">
        <f>'[1]2025年已发货'!H:H</f>
        <v>张朝亮</v>
      </c>
      <c r="I3091" s="2">
        <f>'[1]2025年已发货'!I:I</f>
        <v>15228205853</v>
      </c>
      <c r="J3091" s="2" t="str">
        <f>_xlfn._xlws.FILTER(辅助信息!D:D,辅助信息!G:G=G3091)</f>
        <v>五冶钢构-宜宾市南溪区高县月江镇建设项目</v>
      </c>
    </row>
    <row r="3092" spans="1:10">
      <c r="A3092" s="2" t="str">
        <f>'[1]2025年已发货'!A:A</f>
        <v>泸钢</v>
      </c>
      <c r="B3092" s="2" t="str">
        <f>'[1]2025年已发货'!B:B</f>
        <v>螺纹钢</v>
      </c>
      <c r="C3092" s="2" t="str">
        <f>'[1]2025年已发货'!C:C</f>
        <v>HRB400E Φ20 9m</v>
      </c>
      <c r="D3092" s="2" t="str">
        <f>'[1]2025年已发货'!D:D</f>
        <v>吨</v>
      </c>
      <c r="E3092" s="2">
        <f>'[1]2025年已发货'!E:E</f>
        <v>9</v>
      </c>
      <c r="F3092" s="4">
        <f>'[1]2025年已发货'!F:F</f>
        <v>45789</v>
      </c>
      <c r="G3092" s="2" t="str">
        <f>'[1]2025年已发货'!G:G</f>
        <v>（五冶钢构宜宾高县月江镇建设项目）  四川省宜宾市高县月江镇刚记超市斜对面(还阳组团沪碳二期项目)</v>
      </c>
      <c r="H3092" s="2" t="str">
        <f>'[1]2025年已发货'!H:H</f>
        <v>张朝亮</v>
      </c>
      <c r="I3092" s="2">
        <f>'[1]2025年已发货'!I:I</f>
        <v>15228205853</v>
      </c>
      <c r="J3092" s="2" t="str">
        <f>_xlfn._xlws.FILTER(辅助信息!D:D,辅助信息!G:G=G3092)</f>
        <v>五冶钢构-宜宾市南溪区高县月江镇建设项目</v>
      </c>
    </row>
    <row r="3093" spans="1:10">
      <c r="A3093" s="2" t="str">
        <f>'[1]2025年已发货'!A:A</f>
        <v>泸钢</v>
      </c>
      <c r="B3093" s="2" t="str">
        <f>'[1]2025年已发货'!B:B</f>
        <v>螺纹钢</v>
      </c>
      <c r="C3093" s="2" t="str">
        <f>'[1]2025年已发货'!C:C</f>
        <v>HRB400E Φ22 9m</v>
      </c>
      <c r="D3093" s="2" t="str">
        <f>'[1]2025年已发货'!D:D</f>
        <v>吨</v>
      </c>
      <c r="E3093" s="2">
        <f>'[1]2025年已发货'!E:E</f>
        <v>3</v>
      </c>
      <c r="F3093" s="4">
        <f>'[1]2025年已发货'!F:F</f>
        <v>45789</v>
      </c>
      <c r="G3093" s="2" t="str">
        <f>'[1]2025年已发货'!G:G</f>
        <v>（五冶钢构宜宾高县月江镇建设项目）  四川省宜宾市高县月江镇刚记超市斜对面(还阳组团沪碳二期项目)</v>
      </c>
      <c r="H3093" s="2" t="str">
        <f>'[1]2025年已发货'!H:H</f>
        <v>张朝亮</v>
      </c>
      <c r="I3093" s="2">
        <f>'[1]2025年已发货'!I:I</f>
        <v>15228205853</v>
      </c>
      <c r="J3093" s="2" t="str">
        <f>_xlfn._xlws.FILTER(辅助信息!D:D,辅助信息!G:G=G3093)</f>
        <v>五冶钢构-宜宾市南溪区高县月江镇建设项目</v>
      </c>
    </row>
    <row r="3094" spans="1:10">
      <c r="A3094" s="2" t="str">
        <f>'[1]2025年已发货'!A:A</f>
        <v>德胜</v>
      </c>
      <c r="B3094" s="2" t="str">
        <f>'[1]2025年已发货'!B:B</f>
        <v>螺纹钢</v>
      </c>
      <c r="C3094" s="2" t="str">
        <f>'[1]2025年已发货'!C:C</f>
        <v>HRB400E Φ12 12m</v>
      </c>
      <c r="D3094" s="2" t="str">
        <f>'[1]2025年已发货'!D:D</f>
        <v>吨</v>
      </c>
      <c r="E3094" s="2">
        <f>'[1]2025年已发货'!E:E</f>
        <v>8</v>
      </c>
      <c r="F3094" s="4">
        <f>'[1]2025年已发货'!F:F</f>
        <v>45789</v>
      </c>
      <c r="G3094" s="2" t="str">
        <f>'[1]2025年已发货'!G:G</f>
        <v>（安久供应链项目）四川省宜宾市翠屏区志诚路</v>
      </c>
      <c r="H3094" s="2" t="str">
        <f>'[1]2025年已发货'!H:H</f>
        <v>毛新熠</v>
      </c>
      <c r="I3094" s="2">
        <f>'[1]2025年已发货'!I:I</f>
        <v>18208171901</v>
      </c>
      <c r="J3094" s="2" vm="1" t="e">
        <f>_xlfn._xlws.FILTER(辅助信息!D:D,辅助信息!G:G=G3094)</f>
        <v>#VALUE!</v>
      </c>
    </row>
    <row r="3095" spans="1:10">
      <c r="A3095" s="2" t="str">
        <f>'[1]2025年已发货'!A:A</f>
        <v>德胜</v>
      </c>
      <c r="B3095" s="2" t="str">
        <f>'[1]2025年已发货'!B:B</f>
        <v>螺纹钢</v>
      </c>
      <c r="C3095" s="2" t="str">
        <f>'[1]2025年已发货'!C:C</f>
        <v>HRB400E Φ16 12m</v>
      </c>
      <c r="D3095" s="2" t="str">
        <f>'[1]2025年已发货'!D:D</f>
        <v>吨</v>
      </c>
      <c r="E3095" s="2">
        <f>'[1]2025年已发货'!E:E</f>
        <v>27</v>
      </c>
      <c r="F3095" s="4">
        <f>'[1]2025年已发货'!F:F</f>
        <v>45789</v>
      </c>
      <c r="G3095" s="2" t="str">
        <f>'[1]2025年已发货'!G:G</f>
        <v>（安久供应链项目）四川省宜宾市翠屏区志诚路</v>
      </c>
      <c r="H3095" s="2" t="str">
        <f>'[1]2025年已发货'!H:H</f>
        <v>毛新熠</v>
      </c>
      <c r="I3095" s="2">
        <f>'[1]2025年已发货'!I:I</f>
        <v>18208171901</v>
      </c>
      <c r="J3095" s="2" vm="1" t="e">
        <f>_xlfn._xlws.FILTER(辅助信息!D:D,辅助信息!G:G=G3095)</f>
        <v>#VALUE!</v>
      </c>
    </row>
    <row r="3096" spans="1:10">
      <c r="A3096" s="2" t="str">
        <f>'[1]2025年已发货'!A:A</f>
        <v>八局</v>
      </c>
      <c r="B3096" s="2" t="str">
        <f>'[1]2025年已发货'!B:B</f>
        <v>螺纹钢</v>
      </c>
      <c r="C3096" s="2" t="str">
        <f>'[1]2025年已发货'!C:C</f>
        <v>HRB400E Φ12×9米</v>
      </c>
      <c r="D3096" s="2" t="str">
        <f>'[1]2025年已发货'!D:D</f>
        <v>吨</v>
      </c>
      <c r="E3096" s="2">
        <f>'[1]2025年已发货'!E:E</f>
        <v>30</v>
      </c>
      <c r="F3096" s="4">
        <f>'[1]2025年已发货'!F:F</f>
        <v>45789</v>
      </c>
      <c r="G3096" s="2" t="str">
        <f>'[1]2025年已发货'!G:G</f>
        <v>（自永2标九局西南分公司钢筋棚）四川省自贡市骑龙镇大湾村</v>
      </c>
      <c r="H3096" s="2" t="str">
        <f>'[1]2025年已发货'!H:H</f>
        <v>高彦彬</v>
      </c>
      <c r="I3096" s="2">
        <f>'[1]2025年已发货'!I:I</f>
        <v>13835906370</v>
      </c>
      <c r="J3096" s="2" vm="1" t="e">
        <f>_xlfn._xlws.FILTER(辅助信息!D:D,辅助信息!G:G=G3096)</f>
        <v>#VALUE!</v>
      </c>
    </row>
    <row r="3097" spans="1:10">
      <c r="A3097" s="2" t="str">
        <f>'[1]2025年已发货'!A:A</f>
        <v>八局</v>
      </c>
      <c r="B3097" s="2" t="str">
        <f>'[1]2025年已发货'!B:B</f>
        <v>螺纹钢</v>
      </c>
      <c r="C3097" s="2" t="str">
        <f>'[1]2025年已发货'!C:C</f>
        <v>HRB400E Φ14×9米</v>
      </c>
      <c r="D3097" s="2" t="str">
        <f>'[1]2025年已发货'!D:D</f>
        <v>吨</v>
      </c>
      <c r="E3097" s="2">
        <f>'[1]2025年已发货'!E:E</f>
        <v>3</v>
      </c>
      <c r="F3097" s="4">
        <f>'[1]2025年已发货'!F:F</f>
        <v>45789</v>
      </c>
      <c r="G3097" s="2" t="str">
        <f>'[1]2025年已发货'!G:G</f>
        <v>（自永2标九局西南分公司钢筋棚）四川省自贡市骑龙镇大湾村</v>
      </c>
      <c r="H3097" s="2" t="str">
        <f>'[1]2025年已发货'!H:H</f>
        <v>高彦彬</v>
      </c>
      <c r="I3097" s="2">
        <f>'[1]2025年已发货'!I:I</f>
        <v>13835906370</v>
      </c>
      <c r="J3097" s="2" vm="1" t="e">
        <f>_xlfn._xlws.FILTER(辅助信息!D:D,辅助信息!G:G=G3097)</f>
        <v>#VALUE!</v>
      </c>
    </row>
    <row r="3098" spans="1:10">
      <c r="A3098" s="2" t="str">
        <f>'[1]2025年已发货'!A:A</f>
        <v>八局</v>
      </c>
      <c r="B3098" s="2" t="str">
        <f>'[1]2025年已发货'!B:B</f>
        <v>螺纹钢</v>
      </c>
      <c r="C3098" s="2" t="str">
        <f>'[1]2025年已发货'!C:C</f>
        <v>HRB400E Φ16×9米</v>
      </c>
      <c r="D3098" s="2" t="str">
        <f>'[1]2025年已发货'!D:D</f>
        <v>吨</v>
      </c>
      <c r="E3098" s="2">
        <f>'[1]2025年已发货'!E:E</f>
        <v>3</v>
      </c>
      <c r="F3098" s="4">
        <f>'[1]2025年已发货'!F:F</f>
        <v>45789</v>
      </c>
      <c r="G3098" s="2" t="str">
        <f>'[1]2025年已发货'!G:G</f>
        <v>（自永2标九局西南分公司钢筋棚）四川省自贡市骑龙镇大湾村</v>
      </c>
      <c r="H3098" s="2" t="str">
        <f>'[1]2025年已发货'!H:H</f>
        <v>高彦彬</v>
      </c>
      <c r="I3098" s="2">
        <f>'[1]2025年已发货'!I:I</f>
        <v>13835906370</v>
      </c>
      <c r="J3098" s="2" vm="1" t="e">
        <f>_xlfn._xlws.FILTER(辅助信息!D:D,辅助信息!G:G=G3098)</f>
        <v>#VALUE!</v>
      </c>
    </row>
    <row r="3099" spans="1:10">
      <c r="A3099" s="2" t="str">
        <f>'[1]2025年已发货'!A:A</f>
        <v>八局</v>
      </c>
      <c r="B3099" s="2" t="str">
        <f>'[1]2025年已发货'!B:B</f>
        <v>螺纹钢</v>
      </c>
      <c r="C3099" s="2" t="str">
        <f>'[1]2025年已发货'!C:C</f>
        <v>HRB400E Φ20×9米</v>
      </c>
      <c r="D3099" s="2" t="str">
        <f>'[1]2025年已发货'!D:D</f>
        <v>吨</v>
      </c>
      <c r="E3099" s="2">
        <f>'[1]2025年已发货'!E:E</f>
        <v>10</v>
      </c>
      <c r="F3099" s="4">
        <f>'[1]2025年已发货'!F:F</f>
        <v>45789</v>
      </c>
      <c r="G3099" s="2" t="str">
        <f>'[1]2025年已发货'!G:G</f>
        <v>（自永2标九局西南分公司钢筋棚）四川省自贡市骑龙镇大湾村</v>
      </c>
      <c r="H3099" s="2" t="str">
        <f>'[1]2025年已发货'!H:H</f>
        <v>高彦彬</v>
      </c>
      <c r="I3099" s="2">
        <f>'[1]2025年已发货'!I:I</f>
        <v>13835906370</v>
      </c>
      <c r="J3099" s="2" vm="1" t="e">
        <f>_xlfn._xlws.FILTER(辅助信息!D:D,辅助信息!G:G=G3099)</f>
        <v>#VALUE!</v>
      </c>
    </row>
    <row r="3100" spans="1:10">
      <c r="A3100" s="2" t="str">
        <f>'[1]2025年已发货'!A:A</f>
        <v>八局</v>
      </c>
      <c r="B3100" s="2" t="str">
        <f>'[1]2025年已发货'!B:B</f>
        <v>螺纹钢</v>
      </c>
      <c r="C3100" s="2" t="str">
        <f>'[1]2025年已发货'!C:C</f>
        <v>HRB400E Φ25×9米</v>
      </c>
      <c r="D3100" s="2" t="str">
        <f>'[1]2025年已发货'!D:D</f>
        <v>吨</v>
      </c>
      <c r="E3100" s="2">
        <f>'[1]2025年已发货'!E:E</f>
        <v>30</v>
      </c>
      <c r="F3100" s="4">
        <f>'[1]2025年已发货'!F:F</f>
        <v>45789</v>
      </c>
      <c r="G3100" s="2" t="str">
        <f>'[1]2025年已发货'!G:G</f>
        <v>（自永2标九局西南分公司钢筋棚）四川省自贡市骑龙镇大湾村</v>
      </c>
      <c r="H3100" s="2" t="str">
        <f>'[1]2025年已发货'!H:H</f>
        <v>高彦彬</v>
      </c>
      <c r="I3100" s="2">
        <f>'[1]2025年已发货'!I:I</f>
        <v>13835906370</v>
      </c>
      <c r="J3100" s="2" vm="1" t="e">
        <f>_xlfn._xlws.FILTER(辅助信息!D:D,辅助信息!G:G=G3100)</f>
        <v>#VALUE!</v>
      </c>
    </row>
    <row r="3101" spans="1:10">
      <c r="A3101" s="2" t="str">
        <f>'[1]2025年已发货'!A:A</f>
        <v>八局</v>
      </c>
      <c r="B3101" s="2" t="str">
        <f>'[1]2025年已发货'!B:B</f>
        <v>螺纹钢</v>
      </c>
      <c r="C3101" s="2" t="str">
        <f>'[1]2025年已发货'!C:C</f>
        <v>HRB400E Φ32×9米</v>
      </c>
      <c r="D3101" s="2" t="str">
        <f>'[1]2025年已发货'!D:D</f>
        <v>吨</v>
      </c>
      <c r="E3101" s="2">
        <f>'[1]2025年已发货'!E:E</f>
        <v>20</v>
      </c>
      <c r="F3101" s="4">
        <f>'[1]2025年已发货'!F:F</f>
        <v>45789</v>
      </c>
      <c r="G3101" s="2" t="str">
        <f>'[1]2025年已发货'!G:G</f>
        <v>（自永2标九局西南分公司钢筋棚）四川省自贡市骑龙镇大湾村</v>
      </c>
      <c r="H3101" s="2" t="str">
        <f>'[1]2025年已发货'!H:H</f>
        <v>高彦彬</v>
      </c>
      <c r="I3101" s="2">
        <f>'[1]2025年已发货'!I:I</f>
        <v>13835906370</v>
      </c>
      <c r="J3101" s="2" vm="1" t="e">
        <f>_xlfn._xlws.FILTER(辅助信息!D:D,辅助信息!G:G=G3101)</f>
        <v>#VALUE!</v>
      </c>
    </row>
    <row r="3102" spans="1:10">
      <c r="A3102" s="2" t="str">
        <f>'[1]2025年已发货'!A:A</f>
        <v>八局</v>
      </c>
      <c r="B3102" s="2" t="str">
        <f>'[1]2025年已发货'!B:B</f>
        <v>螺纹钢</v>
      </c>
      <c r="C3102" s="2" t="str">
        <f>'[1]2025年已发货'!C:C</f>
        <v>HRB400E Φ22×9米</v>
      </c>
      <c r="D3102" s="2" t="str">
        <f>'[1]2025年已发货'!D:D</f>
        <v>吨</v>
      </c>
      <c r="E3102" s="2">
        <f>'[1]2025年已发货'!E:E</f>
        <v>3</v>
      </c>
      <c r="F3102" s="4">
        <f>'[1]2025年已发货'!F:F</f>
        <v>45789</v>
      </c>
      <c r="G3102" s="2" t="str">
        <f>'[1]2025年已发货'!G:G</f>
        <v>（自永2标九局西南分公司钢筋棚）四川省自贡市骑龙镇大湾村</v>
      </c>
      <c r="H3102" s="2" t="str">
        <f>'[1]2025年已发货'!H:H</f>
        <v>高彦彬</v>
      </c>
      <c r="I3102" s="2">
        <f>'[1]2025年已发货'!I:I</f>
        <v>13835906370</v>
      </c>
      <c r="J3102" s="2" vm="1" t="e">
        <f>_xlfn._xlws.FILTER(辅助信息!D:D,辅助信息!G:G=G3102)</f>
        <v>#VALUE!</v>
      </c>
    </row>
    <row r="3103" spans="1:10">
      <c r="A3103" s="2" t="str">
        <f>'[1]2025年已发货'!A:A</f>
        <v>八局</v>
      </c>
      <c r="B3103" s="2" t="str">
        <f>'[1]2025年已发货'!B:B</f>
        <v>螺纹钢</v>
      </c>
      <c r="C3103" s="2" t="str">
        <f>'[1]2025年已发货'!C:C</f>
        <v>HRB400E Φ28×9米</v>
      </c>
      <c r="D3103" s="2" t="str">
        <f>'[1]2025年已发货'!D:D</f>
        <v>吨</v>
      </c>
      <c r="E3103" s="2">
        <f>'[1]2025年已发货'!E:E</f>
        <v>30</v>
      </c>
      <c r="F3103" s="4">
        <f>'[1]2025年已发货'!F:F</f>
        <v>45789</v>
      </c>
      <c r="G3103" s="2" t="str">
        <f>'[1]2025年已发货'!G:G</f>
        <v>（自永2标九局西南分公司钢筋棚）四川省自贡市骑龙镇大湾村</v>
      </c>
      <c r="H3103" s="2" t="str">
        <f>'[1]2025年已发货'!H:H</f>
        <v>高彦彬</v>
      </c>
      <c r="I3103" s="2">
        <f>'[1]2025年已发货'!I:I</f>
        <v>13835906370</v>
      </c>
      <c r="J3103" s="2" vm="1" t="e">
        <f>_xlfn._xlws.FILTER(辅助信息!D:D,辅助信息!G:G=G3103)</f>
        <v>#VALUE!</v>
      </c>
    </row>
    <row r="3104" spans="1:10">
      <c r="A3104" s="2" t="str">
        <f>'[1]2025年已发货'!A:A</f>
        <v>八局</v>
      </c>
      <c r="B3104" s="2" t="str">
        <f>'[1]2025年已发货'!B:B</f>
        <v>螺纹钢</v>
      </c>
      <c r="C3104" s="2" t="str">
        <f>'[1]2025年已发货'!C:C</f>
        <v>HRB500E Φ28×9米</v>
      </c>
      <c r="D3104" s="2" t="str">
        <f>'[1]2025年已发货'!D:D</f>
        <v>吨</v>
      </c>
      <c r="E3104" s="2">
        <f>'[1]2025年已发货'!E:E</f>
        <v>50</v>
      </c>
      <c r="F3104" s="4">
        <f>'[1]2025年已发货'!F:F</f>
        <v>45789</v>
      </c>
      <c r="G3104" s="2" t="str">
        <f>'[1]2025年已发货'!G:G</f>
        <v>（自永2标九局西南分公司钢筋棚）四川省自贡市骑龙镇大湾村</v>
      </c>
      <c r="H3104" s="2" t="str">
        <f>'[1]2025年已发货'!H:H</f>
        <v>高彦彬</v>
      </c>
      <c r="I3104" s="2">
        <f>'[1]2025年已发货'!I:I</f>
        <v>13835906370</v>
      </c>
      <c r="J3104" s="2" vm="1" t="e">
        <f>_xlfn._xlws.FILTER(辅助信息!D:D,辅助信息!G:G=G3104)</f>
        <v>#VALUE!</v>
      </c>
    </row>
    <row r="3105" spans="1:10">
      <c r="A3105" s="2" t="str">
        <f>'[1]2025年已发货'!A:A</f>
        <v>晋邦</v>
      </c>
      <c r="B3105" s="2" t="str">
        <f>'[1]2025年已发货'!B:B</f>
        <v>盘螺</v>
      </c>
      <c r="C3105" s="2" t="str">
        <f>'[1]2025年已发货'!C:C</f>
        <v>HRB400E Φ10</v>
      </c>
      <c r="D3105" s="2" t="str">
        <f>'[1]2025年已发货'!D:D</f>
        <v>吨</v>
      </c>
      <c r="E3105" s="2">
        <f>'[1]2025年已发货'!E:E</f>
        <v>35</v>
      </c>
      <c r="F3105" s="4">
        <f>'[1]2025年已发货'!F:F</f>
        <v>45789</v>
      </c>
      <c r="G3105" s="2" t="str">
        <f>'[1]2025年已发货'!G:G</f>
        <v>中铁建工集团贵州有限公司水城古镇改造工程(荷谐园三期)设计施工总承包项目部</v>
      </c>
      <c r="H3105" s="2" t="str">
        <f>'[1]2025年已发货'!H:H</f>
        <v>陈国旺</v>
      </c>
      <c r="I3105" s="2">
        <f>'[1]2025年已发货'!I:I</f>
        <v>18761662588</v>
      </c>
      <c r="J3105" s="2" vm="1" t="e">
        <f>_xlfn._xlws.FILTER(辅助信息!D:D,辅助信息!G:G=G3105)</f>
        <v>#VALUE!</v>
      </c>
    </row>
    <row r="3106" spans="1:10">
      <c r="A3106" s="2" t="str">
        <f>'[1]2025年已发货'!A:A</f>
        <v>达钢</v>
      </c>
      <c r="B3106" s="2" t="str">
        <f>'[1]2025年已发货'!B:B</f>
        <v>直螺纹</v>
      </c>
      <c r="C3106" s="2" t="str">
        <f>'[1]2025年已发货'!C:C</f>
        <v>HRB400E Φ12 9m</v>
      </c>
      <c r="D3106" s="2" t="str">
        <f>'[1]2025年已发货'!D:D</f>
        <v>吨</v>
      </c>
      <c r="E3106" s="2">
        <f>'[1]2025年已发货'!E:E</f>
        <v>35</v>
      </c>
      <c r="F3106" s="4">
        <f>'[1]2025年已发货'!F:F</f>
        <v>45789</v>
      </c>
      <c r="G3106" s="2" t="str">
        <f>'[1]2025年已发货'!G:G</f>
        <v>（十九冶-江龙高速三分部）重庆市云阳县蔈草镇三坵田*小尖山梁场</v>
      </c>
      <c r="H3106" s="2" t="str">
        <f>'[1]2025年已发货'!H:H</f>
        <v>任海军</v>
      </c>
      <c r="I3106" s="2">
        <f>'[1]2025年已发货'!I:I</f>
        <v>17725037830</v>
      </c>
      <c r="J3106" s="2" vm="1" t="e">
        <f>_xlfn._xlws.FILTER(辅助信息!D:D,辅助信息!G:G=G3106)</f>
        <v>#VALUE!</v>
      </c>
    </row>
    <row r="3107" spans="1:10">
      <c r="A3107" s="2" t="str">
        <f>'[1]2025年已发货'!A:A</f>
        <v>晋邦</v>
      </c>
      <c r="B3107" s="2" t="str">
        <f>'[1]2025年已发货'!B:B</f>
        <v>螺纹钢</v>
      </c>
      <c r="C3107" s="2" t="str">
        <f>'[1]2025年已发货'!C:C</f>
        <v>HRB400E Φ18 9m</v>
      </c>
      <c r="D3107" s="2" t="str">
        <f>'[1]2025年已发货'!D:D</f>
        <v>吨</v>
      </c>
      <c r="E3107" s="2">
        <f>'[1]2025年已发货'!E:E</f>
        <v>33.47</v>
      </c>
      <c r="F3107" s="4">
        <f>'[1]2025年已发货'!F:F</f>
        <v>45789</v>
      </c>
      <c r="G3107" s="2" t="str">
        <f>'[1]2025年已发货'!G:G</f>
        <v>（十九冶-华电重庆奉节）重庆市奉节县康乐镇七星村</v>
      </c>
      <c r="H3107" s="2" t="str">
        <f>'[1]2025年已发货'!H:H</f>
        <v>岑甲乐</v>
      </c>
      <c r="I3107" s="2">
        <f>'[1]2025年已发货'!I:I</f>
        <v>17349037782</v>
      </c>
      <c r="J3107" s="2" vm="1" t="e">
        <f>_xlfn._xlws.FILTER(辅助信息!D:D,辅助信息!G:G=G3107)</f>
        <v>#VALUE!</v>
      </c>
    </row>
    <row r="3108" spans="1:10">
      <c r="A3108" s="2" t="str">
        <f>'[1]2025年已发货'!A:A</f>
        <v>晋邦</v>
      </c>
      <c r="B3108" s="2" t="str">
        <f>'[1]2025年已发货'!B:B</f>
        <v>螺纹钢</v>
      </c>
      <c r="C3108" s="2" t="str">
        <f>'[1]2025年已发货'!C:C</f>
        <v>HRB400E Φ20 9m</v>
      </c>
      <c r="D3108" s="2" t="str">
        <f>'[1]2025年已发货'!D:D</f>
        <v>吨</v>
      </c>
      <c r="E3108" s="2">
        <f>'[1]2025年已发货'!E:E</f>
        <v>13</v>
      </c>
      <c r="F3108" s="4">
        <f>'[1]2025年已发货'!F:F</f>
        <v>45789</v>
      </c>
      <c r="G3108" s="2" t="str">
        <f>'[1]2025年已发货'!G:G</f>
        <v>（十九冶-华电重庆奉节）重庆市奉节县康乐镇七星村</v>
      </c>
      <c r="H3108" s="2" t="str">
        <f>'[1]2025年已发货'!H:H</f>
        <v>岑甲乐</v>
      </c>
      <c r="I3108" s="2">
        <f>'[1]2025年已发货'!I:I</f>
        <v>17349037782</v>
      </c>
      <c r="J3108" s="2" vm="1" t="e">
        <f>_xlfn._xlws.FILTER(辅助信息!D:D,辅助信息!G:G=G3108)</f>
        <v>#VALUE!</v>
      </c>
    </row>
    <row r="3109" spans="1:10">
      <c r="A3109" s="2" t="str">
        <f>'[1]2025年已发货'!A:A</f>
        <v>晋邦</v>
      </c>
      <c r="B3109" s="2" t="str">
        <f>'[1]2025年已发货'!B:B</f>
        <v>螺纹钢</v>
      </c>
      <c r="C3109" s="2" t="str">
        <f>'[1]2025年已发货'!C:C</f>
        <v>HRB400E Φ14 9m</v>
      </c>
      <c r="D3109" s="2" t="str">
        <f>'[1]2025年已发货'!D:D</f>
        <v>吨</v>
      </c>
      <c r="E3109" s="2">
        <f>'[1]2025年已发货'!E:E</f>
        <v>23</v>
      </c>
      <c r="F3109" s="4">
        <f>'[1]2025年已发货'!F:F</f>
        <v>45789</v>
      </c>
      <c r="G3109" s="2" t="str">
        <f>'[1]2025年已发货'!G:G</f>
        <v>（十九冶-华电重庆奉节）重庆市奉节县康乐镇七星村</v>
      </c>
      <c r="H3109" s="2" t="str">
        <f>'[1]2025年已发货'!H:H</f>
        <v>岑甲乐</v>
      </c>
      <c r="I3109" s="2">
        <f>'[1]2025年已发货'!I:I</f>
        <v>17349037782</v>
      </c>
      <c r="J3109" s="2" vm="1" t="e">
        <f>_xlfn._xlws.FILTER(辅助信息!D:D,辅助信息!G:G=G3109)</f>
        <v>#VALUE!</v>
      </c>
    </row>
    <row r="3110" spans="1:10">
      <c r="A3110" s="2" t="str">
        <f>'[1]2025年已发货'!A:A</f>
        <v>晋邦</v>
      </c>
      <c r="B3110" s="2" t="str">
        <f>'[1]2025年已发货'!B:B</f>
        <v>高线</v>
      </c>
      <c r="C3110" s="2" t="str">
        <f>'[1]2025年已发货'!C:C</f>
        <v>HPB300Φ8</v>
      </c>
      <c r="D3110" s="2" t="str">
        <f>'[1]2025年已发货'!D:D</f>
        <v>吨</v>
      </c>
      <c r="E3110" s="2">
        <f>'[1]2025年已发货'!E:E</f>
        <v>2</v>
      </c>
      <c r="F3110" s="4">
        <f>'[1]2025年已发货'!F:F</f>
        <v>45789</v>
      </c>
      <c r="G3110" s="2" t="str">
        <f>'[1]2025年已发货'!G:G</f>
        <v>（十九冶-江龙高速三分部）重庆市云阳县开云高速（钢厂村）*龙缸互通</v>
      </c>
      <c r="H3110" s="2" t="str">
        <f>'[1]2025年已发货'!H:H</f>
        <v>任海军</v>
      </c>
      <c r="I3110" s="2">
        <f>'[1]2025年已发货'!I:I</f>
        <v>17725037830</v>
      </c>
      <c r="J3110" s="2" vm="1" t="e">
        <f>_xlfn._xlws.FILTER(辅助信息!D:D,辅助信息!G:G=G3110)</f>
        <v>#VALUE!</v>
      </c>
    </row>
    <row r="3111" spans="1:10">
      <c r="A3111" s="2" t="str">
        <f>'[1]2025年已发货'!A:A</f>
        <v>晋邦</v>
      </c>
      <c r="B3111" s="2" t="str">
        <f>'[1]2025年已发货'!B:B</f>
        <v>直螺纹</v>
      </c>
      <c r="C3111" s="2" t="str">
        <f>'[1]2025年已发货'!C:C</f>
        <v>HRB400E Φ12 9m</v>
      </c>
      <c r="D3111" s="2" t="str">
        <f>'[1]2025年已发货'!D:D</f>
        <v>吨</v>
      </c>
      <c r="E3111" s="2">
        <f>'[1]2025年已发货'!E:E</f>
        <v>10</v>
      </c>
      <c r="F3111" s="4">
        <f>'[1]2025年已发货'!F:F</f>
        <v>45789</v>
      </c>
      <c r="G3111" s="2" t="str">
        <f>'[1]2025年已发货'!G:G</f>
        <v>（十九冶-江龙高速三分部）重庆市云阳县开云高速（钢厂村）*龙缸互通</v>
      </c>
      <c r="H3111" s="2" t="str">
        <f>'[1]2025年已发货'!H:H</f>
        <v>任海军</v>
      </c>
      <c r="I3111" s="2">
        <f>'[1]2025年已发货'!I:I</f>
        <v>17725037830</v>
      </c>
      <c r="J3111" s="2" vm="1" t="e">
        <f>_xlfn._xlws.FILTER(辅助信息!D:D,辅助信息!G:G=G3111)</f>
        <v>#VALUE!</v>
      </c>
    </row>
    <row r="3112" spans="1:10">
      <c r="A3112" s="2" t="str">
        <f>'[1]2025年已发货'!A:A</f>
        <v>晋邦</v>
      </c>
      <c r="B3112" s="2" t="str">
        <f>'[1]2025年已发货'!B:B</f>
        <v>直螺纹</v>
      </c>
      <c r="C3112" s="2" t="str">
        <f>'[1]2025年已发货'!C:C</f>
        <v>HRB400E Φ14 9m</v>
      </c>
      <c r="D3112" s="2" t="str">
        <f>'[1]2025年已发货'!D:D</f>
        <v>吨</v>
      </c>
      <c r="E3112" s="2">
        <f>'[1]2025年已发货'!E:E</f>
        <v>8</v>
      </c>
      <c r="F3112" s="4">
        <f>'[1]2025年已发货'!F:F</f>
        <v>45789</v>
      </c>
      <c r="G3112" s="2" t="str">
        <f>'[1]2025年已发货'!G:G</f>
        <v>（十九冶-江龙高速三分部）重庆市云阳县开云高速（钢厂村）*龙缸互通</v>
      </c>
      <c r="H3112" s="2" t="str">
        <f>'[1]2025年已发货'!H:H</f>
        <v>任海军</v>
      </c>
      <c r="I3112" s="2">
        <f>'[1]2025年已发货'!I:I</f>
        <v>17725037830</v>
      </c>
      <c r="J3112" s="2" vm="1" t="e">
        <f>_xlfn._xlws.FILTER(辅助信息!D:D,辅助信息!G:G=G3112)</f>
        <v>#VALUE!</v>
      </c>
    </row>
    <row r="3113" spans="1:10">
      <c r="A3113" s="2" t="str">
        <f>'[1]2025年已发货'!A:A</f>
        <v>晋邦</v>
      </c>
      <c r="B3113" s="2" t="str">
        <f>'[1]2025年已发货'!B:B</f>
        <v>直螺纹</v>
      </c>
      <c r="C3113" s="2" t="str">
        <f>'[1]2025年已发货'!C:C</f>
        <v>HRB400E Φ20 9m</v>
      </c>
      <c r="D3113" s="2" t="str">
        <f>'[1]2025年已发货'!D:D</f>
        <v>吨</v>
      </c>
      <c r="E3113" s="2">
        <f>'[1]2025年已发货'!E:E</f>
        <v>5</v>
      </c>
      <c r="F3113" s="4">
        <f>'[1]2025年已发货'!F:F</f>
        <v>45789</v>
      </c>
      <c r="G3113" s="2" t="str">
        <f>'[1]2025年已发货'!G:G</f>
        <v>（十九冶-江龙高速三分部）重庆市云阳县开云高速（钢厂村）*龙缸互通</v>
      </c>
      <c r="H3113" s="2" t="str">
        <f>'[1]2025年已发货'!H:H</f>
        <v>任海军</v>
      </c>
      <c r="I3113" s="2">
        <f>'[1]2025年已发货'!I:I</f>
        <v>17725037830</v>
      </c>
      <c r="J3113" s="2" vm="1" t="e">
        <f>_xlfn._xlws.FILTER(辅助信息!D:D,辅助信息!G:G=G3113)</f>
        <v>#VALUE!</v>
      </c>
    </row>
    <row r="3114" spans="1:10">
      <c r="A3114" s="2" t="str">
        <f>'[1]2025年已发货'!A:A</f>
        <v>晋邦</v>
      </c>
      <c r="B3114" s="2" t="str">
        <f>'[1]2025年已发货'!B:B</f>
        <v>直螺纹</v>
      </c>
      <c r="C3114" s="2" t="str">
        <f>'[1]2025年已发货'!C:C</f>
        <v>HRB400E Φ25 9m</v>
      </c>
      <c r="D3114" s="2" t="str">
        <f>'[1]2025年已发货'!D:D</f>
        <v>吨</v>
      </c>
      <c r="E3114" s="2">
        <f>'[1]2025年已发货'!E:E</f>
        <v>15</v>
      </c>
      <c r="F3114" s="4">
        <f>'[1]2025年已发货'!F:F</f>
        <v>45789</v>
      </c>
      <c r="G3114" s="2" t="str">
        <f>'[1]2025年已发货'!G:G</f>
        <v>（十九冶-江龙高速三分部）重庆市云阳县开云高速（钢厂村）*龙缸互通</v>
      </c>
      <c r="H3114" s="2" t="str">
        <f>'[1]2025年已发货'!H:H</f>
        <v>任海军</v>
      </c>
      <c r="I3114" s="2">
        <f>'[1]2025年已发货'!I:I</f>
        <v>17725037830</v>
      </c>
      <c r="J3114" s="2" vm="1" t="e">
        <f>_xlfn._xlws.FILTER(辅助信息!D:D,辅助信息!G:G=G3114)</f>
        <v>#VALUE!</v>
      </c>
    </row>
    <row r="3115" spans="1:10">
      <c r="A3115" s="2" t="str">
        <f>'[1]2025年已发货'!A:A</f>
        <v>晋邦</v>
      </c>
      <c r="B3115" s="2" t="str">
        <f>'[1]2025年已发货'!B:B</f>
        <v>直螺纹</v>
      </c>
      <c r="C3115" s="2" t="str">
        <f>'[1]2025年已发货'!C:C</f>
        <v>HRB400E Φ28 9m</v>
      </c>
      <c r="D3115" s="2" t="str">
        <f>'[1]2025年已发货'!D:D</f>
        <v>吨</v>
      </c>
      <c r="E3115" s="2">
        <f>'[1]2025年已发货'!E:E</f>
        <v>11</v>
      </c>
      <c r="F3115" s="4">
        <f>'[1]2025年已发货'!F:F</f>
        <v>45789</v>
      </c>
      <c r="G3115" s="2" t="str">
        <f>'[1]2025年已发货'!G:G</f>
        <v>（十九冶-江龙高速三分部）重庆市云阳县龙角镇*皮家营梁场</v>
      </c>
      <c r="H3115" s="2" t="str">
        <f>'[1]2025年已发货'!H:H</f>
        <v>任海军</v>
      </c>
      <c r="I3115" s="2">
        <f>'[1]2025年已发货'!I:I</f>
        <v>17725037830</v>
      </c>
      <c r="J3115" s="2" vm="1" t="e">
        <f>_xlfn._xlws.FILTER(辅助信息!D:D,辅助信息!G:G=G3115)</f>
        <v>#VALUE!</v>
      </c>
    </row>
    <row r="3116" spans="1:10">
      <c r="A3116" s="2" t="str">
        <f>'[1]2025年已发货'!A:A</f>
        <v>晋邦</v>
      </c>
      <c r="B3116" s="2" t="str">
        <f>'[1]2025年已发货'!B:B</f>
        <v>直螺纹</v>
      </c>
      <c r="C3116" s="2" t="str">
        <f>'[1]2025年已发货'!C:C</f>
        <v>HRB400E Φ16 9m</v>
      </c>
      <c r="D3116" s="2" t="str">
        <f>'[1]2025年已发货'!D:D</f>
        <v>吨</v>
      </c>
      <c r="E3116" s="2">
        <f>'[1]2025年已发货'!E:E</f>
        <v>15</v>
      </c>
      <c r="F3116" s="4">
        <f>'[1]2025年已发货'!F:F</f>
        <v>45789</v>
      </c>
      <c r="G3116" s="2" t="str">
        <f>'[1]2025年已发货'!G:G</f>
        <v>（十九冶-江龙高速三分部）重庆市云阳县龙角镇*皮家营梁场</v>
      </c>
      <c r="H3116" s="2" t="str">
        <f>'[1]2025年已发货'!H:H</f>
        <v>任海军</v>
      </c>
      <c r="I3116" s="2">
        <f>'[1]2025年已发货'!I:I</f>
        <v>17725037830</v>
      </c>
      <c r="J3116" s="2" vm="1" t="e">
        <f>_xlfn._xlws.FILTER(辅助信息!D:D,辅助信息!G:G=G3116)</f>
        <v>#VALUE!</v>
      </c>
    </row>
    <row r="3117" spans="1:10">
      <c r="A3117" s="2" t="str">
        <f>'[1]2025年已发货'!A:A</f>
        <v>晋邦</v>
      </c>
      <c r="B3117" s="2" t="str">
        <f>'[1]2025年已发货'!B:B</f>
        <v>直螺纹</v>
      </c>
      <c r="C3117" s="2" t="str">
        <f>'[1]2025年已发货'!C:C</f>
        <v>HRB400E Φ12 9m</v>
      </c>
      <c r="D3117" s="2" t="str">
        <f>'[1]2025年已发货'!D:D</f>
        <v>吨</v>
      </c>
      <c r="E3117" s="2">
        <f>'[1]2025年已发货'!E:E</f>
        <v>15</v>
      </c>
      <c r="F3117" s="4">
        <f>'[1]2025年已发货'!F:F</f>
        <v>45789</v>
      </c>
      <c r="G3117" s="2" t="str">
        <f>'[1]2025年已发货'!G:G</f>
        <v>（十九冶-江龙高速三分部）重庆市云阳县龙角镇*刘家漕3#桥</v>
      </c>
      <c r="H3117" s="2" t="str">
        <f>'[1]2025年已发货'!H:H</f>
        <v>任海军</v>
      </c>
      <c r="I3117" s="2">
        <f>'[1]2025年已发货'!I:I</f>
        <v>17725037830</v>
      </c>
      <c r="J3117" s="2" vm="1" t="e">
        <f>_xlfn._xlws.FILTER(辅助信息!D:D,辅助信息!G:G=G3117)</f>
        <v>#VALUE!</v>
      </c>
    </row>
    <row r="3118" spans="1:10">
      <c r="A3118" s="2" t="str">
        <f>'[1]2025年已发货'!A:A</f>
        <v>晋邦</v>
      </c>
      <c r="B3118" s="2" t="str">
        <f>'[1]2025年已发货'!B:B</f>
        <v>盘螺</v>
      </c>
      <c r="C3118" s="2" t="str">
        <f>'[1]2025年已发货'!C:C</f>
        <v>HRB400E Φ10</v>
      </c>
      <c r="D3118" s="2" t="str">
        <f>'[1]2025年已发货'!D:D</f>
        <v>吨</v>
      </c>
      <c r="E3118" s="2">
        <f>'[1]2025年已发货'!E:E</f>
        <v>6</v>
      </c>
      <c r="F3118" s="4">
        <f>'[1]2025年已发货'!F:F</f>
        <v>45789</v>
      </c>
      <c r="G3118" s="2" t="str">
        <f>'[1]2025年已发货'!G:G</f>
        <v>（十九冶-江龙高速三分部）重庆市云阳县龙角镇*刘家漕3#桥</v>
      </c>
      <c r="H3118" s="2" t="str">
        <f>'[1]2025年已发货'!H:H</f>
        <v>任海军</v>
      </c>
      <c r="I3118" s="2">
        <f>'[1]2025年已发货'!I:I</f>
        <v>17725037830</v>
      </c>
      <c r="J3118" s="2" vm="1" t="e">
        <f>_xlfn._xlws.FILTER(辅助信息!D:D,辅助信息!G:G=G3118)</f>
        <v>#VALUE!</v>
      </c>
    </row>
    <row r="3119" spans="1:10">
      <c r="A3119" s="2" t="str">
        <f>'[1]2025年已发货'!A:A</f>
        <v>晋邦</v>
      </c>
      <c r="B3119" s="2" t="str">
        <f>'[1]2025年已发货'!B:B</f>
        <v>高线</v>
      </c>
      <c r="C3119" s="2" t="str">
        <f>'[1]2025年已发货'!C:C</f>
        <v>HPB300Φ10</v>
      </c>
      <c r="D3119" s="2" t="str">
        <f>'[1]2025年已发货'!D:D</f>
        <v>吨</v>
      </c>
      <c r="E3119" s="2">
        <f>'[1]2025年已发货'!E:E</f>
        <v>5</v>
      </c>
      <c r="F3119" s="4">
        <f>'[1]2025年已发货'!F:F</f>
        <v>45789</v>
      </c>
      <c r="G3119" s="2" t="str">
        <f>'[1]2025年已发货'!G:G</f>
        <v>（十九冶-江龙高速三分部）重庆市云阳县龙角镇*刘家漕3#桥</v>
      </c>
      <c r="H3119" s="2" t="str">
        <f>'[1]2025年已发货'!H:H</f>
        <v>任海军</v>
      </c>
      <c r="I3119" s="2">
        <f>'[1]2025年已发货'!I:I</f>
        <v>17725037830</v>
      </c>
      <c r="J3119" s="2" vm="1" t="e">
        <f>_xlfn._xlws.FILTER(辅助信息!D:D,辅助信息!G:G=G3119)</f>
        <v>#VALUE!</v>
      </c>
    </row>
    <row r="3120" spans="1:10">
      <c r="A3120" s="2" t="str">
        <f>'[1]2025年已发货'!A:A</f>
        <v>晋邦</v>
      </c>
      <c r="B3120" s="2" t="str">
        <f>'[1]2025年已发货'!B:B</f>
        <v>直螺纹</v>
      </c>
      <c r="C3120" s="2" t="str">
        <f>'[1]2025年已发货'!C:C</f>
        <v>HRB400E Φ12 9m</v>
      </c>
      <c r="D3120" s="2" t="str">
        <f>'[1]2025年已发货'!D:D</f>
        <v>吨</v>
      </c>
      <c r="E3120" s="2">
        <f>'[1]2025年已发货'!E:E</f>
        <v>15</v>
      </c>
      <c r="F3120" s="4">
        <f>'[1]2025年已发货'!F:F</f>
        <v>45789</v>
      </c>
      <c r="G3120" s="2" t="str">
        <f>'[1]2025年已发货'!G:G</f>
        <v>（十九冶-江龙高速三分部）重庆市云阳县蔈草镇三坵田*小尖山梁场</v>
      </c>
      <c r="H3120" s="2" t="str">
        <f>'[1]2025年已发货'!H:H</f>
        <v>任海军</v>
      </c>
      <c r="I3120" s="2">
        <f>'[1]2025年已发货'!I:I</f>
        <v>17725037830</v>
      </c>
      <c r="J3120" s="2" vm="1" t="e">
        <f>_xlfn._xlws.FILTER(辅助信息!D:D,辅助信息!G:G=G3120)</f>
        <v>#VALUE!</v>
      </c>
    </row>
    <row r="3121" spans="1:10">
      <c r="A3121" s="2" t="str">
        <f>'[1]2025年已发货'!A:A</f>
        <v>晋邦</v>
      </c>
      <c r="B3121" s="2" t="str">
        <f>'[1]2025年已发货'!B:B</f>
        <v>直螺纹</v>
      </c>
      <c r="C3121" s="2" t="str">
        <f>'[1]2025年已发货'!C:C</f>
        <v>HRB400E Φ25 9m</v>
      </c>
      <c r="D3121" s="2" t="str">
        <f>'[1]2025年已发货'!D:D</f>
        <v>吨</v>
      </c>
      <c r="E3121" s="2">
        <f>'[1]2025年已发货'!E:E</f>
        <v>10</v>
      </c>
      <c r="F3121" s="4">
        <f>'[1]2025年已发货'!F:F</f>
        <v>45789</v>
      </c>
      <c r="G3121" s="2" t="str">
        <f>'[1]2025年已发货'!G:G</f>
        <v>（十九冶-江龙高速三分部）重庆市云阳县蔈草镇三坵田*小尖山梁场</v>
      </c>
      <c r="H3121" s="2" t="str">
        <f>'[1]2025年已发货'!H:H</f>
        <v>任海军</v>
      </c>
      <c r="I3121" s="2">
        <f>'[1]2025年已发货'!I:I</f>
        <v>17725037830</v>
      </c>
      <c r="J3121" s="2" vm="1" t="e">
        <f>_xlfn._xlws.FILTER(辅助信息!D:D,辅助信息!G:G=G3121)</f>
        <v>#VALUE!</v>
      </c>
    </row>
    <row r="3122" spans="1:10">
      <c r="A3122" s="2" t="str">
        <f>'[1]2025年已发货'!A:A</f>
        <v>晋邦</v>
      </c>
      <c r="B3122" s="2" t="str">
        <f>'[1]2025年已发货'!B:B</f>
        <v>盘螺</v>
      </c>
      <c r="C3122" s="2" t="str">
        <f>'[1]2025年已发货'!C:C</f>
        <v>HRB400E Φ10</v>
      </c>
      <c r="D3122" s="2" t="str">
        <f>'[1]2025年已发货'!D:D</f>
        <v>吨</v>
      </c>
      <c r="E3122" s="2">
        <f>'[1]2025年已发货'!E:E</f>
        <v>15</v>
      </c>
      <c r="F3122" s="4">
        <f>'[1]2025年已发货'!F:F</f>
        <v>45789</v>
      </c>
      <c r="G3122" s="2" t="str">
        <f>'[1]2025年已发货'!G:G</f>
        <v>（十九冶-江龙高速三分部）重庆市云阳县蔈草镇三坵田*小尖山梁场</v>
      </c>
      <c r="H3122" s="2" t="str">
        <f>'[1]2025年已发货'!H:H</f>
        <v>任海军</v>
      </c>
      <c r="I3122" s="2">
        <f>'[1]2025年已发货'!I:I</f>
        <v>17725037830</v>
      </c>
      <c r="J3122" s="2" vm="1" t="e">
        <f>_xlfn._xlws.FILTER(辅助信息!D:D,辅助信息!G:G=G3122)</f>
        <v>#VALUE!</v>
      </c>
    </row>
    <row r="3123" spans="1:10">
      <c r="A3123" s="2" t="str">
        <f>'[1]2025年已发货'!A:A</f>
        <v>晋邦</v>
      </c>
      <c r="B3123" s="2" t="str">
        <f>'[1]2025年已发货'!B:B</f>
        <v>高线</v>
      </c>
      <c r="C3123" s="2" t="str">
        <f>'[1]2025年已发货'!C:C</f>
        <v>HPB300Φ10</v>
      </c>
      <c r="D3123" s="2" t="str">
        <f>'[1]2025年已发货'!D:D</f>
        <v>吨</v>
      </c>
      <c r="E3123" s="2">
        <f>'[1]2025年已发货'!E:E</f>
        <v>10</v>
      </c>
      <c r="F3123" s="4">
        <f>'[1]2025年已发货'!F:F</f>
        <v>45789</v>
      </c>
      <c r="G3123" s="2" t="str">
        <f>'[1]2025年已发货'!G:G</f>
        <v>（十九冶-江龙高速三分部）重庆市云阳县蔈草镇三坵田*小尖山梁场</v>
      </c>
      <c r="H3123" s="2" t="str">
        <f>'[1]2025年已发货'!H:H</f>
        <v>任海军</v>
      </c>
      <c r="I3123" s="2">
        <f>'[1]2025年已发货'!I:I</f>
        <v>17725037830</v>
      </c>
      <c r="J3123" s="2" vm="1" t="e">
        <f>_xlfn._xlws.FILTER(辅助信息!D:D,辅助信息!G:G=G3123)</f>
        <v>#VALUE!</v>
      </c>
    </row>
    <row r="3124" spans="1:10">
      <c r="A3124" s="2" t="str">
        <f>'[1]2025年已发货'!A:A</f>
        <v>晋邦</v>
      </c>
      <c r="B3124" s="2" t="str">
        <f>'[1]2025年已发货'!B:B</f>
        <v>盘螺</v>
      </c>
      <c r="C3124" s="2" t="str">
        <f>'[1]2025年已发货'!C:C</f>
        <v>HRB400E Φ6</v>
      </c>
      <c r="D3124" s="2" t="str">
        <f>'[1]2025年已发货'!D:D</f>
        <v>吨</v>
      </c>
      <c r="E3124" s="2">
        <f>'[1]2025年已发货'!E:E</f>
        <v>1.18</v>
      </c>
      <c r="F3124" s="4">
        <f>'[1]2025年已发货'!F:F</f>
        <v>45789</v>
      </c>
      <c r="G3124" s="2" t="str">
        <f>'[1]2025年已发货'!G:G</f>
        <v>（十九冶-江龙高速一分部）重庆市云阳县X886附近中国十九冶开云高速项目总包部西北43米*复兴拌合站</v>
      </c>
      <c r="H3124" s="2" t="str">
        <f>'[1]2025年已发货'!H:H</f>
        <v>吴章红</v>
      </c>
      <c r="I3124" s="2">
        <f>'[1]2025年已发货'!I:I</f>
        <v>18628165772</v>
      </c>
      <c r="J3124" s="2" vm="1" t="e">
        <f>_xlfn._xlws.FILTER(辅助信息!D:D,辅助信息!G:G=G3124)</f>
        <v>#VALUE!</v>
      </c>
    </row>
    <row r="3125" spans="1:10">
      <c r="A3125" s="2" t="str">
        <f>'[1]2025年已发货'!A:A</f>
        <v>晋邦</v>
      </c>
      <c r="B3125" s="2" t="str">
        <f>'[1]2025年已发货'!B:B</f>
        <v>盘螺</v>
      </c>
      <c r="C3125" s="2" t="str">
        <f>'[1]2025年已发货'!C:C</f>
        <v>HRB400E Φ8</v>
      </c>
      <c r="D3125" s="2" t="str">
        <f>'[1]2025年已发货'!D:D</f>
        <v>吨</v>
      </c>
      <c r="E3125" s="2">
        <f>'[1]2025年已发货'!E:E</f>
        <v>15.178</v>
      </c>
      <c r="F3125" s="4">
        <f>'[1]2025年已发货'!F:F</f>
        <v>45789</v>
      </c>
      <c r="G3125" s="2" t="str">
        <f>'[1]2025年已发货'!G:G</f>
        <v>（十九冶-江龙高速一分部）重庆市云阳县X886附近中国十九冶开云高速项目总包部西北43米*复兴拌合站</v>
      </c>
      <c r="H3125" s="2" t="str">
        <f>'[1]2025年已发货'!H:H</f>
        <v>吴章红</v>
      </c>
      <c r="I3125" s="2">
        <f>'[1]2025年已发货'!I:I</f>
        <v>18628165772</v>
      </c>
      <c r="J3125" s="2" vm="1" t="e">
        <f>_xlfn._xlws.FILTER(辅助信息!D:D,辅助信息!G:G=G3125)</f>
        <v>#VALUE!</v>
      </c>
    </row>
    <row r="3126" spans="1:10">
      <c r="A3126" s="2" t="str">
        <f>'[1]2025年已发货'!A:A</f>
        <v>晋邦</v>
      </c>
      <c r="B3126" s="2" t="str">
        <f>'[1]2025年已发货'!B:B</f>
        <v>盘螺</v>
      </c>
      <c r="C3126" s="2" t="str">
        <f>'[1]2025年已发货'!C:C</f>
        <v>HRB400E Φ10</v>
      </c>
      <c r="D3126" s="2" t="str">
        <f>'[1]2025年已发货'!D:D</f>
        <v>吨</v>
      </c>
      <c r="E3126" s="2">
        <f>'[1]2025年已发货'!E:E</f>
        <v>4.647</v>
      </c>
      <c r="F3126" s="4">
        <f>'[1]2025年已发货'!F:F</f>
        <v>45789</v>
      </c>
      <c r="G3126" s="2" t="str">
        <f>'[1]2025年已发货'!G:G</f>
        <v>（十九冶-江龙高速一分部）重庆市云阳县X886附近中国十九冶开云高速项目总包部西北43米*复兴拌合站</v>
      </c>
      <c r="H3126" s="2" t="str">
        <f>'[1]2025年已发货'!H:H</f>
        <v>吴章红</v>
      </c>
      <c r="I3126" s="2">
        <f>'[1]2025年已发货'!I:I</f>
        <v>18628165772</v>
      </c>
      <c r="J3126" s="2" vm="1" t="e">
        <f>_xlfn._xlws.FILTER(辅助信息!D:D,辅助信息!G:G=G3126)</f>
        <v>#VALUE!</v>
      </c>
    </row>
    <row r="3127" spans="1:10">
      <c r="A3127" s="2" t="str">
        <f>'[1]2025年已发货'!A:A</f>
        <v>晋邦</v>
      </c>
      <c r="B3127" s="2" t="str">
        <f>'[1]2025年已发货'!B:B</f>
        <v>直螺纹</v>
      </c>
      <c r="C3127" s="2" t="str">
        <f>'[1]2025年已发货'!C:C</f>
        <v>HRB400E Φ12 9m</v>
      </c>
      <c r="D3127" s="2" t="str">
        <f>'[1]2025年已发货'!D:D</f>
        <v>吨</v>
      </c>
      <c r="E3127" s="2">
        <f>'[1]2025年已发货'!E:E</f>
        <v>5.667</v>
      </c>
      <c r="F3127" s="4">
        <f>'[1]2025年已发货'!F:F</f>
        <v>45789</v>
      </c>
      <c r="G3127" s="2" t="str">
        <f>'[1]2025年已发货'!G:G</f>
        <v>（十九冶-江龙高速一分部）重庆市云阳县X886附近中国十九冶开云高速项目总包部西北43米*复兴拌合站</v>
      </c>
      <c r="H3127" s="2" t="str">
        <f>'[1]2025年已发货'!H:H</f>
        <v>吴章红</v>
      </c>
      <c r="I3127" s="2">
        <f>'[1]2025年已发货'!I:I</f>
        <v>18628165772</v>
      </c>
      <c r="J3127" s="2" vm="1" t="e">
        <f>_xlfn._xlws.FILTER(辅助信息!D:D,辅助信息!G:G=G3127)</f>
        <v>#VALUE!</v>
      </c>
    </row>
    <row r="3128" spans="1:10">
      <c r="A3128" s="2" t="str">
        <f>'[1]2025年已发货'!A:A</f>
        <v>晋邦</v>
      </c>
      <c r="B3128" s="2" t="str">
        <f>'[1]2025年已发货'!B:B</f>
        <v>直螺纹</v>
      </c>
      <c r="C3128" s="2" t="str">
        <f>'[1]2025年已发货'!C:C</f>
        <v>HRB400E Φ16 9m</v>
      </c>
      <c r="D3128" s="2" t="str">
        <f>'[1]2025年已发货'!D:D</f>
        <v>吨</v>
      </c>
      <c r="E3128" s="2">
        <f>'[1]2025年已发货'!E:E</f>
        <v>1.453</v>
      </c>
      <c r="F3128" s="4">
        <f>'[1]2025年已发货'!F:F</f>
        <v>45789</v>
      </c>
      <c r="G3128" s="2" t="str">
        <f>'[1]2025年已发货'!G:G</f>
        <v>（十九冶-江龙高速一分部）重庆市云阳县X886附近中国十九冶开云高速项目总包部西北43米*复兴拌合站</v>
      </c>
      <c r="H3128" s="2" t="str">
        <f>'[1]2025年已发货'!H:H</f>
        <v>吴章红</v>
      </c>
      <c r="I3128" s="2">
        <f>'[1]2025年已发货'!I:I</f>
        <v>18628165772</v>
      </c>
      <c r="J3128" s="2" vm="1" t="e">
        <f>_xlfn._xlws.FILTER(辅助信息!D:D,辅助信息!G:G=G3128)</f>
        <v>#VALUE!</v>
      </c>
    </row>
    <row r="3129" spans="1:10">
      <c r="A3129" s="2" t="str">
        <f>'[1]2025年已发货'!A:A</f>
        <v>晋邦</v>
      </c>
      <c r="B3129" s="2" t="str">
        <f>'[1]2025年已发货'!B:B</f>
        <v>直螺纹</v>
      </c>
      <c r="C3129" s="2" t="str">
        <f>'[1]2025年已发货'!C:C</f>
        <v>HRB400E Φ18 9m</v>
      </c>
      <c r="D3129" s="2" t="str">
        <f>'[1]2025年已发货'!D:D</f>
        <v>吨</v>
      </c>
      <c r="E3129" s="2">
        <f>'[1]2025年已发货'!E:E</f>
        <v>7.41</v>
      </c>
      <c r="F3129" s="4">
        <f>'[1]2025年已发货'!F:F</f>
        <v>45789</v>
      </c>
      <c r="G3129" s="2" t="str">
        <f>'[1]2025年已发货'!G:G</f>
        <v>（十九冶-江龙高速一分部）重庆市云阳县X886附近中国十九冶开云高速项目总包部西北43米*复兴拌合站</v>
      </c>
      <c r="H3129" s="2" t="str">
        <f>'[1]2025年已发货'!H:H</f>
        <v>吴章红</v>
      </c>
      <c r="I3129" s="2">
        <f>'[1]2025年已发货'!I:I</f>
        <v>18628165772</v>
      </c>
      <c r="J3129" s="2" vm="1" t="e">
        <f>_xlfn._xlws.FILTER(辅助信息!D:D,辅助信息!G:G=G3129)</f>
        <v>#VALUE!</v>
      </c>
    </row>
    <row r="3130" spans="1:10">
      <c r="A3130" s="2" t="str">
        <f>'[1]2025年已发货'!A:A</f>
        <v>晋邦</v>
      </c>
      <c r="B3130" s="2" t="str">
        <f>'[1]2025年已发货'!B:B</f>
        <v>直螺纹</v>
      </c>
      <c r="C3130" s="2" t="str">
        <f>'[1]2025年已发货'!C:C</f>
        <v>HRB400E Φ20 9m</v>
      </c>
      <c r="D3130" s="2" t="str">
        <f>'[1]2025年已发货'!D:D</f>
        <v>吨</v>
      </c>
      <c r="E3130" s="2">
        <f>'[1]2025年已发货'!E:E</f>
        <v>5.413</v>
      </c>
      <c r="F3130" s="4">
        <f>'[1]2025年已发货'!F:F</f>
        <v>45789</v>
      </c>
      <c r="G3130" s="2" t="str">
        <f>'[1]2025年已发货'!G:G</f>
        <v>（十九冶-江龙高速一分部）重庆市云阳县X886附近中国十九冶开云高速项目总包部西北43米*复兴拌合站</v>
      </c>
      <c r="H3130" s="2" t="str">
        <f>'[1]2025年已发货'!H:H</f>
        <v>吴章红</v>
      </c>
      <c r="I3130" s="2">
        <f>'[1]2025年已发货'!I:I</f>
        <v>18628165772</v>
      </c>
      <c r="J3130" s="2" vm="1" t="e">
        <f>_xlfn._xlws.FILTER(辅助信息!D:D,辅助信息!G:G=G3130)</f>
        <v>#VALUE!</v>
      </c>
    </row>
    <row r="3131" spans="1:10">
      <c r="A3131" s="2" t="str">
        <f>'[1]2025年已发货'!A:A</f>
        <v>晋邦</v>
      </c>
      <c r="B3131" s="2" t="str">
        <f>'[1]2025年已发货'!B:B</f>
        <v>直螺纹</v>
      </c>
      <c r="C3131" s="2" t="str">
        <f>'[1]2025年已发货'!C:C</f>
        <v>HRB400E Φ22 9m</v>
      </c>
      <c r="D3131" s="2" t="str">
        <f>'[1]2025年已发货'!D:D</f>
        <v>吨</v>
      </c>
      <c r="E3131" s="2">
        <f>'[1]2025年已发货'!E:E</f>
        <v>3.171</v>
      </c>
      <c r="F3131" s="4">
        <f>'[1]2025年已发货'!F:F</f>
        <v>45789</v>
      </c>
      <c r="G3131" s="2" t="str">
        <f>'[1]2025年已发货'!G:G</f>
        <v>（十九冶-江龙高速一分部）重庆市云阳县X886附近中国十九冶开云高速项目总包部西北43米*复兴拌合站</v>
      </c>
      <c r="H3131" s="2" t="str">
        <f>'[1]2025年已发货'!H:H</f>
        <v>吴章红</v>
      </c>
      <c r="I3131" s="2">
        <f>'[1]2025年已发货'!I:I</f>
        <v>18628165772</v>
      </c>
      <c r="J3131" s="2" vm="1" t="e">
        <f>_xlfn._xlws.FILTER(辅助信息!D:D,辅助信息!G:G=G3131)</f>
        <v>#VALUE!</v>
      </c>
    </row>
    <row r="3132" spans="1:10">
      <c r="A3132" s="2" t="str">
        <f>'[1]2025年已发货'!A:A</f>
        <v>晋邦</v>
      </c>
      <c r="B3132" s="2" t="str">
        <f>'[1]2025年已发货'!B:B</f>
        <v>直螺纹</v>
      </c>
      <c r="C3132" s="2" t="str">
        <f>'[1]2025年已发货'!C:C</f>
        <v>HRB400E Φ25 9m</v>
      </c>
      <c r="D3132" s="2" t="str">
        <f>'[1]2025年已发货'!D:D</f>
        <v>吨</v>
      </c>
      <c r="E3132" s="2">
        <f>'[1]2025年已发货'!E:E</f>
        <v>3.197</v>
      </c>
      <c r="F3132" s="4">
        <f>'[1]2025年已发货'!F:F</f>
        <v>45789</v>
      </c>
      <c r="G3132" s="2" t="str">
        <f>'[1]2025年已发货'!G:G</f>
        <v>（十九冶-江龙高速一分部）重庆市云阳县X886附近中国十九冶开云高速项目总包部西北43米*复兴拌合站</v>
      </c>
      <c r="H3132" s="2" t="str">
        <f>'[1]2025年已发货'!H:H</f>
        <v>吴章红</v>
      </c>
      <c r="I3132" s="2">
        <f>'[1]2025年已发货'!I:I</f>
        <v>18628165772</v>
      </c>
      <c r="J3132" s="2" vm="1" t="e">
        <f>_xlfn._xlws.FILTER(辅助信息!D:D,辅助信息!G:G=G3132)</f>
        <v>#VALUE!</v>
      </c>
    </row>
    <row r="3133" spans="1:10">
      <c r="A3133" s="2" t="str">
        <f>'[1]2025年已发货'!A:A</f>
        <v>陕钢</v>
      </c>
      <c r="B3133" s="2" t="str">
        <f>'[1]2025年已发货'!B:B</f>
        <v>盘螺</v>
      </c>
      <c r="C3133" s="2" t="str">
        <f>'[1]2025年已发货'!C:C</f>
        <v>HRB400E Φ6</v>
      </c>
      <c r="D3133" s="2" t="str">
        <f>'[1]2025年已发货'!D:D</f>
        <v>吨</v>
      </c>
      <c r="E3133" s="2">
        <f>'[1]2025年已发货'!E:E</f>
        <v>4</v>
      </c>
      <c r="F3133" s="4">
        <f>'[1]2025年已发货'!F:F</f>
        <v>45790</v>
      </c>
      <c r="G3133" s="2" t="str">
        <f>'[1]2025年已发货'!G:G</f>
        <v>（华西简阳西城嘉苑）四川省成都市简阳市简城街道高屋村</v>
      </c>
      <c r="H3133" s="2" t="str">
        <f>'[1]2025年已发货'!H:H</f>
        <v>张瀚镭</v>
      </c>
      <c r="I3133" s="2">
        <f>'[1]2025年已发货'!I:I</f>
        <v>15884666220</v>
      </c>
      <c r="J3133" s="2" t="str">
        <f>_xlfn._xlws.FILTER(辅助信息!D:D,辅助信息!G:G=G3133)</f>
        <v>华西简阳西城嘉苑</v>
      </c>
    </row>
    <row r="3134" spans="1:10">
      <c r="A3134" s="2" t="str">
        <f>'[1]2025年已发货'!A:A</f>
        <v>陕钢</v>
      </c>
      <c r="B3134" s="2" t="str">
        <f>'[1]2025年已发货'!B:B</f>
        <v>盘螺</v>
      </c>
      <c r="C3134" s="2" t="str">
        <f>'[1]2025年已发货'!C:C</f>
        <v>HRB400E Φ8</v>
      </c>
      <c r="D3134" s="2" t="str">
        <f>'[1]2025年已发货'!D:D</f>
        <v>吨</v>
      </c>
      <c r="E3134" s="2">
        <f>'[1]2025年已发货'!E:E</f>
        <v>32</v>
      </c>
      <c r="F3134" s="4">
        <f>'[1]2025年已发货'!F:F</f>
        <v>45790</v>
      </c>
      <c r="G3134" s="2" t="str">
        <f>'[1]2025年已发货'!G:G</f>
        <v>（华西简阳西城嘉苑）四川省成都市简阳市简城街道高屋村</v>
      </c>
      <c r="H3134" s="2" t="str">
        <f>'[1]2025年已发货'!H:H</f>
        <v>张瀚镭</v>
      </c>
      <c r="I3134" s="2">
        <f>'[1]2025年已发货'!I:I</f>
        <v>15884666220</v>
      </c>
      <c r="J3134" s="2" t="str">
        <f>_xlfn._xlws.FILTER(辅助信息!D:D,辅助信息!G:G=G3134)</f>
        <v>华西简阳西城嘉苑</v>
      </c>
    </row>
    <row r="3135" spans="1:10">
      <c r="A3135" s="2" t="str">
        <f>'[1]2025年已发货'!A:A</f>
        <v>德胜</v>
      </c>
      <c r="B3135" s="2" t="str">
        <f>'[1]2025年已发货'!B:B</f>
        <v>螺纹钢</v>
      </c>
      <c r="C3135" s="2" t="str">
        <f>'[1]2025年已发货'!C:C</f>
        <v>HRB400E Φ14 9m</v>
      </c>
      <c r="D3135" s="2" t="str">
        <f>'[1]2025年已发货'!D:D</f>
        <v>吨</v>
      </c>
      <c r="E3135" s="2">
        <f>'[1]2025年已发货'!E:E</f>
        <v>9</v>
      </c>
      <c r="F3135" s="4">
        <f>'[1]2025年已发货'!F:F</f>
        <v>45790</v>
      </c>
      <c r="G3135" s="2" t="str">
        <f>'[1]2025年已发货'!G:G</f>
        <v>成都市都江堰市石羊镇丰乐村10组殡仪馆旁</v>
      </c>
      <c r="H3135" s="2" t="str">
        <f>'[1]2025年已发货'!H:H</f>
        <v>马佳荣</v>
      </c>
      <c r="I3135" s="2">
        <f>'[1]2025年已发货'!I:I</f>
        <v>17872107112</v>
      </c>
      <c r="J3135" s="2" vm="1" t="e">
        <f>_xlfn._xlws.FILTER(辅助信息!D:D,辅助信息!G:G=G3135)</f>
        <v>#VALUE!</v>
      </c>
    </row>
    <row r="3136" spans="1:10">
      <c r="A3136" s="2" t="str">
        <f>'[1]2025年已发货'!A:A</f>
        <v>德胜</v>
      </c>
      <c r="B3136" s="2" t="str">
        <f>'[1]2025年已发货'!B:B</f>
        <v>螺纹钢</v>
      </c>
      <c r="C3136" s="2" t="str">
        <f>'[1]2025年已发货'!C:C</f>
        <v>HRB400E Φ18 9m</v>
      </c>
      <c r="D3136" s="2" t="str">
        <f>'[1]2025年已发货'!D:D</f>
        <v>吨</v>
      </c>
      <c r="E3136" s="2">
        <f>'[1]2025年已发货'!E:E</f>
        <v>15</v>
      </c>
      <c r="F3136" s="4">
        <f>'[1]2025年已发货'!F:F</f>
        <v>45790</v>
      </c>
      <c r="G3136" s="2" t="str">
        <f>'[1]2025年已发货'!G:G</f>
        <v>成都市都江堰市石羊镇丰乐村10组殡仪馆旁</v>
      </c>
      <c r="H3136" s="2" t="str">
        <f>'[1]2025年已发货'!H:H</f>
        <v>马佳荣</v>
      </c>
      <c r="I3136" s="2">
        <f>'[1]2025年已发货'!I:I</f>
        <v>17872107112</v>
      </c>
      <c r="J3136" s="2" vm="1" t="e">
        <f>_xlfn._xlws.FILTER(辅助信息!D:D,辅助信息!G:G=G3136)</f>
        <v>#VALUE!</v>
      </c>
    </row>
    <row r="3137" spans="1:10">
      <c r="A3137" s="2" t="str">
        <f>'[1]2025年已发货'!A:A</f>
        <v>德胜</v>
      </c>
      <c r="B3137" s="2" t="str">
        <f>'[1]2025年已发货'!B:B</f>
        <v>螺纹钢</v>
      </c>
      <c r="C3137" s="2" t="str">
        <f>'[1]2025年已发货'!C:C</f>
        <v>HRB400E Φ20 9m</v>
      </c>
      <c r="D3137" s="2" t="str">
        <f>'[1]2025年已发货'!D:D</f>
        <v>吨</v>
      </c>
      <c r="E3137" s="2">
        <f>'[1]2025年已发货'!E:E</f>
        <v>11</v>
      </c>
      <c r="F3137" s="4">
        <f>'[1]2025年已发货'!F:F</f>
        <v>45790</v>
      </c>
      <c r="G3137" s="2" t="str">
        <f>'[1]2025年已发货'!G:G</f>
        <v>成都市都江堰市石羊镇丰乐村10组殡仪馆旁</v>
      </c>
      <c r="H3137" s="2" t="str">
        <f>'[1]2025年已发货'!H:H</f>
        <v>马佳荣</v>
      </c>
      <c r="I3137" s="2">
        <f>'[1]2025年已发货'!I:I</f>
        <v>17872107112</v>
      </c>
      <c r="J3137" s="2" vm="1" t="e">
        <f>_xlfn._xlws.FILTER(辅助信息!D:D,辅助信息!G:G=G3137)</f>
        <v>#VALUE!</v>
      </c>
    </row>
    <row r="3138" spans="1:10">
      <c r="A3138" s="2" t="str">
        <f>'[1]2025年已发货'!A:A</f>
        <v>晋邦</v>
      </c>
      <c r="B3138" s="2" t="str">
        <f>'[1]2025年已发货'!B:B</f>
        <v>高线</v>
      </c>
      <c r="C3138" s="2" t="str">
        <f>'[1]2025年已发货'!C:C</f>
        <v>HPB300 Φ8</v>
      </c>
      <c r="D3138" s="2" t="str">
        <f>'[1]2025年已发货'!D:D</f>
        <v>吨</v>
      </c>
      <c r="E3138" s="2">
        <f>'[1]2025年已发货'!E:E</f>
        <v>7</v>
      </c>
      <c r="F3138" s="4">
        <f>'[1]2025年已发货'!F:F</f>
        <v>45790</v>
      </c>
      <c r="G3138" s="2" t="str">
        <f>'[1]2025年已发货'!G:G</f>
        <v>（华西简阳西城嘉苑）四川省成都市简阳市简城街道高屋村</v>
      </c>
      <c r="H3138" s="2" t="str">
        <f>'[1]2025年已发货'!H:H</f>
        <v>张瀚镭</v>
      </c>
      <c r="I3138" s="2">
        <f>'[1]2025年已发货'!I:I</f>
        <v>15884666220</v>
      </c>
      <c r="J3138" s="2" t="str">
        <f>_xlfn._xlws.FILTER(辅助信息!D:D,辅助信息!G:G=G3138)</f>
        <v>华西简阳西城嘉苑</v>
      </c>
    </row>
    <row r="3139" spans="1:10">
      <c r="A3139" s="2" t="str">
        <f>'[1]2025年已发货'!A:A</f>
        <v>晋邦</v>
      </c>
      <c r="B3139" s="2" t="str">
        <f>'[1]2025年已发货'!B:B</f>
        <v>盘螺</v>
      </c>
      <c r="C3139" s="2" t="str">
        <f>'[1]2025年已发货'!C:C</f>
        <v>HRB400E Φ8</v>
      </c>
      <c r="D3139" s="2" t="str">
        <f>'[1]2025年已发货'!D:D</f>
        <v>吨</v>
      </c>
      <c r="E3139" s="2">
        <f>'[1]2025年已发货'!E:E</f>
        <v>30</v>
      </c>
      <c r="F3139" s="4">
        <f>'[1]2025年已发货'!F:F</f>
        <v>45790</v>
      </c>
      <c r="G3139" s="2" t="str">
        <f>'[1]2025年已发货'!G:G</f>
        <v>（华西简阳西城嘉苑）四川省成都市简阳市简城街道高屋村</v>
      </c>
      <c r="H3139" s="2" t="str">
        <f>'[1]2025年已发货'!H:H</f>
        <v>张瀚镭</v>
      </c>
      <c r="I3139" s="2">
        <f>'[1]2025年已发货'!I:I</f>
        <v>15884666220</v>
      </c>
      <c r="J3139" s="2" t="str">
        <f>_xlfn._xlws.FILTER(辅助信息!D:D,辅助信息!G:G=G3139)</f>
        <v>华西简阳西城嘉苑</v>
      </c>
    </row>
    <row r="3140" spans="1:10">
      <c r="A3140" s="2" t="str">
        <f>'[1]2025年已发货'!A:A</f>
        <v>晋邦</v>
      </c>
      <c r="B3140" s="2" t="str">
        <f>'[1]2025年已发货'!B:B</f>
        <v>盘螺</v>
      </c>
      <c r="C3140" s="2" t="str">
        <f>'[1]2025年已发货'!C:C</f>
        <v>HRB400E Φ10</v>
      </c>
      <c r="D3140" s="2" t="str">
        <f>'[1]2025年已发货'!D:D</f>
        <v>吨</v>
      </c>
      <c r="E3140" s="2">
        <f>'[1]2025年已发货'!E:E</f>
        <v>100</v>
      </c>
      <c r="F3140" s="4">
        <f>'[1]2025年已发货'!F:F</f>
        <v>45790</v>
      </c>
      <c r="G3140" s="2" t="str">
        <f>'[1]2025年已发货'!G:G</f>
        <v>（华西简阳西城嘉苑）四川省成都市简阳市简城街道高屋村</v>
      </c>
      <c r="H3140" s="2" t="str">
        <f>'[1]2025年已发货'!H:H</f>
        <v>张瀚镭</v>
      </c>
      <c r="I3140" s="2">
        <f>'[1]2025年已发货'!I:I</f>
        <v>15884666220</v>
      </c>
      <c r="J3140" s="2" t="str">
        <f>_xlfn._xlws.FILTER(辅助信息!D:D,辅助信息!G:G=G3140)</f>
        <v>华西简阳西城嘉苑</v>
      </c>
    </row>
    <row r="3141" spans="1:10">
      <c r="A3141" s="2" t="str">
        <f>'[1]2025年已发货'!A:A</f>
        <v>晋邦</v>
      </c>
      <c r="B3141" s="2" t="str">
        <f>'[1]2025年已发货'!B:B</f>
        <v>直螺纹</v>
      </c>
      <c r="C3141" s="2" t="str">
        <f>'[1]2025年已发货'!C:C</f>
        <v>HRB400E Φ12 9m</v>
      </c>
      <c r="D3141" s="2" t="str">
        <f>'[1]2025年已发货'!D:D</f>
        <v>吨</v>
      </c>
      <c r="E3141" s="2">
        <f>'[1]2025年已发货'!E:E</f>
        <v>23</v>
      </c>
      <c r="F3141" s="4">
        <f>'[1]2025年已发货'!F:F</f>
        <v>45790</v>
      </c>
      <c r="G3141" s="2" t="str">
        <f>'[1]2025年已发货'!G:G</f>
        <v>（十九冶-江龙高速一分部）重庆市云阳县X886附近中国十九冶开云高速项目总包部西98米*龙王溪大桥桥面</v>
      </c>
      <c r="H3141" s="2" t="str">
        <f>'[1]2025年已发货'!H:H</f>
        <v>吴章红</v>
      </c>
      <c r="I3141" s="2">
        <f>'[1]2025年已发货'!I:I</f>
        <v>18628165772</v>
      </c>
      <c r="J3141" s="2" vm="1" t="e">
        <f>_xlfn._xlws.FILTER(辅助信息!D:D,辅助信息!G:G=G3141)</f>
        <v>#VALUE!</v>
      </c>
    </row>
    <row r="3142" spans="1:10">
      <c r="A3142" s="2" t="str">
        <f>'[1]2025年已发货'!A:A</f>
        <v>晋邦</v>
      </c>
      <c r="B3142" s="2" t="str">
        <f>'[1]2025年已发货'!B:B</f>
        <v>盘螺</v>
      </c>
      <c r="C3142" s="2" t="str">
        <f>'[1]2025年已发货'!C:C</f>
        <v>HRB400E Φ10</v>
      </c>
      <c r="D3142" s="2" t="str">
        <f>'[1]2025年已发货'!D:D</f>
        <v>吨</v>
      </c>
      <c r="E3142" s="2">
        <f>'[1]2025年已发货'!E:E</f>
        <v>5</v>
      </c>
      <c r="F3142" s="4">
        <f>'[1]2025年已发货'!F:F</f>
        <v>45790</v>
      </c>
      <c r="G3142" s="2" t="str">
        <f>'[1]2025年已发货'!G:G</f>
        <v>（十九冶-江龙高速一分部）重庆市云阳县X886附近中国十九冶开云高速项目总包部西98米*龙王溪大桥桥面</v>
      </c>
      <c r="H3142" s="2" t="str">
        <f>'[1]2025年已发货'!H:H</f>
        <v>吴章红</v>
      </c>
      <c r="I3142" s="2">
        <f>'[1]2025年已发货'!I:I</f>
        <v>18628165772</v>
      </c>
      <c r="J3142" s="2" vm="1" t="e">
        <f>_xlfn._xlws.FILTER(辅助信息!D:D,辅助信息!G:G=G3142)</f>
        <v>#VALUE!</v>
      </c>
    </row>
    <row r="3143" spans="1:10">
      <c r="A3143" s="2" t="str">
        <f>'[1]2025年已发货'!A:A</f>
        <v>晋邦</v>
      </c>
      <c r="B3143" s="2" t="str">
        <f>'[1]2025年已发货'!B:B</f>
        <v>高线</v>
      </c>
      <c r="C3143" s="2" t="str">
        <f>'[1]2025年已发货'!C:C</f>
        <v>HPB300Φ10</v>
      </c>
      <c r="D3143" s="2" t="str">
        <f>'[1]2025年已发货'!D:D</f>
        <v>吨</v>
      </c>
      <c r="E3143" s="2">
        <f>'[1]2025年已发货'!E:E</f>
        <v>7.5</v>
      </c>
      <c r="F3143" s="4">
        <f>'[1]2025年已发货'!F:F</f>
        <v>45790</v>
      </c>
      <c r="G3143" s="2" t="str">
        <f>'[1]2025年已发货'!G:G</f>
        <v>（十九冶-江龙高速一分部）重庆市云阳县X886附近中国十九冶开云高速项目总包部西98米*龙王溪大桥桥面</v>
      </c>
      <c r="H3143" s="2" t="str">
        <f>'[1]2025年已发货'!H:H</f>
        <v>吴章红</v>
      </c>
      <c r="I3143" s="2">
        <f>'[1]2025年已发货'!I:I</f>
        <v>18628165772</v>
      </c>
      <c r="J3143" s="2" vm="1" t="e">
        <f>_xlfn._xlws.FILTER(辅助信息!D:D,辅助信息!G:G=G3143)</f>
        <v>#VALUE!</v>
      </c>
    </row>
    <row r="3144" spans="1:10">
      <c r="A3144" s="2" t="str">
        <f>'[1]2025年已发货'!A:A</f>
        <v>晋邦</v>
      </c>
      <c r="B3144" s="2" t="str">
        <f>'[1]2025年已发货'!B:B</f>
        <v>直螺纹</v>
      </c>
      <c r="C3144" s="2" t="str">
        <f>'[1]2025年已发货'!C:C</f>
        <v>HRB400E Φ12 9m</v>
      </c>
      <c r="D3144" s="2" t="str">
        <f>'[1]2025年已发货'!D:D</f>
        <v>吨</v>
      </c>
      <c r="E3144" s="2">
        <f>'[1]2025年已发货'!E:E</f>
        <v>17</v>
      </c>
      <c r="F3144" s="4">
        <f>'[1]2025年已发货'!F:F</f>
        <v>45790</v>
      </c>
      <c r="G3144" s="2" t="str">
        <f>'[1]2025年已发货'!G:G</f>
        <v>（十九冶-江龙高速一分部）重庆市云阳县X886附近中国十九冶开云高速项目总包部西98米*复兴互通预制梁场</v>
      </c>
      <c r="H3144" s="2" t="str">
        <f>'[1]2025年已发货'!H:H</f>
        <v>吴章红</v>
      </c>
      <c r="I3144" s="2">
        <f>'[1]2025年已发货'!I:I</f>
        <v>18628165772</v>
      </c>
      <c r="J3144" s="2" vm="1" t="e">
        <f>_xlfn._xlws.FILTER(辅助信息!D:D,辅助信息!G:G=G3144)</f>
        <v>#VALUE!</v>
      </c>
    </row>
    <row r="3145" spans="1:10">
      <c r="A3145" s="2" t="str">
        <f>'[1]2025年已发货'!A:A</f>
        <v>德胜</v>
      </c>
      <c r="B3145" s="2" t="str">
        <f>'[1]2025年已发货'!B:B</f>
        <v>螺纹钢</v>
      </c>
      <c r="C3145" s="2" t="str">
        <f>'[1]2025年已发货'!C:C</f>
        <v>HRB400E Φ18 9m</v>
      </c>
      <c r="D3145" s="2" t="str">
        <f>'[1]2025年已发货'!D:D</f>
        <v>吨</v>
      </c>
      <c r="E3145" s="2">
        <f>'[1]2025年已发货'!E:E</f>
        <v>35</v>
      </c>
      <c r="F3145" s="4">
        <f>'[1]2025年已发货'!F:F</f>
        <v>45790</v>
      </c>
      <c r="G3145" s="2" t="str">
        <f>'[1]2025年已发货'!G:G</f>
        <v>（华西简阳西城嘉苑）四川省成都市简阳市简城街道高屋村</v>
      </c>
      <c r="H3145" s="2" t="str">
        <f>'[1]2025年已发货'!H:H</f>
        <v>张瀚镭</v>
      </c>
      <c r="I3145" s="2">
        <f>'[1]2025年已发货'!I:I</f>
        <v>15884666220</v>
      </c>
      <c r="J3145" s="2" t="str">
        <f>_xlfn._xlws.FILTER(辅助信息!D:D,辅助信息!G:G=G3145)</f>
        <v>华西简阳西城嘉苑</v>
      </c>
    </row>
    <row r="3146" spans="1:10">
      <c r="A3146" s="2" t="str">
        <f>'[1]2025年已发货'!A:A</f>
        <v>德胜</v>
      </c>
      <c r="B3146" s="2" t="str">
        <f>'[1]2025年已发货'!B:B</f>
        <v>螺纹钢</v>
      </c>
      <c r="C3146" s="2" t="str">
        <f>'[1]2025年已发货'!C:C</f>
        <v>HRB400EФ18*9m</v>
      </c>
      <c r="D3146" s="2" t="str">
        <f>'[1]2025年已发货'!D:D</f>
        <v>吨</v>
      </c>
      <c r="E3146" s="2">
        <f>'[1]2025年已发货'!E:E</f>
        <v>105</v>
      </c>
      <c r="F3146" s="4">
        <f>'[1]2025年已发货'!F:F</f>
        <v>45790</v>
      </c>
      <c r="G3146" s="2" t="str">
        <f>'[1]2025年已发货'!G:G</f>
        <v>（中铁六局呼和公司康新高速TJ4-2标）四川省甘孜藏族自治州康定市新都桥镇东俄罗三村中建八局搅拌站旁</v>
      </c>
      <c r="H3146" s="2" t="str">
        <f>'[1]2025年已发货'!H:H</f>
        <v>王坤</v>
      </c>
      <c r="I3146" s="2">
        <f>'[1]2025年已发货'!I:I</f>
        <v>15647490007</v>
      </c>
      <c r="J3146" s="2" vm="1" t="e">
        <f>_xlfn._xlws.FILTER(辅助信息!D:D,辅助信息!G:G=G3146)</f>
        <v>#VALUE!</v>
      </c>
    </row>
    <row r="3147" spans="1:10">
      <c r="A3147" s="2" t="str">
        <f>'[1]2025年已发货'!A:A</f>
        <v>八局</v>
      </c>
      <c r="B3147" s="2" t="str">
        <f>'[1]2025年已发货'!B:B</f>
        <v>螺纹钢</v>
      </c>
      <c r="C3147" s="2" t="str">
        <f>'[1]2025年已发货'!C:C</f>
        <v>HRB400E Φ32 12m</v>
      </c>
      <c r="D3147" s="2" t="str">
        <f>'[1]2025年已发货'!D:D</f>
        <v>吨</v>
      </c>
      <c r="E3147" s="2">
        <f>'[1]2025年已发货'!E:E</f>
        <v>35</v>
      </c>
      <c r="F3147" s="4">
        <f>'[1]2025年已发货'!F:F</f>
        <v>45790</v>
      </c>
      <c r="G3147" s="2" t="str">
        <f>'[1]2025年已发货'!G:G</f>
        <v>（中铁北京局-资乐高速6标）四川省乐山市市中区土主镇资乐高速TJ6标项目试验室</v>
      </c>
      <c r="H3147" s="2" t="str">
        <f>'[1]2025年已发货'!H:H</f>
        <v>刘岩</v>
      </c>
      <c r="I3147" s="2">
        <f>'[1]2025年已发货'!I:I</f>
        <v>18543566469</v>
      </c>
      <c r="J3147" s="2" vm="1" t="e">
        <f>_xlfn._xlws.FILTER(辅助信息!D:D,辅助信息!G:G=G3147)</f>
        <v>#VALUE!</v>
      </c>
    </row>
    <row r="3148" spans="1:10">
      <c r="A3148" s="2" t="str">
        <f>'[1]2025年已发货'!A:A</f>
        <v>八局</v>
      </c>
      <c r="B3148" s="2" t="str">
        <f>'[1]2025年已发货'!B:B</f>
        <v>盘螺</v>
      </c>
      <c r="C3148" s="2" t="str">
        <f>'[1]2025年已发货'!C:C</f>
        <v>HRB400E Φ12</v>
      </c>
      <c r="D3148" s="2" t="str">
        <f>'[1]2025年已发货'!D:D</f>
        <v>吨</v>
      </c>
      <c r="E3148" s="2">
        <f>'[1]2025年已发货'!E:E</f>
        <v>35</v>
      </c>
      <c r="F3148" s="4">
        <f>'[1]2025年已发货'!F:F</f>
        <v>45790</v>
      </c>
      <c r="G3148" s="2" t="str">
        <f>'[1]2025年已发货'!G:G</f>
        <v>（中铁广州局-资乐高速5标）四川省乐山市井研县希望大道116号</v>
      </c>
      <c r="H3148" s="2" t="str">
        <f>'[1]2025年已发货'!H:H</f>
        <v>廖俊杰</v>
      </c>
      <c r="I3148" s="2">
        <f>'[1]2025年已发货'!I:I</f>
        <v>15775100965</v>
      </c>
      <c r="J3148" s="2" vm="1" t="e">
        <f>_xlfn._xlws.FILTER(辅助信息!D:D,辅助信息!G:G=G3148)</f>
        <v>#VALUE!</v>
      </c>
    </row>
    <row r="3149" spans="1:10">
      <c r="A3149" s="2" t="str">
        <f>'[1]2025年已发货'!A:A</f>
        <v>八局</v>
      </c>
      <c r="B3149" s="2" t="str">
        <f>'[1]2025年已发货'!B:B</f>
        <v>螺纹钢</v>
      </c>
      <c r="C3149" s="2" t="str">
        <f>'[1]2025年已发货'!C:C</f>
        <v>HRB400E Φ25 12m</v>
      </c>
      <c r="D3149" s="2" t="str">
        <f>'[1]2025年已发货'!D:D</f>
        <v>吨</v>
      </c>
      <c r="E3149" s="2">
        <f>'[1]2025年已发货'!E:E</f>
        <v>35</v>
      </c>
      <c r="F3149" s="4">
        <f>'[1]2025年已发货'!F:F</f>
        <v>45790</v>
      </c>
      <c r="G3149" s="2" t="str">
        <f>'[1]2025年已发货'!G:G</f>
        <v>（中铁广州局-资乐高速5标）四川省乐山市井研县希望大道116号</v>
      </c>
      <c r="H3149" s="2" t="str">
        <f>'[1]2025年已发货'!H:H</f>
        <v>廖俊杰</v>
      </c>
      <c r="I3149" s="2">
        <f>'[1]2025年已发货'!I:I</f>
        <v>15775100965</v>
      </c>
      <c r="J3149" s="2" vm="1" t="e">
        <f>_xlfn._xlws.FILTER(辅助信息!D:D,辅助信息!G:G=G3149)</f>
        <v>#VALUE!</v>
      </c>
    </row>
    <row r="3150" spans="1:10">
      <c r="A3150" s="2" t="str">
        <f>'[1]2025年已发货'!A:A</f>
        <v>八局</v>
      </c>
      <c r="B3150" s="2" t="str">
        <f>'[1]2025年已发货'!B:B</f>
        <v>螺纹钢</v>
      </c>
      <c r="C3150" s="2" t="str">
        <f>'[1]2025年已发货'!C:C</f>
        <v>HRB400E Φ28 9m</v>
      </c>
      <c r="D3150" s="2" t="str">
        <f>'[1]2025年已发货'!D:D</f>
        <v>吨</v>
      </c>
      <c r="E3150" s="2">
        <f>'[1]2025年已发货'!E:E</f>
        <v>35</v>
      </c>
      <c r="F3150" s="4">
        <f>'[1]2025年已发货'!F:F</f>
        <v>45790</v>
      </c>
      <c r="G3150" s="2" t="str">
        <f>'[1]2025年已发货'!G:G</f>
        <v>（中铁广州局-资乐高速5标）四川省乐山市井研县希望大道116号</v>
      </c>
      <c r="H3150" s="2" t="str">
        <f>'[1]2025年已发货'!H:H</f>
        <v>廖俊杰</v>
      </c>
      <c r="I3150" s="2">
        <f>'[1]2025年已发货'!I:I</f>
        <v>15775100965</v>
      </c>
      <c r="J3150" s="2" vm="1" t="e">
        <f>_xlfn._xlws.FILTER(辅助信息!D:D,辅助信息!G:G=G3150)</f>
        <v>#VALUE!</v>
      </c>
    </row>
    <row r="3151" spans="1:10">
      <c r="A3151" s="2" t="str">
        <f>'[1]2025年已发货'!A:A</f>
        <v>八局</v>
      </c>
      <c r="B3151" s="2" t="str">
        <f>'[1]2025年已发货'!B:B</f>
        <v>螺纹钢</v>
      </c>
      <c r="C3151" s="2" t="str">
        <f>'[1]2025年已发货'!C:C</f>
        <v>HRB400E Φ20 12m</v>
      </c>
      <c r="D3151" s="2" t="str">
        <f>'[1]2025年已发货'!D:D</f>
        <v>吨</v>
      </c>
      <c r="E3151" s="2">
        <f>'[1]2025年已发货'!E:E</f>
        <v>35</v>
      </c>
      <c r="F3151" s="4">
        <f>'[1]2025年已发货'!F:F</f>
        <v>45790</v>
      </c>
      <c r="G3151" s="2" t="str">
        <f>'[1]2025年已发货'!G:G</f>
        <v>（中铁广州局-资乐高速5标）四川省乐山市井研县希望大道116号</v>
      </c>
      <c r="H3151" s="2" t="str">
        <f>'[1]2025年已发货'!H:H</f>
        <v>廖俊杰</v>
      </c>
      <c r="I3151" s="2">
        <f>'[1]2025年已发货'!I:I</f>
        <v>15775100965</v>
      </c>
      <c r="J3151" s="2" vm="1" t="e">
        <f>_xlfn._xlws.FILTER(辅助信息!D:D,辅助信息!G:G=G3151)</f>
        <v>#VALUE!</v>
      </c>
    </row>
    <row r="3152" spans="1:10">
      <c r="A3152" s="2" t="str">
        <f>'[1]2025年已发货'!A:A</f>
        <v>八局</v>
      </c>
      <c r="B3152" s="2" t="str">
        <f>'[1]2025年已发货'!B:B</f>
        <v>螺纹钢</v>
      </c>
      <c r="C3152" s="2" t="str">
        <f>'[1]2025年已发货'!C:C</f>
        <v>HRB400E Φ16 9m</v>
      </c>
      <c r="D3152" s="2" t="str">
        <f>'[1]2025年已发货'!D:D</f>
        <v>吨</v>
      </c>
      <c r="E3152" s="2">
        <f>'[1]2025年已发货'!E:E</f>
        <v>18</v>
      </c>
      <c r="F3152" s="4">
        <f>'[1]2025年已发货'!F:F</f>
        <v>45790</v>
      </c>
      <c r="G3152" s="2" t="str">
        <f>'[1]2025年已发货'!G:G</f>
        <v>（中铁广州局-资乐高速5标）四川省乐山市井研县希望大道116号</v>
      </c>
      <c r="H3152" s="2" t="str">
        <f>'[1]2025年已发货'!H:H</f>
        <v>廖俊杰</v>
      </c>
      <c r="I3152" s="2">
        <f>'[1]2025年已发货'!I:I</f>
        <v>15775100965</v>
      </c>
      <c r="J3152" s="2" vm="1" t="e">
        <f>_xlfn._xlws.FILTER(辅助信息!D:D,辅助信息!G:G=G3152)</f>
        <v>#VALUE!</v>
      </c>
    </row>
    <row r="3153" spans="1:10">
      <c r="A3153" s="2" t="str">
        <f>'[1]2025年已发货'!A:A</f>
        <v>八局</v>
      </c>
      <c r="B3153" s="2" t="str">
        <f>'[1]2025年已发货'!B:B</f>
        <v>螺纹钢</v>
      </c>
      <c r="C3153" s="2" t="str">
        <f>'[1]2025年已发货'!C:C</f>
        <v>HRB400E Φ20 9m</v>
      </c>
      <c r="D3153" s="2" t="str">
        <f>'[1]2025年已发货'!D:D</f>
        <v>吨</v>
      </c>
      <c r="E3153" s="2">
        <f>'[1]2025年已发货'!E:E</f>
        <v>18</v>
      </c>
      <c r="F3153" s="4">
        <f>'[1]2025年已发货'!F:F</f>
        <v>45790</v>
      </c>
      <c r="G3153" s="2" t="str">
        <f>'[1]2025年已发货'!G:G</f>
        <v>（中铁广州局-资乐高速5标）四川省乐山市井研县希望大道116号</v>
      </c>
      <c r="H3153" s="2" t="str">
        <f>'[1]2025年已发货'!H:H</f>
        <v>廖俊杰</v>
      </c>
      <c r="I3153" s="2">
        <f>'[1]2025年已发货'!I:I</f>
        <v>15775100965</v>
      </c>
      <c r="J3153" s="2" vm="1" t="e">
        <f>_xlfn._xlws.FILTER(辅助信息!D:D,辅助信息!G:G=G3153)</f>
        <v>#VALUE!</v>
      </c>
    </row>
    <row r="3154" spans="1:10">
      <c r="A3154" s="2" t="str">
        <f>'[1]2025年已发货'!A:A</f>
        <v>八局</v>
      </c>
      <c r="B3154" s="2" t="str">
        <f>'[1]2025年已发货'!B:B</f>
        <v>螺纹钢</v>
      </c>
      <c r="C3154" s="2" t="str">
        <f>'[1]2025年已发货'!C:C</f>
        <v>HRB400E Φ25 12m</v>
      </c>
      <c r="D3154" s="2" t="str">
        <f>'[1]2025年已发货'!D:D</f>
        <v>吨</v>
      </c>
      <c r="E3154" s="2">
        <f>'[1]2025年已发货'!E:E</f>
        <v>105</v>
      </c>
      <c r="F3154" s="4">
        <f>'[1]2025年已发货'!F:F</f>
        <v>45790</v>
      </c>
      <c r="G3154" s="2" t="str">
        <f>'[1]2025年已发货'!G:G</f>
        <v>（中铁广州局-成渝扩容2标）成渝扩容项目ZCB3-2标2＃拌和站【雁江区联盟桥东北50米(资资路) 】</v>
      </c>
      <c r="H3154" s="2" t="str">
        <f>'[1]2025年已发货'!H:H</f>
        <v>刘沛琦</v>
      </c>
      <c r="I3154" s="2">
        <f>'[1]2025年已发货'!I:I</f>
        <v>18011784798</v>
      </c>
      <c r="J3154" s="2" vm="1" t="e">
        <f>_xlfn._xlws.FILTER(辅助信息!D:D,辅助信息!G:G=G3154)</f>
        <v>#VALUE!</v>
      </c>
    </row>
    <row r="3155" spans="1:10">
      <c r="A3155" s="2" t="str">
        <f>'[1]2025年已发货'!A:A</f>
        <v>八局</v>
      </c>
      <c r="B3155" s="2" t="str">
        <f>'[1]2025年已发货'!B:B</f>
        <v>螺纹钢</v>
      </c>
      <c r="C3155" s="2" t="str">
        <f>'[1]2025年已发货'!C:C</f>
        <v>HRB400E Φ25 12m</v>
      </c>
      <c r="D3155" s="2" t="str">
        <f>'[1]2025年已发货'!D:D</f>
        <v>吨</v>
      </c>
      <c r="E3155" s="2">
        <f>'[1]2025年已发货'!E:E</f>
        <v>70</v>
      </c>
      <c r="F3155" s="4">
        <f>'[1]2025年已发货'!F:F</f>
        <v>45790</v>
      </c>
      <c r="G3155" s="2" t="str">
        <f>'[1]2025年已发货'!G:G</f>
        <v>（中铁广州局-成渝扩容2标）四川省资阳市雁江区南双路杨家糖房</v>
      </c>
      <c r="H3155" s="2" t="str">
        <f>'[1]2025年已发货'!H:H</f>
        <v>邓志强</v>
      </c>
      <c r="I3155" s="2">
        <f>'[1]2025年已发货'!I:I</f>
        <v>17603045490</v>
      </c>
      <c r="J3155" s="2" vm="1" t="e">
        <f>_xlfn._xlws.FILTER(辅助信息!D:D,辅助信息!G:G=G3155)</f>
        <v>#VALUE!</v>
      </c>
    </row>
    <row r="3156" spans="1:10">
      <c r="A3156" s="2" t="str">
        <f>'[1]2025年已发货'!A:A</f>
        <v>德胜</v>
      </c>
      <c r="B3156" s="2" t="str">
        <f>'[1]2025年已发货'!B:B</f>
        <v>螺纹钢</v>
      </c>
      <c r="C3156" s="2" t="str">
        <f>'[1]2025年已发货'!C:C</f>
        <v>HRB400E Φ12 12m</v>
      </c>
      <c r="D3156" s="2" t="str">
        <f>'[1]2025年已发货'!D:D</f>
        <v>吨</v>
      </c>
      <c r="E3156" s="2">
        <f>'[1]2025年已发货'!E:E</f>
        <v>36.153</v>
      </c>
      <c r="F3156" s="4">
        <f>'[1]2025年已发货'!F:F</f>
        <v>45791</v>
      </c>
      <c r="G3156" s="2" t="str">
        <f>'[1]2025年已发货'!G:G</f>
        <v>（安久供应链项目）四川省宜宾市翠屏区志诚路</v>
      </c>
      <c r="H3156" s="2" t="str">
        <f>'[1]2025年已发货'!H:H</f>
        <v>毛新熠</v>
      </c>
      <c r="I3156" s="2">
        <f>'[1]2025年已发货'!I:I</f>
        <v>18208171901</v>
      </c>
      <c r="J3156" s="2" vm="1" t="e">
        <f>_xlfn._xlws.FILTER(辅助信息!D:D,辅助信息!G:G=G3156)</f>
        <v>#VALUE!</v>
      </c>
    </row>
    <row r="3157" spans="1:10">
      <c r="A3157" s="2" t="str">
        <f>'[1]2025年已发货'!A:A</f>
        <v>德胜</v>
      </c>
      <c r="B3157" s="2" t="str">
        <f>'[1]2025年已发货'!B:B</f>
        <v>螺纹钢</v>
      </c>
      <c r="C3157" s="2" t="str">
        <f>'[1]2025年已发货'!C:C</f>
        <v>HRB400E Φ25 12m</v>
      </c>
      <c r="D3157" s="2" t="str">
        <f>'[1]2025年已发货'!D:D</f>
        <v>吨</v>
      </c>
      <c r="E3157" s="2">
        <f>'[1]2025年已发货'!E:E</f>
        <v>35.438</v>
      </c>
      <c r="F3157" s="4">
        <f>'[1]2025年已发货'!F:F</f>
        <v>45791</v>
      </c>
      <c r="G3157" s="2" t="str">
        <f>'[1]2025年已发货'!G:G</f>
        <v>（安久供应链项目）四川省宜宾市翠屏区志诚路</v>
      </c>
      <c r="H3157" s="2" t="str">
        <f>'[1]2025年已发货'!H:H</f>
        <v>毛新熠</v>
      </c>
      <c r="I3157" s="2">
        <f>'[1]2025年已发货'!I:I</f>
        <v>18208171901</v>
      </c>
      <c r="J3157" s="2" vm="1" t="e">
        <f>_xlfn._xlws.FILTER(辅助信息!D:D,辅助信息!G:G=G3157)</f>
        <v>#VALUE!</v>
      </c>
    </row>
    <row r="3158" spans="1:10">
      <c r="A3158" s="2" t="str">
        <f>'[1]2025年已发货'!A:A</f>
        <v>德胜</v>
      </c>
      <c r="B3158" s="2" t="str">
        <f>'[1]2025年已发货'!B:B</f>
        <v>螺纹钢</v>
      </c>
      <c r="C3158" s="2" t="str">
        <f>'[1]2025年已发货'!C:C</f>
        <v>HRB400E Φ12 12m</v>
      </c>
      <c r="D3158" s="2" t="str">
        <f>'[1]2025年已发货'!D:D</f>
        <v>吨</v>
      </c>
      <c r="E3158" s="2">
        <f>'[1]2025年已发货'!E:E</f>
        <v>30.591</v>
      </c>
      <c r="F3158" s="4">
        <f>'[1]2025年已发货'!F:F</f>
        <v>45791</v>
      </c>
      <c r="G3158" s="2" t="str">
        <f>'[1]2025年已发货'!G:G</f>
        <v>（安久供应链项目）四川省宜宾市翠屏区志诚路</v>
      </c>
      <c r="H3158" s="2" t="str">
        <f>'[1]2025年已发货'!H:H</f>
        <v>毛新熠</v>
      </c>
      <c r="I3158" s="2">
        <f>'[1]2025年已发货'!I:I</f>
        <v>18208171901</v>
      </c>
      <c r="J3158" s="2" vm="1" t="e">
        <f>_xlfn._xlws.FILTER(辅助信息!D:D,辅助信息!G:G=G3158)</f>
        <v>#VALUE!</v>
      </c>
    </row>
    <row r="3159" spans="1:10">
      <c r="A3159" s="2" t="str">
        <f>'[1]2025年已发货'!A:A</f>
        <v>德胜</v>
      </c>
      <c r="B3159" s="2" t="str">
        <f>'[1]2025年已发货'!B:B</f>
        <v>螺纹钢</v>
      </c>
      <c r="C3159" s="2" t="str">
        <f>'[1]2025年已发货'!C:C</f>
        <v>HRB400E Φ16 12m</v>
      </c>
      <c r="D3159" s="2" t="str">
        <f>'[1]2025年已发货'!D:D</f>
        <v>吨</v>
      </c>
      <c r="E3159" s="2">
        <f>'[1]2025年已发货'!E:E</f>
        <v>19.243</v>
      </c>
      <c r="F3159" s="4">
        <f>'[1]2025年已发货'!F:F</f>
        <v>45791</v>
      </c>
      <c r="G3159" s="2" t="str">
        <f>'[1]2025年已发货'!G:G</f>
        <v>（安久供应链项目）四川省宜宾市翠屏区志诚路</v>
      </c>
      <c r="H3159" s="2" t="str">
        <f>'[1]2025年已发货'!H:H</f>
        <v>毛新熠</v>
      </c>
      <c r="I3159" s="2">
        <f>'[1]2025年已发货'!I:I</f>
        <v>18208171901</v>
      </c>
      <c r="J3159" s="2" vm="1" t="e">
        <f>_xlfn._xlws.FILTER(辅助信息!D:D,辅助信息!G:G=G3159)</f>
        <v>#VALUE!</v>
      </c>
    </row>
    <row r="3160" spans="1:10">
      <c r="A3160" s="2" t="str">
        <f>'[1]2025年已发货'!A:A</f>
        <v>德胜</v>
      </c>
      <c r="B3160" s="2" t="str">
        <f>'[1]2025年已发货'!B:B</f>
        <v>螺纹钢</v>
      </c>
      <c r="C3160" s="2" t="str">
        <f>'[1]2025年已发货'!C:C</f>
        <v>HRB400E Φ20 12m</v>
      </c>
      <c r="D3160" s="2" t="str">
        <f>'[1]2025年已发货'!D:D</f>
        <v>吨</v>
      </c>
      <c r="E3160" s="2">
        <f>'[1]2025年已发货'!E:E</f>
        <v>19.299</v>
      </c>
      <c r="F3160" s="4">
        <f>'[1]2025年已发货'!F:F</f>
        <v>45791</v>
      </c>
      <c r="G3160" s="2" t="str">
        <f>'[1]2025年已发货'!G:G</f>
        <v>（安久供应链项目）四川省宜宾市翠屏区志诚路</v>
      </c>
      <c r="H3160" s="2" t="str">
        <f>'[1]2025年已发货'!H:H</f>
        <v>毛新熠</v>
      </c>
      <c r="I3160" s="2">
        <f>'[1]2025年已发货'!I:I</f>
        <v>18208171901</v>
      </c>
      <c r="J3160" s="2" vm="1" t="e">
        <f>_xlfn._xlws.FILTER(辅助信息!D:D,辅助信息!G:G=G3160)</f>
        <v>#VALUE!</v>
      </c>
    </row>
    <row r="3161" spans="1:10">
      <c r="A3161" s="2" t="str">
        <f>'[1]2025年已发货'!A:A</f>
        <v>德胜</v>
      </c>
      <c r="B3161" s="2" t="str">
        <f>'[1]2025年已发货'!B:B</f>
        <v>螺纹钢</v>
      </c>
      <c r="C3161" s="2" t="str">
        <f>'[1]2025年已发货'!C:C</f>
        <v>HRB400E Φ22 12m</v>
      </c>
      <c r="D3161" s="2" t="str">
        <f>'[1]2025年已发货'!D:D</f>
        <v>吨</v>
      </c>
      <c r="E3161" s="2">
        <f>'[1]2025年已发货'!E:E</f>
        <v>19.026</v>
      </c>
      <c r="F3161" s="4">
        <f>'[1]2025年已发货'!F:F</f>
        <v>45791</v>
      </c>
      <c r="G3161" s="2" t="str">
        <f>'[1]2025年已发货'!G:G</f>
        <v>（安久供应链项目）四川省宜宾市翠屏区志诚路</v>
      </c>
      <c r="H3161" s="2" t="str">
        <f>'[1]2025年已发货'!H:H</f>
        <v>毛新熠</v>
      </c>
      <c r="I3161" s="2">
        <f>'[1]2025年已发货'!I:I</f>
        <v>18208171901</v>
      </c>
      <c r="J3161" s="2" vm="1" t="e">
        <f>_xlfn._xlws.FILTER(辅助信息!D:D,辅助信息!G:G=G3161)</f>
        <v>#VALUE!</v>
      </c>
    </row>
    <row r="3162" spans="1:10">
      <c r="A3162" s="2" t="str">
        <f>'[1]2025年已发货'!A:A</f>
        <v>德胜</v>
      </c>
      <c r="B3162" s="2" t="str">
        <f>'[1]2025年已发货'!B:B</f>
        <v>螺纹钢</v>
      </c>
      <c r="C3162" s="2" t="str">
        <f>'[1]2025年已发货'!C:C</f>
        <v>HRB400E Φ25 12m</v>
      </c>
      <c r="D3162" s="2" t="str">
        <f>'[1]2025年已发货'!D:D</f>
        <v>吨</v>
      </c>
      <c r="E3162" s="2">
        <f>'[1]2025年已发货'!E:E</f>
        <v>16.356</v>
      </c>
      <c r="F3162" s="4">
        <f>'[1]2025年已发货'!F:F</f>
        <v>45791</v>
      </c>
      <c r="G3162" s="2" t="str">
        <f>'[1]2025年已发货'!G:G</f>
        <v>（安久供应链项目）四川省宜宾市翠屏区志诚路</v>
      </c>
      <c r="H3162" s="2" t="str">
        <f>'[1]2025年已发货'!H:H</f>
        <v>毛新熠</v>
      </c>
      <c r="I3162" s="2">
        <f>'[1]2025年已发货'!I:I</f>
        <v>18208171901</v>
      </c>
      <c r="J3162" s="2" vm="1" t="e">
        <f>_xlfn._xlws.FILTER(辅助信息!D:D,辅助信息!G:G=G3162)</f>
        <v>#VALUE!</v>
      </c>
    </row>
    <row r="3163" spans="1:10">
      <c r="A3163" s="2" t="str">
        <f>'[1]2025年已发货'!A:A</f>
        <v>德胜</v>
      </c>
      <c r="B3163" s="2" t="str">
        <f>'[1]2025年已发货'!B:B</f>
        <v>螺纹钢</v>
      </c>
      <c r="C3163" s="2" t="str">
        <f>'[1]2025年已发货'!C:C</f>
        <v>HRB400E Φ28 12m</v>
      </c>
      <c r="D3163" s="2" t="str">
        <f>'[1]2025年已发货'!D:D</f>
        <v>吨</v>
      </c>
      <c r="E3163" s="2">
        <f>'[1]2025年已发货'!E:E</f>
        <v>38.136</v>
      </c>
      <c r="F3163" s="4">
        <f>'[1]2025年已发货'!F:F</f>
        <v>45791</v>
      </c>
      <c r="G3163" s="2" t="str">
        <f>'[1]2025年已发货'!G:G</f>
        <v>（安久供应链项目）四川省宜宾市翠屏区志诚路</v>
      </c>
      <c r="H3163" s="2" t="str">
        <f>'[1]2025年已发货'!H:H</f>
        <v>毛新熠</v>
      </c>
      <c r="I3163" s="2">
        <f>'[1]2025年已发货'!I:I</f>
        <v>18208171901</v>
      </c>
      <c r="J3163" s="2" vm="1" t="e">
        <f>_xlfn._xlws.FILTER(辅助信息!D:D,辅助信息!G:G=G3163)</f>
        <v>#VALUE!</v>
      </c>
    </row>
    <row r="3164" spans="1:10">
      <c r="A3164" s="2" t="str">
        <f>'[1]2025年已发货'!A:A</f>
        <v>德胜</v>
      </c>
      <c r="B3164" s="2" t="str">
        <f>'[1]2025年已发货'!B:B</f>
        <v>螺纹钢</v>
      </c>
      <c r="C3164" s="2" t="str">
        <f>'[1]2025年已发货'!C:C</f>
        <v>HRB400E Φ25 12m</v>
      </c>
      <c r="D3164" s="2" t="str">
        <f>'[1]2025年已发货'!D:D</f>
        <v>吨</v>
      </c>
      <c r="E3164" s="2">
        <f>'[1]2025年已发货'!E:E</f>
        <v>40.89</v>
      </c>
      <c r="F3164" s="4">
        <f>'[1]2025年已发货'!F:F</f>
        <v>45791</v>
      </c>
      <c r="G3164" s="2" t="str">
        <f>'[1]2025年已发货'!G:G</f>
        <v>（安久供应链项目）四川省宜宾市翠屏区志诚路</v>
      </c>
      <c r="H3164" s="2" t="str">
        <f>'[1]2025年已发货'!H:H</f>
        <v>毛新熠</v>
      </c>
      <c r="I3164" s="2">
        <f>'[1]2025年已发货'!I:I</f>
        <v>18208171901</v>
      </c>
      <c r="J3164" s="2" vm="1" t="e">
        <f>_xlfn._xlws.FILTER(辅助信息!D:D,辅助信息!G:G=G3164)</f>
        <v>#VALUE!</v>
      </c>
    </row>
    <row r="3165" spans="1:10">
      <c r="A3165" s="2" t="str">
        <f>'[1]2025年已发货'!A:A</f>
        <v>德胜</v>
      </c>
      <c r="B3165" s="2" t="str">
        <f>'[1]2025年已发货'!B:B</f>
        <v>螺纹钢</v>
      </c>
      <c r="C3165" s="2" t="str">
        <f>'[1]2025年已发货'!C:C</f>
        <v>HRB400E Φ28 12m</v>
      </c>
      <c r="D3165" s="2" t="str">
        <f>'[1]2025年已发货'!D:D</f>
        <v>吨</v>
      </c>
      <c r="E3165" s="2">
        <f>'[1]2025年已发货'!E:E</f>
        <v>19.068</v>
      </c>
      <c r="F3165" s="4">
        <f>'[1]2025年已发货'!F:F</f>
        <v>45791</v>
      </c>
      <c r="G3165" s="2" t="str">
        <f>'[1]2025年已发货'!G:G</f>
        <v>（安久供应链项目）四川省宜宾市翠屏区志诚路</v>
      </c>
      <c r="H3165" s="2" t="str">
        <f>'[1]2025年已发货'!H:H</f>
        <v>毛新熠</v>
      </c>
      <c r="I3165" s="2">
        <f>'[1]2025年已发货'!I:I</f>
        <v>18208171901</v>
      </c>
      <c r="J3165" s="2" vm="1" t="e">
        <f>_xlfn._xlws.FILTER(辅助信息!D:D,辅助信息!G:G=G3165)</f>
        <v>#VALUE!</v>
      </c>
    </row>
    <row r="3166" spans="1:10">
      <c r="A3166" s="2" t="str">
        <f>'[1]2025年已发货'!A:A</f>
        <v>德胜</v>
      </c>
      <c r="B3166" s="2" t="str">
        <f>'[1]2025年已发货'!B:B</f>
        <v>螺纹钢</v>
      </c>
      <c r="C3166" s="2" t="str">
        <f>'[1]2025年已发货'!C:C</f>
        <v>HRB400E Φ32 12m</v>
      </c>
      <c r="D3166" s="2" t="str">
        <f>'[1]2025年已发货'!D:D</f>
        <v>吨</v>
      </c>
      <c r="E3166" s="2">
        <f>'[1]2025年已发货'!E:E</f>
        <v>10.904</v>
      </c>
      <c r="F3166" s="4">
        <f>'[1]2025年已发货'!F:F</f>
        <v>45791</v>
      </c>
      <c r="G3166" s="2" t="str">
        <f>'[1]2025年已发货'!G:G</f>
        <v>（安久供应链项目）四川省宜宾市翠屏区志诚路</v>
      </c>
      <c r="H3166" s="2" t="str">
        <f>'[1]2025年已发货'!H:H</f>
        <v>毛新熠</v>
      </c>
      <c r="I3166" s="2">
        <f>'[1]2025年已发货'!I:I</f>
        <v>18208171901</v>
      </c>
      <c r="J3166" s="2" vm="1" t="e">
        <f>_xlfn._xlws.FILTER(辅助信息!D:D,辅助信息!G:G=G3166)</f>
        <v>#VALUE!</v>
      </c>
    </row>
    <row r="3167" spans="1:10">
      <c r="A3167" s="2" t="str">
        <f>'[1]2025年已发货'!A:A</f>
        <v>钢固融</v>
      </c>
      <c r="B3167" s="2" t="str">
        <f>'[1]2025年已发货'!B:B</f>
        <v>螺纹钢</v>
      </c>
      <c r="C3167" s="2" t="str">
        <f>'[1]2025年已发货'!C:C</f>
        <v>HRB400E Φ14 9m</v>
      </c>
      <c r="D3167" s="2" t="str">
        <f>'[1]2025年已发货'!D:D</f>
        <v>吨</v>
      </c>
      <c r="E3167" s="2">
        <f>'[1]2025年已发货'!E:E</f>
        <v>12</v>
      </c>
      <c r="F3167" s="4">
        <f>'[1]2025年已发货'!F:F</f>
        <v>45791</v>
      </c>
      <c r="G3167" s="2" t="str">
        <f>'[1]2025年已发货'!G:G</f>
        <v>（中铁五局新津tod项目）成都市新津区旭辉天府未来城南(华金路南)</v>
      </c>
      <c r="H3167" s="2" t="str">
        <f>'[1]2025年已发货'!H:H</f>
        <v>戴军</v>
      </c>
      <c r="I3167" s="2">
        <f>'[1]2025年已发货'!I:I</f>
        <v>15984585768</v>
      </c>
      <c r="J3167" s="2" vm="1" t="e">
        <f>_xlfn._xlws.FILTER(辅助信息!D:D,辅助信息!G:G=G3167)</f>
        <v>#VALUE!</v>
      </c>
    </row>
    <row r="3168" spans="1:10">
      <c r="A3168" s="2" t="str">
        <f>'[1]2025年已发货'!A:A</f>
        <v>钢固融</v>
      </c>
      <c r="B3168" s="2" t="str">
        <f>'[1]2025年已发货'!B:B</f>
        <v>螺纹钢</v>
      </c>
      <c r="C3168" s="2" t="str">
        <f>'[1]2025年已发货'!C:C</f>
        <v>HRB500E Φ12 9m</v>
      </c>
      <c r="D3168" s="2" t="str">
        <f>'[1]2025年已发货'!D:D</f>
        <v>吨</v>
      </c>
      <c r="E3168" s="2">
        <f>'[1]2025年已发货'!E:E</f>
        <v>3</v>
      </c>
      <c r="F3168" s="4">
        <f>'[1]2025年已发货'!F:F</f>
        <v>45791</v>
      </c>
      <c r="G3168" s="2" t="str">
        <f>'[1]2025年已发货'!G:G</f>
        <v>（中铁五局新津tod项目）成都市新津区旭辉天府未来城南(华金路南)</v>
      </c>
      <c r="H3168" s="2" t="str">
        <f>'[1]2025年已发货'!H:H</f>
        <v>戴军</v>
      </c>
      <c r="I3168" s="2">
        <f>'[1]2025年已发货'!I:I</f>
        <v>15984585768</v>
      </c>
      <c r="J3168" s="2" vm="1" t="e">
        <f>_xlfn._xlws.FILTER(辅助信息!D:D,辅助信息!G:G=G3168)</f>
        <v>#VALUE!</v>
      </c>
    </row>
    <row r="3169" spans="1:10">
      <c r="A3169" s="2" t="str">
        <f>'[1]2025年已发货'!A:A</f>
        <v>钢固融</v>
      </c>
      <c r="B3169" s="2" t="str">
        <f>'[1]2025年已发货'!B:B</f>
        <v>螺纹钢</v>
      </c>
      <c r="C3169" s="2" t="str">
        <f>'[1]2025年已发货'!C:C</f>
        <v>HRB500E Φ14 9m</v>
      </c>
      <c r="D3169" s="2" t="str">
        <f>'[1]2025年已发货'!D:D</f>
        <v>吨</v>
      </c>
      <c r="E3169" s="2">
        <f>'[1]2025年已发货'!E:E</f>
        <v>3</v>
      </c>
      <c r="F3169" s="4">
        <f>'[1]2025年已发货'!F:F</f>
        <v>45791</v>
      </c>
      <c r="G3169" s="2" t="str">
        <f>'[1]2025年已发货'!G:G</f>
        <v>（中铁五局新津tod项目）成都市新津区旭辉天府未来城南(华金路南)</v>
      </c>
      <c r="H3169" s="2" t="str">
        <f>'[1]2025年已发货'!H:H</f>
        <v>戴军</v>
      </c>
      <c r="I3169" s="2">
        <f>'[1]2025年已发货'!I:I</f>
        <v>15984585768</v>
      </c>
      <c r="J3169" s="2" vm="1" t="e">
        <f>_xlfn._xlws.FILTER(辅助信息!D:D,辅助信息!G:G=G3169)</f>
        <v>#VALUE!</v>
      </c>
    </row>
    <row r="3170" spans="1:10">
      <c r="A3170" s="2" t="str">
        <f>'[1]2025年已发货'!A:A</f>
        <v>钢固融</v>
      </c>
      <c r="B3170" s="2" t="str">
        <f>'[1]2025年已发货'!B:B</f>
        <v>螺纹钢</v>
      </c>
      <c r="C3170" s="2" t="str">
        <f>'[1]2025年已发货'!C:C</f>
        <v>HRB500E Φ20 9m</v>
      </c>
      <c r="D3170" s="2" t="str">
        <f>'[1]2025年已发货'!D:D</f>
        <v>吨</v>
      </c>
      <c r="E3170" s="2">
        <f>'[1]2025年已发货'!E:E</f>
        <v>3</v>
      </c>
      <c r="F3170" s="4">
        <f>'[1]2025年已发货'!F:F</f>
        <v>45791</v>
      </c>
      <c r="G3170" s="2" t="str">
        <f>'[1]2025年已发货'!G:G</f>
        <v>（中铁五局新津tod项目）成都市新津区旭辉天府未来城南(华金路南)</v>
      </c>
      <c r="H3170" s="2" t="str">
        <f>'[1]2025年已发货'!H:H</f>
        <v>戴军</v>
      </c>
      <c r="I3170" s="2">
        <f>'[1]2025年已发货'!I:I</f>
        <v>15984585768</v>
      </c>
      <c r="J3170" s="2" vm="1" t="e">
        <f>_xlfn._xlws.FILTER(辅助信息!D:D,辅助信息!G:G=G3170)</f>
        <v>#VALUE!</v>
      </c>
    </row>
    <row r="3171" spans="1:10">
      <c r="A3171" s="2" t="str">
        <f>'[1]2025年已发货'!A:A</f>
        <v>钢固融</v>
      </c>
      <c r="B3171" s="2" t="str">
        <f>'[1]2025年已发货'!B:B</f>
        <v>螺纹钢</v>
      </c>
      <c r="C3171" s="2" t="str">
        <f>'[1]2025年已发货'!C:C</f>
        <v>HRB500E Φ22 9m</v>
      </c>
      <c r="D3171" s="2" t="str">
        <f>'[1]2025年已发货'!D:D</f>
        <v>吨</v>
      </c>
      <c r="E3171" s="2">
        <f>'[1]2025年已发货'!E:E</f>
        <v>3</v>
      </c>
      <c r="F3171" s="4">
        <f>'[1]2025年已发货'!F:F</f>
        <v>45791</v>
      </c>
      <c r="G3171" s="2" t="str">
        <f>'[1]2025年已发货'!G:G</f>
        <v>（中铁五局新津tod项目）成都市新津区旭辉天府未来城南(华金路南)</v>
      </c>
      <c r="H3171" s="2" t="str">
        <f>'[1]2025年已发货'!H:H</f>
        <v>戴军</v>
      </c>
      <c r="I3171" s="2">
        <f>'[1]2025年已发货'!I:I</f>
        <v>15984585768</v>
      </c>
      <c r="J3171" s="2" vm="1" t="e">
        <f>_xlfn._xlws.FILTER(辅助信息!D:D,辅助信息!G:G=G3171)</f>
        <v>#VALUE!</v>
      </c>
    </row>
    <row r="3172" spans="1:10">
      <c r="A3172" s="2" t="str">
        <f>'[1]2025年已发货'!A:A</f>
        <v>钢固融</v>
      </c>
      <c r="B3172" s="2" t="str">
        <f>'[1]2025年已发货'!B:B</f>
        <v>螺纹钢</v>
      </c>
      <c r="C3172" s="2" t="str">
        <f>'[1]2025年已发货'!C:C</f>
        <v>HRB500E Φ25 9m</v>
      </c>
      <c r="D3172" s="2" t="str">
        <f>'[1]2025年已发货'!D:D</f>
        <v>吨</v>
      </c>
      <c r="E3172" s="2">
        <f>'[1]2025年已发货'!E:E</f>
        <v>10</v>
      </c>
      <c r="F3172" s="4">
        <f>'[1]2025年已发货'!F:F</f>
        <v>45791</v>
      </c>
      <c r="G3172" s="2" t="str">
        <f>'[1]2025年已发货'!G:G</f>
        <v>（中铁五局新津tod项目）成都市新津区旭辉天府未来城南(华金路南)</v>
      </c>
      <c r="H3172" s="2" t="str">
        <f>'[1]2025年已发货'!H:H</f>
        <v>戴军</v>
      </c>
      <c r="I3172" s="2">
        <f>'[1]2025年已发货'!I:I</f>
        <v>15984585768</v>
      </c>
      <c r="J3172" s="2" vm="1" t="e">
        <f>_xlfn._xlws.FILTER(辅助信息!D:D,辅助信息!G:G=G3172)</f>
        <v>#VALUE!</v>
      </c>
    </row>
    <row r="3173" spans="1:10">
      <c r="A3173" s="2" t="str">
        <f>'[1]2025年已发货'!A:A</f>
        <v>德胜</v>
      </c>
      <c r="B3173" s="2" t="str">
        <f>'[1]2025年已发货'!B:B</f>
        <v>螺纹钢</v>
      </c>
      <c r="C3173" s="2" t="str">
        <f>'[1]2025年已发货'!C:C</f>
        <v>HRB400E Φ12 9m</v>
      </c>
      <c r="D3173" s="2" t="str">
        <f>'[1]2025年已发货'!D:D</f>
        <v>吨</v>
      </c>
      <c r="E3173" s="2">
        <f>'[1]2025年已发货'!E:E</f>
        <v>18</v>
      </c>
      <c r="F3173" s="4">
        <f>'[1]2025年已发货'!F:F</f>
        <v>45791</v>
      </c>
      <c r="G3173" s="2" t="str">
        <f>'[1]2025年已发货'!G:G</f>
        <v>（中铁五局新津tod项目）成都市新津区旭辉天府未来城南(华金路南)</v>
      </c>
      <c r="H3173" s="2" t="str">
        <f>'[1]2025年已发货'!H:H</f>
        <v>李霜</v>
      </c>
      <c r="I3173" s="2">
        <f>'[1]2025年已发货'!I:I</f>
        <v>18785086540</v>
      </c>
      <c r="J3173" s="2" vm="1" t="e">
        <f>_xlfn._xlws.FILTER(辅助信息!D:D,辅助信息!G:G=G3173)</f>
        <v>#VALUE!</v>
      </c>
    </row>
    <row r="3174" spans="1:10">
      <c r="A3174" s="2" t="str">
        <f>'[1]2025年已发货'!A:A</f>
        <v>德胜</v>
      </c>
      <c r="B3174" s="2" t="str">
        <f>'[1]2025年已发货'!B:B</f>
        <v>螺纹钢</v>
      </c>
      <c r="C3174" s="2" t="str">
        <f>'[1]2025年已发货'!C:C</f>
        <v>HRB400E Φ14 9m</v>
      </c>
      <c r="D3174" s="2" t="str">
        <f>'[1]2025年已发货'!D:D</f>
        <v>吨</v>
      </c>
      <c r="E3174" s="2">
        <f>'[1]2025年已发货'!E:E</f>
        <v>3</v>
      </c>
      <c r="F3174" s="4">
        <f>'[1]2025年已发货'!F:F</f>
        <v>45791</v>
      </c>
      <c r="G3174" s="2" t="str">
        <f>'[1]2025年已发货'!G:G</f>
        <v>（中铁五局新津tod项目）成都市新津区旭辉天府未来城南(华金路南)</v>
      </c>
      <c r="H3174" s="2" t="str">
        <f>'[1]2025年已发货'!H:H</f>
        <v>李霜</v>
      </c>
      <c r="I3174" s="2">
        <f>'[1]2025年已发货'!I:I</f>
        <v>18785086540</v>
      </c>
      <c r="J3174" s="2" vm="1" t="e">
        <f>_xlfn._xlws.FILTER(辅助信息!D:D,辅助信息!G:G=G3174)</f>
        <v>#VALUE!</v>
      </c>
    </row>
    <row r="3175" spans="1:10">
      <c r="A3175" s="2" t="str">
        <f>'[1]2025年已发货'!A:A</f>
        <v>德胜</v>
      </c>
      <c r="B3175" s="2" t="str">
        <f>'[1]2025年已发货'!B:B</f>
        <v>螺纹钢</v>
      </c>
      <c r="C3175" s="2" t="str">
        <f>'[1]2025年已发货'!C:C</f>
        <v>HRB500E Φ16 9m</v>
      </c>
      <c r="D3175" s="2" t="str">
        <f>'[1]2025年已发货'!D:D</f>
        <v>吨</v>
      </c>
      <c r="E3175" s="2">
        <f>'[1]2025年已发货'!E:E</f>
        <v>3</v>
      </c>
      <c r="F3175" s="4">
        <f>'[1]2025年已发货'!F:F</f>
        <v>45791</v>
      </c>
      <c r="G3175" s="2" t="str">
        <f>'[1]2025年已发货'!G:G</f>
        <v>（中铁五局新津tod项目）成都市新津区旭辉天府未来城南(华金路南)</v>
      </c>
      <c r="H3175" s="2" t="str">
        <f>'[1]2025年已发货'!H:H</f>
        <v>李霜</v>
      </c>
      <c r="I3175" s="2">
        <f>'[1]2025年已发货'!I:I</f>
        <v>18785086540</v>
      </c>
      <c r="J3175" s="2" vm="1" t="e">
        <f>_xlfn._xlws.FILTER(辅助信息!D:D,辅助信息!G:G=G3175)</f>
        <v>#VALUE!</v>
      </c>
    </row>
    <row r="3176" spans="1:10">
      <c r="A3176" s="2" t="str">
        <f>'[1]2025年已发货'!A:A</f>
        <v>德胜</v>
      </c>
      <c r="B3176" s="2" t="str">
        <f>'[1]2025年已发货'!B:B</f>
        <v>螺纹钢</v>
      </c>
      <c r="C3176" s="2" t="str">
        <f>'[1]2025年已发货'!C:C</f>
        <v>HRB500E Φ18 9m</v>
      </c>
      <c r="D3176" s="2" t="str">
        <f>'[1]2025年已发货'!D:D</f>
        <v>吨</v>
      </c>
      <c r="E3176" s="2">
        <f>'[1]2025年已发货'!E:E</f>
        <v>3</v>
      </c>
      <c r="F3176" s="4">
        <f>'[1]2025年已发货'!F:F</f>
        <v>45791</v>
      </c>
      <c r="G3176" s="2" t="str">
        <f>'[1]2025年已发货'!G:G</f>
        <v>（中铁五局新津tod项目）成都市新津区旭辉天府未来城南(华金路南)</v>
      </c>
      <c r="H3176" s="2" t="str">
        <f>'[1]2025年已发货'!H:H</f>
        <v>李霜</v>
      </c>
      <c r="I3176" s="2">
        <f>'[1]2025年已发货'!I:I</f>
        <v>18785086540</v>
      </c>
      <c r="J3176" s="2" vm="1" t="e">
        <f>_xlfn._xlws.FILTER(辅助信息!D:D,辅助信息!G:G=G3176)</f>
        <v>#VALUE!</v>
      </c>
    </row>
    <row r="3177" spans="1:10">
      <c r="A3177" s="2" t="str">
        <f>'[1]2025年已发货'!A:A</f>
        <v>德胜</v>
      </c>
      <c r="B3177" s="2" t="str">
        <f>'[1]2025年已发货'!B:B</f>
        <v>螺纹钢</v>
      </c>
      <c r="C3177" s="2" t="str">
        <f>'[1]2025年已发货'!C:C</f>
        <v>HRB500E Φ25 9m</v>
      </c>
      <c r="D3177" s="2" t="str">
        <f>'[1]2025年已发货'!D:D</f>
        <v>吨</v>
      </c>
      <c r="E3177" s="2">
        <f>'[1]2025年已发货'!E:E</f>
        <v>10</v>
      </c>
      <c r="F3177" s="4">
        <f>'[1]2025年已发货'!F:F</f>
        <v>45791</v>
      </c>
      <c r="G3177" s="2" t="str">
        <f>'[1]2025年已发货'!G:G</f>
        <v>（中铁五局新津tod项目）成都市新津区旭辉天府未来城南(华金路南)</v>
      </c>
      <c r="H3177" s="2" t="str">
        <f>'[1]2025年已发货'!H:H</f>
        <v>李霜</v>
      </c>
      <c r="I3177" s="2">
        <f>'[1]2025年已发货'!I:I</f>
        <v>18785086540</v>
      </c>
      <c r="J3177" s="2" vm="1" t="e">
        <f>_xlfn._xlws.FILTER(辅助信息!D:D,辅助信息!G:G=G3177)</f>
        <v>#VALUE!</v>
      </c>
    </row>
    <row r="3178" spans="1:10">
      <c r="A3178" s="2" t="str">
        <f>'[1]2025年已发货'!A:A</f>
        <v>钢固融</v>
      </c>
      <c r="B3178" s="2" t="str">
        <f>'[1]2025年已发货'!B:B</f>
        <v>螺纹钢</v>
      </c>
      <c r="C3178" s="2" t="str">
        <f>'[1]2025年已发货'!C:C</f>
        <v>HRB500EФ32*9m</v>
      </c>
      <c r="D3178" s="2" t="str">
        <f>'[1]2025年已发货'!D:D</f>
        <v>吨</v>
      </c>
      <c r="E3178" s="2">
        <f>'[1]2025年已发货'!E:E</f>
        <v>140</v>
      </c>
      <c r="F3178" s="4">
        <f>'[1]2025年已发货'!F:F</f>
        <v>45791</v>
      </c>
      <c r="G3178" s="2" t="str">
        <f>'[1]2025年已发货'!G:G</f>
        <v>（中铁九桥康新高速TJ1-3标）四川省甘孜州康定市折多塘村车管所旁（使用德胜、威钢、成实）</v>
      </c>
      <c r="H3178" s="2" t="str">
        <f>'[1]2025年已发货'!H:H</f>
        <v>王营光</v>
      </c>
      <c r="I3178" s="2">
        <f>'[1]2025年已发货'!I:I</f>
        <v>13479287250</v>
      </c>
      <c r="J3178" s="2" vm="1" t="e">
        <f>_xlfn._xlws.FILTER(辅助信息!D:D,辅助信息!G:G=G3178)</f>
        <v>#VALUE!</v>
      </c>
    </row>
    <row r="3179" spans="1:10">
      <c r="A3179" s="2" t="str">
        <f>'[1]2025年已发货'!A:A</f>
        <v>八局</v>
      </c>
      <c r="B3179" s="2" t="str">
        <f>'[1]2025年已发货'!B:B</f>
        <v>盘螺</v>
      </c>
      <c r="C3179" s="2" t="str">
        <f>'[1]2025年已发货'!C:C</f>
        <v>HRB400E Φ12</v>
      </c>
      <c r="D3179" s="2" t="str">
        <f>'[1]2025年已发货'!D:D</f>
        <v>吨</v>
      </c>
      <c r="E3179" s="2">
        <f>'[1]2025年已发货'!E:E</f>
        <v>35</v>
      </c>
      <c r="F3179" s="4">
        <f>'[1]2025年已发货'!F:F</f>
        <v>45791</v>
      </c>
      <c r="G3179" s="2" t="str">
        <f>'[1]2025年已发货'!G:G</f>
        <v>（中铁广州局-资乐高速5标）四川省乐山市井研县希望大道116号</v>
      </c>
      <c r="H3179" s="2" t="str">
        <f>'[1]2025年已发货'!H:H</f>
        <v>廖俊杰</v>
      </c>
      <c r="I3179" s="2">
        <f>'[1]2025年已发货'!I:I</f>
        <v>15775100965</v>
      </c>
      <c r="J3179" s="2" vm="1" t="e">
        <f>_xlfn._xlws.FILTER(辅助信息!D:D,辅助信息!G:G=G3179)</f>
        <v>#VALUE!</v>
      </c>
    </row>
    <row r="3180" spans="1:10">
      <c r="A3180" s="2" t="str">
        <f>'[1]2025年已发货'!A:A</f>
        <v>润耀</v>
      </c>
      <c r="B3180" s="2" t="str">
        <f>'[1]2025年已发货'!B:B</f>
        <v>盘螺</v>
      </c>
      <c r="C3180" s="2" t="str">
        <f>'[1]2025年已发货'!C:C</f>
        <v>HRB400E Φ12</v>
      </c>
      <c r="D3180" s="2" t="str">
        <f>'[1]2025年已发货'!D:D</f>
        <v>吨</v>
      </c>
      <c r="E3180" s="2">
        <f>'[1]2025年已发货'!E:E</f>
        <v>10</v>
      </c>
      <c r="F3180" s="4">
        <f>'[1]2025年已发货'!F:F</f>
        <v>45791</v>
      </c>
      <c r="G3180" s="2" t="str">
        <f>'[1]2025年已发货'!G:G</f>
        <v>（华西萌海科创农业生态谷）成都市简阳市白金山水库</v>
      </c>
      <c r="H3180" s="2" t="str">
        <f>'[1]2025年已发货'!H:H</f>
        <v>石清国</v>
      </c>
      <c r="I3180" s="2">
        <f>'[1]2025年已发货'!I:I</f>
        <v>13458642015</v>
      </c>
      <c r="J3180" s="2" t="str">
        <f>_xlfn._xlws.FILTER(辅助信息!D:D,辅助信息!G:G=G3180)</f>
        <v>华西萌海-科创农业生态谷</v>
      </c>
    </row>
    <row r="3181" spans="1:10">
      <c r="A3181" s="2" t="str">
        <f>'[1]2025年已发货'!A:A</f>
        <v>润耀</v>
      </c>
      <c r="B3181" s="2" t="str">
        <f>'[1]2025年已发货'!B:B</f>
        <v>螺纹钢</v>
      </c>
      <c r="C3181" s="2" t="str">
        <f>'[1]2025年已发货'!C:C</f>
        <v>HRB400E Φ12 9m</v>
      </c>
      <c r="D3181" s="2" t="str">
        <f>'[1]2025年已发货'!D:D</f>
        <v>吨</v>
      </c>
      <c r="E3181" s="2">
        <f>'[1]2025年已发货'!E:E</f>
        <v>8</v>
      </c>
      <c r="F3181" s="4">
        <f>'[1]2025年已发货'!F:F</f>
        <v>45791</v>
      </c>
      <c r="G3181" s="2" t="str">
        <f>'[1]2025年已发货'!G:G</f>
        <v>（华西萌海科创农业生态谷）成都市简阳市白金山水库</v>
      </c>
      <c r="H3181" s="2" t="str">
        <f>'[1]2025年已发货'!H:H</f>
        <v>石清国</v>
      </c>
      <c r="I3181" s="2">
        <f>'[1]2025年已发货'!I:I</f>
        <v>13458642015</v>
      </c>
      <c r="J3181" s="2" t="str">
        <f>_xlfn._xlws.FILTER(辅助信息!D:D,辅助信息!G:G=G3181)</f>
        <v>华西萌海-科创农业生态谷</v>
      </c>
    </row>
    <row r="3182" spans="1:10">
      <c r="A3182" s="2" t="str">
        <f>'[1]2025年已发货'!A:A</f>
        <v>润耀</v>
      </c>
      <c r="B3182" s="2" t="str">
        <f>'[1]2025年已发货'!B:B</f>
        <v>螺纹钢</v>
      </c>
      <c r="C3182" s="2" t="str">
        <f>'[1]2025年已发货'!C:C</f>
        <v>HRB400E Φ14 9m</v>
      </c>
      <c r="D3182" s="2" t="str">
        <f>'[1]2025年已发货'!D:D</f>
        <v>吨</v>
      </c>
      <c r="E3182" s="2">
        <f>'[1]2025年已发货'!E:E</f>
        <v>3</v>
      </c>
      <c r="F3182" s="4">
        <f>'[1]2025年已发货'!F:F</f>
        <v>45791</v>
      </c>
      <c r="G3182" s="2" t="str">
        <f>'[1]2025年已发货'!G:G</f>
        <v>（华西萌海科创农业生态谷）成都市简阳市白金山水库</v>
      </c>
      <c r="H3182" s="2" t="str">
        <f>'[1]2025年已发货'!H:H</f>
        <v>石清国</v>
      </c>
      <c r="I3182" s="2">
        <f>'[1]2025年已发货'!I:I</f>
        <v>13458642015</v>
      </c>
      <c r="J3182" s="2" t="str">
        <f>_xlfn._xlws.FILTER(辅助信息!D:D,辅助信息!G:G=G3182)</f>
        <v>华西萌海-科创农业生态谷</v>
      </c>
    </row>
    <row r="3183" spans="1:10">
      <c r="A3183" s="2" t="str">
        <f>'[1]2025年已发货'!A:A</f>
        <v>润耀</v>
      </c>
      <c r="B3183" s="2" t="str">
        <f>'[1]2025年已发货'!B:B</f>
        <v>螺纹钢</v>
      </c>
      <c r="C3183" s="2" t="str">
        <f>'[1]2025年已发货'!C:C</f>
        <v>HRB500E Φ25</v>
      </c>
      <c r="D3183" s="2" t="str">
        <f>'[1]2025年已发货'!D:D</f>
        <v>吨</v>
      </c>
      <c r="E3183" s="2">
        <f>'[1]2025年已发货'!E:E</f>
        <v>14</v>
      </c>
      <c r="F3183" s="4">
        <f>'[1]2025年已发货'!F:F</f>
        <v>45791</v>
      </c>
      <c r="G3183" s="2" t="str">
        <f>'[1]2025年已发货'!G:G</f>
        <v>（华西萌海科创农业生态谷）成都市简阳市白金山水库</v>
      </c>
      <c r="H3183" s="2" t="str">
        <f>'[1]2025年已发货'!H:H</f>
        <v>石清国</v>
      </c>
      <c r="I3183" s="2">
        <f>'[1]2025年已发货'!I:I</f>
        <v>13458642015</v>
      </c>
      <c r="J3183" s="2" t="str">
        <f>_xlfn._xlws.FILTER(辅助信息!D:D,辅助信息!G:G=G3183)</f>
        <v>华西萌海-科创农业生态谷</v>
      </c>
    </row>
    <row r="3184" spans="1:10">
      <c r="A3184" s="2" t="str">
        <f>'[1]2025年已发货'!A:A</f>
        <v>吉晨盛泰</v>
      </c>
      <c r="B3184" s="2" t="str">
        <f>'[1]2025年已发货'!B:B</f>
        <v>螺纹钢</v>
      </c>
      <c r="C3184" s="2" t="str">
        <f>'[1]2025年已发货'!C:C</f>
        <v>HRB400E Φ28</v>
      </c>
      <c r="D3184" s="2" t="str">
        <f>'[1]2025年已发货'!D:D</f>
        <v>吨</v>
      </c>
      <c r="E3184" s="2">
        <f>'[1]2025年已发货'!E:E</f>
        <v>15</v>
      </c>
      <c r="F3184" s="4">
        <f>'[1]2025年已发货'!F:F</f>
        <v>45792</v>
      </c>
      <c r="G3184" s="2" t="str">
        <f>'[1]2025年已发货'!G:G</f>
        <v>中铁隧道局路桥公司西昭高速2标1分部凉山州金阳县派来镇</v>
      </c>
      <c r="H3184" s="2" t="str">
        <f>'[1]2025年已发货'!H:H</f>
        <v>杨勇</v>
      </c>
      <c r="I3184" s="2">
        <f>'[1]2025年已发货'!I:I</f>
        <v>18882117172</v>
      </c>
      <c r="J3184" s="2" vm="1" t="e">
        <f>_xlfn._xlws.FILTER(辅助信息!D:D,辅助信息!G:G=G3184)</f>
        <v>#VALUE!</v>
      </c>
    </row>
    <row r="3185" spans="1:10">
      <c r="A3185" s="2" t="str">
        <f>'[1]2025年已发货'!A:A</f>
        <v>吉晨盛泰</v>
      </c>
      <c r="B3185" s="2" t="str">
        <f>'[1]2025年已发货'!B:B</f>
        <v>螺纹钢</v>
      </c>
      <c r="C3185" s="2" t="str">
        <f>'[1]2025年已发货'!C:C</f>
        <v>HRB400E Φ25</v>
      </c>
      <c r="D3185" s="2" t="str">
        <f>'[1]2025年已发货'!D:D</f>
        <v>吨</v>
      </c>
      <c r="E3185" s="2">
        <f>'[1]2025年已发货'!E:E</f>
        <v>75</v>
      </c>
      <c r="F3185" s="4">
        <f>'[1]2025年已发货'!F:F</f>
        <v>45792</v>
      </c>
      <c r="G3185" s="2" t="str">
        <f>'[1]2025年已发货'!G:G</f>
        <v>中铁隧道局路桥公司西昭高速2标1分部凉山州金阳县派来镇</v>
      </c>
      <c r="H3185" s="2" t="str">
        <f>'[1]2025年已发货'!H:H</f>
        <v>杨勇</v>
      </c>
      <c r="I3185" s="2">
        <f>'[1]2025年已发货'!I:I</f>
        <v>18882117172</v>
      </c>
      <c r="J3185" s="2" vm="1" t="e">
        <f>_xlfn._xlws.FILTER(辅助信息!D:D,辅助信息!G:G=G3185)</f>
        <v>#VALUE!</v>
      </c>
    </row>
    <row r="3186" spans="1:10">
      <c r="A3186" s="2" t="str">
        <f>'[1]2025年已发货'!A:A</f>
        <v>吉晨盛泰</v>
      </c>
      <c r="B3186" s="2" t="str">
        <f>'[1]2025年已发货'!B:B</f>
        <v>螺纹钢</v>
      </c>
      <c r="C3186" s="2" t="str">
        <f>'[1]2025年已发货'!C:C</f>
        <v>HRB400E Φ12</v>
      </c>
      <c r="D3186" s="2" t="str">
        <f>'[1]2025年已发货'!D:D</f>
        <v>吨</v>
      </c>
      <c r="E3186" s="2">
        <f>'[1]2025年已发货'!E:E</f>
        <v>15</v>
      </c>
      <c r="F3186" s="4">
        <f>'[1]2025年已发货'!F:F</f>
        <v>45792</v>
      </c>
      <c r="G3186" s="2" t="str">
        <f>'[1]2025年已发货'!G:G</f>
        <v>中铁隧道局路桥公司西昭高速2标1分部凉山州金阳县派来镇</v>
      </c>
      <c r="H3186" s="2" t="str">
        <f>'[1]2025年已发货'!H:H</f>
        <v>杨勇</v>
      </c>
      <c r="I3186" s="2">
        <f>'[1]2025年已发货'!I:I</f>
        <v>18882117172</v>
      </c>
      <c r="J3186" s="2" vm="1" t="e">
        <f>_xlfn._xlws.FILTER(辅助信息!D:D,辅助信息!G:G=G3186)</f>
        <v>#VALUE!</v>
      </c>
    </row>
    <row r="3187" spans="1:10">
      <c r="A3187" s="2" t="str">
        <f>'[1]2025年已发货'!A:A</f>
        <v>吉晨盛泰</v>
      </c>
      <c r="B3187" s="2" t="str">
        <f>'[1]2025年已发货'!B:B</f>
        <v>螺纹钢</v>
      </c>
      <c r="C3187" s="2" t="str">
        <f>'[1]2025年已发货'!C:C</f>
        <v>HRB400E Φ22</v>
      </c>
      <c r="D3187" s="2" t="str">
        <f>'[1]2025年已发货'!D:D</f>
        <v>吨</v>
      </c>
      <c r="E3187" s="2">
        <f>'[1]2025年已发货'!E:E</f>
        <v>45</v>
      </c>
      <c r="F3187" s="4">
        <f>'[1]2025年已发货'!F:F</f>
        <v>45792</v>
      </c>
      <c r="G3187" s="2" t="str">
        <f>'[1]2025年已发货'!G:G</f>
        <v>中铁隧道局路桥公司西昭高速2标1分部凉山州金阳县派来镇</v>
      </c>
      <c r="H3187" s="2" t="str">
        <f>'[1]2025年已发货'!H:H</f>
        <v>杨勇</v>
      </c>
      <c r="I3187" s="2">
        <f>'[1]2025年已发货'!I:I</f>
        <v>18882117172</v>
      </c>
      <c r="J3187" s="2" vm="1" t="e">
        <f>_xlfn._xlws.FILTER(辅助信息!D:D,辅助信息!G:G=G3187)</f>
        <v>#VALUE!</v>
      </c>
    </row>
    <row r="3188" spans="1:10">
      <c r="A3188" s="2" t="str">
        <f>'[1]2025年已发货'!A:A</f>
        <v>吉晨盛泰</v>
      </c>
      <c r="B3188" s="2" t="str">
        <f>'[1]2025年已发货'!B:B</f>
        <v>盘螺</v>
      </c>
      <c r="C3188" s="2" t="str">
        <f>'[1]2025年已发货'!C:C</f>
        <v>HRB400E10</v>
      </c>
      <c r="D3188" s="2" t="str">
        <f>'[1]2025年已发货'!D:D</f>
        <v>吨</v>
      </c>
      <c r="E3188" s="2">
        <f>'[1]2025年已发货'!E:E</f>
        <v>35</v>
      </c>
      <c r="F3188" s="4">
        <f>'[1]2025年已发货'!F:F</f>
        <v>45792</v>
      </c>
      <c r="G3188" s="2" t="str">
        <f>'[1]2025年已发货'!G:G</f>
        <v>（ 中铁一局四公司西昭高速6标3部）昭觉县洒拉地坡乡三分部山里钢筋场</v>
      </c>
      <c r="H3188" s="2" t="str">
        <f>'[1]2025年已发货'!H:H</f>
        <v>陈忠</v>
      </c>
      <c r="I3188" s="2">
        <f>'[1]2025年已发货'!I:I</f>
        <v>15730783825</v>
      </c>
      <c r="J3188" s="2" vm="1" t="e">
        <f>_xlfn._xlws.FILTER(辅助信息!D:D,辅助信息!G:G=G3188)</f>
        <v>#VALUE!</v>
      </c>
    </row>
    <row r="3189" spans="1:10">
      <c r="A3189" s="2" t="str">
        <f>'[1]2025年已发货'!A:A</f>
        <v>吉晨盛泰</v>
      </c>
      <c r="B3189" s="2" t="str">
        <f>'[1]2025年已发货'!B:B</f>
        <v>盘螺</v>
      </c>
      <c r="C3189" s="2" t="str">
        <f>'[1]2025年已发货'!C:C</f>
        <v>HRB400EΦ10</v>
      </c>
      <c r="D3189" s="2" t="str">
        <f>'[1]2025年已发货'!D:D</f>
        <v>吨</v>
      </c>
      <c r="E3189" s="2">
        <f>'[1]2025年已发货'!E:E</f>
        <v>35</v>
      </c>
      <c r="F3189" s="4">
        <f>'[1]2025年已发货'!F:F</f>
        <v>45792</v>
      </c>
      <c r="G3189" s="2" t="str">
        <f>'[1]2025年已发货'!G:G</f>
        <v>（中铁广州局深圳公司西昭高速9标）四川省凉山彝族自治州西昌市西乡乡三百村</v>
      </c>
      <c r="H3189" s="2" t="str">
        <f>'[1]2025年已发货'!H:H</f>
        <v>伍红林</v>
      </c>
      <c r="I3189" s="2">
        <f>'[1]2025年已发货'!I:I</f>
        <v>18683860677</v>
      </c>
      <c r="J3189" s="2" vm="1" t="e">
        <f>_xlfn._xlws.FILTER(辅助信息!D:D,辅助信息!G:G=G3189)</f>
        <v>#VALUE!</v>
      </c>
    </row>
    <row r="3190" spans="1:10">
      <c r="A3190" s="2" t="str">
        <f>'[1]2025年已发货'!A:A</f>
        <v>吉晨盛泰</v>
      </c>
      <c r="B3190" s="2" t="str">
        <f>'[1]2025年已发货'!B:B</f>
        <v>螺纹钢</v>
      </c>
      <c r="C3190" s="2" t="str">
        <f>'[1]2025年已发货'!C:C</f>
        <v>HRB400EΦ12*9m</v>
      </c>
      <c r="D3190" s="2" t="str">
        <f>'[1]2025年已发货'!D:D</f>
        <v>吨</v>
      </c>
      <c r="E3190" s="2">
        <f>'[1]2025年已发货'!E:E</f>
        <v>70</v>
      </c>
      <c r="F3190" s="4">
        <f>'[1]2025年已发货'!F:F</f>
        <v>45792</v>
      </c>
      <c r="G3190" s="2" t="str">
        <f>'[1]2025年已发货'!G:G</f>
        <v>（中铁广州局深圳公司西昭高速9标）四川省凉山彝族自治州西昌市西乡乡三百村</v>
      </c>
      <c r="H3190" s="2" t="str">
        <f>'[1]2025年已发货'!H:H</f>
        <v>伍红林</v>
      </c>
      <c r="I3190" s="2">
        <f>'[1]2025年已发货'!I:I</f>
        <v>18683860677</v>
      </c>
      <c r="J3190" s="2" vm="1" t="e">
        <f>_xlfn._xlws.FILTER(辅助信息!D:D,辅助信息!G:G=G3190)</f>
        <v>#VALUE!</v>
      </c>
    </row>
    <row r="3191" spans="1:10">
      <c r="A3191" s="2" t="str">
        <f>'[1]2025年已发货'!A:A</f>
        <v>吉晨盛泰</v>
      </c>
      <c r="B3191" s="2" t="str">
        <f>'[1]2025年已发货'!B:B</f>
        <v>螺纹钢</v>
      </c>
      <c r="C3191" s="2" t="str">
        <f>'[1]2025年已发货'!C:C</f>
        <v>HRB400EΦ12*12m</v>
      </c>
      <c r="D3191" s="2" t="str">
        <f>'[1]2025年已发货'!D:D</f>
        <v>吨</v>
      </c>
      <c r="E3191" s="2">
        <f>'[1]2025年已发货'!E:E</f>
        <v>60</v>
      </c>
      <c r="F3191" s="4">
        <f>'[1]2025年已发货'!F:F</f>
        <v>45792</v>
      </c>
      <c r="G3191" s="2" t="str">
        <f>'[1]2025年已发货'!G:G</f>
        <v>（中铁广州局深圳公司西昭高速9标）四川省凉山彝族自治州西昌市西乡乡三百村</v>
      </c>
      <c r="H3191" s="2" t="str">
        <f>'[1]2025年已发货'!H:H</f>
        <v>伍红林</v>
      </c>
      <c r="I3191" s="2">
        <f>'[1]2025年已发货'!I:I</f>
        <v>18683860677</v>
      </c>
      <c r="J3191" s="2" vm="1" t="e">
        <f>_xlfn._xlws.FILTER(辅助信息!D:D,辅助信息!G:G=G3191)</f>
        <v>#VALUE!</v>
      </c>
    </row>
    <row r="3192" spans="1:10">
      <c r="A3192" s="2" t="str">
        <f>'[1]2025年已发货'!A:A</f>
        <v>吉晨盛泰</v>
      </c>
      <c r="B3192" s="2" t="str">
        <f>'[1]2025年已发货'!B:B</f>
        <v>螺纹钢</v>
      </c>
      <c r="C3192" s="2" t="str">
        <f>'[1]2025年已发货'!C:C</f>
        <v>HRB400EΦ16*9m</v>
      </c>
      <c r="D3192" s="2" t="str">
        <f>'[1]2025年已发货'!D:D</f>
        <v>吨</v>
      </c>
      <c r="E3192" s="2">
        <f>'[1]2025年已发货'!E:E</f>
        <v>35</v>
      </c>
      <c r="F3192" s="4">
        <f>'[1]2025年已发货'!F:F</f>
        <v>45792</v>
      </c>
      <c r="G3192" s="2" t="str">
        <f>'[1]2025年已发货'!G:G</f>
        <v>（中铁广州局深圳公司西昭高速9标）四川省凉山彝族自治州西昌市西乡乡三百村</v>
      </c>
      <c r="H3192" s="2" t="str">
        <f>'[1]2025年已发货'!H:H</f>
        <v>伍红林</v>
      </c>
      <c r="I3192" s="2">
        <f>'[1]2025年已发货'!I:I</f>
        <v>18683860677</v>
      </c>
      <c r="J3192" s="2" vm="1" t="e">
        <f>_xlfn._xlws.FILTER(辅助信息!D:D,辅助信息!G:G=G3192)</f>
        <v>#VALUE!</v>
      </c>
    </row>
    <row r="3193" spans="1:10">
      <c r="A3193" s="2" t="str">
        <f>'[1]2025年已发货'!A:A</f>
        <v>吉晨盛泰</v>
      </c>
      <c r="B3193" s="2" t="str">
        <f>'[1]2025年已发货'!B:B</f>
        <v>螺纹钢</v>
      </c>
      <c r="C3193" s="2" t="str">
        <f>'[1]2025年已发货'!C:C</f>
        <v>HRB400EΦ18*9m</v>
      </c>
      <c r="D3193" s="2" t="str">
        <f>'[1]2025年已发货'!D:D</f>
        <v>吨</v>
      </c>
      <c r="E3193" s="2">
        <f>'[1]2025年已发货'!E:E</f>
        <v>12</v>
      </c>
      <c r="F3193" s="4">
        <f>'[1]2025年已发货'!F:F</f>
        <v>45792</v>
      </c>
      <c r="G3193" s="2" t="str">
        <f>'[1]2025年已发货'!G:G</f>
        <v>（中铁广州局深圳公司西昭高速9标）四川省凉山彝族自治州西昌市西乡乡三百村</v>
      </c>
      <c r="H3193" s="2" t="str">
        <f>'[1]2025年已发货'!H:H</f>
        <v>伍红林</v>
      </c>
      <c r="I3193" s="2">
        <f>'[1]2025年已发货'!I:I</f>
        <v>18683860677</v>
      </c>
      <c r="J3193" s="2" vm="1" t="e">
        <f>_xlfn._xlws.FILTER(辅助信息!D:D,辅助信息!G:G=G3193)</f>
        <v>#VALUE!</v>
      </c>
    </row>
    <row r="3194" spans="1:10">
      <c r="A3194" s="2" t="str">
        <f>'[1]2025年已发货'!A:A</f>
        <v>吉晨盛泰</v>
      </c>
      <c r="B3194" s="2" t="str">
        <f>'[1]2025年已发货'!B:B</f>
        <v>螺纹钢</v>
      </c>
      <c r="C3194" s="2" t="str">
        <f>'[1]2025年已发货'!C:C</f>
        <v>HRB400EΦ22*9m</v>
      </c>
      <c r="D3194" s="2" t="str">
        <f>'[1]2025年已发货'!D:D</f>
        <v>吨</v>
      </c>
      <c r="E3194" s="2">
        <f>'[1]2025年已发货'!E:E</f>
        <v>47</v>
      </c>
      <c r="F3194" s="4">
        <f>'[1]2025年已发货'!F:F</f>
        <v>45792</v>
      </c>
      <c r="G3194" s="2" t="str">
        <f>'[1]2025年已发货'!G:G</f>
        <v>（中铁广州局深圳公司西昭高速9标）四川省凉山彝族自治州西昌市西乡乡三百村</v>
      </c>
      <c r="H3194" s="2" t="str">
        <f>'[1]2025年已发货'!H:H</f>
        <v>伍红林</v>
      </c>
      <c r="I3194" s="2">
        <f>'[1]2025年已发货'!I:I</f>
        <v>18683860677</v>
      </c>
      <c r="J3194" s="2" vm="1" t="e">
        <f>_xlfn._xlws.FILTER(辅助信息!D:D,辅助信息!G:G=G3194)</f>
        <v>#VALUE!</v>
      </c>
    </row>
    <row r="3195" spans="1:10">
      <c r="A3195" s="2" t="str">
        <f>'[1]2025年已发货'!A:A</f>
        <v>吉晨盛泰</v>
      </c>
      <c r="B3195" s="2" t="str">
        <f>'[1]2025年已发货'!B:B</f>
        <v>螺纹钢</v>
      </c>
      <c r="C3195" s="2" t="str">
        <f>'[1]2025年已发货'!C:C</f>
        <v>HRB500EΦ28*9m</v>
      </c>
      <c r="D3195" s="2" t="str">
        <f>'[1]2025年已发货'!D:D</f>
        <v>吨</v>
      </c>
      <c r="E3195" s="2">
        <f>'[1]2025年已发货'!E:E</f>
        <v>120</v>
      </c>
      <c r="F3195" s="4">
        <f>'[1]2025年已发货'!F:F</f>
        <v>45792</v>
      </c>
      <c r="G3195" s="2" t="str">
        <f>'[1]2025年已发货'!G:G</f>
        <v>（中铁广州局深圳公司西昭高速9标）四川省凉山彝族自治州西昌市西乡乡三百村</v>
      </c>
      <c r="H3195" s="2" t="str">
        <f>'[1]2025年已发货'!H:H</f>
        <v>伍红林</v>
      </c>
      <c r="I3195" s="2">
        <f>'[1]2025年已发货'!I:I</f>
        <v>18683860677</v>
      </c>
      <c r="J3195" s="2" vm="1" t="e">
        <f>_xlfn._xlws.FILTER(辅助信息!D:D,辅助信息!G:G=G3195)</f>
        <v>#VALUE!</v>
      </c>
    </row>
    <row r="3196" spans="1:10">
      <c r="A3196" s="2" t="str">
        <f>'[1]2025年已发货'!A:A</f>
        <v>德胜</v>
      </c>
      <c r="B3196" s="2" t="str">
        <f>'[1]2025年已发货'!B:B</f>
        <v>螺纹钢</v>
      </c>
      <c r="C3196" s="2" t="str">
        <f>'[1]2025年已发货'!C:C</f>
        <v>HRB500E Φ22</v>
      </c>
      <c r="D3196" s="2" t="str">
        <f>'[1]2025年已发货'!D:D</f>
        <v>吨</v>
      </c>
      <c r="E3196" s="2">
        <f>'[1]2025年已发货'!E:E</f>
        <v>35</v>
      </c>
      <c r="F3196" s="4">
        <f>'[1]2025年已发货'!F:F</f>
        <v>45792</v>
      </c>
      <c r="G3196" s="2" t="str">
        <f>'[1]2025年已发货'!G:G</f>
        <v>（中铁六局呼和公司康新高速TJ4-2标）四川省甘孜藏族自治州康定市新都桥镇东俄罗三村中建八局搅拌站旁</v>
      </c>
      <c r="H3196" s="2" t="str">
        <f>'[1]2025年已发货'!H:H</f>
        <v>王坤</v>
      </c>
      <c r="I3196" s="2">
        <f>'[1]2025年已发货'!I:I</f>
        <v>15647490007</v>
      </c>
      <c r="J3196" s="2" vm="1" t="e">
        <f>_xlfn._xlws.FILTER(辅助信息!D:D,辅助信息!G:G=G3196)</f>
        <v>#VALUE!</v>
      </c>
    </row>
    <row r="3197" spans="1:10">
      <c r="A3197" s="2" t="str">
        <f>'[1]2025年已发货'!A:A</f>
        <v>德胜</v>
      </c>
      <c r="B3197" s="2" t="str">
        <f>'[1]2025年已发货'!B:B</f>
        <v>螺纹钢</v>
      </c>
      <c r="C3197" s="2" t="str">
        <f>'[1]2025年已发货'!C:C</f>
        <v>HRB500E Φ22 12m</v>
      </c>
      <c r="D3197" s="2" t="str">
        <f>'[1]2025年已发货'!D:D</f>
        <v>吨</v>
      </c>
      <c r="E3197" s="2">
        <f>'[1]2025年已发货'!E:E</f>
        <v>70</v>
      </c>
      <c r="F3197" s="4">
        <f>'[1]2025年已发货'!F:F</f>
        <v>45792</v>
      </c>
      <c r="G3197" s="2" t="str">
        <f>'[1]2025年已发货'!G:G</f>
        <v>(宜宾兴港三江新区长江工业园建设项目-3#8#土建)宜宾市翠屏区宜宾汽车零部件配套产业基地(纬五路南)</v>
      </c>
      <c r="H3197" s="2" t="str">
        <f>'[1]2025年已发货'!H:H</f>
        <v>严石林</v>
      </c>
      <c r="I3197" s="2">
        <f>'[1]2025年已发货'!I:I</f>
        <v>15924731822</v>
      </c>
      <c r="J3197" s="2" t="str">
        <f>_xlfn._xlws.FILTER(辅助信息!D:D,辅助信息!G:G=G3197)</f>
        <v>宜宾兴港三江新区长江工业园建设项目</v>
      </c>
    </row>
    <row r="3198" spans="1:10">
      <c r="A3198" s="2" t="str">
        <f>'[1]2025年已发货'!A:A</f>
        <v>海南海控</v>
      </c>
      <c r="B3198" s="2" t="str">
        <f>'[1]2025年已发货'!B:B</f>
        <v>盘螺</v>
      </c>
      <c r="C3198" s="2" t="str">
        <f>'[1]2025年已发货'!C:C</f>
        <v>HRB400EФ12</v>
      </c>
      <c r="D3198" s="2" t="str">
        <f>'[1]2025年已发货'!D:D</f>
        <v>吨</v>
      </c>
      <c r="E3198" s="2">
        <f>'[1]2025年已发货'!E:E</f>
        <v>70</v>
      </c>
      <c r="F3198" s="4">
        <f>'[1]2025年已发货'!F:F</f>
        <v>45792</v>
      </c>
      <c r="G3198" s="2" t="str">
        <f>'[1]2025年已发货'!G:G</f>
        <v>（中铁六局呼和公司康新高速TJ4-2标）四川省甘孜藏族自治州康定市新都桥镇东俄罗三村中建八局搅拌站旁</v>
      </c>
      <c r="H3198" s="2" t="str">
        <f>'[1]2025年已发货'!H:H</f>
        <v>王坤</v>
      </c>
      <c r="I3198" s="2">
        <f>'[1]2025年已发货'!I:I</f>
        <v>15647490007</v>
      </c>
      <c r="J3198" s="2" vm="1" t="e">
        <f>_xlfn._xlws.FILTER(辅助信息!D:D,辅助信息!G:G=G3198)</f>
        <v>#VALUE!</v>
      </c>
    </row>
    <row r="3199" spans="1:10">
      <c r="A3199" s="2" t="str">
        <f>'[1]2025年已发货'!A:A</f>
        <v>钢固融</v>
      </c>
      <c r="B3199" s="2" t="str">
        <f>'[1]2025年已发货'!B:B</f>
        <v>盘螺</v>
      </c>
      <c r="C3199" s="2" t="str">
        <f>'[1]2025年已发货'!C:C</f>
        <v>HRB400E Φ10</v>
      </c>
      <c r="D3199" s="2" t="str">
        <f>'[1]2025年已发货'!D:D</f>
        <v>吨</v>
      </c>
      <c r="E3199" s="2">
        <f>'[1]2025年已发货'!E:E</f>
        <v>26</v>
      </c>
      <c r="F3199" s="4">
        <f>'[1]2025年已发货'!F:F</f>
        <v>45792</v>
      </c>
      <c r="G3199" s="2" t="str">
        <f>'[1]2025年已发货'!G:G</f>
        <v>（中铁五局新津tod项目）成都市新津区旭辉天府未来城南(华金路南)</v>
      </c>
      <c r="H3199" s="2" t="str">
        <f>'[1]2025年已发货'!H:H</f>
        <v>戴军</v>
      </c>
      <c r="I3199" s="2">
        <f>'[1]2025年已发货'!I:I</f>
        <v>15984585768</v>
      </c>
      <c r="J3199" s="2" vm="1" t="e">
        <f>_xlfn._xlws.FILTER(辅助信息!D:D,辅助信息!G:G=G3199)</f>
        <v>#VALUE!</v>
      </c>
    </row>
    <row r="3200" spans="1:10">
      <c r="A3200" s="2" t="str">
        <f>'[1]2025年已发货'!A:A</f>
        <v>钢固融</v>
      </c>
      <c r="B3200" s="2" t="str">
        <f>'[1]2025年已发货'!B:B</f>
        <v>盘螺</v>
      </c>
      <c r="C3200" s="2" t="str">
        <f>'[1]2025年已发货'!C:C</f>
        <v>HRB400E Φ8</v>
      </c>
      <c r="D3200" s="2" t="str">
        <f>'[1]2025年已发货'!D:D</f>
        <v>吨</v>
      </c>
      <c r="E3200" s="2">
        <f>'[1]2025年已发货'!E:E</f>
        <v>8</v>
      </c>
      <c r="F3200" s="4">
        <f>'[1]2025年已发货'!F:F</f>
        <v>45792</v>
      </c>
      <c r="G3200" s="2" t="str">
        <f>'[1]2025年已发货'!G:G</f>
        <v>（中铁五局新津tod项目）成都市新津区旭辉天府未来城南(华金路南)</v>
      </c>
      <c r="H3200" s="2" t="str">
        <f>'[1]2025年已发货'!H:H</f>
        <v>戴军</v>
      </c>
      <c r="I3200" s="2">
        <f>'[1]2025年已发货'!I:I</f>
        <v>15984585768</v>
      </c>
      <c r="J3200" s="2" vm="1" t="e">
        <f>_xlfn._xlws.FILTER(辅助信息!D:D,辅助信息!G:G=G3200)</f>
        <v>#VALUE!</v>
      </c>
    </row>
    <row r="3201" spans="1:10">
      <c r="A3201" s="2" t="str">
        <f>'[1]2025年已发货'!A:A</f>
        <v>钢固融</v>
      </c>
      <c r="B3201" s="2" t="str">
        <f>'[1]2025年已发货'!B:B</f>
        <v>螺纹钢</v>
      </c>
      <c r="C3201" s="2" t="str">
        <f>'[1]2025年已发货'!C:C</f>
        <v>HRB400E Φ12 9m</v>
      </c>
      <c r="D3201" s="2" t="str">
        <f>'[1]2025年已发货'!D:D</f>
        <v>吨</v>
      </c>
      <c r="E3201" s="2">
        <f>'[1]2025年已发货'!E:E</f>
        <v>5</v>
      </c>
      <c r="F3201" s="4">
        <f>'[1]2025年已发货'!F:F</f>
        <v>45792</v>
      </c>
      <c r="G3201" s="2" t="str">
        <f>'[1]2025年已发货'!G:G</f>
        <v>（五局建筑温江tod项目）罗欣安若维他药业(成都)有限公司南94米温江区海发路附近</v>
      </c>
      <c r="H3201" s="2" t="str">
        <f>'[1]2025年已发货'!H:H</f>
        <v>兰</v>
      </c>
      <c r="I3201" s="2">
        <f>'[1]2025年已发货'!I:I</f>
        <v>18281603736</v>
      </c>
      <c r="J3201" s="2" vm="1" t="e">
        <f>_xlfn._xlws.FILTER(辅助信息!D:D,辅助信息!G:G=G3201)</f>
        <v>#VALUE!</v>
      </c>
    </row>
    <row r="3202" spans="1:10">
      <c r="A3202" s="2" t="str">
        <f>'[1]2025年已发货'!A:A</f>
        <v>钢固融</v>
      </c>
      <c r="B3202" s="2" t="str">
        <f>'[1]2025年已发货'!B:B</f>
        <v>螺纹钢</v>
      </c>
      <c r="C3202" s="2" t="str">
        <f>'[1]2025年已发货'!C:C</f>
        <v>HRB400E Φ14 9m</v>
      </c>
      <c r="D3202" s="2" t="str">
        <f>'[1]2025年已发货'!D:D</f>
        <v>吨</v>
      </c>
      <c r="E3202" s="2">
        <f>'[1]2025年已发货'!E:E</f>
        <v>2.5</v>
      </c>
      <c r="F3202" s="4">
        <f>'[1]2025年已发货'!F:F</f>
        <v>45792</v>
      </c>
      <c r="G3202" s="2" t="str">
        <f>'[1]2025年已发货'!G:G</f>
        <v>（五局建筑温江tod项目）罗欣安若维他药业(成都)有限公司南94米温江区海发路附近</v>
      </c>
      <c r="H3202" s="2" t="str">
        <f>'[1]2025年已发货'!H:H</f>
        <v>兰</v>
      </c>
      <c r="I3202" s="2">
        <f>'[1]2025年已发货'!I:I</f>
        <v>18281603736</v>
      </c>
      <c r="J3202" s="2" vm="1" t="e">
        <f>_xlfn._xlws.FILTER(辅助信息!D:D,辅助信息!G:G=G3202)</f>
        <v>#VALUE!</v>
      </c>
    </row>
    <row r="3203" spans="1:10">
      <c r="A3203" s="2" t="str">
        <f>'[1]2025年已发货'!A:A</f>
        <v>钢固融</v>
      </c>
      <c r="B3203" s="2" t="str">
        <f>'[1]2025年已发货'!B:B</f>
        <v>螺纹钢</v>
      </c>
      <c r="C3203" s="2" t="str">
        <f>'[1]2025年已发货'!C:C</f>
        <v>HRB400E Φ18 9m</v>
      </c>
      <c r="D3203" s="2" t="str">
        <f>'[1]2025年已发货'!D:D</f>
        <v>吨</v>
      </c>
      <c r="E3203" s="2">
        <f>'[1]2025年已发货'!E:E</f>
        <v>2.5</v>
      </c>
      <c r="F3203" s="4">
        <f>'[1]2025年已发货'!F:F</f>
        <v>45792</v>
      </c>
      <c r="G3203" s="2" t="str">
        <f>'[1]2025年已发货'!G:G</f>
        <v>（五局建筑温江tod项目）罗欣安若维他药业(成都)有限公司南94米温江区海发路附近</v>
      </c>
      <c r="H3203" s="2" t="str">
        <f>'[1]2025年已发货'!H:H</f>
        <v>兰</v>
      </c>
      <c r="I3203" s="2">
        <f>'[1]2025年已发货'!I:I</f>
        <v>18281603736</v>
      </c>
      <c r="J3203" s="2" vm="1" t="e">
        <f>_xlfn._xlws.FILTER(辅助信息!D:D,辅助信息!G:G=G3203)</f>
        <v>#VALUE!</v>
      </c>
    </row>
    <row r="3204" spans="1:10">
      <c r="A3204" s="2" t="str">
        <f>'[1]2025年已发货'!A:A</f>
        <v>钢固融</v>
      </c>
      <c r="B3204" s="2" t="str">
        <f>'[1]2025年已发货'!B:B</f>
        <v>螺纹钢</v>
      </c>
      <c r="C3204" s="2" t="str">
        <f>'[1]2025年已发货'!C:C</f>
        <v>HRB400E Φ20 9m</v>
      </c>
      <c r="D3204" s="2" t="str">
        <f>'[1]2025年已发货'!D:D</f>
        <v>吨</v>
      </c>
      <c r="E3204" s="2">
        <f>'[1]2025年已发货'!E:E</f>
        <v>17.5</v>
      </c>
      <c r="F3204" s="4">
        <f>'[1]2025年已发货'!F:F</f>
        <v>45792</v>
      </c>
      <c r="G3204" s="2" t="str">
        <f>'[1]2025年已发货'!G:G</f>
        <v>（五局建筑温江tod项目）罗欣安若维他药业(成都)有限公司南94米温江区海发路附近</v>
      </c>
      <c r="H3204" s="2" t="str">
        <f>'[1]2025年已发货'!H:H</f>
        <v>兰</v>
      </c>
      <c r="I3204" s="2">
        <f>'[1]2025年已发货'!I:I</f>
        <v>18281603736</v>
      </c>
      <c r="J3204" s="2" vm="1" t="e">
        <f>_xlfn._xlws.FILTER(辅助信息!D:D,辅助信息!G:G=G3204)</f>
        <v>#VALUE!</v>
      </c>
    </row>
    <row r="3205" spans="1:10">
      <c r="A3205" s="2" t="str">
        <f>'[1]2025年已发货'!A:A</f>
        <v>钢固融</v>
      </c>
      <c r="B3205" s="2" t="str">
        <f>'[1]2025年已发货'!B:B</f>
        <v>螺纹钢</v>
      </c>
      <c r="C3205" s="2" t="str">
        <f>'[1]2025年已发货'!C:C</f>
        <v>HRB400E Φ22 9m</v>
      </c>
      <c r="D3205" s="2" t="str">
        <f>'[1]2025年已发货'!D:D</f>
        <v>吨</v>
      </c>
      <c r="E3205" s="2">
        <f>'[1]2025年已发货'!E:E</f>
        <v>35</v>
      </c>
      <c r="F3205" s="4">
        <f>'[1]2025年已发货'!F:F</f>
        <v>45792</v>
      </c>
      <c r="G3205" s="2" t="str">
        <f>'[1]2025年已发货'!G:G</f>
        <v>（五局建筑温江tod项目）罗欣安若维他药业(成都)有限公司南94米温江区海发路附近</v>
      </c>
      <c r="H3205" s="2" t="str">
        <f>'[1]2025年已发货'!H:H</f>
        <v>兰</v>
      </c>
      <c r="I3205" s="2">
        <f>'[1]2025年已发货'!I:I</f>
        <v>18281603736</v>
      </c>
      <c r="J3205" s="2" vm="1" t="e">
        <f>_xlfn._xlws.FILTER(辅助信息!D:D,辅助信息!G:G=G3205)</f>
        <v>#VALUE!</v>
      </c>
    </row>
    <row r="3206" spans="1:10">
      <c r="A3206" s="2" t="str">
        <f>'[1]2025年已发货'!A:A</f>
        <v>钢固融</v>
      </c>
      <c r="B3206" s="2" t="str">
        <f>'[1]2025年已发货'!B:B</f>
        <v>螺纹钢</v>
      </c>
      <c r="C3206" s="2" t="str">
        <f>'[1]2025年已发货'!C:C</f>
        <v>HRB400E Φ25 9m</v>
      </c>
      <c r="D3206" s="2" t="str">
        <f>'[1]2025年已发货'!D:D</f>
        <v>吨</v>
      </c>
      <c r="E3206" s="2">
        <f>'[1]2025年已发货'!E:E</f>
        <v>2.5</v>
      </c>
      <c r="F3206" s="4">
        <f>'[1]2025年已发货'!F:F</f>
        <v>45792</v>
      </c>
      <c r="G3206" s="2" t="str">
        <f>'[1]2025年已发货'!G:G</f>
        <v>（五局建筑温江tod项目）罗欣安若维他药业(成都)有限公司南94米温江区海发路附近</v>
      </c>
      <c r="H3206" s="2" t="str">
        <f>'[1]2025年已发货'!H:H</f>
        <v>兰</v>
      </c>
      <c r="I3206" s="2">
        <f>'[1]2025年已发货'!I:I</f>
        <v>18281603736</v>
      </c>
      <c r="J3206" s="2" vm="1" t="e">
        <f>_xlfn._xlws.FILTER(辅助信息!D:D,辅助信息!G:G=G3206)</f>
        <v>#VALUE!</v>
      </c>
    </row>
    <row r="3207" spans="1:10">
      <c r="A3207" s="2" t="str">
        <f>'[1]2025年已发货'!A:A</f>
        <v>晋邦</v>
      </c>
      <c r="B3207" s="2" t="str">
        <f>'[1]2025年已发货'!B:B</f>
        <v>盘螺</v>
      </c>
      <c r="C3207" s="2" t="str">
        <f>'[1]2025年已发货'!C:C</f>
        <v>HRB400E Φ8</v>
      </c>
      <c r="D3207" s="2" t="str">
        <f>'[1]2025年已发货'!D:D</f>
        <v>吨</v>
      </c>
      <c r="E3207" s="2">
        <f>'[1]2025年已发货'!E:E</f>
        <v>15</v>
      </c>
      <c r="F3207" s="4">
        <f>'[1]2025年已发货'!F:F</f>
        <v>45792</v>
      </c>
      <c r="G3207" s="2" t="str">
        <f>'[1]2025年已发货'!G:G</f>
        <v>（十九冶-江龙高速二分部）重庆市云阳县宝坪镇双塆村*宝坪服务区南侧综合楼</v>
      </c>
      <c r="H3207" s="2" t="str">
        <f>'[1]2025年已发货'!H:H</f>
        <v>张鹏</v>
      </c>
      <c r="I3207" s="2">
        <f>'[1]2025年已发货'!I:I</f>
        <v>18223006448</v>
      </c>
      <c r="J3207" s="2" vm="1" t="e">
        <f>_xlfn._xlws.FILTER(辅助信息!D:D,辅助信息!G:G=G3207)</f>
        <v>#VALUE!</v>
      </c>
    </row>
    <row r="3208" spans="1:10">
      <c r="A3208" s="2" t="str">
        <f>'[1]2025年已发货'!A:A</f>
        <v>晋邦</v>
      </c>
      <c r="B3208" s="2" t="str">
        <f>'[1]2025年已发货'!B:B</f>
        <v>直螺纹</v>
      </c>
      <c r="C3208" s="2" t="str">
        <f>'[1]2025年已发货'!C:C</f>
        <v>HRB400E Φ12 9m</v>
      </c>
      <c r="D3208" s="2" t="str">
        <f>'[1]2025年已发货'!D:D</f>
        <v>吨</v>
      </c>
      <c r="E3208" s="2">
        <f>'[1]2025年已发货'!E:E</f>
        <v>4</v>
      </c>
      <c r="F3208" s="4">
        <f>'[1]2025年已发货'!F:F</f>
        <v>45792</v>
      </c>
      <c r="G3208" s="2" t="str">
        <f>'[1]2025年已发货'!G:G</f>
        <v>（十九冶-江龙高速二分部）重庆市云阳县宝坪镇双塆村*宝坪服务区南侧综合楼</v>
      </c>
      <c r="H3208" s="2" t="str">
        <f>'[1]2025年已发货'!H:H</f>
        <v>张鹏</v>
      </c>
      <c r="I3208" s="2">
        <f>'[1]2025年已发货'!I:I</f>
        <v>18223006448</v>
      </c>
      <c r="J3208" s="2" vm="1" t="e">
        <f>_xlfn._xlws.FILTER(辅助信息!D:D,辅助信息!G:G=G3208)</f>
        <v>#VALUE!</v>
      </c>
    </row>
    <row r="3209" spans="1:10">
      <c r="A3209" s="2" t="str">
        <f>'[1]2025年已发货'!A:A</f>
        <v>晋邦</v>
      </c>
      <c r="B3209" s="2" t="str">
        <f>'[1]2025年已发货'!B:B</f>
        <v>直螺纹</v>
      </c>
      <c r="C3209" s="2" t="str">
        <f>'[1]2025年已发货'!C:C</f>
        <v>HRB400E Φ18 9m</v>
      </c>
      <c r="D3209" s="2" t="str">
        <f>'[1]2025年已发货'!D:D</f>
        <v>吨</v>
      </c>
      <c r="E3209" s="2">
        <f>'[1]2025年已发货'!E:E</f>
        <v>2</v>
      </c>
      <c r="F3209" s="4">
        <f>'[1]2025年已发货'!F:F</f>
        <v>45792</v>
      </c>
      <c r="G3209" s="2" t="str">
        <f>'[1]2025年已发货'!G:G</f>
        <v>（十九冶-江龙高速二分部）重庆市云阳县宝坪镇双塆村*宝坪服务区南侧综合楼</v>
      </c>
      <c r="H3209" s="2" t="str">
        <f>'[1]2025年已发货'!H:H</f>
        <v>张鹏</v>
      </c>
      <c r="I3209" s="2">
        <f>'[1]2025年已发货'!I:I</f>
        <v>18223006448</v>
      </c>
      <c r="J3209" s="2" vm="1" t="e">
        <f>_xlfn._xlws.FILTER(辅助信息!D:D,辅助信息!G:G=G3209)</f>
        <v>#VALUE!</v>
      </c>
    </row>
    <row r="3210" spans="1:10">
      <c r="A3210" s="2" t="str">
        <f>'[1]2025年已发货'!A:A</f>
        <v>晋邦</v>
      </c>
      <c r="B3210" s="2" t="str">
        <f>'[1]2025年已发货'!B:B</f>
        <v>直螺纹</v>
      </c>
      <c r="C3210" s="2" t="str">
        <f>'[1]2025年已发货'!C:C</f>
        <v>HRB400E Φ20 9m</v>
      </c>
      <c r="D3210" s="2" t="str">
        <f>'[1]2025年已发货'!D:D</f>
        <v>吨</v>
      </c>
      <c r="E3210" s="2">
        <f>'[1]2025年已发货'!E:E</f>
        <v>10</v>
      </c>
      <c r="F3210" s="4">
        <f>'[1]2025年已发货'!F:F</f>
        <v>45792</v>
      </c>
      <c r="G3210" s="2" t="str">
        <f>'[1]2025年已发货'!G:G</f>
        <v>（十九冶-江龙高速二分部）重庆市云阳县宝坪镇双塆村*宝坪服务区南侧综合楼</v>
      </c>
      <c r="H3210" s="2" t="str">
        <f>'[1]2025年已发货'!H:H</f>
        <v>张鹏</v>
      </c>
      <c r="I3210" s="2">
        <f>'[1]2025年已发货'!I:I</f>
        <v>18223006448</v>
      </c>
      <c r="J3210" s="2" vm="1" t="e">
        <f>_xlfn._xlws.FILTER(辅助信息!D:D,辅助信息!G:G=G3210)</f>
        <v>#VALUE!</v>
      </c>
    </row>
    <row r="3211" spans="1:10">
      <c r="A3211" s="2" t="str">
        <f>'[1]2025年已发货'!A:A</f>
        <v>晋邦</v>
      </c>
      <c r="B3211" s="2" t="str">
        <f>'[1]2025年已发货'!B:B</f>
        <v>直螺纹</v>
      </c>
      <c r="C3211" s="2" t="str">
        <f>'[1]2025年已发货'!C:C</f>
        <v>HRB400E Φ25 9m</v>
      </c>
      <c r="D3211" s="2" t="str">
        <f>'[1]2025年已发货'!D:D</f>
        <v>吨</v>
      </c>
      <c r="E3211" s="2">
        <f>'[1]2025年已发货'!E:E</f>
        <v>7</v>
      </c>
      <c r="F3211" s="4">
        <f>'[1]2025年已发货'!F:F</f>
        <v>45792</v>
      </c>
      <c r="G3211" s="2" t="str">
        <f>'[1]2025年已发货'!G:G</f>
        <v>（十九冶-江龙高速二分部）重庆市云阳县宝坪镇双塆村*宝坪服务区南侧综合楼</v>
      </c>
      <c r="H3211" s="2" t="str">
        <f>'[1]2025年已发货'!H:H</f>
        <v>张鹏</v>
      </c>
      <c r="I3211" s="2">
        <f>'[1]2025年已发货'!I:I</f>
        <v>18223006448</v>
      </c>
      <c r="J3211" s="2" vm="1" t="e">
        <f>_xlfn._xlws.FILTER(辅助信息!D:D,辅助信息!G:G=G3211)</f>
        <v>#VALUE!</v>
      </c>
    </row>
    <row r="3212" spans="1:10">
      <c r="A3212" s="2" t="str">
        <f>'[1]2025年已发货'!A:A</f>
        <v>晋邦</v>
      </c>
      <c r="B3212" s="2" t="str">
        <f>'[1]2025年已发货'!B:B</f>
        <v>盘螺</v>
      </c>
      <c r="C3212" s="2" t="str">
        <f>'[1]2025年已发货'!C:C</f>
        <v>HRB400E Φ12</v>
      </c>
      <c r="D3212" s="2" t="str">
        <f>'[1]2025年已发货'!D:D</f>
        <v>吨</v>
      </c>
      <c r="E3212" s="2">
        <f>'[1]2025年已发货'!E:E</f>
        <v>26</v>
      </c>
      <c r="F3212" s="4">
        <f>'[1]2025年已发货'!F:F</f>
        <v>45792</v>
      </c>
      <c r="G3212" s="2" t="str">
        <f>'[1]2025年已发货'!G:G</f>
        <v>（十九冶-华电重庆奉节）重庆市奉节县康乐镇七星村</v>
      </c>
      <c r="H3212" s="2" t="str">
        <f>'[1]2025年已发货'!H:H</f>
        <v>岑甲乐</v>
      </c>
      <c r="I3212" s="2">
        <f>'[1]2025年已发货'!I:I</f>
        <v>17349037782</v>
      </c>
      <c r="J3212" s="2" vm="1" t="e">
        <f>_xlfn._xlws.FILTER(辅助信息!D:D,辅助信息!G:G=G3212)</f>
        <v>#VALUE!</v>
      </c>
    </row>
    <row r="3213" spans="1:10">
      <c r="A3213" s="2" t="str">
        <f>'[1]2025年已发货'!A:A</f>
        <v>晋邦</v>
      </c>
      <c r="B3213" s="2" t="str">
        <f>'[1]2025年已发货'!B:B</f>
        <v>螺纹钢</v>
      </c>
      <c r="C3213" s="2" t="str">
        <f>'[1]2025年已发货'!C:C</f>
        <v>HRB400E Φ25 9m</v>
      </c>
      <c r="D3213" s="2" t="str">
        <f>'[1]2025年已发货'!D:D</f>
        <v>吨</v>
      </c>
      <c r="E3213" s="2">
        <f>'[1]2025年已发货'!E:E</f>
        <v>9</v>
      </c>
      <c r="F3213" s="4">
        <f>'[1]2025年已发货'!F:F</f>
        <v>45792</v>
      </c>
      <c r="G3213" s="2" t="str">
        <f>'[1]2025年已发货'!G:G</f>
        <v>（十九冶-华电重庆奉节）重庆市奉节县康乐镇七星村</v>
      </c>
      <c r="H3213" s="2" t="str">
        <f>'[1]2025年已发货'!H:H</f>
        <v>岑甲乐</v>
      </c>
      <c r="I3213" s="2">
        <f>'[1]2025年已发货'!I:I</f>
        <v>17349037782</v>
      </c>
      <c r="J3213" s="2" vm="1" t="e">
        <f>_xlfn._xlws.FILTER(辅助信息!D:D,辅助信息!G:G=G3213)</f>
        <v>#VALUE!</v>
      </c>
    </row>
    <row r="3214" spans="1:10">
      <c r="A3214" s="2" t="str">
        <f>'[1]2025年已发货'!A:A</f>
        <v>晋邦</v>
      </c>
      <c r="B3214" s="2" t="str">
        <f>'[1]2025年已发货'!B:B</f>
        <v>螺纹钢</v>
      </c>
      <c r="C3214" s="2" t="str">
        <f>'[1]2025年已发货'!C:C</f>
        <v>HRB400E Φ32 9m</v>
      </c>
      <c r="D3214" s="2" t="str">
        <f>'[1]2025年已发货'!D:D</f>
        <v>吨</v>
      </c>
      <c r="E3214" s="2">
        <f>'[1]2025年已发货'!E:E</f>
        <v>166</v>
      </c>
      <c r="F3214" s="4">
        <f>'[1]2025年已发货'!F:F</f>
        <v>45792</v>
      </c>
      <c r="G3214" s="2" t="str">
        <f>'[1]2025年已发货'!G:G</f>
        <v>（十九冶-华电重庆奉节）重庆市奉节县康乐镇七星村</v>
      </c>
      <c r="H3214" s="2" t="str">
        <f>'[1]2025年已发货'!H:H</f>
        <v>岑甲乐</v>
      </c>
      <c r="I3214" s="2">
        <f>'[1]2025年已发货'!I:I</f>
        <v>17349037782</v>
      </c>
      <c r="J3214" s="2" vm="1" t="e">
        <f>_xlfn._xlws.FILTER(辅助信息!D:D,辅助信息!G:G=G3214)</f>
        <v>#VALUE!</v>
      </c>
    </row>
    <row r="3215" spans="1:10">
      <c r="A3215" s="2" t="str">
        <f>'[1]2025年已发货'!A:A</f>
        <v>晋邦</v>
      </c>
      <c r="B3215" s="2" t="str">
        <f>'[1]2025年已发货'!B:B</f>
        <v>盘螺</v>
      </c>
      <c r="C3215" s="2" t="str">
        <f>'[1]2025年已发货'!C:C</f>
        <v>HRB400E Φ10</v>
      </c>
      <c r="D3215" s="2" t="str">
        <f>'[1]2025年已发货'!D:D</f>
        <v>吨</v>
      </c>
      <c r="E3215" s="2">
        <f>'[1]2025年已发货'!E:E</f>
        <v>10</v>
      </c>
      <c r="F3215" s="4">
        <f>'[1]2025年已发货'!F:F</f>
        <v>45792</v>
      </c>
      <c r="G3215" s="2" t="str">
        <f>'[1]2025年已发货'!G:G</f>
        <v>（十九冶-华电重庆奉节）重庆市奉节县康乐镇七星村</v>
      </c>
      <c r="H3215" s="2" t="str">
        <f>'[1]2025年已发货'!H:H</f>
        <v>岑甲乐</v>
      </c>
      <c r="I3215" s="2">
        <f>'[1]2025年已发货'!I:I</f>
        <v>17349037782</v>
      </c>
      <c r="J3215" s="2" vm="1" t="e">
        <f>_xlfn._xlws.FILTER(辅助信息!D:D,辅助信息!G:G=G3215)</f>
        <v>#VALUE!</v>
      </c>
    </row>
    <row r="3216" spans="1:10">
      <c r="A3216" s="2" t="str">
        <f>'[1]2025年已发货'!A:A</f>
        <v>晋邦</v>
      </c>
      <c r="B3216" s="2" t="str">
        <f>'[1]2025年已发货'!B:B</f>
        <v>螺纹钢</v>
      </c>
      <c r="C3216" s="2" t="str">
        <f>'[1]2025年已发货'!C:C</f>
        <v>HRB400E Φ25 9m</v>
      </c>
      <c r="D3216" s="2" t="str">
        <f>'[1]2025年已发货'!D:D</f>
        <v>吨</v>
      </c>
      <c r="E3216" s="2">
        <f>'[1]2025年已发货'!E:E</f>
        <v>5</v>
      </c>
      <c r="F3216" s="4">
        <f>'[1]2025年已发货'!F:F</f>
        <v>45792</v>
      </c>
      <c r="G3216" s="2" t="str">
        <f>'[1]2025年已发货'!G:G</f>
        <v>（十九冶-华电重庆奉节）重庆市奉节县康乐镇七星村</v>
      </c>
      <c r="H3216" s="2" t="str">
        <f>'[1]2025年已发货'!H:H</f>
        <v>岑甲乐</v>
      </c>
      <c r="I3216" s="2">
        <f>'[1]2025年已发货'!I:I</f>
        <v>17349037782</v>
      </c>
      <c r="J3216" s="2" vm="1" t="e">
        <f>_xlfn._xlws.FILTER(辅助信息!D:D,辅助信息!G:G=G3216)</f>
        <v>#VALUE!</v>
      </c>
    </row>
    <row r="3217" spans="1:10">
      <c r="A3217" s="2" t="str">
        <f>'[1]2025年已发货'!A:A</f>
        <v>晋邦</v>
      </c>
      <c r="B3217" s="2" t="str">
        <f>'[1]2025年已发货'!B:B</f>
        <v>螺纹钢</v>
      </c>
      <c r="C3217" s="2" t="str">
        <f>'[1]2025年已发货'!C:C</f>
        <v>HRB400E Φ32 9m</v>
      </c>
      <c r="D3217" s="2" t="str">
        <f>'[1]2025年已发货'!D:D</f>
        <v>吨</v>
      </c>
      <c r="E3217" s="2">
        <f>'[1]2025年已发货'!E:E</f>
        <v>80</v>
      </c>
      <c r="F3217" s="4">
        <f>'[1]2025年已发货'!F:F</f>
        <v>45792</v>
      </c>
      <c r="G3217" s="2" t="str">
        <f>'[1]2025年已发货'!G:G</f>
        <v>（十九冶-华电重庆奉节）重庆市奉节县康乐镇七星村</v>
      </c>
      <c r="H3217" s="2" t="str">
        <f>'[1]2025年已发货'!H:H</f>
        <v>岑甲乐</v>
      </c>
      <c r="I3217" s="2">
        <f>'[1]2025年已发货'!I:I</f>
        <v>17349037782</v>
      </c>
      <c r="J3217" s="2" vm="1" t="e">
        <f>_xlfn._xlws.FILTER(辅助信息!D:D,辅助信息!G:G=G3217)</f>
        <v>#VALUE!</v>
      </c>
    </row>
    <row r="3218" spans="1:10">
      <c r="A3218" s="2" t="str">
        <f>'[1]2025年已发货'!A:A</f>
        <v>八局</v>
      </c>
      <c r="B3218" s="2" t="str">
        <f>'[1]2025年已发货'!B:B</f>
        <v>螺纹钢</v>
      </c>
      <c r="C3218" s="2" t="str">
        <f>'[1]2025年已发货'!C:C</f>
        <v>HRB400E Φ14 12m</v>
      </c>
      <c r="D3218" s="2" t="str">
        <f>'[1]2025年已发货'!D:D</f>
        <v>吨</v>
      </c>
      <c r="E3218" s="2">
        <f>'[1]2025年已发货'!E:E</f>
        <v>35</v>
      </c>
      <c r="F3218" s="4">
        <f>'[1]2025年已发货'!F:F</f>
        <v>45792</v>
      </c>
      <c r="G3218" s="2" t="str">
        <f>'[1]2025年已发货'!G:G</f>
        <v>（中铁五局-成渝扩容3标）四川省资阳市雁江区伍隍镇铺子村雁江区X138</v>
      </c>
      <c r="H3218" s="2" t="str">
        <f>'[1]2025年已发货'!H:H</f>
        <v>王健</v>
      </c>
      <c r="I3218" s="2">
        <f>'[1]2025年已发货'!I:I</f>
        <v>17726168395</v>
      </c>
      <c r="J3218" s="2" vm="1" t="e">
        <f>_xlfn._xlws.FILTER(辅助信息!D:D,辅助信息!G:G=G3218)</f>
        <v>#VALUE!</v>
      </c>
    </row>
    <row r="3219" spans="1:10">
      <c r="A3219" s="2" t="str">
        <f>'[1]2025年已发货'!A:A</f>
        <v>八局</v>
      </c>
      <c r="B3219" s="2" t="str">
        <f>'[1]2025年已发货'!B:B</f>
        <v>螺纹钢</v>
      </c>
      <c r="C3219" s="2" t="str">
        <f>'[1]2025年已发货'!C:C</f>
        <v>HRB400E Φ16 12m</v>
      </c>
      <c r="D3219" s="2" t="str">
        <f>'[1]2025年已发货'!D:D</f>
        <v>吨</v>
      </c>
      <c r="E3219" s="2">
        <f>'[1]2025年已发货'!E:E</f>
        <v>70</v>
      </c>
      <c r="F3219" s="4">
        <f>'[1]2025年已发货'!F:F</f>
        <v>45792</v>
      </c>
      <c r="G3219" s="2" t="str">
        <f>'[1]2025年已发货'!G:G</f>
        <v>（中铁五局-成渝扩容3标）四川省资阳市雁江区伍隍镇铺子村雁江区X138</v>
      </c>
      <c r="H3219" s="2" t="str">
        <f>'[1]2025年已发货'!H:H</f>
        <v>王健</v>
      </c>
      <c r="I3219" s="2">
        <f>'[1]2025年已发货'!I:I</f>
        <v>17726168395</v>
      </c>
      <c r="J3219" s="2" vm="1" t="e">
        <f>_xlfn._xlws.FILTER(辅助信息!D:D,辅助信息!G:G=G3219)</f>
        <v>#VALUE!</v>
      </c>
    </row>
    <row r="3220" spans="1:10">
      <c r="A3220" s="2" t="str">
        <f>'[1]2025年已发货'!A:A</f>
        <v>八局</v>
      </c>
      <c r="B3220" s="2" t="str">
        <f>'[1]2025年已发货'!B:B</f>
        <v>螺纹钢</v>
      </c>
      <c r="C3220" s="2" t="str">
        <f>'[1]2025年已发货'!C:C</f>
        <v>HRB400E Φ22 12m</v>
      </c>
      <c r="D3220" s="2" t="str">
        <f>'[1]2025年已发货'!D:D</f>
        <v>吨</v>
      </c>
      <c r="E3220" s="2">
        <f>'[1]2025年已发货'!E:E</f>
        <v>35</v>
      </c>
      <c r="F3220" s="4">
        <f>'[1]2025年已发货'!F:F</f>
        <v>45792</v>
      </c>
      <c r="G3220" s="2" t="str">
        <f>'[1]2025年已发货'!G:G</f>
        <v>（中铁五局-成渝扩容3标）四川省资阳市雁江区伍隍镇铺子村雁江区X138</v>
      </c>
      <c r="H3220" s="2" t="str">
        <f>'[1]2025年已发货'!H:H</f>
        <v>王健</v>
      </c>
      <c r="I3220" s="2">
        <f>'[1]2025年已发货'!I:I</f>
        <v>17726168395</v>
      </c>
      <c r="J3220" s="2" vm="1" t="e">
        <f>_xlfn._xlws.FILTER(辅助信息!D:D,辅助信息!G:G=G3220)</f>
        <v>#VALUE!</v>
      </c>
    </row>
    <row r="3221" spans="1:10">
      <c r="A3221" s="2" t="str">
        <f>'[1]2025年已发货'!A:A</f>
        <v>八局</v>
      </c>
      <c r="B3221" s="2" t="str">
        <f>'[1]2025年已发货'!B:B</f>
        <v>螺纹钢</v>
      </c>
      <c r="C3221" s="2" t="str">
        <f>'[1]2025年已发货'!C:C</f>
        <v>HRB400E Φ25×12米</v>
      </c>
      <c r="D3221" s="2" t="str">
        <f>'[1]2025年已发货'!D:D</f>
        <v>吨</v>
      </c>
      <c r="E3221" s="2">
        <f>'[1]2025年已发货'!E:E</f>
        <v>35</v>
      </c>
      <c r="F3221" s="4">
        <f>'[1]2025年已发货'!F:F</f>
        <v>45792</v>
      </c>
      <c r="G3221" s="2" t="str">
        <f>'[1]2025年已发货'!G:G</f>
        <v>自永4标一局四公司（四川省内江市隆昌市金鹅街道自永4标一局四公司钢筋棚）</v>
      </c>
      <c r="H3221" s="2" t="str">
        <f>'[1]2025年已发货'!H:H</f>
        <v>郝优</v>
      </c>
      <c r="I3221" s="2">
        <f>'[1]2025年已发货'!I:I</f>
        <v>13891371707</v>
      </c>
      <c r="J3221" s="2" vm="1" t="e">
        <f>_xlfn._xlws.FILTER(辅助信息!D:D,辅助信息!G:G=G3221)</f>
        <v>#VALUE!</v>
      </c>
    </row>
    <row r="3222" spans="1:10">
      <c r="A3222" s="2" t="str">
        <f>'[1]2025年已发货'!A:A</f>
        <v>八局</v>
      </c>
      <c r="B3222" s="2" t="str">
        <f>'[1]2025年已发货'!B:B</f>
        <v>螺纹钢</v>
      </c>
      <c r="C3222" s="2" t="str">
        <f>'[1]2025年已发货'!C:C</f>
        <v>HRB400E Φ22×12米</v>
      </c>
      <c r="D3222" s="2" t="str">
        <f>'[1]2025年已发货'!D:D</f>
        <v>吨</v>
      </c>
      <c r="E3222" s="2">
        <f>'[1]2025年已发货'!E:E</f>
        <v>35</v>
      </c>
      <c r="F3222" s="4">
        <f>'[1]2025年已发货'!F:F</f>
        <v>45792</v>
      </c>
      <c r="G3222" s="2" t="str">
        <f>'[1]2025年已发货'!G:G</f>
        <v>自永4标一局四公司（四川省内江市隆昌市金鹅街道自永4标一局四公司钢筋棚）</v>
      </c>
      <c r="H3222" s="2" t="str">
        <f>'[1]2025年已发货'!H:H</f>
        <v>郝优</v>
      </c>
      <c r="I3222" s="2">
        <f>'[1]2025年已发货'!I:I</f>
        <v>13891371707</v>
      </c>
      <c r="J3222" s="2" vm="1" t="e">
        <f>_xlfn._xlws.FILTER(辅助信息!D:D,辅助信息!G:G=G3222)</f>
        <v>#VALUE!</v>
      </c>
    </row>
    <row r="3223" spans="1:10">
      <c r="A3223" s="2" t="str">
        <f>'[1]2025年已发货'!A:A</f>
        <v>八局</v>
      </c>
      <c r="B3223" s="2" t="str">
        <f>'[1]2025年已发货'!B:B</f>
        <v>螺纹钢</v>
      </c>
      <c r="C3223" s="2" t="str">
        <f>'[1]2025年已发货'!C:C</f>
        <v>HRB400E Φ22×9米</v>
      </c>
      <c r="D3223" s="2" t="str">
        <f>'[1]2025年已发货'!D:D</f>
        <v>吨</v>
      </c>
      <c r="E3223" s="2">
        <f>'[1]2025年已发货'!E:E</f>
        <v>35</v>
      </c>
      <c r="F3223" s="4">
        <f>'[1]2025年已发货'!F:F</f>
        <v>45792</v>
      </c>
      <c r="G3223" s="2" t="str">
        <f>'[1]2025年已发货'!G:G</f>
        <v>自永4标一局四公司（四川省内江市隆昌市金鹅街道自永4标一局四公司钢筋棚）</v>
      </c>
      <c r="H3223" s="2" t="str">
        <f>'[1]2025年已发货'!H:H</f>
        <v>郝优</v>
      </c>
      <c r="I3223" s="2">
        <f>'[1]2025年已发货'!I:I</f>
        <v>13891371707</v>
      </c>
      <c r="J3223" s="2" vm="1" t="e">
        <f>_xlfn._xlws.FILTER(辅助信息!D:D,辅助信息!G:G=G3223)</f>
        <v>#VALUE!</v>
      </c>
    </row>
    <row r="3224" spans="1:10">
      <c r="A3224" s="2" t="str">
        <f>'[1]2025年已发货'!A:A</f>
        <v>湖北商贸</v>
      </c>
      <c r="B3224" s="2" t="str">
        <f>'[1]2025年已发货'!B:B</f>
        <v>螺纹钢</v>
      </c>
      <c r="C3224" s="2" t="str">
        <f>'[1]2025年已发货'!C:C</f>
        <v>HRB400E Φ12 9m</v>
      </c>
      <c r="D3224" s="2" t="str">
        <f>'[1]2025年已发货'!D:D</f>
        <v>吨</v>
      </c>
      <c r="E3224" s="2">
        <f>'[1]2025年已发货'!E:E</f>
        <v>35</v>
      </c>
      <c r="F3224" s="4">
        <f>'[1]2025年已发货'!F:F</f>
        <v>45792</v>
      </c>
      <c r="G3224" s="2" t="str">
        <f>'[1]2025年已发货'!G:G</f>
        <v>（中铁十局-资乐高速4标）四川省眉山市仁寿县彰加镇促进村中铁十局资乐高速1#钢筋场</v>
      </c>
      <c r="H3224" s="2" t="str">
        <f>'[1]2025年已发货'!H:H</f>
        <v>杨飞</v>
      </c>
      <c r="I3224" s="2">
        <f>'[1]2025年已发货'!I:I</f>
        <v>15667998777</v>
      </c>
      <c r="J3224" s="2" vm="1" t="e">
        <f>_xlfn._xlws.FILTER(辅助信息!D:D,辅助信息!G:G=G3224)</f>
        <v>#VALUE!</v>
      </c>
    </row>
    <row r="3225" spans="1:10">
      <c r="A3225" s="2" t="str">
        <f>'[1]2025年已发货'!A:A</f>
        <v>湖北商贸</v>
      </c>
      <c r="B3225" s="2" t="str">
        <f>'[1]2025年已发货'!B:B</f>
        <v>螺纹钢</v>
      </c>
      <c r="C3225" s="2" t="str">
        <f>'[1]2025年已发货'!C:C</f>
        <v>HRB400E Φ14 12m</v>
      </c>
      <c r="D3225" s="2" t="str">
        <f>'[1]2025年已发货'!D:D</f>
        <v>吨</v>
      </c>
      <c r="E3225" s="2">
        <f>'[1]2025年已发货'!E:E</f>
        <v>35</v>
      </c>
      <c r="F3225" s="4">
        <f>'[1]2025年已发货'!F:F</f>
        <v>45792</v>
      </c>
      <c r="G3225" s="2" t="str">
        <f>'[1]2025年已发货'!G:G</f>
        <v>（中铁十局-资乐高速4标）四川省眉山市仁寿县彰加镇促进村中铁十局资乐高速1#钢筋场</v>
      </c>
      <c r="H3225" s="2" t="str">
        <f>'[1]2025年已发货'!H:H</f>
        <v>杨飞</v>
      </c>
      <c r="I3225" s="2">
        <f>'[1]2025年已发货'!I:I</f>
        <v>15667998777</v>
      </c>
      <c r="J3225" s="2" vm="1" t="e">
        <f>_xlfn._xlws.FILTER(辅助信息!D:D,辅助信息!G:G=G3225)</f>
        <v>#VALUE!</v>
      </c>
    </row>
    <row r="3226" spans="1:10">
      <c r="A3226" s="2" t="str">
        <f>'[1]2025年已发货'!A:A</f>
        <v>湖北商贸</v>
      </c>
      <c r="B3226" s="2" t="str">
        <f>'[1]2025年已发货'!B:B</f>
        <v>螺纹钢</v>
      </c>
      <c r="C3226" s="2" t="str">
        <f>'[1]2025年已发货'!C:C</f>
        <v>HRB400E Φ16 9m</v>
      </c>
      <c r="D3226" s="2" t="str">
        <f>'[1]2025年已发货'!D:D</f>
        <v>吨</v>
      </c>
      <c r="E3226" s="2">
        <f>'[1]2025年已发货'!E:E</f>
        <v>20</v>
      </c>
      <c r="F3226" s="4">
        <f>'[1]2025年已发货'!F:F</f>
        <v>45792</v>
      </c>
      <c r="G3226" s="2" t="str">
        <f>'[1]2025年已发货'!G:G</f>
        <v>（中铁十局-资乐高速4标）四川省眉山市仁寿县彰加镇促进村中铁十局资乐高速1#钢筋场</v>
      </c>
      <c r="H3226" s="2" t="str">
        <f>'[1]2025年已发货'!H:H</f>
        <v>杨飞</v>
      </c>
      <c r="I3226" s="2">
        <f>'[1]2025年已发货'!I:I</f>
        <v>15667998777</v>
      </c>
      <c r="J3226" s="2" vm="1" t="e">
        <f>_xlfn._xlws.FILTER(辅助信息!D:D,辅助信息!G:G=G3226)</f>
        <v>#VALUE!</v>
      </c>
    </row>
    <row r="3227" spans="1:10">
      <c r="A3227" s="2" t="str">
        <f>'[1]2025年已发货'!A:A</f>
        <v>湖北商贸</v>
      </c>
      <c r="B3227" s="2" t="str">
        <f>'[1]2025年已发货'!B:B</f>
        <v>螺纹钢</v>
      </c>
      <c r="C3227" s="2" t="str">
        <f>'[1]2025年已发货'!C:C</f>
        <v>HRB400E Φ25 12m</v>
      </c>
      <c r="D3227" s="2" t="str">
        <f>'[1]2025年已发货'!D:D</f>
        <v>吨</v>
      </c>
      <c r="E3227" s="2">
        <f>'[1]2025年已发货'!E:E</f>
        <v>15</v>
      </c>
      <c r="F3227" s="4">
        <f>'[1]2025年已发货'!F:F</f>
        <v>45792</v>
      </c>
      <c r="G3227" s="2" t="str">
        <f>'[1]2025年已发货'!G:G</f>
        <v>（中铁十局-资乐高速4标）四川省眉山市仁寿县彰加镇促进村中铁十局资乐高速1#钢筋场</v>
      </c>
      <c r="H3227" s="2" t="str">
        <f>'[1]2025年已发货'!H:H</f>
        <v>杨飞</v>
      </c>
      <c r="I3227" s="2">
        <f>'[1]2025年已发货'!I:I</f>
        <v>15667998777</v>
      </c>
      <c r="J3227" s="2" vm="1" t="e">
        <f>_xlfn._xlws.FILTER(辅助信息!D:D,辅助信息!G:G=G3227)</f>
        <v>#VALUE!</v>
      </c>
    </row>
    <row r="3228" spans="1:10">
      <c r="A3228" s="2" t="str">
        <f>'[1]2025年已发货'!A:A</f>
        <v>湖北商贸</v>
      </c>
      <c r="B3228" s="2" t="str">
        <f>'[1]2025年已发货'!B:B</f>
        <v>螺纹钢</v>
      </c>
      <c r="C3228" s="2" t="str">
        <f>'[1]2025年已发货'!C:C</f>
        <v>HRB400E Φ32 12m</v>
      </c>
      <c r="D3228" s="2" t="str">
        <f>'[1]2025年已发货'!D:D</f>
        <v>吨</v>
      </c>
      <c r="E3228" s="2">
        <f>'[1]2025年已发货'!E:E</f>
        <v>35</v>
      </c>
      <c r="F3228" s="4">
        <f>'[1]2025年已发货'!F:F</f>
        <v>45792</v>
      </c>
      <c r="G3228" s="2" t="str">
        <f>'[1]2025年已发货'!G:G</f>
        <v>（中铁十局-资乐高速4标）四川省眉山市仁寿县彰加镇促进村中铁十局资乐高速1#钢筋场</v>
      </c>
      <c r="H3228" s="2" t="str">
        <f>'[1]2025年已发货'!H:H</f>
        <v>杨飞</v>
      </c>
      <c r="I3228" s="2">
        <f>'[1]2025年已发货'!I:I</f>
        <v>15667998777</v>
      </c>
      <c r="J3228" s="2" vm="1" t="e">
        <f>_xlfn._xlws.FILTER(辅助信息!D:D,辅助信息!G:G=G3228)</f>
        <v>#VALUE!</v>
      </c>
    </row>
    <row r="3229" spans="1:10">
      <c r="A3229" s="2" t="str">
        <f>'[1]2025年已发货'!A:A</f>
        <v>湖北商贸</v>
      </c>
      <c r="B3229" s="2" t="str">
        <f>'[1]2025年已发货'!B:B</f>
        <v>螺纹钢</v>
      </c>
      <c r="C3229" s="2" t="str">
        <f>'[1]2025年已发货'!C:C</f>
        <v>HRB500E Φ25 12m</v>
      </c>
      <c r="D3229" s="2" t="str">
        <f>'[1]2025年已发货'!D:D</f>
        <v>吨</v>
      </c>
      <c r="E3229" s="2">
        <f>'[1]2025年已发货'!E:E</f>
        <v>35</v>
      </c>
      <c r="F3229" s="4">
        <f>'[1]2025年已发货'!F:F</f>
        <v>45792</v>
      </c>
      <c r="G3229" s="2" t="str">
        <f>'[1]2025年已发货'!G:G</f>
        <v>（中铁十局-资乐高速4标）四川省眉山市仁寿县彰加镇促进村中铁十局资乐高速1#钢筋场</v>
      </c>
      <c r="H3229" s="2" t="str">
        <f>'[1]2025年已发货'!H:H</f>
        <v>杨飞</v>
      </c>
      <c r="I3229" s="2">
        <f>'[1]2025年已发货'!I:I</f>
        <v>15667998777</v>
      </c>
      <c r="J3229" s="2" vm="1" t="e">
        <f>_xlfn._xlws.FILTER(辅助信息!D:D,辅助信息!G:G=G3229)</f>
        <v>#VALUE!</v>
      </c>
    </row>
    <row r="3230" spans="1:10">
      <c r="A3230" s="2" t="str">
        <f>'[1]2025年已发货'!A:A</f>
        <v>湖北商贸</v>
      </c>
      <c r="B3230" s="2" t="str">
        <f>'[1]2025年已发货'!B:B</f>
        <v>螺纹钢</v>
      </c>
      <c r="C3230" s="2" t="str">
        <f>'[1]2025年已发货'!C:C</f>
        <v>HRB500E Φ28 12m</v>
      </c>
      <c r="D3230" s="2" t="str">
        <f>'[1]2025年已发货'!D:D</f>
        <v>吨</v>
      </c>
      <c r="E3230" s="2">
        <f>'[1]2025年已发货'!E:E</f>
        <v>35</v>
      </c>
      <c r="F3230" s="4">
        <f>'[1]2025年已发货'!F:F</f>
        <v>45792</v>
      </c>
      <c r="G3230" s="2" t="str">
        <f>'[1]2025年已发货'!G:G</f>
        <v>（中铁十局-资乐高速4标）四川省眉山市仁寿县彰加镇促进村中铁十局2#钢筋厂</v>
      </c>
      <c r="H3230" s="2" t="str">
        <f>'[1]2025年已发货'!H:H</f>
        <v>杨飞</v>
      </c>
      <c r="I3230" s="2">
        <f>'[1]2025年已发货'!I:I</f>
        <v>15667998777</v>
      </c>
      <c r="J3230" s="2" vm="1" t="e">
        <f>_xlfn._xlws.FILTER(辅助信息!D:D,辅助信息!G:G=G3230)</f>
        <v>#VALUE!</v>
      </c>
    </row>
    <row r="3231" spans="1:10">
      <c r="A3231" s="2" t="str">
        <f>'[1]2025年已发货'!A:A</f>
        <v>湖北商贸</v>
      </c>
      <c r="B3231" s="2" t="str">
        <f>'[1]2025年已发货'!B:B</f>
        <v>螺纹钢</v>
      </c>
      <c r="C3231" s="2" t="str">
        <f>'[1]2025年已发货'!C:C</f>
        <v>HRB400E Φ25 12m</v>
      </c>
      <c r="D3231" s="2" t="str">
        <f>'[1]2025年已发货'!D:D</f>
        <v>吨</v>
      </c>
      <c r="E3231" s="2">
        <f>'[1]2025年已发货'!E:E</f>
        <v>35</v>
      </c>
      <c r="F3231" s="4">
        <f>'[1]2025年已发货'!F:F</f>
        <v>45792</v>
      </c>
      <c r="G3231" s="2" t="str">
        <f>'[1]2025年已发货'!G:G</f>
        <v>（中铁十局-资乐高速4标）四川省眉山市仁寿县彰加镇促进村中铁十局2#钢筋厂</v>
      </c>
      <c r="H3231" s="2" t="str">
        <f>'[1]2025年已发货'!H:H</f>
        <v>杨飞</v>
      </c>
      <c r="I3231" s="2">
        <f>'[1]2025年已发货'!I:I</f>
        <v>15667998777</v>
      </c>
      <c r="J3231" s="2" vm="1" t="e">
        <f>_xlfn._xlws.FILTER(辅助信息!D:D,辅助信息!G:G=G3231)</f>
        <v>#VALUE!</v>
      </c>
    </row>
    <row r="3232" spans="1:10">
      <c r="A3232" s="2" t="str">
        <f>'[1]2025年已发货'!A:A</f>
        <v>湖北商贸</v>
      </c>
      <c r="B3232" s="2" t="str">
        <f>'[1]2025年已发货'!B:B</f>
        <v>盘螺</v>
      </c>
      <c r="C3232" s="2" t="str">
        <f>'[1]2025年已发货'!C:C</f>
        <v>HRB400E Φ12</v>
      </c>
      <c r="D3232" s="2" t="str">
        <f>'[1]2025年已发货'!D:D</f>
        <v>吨</v>
      </c>
      <c r="E3232" s="2">
        <f>'[1]2025年已发货'!E:E</f>
        <v>70</v>
      </c>
      <c r="F3232" s="4">
        <f>'[1]2025年已发货'!F:F</f>
        <v>45792</v>
      </c>
      <c r="G3232" s="2" t="str">
        <f>'[1]2025年已发货'!G:G</f>
        <v>（中铁广州局-资乐高速5标）四川省乐山市井研县希望大道116号</v>
      </c>
      <c r="H3232" s="2" t="str">
        <f>'[1]2025年已发货'!H:H</f>
        <v>廖俊杰</v>
      </c>
      <c r="I3232" s="2">
        <f>'[1]2025年已发货'!I:I</f>
        <v>15775100965</v>
      </c>
      <c r="J3232" s="2" vm="1" t="e">
        <f>_xlfn._xlws.FILTER(辅助信息!D:D,辅助信息!G:G=G3232)</f>
        <v>#VALUE!</v>
      </c>
    </row>
    <row r="3233" spans="1:10">
      <c r="A3233" s="2" t="str">
        <f>'[1]2025年已发货'!A:A</f>
        <v>润耀</v>
      </c>
      <c r="B3233" s="2" t="str">
        <f>'[1]2025年已发货'!B:B</f>
        <v>盘螺</v>
      </c>
      <c r="C3233" s="2" t="str">
        <f>'[1]2025年已发货'!C:C</f>
        <v>HRB400E Φ8</v>
      </c>
      <c r="D3233" s="2" t="str">
        <f>'[1]2025年已发货'!D:D</f>
        <v>吨</v>
      </c>
      <c r="E3233" s="2">
        <f>'[1]2025年已发货'!E:E</f>
        <v>25</v>
      </c>
      <c r="F3233" s="4">
        <f>'[1]2025年已发货'!F:F</f>
        <v>45793</v>
      </c>
      <c r="G3233" s="2" t="str">
        <f>'[1]2025年已发货'!G:G</f>
        <v>（华西萌海科创农业生态谷）成都市简阳市白金山水库</v>
      </c>
      <c r="H3233" s="2" t="str">
        <f>'[1]2025年已发货'!H:H</f>
        <v>石清国</v>
      </c>
      <c r="I3233" s="2">
        <f>'[1]2025年已发货'!I:I</f>
        <v>13458642015</v>
      </c>
      <c r="J3233" s="2" t="str">
        <f>_xlfn._xlws.FILTER(辅助信息!D:D,辅助信息!G:G=G3233)</f>
        <v>华西萌海-科创农业生态谷</v>
      </c>
    </row>
    <row r="3234" spans="1:10">
      <c r="A3234" s="2" t="str">
        <f>'[1]2025年已发货'!A:A</f>
        <v>润耀</v>
      </c>
      <c r="B3234" s="2" t="str">
        <f>'[1]2025年已发货'!B:B</f>
        <v>盘螺</v>
      </c>
      <c r="C3234" s="2" t="str">
        <f>'[1]2025年已发货'!C:C</f>
        <v>HRB400E Φ10</v>
      </c>
      <c r="D3234" s="2" t="str">
        <f>'[1]2025年已发货'!D:D</f>
        <v>吨</v>
      </c>
      <c r="E3234" s="2">
        <f>'[1]2025年已发货'!E:E</f>
        <v>10</v>
      </c>
      <c r="F3234" s="4">
        <f>'[1]2025年已发货'!F:F</f>
        <v>45793</v>
      </c>
      <c r="G3234" s="2" t="str">
        <f>'[1]2025年已发货'!G:G</f>
        <v>（华西萌海科创农业生态谷）成都市简阳市白金山水库</v>
      </c>
      <c r="H3234" s="2" t="str">
        <f>'[1]2025年已发货'!H:H</f>
        <v>石清国</v>
      </c>
      <c r="I3234" s="2">
        <f>'[1]2025年已发货'!I:I</f>
        <v>13458642015</v>
      </c>
      <c r="J3234" s="2" t="str">
        <f>_xlfn._xlws.FILTER(辅助信息!D:D,辅助信息!G:G=G3234)</f>
        <v>华西萌海-科创农业生态谷</v>
      </c>
    </row>
    <row r="3235" spans="1:10">
      <c r="A3235" s="2" t="str">
        <f>'[1]2025年已发货'!A:A</f>
        <v>润耀</v>
      </c>
      <c r="B3235" s="2" t="str">
        <f>'[1]2025年已发货'!B:B</f>
        <v>螺纹钢</v>
      </c>
      <c r="C3235" s="2" t="str">
        <f>'[1]2025年已发货'!C:C</f>
        <v>HRB400E Φ14 9m</v>
      </c>
      <c r="D3235" s="2" t="str">
        <f>'[1]2025年已发货'!D:D</f>
        <v>吨</v>
      </c>
      <c r="E3235" s="2">
        <f>'[1]2025年已发货'!E:E</f>
        <v>6</v>
      </c>
      <c r="F3235" s="4">
        <f>'[1]2025年已发货'!F:F</f>
        <v>45793</v>
      </c>
      <c r="G3235" s="2" t="str">
        <f>'[1]2025年已发货'!G:G</f>
        <v>（华西简阳西城嘉苑）四川省成都市简阳市简城街道高屋村</v>
      </c>
      <c r="H3235" s="2" t="str">
        <f>'[1]2025年已发货'!H:H</f>
        <v>张瀚镭</v>
      </c>
      <c r="I3235" s="2">
        <f>'[1]2025年已发货'!I:I</f>
        <v>15884666220</v>
      </c>
      <c r="J3235" s="2" t="str">
        <f>_xlfn._xlws.FILTER(辅助信息!D:D,辅助信息!G:G=G3235)</f>
        <v>华西简阳西城嘉苑</v>
      </c>
    </row>
    <row r="3236" spans="1:10">
      <c r="A3236" s="2" t="str">
        <f>'[1]2025年已发货'!A:A</f>
        <v>润耀</v>
      </c>
      <c r="B3236" s="2" t="str">
        <f>'[1]2025年已发货'!B:B</f>
        <v>螺纹钢</v>
      </c>
      <c r="C3236" s="2" t="str">
        <f>'[1]2025年已发货'!C:C</f>
        <v>HRB400E Φ16 9m</v>
      </c>
      <c r="D3236" s="2" t="str">
        <f>'[1]2025年已发货'!D:D</f>
        <v>吨</v>
      </c>
      <c r="E3236" s="2">
        <f>'[1]2025年已发货'!E:E</f>
        <v>15</v>
      </c>
      <c r="F3236" s="4">
        <f>'[1]2025年已发货'!F:F</f>
        <v>45793</v>
      </c>
      <c r="G3236" s="2" t="str">
        <f>'[1]2025年已发货'!G:G</f>
        <v>（华西简阳西城嘉苑）四川省成都市简阳市简城街道高屋村</v>
      </c>
      <c r="H3236" s="2" t="str">
        <f>'[1]2025年已发货'!H:H</f>
        <v>张瀚镭</v>
      </c>
      <c r="I3236" s="2">
        <f>'[1]2025年已发货'!I:I</f>
        <v>15884666220</v>
      </c>
      <c r="J3236" s="2" t="str">
        <f>_xlfn._xlws.FILTER(辅助信息!D:D,辅助信息!G:G=G3236)</f>
        <v>华西简阳西城嘉苑</v>
      </c>
    </row>
    <row r="3237" spans="1:10">
      <c r="A3237" s="2" t="str">
        <f>'[1]2025年已发货'!A:A</f>
        <v>润耀</v>
      </c>
      <c r="B3237" s="2" t="str">
        <f>'[1]2025年已发货'!B:B</f>
        <v>螺纹钢</v>
      </c>
      <c r="C3237" s="2" t="str">
        <f>'[1]2025年已发货'!C:C</f>
        <v>HRB400E Φ18 9m</v>
      </c>
      <c r="D3237" s="2" t="str">
        <f>'[1]2025年已发货'!D:D</f>
        <v>吨</v>
      </c>
      <c r="E3237" s="2">
        <f>'[1]2025年已发货'!E:E</f>
        <v>9</v>
      </c>
      <c r="F3237" s="4">
        <f>'[1]2025年已发货'!F:F</f>
        <v>45793</v>
      </c>
      <c r="G3237" s="2" t="str">
        <f>'[1]2025年已发货'!G:G</f>
        <v>（华西简阳西城嘉苑）四川省成都市简阳市简城街道高屋村</v>
      </c>
      <c r="H3237" s="2" t="str">
        <f>'[1]2025年已发货'!H:H</f>
        <v>张瀚镭</v>
      </c>
      <c r="I3237" s="2">
        <f>'[1]2025年已发货'!I:I</f>
        <v>15884666220</v>
      </c>
      <c r="J3237" s="2" t="str">
        <f>_xlfn._xlws.FILTER(辅助信息!D:D,辅助信息!G:G=G3237)</f>
        <v>华西简阳西城嘉苑</v>
      </c>
    </row>
    <row r="3238" spans="1:10">
      <c r="A3238" s="2" t="str">
        <f>'[1]2025年已发货'!A:A</f>
        <v>润耀</v>
      </c>
      <c r="B3238" s="2" t="str">
        <f>'[1]2025年已发货'!B:B</f>
        <v>螺纹钢</v>
      </c>
      <c r="C3238" s="2" t="str">
        <f>'[1]2025年已发货'!C:C</f>
        <v>HRB400E Φ20 9m</v>
      </c>
      <c r="D3238" s="2" t="str">
        <f>'[1]2025年已发货'!D:D</f>
        <v>吨</v>
      </c>
      <c r="E3238" s="2">
        <f>'[1]2025年已发货'!E:E</f>
        <v>6</v>
      </c>
      <c r="F3238" s="4">
        <f>'[1]2025年已发货'!F:F</f>
        <v>45793</v>
      </c>
      <c r="G3238" s="2" t="str">
        <f>'[1]2025年已发货'!G:G</f>
        <v>（华西简阳西城嘉苑）四川省成都市简阳市简城街道高屋村</v>
      </c>
      <c r="H3238" s="2" t="str">
        <f>'[1]2025年已发货'!H:H</f>
        <v>张瀚镭</v>
      </c>
      <c r="I3238" s="2">
        <f>'[1]2025年已发货'!I:I</f>
        <v>15884666220</v>
      </c>
      <c r="J3238" s="2" t="str">
        <f>_xlfn._xlws.FILTER(辅助信息!D:D,辅助信息!G:G=G3238)</f>
        <v>华西简阳西城嘉苑</v>
      </c>
    </row>
    <row r="3239" spans="1:10">
      <c r="A3239" s="2" t="str">
        <f>'[1]2025年已发货'!A:A</f>
        <v>润耀</v>
      </c>
      <c r="B3239" s="2" t="str">
        <f>'[1]2025年已发货'!B:B</f>
        <v>螺纹钢</v>
      </c>
      <c r="C3239" s="2" t="str">
        <f>'[1]2025年已发货'!C:C</f>
        <v>HRB400E Φ22 9m</v>
      </c>
      <c r="D3239" s="2" t="str">
        <f>'[1]2025年已发货'!D:D</f>
        <v>吨</v>
      </c>
      <c r="E3239" s="2">
        <f>'[1]2025年已发货'!E:E</f>
        <v>3</v>
      </c>
      <c r="F3239" s="4">
        <f>'[1]2025年已发货'!F:F</f>
        <v>45793</v>
      </c>
      <c r="G3239" s="2" t="str">
        <f>'[1]2025年已发货'!G:G</f>
        <v>（华西简阳西城嘉苑）四川省成都市简阳市简城街道高屋村</v>
      </c>
      <c r="H3239" s="2" t="str">
        <f>'[1]2025年已发货'!H:H</f>
        <v>张瀚镭</v>
      </c>
      <c r="I3239" s="2">
        <f>'[1]2025年已发货'!I:I</f>
        <v>15884666220</v>
      </c>
      <c r="J3239" s="2" t="str">
        <f>_xlfn._xlws.FILTER(辅助信息!D:D,辅助信息!G:G=G3239)</f>
        <v>华西简阳西城嘉苑</v>
      </c>
    </row>
    <row r="3240" spans="1:10">
      <c r="A3240" s="2" t="str">
        <f>'[1]2025年已发货'!A:A</f>
        <v>润耀</v>
      </c>
      <c r="B3240" s="2" t="str">
        <f>'[1]2025年已发货'!B:B</f>
        <v>螺纹钢</v>
      </c>
      <c r="C3240" s="2" t="str">
        <f>'[1]2025年已发货'!C:C</f>
        <v>HRB400E Φ25 9m</v>
      </c>
      <c r="D3240" s="2" t="str">
        <f>'[1]2025年已发货'!D:D</f>
        <v>吨</v>
      </c>
      <c r="E3240" s="2">
        <f>'[1]2025年已发货'!E:E</f>
        <v>3</v>
      </c>
      <c r="F3240" s="4">
        <f>'[1]2025年已发货'!F:F</f>
        <v>45793</v>
      </c>
      <c r="G3240" s="2" t="str">
        <f>'[1]2025年已发货'!G:G</f>
        <v>（华西简阳西城嘉苑）四川省成都市简阳市简城街道高屋村</v>
      </c>
      <c r="H3240" s="2" t="str">
        <f>'[1]2025年已发货'!H:H</f>
        <v>张瀚镭</v>
      </c>
      <c r="I3240" s="2">
        <f>'[1]2025年已发货'!I:I</f>
        <v>15884666220</v>
      </c>
      <c r="J3240" s="2" t="str">
        <f>_xlfn._xlws.FILTER(辅助信息!D:D,辅助信息!G:G=G3240)</f>
        <v>华西简阳西城嘉苑</v>
      </c>
    </row>
    <row r="3241" spans="1:10">
      <c r="A3241" s="2" t="str">
        <f>'[1]2025年已发货'!A:A</f>
        <v>润耀</v>
      </c>
      <c r="B3241" s="2" t="str">
        <f>'[1]2025年已发货'!B:B</f>
        <v>螺纹钢</v>
      </c>
      <c r="C3241" s="2" t="str">
        <f>'[1]2025年已发货'!C:C</f>
        <v>HRB500E Φ12</v>
      </c>
      <c r="D3241" s="2" t="str">
        <f>'[1]2025年已发货'!D:D</f>
        <v>吨</v>
      </c>
      <c r="E3241" s="2">
        <f>'[1]2025年已发货'!E:E</f>
        <v>3</v>
      </c>
      <c r="F3241" s="4">
        <f>'[1]2025年已发货'!F:F</f>
        <v>45793</v>
      </c>
      <c r="G3241" s="2" t="str">
        <f>'[1]2025年已发货'!G:G</f>
        <v>（华西简阳西城嘉苑）四川省成都市简阳市简城街道高屋村</v>
      </c>
      <c r="H3241" s="2" t="str">
        <f>'[1]2025年已发货'!H:H</f>
        <v>张瀚镭</v>
      </c>
      <c r="I3241" s="2">
        <f>'[1]2025年已发货'!I:I</f>
        <v>15884666220</v>
      </c>
      <c r="J3241" s="2" t="str">
        <f>_xlfn._xlws.FILTER(辅助信息!D:D,辅助信息!G:G=G3241)</f>
        <v>华西简阳西城嘉苑</v>
      </c>
    </row>
    <row r="3242" spans="1:10">
      <c r="A3242" s="2" t="str">
        <f>'[1]2025年已发货'!A:A</f>
        <v>润耀</v>
      </c>
      <c r="B3242" s="2" t="str">
        <f>'[1]2025年已发货'!B:B</f>
        <v>螺纹钢</v>
      </c>
      <c r="C3242" s="2" t="str">
        <f>'[1]2025年已发货'!C:C</f>
        <v>HRB500E Φ14</v>
      </c>
      <c r="D3242" s="2" t="str">
        <f>'[1]2025年已发货'!D:D</f>
        <v>吨</v>
      </c>
      <c r="E3242" s="2">
        <f>'[1]2025年已发货'!E:E</f>
        <v>3</v>
      </c>
      <c r="F3242" s="4">
        <f>'[1]2025年已发货'!F:F</f>
        <v>45793</v>
      </c>
      <c r="G3242" s="2" t="str">
        <f>'[1]2025年已发货'!G:G</f>
        <v>（华西简阳西城嘉苑）四川省成都市简阳市简城街道高屋村</v>
      </c>
      <c r="H3242" s="2" t="str">
        <f>'[1]2025年已发货'!H:H</f>
        <v>张瀚镭</v>
      </c>
      <c r="I3242" s="2">
        <f>'[1]2025年已发货'!I:I</f>
        <v>15884666220</v>
      </c>
      <c r="J3242" s="2" t="str">
        <f>_xlfn._xlws.FILTER(辅助信息!D:D,辅助信息!G:G=G3242)</f>
        <v>华西简阳西城嘉苑</v>
      </c>
    </row>
    <row r="3243" spans="1:10">
      <c r="A3243" s="2" t="str">
        <f>'[1]2025年已发货'!A:A</f>
        <v>润耀</v>
      </c>
      <c r="B3243" s="2" t="str">
        <f>'[1]2025年已发货'!B:B</f>
        <v>螺纹钢</v>
      </c>
      <c r="C3243" s="2" t="str">
        <f>'[1]2025年已发货'!C:C</f>
        <v>HRB500E Φ16</v>
      </c>
      <c r="D3243" s="2" t="str">
        <f>'[1]2025年已发货'!D:D</f>
        <v>吨</v>
      </c>
      <c r="E3243" s="2">
        <f>'[1]2025年已发货'!E:E</f>
        <v>3</v>
      </c>
      <c r="F3243" s="4">
        <f>'[1]2025年已发货'!F:F</f>
        <v>45793</v>
      </c>
      <c r="G3243" s="2" t="str">
        <f>'[1]2025年已发货'!G:G</f>
        <v>（华西简阳西城嘉苑）四川省成都市简阳市简城街道高屋村</v>
      </c>
      <c r="H3243" s="2" t="str">
        <f>'[1]2025年已发货'!H:H</f>
        <v>张瀚镭</v>
      </c>
      <c r="I3243" s="2">
        <f>'[1]2025年已发货'!I:I</f>
        <v>15884666220</v>
      </c>
      <c r="J3243" s="2" t="str">
        <f>_xlfn._xlws.FILTER(辅助信息!D:D,辅助信息!G:G=G3243)</f>
        <v>华西简阳西城嘉苑</v>
      </c>
    </row>
    <row r="3244" spans="1:10">
      <c r="A3244" s="2" t="str">
        <f>'[1]2025年已发货'!A:A</f>
        <v>润耀</v>
      </c>
      <c r="B3244" s="2" t="str">
        <f>'[1]2025年已发货'!B:B</f>
        <v>螺纹钢</v>
      </c>
      <c r="C3244" s="2" t="str">
        <f>'[1]2025年已发货'!C:C</f>
        <v>HRB500E Φ18</v>
      </c>
      <c r="D3244" s="2" t="str">
        <f>'[1]2025年已发货'!D:D</f>
        <v>吨</v>
      </c>
      <c r="E3244" s="2">
        <f>'[1]2025年已发货'!E:E</f>
        <v>3</v>
      </c>
      <c r="F3244" s="4">
        <f>'[1]2025年已发货'!F:F</f>
        <v>45793</v>
      </c>
      <c r="G3244" s="2" t="str">
        <f>'[1]2025年已发货'!G:G</f>
        <v>（华西简阳西城嘉苑）四川省成都市简阳市简城街道高屋村</v>
      </c>
      <c r="H3244" s="2" t="str">
        <f>'[1]2025年已发货'!H:H</f>
        <v>张瀚镭</v>
      </c>
      <c r="I3244" s="2">
        <f>'[1]2025年已发货'!I:I</f>
        <v>15884666220</v>
      </c>
      <c r="J3244" s="2" t="str">
        <f>_xlfn._xlws.FILTER(辅助信息!D:D,辅助信息!G:G=G3244)</f>
        <v>华西简阳西城嘉苑</v>
      </c>
    </row>
    <row r="3245" spans="1:10">
      <c r="A3245" s="2" t="str">
        <f>'[1]2025年已发货'!A:A</f>
        <v>润耀</v>
      </c>
      <c r="B3245" s="2" t="str">
        <f>'[1]2025年已发货'!B:B</f>
        <v>螺纹钢</v>
      </c>
      <c r="C3245" s="2" t="str">
        <f>'[1]2025年已发货'!C:C</f>
        <v>HRB500E Φ20</v>
      </c>
      <c r="D3245" s="2" t="str">
        <f>'[1]2025年已发货'!D:D</f>
        <v>吨</v>
      </c>
      <c r="E3245" s="2">
        <f>'[1]2025年已发货'!E:E</f>
        <v>6</v>
      </c>
      <c r="F3245" s="4">
        <f>'[1]2025年已发货'!F:F</f>
        <v>45793</v>
      </c>
      <c r="G3245" s="2" t="str">
        <f>'[1]2025年已发货'!G:G</f>
        <v>（华西简阳西城嘉苑）四川省成都市简阳市简城街道高屋村</v>
      </c>
      <c r="H3245" s="2" t="str">
        <f>'[1]2025年已发货'!H:H</f>
        <v>张瀚镭</v>
      </c>
      <c r="I3245" s="2">
        <f>'[1]2025年已发货'!I:I</f>
        <v>15884666220</v>
      </c>
      <c r="J3245" s="2" t="str">
        <f>_xlfn._xlws.FILTER(辅助信息!D:D,辅助信息!G:G=G3245)</f>
        <v>华西简阳西城嘉苑</v>
      </c>
    </row>
    <row r="3246" spans="1:10">
      <c r="A3246" s="2" t="str">
        <f>'[1]2025年已发货'!A:A</f>
        <v>润耀</v>
      </c>
      <c r="B3246" s="2" t="str">
        <f>'[1]2025年已发货'!B:B</f>
        <v>螺纹钢</v>
      </c>
      <c r="C3246" s="2" t="str">
        <f>'[1]2025年已发货'!C:C</f>
        <v>HRB500E Φ22</v>
      </c>
      <c r="D3246" s="2" t="str">
        <f>'[1]2025年已发货'!D:D</f>
        <v>吨</v>
      </c>
      <c r="E3246" s="2">
        <f>'[1]2025年已发货'!E:E</f>
        <v>3</v>
      </c>
      <c r="F3246" s="4">
        <f>'[1]2025年已发货'!F:F</f>
        <v>45793</v>
      </c>
      <c r="G3246" s="2" t="str">
        <f>'[1]2025年已发货'!G:G</f>
        <v>（华西简阳西城嘉苑）四川省成都市简阳市简城街道高屋村</v>
      </c>
      <c r="H3246" s="2" t="str">
        <f>'[1]2025年已发货'!H:H</f>
        <v>张瀚镭</v>
      </c>
      <c r="I3246" s="2">
        <f>'[1]2025年已发货'!I:I</f>
        <v>15884666220</v>
      </c>
      <c r="J3246" s="2" t="str">
        <f>_xlfn._xlws.FILTER(辅助信息!D:D,辅助信息!G:G=G3246)</f>
        <v>华西简阳西城嘉苑</v>
      </c>
    </row>
    <row r="3247" spans="1:10">
      <c r="A3247" s="2" t="str">
        <f>'[1]2025年已发货'!A:A</f>
        <v>润耀</v>
      </c>
      <c r="B3247" s="2" t="str">
        <f>'[1]2025年已发货'!B:B</f>
        <v>螺纹钢</v>
      </c>
      <c r="C3247" s="2" t="str">
        <f>'[1]2025年已发货'!C:C</f>
        <v>HRB500E Φ25</v>
      </c>
      <c r="D3247" s="2" t="str">
        <f>'[1]2025年已发货'!D:D</f>
        <v>吨</v>
      </c>
      <c r="E3247" s="2">
        <f>'[1]2025年已发货'!E:E</f>
        <v>9</v>
      </c>
      <c r="F3247" s="4">
        <f>'[1]2025年已发货'!F:F</f>
        <v>45793</v>
      </c>
      <c r="G3247" s="2" t="str">
        <f>'[1]2025年已发货'!G:G</f>
        <v>（华西简阳西城嘉苑）四川省成都市简阳市简城街道高屋村</v>
      </c>
      <c r="H3247" s="2" t="str">
        <f>'[1]2025年已发货'!H:H</f>
        <v>张瀚镭</v>
      </c>
      <c r="I3247" s="2">
        <f>'[1]2025年已发货'!I:I</f>
        <v>15884666220</v>
      </c>
      <c r="J3247" s="2" t="str">
        <f>_xlfn._xlws.FILTER(辅助信息!D:D,辅助信息!G:G=G3247)</f>
        <v>华西简阳西城嘉苑</v>
      </c>
    </row>
    <row r="3248" spans="1:10">
      <c r="A3248" s="2" t="str">
        <f>'[1]2025年已发货'!A:A</f>
        <v>达钢</v>
      </c>
      <c r="B3248" s="2" t="str">
        <f>'[1]2025年已发货'!B:B</f>
        <v>盘螺</v>
      </c>
      <c r="C3248" s="2" t="str">
        <f>'[1]2025年已发货'!C:C</f>
        <v>HRB400E Φ6</v>
      </c>
      <c r="D3248" s="2" t="str">
        <f>'[1]2025年已发货'!D:D</f>
        <v>吨</v>
      </c>
      <c r="E3248" s="2">
        <f>'[1]2025年已发货'!E:E</f>
        <v>14</v>
      </c>
      <c r="F3248" s="4">
        <f>'[1]2025年已发货'!F:F</f>
        <v>45793</v>
      </c>
      <c r="G3248" s="2" t="str">
        <f>'[1]2025年已发货'!G:G</f>
        <v>（达州市公共卫生临床医疗中心项目-一标-1号制作房）达州市通川区西外复兴镇公共卫生临床医疗中心项目</v>
      </c>
      <c r="H3248" s="2" t="str">
        <f>'[1]2025年已发货'!H:H</f>
        <v>潘建发</v>
      </c>
      <c r="I3248" s="2">
        <f>'[1]2025年已发货'!I:I</f>
        <v>13658059919</v>
      </c>
      <c r="J3248" s="2" t="str">
        <f>_xlfn._xlws.FILTER(辅助信息!D:D,辅助信息!G:G=G3248)</f>
        <v>五冶钢构达州市公共卫生临床医疗中心项目</v>
      </c>
    </row>
    <row r="3249" spans="1:10">
      <c r="A3249" s="2" t="str">
        <f>'[1]2025年已发货'!A:A</f>
        <v>达钢</v>
      </c>
      <c r="B3249" s="2" t="str">
        <f>'[1]2025年已发货'!B:B</f>
        <v>盘螺</v>
      </c>
      <c r="C3249" s="2" t="str">
        <f>'[1]2025年已发货'!C:C</f>
        <v>HRB400E Φ10</v>
      </c>
      <c r="D3249" s="2" t="str">
        <f>'[1]2025年已发货'!D:D</f>
        <v>吨</v>
      </c>
      <c r="E3249" s="2">
        <f>'[1]2025年已发货'!E:E</f>
        <v>7</v>
      </c>
      <c r="F3249" s="4">
        <f>'[1]2025年已发货'!F:F</f>
        <v>45793</v>
      </c>
      <c r="G3249" s="2" t="str">
        <f>'[1]2025年已发货'!G:G</f>
        <v>（达州市公共卫生临床医疗中心项目-一标-1号制作房）达州市通川区西外复兴镇公共卫生临床医疗中心项目</v>
      </c>
      <c r="H3249" s="2" t="str">
        <f>'[1]2025年已发货'!H:H</f>
        <v>潘建发</v>
      </c>
      <c r="I3249" s="2">
        <f>'[1]2025年已发货'!I:I</f>
        <v>13658059919</v>
      </c>
      <c r="J3249" s="2" t="str">
        <f>_xlfn._xlws.FILTER(辅助信息!D:D,辅助信息!G:G=G3249)</f>
        <v>五冶钢构达州市公共卫生临床医疗中心项目</v>
      </c>
    </row>
    <row r="3250" spans="1:10">
      <c r="A3250" s="2" t="str">
        <f>'[1]2025年已发货'!A:A</f>
        <v>达钢</v>
      </c>
      <c r="B3250" s="2" t="str">
        <f>'[1]2025年已发货'!B:B</f>
        <v>螺纹钢</v>
      </c>
      <c r="C3250" s="2" t="str">
        <f>'[1]2025年已发货'!C:C</f>
        <v>HRB400E Φ12 9m</v>
      </c>
      <c r="D3250" s="2" t="str">
        <f>'[1]2025年已发货'!D:D</f>
        <v>吨</v>
      </c>
      <c r="E3250" s="2">
        <f>'[1]2025年已发货'!E:E</f>
        <v>2</v>
      </c>
      <c r="F3250" s="4">
        <f>'[1]2025年已发货'!F:F</f>
        <v>45793</v>
      </c>
      <c r="G3250" s="2" t="str">
        <f>'[1]2025年已发货'!G:G</f>
        <v>（达州市公共卫生临床医疗中心项目-一标-1号制作房）达州市通川区西外复兴镇公共卫生临床医疗中心项目</v>
      </c>
      <c r="H3250" s="2" t="str">
        <f>'[1]2025年已发货'!H:H</f>
        <v>潘建发</v>
      </c>
      <c r="I3250" s="2">
        <f>'[1]2025年已发货'!I:I</f>
        <v>13658059919</v>
      </c>
      <c r="J3250" s="2" t="str">
        <f>_xlfn._xlws.FILTER(辅助信息!D:D,辅助信息!G:G=G3250)</f>
        <v>五冶钢构达州市公共卫生临床医疗中心项目</v>
      </c>
    </row>
    <row r="3251" spans="1:10">
      <c r="A3251" s="2" t="str">
        <f>'[1]2025年已发货'!A:A</f>
        <v>达钢</v>
      </c>
      <c r="B3251" s="2" t="str">
        <f>'[1]2025年已发货'!B:B</f>
        <v>螺纹钢</v>
      </c>
      <c r="C3251" s="2" t="str">
        <f>'[1]2025年已发货'!C:C</f>
        <v>HRB400E Φ14 9m</v>
      </c>
      <c r="D3251" s="2" t="str">
        <f>'[1]2025年已发货'!D:D</f>
        <v>吨</v>
      </c>
      <c r="E3251" s="2">
        <f>'[1]2025年已发货'!E:E</f>
        <v>2</v>
      </c>
      <c r="F3251" s="4">
        <f>'[1]2025年已发货'!F:F</f>
        <v>45793</v>
      </c>
      <c r="G3251" s="2" t="str">
        <f>'[1]2025年已发货'!G:G</f>
        <v>（达州市公共卫生临床医疗中心项目-一标-1号制作房）达州市通川区西外复兴镇公共卫生临床医疗中心项目</v>
      </c>
      <c r="H3251" s="2" t="str">
        <f>'[1]2025年已发货'!H:H</f>
        <v>潘建发</v>
      </c>
      <c r="I3251" s="2">
        <f>'[1]2025年已发货'!I:I</f>
        <v>13658059919</v>
      </c>
      <c r="J3251" s="2" t="str">
        <f>_xlfn._xlws.FILTER(辅助信息!D:D,辅助信息!G:G=G3251)</f>
        <v>五冶钢构达州市公共卫生临床医疗中心项目</v>
      </c>
    </row>
    <row r="3252" spans="1:10">
      <c r="A3252" s="2" t="str">
        <f>'[1]2025年已发货'!A:A</f>
        <v>达钢</v>
      </c>
      <c r="B3252" s="2" t="str">
        <f>'[1]2025年已发货'!B:B</f>
        <v>螺纹钢</v>
      </c>
      <c r="C3252" s="2" t="str">
        <f>'[1]2025年已发货'!C:C</f>
        <v>HRB400E Φ14 9m</v>
      </c>
      <c r="D3252" s="2" t="str">
        <f>'[1]2025年已发货'!D:D</f>
        <v>吨</v>
      </c>
      <c r="E3252" s="2">
        <f>'[1]2025年已发货'!E:E</f>
        <v>35</v>
      </c>
      <c r="F3252" s="4">
        <f>'[1]2025年已发货'!F:F</f>
        <v>45793</v>
      </c>
      <c r="G3252" s="2" t="str">
        <f>'[1]2025年已发货'!G:G</f>
        <v>(五冶钢构医学科学产业园建设项目房建一部-四标（3-7）)四川省南充市顺庆区搬罾街道学府大道二段</v>
      </c>
      <c r="H3252" s="2" t="str">
        <f>'[1]2025年已发货'!H:H</f>
        <v>胡泽宇</v>
      </c>
      <c r="I3252" s="2">
        <f>'[1]2025年已发货'!I:I</f>
        <v>18141337338</v>
      </c>
      <c r="J3252" s="2" t="str">
        <f>_xlfn._xlws.FILTER(辅助信息!D:D,辅助信息!G:G=G3252)</f>
        <v>五冶钢构南充医学科学产业园建设项目</v>
      </c>
    </row>
    <row r="3253" spans="1:10">
      <c r="A3253" s="2" t="str">
        <f>'[1]2025年已发货'!A:A</f>
        <v>海南海控</v>
      </c>
      <c r="B3253" s="2" t="str">
        <f>'[1]2025年已发货'!B:B</f>
        <v>盘圆</v>
      </c>
      <c r="C3253" s="2" t="str">
        <f>'[1]2025年已发货'!C:C</f>
        <v>HPB300Ф8</v>
      </c>
      <c r="D3253" s="2" t="str">
        <f>'[1]2025年已发货'!D:D</f>
        <v>吨</v>
      </c>
      <c r="E3253" s="2">
        <f>'[1]2025年已发货'!E:E</f>
        <v>35</v>
      </c>
      <c r="F3253" s="4">
        <f>'[1]2025年已发货'!F:F</f>
        <v>45793</v>
      </c>
      <c r="G3253" s="2" t="str">
        <f>'[1]2025年已发货'!G:G</f>
        <v>（中铁一局四公司康新高速TJ1-1标康定隧道）四川省甘孜州康定市榆林街道甘孜州博物馆旁</v>
      </c>
      <c r="H3253" s="2" t="str">
        <f>'[1]2025年已发货'!H:H</f>
        <v>陈由斌</v>
      </c>
      <c r="I3253" s="2">
        <f>'[1]2025年已发货'!I:I</f>
        <v>15005068786</v>
      </c>
      <c r="J3253" s="2" vm="1" t="e">
        <f>_xlfn._xlws.FILTER(辅助信息!D:D,辅助信息!G:G=G3253)</f>
        <v>#VALUE!</v>
      </c>
    </row>
    <row r="3254" spans="1:10">
      <c r="A3254" s="2" t="str">
        <f>'[1]2025年已发货'!A:A</f>
        <v>海南海控</v>
      </c>
      <c r="B3254" s="2" t="str">
        <f>'[1]2025年已发货'!B:B</f>
        <v>螺纹钢</v>
      </c>
      <c r="C3254" s="2" t="str">
        <f>'[1]2025年已发货'!C:C</f>
        <v>HRB400EФ22*9m</v>
      </c>
      <c r="D3254" s="2" t="str">
        <f>'[1]2025年已发货'!D:D</f>
        <v>吨</v>
      </c>
      <c r="E3254" s="2">
        <f>'[1]2025年已发货'!E:E</f>
        <v>35</v>
      </c>
      <c r="F3254" s="4">
        <f>'[1]2025年已发货'!F:F</f>
        <v>45793</v>
      </c>
      <c r="G3254" s="2" t="str">
        <f>'[1]2025年已发货'!G:G</f>
        <v>（中铁一局四公司康新高速TJ1-1标康定隧道）四川省甘孜州康定市榆林街道甘孜州博物馆旁</v>
      </c>
      <c r="H3254" s="2" t="str">
        <f>'[1]2025年已发货'!H:H</f>
        <v>陈由斌</v>
      </c>
      <c r="I3254" s="2">
        <f>'[1]2025年已发货'!I:I</f>
        <v>15005068786</v>
      </c>
      <c r="J3254" s="2" vm="1" t="e">
        <f>_xlfn._xlws.FILTER(辅助信息!D:D,辅助信息!G:G=G3254)</f>
        <v>#VALUE!</v>
      </c>
    </row>
    <row r="3255" spans="1:10">
      <c r="A3255" s="2" t="str">
        <f>'[1]2025年已发货'!A:A</f>
        <v>海南海控</v>
      </c>
      <c r="B3255" s="2" t="str">
        <f>'[1]2025年已发货'!B:B</f>
        <v>螺纹钢</v>
      </c>
      <c r="C3255" s="2" t="str">
        <f>'[1]2025年已发货'!C:C</f>
        <v>HRB400EФ25*9m</v>
      </c>
      <c r="D3255" s="2" t="str">
        <f>'[1]2025年已发货'!D:D</f>
        <v>吨</v>
      </c>
      <c r="E3255" s="2">
        <f>'[1]2025年已发货'!E:E</f>
        <v>35</v>
      </c>
      <c r="F3255" s="4">
        <f>'[1]2025年已发货'!F:F</f>
        <v>45793</v>
      </c>
      <c r="G3255" s="2" t="str">
        <f>'[1]2025年已发货'!G:G</f>
        <v>（中铁一局四公司康新高速TJ1-1标雅加梗隧道）四川省甘孜州康定市雅加梗</v>
      </c>
      <c r="H3255" s="2" t="str">
        <f>'[1]2025年已发货'!H:H</f>
        <v>范国义</v>
      </c>
      <c r="I3255" s="2">
        <f>'[1]2025年已发货'!I:I</f>
        <v>15897676433</v>
      </c>
      <c r="J3255" s="2" vm="1" t="e">
        <f>_xlfn._xlws.FILTER(辅助信息!D:D,辅助信息!G:G=G3255)</f>
        <v>#VALUE!</v>
      </c>
    </row>
    <row r="3256" spans="1:10">
      <c r="A3256" s="2" t="str">
        <f>'[1]2025年已发货'!A:A</f>
        <v>海南海控</v>
      </c>
      <c r="B3256" s="2" t="str">
        <f>'[1]2025年已发货'!B:B</f>
        <v>盘圆</v>
      </c>
      <c r="C3256" s="2" t="str">
        <f>'[1]2025年已发货'!C:C</f>
        <v>HPB300Ф10</v>
      </c>
      <c r="D3256" s="2" t="str">
        <f>'[1]2025年已发货'!D:D</f>
        <v>吨</v>
      </c>
      <c r="E3256" s="2">
        <f>'[1]2025年已发货'!E:E</f>
        <v>35</v>
      </c>
      <c r="F3256" s="4">
        <f>'[1]2025年已发货'!F:F</f>
        <v>45793</v>
      </c>
      <c r="G3256" s="2" t="str">
        <f>'[1]2025年已发货'!G:G</f>
        <v>（中铁八局康新高速TJ4-1标）四川省甘孜州康定市新都桥镇超限载检测站</v>
      </c>
      <c r="H3256" s="2" t="str">
        <f>'[1]2025年已发货'!H:H</f>
        <v>刘俊</v>
      </c>
      <c r="I3256" s="2">
        <f>'[1]2025年已发货'!I:I</f>
        <v>18587764925</v>
      </c>
      <c r="J3256" s="2" vm="1" t="e">
        <f>_xlfn._xlws.FILTER(辅助信息!D:D,辅助信息!G:G=G3256)</f>
        <v>#VALUE!</v>
      </c>
    </row>
    <row r="3257" spans="1:10">
      <c r="A3257" s="2" t="str">
        <f>'[1]2025年已发货'!A:A</f>
        <v>海南海控</v>
      </c>
      <c r="B3257" s="2" t="str">
        <f>'[1]2025年已发货'!B:B</f>
        <v>螺纹钢</v>
      </c>
      <c r="C3257" s="2" t="str">
        <f>'[1]2025年已发货'!C:C</f>
        <v>HRB400EФ16*9m</v>
      </c>
      <c r="D3257" s="2" t="str">
        <f>'[1]2025年已发货'!D:D</f>
        <v>吨</v>
      </c>
      <c r="E3257" s="2">
        <f>'[1]2025年已发货'!E:E</f>
        <v>35</v>
      </c>
      <c r="F3257" s="4">
        <f>'[1]2025年已发货'!F:F</f>
        <v>45793</v>
      </c>
      <c r="G3257" s="2" t="str">
        <f>'[1]2025年已发货'!G:G</f>
        <v>（中铁八局康新高速TJ4-1标）四川省甘孜州康定市新都桥镇超限载检测站</v>
      </c>
      <c r="H3257" s="2" t="str">
        <f>'[1]2025年已发货'!H:H</f>
        <v>刘俊</v>
      </c>
      <c r="I3257" s="2">
        <f>'[1]2025年已发货'!I:I</f>
        <v>18587764925</v>
      </c>
      <c r="J3257" s="2" vm="1" t="e">
        <f>_xlfn._xlws.FILTER(辅助信息!D:D,辅助信息!G:G=G3257)</f>
        <v>#VALUE!</v>
      </c>
    </row>
    <row r="3258" spans="1:10">
      <c r="A3258" s="2" t="str">
        <f>'[1]2025年已发货'!A:A</f>
        <v>海南海控</v>
      </c>
      <c r="B3258" s="2" t="str">
        <f>'[1]2025年已发货'!B:B</f>
        <v>螺纹钢</v>
      </c>
      <c r="C3258" s="2" t="str">
        <f>'[1]2025年已发货'!C:C</f>
        <v>HRB400EФ20*12m</v>
      </c>
      <c r="D3258" s="2" t="str">
        <f>'[1]2025年已发货'!D:D</f>
        <v>吨</v>
      </c>
      <c r="E3258" s="2">
        <f>'[1]2025年已发货'!E:E</f>
        <v>35</v>
      </c>
      <c r="F3258" s="4">
        <f>'[1]2025年已发货'!F:F</f>
        <v>45793</v>
      </c>
      <c r="G3258" s="2" t="str">
        <f>'[1]2025年已发货'!G:G</f>
        <v>（中铁八局康新高速TJ4-1标）四川省甘孜州康定市新都桥镇超限载检测站</v>
      </c>
      <c r="H3258" s="2" t="str">
        <f>'[1]2025年已发货'!H:H</f>
        <v>刘俊</v>
      </c>
      <c r="I3258" s="2">
        <f>'[1]2025年已发货'!I:I</f>
        <v>18587764925</v>
      </c>
      <c r="J3258" s="2" vm="1" t="e">
        <f>_xlfn._xlws.FILTER(辅助信息!D:D,辅助信息!G:G=G3258)</f>
        <v>#VALUE!</v>
      </c>
    </row>
    <row r="3259" spans="1:10">
      <c r="A3259" s="2" t="str">
        <f>'[1]2025年已发货'!A:A</f>
        <v>海南海控</v>
      </c>
      <c r="B3259" s="2" t="str">
        <f>'[1]2025年已发货'!B:B</f>
        <v>螺纹钢</v>
      </c>
      <c r="C3259" s="2" t="str">
        <f>'[1]2025年已发货'!C:C</f>
        <v>HRB500EФ25*9m</v>
      </c>
      <c r="D3259" s="2" t="str">
        <f>'[1]2025年已发货'!D:D</f>
        <v>吨</v>
      </c>
      <c r="E3259" s="2">
        <f>'[1]2025年已发货'!E:E</f>
        <v>35</v>
      </c>
      <c r="F3259" s="4">
        <f>'[1]2025年已发货'!F:F</f>
        <v>45793</v>
      </c>
      <c r="G3259" s="2" t="str">
        <f>'[1]2025年已发货'!G:G</f>
        <v>（中铁八局康新高速TJ4-1标）四川省甘孜州康定市新都桥镇超限载检测站</v>
      </c>
      <c r="H3259" s="2" t="str">
        <f>'[1]2025年已发货'!H:H</f>
        <v>刘俊</v>
      </c>
      <c r="I3259" s="2">
        <f>'[1]2025年已发货'!I:I</f>
        <v>18587764925</v>
      </c>
      <c r="J3259" s="2" vm="1" t="e">
        <f>_xlfn._xlws.FILTER(辅助信息!D:D,辅助信息!G:G=G3259)</f>
        <v>#VALUE!</v>
      </c>
    </row>
    <row r="3260" spans="1:10">
      <c r="A3260" s="2" t="str">
        <f>'[1]2025年已发货'!A:A</f>
        <v>海南海控</v>
      </c>
      <c r="B3260" s="2" t="str">
        <f>'[1]2025年已发货'!B:B</f>
        <v>螺纹钢</v>
      </c>
      <c r="C3260" s="2" t="str">
        <f>'[1]2025年已发货'!C:C</f>
        <v>HRB500EФ25*12m</v>
      </c>
      <c r="D3260" s="2" t="str">
        <f>'[1]2025年已发货'!D:D</f>
        <v>吨</v>
      </c>
      <c r="E3260" s="2">
        <f>'[1]2025年已发货'!E:E</f>
        <v>70</v>
      </c>
      <c r="F3260" s="4">
        <f>'[1]2025年已发货'!F:F</f>
        <v>45793</v>
      </c>
      <c r="G3260" s="2" t="str">
        <f>'[1]2025年已发货'!G:G</f>
        <v>（中铁八局康新高速TJ4-1标）四川省甘孜州康定市新都桥镇超限载检测站</v>
      </c>
      <c r="H3260" s="2" t="str">
        <f>'[1]2025年已发货'!H:H</f>
        <v>刘俊</v>
      </c>
      <c r="I3260" s="2">
        <f>'[1]2025年已发货'!I:I</f>
        <v>18587764925</v>
      </c>
      <c r="J3260" s="2" vm="1" t="e">
        <f>_xlfn._xlws.FILTER(辅助信息!D:D,辅助信息!G:G=G3260)</f>
        <v>#VALUE!</v>
      </c>
    </row>
    <row r="3261" spans="1:10">
      <c r="A3261" s="2" t="str">
        <f>'[1]2025年已发货'!A:A</f>
        <v>海南海控</v>
      </c>
      <c r="B3261" s="2" t="str">
        <f>'[1]2025年已发货'!B:B</f>
        <v>盘螺</v>
      </c>
      <c r="C3261" s="2" t="str">
        <f>'[1]2025年已发货'!C:C</f>
        <v>HRB400EΦ12</v>
      </c>
      <c r="D3261" s="2" t="str">
        <f>'[1]2025年已发货'!D:D</f>
        <v>吨</v>
      </c>
      <c r="E3261" s="2">
        <f>'[1]2025年已发货'!E:E</f>
        <v>35</v>
      </c>
      <c r="F3261" s="4">
        <f>'[1]2025年已发货'!F:F</f>
        <v>45793</v>
      </c>
      <c r="G3261" s="2" t="str">
        <f>'[1]2025年已发货'!G:G</f>
        <v>（中铁八局康新高速TJ4-1标）四川省甘孜州康定市新都桥镇超限载检测站</v>
      </c>
      <c r="H3261" s="2" t="str">
        <f>'[1]2025年已发货'!H:H</f>
        <v>刘俊</v>
      </c>
      <c r="I3261" s="2">
        <f>'[1]2025年已发货'!I:I</f>
        <v>18587764925</v>
      </c>
      <c r="J3261" s="2" vm="1" t="e">
        <f>_xlfn._xlws.FILTER(辅助信息!D:D,辅助信息!G:G=G3261)</f>
        <v>#VALUE!</v>
      </c>
    </row>
    <row r="3262" spans="1:10">
      <c r="A3262" s="2" t="str">
        <f>'[1]2025年已发货'!A:A</f>
        <v>德胜</v>
      </c>
      <c r="B3262" s="2" t="str">
        <f>'[1]2025年已发货'!B:B</f>
        <v>螺纹钢</v>
      </c>
      <c r="C3262" s="2" t="str">
        <f>'[1]2025年已发货'!C:C</f>
        <v>HRB500E Φ22×9米</v>
      </c>
      <c r="D3262" s="2" t="str">
        <f>'[1]2025年已发货'!D:D</f>
        <v>吨</v>
      </c>
      <c r="E3262" s="2">
        <f>'[1]2025年已发货'!E:E</f>
        <v>35</v>
      </c>
      <c r="F3262" s="4">
        <f>'[1]2025年已发货'!F:F</f>
        <v>45793</v>
      </c>
      <c r="G3262" s="2" t="str">
        <f>'[1]2025年已发货'!G:G</f>
        <v>自永4标一局四公司（四川省内江市隆昌市金鹅街道自永4标一局四公司钢筋棚）</v>
      </c>
      <c r="H3262" s="2" t="str">
        <f>'[1]2025年已发货'!H:H</f>
        <v>郝优</v>
      </c>
      <c r="I3262" s="2">
        <f>'[1]2025年已发货'!I:I</f>
        <v>13891371707</v>
      </c>
      <c r="J3262" s="2" vm="1" t="e">
        <f>_xlfn._xlws.FILTER(辅助信息!D:D,辅助信息!G:G=G3262)</f>
        <v>#VALUE!</v>
      </c>
    </row>
    <row r="3263" spans="1:10">
      <c r="A3263" s="2" t="str">
        <f>'[1]2025年已发货'!A:A</f>
        <v>德胜</v>
      </c>
      <c r="B3263" s="2" t="str">
        <f>'[1]2025年已发货'!B:B</f>
        <v>螺纹钢</v>
      </c>
      <c r="C3263" s="2" t="str">
        <f>'[1]2025年已发货'!C:C</f>
        <v>HRB400E Φ32×12米</v>
      </c>
      <c r="D3263" s="2" t="str">
        <f>'[1]2025年已发货'!D:D</f>
        <v>吨</v>
      </c>
      <c r="E3263" s="2">
        <f>'[1]2025年已发货'!E:E</f>
        <v>35</v>
      </c>
      <c r="F3263" s="4">
        <f>'[1]2025年已发货'!F:F</f>
        <v>45793</v>
      </c>
      <c r="G3263" s="2" t="str">
        <f>'[1]2025年已发货'!G:G</f>
        <v>自永4标一局四公司（四川省内江市隆昌市金鹅街道自永4标一局四公司钢筋棚）</v>
      </c>
      <c r="H3263" s="2" t="str">
        <f>'[1]2025年已发货'!H:H</f>
        <v>郝优</v>
      </c>
      <c r="I3263" s="2">
        <f>'[1]2025年已发货'!I:I</f>
        <v>13891371707</v>
      </c>
      <c r="J3263" s="2" vm="1" t="e">
        <f>_xlfn._xlws.FILTER(辅助信息!D:D,辅助信息!G:G=G3263)</f>
        <v>#VALUE!</v>
      </c>
    </row>
    <row r="3264" spans="1:10">
      <c r="A3264" s="2" t="str">
        <f>'[1]2025年已发货'!A:A</f>
        <v>德胜</v>
      </c>
      <c r="B3264" s="2" t="str">
        <f>'[1]2025年已发货'!B:B</f>
        <v>螺纹钢</v>
      </c>
      <c r="C3264" s="2" t="str">
        <f>'[1]2025年已发货'!C:C</f>
        <v>HRB500E Φ28×12米</v>
      </c>
      <c r="D3264" s="2" t="str">
        <f>'[1]2025年已发货'!D:D</f>
        <v>吨</v>
      </c>
      <c r="E3264" s="2">
        <f>'[1]2025年已发货'!E:E</f>
        <v>35</v>
      </c>
      <c r="F3264" s="4">
        <f>'[1]2025年已发货'!F:F</f>
        <v>45793</v>
      </c>
      <c r="G3264" s="2" t="str">
        <f>'[1]2025年已发货'!G:G</f>
        <v>自永4标一局四公司（四川省内江市隆昌市金鹅街道自永4标一局四公司钢筋棚）</v>
      </c>
      <c r="H3264" s="2" t="str">
        <f>'[1]2025年已发货'!H:H</f>
        <v>郝优</v>
      </c>
      <c r="I3264" s="2">
        <f>'[1]2025年已发货'!I:I</f>
        <v>13891371707</v>
      </c>
      <c r="J3264" s="2" vm="1" t="e">
        <f>_xlfn._xlws.FILTER(辅助信息!D:D,辅助信息!G:G=G3264)</f>
        <v>#VALUE!</v>
      </c>
    </row>
    <row r="3265" spans="1:10">
      <c r="A3265" s="2" t="str">
        <f>'[1]2025年已发货'!A:A</f>
        <v>德胜</v>
      </c>
      <c r="B3265" s="2" t="str">
        <f>'[1]2025年已发货'!B:B</f>
        <v>螺纹钢</v>
      </c>
      <c r="C3265" s="2" t="str">
        <f>'[1]2025年已发货'!C:C</f>
        <v>HRB400E Φ28×12米</v>
      </c>
      <c r="D3265" s="2" t="str">
        <f>'[1]2025年已发货'!D:D</f>
        <v>吨</v>
      </c>
      <c r="E3265" s="2">
        <f>'[1]2025年已发货'!E:E</f>
        <v>35</v>
      </c>
      <c r="F3265" s="4">
        <f>'[1]2025年已发货'!F:F</f>
        <v>45793</v>
      </c>
      <c r="G3265" s="2" t="str">
        <f>'[1]2025年已发货'!G:G</f>
        <v>自永4标一局四公司（四川省内江市隆昌市金鹅街道自永4标一局四公司钢筋棚）</v>
      </c>
      <c r="H3265" s="2" t="str">
        <f>'[1]2025年已发货'!H:H</f>
        <v>郝优</v>
      </c>
      <c r="I3265" s="2">
        <f>'[1]2025年已发货'!I:I</f>
        <v>13891371707</v>
      </c>
      <c r="J3265" s="2" vm="1" t="e">
        <f>_xlfn._xlws.FILTER(辅助信息!D:D,辅助信息!G:G=G3265)</f>
        <v>#VALUE!</v>
      </c>
    </row>
    <row r="3266" spans="1:10">
      <c r="A3266" s="2" t="str">
        <f>'[1]2025年已发货'!A:A</f>
        <v>德胜</v>
      </c>
      <c r="B3266" s="2" t="str">
        <f>'[1]2025年已发货'!B:B</f>
        <v>螺纹钢</v>
      </c>
      <c r="C3266" s="2" t="str">
        <f>'[1]2025年已发货'!C:C</f>
        <v>HRB500E Φ25×12米</v>
      </c>
      <c r="D3266" s="2" t="str">
        <f>'[1]2025年已发货'!D:D</f>
        <v>吨</v>
      </c>
      <c r="E3266" s="2">
        <f>'[1]2025年已发货'!E:E</f>
        <v>35</v>
      </c>
      <c r="F3266" s="4">
        <f>'[1]2025年已发货'!F:F</f>
        <v>45793</v>
      </c>
      <c r="G3266" s="2" t="str">
        <f>'[1]2025年已发货'!G:G</f>
        <v>自永4标一局四公司（四川省内江市隆昌市金鹅街道自永4标一局四公司钢筋棚）</v>
      </c>
      <c r="H3266" s="2" t="str">
        <f>'[1]2025年已发货'!H:H</f>
        <v>郝优</v>
      </c>
      <c r="I3266" s="2">
        <f>'[1]2025年已发货'!I:I</f>
        <v>13891371707</v>
      </c>
      <c r="J3266" s="2" vm="1" t="e">
        <f>_xlfn._xlws.FILTER(辅助信息!D:D,辅助信息!G:G=G3266)</f>
        <v>#VALUE!</v>
      </c>
    </row>
    <row r="3267" spans="1:10">
      <c r="A3267" s="2" t="str">
        <f>'[1]2025年已发货'!A:A</f>
        <v>德胜</v>
      </c>
      <c r="B3267" s="2" t="str">
        <f>'[1]2025年已发货'!B:B</f>
        <v>螺纹钢</v>
      </c>
      <c r="C3267" s="2" t="str">
        <f>'[1]2025年已发货'!C:C</f>
        <v>HRB400E Φ32×12米</v>
      </c>
      <c r="D3267" s="2" t="str">
        <f>'[1]2025年已发货'!D:D</f>
        <v>吨</v>
      </c>
      <c r="E3267" s="2">
        <f>'[1]2025年已发货'!E:E</f>
        <v>35</v>
      </c>
      <c r="F3267" s="4">
        <f>'[1]2025年已发货'!F:F</f>
        <v>45793</v>
      </c>
      <c r="G3267" s="2" t="str">
        <f>'[1]2025年已发货'!G:G</f>
        <v>（自永2标九局西南分公司钢筋棚）四川省自贡市骑龙镇大湾村</v>
      </c>
      <c r="H3267" s="2" t="str">
        <f>'[1]2025年已发货'!H:H</f>
        <v>高彦彬</v>
      </c>
      <c r="I3267" s="2">
        <f>'[1]2025年已发货'!I:I</f>
        <v>13835906370</v>
      </c>
      <c r="J3267" s="2" vm="1" t="e">
        <f>_xlfn._xlws.FILTER(辅助信息!D:D,辅助信息!G:G=G3267)</f>
        <v>#VALUE!</v>
      </c>
    </row>
    <row r="3268" spans="1:10">
      <c r="A3268" s="2" t="str">
        <f>'[1]2025年已发货'!A:A</f>
        <v>德胜</v>
      </c>
      <c r="B3268" s="2" t="str">
        <f>'[1]2025年已发货'!B:B</f>
        <v>螺纹钢</v>
      </c>
      <c r="C3268" s="2" t="str">
        <f>'[1]2025年已发货'!C:C</f>
        <v>HRB400E Φ12 12m</v>
      </c>
      <c r="D3268" s="2" t="str">
        <f>'[1]2025年已发货'!D:D</f>
        <v>吨</v>
      </c>
      <c r="E3268" s="2">
        <f>'[1]2025年已发货'!E:E</f>
        <v>35</v>
      </c>
      <c r="F3268" s="4">
        <f>'[1]2025年已发货'!F:F</f>
        <v>45793</v>
      </c>
      <c r="G3268" s="2" t="str">
        <f>'[1]2025年已发货'!G:G</f>
        <v>（中铁广州局-成渝扩容2标）成渝扩容项目ZCB3-2标2＃拌和站【雁江区联盟桥东北50米(资资路) 】</v>
      </c>
      <c r="H3268" s="2" t="str">
        <f>'[1]2025年已发货'!H:H</f>
        <v>刘沛琦</v>
      </c>
      <c r="I3268" s="2">
        <f>'[1]2025年已发货'!I:I</f>
        <v>18011784798</v>
      </c>
      <c r="J3268" s="2" vm="1" t="e">
        <f>_xlfn._xlws.FILTER(辅助信息!D:D,辅助信息!G:G=G3268)</f>
        <v>#VALUE!</v>
      </c>
    </row>
    <row r="3269" spans="1:10">
      <c r="A3269" s="2" t="str">
        <f>'[1]2025年已发货'!A:A</f>
        <v>德胜</v>
      </c>
      <c r="B3269" s="2" t="str">
        <f>'[1]2025年已发货'!B:B</f>
        <v>螺纹钢</v>
      </c>
      <c r="C3269" s="2" t="str">
        <f>'[1]2025年已发货'!C:C</f>
        <v>HRB400E Φ28 12m</v>
      </c>
      <c r="D3269" s="2" t="str">
        <f>'[1]2025年已发货'!D:D</f>
        <v>吨</v>
      </c>
      <c r="E3269" s="2">
        <f>'[1]2025年已发货'!E:E</f>
        <v>70</v>
      </c>
      <c r="F3269" s="4">
        <f>'[1]2025年已发货'!F:F</f>
        <v>45793</v>
      </c>
      <c r="G3269" s="2" t="str">
        <f>'[1]2025年已发货'!G:G</f>
        <v>（中铁五局-成渝扩容3标）四川省资阳市雁江区伍隍镇铺子村雁江区X138</v>
      </c>
      <c r="H3269" s="2" t="str">
        <f>'[1]2025年已发货'!H:H</f>
        <v>王健</v>
      </c>
      <c r="I3269" s="2">
        <f>'[1]2025年已发货'!I:I</f>
        <v>17726168395</v>
      </c>
      <c r="J3269" s="2" vm="1" t="e">
        <f>_xlfn._xlws.FILTER(辅助信息!D:D,辅助信息!G:G=G3269)</f>
        <v>#VALUE!</v>
      </c>
    </row>
    <row r="3270" spans="1:10">
      <c r="A3270" s="2" t="str">
        <f>'[1]2025年已发货'!A:A</f>
        <v>德胜</v>
      </c>
      <c r="B3270" s="2" t="str">
        <f>'[1]2025年已发货'!B:B</f>
        <v>螺纹钢</v>
      </c>
      <c r="C3270" s="2" t="str">
        <f>'[1]2025年已发货'!C:C</f>
        <v>HRB400E Φ20 12m</v>
      </c>
      <c r="D3270" s="2" t="str">
        <f>'[1]2025年已发货'!D:D</f>
        <v>吨</v>
      </c>
      <c r="E3270" s="2">
        <f>'[1]2025年已发货'!E:E</f>
        <v>35</v>
      </c>
      <c r="F3270" s="4">
        <f>'[1]2025年已发货'!F:F</f>
        <v>45793</v>
      </c>
      <c r="G3270" s="2" t="str">
        <f>'[1]2025年已发货'!G:G</f>
        <v>（中铁五局-成渝扩容3标）四川省资阳市雁江区伍隍镇铺子村雁江区X138</v>
      </c>
      <c r="H3270" s="2" t="str">
        <f>'[1]2025年已发货'!H:H</f>
        <v>王健</v>
      </c>
      <c r="I3270" s="2">
        <f>'[1]2025年已发货'!I:I</f>
        <v>17726168395</v>
      </c>
      <c r="J3270" s="2" vm="1" t="e">
        <f>_xlfn._xlws.FILTER(辅助信息!D:D,辅助信息!G:G=G3270)</f>
        <v>#VALUE!</v>
      </c>
    </row>
    <row r="3271" spans="1:10">
      <c r="A3271" s="2" t="str">
        <f>'[1]2025年已发货'!A:A</f>
        <v>德胜</v>
      </c>
      <c r="B3271" s="2" t="str">
        <f>'[1]2025年已发货'!B:B</f>
        <v>螺纹钢</v>
      </c>
      <c r="C3271" s="2" t="str">
        <f>'[1]2025年已发货'!C:C</f>
        <v>HRB400EФ12*9m</v>
      </c>
      <c r="D3271" s="2" t="str">
        <f>'[1]2025年已发货'!D:D</f>
        <v>吨</v>
      </c>
      <c r="E3271" s="2">
        <f>'[1]2025年已发货'!E:E</f>
        <v>14</v>
      </c>
      <c r="F3271" s="4">
        <f>'[1]2025年已发货'!F:F</f>
        <v>45793</v>
      </c>
      <c r="G3271" s="2" t="str">
        <f>'[1]2025年已发货'!G:G</f>
        <v>四川省南充市营山县咸安大道成都元泽环境技术有限公司营山分公司（中核华兴市政道路项目部）</v>
      </c>
      <c r="H3271" s="2" t="str">
        <f>'[1]2025年已发货'!H:H</f>
        <v>黎家敏</v>
      </c>
      <c r="I3271" s="2" t="str">
        <f>'[1]2025年已发货'!I:I</f>
        <v>15082798787</v>
      </c>
      <c r="J3271" s="2" vm="1" t="e">
        <f>_xlfn._xlws.FILTER(辅助信息!D:D,辅助信息!G:G=G3271)</f>
        <v>#VALUE!</v>
      </c>
    </row>
    <row r="3272" spans="1:10">
      <c r="A3272" s="2" t="str">
        <f>'[1]2025年已发货'!A:A</f>
        <v>德胜</v>
      </c>
      <c r="B3272" s="2" t="str">
        <f>'[1]2025年已发货'!B:B</f>
        <v>螺纹钢</v>
      </c>
      <c r="C3272" s="2" t="str">
        <f>'[1]2025年已发货'!C:C</f>
        <v>HRB400EФ22*9m</v>
      </c>
      <c r="D3272" s="2" t="str">
        <f>'[1]2025年已发货'!D:D</f>
        <v>吨</v>
      </c>
      <c r="E3272" s="2">
        <f>'[1]2025年已发货'!E:E</f>
        <v>16</v>
      </c>
      <c r="F3272" s="4">
        <f>'[1]2025年已发货'!F:F</f>
        <v>45793</v>
      </c>
      <c r="G3272" s="2" t="str">
        <f>'[1]2025年已发货'!G:G</f>
        <v>四川省南充市营山县咸安大道成都元泽环境技术有限公司营山分公司（中核华兴市政道路项目部）</v>
      </c>
      <c r="H3272" s="2" t="str">
        <f>'[1]2025年已发货'!H:H</f>
        <v>黎家敏</v>
      </c>
      <c r="I3272" s="2" t="str">
        <f>'[1]2025年已发货'!I:I</f>
        <v>15082798787</v>
      </c>
      <c r="J3272" s="2" vm="1" t="e">
        <f>_xlfn._xlws.FILTER(辅助信息!D:D,辅助信息!G:G=G3272)</f>
        <v>#VALUE!</v>
      </c>
    </row>
    <row r="3273" spans="1:10">
      <c r="A3273" s="2" t="str">
        <f>'[1]2025年已发货'!A:A</f>
        <v>德胜</v>
      </c>
      <c r="B3273" s="2" t="str">
        <f>'[1]2025年已发货'!B:B</f>
        <v>螺纹钢</v>
      </c>
      <c r="C3273" s="2" t="str">
        <f>'[1]2025年已发货'!C:C</f>
        <v>HRB400EФ25*9m</v>
      </c>
      <c r="D3273" s="2" t="str">
        <f>'[1]2025年已发货'!D:D</f>
        <v>吨</v>
      </c>
      <c r="E3273" s="2">
        <f>'[1]2025年已发货'!E:E</f>
        <v>2.5</v>
      </c>
      <c r="F3273" s="4">
        <f>'[1]2025年已发货'!F:F</f>
        <v>45793</v>
      </c>
      <c r="G3273" s="2" t="str">
        <f>'[1]2025年已发货'!G:G</f>
        <v>四川省南充市营山县咸安大道成都元泽环境技术有限公司营山分公司（中核华兴市政道路项目部）</v>
      </c>
      <c r="H3273" s="2" t="str">
        <f>'[1]2025年已发货'!H:H</f>
        <v>黎家敏</v>
      </c>
      <c r="I3273" s="2" t="str">
        <f>'[1]2025年已发货'!I:I</f>
        <v>15082798787</v>
      </c>
      <c r="J3273" s="2" vm="1" t="e">
        <f>_xlfn._xlws.FILTER(辅助信息!D:D,辅助信息!G:G=G3273)</f>
        <v>#VALUE!</v>
      </c>
    </row>
    <row r="3274" spans="1:10">
      <c r="A3274" s="2" t="str">
        <f>'[1]2025年已发货'!A:A</f>
        <v>德胜</v>
      </c>
      <c r="B3274" s="2" t="str">
        <f>'[1]2025年已发货'!B:B</f>
        <v>螺纹钢</v>
      </c>
      <c r="C3274" s="2" t="str">
        <f>'[1]2025年已发货'!C:C</f>
        <v>HRB400EФ28*9m</v>
      </c>
      <c r="D3274" s="2" t="str">
        <f>'[1]2025年已发货'!D:D</f>
        <v>吨</v>
      </c>
      <c r="E3274" s="2">
        <f>'[1]2025年已发货'!E:E</f>
        <v>2.5</v>
      </c>
      <c r="F3274" s="4">
        <f>'[1]2025年已发货'!F:F</f>
        <v>45793</v>
      </c>
      <c r="G3274" s="2" t="str">
        <f>'[1]2025年已发货'!G:G</f>
        <v>四川省南充市营山县咸安大道成都元泽环境技术有限公司营山分公司（中核华兴市政道路项目部）</v>
      </c>
      <c r="H3274" s="2" t="str">
        <f>'[1]2025年已发货'!H:H</f>
        <v>黎家敏</v>
      </c>
      <c r="I3274" s="2" t="str">
        <f>'[1]2025年已发货'!I:I</f>
        <v>15082798787</v>
      </c>
      <c r="J3274" s="2" vm="1" t="e">
        <f>_xlfn._xlws.FILTER(辅助信息!D:D,辅助信息!G:G=G3274)</f>
        <v>#VALUE!</v>
      </c>
    </row>
    <row r="3275" spans="1:10">
      <c r="A3275" s="2" t="str">
        <f>'[1]2025年已发货'!A:A</f>
        <v>泸钢</v>
      </c>
      <c r="B3275" s="2" t="str">
        <f>'[1]2025年已发货'!B:B</f>
        <v>高线</v>
      </c>
      <c r="C3275" s="2" t="str">
        <f>'[1]2025年已发货'!C:C</f>
        <v>HPB300 Φ8</v>
      </c>
      <c r="D3275" s="2" t="str">
        <f>'[1]2025年已发货'!D:D</f>
        <v>吨</v>
      </c>
      <c r="E3275" s="2">
        <f>'[1]2025年已发货'!E:E</f>
        <v>17</v>
      </c>
      <c r="F3275" s="4">
        <f>'[1]2025年已发货'!F:F</f>
        <v>45793</v>
      </c>
      <c r="G3275" s="2" t="str">
        <f>'[1]2025年已发货'!G:G</f>
        <v>自永4标一局四公司（四川省内江市隆昌市金鹅街道自永4标一局四公司钢筋棚）</v>
      </c>
      <c r="H3275" s="2" t="str">
        <f>'[1]2025年已发货'!H:H</f>
        <v>郝优</v>
      </c>
      <c r="I3275" s="2">
        <f>'[1]2025年已发货'!I:I</f>
        <v>13891371707</v>
      </c>
      <c r="J3275" s="2" vm="1" t="e">
        <f>_xlfn._xlws.FILTER(辅助信息!D:D,辅助信息!G:G=G3275)</f>
        <v>#VALUE!</v>
      </c>
    </row>
    <row r="3276" spans="1:10">
      <c r="A3276" s="2" t="str">
        <f>'[1]2025年已发货'!A:A</f>
        <v>泸钢</v>
      </c>
      <c r="B3276" s="2" t="str">
        <f>'[1]2025年已发货'!B:B</f>
        <v>螺纹钢</v>
      </c>
      <c r="C3276" s="2" t="str">
        <f>'[1]2025年已发货'!C:C</f>
        <v>HRB400E Φ16×9米</v>
      </c>
      <c r="D3276" s="2" t="str">
        <f>'[1]2025年已发货'!D:D</f>
        <v>吨</v>
      </c>
      <c r="E3276" s="2">
        <f>'[1]2025年已发货'!E:E</f>
        <v>18</v>
      </c>
      <c r="F3276" s="4">
        <f>'[1]2025年已发货'!F:F</f>
        <v>45793</v>
      </c>
      <c r="G3276" s="2" t="str">
        <f>'[1]2025年已发货'!G:G</f>
        <v>自永4标一局四公司（四川省内江市隆昌市金鹅街道自永4标一局四公司钢筋棚）</v>
      </c>
      <c r="H3276" s="2" t="str">
        <f>'[1]2025年已发货'!H:H</f>
        <v>郝优</v>
      </c>
      <c r="I3276" s="2">
        <f>'[1]2025年已发货'!I:I</f>
        <v>13891371707</v>
      </c>
      <c r="J3276" s="2" vm="1" t="e">
        <f>_xlfn._xlws.FILTER(辅助信息!D:D,辅助信息!G:G=G3276)</f>
        <v>#VALUE!</v>
      </c>
    </row>
    <row r="3277" spans="1:10">
      <c r="A3277" s="2" t="str">
        <f>'[1]2025年已发货'!A:A</f>
        <v>八局</v>
      </c>
      <c r="B3277" s="2" t="str">
        <f>'[1]2025年已发货'!B:B</f>
        <v>螺纹钢</v>
      </c>
      <c r="C3277" s="2" t="str">
        <f>'[1]2025年已发货'!C:C</f>
        <v>HRB400E Φ25×12米</v>
      </c>
      <c r="D3277" s="2" t="str">
        <f>'[1]2025年已发货'!D:D</f>
        <v>吨</v>
      </c>
      <c r="E3277" s="2">
        <f>'[1]2025年已发货'!E:E</f>
        <v>35</v>
      </c>
      <c r="F3277" s="4">
        <f>'[1]2025年已发货'!F:F</f>
        <v>45793</v>
      </c>
      <c r="G3277" s="2" t="str">
        <f>'[1]2025年已发货'!G:G</f>
        <v>（自永2标九局西南分公司钢筋棚）四川省自贡市骑龙镇大湾村</v>
      </c>
      <c r="H3277" s="2" t="str">
        <f>'[1]2025年已发货'!H:H</f>
        <v>高彦彬</v>
      </c>
      <c r="I3277" s="2">
        <f>'[1]2025年已发货'!I:I</f>
        <v>13835906370</v>
      </c>
      <c r="J3277" s="2" vm="1" t="e">
        <f>_xlfn._xlws.FILTER(辅助信息!D:D,辅助信息!G:G=G3277)</f>
        <v>#VALUE!</v>
      </c>
    </row>
    <row r="3278" spans="1:10">
      <c r="A3278" s="2" t="str">
        <f>'[1]2025年已发货'!A:A</f>
        <v>湖北商贸</v>
      </c>
      <c r="B3278" s="2" t="str">
        <f>'[1]2025年已发货'!B:B</f>
        <v>高线</v>
      </c>
      <c r="C3278" s="2" t="str">
        <f>'[1]2025年已发货'!C:C</f>
        <v>HPB300Φ10</v>
      </c>
      <c r="D3278" s="2" t="str">
        <f>'[1]2025年已发货'!D:D</f>
        <v>吨</v>
      </c>
      <c r="E3278" s="2">
        <f>'[1]2025年已发货'!E:E</f>
        <v>70</v>
      </c>
      <c r="F3278" s="4">
        <f>'[1]2025年已发货'!F:F</f>
        <v>45793</v>
      </c>
      <c r="G3278" s="2" t="str">
        <f>'[1]2025年已发货'!G:G</f>
        <v>（中铁三局-铜资高速1标）四川省资阳市安岳县石羊镇猫坝村2#钢筋场</v>
      </c>
      <c r="H3278" s="2" t="str">
        <f>'[1]2025年已发货'!H:H</f>
        <v>王雪</v>
      </c>
      <c r="I3278" s="2">
        <f>'[1]2025年已发货'!I:I</f>
        <v>18729676589</v>
      </c>
      <c r="J3278" s="2" vm="1" t="e">
        <f>_xlfn._xlws.FILTER(辅助信息!D:D,辅助信息!G:G=G3278)</f>
        <v>#VALUE!</v>
      </c>
    </row>
    <row r="3279" spans="1:10">
      <c r="A3279" s="2" t="str">
        <f>'[1]2025年已发货'!A:A</f>
        <v>湖北商贸</v>
      </c>
      <c r="B3279" s="2" t="str">
        <f>'[1]2025年已发货'!B:B</f>
        <v>螺纹钢</v>
      </c>
      <c r="C3279" s="2" t="str">
        <f>'[1]2025年已发货'!C:C</f>
        <v>HRB400E Φ14 9m</v>
      </c>
      <c r="D3279" s="2" t="str">
        <f>'[1]2025年已发货'!D:D</f>
        <v>吨</v>
      </c>
      <c r="E3279" s="2">
        <f>'[1]2025年已发货'!E:E</f>
        <v>35</v>
      </c>
      <c r="F3279" s="4">
        <f>'[1]2025年已发货'!F:F</f>
        <v>45793</v>
      </c>
      <c r="G3279" s="2" t="str">
        <f>'[1]2025年已发货'!G:G</f>
        <v>（中铁三局-铜资高速1标）四川省资阳市安岳县石羊镇猫坝村2#钢筋场</v>
      </c>
      <c r="H3279" s="2" t="str">
        <f>'[1]2025年已发货'!H:H</f>
        <v>王雪</v>
      </c>
      <c r="I3279" s="2">
        <f>'[1]2025年已发货'!I:I</f>
        <v>18729676589</v>
      </c>
      <c r="J3279" s="2" vm="1" t="e">
        <f>_xlfn._xlws.FILTER(辅助信息!D:D,辅助信息!G:G=G3279)</f>
        <v>#VALUE!</v>
      </c>
    </row>
    <row r="3280" spans="1:10">
      <c r="A3280" s="2" t="str">
        <f>'[1]2025年已发货'!A:A</f>
        <v>湖北商贸</v>
      </c>
      <c r="B3280" s="2" t="str">
        <f>'[1]2025年已发货'!B:B</f>
        <v>螺纹钢</v>
      </c>
      <c r="C3280" s="2" t="str">
        <f>'[1]2025年已发货'!C:C</f>
        <v>HRB400E Φ28 12m</v>
      </c>
      <c r="D3280" s="2" t="str">
        <f>'[1]2025年已发货'!D:D</f>
        <v>吨</v>
      </c>
      <c r="E3280" s="2">
        <f>'[1]2025年已发货'!E:E</f>
        <v>35</v>
      </c>
      <c r="F3280" s="4">
        <f>'[1]2025年已发货'!F:F</f>
        <v>45793</v>
      </c>
      <c r="G3280" s="2" t="str">
        <f>'[1]2025年已发货'!G:G</f>
        <v>（中铁广州局-资乐高速5标）四川省乐山市井研县希望大道116号</v>
      </c>
      <c r="H3280" s="2" t="str">
        <f>'[1]2025年已发货'!H:H</f>
        <v>廖俊杰</v>
      </c>
      <c r="I3280" s="2">
        <f>'[1]2025年已发货'!I:I</f>
        <v>15775100965</v>
      </c>
      <c r="J3280" s="2" vm="1" t="e">
        <f>_xlfn._xlws.FILTER(辅助信息!D:D,辅助信息!G:G=G3280)</f>
        <v>#VALUE!</v>
      </c>
    </row>
    <row r="3281" spans="1:10">
      <c r="A3281" s="2" t="str">
        <f>'[1]2025年已发货'!A:A</f>
        <v>湖北商贸</v>
      </c>
      <c r="B3281" s="2" t="str">
        <f>'[1]2025年已发货'!B:B</f>
        <v>螺纹钢</v>
      </c>
      <c r="C3281" s="2" t="str">
        <f>'[1]2025年已发货'!C:C</f>
        <v>HRB400E Φ25 12m</v>
      </c>
      <c r="D3281" s="2" t="str">
        <f>'[1]2025年已发货'!D:D</f>
        <v>吨</v>
      </c>
      <c r="E3281" s="2">
        <f>'[1]2025年已发货'!E:E</f>
        <v>20</v>
      </c>
      <c r="F3281" s="4">
        <f>'[1]2025年已发货'!F:F</f>
        <v>45793</v>
      </c>
      <c r="G3281" s="2" t="str">
        <f>'[1]2025年已发货'!G:G</f>
        <v>（中铁广州局-资乐高速5标）四川省乐山市井研县希望大道116号</v>
      </c>
      <c r="H3281" s="2" t="str">
        <f>'[1]2025年已发货'!H:H</f>
        <v>廖俊杰</v>
      </c>
      <c r="I3281" s="2">
        <f>'[1]2025年已发货'!I:I</f>
        <v>15775100965</v>
      </c>
      <c r="J3281" s="2" vm="1" t="e">
        <f>_xlfn._xlws.FILTER(辅助信息!D:D,辅助信息!G:G=G3281)</f>
        <v>#VALUE!</v>
      </c>
    </row>
    <row r="3282" spans="1:10">
      <c r="A3282" s="2" t="str">
        <f>'[1]2025年已发货'!A:A</f>
        <v>湖北商贸</v>
      </c>
      <c r="B3282" s="2" t="str">
        <f>'[1]2025年已发货'!B:B</f>
        <v>螺纹钢</v>
      </c>
      <c r="C3282" s="2" t="str">
        <f>'[1]2025年已发货'!C:C</f>
        <v>HRB400E Φ20 12m</v>
      </c>
      <c r="D3282" s="2" t="str">
        <f>'[1]2025年已发货'!D:D</f>
        <v>吨</v>
      </c>
      <c r="E3282" s="2">
        <f>'[1]2025年已发货'!E:E</f>
        <v>15</v>
      </c>
      <c r="F3282" s="4">
        <f>'[1]2025年已发货'!F:F</f>
        <v>45793</v>
      </c>
      <c r="G3282" s="2" t="str">
        <f>'[1]2025年已发货'!G:G</f>
        <v>（中铁广州局-资乐高速5标）四川省乐山市井研县希望大道116号</v>
      </c>
      <c r="H3282" s="2" t="str">
        <f>'[1]2025年已发货'!H:H</f>
        <v>廖俊杰</v>
      </c>
      <c r="I3282" s="2">
        <f>'[1]2025年已发货'!I:I</f>
        <v>15775100965</v>
      </c>
      <c r="J3282" s="2" vm="1" t="e">
        <f>_xlfn._xlws.FILTER(辅助信息!D:D,辅助信息!G:G=G3282)</f>
        <v>#VALUE!</v>
      </c>
    </row>
    <row r="3283" spans="1:10">
      <c r="A3283" s="2" t="str">
        <f>'[1]2025年已发货'!A:A</f>
        <v>钢固融</v>
      </c>
      <c r="B3283" s="2" t="str">
        <f>'[1]2025年已发货'!B:B</f>
        <v>盘螺</v>
      </c>
      <c r="C3283" s="2" t="str">
        <f>'[1]2025年已发货'!C:C</f>
        <v>HRB400E Φ10</v>
      </c>
      <c r="D3283" s="2" t="str">
        <f>'[1]2025年已发货'!D:D</f>
        <v>吨</v>
      </c>
      <c r="E3283" s="2">
        <f>'[1]2025年已发货'!E:E</f>
        <v>2</v>
      </c>
      <c r="F3283" s="4">
        <f>'[1]2025年已发货'!F:F</f>
        <v>45793</v>
      </c>
      <c r="G3283" s="2" t="str">
        <f>'[1]2025年已发货'!G:G</f>
        <v>（五冶怡心湖）五冶西河基地自用项目</v>
      </c>
      <c r="H3283" s="2" t="str">
        <f>'[1]2025年已发货'!H:H</f>
        <v>罗权</v>
      </c>
      <c r="I3283" s="2">
        <f>'[1]2025年已发货'!I:I</f>
        <v>15208436083</v>
      </c>
      <c r="J3283" s="2" vm="1" t="e">
        <f>_xlfn._xlws.FILTER(辅助信息!D:D,辅助信息!G:G=G3283)</f>
        <v>#VALUE!</v>
      </c>
    </row>
    <row r="3284" spans="1:10">
      <c r="A3284" s="2" t="str">
        <f>'[1]2025年已发货'!A:A</f>
        <v>晋邦</v>
      </c>
      <c r="B3284" s="2" t="str">
        <f>'[1]2025年已发货'!B:B</f>
        <v>盘螺</v>
      </c>
      <c r="C3284" s="2" t="str">
        <f>'[1]2025年已发货'!C:C</f>
        <v>HRB400E Φ10</v>
      </c>
      <c r="D3284" s="2" t="str">
        <f>'[1]2025年已发货'!D:D</f>
        <v>吨</v>
      </c>
      <c r="E3284" s="2">
        <f>'[1]2025年已发货'!E:E</f>
        <v>18</v>
      </c>
      <c r="F3284" s="4">
        <f>'[1]2025年已发货'!F:F</f>
        <v>45793</v>
      </c>
      <c r="G3284" s="2" t="str">
        <f>'[1]2025年已发货'!G:G</f>
        <v>（十九冶-江龙高速一分部）重庆市云阳县X886附近中国十九冶开云高速项目总包部西98米*复兴互通预制梁场</v>
      </c>
      <c r="H3284" s="2" t="str">
        <f>'[1]2025年已发货'!H:H</f>
        <v>吴章红</v>
      </c>
      <c r="I3284" s="2">
        <f>'[1]2025年已发货'!I:I</f>
        <v>18628165772</v>
      </c>
      <c r="J3284" s="2" vm="1" t="e">
        <f>_xlfn._xlws.FILTER(辅助信息!D:D,辅助信息!G:G=G3284)</f>
        <v>#VALUE!</v>
      </c>
    </row>
    <row r="3285" spans="1:10">
      <c r="A3285" s="2" t="str">
        <f>'[1]2025年已发货'!A:A</f>
        <v>晋邦</v>
      </c>
      <c r="B3285" s="2" t="str">
        <f>'[1]2025年已发货'!B:B</f>
        <v>高线</v>
      </c>
      <c r="C3285" s="2" t="str">
        <f>'[1]2025年已发货'!C:C</f>
        <v>HPB300Φ10</v>
      </c>
      <c r="D3285" s="2" t="str">
        <f>'[1]2025年已发货'!D:D</f>
        <v>吨</v>
      </c>
      <c r="E3285" s="2">
        <f>'[1]2025年已发货'!E:E</f>
        <v>18</v>
      </c>
      <c r="F3285" s="4">
        <f>'[1]2025年已发货'!F:F</f>
        <v>45793</v>
      </c>
      <c r="G3285" s="2" t="str">
        <f>'[1]2025年已发货'!G:G</f>
        <v>（十九冶-江龙高速一分部）重庆市云阳县X886附近中国十九冶开云高速项目总包部西98米*复兴互通预制梁场</v>
      </c>
      <c r="H3285" s="2" t="str">
        <f>'[1]2025年已发货'!H:H</f>
        <v>吴章红</v>
      </c>
      <c r="I3285" s="2">
        <f>'[1]2025年已发货'!I:I</f>
        <v>18628165772</v>
      </c>
      <c r="J3285" s="2" vm="1" t="e">
        <f>_xlfn._xlws.FILTER(辅助信息!D:D,辅助信息!G:G=G3285)</f>
        <v>#VALUE!</v>
      </c>
    </row>
    <row r="3286" spans="1:10">
      <c r="A3286" s="2" t="str">
        <f>IFERROR('[1]2025年已发货'!A:A,"")</f>
        <v>陕钢</v>
      </c>
      <c r="B3286" s="2" t="str">
        <f>IFERROR('[1]2025年已发货'!B:B,"")</f>
        <v>盘螺</v>
      </c>
      <c r="C3286" s="2" t="str">
        <f>IFERROR('[1]2025年已发货'!C:C,"")</f>
        <v>HRB400E Φ6</v>
      </c>
      <c r="D3286" s="2" t="str">
        <f>IFERROR('[1]2025年已发货'!D:D,"")</f>
        <v>吨</v>
      </c>
      <c r="E3286" s="2">
        <f>IFERROR('[1]2025年已发货'!E:E,"")</f>
        <v>10</v>
      </c>
      <c r="F3286" s="4">
        <f>IFERROR('[1]2025年已发货'!F:F,"")</f>
        <v>45793</v>
      </c>
      <c r="G3286" s="2" t="str">
        <f>IFERROR('[1]2025年已发货'!G:G,"")</f>
        <v>（北京工程局乐山机场项目）乐山市五通桥区冠英镇</v>
      </c>
      <c r="H3286" s="2" t="str">
        <f>IFERROR('[1]2025年已发货'!H:H,"")</f>
        <v>王治</v>
      </c>
      <c r="I3286" s="2">
        <f>IFERROR('[1]2025年已发货'!I:I,"")</f>
        <v>18811564698</v>
      </c>
      <c r="J3286" s="2" vm="1" t="e">
        <f>_xlfn._xlws.FILTER(辅助信息!D:D,辅助信息!G:G=G3286)</f>
        <v>#VALUE!</v>
      </c>
    </row>
    <row r="3287" spans="1:10">
      <c r="A3287" s="2" t="str">
        <f>IFERROR('[1]2025年已发货'!A:A,"")</f>
        <v>陕钢</v>
      </c>
      <c r="B3287" s="2" t="str">
        <f>IFERROR('[1]2025年已发货'!B:B,"")</f>
        <v>盘螺</v>
      </c>
      <c r="C3287" s="2" t="str">
        <f>IFERROR('[1]2025年已发货'!C:C,"")</f>
        <v>HRB400E Φ8</v>
      </c>
      <c r="D3287" s="2" t="str">
        <f>IFERROR('[1]2025年已发货'!D:D,"")</f>
        <v>吨</v>
      </c>
      <c r="E3287" s="2">
        <f>IFERROR('[1]2025年已发货'!E:E,"")</f>
        <v>25</v>
      </c>
      <c r="F3287" s="4">
        <f>IFERROR('[1]2025年已发货'!F:F,"")</f>
        <v>45793</v>
      </c>
      <c r="G3287" s="2" t="str">
        <f>IFERROR('[1]2025年已发货'!G:G,"")</f>
        <v>（北京工程局乐山机场项目）乐山市五通桥区冠英镇</v>
      </c>
      <c r="H3287" s="2" t="str">
        <f>IFERROR('[1]2025年已发货'!H:H,"")</f>
        <v>王治</v>
      </c>
      <c r="I3287" s="2">
        <f>IFERROR('[1]2025年已发货'!I:I,"")</f>
        <v>18811564698</v>
      </c>
      <c r="J3287" s="2" vm="1" t="e">
        <f>_xlfn._xlws.FILTER(辅助信息!D:D,辅助信息!G:G=G3287)</f>
        <v>#VALUE!</v>
      </c>
    </row>
    <row r="3288" spans="1:10">
      <c r="A3288" s="2" t="str">
        <f>'[1]2025年已发货'!A:A</f>
        <v>德胜</v>
      </c>
      <c r="B3288" s="2" t="str">
        <f>'[1]2025年已发货'!B:B</f>
        <v>螺纹钢</v>
      </c>
      <c r="C3288" s="2" t="str">
        <f>'[1]2025年已发货'!C:C</f>
        <v>HRB400E Φ12 9m</v>
      </c>
      <c r="D3288" s="2" t="str">
        <f>'[1]2025年已发货'!D:D</f>
        <v>吨</v>
      </c>
      <c r="E3288" s="2">
        <f>'[1]2025年已发货'!E:E</f>
        <v>12</v>
      </c>
      <c r="F3288" s="4">
        <f>'[1]2025年已发货'!F:F</f>
        <v>45793</v>
      </c>
      <c r="G3288" s="2" t="str">
        <f>'[1]2025年已发货'!G:G</f>
        <v>（五局乐山机场项目）乐山市五通桥区冠英镇</v>
      </c>
      <c r="H3288" s="2" t="str">
        <f>'[1]2025年已发货'!H:H</f>
        <v>王思思</v>
      </c>
      <c r="I3288" s="2">
        <f>'[1]2025年已发货'!I:I</f>
        <v>18973190156</v>
      </c>
      <c r="J3288" s="2" vm="1" t="e">
        <f>_xlfn._xlws.FILTER(辅助信息!D:D,辅助信息!G:G=G3288)</f>
        <v>#VALUE!</v>
      </c>
    </row>
    <row r="3289" spans="1:10">
      <c r="A3289" s="2" t="str">
        <f>'[1]2025年已发货'!A:A</f>
        <v>德胜</v>
      </c>
      <c r="B3289" s="2" t="str">
        <f>'[1]2025年已发货'!B:B</f>
        <v>螺纹钢</v>
      </c>
      <c r="C3289" s="2" t="str">
        <f>'[1]2025年已发货'!C:C</f>
        <v>HRB400E Φ18 9m</v>
      </c>
      <c r="D3289" s="2" t="str">
        <f>'[1]2025年已发货'!D:D</f>
        <v>吨</v>
      </c>
      <c r="E3289" s="2">
        <f>'[1]2025年已发货'!E:E</f>
        <v>22.5</v>
      </c>
      <c r="F3289" s="4">
        <f>'[1]2025年已发货'!F:F</f>
        <v>45793</v>
      </c>
      <c r="G3289" s="2" t="str">
        <f>'[1]2025年已发货'!G:G</f>
        <v>（五局乐山机场项目）乐山市五通桥区冠英镇</v>
      </c>
      <c r="H3289" s="2" t="str">
        <f>'[1]2025年已发货'!H:H</f>
        <v>王思思</v>
      </c>
      <c r="I3289" s="2">
        <f>'[1]2025年已发货'!I:I</f>
        <v>18973190156</v>
      </c>
      <c r="J3289" s="2" vm="1" t="e">
        <f>_xlfn._xlws.FILTER(辅助信息!D:D,辅助信息!G:G=G3289)</f>
        <v>#VALUE!</v>
      </c>
    </row>
    <row r="3290" spans="1:10">
      <c r="A3290" s="2" t="str">
        <f>'[1]2025年已发货'!A:A</f>
        <v>德胜</v>
      </c>
      <c r="B3290" s="2" t="str">
        <f>'[1]2025年已发货'!B:B</f>
        <v>螺纹钢</v>
      </c>
      <c r="C3290" s="2" t="str">
        <f>'[1]2025年已发货'!C:C</f>
        <v>HRB400E Φ22 9m</v>
      </c>
      <c r="D3290" s="2" t="str">
        <f>'[1]2025年已发货'!D:D</f>
        <v>吨</v>
      </c>
      <c r="E3290" s="2">
        <f>'[1]2025年已发货'!E:E</f>
        <v>70</v>
      </c>
      <c r="F3290" s="4">
        <f>'[1]2025年已发货'!F:F</f>
        <v>45793</v>
      </c>
      <c r="G3290" s="2" t="str">
        <f>'[1]2025年已发货'!G:G</f>
        <v>（五冶怡心湖项目）龙泉驿区双堰塘钓鱼东100米(北川路)龙泉驿区北川路</v>
      </c>
      <c r="H3290" s="2" t="str">
        <f>'[1]2025年已发货'!H:H</f>
        <v>董文学</v>
      </c>
      <c r="I3290" s="2">
        <f>'[1]2025年已发货'!I:I</f>
        <v>15828110575</v>
      </c>
      <c r="J3290" s="2" vm="1" t="e">
        <f>_xlfn._xlws.FILTER(辅助信息!D:D,辅助信息!G:G=G3290)</f>
        <v>#VALUE!</v>
      </c>
    </row>
    <row r="3291" spans="1:10">
      <c r="A3291" s="2" t="str">
        <f>'[1]2025年已发货'!A:A</f>
        <v>钢固融</v>
      </c>
      <c r="B3291" s="2" t="str">
        <f>'[1]2025年已发货'!B:B</f>
        <v>高线</v>
      </c>
      <c r="C3291" s="2" t="str">
        <f>'[1]2025年已发货'!C:C</f>
        <v>HPB300Φ10</v>
      </c>
      <c r="D3291" s="2" t="str">
        <f>'[1]2025年已发货'!D:D</f>
        <v>吨</v>
      </c>
      <c r="E3291" s="2">
        <f>'[1]2025年已发货'!E:E</f>
        <v>35</v>
      </c>
      <c r="F3291" s="4">
        <f>'[1]2025年已发货'!F:F</f>
        <v>45793</v>
      </c>
      <c r="G3291" s="2" t="str">
        <f>'[1]2025年已发货'!G:G</f>
        <v>（五冶怡心湖项目）龙泉驿区双堰塘钓鱼东100米(北川路)龙泉驿区北川路</v>
      </c>
      <c r="H3291" s="2" t="str">
        <f>'[1]2025年已发货'!H:H</f>
        <v>董文学</v>
      </c>
      <c r="I3291" s="2">
        <f>'[1]2025年已发货'!I:I</f>
        <v>15828110575</v>
      </c>
      <c r="J3291" s="2" vm="1" t="e">
        <f>_xlfn._xlws.FILTER(辅助信息!D:D,辅助信息!G:G=G3291)</f>
        <v>#VALUE!</v>
      </c>
    </row>
    <row r="3292" spans="1:10">
      <c r="A3292" s="2" t="str">
        <f>'[1]2025年已发货'!A:A</f>
        <v>湖北商贸</v>
      </c>
      <c r="B3292" s="2" t="str">
        <f>'[1]2025年已发货'!B:B</f>
        <v>高线</v>
      </c>
      <c r="C3292" s="2" t="str">
        <f>'[1]2025年已发货'!C:C</f>
        <v>HPB300Φ8</v>
      </c>
      <c r="D3292" s="2" t="str">
        <f>'[1]2025年已发货'!D:D</f>
        <v>吨</v>
      </c>
      <c r="E3292" s="2">
        <f>'[1]2025年已发货'!E:E</f>
        <v>18</v>
      </c>
      <c r="F3292" s="4">
        <f>'[1]2025年已发货'!F:F</f>
        <v>45794</v>
      </c>
      <c r="G3292" s="2" t="str">
        <f>'[1]2025年已发货'!G:G</f>
        <v>（中铁北京局-资乐高速6标）四川省乐山市市中区土主镇资乐高速TJ6标项目试验室</v>
      </c>
      <c r="H3292" s="2" t="str">
        <f>'[1]2025年已发货'!H:H</f>
        <v>刘岩</v>
      </c>
      <c r="I3292" s="2">
        <f>'[1]2025年已发货'!I:I</f>
        <v>18543566469</v>
      </c>
      <c r="J3292" s="2" vm="1" t="e">
        <f>_xlfn._xlws.FILTER(辅助信息!D:D,辅助信息!G:G=G3292)</f>
        <v>#VALUE!</v>
      </c>
    </row>
    <row r="3293" spans="1:10">
      <c r="A3293" s="2" t="str">
        <f>'[1]2025年已发货'!A:A</f>
        <v>湖北商贸</v>
      </c>
      <c r="B3293" s="2" t="str">
        <f>'[1]2025年已发货'!B:B</f>
        <v>高线</v>
      </c>
      <c r="C3293" s="2" t="str">
        <f>'[1]2025年已发货'!C:C</f>
        <v>HPB300Φ10</v>
      </c>
      <c r="D3293" s="2" t="str">
        <f>'[1]2025年已发货'!D:D</f>
        <v>吨</v>
      </c>
      <c r="E3293" s="2">
        <f>'[1]2025年已发货'!E:E</f>
        <v>17</v>
      </c>
      <c r="F3293" s="4">
        <f>'[1]2025年已发货'!F:F</f>
        <v>45794</v>
      </c>
      <c r="G3293" s="2" t="str">
        <f>'[1]2025年已发货'!G:G</f>
        <v>（中铁北京局-资乐高速6标）四川省乐山市市中区土主镇资乐高速TJ6标项目试验室</v>
      </c>
      <c r="H3293" s="2" t="str">
        <f>'[1]2025年已发货'!H:H</f>
        <v>刘岩</v>
      </c>
      <c r="I3293" s="2">
        <f>'[1]2025年已发货'!I:I</f>
        <v>18543566469</v>
      </c>
      <c r="J3293" s="2" vm="1" t="e">
        <f>_xlfn._xlws.FILTER(辅助信息!D:D,辅助信息!G:G=G3293)</f>
        <v>#VALUE!</v>
      </c>
    </row>
    <row r="3294" spans="1:10">
      <c r="A3294" s="2" t="str">
        <f>'[1]2025年已发货'!A:A</f>
        <v>湖北商贸</v>
      </c>
      <c r="B3294" s="2" t="str">
        <f>'[1]2025年已发货'!B:B</f>
        <v>螺纹钢</v>
      </c>
      <c r="C3294" s="2" t="str">
        <f>'[1]2025年已发货'!C:C</f>
        <v>HRB400E Φ25 9m</v>
      </c>
      <c r="D3294" s="2" t="str">
        <f>'[1]2025年已发货'!D:D</f>
        <v>吨</v>
      </c>
      <c r="E3294" s="2">
        <f>'[1]2025年已发货'!E:E</f>
        <v>18</v>
      </c>
      <c r="F3294" s="4">
        <f>'[1]2025年已发货'!F:F</f>
        <v>45794</v>
      </c>
      <c r="G3294" s="2" t="str">
        <f>'[1]2025年已发货'!G:G</f>
        <v>（中铁北京局-资乐高速6标）四川省乐山市市中区土主镇资乐高速TJ6标项目试验室</v>
      </c>
      <c r="H3294" s="2" t="str">
        <f>'[1]2025年已发货'!H:H</f>
        <v>刘岩</v>
      </c>
      <c r="I3294" s="2">
        <f>'[1]2025年已发货'!I:I</f>
        <v>18543566469</v>
      </c>
      <c r="J3294" s="2" vm="1" t="e">
        <f>_xlfn._xlws.FILTER(辅助信息!D:D,辅助信息!G:G=G3294)</f>
        <v>#VALUE!</v>
      </c>
    </row>
    <row r="3295" spans="1:10">
      <c r="A3295" s="2" t="str">
        <f>'[1]2025年已发货'!A:A</f>
        <v>湖北商贸</v>
      </c>
      <c r="B3295" s="2" t="str">
        <f>'[1]2025年已发货'!B:B</f>
        <v>螺纹钢</v>
      </c>
      <c r="C3295" s="2" t="str">
        <f>'[1]2025年已发货'!C:C</f>
        <v>HRB400E Φ28 9m</v>
      </c>
      <c r="D3295" s="2" t="str">
        <f>'[1]2025年已发货'!D:D</f>
        <v>吨</v>
      </c>
      <c r="E3295" s="2">
        <f>'[1]2025年已发货'!E:E</f>
        <v>17</v>
      </c>
      <c r="F3295" s="4">
        <f>'[1]2025年已发货'!F:F</f>
        <v>45794</v>
      </c>
      <c r="G3295" s="2" t="str">
        <f>'[1]2025年已发货'!G:G</f>
        <v>（中铁北京局-资乐高速6标）四川省乐山市市中区土主镇资乐高速TJ6标项目试验室</v>
      </c>
      <c r="H3295" s="2" t="str">
        <f>'[1]2025年已发货'!H:H</f>
        <v>刘岩</v>
      </c>
      <c r="I3295" s="2">
        <f>'[1]2025年已发货'!I:I</f>
        <v>18543566469</v>
      </c>
      <c r="J3295" s="2" vm="1" t="e">
        <f>_xlfn._xlws.FILTER(辅助信息!D:D,辅助信息!G:G=G3295)</f>
        <v>#VALUE!</v>
      </c>
    </row>
    <row r="3296" spans="1:10">
      <c r="A3296" s="2" t="str">
        <f>'[1]2025年已发货'!A:A</f>
        <v>达钢</v>
      </c>
      <c r="B3296" s="2" t="str">
        <f>'[1]2025年已发货'!B:B</f>
        <v>盘螺</v>
      </c>
      <c r="C3296" s="2" t="str">
        <f>'[1]2025年已发货'!C:C</f>
        <v>HRB400E Φ10</v>
      </c>
      <c r="D3296" s="2" t="str">
        <f>'[1]2025年已发货'!D:D</f>
        <v>吨</v>
      </c>
      <c r="E3296" s="2">
        <f>'[1]2025年已发货'!E:E</f>
        <v>70</v>
      </c>
      <c r="F3296" s="4">
        <f>'[1]2025年已发货'!F:F</f>
        <v>45794</v>
      </c>
      <c r="G3296" s="2" t="str">
        <f>'[1]2025年已发货'!G:G</f>
        <v>（五局乐山机场项目）乐山市五通桥区冠英镇</v>
      </c>
      <c r="H3296" s="2" t="str">
        <f>'[1]2025年已发货'!H:H</f>
        <v>王思思</v>
      </c>
      <c r="I3296" s="2">
        <f>'[1]2025年已发货'!I:I</f>
        <v>18973190156</v>
      </c>
      <c r="J3296" s="2" vm="1" t="e">
        <f>_xlfn._xlws.FILTER(辅助信息!D:D,辅助信息!G:G=G3296)</f>
        <v>#VALUE!</v>
      </c>
    </row>
    <row r="3297" spans="1:10">
      <c r="A3297" s="2" t="str">
        <f>'[1]2025年已发货'!A:A</f>
        <v>达钢</v>
      </c>
      <c r="B3297" s="2" t="str">
        <f>'[1]2025年已发货'!B:B</f>
        <v>螺纹钢</v>
      </c>
      <c r="C3297" s="2" t="str">
        <f>'[1]2025年已发货'!C:C</f>
        <v>HRB400E Φ12 9m</v>
      </c>
      <c r="D3297" s="2" t="str">
        <f>'[1]2025年已发货'!D:D</f>
        <v>吨</v>
      </c>
      <c r="E3297" s="2">
        <f>'[1]2025年已发货'!E:E</f>
        <v>21</v>
      </c>
      <c r="F3297" s="4">
        <f>'[1]2025年已发货'!F:F</f>
        <v>45794</v>
      </c>
      <c r="G3297" s="2" t="str">
        <f>'[1]2025年已发货'!G:G</f>
        <v>（五局乐山机场项目）乐山市五通桥区冠英镇</v>
      </c>
      <c r="H3297" s="2" t="str">
        <f>'[1]2025年已发货'!H:H</f>
        <v>王思思</v>
      </c>
      <c r="I3297" s="2">
        <f>'[1]2025年已发货'!I:I</f>
        <v>18973190156</v>
      </c>
      <c r="J3297" s="2" vm="1" t="e">
        <f>_xlfn._xlws.FILTER(辅助信息!D:D,辅助信息!G:G=G3297)</f>
        <v>#VALUE!</v>
      </c>
    </row>
    <row r="3298" spans="1:10">
      <c r="A3298" s="2" t="str">
        <f>'[1]2025年已发货'!A:A</f>
        <v>达钢</v>
      </c>
      <c r="B3298" s="2" t="str">
        <f>'[1]2025年已发货'!B:B</f>
        <v>盘螺</v>
      </c>
      <c r="C3298" s="2" t="str">
        <f>'[1]2025年已发货'!C:C</f>
        <v>HRB400E Φ6</v>
      </c>
      <c r="D3298" s="2" t="str">
        <f>'[1]2025年已发货'!D:D</f>
        <v>吨</v>
      </c>
      <c r="E3298" s="2">
        <f>'[1]2025年已发货'!E:E</f>
        <v>15</v>
      </c>
      <c r="F3298" s="4">
        <f>'[1]2025年已发货'!F:F</f>
        <v>45794</v>
      </c>
      <c r="G3298" s="2" t="str">
        <f>'[1]2025年已发货'!G:G</f>
        <v>（五局乐山机场项目）乐山市五通桥区冠英镇</v>
      </c>
      <c r="H3298" s="2" t="str">
        <f>'[1]2025年已发货'!H:H</f>
        <v>王思思</v>
      </c>
      <c r="I3298" s="2">
        <f>'[1]2025年已发货'!I:I</f>
        <v>18973190156</v>
      </c>
      <c r="J3298" s="2" vm="1" t="e">
        <f>_xlfn._xlws.FILTER(辅助信息!D:D,辅助信息!G:G=G3298)</f>
        <v>#VALUE!</v>
      </c>
    </row>
    <row r="3299" spans="1:10">
      <c r="A3299" s="2" t="str">
        <f>'[1]2025年已发货'!A:A</f>
        <v>德胜</v>
      </c>
      <c r="B3299" s="2" t="str">
        <f>'[1]2025年已发货'!B:B</f>
        <v>螺纹钢</v>
      </c>
      <c r="C3299" s="2" t="str">
        <f>'[1]2025年已发货'!C:C</f>
        <v>HRB400E Φ12 9m</v>
      </c>
      <c r="D3299" s="2" t="str">
        <f>'[1]2025年已发货'!D:D</f>
        <v>吨</v>
      </c>
      <c r="E3299" s="2">
        <f>'[1]2025年已发货'!E:E</f>
        <v>50</v>
      </c>
      <c r="F3299" s="4">
        <f>'[1]2025年已发货'!F:F</f>
        <v>45794</v>
      </c>
      <c r="G3299" s="2" t="str">
        <f>'[1]2025年已发货'!G:G</f>
        <v>（五局乐山机场项目）乐山市五通桥区冠英镇</v>
      </c>
      <c r="H3299" s="2" t="str">
        <f>'[1]2025年已发货'!H:H</f>
        <v>蒲</v>
      </c>
      <c r="I3299" s="2">
        <f>'[1]2025年已发货'!I:I</f>
        <v>19180333999</v>
      </c>
      <c r="J3299" s="2" vm="1" t="e">
        <f>_xlfn._xlws.FILTER(辅助信息!D:D,辅助信息!G:G=G3299)</f>
        <v>#VALUE!</v>
      </c>
    </row>
    <row r="3300" spans="1:10">
      <c r="A3300" s="2" t="str">
        <f>'[1]2025年已发货'!A:A</f>
        <v>德胜</v>
      </c>
      <c r="B3300" s="2" t="str">
        <f>'[1]2025年已发货'!B:B</f>
        <v>螺纹钢</v>
      </c>
      <c r="C3300" s="2" t="str">
        <f>'[1]2025年已发货'!C:C</f>
        <v>HRB400E Φ16 9m</v>
      </c>
      <c r="D3300" s="2" t="str">
        <f>'[1]2025年已发货'!D:D</f>
        <v>吨</v>
      </c>
      <c r="E3300" s="2">
        <f>'[1]2025年已发货'!E:E</f>
        <v>20</v>
      </c>
      <c r="F3300" s="4">
        <f>'[1]2025年已发货'!F:F</f>
        <v>45794</v>
      </c>
      <c r="G3300" s="2" t="str">
        <f>'[1]2025年已发货'!G:G</f>
        <v>（五局乐山机场项目）乐山市五通桥区冠英镇</v>
      </c>
      <c r="H3300" s="2" t="str">
        <f>'[1]2025年已发货'!H:H</f>
        <v>蒲</v>
      </c>
      <c r="I3300" s="2">
        <f>'[1]2025年已发货'!I:I</f>
        <v>19180333999</v>
      </c>
      <c r="J3300" s="2" vm="1" t="e">
        <f>_xlfn._xlws.FILTER(辅助信息!D:D,辅助信息!G:G=G3300)</f>
        <v>#VALUE!</v>
      </c>
    </row>
    <row r="3301" spans="1:10">
      <c r="A3301" s="2" t="str">
        <f>'[1]2025年已发货'!A:A</f>
        <v>德胜</v>
      </c>
      <c r="B3301" s="2" t="str">
        <f>'[1]2025年已发货'!B:B</f>
        <v>螺纹钢</v>
      </c>
      <c r="C3301" s="2" t="str">
        <f>'[1]2025年已发货'!C:C</f>
        <v>HRB400E Φ16 9m</v>
      </c>
      <c r="D3301" s="2" t="str">
        <f>'[1]2025年已发货'!D:D</f>
        <v>吨</v>
      </c>
      <c r="E3301" s="2">
        <f>'[1]2025年已发货'!E:E</f>
        <v>2.5</v>
      </c>
      <c r="F3301" s="4">
        <f>'[1]2025年已发货'!F:F</f>
        <v>45794</v>
      </c>
      <c r="G3301" s="2" t="str">
        <f>'[1]2025年已发货'!G:G</f>
        <v>（北京工程局乐山机场项目）乐山市五通桥区冠英镇</v>
      </c>
      <c r="H3301" s="2" t="str">
        <f>'[1]2025年已发货'!H:H</f>
        <v>王治</v>
      </c>
      <c r="I3301" s="2">
        <f>'[1]2025年已发货'!I:I</f>
        <v>18811564698</v>
      </c>
      <c r="J3301" s="2" vm="1" t="e">
        <f>_xlfn._xlws.FILTER(辅助信息!D:D,辅助信息!G:G=G3301)</f>
        <v>#VALUE!</v>
      </c>
    </row>
    <row r="3302" spans="1:10">
      <c r="A3302" s="2" t="str">
        <f>'[1]2025年已发货'!A:A</f>
        <v>德胜</v>
      </c>
      <c r="B3302" s="2" t="str">
        <f>'[1]2025年已发货'!B:B</f>
        <v>螺纹钢</v>
      </c>
      <c r="C3302" s="2" t="str">
        <f>'[1]2025年已发货'!C:C</f>
        <v>HRB400E Φ20 9m</v>
      </c>
      <c r="D3302" s="2" t="str">
        <f>'[1]2025年已发货'!D:D</f>
        <v>吨</v>
      </c>
      <c r="E3302" s="2">
        <f>'[1]2025年已发货'!E:E</f>
        <v>8</v>
      </c>
      <c r="F3302" s="4">
        <f>'[1]2025年已发货'!F:F</f>
        <v>45794</v>
      </c>
      <c r="G3302" s="2" t="str">
        <f>'[1]2025年已发货'!G:G</f>
        <v>（北京工程局乐山机场项目）乐山市五通桥区冠英镇</v>
      </c>
      <c r="H3302" s="2" t="str">
        <f>'[1]2025年已发货'!H:H</f>
        <v>王治</v>
      </c>
      <c r="I3302" s="2">
        <f>'[1]2025年已发货'!I:I</f>
        <v>18811564698</v>
      </c>
      <c r="J3302" s="2" vm="1" t="e">
        <f>_xlfn._xlws.FILTER(辅助信息!D:D,辅助信息!G:G=G3302)</f>
        <v>#VALUE!</v>
      </c>
    </row>
    <row r="3303" spans="1:10">
      <c r="A3303" s="2" t="str">
        <f>'[1]2025年已发货'!A:A</f>
        <v>德胜</v>
      </c>
      <c r="B3303" s="2" t="str">
        <f>'[1]2025年已发货'!B:B</f>
        <v>螺纹钢</v>
      </c>
      <c r="C3303" s="2" t="str">
        <f>'[1]2025年已发货'!C:C</f>
        <v>HRB400E Φ22 9m</v>
      </c>
      <c r="D3303" s="2" t="str">
        <f>'[1]2025年已发货'!D:D</f>
        <v>吨</v>
      </c>
      <c r="E3303" s="2">
        <f>'[1]2025年已发货'!E:E</f>
        <v>8</v>
      </c>
      <c r="F3303" s="4">
        <f>'[1]2025年已发货'!F:F</f>
        <v>45794</v>
      </c>
      <c r="G3303" s="2" t="str">
        <f>'[1]2025年已发货'!G:G</f>
        <v>（北京工程局乐山机场项目）乐山市五通桥区冠英镇</v>
      </c>
      <c r="H3303" s="2" t="str">
        <f>'[1]2025年已发货'!H:H</f>
        <v>王治</v>
      </c>
      <c r="I3303" s="2">
        <f>'[1]2025年已发货'!I:I</f>
        <v>18811564698</v>
      </c>
      <c r="J3303" s="2" vm="1" t="e">
        <f>_xlfn._xlws.FILTER(辅助信息!D:D,辅助信息!G:G=G3303)</f>
        <v>#VALUE!</v>
      </c>
    </row>
    <row r="3304" spans="1:10">
      <c r="A3304" s="2" t="str">
        <f>'[1]2025年已发货'!A:A</f>
        <v>德胜</v>
      </c>
      <c r="B3304" s="2" t="str">
        <f>'[1]2025年已发货'!B:B</f>
        <v>螺纹钢</v>
      </c>
      <c r="C3304" s="2" t="str">
        <f>'[1]2025年已发货'!C:C</f>
        <v>HRB400E Φ25 9m</v>
      </c>
      <c r="D3304" s="2" t="str">
        <f>'[1]2025年已发货'!D:D</f>
        <v>吨</v>
      </c>
      <c r="E3304" s="2">
        <f>'[1]2025年已发货'!E:E</f>
        <v>18</v>
      </c>
      <c r="F3304" s="4">
        <f>'[1]2025年已发货'!F:F</f>
        <v>45794</v>
      </c>
      <c r="G3304" s="2" t="str">
        <f>'[1]2025年已发货'!G:G</f>
        <v>（北京工程局乐山机场项目）乐山市五通桥区冠英镇</v>
      </c>
      <c r="H3304" s="2" t="str">
        <f>'[1]2025年已发货'!H:H</f>
        <v>王治</v>
      </c>
      <c r="I3304" s="2">
        <f>'[1]2025年已发货'!I:I</f>
        <v>18811564698</v>
      </c>
      <c r="J3304" s="2" vm="1" t="e">
        <f>_xlfn._xlws.FILTER(辅助信息!D:D,辅助信息!G:G=G3304)</f>
        <v>#VALUE!</v>
      </c>
    </row>
    <row r="3305" spans="1:10">
      <c r="A3305" s="2" t="str">
        <f>'[1]2025年已发货'!A:A</f>
        <v>陕钢</v>
      </c>
      <c r="B3305" s="2" t="str">
        <f>'[1]2025年已发货'!B:B</f>
        <v>盘螺</v>
      </c>
      <c r="C3305" s="2" t="str">
        <f>'[1]2025年已发货'!C:C</f>
        <v>HRB400E Φ8</v>
      </c>
      <c r="D3305" s="2" t="str">
        <f>'[1]2025年已发货'!D:D</f>
        <v>吨</v>
      </c>
      <c r="E3305" s="2">
        <f>'[1]2025年已发货'!E:E</f>
        <v>35</v>
      </c>
      <c r="F3305" s="4">
        <f>'[1]2025年已发货'!F:F</f>
        <v>45795</v>
      </c>
      <c r="G3305" s="2" t="str">
        <f>'[1]2025年已发货'!G:G</f>
        <v>（五局乐山机场项目）乐山市五通桥区冠英镇</v>
      </c>
      <c r="H3305" s="2" t="str">
        <f>'[1]2025年已发货'!H:H</f>
        <v>王思思</v>
      </c>
      <c r="I3305" s="2">
        <f>'[1]2025年已发货'!I:I</f>
        <v>18973190156</v>
      </c>
      <c r="J3305" s="2" vm="1" t="e">
        <f>_xlfn._xlws.FILTER(辅助信息!D:D,辅助信息!G:G=G3305)</f>
        <v>#VALUE!</v>
      </c>
    </row>
    <row r="3306" spans="1:10">
      <c r="A3306" s="2" t="str">
        <f>'[1]2025年已发货'!A:A</f>
        <v>陕钢</v>
      </c>
      <c r="B3306" s="2" t="str">
        <f>'[1]2025年已发货'!B:B</f>
        <v>高线</v>
      </c>
      <c r="C3306" s="2" t="str">
        <f>'[1]2025年已发货'!C:C</f>
        <v>HPB300Φ6</v>
      </c>
      <c r="D3306" s="2" t="str">
        <f>'[1]2025年已发货'!D:D</f>
        <v>吨</v>
      </c>
      <c r="E3306" s="2">
        <f>'[1]2025年已发货'!E:E</f>
        <v>12.5</v>
      </c>
      <c r="F3306" s="4">
        <f>'[1]2025年已发货'!F:F</f>
        <v>45795</v>
      </c>
      <c r="G3306" s="2" t="str">
        <f>'[1]2025年已发货'!G:G</f>
        <v>（北京工程局乐山机场项目）乐山市五通桥区冠英镇</v>
      </c>
      <c r="H3306" s="2" t="str">
        <f>'[1]2025年已发货'!H:H</f>
        <v>王治</v>
      </c>
      <c r="I3306" s="2">
        <f>'[1]2025年已发货'!I:I</f>
        <v>18811564698</v>
      </c>
      <c r="J3306" s="2" vm="1" t="e">
        <f>_xlfn._xlws.FILTER(辅助信息!D:D,辅助信息!G:G=G3306)</f>
        <v>#VALUE!</v>
      </c>
    </row>
    <row r="3307" spans="1:10">
      <c r="A3307" s="2" t="str">
        <f>'[1]2025年已发货'!A:A</f>
        <v>陕钢</v>
      </c>
      <c r="B3307" s="2" t="str">
        <f>'[1]2025年已发货'!B:B</f>
        <v>盘螺</v>
      </c>
      <c r="C3307" s="2" t="str">
        <f>'[1]2025年已发货'!C:C</f>
        <v>HRB400E Φ6</v>
      </c>
      <c r="D3307" s="2" t="str">
        <f>'[1]2025年已发货'!D:D</f>
        <v>吨</v>
      </c>
      <c r="E3307" s="2">
        <f>'[1]2025年已发货'!E:E</f>
        <v>5</v>
      </c>
      <c r="F3307" s="4">
        <f>'[1]2025年已发货'!F:F</f>
        <v>45795</v>
      </c>
      <c r="G3307" s="2" t="str">
        <f>'[1]2025年已发货'!G:G</f>
        <v>（北京工程局乐山机场项目）乐山市五通桥区冠英镇</v>
      </c>
      <c r="H3307" s="2" t="str">
        <f>'[1]2025年已发货'!H:H</f>
        <v>王治</v>
      </c>
      <c r="I3307" s="2">
        <f>'[1]2025年已发货'!I:I</f>
        <v>18811564698</v>
      </c>
      <c r="J3307" s="2" vm="1" t="e">
        <f>_xlfn._xlws.FILTER(辅助信息!D:D,辅助信息!G:G=G3307)</f>
        <v>#VALUE!</v>
      </c>
    </row>
    <row r="3308" spans="1:10">
      <c r="A3308" s="2" t="str">
        <f>'[1]2025年已发货'!A:A</f>
        <v>陕钢</v>
      </c>
      <c r="B3308" s="2" t="str">
        <f>'[1]2025年已发货'!B:B</f>
        <v>盘螺</v>
      </c>
      <c r="C3308" s="2" t="str">
        <f>'[1]2025年已发货'!C:C</f>
        <v>HRB400E Φ8</v>
      </c>
      <c r="D3308" s="2" t="str">
        <f>'[1]2025年已发货'!D:D</f>
        <v>吨</v>
      </c>
      <c r="E3308" s="2">
        <f>'[1]2025年已发货'!E:E</f>
        <v>45</v>
      </c>
      <c r="F3308" s="4">
        <f>'[1]2025年已发货'!F:F</f>
        <v>45795</v>
      </c>
      <c r="G3308" s="2" t="str">
        <f>'[1]2025年已发货'!G:G</f>
        <v>（北京工程局乐山机场项目）乐山市五通桥区冠英镇</v>
      </c>
      <c r="H3308" s="2" t="str">
        <f>'[1]2025年已发货'!H:H</f>
        <v>王治</v>
      </c>
      <c r="I3308" s="2">
        <f>'[1]2025年已发货'!I:I</f>
        <v>18811564698</v>
      </c>
      <c r="J3308" s="2" vm="1" t="e">
        <f>_xlfn._xlws.FILTER(辅助信息!D:D,辅助信息!G:G=G3308)</f>
        <v>#VALUE!</v>
      </c>
    </row>
    <row r="3309" spans="1:10">
      <c r="A3309" s="2" t="str">
        <f>'[1]2025年已发货'!A:A</f>
        <v>陕钢</v>
      </c>
      <c r="B3309" s="2" t="str">
        <f>'[1]2025年已发货'!B:B</f>
        <v>盘螺</v>
      </c>
      <c r="C3309" s="2" t="str">
        <f>'[1]2025年已发货'!C:C</f>
        <v>HRB400E Φ10</v>
      </c>
      <c r="D3309" s="2" t="str">
        <f>'[1]2025年已发货'!D:D</f>
        <v>吨</v>
      </c>
      <c r="E3309" s="2">
        <f>'[1]2025年已发货'!E:E</f>
        <v>35</v>
      </c>
      <c r="F3309" s="4">
        <f>'[1]2025年已发货'!F:F</f>
        <v>45795</v>
      </c>
      <c r="G3309" s="2" t="str">
        <f>'[1]2025年已发货'!G:G</f>
        <v>（北京工程局乐山机场项目）乐山市五通桥区冠英镇</v>
      </c>
      <c r="H3309" s="2" t="str">
        <f>'[1]2025年已发货'!H:H</f>
        <v>王治</v>
      </c>
      <c r="I3309" s="2">
        <f>'[1]2025年已发货'!I:I</f>
        <v>18811564698</v>
      </c>
      <c r="J3309" s="2" vm="1" t="e">
        <f>_xlfn._xlws.FILTER(辅助信息!D:D,辅助信息!G:G=G3309)</f>
        <v>#VALUE!</v>
      </c>
    </row>
    <row r="3310" spans="1:10">
      <c r="A3310" s="2" t="str">
        <f>'[1]2025年已发货'!A:A</f>
        <v>陕钢</v>
      </c>
      <c r="B3310" s="2" t="str">
        <f>'[1]2025年已发货'!B:B</f>
        <v>盘螺</v>
      </c>
      <c r="C3310" s="2" t="str">
        <f>'[1]2025年已发货'!C:C</f>
        <v>HRB400E Φ12</v>
      </c>
      <c r="D3310" s="2" t="str">
        <f>'[1]2025年已发货'!D:D</f>
        <v>吨</v>
      </c>
      <c r="E3310" s="2">
        <f>'[1]2025年已发货'!E:E</f>
        <v>10</v>
      </c>
      <c r="F3310" s="4">
        <f>'[1]2025年已发货'!F:F</f>
        <v>45795</v>
      </c>
      <c r="G3310" s="2" t="str">
        <f>'[1]2025年已发货'!G:G</f>
        <v>（北京工程局乐山机场项目）乐山市五通桥区冠英镇</v>
      </c>
      <c r="H3310" s="2" t="str">
        <f>'[1]2025年已发货'!H:H</f>
        <v>王治</v>
      </c>
      <c r="I3310" s="2">
        <f>'[1]2025年已发货'!I:I</f>
        <v>18811564698</v>
      </c>
      <c r="J3310" s="2" vm="1" t="e">
        <f>_xlfn._xlws.FILTER(辅助信息!D:D,辅助信息!G:G=G3310)</f>
        <v>#VALUE!</v>
      </c>
    </row>
    <row r="3311" spans="1:10">
      <c r="A3311" s="2" t="str">
        <f>'[1]2025年已发货'!A:A</f>
        <v>陕钢</v>
      </c>
      <c r="B3311" s="2" t="str">
        <f>'[1]2025年已发货'!B:B</f>
        <v>螺纹钢</v>
      </c>
      <c r="C3311" s="2" t="str">
        <f>'[1]2025年已发货'!C:C</f>
        <v>HRB400E Φ20 9m</v>
      </c>
      <c r="D3311" s="2" t="str">
        <f>'[1]2025年已发货'!D:D</f>
        <v>吨</v>
      </c>
      <c r="E3311" s="2">
        <f>'[1]2025年已发货'!E:E</f>
        <v>35</v>
      </c>
      <c r="F3311" s="4">
        <f>'[1]2025年已发货'!F:F</f>
        <v>45795</v>
      </c>
      <c r="G3311" s="2" t="str">
        <f>'[1]2025年已发货'!G:G</f>
        <v>（五局建筑温江tod项目）罗欣安若维他药业(成都)有限公司南94米温江区海发路附近</v>
      </c>
      <c r="H3311" s="2" t="str">
        <f>'[1]2025年已发货'!H:H</f>
        <v>兰</v>
      </c>
      <c r="I3311" s="2">
        <f>'[1]2025年已发货'!I:I</f>
        <v>18281603736</v>
      </c>
      <c r="J3311" s="2" vm="1" t="e">
        <f>_xlfn._xlws.FILTER(辅助信息!D:D,辅助信息!G:G=G3311)</f>
        <v>#VALUE!</v>
      </c>
    </row>
    <row r="3312" spans="1:10">
      <c r="A3312" s="2" t="str">
        <f>'[1]2025年已发货'!A:A</f>
        <v>陕钢</v>
      </c>
      <c r="B3312" s="2" t="str">
        <f>'[1]2025年已发货'!B:B</f>
        <v>螺纹钢</v>
      </c>
      <c r="C3312" s="2" t="str">
        <f>'[1]2025年已发货'!C:C</f>
        <v>HRB400E Φ22 9m</v>
      </c>
      <c r="D3312" s="2" t="str">
        <f>'[1]2025年已发货'!D:D</f>
        <v>吨</v>
      </c>
      <c r="E3312" s="2">
        <f>'[1]2025年已发货'!E:E</f>
        <v>30</v>
      </c>
      <c r="F3312" s="4">
        <f>'[1]2025年已发货'!F:F</f>
        <v>45795</v>
      </c>
      <c r="G3312" s="2" t="str">
        <f>'[1]2025年已发货'!G:G</f>
        <v>（五局建筑温江tod项目）罗欣安若维他药业(成都)有限公司南94米温江区海发路附近</v>
      </c>
      <c r="H3312" s="2" t="str">
        <f>'[1]2025年已发货'!H:H</f>
        <v>兰</v>
      </c>
      <c r="I3312" s="2">
        <f>'[1]2025年已发货'!I:I</f>
        <v>18281603736</v>
      </c>
      <c r="J3312" s="2" vm="1" t="e">
        <f>_xlfn._xlws.FILTER(辅助信息!D:D,辅助信息!G:G=G3312)</f>
        <v>#VALUE!</v>
      </c>
    </row>
    <row r="3313" spans="1:10">
      <c r="A3313" s="2" t="str">
        <f>'[1]2025年已发货'!A:A</f>
        <v>陕钢</v>
      </c>
      <c r="B3313" s="2" t="str">
        <f>'[1]2025年已发货'!B:B</f>
        <v>高线</v>
      </c>
      <c r="C3313" s="2" t="str">
        <f>'[1]2025年已发货'!C:C</f>
        <v>HPB300Φ8</v>
      </c>
      <c r="D3313" s="2" t="str">
        <f>'[1]2025年已发货'!D:D</f>
        <v>吨</v>
      </c>
      <c r="E3313" s="2">
        <f>'[1]2025年已发货'!E:E</f>
        <v>5.145</v>
      </c>
      <c r="F3313" s="4">
        <f>'[1]2025年已发货'!F:F</f>
        <v>45795</v>
      </c>
      <c r="G3313" s="2" t="str">
        <f>'[1]2025年已发货'!G:G</f>
        <v>（五局建筑温江tod项目）罗欣安若维他药业(成都)有限公司南94米温江区海发路附近</v>
      </c>
      <c r="H3313" s="2" t="str">
        <f>'[1]2025年已发货'!H:H</f>
        <v>兰</v>
      </c>
      <c r="I3313" s="2">
        <f>'[1]2025年已发货'!I:I</f>
        <v>18281603736</v>
      </c>
      <c r="J3313" s="2" vm="1" t="e">
        <f>_xlfn._xlws.FILTER(辅助信息!D:D,辅助信息!G:G=G3313)</f>
        <v>#VALUE!</v>
      </c>
    </row>
    <row r="3314" spans="1:10">
      <c r="A3314" s="2" t="str">
        <f>'[1]2025年已发货'!A:A</f>
        <v>陕钢</v>
      </c>
      <c r="B3314" s="2" t="str">
        <f>'[1]2025年已发货'!B:B</f>
        <v>高线</v>
      </c>
      <c r="C3314" s="2" t="str">
        <f>'[1]2025年已发货'!C:C</f>
        <v>HPB300Φ10</v>
      </c>
      <c r="D3314" s="2" t="str">
        <f>'[1]2025年已发货'!D:D</f>
        <v>吨</v>
      </c>
      <c r="E3314" s="2">
        <f>'[1]2025年已发货'!E:E</f>
        <v>20</v>
      </c>
      <c r="F3314" s="4">
        <f>'[1]2025年已发货'!F:F</f>
        <v>45795</v>
      </c>
      <c r="G3314" s="2" t="str">
        <f>'[1]2025年已发货'!G:G</f>
        <v>（中铁五局-成渝扩容3标）四川省资阳市雁江区伍隍镇铺子村雁江区X138</v>
      </c>
      <c r="H3314" s="2" t="str">
        <f>'[1]2025年已发货'!H:H</f>
        <v>王健</v>
      </c>
      <c r="I3314" s="2">
        <f>'[1]2025年已发货'!I:I</f>
        <v>17726168395</v>
      </c>
      <c r="J3314" s="2" vm="1" t="e">
        <f>_xlfn._xlws.FILTER(辅助信息!D:D,辅助信息!G:G=G3314)</f>
        <v>#VALUE!</v>
      </c>
    </row>
    <row r="3315" spans="1:10">
      <c r="A3315" s="2" t="str">
        <f>'[1]2025年已发货'!A:A</f>
        <v>陕钢</v>
      </c>
      <c r="B3315" s="2" t="str">
        <f>'[1]2025年已发货'!B:B</f>
        <v>高线</v>
      </c>
      <c r="C3315" s="2" t="str">
        <f>'[1]2025年已发货'!C:C</f>
        <v>HPB300Φ12</v>
      </c>
      <c r="D3315" s="2" t="str">
        <f>'[1]2025年已发货'!D:D</f>
        <v>吨</v>
      </c>
      <c r="E3315" s="2">
        <f>'[1]2025年已发货'!E:E</f>
        <v>15</v>
      </c>
      <c r="F3315" s="4">
        <f>'[1]2025年已发货'!F:F</f>
        <v>45795</v>
      </c>
      <c r="G3315" s="2" t="str">
        <f>'[1]2025年已发货'!G:G</f>
        <v>（中铁五局-成渝扩容3标）四川省资阳市雁江区伍隍镇铺子村雁江区X138</v>
      </c>
      <c r="H3315" s="2" t="str">
        <f>'[1]2025年已发货'!H:H</f>
        <v>王健</v>
      </c>
      <c r="I3315" s="2">
        <f>'[1]2025年已发货'!I:I</f>
        <v>17726168395</v>
      </c>
      <c r="J3315" s="2" vm="1" t="e">
        <f>_xlfn._xlws.FILTER(辅助信息!D:D,辅助信息!G:G=G3315)</f>
        <v>#VALUE!</v>
      </c>
    </row>
    <row r="3316" spans="1:10">
      <c r="A3316" s="2" t="str">
        <f>'[1]2025年已发货'!A:A</f>
        <v>德胜</v>
      </c>
      <c r="B3316" s="2" t="str">
        <f>'[1]2025年已发货'!B:B</f>
        <v>螺纹钢</v>
      </c>
      <c r="C3316" s="2" t="str">
        <f>'[1]2025年已发货'!C:C</f>
        <v>HRB400EΦ32*9m</v>
      </c>
      <c r="D3316" s="2" t="str">
        <f>'[1]2025年已发货'!D:D</f>
        <v>吨</v>
      </c>
      <c r="E3316" s="2">
        <f>'[1]2025年已发货'!E:E</f>
        <v>35</v>
      </c>
      <c r="F3316" s="4">
        <f>'[1]2025年已发货'!F:F</f>
        <v>45796</v>
      </c>
      <c r="G3316" s="2" t="str">
        <f>'[1]2025年已发货'!G:G</f>
        <v>乐山市峨边县沙坪镇中铁一局钢筋加工厂（污水处理厂）</v>
      </c>
      <c r="H3316" s="2" t="str">
        <f>'[1]2025年已发货'!H:H</f>
        <v>冯雷</v>
      </c>
      <c r="I3316" s="2" t="str">
        <f>'[1]2025年已发货'!I:I</f>
        <v>18700069985</v>
      </c>
      <c r="J3316" s="2" vm="1" t="e">
        <f>_xlfn._xlws.FILTER(辅助信息!D:D,辅助信息!G:G=G3316)</f>
        <v>#VALUE!</v>
      </c>
    </row>
    <row r="3317" spans="1:10">
      <c r="A3317" s="2" t="str">
        <f>'[1]2025年已发货'!A:A</f>
        <v>德胜</v>
      </c>
      <c r="B3317" s="2" t="str">
        <f>'[1]2025年已发货'!B:B</f>
        <v>螺纹钢</v>
      </c>
      <c r="C3317" s="2" t="str">
        <f>'[1]2025年已发货'!C:C</f>
        <v>HRB400EФ18*9m</v>
      </c>
      <c r="D3317" s="2" t="str">
        <f>'[1]2025年已发货'!D:D</f>
        <v>吨</v>
      </c>
      <c r="E3317" s="2">
        <f>'[1]2025年已发货'!E:E</f>
        <v>35</v>
      </c>
      <c r="F3317" s="4">
        <f>'[1]2025年已发货'!F:F</f>
        <v>45796</v>
      </c>
      <c r="G3317" s="2" t="str">
        <f>'[1]2025年已发货'!G:G</f>
        <v>（成铁西物-重庆渝北金山项目）重庆市渝北区康庄美地C区（司机拍摄签收小票时需设置时间及地点水印）</v>
      </c>
      <c r="H3317" s="2" t="str">
        <f>'[1]2025年已发货'!H:H</f>
        <v>黄永福</v>
      </c>
      <c r="I3317" s="2" t="str">
        <f>'[1]2025年已发货'!I:I</f>
        <v>15982823571</v>
      </c>
      <c r="J3317" s="2" vm="1" t="e">
        <f>_xlfn._xlws.FILTER(辅助信息!D:D,辅助信息!G:G=G3317)</f>
        <v>#VALUE!</v>
      </c>
    </row>
    <row r="3318" spans="1:10">
      <c r="A3318" s="2" t="str">
        <f>'[1]2025年已发货'!A:A</f>
        <v>德胜</v>
      </c>
      <c r="B3318" s="2" t="str">
        <f>'[1]2025年已发货'!B:B</f>
        <v>螺纹钢</v>
      </c>
      <c r="C3318" s="2" t="str">
        <f>'[1]2025年已发货'!C:C</f>
        <v>HRB400E Φ14 12m</v>
      </c>
      <c r="D3318" s="2" t="str">
        <f>'[1]2025年已发货'!D:D</f>
        <v>吨</v>
      </c>
      <c r="E3318" s="2">
        <f>'[1]2025年已发货'!E:E</f>
        <v>35</v>
      </c>
      <c r="F3318" s="4">
        <f>'[1]2025年已发货'!F:F</f>
        <v>45796</v>
      </c>
      <c r="G3318" s="2" t="str">
        <f>'[1]2025年已发货'!G:G</f>
        <v>（中铁北京局-资乐高速6标）四川省乐山市市中区土主镇资乐高速TJ6标项目试验室</v>
      </c>
      <c r="H3318" s="2" t="str">
        <f>'[1]2025年已发货'!H:H</f>
        <v>刘岩</v>
      </c>
      <c r="I3318" s="2">
        <f>'[1]2025年已发货'!I:I</f>
        <v>18543566469</v>
      </c>
      <c r="J3318" s="2" vm="1" t="e">
        <f>_xlfn._xlws.FILTER(辅助信息!D:D,辅助信息!G:G=G3318)</f>
        <v>#VALUE!</v>
      </c>
    </row>
    <row r="3319" spans="1:10">
      <c r="A3319" s="2" t="str">
        <f>'[1]2025年已发货'!A:A</f>
        <v>润耀</v>
      </c>
      <c r="B3319" s="2" t="str">
        <f>'[1]2025年已发货'!B:B</f>
        <v>盘螺</v>
      </c>
      <c r="C3319" s="2" t="str">
        <f>'[1]2025年已发货'!C:C</f>
        <v>HRB400E Φ8</v>
      </c>
      <c r="D3319" s="2" t="str">
        <f>'[1]2025年已发货'!D:D</f>
        <v>吨</v>
      </c>
      <c r="E3319" s="2">
        <f>'[1]2025年已发货'!E:E</f>
        <v>23</v>
      </c>
      <c r="F3319" s="4">
        <f>'[1]2025年已发货'!F:F</f>
        <v>45796</v>
      </c>
      <c r="G3319" s="2" t="str">
        <f>'[1]2025年已发货'!G:G</f>
        <v>（北京工程局乐山机场项目）乐山市五通桥区冠英镇</v>
      </c>
      <c r="H3319" s="2" t="str">
        <f>'[1]2025年已发货'!H:H</f>
        <v>王治</v>
      </c>
      <c r="I3319" s="2">
        <f>'[1]2025年已发货'!I:I</f>
        <v>18811564698</v>
      </c>
      <c r="J3319" s="2" vm="1" t="e">
        <f>_xlfn._xlws.FILTER(辅助信息!D:D,辅助信息!G:G=G3319)</f>
        <v>#VALUE!</v>
      </c>
    </row>
    <row r="3320" spans="1:10">
      <c r="A3320" s="2" t="str">
        <f>'[1]2025年已发货'!A:A</f>
        <v>润耀</v>
      </c>
      <c r="B3320" s="2" t="str">
        <f>'[1]2025年已发货'!B:B</f>
        <v>螺纹钢</v>
      </c>
      <c r="C3320" s="2" t="str">
        <f>'[1]2025年已发货'!C:C</f>
        <v>HRB400E Φ25 9m</v>
      </c>
      <c r="D3320" s="2" t="str">
        <f>'[1]2025年已发货'!D:D</f>
        <v>吨</v>
      </c>
      <c r="E3320" s="2">
        <f>'[1]2025年已发货'!E:E</f>
        <v>10</v>
      </c>
      <c r="F3320" s="4">
        <f>'[1]2025年已发货'!F:F</f>
        <v>45796</v>
      </c>
      <c r="G3320" s="2" t="str">
        <f>'[1]2025年已发货'!G:G</f>
        <v>（北京工程局乐山机场项目）乐山市五通桥区冠英镇</v>
      </c>
      <c r="H3320" s="2" t="str">
        <f>'[1]2025年已发货'!H:H</f>
        <v>王治</v>
      </c>
      <c r="I3320" s="2">
        <f>'[1]2025年已发货'!I:I</f>
        <v>18811564698</v>
      </c>
      <c r="J3320" s="2" vm="1" t="e">
        <f>_xlfn._xlws.FILTER(辅助信息!D:D,辅助信息!G:G=G3320)</f>
        <v>#VALUE!</v>
      </c>
    </row>
    <row r="3321" spans="1:10">
      <c r="A3321" s="2" t="str">
        <f>'[1]2025年已发货'!A:A</f>
        <v>湖北商贸</v>
      </c>
      <c r="B3321" s="2" t="str">
        <f>'[1]2025年已发货'!B:B</f>
        <v>盘螺</v>
      </c>
      <c r="C3321" s="2" t="str">
        <f>'[1]2025年已发货'!C:C</f>
        <v>HRB400E Φ12</v>
      </c>
      <c r="D3321" s="2" t="str">
        <f>'[1]2025年已发货'!D:D</f>
        <v>吨</v>
      </c>
      <c r="E3321" s="2">
        <f>'[1]2025年已发货'!E:E</f>
        <v>25</v>
      </c>
      <c r="F3321" s="4">
        <f>'[1]2025年已发货'!F:F</f>
        <v>45796</v>
      </c>
      <c r="G3321" s="2" t="str">
        <f>'[1]2025年已发货'!G:G</f>
        <v>（中铁三局-铜资高速1标）四川省资阳市安岳县石羊镇猫坝村2#钢筋场</v>
      </c>
      <c r="H3321" s="2" t="str">
        <f>'[1]2025年已发货'!H:H</f>
        <v>王雪</v>
      </c>
      <c r="I3321" s="2">
        <f>'[1]2025年已发货'!I:I</f>
        <v>18729676589</v>
      </c>
      <c r="J3321" s="2" vm="1" t="e">
        <f>_xlfn._xlws.FILTER(辅助信息!D:D,辅助信息!G:G=G3321)</f>
        <v>#VALUE!</v>
      </c>
    </row>
    <row r="3322" spans="1:10">
      <c r="A3322" s="2" t="str">
        <f>'[1]2025年已发货'!A:A</f>
        <v>湖北商贸</v>
      </c>
      <c r="B3322" s="2" t="str">
        <f>'[1]2025年已发货'!B:B</f>
        <v>高线</v>
      </c>
      <c r="C3322" s="2" t="str">
        <f>'[1]2025年已发货'!C:C</f>
        <v>HPB300Φ8</v>
      </c>
      <c r="D3322" s="2" t="str">
        <f>'[1]2025年已发货'!D:D</f>
        <v>吨</v>
      </c>
      <c r="E3322" s="2">
        <f>'[1]2025年已发货'!E:E</f>
        <v>10</v>
      </c>
      <c r="F3322" s="4">
        <f>'[1]2025年已发货'!F:F</f>
        <v>45796</v>
      </c>
      <c r="G3322" s="2" t="str">
        <f>'[1]2025年已发货'!G:G</f>
        <v>（中铁三局-铜资高速1标）四川省资阳市安岳县石羊镇猫坝村2#钢筋场</v>
      </c>
      <c r="H3322" s="2" t="str">
        <f>'[1]2025年已发货'!H:H</f>
        <v>王雪</v>
      </c>
      <c r="I3322" s="2">
        <f>'[1]2025年已发货'!I:I</f>
        <v>18729676589</v>
      </c>
      <c r="J3322" s="2" vm="1" t="e">
        <f>_xlfn._xlws.FILTER(辅助信息!D:D,辅助信息!G:G=G3322)</f>
        <v>#VALUE!</v>
      </c>
    </row>
    <row r="3323" spans="1:10">
      <c r="A3323" s="2" t="str">
        <f>'[1]2025年已发货'!A:A</f>
        <v>钢固融</v>
      </c>
      <c r="B3323" s="2" t="str">
        <f>'[1]2025年已发货'!B:B</f>
        <v>盘螺</v>
      </c>
      <c r="C3323" s="2" t="str">
        <f>'[1]2025年已发货'!C:C</f>
        <v>HRB400E Φ6</v>
      </c>
      <c r="D3323" s="2" t="str">
        <f>'[1]2025年已发货'!D:D</f>
        <v>吨</v>
      </c>
      <c r="E3323" s="2">
        <f>'[1]2025年已发货'!E:E</f>
        <v>4</v>
      </c>
      <c r="F3323" s="4">
        <f>'[1]2025年已发货'!F:F</f>
        <v>45796</v>
      </c>
      <c r="G3323" s="2" t="str">
        <f>'[1]2025年已发货'!G:G</f>
        <v>（中铁五局新津tod项目）成都市新津区旭辉天府未来城南(华金路南)</v>
      </c>
      <c r="H3323" s="2" t="str">
        <f>'[1]2025年已发货'!H:H</f>
        <v>戴军</v>
      </c>
      <c r="I3323" s="2">
        <f>'[1]2025年已发货'!I:I</f>
        <v>15984585768</v>
      </c>
      <c r="J3323" s="2" vm="1" t="e">
        <f>_xlfn._xlws.FILTER(辅助信息!D:D,辅助信息!G:G=G3323)</f>
        <v>#VALUE!</v>
      </c>
    </row>
    <row r="3324" spans="1:10">
      <c r="A3324" s="2" t="str">
        <f>'[1]2025年已发货'!A:A</f>
        <v>钢固融</v>
      </c>
      <c r="B3324" s="2" t="str">
        <f>'[1]2025年已发货'!B:B</f>
        <v>盘螺</v>
      </c>
      <c r="C3324" s="2" t="str">
        <f>'[1]2025年已发货'!C:C</f>
        <v>HRB400E Φ8</v>
      </c>
      <c r="D3324" s="2" t="str">
        <f>'[1]2025年已发货'!D:D</f>
        <v>吨</v>
      </c>
      <c r="E3324" s="2">
        <f>'[1]2025年已发货'!E:E</f>
        <v>8</v>
      </c>
      <c r="F3324" s="4">
        <f>'[1]2025年已发货'!F:F</f>
        <v>45796</v>
      </c>
      <c r="G3324" s="2" t="str">
        <f>'[1]2025年已发货'!G:G</f>
        <v>（中铁五局新津tod项目）成都市新津区旭辉天府未来城南(华金路南)</v>
      </c>
      <c r="H3324" s="2" t="str">
        <f>'[1]2025年已发货'!H:H</f>
        <v>戴军</v>
      </c>
      <c r="I3324" s="2">
        <f>'[1]2025年已发货'!I:I</f>
        <v>15984585768</v>
      </c>
      <c r="J3324" s="2" vm="1" t="e">
        <f>_xlfn._xlws.FILTER(辅助信息!D:D,辅助信息!G:G=G3324)</f>
        <v>#VALUE!</v>
      </c>
    </row>
    <row r="3325" spans="1:10">
      <c r="A3325" s="2" t="str">
        <f>'[1]2025年已发货'!A:A</f>
        <v>钢固融</v>
      </c>
      <c r="B3325" s="2" t="str">
        <f>'[1]2025年已发货'!B:B</f>
        <v>盘螺</v>
      </c>
      <c r="C3325" s="2" t="str">
        <f>'[1]2025年已发货'!C:C</f>
        <v>HRB400E Φ10</v>
      </c>
      <c r="D3325" s="2" t="str">
        <f>'[1]2025年已发货'!D:D</f>
        <v>吨</v>
      </c>
      <c r="E3325" s="2">
        <f>'[1]2025年已发货'!E:E</f>
        <v>25</v>
      </c>
      <c r="F3325" s="4">
        <f>'[1]2025年已发货'!F:F</f>
        <v>45796</v>
      </c>
      <c r="G3325" s="2" t="str">
        <f>'[1]2025年已发货'!G:G</f>
        <v>（中铁五局新津tod项目）成都市新津区旭辉天府未来城南(华金路南)</v>
      </c>
      <c r="H3325" s="2" t="str">
        <f>'[1]2025年已发货'!H:H</f>
        <v>戴军</v>
      </c>
      <c r="I3325" s="2">
        <f>'[1]2025年已发货'!I:I</f>
        <v>15984585768</v>
      </c>
      <c r="J3325" s="2" vm="1" t="e">
        <f>_xlfn._xlws.FILTER(辅助信息!D:D,辅助信息!G:G=G3325)</f>
        <v>#VALUE!</v>
      </c>
    </row>
    <row r="3326" spans="1:10">
      <c r="A3326" s="2" t="str">
        <f>'[1]2025年已发货'!A:A</f>
        <v>钢固融</v>
      </c>
      <c r="B3326" s="2" t="str">
        <f>'[1]2025年已发货'!B:B</f>
        <v>螺纹钢</v>
      </c>
      <c r="C3326" s="2" t="str">
        <f>'[1]2025年已发货'!C:C</f>
        <v>HRB400E Φ12 9m</v>
      </c>
      <c r="D3326" s="2" t="str">
        <f>'[1]2025年已发货'!D:D</f>
        <v>吨</v>
      </c>
      <c r="E3326" s="2">
        <f>'[1]2025年已发货'!E:E</f>
        <v>20</v>
      </c>
      <c r="F3326" s="4">
        <f>'[1]2025年已发货'!F:F</f>
        <v>45796</v>
      </c>
      <c r="G3326" s="2" t="str">
        <f>'[1]2025年已发货'!G:G</f>
        <v>（中铁五局新津tod项目）成都市新津区旭辉天府未来城南(华金路南)</v>
      </c>
      <c r="H3326" s="2" t="str">
        <f>'[1]2025年已发货'!H:H</f>
        <v>戴军</v>
      </c>
      <c r="I3326" s="2">
        <f>'[1]2025年已发货'!I:I</f>
        <v>15984585768</v>
      </c>
      <c r="J3326" s="2" vm="1" t="e">
        <f>_xlfn._xlws.FILTER(辅助信息!D:D,辅助信息!G:G=G3326)</f>
        <v>#VALUE!</v>
      </c>
    </row>
    <row r="3327" spans="1:10">
      <c r="A3327" s="2" t="str">
        <f>'[1]2025年已发货'!A:A</f>
        <v>钢固融</v>
      </c>
      <c r="B3327" s="2" t="str">
        <f>'[1]2025年已发货'!B:B</f>
        <v>螺纹钢</v>
      </c>
      <c r="C3327" s="2" t="str">
        <f>'[1]2025年已发货'!C:C</f>
        <v>HRB400E Φ14 9m</v>
      </c>
      <c r="D3327" s="2" t="str">
        <f>'[1]2025年已发货'!D:D</f>
        <v>吨</v>
      </c>
      <c r="E3327" s="2">
        <f>'[1]2025年已发货'!E:E</f>
        <v>9</v>
      </c>
      <c r="F3327" s="4">
        <f>'[1]2025年已发货'!F:F</f>
        <v>45796</v>
      </c>
      <c r="G3327" s="2" t="str">
        <f>'[1]2025年已发货'!G:G</f>
        <v>（中铁五局新津tod项目）成都市新津区旭辉天府未来城南(华金路南)</v>
      </c>
      <c r="H3327" s="2" t="str">
        <f>'[1]2025年已发货'!H:H</f>
        <v>戴军</v>
      </c>
      <c r="I3327" s="2">
        <f>'[1]2025年已发货'!I:I</f>
        <v>15984585768</v>
      </c>
      <c r="J3327" s="2" vm="1" t="e">
        <f>_xlfn._xlws.FILTER(辅助信息!D:D,辅助信息!G:G=G3327)</f>
        <v>#VALUE!</v>
      </c>
    </row>
    <row r="3328" spans="1:10">
      <c r="A3328" s="2" t="str">
        <f>'[1]2025年已发货'!A:A</f>
        <v>钢固融</v>
      </c>
      <c r="B3328" s="2" t="str">
        <f>'[1]2025年已发货'!B:B</f>
        <v>螺纹钢</v>
      </c>
      <c r="C3328" s="2" t="str">
        <f>'[1]2025年已发货'!C:C</f>
        <v>HRB400E Φ16 9m</v>
      </c>
      <c r="D3328" s="2" t="str">
        <f>'[1]2025年已发货'!D:D</f>
        <v>吨</v>
      </c>
      <c r="E3328" s="2">
        <f>'[1]2025年已发货'!E:E</f>
        <v>6</v>
      </c>
      <c r="F3328" s="4">
        <f>'[1]2025年已发货'!F:F</f>
        <v>45796</v>
      </c>
      <c r="G3328" s="2" t="str">
        <f>'[1]2025年已发货'!G:G</f>
        <v>（中铁五局新津tod项目）成都市新津区旭辉天府未来城南(华金路南)</v>
      </c>
      <c r="H3328" s="2" t="str">
        <f>'[1]2025年已发货'!H:H</f>
        <v>戴军</v>
      </c>
      <c r="I3328" s="2">
        <f>'[1]2025年已发货'!I:I</f>
        <v>15984585768</v>
      </c>
      <c r="J3328" s="2" vm="1" t="e">
        <f>_xlfn._xlws.FILTER(辅助信息!D:D,辅助信息!G:G=G3328)</f>
        <v>#VALUE!</v>
      </c>
    </row>
    <row r="3329" spans="1:10">
      <c r="A3329" s="2" t="str">
        <f>'[1]2025年已发货'!A:A</f>
        <v>钢固融</v>
      </c>
      <c r="B3329" s="2" t="str">
        <f>'[1]2025年已发货'!B:B</f>
        <v>螺纹钢</v>
      </c>
      <c r="C3329" s="2" t="str">
        <f>'[1]2025年已发货'!C:C</f>
        <v>HRB400E Φ18 9m</v>
      </c>
      <c r="D3329" s="2" t="str">
        <f>'[1]2025年已发货'!D:D</f>
        <v>吨</v>
      </c>
      <c r="E3329" s="2">
        <f>'[1]2025年已发货'!E:E</f>
        <v>3</v>
      </c>
      <c r="F3329" s="4">
        <f>'[1]2025年已发货'!F:F</f>
        <v>45796</v>
      </c>
      <c r="G3329" s="2" t="str">
        <f>'[1]2025年已发货'!G:G</f>
        <v>（中铁五局新津tod项目）成都市新津区旭辉天府未来城南(华金路南)</v>
      </c>
      <c r="H3329" s="2" t="str">
        <f>'[1]2025年已发货'!H:H</f>
        <v>戴军</v>
      </c>
      <c r="I3329" s="2">
        <f>'[1]2025年已发货'!I:I</f>
        <v>15984585768</v>
      </c>
      <c r="J3329" s="2" vm="1" t="e">
        <f>_xlfn._xlws.FILTER(辅助信息!D:D,辅助信息!G:G=G3329)</f>
        <v>#VALUE!</v>
      </c>
    </row>
    <row r="3330" spans="1:10">
      <c r="A3330" s="2" t="str">
        <f>'[1]2025年已发货'!A:A</f>
        <v>钢固融</v>
      </c>
      <c r="B3330" s="2" t="str">
        <f>'[1]2025年已发货'!B:B</f>
        <v>螺纹钢</v>
      </c>
      <c r="C3330" s="2" t="str">
        <f>'[1]2025年已发货'!C:C</f>
        <v>HRB400E Φ20 9m</v>
      </c>
      <c r="D3330" s="2" t="str">
        <f>'[1]2025年已发货'!D:D</f>
        <v>吨</v>
      </c>
      <c r="E3330" s="2">
        <f>'[1]2025年已发货'!E:E</f>
        <v>3</v>
      </c>
      <c r="F3330" s="4">
        <f>'[1]2025年已发货'!F:F</f>
        <v>45796</v>
      </c>
      <c r="G3330" s="2" t="str">
        <f>'[1]2025年已发货'!G:G</f>
        <v>（中铁五局新津tod项目）成都市新津区旭辉天府未来城南(华金路南)</v>
      </c>
      <c r="H3330" s="2" t="str">
        <f>'[1]2025年已发货'!H:H</f>
        <v>戴军</v>
      </c>
      <c r="I3330" s="2">
        <f>'[1]2025年已发货'!I:I</f>
        <v>15984585768</v>
      </c>
      <c r="J3330" s="2" vm="1" t="e">
        <f>_xlfn._xlws.FILTER(辅助信息!D:D,辅助信息!G:G=G3330)</f>
        <v>#VALUE!</v>
      </c>
    </row>
    <row r="3331" spans="1:10">
      <c r="A3331" s="2" t="str">
        <f>'[1]2025年已发货'!A:A</f>
        <v>钢固融</v>
      </c>
      <c r="B3331" s="2" t="str">
        <f>'[1]2025年已发货'!B:B</f>
        <v>螺纹钢</v>
      </c>
      <c r="C3331" s="2" t="str">
        <f>'[1]2025年已发货'!C:C</f>
        <v>HRB400E Φ22 9m</v>
      </c>
      <c r="D3331" s="2" t="str">
        <f>'[1]2025年已发货'!D:D</f>
        <v>吨</v>
      </c>
      <c r="E3331" s="2">
        <f>'[1]2025年已发货'!E:E</f>
        <v>3</v>
      </c>
      <c r="F3331" s="4">
        <f>'[1]2025年已发货'!F:F</f>
        <v>45796</v>
      </c>
      <c r="G3331" s="2" t="str">
        <f>'[1]2025年已发货'!G:G</f>
        <v>（中铁五局新津tod项目）成都市新津区旭辉天府未来城南(华金路南)</v>
      </c>
      <c r="H3331" s="2" t="str">
        <f>'[1]2025年已发货'!H:H</f>
        <v>戴军</v>
      </c>
      <c r="I3331" s="2">
        <f>'[1]2025年已发货'!I:I</f>
        <v>15984585768</v>
      </c>
      <c r="J3331" s="2" vm="1" t="e">
        <f>_xlfn._xlws.FILTER(辅助信息!D:D,辅助信息!G:G=G3331)</f>
        <v>#VALUE!</v>
      </c>
    </row>
    <row r="3332" spans="1:10">
      <c r="A3332" s="2" t="str">
        <f>'[1]2025年已发货'!A:A</f>
        <v>钢固融</v>
      </c>
      <c r="B3332" s="2" t="str">
        <f>'[1]2025年已发货'!B:B</f>
        <v>螺纹钢</v>
      </c>
      <c r="C3332" s="2" t="str">
        <f>'[1]2025年已发货'!C:C</f>
        <v>HRB500E Φ22 9m</v>
      </c>
      <c r="D3332" s="2" t="str">
        <f>'[1]2025年已发货'!D:D</f>
        <v>吨</v>
      </c>
      <c r="E3332" s="2">
        <f>'[1]2025年已发货'!E:E</f>
        <v>3</v>
      </c>
      <c r="F3332" s="4">
        <f>'[1]2025年已发货'!F:F</f>
        <v>45796</v>
      </c>
      <c r="G3332" s="2" t="str">
        <f>'[1]2025年已发货'!G:G</f>
        <v>（中铁五局新津tod项目）成都市新津区旭辉天府未来城南(华金路南)</v>
      </c>
      <c r="H3332" s="2" t="str">
        <f>'[1]2025年已发货'!H:H</f>
        <v>戴军</v>
      </c>
      <c r="I3332" s="2">
        <f>'[1]2025年已发货'!I:I</f>
        <v>15984585768</v>
      </c>
      <c r="J3332" s="2" vm="1" t="e">
        <f>_xlfn._xlws.FILTER(辅助信息!D:D,辅助信息!G:G=G3332)</f>
        <v>#VALUE!</v>
      </c>
    </row>
    <row r="3333" spans="1:10">
      <c r="A3333" s="2" t="str">
        <f>'[1]2025年已发货'!A:A</f>
        <v>钢固融</v>
      </c>
      <c r="B3333" s="2" t="str">
        <f>'[1]2025年已发货'!B:B</f>
        <v>螺纹钢</v>
      </c>
      <c r="C3333" s="2" t="str">
        <f>'[1]2025年已发货'!C:C</f>
        <v>HRB500E Φ25 9m</v>
      </c>
      <c r="D3333" s="2" t="str">
        <f>'[1]2025年已发货'!D:D</f>
        <v>吨</v>
      </c>
      <c r="E3333" s="2">
        <f>'[1]2025年已发货'!E:E</f>
        <v>15</v>
      </c>
      <c r="F3333" s="4">
        <f>'[1]2025年已发货'!F:F</f>
        <v>45796</v>
      </c>
      <c r="G3333" s="2" t="str">
        <f>'[1]2025年已发货'!G:G</f>
        <v>（中铁五局新津tod项目）成都市新津区旭辉天府未来城南(华金路南)</v>
      </c>
      <c r="H3333" s="2" t="str">
        <f>'[1]2025年已发货'!H:H</f>
        <v>戴军</v>
      </c>
      <c r="I3333" s="2">
        <f>'[1]2025年已发货'!I:I</f>
        <v>15984585768</v>
      </c>
      <c r="J3333" s="2" vm="1" t="e">
        <f>_xlfn._xlws.FILTER(辅助信息!D:D,辅助信息!G:G=G3333)</f>
        <v>#VALUE!</v>
      </c>
    </row>
    <row r="3334" spans="1:10">
      <c r="A3334" s="2" t="str">
        <f>'[1]2025年已发货'!A:A</f>
        <v>润耀</v>
      </c>
      <c r="B3334" s="2" t="str">
        <f>'[1]2025年已发货'!B:B</f>
        <v>盘螺</v>
      </c>
      <c r="C3334" s="2" t="str">
        <f>'[1]2025年已发货'!C:C</f>
        <v>HRB400E Φ8</v>
      </c>
      <c r="D3334" s="2" t="str">
        <f>'[1]2025年已发货'!D:D</f>
        <v>吨</v>
      </c>
      <c r="E3334" s="2">
        <f>'[1]2025年已发货'!E:E</f>
        <v>30</v>
      </c>
      <c r="F3334" s="4">
        <f>'[1]2025年已发货'!F:F</f>
        <v>45796</v>
      </c>
      <c r="G3334" s="2" t="str">
        <f>'[1]2025年已发货'!G:G</f>
        <v>（华西简阳西城嘉苑）四川省成都市简阳市简城街道高屋村</v>
      </c>
      <c r="H3334" s="2" t="str">
        <f>'[1]2025年已发货'!H:H</f>
        <v>张瀚镭</v>
      </c>
      <c r="I3334" s="2">
        <f>'[1]2025年已发货'!I:I</f>
        <v>15884666220</v>
      </c>
      <c r="J3334" s="2" t="str">
        <f>_xlfn._xlws.FILTER(辅助信息!D:D,辅助信息!G:G=G3334)</f>
        <v>华西简阳西城嘉苑</v>
      </c>
    </row>
    <row r="3335" spans="1:10">
      <c r="A3335" s="2" t="str">
        <f>'[1]2025年已发货'!A:A</f>
        <v>润耀</v>
      </c>
      <c r="B3335" s="2" t="str">
        <f>'[1]2025年已发货'!B:B</f>
        <v>盘螺</v>
      </c>
      <c r="C3335" s="2" t="str">
        <f>'[1]2025年已发货'!C:C</f>
        <v>HRB400E Φ10</v>
      </c>
      <c r="D3335" s="2" t="str">
        <f>'[1]2025年已发货'!D:D</f>
        <v>吨</v>
      </c>
      <c r="E3335" s="2">
        <f>'[1]2025年已发货'!E:E</f>
        <v>40</v>
      </c>
      <c r="F3335" s="4">
        <f>'[1]2025年已发货'!F:F</f>
        <v>45796</v>
      </c>
      <c r="G3335" s="2" t="str">
        <f>'[1]2025年已发货'!G:G</f>
        <v>（华西简阳西城嘉苑）四川省成都市简阳市简城街道高屋村</v>
      </c>
      <c r="H3335" s="2" t="str">
        <f>'[1]2025年已发货'!H:H</f>
        <v>张瀚镭</v>
      </c>
      <c r="I3335" s="2">
        <f>'[1]2025年已发货'!I:I</f>
        <v>15884666220</v>
      </c>
      <c r="J3335" s="2" t="str">
        <f>_xlfn._xlws.FILTER(辅助信息!D:D,辅助信息!G:G=G3335)</f>
        <v>华西简阳西城嘉苑</v>
      </c>
    </row>
    <row r="3336" spans="1:10">
      <c r="A3336" s="2" t="str">
        <f>'[1]2025年已发货'!A:A</f>
        <v>润耀</v>
      </c>
      <c r="B3336" s="2" t="str">
        <f>'[1]2025年已发货'!B:B</f>
        <v>盘螺</v>
      </c>
      <c r="C3336" s="2" t="str">
        <f>'[1]2025年已发货'!C:C</f>
        <v>HRB400E Φ12</v>
      </c>
      <c r="D3336" s="2" t="str">
        <f>'[1]2025年已发货'!D:D</f>
        <v>吨</v>
      </c>
      <c r="E3336" s="2">
        <f>'[1]2025年已发货'!E:E</f>
        <v>35</v>
      </c>
      <c r="F3336" s="4">
        <f>'[1]2025年已发货'!F:F</f>
        <v>45796</v>
      </c>
      <c r="G3336" s="2" t="str">
        <f>'[1]2025年已发货'!G:G</f>
        <v>（华西简阳西城嘉苑）四川省成都市简阳市简城街道高屋村</v>
      </c>
      <c r="H3336" s="2" t="str">
        <f>'[1]2025年已发货'!H:H</f>
        <v>张瀚镭</v>
      </c>
      <c r="I3336" s="2">
        <f>'[1]2025年已发货'!I:I</f>
        <v>15884666220</v>
      </c>
      <c r="J3336" s="2" t="str">
        <f>_xlfn._xlws.FILTER(辅助信息!D:D,辅助信息!G:G=G3336)</f>
        <v>华西简阳西城嘉苑</v>
      </c>
    </row>
    <row r="3337" spans="1:10">
      <c r="A3337" s="2" t="str">
        <f>'[1]2025年已发货'!A:A</f>
        <v>润耀</v>
      </c>
      <c r="B3337" s="2" t="str">
        <f>'[1]2025年已发货'!B:B</f>
        <v>螺纹钢</v>
      </c>
      <c r="C3337" s="2" t="str">
        <f>'[1]2025年已发货'!C:C</f>
        <v>HRB400E Φ14 9m</v>
      </c>
      <c r="D3337" s="2" t="str">
        <f>'[1]2025年已发货'!D:D</f>
        <v>吨</v>
      </c>
      <c r="E3337" s="2">
        <f>'[1]2025年已发货'!E:E</f>
        <v>6</v>
      </c>
      <c r="F3337" s="4">
        <f>'[1]2025年已发货'!F:F</f>
        <v>45796</v>
      </c>
      <c r="G3337" s="2" t="str">
        <f>'[1]2025年已发货'!G:G</f>
        <v>（华西简阳西城嘉苑）四川省成都市简阳市简城街道高屋村</v>
      </c>
      <c r="H3337" s="2" t="str">
        <f>'[1]2025年已发货'!H:H</f>
        <v>张瀚镭</v>
      </c>
      <c r="I3337" s="2">
        <f>'[1]2025年已发货'!I:I</f>
        <v>15884666220</v>
      </c>
      <c r="J3337" s="2" t="str">
        <f>_xlfn._xlws.FILTER(辅助信息!D:D,辅助信息!G:G=G3337)</f>
        <v>华西简阳西城嘉苑</v>
      </c>
    </row>
    <row r="3338" spans="1:10">
      <c r="A3338" s="2" t="str">
        <f>'[1]2025年已发货'!A:A</f>
        <v>润耀</v>
      </c>
      <c r="B3338" s="2" t="str">
        <f>'[1]2025年已发货'!B:B</f>
        <v>螺纹钢</v>
      </c>
      <c r="C3338" s="2" t="str">
        <f>'[1]2025年已发货'!C:C</f>
        <v>HRB400E Φ16 9m</v>
      </c>
      <c r="D3338" s="2" t="str">
        <f>'[1]2025年已发货'!D:D</f>
        <v>吨</v>
      </c>
      <c r="E3338" s="2">
        <f>'[1]2025年已发货'!E:E</f>
        <v>9</v>
      </c>
      <c r="F3338" s="4">
        <f>'[1]2025年已发货'!F:F</f>
        <v>45796</v>
      </c>
      <c r="G3338" s="2" t="str">
        <f>'[1]2025年已发货'!G:G</f>
        <v>（华西简阳西城嘉苑）四川省成都市简阳市简城街道高屋村</v>
      </c>
      <c r="H3338" s="2" t="str">
        <f>'[1]2025年已发货'!H:H</f>
        <v>张瀚镭</v>
      </c>
      <c r="I3338" s="2">
        <f>'[1]2025年已发货'!I:I</f>
        <v>15884666220</v>
      </c>
      <c r="J3338" s="2" t="str">
        <f>_xlfn._xlws.FILTER(辅助信息!D:D,辅助信息!G:G=G3338)</f>
        <v>华西简阳西城嘉苑</v>
      </c>
    </row>
    <row r="3339" spans="1:10">
      <c r="A3339" s="2" t="str">
        <f>'[1]2025年已发货'!A:A</f>
        <v>润耀</v>
      </c>
      <c r="B3339" s="2" t="str">
        <f>'[1]2025年已发货'!B:B</f>
        <v>螺纹钢</v>
      </c>
      <c r="C3339" s="2" t="str">
        <f>'[1]2025年已发货'!C:C</f>
        <v>HRB400E Φ18 9m</v>
      </c>
      <c r="D3339" s="2" t="str">
        <f>'[1]2025年已发货'!D:D</f>
        <v>吨</v>
      </c>
      <c r="E3339" s="2">
        <f>'[1]2025年已发货'!E:E</f>
        <v>6</v>
      </c>
      <c r="F3339" s="4">
        <f>'[1]2025年已发货'!F:F</f>
        <v>45796</v>
      </c>
      <c r="G3339" s="2" t="str">
        <f>'[1]2025年已发货'!G:G</f>
        <v>（华西简阳西城嘉苑）四川省成都市简阳市简城街道高屋村</v>
      </c>
      <c r="H3339" s="2" t="str">
        <f>'[1]2025年已发货'!H:H</f>
        <v>张瀚镭</v>
      </c>
      <c r="I3339" s="2">
        <f>'[1]2025年已发货'!I:I</f>
        <v>15884666220</v>
      </c>
      <c r="J3339" s="2" t="str">
        <f>_xlfn._xlws.FILTER(辅助信息!D:D,辅助信息!G:G=G3339)</f>
        <v>华西简阳西城嘉苑</v>
      </c>
    </row>
    <row r="3340" spans="1:10">
      <c r="A3340" s="2" t="str">
        <f>'[1]2025年已发货'!A:A</f>
        <v>润耀</v>
      </c>
      <c r="B3340" s="2" t="str">
        <f>'[1]2025年已发货'!B:B</f>
        <v>螺纹钢</v>
      </c>
      <c r="C3340" s="2" t="str">
        <f>'[1]2025年已发货'!C:C</f>
        <v>HRB400E Φ20 9m</v>
      </c>
      <c r="D3340" s="2" t="str">
        <f>'[1]2025年已发货'!D:D</f>
        <v>吨</v>
      </c>
      <c r="E3340" s="2">
        <f>'[1]2025年已发货'!E:E</f>
        <v>6</v>
      </c>
      <c r="F3340" s="4">
        <f>'[1]2025年已发货'!F:F</f>
        <v>45796</v>
      </c>
      <c r="G3340" s="2" t="str">
        <f>'[1]2025年已发货'!G:G</f>
        <v>（华西简阳西城嘉苑）四川省成都市简阳市简城街道高屋村</v>
      </c>
      <c r="H3340" s="2" t="str">
        <f>'[1]2025年已发货'!H:H</f>
        <v>张瀚镭</v>
      </c>
      <c r="I3340" s="2">
        <f>'[1]2025年已发货'!I:I</f>
        <v>15884666220</v>
      </c>
      <c r="J3340" s="2" t="str">
        <f>_xlfn._xlws.FILTER(辅助信息!D:D,辅助信息!G:G=G3340)</f>
        <v>华西简阳西城嘉苑</v>
      </c>
    </row>
    <row r="3341" spans="1:10">
      <c r="A3341" s="2" t="str">
        <f>'[1]2025年已发货'!A:A</f>
        <v>润耀</v>
      </c>
      <c r="B3341" s="2" t="str">
        <f>'[1]2025年已发货'!B:B</f>
        <v>螺纹钢</v>
      </c>
      <c r="C3341" s="2" t="str">
        <f>'[1]2025年已发货'!C:C</f>
        <v>HRB400E Φ22 9m</v>
      </c>
      <c r="D3341" s="2" t="str">
        <f>'[1]2025年已发货'!D:D</f>
        <v>吨</v>
      </c>
      <c r="E3341" s="2">
        <f>'[1]2025年已发货'!E:E</f>
        <v>3</v>
      </c>
      <c r="F3341" s="4">
        <f>'[1]2025年已发货'!F:F</f>
        <v>45796</v>
      </c>
      <c r="G3341" s="2" t="str">
        <f>'[1]2025年已发货'!G:G</f>
        <v>（华西简阳西城嘉苑）四川省成都市简阳市简城街道高屋村</v>
      </c>
      <c r="H3341" s="2" t="str">
        <f>'[1]2025年已发货'!H:H</f>
        <v>张瀚镭</v>
      </c>
      <c r="I3341" s="2">
        <f>'[1]2025年已发货'!I:I</f>
        <v>15884666220</v>
      </c>
      <c r="J3341" s="2" t="str">
        <f>_xlfn._xlws.FILTER(辅助信息!D:D,辅助信息!G:G=G3341)</f>
        <v>华西简阳西城嘉苑</v>
      </c>
    </row>
    <row r="3342" spans="1:10">
      <c r="A3342" s="2" t="str">
        <f>'[1]2025年已发货'!A:A</f>
        <v>润耀</v>
      </c>
      <c r="B3342" s="2" t="str">
        <f>'[1]2025年已发货'!B:B</f>
        <v>螺纹钢</v>
      </c>
      <c r="C3342" s="2" t="str">
        <f>'[1]2025年已发货'!C:C</f>
        <v>HRB400E Φ25 9m</v>
      </c>
      <c r="D3342" s="2" t="str">
        <f>'[1]2025年已发货'!D:D</f>
        <v>吨</v>
      </c>
      <c r="E3342" s="2">
        <f>'[1]2025年已发货'!E:E</f>
        <v>6</v>
      </c>
      <c r="F3342" s="4">
        <f>'[1]2025年已发货'!F:F</f>
        <v>45796</v>
      </c>
      <c r="G3342" s="2" t="str">
        <f>'[1]2025年已发货'!G:G</f>
        <v>（华西简阳西城嘉苑）四川省成都市简阳市简城街道高屋村</v>
      </c>
      <c r="H3342" s="2" t="str">
        <f>'[1]2025年已发货'!H:H</f>
        <v>张瀚镭</v>
      </c>
      <c r="I3342" s="2">
        <f>'[1]2025年已发货'!I:I</f>
        <v>15884666220</v>
      </c>
      <c r="J3342" s="2" t="str">
        <f>_xlfn._xlws.FILTER(辅助信息!D:D,辅助信息!G:G=G3342)</f>
        <v>华西简阳西城嘉苑</v>
      </c>
    </row>
    <row r="3343" spans="1:10">
      <c r="A3343" s="2" t="str">
        <f>'[1]2025年已发货'!A:A</f>
        <v>德胜</v>
      </c>
      <c r="B3343" s="2" t="str">
        <f>'[1]2025年已发货'!B:B</f>
        <v>螺纹钢</v>
      </c>
      <c r="C3343" s="2" t="str">
        <f>'[1]2025年已发货'!C:C</f>
        <v>HRB400E Φ12 9m</v>
      </c>
      <c r="D3343" s="2" t="str">
        <f>'[1]2025年已发货'!D:D</f>
        <v>吨</v>
      </c>
      <c r="E3343" s="2">
        <f>'[1]2025年已发货'!E:E</f>
        <v>15</v>
      </c>
      <c r="F3343" s="4">
        <f>'[1]2025年已发货'!F:F</f>
        <v>45796</v>
      </c>
      <c r="G3343" s="2" t="str">
        <f>'[1]2025年已发货'!G:G</f>
        <v>(宜宾兴港三江新区长江工业园建设项目-M2-4#厂房)宜宾市翠屏区宜宾汽车零部件配套产业基地(纬五路南)</v>
      </c>
      <c r="H3343" s="2" t="str">
        <f>'[1]2025年已发货'!H:H</f>
        <v>王涛</v>
      </c>
      <c r="I3343" s="2">
        <f>'[1]2025年已发货'!I:I</f>
        <v>18381110677</v>
      </c>
      <c r="J3343" s="2" t="str">
        <f>_xlfn._xlws.FILTER(辅助信息!D:D,辅助信息!G:G=G3343)</f>
        <v>宜宾兴港三江新区长江工业园建设项目</v>
      </c>
    </row>
    <row r="3344" spans="1:10">
      <c r="A3344" s="2" t="str">
        <f>'[1]2025年已发货'!A:A</f>
        <v>德胜</v>
      </c>
      <c r="B3344" s="2" t="str">
        <f>'[1]2025年已发货'!B:B</f>
        <v>螺纹钢</v>
      </c>
      <c r="C3344" s="2" t="str">
        <f>'[1]2025年已发货'!C:C</f>
        <v>HRB400E Φ18 12m</v>
      </c>
      <c r="D3344" s="2" t="str">
        <f>'[1]2025年已发货'!D:D</f>
        <v>吨</v>
      </c>
      <c r="E3344" s="2">
        <f>'[1]2025年已发货'!E:E</f>
        <v>40</v>
      </c>
      <c r="F3344" s="4">
        <f>'[1]2025年已发货'!F:F</f>
        <v>45796</v>
      </c>
      <c r="G3344" s="2" t="str">
        <f>'[1]2025年已发货'!G:G</f>
        <v>(宜宾兴港三江新区长江工业园建设项目-M2-2#厂房)宜宾市翠屏区宜宾汽车零部件配套产业基地(纬五路南)</v>
      </c>
      <c r="H3344" s="2" t="str">
        <f>'[1]2025年已发货'!H:H</f>
        <v>王涛</v>
      </c>
      <c r="I3344" s="2">
        <f>'[1]2025年已发货'!I:I</f>
        <v>18381110677</v>
      </c>
      <c r="J3344" s="2" t="str">
        <f>_xlfn._xlws.FILTER(辅助信息!D:D,辅助信息!G:G=G3344)</f>
        <v>宜宾兴港三江新区长江工业园建设项目</v>
      </c>
    </row>
    <row r="3345" spans="1:10">
      <c r="A3345" s="2" t="str">
        <f>'[1]2025年已发货'!A:A</f>
        <v>德胜</v>
      </c>
      <c r="B3345" s="2" t="str">
        <f>'[1]2025年已发货'!B:B</f>
        <v>螺纹钢</v>
      </c>
      <c r="C3345" s="2" t="str">
        <f>'[1]2025年已发货'!C:C</f>
        <v>HRB400E Φ22 12m</v>
      </c>
      <c r="D3345" s="2" t="str">
        <f>'[1]2025年已发货'!D:D</f>
        <v>吨</v>
      </c>
      <c r="E3345" s="2">
        <f>'[1]2025年已发货'!E:E</f>
        <v>50</v>
      </c>
      <c r="F3345" s="4">
        <f>'[1]2025年已发货'!F:F</f>
        <v>45796</v>
      </c>
      <c r="G3345" s="2" t="str">
        <f>'[1]2025年已发货'!G:G</f>
        <v>(宜宾兴港三江新区长江工业园建设项目-M2-5#厂房)宜宾市翠屏区宜宾汽车零部件配套产业基地(纬五路南)</v>
      </c>
      <c r="H3345" s="2" t="str">
        <f>'[1]2025年已发货'!H:H</f>
        <v>王涛</v>
      </c>
      <c r="I3345" s="2">
        <f>'[1]2025年已发货'!I:I</f>
        <v>18381110677</v>
      </c>
      <c r="J3345" s="2" t="str">
        <f>_xlfn._xlws.FILTER(辅助信息!D:D,辅助信息!G:G=G3345)</f>
        <v>宜宾兴港三江新区长江工业园建设项目</v>
      </c>
    </row>
    <row r="3346" spans="1:10">
      <c r="A3346" s="2" t="str">
        <f>'[1]2025年已发货'!A:A</f>
        <v>湖北商贸</v>
      </c>
      <c r="B3346" s="2" t="str">
        <f>'[1]2025年已发货'!B:B</f>
        <v>螺纹钢</v>
      </c>
      <c r="C3346" s="2" t="str">
        <f>'[1]2025年已发货'!C:C</f>
        <v>HRB400E Φ16 9m</v>
      </c>
      <c r="D3346" s="2" t="str">
        <f>'[1]2025年已发货'!D:D</f>
        <v>吨</v>
      </c>
      <c r="E3346" s="2">
        <f>'[1]2025年已发货'!E:E</f>
        <v>35</v>
      </c>
      <c r="F3346" s="4">
        <f>'[1]2025年已发货'!F:F</f>
        <v>45796</v>
      </c>
      <c r="G3346" s="2" t="str">
        <f>'[1]2025年已发货'!G:G</f>
        <v>（中铁十局-资乐高速4标）四川省眉山市仁寿县彰加镇促进村中铁十局资乐高速1#钢筋场</v>
      </c>
      <c r="H3346" s="2" t="str">
        <f>'[1]2025年已发货'!H:H</f>
        <v>杨飞</v>
      </c>
      <c r="I3346" s="2">
        <f>'[1]2025年已发货'!I:I</f>
        <v>15667998777</v>
      </c>
      <c r="J3346" s="2" vm="1" t="e">
        <f>_xlfn._xlws.FILTER(辅助信息!D:D,辅助信息!G:G=G3346)</f>
        <v>#VALUE!</v>
      </c>
    </row>
    <row r="3347" spans="1:10">
      <c r="A3347" s="2" t="str">
        <f>'[1]2025年已发货'!A:A</f>
        <v>湖北商贸</v>
      </c>
      <c r="B3347" s="2" t="str">
        <f>'[1]2025年已发货'!B:B</f>
        <v>螺纹钢</v>
      </c>
      <c r="C3347" s="2" t="str">
        <f>'[1]2025年已发货'!C:C</f>
        <v>HRB400E Φ14 12m</v>
      </c>
      <c r="D3347" s="2" t="str">
        <f>'[1]2025年已发货'!D:D</f>
        <v>吨</v>
      </c>
      <c r="E3347" s="2">
        <f>'[1]2025年已发货'!E:E</f>
        <v>35</v>
      </c>
      <c r="F3347" s="4">
        <f>'[1]2025年已发货'!F:F</f>
        <v>45796</v>
      </c>
      <c r="G3347" s="2" t="str">
        <f>'[1]2025年已发货'!G:G</f>
        <v>（中铁十局-资乐高速4标）四川省眉山市仁寿县彰加镇促进村中铁十局资乐高速1#钢筋场</v>
      </c>
      <c r="H3347" s="2" t="str">
        <f>'[1]2025年已发货'!H:H</f>
        <v>杨飞</v>
      </c>
      <c r="I3347" s="2">
        <f>'[1]2025年已发货'!I:I</f>
        <v>15667998777</v>
      </c>
      <c r="J3347" s="2" vm="1" t="e">
        <f>_xlfn._xlws.FILTER(辅助信息!D:D,辅助信息!G:G=G3347)</f>
        <v>#VALUE!</v>
      </c>
    </row>
    <row r="3348" spans="1:10">
      <c r="A3348" s="2" t="str">
        <f>'[1]2025年已发货'!A:A</f>
        <v>湖北商贸</v>
      </c>
      <c r="B3348" s="2" t="str">
        <f>'[1]2025年已发货'!B:B</f>
        <v>螺纹钢</v>
      </c>
      <c r="C3348" s="2" t="str">
        <f>'[1]2025年已发货'!C:C</f>
        <v>HRB400E Φ32 12m</v>
      </c>
      <c r="D3348" s="2" t="str">
        <f>'[1]2025年已发货'!D:D</f>
        <v>吨</v>
      </c>
      <c r="E3348" s="2">
        <f>'[1]2025年已发货'!E:E</f>
        <v>35</v>
      </c>
      <c r="F3348" s="4">
        <f>'[1]2025年已发货'!F:F</f>
        <v>45796</v>
      </c>
      <c r="G3348" s="2" t="str">
        <f>'[1]2025年已发货'!G:G</f>
        <v>（中铁十局-资乐高速4标）四川省眉山市仁寿县彰加镇促进村中铁十局资乐高速1#钢筋场</v>
      </c>
      <c r="H3348" s="2" t="str">
        <f>'[1]2025年已发货'!H:H</f>
        <v>杨飞</v>
      </c>
      <c r="I3348" s="2">
        <f>'[1]2025年已发货'!I:I</f>
        <v>15667998777</v>
      </c>
      <c r="J3348" s="2" vm="1" t="e">
        <f>_xlfn._xlws.FILTER(辅助信息!D:D,辅助信息!G:G=G3348)</f>
        <v>#VALUE!</v>
      </c>
    </row>
    <row r="3349" spans="1:10">
      <c r="A3349" s="2" t="str">
        <f>'[1]2025年已发货'!A:A</f>
        <v>湖北商贸</v>
      </c>
      <c r="B3349" s="2" t="str">
        <f>'[1]2025年已发货'!B:B</f>
        <v>螺纹钢</v>
      </c>
      <c r="C3349" s="2" t="str">
        <f>'[1]2025年已发货'!C:C</f>
        <v>HRB500E Φ25 12m</v>
      </c>
      <c r="D3349" s="2" t="str">
        <f>'[1]2025年已发货'!D:D</f>
        <v>吨</v>
      </c>
      <c r="E3349" s="2">
        <f>'[1]2025年已发货'!E:E</f>
        <v>35</v>
      </c>
      <c r="F3349" s="4">
        <f>'[1]2025年已发货'!F:F</f>
        <v>45796</v>
      </c>
      <c r="G3349" s="2" t="str">
        <f>'[1]2025年已发货'!G:G</f>
        <v>（中铁十局-资乐高速4标）四川省眉山市仁寿县彰加镇促进村中铁十局资乐高速1#钢筋场</v>
      </c>
      <c r="H3349" s="2" t="str">
        <f>'[1]2025年已发货'!H:H</f>
        <v>杨飞</v>
      </c>
      <c r="I3349" s="2">
        <f>'[1]2025年已发货'!I:I</f>
        <v>15667998777</v>
      </c>
      <c r="J3349" s="2" vm="1" t="e">
        <f>_xlfn._xlws.FILTER(辅助信息!D:D,辅助信息!G:G=G3349)</f>
        <v>#VALUE!</v>
      </c>
    </row>
    <row r="3350" spans="1:10">
      <c r="A3350" s="2" t="str">
        <f>'[1]2025年已发货'!A:A</f>
        <v>湖北商贸</v>
      </c>
      <c r="B3350" s="2" t="str">
        <f>'[1]2025年已发货'!B:B</f>
        <v>高线</v>
      </c>
      <c r="C3350" s="2" t="str">
        <f>'[1]2025年已发货'!C:C</f>
        <v>HPB300Φ10</v>
      </c>
      <c r="D3350" s="2" t="str">
        <f>'[1]2025年已发货'!D:D</f>
        <v>吨</v>
      </c>
      <c r="E3350" s="2">
        <f>'[1]2025年已发货'!E:E</f>
        <v>35</v>
      </c>
      <c r="F3350" s="4">
        <f>'[1]2025年已发货'!F:F</f>
        <v>45796</v>
      </c>
      <c r="G3350" s="2" t="str">
        <f>'[1]2025年已发货'!G:G</f>
        <v>（中铁十局-资乐高速4标）四川省眉山市仁寿县彰加镇促进村中铁十局2#钢筋厂</v>
      </c>
      <c r="H3350" s="2" t="str">
        <f>'[1]2025年已发货'!H:H</f>
        <v>杨飞</v>
      </c>
      <c r="I3350" s="2">
        <f>'[1]2025年已发货'!I:I</f>
        <v>15667998777</v>
      </c>
      <c r="J3350" s="2" vm="1" t="e">
        <f>_xlfn._xlws.FILTER(辅助信息!D:D,辅助信息!G:G=G3350)</f>
        <v>#VALUE!</v>
      </c>
    </row>
    <row r="3351" spans="1:10">
      <c r="A3351" s="2" t="str">
        <f>'[1]2025年已发货'!A:A</f>
        <v>湖北商贸</v>
      </c>
      <c r="B3351" s="2" t="str">
        <f>'[1]2025年已发货'!B:B</f>
        <v>螺纹钢</v>
      </c>
      <c r="C3351" s="2" t="str">
        <f>'[1]2025年已发货'!C:C</f>
        <v>HRB500E Φ25 9m</v>
      </c>
      <c r="D3351" s="2" t="str">
        <f>'[1]2025年已发货'!D:D</f>
        <v>吨</v>
      </c>
      <c r="E3351" s="2">
        <f>'[1]2025年已发货'!E:E</f>
        <v>35</v>
      </c>
      <c r="F3351" s="4">
        <f>'[1]2025年已发货'!F:F</f>
        <v>45796</v>
      </c>
      <c r="G3351" s="2" t="str">
        <f>'[1]2025年已发货'!G:G</f>
        <v>（中铁十局-资乐高速4标）四川省眉山市仁寿县彰加镇促进村中铁十局2#钢筋厂</v>
      </c>
      <c r="H3351" s="2" t="str">
        <f>'[1]2025年已发货'!H:H</f>
        <v>杨飞</v>
      </c>
      <c r="I3351" s="2">
        <f>'[1]2025年已发货'!I:I</f>
        <v>15667998777</v>
      </c>
      <c r="J3351" s="2" vm="1" t="e">
        <f>_xlfn._xlws.FILTER(辅助信息!D:D,辅助信息!G:G=G3351)</f>
        <v>#VALUE!</v>
      </c>
    </row>
    <row r="3352" spans="1:10">
      <c r="A3352" s="2" t="str">
        <f>'[1]2025年已发货'!A:A</f>
        <v>湖北商贸</v>
      </c>
      <c r="B3352" s="2" t="str">
        <f>'[1]2025年已发货'!B:B</f>
        <v>螺纹钢</v>
      </c>
      <c r="C3352" s="2" t="str">
        <f>'[1]2025年已发货'!C:C</f>
        <v>HRB400E Φ12 9m</v>
      </c>
      <c r="D3352" s="2" t="str">
        <f>'[1]2025年已发货'!D:D</f>
        <v>吨</v>
      </c>
      <c r="E3352" s="2">
        <f>'[1]2025年已发货'!E:E</f>
        <v>35</v>
      </c>
      <c r="F3352" s="4">
        <f>'[1]2025年已发货'!F:F</f>
        <v>45796</v>
      </c>
      <c r="G3352" s="2" t="str">
        <f>'[1]2025年已发货'!G:G</f>
        <v>（中铁十局-资乐高速4标）四川省眉山市仁寿县彰加镇促进村中铁十局资乐高速1#钢筋场</v>
      </c>
      <c r="H3352" s="2" t="str">
        <f>'[1]2025年已发货'!H:H</f>
        <v>杨飞</v>
      </c>
      <c r="I3352" s="2">
        <f>'[1]2025年已发货'!I:I</f>
        <v>15667998777</v>
      </c>
      <c r="J3352" s="2" vm="1" t="e">
        <f>_xlfn._xlws.FILTER(辅助信息!D:D,辅助信息!G:G=G3352)</f>
        <v>#VALUE!</v>
      </c>
    </row>
    <row r="3353" spans="1:10">
      <c r="A3353" s="2" t="str">
        <f>'[1]2025年已发货'!A:A</f>
        <v>达钢</v>
      </c>
      <c r="B3353" s="2" t="str">
        <f>'[1]2025年已发货'!B:B</f>
        <v>盘螺</v>
      </c>
      <c r="C3353" s="2" t="str">
        <f>'[1]2025年已发货'!C:C</f>
        <v>HRB400E Φ10</v>
      </c>
      <c r="D3353" s="2" t="str">
        <f>'[1]2025年已发货'!D:D</f>
        <v>吨</v>
      </c>
      <c r="E3353" s="2">
        <f>'[1]2025年已发货'!E:E</f>
        <v>18</v>
      </c>
      <c r="F3353" s="4">
        <f>'[1]2025年已发货'!F:F</f>
        <v>45796</v>
      </c>
      <c r="G3353" s="2" t="str">
        <f>'[1]2025年已发货'!G:G</f>
        <v>（十九冶-江龙高速二分部）重庆市云阳县宝坪镇双塆村*宝坪梁场</v>
      </c>
      <c r="H3353" s="2" t="str">
        <f>'[1]2025年已发货'!H:H</f>
        <v>张鹏</v>
      </c>
      <c r="I3353" s="2">
        <f>'[1]2025年已发货'!I:I</f>
        <v>18223006448</v>
      </c>
      <c r="J3353" s="2" vm="1" t="e">
        <f>_xlfn._xlws.FILTER(辅助信息!D:D,辅助信息!G:G=G3353)</f>
        <v>#VALUE!</v>
      </c>
    </row>
    <row r="3354" spans="1:10">
      <c r="A3354" s="2" t="str">
        <f>'[1]2025年已发货'!A:A</f>
        <v>达钢</v>
      </c>
      <c r="B3354" s="2" t="str">
        <f>'[1]2025年已发货'!B:B</f>
        <v>直螺纹</v>
      </c>
      <c r="C3354" s="2" t="str">
        <f>'[1]2025年已发货'!C:C</f>
        <v>HRB400E Φ20 9m</v>
      </c>
      <c r="D3354" s="2" t="str">
        <f>'[1]2025年已发货'!D:D</f>
        <v>吨</v>
      </c>
      <c r="E3354" s="2">
        <f>'[1]2025年已发货'!E:E</f>
        <v>24</v>
      </c>
      <c r="F3354" s="4">
        <f>'[1]2025年已发货'!F:F</f>
        <v>45796</v>
      </c>
      <c r="G3354" s="2" t="str">
        <f>'[1]2025年已发货'!G:G</f>
        <v>（十九冶-江龙高速二分部）重庆市云阳县宝坪镇双塆村*宝坪梁场</v>
      </c>
      <c r="H3354" s="2" t="str">
        <f>'[1]2025年已发货'!H:H</f>
        <v>张鹏</v>
      </c>
      <c r="I3354" s="2">
        <f>'[1]2025年已发货'!I:I</f>
        <v>18223006448</v>
      </c>
      <c r="J3354" s="2" vm="1" t="e">
        <f>_xlfn._xlws.FILTER(辅助信息!D:D,辅助信息!G:G=G3354)</f>
        <v>#VALUE!</v>
      </c>
    </row>
    <row r="3355" spans="1:10">
      <c r="A3355" s="2" t="str">
        <f>'[1]2025年已发货'!A:A</f>
        <v>达钢</v>
      </c>
      <c r="B3355" s="2" t="str">
        <f>'[1]2025年已发货'!B:B</f>
        <v>直螺纹</v>
      </c>
      <c r="C3355" s="2" t="str">
        <f>'[1]2025年已发货'!C:C</f>
        <v>HRB400E Φ25 9m</v>
      </c>
      <c r="D3355" s="2" t="str">
        <f>'[1]2025年已发货'!D:D</f>
        <v>吨</v>
      </c>
      <c r="E3355" s="2">
        <f>'[1]2025年已发货'!E:E</f>
        <v>30</v>
      </c>
      <c r="F3355" s="4">
        <f>'[1]2025年已发货'!F:F</f>
        <v>45796</v>
      </c>
      <c r="G3355" s="2" t="str">
        <f>'[1]2025年已发货'!G:G</f>
        <v>（十九冶-江龙高速二分部）重庆市云阳县宝坪镇双塆村*宝坪梁场</v>
      </c>
      <c r="H3355" s="2" t="str">
        <f>'[1]2025年已发货'!H:H</f>
        <v>张鹏</v>
      </c>
      <c r="I3355" s="2">
        <f>'[1]2025年已发货'!I:I</f>
        <v>18223006448</v>
      </c>
      <c r="J3355" s="2" vm="1" t="e">
        <f>_xlfn._xlws.FILTER(辅助信息!D:D,辅助信息!G:G=G3355)</f>
        <v>#VALUE!</v>
      </c>
    </row>
    <row r="3356" spans="1:10">
      <c r="A3356" s="2" t="str">
        <f>'[1]2025年已发货'!A:A</f>
        <v>晋邦</v>
      </c>
      <c r="B3356" s="2" t="str">
        <f>'[1]2025年已发货'!B:B</f>
        <v>螺纹钢</v>
      </c>
      <c r="C3356" s="2" t="str">
        <f>'[1]2025年已发货'!C:C</f>
        <v>HRB400E Φ16 9m</v>
      </c>
      <c r="D3356" s="2" t="str">
        <f>'[1]2025年已发货'!D:D</f>
        <v>吨</v>
      </c>
      <c r="E3356" s="2">
        <f>'[1]2025年已发货'!E:E</f>
        <v>20</v>
      </c>
      <c r="F3356" s="4">
        <f>'[1]2025年已发货'!F:F</f>
        <v>45796</v>
      </c>
      <c r="G3356" s="2" t="str">
        <f>'[1]2025年已发货'!G:G</f>
        <v>（十九冶-江龙高速三分部）重庆市云阳县龙角镇*刘家漕3#桥</v>
      </c>
      <c r="H3356" s="2" t="str">
        <f>'[1]2025年已发货'!H:H</f>
        <v>任海军</v>
      </c>
      <c r="I3356" s="2">
        <f>'[1]2025年已发货'!I:I</f>
        <v>17725037830</v>
      </c>
      <c r="J3356" s="2" vm="1" t="e">
        <f>_xlfn._xlws.FILTER(辅助信息!D:D,辅助信息!G:G=G3356)</f>
        <v>#VALUE!</v>
      </c>
    </row>
    <row r="3357" spans="1:10">
      <c r="A3357" s="2" t="str">
        <f>'[1]2025年已发货'!A:A</f>
        <v>晋邦</v>
      </c>
      <c r="B3357" s="2" t="str">
        <f>'[1]2025年已发货'!B:B</f>
        <v>螺纹钢</v>
      </c>
      <c r="C3357" s="2" t="str">
        <f>'[1]2025年已发货'!C:C</f>
        <v>HRB400E Φ12 9m</v>
      </c>
      <c r="D3357" s="2" t="str">
        <f>'[1]2025年已发货'!D:D</f>
        <v>吨</v>
      </c>
      <c r="E3357" s="2">
        <f>'[1]2025年已发货'!E:E</f>
        <v>10</v>
      </c>
      <c r="F3357" s="4">
        <f>'[1]2025年已发货'!F:F</f>
        <v>45796</v>
      </c>
      <c r="G3357" s="2" t="str">
        <f>'[1]2025年已发货'!G:G</f>
        <v>（十九冶-江龙高速三分部）重庆市云阳县龙角镇*刘家漕3#桥</v>
      </c>
      <c r="H3357" s="2" t="str">
        <f>'[1]2025年已发货'!H:H</f>
        <v>任海军</v>
      </c>
      <c r="I3357" s="2">
        <f>'[1]2025年已发货'!I:I</f>
        <v>17725037830</v>
      </c>
      <c r="J3357" s="2" vm="1" t="e">
        <f>_xlfn._xlws.FILTER(辅助信息!D:D,辅助信息!G:G=G3357)</f>
        <v>#VALUE!</v>
      </c>
    </row>
    <row r="3358" spans="1:10">
      <c r="A3358" s="2" t="str">
        <f>'[1]2025年已发货'!A:A</f>
        <v>晋邦</v>
      </c>
      <c r="B3358" s="2" t="str">
        <f>'[1]2025年已发货'!B:B</f>
        <v>螺纹钢</v>
      </c>
      <c r="C3358" s="2" t="str">
        <f>'[1]2025年已发货'!C:C</f>
        <v>HRB400E Φ16 9m</v>
      </c>
      <c r="D3358" s="2" t="str">
        <f>'[1]2025年已发货'!D:D</f>
        <v>吨</v>
      </c>
      <c r="E3358" s="2">
        <f>'[1]2025年已发货'!E:E</f>
        <v>30</v>
      </c>
      <c r="F3358" s="4">
        <f>'[1]2025年已发货'!F:F</f>
        <v>45796</v>
      </c>
      <c r="G3358" s="2" t="str">
        <f>'[1]2025年已发货'!G:G</f>
        <v>（十九冶-江龙高速三分部）重庆市云阳县蔈草镇三坵田*朗树湾1#桥桥面</v>
      </c>
      <c r="H3358" s="2" t="str">
        <f>'[1]2025年已发货'!H:H</f>
        <v>任海军</v>
      </c>
      <c r="I3358" s="2">
        <f>'[1]2025年已发货'!I:I</f>
        <v>17725037830</v>
      </c>
      <c r="J3358" s="2" vm="1" t="e">
        <f>_xlfn._xlws.FILTER(辅助信息!D:D,辅助信息!G:G=G3358)</f>
        <v>#VALUE!</v>
      </c>
    </row>
    <row r="3359" spans="1:10">
      <c r="A3359" s="2" t="str">
        <f>'[1]2025年已发货'!A:A</f>
        <v>晋邦</v>
      </c>
      <c r="B3359" s="2" t="str">
        <f>'[1]2025年已发货'!B:B</f>
        <v>螺纹钢</v>
      </c>
      <c r="C3359" s="2" t="str">
        <f>'[1]2025年已发货'!C:C</f>
        <v>HRB400E Φ14 9m</v>
      </c>
      <c r="D3359" s="2" t="str">
        <f>'[1]2025年已发货'!D:D</f>
        <v>吨</v>
      </c>
      <c r="E3359" s="2">
        <f>'[1]2025年已发货'!E:E</f>
        <v>15</v>
      </c>
      <c r="F3359" s="4">
        <f>'[1]2025年已发货'!F:F</f>
        <v>45796</v>
      </c>
      <c r="G3359" s="2" t="str">
        <f>'[1]2025年已发货'!G:G</f>
        <v>（十九冶-江龙高速三分部）重庆市云阳县龙角镇*皮家营隧道</v>
      </c>
      <c r="H3359" s="2" t="str">
        <f>'[1]2025年已发货'!H:H</f>
        <v>任海军</v>
      </c>
      <c r="I3359" s="2">
        <f>'[1]2025年已发货'!I:I</f>
        <v>17725037830</v>
      </c>
      <c r="J3359" s="2" vm="1" t="e">
        <f>_xlfn._xlws.FILTER(辅助信息!D:D,辅助信息!G:G=G3359)</f>
        <v>#VALUE!</v>
      </c>
    </row>
    <row r="3360" spans="1:10">
      <c r="A3360" s="2" t="str">
        <f>'[1]2025年已发货'!A:A</f>
        <v>晋邦</v>
      </c>
      <c r="B3360" s="2" t="str">
        <f>'[1]2025年已发货'!B:B</f>
        <v>螺纹钢</v>
      </c>
      <c r="C3360" s="2" t="str">
        <f>'[1]2025年已发货'!C:C</f>
        <v>HRB400E Φ20 9m</v>
      </c>
      <c r="D3360" s="2" t="str">
        <f>'[1]2025年已发货'!D:D</f>
        <v>吨</v>
      </c>
      <c r="E3360" s="2">
        <f>'[1]2025年已发货'!E:E</f>
        <v>5</v>
      </c>
      <c r="F3360" s="4">
        <f>'[1]2025年已发货'!F:F</f>
        <v>45796</v>
      </c>
      <c r="G3360" s="2" t="str">
        <f>'[1]2025年已发货'!G:G</f>
        <v>（十九冶-江龙高速三分部）重庆市云阳县开云高速（钢厂村）*朗树湾2#桥路基</v>
      </c>
      <c r="H3360" s="2" t="str">
        <f>'[1]2025年已发货'!H:H</f>
        <v>任海军</v>
      </c>
      <c r="I3360" s="2">
        <f>'[1]2025年已发货'!I:I</f>
        <v>17725037830</v>
      </c>
      <c r="J3360" s="2" vm="1" t="e">
        <f>_xlfn._xlws.FILTER(辅助信息!D:D,辅助信息!G:G=G3360)</f>
        <v>#VALUE!</v>
      </c>
    </row>
    <row r="3361" spans="1:10">
      <c r="A3361" s="2" t="str">
        <f>'[1]2025年已发货'!A:A</f>
        <v>晋邦</v>
      </c>
      <c r="B3361" s="2" t="str">
        <f>'[1]2025年已发货'!B:B</f>
        <v>高线</v>
      </c>
      <c r="C3361" s="2" t="str">
        <f>'[1]2025年已发货'!C:C</f>
        <v>HPB300Φ10</v>
      </c>
      <c r="D3361" s="2" t="str">
        <f>'[1]2025年已发货'!D:D</f>
        <v>吨</v>
      </c>
      <c r="E3361" s="2">
        <f>'[1]2025年已发货'!E:E</f>
        <v>18</v>
      </c>
      <c r="F3361" s="4">
        <f>'[1]2025年已发货'!F:F</f>
        <v>45796</v>
      </c>
      <c r="G3361" s="2" t="str">
        <f>'[1]2025年已发货'!G:G</f>
        <v>（十九冶-江龙高速二分部）重庆市云阳县宝坪镇双塆村*宝坪梁场</v>
      </c>
      <c r="H3361" s="2" t="str">
        <f>'[1]2025年已发货'!H:H</f>
        <v>张鹏</v>
      </c>
      <c r="I3361" s="2">
        <f>'[1]2025年已发货'!I:I</f>
        <v>18223006448</v>
      </c>
      <c r="J3361" s="2" vm="1" t="e">
        <f>_xlfn._xlws.FILTER(辅助信息!D:D,辅助信息!G:G=G3361)</f>
        <v>#VALUE!</v>
      </c>
    </row>
    <row r="3362" spans="1:10">
      <c r="A3362" s="2" t="str">
        <f>'[1]2025年已发货'!A:A</f>
        <v>晋邦</v>
      </c>
      <c r="B3362" s="2" t="str">
        <f>'[1]2025年已发货'!B:B</f>
        <v>直螺纹</v>
      </c>
      <c r="C3362" s="2" t="str">
        <f>'[1]2025年已发货'!C:C</f>
        <v>HRB400E Φ16 9m</v>
      </c>
      <c r="D3362" s="2" t="str">
        <f>'[1]2025年已发货'!D:D</f>
        <v>吨</v>
      </c>
      <c r="E3362" s="2">
        <f>'[1]2025年已发货'!E:E</f>
        <v>40</v>
      </c>
      <c r="F3362" s="4">
        <f>'[1]2025年已发货'!F:F</f>
        <v>45796</v>
      </c>
      <c r="G3362" s="2" t="str">
        <f>'[1]2025年已发货'!G:G</f>
        <v>（十九冶-江龙高速二分部）重庆市云阳县宝坪镇双塆村*宝坪梁场</v>
      </c>
      <c r="H3362" s="2" t="str">
        <f>'[1]2025年已发货'!H:H</f>
        <v>张鹏</v>
      </c>
      <c r="I3362" s="2">
        <f>'[1]2025年已发货'!I:I</f>
        <v>18223006448</v>
      </c>
      <c r="J3362" s="2" vm="1" t="e">
        <f>_xlfn._xlws.FILTER(辅助信息!D:D,辅助信息!G:G=G3362)</f>
        <v>#VALUE!</v>
      </c>
    </row>
    <row r="3363" spans="1:10">
      <c r="A3363" s="2" t="str">
        <f>'[1]2025年已发货'!A:A</f>
        <v>晋邦</v>
      </c>
      <c r="B3363" s="2" t="str">
        <f>'[1]2025年已发货'!B:B</f>
        <v>高线</v>
      </c>
      <c r="C3363" s="2" t="str">
        <f>'[1]2025年已发货'!C:C</f>
        <v>HPB300Φ10</v>
      </c>
      <c r="D3363" s="2" t="str">
        <f>'[1]2025年已发货'!D:D</f>
        <v>吨</v>
      </c>
      <c r="E3363" s="2">
        <f>'[1]2025年已发货'!E:E</f>
        <v>20</v>
      </c>
      <c r="F3363" s="4">
        <f>'[1]2025年已发货'!F:F</f>
        <v>45796</v>
      </c>
      <c r="G3363" s="2" t="str">
        <f>'[1]2025年已发货'!G:G</f>
        <v>（十九冶-江龙高速二分部）重庆市云阳县凤鸣镇平顶村*磨子坪隧道出口</v>
      </c>
      <c r="H3363" s="2" t="str">
        <f>'[1]2025年已发货'!H:H</f>
        <v>张鹏</v>
      </c>
      <c r="I3363" s="2">
        <f>'[1]2025年已发货'!I:I</f>
        <v>18223006448</v>
      </c>
      <c r="J3363" s="2" vm="1" t="e">
        <f>_xlfn._xlws.FILTER(辅助信息!D:D,辅助信息!G:G=G3363)</f>
        <v>#VALUE!</v>
      </c>
    </row>
    <row r="3364" spans="1:10">
      <c r="A3364" s="2" t="str">
        <f>'[1]2025年已发货'!A:A</f>
        <v>晋邦</v>
      </c>
      <c r="B3364" s="2" t="str">
        <f>'[1]2025年已发货'!B:B</f>
        <v>直螺纹</v>
      </c>
      <c r="C3364" s="2" t="str">
        <f>'[1]2025年已发货'!C:C</f>
        <v>HRB400E Φ18 9m</v>
      </c>
      <c r="D3364" s="2" t="str">
        <f>'[1]2025年已发货'!D:D</f>
        <v>吨</v>
      </c>
      <c r="E3364" s="2">
        <f>'[1]2025年已发货'!E:E</f>
        <v>7</v>
      </c>
      <c r="F3364" s="4">
        <f>'[1]2025年已发货'!F:F</f>
        <v>45796</v>
      </c>
      <c r="G3364" s="2" t="str">
        <f>'[1]2025年已发货'!G:G</f>
        <v>（十九冶-江龙高速二分部）重庆市云阳县凤鸣镇平顶村*磨子坪隧道出口</v>
      </c>
      <c r="H3364" s="2" t="str">
        <f>'[1]2025年已发货'!H:H</f>
        <v>张鹏</v>
      </c>
      <c r="I3364" s="2">
        <f>'[1]2025年已发货'!I:I</f>
        <v>18223006448</v>
      </c>
      <c r="J3364" s="2" vm="1" t="e">
        <f>_xlfn._xlws.FILTER(辅助信息!D:D,辅助信息!G:G=G3364)</f>
        <v>#VALUE!</v>
      </c>
    </row>
    <row r="3365" spans="1:10">
      <c r="A3365" s="2" t="str">
        <f>'[1]2025年已发货'!A:A</f>
        <v>晋邦</v>
      </c>
      <c r="B3365" s="2" t="str">
        <f>'[1]2025年已发货'!B:B</f>
        <v>直螺纹</v>
      </c>
      <c r="C3365" s="2" t="str">
        <f>'[1]2025年已发货'!C:C</f>
        <v>HRB400E Φ20 9m</v>
      </c>
      <c r="D3365" s="2" t="str">
        <f>'[1]2025年已发货'!D:D</f>
        <v>吨</v>
      </c>
      <c r="E3365" s="2">
        <f>'[1]2025年已发货'!E:E</f>
        <v>10</v>
      </c>
      <c r="F3365" s="4">
        <f>'[1]2025年已发货'!F:F</f>
        <v>45796</v>
      </c>
      <c r="G3365" s="2" t="str">
        <f>'[1]2025年已发货'!G:G</f>
        <v>（十九冶-江龙高速二分部）重庆市云阳县凤鸣镇平顶村*磨子坪隧道出口</v>
      </c>
      <c r="H3365" s="2" t="str">
        <f>'[1]2025年已发货'!H:H</f>
        <v>张鹏</v>
      </c>
      <c r="I3365" s="2">
        <f>'[1]2025年已发货'!I:I</f>
        <v>18223006448</v>
      </c>
      <c r="J3365" s="2" vm="1" t="e">
        <f>_xlfn._xlws.FILTER(辅助信息!D:D,辅助信息!G:G=G3365)</f>
        <v>#VALUE!</v>
      </c>
    </row>
    <row r="3366" spans="1:10">
      <c r="A3366" s="2" t="str">
        <f>'[1]2025年已发货'!A:A</f>
        <v>晋邦</v>
      </c>
      <c r="B3366" s="2" t="str">
        <f>'[1]2025年已发货'!B:B</f>
        <v>高线</v>
      </c>
      <c r="C3366" s="2" t="str">
        <f>'[1]2025年已发货'!C:C</f>
        <v>HPB300Φ10</v>
      </c>
      <c r="D3366" s="2" t="str">
        <f>'[1]2025年已发货'!D:D</f>
        <v>吨</v>
      </c>
      <c r="E3366" s="2">
        <f>'[1]2025年已发货'!E:E</f>
        <v>10</v>
      </c>
      <c r="F3366" s="4">
        <f>'[1]2025年已发货'!F:F</f>
        <v>45796</v>
      </c>
      <c r="G3366" s="2" t="str">
        <f>'[1]2025年已发货'!G:G</f>
        <v>（十九冶-江龙高速二分部）重庆市云阳县S305附近*龙角梁场</v>
      </c>
      <c r="H3366" s="2" t="str">
        <f>'[1]2025年已发货'!H:H</f>
        <v>张鹏</v>
      </c>
      <c r="I3366" s="2">
        <f>'[1]2025年已发货'!I:I</f>
        <v>18223006448</v>
      </c>
      <c r="J3366" s="2" vm="1" t="e">
        <f>_xlfn._xlws.FILTER(辅助信息!D:D,辅助信息!G:G=G3366)</f>
        <v>#VALUE!</v>
      </c>
    </row>
    <row r="3367" spans="1:10">
      <c r="A3367" s="2" t="str">
        <f>'[1]2025年已发货'!A:A</f>
        <v>钢固融</v>
      </c>
      <c r="B3367" s="2" t="str">
        <f>'[1]2025年已发货'!B:B</f>
        <v>螺纹钢</v>
      </c>
      <c r="C3367" s="2" t="str">
        <f>'[1]2025年已发货'!C:C</f>
        <v>HRB400E Φ22 9m</v>
      </c>
      <c r="D3367" s="2" t="str">
        <f>'[1]2025年已发货'!D:D</f>
        <v>吨</v>
      </c>
      <c r="E3367" s="2">
        <f>'[1]2025年已发货'!E:E</f>
        <v>33</v>
      </c>
      <c r="F3367" s="4">
        <f>'[1]2025年已发货'!F:F</f>
        <v>45796</v>
      </c>
      <c r="G3367" s="2" t="str">
        <f>'[1]2025年已发货'!G:G</f>
        <v>（五冶怡心湖项目）龙泉驿区双堰塘钓鱼东100米(北川路)龙泉驿区北川路</v>
      </c>
      <c r="H3367" s="2" t="str">
        <f>'[1]2025年已发货'!H:H</f>
        <v>董文学</v>
      </c>
      <c r="I3367" s="2">
        <f>'[1]2025年已发货'!I:I</f>
        <v>15828110575</v>
      </c>
      <c r="J3367" s="2" vm="1" t="e">
        <f>_xlfn._xlws.FILTER(辅助信息!D:D,辅助信息!G:G=G3367)</f>
        <v>#VALUE!</v>
      </c>
    </row>
    <row r="3368" spans="1:10">
      <c r="A3368" s="2" t="str">
        <f>'[1]2025年已发货'!A:A</f>
        <v>德胜</v>
      </c>
      <c r="B3368" s="2" t="str">
        <f>'[1]2025年已发货'!B:B</f>
        <v>螺纹钢</v>
      </c>
      <c r="C3368" s="2" t="str">
        <f>'[1]2025年已发货'!C:C</f>
        <v>HRB400E Φ14×12米</v>
      </c>
      <c r="D3368" s="2" t="str">
        <f>'[1]2025年已发货'!D:D</f>
        <v>吨</v>
      </c>
      <c r="E3368" s="2">
        <f>'[1]2025年已发货'!E:E</f>
        <v>35</v>
      </c>
      <c r="F3368" s="4">
        <f>'[1]2025年已发货'!F:F</f>
        <v>45796</v>
      </c>
      <c r="G3368" s="2" t="str">
        <f>'[1]2025年已发货'!G:G</f>
        <v>自永4标一局四公司（四川省内江市隆昌市金鹅街道自永4标一局四公司钢筋棚）</v>
      </c>
      <c r="H3368" s="2" t="str">
        <f>'[1]2025年已发货'!H:H</f>
        <v>郝优</v>
      </c>
      <c r="I3368" s="2">
        <f>'[1]2025年已发货'!I:I</f>
        <v>13891371707</v>
      </c>
      <c r="J3368" s="2" vm="1" t="e">
        <f>_xlfn._xlws.FILTER(辅助信息!D:D,辅助信息!G:G=G3368)</f>
        <v>#VALUE!</v>
      </c>
    </row>
    <row r="3369" spans="1:10">
      <c r="A3369" s="2" t="str">
        <f>'[1]2025年已发货'!A:A</f>
        <v>晋邦</v>
      </c>
      <c r="B3369" s="2" t="str">
        <f>'[1]2025年已发货'!B:B</f>
        <v>盘螺</v>
      </c>
      <c r="C3369" s="2" t="str">
        <f>'[1]2025年已发货'!C:C</f>
        <v>HRB400E Φ8</v>
      </c>
      <c r="D3369" s="2" t="str">
        <f>'[1]2025年已发货'!D:D</f>
        <v>吨</v>
      </c>
      <c r="E3369" s="2">
        <f>'[1]2025年已发货'!E:E</f>
        <v>2</v>
      </c>
      <c r="F3369" s="4">
        <f>'[1]2025年已发货'!F:F</f>
        <v>45797</v>
      </c>
      <c r="G3369" s="2" t="str">
        <f>'[1]2025年已发货'!G:G</f>
        <v>（十九冶-华电重庆奉节）重庆市奉节县康乐镇七星村</v>
      </c>
      <c r="H3369" s="2" t="str">
        <f>'[1]2025年已发货'!H:H</f>
        <v>岑甲乐</v>
      </c>
      <c r="I3369" s="2">
        <f>'[1]2025年已发货'!I:I</f>
        <v>17349037782</v>
      </c>
      <c r="J3369" s="2" vm="1" t="e">
        <f>_xlfn._xlws.FILTER(辅助信息!D:D,辅助信息!G:G=G3369)</f>
        <v>#VALUE!</v>
      </c>
    </row>
    <row r="3370" spans="1:10">
      <c r="A3370" s="2" t="str">
        <f>'[1]2025年已发货'!A:A</f>
        <v>晋邦</v>
      </c>
      <c r="B3370" s="2" t="str">
        <f>'[1]2025年已发货'!B:B</f>
        <v>盘螺</v>
      </c>
      <c r="C3370" s="2" t="str">
        <f>'[1]2025年已发货'!C:C</f>
        <v>HRB400E Φ10</v>
      </c>
      <c r="D3370" s="2" t="str">
        <f>'[1]2025年已发货'!D:D</f>
        <v>吨</v>
      </c>
      <c r="E3370" s="2">
        <f>'[1]2025年已发货'!E:E</f>
        <v>4</v>
      </c>
      <c r="F3370" s="4">
        <f>'[1]2025年已发货'!F:F</f>
        <v>45797</v>
      </c>
      <c r="G3370" s="2" t="str">
        <f>'[1]2025年已发货'!G:G</f>
        <v>（十九冶-华电重庆奉节）重庆市奉节县康乐镇七星村</v>
      </c>
      <c r="H3370" s="2" t="str">
        <f>'[1]2025年已发货'!H:H</f>
        <v>岑甲乐</v>
      </c>
      <c r="I3370" s="2">
        <f>'[1]2025年已发货'!I:I</f>
        <v>17349037782</v>
      </c>
      <c r="J3370" s="2" vm="1" t="e">
        <f>_xlfn._xlws.FILTER(辅助信息!D:D,辅助信息!G:G=G3370)</f>
        <v>#VALUE!</v>
      </c>
    </row>
    <row r="3371" spans="1:10">
      <c r="A3371" s="2" t="str">
        <f>'[1]2025年已发货'!A:A</f>
        <v>晋邦</v>
      </c>
      <c r="B3371" s="2" t="str">
        <f>'[1]2025年已发货'!B:B</f>
        <v>螺纹钢</v>
      </c>
      <c r="C3371" s="2" t="str">
        <f>'[1]2025年已发货'!C:C</f>
        <v>HRB400E Φ12 9m</v>
      </c>
      <c r="D3371" s="2" t="str">
        <f>'[1]2025年已发货'!D:D</f>
        <v>吨</v>
      </c>
      <c r="E3371" s="2">
        <f>'[1]2025年已发货'!E:E</f>
        <v>20</v>
      </c>
      <c r="F3371" s="4">
        <f>'[1]2025年已发货'!F:F</f>
        <v>45797</v>
      </c>
      <c r="G3371" s="2" t="str">
        <f>'[1]2025年已发货'!G:G</f>
        <v>（十九冶-华电重庆奉节）重庆市奉节县康乐镇七星村</v>
      </c>
      <c r="H3371" s="2" t="str">
        <f>'[1]2025年已发货'!H:H</f>
        <v>岑甲乐</v>
      </c>
      <c r="I3371" s="2">
        <f>'[1]2025年已发货'!I:I</f>
        <v>17349037782</v>
      </c>
      <c r="J3371" s="2" vm="1" t="e">
        <f>_xlfn._xlws.FILTER(辅助信息!D:D,辅助信息!G:G=G3371)</f>
        <v>#VALUE!</v>
      </c>
    </row>
    <row r="3372" spans="1:10">
      <c r="A3372" s="2" t="str">
        <f>'[1]2025年已发货'!A:A</f>
        <v>晋邦</v>
      </c>
      <c r="B3372" s="2" t="str">
        <f>'[1]2025年已发货'!B:B</f>
        <v>螺纹钢</v>
      </c>
      <c r="C3372" s="2" t="str">
        <f>'[1]2025年已发货'!C:C</f>
        <v>HRB400E Φ14 9m</v>
      </c>
      <c r="D3372" s="2" t="str">
        <f>'[1]2025年已发货'!D:D</f>
        <v>吨</v>
      </c>
      <c r="E3372" s="2">
        <f>'[1]2025年已发货'!E:E</f>
        <v>25</v>
      </c>
      <c r="F3372" s="4">
        <f>'[1]2025年已发货'!F:F</f>
        <v>45797</v>
      </c>
      <c r="G3372" s="2" t="str">
        <f>'[1]2025年已发货'!G:G</f>
        <v>（十九冶-华电重庆奉节）重庆市奉节县康乐镇七星村</v>
      </c>
      <c r="H3372" s="2" t="str">
        <f>'[1]2025年已发货'!H:H</f>
        <v>岑甲乐</v>
      </c>
      <c r="I3372" s="2">
        <f>'[1]2025年已发货'!I:I</f>
        <v>17349037782</v>
      </c>
      <c r="J3372" s="2" vm="1" t="e">
        <f>_xlfn._xlws.FILTER(辅助信息!D:D,辅助信息!G:G=G3372)</f>
        <v>#VALUE!</v>
      </c>
    </row>
    <row r="3373" spans="1:10">
      <c r="A3373" s="2" t="str">
        <f>'[1]2025年已发货'!A:A</f>
        <v>晋邦</v>
      </c>
      <c r="B3373" s="2" t="str">
        <f>'[1]2025年已发货'!B:B</f>
        <v>螺纹钢</v>
      </c>
      <c r="C3373" s="2" t="str">
        <f>'[1]2025年已发货'!C:C</f>
        <v>HRB400E Φ20 9m</v>
      </c>
      <c r="D3373" s="2" t="str">
        <f>'[1]2025年已发货'!D:D</f>
        <v>吨</v>
      </c>
      <c r="E3373" s="2">
        <f>'[1]2025年已发货'!E:E</f>
        <v>5</v>
      </c>
      <c r="F3373" s="4">
        <f>'[1]2025年已发货'!F:F</f>
        <v>45797</v>
      </c>
      <c r="G3373" s="2" t="str">
        <f>'[1]2025年已发货'!G:G</f>
        <v>（十九冶-华电重庆奉节）重庆市奉节县康乐镇七星村</v>
      </c>
      <c r="H3373" s="2" t="str">
        <f>'[1]2025年已发货'!H:H</f>
        <v>岑甲乐</v>
      </c>
      <c r="I3373" s="2">
        <f>'[1]2025年已发货'!I:I</f>
        <v>17349037782</v>
      </c>
      <c r="J3373" s="2" vm="1" t="e">
        <f>_xlfn._xlws.FILTER(辅助信息!D:D,辅助信息!G:G=G3373)</f>
        <v>#VALUE!</v>
      </c>
    </row>
    <row r="3374" spans="1:10">
      <c r="A3374" s="2" t="str">
        <f>'[1]2025年已发货'!A:A</f>
        <v>晋邦</v>
      </c>
      <c r="B3374" s="2" t="str">
        <f>'[1]2025年已发货'!B:B</f>
        <v>螺纹钢</v>
      </c>
      <c r="C3374" s="2" t="str">
        <f>'[1]2025年已发货'!C:C</f>
        <v>HRB400E Φ22 9m</v>
      </c>
      <c r="D3374" s="2" t="str">
        <f>'[1]2025年已发货'!D:D</f>
        <v>吨</v>
      </c>
      <c r="E3374" s="2">
        <f>'[1]2025年已发货'!E:E</f>
        <v>15</v>
      </c>
      <c r="F3374" s="4">
        <f>'[1]2025年已发货'!F:F</f>
        <v>45797</v>
      </c>
      <c r="G3374" s="2" t="str">
        <f>'[1]2025年已发货'!G:G</f>
        <v>（十九冶-华电重庆奉节）重庆市奉节县康乐镇七星村</v>
      </c>
      <c r="H3374" s="2" t="str">
        <f>'[1]2025年已发货'!H:H</f>
        <v>岑甲乐</v>
      </c>
      <c r="I3374" s="2">
        <f>'[1]2025年已发货'!I:I</f>
        <v>17349037782</v>
      </c>
      <c r="J3374" s="2" vm="1" t="e">
        <f>_xlfn._xlws.FILTER(辅助信息!D:D,辅助信息!G:G=G3374)</f>
        <v>#VALUE!</v>
      </c>
    </row>
    <row r="3375" spans="1:10">
      <c r="A3375" s="2" t="str">
        <f>'[1]2025年已发货'!A:A</f>
        <v>晋邦</v>
      </c>
      <c r="B3375" s="2" t="str">
        <f>'[1]2025年已发货'!B:B</f>
        <v>螺纹钢</v>
      </c>
      <c r="C3375" s="2" t="str">
        <f>'[1]2025年已发货'!C:C</f>
        <v>HRB400E Φ25 9m</v>
      </c>
      <c r="D3375" s="2" t="str">
        <f>'[1]2025年已发货'!D:D</f>
        <v>吨</v>
      </c>
      <c r="E3375" s="2">
        <f>'[1]2025年已发货'!E:E</f>
        <v>30</v>
      </c>
      <c r="F3375" s="4">
        <f>'[1]2025年已发货'!F:F</f>
        <v>45797</v>
      </c>
      <c r="G3375" s="2" t="str">
        <f>'[1]2025年已发货'!G:G</f>
        <v>（十九冶-华电重庆奉节）重庆市奉节县康乐镇七星村</v>
      </c>
      <c r="H3375" s="2" t="str">
        <f>'[1]2025年已发货'!H:H</f>
        <v>岑甲乐</v>
      </c>
      <c r="I3375" s="2">
        <f>'[1]2025年已发货'!I:I</f>
        <v>17349037782</v>
      </c>
      <c r="J3375" s="2" vm="1" t="e">
        <f>_xlfn._xlws.FILTER(辅助信息!D:D,辅助信息!G:G=G3375)</f>
        <v>#VALUE!</v>
      </c>
    </row>
    <row r="3376" spans="1:10">
      <c r="A3376" s="2" t="str">
        <f>'[1]2025年已发货'!A:A</f>
        <v>润耀</v>
      </c>
      <c r="B3376" s="2" t="str">
        <f>'[1]2025年已发货'!B:B</f>
        <v>螺纹钢</v>
      </c>
      <c r="C3376" s="2" t="str">
        <f>'[1]2025年已发货'!C:C</f>
        <v>HRB400EФ12*9m</v>
      </c>
      <c r="D3376" s="2" t="str">
        <f>'[1]2025年已发货'!D:D</f>
        <v>吨</v>
      </c>
      <c r="E3376" s="2">
        <f>'[1]2025年已发货'!E:E</f>
        <v>24</v>
      </c>
      <c r="F3376" s="4">
        <f>'[1]2025年已发货'!F:F</f>
        <v>45797</v>
      </c>
      <c r="G3376" s="2" t="str">
        <f>'[1]2025年已发货'!G:G</f>
        <v>（成铁西物-德阳西外街项目）四川省德阳市旌阳区黄山路一段（司机拍摄签收小票时需设置时间及地点水印）</v>
      </c>
      <c r="H3376" s="2" t="str">
        <f>'[1]2025年已发货'!H:H</f>
        <v>黄永福</v>
      </c>
      <c r="I3376" s="2">
        <f>'[1]2025年已发货'!I:I</f>
        <v>15982823571</v>
      </c>
      <c r="J3376" s="2" vm="1" t="e">
        <f>_xlfn._xlws.FILTER(辅助信息!D:D,辅助信息!G:G=G3376)</f>
        <v>#VALUE!</v>
      </c>
    </row>
    <row r="3377" spans="1:10">
      <c r="A3377" s="2" t="str">
        <f>'[1]2025年已发货'!A:A</f>
        <v>润耀</v>
      </c>
      <c r="B3377" s="2" t="str">
        <f>'[1]2025年已发货'!B:B</f>
        <v>螺纹钢</v>
      </c>
      <c r="C3377" s="2" t="str">
        <f>'[1]2025年已发货'!C:C</f>
        <v>HRB400EФ18*9m</v>
      </c>
      <c r="D3377" s="2" t="str">
        <f>'[1]2025年已发货'!D:D</f>
        <v>吨</v>
      </c>
      <c r="E3377" s="2">
        <f>'[1]2025年已发货'!E:E</f>
        <v>2</v>
      </c>
      <c r="F3377" s="4">
        <f>'[1]2025年已发货'!F:F</f>
        <v>45797</v>
      </c>
      <c r="G3377" s="2" t="str">
        <f>'[1]2025年已发货'!G:G</f>
        <v>（成铁西物-德阳西外街项目）四川省德阳市旌阳区黄山路一段（司机拍摄签收小票时需设置时间及地点水印）</v>
      </c>
      <c r="H3377" s="2" t="str">
        <f>'[1]2025年已发货'!H:H</f>
        <v>黄永福</v>
      </c>
      <c r="I3377" s="2">
        <f>'[1]2025年已发货'!I:I</f>
        <v>15982823571</v>
      </c>
      <c r="J3377" s="2" vm="1" t="e">
        <f>_xlfn._xlws.FILTER(辅助信息!D:D,辅助信息!G:G=G3377)</f>
        <v>#VALUE!</v>
      </c>
    </row>
    <row r="3378" spans="1:10">
      <c r="A3378" s="2" t="str">
        <f>'[1]2025年已发货'!A:A</f>
        <v>润耀</v>
      </c>
      <c r="B3378" s="2" t="str">
        <f>'[1]2025年已发货'!B:B</f>
        <v>螺纹钢</v>
      </c>
      <c r="C3378" s="2" t="str">
        <f>'[1]2025年已发货'!C:C</f>
        <v>HRB400EФ22*9m</v>
      </c>
      <c r="D3378" s="2" t="str">
        <f>'[1]2025年已发货'!D:D</f>
        <v>吨</v>
      </c>
      <c r="E3378" s="2">
        <f>'[1]2025年已发货'!E:E</f>
        <v>113</v>
      </c>
      <c r="F3378" s="4">
        <f>'[1]2025年已发货'!F:F</f>
        <v>45797</v>
      </c>
      <c r="G3378" s="2" t="str">
        <f>'[1]2025年已发货'!G:G</f>
        <v>（成铁西物-德阳西外街项目）四川省德阳市旌阳区黄山路一段（司机拍摄签收小票时需设置时间及地点水印）</v>
      </c>
      <c r="H3378" s="2" t="str">
        <f>'[1]2025年已发货'!H:H</f>
        <v>黄永福</v>
      </c>
      <c r="I3378" s="2">
        <f>'[1]2025年已发货'!I:I</f>
        <v>15982823571</v>
      </c>
      <c r="J3378" s="2" vm="1" t="e">
        <f>_xlfn._xlws.FILTER(辅助信息!D:D,辅助信息!G:G=G3378)</f>
        <v>#VALUE!</v>
      </c>
    </row>
    <row r="3379" spans="1:10">
      <c r="A3379" s="2" t="str">
        <f>'[1]2025年已发货'!A:A</f>
        <v>润耀</v>
      </c>
      <c r="B3379" s="2" t="str">
        <f>'[1]2025年已发货'!B:B</f>
        <v>螺纹钢</v>
      </c>
      <c r="C3379" s="2" t="str">
        <f>'[1]2025年已发货'!C:C</f>
        <v>HRB400E Φ12 12m</v>
      </c>
      <c r="D3379" s="2" t="str">
        <f>'[1]2025年已发货'!D:D</f>
        <v>吨</v>
      </c>
      <c r="E3379" s="2">
        <f>'[1]2025年已发货'!E:E</f>
        <v>35</v>
      </c>
      <c r="F3379" s="4">
        <f>'[1]2025年已发货'!F:F</f>
        <v>45797</v>
      </c>
      <c r="G3379" s="2" t="str">
        <f>'[1]2025年已发货'!G:G</f>
        <v>（中铁广州局-成渝扩容2标）成渝扩容项目ZCB3-2标2＃拌和站【雁江区联盟桥东北50米(资资路) 】</v>
      </c>
      <c r="H3379" s="2" t="str">
        <f>'[1]2025年已发货'!H:H</f>
        <v>刘沛琦</v>
      </c>
      <c r="I3379" s="2">
        <f>'[1]2025年已发货'!I:I</f>
        <v>18011784798</v>
      </c>
      <c r="J3379" s="2" vm="1" t="e">
        <f>_xlfn._xlws.FILTER(辅助信息!D:D,辅助信息!G:G=G3379)</f>
        <v>#VALUE!</v>
      </c>
    </row>
    <row r="3380" spans="1:10">
      <c r="A3380" s="2" t="str">
        <f>'[1]2025年已发货'!A:A</f>
        <v>润耀</v>
      </c>
      <c r="B3380" s="2" t="str">
        <f>'[1]2025年已发货'!B:B</f>
        <v>螺纹钢</v>
      </c>
      <c r="C3380" s="2" t="str">
        <f>'[1]2025年已发货'!C:C</f>
        <v>HRB400E Φ25 12m</v>
      </c>
      <c r="D3380" s="2" t="str">
        <f>'[1]2025年已发货'!D:D</f>
        <v>吨</v>
      </c>
      <c r="E3380" s="2">
        <f>'[1]2025年已发货'!E:E</f>
        <v>105</v>
      </c>
      <c r="F3380" s="4">
        <f>'[1]2025年已发货'!F:F</f>
        <v>45797</v>
      </c>
      <c r="G3380" s="2" t="str">
        <f>'[1]2025年已发货'!G:G</f>
        <v>（中铁广州局-成渝扩容2标）成渝扩容项目ZCB3-2标2＃拌和站【雁江区联盟桥东北50米(资资路) 】</v>
      </c>
      <c r="H3380" s="2" t="str">
        <f>'[1]2025年已发货'!H:H</f>
        <v>刘沛琦</v>
      </c>
      <c r="I3380" s="2">
        <f>'[1]2025年已发货'!I:I</f>
        <v>18011784798</v>
      </c>
      <c r="J3380" s="2" vm="1" t="e">
        <f>_xlfn._xlws.FILTER(辅助信息!D:D,辅助信息!G:G=G3380)</f>
        <v>#VALUE!</v>
      </c>
    </row>
    <row r="3381" spans="1:10">
      <c r="A3381" s="2" t="str">
        <f>'[1]2025年已发货'!A:A</f>
        <v>德胜</v>
      </c>
      <c r="B3381" s="2" t="str">
        <f>'[1]2025年已发货'!B:B</f>
        <v>螺纹钢</v>
      </c>
      <c r="C3381" s="2" t="str">
        <f>'[1]2025年已发货'!C:C</f>
        <v>HRB400EФ18*9m</v>
      </c>
      <c r="D3381" s="2" t="str">
        <f>'[1]2025年已发货'!D:D</f>
        <v>吨</v>
      </c>
      <c r="E3381" s="2">
        <f>'[1]2025年已发货'!E:E</f>
        <v>140</v>
      </c>
      <c r="F3381" s="4">
        <f>'[1]2025年已发货'!F:F</f>
        <v>45797</v>
      </c>
      <c r="G3381" s="2" t="str">
        <f>'[1]2025年已发货'!G:G</f>
        <v>（中铁六局呼和公司康新高速TJ4-2标）四川省甘孜藏族自治州康定市新都桥镇东俄罗三村中建八局搅拌站旁</v>
      </c>
      <c r="H3381" s="2" t="str">
        <f>'[1]2025年已发货'!H:H</f>
        <v>冯德瑞</v>
      </c>
      <c r="I3381" s="2">
        <f>'[1]2025年已发货'!I:I</f>
        <v>18649545619</v>
      </c>
      <c r="J3381" s="2" vm="1" t="e">
        <f>_xlfn._xlws.FILTER(辅助信息!D:D,辅助信息!G:G=G3381)</f>
        <v>#VALUE!</v>
      </c>
    </row>
    <row r="3382" spans="1:10">
      <c r="A3382" s="2" t="str">
        <f>'[1]2025年已发货'!A:A</f>
        <v>德胜</v>
      </c>
      <c r="B3382" s="2" t="str">
        <f>'[1]2025年已发货'!B:B</f>
        <v>螺纹钢</v>
      </c>
      <c r="C3382" s="2" t="str">
        <f>'[1]2025年已发货'!C:C</f>
        <v>HRB400EФ22*9m</v>
      </c>
      <c r="D3382" s="2" t="str">
        <f>'[1]2025年已发货'!D:D</f>
        <v>吨</v>
      </c>
      <c r="E3382" s="2">
        <f>'[1]2025年已发货'!E:E</f>
        <v>70</v>
      </c>
      <c r="F3382" s="4">
        <f>'[1]2025年已发货'!F:F</f>
        <v>45797</v>
      </c>
      <c r="G3382" s="2" t="str">
        <f>'[1]2025年已发货'!G:G</f>
        <v>（中铁六局呼和公司康新高速TJ4-2标）四川省甘孜藏族自治州康定市新都桥镇东俄罗三村中建八局搅拌站旁</v>
      </c>
      <c r="H3382" s="2" t="str">
        <f>'[1]2025年已发货'!H:H</f>
        <v>冯德瑞</v>
      </c>
      <c r="I3382" s="2">
        <f>'[1]2025年已发货'!I:I</f>
        <v>18649545619</v>
      </c>
      <c r="J3382" s="2" vm="1" t="e">
        <f>_xlfn._xlws.FILTER(辅助信息!D:D,辅助信息!G:G=G3382)</f>
        <v>#VALUE!</v>
      </c>
    </row>
    <row r="3383" spans="1:10">
      <c r="A3383" s="2" t="str">
        <f>'[1]2025年已发货'!A:A</f>
        <v>陕钢</v>
      </c>
      <c r="B3383" s="2" t="str">
        <f>'[1]2025年已发货'!B:B</f>
        <v>盘螺</v>
      </c>
      <c r="C3383" s="2" t="str">
        <f>'[1]2025年已发货'!C:C</f>
        <v>HRB400E Φ10</v>
      </c>
      <c r="D3383" s="2" t="str">
        <f>'[1]2025年已发货'!D:D</f>
        <v>吨</v>
      </c>
      <c r="E3383" s="2">
        <f>'[1]2025年已发货'!E:E</f>
        <v>5</v>
      </c>
      <c r="F3383" s="4">
        <f>'[1]2025年已发货'!F:F</f>
        <v>45797</v>
      </c>
      <c r="G3383" s="2" t="str">
        <f>'[1]2025年已发货'!G:G</f>
        <v>（中核华兴-峨眉山项目）四川省乐山市峨眉山市双福镇梓橦庙红华五期中核华兴工地</v>
      </c>
      <c r="H3383" s="2" t="str">
        <f>'[1]2025年已发货'!H:H</f>
        <v>李汉军</v>
      </c>
      <c r="I3383" s="2" t="str">
        <f>'[1]2025年已发货'!I:I</f>
        <v>18691249091</v>
      </c>
      <c r="J3383" s="2" vm="1" t="e">
        <f>_xlfn._xlws.FILTER(辅助信息!D:D,辅助信息!G:G=G3383)</f>
        <v>#VALUE!</v>
      </c>
    </row>
    <row r="3384" spans="1:10">
      <c r="A3384" s="2" t="str">
        <f>'[1]2025年已发货'!A:A</f>
        <v>陕钢</v>
      </c>
      <c r="B3384" s="2" t="str">
        <f>'[1]2025年已发货'!B:B</f>
        <v>螺纹钢</v>
      </c>
      <c r="C3384" s="2" t="str">
        <f>'[1]2025年已发货'!C:C</f>
        <v>HRB400EФ12*9m</v>
      </c>
      <c r="D3384" s="2" t="str">
        <f>'[1]2025年已发货'!D:D</f>
        <v>吨</v>
      </c>
      <c r="E3384" s="2">
        <f>'[1]2025年已发货'!E:E</f>
        <v>15</v>
      </c>
      <c r="F3384" s="4">
        <f>'[1]2025年已发货'!F:F</f>
        <v>45797</v>
      </c>
      <c r="G3384" s="2" t="str">
        <f>'[1]2025年已发货'!G:G</f>
        <v>（中核华兴-峨眉山项目）四川省乐山市峨眉山市双福镇梓橦庙红华五期中核华兴工地</v>
      </c>
      <c r="H3384" s="2" t="str">
        <f>'[1]2025年已发货'!H:H</f>
        <v>李汉军</v>
      </c>
      <c r="I3384" s="2" t="str">
        <f>'[1]2025年已发货'!I:I</f>
        <v>18691249091</v>
      </c>
      <c r="J3384" s="2" vm="1" t="e">
        <f>_xlfn._xlws.FILTER(辅助信息!D:D,辅助信息!G:G=G3384)</f>
        <v>#VALUE!</v>
      </c>
    </row>
    <row r="3385" spans="1:10">
      <c r="A3385" s="2" t="str">
        <f>'[1]2025年已发货'!A:A</f>
        <v>陕钢</v>
      </c>
      <c r="B3385" s="2" t="str">
        <f>'[1]2025年已发货'!B:B</f>
        <v>螺纹钢</v>
      </c>
      <c r="C3385" s="2" t="str">
        <f>'[1]2025年已发货'!C:C</f>
        <v>HRB500EФ12*9m</v>
      </c>
      <c r="D3385" s="2" t="str">
        <f>'[1]2025年已发货'!D:D</f>
        <v>吨</v>
      </c>
      <c r="E3385" s="2">
        <f>'[1]2025年已发货'!E:E</f>
        <v>15</v>
      </c>
      <c r="F3385" s="4">
        <f>'[1]2025年已发货'!F:F</f>
        <v>45797</v>
      </c>
      <c r="G3385" s="2" t="str">
        <f>'[1]2025年已发货'!G:G</f>
        <v>（中核华兴-峨眉山项目）四川省乐山市峨眉山市双福镇梓橦庙红华五期中核华兴工地</v>
      </c>
      <c r="H3385" s="2" t="str">
        <f>'[1]2025年已发货'!H:H</f>
        <v>李汉军</v>
      </c>
      <c r="I3385" s="2" t="str">
        <f>'[1]2025年已发货'!I:I</f>
        <v>18691249091</v>
      </c>
      <c r="J3385" s="2" vm="1" t="e">
        <f>_xlfn._xlws.FILTER(辅助信息!D:D,辅助信息!G:G=G3385)</f>
        <v>#VALUE!</v>
      </c>
    </row>
    <row r="3386" spans="1:10">
      <c r="A3386" s="2" t="str">
        <f>'[1]2025年已发货'!A:A</f>
        <v>德胜</v>
      </c>
      <c r="B3386" s="2" t="str">
        <f>'[1]2025年已发货'!B:B</f>
        <v>螺纹钢</v>
      </c>
      <c r="C3386" s="2" t="str">
        <f>'[1]2025年已发货'!C:C</f>
        <v>HRB400E Φ25 9m</v>
      </c>
      <c r="D3386" s="2" t="str">
        <f>'[1]2025年已发货'!D:D</f>
        <v>吨</v>
      </c>
      <c r="E3386" s="2">
        <f>'[1]2025年已发货'!E:E</f>
        <v>35</v>
      </c>
      <c r="F3386" s="4">
        <f>'[1]2025年已发货'!F:F</f>
        <v>45797</v>
      </c>
      <c r="G3386" s="2" t="str">
        <f>'[1]2025年已发货'!G:G</f>
        <v>（五冶钢构宜宾高县月江镇建设项目）  四川省宜宾市高县月江镇刚记超市斜对面(还阳组团沪碳二期项目)</v>
      </c>
      <c r="H3386" s="2" t="str">
        <f>'[1]2025年已发货'!H:H</f>
        <v>张朝亮</v>
      </c>
      <c r="I3386" s="2">
        <f>'[1]2025年已发货'!I:I</f>
        <v>15228205853</v>
      </c>
      <c r="J3386" s="2" t="str">
        <f>_xlfn._xlws.FILTER(辅助信息!D:D,辅助信息!G:G=G3386)</f>
        <v>五冶钢构-宜宾市南溪区高县月江镇建设项目</v>
      </c>
    </row>
    <row r="3387" spans="1:10">
      <c r="A3387" s="2" t="str">
        <f>'[1]2025年已发货'!A:A</f>
        <v>泸钢</v>
      </c>
      <c r="B3387" s="2" t="str">
        <f>'[1]2025年已发货'!B:B</f>
        <v>螺纹钢</v>
      </c>
      <c r="C3387" s="2" t="str">
        <f>'[1]2025年已发货'!C:C</f>
        <v>HRB400E Φ14×12米</v>
      </c>
      <c r="D3387" s="2" t="str">
        <f>'[1]2025年已发货'!D:D</f>
        <v>吨</v>
      </c>
      <c r="E3387" s="2">
        <f>'[1]2025年已发货'!E:E</f>
        <v>35</v>
      </c>
      <c r="F3387" s="4">
        <f>'[1]2025年已发货'!F:F</f>
        <v>45798</v>
      </c>
      <c r="G3387" s="2" t="str">
        <f>'[1]2025年已发货'!G:G</f>
        <v>自永4标一局四公司（四川省内江市隆昌市金鹅街道自永4标一局四公司钢筋棚）</v>
      </c>
      <c r="H3387" s="2" t="str">
        <f>'[1]2025年已发货'!H:H</f>
        <v>郝优</v>
      </c>
      <c r="I3387" s="2">
        <f>'[1]2025年已发货'!I:I</f>
        <v>13891371707</v>
      </c>
      <c r="J3387" s="2" vm="1" t="e">
        <f>_xlfn._xlws.FILTER(辅助信息!D:D,辅助信息!G:G=G3387)</f>
        <v>#VALUE!</v>
      </c>
    </row>
    <row r="3388" spans="1:10">
      <c r="A3388" s="2" t="str">
        <f>'[1]2025年已发货'!A:A</f>
        <v>泸钢</v>
      </c>
      <c r="B3388" s="2" t="str">
        <f>'[1]2025年已发货'!B:B</f>
        <v>高线</v>
      </c>
      <c r="C3388" s="2" t="str">
        <f>'[1]2025年已发货'!C:C</f>
        <v>HPB300 Φ10</v>
      </c>
      <c r="D3388" s="2" t="str">
        <f>'[1]2025年已发货'!D:D</f>
        <v>吨</v>
      </c>
      <c r="E3388" s="2">
        <f>'[1]2025年已发货'!E:E</f>
        <v>2.5</v>
      </c>
      <c r="F3388" s="4">
        <f>'[1]2025年已发货'!F:F</f>
        <v>45798</v>
      </c>
      <c r="G3388" s="2" t="str">
        <f>'[1]2025年已发货'!G:G</f>
        <v>(五冶钢构宜宾高县月江镇建设项目-308亩平场项目)宜宾市高县月江镇三转湾(308亩平场项目)</v>
      </c>
      <c r="H3388" s="2" t="str">
        <f>'[1]2025年已发货'!H:H</f>
        <v>张朝亮</v>
      </c>
      <c r="I3388" s="2">
        <f>'[1]2025年已发货'!I:I</f>
        <v>15228205853</v>
      </c>
      <c r="J3388" s="2" t="str">
        <f>_xlfn._xlws.FILTER(辅助信息!D:D,辅助信息!G:G=G3388)</f>
        <v>五冶钢构-宜宾市南溪区高县月江镇建设项目</v>
      </c>
    </row>
    <row r="3389" spans="1:10">
      <c r="A3389" s="2" t="str">
        <f>'[1]2025年已发货'!A:A</f>
        <v>泸钢</v>
      </c>
      <c r="B3389" s="2" t="str">
        <f>'[1]2025年已发货'!B:B</f>
        <v>盘螺</v>
      </c>
      <c r="C3389" s="2" t="str">
        <f>'[1]2025年已发货'!C:C</f>
        <v>HRB400E Φ12</v>
      </c>
      <c r="D3389" s="2" t="str">
        <f>'[1]2025年已发货'!D:D</f>
        <v>吨</v>
      </c>
      <c r="E3389" s="2">
        <f>'[1]2025年已发货'!E:E</f>
        <v>7</v>
      </c>
      <c r="F3389" s="4">
        <f>'[1]2025年已发货'!F:F</f>
        <v>45798</v>
      </c>
      <c r="G3389" s="2" t="str">
        <f>'[1]2025年已发货'!G:G</f>
        <v>(五冶钢构宜宾高县月江镇建设项目-308亩平场项目)宜宾市高县月江镇三转湾(308亩平场项目)</v>
      </c>
      <c r="H3389" s="2" t="str">
        <f>'[1]2025年已发货'!H:H</f>
        <v>张朝亮</v>
      </c>
      <c r="I3389" s="2">
        <f>'[1]2025年已发货'!I:I</f>
        <v>15228205853</v>
      </c>
      <c r="J3389" s="2" t="str">
        <f>_xlfn._xlws.FILTER(辅助信息!D:D,辅助信息!G:G=G3389)</f>
        <v>五冶钢构-宜宾市南溪区高县月江镇建设项目</v>
      </c>
    </row>
    <row r="3390" spans="1:10">
      <c r="A3390" s="2" t="str">
        <f>'[1]2025年已发货'!A:A</f>
        <v>泸钢</v>
      </c>
      <c r="B3390" s="2" t="str">
        <f>'[1]2025年已发货'!B:B</f>
        <v>螺纹钢</v>
      </c>
      <c r="C3390" s="2" t="str">
        <f>'[1]2025年已发货'!C:C</f>
        <v>HRB400E Φ25 9m</v>
      </c>
      <c r="D3390" s="2" t="str">
        <f>'[1]2025年已发货'!D:D</f>
        <v>吨</v>
      </c>
      <c r="E3390" s="2">
        <f>'[1]2025年已发货'!E:E</f>
        <v>24</v>
      </c>
      <c r="F3390" s="4">
        <f>'[1]2025年已发货'!F:F</f>
        <v>45798</v>
      </c>
      <c r="G3390" s="2" t="str">
        <f>'[1]2025年已发货'!G:G</f>
        <v>(五冶钢构宜宾高县月江镇建设项目-308亩平场项目)宜宾市高县月江镇三转湾(308亩平场项目)</v>
      </c>
      <c r="H3390" s="2" t="str">
        <f>'[1]2025年已发货'!H:H</f>
        <v>张朝亮</v>
      </c>
      <c r="I3390" s="2">
        <f>'[1]2025年已发货'!I:I</f>
        <v>15228205853</v>
      </c>
      <c r="J3390" s="2" t="str">
        <f>_xlfn._xlws.FILTER(辅助信息!D:D,辅助信息!G:G=G3390)</f>
        <v>五冶钢构-宜宾市南溪区高县月江镇建设项目</v>
      </c>
    </row>
    <row r="3391" spans="1:10">
      <c r="A3391" s="2" t="str">
        <f>'[1]2025年已发货'!A:A</f>
        <v>海南海控</v>
      </c>
      <c r="B3391" s="2" t="str">
        <f>'[1]2025年已发货'!B:B</f>
        <v>螺纹钢</v>
      </c>
      <c r="C3391" s="2" t="str">
        <f>'[1]2025年已发货'!C:C</f>
        <v>HRB400EФ14*9m</v>
      </c>
      <c r="D3391" s="2" t="str">
        <f>'[1]2025年已发货'!D:D</f>
        <v>吨</v>
      </c>
      <c r="E3391" s="2">
        <f>'[1]2025年已发货'!E:E</f>
        <v>35</v>
      </c>
      <c r="F3391" s="4">
        <f>'[1]2025年已发货'!F:F</f>
        <v>45798</v>
      </c>
      <c r="G3391" s="2" t="str">
        <f>'[1]2025年已发货'!G:G</f>
        <v>（中铁一局四公司康新高速TJ1-1标雅加梗隧道）四川省甘孜州康定市雅加梗</v>
      </c>
      <c r="H3391" s="2" t="str">
        <f>'[1]2025年已发货'!H:H</f>
        <v>范国义</v>
      </c>
      <c r="I3391" s="2">
        <f>'[1]2025年已发货'!I:I</f>
        <v>15897676433</v>
      </c>
      <c r="J3391" s="2" vm="1" t="e">
        <f>_xlfn._xlws.FILTER(辅助信息!D:D,辅助信息!G:G=G3391)</f>
        <v>#VALUE!</v>
      </c>
    </row>
    <row r="3392" spans="1:10">
      <c r="A3392" s="2" t="str">
        <f>'[1]2025年已发货'!A:A</f>
        <v>海南海控</v>
      </c>
      <c r="B3392" s="2" t="str">
        <f>'[1]2025年已发货'!B:B</f>
        <v>螺纹钢</v>
      </c>
      <c r="C3392" s="2" t="str">
        <f>'[1]2025年已发货'!C:C</f>
        <v>HRB400EФ12*9m</v>
      </c>
      <c r="D3392" s="2" t="str">
        <f>'[1]2025年已发货'!D:D</f>
        <v>吨</v>
      </c>
      <c r="E3392" s="2">
        <f>'[1]2025年已发货'!E:E</f>
        <v>6</v>
      </c>
      <c r="F3392" s="4">
        <f>'[1]2025年已发货'!F:F</f>
        <v>45798</v>
      </c>
      <c r="G3392" s="2" t="str">
        <f>'[1]2025年已发货'!G:G</f>
        <v>（中铁一局四公司康新高速TJ1-1标雅加梗隧道）四川省甘孜州康定市雅加梗路基</v>
      </c>
      <c r="H3392" s="2" t="str">
        <f>'[1]2025年已发货'!H:H</f>
        <v>范国义</v>
      </c>
      <c r="I3392" s="2">
        <f>'[1]2025年已发货'!I:I</f>
        <v>15897676433</v>
      </c>
      <c r="J3392" s="2" vm="1" t="e">
        <f>_xlfn._xlws.FILTER(辅助信息!D:D,辅助信息!G:G=G3392)</f>
        <v>#VALUE!</v>
      </c>
    </row>
    <row r="3393" spans="1:10">
      <c r="A3393" s="2" t="str">
        <f>'[1]2025年已发货'!A:A</f>
        <v>海南海控</v>
      </c>
      <c r="B3393" s="2" t="str">
        <f>'[1]2025年已发货'!B:B</f>
        <v>螺纹钢</v>
      </c>
      <c r="C3393" s="2" t="str">
        <f>'[1]2025年已发货'!C:C</f>
        <v>HRB400EФ20*9m</v>
      </c>
      <c r="D3393" s="2" t="str">
        <f>'[1]2025年已发货'!D:D</f>
        <v>吨</v>
      </c>
      <c r="E3393" s="2">
        <f>'[1]2025年已发货'!E:E</f>
        <v>7</v>
      </c>
      <c r="F3393" s="4">
        <f>'[1]2025年已发货'!F:F</f>
        <v>45798</v>
      </c>
      <c r="G3393" s="2" t="str">
        <f>'[1]2025年已发货'!G:G</f>
        <v>（中铁一局四公司康新高速TJ1-1标雅加梗隧道）四川省甘孜州康定市雅加梗路基</v>
      </c>
      <c r="H3393" s="2" t="str">
        <f>'[1]2025年已发货'!H:H</f>
        <v>范国义</v>
      </c>
      <c r="I3393" s="2">
        <f>'[1]2025年已发货'!I:I</f>
        <v>15897676433</v>
      </c>
      <c r="J3393" s="2" vm="1" t="e">
        <f>_xlfn._xlws.FILTER(辅助信息!D:D,辅助信息!G:G=G3393)</f>
        <v>#VALUE!</v>
      </c>
    </row>
    <row r="3394" spans="1:10">
      <c r="A3394" s="2" t="str">
        <f>'[1]2025年已发货'!A:A</f>
        <v>海南海控</v>
      </c>
      <c r="B3394" s="2" t="str">
        <f>'[1]2025年已发货'!B:B</f>
        <v>螺纹钢</v>
      </c>
      <c r="C3394" s="2" t="str">
        <f>'[1]2025年已发货'!C:C</f>
        <v>HRB400EФ25*9m</v>
      </c>
      <c r="D3394" s="2" t="str">
        <f>'[1]2025年已发货'!D:D</f>
        <v>吨</v>
      </c>
      <c r="E3394" s="2">
        <f>'[1]2025年已发货'!E:E</f>
        <v>18</v>
      </c>
      <c r="F3394" s="4">
        <f>'[1]2025年已发货'!F:F</f>
        <v>45798</v>
      </c>
      <c r="G3394" s="2" t="str">
        <f>'[1]2025年已发货'!G:G</f>
        <v>（中铁一局四公司康新高速TJ1-1标雅加梗隧道）四川省甘孜州康定市雅加梗路基</v>
      </c>
      <c r="H3394" s="2" t="str">
        <f>'[1]2025年已发货'!H:H</f>
        <v>范国义</v>
      </c>
      <c r="I3394" s="2">
        <f>'[1]2025年已发货'!I:I</f>
        <v>15897676433</v>
      </c>
      <c r="J3394" s="2" vm="1" t="e">
        <f>_xlfn._xlws.FILTER(辅助信息!D:D,辅助信息!G:G=G3394)</f>
        <v>#VALUE!</v>
      </c>
    </row>
    <row r="3395" spans="1:10">
      <c r="A3395" s="2" t="str">
        <f>'[1]2025年已发货'!A:A</f>
        <v>海南海控</v>
      </c>
      <c r="B3395" s="2" t="str">
        <f>'[1]2025年已发货'!B:B</f>
        <v>盘圆</v>
      </c>
      <c r="C3395" s="2" t="str">
        <f>'[1]2025年已发货'!C:C</f>
        <v>HPB300Ф8</v>
      </c>
      <c r="D3395" s="2" t="str">
        <f>'[1]2025年已发货'!D:D</f>
        <v>吨</v>
      </c>
      <c r="E3395" s="2">
        <f>'[1]2025年已发货'!E:E</f>
        <v>2</v>
      </c>
      <c r="F3395" s="4">
        <f>'[1]2025年已发货'!F:F</f>
        <v>45798</v>
      </c>
      <c r="G3395" s="2" t="str">
        <f>'[1]2025年已发货'!G:G</f>
        <v>（中铁一局四公司康新高速TJ1-1标雅加梗隧道）四川省甘孜州康定市雅加梗路基</v>
      </c>
      <c r="H3395" s="2" t="str">
        <f>'[1]2025年已发货'!H:H</f>
        <v>范国义</v>
      </c>
      <c r="I3395" s="2">
        <f>'[1]2025年已发货'!I:I</f>
        <v>15897676433</v>
      </c>
      <c r="J3395" s="2" vm="1" t="e">
        <f>_xlfn._xlws.FILTER(辅助信息!D:D,辅助信息!G:G=G3395)</f>
        <v>#VALUE!</v>
      </c>
    </row>
    <row r="3396" spans="1:10">
      <c r="A3396" s="2" t="str">
        <f>'[1]2025年已发货'!A:A</f>
        <v>润耀</v>
      </c>
      <c r="B3396" s="2" t="str">
        <f>'[1]2025年已发货'!B:B</f>
        <v>盘螺</v>
      </c>
      <c r="C3396" s="2" t="str">
        <f>'[1]2025年已发货'!C:C</f>
        <v>HRB400E Φ12</v>
      </c>
      <c r="D3396" s="2" t="str">
        <f>'[1]2025年已发货'!D:D</f>
        <v>吨</v>
      </c>
      <c r="E3396" s="2">
        <f>'[1]2025年已发货'!E:E</f>
        <v>15</v>
      </c>
      <c r="F3396" s="4">
        <f>'[1]2025年已发货'!F:F</f>
        <v>45798</v>
      </c>
      <c r="G3396" s="2" t="str">
        <f>'[1]2025年已发货'!G:G</f>
        <v>(中铁科研院宜宾泥溪项目)中铁科研院集团有限公司宜宾市泥溪东互通式立交下穿成贵客专铁路工程项目钢筋加工厂</v>
      </c>
      <c r="H3396" s="2" t="str">
        <f>'[1]2025年已发货'!H:H</f>
        <v>蔡鹏/程港</v>
      </c>
      <c r="I3396" s="2" t="str">
        <f>'[1]2025年已发货'!I:I</f>
        <v>19130850820/18208257412</v>
      </c>
      <c r="J3396" s="2" t="str">
        <f>_xlfn._xlws.FILTER(辅助信息!D:D,辅助信息!G:G=G3396)</f>
        <v>中铁科研院宜宾泥溪项目</v>
      </c>
    </row>
    <row r="3397" spans="1:10">
      <c r="A3397" s="2" t="str">
        <f>'[1]2025年已发货'!A:A</f>
        <v>润耀</v>
      </c>
      <c r="B3397" s="2" t="str">
        <f>'[1]2025年已发货'!B:B</f>
        <v>螺纹钢</v>
      </c>
      <c r="C3397" s="2" t="str">
        <f>'[1]2025年已发货'!C:C</f>
        <v>HRB400E Φ25 9m</v>
      </c>
      <c r="D3397" s="2" t="str">
        <f>'[1]2025年已发货'!D:D</f>
        <v>吨</v>
      </c>
      <c r="E3397" s="2">
        <f>'[1]2025年已发货'!E:E</f>
        <v>12</v>
      </c>
      <c r="F3397" s="4">
        <f>'[1]2025年已发货'!F:F</f>
        <v>45798</v>
      </c>
      <c r="G3397" s="2" t="str">
        <f>'[1]2025年已发货'!G:G</f>
        <v>(中铁科研院宜宾泥溪项目)中铁科研院集团有限公司宜宾市泥溪东互通式立交下穿成贵客专铁路工程项目钢筋加工厂</v>
      </c>
      <c r="H3397" s="2" t="str">
        <f>'[1]2025年已发货'!H:H</f>
        <v>蔡鹏/程港</v>
      </c>
      <c r="I3397" s="2" t="str">
        <f>'[1]2025年已发货'!I:I</f>
        <v>19130850820/18208257412</v>
      </c>
      <c r="J3397" s="2" t="str">
        <f>_xlfn._xlws.FILTER(辅助信息!D:D,辅助信息!G:G=G3397)</f>
        <v>中铁科研院宜宾泥溪项目</v>
      </c>
    </row>
    <row r="3398" spans="1:10">
      <c r="A3398" s="2" t="str">
        <f>'[1]2025年已发货'!A:A</f>
        <v>润耀</v>
      </c>
      <c r="B3398" s="2" t="str">
        <f>'[1]2025年已发货'!B:B</f>
        <v>螺纹钢</v>
      </c>
      <c r="C3398" s="2" t="str">
        <f>'[1]2025年已发货'!C:C</f>
        <v>HRB400E Φ28 9m</v>
      </c>
      <c r="D3398" s="2" t="str">
        <f>'[1]2025年已发货'!D:D</f>
        <v>吨</v>
      </c>
      <c r="E3398" s="2">
        <f>'[1]2025年已发货'!E:E</f>
        <v>6</v>
      </c>
      <c r="F3398" s="4">
        <f>'[1]2025年已发货'!F:F</f>
        <v>45798</v>
      </c>
      <c r="G3398" s="2" t="str">
        <f>'[1]2025年已发货'!G:G</f>
        <v>(中铁科研院宜宾泥溪项目)中铁科研院集团有限公司宜宾市泥溪东互通式立交下穿成贵客专铁路工程项目钢筋加工厂</v>
      </c>
      <c r="H3398" s="2" t="str">
        <f>'[1]2025年已发货'!H:H</f>
        <v>蔡鹏/程港</v>
      </c>
      <c r="I3398" s="2" t="str">
        <f>'[1]2025年已发货'!I:I</f>
        <v>19130850820/18208257412</v>
      </c>
      <c r="J3398" s="2" t="str">
        <f>_xlfn._xlws.FILTER(辅助信息!D:D,辅助信息!G:G=G3398)</f>
        <v>中铁科研院宜宾泥溪项目</v>
      </c>
    </row>
    <row r="3399" spans="1:10">
      <c r="A3399" s="2" t="str">
        <f>'[1]2025年已发货'!A:A</f>
        <v>润耀</v>
      </c>
      <c r="B3399" s="2" t="str">
        <f>'[1]2025年已发货'!B:B</f>
        <v>盘螺</v>
      </c>
      <c r="C3399" s="2" t="str">
        <f>'[1]2025年已发货'!C:C</f>
        <v>HRB400E Φ8</v>
      </c>
      <c r="D3399" s="2" t="str">
        <f>'[1]2025年已发货'!D:D</f>
        <v>吨</v>
      </c>
      <c r="E3399" s="2">
        <f>'[1]2025年已发货'!E:E</f>
        <v>15</v>
      </c>
      <c r="F3399" s="4">
        <f>'[1]2025年已发货'!F:F</f>
        <v>45798</v>
      </c>
      <c r="G3399" s="2" t="str">
        <f>'[1]2025年已发货'!G:G</f>
        <v>（华西简阳西城嘉苑）四川省成都市简阳市简城街道高屋村</v>
      </c>
      <c r="H3399" s="2" t="str">
        <f>'[1]2025年已发货'!H:H</f>
        <v>张瀚镭</v>
      </c>
      <c r="I3399" s="2">
        <f>'[1]2025年已发货'!I:I</f>
        <v>15884666220</v>
      </c>
      <c r="J3399" s="2" t="str">
        <f>_xlfn._xlws.FILTER(辅助信息!D:D,辅助信息!G:G=G3399)</f>
        <v>华西简阳西城嘉苑</v>
      </c>
    </row>
    <row r="3400" spans="1:10">
      <c r="A3400" s="2" t="str">
        <f>'[1]2025年已发货'!A:A</f>
        <v>润耀</v>
      </c>
      <c r="B3400" s="2" t="str">
        <f>'[1]2025年已发货'!B:B</f>
        <v>盘螺</v>
      </c>
      <c r="C3400" s="2" t="str">
        <f>'[1]2025年已发货'!C:C</f>
        <v>HRB400E Φ10</v>
      </c>
      <c r="D3400" s="2" t="str">
        <f>'[1]2025年已发货'!D:D</f>
        <v>吨</v>
      </c>
      <c r="E3400" s="2">
        <f>'[1]2025年已发货'!E:E</f>
        <v>30</v>
      </c>
      <c r="F3400" s="4">
        <f>'[1]2025年已发货'!F:F</f>
        <v>45798</v>
      </c>
      <c r="G3400" s="2" t="str">
        <f>'[1]2025年已发货'!G:G</f>
        <v>（华西简阳西城嘉苑）四川省成都市简阳市简城街道高屋村</v>
      </c>
      <c r="H3400" s="2" t="str">
        <f>'[1]2025年已发货'!H:H</f>
        <v>张瀚镭</v>
      </c>
      <c r="I3400" s="2">
        <f>'[1]2025年已发货'!I:I</f>
        <v>15884666220</v>
      </c>
      <c r="J3400" s="2" t="str">
        <f>_xlfn._xlws.FILTER(辅助信息!D:D,辅助信息!G:G=G3400)</f>
        <v>华西简阳西城嘉苑</v>
      </c>
    </row>
    <row r="3401" spans="1:10">
      <c r="A3401" s="2" t="str">
        <f>'[1]2025年已发货'!A:A</f>
        <v>润耀</v>
      </c>
      <c r="B3401" s="2" t="str">
        <f>'[1]2025年已发货'!B:B</f>
        <v>盘螺</v>
      </c>
      <c r="C3401" s="2" t="str">
        <f>'[1]2025年已发货'!C:C</f>
        <v>HRB400E Φ12</v>
      </c>
      <c r="D3401" s="2" t="str">
        <f>'[1]2025年已发货'!D:D</f>
        <v>吨</v>
      </c>
      <c r="E3401" s="2">
        <f>'[1]2025年已发货'!E:E</f>
        <v>25</v>
      </c>
      <c r="F3401" s="4">
        <f>'[1]2025年已发货'!F:F</f>
        <v>45798</v>
      </c>
      <c r="G3401" s="2" t="str">
        <f>'[1]2025年已发货'!G:G</f>
        <v>（华西简阳西城嘉苑）四川省成都市简阳市简城街道高屋村</v>
      </c>
      <c r="H3401" s="2" t="str">
        <f>'[1]2025年已发货'!H:H</f>
        <v>张瀚镭</v>
      </c>
      <c r="I3401" s="2">
        <f>'[1]2025年已发货'!I:I</f>
        <v>15884666220</v>
      </c>
      <c r="J3401" s="2" t="str">
        <f>_xlfn._xlws.FILTER(辅助信息!D:D,辅助信息!G:G=G3401)</f>
        <v>华西简阳西城嘉苑</v>
      </c>
    </row>
    <row r="3402" spans="1:10">
      <c r="A3402" s="2" t="str">
        <f>'[1]2025年已发货'!A:A</f>
        <v>润耀</v>
      </c>
      <c r="B3402" s="2" t="str">
        <f>'[1]2025年已发货'!B:B</f>
        <v>螺纹钢</v>
      </c>
      <c r="C3402" s="2" t="str">
        <f>'[1]2025年已发货'!C:C</f>
        <v>HRB400E Φ16 9m</v>
      </c>
      <c r="D3402" s="2" t="str">
        <f>'[1]2025年已发货'!D:D</f>
        <v>吨</v>
      </c>
      <c r="E3402" s="2">
        <f>'[1]2025年已发货'!E:E</f>
        <v>6</v>
      </c>
      <c r="F3402" s="4">
        <f>'[1]2025年已发货'!F:F</f>
        <v>45798</v>
      </c>
      <c r="G3402" s="2" t="str">
        <f>'[1]2025年已发货'!G:G</f>
        <v>（华西简阳西城嘉苑）四川省成都市简阳市简城街道高屋村</v>
      </c>
      <c r="H3402" s="2" t="str">
        <f>'[1]2025年已发货'!H:H</f>
        <v>张瀚镭</v>
      </c>
      <c r="I3402" s="2">
        <f>'[1]2025年已发货'!I:I</f>
        <v>15884666220</v>
      </c>
      <c r="J3402" s="2" t="str">
        <f>_xlfn._xlws.FILTER(辅助信息!D:D,辅助信息!G:G=G3402)</f>
        <v>华西简阳西城嘉苑</v>
      </c>
    </row>
    <row r="3403" spans="1:10">
      <c r="A3403" s="2" t="str">
        <f>'[1]2025年已发货'!A:A</f>
        <v>润耀</v>
      </c>
      <c r="B3403" s="2" t="str">
        <f>'[1]2025年已发货'!B:B</f>
        <v>螺纹钢</v>
      </c>
      <c r="C3403" s="2" t="str">
        <f>'[1]2025年已发货'!C:C</f>
        <v>HRB400E Φ20 9m</v>
      </c>
      <c r="D3403" s="2" t="str">
        <f>'[1]2025年已发货'!D:D</f>
        <v>吨</v>
      </c>
      <c r="E3403" s="2">
        <f>'[1]2025年已发货'!E:E</f>
        <v>24</v>
      </c>
      <c r="F3403" s="4">
        <f>'[1]2025年已发货'!F:F</f>
        <v>45798</v>
      </c>
      <c r="G3403" s="2" t="str">
        <f>'[1]2025年已发货'!G:G</f>
        <v>（华西简阳西城嘉苑）四川省成都市简阳市简城街道高屋村</v>
      </c>
      <c r="H3403" s="2" t="str">
        <f>'[1]2025年已发货'!H:H</f>
        <v>张瀚镭</v>
      </c>
      <c r="I3403" s="2">
        <f>'[1]2025年已发货'!I:I</f>
        <v>15884666220</v>
      </c>
      <c r="J3403" s="2" t="str">
        <f>_xlfn._xlws.FILTER(辅助信息!D:D,辅助信息!G:G=G3403)</f>
        <v>华西简阳西城嘉苑</v>
      </c>
    </row>
    <row r="3404" spans="1:10">
      <c r="A3404" s="2" t="str">
        <f>'[1]2025年已发货'!A:A</f>
        <v>润耀</v>
      </c>
      <c r="B3404" s="2" t="str">
        <f>'[1]2025年已发货'!B:B</f>
        <v>螺纹钢</v>
      </c>
      <c r="C3404" s="2" t="str">
        <f>'[1]2025年已发货'!C:C</f>
        <v>HRB400E Φ22 9m</v>
      </c>
      <c r="D3404" s="2" t="str">
        <f>'[1]2025年已发货'!D:D</f>
        <v>吨</v>
      </c>
      <c r="E3404" s="2">
        <f>'[1]2025年已发货'!E:E</f>
        <v>3</v>
      </c>
      <c r="F3404" s="4">
        <f>'[1]2025年已发货'!F:F</f>
        <v>45798</v>
      </c>
      <c r="G3404" s="2" t="str">
        <f>'[1]2025年已发货'!G:G</f>
        <v>（华西简阳西城嘉苑）四川省成都市简阳市简城街道高屋村</v>
      </c>
      <c r="H3404" s="2" t="str">
        <f>'[1]2025年已发货'!H:H</f>
        <v>张瀚镭</v>
      </c>
      <c r="I3404" s="2">
        <f>'[1]2025年已发货'!I:I</f>
        <v>15884666220</v>
      </c>
      <c r="J3404" s="2" t="str">
        <f>_xlfn._xlws.FILTER(辅助信息!D:D,辅助信息!G:G=G3404)</f>
        <v>华西简阳西城嘉苑</v>
      </c>
    </row>
    <row r="3405" spans="1:10">
      <c r="A3405" s="2" t="str">
        <f>'[1]2025年已发货'!A:A</f>
        <v>润耀</v>
      </c>
      <c r="B3405" s="2" t="str">
        <f>'[1]2025年已发货'!B:B</f>
        <v>螺纹钢</v>
      </c>
      <c r="C3405" s="2" t="str">
        <f>'[1]2025年已发货'!C:C</f>
        <v>HRB400E Φ25 9m</v>
      </c>
      <c r="D3405" s="2" t="str">
        <f>'[1]2025年已发货'!D:D</f>
        <v>吨</v>
      </c>
      <c r="E3405" s="2">
        <f>'[1]2025年已发货'!E:E</f>
        <v>3</v>
      </c>
      <c r="F3405" s="4">
        <f>'[1]2025年已发货'!F:F</f>
        <v>45798</v>
      </c>
      <c r="G3405" s="2" t="str">
        <f>'[1]2025年已发货'!G:G</f>
        <v>（华西简阳西城嘉苑）四川省成都市简阳市简城街道高屋村</v>
      </c>
      <c r="H3405" s="2" t="str">
        <f>'[1]2025年已发货'!H:H</f>
        <v>张瀚镭</v>
      </c>
      <c r="I3405" s="2">
        <f>'[1]2025年已发货'!I:I</f>
        <v>15884666220</v>
      </c>
      <c r="J3405" s="2" t="str">
        <f>_xlfn._xlws.FILTER(辅助信息!D:D,辅助信息!G:G=G3405)</f>
        <v>华西简阳西城嘉苑</v>
      </c>
    </row>
    <row r="3406" spans="1:10">
      <c r="A3406" s="2" t="str">
        <f>'[1]2025年已发货'!A:A</f>
        <v>湖北商贸</v>
      </c>
      <c r="B3406" s="2" t="str">
        <f>'[1]2025年已发货'!B:B</f>
        <v>螺纹钢</v>
      </c>
      <c r="C3406" s="2" t="str">
        <f>'[1]2025年已发货'!C:C</f>
        <v>HRB400E Φ14 12m</v>
      </c>
      <c r="D3406" s="2" t="str">
        <f>'[1]2025年已发货'!D:D</f>
        <v>吨</v>
      </c>
      <c r="E3406" s="2">
        <f>'[1]2025年已发货'!E:E</f>
        <v>35</v>
      </c>
      <c r="F3406" s="4">
        <f>'[1]2025年已发货'!F:F</f>
        <v>45798</v>
      </c>
      <c r="G3406" s="2" t="str">
        <f>'[1]2025年已发货'!G:G</f>
        <v>（中铁北京局-资乐高速6标）四川省乐山市市中区土主镇资乐高速TJ6标项目试验室</v>
      </c>
      <c r="H3406" s="2" t="str">
        <f>'[1]2025年已发货'!H:H</f>
        <v>刘岩</v>
      </c>
      <c r="I3406" s="2">
        <f>'[1]2025年已发货'!I:I</f>
        <v>18543566469</v>
      </c>
      <c r="J3406" s="2" vm="1" t="e">
        <f>_xlfn._xlws.FILTER(辅助信息!D:D,辅助信息!G:G=G3406)</f>
        <v>#VALUE!</v>
      </c>
    </row>
    <row r="3407" spans="1:10">
      <c r="A3407" s="2" t="str">
        <f>'[1]2025年已发货'!A:A</f>
        <v>湖北商贸</v>
      </c>
      <c r="B3407" s="2" t="str">
        <f>'[1]2025年已发货'!B:B</f>
        <v>螺纹钢</v>
      </c>
      <c r="C3407" s="2" t="str">
        <f>'[1]2025年已发货'!C:C</f>
        <v>HRB400E Φ32 12m</v>
      </c>
      <c r="D3407" s="2" t="str">
        <f>'[1]2025年已发货'!D:D</f>
        <v>吨</v>
      </c>
      <c r="E3407" s="2">
        <f>'[1]2025年已发货'!E:E</f>
        <v>105</v>
      </c>
      <c r="F3407" s="4">
        <f>'[1]2025年已发货'!F:F</f>
        <v>45798</v>
      </c>
      <c r="G3407" s="2" t="str">
        <f>'[1]2025年已发货'!G:G</f>
        <v>（中铁十局-资乐高速4标）四川省眉山市仁寿县彰加镇促进村中铁十局资乐高速1#钢筋场</v>
      </c>
      <c r="H3407" s="2" t="str">
        <f>'[1]2025年已发货'!H:H</f>
        <v>杨飞</v>
      </c>
      <c r="I3407" s="2">
        <f>'[1]2025年已发货'!I:I</f>
        <v>15667998777</v>
      </c>
      <c r="J3407" s="2" vm="1" t="e">
        <f>_xlfn._xlws.FILTER(辅助信息!D:D,辅助信息!G:G=G3407)</f>
        <v>#VALUE!</v>
      </c>
    </row>
    <row r="3408" spans="1:10">
      <c r="A3408" s="2" t="str">
        <f>'[1]2025年已发货'!A:A</f>
        <v>湖北商贸</v>
      </c>
      <c r="B3408" s="2" t="str">
        <f>'[1]2025年已发货'!B:B</f>
        <v>螺纹钢</v>
      </c>
      <c r="C3408" s="2" t="str">
        <f>'[1]2025年已发货'!C:C</f>
        <v>HRB500E Φ25 12m</v>
      </c>
      <c r="D3408" s="2" t="str">
        <f>'[1]2025年已发货'!D:D</f>
        <v>吨</v>
      </c>
      <c r="E3408" s="2">
        <f>'[1]2025年已发货'!E:E</f>
        <v>35</v>
      </c>
      <c r="F3408" s="4">
        <f>'[1]2025年已发货'!F:F</f>
        <v>45798</v>
      </c>
      <c r="G3408" s="2" t="str">
        <f>'[1]2025年已发货'!G:G</f>
        <v>（中铁十局-资乐高速4标）四川省眉山市仁寿县彰加镇促进村中铁十局2#钢筋厂</v>
      </c>
      <c r="H3408" s="2" t="str">
        <f>'[1]2025年已发货'!H:H</f>
        <v>杨飞</v>
      </c>
      <c r="I3408" s="2">
        <f>'[1]2025年已发货'!I:I</f>
        <v>15667998777</v>
      </c>
      <c r="J3408" s="2" vm="1" t="e">
        <f>_xlfn._xlws.FILTER(辅助信息!D:D,辅助信息!G:G=G3408)</f>
        <v>#VALUE!</v>
      </c>
    </row>
    <row r="3409" spans="1:10">
      <c r="A3409" s="2" t="str">
        <f>'[1]2025年已发货'!A:A</f>
        <v>湖北商贸</v>
      </c>
      <c r="B3409" s="2" t="str">
        <f>'[1]2025年已发货'!B:B</f>
        <v>螺纹钢</v>
      </c>
      <c r="C3409" s="2" t="str">
        <f>'[1]2025年已发货'!C:C</f>
        <v>HRB400E Φ22 12m</v>
      </c>
      <c r="D3409" s="2" t="str">
        <f>'[1]2025年已发货'!D:D</f>
        <v>吨</v>
      </c>
      <c r="E3409" s="2">
        <f>'[1]2025年已发货'!E:E</f>
        <v>35</v>
      </c>
      <c r="F3409" s="4">
        <f>'[1]2025年已发货'!F:F</f>
        <v>45799</v>
      </c>
      <c r="G3409" s="2" t="str">
        <f>'[1]2025年已发货'!G:G</f>
        <v>（中铁广州局-资乐高速5标）四川省乐山市井研县希望大道116号</v>
      </c>
      <c r="H3409" s="2" t="str">
        <f>'[1]2025年已发货'!H:H</f>
        <v>廖俊杰</v>
      </c>
      <c r="I3409" s="2">
        <f>'[1]2025年已发货'!I:I</f>
        <v>15775100965</v>
      </c>
      <c r="J3409" s="2" vm="1" t="e">
        <f>_xlfn._xlws.FILTER(辅助信息!D:D,辅助信息!G:G=G3409)</f>
        <v>#VALUE!</v>
      </c>
    </row>
    <row r="3410" spans="1:10">
      <c r="A3410" s="2" t="str">
        <f>'[1]2025年已发货'!A:A</f>
        <v>湖北商贸</v>
      </c>
      <c r="B3410" s="2" t="str">
        <f>'[1]2025年已发货'!B:B</f>
        <v>螺纹钢</v>
      </c>
      <c r="C3410" s="2" t="str">
        <f>'[1]2025年已发货'!C:C</f>
        <v>HRB400E Φ22 12m</v>
      </c>
      <c r="D3410" s="2" t="str">
        <f>'[1]2025年已发货'!D:D</f>
        <v>吨</v>
      </c>
      <c r="E3410" s="2">
        <f>'[1]2025年已发货'!E:E</f>
        <v>35</v>
      </c>
      <c r="F3410" s="4">
        <f>'[1]2025年已发货'!F:F</f>
        <v>45799</v>
      </c>
      <c r="G3410" s="2" t="str">
        <f>'[1]2025年已发货'!G:G</f>
        <v>（中铁广州局-资乐高速5标）四川省乐山市井研县希望大道116号</v>
      </c>
      <c r="H3410" s="2" t="str">
        <f>'[1]2025年已发货'!H:H</f>
        <v>廖俊杰</v>
      </c>
      <c r="I3410" s="2">
        <f>'[1]2025年已发货'!I:I</f>
        <v>15775100965</v>
      </c>
      <c r="J3410" s="2" vm="1" t="e">
        <f>_xlfn._xlws.FILTER(辅助信息!D:D,辅助信息!G:G=G3410)</f>
        <v>#VALUE!</v>
      </c>
    </row>
    <row r="3411" spans="1:10">
      <c r="A3411" s="2" t="str">
        <f>'[1]2025年已发货'!A:A</f>
        <v>湖北商贸</v>
      </c>
      <c r="B3411" s="2" t="str">
        <f>'[1]2025年已发货'!B:B</f>
        <v>螺纹钢</v>
      </c>
      <c r="C3411" s="2" t="str">
        <f>'[1]2025年已发货'!C:C</f>
        <v>HRB500E Φ25 12m</v>
      </c>
      <c r="D3411" s="2" t="str">
        <f>'[1]2025年已发货'!D:D</f>
        <v>吨</v>
      </c>
      <c r="E3411" s="2">
        <f>'[1]2025年已发货'!E:E</f>
        <v>35</v>
      </c>
      <c r="F3411" s="4">
        <f>'[1]2025年已发货'!F:F</f>
        <v>45799</v>
      </c>
      <c r="G3411" s="2" t="str">
        <f>'[1]2025年已发货'!G:G</f>
        <v>（中铁广州局-资乐高速5标）四川省乐山市井研县希望大道116号</v>
      </c>
      <c r="H3411" s="2" t="str">
        <f>'[1]2025年已发货'!H:H</f>
        <v>廖俊杰</v>
      </c>
      <c r="I3411" s="2">
        <f>'[1]2025年已发货'!I:I</f>
        <v>15775100965</v>
      </c>
      <c r="J3411" s="2" vm="1" t="e">
        <f>_xlfn._xlws.FILTER(辅助信息!D:D,辅助信息!G:G=G3411)</f>
        <v>#VALUE!</v>
      </c>
    </row>
    <row r="3412" spans="1:10">
      <c r="A3412" s="2" t="str">
        <f>'[1]2025年已发货'!A:A</f>
        <v>湖北商贸</v>
      </c>
      <c r="B3412" s="2" t="str">
        <f>'[1]2025年已发货'!B:B</f>
        <v>螺纹钢</v>
      </c>
      <c r="C3412" s="2" t="str">
        <f>'[1]2025年已发货'!C:C</f>
        <v>HRB500E Φ25 12m</v>
      </c>
      <c r="D3412" s="2" t="str">
        <f>'[1]2025年已发货'!D:D</f>
        <v>吨</v>
      </c>
      <c r="E3412" s="2">
        <f>'[1]2025年已发货'!E:E</f>
        <v>35</v>
      </c>
      <c r="F3412" s="4">
        <f>'[1]2025年已发货'!F:F</f>
        <v>45799</v>
      </c>
      <c r="G3412" s="2" t="str">
        <f>'[1]2025年已发货'!G:G</f>
        <v>（中铁十局-资乐高速4标）四川省眉山市仁寿县彰加镇促进村中铁十局资乐高速1#钢筋场</v>
      </c>
      <c r="H3412" s="2" t="str">
        <f>'[1]2025年已发货'!H:H</f>
        <v>杨飞</v>
      </c>
      <c r="I3412" s="2">
        <f>'[1]2025年已发货'!I:I</f>
        <v>15667998777</v>
      </c>
      <c r="J3412" s="2" vm="1" t="e">
        <f>_xlfn._xlws.FILTER(辅助信息!D:D,辅助信息!G:G=G3412)</f>
        <v>#VALUE!</v>
      </c>
    </row>
    <row r="3413" spans="1:10">
      <c r="A3413" s="2" t="str">
        <f>'[1]2025年已发货'!A:A</f>
        <v>海南海控</v>
      </c>
      <c r="B3413" s="2" t="str">
        <f>'[1]2025年已发货'!B:B</f>
        <v>螺纹钢</v>
      </c>
      <c r="C3413" s="2" t="str">
        <f>'[1]2025年已发货'!C:C</f>
        <v>HRB400EФ22*9m</v>
      </c>
      <c r="D3413" s="2" t="str">
        <f>'[1]2025年已发货'!D:D</f>
        <v>吨</v>
      </c>
      <c r="E3413" s="2">
        <f>'[1]2025年已发货'!E:E</f>
        <v>35</v>
      </c>
      <c r="F3413" s="4">
        <f>'[1]2025年已发货'!F:F</f>
        <v>45799</v>
      </c>
      <c r="G3413" s="2" t="str">
        <f>'[1]2025年已发货'!G:G</f>
        <v>（中铁一局四公司康新高速TJ1-1标吉拉隧道）四川省甘孜州康定市折多塘村车管所旁</v>
      </c>
      <c r="H3413" s="2" t="str">
        <f>'[1]2025年已发货'!H:H</f>
        <v>李彰</v>
      </c>
      <c r="I3413" s="2">
        <f>'[1]2025年已发货'!I:I</f>
        <v>18523285235</v>
      </c>
      <c r="J3413" s="2" vm="1" t="e">
        <f>_xlfn._xlws.FILTER(辅助信息!D:D,辅助信息!G:G=G3413)</f>
        <v>#VALUE!</v>
      </c>
    </row>
    <row r="3414" spans="1:10">
      <c r="A3414" s="2" t="str">
        <f>'[1]2025年已发货'!A:A</f>
        <v>海南海控</v>
      </c>
      <c r="B3414" s="2" t="str">
        <f>'[1]2025年已发货'!B:B</f>
        <v>螺纹钢</v>
      </c>
      <c r="C3414" s="2" t="str">
        <f>'[1]2025年已发货'!C:C</f>
        <v>HRB400EФ22*9m</v>
      </c>
      <c r="D3414" s="2" t="str">
        <f>'[1]2025年已发货'!D:D</f>
        <v>吨</v>
      </c>
      <c r="E3414" s="2">
        <f>'[1]2025年已发货'!E:E</f>
        <v>35</v>
      </c>
      <c r="F3414" s="4">
        <f>'[1]2025年已发货'!F:F</f>
        <v>45799</v>
      </c>
      <c r="G3414" s="2" t="str">
        <f>'[1]2025年已发货'!G:G</f>
        <v>（中铁一局四公司康新高速TJ1-1标康定隧道）四川省甘孜州康定市榆林街道甘孜州博物馆旁</v>
      </c>
      <c r="H3414" s="2" t="str">
        <f>'[1]2025年已发货'!H:H</f>
        <v>陈由斌</v>
      </c>
      <c r="I3414" s="2">
        <f>'[1]2025年已发货'!I:I</f>
        <v>15005068786</v>
      </c>
      <c r="J3414" s="2" vm="1" t="e">
        <f>_xlfn._xlws.FILTER(辅助信息!D:D,辅助信息!G:G=G3414)</f>
        <v>#VALUE!</v>
      </c>
    </row>
    <row r="3415" spans="1:10">
      <c r="A3415" s="2" t="str">
        <f>'[1]2025年已发货'!A:A</f>
        <v>钢固融</v>
      </c>
      <c r="B3415" s="2" t="str">
        <f>'[1]2025年已发货'!B:B</f>
        <v>盘圆</v>
      </c>
      <c r="C3415" s="2" t="str">
        <f>'[1]2025年已发货'!C:C</f>
        <v>HPB300Ф10</v>
      </c>
      <c r="D3415" s="2" t="str">
        <f>'[1]2025年已发货'!D:D</f>
        <v>吨</v>
      </c>
      <c r="E3415" s="2">
        <f>'[1]2025年已发货'!E:E</f>
        <v>6</v>
      </c>
      <c r="F3415" s="4">
        <f>'[1]2025年已发货'!F:F</f>
        <v>45800</v>
      </c>
      <c r="G3415" s="2" t="str">
        <f>'[1]2025年已发货'!G:G</f>
        <v>（成铁西物-自贡）自贡市大安区和平街道茴香坳</v>
      </c>
      <c r="H3415" s="2" t="str">
        <f>'[1]2025年已发货'!H:H</f>
        <v>黄永福</v>
      </c>
      <c r="I3415" s="2">
        <f>'[1]2025年已发货'!I:I</f>
        <v>15982823571</v>
      </c>
      <c r="J3415" s="2" vm="1" t="e">
        <f>_xlfn._xlws.FILTER(辅助信息!D:D,辅助信息!G:G=G3415)</f>
        <v>#VALUE!</v>
      </c>
    </row>
    <row r="3416" spans="1:10">
      <c r="A3416" s="2" t="str">
        <f>'[1]2025年已发货'!A:A</f>
        <v>钢固融</v>
      </c>
      <c r="B3416" s="2" t="str">
        <f>'[1]2025年已发货'!B:B</f>
        <v>盘螺</v>
      </c>
      <c r="C3416" s="2" t="str">
        <f>'[1]2025年已发货'!C:C</f>
        <v>HRB400EΦ10</v>
      </c>
      <c r="D3416" s="2" t="str">
        <f>'[1]2025年已发货'!D:D</f>
        <v>吨</v>
      </c>
      <c r="E3416" s="2">
        <f>'[1]2025年已发货'!E:E</f>
        <v>11</v>
      </c>
      <c r="F3416" s="4">
        <f>'[1]2025年已发货'!F:F</f>
        <v>45800</v>
      </c>
      <c r="G3416" s="2" t="str">
        <f>'[1]2025年已发货'!G:G</f>
        <v>（成铁西物-自贡）自贡市大安区和平街道茴香坳</v>
      </c>
      <c r="H3416" s="2" t="str">
        <f>'[1]2025年已发货'!H:H</f>
        <v>黄永福</v>
      </c>
      <c r="I3416" s="2" t="str">
        <f>'[1]2025年已发货'!I:I</f>
        <v>15982823571</v>
      </c>
      <c r="J3416" s="2" vm="1" t="e">
        <f>_xlfn._xlws.FILTER(辅助信息!D:D,辅助信息!G:G=G3416)</f>
        <v>#VALUE!</v>
      </c>
    </row>
    <row r="3417" spans="1:10">
      <c r="A3417" s="2" t="str">
        <f>'[1]2025年已发货'!A:A</f>
        <v>钢固融</v>
      </c>
      <c r="B3417" s="2" t="str">
        <f>'[1]2025年已发货'!B:B</f>
        <v>螺纹钢</v>
      </c>
      <c r="C3417" s="2" t="str">
        <f>'[1]2025年已发货'!C:C</f>
        <v>HRB400EФ16*9m</v>
      </c>
      <c r="D3417" s="2" t="str">
        <f>'[1]2025年已发货'!D:D</f>
        <v>吨</v>
      </c>
      <c r="E3417" s="2">
        <f>'[1]2025年已发货'!E:E</f>
        <v>18</v>
      </c>
      <c r="F3417" s="4">
        <f>'[1]2025年已发货'!F:F</f>
        <v>45800</v>
      </c>
      <c r="G3417" s="2" t="str">
        <f>'[1]2025年已发货'!G:G</f>
        <v>（成铁西物-自贡）自贡市大安区和平街道茴香坳</v>
      </c>
      <c r="H3417" s="2" t="str">
        <f>'[1]2025年已发货'!H:H</f>
        <v>黄永福</v>
      </c>
      <c r="I3417" s="2" t="str">
        <f>'[1]2025年已发货'!I:I</f>
        <v>15982823571</v>
      </c>
      <c r="J3417" s="2" vm="1" t="e">
        <f>_xlfn._xlws.FILTER(辅助信息!D:D,辅助信息!G:G=G3417)</f>
        <v>#VALUE!</v>
      </c>
    </row>
    <row r="3418" spans="1:10">
      <c r="A3418" s="2" t="str">
        <f>'[1]2025年已发货'!A:A</f>
        <v>钢固融</v>
      </c>
      <c r="B3418" s="2" t="str">
        <f>'[1]2025年已发货'!B:B</f>
        <v>螺纹钢</v>
      </c>
      <c r="C3418" s="2" t="str">
        <f>'[1]2025年已发货'!C:C</f>
        <v>HRB400E Φ12 9m</v>
      </c>
      <c r="D3418" s="2" t="str">
        <f>'[1]2025年已发货'!D:D</f>
        <v>吨</v>
      </c>
      <c r="E3418" s="2">
        <f>'[1]2025年已发货'!E:E</f>
        <v>27</v>
      </c>
      <c r="F3418" s="4">
        <f>'[1]2025年已发货'!F:F</f>
        <v>45800</v>
      </c>
      <c r="G3418" s="2" t="str">
        <f>'[1]2025年已发货'!G:G</f>
        <v>（五局建筑温江tod项目）罗欣安若维他药业(成都)有限公司南94米温江区海发路附近</v>
      </c>
      <c r="H3418" s="2" t="str">
        <f>'[1]2025年已发货'!H:H</f>
        <v>兰</v>
      </c>
      <c r="I3418" s="2">
        <f>'[1]2025年已发货'!I:I</f>
        <v>18281603736</v>
      </c>
      <c r="J3418" s="2" vm="1" t="e">
        <f>_xlfn._xlws.FILTER(辅助信息!D:D,辅助信息!G:G=G3418)</f>
        <v>#VALUE!</v>
      </c>
    </row>
    <row r="3419" spans="1:10">
      <c r="A3419" s="2" t="str">
        <f>'[1]2025年已发货'!A:A</f>
        <v>钢固融</v>
      </c>
      <c r="B3419" s="2" t="str">
        <f>'[1]2025年已发货'!B:B</f>
        <v>盘螺</v>
      </c>
      <c r="C3419" s="2" t="str">
        <f>'[1]2025年已发货'!C:C</f>
        <v>HRB400E Φ10</v>
      </c>
      <c r="D3419" s="2" t="str">
        <f>'[1]2025年已发货'!D:D</f>
        <v>吨</v>
      </c>
      <c r="E3419" s="2">
        <f>'[1]2025年已发货'!E:E</f>
        <v>3</v>
      </c>
      <c r="F3419" s="4">
        <f>'[1]2025年已发货'!F:F</f>
        <v>45800</v>
      </c>
      <c r="G3419" s="2" t="str">
        <f>'[1]2025年已发货'!G:G</f>
        <v>（五局建筑温江tod项目）罗欣安若维他药业(成都)有限公司南94米温江区海发路附近</v>
      </c>
      <c r="H3419" s="2" t="str">
        <f>'[1]2025年已发货'!H:H</f>
        <v>兰</v>
      </c>
      <c r="I3419" s="2">
        <f>'[1]2025年已发货'!I:I</f>
        <v>18281603736</v>
      </c>
      <c r="J3419" s="2" vm="1" t="e">
        <f>_xlfn._xlws.FILTER(辅助信息!D:D,辅助信息!G:G=G3419)</f>
        <v>#VALUE!</v>
      </c>
    </row>
    <row r="3420" spans="1:10">
      <c r="A3420" s="2" t="str">
        <f>'[1]2025年已发货'!A:A</f>
        <v>钢固融</v>
      </c>
      <c r="B3420" s="2" t="str">
        <f>'[1]2025年已发货'!B:B</f>
        <v>螺纹钢</v>
      </c>
      <c r="C3420" s="2" t="str">
        <f>'[1]2025年已发货'!C:C</f>
        <v>HRB400E Φ16 9m</v>
      </c>
      <c r="D3420" s="2" t="str">
        <f>'[1]2025年已发货'!D:D</f>
        <v>吨</v>
      </c>
      <c r="E3420" s="2">
        <f>'[1]2025年已发货'!E:E</f>
        <v>2.5</v>
      </c>
      <c r="F3420" s="4">
        <f>'[1]2025年已发货'!F:F</f>
        <v>45800</v>
      </c>
      <c r="G3420" s="2" t="str">
        <f>'[1]2025年已发货'!G:G</f>
        <v>（五局建筑温江tod项目）罗欣安若维他药业(成都)有限公司南94米温江区海发路附近</v>
      </c>
      <c r="H3420" s="2" t="str">
        <f>'[1]2025年已发货'!H:H</f>
        <v>兰</v>
      </c>
      <c r="I3420" s="2">
        <f>'[1]2025年已发货'!I:I</f>
        <v>18281603736</v>
      </c>
      <c r="J3420" s="2" vm="1" t="e">
        <f>_xlfn._xlws.FILTER(辅助信息!D:D,辅助信息!G:G=G3420)</f>
        <v>#VALUE!</v>
      </c>
    </row>
    <row r="3421" spans="1:10">
      <c r="A3421" s="2" t="str">
        <f>'[1]2025年已发货'!A:A</f>
        <v>钢固融</v>
      </c>
      <c r="B3421" s="2" t="str">
        <f>'[1]2025年已发货'!B:B</f>
        <v>螺纹钢</v>
      </c>
      <c r="C3421" s="2" t="str">
        <f>'[1]2025年已发货'!C:C</f>
        <v>HRB400E Φ18 9m</v>
      </c>
      <c r="D3421" s="2" t="str">
        <f>'[1]2025年已发货'!D:D</f>
        <v>吨</v>
      </c>
      <c r="E3421" s="2">
        <f>'[1]2025年已发货'!E:E</f>
        <v>2.5</v>
      </c>
      <c r="F3421" s="4">
        <f>'[1]2025年已发货'!F:F</f>
        <v>45800</v>
      </c>
      <c r="G3421" s="2" t="str">
        <f>'[1]2025年已发货'!G:G</f>
        <v>（五局建筑温江tod项目）罗欣安若维他药业(成都)有限公司南94米温江区海发路附近</v>
      </c>
      <c r="H3421" s="2" t="str">
        <f>'[1]2025年已发货'!H:H</f>
        <v>兰</v>
      </c>
      <c r="I3421" s="2">
        <f>'[1]2025年已发货'!I:I</f>
        <v>18281603736</v>
      </c>
      <c r="J3421" s="2" vm="1" t="e">
        <f>_xlfn._xlws.FILTER(辅助信息!D:D,辅助信息!G:G=G3421)</f>
        <v>#VALUE!</v>
      </c>
    </row>
    <row r="3422" spans="1:10">
      <c r="A3422" s="2" t="str">
        <f>'[1]2025年已发货'!A:A</f>
        <v>晋邦</v>
      </c>
      <c r="B3422" s="2" t="str">
        <f>'[1]2025年已发货'!B:B</f>
        <v>高线</v>
      </c>
      <c r="C3422" s="2" t="str">
        <f>'[1]2025年已发货'!C:C</f>
        <v>HPB300 Φ6</v>
      </c>
      <c r="D3422" s="2" t="str">
        <f>'[1]2025年已发货'!D:D</f>
        <v>吨</v>
      </c>
      <c r="E3422" s="2">
        <f>'[1]2025年已发货'!E:E</f>
        <v>13</v>
      </c>
      <c r="F3422" s="4">
        <f>'[1]2025年已发货'!F:F</f>
        <v>45800</v>
      </c>
      <c r="G3422" s="2" t="str">
        <f>'[1]2025年已发货'!G:G</f>
        <v>（商投建工达州中医药科技园-4工区-11号楼）达州市通川区达州中医药职业学院犀牛大道北段</v>
      </c>
      <c r="H3422" s="2" t="str">
        <f>'[1]2025年已发货'!H:H</f>
        <v>张扬</v>
      </c>
      <c r="I3422" s="2">
        <f>'[1]2025年已发货'!I:I</f>
        <v>18381904567</v>
      </c>
      <c r="J3422" s="2" t="str">
        <f>_xlfn._xlws.FILTER(辅助信息!D:D,辅助信息!G:G=G3422)</f>
        <v>商投建工达州中医药科技园</v>
      </c>
    </row>
    <row r="3423" spans="1:10">
      <c r="A3423" s="2" t="str">
        <f>'[1]2025年已发货'!A:A</f>
        <v>晋邦</v>
      </c>
      <c r="B3423" s="2" t="str">
        <f>'[1]2025年已发货'!B:B</f>
        <v>盘螺</v>
      </c>
      <c r="C3423" s="2" t="str">
        <f>'[1]2025年已发货'!C:C</f>
        <v>HRB400E Φ6</v>
      </c>
      <c r="D3423" s="2" t="str">
        <f>'[1]2025年已发货'!D:D</f>
        <v>吨</v>
      </c>
      <c r="E3423" s="2">
        <f>'[1]2025年已发货'!E:E</f>
        <v>6</v>
      </c>
      <c r="F3423" s="4">
        <f>'[1]2025年已发货'!F:F</f>
        <v>45800</v>
      </c>
      <c r="G3423" s="2" t="str">
        <f>'[1]2025年已发货'!G:G</f>
        <v>（商投建工达州中医药科技园-4工区-11号楼）达州市通川区达州中医药职业学院犀牛大道北段</v>
      </c>
      <c r="H3423" s="2" t="str">
        <f>'[1]2025年已发货'!H:H</f>
        <v>张扬</v>
      </c>
      <c r="I3423" s="2">
        <f>'[1]2025年已发货'!I:I</f>
        <v>18381904567</v>
      </c>
      <c r="J3423" s="2" t="str">
        <f>_xlfn._xlws.FILTER(辅助信息!D:D,辅助信息!G:G=G3423)</f>
        <v>商投建工达州中医药科技园</v>
      </c>
    </row>
    <row r="3424" spans="1:10">
      <c r="A3424" s="2" t="str">
        <f>'[1]2025年已发货'!A:A</f>
        <v>晋邦</v>
      </c>
      <c r="B3424" s="2" t="str">
        <f>'[1]2025年已发货'!B:B</f>
        <v>螺纹钢</v>
      </c>
      <c r="C3424" s="2" t="str">
        <f>'[1]2025年已发货'!C:C</f>
        <v>HRB400E Φ16 9m</v>
      </c>
      <c r="D3424" s="2" t="str">
        <f>'[1]2025年已发货'!D:D</f>
        <v>吨</v>
      </c>
      <c r="E3424" s="2">
        <f>'[1]2025年已发货'!E:E</f>
        <v>6</v>
      </c>
      <c r="F3424" s="4">
        <f>'[1]2025年已发货'!F:F</f>
        <v>45800</v>
      </c>
      <c r="G3424" s="2" t="str">
        <f>'[1]2025年已发货'!G:G</f>
        <v>（商投建工达州中医药科技园-4工区-11号楼）达州市通川区达州中医药职业学院犀牛大道北段</v>
      </c>
      <c r="H3424" s="2" t="str">
        <f>'[1]2025年已发货'!H:H</f>
        <v>张扬</v>
      </c>
      <c r="I3424" s="2">
        <f>'[1]2025年已发货'!I:I</f>
        <v>18381904567</v>
      </c>
      <c r="J3424" s="2" t="str">
        <f>_xlfn._xlws.FILTER(辅助信息!D:D,辅助信息!G:G=G3424)</f>
        <v>商投建工达州中医药科技园</v>
      </c>
    </row>
    <row r="3425" spans="1:10">
      <c r="A3425" s="2" t="str">
        <f>'[1]2025年已发货'!A:A</f>
        <v>晋邦</v>
      </c>
      <c r="B3425" s="2" t="str">
        <f>'[1]2025年已发货'!B:B</f>
        <v>螺纹钢</v>
      </c>
      <c r="C3425" s="2" t="str">
        <f>'[1]2025年已发货'!C:C</f>
        <v>HRB400E Φ25 9m</v>
      </c>
      <c r="D3425" s="2" t="str">
        <f>'[1]2025年已发货'!D:D</f>
        <v>吨</v>
      </c>
      <c r="E3425" s="2">
        <f>'[1]2025年已发货'!E:E</f>
        <v>9</v>
      </c>
      <c r="F3425" s="4">
        <f>'[1]2025年已发货'!F:F</f>
        <v>45800</v>
      </c>
      <c r="G3425" s="2" t="str">
        <f>'[1]2025年已发货'!G:G</f>
        <v>（商投建工达州中医药科技园-4工区-11号楼）达州市通川区达州中医药职业学院犀牛大道北段</v>
      </c>
      <c r="H3425" s="2" t="str">
        <f>'[1]2025年已发货'!H:H</f>
        <v>张扬</v>
      </c>
      <c r="I3425" s="2">
        <f>'[1]2025年已发货'!I:I</f>
        <v>18381904567</v>
      </c>
      <c r="J3425" s="2" t="str">
        <f>_xlfn._xlws.FILTER(辅助信息!D:D,辅助信息!G:G=G3425)</f>
        <v>商投建工达州中医药科技园</v>
      </c>
    </row>
    <row r="3426" spans="1:10">
      <c r="A3426" s="2" t="str">
        <f>'[1]2025年已发货'!A:A</f>
        <v>晋邦</v>
      </c>
      <c r="B3426" s="2" t="str">
        <f>'[1]2025年已发货'!B:B</f>
        <v>螺纹钢</v>
      </c>
      <c r="C3426" s="2" t="str">
        <f>'[1]2025年已发货'!C:C</f>
        <v>HRB400E Φ12 9m</v>
      </c>
      <c r="D3426" s="2" t="str">
        <f>'[1]2025年已发货'!D:D</f>
        <v>吨</v>
      </c>
      <c r="E3426" s="2">
        <f>'[1]2025年已发货'!E:E</f>
        <v>25</v>
      </c>
      <c r="F3426" s="4">
        <f>'[1]2025年已发货'!F:F</f>
        <v>45800</v>
      </c>
      <c r="G3426" s="2" t="str">
        <f>'[1]2025年已发货'!G:G</f>
        <v>（商投建工达州中医药科技园-2工区-2号桥）达州市通川区达州中医药职业学院犀牛大道北段</v>
      </c>
      <c r="H3426" s="2" t="str">
        <f>'[1]2025年已发货'!H:H</f>
        <v>李波</v>
      </c>
      <c r="I3426" s="2">
        <f>'[1]2025年已发货'!I:I</f>
        <v>18381899787</v>
      </c>
      <c r="J3426" s="2" t="str">
        <f>_xlfn._xlws.FILTER(辅助信息!D:D,辅助信息!G:G=G3426)</f>
        <v>商投建工达州中医药科技园</v>
      </c>
    </row>
    <row r="3427" spans="1:10">
      <c r="A3427" s="2" t="str">
        <f>'[1]2025年已发货'!A:A</f>
        <v>晋邦</v>
      </c>
      <c r="B3427" s="2" t="str">
        <f>'[1]2025年已发货'!B:B</f>
        <v>螺纹钢</v>
      </c>
      <c r="C3427" s="2" t="str">
        <f>'[1]2025年已发货'!C:C</f>
        <v>HRB400E Φ16 9m</v>
      </c>
      <c r="D3427" s="2" t="str">
        <f>'[1]2025年已发货'!D:D</f>
        <v>吨</v>
      </c>
      <c r="E3427" s="2">
        <f>'[1]2025年已发货'!E:E</f>
        <v>42</v>
      </c>
      <c r="F3427" s="4">
        <f>'[1]2025年已发货'!F:F</f>
        <v>45800</v>
      </c>
      <c r="G3427" s="2" t="str">
        <f>'[1]2025年已发货'!G:G</f>
        <v>（商投建工达州中医药科技园-2工区-2号桥）达州市通川区达州中医药职业学院犀牛大道北段</v>
      </c>
      <c r="H3427" s="2" t="str">
        <f>'[1]2025年已发货'!H:H</f>
        <v>李波</v>
      </c>
      <c r="I3427" s="2">
        <f>'[1]2025年已发货'!I:I</f>
        <v>18381899787</v>
      </c>
      <c r="J3427" s="2" t="str">
        <f>_xlfn._xlws.FILTER(辅助信息!D:D,辅助信息!G:G=G3427)</f>
        <v>商投建工达州中医药科技园</v>
      </c>
    </row>
    <row r="3428" spans="1:10">
      <c r="A3428" s="2" t="str">
        <f>'[1]2025年已发货'!A:A</f>
        <v>晋邦</v>
      </c>
      <c r="B3428" s="2" t="str">
        <f>'[1]2025年已发货'!B:B</f>
        <v>螺纹钢</v>
      </c>
      <c r="C3428" s="2" t="str">
        <f>'[1]2025年已发货'!C:C</f>
        <v>HRB400E Φ20 9m</v>
      </c>
      <c r="D3428" s="2" t="str">
        <f>'[1]2025年已发货'!D:D</f>
        <v>吨</v>
      </c>
      <c r="E3428" s="2">
        <f>'[1]2025年已发货'!E:E</f>
        <v>80</v>
      </c>
      <c r="F3428" s="4">
        <f>'[1]2025年已发货'!F:F</f>
        <v>45800</v>
      </c>
      <c r="G3428" s="2" t="str">
        <f>'[1]2025年已发货'!G:G</f>
        <v>（商投建工达州中医药科技园-2工区-2号桥）达州市通川区达州中医药职业学院犀牛大道北段</v>
      </c>
      <c r="H3428" s="2" t="str">
        <f>'[1]2025年已发货'!H:H</f>
        <v>李波</v>
      </c>
      <c r="I3428" s="2">
        <f>'[1]2025年已发货'!I:I</f>
        <v>18381899787</v>
      </c>
      <c r="J3428" s="2" t="str">
        <f>_xlfn._xlws.FILTER(辅助信息!D:D,辅助信息!G:G=G3428)</f>
        <v>商投建工达州中医药科技园</v>
      </c>
    </row>
    <row r="3429" spans="1:10">
      <c r="A3429" s="2" t="str">
        <f>'[1]2025年已发货'!A:A</f>
        <v>晋邦</v>
      </c>
      <c r="B3429" s="2" t="str">
        <f>'[1]2025年已发货'!B:B</f>
        <v>螺纹钢</v>
      </c>
      <c r="C3429" s="2" t="str">
        <f>'[1]2025年已发货'!C:C</f>
        <v>HRB400E Φ22 9m</v>
      </c>
      <c r="D3429" s="2" t="str">
        <f>'[1]2025年已发货'!D:D</f>
        <v>吨</v>
      </c>
      <c r="E3429" s="2">
        <f>'[1]2025年已发货'!E:E</f>
        <v>34</v>
      </c>
      <c r="F3429" s="4">
        <f>'[1]2025年已发货'!F:F</f>
        <v>45800</v>
      </c>
      <c r="G3429" s="2" t="str">
        <f>'[1]2025年已发货'!G:G</f>
        <v>（商投建工达州中医药科技园-2工区-2号桥）达州市通川区达州中医药职业学院犀牛大道北段</v>
      </c>
      <c r="H3429" s="2" t="str">
        <f>'[1]2025年已发货'!H:H</f>
        <v>李波</v>
      </c>
      <c r="I3429" s="2">
        <f>'[1]2025年已发货'!I:I</f>
        <v>18381899787</v>
      </c>
      <c r="J3429" s="2" t="str">
        <f>_xlfn._xlws.FILTER(辅助信息!D:D,辅助信息!G:G=G3429)</f>
        <v>商投建工达州中医药科技园</v>
      </c>
    </row>
    <row r="3430" spans="1:10">
      <c r="A3430" s="2" t="str">
        <f>'[1]2025年已发货'!A:A</f>
        <v>晋邦</v>
      </c>
      <c r="B3430" s="2" t="str">
        <f>'[1]2025年已发货'!B:B</f>
        <v>螺纹钢</v>
      </c>
      <c r="C3430" s="2" t="str">
        <f>'[1]2025年已发货'!C:C</f>
        <v>HRB400E Φ28 9m</v>
      </c>
      <c r="D3430" s="2" t="str">
        <f>'[1]2025年已发货'!D:D</f>
        <v>吨</v>
      </c>
      <c r="E3430" s="2">
        <f>'[1]2025年已发货'!E:E</f>
        <v>445</v>
      </c>
      <c r="F3430" s="4">
        <f>'[1]2025年已发货'!F:F</f>
        <v>45800</v>
      </c>
      <c r="G3430" s="2" t="str">
        <f>'[1]2025年已发货'!G:G</f>
        <v>（商投建工达州中医药科技园-2工区-2号桥）达州市通川区达州中医药职业学院犀牛大道北段</v>
      </c>
      <c r="H3430" s="2" t="str">
        <f>'[1]2025年已发货'!H:H</f>
        <v>李波</v>
      </c>
      <c r="I3430" s="2">
        <f>'[1]2025年已发货'!I:I</f>
        <v>18381899787</v>
      </c>
      <c r="J3430" s="2" t="str">
        <f>_xlfn._xlws.FILTER(辅助信息!D:D,辅助信息!G:G=G3430)</f>
        <v>商投建工达州中医药科技园</v>
      </c>
    </row>
    <row r="3431" spans="1:10">
      <c r="A3431" s="2" t="str">
        <f>'[1]2025年已发货'!A:A</f>
        <v>晋邦</v>
      </c>
      <c r="B3431" s="2" t="str">
        <f>'[1]2025年已发货'!B:B</f>
        <v>盘螺</v>
      </c>
      <c r="C3431" s="2" t="str">
        <f>'[1]2025年已发货'!C:C</f>
        <v>HRB400E Φ6</v>
      </c>
      <c r="D3431" s="2" t="str">
        <f>'[1]2025年已发货'!D:D</f>
        <v>吨</v>
      </c>
      <c r="E3431" s="2">
        <f>'[1]2025年已发货'!E:E</f>
        <v>35</v>
      </c>
      <c r="F3431" s="4">
        <f>'[1]2025年已发货'!F:F</f>
        <v>45800</v>
      </c>
      <c r="G3431" s="2" t="str">
        <f>'[1]2025年已发货'!G:G</f>
        <v>(五冶钢构医学科学产业园建设项目房建三部-管网总坪)四川省南充市顺庆区搬罾街道学府大道二段</v>
      </c>
      <c r="H3431" s="2" t="str">
        <f>'[1]2025年已发货'!H:H</f>
        <v>郑林</v>
      </c>
      <c r="I3431" s="2">
        <f>'[1]2025年已发货'!I:I</f>
        <v>18349955455</v>
      </c>
      <c r="J3431" s="2" t="str">
        <f>_xlfn._xlws.FILTER(辅助信息!D:D,辅助信息!G:G=G3431)</f>
        <v>五冶钢构南充医学科学产业园建设项目</v>
      </c>
    </row>
    <row r="3432" spans="1:10">
      <c r="A3432" s="2" t="str">
        <f>'[1]2025年已发货'!A:A</f>
        <v>德胜</v>
      </c>
      <c r="B3432" s="2" t="str">
        <f>'[1]2025年已发货'!B:B</f>
        <v>螺纹钢</v>
      </c>
      <c r="C3432" s="2" t="str">
        <f>'[1]2025年已发货'!C:C</f>
        <v>HRB400E Φ25 12m</v>
      </c>
      <c r="D3432" s="2" t="str">
        <f>'[1]2025年已发货'!D:D</f>
        <v>吨</v>
      </c>
      <c r="E3432" s="2">
        <f>'[1]2025年已发货'!E:E</f>
        <v>35.438</v>
      </c>
      <c r="F3432" s="4">
        <f>'[1]2025年已发货'!F:F</f>
        <v>45800</v>
      </c>
      <c r="G3432" s="2" t="str">
        <f>'[1]2025年已发货'!G:G</f>
        <v>（安久供应链项目）四川省宜宾市翠屏区志诚路</v>
      </c>
      <c r="H3432" s="2" t="str">
        <f>'[1]2025年已发货'!H:H</f>
        <v>毛新熠</v>
      </c>
      <c r="I3432" s="2">
        <f>'[1]2025年已发货'!I:I</f>
        <v>18208171901</v>
      </c>
      <c r="J3432" s="2" vm="1" t="e">
        <f>_xlfn._xlws.FILTER(辅助信息!D:D,辅助信息!G:G=G3432)</f>
        <v>#VALUE!</v>
      </c>
    </row>
    <row r="3433" spans="1:10">
      <c r="A3433" s="2" t="str">
        <f>'[1]2025年已发货'!A:A</f>
        <v>德胜</v>
      </c>
      <c r="B3433" s="2" t="str">
        <f>'[1]2025年已发货'!B:B</f>
        <v>螺纹钢</v>
      </c>
      <c r="C3433" s="2" t="str">
        <f>'[1]2025年已发货'!C:C</f>
        <v>HRB400E Φ22 12m</v>
      </c>
      <c r="D3433" s="2" t="str">
        <f>'[1]2025年已发货'!D:D</f>
        <v>吨</v>
      </c>
      <c r="E3433" s="2">
        <f>'[1]2025年已发货'!E:E</f>
        <v>10.872</v>
      </c>
      <c r="F3433" s="4">
        <f>'[1]2025年已发货'!F:F</f>
        <v>45800</v>
      </c>
      <c r="G3433" s="2" t="str">
        <f>'[1]2025年已发货'!G:G</f>
        <v>（安久供应链项目）四川省宜宾市翠屏区志诚路</v>
      </c>
      <c r="H3433" s="2" t="str">
        <f>'[1]2025年已发货'!H:H</f>
        <v>毛新熠</v>
      </c>
      <c r="I3433" s="2">
        <f>'[1]2025年已发货'!I:I</f>
        <v>18208171901</v>
      </c>
      <c r="J3433" s="2" vm="1" t="e">
        <f>_xlfn._xlws.FILTER(辅助信息!D:D,辅助信息!G:G=G3433)</f>
        <v>#VALUE!</v>
      </c>
    </row>
    <row r="3434" spans="1:10">
      <c r="A3434" s="2" t="str">
        <f>'[1]2025年已发货'!A:A</f>
        <v>德胜</v>
      </c>
      <c r="B3434" s="2" t="str">
        <f>'[1]2025年已发货'!B:B</f>
        <v>螺纹钢</v>
      </c>
      <c r="C3434" s="2" t="str">
        <f>'[1]2025年已发货'!C:C</f>
        <v>HRB400E Φ25 12m</v>
      </c>
      <c r="D3434" s="2" t="str">
        <f>'[1]2025年已发货'!D:D</f>
        <v>吨</v>
      </c>
      <c r="E3434" s="2">
        <f>'[1]2025年已发货'!E:E</f>
        <v>24.534</v>
      </c>
      <c r="F3434" s="4">
        <f>'[1]2025年已发货'!F:F</f>
        <v>45800</v>
      </c>
      <c r="G3434" s="2" t="str">
        <f>'[1]2025年已发货'!G:G</f>
        <v>（安久供应链项目）四川省宜宾市翠屏区志诚路</v>
      </c>
      <c r="H3434" s="2" t="str">
        <f>'[1]2025年已发货'!H:H</f>
        <v>毛新熠</v>
      </c>
      <c r="I3434" s="2">
        <f>'[1]2025年已发货'!I:I</f>
        <v>18208171901</v>
      </c>
      <c r="J3434" s="2" vm="1" t="e">
        <f>_xlfn._xlws.FILTER(辅助信息!D:D,辅助信息!G:G=G3434)</f>
        <v>#VALUE!</v>
      </c>
    </row>
    <row r="3435" spans="1:10">
      <c r="A3435" s="2" t="str">
        <f>'[1]2025年已发货'!A:A</f>
        <v>德胜</v>
      </c>
      <c r="B3435" s="2" t="str">
        <f>'[1]2025年已发货'!B:B</f>
        <v>螺纹钢</v>
      </c>
      <c r="C3435" s="2" t="str">
        <f>'[1]2025年已发货'!C:C</f>
        <v>HRB400E Φ12 12m</v>
      </c>
      <c r="D3435" s="2" t="str">
        <f>'[1]2025年已发货'!D:D</f>
        <v>吨</v>
      </c>
      <c r="E3435" s="2">
        <f>'[1]2025年已发货'!E:E</f>
        <v>30.591</v>
      </c>
      <c r="F3435" s="4">
        <f>'[1]2025年已发货'!F:F</f>
        <v>45800</v>
      </c>
      <c r="G3435" s="2" t="str">
        <f>'[1]2025年已发货'!G:G</f>
        <v>（安久供应链项目）四川省宜宾市翠屏区志诚路</v>
      </c>
      <c r="H3435" s="2" t="str">
        <f>'[1]2025年已发货'!H:H</f>
        <v>毛新熠</v>
      </c>
      <c r="I3435" s="2">
        <f>'[1]2025年已发货'!I:I</f>
        <v>18208171901</v>
      </c>
      <c r="J3435" s="2" vm="1" t="e">
        <f>_xlfn._xlws.FILTER(辅助信息!D:D,辅助信息!G:G=G3435)</f>
        <v>#VALUE!</v>
      </c>
    </row>
    <row r="3436" spans="1:10">
      <c r="A3436" s="2" t="str">
        <f>'[1]2025年已发货'!A:A</f>
        <v>德胜</v>
      </c>
      <c r="B3436" s="2" t="str">
        <f>'[1]2025年已发货'!B:B</f>
        <v>螺纹钢</v>
      </c>
      <c r="C3436" s="2" t="str">
        <f>'[1]2025年已发货'!C:C</f>
        <v>HRB400E Φ20 12m</v>
      </c>
      <c r="D3436" s="2" t="str">
        <f>'[1]2025年已发货'!D:D</f>
        <v>吨</v>
      </c>
      <c r="E3436" s="2">
        <f>'[1]2025年已发货'!E:E</f>
        <v>11.028</v>
      </c>
      <c r="F3436" s="4">
        <f>'[1]2025年已发货'!F:F</f>
        <v>45800</v>
      </c>
      <c r="G3436" s="2" t="str">
        <f>'[1]2025年已发货'!G:G</f>
        <v>（安久供应链项目）四川省宜宾市翠屏区志诚路</v>
      </c>
      <c r="H3436" s="2" t="str">
        <f>'[1]2025年已发货'!H:H</f>
        <v>毛新熠</v>
      </c>
      <c r="I3436" s="2">
        <f>'[1]2025年已发货'!I:I</f>
        <v>18208171901</v>
      </c>
      <c r="J3436" s="2" vm="1" t="e">
        <f>_xlfn._xlws.FILTER(辅助信息!D:D,辅助信息!G:G=G3436)</f>
        <v>#VALUE!</v>
      </c>
    </row>
    <row r="3437" spans="1:10">
      <c r="A3437" s="2" t="str">
        <f>'[1]2025年已发货'!A:A</f>
        <v>德胜</v>
      </c>
      <c r="B3437" s="2" t="str">
        <f>'[1]2025年已发货'!B:B</f>
        <v>螺纹钢</v>
      </c>
      <c r="C3437" s="2" t="str">
        <f>'[1]2025年已发货'!C:C</f>
        <v>HRB400E Φ22 12m</v>
      </c>
      <c r="D3437" s="2" t="str">
        <f>'[1]2025年已发货'!D:D</f>
        <v>吨</v>
      </c>
      <c r="E3437" s="2">
        <f>'[1]2025年已发货'!E:E</f>
        <v>5.436</v>
      </c>
      <c r="F3437" s="4">
        <f>'[1]2025年已发货'!F:F</f>
        <v>45800</v>
      </c>
      <c r="G3437" s="2" t="str">
        <f>'[1]2025年已发货'!G:G</f>
        <v>（安久供应链项目）四川省宜宾市翠屏区志诚路</v>
      </c>
      <c r="H3437" s="2" t="str">
        <f>'[1]2025年已发货'!H:H</f>
        <v>毛新熠</v>
      </c>
      <c r="I3437" s="2">
        <f>'[1]2025年已发货'!I:I</f>
        <v>18208171901</v>
      </c>
      <c r="J3437" s="2" vm="1" t="e">
        <f>_xlfn._xlws.FILTER(辅助信息!D:D,辅助信息!G:G=G3437)</f>
        <v>#VALUE!</v>
      </c>
    </row>
    <row r="3438" spans="1:10">
      <c r="A3438" s="2" t="str">
        <f>'[1]2025年已发货'!A:A</f>
        <v>德胜</v>
      </c>
      <c r="B3438" s="2" t="str">
        <f>'[1]2025年已发货'!B:B</f>
        <v>螺纹钢</v>
      </c>
      <c r="C3438" s="2" t="str">
        <f>'[1]2025年已发货'!C:C</f>
        <v>HRB400E Φ25 12m</v>
      </c>
      <c r="D3438" s="2" t="str">
        <f>'[1]2025年已发货'!D:D</f>
        <v>吨</v>
      </c>
      <c r="E3438" s="2">
        <f>'[1]2025年已发货'!E:E</f>
        <v>24.534</v>
      </c>
      <c r="F3438" s="4">
        <f>'[1]2025年已发货'!F:F</f>
        <v>45800</v>
      </c>
      <c r="G3438" s="2" t="str">
        <f>'[1]2025年已发货'!G:G</f>
        <v>（安久供应链项目）四川省宜宾市翠屏区志诚路</v>
      </c>
      <c r="H3438" s="2" t="str">
        <f>'[1]2025年已发货'!H:H</f>
        <v>毛新熠</v>
      </c>
      <c r="I3438" s="2">
        <f>'[1]2025年已发货'!I:I</f>
        <v>18208171901</v>
      </c>
      <c r="J3438" s="2" vm="1" t="e">
        <f>_xlfn._xlws.FILTER(辅助信息!D:D,辅助信息!G:G=G3438)</f>
        <v>#VALUE!</v>
      </c>
    </row>
    <row r="3439" spans="1:10">
      <c r="A3439" s="2" t="str">
        <f>'[1]2025年已发货'!A:A</f>
        <v>晋邦</v>
      </c>
      <c r="B3439" s="2" t="str">
        <f>'[1]2025年已发货'!B:B</f>
        <v>盘圆</v>
      </c>
      <c r="C3439" s="2" t="str">
        <f>'[1]2025年已发货'!C:C</f>
        <v>HPB300 6</v>
      </c>
      <c r="D3439" s="2" t="str">
        <f>'[1]2025年已发货'!D:D</f>
        <v>吨</v>
      </c>
      <c r="E3439" s="2">
        <f>'[1]2025年已发货'!E:E</f>
        <v>2</v>
      </c>
      <c r="F3439" s="4">
        <f>'[1]2025年已发货'!F:F</f>
        <v>45800</v>
      </c>
      <c r="G3439" s="2" t="str">
        <f>'[1]2025年已发货'!G:G</f>
        <v>(武汉电气化局成达万高铁强电项目-达州主城区)四川省达州市达川区斌郎街道四川省达州市达川区洞洞湾256米</v>
      </c>
      <c r="H3439" s="2" t="str">
        <f>'[1]2025年已发货'!H:H</f>
        <v>余凡</v>
      </c>
      <c r="I3439" s="2">
        <f>'[1]2025年已发货'!I:I</f>
        <v>18228076992</v>
      </c>
      <c r="J3439" s="2" t="str">
        <f>_xlfn._xlws.FILTER(辅助信息!D:D,辅助信息!G:G=G3439)</f>
        <v>武汉电气化局成达万高铁强电项目</v>
      </c>
    </row>
    <row r="3440" spans="1:10">
      <c r="A3440" s="2" t="str">
        <f>'[1]2025年已发货'!A:A</f>
        <v>晋邦</v>
      </c>
      <c r="B3440" s="2" t="str">
        <f>'[1]2025年已发货'!B:B</f>
        <v>盘螺</v>
      </c>
      <c r="C3440" s="2" t="str">
        <f>'[1]2025年已发货'!C:C</f>
        <v>HRB400E Φ8</v>
      </c>
      <c r="D3440" s="2" t="str">
        <f>'[1]2025年已发货'!D:D</f>
        <v>吨</v>
      </c>
      <c r="E3440" s="2">
        <f>'[1]2025年已发货'!E:E</f>
        <v>4</v>
      </c>
      <c r="F3440" s="4">
        <f>'[1]2025年已发货'!F:F</f>
        <v>45800</v>
      </c>
      <c r="G3440" s="2" t="str">
        <f>'[1]2025年已发货'!G:G</f>
        <v>(武汉电气化局成达万高铁强电项目-达州主城区)四川省达州市达川区斌郎街道四川省达州市达川区洞洞湾256米</v>
      </c>
      <c r="H3440" s="2" t="str">
        <f>'[1]2025年已发货'!H:H</f>
        <v>余凡</v>
      </c>
      <c r="I3440" s="2">
        <f>'[1]2025年已发货'!I:I</f>
        <v>18228076992</v>
      </c>
      <c r="J3440" s="2" t="str">
        <f>_xlfn._xlws.FILTER(辅助信息!D:D,辅助信息!G:G=G3440)</f>
        <v>武汉电气化局成达万高铁强电项目</v>
      </c>
    </row>
    <row r="3441" spans="1:10">
      <c r="A3441" s="2" t="str">
        <f>'[1]2025年已发货'!A:A</f>
        <v>晋邦</v>
      </c>
      <c r="B3441" s="2" t="str">
        <f>'[1]2025年已发货'!B:B</f>
        <v>盘螺</v>
      </c>
      <c r="C3441" s="2" t="str">
        <f>'[1]2025年已发货'!C:C</f>
        <v>HRB400E Φ10</v>
      </c>
      <c r="D3441" s="2" t="str">
        <f>'[1]2025年已发货'!D:D</f>
        <v>吨</v>
      </c>
      <c r="E3441" s="2">
        <f>'[1]2025年已发货'!E:E</f>
        <v>2</v>
      </c>
      <c r="F3441" s="4">
        <f>'[1]2025年已发货'!F:F</f>
        <v>45800</v>
      </c>
      <c r="G3441" s="2" t="str">
        <f>'[1]2025年已发货'!G:G</f>
        <v>(武汉电气化局成达万高铁强电项目-达州主城区)四川省达州市达川区斌郎街道四川省达州市达川区洞洞湾256米</v>
      </c>
      <c r="H3441" s="2" t="str">
        <f>'[1]2025年已发货'!H:H</f>
        <v>余凡</v>
      </c>
      <c r="I3441" s="2">
        <f>'[1]2025年已发货'!I:I</f>
        <v>18228076992</v>
      </c>
      <c r="J3441" s="2" t="str">
        <f>_xlfn._xlws.FILTER(辅助信息!D:D,辅助信息!G:G=G3441)</f>
        <v>武汉电气化局成达万高铁强电项目</v>
      </c>
    </row>
    <row r="3442" spans="1:10">
      <c r="A3442" s="2" t="str">
        <f>'[1]2025年已发货'!A:A</f>
        <v>晋邦</v>
      </c>
      <c r="B3442" s="2" t="str">
        <f>'[1]2025年已发货'!B:B</f>
        <v>螺纹钢</v>
      </c>
      <c r="C3442" s="2" t="str">
        <f>'[1]2025年已发货'!C:C</f>
        <v>HRB400E Φ12</v>
      </c>
      <c r="D3442" s="2" t="str">
        <f>'[1]2025年已发货'!D:D</f>
        <v>吨</v>
      </c>
      <c r="E3442" s="2">
        <f>'[1]2025年已发货'!E:E</f>
        <v>2.8</v>
      </c>
      <c r="F3442" s="4">
        <f>'[1]2025年已发货'!F:F</f>
        <v>45800</v>
      </c>
      <c r="G3442" s="2" t="str">
        <f>'[1]2025年已发货'!G:G</f>
        <v>(武汉电气化局成达万高铁强电项目-达州主城区)四川省达州市达川区斌郎街道四川省达州市达川区洞洞湾256米</v>
      </c>
      <c r="H3442" s="2" t="str">
        <f>'[1]2025年已发货'!H:H</f>
        <v>余凡</v>
      </c>
      <c r="I3442" s="2">
        <f>'[1]2025年已发货'!I:I</f>
        <v>18228076992</v>
      </c>
      <c r="J3442" s="2" t="str">
        <f>_xlfn._xlws.FILTER(辅助信息!D:D,辅助信息!G:G=G3442)</f>
        <v>武汉电气化局成达万高铁强电项目</v>
      </c>
    </row>
    <row r="3443" spans="1:10">
      <c r="A3443" s="2" t="str">
        <f>'[1]2025年已发货'!A:A</f>
        <v>晋邦</v>
      </c>
      <c r="B3443" s="2" t="str">
        <f>'[1]2025年已发货'!B:B</f>
        <v>螺纹钢</v>
      </c>
      <c r="C3443" s="2" t="str">
        <f>'[1]2025年已发货'!C:C</f>
        <v>HRB400E 14*9m</v>
      </c>
      <c r="D3443" s="2" t="str">
        <f>'[1]2025年已发货'!D:D</f>
        <v>吨</v>
      </c>
      <c r="E3443" s="2">
        <f>'[1]2025年已发货'!E:E</f>
        <v>5.6</v>
      </c>
      <c r="F3443" s="4">
        <f>'[1]2025年已发货'!F:F</f>
        <v>45800</v>
      </c>
      <c r="G3443" s="2" t="str">
        <f>'[1]2025年已发货'!G:G</f>
        <v>(武汉电气化局成达万高铁强电项目-达州主城区)四川省达州市达川区斌郎街道四川省达州市达川区洞洞湾256米</v>
      </c>
      <c r="H3443" s="2" t="str">
        <f>'[1]2025年已发货'!H:H</f>
        <v>余凡</v>
      </c>
      <c r="I3443" s="2">
        <f>'[1]2025年已发货'!I:I</f>
        <v>18228076992</v>
      </c>
      <c r="J3443" s="2" t="str">
        <f>_xlfn._xlws.FILTER(辅助信息!D:D,辅助信息!G:G=G3443)</f>
        <v>武汉电气化局成达万高铁强电项目</v>
      </c>
    </row>
    <row r="3444" spans="1:10">
      <c r="A3444" s="2" t="str">
        <f>'[1]2025年已发货'!A:A</f>
        <v>晋邦</v>
      </c>
      <c r="B3444" s="2" t="str">
        <f>'[1]2025年已发货'!B:B</f>
        <v>螺纹钢</v>
      </c>
      <c r="C3444" s="2" t="str">
        <f>'[1]2025年已发货'!C:C</f>
        <v>HRB400E 16*9m</v>
      </c>
      <c r="D3444" s="2" t="str">
        <f>'[1]2025年已发货'!D:D</f>
        <v>吨</v>
      </c>
      <c r="E3444" s="2">
        <f>'[1]2025年已发货'!E:E</f>
        <v>8.1</v>
      </c>
      <c r="F3444" s="4">
        <f>'[1]2025年已发货'!F:F</f>
        <v>45800</v>
      </c>
      <c r="G3444" s="2" t="str">
        <f>'[1]2025年已发货'!G:G</f>
        <v>(武汉电气化局成达万高铁强电项目-达州主城区)四川省达州市达川区斌郎街道四川省达州市达川区洞洞湾256米</v>
      </c>
      <c r="H3444" s="2" t="str">
        <f>'[1]2025年已发货'!H:H</f>
        <v>余凡</v>
      </c>
      <c r="I3444" s="2">
        <f>'[1]2025年已发货'!I:I</f>
        <v>18228076992</v>
      </c>
      <c r="J3444" s="2" t="str">
        <f>_xlfn._xlws.FILTER(辅助信息!D:D,辅助信息!G:G=G3444)</f>
        <v>武汉电气化局成达万高铁强电项目</v>
      </c>
    </row>
    <row r="3445" spans="1:10">
      <c r="A3445" s="2" t="str">
        <f>'[1]2025年已发货'!A:A</f>
        <v>晋邦</v>
      </c>
      <c r="B3445" s="2" t="str">
        <f>'[1]2025年已发货'!B:B</f>
        <v>螺纹钢</v>
      </c>
      <c r="C3445" s="2" t="str">
        <f>'[1]2025年已发货'!C:C</f>
        <v>HRB400E 18*9m</v>
      </c>
      <c r="D3445" s="2" t="str">
        <f>'[1]2025年已发货'!D:D</f>
        <v>吨</v>
      </c>
      <c r="E3445" s="2">
        <f>'[1]2025年已发货'!E:E</f>
        <v>5.6</v>
      </c>
      <c r="F3445" s="4">
        <f>'[1]2025年已发货'!F:F</f>
        <v>45800</v>
      </c>
      <c r="G3445" s="2" t="str">
        <f>'[1]2025年已发货'!G:G</f>
        <v>(武汉电气化局成达万高铁强电项目-达州主城区)四川省达州市达川区斌郎街道四川省达州市达川区洞洞湾256米</v>
      </c>
      <c r="H3445" s="2" t="str">
        <f>'[1]2025年已发货'!H:H</f>
        <v>余凡</v>
      </c>
      <c r="I3445" s="2">
        <f>'[1]2025年已发货'!I:I</f>
        <v>18228076992</v>
      </c>
      <c r="J3445" s="2" t="str">
        <f>_xlfn._xlws.FILTER(辅助信息!D:D,辅助信息!G:G=G3445)</f>
        <v>武汉电气化局成达万高铁强电项目</v>
      </c>
    </row>
    <row r="3446" spans="1:10">
      <c r="A3446" s="2" t="str">
        <f>'[1]2025年已发货'!A:A</f>
        <v>晋邦</v>
      </c>
      <c r="B3446" s="2" t="str">
        <f>'[1]2025年已发货'!B:B</f>
        <v>螺纹钢</v>
      </c>
      <c r="C3446" s="2" t="str">
        <f>'[1]2025年已发货'!C:C</f>
        <v>HRB400E 20*9m</v>
      </c>
      <c r="D3446" s="2" t="str">
        <f>'[1]2025年已发货'!D:D</f>
        <v>吨</v>
      </c>
      <c r="E3446" s="2">
        <f>'[1]2025年已发货'!E:E</f>
        <v>2.8</v>
      </c>
      <c r="F3446" s="4">
        <f>'[1]2025年已发货'!F:F</f>
        <v>45800</v>
      </c>
      <c r="G3446" s="2" t="str">
        <f>'[1]2025年已发货'!G:G</f>
        <v>(武汉电气化局成达万高铁强电项目-达州主城区)四川省达州市达川区斌郎街道四川省达州市达川区洞洞湾256米</v>
      </c>
      <c r="H3446" s="2" t="str">
        <f>'[1]2025年已发货'!H:H</f>
        <v>余凡</v>
      </c>
      <c r="I3446" s="2">
        <f>'[1]2025年已发货'!I:I</f>
        <v>18228076992</v>
      </c>
      <c r="J3446" s="2" t="str">
        <f>_xlfn._xlws.FILTER(辅助信息!D:D,辅助信息!G:G=G3446)</f>
        <v>武汉电气化局成达万高铁强电项目</v>
      </c>
    </row>
    <row r="3447" spans="1:10">
      <c r="A3447" s="2" t="str">
        <f>'[1]2025年已发货'!A:A</f>
        <v>晋邦</v>
      </c>
      <c r="B3447" s="2" t="str">
        <f>'[1]2025年已发货'!B:B</f>
        <v>螺纹钢</v>
      </c>
      <c r="C3447" s="2" t="str">
        <f>'[1]2025年已发货'!C:C</f>
        <v>HRB400E 22*9m</v>
      </c>
      <c r="D3447" s="2" t="str">
        <f>'[1]2025年已发货'!D:D</f>
        <v>吨</v>
      </c>
      <c r="E3447" s="2">
        <f>'[1]2025年已发货'!E:E</f>
        <v>2.8</v>
      </c>
      <c r="F3447" s="4">
        <f>'[1]2025年已发货'!F:F</f>
        <v>45800</v>
      </c>
      <c r="G3447" s="2" t="str">
        <f>'[1]2025年已发货'!G:G</f>
        <v>(武汉电气化局成达万高铁强电项目-达州主城区)四川省达州市达川区斌郎街道四川省达州市达川区洞洞湾256米</v>
      </c>
      <c r="H3447" s="2" t="str">
        <f>'[1]2025年已发货'!H:H</f>
        <v>余凡</v>
      </c>
      <c r="I3447" s="2">
        <f>'[1]2025年已发货'!I:I</f>
        <v>18228076992</v>
      </c>
      <c r="J3447" s="2" t="str">
        <f>_xlfn._xlws.FILTER(辅助信息!D:D,辅助信息!G:G=G3447)</f>
        <v>武汉电气化局成达万高铁强电项目</v>
      </c>
    </row>
    <row r="3448" spans="1:10">
      <c r="A3448" s="2" t="str">
        <f>'[1]2025年已发货'!A:A</f>
        <v>晋邦</v>
      </c>
      <c r="B3448" s="2" t="str">
        <f>'[1]2025年已发货'!B:B</f>
        <v>螺纹钢</v>
      </c>
      <c r="C3448" s="2" t="str">
        <f>'[1]2025年已发货'!C:C</f>
        <v>HRB400E 25*9m</v>
      </c>
      <c r="D3448" s="2" t="str">
        <f>'[1]2025年已发货'!D:D</f>
        <v>吨</v>
      </c>
      <c r="E3448" s="2">
        <f>'[1]2025年已发货'!E:E</f>
        <v>2.8</v>
      </c>
      <c r="F3448" s="4">
        <f>'[1]2025年已发货'!F:F</f>
        <v>45800</v>
      </c>
      <c r="G3448" s="2" t="str">
        <f>'[1]2025年已发货'!G:G</f>
        <v>(武汉电气化局成达万高铁强电项目-达州主城区)四川省达州市达川区斌郎街道四川省达州市达川区洞洞湾256米</v>
      </c>
      <c r="H3448" s="2" t="str">
        <f>'[1]2025年已发货'!H:H</f>
        <v>余凡</v>
      </c>
      <c r="I3448" s="2">
        <f>'[1]2025年已发货'!I:I</f>
        <v>18228076992</v>
      </c>
      <c r="J3448" s="2" t="str">
        <f>_xlfn._xlws.FILTER(辅助信息!D:D,辅助信息!G:G=G3448)</f>
        <v>武汉电气化局成达万高铁强电项目</v>
      </c>
    </row>
    <row r="3449" spans="1:10">
      <c r="A3449" s="2" t="str">
        <f>'[1]2025年已发货'!A:A</f>
        <v>润耀</v>
      </c>
      <c r="B3449" s="2" t="str">
        <f>'[1]2025年已发货'!B:B</f>
        <v>盘螺</v>
      </c>
      <c r="C3449" s="2" t="str">
        <f>'[1]2025年已发货'!C:C</f>
        <v>HRB400E Φ8</v>
      </c>
      <c r="D3449" s="2" t="str">
        <f>'[1]2025年已发货'!D:D</f>
        <v>吨</v>
      </c>
      <c r="E3449" s="2">
        <f>'[1]2025年已发货'!E:E</f>
        <v>12</v>
      </c>
      <c r="F3449" s="4">
        <f>'[1]2025年已发货'!F:F</f>
        <v>45800</v>
      </c>
      <c r="G3449" s="2" t="str">
        <f>'[1]2025年已发货'!G:G</f>
        <v>（中核华兴-峨眉山项目）四川省乐山市峨眉山市双福镇梓橦庙红华五期中核华兴工地</v>
      </c>
      <c r="H3449" s="2" t="str">
        <f>'[1]2025年已发货'!H:H</f>
        <v>李汉军</v>
      </c>
      <c r="I3449" s="2" t="str">
        <f>'[1]2025年已发货'!I:I</f>
        <v>18691249091</v>
      </c>
      <c r="J3449" s="2" vm="1" t="e">
        <f>_xlfn._xlws.FILTER(辅助信息!D:D,辅助信息!G:G=G3449)</f>
        <v>#VALUE!</v>
      </c>
    </row>
    <row r="3450" spans="1:10">
      <c r="A3450" s="2" t="str">
        <f>'[1]2025年已发货'!A:A</f>
        <v>润耀</v>
      </c>
      <c r="B3450" s="2" t="str">
        <f>'[1]2025年已发货'!B:B</f>
        <v>盘螺</v>
      </c>
      <c r="C3450" s="2" t="str">
        <f>'[1]2025年已发货'!C:C</f>
        <v>HRB400E Φ10</v>
      </c>
      <c r="D3450" s="2" t="str">
        <f>'[1]2025年已发货'!D:D</f>
        <v>吨</v>
      </c>
      <c r="E3450" s="2">
        <f>'[1]2025年已发货'!E:E</f>
        <v>22</v>
      </c>
      <c r="F3450" s="4">
        <f>'[1]2025年已发货'!F:F</f>
        <v>45800</v>
      </c>
      <c r="G3450" s="2" t="str">
        <f>'[1]2025年已发货'!G:G</f>
        <v>（中核华兴-峨眉山项目）四川省乐山市峨眉山市双福镇梓橦庙红华五期中核华兴工地</v>
      </c>
      <c r="H3450" s="2" t="str">
        <f>'[1]2025年已发货'!H:H</f>
        <v>李汉军</v>
      </c>
      <c r="I3450" s="2" t="str">
        <f>'[1]2025年已发货'!I:I</f>
        <v>18691249091</v>
      </c>
      <c r="J3450" s="2" vm="1" t="e">
        <f>_xlfn._xlws.FILTER(辅助信息!D:D,辅助信息!G:G=G3450)</f>
        <v>#VALUE!</v>
      </c>
    </row>
    <row r="3451" spans="1:10">
      <c r="A3451" s="2" t="str">
        <f>'[1]2025年已发货'!A:A</f>
        <v>钢固融</v>
      </c>
      <c r="B3451" s="2" t="str">
        <f>'[1]2025年已发货'!B:B</f>
        <v>盘螺</v>
      </c>
      <c r="C3451" s="2" t="str">
        <f>'[1]2025年已发货'!C:C</f>
        <v>HRB400EФ12</v>
      </c>
      <c r="D3451" s="2" t="str">
        <f>'[1]2025年已发货'!D:D</f>
        <v>吨</v>
      </c>
      <c r="E3451" s="2">
        <f>'[1]2025年已发货'!E:E</f>
        <v>14</v>
      </c>
      <c r="F3451" s="4">
        <f>'[1]2025年已发货'!F:F</f>
        <v>45801</v>
      </c>
      <c r="G3451" s="2" t="str">
        <f>'[1]2025年已发货'!G:G</f>
        <v>（成铁西物-地铁5号线项目）成都市武侯区天府一街与昆华路交叉口（提前联系项目准备吊车）</v>
      </c>
      <c r="H3451" s="2" t="str">
        <f>'[1]2025年已发货'!H:H</f>
        <v>黄永福</v>
      </c>
      <c r="I3451" s="2">
        <f>'[1]2025年已发货'!I:I</f>
        <v>15982823571</v>
      </c>
      <c r="J3451" s="2" vm="1" t="e">
        <f>_xlfn._xlws.FILTER(辅助信息!D:D,辅助信息!G:G=G3451)</f>
        <v>#VALUE!</v>
      </c>
    </row>
    <row r="3452" spans="1:10">
      <c r="A3452" s="2" t="str">
        <f>'[1]2025年已发货'!A:A</f>
        <v>钢固融</v>
      </c>
      <c r="B3452" s="2" t="str">
        <f>'[1]2025年已发货'!B:B</f>
        <v>螺纹钢</v>
      </c>
      <c r="C3452" s="2" t="str">
        <f>'[1]2025年已发货'!C:C</f>
        <v>HRB400EФ28*9m</v>
      </c>
      <c r="D3452" s="2" t="str">
        <f>'[1]2025年已发货'!D:D</f>
        <v>吨</v>
      </c>
      <c r="E3452" s="2">
        <f>'[1]2025年已发货'!E:E</f>
        <v>20</v>
      </c>
      <c r="F3452" s="4">
        <f>'[1]2025年已发货'!F:F</f>
        <v>45801</v>
      </c>
      <c r="G3452" s="2" t="str">
        <f>'[1]2025年已发货'!G:G</f>
        <v>（成铁西物-地铁5号线项目）成都市武侯区天府一街与昆华路交叉口（提前联系项目准备吊车）</v>
      </c>
      <c r="H3452" s="2" t="str">
        <f>'[1]2025年已发货'!H:H</f>
        <v>黄永福</v>
      </c>
      <c r="I3452" s="2" t="str">
        <f>'[1]2025年已发货'!I:I</f>
        <v>15982823571</v>
      </c>
      <c r="J3452" s="2" vm="1" t="e">
        <f>_xlfn._xlws.FILTER(辅助信息!D:D,辅助信息!G:G=G3452)</f>
        <v>#VALUE!</v>
      </c>
    </row>
    <row r="3453" spans="1:10">
      <c r="A3453" s="2" t="str">
        <f>'[1]2025年已发货'!A:A</f>
        <v>润耀</v>
      </c>
      <c r="B3453" s="2" t="str">
        <f>'[1]2025年已发货'!B:B</f>
        <v>高线</v>
      </c>
      <c r="C3453" s="2" t="str">
        <f>'[1]2025年已发货'!C:C</f>
        <v>HPB300 Φ12</v>
      </c>
      <c r="D3453" s="2" t="str">
        <f>'[1]2025年已发货'!D:D</f>
        <v>吨</v>
      </c>
      <c r="E3453" s="2">
        <f>'[1]2025年已发货'!E:E</f>
        <v>35</v>
      </c>
      <c r="F3453" s="4">
        <f>'[1]2025年已发货'!F:F</f>
        <v>45801</v>
      </c>
      <c r="G3453" s="2" t="str">
        <f>'[1]2025年已发货'!G:G</f>
        <v>（自永1标八局二分公司钢筋棚）四川省自贡市大安区牛佛镇</v>
      </c>
      <c r="H3453" s="2" t="str">
        <f>'[1]2025年已发货'!H:H</f>
        <v>王君杰</v>
      </c>
      <c r="I3453" s="2">
        <f>'[1]2025年已发货'!I:I</f>
        <v>18919619850</v>
      </c>
      <c r="J3453" s="2" vm="1" t="e">
        <f>_xlfn._xlws.FILTER(辅助信息!D:D,辅助信息!G:G=G3453)</f>
        <v>#VALUE!</v>
      </c>
    </row>
    <row r="3454" spans="1:10">
      <c r="A3454" s="2" t="str">
        <f>'[1]2025年已发货'!A:A</f>
        <v>润耀</v>
      </c>
      <c r="B3454" s="2" t="str">
        <f>'[1]2025年已发货'!B:B</f>
        <v>螺纹钢</v>
      </c>
      <c r="C3454" s="2" t="str">
        <f>'[1]2025年已发货'!C:C</f>
        <v>HRB400E Φ28×9米</v>
      </c>
      <c r="D3454" s="2" t="str">
        <f>'[1]2025年已发货'!D:D</f>
        <v>吨</v>
      </c>
      <c r="E3454" s="2">
        <f>'[1]2025年已发货'!E:E</f>
        <v>105</v>
      </c>
      <c r="F3454" s="4">
        <f>'[1]2025年已发货'!F:F</f>
        <v>45801</v>
      </c>
      <c r="G3454" s="2" t="str">
        <f>'[1]2025年已发货'!G:G</f>
        <v>（自永1标八局二分公司钢筋棚）四川省自贡市大安区牛佛镇</v>
      </c>
      <c r="H3454" s="2" t="str">
        <f>'[1]2025年已发货'!H:H</f>
        <v>王君杰</v>
      </c>
      <c r="I3454" s="2">
        <f>'[1]2025年已发货'!I:I</f>
        <v>18919619850</v>
      </c>
      <c r="J3454" s="2" vm="1" t="e">
        <f>_xlfn._xlws.FILTER(辅助信息!D:D,辅助信息!G:G=G3454)</f>
        <v>#VALUE!</v>
      </c>
    </row>
    <row r="3455" spans="1:10">
      <c r="A3455" s="2" t="str">
        <f>'[1]2025年已发货'!A:A</f>
        <v>德胜</v>
      </c>
      <c r="B3455" s="2" t="str">
        <f>'[1]2025年已发货'!B:B</f>
        <v>螺纹钢</v>
      </c>
      <c r="C3455" s="2" t="str">
        <f>'[1]2025年已发货'!C:C</f>
        <v>HRB500E Φ32×9米</v>
      </c>
      <c r="D3455" s="2" t="str">
        <f>'[1]2025年已发货'!D:D</f>
        <v>吨</v>
      </c>
      <c r="E3455" s="2">
        <f>'[1]2025年已发货'!E:E</f>
        <v>70</v>
      </c>
      <c r="F3455" s="4">
        <f>'[1]2025年已发货'!F:F</f>
        <v>45801</v>
      </c>
      <c r="G3455" s="2" t="str">
        <f>'[1]2025年已发货'!G:G</f>
        <v>（自永1标八局二分公司钢筋棚）四川省自贡市大安区牛佛镇</v>
      </c>
      <c r="H3455" s="2" t="str">
        <f>'[1]2025年已发货'!H:H</f>
        <v>王君杰</v>
      </c>
      <c r="I3455" s="2">
        <f>'[1]2025年已发货'!I:I</f>
        <v>18919619850</v>
      </c>
      <c r="J3455" s="2" vm="1" t="e">
        <f>_xlfn._xlws.FILTER(辅助信息!D:D,辅助信息!G:G=G3455)</f>
        <v>#VALUE!</v>
      </c>
    </row>
    <row r="3456" spans="1:10">
      <c r="A3456" s="7" t="str">
        <f>'[1]2025年已发货'!A:A</f>
        <v>德胜</v>
      </c>
      <c r="B3456" s="7" t="str">
        <f>'[1]2025年已发货'!B:B</f>
        <v>螺纹钢</v>
      </c>
      <c r="C3456" s="7" t="str">
        <f>'[1]2025年已发货'!C:C</f>
        <v>HRB500E Φ28×9米</v>
      </c>
      <c r="D3456" s="7" t="str">
        <f>'[1]2025年已发货'!D:D</f>
        <v>吨</v>
      </c>
      <c r="E3456" s="7">
        <f>'[1]2025年已发货'!E:E</f>
        <v>35</v>
      </c>
      <c r="F3456" s="4">
        <f>'[1]2025年已发货'!F:F</f>
        <v>45801</v>
      </c>
      <c r="G3456" s="2" t="str">
        <f>'[1]2025年已发货'!G:G</f>
        <v>（自永1标八局二分公司钢筋棚）四川省自贡市大安区牛佛镇</v>
      </c>
      <c r="H3456" s="2" t="str">
        <f>'[1]2025年已发货'!H:H</f>
        <v>王君杰</v>
      </c>
      <c r="I3456" s="2">
        <f>'[1]2025年已发货'!I:I</f>
        <v>18919619850</v>
      </c>
      <c r="J3456" s="2" vm="1" t="e">
        <f>_xlfn._xlws.FILTER(辅助信息!D:D,辅助信息!G:G=G3456)</f>
        <v>#VALUE!</v>
      </c>
    </row>
    <row r="3457" spans="1:10">
      <c r="A3457" s="7" t="str">
        <f>'[1]2025年已发货'!A:A</f>
        <v>德胜恒嘉</v>
      </c>
      <c r="B3457" s="7" t="str">
        <f>'[1]2025年已发货'!B:B</f>
        <v>螺纹钢</v>
      </c>
      <c r="C3457" s="7" t="str">
        <f>'[1]2025年已发货'!C:C</f>
        <v>HRB400E Φ32 12m</v>
      </c>
      <c r="D3457" s="7" t="str">
        <f>'[1]2025年已发货'!D:D</f>
        <v>吨</v>
      </c>
      <c r="E3457" s="7">
        <f>'[1]2025年已发货'!E:E</f>
        <v>35</v>
      </c>
      <c r="F3457" s="4">
        <f>'[1]2025年已发货'!F:F</f>
        <v>45801</v>
      </c>
      <c r="G3457" s="2" t="str">
        <f>'[1]2025年已发货'!G:G</f>
        <v>（中铁北京局-资乐高速6标）四川省乐山市市中区土主镇资乐高速TJ6标项目试验室</v>
      </c>
      <c r="H3457" s="2" t="str">
        <f>'[1]2025年已发货'!H:H</f>
        <v>刘岩</v>
      </c>
      <c r="I3457" s="2">
        <f>'[1]2025年已发货'!I:I</f>
        <v>18543566469</v>
      </c>
      <c r="J3457" s="2" vm="1" t="e">
        <f>_xlfn._xlws.FILTER(辅助信息!D:D,辅助信息!G:G=G3457)</f>
        <v>#VALUE!</v>
      </c>
    </row>
    <row r="3458" spans="1:10">
      <c r="A3458" s="2" t="str">
        <f>'[1]2025年已发货'!A:A</f>
        <v>德胜</v>
      </c>
      <c r="B3458" s="2" t="str">
        <f>'[1]2025年已发货'!B:B</f>
        <v>螺纹钢</v>
      </c>
      <c r="C3458" s="2" t="str">
        <f>'[1]2025年已发货'!C:C</f>
        <v>HRB400E Φ18 12m</v>
      </c>
      <c r="D3458" s="2" t="str">
        <f>'[1]2025年已发货'!D:D</f>
        <v>吨</v>
      </c>
      <c r="E3458" s="2">
        <f>'[1]2025年已发货'!E:E</f>
        <v>20</v>
      </c>
      <c r="F3458" s="4">
        <f>'[1]2025年已发货'!F:F</f>
        <v>45801</v>
      </c>
      <c r="G3458" s="2" t="str">
        <f>'[1]2025年已发货'!G:G</f>
        <v>(宜宾兴港三江新区长江工业园建设项目-M2-2#厂房)宜宾市翠屏区宜宾汽车零部件配套产业基地(纬五路南)</v>
      </c>
      <c r="H3458" s="2" t="str">
        <f>'[1]2025年已发货'!H:H</f>
        <v>王涛</v>
      </c>
      <c r="I3458" s="2">
        <f>'[1]2025年已发货'!I:I</f>
        <v>18381110677</v>
      </c>
      <c r="J3458" s="2" t="str">
        <f>_xlfn._xlws.FILTER(辅助信息!D:D,辅助信息!G:G=G3458)</f>
        <v>宜宾兴港三江新区长江工业园建设项目</v>
      </c>
    </row>
    <row r="3459" spans="1:10">
      <c r="A3459" s="2" t="str">
        <f>'[1]2025年已发货'!A:A</f>
        <v>德胜</v>
      </c>
      <c r="B3459" s="2" t="str">
        <f>'[1]2025年已发货'!B:B</f>
        <v>螺纹钢</v>
      </c>
      <c r="C3459" s="2" t="str">
        <f>'[1]2025年已发货'!C:C</f>
        <v>HRB400E Φ22 9m</v>
      </c>
      <c r="D3459" s="2" t="str">
        <f>'[1]2025年已发货'!D:D</f>
        <v>吨</v>
      </c>
      <c r="E3459" s="2">
        <f>'[1]2025年已发货'!E:E</f>
        <v>15</v>
      </c>
      <c r="F3459" s="4">
        <f>'[1]2025年已发货'!F:F</f>
        <v>45801</v>
      </c>
      <c r="G3459" s="2" t="str">
        <f>'[1]2025年已发货'!G:G</f>
        <v>(宜宾兴港三江新区长江工业园建设项目-M2-5#厂房)宜宾市翠屏区宜宾汽车零部件配套产业基地(纬五路南)</v>
      </c>
      <c r="H3459" s="2" t="str">
        <f>'[1]2025年已发货'!H:H</f>
        <v>王涛</v>
      </c>
      <c r="I3459" s="2">
        <f>'[1]2025年已发货'!I:I</f>
        <v>18381110677</v>
      </c>
      <c r="J3459" s="2" t="str">
        <f>_xlfn._xlws.FILTER(辅助信息!D:D,辅助信息!G:G=G3459)</f>
        <v>宜宾兴港三江新区长江工业园建设项目</v>
      </c>
    </row>
    <row r="3460" spans="1:10">
      <c r="A3460" s="2" t="str">
        <f>'[1]2025年已发货'!A:A</f>
        <v>钢固融</v>
      </c>
      <c r="B3460" s="2" t="str">
        <f>'[1]2025年已发货'!B:B</f>
        <v>盘螺</v>
      </c>
      <c r="C3460" s="2" t="str">
        <f>'[1]2025年已发货'!C:C</f>
        <v>HRB400E Φ8</v>
      </c>
      <c r="D3460" s="2" t="str">
        <f>'[1]2025年已发货'!D:D</f>
        <v>吨</v>
      </c>
      <c r="E3460" s="2">
        <f>'[1]2025年已发货'!E:E</f>
        <v>12</v>
      </c>
      <c r="F3460" s="4">
        <f>'[1]2025年已发货'!F:F</f>
        <v>45801</v>
      </c>
      <c r="G3460" s="2" t="str">
        <f>'[1]2025年已发货'!G:G</f>
        <v>（五局新津tod项目）成都市新津区旭辉天府未来城南(华金路南)</v>
      </c>
      <c r="H3460" s="2" t="str">
        <f>'[1]2025年已发货'!H:H</f>
        <v>戴军</v>
      </c>
      <c r="I3460" s="2">
        <f>'[1]2025年已发货'!I:I</f>
        <v>15984585768</v>
      </c>
      <c r="J3460" s="2" vm="1" t="e">
        <f>_xlfn._xlws.FILTER(辅助信息!D:D,辅助信息!G:G=G3460)</f>
        <v>#VALUE!</v>
      </c>
    </row>
    <row r="3461" spans="1:10">
      <c r="A3461" s="2" t="str">
        <f>'[1]2025年已发货'!A:A</f>
        <v>钢固融</v>
      </c>
      <c r="B3461" s="2" t="str">
        <f>'[1]2025年已发货'!B:B</f>
        <v>盘螺</v>
      </c>
      <c r="C3461" s="2" t="str">
        <f>'[1]2025年已发货'!C:C</f>
        <v>HRB400E Φ10</v>
      </c>
      <c r="D3461" s="2" t="str">
        <f>'[1]2025年已发货'!D:D</f>
        <v>吨</v>
      </c>
      <c r="E3461" s="2">
        <f>'[1]2025年已发货'!E:E</f>
        <v>26</v>
      </c>
      <c r="F3461" s="4">
        <f>'[1]2025年已发货'!F:F</f>
        <v>45801</v>
      </c>
      <c r="G3461" s="2" t="str">
        <f>'[1]2025年已发货'!G:G</f>
        <v>（五局新津tod项目）成都市新津区旭辉天府未来城南(华金路南)</v>
      </c>
      <c r="H3461" s="2" t="str">
        <f>'[1]2025年已发货'!H:H</f>
        <v>戴军</v>
      </c>
      <c r="I3461" s="2">
        <f>'[1]2025年已发货'!I:I</f>
        <v>15984585768</v>
      </c>
      <c r="J3461" s="2" vm="1" t="e">
        <f>_xlfn._xlws.FILTER(辅助信息!D:D,辅助信息!G:G=G3461)</f>
        <v>#VALUE!</v>
      </c>
    </row>
    <row r="3462" spans="1:10">
      <c r="A3462" s="2" t="str">
        <f>'[1]2025年已发货'!A:A</f>
        <v>钢固融</v>
      </c>
      <c r="B3462" s="2" t="str">
        <f>'[1]2025年已发货'!B:B</f>
        <v>螺纹钢</v>
      </c>
      <c r="C3462" s="2" t="str">
        <f>'[1]2025年已发货'!C:C</f>
        <v>HRB400E Φ12 9m</v>
      </c>
      <c r="D3462" s="2" t="str">
        <f>'[1]2025年已发货'!D:D</f>
        <v>吨</v>
      </c>
      <c r="E3462" s="2">
        <f>'[1]2025年已发货'!E:E</f>
        <v>6</v>
      </c>
      <c r="F3462" s="4">
        <f>'[1]2025年已发货'!F:F</f>
        <v>45801</v>
      </c>
      <c r="G3462" s="2" t="str">
        <f>'[1]2025年已发货'!G:G</f>
        <v>（五局新津tod项目）成都市新津区旭辉天府未来城南(华金路南)</v>
      </c>
      <c r="H3462" s="2" t="str">
        <f>'[1]2025年已发货'!H:H</f>
        <v>戴军</v>
      </c>
      <c r="I3462" s="2">
        <f>'[1]2025年已发货'!I:I</f>
        <v>15984585768</v>
      </c>
      <c r="J3462" s="2" vm="1" t="e">
        <f>_xlfn._xlws.FILTER(辅助信息!D:D,辅助信息!G:G=G3462)</f>
        <v>#VALUE!</v>
      </c>
    </row>
    <row r="3463" spans="1:10">
      <c r="A3463" s="2" t="str">
        <f>'[1]2025年已发货'!A:A</f>
        <v>钢固融</v>
      </c>
      <c r="B3463" s="2" t="str">
        <f>'[1]2025年已发货'!B:B</f>
        <v>螺纹钢</v>
      </c>
      <c r="C3463" s="2" t="str">
        <f>'[1]2025年已发货'!C:C</f>
        <v>HRB400E Φ14 9m</v>
      </c>
      <c r="D3463" s="2" t="str">
        <f>'[1]2025年已发货'!D:D</f>
        <v>吨</v>
      </c>
      <c r="E3463" s="2">
        <f>'[1]2025年已发货'!E:E</f>
        <v>15</v>
      </c>
      <c r="F3463" s="4">
        <f>'[1]2025年已发货'!F:F</f>
        <v>45801</v>
      </c>
      <c r="G3463" s="2" t="str">
        <f>'[1]2025年已发货'!G:G</f>
        <v>（五局新津tod项目）成都市新津区旭辉天府未来城南(华金路南)</v>
      </c>
      <c r="H3463" s="2" t="str">
        <f>'[1]2025年已发货'!H:H</f>
        <v>戴军</v>
      </c>
      <c r="I3463" s="2">
        <f>'[1]2025年已发货'!I:I</f>
        <v>15984585768</v>
      </c>
      <c r="J3463" s="2" vm="1" t="e">
        <f>_xlfn._xlws.FILTER(辅助信息!D:D,辅助信息!G:G=G3463)</f>
        <v>#VALUE!</v>
      </c>
    </row>
    <row r="3464" spans="1:10">
      <c r="A3464" s="2" t="str">
        <f>'[1]2025年已发货'!A:A</f>
        <v>钢固融</v>
      </c>
      <c r="B3464" s="2" t="str">
        <f>'[1]2025年已发货'!B:B</f>
        <v>螺纹钢</v>
      </c>
      <c r="C3464" s="2" t="str">
        <f>'[1]2025年已发货'!C:C</f>
        <v>HRB400E Φ16 9m</v>
      </c>
      <c r="D3464" s="2" t="str">
        <f>'[1]2025年已发货'!D:D</f>
        <v>吨</v>
      </c>
      <c r="E3464" s="2">
        <f>'[1]2025年已发货'!E:E</f>
        <v>10</v>
      </c>
      <c r="F3464" s="4">
        <f>'[1]2025年已发货'!F:F</f>
        <v>45801</v>
      </c>
      <c r="G3464" s="2" t="str">
        <f>'[1]2025年已发货'!G:G</f>
        <v>（五局新津tod项目）成都市新津区旭辉天府未来城南(华金路南)</v>
      </c>
      <c r="H3464" s="2" t="str">
        <f>'[1]2025年已发货'!H:H</f>
        <v>戴军</v>
      </c>
      <c r="I3464" s="2">
        <f>'[1]2025年已发货'!I:I</f>
        <v>15984585768</v>
      </c>
      <c r="J3464" s="2" vm="1" t="e">
        <f>_xlfn._xlws.FILTER(辅助信息!D:D,辅助信息!G:G=G3464)</f>
        <v>#VALUE!</v>
      </c>
    </row>
    <row r="3465" spans="1:10">
      <c r="A3465" s="2" t="str">
        <f>'[1]2025年已发货'!A:A</f>
        <v>山东高速</v>
      </c>
      <c r="B3465" s="2" t="str">
        <f>'[1]2025年已发货'!B:B</f>
        <v>螺纹钢</v>
      </c>
      <c r="C3465" s="2" t="str">
        <f>'[1]2025年已发货'!C:C</f>
        <v>HRB400E Φ25 9m</v>
      </c>
      <c r="D3465" s="2" t="str">
        <f>'[1]2025年已发货'!D:D</f>
        <v>吨</v>
      </c>
      <c r="E3465" s="2">
        <f>'[1]2025年已发货'!E:E</f>
        <v>35</v>
      </c>
      <c r="F3465" s="4">
        <f>'[1]2025年已发货'!F:F</f>
        <v>45801</v>
      </c>
      <c r="G3465" s="2" t="str">
        <f>'[1]2025年已发货'!G:G</f>
        <v>（中铁广州局-成渝扩容2标）四川省资阳市雁江区堪嘉镇陈家湾刘家湾大桥桥头</v>
      </c>
      <c r="H3465" s="2" t="str">
        <f>'[1]2025年已发货'!H:H</f>
        <v>刘沛琦</v>
      </c>
      <c r="I3465" s="2">
        <f>'[1]2025年已发货'!I:I</f>
        <v>18011784798</v>
      </c>
      <c r="J3465" s="2" vm="1" t="e">
        <f>_xlfn._xlws.FILTER(辅助信息!D:D,辅助信息!G:G=G3465)</f>
        <v>#VALUE!</v>
      </c>
    </row>
    <row r="3466" spans="1:10">
      <c r="A3466" s="2" t="str">
        <f>'[1]2025年已发货'!A:A</f>
        <v>山东高速</v>
      </c>
      <c r="B3466" s="2" t="str">
        <f>'[1]2025年已发货'!B:B</f>
        <v>螺纹钢</v>
      </c>
      <c r="C3466" s="2" t="str">
        <f>'[1]2025年已发货'!C:C</f>
        <v>HRB400E Φ25 12m</v>
      </c>
      <c r="D3466" s="2" t="str">
        <f>'[1]2025年已发货'!D:D</f>
        <v>吨</v>
      </c>
      <c r="E3466" s="2">
        <f>'[1]2025年已发货'!E:E</f>
        <v>70</v>
      </c>
      <c r="F3466" s="4">
        <f>'[1]2025年已发货'!F:F</f>
        <v>45801</v>
      </c>
      <c r="G3466" s="2" t="str">
        <f>'[1]2025年已发货'!G:G</f>
        <v>（中铁广州局-成渝扩容2标）四川省资阳市雁江区堪嘉镇陈家湾刘家湾大桥桥头</v>
      </c>
      <c r="H3466" s="2" t="str">
        <f>'[1]2025年已发货'!H:H</f>
        <v>刘沛琦</v>
      </c>
      <c r="I3466" s="2">
        <f>'[1]2025年已发货'!I:I</f>
        <v>18011784798</v>
      </c>
      <c r="J3466" s="2" vm="1" t="e">
        <f>_xlfn._xlws.FILTER(辅助信息!D:D,辅助信息!G:G=G3466)</f>
        <v>#VALUE!</v>
      </c>
    </row>
    <row r="3467" spans="1:10">
      <c r="A3467" s="2" t="str">
        <f>'[1]2025年已发货'!A:A</f>
        <v>山东高速</v>
      </c>
      <c r="B3467" s="2" t="str">
        <f>'[1]2025年已发货'!B:B</f>
        <v>螺纹钢</v>
      </c>
      <c r="C3467" s="2" t="str">
        <f>'[1]2025年已发货'!C:C</f>
        <v>HRB400E Φ32 9m</v>
      </c>
      <c r="D3467" s="2" t="str">
        <f>'[1]2025年已发货'!D:D</f>
        <v>吨</v>
      </c>
      <c r="E3467" s="2">
        <f>'[1]2025年已发货'!E:E</f>
        <v>105</v>
      </c>
      <c r="F3467" s="4">
        <f>'[1]2025年已发货'!F:F</f>
        <v>45801</v>
      </c>
      <c r="G3467" s="2" t="str">
        <f>'[1]2025年已发货'!G:G</f>
        <v>（中铁广州局-成渝扩容2标）四川省资阳市雁江区堪嘉镇陈家湾刘家湾大桥桥头</v>
      </c>
      <c r="H3467" s="2" t="str">
        <f>'[1]2025年已发货'!H:H</f>
        <v>刘沛琦</v>
      </c>
      <c r="I3467" s="2">
        <f>'[1]2025年已发货'!I:I</f>
        <v>18011784798</v>
      </c>
      <c r="J3467" s="2" vm="1" t="e">
        <f>_xlfn._xlws.FILTER(辅助信息!D:D,辅助信息!G:G=G3467)</f>
        <v>#VALUE!</v>
      </c>
    </row>
    <row r="3468" spans="1:10">
      <c r="A3468" s="2" t="str">
        <f>'[1]2025年已发货'!A:A</f>
        <v>山东高速</v>
      </c>
      <c r="B3468" s="2" t="str">
        <f>'[1]2025年已发货'!B:B</f>
        <v>螺纹钢</v>
      </c>
      <c r="C3468" s="2" t="str">
        <f>'[1]2025年已发货'!C:C</f>
        <v>HRB400E Φ32 12m</v>
      </c>
      <c r="D3468" s="2" t="str">
        <f>'[1]2025年已发货'!D:D</f>
        <v>吨</v>
      </c>
      <c r="E3468" s="2">
        <f>'[1]2025年已发货'!E:E</f>
        <v>210</v>
      </c>
      <c r="F3468" s="4">
        <f>'[1]2025年已发货'!F:F</f>
        <v>45801</v>
      </c>
      <c r="G3468" s="2" t="str">
        <f>'[1]2025年已发货'!G:G</f>
        <v>（中铁广州局-成渝扩容2标）四川省资阳市雁江区堪嘉镇陈家湾刘家湾大桥桥头</v>
      </c>
      <c r="H3468" s="2" t="str">
        <f>'[1]2025年已发货'!H:H</f>
        <v>刘沛琦</v>
      </c>
      <c r="I3468" s="2">
        <f>'[1]2025年已发货'!I:I</f>
        <v>18011784798</v>
      </c>
      <c r="J3468" s="2" vm="1" t="e">
        <f>_xlfn._xlws.FILTER(辅助信息!D:D,辅助信息!G:G=G3468)</f>
        <v>#VALUE!</v>
      </c>
    </row>
    <row r="3469" spans="1:10">
      <c r="A3469" s="2" t="str">
        <f>'[1]2025年已发货'!A:A</f>
        <v>德胜</v>
      </c>
      <c r="B3469" s="2" t="str">
        <f>'[1]2025年已发货'!B:B</f>
        <v>螺纹钢</v>
      </c>
      <c r="C3469" s="2" t="str">
        <f>'[1]2025年已发货'!C:C</f>
        <v>HRB400EФ14*9m</v>
      </c>
      <c r="D3469" s="2" t="str">
        <f>'[1]2025年已发货'!D:D</f>
        <v>吨</v>
      </c>
      <c r="E3469" s="2">
        <f>'[1]2025年已发货'!E:E</f>
        <v>5</v>
      </c>
      <c r="F3469" s="4">
        <f>'[1]2025年已发货'!F:F</f>
        <v>45801</v>
      </c>
      <c r="G3469" s="2" t="str">
        <f>'[1]2025年已发货'!G:G</f>
        <v>（中核中原-温江北林医养综合体项目）四川省成都市温江区万春大道第三人民医院东</v>
      </c>
      <c r="H3469" s="2" t="str">
        <f>'[1]2025年已发货'!H:H</f>
        <v>蔡杰</v>
      </c>
      <c r="I3469" s="2">
        <f>'[1]2025年已发货'!I:I</f>
        <v>18875129329</v>
      </c>
      <c r="J3469" s="2" vm="1" t="e">
        <f>_xlfn._xlws.FILTER(辅助信息!D:D,辅助信息!G:G=G3469)</f>
        <v>#VALUE!</v>
      </c>
    </row>
    <row r="3470" spans="1:10">
      <c r="A3470" s="2" t="str">
        <f>'[1]2025年已发货'!A:A</f>
        <v>德胜</v>
      </c>
      <c r="B3470" s="2" t="str">
        <f>'[1]2025年已发货'!B:B</f>
        <v>螺纹钢</v>
      </c>
      <c r="C3470" s="2" t="str">
        <f>'[1]2025年已发货'!C:C</f>
        <v>HRB400EФ16*12m</v>
      </c>
      <c r="D3470" s="2" t="str">
        <f>'[1]2025年已发货'!D:D</f>
        <v>吨</v>
      </c>
      <c r="E3470" s="2">
        <f>'[1]2025年已发货'!E:E</f>
        <v>10</v>
      </c>
      <c r="F3470" s="4">
        <f>'[1]2025年已发货'!F:F</f>
        <v>45801</v>
      </c>
      <c r="G3470" s="2" t="str">
        <f>'[1]2025年已发货'!G:G</f>
        <v>（中核中原-温江北林医养综合体项目）四川省成都市温江区万春大道第三人民医院东</v>
      </c>
      <c r="H3470" s="2" t="str">
        <f>'[1]2025年已发货'!H:H</f>
        <v>蔡杰</v>
      </c>
      <c r="I3470" s="2">
        <f>'[1]2025年已发货'!I:I</f>
        <v>18875129329</v>
      </c>
      <c r="J3470" s="2" vm="1" t="e">
        <f>_xlfn._xlws.FILTER(辅助信息!D:D,辅助信息!G:G=G3470)</f>
        <v>#VALUE!</v>
      </c>
    </row>
    <row r="3471" spans="1:10">
      <c r="A3471" s="2" t="str">
        <f>'[1]2025年已发货'!A:A</f>
        <v>德胜</v>
      </c>
      <c r="B3471" s="2" t="str">
        <f>'[1]2025年已发货'!B:B</f>
        <v>螺纹钢</v>
      </c>
      <c r="C3471" s="2" t="str">
        <f>'[1]2025年已发货'!C:C</f>
        <v>HRB400EФ18*9m</v>
      </c>
      <c r="D3471" s="2" t="str">
        <f>'[1]2025年已发货'!D:D</f>
        <v>吨</v>
      </c>
      <c r="E3471" s="2">
        <f>'[1]2025年已发货'!E:E</f>
        <v>10</v>
      </c>
      <c r="F3471" s="4">
        <f>'[1]2025年已发货'!F:F</f>
        <v>45801</v>
      </c>
      <c r="G3471" s="2" t="str">
        <f>'[1]2025年已发货'!G:G</f>
        <v>（中核中原-温江北林医养综合体项目）四川省成都市温江区万春大道第三人民医院东</v>
      </c>
      <c r="H3471" s="2" t="str">
        <f>'[1]2025年已发货'!H:H</f>
        <v>蔡杰</v>
      </c>
      <c r="I3471" s="2">
        <f>'[1]2025年已发货'!I:I</f>
        <v>18875129329</v>
      </c>
      <c r="J3471" s="2" vm="1" t="e">
        <f>_xlfn._xlws.FILTER(辅助信息!D:D,辅助信息!G:G=G3471)</f>
        <v>#VALUE!</v>
      </c>
    </row>
    <row r="3472" spans="1:10">
      <c r="A3472" s="2" t="str">
        <f>'[1]2025年已发货'!A:A</f>
        <v>德胜</v>
      </c>
      <c r="B3472" s="2" t="str">
        <f>'[1]2025年已发货'!B:B</f>
        <v>螺纹钢</v>
      </c>
      <c r="C3472" s="2" t="str">
        <f>'[1]2025年已发货'!C:C</f>
        <v>HRB400EФ18*12m</v>
      </c>
      <c r="D3472" s="2" t="str">
        <f>'[1]2025年已发货'!D:D</f>
        <v>吨</v>
      </c>
      <c r="E3472" s="2">
        <f>'[1]2025年已发货'!E:E</f>
        <v>10</v>
      </c>
      <c r="F3472" s="4">
        <f>'[1]2025年已发货'!F:F</f>
        <v>45801</v>
      </c>
      <c r="G3472" s="2" t="str">
        <f>'[1]2025年已发货'!G:G</f>
        <v>（中核中原-温江北林医养综合体项目）四川省成都市温江区万春大道第三人民医院东</v>
      </c>
      <c r="H3472" s="2" t="str">
        <f>'[1]2025年已发货'!H:H</f>
        <v>蔡杰</v>
      </c>
      <c r="I3472" s="2">
        <f>'[1]2025年已发货'!I:I</f>
        <v>18875129329</v>
      </c>
      <c r="J3472" s="2" vm="1" t="e">
        <f>_xlfn._xlws.FILTER(辅助信息!D:D,辅助信息!G:G=G3472)</f>
        <v>#VALUE!</v>
      </c>
    </row>
    <row r="3473" spans="1:10">
      <c r="A3473" s="2" t="str">
        <f>'[1]2025年已发货'!A:A</f>
        <v>德胜</v>
      </c>
      <c r="B3473" s="2" t="str">
        <f>'[1]2025年已发货'!B:B</f>
        <v>螺纹钢</v>
      </c>
      <c r="C3473" s="2" t="str">
        <f>'[1]2025年已发货'!C:C</f>
        <v>HRB400EФ20*9mm</v>
      </c>
      <c r="D3473" s="2" t="str">
        <f>'[1]2025年已发货'!D:D</f>
        <v>吨</v>
      </c>
      <c r="E3473" s="2">
        <f>'[1]2025年已发货'!E:E</f>
        <v>6</v>
      </c>
      <c r="F3473" s="4">
        <f>'[1]2025年已发货'!F:F</f>
        <v>45801</v>
      </c>
      <c r="G3473" s="2" t="str">
        <f>'[1]2025年已发货'!G:G</f>
        <v>（中核中原-温江北林医养综合体项目）四川省成都市温江区万春大道第三人民医院东</v>
      </c>
      <c r="H3473" s="2" t="str">
        <f>'[1]2025年已发货'!H:H</f>
        <v>蔡杰</v>
      </c>
      <c r="I3473" s="2">
        <f>'[1]2025年已发货'!I:I</f>
        <v>18875129329</v>
      </c>
      <c r="J3473" s="2" vm="1" t="e">
        <f>_xlfn._xlws.FILTER(辅助信息!D:D,辅助信息!G:G=G3473)</f>
        <v>#VALUE!</v>
      </c>
    </row>
    <row r="3474" spans="1:10">
      <c r="A3474" s="2" t="str">
        <f>'[1]2025年已发货'!A:A</f>
        <v>德胜</v>
      </c>
      <c r="B3474" s="2" t="str">
        <f>'[1]2025年已发货'!B:B</f>
        <v>螺纹钢</v>
      </c>
      <c r="C3474" s="2" t="str">
        <f>'[1]2025年已发货'!C:C</f>
        <v>HRB400EФ20*12mm</v>
      </c>
      <c r="D3474" s="2" t="str">
        <f>'[1]2025年已发货'!D:D</f>
        <v>吨</v>
      </c>
      <c r="E3474" s="2">
        <f>'[1]2025年已发货'!E:E</f>
        <v>6</v>
      </c>
      <c r="F3474" s="4">
        <f>'[1]2025年已发货'!F:F</f>
        <v>45801</v>
      </c>
      <c r="G3474" s="2" t="str">
        <f>'[1]2025年已发货'!G:G</f>
        <v>（中核中原-温江北林医养综合体项目）四川省成都市温江区万春大道第三人民医院东</v>
      </c>
      <c r="H3474" s="2" t="str">
        <f>'[1]2025年已发货'!H:H</f>
        <v>蔡杰</v>
      </c>
      <c r="I3474" s="2">
        <f>'[1]2025年已发货'!I:I</f>
        <v>18875129329</v>
      </c>
      <c r="J3474" s="2" vm="1" t="e">
        <f>_xlfn._xlws.FILTER(辅助信息!D:D,辅助信息!G:G=G3474)</f>
        <v>#VALUE!</v>
      </c>
    </row>
    <row r="3475" spans="1:10">
      <c r="A3475" s="2" t="str">
        <f>'[1]2025年已发货'!A:A</f>
        <v>德胜</v>
      </c>
      <c r="B3475" s="2" t="str">
        <f>'[1]2025年已发货'!B:B</f>
        <v>螺纹钢</v>
      </c>
      <c r="C3475" s="2" t="str">
        <f>'[1]2025年已发货'!C:C</f>
        <v>HRB400EФ22*9mm</v>
      </c>
      <c r="D3475" s="2" t="str">
        <f>'[1]2025年已发货'!D:D</f>
        <v>吨</v>
      </c>
      <c r="E3475" s="2">
        <f>'[1]2025年已发货'!E:E</f>
        <v>10</v>
      </c>
      <c r="F3475" s="4">
        <f>'[1]2025年已发货'!F:F</f>
        <v>45801</v>
      </c>
      <c r="G3475" s="2" t="str">
        <f>'[1]2025年已发货'!G:G</f>
        <v>（中核中原-温江北林医养综合体项目）四川省成都市温江区万春大道第三人民医院东</v>
      </c>
      <c r="H3475" s="2" t="str">
        <f>'[1]2025年已发货'!H:H</f>
        <v>蔡杰</v>
      </c>
      <c r="I3475" s="2">
        <f>'[1]2025年已发货'!I:I</f>
        <v>18875129329</v>
      </c>
      <c r="J3475" s="2" vm="1" t="e">
        <f>_xlfn._xlws.FILTER(辅助信息!D:D,辅助信息!G:G=G3475)</f>
        <v>#VALUE!</v>
      </c>
    </row>
    <row r="3476" spans="1:10">
      <c r="A3476" s="2" t="str">
        <f>'[1]2025年已发货'!A:A</f>
        <v>德胜</v>
      </c>
      <c r="B3476" s="2" t="str">
        <f>'[1]2025年已发货'!B:B</f>
        <v>螺纹钢</v>
      </c>
      <c r="C3476" s="2" t="str">
        <f>'[1]2025年已发货'!C:C</f>
        <v>HRB400EФ22*12mm</v>
      </c>
      <c r="D3476" s="2" t="str">
        <f>'[1]2025年已发货'!D:D</f>
        <v>吨</v>
      </c>
      <c r="E3476" s="2">
        <f>'[1]2025年已发货'!E:E</f>
        <v>10</v>
      </c>
      <c r="F3476" s="4">
        <f>'[1]2025年已发货'!F:F</f>
        <v>45801</v>
      </c>
      <c r="G3476" s="2" t="str">
        <f>'[1]2025年已发货'!G:G</f>
        <v>（中核中原-温江北林医养综合体项目）四川省成都市温江区万春大道第三人民医院东</v>
      </c>
      <c r="H3476" s="2" t="str">
        <f>'[1]2025年已发货'!H:H</f>
        <v>蔡杰</v>
      </c>
      <c r="I3476" s="2">
        <f>'[1]2025年已发货'!I:I</f>
        <v>18875129329</v>
      </c>
      <c r="J3476" s="2" vm="1" t="e">
        <f>_xlfn._xlws.FILTER(辅助信息!D:D,辅助信息!G:G=G3476)</f>
        <v>#VALUE!</v>
      </c>
    </row>
    <row r="3477" spans="1:10">
      <c r="A3477" s="2" t="str">
        <f>'[1]2025年已发货'!A:A</f>
        <v>德胜</v>
      </c>
      <c r="B3477" s="2" t="str">
        <f>'[1]2025年已发货'!B:B</f>
        <v>螺纹钢</v>
      </c>
      <c r="C3477" s="2" t="str">
        <f>'[1]2025年已发货'!C:C</f>
        <v>HRB400EФ25*12mm</v>
      </c>
      <c r="D3477" s="2" t="str">
        <f>'[1]2025年已发货'!D:D</f>
        <v>吨</v>
      </c>
      <c r="E3477" s="2">
        <f>'[1]2025年已发货'!E:E</f>
        <v>6</v>
      </c>
      <c r="F3477" s="4">
        <f>'[1]2025年已发货'!F:F</f>
        <v>45801</v>
      </c>
      <c r="G3477" s="2" t="str">
        <f>'[1]2025年已发货'!G:G</f>
        <v>（中核中原-温江北林医养综合体项目）四川省成都市温江区万春大道第三人民医院东</v>
      </c>
      <c r="H3477" s="2" t="str">
        <f>'[1]2025年已发货'!H:H</f>
        <v>蔡杰</v>
      </c>
      <c r="I3477" s="2">
        <f>'[1]2025年已发货'!I:I</f>
        <v>18875129329</v>
      </c>
      <c r="J3477" s="2" vm="1" t="e">
        <f>_xlfn._xlws.FILTER(辅助信息!D:D,辅助信息!G:G=G3477)</f>
        <v>#VALUE!</v>
      </c>
    </row>
    <row r="3478" spans="1:10">
      <c r="A3478" s="2" t="str">
        <f>'[1]2025年已发货'!A:A</f>
        <v>德胜</v>
      </c>
      <c r="B3478" s="2" t="str">
        <f>'[1]2025年已发货'!B:B</f>
        <v>螺纹钢</v>
      </c>
      <c r="C3478" s="2" t="str">
        <f>'[1]2025年已发货'!C:C</f>
        <v>HRB500EФ20*9mm</v>
      </c>
      <c r="D3478" s="2" t="str">
        <f>'[1]2025年已发货'!D:D</f>
        <v>吨</v>
      </c>
      <c r="E3478" s="2">
        <f>'[1]2025年已发货'!E:E</f>
        <v>32</v>
      </c>
      <c r="F3478" s="4">
        <f>'[1]2025年已发货'!F:F</f>
        <v>45801</v>
      </c>
      <c r="G3478" s="2" t="str">
        <f>'[1]2025年已发货'!G:G</f>
        <v>（中核中原-温江北林医养综合体项目）四川省成都市温江区万春大道第三人民医院东</v>
      </c>
      <c r="H3478" s="2" t="str">
        <f>'[1]2025年已发货'!H:H</f>
        <v>蔡杰</v>
      </c>
      <c r="I3478" s="2">
        <f>'[1]2025年已发货'!I:I</f>
        <v>18875129329</v>
      </c>
      <c r="J3478" s="2" vm="1" t="e">
        <f>_xlfn._xlws.FILTER(辅助信息!D:D,辅助信息!G:G=G3478)</f>
        <v>#VALUE!</v>
      </c>
    </row>
    <row r="3479" spans="1:10">
      <c r="A3479" s="2" t="str">
        <f>'[1]2025年已发货'!A:A</f>
        <v>钢固融</v>
      </c>
      <c r="B3479" s="2" t="str">
        <f>'[1]2025年已发货'!B:B</f>
        <v>螺纹钢</v>
      </c>
      <c r="C3479" s="2" t="str">
        <f>'[1]2025年已发货'!C:C</f>
        <v>HRB500EФ20*9mm</v>
      </c>
      <c r="D3479" s="2" t="str">
        <f>'[1]2025年已发货'!D:D</f>
        <v>吨</v>
      </c>
      <c r="E3479" s="2">
        <f>'[1]2025年已发货'!E:E</f>
        <v>30</v>
      </c>
      <c r="F3479" s="4">
        <f>'[1]2025年已发货'!F:F</f>
        <v>45801</v>
      </c>
      <c r="G3479" s="2" t="str">
        <f>'[1]2025年已发货'!G:G</f>
        <v>（中核中原-温江北林医养综合体项目）四川省成都市温江区万春大道第三人民医院东</v>
      </c>
      <c r="H3479" s="2" t="str">
        <f>'[1]2025年已发货'!H:H</f>
        <v>蔡杰</v>
      </c>
      <c r="I3479" s="2">
        <f>'[1]2025年已发货'!I:I</f>
        <v>18875129329</v>
      </c>
      <c r="J3479" s="2" vm="1" t="e">
        <f>_xlfn._xlws.FILTER(辅助信息!D:D,辅助信息!G:G=G3479)</f>
        <v>#VALUE!</v>
      </c>
    </row>
    <row r="3480" spans="1:10">
      <c r="A3480" s="2" t="str">
        <f>'[1]2025年已发货'!A:A</f>
        <v>钢固融</v>
      </c>
      <c r="B3480" s="2" t="str">
        <f>'[1]2025年已发货'!B:B</f>
        <v>螺纹钢</v>
      </c>
      <c r="C3480" s="2" t="str">
        <f>'[1]2025年已发货'!C:C</f>
        <v>HRB400EФ14*12m</v>
      </c>
      <c r="D3480" s="2" t="str">
        <f>'[1]2025年已发货'!D:D</f>
        <v>吨</v>
      </c>
      <c r="E3480" s="2">
        <f>'[1]2025年已发货'!E:E</f>
        <v>5</v>
      </c>
      <c r="F3480" s="4">
        <f>'[1]2025年已发货'!F:F</f>
        <v>45801</v>
      </c>
      <c r="G3480" s="2" t="str">
        <f>'[1]2025年已发货'!G:G</f>
        <v>（中核中原-温江北林医养综合体项目）四川省成都市温江区万春大道第三人民医院东</v>
      </c>
      <c r="H3480" s="2" t="str">
        <f>'[1]2025年已发货'!H:H</f>
        <v>蔡杰</v>
      </c>
      <c r="I3480" s="2">
        <f>'[1]2025年已发货'!I:I</f>
        <v>18875129329</v>
      </c>
      <c r="J3480" s="2" vm="1" t="e">
        <f>_xlfn._xlws.FILTER(辅助信息!D:D,辅助信息!G:G=G3480)</f>
        <v>#VALUE!</v>
      </c>
    </row>
    <row r="3481" spans="1:10">
      <c r="A3481" s="2" t="str">
        <f>'[1]2025年已发货'!A:A</f>
        <v>润耀</v>
      </c>
      <c r="B3481" s="2" t="str">
        <f>'[1]2025年已发货'!B:B</f>
        <v>螺纹钢</v>
      </c>
      <c r="C3481" s="2" t="str">
        <f>'[1]2025年已发货'!C:C</f>
        <v>HRB400E Φ18 9m</v>
      </c>
      <c r="D3481" s="2" t="str">
        <f>'[1]2025年已发货'!D:D</f>
        <v>吨</v>
      </c>
      <c r="E3481" s="2">
        <f>'[1]2025年已发货'!E:E</f>
        <v>30</v>
      </c>
      <c r="F3481" s="4">
        <f>'[1]2025年已发货'!F:F</f>
        <v>45802</v>
      </c>
      <c r="G3481" s="2" t="str">
        <f>'[1]2025年已发货'!G:G</f>
        <v>（华西简阳西城嘉苑）四川省成都市简阳市简城街道高屋村</v>
      </c>
      <c r="H3481" s="2" t="str">
        <f>'[1]2025年已发货'!H:H</f>
        <v>张瀚镭</v>
      </c>
      <c r="I3481" s="2">
        <f>'[1]2025年已发货'!I:I</f>
        <v>15884666220</v>
      </c>
      <c r="J3481" s="2" t="str">
        <f>_xlfn._xlws.FILTER(辅助信息!D:D,辅助信息!G:G=G3481)</f>
        <v>华西简阳西城嘉苑</v>
      </c>
    </row>
    <row r="3482" spans="1:10">
      <c r="A3482" s="2" t="str">
        <f>'[1]2025年已发货'!A:A</f>
        <v>润耀</v>
      </c>
      <c r="B3482" s="2" t="str">
        <f>'[1]2025年已发货'!B:B</f>
        <v>螺纹钢</v>
      </c>
      <c r="C3482" s="2" t="str">
        <f>'[1]2025年已发货'!C:C</f>
        <v>HRB400E Φ20 9m</v>
      </c>
      <c r="D3482" s="2" t="str">
        <f>'[1]2025年已发货'!D:D</f>
        <v>吨</v>
      </c>
      <c r="E3482" s="2">
        <f>'[1]2025年已发货'!E:E</f>
        <v>5</v>
      </c>
      <c r="F3482" s="4">
        <f>'[1]2025年已发货'!F:F</f>
        <v>45802</v>
      </c>
      <c r="G3482" s="2" t="str">
        <f>'[1]2025年已发货'!G:G</f>
        <v>（华西简阳西城嘉苑）四川省成都市简阳市简城街道高屋村</v>
      </c>
      <c r="H3482" s="2" t="str">
        <f>'[1]2025年已发货'!H:H</f>
        <v>张瀚镭</v>
      </c>
      <c r="I3482" s="2">
        <f>'[1]2025年已发货'!I:I</f>
        <v>15884666220</v>
      </c>
      <c r="J3482" s="2" t="str">
        <f>_xlfn._xlws.FILTER(辅助信息!D:D,辅助信息!G:G=G3482)</f>
        <v>华西简阳西城嘉苑</v>
      </c>
    </row>
    <row r="3483" spans="1:10">
      <c r="A3483" s="2" t="str">
        <f>'[1]2025年已发货'!A:A</f>
        <v>泸钢</v>
      </c>
      <c r="B3483" s="2" t="str">
        <f>'[1]2025年已发货'!B:B</f>
        <v>高线</v>
      </c>
      <c r="C3483" s="2" t="str">
        <f>'[1]2025年已发货'!C:C</f>
        <v>HPB300 Φ8</v>
      </c>
      <c r="D3483" s="2" t="str">
        <f>'[1]2025年已发货'!D:D</f>
        <v>吨</v>
      </c>
      <c r="E3483" s="2">
        <f>'[1]2025年已发货'!E:E</f>
        <v>17</v>
      </c>
      <c r="F3483" s="4">
        <f>'[1]2025年已发货'!F:F</f>
        <v>45803</v>
      </c>
      <c r="G3483" s="2" t="str">
        <f>'[1]2025年已发货'!G:G</f>
        <v>(五冶建设龙泉芙蓉花语项目-2地块)龙泉驿区北川路双堰塘钓鱼东100米(北川路)-怡心湖</v>
      </c>
      <c r="H3483" s="2" t="str">
        <f>'[1]2025年已发货'!H:H</f>
        <v>白燕军</v>
      </c>
      <c r="I3483" s="2">
        <f>'[1]2025年已发货'!I:I</f>
        <v>15982002377</v>
      </c>
      <c r="J3483" s="2" vm="1" t="e">
        <f>_xlfn._xlws.FILTER(辅助信息!D:D,辅助信息!G:G=G3483)</f>
        <v>#VALUE!</v>
      </c>
    </row>
    <row r="3484" spans="1:10">
      <c r="A3484" s="2" t="str">
        <f>'[1]2025年已发货'!A:A</f>
        <v>泸钢</v>
      </c>
      <c r="B3484" s="2" t="str">
        <f>'[1]2025年已发货'!B:B</f>
        <v>螺纹钢</v>
      </c>
      <c r="C3484" s="2" t="str">
        <f>'[1]2025年已发货'!C:C</f>
        <v>HRB400E Φ16 9m</v>
      </c>
      <c r="D3484" s="2" t="str">
        <f>'[1]2025年已发货'!D:D</f>
        <v>吨</v>
      </c>
      <c r="E3484" s="2">
        <f>'[1]2025年已发货'!E:E</f>
        <v>10</v>
      </c>
      <c r="F3484" s="4">
        <f>'[1]2025年已发货'!F:F</f>
        <v>45803</v>
      </c>
      <c r="G3484" s="2" t="str">
        <f>'[1]2025年已发货'!G:G</f>
        <v>(五冶建设龙泉芙蓉花语项目-2地块)龙泉驿区北川路双堰塘钓鱼东100米(北川路)-怡心湖</v>
      </c>
      <c r="H3484" s="2" t="str">
        <f>'[1]2025年已发货'!H:H</f>
        <v>白燕军</v>
      </c>
      <c r="I3484" s="2">
        <f>'[1]2025年已发货'!I:I</f>
        <v>15982002377</v>
      </c>
      <c r="J3484" s="2" vm="1" t="e">
        <f>_xlfn._xlws.FILTER(辅助信息!D:D,辅助信息!G:G=G3484)</f>
        <v>#VALUE!</v>
      </c>
    </row>
    <row r="3485" spans="1:10">
      <c r="A3485" s="2" t="str">
        <f>'[1]2025年已发货'!A:A</f>
        <v>泸钢</v>
      </c>
      <c r="B3485" s="2" t="str">
        <f>'[1]2025年已发货'!B:B</f>
        <v>高线</v>
      </c>
      <c r="C3485" s="2" t="str">
        <f>'[1]2025年已发货'!C:C</f>
        <v>HPB300 Φ6</v>
      </c>
      <c r="D3485" s="2" t="str">
        <f>'[1]2025年已发货'!D:D</f>
        <v>吨</v>
      </c>
      <c r="E3485" s="2">
        <f>'[1]2025年已发货'!E:E</f>
        <v>2.5</v>
      </c>
      <c r="F3485" s="4">
        <f>'[1]2025年已发货'!F:F</f>
        <v>45803</v>
      </c>
      <c r="G3485" s="2" t="str">
        <f>'[1]2025年已发货'!G:G</f>
        <v>（四川商建-射洪城乡一体化项目）遂宁市射洪市忠新幼儿园北侧约220米新溪小区</v>
      </c>
      <c r="H3485" s="2" t="str">
        <f>'[1]2025年已发货'!H:H</f>
        <v>柏子刚</v>
      </c>
      <c r="I3485" s="2">
        <f>'[1]2025年已发货'!I:I</f>
        <v>15692885305</v>
      </c>
      <c r="J3485" s="2" t="str">
        <f>_xlfn._xlws.FILTER(辅助信息!D:D,辅助信息!G:G=G3485)</f>
        <v>四川商建
射洪城乡一体化项目</v>
      </c>
    </row>
    <row r="3486" spans="1:10">
      <c r="A3486" s="2" t="str">
        <f>'[1]2025年已发货'!A:A</f>
        <v>泸钢</v>
      </c>
      <c r="B3486" s="2" t="str">
        <f>'[1]2025年已发货'!B:B</f>
        <v>高线</v>
      </c>
      <c r="C3486" s="2" t="str">
        <f>'[1]2025年已发货'!C:C</f>
        <v>HPB300 Φ8</v>
      </c>
      <c r="D3486" s="2" t="str">
        <f>'[1]2025年已发货'!D:D</f>
        <v>吨</v>
      </c>
      <c r="E3486" s="2">
        <f>'[1]2025年已发货'!E:E</f>
        <v>7.5</v>
      </c>
      <c r="F3486" s="4">
        <f>'[1]2025年已发货'!F:F</f>
        <v>45803</v>
      </c>
      <c r="G3486" s="2" t="str">
        <f>'[1]2025年已发货'!G:G</f>
        <v>（四川商建-射洪城乡一体化项目）遂宁市射洪市忠新幼儿园北侧约220米新溪小区</v>
      </c>
      <c r="H3486" s="2" t="str">
        <f>'[1]2025年已发货'!H:H</f>
        <v>柏子刚</v>
      </c>
      <c r="I3486" s="2">
        <f>'[1]2025年已发货'!I:I</f>
        <v>15692885305</v>
      </c>
      <c r="J3486" s="2" t="str">
        <f>_xlfn._xlws.FILTER(辅助信息!D:D,辅助信息!G:G=G3486)</f>
        <v>四川商建
射洪城乡一体化项目</v>
      </c>
    </row>
    <row r="3487" spans="1:10">
      <c r="A3487" s="2" t="str">
        <f>'[1]2025年已发货'!A:A</f>
        <v>泸钢</v>
      </c>
      <c r="B3487" s="2" t="str">
        <f>'[1]2025年已发货'!B:B</f>
        <v>高线</v>
      </c>
      <c r="C3487" s="2" t="str">
        <f>'[1]2025年已发货'!C:C</f>
        <v>HPB300 Φ10</v>
      </c>
      <c r="D3487" s="2" t="str">
        <f>'[1]2025年已发货'!D:D</f>
        <v>吨</v>
      </c>
      <c r="E3487" s="2">
        <f>'[1]2025年已发货'!E:E</f>
        <v>7.5</v>
      </c>
      <c r="F3487" s="4">
        <f>'[1]2025年已发货'!F:F</f>
        <v>45803</v>
      </c>
      <c r="G3487" s="2" t="str">
        <f>'[1]2025年已发货'!G:G</f>
        <v>（四川商建-射洪城乡一体化项目）遂宁市射洪市忠新幼儿园北侧约220米新溪小区</v>
      </c>
      <c r="H3487" s="2" t="str">
        <f>'[1]2025年已发货'!H:H</f>
        <v>柏子刚</v>
      </c>
      <c r="I3487" s="2">
        <f>'[1]2025年已发货'!I:I</f>
        <v>15692885305</v>
      </c>
      <c r="J3487" s="2" t="str">
        <f>_xlfn._xlws.FILTER(辅助信息!D:D,辅助信息!G:G=G3487)</f>
        <v>四川商建
射洪城乡一体化项目</v>
      </c>
    </row>
    <row r="3488" spans="1:10">
      <c r="A3488" s="2" t="str">
        <f>'[1]2025年已发货'!A:A</f>
        <v>泸钢</v>
      </c>
      <c r="B3488" s="2" t="str">
        <f>'[1]2025年已发货'!B:B</f>
        <v>盘螺</v>
      </c>
      <c r="C3488" s="2" t="str">
        <f>'[1]2025年已发货'!C:C</f>
        <v>HRB400E Φ6</v>
      </c>
      <c r="D3488" s="2" t="str">
        <f>'[1]2025年已发货'!D:D</f>
        <v>吨</v>
      </c>
      <c r="E3488" s="2">
        <f>'[1]2025年已发货'!E:E</f>
        <v>18</v>
      </c>
      <c r="F3488" s="4">
        <f>'[1]2025年已发货'!F:F</f>
        <v>45803</v>
      </c>
      <c r="G3488" s="2" t="str">
        <f>'[1]2025年已发货'!G:G</f>
        <v>（四川商建-射洪城乡一体化项目）遂宁市射洪市忠新幼儿园北侧约220米新溪小区</v>
      </c>
      <c r="H3488" s="2" t="str">
        <f>'[1]2025年已发货'!H:H</f>
        <v>柏子刚</v>
      </c>
      <c r="I3488" s="2">
        <f>'[1]2025年已发货'!I:I</f>
        <v>15692885305</v>
      </c>
      <c r="J3488" s="2" t="str">
        <f>_xlfn._xlws.FILTER(辅助信息!D:D,辅助信息!G:G=G3488)</f>
        <v>四川商建
射洪城乡一体化项目</v>
      </c>
    </row>
    <row r="3489" spans="1:10">
      <c r="A3489" s="2" t="str">
        <f>'[1]2025年已发货'!A:A</f>
        <v>润耀</v>
      </c>
      <c r="B3489" s="2" t="str">
        <f>'[1]2025年已发货'!B:B</f>
        <v>螺纹钢</v>
      </c>
      <c r="C3489" s="2" t="str">
        <f>'[1]2025年已发货'!C:C</f>
        <v>HRB400E Φ12 9m</v>
      </c>
      <c r="D3489" s="2" t="str">
        <f>'[1]2025年已发货'!D:D</f>
        <v>吨</v>
      </c>
      <c r="E3489" s="2">
        <f>'[1]2025年已发货'!E:E</f>
        <v>9</v>
      </c>
      <c r="F3489" s="4">
        <f>'[1]2025年已发货'!F:F</f>
        <v>45803</v>
      </c>
      <c r="G3489" s="2" t="str">
        <f>'[1]2025年已发货'!G:G</f>
        <v>（五冶钢构宜宾高县月江镇建设项目）  四川省宜宾市高县月江镇刚记超市斜对面(还阳组团沪碳二期项目)</v>
      </c>
      <c r="H3489" s="2" t="str">
        <f>'[1]2025年已发货'!H:H</f>
        <v>张朝亮</v>
      </c>
      <c r="I3489" s="2">
        <f>'[1]2025年已发货'!I:I</f>
        <v>15228205853</v>
      </c>
      <c r="J3489" s="2" t="str">
        <f>_xlfn._xlws.FILTER(辅助信息!D:D,辅助信息!G:G=G3489)</f>
        <v>五冶钢构-宜宾市南溪区高县月江镇建设项目</v>
      </c>
    </row>
    <row r="3490" spans="1:10">
      <c r="A3490" s="2" t="str">
        <f>'[1]2025年已发货'!A:A</f>
        <v>润耀</v>
      </c>
      <c r="B3490" s="2" t="str">
        <f>'[1]2025年已发货'!B:B</f>
        <v>螺纹钢</v>
      </c>
      <c r="C3490" s="2" t="str">
        <f>'[1]2025年已发货'!C:C</f>
        <v>HRB400E Φ14 9m</v>
      </c>
      <c r="D3490" s="2" t="str">
        <f>'[1]2025年已发货'!D:D</f>
        <v>吨</v>
      </c>
      <c r="E3490" s="2">
        <f>'[1]2025年已发货'!E:E</f>
        <v>9</v>
      </c>
      <c r="F3490" s="4">
        <f>'[1]2025年已发货'!F:F</f>
        <v>45803</v>
      </c>
      <c r="G3490" s="2" t="str">
        <f>'[1]2025年已发货'!G:G</f>
        <v>（五冶钢构宜宾高县月江镇建设项目）  四川省宜宾市高县月江镇刚记超市斜对面(还阳组团沪碳二期项目)</v>
      </c>
      <c r="H3490" s="2" t="str">
        <f>'[1]2025年已发货'!H:H</f>
        <v>张朝亮</v>
      </c>
      <c r="I3490" s="2">
        <f>'[1]2025年已发货'!I:I</f>
        <v>15228205853</v>
      </c>
      <c r="J3490" s="2" t="str">
        <f>_xlfn._xlws.FILTER(辅助信息!D:D,辅助信息!G:G=G3490)</f>
        <v>五冶钢构-宜宾市南溪区高县月江镇建设项目</v>
      </c>
    </row>
    <row r="3491" spans="1:10">
      <c r="A3491" s="2" t="str">
        <f>'[1]2025年已发货'!A:A</f>
        <v>润耀</v>
      </c>
      <c r="B3491" s="2" t="str">
        <f>'[1]2025年已发货'!B:B</f>
        <v>螺纹钢</v>
      </c>
      <c r="C3491" s="2" t="str">
        <f>'[1]2025年已发货'!C:C</f>
        <v>HRB400E Φ16 9m</v>
      </c>
      <c r="D3491" s="2" t="str">
        <f>'[1]2025年已发货'!D:D</f>
        <v>吨</v>
      </c>
      <c r="E3491" s="2">
        <f>'[1]2025年已发货'!E:E</f>
        <v>12</v>
      </c>
      <c r="F3491" s="4">
        <f>'[1]2025年已发货'!F:F</f>
        <v>45803</v>
      </c>
      <c r="G3491" s="2" t="str">
        <f>'[1]2025年已发货'!G:G</f>
        <v>（五冶钢构宜宾高县月江镇建设项目）  四川省宜宾市高县月江镇刚记超市斜对面(还阳组团沪碳二期项目)</v>
      </c>
      <c r="H3491" s="2" t="str">
        <f>'[1]2025年已发货'!H:H</f>
        <v>张朝亮</v>
      </c>
      <c r="I3491" s="2">
        <f>'[1]2025年已发货'!I:I</f>
        <v>15228205853</v>
      </c>
      <c r="J3491" s="2" t="str">
        <f>_xlfn._xlws.FILTER(辅助信息!D:D,辅助信息!G:G=G3491)</f>
        <v>五冶钢构-宜宾市南溪区高县月江镇建设项目</v>
      </c>
    </row>
    <row r="3492" spans="1:10">
      <c r="A3492" s="2" t="str">
        <f>'[1]2025年已发货'!A:A</f>
        <v>润耀</v>
      </c>
      <c r="B3492" s="2" t="str">
        <f>'[1]2025年已发货'!B:B</f>
        <v>螺纹钢</v>
      </c>
      <c r="C3492" s="2" t="str">
        <f>'[1]2025年已发货'!C:C</f>
        <v>HRB400E Φ18 9m</v>
      </c>
      <c r="D3492" s="2" t="str">
        <f>'[1]2025年已发货'!D:D</f>
        <v>吨</v>
      </c>
      <c r="E3492" s="2">
        <f>'[1]2025年已发货'!E:E</f>
        <v>24</v>
      </c>
      <c r="F3492" s="4">
        <f>'[1]2025年已发货'!F:F</f>
        <v>45803</v>
      </c>
      <c r="G3492" s="2" t="str">
        <f>'[1]2025年已发货'!G:G</f>
        <v>（五冶钢构宜宾高县月江镇建设项目）  四川省宜宾市高县月江镇刚记超市斜对面(还阳组团沪碳二期项目)</v>
      </c>
      <c r="H3492" s="2" t="str">
        <f>'[1]2025年已发货'!H:H</f>
        <v>张朝亮</v>
      </c>
      <c r="I3492" s="2">
        <f>'[1]2025年已发货'!I:I</f>
        <v>15228205853</v>
      </c>
      <c r="J3492" s="2" t="str">
        <f>_xlfn._xlws.FILTER(辅助信息!D:D,辅助信息!G:G=G3492)</f>
        <v>五冶钢构-宜宾市南溪区高县月江镇建设项目</v>
      </c>
    </row>
    <row r="3493" spans="1:10">
      <c r="A3493" s="2" t="str">
        <f>'[1]2025年已发货'!A:A</f>
        <v>润耀</v>
      </c>
      <c r="B3493" s="2" t="str">
        <f>'[1]2025年已发货'!B:B</f>
        <v>螺纹钢</v>
      </c>
      <c r="C3493" s="2" t="str">
        <f>'[1]2025年已发货'!C:C</f>
        <v>HRB400E Φ22 9m</v>
      </c>
      <c r="D3493" s="2" t="str">
        <f>'[1]2025年已发货'!D:D</f>
        <v>吨</v>
      </c>
      <c r="E3493" s="2">
        <f>'[1]2025年已发货'!E:E</f>
        <v>12</v>
      </c>
      <c r="F3493" s="4">
        <f>'[1]2025年已发货'!F:F</f>
        <v>45803</v>
      </c>
      <c r="G3493" s="2" t="str">
        <f>'[1]2025年已发货'!G:G</f>
        <v>（五冶钢构宜宾高县月江镇建设项目）  四川省宜宾市高县月江镇刚记超市斜对面(还阳组团沪碳二期项目)</v>
      </c>
      <c r="H3493" s="2" t="str">
        <f>'[1]2025年已发货'!H:H</f>
        <v>张朝亮</v>
      </c>
      <c r="I3493" s="2">
        <f>'[1]2025年已发货'!I:I</f>
        <v>15228205853</v>
      </c>
      <c r="J3493" s="2" t="str">
        <f>_xlfn._xlws.FILTER(辅助信息!D:D,辅助信息!G:G=G3493)</f>
        <v>五冶钢构-宜宾市南溪区高县月江镇建设项目</v>
      </c>
    </row>
    <row r="3494" spans="1:10">
      <c r="A3494" s="2" t="str">
        <f>'[1]2025年已发货'!A:A</f>
        <v>润耀</v>
      </c>
      <c r="B3494" s="2" t="str">
        <f>'[1]2025年已发货'!B:B</f>
        <v>螺纹钢</v>
      </c>
      <c r="C3494" s="2" t="str">
        <f>'[1]2025年已发货'!C:C</f>
        <v>HRB400E Φ25 9m</v>
      </c>
      <c r="D3494" s="2" t="str">
        <f>'[1]2025年已发货'!D:D</f>
        <v>吨</v>
      </c>
      <c r="E3494" s="2">
        <f>'[1]2025年已发货'!E:E</f>
        <v>6</v>
      </c>
      <c r="F3494" s="4">
        <f>'[1]2025年已发货'!F:F</f>
        <v>45803</v>
      </c>
      <c r="G3494" s="2" t="str">
        <f>'[1]2025年已发货'!G:G</f>
        <v>（五冶钢构宜宾高县月江镇建设项目）  四川省宜宾市高县月江镇刚记超市斜对面(还阳组团沪碳二期项目)</v>
      </c>
      <c r="H3494" s="2" t="str">
        <f>'[1]2025年已发货'!H:H</f>
        <v>张朝亮</v>
      </c>
      <c r="I3494" s="2">
        <f>'[1]2025年已发货'!I:I</f>
        <v>15228205853</v>
      </c>
      <c r="J3494" s="2" t="str">
        <f>_xlfn._xlws.FILTER(辅助信息!D:D,辅助信息!G:G=G3494)</f>
        <v>五冶钢构-宜宾市南溪区高县月江镇建设项目</v>
      </c>
    </row>
    <row r="3495" spans="1:10">
      <c r="A3495" s="2" t="str">
        <f>'[1]2025年已发货'!A:A</f>
        <v>润耀</v>
      </c>
      <c r="B3495" s="2" t="str">
        <f>'[1]2025年已发货'!B:B</f>
        <v>螺纹钢</v>
      </c>
      <c r="C3495" s="2" t="str">
        <f>'[1]2025年已发货'!C:C</f>
        <v>HRB400EΦ32*9m</v>
      </c>
      <c r="D3495" s="2" t="str">
        <f>'[1]2025年已发货'!D:D</f>
        <v>吨</v>
      </c>
      <c r="E3495" s="2">
        <f>'[1]2025年已发货'!E:E</f>
        <v>70</v>
      </c>
      <c r="F3495" s="4">
        <f>'[1]2025年已发货'!F:F</f>
        <v>45803</v>
      </c>
      <c r="G3495" s="2" t="str">
        <f>'[1]2025年已发货'!G:G</f>
        <v>（中铁一局-大渡河项目）乐山市峨边县沙坪镇中铁一局钢筋加工厂（污水处理厂）</v>
      </c>
      <c r="H3495" s="2" t="str">
        <f>'[1]2025年已发货'!H:H</f>
        <v>吕春春</v>
      </c>
      <c r="I3495" s="2">
        <f>'[1]2025年已发货'!I:I</f>
        <v>18329268222</v>
      </c>
      <c r="J3495" s="2" vm="1" t="e">
        <f>_xlfn._xlws.FILTER(辅助信息!D:D,辅助信息!G:G=G3495)</f>
        <v>#VALUE!</v>
      </c>
    </row>
    <row r="3496" spans="1:10">
      <c r="A3496" s="2" t="str">
        <f>'[1]2025年已发货'!A:A</f>
        <v>润耀</v>
      </c>
      <c r="B3496" s="2" t="str">
        <f>'[1]2025年已发货'!B:B</f>
        <v>螺纹钢</v>
      </c>
      <c r="C3496" s="2" t="str">
        <f>'[1]2025年已发货'!C:C</f>
        <v>HRB400E Φ18 9m</v>
      </c>
      <c r="D3496" s="2" t="str">
        <f>'[1]2025年已发货'!D:D</f>
        <v>吨</v>
      </c>
      <c r="E3496" s="2">
        <f>'[1]2025年已发货'!E:E</f>
        <v>25</v>
      </c>
      <c r="F3496" s="4">
        <f>'[1]2025年已发货'!F:F</f>
        <v>45803</v>
      </c>
      <c r="G3496" s="2" t="str">
        <f>'[1]2025年已发货'!G:G</f>
        <v>（华西简阳西城嘉苑）四川省成都市简阳市简城街道高屋村</v>
      </c>
      <c r="H3496" s="2" t="str">
        <f>'[1]2025年已发货'!H:H</f>
        <v>张瀚镭</v>
      </c>
      <c r="I3496" s="2">
        <f>'[1]2025年已发货'!I:I</f>
        <v>15884666220</v>
      </c>
      <c r="J3496" s="2" t="str">
        <f>_xlfn._xlws.FILTER(辅助信息!D:D,辅助信息!G:G=G3496)</f>
        <v>华西简阳西城嘉苑</v>
      </c>
    </row>
    <row r="3497" spans="1:10">
      <c r="A3497" s="2" t="str">
        <f>'[1]2025年已发货'!A:A</f>
        <v>润耀</v>
      </c>
      <c r="B3497" s="2" t="str">
        <f>'[1]2025年已发货'!B:B</f>
        <v>盘螺</v>
      </c>
      <c r="C3497" s="2" t="str">
        <f>'[1]2025年已发货'!C:C</f>
        <v>HRB400E Φ6</v>
      </c>
      <c r="D3497" s="2" t="str">
        <f>'[1]2025年已发货'!D:D</f>
        <v>吨</v>
      </c>
      <c r="E3497" s="2">
        <f>'[1]2025年已发货'!E:E</f>
        <v>10</v>
      </c>
      <c r="F3497" s="4">
        <f>'[1]2025年已发货'!F:F</f>
        <v>45803</v>
      </c>
      <c r="G3497" s="2" t="str">
        <f>'[1]2025年已发货'!G:G</f>
        <v>（华西简阳西城嘉苑）四川省成都市简阳市简城街道高屋村</v>
      </c>
      <c r="H3497" s="2" t="str">
        <f>'[1]2025年已发货'!H:H</f>
        <v>张瀚镭</v>
      </c>
      <c r="I3497" s="2">
        <f>'[1]2025年已发货'!I:I</f>
        <v>15884666220</v>
      </c>
      <c r="J3497" s="2" t="str">
        <f>_xlfn._xlws.FILTER(辅助信息!D:D,辅助信息!G:G=G3497)</f>
        <v>华西简阳西城嘉苑</v>
      </c>
    </row>
    <row r="3498" spans="1:10">
      <c r="A3498" s="2" t="str">
        <f>'[1]2025年已发货'!A:A</f>
        <v>润耀</v>
      </c>
      <c r="B3498" s="2" t="str">
        <f>'[1]2025年已发货'!B:B</f>
        <v>盘螺</v>
      </c>
      <c r="C3498" s="2" t="str">
        <f>'[1]2025年已发货'!C:C</f>
        <v>HRB400E Φ8</v>
      </c>
      <c r="D3498" s="2" t="str">
        <f>'[1]2025年已发货'!D:D</f>
        <v>吨</v>
      </c>
      <c r="E3498" s="2">
        <f>'[1]2025年已发货'!E:E</f>
        <v>2</v>
      </c>
      <c r="F3498" s="4">
        <f>'[1]2025年已发货'!F:F</f>
        <v>45803</v>
      </c>
      <c r="G3498" s="2" t="str">
        <f>'[1]2025年已发货'!G:G</f>
        <v>（华西简阳西城嘉苑）四川省成都市简阳市简城街道高屋村</v>
      </c>
      <c r="H3498" s="2" t="str">
        <f>'[1]2025年已发货'!H:H</f>
        <v>张瀚镭</v>
      </c>
      <c r="I3498" s="2">
        <f>'[1]2025年已发货'!I:I</f>
        <v>15884666220</v>
      </c>
      <c r="J3498" s="2" t="str">
        <f>_xlfn._xlws.FILTER(辅助信息!D:D,辅助信息!G:G=G3498)</f>
        <v>华西简阳西城嘉苑</v>
      </c>
    </row>
    <row r="3499" spans="1:10">
      <c r="A3499" s="2" t="str">
        <f>'[1]2025年已发货'!A:A</f>
        <v>润耀</v>
      </c>
      <c r="B3499" s="2" t="str">
        <f>'[1]2025年已发货'!B:B</f>
        <v>盘螺</v>
      </c>
      <c r="C3499" s="2" t="str">
        <f>'[1]2025年已发货'!C:C</f>
        <v>HRB400E Φ10</v>
      </c>
      <c r="D3499" s="2" t="str">
        <f>'[1]2025年已发货'!D:D</f>
        <v>吨</v>
      </c>
      <c r="E3499" s="2">
        <f>'[1]2025年已发货'!E:E</f>
        <v>20</v>
      </c>
      <c r="F3499" s="4">
        <f>'[1]2025年已发货'!F:F</f>
        <v>45803</v>
      </c>
      <c r="G3499" s="2" t="str">
        <f>'[1]2025年已发货'!G:G</f>
        <v>（华西简阳西城嘉苑）四川省成都市简阳市简城街道高屋村</v>
      </c>
      <c r="H3499" s="2" t="str">
        <f>'[1]2025年已发货'!H:H</f>
        <v>张瀚镭</v>
      </c>
      <c r="I3499" s="2">
        <f>'[1]2025年已发货'!I:I</f>
        <v>15884666220</v>
      </c>
      <c r="J3499" s="2" t="str">
        <f>_xlfn._xlws.FILTER(辅助信息!D:D,辅助信息!G:G=G3499)</f>
        <v>华西简阳西城嘉苑</v>
      </c>
    </row>
    <row r="3500" spans="1:10">
      <c r="A3500" s="2" t="str">
        <f>'[1]2025年已发货'!A:A</f>
        <v>润耀</v>
      </c>
      <c r="B3500" s="2" t="str">
        <f>'[1]2025年已发货'!B:B</f>
        <v>盘螺</v>
      </c>
      <c r="C3500" s="2" t="str">
        <f>'[1]2025年已发货'!C:C</f>
        <v>HRB400E Φ12</v>
      </c>
      <c r="D3500" s="2" t="str">
        <f>'[1]2025年已发货'!D:D</f>
        <v>吨</v>
      </c>
      <c r="E3500" s="2">
        <f>'[1]2025年已发货'!E:E</f>
        <v>6</v>
      </c>
      <c r="F3500" s="4">
        <f>'[1]2025年已发货'!F:F</f>
        <v>45803</v>
      </c>
      <c r="G3500" s="2" t="str">
        <f>'[1]2025年已发货'!G:G</f>
        <v>（华西简阳西城嘉苑）四川省成都市简阳市简城街道高屋村</v>
      </c>
      <c r="H3500" s="2" t="str">
        <f>'[1]2025年已发货'!H:H</f>
        <v>张瀚镭</v>
      </c>
      <c r="I3500" s="2">
        <f>'[1]2025年已发货'!I:I</f>
        <v>15884666220</v>
      </c>
      <c r="J3500" s="2" t="str">
        <f>_xlfn._xlws.FILTER(辅助信息!D:D,辅助信息!G:G=G3500)</f>
        <v>华西简阳西城嘉苑</v>
      </c>
    </row>
    <row r="3501" spans="1:10">
      <c r="A3501" s="2" t="str">
        <f>'[1]2025年已发货'!A:A</f>
        <v>润耀</v>
      </c>
      <c r="B3501" s="2" t="str">
        <f>'[1]2025年已发货'!B:B</f>
        <v>螺纹钢</v>
      </c>
      <c r="C3501" s="2" t="str">
        <f>'[1]2025年已发货'!C:C</f>
        <v>HRB400E Φ14 9m</v>
      </c>
      <c r="D3501" s="2" t="str">
        <f>'[1]2025年已发货'!D:D</f>
        <v>吨</v>
      </c>
      <c r="E3501" s="2">
        <f>'[1]2025年已发货'!E:E</f>
        <v>5</v>
      </c>
      <c r="F3501" s="4">
        <f>'[1]2025年已发货'!F:F</f>
        <v>45803</v>
      </c>
      <c r="G3501" s="2" t="str">
        <f>'[1]2025年已发货'!G:G</f>
        <v>（华西简阳西城嘉苑）四川省成都市简阳市简城街道高屋村</v>
      </c>
      <c r="H3501" s="2" t="str">
        <f>'[1]2025年已发货'!H:H</f>
        <v>张瀚镭</v>
      </c>
      <c r="I3501" s="2">
        <f>'[1]2025年已发货'!I:I</f>
        <v>15884666220</v>
      </c>
      <c r="J3501" s="2" t="str">
        <f>_xlfn._xlws.FILTER(辅助信息!D:D,辅助信息!G:G=G3501)</f>
        <v>华西简阳西城嘉苑</v>
      </c>
    </row>
    <row r="3502" spans="1:10">
      <c r="A3502" s="2" t="str">
        <f>'[1]2025年已发货'!A:A</f>
        <v>润耀</v>
      </c>
      <c r="B3502" s="2" t="str">
        <f>'[1]2025年已发货'!B:B</f>
        <v>螺纹钢</v>
      </c>
      <c r="C3502" s="2" t="str">
        <f>'[1]2025年已发货'!C:C</f>
        <v>HRB400E Φ16 9m</v>
      </c>
      <c r="D3502" s="2" t="str">
        <f>'[1]2025年已发货'!D:D</f>
        <v>吨</v>
      </c>
      <c r="E3502" s="2">
        <f>'[1]2025年已发货'!E:E</f>
        <v>5</v>
      </c>
      <c r="F3502" s="4">
        <f>'[1]2025年已发货'!F:F</f>
        <v>45803</v>
      </c>
      <c r="G3502" s="2" t="str">
        <f>'[1]2025年已发货'!G:G</f>
        <v>（华西简阳西城嘉苑）四川省成都市简阳市简城街道高屋村</v>
      </c>
      <c r="H3502" s="2" t="str">
        <f>'[1]2025年已发货'!H:H</f>
        <v>张瀚镭</v>
      </c>
      <c r="I3502" s="2">
        <f>'[1]2025年已发货'!I:I</f>
        <v>15884666220</v>
      </c>
      <c r="J3502" s="2" t="str">
        <f>_xlfn._xlws.FILTER(辅助信息!D:D,辅助信息!G:G=G3502)</f>
        <v>华西简阳西城嘉苑</v>
      </c>
    </row>
    <row r="3503" spans="1:10">
      <c r="A3503" s="2" t="str">
        <f>'[1]2025年已发货'!A:A</f>
        <v>润耀</v>
      </c>
      <c r="B3503" s="2" t="str">
        <f>'[1]2025年已发货'!B:B</f>
        <v>螺纹钢</v>
      </c>
      <c r="C3503" s="2" t="str">
        <f>'[1]2025年已发货'!C:C</f>
        <v>HRB400E Φ18 9m</v>
      </c>
      <c r="D3503" s="2" t="str">
        <f>'[1]2025年已发货'!D:D</f>
        <v>吨</v>
      </c>
      <c r="E3503" s="2">
        <f>'[1]2025年已发货'!E:E</f>
        <v>5</v>
      </c>
      <c r="F3503" s="4">
        <f>'[1]2025年已发货'!F:F</f>
        <v>45803</v>
      </c>
      <c r="G3503" s="2" t="str">
        <f>'[1]2025年已发货'!G:G</f>
        <v>（华西简阳西城嘉苑）四川省成都市简阳市简城街道高屋村</v>
      </c>
      <c r="H3503" s="2" t="str">
        <f>'[1]2025年已发货'!H:H</f>
        <v>张瀚镭</v>
      </c>
      <c r="I3503" s="2">
        <f>'[1]2025年已发货'!I:I</f>
        <v>15884666220</v>
      </c>
      <c r="J3503" s="2" t="str">
        <f>_xlfn._xlws.FILTER(辅助信息!D:D,辅助信息!G:G=G3503)</f>
        <v>华西简阳西城嘉苑</v>
      </c>
    </row>
    <row r="3504" spans="1:10">
      <c r="A3504" s="2" t="str">
        <f>'[1]2025年已发货'!A:A</f>
        <v>润耀</v>
      </c>
      <c r="B3504" s="2" t="str">
        <f>'[1]2025年已发货'!B:B</f>
        <v>螺纹钢</v>
      </c>
      <c r="C3504" s="2" t="str">
        <f>'[1]2025年已发货'!C:C</f>
        <v>HRB400E Φ20 9m</v>
      </c>
      <c r="D3504" s="2" t="str">
        <f>'[1]2025年已发货'!D:D</f>
        <v>吨</v>
      </c>
      <c r="E3504" s="2">
        <f>'[1]2025年已发货'!E:E</f>
        <v>2</v>
      </c>
      <c r="F3504" s="4">
        <f>'[1]2025年已发货'!F:F</f>
        <v>45803</v>
      </c>
      <c r="G3504" s="2" t="str">
        <f>'[1]2025年已发货'!G:G</f>
        <v>（华西简阳西城嘉苑）四川省成都市简阳市简城街道高屋村</v>
      </c>
      <c r="H3504" s="2" t="str">
        <f>'[1]2025年已发货'!H:H</f>
        <v>张瀚镭</v>
      </c>
      <c r="I3504" s="2">
        <f>'[1]2025年已发货'!I:I</f>
        <v>15884666220</v>
      </c>
      <c r="J3504" s="2" t="str">
        <f>_xlfn._xlws.FILTER(辅助信息!D:D,辅助信息!G:G=G3504)</f>
        <v>华西简阳西城嘉苑</v>
      </c>
    </row>
    <row r="3505" spans="1:10">
      <c r="A3505" s="2" t="str">
        <f>'[1]2025年已发货'!A:A</f>
        <v>润耀</v>
      </c>
      <c r="B3505" s="2" t="str">
        <f>'[1]2025年已发货'!B:B</f>
        <v>螺纹钢</v>
      </c>
      <c r="C3505" s="2" t="str">
        <f>'[1]2025年已发货'!C:C</f>
        <v>HRB500E Φ20</v>
      </c>
      <c r="D3505" s="2" t="str">
        <f>'[1]2025年已发货'!D:D</f>
        <v>吨</v>
      </c>
      <c r="E3505" s="2">
        <f>'[1]2025年已发货'!E:E</f>
        <v>2.5</v>
      </c>
      <c r="F3505" s="4">
        <f>'[1]2025年已发货'!F:F</f>
        <v>45803</v>
      </c>
      <c r="G3505" s="2" t="str">
        <f>'[1]2025年已发货'!G:G</f>
        <v>（华西简阳西城嘉苑）四川省成都市简阳市简城街道高屋村</v>
      </c>
      <c r="H3505" s="2" t="str">
        <f>'[1]2025年已发货'!H:H</f>
        <v>张瀚镭</v>
      </c>
      <c r="I3505" s="2">
        <f>'[1]2025年已发货'!I:I</f>
        <v>15884666220</v>
      </c>
      <c r="J3505" s="2" t="str">
        <f>_xlfn._xlws.FILTER(辅助信息!D:D,辅助信息!G:G=G3505)</f>
        <v>华西简阳西城嘉苑</v>
      </c>
    </row>
    <row r="3506" spans="1:10">
      <c r="A3506" s="2" t="str">
        <f>'[1]2025年已发货'!A:A</f>
        <v>润耀</v>
      </c>
      <c r="B3506" s="2" t="str">
        <f>'[1]2025年已发货'!B:B</f>
        <v>螺纹钢</v>
      </c>
      <c r="C3506" s="2" t="str">
        <f>'[1]2025年已发货'!C:C</f>
        <v>HRB500E Φ22</v>
      </c>
      <c r="D3506" s="2" t="str">
        <f>'[1]2025年已发货'!D:D</f>
        <v>吨</v>
      </c>
      <c r="E3506" s="2">
        <f>'[1]2025年已发货'!E:E</f>
        <v>2.5</v>
      </c>
      <c r="F3506" s="4">
        <f>'[1]2025年已发货'!F:F</f>
        <v>45803</v>
      </c>
      <c r="G3506" s="2" t="str">
        <f>'[1]2025年已发货'!G:G</f>
        <v>（华西简阳西城嘉苑）四川省成都市简阳市简城街道高屋村</v>
      </c>
      <c r="H3506" s="2" t="str">
        <f>'[1]2025年已发货'!H:H</f>
        <v>张瀚镭</v>
      </c>
      <c r="I3506" s="2">
        <f>'[1]2025年已发货'!I:I</f>
        <v>15884666220</v>
      </c>
      <c r="J3506" s="2" t="str">
        <f>_xlfn._xlws.FILTER(辅助信息!D:D,辅助信息!G:G=G3506)</f>
        <v>华西简阳西城嘉苑</v>
      </c>
    </row>
    <row r="3507" spans="1:10">
      <c r="A3507" s="2" t="str">
        <f>'[1]2025年已发货'!A:A</f>
        <v>润耀</v>
      </c>
      <c r="B3507" s="2" t="str">
        <f>'[1]2025年已发货'!B:B</f>
        <v>螺纹钢</v>
      </c>
      <c r="C3507" s="2" t="str">
        <f>'[1]2025年已发货'!C:C</f>
        <v>HRB500E Φ25</v>
      </c>
      <c r="D3507" s="2" t="str">
        <f>'[1]2025年已发货'!D:D</f>
        <v>吨</v>
      </c>
      <c r="E3507" s="2">
        <f>'[1]2025年已发货'!E:E</f>
        <v>15</v>
      </c>
      <c r="F3507" s="4">
        <f>'[1]2025年已发货'!F:F</f>
        <v>45803</v>
      </c>
      <c r="G3507" s="2" t="str">
        <f>'[1]2025年已发货'!G:G</f>
        <v>（华西简阳西城嘉苑）四川省成都市简阳市简城街道高屋村</v>
      </c>
      <c r="H3507" s="2" t="str">
        <f>'[1]2025年已发货'!H:H</f>
        <v>张瀚镭</v>
      </c>
      <c r="I3507" s="2">
        <f>'[1]2025年已发货'!I:I</f>
        <v>15884666220</v>
      </c>
      <c r="J3507" s="2" t="str">
        <f>_xlfn._xlws.FILTER(辅助信息!D:D,辅助信息!G:G=G3507)</f>
        <v>华西简阳西城嘉苑</v>
      </c>
    </row>
    <row r="3508" spans="1:10">
      <c r="A3508" s="2" t="str">
        <f>'[1]2025年已发货'!A:A</f>
        <v>湖北商贸</v>
      </c>
      <c r="B3508" s="2" t="str">
        <f>'[1]2025年已发货'!B:B</f>
        <v>盘螺</v>
      </c>
      <c r="C3508" s="2" t="str">
        <f>'[1]2025年已发货'!C:C</f>
        <v>HRB400E Φ12</v>
      </c>
      <c r="D3508" s="2" t="str">
        <f>'[1]2025年已发货'!D:D</f>
        <v>吨</v>
      </c>
      <c r="E3508" s="2">
        <f>'[1]2025年已发货'!E:E</f>
        <v>35</v>
      </c>
      <c r="F3508" s="4">
        <f>'[1]2025年已发货'!F:F</f>
        <v>45803</v>
      </c>
      <c r="G3508" s="2" t="str">
        <f>'[1]2025年已发货'!G:G</f>
        <v>（中铁广州局-资乐高速5标）四川省乐山市井研县希望大道116号</v>
      </c>
      <c r="H3508" s="2" t="str">
        <f>'[1]2025年已发货'!H:H</f>
        <v>廖俊杰</v>
      </c>
      <c r="I3508" s="2">
        <f>'[1]2025年已发货'!I:I</f>
        <v>15775100965</v>
      </c>
      <c r="J3508" s="2" vm="1" t="e">
        <f>_xlfn._xlws.FILTER(辅助信息!D:D,辅助信息!G:G=G3508)</f>
        <v>#VALUE!</v>
      </c>
    </row>
    <row r="3509" spans="1:10">
      <c r="A3509" s="2" t="str">
        <f>'[1]2025年已发货'!A:A</f>
        <v>湖北商贸</v>
      </c>
      <c r="B3509" s="2" t="str">
        <f>'[1]2025年已发货'!B:B</f>
        <v>螺纹钢</v>
      </c>
      <c r="C3509" s="2" t="str">
        <f>'[1]2025年已发货'!C:C</f>
        <v>HRB400E Φ16 12m</v>
      </c>
      <c r="D3509" s="2" t="str">
        <f>'[1]2025年已发货'!D:D</f>
        <v>吨</v>
      </c>
      <c r="E3509" s="2">
        <f>'[1]2025年已发货'!E:E</f>
        <v>35</v>
      </c>
      <c r="F3509" s="4">
        <f>'[1]2025年已发货'!F:F</f>
        <v>45803</v>
      </c>
      <c r="G3509" s="2" t="str">
        <f>'[1]2025年已发货'!G:G</f>
        <v>（中铁广州局-资乐高速5标）四川省乐山市井研县希望大道116号</v>
      </c>
      <c r="H3509" s="2" t="str">
        <f>'[1]2025年已发货'!H:H</f>
        <v>廖俊杰</v>
      </c>
      <c r="I3509" s="2">
        <f>'[1]2025年已发货'!I:I</f>
        <v>15775100965</v>
      </c>
      <c r="J3509" s="2" vm="1" t="e">
        <f>_xlfn._xlws.FILTER(辅助信息!D:D,辅助信息!G:G=G3509)</f>
        <v>#VALUE!</v>
      </c>
    </row>
    <row r="3510" spans="1:10">
      <c r="A3510" s="2" t="str">
        <f>'[1]2025年已发货'!A:A</f>
        <v>湖北商贸</v>
      </c>
      <c r="B3510" s="2" t="str">
        <f>'[1]2025年已发货'!B:B</f>
        <v>螺纹钢</v>
      </c>
      <c r="C3510" s="2" t="str">
        <f>'[1]2025年已发货'!C:C</f>
        <v>HRB400E Φ22 12m</v>
      </c>
      <c r="D3510" s="2" t="str">
        <f>'[1]2025年已发货'!D:D</f>
        <v>吨</v>
      </c>
      <c r="E3510" s="2">
        <f>'[1]2025年已发货'!E:E</f>
        <v>35</v>
      </c>
      <c r="F3510" s="4">
        <f>'[1]2025年已发货'!F:F</f>
        <v>45803</v>
      </c>
      <c r="G3510" s="2" t="str">
        <f>'[1]2025年已发货'!G:G</f>
        <v>（中铁广州局-资乐高速5标）四川省乐山市井研县希望大道116号</v>
      </c>
      <c r="H3510" s="2" t="str">
        <f>'[1]2025年已发货'!H:H</f>
        <v>廖俊杰</v>
      </c>
      <c r="I3510" s="2">
        <f>'[1]2025年已发货'!I:I</f>
        <v>15775100965</v>
      </c>
      <c r="J3510" s="2" vm="1" t="e">
        <f>_xlfn._xlws.FILTER(辅助信息!D:D,辅助信息!G:G=G3510)</f>
        <v>#VALUE!</v>
      </c>
    </row>
    <row r="3511" spans="1:10">
      <c r="A3511" s="2" t="str">
        <f>'[1]2025年已发货'!A:A</f>
        <v>湖北商贸</v>
      </c>
      <c r="B3511" s="2" t="str">
        <f>'[1]2025年已发货'!B:B</f>
        <v>螺纹钢</v>
      </c>
      <c r="C3511" s="2" t="str">
        <f>'[1]2025年已发货'!C:C</f>
        <v>HRB400E Φ25 12m</v>
      </c>
      <c r="D3511" s="2" t="str">
        <f>'[1]2025年已发货'!D:D</f>
        <v>吨</v>
      </c>
      <c r="E3511" s="2">
        <f>'[1]2025年已发货'!E:E</f>
        <v>35</v>
      </c>
      <c r="F3511" s="4">
        <f>'[1]2025年已发货'!F:F</f>
        <v>45803</v>
      </c>
      <c r="G3511" s="2" t="str">
        <f>'[1]2025年已发货'!G:G</f>
        <v>（中铁广州局-资乐高速5标）四川省乐山市井研县希望大道116号</v>
      </c>
      <c r="H3511" s="2" t="str">
        <f>'[1]2025年已发货'!H:H</f>
        <v>廖俊杰</v>
      </c>
      <c r="I3511" s="2">
        <f>'[1]2025年已发货'!I:I</f>
        <v>15775100965</v>
      </c>
      <c r="J3511" s="2" vm="1" t="e">
        <f>_xlfn._xlws.FILTER(辅助信息!D:D,辅助信息!G:G=G3511)</f>
        <v>#VALUE!</v>
      </c>
    </row>
    <row r="3512" spans="1:10">
      <c r="A3512" s="2" t="str">
        <f>'[1]2025年已发货'!A:A</f>
        <v>湖北商贸</v>
      </c>
      <c r="B3512" s="2" t="str">
        <f>'[1]2025年已发货'!B:B</f>
        <v>螺纹钢</v>
      </c>
      <c r="C3512" s="2" t="str">
        <f>'[1]2025年已发货'!C:C</f>
        <v>HRB400E Φ28 12m</v>
      </c>
      <c r="D3512" s="2" t="str">
        <f>'[1]2025年已发货'!D:D</f>
        <v>吨</v>
      </c>
      <c r="E3512" s="2">
        <f>'[1]2025年已发货'!E:E</f>
        <v>35</v>
      </c>
      <c r="F3512" s="4">
        <f>'[1]2025年已发货'!F:F</f>
        <v>45803</v>
      </c>
      <c r="G3512" s="2" t="str">
        <f>'[1]2025年已发货'!G:G</f>
        <v>（中铁广州局-资乐高速5标）四川省乐山市井研县希望大道116号</v>
      </c>
      <c r="H3512" s="2" t="str">
        <f>'[1]2025年已发货'!H:H</f>
        <v>廖俊杰</v>
      </c>
      <c r="I3512" s="2">
        <f>'[1]2025年已发货'!I:I</f>
        <v>15775100965</v>
      </c>
      <c r="J3512" s="2" vm="1" t="e">
        <f>_xlfn._xlws.FILTER(辅助信息!D:D,辅助信息!G:G=G3512)</f>
        <v>#VALUE!</v>
      </c>
    </row>
    <row r="3513" spans="1:10">
      <c r="A3513" s="2" t="str">
        <f>'[1]2025年已发货'!A:A</f>
        <v>湖北商贸</v>
      </c>
      <c r="B3513" s="2" t="str">
        <f>'[1]2025年已发货'!B:B</f>
        <v>螺纹钢</v>
      </c>
      <c r="C3513" s="2" t="str">
        <f>'[1]2025年已发货'!C:C</f>
        <v>HRB500E Φ25 9m</v>
      </c>
      <c r="D3513" s="2" t="str">
        <f>'[1]2025年已发货'!D:D</f>
        <v>吨</v>
      </c>
      <c r="E3513" s="2">
        <f>'[1]2025年已发货'!E:E</f>
        <v>35</v>
      </c>
      <c r="F3513" s="4">
        <f>'[1]2025年已发货'!F:F</f>
        <v>45803</v>
      </c>
      <c r="G3513" s="2" t="str">
        <f>'[1]2025年已发货'!G:G</f>
        <v>（中铁十局-资乐高速4标）四川省眉山市仁寿县彰加镇促进村中铁十局2#钢筋厂</v>
      </c>
      <c r="H3513" s="2" t="str">
        <f>'[1]2025年已发货'!H:H</f>
        <v>杨飞</v>
      </c>
      <c r="I3513" s="2">
        <f>'[1]2025年已发货'!I:I</f>
        <v>15667998777</v>
      </c>
      <c r="J3513" s="2" vm="1" t="e">
        <f>_xlfn._xlws.FILTER(辅助信息!D:D,辅助信息!G:G=G3513)</f>
        <v>#VALUE!</v>
      </c>
    </row>
    <row r="3514" spans="1:10">
      <c r="A3514" s="2" t="str">
        <f>'[1]2025年已发货'!A:A</f>
        <v>湖北商贸</v>
      </c>
      <c r="B3514" s="2" t="str">
        <f>'[1]2025年已发货'!B:B</f>
        <v>螺纹钢</v>
      </c>
      <c r="C3514" s="2" t="str">
        <f>'[1]2025年已发货'!C:C</f>
        <v>HRB400E Φ14 12m</v>
      </c>
      <c r="D3514" s="2" t="str">
        <f>'[1]2025年已发货'!D:D</f>
        <v>吨</v>
      </c>
      <c r="E3514" s="2">
        <f>'[1]2025年已发货'!E:E</f>
        <v>35</v>
      </c>
      <c r="F3514" s="4">
        <f>'[1]2025年已发货'!F:F</f>
        <v>45803</v>
      </c>
      <c r="G3514" s="2" t="str">
        <f>'[1]2025年已发货'!G:G</f>
        <v>（中铁十局-资乐高速4标）四川省眉山市仁寿县彰加镇促进村中铁十局资乐高速1#钢筋场</v>
      </c>
      <c r="H3514" s="2" t="str">
        <f>'[1]2025年已发货'!H:H</f>
        <v>杨飞</v>
      </c>
      <c r="I3514" s="2">
        <f>'[1]2025年已发货'!I:I</f>
        <v>15667998777</v>
      </c>
      <c r="J3514" s="2" vm="1" t="e">
        <f>_xlfn._xlws.FILTER(辅助信息!D:D,辅助信息!G:G=G3514)</f>
        <v>#VALUE!</v>
      </c>
    </row>
    <row r="3515" spans="1:10">
      <c r="A3515" s="2" t="str">
        <f>'[1]2025年已发货'!A:A</f>
        <v>德胜</v>
      </c>
      <c r="B3515" s="2" t="str">
        <f>'[1]2025年已发货'!B:B</f>
        <v>螺纹钢</v>
      </c>
      <c r="C3515" s="2" t="str">
        <f>'[1]2025年已发货'!C:C</f>
        <v>HRB400EФ12*9mm</v>
      </c>
      <c r="D3515" s="2" t="str">
        <f>'[1]2025年已发货'!D:D</f>
        <v>吨</v>
      </c>
      <c r="E3515" s="2">
        <f>'[1]2025年已发货'!E:E</f>
        <v>35</v>
      </c>
      <c r="F3515" s="4">
        <f>'[1]2025年已发货'!F:F</f>
        <v>45803</v>
      </c>
      <c r="G3515" s="2" t="str">
        <f>'[1]2025年已发货'!G:G</f>
        <v>（中核中原-温江北林医养综合体项目）四川省成都市温江区万春大道第三人民医院东</v>
      </c>
      <c r="H3515" s="2" t="str">
        <f>'[1]2025年已发货'!H:H</f>
        <v>蔡杰</v>
      </c>
      <c r="I3515" s="2">
        <f>'[1]2025年已发货'!I:I</f>
        <v>18875129329</v>
      </c>
      <c r="J3515" s="2" vm="1" t="e">
        <f>_xlfn._xlws.FILTER(辅助信息!D:D,辅助信息!G:G=G3515)</f>
        <v>#VALUE!</v>
      </c>
    </row>
    <row r="3516" spans="1:10">
      <c r="A3516" s="2" t="str">
        <f>'[1]2025年已发货'!A:A</f>
        <v>德胜</v>
      </c>
      <c r="B3516" s="2" t="str">
        <f>'[1]2025年已发货'!B:B</f>
        <v>螺纹钢</v>
      </c>
      <c r="C3516" s="2" t="str">
        <f>'[1]2025年已发货'!C:C</f>
        <v>HRB500EФ25*12mm</v>
      </c>
      <c r="D3516" s="2" t="str">
        <f>'[1]2025年已发货'!D:D</f>
        <v>吨</v>
      </c>
      <c r="E3516" s="2">
        <f>'[1]2025年已发货'!E:E</f>
        <v>25</v>
      </c>
      <c r="F3516" s="4">
        <f>'[1]2025年已发货'!F:F</f>
        <v>45803</v>
      </c>
      <c r="G3516" s="2" t="str">
        <f>'[1]2025年已发货'!G:G</f>
        <v>（中核中原-温江北林医养综合体项目）四川省成都市温江区万春大道第三人民医院东</v>
      </c>
      <c r="H3516" s="2" t="str">
        <f>'[1]2025年已发货'!H:H</f>
        <v>蔡杰</v>
      </c>
      <c r="I3516" s="2">
        <f>'[1]2025年已发货'!I:I</f>
        <v>18875129329</v>
      </c>
      <c r="J3516" s="2" vm="1" t="e">
        <f>_xlfn._xlws.FILTER(辅助信息!D:D,辅助信息!G:G=G3516)</f>
        <v>#VALUE!</v>
      </c>
    </row>
    <row r="3517" spans="1:10">
      <c r="A3517" s="2" t="str">
        <f>'[1]2025年已发货'!A:A</f>
        <v>德胜</v>
      </c>
      <c r="B3517" s="2" t="str">
        <f>'[1]2025年已发货'!B:B</f>
        <v>螺纹钢</v>
      </c>
      <c r="C3517" s="2" t="str">
        <f>'[1]2025年已发货'!C:C</f>
        <v>HRB500EФ28*12mm</v>
      </c>
      <c r="D3517" s="2" t="str">
        <f>'[1]2025年已发货'!D:D</f>
        <v>吨</v>
      </c>
      <c r="E3517" s="2">
        <f>'[1]2025年已发货'!E:E</f>
        <v>10</v>
      </c>
      <c r="F3517" s="4">
        <f>'[1]2025年已发货'!F:F</f>
        <v>45803</v>
      </c>
      <c r="G3517" s="2" t="str">
        <f>'[1]2025年已发货'!G:G</f>
        <v>（中核中原-温江北林医养综合体项目）四川省成都市温江区万春大道第三人民医院东</v>
      </c>
      <c r="H3517" s="2" t="str">
        <f>'[1]2025年已发货'!H:H</f>
        <v>蔡杰</v>
      </c>
      <c r="I3517" s="2">
        <f>'[1]2025年已发货'!I:I</f>
        <v>18875129329</v>
      </c>
      <c r="J3517" s="2" vm="1" t="e">
        <f>_xlfn._xlws.FILTER(辅助信息!D:D,辅助信息!G:G=G3517)</f>
        <v>#VALUE!</v>
      </c>
    </row>
    <row r="3518" spans="1:10">
      <c r="A3518" s="2" t="str">
        <f>'[1]2025年已发货'!A:A</f>
        <v>德胜</v>
      </c>
      <c r="B3518" s="2" t="str">
        <f>'[1]2025年已发货'!B:B</f>
        <v>螺纹钢</v>
      </c>
      <c r="C3518" s="2" t="str">
        <f>'[1]2025年已发货'!C:C</f>
        <v>HRB400E Φ12 9m</v>
      </c>
      <c r="D3518" s="2" t="str">
        <f>'[1]2025年已发货'!D:D</f>
        <v>吨</v>
      </c>
      <c r="E3518" s="2">
        <f>'[1]2025年已发货'!E:E</f>
        <v>3</v>
      </c>
      <c r="F3518" s="4">
        <f>'[1]2025年已发货'!F:F</f>
        <v>45803</v>
      </c>
      <c r="G3518" s="2" t="str">
        <f>'[1]2025年已发货'!G:G</f>
        <v>(五冶钢构医学科学产业园建设项目房建一部-四标（3-7）)四川省南充市顺庆区搬罾街道学府大道二段</v>
      </c>
      <c r="H3518" s="2" t="str">
        <f>'[1]2025年已发货'!H:H</f>
        <v>胡泽宇</v>
      </c>
      <c r="I3518" s="2">
        <f>'[1]2025年已发货'!I:I</f>
        <v>18141337338</v>
      </c>
      <c r="J3518" s="2" t="str">
        <f>_xlfn._xlws.FILTER(辅助信息!D:D,辅助信息!G:G=G3518)</f>
        <v>五冶钢构南充医学科学产业园建设项目</v>
      </c>
    </row>
    <row r="3519" spans="1:10">
      <c r="A3519" s="2" t="str">
        <f>'[1]2025年已发货'!A:A</f>
        <v>德胜</v>
      </c>
      <c r="B3519" s="2" t="str">
        <f>'[1]2025年已发货'!B:B</f>
        <v>螺纹钢</v>
      </c>
      <c r="C3519" s="2" t="str">
        <f>'[1]2025年已发货'!C:C</f>
        <v>HRB400E Φ14 9m</v>
      </c>
      <c r="D3519" s="2" t="str">
        <f>'[1]2025年已发货'!D:D</f>
        <v>吨</v>
      </c>
      <c r="E3519" s="2">
        <f>'[1]2025年已发货'!E:E</f>
        <v>30</v>
      </c>
      <c r="F3519" s="4">
        <f>'[1]2025年已发货'!F:F</f>
        <v>45803</v>
      </c>
      <c r="G3519" s="2" t="str">
        <f>'[1]2025年已发货'!G:G</f>
        <v>(五冶钢构医学科学产业园建设项目房建一部-四标（3-7）)四川省南充市顺庆区搬罾街道学府大道二段</v>
      </c>
      <c r="H3519" s="2" t="str">
        <f>'[1]2025年已发货'!H:H</f>
        <v>胡泽宇</v>
      </c>
      <c r="I3519" s="2">
        <f>'[1]2025年已发货'!I:I</f>
        <v>18141337338</v>
      </c>
      <c r="J3519" s="2" t="str">
        <f>_xlfn._xlws.FILTER(辅助信息!D:D,辅助信息!G:G=G3519)</f>
        <v>五冶钢构南充医学科学产业园建设项目</v>
      </c>
    </row>
    <row r="3520" spans="1:10">
      <c r="A3520" s="2" t="str">
        <f>'[1]2025年已发货'!A:A</f>
        <v>德胜</v>
      </c>
      <c r="B3520" s="2" t="str">
        <f>'[1]2025年已发货'!B:B</f>
        <v>螺纹钢</v>
      </c>
      <c r="C3520" s="2" t="str">
        <f>'[1]2025年已发货'!C:C</f>
        <v>HRB400E Φ16 9m</v>
      </c>
      <c r="D3520" s="2" t="str">
        <f>'[1]2025年已发货'!D:D</f>
        <v>吨</v>
      </c>
      <c r="E3520" s="2">
        <f>'[1]2025年已发货'!E:E</f>
        <v>3</v>
      </c>
      <c r="F3520" s="4">
        <f>'[1]2025年已发货'!F:F</f>
        <v>45803</v>
      </c>
      <c r="G3520" s="2" t="str">
        <f>'[1]2025年已发货'!G:G</f>
        <v>(五冶钢构医学科学产业园建设项目房建一部-四标（3-7）)四川省南充市顺庆区搬罾街道学府大道二段</v>
      </c>
      <c r="H3520" s="2" t="str">
        <f>'[1]2025年已发货'!H:H</f>
        <v>胡泽宇</v>
      </c>
      <c r="I3520" s="2">
        <f>'[1]2025年已发货'!I:I</f>
        <v>18141337338</v>
      </c>
      <c r="J3520" s="2" t="str">
        <f>_xlfn._xlws.FILTER(辅助信息!D:D,辅助信息!G:G=G3520)</f>
        <v>五冶钢构南充医学科学产业园建设项目</v>
      </c>
    </row>
    <row r="3521" spans="1:10">
      <c r="A3521" s="2" t="str">
        <f>'[1]2025年已发货'!A:A</f>
        <v>海南海控</v>
      </c>
      <c r="B3521" s="2" t="str">
        <f>'[1]2025年已发货'!B:B</f>
        <v>螺纹钢</v>
      </c>
      <c r="C3521" s="2" t="str">
        <f>'[1]2025年已发货'!C:C</f>
        <v>HRB400EФ22*9m</v>
      </c>
      <c r="D3521" s="2" t="str">
        <f>'[1]2025年已发货'!D:D</f>
        <v>吨</v>
      </c>
      <c r="E3521" s="2">
        <f>'[1]2025年已发货'!E:E</f>
        <v>70</v>
      </c>
      <c r="F3521" s="4">
        <f>'[1]2025年已发货'!F:F</f>
        <v>45803</v>
      </c>
      <c r="G3521" s="2" t="str">
        <f>'[1]2025年已发货'!G:G</f>
        <v>（中铁一局四公司康新高速TJ1-1标贡不卡隧道）四川省甘孜州康定市折多塘村车管所旁</v>
      </c>
      <c r="H3521" s="2" t="str">
        <f>'[1]2025年已发货'!H:H</f>
        <v>李彰</v>
      </c>
      <c r="I3521" s="2">
        <f>'[1]2025年已发货'!I:I</f>
        <v>18523285235</v>
      </c>
      <c r="J3521" s="2" vm="1" t="e">
        <f>_xlfn._xlws.FILTER(辅助信息!D:D,辅助信息!G:G=G3521)</f>
        <v>#VALUE!</v>
      </c>
    </row>
    <row r="3522" spans="1:10">
      <c r="A3522" s="2" t="str">
        <f>'[1]2025年已发货'!A:A</f>
        <v>海南海控</v>
      </c>
      <c r="B3522" s="2" t="str">
        <f>'[1]2025年已发货'!B:B</f>
        <v>螺纹钢</v>
      </c>
      <c r="C3522" s="2" t="str">
        <f>'[1]2025年已发货'!C:C</f>
        <v>HRB400EФ22*9m</v>
      </c>
      <c r="D3522" s="2" t="str">
        <f>'[1]2025年已发货'!D:D</f>
        <v>吨</v>
      </c>
      <c r="E3522" s="2">
        <f>'[1]2025年已发货'!E:E</f>
        <v>70</v>
      </c>
      <c r="F3522" s="4">
        <f>'[1]2025年已发货'!F:F</f>
        <v>45803</v>
      </c>
      <c r="G3522" s="2" t="str">
        <f>'[1]2025年已发货'!G:G</f>
        <v>（中铁一局四公司康新高速TJ1-1标康定隧道）四川省甘孜州康定市榆林街道甘孜州博物馆旁</v>
      </c>
      <c r="H3522" s="2" t="str">
        <f>'[1]2025年已发货'!H:H</f>
        <v>王永强</v>
      </c>
      <c r="I3522" s="2">
        <f>'[1]2025年已发货'!I:I</f>
        <v>15929204416</v>
      </c>
      <c r="J3522" s="2" vm="1" t="e">
        <f>_xlfn._xlws.FILTER(辅助信息!D:D,辅助信息!G:G=G3522)</f>
        <v>#VALUE!</v>
      </c>
    </row>
    <row r="3523" spans="1:10">
      <c r="A3523" s="2" t="str">
        <f>'[1]2025年已发货'!A:A</f>
        <v>晋邦</v>
      </c>
      <c r="B3523" s="2" t="str">
        <f>'[1]2025年已发货'!B:B</f>
        <v>直螺纹</v>
      </c>
      <c r="C3523" s="2" t="str">
        <f>'[1]2025年已发货'!C:C</f>
        <v>HRB400E Φ12 9m</v>
      </c>
      <c r="D3523" s="2" t="str">
        <f>'[1]2025年已发货'!D:D</f>
        <v>吨</v>
      </c>
      <c r="E3523" s="2">
        <f>'[1]2025年已发货'!E:E</f>
        <v>55</v>
      </c>
      <c r="F3523" s="4">
        <f>'[1]2025年已发货'!F:F</f>
        <v>45803</v>
      </c>
      <c r="G3523" s="2" t="str">
        <f>'[1]2025年已发货'!G:G</f>
        <v>（十九冶-江龙高速一分部）重庆市云阳县X886附近中国十九冶开云高速项目总包部西98米*复兴互通预制梁场</v>
      </c>
      <c r="H3523" s="2" t="str">
        <f>'[1]2025年已发货'!H:H</f>
        <v>吴章红</v>
      </c>
      <c r="I3523" s="2">
        <f>'[1]2025年已发货'!I:I</f>
        <v>18628165772</v>
      </c>
      <c r="J3523" s="2" vm="1" t="e">
        <f>_xlfn._xlws.FILTER(辅助信息!D:D,辅助信息!G:G=G3523)</f>
        <v>#VALUE!</v>
      </c>
    </row>
    <row r="3524" spans="1:10">
      <c r="A3524" s="2" t="str">
        <f>'[1]2025年已发货'!A:A</f>
        <v>晋邦</v>
      </c>
      <c r="B3524" s="2" t="str">
        <f>'[1]2025年已发货'!B:B</f>
        <v>盘螺</v>
      </c>
      <c r="C3524" s="2" t="str">
        <f>'[1]2025年已发货'!C:C</f>
        <v>HRB400E Φ10</v>
      </c>
      <c r="D3524" s="2" t="str">
        <f>'[1]2025年已发货'!D:D</f>
        <v>吨</v>
      </c>
      <c r="E3524" s="2">
        <f>'[1]2025年已发货'!E:E</f>
        <v>15</v>
      </c>
      <c r="F3524" s="4">
        <f>'[1]2025年已发货'!F:F</f>
        <v>45803</v>
      </c>
      <c r="G3524" s="2" t="str">
        <f>'[1]2025年已发货'!G:G</f>
        <v>（十九冶-江龙高速一分部）重庆市云阳县X886附近中国十九冶开云高速项目总包部西98米*复兴互通预制梁场</v>
      </c>
      <c r="H3524" s="2" t="str">
        <f>'[1]2025年已发货'!H:H</f>
        <v>吴章红</v>
      </c>
      <c r="I3524" s="2">
        <f>'[1]2025年已发货'!I:I</f>
        <v>18628165772</v>
      </c>
      <c r="J3524" s="2" vm="1" t="e">
        <f>_xlfn._xlws.FILTER(辅助信息!D:D,辅助信息!G:G=G3524)</f>
        <v>#VALUE!</v>
      </c>
    </row>
    <row r="3525" spans="1:10">
      <c r="A3525" s="2" t="str">
        <f>'[1]2025年已发货'!A:A</f>
        <v>晋邦</v>
      </c>
      <c r="B3525" s="2" t="str">
        <f>'[1]2025年已发货'!B:B</f>
        <v>高线</v>
      </c>
      <c r="C3525" s="2" t="str">
        <f>'[1]2025年已发货'!C:C</f>
        <v>HPB300Φ10</v>
      </c>
      <c r="D3525" s="2" t="str">
        <f>'[1]2025年已发货'!D:D</f>
        <v>吨</v>
      </c>
      <c r="E3525" s="2">
        <f>'[1]2025年已发货'!E:E</f>
        <v>18</v>
      </c>
      <c r="F3525" s="4">
        <f>'[1]2025年已发货'!F:F</f>
        <v>45803</v>
      </c>
      <c r="G3525" s="2" t="str">
        <f>'[1]2025年已发货'!G:G</f>
        <v>（十九冶-江龙高速一分部）重庆市云阳县X886附近中国十九冶开云高速项目总包部西98米*复兴互通预制梁场</v>
      </c>
      <c r="H3525" s="2" t="str">
        <f>'[1]2025年已发货'!H:H</f>
        <v>吴章红</v>
      </c>
      <c r="I3525" s="2">
        <f>'[1]2025年已发货'!I:I</f>
        <v>18628165772</v>
      </c>
      <c r="J3525" s="2" vm="1" t="e">
        <f>_xlfn._xlws.FILTER(辅助信息!D:D,辅助信息!G:G=G3525)</f>
        <v>#VALUE!</v>
      </c>
    </row>
    <row r="3526" spans="1:10">
      <c r="A3526" s="2" t="str">
        <f>'[1]2025年已发货'!A:A</f>
        <v>晋邦</v>
      </c>
      <c r="B3526" s="2" t="str">
        <f>'[1]2025年已发货'!B:B</f>
        <v>盘螺</v>
      </c>
      <c r="C3526" s="2" t="str">
        <f>'[1]2025年已发货'!C:C</f>
        <v>HRB400E Φ10</v>
      </c>
      <c r="D3526" s="2" t="str">
        <f>'[1]2025年已发货'!D:D</f>
        <v>吨</v>
      </c>
      <c r="E3526" s="2">
        <f>'[1]2025年已发货'!E:E</f>
        <v>18</v>
      </c>
      <c r="F3526" s="4">
        <f>'[1]2025年已发货'!F:F</f>
        <v>45803</v>
      </c>
      <c r="G3526" s="2" t="str">
        <f>'[1]2025年已发货'!G:G</f>
        <v>（十九冶-江龙高速一分部）重庆市云阳县X886附近中国十九冶开云高速项目总包部西98米*复兴互通预制梁场</v>
      </c>
      <c r="H3526" s="2" t="str">
        <f>'[1]2025年已发货'!H:H</f>
        <v>吴章红</v>
      </c>
      <c r="I3526" s="2">
        <f>'[1]2025年已发货'!I:I</f>
        <v>18628165772</v>
      </c>
      <c r="J3526" s="2" vm="1" t="e">
        <f>_xlfn._xlws.FILTER(辅助信息!D:D,辅助信息!G:G=G3526)</f>
        <v>#VALUE!</v>
      </c>
    </row>
    <row r="3527" spans="1:10">
      <c r="A3527" s="2" t="str">
        <f>'[1]2025年已发货'!A:A</f>
        <v>晋邦</v>
      </c>
      <c r="B3527" s="2" t="str">
        <f>'[1]2025年已发货'!B:B</f>
        <v>直螺纹</v>
      </c>
      <c r="C3527" s="2" t="str">
        <f>'[1]2025年已发货'!C:C</f>
        <v>HRB400E Φ14 9m</v>
      </c>
      <c r="D3527" s="2" t="str">
        <f>'[1]2025年已发货'!D:D</f>
        <v>吨</v>
      </c>
      <c r="E3527" s="2">
        <f>'[1]2025年已发货'!E:E</f>
        <v>33</v>
      </c>
      <c r="F3527" s="4">
        <f>'[1]2025年已发货'!F:F</f>
        <v>45803</v>
      </c>
      <c r="G3527" s="2" t="str">
        <f>'[1]2025年已发货'!G:G</f>
        <v>（十九冶-江龙高速二分部）重庆市云阳县凤鸣镇平顶村*磨子坪隧道出口</v>
      </c>
      <c r="H3527" s="2" t="str">
        <f>'[1]2025年已发货'!H:H</f>
        <v>张鹏</v>
      </c>
      <c r="I3527" s="2">
        <f>'[1]2025年已发货'!I:I</f>
        <v>18223006448</v>
      </c>
      <c r="J3527" s="2" vm="1" t="e">
        <f>_xlfn._xlws.FILTER(辅助信息!D:D,辅助信息!G:G=G3527)</f>
        <v>#VALUE!</v>
      </c>
    </row>
    <row r="3528" spans="1:10">
      <c r="A3528" s="2" t="str">
        <f>'[1]2025年已发货'!A:A</f>
        <v>晋邦</v>
      </c>
      <c r="B3528" s="2" t="str">
        <f>'[1]2025年已发货'!B:B</f>
        <v>直螺纹</v>
      </c>
      <c r="C3528" s="2" t="str">
        <f>'[1]2025年已发货'!C:C</f>
        <v>HRB400E Φ20 9m</v>
      </c>
      <c r="D3528" s="2" t="str">
        <f>'[1]2025年已发货'!D:D</f>
        <v>吨</v>
      </c>
      <c r="E3528" s="2">
        <f>'[1]2025年已发货'!E:E</f>
        <v>90</v>
      </c>
      <c r="F3528" s="4">
        <f>'[1]2025年已发货'!F:F</f>
        <v>45803</v>
      </c>
      <c r="G3528" s="2" t="str">
        <f>'[1]2025年已发货'!G:G</f>
        <v>（十九冶-江龙高速二分部）重庆市云阳县凤鸣镇平顶村*磨子坪隧道出口</v>
      </c>
      <c r="H3528" s="2" t="str">
        <f>'[1]2025年已发货'!H:H</f>
        <v>张鹏</v>
      </c>
      <c r="I3528" s="2">
        <f>'[1]2025年已发货'!I:I</f>
        <v>18223006448</v>
      </c>
      <c r="J3528" s="2" vm="1" t="e">
        <f>_xlfn._xlws.FILTER(辅助信息!D:D,辅助信息!G:G=G3528)</f>
        <v>#VALUE!</v>
      </c>
    </row>
    <row r="3529" spans="1:10">
      <c r="A3529" s="2" t="str">
        <f>'[1]2025年已发货'!A:A</f>
        <v>晋邦</v>
      </c>
      <c r="B3529" s="2" t="str">
        <f>'[1]2025年已发货'!B:B</f>
        <v>直螺纹</v>
      </c>
      <c r="C3529" s="2" t="str">
        <f>'[1]2025年已发货'!C:C</f>
        <v>HRB400E Φ12 9m</v>
      </c>
      <c r="D3529" s="2" t="str">
        <f>'[1]2025年已发货'!D:D</f>
        <v>吨</v>
      </c>
      <c r="E3529" s="2">
        <f>'[1]2025年已发货'!E:E</f>
        <v>60</v>
      </c>
      <c r="F3529" s="4">
        <f>'[1]2025年已发货'!F:F</f>
        <v>45803</v>
      </c>
      <c r="G3529" s="2" t="str">
        <f>'[1]2025年已发货'!G:G</f>
        <v>（十九冶-江龙高速二分部）重庆市云阳县宝坪镇双塆村*宝坪梁场</v>
      </c>
      <c r="H3529" s="2" t="str">
        <f>'[1]2025年已发货'!H:H</f>
        <v>张鹏</v>
      </c>
      <c r="I3529" s="2">
        <f>'[1]2025年已发货'!I:I</f>
        <v>18223006448</v>
      </c>
      <c r="J3529" s="2" vm="1" t="e">
        <f>_xlfn._xlws.FILTER(辅助信息!D:D,辅助信息!G:G=G3529)</f>
        <v>#VALUE!</v>
      </c>
    </row>
    <row r="3530" spans="1:10">
      <c r="A3530" s="2" t="str">
        <f>'[1]2025年已发货'!A:A</f>
        <v>晋邦</v>
      </c>
      <c r="B3530" s="2" t="str">
        <f>'[1]2025年已发货'!B:B</f>
        <v>直螺纹</v>
      </c>
      <c r="C3530" s="2" t="str">
        <f>'[1]2025年已发货'!C:C</f>
        <v>HRB400E Φ12 9m</v>
      </c>
      <c r="D3530" s="2" t="str">
        <f>'[1]2025年已发货'!D:D</f>
        <v>吨</v>
      </c>
      <c r="E3530" s="2">
        <f>'[1]2025年已发货'!E:E</f>
        <v>12</v>
      </c>
      <c r="F3530" s="4">
        <f>'[1]2025年已发货'!F:F</f>
        <v>45803</v>
      </c>
      <c r="G3530" s="2" t="str">
        <f>'[1]2025年已发货'!G:G</f>
        <v>（十九冶-江龙高速二分部）重庆市云阳县普安乡佛手村*磨刀溪大桥</v>
      </c>
      <c r="H3530" s="2" t="str">
        <f>'[1]2025年已发货'!H:H</f>
        <v>张鹏</v>
      </c>
      <c r="I3530" s="2">
        <f>'[1]2025年已发货'!I:I</f>
        <v>18223006448</v>
      </c>
      <c r="J3530" s="2" vm="1" t="e">
        <f>_xlfn._xlws.FILTER(辅助信息!D:D,辅助信息!G:G=G3530)</f>
        <v>#VALUE!</v>
      </c>
    </row>
    <row r="3531" spans="1:10">
      <c r="A3531" s="2" t="str">
        <f>'[1]2025年已发货'!A:A</f>
        <v>晋邦</v>
      </c>
      <c r="B3531" s="2" t="str">
        <f>'[1]2025年已发货'!B:B</f>
        <v>直螺纹</v>
      </c>
      <c r="C3531" s="2" t="str">
        <f>'[1]2025年已发货'!C:C</f>
        <v>HRB400E Φ16 9m</v>
      </c>
      <c r="D3531" s="2" t="str">
        <f>'[1]2025年已发货'!D:D</f>
        <v>吨</v>
      </c>
      <c r="E3531" s="2">
        <f>'[1]2025年已发货'!E:E</f>
        <v>7</v>
      </c>
      <c r="F3531" s="4">
        <f>'[1]2025年已发货'!F:F</f>
        <v>45803</v>
      </c>
      <c r="G3531" s="2" t="str">
        <f>'[1]2025年已发货'!G:G</f>
        <v>（十九冶-江龙高速二分部）重庆市云阳县普安乡佛手村*磨刀溪大桥</v>
      </c>
      <c r="H3531" s="2" t="str">
        <f>'[1]2025年已发货'!H:H</f>
        <v>张鹏</v>
      </c>
      <c r="I3531" s="2">
        <f>'[1]2025年已发货'!I:I</f>
        <v>18223006448</v>
      </c>
      <c r="J3531" s="2" vm="1" t="e">
        <f>_xlfn._xlws.FILTER(辅助信息!D:D,辅助信息!G:G=G3531)</f>
        <v>#VALUE!</v>
      </c>
    </row>
    <row r="3532" spans="1:10">
      <c r="A3532" s="2" t="str">
        <f>'[1]2025年已发货'!A:A</f>
        <v>晋邦</v>
      </c>
      <c r="B3532" s="2" t="str">
        <f>'[1]2025年已发货'!B:B</f>
        <v>直螺纹</v>
      </c>
      <c r="C3532" s="2" t="str">
        <f>'[1]2025年已发货'!C:C</f>
        <v>HRB400E Φ25 9m</v>
      </c>
      <c r="D3532" s="2" t="str">
        <f>'[1]2025年已发货'!D:D</f>
        <v>吨</v>
      </c>
      <c r="E3532" s="2">
        <f>'[1]2025年已发货'!E:E</f>
        <v>5</v>
      </c>
      <c r="F3532" s="4">
        <f>'[1]2025年已发货'!F:F</f>
        <v>45803</v>
      </c>
      <c r="G3532" s="2" t="str">
        <f>'[1]2025年已发货'!G:G</f>
        <v>（十九冶-江龙高速二分部）重庆市云阳县普安乡佛手村*磨刀溪大桥</v>
      </c>
      <c r="H3532" s="2" t="str">
        <f>'[1]2025年已发货'!H:H</f>
        <v>张鹏</v>
      </c>
      <c r="I3532" s="2">
        <f>'[1]2025年已发货'!I:I</f>
        <v>18223006448</v>
      </c>
      <c r="J3532" s="2" vm="1" t="e">
        <f>_xlfn._xlws.FILTER(辅助信息!D:D,辅助信息!G:G=G3532)</f>
        <v>#VALUE!</v>
      </c>
    </row>
    <row r="3533" spans="1:10">
      <c r="A3533" s="2" t="str">
        <f>'[1]2025年已发货'!A:A</f>
        <v>晋邦</v>
      </c>
      <c r="B3533" s="2" t="str">
        <f>'[1]2025年已发货'!B:B</f>
        <v>直螺纹</v>
      </c>
      <c r="C3533" s="2" t="str">
        <f>'[1]2025年已发货'!C:C</f>
        <v>HRB400E Φ28 9m</v>
      </c>
      <c r="D3533" s="2" t="str">
        <f>'[1]2025年已发货'!D:D</f>
        <v>吨</v>
      </c>
      <c r="E3533" s="2">
        <f>'[1]2025年已发货'!E:E</f>
        <v>9.5</v>
      </c>
      <c r="F3533" s="4">
        <f>'[1]2025年已发货'!F:F</f>
        <v>45803</v>
      </c>
      <c r="G3533" s="2" t="str">
        <f>'[1]2025年已发货'!G:G</f>
        <v>（十九冶-江龙高速二分部）重庆市云阳县普安乡佛手村*磨刀溪大桥</v>
      </c>
      <c r="H3533" s="2" t="str">
        <f>'[1]2025年已发货'!H:H</f>
        <v>张鹏</v>
      </c>
      <c r="I3533" s="2">
        <f>'[1]2025年已发货'!I:I</f>
        <v>18223006448</v>
      </c>
      <c r="J3533" s="2" vm="1" t="e">
        <f>_xlfn._xlws.FILTER(辅助信息!D:D,辅助信息!G:G=G3533)</f>
        <v>#VALUE!</v>
      </c>
    </row>
    <row r="3534" spans="1:10">
      <c r="A3534" s="2" t="str">
        <f>'[1]2025年已发货'!A:A</f>
        <v>晋邦</v>
      </c>
      <c r="B3534" s="2" t="str">
        <f>'[1]2025年已发货'!B:B</f>
        <v>直螺纹</v>
      </c>
      <c r="C3534" s="2" t="str">
        <f>'[1]2025年已发货'!C:C</f>
        <v>HRB400E Φ16 9m</v>
      </c>
      <c r="D3534" s="2" t="str">
        <f>'[1]2025年已发货'!D:D</f>
        <v>吨</v>
      </c>
      <c r="E3534" s="2">
        <f>'[1]2025年已发货'!E:E</f>
        <v>80</v>
      </c>
      <c r="F3534" s="4">
        <f>'[1]2025年已发货'!F:F</f>
        <v>45803</v>
      </c>
      <c r="G3534" s="2" t="str">
        <f>'[1]2025年已发货'!G:G</f>
        <v>（十九冶-江龙高速三分部）重庆市云阳县清水土家族乡云峰乡开云高速（钢厂村）*龙缸匝道桥</v>
      </c>
      <c r="H3534" s="2" t="str">
        <f>'[1]2025年已发货'!H:H</f>
        <v>任海军</v>
      </c>
      <c r="I3534" s="2">
        <f>'[1]2025年已发货'!I:I</f>
        <v>17725037830</v>
      </c>
      <c r="J3534" s="2" vm="1" t="e">
        <f>_xlfn._xlws.FILTER(辅助信息!D:D,辅助信息!G:G=G3534)</f>
        <v>#VALUE!</v>
      </c>
    </row>
    <row r="3535" spans="1:10">
      <c r="A3535" s="2" t="str">
        <f>'[1]2025年已发货'!A:A</f>
        <v>晋邦</v>
      </c>
      <c r="B3535" s="2" t="str">
        <f>'[1]2025年已发货'!B:B</f>
        <v>直螺纹</v>
      </c>
      <c r="C3535" s="2" t="str">
        <f>'[1]2025年已发货'!C:C</f>
        <v>HRB400E Φ12 9m</v>
      </c>
      <c r="D3535" s="2" t="str">
        <f>'[1]2025年已发货'!D:D</f>
        <v>吨</v>
      </c>
      <c r="E3535" s="2">
        <f>'[1]2025年已发货'!E:E</f>
        <v>20</v>
      </c>
      <c r="F3535" s="4">
        <f>'[1]2025年已发货'!F:F</f>
        <v>45803</v>
      </c>
      <c r="G3535" s="2" t="str">
        <f>'[1]2025年已发货'!G:G</f>
        <v>（十九冶-江龙高速三分部）重庆市云阳县清水土家族乡云峰乡开云高速（钢厂村）*龙缸匝道桥</v>
      </c>
      <c r="H3535" s="2" t="str">
        <f>'[1]2025年已发货'!H:H</f>
        <v>任海军</v>
      </c>
      <c r="I3535" s="2">
        <f>'[1]2025年已发货'!I:I</f>
        <v>17725037830</v>
      </c>
      <c r="J3535" s="2" vm="1" t="e">
        <f>_xlfn._xlws.FILTER(辅助信息!D:D,辅助信息!G:G=G3535)</f>
        <v>#VALUE!</v>
      </c>
    </row>
    <row r="3536" spans="1:10">
      <c r="A3536" s="2" t="str">
        <f>'[1]2025年已发货'!A:A</f>
        <v>晋邦</v>
      </c>
      <c r="B3536" s="2" t="str">
        <f>'[1]2025年已发货'!B:B</f>
        <v>直螺纹</v>
      </c>
      <c r="C3536" s="2" t="str">
        <f>'[1]2025年已发货'!C:C</f>
        <v>HRB400E Φ25 9m</v>
      </c>
      <c r="D3536" s="2" t="str">
        <f>'[1]2025年已发货'!D:D</f>
        <v>吨</v>
      </c>
      <c r="E3536" s="2">
        <f>'[1]2025年已发货'!E:E</f>
        <v>5</v>
      </c>
      <c r="F3536" s="4">
        <f>'[1]2025年已发货'!F:F</f>
        <v>45803</v>
      </c>
      <c r="G3536" s="2" t="str">
        <f>'[1]2025年已发货'!G:G</f>
        <v>（十九冶-江龙高速三分部）重庆市云阳县清水土家族乡云峰乡开云高速（钢厂村）*龙缸匝道桥</v>
      </c>
      <c r="H3536" s="2" t="str">
        <f>'[1]2025年已发货'!H:H</f>
        <v>任海军</v>
      </c>
      <c r="I3536" s="2">
        <f>'[1]2025年已发货'!I:I</f>
        <v>17725037830</v>
      </c>
      <c r="J3536" s="2" vm="1" t="e">
        <f>_xlfn._xlws.FILTER(辅助信息!D:D,辅助信息!G:G=G3536)</f>
        <v>#VALUE!</v>
      </c>
    </row>
    <row r="3537" spans="1:10">
      <c r="A3537" s="2" t="str">
        <f>'[1]2025年已发货'!A:A</f>
        <v>晋邦</v>
      </c>
      <c r="B3537" s="2" t="str">
        <f>'[1]2025年已发货'!B:B</f>
        <v>直螺纹</v>
      </c>
      <c r="C3537" s="2" t="str">
        <f>'[1]2025年已发货'!C:C</f>
        <v>HRB400E Φ14 9m</v>
      </c>
      <c r="D3537" s="2" t="str">
        <f>'[1]2025年已发货'!D:D</f>
        <v>吨</v>
      </c>
      <c r="E3537" s="2">
        <f>'[1]2025年已发货'!E:E</f>
        <v>12</v>
      </c>
      <c r="F3537" s="4">
        <f>'[1]2025年已发货'!F:F</f>
        <v>45803</v>
      </c>
      <c r="G3537" s="2" t="str">
        <f>'[1]2025年已发货'!G:G</f>
        <v>（十九冶-江龙高速三分部）重庆市云阳县龙角镇*皮家营隧道</v>
      </c>
      <c r="H3537" s="2" t="str">
        <f>'[1]2025年已发货'!H:H</f>
        <v>任海军</v>
      </c>
      <c r="I3537" s="2">
        <f>'[1]2025年已发货'!I:I</f>
        <v>17725037830</v>
      </c>
      <c r="J3537" s="2" vm="1" t="e">
        <f>_xlfn._xlws.FILTER(辅助信息!D:D,辅助信息!G:G=G3537)</f>
        <v>#VALUE!</v>
      </c>
    </row>
    <row r="3538" spans="1:10">
      <c r="A3538" s="2" t="str">
        <f>'[1]2025年已发货'!A:A</f>
        <v>晋邦</v>
      </c>
      <c r="B3538" s="2" t="str">
        <f>'[1]2025年已发货'!B:B</f>
        <v>直螺纹</v>
      </c>
      <c r="C3538" s="2" t="str">
        <f>'[1]2025年已发货'!C:C</f>
        <v>HRB400E Φ12 9m</v>
      </c>
      <c r="D3538" s="2" t="str">
        <f>'[1]2025年已发货'!D:D</f>
        <v>吨</v>
      </c>
      <c r="E3538" s="2">
        <f>'[1]2025年已发货'!E:E</f>
        <v>40</v>
      </c>
      <c r="F3538" s="4">
        <f>'[1]2025年已发货'!F:F</f>
        <v>45803</v>
      </c>
      <c r="G3538" s="2" t="str">
        <f>'[1]2025年已发货'!G:G</f>
        <v>（十九冶-江龙高速三分部）重庆市云阳县蔈草镇三坵田*小尖山梁场</v>
      </c>
      <c r="H3538" s="2" t="str">
        <f>'[1]2025年已发货'!H:H</f>
        <v>任海军</v>
      </c>
      <c r="I3538" s="2">
        <f>'[1]2025年已发货'!I:I</f>
        <v>17725037830</v>
      </c>
      <c r="J3538" s="2" vm="1" t="e">
        <f>_xlfn._xlws.FILTER(辅助信息!D:D,辅助信息!G:G=G3538)</f>
        <v>#VALUE!</v>
      </c>
    </row>
    <row r="3539" spans="1:10">
      <c r="A3539" s="2" t="str">
        <f>'[1]2025年已发货'!A:A</f>
        <v>晋邦</v>
      </c>
      <c r="B3539" s="2" t="str">
        <f>'[1]2025年已发货'!B:B</f>
        <v>直螺纹</v>
      </c>
      <c r="C3539" s="2" t="str">
        <f>'[1]2025年已发货'!C:C</f>
        <v>HRB400E Φ25 9m</v>
      </c>
      <c r="D3539" s="2" t="str">
        <f>'[1]2025年已发货'!D:D</f>
        <v>吨</v>
      </c>
      <c r="E3539" s="2">
        <f>'[1]2025年已发货'!E:E</f>
        <v>3</v>
      </c>
      <c r="F3539" s="4">
        <f>'[1]2025年已发货'!F:F</f>
        <v>45803</v>
      </c>
      <c r="G3539" s="2" t="str">
        <f>'[1]2025年已发货'!G:G</f>
        <v>（十九冶-江龙高速三分部）重庆市云阳县蔈草镇三坵田*小尖山梁场</v>
      </c>
      <c r="H3539" s="2" t="str">
        <f>'[1]2025年已发货'!H:H</f>
        <v>任海军</v>
      </c>
      <c r="I3539" s="2">
        <f>'[1]2025年已发货'!I:I</f>
        <v>17725037830</v>
      </c>
      <c r="J3539" s="2" vm="1" t="e">
        <f>_xlfn._xlws.FILTER(辅助信息!D:D,辅助信息!G:G=G3539)</f>
        <v>#VALUE!</v>
      </c>
    </row>
    <row r="3540" spans="1:10">
      <c r="A3540" s="2" t="str">
        <f>'[1]2025年已发货'!A:A</f>
        <v>晋邦</v>
      </c>
      <c r="B3540" s="2" t="str">
        <f>'[1]2025年已发货'!B:B</f>
        <v>盘螺</v>
      </c>
      <c r="C3540" s="2" t="str">
        <f>'[1]2025年已发货'!C:C</f>
        <v>HRB400E Φ10</v>
      </c>
      <c r="D3540" s="2" t="str">
        <f>'[1]2025年已发货'!D:D</f>
        <v>吨</v>
      </c>
      <c r="E3540" s="2">
        <f>'[1]2025年已发货'!E:E</f>
        <v>15</v>
      </c>
      <c r="F3540" s="4">
        <f>'[1]2025年已发货'!F:F</f>
        <v>45803</v>
      </c>
      <c r="G3540" s="2" t="str">
        <f>'[1]2025年已发货'!G:G</f>
        <v>（十九冶-江龙高速二分部）重庆市云阳县S305附近*龙角梁场</v>
      </c>
      <c r="H3540" s="2" t="str">
        <f>'[1]2025年已发货'!H:H</f>
        <v>张鹏</v>
      </c>
      <c r="I3540" s="2">
        <f>'[1]2025年已发货'!I:I</f>
        <v>18223006448</v>
      </c>
      <c r="J3540" s="2" vm="1" t="e">
        <f>_xlfn._xlws.FILTER(辅助信息!D:D,辅助信息!G:G=G3540)</f>
        <v>#VALUE!</v>
      </c>
    </row>
    <row r="3541" spans="1:10">
      <c r="A3541" s="2" t="str">
        <f>'[1]2025年已发货'!A:A</f>
        <v>晋邦</v>
      </c>
      <c r="B3541" s="2" t="str">
        <f>'[1]2025年已发货'!B:B</f>
        <v>直螺纹</v>
      </c>
      <c r="C3541" s="2" t="str">
        <f>'[1]2025年已发货'!C:C</f>
        <v>HRB400E Φ12 9m</v>
      </c>
      <c r="D3541" s="2" t="str">
        <f>'[1]2025年已发货'!D:D</f>
        <v>吨</v>
      </c>
      <c r="E3541" s="2">
        <f>'[1]2025年已发货'!E:E</f>
        <v>20</v>
      </c>
      <c r="F3541" s="4">
        <f>'[1]2025年已发货'!F:F</f>
        <v>45803</v>
      </c>
      <c r="G3541" s="2" t="str">
        <f>'[1]2025年已发货'!G:G</f>
        <v>（十九冶-江龙高速二分部）重庆市云阳县S305附近*龙角梁场</v>
      </c>
      <c r="H3541" s="2" t="str">
        <f>'[1]2025年已发货'!H:H</f>
        <v>张鹏</v>
      </c>
      <c r="I3541" s="2">
        <f>'[1]2025年已发货'!I:I</f>
        <v>18223006448</v>
      </c>
      <c r="J3541" s="2" vm="1" t="e">
        <f>_xlfn._xlws.FILTER(辅助信息!D:D,辅助信息!G:G=G3541)</f>
        <v>#VALUE!</v>
      </c>
    </row>
    <row r="3542" spans="1:10">
      <c r="A3542" s="2" t="str">
        <f>'[1]2025年已发货'!A:A</f>
        <v>陕钢</v>
      </c>
      <c r="B3542" s="2" t="str">
        <f>'[1]2025年已发货'!B:B</f>
        <v>盘螺</v>
      </c>
      <c r="C3542" s="2" t="str">
        <f>'[1]2025年已发货'!C:C</f>
        <v>HRB400E Φ6</v>
      </c>
      <c r="D3542" s="2" t="str">
        <f>'[1]2025年已发货'!D:D</f>
        <v>吨</v>
      </c>
      <c r="E3542" s="2">
        <f>'[1]2025年已发货'!E:E</f>
        <v>17.5</v>
      </c>
      <c r="F3542" s="4">
        <f>'[1]2025年已发货'!F:F</f>
        <v>45803</v>
      </c>
      <c r="G3542" s="2" t="str">
        <f>'[1]2025年已发货'!G:G</f>
        <v>（华西酒城南）成都市武侯区火车南站西路8号酒城南项目</v>
      </c>
      <c r="H3542" s="2" t="str">
        <f>'[1]2025年已发货'!H:H</f>
        <v>龙耀宇</v>
      </c>
      <c r="I3542" s="2">
        <f>'[1]2025年已发货'!I:I</f>
        <v>18384145895</v>
      </c>
      <c r="J3542" s="2" t="str">
        <f>_xlfn._xlws.FILTER(辅助信息!D:D,辅助信息!G:G=G3542)</f>
        <v>华西酒城南</v>
      </c>
    </row>
    <row r="3543" spans="1:10">
      <c r="A3543" s="2" t="str">
        <f>'[1]2025年已发货'!A:A</f>
        <v>陕钢</v>
      </c>
      <c r="B3543" s="2" t="str">
        <f>'[1]2025年已发货'!B:B</f>
        <v>盘螺</v>
      </c>
      <c r="C3543" s="2" t="str">
        <f>'[1]2025年已发货'!C:C</f>
        <v>HRB400E Φ10</v>
      </c>
      <c r="D3543" s="2" t="str">
        <f>'[1]2025年已发货'!D:D</f>
        <v>吨</v>
      </c>
      <c r="E3543" s="2">
        <f>'[1]2025年已发货'!E:E</f>
        <v>2.5</v>
      </c>
      <c r="F3543" s="4">
        <f>'[1]2025年已发货'!F:F</f>
        <v>45803</v>
      </c>
      <c r="G3543" s="2" t="str">
        <f>'[1]2025年已发货'!G:G</f>
        <v>（华西酒城南）成都市武侯区火车南站西路8号酒城南项目</v>
      </c>
      <c r="H3543" s="2" t="str">
        <f>'[1]2025年已发货'!H:H</f>
        <v>龙耀宇</v>
      </c>
      <c r="I3543" s="2">
        <f>'[1]2025年已发货'!I:I</f>
        <v>18384145895</v>
      </c>
      <c r="J3543" s="2" t="str">
        <f>_xlfn._xlws.FILTER(辅助信息!D:D,辅助信息!G:G=G3543)</f>
        <v>华西酒城南</v>
      </c>
    </row>
    <row r="3544" spans="1:10">
      <c r="A3544" s="2" t="str">
        <f>'[1]2025年已发货'!A:A</f>
        <v>陕钢</v>
      </c>
      <c r="B3544" s="2" t="str">
        <f>'[1]2025年已发货'!B:B</f>
        <v>盘螺</v>
      </c>
      <c r="C3544" s="2" t="str">
        <f>'[1]2025年已发货'!C:C</f>
        <v>HRB400E Φ12</v>
      </c>
      <c r="D3544" s="2" t="str">
        <f>'[1]2025年已发货'!D:D</f>
        <v>吨</v>
      </c>
      <c r="E3544" s="2">
        <f>'[1]2025年已发货'!E:E</f>
        <v>15</v>
      </c>
      <c r="F3544" s="4">
        <f>'[1]2025年已发货'!F:F</f>
        <v>45803</v>
      </c>
      <c r="G3544" s="2" t="str">
        <f>'[1]2025年已发货'!G:G</f>
        <v>（华西酒城南）成都市武侯区火车南站西路8号酒城南项目</v>
      </c>
      <c r="H3544" s="2" t="str">
        <f>'[1]2025年已发货'!H:H</f>
        <v>龙耀宇</v>
      </c>
      <c r="I3544" s="2">
        <f>'[1]2025年已发货'!I:I</f>
        <v>18384145895</v>
      </c>
      <c r="J3544" s="2" t="str">
        <f>_xlfn._xlws.FILTER(辅助信息!D:D,辅助信息!G:G=G3544)</f>
        <v>华西酒城南</v>
      </c>
    </row>
    <row r="3545" spans="1:10">
      <c r="A3545" s="2" t="str">
        <f>'[1]2025年已发货'!A:A</f>
        <v>润耀</v>
      </c>
      <c r="B3545" s="2" t="str">
        <f>'[1]2025年已发货'!B:B</f>
        <v>螺纹钢</v>
      </c>
      <c r="C3545" s="2" t="str">
        <f>'[1]2025年已发货'!C:C</f>
        <v>HRB400E Φ25 9m</v>
      </c>
      <c r="D3545" s="2" t="str">
        <f>'[1]2025年已发货'!D:D</f>
        <v>吨</v>
      </c>
      <c r="E3545" s="2">
        <f>'[1]2025年已发货'!E:E</f>
        <v>35</v>
      </c>
      <c r="F3545" s="4">
        <f>'[1]2025年已发货'!F:F</f>
        <v>45804</v>
      </c>
      <c r="G3545" s="2" t="str">
        <f>'[1]2025年已发货'!G:G</f>
        <v>（中铁广州局-资乐高速5标）四川省乐山市井研县希望大道116号</v>
      </c>
      <c r="H3545" s="2" t="str">
        <f>'[1]2025年已发货'!H:H</f>
        <v>廖俊杰</v>
      </c>
      <c r="I3545" s="2">
        <f>'[1]2025年已发货'!I:I</f>
        <v>15775100965</v>
      </c>
      <c r="J3545" s="2" vm="1" t="e">
        <f>_xlfn._xlws.FILTER(辅助信息!D:D,辅助信息!G:G=G3545)</f>
        <v>#VALUE!</v>
      </c>
    </row>
    <row r="3546" spans="1:10">
      <c r="A3546" s="2" t="str">
        <f>'[1]2025年已发货'!A:A</f>
        <v>润耀</v>
      </c>
      <c r="B3546" s="2" t="str">
        <f>'[1]2025年已发货'!B:B</f>
        <v>螺纹钢</v>
      </c>
      <c r="C3546" s="2" t="str">
        <f>'[1]2025年已发货'!C:C</f>
        <v>HRB400E Φ25 12m</v>
      </c>
      <c r="D3546" s="2" t="str">
        <f>'[1]2025年已发货'!D:D</f>
        <v>吨</v>
      </c>
      <c r="E3546" s="2">
        <f>'[1]2025年已发货'!E:E</f>
        <v>35</v>
      </c>
      <c r="F3546" s="4">
        <f>'[1]2025年已发货'!F:F</f>
        <v>45804</v>
      </c>
      <c r="G3546" s="2" t="str">
        <f>'[1]2025年已发货'!G:G</f>
        <v>（中铁广州局-资乐高速5标）四川省乐山市井研县希望大道116号</v>
      </c>
      <c r="H3546" s="2" t="str">
        <f>'[1]2025年已发货'!H:H</f>
        <v>廖俊杰</v>
      </c>
      <c r="I3546" s="2">
        <f>'[1]2025年已发货'!I:I</f>
        <v>15775100965</v>
      </c>
      <c r="J3546" s="2" vm="1" t="e">
        <f>_xlfn._xlws.FILTER(辅助信息!D:D,辅助信息!G:G=G3546)</f>
        <v>#VALUE!</v>
      </c>
    </row>
    <row r="3547" spans="1:10">
      <c r="A3547" s="2" t="str">
        <f>'[1]2025年已发货'!A:A</f>
        <v>润耀</v>
      </c>
      <c r="B3547" s="2" t="str">
        <f>'[1]2025年已发货'!B:B</f>
        <v>螺纹钢</v>
      </c>
      <c r="C3547" s="2" t="str">
        <f>'[1]2025年已发货'!C:C</f>
        <v>HRB400E Φ32 9m</v>
      </c>
      <c r="D3547" s="2" t="str">
        <f>'[1]2025年已发货'!D:D</f>
        <v>吨</v>
      </c>
      <c r="E3547" s="2">
        <f>'[1]2025年已发货'!E:E</f>
        <v>35</v>
      </c>
      <c r="F3547" s="4">
        <f>'[1]2025年已发货'!F:F</f>
        <v>45804</v>
      </c>
      <c r="G3547" s="2" t="str">
        <f>'[1]2025年已发货'!G:G</f>
        <v>（中铁广州局-资乐高速5标）四川省乐山市井研县希望大道116号</v>
      </c>
      <c r="H3547" s="2" t="str">
        <f>'[1]2025年已发货'!H:H</f>
        <v>廖俊杰</v>
      </c>
      <c r="I3547" s="2">
        <f>'[1]2025年已发货'!I:I</f>
        <v>15775100965</v>
      </c>
      <c r="J3547" s="2" vm="1" t="e">
        <f>_xlfn._xlws.FILTER(辅助信息!D:D,辅助信息!G:G=G3547)</f>
        <v>#VALUE!</v>
      </c>
    </row>
    <row r="3548" spans="1:10">
      <c r="A3548" s="2" t="str">
        <f>'[1]2025年已发货'!A:A</f>
        <v>润耀</v>
      </c>
      <c r="B3548" s="2" t="str">
        <f>'[1]2025年已发货'!B:B</f>
        <v>螺纹钢</v>
      </c>
      <c r="C3548" s="2" t="str">
        <f>'[1]2025年已发货'!C:C</f>
        <v>HRB400E Φ28 12m</v>
      </c>
      <c r="D3548" s="2" t="str">
        <f>'[1]2025年已发货'!D:D</f>
        <v>吨</v>
      </c>
      <c r="E3548" s="2">
        <f>'[1]2025年已发货'!E:E</f>
        <v>44</v>
      </c>
      <c r="F3548" s="4">
        <f>'[1]2025年已发货'!F:F</f>
        <v>45804</v>
      </c>
      <c r="G3548" s="2" t="str">
        <f>'[1]2025年已发货'!G:G</f>
        <v>（中铁广州局-资乐高速5标）四川省乐山市井研县希望大道116号</v>
      </c>
      <c r="H3548" s="2" t="str">
        <f>'[1]2025年已发货'!H:H</f>
        <v>廖俊杰</v>
      </c>
      <c r="I3548" s="2">
        <f>'[1]2025年已发货'!I:I</f>
        <v>15775100965</v>
      </c>
      <c r="J3548" s="2" vm="1" t="e">
        <f>_xlfn._xlws.FILTER(辅助信息!D:D,辅助信息!G:G=G3548)</f>
        <v>#VALUE!</v>
      </c>
    </row>
    <row r="3549" spans="1:10">
      <c r="A3549" s="2" t="str">
        <f>'[1]2025年已发货'!A:A</f>
        <v>润耀</v>
      </c>
      <c r="B3549" s="2" t="str">
        <f>'[1]2025年已发货'!B:B</f>
        <v>螺纹钢</v>
      </c>
      <c r="C3549" s="2" t="str">
        <f>'[1]2025年已发货'!C:C</f>
        <v>HRB400E Φ28 9m</v>
      </c>
      <c r="D3549" s="2" t="str">
        <f>'[1]2025年已发货'!D:D</f>
        <v>吨</v>
      </c>
      <c r="E3549" s="2">
        <f>'[1]2025年已发货'!E:E</f>
        <v>35</v>
      </c>
      <c r="F3549" s="4">
        <f>'[1]2025年已发货'!F:F</f>
        <v>45804</v>
      </c>
      <c r="G3549" s="2" t="str">
        <f>'[1]2025年已发货'!G:G</f>
        <v>（中铁广州局-资乐高速5标）四川省乐山市井研县希望大道116号</v>
      </c>
      <c r="H3549" s="2" t="str">
        <f>'[1]2025年已发货'!H:H</f>
        <v>廖俊杰</v>
      </c>
      <c r="I3549" s="2">
        <f>'[1]2025年已发货'!I:I</f>
        <v>15775100965</v>
      </c>
      <c r="J3549" s="2" vm="1" t="e">
        <f>_xlfn._xlws.FILTER(辅助信息!D:D,辅助信息!G:G=G3549)</f>
        <v>#VALUE!</v>
      </c>
    </row>
    <row r="3550" spans="1:10">
      <c r="A3550" s="2" t="str">
        <f>'[1]2025年已发货'!A:A</f>
        <v>润耀</v>
      </c>
      <c r="B3550" s="2" t="str">
        <f>'[1]2025年已发货'!B:B</f>
        <v>螺纹钢</v>
      </c>
      <c r="C3550" s="2" t="str">
        <f>'[1]2025年已发货'!C:C</f>
        <v>HRB400E Φ12 9m</v>
      </c>
      <c r="D3550" s="2" t="str">
        <f>'[1]2025年已发货'!D:D</f>
        <v>吨</v>
      </c>
      <c r="E3550" s="2">
        <f>'[1]2025年已发货'!E:E</f>
        <v>17</v>
      </c>
      <c r="F3550" s="4">
        <f>'[1]2025年已发货'!F:F</f>
        <v>45804</v>
      </c>
      <c r="G3550" s="2" t="str">
        <f>'[1]2025年已发货'!G:G</f>
        <v>（中铁广州局-资乐高速5标）四川省乐山市井研县希望大道116号</v>
      </c>
      <c r="H3550" s="2" t="str">
        <f>'[1]2025年已发货'!H:H</f>
        <v>廖俊杰</v>
      </c>
      <c r="I3550" s="2">
        <f>'[1]2025年已发货'!I:I</f>
        <v>15775100965</v>
      </c>
      <c r="J3550" s="2" vm="1" t="e">
        <f>_xlfn._xlws.FILTER(辅助信息!D:D,辅助信息!G:G=G3550)</f>
        <v>#VALUE!</v>
      </c>
    </row>
    <row r="3551" spans="1:10">
      <c r="A3551" s="2" t="str">
        <f>'[1]2025年已发货'!A:A</f>
        <v>润耀</v>
      </c>
      <c r="B3551" s="2" t="str">
        <f>'[1]2025年已发货'!B:B</f>
        <v>螺纹钢</v>
      </c>
      <c r="C3551" s="2" t="str">
        <f>'[1]2025年已发货'!C:C</f>
        <v>HRB400E Φ16 9m</v>
      </c>
      <c r="D3551" s="2" t="str">
        <f>'[1]2025年已发货'!D:D</f>
        <v>吨</v>
      </c>
      <c r="E3551" s="2">
        <f>'[1]2025年已发货'!E:E</f>
        <v>17</v>
      </c>
      <c r="F3551" s="4">
        <f>'[1]2025年已发货'!F:F</f>
        <v>45804</v>
      </c>
      <c r="G3551" s="2" t="str">
        <f>'[1]2025年已发货'!G:G</f>
        <v>（中铁广州局-资乐高速5标）四川省乐山市井研县希望大道116号</v>
      </c>
      <c r="H3551" s="2" t="str">
        <f>'[1]2025年已发货'!H:H</f>
        <v>廖俊杰</v>
      </c>
      <c r="I3551" s="2">
        <f>'[1]2025年已发货'!I:I</f>
        <v>15775100965</v>
      </c>
      <c r="J3551" s="2" vm="1" t="e">
        <f>_xlfn._xlws.FILTER(辅助信息!D:D,辅助信息!G:G=G3551)</f>
        <v>#VALUE!</v>
      </c>
    </row>
    <row r="3552" spans="1:10">
      <c r="A3552" s="2" t="str">
        <f>'[1]2025年已发货'!A:A</f>
        <v>润耀</v>
      </c>
      <c r="B3552" s="2" t="str">
        <f>'[1]2025年已发货'!B:B</f>
        <v>螺纹钢</v>
      </c>
      <c r="C3552" s="2" t="str">
        <f>'[1]2025年已发货'!C:C</f>
        <v>HRB400E Φ28 9m</v>
      </c>
      <c r="D3552" s="2" t="str">
        <f>'[1]2025年已发货'!D:D</f>
        <v>吨</v>
      </c>
      <c r="E3552" s="2">
        <f>'[1]2025年已发货'!E:E</f>
        <v>35</v>
      </c>
      <c r="F3552" s="4">
        <f>'[1]2025年已发货'!F:F</f>
        <v>45804</v>
      </c>
      <c r="G3552" s="2" t="str">
        <f>'[1]2025年已发货'!G:G</f>
        <v>（中铁广州局-资乐高速5标）四川省乐山市井研县希望大道116号</v>
      </c>
      <c r="H3552" s="2" t="str">
        <f>'[1]2025年已发货'!H:H</f>
        <v>廖俊杰</v>
      </c>
      <c r="I3552" s="2">
        <f>'[1]2025年已发货'!I:I</f>
        <v>15775100965</v>
      </c>
      <c r="J3552" s="2" vm="1" t="e">
        <f>_xlfn._xlws.FILTER(辅助信息!D:D,辅助信息!G:G=G3552)</f>
        <v>#VALUE!</v>
      </c>
    </row>
    <row r="3553" spans="1:10">
      <c r="A3553" s="2" t="str">
        <f>'[1]2025年已发货'!A:A</f>
        <v>润耀</v>
      </c>
      <c r="B3553" s="2" t="str">
        <f>'[1]2025年已发货'!B:B</f>
        <v>螺纹钢</v>
      </c>
      <c r="C3553" s="2" t="str">
        <f>'[1]2025年已发货'!C:C</f>
        <v>HRB400E Φ20 12m</v>
      </c>
      <c r="D3553" s="2" t="str">
        <f>'[1]2025年已发货'!D:D</f>
        <v>吨</v>
      </c>
      <c r="E3553" s="2">
        <f>'[1]2025年已发货'!E:E</f>
        <v>35</v>
      </c>
      <c r="F3553" s="4">
        <f>'[1]2025年已发货'!F:F</f>
        <v>45804</v>
      </c>
      <c r="G3553" s="2" t="str">
        <f>'[1]2025年已发货'!G:G</f>
        <v>（中铁广州局-资乐高速5标）四川省乐山市井研县希望大道116号</v>
      </c>
      <c r="H3553" s="2" t="str">
        <f>'[1]2025年已发货'!H:H</f>
        <v>廖俊杰</v>
      </c>
      <c r="I3553" s="2">
        <f>'[1]2025年已发货'!I:I</f>
        <v>15775100965</v>
      </c>
      <c r="J3553" s="2" vm="1" t="e">
        <f>_xlfn._xlws.FILTER(辅助信息!D:D,辅助信息!G:G=G3553)</f>
        <v>#VALUE!</v>
      </c>
    </row>
    <row r="3554" spans="1:10">
      <c r="A3554" s="2" t="str">
        <f>'[1]2025年已发货'!A:A</f>
        <v>润耀</v>
      </c>
      <c r="B3554" s="2" t="str">
        <f>'[1]2025年已发货'!B:B</f>
        <v>盘螺</v>
      </c>
      <c r="C3554" s="2" t="str">
        <f>'[1]2025年已发货'!C:C</f>
        <v>HRB400E Φ12</v>
      </c>
      <c r="D3554" s="2" t="str">
        <f>'[1]2025年已发货'!D:D</f>
        <v>吨</v>
      </c>
      <c r="E3554" s="2">
        <f>'[1]2025年已发货'!E:E</f>
        <v>35</v>
      </c>
      <c r="F3554" s="4">
        <f>'[1]2025年已发货'!F:F</f>
        <v>45804</v>
      </c>
      <c r="G3554" s="2" t="str">
        <f>'[1]2025年已发货'!G:G</f>
        <v>（中铁广州局-资乐高速5标）四川省乐山市井研县希望大道116号</v>
      </c>
      <c r="H3554" s="2" t="str">
        <f>'[1]2025年已发货'!H:H</f>
        <v>廖俊杰</v>
      </c>
      <c r="I3554" s="2">
        <f>'[1]2025年已发货'!I:I</f>
        <v>15775100965</v>
      </c>
      <c r="J3554" s="2" vm="1" t="e">
        <f>_xlfn._xlws.FILTER(辅助信息!D:D,辅助信息!G:G=G3554)</f>
        <v>#VALUE!</v>
      </c>
    </row>
    <row r="3555" spans="1:10">
      <c r="A3555" s="2" t="str">
        <f>'[1]2025年已发货'!A:A</f>
        <v>润耀</v>
      </c>
      <c r="B3555" s="2" t="str">
        <f>'[1]2025年已发货'!B:B</f>
        <v>螺纹钢</v>
      </c>
      <c r="C3555" s="2" t="str">
        <f>'[1]2025年已发货'!C:C</f>
        <v>HRB400E Φ14 12m</v>
      </c>
      <c r="D3555" s="2" t="str">
        <f>'[1]2025年已发货'!D:D</f>
        <v>吨</v>
      </c>
      <c r="E3555" s="2">
        <f>'[1]2025年已发货'!E:E</f>
        <v>10</v>
      </c>
      <c r="F3555" s="4">
        <f>'[1]2025年已发货'!F:F</f>
        <v>45804</v>
      </c>
      <c r="G3555" s="2" t="str">
        <f>'[1]2025年已发货'!G:G</f>
        <v>（中铁广州局-资乐高速5标）四川省乐山市井研县希望大道116号</v>
      </c>
      <c r="H3555" s="2" t="str">
        <f>'[1]2025年已发货'!H:H</f>
        <v>廖俊杰</v>
      </c>
      <c r="I3555" s="2">
        <f>'[1]2025年已发货'!I:I</f>
        <v>15775100965</v>
      </c>
      <c r="J3555" s="2" vm="1" t="e">
        <f>_xlfn._xlws.FILTER(辅助信息!D:D,辅助信息!G:G=G3555)</f>
        <v>#VALUE!</v>
      </c>
    </row>
    <row r="3556" spans="1:10">
      <c r="A3556" s="2" t="str">
        <f>'[1]2025年已发货'!A:A</f>
        <v>润耀</v>
      </c>
      <c r="B3556" s="2" t="str">
        <f>'[1]2025年已发货'!B:B</f>
        <v>螺纹钢</v>
      </c>
      <c r="C3556" s="2" t="str">
        <f>'[1]2025年已发货'!C:C</f>
        <v>HRB400E Φ16 12m</v>
      </c>
      <c r="D3556" s="2" t="str">
        <f>'[1]2025年已发货'!D:D</f>
        <v>吨</v>
      </c>
      <c r="E3556" s="2">
        <f>'[1]2025年已发货'!E:E</f>
        <v>25</v>
      </c>
      <c r="F3556" s="4">
        <f>'[1]2025年已发货'!F:F</f>
        <v>45804</v>
      </c>
      <c r="G3556" s="2" t="str">
        <f>'[1]2025年已发货'!G:G</f>
        <v>（中铁广州局-资乐高速5标）四川省乐山市井研县希望大道116号</v>
      </c>
      <c r="H3556" s="2" t="str">
        <f>'[1]2025年已发货'!H:H</f>
        <v>廖俊杰</v>
      </c>
      <c r="I3556" s="2">
        <f>'[1]2025年已发货'!I:I</f>
        <v>15775100965</v>
      </c>
      <c r="J3556" s="2" vm="1" t="e">
        <f>_xlfn._xlws.FILTER(辅助信息!D:D,辅助信息!G:G=G3556)</f>
        <v>#VALUE!</v>
      </c>
    </row>
    <row r="3557" spans="1:10">
      <c r="A3557" s="2" t="str">
        <f>'[1]2025年已发货'!A:A</f>
        <v>润耀</v>
      </c>
      <c r="B3557" s="2" t="str">
        <f>'[1]2025年已发货'!B:B</f>
        <v>螺纹钢</v>
      </c>
      <c r="C3557" s="2" t="str">
        <f>'[1]2025年已发货'!C:C</f>
        <v>HRB400E Φ20 12m</v>
      </c>
      <c r="D3557" s="2" t="str">
        <f>'[1]2025年已发货'!D:D</f>
        <v>吨</v>
      </c>
      <c r="E3557" s="2">
        <f>'[1]2025年已发货'!E:E</f>
        <v>35</v>
      </c>
      <c r="F3557" s="4">
        <f>'[1]2025年已发货'!F:F</f>
        <v>45804</v>
      </c>
      <c r="G3557" s="2" t="str">
        <f>'[1]2025年已发货'!G:G</f>
        <v>（中铁广州局-资乐高速5标）四川省乐山市井研县希望大道116号</v>
      </c>
      <c r="H3557" s="2" t="str">
        <f>'[1]2025年已发货'!H:H</f>
        <v>廖俊杰</v>
      </c>
      <c r="I3557" s="2">
        <f>'[1]2025年已发货'!I:I</f>
        <v>15775100965</v>
      </c>
      <c r="J3557" s="2" vm="1" t="e">
        <f>_xlfn._xlws.FILTER(辅助信息!D:D,辅助信息!G:G=G3557)</f>
        <v>#VALUE!</v>
      </c>
    </row>
    <row r="3558" spans="1:10">
      <c r="A3558" s="2" t="str">
        <f>'[1]2025年已发货'!A:A</f>
        <v>润耀</v>
      </c>
      <c r="B3558" s="2" t="str">
        <f>'[1]2025年已发货'!B:B</f>
        <v>螺纹钢</v>
      </c>
      <c r="C3558" s="2" t="str">
        <f>'[1]2025年已发货'!C:C</f>
        <v>HRB400E Φ22 12m</v>
      </c>
      <c r="D3558" s="2" t="str">
        <f>'[1]2025年已发货'!D:D</f>
        <v>吨</v>
      </c>
      <c r="E3558" s="2">
        <f>'[1]2025年已发货'!E:E</f>
        <v>25</v>
      </c>
      <c r="F3558" s="4">
        <f>'[1]2025年已发货'!F:F</f>
        <v>45804</v>
      </c>
      <c r="G3558" s="2" t="str">
        <f>'[1]2025年已发货'!G:G</f>
        <v>（中铁广州局-资乐高速5标）四川省乐山市井研县希望大道116号</v>
      </c>
      <c r="H3558" s="2" t="str">
        <f>'[1]2025年已发货'!H:H</f>
        <v>廖俊杰</v>
      </c>
      <c r="I3558" s="2">
        <f>'[1]2025年已发货'!I:I</f>
        <v>15775100965</v>
      </c>
      <c r="J3558" s="2" vm="1" t="e">
        <f>_xlfn._xlws.FILTER(辅助信息!D:D,辅助信息!G:G=G3558)</f>
        <v>#VALUE!</v>
      </c>
    </row>
    <row r="3559" spans="1:10">
      <c r="A3559" s="2" t="str">
        <f>'[1]2025年已发货'!A:A</f>
        <v>润耀</v>
      </c>
      <c r="B3559" s="2" t="str">
        <f>'[1]2025年已发货'!B:B</f>
        <v>高线</v>
      </c>
      <c r="C3559" s="2" t="str">
        <f>'[1]2025年已发货'!C:C</f>
        <v>HPB300Φ10</v>
      </c>
      <c r="D3559" s="2" t="str">
        <f>'[1]2025年已发货'!D:D</f>
        <v>吨</v>
      </c>
      <c r="E3559" s="2">
        <f>'[1]2025年已发货'!E:E</f>
        <v>5</v>
      </c>
      <c r="F3559" s="4">
        <f>'[1]2025年已发货'!F:F</f>
        <v>45804</v>
      </c>
      <c r="G3559" s="2" t="str">
        <f>'[1]2025年已发货'!G:G</f>
        <v>（中铁十局-资乐高速4标）四川省眉山市仁寿县彰加镇促进村中铁十局资乐高速1#钢筋场</v>
      </c>
      <c r="H3559" s="2" t="str">
        <f>'[1]2025年已发货'!H:H</f>
        <v>杨飞</v>
      </c>
      <c r="I3559" s="2">
        <f>'[1]2025年已发货'!I:I</f>
        <v>15667998777</v>
      </c>
      <c r="J3559" s="2" vm="1" t="e">
        <f>_xlfn._xlws.FILTER(辅助信息!D:D,辅助信息!G:G=G3559)</f>
        <v>#VALUE!</v>
      </c>
    </row>
    <row r="3560" spans="1:10">
      <c r="A3560" s="2" t="str">
        <f>'[1]2025年已发货'!A:A</f>
        <v>润耀</v>
      </c>
      <c r="B3560" s="2" t="str">
        <f>'[1]2025年已发货'!B:B</f>
        <v>螺纹钢</v>
      </c>
      <c r="C3560" s="2" t="str">
        <f>'[1]2025年已发货'!C:C</f>
        <v>HRB400E Φ12 9m</v>
      </c>
      <c r="D3560" s="2" t="str">
        <f>'[1]2025年已发货'!D:D</f>
        <v>吨</v>
      </c>
      <c r="E3560" s="2">
        <f>'[1]2025年已发货'!E:E</f>
        <v>35</v>
      </c>
      <c r="F3560" s="4">
        <f>'[1]2025年已发货'!F:F</f>
        <v>45804</v>
      </c>
      <c r="G3560" s="2" t="str">
        <f>'[1]2025年已发货'!G:G</f>
        <v>（中铁十局-资乐高速4标）四川省眉山市仁寿县彰加镇促进村中铁十局资乐高速1#钢筋场</v>
      </c>
      <c r="H3560" s="2" t="str">
        <f>'[1]2025年已发货'!H:H</f>
        <v>杨飞</v>
      </c>
      <c r="I3560" s="2">
        <f>'[1]2025年已发货'!I:I</f>
        <v>15667998777</v>
      </c>
      <c r="J3560" s="2" vm="1" t="e">
        <f>_xlfn._xlws.FILTER(辅助信息!D:D,辅助信息!G:G=G3560)</f>
        <v>#VALUE!</v>
      </c>
    </row>
    <row r="3561" spans="1:10">
      <c r="A3561" s="2" t="str">
        <f>'[1]2025年已发货'!A:A</f>
        <v>润耀</v>
      </c>
      <c r="B3561" s="2" t="str">
        <f>'[1]2025年已发货'!B:B</f>
        <v>螺纹钢</v>
      </c>
      <c r="C3561" s="2" t="str">
        <f>'[1]2025年已发货'!C:C</f>
        <v>HRB400E Φ16 9m</v>
      </c>
      <c r="D3561" s="2" t="str">
        <f>'[1]2025年已发货'!D:D</f>
        <v>吨</v>
      </c>
      <c r="E3561" s="2">
        <f>'[1]2025年已发货'!E:E</f>
        <v>25</v>
      </c>
      <c r="F3561" s="4">
        <f>'[1]2025年已发货'!F:F</f>
        <v>45804</v>
      </c>
      <c r="G3561" s="2" t="str">
        <f>'[1]2025年已发货'!G:G</f>
        <v>（中铁十局-资乐高速4标）四川省眉山市仁寿县彰加镇促进村中铁十局资乐高速1#钢筋场</v>
      </c>
      <c r="H3561" s="2" t="str">
        <f>'[1]2025年已发货'!H:H</f>
        <v>杨飞</v>
      </c>
      <c r="I3561" s="2">
        <f>'[1]2025年已发货'!I:I</f>
        <v>15667998777</v>
      </c>
      <c r="J3561" s="2" vm="1" t="e">
        <f>_xlfn._xlws.FILTER(辅助信息!D:D,辅助信息!G:G=G3561)</f>
        <v>#VALUE!</v>
      </c>
    </row>
    <row r="3562" spans="1:10">
      <c r="A3562" s="2" t="str">
        <f>'[1]2025年已发货'!A:A</f>
        <v>润耀</v>
      </c>
      <c r="B3562" s="2" t="str">
        <f>'[1]2025年已发货'!B:B</f>
        <v>螺纹钢</v>
      </c>
      <c r="C3562" s="2" t="str">
        <f>'[1]2025年已发货'!C:C</f>
        <v>HRB400E Φ20 9m</v>
      </c>
      <c r="D3562" s="2" t="str">
        <f>'[1]2025年已发货'!D:D</f>
        <v>吨</v>
      </c>
      <c r="E3562" s="2">
        <f>'[1]2025年已发货'!E:E</f>
        <v>5</v>
      </c>
      <c r="F3562" s="4">
        <f>'[1]2025年已发货'!F:F</f>
        <v>45804</v>
      </c>
      <c r="G3562" s="2" t="str">
        <f>'[1]2025年已发货'!G:G</f>
        <v>（中铁十局-资乐高速4标）四川省眉山市仁寿县彰加镇促进村中铁十局资乐高速1#钢筋场</v>
      </c>
      <c r="H3562" s="2" t="str">
        <f>'[1]2025年已发货'!H:H</f>
        <v>杨飞</v>
      </c>
      <c r="I3562" s="2">
        <f>'[1]2025年已发货'!I:I</f>
        <v>15667998777</v>
      </c>
      <c r="J3562" s="2" vm="1" t="e">
        <f>_xlfn._xlws.FILTER(辅助信息!D:D,辅助信息!G:G=G3562)</f>
        <v>#VALUE!</v>
      </c>
    </row>
    <row r="3563" spans="1:10">
      <c r="A3563" s="2" t="str">
        <f>'[1]2025年已发货'!A:A</f>
        <v>润耀</v>
      </c>
      <c r="B3563" s="2" t="str">
        <f>'[1]2025年已发货'!B:B</f>
        <v>螺纹钢</v>
      </c>
      <c r="C3563" s="2" t="str">
        <f>'[1]2025年已发货'!C:C</f>
        <v>HRB400E Φ25 9m</v>
      </c>
      <c r="D3563" s="2" t="str">
        <f>'[1]2025年已发货'!D:D</f>
        <v>吨</v>
      </c>
      <c r="E3563" s="2">
        <f>'[1]2025年已发货'!E:E</f>
        <v>35</v>
      </c>
      <c r="F3563" s="4">
        <f>'[1]2025年已发货'!F:F</f>
        <v>45804</v>
      </c>
      <c r="G3563" s="2" t="str">
        <f>'[1]2025年已发货'!G:G</f>
        <v>（中铁十局-资乐高速4标）四川省眉山市仁寿县彰加镇促进村中铁十局资乐高速1#钢筋场</v>
      </c>
      <c r="H3563" s="2" t="str">
        <f>'[1]2025年已发货'!H:H</f>
        <v>杨飞</v>
      </c>
      <c r="I3563" s="2">
        <f>'[1]2025年已发货'!I:I</f>
        <v>15667998777</v>
      </c>
      <c r="J3563" s="2" vm="1" t="e">
        <f>_xlfn._xlws.FILTER(辅助信息!D:D,辅助信息!G:G=G3563)</f>
        <v>#VALUE!</v>
      </c>
    </row>
    <row r="3564" spans="1:10">
      <c r="A3564" s="2" t="str">
        <f>'[1]2025年已发货'!A:A</f>
        <v>润耀</v>
      </c>
      <c r="B3564" s="2" t="str">
        <f>'[1]2025年已发货'!B:B</f>
        <v>螺纹钢</v>
      </c>
      <c r="C3564" s="2" t="str">
        <f>'[1]2025年已发货'!C:C</f>
        <v>HRB400E Φ28 9m</v>
      </c>
      <c r="D3564" s="2" t="str">
        <f>'[1]2025年已发货'!D:D</f>
        <v>吨</v>
      </c>
      <c r="E3564" s="2">
        <f>'[1]2025年已发货'!E:E</f>
        <v>35</v>
      </c>
      <c r="F3564" s="4">
        <f>'[1]2025年已发货'!F:F</f>
        <v>45804</v>
      </c>
      <c r="G3564" s="2" t="str">
        <f>'[1]2025年已发货'!G:G</f>
        <v>（中铁十局-资乐高速4标）四川省眉山市仁寿县彰加镇促进村中铁十局资乐高速1#钢筋场</v>
      </c>
      <c r="H3564" s="2" t="str">
        <f>'[1]2025年已发货'!H:H</f>
        <v>杨飞</v>
      </c>
      <c r="I3564" s="2">
        <f>'[1]2025年已发货'!I:I</f>
        <v>15667998777</v>
      </c>
      <c r="J3564" s="2" vm="1" t="e">
        <f>_xlfn._xlws.FILTER(辅助信息!D:D,辅助信息!G:G=G3564)</f>
        <v>#VALUE!</v>
      </c>
    </row>
    <row r="3565" spans="1:10">
      <c r="A3565" s="2" t="str">
        <f>'[1]2025年已发货'!A:A</f>
        <v>吉晨盛泰</v>
      </c>
      <c r="B3565" s="2" t="str">
        <f>'[1]2025年已发货'!B:B</f>
        <v>螺纹钢</v>
      </c>
      <c r="C3565" s="2" t="str">
        <f>'[1]2025年已发货'!C:C</f>
        <v>HRB400E Φ12</v>
      </c>
      <c r="D3565" s="2" t="str">
        <f>'[1]2025年已发货'!D:D</f>
        <v>吨</v>
      </c>
      <c r="E3565" s="2">
        <f>'[1]2025年已发货'!E:E</f>
        <v>35</v>
      </c>
      <c r="F3565" s="4">
        <f>'[1]2025年已发货'!F:F</f>
        <v>45805</v>
      </c>
      <c r="G3565" s="2" t="str">
        <f>'[1]2025年已发货'!G:G</f>
        <v>5标二分部十局第七公司四川省凉山州彝族自治州昭觉县</v>
      </c>
      <c r="H3565" s="2" t="str">
        <f>'[1]2025年已发货'!H:H</f>
        <v>王浩</v>
      </c>
      <c r="I3565" s="2">
        <f>'[1]2025年已发货'!I:I</f>
        <v>18292113429</v>
      </c>
      <c r="J3565" s="2" vm="1" t="e">
        <f>_xlfn._xlws.FILTER(辅助信息!D:D,辅助信息!G:G=G3565)</f>
        <v>#VALUE!</v>
      </c>
    </row>
    <row r="3566" spans="1:10">
      <c r="A3566" s="2" t="str">
        <f>'[1]2025年已发货'!A:A</f>
        <v>吉晨盛泰</v>
      </c>
      <c r="B3566" s="2" t="str">
        <f>'[1]2025年已发货'!B:B</f>
        <v>螺纹钢</v>
      </c>
      <c r="C3566" s="2" t="str">
        <f>'[1]2025年已发货'!C:C</f>
        <v>HRB400E Φ14</v>
      </c>
      <c r="D3566" s="2" t="str">
        <f>'[1]2025年已发货'!D:D</f>
        <v>吨</v>
      </c>
      <c r="E3566" s="2">
        <f>'[1]2025年已发货'!E:E</f>
        <v>35</v>
      </c>
      <c r="F3566" s="4">
        <f>'[1]2025年已发货'!F:F</f>
        <v>45805</v>
      </c>
      <c r="G3566" s="2" t="str">
        <f>'[1]2025年已发货'!G:G</f>
        <v>5标二分部十局第七公司四川省凉山州彝族自治州昭觉县</v>
      </c>
      <c r="H3566" s="2" t="str">
        <f>'[1]2025年已发货'!H:H</f>
        <v>王浩</v>
      </c>
      <c r="I3566" s="2">
        <f>'[1]2025年已发货'!I:I</f>
        <v>18292113429</v>
      </c>
      <c r="J3566" s="2" vm="1" t="e">
        <f>_xlfn._xlws.FILTER(辅助信息!D:D,辅助信息!G:G=G3566)</f>
        <v>#VALUE!</v>
      </c>
    </row>
    <row r="3567" spans="1:10">
      <c r="A3567" s="2" t="str">
        <f>'[1]2025年已发货'!A:A</f>
        <v>吉晨盛泰</v>
      </c>
      <c r="B3567" s="2" t="str">
        <f>'[1]2025年已发货'!B:B</f>
        <v>螺纹钢</v>
      </c>
      <c r="C3567" s="2" t="str">
        <f>'[1]2025年已发货'!C:C</f>
        <v>HRB400E Φ16</v>
      </c>
      <c r="D3567" s="2" t="str">
        <f>'[1]2025年已发货'!D:D</f>
        <v>吨</v>
      </c>
      <c r="E3567" s="2">
        <f>'[1]2025年已发货'!E:E</f>
        <v>35</v>
      </c>
      <c r="F3567" s="4">
        <f>'[1]2025年已发货'!F:F</f>
        <v>45805</v>
      </c>
      <c r="G3567" s="2" t="str">
        <f>'[1]2025年已发货'!G:G</f>
        <v>5标二分部十局第七公司四川省凉山州彝族自治州昭觉县</v>
      </c>
      <c r="H3567" s="2" t="str">
        <f>'[1]2025年已发货'!H:H</f>
        <v>王浩</v>
      </c>
      <c r="I3567" s="2">
        <f>'[1]2025年已发货'!I:I</f>
        <v>18292113429</v>
      </c>
      <c r="J3567" s="2" vm="1" t="e">
        <f>_xlfn._xlws.FILTER(辅助信息!D:D,辅助信息!G:G=G3567)</f>
        <v>#VALUE!</v>
      </c>
    </row>
    <row r="3568" spans="1:10">
      <c r="A3568" s="2" t="str">
        <f>'[1]2025年已发货'!A:A</f>
        <v>吉晨盛泰</v>
      </c>
      <c r="B3568" s="2" t="str">
        <f>'[1]2025年已发货'!B:B</f>
        <v>螺纹钢</v>
      </c>
      <c r="C3568" s="2" t="str">
        <f>'[1]2025年已发货'!C:C</f>
        <v>HRB400E Φ20</v>
      </c>
      <c r="D3568" s="2" t="str">
        <f>'[1]2025年已发货'!D:D</f>
        <v>吨</v>
      </c>
      <c r="E3568" s="2">
        <f>'[1]2025年已发货'!E:E</f>
        <v>70</v>
      </c>
      <c r="F3568" s="4">
        <f>'[1]2025年已发货'!F:F</f>
        <v>45805</v>
      </c>
      <c r="G3568" s="2" t="str">
        <f>'[1]2025年已发货'!G:G</f>
        <v>5标二分部十局第七公司四川省凉山州彝族自治州昭觉县</v>
      </c>
      <c r="H3568" s="2" t="str">
        <f>'[1]2025年已发货'!H:H</f>
        <v>王浩</v>
      </c>
      <c r="I3568" s="2">
        <f>'[1]2025年已发货'!I:I</f>
        <v>18292113429</v>
      </c>
      <c r="J3568" s="2" vm="1" t="e">
        <f>_xlfn._xlws.FILTER(辅助信息!D:D,辅助信息!G:G=G3568)</f>
        <v>#VALUE!</v>
      </c>
    </row>
    <row r="3569" spans="1:10">
      <c r="A3569" s="2" t="str">
        <f>'[1]2025年已发货'!A:A</f>
        <v>吉晨盛泰</v>
      </c>
      <c r="B3569" s="2" t="str">
        <f>'[1]2025年已发货'!B:B</f>
        <v>螺纹钢</v>
      </c>
      <c r="C3569" s="2" t="str">
        <f>'[1]2025年已发货'!C:C</f>
        <v>HRB400EΦ16</v>
      </c>
      <c r="D3569" s="2" t="str">
        <f>'[1]2025年已发货'!D:D</f>
        <v>吨</v>
      </c>
      <c r="E3569" s="2">
        <f>'[1]2025年已发货'!E:E</f>
        <v>35</v>
      </c>
      <c r="F3569" s="4">
        <f>'[1]2025年已发货'!F:F</f>
        <v>45805</v>
      </c>
      <c r="G3569" s="2" t="str">
        <f>'[1]2025年已发货'!G:G</f>
        <v>凉山州昭觉县新城镇阿都马打(中铁十局西昭高速3号拌合站过磅)</v>
      </c>
      <c r="H3569" s="2" t="str">
        <f>'[1]2025年已发货'!H:H</f>
        <v>魏忠魁</v>
      </c>
      <c r="I3569" s="2">
        <f>'[1]2025年已发货'!I:I</f>
        <v>18229056777</v>
      </c>
      <c r="J3569" s="2" vm="1" t="e">
        <f>_xlfn._xlws.FILTER(辅助信息!D:D,辅助信息!G:G=G3569)</f>
        <v>#VALUE!</v>
      </c>
    </row>
    <row r="3570" spans="1:10">
      <c r="A3570" s="2" t="str">
        <f>'[1]2025年已发货'!A:A</f>
        <v>吉晨盛泰</v>
      </c>
      <c r="B3570" s="2" t="str">
        <f>'[1]2025年已发货'!B:B</f>
        <v>螺纹钢</v>
      </c>
      <c r="C3570" s="2" t="str">
        <f>'[1]2025年已发货'!C:C</f>
        <v>HRB500EΦ32</v>
      </c>
      <c r="D3570" s="2" t="str">
        <f>'[1]2025年已发货'!D:D</f>
        <v>吨</v>
      </c>
      <c r="E3570" s="2">
        <f>'[1]2025年已发货'!E:E</f>
        <v>75</v>
      </c>
      <c r="F3570" s="4">
        <f>'[1]2025年已发货'!F:F</f>
        <v>45805</v>
      </c>
      <c r="G3570" s="2" t="str">
        <f>'[1]2025年已发货'!G:G</f>
        <v>凉山州昭觉县新城镇阿都马打(中铁十局西昭高速3号拌合站过磅)</v>
      </c>
      <c r="H3570" s="2" t="str">
        <f>'[1]2025年已发货'!H:H</f>
        <v>魏忠魁</v>
      </c>
      <c r="I3570" s="2">
        <f>'[1]2025年已发货'!I:I</f>
        <v>18229056777</v>
      </c>
      <c r="J3570" s="2" vm="1" t="e">
        <f>_xlfn._xlws.FILTER(辅助信息!D:D,辅助信息!G:G=G3570)</f>
        <v>#VALUE!</v>
      </c>
    </row>
    <row r="3571" spans="1:10">
      <c r="A3571" s="2" t="str">
        <f>'[1]2025年已发货'!A:A</f>
        <v>吉晨盛泰</v>
      </c>
      <c r="B3571" s="2" t="str">
        <f>'[1]2025年已发货'!B:B</f>
        <v>盘螺</v>
      </c>
      <c r="C3571" s="2" t="str">
        <f>'[1]2025年已发货'!C:C</f>
        <v>HRB400EΦ10</v>
      </c>
      <c r="D3571" s="2" t="str">
        <f>'[1]2025年已发货'!D:D</f>
        <v>吨</v>
      </c>
      <c r="E3571" s="2">
        <f>'[1]2025年已发货'!E:E</f>
        <v>75</v>
      </c>
      <c r="F3571" s="4">
        <f>'[1]2025年已发货'!F:F</f>
        <v>45805</v>
      </c>
      <c r="G3571" s="2" t="str">
        <f>'[1]2025年已发货'!G:G</f>
        <v>凉山州昭觉县新城镇阿都马打(中铁十局西昭高速3号拌合站过磅)</v>
      </c>
      <c r="H3571" s="2" t="str">
        <f>'[1]2025年已发货'!H:H</f>
        <v>魏忠魁</v>
      </c>
      <c r="I3571" s="2">
        <f>'[1]2025年已发货'!I:I</f>
        <v>18229056777</v>
      </c>
      <c r="J3571" s="2" vm="1" t="e">
        <f>_xlfn._xlws.FILTER(辅助信息!D:D,辅助信息!G:G=G3571)</f>
        <v>#VALUE!</v>
      </c>
    </row>
    <row r="3572" spans="1:10">
      <c r="A3572" s="2" t="str">
        <f>'[1]2025年已发货'!A:A</f>
        <v>吉晨盛泰</v>
      </c>
      <c r="B3572" s="2" t="str">
        <f>'[1]2025年已发货'!B:B</f>
        <v>螺纹钢</v>
      </c>
      <c r="C3572" s="2" t="str">
        <f>'[1]2025年已发货'!C:C</f>
        <v>HRB400E Φ12</v>
      </c>
      <c r="D3572" s="2" t="str">
        <f>'[1]2025年已发货'!D:D</f>
        <v>吨</v>
      </c>
      <c r="E3572" s="2">
        <f>'[1]2025年已发货'!E:E</f>
        <v>35</v>
      </c>
      <c r="F3572" s="4">
        <f>'[1]2025年已发货'!F:F</f>
        <v>45805</v>
      </c>
      <c r="G3572" s="2" t="str">
        <f>'[1]2025年已发货'!G:G</f>
        <v>5标二分部十局第七公司四川省凉山州彝族自治州昭觉县</v>
      </c>
      <c r="H3572" s="2" t="str">
        <f>'[1]2025年已发货'!H:H</f>
        <v>王浩</v>
      </c>
      <c r="I3572" s="2">
        <f>'[1]2025年已发货'!I:I</f>
        <v>18292113429</v>
      </c>
      <c r="J3572" s="2" vm="1" t="e">
        <f>_xlfn._xlws.FILTER(辅助信息!D:D,辅助信息!G:G=G3572)</f>
        <v>#VALUE!</v>
      </c>
    </row>
    <row r="3573" spans="1:10">
      <c r="A3573" s="2" t="str">
        <f>'[1]2025年已发货'!A:A</f>
        <v>吉晨盛泰</v>
      </c>
      <c r="B3573" s="2" t="str">
        <f>'[1]2025年已发货'!B:B</f>
        <v>螺纹钢</v>
      </c>
      <c r="C3573" s="2" t="str">
        <f>'[1]2025年已发货'!C:C</f>
        <v>HRB400E Φ14</v>
      </c>
      <c r="D3573" s="2" t="str">
        <f>'[1]2025年已发货'!D:D</f>
        <v>吨</v>
      </c>
      <c r="E3573" s="2">
        <f>'[1]2025年已发货'!E:E</f>
        <v>35</v>
      </c>
      <c r="F3573" s="4">
        <f>'[1]2025年已发货'!F:F</f>
        <v>45805</v>
      </c>
      <c r="G3573" s="2" t="str">
        <f>'[1]2025年已发货'!G:G</f>
        <v>5标二分部十局第七公司四川省凉山州彝族自治州昭觉县</v>
      </c>
      <c r="H3573" s="2" t="str">
        <f>'[1]2025年已发货'!H:H</f>
        <v>王浩</v>
      </c>
      <c r="I3573" s="2">
        <f>'[1]2025年已发货'!I:I</f>
        <v>18292113429</v>
      </c>
      <c r="J3573" s="2" vm="1" t="e">
        <f>_xlfn._xlws.FILTER(辅助信息!D:D,辅助信息!G:G=G3573)</f>
        <v>#VALUE!</v>
      </c>
    </row>
    <row r="3574" spans="1:10">
      <c r="A3574" s="2" t="str">
        <f>'[1]2025年已发货'!A:A</f>
        <v>吉晨盛泰</v>
      </c>
      <c r="B3574" s="2" t="str">
        <f>'[1]2025年已发货'!B:B</f>
        <v>螺纹钢</v>
      </c>
      <c r="C3574" s="2" t="str">
        <f>'[1]2025年已发货'!C:C</f>
        <v>HRB400E Φ16</v>
      </c>
      <c r="D3574" s="2" t="str">
        <f>'[1]2025年已发货'!D:D</f>
        <v>吨</v>
      </c>
      <c r="E3574" s="2">
        <f>'[1]2025年已发货'!E:E</f>
        <v>35</v>
      </c>
      <c r="F3574" s="4">
        <f>'[1]2025年已发货'!F:F</f>
        <v>45805</v>
      </c>
      <c r="G3574" s="2" t="str">
        <f>'[1]2025年已发货'!G:G</f>
        <v>5标二分部十局第七公司四川省凉山州彝族自治州昭觉县</v>
      </c>
      <c r="H3574" s="2" t="str">
        <f>'[1]2025年已发货'!H:H</f>
        <v>王浩</v>
      </c>
      <c r="I3574" s="2">
        <f>'[1]2025年已发货'!I:I</f>
        <v>18292113429</v>
      </c>
      <c r="J3574" s="2" vm="1" t="e">
        <f>_xlfn._xlws.FILTER(辅助信息!D:D,辅助信息!G:G=G3574)</f>
        <v>#VALUE!</v>
      </c>
    </row>
    <row r="3575" spans="1:10">
      <c r="A3575" s="2" t="str">
        <f>'[1]2025年已发货'!A:A</f>
        <v>吉晨盛泰</v>
      </c>
      <c r="B3575" s="2" t="str">
        <f>'[1]2025年已发货'!B:B</f>
        <v>螺纹钢</v>
      </c>
      <c r="C3575" s="2" t="str">
        <f>'[1]2025年已发货'!C:C</f>
        <v>HRB400E Φ20</v>
      </c>
      <c r="D3575" s="2" t="str">
        <f>'[1]2025年已发货'!D:D</f>
        <v>吨</v>
      </c>
      <c r="E3575" s="2">
        <f>'[1]2025年已发货'!E:E</f>
        <v>70</v>
      </c>
      <c r="F3575" s="4">
        <f>'[1]2025年已发货'!F:F</f>
        <v>45805</v>
      </c>
      <c r="G3575" s="2" t="str">
        <f>'[1]2025年已发货'!G:G</f>
        <v>5标二分部十局第七公司四川省凉山州彝族自治州昭觉县</v>
      </c>
      <c r="H3575" s="2" t="str">
        <f>'[1]2025年已发货'!H:H</f>
        <v>王浩</v>
      </c>
      <c r="I3575" s="2">
        <f>'[1]2025年已发货'!I:I</f>
        <v>18292113429</v>
      </c>
      <c r="J3575" s="2" vm="1" t="e">
        <f>_xlfn._xlws.FILTER(辅助信息!D:D,辅助信息!G:G=G3575)</f>
        <v>#VALUE!</v>
      </c>
    </row>
    <row r="3576" spans="1:10">
      <c r="A3576" s="2" t="str">
        <f>'[1]2025年已发货'!A:A</f>
        <v>吉晨盛泰</v>
      </c>
      <c r="B3576" s="2" t="str">
        <f>'[1]2025年已发货'!B:B</f>
        <v>螺纹钢</v>
      </c>
      <c r="C3576" s="2" t="str">
        <f>'[1]2025年已发货'!C:C</f>
        <v>HRB400EΦ16</v>
      </c>
      <c r="D3576" s="2" t="str">
        <f>'[1]2025年已发货'!D:D</f>
        <v>吨</v>
      </c>
      <c r="E3576" s="2">
        <f>'[1]2025年已发货'!E:E</f>
        <v>35</v>
      </c>
      <c r="F3576" s="4">
        <f>'[1]2025年已发货'!F:F</f>
        <v>45805</v>
      </c>
      <c r="G3576" s="2" t="str">
        <f>'[1]2025年已发货'!G:G</f>
        <v>凉山州昭觉县新城镇阿都马打(中铁十局西昭高速3号拌合站过磅)</v>
      </c>
      <c r="H3576" s="2" t="str">
        <f>'[1]2025年已发货'!H:H</f>
        <v>魏忠魁</v>
      </c>
      <c r="I3576" s="2">
        <f>'[1]2025年已发货'!I:I</f>
        <v>18229056777</v>
      </c>
      <c r="J3576" s="2" vm="1" t="e">
        <f>_xlfn._xlws.FILTER(辅助信息!D:D,辅助信息!G:G=G3576)</f>
        <v>#VALUE!</v>
      </c>
    </row>
    <row r="3577" spans="1:10">
      <c r="A3577" s="2" t="str">
        <f>'[1]2025年已发货'!A:A</f>
        <v>吉晨盛泰</v>
      </c>
      <c r="B3577" s="2" t="str">
        <f>'[1]2025年已发货'!B:B</f>
        <v>螺纹钢</v>
      </c>
      <c r="C3577" s="2" t="str">
        <f>'[1]2025年已发货'!C:C</f>
        <v>HRB500EΦ32</v>
      </c>
      <c r="D3577" s="2" t="str">
        <f>'[1]2025年已发货'!D:D</f>
        <v>吨</v>
      </c>
      <c r="E3577" s="2">
        <f>'[1]2025年已发货'!E:E</f>
        <v>75</v>
      </c>
      <c r="F3577" s="4">
        <f>'[1]2025年已发货'!F:F</f>
        <v>45805</v>
      </c>
      <c r="G3577" s="2" t="str">
        <f>'[1]2025年已发货'!G:G</f>
        <v>凉山州昭觉县新城镇阿都马打(中铁十局西昭高速3号拌合站过磅)</v>
      </c>
      <c r="H3577" s="2" t="str">
        <f>'[1]2025年已发货'!H:H</f>
        <v>魏忠魁</v>
      </c>
      <c r="I3577" s="2">
        <f>'[1]2025年已发货'!I:I</f>
        <v>18229056777</v>
      </c>
      <c r="J3577" s="2" vm="1" t="e">
        <f>_xlfn._xlws.FILTER(辅助信息!D:D,辅助信息!G:G=G3577)</f>
        <v>#VALUE!</v>
      </c>
    </row>
    <row r="3578" spans="1:10">
      <c r="A3578" s="2" t="str">
        <f>'[1]2025年已发货'!A:A</f>
        <v>吉晨盛泰</v>
      </c>
      <c r="B3578" s="2" t="str">
        <f>'[1]2025年已发货'!B:B</f>
        <v>盘螺</v>
      </c>
      <c r="C3578" s="2" t="str">
        <f>'[1]2025年已发货'!C:C</f>
        <v>HRB400EΦ10</v>
      </c>
      <c r="D3578" s="2" t="str">
        <f>'[1]2025年已发货'!D:D</f>
        <v>吨</v>
      </c>
      <c r="E3578" s="2">
        <f>'[1]2025年已发货'!E:E</f>
        <v>75</v>
      </c>
      <c r="F3578" s="4">
        <f>'[1]2025年已发货'!F:F</f>
        <v>45805</v>
      </c>
      <c r="G3578" s="2" t="str">
        <f>'[1]2025年已发货'!G:G</f>
        <v>凉山州昭觉县新城镇阿都马打(中铁十局西昭高速3号拌合站过磅)</v>
      </c>
      <c r="H3578" s="2" t="str">
        <f>'[1]2025年已发货'!H:H</f>
        <v>魏忠魁</v>
      </c>
      <c r="I3578" s="2">
        <f>'[1]2025年已发货'!I:I</f>
        <v>18229056777</v>
      </c>
      <c r="J3578" s="2" vm="1" t="e">
        <f>_xlfn._xlws.FILTER(辅助信息!D:D,辅助信息!G:G=G3578)</f>
        <v>#VALUE!</v>
      </c>
    </row>
    <row r="3579" spans="1:10">
      <c r="A3579" s="2" t="str">
        <f>'[1]2025年已发货'!A:A</f>
        <v>德胜</v>
      </c>
      <c r="B3579" s="2" t="str">
        <f>'[1]2025年已发货'!B:B</f>
        <v>螺纹钢</v>
      </c>
      <c r="C3579" s="2" t="str">
        <f>'[1]2025年已发货'!C:C</f>
        <v>HRB400E Φ16 9m</v>
      </c>
      <c r="D3579" s="2" t="str">
        <f>'[1]2025年已发货'!D:D</f>
        <v>吨</v>
      </c>
      <c r="E3579" s="2">
        <f>'[1]2025年已发货'!E:E</f>
        <v>35</v>
      </c>
      <c r="F3579" s="4">
        <f>'[1]2025年已发货'!F:F</f>
        <v>45805</v>
      </c>
      <c r="G3579" s="2" t="str">
        <f>'[1]2025年已发货'!G:G</f>
        <v>（中铁广州局-资乐高速5标）四川省乐山市井研县希望大道116号</v>
      </c>
      <c r="H3579" s="2" t="str">
        <f>'[1]2025年已发货'!H:H</f>
        <v>廖俊杰</v>
      </c>
      <c r="I3579" s="2">
        <f>'[1]2025年已发货'!I:I</f>
        <v>15775100965</v>
      </c>
      <c r="J3579" s="2" vm="1" t="e">
        <f>_xlfn._xlws.FILTER(辅助信息!D:D,辅助信息!G:G=G3579)</f>
        <v>#VALUE!</v>
      </c>
    </row>
    <row r="3580" spans="1:10">
      <c r="A3580" s="2" t="str">
        <f>'[1]2025年已发货'!A:A</f>
        <v>德胜</v>
      </c>
      <c r="B3580" s="2" t="str">
        <f>'[1]2025年已发货'!B:B</f>
        <v>螺纹钢</v>
      </c>
      <c r="C3580" s="2" t="str">
        <f>'[1]2025年已发货'!C:C</f>
        <v>HRB400E Φ20 12m</v>
      </c>
      <c r="D3580" s="2" t="str">
        <f>'[1]2025年已发货'!D:D</f>
        <v>吨</v>
      </c>
      <c r="E3580" s="2">
        <f>'[1]2025年已发货'!E:E</f>
        <v>35</v>
      </c>
      <c r="F3580" s="4">
        <f>'[1]2025年已发货'!F:F</f>
        <v>45805</v>
      </c>
      <c r="G3580" s="2" t="str">
        <f>'[1]2025年已发货'!G:G</f>
        <v>（中铁广州局-资乐高速5标）四川省乐山市井研县希望大道116号</v>
      </c>
      <c r="H3580" s="2" t="str">
        <f>'[1]2025年已发货'!H:H</f>
        <v>廖俊杰</v>
      </c>
      <c r="I3580" s="2">
        <f>'[1]2025年已发货'!I:I</f>
        <v>15775100965</v>
      </c>
      <c r="J3580" s="2" vm="1" t="e">
        <f>_xlfn._xlws.FILTER(辅助信息!D:D,辅助信息!G:G=G3580)</f>
        <v>#VALUE!</v>
      </c>
    </row>
    <row r="3581" spans="1:10">
      <c r="A3581" s="2" t="str">
        <f>'[1]2025年已发货'!A:A</f>
        <v>德胜</v>
      </c>
      <c r="B3581" s="2" t="str">
        <f>'[1]2025年已发货'!B:B</f>
        <v>螺纹钢</v>
      </c>
      <c r="C3581" s="2" t="str">
        <f>'[1]2025年已发货'!C:C</f>
        <v>HRB400E Φ25 12m</v>
      </c>
      <c r="D3581" s="2" t="str">
        <f>'[1]2025年已发货'!D:D</f>
        <v>吨</v>
      </c>
      <c r="E3581" s="2">
        <f>'[1]2025年已发货'!E:E</f>
        <v>15</v>
      </c>
      <c r="F3581" s="4">
        <f>'[1]2025年已发货'!F:F</f>
        <v>45805</v>
      </c>
      <c r="G3581" s="2" t="str">
        <f>'[1]2025年已发货'!G:G</f>
        <v>（中铁广州局-资乐高速5标）四川省乐山市井研县希望大道116号</v>
      </c>
      <c r="H3581" s="2" t="str">
        <f>'[1]2025年已发货'!H:H</f>
        <v>廖俊杰</v>
      </c>
      <c r="I3581" s="2">
        <f>'[1]2025年已发货'!I:I</f>
        <v>15775100965</v>
      </c>
      <c r="J3581" s="2" vm="1" t="e">
        <f>_xlfn._xlws.FILTER(辅助信息!D:D,辅助信息!G:G=G3581)</f>
        <v>#VALUE!</v>
      </c>
    </row>
    <row r="3582" spans="1:10">
      <c r="A3582" s="2" t="str">
        <f>'[1]2025年已发货'!A:A</f>
        <v>德胜</v>
      </c>
      <c r="B3582" s="2" t="str">
        <f>'[1]2025年已发货'!B:B</f>
        <v>螺纹钢</v>
      </c>
      <c r="C3582" s="2" t="str">
        <f>'[1]2025年已发货'!C:C</f>
        <v>HRB400E Φ28 12m</v>
      </c>
      <c r="D3582" s="2" t="str">
        <f>'[1]2025年已发货'!D:D</f>
        <v>吨</v>
      </c>
      <c r="E3582" s="2">
        <f>'[1]2025年已发货'!E:E</f>
        <v>20</v>
      </c>
      <c r="F3582" s="4">
        <f>'[1]2025年已发货'!F:F</f>
        <v>45805</v>
      </c>
      <c r="G3582" s="2" t="str">
        <f>'[1]2025年已发货'!G:G</f>
        <v>（中铁广州局-资乐高速5标）四川省乐山市井研县希望大道116号</v>
      </c>
      <c r="H3582" s="2" t="str">
        <f>'[1]2025年已发货'!H:H</f>
        <v>廖俊杰</v>
      </c>
      <c r="I3582" s="2">
        <f>'[1]2025年已发货'!I:I</f>
        <v>15775100965</v>
      </c>
      <c r="J3582" s="2" vm="1" t="e">
        <f>_xlfn._xlws.FILTER(辅助信息!D:D,辅助信息!G:G=G3582)</f>
        <v>#VALUE!</v>
      </c>
    </row>
    <row r="3583" spans="1:10">
      <c r="A3583" s="2" t="str">
        <f>'[1]2025年已发货'!A:A</f>
        <v>德胜</v>
      </c>
      <c r="B3583" s="2" t="str">
        <f>'[1]2025年已发货'!B:B</f>
        <v>螺纹钢</v>
      </c>
      <c r="C3583" s="2" t="str">
        <f>'[1]2025年已发货'!C:C</f>
        <v>HRB500E Φ28×12米</v>
      </c>
      <c r="D3583" s="2" t="str">
        <f>'[1]2025年已发货'!D:D</f>
        <v>吨</v>
      </c>
      <c r="E3583" s="2">
        <f>'[1]2025年已发货'!E:E</f>
        <v>35</v>
      </c>
      <c r="F3583" s="4">
        <f>'[1]2025年已发货'!F:F</f>
        <v>45805</v>
      </c>
      <c r="G3583" s="2" t="str">
        <f>'[1]2025年已发货'!G:G</f>
        <v>自永4标一局四公司（四川省内江市隆昌市金鹅街道自永4标一局四公司钢筋棚）</v>
      </c>
      <c r="H3583" s="2" t="str">
        <f>'[1]2025年已发货'!H:H</f>
        <v>郝优</v>
      </c>
      <c r="I3583" s="2">
        <f>'[1]2025年已发货'!I:I</f>
        <v>13891371707</v>
      </c>
      <c r="J3583" s="2" vm="1" t="e">
        <f>_xlfn._xlws.FILTER(辅助信息!D:D,辅助信息!G:G=G3583)</f>
        <v>#VALUE!</v>
      </c>
    </row>
    <row r="3584" spans="1:10">
      <c r="A3584" s="2" t="str">
        <f>'[1]2025年已发货'!A:A</f>
        <v>德胜</v>
      </c>
      <c r="B3584" s="2" t="str">
        <f>'[1]2025年已发货'!B:B</f>
        <v>螺纹钢</v>
      </c>
      <c r="C3584" s="2" t="str">
        <f>'[1]2025年已发货'!C:C</f>
        <v>HRB500E Φ28×9米</v>
      </c>
      <c r="D3584" s="2" t="str">
        <f>'[1]2025年已发货'!D:D</f>
        <v>吨</v>
      </c>
      <c r="E3584" s="2">
        <f>'[1]2025年已发货'!E:E</f>
        <v>35</v>
      </c>
      <c r="F3584" s="4">
        <f>'[1]2025年已发货'!F:F</f>
        <v>45805</v>
      </c>
      <c r="G3584" s="2" t="str">
        <f>'[1]2025年已发货'!G:G</f>
        <v>自永4标一局四公司（四川省内江市隆昌市金鹅街道自永4标一局四公司钢筋棚）</v>
      </c>
      <c r="H3584" s="2" t="str">
        <f>'[1]2025年已发货'!H:H</f>
        <v>郝优</v>
      </c>
      <c r="I3584" s="2">
        <f>'[1]2025年已发货'!I:I</f>
        <v>13891371707</v>
      </c>
      <c r="J3584" s="2" vm="1" t="e">
        <f>_xlfn._xlws.FILTER(辅助信息!D:D,辅助信息!G:G=G3584)</f>
        <v>#VALUE!</v>
      </c>
    </row>
    <row r="3585" spans="1:10">
      <c r="A3585" s="2" t="str">
        <f>'[1]2025年已发货'!A:A</f>
        <v>德胜</v>
      </c>
      <c r="B3585" s="2" t="str">
        <f>'[1]2025年已发货'!B:B</f>
        <v>螺纹钢</v>
      </c>
      <c r="C3585" s="2" t="str">
        <f>'[1]2025年已发货'!C:C</f>
        <v>HRB400E Φ28×9米</v>
      </c>
      <c r="D3585" s="2" t="str">
        <f>'[1]2025年已发货'!D:D</f>
        <v>吨</v>
      </c>
      <c r="E3585" s="2">
        <f>'[1]2025年已发货'!E:E</f>
        <v>35</v>
      </c>
      <c r="F3585" s="4">
        <f>'[1]2025年已发货'!F:F</f>
        <v>45805</v>
      </c>
      <c r="G3585" s="2" t="str">
        <f>'[1]2025年已发货'!G:G</f>
        <v>自永4标一局四公司（四川省内江市隆昌市金鹅街道自永4标一局四公司钢筋棚）</v>
      </c>
      <c r="H3585" s="2" t="str">
        <f>'[1]2025年已发货'!H:H</f>
        <v>郝优</v>
      </c>
      <c r="I3585" s="2">
        <f>'[1]2025年已发货'!I:I</f>
        <v>13891371707</v>
      </c>
      <c r="J3585" s="2" vm="1" t="e">
        <f>_xlfn._xlws.FILTER(辅助信息!D:D,辅助信息!G:G=G3585)</f>
        <v>#VALUE!</v>
      </c>
    </row>
    <row r="3586" spans="1:10">
      <c r="A3586" s="2" t="str">
        <f>'[1]2025年已发货'!A:A</f>
        <v>润耀</v>
      </c>
      <c r="B3586" s="2" t="str">
        <f>'[1]2025年已发货'!B:B</f>
        <v>螺纹钢</v>
      </c>
      <c r="C3586" s="2" t="str">
        <f>'[1]2025年已发货'!C:C</f>
        <v>HRB400E Φ28 12m</v>
      </c>
      <c r="D3586" s="2" t="str">
        <f>'[1]2025年已发货'!D:D</f>
        <v>吨</v>
      </c>
      <c r="E3586" s="2">
        <f>'[1]2025年已发货'!E:E</f>
        <v>35</v>
      </c>
      <c r="F3586" s="4">
        <f>'[1]2025年已发货'!F:F</f>
        <v>45805</v>
      </c>
      <c r="G3586" s="2" t="str">
        <f>'[1]2025年已发货'!G:G</f>
        <v>（中铁广州局-资乐高速5标）四川省乐山市井研县希望大道116号</v>
      </c>
      <c r="H3586" s="2" t="str">
        <f>'[1]2025年已发货'!H:H</f>
        <v>廖俊杰</v>
      </c>
      <c r="I3586" s="2">
        <f>'[1]2025年已发货'!I:I</f>
        <v>15775100965</v>
      </c>
      <c r="J3586" s="2" vm="1" t="e">
        <f>_xlfn._xlws.FILTER(辅助信息!D:D,辅助信息!G:G=G3586)</f>
        <v>#VALUE!</v>
      </c>
    </row>
    <row r="3587" spans="1:10">
      <c r="A3587" s="2" t="str">
        <f>'[1]2025年已发货'!A:A</f>
        <v>润耀</v>
      </c>
      <c r="B3587" s="2" t="str">
        <f>'[1]2025年已发货'!B:B</f>
        <v>盘螺</v>
      </c>
      <c r="C3587" s="2" t="str">
        <f>'[1]2025年已发货'!C:C</f>
        <v>HRB400E Φ12</v>
      </c>
      <c r="D3587" s="2" t="str">
        <f>'[1]2025年已发货'!D:D</f>
        <v>吨</v>
      </c>
      <c r="E3587" s="2">
        <f>'[1]2025年已发货'!E:E</f>
        <v>35</v>
      </c>
      <c r="F3587" s="4">
        <f>'[1]2025年已发货'!F:F</f>
        <v>45805</v>
      </c>
      <c r="G3587" s="2" t="str">
        <f>'[1]2025年已发货'!G:G</f>
        <v>（中铁广州局-资乐高速5标）四川省乐山市井研县希望大道116号</v>
      </c>
      <c r="H3587" s="2" t="str">
        <f>'[1]2025年已发货'!H:H</f>
        <v>廖俊杰</v>
      </c>
      <c r="I3587" s="2">
        <f>'[1]2025年已发货'!I:I</f>
        <v>15775100965</v>
      </c>
      <c r="J3587" s="2" vm="1" t="e">
        <f>_xlfn._xlws.FILTER(辅助信息!D:D,辅助信息!G:G=G3587)</f>
        <v>#VALUE!</v>
      </c>
    </row>
    <row r="3588" spans="1:10">
      <c r="A3588" s="2" t="str">
        <f>'[1]2025年已发货'!A:A</f>
        <v>润耀</v>
      </c>
      <c r="B3588" s="2" t="str">
        <f>'[1]2025年已发货'!B:B</f>
        <v>螺纹钢</v>
      </c>
      <c r="C3588" s="2" t="str">
        <f>'[1]2025年已发货'!C:C</f>
        <v>HRB400E Φ12 9m</v>
      </c>
      <c r="D3588" s="2" t="str">
        <f>'[1]2025年已发货'!D:D</f>
        <v>吨</v>
      </c>
      <c r="E3588" s="2">
        <f>'[1]2025年已发货'!E:E</f>
        <v>35</v>
      </c>
      <c r="F3588" s="4">
        <f>'[1]2025年已发货'!F:F</f>
        <v>45805</v>
      </c>
      <c r="G3588" s="2" t="str">
        <f>'[1]2025年已发货'!G:G</f>
        <v>（中铁十局-资乐高速4标）四川省眉山市仁寿县彰加镇促进村中铁十局资乐高速1#钢筋场</v>
      </c>
      <c r="H3588" s="2" t="str">
        <f>'[1]2025年已发货'!H:H</f>
        <v>杨飞</v>
      </c>
      <c r="I3588" s="2">
        <f>'[1]2025年已发货'!I:I</f>
        <v>15667998777</v>
      </c>
      <c r="J3588" s="2" vm="1" t="e">
        <f>_xlfn._xlws.FILTER(辅助信息!D:D,辅助信息!G:G=G3588)</f>
        <v>#VALUE!</v>
      </c>
    </row>
    <row r="3589" spans="1:10">
      <c r="A3589" s="2" t="str">
        <f>'[1]2025年已发货'!A:A</f>
        <v>达钢</v>
      </c>
      <c r="B3589" s="2" t="str">
        <f>'[1]2025年已发货'!B:B</f>
        <v>盘螺</v>
      </c>
      <c r="C3589" s="2" t="str">
        <f>'[1]2025年已发货'!C:C</f>
        <v>HRB400E Φ8</v>
      </c>
      <c r="D3589" s="2" t="str">
        <f>'[1]2025年已发货'!D:D</f>
        <v>吨</v>
      </c>
      <c r="E3589" s="2">
        <f>'[1]2025年已发货'!E:E</f>
        <v>24</v>
      </c>
      <c r="F3589" s="4">
        <f>'[1]2025年已发货'!F:F</f>
        <v>45805</v>
      </c>
      <c r="G3589" s="2" t="str">
        <f>'[1]2025年已发货'!G:G</f>
        <v>（商投建工达州中医药科技园-4工区-7号楼）达州市通川区达州中医药职业学院犀牛大道北段</v>
      </c>
      <c r="H3589" s="2" t="str">
        <f>'[1]2025年已发货'!H:H</f>
        <v>张扬</v>
      </c>
      <c r="I3589" s="2">
        <f>'[1]2025年已发货'!I:I</f>
        <v>18381904567</v>
      </c>
      <c r="J3589" s="2" t="str">
        <f>_xlfn._xlws.FILTER(辅助信息!D:D,辅助信息!G:G=G3589)</f>
        <v>商投建工达州中医药科技园</v>
      </c>
    </row>
    <row r="3590" spans="1:10">
      <c r="A3590" s="2" t="str">
        <f>'[1]2025年已发货'!A:A</f>
        <v>达钢</v>
      </c>
      <c r="B3590" s="2" t="str">
        <f>'[1]2025年已发货'!B:B</f>
        <v>螺纹钢</v>
      </c>
      <c r="C3590" s="2" t="str">
        <f>'[1]2025年已发货'!C:C</f>
        <v>HRB500E Φ25</v>
      </c>
      <c r="D3590" s="2" t="str">
        <f>'[1]2025年已发货'!D:D</f>
        <v>吨</v>
      </c>
      <c r="E3590" s="2">
        <f>'[1]2025年已发货'!E:E</f>
        <v>27</v>
      </c>
      <c r="F3590" s="4">
        <f>'[1]2025年已发货'!F:F</f>
        <v>45805</v>
      </c>
      <c r="G3590" s="2" t="str">
        <f>'[1]2025年已发货'!G:G</f>
        <v>（商投建工达州中医药科技园-3工区）达州市通川区达州中医药职业学院犀牛大道北段</v>
      </c>
      <c r="H3590" s="2" t="str">
        <f>'[1]2025年已发货'!H:H</f>
        <v>程黄刚</v>
      </c>
      <c r="I3590" s="2">
        <f>'[1]2025年已发货'!I:I</f>
        <v>15108211617</v>
      </c>
      <c r="J3590" s="2" t="str">
        <f>_xlfn._xlws.FILTER(辅助信息!D:D,辅助信息!G:G=G3590)</f>
        <v>商投建工达州中医药科技园</v>
      </c>
    </row>
    <row r="3591" spans="1:10">
      <c r="A3591" s="2" t="str">
        <f>'[1]2025年已发货'!A:A</f>
        <v>晋邦</v>
      </c>
      <c r="B3591" s="2" t="str">
        <f>'[1]2025年已发货'!B:B</f>
        <v>螺纹钢</v>
      </c>
      <c r="C3591" s="2" t="str">
        <f>'[1]2025年已发货'!C:C</f>
        <v>HRB500E Φ12</v>
      </c>
      <c r="D3591" s="2" t="str">
        <f>'[1]2025年已发货'!D:D</f>
        <v>吨</v>
      </c>
      <c r="E3591" s="2">
        <f>'[1]2025年已发货'!E:E</f>
        <v>6</v>
      </c>
      <c r="F3591" s="4">
        <f>'[1]2025年已发货'!F:F</f>
        <v>45805</v>
      </c>
      <c r="G3591" s="2" t="str">
        <f>'[1]2025年已发货'!G:G</f>
        <v>（商投建工达州中医药科技园-3工区）达州市通川区达州中医药职业学院犀牛大道北段</v>
      </c>
      <c r="H3591" s="2" t="str">
        <f>'[1]2025年已发货'!H:H</f>
        <v>程黄刚</v>
      </c>
      <c r="I3591" s="2">
        <f>'[1]2025年已发货'!I:I</f>
        <v>15108211617</v>
      </c>
      <c r="J3591" s="2" t="str">
        <f>_xlfn._xlws.FILTER(辅助信息!D:D,辅助信息!G:G=G3591)</f>
        <v>商投建工达州中医药科技园</v>
      </c>
    </row>
    <row r="3592" spans="1:10">
      <c r="A3592" s="2" t="str">
        <f>'[1]2025年已发货'!A:A</f>
        <v>晋邦</v>
      </c>
      <c r="B3592" s="2" t="str">
        <f>'[1]2025年已发货'!B:B</f>
        <v>螺纹钢</v>
      </c>
      <c r="C3592" s="2" t="str">
        <f>'[1]2025年已发货'!C:C</f>
        <v>HRB500E Φ14</v>
      </c>
      <c r="D3592" s="2" t="str">
        <f>'[1]2025年已发货'!D:D</f>
        <v>吨</v>
      </c>
      <c r="E3592" s="2">
        <f>'[1]2025年已发货'!E:E</f>
        <v>6</v>
      </c>
      <c r="F3592" s="4">
        <f>'[1]2025年已发货'!F:F</f>
        <v>45805</v>
      </c>
      <c r="G3592" s="2" t="str">
        <f>'[1]2025年已发货'!G:G</f>
        <v>（商投建工达州中医药科技园-3工区）达州市通川区达州中医药职业学院犀牛大道北段</v>
      </c>
      <c r="H3592" s="2" t="str">
        <f>'[1]2025年已发货'!H:H</f>
        <v>程黄刚</v>
      </c>
      <c r="I3592" s="2">
        <f>'[1]2025年已发货'!I:I</f>
        <v>15108211617</v>
      </c>
      <c r="J3592" s="2" t="str">
        <f>_xlfn._xlws.FILTER(辅助信息!D:D,辅助信息!G:G=G3592)</f>
        <v>商投建工达州中医药科技园</v>
      </c>
    </row>
    <row r="3593" spans="1:10">
      <c r="A3593" s="2" t="str">
        <f>'[1]2025年已发货'!A:A</f>
        <v>晋邦</v>
      </c>
      <c r="B3593" s="2" t="str">
        <f>'[1]2025年已发货'!B:B</f>
        <v>螺纹钢</v>
      </c>
      <c r="C3593" s="2" t="str">
        <f>'[1]2025年已发货'!C:C</f>
        <v>HRB500E Φ16</v>
      </c>
      <c r="D3593" s="2" t="str">
        <f>'[1]2025年已发货'!D:D</f>
        <v>吨</v>
      </c>
      <c r="E3593" s="2">
        <f>'[1]2025年已发货'!E:E</f>
        <v>6</v>
      </c>
      <c r="F3593" s="4">
        <f>'[1]2025年已发货'!F:F</f>
        <v>45805</v>
      </c>
      <c r="G3593" s="2" t="str">
        <f>'[1]2025年已发货'!G:G</f>
        <v>（商投建工达州中医药科技园-3工区）达州市通川区达州中医药职业学院犀牛大道北段</v>
      </c>
      <c r="H3593" s="2" t="str">
        <f>'[1]2025年已发货'!H:H</f>
        <v>程黄刚</v>
      </c>
      <c r="I3593" s="2">
        <f>'[1]2025年已发货'!I:I</f>
        <v>15108211617</v>
      </c>
      <c r="J3593" s="2" t="str">
        <f>_xlfn._xlws.FILTER(辅助信息!D:D,辅助信息!G:G=G3593)</f>
        <v>商投建工达州中医药科技园</v>
      </c>
    </row>
    <row r="3594" spans="1:10">
      <c r="A3594" s="2" t="str">
        <f>'[1]2025年已发货'!A:A</f>
        <v>晋邦</v>
      </c>
      <c r="B3594" s="2" t="str">
        <f>'[1]2025年已发货'!B:B</f>
        <v>螺纹钢</v>
      </c>
      <c r="C3594" s="2" t="str">
        <f>'[1]2025年已发货'!C:C</f>
        <v>HRB500E Φ18</v>
      </c>
      <c r="D3594" s="2" t="str">
        <f>'[1]2025年已发货'!D:D</f>
        <v>吨</v>
      </c>
      <c r="E3594" s="2">
        <f>'[1]2025年已发货'!E:E</f>
        <v>6</v>
      </c>
      <c r="F3594" s="4">
        <f>'[1]2025年已发货'!F:F</f>
        <v>45805</v>
      </c>
      <c r="G3594" s="2" t="str">
        <f>'[1]2025年已发货'!G:G</f>
        <v>（商投建工达州中医药科技园-3工区）达州市通川区达州中医药职业学院犀牛大道北段</v>
      </c>
      <c r="H3594" s="2" t="str">
        <f>'[1]2025年已发货'!H:H</f>
        <v>程黄刚</v>
      </c>
      <c r="I3594" s="2">
        <f>'[1]2025年已发货'!I:I</f>
        <v>15108211617</v>
      </c>
      <c r="J3594" s="2" t="str">
        <f>_xlfn._xlws.FILTER(辅助信息!D:D,辅助信息!G:G=G3594)</f>
        <v>商投建工达州中医药科技园</v>
      </c>
    </row>
    <row r="3595" spans="1:10">
      <c r="A3595" s="2" t="str">
        <f>'[1]2025年已发货'!A:A</f>
        <v>晋邦</v>
      </c>
      <c r="B3595" s="2" t="str">
        <f>'[1]2025年已发货'!B:B</f>
        <v>螺纹钢</v>
      </c>
      <c r="C3595" s="2" t="str">
        <f>'[1]2025年已发货'!C:C</f>
        <v>HRB500E Φ20</v>
      </c>
      <c r="D3595" s="2" t="str">
        <f>'[1]2025年已发货'!D:D</f>
        <v>吨</v>
      </c>
      <c r="E3595" s="2">
        <f>'[1]2025年已发货'!E:E</f>
        <v>6</v>
      </c>
      <c r="F3595" s="4">
        <f>'[1]2025年已发货'!F:F</f>
        <v>45805</v>
      </c>
      <c r="G3595" s="2" t="str">
        <f>'[1]2025年已发货'!G:G</f>
        <v>（商投建工达州中医药科技园-3工区）达州市通川区达州中医药职业学院犀牛大道北段</v>
      </c>
      <c r="H3595" s="2" t="str">
        <f>'[1]2025年已发货'!H:H</f>
        <v>程黄刚</v>
      </c>
      <c r="I3595" s="2">
        <f>'[1]2025年已发货'!I:I</f>
        <v>15108211617</v>
      </c>
      <c r="J3595" s="2" t="str">
        <f>_xlfn._xlws.FILTER(辅助信息!D:D,辅助信息!G:G=G3595)</f>
        <v>商投建工达州中医药科技园</v>
      </c>
    </row>
    <row r="3596" spans="1:10">
      <c r="A3596" s="2" t="str">
        <f>'[1]2025年已发货'!A:A</f>
        <v>晋邦</v>
      </c>
      <c r="B3596" s="2" t="str">
        <f>'[1]2025年已发货'!B:B</f>
        <v>螺纹钢</v>
      </c>
      <c r="C3596" s="2" t="str">
        <f>'[1]2025年已发货'!C:C</f>
        <v>HRB500E Φ22</v>
      </c>
      <c r="D3596" s="2" t="str">
        <f>'[1]2025年已发货'!D:D</f>
        <v>吨</v>
      </c>
      <c r="E3596" s="2">
        <f>'[1]2025年已发货'!E:E</f>
        <v>6</v>
      </c>
      <c r="F3596" s="4">
        <f>'[1]2025年已发货'!F:F</f>
        <v>45805</v>
      </c>
      <c r="G3596" s="2" t="str">
        <f>'[1]2025年已发货'!G:G</f>
        <v>（商投建工达州中医药科技园-3工区）达州市通川区达州中医药职业学院犀牛大道北段</v>
      </c>
      <c r="H3596" s="2" t="str">
        <f>'[1]2025年已发货'!H:H</f>
        <v>程黄刚</v>
      </c>
      <c r="I3596" s="2">
        <f>'[1]2025年已发货'!I:I</f>
        <v>15108211617</v>
      </c>
      <c r="J3596" s="2" t="str">
        <f>_xlfn._xlws.FILTER(辅助信息!D:D,辅助信息!G:G=G3596)</f>
        <v>商投建工达州中医药科技园</v>
      </c>
    </row>
    <row r="3597" spans="1:10">
      <c r="A3597" s="2" t="str">
        <f>'[1]2025年已发货'!A:A</f>
        <v>海南海控</v>
      </c>
      <c r="B3597" s="2" t="str">
        <f>'[1]2025年已发货'!B:B</f>
        <v>高线</v>
      </c>
      <c r="C3597" s="2" t="str">
        <f>'[1]2025年已发货'!C:C</f>
        <v>HPB300Ф12</v>
      </c>
      <c r="D3597" s="2" t="str">
        <f>'[1]2025年已发货'!D:D</f>
        <v>吨</v>
      </c>
      <c r="E3597" s="2">
        <f>'[1]2025年已发货'!E:E</f>
        <v>35</v>
      </c>
      <c r="F3597" s="4">
        <f>'[1]2025年已发货'!F:F</f>
        <v>45806</v>
      </c>
      <c r="G3597" s="2" t="str">
        <f>'[1]2025年已发货'!G:G</f>
        <v>（中铁一局四公司康新高速TJ1-1标康定隧道）四川省甘孜州康定市榆林街道甘孜州博物馆旁</v>
      </c>
      <c r="H3597" s="2" t="str">
        <f>'[1]2025年已发货'!H:H</f>
        <v>王永强</v>
      </c>
      <c r="I3597" s="2">
        <f>'[1]2025年已发货'!I:I</f>
        <v>15929204416</v>
      </c>
      <c r="J3597" s="2" vm="1" t="e">
        <f>_xlfn._xlws.FILTER(辅助信息!D:D,辅助信息!G:G=G3597)</f>
        <v>#VALUE!</v>
      </c>
    </row>
    <row r="3598" spans="1:10">
      <c r="A3598" s="2" t="str">
        <f>'[1]2025年已发货'!A:A</f>
        <v>海南海控</v>
      </c>
      <c r="B3598" s="2" t="str">
        <f>'[1]2025年已发货'!B:B</f>
        <v>螺纹钢</v>
      </c>
      <c r="C3598" s="2" t="str">
        <f>'[1]2025年已发货'!C:C</f>
        <v>HRB400EФ22*9m</v>
      </c>
      <c r="D3598" s="2" t="str">
        <f>'[1]2025年已发货'!D:D</f>
        <v>吨</v>
      </c>
      <c r="E3598" s="2">
        <f>'[1]2025年已发货'!E:E</f>
        <v>35</v>
      </c>
      <c r="F3598" s="4">
        <f>'[1]2025年已发货'!F:F</f>
        <v>45806</v>
      </c>
      <c r="G3598" s="2" t="str">
        <f>'[1]2025年已发货'!G:G</f>
        <v>（中铁一局四公司康新高速TJ1-1标康定隧道）四川省甘孜州康定市榆林街道甘孜州博物馆旁</v>
      </c>
      <c r="H3598" s="2" t="str">
        <f>'[1]2025年已发货'!H:H</f>
        <v>王永强</v>
      </c>
      <c r="I3598" s="2">
        <f>'[1]2025年已发货'!I:I</f>
        <v>15929204416</v>
      </c>
      <c r="J3598" s="2" vm="1" t="e">
        <f>_xlfn._xlws.FILTER(辅助信息!D:D,辅助信息!G:G=G3598)</f>
        <v>#VALUE!</v>
      </c>
    </row>
    <row r="3599" spans="1:10">
      <c r="A3599" s="2" t="str">
        <f>'[1]2025年已发货'!A:A</f>
        <v>海南海控</v>
      </c>
      <c r="B3599" s="2" t="str">
        <f>'[1]2025年已发货'!B:B</f>
        <v>螺纹钢</v>
      </c>
      <c r="C3599" s="2" t="str">
        <f>'[1]2025年已发货'!C:C</f>
        <v>HRB400EФ22*9m</v>
      </c>
      <c r="D3599" s="2" t="str">
        <f>'[1]2025年已发货'!D:D</f>
        <v>吨</v>
      </c>
      <c r="E3599" s="2">
        <f>'[1]2025年已发货'!E:E</f>
        <v>105</v>
      </c>
      <c r="F3599" s="4">
        <f>'[1]2025年已发货'!F:F</f>
        <v>45806</v>
      </c>
      <c r="G3599" s="2" t="str">
        <f>'[1]2025年已发货'!G:G</f>
        <v>（中铁一局四公司康新高速TJ1-1标贡不卡隧道）四川省甘孜州康定市折多塘村车管所旁</v>
      </c>
      <c r="H3599" s="2" t="str">
        <f>'[1]2025年已发货'!H:H</f>
        <v>李彰</v>
      </c>
      <c r="I3599" s="2">
        <f>'[1]2025年已发货'!I:I</f>
        <v>18523285235</v>
      </c>
      <c r="J3599" s="2" vm="1" t="e">
        <f>_xlfn._xlws.FILTER(辅助信息!D:D,辅助信息!G:G=G3599)</f>
        <v>#VALUE!</v>
      </c>
    </row>
    <row r="3600" spans="1:10">
      <c r="A3600" s="2" t="str">
        <f>'[1]2025年已发货'!A:A</f>
        <v>海南海控</v>
      </c>
      <c r="B3600" s="2" t="str">
        <f>'[1]2025年已发货'!B:B</f>
        <v>盘螺</v>
      </c>
      <c r="C3600" s="2" t="str">
        <f>'[1]2025年已发货'!C:C</f>
        <v>HRB400EФ10</v>
      </c>
      <c r="D3600" s="2" t="str">
        <f>'[1]2025年已发货'!D:D</f>
        <v>吨</v>
      </c>
      <c r="E3600" s="2">
        <f>'[1]2025年已发货'!E:E</f>
        <v>35</v>
      </c>
      <c r="F3600" s="4">
        <f>'[1]2025年已发货'!F:F</f>
        <v>45806</v>
      </c>
      <c r="G3600" s="2" t="str">
        <f>'[1]2025年已发货'!G:G</f>
        <v>（中铁六局呼和公司康新高速TJ4-2标）四川省甘孜藏族自治州康定市新都桥镇东俄罗三村中建八局搅拌站旁</v>
      </c>
      <c r="H3600" s="2" t="str">
        <f>'[1]2025年已发货'!H:H</f>
        <v>冯德瑞</v>
      </c>
      <c r="I3600" s="2">
        <f>'[1]2025年已发货'!I:I</f>
        <v>18649545619</v>
      </c>
      <c r="J3600" s="2" vm="1" t="e">
        <f>_xlfn._xlws.FILTER(辅助信息!D:D,辅助信息!G:G=G3600)</f>
        <v>#VALUE!</v>
      </c>
    </row>
    <row r="3601" spans="1:10">
      <c r="A3601" s="2" t="str">
        <f>'[1]2025年已发货'!A:A</f>
        <v>海南海控</v>
      </c>
      <c r="B3601" s="2" t="str">
        <f>'[1]2025年已发货'!B:B</f>
        <v>螺纹钢</v>
      </c>
      <c r="C3601" s="2" t="str">
        <f>'[1]2025年已发货'!C:C</f>
        <v>HRB400EФ12*9m</v>
      </c>
      <c r="D3601" s="2" t="str">
        <f>'[1]2025年已发货'!D:D</f>
        <v>吨</v>
      </c>
      <c r="E3601" s="2">
        <f>'[1]2025年已发货'!E:E</f>
        <v>35</v>
      </c>
      <c r="F3601" s="4">
        <f>'[1]2025年已发货'!F:F</f>
        <v>45806</v>
      </c>
      <c r="G3601" s="2" t="str">
        <f>'[1]2025年已发货'!G:G</f>
        <v>（中铁六局呼和公司康新高速TJ4-2标）四川省甘孜藏族自治州康定市新都桥镇东俄罗三村中建八局搅拌站旁</v>
      </c>
      <c r="H3601" s="2" t="str">
        <f>'[1]2025年已发货'!H:H</f>
        <v>冯德瑞</v>
      </c>
      <c r="I3601" s="2">
        <f>'[1]2025年已发货'!I:I</f>
        <v>18649545619</v>
      </c>
      <c r="J3601" s="2" vm="1" t="e">
        <f>_xlfn._xlws.FILTER(辅助信息!D:D,辅助信息!G:G=G3601)</f>
        <v>#VALUE!</v>
      </c>
    </row>
    <row r="3602" spans="1:10">
      <c r="A3602" s="2" t="str">
        <f>'[1]2025年已发货'!A:A</f>
        <v>海南海控</v>
      </c>
      <c r="B3602" s="2" t="str">
        <f>'[1]2025年已发货'!B:B</f>
        <v>高线</v>
      </c>
      <c r="C3602" s="2" t="str">
        <f>'[1]2025年已发货'!C:C</f>
        <v>HPB300Ф12</v>
      </c>
      <c r="D3602" s="2" t="str">
        <f>'[1]2025年已发货'!D:D</f>
        <v>吨</v>
      </c>
      <c r="E3602" s="2">
        <f>'[1]2025年已发货'!E:E</f>
        <v>30</v>
      </c>
      <c r="F3602" s="4">
        <f>'[1]2025年已发货'!F:F</f>
        <v>45806</v>
      </c>
      <c r="G3602" s="2" t="str">
        <f>'[1]2025年已发货'!G:G</f>
        <v>（中铁六局呼和公司康新高速TJ4-2标）四川省甘孜藏族自治州康定市新都桥镇东俄罗三村中建八局搅拌站旁</v>
      </c>
      <c r="H3602" s="2" t="str">
        <f>'[1]2025年已发货'!H:H</f>
        <v>王龙</v>
      </c>
      <c r="I3602" s="2">
        <f>'[1]2025年已发货'!I:I</f>
        <v>18809490151</v>
      </c>
      <c r="J3602" s="2" vm="1" t="e">
        <f>_xlfn._xlws.FILTER(辅助信息!D:D,辅助信息!G:G=G3602)</f>
        <v>#VALUE!</v>
      </c>
    </row>
    <row r="3603" spans="1:10">
      <c r="A3603" s="2" t="str">
        <f>'[1]2025年已发货'!A:A</f>
        <v>海南海控</v>
      </c>
      <c r="B3603" s="2" t="str">
        <f>'[1]2025年已发货'!B:B</f>
        <v>盘螺</v>
      </c>
      <c r="C3603" s="2" t="str">
        <f>'[1]2025年已发货'!C:C</f>
        <v>HRB400EФ6</v>
      </c>
      <c r="D3603" s="2" t="str">
        <f>'[1]2025年已发货'!D:D</f>
        <v>吨</v>
      </c>
      <c r="E3603" s="2">
        <f>'[1]2025年已发货'!E:E</f>
        <v>4</v>
      </c>
      <c r="F3603" s="4">
        <f>'[1]2025年已发货'!F:F</f>
        <v>45806</v>
      </c>
      <c r="G3603" s="2" t="str">
        <f>'[1]2025年已发货'!G:G</f>
        <v>（中铁六局呼和公司康新高速TJ4-2标）四川省甘孜藏族自治州康定市新都桥镇东俄罗三村中建八局搅拌站旁</v>
      </c>
      <c r="H3603" s="2" t="str">
        <f>'[1]2025年已发货'!H:H</f>
        <v>王龙</v>
      </c>
      <c r="I3603" s="2">
        <f>'[1]2025年已发货'!I:I</f>
        <v>18809490151</v>
      </c>
      <c r="J3603" s="2" vm="1" t="e">
        <f>_xlfn._xlws.FILTER(辅助信息!D:D,辅助信息!G:G=G3603)</f>
        <v>#VALUE!</v>
      </c>
    </row>
    <row r="3604" spans="1:10">
      <c r="A3604" s="2" t="str">
        <f>'[1]2025年已发货'!A:A</f>
        <v>海南海控</v>
      </c>
      <c r="B3604" s="2" t="str">
        <f>'[1]2025年已发货'!B:B</f>
        <v>螺纹钢</v>
      </c>
      <c r="C3604" s="2" t="str">
        <f>'[1]2025年已发货'!C:C</f>
        <v>HRB400EФ12*9m</v>
      </c>
      <c r="D3604" s="2" t="str">
        <f>'[1]2025年已发货'!D:D</f>
        <v>吨</v>
      </c>
      <c r="E3604" s="2">
        <f>'[1]2025年已发货'!E:E</f>
        <v>70</v>
      </c>
      <c r="F3604" s="4">
        <f>'[1]2025年已发货'!F:F</f>
        <v>45806</v>
      </c>
      <c r="G3604" s="2" t="str">
        <f>'[1]2025年已发货'!G:G</f>
        <v>（中铁八局康新高速TJ4-1标）四川省甘孜州康定市新都桥镇超限载检测站</v>
      </c>
      <c r="H3604" s="2" t="str">
        <f>'[1]2025年已发货'!H:H</f>
        <v>刘俊</v>
      </c>
      <c r="I3604" s="2">
        <f>'[1]2025年已发货'!I:I</f>
        <v>18587764925</v>
      </c>
      <c r="J3604" s="2" vm="1" t="e">
        <f>_xlfn._xlws.FILTER(辅助信息!D:D,辅助信息!G:G=G3604)</f>
        <v>#VALUE!</v>
      </c>
    </row>
    <row r="3605" spans="1:10">
      <c r="A3605" s="2" t="str">
        <f>'[1]2025年已发货'!A:A</f>
        <v>海南海控</v>
      </c>
      <c r="B3605" s="2" t="str">
        <f>'[1]2025年已发货'!B:B</f>
        <v>螺纹钢</v>
      </c>
      <c r="C3605" s="2" t="str">
        <f>'[1]2025年已发货'!C:C</f>
        <v>HRB400EФ14*9m</v>
      </c>
      <c r="D3605" s="2" t="str">
        <f>'[1]2025年已发货'!D:D</f>
        <v>吨</v>
      </c>
      <c r="E3605" s="2">
        <f>'[1]2025年已发货'!E:E</f>
        <v>35</v>
      </c>
      <c r="F3605" s="4">
        <f>'[1]2025年已发货'!F:F</f>
        <v>45806</v>
      </c>
      <c r="G3605" s="2" t="str">
        <f>'[1]2025年已发货'!G:G</f>
        <v>（中铁八局康新高速TJ4-1标）四川省甘孜州康定市新都桥镇超限载检测站</v>
      </c>
      <c r="H3605" s="2" t="str">
        <f>'[1]2025年已发货'!H:H</f>
        <v>刘俊</v>
      </c>
      <c r="I3605" s="2">
        <f>'[1]2025年已发货'!I:I</f>
        <v>18587764925</v>
      </c>
      <c r="J3605" s="2" vm="1" t="e">
        <f>_xlfn._xlws.FILTER(辅助信息!D:D,辅助信息!G:G=G3605)</f>
        <v>#VALUE!</v>
      </c>
    </row>
    <row r="3606" spans="1:10">
      <c r="A3606" s="2" t="str">
        <f>'[1]2025年已发货'!A:A</f>
        <v>德胜</v>
      </c>
      <c r="B3606" s="2" t="str">
        <f>'[1]2025年已发货'!B:B</f>
        <v>螺纹钢</v>
      </c>
      <c r="C3606" s="2" t="str">
        <f>'[1]2025年已发货'!C:C</f>
        <v>HRB500E Φ25 12m</v>
      </c>
      <c r="D3606" s="2" t="str">
        <f>'[1]2025年已发货'!D:D</f>
        <v>吨</v>
      </c>
      <c r="E3606" s="2">
        <f>'[1]2025年已发货'!E:E</f>
        <v>35</v>
      </c>
      <c r="F3606" s="4">
        <f>'[1]2025年已发货'!F:F</f>
        <v>45806</v>
      </c>
      <c r="G3606" s="2" t="str">
        <f>'[1]2025年已发货'!G:G</f>
        <v>（中铁十局-资乐高速4标）四川省眉山市仁寿县彰加镇促进村中铁十局资乐高速1#钢筋场</v>
      </c>
      <c r="H3606" s="2" t="str">
        <f>'[1]2025年已发货'!H:H</f>
        <v>杨飞</v>
      </c>
      <c r="I3606" s="2">
        <f>'[1]2025年已发货'!I:I</f>
        <v>15667998777</v>
      </c>
      <c r="J3606" s="2" vm="1" t="e">
        <f>_xlfn._xlws.FILTER(辅助信息!D:D,辅助信息!G:G=G3606)</f>
        <v>#VALUE!</v>
      </c>
    </row>
    <row r="3607" spans="1:10">
      <c r="A3607" s="2" t="str">
        <f>'[1]2025年已发货'!A:A</f>
        <v>晋邦</v>
      </c>
      <c r="B3607" s="2" t="str">
        <f>'[1]2025年已发货'!B:B</f>
        <v>螺纹钢</v>
      </c>
      <c r="C3607" s="2" t="str">
        <f>'[1]2025年已发货'!C:C</f>
        <v>HRB500E Φ12</v>
      </c>
      <c r="D3607" s="2" t="str">
        <f>'[1]2025年已发货'!D:D</f>
        <v>吨</v>
      </c>
      <c r="E3607" s="2">
        <f>'[1]2025年已发货'!E:E</f>
        <v>6</v>
      </c>
      <c r="F3607" s="4">
        <f>'[1]2025年已发货'!F:F</f>
        <v>45806</v>
      </c>
      <c r="G3607" s="2" t="str">
        <f>'[1]2025年已发货'!G:G</f>
        <v>（商投建工达州中医药科技园-4工区-7号楼）达州市通川区达州中医药职业学院犀牛大道北段</v>
      </c>
      <c r="H3607" s="2" t="str">
        <f>'[1]2025年已发货'!H:H</f>
        <v>张扬</v>
      </c>
      <c r="I3607" s="2">
        <f>'[1]2025年已发货'!I:I</f>
        <v>18381904567</v>
      </c>
      <c r="J3607" s="2" t="str">
        <f>_xlfn._xlws.FILTER(辅助信息!D:D,辅助信息!G:G=G3607)</f>
        <v>商投建工达州中医药科技园</v>
      </c>
    </row>
    <row r="3608" spans="1:10">
      <c r="A3608" s="2" t="str">
        <f>'[1]2025年已发货'!A:A</f>
        <v>晋邦</v>
      </c>
      <c r="B3608" s="2" t="str">
        <f>'[1]2025年已发货'!B:B</f>
        <v>螺纹钢</v>
      </c>
      <c r="C3608" s="2" t="str">
        <f>'[1]2025年已发货'!C:C</f>
        <v>HRB500E Φ16</v>
      </c>
      <c r="D3608" s="2" t="str">
        <f>'[1]2025年已发货'!D:D</f>
        <v>吨</v>
      </c>
      <c r="E3608" s="2">
        <f>'[1]2025年已发货'!E:E</f>
        <v>9</v>
      </c>
      <c r="F3608" s="4">
        <f>'[1]2025年已发货'!F:F</f>
        <v>45806</v>
      </c>
      <c r="G3608" s="2" t="str">
        <f>'[1]2025年已发货'!G:G</f>
        <v>（商投建工达州中医药科技园-4工区-7号楼）达州市通川区达州中医药职业学院犀牛大道北段</v>
      </c>
      <c r="H3608" s="2" t="str">
        <f>'[1]2025年已发货'!H:H</f>
        <v>张扬</v>
      </c>
      <c r="I3608" s="2">
        <f>'[1]2025年已发货'!I:I</f>
        <v>18381904567</v>
      </c>
      <c r="J3608" s="2" t="str">
        <f>_xlfn._xlws.FILTER(辅助信息!D:D,辅助信息!G:G=G3608)</f>
        <v>商投建工达州中医药科技园</v>
      </c>
    </row>
    <row r="3609" spans="1:10">
      <c r="A3609" s="2" t="str">
        <f>'[1]2025年已发货'!A:A</f>
        <v>晋邦</v>
      </c>
      <c r="B3609" s="2" t="str">
        <f>'[1]2025年已发货'!B:B</f>
        <v>螺纹钢</v>
      </c>
      <c r="C3609" s="2" t="str">
        <f>'[1]2025年已发货'!C:C</f>
        <v>HRB500E Φ20</v>
      </c>
      <c r="D3609" s="2" t="str">
        <f>'[1]2025年已发货'!D:D</f>
        <v>吨</v>
      </c>
      <c r="E3609" s="2">
        <f>'[1]2025年已发货'!E:E</f>
        <v>12</v>
      </c>
      <c r="F3609" s="4">
        <f>'[1]2025年已发货'!F:F</f>
        <v>45806</v>
      </c>
      <c r="G3609" s="2" t="str">
        <f>'[1]2025年已发货'!G:G</f>
        <v>（商投建工达州中医药科技园-4工区-7号楼）达州市通川区达州中医药职业学院犀牛大道北段</v>
      </c>
      <c r="H3609" s="2" t="str">
        <f>'[1]2025年已发货'!H:H</f>
        <v>张扬</v>
      </c>
      <c r="I3609" s="2">
        <f>'[1]2025年已发货'!I:I</f>
        <v>18381904567</v>
      </c>
      <c r="J3609" s="2" t="str">
        <f>_xlfn._xlws.FILTER(辅助信息!D:D,辅助信息!G:G=G3609)</f>
        <v>商投建工达州中医药科技园</v>
      </c>
    </row>
    <row r="3610" spans="1:10">
      <c r="A3610" s="2" t="str">
        <f>'[1]2025年已发货'!A:A</f>
        <v>晋邦</v>
      </c>
      <c r="B3610" s="2" t="str">
        <f>'[1]2025年已发货'!B:B</f>
        <v>螺纹钢</v>
      </c>
      <c r="C3610" s="2" t="str">
        <f>'[1]2025年已发货'!C:C</f>
        <v>HRB500E Φ25</v>
      </c>
      <c r="D3610" s="2" t="str">
        <f>'[1]2025年已发货'!D:D</f>
        <v>吨</v>
      </c>
      <c r="E3610" s="2">
        <f>'[1]2025年已发货'!E:E</f>
        <v>9</v>
      </c>
      <c r="F3610" s="4">
        <f>'[1]2025年已发货'!F:F</f>
        <v>45806</v>
      </c>
      <c r="G3610" s="2" t="str">
        <f>'[1]2025年已发货'!G:G</f>
        <v>（商投建工达州中医药科技园-4工区-7号楼）达州市通川区达州中医药职业学院犀牛大道北段</v>
      </c>
      <c r="H3610" s="2" t="str">
        <f>'[1]2025年已发货'!H:H</f>
        <v>张扬</v>
      </c>
      <c r="I3610" s="2">
        <f>'[1]2025年已发货'!I:I</f>
        <v>18381904567</v>
      </c>
      <c r="J3610" s="2" t="str">
        <f>_xlfn._xlws.FILTER(辅助信息!D:D,辅助信息!G:G=G3610)</f>
        <v>商投建工达州中医药科技园</v>
      </c>
    </row>
    <row r="3611" spans="1:10">
      <c r="A3611" s="2" t="str">
        <f>'[1]2025年已发货'!A:A</f>
        <v>润耀</v>
      </c>
      <c r="B3611" s="2" t="str">
        <f>'[1]2025年已发货'!B:B</f>
        <v>盘螺</v>
      </c>
      <c r="C3611" s="2" t="str">
        <f>'[1]2025年已发货'!C:C</f>
        <v>HRB400E Φ8</v>
      </c>
      <c r="D3611" s="2" t="str">
        <f>'[1]2025年已发货'!D:D</f>
        <v>吨</v>
      </c>
      <c r="E3611" s="2">
        <f>'[1]2025年已发货'!E:E</f>
        <v>12</v>
      </c>
      <c r="F3611" s="4">
        <f>'[1]2025年已发货'!F:F</f>
        <v>45806</v>
      </c>
      <c r="G3611" s="2" t="str">
        <f>'[1]2025年已发货'!G:G</f>
        <v>（华西萌海科创农业生态谷）成都市简阳市白金山水库</v>
      </c>
      <c r="H3611" s="2" t="str">
        <f>'[1]2025年已发货'!H:H</f>
        <v>石清国</v>
      </c>
      <c r="I3611" s="2">
        <f>'[1]2025年已发货'!I:I</f>
        <v>13458642015</v>
      </c>
      <c r="J3611" s="2" t="str">
        <f>_xlfn._xlws.FILTER(辅助信息!D:D,辅助信息!G:G=G3611)</f>
        <v>华西萌海-科创农业生态谷</v>
      </c>
    </row>
    <row r="3612" spans="1:10">
      <c r="A3612" s="2" t="str">
        <f>'[1]2025年已发货'!A:A</f>
        <v>润耀</v>
      </c>
      <c r="B3612" s="2" t="str">
        <f>'[1]2025年已发货'!B:B</f>
        <v>盘螺</v>
      </c>
      <c r="C3612" s="2" t="str">
        <f>'[1]2025年已发货'!C:C</f>
        <v>HRB400E Φ10</v>
      </c>
      <c r="D3612" s="2" t="str">
        <f>'[1]2025年已发货'!D:D</f>
        <v>吨</v>
      </c>
      <c r="E3612" s="2">
        <f>'[1]2025年已发货'!E:E</f>
        <v>15</v>
      </c>
      <c r="F3612" s="4">
        <f>'[1]2025年已发货'!F:F</f>
        <v>45806</v>
      </c>
      <c r="G3612" s="2" t="str">
        <f>'[1]2025年已发货'!G:G</f>
        <v>（华西萌海科创农业生态谷）成都市简阳市白金山水库</v>
      </c>
      <c r="H3612" s="2" t="str">
        <f>'[1]2025年已发货'!H:H</f>
        <v>石清国</v>
      </c>
      <c r="I3612" s="2">
        <f>'[1]2025年已发货'!I:I</f>
        <v>13458642015</v>
      </c>
      <c r="J3612" s="2" t="str">
        <f>_xlfn._xlws.FILTER(辅助信息!D:D,辅助信息!G:G=G3612)</f>
        <v>华西萌海-科创农业生态谷</v>
      </c>
    </row>
    <row r="3613" spans="1:10">
      <c r="A3613" s="2" t="str">
        <f>'[1]2025年已发货'!A:A</f>
        <v>润耀</v>
      </c>
      <c r="B3613" s="2" t="str">
        <f>'[1]2025年已发货'!B:B</f>
        <v>螺纹钢</v>
      </c>
      <c r="C3613" s="2" t="str">
        <f>'[1]2025年已发货'!C:C</f>
        <v>HRB400E Φ12 9m</v>
      </c>
      <c r="D3613" s="2" t="str">
        <f>'[1]2025年已发货'!D:D</f>
        <v>吨</v>
      </c>
      <c r="E3613" s="2">
        <f>'[1]2025年已发货'!E:E</f>
        <v>5</v>
      </c>
      <c r="F3613" s="4">
        <f>'[1]2025年已发货'!F:F</f>
        <v>45806</v>
      </c>
      <c r="G3613" s="2" t="str">
        <f>'[1]2025年已发货'!G:G</f>
        <v>（华西萌海科创农业生态谷）成都市简阳市白金山水库</v>
      </c>
      <c r="H3613" s="2" t="str">
        <f>'[1]2025年已发货'!H:H</f>
        <v>石清国</v>
      </c>
      <c r="I3613" s="2">
        <f>'[1]2025年已发货'!I:I</f>
        <v>13458642015</v>
      </c>
      <c r="J3613" s="2" t="str">
        <f>_xlfn._xlws.FILTER(辅助信息!D:D,辅助信息!G:G=G3613)</f>
        <v>华西萌海-科创农业生态谷</v>
      </c>
    </row>
    <row r="3614" spans="1:10">
      <c r="A3614" s="2" t="str">
        <f>'[1]2025年已发货'!A:A</f>
        <v>润耀</v>
      </c>
      <c r="B3614" s="2" t="str">
        <f>'[1]2025年已发货'!B:B</f>
        <v>螺纹钢</v>
      </c>
      <c r="C3614" s="2" t="str">
        <f>'[1]2025年已发货'!C:C</f>
        <v>HRB400E Φ14 9m</v>
      </c>
      <c r="D3614" s="2" t="str">
        <f>'[1]2025年已发货'!D:D</f>
        <v>吨</v>
      </c>
      <c r="E3614" s="2">
        <f>'[1]2025年已发货'!E:E</f>
        <v>3</v>
      </c>
      <c r="F3614" s="4">
        <f>'[1]2025年已发货'!F:F</f>
        <v>45806</v>
      </c>
      <c r="G3614" s="2" t="str">
        <f>'[1]2025年已发货'!G:G</f>
        <v>（华西萌海科创农业生态谷）成都市简阳市白金山水库</v>
      </c>
      <c r="H3614" s="2" t="str">
        <f>'[1]2025年已发货'!H:H</f>
        <v>石清国</v>
      </c>
      <c r="I3614" s="2">
        <f>'[1]2025年已发货'!I:I</f>
        <v>13458642015</v>
      </c>
      <c r="J3614" s="2" t="str">
        <f>_xlfn._xlws.FILTER(辅助信息!D:D,辅助信息!G:G=G3614)</f>
        <v>华西萌海-科创农业生态谷</v>
      </c>
    </row>
    <row r="3615" spans="1:10">
      <c r="A3615" s="2" t="str">
        <f>'[1]2025年已发货'!A:A</f>
        <v>润耀</v>
      </c>
      <c r="B3615" s="2" t="str">
        <f>'[1]2025年已发货'!B:B</f>
        <v>螺纹钢</v>
      </c>
      <c r="C3615" s="2" t="str">
        <f>'[1]2025年已发货'!C:C</f>
        <v>HRB500E Φ14</v>
      </c>
      <c r="D3615" s="2" t="str">
        <f>'[1]2025年已发货'!D:D</f>
        <v>吨</v>
      </c>
      <c r="E3615" s="2">
        <f>'[1]2025年已发货'!E:E</f>
        <v>3</v>
      </c>
      <c r="F3615" s="4">
        <f>'[1]2025年已发货'!F:F</f>
        <v>45806</v>
      </c>
      <c r="G3615" s="2" t="str">
        <f>'[1]2025年已发货'!G:G</f>
        <v>（华西萌海科创农业生态谷）成都市简阳市白金山水库</v>
      </c>
      <c r="H3615" s="2" t="str">
        <f>'[1]2025年已发货'!H:H</f>
        <v>石清国</v>
      </c>
      <c r="I3615" s="2">
        <f>'[1]2025年已发货'!I:I</f>
        <v>13458642015</v>
      </c>
      <c r="J3615" s="2" t="str">
        <f>_xlfn._xlws.FILTER(辅助信息!D:D,辅助信息!G:G=G3615)</f>
        <v>华西萌海-科创农业生态谷</v>
      </c>
    </row>
    <row r="3616" spans="1:10">
      <c r="A3616" s="2" t="str">
        <f>'[1]2025年已发货'!A:A</f>
        <v>润耀</v>
      </c>
      <c r="B3616" s="2" t="str">
        <f>'[1]2025年已发货'!B:B</f>
        <v>螺纹钢</v>
      </c>
      <c r="C3616" s="2" t="str">
        <f>'[1]2025年已发货'!C:C</f>
        <v>HRB500E Φ16</v>
      </c>
      <c r="D3616" s="2" t="str">
        <f>'[1]2025年已发货'!D:D</f>
        <v>吨</v>
      </c>
      <c r="E3616" s="2">
        <f>'[1]2025年已发货'!E:E</f>
        <v>3</v>
      </c>
      <c r="F3616" s="4">
        <f>'[1]2025年已发货'!F:F</f>
        <v>45806</v>
      </c>
      <c r="G3616" s="2" t="str">
        <f>'[1]2025年已发货'!G:G</f>
        <v>（华西萌海科创农业生态谷）成都市简阳市白金山水库</v>
      </c>
      <c r="H3616" s="2" t="str">
        <f>'[1]2025年已发货'!H:H</f>
        <v>石清国</v>
      </c>
      <c r="I3616" s="2">
        <f>'[1]2025年已发货'!I:I</f>
        <v>13458642015</v>
      </c>
      <c r="J3616" s="2" t="str">
        <f>_xlfn._xlws.FILTER(辅助信息!D:D,辅助信息!G:G=G3616)</f>
        <v>华西萌海-科创农业生态谷</v>
      </c>
    </row>
    <row r="3617" spans="1:10">
      <c r="A3617" s="2" t="str">
        <f>'[1]2025年已发货'!A:A</f>
        <v>润耀</v>
      </c>
      <c r="B3617" s="2" t="str">
        <f>'[1]2025年已发货'!B:B</f>
        <v>螺纹钢</v>
      </c>
      <c r="C3617" s="2" t="str">
        <f>'[1]2025年已发货'!C:C</f>
        <v>HRB500E Φ20</v>
      </c>
      <c r="D3617" s="2" t="str">
        <f>'[1]2025年已发货'!D:D</f>
        <v>吨</v>
      </c>
      <c r="E3617" s="2">
        <f>'[1]2025年已发货'!E:E</f>
        <v>3</v>
      </c>
      <c r="F3617" s="4">
        <f>'[1]2025年已发货'!F:F</f>
        <v>45806</v>
      </c>
      <c r="G3617" s="2" t="str">
        <f>'[1]2025年已发货'!G:G</f>
        <v>（华西萌海科创农业生态谷）成都市简阳市白金山水库</v>
      </c>
      <c r="H3617" s="2" t="str">
        <f>'[1]2025年已发货'!H:H</f>
        <v>石清国</v>
      </c>
      <c r="I3617" s="2">
        <f>'[1]2025年已发货'!I:I</f>
        <v>13458642015</v>
      </c>
      <c r="J3617" s="2" t="str">
        <f>_xlfn._xlws.FILTER(辅助信息!D:D,辅助信息!G:G=G3617)</f>
        <v>华西萌海-科创农业生态谷</v>
      </c>
    </row>
    <row r="3618" spans="1:10">
      <c r="A3618" s="2" t="str">
        <f>'[1]2025年已发货'!A:A</f>
        <v>润耀</v>
      </c>
      <c r="B3618" s="2" t="str">
        <f>'[1]2025年已发货'!B:B</f>
        <v>螺纹钢</v>
      </c>
      <c r="C3618" s="2" t="str">
        <f>'[1]2025年已发货'!C:C</f>
        <v>HRB500E Φ25</v>
      </c>
      <c r="D3618" s="2" t="str">
        <f>'[1]2025年已发货'!D:D</f>
        <v>吨</v>
      </c>
      <c r="E3618" s="2">
        <f>'[1]2025年已发货'!E:E</f>
        <v>26</v>
      </c>
      <c r="F3618" s="4">
        <f>'[1]2025年已发货'!F:F</f>
        <v>45806</v>
      </c>
      <c r="G3618" s="2" t="str">
        <f>'[1]2025年已发货'!G:G</f>
        <v>（华西萌海科创农业生态谷）成都市简阳市白金山水库</v>
      </c>
      <c r="H3618" s="2" t="str">
        <f>'[1]2025年已发货'!H:H</f>
        <v>石清国</v>
      </c>
      <c r="I3618" s="2">
        <f>'[1]2025年已发货'!I:I</f>
        <v>13458642015</v>
      </c>
      <c r="J3618" s="2" t="str">
        <f>_xlfn._xlws.FILTER(辅助信息!D:D,辅助信息!G:G=G3618)</f>
        <v>华西萌海-科创农业生态谷</v>
      </c>
    </row>
    <row r="3619" spans="1:10">
      <c r="A3619" s="2" t="str">
        <f>'[1]2025年已发货'!A:A</f>
        <v>润耀</v>
      </c>
      <c r="B3619" s="2" t="str">
        <f>'[1]2025年已发货'!B:B</f>
        <v>盘螺</v>
      </c>
      <c r="C3619" s="2" t="str">
        <f>'[1]2025年已发货'!C:C</f>
        <v>HRB400E Φ6</v>
      </c>
      <c r="D3619" s="2" t="str">
        <f>'[1]2025年已发货'!D:D</f>
        <v>吨</v>
      </c>
      <c r="E3619" s="2">
        <f>'[1]2025年已发货'!E:E</f>
        <v>2</v>
      </c>
      <c r="F3619" s="4">
        <f>'[1]2025年已发货'!F:F</f>
        <v>45806</v>
      </c>
      <c r="G3619" s="2" t="str">
        <f>'[1]2025年已发货'!G:G</f>
        <v>（华西简阳西城嘉苑）四川省成都市简阳市简城街道高屋村</v>
      </c>
      <c r="H3619" s="2" t="str">
        <f>'[1]2025年已发货'!H:H</f>
        <v>张瀚镭</v>
      </c>
      <c r="I3619" s="2">
        <f>'[1]2025年已发货'!I:I</f>
        <v>15884666220</v>
      </c>
      <c r="J3619" s="2" t="str">
        <f>_xlfn._xlws.FILTER(辅助信息!D:D,辅助信息!G:G=G3619)</f>
        <v>华西简阳西城嘉苑</v>
      </c>
    </row>
    <row r="3620" spans="1:10">
      <c r="A3620" s="2" t="str">
        <f>'[1]2025年已发货'!A:A</f>
        <v>润耀</v>
      </c>
      <c r="B3620" s="2" t="str">
        <f>'[1]2025年已发货'!B:B</f>
        <v>盘螺</v>
      </c>
      <c r="C3620" s="2" t="str">
        <f>'[1]2025年已发货'!C:C</f>
        <v>HRB400E Φ8</v>
      </c>
      <c r="D3620" s="2" t="str">
        <f>'[1]2025年已发货'!D:D</f>
        <v>吨</v>
      </c>
      <c r="E3620" s="2">
        <f>'[1]2025年已发货'!E:E</f>
        <v>15</v>
      </c>
      <c r="F3620" s="4">
        <f>'[1]2025年已发货'!F:F</f>
        <v>45806</v>
      </c>
      <c r="G3620" s="2" t="str">
        <f>'[1]2025年已发货'!G:G</f>
        <v>（华西简阳西城嘉苑）四川省成都市简阳市简城街道高屋村</v>
      </c>
      <c r="H3620" s="2" t="str">
        <f>'[1]2025年已发货'!H:H</f>
        <v>张瀚镭</v>
      </c>
      <c r="I3620" s="2">
        <f>'[1]2025年已发货'!I:I</f>
        <v>15884666220</v>
      </c>
      <c r="J3620" s="2" t="str">
        <f>_xlfn._xlws.FILTER(辅助信息!D:D,辅助信息!G:G=G3620)</f>
        <v>华西简阳西城嘉苑</v>
      </c>
    </row>
    <row r="3621" spans="1:10">
      <c r="A3621" s="2" t="str">
        <f>'[1]2025年已发货'!A:A</f>
        <v>润耀</v>
      </c>
      <c r="B3621" s="2" t="str">
        <f>'[1]2025年已发货'!B:B</f>
        <v>盘螺</v>
      </c>
      <c r="C3621" s="2" t="str">
        <f>'[1]2025年已发货'!C:C</f>
        <v>HRB400E Φ10</v>
      </c>
      <c r="D3621" s="2" t="str">
        <f>'[1]2025年已发货'!D:D</f>
        <v>吨</v>
      </c>
      <c r="E3621" s="2">
        <f>'[1]2025年已发货'!E:E</f>
        <v>30</v>
      </c>
      <c r="F3621" s="4">
        <f>'[1]2025年已发货'!F:F</f>
        <v>45806</v>
      </c>
      <c r="G3621" s="2" t="str">
        <f>'[1]2025年已发货'!G:G</f>
        <v>（华西简阳西城嘉苑）四川省成都市简阳市简城街道高屋村</v>
      </c>
      <c r="H3621" s="2" t="str">
        <f>'[1]2025年已发货'!H:H</f>
        <v>张瀚镭</v>
      </c>
      <c r="I3621" s="2">
        <f>'[1]2025年已发货'!I:I</f>
        <v>15884666220</v>
      </c>
      <c r="J3621" s="2" t="str">
        <f>_xlfn._xlws.FILTER(辅助信息!D:D,辅助信息!G:G=G3621)</f>
        <v>华西简阳西城嘉苑</v>
      </c>
    </row>
    <row r="3622" spans="1:10">
      <c r="A3622" s="2" t="str">
        <f>'[1]2025年已发货'!A:A</f>
        <v>润耀</v>
      </c>
      <c r="B3622" s="2" t="str">
        <f>'[1]2025年已发货'!B:B</f>
        <v>盘螺</v>
      </c>
      <c r="C3622" s="2" t="str">
        <f>'[1]2025年已发货'!C:C</f>
        <v>HRB400E Φ12</v>
      </c>
      <c r="D3622" s="2" t="str">
        <f>'[1]2025年已发货'!D:D</f>
        <v>吨</v>
      </c>
      <c r="E3622" s="2">
        <f>'[1]2025年已发货'!E:E</f>
        <v>30</v>
      </c>
      <c r="F3622" s="4">
        <f>'[1]2025年已发货'!F:F</f>
        <v>45806</v>
      </c>
      <c r="G3622" s="2" t="str">
        <f>'[1]2025年已发货'!G:G</f>
        <v>（华西简阳西城嘉苑）四川省成都市简阳市简城街道高屋村</v>
      </c>
      <c r="H3622" s="2" t="str">
        <f>'[1]2025年已发货'!H:H</f>
        <v>张瀚镭</v>
      </c>
      <c r="I3622" s="2">
        <f>'[1]2025年已发货'!I:I</f>
        <v>15884666220</v>
      </c>
      <c r="J3622" s="2" t="str">
        <f>_xlfn._xlws.FILTER(辅助信息!D:D,辅助信息!G:G=G3622)</f>
        <v>华西简阳西城嘉苑</v>
      </c>
    </row>
    <row r="3623" spans="1:10">
      <c r="A3623" s="2" t="str">
        <f>'[1]2025年已发货'!A:A</f>
        <v>润耀</v>
      </c>
      <c r="B3623" s="2" t="str">
        <f>'[1]2025年已发货'!B:B</f>
        <v>螺纹钢</v>
      </c>
      <c r="C3623" s="2" t="str">
        <f>'[1]2025年已发货'!C:C</f>
        <v>HRB400E Φ16 9m</v>
      </c>
      <c r="D3623" s="2" t="str">
        <f>'[1]2025年已发货'!D:D</f>
        <v>吨</v>
      </c>
      <c r="E3623" s="2">
        <f>'[1]2025年已发货'!E:E</f>
        <v>6</v>
      </c>
      <c r="F3623" s="4">
        <f>'[1]2025年已发货'!F:F</f>
        <v>45806</v>
      </c>
      <c r="G3623" s="2" t="str">
        <f>'[1]2025年已发货'!G:G</f>
        <v>（华西简阳西城嘉苑）四川省成都市简阳市简城街道高屋村</v>
      </c>
      <c r="H3623" s="2" t="str">
        <f>'[1]2025年已发货'!H:H</f>
        <v>张瀚镭</v>
      </c>
      <c r="I3623" s="2">
        <f>'[1]2025年已发货'!I:I</f>
        <v>15884666220</v>
      </c>
      <c r="J3623" s="2" t="str">
        <f>_xlfn._xlws.FILTER(辅助信息!D:D,辅助信息!G:G=G3623)</f>
        <v>华西简阳西城嘉苑</v>
      </c>
    </row>
    <row r="3624" spans="1:10">
      <c r="A3624" s="2" t="str">
        <f>'[1]2025年已发货'!A:A</f>
        <v>润耀</v>
      </c>
      <c r="B3624" s="2" t="str">
        <f>'[1]2025年已发货'!B:B</f>
        <v>螺纹钢</v>
      </c>
      <c r="C3624" s="2" t="str">
        <f>'[1]2025年已发货'!C:C</f>
        <v>HRB400E Φ18 9m</v>
      </c>
      <c r="D3624" s="2" t="str">
        <f>'[1]2025年已发货'!D:D</f>
        <v>吨</v>
      </c>
      <c r="E3624" s="2">
        <f>'[1]2025年已发货'!E:E</f>
        <v>21</v>
      </c>
      <c r="F3624" s="4">
        <f>'[1]2025年已发货'!F:F</f>
        <v>45806</v>
      </c>
      <c r="G3624" s="2" t="str">
        <f>'[1]2025年已发货'!G:G</f>
        <v>（华西简阳西城嘉苑）四川省成都市简阳市简城街道高屋村</v>
      </c>
      <c r="H3624" s="2" t="str">
        <f>'[1]2025年已发货'!H:H</f>
        <v>张瀚镭</v>
      </c>
      <c r="I3624" s="2">
        <f>'[1]2025年已发货'!I:I</f>
        <v>15884666220</v>
      </c>
      <c r="J3624" s="2" t="str">
        <f>_xlfn._xlws.FILTER(辅助信息!D:D,辅助信息!G:G=G3624)</f>
        <v>华西简阳西城嘉苑</v>
      </c>
    </row>
    <row r="3625" spans="1:10">
      <c r="A3625" s="2" t="str">
        <f>'[1]2025年已发货'!A:A</f>
        <v>润耀</v>
      </c>
      <c r="B3625" s="2" t="str">
        <f>'[1]2025年已发货'!B:B</f>
        <v>螺纹钢</v>
      </c>
      <c r="C3625" s="2" t="str">
        <f>'[1]2025年已发货'!C:C</f>
        <v>HRB400E Φ20 9m</v>
      </c>
      <c r="D3625" s="2" t="str">
        <f>'[1]2025年已发货'!D:D</f>
        <v>吨</v>
      </c>
      <c r="E3625" s="2">
        <f>'[1]2025年已发货'!E:E</f>
        <v>33</v>
      </c>
      <c r="F3625" s="4">
        <f>'[1]2025年已发货'!F:F</f>
        <v>45806</v>
      </c>
      <c r="G3625" s="2" t="str">
        <f>'[1]2025年已发货'!G:G</f>
        <v>（华西简阳西城嘉苑）四川省成都市简阳市简城街道高屋村</v>
      </c>
      <c r="H3625" s="2" t="str">
        <f>'[1]2025年已发货'!H:H</f>
        <v>张瀚镭</v>
      </c>
      <c r="I3625" s="2">
        <f>'[1]2025年已发货'!I:I</f>
        <v>15884666220</v>
      </c>
      <c r="J3625" s="2" t="str">
        <f>_xlfn._xlws.FILTER(辅助信息!D:D,辅助信息!G:G=G3625)</f>
        <v>华西简阳西城嘉苑</v>
      </c>
    </row>
    <row r="3626" spans="1:10">
      <c r="A3626" s="2" t="str">
        <f>'[1]2025年已发货'!A:A</f>
        <v>润耀</v>
      </c>
      <c r="B3626" s="2" t="str">
        <f>'[1]2025年已发货'!B:B</f>
        <v>螺纹钢</v>
      </c>
      <c r="C3626" s="2" t="str">
        <f>'[1]2025年已发货'!C:C</f>
        <v>HRB400E Φ22 9m</v>
      </c>
      <c r="D3626" s="2" t="str">
        <f>'[1]2025年已发货'!D:D</f>
        <v>吨</v>
      </c>
      <c r="E3626" s="2">
        <f>'[1]2025年已发货'!E:E</f>
        <v>3</v>
      </c>
      <c r="F3626" s="4">
        <f>'[1]2025年已发货'!F:F</f>
        <v>45806</v>
      </c>
      <c r="G3626" s="2" t="str">
        <f>'[1]2025年已发货'!G:G</f>
        <v>（华西简阳西城嘉苑）四川省成都市简阳市简城街道高屋村</v>
      </c>
      <c r="H3626" s="2" t="str">
        <f>'[1]2025年已发货'!H:H</f>
        <v>张瀚镭</v>
      </c>
      <c r="I3626" s="2">
        <f>'[1]2025年已发货'!I:I</f>
        <v>15884666220</v>
      </c>
      <c r="J3626" s="2" t="str">
        <f>_xlfn._xlws.FILTER(辅助信息!D:D,辅助信息!G:G=G3626)</f>
        <v>华西简阳西城嘉苑</v>
      </c>
    </row>
    <row r="3627" spans="1:10">
      <c r="A3627" s="2" t="str">
        <f>'[1]2025年已发货'!A:A</f>
        <v>润耀</v>
      </c>
      <c r="B3627" s="2" t="str">
        <f>'[1]2025年已发货'!B:B</f>
        <v>螺纹钢</v>
      </c>
      <c r="C3627" s="2" t="str">
        <f>'[1]2025年已发货'!C:C</f>
        <v>HRB400E Φ25 9m</v>
      </c>
      <c r="D3627" s="2" t="str">
        <f>'[1]2025年已发货'!D:D</f>
        <v>吨</v>
      </c>
      <c r="E3627" s="2">
        <f>'[1]2025年已发货'!E:E</f>
        <v>3</v>
      </c>
      <c r="F3627" s="4">
        <f>'[1]2025年已发货'!F:F</f>
        <v>45806</v>
      </c>
      <c r="G3627" s="2" t="str">
        <f>'[1]2025年已发货'!G:G</f>
        <v>（华西简阳西城嘉苑）四川省成都市简阳市简城街道高屋村</v>
      </c>
      <c r="H3627" s="2" t="str">
        <f>'[1]2025年已发货'!H:H</f>
        <v>张瀚镭</v>
      </c>
      <c r="I3627" s="2">
        <f>'[1]2025年已发货'!I:I</f>
        <v>15884666220</v>
      </c>
      <c r="J3627" s="2" t="str">
        <f>_xlfn._xlws.FILTER(辅助信息!D:D,辅助信息!G:G=G3627)</f>
        <v>华西简阳西城嘉苑</v>
      </c>
    </row>
    <row r="3628" spans="1:10">
      <c r="A3628" s="2" t="str">
        <f>'[1]2025年已发货'!A:A</f>
        <v>润耀</v>
      </c>
      <c r="B3628" s="2" t="str">
        <f>'[1]2025年已发货'!B:B</f>
        <v>盘螺</v>
      </c>
      <c r="C3628" s="2" t="str">
        <f>'[1]2025年已发货'!C:C</f>
        <v>HRB400EΦ10</v>
      </c>
      <c r="D3628" s="2" t="str">
        <f>'[1]2025年已发货'!D:D</f>
        <v>吨</v>
      </c>
      <c r="E3628" s="2">
        <f>'[1]2025年已发货'!E:E</f>
        <v>9.4</v>
      </c>
      <c r="F3628" s="4">
        <f>'[1]2025年已发货'!F:F</f>
        <v>45806</v>
      </c>
      <c r="G3628" s="2" t="str">
        <f>'[1]2025年已发货'!G:G</f>
        <v>（成铁西物-自贡）自贡市大安区和平街道茴香坳</v>
      </c>
      <c r="H3628" s="2" t="str">
        <f>'[1]2025年已发货'!H:H</f>
        <v>黄永福</v>
      </c>
      <c r="I3628" s="2" t="str">
        <f>'[1]2025年已发货'!I:I</f>
        <v>15982823571</v>
      </c>
      <c r="J3628" s="2" vm="1" t="e">
        <f>_xlfn._xlws.FILTER(辅助信息!D:D,辅助信息!G:G=G3628)</f>
        <v>#VALUE!</v>
      </c>
    </row>
    <row r="3629" spans="1:10">
      <c r="A3629" s="2" t="str">
        <f>'[1]2025年已发货'!A:A</f>
        <v>润耀</v>
      </c>
      <c r="B3629" s="2" t="str">
        <f>'[1]2025年已发货'!B:B</f>
        <v>螺纹钢</v>
      </c>
      <c r="C3629" s="2" t="str">
        <f>'[1]2025年已发货'!C:C</f>
        <v>HRB400EФ16*9m</v>
      </c>
      <c r="D3629" s="2" t="str">
        <f>'[1]2025年已发货'!D:D</f>
        <v>吨</v>
      </c>
      <c r="E3629" s="2">
        <f>'[1]2025年已发货'!E:E</f>
        <v>12.4</v>
      </c>
      <c r="F3629" s="4">
        <f>'[1]2025年已发货'!F:F</f>
        <v>45806</v>
      </c>
      <c r="G3629" s="2" t="str">
        <f>'[1]2025年已发货'!G:G</f>
        <v>（成铁西物-自贡）自贡市大安区和平街道茴香坳</v>
      </c>
      <c r="H3629" s="2" t="str">
        <f>'[1]2025年已发货'!H:H</f>
        <v>黄永福</v>
      </c>
      <c r="I3629" s="2" t="str">
        <f>'[1]2025年已发货'!I:I</f>
        <v>15982823571</v>
      </c>
      <c r="J3629" s="2" vm="1" t="e">
        <f>_xlfn._xlws.FILTER(辅助信息!D:D,辅助信息!G:G=G3629)</f>
        <v>#VALUE!</v>
      </c>
    </row>
    <row r="3630" spans="1:10">
      <c r="A3630" s="2" t="str">
        <f>'[1]2025年已发货'!A:A</f>
        <v>润耀</v>
      </c>
      <c r="B3630" s="2" t="str">
        <f>'[1]2025年已发货'!B:B</f>
        <v>螺纹钢</v>
      </c>
      <c r="C3630" s="2" t="str">
        <f>'[1]2025年已发货'!C:C</f>
        <v>HRB400EФ22*9m</v>
      </c>
      <c r="D3630" s="2" t="str">
        <f>'[1]2025年已发货'!D:D</f>
        <v>吨</v>
      </c>
      <c r="E3630" s="2">
        <f>'[1]2025年已发货'!E:E</f>
        <v>12.2</v>
      </c>
      <c r="F3630" s="4">
        <f>'[1]2025年已发货'!F:F</f>
        <v>45806</v>
      </c>
      <c r="G3630" s="2" t="str">
        <f>'[1]2025年已发货'!G:G</f>
        <v>（成铁西物-自贡）自贡市大安区和平街道茴香坳</v>
      </c>
      <c r="H3630" s="2" t="str">
        <f>'[1]2025年已发货'!H:H</f>
        <v>黄永福</v>
      </c>
      <c r="I3630" s="2" t="str">
        <f>'[1]2025年已发货'!I:I</f>
        <v>15982823571</v>
      </c>
      <c r="J3630" s="2" vm="1" t="e">
        <f>_xlfn._xlws.FILTER(辅助信息!D:D,辅助信息!G:G=G3630)</f>
        <v>#VALUE!</v>
      </c>
    </row>
    <row r="3631" spans="1:10">
      <c r="A3631" s="2" t="str">
        <f>'[1]2025年已发货'!A:A</f>
        <v>润耀</v>
      </c>
      <c r="B3631" s="2" t="str">
        <f>'[1]2025年已发货'!B:B</f>
        <v>螺纹钢</v>
      </c>
      <c r="C3631" s="2" t="str">
        <f>'[1]2025年已发货'!C:C</f>
        <v>HRB400E Φ12 9m</v>
      </c>
      <c r="D3631" s="2" t="str">
        <f>'[1]2025年已发货'!D:D</f>
        <v>吨</v>
      </c>
      <c r="E3631" s="2">
        <f>'[1]2025年已发货'!E:E</f>
        <v>35</v>
      </c>
      <c r="F3631" s="4">
        <f>'[1]2025年已发货'!F:F</f>
        <v>45806</v>
      </c>
      <c r="G3631" s="2" t="str">
        <f>'[1]2025年已发货'!G:G</f>
        <v>（中铁十局-资乐高速4标）四川省眉山市仁寿县彰加镇促进村中铁十局2#钢筋厂</v>
      </c>
      <c r="H3631" s="2" t="str">
        <f>'[1]2025年已发货'!H:H</f>
        <v>杨飞</v>
      </c>
      <c r="I3631" s="2">
        <f>'[1]2025年已发货'!I:I</f>
        <v>15667998777</v>
      </c>
      <c r="J3631" s="2" vm="1" t="e">
        <f>_xlfn._xlws.FILTER(辅助信息!D:D,辅助信息!G:G=G3631)</f>
        <v>#VALUE!</v>
      </c>
    </row>
    <row r="3632" spans="1:10">
      <c r="A3632" s="2" t="str">
        <f>'[1]2025年已发货'!A:A</f>
        <v>润耀</v>
      </c>
      <c r="B3632" s="2" t="str">
        <f>'[1]2025年已发货'!B:B</f>
        <v>螺纹钢</v>
      </c>
      <c r="C3632" s="2" t="str">
        <f>'[1]2025年已发货'!C:C</f>
        <v>HRB400E Φ16 9m</v>
      </c>
      <c r="D3632" s="2" t="str">
        <f>'[1]2025年已发货'!D:D</f>
        <v>吨</v>
      </c>
      <c r="E3632" s="2">
        <f>'[1]2025年已发货'!E:E</f>
        <v>30</v>
      </c>
      <c r="F3632" s="4">
        <f>'[1]2025年已发货'!F:F</f>
        <v>45806</v>
      </c>
      <c r="G3632" s="2" t="str">
        <f>'[1]2025年已发货'!G:G</f>
        <v>（中铁十局-资乐高速4标）四川省眉山市仁寿县彰加镇促进村中铁十局2#钢筋厂</v>
      </c>
      <c r="H3632" s="2" t="str">
        <f>'[1]2025年已发货'!H:H</f>
        <v>杨飞</v>
      </c>
      <c r="I3632" s="2">
        <f>'[1]2025年已发货'!I:I</f>
        <v>15667998777</v>
      </c>
      <c r="J3632" s="2" vm="1" t="e">
        <f>_xlfn._xlws.FILTER(辅助信息!D:D,辅助信息!G:G=G3632)</f>
        <v>#VALUE!</v>
      </c>
    </row>
    <row r="3633" spans="1:10">
      <c r="A3633" s="2" t="str">
        <f>'[1]2025年已发货'!A:A</f>
        <v>润耀</v>
      </c>
      <c r="B3633" s="2" t="str">
        <f>'[1]2025年已发货'!B:B</f>
        <v>螺纹钢</v>
      </c>
      <c r="C3633" s="2" t="str">
        <f>'[1]2025年已发货'!C:C</f>
        <v>HRB400E Φ20 9m</v>
      </c>
      <c r="D3633" s="2" t="str">
        <f>'[1]2025年已发货'!D:D</f>
        <v>吨</v>
      </c>
      <c r="E3633" s="2">
        <f>'[1]2025年已发货'!E:E</f>
        <v>5</v>
      </c>
      <c r="F3633" s="4">
        <f>'[1]2025年已发货'!F:F</f>
        <v>45806</v>
      </c>
      <c r="G3633" s="2" t="str">
        <f>'[1]2025年已发货'!G:G</f>
        <v>（中铁十局-资乐高速4标）四川省眉山市仁寿县彰加镇促进村中铁十局2#钢筋厂</v>
      </c>
      <c r="H3633" s="2" t="str">
        <f>'[1]2025年已发货'!H:H</f>
        <v>杨飞</v>
      </c>
      <c r="I3633" s="2">
        <f>'[1]2025年已发货'!I:I</f>
        <v>15667998777</v>
      </c>
      <c r="J3633" s="2" vm="1" t="e">
        <f>_xlfn._xlws.FILTER(辅助信息!D:D,辅助信息!G:G=G3633)</f>
        <v>#VALUE!</v>
      </c>
    </row>
    <row r="3634" spans="1:10">
      <c r="A3634" s="2" t="str">
        <f>'[1]2025年已发货'!A:A</f>
        <v>八局</v>
      </c>
      <c r="B3634" s="2" t="str">
        <f>'[1]2025年已发货'!B:B</f>
        <v>高线</v>
      </c>
      <c r="C3634" s="2" t="str">
        <f>'[1]2025年已发货'!C:C</f>
        <v>HPB300Φ12</v>
      </c>
      <c r="D3634" s="2" t="str">
        <f>'[1]2025年已发货'!D:D</f>
        <v>吨</v>
      </c>
      <c r="E3634" s="2">
        <f>'[1]2025年已发货'!E:E</f>
        <v>35</v>
      </c>
      <c r="F3634" s="4">
        <f>'[1]2025年已发货'!F:F</f>
        <v>45806</v>
      </c>
      <c r="G3634" s="2" t="str">
        <f>'[1]2025年已发货'!G:G</f>
        <v>（中铁北京局-资乐高速6标）四川省乐山市市中区土主镇资乐高速TJ6标项目试验室</v>
      </c>
      <c r="H3634" s="2" t="str">
        <f>'[1]2025年已发货'!H:H</f>
        <v>刘岩</v>
      </c>
      <c r="I3634" s="2">
        <f>'[1]2025年已发货'!I:I</f>
        <v>18543566469</v>
      </c>
      <c r="J3634" s="2" vm="1" t="e">
        <f>_xlfn._xlws.FILTER(辅助信息!D:D,辅助信息!G:G=G3634)</f>
        <v>#VALUE!</v>
      </c>
    </row>
    <row r="3635" spans="1:10">
      <c r="A3635" s="2" t="str">
        <f>'[1]2025年已发货'!A:A</f>
        <v>湖北商贸</v>
      </c>
      <c r="B3635" s="2" t="str">
        <f>'[1]2025年已发货'!B:B</f>
        <v>螺纹钢</v>
      </c>
      <c r="C3635" s="2" t="str">
        <f>'[1]2025年已发货'!C:C</f>
        <v>HRB400E Φ28 9m</v>
      </c>
      <c r="D3635" s="2" t="str">
        <f>'[1]2025年已发货'!D:D</f>
        <v>吨</v>
      </c>
      <c r="E3635" s="2">
        <f>'[1]2025年已发货'!E:E</f>
        <v>26</v>
      </c>
      <c r="F3635" s="4">
        <f>'[1]2025年已发货'!F:F</f>
        <v>45806</v>
      </c>
      <c r="G3635" s="2" t="str">
        <f>'[1]2025年已发货'!G:G</f>
        <v>（中铁北京局-资乐高速6标）四川省乐山市市中区土主镇资乐高速TJ6标项目试验室</v>
      </c>
      <c r="H3635" s="2" t="str">
        <f>'[1]2025年已发货'!H:H</f>
        <v>刘岩</v>
      </c>
      <c r="I3635" s="2">
        <f>'[1]2025年已发货'!I:I</f>
        <v>18543566469</v>
      </c>
      <c r="J3635" s="2" vm="1" t="e">
        <f>_xlfn._xlws.FILTER(辅助信息!D:D,辅助信息!G:G=G3635)</f>
        <v>#VALUE!</v>
      </c>
    </row>
    <row r="3636" spans="1:10">
      <c r="A3636" s="2" t="str">
        <f>'[1]2025年已发货'!A:A</f>
        <v>湖北商贸</v>
      </c>
      <c r="B3636" s="2" t="str">
        <f>'[1]2025年已发货'!B:B</f>
        <v>螺纹钢</v>
      </c>
      <c r="C3636" s="2" t="str">
        <f>'[1]2025年已发货'!C:C</f>
        <v>HRB400E Φ16 9m</v>
      </c>
      <c r="D3636" s="2" t="str">
        <f>'[1]2025年已发货'!D:D</f>
        <v>吨</v>
      </c>
      <c r="E3636" s="2">
        <f>'[1]2025年已发货'!E:E</f>
        <v>3</v>
      </c>
      <c r="F3636" s="4">
        <f>'[1]2025年已发货'!F:F</f>
        <v>45806</v>
      </c>
      <c r="G3636" s="2" t="str">
        <f>'[1]2025年已发货'!G:G</f>
        <v>（中铁北京局-资乐高速6标）四川省乐山市市中区土主镇资乐高速TJ6标项目试验室</v>
      </c>
      <c r="H3636" s="2" t="str">
        <f>'[1]2025年已发货'!H:H</f>
        <v>刘岩</v>
      </c>
      <c r="I3636" s="2">
        <f>'[1]2025年已发货'!I:I</f>
        <v>18543566469</v>
      </c>
      <c r="J3636" s="2" vm="1" t="e">
        <f>_xlfn._xlws.FILTER(辅助信息!D:D,辅助信息!G:G=G3636)</f>
        <v>#VALUE!</v>
      </c>
    </row>
    <row r="3637" spans="1:10">
      <c r="A3637" s="2" t="str">
        <f>'[1]2025年已发货'!A:A</f>
        <v>湖北商贸</v>
      </c>
      <c r="B3637" s="2" t="str">
        <f>'[1]2025年已发货'!B:B</f>
        <v>螺纹钢</v>
      </c>
      <c r="C3637" s="2" t="str">
        <f>'[1]2025年已发货'!C:C</f>
        <v>HRB400E Φ25 9m</v>
      </c>
      <c r="D3637" s="2" t="str">
        <f>'[1]2025年已发货'!D:D</f>
        <v>吨</v>
      </c>
      <c r="E3637" s="2">
        <f>'[1]2025年已发货'!E:E</f>
        <v>10</v>
      </c>
      <c r="F3637" s="4">
        <f>'[1]2025年已发货'!F:F</f>
        <v>45806</v>
      </c>
      <c r="G3637" s="2" t="str">
        <f>'[1]2025年已发货'!G:G</f>
        <v>（中铁北京局-资乐高速6标）四川省乐山市市中区土主镇资乐高速TJ6标项目试验室</v>
      </c>
      <c r="H3637" s="2" t="str">
        <f>'[1]2025年已发货'!H:H</f>
        <v>刘岩</v>
      </c>
      <c r="I3637" s="2">
        <f>'[1]2025年已发货'!I:I</f>
        <v>18543566469</v>
      </c>
      <c r="J3637" s="2" vm="1" t="e">
        <f>_xlfn._xlws.FILTER(辅助信息!D:D,辅助信息!G:G=G3637)</f>
        <v>#VALUE!</v>
      </c>
    </row>
    <row r="3638" spans="1:10">
      <c r="A3638" s="2" t="str">
        <f>'[1]2025年已发货'!A:A</f>
        <v>湖北商贸</v>
      </c>
      <c r="B3638" s="2" t="str">
        <f>'[1]2025年已发货'!B:B</f>
        <v>螺纹钢</v>
      </c>
      <c r="C3638" s="2" t="str">
        <f>'[1]2025年已发货'!C:C</f>
        <v>HRB400E Φ14 9m</v>
      </c>
      <c r="D3638" s="2" t="str">
        <f>'[1]2025年已发货'!D:D</f>
        <v>吨</v>
      </c>
      <c r="E3638" s="2">
        <f>'[1]2025年已发货'!E:E</f>
        <v>3</v>
      </c>
      <c r="F3638" s="4">
        <f>'[1]2025年已发货'!F:F</f>
        <v>45806</v>
      </c>
      <c r="G3638" s="2" t="str">
        <f>'[1]2025年已发货'!G:G</f>
        <v>（中铁北京局-资乐高速6标）四川省乐山市市中区土主镇资乐高速TJ6标项目试验室</v>
      </c>
      <c r="H3638" s="2" t="str">
        <f>'[1]2025年已发货'!H:H</f>
        <v>刘岩</v>
      </c>
      <c r="I3638" s="2">
        <f>'[1]2025年已发货'!I:I</f>
        <v>18543566469</v>
      </c>
      <c r="J3638" s="2" vm="1" t="e">
        <f>_xlfn._xlws.FILTER(辅助信息!D:D,辅助信息!G:G=G3638)</f>
        <v>#VALUE!</v>
      </c>
    </row>
    <row r="3639" spans="1:10">
      <c r="A3639" s="2" t="str">
        <f>'[1]2025年已发货'!A:A</f>
        <v>湖北商贸</v>
      </c>
      <c r="B3639" s="2" t="str">
        <f>'[1]2025年已发货'!B:B</f>
        <v>螺纹钢</v>
      </c>
      <c r="C3639" s="2" t="str">
        <f>'[1]2025年已发货'!C:C</f>
        <v>HRB400E Φ12 9m</v>
      </c>
      <c r="D3639" s="2" t="str">
        <f>'[1]2025年已发货'!D:D</f>
        <v>吨</v>
      </c>
      <c r="E3639" s="2">
        <f>'[1]2025年已发货'!E:E</f>
        <v>9.5</v>
      </c>
      <c r="F3639" s="4">
        <f>'[1]2025年已发货'!F:F</f>
        <v>45806</v>
      </c>
      <c r="G3639" s="2" t="str">
        <f>'[1]2025年已发货'!G:G</f>
        <v>（中铁北京局-资乐高速6标）四川省乐山市市中区土主镇资乐高速TJ6标项目试验室</v>
      </c>
      <c r="H3639" s="2" t="str">
        <f>'[1]2025年已发货'!H:H</f>
        <v>刘岩</v>
      </c>
      <c r="I3639" s="2">
        <f>'[1]2025年已发货'!I:I</f>
        <v>18543566469</v>
      </c>
      <c r="J3639" s="2" vm="1" t="e">
        <f>_xlfn._xlws.FILTER(辅助信息!D:D,辅助信息!G:G=G3639)</f>
        <v>#VALUE!</v>
      </c>
    </row>
    <row r="3640" spans="1:10">
      <c r="A3640" s="2" t="str">
        <f>'[1]2025年已发货'!A:A</f>
        <v>湖北商贸</v>
      </c>
      <c r="B3640" s="2" t="str">
        <f>'[1]2025年已发货'!B:B</f>
        <v>螺纹钢</v>
      </c>
      <c r="C3640" s="2" t="str">
        <f>'[1]2025年已发货'!C:C</f>
        <v>HRB400E Φ20 9m</v>
      </c>
      <c r="D3640" s="2" t="str">
        <f>'[1]2025年已发货'!D:D</f>
        <v>吨</v>
      </c>
      <c r="E3640" s="2">
        <f>'[1]2025年已发货'!E:E</f>
        <v>20</v>
      </c>
      <c r="F3640" s="4">
        <f>'[1]2025年已发货'!F:F</f>
        <v>45806</v>
      </c>
      <c r="G3640" s="2" t="str">
        <f>'[1]2025年已发货'!G:G</f>
        <v>（中铁北京局-资乐高速6标）四川省乐山市市中区土主镇资乐高速TJ6标项目试验室</v>
      </c>
      <c r="H3640" s="2" t="str">
        <f>'[1]2025年已发货'!H:H</f>
        <v>刘岩</v>
      </c>
      <c r="I3640" s="2">
        <f>'[1]2025年已发货'!I:I</f>
        <v>18543566469</v>
      </c>
      <c r="J3640" s="2" vm="1" t="e">
        <f>_xlfn._xlws.FILTER(辅助信息!D:D,辅助信息!G:G=G3640)</f>
        <v>#VALUE!</v>
      </c>
    </row>
    <row r="3641" spans="1:10">
      <c r="A3641" s="2" t="str">
        <f>'[1]2025年已发货'!A:A</f>
        <v>湖北商贸</v>
      </c>
      <c r="B3641" s="2" t="str">
        <f>'[1]2025年已发货'!B:B</f>
        <v>螺纹钢</v>
      </c>
      <c r="C3641" s="2" t="str">
        <f>'[1]2025年已发货'!C:C</f>
        <v>HRB400E Φ12 9m</v>
      </c>
      <c r="D3641" s="2" t="str">
        <f>'[1]2025年已发货'!D:D</f>
        <v>吨</v>
      </c>
      <c r="E3641" s="2">
        <f>'[1]2025年已发货'!E:E</f>
        <v>35</v>
      </c>
      <c r="F3641" s="4">
        <f>'[1]2025年已发货'!F:F</f>
        <v>45806</v>
      </c>
      <c r="G3641" s="2" t="str">
        <f>'[1]2025年已发货'!G:G</f>
        <v>（中铁北京局-资乐高速6标）四川省乐山市市中区土主镇资乐高速TJ6标项目试验室</v>
      </c>
      <c r="H3641" s="2" t="str">
        <f>'[1]2025年已发货'!H:H</f>
        <v>刘岩</v>
      </c>
      <c r="I3641" s="2">
        <f>'[1]2025年已发货'!I:I</f>
        <v>18543566469</v>
      </c>
      <c r="J3641" s="2" vm="1" t="e">
        <f>_xlfn._xlws.FILTER(辅助信息!D:D,辅助信息!G:G=G3641)</f>
        <v>#VALUE!</v>
      </c>
    </row>
    <row r="3642" spans="1:10">
      <c r="A3642" s="2" t="str">
        <f>'[1]2025年已发货'!A:A</f>
        <v>湖北商贸</v>
      </c>
      <c r="B3642" s="2" t="str">
        <f>'[1]2025年已发货'!B:B</f>
        <v>盘螺</v>
      </c>
      <c r="C3642" s="2" t="str">
        <f>'[1]2025年已发货'!C:C</f>
        <v>HRB400E Φ12</v>
      </c>
      <c r="D3642" s="2" t="str">
        <f>'[1]2025年已发货'!D:D</f>
        <v>吨</v>
      </c>
      <c r="E3642" s="2">
        <f>'[1]2025年已发货'!E:E</f>
        <v>35</v>
      </c>
      <c r="F3642" s="4">
        <f>'[1]2025年已发货'!F:F</f>
        <v>45806</v>
      </c>
      <c r="G3642" s="2" t="str">
        <f>'[1]2025年已发货'!G:G</f>
        <v>（中铁北京局-资乐高速6标）四川省乐山市市中区土主镇资乐高速TJ6标项目试验室</v>
      </c>
      <c r="H3642" s="2" t="str">
        <f>'[1]2025年已发货'!H:H</f>
        <v>刘岩</v>
      </c>
      <c r="I3642" s="2">
        <f>'[1]2025年已发货'!I:I</f>
        <v>18543566469</v>
      </c>
      <c r="J3642" s="2" vm="1" t="e">
        <f>_xlfn._xlws.FILTER(辅助信息!D:D,辅助信息!G:G=G3642)</f>
        <v>#VALUE!</v>
      </c>
    </row>
    <row r="3643" spans="1:10">
      <c r="A3643" s="2" t="str">
        <f>'[1]2025年已发货'!A:A</f>
        <v>山东高速</v>
      </c>
      <c r="B3643" s="2" t="str">
        <f>'[1]2025年已发货'!B:B</f>
        <v>高线</v>
      </c>
      <c r="C3643" s="2" t="str">
        <f>'[1]2025年已发货'!C:C</f>
        <v>HPB300Φ12</v>
      </c>
      <c r="D3643" s="2" t="str">
        <f>'[1]2025年已发货'!D:D</f>
        <v>吨</v>
      </c>
      <c r="E3643" s="2">
        <f>'[1]2025年已发货'!E:E</f>
        <v>35</v>
      </c>
      <c r="F3643" s="4">
        <f>'[1]2025年已发货'!F:F</f>
        <v>45806</v>
      </c>
      <c r="G3643" s="2" t="str">
        <f>'[1]2025年已发货'!G:G</f>
        <v>（中铁广州局-成渝扩容2标）四川省内江市资中县双龙镇朱家房子成渝扩容ZCB3-2标1#钢筋厂</v>
      </c>
      <c r="H3643" s="2" t="str">
        <f>'[1]2025年已发货'!H:H</f>
        <v>邓志强</v>
      </c>
      <c r="I3643" s="2">
        <f>'[1]2025年已发货'!I:I</f>
        <v>17603045490</v>
      </c>
      <c r="J3643" s="2" vm="1" t="e">
        <f>_xlfn._xlws.FILTER(辅助信息!D:D,辅助信息!G:G=G3643)</f>
        <v>#VALUE!</v>
      </c>
    </row>
    <row r="3644" spans="1:10">
      <c r="A3644" s="2" t="str">
        <f>'[1]2025年已发货'!A:A</f>
        <v>山东高速</v>
      </c>
      <c r="B3644" s="2" t="str">
        <f>'[1]2025年已发货'!B:B</f>
        <v>螺纹钢</v>
      </c>
      <c r="C3644" s="2" t="str">
        <f>'[1]2025年已发货'!C:C</f>
        <v>HRB400E Φ25 12m</v>
      </c>
      <c r="D3644" s="2" t="str">
        <f>'[1]2025年已发货'!D:D</f>
        <v>吨</v>
      </c>
      <c r="E3644" s="2">
        <f>'[1]2025年已发货'!E:E</f>
        <v>70</v>
      </c>
      <c r="F3644" s="4">
        <f>'[1]2025年已发货'!F:F</f>
        <v>45806</v>
      </c>
      <c r="G3644" s="2" t="str">
        <f>'[1]2025年已发货'!G:G</f>
        <v>（中铁广州局-成渝扩容2标）四川省资阳市雁江区南双路杨家糖房</v>
      </c>
      <c r="H3644" s="2" t="str">
        <f>'[1]2025年已发货'!H:H</f>
        <v>邓志强</v>
      </c>
      <c r="I3644" s="2">
        <f>'[1]2025年已发货'!I:I</f>
        <v>17603045490</v>
      </c>
      <c r="J3644" s="2" vm="1" t="e">
        <f>_xlfn._xlws.FILTER(辅助信息!D:D,辅助信息!G:G=G3644)</f>
        <v>#VALUE!</v>
      </c>
    </row>
    <row r="3645" spans="1:10">
      <c r="A3645" s="2" t="str">
        <f>'[1]2025年已发货'!A:A</f>
        <v>山东高速</v>
      </c>
      <c r="B3645" s="2" t="str">
        <f>'[1]2025年已发货'!B:B</f>
        <v>高线</v>
      </c>
      <c r="C3645" s="2" t="str">
        <f>'[1]2025年已发货'!C:C</f>
        <v>HPB300Φ12</v>
      </c>
      <c r="D3645" s="2" t="str">
        <f>'[1]2025年已发货'!D:D</f>
        <v>吨</v>
      </c>
      <c r="E3645" s="2">
        <f>'[1]2025年已发货'!E:E</f>
        <v>35</v>
      </c>
      <c r="F3645" s="4">
        <f>'[1]2025年已发货'!F:F</f>
        <v>45806</v>
      </c>
      <c r="G3645" s="2" t="str">
        <f>'[1]2025年已发货'!G:G</f>
        <v>（中铁广州局-成渝扩容2标）成渝扩容项目ZCB3-2标2＃拌和站【雁江区联盟桥东北50米(资资路) 】</v>
      </c>
      <c r="H3645" s="2" t="str">
        <f>'[1]2025年已发货'!H:H</f>
        <v>刘沛琦</v>
      </c>
      <c r="I3645" s="2">
        <f>'[1]2025年已发货'!I:I</f>
        <v>18011784798</v>
      </c>
      <c r="J3645" s="2" vm="1" t="e">
        <f>_xlfn._xlws.FILTER(辅助信息!D:D,辅助信息!G:G=G3645)</f>
        <v>#VALUE!</v>
      </c>
    </row>
    <row r="3646" spans="1:10">
      <c r="A3646" s="2" t="str">
        <f>'[1]2025年已发货'!A:A</f>
        <v>山东高速</v>
      </c>
      <c r="B3646" s="2" t="str">
        <f>'[1]2025年已发货'!B:B</f>
        <v>螺纹钢</v>
      </c>
      <c r="C3646" s="2" t="str">
        <f>'[1]2025年已发货'!C:C</f>
        <v>HRB400E Φ25 12m</v>
      </c>
      <c r="D3646" s="2" t="str">
        <f>'[1]2025年已发货'!D:D</f>
        <v>吨</v>
      </c>
      <c r="E3646" s="2">
        <f>'[1]2025年已发货'!E:E</f>
        <v>180</v>
      </c>
      <c r="F3646" s="4">
        <f>'[1]2025年已发货'!F:F</f>
        <v>45806</v>
      </c>
      <c r="G3646" s="2" t="str">
        <f>'[1]2025年已发货'!G:G</f>
        <v>（中铁广州局-成渝扩容2标）成渝扩容项目ZCB3-2标2＃拌和站【雁江区联盟桥东北50米(资资路) 】</v>
      </c>
      <c r="H3646" s="2" t="str">
        <f>'[1]2025年已发货'!H:H</f>
        <v>刘沛琦</v>
      </c>
      <c r="I3646" s="2">
        <f>'[1]2025年已发货'!I:I</f>
        <v>18011784798</v>
      </c>
      <c r="J3646" s="2" vm="1" t="e">
        <f>_xlfn._xlws.FILTER(辅助信息!D:D,辅助信息!G:G=G3646)</f>
        <v>#VALUE!</v>
      </c>
    </row>
    <row r="3647" spans="1:10">
      <c r="A3647" s="2" t="str">
        <f>'[1]2025年已发货'!A:A</f>
        <v>德胜</v>
      </c>
      <c r="B3647" s="2" t="str">
        <f>'[1]2025年已发货'!B:B</f>
        <v>螺纹钢</v>
      </c>
      <c r="C3647" s="2" t="str">
        <f>'[1]2025年已发货'!C:C</f>
        <v>HRB400E Φ16 9m</v>
      </c>
      <c r="D3647" s="2" t="str">
        <f>'[1]2025年已发货'!D:D</f>
        <v>吨</v>
      </c>
      <c r="E3647" s="2">
        <f>'[1]2025年已发货'!E:E</f>
        <v>35</v>
      </c>
      <c r="F3647" s="4">
        <f>'[1]2025年已发货'!F:F</f>
        <v>45807</v>
      </c>
      <c r="G3647" s="2" t="str">
        <f>'[1]2025年已发货'!G:G</f>
        <v>（中铁十局-资乐高速4标）四川省眉山市仁寿县彰加镇促进村中铁十局资乐高速1#钢筋场</v>
      </c>
      <c r="H3647" s="2" t="str">
        <f>'[1]2025年已发货'!H:H</f>
        <v>杨飞</v>
      </c>
      <c r="I3647" s="2">
        <f>'[1]2025年已发货'!I:I</f>
        <v>15667998777</v>
      </c>
      <c r="J3647" s="2" vm="1" t="e">
        <f>_xlfn._xlws.FILTER(辅助信息!D:D,辅助信息!G:G=G3647)</f>
        <v>#VALUE!</v>
      </c>
    </row>
    <row r="3648" spans="1:10">
      <c r="A3648" s="2" t="str">
        <f>'[1]2025年已发货'!A:A</f>
        <v>德胜</v>
      </c>
      <c r="B3648" s="2" t="str">
        <f>'[1]2025年已发货'!B:B</f>
        <v>螺纹钢</v>
      </c>
      <c r="C3648" s="2" t="str">
        <f>'[1]2025年已发货'!C:C</f>
        <v>HRB400E Φ25 9m</v>
      </c>
      <c r="D3648" s="2" t="str">
        <f>'[1]2025年已发货'!D:D</f>
        <v>吨</v>
      </c>
      <c r="E3648" s="2">
        <f>'[1]2025年已发货'!E:E</f>
        <v>35</v>
      </c>
      <c r="F3648" s="4">
        <f>'[1]2025年已发货'!F:F</f>
        <v>45807</v>
      </c>
      <c r="G3648" s="2" t="str">
        <f>'[1]2025年已发货'!G:G</f>
        <v>（中铁十局-资乐高速4标）四川省眉山市仁寿县彰加镇促进村中铁十局资乐高速1#钢筋场</v>
      </c>
      <c r="H3648" s="2" t="str">
        <f>'[1]2025年已发货'!H:H</f>
        <v>杨飞</v>
      </c>
      <c r="I3648" s="2">
        <f>'[1]2025年已发货'!I:I</f>
        <v>15667998777</v>
      </c>
      <c r="J3648" s="2" vm="1" t="e">
        <f>_xlfn._xlws.FILTER(辅助信息!D:D,辅助信息!G:G=G3648)</f>
        <v>#VALUE!</v>
      </c>
    </row>
    <row r="3649" spans="1:10">
      <c r="A3649" s="2" t="str">
        <f>'[1]2025年已发货'!A:A</f>
        <v>德胜</v>
      </c>
      <c r="B3649" s="2" t="str">
        <f>'[1]2025年已发货'!B:B</f>
        <v>螺纹钢</v>
      </c>
      <c r="C3649" s="2" t="str">
        <f>'[1]2025年已发货'!C:C</f>
        <v>HRB400E Φ28 9m</v>
      </c>
      <c r="D3649" s="2" t="str">
        <f>'[1]2025年已发货'!D:D</f>
        <v>吨</v>
      </c>
      <c r="E3649" s="2">
        <f>'[1]2025年已发货'!E:E</f>
        <v>35</v>
      </c>
      <c r="F3649" s="4">
        <f>'[1]2025年已发货'!F:F</f>
        <v>45807</v>
      </c>
      <c r="G3649" s="2" t="str">
        <f>'[1]2025年已发货'!G:G</f>
        <v>（中铁十局-资乐高速4标）四川省眉山市仁寿县彰加镇促进村中铁十局资乐高速1#钢筋场</v>
      </c>
      <c r="H3649" s="2" t="str">
        <f>'[1]2025年已发货'!H:H</f>
        <v>杨飞</v>
      </c>
      <c r="I3649" s="2">
        <f>'[1]2025年已发货'!I:I</f>
        <v>15667998777</v>
      </c>
      <c r="J3649" s="2" vm="1" t="e">
        <f>_xlfn._xlws.FILTER(辅助信息!D:D,辅助信息!G:G=G3649)</f>
        <v>#VALUE!</v>
      </c>
    </row>
    <row r="3650" spans="1:10">
      <c r="A3650" s="2" t="str">
        <f>'[1]2025年已发货'!A:A</f>
        <v>德胜</v>
      </c>
      <c r="B3650" s="2" t="str">
        <f>'[1]2025年已发货'!B:B</f>
        <v>螺纹钢</v>
      </c>
      <c r="C3650" s="2" t="str">
        <f>'[1]2025年已发货'!C:C</f>
        <v>HRB400E Φ12 9m</v>
      </c>
      <c r="D3650" s="2" t="str">
        <f>'[1]2025年已发货'!D:D</f>
        <v>吨</v>
      </c>
      <c r="E3650" s="2">
        <f>'[1]2025年已发货'!E:E</f>
        <v>35</v>
      </c>
      <c r="F3650" s="4">
        <f>'[1]2025年已发货'!F:F</f>
        <v>45807</v>
      </c>
      <c r="G3650" s="2" t="str">
        <f>'[1]2025年已发货'!G:G</f>
        <v>（中铁十局-资乐高速4标）四川省眉山市仁寿县彰加镇促进村中铁十局2#钢筋厂</v>
      </c>
      <c r="H3650" s="2" t="str">
        <f>'[1]2025年已发货'!H:H</f>
        <v>杨飞</v>
      </c>
      <c r="I3650" s="2">
        <f>'[1]2025年已发货'!I:I</f>
        <v>15667998777</v>
      </c>
      <c r="J3650" s="2" vm="1" t="e">
        <f>_xlfn._xlws.FILTER(辅助信息!D:D,辅助信息!G:G=G3650)</f>
        <v>#VALUE!</v>
      </c>
    </row>
    <row r="3651" spans="1:10">
      <c r="A3651" s="2" t="str">
        <f>'[1]2025年已发货'!A:A</f>
        <v>德胜</v>
      </c>
      <c r="B3651" s="2" t="str">
        <f>'[1]2025年已发货'!B:B</f>
        <v>螺纹钢</v>
      </c>
      <c r="C3651" s="2" t="str">
        <f>'[1]2025年已发货'!C:C</f>
        <v>HRB400E Φ16 9m</v>
      </c>
      <c r="D3651" s="2" t="str">
        <f>'[1]2025年已发货'!D:D</f>
        <v>吨</v>
      </c>
      <c r="E3651" s="2">
        <f>'[1]2025年已发货'!E:E</f>
        <v>35</v>
      </c>
      <c r="F3651" s="4">
        <f>'[1]2025年已发货'!F:F</f>
        <v>45807</v>
      </c>
      <c r="G3651" s="2" t="str">
        <f>'[1]2025年已发货'!G:G</f>
        <v>（中铁十局-资乐高速4标）四川省眉山市仁寿县彰加镇促进村中铁十局2#钢筋厂</v>
      </c>
      <c r="H3651" s="2" t="str">
        <f>'[1]2025年已发货'!H:H</f>
        <v>杨飞</v>
      </c>
      <c r="I3651" s="2">
        <f>'[1]2025年已发货'!I:I</f>
        <v>15667998777</v>
      </c>
      <c r="J3651" s="2" vm="1" t="e">
        <f>_xlfn._xlws.FILTER(辅助信息!D:D,辅助信息!G:G=G3651)</f>
        <v>#VALUE!</v>
      </c>
    </row>
    <row r="3652" spans="1:10">
      <c r="A3652" s="2" t="str">
        <f>'[1]2025年已发货'!A:A</f>
        <v>德胜</v>
      </c>
      <c r="B3652" s="2" t="str">
        <f>'[1]2025年已发货'!B:B</f>
        <v>螺纹钢</v>
      </c>
      <c r="C3652" s="2" t="str">
        <f>'[1]2025年已发货'!C:C</f>
        <v>HRB400E Φ25 9m</v>
      </c>
      <c r="D3652" s="2" t="str">
        <f>'[1]2025年已发货'!D:D</f>
        <v>吨</v>
      </c>
      <c r="E3652" s="2">
        <f>'[1]2025年已发货'!E:E</f>
        <v>35</v>
      </c>
      <c r="F3652" s="4">
        <f>'[1]2025年已发货'!F:F</f>
        <v>45807</v>
      </c>
      <c r="G3652" s="2" t="str">
        <f>'[1]2025年已发货'!G:G</f>
        <v>（中铁十局-资乐高速4标）四川省眉山市仁寿县彰加镇促进村中铁十局2#钢筋厂</v>
      </c>
      <c r="H3652" s="2" t="str">
        <f>'[1]2025年已发货'!H:H</f>
        <v>杨飞</v>
      </c>
      <c r="I3652" s="2">
        <f>'[1]2025年已发货'!I:I</f>
        <v>15667998777</v>
      </c>
      <c r="J3652" s="2" vm="1" t="e">
        <f>_xlfn._xlws.FILTER(辅助信息!D:D,辅助信息!G:G=G3652)</f>
        <v>#VALUE!</v>
      </c>
    </row>
    <row r="3653" spans="1:10">
      <c r="A3653" s="2" t="str">
        <f>'[1]2025年已发货'!A:A</f>
        <v>德胜</v>
      </c>
      <c r="B3653" s="2" t="str">
        <f>'[1]2025年已发货'!B:B</f>
        <v>螺纹钢</v>
      </c>
      <c r="C3653" s="2" t="str">
        <f>'[1]2025年已发货'!C:C</f>
        <v>HRB400E Φ28 9m</v>
      </c>
      <c r="D3653" s="2" t="str">
        <f>'[1]2025年已发货'!D:D</f>
        <v>吨</v>
      </c>
      <c r="E3653" s="2">
        <f>'[1]2025年已发货'!E:E</f>
        <v>35</v>
      </c>
      <c r="F3653" s="4">
        <f>'[1]2025年已发货'!F:F</f>
        <v>45807</v>
      </c>
      <c r="G3653" s="2" t="str">
        <f>'[1]2025年已发货'!G:G</f>
        <v>（中铁十局-资乐高速4标）四川省眉山市仁寿县彰加镇促进村中铁十局2#钢筋厂</v>
      </c>
      <c r="H3653" s="2" t="str">
        <f>'[1]2025年已发货'!H:H</f>
        <v>杨飞</v>
      </c>
      <c r="I3653" s="2">
        <f>'[1]2025年已发货'!I:I</f>
        <v>15667998777</v>
      </c>
      <c r="J3653" s="2" vm="1" t="e">
        <f>_xlfn._xlws.FILTER(辅助信息!D:D,辅助信息!G:G=G3653)</f>
        <v>#VALUE!</v>
      </c>
    </row>
    <row r="3654" spans="1:10">
      <c r="A3654" s="2" t="str">
        <f>'[1]2025年已发货'!A:A</f>
        <v>德胜</v>
      </c>
      <c r="B3654" s="2" t="str">
        <f>'[1]2025年已发货'!B:B</f>
        <v>螺纹钢</v>
      </c>
      <c r="C3654" s="2" t="str">
        <f>'[1]2025年已发货'!C:C</f>
        <v>HRB400E Φ28 12m</v>
      </c>
      <c r="D3654" s="2" t="str">
        <f>'[1]2025年已发货'!D:D</f>
        <v>吨</v>
      </c>
      <c r="E3654" s="2">
        <f>'[1]2025年已发货'!E:E</f>
        <v>35</v>
      </c>
      <c r="F3654" s="4">
        <f>'[1]2025年已发货'!F:F</f>
        <v>45807</v>
      </c>
      <c r="G3654" s="2" t="str">
        <f>'[1]2025年已发货'!G:G</f>
        <v>（中铁广州局-资乐高速5标）四川省乐山市井研县希望大道116号</v>
      </c>
      <c r="H3654" s="2" t="str">
        <f>'[1]2025年已发货'!H:H</f>
        <v>廖俊杰</v>
      </c>
      <c r="I3654" s="2">
        <f>'[1]2025年已发货'!I:I</f>
        <v>15775100965</v>
      </c>
      <c r="J3654" s="2" vm="1" t="e">
        <f>_xlfn._xlws.FILTER(辅助信息!D:D,辅助信息!G:G=G3654)</f>
        <v>#VALUE!</v>
      </c>
    </row>
    <row r="3655" spans="1:10">
      <c r="A3655" s="2" t="str">
        <f>'[1]2025年已发货'!A:A</f>
        <v>德胜</v>
      </c>
      <c r="B3655" s="2" t="str">
        <f>'[1]2025年已发货'!B:B</f>
        <v>螺纹钢</v>
      </c>
      <c r="C3655" s="2" t="str">
        <f>'[1]2025年已发货'!C:C</f>
        <v>HRB400E Φ20 12m</v>
      </c>
      <c r="D3655" s="2" t="str">
        <f>'[1]2025年已发货'!D:D</f>
        <v>吨</v>
      </c>
      <c r="E3655" s="2">
        <f>'[1]2025年已发货'!E:E</f>
        <v>35</v>
      </c>
      <c r="F3655" s="4">
        <f>'[1]2025年已发货'!F:F</f>
        <v>45807</v>
      </c>
      <c r="G3655" s="2" t="str">
        <f>'[1]2025年已发货'!G:G</f>
        <v>（中铁广州局-资乐高速5标）四川省乐山市井研县希望大道116号</v>
      </c>
      <c r="H3655" s="2" t="str">
        <f>'[1]2025年已发货'!H:H</f>
        <v>廖俊杰</v>
      </c>
      <c r="I3655" s="2">
        <f>'[1]2025年已发货'!I:I</f>
        <v>15775100965</v>
      </c>
      <c r="J3655" s="2" vm="1" t="e">
        <f>_xlfn._xlws.FILTER(辅助信息!D:D,辅助信息!G:G=G3655)</f>
        <v>#VALUE!</v>
      </c>
    </row>
    <row r="3656" spans="1:10">
      <c r="A3656" s="2" t="str">
        <f>'[1]2025年已发货'!A:A</f>
        <v>湖北商贸</v>
      </c>
      <c r="B3656" s="2" t="str">
        <f>'[1]2025年已发货'!B:B</f>
        <v>高线</v>
      </c>
      <c r="C3656" s="2" t="str">
        <f>'[1]2025年已发货'!C:C</f>
        <v>HPB300Φ12</v>
      </c>
      <c r="D3656" s="2" t="str">
        <f>'[1]2025年已发货'!D:D</f>
        <v>吨</v>
      </c>
      <c r="E3656" s="2">
        <f>'[1]2025年已发货'!E:E</f>
        <v>35</v>
      </c>
      <c r="F3656" s="4">
        <f>'[1]2025年已发货'!F:F</f>
        <v>45807</v>
      </c>
      <c r="G3656" s="2" t="str">
        <f>'[1]2025年已发货'!G:G</f>
        <v>（中铁十局-资乐高速4标）四川省眉山市仁寿县彰加镇促进村中铁十局资乐高速1#钢筋场</v>
      </c>
      <c r="H3656" s="2" t="str">
        <f>'[1]2025年已发货'!H:H</f>
        <v>杨飞</v>
      </c>
      <c r="I3656" s="2">
        <f>'[1]2025年已发货'!I:I</f>
        <v>15667998777</v>
      </c>
      <c r="J3656" s="2" vm="1" t="e">
        <f>_xlfn._xlws.FILTER(辅助信息!D:D,辅助信息!G:G=G3656)</f>
        <v>#VALUE!</v>
      </c>
    </row>
    <row r="3657" spans="1:10">
      <c r="A3657" s="2" t="str">
        <f>'[1]2025年已发货'!A:A</f>
        <v>湖北商贸</v>
      </c>
      <c r="B3657" s="2" t="str">
        <f>'[1]2025年已发货'!B:B</f>
        <v>螺纹钢</v>
      </c>
      <c r="C3657" s="2" t="str">
        <f>'[1]2025年已发货'!C:C</f>
        <v>HRB500E Φ28 12m</v>
      </c>
      <c r="D3657" s="2" t="str">
        <f>'[1]2025年已发货'!D:D</f>
        <v>吨</v>
      </c>
      <c r="E3657" s="2">
        <f>'[1]2025年已发货'!E:E</f>
        <v>35</v>
      </c>
      <c r="F3657" s="4">
        <f>'[1]2025年已发货'!F:F</f>
        <v>45807</v>
      </c>
      <c r="G3657" s="2" t="str">
        <f>'[1]2025年已发货'!G:G</f>
        <v>（中铁十局-资乐高速4标）四川省眉山市仁寿县彰加镇促进村中铁十局资乐高速1#钢筋场</v>
      </c>
      <c r="H3657" s="2" t="str">
        <f>'[1]2025年已发货'!H:H</f>
        <v>杨飞</v>
      </c>
      <c r="I3657" s="2">
        <f>'[1]2025年已发货'!I:I</f>
        <v>15667998777</v>
      </c>
      <c r="J3657" s="2" vm="1" t="e">
        <f>_xlfn._xlws.FILTER(辅助信息!D:D,辅助信息!G:G=G3657)</f>
        <v>#VALUE!</v>
      </c>
    </row>
    <row r="3658" spans="1:10">
      <c r="A3658" s="2" t="str">
        <f>'[1]2025年已发货'!A:A</f>
        <v>湖北商贸</v>
      </c>
      <c r="B3658" s="2" t="str">
        <f>'[1]2025年已发货'!B:B</f>
        <v>盘螺</v>
      </c>
      <c r="C3658" s="2" t="str">
        <f>'[1]2025年已发货'!C:C</f>
        <v>HRB400E Φ12</v>
      </c>
      <c r="D3658" s="2" t="str">
        <f>'[1]2025年已发货'!D:D</f>
        <v>吨</v>
      </c>
      <c r="E3658" s="2">
        <f>'[1]2025年已发货'!E:E</f>
        <v>35</v>
      </c>
      <c r="F3658" s="4">
        <f>'[1]2025年已发货'!F:F</f>
        <v>45807</v>
      </c>
      <c r="G3658" s="2" t="str">
        <f>'[1]2025年已发货'!G:G</f>
        <v>（中铁广州局-资乐高速5标）四川省乐山市井研县希望大道116号</v>
      </c>
      <c r="H3658" s="2" t="str">
        <f>'[1]2025年已发货'!H:H</f>
        <v>廖俊杰</v>
      </c>
      <c r="I3658" s="2">
        <f>'[1]2025年已发货'!I:I</f>
        <v>15775100965</v>
      </c>
      <c r="J3658" s="2" vm="1" t="e">
        <f>_xlfn._xlws.FILTER(辅助信息!D:D,辅助信息!G:G=G3658)</f>
        <v>#VALUE!</v>
      </c>
    </row>
    <row r="3659" spans="1:10">
      <c r="A3659" s="2" t="str">
        <f>'[1]2025年已发货'!A:A</f>
        <v>湖北商贸</v>
      </c>
      <c r="B3659" s="2" t="str">
        <f>'[1]2025年已发货'!B:B</f>
        <v>螺纹钢</v>
      </c>
      <c r="C3659" s="2" t="str">
        <f>'[1]2025年已发货'!C:C</f>
        <v>HRB400E Φ28 12m</v>
      </c>
      <c r="D3659" s="2" t="str">
        <f>'[1]2025年已发货'!D:D</f>
        <v>吨</v>
      </c>
      <c r="E3659" s="2">
        <f>'[1]2025年已发货'!E:E</f>
        <v>35</v>
      </c>
      <c r="F3659" s="4">
        <f>'[1]2025年已发货'!F:F</f>
        <v>45807</v>
      </c>
      <c r="G3659" s="2" t="str">
        <f>'[1]2025年已发货'!G:G</f>
        <v>（中铁广州局-资乐高速5标）四川省乐山市井研县希望大道116号</v>
      </c>
      <c r="H3659" s="2" t="str">
        <f>'[1]2025年已发货'!H:H</f>
        <v>廖俊杰</v>
      </c>
      <c r="I3659" s="2">
        <f>'[1]2025年已发货'!I:I</f>
        <v>15775100965</v>
      </c>
      <c r="J3659" s="2" vm="1" t="e">
        <f>_xlfn._xlws.FILTER(辅助信息!D:D,辅助信息!G:G=G3659)</f>
        <v>#VALUE!</v>
      </c>
    </row>
    <row r="3660" spans="1:10">
      <c r="A3660" s="2" t="str">
        <f>'[1]2025年已发货'!A:A</f>
        <v>晋邦</v>
      </c>
      <c r="B3660" s="2" t="str">
        <f>'[1]2025年已发货'!B:B</f>
        <v>直螺纹</v>
      </c>
      <c r="C3660" s="2" t="str">
        <f>'[1]2025年已发货'!C:C</f>
        <v>HRB400E Φ18 9m</v>
      </c>
      <c r="D3660" s="2" t="str">
        <f>'[1]2025年已发货'!D:D</f>
        <v>吨</v>
      </c>
      <c r="E3660" s="2">
        <f>'[1]2025年已发货'!E:E</f>
        <v>3</v>
      </c>
      <c r="F3660" s="4">
        <f>'[1]2025年已发货'!F:F</f>
        <v>45807</v>
      </c>
      <c r="G3660" s="2" t="str">
        <f>'[1]2025年已发货'!G:G</f>
        <v>（十九冶-江龙高速一分部）重庆市云阳县X886附近中国十九冶开云高速项目总包部西98米*复兴互通预制梁场</v>
      </c>
      <c r="H3660" s="2" t="str">
        <f>'[1]2025年已发货'!H:H</f>
        <v>吴章红</v>
      </c>
      <c r="I3660" s="2">
        <f>'[1]2025年已发货'!I:I</f>
        <v>18628165772</v>
      </c>
      <c r="J3660" s="2" vm="1" t="e">
        <f>_xlfn._xlws.FILTER(辅助信息!D:D,辅助信息!G:G=G3660)</f>
        <v>#VALUE!</v>
      </c>
    </row>
    <row r="3661" spans="1:10">
      <c r="A3661" s="2" t="str">
        <f>'[1]2025年已发货'!A:A</f>
        <v>晋邦</v>
      </c>
      <c r="B3661" s="2" t="str">
        <f>'[1]2025年已发货'!B:B</f>
        <v>直螺纹</v>
      </c>
      <c r="C3661" s="2" t="str">
        <f>'[1]2025年已发货'!C:C</f>
        <v>HRB400E Φ20 9m</v>
      </c>
      <c r="D3661" s="2" t="str">
        <f>'[1]2025年已发货'!D:D</f>
        <v>吨</v>
      </c>
      <c r="E3661" s="2">
        <f>'[1]2025年已发货'!E:E</f>
        <v>9</v>
      </c>
      <c r="F3661" s="4">
        <f>'[1]2025年已发货'!F:F</f>
        <v>45807</v>
      </c>
      <c r="G3661" s="2" t="str">
        <f>'[1]2025年已发货'!G:G</f>
        <v>（十九冶-江龙高速一分部）重庆市云阳县X886附近中国十九冶开云高速项目总包部西98米*复兴互通预制梁场</v>
      </c>
      <c r="H3661" s="2" t="str">
        <f>'[1]2025年已发货'!H:H</f>
        <v>吴章红</v>
      </c>
      <c r="I3661" s="2">
        <f>'[1]2025年已发货'!I:I</f>
        <v>18628165772</v>
      </c>
      <c r="J3661" s="2" vm="1" t="e">
        <f>_xlfn._xlws.FILTER(辅助信息!D:D,辅助信息!G:G=G3661)</f>
        <v>#VALUE!</v>
      </c>
    </row>
    <row r="3662" spans="1:10">
      <c r="A3662" s="2" t="str">
        <f>'[1]2025年已发货'!A:A</f>
        <v>晋邦</v>
      </c>
      <c r="B3662" s="2" t="str">
        <f>'[1]2025年已发货'!B:B</f>
        <v>直螺纹</v>
      </c>
      <c r="C3662" s="2" t="str">
        <f>'[1]2025年已发货'!C:C</f>
        <v>HRB400E Φ22 9m</v>
      </c>
      <c r="D3662" s="2" t="str">
        <f>'[1]2025年已发货'!D:D</f>
        <v>吨</v>
      </c>
      <c r="E3662" s="2">
        <f>'[1]2025年已发货'!E:E</f>
        <v>12</v>
      </c>
      <c r="F3662" s="4">
        <f>'[1]2025年已发货'!F:F</f>
        <v>45807</v>
      </c>
      <c r="G3662" s="2" t="str">
        <f>'[1]2025年已发货'!G:G</f>
        <v>（十九冶-江龙高速一分部）重庆市云阳县X886附近中国十九冶开云高速项目总包部西98米*复兴互通预制梁场</v>
      </c>
      <c r="H3662" s="2" t="str">
        <f>'[1]2025年已发货'!H:H</f>
        <v>吴章红</v>
      </c>
      <c r="I3662" s="2">
        <f>'[1]2025年已发货'!I:I</f>
        <v>18628165772</v>
      </c>
      <c r="J3662" s="2" vm="1" t="e">
        <f>_xlfn._xlws.FILTER(辅助信息!D:D,辅助信息!G:G=G3662)</f>
        <v>#VALUE!</v>
      </c>
    </row>
    <row r="3663" spans="1:10">
      <c r="A3663" s="2" t="str">
        <f>'[1]2025年已发货'!A:A</f>
        <v>晋邦</v>
      </c>
      <c r="B3663" s="2" t="str">
        <f>'[1]2025年已发货'!B:B</f>
        <v>直螺纹</v>
      </c>
      <c r="C3663" s="2" t="str">
        <f>'[1]2025年已发货'!C:C</f>
        <v>HRB400E Φ32 9m</v>
      </c>
      <c r="D3663" s="2" t="str">
        <f>'[1]2025年已发货'!D:D</f>
        <v>吨</v>
      </c>
      <c r="E3663" s="2">
        <f>'[1]2025年已发货'!E:E</f>
        <v>9</v>
      </c>
      <c r="F3663" s="4">
        <f>'[1]2025年已发货'!F:F</f>
        <v>45807</v>
      </c>
      <c r="G3663" s="2" t="str">
        <f>'[1]2025年已发货'!G:G</f>
        <v>（十九冶-江龙高速一分部）重庆市云阳县X886附近中国十九冶开云高速项目总包部西98米*复兴互通预制梁场</v>
      </c>
      <c r="H3663" s="2" t="str">
        <f>'[1]2025年已发货'!H:H</f>
        <v>吴章红</v>
      </c>
      <c r="I3663" s="2">
        <f>'[1]2025年已发货'!I:I</f>
        <v>18628165772</v>
      </c>
      <c r="J3663" s="2" vm="1" t="e">
        <f>_xlfn._xlws.FILTER(辅助信息!D:D,辅助信息!G:G=G3663)</f>
        <v>#VALUE!</v>
      </c>
    </row>
    <row r="3664" spans="1:10">
      <c r="A3664" s="2" t="str">
        <f>'[1]2025年已发货'!A:A</f>
        <v>晋邦</v>
      </c>
      <c r="B3664" s="2" t="str">
        <f>'[1]2025年已发货'!B:B</f>
        <v>盘螺</v>
      </c>
      <c r="C3664" s="2" t="str">
        <f>'[1]2025年已发货'!C:C</f>
        <v>HRB400E Φ10</v>
      </c>
      <c r="D3664" s="2" t="str">
        <f>'[1]2025年已发货'!D:D</f>
        <v>吨</v>
      </c>
      <c r="E3664" s="2">
        <f>'[1]2025年已发货'!E:E</f>
        <v>2.5</v>
      </c>
      <c r="F3664" s="4">
        <f>'[1]2025年已发货'!F:F</f>
        <v>45807</v>
      </c>
      <c r="G3664" s="2" t="str">
        <f>'[1]2025年已发货'!G:G</f>
        <v>（十九冶-江龙高速一分部）重庆市云阳县X886附近中国十九冶开云高速项目总包部西98米*复兴互通预制梁场</v>
      </c>
      <c r="H3664" s="2" t="str">
        <f>'[1]2025年已发货'!H:H</f>
        <v>吴章红</v>
      </c>
      <c r="I3664" s="2">
        <f>'[1]2025年已发货'!I:I</f>
        <v>18628165772</v>
      </c>
      <c r="J3664" s="2" vm="1" t="e">
        <f>_xlfn._xlws.FILTER(辅助信息!D:D,辅助信息!G:G=G3664)</f>
        <v>#VALUE!</v>
      </c>
    </row>
    <row r="3665" spans="1:10">
      <c r="A3665" s="2" t="str">
        <f>'[1]2025年已发货'!A:A</f>
        <v>吉晨盛泰</v>
      </c>
      <c r="B3665" s="2" t="str">
        <f>'[1]2025年已发货'!B:B</f>
        <v>盘螺</v>
      </c>
      <c r="C3665" s="2" t="str">
        <f>'[1]2025年已发货'!C:C</f>
        <v>HRB400EΦ10mm</v>
      </c>
      <c r="D3665" s="2" t="str">
        <f>'[1]2025年已发货'!D:D</f>
        <v>吨</v>
      </c>
      <c r="E3665" s="2">
        <f>'[1]2025年已发货'!E:E</f>
        <v>105</v>
      </c>
      <c r="F3665" s="4">
        <f>'[1]2025年已发货'!F:F</f>
        <v>45807</v>
      </c>
      <c r="G3665" s="2" t="str">
        <f>'[1]2025年已发货'!G:G</f>
        <v>（5标一分部十局第七公司）四川省凉山州布拖县委只洛乡委之洛村</v>
      </c>
      <c r="H3665" s="2" t="str">
        <f>'[1]2025年已发货'!H:H</f>
        <v>吴裕</v>
      </c>
      <c r="I3665" s="2">
        <f>'[1]2025年已发货'!I:I</f>
        <v>19802920715</v>
      </c>
      <c r="J3665" s="2" vm="1" t="e">
        <f>_xlfn._xlws.FILTER(辅助信息!D:D,辅助信息!G:G=G3665)</f>
        <v>#VALUE!</v>
      </c>
    </row>
    <row r="3666" spans="1:10">
      <c r="A3666" s="2" t="str">
        <f>'[1]2025年已发货'!A:A</f>
        <v>吉晨盛泰</v>
      </c>
      <c r="B3666" s="2" t="str">
        <f>'[1]2025年已发货'!B:B</f>
        <v>螺纹钢</v>
      </c>
      <c r="C3666" s="2" t="str">
        <f>'[1]2025年已发货'!C:C</f>
        <v>HRB400EΦ12mm</v>
      </c>
      <c r="D3666" s="2" t="str">
        <f>'[1]2025年已发货'!D:D</f>
        <v>吨</v>
      </c>
      <c r="E3666" s="2">
        <f>'[1]2025年已发货'!E:E</f>
        <v>105</v>
      </c>
      <c r="F3666" s="4">
        <f>'[1]2025年已发货'!F:F</f>
        <v>45807</v>
      </c>
      <c r="G3666" s="2" t="str">
        <f>'[1]2025年已发货'!G:G</f>
        <v>（5标一分部十局第七公司）四川省凉山州布拖县委只洛乡委之洛村</v>
      </c>
      <c r="H3666" s="2" t="str">
        <f>'[1]2025年已发货'!H:H</f>
        <v>吴裕</v>
      </c>
      <c r="I3666" s="2">
        <f>'[1]2025年已发货'!I:I</f>
        <v>19802920715</v>
      </c>
      <c r="J3666" s="2" vm="1" t="e">
        <f>_xlfn._xlws.FILTER(辅助信息!D:D,辅助信息!G:G=G3666)</f>
        <v>#VALUE!</v>
      </c>
    </row>
    <row r="3667" spans="1:10">
      <c r="A3667" s="2" t="str">
        <f>'[1]2025年已发货'!A:A</f>
        <v>吉晨盛泰</v>
      </c>
      <c r="B3667" s="2" t="str">
        <f>'[1]2025年已发货'!B:B</f>
        <v>螺纹钢</v>
      </c>
      <c r="C3667" s="2" t="str">
        <f>'[1]2025年已发货'!C:C</f>
        <v>HRB400EΦ14mm</v>
      </c>
      <c r="D3667" s="2" t="str">
        <f>'[1]2025年已发货'!D:D</f>
        <v>吨</v>
      </c>
      <c r="E3667" s="2">
        <f>'[1]2025年已发货'!E:E</f>
        <v>35</v>
      </c>
      <c r="F3667" s="4">
        <f>'[1]2025年已发货'!F:F</f>
        <v>45807</v>
      </c>
      <c r="G3667" s="2" t="str">
        <f>'[1]2025年已发货'!G:G</f>
        <v>（5标一分部十局第七公司）四川省凉山州布拖县委只洛乡委之洛村</v>
      </c>
      <c r="H3667" s="2" t="str">
        <f>'[1]2025年已发货'!H:H</f>
        <v>吴裕</v>
      </c>
      <c r="I3667" s="2">
        <f>'[1]2025年已发货'!I:I</f>
        <v>19802920715</v>
      </c>
      <c r="J3667" s="2" vm="1" t="e">
        <f>_xlfn._xlws.FILTER(辅助信息!D:D,辅助信息!G:G=G3667)</f>
        <v>#VALUE!</v>
      </c>
    </row>
    <row r="3668" spans="1:10">
      <c r="A3668" s="2" t="str">
        <f>'[1]2025年已发货'!A:A</f>
        <v>吉晨盛泰</v>
      </c>
      <c r="B3668" s="2" t="str">
        <f>'[1]2025年已发货'!B:B</f>
        <v>螺纹钢</v>
      </c>
      <c r="C3668" s="2" t="str">
        <f>'[1]2025年已发货'!C:C</f>
        <v>HRB400EΦ16mm</v>
      </c>
      <c r="D3668" s="2" t="str">
        <f>'[1]2025年已发货'!D:D</f>
        <v>吨</v>
      </c>
      <c r="E3668" s="2">
        <f>'[1]2025年已发货'!E:E</f>
        <v>70</v>
      </c>
      <c r="F3668" s="4">
        <f>'[1]2025年已发货'!F:F</f>
        <v>45807</v>
      </c>
      <c r="G3668" s="2" t="str">
        <f>'[1]2025年已发货'!G:G</f>
        <v>（5标一分部十局第七公司）四川省凉山州布拖县委只洛乡委之洛村</v>
      </c>
      <c r="H3668" s="2" t="str">
        <f>'[1]2025年已发货'!H:H</f>
        <v>吴裕</v>
      </c>
      <c r="I3668" s="2">
        <f>'[1]2025年已发货'!I:I</f>
        <v>19802920715</v>
      </c>
      <c r="J3668" s="2" vm="1" t="e">
        <f>_xlfn._xlws.FILTER(辅助信息!D:D,辅助信息!G:G=G3668)</f>
        <v>#VALUE!</v>
      </c>
    </row>
    <row r="3669" spans="1:10">
      <c r="A3669" s="2" t="str">
        <f>'[1]2025年已发货'!A:A</f>
        <v>吉晨盛泰</v>
      </c>
      <c r="B3669" s="2" t="str">
        <f>'[1]2025年已发货'!B:B</f>
        <v>螺纹钢</v>
      </c>
      <c r="C3669" s="2" t="str">
        <f>'[1]2025年已发货'!C:C</f>
        <v>HRB400EΦ18mm</v>
      </c>
      <c r="D3669" s="2" t="str">
        <f>'[1]2025年已发货'!D:D</f>
        <v>吨</v>
      </c>
      <c r="E3669" s="2">
        <f>'[1]2025年已发货'!E:E</f>
        <v>35</v>
      </c>
      <c r="F3669" s="4">
        <f>'[1]2025年已发货'!F:F</f>
        <v>45807</v>
      </c>
      <c r="G3669" s="2" t="str">
        <f>'[1]2025年已发货'!G:G</f>
        <v>（5标一分部十局第七公司）四川省凉山州布拖县委只洛乡委之洛村</v>
      </c>
      <c r="H3669" s="2" t="str">
        <f>'[1]2025年已发货'!H:H</f>
        <v>吴裕</v>
      </c>
      <c r="I3669" s="2">
        <f>'[1]2025年已发货'!I:I</f>
        <v>19802920715</v>
      </c>
      <c r="J3669" s="2" vm="1" t="e">
        <f>_xlfn._xlws.FILTER(辅助信息!D:D,辅助信息!G:G=G3669)</f>
        <v>#VALUE!</v>
      </c>
    </row>
    <row r="3670" spans="1:10">
      <c r="A3670" s="2" t="str">
        <f>'[1]2025年已发货'!A:A</f>
        <v>吉晨盛泰</v>
      </c>
      <c r="B3670" s="2" t="str">
        <f>'[1]2025年已发货'!B:B</f>
        <v>螺纹钢</v>
      </c>
      <c r="C3670" s="2" t="str">
        <f>'[1]2025年已发货'!C:C</f>
        <v>HRB500EΦ32mm</v>
      </c>
      <c r="D3670" s="2" t="str">
        <f>'[1]2025年已发货'!D:D</f>
        <v>吨</v>
      </c>
      <c r="E3670" s="2">
        <f>'[1]2025年已发货'!E:E</f>
        <v>35</v>
      </c>
      <c r="F3670" s="4">
        <f>'[1]2025年已发货'!F:F</f>
        <v>45807</v>
      </c>
      <c r="G3670" s="2" t="str">
        <f>'[1]2025年已发货'!G:G</f>
        <v>（5标一分部十局第七公司）四川省凉山州布拖县委只洛乡委之洛村</v>
      </c>
      <c r="H3670" s="2" t="str">
        <f>'[1]2025年已发货'!H:H</f>
        <v>吴裕</v>
      </c>
      <c r="I3670" s="2">
        <f>'[1]2025年已发货'!I:I</f>
        <v>19802920715</v>
      </c>
      <c r="J3670" s="2" vm="1" t="e">
        <f>_xlfn._xlws.FILTER(辅助信息!D:D,辅助信息!G:G=G3670)</f>
        <v>#VALUE!</v>
      </c>
    </row>
    <row r="3671" spans="1:10">
      <c r="A3671" s="2" t="str">
        <f>'[1]2025年已发货'!A:A</f>
        <v>吉晨盛泰</v>
      </c>
      <c r="B3671" s="2" t="str">
        <f>'[1]2025年已发货'!B:B</f>
        <v>螺纹钢</v>
      </c>
      <c r="C3671" s="2" t="str">
        <f>'[1]2025年已发货'!C:C</f>
        <v>HRB400EФ12mm</v>
      </c>
      <c r="D3671" s="2" t="str">
        <f>'[1]2025年已发货'!D:D</f>
        <v>吨</v>
      </c>
      <c r="E3671" s="2">
        <f>'[1]2025年已发货'!E:E</f>
        <v>150</v>
      </c>
      <c r="F3671" s="4">
        <f>'[1]2025年已发货'!F:F</f>
        <v>45807</v>
      </c>
      <c r="G3671" s="2" t="str">
        <f>'[1]2025年已发货'!G:G</f>
        <v>凉山州昭觉县新城镇阿都马打中铁十局2#梁场（中铁十局西昭高速3号拌合站过磅）</v>
      </c>
      <c r="H3671" s="2" t="str">
        <f>'[1]2025年已发货'!H:H</f>
        <v>魏忠魁</v>
      </c>
      <c r="I3671" s="2">
        <f>'[1]2025年已发货'!I:I</f>
        <v>18229056777</v>
      </c>
      <c r="J3671" s="2" vm="1" t="e">
        <f>_xlfn._xlws.FILTER(辅助信息!D:D,辅助信息!G:G=G3671)</f>
        <v>#VALUE!</v>
      </c>
    </row>
    <row r="3672" spans="1:10">
      <c r="A3672" s="2" t="str">
        <f>'[1]2025年已发货'!A:A</f>
        <v>吉晨盛泰</v>
      </c>
      <c r="B3672" s="2" t="str">
        <f>'[1]2025年已发货'!B:B</f>
        <v>螺纹钢</v>
      </c>
      <c r="C3672" s="2" t="str">
        <f>'[1]2025年已发货'!C:C</f>
        <v>HRB400EФ12mm</v>
      </c>
      <c r="D3672" s="2" t="str">
        <f>'[1]2025年已发货'!D:D</f>
        <v>吨</v>
      </c>
      <c r="E3672" s="2">
        <f>'[1]2025年已发货'!E:E</f>
        <v>15</v>
      </c>
      <c r="F3672" s="4">
        <f>'[1]2025年已发货'!F:F</f>
        <v>45807</v>
      </c>
      <c r="G3672" s="2" t="str">
        <f>'[1]2025年已发货'!G:G</f>
        <v>凉山州昭觉县达洛乡村委会东300米</v>
      </c>
      <c r="H3672" s="2" t="str">
        <f>'[1]2025年已发货'!H:H</f>
        <v>魏忠魁</v>
      </c>
      <c r="I3672" s="2">
        <f>'[1]2025年已发货'!I:I</f>
        <v>18229056777</v>
      </c>
      <c r="J3672" s="2" vm="1" t="e">
        <f>_xlfn._xlws.FILTER(辅助信息!D:D,辅助信息!G:G=G3672)</f>
        <v>#VALUE!</v>
      </c>
    </row>
    <row r="3673" spans="1:10">
      <c r="A3673" s="2" t="str">
        <f>'[1]2025年已发货'!A:A</f>
        <v>吉晨盛泰</v>
      </c>
      <c r="B3673" s="2" t="str">
        <f>'[1]2025年已发货'!B:B</f>
        <v>螺纹钢</v>
      </c>
      <c r="C3673" s="2" t="str">
        <f>'[1]2025年已发货'!C:C</f>
        <v>HRB400EФ14mm</v>
      </c>
      <c r="D3673" s="2" t="str">
        <f>'[1]2025年已发货'!D:D</f>
        <v>吨</v>
      </c>
      <c r="E3673" s="2">
        <f>'[1]2025年已发货'!E:E</f>
        <v>10</v>
      </c>
      <c r="F3673" s="4">
        <f>'[1]2025年已发货'!F:F</f>
        <v>45807</v>
      </c>
      <c r="G3673" s="2" t="str">
        <f>'[1]2025年已发货'!G:G</f>
        <v>凉山州昭觉县达洛乡村委会东300米</v>
      </c>
      <c r="H3673" s="2" t="str">
        <f>'[1]2025年已发货'!H:H</f>
        <v>魏忠魁</v>
      </c>
      <c r="I3673" s="2">
        <f>'[1]2025年已发货'!I:I</f>
        <v>18229056777</v>
      </c>
      <c r="J3673" s="2" vm="1" t="e">
        <f>_xlfn._xlws.FILTER(辅助信息!D:D,辅助信息!G:G=G3673)</f>
        <v>#VALUE!</v>
      </c>
    </row>
    <row r="3674" spans="1:10">
      <c r="A3674" s="2" t="str">
        <f>'[1]2025年已发货'!A:A</f>
        <v>吉晨盛泰</v>
      </c>
      <c r="B3674" s="2" t="str">
        <f>'[1]2025年已发货'!B:B</f>
        <v>螺纹钢</v>
      </c>
      <c r="C3674" s="2" t="str">
        <f>'[1]2025年已发货'!C:C</f>
        <v>HRB400EФ16mm</v>
      </c>
      <c r="D3674" s="2" t="str">
        <f>'[1]2025年已发货'!D:D</f>
        <v>吨</v>
      </c>
      <c r="E3674" s="2">
        <f>'[1]2025年已发货'!E:E</f>
        <v>4</v>
      </c>
      <c r="F3674" s="4">
        <f>'[1]2025年已发货'!F:F</f>
        <v>45807</v>
      </c>
      <c r="G3674" s="2" t="str">
        <f>'[1]2025年已发货'!G:G</f>
        <v>凉山州昭觉县达洛乡村委会东300米</v>
      </c>
      <c r="H3674" s="2" t="str">
        <f>'[1]2025年已发货'!H:H</f>
        <v>魏忠魁</v>
      </c>
      <c r="I3674" s="2">
        <f>'[1]2025年已发货'!I:I</f>
        <v>18229056777</v>
      </c>
      <c r="J3674" s="2" vm="1" t="e">
        <f>_xlfn._xlws.FILTER(辅助信息!D:D,辅助信息!G:G=G3674)</f>
        <v>#VALUE!</v>
      </c>
    </row>
    <row r="3675" spans="1:10">
      <c r="A3675" s="2" t="str">
        <f>'[1]2025年已发货'!A:A</f>
        <v>吉晨盛泰</v>
      </c>
      <c r="B3675" s="2" t="str">
        <f>'[1]2025年已发货'!B:B</f>
        <v>螺纹钢</v>
      </c>
      <c r="C3675" s="2" t="str">
        <f>'[1]2025年已发货'!C:C</f>
        <v>HRB500EФ25mm</v>
      </c>
      <c r="D3675" s="2" t="str">
        <f>'[1]2025年已发货'!D:D</f>
        <v>吨</v>
      </c>
      <c r="E3675" s="2">
        <f>'[1]2025年已发货'!E:E</f>
        <v>32</v>
      </c>
      <c r="F3675" s="4">
        <f>'[1]2025年已发货'!F:F</f>
        <v>45807</v>
      </c>
      <c r="G3675" s="2" t="str">
        <f>'[1]2025年已发货'!G:G</f>
        <v>凉山州昭觉县达洛乡村委会东300米</v>
      </c>
      <c r="H3675" s="2" t="str">
        <f>'[1]2025年已发货'!H:H</f>
        <v>魏忠魁</v>
      </c>
      <c r="I3675" s="2">
        <f>'[1]2025年已发货'!I:I</f>
        <v>18229056777</v>
      </c>
      <c r="J3675" s="2" vm="1" t="e">
        <f>_xlfn._xlws.FILTER(辅助信息!D:D,辅助信息!G:G=G3675)</f>
        <v>#VALUE!</v>
      </c>
    </row>
    <row r="3676" spans="1:10">
      <c r="A3676" s="2" t="str">
        <f>'[1]2025年已发货'!A:A</f>
        <v>吉晨盛泰</v>
      </c>
      <c r="B3676" s="2" t="str">
        <f>'[1]2025年已发货'!B:B</f>
        <v>螺纹钢</v>
      </c>
      <c r="C3676" s="2" t="str">
        <f>'[1]2025年已发货'!C:C</f>
        <v>HRB500EФ28mm</v>
      </c>
      <c r="D3676" s="2" t="str">
        <f>'[1]2025年已发货'!D:D</f>
        <v>吨</v>
      </c>
      <c r="E3676" s="2">
        <f>'[1]2025年已发货'!E:E</f>
        <v>58</v>
      </c>
      <c r="F3676" s="4">
        <f>'[1]2025年已发货'!F:F</f>
        <v>45807</v>
      </c>
      <c r="G3676" s="2" t="str">
        <f>'[1]2025年已发货'!G:G</f>
        <v>凉山州昭觉县达洛乡村委会东300米</v>
      </c>
      <c r="H3676" s="2" t="str">
        <f>'[1]2025年已发货'!H:H</f>
        <v>魏忠魁</v>
      </c>
      <c r="I3676" s="2">
        <f>'[1]2025年已发货'!I:I</f>
        <v>18229056777</v>
      </c>
      <c r="J3676" s="2" vm="1" t="e">
        <f>_xlfn._xlws.FILTER(辅助信息!D:D,辅助信息!G:G=G3676)</f>
        <v>#VALUE!</v>
      </c>
    </row>
    <row r="3677" spans="1:10">
      <c r="A3677" s="2" t="str">
        <f>'[1]2025年已发货'!A:A</f>
        <v>吉晨盛泰</v>
      </c>
      <c r="B3677" s="2" t="str">
        <f>'[1]2025年已发货'!B:B</f>
        <v>螺纹钢</v>
      </c>
      <c r="C3677" s="2" t="str">
        <f>'[1]2025年已发货'!C:C</f>
        <v>HRB400EФ32mm</v>
      </c>
      <c r="D3677" s="2" t="str">
        <f>'[1]2025年已发货'!D:D</f>
        <v>吨</v>
      </c>
      <c r="E3677" s="2">
        <f>'[1]2025年已发货'!E:E</f>
        <v>143</v>
      </c>
      <c r="F3677" s="4">
        <f>'[1]2025年已发货'!F:F</f>
        <v>45807</v>
      </c>
      <c r="G3677" s="2" t="str">
        <f>'[1]2025年已发货'!G:G</f>
        <v>凉山州昭觉县达洛乡村委会东300米</v>
      </c>
      <c r="H3677" s="2" t="str">
        <f>'[1]2025年已发货'!H:H</f>
        <v>魏忠魁</v>
      </c>
      <c r="I3677" s="2">
        <f>'[1]2025年已发货'!I:I</f>
        <v>18229056777</v>
      </c>
      <c r="J3677" s="2" vm="1" t="e">
        <f>_xlfn._xlws.FILTER(辅助信息!D:D,辅助信息!G:G=G3677)</f>
        <v>#VALUE!</v>
      </c>
    </row>
    <row r="3678" spans="1:10">
      <c r="A3678" s="2" t="str">
        <f>'[1]2025年已发货'!A:A</f>
        <v>吉晨盛泰</v>
      </c>
      <c r="B3678" s="2" t="str">
        <f>'[1]2025年已发货'!B:B</f>
        <v>螺纹钢</v>
      </c>
      <c r="C3678" s="2" t="str">
        <f>'[1]2025年已发货'!C:C</f>
        <v>HRB400EФ16mm</v>
      </c>
      <c r="D3678" s="2" t="str">
        <f>'[1]2025年已发货'!D:D</f>
        <v>吨</v>
      </c>
      <c r="E3678" s="2">
        <f>'[1]2025年已发货'!E:E</f>
        <v>15</v>
      </c>
      <c r="F3678" s="4">
        <f>'[1]2025年已发货'!F:F</f>
        <v>45807</v>
      </c>
      <c r="G3678" s="2" t="str">
        <f>'[1]2025年已发货'!G:G</f>
        <v>凉山州昭觉县谷曲镇瓦洛乌村，注意该卸车点需用四桥车。</v>
      </c>
      <c r="H3678" s="2" t="str">
        <f>'[1]2025年已发货'!H:H</f>
        <v>魏忠魁</v>
      </c>
      <c r="I3678" s="2">
        <f>'[1]2025年已发货'!I:I</f>
        <v>18229056777</v>
      </c>
      <c r="J3678" s="2" vm="1" t="e">
        <f>_xlfn._xlws.FILTER(辅助信息!D:D,辅助信息!G:G=G3678)</f>
        <v>#VALUE!</v>
      </c>
    </row>
    <row r="3679" spans="1:10">
      <c r="A3679" s="2" t="str">
        <f>'[1]2025年已发货'!A:A</f>
        <v>吉晨盛泰</v>
      </c>
      <c r="B3679" s="2" t="str">
        <f>'[1]2025年已发货'!B:B</f>
        <v>螺纹钢</v>
      </c>
      <c r="C3679" s="2" t="str">
        <f>'[1]2025年已发货'!C:C</f>
        <v>HRB400EФ32mm</v>
      </c>
      <c r="D3679" s="2" t="str">
        <f>'[1]2025年已发货'!D:D</f>
        <v>吨</v>
      </c>
      <c r="E3679" s="2">
        <f>'[1]2025年已发货'!E:E</f>
        <v>60</v>
      </c>
      <c r="F3679" s="4">
        <f>'[1]2025年已发货'!F:F</f>
        <v>45807</v>
      </c>
      <c r="G3679" s="2" t="str">
        <f>'[1]2025年已发货'!G:G</f>
        <v>凉山州昭觉县谷曲镇瓦洛乌村，注意该卸车点需用四桥车。</v>
      </c>
      <c r="H3679" s="2" t="str">
        <f>'[1]2025年已发货'!H:H</f>
        <v>魏忠魁</v>
      </c>
      <c r="I3679" s="2">
        <f>'[1]2025年已发货'!I:I</f>
        <v>18229056777</v>
      </c>
      <c r="J3679" s="2" vm="1" t="e">
        <f>_xlfn._xlws.FILTER(辅助信息!D:D,辅助信息!G:G=G3679)</f>
        <v>#VALUE!</v>
      </c>
    </row>
    <row r="3680" spans="1:10">
      <c r="A3680" s="2" t="str">
        <f>'[1]2025年已发货'!A:A</f>
        <v>德胜</v>
      </c>
      <c r="B3680" s="2" t="str">
        <f>'[1]2025年已发货'!B:B</f>
        <v>螺纹钢</v>
      </c>
      <c r="C3680" s="2" t="str">
        <f>'[1]2025年已发货'!C:C</f>
        <v>HRB400E Φ28 12m</v>
      </c>
      <c r="D3680" s="2" t="str">
        <f>'[1]2025年已发货'!D:D</f>
        <v>吨</v>
      </c>
      <c r="E3680" s="2">
        <f>'[1]2025年已发货'!E:E</f>
        <v>35</v>
      </c>
      <c r="F3680" s="4">
        <f>'[1]2025年已发货'!F:F</f>
        <v>45809</v>
      </c>
      <c r="G3680" s="2" t="str">
        <f>'[1]2025年已发货'!G:G</f>
        <v>（中铁广州局-资乐高速5标）四川省乐山市井研县希望大道116号</v>
      </c>
      <c r="H3680" s="2" t="str">
        <f>'[1]2025年已发货'!H:H</f>
        <v>廖俊杰</v>
      </c>
      <c r="I3680" s="2">
        <f>'[1]2025年已发货'!I:I</f>
        <v>15775100965</v>
      </c>
      <c r="J3680" s="2" vm="1" t="e">
        <f>_xlfn._xlws.FILTER(辅助信息!D:D,辅助信息!G:G=G3680)</f>
        <v>#VALUE!</v>
      </c>
    </row>
    <row r="3681" spans="1:10">
      <c r="A3681" s="2" t="str">
        <f>'[1]2025年已发货'!A:A</f>
        <v>德胜</v>
      </c>
      <c r="B3681" s="2" t="str">
        <f>'[1]2025年已发货'!B:B</f>
        <v>螺纹钢</v>
      </c>
      <c r="C3681" s="2" t="str">
        <f>'[1]2025年已发货'!C:C</f>
        <v>HRB400E Φ20 12m</v>
      </c>
      <c r="D3681" s="2" t="str">
        <f>'[1]2025年已发货'!D:D</f>
        <v>吨</v>
      </c>
      <c r="E3681" s="2">
        <f>'[1]2025年已发货'!E:E</f>
        <v>35</v>
      </c>
      <c r="F3681" s="4">
        <f>'[1]2025年已发货'!F:F</f>
        <v>45809</v>
      </c>
      <c r="G3681" s="2" t="str">
        <f>'[1]2025年已发货'!G:G</f>
        <v>（中铁广州局-资乐高速5标）四川省乐山市井研县希望大道116号</v>
      </c>
      <c r="H3681" s="2" t="str">
        <f>'[1]2025年已发货'!H:H</f>
        <v>廖俊杰</v>
      </c>
      <c r="I3681" s="2">
        <f>'[1]2025年已发货'!I:I</f>
        <v>15775100965</v>
      </c>
      <c r="J3681" s="2" vm="1" t="e">
        <f>_xlfn._xlws.FILTER(辅助信息!D:D,辅助信息!G:G=G3681)</f>
        <v>#VALUE!</v>
      </c>
    </row>
    <row r="3682" spans="1:10">
      <c r="A3682" s="2" t="str">
        <f>'[1]2025年已发货'!A:A</f>
        <v>德胜</v>
      </c>
      <c r="B3682" s="2" t="str">
        <f>'[1]2025年已发货'!B:B</f>
        <v>螺纹钢</v>
      </c>
      <c r="C3682" s="2" t="str">
        <f>'[1]2025年已发货'!C:C</f>
        <v>HRB400E Φ12 9m</v>
      </c>
      <c r="D3682" s="2" t="str">
        <f>'[1]2025年已发货'!D:D</f>
        <v>吨</v>
      </c>
      <c r="E3682" s="2">
        <f>'[1]2025年已发货'!E:E</f>
        <v>35</v>
      </c>
      <c r="F3682" s="4">
        <f>'[1]2025年已发货'!F:F</f>
        <v>45809</v>
      </c>
      <c r="G3682" s="2" t="str">
        <f>'[1]2025年已发货'!G:G</f>
        <v>（中铁十局-资乐高速4标）四川省眉山市仁寿县彰加镇促进村中铁十局资乐高速1#钢筋场</v>
      </c>
      <c r="H3682" s="2" t="str">
        <f>'[1]2025年已发货'!H:H</f>
        <v>杨飞</v>
      </c>
      <c r="I3682" s="2">
        <f>'[1]2025年已发货'!I:I</f>
        <v>15667998777</v>
      </c>
      <c r="J3682" s="2" vm="1" t="e">
        <f>_xlfn._xlws.FILTER(辅助信息!D:D,辅助信息!G:G=G3682)</f>
        <v>#VALUE!</v>
      </c>
    </row>
    <row r="3683" spans="1:10">
      <c r="A3683" s="2" t="str">
        <f>'[1]2025年已发货'!A:A</f>
        <v>德胜</v>
      </c>
      <c r="B3683" s="2" t="str">
        <f>'[1]2025年已发货'!B:B</f>
        <v>螺纹钢</v>
      </c>
      <c r="C3683" s="2" t="str">
        <f>'[1]2025年已发货'!C:C</f>
        <v>HRB400E Φ16 9m</v>
      </c>
      <c r="D3683" s="2" t="str">
        <f>'[1]2025年已发货'!D:D</f>
        <v>吨</v>
      </c>
      <c r="E3683" s="2">
        <f>'[1]2025年已发货'!E:E</f>
        <v>35</v>
      </c>
      <c r="F3683" s="4">
        <f>'[1]2025年已发货'!F:F</f>
        <v>45809</v>
      </c>
      <c r="G3683" s="2" t="str">
        <f>'[1]2025年已发货'!G:G</f>
        <v>（中铁十局-资乐高速4标）四川省眉山市仁寿县彰加镇促进村中铁十局资乐高速1#钢筋场</v>
      </c>
      <c r="H3683" s="2" t="str">
        <f>'[1]2025年已发货'!H:H</f>
        <v>杨飞</v>
      </c>
      <c r="I3683" s="2">
        <f>'[1]2025年已发货'!I:I</f>
        <v>15667998777</v>
      </c>
      <c r="J3683" s="2" vm="1" t="e">
        <f>_xlfn._xlws.FILTER(辅助信息!D:D,辅助信息!G:G=G3683)</f>
        <v>#VALUE!</v>
      </c>
    </row>
    <row r="3684" spans="1:10">
      <c r="A3684" s="2" t="str">
        <f>'[1]2025年已发货'!A:A</f>
        <v>德胜</v>
      </c>
      <c r="B3684" s="2" t="str">
        <f>'[1]2025年已发货'!B:B</f>
        <v>螺纹钢</v>
      </c>
      <c r="C3684" s="2" t="str">
        <f>'[1]2025年已发货'!C:C</f>
        <v>HRB400E Φ25 9m</v>
      </c>
      <c r="D3684" s="2" t="str">
        <f>'[1]2025年已发货'!D:D</f>
        <v>吨</v>
      </c>
      <c r="E3684" s="2">
        <f>'[1]2025年已发货'!E:E</f>
        <v>35</v>
      </c>
      <c r="F3684" s="4">
        <f>'[1]2025年已发货'!F:F</f>
        <v>45809</v>
      </c>
      <c r="G3684" s="2" t="str">
        <f>'[1]2025年已发货'!G:G</f>
        <v>（中铁十局-资乐高速4标）四川省眉山市仁寿县彰加镇促进村中铁十局资乐高速1#钢筋场</v>
      </c>
      <c r="H3684" s="2" t="str">
        <f>'[1]2025年已发货'!H:H</f>
        <v>杨飞</v>
      </c>
      <c r="I3684" s="2">
        <f>'[1]2025年已发货'!I:I</f>
        <v>15667998777</v>
      </c>
      <c r="J3684" s="2" vm="1" t="e">
        <f>_xlfn._xlws.FILTER(辅助信息!D:D,辅助信息!G:G=G3684)</f>
        <v>#VALUE!</v>
      </c>
    </row>
    <row r="3685" spans="1:10">
      <c r="A3685" s="2" t="str">
        <f>'[1]2025年已发货'!A:A</f>
        <v>德胜</v>
      </c>
      <c r="B3685" s="2" t="str">
        <f>'[1]2025年已发货'!B:B</f>
        <v>螺纹钢</v>
      </c>
      <c r="C3685" s="2" t="str">
        <f>'[1]2025年已发货'!C:C</f>
        <v>HRB400E Φ12 9m</v>
      </c>
      <c r="D3685" s="2" t="str">
        <f>'[1]2025年已发货'!D:D</f>
        <v>吨</v>
      </c>
      <c r="E3685" s="2">
        <f>'[1]2025年已发货'!E:E</f>
        <v>35</v>
      </c>
      <c r="F3685" s="4">
        <f>'[1]2025年已发货'!F:F</f>
        <v>45809</v>
      </c>
      <c r="G3685" s="2" t="str">
        <f>'[1]2025年已发货'!G:G</f>
        <v>（北京工程局乐山机场项目）乐山市五通桥区冠英镇</v>
      </c>
      <c r="H3685" s="2" t="str">
        <f>'[1]2025年已发货'!H:H</f>
        <v>王治</v>
      </c>
      <c r="I3685" s="2">
        <f>'[1]2025年已发货'!I:I</f>
        <v>18811564698</v>
      </c>
      <c r="J3685" s="2" vm="1" t="e">
        <f>_xlfn._xlws.FILTER(辅助信息!D:D,辅助信息!G:G=G3685)</f>
        <v>#VALUE!</v>
      </c>
    </row>
    <row r="3686" spans="1:10">
      <c r="A3686" s="2" t="str">
        <f>'[1]2025年已发货'!A:A</f>
        <v>润耀</v>
      </c>
      <c r="B3686" s="2" t="str">
        <f>'[1]2025年已发货'!B:B</f>
        <v>盘螺</v>
      </c>
      <c r="C3686" s="2" t="str">
        <f>'[1]2025年已发货'!C:C</f>
        <v>HRB400E Φ10</v>
      </c>
      <c r="D3686" s="2" t="str">
        <f>'[1]2025年已发货'!D:D</f>
        <v>吨</v>
      </c>
      <c r="E3686" s="2">
        <f>'[1]2025年已发货'!E:E</f>
        <v>12</v>
      </c>
      <c r="F3686" s="4">
        <f>'[1]2025年已发货'!F:F</f>
        <v>45809</v>
      </c>
      <c r="G3686" s="2" t="str">
        <f>'[1]2025年已发货'!G:G</f>
        <v>（北京工程局乐山机场项目）乐山市五通桥区冠英镇</v>
      </c>
      <c r="H3686" s="2" t="str">
        <f>'[1]2025年已发货'!H:H</f>
        <v>王治</v>
      </c>
      <c r="I3686" s="2">
        <f>'[1]2025年已发货'!I:I</f>
        <v>18811564698</v>
      </c>
      <c r="J3686" s="2" vm="1" t="e">
        <f>_xlfn._xlws.FILTER(辅助信息!D:D,辅助信息!G:G=G3686)</f>
        <v>#VALUE!</v>
      </c>
    </row>
    <row r="3687" spans="1:10">
      <c r="A3687" s="2" t="str">
        <f>'[1]2025年已发货'!A:A</f>
        <v>润耀</v>
      </c>
      <c r="B3687" s="2" t="str">
        <f>'[1]2025年已发货'!B:B</f>
        <v>盘螺</v>
      </c>
      <c r="C3687" s="2" t="str">
        <f>'[1]2025年已发货'!C:C</f>
        <v>HRB400E Φ12</v>
      </c>
      <c r="D3687" s="2" t="str">
        <f>'[1]2025年已发货'!D:D</f>
        <v>吨</v>
      </c>
      <c r="E3687" s="2">
        <f>'[1]2025年已发货'!E:E</f>
        <v>6</v>
      </c>
      <c r="F3687" s="4">
        <f>'[1]2025年已发货'!F:F</f>
        <v>45809</v>
      </c>
      <c r="G3687" s="2" t="str">
        <f>'[1]2025年已发货'!G:G</f>
        <v>（北京工程局乐山机场项目）乐山市五通桥区冠英镇</v>
      </c>
      <c r="H3687" s="2" t="str">
        <f>'[1]2025年已发货'!H:H</f>
        <v>王治</v>
      </c>
      <c r="I3687" s="2">
        <f>'[1]2025年已发货'!I:I</f>
        <v>18811564698</v>
      </c>
      <c r="J3687" s="2" vm="1" t="e">
        <f>_xlfn._xlws.FILTER(辅助信息!D:D,辅助信息!G:G=G3687)</f>
        <v>#VALUE!</v>
      </c>
    </row>
    <row r="3688" spans="1:10">
      <c r="A3688" s="2" t="str">
        <f>'[1]2025年已发货'!A:A</f>
        <v>润耀</v>
      </c>
      <c r="B3688" s="2" t="str">
        <f>'[1]2025年已发货'!B:B</f>
        <v>螺纹钢</v>
      </c>
      <c r="C3688" s="2" t="str">
        <f>'[1]2025年已发货'!C:C</f>
        <v>HRB400E Φ14 9m</v>
      </c>
      <c r="D3688" s="2" t="str">
        <f>'[1]2025年已发货'!D:D</f>
        <v>吨</v>
      </c>
      <c r="E3688" s="2">
        <f>'[1]2025年已发货'!E:E</f>
        <v>35</v>
      </c>
      <c r="F3688" s="4">
        <f>'[1]2025年已发货'!F:F</f>
        <v>45809</v>
      </c>
      <c r="G3688" s="2" t="str">
        <f>'[1]2025年已发货'!G:G</f>
        <v>（北京工程局乐山机场项目）乐山市五通桥区冠英镇</v>
      </c>
      <c r="H3688" s="2" t="str">
        <f>'[1]2025年已发货'!H:H</f>
        <v>王治</v>
      </c>
      <c r="I3688" s="2">
        <f>'[1]2025年已发货'!I:I</f>
        <v>18811564698</v>
      </c>
      <c r="J3688" s="2" vm="1" t="e">
        <f>_xlfn._xlws.FILTER(辅助信息!D:D,辅助信息!G:G=G3688)</f>
        <v>#VALUE!</v>
      </c>
    </row>
    <row r="3689" spans="1:10">
      <c r="A3689" s="2" t="str">
        <f>'[1]2025年已发货'!A:A</f>
        <v>润耀</v>
      </c>
      <c r="B3689" s="2" t="str">
        <f>'[1]2025年已发货'!B:B</f>
        <v>螺纹钢</v>
      </c>
      <c r="C3689" s="2" t="str">
        <f>'[1]2025年已发货'!C:C</f>
        <v>HRB400E Φ16 9m</v>
      </c>
      <c r="D3689" s="2" t="str">
        <f>'[1]2025年已发货'!D:D</f>
        <v>吨</v>
      </c>
      <c r="E3689" s="2">
        <f>'[1]2025年已发货'!E:E</f>
        <v>22</v>
      </c>
      <c r="F3689" s="4">
        <f>'[1]2025年已发货'!F:F</f>
        <v>45809</v>
      </c>
      <c r="G3689" s="2" t="str">
        <f>'[1]2025年已发货'!G:G</f>
        <v>（北京工程局乐山机场项目）乐山市五通桥区冠英镇</v>
      </c>
      <c r="H3689" s="2" t="str">
        <f>'[1]2025年已发货'!H:H</f>
        <v>王治</v>
      </c>
      <c r="I3689" s="2">
        <f>'[1]2025年已发货'!I:I</f>
        <v>18811564698</v>
      </c>
      <c r="J3689" s="2" vm="1" t="e">
        <f>_xlfn._xlws.FILTER(辅助信息!D:D,辅助信息!G:G=G3689)</f>
        <v>#VALUE!</v>
      </c>
    </row>
    <row r="3690" spans="1:10">
      <c r="A3690" s="2" t="str">
        <f>'[1]2025年已发货'!A:A</f>
        <v>润耀</v>
      </c>
      <c r="B3690" s="2" t="str">
        <f>'[1]2025年已发货'!B:B</f>
        <v>盘螺</v>
      </c>
      <c r="C3690" s="2" t="str">
        <f>'[1]2025年已发货'!C:C</f>
        <v>HRB400E Φ10</v>
      </c>
      <c r="D3690" s="2" t="str">
        <f>'[1]2025年已发货'!D:D</f>
        <v>吨</v>
      </c>
      <c r="E3690" s="2">
        <f>'[1]2025年已发货'!E:E</f>
        <v>8</v>
      </c>
      <c r="F3690" s="4">
        <f>'[1]2025年已发货'!F:F</f>
        <v>45809</v>
      </c>
      <c r="G3690" s="2" t="str">
        <f>'[1]2025年已发货'!G:G</f>
        <v>（北京工程局乐山机场项目）乐山市五通桥区冠英镇</v>
      </c>
      <c r="H3690" s="2" t="str">
        <f>'[1]2025年已发货'!H:H</f>
        <v>王治</v>
      </c>
      <c r="I3690" s="2">
        <f>'[1]2025年已发货'!I:I</f>
        <v>18811564698</v>
      </c>
      <c r="J3690" s="2" vm="1" t="e">
        <f>_xlfn._xlws.FILTER(辅助信息!D:D,辅助信息!G:G=G3690)</f>
        <v>#VALUE!</v>
      </c>
    </row>
    <row r="3691" spans="1:10">
      <c r="A3691" s="2" t="str">
        <f>'[1]2025年已发货'!A:A</f>
        <v>润耀</v>
      </c>
      <c r="B3691" s="2" t="str">
        <f>'[1]2025年已发货'!B:B</f>
        <v>盘螺</v>
      </c>
      <c r="C3691" s="2" t="str">
        <f>'[1]2025年已发货'!C:C</f>
        <v>HRB400E Φ10</v>
      </c>
      <c r="D3691" s="2" t="str">
        <f>'[1]2025年已发货'!D:D</f>
        <v>吨</v>
      </c>
      <c r="E3691" s="2">
        <f>'[1]2025年已发货'!E:E</f>
        <v>35</v>
      </c>
      <c r="F3691" s="4">
        <f>'[1]2025年已发货'!F:F</f>
        <v>45809</v>
      </c>
      <c r="G3691" s="2" t="str">
        <f>'[1]2025年已发货'!G:G</f>
        <v>（北京工程局乐山机场项目）乐山市五通桥区冠英镇</v>
      </c>
      <c r="H3691" s="2" t="str">
        <f>'[1]2025年已发货'!H:H</f>
        <v>王治</v>
      </c>
      <c r="I3691" s="2">
        <f>'[1]2025年已发货'!I:I</f>
        <v>18811564698</v>
      </c>
      <c r="J3691" s="2" vm="1" t="e">
        <f>_xlfn._xlws.FILTER(辅助信息!D:D,辅助信息!G:G=G3691)</f>
        <v>#VALUE!</v>
      </c>
    </row>
    <row r="3692" spans="1:10">
      <c r="A3692" s="2" t="str">
        <f>'[1]2025年已发货'!A:A</f>
        <v>润耀</v>
      </c>
      <c r="B3692" s="2" t="str">
        <f>'[1]2025年已发货'!B:B</f>
        <v>盘螺</v>
      </c>
      <c r="C3692" s="2" t="str">
        <f>'[1]2025年已发货'!C:C</f>
        <v>HRB400E Φ10</v>
      </c>
      <c r="D3692" s="2" t="str">
        <f>'[1]2025年已发货'!D:D</f>
        <v>吨</v>
      </c>
      <c r="E3692" s="2">
        <f>'[1]2025年已发货'!E:E</f>
        <v>15</v>
      </c>
      <c r="F3692" s="4">
        <f>'[1]2025年已发货'!F:F</f>
        <v>45809</v>
      </c>
      <c r="G3692" s="2" t="str">
        <f>'[1]2025年已发货'!G:G</f>
        <v>（北京工程局乐山机场项目）乐山市五通桥区冠英镇</v>
      </c>
      <c r="H3692" s="2" t="str">
        <f>'[1]2025年已发货'!H:H</f>
        <v>王治</v>
      </c>
      <c r="I3692" s="2">
        <f>'[1]2025年已发货'!I:I</f>
        <v>18811564698</v>
      </c>
      <c r="J3692" s="2" vm="1" t="e">
        <f>_xlfn._xlws.FILTER(辅助信息!D:D,辅助信息!G:G=G3692)</f>
        <v>#VALUE!</v>
      </c>
    </row>
    <row r="3693" spans="1:10">
      <c r="A3693" s="2" t="str">
        <f>'[1]2025年已发货'!A:A</f>
        <v>润耀</v>
      </c>
      <c r="B3693" s="2" t="str">
        <f>'[1]2025年已发货'!B:B</f>
        <v>螺纹钢</v>
      </c>
      <c r="C3693" s="2" t="str">
        <f>'[1]2025年已发货'!C:C</f>
        <v>HRB400E Φ16 9m</v>
      </c>
      <c r="D3693" s="2" t="str">
        <f>'[1]2025年已发货'!D:D</f>
        <v>吨</v>
      </c>
      <c r="E3693" s="2">
        <f>'[1]2025年已发货'!E:E</f>
        <v>12</v>
      </c>
      <c r="F3693" s="4">
        <f>'[1]2025年已发货'!F:F</f>
        <v>45809</v>
      </c>
      <c r="G3693" s="2" t="str">
        <f>'[1]2025年已发货'!G:G</f>
        <v>（北京工程局乐山机场项目）乐山市五通桥区冠英镇</v>
      </c>
      <c r="H3693" s="2" t="str">
        <f>'[1]2025年已发货'!H:H</f>
        <v>王治</v>
      </c>
      <c r="I3693" s="2">
        <f>'[1]2025年已发货'!I:I</f>
        <v>18811564698</v>
      </c>
      <c r="J3693" s="2" vm="1" t="e">
        <f>_xlfn._xlws.FILTER(辅助信息!D:D,辅助信息!G:G=G3693)</f>
        <v>#VALUE!</v>
      </c>
    </row>
    <row r="3694" spans="1:10">
      <c r="A3694" s="2" t="str">
        <f>'[1]2025年已发货'!A:A</f>
        <v>润耀</v>
      </c>
      <c r="B3694" s="2" t="str">
        <f>'[1]2025年已发货'!B:B</f>
        <v>螺纹钢</v>
      </c>
      <c r="C3694" s="2" t="str">
        <f>'[1]2025年已发货'!C:C</f>
        <v>HRB400E Φ20 9m</v>
      </c>
      <c r="D3694" s="2" t="str">
        <f>'[1]2025年已发货'!D:D</f>
        <v>吨</v>
      </c>
      <c r="E3694" s="2">
        <f>'[1]2025年已发货'!E:E</f>
        <v>20</v>
      </c>
      <c r="F3694" s="4">
        <f>'[1]2025年已发货'!F:F</f>
        <v>45809</v>
      </c>
      <c r="G3694" s="2" t="str">
        <f>'[1]2025年已发货'!G:G</f>
        <v>（北京工程局乐山机场项目）乐山市五通桥区冠英镇</v>
      </c>
      <c r="H3694" s="2" t="str">
        <f>'[1]2025年已发货'!H:H</f>
        <v>王治</v>
      </c>
      <c r="I3694" s="2">
        <f>'[1]2025年已发货'!I:I</f>
        <v>18811564698</v>
      </c>
      <c r="J3694" s="2" vm="1" t="e">
        <f>_xlfn._xlws.FILTER(辅助信息!D:D,辅助信息!G:G=G3694)</f>
        <v>#VALUE!</v>
      </c>
    </row>
    <row r="3695" spans="1:10">
      <c r="A3695" s="2" t="str">
        <f>'[1]2025年已发货'!A:A</f>
        <v>润耀</v>
      </c>
      <c r="B3695" s="2" t="str">
        <f>'[1]2025年已发货'!B:B</f>
        <v>螺纹钢</v>
      </c>
      <c r="C3695" s="2" t="str">
        <f>'[1]2025年已发货'!C:C</f>
        <v>HRB400E Φ22 9m</v>
      </c>
      <c r="D3695" s="2" t="str">
        <f>'[1]2025年已发货'!D:D</f>
        <v>吨</v>
      </c>
      <c r="E3695" s="2">
        <f>'[1]2025年已发货'!E:E</f>
        <v>16</v>
      </c>
      <c r="F3695" s="4">
        <f>'[1]2025年已发货'!F:F</f>
        <v>45809</v>
      </c>
      <c r="G3695" s="2" t="str">
        <f>'[1]2025年已发货'!G:G</f>
        <v>（北京工程局乐山机场项目）乐山市五通桥区冠英镇</v>
      </c>
      <c r="H3695" s="2" t="str">
        <f>'[1]2025年已发货'!H:H</f>
        <v>王治</v>
      </c>
      <c r="I3695" s="2">
        <f>'[1]2025年已发货'!I:I</f>
        <v>18811564698</v>
      </c>
      <c r="J3695" s="2" vm="1" t="e">
        <f>_xlfn._xlws.FILTER(辅助信息!D:D,辅助信息!G:G=G3695)</f>
        <v>#VALUE!</v>
      </c>
    </row>
    <row r="3696" spans="1:10">
      <c r="A3696" s="2" t="str">
        <f>'[1]2025年已发货'!A:A</f>
        <v>润耀</v>
      </c>
      <c r="B3696" s="2" t="str">
        <f>'[1]2025年已发货'!B:B</f>
        <v>螺纹钢</v>
      </c>
      <c r="C3696" s="2" t="str">
        <f>'[1]2025年已发货'!C:C</f>
        <v>HRB400E Φ25 9m</v>
      </c>
      <c r="D3696" s="2" t="str">
        <f>'[1]2025年已发货'!D:D</f>
        <v>吨</v>
      </c>
      <c r="E3696" s="2">
        <f>'[1]2025年已发货'!E:E</f>
        <v>30</v>
      </c>
      <c r="F3696" s="4">
        <f>'[1]2025年已发货'!F:F</f>
        <v>45809</v>
      </c>
      <c r="G3696" s="2" t="str">
        <f>'[1]2025年已发货'!G:G</f>
        <v>（北京工程局乐山机场项目）乐山市五通桥区冠英镇</v>
      </c>
      <c r="H3696" s="2" t="str">
        <f>'[1]2025年已发货'!H:H</f>
        <v>王治</v>
      </c>
      <c r="I3696" s="2">
        <f>'[1]2025年已发货'!I:I</f>
        <v>18811564698</v>
      </c>
      <c r="J3696" s="2" vm="1" t="e">
        <f>_xlfn._xlws.FILTER(辅助信息!D:D,辅助信息!G:G=G3696)</f>
        <v>#VALUE!</v>
      </c>
    </row>
    <row r="3697" spans="1:10">
      <c r="A3697" s="2" t="str">
        <f>'[1]2025年已发货'!A:A</f>
        <v>湖北商贸</v>
      </c>
      <c r="B3697" s="2" t="str">
        <f>'[1]2025年已发货'!B:B</f>
        <v>高线</v>
      </c>
      <c r="C3697" s="2" t="str">
        <f>'[1]2025年已发货'!C:C</f>
        <v>HPB300Φ8</v>
      </c>
      <c r="D3697" s="2" t="str">
        <f>'[1]2025年已发货'!D:D</f>
        <v>吨</v>
      </c>
      <c r="E3697" s="2">
        <f>'[1]2025年已发货'!E:E</f>
        <v>35</v>
      </c>
      <c r="F3697" s="4">
        <f>'[1]2025年已发货'!F:F</f>
        <v>45809</v>
      </c>
      <c r="G3697" s="2" t="str">
        <f>'[1]2025年已发货'!G:G</f>
        <v>（中铁十局-资乐高速4标）四川省眉山市仁寿县彰加镇促进村中铁十局资乐高速1#钢筋场</v>
      </c>
      <c r="H3697" s="2" t="str">
        <f>'[1]2025年已发货'!H:H</f>
        <v>杨飞</v>
      </c>
      <c r="I3697" s="2">
        <f>'[1]2025年已发货'!I:I</f>
        <v>15667998777</v>
      </c>
      <c r="J3697" s="2" vm="1" t="e">
        <f>_xlfn._xlws.FILTER(辅助信息!D:D,辅助信息!G:G=G3697)</f>
        <v>#VALUE!</v>
      </c>
    </row>
    <row r="3698" spans="1:10">
      <c r="A3698" s="2" t="str">
        <f>'[1]2025年已发货'!A:A</f>
        <v>湖北商贸</v>
      </c>
      <c r="B3698" s="2" t="str">
        <f>'[1]2025年已发货'!B:B</f>
        <v>高线</v>
      </c>
      <c r="C3698" s="2" t="str">
        <f>'[1]2025年已发货'!C:C</f>
        <v>HPB300Φ10</v>
      </c>
      <c r="D3698" s="2" t="str">
        <f>'[1]2025年已发货'!D:D</f>
        <v>吨</v>
      </c>
      <c r="E3698" s="2">
        <f>'[1]2025年已发货'!E:E</f>
        <v>30</v>
      </c>
      <c r="F3698" s="4">
        <f>'[1]2025年已发货'!F:F</f>
        <v>45809</v>
      </c>
      <c r="G3698" s="2" t="str">
        <f>'[1]2025年已发货'!G:G</f>
        <v>（中铁十局-资乐高速4标）四川省眉山市仁寿县彰加镇促进村中铁十局资乐高速1#钢筋场</v>
      </c>
      <c r="H3698" s="2" t="str">
        <f>'[1]2025年已发货'!H:H</f>
        <v>杨飞</v>
      </c>
      <c r="I3698" s="2">
        <f>'[1]2025年已发货'!I:I</f>
        <v>15667998777</v>
      </c>
      <c r="J3698" s="2" vm="1" t="e">
        <f>_xlfn._xlws.FILTER(辅助信息!D:D,辅助信息!G:G=G3698)</f>
        <v>#VALUE!</v>
      </c>
    </row>
    <row r="3699" spans="1:10">
      <c r="A3699" s="2" t="str">
        <f>'[1]2025年已发货'!A:A</f>
        <v>湖北商贸</v>
      </c>
      <c r="B3699" s="2" t="str">
        <f>'[1]2025年已发货'!B:B</f>
        <v>螺纹钢</v>
      </c>
      <c r="C3699" s="2" t="str">
        <f>'[1]2025年已发货'!C:C</f>
        <v>HRB400E Φ12 9m</v>
      </c>
      <c r="D3699" s="2" t="str">
        <f>'[1]2025年已发货'!D:D</f>
        <v>吨</v>
      </c>
      <c r="E3699" s="2">
        <f>'[1]2025年已发货'!E:E</f>
        <v>5</v>
      </c>
      <c r="F3699" s="4">
        <f>'[1]2025年已发货'!F:F</f>
        <v>45809</v>
      </c>
      <c r="G3699" s="2" t="str">
        <f>'[1]2025年已发货'!G:G</f>
        <v>（中铁十局-资乐高速4标）四川省眉山市仁寿县彰加镇促进村中铁十局资乐高速1#钢筋场</v>
      </c>
      <c r="H3699" s="2" t="str">
        <f>'[1]2025年已发货'!H:H</f>
        <v>杨飞</v>
      </c>
      <c r="I3699" s="2">
        <f>'[1]2025年已发货'!I:I</f>
        <v>15667998777</v>
      </c>
      <c r="J3699" s="2" vm="1" t="e">
        <f>_xlfn._xlws.FILTER(辅助信息!D:D,辅助信息!G:G=G3699)</f>
        <v>#VALUE!</v>
      </c>
    </row>
    <row r="3700" spans="1:10">
      <c r="A3700" s="2" t="str">
        <f>'[1]2025年已发货'!A:A</f>
        <v>湖北商贸</v>
      </c>
      <c r="B3700" s="2" t="str">
        <f>'[1]2025年已发货'!B:B</f>
        <v>高线</v>
      </c>
      <c r="C3700" s="2" t="str">
        <f>'[1]2025年已发货'!C:C</f>
        <v>HPB300Φ10</v>
      </c>
      <c r="D3700" s="2" t="str">
        <f>'[1]2025年已发货'!D:D</f>
        <v>吨</v>
      </c>
      <c r="E3700" s="2">
        <f>'[1]2025年已发货'!E:E</f>
        <v>35</v>
      </c>
      <c r="F3700" s="4">
        <f>'[1]2025年已发货'!F:F</f>
        <v>45809</v>
      </c>
      <c r="G3700" s="2" t="str">
        <f>'[1]2025年已发货'!G:G</f>
        <v>（中铁北京局-资乐高速6标）四川省乐山市市中区土主镇资乐高速TJ6标项目试验室</v>
      </c>
      <c r="H3700" s="2" t="str">
        <f>'[1]2025年已发货'!H:H</f>
        <v>刘岩</v>
      </c>
      <c r="I3700" s="2">
        <f>'[1]2025年已发货'!I:I</f>
        <v>18543566469</v>
      </c>
      <c r="J3700" s="2" vm="1" t="e">
        <f>_xlfn._xlws.FILTER(辅助信息!D:D,辅助信息!G:G=G3700)</f>
        <v>#VALUE!</v>
      </c>
    </row>
    <row r="3701" spans="1:10">
      <c r="A3701" s="2" t="str">
        <f>'[1]2025年已发货'!A:A</f>
        <v>德胜</v>
      </c>
      <c r="B3701" s="2" t="str">
        <f>'[1]2025年已发货'!B:B</f>
        <v>螺纹钢</v>
      </c>
      <c r="C3701" s="2" t="str">
        <f>'[1]2025年已发货'!C:C</f>
        <v>HRB400E Φ14 9m</v>
      </c>
      <c r="D3701" s="2" t="str">
        <f>'[1]2025年已发货'!D:D</f>
        <v>吨</v>
      </c>
      <c r="E3701" s="2">
        <f>'[1]2025年已发货'!E:E</f>
        <v>35</v>
      </c>
      <c r="F3701" s="4">
        <f>'[1]2025年已发货'!F:F</f>
        <v>45810</v>
      </c>
      <c r="G3701" s="2" t="str">
        <f>'[1]2025年已发货'!G:G</f>
        <v>（北京工程局乐山机场项目）乐山市五通桥区冠英镇</v>
      </c>
      <c r="H3701" s="2" t="str">
        <f>'[1]2025年已发货'!H:H</f>
        <v>王治</v>
      </c>
      <c r="I3701" s="2">
        <f>'[1]2025年已发货'!I:I</f>
        <v>18811564698</v>
      </c>
      <c r="J3701" s="2" vm="1" t="e">
        <f>_xlfn._xlws.FILTER(辅助信息!D:D,辅助信息!G:G=G3701)</f>
        <v>#VALUE!</v>
      </c>
    </row>
    <row r="3702" spans="1:10">
      <c r="A3702" s="2" t="str">
        <f>'[1]2025年已发货'!A:A</f>
        <v>德胜</v>
      </c>
      <c r="B3702" s="2" t="str">
        <f>'[1]2025年已发货'!B:B</f>
        <v>螺纹钢</v>
      </c>
      <c r="C3702" s="2" t="str">
        <f>'[1]2025年已发货'!C:C</f>
        <v>HRB400E Φ18 9m</v>
      </c>
      <c r="D3702" s="2" t="str">
        <f>'[1]2025年已发货'!D:D</f>
        <v>吨</v>
      </c>
      <c r="E3702" s="2">
        <f>'[1]2025年已发货'!E:E</f>
        <v>35</v>
      </c>
      <c r="F3702" s="4">
        <f>'[1]2025年已发货'!F:F</f>
        <v>45810</v>
      </c>
      <c r="G3702" s="2" t="str">
        <f>'[1]2025年已发货'!G:G</f>
        <v>（北京工程局乐山机场项目）乐山市五通桥区冠英镇</v>
      </c>
      <c r="H3702" s="2" t="str">
        <f>'[1]2025年已发货'!H:H</f>
        <v>王治</v>
      </c>
      <c r="I3702" s="2">
        <f>'[1]2025年已发货'!I:I</f>
        <v>18811564698</v>
      </c>
      <c r="J3702" s="2" vm="1" t="e">
        <f>_xlfn._xlws.FILTER(辅助信息!D:D,辅助信息!G:G=G3702)</f>
        <v>#VALUE!</v>
      </c>
    </row>
    <row r="3703" spans="1:10">
      <c r="A3703" s="2" t="str">
        <f>'[1]2025年已发货'!A:A</f>
        <v>晋邦</v>
      </c>
      <c r="B3703" s="2" t="str">
        <f>'[1]2025年已发货'!B:B</f>
        <v>盘螺</v>
      </c>
      <c r="C3703" s="2" t="str">
        <f>'[1]2025年已发货'!C:C</f>
        <v>HRB400E Φ8</v>
      </c>
      <c r="D3703" s="2" t="str">
        <f>'[1]2025年已发货'!D:D</f>
        <v>吨</v>
      </c>
      <c r="E3703" s="2">
        <f>'[1]2025年已发货'!E:E</f>
        <v>2</v>
      </c>
      <c r="F3703" s="4">
        <f>'[1]2025年已发货'!F:F</f>
        <v>45810</v>
      </c>
      <c r="G3703" s="2" t="str">
        <f>'[1]2025年已发货'!G:G</f>
        <v>（十九冶-华电重庆奉节）重庆市奉节县康乐镇七星村</v>
      </c>
      <c r="H3703" s="2" t="str">
        <f>'[1]2025年已发货'!H:H</f>
        <v>岑甲乐</v>
      </c>
      <c r="I3703" s="2">
        <f>'[1]2025年已发货'!I:I</f>
        <v>17349037782</v>
      </c>
      <c r="J3703" s="2" vm="1" t="e">
        <f>_xlfn._xlws.FILTER(辅助信息!D:D,辅助信息!G:G=G3703)</f>
        <v>#VALUE!</v>
      </c>
    </row>
    <row r="3704" spans="1:10">
      <c r="A3704" s="2" t="str">
        <f>'[1]2025年已发货'!A:A</f>
        <v>晋邦</v>
      </c>
      <c r="B3704" s="2" t="str">
        <f>'[1]2025年已发货'!B:B</f>
        <v>盘螺</v>
      </c>
      <c r="C3704" s="2" t="str">
        <f>'[1]2025年已发货'!C:C</f>
        <v>HRB400E Φ10</v>
      </c>
      <c r="D3704" s="2" t="str">
        <f>'[1]2025年已发货'!D:D</f>
        <v>吨</v>
      </c>
      <c r="E3704" s="2">
        <f>'[1]2025年已发货'!E:E</f>
        <v>12</v>
      </c>
      <c r="F3704" s="4">
        <f>'[1]2025年已发货'!F:F</f>
        <v>45810</v>
      </c>
      <c r="G3704" s="2" t="str">
        <f>'[1]2025年已发货'!G:G</f>
        <v>（十九冶-华电重庆奉节）重庆市奉节县康乐镇七星村</v>
      </c>
      <c r="H3704" s="2" t="str">
        <f>'[1]2025年已发货'!H:H</f>
        <v>岑甲乐</v>
      </c>
      <c r="I3704" s="2">
        <f>'[1]2025年已发货'!I:I</f>
        <v>17349037782</v>
      </c>
      <c r="J3704" s="2" vm="1" t="e">
        <f>_xlfn._xlws.FILTER(辅助信息!D:D,辅助信息!G:G=G3704)</f>
        <v>#VALUE!</v>
      </c>
    </row>
    <row r="3705" spans="1:10">
      <c r="A3705" s="2" t="str">
        <f>'[1]2025年已发货'!A:A</f>
        <v>晋邦</v>
      </c>
      <c r="B3705" s="2" t="str">
        <f>'[1]2025年已发货'!B:B</f>
        <v>螺纹钢</v>
      </c>
      <c r="C3705" s="2" t="str">
        <f>'[1]2025年已发货'!C:C</f>
        <v>HRB400E Φ16 9m</v>
      </c>
      <c r="D3705" s="2" t="str">
        <f>'[1]2025年已发货'!D:D</f>
        <v>吨</v>
      </c>
      <c r="E3705" s="2">
        <f>'[1]2025年已发货'!E:E</f>
        <v>13</v>
      </c>
      <c r="F3705" s="4">
        <f>'[1]2025年已发货'!F:F</f>
        <v>45810</v>
      </c>
      <c r="G3705" s="2" t="str">
        <f>'[1]2025年已发货'!G:G</f>
        <v>（十九冶-华电重庆奉节）重庆市奉节县康乐镇七星村</v>
      </c>
      <c r="H3705" s="2" t="str">
        <f>'[1]2025年已发货'!H:H</f>
        <v>岑甲乐</v>
      </c>
      <c r="I3705" s="2">
        <f>'[1]2025年已发货'!I:I</f>
        <v>17349037782</v>
      </c>
      <c r="J3705" s="2" vm="1" t="e">
        <f>_xlfn._xlws.FILTER(辅助信息!D:D,辅助信息!G:G=G3705)</f>
        <v>#VALUE!</v>
      </c>
    </row>
    <row r="3706" spans="1:10">
      <c r="A3706" s="2" t="str">
        <f>'[1]2025年已发货'!A:A</f>
        <v>晋邦</v>
      </c>
      <c r="B3706" s="2" t="str">
        <f>'[1]2025年已发货'!B:B</f>
        <v>螺纹钢</v>
      </c>
      <c r="C3706" s="2" t="str">
        <f>'[1]2025年已发货'!C:C</f>
        <v>HRB400E Φ18 9m</v>
      </c>
      <c r="D3706" s="2" t="str">
        <f>'[1]2025年已发货'!D:D</f>
        <v>吨</v>
      </c>
      <c r="E3706" s="2">
        <f>'[1]2025年已发货'!E:E</f>
        <v>5</v>
      </c>
      <c r="F3706" s="4">
        <f>'[1]2025年已发货'!F:F</f>
        <v>45810</v>
      </c>
      <c r="G3706" s="2" t="str">
        <f>'[1]2025年已发货'!G:G</f>
        <v>（十九冶-华电重庆奉节）重庆市奉节县康乐镇七星村</v>
      </c>
      <c r="H3706" s="2" t="str">
        <f>'[1]2025年已发货'!H:H</f>
        <v>岑甲乐</v>
      </c>
      <c r="I3706" s="2">
        <f>'[1]2025年已发货'!I:I</f>
        <v>17349037782</v>
      </c>
      <c r="J3706" s="2" vm="1" t="e">
        <f>_xlfn._xlws.FILTER(辅助信息!D:D,辅助信息!G:G=G3706)</f>
        <v>#VALUE!</v>
      </c>
    </row>
    <row r="3707" spans="1:10">
      <c r="A3707" s="2" t="str">
        <f>'[1]2025年已发货'!A:A</f>
        <v>晋邦</v>
      </c>
      <c r="B3707" s="2" t="str">
        <f>'[1]2025年已发货'!B:B</f>
        <v>螺纹钢</v>
      </c>
      <c r="C3707" s="2" t="str">
        <f>'[1]2025年已发货'!C:C</f>
        <v>HRB400E Φ20 9m</v>
      </c>
      <c r="D3707" s="2" t="str">
        <f>'[1]2025年已发货'!D:D</f>
        <v>吨</v>
      </c>
      <c r="E3707" s="2">
        <f>'[1]2025年已发货'!E:E</f>
        <v>2</v>
      </c>
      <c r="F3707" s="4">
        <f>'[1]2025年已发货'!F:F</f>
        <v>45810</v>
      </c>
      <c r="G3707" s="2" t="str">
        <f>'[1]2025年已发货'!G:G</f>
        <v>（十九冶-华电重庆奉节）重庆市奉节县康乐镇七星村</v>
      </c>
      <c r="H3707" s="2" t="str">
        <f>'[1]2025年已发货'!H:H</f>
        <v>岑甲乐</v>
      </c>
      <c r="I3707" s="2">
        <f>'[1]2025年已发货'!I:I</f>
        <v>17349037782</v>
      </c>
      <c r="J3707" s="2" vm="1" t="e">
        <f>_xlfn._xlws.FILTER(辅助信息!D:D,辅助信息!G:G=G3707)</f>
        <v>#VALUE!</v>
      </c>
    </row>
    <row r="3708" spans="1:10">
      <c r="A3708" s="2" t="str">
        <f>'[1]2025年已发货'!A:A</f>
        <v>晋邦</v>
      </c>
      <c r="B3708" s="2" t="str">
        <f>'[1]2025年已发货'!B:B</f>
        <v>螺纹钢</v>
      </c>
      <c r="C3708" s="2" t="str">
        <f>'[1]2025年已发货'!C:C</f>
        <v>HRB400E Φ22 9m</v>
      </c>
      <c r="D3708" s="2" t="str">
        <f>'[1]2025年已发货'!D:D</f>
        <v>吨</v>
      </c>
      <c r="E3708" s="2">
        <f>'[1]2025年已发货'!E:E</f>
        <v>5</v>
      </c>
      <c r="F3708" s="4">
        <f>'[1]2025年已发货'!F:F</f>
        <v>45810</v>
      </c>
      <c r="G3708" s="2" t="str">
        <f>'[1]2025年已发货'!G:G</f>
        <v>（十九冶-华电重庆奉节）重庆市奉节县康乐镇七星村</v>
      </c>
      <c r="H3708" s="2" t="str">
        <f>'[1]2025年已发货'!H:H</f>
        <v>岑甲乐</v>
      </c>
      <c r="I3708" s="2">
        <f>'[1]2025年已发货'!I:I</f>
        <v>17349037782</v>
      </c>
      <c r="J3708" s="2" vm="1" t="e">
        <f>_xlfn._xlws.FILTER(辅助信息!D:D,辅助信息!G:G=G3708)</f>
        <v>#VALUE!</v>
      </c>
    </row>
    <row r="3709" spans="1:10">
      <c r="A3709" s="2" t="str">
        <f>'[1]2025年已发货'!A:A</f>
        <v>晋邦</v>
      </c>
      <c r="B3709" s="2" t="str">
        <f>'[1]2025年已发货'!B:B</f>
        <v>螺纹钢</v>
      </c>
      <c r="C3709" s="2" t="str">
        <f>'[1]2025年已发货'!C:C</f>
        <v>HRB400E Φ25 9m</v>
      </c>
      <c r="D3709" s="2" t="str">
        <f>'[1]2025年已发货'!D:D</f>
        <v>吨</v>
      </c>
      <c r="E3709" s="2">
        <f>'[1]2025年已发货'!E:E</f>
        <v>30</v>
      </c>
      <c r="F3709" s="4">
        <f>'[1]2025年已发货'!F:F</f>
        <v>45810</v>
      </c>
      <c r="G3709" s="2" t="str">
        <f>'[1]2025年已发货'!G:G</f>
        <v>（十九冶-华电重庆奉节）重庆市奉节县康乐镇七星村</v>
      </c>
      <c r="H3709" s="2" t="str">
        <f>'[1]2025年已发货'!H:H</f>
        <v>岑甲乐</v>
      </c>
      <c r="I3709" s="2">
        <f>'[1]2025年已发货'!I:I</f>
        <v>17349037782</v>
      </c>
      <c r="J3709" s="2" vm="1" t="e">
        <f>_xlfn._xlws.FILTER(辅助信息!D:D,辅助信息!G:G=G3709)</f>
        <v>#VALUE!</v>
      </c>
    </row>
    <row r="3710" spans="1:10">
      <c r="A3710" s="2" t="str">
        <f>'[1]2025年已发货'!A:A</f>
        <v>晋邦</v>
      </c>
      <c r="B3710" s="2" t="str">
        <f>'[1]2025年已发货'!B:B</f>
        <v>螺纹钢</v>
      </c>
      <c r="C3710" s="2" t="str">
        <f>'[1]2025年已发货'!C:C</f>
        <v>HRB400E Φ28 9m</v>
      </c>
      <c r="D3710" s="2" t="str">
        <f>'[1]2025年已发货'!D:D</f>
        <v>吨</v>
      </c>
      <c r="E3710" s="2">
        <f>'[1]2025年已发货'!E:E</f>
        <v>2</v>
      </c>
      <c r="F3710" s="4">
        <f>'[1]2025年已发货'!F:F</f>
        <v>45810</v>
      </c>
      <c r="G3710" s="2" t="str">
        <f>'[1]2025年已发货'!G:G</f>
        <v>（十九冶-华电重庆奉节）重庆市奉节县康乐镇七星村</v>
      </c>
      <c r="H3710" s="2" t="str">
        <f>'[1]2025年已发货'!H:H</f>
        <v>岑甲乐</v>
      </c>
      <c r="I3710" s="2">
        <f>'[1]2025年已发货'!I:I</f>
        <v>17349037782</v>
      </c>
      <c r="J3710" s="2" vm="1" t="e">
        <f>_xlfn._xlws.FILTER(辅助信息!D:D,辅助信息!G:G=G3710)</f>
        <v>#VALUE!</v>
      </c>
    </row>
    <row r="3711" spans="1:10">
      <c r="A3711" s="2" t="str">
        <f>'[1]2025年已发货'!A:A</f>
        <v>德胜</v>
      </c>
      <c r="B3711" s="2" t="str">
        <f>'[1]2025年已发货'!B:B</f>
        <v>螺纹钢</v>
      </c>
      <c r="C3711" s="2" t="str">
        <f>'[1]2025年已发货'!C:C</f>
        <v>HRB400EΦ12*9m</v>
      </c>
      <c r="D3711" s="2" t="str">
        <f>'[1]2025年已发货'!D:D</f>
        <v>吨</v>
      </c>
      <c r="E3711" s="2">
        <f>'[1]2025年已发货'!E:E</f>
        <v>17</v>
      </c>
      <c r="F3711" s="4">
        <f>'[1]2025年已发货'!F:F</f>
        <v>45810</v>
      </c>
      <c r="G3711" s="2" t="str">
        <f>'[1]2025年已发货'!G:G</f>
        <v>乐山市峨边县沙坪镇核桃坪S309中铁一局大渡河大桥项目</v>
      </c>
      <c r="H3711" s="2" t="str">
        <f>'[1]2025年已发货'!H:H</f>
        <v>吕春春</v>
      </c>
      <c r="I3711" s="2" t="str">
        <f>'[1]2025年已发货'!I:I</f>
        <v>18329268222</v>
      </c>
      <c r="J3711" s="2" vm="1" t="e">
        <f>_xlfn._xlws.FILTER(辅助信息!D:D,辅助信息!G:G=G3711)</f>
        <v>#VALUE!</v>
      </c>
    </row>
    <row r="3712" spans="1:10">
      <c r="A3712" s="2" t="str">
        <f>'[1]2025年已发货'!A:A</f>
        <v>德胜</v>
      </c>
      <c r="B3712" s="2" t="str">
        <f>'[1]2025年已发货'!B:B</f>
        <v>螺纹钢</v>
      </c>
      <c r="C3712" s="2" t="str">
        <f>'[1]2025年已发货'!C:C</f>
        <v>HRB400EΦ16*9m</v>
      </c>
      <c r="D3712" s="2" t="str">
        <f>'[1]2025年已发货'!D:D</f>
        <v>吨</v>
      </c>
      <c r="E3712" s="2">
        <f>'[1]2025年已发货'!E:E</f>
        <v>35</v>
      </c>
      <c r="F3712" s="4">
        <f>'[1]2025年已发货'!F:F</f>
        <v>45810</v>
      </c>
      <c r="G3712" s="2" t="str">
        <f>'[1]2025年已发货'!G:G</f>
        <v>乐山市峨边县沙坪镇中铁一局钢筋加工厂（污水处理厂）</v>
      </c>
      <c r="H3712" s="2" t="str">
        <f>'[1]2025年已发货'!H:H</f>
        <v>吕春春</v>
      </c>
      <c r="I3712" s="2" t="str">
        <f>'[1]2025年已发货'!I:I</f>
        <v>18329268222</v>
      </c>
      <c r="J3712" s="2" vm="1" t="e">
        <f>_xlfn._xlws.FILTER(辅助信息!D:D,辅助信息!G:G=G3712)</f>
        <v>#VALUE!</v>
      </c>
    </row>
    <row r="3713" spans="1:10">
      <c r="A3713" s="2" t="str">
        <f>'[1]2025年已发货'!A:A</f>
        <v>德胜</v>
      </c>
      <c r="B3713" s="2" t="str">
        <f>'[1]2025年已发货'!B:B</f>
        <v>螺纹钢</v>
      </c>
      <c r="C3713" s="2" t="str">
        <f>'[1]2025年已发货'!C:C</f>
        <v>HRB400EΦ20*9m</v>
      </c>
      <c r="D3713" s="2" t="str">
        <f>'[1]2025年已发货'!D:D</f>
        <v>吨</v>
      </c>
      <c r="E3713" s="2">
        <f>'[1]2025年已发货'!E:E</f>
        <v>17</v>
      </c>
      <c r="F3713" s="4">
        <f>'[1]2025年已发货'!F:F</f>
        <v>45810</v>
      </c>
      <c r="G3713" s="2" t="str">
        <f>'[1]2025年已发货'!G:G</f>
        <v>乐山市峨边县沙坪镇中铁一局钢筋加工厂（污水处理厂）</v>
      </c>
      <c r="H3713" s="2" t="str">
        <f>'[1]2025年已发货'!H:H</f>
        <v>吕春春</v>
      </c>
      <c r="I3713" s="2" t="str">
        <f>'[1]2025年已发货'!I:I</f>
        <v>18329268222</v>
      </c>
      <c r="J3713" s="2" vm="1" t="e">
        <f>_xlfn._xlws.FILTER(辅助信息!D:D,辅助信息!G:G=G3713)</f>
        <v>#VALUE!</v>
      </c>
    </row>
    <row r="3714" spans="1:10">
      <c r="A3714" s="2" t="str">
        <f>'[1]2025年已发货'!A:A</f>
        <v>德胜</v>
      </c>
      <c r="B3714" s="2" t="str">
        <f>'[1]2025年已发货'!B:B</f>
        <v>螺纹钢</v>
      </c>
      <c r="C3714" s="2" t="str">
        <f>'[1]2025年已发货'!C:C</f>
        <v>HRB400EΦ25*9m</v>
      </c>
      <c r="D3714" s="2" t="str">
        <f>'[1]2025年已发货'!D:D</f>
        <v>吨</v>
      </c>
      <c r="E3714" s="2">
        <f>'[1]2025年已发货'!E:E</f>
        <v>35</v>
      </c>
      <c r="F3714" s="4">
        <f>'[1]2025年已发货'!F:F</f>
        <v>45810</v>
      </c>
      <c r="G3714" s="2" t="str">
        <f>'[1]2025年已发货'!G:G</f>
        <v>乐山市峨边县沙坪镇中铁一局钢筋加工厂（污水处理厂）</v>
      </c>
      <c r="H3714" s="2" t="str">
        <f>'[1]2025年已发货'!H:H</f>
        <v>吕春春</v>
      </c>
      <c r="I3714" s="2" t="str">
        <f>'[1]2025年已发货'!I:I</f>
        <v>18329268222</v>
      </c>
      <c r="J3714" s="2" vm="1" t="e">
        <f>_xlfn._xlws.FILTER(辅助信息!D:D,辅助信息!G:G=G3714)</f>
        <v>#VALUE!</v>
      </c>
    </row>
    <row r="3715" spans="1:10">
      <c r="A3715" s="2" t="str">
        <f>'[1]2025年已发货'!A:A</f>
        <v>德胜</v>
      </c>
      <c r="B3715" s="2" t="str">
        <f>'[1]2025年已发货'!B:B</f>
        <v>螺纹钢</v>
      </c>
      <c r="C3715" s="2" t="str">
        <f>'[1]2025年已发货'!C:C</f>
        <v>HRB400EΦ28*9m</v>
      </c>
      <c r="D3715" s="2" t="str">
        <f>'[1]2025年已发货'!D:D</f>
        <v>吨</v>
      </c>
      <c r="E3715" s="2">
        <f>'[1]2025年已发货'!E:E</f>
        <v>35</v>
      </c>
      <c r="F3715" s="4">
        <f>'[1]2025年已发货'!F:F</f>
        <v>45810</v>
      </c>
      <c r="G3715" s="2" t="str">
        <f>'[1]2025年已发货'!G:G</f>
        <v>乐山市峨边县沙坪镇中铁一局钢筋加工厂（污水处理厂）</v>
      </c>
      <c r="H3715" s="2" t="str">
        <f>'[1]2025年已发货'!H:H</f>
        <v>吕春春</v>
      </c>
      <c r="I3715" s="2" t="str">
        <f>'[1]2025年已发货'!I:I</f>
        <v>18329268222</v>
      </c>
      <c r="J3715" s="2" vm="1" t="e">
        <f>_xlfn._xlws.FILTER(辅助信息!D:D,辅助信息!G:G=G3715)</f>
        <v>#VALUE!</v>
      </c>
    </row>
    <row r="3716" spans="1:10">
      <c r="A3716" s="2" t="str">
        <f>'[1]2025年已发货'!A:A</f>
        <v>润耀</v>
      </c>
      <c r="B3716" s="2" t="str">
        <f>'[1]2025年已发货'!B:B</f>
        <v>盘螺</v>
      </c>
      <c r="C3716" s="2" t="str">
        <f>'[1]2025年已发货'!C:C</f>
        <v>HRB400E Φ8</v>
      </c>
      <c r="D3716" s="2" t="str">
        <f>'[1]2025年已发货'!D:D</f>
        <v>吨</v>
      </c>
      <c r="E3716" s="2">
        <f>'[1]2025年已发货'!E:E</f>
        <v>11</v>
      </c>
      <c r="F3716" s="4">
        <f>'[1]2025年已发货'!F:F</f>
        <v>45810</v>
      </c>
      <c r="G3716" s="2" t="str">
        <f>'[1]2025年已发货'!G:G</f>
        <v>（华西简阳西城嘉苑）四川省成都市简阳市简城街道高屋村</v>
      </c>
      <c r="H3716" s="2" t="str">
        <f>'[1]2025年已发货'!H:H</f>
        <v>张瀚镭</v>
      </c>
      <c r="I3716" s="2">
        <f>'[1]2025年已发货'!I:I</f>
        <v>15884666220</v>
      </c>
      <c r="J3716" s="2" t="str">
        <f>_xlfn._xlws.FILTER(辅助信息!D:D,辅助信息!G:G=G3716)</f>
        <v>华西简阳西城嘉苑</v>
      </c>
    </row>
    <row r="3717" spans="1:10">
      <c r="A3717" s="2" t="str">
        <f>'[1]2025年已发货'!A:A</f>
        <v>润耀</v>
      </c>
      <c r="B3717" s="2" t="str">
        <f>'[1]2025年已发货'!B:B</f>
        <v>盘螺</v>
      </c>
      <c r="C3717" s="2" t="str">
        <f>'[1]2025年已发货'!C:C</f>
        <v>HRB400E Φ10</v>
      </c>
      <c r="D3717" s="2" t="str">
        <f>'[1]2025年已发货'!D:D</f>
        <v>吨</v>
      </c>
      <c r="E3717" s="2">
        <f>'[1]2025年已发货'!E:E</f>
        <v>24</v>
      </c>
      <c r="F3717" s="4">
        <f>'[1]2025年已发货'!F:F</f>
        <v>45810</v>
      </c>
      <c r="G3717" s="2" t="str">
        <f>'[1]2025年已发货'!G:G</f>
        <v>（华西简阳西城嘉苑）四川省成都市简阳市简城街道高屋村</v>
      </c>
      <c r="H3717" s="2" t="str">
        <f>'[1]2025年已发货'!H:H</f>
        <v>张瀚镭</v>
      </c>
      <c r="I3717" s="2">
        <f>'[1]2025年已发货'!I:I</f>
        <v>15884666220</v>
      </c>
      <c r="J3717" s="2" t="str">
        <f>_xlfn._xlws.FILTER(辅助信息!D:D,辅助信息!G:G=G3717)</f>
        <v>华西简阳西城嘉苑</v>
      </c>
    </row>
    <row r="3718" spans="1:10">
      <c r="A3718" s="2" t="str">
        <f>'[1]2025年已发货'!A:A</f>
        <v>润耀</v>
      </c>
      <c r="B3718" s="2" t="str">
        <f>'[1]2025年已发货'!B:B</f>
        <v>盘螺</v>
      </c>
      <c r="C3718" s="2" t="str">
        <f>'[1]2025年已发货'!C:C</f>
        <v>HRB400E Φ12</v>
      </c>
      <c r="D3718" s="2" t="str">
        <f>'[1]2025年已发货'!D:D</f>
        <v>吨</v>
      </c>
      <c r="E3718" s="2">
        <f>'[1]2025年已发货'!E:E</f>
        <v>35</v>
      </c>
      <c r="F3718" s="4">
        <f>'[1]2025年已发货'!F:F</f>
        <v>45810</v>
      </c>
      <c r="G3718" s="2" t="str">
        <f>'[1]2025年已发货'!G:G</f>
        <v>（华西简阳西城嘉苑）四川省成都市简阳市简城街道高屋村</v>
      </c>
      <c r="H3718" s="2" t="str">
        <f>'[1]2025年已发货'!H:H</f>
        <v>张瀚镭</v>
      </c>
      <c r="I3718" s="2">
        <f>'[1]2025年已发货'!I:I</f>
        <v>15884666220</v>
      </c>
      <c r="J3718" s="2" t="str">
        <f>_xlfn._xlws.FILTER(辅助信息!D:D,辅助信息!G:G=G3718)</f>
        <v>华西简阳西城嘉苑</v>
      </c>
    </row>
    <row r="3719" spans="1:10">
      <c r="A3719" s="2" t="str">
        <f>'[1]2025年已发货'!A:A</f>
        <v>德胜</v>
      </c>
      <c r="B3719" s="2" t="str">
        <f>'[1]2025年已发货'!B:B</f>
        <v>螺纹钢</v>
      </c>
      <c r="C3719" s="2" t="str">
        <f>'[1]2025年已发货'!C:C</f>
        <v>HRB400E Φ14 9m</v>
      </c>
      <c r="D3719" s="2" t="str">
        <f>'[1]2025年已发货'!D:D</f>
        <v>吨</v>
      </c>
      <c r="E3719" s="2">
        <f>'[1]2025年已发货'!E:E</f>
        <v>17</v>
      </c>
      <c r="F3719" s="4">
        <f>'[1]2025年已发货'!F:F</f>
        <v>45810</v>
      </c>
      <c r="G3719" s="2" t="str">
        <f>'[1]2025年已发货'!G:G</f>
        <v>（华西简阳西城嘉苑）四川省成都市简阳市简城街道高屋村</v>
      </c>
      <c r="H3719" s="2" t="str">
        <f>'[1]2025年已发货'!H:H</f>
        <v>张瀚镭</v>
      </c>
      <c r="I3719" s="2">
        <f>'[1]2025年已发货'!I:I</f>
        <v>15884666220</v>
      </c>
      <c r="J3719" s="2" t="str">
        <f>_xlfn._xlws.FILTER(辅助信息!D:D,辅助信息!G:G=G3719)</f>
        <v>华西简阳西城嘉苑</v>
      </c>
    </row>
    <row r="3720" spans="1:10">
      <c r="A3720" s="2" t="str">
        <f>'[1]2025年已发货'!A:A</f>
        <v>德胜</v>
      </c>
      <c r="B3720" s="2" t="str">
        <f>'[1]2025年已发货'!B:B</f>
        <v>螺纹钢</v>
      </c>
      <c r="C3720" s="2" t="str">
        <f>'[1]2025年已发货'!C:C</f>
        <v>HRB400E Φ16 9m</v>
      </c>
      <c r="D3720" s="2" t="str">
        <f>'[1]2025年已发货'!D:D</f>
        <v>吨</v>
      </c>
      <c r="E3720" s="2">
        <f>'[1]2025年已发货'!E:E</f>
        <v>68</v>
      </c>
      <c r="F3720" s="4">
        <f>'[1]2025年已发货'!F:F</f>
        <v>45810</v>
      </c>
      <c r="G3720" s="2" t="str">
        <f>'[1]2025年已发货'!G:G</f>
        <v>（华西简阳西城嘉苑）四川省成都市简阳市简城街道高屋村</v>
      </c>
      <c r="H3720" s="2" t="str">
        <f>'[1]2025年已发货'!H:H</f>
        <v>张瀚镭</v>
      </c>
      <c r="I3720" s="2">
        <f>'[1]2025年已发货'!I:I</f>
        <v>15884666220</v>
      </c>
      <c r="J3720" s="2" t="str">
        <f>_xlfn._xlws.FILTER(辅助信息!D:D,辅助信息!G:G=G3720)</f>
        <v>华西简阳西城嘉苑</v>
      </c>
    </row>
    <row r="3721" spans="1:10">
      <c r="A3721" s="2" t="str">
        <f>'[1]2025年已发货'!A:A</f>
        <v>德胜</v>
      </c>
      <c r="B3721" s="2" t="str">
        <f>'[1]2025年已发货'!B:B</f>
        <v>螺纹钢</v>
      </c>
      <c r="C3721" s="2" t="str">
        <f>'[1]2025年已发货'!C:C</f>
        <v>HRB400E Φ18 9m</v>
      </c>
      <c r="D3721" s="2" t="str">
        <f>'[1]2025年已发货'!D:D</f>
        <v>吨</v>
      </c>
      <c r="E3721" s="2">
        <f>'[1]2025年已发货'!E:E</f>
        <v>20</v>
      </c>
      <c r="F3721" s="4">
        <f>'[1]2025年已发货'!F:F</f>
        <v>45810</v>
      </c>
      <c r="G3721" s="2" t="str">
        <f>'[1]2025年已发货'!G:G</f>
        <v>（华西简阳西城嘉苑）四川省成都市简阳市简城街道高屋村</v>
      </c>
      <c r="H3721" s="2" t="str">
        <f>'[1]2025年已发货'!H:H</f>
        <v>张瀚镭</v>
      </c>
      <c r="I3721" s="2">
        <f>'[1]2025年已发货'!I:I</f>
        <v>15884666220</v>
      </c>
      <c r="J3721" s="2" t="str">
        <f>_xlfn._xlws.FILTER(辅助信息!D:D,辅助信息!G:G=G3721)</f>
        <v>华西简阳西城嘉苑</v>
      </c>
    </row>
    <row r="3722" spans="1:10">
      <c r="A3722" s="2" t="str">
        <f>'[1]2025年已发货'!A:A</f>
        <v>德胜</v>
      </c>
      <c r="B3722" s="2" t="str">
        <f>'[1]2025年已发货'!B:B</f>
        <v>螺纹钢</v>
      </c>
      <c r="C3722" s="2" t="str">
        <f>'[1]2025年已发货'!C:C</f>
        <v>HRB400E Φ20 9m</v>
      </c>
      <c r="D3722" s="2" t="str">
        <f>'[1]2025年已发货'!D:D</f>
        <v>吨</v>
      </c>
      <c r="E3722" s="2">
        <f>'[1]2025年已发货'!E:E</f>
        <v>94</v>
      </c>
      <c r="F3722" s="4">
        <f>'[1]2025年已发货'!F:F</f>
        <v>45810</v>
      </c>
      <c r="G3722" s="2" t="str">
        <f>'[1]2025年已发货'!G:G</f>
        <v>（华西简阳西城嘉苑）四川省成都市简阳市简城街道高屋村</v>
      </c>
      <c r="H3722" s="2" t="str">
        <f>'[1]2025年已发货'!H:H</f>
        <v>张瀚镭</v>
      </c>
      <c r="I3722" s="2">
        <f>'[1]2025年已发货'!I:I</f>
        <v>15884666220</v>
      </c>
      <c r="J3722" s="2" t="str">
        <f>_xlfn._xlws.FILTER(辅助信息!D:D,辅助信息!G:G=G3722)</f>
        <v>华西简阳西城嘉苑</v>
      </c>
    </row>
    <row r="3723" spans="1:10">
      <c r="A3723" s="2" t="str">
        <f>'[1]2025年已发货'!A:A</f>
        <v>德胜</v>
      </c>
      <c r="B3723" s="2" t="str">
        <f>'[1]2025年已发货'!B:B</f>
        <v>螺纹钢</v>
      </c>
      <c r="C3723" s="2" t="str">
        <f>'[1]2025年已发货'!C:C</f>
        <v>HRB400E Φ22 9m</v>
      </c>
      <c r="D3723" s="2" t="str">
        <f>'[1]2025年已发货'!D:D</f>
        <v>吨</v>
      </c>
      <c r="E3723" s="2">
        <f>'[1]2025年已发货'!E:E</f>
        <v>12</v>
      </c>
      <c r="F3723" s="4">
        <f>'[1]2025年已发货'!F:F</f>
        <v>45810</v>
      </c>
      <c r="G3723" s="2" t="str">
        <f>'[1]2025年已发货'!G:G</f>
        <v>（华西简阳西城嘉苑）四川省成都市简阳市简城街道高屋村</v>
      </c>
      <c r="H3723" s="2" t="str">
        <f>'[1]2025年已发货'!H:H</f>
        <v>张瀚镭</v>
      </c>
      <c r="I3723" s="2">
        <f>'[1]2025年已发货'!I:I</f>
        <v>15884666220</v>
      </c>
      <c r="J3723" s="2" t="str">
        <f>_xlfn._xlws.FILTER(辅助信息!D:D,辅助信息!G:G=G3723)</f>
        <v>华西简阳西城嘉苑</v>
      </c>
    </row>
    <row r="3724" spans="1:10">
      <c r="A3724" s="2" t="str">
        <f>'[1]2025年已发货'!A:A</f>
        <v>德胜</v>
      </c>
      <c r="B3724" s="2" t="str">
        <f>'[1]2025年已发货'!B:B</f>
        <v>螺纹钢</v>
      </c>
      <c r="C3724" s="2" t="str">
        <f>'[1]2025年已发货'!C:C</f>
        <v>HRB400E Φ25 9m</v>
      </c>
      <c r="D3724" s="2" t="str">
        <f>'[1]2025年已发货'!D:D</f>
        <v>吨</v>
      </c>
      <c r="E3724" s="2">
        <f>'[1]2025年已发货'!E:E</f>
        <v>36</v>
      </c>
      <c r="F3724" s="4">
        <f>'[1]2025年已发货'!F:F</f>
        <v>45810</v>
      </c>
      <c r="G3724" s="2" t="str">
        <f>'[1]2025年已发货'!G:G</f>
        <v>（华西简阳西城嘉苑）四川省成都市简阳市简城街道高屋村</v>
      </c>
      <c r="H3724" s="2" t="str">
        <f>'[1]2025年已发货'!H:H</f>
        <v>张瀚镭</v>
      </c>
      <c r="I3724" s="2">
        <f>'[1]2025年已发货'!I:I</f>
        <v>15884666220</v>
      </c>
      <c r="J3724" s="2" t="str">
        <f>_xlfn._xlws.FILTER(辅助信息!D:D,辅助信息!G:G=G3724)</f>
        <v>华西简阳西城嘉苑</v>
      </c>
    </row>
    <row r="3725" spans="1:10">
      <c r="A3725" s="2" t="str">
        <f>'[1]2025年已发货'!A:A</f>
        <v>泸钢</v>
      </c>
      <c r="B3725" s="2" t="str">
        <f>'[1]2025年已发货'!B:B</f>
        <v>盘螺</v>
      </c>
      <c r="C3725" s="2" t="str">
        <f>'[1]2025年已发货'!C:C</f>
        <v>HRB400E Φ6</v>
      </c>
      <c r="D3725" s="2" t="str">
        <f>'[1]2025年已发货'!D:D</f>
        <v>吨</v>
      </c>
      <c r="E3725" s="2">
        <f>'[1]2025年已发货'!E:E</f>
        <v>15</v>
      </c>
      <c r="F3725" s="4">
        <f>'[1]2025年已发货'!F:F</f>
        <v>45810</v>
      </c>
      <c r="G3725" s="2" t="str">
        <f>'[1]2025年已发货'!G:G</f>
        <v>（四川商建-射洪城乡一体化项目）遂宁市射洪市忠新幼儿园北侧约220米新溪小区</v>
      </c>
      <c r="H3725" s="2" t="str">
        <f>'[1]2025年已发货'!H:H</f>
        <v>柏子刚</v>
      </c>
      <c r="I3725" s="2">
        <f>'[1]2025年已发货'!I:I</f>
        <v>15692885305</v>
      </c>
      <c r="J3725" s="2" t="str">
        <f>_xlfn._xlws.FILTER(辅助信息!D:D,辅助信息!G:G=G3725)</f>
        <v>四川商建
射洪城乡一体化项目</v>
      </c>
    </row>
    <row r="3726" spans="1:10">
      <c r="A3726" s="2" t="str">
        <f>'[1]2025年已发货'!A:A</f>
        <v>泸钢</v>
      </c>
      <c r="B3726" s="2" t="str">
        <f>'[1]2025年已发货'!B:B</f>
        <v>螺纹钢</v>
      </c>
      <c r="C3726" s="2" t="str">
        <f>'[1]2025年已发货'!C:C</f>
        <v>HRB500E Φ12</v>
      </c>
      <c r="D3726" s="2" t="str">
        <f>'[1]2025年已发货'!D:D</f>
        <v>吨</v>
      </c>
      <c r="E3726" s="2">
        <f>'[1]2025年已发货'!E:E</f>
        <v>6</v>
      </c>
      <c r="F3726" s="4">
        <f>'[1]2025年已发货'!F:F</f>
        <v>45810</v>
      </c>
      <c r="G3726" s="2" t="str">
        <f>'[1]2025年已发货'!G:G</f>
        <v>（四川商建-射洪城乡一体化项目）遂宁市射洪市忠新幼儿园北侧约220米新溪小区</v>
      </c>
      <c r="H3726" s="2" t="str">
        <f>'[1]2025年已发货'!H:H</f>
        <v>柏子刚</v>
      </c>
      <c r="I3726" s="2">
        <f>'[1]2025年已发货'!I:I</f>
        <v>15692885305</v>
      </c>
      <c r="J3726" s="2" t="str">
        <f>_xlfn._xlws.FILTER(辅助信息!D:D,辅助信息!G:G=G3726)</f>
        <v>四川商建
射洪城乡一体化项目</v>
      </c>
    </row>
    <row r="3727" spans="1:10">
      <c r="A3727" s="2" t="str">
        <f>'[1]2025年已发货'!A:A</f>
        <v>泸钢</v>
      </c>
      <c r="B3727" s="2" t="str">
        <f>'[1]2025年已发货'!B:B</f>
        <v>螺纹钢</v>
      </c>
      <c r="C3727" s="2" t="str">
        <f>'[1]2025年已发货'!C:C</f>
        <v>HRB500E Φ22</v>
      </c>
      <c r="D3727" s="2" t="str">
        <f>'[1]2025年已发货'!D:D</f>
        <v>吨</v>
      </c>
      <c r="E3727" s="2">
        <f>'[1]2025年已发货'!E:E</f>
        <v>9</v>
      </c>
      <c r="F3727" s="4">
        <f>'[1]2025年已发货'!F:F</f>
        <v>45810</v>
      </c>
      <c r="G3727" s="2" t="str">
        <f>'[1]2025年已发货'!G:G</f>
        <v>（四川商建-射洪城乡一体化项目）遂宁市射洪市忠新幼儿园北侧约220米新溪小区</v>
      </c>
      <c r="H3727" s="2" t="str">
        <f>'[1]2025年已发货'!H:H</f>
        <v>柏子刚</v>
      </c>
      <c r="I3727" s="2">
        <f>'[1]2025年已发货'!I:I</f>
        <v>15692885305</v>
      </c>
      <c r="J3727" s="2" t="str">
        <f>_xlfn._xlws.FILTER(辅助信息!D:D,辅助信息!G:G=G3727)</f>
        <v>四川商建
射洪城乡一体化项目</v>
      </c>
    </row>
    <row r="3728" spans="1:10">
      <c r="A3728" s="2" t="str">
        <f>'[1]2025年已发货'!A:A</f>
        <v>泸钢</v>
      </c>
      <c r="B3728" s="2" t="str">
        <f>'[1]2025年已发货'!B:B</f>
        <v>螺纹钢</v>
      </c>
      <c r="C3728" s="2" t="str">
        <f>'[1]2025年已发货'!C:C</f>
        <v>HRB500E Φ25</v>
      </c>
      <c r="D3728" s="2" t="str">
        <f>'[1]2025年已发货'!D:D</f>
        <v>吨</v>
      </c>
      <c r="E3728" s="2">
        <f>'[1]2025年已发货'!E:E</f>
        <v>40</v>
      </c>
      <c r="F3728" s="4">
        <f>'[1]2025年已发货'!F:F</f>
        <v>45810</v>
      </c>
      <c r="G3728" s="2" t="str">
        <f>'[1]2025年已发货'!G:G</f>
        <v>（四川商建-射洪城乡一体化项目）遂宁市射洪市忠新幼儿园北侧约220米新溪小区</v>
      </c>
      <c r="H3728" s="2" t="str">
        <f>'[1]2025年已发货'!H:H</f>
        <v>柏子刚</v>
      </c>
      <c r="I3728" s="2">
        <f>'[1]2025年已发货'!I:I</f>
        <v>15692885305</v>
      </c>
      <c r="J3728" s="2" t="str">
        <f>_xlfn._xlws.FILTER(辅助信息!D:D,辅助信息!G:G=G3728)</f>
        <v>四川商建
射洪城乡一体化项目</v>
      </c>
    </row>
    <row r="3729" spans="1:10">
      <c r="A3729" s="2" t="str">
        <f>'[1]2025年已发货'!A:A</f>
        <v>德胜</v>
      </c>
      <c r="B3729" s="2" t="str">
        <f>'[1]2025年已发货'!B:B</f>
        <v>螺纹钢</v>
      </c>
      <c r="C3729" s="2" t="str">
        <f>'[1]2025年已发货'!C:C</f>
        <v>HRB400EФ12mm</v>
      </c>
      <c r="D3729" s="2" t="str">
        <f>'[1]2025年已发货'!D:D</f>
        <v>吨</v>
      </c>
      <c r="E3729" s="2">
        <f>'[1]2025年已发货'!E:E</f>
        <v>35</v>
      </c>
      <c r="F3729" s="4">
        <f>'[1]2025年已发货'!F:F</f>
        <v>45810</v>
      </c>
      <c r="G3729" s="2" t="str">
        <f>'[1]2025年已发货'!G:G</f>
        <v>（中铁五局一公司西昭高速3标)四川省凉山彝族自治州布拖县地洛镇桥边村钢筋加工厂</v>
      </c>
      <c r="H3729" s="2" t="str">
        <f>'[1]2025年已发货'!H:H</f>
        <v>林正兴</v>
      </c>
      <c r="I3729" s="2">
        <f>'[1]2025年已发货'!I:I</f>
        <v>18770671688</v>
      </c>
      <c r="J3729" s="2" vm="1" t="e">
        <f>_xlfn._xlws.FILTER(辅助信息!D:D,辅助信息!G:G=G3729)</f>
        <v>#VALUE!</v>
      </c>
    </row>
    <row r="3730" spans="1:10">
      <c r="A3730" s="2" t="str">
        <f>'[1]2025年已发货'!A:A</f>
        <v>德胜</v>
      </c>
      <c r="B3730" s="2" t="str">
        <f>'[1]2025年已发货'!B:B</f>
        <v>螺纹钢</v>
      </c>
      <c r="C3730" s="2" t="str">
        <f>'[1]2025年已发货'!C:C</f>
        <v>HRB400EФ16mm</v>
      </c>
      <c r="D3730" s="2" t="str">
        <f>'[1]2025年已发货'!D:D</f>
        <v>吨</v>
      </c>
      <c r="E3730" s="2">
        <f>'[1]2025年已发货'!E:E</f>
        <v>35</v>
      </c>
      <c r="F3730" s="4">
        <f>'[1]2025年已发货'!F:F</f>
        <v>45810</v>
      </c>
      <c r="G3730" s="2" t="str">
        <f>'[1]2025年已发货'!G:G</f>
        <v>（中铁五局一公司西昭高速3标)四川省凉山彝族自治州布拖县地洛镇桥边村钢筋加工厂</v>
      </c>
      <c r="H3730" s="2" t="str">
        <f>'[1]2025年已发货'!H:H</f>
        <v>林正兴</v>
      </c>
      <c r="I3730" s="2">
        <f>'[1]2025年已发货'!I:I</f>
        <v>18770671688</v>
      </c>
      <c r="J3730" s="2" vm="1" t="e">
        <f>_xlfn._xlws.FILTER(辅助信息!D:D,辅助信息!G:G=G3730)</f>
        <v>#VALUE!</v>
      </c>
    </row>
    <row r="3731" spans="1:10">
      <c r="A3731" s="2" t="str">
        <f>'[1]2025年已发货'!A:A</f>
        <v>德胜</v>
      </c>
      <c r="B3731" s="2" t="str">
        <f>'[1]2025年已发货'!B:B</f>
        <v>螺纹钢</v>
      </c>
      <c r="C3731" s="2" t="str">
        <f>'[1]2025年已发货'!C:C</f>
        <v>HRB500EΦ28</v>
      </c>
      <c r="D3731" s="2" t="str">
        <f>'[1]2025年已发货'!D:D</f>
        <v>吨</v>
      </c>
      <c r="E3731" s="2">
        <f>'[1]2025年已发货'!E:E</f>
        <v>210</v>
      </c>
      <c r="F3731" s="4">
        <f>'[1]2025年已发货'!F:F</f>
        <v>45810</v>
      </c>
      <c r="G3731" s="2" t="str">
        <f>'[1]2025年已发货'!G:G</f>
        <v>（中铁广州局深圳公司西昭高速9标）四川省凉山彝族自治州西昌市西乡乡三百村</v>
      </c>
      <c r="H3731" s="2" t="str">
        <f>'[1]2025年已发货'!H:H</f>
        <v>伍红林</v>
      </c>
      <c r="I3731" s="2">
        <f>'[1]2025年已发货'!I:I</f>
        <v>18683860677</v>
      </c>
      <c r="J3731" s="2" vm="1" t="e">
        <f>_xlfn._xlws.FILTER(辅助信息!D:D,辅助信息!G:G=G3731)</f>
        <v>#VALUE!</v>
      </c>
    </row>
    <row r="3732" spans="1:10">
      <c r="A3732" s="2" t="str">
        <f>'[1]2025年已发货'!A:A</f>
        <v>凤钢</v>
      </c>
      <c r="B3732" s="2" t="str">
        <f>'[1]2025年已发货'!B:B</f>
        <v>螺纹钢</v>
      </c>
      <c r="C3732" s="2" t="str">
        <f>'[1]2025年已发货'!C:C</f>
        <v>HRB400EФ16mm</v>
      </c>
      <c r="D3732" s="2" t="str">
        <f>'[1]2025年已发货'!D:D</f>
        <v>吨</v>
      </c>
      <c r="E3732" s="2">
        <f>'[1]2025年已发货'!E:E</f>
        <v>160</v>
      </c>
      <c r="F3732" s="4">
        <f>'[1]2025年已发货'!F:F</f>
        <v>45810</v>
      </c>
      <c r="G3732" s="2" t="str">
        <f>'[1]2025年已发货'!G:G</f>
        <v>（中铁五局一公司西昭高速3标)四川省凉山彝族自治州布拖县地洛镇桥边村钢筋加工厂</v>
      </c>
      <c r="H3732" s="2" t="str">
        <f>'[1]2025年已发货'!H:H</f>
        <v>林正兴</v>
      </c>
      <c r="I3732" s="2">
        <f>'[1]2025年已发货'!I:I</f>
        <v>18770671688</v>
      </c>
      <c r="J3732" s="2" vm="1" t="e">
        <f>_xlfn._xlws.FILTER(辅助信息!D:D,辅助信息!G:G=G3732)</f>
        <v>#VALUE!</v>
      </c>
    </row>
    <row r="3733" spans="1:10">
      <c r="A3733" s="2" t="str">
        <f>'[1]2025年已发货'!A:A</f>
        <v>德胜</v>
      </c>
      <c r="B3733" s="2" t="str">
        <f>'[1]2025年已发货'!B:B</f>
        <v>螺纹钢</v>
      </c>
      <c r="C3733" s="2" t="str">
        <f>'[1]2025年已发货'!C:C</f>
        <v>HRB400E Φ14 12m</v>
      </c>
      <c r="D3733" s="2" t="str">
        <f>'[1]2025年已发货'!D:D</f>
        <v>吨</v>
      </c>
      <c r="E3733" s="2">
        <f>'[1]2025年已发货'!E:E</f>
        <v>19.313</v>
      </c>
      <c r="F3733" s="4">
        <f>'[1]2025年已发货'!F:F</f>
        <v>45811</v>
      </c>
      <c r="G3733" s="2" t="str">
        <f>'[1]2025年已发货'!G:G</f>
        <v>（安久供应链项目）四川省宜宾市翠屏区志诚路</v>
      </c>
      <c r="H3733" s="2" t="str">
        <f>'[1]2025年已发货'!H:H</f>
        <v>毛新熠</v>
      </c>
      <c r="I3733" s="2">
        <f>'[1]2025年已发货'!I:I</f>
        <v>18208171901</v>
      </c>
      <c r="J3733" s="2" vm="1" t="e">
        <f>_xlfn._xlws.FILTER(辅助信息!D:D,辅助信息!G:G=G3733)</f>
        <v>#VALUE!</v>
      </c>
    </row>
    <row r="3734" spans="1:10">
      <c r="A3734" s="2" t="str">
        <f>'[1]2025年已发货'!A:A</f>
        <v>德胜</v>
      </c>
      <c r="B3734" s="2" t="str">
        <f>'[1]2025年已发货'!B:B</f>
        <v>螺纹钢</v>
      </c>
      <c r="C3734" s="2" t="str">
        <f>'[1]2025年已发货'!C:C</f>
        <v>HRB400E Φ32 12m</v>
      </c>
      <c r="D3734" s="2" t="str">
        <f>'[1]2025年已发货'!D:D</f>
        <v>吨</v>
      </c>
      <c r="E3734" s="2">
        <f>'[1]2025年已发货'!E:E</f>
        <v>16.356</v>
      </c>
      <c r="F3734" s="4">
        <f>'[1]2025年已发货'!F:F</f>
        <v>45811</v>
      </c>
      <c r="G3734" s="2" t="str">
        <f>'[1]2025年已发货'!G:G</f>
        <v>（安久供应链项目）四川省宜宾市翠屏区志诚路</v>
      </c>
      <c r="H3734" s="2" t="str">
        <f>'[1]2025年已发货'!H:H</f>
        <v>毛新熠</v>
      </c>
      <c r="I3734" s="2">
        <f>'[1]2025年已发货'!I:I</f>
        <v>18208171901</v>
      </c>
      <c r="J3734" s="2" vm="1" t="e">
        <f>_xlfn._xlws.FILTER(辅助信息!D:D,辅助信息!G:G=G3734)</f>
        <v>#VALUE!</v>
      </c>
    </row>
    <row r="3735" spans="1:10">
      <c r="A3735" s="2" t="str">
        <f>'[1]2025年已发货'!A:A</f>
        <v>德胜</v>
      </c>
      <c r="B3735" s="2" t="str">
        <f>'[1]2025年已发货'!B:B</f>
        <v>螺纹钢</v>
      </c>
      <c r="C3735" s="2" t="str">
        <f>'[1]2025年已发货'!C:C</f>
        <v>HRB400E Φ25 12m</v>
      </c>
      <c r="D3735" s="2" t="str">
        <f>'[1]2025年已发货'!D:D</f>
        <v>吨</v>
      </c>
      <c r="E3735" s="2">
        <f>'[1]2025年已发货'!E:E</f>
        <v>35.438</v>
      </c>
      <c r="F3735" s="4">
        <f>'[1]2025年已发货'!F:F</f>
        <v>45811</v>
      </c>
      <c r="G3735" s="2" t="str">
        <f>'[1]2025年已发货'!G:G</f>
        <v>（安久供应链项目）四川省宜宾市翠屏区志诚路</v>
      </c>
      <c r="H3735" s="2" t="str">
        <f>'[1]2025年已发货'!H:H</f>
        <v>毛新熠</v>
      </c>
      <c r="I3735" s="2">
        <f>'[1]2025年已发货'!I:I</f>
        <v>18208171901</v>
      </c>
      <c r="J3735" s="2" vm="1" t="e">
        <f>_xlfn._xlws.FILTER(辅助信息!D:D,辅助信息!G:G=G3735)</f>
        <v>#VALUE!</v>
      </c>
    </row>
    <row r="3736" spans="1:10">
      <c r="A3736" s="2" t="str">
        <f>'[1]2025年已发货'!A:A</f>
        <v>德胜</v>
      </c>
      <c r="B3736" s="2" t="str">
        <f>'[1]2025年已发货'!B:B</f>
        <v>螺纹钢</v>
      </c>
      <c r="C3736" s="2" t="str">
        <f>'[1]2025年已发货'!C:C</f>
        <v>HRB400E Φ14 12m</v>
      </c>
      <c r="D3736" s="2" t="str">
        <f>'[1]2025年已发货'!D:D</f>
        <v>吨</v>
      </c>
      <c r="E3736" s="2">
        <f>'[1]2025年已发货'!E:E</f>
        <v>30.349</v>
      </c>
      <c r="F3736" s="4">
        <f>'[1]2025年已发货'!F:F</f>
        <v>45811</v>
      </c>
      <c r="G3736" s="2" t="str">
        <f>'[1]2025年已发货'!G:G</f>
        <v>（安久供应链项目）四川省宜宾市翠屏区志诚路</v>
      </c>
      <c r="H3736" s="2" t="str">
        <f>'[1]2025年已发货'!H:H</f>
        <v>毛新熠</v>
      </c>
      <c r="I3736" s="2">
        <f>'[1]2025年已发货'!I:I</f>
        <v>18208171901</v>
      </c>
      <c r="J3736" s="2" vm="1" t="e">
        <f>_xlfn._xlws.FILTER(辅助信息!D:D,辅助信息!G:G=G3736)</f>
        <v>#VALUE!</v>
      </c>
    </row>
    <row r="3737" spans="1:10">
      <c r="A3737" s="2" t="str">
        <f>'[1]2025年已发货'!A:A</f>
        <v>德胜</v>
      </c>
      <c r="B3737" s="2" t="str">
        <f>'[1]2025年已发货'!B:B</f>
        <v>螺纹钢</v>
      </c>
      <c r="C3737" s="2" t="str">
        <f>'[1]2025年已发货'!C:C</f>
        <v>HRB400E Φ28 12m</v>
      </c>
      <c r="D3737" s="2" t="str">
        <f>'[1]2025年已发货'!D:D</f>
        <v>吨</v>
      </c>
      <c r="E3737" s="2">
        <f>'[1]2025年已发货'!E:E</f>
        <v>5.448</v>
      </c>
      <c r="F3737" s="4">
        <f>'[1]2025年已发货'!F:F</f>
        <v>45811</v>
      </c>
      <c r="G3737" s="2" t="str">
        <f>'[1]2025年已发货'!G:G</f>
        <v>（安久供应链项目）四川省宜宾市翠屏区志诚路</v>
      </c>
      <c r="H3737" s="2" t="str">
        <f>'[1]2025年已发货'!H:H</f>
        <v>毛新熠</v>
      </c>
      <c r="I3737" s="2">
        <f>'[1]2025年已发货'!I:I</f>
        <v>18208171901</v>
      </c>
      <c r="J3737" s="2" vm="1" t="e">
        <f>_xlfn._xlws.FILTER(辅助信息!D:D,辅助信息!G:G=G3737)</f>
        <v>#VALUE!</v>
      </c>
    </row>
    <row r="3738" spans="1:10">
      <c r="A3738" s="2" t="str">
        <f>'[1]2025年已发货'!A:A</f>
        <v>润耀</v>
      </c>
      <c r="B3738" s="2" t="str">
        <f>'[1]2025年已发货'!B:B</f>
        <v>高线</v>
      </c>
      <c r="C3738" s="2" t="str">
        <f>'[1]2025年已发货'!C:C</f>
        <v>HPB300Φ12</v>
      </c>
      <c r="D3738" s="2" t="str">
        <f>'[1]2025年已发货'!D:D</f>
        <v>吨</v>
      </c>
      <c r="E3738" s="2">
        <f>'[1]2025年已发货'!E:E</f>
        <v>35</v>
      </c>
      <c r="F3738" s="4">
        <f>'[1]2025年已发货'!F:F</f>
        <v>45811</v>
      </c>
      <c r="G3738" s="2" t="str">
        <f>'[1]2025年已发货'!G:G</f>
        <v>（中铁北京局-资乐高速6标）四川省乐山市市中区土主镇资乐高速TJ6标项目试验室</v>
      </c>
      <c r="H3738" s="2" t="str">
        <f>'[1]2025年已发货'!H:H</f>
        <v>刘岩</v>
      </c>
      <c r="I3738" s="2">
        <f>'[1]2025年已发货'!I:I</f>
        <v>18543566469</v>
      </c>
      <c r="J3738" s="2" vm="1" t="e">
        <f>_xlfn._xlws.FILTER(辅助信息!D:D,辅助信息!G:G=G3738)</f>
        <v>#VALUE!</v>
      </c>
    </row>
    <row r="3739" spans="1:10">
      <c r="A3739" s="2" t="str">
        <f>'[1]2025年已发货'!A:A</f>
        <v>晋邦</v>
      </c>
      <c r="B3739" s="2" t="str">
        <f>'[1]2025年已发货'!B:B</f>
        <v>盘螺</v>
      </c>
      <c r="C3739" s="2" t="str">
        <f>'[1]2025年已发货'!C:C</f>
        <v>HRB400E Φ6</v>
      </c>
      <c r="D3739" s="2" t="str">
        <f>'[1]2025年已发货'!D:D</f>
        <v>吨</v>
      </c>
      <c r="E3739" s="2">
        <f>'[1]2025年已发货'!E:E</f>
        <v>1.009</v>
      </c>
      <c r="F3739" s="4">
        <f>'[1]2025年已发货'!F:F</f>
        <v>45811</v>
      </c>
      <c r="G3739" s="2" t="str">
        <f>'[1]2025年已发货'!G:G</f>
        <v>（十九冶-江龙高速二分部）重庆市云阳县S305附近*龙角互通连接线（变更段）</v>
      </c>
      <c r="H3739" s="2" t="str">
        <f>'[1]2025年已发货'!H:H</f>
        <v>任海军</v>
      </c>
      <c r="I3739" s="2">
        <f>'[1]2025年已发货'!I:I</f>
        <v>17725037830</v>
      </c>
      <c r="J3739" s="2" vm="1" t="e">
        <f>_xlfn._xlws.FILTER(辅助信息!D:D,辅助信息!G:G=G3739)</f>
        <v>#VALUE!</v>
      </c>
    </row>
    <row r="3740" spans="1:10">
      <c r="A3740" s="2" t="str">
        <f>'[1]2025年已发货'!A:A</f>
        <v>晋邦</v>
      </c>
      <c r="B3740" s="2" t="str">
        <f>'[1]2025年已发货'!B:B</f>
        <v>盘螺</v>
      </c>
      <c r="C3740" s="2" t="str">
        <f>'[1]2025年已发货'!C:C</f>
        <v>HRB400E Φ8</v>
      </c>
      <c r="D3740" s="2" t="str">
        <f>'[1]2025年已发货'!D:D</f>
        <v>吨</v>
      </c>
      <c r="E3740" s="2">
        <f>'[1]2025年已发货'!E:E</f>
        <v>16.274</v>
      </c>
      <c r="F3740" s="4">
        <f>'[1]2025年已发货'!F:F</f>
        <v>45811</v>
      </c>
      <c r="G3740" s="2" t="str">
        <f>'[1]2025年已发货'!G:G</f>
        <v>（十九冶-江龙高速二分部）重庆市云阳县S305附近*龙角互通连接线（变更段）</v>
      </c>
      <c r="H3740" s="2" t="str">
        <f>'[1]2025年已发货'!H:H</f>
        <v>任海军</v>
      </c>
      <c r="I3740" s="2">
        <f>'[1]2025年已发货'!I:I</f>
        <v>17725037830</v>
      </c>
      <c r="J3740" s="2" vm="1" t="e">
        <f>_xlfn._xlws.FILTER(辅助信息!D:D,辅助信息!G:G=G3740)</f>
        <v>#VALUE!</v>
      </c>
    </row>
    <row r="3741" spans="1:10">
      <c r="A3741" s="2" t="str">
        <f>'[1]2025年已发货'!A:A</f>
        <v>晋邦</v>
      </c>
      <c r="B3741" s="2" t="str">
        <f>'[1]2025年已发货'!B:B</f>
        <v>盘螺</v>
      </c>
      <c r="C3741" s="2" t="str">
        <f>'[1]2025年已发货'!C:C</f>
        <v>HRB400E Φ10</v>
      </c>
      <c r="D3741" s="2" t="str">
        <f>'[1]2025年已发货'!D:D</f>
        <v>吨</v>
      </c>
      <c r="E3741" s="2">
        <f>'[1]2025年已发货'!E:E</f>
        <v>18.348</v>
      </c>
      <c r="F3741" s="4">
        <f>'[1]2025年已发货'!F:F</f>
        <v>45811</v>
      </c>
      <c r="G3741" s="2" t="str">
        <f>'[1]2025年已发货'!G:G</f>
        <v>（十九冶-江龙高速二分部）重庆市云阳县S305附近*龙角互通连接线（变更段）</v>
      </c>
      <c r="H3741" s="2" t="str">
        <f>'[1]2025年已发货'!H:H</f>
        <v>任海军</v>
      </c>
      <c r="I3741" s="2">
        <f>'[1]2025年已发货'!I:I</f>
        <v>17725037830</v>
      </c>
      <c r="J3741" s="2" vm="1" t="e">
        <f>_xlfn._xlws.FILTER(辅助信息!D:D,辅助信息!G:G=G3741)</f>
        <v>#VALUE!</v>
      </c>
    </row>
    <row r="3742" spans="1:10">
      <c r="A3742" s="2" t="str">
        <f>'[1]2025年已发货'!A:A</f>
        <v>晋邦</v>
      </c>
      <c r="B3742" s="2" t="str">
        <f>'[1]2025年已发货'!B:B</f>
        <v>螺纹钢</v>
      </c>
      <c r="C3742" s="2" t="str">
        <f>'[1]2025年已发货'!C:C</f>
        <v>HRB400E Φ12 9m</v>
      </c>
      <c r="D3742" s="2" t="str">
        <f>'[1]2025年已发货'!D:D</f>
        <v>吨</v>
      </c>
      <c r="E3742" s="2">
        <f>'[1]2025年已发货'!E:E</f>
        <v>9.064</v>
      </c>
      <c r="F3742" s="4">
        <f>'[1]2025年已发货'!F:F</f>
        <v>45811</v>
      </c>
      <c r="G3742" s="2" t="str">
        <f>'[1]2025年已发货'!G:G</f>
        <v>（十九冶-江龙高速二分部）重庆市云阳县S305附近*龙角互通连接线（变更段）</v>
      </c>
      <c r="H3742" s="2" t="str">
        <f>'[1]2025年已发货'!H:H</f>
        <v>任海军</v>
      </c>
      <c r="I3742" s="2">
        <f>'[1]2025年已发货'!I:I</f>
        <v>17725037830</v>
      </c>
      <c r="J3742" s="2" vm="1" t="e">
        <f>_xlfn._xlws.FILTER(辅助信息!D:D,辅助信息!G:G=G3742)</f>
        <v>#VALUE!</v>
      </c>
    </row>
    <row r="3743" spans="1:10">
      <c r="A3743" s="2" t="str">
        <f>'[1]2025年已发货'!A:A</f>
        <v>晋邦</v>
      </c>
      <c r="B3743" s="2" t="str">
        <f>'[1]2025年已发货'!B:B</f>
        <v>螺纹钢</v>
      </c>
      <c r="C3743" s="2" t="str">
        <f>'[1]2025年已发货'!C:C</f>
        <v>HRB400E Φ14 9m</v>
      </c>
      <c r="D3743" s="2" t="str">
        <f>'[1]2025年已发货'!D:D</f>
        <v>吨</v>
      </c>
      <c r="E3743" s="2">
        <f>'[1]2025年已发货'!E:E</f>
        <v>5.253</v>
      </c>
      <c r="F3743" s="4">
        <f>'[1]2025年已发货'!F:F</f>
        <v>45811</v>
      </c>
      <c r="G3743" s="2" t="str">
        <f>'[1]2025年已发货'!G:G</f>
        <v>（十九冶-江龙高速二分部）重庆市云阳县S305附近*龙角互通连接线（变更段）</v>
      </c>
      <c r="H3743" s="2" t="str">
        <f>'[1]2025年已发货'!H:H</f>
        <v>任海军</v>
      </c>
      <c r="I3743" s="2">
        <f>'[1]2025年已发货'!I:I</f>
        <v>17725037830</v>
      </c>
      <c r="J3743" s="2" vm="1" t="e">
        <f>_xlfn._xlws.FILTER(辅助信息!D:D,辅助信息!G:G=G3743)</f>
        <v>#VALUE!</v>
      </c>
    </row>
    <row r="3744" spans="1:10">
      <c r="A3744" s="2" t="str">
        <f>'[1]2025年已发货'!A:A</f>
        <v>晋邦</v>
      </c>
      <c r="B3744" s="2" t="str">
        <f>'[1]2025年已发货'!B:B</f>
        <v>螺纹钢</v>
      </c>
      <c r="C3744" s="2" t="str">
        <f>'[1]2025年已发货'!C:C</f>
        <v>HRB400E Φ16 9m</v>
      </c>
      <c r="D3744" s="2" t="str">
        <f>'[1]2025年已发货'!D:D</f>
        <v>吨</v>
      </c>
      <c r="E3744" s="2">
        <f>'[1]2025年已发货'!E:E</f>
        <v>57.165</v>
      </c>
      <c r="F3744" s="4">
        <f>'[1]2025年已发货'!F:F</f>
        <v>45811</v>
      </c>
      <c r="G3744" s="2" t="str">
        <f>'[1]2025年已发货'!G:G</f>
        <v>（十九冶-江龙高速二分部）重庆市云阳县S305附近*龙角互通连接线（变更段）</v>
      </c>
      <c r="H3744" s="2" t="str">
        <f>'[1]2025年已发货'!H:H</f>
        <v>任海军</v>
      </c>
      <c r="I3744" s="2">
        <f>'[1]2025年已发货'!I:I</f>
        <v>17725037830</v>
      </c>
      <c r="J3744" s="2" vm="1" t="e">
        <f>_xlfn._xlws.FILTER(辅助信息!D:D,辅助信息!G:G=G3744)</f>
        <v>#VALUE!</v>
      </c>
    </row>
    <row r="3745" spans="1:10">
      <c r="A3745" s="2" t="str">
        <f>'[1]2025年已发货'!A:A</f>
        <v>晋邦</v>
      </c>
      <c r="B3745" s="2" t="str">
        <f>'[1]2025年已发货'!B:B</f>
        <v>螺纹钢</v>
      </c>
      <c r="C3745" s="2" t="str">
        <f>'[1]2025年已发货'!C:C</f>
        <v>HRB400E Φ20 9m</v>
      </c>
      <c r="D3745" s="2" t="str">
        <f>'[1]2025年已发货'!D:D</f>
        <v>吨</v>
      </c>
      <c r="E3745" s="2">
        <f>'[1]2025年已发货'!E:E</f>
        <v>2.06</v>
      </c>
      <c r="F3745" s="4">
        <f>'[1]2025年已发货'!F:F</f>
        <v>45811</v>
      </c>
      <c r="G3745" s="2" t="str">
        <f>'[1]2025年已发货'!G:G</f>
        <v>（十九冶-江龙高速二分部）重庆市云阳县S305附近*龙角互通连接线（变更段）</v>
      </c>
      <c r="H3745" s="2" t="str">
        <f>'[1]2025年已发货'!H:H</f>
        <v>任海军</v>
      </c>
      <c r="I3745" s="2">
        <f>'[1]2025年已发货'!I:I</f>
        <v>17725037830</v>
      </c>
      <c r="J3745" s="2" vm="1" t="e">
        <f>_xlfn._xlws.FILTER(辅助信息!D:D,辅助信息!G:G=G3745)</f>
        <v>#VALUE!</v>
      </c>
    </row>
    <row r="3746" spans="1:10">
      <c r="A3746" s="2" t="str">
        <f>'[1]2025年已发货'!A:A</f>
        <v>晋邦</v>
      </c>
      <c r="B3746" s="2" t="str">
        <f>'[1]2025年已发货'!B:B</f>
        <v>螺纹钢</v>
      </c>
      <c r="C3746" s="2" t="str">
        <f>'[1]2025年已发货'!C:C</f>
        <v>HRB400E Φ16 9m</v>
      </c>
      <c r="D3746" s="2" t="str">
        <f>'[1]2025年已发货'!D:D</f>
        <v>吨</v>
      </c>
      <c r="E3746" s="2">
        <f>'[1]2025年已发货'!E:E</f>
        <v>15</v>
      </c>
      <c r="F3746" s="4">
        <f>'[1]2025年已发货'!F:F</f>
        <v>45811</v>
      </c>
      <c r="G3746" s="2" t="str">
        <f>'[1]2025年已发货'!G:G</f>
        <v>（十九冶-江龙高速三分部）重庆市云阳县开云高速（钢厂村）*龙缸互通</v>
      </c>
      <c r="H3746" s="2" t="str">
        <f>'[1]2025年已发货'!H:H</f>
        <v>任海军</v>
      </c>
      <c r="I3746" s="2">
        <f>'[1]2025年已发货'!I:I</f>
        <v>17725037830</v>
      </c>
      <c r="J3746" s="2" vm="1" t="e">
        <f>_xlfn._xlws.FILTER(辅助信息!D:D,辅助信息!G:G=G3746)</f>
        <v>#VALUE!</v>
      </c>
    </row>
    <row r="3747" spans="1:10">
      <c r="A3747" s="2" t="str">
        <f>'[1]2025年已发货'!A:A</f>
        <v>晋邦</v>
      </c>
      <c r="B3747" s="2" t="str">
        <f>'[1]2025年已发货'!B:B</f>
        <v>螺纹钢</v>
      </c>
      <c r="C3747" s="2" t="str">
        <f>'[1]2025年已发货'!C:C</f>
        <v>HRB400E Φ22 9m</v>
      </c>
      <c r="D3747" s="2" t="str">
        <f>'[1]2025年已发货'!D:D</f>
        <v>吨</v>
      </c>
      <c r="E3747" s="2">
        <f>'[1]2025年已发货'!E:E</f>
        <v>5</v>
      </c>
      <c r="F3747" s="4">
        <f>'[1]2025年已发货'!F:F</f>
        <v>45811</v>
      </c>
      <c r="G3747" s="2" t="str">
        <f>'[1]2025年已发货'!G:G</f>
        <v>（十九冶-江龙高速三分部）重庆市云阳县开云高速（钢厂村）*龙缸互通</v>
      </c>
      <c r="H3747" s="2" t="str">
        <f>'[1]2025年已发货'!H:H</f>
        <v>任海军</v>
      </c>
      <c r="I3747" s="2">
        <f>'[1]2025年已发货'!I:I</f>
        <v>17725037830</v>
      </c>
      <c r="J3747" s="2" vm="1" t="e">
        <f>_xlfn._xlws.FILTER(辅助信息!D:D,辅助信息!G:G=G3747)</f>
        <v>#VALUE!</v>
      </c>
    </row>
    <row r="3748" spans="1:10">
      <c r="A3748" s="2" t="str">
        <f>'[1]2025年已发货'!A:A</f>
        <v>晋邦</v>
      </c>
      <c r="B3748" s="2" t="str">
        <f>'[1]2025年已发货'!B:B</f>
        <v>高线</v>
      </c>
      <c r="C3748" s="2" t="str">
        <f>'[1]2025年已发货'!C:C</f>
        <v>HPB300Φ8</v>
      </c>
      <c r="D3748" s="2" t="str">
        <f>'[1]2025年已发货'!D:D</f>
        <v>吨</v>
      </c>
      <c r="E3748" s="2">
        <f>'[1]2025年已发货'!E:E</f>
        <v>5</v>
      </c>
      <c r="F3748" s="4">
        <f>'[1]2025年已发货'!F:F</f>
        <v>45811</v>
      </c>
      <c r="G3748" s="2" t="str">
        <f>'[1]2025年已发货'!G:G</f>
        <v>（十九冶-江龙高速三分部）重庆市云阳县开云高速（钢厂村）*龙缸互通</v>
      </c>
      <c r="H3748" s="2" t="str">
        <f>'[1]2025年已发货'!H:H</f>
        <v>任海军</v>
      </c>
      <c r="I3748" s="2">
        <f>'[1]2025年已发货'!I:I</f>
        <v>17725037830</v>
      </c>
      <c r="J3748" s="2" vm="1" t="e">
        <f>_xlfn._xlws.FILTER(辅助信息!D:D,辅助信息!G:G=G3748)</f>
        <v>#VALUE!</v>
      </c>
    </row>
    <row r="3749" spans="1:10">
      <c r="A3749" s="2" t="str">
        <f>'[1]2025年已发货'!A:A</f>
        <v>晋邦</v>
      </c>
      <c r="B3749" s="2" t="str">
        <f>'[1]2025年已发货'!B:B</f>
        <v>螺纹钢</v>
      </c>
      <c r="C3749" s="2" t="str">
        <f>'[1]2025年已发货'!C:C</f>
        <v>HRB400E Φ25 9m</v>
      </c>
      <c r="D3749" s="2" t="str">
        <f>'[1]2025年已发货'!D:D</f>
        <v>吨</v>
      </c>
      <c r="E3749" s="2">
        <f>'[1]2025年已发货'!E:E</f>
        <v>8</v>
      </c>
      <c r="F3749" s="4">
        <f>'[1]2025年已发货'!F:F</f>
        <v>45811</v>
      </c>
      <c r="G3749" s="2" t="str">
        <f>'[1]2025年已发货'!G:G</f>
        <v>（十九冶-江龙高速三分部）重庆市云阳县开云高速（钢厂村）*龙缸互通</v>
      </c>
      <c r="H3749" s="2" t="str">
        <f>'[1]2025年已发货'!H:H</f>
        <v>任海军</v>
      </c>
      <c r="I3749" s="2">
        <f>'[1]2025年已发货'!I:I</f>
        <v>17725037830</v>
      </c>
      <c r="J3749" s="2" vm="1" t="e">
        <f>_xlfn._xlws.FILTER(辅助信息!D:D,辅助信息!G:G=G3749)</f>
        <v>#VALUE!</v>
      </c>
    </row>
    <row r="3750" spans="1:10">
      <c r="A3750" s="2" t="str">
        <f>'[1]2025年已发货'!A:A</f>
        <v>晋邦</v>
      </c>
      <c r="B3750" s="2" t="str">
        <f>'[1]2025年已发货'!B:B</f>
        <v>螺纹钢</v>
      </c>
      <c r="C3750" s="2" t="str">
        <f>'[1]2025年已发货'!C:C</f>
        <v>HRB400E Φ32 9m</v>
      </c>
      <c r="D3750" s="2" t="str">
        <f>'[1]2025年已发货'!D:D</f>
        <v>吨</v>
      </c>
      <c r="E3750" s="2">
        <f>'[1]2025年已发货'!E:E</f>
        <v>12</v>
      </c>
      <c r="F3750" s="4">
        <f>'[1]2025年已发货'!F:F</f>
        <v>45811</v>
      </c>
      <c r="G3750" s="2" t="str">
        <f>'[1]2025年已发货'!G:G</f>
        <v>（十九冶-江龙高速三分部）重庆市云阳县开云高速（钢厂村）*龙缸互通</v>
      </c>
      <c r="H3750" s="2" t="str">
        <f>'[1]2025年已发货'!H:H</f>
        <v>任海军</v>
      </c>
      <c r="I3750" s="2">
        <f>'[1]2025年已发货'!I:I</f>
        <v>17725037830</v>
      </c>
      <c r="J3750" s="2" vm="1" t="e">
        <f>_xlfn._xlws.FILTER(辅助信息!D:D,辅助信息!G:G=G3750)</f>
        <v>#VALUE!</v>
      </c>
    </row>
    <row r="3751" spans="1:10">
      <c r="A3751" s="2" t="str">
        <f>'[1]2025年已发货'!A:A</f>
        <v>晋邦</v>
      </c>
      <c r="B3751" s="2" t="str">
        <f>'[1]2025年已发货'!B:B</f>
        <v>螺纹钢</v>
      </c>
      <c r="C3751" s="2" t="str">
        <f>'[1]2025年已发货'!C:C</f>
        <v>HRB400E Φ12 9m</v>
      </c>
      <c r="D3751" s="2" t="str">
        <f>'[1]2025年已发货'!D:D</f>
        <v>吨</v>
      </c>
      <c r="E3751" s="2">
        <f>'[1]2025年已发货'!E:E</f>
        <v>20</v>
      </c>
      <c r="F3751" s="4">
        <f>'[1]2025年已发货'!F:F</f>
        <v>45811</v>
      </c>
      <c r="G3751" s="2" t="str">
        <f>'[1]2025年已发货'!G:G</f>
        <v>（十九冶-江龙高速三分部）重庆市云阳县龙角镇*刘家漕3#桥</v>
      </c>
      <c r="H3751" s="2" t="str">
        <f>'[1]2025年已发货'!H:H</f>
        <v>任海军</v>
      </c>
      <c r="I3751" s="2">
        <f>'[1]2025年已发货'!I:I</f>
        <v>17725037830</v>
      </c>
      <c r="J3751" s="2" vm="1" t="e">
        <f>_xlfn._xlws.FILTER(辅助信息!D:D,辅助信息!G:G=G3751)</f>
        <v>#VALUE!</v>
      </c>
    </row>
    <row r="3752" spans="1:10">
      <c r="A3752" s="2" t="str">
        <f>'[1]2025年已发货'!A:A</f>
        <v>晋邦</v>
      </c>
      <c r="B3752" s="2" t="str">
        <f>'[1]2025年已发货'!B:B</f>
        <v>螺纹钢</v>
      </c>
      <c r="C3752" s="2" t="str">
        <f>'[1]2025年已发货'!C:C</f>
        <v>HRB400E Φ16 9m</v>
      </c>
      <c r="D3752" s="2" t="str">
        <f>'[1]2025年已发货'!D:D</f>
        <v>吨</v>
      </c>
      <c r="E3752" s="2">
        <f>'[1]2025年已发货'!E:E</f>
        <v>20</v>
      </c>
      <c r="F3752" s="4">
        <f>'[1]2025年已发货'!F:F</f>
        <v>45811</v>
      </c>
      <c r="G3752" s="2" t="str">
        <f>'[1]2025年已发货'!G:G</f>
        <v>（十九冶-江龙高速三分部）重庆市云阳县龙角镇*刘家漕3#桥</v>
      </c>
      <c r="H3752" s="2" t="str">
        <f>'[1]2025年已发货'!H:H</f>
        <v>任海军</v>
      </c>
      <c r="I3752" s="2">
        <f>'[1]2025年已发货'!I:I</f>
        <v>17725037830</v>
      </c>
      <c r="J3752" s="2" vm="1" t="e">
        <f>_xlfn._xlws.FILTER(辅助信息!D:D,辅助信息!G:G=G3752)</f>
        <v>#VALUE!</v>
      </c>
    </row>
    <row r="3753" spans="1:10">
      <c r="A3753" s="2" t="str">
        <f>'[1]2025年已发货'!A:A</f>
        <v>达钢</v>
      </c>
      <c r="B3753" s="2" t="str">
        <f>'[1]2025年已发货'!B:B</f>
        <v>盘螺</v>
      </c>
      <c r="C3753" s="2" t="str">
        <f>'[1]2025年已发货'!C:C</f>
        <v>HRB400E Φ10</v>
      </c>
      <c r="D3753" s="2" t="str">
        <f>'[1]2025年已发货'!D:D</f>
        <v>吨</v>
      </c>
      <c r="E3753" s="2">
        <f>'[1]2025年已发货'!E:E</f>
        <v>39</v>
      </c>
      <c r="F3753" s="4">
        <f>'[1]2025年已发货'!F:F</f>
        <v>45811</v>
      </c>
      <c r="G3753" s="2" t="str">
        <f>'[1]2025年已发货'!G:G</f>
        <v>（华西简阳西城嘉苑）四川省成都市简阳市简城街道高屋村</v>
      </c>
      <c r="H3753" s="2" t="str">
        <f>'[1]2025年已发货'!H:H</f>
        <v>张瀚镭</v>
      </c>
      <c r="I3753" s="2">
        <f>'[1]2025年已发货'!I:I</f>
        <v>15884666220</v>
      </c>
      <c r="J3753" s="2" t="str">
        <f>_xlfn._xlws.FILTER(辅助信息!D:D,辅助信息!G:G=G3753)</f>
        <v>华西简阳西城嘉苑</v>
      </c>
    </row>
    <row r="3754" spans="1:10">
      <c r="A3754" s="2" t="str">
        <f>'[1]2025年已发货'!A:A</f>
        <v>达钢</v>
      </c>
      <c r="B3754" s="2" t="str">
        <f>'[1]2025年已发货'!B:B</f>
        <v>螺纹钢</v>
      </c>
      <c r="C3754" s="2" t="str">
        <f>'[1]2025年已发货'!C:C</f>
        <v>HRB500E Φ20</v>
      </c>
      <c r="D3754" s="2" t="str">
        <f>'[1]2025年已发货'!D:D</f>
        <v>吨</v>
      </c>
      <c r="E3754" s="2">
        <f>'[1]2025年已发货'!E:E</f>
        <v>9</v>
      </c>
      <c r="F3754" s="4">
        <f>'[1]2025年已发货'!F:F</f>
        <v>45811</v>
      </c>
      <c r="G3754" s="2" t="str">
        <f>'[1]2025年已发货'!G:G</f>
        <v>（华西简阳西城嘉苑）四川省成都市简阳市简城街道高屋村</v>
      </c>
      <c r="H3754" s="2" t="str">
        <f>'[1]2025年已发货'!H:H</f>
        <v>张瀚镭</v>
      </c>
      <c r="I3754" s="2">
        <f>'[1]2025年已发货'!I:I</f>
        <v>15884666220</v>
      </c>
      <c r="J3754" s="2" t="str">
        <f>_xlfn._xlws.FILTER(辅助信息!D:D,辅助信息!G:G=G3754)</f>
        <v>华西简阳西城嘉苑</v>
      </c>
    </row>
    <row r="3755" spans="1:10">
      <c r="A3755" s="2" t="str">
        <f>'[1]2025年已发货'!A:A</f>
        <v>达钢</v>
      </c>
      <c r="B3755" s="2" t="str">
        <f>'[1]2025年已发货'!B:B</f>
        <v>螺纹钢</v>
      </c>
      <c r="C3755" s="2" t="str">
        <f>'[1]2025年已发货'!C:C</f>
        <v>HRB500E Φ25</v>
      </c>
      <c r="D3755" s="2" t="str">
        <f>'[1]2025年已发货'!D:D</f>
        <v>吨</v>
      </c>
      <c r="E3755" s="2">
        <f>'[1]2025年已发货'!E:E</f>
        <v>24</v>
      </c>
      <c r="F3755" s="4">
        <f>'[1]2025年已发货'!F:F</f>
        <v>45811</v>
      </c>
      <c r="G3755" s="2" t="str">
        <f>'[1]2025年已发货'!G:G</f>
        <v>（华西简阳西城嘉苑）四川省成都市简阳市简城街道高屋村</v>
      </c>
      <c r="H3755" s="2" t="str">
        <f>'[1]2025年已发货'!H:H</f>
        <v>张瀚镭</v>
      </c>
      <c r="I3755" s="2">
        <f>'[1]2025年已发货'!I:I</f>
        <v>15884666220</v>
      </c>
      <c r="J3755" s="2" t="str">
        <f>_xlfn._xlws.FILTER(辅助信息!D:D,辅助信息!G:G=G3755)</f>
        <v>华西简阳西城嘉苑</v>
      </c>
    </row>
    <row r="3756" spans="1:10">
      <c r="A3756" s="2" t="str">
        <f>'[1]2025年已发货'!A:A</f>
        <v>海南海控</v>
      </c>
      <c r="B3756" s="2" t="str">
        <f>'[1]2025年已发货'!B:B</f>
        <v>螺纹钢</v>
      </c>
      <c r="C3756" s="2" t="str">
        <f>'[1]2025年已发货'!C:C</f>
        <v>HRB400E Φ22 9m</v>
      </c>
      <c r="D3756" s="2" t="str">
        <f>'[1]2025年已发货'!D:D</f>
        <v>吨</v>
      </c>
      <c r="E3756" s="2">
        <f>'[1]2025年已发货'!E:E</f>
        <v>35</v>
      </c>
      <c r="F3756" s="4">
        <f>'[1]2025年已发货'!F:F</f>
        <v>45811</v>
      </c>
      <c r="G3756" s="2" t="str">
        <f>'[1]2025年已发货'!G:G</f>
        <v>（中铁一局四公司康新高速TJ1-1标吉拉隧道）四川省甘孜州康定市折多塘村车管所旁</v>
      </c>
      <c r="H3756" s="2" t="str">
        <f>'[1]2025年已发货'!H:H</f>
        <v>李彰</v>
      </c>
      <c r="I3756" s="2">
        <f>'[1]2025年已发货'!I:I</f>
        <v>18523285235</v>
      </c>
      <c r="J3756" s="2" vm="1" t="e">
        <f>_xlfn._xlws.FILTER(辅助信息!D:D,辅助信息!G:G=G3756)</f>
        <v>#VALUE!</v>
      </c>
    </row>
    <row r="3757" spans="1:10">
      <c r="A3757" s="2" t="str">
        <f>'[1]2025年已发货'!A:A</f>
        <v>海南海控</v>
      </c>
      <c r="B3757" s="2" t="str">
        <f>'[1]2025年已发货'!B:B</f>
        <v>盘圆</v>
      </c>
      <c r="C3757" s="2" t="str">
        <f>'[1]2025年已发货'!C:C</f>
        <v>HPB300Ф12</v>
      </c>
      <c r="D3757" s="2" t="str">
        <f>'[1]2025年已发货'!D:D</f>
        <v>吨</v>
      </c>
      <c r="E3757" s="2">
        <f>'[1]2025年已发货'!E:E</f>
        <v>35</v>
      </c>
      <c r="F3757" s="4">
        <f>'[1]2025年已发货'!F:F</f>
        <v>45812</v>
      </c>
      <c r="G3757" s="2" t="str">
        <f>'[1]2025年已发货'!G:G</f>
        <v>（中铁一局四建康新高速TJ1-2标）四川省甘孜州康定市318国道玉顶积雪观景台旁</v>
      </c>
      <c r="H3757" s="2" t="str">
        <f>'[1]2025年已发货'!H:H</f>
        <v>宋健</v>
      </c>
      <c r="I3757" s="2">
        <f>'[1]2025年已发货'!I:I</f>
        <v>15691628566</v>
      </c>
      <c r="J3757" s="2" vm="1" t="e">
        <f>_xlfn._xlws.FILTER(辅助信息!D:D,辅助信息!G:G=G3757)</f>
        <v>#VALUE!</v>
      </c>
    </row>
    <row r="3758" spans="1:10">
      <c r="A3758" s="2" t="str">
        <f>'[1]2025年已发货'!A:A</f>
        <v>钢固融</v>
      </c>
      <c r="B3758" s="2" t="str">
        <f>'[1]2025年已发货'!B:B</f>
        <v>盘螺</v>
      </c>
      <c r="C3758" s="2" t="str">
        <f>'[1]2025年已发货'!C:C</f>
        <v>HRB400EФ8</v>
      </c>
      <c r="D3758" s="2" t="str">
        <f>'[1]2025年已发货'!D:D</f>
        <v>吨</v>
      </c>
      <c r="E3758" s="2">
        <f>'[1]2025年已发货'!E:E</f>
        <v>6</v>
      </c>
      <c r="F3758" s="4">
        <f>'[1]2025年已发货'!F:F</f>
        <v>45812</v>
      </c>
      <c r="G3758" s="2" t="str">
        <f>'[1]2025年已发货'!G:G</f>
        <v>（中核中原-温江北林医养综合体项目）四川省成都市温江区万春大道第三人民医院东</v>
      </c>
      <c r="H3758" s="2" t="str">
        <f>'[1]2025年已发货'!H:H</f>
        <v>蔡杰</v>
      </c>
      <c r="I3758" s="2">
        <f>'[1]2025年已发货'!I:I</f>
        <v>18875129329</v>
      </c>
      <c r="J3758" s="2" vm="1" t="e">
        <f>_xlfn._xlws.FILTER(辅助信息!D:D,辅助信息!G:G=G3758)</f>
        <v>#VALUE!</v>
      </c>
    </row>
    <row r="3759" spans="1:10">
      <c r="A3759" s="2" t="str">
        <f>'[1]2025年已发货'!A:A</f>
        <v>钢固融</v>
      </c>
      <c r="B3759" s="2" t="str">
        <f>'[1]2025年已发货'!B:B</f>
        <v>盘螺</v>
      </c>
      <c r="C3759" s="2" t="str">
        <f>'[1]2025年已发货'!C:C</f>
        <v>HRB400EФ10</v>
      </c>
      <c r="D3759" s="2" t="str">
        <f>'[1]2025年已发货'!D:D</f>
        <v>吨</v>
      </c>
      <c r="E3759" s="2">
        <f>'[1]2025年已发货'!E:E</f>
        <v>10</v>
      </c>
      <c r="F3759" s="4">
        <f>'[1]2025年已发货'!F:F</f>
        <v>45812</v>
      </c>
      <c r="G3759" s="2" t="str">
        <f>'[1]2025年已发货'!G:G</f>
        <v>（中核中原-温江北林医养综合体项目）四川省成都市温江区万春大道第三人民医院东</v>
      </c>
      <c r="H3759" s="2" t="str">
        <f>'[1]2025年已发货'!H:H</f>
        <v>蔡杰</v>
      </c>
      <c r="I3759" s="2">
        <f>'[1]2025年已发货'!I:I</f>
        <v>18875129329</v>
      </c>
      <c r="J3759" s="2" vm="1" t="e">
        <f>_xlfn._xlws.FILTER(辅助信息!D:D,辅助信息!G:G=G3759)</f>
        <v>#VALUE!</v>
      </c>
    </row>
    <row r="3760" spans="1:10">
      <c r="A3760" s="2" t="str">
        <f>'[1]2025年已发货'!A:A</f>
        <v>钢固融</v>
      </c>
      <c r="B3760" s="2" t="str">
        <f>'[1]2025年已发货'!B:B</f>
        <v>螺纹钢</v>
      </c>
      <c r="C3760" s="2" t="str">
        <f>'[1]2025年已发货'!C:C</f>
        <v>HRB400EФ12*9m</v>
      </c>
      <c r="D3760" s="2" t="str">
        <f>'[1]2025年已发货'!D:D</f>
        <v>吨</v>
      </c>
      <c r="E3760" s="2">
        <f>'[1]2025年已发货'!E:E</f>
        <v>20</v>
      </c>
      <c r="F3760" s="4">
        <f>'[1]2025年已发货'!F:F</f>
        <v>45812</v>
      </c>
      <c r="G3760" s="2" t="str">
        <f>'[1]2025年已发货'!G:G</f>
        <v>（中核中原-温江北林医养综合体项目）四川省成都市温江区万春大道第三人民医院东</v>
      </c>
      <c r="H3760" s="2" t="str">
        <f>'[1]2025年已发货'!H:H</f>
        <v>蔡杰</v>
      </c>
      <c r="I3760" s="2">
        <f>'[1]2025年已发货'!I:I</f>
        <v>18875129329</v>
      </c>
      <c r="J3760" s="2" vm="1" t="e">
        <f>_xlfn._xlws.FILTER(辅助信息!D:D,辅助信息!G:G=G3760)</f>
        <v>#VALUE!</v>
      </c>
    </row>
    <row r="3761" spans="1:10">
      <c r="A3761" s="2" t="str">
        <f>'[1]2025年已发货'!A:A</f>
        <v>德胜</v>
      </c>
      <c r="B3761" s="2" t="str">
        <f>'[1]2025年已发货'!B:B</f>
        <v>螺纹钢</v>
      </c>
      <c r="C3761" s="2" t="str">
        <f>'[1]2025年已发货'!C:C</f>
        <v>HRB500EФ14*9m</v>
      </c>
      <c r="D3761" s="2" t="str">
        <f>'[1]2025年已发货'!D:D</f>
        <v>吨</v>
      </c>
      <c r="E3761" s="2">
        <f>'[1]2025年已发货'!E:E</f>
        <v>10</v>
      </c>
      <c r="F3761" s="4">
        <f>'[1]2025年已发货'!F:F</f>
        <v>45812</v>
      </c>
      <c r="G3761" s="2" t="str">
        <f>'[1]2025年已发货'!G:G</f>
        <v>（中核中原-温江北林医养综合体项目）四川省成都市温江区万春大道第三人民医院东</v>
      </c>
      <c r="H3761" s="2" t="str">
        <f>'[1]2025年已发货'!H:H</f>
        <v>蔡杰</v>
      </c>
      <c r="I3761" s="2">
        <f>'[1]2025年已发货'!I:I</f>
        <v>18875129329</v>
      </c>
      <c r="J3761" s="2" vm="1" t="e">
        <f>_xlfn._xlws.FILTER(辅助信息!D:D,辅助信息!G:G=G3761)</f>
        <v>#VALUE!</v>
      </c>
    </row>
    <row r="3762" spans="1:10">
      <c r="A3762" s="2" t="str">
        <f>'[1]2025年已发货'!A:A</f>
        <v>德胜</v>
      </c>
      <c r="B3762" s="2" t="str">
        <f>'[1]2025年已发货'!B:B</f>
        <v>螺纹钢</v>
      </c>
      <c r="C3762" s="2" t="str">
        <f>'[1]2025年已发货'!C:C</f>
        <v>HRB500EФ16*9m</v>
      </c>
      <c r="D3762" s="2" t="str">
        <f>'[1]2025年已发货'!D:D</f>
        <v>吨</v>
      </c>
      <c r="E3762" s="2">
        <f>'[1]2025年已发货'!E:E</f>
        <v>40</v>
      </c>
      <c r="F3762" s="4">
        <f>'[1]2025年已发货'!F:F</f>
        <v>45812</v>
      </c>
      <c r="G3762" s="2" t="str">
        <f>'[1]2025年已发货'!G:G</f>
        <v>（中核中原-温江北林医养综合体项目）四川省成都市温江区万春大道第三人民医院东</v>
      </c>
      <c r="H3762" s="2" t="str">
        <f>'[1]2025年已发货'!H:H</f>
        <v>蔡杰</v>
      </c>
      <c r="I3762" s="2">
        <f>'[1]2025年已发货'!I:I</f>
        <v>18875129329</v>
      </c>
      <c r="J3762" s="2" vm="1" t="e">
        <f>_xlfn._xlws.FILTER(辅助信息!D:D,辅助信息!G:G=G3762)</f>
        <v>#VALUE!</v>
      </c>
    </row>
    <row r="3763" spans="1:10">
      <c r="A3763" s="2" t="str">
        <f>'[1]2025年已发货'!A:A</f>
        <v>德胜</v>
      </c>
      <c r="B3763" s="2" t="str">
        <f>'[1]2025年已发货'!B:B</f>
        <v>螺纹钢</v>
      </c>
      <c r="C3763" s="2" t="str">
        <f>'[1]2025年已发货'!C:C</f>
        <v>HRB500EФ25*12m</v>
      </c>
      <c r="D3763" s="2" t="str">
        <f>'[1]2025年已发货'!D:D</f>
        <v>吨</v>
      </c>
      <c r="E3763" s="2">
        <f>'[1]2025年已发货'!E:E</f>
        <v>35</v>
      </c>
      <c r="F3763" s="4">
        <f>'[1]2025年已发货'!F:F</f>
        <v>45812</v>
      </c>
      <c r="G3763" s="2" t="str">
        <f>'[1]2025年已发货'!G:G</f>
        <v>（中核中原-温江北林医养综合体项目）四川省成都市温江区万春大道第三人民医院东</v>
      </c>
      <c r="H3763" s="2" t="str">
        <f>'[1]2025年已发货'!H:H</f>
        <v>蔡杰</v>
      </c>
      <c r="I3763" s="2">
        <f>'[1]2025年已发货'!I:I</f>
        <v>18875129329</v>
      </c>
      <c r="J3763" s="2" vm="1" t="e">
        <f>_xlfn._xlws.FILTER(辅助信息!D:D,辅助信息!G:G=G3763)</f>
        <v>#VALUE!</v>
      </c>
    </row>
    <row r="3764" spans="1:10">
      <c r="A3764" s="2" t="str">
        <f>'[1]2025年已发货'!A:A</f>
        <v>德胜</v>
      </c>
      <c r="B3764" s="2" t="str">
        <f>'[1]2025年已发货'!B:B</f>
        <v>螺纹钢</v>
      </c>
      <c r="C3764" s="2" t="str">
        <f>'[1]2025年已发货'!C:C</f>
        <v>HRB500EФ25*9m</v>
      </c>
      <c r="D3764" s="2" t="str">
        <f>'[1]2025年已发货'!D:D</f>
        <v>吨</v>
      </c>
      <c r="E3764" s="2">
        <f>'[1]2025年已发货'!E:E</f>
        <v>20</v>
      </c>
      <c r="F3764" s="4">
        <f>'[1]2025年已发货'!F:F</f>
        <v>45812</v>
      </c>
      <c r="G3764" s="2" t="str">
        <f>'[1]2025年已发货'!G:G</f>
        <v>（中核中原-温江北林医养综合体项目）四川省成都市温江区万春大道第三人民医院东</v>
      </c>
      <c r="H3764" s="2" t="str">
        <f>'[1]2025年已发货'!H:H</f>
        <v>蔡杰</v>
      </c>
      <c r="I3764" s="2">
        <f>'[1]2025年已发货'!I:I</f>
        <v>18875129329</v>
      </c>
      <c r="J3764" s="2" vm="1" t="e">
        <f>_xlfn._xlws.FILTER(辅助信息!D:D,辅助信息!G:G=G3764)</f>
        <v>#VALUE!</v>
      </c>
    </row>
    <row r="3765" spans="1:10">
      <c r="A3765" s="2" t="str">
        <f>'[1]2025年已发货'!A:A</f>
        <v>晋邦</v>
      </c>
      <c r="B3765" s="2" t="str">
        <f>'[1]2025年已发货'!B:B</f>
        <v>螺纹钢</v>
      </c>
      <c r="C3765" s="2" t="str">
        <f>'[1]2025年已发货'!C:C</f>
        <v>HRB500E Φ20</v>
      </c>
      <c r="D3765" s="2" t="str">
        <f>'[1]2025年已发货'!D:D</f>
        <v>吨</v>
      </c>
      <c r="E3765" s="2">
        <f>'[1]2025年已发货'!E:E</f>
        <v>13</v>
      </c>
      <c r="F3765" s="4">
        <f>'[1]2025年已发货'!F:F</f>
        <v>45812</v>
      </c>
      <c r="G3765" s="2" t="str">
        <f>'[1]2025年已发货'!G:G</f>
        <v>（商投建工达州中医药科技园-3工区）达州市通川区达州中医药职业学院犀牛大道北段</v>
      </c>
      <c r="H3765" s="2" t="str">
        <f>'[1]2025年已发货'!H:H</f>
        <v>程黄刚</v>
      </c>
      <c r="I3765" s="2">
        <f>'[1]2025年已发货'!I:I</f>
        <v>15108211617</v>
      </c>
      <c r="J3765" s="2" t="str">
        <f>_xlfn._xlws.FILTER(辅助信息!D:D,辅助信息!G:G=G3765)</f>
        <v>商投建工达州中医药科技园</v>
      </c>
    </row>
    <row r="3766" spans="1:10">
      <c r="A3766" s="2" t="str">
        <f>'[1]2025年已发货'!A:A</f>
        <v>晋邦</v>
      </c>
      <c r="B3766" s="2" t="str">
        <f>'[1]2025年已发货'!B:B</f>
        <v>螺纹钢</v>
      </c>
      <c r="C3766" s="2" t="str">
        <f>'[1]2025年已发货'!C:C</f>
        <v>HRB500E Φ22</v>
      </c>
      <c r="D3766" s="2" t="str">
        <f>'[1]2025年已发货'!D:D</f>
        <v>吨</v>
      </c>
      <c r="E3766" s="2">
        <f>'[1]2025年已发货'!E:E</f>
        <v>22</v>
      </c>
      <c r="F3766" s="4">
        <f>'[1]2025年已发货'!F:F</f>
        <v>45812</v>
      </c>
      <c r="G3766" s="2" t="str">
        <f>'[1]2025年已发货'!G:G</f>
        <v>（商投建工达州中医药科技园-3工区）达州市通川区达州中医药职业学院犀牛大道北段</v>
      </c>
      <c r="H3766" s="2" t="str">
        <f>'[1]2025年已发货'!H:H</f>
        <v>程黄刚</v>
      </c>
      <c r="I3766" s="2">
        <f>'[1]2025年已发货'!I:I</f>
        <v>15108211617</v>
      </c>
      <c r="J3766" s="2" t="str">
        <f>_xlfn._xlws.FILTER(辅助信息!D:D,辅助信息!G:G=G3766)</f>
        <v>商投建工达州中医药科技园</v>
      </c>
    </row>
    <row r="3767" spans="1:10">
      <c r="A3767" s="2" t="str">
        <f>'[1]2025年已发货'!A:A</f>
        <v>达钢</v>
      </c>
      <c r="B3767" s="2" t="str">
        <f>'[1]2025年已发货'!B:B</f>
        <v>盘螺</v>
      </c>
      <c r="C3767" s="2" t="str">
        <f>'[1]2025年已发货'!C:C</f>
        <v>HRB400E Φ8</v>
      </c>
      <c r="D3767" s="2" t="str">
        <f>'[1]2025年已发货'!D:D</f>
        <v>吨</v>
      </c>
      <c r="E3767" s="2">
        <f>'[1]2025年已发货'!E:E</f>
        <v>2.5</v>
      </c>
      <c r="F3767" s="4">
        <f>'[1]2025年已发货'!F:F</f>
        <v>45812</v>
      </c>
      <c r="G3767" s="2" t="str">
        <f>'[1]2025年已发货'!G:G</f>
        <v>（华西简阳西城嘉苑）四川省成都市简阳市简城街道高屋村</v>
      </c>
      <c r="H3767" s="2" t="str">
        <f>'[1]2025年已发货'!H:H</f>
        <v>张瀚镭</v>
      </c>
      <c r="I3767" s="2">
        <f>'[1]2025年已发货'!I:I</f>
        <v>15884666220</v>
      </c>
      <c r="J3767" s="2" t="str">
        <f>_xlfn._xlws.FILTER(辅助信息!D:D,辅助信息!G:G=G3767)</f>
        <v>华西简阳西城嘉苑</v>
      </c>
    </row>
    <row r="3768" spans="1:10">
      <c r="A3768" s="2" t="str">
        <f>'[1]2025年已发货'!A:A</f>
        <v>达钢</v>
      </c>
      <c r="B3768" s="2" t="str">
        <f>'[1]2025年已发货'!B:B</f>
        <v>盘螺</v>
      </c>
      <c r="C3768" s="2" t="str">
        <f>'[1]2025年已发货'!C:C</f>
        <v>HRB400E Φ10</v>
      </c>
      <c r="D3768" s="2" t="str">
        <f>'[1]2025年已发货'!D:D</f>
        <v>吨</v>
      </c>
      <c r="E3768" s="2">
        <f>'[1]2025年已发货'!E:E</f>
        <v>12</v>
      </c>
      <c r="F3768" s="4">
        <f>'[1]2025年已发货'!F:F</f>
        <v>45812</v>
      </c>
      <c r="G3768" s="2" t="str">
        <f>'[1]2025年已发货'!G:G</f>
        <v>（华西简阳西城嘉苑）四川省成都市简阳市简城街道高屋村</v>
      </c>
      <c r="H3768" s="2" t="str">
        <f>'[1]2025年已发货'!H:H</f>
        <v>张瀚镭</v>
      </c>
      <c r="I3768" s="2">
        <f>'[1]2025年已发货'!I:I</f>
        <v>15884666220</v>
      </c>
      <c r="J3768" s="2" t="str">
        <f>_xlfn._xlws.FILTER(辅助信息!D:D,辅助信息!G:G=G3768)</f>
        <v>华西简阳西城嘉苑</v>
      </c>
    </row>
    <row r="3769" spans="1:10">
      <c r="A3769" s="2" t="str">
        <f>'[1]2025年已发货'!A:A</f>
        <v>达钢</v>
      </c>
      <c r="B3769" s="2" t="str">
        <f>'[1]2025年已发货'!B:B</f>
        <v>盘螺</v>
      </c>
      <c r="C3769" s="2" t="str">
        <f>'[1]2025年已发货'!C:C</f>
        <v>HRB400E Φ12</v>
      </c>
      <c r="D3769" s="2" t="str">
        <f>'[1]2025年已发货'!D:D</f>
        <v>吨</v>
      </c>
      <c r="E3769" s="2">
        <f>'[1]2025年已发货'!E:E</f>
        <v>7</v>
      </c>
      <c r="F3769" s="4">
        <f>'[1]2025年已发货'!F:F</f>
        <v>45812</v>
      </c>
      <c r="G3769" s="2" t="str">
        <f>'[1]2025年已发货'!G:G</f>
        <v>（华西简阳西城嘉苑）四川省成都市简阳市简城街道高屋村</v>
      </c>
      <c r="H3769" s="2" t="str">
        <f>'[1]2025年已发货'!H:H</f>
        <v>张瀚镭</v>
      </c>
      <c r="I3769" s="2">
        <f>'[1]2025年已发货'!I:I</f>
        <v>15884666220</v>
      </c>
      <c r="J3769" s="2" t="str">
        <f>_xlfn._xlws.FILTER(辅助信息!D:D,辅助信息!G:G=G3769)</f>
        <v>华西简阳西城嘉苑</v>
      </c>
    </row>
    <row r="3770" spans="1:10">
      <c r="A3770" s="2" t="str">
        <f>'[1]2025年已发货'!A:A</f>
        <v>达钢</v>
      </c>
      <c r="B3770" s="2" t="str">
        <f>'[1]2025年已发货'!B:B</f>
        <v>螺纹钢</v>
      </c>
      <c r="C3770" s="2" t="str">
        <f>'[1]2025年已发货'!C:C</f>
        <v>HRB400E Φ14 9m</v>
      </c>
      <c r="D3770" s="2" t="str">
        <f>'[1]2025年已发货'!D:D</f>
        <v>吨</v>
      </c>
      <c r="E3770" s="2">
        <f>'[1]2025年已发货'!E:E</f>
        <v>57</v>
      </c>
      <c r="F3770" s="4">
        <f>'[1]2025年已发货'!F:F</f>
        <v>45812</v>
      </c>
      <c r="G3770" s="2" t="str">
        <f>'[1]2025年已发货'!G:G</f>
        <v>（华西简阳西城嘉苑）四川省成都市简阳市简城街道高屋村</v>
      </c>
      <c r="H3770" s="2" t="str">
        <f>'[1]2025年已发货'!H:H</f>
        <v>张瀚镭</v>
      </c>
      <c r="I3770" s="2">
        <f>'[1]2025年已发货'!I:I</f>
        <v>15884666220</v>
      </c>
      <c r="J3770" s="2" t="str">
        <f>_xlfn._xlws.FILTER(辅助信息!D:D,辅助信息!G:G=G3770)</f>
        <v>华西简阳西城嘉苑</v>
      </c>
    </row>
    <row r="3771" spans="1:10">
      <c r="A3771" s="2" t="str">
        <f>'[1]2025年已发货'!A:A</f>
        <v>达钢</v>
      </c>
      <c r="B3771" s="2" t="str">
        <f>'[1]2025年已发货'!B:B</f>
        <v>螺纹钢</v>
      </c>
      <c r="C3771" s="2" t="str">
        <f>'[1]2025年已发货'!C:C</f>
        <v>HRB400E Φ16 9m</v>
      </c>
      <c r="D3771" s="2" t="str">
        <f>'[1]2025年已发货'!D:D</f>
        <v>吨</v>
      </c>
      <c r="E3771" s="2">
        <f>'[1]2025年已发货'!E:E</f>
        <v>12</v>
      </c>
      <c r="F3771" s="4">
        <f>'[1]2025年已发货'!F:F</f>
        <v>45812</v>
      </c>
      <c r="G3771" s="2" t="str">
        <f>'[1]2025年已发货'!G:G</f>
        <v>（华西简阳西城嘉苑）四川省成都市简阳市简城街道高屋村</v>
      </c>
      <c r="H3771" s="2" t="str">
        <f>'[1]2025年已发货'!H:H</f>
        <v>张瀚镭</v>
      </c>
      <c r="I3771" s="2">
        <f>'[1]2025年已发货'!I:I</f>
        <v>15884666220</v>
      </c>
      <c r="J3771" s="2" t="str">
        <f>_xlfn._xlws.FILTER(辅助信息!D:D,辅助信息!G:G=G3771)</f>
        <v>华西简阳西城嘉苑</v>
      </c>
    </row>
    <row r="3772" spans="1:10">
      <c r="A3772" s="2" t="str">
        <f>'[1]2025年已发货'!A:A</f>
        <v>达钢</v>
      </c>
      <c r="B3772" s="2" t="str">
        <f>'[1]2025年已发货'!B:B</f>
        <v>螺纹钢</v>
      </c>
      <c r="C3772" s="2" t="str">
        <f>'[1]2025年已发货'!C:C</f>
        <v>HRB400E Φ18 9m</v>
      </c>
      <c r="D3772" s="2" t="str">
        <f>'[1]2025年已发货'!D:D</f>
        <v>吨</v>
      </c>
      <c r="E3772" s="2">
        <f>'[1]2025年已发货'!E:E</f>
        <v>6</v>
      </c>
      <c r="F3772" s="4">
        <f>'[1]2025年已发货'!F:F</f>
        <v>45812</v>
      </c>
      <c r="G3772" s="2" t="str">
        <f>'[1]2025年已发货'!G:G</f>
        <v>（华西简阳西城嘉苑）四川省成都市简阳市简城街道高屋村</v>
      </c>
      <c r="H3772" s="2" t="str">
        <f>'[1]2025年已发货'!H:H</f>
        <v>张瀚镭</v>
      </c>
      <c r="I3772" s="2">
        <f>'[1]2025年已发货'!I:I</f>
        <v>15884666220</v>
      </c>
      <c r="J3772" s="2" t="str">
        <f>_xlfn._xlws.FILTER(辅助信息!D:D,辅助信息!G:G=G3772)</f>
        <v>华西简阳西城嘉苑</v>
      </c>
    </row>
    <row r="3773" spans="1:10">
      <c r="A3773" s="2" t="str">
        <f>'[1]2025年已发货'!A:A</f>
        <v>达钢</v>
      </c>
      <c r="B3773" s="2" t="str">
        <f>'[1]2025年已发货'!B:B</f>
        <v>螺纹钢</v>
      </c>
      <c r="C3773" s="2" t="str">
        <f>'[1]2025年已发货'!C:C</f>
        <v>HRB400E Φ25 9m</v>
      </c>
      <c r="D3773" s="2" t="str">
        <f>'[1]2025年已发货'!D:D</f>
        <v>吨</v>
      </c>
      <c r="E3773" s="2">
        <f>'[1]2025年已发货'!E:E</f>
        <v>12</v>
      </c>
      <c r="F3773" s="4">
        <f>'[1]2025年已发货'!F:F</f>
        <v>45812</v>
      </c>
      <c r="G3773" s="2" t="str">
        <f>'[1]2025年已发货'!G:G</f>
        <v>（华西简阳西城嘉苑）四川省成都市简阳市简城街道高屋村</v>
      </c>
      <c r="H3773" s="2" t="str">
        <f>'[1]2025年已发货'!H:H</f>
        <v>张瀚镭</v>
      </c>
      <c r="I3773" s="2">
        <f>'[1]2025年已发货'!I:I</f>
        <v>15884666220</v>
      </c>
      <c r="J3773" s="2" t="str">
        <f>_xlfn._xlws.FILTER(辅助信息!D:D,辅助信息!G:G=G3773)</f>
        <v>华西简阳西城嘉苑</v>
      </c>
    </row>
    <row r="3774" spans="1:10">
      <c r="A3774" s="2" t="str">
        <f>'[1]2025年已发货'!A:A</f>
        <v>达钢</v>
      </c>
      <c r="B3774" s="2" t="str">
        <f>'[1]2025年已发货'!B:B</f>
        <v>盘螺</v>
      </c>
      <c r="C3774" s="2" t="str">
        <f>'[1]2025年已发货'!C:C</f>
        <v>HRB400E Φ8</v>
      </c>
      <c r="D3774" s="2" t="str">
        <f>'[1]2025年已发货'!D:D</f>
        <v>吨</v>
      </c>
      <c r="E3774" s="2">
        <f>'[1]2025年已发货'!E:E</f>
        <v>17</v>
      </c>
      <c r="F3774" s="4">
        <f>'[1]2025年已发货'!F:F</f>
        <v>45812</v>
      </c>
      <c r="G3774" s="2" t="str">
        <f>'[1]2025年已发货'!G:G</f>
        <v>（商投建工达州中医药科技园-3工区）达州市通川区达州中医药职业学院犀牛大道北段</v>
      </c>
      <c r="H3774" s="2" t="str">
        <f>'[1]2025年已发货'!H:H</f>
        <v>程黄刚</v>
      </c>
      <c r="I3774" s="2">
        <f>'[1]2025年已发货'!I:I</f>
        <v>15108211617</v>
      </c>
      <c r="J3774" s="2" t="str">
        <f>_xlfn._xlws.FILTER(辅助信息!D:D,辅助信息!G:G=G3774)</f>
        <v>商投建工达州中医药科技园</v>
      </c>
    </row>
    <row r="3775" spans="1:10">
      <c r="A3775" s="2" t="str">
        <f>'[1]2025年已发货'!A:A</f>
        <v>达钢</v>
      </c>
      <c r="B3775" s="2" t="str">
        <f>'[1]2025年已发货'!B:B</f>
        <v>盘螺</v>
      </c>
      <c r="C3775" s="2" t="str">
        <f>'[1]2025年已发货'!C:C</f>
        <v>HRB400E Φ10</v>
      </c>
      <c r="D3775" s="2" t="str">
        <f>'[1]2025年已发货'!D:D</f>
        <v>吨</v>
      </c>
      <c r="E3775" s="2">
        <f>'[1]2025年已发货'!E:E</f>
        <v>25</v>
      </c>
      <c r="F3775" s="4">
        <f>'[1]2025年已发货'!F:F</f>
        <v>45812</v>
      </c>
      <c r="G3775" s="2" t="str">
        <f>'[1]2025年已发货'!G:G</f>
        <v>（商投建工达州中医药科技园-3工区）达州市通川区达州中医药职业学院犀牛大道北段</v>
      </c>
      <c r="H3775" s="2" t="str">
        <f>'[1]2025年已发货'!H:H</f>
        <v>程黄刚</v>
      </c>
      <c r="I3775" s="2">
        <f>'[1]2025年已发货'!I:I</f>
        <v>15108211617</v>
      </c>
      <c r="J3775" s="2" t="str">
        <f>_xlfn._xlws.FILTER(辅助信息!D:D,辅助信息!G:G=G3775)</f>
        <v>商投建工达州中医药科技园</v>
      </c>
    </row>
    <row r="3776" spans="1:10">
      <c r="A3776" s="2" t="str">
        <f>'[1]2025年已发货'!A:A</f>
        <v>达钢</v>
      </c>
      <c r="B3776" s="2" t="str">
        <f>'[1]2025年已发货'!B:B</f>
        <v>螺纹钢</v>
      </c>
      <c r="C3776" s="2" t="str">
        <f>'[1]2025年已发货'!C:C</f>
        <v>HRB400E Φ18 9m</v>
      </c>
      <c r="D3776" s="2" t="str">
        <f>'[1]2025年已发货'!D:D</f>
        <v>吨</v>
      </c>
      <c r="E3776" s="2">
        <f>'[1]2025年已发货'!E:E</f>
        <v>6</v>
      </c>
      <c r="F3776" s="4">
        <f>'[1]2025年已发货'!F:F</f>
        <v>45812</v>
      </c>
      <c r="G3776" s="2" t="str">
        <f>'[1]2025年已发货'!G:G</f>
        <v>（商投建工达州中医药科技园-3工区）达州市通川区达州中医药职业学院犀牛大道北段</v>
      </c>
      <c r="H3776" s="2" t="str">
        <f>'[1]2025年已发货'!H:H</f>
        <v>程黄刚</v>
      </c>
      <c r="I3776" s="2">
        <f>'[1]2025年已发货'!I:I</f>
        <v>15108211617</v>
      </c>
      <c r="J3776" s="2" t="str">
        <f>_xlfn._xlws.FILTER(辅助信息!D:D,辅助信息!G:G=G3776)</f>
        <v>商投建工达州中医药科技园</v>
      </c>
    </row>
    <row r="3777" spans="1:10">
      <c r="A3777" s="2" t="str">
        <f>'[1]2025年已发货'!A:A</f>
        <v>德胜</v>
      </c>
      <c r="B3777" s="2" t="str">
        <f>'[1]2025年已发货'!B:B</f>
        <v>螺纹钢</v>
      </c>
      <c r="C3777" s="2" t="str">
        <f>'[1]2025年已发货'!C:C</f>
        <v>HRB400E Φ14 9m</v>
      </c>
      <c r="D3777" s="2" t="str">
        <f>'[1]2025年已发货'!D:D</f>
        <v>吨</v>
      </c>
      <c r="E3777" s="2">
        <f>'[1]2025年已发货'!E:E</f>
        <v>5</v>
      </c>
      <c r="F3777" s="4">
        <f>'[1]2025年已发货'!F:F</f>
        <v>45812</v>
      </c>
      <c r="G3777" s="2" t="str">
        <f>'[1]2025年已发货'!G:G</f>
        <v>（华西简阳西城嘉苑）四川省成都市简阳市简城街道高屋村</v>
      </c>
      <c r="H3777" s="2" t="str">
        <f>'[1]2025年已发货'!H:H</f>
        <v>张瀚镭</v>
      </c>
      <c r="I3777" s="2">
        <f>'[1]2025年已发货'!I:I</f>
        <v>15884666220</v>
      </c>
      <c r="J3777" s="2" t="str">
        <f>_xlfn._xlws.FILTER(辅助信息!D:D,辅助信息!G:G=G3777)</f>
        <v>华西简阳西城嘉苑</v>
      </c>
    </row>
    <row r="3778" spans="1:10">
      <c r="A3778" s="2" t="str">
        <f>'[1]2025年已发货'!A:A</f>
        <v>德胜</v>
      </c>
      <c r="B3778" s="2" t="str">
        <f>'[1]2025年已发货'!B:B</f>
        <v>螺纹钢</v>
      </c>
      <c r="C3778" s="2" t="str">
        <f>'[1]2025年已发货'!C:C</f>
        <v>HRB400E Φ20 9m</v>
      </c>
      <c r="D3778" s="2" t="str">
        <f>'[1]2025年已发货'!D:D</f>
        <v>吨</v>
      </c>
      <c r="E3778" s="2">
        <f>'[1]2025年已发货'!E:E</f>
        <v>18</v>
      </c>
      <c r="F3778" s="4">
        <f>'[1]2025年已发货'!F:F</f>
        <v>45812</v>
      </c>
      <c r="G3778" s="2" t="str">
        <f>'[1]2025年已发货'!G:G</f>
        <v>（华西简阳西城嘉苑）四川省成都市简阳市简城街道高屋村</v>
      </c>
      <c r="H3778" s="2" t="str">
        <f>'[1]2025年已发货'!H:H</f>
        <v>张瀚镭</v>
      </c>
      <c r="I3778" s="2">
        <f>'[1]2025年已发货'!I:I</f>
        <v>15884666220</v>
      </c>
      <c r="J3778" s="2" t="str">
        <f>_xlfn._xlws.FILTER(辅助信息!D:D,辅助信息!G:G=G3778)</f>
        <v>华西简阳西城嘉苑</v>
      </c>
    </row>
    <row r="3779" spans="1:10">
      <c r="A3779" s="2" t="str">
        <f>'[1]2025年已发货'!A:A</f>
        <v>德胜</v>
      </c>
      <c r="B3779" s="2" t="str">
        <f>'[1]2025年已发货'!B:B</f>
        <v>螺纹钢</v>
      </c>
      <c r="C3779" s="2" t="str">
        <f>'[1]2025年已发货'!C:C</f>
        <v>HRB400E Φ22 9m</v>
      </c>
      <c r="D3779" s="2" t="str">
        <f>'[1]2025年已发货'!D:D</f>
        <v>吨</v>
      </c>
      <c r="E3779" s="2">
        <f>'[1]2025年已发货'!E:E</f>
        <v>8</v>
      </c>
      <c r="F3779" s="4">
        <f>'[1]2025年已发货'!F:F</f>
        <v>45812</v>
      </c>
      <c r="G3779" s="2" t="str">
        <f>'[1]2025年已发货'!G:G</f>
        <v>（华西简阳西城嘉苑）四川省成都市简阳市简城街道高屋村</v>
      </c>
      <c r="H3779" s="2" t="str">
        <f>'[1]2025年已发货'!H:H</f>
        <v>张瀚镭</v>
      </c>
      <c r="I3779" s="2">
        <f>'[1]2025年已发货'!I:I</f>
        <v>15884666220</v>
      </c>
      <c r="J3779" s="2" t="str">
        <f>_xlfn._xlws.FILTER(辅助信息!D:D,辅助信息!G:G=G3779)</f>
        <v>华西简阳西城嘉苑</v>
      </c>
    </row>
    <row r="3780" spans="1:10">
      <c r="A3780" s="2" t="str">
        <f>'[1]2025年已发货'!A:A</f>
        <v>德胜</v>
      </c>
      <c r="B3780" s="2" t="str">
        <f>'[1]2025年已发货'!B:B</f>
        <v>螺纹钢</v>
      </c>
      <c r="C3780" s="2" t="str">
        <f>'[1]2025年已发货'!C:C</f>
        <v>HRB500E Φ22</v>
      </c>
      <c r="D3780" s="2" t="str">
        <f>'[1]2025年已发货'!D:D</f>
        <v>吨</v>
      </c>
      <c r="E3780" s="2">
        <f>'[1]2025年已发货'!E:E</f>
        <v>5</v>
      </c>
      <c r="F3780" s="4">
        <f>'[1]2025年已发货'!F:F</f>
        <v>45812</v>
      </c>
      <c r="G3780" s="2" t="str">
        <f>'[1]2025年已发货'!G:G</f>
        <v>（华西简阳西城嘉苑）四川省成都市简阳市简城街道高屋村</v>
      </c>
      <c r="H3780" s="2" t="str">
        <f>'[1]2025年已发货'!H:H</f>
        <v>张瀚镭</v>
      </c>
      <c r="I3780" s="2">
        <f>'[1]2025年已发货'!I:I</f>
        <v>15884666220</v>
      </c>
      <c r="J3780" s="2" t="str">
        <f>_xlfn._xlws.FILTER(辅助信息!D:D,辅助信息!G:G=G3780)</f>
        <v>华西简阳西城嘉苑</v>
      </c>
    </row>
    <row r="3781" spans="1:10">
      <c r="A3781" s="2" t="str">
        <f>'[1]2025年已发货'!A:A</f>
        <v>润耀</v>
      </c>
      <c r="B3781" s="2" t="str">
        <f>'[1]2025年已发货'!B:B</f>
        <v>高线</v>
      </c>
      <c r="C3781" s="2" t="str">
        <f>'[1]2025年已发货'!C:C</f>
        <v>HPB300Φ8</v>
      </c>
      <c r="D3781" s="2" t="str">
        <f>'[1]2025年已发货'!D:D</f>
        <v>吨</v>
      </c>
      <c r="E3781" s="2">
        <f>'[1]2025年已发货'!E:E</f>
        <v>15</v>
      </c>
      <c r="F3781" s="4">
        <f>'[1]2025年已发货'!F:F</f>
        <v>45812</v>
      </c>
      <c r="G3781" s="2" t="str">
        <f>'[1]2025年已发货'!G:G</f>
        <v>（中铁北京局-资乐高速6标）四川省乐山市市中区土主镇资乐高速TJ6标项目试验室</v>
      </c>
      <c r="H3781" s="2" t="str">
        <f>'[1]2025年已发货'!H:H</f>
        <v>刘岩</v>
      </c>
      <c r="I3781" s="2">
        <f>'[1]2025年已发货'!I:I</f>
        <v>18543566469</v>
      </c>
      <c r="J3781" s="2" vm="1" t="e">
        <f>_xlfn._xlws.FILTER(辅助信息!D:D,辅助信息!G:G=G3781)</f>
        <v>#VALUE!</v>
      </c>
    </row>
    <row r="3782" spans="1:10">
      <c r="A3782" s="2" t="str">
        <f>'[1]2025年已发货'!A:A</f>
        <v>润耀</v>
      </c>
      <c r="B3782" s="2" t="str">
        <f>'[1]2025年已发货'!B:B</f>
        <v>盘螺</v>
      </c>
      <c r="C3782" s="2" t="str">
        <f>'[1]2025年已发货'!C:C</f>
        <v>HRB400E Φ12</v>
      </c>
      <c r="D3782" s="2" t="str">
        <f>'[1]2025年已发货'!D:D</f>
        <v>吨</v>
      </c>
      <c r="E3782" s="2">
        <f>'[1]2025年已发货'!E:E</f>
        <v>20</v>
      </c>
      <c r="F3782" s="4">
        <f>'[1]2025年已发货'!F:F</f>
        <v>45812</v>
      </c>
      <c r="G3782" s="2" t="str">
        <f>'[1]2025年已发货'!G:G</f>
        <v>（中铁北京局-资乐高速6标）四川省乐山市市中区土主镇资乐高速TJ6标项目试验室</v>
      </c>
      <c r="H3782" s="2" t="str">
        <f>'[1]2025年已发货'!H:H</f>
        <v>刘岩</v>
      </c>
      <c r="I3782" s="2">
        <f>'[1]2025年已发货'!I:I</f>
        <v>18543566469</v>
      </c>
      <c r="J3782" s="2" vm="1" t="e">
        <f>_xlfn._xlws.FILTER(辅助信息!D:D,辅助信息!G:G=G3782)</f>
        <v>#VALUE!</v>
      </c>
    </row>
    <row r="3783" spans="1:10">
      <c r="A3783" s="2" t="str">
        <f>'[1]2025年已发货'!A:A</f>
        <v>润耀</v>
      </c>
      <c r="B3783" s="2" t="str">
        <f>'[1]2025年已发货'!B:B</f>
        <v>螺纹钢</v>
      </c>
      <c r="C3783" s="2" t="str">
        <f>'[1]2025年已发货'!C:C</f>
        <v>HRB400E Φ12 9m</v>
      </c>
      <c r="D3783" s="2" t="str">
        <f>'[1]2025年已发货'!D:D</f>
        <v>吨</v>
      </c>
      <c r="E3783" s="2">
        <f>'[1]2025年已发货'!E:E</f>
        <v>17</v>
      </c>
      <c r="F3783" s="4">
        <f>'[1]2025年已发货'!F:F</f>
        <v>45812</v>
      </c>
      <c r="G3783" s="2" t="str">
        <f>'[1]2025年已发货'!G:G</f>
        <v>（中铁广州局-资乐高速5标）四川省乐山市井研县希望大道116号</v>
      </c>
      <c r="H3783" s="2" t="str">
        <f>'[1]2025年已发货'!H:H</f>
        <v>廖俊杰</v>
      </c>
      <c r="I3783" s="2">
        <f>'[1]2025年已发货'!I:I</f>
        <v>15775100965</v>
      </c>
      <c r="J3783" s="2" vm="1" t="e">
        <f>_xlfn._xlws.FILTER(辅助信息!D:D,辅助信息!G:G=G3783)</f>
        <v>#VALUE!</v>
      </c>
    </row>
    <row r="3784" spans="1:10">
      <c r="A3784" s="2" t="str">
        <f>'[1]2025年已发货'!A:A</f>
        <v>润耀</v>
      </c>
      <c r="B3784" s="2" t="str">
        <f>'[1]2025年已发货'!B:B</f>
        <v>螺纹钢</v>
      </c>
      <c r="C3784" s="2" t="str">
        <f>'[1]2025年已发货'!C:C</f>
        <v>HRB400E Φ16 9m</v>
      </c>
      <c r="D3784" s="2" t="str">
        <f>'[1]2025年已发货'!D:D</f>
        <v>吨</v>
      </c>
      <c r="E3784" s="2">
        <f>'[1]2025年已发货'!E:E</f>
        <v>17</v>
      </c>
      <c r="F3784" s="4">
        <f>'[1]2025年已发货'!F:F</f>
        <v>45812</v>
      </c>
      <c r="G3784" s="2" t="str">
        <f>'[1]2025年已发货'!G:G</f>
        <v>（中铁广州局-资乐高速5标）四川省乐山市井研县希望大道116号</v>
      </c>
      <c r="H3784" s="2" t="str">
        <f>'[1]2025年已发货'!H:H</f>
        <v>廖俊杰</v>
      </c>
      <c r="I3784" s="2">
        <f>'[1]2025年已发货'!I:I</f>
        <v>15775100965</v>
      </c>
      <c r="J3784" s="2" vm="1" t="e">
        <f>_xlfn._xlws.FILTER(辅助信息!D:D,辅助信息!G:G=G3784)</f>
        <v>#VALUE!</v>
      </c>
    </row>
    <row r="3785" spans="1:10">
      <c r="A3785" s="2" t="str">
        <f>'[1]2025年已发货'!A:A</f>
        <v>德胜</v>
      </c>
      <c r="B3785" s="2" t="str">
        <f>'[1]2025年已发货'!B:B</f>
        <v>螺纹钢</v>
      </c>
      <c r="C3785" s="2" t="str">
        <f>'[1]2025年已发货'!C:C</f>
        <v>HRB400EФ18*9m</v>
      </c>
      <c r="D3785" s="2" t="str">
        <f>'[1]2025年已发货'!D:D</f>
        <v>吨</v>
      </c>
      <c r="E3785" s="2">
        <f>'[1]2025年已发货'!E:E</f>
        <v>35</v>
      </c>
      <c r="F3785" s="4">
        <f>'[1]2025年已发货'!F:F</f>
        <v>45813</v>
      </c>
      <c r="G3785" s="2" t="str">
        <f>'[1]2025年已发货'!G:G</f>
        <v>（中铁六局呼和公司康新高速TJ4-2标）四川省甘孜藏族自治州康定市新都桥镇东俄罗三村中建八局搅拌站旁</v>
      </c>
      <c r="H3785" s="2" t="str">
        <f>'[1]2025年已发货'!H:H</f>
        <v>王龙</v>
      </c>
      <c r="I3785" s="2">
        <f>'[1]2025年已发货'!I:I</f>
        <v>18809490151</v>
      </c>
      <c r="J3785" s="2" vm="1" t="e">
        <f>_xlfn._xlws.FILTER(辅助信息!D:D,辅助信息!G:G=G3785)</f>
        <v>#VALUE!</v>
      </c>
    </row>
    <row r="3786" spans="1:10">
      <c r="A3786" s="2" t="str">
        <f>'[1]2025年已发货'!A:A</f>
        <v>海南海控</v>
      </c>
      <c r="B3786" s="2" t="str">
        <f>'[1]2025年已发货'!B:B</f>
        <v>螺纹钢</v>
      </c>
      <c r="C3786" s="2" t="str">
        <f>'[1]2025年已发货'!C:C</f>
        <v>HRB500EФ25*9m</v>
      </c>
      <c r="D3786" s="2" t="str">
        <f>'[1]2025年已发货'!D:D</f>
        <v>吨</v>
      </c>
      <c r="E3786" s="2">
        <f>'[1]2025年已发货'!E:E</f>
        <v>70</v>
      </c>
      <c r="F3786" s="4">
        <f>'[1]2025年已发货'!F:F</f>
        <v>45813</v>
      </c>
      <c r="G3786" s="2" t="str">
        <f>'[1]2025年已发货'!G:G</f>
        <v>（中铁六局呼和公司康新高速TJ4-2标）四川省甘孜藏族自治州康定市新都桥镇东俄罗三村中建八局搅拌站旁</v>
      </c>
      <c r="H3786" s="2" t="str">
        <f>'[1]2025年已发货'!H:H</f>
        <v>王坤</v>
      </c>
      <c r="I3786" s="2">
        <f>'[1]2025年已发货'!I:I</f>
        <v>15647490007</v>
      </c>
      <c r="J3786" s="2" vm="1" t="e">
        <f>_xlfn._xlws.FILTER(辅助信息!D:D,辅助信息!G:G=G3786)</f>
        <v>#VALUE!</v>
      </c>
    </row>
    <row r="3787" spans="1:10">
      <c r="A3787" s="2" t="str">
        <f>'[1]2025年已发货'!A:A</f>
        <v>泸钢</v>
      </c>
      <c r="B3787" s="2" t="str">
        <f>'[1]2025年已发货'!B:B</f>
        <v>高线</v>
      </c>
      <c r="C3787" s="2" t="str">
        <f>'[1]2025年已发货'!C:C</f>
        <v>HPB300 Φ10</v>
      </c>
      <c r="D3787" s="2" t="str">
        <f>'[1]2025年已发货'!D:D</f>
        <v>吨</v>
      </c>
      <c r="E3787" s="2">
        <f>'[1]2025年已发货'!E:E</f>
        <v>35</v>
      </c>
      <c r="F3787" s="4">
        <f>'[1]2025年已发货'!F:F</f>
        <v>45813</v>
      </c>
      <c r="G3787" s="2" t="str">
        <f>'[1]2025年已发货'!G:G</f>
        <v>（自永2标九局西南分公司钢筋棚）四川省自贡市骑龙镇大湾村</v>
      </c>
      <c r="H3787" s="2" t="str">
        <f>'[1]2025年已发货'!H:H</f>
        <v>高彦彬</v>
      </c>
      <c r="I3787" s="2">
        <f>'[1]2025年已发货'!I:I</f>
        <v>13835906370</v>
      </c>
      <c r="J3787" s="2" vm="1" t="e">
        <f>_xlfn._xlws.FILTER(辅助信息!D:D,辅助信息!G:G=G3787)</f>
        <v>#VALUE!</v>
      </c>
    </row>
    <row r="3788" spans="1:10">
      <c r="A3788" s="2" t="str">
        <f>'[1]2025年已发货'!A:A</f>
        <v>晋邦</v>
      </c>
      <c r="B3788" s="2" t="str">
        <f>'[1]2025年已发货'!B:B</f>
        <v>螺纹钢</v>
      </c>
      <c r="C3788" s="2" t="str">
        <f>'[1]2025年已发货'!C:C</f>
        <v>HRB400EФ10*9m</v>
      </c>
      <c r="D3788" s="2" t="str">
        <f>'[1]2025年已发货'!D:D</f>
        <v>吨</v>
      </c>
      <c r="E3788" s="2">
        <f>'[1]2025年已发货'!E:E</f>
        <v>20</v>
      </c>
      <c r="F3788" s="4">
        <f>'[1]2025年已发货'!F:F</f>
        <v>45813</v>
      </c>
      <c r="G3788" s="2" t="str">
        <f>'[1]2025年已发货'!G:G</f>
        <v>四川省南充市营山县咸安大道成都元泽环境技术有限公司营山分公司（中核华兴市政道路项目部）</v>
      </c>
      <c r="H3788" s="2" t="str">
        <f>'[1]2025年已发货'!H:H</f>
        <v>黎家敏</v>
      </c>
      <c r="I3788" s="2" t="str">
        <f>'[1]2025年已发货'!I:I</f>
        <v>15082798787</v>
      </c>
      <c r="J3788" s="2" vm="1" t="e">
        <f>_xlfn._xlws.FILTER(辅助信息!D:D,辅助信息!G:G=G3788)</f>
        <v>#VALUE!</v>
      </c>
    </row>
    <row r="3789" spans="1:10">
      <c r="A3789" s="2" t="str">
        <f>'[1]2025年已发货'!A:A</f>
        <v>晋邦</v>
      </c>
      <c r="B3789" s="2" t="str">
        <f>'[1]2025年已发货'!B:B</f>
        <v>螺纹钢</v>
      </c>
      <c r="C3789" s="2" t="str">
        <f>'[1]2025年已发货'!C:C</f>
        <v>HRB400EФ12*9m</v>
      </c>
      <c r="D3789" s="2" t="str">
        <f>'[1]2025年已发货'!D:D</f>
        <v>吨</v>
      </c>
      <c r="E3789" s="2">
        <f>'[1]2025年已发货'!E:E</f>
        <v>15</v>
      </c>
      <c r="F3789" s="4">
        <f>'[1]2025年已发货'!F:F</f>
        <v>45813</v>
      </c>
      <c r="G3789" s="2" t="str">
        <f>'[1]2025年已发货'!G:G</f>
        <v>四川省南充市营山县咸安大道成都元泽环境技术有限公司营山分公司（中核华兴市政道路项目部）</v>
      </c>
      <c r="H3789" s="2" t="str">
        <f>'[1]2025年已发货'!H:H</f>
        <v>黎家敏</v>
      </c>
      <c r="I3789" s="2" t="str">
        <f>'[1]2025年已发货'!I:I</f>
        <v>15082798787</v>
      </c>
      <c r="J3789" s="2" vm="1" t="e">
        <f>_xlfn._xlws.FILTER(辅助信息!D:D,辅助信息!G:G=G3789)</f>
        <v>#VALUE!</v>
      </c>
    </row>
    <row r="3790" spans="1:10">
      <c r="A3790" s="2" t="str">
        <f>'[1]2025年已发货'!A:A</f>
        <v>山东高速</v>
      </c>
      <c r="B3790" s="2" t="str">
        <f>'[1]2025年已发货'!B:B</f>
        <v>高线</v>
      </c>
      <c r="C3790" s="2" t="str">
        <f>'[1]2025年已发货'!C:C</f>
        <v>HPB300Φ12</v>
      </c>
      <c r="D3790" s="2" t="str">
        <f>'[1]2025年已发货'!D:D</f>
        <v>吨</v>
      </c>
      <c r="E3790" s="2">
        <f>'[1]2025年已发货'!E:E</f>
        <v>35</v>
      </c>
      <c r="F3790" s="4">
        <f>'[1]2025年已发货'!F:F</f>
        <v>45813</v>
      </c>
      <c r="G3790" s="2" t="str">
        <f>'[1]2025年已发货'!G:G</f>
        <v>（中铁广州局-成渝扩容2标）成渝扩容项目ZCB3-2标2＃拌和站【雁江区联盟桥东北50米(资资路) 】</v>
      </c>
      <c r="H3790" s="2" t="str">
        <f>'[1]2025年已发货'!H:H</f>
        <v>刘沛琦</v>
      </c>
      <c r="I3790" s="2">
        <f>'[1]2025年已发货'!I:I</f>
        <v>18011784798</v>
      </c>
      <c r="J3790" s="2" vm="1" t="e">
        <f>_xlfn._xlws.FILTER(辅助信息!D:D,辅助信息!G:G=G3790)</f>
        <v>#VALUE!</v>
      </c>
    </row>
    <row r="3791" spans="1:10">
      <c r="A3791" s="2" t="str">
        <f>'[1]2025年已发货'!A:A</f>
        <v>山东高速</v>
      </c>
      <c r="B3791" s="2" t="str">
        <f>'[1]2025年已发货'!B:B</f>
        <v>盘螺</v>
      </c>
      <c r="C3791" s="2" t="str">
        <f>'[1]2025年已发货'!C:C</f>
        <v>HRB400E Φ12</v>
      </c>
      <c r="D3791" s="2" t="str">
        <f>'[1]2025年已发货'!D:D</f>
        <v>吨</v>
      </c>
      <c r="E3791" s="2">
        <f>'[1]2025年已发货'!E:E</f>
        <v>35</v>
      </c>
      <c r="F3791" s="4">
        <f>'[1]2025年已发货'!F:F</f>
        <v>45813</v>
      </c>
      <c r="G3791" s="2" t="str">
        <f>'[1]2025年已发货'!G:G</f>
        <v>（中铁广州局-成渝扩容2标）成渝扩容项目ZCB3-2标2＃拌和站【雁江区联盟桥东北50米(资资路) 】</v>
      </c>
      <c r="H3791" s="2" t="str">
        <f>'[1]2025年已发货'!H:H</f>
        <v>刘沛琦</v>
      </c>
      <c r="I3791" s="2">
        <f>'[1]2025年已发货'!I:I</f>
        <v>18011784798</v>
      </c>
      <c r="J3791" s="2" vm="1" t="e">
        <f>_xlfn._xlws.FILTER(辅助信息!D:D,辅助信息!G:G=G3791)</f>
        <v>#VALUE!</v>
      </c>
    </row>
    <row r="3792" spans="1:10">
      <c r="A3792" s="2" t="str">
        <f>'[1]2025年已发货'!A:A</f>
        <v>山东高速</v>
      </c>
      <c r="B3792" s="2" t="str">
        <f>'[1]2025年已发货'!B:B</f>
        <v>螺纹钢</v>
      </c>
      <c r="C3792" s="2" t="str">
        <f>'[1]2025年已发货'!C:C</f>
        <v>HRB400E Φ22 12m</v>
      </c>
      <c r="D3792" s="2" t="str">
        <f>'[1]2025年已发货'!D:D</f>
        <v>吨</v>
      </c>
      <c r="E3792" s="2">
        <f>'[1]2025年已发货'!E:E</f>
        <v>35</v>
      </c>
      <c r="F3792" s="4">
        <f>'[1]2025年已发货'!F:F</f>
        <v>45813</v>
      </c>
      <c r="G3792" s="2" t="str">
        <f>'[1]2025年已发货'!G:G</f>
        <v>（中铁广州局-成渝扩容2标）成渝扩容项目ZCB3-2标2＃拌和站【雁江区联盟桥东北50米(资资路) 】</v>
      </c>
      <c r="H3792" s="2" t="str">
        <f>'[1]2025年已发货'!H:H</f>
        <v>刘沛琦</v>
      </c>
      <c r="I3792" s="2">
        <f>'[1]2025年已发货'!I:I</f>
        <v>18011784798</v>
      </c>
      <c r="J3792" s="2" vm="1" t="e">
        <f>_xlfn._xlws.FILTER(辅助信息!D:D,辅助信息!G:G=G3792)</f>
        <v>#VALUE!</v>
      </c>
    </row>
    <row r="3793" spans="1:10">
      <c r="A3793" s="2" t="str">
        <f>'[1]2025年已发货'!A:A</f>
        <v>陕钢</v>
      </c>
      <c r="B3793" s="2" t="str">
        <f>'[1]2025年已发货'!B:B</f>
        <v>盘螺</v>
      </c>
      <c r="C3793" s="2" t="str">
        <f>'[1]2025年已发货'!C:C</f>
        <v>HRB400E Φ6</v>
      </c>
      <c r="D3793" s="2" t="str">
        <f>'[1]2025年已发货'!D:D</f>
        <v>吨</v>
      </c>
      <c r="E3793" s="2">
        <f>'[1]2025年已发货'!E:E</f>
        <v>6</v>
      </c>
      <c r="F3793" s="4">
        <f>'[1]2025年已发货'!F:F</f>
        <v>45813</v>
      </c>
      <c r="G3793" s="2" t="str">
        <f>'[1]2025年已发货'!G:G</f>
        <v>（北京工程局乐山机场项目）乐山市五通桥区冠英镇</v>
      </c>
      <c r="H3793" s="2" t="str">
        <f>'[1]2025年已发货'!H:H</f>
        <v>王治</v>
      </c>
      <c r="I3793" s="2">
        <f>'[1]2025年已发货'!I:I</f>
        <v>18811564698</v>
      </c>
      <c r="J3793" s="2" vm="1" t="e">
        <f>_xlfn._xlws.FILTER(辅助信息!D:D,辅助信息!G:G=G3793)</f>
        <v>#VALUE!</v>
      </c>
    </row>
    <row r="3794" spans="1:10">
      <c r="A3794" s="2" t="str">
        <f>'[1]2025年已发货'!A:A</f>
        <v>陕钢</v>
      </c>
      <c r="B3794" s="2" t="str">
        <f>'[1]2025年已发货'!B:B</f>
        <v>盘螺</v>
      </c>
      <c r="C3794" s="2" t="str">
        <f>'[1]2025年已发货'!C:C</f>
        <v>HRB400E Φ8</v>
      </c>
      <c r="D3794" s="2" t="str">
        <f>'[1]2025年已发货'!D:D</f>
        <v>吨</v>
      </c>
      <c r="E3794" s="2">
        <f>'[1]2025年已发货'!E:E</f>
        <v>28</v>
      </c>
      <c r="F3794" s="4">
        <f>'[1]2025年已发货'!F:F</f>
        <v>45813</v>
      </c>
      <c r="G3794" s="2" t="str">
        <f>'[1]2025年已发货'!G:G</f>
        <v>（北京工程局乐山机场项目）乐山市五通桥区冠英镇</v>
      </c>
      <c r="H3794" s="2" t="str">
        <f>'[1]2025年已发货'!H:H</f>
        <v>王治</v>
      </c>
      <c r="I3794" s="2">
        <f>'[1]2025年已发货'!I:I</f>
        <v>18811564698</v>
      </c>
      <c r="J3794" s="2" vm="1" t="e">
        <f>_xlfn._xlws.FILTER(辅助信息!D:D,辅助信息!G:G=G3794)</f>
        <v>#VALUE!</v>
      </c>
    </row>
    <row r="3795" spans="1:10">
      <c r="A3795" s="2" t="str">
        <f>'[1]2025年已发货'!A:A</f>
        <v>达钢</v>
      </c>
      <c r="B3795" s="2" t="str">
        <f>'[1]2025年已发货'!B:B</f>
        <v>螺纹钢</v>
      </c>
      <c r="C3795" s="2" t="str">
        <f>'[1]2025年已发货'!C:C</f>
        <v>HRB400E Φ12 9m</v>
      </c>
      <c r="D3795" s="2" t="str">
        <f>'[1]2025年已发货'!D:D</f>
        <v>吨</v>
      </c>
      <c r="E3795" s="2">
        <f>'[1]2025年已发货'!E:E</f>
        <v>45</v>
      </c>
      <c r="F3795" s="4">
        <f>'[1]2025年已发货'!F:F</f>
        <v>45813</v>
      </c>
      <c r="G3795" s="2" t="str">
        <f>'[1]2025年已发货'!G:G</f>
        <v>（十九冶-江龙高速二分部）重庆市云阳县宝坪镇双塆村*宝坪梁场</v>
      </c>
      <c r="H3795" s="2" t="str">
        <f>'[1]2025年已发货'!H:H</f>
        <v>张鹏</v>
      </c>
      <c r="I3795" s="2">
        <f>'[1]2025年已发货'!I:I</f>
        <v>18223006448</v>
      </c>
      <c r="J3795" s="2" vm="1" t="e">
        <f>_xlfn._xlws.FILTER(辅助信息!D:D,辅助信息!G:G=G3795)</f>
        <v>#VALUE!</v>
      </c>
    </row>
    <row r="3796" spans="1:10">
      <c r="A3796" s="2" t="str">
        <f>'[1]2025年已发货'!A:A</f>
        <v>达钢</v>
      </c>
      <c r="B3796" s="2" t="str">
        <f>'[1]2025年已发货'!B:B</f>
        <v>螺纹钢</v>
      </c>
      <c r="C3796" s="2" t="str">
        <f>'[1]2025年已发货'!C:C</f>
        <v>HRB400E Φ16 9m</v>
      </c>
      <c r="D3796" s="2" t="str">
        <f>'[1]2025年已发货'!D:D</f>
        <v>吨</v>
      </c>
      <c r="E3796" s="2">
        <f>'[1]2025年已发货'!E:E</f>
        <v>25</v>
      </c>
      <c r="F3796" s="4">
        <f>'[1]2025年已发货'!F:F</f>
        <v>45813</v>
      </c>
      <c r="G3796" s="2" t="str">
        <f>'[1]2025年已发货'!G:G</f>
        <v>（十九冶-江龙高速二分部）重庆市云阳县宝坪镇双塆村*宝坪梁场</v>
      </c>
      <c r="H3796" s="2" t="str">
        <f>'[1]2025年已发货'!H:H</f>
        <v>张鹏</v>
      </c>
      <c r="I3796" s="2">
        <f>'[1]2025年已发货'!I:I</f>
        <v>18223006448</v>
      </c>
      <c r="J3796" s="2" vm="1" t="e">
        <f>_xlfn._xlws.FILTER(辅助信息!D:D,辅助信息!G:G=G3796)</f>
        <v>#VALUE!</v>
      </c>
    </row>
    <row r="3797" spans="1:10">
      <c r="A3797" s="2" t="str">
        <f>'[1]2025年已发货'!A:A</f>
        <v>达钢</v>
      </c>
      <c r="B3797" s="2" t="str">
        <f>'[1]2025年已发货'!B:B</f>
        <v>高线</v>
      </c>
      <c r="C3797" s="2" t="str">
        <f>'[1]2025年已发货'!C:C</f>
        <v>HPB300Φ10</v>
      </c>
      <c r="D3797" s="2" t="str">
        <f>'[1]2025年已发货'!D:D</f>
        <v>吨</v>
      </c>
      <c r="E3797" s="2">
        <f>'[1]2025年已发货'!E:E</f>
        <v>3</v>
      </c>
      <c r="F3797" s="4">
        <f>'[1]2025年已发货'!F:F</f>
        <v>45813</v>
      </c>
      <c r="G3797" s="2" t="str">
        <f>'[1]2025年已发货'!G:G</f>
        <v>（十九冶-华电重庆奉节）重庆市奉节县康乐镇七星村</v>
      </c>
      <c r="H3797" s="2" t="str">
        <f>'[1]2025年已发货'!H:H</f>
        <v>岑甲乐</v>
      </c>
      <c r="I3797" s="2">
        <f>'[1]2025年已发货'!I:I</f>
        <v>17349037782</v>
      </c>
      <c r="J3797" s="2" vm="1" t="e">
        <f>_xlfn._xlws.FILTER(辅助信息!D:D,辅助信息!G:G=G3797)</f>
        <v>#VALUE!</v>
      </c>
    </row>
    <row r="3798" spans="1:10">
      <c r="A3798" s="2" t="str">
        <f>'[1]2025年已发货'!A:A</f>
        <v>达钢</v>
      </c>
      <c r="B3798" s="2" t="str">
        <f>'[1]2025年已发货'!B:B</f>
        <v>螺纹钢</v>
      </c>
      <c r="C3798" s="2" t="str">
        <f>'[1]2025年已发货'!C:C</f>
        <v>HRB400E Φ14 9m</v>
      </c>
      <c r="D3798" s="2" t="str">
        <f>'[1]2025年已发货'!D:D</f>
        <v>吨</v>
      </c>
      <c r="E3798" s="2">
        <f>'[1]2025年已发货'!E:E</f>
        <v>3</v>
      </c>
      <c r="F3798" s="4">
        <f>'[1]2025年已发货'!F:F</f>
        <v>45813</v>
      </c>
      <c r="G3798" s="2" t="str">
        <f>'[1]2025年已发货'!G:G</f>
        <v>（十九冶-华电重庆奉节）重庆市奉节县康乐镇七星村</v>
      </c>
      <c r="H3798" s="2" t="str">
        <f>'[1]2025年已发货'!H:H</f>
        <v>岑甲乐</v>
      </c>
      <c r="I3798" s="2">
        <f>'[1]2025年已发货'!I:I</f>
        <v>17349037782</v>
      </c>
      <c r="J3798" s="2" vm="1" t="e">
        <f>_xlfn._xlws.FILTER(辅助信息!D:D,辅助信息!G:G=G3798)</f>
        <v>#VALUE!</v>
      </c>
    </row>
    <row r="3799" spans="1:10">
      <c r="A3799" s="2" t="str">
        <f>'[1]2025年已发货'!A:A</f>
        <v>达钢</v>
      </c>
      <c r="B3799" s="2" t="str">
        <f>'[1]2025年已发货'!B:B</f>
        <v>螺纹钢</v>
      </c>
      <c r="C3799" s="2" t="str">
        <f>'[1]2025年已发货'!C:C</f>
        <v>HRB400E Φ20 9m</v>
      </c>
      <c r="D3799" s="2" t="str">
        <f>'[1]2025年已发货'!D:D</f>
        <v>吨</v>
      </c>
      <c r="E3799" s="2">
        <f>'[1]2025年已发货'!E:E</f>
        <v>18</v>
      </c>
      <c r="F3799" s="4">
        <f>'[1]2025年已发货'!F:F</f>
        <v>45813</v>
      </c>
      <c r="G3799" s="2" t="str">
        <f>'[1]2025年已发货'!G:G</f>
        <v>（十九冶-华电重庆奉节）重庆市奉节县康乐镇七星村</v>
      </c>
      <c r="H3799" s="2" t="str">
        <f>'[1]2025年已发货'!H:H</f>
        <v>岑甲乐</v>
      </c>
      <c r="I3799" s="2">
        <f>'[1]2025年已发货'!I:I</f>
        <v>17349037782</v>
      </c>
      <c r="J3799" s="2" vm="1" t="e">
        <f>_xlfn._xlws.FILTER(辅助信息!D:D,辅助信息!G:G=G3799)</f>
        <v>#VALUE!</v>
      </c>
    </row>
    <row r="3800" spans="1:10">
      <c r="A3800" s="2" t="str">
        <f>'[1]2025年已发货'!A:A</f>
        <v>达钢</v>
      </c>
      <c r="B3800" s="2" t="str">
        <f>'[1]2025年已发货'!B:B</f>
        <v>螺纹钢</v>
      </c>
      <c r="C3800" s="2" t="str">
        <f>'[1]2025年已发货'!C:C</f>
        <v>HRB400E Φ28 9m</v>
      </c>
      <c r="D3800" s="2" t="str">
        <f>'[1]2025年已发货'!D:D</f>
        <v>吨</v>
      </c>
      <c r="E3800" s="2">
        <f>'[1]2025年已发货'!E:E</f>
        <v>9</v>
      </c>
      <c r="F3800" s="4">
        <f>'[1]2025年已发货'!F:F</f>
        <v>45813</v>
      </c>
      <c r="G3800" s="2" t="str">
        <f>'[1]2025年已发货'!G:G</f>
        <v>（十九冶-华电重庆奉节）重庆市奉节县康乐镇七星村</v>
      </c>
      <c r="H3800" s="2" t="str">
        <f>'[1]2025年已发货'!H:H</f>
        <v>岑甲乐</v>
      </c>
      <c r="I3800" s="2">
        <f>'[1]2025年已发货'!I:I</f>
        <v>17349037782</v>
      </c>
      <c r="J3800" s="2" vm="1" t="e">
        <f>_xlfn._xlws.FILTER(辅助信息!D:D,辅助信息!G:G=G3800)</f>
        <v>#VALUE!</v>
      </c>
    </row>
    <row r="3801" spans="1:10">
      <c r="A3801" s="2" t="str">
        <f>'[1]2025年已发货'!A:A</f>
        <v>达钢</v>
      </c>
      <c r="B3801" s="2" t="str">
        <f>'[1]2025年已发货'!B:B</f>
        <v>螺纹钢</v>
      </c>
      <c r="C3801" s="2" t="str">
        <f>'[1]2025年已发货'!C:C</f>
        <v>HRB400E Φ32 9m</v>
      </c>
      <c r="D3801" s="2" t="str">
        <f>'[1]2025年已发货'!D:D</f>
        <v>吨</v>
      </c>
      <c r="E3801" s="2">
        <f>'[1]2025年已发货'!E:E</f>
        <v>3</v>
      </c>
      <c r="F3801" s="4">
        <f>'[1]2025年已发货'!F:F</f>
        <v>45813</v>
      </c>
      <c r="G3801" s="2" t="str">
        <f>'[1]2025年已发货'!G:G</f>
        <v>（十九冶-华电重庆奉节）重庆市奉节县康乐镇七星村</v>
      </c>
      <c r="H3801" s="2" t="str">
        <f>'[1]2025年已发货'!H:H</f>
        <v>岑甲乐</v>
      </c>
      <c r="I3801" s="2">
        <f>'[1]2025年已发货'!I:I</f>
        <v>17349037782</v>
      </c>
      <c r="J3801" s="2" vm="1" t="e">
        <f>_xlfn._xlws.FILTER(辅助信息!D:D,辅助信息!G:G=G3801)</f>
        <v>#VALUE!</v>
      </c>
    </row>
    <row r="3802" spans="1:10">
      <c r="A3802" s="2" t="str">
        <f>'[1]2025年已发货'!A:A</f>
        <v>晋邦</v>
      </c>
      <c r="B3802" s="2" t="str">
        <f>'[1]2025年已发货'!B:B</f>
        <v>高线</v>
      </c>
      <c r="C3802" s="2" t="str">
        <f>'[1]2025年已发货'!C:C</f>
        <v>HPB300 Φ6</v>
      </c>
      <c r="D3802" s="2" t="str">
        <f>'[1]2025年已发货'!D:D</f>
        <v>吨</v>
      </c>
      <c r="E3802" s="2">
        <f>'[1]2025年已发货'!E:E</f>
        <v>17.5</v>
      </c>
      <c r="F3802" s="4">
        <f>'[1]2025年已发货'!F:F</f>
        <v>45813</v>
      </c>
      <c r="G3802" s="2" t="str">
        <f>'[1]2025年已发货'!G:G</f>
        <v>（商投建工达州中医药科技园-1工区）达州市通川区达州中医药职业学院犀牛大道北段</v>
      </c>
      <c r="H3802" s="2" t="str">
        <f>'[1]2025年已发货'!H:H</f>
        <v>程黄刚</v>
      </c>
      <c r="I3802" s="2">
        <f>'[1]2025年已发货'!I:I</f>
        <v>15108211617</v>
      </c>
      <c r="J3802" s="2" t="str">
        <f>_xlfn._xlws.FILTER(辅助信息!D:D,辅助信息!G:G=G3802)</f>
        <v>商投建工达州中医药科技园</v>
      </c>
    </row>
    <row r="3803" spans="1:10">
      <c r="A3803" s="2" t="str">
        <f>'[1]2025年已发货'!A:A</f>
        <v>晋邦</v>
      </c>
      <c r="B3803" s="2" t="str">
        <f>'[1]2025年已发货'!B:B</f>
        <v>螺纹钢</v>
      </c>
      <c r="C3803" s="2" t="str">
        <f>'[1]2025年已发货'!C:C</f>
        <v>HRB500E Φ16</v>
      </c>
      <c r="D3803" s="2" t="str">
        <f>'[1]2025年已发货'!D:D</f>
        <v>吨</v>
      </c>
      <c r="E3803" s="2">
        <f>'[1]2025年已发货'!E:E</f>
        <v>8</v>
      </c>
      <c r="F3803" s="4">
        <f>'[1]2025年已发货'!F:F</f>
        <v>45813</v>
      </c>
      <c r="G3803" s="2" t="str">
        <f>'[1]2025年已发货'!G:G</f>
        <v>（商投建工达州中医药科技园-1工区）达州市通川区达州中医药职业学院犀牛大道北段</v>
      </c>
      <c r="H3803" s="2" t="str">
        <f>'[1]2025年已发货'!H:H</f>
        <v>程黄刚</v>
      </c>
      <c r="I3803" s="2">
        <f>'[1]2025年已发货'!I:I</f>
        <v>15108211617</v>
      </c>
      <c r="J3803" s="2" t="str">
        <f>_xlfn._xlws.FILTER(辅助信息!D:D,辅助信息!G:G=G3803)</f>
        <v>商投建工达州中医药科技园</v>
      </c>
    </row>
    <row r="3804" spans="1:10">
      <c r="A3804" s="2" t="str">
        <f>'[1]2025年已发货'!A:A</f>
        <v>晋邦</v>
      </c>
      <c r="B3804" s="2" t="str">
        <f>'[1]2025年已发货'!B:B</f>
        <v>螺纹钢</v>
      </c>
      <c r="C3804" s="2" t="str">
        <f>'[1]2025年已发货'!C:C</f>
        <v>HRB500E Φ18</v>
      </c>
      <c r="D3804" s="2" t="str">
        <f>'[1]2025年已发货'!D:D</f>
        <v>吨</v>
      </c>
      <c r="E3804" s="2">
        <f>'[1]2025年已发货'!E:E</f>
        <v>8</v>
      </c>
      <c r="F3804" s="4">
        <f>'[1]2025年已发货'!F:F</f>
        <v>45813</v>
      </c>
      <c r="G3804" s="2" t="str">
        <f>'[1]2025年已发货'!G:G</f>
        <v>（商投建工达州中医药科技园-1工区）达州市通川区达州中医药职业学院犀牛大道北段</v>
      </c>
      <c r="H3804" s="2" t="str">
        <f>'[1]2025年已发货'!H:H</f>
        <v>程黄刚</v>
      </c>
      <c r="I3804" s="2">
        <f>'[1]2025年已发货'!I:I</f>
        <v>15108211617</v>
      </c>
      <c r="J3804" s="2" t="str">
        <f>_xlfn._xlws.FILTER(辅助信息!D:D,辅助信息!G:G=G3804)</f>
        <v>商投建工达州中医药科技园</v>
      </c>
    </row>
    <row r="3805" spans="1:10">
      <c r="A3805" s="2" t="str">
        <f>'[1]2025年已发货'!A:A</f>
        <v>晋邦</v>
      </c>
      <c r="B3805" s="2" t="str">
        <f>'[1]2025年已发货'!B:B</f>
        <v>螺纹钢</v>
      </c>
      <c r="C3805" s="2" t="str">
        <f>'[1]2025年已发货'!C:C</f>
        <v>HRB500E Φ20</v>
      </c>
      <c r="D3805" s="2" t="str">
        <f>'[1]2025年已发货'!D:D</f>
        <v>吨</v>
      </c>
      <c r="E3805" s="2">
        <f>'[1]2025年已发货'!E:E</f>
        <v>8</v>
      </c>
      <c r="F3805" s="4">
        <f>'[1]2025年已发货'!F:F</f>
        <v>45813</v>
      </c>
      <c r="G3805" s="2" t="str">
        <f>'[1]2025年已发货'!G:G</f>
        <v>（商投建工达州中医药科技园-1工区）达州市通川区达州中医药职业学院犀牛大道北段</v>
      </c>
      <c r="H3805" s="2" t="str">
        <f>'[1]2025年已发货'!H:H</f>
        <v>程黄刚</v>
      </c>
      <c r="I3805" s="2">
        <f>'[1]2025年已发货'!I:I</f>
        <v>15108211617</v>
      </c>
      <c r="J3805" s="2" t="str">
        <f>_xlfn._xlws.FILTER(辅助信息!D:D,辅助信息!G:G=G3805)</f>
        <v>商投建工达州中医药科技园</v>
      </c>
    </row>
    <row r="3806" spans="1:10">
      <c r="A3806" s="2" t="str">
        <f>'[1]2025年已发货'!A:A</f>
        <v>晋邦</v>
      </c>
      <c r="B3806" s="2" t="str">
        <f>'[1]2025年已发货'!B:B</f>
        <v>螺纹钢</v>
      </c>
      <c r="C3806" s="2" t="str">
        <f>'[1]2025年已发货'!C:C</f>
        <v>HRB500E Φ22</v>
      </c>
      <c r="D3806" s="2" t="str">
        <f>'[1]2025年已发货'!D:D</f>
        <v>吨</v>
      </c>
      <c r="E3806" s="2">
        <f>'[1]2025年已发货'!E:E</f>
        <v>10</v>
      </c>
      <c r="F3806" s="4">
        <f>'[1]2025年已发货'!F:F</f>
        <v>45813</v>
      </c>
      <c r="G3806" s="2" t="str">
        <f>'[1]2025年已发货'!G:G</f>
        <v>（商投建工达州中医药科技园-1工区）达州市通川区达州中医药职业学院犀牛大道北段</v>
      </c>
      <c r="H3806" s="2" t="str">
        <f>'[1]2025年已发货'!H:H</f>
        <v>程黄刚</v>
      </c>
      <c r="I3806" s="2">
        <f>'[1]2025年已发货'!I:I</f>
        <v>15108211617</v>
      </c>
      <c r="J3806" s="2" t="str">
        <f>_xlfn._xlws.FILTER(辅助信息!D:D,辅助信息!G:G=G3806)</f>
        <v>商投建工达州中医药科技园</v>
      </c>
    </row>
    <row r="3807" spans="1:10">
      <c r="A3807" s="2" t="str">
        <f>'[1]2025年已发货'!A:A</f>
        <v>晋邦</v>
      </c>
      <c r="B3807" s="2" t="str">
        <f>'[1]2025年已发货'!B:B</f>
        <v>螺纹钢</v>
      </c>
      <c r="C3807" s="2" t="str">
        <f>'[1]2025年已发货'!C:C</f>
        <v>HRB400E Φ14 9m</v>
      </c>
      <c r="D3807" s="2" t="str">
        <f>'[1]2025年已发货'!D:D</f>
        <v>吨</v>
      </c>
      <c r="E3807" s="2">
        <f>'[1]2025年已发货'!E:E</f>
        <v>35</v>
      </c>
      <c r="F3807" s="4">
        <f>'[1]2025年已发货'!F:F</f>
        <v>45813</v>
      </c>
      <c r="G3807" s="2" t="str">
        <f>'[1]2025年已发货'!G:G</f>
        <v>（商投建工达州中医药科技园-1工区）达州市通川区达州中医药职业学院犀牛大道北段</v>
      </c>
      <c r="H3807" s="2" t="str">
        <f>'[1]2025年已发货'!H:H</f>
        <v>程黄刚</v>
      </c>
      <c r="I3807" s="2">
        <f>'[1]2025年已发货'!I:I</f>
        <v>15108211617</v>
      </c>
      <c r="J3807" s="2" t="str">
        <f>_xlfn._xlws.FILTER(辅助信息!D:D,辅助信息!G:G=G3807)</f>
        <v>商投建工达州中医药科技园</v>
      </c>
    </row>
    <row r="3808" spans="1:10">
      <c r="A3808" s="2" t="str">
        <f>'[1]2025年已发货'!A:A</f>
        <v>达钢</v>
      </c>
      <c r="B3808" s="2" t="str">
        <f>'[1]2025年已发货'!B:B</f>
        <v>螺纹钢</v>
      </c>
      <c r="C3808" s="2" t="str">
        <f>'[1]2025年已发货'!C:C</f>
        <v>HRB500E Φ12</v>
      </c>
      <c r="D3808" s="2" t="str">
        <f>'[1]2025年已发货'!D:D</f>
        <v>吨</v>
      </c>
      <c r="E3808" s="2">
        <f>'[1]2025年已发货'!E:E</f>
        <v>12</v>
      </c>
      <c r="F3808" s="4">
        <f>'[1]2025年已发货'!F:F</f>
        <v>45813</v>
      </c>
      <c r="G3808" s="2" t="str">
        <f>'[1]2025年已发货'!G:G</f>
        <v>（商投建工达州中医药科技园-1工区）达州市通川区达州中医药职业学院犀牛大道北段</v>
      </c>
      <c r="H3808" s="2" t="str">
        <f>'[1]2025年已发货'!H:H</f>
        <v>程黄刚</v>
      </c>
      <c r="I3808" s="2">
        <f>'[1]2025年已发货'!I:I</f>
        <v>15108211617</v>
      </c>
      <c r="J3808" s="2" t="str">
        <f>_xlfn._xlws.FILTER(辅助信息!D:D,辅助信息!G:G=G3808)</f>
        <v>商投建工达州中医药科技园</v>
      </c>
    </row>
    <row r="3809" spans="1:10">
      <c r="A3809" s="2" t="str">
        <f>'[1]2025年已发货'!A:A</f>
        <v>达钢</v>
      </c>
      <c r="B3809" s="2" t="str">
        <f>'[1]2025年已发货'!B:B</f>
        <v>螺纹钢</v>
      </c>
      <c r="C3809" s="2" t="str">
        <f>'[1]2025年已发货'!C:C</f>
        <v>HRB500E Φ14</v>
      </c>
      <c r="D3809" s="2" t="str">
        <f>'[1]2025年已发货'!D:D</f>
        <v>吨</v>
      </c>
      <c r="E3809" s="2">
        <f>'[1]2025年已发货'!E:E</f>
        <v>9</v>
      </c>
      <c r="F3809" s="4">
        <f>'[1]2025年已发货'!F:F</f>
        <v>45813</v>
      </c>
      <c r="G3809" s="2" t="str">
        <f>'[1]2025年已发货'!G:G</f>
        <v>（商投建工达州中医药科技园-1工区）达州市通川区达州中医药职业学院犀牛大道北段</v>
      </c>
      <c r="H3809" s="2" t="str">
        <f>'[1]2025年已发货'!H:H</f>
        <v>程黄刚</v>
      </c>
      <c r="I3809" s="2">
        <f>'[1]2025年已发货'!I:I</f>
        <v>15108211617</v>
      </c>
      <c r="J3809" s="2" t="str">
        <f>_xlfn._xlws.FILTER(辅助信息!D:D,辅助信息!G:G=G3809)</f>
        <v>商投建工达州中医药科技园</v>
      </c>
    </row>
    <row r="3810" spans="1:10">
      <c r="A3810" s="2" t="str">
        <f>'[1]2025年已发货'!A:A</f>
        <v>达钢</v>
      </c>
      <c r="B3810" s="2" t="str">
        <f>'[1]2025年已发货'!B:B</f>
        <v>螺纹钢</v>
      </c>
      <c r="C3810" s="2" t="str">
        <f>'[1]2025年已发货'!C:C</f>
        <v>HRB500E Φ25</v>
      </c>
      <c r="D3810" s="2" t="str">
        <f>'[1]2025年已发货'!D:D</f>
        <v>吨</v>
      </c>
      <c r="E3810" s="2">
        <f>'[1]2025年已发货'!E:E</f>
        <v>15</v>
      </c>
      <c r="F3810" s="4">
        <f>'[1]2025年已发货'!F:F</f>
        <v>45813</v>
      </c>
      <c r="G3810" s="2" t="str">
        <f>'[1]2025年已发货'!G:G</f>
        <v>（商投建工达州中医药科技园-1工区）达州市通川区达州中医药职业学院犀牛大道北段</v>
      </c>
      <c r="H3810" s="2" t="str">
        <f>'[1]2025年已发货'!H:H</f>
        <v>程黄刚</v>
      </c>
      <c r="I3810" s="2">
        <f>'[1]2025年已发货'!I:I</f>
        <v>15108211617</v>
      </c>
      <c r="J3810" s="2" t="str">
        <f>_xlfn._xlws.FILTER(辅助信息!D:D,辅助信息!G:G=G3810)</f>
        <v>商投建工达州中医药科技园</v>
      </c>
    </row>
    <row r="3811" spans="1:10">
      <c r="A3811" s="2" t="str">
        <f>'[1]2025年已发货'!A:A</f>
        <v>达钢</v>
      </c>
      <c r="B3811" s="2" t="str">
        <f>'[1]2025年已发货'!B:B</f>
        <v>螺纹钢</v>
      </c>
      <c r="C3811" s="2" t="str">
        <f>'[1]2025年已发货'!C:C</f>
        <v>HRB400E Φ14 9m</v>
      </c>
      <c r="D3811" s="2" t="str">
        <f>'[1]2025年已发货'!D:D</f>
        <v>吨</v>
      </c>
      <c r="E3811" s="2">
        <f>'[1]2025年已发货'!E:E</f>
        <v>21</v>
      </c>
      <c r="F3811" s="4">
        <f>'[1]2025年已发货'!F:F</f>
        <v>45813</v>
      </c>
      <c r="G3811" s="2" t="str">
        <f>'[1]2025年已发货'!G:G</f>
        <v>（商投建工达州中医药科技园-1工区）达州市通川区达州中医药职业学院犀牛大道北段</v>
      </c>
      <c r="H3811" s="2" t="str">
        <f>'[1]2025年已发货'!H:H</f>
        <v>程黄刚</v>
      </c>
      <c r="I3811" s="2">
        <f>'[1]2025年已发货'!I:I</f>
        <v>15108211617</v>
      </c>
      <c r="J3811" s="2" t="str">
        <f>_xlfn._xlws.FILTER(辅助信息!D:D,辅助信息!G:G=G3811)</f>
        <v>商投建工达州中医药科技园</v>
      </c>
    </row>
    <row r="3812" spans="1:10">
      <c r="A3812" s="2" t="str">
        <f>'[1]2025年已发货'!A:A</f>
        <v>晋邦</v>
      </c>
      <c r="B3812" s="2" t="str">
        <f>'[1]2025年已发货'!B:B</f>
        <v>螺纹钢</v>
      </c>
      <c r="C3812" s="2" t="str">
        <f>'[1]2025年已发货'!C:C</f>
        <v>HRB400E Φ12 9m</v>
      </c>
      <c r="D3812" s="2" t="str">
        <f>'[1]2025年已发货'!D:D</f>
        <v>吨</v>
      </c>
      <c r="E3812" s="2">
        <f>'[1]2025年已发货'!E:E</f>
        <v>18</v>
      </c>
      <c r="F3812" s="4">
        <f>'[1]2025年已发货'!F:F</f>
        <v>45814</v>
      </c>
      <c r="G3812" s="2" t="str">
        <f>'[1]2025年已发货'!G:G</f>
        <v>（十九冶-江龙高速一分部）重庆市云阳县X886附近中国十九冶开云高速项目总包部西98米*龙王溪大桥桥面</v>
      </c>
      <c r="H3812" s="2" t="str">
        <f>'[1]2025年已发货'!H:H</f>
        <v>吴章红</v>
      </c>
      <c r="I3812" s="2">
        <f>'[1]2025年已发货'!I:I</f>
        <v>18628165772</v>
      </c>
      <c r="J3812" s="2" vm="1" t="e">
        <f>_xlfn._xlws.FILTER(辅助信息!D:D,辅助信息!G:G=G3812)</f>
        <v>#VALUE!</v>
      </c>
    </row>
    <row r="3813" spans="1:10">
      <c r="A3813" s="2" t="str">
        <f>'[1]2025年已发货'!A:A</f>
        <v>晋邦</v>
      </c>
      <c r="B3813" s="2" t="str">
        <f>'[1]2025年已发货'!B:B</f>
        <v>螺纹钢</v>
      </c>
      <c r="C3813" s="2" t="str">
        <f>'[1]2025年已发货'!C:C</f>
        <v>HRB400E Φ16 9m</v>
      </c>
      <c r="D3813" s="2" t="str">
        <f>'[1]2025年已发货'!D:D</f>
        <v>吨</v>
      </c>
      <c r="E3813" s="2">
        <f>'[1]2025年已发货'!E:E</f>
        <v>18</v>
      </c>
      <c r="F3813" s="4">
        <f>'[1]2025年已发货'!F:F</f>
        <v>45814</v>
      </c>
      <c r="G3813" s="2" t="str">
        <f>'[1]2025年已发货'!G:G</f>
        <v>（十九冶-江龙高速一分部）重庆市云阳县X886附近中国十九冶开云高速项目总包部西98米*龙王溪大桥桥面</v>
      </c>
      <c r="H3813" s="2" t="str">
        <f>'[1]2025年已发货'!H:H</f>
        <v>吴章红</v>
      </c>
      <c r="I3813" s="2">
        <f>'[1]2025年已发货'!I:I</f>
        <v>18628165772</v>
      </c>
      <c r="J3813" s="2" vm="1" t="e">
        <f>_xlfn._xlws.FILTER(辅助信息!D:D,辅助信息!G:G=G3813)</f>
        <v>#VALUE!</v>
      </c>
    </row>
    <row r="3814" spans="1:10">
      <c r="A3814" s="2" t="str">
        <f>'[1]2025年已发货'!A:A</f>
        <v>泸钢</v>
      </c>
      <c r="B3814" s="2" t="str">
        <f>'[1]2025年已发货'!B:B</f>
        <v>盘螺</v>
      </c>
      <c r="C3814" s="2" t="str">
        <f>'[1]2025年已发货'!C:C</f>
        <v>HRB400E Φ12</v>
      </c>
      <c r="D3814" s="2" t="str">
        <f>'[1]2025年已发货'!D:D</f>
        <v>吨</v>
      </c>
      <c r="E3814" s="2">
        <f>'[1]2025年已发货'!E:E</f>
        <v>30</v>
      </c>
      <c r="F3814" s="4">
        <f>'[1]2025年已发货'!F:F</f>
        <v>45814</v>
      </c>
      <c r="G3814" s="2" t="str">
        <f>'[1]2025年已发货'!G:G</f>
        <v>（自永2标九局西南分公司钢筋棚）四川省自贡市骑龙镇大湾村</v>
      </c>
      <c r="H3814" s="2" t="str">
        <f>'[1]2025年已发货'!H:H</f>
        <v>高彦彬</v>
      </c>
      <c r="I3814" s="2">
        <f>'[1]2025年已发货'!I:I</f>
        <v>13835906370</v>
      </c>
      <c r="J3814" s="2" vm="1" t="e">
        <f>_xlfn._xlws.FILTER(辅助信息!D:D,辅助信息!G:G=G3814)</f>
        <v>#VALUE!</v>
      </c>
    </row>
    <row r="3815" spans="1:10">
      <c r="A3815" s="2" t="str">
        <f>'[1]2025年已发货'!A:A</f>
        <v>泸钢</v>
      </c>
      <c r="B3815" s="2" t="str">
        <f>'[1]2025年已发货'!B:B</f>
        <v>螺纹钢</v>
      </c>
      <c r="C3815" s="2" t="str">
        <f>'[1]2025年已发货'!C:C</f>
        <v>HRB400E Φ14×9米</v>
      </c>
      <c r="D3815" s="2" t="str">
        <f>'[1]2025年已发货'!D:D</f>
        <v>吨</v>
      </c>
      <c r="E3815" s="2">
        <f>'[1]2025年已发货'!E:E</f>
        <v>20</v>
      </c>
      <c r="F3815" s="4">
        <f>'[1]2025年已发货'!F:F</f>
        <v>45814</v>
      </c>
      <c r="G3815" s="2" t="str">
        <f>'[1]2025年已发货'!G:G</f>
        <v>（自永2标九局西南分公司钢筋棚）四川省自贡市骑龙镇大湾村</v>
      </c>
      <c r="H3815" s="2" t="str">
        <f>'[1]2025年已发货'!H:H</f>
        <v>高彦彬</v>
      </c>
      <c r="I3815" s="2">
        <f>'[1]2025年已发货'!I:I</f>
        <v>13835906370</v>
      </c>
      <c r="J3815" s="2" vm="1" t="e">
        <f>_xlfn._xlws.FILTER(辅助信息!D:D,辅助信息!G:G=G3815)</f>
        <v>#VALUE!</v>
      </c>
    </row>
    <row r="3816" spans="1:10">
      <c r="A3816" s="2" t="str">
        <f>'[1]2025年已发货'!A:A</f>
        <v>泸钢</v>
      </c>
      <c r="B3816" s="2" t="str">
        <f>'[1]2025年已发货'!B:B</f>
        <v>螺纹钢</v>
      </c>
      <c r="C3816" s="2" t="str">
        <f>'[1]2025年已发货'!C:C</f>
        <v>HRB400E Φ16×9米</v>
      </c>
      <c r="D3816" s="2" t="str">
        <f>'[1]2025年已发货'!D:D</f>
        <v>吨</v>
      </c>
      <c r="E3816" s="2">
        <f>'[1]2025年已发货'!E:E</f>
        <v>20</v>
      </c>
      <c r="F3816" s="4">
        <f>'[1]2025年已发货'!F:F</f>
        <v>45814</v>
      </c>
      <c r="G3816" s="2" t="str">
        <f>'[1]2025年已发货'!G:G</f>
        <v>（自永2标九局西南分公司钢筋棚）四川省自贡市骑龙镇大湾村</v>
      </c>
      <c r="H3816" s="2" t="str">
        <f>'[1]2025年已发货'!H:H</f>
        <v>高彦彬</v>
      </c>
      <c r="I3816" s="2">
        <f>'[1]2025年已发货'!I:I</f>
        <v>13835906370</v>
      </c>
      <c r="J3816" s="2" vm="1" t="e">
        <f>_xlfn._xlws.FILTER(辅助信息!D:D,辅助信息!G:G=G3816)</f>
        <v>#VALUE!</v>
      </c>
    </row>
    <row r="3817" spans="1:10">
      <c r="A3817" s="2" t="str">
        <f>'[1]2025年已发货'!A:A</f>
        <v>德胜</v>
      </c>
      <c r="B3817" s="2" t="str">
        <f>'[1]2025年已发货'!B:B</f>
        <v>螺纹钢</v>
      </c>
      <c r="C3817" s="2" t="str">
        <f>'[1]2025年已发货'!C:C</f>
        <v>HRB400E Φ20×9米</v>
      </c>
      <c r="D3817" s="2" t="str">
        <f>'[1]2025年已发货'!D:D</f>
        <v>吨</v>
      </c>
      <c r="E3817" s="2">
        <f>'[1]2025年已发货'!E:E</f>
        <v>20</v>
      </c>
      <c r="F3817" s="4">
        <f>'[1]2025年已发货'!F:F</f>
        <v>45814</v>
      </c>
      <c r="G3817" s="2" t="str">
        <f>'[1]2025年已发货'!G:G</f>
        <v>（自永2标九局西南分公司钢筋棚）四川省自贡市骑龙镇大湾村</v>
      </c>
      <c r="H3817" s="2" t="str">
        <f>'[1]2025年已发货'!H:H</f>
        <v>高彦彬</v>
      </c>
      <c r="I3817" s="2">
        <f>'[1]2025年已发货'!I:I</f>
        <v>13835906370</v>
      </c>
      <c r="J3817" s="2" vm="1" t="e">
        <f>_xlfn._xlws.FILTER(辅助信息!D:D,辅助信息!G:G=G3817)</f>
        <v>#VALUE!</v>
      </c>
    </row>
    <row r="3818" spans="1:10">
      <c r="A3818" s="2" t="str">
        <f>'[1]2025年已发货'!A:A</f>
        <v>德胜</v>
      </c>
      <c r="B3818" s="2" t="str">
        <f>'[1]2025年已发货'!B:B</f>
        <v>螺纹钢</v>
      </c>
      <c r="C3818" s="2" t="str">
        <f>'[1]2025年已发货'!C:C</f>
        <v>HRB400E Φ22×9米</v>
      </c>
      <c r="D3818" s="2" t="str">
        <f>'[1]2025年已发货'!D:D</f>
        <v>吨</v>
      </c>
      <c r="E3818" s="2">
        <f>'[1]2025年已发货'!E:E</f>
        <v>10</v>
      </c>
      <c r="F3818" s="4">
        <f>'[1]2025年已发货'!F:F</f>
        <v>45814</v>
      </c>
      <c r="G3818" s="2" t="str">
        <f>'[1]2025年已发货'!G:G</f>
        <v>（自永2标九局西南分公司钢筋棚）四川省自贡市骑龙镇大湾村</v>
      </c>
      <c r="H3818" s="2" t="str">
        <f>'[1]2025年已发货'!H:H</f>
        <v>高彦彬</v>
      </c>
      <c r="I3818" s="2">
        <f>'[1]2025年已发货'!I:I</f>
        <v>13835906370</v>
      </c>
      <c r="J3818" s="2" vm="1" t="e">
        <f>_xlfn._xlws.FILTER(辅助信息!D:D,辅助信息!G:G=G3818)</f>
        <v>#VALUE!</v>
      </c>
    </row>
    <row r="3819" spans="1:10">
      <c r="A3819" s="2" t="str">
        <f>'[1]2025年已发货'!A:A</f>
        <v>德胜</v>
      </c>
      <c r="B3819" s="2" t="str">
        <f>'[1]2025年已发货'!B:B</f>
        <v>螺纹钢</v>
      </c>
      <c r="C3819" s="2" t="str">
        <f>'[1]2025年已发货'!C:C</f>
        <v>HRB400E Φ25×12米</v>
      </c>
      <c r="D3819" s="2" t="str">
        <f>'[1]2025年已发货'!D:D</f>
        <v>吨</v>
      </c>
      <c r="E3819" s="2">
        <f>'[1]2025年已发货'!E:E</f>
        <v>30</v>
      </c>
      <c r="F3819" s="4">
        <f>'[1]2025年已发货'!F:F</f>
        <v>45814</v>
      </c>
      <c r="G3819" s="2" t="str">
        <f>'[1]2025年已发货'!G:G</f>
        <v>（自永2标九局西南分公司钢筋棚）四川省自贡市骑龙镇大湾村</v>
      </c>
      <c r="H3819" s="2" t="str">
        <f>'[1]2025年已发货'!H:H</f>
        <v>高彦彬</v>
      </c>
      <c r="I3819" s="2">
        <f>'[1]2025年已发货'!I:I</f>
        <v>13835906370</v>
      </c>
      <c r="J3819" s="2" vm="1" t="e">
        <f>_xlfn._xlws.FILTER(辅助信息!D:D,辅助信息!G:G=G3819)</f>
        <v>#VALUE!</v>
      </c>
    </row>
    <row r="3820" spans="1:10">
      <c r="A3820" s="2" t="str">
        <f>'[1]2025年已发货'!A:A</f>
        <v>德胜</v>
      </c>
      <c r="B3820" s="2" t="str">
        <f>'[1]2025年已发货'!B:B</f>
        <v>螺纹钢</v>
      </c>
      <c r="C3820" s="2" t="str">
        <f>'[1]2025年已发货'!C:C</f>
        <v>HRB400E Φ28×9米</v>
      </c>
      <c r="D3820" s="2" t="str">
        <f>'[1]2025年已发货'!D:D</f>
        <v>吨</v>
      </c>
      <c r="E3820" s="2">
        <f>'[1]2025年已发货'!E:E</f>
        <v>30</v>
      </c>
      <c r="F3820" s="4">
        <f>'[1]2025年已发货'!F:F</f>
        <v>45814</v>
      </c>
      <c r="G3820" s="2" t="str">
        <f>'[1]2025年已发货'!G:G</f>
        <v>（自永2标九局西南分公司钢筋棚）四川省自贡市骑龙镇大湾村</v>
      </c>
      <c r="H3820" s="2" t="str">
        <f>'[1]2025年已发货'!H:H</f>
        <v>高彦彬</v>
      </c>
      <c r="I3820" s="2">
        <f>'[1]2025年已发货'!I:I</f>
        <v>13835906370</v>
      </c>
      <c r="J3820" s="2" vm="1" t="e">
        <f>_xlfn._xlws.FILTER(辅助信息!D:D,辅助信息!G:G=G3820)</f>
        <v>#VALUE!</v>
      </c>
    </row>
    <row r="3821" spans="1:10">
      <c r="A3821" s="2" t="str">
        <f>'[1]2025年已发货'!A:A</f>
        <v>德胜</v>
      </c>
      <c r="B3821" s="2" t="str">
        <f>'[1]2025年已发货'!B:B</f>
        <v>螺纹钢</v>
      </c>
      <c r="C3821" s="2" t="str">
        <f>'[1]2025年已发货'!C:C</f>
        <v>HRB400E Φ32×12米</v>
      </c>
      <c r="D3821" s="2" t="str">
        <f>'[1]2025年已发货'!D:D</f>
        <v>吨</v>
      </c>
      <c r="E3821" s="2">
        <f>'[1]2025年已发货'!E:E</f>
        <v>20</v>
      </c>
      <c r="F3821" s="4">
        <f>'[1]2025年已发货'!F:F</f>
        <v>45814</v>
      </c>
      <c r="G3821" s="2" t="str">
        <f>'[1]2025年已发货'!G:G</f>
        <v>（自永2标九局西南分公司钢筋棚）四川省自贡市骑龙镇大湾村</v>
      </c>
      <c r="H3821" s="2" t="str">
        <f>'[1]2025年已发货'!H:H</f>
        <v>高彦彬</v>
      </c>
      <c r="I3821" s="2">
        <f>'[1]2025年已发货'!I:I</f>
        <v>13835906370</v>
      </c>
      <c r="J3821" s="2" vm="1" t="e">
        <f>_xlfn._xlws.FILTER(辅助信息!D:D,辅助信息!G:G=G3821)</f>
        <v>#VALUE!</v>
      </c>
    </row>
    <row r="3822" spans="1:10">
      <c r="A3822" s="2" t="str">
        <f>'[1]2025年已发货'!A:A</f>
        <v>德胜</v>
      </c>
      <c r="B3822" s="2" t="str">
        <f>'[1]2025年已发货'!B:B</f>
        <v>螺纹钢</v>
      </c>
      <c r="C3822" s="2" t="str">
        <f>'[1]2025年已发货'!C:C</f>
        <v>HRB500E Φ28×12米</v>
      </c>
      <c r="D3822" s="2" t="str">
        <f>'[1]2025年已发货'!D:D</f>
        <v>吨</v>
      </c>
      <c r="E3822" s="2">
        <f>'[1]2025年已发货'!E:E</f>
        <v>30</v>
      </c>
      <c r="F3822" s="4">
        <f>'[1]2025年已发货'!F:F</f>
        <v>45814</v>
      </c>
      <c r="G3822" s="2" t="str">
        <f>'[1]2025年已发货'!G:G</f>
        <v>（自永2标九局西南分公司钢筋棚）四川省自贡市骑龙镇大湾村</v>
      </c>
      <c r="H3822" s="2" t="str">
        <f>'[1]2025年已发货'!H:H</f>
        <v>高彦彬</v>
      </c>
      <c r="I3822" s="2">
        <f>'[1]2025年已发货'!I:I</f>
        <v>13835906370</v>
      </c>
      <c r="J3822" s="2" vm="1" t="e">
        <f>_xlfn._xlws.FILTER(辅助信息!D:D,辅助信息!G:G=G3822)</f>
        <v>#VALUE!</v>
      </c>
    </row>
    <row r="3823" spans="1:10">
      <c r="A3823" s="2" t="str">
        <f>'[1]2025年已发货'!A:A</f>
        <v>德胜</v>
      </c>
      <c r="B3823" s="2" t="str">
        <f>'[1]2025年已发货'!B:B</f>
        <v>螺纹钢</v>
      </c>
      <c r="C3823" s="2" t="str">
        <f>'[1]2025年已发货'!C:C</f>
        <v>HRB400EФ18*9m</v>
      </c>
      <c r="D3823" s="2" t="str">
        <f>'[1]2025年已发货'!D:D</f>
        <v>吨</v>
      </c>
      <c r="E3823" s="2">
        <f>'[1]2025年已发货'!E:E</f>
        <v>35</v>
      </c>
      <c r="F3823" s="4">
        <f>'[1]2025年已发货'!F:F</f>
        <v>45814</v>
      </c>
      <c r="G3823" s="2" t="str">
        <f>'[1]2025年已发货'!G:G</f>
        <v>（中铁六局呼和公司康新高速TJ4-2标）四川省甘孜藏族自治州康定市新都桥镇东俄罗三村中建八局搅拌站旁</v>
      </c>
      <c r="H3823" s="2" t="str">
        <f>'[1]2025年已发货'!H:H</f>
        <v>王龙</v>
      </c>
      <c r="I3823" s="2">
        <f>'[1]2025年已发货'!I:I</f>
        <v>18809490151</v>
      </c>
      <c r="J3823" s="2" vm="1" t="e">
        <f>_xlfn._xlws.FILTER(辅助信息!D:D,辅助信息!G:G=G3823)</f>
        <v>#VALUE!</v>
      </c>
    </row>
    <row r="3824" spans="1:10">
      <c r="A3824" s="2" t="str">
        <f>'[1]2025年已发货'!A:A</f>
        <v>德胜</v>
      </c>
      <c r="B3824" s="2" t="str">
        <f>'[1]2025年已发货'!B:B</f>
        <v>螺纹钢</v>
      </c>
      <c r="C3824" s="2" t="str">
        <f>'[1]2025年已发货'!C:C</f>
        <v>HRB500EФ22*12m</v>
      </c>
      <c r="D3824" s="2" t="str">
        <f>'[1]2025年已发货'!D:D</f>
        <v>吨</v>
      </c>
      <c r="E3824" s="2">
        <f>'[1]2025年已发货'!E:E</f>
        <v>15</v>
      </c>
      <c r="F3824" s="4">
        <f>'[1]2025年已发货'!F:F</f>
        <v>45814</v>
      </c>
      <c r="G3824" s="2" t="str">
        <f>'[1]2025年已发货'!G:G</f>
        <v>（中核中原-温江北林医养综合体项目）四川省成都市温江区万春大道第三人民医院东</v>
      </c>
      <c r="H3824" s="2" t="str">
        <f>'[1]2025年已发货'!H:H</f>
        <v>蔡杰</v>
      </c>
      <c r="I3824" s="2">
        <f>'[1]2025年已发货'!I:I</f>
        <v>18875129329</v>
      </c>
      <c r="J3824" s="2" vm="1" t="e">
        <f>_xlfn._xlws.FILTER(辅助信息!D:D,辅助信息!G:G=G3824)</f>
        <v>#VALUE!</v>
      </c>
    </row>
    <row r="3825" spans="1:10">
      <c r="A3825" s="2" t="str">
        <f>'[1]2025年已发货'!A:A</f>
        <v>海南海控</v>
      </c>
      <c r="B3825" s="2" t="str">
        <f>'[1]2025年已发货'!B:B</f>
        <v>盘螺</v>
      </c>
      <c r="C3825" s="2" t="str">
        <f>'[1]2025年已发货'!C:C</f>
        <v>HRB400EФ12</v>
      </c>
      <c r="D3825" s="2" t="str">
        <f>'[1]2025年已发货'!D:D</f>
        <v>吨</v>
      </c>
      <c r="E3825" s="2">
        <f>'[1]2025年已发货'!E:E</f>
        <v>17</v>
      </c>
      <c r="F3825" s="4">
        <f>'[1]2025年已发货'!F:F</f>
        <v>45815</v>
      </c>
      <c r="G3825" s="2" t="str">
        <f>'[1]2025年已发货'!G:G</f>
        <v>（中铁六局呼和公司康新高速TJ4-2标）四川省甘孜藏族自治州康定市新都桥镇东俄罗三村中建八局搅拌站旁</v>
      </c>
      <c r="H3825" s="2" t="str">
        <f>'[1]2025年已发货'!H:H</f>
        <v>王龙</v>
      </c>
      <c r="I3825" s="2">
        <f>'[1]2025年已发货'!I:I</f>
        <v>18809490151</v>
      </c>
      <c r="J3825" s="2" vm="1" t="e">
        <f>_xlfn._xlws.FILTER(辅助信息!D:D,辅助信息!G:G=G3825)</f>
        <v>#VALUE!</v>
      </c>
    </row>
    <row r="3826" spans="1:10">
      <c r="A3826" s="2" t="str">
        <f>'[1]2025年已发货'!A:A</f>
        <v>海南海控</v>
      </c>
      <c r="B3826" s="2" t="str">
        <f>'[1]2025年已发货'!B:B</f>
        <v>高线</v>
      </c>
      <c r="C3826" s="2" t="str">
        <f>'[1]2025年已发货'!C:C</f>
        <v>HPB300Ф12</v>
      </c>
      <c r="D3826" s="2" t="str">
        <f>'[1]2025年已发货'!D:D</f>
        <v>吨</v>
      </c>
      <c r="E3826" s="2">
        <f>'[1]2025年已发货'!E:E</f>
        <v>17</v>
      </c>
      <c r="F3826" s="4">
        <f>'[1]2025年已发货'!F:F</f>
        <v>45815</v>
      </c>
      <c r="G3826" s="2" t="str">
        <f>'[1]2025年已发货'!G:G</f>
        <v>（中铁六局呼和公司康新高速TJ4-2标）四川省甘孜藏族自治州康定市新都桥镇东俄罗三村中建八局搅拌站旁</v>
      </c>
      <c r="H3826" s="2" t="str">
        <f>'[1]2025年已发货'!H:H</f>
        <v>王龙</v>
      </c>
      <c r="I3826" s="2">
        <f>'[1]2025年已发货'!I:I</f>
        <v>18809490151</v>
      </c>
      <c r="J3826" s="2" vm="1" t="e">
        <f>_xlfn._xlws.FILTER(辅助信息!D:D,辅助信息!G:G=G3826)</f>
        <v>#VALUE!</v>
      </c>
    </row>
    <row r="3827" spans="1:10">
      <c r="A3827" s="2" t="str">
        <f>'[1]2025年已发货'!A:A</f>
        <v>德胜</v>
      </c>
      <c r="B3827" s="2" t="str">
        <f>'[1]2025年已发货'!B:B</f>
        <v>螺纹钢</v>
      </c>
      <c r="C3827" s="2" t="str">
        <f>'[1]2025年已发货'!C:C</f>
        <v>HRB400E Φ18 9m</v>
      </c>
      <c r="D3827" s="2" t="str">
        <f>'[1]2025年已发货'!D:D</f>
        <v>吨</v>
      </c>
      <c r="E3827" s="2">
        <f>'[1]2025年已发货'!E:E</f>
        <v>35</v>
      </c>
      <c r="F3827" s="4">
        <f>'[1]2025年已发货'!F:F</f>
        <v>45815</v>
      </c>
      <c r="G3827" s="2" t="str">
        <f>'[1]2025年已发货'!G:G</f>
        <v>（中铁广州局-资乐高速5标）四川省乐山市井研县希望大道116号</v>
      </c>
      <c r="H3827" s="2" t="str">
        <f>'[1]2025年已发货'!H:H</f>
        <v>廖俊杰</v>
      </c>
      <c r="I3827" s="2">
        <f>'[1]2025年已发货'!I:I</f>
        <v>15775100965</v>
      </c>
      <c r="J3827" s="2" vm="1" t="e">
        <f>_xlfn._xlws.FILTER(辅助信息!D:D,辅助信息!G:G=G3827)</f>
        <v>#VALUE!</v>
      </c>
    </row>
    <row r="3828" spans="1:10">
      <c r="A3828" s="2" t="str">
        <f>'[1]2025年已发货'!A:A</f>
        <v>德胜</v>
      </c>
      <c r="B3828" s="2" t="str">
        <f>'[1]2025年已发货'!B:B</f>
        <v>螺纹钢</v>
      </c>
      <c r="C3828" s="2" t="str">
        <f>'[1]2025年已发货'!C:C</f>
        <v>HRB400E Φ14 9m</v>
      </c>
      <c r="D3828" s="2" t="str">
        <f>'[1]2025年已发货'!D:D</f>
        <v>吨</v>
      </c>
      <c r="E3828" s="2">
        <f>'[1]2025年已发货'!E:E</f>
        <v>81</v>
      </c>
      <c r="F3828" s="4">
        <f>'[1]2025年已发货'!F:F</f>
        <v>45815</v>
      </c>
      <c r="G3828" s="2" t="str">
        <f>'[1]2025年已发货'!G:G</f>
        <v>（华西简阳西城嘉苑）四川省成都市简阳市简城街道高屋村</v>
      </c>
      <c r="H3828" s="2" t="str">
        <f>'[1]2025年已发货'!H:H</f>
        <v>张瀚镭</v>
      </c>
      <c r="I3828" s="2">
        <f>'[1]2025年已发货'!I:I</f>
        <v>15884666220</v>
      </c>
      <c r="J3828" s="2" t="str">
        <f>_xlfn._xlws.FILTER(辅助信息!D:D,辅助信息!G:G=G3828)</f>
        <v>华西简阳西城嘉苑</v>
      </c>
    </row>
    <row r="3829" spans="1:10">
      <c r="A3829" s="2" t="str">
        <f>'[1]2025年已发货'!A:A</f>
        <v>德胜</v>
      </c>
      <c r="B3829" s="2" t="str">
        <f>'[1]2025年已发货'!B:B</f>
        <v>螺纹钢</v>
      </c>
      <c r="C3829" s="2" t="str">
        <f>'[1]2025年已发货'!C:C</f>
        <v>HRB400E Φ16 9m</v>
      </c>
      <c r="D3829" s="2" t="str">
        <f>'[1]2025年已发货'!D:D</f>
        <v>吨</v>
      </c>
      <c r="E3829" s="2">
        <f>'[1]2025年已发货'!E:E</f>
        <v>7</v>
      </c>
      <c r="F3829" s="4">
        <f>'[1]2025年已发货'!F:F</f>
        <v>45815</v>
      </c>
      <c r="G3829" s="2" t="str">
        <f>'[1]2025年已发货'!G:G</f>
        <v>（华西简阳西城嘉苑）四川省成都市简阳市简城街道高屋村</v>
      </c>
      <c r="H3829" s="2" t="str">
        <f>'[1]2025年已发货'!H:H</f>
        <v>张瀚镭</v>
      </c>
      <c r="I3829" s="2">
        <f>'[1]2025年已发货'!I:I</f>
        <v>15884666220</v>
      </c>
      <c r="J3829" s="2" t="str">
        <f>_xlfn._xlws.FILTER(辅助信息!D:D,辅助信息!G:G=G3829)</f>
        <v>华西简阳西城嘉苑</v>
      </c>
    </row>
    <row r="3830" spans="1:10">
      <c r="A3830" s="2" t="str">
        <f>'[1]2025年已发货'!A:A</f>
        <v>德胜</v>
      </c>
      <c r="B3830" s="2" t="str">
        <f>'[1]2025年已发货'!B:B</f>
        <v>螺纹钢</v>
      </c>
      <c r="C3830" s="2" t="str">
        <f>'[1]2025年已发货'!C:C</f>
        <v>HRB400E Φ18 9m</v>
      </c>
      <c r="D3830" s="2" t="str">
        <f>'[1]2025年已发货'!D:D</f>
        <v>吨</v>
      </c>
      <c r="E3830" s="2">
        <f>'[1]2025年已发货'!E:E</f>
        <v>25</v>
      </c>
      <c r="F3830" s="4">
        <f>'[1]2025年已发货'!F:F</f>
        <v>45815</v>
      </c>
      <c r="G3830" s="2" t="str">
        <f>'[1]2025年已发货'!G:G</f>
        <v>（华西简阳西城嘉苑）四川省成都市简阳市简城街道高屋村</v>
      </c>
      <c r="H3830" s="2" t="str">
        <f>'[1]2025年已发货'!H:H</f>
        <v>张瀚镭</v>
      </c>
      <c r="I3830" s="2">
        <f>'[1]2025年已发货'!I:I</f>
        <v>15884666220</v>
      </c>
      <c r="J3830" s="2" t="str">
        <f>_xlfn._xlws.FILTER(辅助信息!D:D,辅助信息!G:G=G3830)</f>
        <v>华西简阳西城嘉苑</v>
      </c>
    </row>
    <row r="3831" spans="1:10">
      <c r="A3831" s="2" t="str">
        <f>'[1]2025年已发货'!A:A</f>
        <v>德胜</v>
      </c>
      <c r="B3831" s="2" t="str">
        <f>'[1]2025年已发货'!B:B</f>
        <v>螺纹钢</v>
      </c>
      <c r="C3831" s="2" t="str">
        <f>'[1]2025年已发货'!C:C</f>
        <v>HRB400E Φ20 9m</v>
      </c>
      <c r="D3831" s="2" t="str">
        <f>'[1]2025年已发货'!D:D</f>
        <v>吨</v>
      </c>
      <c r="E3831" s="2">
        <f>'[1]2025年已发货'!E:E</f>
        <v>36</v>
      </c>
      <c r="F3831" s="4">
        <f>'[1]2025年已发货'!F:F</f>
        <v>45815</v>
      </c>
      <c r="G3831" s="2" t="str">
        <f>'[1]2025年已发货'!G:G</f>
        <v>（华西简阳西城嘉苑）四川省成都市简阳市简城街道高屋村</v>
      </c>
      <c r="H3831" s="2" t="str">
        <f>'[1]2025年已发货'!H:H</f>
        <v>张瀚镭</v>
      </c>
      <c r="I3831" s="2">
        <f>'[1]2025年已发货'!I:I</f>
        <v>15884666220</v>
      </c>
      <c r="J3831" s="2" t="str">
        <f>_xlfn._xlws.FILTER(辅助信息!D:D,辅助信息!G:G=G3831)</f>
        <v>华西简阳西城嘉苑</v>
      </c>
    </row>
    <row r="3832" spans="1:10">
      <c r="A3832" s="2" t="str">
        <f>'[1]2025年已发货'!A:A</f>
        <v>德胜</v>
      </c>
      <c r="B3832" s="2" t="str">
        <f>'[1]2025年已发货'!B:B</f>
        <v>螺纹钢</v>
      </c>
      <c r="C3832" s="2" t="str">
        <f>'[1]2025年已发货'!C:C</f>
        <v>HRB400E Φ22 9m</v>
      </c>
      <c r="D3832" s="2" t="str">
        <f>'[1]2025年已发货'!D:D</f>
        <v>吨</v>
      </c>
      <c r="E3832" s="2">
        <f>'[1]2025年已发货'!E:E</f>
        <v>6</v>
      </c>
      <c r="F3832" s="4">
        <f>'[1]2025年已发货'!F:F</f>
        <v>45815</v>
      </c>
      <c r="G3832" s="2" t="str">
        <f>'[1]2025年已发货'!G:G</f>
        <v>（华西简阳西城嘉苑）四川省成都市简阳市简城街道高屋村</v>
      </c>
      <c r="H3832" s="2" t="str">
        <f>'[1]2025年已发货'!H:H</f>
        <v>张瀚镭</v>
      </c>
      <c r="I3832" s="2">
        <f>'[1]2025年已发货'!I:I</f>
        <v>15884666220</v>
      </c>
      <c r="J3832" s="2" t="str">
        <f>_xlfn._xlws.FILTER(辅助信息!D:D,辅助信息!G:G=G3832)</f>
        <v>华西简阳西城嘉苑</v>
      </c>
    </row>
    <row r="3833" spans="1:10">
      <c r="A3833" s="2" t="str">
        <f>'[1]2025年已发货'!A:A</f>
        <v>德胜</v>
      </c>
      <c r="B3833" s="2" t="str">
        <f>'[1]2025年已发货'!B:B</f>
        <v>螺纹钢</v>
      </c>
      <c r="C3833" s="2" t="str">
        <f>'[1]2025年已发货'!C:C</f>
        <v>HRB400E Φ25 9m</v>
      </c>
      <c r="D3833" s="2" t="str">
        <f>'[1]2025年已发货'!D:D</f>
        <v>吨</v>
      </c>
      <c r="E3833" s="2">
        <f>'[1]2025年已发货'!E:E</f>
        <v>12</v>
      </c>
      <c r="F3833" s="4">
        <f>'[1]2025年已发货'!F:F</f>
        <v>45815</v>
      </c>
      <c r="G3833" s="2" t="str">
        <f>'[1]2025年已发货'!G:G</f>
        <v>（华西简阳西城嘉苑）四川省成都市简阳市简城街道高屋村</v>
      </c>
      <c r="H3833" s="2" t="str">
        <f>'[1]2025年已发货'!H:H</f>
        <v>张瀚镭</v>
      </c>
      <c r="I3833" s="2">
        <f>'[1]2025年已发货'!I:I</f>
        <v>15884666220</v>
      </c>
      <c r="J3833" s="2" t="str">
        <f>_xlfn._xlws.FILTER(辅助信息!D:D,辅助信息!G:G=G3833)</f>
        <v>华西简阳西城嘉苑</v>
      </c>
    </row>
    <row r="3834" spans="1:10">
      <c r="A3834" s="2" t="str">
        <f>'[1]2025年已发货'!A:A</f>
        <v>德胜</v>
      </c>
      <c r="B3834" s="2" t="str">
        <f>'[1]2025年已发货'!B:B</f>
        <v>螺纹钢</v>
      </c>
      <c r="C3834" s="2" t="str">
        <f>'[1]2025年已发货'!C:C</f>
        <v>HRB400E Φ28 9m</v>
      </c>
      <c r="D3834" s="2" t="str">
        <f>'[1]2025年已发货'!D:D</f>
        <v>吨</v>
      </c>
      <c r="E3834" s="2">
        <f>'[1]2025年已发货'!E:E</f>
        <v>65</v>
      </c>
      <c r="F3834" s="4">
        <f>'[1]2025年已发货'!F:F</f>
        <v>45815</v>
      </c>
      <c r="G3834" s="2" t="str">
        <f>'[1]2025年已发货'!G:G</f>
        <v>（华西简阳西城嘉苑）四川省成都市简阳市简城街道高屋村</v>
      </c>
      <c r="H3834" s="2" t="str">
        <f>'[1]2025年已发货'!H:H</f>
        <v>张瀚镭</v>
      </c>
      <c r="I3834" s="2">
        <f>'[1]2025年已发货'!I:I</f>
        <v>15884666220</v>
      </c>
      <c r="J3834" s="2" t="str">
        <f>_xlfn._xlws.FILTER(辅助信息!D:D,辅助信息!G:G=G3834)</f>
        <v>华西简阳西城嘉苑</v>
      </c>
    </row>
    <row r="3835" spans="1:10">
      <c r="A3835" s="2" t="str">
        <f>'[1]2025年已发货'!A:A</f>
        <v>德胜</v>
      </c>
      <c r="B3835" s="2" t="str">
        <f>'[1]2025年已发货'!B:B</f>
        <v>螺纹钢</v>
      </c>
      <c r="C3835" s="2" t="str">
        <f>'[1]2025年已发货'!C:C</f>
        <v>HRB400E Φ32 9m</v>
      </c>
      <c r="D3835" s="2" t="str">
        <f>'[1]2025年已发货'!D:D</f>
        <v>吨</v>
      </c>
      <c r="E3835" s="2">
        <f>'[1]2025年已发货'!E:E</f>
        <v>13</v>
      </c>
      <c r="F3835" s="4">
        <f>'[1]2025年已发货'!F:F</f>
        <v>45815</v>
      </c>
      <c r="G3835" s="2" t="str">
        <f>'[1]2025年已发货'!G:G</f>
        <v>（华西简阳西城嘉苑）四川省成都市简阳市简城街道高屋村</v>
      </c>
      <c r="H3835" s="2" t="str">
        <f>'[1]2025年已发货'!H:H</f>
        <v>张瀚镭</v>
      </c>
      <c r="I3835" s="2">
        <f>'[1]2025年已发货'!I:I</f>
        <v>15884666220</v>
      </c>
      <c r="J3835" s="2" t="str">
        <f>_xlfn._xlws.FILTER(辅助信息!D:D,辅助信息!G:G=G3835)</f>
        <v>华西简阳西城嘉苑</v>
      </c>
    </row>
    <row r="3836" spans="1:10">
      <c r="A3836" s="2" t="str">
        <f>'[1]2025年已发货'!A:A</f>
        <v>吉晨盛泰</v>
      </c>
      <c r="B3836" s="2" t="str">
        <f>'[1]2025年已发货'!B:B</f>
        <v>盘螺</v>
      </c>
      <c r="C3836" s="2" t="str">
        <f>'[1]2025年已发货'!C:C</f>
        <v>HRB400EΦ10</v>
      </c>
      <c r="D3836" s="2" t="str">
        <f>'[1]2025年已发货'!D:D</f>
        <v>吨</v>
      </c>
      <c r="E3836" s="2">
        <f>'[1]2025年已发货'!E:E</f>
        <v>35</v>
      </c>
      <c r="F3836" s="4">
        <f>'[1]2025年已发货'!F:F</f>
        <v>45816</v>
      </c>
      <c r="G3836" s="2" t="str">
        <f>'[1]2025年已发货'!G:G</f>
        <v>（中铁广州局深圳公司西昭高速9标）四川省凉山彝族自治州西昌市西乡乡三百村</v>
      </c>
      <c r="H3836" s="2" t="str">
        <f>'[1]2025年已发货'!H:H</f>
        <v>伍红林</v>
      </c>
      <c r="I3836" s="2">
        <f>'[1]2025年已发货'!I:I</f>
        <v>18683860677</v>
      </c>
      <c r="J3836" s="2" vm="1" t="e">
        <f>_xlfn._xlws.FILTER(辅助信息!D:D,辅助信息!G:G=G3836)</f>
        <v>#VALUE!</v>
      </c>
    </row>
    <row r="3837" spans="1:10">
      <c r="A3837" s="2" t="str">
        <f>'[1]2025年已发货'!A:A</f>
        <v>山东高速</v>
      </c>
      <c r="B3837" s="2" t="str">
        <f>'[1]2025年已发货'!B:B</f>
        <v>螺纹钢</v>
      </c>
      <c r="C3837" s="2" t="str">
        <f>'[1]2025年已发货'!C:C</f>
        <v>HRB400E Φ12 12m</v>
      </c>
      <c r="D3837" s="2" t="str">
        <f>'[1]2025年已发货'!D:D</f>
        <v>吨</v>
      </c>
      <c r="E3837" s="2">
        <f>'[1]2025年已发货'!E:E</f>
        <v>70</v>
      </c>
      <c r="F3837" s="4">
        <f>'[1]2025年已发货'!F:F</f>
        <v>45816</v>
      </c>
      <c r="G3837" s="2" t="str">
        <f>'[1]2025年已发货'!G:G</f>
        <v>（中铁五局-成渝扩容3标）四川省资阳市雁江区伍隍镇铺子村雁江区X138</v>
      </c>
      <c r="H3837" s="2" t="str">
        <f>'[1]2025年已发货'!H:H</f>
        <v>王健</v>
      </c>
      <c r="I3837" s="2">
        <f>'[1]2025年已发货'!I:I</f>
        <v>17726168395</v>
      </c>
      <c r="J3837" s="2" vm="1" t="e">
        <f>_xlfn._xlws.FILTER(辅助信息!D:D,辅助信息!G:G=G3837)</f>
        <v>#VALUE!</v>
      </c>
    </row>
    <row r="3838" spans="1:10">
      <c r="A3838" s="2" t="str">
        <f>'[1]2025年已发货'!A:A</f>
        <v>山东高速</v>
      </c>
      <c r="B3838" s="2" t="str">
        <f>'[1]2025年已发货'!B:B</f>
        <v>螺纹钢</v>
      </c>
      <c r="C3838" s="2" t="str">
        <f>'[1]2025年已发货'!C:C</f>
        <v>HRB400E Φ20 12m</v>
      </c>
      <c r="D3838" s="2" t="str">
        <f>'[1]2025年已发货'!D:D</f>
        <v>吨</v>
      </c>
      <c r="E3838" s="2">
        <f>'[1]2025年已发货'!E:E</f>
        <v>70</v>
      </c>
      <c r="F3838" s="4">
        <f>'[1]2025年已发货'!F:F</f>
        <v>45816</v>
      </c>
      <c r="G3838" s="2" t="str">
        <f>'[1]2025年已发货'!G:G</f>
        <v>（中铁五局-成渝扩容3标）四川省资阳市雁江区伍隍镇铺子村雁江区X138</v>
      </c>
      <c r="H3838" s="2" t="str">
        <f>'[1]2025年已发货'!H:H</f>
        <v>王健</v>
      </c>
      <c r="I3838" s="2">
        <f>'[1]2025年已发货'!I:I</f>
        <v>17726168395</v>
      </c>
      <c r="J3838" s="2" vm="1" t="e">
        <f>_xlfn._xlws.FILTER(辅助信息!D:D,辅助信息!G:G=G3838)</f>
        <v>#VALUE!</v>
      </c>
    </row>
    <row r="3839" spans="1:10">
      <c r="A3839" s="2" t="str">
        <f>'[1]2025年已发货'!A:A</f>
        <v>山东高速</v>
      </c>
      <c r="B3839" s="2" t="str">
        <f>'[1]2025年已发货'!B:B</f>
        <v>螺纹钢</v>
      </c>
      <c r="C3839" s="2" t="str">
        <f>'[1]2025年已发货'!C:C</f>
        <v>HRB400E Φ20 9m</v>
      </c>
      <c r="D3839" s="2" t="str">
        <f>'[1]2025年已发货'!D:D</f>
        <v>吨</v>
      </c>
      <c r="E3839" s="2">
        <f>'[1]2025年已发货'!E:E</f>
        <v>35</v>
      </c>
      <c r="F3839" s="4">
        <f>'[1]2025年已发货'!F:F</f>
        <v>45816</v>
      </c>
      <c r="G3839" s="2" t="str">
        <f>'[1]2025年已发货'!G:G</f>
        <v>（中铁五局-成渝扩容3标）四川省资阳市雁江区伍隍镇铺子村雁江区X138</v>
      </c>
      <c r="H3839" s="2" t="str">
        <f>'[1]2025年已发货'!H:H</f>
        <v>王健</v>
      </c>
      <c r="I3839" s="2">
        <f>'[1]2025年已发货'!I:I</f>
        <v>17726168395</v>
      </c>
      <c r="J3839" s="2" vm="1" t="e">
        <f>_xlfn._xlws.FILTER(辅助信息!D:D,辅助信息!G:G=G3839)</f>
        <v>#VALUE!</v>
      </c>
    </row>
    <row r="3840" spans="1:10">
      <c r="A3840" s="2" t="str">
        <f>'[1]2025年已发货'!A:A</f>
        <v>山东高速</v>
      </c>
      <c r="B3840" s="2" t="str">
        <f>'[1]2025年已发货'!B:B</f>
        <v>螺纹钢</v>
      </c>
      <c r="C3840" s="2" t="str">
        <f>'[1]2025年已发货'!C:C</f>
        <v>HRB400E Φ25 9m</v>
      </c>
      <c r="D3840" s="2" t="str">
        <f>'[1]2025年已发货'!D:D</f>
        <v>吨</v>
      </c>
      <c r="E3840" s="2">
        <f>'[1]2025年已发货'!E:E</f>
        <v>140</v>
      </c>
      <c r="F3840" s="4">
        <f>'[1]2025年已发货'!F:F</f>
        <v>45816</v>
      </c>
      <c r="G3840" s="2" t="str">
        <f>'[1]2025年已发货'!G:G</f>
        <v>（中铁五局-成渝扩容3标）四川省资阳市雁江区伍隍镇铺子村雁江区X138</v>
      </c>
      <c r="H3840" s="2" t="str">
        <f>'[1]2025年已发货'!H:H</f>
        <v>王健</v>
      </c>
      <c r="I3840" s="2">
        <f>'[1]2025年已发货'!I:I</f>
        <v>17726168395</v>
      </c>
      <c r="J3840" s="2" vm="1" t="e">
        <f>_xlfn._xlws.FILTER(辅助信息!D:D,辅助信息!G:G=G3840)</f>
        <v>#VALUE!</v>
      </c>
    </row>
    <row r="3841" spans="1:10">
      <c r="A3841" s="2" t="str">
        <f>'[1]2025年已发货'!A:A</f>
        <v>达钢</v>
      </c>
      <c r="B3841" s="2" t="str">
        <f>'[1]2025年已发货'!B:B</f>
        <v>螺纹钢</v>
      </c>
      <c r="C3841" s="2" t="str">
        <f>'[1]2025年已发货'!C:C</f>
        <v>HRB400E Φ12 9m</v>
      </c>
      <c r="D3841" s="2" t="str">
        <f>'[1]2025年已发货'!D:D</f>
        <v>吨</v>
      </c>
      <c r="E3841" s="2">
        <f>'[1]2025年已发货'!E:E</f>
        <v>5.6</v>
      </c>
      <c r="F3841" s="4">
        <f>'[1]2025年已发货'!F:F</f>
        <v>45817</v>
      </c>
      <c r="G3841" s="2" t="str">
        <f>'[1]2025年已发货'!G:G</f>
        <v>(五冶钢构医学科学产业园建设项目房建一部-四标（3-7）)四川省南充市顺庆区搬罾街道学府大道二段</v>
      </c>
      <c r="H3841" s="2" t="str">
        <f>'[1]2025年已发货'!H:H</f>
        <v>胡泽宇</v>
      </c>
      <c r="I3841" s="2">
        <f>'[1]2025年已发货'!I:I</f>
        <v>18141337338</v>
      </c>
      <c r="J3841" s="2" t="str">
        <f>_xlfn._xlws.FILTER(辅助信息!D:D,辅助信息!G:G=G3841)</f>
        <v>五冶钢构南充医学科学产业园建设项目</v>
      </c>
    </row>
    <row r="3842" spans="1:10">
      <c r="A3842" s="2" t="str">
        <f>'[1]2025年已发货'!A:A</f>
        <v>达钢</v>
      </c>
      <c r="B3842" s="2" t="str">
        <f>'[1]2025年已发货'!B:B</f>
        <v>螺纹钢</v>
      </c>
      <c r="C3842" s="2" t="str">
        <f>'[1]2025年已发货'!C:C</f>
        <v>HRB400E Φ14 9m</v>
      </c>
      <c r="D3842" s="2" t="str">
        <f>'[1]2025年已发货'!D:D</f>
        <v>吨</v>
      </c>
      <c r="E3842" s="2">
        <f>'[1]2025年已发货'!E:E</f>
        <v>30.4</v>
      </c>
      <c r="F3842" s="4">
        <f>'[1]2025年已发货'!F:F</f>
        <v>45817</v>
      </c>
      <c r="G3842" s="2" t="str">
        <f>'[1]2025年已发货'!G:G</f>
        <v>(五冶钢构医学科学产业园建设项目房建一部-四标（3-7）)四川省南充市顺庆区搬罾街道学府大道二段</v>
      </c>
      <c r="H3842" s="2" t="str">
        <f>'[1]2025年已发货'!H:H</f>
        <v>胡泽宇</v>
      </c>
      <c r="I3842" s="2">
        <f>'[1]2025年已发货'!I:I</f>
        <v>18141337338</v>
      </c>
      <c r="J3842" s="2" t="str">
        <f>_xlfn._xlws.FILTER(辅助信息!D:D,辅助信息!G:G=G3842)</f>
        <v>五冶钢构南充医学科学产业园建设项目</v>
      </c>
    </row>
    <row r="3843" spans="1:10">
      <c r="A3843" s="2" t="str">
        <f>'[1]2025年已发货'!A:A</f>
        <v>德胜</v>
      </c>
      <c r="B3843" s="2" t="str">
        <f>'[1]2025年已发货'!B:B</f>
        <v>螺纹钢</v>
      </c>
      <c r="C3843" s="2" t="str">
        <f>'[1]2025年已发货'!C:C</f>
        <v>HRB400E Φ14 9m</v>
      </c>
      <c r="D3843" s="2" t="str">
        <f>'[1]2025年已发货'!D:D</f>
        <v>吨</v>
      </c>
      <c r="E3843" s="2">
        <f>'[1]2025年已发货'!E:E</f>
        <v>19</v>
      </c>
      <c r="F3843" s="4">
        <f>'[1]2025年已发货'!F:F</f>
        <v>45817</v>
      </c>
      <c r="G3843" s="2" t="str">
        <f>'[1]2025年已发货'!G:G</f>
        <v>（华西简阳西城嘉苑）四川省成都市简阳市简城街道高屋村</v>
      </c>
      <c r="H3843" s="2" t="str">
        <f>'[1]2025年已发货'!H:H</f>
        <v>张瀚镭</v>
      </c>
      <c r="I3843" s="2">
        <f>'[1]2025年已发货'!I:I</f>
        <v>15884666220</v>
      </c>
      <c r="J3843" s="2" t="str">
        <f>_xlfn._xlws.FILTER(辅助信息!D:D,辅助信息!G:G=G3843)</f>
        <v>华西简阳西城嘉苑</v>
      </c>
    </row>
    <row r="3844" spans="1:10">
      <c r="A3844" s="2" t="str">
        <f>'[1]2025年已发货'!A:A</f>
        <v>德胜</v>
      </c>
      <c r="B3844" s="2" t="str">
        <f>'[1]2025年已发货'!B:B</f>
        <v>螺纹钢</v>
      </c>
      <c r="C3844" s="2" t="str">
        <f>'[1]2025年已发货'!C:C</f>
        <v>HRB400E Φ16 9m</v>
      </c>
      <c r="D3844" s="2" t="str">
        <f>'[1]2025年已发货'!D:D</f>
        <v>吨</v>
      </c>
      <c r="E3844" s="2">
        <f>'[1]2025年已发货'!E:E</f>
        <v>40</v>
      </c>
      <c r="F3844" s="4">
        <f>'[1]2025年已发货'!F:F</f>
        <v>45817</v>
      </c>
      <c r="G3844" s="2" t="str">
        <f>'[1]2025年已发货'!G:G</f>
        <v>（华西简阳西城嘉苑）四川省成都市简阳市简城街道高屋村</v>
      </c>
      <c r="H3844" s="2" t="str">
        <f>'[1]2025年已发货'!H:H</f>
        <v>张瀚镭</v>
      </c>
      <c r="I3844" s="2">
        <f>'[1]2025年已发货'!I:I</f>
        <v>15884666220</v>
      </c>
      <c r="J3844" s="2" t="str">
        <f>_xlfn._xlws.FILTER(辅助信息!D:D,辅助信息!G:G=G3844)</f>
        <v>华西简阳西城嘉苑</v>
      </c>
    </row>
    <row r="3845" spans="1:10">
      <c r="A3845" s="2" t="str">
        <f>'[1]2025年已发货'!A:A</f>
        <v>德胜</v>
      </c>
      <c r="B3845" s="2" t="str">
        <f>'[1]2025年已发货'!B:B</f>
        <v>螺纹钢</v>
      </c>
      <c r="C3845" s="2" t="str">
        <f>'[1]2025年已发货'!C:C</f>
        <v>HRB400E Φ18 9m</v>
      </c>
      <c r="D3845" s="2" t="str">
        <f>'[1]2025年已发货'!D:D</f>
        <v>吨</v>
      </c>
      <c r="E3845" s="2">
        <f>'[1]2025年已发货'!E:E</f>
        <v>2</v>
      </c>
      <c r="F3845" s="4">
        <f>'[1]2025年已发货'!F:F</f>
        <v>45817</v>
      </c>
      <c r="G3845" s="2" t="str">
        <f>'[1]2025年已发货'!G:G</f>
        <v>（华西简阳西城嘉苑）四川省成都市简阳市简城街道高屋村</v>
      </c>
      <c r="H3845" s="2" t="str">
        <f>'[1]2025年已发货'!H:H</f>
        <v>张瀚镭</v>
      </c>
      <c r="I3845" s="2">
        <f>'[1]2025年已发货'!I:I</f>
        <v>15884666220</v>
      </c>
      <c r="J3845" s="2" t="str">
        <f>_xlfn._xlws.FILTER(辅助信息!D:D,辅助信息!G:G=G3845)</f>
        <v>华西简阳西城嘉苑</v>
      </c>
    </row>
    <row r="3846" spans="1:10">
      <c r="A3846" s="2" t="str">
        <f>'[1]2025年已发货'!A:A</f>
        <v>德胜</v>
      </c>
      <c r="B3846" s="2" t="str">
        <f>'[1]2025年已发货'!B:B</f>
        <v>螺纹钢</v>
      </c>
      <c r="C3846" s="2" t="str">
        <f>'[1]2025年已发货'!C:C</f>
        <v>HRB400E Φ20 9m</v>
      </c>
      <c r="D3846" s="2" t="str">
        <f>'[1]2025年已发货'!D:D</f>
        <v>吨</v>
      </c>
      <c r="E3846" s="2">
        <f>'[1]2025年已发货'!E:E</f>
        <v>7</v>
      </c>
      <c r="F3846" s="4">
        <f>'[1]2025年已发货'!F:F</f>
        <v>45817</v>
      </c>
      <c r="G3846" s="2" t="str">
        <f>'[1]2025年已发货'!G:G</f>
        <v>（华西简阳西城嘉苑）四川省成都市简阳市简城街道高屋村</v>
      </c>
      <c r="H3846" s="2" t="str">
        <f>'[1]2025年已发货'!H:H</f>
        <v>张瀚镭</v>
      </c>
      <c r="I3846" s="2">
        <f>'[1]2025年已发货'!I:I</f>
        <v>15884666220</v>
      </c>
      <c r="J3846" s="2" t="str">
        <f>_xlfn._xlws.FILTER(辅助信息!D:D,辅助信息!G:G=G3846)</f>
        <v>华西简阳西城嘉苑</v>
      </c>
    </row>
    <row r="3847" spans="1:10">
      <c r="A3847" s="2" t="str">
        <f>'[1]2025年已发货'!A:A</f>
        <v>德胜</v>
      </c>
      <c r="B3847" s="2" t="str">
        <f>'[1]2025年已发货'!B:B</f>
        <v>螺纹钢</v>
      </c>
      <c r="C3847" s="2" t="str">
        <f>'[1]2025年已发货'!C:C</f>
        <v>HRB400E Φ22 9m</v>
      </c>
      <c r="D3847" s="2" t="str">
        <f>'[1]2025年已发货'!D:D</f>
        <v>吨</v>
      </c>
      <c r="E3847" s="2">
        <f>'[1]2025年已发货'!E:E</f>
        <v>2</v>
      </c>
      <c r="F3847" s="4">
        <f>'[1]2025年已发货'!F:F</f>
        <v>45817</v>
      </c>
      <c r="G3847" s="2" t="str">
        <f>'[1]2025年已发货'!G:G</f>
        <v>（华西简阳西城嘉苑）四川省成都市简阳市简城街道高屋村</v>
      </c>
      <c r="H3847" s="2" t="str">
        <f>'[1]2025年已发货'!H:H</f>
        <v>张瀚镭</v>
      </c>
      <c r="I3847" s="2">
        <f>'[1]2025年已发货'!I:I</f>
        <v>15884666220</v>
      </c>
      <c r="J3847" s="2" t="str">
        <f>_xlfn._xlws.FILTER(辅助信息!D:D,辅助信息!G:G=G3847)</f>
        <v>华西简阳西城嘉苑</v>
      </c>
    </row>
    <row r="3848" spans="1:10">
      <c r="A3848" s="2" t="str">
        <f>'[1]2025年已发货'!A:A</f>
        <v>润耀</v>
      </c>
      <c r="B3848" s="2" t="str">
        <f>'[1]2025年已发货'!B:B</f>
        <v>螺纹钢</v>
      </c>
      <c r="C3848" s="2" t="str">
        <f>'[1]2025年已发货'!C:C</f>
        <v>HRB400E Φ22 12m</v>
      </c>
      <c r="D3848" s="2" t="str">
        <f>'[1]2025年已发货'!D:D</f>
        <v>吨</v>
      </c>
      <c r="E3848" s="2">
        <f>'[1]2025年已发货'!E:E</f>
        <v>18</v>
      </c>
      <c r="F3848" s="4">
        <f>'[1]2025年已发货'!F:F</f>
        <v>45817</v>
      </c>
      <c r="G3848" s="2" t="str">
        <f>'[1]2025年已发货'!G:G</f>
        <v>（中铁广州局-资乐高速5标）四川省乐山市井研县希望大道116号</v>
      </c>
      <c r="H3848" s="2" t="str">
        <f>'[1]2025年已发货'!H:H</f>
        <v>廖俊杰</v>
      </c>
      <c r="I3848" s="2">
        <f>'[1]2025年已发货'!I:I</f>
        <v>15775100965</v>
      </c>
      <c r="J3848" s="2" vm="1" t="e">
        <f>_xlfn._xlws.FILTER(辅助信息!D:D,辅助信息!G:G=G3848)</f>
        <v>#VALUE!</v>
      </c>
    </row>
    <row r="3849" spans="1:10">
      <c r="A3849" s="2" t="str">
        <f>'[1]2025年已发货'!A:A</f>
        <v>润耀</v>
      </c>
      <c r="B3849" s="2" t="str">
        <f>'[1]2025年已发货'!B:B</f>
        <v>螺纹钢</v>
      </c>
      <c r="C3849" s="2" t="str">
        <f>'[1]2025年已发货'!C:C</f>
        <v>HRB400E Φ28 12m</v>
      </c>
      <c r="D3849" s="2" t="str">
        <f>'[1]2025年已发货'!D:D</f>
        <v>吨</v>
      </c>
      <c r="E3849" s="2">
        <f>'[1]2025年已发货'!E:E</f>
        <v>18</v>
      </c>
      <c r="F3849" s="4">
        <f>'[1]2025年已发货'!F:F</f>
        <v>45817</v>
      </c>
      <c r="G3849" s="2" t="str">
        <f>'[1]2025年已发货'!G:G</f>
        <v>（中铁广州局-资乐高速5标）四川省乐山市井研县希望大道116号</v>
      </c>
      <c r="H3849" s="2" t="str">
        <f>'[1]2025年已发货'!H:H</f>
        <v>廖俊杰</v>
      </c>
      <c r="I3849" s="2">
        <f>'[1]2025年已发货'!I:I</f>
        <v>15775100965</v>
      </c>
      <c r="J3849" s="2" vm="1" t="e">
        <f>_xlfn._xlws.FILTER(辅助信息!D:D,辅助信息!G:G=G3849)</f>
        <v>#VALUE!</v>
      </c>
    </row>
    <row r="3850" spans="1:10">
      <c r="A3850" s="2" t="str">
        <f>'[1]2025年已发货'!A:A</f>
        <v>润耀</v>
      </c>
      <c r="B3850" s="2" t="str">
        <f>'[1]2025年已发货'!B:B</f>
        <v>螺纹钢</v>
      </c>
      <c r="C3850" s="2" t="str">
        <f>'[1]2025年已发货'!C:C</f>
        <v>HRB400E Φ28 9m</v>
      </c>
      <c r="D3850" s="2" t="str">
        <f>'[1]2025年已发货'!D:D</f>
        <v>吨</v>
      </c>
      <c r="E3850" s="2">
        <f>'[1]2025年已发货'!E:E</f>
        <v>35</v>
      </c>
      <c r="F3850" s="4">
        <f>'[1]2025年已发货'!F:F</f>
        <v>45817</v>
      </c>
      <c r="G3850" s="2" t="str">
        <f>'[1]2025年已发货'!G:G</f>
        <v>（中铁广州局-资乐高速5标）四川省乐山市井研县希望大道116号</v>
      </c>
      <c r="H3850" s="2" t="str">
        <f>'[1]2025年已发货'!H:H</f>
        <v>廖俊杰</v>
      </c>
      <c r="I3850" s="2">
        <f>'[1]2025年已发货'!I:I</f>
        <v>15775100965</v>
      </c>
      <c r="J3850" s="2" vm="1" t="e">
        <f>_xlfn._xlws.FILTER(辅助信息!D:D,辅助信息!G:G=G3850)</f>
        <v>#VALUE!</v>
      </c>
    </row>
    <row r="3851" spans="1:10">
      <c r="A3851" s="2" t="str">
        <f>'[1]2025年已发货'!A:A</f>
        <v>陕钢</v>
      </c>
      <c r="B3851" s="2" t="str">
        <f>'[1]2025年已发货'!B:B</f>
        <v>盘螺</v>
      </c>
      <c r="C3851" s="2" t="str">
        <f>'[1]2025年已发货'!C:C</f>
        <v>HRB400E Φ8</v>
      </c>
      <c r="D3851" s="2" t="str">
        <f>'[1]2025年已发货'!D:D</f>
        <v>吨</v>
      </c>
      <c r="E3851" s="2">
        <f>'[1]2025年已发货'!E:E</f>
        <v>15</v>
      </c>
      <c r="F3851" s="4">
        <f>'[1]2025年已发货'!F:F</f>
        <v>45817</v>
      </c>
      <c r="G3851" s="2" t="str">
        <f>'[1]2025年已发货'!G:G</f>
        <v>（北京工程局乐山机场项目）乐山市五通桥区冠英镇</v>
      </c>
      <c r="H3851" s="2" t="str">
        <f>'[1]2025年已发货'!H:H</f>
        <v>王治</v>
      </c>
      <c r="I3851" s="2">
        <f>'[1]2025年已发货'!I:I</f>
        <v>18811564698</v>
      </c>
      <c r="J3851" s="2" vm="1" t="e">
        <f>_xlfn._xlws.FILTER(辅助信息!D:D,辅助信息!G:G=G3851)</f>
        <v>#VALUE!</v>
      </c>
    </row>
    <row r="3852" spans="1:10">
      <c r="A3852" s="2" t="str">
        <f>'[1]2025年已发货'!A:A</f>
        <v>陕钢</v>
      </c>
      <c r="B3852" s="2" t="str">
        <f>'[1]2025年已发货'!B:B</f>
        <v>盘螺</v>
      </c>
      <c r="C3852" s="2" t="str">
        <f>'[1]2025年已发货'!C:C</f>
        <v>HRB400E Φ12</v>
      </c>
      <c r="D3852" s="2" t="str">
        <f>'[1]2025年已发货'!D:D</f>
        <v>吨</v>
      </c>
      <c r="E3852" s="2">
        <f>'[1]2025年已发货'!E:E</f>
        <v>20</v>
      </c>
      <c r="F3852" s="4">
        <f>'[1]2025年已发货'!F:F</f>
        <v>45817</v>
      </c>
      <c r="G3852" s="2" t="str">
        <f>'[1]2025年已发货'!G:G</f>
        <v>（北京工程局乐山机场项目）乐山市五通桥区冠英镇</v>
      </c>
      <c r="H3852" s="2" t="str">
        <f>'[1]2025年已发货'!H:H</f>
        <v>王治</v>
      </c>
      <c r="I3852" s="2">
        <f>'[1]2025年已发货'!I:I</f>
        <v>18811564698</v>
      </c>
      <c r="J3852" s="2" vm="1" t="e">
        <f>_xlfn._xlws.FILTER(辅助信息!D:D,辅助信息!G:G=G3852)</f>
        <v>#VALUE!</v>
      </c>
    </row>
    <row r="3853" spans="1:10">
      <c r="A3853" s="2" t="str">
        <f>'[1]2025年已发货'!A:A</f>
        <v>润耀</v>
      </c>
      <c r="B3853" s="2" t="str">
        <f>'[1]2025年已发货'!B:B</f>
        <v>螺纹钢</v>
      </c>
      <c r="C3853" s="2" t="str">
        <f>'[1]2025年已发货'!C:C</f>
        <v>HRB400E Φ12 9m</v>
      </c>
      <c r="D3853" s="2" t="str">
        <f>'[1]2025年已发货'!D:D</f>
        <v>吨</v>
      </c>
      <c r="E3853" s="2">
        <f>'[1]2025年已发货'!E:E</f>
        <v>35</v>
      </c>
      <c r="F3853" s="4">
        <f>'[1]2025年已发货'!F:F</f>
        <v>45817</v>
      </c>
      <c r="G3853" s="2" t="str">
        <f>'[1]2025年已发货'!G:G</f>
        <v>（中铁十局-资乐高速4标）四川省眉山市仁寿县彰加镇华炉村中铁十局资乐高速3#钢筋场</v>
      </c>
      <c r="H3853" s="2" t="str">
        <f>'[1]2025年已发货'!H:H</f>
        <v>杨飞</v>
      </c>
      <c r="I3853" s="2">
        <f>'[1]2025年已发货'!I:I</f>
        <v>15667998777</v>
      </c>
      <c r="J3853" s="2" vm="1" t="e">
        <f>_xlfn._xlws.FILTER(辅助信息!D:D,辅助信息!G:G=G3853)</f>
        <v>#VALUE!</v>
      </c>
    </row>
    <row r="3854" spans="1:10">
      <c r="A3854" s="2" t="str">
        <f>'[1]2025年已发货'!A:A</f>
        <v>德胜</v>
      </c>
      <c r="B3854" s="2" t="str">
        <f>'[1]2025年已发货'!B:B</f>
        <v>螺纹钢</v>
      </c>
      <c r="C3854" s="2" t="str">
        <f>'[1]2025年已发货'!C:C</f>
        <v>HRB400E Φ28 12m</v>
      </c>
      <c r="D3854" s="2" t="str">
        <f>'[1]2025年已发货'!D:D</f>
        <v>吨</v>
      </c>
      <c r="E3854" s="2">
        <f>'[1]2025年已发货'!E:E</f>
        <v>35.412</v>
      </c>
      <c r="F3854" s="4">
        <f>'[1]2025年已发货'!F:F</f>
        <v>45817</v>
      </c>
      <c r="G3854" s="2" t="str">
        <f>'[1]2025年已发货'!G:G</f>
        <v>（安久供应链项目）四川省宜宾市翠屏区志诚路</v>
      </c>
      <c r="H3854" s="2" t="str">
        <f>'[1]2025年已发货'!H:H</f>
        <v>毛新熠</v>
      </c>
      <c r="I3854" s="2">
        <f>'[1]2025年已发货'!I:I</f>
        <v>18208171901</v>
      </c>
      <c r="J3854" s="2" vm="1" t="e">
        <f>_xlfn._xlws.FILTER(辅助信息!D:D,辅助信息!G:G=G3854)</f>
        <v>#VALUE!</v>
      </c>
    </row>
    <row r="3855" spans="1:10">
      <c r="A3855" s="2" t="str">
        <f>'[1]2025年已发货'!A:A</f>
        <v>德胜</v>
      </c>
      <c r="B3855" s="2" t="str">
        <f>'[1]2025年已发货'!B:B</f>
        <v>螺纹钢</v>
      </c>
      <c r="C3855" s="2" t="str">
        <f>'[1]2025年已发货'!C:C</f>
        <v>HRB400E Φ14 12m</v>
      </c>
      <c r="D3855" s="2" t="str">
        <f>'[1]2025年已发货'!D:D</f>
        <v>吨</v>
      </c>
      <c r="E3855" s="2">
        <f>'[1]2025年已发货'!E:E</f>
        <v>11.036</v>
      </c>
      <c r="F3855" s="4">
        <f>'[1]2025年已发货'!F:F</f>
        <v>45817</v>
      </c>
      <c r="G3855" s="2" t="str">
        <f>'[1]2025年已发货'!G:G</f>
        <v>（安久供应链项目）四川省宜宾市翠屏区志诚路</v>
      </c>
      <c r="H3855" s="2" t="str">
        <f>'[1]2025年已发货'!H:H</f>
        <v>毛新熠</v>
      </c>
      <c r="I3855" s="2">
        <f>'[1]2025年已发货'!I:I</f>
        <v>18208171901</v>
      </c>
      <c r="J3855" s="2" vm="1" t="e">
        <f>_xlfn._xlws.FILTER(辅助信息!D:D,辅助信息!G:G=G3855)</f>
        <v>#VALUE!</v>
      </c>
    </row>
    <row r="3856" spans="1:10">
      <c r="A3856" s="2" t="str">
        <f>'[1]2025年已发货'!A:A</f>
        <v>德胜</v>
      </c>
      <c r="B3856" s="2" t="str">
        <f>'[1]2025年已发货'!B:B</f>
        <v>螺纹钢</v>
      </c>
      <c r="C3856" s="2" t="str">
        <f>'[1]2025年已发货'!C:C</f>
        <v>HRB400E Φ16 12m</v>
      </c>
      <c r="D3856" s="2" t="str">
        <f>'[1]2025年已发货'!D:D</f>
        <v>吨</v>
      </c>
      <c r="E3856" s="2">
        <f>'[1]2025年已发货'!E:E</f>
        <v>10.996</v>
      </c>
      <c r="F3856" s="4">
        <f>'[1]2025年已发货'!F:F</f>
        <v>45817</v>
      </c>
      <c r="G3856" s="2" t="str">
        <f>'[1]2025年已发货'!G:G</f>
        <v>（安久供应链项目）四川省宜宾市翠屏区志诚路</v>
      </c>
      <c r="H3856" s="2" t="str">
        <f>'[1]2025年已发货'!H:H</f>
        <v>毛新熠</v>
      </c>
      <c r="I3856" s="2">
        <f>'[1]2025年已发货'!I:I</f>
        <v>18208171901</v>
      </c>
      <c r="J3856" s="2" vm="1" t="e">
        <f>_xlfn._xlws.FILTER(辅助信息!D:D,辅助信息!G:G=G3856)</f>
        <v>#VALUE!</v>
      </c>
    </row>
    <row r="3857" spans="1:10">
      <c r="A3857" s="2" t="str">
        <f>'[1]2025年已发货'!A:A</f>
        <v>德胜</v>
      </c>
      <c r="B3857" s="2" t="str">
        <f>'[1]2025年已发货'!B:B</f>
        <v>螺纹钢</v>
      </c>
      <c r="C3857" s="2" t="str">
        <f>'[1]2025年已发货'!C:C</f>
        <v>HRB400E Φ18 12m</v>
      </c>
      <c r="D3857" s="2" t="str">
        <f>'[1]2025年已发货'!D:D</f>
        <v>吨</v>
      </c>
      <c r="E3857" s="2">
        <f>'[1]2025年已发货'!E:E</f>
        <v>13.8</v>
      </c>
      <c r="F3857" s="4">
        <f>'[1]2025年已发货'!F:F</f>
        <v>45817</v>
      </c>
      <c r="G3857" s="2" t="str">
        <f>'[1]2025年已发货'!G:G</f>
        <v>（安久供应链项目）四川省宜宾市翠屏区志诚路</v>
      </c>
      <c r="H3857" s="2" t="str">
        <f>'[1]2025年已发货'!H:H</f>
        <v>毛新熠</v>
      </c>
      <c r="I3857" s="2">
        <f>'[1]2025年已发货'!I:I</f>
        <v>18208171901</v>
      </c>
      <c r="J3857" s="2" vm="1" t="e">
        <f>_xlfn._xlws.FILTER(辅助信息!D:D,辅助信息!G:G=G3857)</f>
        <v>#VALUE!</v>
      </c>
    </row>
    <row r="3858" spans="1:10">
      <c r="A3858" s="2" t="str">
        <f>'[1]2025年已发货'!A:A</f>
        <v>德胜</v>
      </c>
      <c r="B3858" s="2" t="str">
        <f>'[1]2025年已发货'!B:B</f>
        <v>螺纹钢</v>
      </c>
      <c r="C3858" s="2" t="str">
        <f>'[1]2025年已发货'!C:C</f>
        <v>HRB400E Φ20 12m</v>
      </c>
      <c r="D3858" s="2" t="str">
        <f>'[1]2025年已发货'!D:D</f>
        <v>吨</v>
      </c>
      <c r="E3858" s="2">
        <f>'[1]2025年已发货'!E:E</f>
        <v>8.271</v>
      </c>
      <c r="F3858" s="4">
        <f>'[1]2025年已发货'!F:F</f>
        <v>45817</v>
      </c>
      <c r="G3858" s="2" t="str">
        <f>'[1]2025年已发货'!G:G</f>
        <v>（安久供应链项目）四川省宜宾市翠屏区志诚路</v>
      </c>
      <c r="H3858" s="2" t="str">
        <f>'[1]2025年已发货'!H:H</f>
        <v>毛新熠</v>
      </c>
      <c r="I3858" s="2">
        <f>'[1]2025年已发货'!I:I</f>
        <v>18208171901</v>
      </c>
      <c r="J3858" s="2" vm="1" t="e">
        <f>_xlfn._xlws.FILTER(辅助信息!D:D,辅助信息!G:G=G3858)</f>
        <v>#VALUE!</v>
      </c>
    </row>
    <row r="3859" spans="1:10">
      <c r="A3859" s="2" t="str">
        <f>'[1]2025年已发货'!A:A</f>
        <v>德胜</v>
      </c>
      <c r="B3859" s="2" t="str">
        <f>'[1]2025年已发货'!B:B</f>
        <v>螺纹钢</v>
      </c>
      <c r="C3859" s="2" t="str">
        <f>'[1]2025年已发货'!C:C</f>
        <v>HRB400E Φ22 12m</v>
      </c>
      <c r="D3859" s="2" t="str">
        <f>'[1]2025年已发货'!D:D</f>
        <v>吨</v>
      </c>
      <c r="E3859" s="2">
        <f>'[1]2025年已发货'!E:E</f>
        <v>10.872</v>
      </c>
      <c r="F3859" s="4">
        <f>'[1]2025年已发货'!F:F</f>
        <v>45817</v>
      </c>
      <c r="G3859" s="2" t="str">
        <f>'[1]2025年已发货'!G:G</f>
        <v>（安久供应链项目）四川省宜宾市翠屏区志诚路</v>
      </c>
      <c r="H3859" s="2" t="str">
        <f>'[1]2025年已发货'!H:H</f>
        <v>毛新熠</v>
      </c>
      <c r="I3859" s="2">
        <f>'[1]2025年已发货'!I:I</f>
        <v>18208171901</v>
      </c>
      <c r="J3859" s="2" vm="1" t="e">
        <f>_xlfn._xlws.FILTER(辅助信息!D:D,辅助信息!G:G=G3859)</f>
        <v>#VALUE!</v>
      </c>
    </row>
    <row r="3860" spans="1:10">
      <c r="A3860" s="2" t="str">
        <f>'[1]2025年已发货'!A:A</f>
        <v>德胜</v>
      </c>
      <c r="B3860" s="2" t="str">
        <f>'[1]2025年已发货'!B:B</f>
        <v>螺纹钢</v>
      </c>
      <c r="C3860" s="2" t="str">
        <f>'[1]2025年已发货'!C:C</f>
        <v>HRB400E Φ25 12m</v>
      </c>
      <c r="D3860" s="2" t="str">
        <f>'[1]2025年已发货'!D:D</f>
        <v>吨</v>
      </c>
      <c r="E3860" s="2">
        <f>'[1]2025年已发货'!E:E</f>
        <v>16.356</v>
      </c>
      <c r="F3860" s="4">
        <f>'[1]2025年已发货'!F:F</f>
        <v>45817</v>
      </c>
      <c r="G3860" s="2" t="str">
        <f>'[1]2025年已发货'!G:G</f>
        <v>（安久供应链项目）四川省宜宾市翠屏区志诚路</v>
      </c>
      <c r="H3860" s="2" t="str">
        <f>'[1]2025年已发货'!H:H</f>
        <v>毛新熠</v>
      </c>
      <c r="I3860" s="2">
        <f>'[1]2025年已发货'!I:I</f>
        <v>18208171901</v>
      </c>
      <c r="J3860" s="2" vm="1" t="e">
        <f>_xlfn._xlws.FILTER(辅助信息!D:D,辅助信息!G:G=G3860)</f>
        <v>#VALUE!</v>
      </c>
    </row>
    <row r="3861" spans="1:10">
      <c r="A3861" s="2" t="str">
        <f>'[1]2025年已发货'!A:A</f>
        <v>德胜</v>
      </c>
      <c r="B3861" s="2" t="str">
        <f>'[1]2025年已发货'!B:B</f>
        <v>螺纹钢</v>
      </c>
      <c r="C3861" s="2" t="str">
        <f>'[1]2025年已发货'!C:C</f>
        <v>HRB400E Φ12 12m</v>
      </c>
      <c r="D3861" s="2" t="str">
        <f>'[1]2025年已发货'!D:D</f>
        <v>吨</v>
      </c>
      <c r="E3861" s="2">
        <f>'[1]2025年已发货'!E:E</f>
        <v>27.81</v>
      </c>
      <c r="F3861" s="4">
        <f>'[1]2025年已发货'!F:F</f>
        <v>45817</v>
      </c>
      <c r="G3861" s="2" t="str">
        <f>'[1]2025年已发货'!G:G</f>
        <v>（安久供应链项目）四川省宜宾市翠屏区志诚路</v>
      </c>
      <c r="H3861" s="2" t="str">
        <f>'[1]2025年已发货'!H:H</f>
        <v>毛新熠</v>
      </c>
      <c r="I3861" s="2">
        <f>'[1]2025年已发货'!I:I</f>
        <v>18208171901</v>
      </c>
      <c r="J3861" s="2" vm="1" t="e">
        <f>_xlfn._xlws.FILTER(辅助信息!D:D,辅助信息!G:G=G3861)</f>
        <v>#VALUE!</v>
      </c>
    </row>
    <row r="3862" spans="1:10">
      <c r="A3862" s="2" t="str">
        <f>'[1]2025年已发货'!A:A</f>
        <v>德胜</v>
      </c>
      <c r="B3862" s="2" t="str">
        <f>'[1]2025年已发货'!B:B</f>
        <v>螺纹钢</v>
      </c>
      <c r="C3862" s="2" t="str">
        <f>'[1]2025年已发货'!C:C</f>
        <v>HRB400E Φ28 12m</v>
      </c>
      <c r="D3862" s="2" t="str">
        <f>'[1]2025年已发货'!D:D</f>
        <v>吨</v>
      </c>
      <c r="E3862" s="2">
        <f>'[1]2025年已发货'!E:E</f>
        <v>8.172</v>
      </c>
      <c r="F3862" s="4">
        <f>'[1]2025年已发货'!F:F</f>
        <v>45817</v>
      </c>
      <c r="G3862" s="2" t="str">
        <f>'[1]2025年已发货'!G:G</f>
        <v>（安久供应链项目）四川省宜宾市翠屏区志诚路</v>
      </c>
      <c r="H3862" s="2" t="str">
        <f>'[1]2025年已发货'!H:H</f>
        <v>毛新熠</v>
      </c>
      <c r="I3862" s="2">
        <f>'[1]2025年已发货'!I:I</f>
        <v>18208171901</v>
      </c>
      <c r="J3862" s="2" vm="1" t="e">
        <f>_xlfn._xlws.FILTER(辅助信息!D:D,辅助信息!G:G=G3862)</f>
        <v>#VALUE!</v>
      </c>
    </row>
    <row r="3863" spans="1:10">
      <c r="A3863" s="2" t="str">
        <f>'[1]2025年已发货'!A:A</f>
        <v>达钢</v>
      </c>
      <c r="B3863" s="2" t="str">
        <f>'[1]2025年已发货'!B:B</f>
        <v>螺纹钢</v>
      </c>
      <c r="C3863" s="2" t="str">
        <f>'[1]2025年已发货'!C:C</f>
        <v>HRB400E Φ12 9m</v>
      </c>
      <c r="D3863" s="2" t="str">
        <f>'[1]2025年已发货'!D:D</f>
        <v>吨</v>
      </c>
      <c r="E3863" s="2">
        <f>'[1]2025年已发货'!E:E</f>
        <v>15</v>
      </c>
      <c r="F3863" s="4">
        <f>'[1]2025年已发货'!F:F</f>
        <v>45817</v>
      </c>
      <c r="G3863" s="2" t="str">
        <f>'[1]2025年已发货'!G:G</f>
        <v>（十九冶-江龙高速三分部）重庆市云阳县蔈草镇三坵田*小尖山梁场</v>
      </c>
      <c r="H3863" s="2" t="str">
        <f>'[1]2025年已发货'!H:H</f>
        <v>任海军</v>
      </c>
      <c r="I3863" s="2">
        <f>'[1]2025年已发货'!I:I</f>
        <v>17725037830</v>
      </c>
      <c r="J3863" s="2" vm="1" t="e">
        <f>_xlfn._xlws.FILTER(辅助信息!D:D,辅助信息!G:G=G3863)</f>
        <v>#VALUE!</v>
      </c>
    </row>
    <row r="3864" spans="1:10">
      <c r="A3864" s="2" t="str">
        <f>'[1]2025年已发货'!A:A</f>
        <v>达钢</v>
      </c>
      <c r="B3864" s="2" t="str">
        <f>'[1]2025年已发货'!B:B</f>
        <v>螺纹钢</v>
      </c>
      <c r="C3864" s="2" t="str">
        <f>'[1]2025年已发货'!C:C</f>
        <v>HRB400E Φ16 9m</v>
      </c>
      <c r="D3864" s="2" t="str">
        <f>'[1]2025年已发货'!D:D</f>
        <v>吨</v>
      </c>
      <c r="E3864" s="2">
        <f>'[1]2025年已发货'!E:E</f>
        <v>20</v>
      </c>
      <c r="F3864" s="4">
        <f>'[1]2025年已发货'!F:F</f>
        <v>45817</v>
      </c>
      <c r="G3864" s="2" t="str">
        <f>'[1]2025年已发货'!G:G</f>
        <v>（十九冶-江龙高速三分部）重庆市云阳县蔈草镇三坵田*小尖山梁场</v>
      </c>
      <c r="H3864" s="2" t="str">
        <f>'[1]2025年已发货'!H:H</f>
        <v>任海军</v>
      </c>
      <c r="I3864" s="2">
        <f>'[1]2025年已发货'!I:I</f>
        <v>17725037830</v>
      </c>
      <c r="J3864" s="2" vm="1" t="e">
        <f>_xlfn._xlws.FILTER(辅助信息!D:D,辅助信息!G:G=G3864)</f>
        <v>#VALUE!</v>
      </c>
    </row>
    <row r="3865" spans="1:10">
      <c r="A3865" s="2" t="str">
        <f>'[1]2025年已发货'!A:A</f>
        <v>达钢</v>
      </c>
      <c r="B3865" s="2" t="str">
        <f>'[1]2025年已发货'!B:B</f>
        <v>螺纹钢</v>
      </c>
      <c r="C3865" s="2" t="str">
        <f>'[1]2025年已发货'!C:C</f>
        <v>HRB400E Φ16 9m</v>
      </c>
      <c r="D3865" s="2" t="str">
        <f>'[1]2025年已发货'!D:D</f>
        <v>吨</v>
      </c>
      <c r="E3865" s="2">
        <f>'[1]2025年已发货'!E:E</f>
        <v>30</v>
      </c>
      <c r="F3865" s="4">
        <f>'[1]2025年已发货'!F:F</f>
        <v>45817</v>
      </c>
      <c r="G3865" s="2" t="str">
        <f>'[1]2025年已发货'!G:G</f>
        <v>（十九冶-江龙高速三分部）重庆市云阳县龙角镇*皮家营梁场</v>
      </c>
      <c r="H3865" s="2" t="str">
        <f>'[1]2025年已发货'!H:H</f>
        <v>任海军</v>
      </c>
      <c r="I3865" s="2">
        <f>'[1]2025年已发货'!I:I</f>
        <v>17725037830</v>
      </c>
      <c r="J3865" s="2" vm="1" t="e">
        <f>_xlfn._xlws.FILTER(辅助信息!D:D,辅助信息!G:G=G3865)</f>
        <v>#VALUE!</v>
      </c>
    </row>
    <row r="3866" spans="1:10">
      <c r="A3866" s="2" t="str">
        <f>'[1]2025年已发货'!A:A</f>
        <v>达钢</v>
      </c>
      <c r="B3866" s="2" t="str">
        <f>'[1]2025年已发货'!B:B</f>
        <v>螺纹钢</v>
      </c>
      <c r="C3866" s="2" t="str">
        <f>'[1]2025年已发货'!C:C</f>
        <v>HRB400E Φ12 9m</v>
      </c>
      <c r="D3866" s="2" t="str">
        <f>'[1]2025年已发货'!D:D</f>
        <v>吨</v>
      </c>
      <c r="E3866" s="2">
        <f>'[1]2025年已发货'!E:E</f>
        <v>27</v>
      </c>
      <c r="F3866" s="4">
        <f>'[1]2025年已发货'!F:F</f>
        <v>45817</v>
      </c>
      <c r="G3866" s="2" t="str">
        <f>'[1]2025年已发货'!G:G</f>
        <v>（十九冶-江龙高速三分部）重庆市云阳县龙角镇*皮家营梁场</v>
      </c>
      <c r="H3866" s="2" t="str">
        <f>'[1]2025年已发货'!H:H</f>
        <v>任海军</v>
      </c>
      <c r="I3866" s="2">
        <f>'[1]2025年已发货'!I:I</f>
        <v>17725037830</v>
      </c>
      <c r="J3866" s="2" vm="1" t="e">
        <f>_xlfn._xlws.FILTER(辅助信息!D:D,辅助信息!G:G=G3866)</f>
        <v>#VALUE!</v>
      </c>
    </row>
    <row r="3867" spans="1:10">
      <c r="A3867" s="2" t="str">
        <f>'[1]2025年已发货'!A:A</f>
        <v>达钢</v>
      </c>
      <c r="B3867" s="2" t="str">
        <f>'[1]2025年已发货'!B:B</f>
        <v>螺纹钢</v>
      </c>
      <c r="C3867" s="2" t="str">
        <f>'[1]2025年已发货'!C:C</f>
        <v>HRB400E Φ20 9m</v>
      </c>
      <c r="D3867" s="2" t="str">
        <f>'[1]2025年已发货'!D:D</f>
        <v>吨</v>
      </c>
      <c r="E3867" s="2">
        <f>'[1]2025年已发货'!E:E</f>
        <v>15</v>
      </c>
      <c r="F3867" s="4">
        <f>'[1]2025年已发货'!F:F</f>
        <v>45817</v>
      </c>
      <c r="G3867" s="2" t="str">
        <f>'[1]2025年已发货'!G:G</f>
        <v>（十九冶-江龙高速三分部）重庆市云阳县龙角镇*皮家营梁场</v>
      </c>
      <c r="H3867" s="2" t="str">
        <f>'[1]2025年已发货'!H:H</f>
        <v>任海军</v>
      </c>
      <c r="I3867" s="2">
        <f>'[1]2025年已发货'!I:I</f>
        <v>17725037830</v>
      </c>
      <c r="J3867" s="2" vm="1" t="e">
        <f>_xlfn._xlws.FILTER(辅助信息!D:D,辅助信息!G:G=G3867)</f>
        <v>#VALUE!</v>
      </c>
    </row>
    <row r="3868" spans="1:10">
      <c r="A3868" s="2" t="str">
        <f>'[1]2025年已发货'!A:A</f>
        <v>晋邦</v>
      </c>
      <c r="B3868" s="2" t="str">
        <f>'[1]2025年已发货'!B:B</f>
        <v>盘螺</v>
      </c>
      <c r="C3868" s="2" t="str">
        <f>'[1]2025年已发货'!C:C</f>
        <v>HRB400E Φ10</v>
      </c>
      <c r="D3868" s="2" t="str">
        <f>'[1]2025年已发货'!D:D</f>
        <v>吨</v>
      </c>
      <c r="E3868" s="2">
        <f>'[1]2025年已发货'!E:E</f>
        <v>16</v>
      </c>
      <c r="F3868" s="4">
        <f>'[1]2025年已发货'!F:F</f>
        <v>45817</v>
      </c>
      <c r="G3868" s="2" t="str">
        <f>'[1]2025年已发货'!G:G</f>
        <v>（十九冶-江龙高速三分部）重庆市云阳县蔈草镇三坵田*小尖山梁场</v>
      </c>
      <c r="H3868" s="2" t="str">
        <f>'[1]2025年已发货'!H:H</f>
        <v>任海军</v>
      </c>
      <c r="I3868" s="2">
        <f>'[1]2025年已发货'!I:I</f>
        <v>17725037830</v>
      </c>
      <c r="J3868" s="2" vm="1" t="e">
        <f>_xlfn._xlws.FILTER(辅助信息!D:D,辅助信息!G:G=G3868)</f>
        <v>#VALUE!</v>
      </c>
    </row>
    <row r="3869" spans="1:10">
      <c r="A3869" s="2" t="str">
        <f>'[1]2025年已发货'!A:A</f>
        <v>晋邦</v>
      </c>
      <c r="B3869" s="2" t="str">
        <f>'[1]2025年已发货'!B:B</f>
        <v>螺纹钢</v>
      </c>
      <c r="C3869" s="2" t="str">
        <f>'[1]2025年已发货'!C:C</f>
        <v>HRB400E Φ16 9m</v>
      </c>
      <c r="D3869" s="2" t="str">
        <f>'[1]2025年已发货'!D:D</f>
        <v>吨</v>
      </c>
      <c r="E3869" s="2">
        <f>'[1]2025年已发货'!E:E</f>
        <v>30</v>
      </c>
      <c r="F3869" s="4">
        <f>'[1]2025年已发货'!F:F</f>
        <v>45817</v>
      </c>
      <c r="G3869" s="2" t="str">
        <f>'[1]2025年已发货'!G:G</f>
        <v>（十九冶-江龙高速三分部）重庆市云阳县蔈草镇三坵田*小尖山梁场</v>
      </c>
      <c r="H3869" s="2" t="str">
        <f>'[1]2025年已发货'!H:H</f>
        <v>任海军</v>
      </c>
      <c r="I3869" s="2">
        <f>'[1]2025年已发货'!I:I</f>
        <v>17725037830</v>
      </c>
      <c r="J3869" s="2" vm="1" t="e">
        <f>_xlfn._xlws.FILTER(辅助信息!D:D,辅助信息!G:G=G3869)</f>
        <v>#VALUE!</v>
      </c>
    </row>
    <row r="3870" spans="1:10">
      <c r="A3870" s="2" t="str">
        <f>'[1]2025年已发货'!A:A</f>
        <v>晋邦</v>
      </c>
      <c r="B3870" s="2" t="str">
        <f>'[1]2025年已发货'!B:B</f>
        <v>盘螺</v>
      </c>
      <c r="C3870" s="2" t="str">
        <f>'[1]2025年已发货'!C:C</f>
        <v>HRB400E Φ10</v>
      </c>
      <c r="D3870" s="2" t="str">
        <f>'[1]2025年已发货'!D:D</f>
        <v>吨</v>
      </c>
      <c r="E3870" s="2">
        <f>'[1]2025年已发货'!E:E</f>
        <v>30</v>
      </c>
      <c r="F3870" s="4">
        <f>'[1]2025年已发货'!F:F</f>
        <v>45817</v>
      </c>
      <c r="G3870" s="2" t="str">
        <f>'[1]2025年已发货'!G:G</f>
        <v>（十九冶-江龙高速三分部）重庆市云阳县龙角镇*皮家营梁场</v>
      </c>
      <c r="H3870" s="2" t="str">
        <f>'[1]2025年已发货'!H:H</f>
        <v>任海军</v>
      </c>
      <c r="I3870" s="2">
        <f>'[1]2025年已发货'!I:I</f>
        <v>17725037830</v>
      </c>
      <c r="J3870" s="2" vm="1" t="e">
        <f>_xlfn._xlws.FILTER(辅助信息!D:D,辅助信息!G:G=G3870)</f>
        <v>#VALUE!</v>
      </c>
    </row>
    <row r="3871" spans="1:10">
      <c r="A3871" s="2" t="str">
        <f>'[1]2025年已发货'!A:A</f>
        <v>晋邦</v>
      </c>
      <c r="B3871" s="2" t="str">
        <f>'[1]2025年已发货'!B:B</f>
        <v>螺纹钢</v>
      </c>
      <c r="C3871" s="2" t="str">
        <f>'[1]2025年已发货'!C:C</f>
        <v>HRB400E Φ12 9m</v>
      </c>
      <c r="D3871" s="2" t="str">
        <f>'[1]2025年已发货'!D:D</f>
        <v>吨</v>
      </c>
      <c r="E3871" s="2">
        <f>'[1]2025年已发货'!E:E</f>
        <v>28</v>
      </c>
      <c r="F3871" s="4">
        <f>'[1]2025年已发货'!F:F</f>
        <v>45817</v>
      </c>
      <c r="G3871" s="2" t="str">
        <f>'[1]2025年已发货'!G:G</f>
        <v>（十九冶-江龙高速三分部）重庆市云阳县龙角镇*皮家营梁场</v>
      </c>
      <c r="H3871" s="2" t="str">
        <f>'[1]2025年已发货'!H:H</f>
        <v>任海军</v>
      </c>
      <c r="I3871" s="2">
        <f>'[1]2025年已发货'!I:I</f>
        <v>17725037830</v>
      </c>
      <c r="J3871" s="2" vm="1" t="e">
        <f>_xlfn._xlws.FILTER(辅助信息!D:D,辅助信息!G:G=G3871)</f>
        <v>#VALUE!</v>
      </c>
    </row>
    <row r="3872" spans="1:10">
      <c r="A3872" s="2" t="str">
        <f>'[1]2025年已发货'!A:A</f>
        <v>晋邦</v>
      </c>
      <c r="B3872" s="2" t="str">
        <f>'[1]2025年已发货'!B:B</f>
        <v>螺纹钢</v>
      </c>
      <c r="C3872" s="2" t="str">
        <f>'[1]2025年已发货'!C:C</f>
        <v>HRB400E Φ16 9m</v>
      </c>
      <c r="D3872" s="2" t="str">
        <f>'[1]2025年已发货'!D:D</f>
        <v>吨</v>
      </c>
      <c r="E3872" s="2">
        <f>'[1]2025年已发货'!E:E</f>
        <v>3</v>
      </c>
      <c r="F3872" s="4">
        <f>'[1]2025年已发货'!F:F</f>
        <v>45817</v>
      </c>
      <c r="G3872" s="2" t="str">
        <f>'[1]2025年已发货'!G:G</f>
        <v>（十九冶-江龙高速三分部）重庆市云阳县龙角镇*皮家营梁场</v>
      </c>
      <c r="H3872" s="2" t="str">
        <f>'[1]2025年已发货'!H:H</f>
        <v>任海军</v>
      </c>
      <c r="I3872" s="2">
        <f>'[1]2025年已发货'!I:I</f>
        <v>17725037830</v>
      </c>
      <c r="J3872" s="2" vm="1" t="e">
        <f>_xlfn._xlws.FILTER(辅助信息!D:D,辅助信息!G:G=G3872)</f>
        <v>#VALUE!</v>
      </c>
    </row>
    <row r="3873" spans="1:10">
      <c r="A3873" s="2" t="str">
        <f>'[1]2025年已发货'!A:A</f>
        <v>海南海控</v>
      </c>
      <c r="B3873" s="2" t="str">
        <f>'[1]2025年已发货'!B:B</f>
        <v>螺纹钢</v>
      </c>
      <c r="C3873" s="2" t="str">
        <f>'[1]2025年已发货'!C:C</f>
        <v>HRB400EФ12*9m</v>
      </c>
      <c r="D3873" s="2" t="str">
        <f>'[1]2025年已发货'!D:D</f>
        <v>吨</v>
      </c>
      <c r="E3873" s="2">
        <f>'[1]2025年已发货'!E:E</f>
        <v>35</v>
      </c>
      <c r="F3873" s="4">
        <f>'[1]2025年已发货'!F:F</f>
        <v>45817</v>
      </c>
      <c r="G3873" s="2" t="str">
        <f>'[1]2025年已发货'!G:G</f>
        <v>（中铁六局呼和公司康新高速TJ4-2标）四川省甘孜藏族自治州康定市新都桥镇东俄罗三村中建八局搅拌站旁</v>
      </c>
      <c r="H3873" s="2" t="str">
        <f>'[1]2025年已发货'!H:H</f>
        <v>王龙</v>
      </c>
      <c r="I3873" s="2">
        <f>'[1]2025年已发货'!I:I</f>
        <v>18809490151</v>
      </c>
      <c r="J3873" s="2" vm="1" t="e">
        <f>_xlfn._xlws.FILTER(辅助信息!D:D,辅助信息!G:G=G3873)</f>
        <v>#VALUE!</v>
      </c>
    </row>
    <row r="3874" spans="1:10">
      <c r="A3874" s="2" t="str">
        <f>'[1]2025年已发货'!A:A</f>
        <v>海南海控</v>
      </c>
      <c r="B3874" s="2" t="str">
        <f>'[1]2025年已发货'!B:B</f>
        <v>螺纹钢</v>
      </c>
      <c r="C3874" s="2" t="str">
        <f>'[1]2025年已发货'!C:C</f>
        <v>HRB400EФ25*12m</v>
      </c>
      <c r="D3874" s="2" t="str">
        <f>'[1]2025年已发货'!D:D</f>
        <v>吨</v>
      </c>
      <c r="E3874" s="2">
        <f>'[1]2025年已发货'!E:E</f>
        <v>35</v>
      </c>
      <c r="F3874" s="4">
        <f>'[1]2025年已发货'!F:F</f>
        <v>45817</v>
      </c>
      <c r="G3874" s="2" t="str">
        <f>'[1]2025年已发货'!G:G</f>
        <v>（中铁八局康新高速TJ4-1标）四川省甘孜州康定市新都桥镇超限载检测站</v>
      </c>
      <c r="H3874" s="2" t="str">
        <f>'[1]2025年已发货'!H:H</f>
        <v>刘俊</v>
      </c>
      <c r="I3874" s="2">
        <f>'[1]2025年已发货'!I:I</f>
        <v>18587764925</v>
      </c>
      <c r="J3874" s="2" vm="1" t="e">
        <f>_xlfn._xlws.FILTER(辅助信息!D:D,辅助信息!G:G=G3874)</f>
        <v>#VALUE!</v>
      </c>
    </row>
    <row r="3875" spans="1:10">
      <c r="A3875" s="2" t="str">
        <f>'[1]2025年已发货'!A:A</f>
        <v>海南海控</v>
      </c>
      <c r="B3875" s="2" t="str">
        <f>'[1]2025年已发货'!B:B</f>
        <v>螺纹钢</v>
      </c>
      <c r="C3875" s="2" t="str">
        <f>'[1]2025年已发货'!C:C</f>
        <v>HRB400EФ28*12m</v>
      </c>
      <c r="D3875" s="2" t="str">
        <f>'[1]2025年已发货'!D:D</f>
        <v>吨</v>
      </c>
      <c r="E3875" s="2">
        <f>'[1]2025年已发货'!E:E</f>
        <v>35</v>
      </c>
      <c r="F3875" s="4">
        <f>'[1]2025年已发货'!F:F</f>
        <v>45817</v>
      </c>
      <c r="G3875" s="2" t="str">
        <f>'[1]2025年已发货'!G:G</f>
        <v>（中铁八局康新高速TJ4-1标）四川省甘孜州康定市新都桥镇超限载检测站</v>
      </c>
      <c r="H3875" s="2" t="str">
        <f>'[1]2025年已发货'!H:H</f>
        <v>刘俊</v>
      </c>
      <c r="I3875" s="2">
        <f>'[1]2025年已发货'!I:I</f>
        <v>18587764925</v>
      </c>
      <c r="J3875" s="2" vm="1" t="e">
        <f>_xlfn._xlws.FILTER(辅助信息!D:D,辅助信息!G:G=G3875)</f>
        <v>#VALUE!</v>
      </c>
    </row>
    <row r="3876" spans="1:10">
      <c r="A3876" s="2" t="str">
        <f>'[1]2025年已发货'!A:A</f>
        <v>海南海控</v>
      </c>
      <c r="B3876" s="2" t="str">
        <f>'[1]2025年已发货'!B:B</f>
        <v>螺纹钢</v>
      </c>
      <c r="C3876" s="2" t="str">
        <f>'[1]2025年已发货'!C:C</f>
        <v>HRB400EФ28*9m</v>
      </c>
      <c r="D3876" s="2" t="str">
        <f>'[1]2025年已发货'!D:D</f>
        <v>吨</v>
      </c>
      <c r="E3876" s="2">
        <f>'[1]2025年已发货'!E:E</f>
        <v>35</v>
      </c>
      <c r="F3876" s="4">
        <f>'[1]2025年已发货'!F:F</f>
        <v>45817</v>
      </c>
      <c r="G3876" s="2" t="str">
        <f>'[1]2025年已发货'!G:G</f>
        <v>（中铁八局康新高速TJ4-1标）四川省甘孜州康定市新都桥镇超限载检测站</v>
      </c>
      <c r="H3876" s="2" t="str">
        <f>'[1]2025年已发货'!H:H</f>
        <v>刘俊</v>
      </c>
      <c r="I3876" s="2">
        <f>'[1]2025年已发货'!I:I</f>
        <v>18587764925</v>
      </c>
      <c r="J3876" s="2" vm="1" t="e">
        <f>_xlfn._xlws.FILTER(辅助信息!D:D,辅助信息!G:G=G3876)</f>
        <v>#VALUE!</v>
      </c>
    </row>
    <row r="3877" spans="1:10">
      <c r="A3877" s="2" t="str">
        <f>'[1]2025年已发货'!A:A</f>
        <v>海南海控</v>
      </c>
      <c r="B3877" s="2" t="str">
        <f>'[1]2025年已发货'!B:B</f>
        <v>螺纹钢</v>
      </c>
      <c r="C3877" s="2" t="str">
        <f>'[1]2025年已发货'!C:C</f>
        <v>HRB500EФ22*12m</v>
      </c>
      <c r="D3877" s="2" t="str">
        <f>'[1]2025年已发货'!D:D</f>
        <v>吨</v>
      </c>
      <c r="E3877" s="2">
        <f>'[1]2025年已发货'!E:E</f>
        <v>35</v>
      </c>
      <c r="F3877" s="4">
        <f>'[1]2025年已发货'!F:F</f>
        <v>45817</v>
      </c>
      <c r="G3877" s="2" t="str">
        <f>'[1]2025年已发货'!G:G</f>
        <v>（中铁八局康新高速TJ4-1标）四川省甘孜州康定市新都桥镇超限载检测站</v>
      </c>
      <c r="H3877" s="2" t="str">
        <f>'[1]2025年已发货'!H:H</f>
        <v>刘俊</v>
      </c>
      <c r="I3877" s="2">
        <f>'[1]2025年已发货'!I:I</f>
        <v>18587764925</v>
      </c>
      <c r="J3877" s="2" vm="1" t="e">
        <f>_xlfn._xlws.FILTER(辅助信息!D:D,辅助信息!G:G=G3877)</f>
        <v>#VALUE!</v>
      </c>
    </row>
    <row r="3878" spans="1:10">
      <c r="A3878" s="2" t="str">
        <f>'[1]2025年已发货'!A:A</f>
        <v>海南海控</v>
      </c>
      <c r="B3878" s="2" t="str">
        <f>'[1]2025年已发货'!B:B</f>
        <v>螺纹钢</v>
      </c>
      <c r="C3878" s="2" t="str">
        <f>'[1]2025年已发货'!C:C</f>
        <v>HRB500EФ22*9m</v>
      </c>
      <c r="D3878" s="2" t="str">
        <f>'[1]2025年已发货'!D:D</f>
        <v>吨</v>
      </c>
      <c r="E3878" s="2">
        <f>'[1]2025年已发货'!E:E</f>
        <v>70</v>
      </c>
      <c r="F3878" s="4">
        <f>'[1]2025年已发货'!F:F</f>
        <v>45817</v>
      </c>
      <c r="G3878" s="2" t="str">
        <f>'[1]2025年已发货'!G:G</f>
        <v>（中铁八局康新高速TJ4-1标）四川省甘孜州康定市新都桥镇超限载检测站</v>
      </c>
      <c r="H3878" s="2" t="str">
        <f>'[1]2025年已发货'!H:H</f>
        <v>刘俊</v>
      </c>
      <c r="I3878" s="2">
        <f>'[1]2025年已发货'!I:I</f>
        <v>18587764925</v>
      </c>
      <c r="J3878" s="2" vm="1" t="e">
        <f>_xlfn._xlws.FILTER(辅助信息!D:D,辅助信息!G:G=G3878)</f>
        <v>#VALUE!</v>
      </c>
    </row>
    <row r="3879" spans="1:10">
      <c r="A3879" s="2" t="str">
        <f>'[1]2025年已发货'!A:A</f>
        <v>海南海控</v>
      </c>
      <c r="B3879" s="2" t="str">
        <f>'[1]2025年已发货'!B:B</f>
        <v>螺纹钢</v>
      </c>
      <c r="C3879" s="2" t="str">
        <f>'[1]2025年已发货'!C:C</f>
        <v>HRB500EФ28*12m</v>
      </c>
      <c r="D3879" s="2" t="str">
        <f>'[1]2025年已发货'!D:D</f>
        <v>吨</v>
      </c>
      <c r="E3879" s="2">
        <f>'[1]2025年已发货'!E:E</f>
        <v>70</v>
      </c>
      <c r="F3879" s="4">
        <f>'[1]2025年已发货'!F:F</f>
        <v>45817</v>
      </c>
      <c r="G3879" s="2" t="str">
        <f>'[1]2025年已发货'!G:G</f>
        <v>（中铁八局康新高速TJ4-1标）四川省甘孜州康定市新都桥镇超限载检测站</v>
      </c>
      <c r="H3879" s="2" t="str">
        <f>'[1]2025年已发货'!H:H</f>
        <v>刘俊</v>
      </c>
      <c r="I3879" s="2">
        <f>'[1]2025年已发货'!I:I</f>
        <v>18587764925</v>
      </c>
      <c r="J3879" s="2" vm="1" t="e">
        <f>_xlfn._xlws.FILTER(辅助信息!D:D,辅助信息!G:G=G3879)</f>
        <v>#VALUE!</v>
      </c>
    </row>
    <row r="3880" spans="1:10">
      <c r="A3880" s="2" t="str">
        <f>'[1]2025年已发货'!A:A</f>
        <v>钢固融</v>
      </c>
      <c r="B3880" s="2" t="str">
        <f>'[1]2025年已发货'!B:B</f>
        <v>高线</v>
      </c>
      <c r="C3880" s="2" t="str">
        <f>'[1]2025年已发货'!C:C</f>
        <v>HPB300Ф6</v>
      </c>
      <c r="D3880" s="2" t="str">
        <f>'[1]2025年已发货'!D:D</f>
        <v>吨</v>
      </c>
      <c r="E3880" s="2">
        <f>'[1]2025年已发货'!E:E</f>
        <v>5</v>
      </c>
      <c r="F3880" s="4">
        <f>'[1]2025年已发货'!F:F</f>
        <v>45817</v>
      </c>
      <c r="G3880" s="2" t="str">
        <f>'[1]2025年已发货'!G:G</f>
        <v>（中核华兴-峨眉山项目）四川省乐山市峨眉山市双福镇梓橦庙红华五期中核华兴工地</v>
      </c>
      <c r="H3880" s="2" t="str">
        <f>'[1]2025年已发货'!H:H</f>
        <v>李汉军</v>
      </c>
      <c r="I3880" s="2">
        <f>'[1]2025年已发货'!I:I</f>
        <v>18691249091</v>
      </c>
      <c r="J3880" s="2" vm="1" t="e">
        <f>_xlfn._xlws.FILTER(辅助信息!D:D,辅助信息!G:G=G3880)</f>
        <v>#VALUE!</v>
      </c>
    </row>
    <row r="3881" spans="1:10">
      <c r="A3881" s="2" t="str">
        <f>'[1]2025年已发货'!A:A</f>
        <v>钢固融</v>
      </c>
      <c r="B3881" s="2" t="str">
        <f>'[1]2025年已发货'!B:B</f>
        <v>盘螺</v>
      </c>
      <c r="C3881" s="2" t="str">
        <f>'[1]2025年已发货'!C:C</f>
        <v>HRB400E Φ8</v>
      </c>
      <c r="D3881" s="2" t="str">
        <f>'[1]2025年已发货'!D:D</f>
        <v>吨</v>
      </c>
      <c r="E3881" s="2">
        <f>'[1]2025年已发货'!E:E</f>
        <v>15</v>
      </c>
      <c r="F3881" s="4">
        <f>'[1]2025年已发货'!F:F</f>
        <v>45817</v>
      </c>
      <c r="G3881" s="2" t="str">
        <f>'[1]2025年已发货'!G:G</f>
        <v>（中核华兴-峨眉山项目）四川省乐山市峨眉山市双福镇梓橦庙红华五期中核华兴工地</v>
      </c>
      <c r="H3881" s="2" t="str">
        <f>'[1]2025年已发货'!H:H</f>
        <v>李汉军</v>
      </c>
      <c r="I3881" s="2" t="str">
        <f>'[1]2025年已发货'!I:I</f>
        <v>18691249091</v>
      </c>
      <c r="J3881" s="2" vm="1" t="e">
        <f>_xlfn._xlws.FILTER(辅助信息!D:D,辅助信息!G:G=G3881)</f>
        <v>#VALUE!</v>
      </c>
    </row>
    <row r="3882" spans="1:10">
      <c r="A3882" s="2" t="str">
        <f>'[1]2025年已发货'!A:A</f>
        <v>钢固融</v>
      </c>
      <c r="B3882" s="2" t="str">
        <f>'[1]2025年已发货'!B:B</f>
        <v>盘螺</v>
      </c>
      <c r="C3882" s="2" t="str">
        <f>'[1]2025年已发货'!C:C</f>
        <v>HRB400E Φ10</v>
      </c>
      <c r="D3882" s="2" t="str">
        <f>'[1]2025年已发货'!D:D</f>
        <v>吨</v>
      </c>
      <c r="E3882" s="2">
        <f>'[1]2025年已发货'!E:E</f>
        <v>12</v>
      </c>
      <c r="F3882" s="4">
        <f>'[1]2025年已发货'!F:F</f>
        <v>45817</v>
      </c>
      <c r="G3882" s="2" t="str">
        <f>'[1]2025年已发货'!G:G</f>
        <v>（中核华兴-峨眉山项目）四川省乐山市峨眉山市双福镇梓橦庙红华五期中核华兴工地</v>
      </c>
      <c r="H3882" s="2" t="str">
        <f>'[1]2025年已发货'!H:H</f>
        <v>李汉军</v>
      </c>
      <c r="I3882" s="2" t="str">
        <f>'[1]2025年已发货'!I:I</f>
        <v>18691249091</v>
      </c>
      <c r="J3882" s="2" vm="1" t="e">
        <f>_xlfn._xlws.FILTER(辅助信息!D:D,辅助信息!G:G=G3882)</f>
        <v>#VALUE!</v>
      </c>
    </row>
    <row r="3883" spans="1:10">
      <c r="A3883" s="2" t="str">
        <f>'[1]2025年已发货'!A:A</f>
        <v>达钢</v>
      </c>
      <c r="B3883" s="2" t="str">
        <f>'[1]2025年已发货'!B:B</f>
        <v>高线</v>
      </c>
      <c r="C3883" s="2" t="str">
        <f>'[1]2025年已发货'!C:C</f>
        <v>HPB300Φ8</v>
      </c>
      <c r="D3883" s="2" t="str">
        <f>'[1]2025年已发货'!D:D</f>
        <v>吨</v>
      </c>
      <c r="E3883" s="2">
        <f>'[1]2025年已发货'!E:E</f>
        <v>36</v>
      </c>
      <c r="F3883" s="4">
        <f>'[1]2025年已发货'!F:F</f>
        <v>45818</v>
      </c>
      <c r="G3883" s="2" t="str">
        <f>'[1]2025年已发货'!G:G</f>
        <v>（十九冶-江龙高速二分部）重庆市云阳县凤鸣镇平顶村*磨子坪隧道出口</v>
      </c>
      <c r="H3883" s="2" t="str">
        <f>'[1]2025年已发货'!H:H</f>
        <v>张鹏</v>
      </c>
      <c r="I3883" s="2">
        <f>'[1]2025年已发货'!I:I</f>
        <v>18223006448</v>
      </c>
      <c r="J3883" s="2" vm="1" t="e">
        <f>_xlfn._xlws.FILTER(辅助信息!D:D,辅助信息!G:G=G3883)</f>
        <v>#VALUE!</v>
      </c>
    </row>
    <row r="3884" spans="1:10">
      <c r="A3884" s="2" t="str">
        <f>'[1]2025年已发货'!A:A</f>
        <v>达钢</v>
      </c>
      <c r="B3884" s="2" t="str">
        <f>'[1]2025年已发货'!B:B</f>
        <v>高线</v>
      </c>
      <c r="C3884" s="2" t="str">
        <f>'[1]2025年已发货'!C:C</f>
        <v>HPB300Φ10</v>
      </c>
      <c r="D3884" s="2" t="str">
        <f>'[1]2025年已发货'!D:D</f>
        <v>吨</v>
      </c>
      <c r="E3884" s="2">
        <f>'[1]2025年已发货'!E:E</f>
        <v>36</v>
      </c>
      <c r="F3884" s="4">
        <f>'[1]2025年已发货'!F:F</f>
        <v>45818</v>
      </c>
      <c r="G3884" s="2" t="str">
        <f>'[1]2025年已发货'!G:G</f>
        <v>（十九冶-江龙高速二分部）重庆市云阳县凤鸣镇平顶村*磨子坪隧道出口</v>
      </c>
      <c r="H3884" s="2" t="str">
        <f>'[1]2025年已发货'!H:H</f>
        <v>张鹏</v>
      </c>
      <c r="I3884" s="2">
        <f>'[1]2025年已发货'!I:I</f>
        <v>18223006448</v>
      </c>
      <c r="J3884" s="2" vm="1" t="e">
        <f>_xlfn._xlws.FILTER(辅助信息!D:D,辅助信息!G:G=G3884)</f>
        <v>#VALUE!</v>
      </c>
    </row>
    <row r="3885" spans="1:10">
      <c r="A3885" s="2" t="str">
        <f>'[1]2025年已发货'!A:A</f>
        <v>达钢</v>
      </c>
      <c r="B3885" s="2" t="str">
        <f>'[1]2025年已发货'!B:B</f>
        <v>螺纹钢</v>
      </c>
      <c r="C3885" s="2" t="str">
        <f>'[1]2025年已发货'!C:C</f>
        <v>HRB400E Φ12 9m</v>
      </c>
      <c r="D3885" s="2" t="str">
        <f>'[1]2025年已发货'!D:D</f>
        <v>吨</v>
      </c>
      <c r="E3885" s="2">
        <f>'[1]2025年已发货'!E:E</f>
        <v>36</v>
      </c>
      <c r="F3885" s="4">
        <f>'[1]2025年已发货'!F:F</f>
        <v>45818</v>
      </c>
      <c r="G3885" s="2" t="str">
        <f>'[1]2025年已发货'!G:G</f>
        <v>（十九冶-江龙高速二分部）重庆市云阳县S305附近*龙角梁场</v>
      </c>
      <c r="H3885" s="2" t="str">
        <f>'[1]2025年已发货'!H:H</f>
        <v>张鹏</v>
      </c>
      <c r="I3885" s="2">
        <f>'[1]2025年已发货'!I:I</f>
        <v>18223006448</v>
      </c>
      <c r="J3885" s="2" vm="1" t="e">
        <f>_xlfn._xlws.FILTER(辅助信息!D:D,辅助信息!G:G=G3885)</f>
        <v>#VALUE!</v>
      </c>
    </row>
    <row r="3886" spans="1:10">
      <c r="A3886" s="2" t="str">
        <f>'[1]2025年已发货'!A:A</f>
        <v>达钢</v>
      </c>
      <c r="B3886" s="2" t="str">
        <f>'[1]2025年已发货'!B:B</f>
        <v>高线</v>
      </c>
      <c r="C3886" s="2" t="str">
        <f>'[1]2025年已发货'!C:C</f>
        <v>HPB300Φ10</v>
      </c>
      <c r="D3886" s="2" t="str">
        <f>'[1]2025年已发货'!D:D</f>
        <v>吨</v>
      </c>
      <c r="E3886" s="2">
        <f>'[1]2025年已发货'!E:E</f>
        <v>15</v>
      </c>
      <c r="F3886" s="4">
        <f>'[1]2025年已发货'!F:F</f>
        <v>45818</v>
      </c>
      <c r="G3886" s="2" t="str">
        <f>'[1]2025年已发货'!G:G</f>
        <v>（十九冶-江龙高速二分部）重庆市云阳县宝坪镇双塆村*宝坪梁场</v>
      </c>
      <c r="H3886" s="2" t="str">
        <f>'[1]2025年已发货'!H:H</f>
        <v>张鹏</v>
      </c>
      <c r="I3886" s="2">
        <f>'[1]2025年已发货'!I:I</f>
        <v>18223006448</v>
      </c>
      <c r="J3886" s="2" vm="1" t="e">
        <f>_xlfn._xlws.FILTER(辅助信息!D:D,辅助信息!G:G=G3886)</f>
        <v>#VALUE!</v>
      </c>
    </row>
    <row r="3887" spans="1:10">
      <c r="A3887" s="2" t="str">
        <f>'[1]2025年已发货'!A:A</f>
        <v>达钢</v>
      </c>
      <c r="B3887" s="2" t="str">
        <f>'[1]2025年已发货'!B:B</f>
        <v>螺纹钢</v>
      </c>
      <c r="C3887" s="2" t="str">
        <f>'[1]2025年已发货'!C:C</f>
        <v>HRB400E Φ12 9m</v>
      </c>
      <c r="D3887" s="2" t="str">
        <f>'[1]2025年已发货'!D:D</f>
        <v>吨</v>
      </c>
      <c r="E3887" s="2">
        <f>'[1]2025年已发货'!E:E</f>
        <v>57</v>
      </c>
      <c r="F3887" s="4">
        <f>'[1]2025年已发货'!F:F</f>
        <v>45818</v>
      </c>
      <c r="G3887" s="2" t="str">
        <f>'[1]2025年已发货'!G:G</f>
        <v>（十九冶-江龙高速二分部）重庆市云阳县宝坪镇双塆村*宝坪梁场</v>
      </c>
      <c r="H3887" s="2" t="str">
        <f>'[1]2025年已发货'!H:H</f>
        <v>张鹏</v>
      </c>
      <c r="I3887" s="2">
        <f>'[1]2025年已发货'!I:I</f>
        <v>18223006448</v>
      </c>
      <c r="J3887" s="2" vm="1" t="e">
        <f>_xlfn._xlws.FILTER(辅助信息!D:D,辅助信息!G:G=G3887)</f>
        <v>#VALUE!</v>
      </c>
    </row>
    <row r="3888" spans="1:10">
      <c r="A3888" s="2" t="str">
        <f>'[1]2025年已发货'!A:A</f>
        <v>达钢</v>
      </c>
      <c r="B3888" s="2" t="str">
        <f>'[1]2025年已发货'!B:B</f>
        <v>螺纹钢</v>
      </c>
      <c r="C3888" s="2" t="str">
        <f>'[1]2025年已发货'!C:C</f>
        <v>HRB400E Φ20 9m</v>
      </c>
      <c r="D3888" s="2" t="str">
        <f>'[1]2025年已发货'!D:D</f>
        <v>吨</v>
      </c>
      <c r="E3888" s="2">
        <f>'[1]2025年已发货'!E:E</f>
        <v>9</v>
      </c>
      <c r="F3888" s="4">
        <f>'[1]2025年已发货'!F:F</f>
        <v>45818</v>
      </c>
      <c r="G3888" s="2" t="str">
        <f>'[1]2025年已发货'!G:G</f>
        <v>（十九冶-江龙高速一分部）重庆市云阳县X886附近中国十九冶开云高速项目总包部西98米*黄岭隧道洞口</v>
      </c>
      <c r="H3888" s="2" t="str">
        <f>'[1]2025年已发货'!H:H</f>
        <v>吴章红</v>
      </c>
      <c r="I3888" s="2">
        <f>'[1]2025年已发货'!I:I</f>
        <v>18628165772</v>
      </c>
      <c r="J3888" s="2" vm="1" t="e">
        <f>_xlfn._xlws.FILTER(辅助信息!D:D,辅助信息!G:G=G3888)</f>
        <v>#VALUE!</v>
      </c>
    </row>
    <row r="3889" spans="1:10">
      <c r="A3889" s="2" t="str">
        <f>'[1]2025年已发货'!A:A</f>
        <v>达钢</v>
      </c>
      <c r="B3889" s="2" t="str">
        <f>'[1]2025年已发货'!B:B</f>
        <v>螺纹钢</v>
      </c>
      <c r="C3889" s="2" t="str">
        <f>'[1]2025年已发货'!C:C</f>
        <v>HRB400E Φ32 9m</v>
      </c>
      <c r="D3889" s="2" t="str">
        <f>'[1]2025年已发货'!D:D</f>
        <v>吨</v>
      </c>
      <c r="E3889" s="2">
        <f>'[1]2025年已发货'!E:E</f>
        <v>6</v>
      </c>
      <c r="F3889" s="4">
        <f>'[1]2025年已发货'!F:F</f>
        <v>45818</v>
      </c>
      <c r="G3889" s="2" t="str">
        <f>'[1]2025年已发货'!G:G</f>
        <v>（十九冶-江龙高速一分部）重庆市云阳县X886附近中国十九冶开云高速项目总包部西98米*黄岭隧道洞口</v>
      </c>
      <c r="H3889" s="2" t="str">
        <f>'[1]2025年已发货'!H:H</f>
        <v>吴章红</v>
      </c>
      <c r="I3889" s="2">
        <f>'[1]2025年已发货'!I:I</f>
        <v>18628165772</v>
      </c>
      <c r="J3889" s="2" vm="1" t="e">
        <f>_xlfn._xlws.FILTER(辅助信息!D:D,辅助信息!G:G=G3889)</f>
        <v>#VALUE!</v>
      </c>
    </row>
    <row r="3890" spans="1:10">
      <c r="A3890" s="2" t="str">
        <f>'[1]2025年已发货'!A:A</f>
        <v>达钢</v>
      </c>
      <c r="B3890" s="2" t="str">
        <f>'[1]2025年已发货'!B:B</f>
        <v>螺纹钢</v>
      </c>
      <c r="C3890" s="2" t="str">
        <f>'[1]2025年已发货'!C:C</f>
        <v>HRB400E Φ14 9m</v>
      </c>
      <c r="D3890" s="2" t="str">
        <f>'[1]2025年已发货'!D:D</f>
        <v>吨</v>
      </c>
      <c r="E3890" s="2">
        <f>'[1]2025年已发货'!E:E</f>
        <v>21</v>
      </c>
      <c r="F3890" s="4">
        <f>'[1]2025年已发货'!F:F</f>
        <v>45818</v>
      </c>
      <c r="G3890" s="2" t="str">
        <f>'[1]2025年已发货'!G:G</f>
        <v>（十九冶-江龙高速一分部）重庆市云阳县X886附近中国十九冶开云高速项目总包部西98米*黄岭隧道洞口</v>
      </c>
      <c r="H3890" s="2" t="str">
        <f>'[1]2025年已发货'!H:H</f>
        <v>吴章红</v>
      </c>
      <c r="I3890" s="2">
        <f>'[1]2025年已发货'!I:I</f>
        <v>18628165772</v>
      </c>
      <c r="J3890" s="2" vm="1" t="e">
        <f>_xlfn._xlws.FILTER(辅助信息!D:D,辅助信息!G:G=G3890)</f>
        <v>#VALUE!</v>
      </c>
    </row>
    <row r="3891" spans="1:10">
      <c r="A3891" s="2" t="str">
        <f>'[1]2025年已发货'!A:A</f>
        <v>晋邦</v>
      </c>
      <c r="B3891" s="2" t="str">
        <f>'[1]2025年已发货'!B:B</f>
        <v>高线</v>
      </c>
      <c r="C3891" s="2" t="str">
        <f>'[1]2025年已发货'!C:C</f>
        <v>HPB300Φ8</v>
      </c>
      <c r="D3891" s="2" t="str">
        <f>'[1]2025年已发货'!D:D</f>
        <v>吨</v>
      </c>
      <c r="E3891" s="2">
        <f>'[1]2025年已发货'!E:E</f>
        <v>9</v>
      </c>
      <c r="F3891" s="4">
        <f>'[1]2025年已发货'!F:F</f>
        <v>45818</v>
      </c>
      <c r="G3891" s="2" t="str">
        <f>'[1]2025年已发货'!G:G</f>
        <v>（十九冶-江龙高速二分部）重庆市云阳县凤鸣镇平顶村*磨子坪隧道出口</v>
      </c>
      <c r="H3891" s="2" t="str">
        <f>'[1]2025年已发货'!H:H</f>
        <v>张鹏</v>
      </c>
      <c r="I3891" s="2">
        <f>'[1]2025年已发货'!I:I</f>
        <v>18223006448</v>
      </c>
      <c r="J3891" s="2" vm="1" t="e">
        <f>_xlfn._xlws.FILTER(辅助信息!D:D,辅助信息!G:G=G3891)</f>
        <v>#VALUE!</v>
      </c>
    </row>
    <row r="3892" spans="1:10">
      <c r="A3892" s="2" t="str">
        <f>'[1]2025年已发货'!A:A</f>
        <v>晋邦</v>
      </c>
      <c r="B3892" s="2" t="str">
        <f>'[1]2025年已发货'!B:B</f>
        <v>高线</v>
      </c>
      <c r="C3892" s="2" t="str">
        <f>'[1]2025年已发货'!C:C</f>
        <v>HPB300Φ10</v>
      </c>
      <c r="D3892" s="2" t="str">
        <f>'[1]2025年已发货'!D:D</f>
        <v>吨</v>
      </c>
      <c r="E3892" s="2">
        <f>'[1]2025年已发货'!E:E</f>
        <v>9</v>
      </c>
      <c r="F3892" s="4">
        <f>'[1]2025年已发货'!F:F</f>
        <v>45818</v>
      </c>
      <c r="G3892" s="2" t="str">
        <f>'[1]2025年已发货'!G:G</f>
        <v>（十九冶-江龙高速二分部）重庆市云阳县凤鸣镇平顶村*磨子坪隧道出口</v>
      </c>
      <c r="H3892" s="2" t="str">
        <f>'[1]2025年已发货'!H:H</f>
        <v>张鹏</v>
      </c>
      <c r="I3892" s="2">
        <f>'[1]2025年已发货'!I:I</f>
        <v>18223006448</v>
      </c>
      <c r="J3892" s="2" vm="1" t="e">
        <f>_xlfn._xlws.FILTER(辅助信息!D:D,辅助信息!G:G=G3892)</f>
        <v>#VALUE!</v>
      </c>
    </row>
    <row r="3893" spans="1:10">
      <c r="A3893" s="2" t="str">
        <f>'[1]2025年已发货'!A:A</f>
        <v>晋邦</v>
      </c>
      <c r="B3893" s="2" t="str">
        <f>'[1]2025年已发货'!B:B</f>
        <v>盘螺</v>
      </c>
      <c r="C3893" s="2" t="str">
        <f>'[1]2025年已发货'!C:C</f>
        <v>HRB400E Φ10</v>
      </c>
      <c r="D3893" s="2" t="str">
        <f>'[1]2025年已发货'!D:D</f>
        <v>吨</v>
      </c>
      <c r="E3893" s="2">
        <f>'[1]2025年已发货'!E:E</f>
        <v>10</v>
      </c>
      <c r="F3893" s="4">
        <f>'[1]2025年已发货'!F:F</f>
        <v>45818</v>
      </c>
      <c r="G3893" s="2" t="str">
        <f>'[1]2025年已发货'!G:G</f>
        <v>（十九冶-江龙高速二分部）重庆市云阳县S305附近*龙角梁场</v>
      </c>
      <c r="H3893" s="2" t="str">
        <f>'[1]2025年已发货'!H:H</f>
        <v>张鹏</v>
      </c>
      <c r="I3893" s="2">
        <f>'[1]2025年已发货'!I:I</f>
        <v>18223006448</v>
      </c>
      <c r="J3893" s="2" vm="1" t="e">
        <f>_xlfn._xlws.FILTER(辅助信息!D:D,辅助信息!G:G=G3893)</f>
        <v>#VALUE!</v>
      </c>
    </row>
    <row r="3894" spans="1:10">
      <c r="A3894" s="2" t="str">
        <f>'[1]2025年已发货'!A:A</f>
        <v>晋邦</v>
      </c>
      <c r="B3894" s="2" t="str">
        <f>'[1]2025年已发货'!B:B</f>
        <v>螺纹钢</v>
      </c>
      <c r="C3894" s="2" t="str">
        <f>'[1]2025年已发货'!C:C</f>
        <v>HRB400E Φ16 9m</v>
      </c>
      <c r="D3894" s="2" t="str">
        <f>'[1]2025年已发货'!D:D</f>
        <v>吨</v>
      </c>
      <c r="E3894" s="2">
        <f>'[1]2025年已发货'!E:E</f>
        <v>25</v>
      </c>
      <c r="F3894" s="4">
        <f>'[1]2025年已发货'!F:F</f>
        <v>45818</v>
      </c>
      <c r="G3894" s="2" t="str">
        <f>'[1]2025年已发货'!G:G</f>
        <v>（十九冶-江龙高速二分部）重庆市云阳县S305附近*龙角梁场</v>
      </c>
      <c r="H3894" s="2" t="str">
        <f>'[1]2025年已发货'!H:H</f>
        <v>张鹏</v>
      </c>
      <c r="I3894" s="2">
        <f>'[1]2025年已发货'!I:I</f>
        <v>18223006448</v>
      </c>
      <c r="J3894" s="2" vm="1" t="e">
        <f>_xlfn._xlws.FILTER(辅助信息!D:D,辅助信息!G:G=G3894)</f>
        <v>#VALUE!</v>
      </c>
    </row>
    <row r="3895" spans="1:10">
      <c r="A3895" s="2" t="str">
        <f>'[1]2025年已发货'!A:A</f>
        <v>晋邦</v>
      </c>
      <c r="B3895" s="2" t="str">
        <f>'[1]2025年已发货'!B:B</f>
        <v>盘螺</v>
      </c>
      <c r="C3895" s="2" t="str">
        <f>'[1]2025年已发货'!C:C</f>
        <v>HRB400E Φ10</v>
      </c>
      <c r="D3895" s="2" t="str">
        <f>'[1]2025年已发货'!D:D</f>
        <v>吨</v>
      </c>
      <c r="E3895" s="2">
        <f>'[1]2025年已发货'!E:E</f>
        <v>15</v>
      </c>
      <c r="F3895" s="4">
        <f>'[1]2025年已发货'!F:F</f>
        <v>45818</v>
      </c>
      <c r="G3895" s="2" t="str">
        <f>'[1]2025年已发货'!G:G</f>
        <v>（十九冶-江龙高速二分部）重庆市云阳县宝坪镇双塆村*宝坪梁场</v>
      </c>
      <c r="H3895" s="2" t="str">
        <f>'[1]2025年已发货'!H:H</f>
        <v>张鹏</v>
      </c>
      <c r="I3895" s="2">
        <f>'[1]2025年已发货'!I:I</f>
        <v>18223006448</v>
      </c>
      <c r="J3895" s="2" vm="1" t="e">
        <f>_xlfn._xlws.FILTER(辅助信息!D:D,辅助信息!G:G=G3895)</f>
        <v>#VALUE!</v>
      </c>
    </row>
    <row r="3896" spans="1:10">
      <c r="A3896" s="2" t="str">
        <f>'[1]2025年已发货'!A:A</f>
        <v>晋邦</v>
      </c>
      <c r="B3896" s="2" t="str">
        <f>'[1]2025年已发货'!B:B</f>
        <v>螺纹钢</v>
      </c>
      <c r="C3896" s="2" t="str">
        <f>'[1]2025年已发货'!C:C</f>
        <v>HRB400E Φ12 9m</v>
      </c>
      <c r="D3896" s="2" t="str">
        <f>'[1]2025年已发货'!D:D</f>
        <v>吨</v>
      </c>
      <c r="E3896" s="2">
        <f>'[1]2025年已发货'!E:E</f>
        <v>8</v>
      </c>
      <c r="F3896" s="4">
        <f>'[1]2025年已发货'!F:F</f>
        <v>45818</v>
      </c>
      <c r="G3896" s="2" t="str">
        <f>'[1]2025年已发货'!G:G</f>
        <v>（十九冶-江龙高速二分部）重庆市云阳县宝坪镇双塆村*宝坪梁场</v>
      </c>
      <c r="H3896" s="2" t="str">
        <f>'[1]2025年已发货'!H:H</f>
        <v>张鹏</v>
      </c>
      <c r="I3896" s="2">
        <f>'[1]2025年已发货'!I:I</f>
        <v>18223006448</v>
      </c>
      <c r="J3896" s="2" vm="1" t="e">
        <f>_xlfn._xlws.FILTER(辅助信息!D:D,辅助信息!G:G=G3896)</f>
        <v>#VALUE!</v>
      </c>
    </row>
    <row r="3897" spans="1:10">
      <c r="A3897" s="2" t="str">
        <f>'[1]2025年已发货'!A:A</f>
        <v>晋邦</v>
      </c>
      <c r="B3897" s="2" t="str">
        <f>'[1]2025年已发货'!B:B</f>
        <v>螺纹钢</v>
      </c>
      <c r="C3897" s="2" t="str">
        <f>'[1]2025年已发货'!C:C</f>
        <v>HRB400E Φ16 9m</v>
      </c>
      <c r="D3897" s="2" t="str">
        <f>'[1]2025年已发货'!D:D</f>
        <v>吨</v>
      </c>
      <c r="E3897" s="2">
        <f>'[1]2025年已发货'!E:E</f>
        <v>35</v>
      </c>
      <c r="F3897" s="4">
        <f>'[1]2025年已发货'!F:F</f>
        <v>45818</v>
      </c>
      <c r="G3897" s="2" t="str">
        <f>'[1]2025年已发货'!G:G</f>
        <v>（十九冶-江龙高速二分部）重庆市云阳县宝坪镇双塆村*宝坪梁场</v>
      </c>
      <c r="H3897" s="2" t="str">
        <f>'[1]2025年已发货'!H:H</f>
        <v>张鹏</v>
      </c>
      <c r="I3897" s="2">
        <f>'[1]2025年已发货'!I:I</f>
        <v>18223006448</v>
      </c>
      <c r="J3897" s="2" vm="1" t="e">
        <f>_xlfn._xlws.FILTER(辅助信息!D:D,辅助信息!G:G=G3897)</f>
        <v>#VALUE!</v>
      </c>
    </row>
    <row r="3898" spans="1:10">
      <c r="A3898" s="2" t="str">
        <f>'[1]2025年已发货'!A:A</f>
        <v>钢固融</v>
      </c>
      <c r="B3898" s="2" t="str">
        <f>'[1]2025年已发货'!B:B</f>
        <v>盘螺</v>
      </c>
      <c r="C3898" s="2" t="str">
        <f>'[1]2025年已发货'!C:C</f>
        <v>HRB400E Φ6</v>
      </c>
      <c r="D3898" s="2" t="str">
        <f>'[1]2025年已发货'!D:D</f>
        <v>吨</v>
      </c>
      <c r="E3898" s="2">
        <f>'[1]2025年已发货'!E:E</f>
        <v>4</v>
      </c>
      <c r="F3898" s="4">
        <f>'[1]2025年已发货'!F:F</f>
        <v>45818</v>
      </c>
      <c r="G3898" s="2" t="str">
        <f>'[1]2025年已发货'!G:G</f>
        <v>（五局新津tod项目）成都市新津区旭辉天府未来城南(华金路南)</v>
      </c>
      <c r="H3898" s="2" t="str">
        <f>'[1]2025年已发货'!H:H</f>
        <v>戴军</v>
      </c>
      <c r="I3898" s="2">
        <f>'[1]2025年已发货'!I:I</f>
        <v>15984585768</v>
      </c>
      <c r="J3898" s="2" vm="1" t="e">
        <f>_xlfn._xlws.FILTER(辅助信息!D:D,辅助信息!G:G=G3898)</f>
        <v>#VALUE!</v>
      </c>
    </row>
    <row r="3899" spans="1:10">
      <c r="A3899" s="2" t="str">
        <f>'[1]2025年已发货'!A:A</f>
        <v>钢固融</v>
      </c>
      <c r="B3899" s="2" t="str">
        <f>'[1]2025年已发货'!B:B</f>
        <v>盘螺</v>
      </c>
      <c r="C3899" s="2" t="str">
        <f>'[1]2025年已发货'!C:C</f>
        <v>HRB400E Φ8</v>
      </c>
      <c r="D3899" s="2" t="str">
        <f>'[1]2025年已发货'!D:D</f>
        <v>吨</v>
      </c>
      <c r="E3899" s="2">
        <f>'[1]2025年已发货'!E:E</f>
        <v>40</v>
      </c>
      <c r="F3899" s="4">
        <f>'[1]2025年已发货'!F:F</f>
        <v>45818</v>
      </c>
      <c r="G3899" s="2" t="str">
        <f>'[1]2025年已发货'!G:G</f>
        <v>（五局新津tod项目）成都市新津区旭辉天府未来城南(华金路南)</v>
      </c>
      <c r="H3899" s="2" t="str">
        <f>'[1]2025年已发货'!H:H</f>
        <v>戴军</v>
      </c>
      <c r="I3899" s="2">
        <f>'[1]2025年已发货'!I:I</f>
        <v>15984585768</v>
      </c>
      <c r="J3899" s="2" vm="1" t="e">
        <f>_xlfn._xlws.FILTER(辅助信息!D:D,辅助信息!G:G=G3899)</f>
        <v>#VALUE!</v>
      </c>
    </row>
    <row r="3900" spans="1:10">
      <c r="A3900" s="2" t="str">
        <f>'[1]2025年已发货'!A:A</f>
        <v>钢固融</v>
      </c>
      <c r="B3900" s="2" t="str">
        <f>'[1]2025年已发货'!B:B</f>
        <v>盘螺</v>
      </c>
      <c r="C3900" s="2" t="str">
        <f>'[1]2025年已发货'!C:C</f>
        <v>HRB400E Φ10</v>
      </c>
      <c r="D3900" s="2" t="str">
        <f>'[1]2025年已发货'!D:D</f>
        <v>吨</v>
      </c>
      <c r="E3900" s="2">
        <f>'[1]2025年已发货'!E:E</f>
        <v>10</v>
      </c>
      <c r="F3900" s="4">
        <f>'[1]2025年已发货'!F:F</f>
        <v>45818</v>
      </c>
      <c r="G3900" s="2" t="str">
        <f>'[1]2025年已发货'!G:G</f>
        <v>（五局新津tod项目）成都市新津区旭辉天府未来城南(华金路南)</v>
      </c>
      <c r="H3900" s="2" t="str">
        <f>'[1]2025年已发货'!H:H</f>
        <v>戴军</v>
      </c>
      <c r="I3900" s="2">
        <f>'[1]2025年已发货'!I:I</f>
        <v>15984585768</v>
      </c>
      <c r="J3900" s="2" vm="1" t="e">
        <f>_xlfn._xlws.FILTER(辅助信息!D:D,辅助信息!G:G=G3900)</f>
        <v>#VALUE!</v>
      </c>
    </row>
    <row r="3901" spans="1:10">
      <c r="A3901" s="2" t="str">
        <f>'[1]2025年已发货'!A:A</f>
        <v>钢固融</v>
      </c>
      <c r="B3901" s="2" t="str">
        <f>'[1]2025年已发货'!B:B</f>
        <v>螺纹钢</v>
      </c>
      <c r="C3901" s="2" t="str">
        <f>'[1]2025年已发货'!C:C</f>
        <v>HRB400E Φ12 9m</v>
      </c>
      <c r="D3901" s="2" t="str">
        <f>'[1]2025年已发货'!D:D</f>
        <v>吨</v>
      </c>
      <c r="E3901" s="2">
        <f>'[1]2025年已发货'!E:E</f>
        <v>13</v>
      </c>
      <c r="F3901" s="4">
        <f>'[1]2025年已发货'!F:F</f>
        <v>45818</v>
      </c>
      <c r="G3901" s="2" t="str">
        <f>'[1]2025年已发货'!G:G</f>
        <v>（五局新津tod项目）成都市新津区旭辉天府未来城南(华金路南)</v>
      </c>
      <c r="H3901" s="2" t="str">
        <f>'[1]2025年已发货'!H:H</f>
        <v>戴军</v>
      </c>
      <c r="I3901" s="2">
        <f>'[1]2025年已发货'!I:I</f>
        <v>15984585768</v>
      </c>
      <c r="J3901" s="2" vm="1" t="e">
        <f>_xlfn._xlws.FILTER(辅助信息!D:D,辅助信息!G:G=G3901)</f>
        <v>#VALUE!</v>
      </c>
    </row>
    <row r="3902" spans="1:10">
      <c r="A3902" s="2" t="str">
        <f>'[1]2025年已发货'!A:A</f>
        <v>钢固融</v>
      </c>
      <c r="B3902" s="2" t="str">
        <f>'[1]2025年已发货'!B:B</f>
        <v>螺纹钢</v>
      </c>
      <c r="C3902" s="2" t="str">
        <f>'[1]2025年已发货'!C:C</f>
        <v>HRB400E Φ16 9m</v>
      </c>
      <c r="D3902" s="2" t="str">
        <f>'[1]2025年已发货'!D:D</f>
        <v>吨</v>
      </c>
      <c r="E3902" s="2">
        <f>'[1]2025年已发货'!E:E</f>
        <v>6</v>
      </c>
      <c r="F3902" s="4">
        <f>'[1]2025年已发货'!F:F</f>
        <v>45818</v>
      </c>
      <c r="G3902" s="2" t="str">
        <f>'[1]2025年已发货'!G:G</f>
        <v>（五局新津tod项目）成都市新津区旭辉天府未来城南(华金路南)</v>
      </c>
      <c r="H3902" s="2" t="str">
        <f>'[1]2025年已发货'!H:H</f>
        <v>戴军</v>
      </c>
      <c r="I3902" s="2">
        <f>'[1]2025年已发货'!I:I</f>
        <v>15984585768</v>
      </c>
      <c r="J3902" s="2" vm="1" t="e">
        <f>_xlfn._xlws.FILTER(辅助信息!D:D,辅助信息!G:G=G3902)</f>
        <v>#VALUE!</v>
      </c>
    </row>
    <row r="3903" spans="1:10">
      <c r="A3903" s="2" t="str">
        <f>'[1]2025年已发货'!A:A</f>
        <v>钢固融</v>
      </c>
      <c r="B3903" s="2" t="str">
        <f>'[1]2025年已发货'!B:B</f>
        <v>螺纹钢</v>
      </c>
      <c r="C3903" s="2" t="str">
        <f>'[1]2025年已发货'!C:C</f>
        <v>HRB400E Φ18 9m</v>
      </c>
      <c r="D3903" s="2" t="str">
        <f>'[1]2025年已发货'!D:D</f>
        <v>吨</v>
      </c>
      <c r="E3903" s="2">
        <f>'[1]2025年已发货'!E:E</f>
        <v>7</v>
      </c>
      <c r="F3903" s="4">
        <f>'[1]2025年已发货'!F:F</f>
        <v>45818</v>
      </c>
      <c r="G3903" s="2" t="str">
        <f>'[1]2025年已发货'!G:G</f>
        <v>（五局新津tod项目）成都市新津区旭辉天府未来城南(华金路南)</v>
      </c>
      <c r="H3903" s="2" t="str">
        <f>'[1]2025年已发货'!H:H</f>
        <v>戴军</v>
      </c>
      <c r="I3903" s="2">
        <f>'[1]2025年已发货'!I:I</f>
        <v>15984585768</v>
      </c>
      <c r="J3903" s="2" vm="1" t="e">
        <f>_xlfn._xlws.FILTER(辅助信息!D:D,辅助信息!G:G=G3903)</f>
        <v>#VALUE!</v>
      </c>
    </row>
    <row r="3904" spans="1:10">
      <c r="A3904" s="2" t="str">
        <f>'[1]2025年已发货'!A:A</f>
        <v>钢固融</v>
      </c>
      <c r="B3904" s="2" t="str">
        <f>'[1]2025年已发货'!B:B</f>
        <v>螺纹钢</v>
      </c>
      <c r="C3904" s="2" t="str">
        <f>'[1]2025年已发货'!C:C</f>
        <v>HRB400E Φ20 9m</v>
      </c>
      <c r="D3904" s="2" t="str">
        <f>'[1]2025年已发货'!D:D</f>
        <v>吨</v>
      </c>
      <c r="E3904" s="2">
        <f>'[1]2025年已发货'!E:E</f>
        <v>8</v>
      </c>
      <c r="F3904" s="4">
        <f>'[1]2025年已发货'!F:F</f>
        <v>45818</v>
      </c>
      <c r="G3904" s="2" t="str">
        <f>'[1]2025年已发货'!G:G</f>
        <v>（五局新津tod项目）成都市新津区旭辉天府未来城南(华金路南)</v>
      </c>
      <c r="H3904" s="2" t="str">
        <f>'[1]2025年已发货'!H:H</f>
        <v>戴军</v>
      </c>
      <c r="I3904" s="2">
        <f>'[1]2025年已发货'!I:I</f>
        <v>15984585768</v>
      </c>
      <c r="J3904" s="2" vm="1" t="e">
        <f>_xlfn._xlws.FILTER(辅助信息!D:D,辅助信息!G:G=G3904)</f>
        <v>#VALUE!</v>
      </c>
    </row>
    <row r="3905" spans="1:10">
      <c r="A3905" s="2" t="str">
        <f>'[1]2025年已发货'!A:A</f>
        <v>钢固融</v>
      </c>
      <c r="B3905" s="2" t="str">
        <f>'[1]2025年已发货'!B:B</f>
        <v>螺纹钢</v>
      </c>
      <c r="C3905" s="2" t="str">
        <f>'[1]2025年已发货'!C:C</f>
        <v>HRB400E Φ22 9m</v>
      </c>
      <c r="D3905" s="2" t="str">
        <f>'[1]2025年已发货'!D:D</f>
        <v>吨</v>
      </c>
      <c r="E3905" s="2">
        <f>'[1]2025年已发货'!E:E</f>
        <v>8</v>
      </c>
      <c r="F3905" s="4">
        <f>'[1]2025年已发货'!F:F</f>
        <v>45818</v>
      </c>
      <c r="G3905" s="2" t="str">
        <f>'[1]2025年已发货'!G:G</f>
        <v>（五局新津tod项目）成都市新津区旭辉天府未来城南(华金路南)</v>
      </c>
      <c r="H3905" s="2" t="str">
        <f>'[1]2025年已发货'!H:H</f>
        <v>戴军</v>
      </c>
      <c r="I3905" s="2">
        <f>'[1]2025年已发货'!I:I</f>
        <v>15984585768</v>
      </c>
      <c r="J3905" s="2" vm="1" t="e">
        <f>_xlfn._xlws.FILTER(辅助信息!D:D,辅助信息!G:G=G3905)</f>
        <v>#VALUE!</v>
      </c>
    </row>
    <row r="3906" spans="1:10">
      <c r="A3906" s="2" t="str">
        <f>'[1]2025年已发货'!A:A</f>
        <v>海南海控</v>
      </c>
      <c r="B3906" s="2" t="str">
        <f>'[1]2025年已发货'!B:B</f>
        <v>螺纹钢</v>
      </c>
      <c r="C3906" s="2" t="str">
        <f>'[1]2025年已发货'!C:C</f>
        <v>HRB400EФ12*9m</v>
      </c>
      <c r="D3906" s="2" t="str">
        <f>'[1]2025年已发货'!D:D</f>
        <v>吨</v>
      </c>
      <c r="E3906" s="2">
        <f>'[1]2025年已发货'!E:E</f>
        <v>2</v>
      </c>
      <c r="F3906" s="4">
        <f>'[1]2025年已发货'!F:F</f>
        <v>45818</v>
      </c>
      <c r="G3906" s="2" t="str">
        <f>'[1]2025年已发货'!G:G</f>
        <v>（中铁九桥康新高速TJ1-3标）四川省甘孜州康定市折多塘村车管所旁（使用德胜、威钢、成实）</v>
      </c>
      <c r="H3906" s="2" t="str">
        <f>'[1]2025年已发货'!H:H</f>
        <v>王营光</v>
      </c>
      <c r="I3906" s="2">
        <f>'[1]2025年已发货'!I:I</f>
        <v>13479287250</v>
      </c>
      <c r="J3906" s="2" vm="1" t="e">
        <f>_xlfn._xlws.FILTER(辅助信息!D:D,辅助信息!G:G=G3906)</f>
        <v>#VALUE!</v>
      </c>
    </row>
    <row r="3907" spans="1:10">
      <c r="A3907" s="2" t="str">
        <f>'[1]2025年已发货'!A:A</f>
        <v>海南海控</v>
      </c>
      <c r="B3907" s="2" t="str">
        <f>'[1]2025年已发货'!B:B</f>
        <v>螺纹钢</v>
      </c>
      <c r="C3907" s="2" t="str">
        <f>'[1]2025年已发货'!C:C</f>
        <v>HRB400EФ16*9m</v>
      </c>
      <c r="D3907" s="2" t="str">
        <f>'[1]2025年已发货'!D:D</f>
        <v>吨</v>
      </c>
      <c r="E3907" s="2">
        <f>'[1]2025年已发货'!E:E</f>
        <v>15</v>
      </c>
      <c r="F3907" s="4">
        <f>'[1]2025年已发货'!F:F</f>
        <v>45818</v>
      </c>
      <c r="G3907" s="2" t="str">
        <f>'[1]2025年已发货'!G:G</f>
        <v>（中铁九桥康新高速TJ1-3标）四川省甘孜州康定市折多塘村车管所旁（使用德胜、威钢、成实）</v>
      </c>
      <c r="H3907" s="2" t="str">
        <f>'[1]2025年已发货'!H:H</f>
        <v>王营光</v>
      </c>
      <c r="I3907" s="2">
        <f>'[1]2025年已发货'!I:I</f>
        <v>13479287250</v>
      </c>
      <c r="J3907" s="2" vm="1" t="e">
        <f>_xlfn._xlws.FILTER(辅助信息!D:D,辅助信息!G:G=G3907)</f>
        <v>#VALUE!</v>
      </c>
    </row>
    <row r="3908" spans="1:10">
      <c r="A3908" s="2" t="str">
        <f>'[1]2025年已发货'!A:A</f>
        <v>海南海控</v>
      </c>
      <c r="B3908" s="2" t="str">
        <f>'[1]2025年已发货'!B:B</f>
        <v>螺纹钢</v>
      </c>
      <c r="C3908" s="2" t="str">
        <f>'[1]2025年已发货'!C:C</f>
        <v>HRB400EФ18*12m</v>
      </c>
      <c r="D3908" s="2" t="str">
        <f>'[1]2025年已发货'!D:D</f>
        <v>吨</v>
      </c>
      <c r="E3908" s="2">
        <f>'[1]2025年已发货'!E:E</f>
        <v>2</v>
      </c>
      <c r="F3908" s="4">
        <f>'[1]2025年已发货'!F:F</f>
        <v>45818</v>
      </c>
      <c r="G3908" s="2" t="str">
        <f>'[1]2025年已发货'!G:G</f>
        <v>（中铁九桥康新高速TJ1-3标）四川省甘孜州康定市折多塘村车管所旁（使用德胜、威钢、成实）</v>
      </c>
      <c r="H3908" s="2" t="str">
        <f>'[1]2025年已发货'!H:H</f>
        <v>王营光</v>
      </c>
      <c r="I3908" s="2">
        <f>'[1]2025年已发货'!I:I</f>
        <v>13479287250</v>
      </c>
      <c r="J3908" s="2" vm="1" t="e">
        <f>_xlfn._xlws.FILTER(辅助信息!D:D,辅助信息!G:G=G3908)</f>
        <v>#VALUE!</v>
      </c>
    </row>
    <row r="3909" spans="1:10">
      <c r="A3909" s="2" t="str">
        <f>'[1]2025年已发货'!A:A</f>
        <v>海南海控</v>
      </c>
      <c r="B3909" s="2" t="str">
        <f>'[1]2025年已发货'!B:B</f>
        <v>螺纹钢</v>
      </c>
      <c r="C3909" s="2" t="str">
        <f>'[1]2025年已发货'!C:C</f>
        <v>HRB400EФ32*12m</v>
      </c>
      <c r="D3909" s="2" t="str">
        <f>'[1]2025年已发货'!D:D</f>
        <v>吨</v>
      </c>
      <c r="E3909" s="2">
        <f>'[1]2025年已发货'!E:E</f>
        <v>10</v>
      </c>
      <c r="F3909" s="4">
        <f>'[1]2025年已发货'!F:F</f>
        <v>45818</v>
      </c>
      <c r="G3909" s="2" t="str">
        <f>'[1]2025年已发货'!G:G</f>
        <v>（中铁九桥康新高速TJ1-3标）四川省甘孜州康定市折多塘村车管所旁（使用德胜、威钢、成实）</v>
      </c>
      <c r="H3909" s="2" t="str">
        <f>'[1]2025年已发货'!H:H</f>
        <v>王营光</v>
      </c>
      <c r="I3909" s="2">
        <f>'[1]2025年已发货'!I:I</f>
        <v>13479287250</v>
      </c>
      <c r="J3909" s="2" vm="1" t="e">
        <f>_xlfn._xlws.FILTER(辅助信息!D:D,辅助信息!G:G=G3909)</f>
        <v>#VALUE!</v>
      </c>
    </row>
    <row r="3910" spans="1:10">
      <c r="A3910" s="2" t="str">
        <f>'[1]2025年已发货'!A:A</f>
        <v>海南海控</v>
      </c>
      <c r="B3910" s="2" t="str">
        <f>'[1]2025年已发货'!B:B</f>
        <v>盘螺</v>
      </c>
      <c r="C3910" s="2" t="str">
        <f>'[1]2025年已发货'!C:C</f>
        <v>HRB400EФ8</v>
      </c>
      <c r="D3910" s="2" t="str">
        <f>'[1]2025年已发货'!D:D</f>
        <v>吨</v>
      </c>
      <c r="E3910" s="2">
        <f>'[1]2025年已发货'!E:E</f>
        <v>5</v>
      </c>
      <c r="F3910" s="4">
        <f>'[1]2025年已发货'!F:F</f>
        <v>45818</v>
      </c>
      <c r="G3910" s="2" t="str">
        <f>'[1]2025年已发货'!G:G</f>
        <v>（中铁九桥康新高速TJ1-3标）四川省甘孜州康定市折多塘村车管所旁（使用德胜、威钢、成实）</v>
      </c>
      <c r="H3910" s="2" t="str">
        <f>'[1]2025年已发货'!H:H</f>
        <v>王营光</v>
      </c>
      <c r="I3910" s="2">
        <f>'[1]2025年已发货'!I:I</f>
        <v>13479287250</v>
      </c>
      <c r="J3910" s="2" vm="1" t="e">
        <f>_xlfn._xlws.FILTER(辅助信息!D:D,辅助信息!G:G=G3910)</f>
        <v>#VALUE!</v>
      </c>
    </row>
    <row r="3911" spans="1:10">
      <c r="A3911" s="2" t="str">
        <f>'[1]2025年已发货'!A:A</f>
        <v>山东高速</v>
      </c>
      <c r="B3911" s="2" t="str">
        <f>'[1]2025年已发货'!B:B</f>
        <v>螺纹钢</v>
      </c>
      <c r="C3911" s="2" t="str">
        <f>'[1]2025年已发货'!C:C</f>
        <v>HRB500E Φ32×9米</v>
      </c>
      <c r="D3911" s="2" t="str">
        <f>'[1]2025年已发货'!D:D</f>
        <v>吨</v>
      </c>
      <c r="E3911" s="2">
        <f>'[1]2025年已发货'!E:E</f>
        <v>105</v>
      </c>
      <c r="F3911" s="4">
        <f>'[1]2025年已发货'!F:F</f>
        <v>45818</v>
      </c>
      <c r="G3911" s="2" t="str">
        <f>'[1]2025年已发货'!G:G</f>
        <v>（自永1标八局二分公司钢筋棚）四川省自贡市大安区牛佛镇</v>
      </c>
      <c r="H3911" s="2" t="str">
        <f>'[1]2025年已发货'!H:H</f>
        <v>王君杰</v>
      </c>
      <c r="I3911" s="2">
        <f>'[1]2025年已发货'!I:I</f>
        <v>18919619850</v>
      </c>
      <c r="J3911" s="2" vm="1" t="e">
        <f>_xlfn._xlws.FILTER(辅助信息!D:D,辅助信息!G:G=G3911)</f>
        <v>#VALUE!</v>
      </c>
    </row>
    <row r="3912" spans="1:10">
      <c r="A3912" s="2" t="str">
        <f>'[1]2025年已发货'!A:A</f>
        <v>湖北商贸</v>
      </c>
      <c r="B3912" s="2" t="str">
        <f>'[1]2025年已发货'!B:B</f>
        <v>高线</v>
      </c>
      <c r="C3912" s="2" t="str">
        <f>'[1]2025年已发货'!C:C</f>
        <v>HPB300Φ10</v>
      </c>
      <c r="D3912" s="2" t="str">
        <f>'[1]2025年已发货'!D:D</f>
        <v>吨</v>
      </c>
      <c r="E3912" s="2">
        <f>'[1]2025年已发货'!E:E</f>
        <v>17</v>
      </c>
      <c r="F3912" s="4">
        <f>'[1]2025年已发货'!F:F</f>
        <v>45818</v>
      </c>
      <c r="G3912" s="2" t="str">
        <f>'[1]2025年已发货'!G:G</f>
        <v>（中铁十局-资乐高速4标）四川省眉山市仁寿县彰加镇促进村中铁十局2#钢筋厂</v>
      </c>
      <c r="H3912" s="2" t="str">
        <f>'[1]2025年已发货'!H:H</f>
        <v>杨飞</v>
      </c>
      <c r="I3912" s="2">
        <f>'[1]2025年已发货'!I:I</f>
        <v>15667998777</v>
      </c>
      <c r="J3912" s="2" vm="1" t="e">
        <f>_xlfn._xlws.FILTER(辅助信息!D:D,辅助信息!G:G=G3912)</f>
        <v>#VALUE!</v>
      </c>
    </row>
    <row r="3913" spans="1:10">
      <c r="A3913" s="2" t="str">
        <f>'[1]2025年已发货'!A:A</f>
        <v>湖北商贸</v>
      </c>
      <c r="B3913" s="2" t="str">
        <f>'[1]2025年已发货'!B:B</f>
        <v>高线</v>
      </c>
      <c r="C3913" s="2" t="str">
        <f>'[1]2025年已发货'!C:C</f>
        <v>HPB300Φ12</v>
      </c>
      <c r="D3913" s="2" t="str">
        <f>'[1]2025年已发货'!D:D</f>
        <v>吨</v>
      </c>
      <c r="E3913" s="2">
        <f>'[1]2025年已发货'!E:E</f>
        <v>17</v>
      </c>
      <c r="F3913" s="4">
        <f>'[1]2025年已发货'!F:F</f>
        <v>45818</v>
      </c>
      <c r="G3913" s="2" t="str">
        <f>'[1]2025年已发货'!G:G</f>
        <v>（中铁十局-资乐高速4标）四川省眉山市仁寿县彰加镇促进村中铁十局2#钢筋厂</v>
      </c>
      <c r="H3913" s="2" t="str">
        <f>'[1]2025年已发货'!H:H</f>
        <v>杨飞</v>
      </c>
      <c r="I3913" s="2">
        <f>'[1]2025年已发货'!I:I</f>
        <v>15667998777</v>
      </c>
      <c r="J3913" s="2" vm="1" t="e">
        <f>_xlfn._xlws.FILTER(辅助信息!D:D,辅助信息!G:G=G3913)</f>
        <v>#VALUE!</v>
      </c>
    </row>
    <row r="3914" spans="1:10">
      <c r="A3914" s="2" t="str">
        <f>'[1]2025年已发货'!A:A</f>
        <v>湖北商贸</v>
      </c>
      <c r="B3914" s="2" t="str">
        <f>'[1]2025年已发货'!B:B</f>
        <v>螺纹钢</v>
      </c>
      <c r="C3914" s="2" t="str">
        <f>'[1]2025年已发货'!C:C</f>
        <v>HRB500E Φ25 12m</v>
      </c>
      <c r="D3914" s="2" t="str">
        <f>'[1]2025年已发货'!D:D</f>
        <v>吨</v>
      </c>
      <c r="E3914" s="2">
        <f>'[1]2025年已发货'!E:E</f>
        <v>35</v>
      </c>
      <c r="F3914" s="4">
        <f>'[1]2025年已发货'!F:F</f>
        <v>45818</v>
      </c>
      <c r="G3914" s="2" t="str">
        <f>'[1]2025年已发货'!G:G</f>
        <v>（中铁十局-资乐高速4标）四川省眉山市仁寿县彰加镇促进村中铁十局2#钢筋厂</v>
      </c>
      <c r="H3914" s="2" t="str">
        <f>'[1]2025年已发货'!H:H</f>
        <v>杨飞</v>
      </c>
      <c r="I3914" s="2">
        <f>'[1]2025年已发货'!I:I</f>
        <v>15667998777</v>
      </c>
      <c r="J3914" s="2" vm="1" t="e">
        <f>_xlfn._xlws.FILTER(辅助信息!D:D,辅助信息!G:G=G3914)</f>
        <v>#VALUE!</v>
      </c>
    </row>
    <row r="3915" spans="1:10">
      <c r="A3915" s="2" t="str">
        <f>'[1]2025年已发货'!A:A</f>
        <v>德胜</v>
      </c>
      <c r="B3915" s="2" t="str">
        <f>'[1]2025年已发货'!B:B</f>
        <v>螺纹钢</v>
      </c>
      <c r="C3915" s="2" t="str">
        <f>'[1]2025年已发货'!C:C</f>
        <v>HRB400E Φ16 9m</v>
      </c>
      <c r="D3915" s="2" t="str">
        <f>'[1]2025年已发货'!D:D</f>
        <v>吨</v>
      </c>
      <c r="E3915" s="2">
        <f>'[1]2025年已发货'!E:E</f>
        <v>35</v>
      </c>
      <c r="F3915" s="4">
        <f>'[1]2025年已发货'!F:F</f>
        <v>45818</v>
      </c>
      <c r="G3915" s="2" t="str">
        <f>'[1]2025年已发货'!G:G</f>
        <v>（中铁广州局-资乐高速5标）四川省乐山市井研县希望大道116号</v>
      </c>
      <c r="H3915" s="2" t="str">
        <f>'[1]2025年已发货'!H:H</f>
        <v>廖俊杰</v>
      </c>
      <c r="I3915" s="2">
        <f>'[1]2025年已发货'!I:I</f>
        <v>15775100965</v>
      </c>
      <c r="J3915" s="2" vm="1" t="e">
        <f>_xlfn._xlws.FILTER(辅助信息!D:D,辅助信息!G:G=G3915)</f>
        <v>#VALUE!</v>
      </c>
    </row>
    <row r="3916" spans="1:10">
      <c r="A3916" s="2" t="str">
        <f>'[1]2025年已发货'!A:A</f>
        <v>德胜</v>
      </c>
      <c r="B3916" s="2" t="str">
        <f>'[1]2025年已发货'!B:B</f>
        <v>螺纹钢</v>
      </c>
      <c r="C3916" s="2" t="str">
        <f>'[1]2025年已发货'!C:C</f>
        <v>HRB400E Φ16 12m</v>
      </c>
      <c r="D3916" s="2" t="str">
        <f>'[1]2025年已发货'!D:D</f>
        <v>吨</v>
      </c>
      <c r="E3916" s="2">
        <f>'[1]2025年已发货'!E:E</f>
        <v>35</v>
      </c>
      <c r="F3916" s="4">
        <f>'[1]2025年已发货'!F:F</f>
        <v>45818</v>
      </c>
      <c r="G3916" s="2" t="str">
        <f>'[1]2025年已发货'!G:G</f>
        <v>（中铁广州局-资乐高速5标）四川省乐山市井研县希望大道116号</v>
      </c>
      <c r="H3916" s="2" t="str">
        <f>'[1]2025年已发货'!H:H</f>
        <v>廖俊杰</v>
      </c>
      <c r="I3916" s="2">
        <f>'[1]2025年已发货'!I:I</f>
        <v>15775100965</v>
      </c>
      <c r="J3916" s="2" vm="1" t="e">
        <f>_xlfn._xlws.FILTER(辅助信息!D:D,辅助信息!G:G=G3916)</f>
        <v>#VALUE!</v>
      </c>
    </row>
    <row r="3917" spans="1:10">
      <c r="A3917" s="2" t="str">
        <f>'[1]2025年已发货'!A:A</f>
        <v>吉晨盛泰</v>
      </c>
      <c r="B3917" s="2" t="str">
        <f>'[1]2025年已发货'!B:B</f>
        <v>螺纹钢</v>
      </c>
      <c r="C3917" s="2" t="str">
        <f>'[1]2025年已发货'!C:C</f>
        <v>HRB400EΦ12</v>
      </c>
      <c r="D3917" s="2" t="str">
        <f>'[1]2025年已发货'!D:D</f>
        <v>吨</v>
      </c>
      <c r="E3917" s="2">
        <f>'[1]2025年已发货'!E:E</f>
        <v>70</v>
      </c>
      <c r="F3917" s="4">
        <f>'[1]2025年已发货'!F:F</f>
        <v>45818</v>
      </c>
      <c r="G3917" s="2" t="str">
        <f>'[1]2025年已发货'!G:G</f>
        <v>（中铁一局四公司西昭高速6标4分部）四川省凉山彝族自治州昭觉县杨日占里</v>
      </c>
      <c r="H3917" s="2" t="str">
        <f>'[1]2025年已发货'!H:H</f>
        <v>马占全</v>
      </c>
      <c r="I3917" s="2">
        <f>'[1]2025年已发货'!I:I</f>
        <v>18189516465</v>
      </c>
      <c r="J3917" s="2" vm="1" t="e">
        <f>_xlfn._xlws.FILTER(辅助信息!D:D,辅助信息!G:G=G3917)</f>
        <v>#VALUE!</v>
      </c>
    </row>
    <row r="3918" spans="1:10">
      <c r="A3918" s="2" t="str">
        <f>'[1]2025年已发货'!A:A</f>
        <v>吉晨盛泰</v>
      </c>
      <c r="B3918" s="2" t="str">
        <f>'[1]2025年已发货'!B:B</f>
        <v>盘圆</v>
      </c>
      <c r="C3918" s="2" t="str">
        <f>'[1]2025年已发货'!C:C</f>
        <v>HPB300EΦ8mm</v>
      </c>
      <c r="D3918" s="2" t="str">
        <f>'[1]2025年已发货'!D:D</f>
        <v>吨</v>
      </c>
      <c r="E3918" s="2">
        <f>'[1]2025年已发货'!E:E</f>
        <v>12</v>
      </c>
      <c r="F3918" s="4">
        <f>'[1]2025年已发货'!F:F</f>
        <v>45819</v>
      </c>
      <c r="G3918" s="2" t="str">
        <f>'[1]2025年已发货'!G:G</f>
        <v>（5标一分部十局第七公司）四川省凉山州布拖县委只洛乡委之洛村</v>
      </c>
      <c r="H3918" s="2" t="str">
        <f>'[1]2025年已发货'!H:H</f>
        <v>吴裕</v>
      </c>
      <c r="I3918" s="2">
        <f>'[1]2025年已发货'!I:I</f>
        <v>19802920715</v>
      </c>
      <c r="J3918" s="2" vm="1" t="e">
        <f>_xlfn._xlws.FILTER(辅助信息!D:D,辅助信息!G:G=G3918)</f>
        <v>#VALUE!</v>
      </c>
    </row>
    <row r="3919" spans="1:10">
      <c r="A3919" s="2" t="str">
        <f>'[1]2025年已发货'!A:A</f>
        <v>吉晨盛泰</v>
      </c>
      <c r="B3919" s="2" t="str">
        <f>'[1]2025年已发货'!B:B</f>
        <v>螺纹钢</v>
      </c>
      <c r="C3919" s="2" t="str">
        <f>'[1]2025年已发货'!C:C</f>
        <v>HRB400EΦ18mm</v>
      </c>
      <c r="D3919" s="2" t="str">
        <f>'[1]2025年已发货'!D:D</f>
        <v>吨</v>
      </c>
      <c r="E3919" s="2">
        <f>'[1]2025年已发货'!E:E</f>
        <v>23</v>
      </c>
      <c r="F3919" s="4">
        <f>'[1]2025年已发货'!F:F</f>
        <v>45819</v>
      </c>
      <c r="G3919" s="2" t="str">
        <f>'[1]2025年已发货'!G:G</f>
        <v>（5标一分部十局第七公司）四川省凉山州布拖县委只洛乡委之洛村</v>
      </c>
      <c r="H3919" s="2" t="str">
        <f>'[1]2025年已发货'!H:H</f>
        <v>吴裕</v>
      </c>
      <c r="I3919" s="2">
        <f>'[1]2025年已发货'!I:I</f>
        <v>19802920715</v>
      </c>
      <c r="J3919" s="2" vm="1" t="e">
        <f>_xlfn._xlws.FILTER(辅助信息!D:D,辅助信息!G:G=G3919)</f>
        <v>#VALUE!</v>
      </c>
    </row>
    <row r="3920" spans="1:10">
      <c r="A3920" s="2" t="str">
        <f>'[1]2025年已发货'!A:A</f>
        <v>吉晨盛泰</v>
      </c>
      <c r="B3920" s="2" t="str">
        <f>'[1]2025年已发货'!B:B</f>
        <v>螺纹钢</v>
      </c>
      <c r="C3920" s="2" t="str">
        <f>'[1]2025年已发货'!C:C</f>
        <v>HRB400EΦ12mm</v>
      </c>
      <c r="D3920" s="2" t="str">
        <f>'[1]2025年已发货'!D:D</f>
        <v>吨</v>
      </c>
      <c r="E3920" s="2">
        <f>'[1]2025年已发货'!E:E</f>
        <v>105</v>
      </c>
      <c r="F3920" s="4">
        <f>'[1]2025年已发货'!F:F</f>
        <v>45819</v>
      </c>
      <c r="G3920" s="2" t="str">
        <f>'[1]2025年已发货'!G:G</f>
        <v>（5标一分部十局第七公司）四川省凉山州布拖县委只洛乡委之洛村</v>
      </c>
      <c r="H3920" s="2" t="str">
        <f>'[1]2025年已发货'!H:H</f>
        <v>吴裕</v>
      </c>
      <c r="I3920" s="2">
        <f>'[1]2025年已发货'!I:I</f>
        <v>19802920715</v>
      </c>
      <c r="J3920" s="2" vm="1" t="e">
        <f>_xlfn._xlws.FILTER(辅助信息!D:D,辅助信息!G:G=G3920)</f>
        <v>#VALUE!</v>
      </c>
    </row>
    <row r="3921" spans="1:10">
      <c r="A3921" s="2" t="str">
        <f>'[1]2025年已发货'!A:A</f>
        <v>吉晨盛泰</v>
      </c>
      <c r="B3921" s="2" t="str">
        <f>'[1]2025年已发货'!B:B</f>
        <v>螺纹钢</v>
      </c>
      <c r="C3921" s="2" t="str">
        <f>'[1]2025年已发货'!C:C</f>
        <v>HRB400EΦ16mm</v>
      </c>
      <c r="D3921" s="2" t="str">
        <f>'[1]2025年已发货'!D:D</f>
        <v>吨</v>
      </c>
      <c r="E3921" s="2">
        <f>'[1]2025年已发货'!E:E</f>
        <v>105</v>
      </c>
      <c r="F3921" s="4">
        <f>'[1]2025年已发货'!F:F</f>
        <v>45819</v>
      </c>
      <c r="G3921" s="2" t="str">
        <f>'[1]2025年已发货'!G:G</f>
        <v>（5标一分部十局第七公司）四川省凉山州布拖县委只洛乡委之洛村</v>
      </c>
      <c r="H3921" s="2" t="str">
        <f>'[1]2025年已发货'!H:H</f>
        <v>吴裕</v>
      </c>
      <c r="I3921" s="2">
        <f>'[1]2025年已发货'!I:I</f>
        <v>19802920715</v>
      </c>
      <c r="J3921" s="2" vm="1" t="e">
        <f>_xlfn._xlws.FILTER(辅助信息!D:D,辅助信息!G:G=G3921)</f>
        <v>#VALUE!</v>
      </c>
    </row>
    <row r="3922" spans="1:10">
      <c r="A3922" s="2" t="str">
        <f>'[1]2025年已发货'!A:A</f>
        <v>陕钢</v>
      </c>
      <c r="B3922" s="2" t="str">
        <f>'[1]2025年已发货'!B:B</f>
        <v>盘螺</v>
      </c>
      <c r="C3922" s="2" t="str">
        <f>'[1]2025年已发货'!C:C</f>
        <v>HRB400E Φ8</v>
      </c>
      <c r="D3922" s="2" t="str">
        <f>'[1]2025年已发货'!D:D</f>
        <v>吨</v>
      </c>
      <c r="E3922" s="2">
        <f>'[1]2025年已发货'!E:E</f>
        <v>20</v>
      </c>
      <c r="F3922" s="4">
        <f>'[1]2025年已发货'!F:F</f>
        <v>45819</v>
      </c>
      <c r="G3922" s="2" t="str">
        <f>'[1]2025年已发货'!G:G</f>
        <v>（华西萌海科创农业生态谷）成都市简阳市白金山水库</v>
      </c>
      <c r="H3922" s="2" t="str">
        <f>'[1]2025年已发货'!H:H</f>
        <v>石清国</v>
      </c>
      <c r="I3922" s="2">
        <f>'[1]2025年已发货'!I:I</f>
        <v>13458642015</v>
      </c>
      <c r="J3922" s="2" t="str">
        <f>_xlfn._xlws.FILTER(辅助信息!D:D,辅助信息!G:G=G3922)</f>
        <v>华西萌海-科创农业生态谷</v>
      </c>
    </row>
    <row r="3923" spans="1:10">
      <c r="A3923" s="2" t="str">
        <f>'[1]2025年已发货'!A:A</f>
        <v>陕钢</v>
      </c>
      <c r="B3923" s="2" t="str">
        <f>'[1]2025年已发货'!B:B</f>
        <v>盘螺</v>
      </c>
      <c r="C3923" s="2" t="str">
        <f>'[1]2025年已发货'!C:C</f>
        <v>HRB400E Φ10</v>
      </c>
      <c r="D3923" s="2" t="str">
        <f>'[1]2025年已发货'!D:D</f>
        <v>吨</v>
      </c>
      <c r="E3923" s="2">
        <f>'[1]2025年已发货'!E:E</f>
        <v>8</v>
      </c>
      <c r="F3923" s="4">
        <f>'[1]2025年已发货'!F:F</f>
        <v>45819</v>
      </c>
      <c r="G3923" s="2" t="str">
        <f>'[1]2025年已发货'!G:G</f>
        <v>（华西萌海科创农业生态谷）成都市简阳市白金山水库</v>
      </c>
      <c r="H3923" s="2" t="str">
        <f>'[1]2025年已发货'!H:H</f>
        <v>石清国</v>
      </c>
      <c r="I3923" s="2">
        <f>'[1]2025年已发货'!I:I</f>
        <v>13458642015</v>
      </c>
      <c r="J3923" s="2" t="str">
        <f>_xlfn._xlws.FILTER(辅助信息!D:D,辅助信息!G:G=G3923)</f>
        <v>华西萌海-科创农业生态谷</v>
      </c>
    </row>
    <row r="3924" spans="1:10">
      <c r="A3924" s="2" t="str">
        <f>'[1]2025年已发货'!A:A</f>
        <v>陕钢</v>
      </c>
      <c r="B3924" s="2" t="str">
        <f>'[1]2025年已发货'!B:B</f>
        <v>螺纹钢</v>
      </c>
      <c r="C3924" s="2" t="str">
        <f>'[1]2025年已发货'!C:C</f>
        <v>HRB400E Φ12 9m</v>
      </c>
      <c r="D3924" s="2" t="str">
        <f>'[1]2025年已发货'!D:D</f>
        <v>吨</v>
      </c>
      <c r="E3924" s="2">
        <f>'[1]2025年已发货'!E:E</f>
        <v>4</v>
      </c>
      <c r="F3924" s="4">
        <f>'[1]2025年已发货'!F:F</f>
        <v>45819</v>
      </c>
      <c r="G3924" s="2" t="str">
        <f>'[1]2025年已发货'!G:G</f>
        <v>（华西萌海科创农业生态谷）成都市简阳市白金山水库</v>
      </c>
      <c r="H3924" s="2" t="str">
        <f>'[1]2025年已发货'!H:H</f>
        <v>石清国</v>
      </c>
      <c r="I3924" s="2">
        <f>'[1]2025年已发货'!I:I</f>
        <v>13458642015</v>
      </c>
      <c r="J3924" s="2" t="str">
        <f>_xlfn._xlws.FILTER(辅助信息!D:D,辅助信息!G:G=G3924)</f>
        <v>华西萌海-科创农业生态谷</v>
      </c>
    </row>
    <row r="3925" spans="1:10">
      <c r="A3925" s="2" t="str">
        <f>'[1]2025年已发货'!A:A</f>
        <v>陕钢</v>
      </c>
      <c r="B3925" s="2" t="str">
        <f>'[1]2025年已发货'!B:B</f>
        <v>螺纹钢</v>
      </c>
      <c r="C3925" s="2" t="str">
        <f>'[1]2025年已发货'!C:C</f>
        <v>HRB400E Φ14 9m</v>
      </c>
      <c r="D3925" s="2" t="str">
        <f>'[1]2025年已发货'!D:D</f>
        <v>吨</v>
      </c>
      <c r="E3925" s="2">
        <f>'[1]2025年已发货'!E:E</f>
        <v>3</v>
      </c>
      <c r="F3925" s="4">
        <f>'[1]2025年已发货'!F:F</f>
        <v>45819</v>
      </c>
      <c r="G3925" s="2" t="str">
        <f>'[1]2025年已发货'!G:G</f>
        <v>（华西萌海科创农业生态谷）成都市简阳市白金山水库</v>
      </c>
      <c r="H3925" s="2" t="str">
        <f>'[1]2025年已发货'!H:H</f>
        <v>石清国</v>
      </c>
      <c r="I3925" s="2">
        <f>'[1]2025年已发货'!I:I</f>
        <v>13458642015</v>
      </c>
      <c r="J3925" s="2" t="str">
        <f>_xlfn._xlws.FILTER(辅助信息!D:D,辅助信息!G:G=G3925)</f>
        <v>华西萌海-科创农业生态谷</v>
      </c>
    </row>
    <row r="3926" spans="1:10">
      <c r="A3926" s="2" t="str">
        <f>'[1]2025年已发货'!A:A</f>
        <v>润耀</v>
      </c>
      <c r="B3926" s="2" t="str">
        <f>'[1]2025年已发货'!B:B</f>
        <v>盘螺</v>
      </c>
      <c r="C3926" s="2" t="str">
        <f>'[1]2025年已发货'!C:C</f>
        <v>HRB400E Φ12</v>
      </c>
      <c r="D3926" s="2" t="str">
        <f>'[1]2025年已发货'!D:D</f>
        <v>吨</v>
      </c>
      <c r="E3926" s="2">
        <f>'[1]2025年已发货'!E:E</f>
        <v>30</v>
      </c>
      <c r="F3926" s="4">
        <f>'[1]2025年已发货'!F:F</f>
        <v>45819</v>
      </c>
      <c r="G3926" s="2" t="str">
        <f>'[1]2025年已发货'!G:G</f>
        <v>（华西简阳西城嘉苑）四川省成都市简阳市简城街道高屋村</v>
      </c>
      <c r="H3926" s="2" t="str">
        <f>'[1]2025年已发货'!H:H</f>
        <v>张瀚镭</v>
      </c>
      <c r="I3926" s="2">
        <f>'[1]2025年已发货'!I:I</f>
        <v>15884666220</v>
      </c>
      <c r="J3926" s="2" t="str">
        <f>_xlfn._xlws.FILTER(辅助信息!D:D,辅助信息!G:G=G3926)</f>
        <v>华西简阳西城嘉苑</v>
      </c>
    </row>
    <row r="3927" spans="1:10">
      <c r="A3927" s="2" t="str">
        <f>'[1]2025年已发货'!A:A</f>
        <v>润耀</v>
      </c>
      <c r="B3927" s="2" t="str">
        <f>'[1]2025年已发货'!B:B</f>
        <v>螺纹钢</v>
      </c>
      <c r="C3927" s="2" t="str">
        <f>'[1]2025年已发货'!C:C</f>
        <v>HRB400E Φ16 9m</v>
      </c>
      <c r="D3927" s="2" t="str">
        <f>'[1]2025年已发货'!D:D</f>
        <v>吨</v>
      </c>
      <c r="E3927" s="2">
        <f>'[1]2025年已发货'!E:E</f>
        <v>5</v>
      </c>
      <c r="F3927" s="4">
        <f>'[1]2025年已发货'!F:F</f>
        <v>45819</v>
      </c>
      <c r="G3927" s="2" t="str">
        <f>'[1]2025年已发货'!G:G</f>
        <v>（华西简阳西城嘉苑）四川省成都市简阳市简城街道高屋村</v>
      </c>
      <c r="H3927" s="2" t="str">
        <f>'[1]2025年已发货'!H:H</f>
        <v>张瀚镭</v>
      </c>
      <c r="I3927" s="2">
        <f>'[1]2025年已发货'!I:I</f>
        <v>15884666220</v>
      </c>
      <c r="J3927" s="2" t="str">
        <f>_xlfn._xlws.FILTER(辅助信息!D:D,辅助信息!G:G=G3927)</f>
        <v>华西简阳西城嘉苑</v>
      </c>
    </row>
    <row r="3928" spans="1:10">
      <c r="A3928" s="2" t="str">
        <f>'[1]2025年已发货'!A:A</f>
        <v>晋邦</v>
      </c>
      <c r="B3928" s="2" t="str">
        <f>'[1]2025年已发货'!B:B</f>
        <v>盘螺</v>
      </c>
      <c r="C3928" s="2" t="str">
        <f>'[1]2025年已发货'!C:C</f>
        <v>HRB400E Φ6</v>
      </c>
      <c r="D3928" s="2" t="str">
        <f>'[1]2025年已发货'!D:D</f>
        <v>吨</v>
      </c>
      <c r="E3928" s="2">
        <f>'[1]2025年已发货'!E:E</f>
        <v>3</v>
      </c>
      <c r="F3928" s="4">
        <f>'[1]2025年已发货'!F:F</f>
        <v>45819</v>
      </c>
      <c r="G3928" s="2" t="str">
        <f>'[1]2025年已发货'!G:G</f>
        <v>（华西萌海科创农业生态谷）成都市简阳市白金山水库</v>
      </c>
      <c r="H3928" s="2" t="str">
        <f>'[1]2025年已发货'!H:H</f>
        <v>石清国</v>
      </c>
      <c r="I3928" s="2">
        <f>'[1]2025年已发货'!I:I</f>
        <v>13458642015</v>
      </c>
      <c r="J3928" s="2" t="str">
        <f>_xlfn._xlws.FILTER(辅助信息!D:D,辅助信息!G:G=G3928)</f>
        <v>华西萌海-科创农业生态谷</v>
      </c>
    </row>
    <row r="3929" spans="1:10">
      <c r="A3929" s="2" t="str">
        <f>'[1]2025年已发货'!A:A</f>
        <v>晋邦</v>
      </c>
      <c r="B3929" s="2" t="str">
        <f>'[1]2025年已发货'!B:B</f>
        <v>盘螺</v>
      </c>
      <c r="C3929" s="2" t="str">
        <f>'[1]2025年已发货'!C:C</f>
        <v>HRB400E Φ8</v>
      </c>
      <c r="D3929" s="2" t="str">
        <f>'[1]2025年已发货'!D:D</f>
        <v>吨</v>
      </c>
      <c r="E3929" s="2">
        <f>'[1]2025年已发货'!E:E</f>
        <v>13</v>
      </c>
      <c r="F3929" s="4">
        <f>'[1]2025年已发货'!F:F</f>
        <v>45819</v>
      </c>
      <c r="G3929" s="2" t="str">
        <f>'[1]2025年已发货'!G:G</f>
        <v>（华西萌海科创农业生态谷）成都市简阳市白金山水库</v>
      </c>
      <c r="H3929" s="2" t="str">
        <f>'[1]2025年已发货'!H:H</f>
        <v>石清国</v>
      </c>
      <c r="I3929" s="2">
        <f>'[1]2025年已发货'!I:I</f>
        <v>13458642015</v>
      </c>
      <c r="J3929" s="2" t="str">
        <f>_xlfn._xlws.FILTER(辅助信息!D:D,辅助信息!G:G=G3929)</f>
        <v>华西萌海-科创农业生态谷</v>
      </c>
    </row>
    <row r="3930" spans="1:10">
      <c r="A3930" s="2" t="str">
        <f>'[1]2025年已发货'!A:A</f>
        <v>晋邦</v>
      </c>
      <c r="B3930" s="2" t="str">
        <f>'[1]2025年已发货'!B:B</f>
        <v>盘螺</v>
      </c>
      <c r="C3930" s="2" t="str">
        <f>'[1]2025年已发货'!C:C</f>
        <v>HRB400E Φ10</v>
      </c>
      <c r="D3930" s="2" t="str">
        <f>'[1]2025年已发货'!D:D</f>
        <v>吨</v>
      </c>
      <c r="E3930" s="2">
        <f>'[1]2025年已发货'!E:E</f>
        <v>8</v>
      </c>
      <c r="F3930" s="4">
        <f>'[1]2025年已发货'!F:F</f>
        <v>45819</v>
      </c>
      <c r="G3930" s="2" t="str">
        <f>'[1]2025年已发货'!G:G</f>
        <v>（华西萌海科创农业生态谷）成都市简阳市白金山水库</v>
      </c>
      <c r="H3930" s="2" t="str">
        <f>'[1]2025年已发货'!H:H</f>
        <v>石清国</v>
      </c>
      <c r="I3930" s="2">
        <f>'[1]2025年已发货'!I:I</f>
        <v>13458642015</v>
      </c>
      <c r="J3930" s="2" t="str">
        <f>_xlfn._xlws.FILTER(辅助信息!D:D,辅助信息!G:G=G3930)</f>
        <v>华西萌海-科创农业生态谷</v>
      </c>
    </row>
    <row r="3931" spans="1:10">
      <c r="A3931" s="2" t="str">
        <f>'[1]2025年已发货'!A:A</f>
        <v>晋邦</v>
      </c>
      <c r="B3931" s="2" t="str">
        <f>'[1]2025年已发货'!B:B</f>
        <v>螺纹钢</v>
      </c>
      <c r="C3931" s="2" t="str">
        <f>'[1]2025年已发货'!C:C</f>
        <v>HRB400E Φ12 9m</v>
      </c>
      <c r="D3931" s="2" t="str">
        <f>'[1]2025年已发货'!D:D</f>
        <v>吨</v>
      </c>
      <c r="E3931" s="2">
        <f>'[1]2025年已发货'!E:E</f>
        <v>6</v>
      </c>
      <c r="F3931" s="4">
        <f>'[1]2025年已发货'!F:F</f>
        <v>45819</v>
      </c>
      <c r="G3931" s="2" t="str">
        <f>'[1]2025年已发货'!G:G</f>
        <v>（华西萌海科创农业生态谷）成都市简阳市白金山水库</v>
      </c>
      <c r="H3931" s="2" t="str">
        <f>'[1]2025年已发货'!H:H</f>
        <v>石清国</v>
      </c>
      <c r="I3931" s="2">
        <f>'[1]2025年已发货'!I:I</f>
        <v>13458642015</v>
      </c>
      <c r="J3931" s="2" t="str">
        <f>_xlfn._xlws.FILTER(辅助信息!D:D,辅助信息!G:G=G3931)</f>
        <v>华西萌海-科创农业生态谷</v>
      </c>
    </row>
    <row r="3932" spans="1:10">
      <c r="A3932" s="2" t="str">
        <f>'[1]2025年已发货'!A:A</f>
        <v>晋邦</v>
      </c>
      <c r="B3932" s="2" t="str">
        <f>'[1]2025年已发货'!B:B</f>
        <v>螺纹钢</v>
      </c>
      <c r="C3932" s="2" t="str">
        <f>'[1]2025年已发货'!C:C</f>
        <v>HRB400E Φ14 9m</v>
      </c>
      <c r="D3932" s="2" t="str">
        <f>'[1]2025年已发货'!D:D</f>
        <v>吨</v>
      </c>
      <c r="E3932" s="2">
        <f>'[1]2025年已发货'!E:E</f>
        <v>3</v>
      </c>
      <c r="F3932" s="4">
        <f>'[1]2025年已发货'!F:F</f>
        <v>45819</v>
      </c>
      <c r="G3932" s="2" t="str">
        <f>'[1]2025年已发货'!G:G</f>
        <v>（华西萌海科创农业生态谷）成都市简阳市白金山水库</v>
      </c>
      <c r="H3932" s="2" t="str">
        <f>'[1]2025年已发货'!H:H</f>
        <v>石清国</v>
      </c>
      <c r="I3932" s="2">
        <f>'[1]2025年已发货'!I:I</f>
        <v>13458642015</v>
      </c>
      <c r="J3932" s="2" t="str">
        <f>_xlfn._xlws.FILTER(辅助信息!D:D,辅助信息!G:G=G3932)</f>
        <v>华西萌海-科创农业生态谷</v>
      </c>
    </row>
    <row r="3933" spans="1:10">
      <c r="A3933" s="2" t="str">
        <f>'[1]2025年已发货'!A:A</f>
        <v>晋邦</v>
      </c>
      <c r="B3933" s="2" t="str">
        <f>'[1]2025年已发货'!B:B</f>
        <v>螺纹钢</v>
      </c>
      <c r="C3933" s="2" t="str">
        <f>'[1]2025年已发货'!C:C</f>
        <v>HRB400E Φ28 9m</v>
      </c>
      <c r="D3933" s="2" t="str">
        <f>'[1]2025年已发货'!D:D</f>
        <v>吨</v>
      </c>
      <c r="E3933" s="2">
        <f>'[1]2025年已发货'!E:E</f>
        <v>3</v>
      </c>
      <c r="F3933" s="4">
        <f>'[1]2025年已发货'!F:F</f>
        <v>45819</v>
      </c>
      <c r="G3933" s="2" t="str">
        <f>'[1]2025年已发货'!G:G</f>
        <v>（华西萌海科创农业生态谷）成都市简阳市白金山水库</v>
      </c>
      <c r="H3933" s="2" t="str">
        <f>'[1]2025年已发货'!H:H</f>
        <v>石清国</v>
      </c>
      <c r="I3933" s="2">
        <f>'[1]2025年已发货'!I:I</f>
        <v>13458642015</v>
      </c>
      <c r="J3933" s="2" t="str">
        <f>_xlfn._xlws.FILTER(辅助信息!D:D,辅助信息!G:G=G3933)</f>
        <v>华西萌海-科创农业生态谷</v>
      </c>
    </row>
    <row r="3934" spans="1:10">
      <c r="A3934" s="2" t="str">
        <f>'[1]2025年已发货'!A:A</f>
        <v>德胜</v>
      </c>
      <c r="B3934" s="2" t="str">
        <f>'[1]2025年已发货'!B:B</f>
        <v>螺纹钢</v>
      </c>
      <c r="C3934" s="2" t="str">
        <f>'[1]2025年已发货'!C:C</f>
        <v>HRB500EФ22*9m</v>
      </c>
      <c r="D3934" s="2" t="str">
        <f>'[1]2025年已发货'!D:D</f>
        <v>吨</v>
      </c>
      <c r="E3934" s="2">
        <f>'[1]2025年已发货'!E:E</f>
        <v>35</v>
      </c>
      <c r="F3934" s="4">
        <f>'[1]2025年已发货'!F:F</f>
        <v>45819</v>
      </c>
      <c r="G3934" s="2" t="str">
        <f>'[1]2025年已发货'!G:G</f>
        <v>（中铁六局呼和公司康新高速TJ4-2标）四川省甘孜藏族自治州康定市新都桥镇东俄罗三村中建八局搅拌站旁</v>
      </c>
      <c r="H3934" s="2" t="str">
        <f>'[1]2025年已发货'!H:H</f>
        <v>王坤</v>
      </c>
      <c r="I3934" s="2">
        <f>'[1]2025年已发货'!I:I</f>
        <v>15647490007</v>
      </c>
      <c r="J3934" s="2" vm="1" t="e">
        <f>_xlfn._xlws.FILTER(辅助信息!D:D,辅助信息!G:G=G3934)</f>
        <v>#VALUE!</v>
      </c>
    </row>
    <row r="3935" spans="1:10">
      <c r="A3935" s="2" t="str">
        <f>'[1]2025年已发货'!A:A</f>
        <v>德胜</v>
      </c>
      <c r="B3935" s="2" t="str">
        <f>'[1]2025年已发货'!B:B</f>
        <v>螺纹钢</v>
      </c>
      <c r="C3935" s="2" t="str">
        <f>'[1]2025年已发货'!C:C</f>
        <v>HRB400EФ18*9m</v>
      </c>
      <c r="D3935" s="2" t="str">
        <f>'[1]2025年已发货'!D:D</f>
        <v>吨</v>
      </c>
      <c r="E3935" s="2">
        <f>'[1]2025年已发货'!E:E</f>
        <v>10</v>
      </c>
      <c r="F3935" s="4">
        <f>'[1]2025年已发货'!F:F</f>
        <v>45819</v>
      </c>
      <c r="G3935" s="2" t="str">
        <f>'[1]2025年已发货'!G:G</f>
        <v>（中铁六局呼和公司康新高速TJ4-2标）四川省甘孜藏族自治州康定市新都桥镇东俄罗三村中建八局搅拌站旁</v>
      </c>
      <c r="H3935" s="2" t="str">
        <f>'[1]2025年已发货'!H:H</f>
        <v>王龙</v>
      </c>
      <c r="I3935" s="2">
        <f>'[1]2025年已发货'!I:I</f>
        <v>18809490151</v>
      </c>
      <c r="J3935" s="2" vm="1" t="e">
        <f>_xlfn._xlws.FILTER(辅助信息!D:D,辅助信息!G:G=G3935)</f>
        <v>#VALUE!</v>
      </c>
    </row>
    <row r="3936" spans="1:10">
      <c r="A3936" s="2" t="str">
        <f>'[1]2025年已发货'!A:A</f>
        <v>德胜</v>
      </c>
      <c r="B3936" s="2" t="str">
        <f>'[1]2025年已发货'!B:B</f>
        <v>螺纹钢</v>
      </c>
      <c r="C3936" s="2" t="str">
        <f>'[1]2025年已发货'!C:C</f>
        <v>HRB400EФ20*9m</v>
      </c>
      <c r="D3936" s="2" t="str">
        <f>'[1]2025年已发货'!D:D</f>
        <v>吨</v>
      </c>
      <c r="E3936" s="2">
        <f>'[1]2025年已发货'!E:E</f>
        <v>25</v>
      </c>
      <c r="F3936" s="4">
        <f>'[1]2025年已发货'!F:F</f>
        <v>45819</v>
      </c>
      <c r="G3936" s="2" t="str">
        <f>'[1]2025年已发货'!G:G</f>
        <v>（中铁六局呼和公司康新高速TJ4-2标）四川省甘孜藏族自治州康定市新都桥镇东俄罗三村中建八局搅拌站旁</v>
      </c>
      <c r="H3936" s="2" t="str">
        <f>'[1]2025年已发货'!H:H</f>
        <v>王龙</v>
      </c>
      <c r="I3936" s="2">
        <f>'[1]2025年已发货'!I:I</f>
        <v>18809490151</v>
      </c>
      <c r="J3936" s="2" vm="1" t="e">
        <f>_xlfn._xlws.FILTER(辅助信息!D:D,辅助信息!G:G=G3936)</f>
        <v>#VALUE!</v>
      </c>
    </row>
    <row r="3937" spans="1:10">
      <c r="A3937" s="2" t="str">
        <f>'[1]2025年已发货'!A:A</f>
        <v>海南海控</v>
      </c>
      <c r="B3937" s="2" t="str">
        <f>'[1]2025年已发货'!B:B</f>
        <v>高线</v>
      </c>
      <c r="C3937" s="2" t="str">
        <f>'[1]2025年已发货'!C:C</f>
        <v>HPB300Ф8</v>
      </c>
      <c r="D3937" s="2" t="str">
        <f>'[1]2025年已发货'!D:D</f>
        <v>吨</v>
      </c>
      <c r="E3937" s="2">
        <f>'[1]2025年已发货'!E:E</f>
        <v>35</v>
      </c>
      <c r="F3937" s="4">
        <f>'[1]2025年已发货'!F:F</f>
        <v>45819</v>
      </c>
      <c r="G3937" s="2" t="str">
        <f>'[1]2025年已发货'!G:G</f>
        <v>（中铁六局呼和公司康新高速TJ4-2标）四川省甘孜藏族自治州康定市新都桥镇东俄罗三村中建八局搅拌站旁</v>
      </c>
      <c r="H3937" s="2" t="str">
        <f>'[1]2025年已发货'!H:H</f>
        <v>王龙</v>
      </c>
      <c r="I3937" s="2">
        <f>'[1]2025年已发货'!I:I</f>
        <v>18809490151</v>
      </c>
      <c r="J3937" s="2" vm="1" t="e">
        <f>_xlfn._xlws.FILTER(辅助信息!D:D,辅助信息!G:G=G3937)</f>
        <v>#VALUE!</v>
      </c>
    </row>
    <row r="3938" spans="1:10">
      <c r="A3938" s="2" t="str">
        <f>'[1]2025年已发货'!A:A</f>
        <v>润耀</v>
      </c>
      <c r="B3938" s="2" t="str">
        <f>'[1]2025年已发货'!B:B</f>
        <v>螺纹钢</v>
      </c>
      <c r="C3938" s="2" t="str">
        <f>'[1]2025年已发货'!C:C</f>
        <v>HRB400E Φ25 9m</v>
      </c>
      <c r="D3938" s="2" t="str">
        <f>'[1]2025年已发货'!D:D</f>
        <v>吨</v>
      </c>
      <c r="E3938" s="2">
        <f>'[1]2025年已发货'!E:E</f>
        <v>35</v>
      </c>
      <c r="F3938" s="4">
        <f>'[1]2025年已发货'!F:F</f>
        <v>45819</v>
      </c>
      <c r="G3938" s="2" t="str">
        <f>'[1]2025年已发货'!G:G</f>
        <v>（中铁北京局-资乐高速6标）四川省乐山市市中区土主镇资乐高速TJ6标项目试验室</v>
      </c>
      <c r="H3938" s="2" t="str">
        <f>'[1]2025年已发货'!H:H</f>
        <v>刘岩</v>
      </c>
      <c r="I3938" s="2">
        <f>'[1]2025年已发货'!I:I</f>
        <v>18543566469</v>
      </c>
      <c r="J3938" s="2" vm="1" t="e">
        <f>_xlfn._xlws.FILTER(辅助信息!D:D,辅助信息!G:G=G3938)</f>
        <v>#VALUE!</v>
      </c>
    </row>
    <row r="3939" spans="1:10">
      <c r="A3939" s="2" t="str">
        <f>'[1]2025年已发货'!A:A</f>
        <v>润耀</v>
      </c>
      <c r="B3939" s="2" t="str">
        <f>'[1]2025年已发货'!B:B</f>
        <v>螺纹钢</v>
      </c>
      <c r="C3939" s="2" t="str">
        <f>'[1]2025年已发货'!C:C</f>
        <v>HRB400E Φ16 9m</v>
      </c>
      <c r="D3939" s="2" t="str">
        <f>'[1]2025年已发货'!D:D</f>
        <v>吨</v>
      </c>
      <c r="E3939" s="2">
        <f>'[1]2025年已发货'!E:E</f>
        <v>35</v>
      </c>
      <c r="F3939" s="4">
        <f>'[1]2025年已发货'!F:F</f>
        <v>45819</v>
      </c>
      <c r="G3939" s="2" t="str">
        <f>'[1]2025年已发货'!G:G</f>
        <v>（中铁北京局-资乐高速6标）四川省乐山市市中区土主镇资乐高速TJ6标项目试验室</v>
      </c>
      <c r="H3939" s="2" t="str">
        <f>'[1]2025年已发货'!H:H</f>
        <v>刘岩</v>
      </c>
      <c r="I3939" s="2">
        <f>'[1]2025年已发货'!I:I</f>
        <v>18543566469</v>
      </c>
      <c r="J3939" s="2" vm="1" t="e">
        <f>_xlfn._xlws.FILTER(辅助信息!D:D,辅助信息!G:G=G3939)</f>
        <v>#VALUE!</v>
      </c>
    </row>
    <row r="3940" spans="1:10">
      <c r="A3940" s="2" t="str">
        <f>'[1]2025年已发货'!A:A</f>
        <v>润耀</v>
      </c>
      <c r="B3940" s="2" t="str">
        <f>'[1]2025年已发货'!B:B</f>
        <v>螺纹钢</v>
      </c>
      <c r="C3940" s="2" t="str">
        <f>'[1]2025年已发货'!C:C</f>
        <v>HRB400E Φ12 9m</v>
      </c>
      <c r="D3940" s="2" t="str">
        <f>'[1]2025年已发货'!D:D</f>
        <v>吨</v>
      </c>
      <c r="E3940" s="2">
        <f>'[1]2025年已发货'!E:E</f>
        <v>35</v>
      </c>
      <c r="F3940" s="4">
        <f>'[1]2025年已发货'!F:F</f>
        <v>45819</v>
      </c>
      <c r="G3940" s="2" t="str">
        <f>'[1]2025年已发货'!G:G</f>
        <v>（中铁北京局-资乐高速6标）四川省乐山市市中区土主镇资乐高速TJ6标项目试验室</v>
      </c>
      <c r="H3940" s="2" t="str">
        <f>'[1]2025年已发货'!H:H</f>
        <v>刘岩</v>
      </c>
      <c r="I3940" s="2">
        <f>'[1]2025年已发货'!I:I</f>
        <v>18543566469</v>
      </c>
      <c r="J3940" s="2" vm="1" t="e">
        <f>_xlfn._xlws.FILTER(辅助信息!D:D,辅助信息!G:G=G3940)</f>
        <v>#VALUE!</v>
      </c>
    </row>
    <row r="3941" spans="1:10">
      <c r="A3941" s="2" t="str">
        <f>'[1]2025年已发货'!A:A</f>
        <v>润耀</v>
      </c>
      <c r="B3941" s="2" t="str">
        <f>'[1]2025年已发货'!B:B</f>
        <v>螺纹钢</v>
      </c>
      <c r="C3941" s="2" t="str">
        <f>'[1]2025年已发货'!C:C</f>
        <v>HRB400E Φ28 12m</v>
      </c>
      <c r="D3941" s="2" t="str">
        <f>'[1]2025年已发货'!D:D</f>
        <v>吨</v>
      </c>
      <c r="E3941" s="2">
        <f>'[1]2025年已发货'!E:E</f>
        <v>17</v>
      </c>
      <c r="F3941" s="4">
        <f>'[1]2025年已发货'!F:F</f>
        <v>45819</v>
      </c>
      <c r="G3941" s="2" t="str">
        <f>'[1]2025年已发货'!G:G</f>
        <v>（中铁广州局-资乐高速5标）四川省乐山市井研县希望大道116号</v>
      </c>
      <c r="H3941" s="2" t="str">
        <f>'[1]2025年已发货'!H:H</f>
        <v>廖俊杰</v>
      </c>
      <c r="I3941" s="2">
        <f>'[1]2025年已发货'!I:I</f>
        <v>15775100965</v>
      </c>
      <c r="J3941" s="2" vm="1" t="e">
        <f>_xlfn._xlws.FILTER(辅助信息!D:D,辅助信息!G:G=G3941)</f>
        <v>#VALUE!</v>
      </c>
    </row>
    <row r="3942" spans="1:10">
      <c r="A3942" s="2" t="str">
        <f>'[1]2025年已发货'!A:A</f>
        <v>润耀</v>
      </c>
      <c r="B3942" s="2" t="str">
        <f>'[1]2025年已发货'!B:B</f>
        <v>螺纹钢</v>
      </c>
      <c r="C3942" s="2" t="str">
        <f>'[1]2025年已发货'!C:C</f>
        <v>HRB400E Φ22 12m</v>
      </c>
      <c r="D3942" s="2" t="str">
        <f>'[1]2025年已发货'!D:D</f>
        <v>吨</v>
      </c>
      <c r="E3942" s="2">
        <f>'[1]2025年已发货'!E:E</f>
        <v>17</v>
      </c>
      <c r="F3942" s="4">
        <f>'[1]2025年已发货'!F:F</f>
        <v>45819</v>
      </c>
      <c r="G3942" s="2" t="str">
        <f>'[1]2025年已发货'!G:G</f>
        <v>（中铁广州局-资乐高速5标）四川省乐山市井研县希望大道116号</v>
      </c>
      <c r="H3942" s="2" t="str">
        <f>'[1]2025年已发货'!H:H</f>
        <v>廖俊杰</v>
      </c>
      <c r="I3942" s="2">
        <f>'[1]2025年已发货'!I:I</f>
        <v>15775100965</v>
      </c>
      <c r="J3942" s="2" vm="1" t="e">
        <f>_xlfn._xlws.FILTER(辅助信息!D:D,辅助信息!G:G=G3942)</f>
        <v>#VALUE!</v>
      </c>
    </row>
    <row r="3943" spans="1:10">
      <c r="A3943" s="2" t="str">
        <f>'[1]2025年已发货'!A:A</f>
        <v>润耀</v>
      </c>
      <c r="B3943" s="2" t="str">
        <f>'[1]2025年已发货'!B:B</f>
        <v>螺纹钢</v>
      </c>
      <c r="C3943" s="2" t="str">
        <f>'[1]2025年已发货'!C:C</f>
        <v>HRB400E Φ25 9m</v>
      </c>
      <c r="D3943" s="2" t="str">
        <f>'[1]2025年已发货'!D:D</f>
        <v>吨</v>
      </c>
      <c r="E3943" s="2">
        <f>'[1]2025年已发货'!E:E</f>
        <v>35</v>
      </c>
      <c r="F3943" s="4">
        <f>'[1]2025年已发货'!F:F</f>
        <v>45819</v>
      </c>
      <c r="G3943" s="2" t="str">
        <f>'[1]2025年已发货'!G:G</f>
        <v>（中铁十局-资乐高速4标）四川省眉山市仁寿县彰加镇促进村中铁十局2#钢筋厂</v>
      </c>
      <c r="H3943" s="2" t="str">
        <f>'[1]2025年已发货'!H:H</f>
        <v>杨飞</v>
      </c>
      <c r="I3943" s="2">
        <f>'[1]2025年已发货'!I:I</f>
        <v>15667998777</v>
      </c>
      <c r="J3943" s="2" vm="1" t="e">
        <f>_xlfn._xlws.FILTER(辅助信息!D:D,辅助信息!G:G=G3943)</f>
        <v>#VALUE!</v>
      </c>
    </row>
    <row r="3944" spans="1:10">
      <c r="A3944" s="2" t="str">
        <f>'[1]2025年已发货'!A:A</f>
        <v>山东高速</v>
      </c>
      <c r="B3944" s="2" t="str">
        <f>'[1]2025年已发货'!B:B</f>
        <v>螺纹钢</v>
      </c>
      <c r="C3944" s="2" t="str">
        <f>'[1]2025年已发货'!C:C</f>
        <v>HRB400E Φ25×12米</v>
      </c>
      <c r="D3944" s="2" t="str">
        <f>'[1]2025年已发货'!D:D</f>
        <v>吨</v>
      </c>
      <c r="E3944" s="2">
        <f>'[1]2025年已发货'!E:E</f>
        <v>35</v>
      </c>
      <c r="F3944" s="4">
        <f>'[1]2025年已发货'!F:F</f>
        <v>45819</v>
      </c>
      <c r="G3944" s="2" t="str">
        <f>'[1]2025年已发货'!G:G</f>
        <v>（自永2标九局西南分公司钢筋棚）四川省自贡市骑龙镇大湾村</v>
      </c>
      <c r="H3944" s="2" t="str">
        <f>'[1]2025年已发货'!H:H</f>
        <v>高彦彬</v>
      </c>
      <c r="I3944" s="2">
        <f>'[1]2025年已发货'!I:I</f>
        <v>13835906370</v>
      </c>
      <c r="J3944" s="2" vm="1" t="e">
        <f>_xlfn._xlws.FILTER(辅助信息!D:D,辅助信息!G:G=G3944)</f>
        <v>#VALUE!</v>
      </c>
    </row>
    <row r="3945" spans="1:10">
      <c r="A3945" s="2" t="str">
        <f>'[1]2025年已发货'!A:A</f>
        <v>山东高速</v>
      </c>
      <c r="B3945" s="2" t="str">
        <f>'[1]2025年已发货'!B:B</f>
        <v>螺纹钢</v>
      </c>
      <c r="C3945" s="2" t="str">
        <f>'[1]2025年已发货'!C:C</f>
        <v>HRB500E Φ28×9米</v>
      </c>
      <c r="D3945" s="2" t="str">
        <f>'[1]2025年已发货'!D:D</f>
        <v>吨</v>
      </c>
      <c r="E3945" s="2">
        <f>'[1]2025年已发货'!E:E</f>
        <v>35</v>
      </c>
      <c r="F3945" s="4">
        <f>'[1]2025年已发货'!F:F</f>
        <v>45819</v>
      </c>
      <c r="G3945" s="2" t="str">
        <f>'[1]2025年已发货'!G:G</f>
        <v>（自永2标九局西南分公司钢筋棚）四川省自贡市骑龙镇大湾村</v>
      </c>
      <c r="H3945" s="2" t="str">
        <f>'[1]2025年已发货'!H:H</f>
        <v>高彦彬</v>
      </c>
      <c r="I3945" s="2">
        <f>'[1]2025年已发货'!I:I</f>
        <v>13835906370</v>
      </c>
      <c r="J3945" s="2" vm="1" t="e">
        <f>_xlfn._xlws.FILTER(辅助信息!D:D,辅助信息!G:G=G3945)</f>
        <v>#VALUE!</v>
      </c>
    </row>
    <row r="3946" spans="1:10">
      <c r="A3946" s="2" t="str">
        <f>'[1]2025年已发货'!A:A</f>
        <v>德胜</v>
      </c>
      <c r="B3946" s="2" t="str">
        <f>'[1]2025年已发货'!B:B</f>
        <v>螺纹钢</v>
      </c>
      <c r="C3946" s="2" t="str">
        <f>'[1]2025年已发货'!C:C</f>
        <v>HRB400EΦ12*12m</v>
      </c>
      <c r="D3946" s="2" t="str">
        <f>'[1]2025年已发货'!D:D</f>
        <v>吨</v>
      </c>
      <c r="E3946" s="2">
        <f>'[1]2025年已发货'!E:E</f>
        <v>8</v>
      </c>
      <c r="F3946" s="4">
        <f>'[1]2025年已发货'!F:F</f>
        <v>45819</v>
      </c>
      <c r="G3946" s="2" t="str">
        <f>'[1]2025年已发货'!G:G</f>
        <v>（中铁一局-大渡河项目）乐山市峨边县沙坪镇中铁一局钢筋加工厂（污水处理厂）</v>
      </c>
      <c r="H3946" s="2" t="str">
        <f>'[1]2025年已发货'!H:H</f>
        <v>冯雷</v>
      </c>
      <c r="I3946" s="2" t="str">
        <f>'[1]2025年已发货'!I:I</f>
        <v>18700069985</v>
      </c>
      <c r="J3946" s="2" vm="1" t="e">
        <f>_xlfn._xlws.FILTER(辅助信息!D:D,辅助信息!G:G=G3946)</f>
        <v>#VALUE!</v>
      </c>
    </row>
    <row r="3947" spans="1:10">
      <c r="A3947" s="2" t="str">
        <f>'[1]2025年已发货'!A:A</f>
        <v>德胜</v>
      </c>
      <c r="B3947" s="2" t="str">
        <f>'[1]2025年已发货'!B:B</f>
        <v>螺纹钢</v>
      </c>
      <c r="C3947" s="2" t="str">
        <f>'[1]2025年已发货'!C:C</f>
        <v>HRB400EΦ22*12m</v>
      </c>
      <c r="D3947" s="2" t="str">
        <f>'[1]2025年已发货'!D:D</f>
        <v>吨</v>
      </c>
      <c r="E3947" s="2">
        <f>'[1]2025年已发货'!E:E</f>
        <v>16</v>
      </c>
      <c r="F3947" s="4">
        <f>'[1]2025年已发货'!F:F</f>
        <v>45819</v>
      </c>
      <c r="G3947" s="2" t="str">
        <f>'[1]2025年已发货'!G:G</f>
        <v>（中铁一局-大渡河项目）乐山市峨边县沙坪镇中铁一局钢筋加工厂（污水处理厂）</v>
      </c>
      <c r="H3947" s="2" t="str">
        <f>'[1]2025年已发货'!H:H</f>
        <v>冯雷</v>
      </c>
      <c r="I3947" s="2" t="str">
        <f>'[1]2025年已发货'!I:I</f>
        <v>18700069985</v>
      </c>
      <c r="J3947" s="2" vm="1" t="e">
        <f>_xlfn._xlws.FILTER(辅助信息!D:D,辅助信息!G:G=G3947)</f>
        <v>#VALUE!</v>
      </c>
    </row>
    <row r="3948" spans="1:10">
      <c r="A3948" s="2" t="str">
        <f>'[1]2025年已发货'!A:A</f>
        <v>德胜</v>
      </c>
      <c r="B3948" s="2" t="str">
        <f>'[1]2025年已发货'!B:B</f>
        <v>螺纹钢</v>
      </c>
      <c r="C3948" s="2" t="str">
        <f>'[1]2025年已发货'!C:C</f>
        <v>HRB400EΦ25*12m</v>
      </c>
      <c r="D3948" s="2" t="str">
        <f>'[1]2025年已发货'!D:D</f>
        <v>吨</v>
      </c>
      <c r="E3948" s="2">
        <f>'[1]2025年已发货'!E:E</f>
        <v>8</v>
      </c>
      <c r="F3948" s="4">
        <f>'[1]2025年已发货'!F:F</f>
        <v>45819</v>
      </c>
      <c r="G3948" s="2" t="str">
        <f>'[1]2025年已发货'!G:G</f>
        <v>（中铁一局-大渡河项目）乐山市峨边县沙坪镇中铁一局钢筋加工厂（污水处理厂）</v>
      </c>
      <c r="H3948" s="2" t="str">
        <f>'[1]2025年已发货'!H:H</f>
        <v>冯雷</v>
      </c>
      <c r="I3948" s="2" t="str">
        <f>'[1]2025年已发货'!I:I</f>
        <v>18700069985</v>
      </c>
      <c r="J3948" s="2" vm="1" t="e">
        <f>_xlfn._xlws.FILTER(辅助信息!D:D,辅助信息!G:G=G3948)</f>
        <v>#VALUE!</v>
      </c>
    </row>
    <row r="3949" spans="1:10">
      <c r="A3949" s="2" t="str">
        <f>'[1]2025年已发货'!A:A</f>
        <v>德胜</v>
      </c>
      <c r="B3949" s="2" t="str">
        <f>'[1]2025年已发货'!B:B</f>
        <v>螺纹钢</v>
      </c>
      <c r="C3949" s="2" t="str">
        <f>'[1]2025年已发货'!C:C</f>
        <v>HRB400EΦ32*12m</v>
      </c>
      <c r="D3949" s="2" t="str">
        <f>'[1]2025年已发货'!D:D</f>
        <v>吨</v>
      </c>
      <c r="E3949" s="2">
        <f>'[1]2025年已发货'!E:E</f>
        <v>6</v>
      </c>
      <c r="F3949" s="4">
        <f>'[1]2025年已发货'!F:F</f>
        <v>45819</v>
      </c>
      <c r="G3949" s="2" t="str">
        <f>'[1]2025年已发货'!G:G</f>
        <v>（中铁一局-大渡河项目）乐山市峨边县沙坪镇中铁一局钢筋加工厂（污水处理厂）</v>
      </c>
      <c r="H3949" s="2" t="str">
        <f>'[1]2025年已发货'!H:H</f>
        <v>冯雷</v>
      </c>
      <c r="I3949" s="2" t="str">
        <f>'[1]2025年已发货'!I:I</f>
        <v>18700069985</v>
      </c>
      <c r="J3949" s="2" vm="1" t="e">
        <f>_xlfn._xlws.FILTER(辅助信息!D:D,辅助信息!G:G=G3949)</f>
        <v>#VALUE!</v>
      </c>
    </row>
    <row r="3950" spans="1:10">
      <c r="A3950" s="2" t="str">
        <f>'[1]2025年已发货'!A:A</f>
        <v>吉晨盛泰</v>
      </c>
      <c r="B3950" s="2" t="str">
        <f>'[1]2025年已发货'!B:B</f>
        <v>螺纹钢</v>
      </c>
      <c r="C3950" s="2" t="str">
        <f>'[1]2025年已发货'!C:C</f>
        <v>HRB400EФ12</v>
      </c>
      <c r="D3950" s="2" t="str">
        <f>'[1]2025年已发货'!D:D</f>
        <v>吨</v>
      </c>
      <c r="E3950" s="2">
        <f>'[1]2025年已发货'!E:E</f>
        <v>30</v>
      </c>
      <c r="F3950" s="4">
        <f>'[1]2025年已发货'!F:F</f>
        <v>45820</v>
      </c>
      <c r="G3950" s="2" t="str">
        <f>'[1]2025年已发货'!G:G</f>
        <v>凉山州昭觉县新城镇阿都马打中铁十局2#梁场（中铁十局西昭高速3号拌合站过磅）</v>
      </c>
      <c r="H3950" s="2" t="str">
        <f>'[1]2025年已发货'!H:H</f>
        <v>魏忠魁</v>
      </c>
      <c r="I3950" s="2">
        <f>'[1]2025年已发货'!I:I</f>
        <v>18229056777</v>
      </c>
      <c r="J3950" s="2" vm="1" t="e">
        <f>_xlfn._xlws.FILTER(辅助信息!D:D,辅助信息!G:G=G3950)</f>
        <v>#VALUE!</v>
      </c>
    </row>
    <row r="3951" spans="1:10">
      <c r="A3951" s="2" t="str">
        <f>'[1]2025年已发货'!A:A</f>
        <v>吉晨盛泰</v>
      </c>
      <c r="B3951" s="2" t="str">
        <f>'[1]2025年已发货'!B:B</f>
        <v>螺纹钢</v>
      </c>
      <c r="C3951" s="2" t="str">
        <f>'[1]2025年已发货'!C:C</f>
        <v>HRB400EФ14</v>
      </c>
      <c r="D3951" s="2" t="str">
        <f>'[1]2025年已发货'!D:D</f>
        <v>吨</v>
      </c>
      <c r="E3951" s="2">
        <f>'[1]2025年已发货'!E:E</f>
        <v>30</v>
      </c>
      <c r="F3951" s="4">
        <f>'[1]2025年已发货'!F:F</f>
        <v>45820</v>
      </c>
      <c r="G3951" s="2" t="str">
        <f>'[1]2025年已发货'!G:G</f>
        <v>凉山州昭觉县新城镇阿都马打中铁十局2#梁场（中铁十局西昭高速3号拌合站过磅）</v>
      </c>
      <c r="H3951" s="2" t="str">
        <f>'[1]2025年已发货'!H:H</f>
        <v>魏忠魁</v>
      </c>
      <c r="I3951" s="2">
        <f>'[1]2025年已发货'!I:I</f>
        <v>18229056777</v>
      </c>
      <c r="J3951" s="2" vm="1" t="e">
        <f>_xlfn._xlws.FILTER(辅助信息!D:D,辅助信息!G:G=G3951)</f>
        <v>#VALUE!</v>
      </c>
    </row>
    <row r="3952" spans="1:10">
      <c r="A3952" s="2" t="str">
        <f>'[1]2025年已发货'!A:A</f>
        <v>吉晨盛泰</v>
      </c>
      <c r="B3952" s="2" t="str">
        <f>'[1]2025年已发货'!B:B</f>
        <v>螺纹钢</v>
      </c>
      <c r="C3952" s="2" t="str">
        <f>'[1]2025年已发货'!C:C</f>
        <v>HRB400EФ16</v>
      </c>
      <c r="D3952" s="2" t="str">
        <f>'[1]2025年已发货'!D:D</f>
        <v>吨</v>
      </c>
      <c r="E3952" s="2">
        <f>'[1]2025年已发货'!E:E</f>
        <v>15</v>
      </c>
      <c r="F3952" s="4">
        <f>'[1]2025年已发货'!F:F</f>
        <v>45820</v>
      </c>
      <c r="G3952" s="2" t="str">
        <f>'[1]2025年已发货'!G:G</f>
        <v>凉山州昭觉县新城镇阿都马打中铁十局2#梁场（中铁十局西昭高速3号拌合站过磅）</v>
      </c>
      <c r="H3952" s="2" t="str">
        <f>'[1]2025年已发货'!H:H</f>
        <v>魏忠魁</v>
      </c>
      <c r="I3952" s="2">
        <f>'[1]2025年已发货'!I:I</f>
        <v>18229056777</v>
      </c>
      <c r="J3952" s="2" vm="1" t="e">
        <f>_xlfn._xlws.FILTER(辅助信息!D:D,辅助信息!G:G=G3952)</f>
        <v>#VALUE!</v>
      </c>
    </row>
    <row r="3953" spans="1:10">
      <c r="A3953" s="2" t="str">
        <f>'[1]2025年已发货'!A:A</f>
        <v>吉晨盛泰</v>
      </c>
      <c r="B3953" s="2" t="str">
        <f>'[1]2025年已发货'!B:B</f>
        <v>螺纹钢</v>
      </c>
      <c r="C3953" s="2" t="str">
        <f>'[1]2025年已发货'!C:C</f>
        <v>HRB500EФ32</v>
      </c>
      <c r="D3953" s="2" t="str">
        <f>'[1]2025年已发货'!D:D</f>
        <v>吨</v>
      </c>
      <c r="E3953" s="2">
        <f>'[1]2025年已发货'!E:E</f>
        <v>75</v>
      </c>
      <c r="F3953" s="4">
        <f>'[1]2025年已发货'!F:F</f>
        <v>45820</v>
      </c>
      <c r="G3953" s="2" t="str">
        <f>'[1]2025年已发货'!G:G</f>
        <v>凉山州昭觉县新城镇阿都马打中铁十局2#梁场（中铁十局西昭高速3号拌合站过磅）</v>
      </c>
      <c r="H3953" s="2" t="str">
        <f>'[1]2025年已发货'!H:H</f>
        <v>魏忠魁</v>
      </c>
      <c r="I3953" s="2">
        <f>'[1]2025年已发货'!I:I</f>
        <v>18229056777</v>
      </c>
      <c r="J3953" s="2" vm="1" t="e">
        <f>_xlfn._xlws.FILTER(辅助信息!D:D,辅助信息!G:G=G3953)</f>
        <v>#VALUE!</v>
      </c>
    </row>
    <row r="3954" spans="1:10">
      <c r="A3954" s="2" t="str">
        <f>'[1]2025年已发货'!A:A</f>
        <v>吉晨盛泰</v>
      </c>
      <c r="B3954" s="2" t="str">
        <f>'[1]2025年已发货'!B:B</f>
        <v>螺纹钢</v>
      </c>
      <c r="C3954" s="2" t="str">
        <f>'[1]2025年已发货'!C:C</f>
        <v>HRB400EФ12</v>
      </c>
      <c r="D3954" s="2" t="str">
        <f>'[1]2025年已发货'!D:D</f>
        <v>吨</v>
      </c>
      <c r="E3954" s="2">
        <f>'[1]2025年已发货'!E:E</f>
        <v>150</v>
      </c>
      <c r="F3954" s="4">
        <f>'[1]2025年已发货'!F:F</f>
        <v>45820</v>
      </c>
      <c r="G3954" s="2" t="str">
        <f>'[1]2025年已发货'!G:G</f>
        <v>凉山州昭觉县新城镇阿都马打中铁十局2#梁场（中铁十局西昭高速3号拌合站过磅）</v>
      </c>
      <c r="H3954" s="2" t="str">
        <f>'[1]2025年已发货'!H:H</f>
        <v>魏忠魁</v>
      </c>
      <c r="I3954" s="2">
        <f>'[1]2025年已发货'!I:I</f>
        <v>18229056777</v>
      </c>
      <c r="J3954" s="2" vm="1" t="e">
        <f>_xlfn._xlws.FILTER(辅助信息!D:D,辅助信息!G:G=G3954)</f>
        <v>#VALUE!</v>
      </c>
    </row>
    <row r="3955" spans="1:10">
      <c r="A3955" s="2" t="str">
        <f>'[1]2025年已发货'!A:A</f>
        <v>吉晨盛泰</v>
      </c>
      <c r="B3955" s="2" t="str">
        <f>'[1]2025年已发货'!B:B</f>
        <v>螺纹钢</v>
      </c>
      <c r="C3955" s="2" t="str">
        <f>'[1]2025年已发货'!C:C</f>
        <v>HRB400EФ16</v>
      </c>
      <c r="D3955" s="2" t="str">
        <f>'[1]2025年已发货'!D:D</f>
        <v>吨</v>
      </c>
      <c r="E3955" s="2">
        <f>'[1]2025年已发货'!E:E</f>
        <v>75</v>
      </c>
      <c r="F3955" s="4">
        <f>'[1]2025年已发货'!F:F</f>
        <v>45820</v>
      </c>
      <c r="G3955" s="2" t="str">
        <f>'[1]2025年已发货'!G:G</f>
        <v>凉山州昭觉县新城镇阿都马打中铁十局2#梁场（中铁十局西昭高速3号拌合站过磅）</v>
      </c>
      <c r="H3955" s="2" t="str">
        <f>'[1]2025年已发货'!H:H</f>
        <v>魏忠魁</v>
      </c>
      <c r="I3955" s="2">
        <f>'[1]2025年已发货'!I:I</f>
        <v>18229056777</v>
      </c>
      <c r="J3955" s="2" vm="1" t="e">
        <f>_xlfn._xlws.FILTER(辅助信息!D:D,辅助信息!G:G=G3955)</f>
        <v>#VALUE!</v>
      </c>
    </row>
    <row r="3956" spans="1:10">
      <c r="A3956" s="2" t="str">
        <f>'[1]2025年已发货'!A:A</f>
        <v>德胜恒嘉</v>
      </c>
      <c r="B3956" s="2" t="str">
        <f>'[1]2025年已发货'!B:B</f>
        <v>螺纹钢</v>
      </c>
      <c r="C3956" s="2" t="str">
        <f>'[1]2025年已发货'!C:C</f>
        <v>HRB400EФ18*9m</v>
      </c>
      <c r="D3956" s="2" t="str">
        <f>'[1]2025年已发货'!D:D</f>
        <v>吨</v>
      </c>
      <c r="E3956" s="2">
        <f>'[1]2025年已发货'!E:E</f>
        <v>70</v>
      </c>
      <c r="F3956" s="4">
        <f>'[1]2025年已发货'!F:F</f>
        <v>45820</v>
      </c>
      <c r="G3956" s="2" t="str">
        <f>'[1]2025年已发货'!G:G</f>
        <v>（中铁六局呼和公司康新高速TJ4-2标）四川省甘孜藏族自治州康定市新都桥镇东俄罗三村中建八局搅拌站旁</v>
      </c>
      <c r="H3956" s="2" t="str">
        <f>'[1]2025年已发货'!H:H</f>
        <v>王龙</v>
      </c>
      <c r="I3956" s="2">
        <f>'[1]2025年已发货'!I:I</f>
        <v>18809490151</v>
      </c>
      <c r="J3956" s="2" vm="1" t="e">
        <f>_xlfn._xlws.FILTER(辅助信息!D:D,辅助信息!G:G=G3956)</f>
        <v>#VALUE!</v>
      </c>
    </row>
    <row r="3957" spans="1:10">
      <c r="A3957" s="2" t="str">
        <f>'[1]2025年已发货'!A:A</f>
        <v>德胜恒嘉</v>
      </c>
      <c r="B3957" s="2" t="str">
        <f>'[1]2025年已发货'!B:B</f>
        <v>螺纹钢</v>
      </c>
      <c r="C3957" s="2" t="str">
        <f>'[1]2025年已发货'!C:C</f>
        <v>HRB500EФ28*9m</v>
      </c>
      <c r="D3957" s="2" t="str">
        <f>'[1]2025年已发货'!D:D</f>
        <v>吨</v>
      </c>
      <c r="E3957" s="2">
        <f>'[1]2025年已发货'!E:E</f>
        <v>35</v>
      </c>
      <c r="F3957" s="4">
        <f>'[1]2025年已发货'!F:F</f>
        <v>45820</v>
      </c>
      <c r="G3957" s="2" t="str">
        <f>'[1]2025年已发货'!G:G</f>
        <v>（中铁六局呼和公司康新高速TJ4-2标）四川省甘孜藏族自治州康定市新都桥镇东俄罗三村中建八局搅拌站旁</v>
      </c>
      <c r="H3957" s="2" t="str">
        <f>'[1]2025年已发货'!H:H</f>
        <v>王坤</v>
      </c>
      <c r="I3957" s="2">
        <f>'[1]2025年已发货'!I:I</f>
        <v>15647490007</v>
      </c>
      <c r="J3957" s="2" vm="1" t="e">
        <f>_xlfn._xlws.FILTER(辅助信息!D:D,辅助信息!G:G=G3957)</f>
        <v>#VALUE!</v>
      </c>
    </row>
    <row r="3958" spans="1:10">
      <c r="A3958" s="2" t="str">
        <f>'[1]2025年已发货'!A:A</f>
        <v>德胜恒嘉</v>
      </c>
      <c r="B3958" s="2" t="str">
        <f>'[1]2025年已发货'!B:B</f>
        <v>螺纹钢</v>
      </c>
      <c r="C3958" s="2" t="str">
        <f>'[1]2025年已发货'!C:C</f>
        <v>HRB500EФ22*9m</v>
      </c>
      <c r="D3958" s="2" t="str">
        <f>'[1]2025年已发货'!D:D</f>
        <v>吨</v>
      </c>
      <c r="E3958" s="2">
        <f>'[1]2025年已发货'!E:E</f>
        <v>35</v>
      </c>
      <c r="F3958" s="4">
        <f>'[1]2025年已发货'!F:F</f>
        <v>45820</v>
      </c>
      <c r="G3958" s="2" t="str">
        <f>'[1]2025年已发货'!G:G</f>
        <v>（中铁六局呼和公司康新高速TJ4-2标）四川省甘孜藏族自治州康定市新都桥镇东俄罗三村中建八局搅拌站旁</v>
      </c>
      <c r="H3958" s="2" t="str">
        <f>'[1]2025年已发货'!H:H</f>
        <v>王龙</v>
      </c>
      <c r="I3958" s="2">
        <f>'[1]2025年已发货'!I:I</f>
        <v>18809490151</v>
      </c>
      <c r="J3958" s="2" vm="1" t="e">
        <f>_xlfn._xlws.FILTER(辅助信息!D:D,辅助信息!G:G=G3958)</f>
        <v>#VALUE!</v>
      </c>
    </row>
    <row r="3959" spans="1:10">
      <c r="A3959" s="2" t="str">
        <f>'[1]2025年已发货'!A:A</f>
        <v>德胜恒嘉</v>
      </c>
      <c r="B3959" s="2" t="str">
        <f>'[1]2025年已发货'!B:B</f>
        <v>螺纹钢</v>
      </c>
      <c r="C3959" s="2" t="str">
        <f>'[1]2025年已发货'!C:C</f>
        <v>HRB400EФ20*9m</v>
      </c>
      <c r="D3959" s="2" t="str">
        <f>'[1]2025年已发货'!D:D</f>
        <v>吨</v>
      </c>
      <c r="E3959" s="2">
        <f>'[1]2025年已发货'!E:E</f>
        <v>35</v>
      </c>
      <c r="F3959" s="4">
        <f>'[1]2025年已发货'!F:F</f>
        <v>45820</v>
      </c>
      <c r="G3959" s="2" t="str">
        <f>'[1]2025年已发货'!G:G</f>
        <v>（中铁一局四公司康新高速TJ1-1标雅加梗隧道）四川省甘孜州康定市雅加梗路基</v>
      </c>
      <c r="H3959" s="2" t="str">
        <f>'[1]2025年已发货'!H:H</f>
        <v>范国义</v>
      </c>
      <c r="I3959" s="2">
        <f>'[1]2025年已发货'!I:I</f>
        <v>15897676433</v>
      </c>
      <c r="J3959" s="2" vm="1" t="e">
        <f>_xlfn._xlws.FILTER(辅助信息!D:D,辅助信息!G:G=G3959)</f>
        <v>#VALUE!</v>
      </c>
    </row>
    <row r="3960" spans="1:10">
      <c r="A3960" s="2" t="str">
        <f>'[1]2025年已发货'!A:A</f>
        <v>德胜恒嘉</v>
      </c>
      <c r="B3960" s="2" t="str">
        <f>'[1]2025年已发货'!B:B</f>
        <v>螺纹钢</v>
      </c>
      <c r="C3960" s="2" t="str">
        <f>'[1]2025年已发货'!C:C</f>
        <v>HRB400EФ18*9m</v>
      </c>
      <c r="D3960" s="2" t="str">
        <f>'[1]2025年已发货'!D:D</f>
        <v>吨</v>
      </c>
      <c r="E3960" s="2">
        <f>'[1]2025年已发货'!E:E</f>
        <v>35</v>
      </c>
      <c r="F3960" s="4">
        <f>'[1]2025年已发货'!F:F</f>
        <v>45820</v>
      </c>
      <c r="G3960" s="2" t="str">
        <f>'[1]2025年已发货'!G:G</f>
        <v>（中铁一局四公司康新高速TJ1-1标雅加梗隧道）四川省甘孜州康定市雅加梗路基</v>
      </c>
      <c r="H3960" s="2" t="str">
        <f>'[1]2025年已发货'!H:H</f>
        <v>范国义</v>
      </c>
      <c r="I3960" s="2">
        <f>'[1]2025年已发货'!I:I</f>
        <v>15897676433</v>
      </c>
      <c r="J3960" s="2" vm="1" t="e">
        <f>_xlfn._xlws.FILTER(辅助信息!D:D,辅助信息!G:G=G3960)</f>
        <v>#VALUE!</v>
      </c>
    </row>
    <row r="3961" spans="1:10">
      <c r="A3961" s="2" t="str">
        <f>'[1]2025年已发货'!A:A</f>
        <v>润耀</v>
      </c>
      <c r="B3961" s="2" t="str">
        <f>'[1]2025年已发货'!B:B</f>
        <v>盘螺</v>
      </c>
      <c r="C3961" s="2" t="str">
        <f>'[1]2025年已发货'!C:C</f>
        <v>HRB400E Φ8</v>
      </c>
      <c r="D3961" s="2" t="str">
        <f>'[1]2025年已发货'!D:D</f>
        <v>吨</v>
      </c>
      <c r="E3961" s="2">
        <f>'[1]2025年已发货'!E:E</f>
        <v>5</v>
      </c>
      <c r="F3961" s="4">
        <f>'[1]2025年已发货'!F:F</f>
        <v>45820</v>
      </c>
      <c r="G3961" s="2" t="str">
        <f>'[1]2025年已发货'!G:G</f>
        <v>（华西简阳西城嘉苑）四川省成都市简阳市简城街道高屋村</v>
      </c>
      <c r="H3961" s="2" t="str">
        <f>'[1]2025年已发货'!H:H</f>
        <v>张瀚镭</v>
      </c>
      <c r="I3961" s="2">
        <f>'[1]2025年已发货'!I:I</f>
        <v>15884666220</v>
      </c>
      <c r="J3961" s="2" t="str">
        <f>_xlfn._xlws.FILTER(辅助信息!D:D,辅助信息!G:G=G3961)</f>
        <v>华西简阳西城嘉苑</v>
      </c>
    </row>
    <row r="3962" spans="1:10">
      <c r="A3962" s="2" t="str">
        <f>'[1]2025年已发货'!A:A</f>
        <v>润耀</v>
      </c>
      <c r="B3962" s="2" t="str">
        <f>'[1]2025年已发货'!B:B</f>
        <v>盘螺</v>
      </c>
      <c r="C3962" s="2" t="str">
        <f>'[1]2025年已发货'!C:C</f>
        <v>HRB400E Φ10</v>
      </c>
      <c r="D3962" s="2" t="str">
        <f>'[1]2025年已发货'!D:D</f>
        <v>吨</v>
      </c>
      <c r="E3962" s="2">
        <f>'[1]2025年已发货'!E:E</f>
        <v>15</v>
      </c>
      <c r="F3962" s="4">
        <f>'[1]2025年已发货'!F:F</f>
        <v>45820</v>
      </c>
      <c r="G3962" s="2" t="str">
        <f>'[1]2025年已发货'!G:G</f>
        <v>（华西简阳西城嘉苑）四川省成都市简阳市简城街道高屋村</v>
      </c>
      <c r="H3962" s="2" t="str">
        <f>'[1]2025年已发货'!H:H</f>
        <v>张瀚镭</v>
      </c>
      <c r="I3962" s="2">
        <f>'[1]2025年已发货'!I:I</f>
        <v>15884666220</v>
      </c>
      <c r="J3962" s="2" t="str">
        <f>_xlfn._xlws.FILTER(辅助信息!D:D,辅助信息!G:G=G3962)</f>
        <v>华西简阳西城嘉苑</v>
      </c>
    </row>
    <row r="3963" spans="1:10">
      <c r="A3963" s="2" t="str">
        <f>'[1]2025年已发货'!A:A</f>
        <v>润耀</v>
      </c>
      <c r="B3963" s="2" t="str">
        <f>'[1]2025年已发货'!B:B</f>
        <v>盘螺</v>
      </c>
      <c r="C3963" s="2" t="str">
        <f>'[1]2025年已发货'!C:C</f>
        <v>HRB400E Φ12</v>
      </c>
      <c r="D3963" s="2" t="str">
        <f>'[1]2025年已发货'!D:D</f>
        <v>吨</v>
      </c>
      <c r="E3963" s="2">
        <f>'[1]2025年已发货'!E:E</f>
        <v>2.5</v>
      </c>
      <c r="F3963" s="4">
        <f>'[1]2025年已发货'!F:F</f>
        <v>45820</v>
      </c>
      <c r="G3963" s="2" t="str">
        <f>'[1]2025年已发货'!G:G</f>
        <v>（华西简阳西城嘉苑）四川省成都市简阳市简城街道高屋村</v>
      </c>
      <c r="H3963" s="2" t="str">
        <f>'[1]2025年已发货'!H:H</f>
        <v>张瀚镭</v>
      </c>
      <c r="I3963" s="2">
        <f>'[1]2025年已发货'!I:I</f>
        <v>15884666220</v>
      </c>
      <c r="J3963" s="2" t="str">
        <f>_xlfn._xlws.FILTER(辅助信息!D:D,辅助信息!G:G=G3963)</f>
        <v>华西简阳西城嘉苑</v>
      </c>
    </row>
    <row r="3964" spans="1:10">
      <c r="A3964" s="2" t="str">
        <f>'[1]2025年已发货'!A:A</f>
        <v>润耀</v>
      </c>
      <c r="B3964" s="2" t="str">
        <f>'[1]2025年已发货'!B:B</f>
        <v>螺纹钢</v>
      </c>
      <c r="C3964" s="2" t="str">
        <f>'[1]2025年已发货'!C:C</f>
        <v>HRB400E Φ16 9m</v>
      </c>
      <c r="D3964" s="2" t="str">
        <f>'[1]2025年已发货'!D:D</f>
        <v>吨</v>
      </c>
      <c r="E3964" s="2">
        <f>'[1]2025年已发货'!E:E</f>
        <v>15</v>
      </c>
      <c r="F3964" s="4">
        <f>'[1]2025年已发货'!F:F</f>
        <v>45820</v>
      </c>
      <c r="G3964" s="2" t="str">
        <f>'[1]2025年已发货'!G:G</f>
        <v>（华西简阳西城嘉苑）四川省成都市简阳市简城街道高屋村</v>
      </c>
      <c r="H3964" s="2" t="str">
        <f>'[1]2025年已发货'!H:H</f>
        <v>张瀚镭</v>
      </c>
      <c r="I3964" s="2">
        <f>'[1]2025年已发货'!I:I</f>
        <v>15884666220</v>
      </c>
      <c r="J3964" s="2" t="str">
        <f>_xlfn._xlws.FILTER(辅助信息!D:D,辅助信息!G:G=G3964)</f>
        <v>华西简阳西城嘉苑</v>
      </c>
    </row>
    <row r="3965" spans="1:10">
      <c r="A3965" s="2" t="str">
        <f>'[1]2025年已发货'!A:A</f>
        <v>润耀</v>
      </c>
      <c r="B3965" s="2" t="str">
        <f>'[1]2025年已发货'!B:B</f>
        <v>盘螺</v>
      </c>
      <c r="C3965" s="2" t="str">
        <f>'[1]2025年已发货'!C:C</f>
        <v>HRB400E Φ8</v>
      </c>
      <c r="D3965" s="2" t="str">
        <f>'[1]2025年已发货'!D:D</f>
        <v>吨</v>
      </c>
      <c r="E3965" s="2">
        <f>'[1]2025年已发货'!E:E</f>
        <v>20</v>
      </c>
      <c r="F3965" s="4">
        <f>'[1]2025年已发货'!F:F</f>
        <v>45820</v>
      </c>
      <c r="G3965" s="2" t="str">
        <f>'[1]2025年已发货'!G:G</f>
        <v>（华西简阳西城嘉苑）四川省成都市简阳市简城街道高屋村</v>
      </c>
      <c r="H3965" s="2" t="str">
        <f>'[1]2025年已发货'!H:H</f>
        <v>张瀚镭</v>
      </c>
      <c r="I3965" s="2">
        <f>'[1]2025年已发货'!I:I</f>
        <v>15884666220</v>
      </c>
      <c r="J3965" s="2" t="str">
        <f>_xlfn._xlws.FILTER(辅助信息!D:D,辅助信息!G:G=G3965)</f>
        <v>华西简阳西城嘉苑</v>
      </c>
    </row>
    <row r="3966" spans="1:10">
      <c r="A3966" s="2" t="str">
        <f>'[1]2025年已发货'!A:A</f>
        <v>润耀</v>
      </c>
      <c r="B3966" s="2" t="str">
        <f>'[1]2025年已发货'!B:B</f>
        <v>盘螺</v>
      </c>
      <c r="C3966" s="2" t="str">
        <f>'[1]2025年已发货'!C:C</f>
        <v>HRB400E Φ12</v>
      </c>
      <c r="D3966" s="2" t="str">
        <f>'[1]2025年已发货'!D:D</f>
        <v>吨</v>
      </c>
      <c r="E3966" s="2">
        <f>'[1]2025年已发货'!E:E</f>
        <v>45</v>
      </c>
      <c r="F3966" s="4">
        <f>'[1]2025年已发货'!F:F</f>
        <v>45820</v>
      </c>
      <c r="G3966" s="2" t="str">
        <f>'[1]2025年已发货'!G:G</f>
        <v>（华西简阳西城嘉苑）四川省成都市简阳市简城街道高屋村</v>
      </c>
      <c r="H3966" s="2" t="str">
        <f>'[1]2025年已发货'!H:H</f>
        <v>张瀚镭</v>
      </c>
      <c r="I3966" s="2">
        <f>'[1]2025年已发货'!I:I</f>
        <v>15884666220</v>
      </c>
      <c r="J3966" s="2" t="str">
        <f>_xlfn._xlws.FILTER(辅助信息!D:D,辅助信息!G:G=G3966)</f>
        <v>华西简阳西城嘉苑</v>
      </c>
    </row>
    <row r="3967" spans="1:10">
      <c r="A3967" s="2" t="str">
        <f>'[1]2025年已发货'!A:A</f>
        <v>润耀</v>
      </c>
      <c r="B3967" s="2" t="str">
        <f>'[1]2025年已发货'!B:B</f>
        <v>螺纹钢</v>
      </c>
      <c r="C3967" s="2" t="str">
        <f>'[1]2025年已发货'!C:C</f>
        <v>HRB400E Φ14 9m</v>
      </c>
      <c r="D3967" s="2" t="str">
        <f>'[1]2025年已发货'!D:D</f>
        <v>吨</v>
      </c>
      <c r="E3967" s="2">
        <f>'[1]2025年已发货'!E:E</f>
        <v>8</v>
      </c>
      <c r="F3967" s="4">
        <f>'[1]2025年已发货'!F:F</f>
        <v>45820</v>
      </c>
      <c r="G3967" s="2" t="str">
        <f>'[1]2025年已发货'!G:G</f>
        <v>（华西简阳西城嘉苑）四川省成都市简阳市简城街道高屋村</v>
      </c>
      <c r="H3967" s="2" t="str">
        <f>'[1]2025年已发货'!H:H</f>
        <v>张瀚镭</v>
      </c>
      <c r="I3967" s="2">
        <f>'[1]2025年已发货'!I:I</f>
        <v>15884666220</v>
      </c>
      <c r="J3967" s="2" t="str">
        <f>_xlfn._xlws.FILTER(辅助信息!D:D,辅助信息!G:G=G3967)</f>
        <v>华西简阳西城嘉苑</v>
      </c>
    </row>
    <row r="3968" spans="1:10">
      <c r="A3968" s="2" t="str">
        <f>'[1]2025年已发货'!A:A</f>
        <v>润耀</v>
      </c>
      <c r="B3968" s="2" t="str">
        <f>'[1]2025年已发货'!B:B</f>
        <v>螺纹钢</v>
      </c>
      <c r="C3968" s="2" t="str">
        <f>'[1]2025年已发货'!C:C</f>
        <v>HRB400E Φ16 9m</v>
      </c>
      <c r="D3968" s="2" t="str">
        <f>'[1]2025年已发货'!D:D</f>
        <v>吨</v>
      </c>
      <c r="E3968" s="2">
        <f>'[1]2025年已发货'!E:E</f>
        <v>10</v>
      </c>
      <c r="F3968" s="4">
        <f>'[1]2025年已发货'!F:F</f>
        <v>45820</v>
      </c>
      <c r="G3968" s="2" t="str">
        <f>'[1]2025年已发货'!G:G</f>
        <v>（华西简阳西城嘉苑）四川省成都市简阳市简城街道高屋村</v>
      </c>
      <c r="H3968" s="2" t="str">
        <f>'[1]2025年已发货'!H:H</f>
        <v>张瀚镭</v>
      </c>
      <c r="I3968" s="2">
        <f>'[1]2025年已发货'!I:I</f>
        <v>15884666220</v>
      </c>
      <c r="J3968" s="2" t="str">
        <f>_xlfn._xlws.FILTER(辅助信息!D:D,辅助信息!G:G=G3968)</f>
        <v>华西简阳西城嘉苑</v>
      </c>
    </row>
    <row r="3969" spans="1:10">
      <c r="A3969" s="2" t="str">
        <f>'[1]2025年已发货'!A:A</f>
        <v>润耀</v>
      </c>
      <c r="B3969" s="2" t="str">
        <f>'[1]2025年已发货'!B:B</f>
        <v>螺纹钢</v>
      </c>
      <c r="C3969" s="2" t="str">
        <f>'[1]2025年已发货'!C:C</f>
        <v>HRB400E Φ18 9m</v>
      </c>
      <c r="D3969" s="2" t="str">
        <f>'[1]2025年已发货'!D:D</f>
        <v>吨</v>
      </c>
      <c r="E3969" s="2">
        <f>'[1]2025年已发货'!E:E</f>
        <v>5</v>
      </c>
      <c r="F3969" s="4">
        <f>'[1]2025年已发货'!F:F</f>
        <v>45820</v>
      </c>
      <c r="G3969" s="2" t="str">
        <f>'[1]2025年已发货'!G:G</f>
        <v>（华西简阳西城嘉苑）四川省成都市简阳市简城街道高屋村</v>
      </c>
      <c r="H3969" s="2" t="str">
        <f>'[1]2025年已发货'!H:H</f>
        <v>张瀚镭</v>
      </c>
      <c r="I3969" s="2">
        <f>'[1]2025年已发货'!I:I</f>
        <v>15884666220</v>
      </c>
      <c r="J3969" s="2" t="str">
        <f>_xlfn._xlws.FILTER(辅助信息!D:D,辅助信息!G:G=G3969)</f>
        <v>华西简阳西城嘉苑</v>
      </c>
    </row>
    <row r="3970" spans="1:10">
      <c r="A3970" s="2" t="str">
        <f>'[1]2025年已发货'!A:A</f>
        <v>润耀</v>
      </c>
      <c r="B3970" s="2" t="str">
        <f>'[1]2025年已发货'!B:B</f>
        <v>螺纹钢</v>
      </c>
      <c r="C3970" s="2" t="str">
        <f>'[1]2025年已发货'!C:C</f>
        <v>HRB400E Φ20 9m</v>
      </c>
      <c r="D3970" s="2" t="str">
        <f>'[1]2025年已发货'!D:D</f>
        <v>吨</v>
      </c>
      <c r="E3970" s="2">
        <f>'[1]2025年已发货'!E:E</f>
        <v>5</v>
      </c>
      <c r="F3970" s="4">
        <f>'[1]2025年已发货'!F:F</f>
        <v>45820</v>
      </c>
      <c r="G3970" s="2" t="str">
        <f>'[1]2025年已发货'!G:G</f>
        <v>（华西简阳西城嘉苑）四川省成都市简阳市简城街道高屋村</v>
      </c>
      <c r="H3970" s="2" t="str">
        <f>'[1]2025年已发货'!H:H</f>
        <v>张瀚镭</v>
      </c>
      <c r="I3970" s="2">
        <f>'[1]2025年已发货'!I:I</f>
        <v>15884666220</v>
      </c>
      <c r="J3970" s="2" t="str">
        <f>_xlfn._xlws.FILTER(辅助信息!D:D,辅助信息!G:G=G3970)</f>
        <v>华西简阳西城嘉苑</v>
      </c>
    </row>
    <row r="3971" spans="1:10">
      <c r="A3971" s="2" t="str">
        <f>'[1]2025年已发货'!A:A</f>
        <v>润耀</v>
      </c>
      <c r="B3971" s="2" t="str">
        <f>'[1]2025年已发货'!B:B</f>
        <v>螺纹钢</v>
      </c>
      <c r="C3971" s="2" t="str">
        <f>'[1]2025年已发货'!C:C</f>
        <v>HRB500E Φ16</v>
      </c>
      <c r="D3971" s="2" t="str">
        <f>'[1]2025年已发货'!D:D</f>
        <v>吨</v>
      </c>
      <c r="E3971" s="2">
        <f>'[1]2025年已发货'!E:E</f>
        <v>7.5</v>
      </c>
      <c r="F3971" s="4">
        <f>'[1]2025年已发货'!F:F</f>
        <v>45820</v>
      </c>
      <c r="G3971" s="2" t="str">
        <f>'[1]2025年已发货'!G:G</f>
        <v>（华西简阳西城嘉苑）四川省成都市简阳市简城街道高屋村</v>
      </c>
      <c r="H3971" s="2" t="str">
        <f>'[1]2025年已发货'!H:H</f>
        <v>张瀚镭</v>
      </c>
      <c r="I3971" s="2">
        <f>'[1]2025年已发货'!I:I</f>
        <v>15884666220</v>
      </c>
      <c r="J3971" s="2" t="str">
        <f>_xlfn._xlws.FILTER(辅助信息!D:D,辅助信息!G:G=G3971)</f>
        <v>华西简阳西城嘉苑</v>
      </c>
    </row>
    <row r="3972" spans="1:10">
      <c r="A3972" s="2" t="str">
        <f>'[1]2025年已发货'!A:A</f>
        <v>润耀</v>
      </c>
      <c r="B3972" s="2" t="str">
        <f>'[1]2025年已发货'!B:B</f>
        <v>螺纹钢</v>
      </c>
      <c r="C3972" s="2" t="str">
        <f>'[1]2025年已发货'!C:C</f>
        <v>HRB500E Φ18</v>
      </c>
      <c r="D3972" s="2" t="str">
        <f>'[1]2025年已发货'!D:D</f>
        <v>吨</v>
      </c>
      <c r="E3972" s="2">
        <f>'[1]2025年已发货'!E:E</f>
        <v>2.5</v>
      </c>
      <c r="F3972" s="4">
        <f>'[1]2025年已发货'!F:F</f>
        <v>45820</v>
      </c>
      <c r="G3972" s="2" t="str">
        <f>'[1]2025年已发货'!G:G</f>
        <v>（华西简阳西城嘉苑）四川省成都市简阳市简城街道高屋村</v>
      </c>
      <c r="H3972" s="2" t="str">
        <f>'[1]2025年已发货'!H:H</f>
        <v>张瀚镭</v>
      </c>
      <c r="I3972" s="2">
        <f>'[1]2025年已发货'!I:I</f>
        <v>15884666220</v>
      </c>
      <c r="J3972" s="2" t="str">
        <f>_xlfn._xlws.FILTER(辅助信息!D:D,辅助信息!G:G=G3972)</f>
        <v>华西简阳西城嘉苑</v>
      </c>
    </row>
    <row r="3973" spans="1:10">
      <c r="A3973" s="2" t="str">
        <f>'[1]2025年已发货'!A:A</f>
        <v>润耀</v>
      </c>
      <c r="B3973" s="2" t="str">
        <f>'[1]2025年已发货'!B:B</f>
        <v>螺纹钢</v>
      </c>
      <c r="C3973" s="2" t="str">
        <f>'[1]2025年已发货'!C:C</f>
        <v>HRB500E Φ20</v>
      </c>
      <c r="D3973" s="2" t="str">
        <f>'[1]2025年已发货'!D:D</f>
        <v>吨</v>
      </c>
      <c r="E3973" s="2">
        <f>'[1]2025年已发货'!E:E</f>
        <v>13.5</v>
      </c>
      <c r="F3973" s="4">
        <f>'[1]2025年已发货'!F:F</f>
        <v>45820</v>
      </c>
      <c r="G3973" s="2" t="str">
        <f>'[1]2025年已发货'!G:G</f>
        <v>（华西简阳西城嘉苑）四川省成都市简阳市简城街道高屋村</v>
      </c>
      <c r="H3973" s="2" t="str">
        <f>'[1]2025年已发货'!H:H</f>
        <v>张瀚镭</v>
      </c>
      <c r="I3973" s="2">
        <f>'[1]2025年已发货'!I:I</f>
        <v>15884666220</v>
      </c>
      <c r="J3973" s="2" t="str">
        <f>_xlfn._xlws.FILTER(辅助信息!D:D,辅助信息!G:G=G3973)</f>
        <v>华西简阳西城嘉苑</v>
      </c>
    </row>
    <row r="3974" spans="1:10">
      <c r="A3974" s="2" t="str">
        <f>'[1]2025年已发货'!A:A</f>
        <v>润耀</v>
      </c>
      <c r="B3974" s="2" t="str">
        <f>'[1]2025年已发货'!B:B</f>
        <v>螺纹钢</v>
      </c>
      <c r="C3974" s="2" t="str">
        <f>'[1]2025年已发货'!C:C</f>
        <v>HRB500E Φ22</v>
      </c>
      <c r="D3974" s="2" t="str">
        <f>'[1]2025年已发货'!D:D</f>
        <v>吨</v>
      </c>
      <c r="E3974" s="2">
        <f>'[1]2025年已发货'!E:E</f>
        <v>2.5</v>
      </c>
      <c r="F3974" s="4">
        <f>'[1]2025年已发货'!F:F</f>
        <v>45820</v>
      </c>
      <c r="G3974" s="2" t="str">
        <f>'[1]2025年已发货'!G:G</f>
        <v>（华西简阳西城嘉苑）四川省成都市简阳市简城街道高屋村</v>
      </c>
      <c r="H3974" s="2" t="str">
        <f>'[1]2025年已发货'!H:H</f>
        <v>张瀚镭</v>
      </c>
      <c r="I3974" s="2">
        <f>'[1]2025年已发货'!I:I</f>
        <v>15884666220</v>
      </c>
      <c r="J3974" s="2" t="str">
        <f>_xlfn._xlws.FILTER(辅助信息!D:D,辅助信息!G:G=G3974)</f>
        <v>华西简阳西城嘉苑</v>
      </c>
    </row>
    <row r="3975" spans="1:10">
      <c r="A3975" s="2" t="str">
        <f>'[1]2025年已发货'!A:A</f>
        <v>润耀</v>
      </c>
      <c r="B3975" s="2" t="str">
        <f>'[1]2025年已发货'!B:B</f>
        <v>螺纹钢</v>
      </c>
      <c r="C3975" s="2" t="str">
        <f>'[1]2025年已发货'!C:C</f>
        <v>HRB500E Φ25</v>
      </c>
      <c r="D3975" s="2" t="str">
        <f>'[1]2025年已发货'!D:D</f>
        <v>吨</v>
      </c>
      <c r="E3975" s="2">
        <f>'[1]2025年已发货'!E:E</f>
        <v>16.5</v>
      </c>
      <c r="F3975" s="4">
        <f>'[1]2025年已发货'!F:F</f>
        <v>45820</v>
      </c>
      <c r="G3975" s="2" t="str">
        <f>'[1]2025年已发货'!G:G</f>
        <v>（华西简阳西城嘉苑）四川省成都市简阳市简城街道高屋村</v>
      </c>
      <c r="H3975" s="2" t="str">
        <f>'[1]2025年已发货'!H:H</f>
        <v>张瀚镭</v>
      </c>
      <c r="I3975" s="2">
        <f>'[1]2025年已发货'!I:I</f>
        <v>15884666220</v>
      </c>
      <c r="J3975" s="2" t="str">
        <f>_xlfn._xlws.FILTER(辅助信息!D:D,辅助信息!G:G=G3975)</f>
        <v>华西简阳西城嘉苑</v>
      </c>
    </row>
    <row r="3976" spans="1:10">
      <c r="A3976" s="2" t="str">
        <f>'[1]2025年已发货'!A:A</f>
        <v>山东高速</v>
      </c>
      <c r="B3976" s="2" t="str">
        <f>'[1]2025年已发货'!B:B</f>
        <v>高线</v>
      </c>
      <c r="C3976" s="2" t="str">
        <f>'[1]2025年已发货'!C:C</f>
        <v>HPB300Φ10</v>
      </c>
      <c r="D3976" s="2" t="str">
        <f>'[1]2025年已发货'!D:D</f>
        <v>吨</v>
      </c>
      <c r="E3976" s="2">
        <f>'[1]2025年已发货'!E:E</f>
        <v>17</v>
      </c>
      <c r="F3976" s="4">
        <f>'[1]2025年已发货'!F:F</f>
        <v>45820</v>
      </c>
      <c r="G3976" s="2" t="str">
        <f>'[1]2025年已发货'!G:G</f>
        <v>（中铁广州局-成渝扩容2标）四川省资阳市雁江区南双路杨家糖房</v>
      </c>
      <c r="H3976" s="2" t="str">
        <f>'[1]2025年已发货'!H:H</f>
        <v>邓志强</v>
      </c>
      <c r="I3976" s="2">
        <f>'[1]2025年已发货'!I:I</f>
        <v>17603045490</v>
      </c>
      <c r="J3976" s="2" vm="1" t="e">
        <f>_xlfn._xlws.FILTER(辅助信息!D:D,辅助信息!G:G=G3976)</f>
        <v>#VALUE!</v>
      </c>
    </row>
    <row r="3977" spans="1:10">
      <c r="A3977" s="2" t="str">
        <f>'[1]2025年已发货'!A:A</f>
        <v>山东高速</v>
      </c>
      <c r="B3977" s="2" t="str">
        <f>'[1]2025年已发货'!B:B</f>
        <v>高线</v>
      </c>
      <c r="C3977" s="2" t="str">
        <f>'[1]2025年已发货'!C:C</f>
        <v>HPB300Φ12</v>
      </c>
      <c r="D3977" s="2" t="str">
        <f>'[1]2025年已发货'!D:D</f>
        <v>吨</v>
      </c>
      <c r="E3977" s="2">
        <f>'[1]2025年已发货'!E:E</f>
        <v>17</v>
      </c>
      <c r="F3977" s="4">
        <f>'[1]2025年已发货'!F:F</f>
        <v>45820</v>
      </c>
      <c r="G3977" s="2" t="str">
        <f>'[1]2025年已发货'!G:G</f>
        <v>（中铁广州局-成渝扩容2标）四川省资阳市雁江区南双路杨家糖房</v>
      </c>
      <c r="H3977" s="2" t="str">
        <f>'[1]2025年已发货'!H:H</f>
        <v>邓志强</v>
      </c>
      <c r="I3977" s="2">
        <f>'[1]2025年已发货'!I:I</f>
        <v>17603045490</v>
      </c>
      <c r="J3977" s="2" vm="1" t="e">
        <f>_xlfn._xlws.FILTER(辅助信息!D:D,辅助信息!G:G=G3977)</f>
        <v>#VALUE!</v>
      </c>
    </row>
    <row r="3978" spans="1:10">
      <c r="A3978" s="2" t="str">
        <f>'[1]2025年已发货'!A:A</f>
        <v>山东高速</v>
      </c>
      <c r="B3978" s="2" t="str">
        <f>'[1]2025年已发货'!B:B</f>
        <v>螺纹钢</v>
      </c>
      <c r="C3978" s="2" t="str">
        <f>'[1]2025年已发货'!C:C</f>
        <v>HRB400E Φ14 9m</v>
      </c>
      <c r="D3978" s="2" t="str">
        <f>'[1]2025年已发货'!D:D</f>
        <v>吨</v>
      </c>
      <c r="E3978" s="2">
        <f>'[1]2025年已发货'!E:E</f>
        <v>17</v>
      </c>
      <c r="F3978" s="4">
        <f>'[1]2025年已发货'!F:F</f>
        <v>45820</v>
      </c>
      <c r="G3978" s="2" t="str">
        <f>'[1]2025年已发货'!G:G</f>
        <v>（中铁广州局-成渝扩容2标）四川省资阳市雁江区南双路杨家糖房</v>
      </c>
      <c r="H3978" s="2" t="str">
        <f>'[1]2025年已发货'!H:H</f>
        <v>邓志强</v>
      </c>
      <c r="I3978" s="2">
        <f>'[1]2025年已发货'!I:I</f>
        <v>17603045490</v>
      </c>
      <c r="J3978" s="2" vm="1" t="e">
        <f>_xlfn._xlws.FILTER(辅助信息!D:D,辅助信息!G:G=G3978)</f>
        <v>#VALUE!</v>
      </c>
    </row>
    <row r="3979" spans="1:10">
      <c r="A3979" s="2" t="str">
        <f>'[1]2025年已发货'!A:A</f>
        <v>山东高速</v>
      </c>
      <c r="B3979" s="2" t="str">
        <f>'[1]2025年已发货'!B:B</f>
        <v>螺纹钢</v>
      </c>
      <c r="C3979" s="2" t="str">
        <f>'[1]2025年已发货'!C:C</f>
        <v>HRB400E Φ16 9m</v>
      </c>
      <c r="D3979" s="2" t="str">
        <f>'[1]2025年已发货'!D:D</f>
        <v>吨</v>
      </c>
      <c r="E3979" s="2">
        <f>'[1]2025年已发货'!E:E</f>
        <v>17</v>
      </c>
      <c r="F3979" s="4">
        <f>'[1]2025年已发货'!F:F</f>
        <v>45820</v>
      </c>
      <c r="G3979" s="2" t="str">
        <f>'[1]2025年已发货'!G:G</f>
        <v>（中铁广州局-成渝扩容2标）四川省资阳市雁江区南双路杨家糖房</v>
      </c>
      <c r="H3979" s="2" t="str">
        <f>'[1]2025年已发货'!H:H</f>
        <v>邓志强</v>
      </c>
      <c r="I3979" s="2">
        <f>'[1]2025年已发货'!I:I</f>
        <v>17603045490</v>
      </c>
      <c r="J3979" s="2" vm="1" t="e">
        <f>_xlfn._xlws.FILTER(辅助信息!D:D,辅助信息!G:G=G3979)</f>
        <v>#VALUE!</v>
      </c>
    </row>
    <row r="3980" spans="1:10">
      <c r="A3980" s="2" t="str">
        <f>'[1]2025年已发货'!A:A</f>
        <v>达钢</v>
      </c>
      <c r="B3980" s="2" t="str">
        <f>'[1]2025年已发货'!B:B</f>
        <v>螺纹钢</v>
      </c>
      <c r="C3980" s="2" t="str">
        <f>'[1]2025年已发货'!C:C</f>
        <v>HRB400E Φ12 9m</v>
      </c>
      <c r="D3980" s="2" t="str">
        <f>'[1]2025年已发货'!D:D</f>
        <v>吨</v>
      </c>
      <c r="E3980" s="2">
        <f>'[1]2025年已发货'!E:E</f>
        <v>6</v>
      </c>
      <c r="F3980" s="4">
        <f>'[1]2025年已发货'!F:F</f>
        <v>45820</v>
      </c>
      <c r="G3980" s="2" t="str">
        <f>'[1]2025年已发货'!G:G</f>
        <v>（商投建工达州中医药科技园-4工区-11号楼）达州市通川区达州中医药职业学院犀牛大道北段</v>
      </c>
      <c r="H3980" s="2" t="str">
        <f>'[1]2025年已发货'!H:H</f>
        <v>张扬</v>
      </c>
      <c r="I3980" s="2">
        <f>'[1]2025年已发货'!I:I</f>
        <v>18381904567</v>
      </c>
      <c r="J3980" s="2" t="str">
        <f>_xlfn._xlws.FILTER(辅助信息!D:D,辅助信息!G:G=G3980)</f>
        <v>商投建工达州中医药科技园</v>
      </c>
    </row>
    <row r="3981" spans="1:10">
      <c r="A3981" s="2" t="str">
        <f>'[1]2025年已发货'!A:A</f>
        <v>达钢</v>
      </c>
      <c r="B3981" s="2" t="str">
        <f>'[1]2025年已发货'!B:B</f>
        <v>螺纹钢</v>
      </c>
      <c r="C3981" s="2" t="str">
        <f>'[1]2025年已发货'!C:C</f>
        <v>HRB400E Φ20 9m</v>
      </c>
      <c r="D3981" s="2" t="str">
        <f>'[1]2025年已发货'!D:D</f>
        <v>吨</v>
      </c>
      <c r="E3981" s="2">
        <f>'[1]2025年已发货'!E:E</f>
        <v>27</v>
      </c>
      <c r="F3981" s="4">
        <f>'[1]2025年已发货'!F:F</f>
        <v>45820</v>
      </c>
      <c r="G3981" s="2" t="str">
        <f>'[1]2025年已发货'!G:G</f>
        <v>（商投建工达州中医药科技园-4工区-11号楼）达州市通川区达州中医药职业学院犀牛大道北段</v>
      </c>
      <c r="H3981" s="2" t="str">
        <f>'[1]2025年已发货'!H:H</f>
        <v>张扬</v>
      </c>
      <c r="I3981" s="2">
        <f>'[1]2025年已发货'!I:I</f>
        <v>18381904567</v>
      </c>
      <c r="J3981" s="2" t="str">
        <f>_xlfn._xlws.FILTER(辅助信息!D:D,辅助信息!G:G=G3981)</f>
        <v>商投建工达州中医药科技园</v>
      </c>
    </row>
    <row r="3982" spans="1:10">
      <c r="A3982" s="2" t="str">
        <f>'[1]2025年已发货'!A:A</f>
        <v>达钢</v>
      </c>
      <c r="B3982" s="2" t="str">
        <f>'[1]2025年已发货'!B:B</f>
        <v>螺纹钢</v>
      </c>
      <c r="C3982" s="2" t="str">
        <f>'[1]2025年已发货'!C:C</f>
        <v>HRB400E Φ22 9m</v>
      </c>
      <c r="D3982" s="2" t="str">
        <f>'[1]2025年已发货'!D:D</f>
        <v>吨</v>
      </c>
      <c r="E3982" s="2">
        <f>'[1]2025年已发货'!E:E</f>
        <v>27</v>
      </c>
      <c r="F3982" s="4">
        <f>'[1]2025年已发货'!F:F</f>
        <v>45820</v>
      </c>
      <c r="G3982" s="2" t="str">
        <f>'[1]2025年已发货'!G:G</f>
        <v>（商投建工达州中医药科技园-4工区-11号楼）达州市通川区达州中医药职业学院犀牛大道北段</v>
      </c>
      <c r="H3982" s="2" t="str">
        <f>'[1]2025年已发货'!H:H</f>
        <v>张扬</v>
      </c>
      <c r="I3982" s="2">
        <f>'[1]2025年已发货'!I:I</f>
        <v>18381904567</v>
      </c>
      <c r="J3982" s="2" t="str">
        <f>_xlfn._xlws.FILTER(辅助信息!D:D,辅助信息!G:G=G3982)</f>
        <v>商投建工达州中医药科技园</v>
      </c>
    </row>
    <row r="3983" spans="1:10">
      <c r="A3983" s="2" t="str">
        <f>'[1]2025年已发货'!A:A</f>
        <v>达钢</v>
      </c>
      <c r="B3983" s="2" t="str">
        <f>'[1]2025年已发货'!B:B</f>
        <v>盘螺</v>
      </c>
      <c r="C3983" s="2" t="str">
        <f>'[1]2025年已发货'!C:C</f>
        <v>HRB400E Φ10</v>
      </c>
      <c r="D3983" s="2" t="str">
        <f>'[1]2025年已发货'!D:D</f>
        <v>吨</v>
      </c>
      <c r="E3983" s="2">
        <f>'[1]2025年已发货'!E:E</f>
        <v>12</v>
      </c>
      <c r="F3983" s="4">
        <f>'[1]2025年已发货'!F:F</f>
        <v>45820</v>
      </c>
      <c r="G3983" s="2" t="str">
        <f>'[1]2025年已发货'!G:G</f>
        <v>（商投建工达州中医药科技园-4工区-9号楼）达州市通川区达州中医药职业学院犀牛大道北段</v>
      </c>
      <c r="H3983" s="2" t="str">
        <f>'[1]2025年已发货'!H:H</f>
        <v>张扬</v>
      </c>
      <c r="I3983" s="2">
        <f>'[1]2025年已发货'!I:I</f>
        <v>18381904567</v>
      </c>
      <c r="J3983" s="2" t="str">
        <f>_xlfn._xlws.FILTER(辅助信息!D:D,辅助信息!G:G=G3983)</f>
        <v>商投建工达州中医药科技园</v>
      </c>
    </row>
    <row r="3984" spans="1:10">
      <c r="A3984" s="2" t="str">
        <f>'[1]2025年已发货'!A:A</f>
        <v>达钢</v>
      </c>
      <c r="B3984" s="2" t="str">
        <f>'[1]2025年已发货'!B:B</f>
        <v>螺纹钢</v>
      </c>
      <c r="C3984" s="2" t="str">
        <f>'[1]2025年已发货'!C:C</f>
        <v>HRB400E Φ12 9m</v>
      </c>
      <c r="D3984" s="2" t="str">
        <f>'[1]2025年已发货'!D:D</f>
        <v>吨</v>
      </c>
      <c r="E3984" s="2">
        <f>'[1]2025年已发货'!E:E</f>
        <v>6</v>
      </c>
      <c r="F3984" s="4">
        <f>'[1]2025年已发货'!F:F</f>
        <v>45820</v>
      </c>
      <c r="G3984" s="2" t="str">
        <f>'[1]2025年已发货'!G:G</f>
        <v>（商投建工达州中医药科技园-4工区-9号楼）达州市通川区达州中医药职业学院犀牛大道北段</v>
      </c>
      <c r="H3984" s="2" t="str">
        <f>'[1]2025年已发货'!H:H</f>
        <v>张扬</v>
      </c>
      <c r="I3984" s="2">
        <f>'[1]2025年已发货'!I:I</f>
        <v>18381904567</v>
      </c>
      <c r="J3984" s="2" t="str">
        <f>_xlfn._xlws.FILTER(辅助信息!D:D,辅助信息!G:G=G3984)</f>
        <v>商投建工达州中医药科技园</v>
      </c>
    </row>
    <row r="3985" spans="1:10">
      <c r="A3985" s="2" t="str">
        <f>'[1]2025年已发货'!A:A</f>
        <v>达钢</v>
      </c>
      <c r="B3985" s="2" t="str">
        <f>'[1]2025年已发货'!B:B</f>
        <v>螺纹钢</v>
      </c>
      <c r="C3985" s="2" t="str">
        <f>'[1]2025年已发货'!C:C</f>
        <v>HRB400E Φ20 9m</v>
      </c>
      <c r="D3985" s="2" t="str">
        <f>'[1]2025年已发货'!D:D</f>
        <v>吨</v>
      </c>
      <c r="E3985" s="2">
        <f>'[1]2025年已发货'!E:E</f>
        <v>39</v>
      </c>
      <c r="F3985" s="4">
        <f>'[1]2025年已发货'!F:F</f>
        <v>45820</v>
      </c>
      <c r="G3985" s="2" t="str">
        <f>'[1]2025年已发货'!G:G</f>
        <v>（商投建工达州中医药科技园-4工区-9号楼）达州市通川区达州中医药职业学院犀牛大道北段</v>
      </c>
      <c r="H3985" s="2" t="str">
        <f>'[1]2025年已发货'!H:H</f>
        <v>张扬</v>
      </c>
      <c r="I3985" s="2">
        <f>'[1]2025年已发货'!I:I</f>
        <v>18381904567</v>
      </c>
      <c r="J3985" s="2" t="str">
        <f>_xlfn._xlws.FILTER(辅助信息!D:D,辅助信息!G:G=G3985)</f>
        <v>商投建工达州中医药科技园</v>
      </c>
    </row>
    <row r="3986" spans="1:10">
      <c r="A3986" s="2" t="str">
        <f>'[1]2025年已发货'!A:A</f>
        <v>达钢</v>
      </c>
      <c r="B3986" s="2" t="str">
        <f>'[1]2025年已发货'!B:B</f>
        <v>螺纹钢</v>
      </c>
      <c r="C3986" s="2" t="str">
        <f>'[1]2025年已发货'!C:C</f>
        <v>HRB400E Φ22 9m</v>
      </c>
      <c r="D3986" s="2" t="str">
        <f>'[1]2025年已发货'!D:D</f>
        <v>吨</v>
      </c>
      <c r="E3986" s="2">
        <f>'[1]2025年已发货'!E:E</f>
        <v>24</v>
      </c>
      <c r="F3986" s="4">
        <f>'[1]2025年已发货'!F:F</f>
        <v>45820</v>
      </c>
      <c r="G3986" s="2" t="str">
        <f>'[1]2025年已发货'!G:G</f>
        <v>（商投建工达州中医药科技园-4工区-9号楼）达州市通川区达州中医药职业学院犀牛大道北段</v>
      </c>
      <c r="H3986" s="2" t="str">
        <f>'[1]2025年已发货'!H:H</f>
        <v>张扬</v>
      </c>
      <c r="I3986" s="2">
        <f>'[1]2025年已发货'!I:I</f>
        <v>18381904567</v>
      </c>
      <c r="J3986" s="2" t="str">
        <f>_xlfn._xlws.FILTER(辅助信息!D:D,辅助信息!G:G=G3986)</f>
        <v>商投建工达州中医药科技园</v>
      </c>
    </row>
    <row r="3987" spans="1:10">
      <c r="A3987" s="2" t="str">
        <f>'[1]2025年已发货'!A:A</f>
        <v>达钢</v>
      </c>
      <c r="B3987" s="2" t="str">
        <f>'[1]2025年已发货'!B:B</f>
        <v>螺纹钢</v>
      </c>
      <c r="C3987" s="2" t="str">
        <f>'[1]2025年已发货'!C:C</f>
        <v>HRB400E Φ25 9m</v>
      </c>
      <c r="D3987" s="2" t="str">
        <f>'[1]2025年已发货'!D:D</f>
        <v>吨</v>
      </c>
      <c r="E3987" s="2">
        <f>'[1]2025年已发货'!E:E</f>
        <v>21</v>
      </c>
      <c r="F3987" s="4">
        <f>'[1]2025年已发货'!F:F</f>
        <v>45820</v>
      </c>
      <c r="G3987" s="2" t="str">
        <f>'[1]2025年已发货'!G:G</f>
        <v>（商投建工达州中医药科技园-4工区-9号楼）达州市通川区达州中医药职业学院犀牛大道北段</v>
      </c>
      <c r="H3987" s="2" t="str">
        <f>'[1]2025年已发货'!H:H</f>
        <v>张扬</v>
      </c>
      <c r="I3987" s="2">
        <f>'[1]2025年已发货'!I:I</f>
        <v>18381904567</v>
      </c>
      <c r="J3987" s="2" t="str">
        <f>_xlfn._xlws.FILTER(辅助信息!D:D,辅助信息!G:G=G3987)</f>
        <v>商投建工达州中医药科技园</v>
      </c>
    </row>
    <row r="3988" spans="1:10">
      <c r="A3988" s="2" t="str">
        <f>'[1]2025年已发货'!A:A</f>
        <v>润耀</v>
      </c>
      <c r="B3988" s="2" t="str">
        <f>'[1]2025年已发货'!B:B</f>
        <v>盘螺</v>
      </c>
      <c r="C3988" s="2" t="str">
        <f>'[1]2025年已发货'!C:C</f>
        <v>HRB400E Φ10</v>
      </c>
      <c r="D3988" s="2" t="str">
        <f>'[1]2025年已发货'!D:D</f>
        <v>吨</v>
      </c>
      <c r="E3988" s="2">
        <f>'[1]2025年已发货'!E:E</f>
        <v>5</v>
      </c>
      <c r="F3988" s="4">
        <f>'[1]2025年已发货'!F:F</f>
        <v>45820</v>
      </c>
      <c r="G3988" s="2" t="str">
        <f>'[1]2025年已发货'!G:G</f>
        <v>(中铁科研院宜宾泥溪项目)中铁科研院集团有限公司宜宾市泥溪东互通式立交下穿成贵客专铁路工程项目钢筋加工厂</v>
      </c>
      <c r="H3988" s="2" t="str">
        <f>'[1]2025年已发货'!H:H</f>
        <v>蔡鹏</v>
      </c>
      <c r="I3988" s="2">
        <f>'[1]2025年已发货'!I:I</f>
        <v>19130850820</v>
      </c>
      <c r="J3988" s="2" t="str">
        <f>_xlfn._xlws.FILTER(辅助信息!D:D,辅助信息!G:G=G3988)</f>
        <v>中铁科研院宜宾泥溪项目</v>
      </c>
    </row>
    <row r="3989" spans="1:10">
      <c r="A3989" s="2" t="str">
        <f>'[1]2025年已发货'!A:A</f>
        <v>润耀</v>
      </c>
      <c r="B3989" s="2" t="str">
        <f>'[1]2025年已发货'!B:B</f>
        <v>盘螺</v>
      </c>
      <c r="C3989" s="2" t="str">
        <f>'[1]2025年已发货'!C:C</f>
        <v>HRB400E Φ12</v>
      </c>
      <c r="D3989" s="2" t="str">
        <f>'[1]2025年已发货'!D:D</f>
        <v>吨</v>
      </c>
      <c r="E3989" s="2">
        <f>'[1]2025年已发货'!E:E</f>
        <v>25</v>
      </c>
      <c r="F3989" s="4">
        <f>'[1]2025年已发货'!F:F</f>
        <v>45820</v>
      </c>
      <c r="G3989" s="2" t="str">
        <f>'[1]2025年已发货'!G:G</f>
        <v>(中铁科研院宜宾泥溪项目)中铁科研院集团有限公司宜宾市泥溪东互通式立交下穿成贵客专铁路工程项目钢筋加工厂</v>
      </c>
      <c r="H3989" s="2" t="str">
        <f>'[1]2025年已发货'!H:H</f>
        <v>蔡鹏</v>
      </c>
      <c r="I3989" s="2">
        <f>'[1]2025年已发货'!I:I</f>
        <v>19130850820</v>
      </c>
      <c r="J3989" s="2" t="str">
        <f>_xlfn._xlws.FILTER(辅助信息!D:D,辅助信息!G:G=G3989)</f>
        <v>中铁科研院宜宾泥溪项目</v>
      </c>
    </row>
    <row r="3990" spans="1:10">
      <c r="A3990" s="2" t="str">
        <f>'[1]2025年已发货'!A:A</f>
        <v>润耀</v>
      </c>
      <c r="B3990" s="2" t="str">
        <f>'[1]2025年已发货'!B:B</f>
        <v>螺纹钢</v>
      </c>
      <c r="C3990" s="2" t="str">
        <f>'[1]2025年已发货'!C:C</f>
        <v>HRB400E Φ28 9m</v>
      </c>
      <c r="D3990" s="2" t="str">
        <f>'[1]2025年已发货'!D:D</f>
        <v>吨</v>
      </c>
      <c r="E3990" s="2">
        <f>'[1]2025年已发货'!E:E</f>
        <v>6</v>
      </c>
      <c r="F3990" s="4">
        <f>'[1]2025年已发货'!F:F</f>
        <v>45820</v>
      </c>
      <c r="G3990" s="2" t="str">
        <f>'[1]2025年已发货'!G:G</f>
        <v>(中铁科研院宜宾泥溪项目)中铁科研院集团有限公司宜宾市泥溪东互通式立交下穿成贵客专铁路工程项目钢筋加工厂</v>
      </c>
      <c r="H3990" s="2" t="str">
        <f>'[1]2025年已发货'!H:H</f>
        <v>蔡鹏</v>
      </c>
      <c r="I3990" s="2">
        <f>'[1]2025年已发货'!I:I</f>
        <v>19130850820</v>
      </c>
      <c r="J3990" s="2" t="str">
        <f>_xlfn._xlws.FILTER(辅助信息!D:D,辅助信息!G:G=G3990)</f>
        <v>中铁科研院宜宾泥溪项目</v>
      </c>
    </row>
    <row r="3991" spans="1:10">
      <c r="A3991" s="2" t="str">
        <f>'[1]2025年已发货'!A:A</f>
        <v>润耀</v>
      </c>
      <c r="B3991" s="2" t="str">
        <f>'[1]2025年已发货'!B:B</f>
        <v>盘螺</v>
      </c>
      <c r="C3991" s="2" t="str">
        <f>'[1]2025年已发货'!C:C</f>
        <v>HRB400E Φ8</v>
      </c>
      <c r="D3991" s="2" t="str">
        <f>'[1]2025年已发货'!D:D</f>
        <v>吨</v>
      </c>
      <c r="E3991" s="2">
        <f>'[1]2025年已发货'!E:E</f>
        <v>20</v>
      </c>
      <c r="F3991" s="4">
        <f>'[1]2025年已发货'!F:F</f>
        <v>45821</v>
      </c>
      <c r="G3991" s="2" t="str">
        <f>'[1]2025年已发货'!G:G</f>
        <v>（华西简阳西城嘉苑）四川省成都市简阳市简城街道高屋村</v>
      </c>
      <c r="H3991" s="2" t="str">
        <f>'[1]2025年已发货'!H:H</f>
        <v>张瀚镭</v>
      </c>
      <c r="I3991" s="2">
        <f>'[1]2025年已发货'!I:I</f>
        <v>15884666220</v>
      </c>
      <c r="J3991" s="2" t="str">
        <f>_xlfn._xlws.FILTER(辅助信息!D:D,辅助信息!G:G=G3991)</f>
        <v>华西简阳西城嘉苑</v>
      </c>
    </row>
    <row r="3992" spans="1:10">
      <c r="A3992" s="2" t="str">
        <f>'[1]2025年已发货'!A:A</f>
        <v>润耀</v>
      </c>
      <c r="B3992" s="2" t="str">
        <f>'[1]2025年已发货'!B:B</f>
        <v>盘螺</v>
      </c>
      <c r="C3992" s="2" t="str">
        <f>'[1]2025年已发货'!C:C</f>
        <v>HRB400E Φ10</v>
      </c>
      <c r="D3992" s="2" t="str">
        <f>'[1]2025年已发货'!D:D</f>
        <v>吨</v>
      </c>
      <c r="E3992" s="2">
        <f>'[1]2025年已发货'!E:E</f>
        <v>140</v>
      </c>
      <c r="F3992" s="4">
        <f>'[1]2025年已发货'!F:F</f>
        <v>45821</v>
      </c>
      <c r="G3992" s="2" t="str">
        <f>'[1]2025年已发货'!G:G</f>
        <v>（华西简阳西城嘉苑）四川省成都市简阳市简城街道高屋村</v>
      </c>
      <c r="H3992" s="2" t="str">
        <f>'[1]2025年已发货'!H:H</f>
        <v>张瀚镭</v>
      </c>
      <c r="I3992" s="2">
        <f>'[1]2025年已发货'!I:I</f>
        <v>15884666220</v>
      </c>
      <c r="J3992" s="2" t="str">
        <f>_xlfn._xlws.FILTER(辅助信息!D:D,辅助信息!G:G=G3992)</f>
        <v>华西简阳西城嘉苑</v>
      </c>
    </row>
    <row r="3993" spans="1:10">
      <c r="A3993" s="2" t="str">
        <f>'[1]2025年已发货'!A:A</f>
        <v>凤钢</v>
      </c>
      <c r="B3993" s="2" t="str">
        <f>'[1]2025年已发货'!B:B</f>
        <v>螺纹钢</v>
      </c>
      <c r="C3993" s="2" t="str">
        <f>'[1]2025年已发货'!C:C</f>
        <v>HRB400EФ12</v>
      </c>
      <c r="D3993" s="2" t="str">
        <f>'[1]2025年已发货'!D:D</f>
        <v>吨</v>
      </c>
      <c r="E3993" s="2">
        <f>'[1]2025年已发货'!E:E</f>
        <v>70</v>
      </c>
      <c r="F3993" s="4">
        <f>'[1]2025年已发货'!F:F</f>
        <v>45821</v>
      </c>
      <c r="G3993" s="2" t="str">
        <f>'[1]2025年已发货'!G:G</f>
        <v>（中铁五局一公司西昭高速3标)四川省凉山彝族自治州布拖县地洛镇桥边村钢筋加工厂</v>
      </c>
      <c r="H3993" s="2" t="str">
        <f>'[1]2025年已发货'!H:H</f>
        <v>林正兴</v>
      </c>
      <c r="I3993" s="2">
        <f>'[1]2025年已发货'!I:I</f>
        <v>18770671688</v>
      </c>
      <c r="J3993" s="2" vm="1" t="e">
        <f>_xlfn._xlws.FILTER(辅助信息!D:D,辅助信息!G:G=G3993)</f>
        <v>#VALUE!</v>
      </c>
    </row>
    <row r="3994" spans="1:10">
      <c r="A3994" s="2" t="str">
        <f>'[1]2025年已发货'!A:A</f>
        <v>凤钢</v>
      </c>
      <c r="B3994" s="2" t="str">
        <f>'[1]2025年已发货'!B:B</f>
        <v>螺纹钢</v>
      </c>
      <c r="C3994" s="2" t="str">
        <f>'[1]2025年已发货'!C:C</f>
        <v>HRB400EФ16</v>
      </c>
      <c r="D3994" s="2" t="str">
        <f>'[1]2025年已发货'!D:D</f>
        <v>吨</v>
      </c>
      <c r="E3994" s="2">
        <f>'[1]2025年已发货'!E:E</f>
        <v>35</v>
      </c>
      <c r="F3994" s="4">
        <f>'[1]2025年已发货'!F:F</f>
        <v>45821</v>
      </c>
      <c r="G3994" s="2" t="str">
        <f>'[1]2025年已发货'!G:G</f>
        <v>（中铁五局一公司西昭高速3标)四川省凉山彝族自治州布拖县地洛镇桥边村钢筋加工厂</v>
      </c>
      <c r="H3994" s="2" t="str">
        <f>'[1]2025年已发货'!H:H</f>
        <v>林正兴</v>
      </c>
      <c r="I3994" s="2">
        <f>'[1]2025年已发货'!I:I</f>
        <v>18770671688</v>
      </c>
      <c r="J3994" s="2" vm="1" t="e">
        <f>_xlfn._xlws.FILTER(辅助信息!D:D,辅助信息!G:G=G3994)</f>
        <v>#VALUE!</v>
      </c>
    </row>
    <row r="3995" spans="1:10">
      <c r="A3995" s="2" t="str">
        <f>'[1]2025年已发货'!A:A</f>
        <v>泸钢</v>
      </c>
      <c r="B3995" s="2" t="str">
        <f>'[1]2025年已发货'!B:B</f>
        <v>盘螺</v>
      </c>
      <c r="C3995" s="2" t="str">
        <f>'[1]2025年已发货'!C:C</f>
        <v>HRB400E Φ10</v>
      </c>
      <c r="D3995" s="2" t="str">
        <f>'[1]2025年已发货'!D:D</f>
        <v>吨</v>
      </c>
      <c r="E3995" s="2">
        <f>'[1]2025年已发货'!E:E</f>
        <v>15</v>
      </c>
      <c r="F3995" s="4">
        <f>'[1]2025年已发货'!F:F</f>
        <v>45821</v>
      </c>
      <c r="G3995" s="2" t="str">
        <f>'[1]2025年已发货'!G:G</f>
        <v>(宜宾兴港三江新区长江工业园保障性租赁住房建设项目-1标)四川省宜宾市翠屏区永善路南段宜宾市三江新区长江工业园区</v>
      </c>
      <c r="H3995" s="2" t="str">
        <f>'[1]2025年已发货'!H:H</f>
        <v>查工</v>
      </c>
      <c r="I3995" s="2">
        <f>'[1]2025年已发货'!I:I</f>
        <v>13118007501</v>
      </c>
      <c r="J3995" s="2" t="str">
        <f>_xlfn._xlws.FILTER(辅助信息!D:D,辅助信息!G:G=G3995)</f>
        <v>宜宾兴港三江新区长江工业园建设项目</v>
      </c>
    </row>
    <row r="3996" spans="1:10">
      <c r="A3996" s="2" t="str">
        <f>'[1]2025年已发货'!A:A</f>
        <v>泸钢</v>
      </c>
      <c r="B3996" s="2" t="str">
        <f>'[1]2025年已发货'!B:B</f>
        <v>盘螺</v>
      </c>
      <c r="C3996" s="2" t="str">
        <f>'[1]2025年已发货'!C:C</f>
        <v>HRB400E Φ12</v>
      </c>
      <c r="D3996" s="2" t="str">
        <f>'[1]2025年已发货'!D:D</f>
        <v>吨</v>
      </c>
      <c r="E3996" s="2">
        <f>'[1]2025年已发货'!E:E</f>
        <v>10</v>
      </c>
      <c r="F3996" s="4">
        <f>'[1]2025年已发货'!F:F</f>
        <v>45821</v>
      </c>
      <c r="G3996" s="2" t="str">
        <f>'[1]2025年已发货'!G:G</f>
        <v>(宜宾兴港三江新区长江工业园保障性租赁住房建设项目-1标)四川省宜宾市翠屏区永善路南段宜宾市三江新区长江工业园区</v>
      </c>
      <c r="H3996" s="2" t="str">
        <f>'[1]2025年已发货'!H:H</f>
        <v>查工</v>
      </c>
      <c r="I3996" s="2">
        <f>'[1]2025年已发货'!I:I</f>
        <v>13118007501</v>
      </c>
      <c r="J3996" s="2" t="str">
        <f>_xlfn._xlws.FILTER(辅助信息!D:D,辅助信息!G:G=G3996)</f>
        <v>宜宾兴港三江新区长江工业园建设项目</v>
      </c>
    </row>
    <row r="3997" spans="1:10">
      <c r="A3997" s="2" t="str">
        <f>'[1]2025年已发货'!A:A</f>
        <v>泸钢</v>
      </c>
      <c r="B3997" s="2" t="str">
        <f>'[1]2025年已发货'!B:B</f>
        <v>螺纹钢</v>
      </c>
      <c r="C3997" s="2" t="str">
        <f>'[1]2025年已发货'!C:C</f>
        <v>HRB400E Φ14 9m</v>
      </c>
      <c r="D3997" s="2" t="str">
        <f>'[1]2025年已发货'!D:D</f>
        <v>吨</v>
      </c>
      <c r="E3997" s="2">
        <f>'[1]2025年已发货'!E:E</f>
        <v>5</v>
      </c>
      <c r="F3997" s="4">
        <f>'[1]2025年已发货'!F:F</f>
        <v>45821</v>
      </c>
      <c r="G3997" s="2" t="str">
        <f>'[1]2025年已发货'!G:G</f>
        <v>(宜宾兴港三江新区长江工业园保障性租赁住房建设项目-1标)四川省宜宾市翠屏区永善路南段宜宾市三江新区长江工业园区</v>
      </c>
      <c r="H3997" s="2" t="str">
        <f>'[1]2025年已发货'!H:H</f>
        <v>查工</v>
      </c>
      <c r="I3997" s="2">
        <f>'[1]2025年已发货'!I:I</f>
        <v>13118007501</v>
      </c>
      <c r="J3997" s="2" t="str">
        <f>_xlfn._xlws.FILTER(辅助信息!D:D,辅助信息!G:G=G3997)</f>
        <v>宜宾兴港三江新区长江工业园建设项目</v>
      </c>
    </row>
    <row r="3998" spans="1:10">
      <c r="A3998" s="2" t="str">
        <f>'[1]2025年已发货'!A:A</f>
        <v>泸钢</v>
      </c>
      <c r="B3998" s="2" t="str">
        <f>'[1]2025年已发货'!B:B</f>
        <v>螺纹钢</v>
      </c>
      <c r="C3998" s="2" t="str">
        <f>'[1]2025年已发货'!C:C</f>
        <v>HRB400E Φ18 9m</v>
      </c>
      <c r="D3998" s="2" t="str">
        <f>'[1]2025年已发货'!D:D</f>
        <v>吨</v>
      </c>
      <c r="E3998" s="2">
        <f>'[1]2025年已发货'!E:E</f>
        <v>5</v>
      </c>
      <c r="F3998" s="4">
        <f>'[1]2025年已发货'!F:F</f>
        <v>45821</v>
      </c>
      <c r="G3998" s="2" t="str">
        <f>'[1]2025年已发货'!G:G</f>
        <v>(宜宾兴港三江新区长江工业园保障性租赁住房建设项目-1标)四川省宜宾市翠屏区永善路南段宜宾市三江新区长江工业园区</v>
      </c>
      <c r="H3998" s="2" t="str">
        <f>'[1]2025年已发货'!H:H</f>
        <v>查工</v>
      </c>
      <c r="I3998" s="2">
        <f>'[1]2025年已发货'!I:I</f>
        <v>13118007501</v>
      </c>
      <c r="J3998" s="2" t="str">
        <f>_xlfn._xlws.FILTER(辅助信息!D:D,辅助信息!G:G=G3998)</f>
        <v>宜宾兴港三江新区长江工业园建设项目</v>
      </c>
    </row>
    <row r="3999" spans="1:10">
      <c r="A3999" s="2" t="str">
        <f>'[1]2025年已发货'!A:A</f>
        <v>泸钢</v>
      </c>
      <c r="B3999" s="2" t="str">
        <f>'[1]2025年已发货'!B:B</f>
        <v>盘螺</v>
      </c>
      <c r="C3999" s="2" t="str">
        <f>'[1]2025年已发货'!C:C</f>
        <v>HRB400E Φ10</v>
      </c>
      <c r="D3999" s="2" t="str">
        <f>'[1]2025年已发货'!D:D</f>
        <v>吨</v>
      </c>
      <c r="E3999" s="2">
        <f>'[1]2025年已发货'!E:E</f>
        <v>20</v>
      </c>
      <c r="F3999" s="4">
        <f>'[1]2025年已发货'!F:F</f>
        <v>45821</v>
      </c>
      <c r="G3999" s="2" t="str">
        <f>'[1]2025年已发货'!G:G</f>
        <v>(宜宾兴港三江新区长江工业园保障性租赁住房建设项目-2标)四川省宜宾市翠屏区永善路南段宜宾市三江新区长江工业园区</v>
      </c>
      <c r="H3999" s="2" t="str">
        <f>'[1]2025年已发货'!H:H</f>
        <v>查工</v>
      </c>
      <c r="I3999" s="2">
        <f>'[1]2025年已发货'!I:I</f>
        <v>13118007501</v>
      </c>
      <c r="J3999" s="2" t="str">
        <f>_xlfn._xlws.FILTER(辅助信息!D:D,辅助信息!G:G=G3999)</f>
        <v>宜宾兴港三江新区长江工业园建设项目</v>
      </c>
    </row>
    <row r="4000" spans="1:10">
      <c r="A4000" s="2" t="str">
        <f>'[1]2025年已发货'!A:A</f>
        <v>泸钢</v>
      </c>
      <c r="B4000" s="2" t="str">
        <f>'[1]2025年已发货'!B:B</f>
        <v>盘螺</v>
      </c>
      <c r="C4000" s="2" t="str">
        <f>'[1]2025年已发货'!C:C</f>
        <v>HRB400E Φ12</v>
      </c>
      <c r="D4000" s="2" t="str">
        <f>'[1]2025年已发货'!D:D</f>
        <v>吨</v>
      </c>
      <c r="E4000" s="2">
        <f>'[1]2025年已发货'!E:E</f>
        <v>10</v>
      </c>
      <c r="F4000" s="4">
        <f>'[1]2025年已发货'!F:F</f>
        <v>45821</v>
      </c>
      <c r="G4000" s="2" t="str">
        <f>'[1]2025年已发货'!G:G</f>
        <v>(宜宾兴港三江新区长江工业园保障性租赁住房建设项目-2标)四川省宜宾市翠屏区永善路南段宜宾市三江新区长江工业园区</v>
      </c>
      <c r="H4000" s="2" t="str">
        <f>'[1]2025年已发货'!H:H</f>
        <v>查工</v>
      </c>
      <c r="I4000" s="2">
        <f>'[1]2025年已发货'!I:I</f>
        <v>13118007501</v>
      </c>
      <c r="J4000" s="2" t="str">
        <f>_xlfn._xlws.FILTER(辅助信息!D:D,辅助信息!G:G=G4000)</f>
        <v>宜宾兴港三江新区长江工业园建设项目</v>
      </c>
    </row>
    <row r="4001" spans="1:10">
      <c r="A4001" s="2" t="str">
        <f>'[1]2025年已发货'!A:A</f>
        <v>泸钢</v>
      </c>
      <c r="B4001" s="2" t="str">
        <f>'[1]2025年已发货'!B:B</f>
        <v>螺纹钢</v>
      </c>
      <c r="C4001" s="2" t="str">
        <f>'[1]2025年已发货'!C:C</f>
        <v>HRB400E Φ18 9m</v>
      </c>
      <c r="D4001" s="2" t="str">
        <f>'[1]2025年已发货'!D:D</f>
        <v>吨</v>
      </c>
      <c r="E4001" s="2">
        <f>'[1]2025年已发货'!E:E</f>
        <v>5</v>
      </c>
      <c r="F4001" s="4">
        <f>'[1]2025年已发货'!F:F</f>
        <v>45821</v>
      </c>
      <c r="G4001" s="2" t="str">
        <f>'[1]2025年已发货'!G:G</f>
        <v>(宜宾兴港三江新区长江工业园保障性租赁住房建设项目-2标)四川省宜宾市翠屏区永善路南段宜宾市三江新区长江工业园区</v>
      </c>
      <c r="H4001" s="2" t="str">
        <f>'[1]2025年已发货'!H:H</f>
        <v>查工</v>
      </c>
      <c r="I4001" s="2">
        <f>'[1]2025年已发货'!I:I</f>
        <v>13118007501</v>
      </c>
      <c r="J4001" s="2" t="str">
        <f>_xlfn._xlws.FILTER(辅助信息!D:D,辅助信息!G:G=G4001)</f>
        <v>宜宾兴港三江新区长江工业园建设项目</v>
      </c>
    </row>
    <row r="4002" spans="1:10">
      <c r="A4002" s="2" t="str">
        <f>'[1]2025年已发货'!A:A</f>
        <v>山东高速</v>
      </c>
      <c r="B4002" s="2" t="str">
        <f>'[1]2025年已发货'!B:B</f>
        <v>高线</v>
      </c>
      <c r="C4002" s="2" t="str">
        <f>'[1]2025年已发货'!C:C</f>
        <v>HPB300Φ12</v>
      </c>
      <c r="D4002" s="2" t="str">
        <f>'[1]2025年已发货'!D:D</f>
        <v>吨</v>
      </c>
      <c r="E4002" s="2">
        <f>'[1]2025年已发货'!E:E</f>
        <v>35</v>
      </c>
      <c r="F4002" s="4">
        <f>'[1]2025年已发货'!F:F</f>
        <v>45821</v>
      </c>
      <c r="G4002" s="2" t="str">
        <f>'[1]2025年已发货'!G:G</f>
        <v>（中铁广州局-成渝扩容2标）成渝扩容项目2标2＃拌和站【雁江区联盟桥东北50米(资资路) 】</v>
      </c>
      <c r="H4002" s="2" t="str">
        <f>'[1]2025年已发货'!H:H</f>
        <v>刘沛琦</v>
      </c>
      <c r="I4002" s="2">
        <f>'[1]2025年已发货'!I:I</f>
        <v>18011784798</v>
      </c>
      <c r="J4002" s="2" vm="1" t="e">
        <f>_xlfn._xlws.FILTER(辅助信息!D:D,辅助信息!G:G=G4002)</f>
        <v>#VALUE!</v>
      </c>
    </row>
    <row r="4003" spans="1:10">
      <c r="A4003" s="2" t="str">
        <f>'[1]2025年已发货'!A:A</f>
        <v>山东高速</v>
      </c>
      <c r="B4003" s="2" t="str">
        <f>'[1]2025年已发货'!B:B</f>
        <v>螺纹钢</v>
      </c>
      <c r="C4003" s="2" t="str">
        <f>'[1]2025年已发货'!C:C</f>
        <v>HRB400E Φ12 12m</v>
      </c>
      <c r="D4003" s="2" t="str">
        <f>'[1]2025年已发货'!D:D</f>
        <v>吨</v>
      </c>
      <c r="E4003" s="2">
        <f>'[1]2025年已发货'!E:E</f>
        <v>35</v>
      </c>
      <c r="F4003" s="4">
        <f>'[1]2025年已发货'!F:F</f>
        <v>45821</v>
      </c>
      <c r="G4003" s="2" t="str">
        <f>'[1]2025年已发货'!G:G</f>
        <v>（中铁广州局-成渝扩容2标）成渝扩容项目2标2＃拌和站【雁江区联盟桥东北50米(资资路) 】</v>
      </c>
      <c r="H4003" s="2" t="str">
        <f>'[1]2025年已发货'!H:H</f>
        <v>刘沛琦</v>
      </c>
      <c r="I4003" s="2">
        <f>'[1]2025年已发货'!I:I</f>
        <v>18011784798</v>
      </c>
      <c r="J4003" s="2" vm="1" t="e">
        <f>_xlfn._xlws.FILTER(辅助信息!D:D,辅助信息!G:G=G4003)</f>
        <v>#VALUE!</v>
      </c>
    </row>
    <row r="4004" spans="1:10">
      <c r="A4004" s="2" t="str">
        <f>'[1]2025年已发货'!A:A</f>
        <v>山东高速</v>
      </c>
      <c r="B4004" s="2" t="str">
        <f>'[1]2025年已发货'!B:B</f>
        <v>螺纹钢</v>
      </c>
      <c r="C4004" s="2" t="str">
        <f>'[1]2025年已发货'!C:C</f>
        <v>HRB400E Φ16 12m</v>
      </c>
      <c r="D4004" s="2" t="str">
        <f>'[1]2025年已发货'!D:D</f>
        <v>吨</v>
      </c>
      <c r="E4004" s="2">
        <f>'[1]2025年已发货'!E:E</f>
        <v>35</v>
      </c>
      <c r="F4004" s="4">
        <f>'[1]2025年已发货'!F:F</f>
        <v>45821</v>
      </c>
      <c r="G4004" s="2" t="str">
        <f>'[1]2025年已发货'!G:G</f>
        <v>（中铁广州局-成渝扩容2标）成渝扩容项目2标2＃拌和站【雁江区联盟桥东北50米(资资路) 】</v>
      </c>
      <c r="H4004" s="2" t="str">
        <f>'[1]2025年已发货'!H:H</f>
        <v>刘沛琦</v>
      </c>
      <c r="I4004" s="2">
        <f>'[1]2025年已发货'!I:I</f>
        <v>18011784798</v>
      </c>
      <c r="J4004" s="2" vm="1" t="e">
        <f>_xlfn._xlws.FILTER(辅助信息!D:D,辅助信息!G:G=G4004)</f>
        <v>#VALUE!</v>
      </c>
    </row>
    <row r="4005" spans="1:10">
      <c r="A4005" s="2" t="str">
        <f>'[1]2025年已发货'!A:A</f>
        <v>山东高速</v>
      </c>
      <c r="B4005" s="2" t="str">
        <f>'[1]2025年已发货'!B:B</f>
        <v>螺纹钢</v>
      </c>
      <c r="C4005" s="2" t="str">
        <f>'[1]2025年已发货'!C:C</f>
        <v>HRB400E Φ25 9m</v>
      </c>
      <c r="D4005" s="2" t="str">
        <f>'[1]2025年已发货'!D:D</f>
        <v>吨</v>
      </c>
      <c r="E4005" s="2">
        <f>'[1]2025年已发货'!E:E</f>
        <v>35</v>
      </c>
      <c r="F4005" s="4">
        <f>'[1]2025年已发货'!F:F</f>
        <v>45821</v>
      </c>
      <c r="G4005" s="2" t="str">
        <f>'[1]2025年已发货'!G:G</f>
        <v>（中铁广州局-成渝扩容2标）成渝扩容项目2标2＃拌和站【雁江区联盟桥东北50米(资资路) 】</v>
      </c>
      <c r="H4005" s="2" t="str">
        <f>'[1]2025年已发货'!H:H</f>
        <v>刘沛琦</v>
      </c>
      <c r="I4005" s="2">
        <f>'[1]2025年已发货'!I:I</f>
        <v>18011784798</v>
      </c>
      <c r="J4005" s="2" vm="1" t="e">
        <f>_xlfn._xlws.FILTER(辅助信息!D:D,辅助信息!G:G=G4005)</f>
        <v>#VALUE!</v>
      </c>
    </row>
    <row r="4006" spans="1:10">
      <c r="A4006" s="2" t="str">
        <f>'[1]2025年已发货'!A:A</f>
        <v>德胜</v>
      </c>
      <c r="B4006" s="2" t="str">
        <f>'[1]2025年已发货'!B:B</f>
        <v>螺纹钢</v>
      </c>
      <c r="C4006" s="2" t="str">
        <f>'[1]2025年已发货'!C:C</f>
        <v>HRB400E Φ18 9m</v>
      </c>
      <c r="D4006" s="2" t="str">
        <f>'[1]2025年已发货'!D:D</f>
        <v>吨</v>
      </c>
      <c r="E4006" s="2">
        <f>'[1]2025年已发货'!E:E</f>
        <v>35</v>
      </c>
      <c r="F4006" s="4">
        <f>'[1]2025年已发货'!F:F</f>
        <v>45821</v>
      </c>
      <c r="G4006" s="2" t="str">
        <f>'[1]2025年已发货'!G:G</f>
        <v>(宜宾兴港三江新区长江工业园保障性租赁住房建设项目-1标)四川省宜宾市翠屏区永善路南段宜宾市三江新区长江工业园区</v>
      </c>
      <c r="H4006" s="2" t="str">
        <f>'[1]2025年已发货'!H:H</f>
        <v>查工</v>
      </c>
      <c r="I4006" s="2">
        <f>'[1]2025年已发货'!I:I</f>
        <v>13118007501</v>
      </c>
      <c r="J4006" s="2" t="str">
        <f>_xlfn._xlws.FILTER(辅助信息!D:D,辅助信息!G:G=G4006)</f>
        <v>宜宾兴港三江新区长江工业园建设项目</v>
      </c>
    </row>
    <row r="4007" spans="1:10">
      <c r="A4007" s="2" t="str">
        <f>'[1]2025年已发货'!A:A</f>
        <v>德胜</v>
      </c>
      <c r="B4007" s="2" t="str">
        <f>'[1]2025年已发货'!B:B</f>
        <v>螺纹钢</v>
      </c>
      <c r="C4007" s="2" t="str">
        <f>'[1]2025年已发货'!C:C</f>
        <v>HRB400E Φ18 9m</v>
      </c>
      <c r="D4007" s="2" t="str">
        <f>'[1]2025年已发货'!D:D</f>
        <v>吨</v>
      </c>
      <c r="E4007" s="2">
        <f>'[1]2025年已发货'!E:E</f>
        <v>35</v>
      </c>
      <c r="F4007" s="4">
        <f>'[1]2025年已发货'!F:F</f>
        <v>45821</v>
      </c>
      <c r="G4007" s="2" t="str">
        <f>'[1]2025年已发货'!G:G</f>
        <v>(宜宾兴港三江新区长江工业园保障性租赁住房建设项目-2标)四川省宜宾市翠屏区永善路南段宜宾市三江新区长江工业园区</v>
      </c>
      <c r="H4007" s="2" t="str">
        <f>'[1]2025年已发货'!H:H</f>
        <v>查工</v>
      </c>
      <c r="I4007" s="2">
        <f>'[1]2025年已发货'!I:I</f>
        <v>13118007501</v>
      </c>
      <c r="J4007" s="2" t="str">
        <f>_xlfn._xlws.FILTER(辅助信息!D:D,辅助信息!G:G=G4007)</f>
        <v>宜宾兴港三江新区长江工业园建设项目</v>
      </c>
    </row>
    <row r="4008" spans="1:10">
      <c r="A4008" s="2" t="str">
        <f>'[1]2025年已发货'!A:A</f>
        <v>德胜</v>
      </c>
      <c r="B4008" s="2" t="str">
        <f>'[1]2025年已发货'!B:B</f>
        <v>螺纹钢</v>
      </c>
      <c r="C4008" s="2" t="str">
        <f>'[1]2025年已发货'!C:C</f>
        <v>HRB400E Φ12 9m</v>
      </c>
      <c r="D4008" s="2" t="str">
        <f>'[1]2025年已发货'!D:D</f>
        <v>吨</v>
      </c>
      <c r="E4008" s="2">
        <f>'[1]2025年已发货'!E:E</f>
        <v>35</v>
      </c>
      <c r="F4008" s="4">
        <f>'[1]2025年已发货'!F:F</f>
        <v>45821</v>
      </c>
      <c r="G4008" s="2" t="str">
        <f>'[1]2025年已发货'!G:G</f>
        <v>（中铁十局-资乐高速4标）四川省眉山市仁寿县彰加镇促进村中铁十局2#钢筋厂</v>
      </c>
      <c r="H4008" s="2" t="str">
        <f>'[1]2025年已发货'!H:H</f>
        <v>杨飞</v>
      </c>
      <c r="I4008" s="2">
        <f>'[1]2025年已发货'!I:I</f>
        <v>15667998777</v>
      </c>
      <c r="J4008" s="2" vm="1" t="e">
        <f>_xlfn._xlws.FILTER(辅助信息!D:D,辅助信息!G:G=G4008)</f>
        <v>#VALUE!</v>
      </c>
    </row>
    <row r="4009" spans="1:10">
      <c r="A4009" s="2" t="str">
        <f>'[1]2025年已发货'!A:A</f>
        <v>德胜</v>
      </c>
      <c r="B4009" s="2" t="str">
        <f>'[1]2025年已发货'!B:B</f>
        <v>螺纹钢</v>
      </c>
      <c r="C4009" s="2" t="str">
        <f>'[1]2025年已发货'!C:C</f>
        <v>HRB400E Φ12 9m</v>
      </c>
      <c r="D4009" s="2" t="str">
        <f>'[1]2025年已发货'!D:D</f>
        <v>吨</v>
      </c>
      <c r="E4009" s="2">
        <f>'[1]2025年已发货'!E:E</f>
        <v>35</v>
      </c>
      <c r="F4009" s="4">
        <f>'[1]2025年已发货'!F:F</f>
        <v>45821</v>
      </c>
      <c r="G4009" s="2" t="str">
        <f>'[1]2025年已发货'!G:G</f>
        <v>（中铁十局-资乐高速4标）四川省眉山市仁寿县彰加镇华炉村中铁十局资乐高速3#钢筋场</v>
      </c>
      <c r="H4009" s="2" t="str">
        <f>'[1]2025年已发货'!H:H</f>
        <v>杨飞</v>
      </c>
      <c r="I4009" s="2">
        <f>'[1]2025年已发货'!I:I</f>
        <v>15667998777</v>
      </c>
      <c r="J4009" s="2" vm="1" t="e">
        <f>_xlfn._xlws.FILTER(辅助信息!D:D,辅助信息!G:G=G4009)</f>
        <v>#VALUE!</v>
      </c>
    </row>
    <row r="4010" spans="1:10">
      <c r="A4010" s="2" t="str">
        <f>'[1]2025年已发货'!A:A</f>
        <v>德胜</v>
      </c>
      <c r="B4010" s="2" t="str">
        <f>'[1]2025年已发货'!B:B</f>
        <v>螺纹钢</v>
      </c>
      <c r="C4010" s="2" t="str">
        <f>'[1]2025年已发货'!C:C</f>
        <v>HRB500E Φ25 12m</v>
      </c>
      <c r="D4010" s="2" t="str">
        <f>'[1]2025年已发货'!D:D</f>
        <v>吨</v>
      </c>
      <c r="E4010" s="2">
        <f>'[1]2025年已发货'!E:E</f>
        <v>35</v>
      </c>
      <c r="F4010" s="4">
        <f>'[1]2025年已发货'!F:F</f>
        <v>45821</v>
      </c>
      <c r="G4010" s="2" t="str">
        <f>'[1]2025年已发货'!G:G</f>
        <v>（中铁广州局-资乐高速5标）四川省乐山市井研县希望大道116号</v>
      </c>
      <c r="H4010" s="2" t="str">
        <f>'[1]2025年已发货'!H:H</f>
        <v>廖俊杰</v>
      </c>
      <c r="I4010" s="2">
        <f>'[1]2025年已发货'!I:I</f>
        <v>15775100965</v>
      </c>
      <c r="J4010" s="2" vm="1" t="e">
        <f>_xlfn._xlws.FILTER(辅助信息!D:D,辅助信息!G:G=G4010)</f>
        <v>#VALUE!</v>
      </c>
    </row>
    <row r="4011" spans="1:10">
      <c r="A4011" s="2" t="str">
        <f>'[1]2025年已发货'!A:A</f>
        <v>德胜</v>
      </c>
      <c r="B4011" s="2" t="str">
        <f>'[1]2025年已发货'!B:B</f>
        <v>螺纹钢</v>
      </c>
      <c r="C4011" s="2" t="str">
        <f>'[1]2025年已发货'!C:C</f>
        <v>HRB500E Φ25 9m</v>
      </c>
      <c r="D4011" s="2" t="str">
        <f>'[1]2025年已发货'!D:D</f>
        <v>吨</v>
      </c>
      <c r="E4011" s="2">
        <f>'[1]2025年已发货'!E:E</f>
        <v>35</v>
      </c>
      <c r="F4011" s="4">
        <f>'[1]2025年已发货'!F:F</f>
        <v>45821</v>
      </c>
      <c r="G4011" s="2" t="str">
        <f>'[1]2025年已发货'!G:G</f>
        <v>（中铁广州局-资乐高速5标）四川省乐山市井研县希望大道116号</v>
      </c>
      <c r="H4011" s="2" t="str">
        <f>'[1]2025年已发货'!H:H</f>
        <v>廖俊杰</v>
      </c>
      <c r="I4011" s="2">
        <f>'[1]2025年已发货'!I:I</f>
        <v>15775100965</v>
      </c>
      <c r="J4011" s="2" vm="1" t="e">
        <f>_xlfn._xlws.FILTER(辅助信息!D:D,辅助信息!G:G=G4011)</f>
        <v>#VALUE!</v>
      </c>
    </row>
    <row r="4012" spans="1:10">
      <c r="A4012" s="2" t="str">
        <f>'[1]2025年已发货'!A:A</f>
        <v>德胜</v>
      </c>
      <c r="B4012" s="2" t="str">
        <f>'[1]2025年已发货'!B:B</f>
        <v>螺纹钢</v>
      </c>
      <c r="C4012" s="2" t="str">
        <f>'[1]2025年已发货'!C:C</f>
        <v>HRB500E Φ28 9m</v>
      </c>
      <c r="D4012" s="2" t="str">
        <f>'[1]2025年已发货'!D:D</f>
        <v>吨</v>
      </c>
      <c r="E4012" s="2">
        <f>'[1]2025年已发货'!E:E</f>
        <v>35</v>
      </c>
      <c r="F4012" s="4">
        <f>'[1]2025年已发货'!F:F</f>
        <v>45821</v>
      </c>
      <c r="G4012" s="2" t="str">
        <f>'[1]2025年已发货'!G:G</f>
        <v>（中铁广州局-资乐高速5标）四川省乐山市井研县希望大道116号</v>
      </c>
      <c r="H4012" s="2" t="str">
        <f>'[1]2025年已发货'!H:H</f>
        <v>廖俊杰</v>
      </c>
      <c r="I4012" s="2">
        <f>'[1]2025年已发货'!I:I</f>
        <v>15775100965</v>
      </c>
      <c r="J4012" s="2" vm="1" t="e">
        <f>_xlfn._xlws.FILTER(辅助信息!D:D,辅助信息!G:G=G4012)</f>
        <v>#VALUE!</v>
      </c>
    </row>
    <row r="4013" spans="1:10">
      <c r="A4013" s="2" t="str">
        <f>'[1]2025年已发货'!A:A</f>
        <v>德胜</v>
      </c>
      <c r="B4013" s="2" t="str">
        <f>'[1]2025年已发货'!B:B</f>
        <v>螺纹钢</v>
      </c>
      <c r="C4013" s="2" t="str">
        <f>'[1]2025年已发货'!C:C</f>
        <v>HRB500E Φ28 12m</v>
      </c>
      <c r="D4013" s="2" t="str">
        <f>'[1]2025年已发货'!D:D</f>
        <v>吨</v>
      </c>
      <c r="E4013" s="2">
        <f>'[1]2025年已发货'!E:E</f>
        <v>35</v>
      </c>
      <c r="F4013" s="4">
        <f>'[1]2025年已发货'!F:F</f>
        <v>45821</v>
      </c>
      <c r="G4013" s="2" t="str">
        <f>'[1]2025年已发货'!G:G</f>
        <v>（中铁广州局-资乐高速5标）四川省乐山市井研县希望大道116号</v>
      </c>
      <c r="H4013" s="2" t="str">
        <f>'[1]2025年已发货'!H:H</f>
        <v>廖俊杰</v>
      </c>
      <c r="I4013" s="2">
        <f>'[1]2025年已发货'!I:I</f>
        <v>15775100965</v>
      </c>
      <c r="J4013" s="2" vm="1" t="e">
        <f>_xlfn._xlws.FILTER(辅助信息!D:D,辅助信息!G:G=G4013)</f>
        <v>#VALUE!</v>
      </c>
    </row>
    <row r="4014" spans="1:10">
      <c r="A4014" s="2" t="str">
        <f>'[1]2025年已发货'!A:A</f>
        <v>德胜</v>
      </c>
      <c r="B4014" s="2" t="str">
        <f>'[1]2025年已发货'!B:B</f>
        <v>螺纹钢</v>
      </c>
      <c r="C4014" s="2" t="str">
        <f>'[1]2025年已发货'!C:C</f>
        <v>HRB400E Φ18 9m</v>
      </c>
      <c r="D4014" s="2" t="str">
        <f>'[1]2025年已发货'!D:D</f>
        <v>吨</v>
      </c>
      <c r="E4014" s="2">
        <f>'[1]2025年已发货'!E:E</f>
        <v>35</v>
      </c>
      <c r="F4014" s="4">
        <f>'[1]2025年已发货'!F:F</f>
        <v>45821</v>
      </c>
      <c r="G4014" s="2" t="str">
        <f>'[1]2025年已发货'!G:G</f>
        <v>（中铁广州局-资乐高速5标）四川省乐山市井研县希望大道116号</v>
      </c>
      <c r="H4014" s="2" t="str">
        <f>'[1]2025年已发货'!H:H</f>
        <v>廖俊杰</v>
      </c>
      <c r="I4014" s="2">
        <f>'[1]2025年已发货'!I:I</f>
        <v>15775100965</v>
      </c>
      <c r="J4014" s="2" vm="1" t="e">
        <f>_xlfn._xlws.FILTER(辅助信息!D:D,辅助信息!G:G=G4014)</f>
        <v>#VALUE!</v>
      </c>
    </row>
    <row r="4015" spans="1:10">
      <c r="A4015" s="2" t="str">
        <f>'[1]2025年已发货'!A:A</f>
        <v>德胜</v>
      </c>
      <c r="B4015" s="2" t="str">
        <f>'[1]2025年已发货'!B:B</f>
        <v>螺纹钢</v>
      </c>
      <c r="C4015" s="2" t="str">
        <f>'[1]2025年已发货'!C:C</f>
        <v>HRB400E Φ28 12m</v>
      </c>
      <c r="D4015" s="2" t="str">
        <f>'[1]2025年已发货'!D:D</f>
        <v>吨</v>
      </c>
      <c r="E4015" s="2">
        <f>'[1]2025年已发货'!E:E</f>
        <v>35</v>
      </c>
      <c r="F4015" s="4">
        <f>'[1]2025年已发货'!F:F</f>
        <v>45821</v>
      </c>
      <c r="G4015" s="2" t="str">
        <f>'[1]2025年已发货'!G:G</f>
        <v>（中铁广州局-资乐高速5标）四川省乐山市井研县希望大道116号</v>
      </c>
      <c r="H4015" s="2" t="str">
        <f>'[1]2025年已发货'!H:H</f>
        <v>廖俊杰</v>
      </c>
      <c r="I4015" s="2">
        <f>'[1]2025年已发货'!I:I</f>
        <v>15775100965</v>
      </c>
      <c r="J4015" s="2" vm="1" t="e">
        <f>_xlfn._xlws.FILTER(辅助信息!D:D,辅助信息!G:G=G4015)</f>
        <v>#VALUE!</v>
      </c>
    </row>
    <row r="4016" spans="1:10">
      <c r="A4016" s="2" t="str">
        <f>'[1]2025年已发货'!A:A</f>
        <v>德胜恒嘉</v>
      </c>
      <c r="B4016" s="2" t="str">
        <f>'[1]2025年已发货'!B:B</f>
        <v>螺纹钢</v>
      </c>
      <c r="C4016" s="2" t="str">
        <f>'[1]2025年已发货'!C:C</f>
        <v>HRB400E Φ25 12m</v>
      </c>
      <c r="D4016" s="2" t="str">
        <f>'[1]2025年已发货'!D:D</f>
        <v>吨</v>
      </c>
      <c r="E4016" s="2">
        <f>'[1]2025年已发货'!E:E</f>
        <v>35</v>
      </c>
      <c r="F4016" s="4">
        <f>'[1]2025年已发货'!F:F</f>
        <v>45821</v>
      </c>
      <c r="G4016" s="2" t="str">
        <f>'[1]2025年已发货'!G:G</f>
        <v>（中铁北京局-资乐高速6标）四川省乐山市市中区土主镇资乐高速TJ6标项目试验室</v>
      </c>
      <c r="H4016" s="2" t="str">
        <f>'[1]2025年已发货'!H:H</f>
        <v>刘岩</v>
      </c>
      <c r="I4016" s="2">
        <f>'[1]2025年已发货'!I:I</f>
        <v>18543566469</v>
      </c>
      <c r="J4016" s="2" vm="1" t="e">
        <f>_xlfn._xlws.FILTER(辅助信息!D:D,辅助信息!G:G=G4016)</f>
        <v>#VALUE!</v>
      </c>
    </row>
    <row r="4017" spans="1:10">
      <c r="A4017" s="2" t="str">
        <f>'[1]2025年已发货'!A:A</f>
        <v>德胜恒嘉</v>
      </c>
      <c r="B4017" s="2" t="str">
        <f>'[1]2025年已发货'!B:B</f>
        <v>螺纹钢</v>
      </c>
      <c r="C4017" s="2" t="str">
        <f>'[1]2025年已发货'!C:C</f>
        <v>HRB400E Φ32 12m</v>
      </c>
      <c r="D4017" s="2" t="str">
        <f>'[1]2025年已发货'!D:D</f>
        <v>吨</v>
      </c>
      <c r="E4017" s="2">
        <f>'[1]2025年已发货'!E:E</f>
        <v>35</v>
      </c>
      <c r="F4017" s="4">
        <f>'[1]2025年已发货'!F:F</f>
        <v>45821</v>
      </c>
      <c r="G4017" s="2" t="str">
        <f>'[1]2025年已发货'!G:G</f>
        <v>（中铁北京局-资乐高速6标）四川省乐山市市中区土主镇资乐高速TJ6标项目试验室</v>
      </c>
      <c r="H4017" s="2" t="str">
        <f>'[1]2025年已发货'!H:H</f>
        <v>刘岩</v>
      </c>
      <c r="I4017" s="2">
        <f>'[1]2025年已发货'!I:I</f>
        <v>18543566469</v>
      </c>
      <c r="J4017" s="2" vm="1" t="e">
        <f>_xlfn._xlws.FILTER(辅助信息!D:D,辅助信息!G:G=G4017)</f>
        <v>#VALUE!</v>
      </c>
    </row>
    <row r="4018" spans="1:10">
      <c r="A4018" s="2" t="str">
        <f>'[1]2025年已发货'!A:A</f>
        <v>德胜恒嘉</v>
      </c>
      <c r="B4018" s="2" t="str">
        <f>'[1]2025年已发货'!B:B</f>
        <v>螺纹钢</v>
      </c>
      <c r="C4018" s="2" t="str">
        <f>'[1]2025年已发货'!C:C</f>
        <v>HRB500E Φ28 9m</v>
      </c>
      <c r="D4018" s="2" t="str">
        <f>'[1]2025年已发货'!D:D</f>
        <v>吨</v>
      </c>
      <c r="E4018" s="2">
        <f>'[1]2025年已发货'!E:E</f>
        <v>35</v>
      </c>
      <c r="F4018" s="4">
        <f>'[1]2025年已发货'!F:F</f>
        <v>45821</v>
      </c>
      <c r="G4018" s="2" t="str">
        <f>'[1]2025年已发货'!G:G</f>
        <v>（中铁北京局-资乐高速6标）四川省乐山市市中区土主镇资乐高速TJ6标项目试验室</v>
      </c>
      <c r="H4018" s="2" t="str">
        <f>'[1]2025年已发货'!H:H</f>
        <v>刘岩</v>
      </c>
      <c r="I4018" s="2">
        <f>'[1]2025年已发货'!I:I</f>
        <v>18543566469</v>
      </c>
      <c r="J4018" s="2" vm="1" t="e">
        <f>_xlfn._xlws.FILTER(辅助信息!D:D,辅助信息!G:G=G4018)</f>
        <v>#VALUE!</v>
      </c>
    </row>
    <row r="4019" spans="1:10">
      <c r="A4019" s="2" t="str">
        <f>'[1]2025年已发货'!A:A</f>
        <v>德胜恒嘉</v>
      </c>
      <c r="B4019" s="2" t="str">
        <f>'[1]2025年已发货'!B:B</f>
        <v>螺纹钢</v>
      </c>
      <c r="C4019" s="2" t="str">
        <f>'[1]2025年已发货'!C:C</f>
        <v>HRB400E Φ25 12m</v>
      </c>
      <c r="D4019" s="2" t="str">
        <f>'[1]2025年已发货'!D:D</f>
        <v>吨</v>
      </c>
      <c r="E4019" s="2">
        <f>'[1]2025年已发货'!E:E</f>
        <v>35</v>
      </c>
      <c r="F4019" s="4">
        <f>'[1]2025年已发货'!F:F</f>
        <v>45821</v>
      </c>
      <c r="G4019" s="2" t="str">
        <f>'[1]2025年已发货'!G:G</f>
        <v>（中铁北京局-资乐高速6标）四川省乐山市市中区土主镇资乐高速TJ6标项目试验室</v>
      </c>
      <c r="H4019" s="2" t="str">
        <f>'[1]2025年已发货'!H:H</f>
        <v>刘岩</v>
      </c>
      <c r="I4019" s="2">
        <f>'[1]2025年已发货'!I:I</f>
        <v>18543566469</v>
      </c>
      <c r="J4019" s="2" vm="1" t="e">
        <f>_xlfn._xlws.FILTER(辅助信息!D:D,辅助信息!G:G=G4019)</f>
        <v>#VALUE!</v>
      </c>
    </row>
    <row r="4020" spans="1:10">
      <c r="A4020" s="2" t="str">
        <f>'[1]2025年已发货'!A:A</f>
        <v>晋邦</v>
      </c>
      <c r="B4020" s="2" t="str">
        <f>'[1]2025年已发货'!B:B</f>
        <v>盘螺</v>
      </c>
      <c r="C4020" s="2" t="str">
        <f>'[1]2025年已发货'!C:C</f>
        <v>HRB400E Φ8</v>
      </c>
      <c r="D4020" s="2" t="str">
        <f>'[1]2025年已发货'!D:D</f>
        <v>吨</v>
      </c>
      <c r="E4020" s="2">
        <f>'[1]2025年已发货'!E:E</f>
        <v>13.5</v>
      </c>
      <c r="F4020" s="4">
        <f>'[1]2025年已发货'!F:F</f>
        <v>45821</v>
      </c>
      <c r="G4020" s="2" t="str">
        <f>'[1]2025年已发货'!G:G</f>
        <v>（十九冶-华电重庆奉节）重庆市奉节县康乐镇七星村</v>
      </c>
      <c r="H4020" s="2" t="str">
        <f>'[1]2025年已发货'!H:H</f>
        <v>岑甲乐</v>
      </c>
      <c r="I4020" s="2">
        <f>'[1]2025年已发货'!I:I</f>
        <v>17349037782</v>
      </c>
      <c r="J4020" s="2" vm="1" t="e">
        <f>_xlfn._xlws.FILTER(辅助信息!D:D,辅助信息!G:G=G4020)</f>
        <v>#VALUE!</v>
      </c>
    </row>
    <row r="4021" spans="1:10">
      <c r="A4021" s="2" t="str">
        <f>'[1]2025年已发货'!A:A</f>
        <v>晋邦</v>
      </c>
      <c r="B4021" s="2" t="str">
        <f>'[1]2025年已发货'!B:B</f>
        <v>螺纹钢</v>
      </c>
      <c r="C4021" s="2" t="str">
        <f>'[1]2025年已发货'!C:C</f>
        <v>HRB400E Φ14 9m</v>
      </c>
      <c r="D4021" s="2" t="str">
        <f>'[1]2025年已发货'!D:D</f>
        <v>吨</v>
      </c>
      <c r="E4021" s="2">
        <f>'[1]2025年已发货'!E:E</f>
        <v>1.5</v>
      </c>
      <c r="F4021" s="4">
        <f>'[1]2025年已发货'!F:F</f>
        <v>45821</v>
      </c>
      <c r="G4021" s="2" t="str">
        <f>'[1]2025年已发货'!G:G</f>
        <v>（十九冶-华电重庆奉节）重庆市奉节县康乐镇七星村</v>
      </c>
      <c r="H4021" s="2" t="str">
        <f>'[1]2025年已发货'!H:H</f>
        <v>岑甲乐</v>
      </c>
      <c r="I4021" s="2">
        <f>'[1]2025年已发货'!I:I</f>
        <v>17349037782</v>
      </c>
      <c r="J4021" s="2" vm="1" t="e">
        <f>_xlfn._xlws.FILTER(辅助信息!D:D,辅助信息!G:G=G4021)</f>
        <v>#VALUE!</v>
      </c>
    </row>
    <row r="4022" spans="1:10">
      <c r="A4022" s="2" t="str">
        <f>'[1]2025年已发货'!A:A</f>
        <v>晋邦</v>
      </c>
      <c r="B4022" s="2" t="str">
        <f>'[1]2025年已发货'!B:B</f>
        <v>螺纹钢</v>
      </c>
      <c r="C4022" s="2" t="str">
        <f>'[1]2025年已发货'!C:C</f>
        <v>HRB400E Φ18 9m</v>
      </c>
      <c r="D4022" s="2" t="str">
        <f>'[1]2025年已发货'!D:D</f>
        <v>吨</v>
      </c>
      <c r="E4022" s="2">
        <f>'[1]2025年已发货'!E:E</f>
        <v>20</v>
      </c>
      <c r="F4022" s="4">
        <f>'[1]2025年已发货'!F:F</f>
        <v>45821</v>
      </c>
      <c r="G4022" s="2" t="str">
        <f>'[1]2025年已发货'!G:G</f>
        <v>（十九冶-华电重庆奉节）重庆市奉节县康乐镇七星村</v>
      </c>
      <c r="H4022" s="2" t="str">
        <f>'[1]2025年已发货'!H:H</f>
        <v>岑甲乐</v>
      </c>
      <c r="I4022" s="2">
        <f>'[1]2025年已发货'!I:I</f>
        <v>17349037782</v>
      </c>
      <c r="J4022" s="2" vm="1" t="e">
        <f>_xlfn._xlws.FILTER(辅助信息!D:D,辅助信息!G:G=G4022)</f>
        <v>#VALUE!</v>
      </c>
    </row>
    <row r="4023" spans="1:10">
      <c r="A4023" s="2" t="str">
        <f>'[1]2025年已发货'!A:A</f>
        <v>润耀</v>
      </c>
      <c r="B4023" s="2" t="str">
        <f>'[1]2025年已发货'!B:B</f>
        <v>盘螺</v>
      </c>
      <c r="C4023" s="2" t="str">
        <f>'[1]2025年已发货'!C:C</f>
        <v>HRB400E Φ12</v>
      </c>
      <c r="D4023" s="2" t="str">
        <f>'[1]2025年已发货'!D:D</f>
        <v>吨</v>
      </c>
      <c r="E4023" s="2">
        <f>'[1]2025年已发货'!E:E</f>
        <v>35</v>
      </c>
      <c r="F4023" s="4">
        <f>'[1]2025年已发货'!F:F</f>
        <v>45821</v>
      </c>
      <c r="G4023" s="2" t="str">
        <f>'[1]2025年已发货'!G:G</f>
        <v>（中铁广州局-资乐高速5标）四川省乐山市井研县希望大道116号</v>
      </c>
      <c r="H4023" s="2" t="str">
        <f>'[1]2025年已发货'!H:H</f>
        <v>廖俊杰</v>
      </c>
      <c r="I4023" s="2">
        <f>'[1]2025年已发货'!I:I</f>
        <v>15775100965</v>
      </c>
      <c r="J4023" s="2" vm="1" t="e">
        <f>_xlfn._xlws.FILTER(辅助信息!D:D,辅助信息!G:G=G4023)</f>
        <v>#VALUE!</v>
      </c>
    </row>
    <row r="4024" spans="1:10">
      <c r="A4024" s="2" t="str">
        <f>'[1]2025年已发货'!A:A</f>
        <v>润耀</v>
      </c>
      <c r="B4024" s="2" t="str">
        <f>'[1]2025年已发货'!B:B</f>
        <v>盘螺</v>
      </c>
      <c r="C4024" s="2" t="str">
        <f>'[1]2025年已发货'!C:C</f>
        <v>HRB400E Φ8</v>
      </c>
      <c r="D4024" s="2" t="str">
        <f>'[1]2025年已发货'!D:D</f>
        <v>吨</v>
      </c>
      <c r="E4024" s="2">
        <f>'[1]2025年已发货'!E:E</f>
        <v>35</v>
      </c>
      <c r="F4024" s="4">
        <f>'[1]2025年已发货'!F:F</f>
        <v>45821</v>
      </c>
      <c r="G4024" s="2" t="str">
        <f>'[1]2025年已发货'!G:G</f>
        <v>（五冶钢构宜宾高县月江镇建设项目）  四川省宜宾市高县月江镇刚记超市斜对面(还阳组团沪碳二期项目)</v>
      </c>
      <c r="H4024" s="2" t="str">
        <f>'[1]2025年已发货'!H:H</f>
        <v>张朝亮</v>
      </c>
      <c r="I4024" s="2">
        <f>'[1]2025年已发货'!I:I</f>
        <v>15228205853</v>
      </c>
      <c r="J4024" s="2" t="str">
        <f>_xlfn._xlws.FILTER(辅助信息!D:D,辅助信息!G:G=G4024)</f>
        <v>五冶钢构-宜宾市南溪区高县月江镇建设项目</v>
      </c>
    </row>
    <row r="4025" spans="1:10">
      <c r="A4025" s="2" t="str">
        <f>'[1]2025年已发货'!A:A</f>
        <v>德胜</v>
      </c>
      <c r="B4025" s="2" t="str">
        <f>'[1]2025年已发货'!B:B</f>
        <v>螺纹钢</v>
      </c>
      <c r="C4025" s="2" t="str">
        <f>'[1]2025年已发货'!C:C</f>
        <v>HRB400E Φ12 9m</v>
      </c>
      <c r="D4025" s="2" t="str">
        <f>'[1]2025年已发货'!D:D</f>
        <v>吨</v>
      </c>
      <c r="E4025" s="2">
        <f>'[1]2025年已发货'!E:E</f>
        <v>35</v>
      </c>
      <c r="F4025" s="4">
        <f>'[1]2025年已发货'!F:F</f>
        <v>45823</v>
      </c>
      <c r="G4025" s="2" t="str">
        <f>'[1]2025年已发货'!G:G</f>
        <v>（中铁十局-资乐高速4标）四川省眉山市仁寿县彰加镇华炉村中铁十局资乐高速3#钢筋场</v>
      </c>
      <c r="H4025" s="2" t="str">
        <f>'[1]2025年已发货'!H:H</f>
        <v>杨飞</v>
      </c>
      <c r="I4025" s="2">
        <f>'[1]2025年已发货'!I:I</f>
        <v>15667998777</v>
      </c>
      <c r="J4025" s="2" vm="1" t="e">
        <f>_xlfn._xlws.FILTER(辅助信息!D:D,辅助信息!G:G=G4025)</f>
        <v>#VALUE!</v>
      </c>
    </row>
    <row r="4026" spans="1:10">
      <c r="A4026" s="2" t="str">
        <f>'[1]2025年已发货'!A:A</f>
        <v>山东高速</v>
      </c>
      <c r="B4026" s="2" t="str">
        <f>'[1]2025年已发货'!B:B</f>
        <v>螺纹钢</v>
      </c>
      <c r="C4026" s="2" t="str">
        <f>'[1]2025年已发货'!C:C</f>
        <v>HRB400E Φ25 9m</v>
      </c>
      <c r="D4026" s="2" t="str">
        <f>'[1]2025年已发货'!D:D</f>
        <v>吨</v>
      </c>
      <c r="E4026" s="2">
        <f>'[1]2025年已发货'!E:E</f>
        <v>70</v>
      </c>
      <c r="F4026" s="4">
        <f>'[1]2025年已发货'!F:F</f>
        <v>45823</v>
      </c>
      <c r="G4026" s="2" t="str">
        <f>'[1]2025年已发货'!G:G</f>
        <v>（中铁广州局-成渝扩容2标）四川省资阳市雁江区堪嘉镇陈家湾刘家湾大桥桥头</v>
      </c>
      <c r="H4026" s="2" t="str">
        <f>'[1]2025年已发货'!H:H</f>
        <v>刘沛琦</v>
      </c>
      <c r="I4026" s="2">
        <f>'[1]2025年已发货'!I:I</f>
        <v>18011784798</v>
      </c>
      <c r="J4026" s="2" vm="1" t="e">
        <f>_xlfn._xlws.FILTER(辅助信息!D:D,辅助信息!G:G=G4026)</f>
        <v>#VALUE!</v>
      </c>
    </row>
    <row r="4027" spans="1:10">
      <c r="A4027" s="2" t="str">
        <f>'[1]2025年已发货'!A:A</f>
        <v>山东高速</v>
      </c>
      <c r="B4027" s="2" t="str">
        <f>'[1]2025年已发货'!B:B</f>
        <v>螺纹钢</v>
      </c>
      <c r="C4027" s="2" t="str">
        <f>'[1]2025年已发货'!C:C</f>
        <v>HRB400E Φ25 12m</v>
      </c>
      <c r="D4027" s="2" t="str">
        <f>'[1]2025年已发货'!D:D</f>
        <v>吨</v>
      </c>
      <c r="E4027" s="2">
        <f>'[1]2025年已发货'!E:E</f>
        <v>105</v>
      </c>
      <c r="F4027" s="4">
        <f>'[1]2025年已发货'!F:F</f>
        <v>45823</v>
      </c>
      <c r="G4027" s="2" t="str">
        <f>'[1]2025年已发货'!G:G</f>
        <v>（中铁广州局-成渝扩容2标）四川省资阳市雁江区堪嘉镇陈家湾刘家湾大桥桥头</v>
      </c>
      <c r="H4027" s="2" t="str">
        <f>'[1]2025年已发货'!H:H</f>
        <v>刘沛琦</v>
      </c>
      <c r="I4027" s="2">
        <f>'[1]2025年已发货'!I:I</f>
        <v>18011784798</v>
      </c>
      <c r="J4027" s="2" vm="1" t="e">
        <f>_xlfn._xlws.FILTER(辅助信息!D:D,辅助信息!G:G=G4027)</f>
        <v>#VALUE!</v>
      </c>
    </row>
    <row r="4028" spans="1:10">
      <c r="A4028" s="2" t="str">
        <f>'[1]2025年已发货'!A:A</f>
        <v>山东高速</v>
      </c>
      <c r="B4028" s="2" t="str">
        <f>'[1]2025年已发货'!B:B</f>
        <v>螺纹钢</v>
      </c>
      <c r="C4028" s="2" t="str">
        <f>'[1]2025年已发货'!C:C</f>
        <v>HRB400E Φ28 9m</v>
      </c>
      <c r="D4028" s="2" t="str">
        <f>'[1]2025年已发货'!D:D</f>
        <v>吨</v>
      </c>
      <c r="E4028" s="2">
        <f>'[1]2025年已发货'!E:E</f>
        <v>70</v>
      </c>
      <c r="F4028" s="4">
        <f>'[1]2025年已发货'!F:F</f>
        <v>45823</v>
      </c>
      <c r="G4028" s="2" t="str">
        <f>'[1]2025年已发货'!G:G</f>
        <v>（中铁广州局-成渝扩容2标）四川省资阳市雁江区堪嘉镇陈家湾刘家湾大桥桥头</v>
      </c>
      <c r="H4028" s="2" t="str">
        <f>'[1]2025年已发货'!H:H</f>
        <v>刘沛琦</v>
      </c>
      <c r="I4028" s="2">
        <f>'[1]2025年已发货'!I:I</f>
        <v>18011784798</v>
      </c>
      <c r="J4028" s="2" vm="1" t="e">
        <f>_xlfn._xlws.FILTER(辅助信息!D:D,辅助信息!G:G=G4028)</f>
        <v>#VALUE!</v>
      </c>
    </row>
    <row r="4029" spans="1:10">
      <c r="A4029" s="2" t="str">
        <f>'[1]2025年已发货'!A:A</f>
        <v>山东高速</v>
      </c>
      <c r="B4029" s="2" t="str">
        <f>'[1]2025年已发货'!B:B</f>
        <v>螺纹钢</v>
      </c>
      <c r="C4029" s="2" t="str">
        <f>'[1]2025年已发货'!C:C</f>
        <v>HRB400E Φ32 9m</v>
      </c>
      <c r="D4029" s="2" t="str">
        <f>'[1]2025年已发货'!D:D</f>
        <v>吨</v>
      </c>
      <c r="E4029" s="2">
        <f>'[1]2025年已发货'!E:E</f>
        <v>105</v>
      </c>
      <c r="F4029" s="4">
        <f>'[1]2025年已发货'!F:F</f>
        <v>45823</v>
      </c>
      <c r="G4029" s="2" t="str">
        <f>'[1]2025年已发货'!G:G</f>
        <v>（中铁广州局-成渝扩容2标）四川省资阳市雁江区堪嘉镇陈家湾刘家湾大桥桥头</v>
      </c>
      <c r="H4029" s="2" t="str">
        <f>'[1]2025年已发货'!H:H</f>
        <v>刘沛琦</v>
      </c>
      <c r="I4029" s="2">
        <f>'[1]2025年已发货'!I:I</f>
        <v>18011784798</v>
      </c>
      <c r="J4029" s="2" vm="1" t="e">
        <f>_xlfn._xlws.FILTER(辅助信息!D:D,辅助信息!G:G=G4029)</f>
        <v>#VALUE!</v>
      </c>
    </row>
    <row r="4030" spans="1:10">
      <c r="A4030" s="2" t="str">
        <f>'[1]2025年已发货'!A:A</f>
        <v>山东高速</v>
      </c>
      <c r="B4030" s="2" t="str">
        <f>'[1]2025年已发货'!B:B</f>
        <v>高线</v>
      </c>
      <c r="C4030" s="2" t="str">
        <f>'[1]2025年已发货'!C:C</f>
        <v>HPB300Φ12</v>
      </c>
      <c r="D4030" s="2" t="str">
        <f>'[1]2025年已发货'!D:D</f>
        <v>吨</v>
      </c>
      <c r="E4030" s="2">
        <f>'[1]2025年已发货'!E:E</f>
        <v>35</v>
      </c>
      <c r="F4030" s="4">
        <f>'[1]2025年已发货'!F:F</f>
        <v>45823</v>
      </c>
      <c r="G4030" s="2" t="str">
        <f>'[1]2025年已发货'!G:G</f>
        <v>（中铁五局-成渝扩容3标）四川省资阳市雁江区伍隍镇铺子村雁江区X138</v>
      </c>
      <c r="H4030" s="2" t="str">
        <f>'[1]2025年已发货'!H:H</f>
        <v>王健</v>
      </c>
      <c r="I4030" s="2">
        <f>'[1]2025年已发货'!I:I</f>
        <v>17726168395</v>
      </c>
      <c r="J4030" s="2" vm="1" t="e">
        <f>_xlfn._xlws.FILTER(辅助信息!D:D,辅助信息!G:G=G4030)</f>
        <v>#VALUE!</v>
      </c>
    </row>
    <row r="4031" spans="1:10">
      <c r="A4031" s="2" t="str">
        <f>'[1]2025年已发货'!A:A</f>
        <v>山东高速</v>
      </c>
      <c r="B4031" s="2" t="str">
        <f>'[1]2025年已发货'!B:B</f>
        <v>螺纹钢</v>
      </c>
      <c r="C4031" s="2" t="str">
        <f>'[1]2025年已发货'!C:C</f>
        <v>HRB400E Φ12 12m</v>
      </c>
      <c r="D4031" s="2" t="str">
        <f>'[1]2025年已发货'!D:D</f>
        <v>吨</v>
      </c>
      <c r="E4031" s="2">
        <f>'[1]2025年已发货'!E:E</f>
        <v>70</v>
      </c>
      <c r="F4031" s="4">
        <f>'[1]2025年已发货'!F:F</f>
        <v>45823</v>
      </c>
      <c r="G4031" s="2" t="str">
        <f>'[1]2025年已发货'!G:G</f>
        <v>（中铁五局-成渝扩容3标）四川省资阳市雁江区伍隍镇铺子村雁江区X138</v>
      </c>
      <c r="H4031" s="2" t="str">
        <f>'[1]2025年已发货'!H:H</f>
        <v>王健</v>
      </c>
      <c r="I4031" s="2">
        <f>'[1]2025年已发货'!I:I</f>
        <v>17726168395</v>
      </c>
      <c r="J4031" s="2" vm="1" t="e">
        <f>_xlfn._xlws.FILTER(辅助信息!D:D,辅助信息!G:G=G4031)</f>
        <v>#VALUE!</v>
      </c>
    </row>
    <row r="4032" spans="1:10">
      <c r="A4032" s="2" t="str">
        <f>'[1]2025年已发货'!A:A</f>
        <v>山东高速</v>
      </c>
      <c r="B4032" s="2" t="str">
        <f>'[1]2025年已发货'!B:B</f>
        <v>螺纹钢</v>
      </c>
      <c r="C4032" s="2" t="str">
        <f>'[1]2025年已发货'!C:C</f>
        <v>HRB400E Φ25 12m</v>
      </c>
      <c r="D4032" s="2" t="str">
        <f>'[1]2025年已发货'!D:D</f>
        <v>吨</v>
      </c>
      <c r="E4032" s="2">
        <f>'[1]2025年已发货'!E:E</f>
        <v>70</v>
      </c>
      <c r="F4032" s="4">
        <f>'[1]2025年已发货'!F:F</f>
        <v>45823</v>
      </c>
      <c r="G4032" s="2" t="str">
        <f>'[1]2025年已发货'!G:G</f>
        <v>（中铁五局-成渝扩容3标）四川省资阳市雁江区伍隍镇铺子村雁江区X138</v>
      </c>
      <c r="H4032" s="2" t="str">
        <f>'[1]2025年已发货'!H:H</f>
        <v>王健</v>
      </c>
      <c r="I4032" s="2">
        <f>'[1]2025年已发货'!I:I</f>
        <v>17726168395</v>
      </c>
      <c r="J4032" s="2" vm="1" t="e">
        <f>_xlfn._xlws.FILTER(辅助信息!D:D,辅助信息!G:G=G4032)</f>
        <v>#VALUE!</v>
      </c>
    </row>
    <row r="4033" spans="1:10">
      <c r="A4033" s="2" t="str">
        <f>'[1]2025年已发货'!A:A</f>
        <v>山东高速</v>
      </c>
      <c r="B4033" s="2" t="str">
        <f>'[1]2025年已发货'!B:B</f>
        <v>螺纹钢</v>
      </c>
      <c r="C4033" s="2" t="str">
        <f>'[1]2025年已发货'!C:C</f>
        <v>HRB400E Φ16 12m</v>
      </c>
      <c r="D4033" s="2" t="str">
        <f>'[1]2025年已发货'!D:D</f>
        <v>吨</v>
      </c>
      <c r="E4033" s="2">
        <f>'[1]2025年已发货'!E:E</f>
        <v>35</v>
      </c>
      <c r="F4033" s="4">
        <f>'[1]2025年已发货'!F:F</f>
        <v>45823</v>
      </c>
      <c r="G4033" s="2" t="str">
        <f>'[1]2025年已发货'!G:G</f>
        <v>（中铁五局-成渝扩容3标）四川省资阳市雁江区伍隍镇铺子村雁江区X138</v>
      </c>
      <c r="H4033" s="2" t="str">
        <f>'[1]2025年已发货'!H:H</f>
        <v>王健</v>
      </c>
      <c r="I4033" s="2">
        <f>'[1]2025年已发货'!I:I</f>
        <v>17726168395</v>
      </c>
      <c r="J4033" s="2" vm="1" t="e">
        <f>_xlfn._xlws.FILTER(辅助信息!D:D,辅助信息!G:G=G4033)</f>
        <v>#VALUE!</v>
      </c>
    </row>
    <row r="4034" spans="1:10">
      <c r="A4034" s="2" t="str">
        <f>'[1]2025年已发货'!A:A</f>
        <v>晋邦</v>
      </c>
      <c r="B4034" s="2" t="str">
        <f>'[1]2025年已发货'!B:B</f>
        <v>盘螺</v>
      </c>
      <c r="C4034" s="2" t="str">
        <f>'[1]2025年已发货'!C:C</f>
        <v>HRB400E Φ10</v>
      </c>
      <c r="D4034" s="2" t="str">
        <f>'[1]2025年已发货'!D:D</f>
        <v>吨</v>
      </c>
      <c r="E4034" s="2">
        <f>'[1]2025年已发货'!E:E</f>
        <v>10</v>
      </c>
      <c r="F4034" s="4">
        <f>'[1]2025年已发货'!F:F</f>
        <v>45823</v>
      </c>
      <c r="G4034" s="2" t="str">
        <f>'[1]2025年已发货'!G:G</f>
        <v>（十九冶-华电重庆奉节）重庆市奉节县康乐镇七星村</v>
      </c>
      <c r="H4034" s="2" t="str">
        <f>'[1]2025年已发货'!H:H</f>
        <v>岑甲乐</v>
      </c>
      <c r="I4034" s="2">
        <f>'[1]2025年已发货'!I:I</f>
        <v>17349037782</v>
      </c>
      <c r="J4034" s="2" vm="1" t="e">
        <f>_xlfn._xlws.FILTER(辅助信息!D:D,辅助信息!G:G=G4034)</f>
        <v>#VALUE!</v>
      </c>
    </row>
    <row r="4035" spans="1:10">
      <c r="A4035" s="2" t="str">
        <f>'[1]2025年已发货'!A:A</f>
        <v>晋邦</v>
      </c>
      <c r="B4035" s="2" t="str">
        <f>'[1]2025年已发货'!B:B</f>
        <v>螺纹钢</v>
      </c>
      <c r="C4035" s="2" t="str">
        <f>'[1]2025年已发货'!C:C</f>
        <v>HRB400E Φ14 9m</v>
      </c>
      <c r="D4035" s="2" t="str">
        <f>'[1]2025年已发货'!D:D</f>
        <v>吨</v>
      </c>
      <c r="E4035" s="2">
        <f>'[1]2025年已发货'!E:E</f>
        <v>8</v>
      </c>
      <c r="F4035" s="4">
        <f>'[1]2025年已发货'!F:F</f>
        <v>45823</v>
      </c>
      <c r="G4035" s="2" t="str">
        <f>'[1]2025年已发货'!G:G</f>
        <v>（十九冶-华电重庆奉节）重庆市奉节县康乐镇七星村</v>
      </c>
      <c r="H4035" s="2" t="str">
        <f>'[1]2025年已发货'!H:H</f>
        <v>岑甲乐</v>
      </c>
      <c r="I4035" s="2">
        <f>'[1]2025年已发货'!I:I</f>
        <v>17349037782</v>
      </c>
      <c r="J4035" s="2" vm="1" t="e">
        <f>_xlfn._xlws.FILTER(辅助信息!D:D,辅助信息!G:G=G4035)</f>
        <v>#VALUE!</v>
      </c>
    </row>
    <row r="4036" spans="1:10">
      <c r="A4036" s="2" t="str">
        <f>'[1]2025年已发货'!A:A</f>
        <v>晋邦</v>
      </c>
      <c r="B4036" s="2" t="str">
        <f>'[1]2025年已发货'!B:B</f>
        <v>螺纹钢</v>
      </c>
      <c r="C4036" s="2" t="str">
        <f>'[1]2025年已发货'!C:C</f>
        <v>HRB400E Φ20 9m</v>
      </c>
      <c r="D4036" s="2" t="str">
        <f>'[1]2025年已发货'!D:D</f>
        <v>吨</v>
      </c>
      <c r="E4036" s="2">
        <f>'[1]2025年已发货'!E:E</f>
        <v>10</v>
      </c>
      <c r="F4036" s="4">
        <f>'[1]2025年已发货'!F:F</f>
        <v>45823</v>
      </c>
      <c r="G4036" s="2" t="str">
        <f>'[1]2025年已发货'!G:G</f>
        <v>（十九冶-华电重庆奉节）重庆市奉节县康乐镇七星村</v>
      </c>
      <c r="H4036" s="2" t="str">
        <f>'[1]2025年已发货'!H:H</f>
        <v>岑甲乐</v>
      </c>
      <c r="I4036" s="2">
        <f>'[1]2025年已发货'!I:I</f>
        <v>17349037782</v>
      </c>
      <c r="J4036" s="2" vm="1" t="e">
        <f>_xlfn._xlws.FILTER(辅助信息!D:D,辅助信息!G:G=G4036)</f>
        <v>#VALUE!</v>
      </c>
    </row>
    <row r="4037" spans="1:10">
      <c r="A4037" s="2" t="str">
        <f>'[1]2025年已发货'!A:A</f>
        <v>晋邦</v>
      </c>
      <c r="B4037" s="2" t="str">
        <f>'[1]2025年已发货'!B:B</f>
        <v>螺纹钢</v>
      </c>
      <c r="C4037" s="2" t="str">
        <f>'[1]2025年已发货'!C:C</f>
        <v>HRB400E Φ25 9m</v>
      </c>
      <c r="D4037" s="2" t="str">
        <f>'[1]2025年已发货'!D:D</f>
        <v>吨</v>
      </c>
      <c r="E4037" s="2">
        <f>'[1]2025年已发货'!E:E</f>
        <v>17</v>
      </c>
      <c r="F4037" s="4">
        <f>'[1]2025年已发货'!F:F</f>
        <v>45823</v>
      </c>
      <c r="G4037" s="2" t="str">
        <f>'[1]2025年已发货'!G:G</f>
        <v>（十九冶-华电重庆奉节）重庆市奉节县康乐镇七星村</v>
      </c>
      <c r="H4037" s="2" t="str">
        <f>'[1]2025年已发货'!H:H</f>
        <v>岑甲乐</v>
      </c>
      <c r="I4037" s="2">
        <f>'[1]2025年已发货'!I:I</f>
        <v>17349037782</v>
      </c>
      <c r="J4037" s="2" vm="1" t="e">
        <f>_xlfn._xlws.FILTER(辅助信息!D:D,辅助信息!G:G=G4037)</f>
        <v>#VALUE!</v>
      </c>
    </row>
    <row r="4038" spans="1:10">
      <c r="A4038" s="2" t="str">
        <f>'[1]2025年已发货'!A:A</f>
        <v>吉晨盛泰</v>
      </c>
      <c r="B4038" s="2" t="str">
        <f>'[1]2025年已发货'!B:B</f>
        <v>盘螺</v>
      </c>
      <c r="C4038" s="2" t="str">
        <f>'[1]2025年已发货'!C:C</f>
        <v>HRB400EΦ10</v>
      </c>
      <c r="D4038" s="2" t="str">
        <f>'[1]2025年已发货'!D:D</f>
        <v>吨</v>
      </c>
      <c r="E4038" s="2">
        <f>'[1]2025年已发货'!E:E</f>
        <v>35</v>
      </c>
      <c r="F4038" s="4">
        <f>'[1]2025年已发货'!F:F</f>
        <v>45823</v>
      </c>
      <c r="G4038" s="2" t="str">
        <f>'[1]2025年已发货'!G:G</f>
        <v>（中铁广州局深圳公司西昭高速9标）四川省凉山彝族自治州西昌市西乡乡三百村</v>
      </c>
      <c r="H4038" s="2" t="str">
        <f>'[1]2025年已发货'!H:H</f>
        <v>伍红林</v>
      </c>
      <c r="I4038" s="2">
        <f>'[1]2025年已发货'!I:I</f>
        <v>18683860677</v>
      </c>
      <c r="J4038" s="2" vm="1" t="e">
        <f>_xlfn._xlws.FILTER(辅助信息!D:D,辅助信息!G:G=G4038)</f>
        <v>#VALUE!</v>
      </c>
    </row>
    <row r="4039" spans="1:10">
      <c r="A4039" s="2" t="str">
        <f>'[1]2025年已发货'!A:A</f>
        <v>凤钢</v>
      </c>
      <c r="B4039" s="2" t="str">
        <f>'[1]2025年已发货'!B:B</f>
        <v>螺纹钢</v>
      </c>
      <c r="C4039" s="2" t="str">
        <f>'[1]2025年已发货'!C:C</f>
        <v>HRB400EΦ12</v>
      </c>
      <c r="D4039" s="2" t="str">
        <f>'[1]2025年已发货'!D:D</f>
        <v>吨</v>
      </c>
      <c r="E4039" s="2">
        <f>'[1]2025年已发货'!E:E</f>
        <v>120</v>
      </c>
      <c r="F4039" s="4">
        <f>'[1]2025年已发货'!F:F</f>
        <v>45823</v>
      </c>
      <c r="G4039" s="2" t="str">
        <f>'[1]2025年已发货'!G:G</f>
        <v>（中铁广州局深圳公司西昭高速9标）四川省凉山彝族自治州西昌市西乡乡三百村</v>
      </c>
      <c r="H4039" s="2" t="str">
        <f>'[1]2025年已发货'!H:H</f>
        <v>伍红林</v>
      </c>
      <c r="I4039" s="2">
        <f>'[1]2025年已发货'!I:I</f>
        <v>18683860677</v>
      </c>
      <c r="J4039" s="2" vm="1" t="e">
        <f>_xlfn._xlws.FILTER(辅助信息!D:D,辅助信息!G:G=G4039)</f>
        <v>#VALUE!</v>
      </c>
    </row>
    <row r="4040" spans="1:10">
      <c r="A4040" s="2" t="str">
        <f>'[1]2025年已发货'!A:A</f>
        <v>吉晨盛泰</v>
      </c>
      <c r="B4040" s="2" t="str">
        <f>'[1]2025年已发货'!B:B</f>
        <v>螺纹钢</v>
      </c>
      <c r="C4040" s="2" t="str">
        <f>'[1]2025年已发货'!C:C</f>
        <v>HRB400EΦ16</v>
      </c>
      <c r="D4040" s="2" t="str">
        <f>'[1]2025年已发货'!D:D</f>
        <v>吨</v>
      </c>
      <c r="E4040" s="2">
        <f>'[1]2025年已发货'!E:E</f>
        <v>70</v>
      </c>
      <c r="F4040" s="4">
        <f>'[1]2025年已发货'!F:F</f>
        <v>45823</v>
      </c>
      <c r="G4040" s="2" t="str">
        <f>'[1]2025年已发货'!G:G</f>
        <v>（中铁广州局深圳公司西昭高速9标）四川省凉山彝族自治州西昌市西乡乡三百村</v>
      </c>
      <c r="H4040" s="2" t="str">
        <f>'[1]2025年已发货'!H:H</f>
        <v>伍红林</v>
      </c>
      <c r="I4040" s="2">
        <f>'[1]2025年已发货'!I:I</f>
        <v>18683860677</v>
      </c>
      <c r="J4040" s="2" vm="1" t="e">
        <f>_xlfn._xlws.FILTER(辅助信息!D:D,辅助信息!G:G=G4040)</f>
        <v>#VALUE!</v>
      </c>
    </row>
    <row r="4041" spans="1:10">
      <c r="A4041" s="2" t="str">
        <f>'[1]2025年已发货'!A:A</f>
        <v>吉晨盛泰</v>
      </c>
      <c r="B4041" s="2" t="str">
        <f>'[1]2025年已发货'!B:B</f>
        <v>螺纹钢</v>
      </c>
      <c r="C4041" s="2" t="str">
        <f>'[1]2025年已发货'!C:C</f>
        <v>HRB400EΦ22</v>
      </c>
      <c r="D4041" s="2" t="str">
        <f>'[1]2025年已发货'!D:D</f>
        <v>吨</v>
      </c>
      <c r="E4041" s="2">
        <f>'[1]2025年已发货'!E:E</f>
        <v>35</v>
      </c>
      <c r="F4041" s="4">
        <f>'[1]2025年已发货'!F:F</f>
        <v>45823</v>
      </c>
      <c r="G4041" s="2" t="str">
        <f>'[1]2025年已发货'!G:G</f>
        <v>（中铁广州局深圳公司西昭高速9标）四川省凉山彝族自治州西昌市西乡乡三百村</v>
      </c>
      <c r="H4041" s="2" t="str">
        <f>'[1]2025年已发货'!H:H</f>
        <v>伍红林</v>
      </c>
      <c r="I4041" s="2">
        <f>'[1]2025年已发货'!I:I</f>
        <v>18683860677</v>
      </c>
      <c r="J4041" s="2" vm="1" t="e">
        <f>_xlfn._xlws.FILTER(辅助信息!D:D,辅助信息!G:G=G4041)</f>
        <v>#VALUE!</v>
      </c>
    </row>
    <row r="4042" spans="1:10">
      <c r="A4042" s="2" t="str">
        <f>'[1]2025年已发货'!A:A</f>
        <v>晋邦</v>
      </c>
      <c r="B4042" s="2" t="str">
        <f>'[1]2025年已发货'!B:B</f>
        <v>螺纹钢</v>
      </c>
      <c r="C4042" s="2" t="str">
        <f>'[1]2025年已发货'!C:C</f>
        <v>HRB400E Φ16 9m</v>
      </c>
      <c r="D4042" s="2" t="str">
        <f>'[1]2025年已发货'!D:D</f>
        <v>吨</v>
      </c>
      <c r="E4042" s="2">
        <f>'[1]2025年已发货'!E:E</f>
        <v>4</v>
      </c>
      <c r="F4042" s="4">
        <f>'[1]2025年已发货'!F:F</f>
        <v>45824</v>
      </c>
      <c r="G4042" s="2" t="str">
        <f>'[1]2025年已发货'!G:G</f>
        <v>（十九冶-江龙高速一分部）重庆市云阳县X886附近中国十九冶开云高速项目总包部西98米*复兴互通预制梁场</v>
      </c>
      <c r="H4042" s="2" t="str">
        <f>'[1]2025年已发货'!H:H</f>
        <v>吴章红</v>
      </c>
      <c r="I4042" s="2">
        <f>'[1]2025年已发货'!I:I</f>
        <v>18628165772</v>
      </c>
      <c r="J4042" s="2" vm="1" t="e">
        <f>_xlfn._xlws.FILTER(辅助信息!D:D,辅助信息!G:G=G4042)</f>
        <v>#VALUE!</v>
      </c>
    </row>
    <row r="4043" spans="1:10">
      <c r="A4043" s="2" t="str">
        <f>'[1]2025年已发货'!A:A</f>
        <v>晋邦</v>
      </c>
      <c r="B4043" s="2" t="str">
        <f>'[1]2025年已发货'!B:B</f>
        <v>螺纹钢</v>
      </c>
      <c r="C4043" s="2" t="str">
        <f>'[1]2025年已发货'!C:C</f>
        <v>HRB400E Φ18 9m</v>
      </c>
      <c r="D4043" s="2" t="str">
        <f>'[1]2025年已发货'!D:D</f>
        <v>吨</v>
      </c>
      <c r="E4043" s="2">
        <f>'[1]2025年已发货'!E:E</f>
        <v>2.6</v>
      </c>
      <c r="F4043" s="4">
        <f>'[1]2025年已发货'!F:F</f>
        <v>45824</v>
      </c>
      <c r="G4043" s="2" t="str">
        <f>'[1]2025年已发货'!G:G</f>
        <v>（十九冶-江龙高速一分部）重庆市云阳县X886附近中国十九冶开云高速项目总包部西98米*复兴互通预制梁场</v>
      </c>
      <c r="H4043" s="2" t="str">
        <f>'[1]2025年已发货'!H:H</f>
        <v>吴章红</v>
      </c>
      <c r="I4043" s="2">
        <f>'[1]2025年已发货'!I:I</f>
        <v>18628165772</v>
      </c>
      <c r="J4043" s="2" vm="1" t="e">
        <f>_xlfn._xlws.FILTER(辅助信息!D:D,辅助信息!G:G=G4043)</f>
        <v>#VALUE!</v>
      </c>
    </row>
    <row r="4044" spans="1:10">
      <c r="A4044" s="2" t="str">
        <f>'[1]2025年已发货'!A:A</f>
        <v>晋邦</v>
      </c>
      <c r="B4044" s="2" t="str">
        <f>'[1]2025年已发货'!B:B</f>
        <v>螺纹钢</v>
      </c>
      <c r="C4044" s="2" t="str">
        <f>'[1]2025年已发货'!C:C</f>
        <v>HRB400E Φ20 9m</v>
      </c>
      <c r="D4044" s="2" t="str">
        <f>'[1]2025年已发货'!D:D</f>
        <v>吨</v>
      </c>
      <c r="E4044" s="2">
        <f>'[1]2025年已发货'!E:E</f>
        <v>2.6</v>
      </c>
      <c r="F4044" s="4">
        <f>'[1]2025年已发货'!F:F</f>
        <v>45824</v>
      </c>
      <c r="G4044" s="2" t="str">
        <f>'[1]2025年已发货'!G:G</f>
        <v>（十九冶-江龙高速一分部）重庆市云阳县X886附近中国十九冶开云高速项目总包部西98米*复兴互通预制梁场</v>
      </c>
      <c r="H4044" s="2" t="str">
        <f>'[1]2025年已发货'!H:H</f>
        <v>吴章红</v>
      </c>
      <c r="I4044" s="2">
        <f>'[1]2025年已发货'!I:I</f>
        <v>18628165772</v>
      </c>
      <c r="J4044" s="2" vm="1" t="e">
        <f>_xlfn._xlws.FILTER(辅助信息!D:D,辅助信息!G:G=G4044)</f>
        <v>#VALUE!</v>
      </c>
    </row>
    <row r="4045" spans="1:10">
      <c r="A4045" s="2" t="str">
        <f>'[1]2025年已发货'!A:A</f>
        <v>晋邦</v>
      </c>
      <c r="B4045" s="2" t="str">
        <f>'[1]2025年已发货'!B:B</f>
        <v>螺纹钢</v>
      </c>
      <c r="C4045" s="2" t="str">
        <f>'[1]2025年已发货'!C:C</f>
        <v>HRB400E Φ22 9m</v>
      </c>
      <c r="D4045" s="2" t="str">
        <f>'[1]2025年已发货'!D:D</f>
        <v>吨</v>
      </c>
      <c r="E4045" s="2">
        <f>'[1]2025年已发货'!E:E</f>
        <v>5</v>
      </c>
      <c r="F4045" s="4">
        <f>'[1]2025年已发货'!F:F</f>
        <v>45824</v>
      </c>
      <c r="G4045" s="2" t="str">
        <f>'[1]2025年已发货'!G:G</f>
        <v>（十九冶-江龙高速一分部）重庆市云阳县X886附近中国十九冶开云高速项目总包部西98米*复兴互通预制梁场</v>
      </c>
      <c r="H4045" s="2" t="str">
        <f>'[1]2025年已发货'!H:H</f>
        <v>吴章红</v>
      </c>
      <c r="I4045" s="2">
        <f>'[1]2025年已发货'!I:I</f>
        <v>18628165772</v>
      </c>
      <c r="J4045" s="2" vm="1" t="e">
        <f>_xlfn._xlws.FILTER(辅助信息!D:D,辅助信息!G:G=G4045)</f>
        <v>#VALUE!</v>
      </c>
    </row>
    <row r="4046" spans="1:10">
      <c r="A4046" s="2" t="str">
        <f>'[1]2025年已发货'!A:A</f>
        <v>晋邦</v>
      </c>
      <c r="B4046" s="2" t="str">
        <f>'[1]2025年已发货'!B:B</f>
        <v>螺纹钢</v>
      </c>
      <c r="C4046" s="2" t="str">
        <f>'[1]2025年已发货'!C:C</f>
        <v>HRB400E Φ32 9m</v>
      </c>
      <c r="D4046" s="2" t="str">
        <f>'[1]2025年已发货'!D:D</f>
        <v>吨</v>
      </c>
      <c r="E4046" s="2">
        <f>'[1]2025年已发货'!E:E</f>
        <v>14</v>
      </c>
      <c r="F4046" s="4">
        <f>'[1]2025年已发货'!F:F</f>
        <v>45824</v>
      </c>
      <c r="G4046" s="2" t="str">
        <f>'[1]2025年已发货'!G:G</f>
        <v>（十九冶-江龙高速一分部）重庆市云阳县X886附近中国十九冶开云高速项目总包部西98米*复兴互通预制梁场</v>
      </c>
      <c r="H4046" s="2" t="str">
        <f>'[1]2025年已发货'!H:H</f>
        <v>吴章红</v>
      </c>
      <c r="I4046" s="2">
        <f>'[1]2025年已发货'!I:I</f>
        <v>18628165772</v>
      </c>
      <c r="J4046" s="2" vm="1" t="e">
        <f>_xlfn._xlws.FILTER(辅助信息!D:D,辅助信息!G:G=G4046)</f>
        <v>#VALUE!</v>
      </c>
    </row>
    <row r="4047" spans="1:10">
      <c r="A4047" s="2" t="str">
        <f>'[1]2025年已发货'!A:A</f>
        <v>晋邦</v>
      </c>
      <c r="B4047" s="2" t="str">
        <f>'[1]2025年已发货'!B:B</f>
        <v>螺纹钢</v>
      </c>
      <c r="C4047" s="2" t="str">
        <f>'[1]2025年已发货'!C:C</f>
        <v>HRB400E Φ25 9m</v>
      </c>
      <c r="D4047" s="2" t="str">
        <f>'[1]2025年已发货'!D:D</f>
        <v>吨</v>
      </c>
      <c r="E4047" s="2">
        <f>'[1]2025年已发货'!E:E</f>
        <v>5.5</v>
      </c>
      <c r="F4047" s="4">
        <f>'[1]2025年已发货'!F:F</f>
        <v>45824</v>
      </c>
      <c r="G4047" s="2" t="str">
        <f>'[1]2025年已发货'!G:G</f>
        <v>（十九冶-江龙高速一分部）重庆市云阳县X886附近中国十九冶开云高速项目总包部西98米*复兴互通预制梁场</v>
      </c>
      <c r="H4047" s="2" t="str">
        <f>'[1]2025年已发货'!H:H</f>
        <v>吴章红</v>
      </c>
      <c r="I4047" s="2">
        <f>'[1]2025年已发货'!I:I</f>
        <v>18628165772</v>
      </c>
      <c r="J4047" s="2" vm="1" t="e">
        <f>_xlfn._xlws.FILTER(辅助信息!D:D,辅助信息!G:G=G4047)</f>
        <v>#VALUE!</v>
      </c>
    </row>
    <row r="4048" spans="1:10">
      <c r="A4048" s="2" t="str">
        <f>'[1]2025年已发货'!A:A</f>
        <v>晋邦</v>
      </c>
      <c r="B4048" s="2" t="str">
        <f>'[1]2025年已发货'!B:B</f>
        <v>盘螺</v>
      </c>
      <c r="C4048" s="2" t="str">
        <f>'[1]2025年已发货'!C:C</f>
        <v>HRB400E Φ6</v>
      </c>
      <c r="D4048" s="2" t="str">
        <f>'[1]2025年已发货'!D:D</f>
        <v>吨</v>
      </c>
      <c r="E4048" s="2">
        <f>'[1]2025年已发货'!E:E</f>
        <v>2.5</v>
      </c>
      <c r="F4048" s="4">
        <f>'[1]2025年已发货'!F:F</f>
        <v>45824</v>
      </c>
      <c r="G4048" s="2" t="str">
        <f>'[1]2025年已发货'!G:G</f>
        <v>（十九冶-江龙高速一分部）重庆市云阳县X886附近中国十九冶开云高速项目总包部西98米*复兴互通预制梁场</v>
      </c>
      <c r="H4048" s="2" t="str">
        <f>'[1]2025年已发货'!H:H</f>
        <v>吴章红</v>
      </c>
      <c r="I4048" s="2">
        <f>'[1]2025年已发货'!I:I</f>
        <v>18628165772</v>
      </c>
      <c r="J4048" s="2" vm="1" t="e">
        <f>_xlfn._xlws.FILTER(辅助信息!D:D,辅助信息!G:G=G4048)</f>
        <v>#VALUE!</v>
      </c>
    </row>
    <row r="4049" spans="1:10">
      <c r="A4049" s="2" t="str">
        <f>'[1]2025年已发货'!A:A</f>
        <v>润耀</v>
      </c>
      <c r="B4049" s="2" t="str">
        <f>'[1]2025年已发货'!B:B</f>
        <v>盘螺</v>
      </c>
      <c r="C4049" s="2" t="str">
        <f>'[1]2025年已发货'!C:C</f>
        <v>HRB400E Φ10</v>
      </c>
      <c r="D4049" s="2" t="str">
        <f>'[1]2025年已发货'!D:D</f>
        <v>吨</v>
      </c>
      <c r="E4049" s="2">
        <f>'[1]2025年已发货'!E:E</f>
        <v>52.5</v>
      </c>
      <c r="F4049" s="4">
        <f>'[1]2025年已发货'!F:F</f>
        <v>45824</v>
      </c>
      <c r="G4049" s="2" t="str">
        <f>'[1]2025年已发货'!G:G</f>
        <v>（华西简阳西城嘉苑）四川省成都市简阳市简城街道高屋村</v>
      </c>
      <c r="H4049" s="2" t="str">
        <f>'[1]2025年已发货'!H:H</f>
        <v>张瀚镭</v>
      </c>
      <c r="I4049" s="2">
        <f>'[1]2025年已发货'!I:I</f>
        <v>15884666220</v>
      </c>
      <c r="J4049" s="2" t="str">
        <f>_xlfn._xlws.FILTER(辅助信息!D:D,辅助信息!G:G=G4049)</f>
        <v>华西简阳西城嘉苑</v>
      </c>
    </row>
    <row r="4050" spans="1:10">
      <c r="A4050" s="2" t="str">
        <f>'[1]2025年已发货'!A:A</f>
        <v>润耀</v>
      </c>
      <c r="B4050" s="2" t="str">
        <f>'[1]2025年已发货'!B:B</f>
        <v>盘螺</v>
      </c>
      <c r="C4050" s="2" t="str">
        <f>'[1]2025年已发货'!C:C</f>
        <v>HRB400E Φ12</v>
      </c>
      <c r="D4050" s="2" t="str">
        <f>'[1]2025年已发货'!D:D</f>
        <v>吨</v>
      </c>
      <c r="E4050" s="2">
        <f>'[1]2025年已发货'!E:E</f>
        <v>17.5</v>
      </c>
      <c r="F4050" s="4">
        <f>'[1]2025年已发货'!F:F</f>
        <v>45824</v>
      </c>
      <c r="G4050" s="2" t="str">
        <f>'[1]2025年已发货'!G:G</f>
        <v>（华西简阳西城嘉苑）四川省成都市简阳市简城街道高屋村</v>
      </c>
      <c r="H4050" s="2" t="str">
        <f>'[1]2025年已发货'!H:H</f>
        <v>张瀚镭</v>
      </c>
      <c r="I4050" s="2">
        <f>'[1]2025年已发货'!I:I</f>
        <v>15884666220</v>
      </c>
      <c r="J4050" s="2" t="str">
        <f>_xlfn._xlws.FILTER(辅助信息!D:D,辅助信息!G:G=G4050)</f>
        <v>华西简阳西城嘉苑</v>
      </c>
    </row>
    <row r="4051" spans="1:10">
      <c r="A4051" s="2" t="str">
        <f>'[1]2025年已发货'!A:A</f>
        <v>润耀</v>
      </c>
      <c r="B4051" s="2" t="str">
        <f>'[1]2025年已发货'!B:B</f>
        <v>螺纹钢</v>
      </c>
      <c r="C4051" s="2" t="str">
        <f>'[1]2025年已发货'!C:C</f>
        <v>HRB400EΦ32*9m</v>
      </c>
      <c r="D4051" s="2" t="str">
        <f>'[1]2025年已发货'!D:D</f>
        <v>吨</v>
      </c>
      <c r="E4051" s="2">
        <f>'[1]2025年已发货'!E:E</f>
        <v>35</v>
      </c>
      <c r="F4051" s="4">
        <f>'[1]2025年已发货'!F:F</f>
        <v>45824</v>
      </c>
      <c r="G4051" s="2" t="str">
        <f>'[1]2025年已发货'!G:G</f>
        <v>（中铁一局-大渡河项目）乐山市峨边县沙坪镇中铁一局钢筋加工厂（污水处理厂）</v>
      </c>
      <c r="H4051" s="2" t="str">
        <f>'[1]2025年已发货'!H:H</f>
        <v>冯雷</v>
      </c>
      <c r="I4051" s="2" t="str">
        <f>'[1]2025年已发货'!I:I</f>
        <v>18700069985</v>
      </c>
      <c r="J4051" s="2" vm="1" t="e">
        <f>_xlfn._xlws.FILTER(辅助信息!D:D,辅助信息!G:G=G4051)</f>
        <v>#VALUE!</v>
      </c>
    </row>
    <row r="4052" spans="1:10">
      <c r="A4052" s="2" t="str">
        <f>'[1]2025年已发货'!A:A</f>
        <v>润耀</v>
      </c>
      <c r="B4052" s="2" t="str">
        <f>'[1]2025年已发货'!B:B</f>
        <v>螺纹钢</v>
      </c>
      <c r="C4052" s="2" t="str">
        <f>'[1]2025年已发货'!C:C</f>
        <v>HRB400E Φ25 9m</v>
      </c>
      <c r="D4052" s="2" t="str">
        <f>'[1]2025年已发货'!D:D</f>
        <v>吨</v>
      </c>
      <c r="E4052" s="2">
        <f>'[1]2025年已发货'!E:E</f>
        <v>35</v>
      </c>
      <c r="F4052" s="4">
        <f>'[1]2025年已发货'!F:F</f>
        <v>45824</v>
      </c>
      <c r="G4052" s="2" t="str">
        <f>'[1]2025年已发货'!G:G</f>
        <v>（中铁十局-资乐高速4标）四川省眉山市仁寿县彰加镇促进村中铁十局2#钢筋厂</v>
      </c>
      <c r="H4052" s="2" t="str">
        <f>'[1]2025年已发货'!H:H</f>
        <v>杨飞</v>
      </c>
      <c r="I4052" s="2">
        <f>'[1]2025年已发货'!I:I</f>
        <v>15667998777</v>
      </c>
      <c r="J4052" s="2" vm="1" t="e">
        <f>_xlfn._xlws.FILTER(辅助信息!D:D,辅助信息!G:G=G4052)</f>
        <v>#VALUE!</v>
      </c>
    </row>
    <row r="4053" spans="1:10">
      <c r="A4053" s="2" t="str">
        <f>'[1]2025年已发货'!A:A</f>
        <v>润耀</v>
      </c>
      <c r="B4053" s="2" t="str">
        <f>'[1]2025年已发货'!B:B</f>
        <v>螺纹钢</v>
      </c>
      <c r="C4053" s="2" t="str">
        <f>'[1]2025年已发货'!C:C</f>
        <v>HRB400E Φ28 9m</v>
      </c>
      <c r="D4053" s="2" t="str">
        <f>'[1]2025年已发货'!D:D</f>
        <v>吨</v>
      </c>
      <c r="E4053" s="2">
        <f>'[1]2025年已发货'!E:E</f>
        <v>35</v>
      </c>
      <c r="F4053" s="4">
        <f>'[1]2025年已发货'!F:F</f>
        <v>45824</v>
      </c>
      <c r="G4053" s="2" t="str">
        <f>'[1]2025年已发货'!G:G</f>
        <v>（中铁十局-资乐高速4标）四川省眉山市仁寿县彰加镇促进村中铁十局2#钢筋厂</v>
      </c>
      <c r="H4053" s="2" t="str">
        <f>'[1]2025年已发货'!H:H</f>
        <v>杨飞</v>
      </c>
      <c r="I4053" s="2">
        <f>'[1]2025年已发货'!I:I</f>
        <v>15667998777</v>
      </c>
      <c r="J4053" s="2" vm="1" t="e">
        <f>_xlfn._xlws.FILTER(辅助信息!D:D,辅助信息!G:G=G4053)</f>
        <v>#VALUE!</v>
      </c>
    </row>
    <row r="4054" spans="1:10">
      <c r="A4054" s="2" t="str">
        <f>'[1]2025年已发货'!A:A</f>
        <v>润耀</v>
      </c>
      <c r="B4054" s="2" t="str">
        <f>'[1]2025年已发货'!B:B</f>
        <v>螺纹钢</v>
      </c>
      <c r="C4054" s="2" t="str">
        <f>'[1]2025年已发货'!C:C</f>
        <v>HRB400E Φ12 9m</v>
      </c>
      <c r="D4054" s="2" t="str">
        <f>'[1]2025年已发货'!D:D</f>
        <v>吨</v>
      </c>
      <c r="E4054" s="2">
        <f>'[1]2025年已发货'!E:E</f>
        <v>35</v>
      </c>
      <c r="F4054" s="4">
        <f>'[1]2025年已发货'!F:F</f>
        <v>45824</v>
      </c>
      <c r="G4054" s="2" t="str">
        <f>'[1]2025年已发货'!G:G</f>
        <v>（中铁十局-资乐高速4标）四川省眉山市仁寿县彰加镇促进村中铁十局资乐高速1#钢筋场</v>
      </c>
      <c r="H4054" s="2" t="str">
        <f>'[1]2025年已发货'!H:H</f>
        <v>杨飞</v>
      </c>
      <c r="I4054" s="2">
        <f>'[1]2025年已发货'!I:I</f>
        <v>15667998777</v>
      </c>
      <c r="J4054" s="2" vm="1" t="e">
        <f>_xlfn._xlws.FILTER(辅助信息!D:D,辅助信息!G:G=G4054)</f>
        <v>#VALUE!</v>
      </c>
    </row>
    <row r="4055" spans="1:10">
      <c r="A4055" s="2" t="str">
        <f>'[1]2025年已发货'!A:A</f>
        <v>钢固融</v>
      </c>
      <c r="B4055" s="2" t="str">
        <f>'[1]2025年已发货'!B:B</f>
        <v>高线</v>
      </c>
      <c r="C4055" s="2" t="str">
        <f>'[1]2025年已发货'!C:C</f>
        <v>HPB300 Φ10</v>
      </c>
      <c r="D4055" s="2" t="str">
        <f>'[1]2025年已发货'!D:D</f>
        <v>吨</v>
      </c>
      <c r="E4055" s="2">
        <f>'[1]2025年已发货'!E:E</f>
        <v>35</v>
      </c>
      <c r="F4055" s="4">
        <f>'[1]2025年已发货'!F:F</f>
        <v>45824</v>
      </c>
      <c r="G4055" s="2" t="str">
        <f>'[1]2025年已发货'!G:G</f>
        <v>(五冶建设龙泉芙蓉花语项目-2地块)龙泉驿区北川路双堰塘钓鱼东100米(北川路)-怡心湖</v>
      </c>
      <c r="H4055" s="2" t="str">
        <f>'[1]2025年已发货'!H:H</f>
        <v>董文学</v>
      </c>
      <c r="I4055" s="2">
        <f>'[1]2025年已发货'!I:I</f>
        <v>15828110575</v>
      </c>
      <c r="J4055" s="2" vm="1" t="e">
        <f>_xlfn._xlws.FILTER(辅助信息!D:D,辅助信息!G:G=G4055)</f>
        <v>#VALUE!</v>
      </c>
    </row>
    <row r="4056" spans="1:10">
      <c r="A4056" s="2" t="str">
        <f>'[1]2025年已发货'!A:A</f>
        <v>德胜</v>
      </c>
      <c r="B4056" s="2" t="str">
        <f>'[1]2025年已发货'!B:B</f>
        <v>螺纹钢</v>
      </c>
      <c r="C4056" s="2" t="str">
        <f>'[1]2025年已发货'!C:C</f>
        <v>HRB400E Φ22 9m</v>
      </c>
      <c r="D4056" s="2" t="str">
        <f>'[1]2025年已发货'!D:D</f>
        <v>吨</v>
      </c>
      <c r="E4056" s="2">
        <f>'[1]2025年已发货'!E:E</f>
        <v>70</v>
      </c>
      <c r="F4056" s="4">
        <f>'[1]2025年已发货'!F:F</f>
        <v>45824</v>
      </c>
      <c r="G4056" s="2" t="str">
        <f>'[1]2025年已发货'!G:G</f>
        <v>(五冶建设龙泉芙蓉花语项目-2地块)龙泉驿区北川路双堰塘钓鱼东100米(北川路)-怡心湖</v>
      </c>
      <c r="H4056" s="2" t="str">
        <f>'[1]2025年已发货'!H:H</f>
        <v>董文学</v>
      </c>
      <c r="I4056" s="2">
        <f>'[1]2025年已发货'!I:I</f>
        <v>15828110575</v>
      </c>
      <c r="J4056" s="2" vm="1" t="e">
        <f>_xlfn._xlws.FILTER(辅助信息!D:D,辅助信息!G:G=G4056)</f>
        <v>#VALUE!</v>
      </c>
    </row>
    <row r="4057" spans="1:10">
      <c r="A4057" s="2" t="str">
        <f>'[1]2025年已发货'!A:A</f>
        <v>德胜</v>
      </c>
      <c r="B4057" s="2" t="str">
        <f>'[1]2025年已发货'!B:B</f>
        <v>螺纹钢</v>
      </c>
      <c r="C4057" s="2" t="str">
        <f>'[1]2025年已发货'!C:C</f>
        <v>HRB500E Φ28 12m</v>
      </c>
      <c r="D4057" s="2" t="str">
        <f>'[1]2025年已发货'!D:D</f>
        <v>吨</v>
      </c>
      <c r="E4057" s="2">
        <f>'[1]2025年已发货'!E:E</f>
        <v>105</v>
      </c>
      <c r="F4057" s="4">
        <f>'[1]2025年已发货'!F:F</f>
        <v>45824</v>
      </c>
      <c r="G4057" s="2" t="str">
        <f>'[1]2025年已发货'!G:G</f>
        <v>（中铁十局-资乐高速4标）四川省眉山市仁寿县彰加镇促进村中铁十局资乐高速1#钢筋场</v>
      </c>
      <c r="H4057" s="2" t="str">
        <f>'[1]2025年已发货'!H:H</f>
        <v>杨飞</v>
      </c>
      <c r="I4057" s="2">
        <f>'[1]2025年已发货'!I:I</f>
        <v>15667998777</v>
      </c>
      <c r="J4057" s="2" vm="1" t="e">
        <f>_xlfn._xlws.FILTER(辅助信息!D:D,辅助信息!G:G=G4057)</f>
        <v>#VALUE!</v>
      </c>
    </row>
    <row r="4058" spans="1:10">
      <c r="A4058" s="2" t="str">
        <f>'[1]2025年已发货'!A:A</f>
        <v>德胜</v>
      </c>
      <c r="B4058" s="2" t="str">
        <f>'[1]2025年已发货'!B:B</f>
        <v>螺纹钢</v>
      </c>
      <c r="C4058" s="2" t="str">
        <f>'[1]2025年已发货'!C:C</f>
        <v>HRB400E Φ18 9m</v>
      </c>
      <c r="D4058" s="2" t="str">
        <f>'[1]2025年已发货'!D:D</f>
        <v>吨</v>
      </c>
      <c r="E4058" s="2">
        <f>'[1]2025年已发货'!E:E</f>
        <v>35</v>
      </c>
      <c r="F4058" s="4">
        <f>'[1]2025年已发货'!F:F</f>
        <v>45824</v>
      </c>
      <c r="G4058" s="2" t="str">
        <f>'[1]2025年已发货'!G:G</f>
        <v>(宜宾兴港三江新区长江工业园保障性租赁住房建设项目-2标)四川省宜宾市翠屏区永善路南段宜宾市三江新区长江工业园区</v>
      </c>
      <c r="H4058" s="2" t="str">
        <f>'[1]2025年已发货'!H:H</f>
        <v>查工</v>
      </c>
      <c r="I4058" s="2">
        <f>'[1]2025年已发货'!I:I</f>
        <v>13118007501</v>
      </c>
      <c r="J4058" s="2" t="str">
        <f>_xlfn._xlws.FILTER(辅助信息!D:D,辅助信息!G:G=G4058)</f>
        <v>宜宾兴港三江新区长江工业园建设项目</v>
      </c>
    </row>
    <row r="4059" spans="1:10">
      <c r="A4059" s="2" t="str">
        <f>'[1]2025年已发货'!A:A</f>
        <v>达钢</v>
      </c>
      <c r="B4059" s="2" t="str">
        <f>'[1]2025年已发货'!B:B</f>
        <v>高线</v>
      </c>
      <c r="C4059" s="2" t="str">
        <f>'[1]2025年已发货'!C:C</f>
        <v>HPB300Φ10</v>
      </c>
      <c r="D4059" s="2" t="str">
        <f>'[1]2025年已发货'!D:D</f>
        <v>吨</v>
      </c>
      <c r="E4059" s="2">
        <f>'[1]2025年已发货'!E:E</f>
        <v>33</v>
      </c>
      <c r="F4059" s="4">
        <f>'[1]2025年已发货'!F:F</f>
        <v>45824</v>
      </c>
      <c r="G4059" s="2" t="str">
        <f>'[1]2025年已发货'!G:G</f>
        <v>（十九冶-华电重庆奉节）重庆市奉节县康乐镇七星村</v>
      </c>
      <c r="H4059" s="2" t="str">
        <f>'[1]2025年已发货'!H:H</f>
        <v>岑甲乐</v>
      </c>
      <c r="I4059" s="2">
        <f>'[1]2025年已发货'!I:I</f>
        <v>17349037782</v>
      </c>
      <c r="J4059" s="2" vm="1" t="e">
        <f>_xlfn._xlws.FILTER(辅助信息!D:D,辅助信息!G:G=G4059)</f>
        <v>#VALUE!</v>
      </c>
    </row>
    <row r="4060" spans="1:10">
      <c r="A4060" s="2" t="str">
        <f>'[1]2025年已发货'!A:A</f>
        <v>达钢</v>
      </c>
      <c r="B4060" s="2" t="str">
        <f>'[1]2025年已发货'!B:B</f>
        <v>螺纹钢</v>
      </c>
      <c r="C4060" s="2" t="str">
        <f>'[1]2025年已发货'!C:C</f>
        <v>HRB400E Φ14 9m</v>
      </c>
      <c r="D4060" s="2" t="str">
        <f>'[1]2025年已发货'!D:D</f>
        <v>吨</v>
      </c>
      <c r="E4060" s="2">
        <f>'[1]2025年已发货'!E:E</f>
        <v>3</v>
      </c>
      <c r="F4060" s="4">
        <f>'[1]2025年已发货'!F:F</f>
        <v>45824</v>
      </c>
      <c r="G4060" s="2" t="str">
        <f>'[1]2025年已发货'!G:G</f>
        <v>（十九冶-华电重庆奉节）重庆市奉节县康乐镇七星村</v>
      </c>
      <c r="H4060" s="2" t="str">
        <f>'[1]2025年已发货'!H:H</f>
        <v>岑甲乐</v>
      </c>
      <c r="I4060" s="2">
        <f>'[1]2025年已发货'!I:I</f>
        <v>17349037782</v>
      </c>
      <c r="J4060" s="2" vm="1" t="e">
        <f>_xlfn._xlws.FILTER(辅助信息!D:D,辅助信息!G:G=G4060)</f>
        <v>#VALUE!</v>
      </c>
    </row>
    <row r="4061" spans="1:10">
      <c r="A4061" s="2" t="str">
        <f>'[1]2025年已发货'!A:A</f>
        <v>达钢</v>
      </c>
      <c r="B4061" s="2" t="str">
        <f>'[1]2025年已发货'!B:B</f>
        <v>螺纹钢</v>
      </c>
      <c r="C4061" s="2" t="str">
        <f>'[1]2025年已发货'!C:C</f>
        <v>HRB400E Φ16 9m</v>
      </c>
      <c r="D4061" s="2" t="str">
        <f>'[1]2025年已发货'!D:D</f>
        <v>吨</v>
      </c>
      <c r="E4061" s="2">
        <f>'[1]2025年已发货'!E:E</f>
        <v>15</v>
      </c>
      <c r="F4061" s="4">
        <f>'[1]2025年已发货'!F:F</f>
        <v>45824</v>
      </c>
      <c r="G4061" s="2" t="str">
        <f>'[1]2025年已发货'!G:G</f>
        <v>（十九冶-江龙高速三分部）重庆市云阳县蔈草镇三坵田*朗树湾1#桥桥面</v>
      </c>
      <c r="H4061" s="2" t="str">
        <f>'[1]2025年已发货'!H:H</f>
        <v>任海军</v>
      </c>
      <c r="I4061" s="2">
        <f>'[1]2025年已发货'!I:I</f>
        <v>17725037830</v>
      </c>
      <c r="J4061" s="2" vm="1" t="e">
        <f>_xlfn._xlws.FILTER(辅助信息!D:D,辅助信息!G:G=G4061)</f>
        <v>#VALUE!</v>
      </c>
    </row>
    <row r="4062" spans="1:10">
      <c r="A4062" s="2" t="str">
        <f>'[1]2025年已发货'!A:A</f>
        <v>达钢</v>
      </c>
      <c r="B4062" s="2" t="str">
        <f>'[1]2025年已发货'!B:B</f>
        <v>螺纹钢</v>
      </c>
      <c r="C4062" s="2" t="str">
        <f>'[1]2025年已发货'!C:C</f>
        <v>HRB400E Φ12 9m</v>
      </c>
      <c r="D4062" s="2" t="str">
        <f>'[1]2025年已发货'!D:D</f>
        <v>吨</v>
      </c>
      <c r="E4062" s="2">
        <f>'[1]2025年已发货'!E:E</f>
        <v>15</v>
      </c>
      <c r="F4062" s="4">
        <f>'[1]2025年已发货'!F:F</f>
        <v>45824</v>
      </c>
      <c r="G4062" s="2" t="str">
        <f>'[1]2025年已发货'!G:G</f>
        <v>（十九冶-江龙高速三分部）重庆市云阳县蔈草镇三坵田*朗树湾1#桥桥面</v>
      </c>
      <c r="H4062" s="2" t="str">
        <f>'[1]2025年已发货'!H:H</f>
        <v>任海军</v>
      </c>
      <c r="I4062" s="2">
        <f>'[1]2025年已发货'!I:I</f>
        <v>17725037830</v>
      </c>
      <c r="J4062" s="2" vm="1" t="e">
        <f>_xlfn._xlws.FILTER(辅助信息!D:D,辅助信息!G:G=G4062)</f>
        <v>#VALUE!</v>
      </c>
    </row>
    <row r="4063" spans="1:10">
      <c r="A4063" s="2" t="str">
        <f>'[1]2025年已发货'!A:A</f>
        <v>达钢</v>
      </c>
      <c r="B4063" s="2" t="str">
        <f>'[1]2025年已发货'!B:B</f>
        <v>高线</v>
      </c>
      <c r="C4063" s="2" t="str">
        <f>'[1]2025年已发货'!C:C</f>
        <v>HPB300Φ10</v>
      </c>
      <c r="D4063" s="2" t="str">
        <f>'[1]2025年已发货'!D:D</f>
        <v>吨</v>
      </c>
      <c r="E4063" s="2">
        <f>'[1]2025年已发货'!E:E</f>
        <v>5</v>
      </c>
      <c r="F4063" s="4">
        <f>'[1]2025年已发货'!F:F</f>
        <v>45824</v>
      </c>
      <c r="G4063" s="2" t="str">
        <f>'[1]2025年已发货'!G:G</f>
        <v>（十九冶-江龙高速三分部）重庆市云阳县蔈草镇三坵田*朗树湾1#桥桥面</v>
      </c>
      <c r="H4063" s="2" t="str">
        <f>'[1]2025年已发货'!H:H</f>
        <v>任海军</v>
      </c>
      <c r="I4063" s="2">
        <f>'[1]2025年已发货'!I:I</f>
        <v>17725037830</v>
      </c>
      <c r="J4063" s="2" vm="1" t="e">
        <f>_xlfn._xlws.FILTER(辅助信息!D:D,辅助信息!G:G=G4063)</f>
        <v>#VALUE!</v>
      </c>
    </row>
    <row r="4064" spans="1:10">
      <c r="A4064" s="2" t="str">
        <f>'[1]2025年已发货'!A:A</f>
        <v>达钢</v>
      </c>
      <c r="B4064" s="2" t="str">
        <f>'[1]2025年已发货'!B:B</f>
        <v>螺纹钢</v>
      </c>
      <c r="C4064" s="2" t="str">
        <f>'[1]2025年已发货'!C:C</f>
        <v>HRB400E Φ16 9m</v>
      </c>
      <c r="D4064" s="2" t="str">
        <f>'[1]2025年已发货'!D:D</f>
        <v>吨</v>
      </c>
      <c r="E4064" s="2">
        <f>'[1]2025年已发货'!E:E</f>
        <v>15</v>
      </c>
      <c r="F4064" s="4">
        <f>'[1]2025年已发货'!F:F</f>
        <v>45824</v>
      </c>
      <c r="G4064" s="2" t="str">
        <f>'[1]2025年已发货'!G:G</f>
        <v>（十九冶-江龙高速三分部）重庆市云阳县开云高速（钢厂村）*龙缸互通</v>
      </c>
      <c r="H4064" s="2" t="str">
        <f>'[1]2025年已发货'!H:H</f>
        <v>任海军</v>
      </c>
      <c r="I4064" s="2">
        <f>'[1]2025年已发货'!I:I</f>
        <v>17725037830</v>
      </c>
      <c r="J4064" s="2" vm="1" t="e">
        <f>_xlfn._xlws.FILTER(辅助信息!D:D,辅助信息!G:G=G4064)</f>
        <v>#VALUE!</v>
      </c>
    </row>
    <row r="4065" spans="1:10">
      <c r="A4065" s="2" t="str">
        <f>'[1]2025年已发货'!A:A</f>
        <v>达钢</v>
      </c>
      <c r="B4065" s="2" t="str">
        <f>'[1]2025年已发货'!B:B</f>
        <v>高线</v>
      </c>
      <c r="C4065" s="2" t="str">
        <f>'[1]2025年已发货'!C:C</f>
        <v>HPB300Φ8</v>
      </c>
      <c r="D4065" s="2" t="str">
        <f>'[1]2025年已发货'!D:D</f>
        <v>吨</v>
      </c>
      <c r="E4065" s="2">
        <f>'[1]2025年已发货'!E:E</f>
        <v>5</v>
      </c>
      <c r="F4065" s="4">
        <f>'[1]2025年已发货'!F:F</f>
        <v>45824</v>
      </c>
      <c r="G4065" s="2" t="str">
        <f>'[1]2025年已发货'!G:G</f>
        <v>（十九冶-江龙高速三分部）重庆市云阳县开云高速（钢厂村）*龙缸互通</v>
      </c>
      <c r="H4065" s="2" t="str">
        <f>'[1]2025年已发货'!H:H</f>
        <v>任海军</v>
      </c>
      <c r="I4065" s="2">
        <f>'[1]2025年已发货'!I:I</f>
        <v>17725037830</v>
      </c>
      <c r="J4065" s="2" vm="1" t="e">
        <f>_xlfn._xlws.FILTER(辅助信息!D:D,辅助信息!G:G=G4065)</f>
        <v>#VALUE!</v>
      </c>
    </row>
    <row r="4066" spans="1:10">
      <c r="A4066" s="2" t="str">
        <f>'[1]2025年已发货'!A:A</f>
        <v>达钢</v>
      </c>
      <c r="B4066" s="2" t="str">
        <f>'[1]2025年已发货'!B:B</f>
        <v>螺纹钢</v>
      </c>
      <c r="C4066" s="2" t="str">
        <f>'[1]2025年已发货'!C:C</f>
        <v>HRB400E Φ32 9m</v>
      </c>
      <c r="D4066" s="2" t="str">
        <f>'[1]2025年已发货'!D:D</f>
        <v>吨</v>
      </c>
      <c r="E4066" s="2">
        <f>'[1]2025年已发货'!E:E</f>
        <v>15</v>
      </c>
      <c r="F4066" s="4">
        <f>'[1]2025年已发货'!F:F</f>
        <v>45824</v>
      </c>
      <c r="G4066" s="2" t="str">
        <f>'[1]2025年已发货'!G:G</f>
        <v>（十九冶-江龙高速三分部）重庆市云阳县开云高速（钢厂村）*龙缸互通</v>
      </c>
      <c r="H4066" s="2" t="str">
        <f>'[1]2025年已发货'!H:H</f>
        <v>任海军</v>
      </c>
      <c r="I4066" s="2">
        <f>'[1]2025年已发货'!I:I</f>
        <v>17725037830</v>
      </c>
      <c r="J4066" s="2" vm="1" t="e">
        <f>_xlfn._xlws.FILTER(辅助信息!D:D,辅助信息!G:G=G4066)</f>
        <v>#VALUE!</v>
      </c>
    </row>
    <row r="4067" spans="1:10">
      <c r="A4067" s="2" t="str">
        <f>'[1]2025年已发货'!A:A</f>
        <v>晋邦</v>
      </c>
      <c r="B4067" s="2" t="str">
        <f>'[1]2025年已发货'!B:B</f>
        <v>螺纹钢</v>
      </c>
      <c r="C4067" s="2" t="str">
        <f>'[1]2025年已发货'!C:C</f>
        <v>HRB400E Φ20 9m</v>
      </c>
      <c r="D4067" s="2" t="str">
        <f>'[1]2025年已发货'!D:D</f>
        <v>吨</v>
      </c>
      <c r="E4067" s="2">
        <f>'[1]2025年已发货'!E:E</f>
        <v>105</v>
      </c>
      <c r="F4067" s="4">
        <f>'[1]2025年已发货'!F:F</f>
        <v>45824</v>
      </c>
      <c r="G4067" s="2" t="str">
        <f>'[1]2025年已发货'!G:G</f>
        <v>（十九冶-华电重庆奉节）重庆市奉节县康乐镇七星村</v>
      </c>
      <c r="H4067" s="2" t="str">
        <f>'[1]2025年已发货'!H:H</f>
        <v>岑甲乐</v>
      </c>
      <c r="I4067" s="2">
        <f>'[1]2025年已发货'!I:I</f>
        <v>17349037782</v>
      </c>
      <c r="J4067" s="2" vm="1" t="e">
        <f>_xlfn._xlws.FILTER(辅助信息!D:D,辅助信息!G:G=G4067)</f>
        <v>#VALUE!</v>
      </c>
    </row>
    <row r="4068" spans="1:10">
      <c r="A4068" s="2" t="str">
        <f>'[1]2025年已发货'!A:A</f>
        <v>晋邦</v>
      </c>
      <c r="B4068" s="2" t="str">
        <f>'[1]2025年已发货'!B:B</f>
        <v>螺纹钢</v>
      </c>
      <c r="C4068" s="2" t="str">
        <f>'[1]2025年已发货'!C:C</f>
        <v>HRB400E Φ28 9m</v>
      </c>
      <c r="D4068" s="2" t="str">
        <f>'[1]2025年已发货'!D:D</f>
        <v>吨</v>
      </c>
      <c r="E4068" s="2">
        <f>'[1]2025年已发货'!E:E</f>
        <v>2.5</v>
      </c>
      <c r="F4068" s="4">
        <f>'[1]2025年已发货'!F:F</f>
        <v>45824</v>
      </c>
      <c r="G4068" s="2" t="str">
        <f>'[1]2025年已发货'!G:G</f>
        <v>（十九冶-江龙高速三分部）重庆市云阳县蔈草镇三坵田*小尖山梁场</v>
      </c>
      <c r="H4068" s="2" t="str">
        <f>'[1]2025年已发货'!H:H</f>
        <v>任海军</v>
      </c>
      <c r="I4068" s="2">
        <f>'[1]2025年已发货'!I:I</f>
        <v>17725037830</v>
      </c>
      <c r="J4068" s="2" vm="1" t="e">
        <f>_xlfn._xlws.FILTER(辅助信息!D:D,辅助信息!G:G=G4068)</f>
        <v>#VALUE!</v>
      </c>
    </row>
    <row r="4069" spans="1:10">
      <c r="A4069" s="2" t="str">
        <f>'[1]2025年已发货'!A:A</f>
        <v>晋邦</v>
      </c>
      <c r="B4069" s="2" t="str">
        <f>'[1]2025年已发货'!B:B</f>
        <v>盘螺</v>
      </c>
      <c r="C4069" s="2" t="str">
        <f>'[1]2025年已发货'!C:C</f>
        <v>HRB400E Φ10</v>
      </c>
      <c r="D4069" s="2" t="str">
        <f>'[1]2025年已发货'!D:D</f>
        <v>吨</v>
      </c>
      <c r="E4069" s="2">
        <f>'[1]2025年已发货'!E:E</f>
        <v>10</v>
      </c>
      <c r="F4069" s="4">
        <f>'[1]2025年已发货'!F:F</f>
        <v>45824</v>
      </c>
      <c r="G4069" s="2" t="str">
        <f>'[1]2025年已发货'!G:G</f>
        <v>（十九冶-江龙高速三分部）重庆市云阳县蔈草镇三坵田*朗树湾1#桥桥面</v>
      </c>
      <c r="H4069" s="2" t="str">
        <f>'[1]2025年已发货'!H:H</f>
        <v>任海军</v>
      </c>
      <c r="I4069" s="2">
        <f>'[1]2025年已发货'!I:I</f>
        <v>17725037830</v>
      </c>
      <c r="J4069" s="2" vm="1" t="e">
        <f>_xlfn._xlws.FILTER(辅助信息!D:D,辅助信息!G:G=G4069)</f>
        <v>#VALUE!</v>
      </c>
    </row>
    <row r="4070" spans="1:10">
      <c r="A4070" s="2" t="str">
        <f>'[1]2025年已发货'!A:A</f>
        <v>晋邦</v>
      </c>
      <c r="B4070" s="2" t="str">
        <f>'[1]2025年已发货'!B:B</f>
        <v>螺纹钢</v>
      </c>
      <c r="C4070" s="2" t="str">
        <f>'[1]2025年已发货'!C:C</f>
        <v>HRB400E Φ12 9m</v>
      </c>
      <c r="D4070" s="2" t="str">
        <f>'[1]2025年已发货'!D:D</f>
        <v>吨</v>
      </c>
      <c r="E4070" s="2">
        <f>'[1]2025年已发货'!E:E</f>
        <v>20</v>
      </c>
      <c r="F4070" s="4">
        <f>'[1]2025年已发货'!F:F</f>
        <v>45824</v>
      </c>
      <c r="G4070" s="2" t="str">
        <f>'[1]2025年已发货'!G:G</f>
        <v>（十九冶-江龙高速三分部）重庆市云阳县龙角镇*刘家漕3#桥</v>
      </c>
      <c r="H4070" s="2" t="str">
        <f>'[1]2025年已发货'!H:H</f>
        <v>任海军</v>
      </c>
      <c r="I4070" s="2">
        <f>'[1]2025年已发货'!I:I</f>
        <v>17725037830</v>
      </c>
      <c r="J4070" s="2" vm="1" t="e">
        <f>_xlfn._xlws.FILTER(辅助信息!D:D,辅助信息!G:G=G4070)</f>
        <v>#VALUE!</v>
      </c>
    </row>
    <row r="4071" spans="1:10">
      <c r="A4071" s="2" t="str">
        <f>'[1]2025年已发货'!A:A</f>
        <v>晋邦</v>
      </c>
      <c r="B4071" s="2" t="str">
        <f>'[1]2025年已发货'!B:B</f>
        <v>螺纹钢</v>
      </c>
      <c r="C4071" s="2" t="str">
        <f>'[1]2025年已发货'!C:C</f>
        <v>HRB400E Φ32 9m</v>
      </c>
      <c r="D4071" s="2" t="str">
        <f>'[1]2025年已发货'!D:D</f>
        <v>吨</v>
      </c>
      <c r="E4071" s="2">
        <f>'[1]2025年已发货'!E:E</f>
        <v>5</v>
      </c>
      <c r="F4071" s="4">
        <f>'[1]2025年已发货'!F:F</f>
        <v>45824</v>
      </c>
      <c r="G4071" s="2" t="str">
        <f>'[1]2025年已发货'!G:G</f>
        <v>（十九冶-江龙高速三分部）重庆市云阳县开云高速（钢厂村）*龙缸互通</v>
      </c>
      <c r="H4071" s="2" t="str">
        <f>'[1]2025年已发货'!H:H</f>
        <v>任海军</v>
      </c>
      <c r="I4071" s="2">
        <f>'[1]2025年已发货'!I:I</f>
        <v>17725037830</v>
      </c>
      <c r="J4071" s="2" vm="1" t="e">
        <f>_xlfn._xlws.FILTER(辅助信息!D:D,辅助信息!G:G=G4071)</f>
        <v>#VALUE!</v>
      </c>
    </row>
    <row r="4072" spans="1:10">
      <c r="A4072" s="2" t="str">
        <f>'[1]2025年已发货'!A:A</f>
        <v>达钢</v>
      </c>
      <c r="B4072" s="2" t="str">
        <f>'[1]2025年已发货'!B:B</f>
        <v>螺纹钢</v>
      </c>
      <c r="C4072" s="2" t="str">
        <f>'[1]2025年已发货'!C:C</f>
        <v>HRB400EФ12*9m</v>
      </c>
      <c r="D4072" s="2" t="str">
        <f>'[1]2025年已发货'!D:D</f>
        <v>吨</v>
      </c>
      <c r="E4072" s="2">
        <f>'[1]2025年已发货'!E:E</f>
        <v>16</v>
      </c>
      <c r="F4072" s="4">
        <f>'[1]2025年已发货'!F:F</f>
        <v>45825</v>
      </c>
      <c r="G4072" s="2" t="str">
        <f>'[1]2025年已发货'!G:G</f>
        <v>四川省南充市营山县咸安大道成都元泽环境技术有限公司营山分公司（中核华兴市政道路项目部）</v>
      </c>
      <c r="H4072" s="2" t="str">
        <f>'[1]2025年已发货'!H:H</f>
        <v>黎家敏</v>
      </c>
      <c r="I4072" s="2" t="str">
        <f>'[1]2025年已发货'!I:I</f>
        <v>15082798787</v>
      </c>
      <c r="J4072" s="2" vm="1" t="e">
        <f>_xlfn._xlws.FILTER(辅助信息!D:D,辅助信息!G:G=G4072)</f>
        <v>#VALUE!</v>
      </c>
    </row>
    <row r="4073" spans="1:10">
      <c r="A4073" s="2" t="str">
        <f>'[1]2025年已发货'!A:A</f>
        <v>达钢</v>
      </c>
      <c r="B4073" s="2" t="str">
        <f>'[1]2025年已发货'!B:B</f>
        <v>螺纹钢</v>
      </c>
      <c r="C4073" s="2" t="str">
        <f>'[1]2025年已发货'!C:C</f>
        <v>HRB400EФ28*9m</v>
      </c>
      <c r="D4073" s="2" t="str">
        <f>'[1]2025年已发货'!D:D</f>
        <v>吨</v>
      </c>
      <c r="E4073" s="2">
        <f>'[1]2025年已发货'!E:E</f>
        <v>55</v>
      </c>
      <c r="F4073" s="4">
        <f>'[1]2025年已发货'!F:F</f>
        <v>45825</v>
      </c>
      <c r="G4073" s="2" t="str">
        <f>'[1]2025年已发货'!G:G</f>
        <v>四川省南充市营山县咸安大道成都元泽环境技术有限公司营山分公司（中核华兴市政道路项目部）</v>
      </c>
      <c r="H4073" s="2" t="str">
        <f>'[1]2025年已发货'!H:H</f>
        <v>黎家敏</v>
      </c>
      <c r="I4073" s="2" t="str">
        <f>'[1]2025年已发货'!I:I</f>
        <v>15082798787</v>
      </c>
      <c r="J4073" s="2" vm="1" t="e">
        <f>_xlfn._xlws.FILTER(辅助信息!D:D,辅助信息!G:G=G4073)</f>
        <v>#VALUE!</v>
      </c>
    </row>
    <row r="4074" spans="1:10">
      <c r="A4074" s="2" t="str">
        <f>'[1]2025年已发货'!A:A</f>
        <v>晋邦</v>
      </c>
      <c r="B4074" s="2" t="str">
        <f>'[1]2025年已发货'!B:B</f>
        <v>螺纹钢</v>
      </c>
      <c r="C4074" s="2" t="str">
        <f>'[1]2025年已发货'!C:C</f>
        <v>HRB400EФ22*9m</v>
      </c>
      <c r="D4074" s="2" t="str">
        <f>'[1]2025年已发货'!D:D</f>
        <v>吨</v>
      </c>
      <c r="E4074" s="2">
        <f>'[1]2025年已发货'!E:E</f>
        <v>16</v>
      </c>
      <c r="F4074" s="4">
        <f>'[1]2025年已发货'!F:F</f>
        <v>45825</v>
      </c>
      <c r="G4074" s="2" t="str">
        <f>'[1]2025年已发货'!G:G</f>
        <v>四川省南充市营山县咸安大道成都元泽环境技术有限公司营山分公司（中核华兴市政道路项目部）</v>
      </c>
      <c r="H4074" s="2" t="str">
        <f>'[1]2025年已发货'!H:H</f>
        <v>黎家敏</v>
      </c>
      <c r="I4074" s="2" t="str">
        <f>'[1]2025年已发货'!I:I</f>
        <v>15082798787</v>
      </c>
      <c r="J4074" s="2" vm="1" t="e">
        <f>_xlfn._xlws.FILTER(辅助信息!D:D,辅助信息!G:G=G4074)</f>
        <v>#VALUE!</v>
      </c>
    </row>
    <row r="4075" spans="1:10">
      <c r="A4075" s="2" t="str">
        <f>'[1]2025年已发货'!A:A</f>
        <v>晋邦</v>
      </c>
      <c r="B4075" s="2" t="str">
        <f>'[1]2025年已发货'!B:B</f>
        <v>螺纹钢</v>
      </c>
      <c r="C4075" s="2" t="str">
        <f>'[1]2025年已发货'!C:C</f>
        <v>HRB400EФ28*9m</v>
      </c>
      <c r="D4075" s="2" t="str">
        <f>'[1]2025年已发货'!D:D</f>
        <v>吨</v>
      </c>
      <c r="E4075" s="2">
        <f>'[1]2025年已发货'!E:E</f>
        <v>18</v>
      </c>
      <c r="F4075" s="4">
        <f>'[1]2025年已发货'!F:F</f>
        <v>45825</v>
      </c>
      <c r="G4075" s="2" t="str">
        <f>'[1]2025年已发货'!G:G</f>
        <v>四川省南充市营山县咸安大道成都元泽环境技术有限公司营山分公司（中核华兴市政道路项目部）</v>
      </c>
      <c r="H4075" s="2" t="str">
        <f>'[1]2025年已发货'!H:H</f>
        <v>黎家敏</v>
      </c>
      <c r="I4075" s="2" t="str">
        <f>'[1]2025年已发货'!I:I</f>
        <v>15082798787</v>
      </c>
      <c r="J4075" s="2" vm="1" t="e">
        <f>_xlfn._xlws.FILTER(辅助信息!D:D,辅助信息!G:G=G4075)</f>
        <v>#VALUE!</v>
      </c>
    </row>
    <row r="4076" spans="1:10">
      <c r="A4076" s="2" t="str">
        <f>'[1]2025年已发货'!A:A</f>
        <v>晋邦</v>
      </c>
      <c r="B4076" s="2" t="str">
        <f>'[1]2025年已发货'!B:B</f>
        <v>高线</v>
      </c>
      <c r="C4076" s="2" t="str">
        <f>'[1]2025年已发货'!C:C</f>
        <v>HPB300Ф6</v>
      </c>
      <c r="D4076" s="2" t="str">
        <f>'[1]2025年已发货'!D:D</f>
        <v>吨</v>
      </c>
      <c r="E4076" s="2">
        <f>'[1]2025年已发货'!E:E</f>
        <v>10</v>
      </c>
      <c r="F4076" s="4">
        <f>'[1]2025年已发货'!F:F</f>
        <v>45825</v>
      </c>
      <c r="G4076" s="2" t="str">
        <f>'[1]2025年已发货'!G:G</f>
        <v>（中核华兴-峨眉山项目）四川省乐山市峨眉山市双福镇梓橦庙红华五期中核华兴工地</v>
      </c>
      <c r="H4076" s="2" t="str">
        <f>'[1]2025年已发货'!H:H</f>
        <v>李汉军</v>
      </c>
      <c r="I4076" s="2" t="str">
        <f>'[1]2025年已发货'!I:I</f>
        <v>18691249091</v>
      </c>
      <c r="J4076" s="2" vm="1" t="e">
        <f>_xlfn._xlws.FILTER(辅助信息!D:D,辅助信息!G:G=G4076)</f>
        <v>#VALUE!</v>
      </c>
    </row>
    <row r="4077" spans="1:10">
      <c r="A4077" s="2" t="str">
        <f>'[1]2025年已发货'!A:A</f>
        <v>晋邦</v>
      </c>
      <c r="B4077" s="2" t="str">
        <f>'[1]2025年已发货'!B:B</f>
        <v>螺纹钢</v>
      </c>
      <c r="C4077" s="2" t="str">
        <f>'[1]2025年已发货'!C:C</f>
        <v>HRB500EФ12*9m</v>
      </c>
      <c r="D4077" s="2" t="str">
        <f>'[1]2025年已发货'!D:D</f>
        <v>吨</v>
      </c>
      <c r="E4077" s="2">
        <f>'[1]2025年已发货'!E:E</f>
        <v>13.5</v>
      </c>
      <c r="F4077" s="4">
        <f>'[1]2025年已发货'!F:F</f>
        <v>45825</v>
      </c>
      <c r="G4077" s="2" t="str">
        <f>'[1]2025年已发货'!G:G</f>
        <v>（中核华兴-峨眉山项目）四川省乐山市峨眉山市双福镇梓橦庙红华五期中核华兴工地</v>
      </c>
      <c r="H4077" s="2" t="str">
        <f>'[1]2025年已发货'!H:H</f>
        <v>李汉军</v>
      </c>
      <c r="I4077" s="2" t="str">
        <f>'[1]2025年已发货'!I:I</f>
        <v>18691249091</v>
      </c>
      <c r="J4077" s="2" vm="1" t="e">
        <f>_xlfn._xlws.FILTER(辅助信息!D:D,辅助信息!G:G=G4077)</f>
        <v>#VALUE!</v>
      </c>
    </row>
    <row r="4078" spans="1:10">
      <c r="A4078" s="2" t="str">
        <f>'[1]2025年已发货'!A:A</f>
        <v>晋邦</v>
      </c>
      <c r="B4078" s="2" t="str">
        <f>'[1]2025年已发货'!B:B</f>
        <v>螺纹钢</v>
      </c>
      <c r="C4078" s="2" t="str">
        <f>'[1]2025年已发货'!C:C</f>
        <v>HRB500EФ16*9m</v>
      </c>
      <c r="D4078" s="2" t="str">
        <f>'[1]2025年已发货'!D:D</f>
        <v>吨</v>
      </c>
      <c r="E4078" s="2">
        <f>'[1]2025年已发货'!E:E</f>
        <v>11</v>
      </c>
      <c r="F4078" s="4">
        <f>'[1]2025年已发货'!F:F</f>
        <v>45825</v>
      </c>
      <c r="G4078" s="2" t="str">
        <f>'[1]2025年已发货'!G:G</f>
        <v>（中核华兴-峨眉山项目）四川省乐山市峨眉山市双福镇梓橦庙红华五期中核华兴工地</v>
      </c>
      <c r="H4078" s="2" t="str">
        <f>'[1]2025年已发货'!H:H</f>
        <v>李汉军</v>
      </c>
      <c r="I4078" s="2" t="str">
        <f>'[1]2025年已发货'!I:I</f>
        <v>18691249091</v>
      </c>
      <c r="J4078" s="2" vm="1" t="e">
        <f>_xlfn._xlws.FILTER(辅助信息!D:D,辅助信息!G:G=G4078)</f>
        <v>#VALUE!</v>
      </c>
    </row>
    <row r="4079" spans="1:10">
      <c r="A4079" s="2" t="str">
        <f>'[1]2025年已发货'!A:A</f>
        <v>钢固融</v>
      </c>
      <c r="B4079" s="2" t="str">
        <f>'[1]2025年已发货'!B:B</f>
        <v>盘螺</v>
      </c>
      <c r="C4079" s="2" t="str">
        <f>'[1]2025年已发货'!C:C</f>
        <v>HRB400E Φ6</v>
      </c>
      <c r="D4079" s="2" t="str">
        <f>'[1]2025年已发货'!D:D</f>
        <v>吨</v>
      </c>
      <c r="E4079" s="2">
        <f>'[1]2025年已发货'!E:E</f>
        <v>7.5</v>
      </c>
      <c r="F4079" s="4">
        <f>'[1]2025年已发货'!F:F</f>
        <v>45825</v>
      </c>
      <c r="G4079" s="2" t="str">
        <f>'[1]2025年已发货'!G:G</f>
        <v>（五局新津tod项目）成都市新津区旭辉天府未来城南(华金路南)</v>
      </c>
      <c r="H4079" s="2" t="str">
        <f>'[1]2025年已发货'!H:H</f>
        <v>戴军</v>
      </c>
      <c r="I4079" s="2">
        <f>'[1]2025年已发货'!I:I</f>
        <v>15984585768</v>
      </c>
      <c r="J4079" s="2" vm="1" t="e">
        <f>_xlfn._xlws.FILTER(辅助信息!D:D,辅助信息!G:G=G4079)</f>
        <v>#VALUE!</v>
      </c>
    </row>
    <row r="4080" spans="1:10">
      <c r="A4080" s="2" t="str">
        <f>'[1]2025年已发货'!A:A</f>
        <v>钢固融</v>
      </c>
      <c r="B4080" s="2" t="str">
        <f>'[1]2025年已发货'!B:B</f>
        <v>螺纹钢</v>
      </c>
      <c r="C4080" s="2" t="str">
        <f>'[1]2025年已发货'!C:C</f>
        <v>HRB400E Φ12 9m</v>
      </c>
      <c r="D4080" s="2" t="str">
        <f>'[1]2025年已发货'!D:D</f>
        <v>吨</v>
      </c>
      <c r="E4080" s="2">
        <f>'[1]2025年已发货'!E:E</f>
        <v>15</v>
      </c>
      <c r="F4080" s="4">
        <f>'[1]2025年已发货'!F:F</f>
        <v>45825</v>
      </c>
      <c r="G4080" s="2" t="str">
        <f>'[1]2025年已发货'!G:G</f>
        <v>（五局新津tod项目）成都市新津区旭辉天府未来城南(华金路南)</v>
      </c>
      <c r="H4080" s="2" t="str">
        <f>'[1]2025年已发货'!H:H</f>
        <v>戴军</v>
      </c>
      <c r="I4080" s="2">
        <f>'[1]2025年已发货'!I:I</f>
        <v>15984585768</v>
      </c>
      <c r="J4080" s="2" vm="1" t="e">
        <f>_xlfn._xlws.FILTER(辅助信息!D:D,辅助信息!G:G=G4080)</f>
        <v>#VALUE!</v>
      </c>
    </row>
    <row r="4081" spans="1:10">
      <c r="A4081" s="2" t="str">
        <f>'[1]2025年已发货'!A:A</f>
        <v>钢固融</v>
      </c>
      <c r="B4081" s="2" t="str">
        <f>'[1]2025年已发货'!B:B</f>
        <v>螺纹钢</v>
      </c>
      <c r="C4081" s="2" t="str">
        <f>'[1]2025年已发货'!C:C</f>
        <v>HRB400E Φ14 9m</v>
      </c>
      <c r="D4081" s="2" t="str">
        <f>'[1]2025年已发货'!D:D</f>
        <v>吨</v>
      </c>
      <c r="E4081" s="2">
        <f>'[1]2025年已发货'!E:E</f>
        <v>5</v>
      </c>
      <c r="F4081" s="4">
        <f>'[1]2025年已发货'!F:F</f>
        <v>45825</v>
      </c>
      <c r="G4081" s="2" t="str">
        <f>'[1]2025年已发货'!G:G</f>
        <v>（五局新津tod项目）成都市新津区旭辉天府未来城南(华金路南)</v>
      </c>
      <c r="H4081" s="2" t="str">
        <f>'[1]2025年已发货'!H:H</f>
        <v>戴军</v>
      </c>
      <c r="I4081" s="2">
        <f>'[1]2025年已发货'!I:I</f>
        <v>15984585768</v>
      </c>
      <c r="J4081" s="2" vm="1" t="e">
        <f>_xlfn._xlws.FILTER(辅助信息!D:D,辅助信息!G:G=G4081)</f>
        <v>#VALUE!</v>
      </c>
    </row>
    <row r="4082" spans="1:10">
      <c r="A4082" s="2" t="str">
        <f>'[1]2025年已发货'!A:A</f>
        <v>钢固融</v>
      </c>
      <c r="B4082" s="2" t="str">
        <f>'[1]2025年已发货'!B:B</f>
        <v>螺纹钢</v>
      </c>
      <c r="C4082" s="2" t="str">
        <f>'[1]2025年已发货'!C:C</f>
        <v>HRB400E Φ16 9m</v>
      </c>
      <c r="D4082" s="2" t="str">
        <f>'[1]2025年已发货'!D:D</f>
        <v>吨</v>
      </c>
      <c r="E4082" s="2">
        <f>'[1]2025年已发货'!E:E</f>
        <v>5</v>
      </c>
      <c r="F4082" s="4">
        <f>'[1]2025年已发货'!F:F</f>
        <v>45825</v>
      </c>
      <c r="G4082" s="2" t="str">
        <f>'[1]2025年已发货'!G:G</f>
        <v>（五局新津tod项目）成都市新津区旭辉天府未来城南(华金路南)</v>
      </c>
      <c r="H4082" s="2" t="str">
        <f>'[1]2025年已发货'!H:H</f>
        <v>戴军</v>
      </c>
      <c r="I4082" s="2">
        <f>'[1]2025年已发货'!I:I</f>
        <v>15984585768</v>
      </c>
      <c r="J4082" s="2" vm="1" t="e">
        <f>_xlfn._xlws.FILTER(辅助信息!D:D,辅助信息!G:G=G4082)</f>
        <v>#VALUE!</v>
      </c>
    </row>
    <row r="4083" spans="1:10">
      <c r="A4083" s="2" t="str">
        <f>'[1]2025年已发货'!A:A</f>
        <v>钢固融</v>
      </c>
      <c r="B4083" s="2" t="str">
        <f>'[1]2025年已发货'!B:B</f>
        <v>盘螺</v>
      </c>
      <c r="C4083" s="2" t="str">
        <f>'[1]2025年已发货'!C:C</f>
        <v>HRB400E Φ8</v>
      </c>
      <c r="D4083" s="2" t="str">
        <f>'[1]2025年已发货'!D:D</f>
        <v>吨</v>
      </c>
      <c r="E4083" s="2">
        <f>'[1]2025年已发货'!E:E</f>
        <v>4</v>
      </c>
      <c r="F4083" s="4">
        <f>'[1]2025年已发货'!F:F</f>
        <v>45825</v>
      </c>
      <c r="G4083" s="2" t="str">
        <f>'[1]2025年已发货'!G:G</f>
        <v>(五冶建设扩建艺体中学二期工程)四川省成都市双流区光荣路成都艺体中学南200米-怡心湖</v>
      </c>
      <c r="H4083" s="2" t="str">
        <f>'[1]2025年已发货'!H:H</f>
        <v>谢序强</v>
      </c>
      <c r="I4083" s="2">
        <f>'[1]2025年已发货'!I:I</f>
        <v>13458588232</v>
      </c>
      <c r="J4083" s="2" vm="1" t="e">
        <f>_xlfn._xlws.FILTER(辅助信息!D:D,辅助信息!G:G=G4083)</f>
        <v>#VALUE!</v>
      </c>
    </row>
    <row r="4084" spans="1:10">
      <c r="A4084" s="2" t="str">
        <f>'[1]2025年已发货'!A:A</f>
        <v>钢固融</v>
      </c>
      <c r="B4084" s="2" t="str">
        <f>'[1]2025年已发货'!B:B</f>
        <v>盘螺</v>
      </c>
      <c r="C4084" s="2" t="str">
        <f>'[1]2025年已发货'!C:C</f>
        <v>HRB400E Φ10</v>
      </c>
      <c r="D4084" s="2" t="str">
        <f>'[1]2025年已发货'!D:D</f>
        <v>吨</v>
      </c>
      <c r="E4084" s="2">
        <f>'[1]2025年已发货'!E:E</f>
        <v>4</v>
      </c>
      <c r="F4084" s="4">
        <f>'[1]2025年已发货'!F:F</f>
        <v>45825</v>
      </c>
      <c r="G4084" s="2" t="str">
        <f>'[1]2025年已发货'!G:G</f>
        <v>(五冶建设扩建艺体中学二期工程)四川省成都市双流区光荣路成都艺体中学南200米-怡心湖</v>
      </c>
      <c r="H4084" s="2" t="str">
        <f>'[1]2025年已发货'!H:H</f>
        <v>谢序强</v>
      </c>
      <c r="I4084" s="2">
        <f>'[1]2025年已发货'!I:I</f>
        <v>13458588232</v>
      </c>
      <c r="J4084" s="2" vm="1" t="e">
        <f>_xlfn._xlws.FILTER(辅助信息!D:D,辅助信息!G:G=G4084)</f>
        <v>#VALUE!</v>
      </c>
    </row>
    <row r="4085" spans="1:10">
      <c r="A4085" s="2" t="str">
        <f>'[1]2025年已发货'!A:A</f>
        <v>钢固融</v>
      </c>
      <c r="B4085" s="2" t="str">
        <f>'[1]2025年已发货'!B:B</f>
        <v>螺纹钢</v>
      </c>
      <c r="C4085" s="2" t="str">
        <f>'[1]2025年已发货'!C:C</f>
        <v>HRB400E Φ12 9m</v>
      </c>
      <c r="D4085" s="2" t="str">
        <f>'[1]2025年已发货'!D:D</f>
        <v>吨</v>
      </c>
      <c r="E4085" s="2">
        <f>'[1]2025年已发货'!E:E</f>
        <v>5</v>
      </c>
      <c r="F4085" s="4">
        <f>'[1]2025年已发货'!F:F</f>
        <v>45825</v>
      </c>
      <c r="G4085" s="2" t="str">
        <f>'[1]2025年已发货'!G:G</f>
        <v>(五冶建设扩建艺体中学二期工程)四川省成都市双流区光荣路成都艺体中学南200米-怡心湖</v>
      </c>
      <c r="H4085" s="2" t="str">
        <f>'[1]2025年已发货'!H:H</f>
        <v>谢序强</v>
      </c>
      <c r="I4085" s="2">
        <f>'[1]2025年已发货'!I:I</f>
        <v>13458588232</v>
      </c>
      <c r="J4085" s="2" vm="1" t="e">
        <f>_xlfn._xlws.FILTER(辅助信息!D:D,辅助信息!G:G=G4085)</f>
        <v>#VALUE!</v>
      </c>
    </row>
    <row r="4086" spans="1:10">
      <c r="A4086" s="2" t="str">
        <f>'[1]2025年已发货'!A:A</f>
        <v>钢固融</v>
      </c>
      <c r="B4086" s="2" t="str">
        <f>'[1]2025年已发货'!B:B</f>
        <v>螺纹钢</v>
      </c>
      <c r="C4086" s="2" t="str">
        <f>'[1]2025年已发货'!C:C</f>
        <v>HRB400E Φ14 9m</v>
      </c>
      <c r="D4086" s="2" t="str">
        <f>'[1]2025年已发货'!D:D</f>
        <v>吨</v>
      </c>
      <c r="E4086" s="2">
        <f>'[1]2025年已发货'!E:E</f>
        <v>5</v>
      </c>
      <c r="F4086" s="4">
        <f>'[1]2025年已发货'!F:F</f>
        <v>45825</v>
      </c>
      <c r="G4086" s="2" t="str">
        <f>'[1]2025年已发货'!G:G</f>
        <v>(五冶建设扩建艺体中学二期工程)四川省成都市双流区光荣路成都艺体中学南200米-怡心湖</v>
      </c>
      <c r="H4086" s="2" t="str">
        <f>'[1]2025年已发货'!H:H</f>
        <v>谢序强</v>
      </c>
      <c r="I4086" s="2">
        <f>'[1]2025年已发货'!I:I</f>
        <v>13458588232</v>
      </c>
      <c r="J4086" s="2" vm="1" t="e">
        <f>_xlfn._xlws.FILTER(辅助信息!D:D,辅助信息!G:G=G4086)</f>
        <v>#VALUE!</v>
      </c>
    </row>
    <row r="4087" spans="1:10">
      <c r="A4087" s="2" t="str">
        <f>'[1]2025年已发货'!A:A</f>
        <v>钢固融</v>
      </c>
      <c r="B4087" s="2" t="str">
        <f>'[1]2025年已发货'!B:B</f>
        <v>螺纹钢</v>
      </c>
      <c r="C4087" s="2" t="str">
        <f>'[1]2025年已发货'!C:C</f>
        <v>HRB400E Φ16 9m</v>
      </c>
      <c r="D4087" s="2" t="str">
        <f>'[1]2025年已发货'!D:D</f>
        <v>吨</v>
      </c>
      <c r="E4087" s="2">
        <f>'[1]2025年已发货'!E:E</f>
        <v>5</v>
      </c>
      <c r="F4087" s="4">
        <f>'[1]2025年已发货'!F:F</f>
        <v>45825</v>
      </c>
      <c r="G4087" s="2" t="str">
        <f>'[1]2025年已发货'!G:G</f>
        <v>(五冶建设扩建艺体中学二期工程)四川省成都市双流区光荣路成都艺体中学南200米-怡心湖</v>
      </c>
      <c r="H4087" s="2" t="str">
        <f>'[1]2025年已发货'!H:H</f>
        <v>谢序强</v>
      </c>
      <c r="I4087" s="2">
        <f>'[1]2025年已发货'!I:I</f>
        <v>13458588232</v>
      </c>
      <c r="J4087" s="2" vm="1" t="e">
        <f>_xlfn._xlws.FILTER(辅助信息!D:D,辅助信息!G:G=G4087)</f>
        <v>#VALUE!</v>
      </c>
    </row>
    <row r="4088" spans="1:10">
      <c r="A4088" s="2" t="str">
        <f>'[1]2025年已发货'!A:A</f>
        <v>钢固融</v>
      </c>
      <c r="B4088" s="2" t="str">
        <f>'[1]2025年已发货'!B:B</f>
        <v>螺纹钢</v>
      </c>
      <c r="C4088" s="2" t="str">
        <f>'[1]2025年已发货'!C:C</f>
        <v>HRB400E Φ20 9m</v>
      </c>
      <c r="D4088" s="2" t="str">
        <f>'[1]2025年已发货'!D:D</f>
        <v>吨</v>
      </c>
      <c r="E4088" s="2">
        <f>'[1]2025年已发货'!E:E</f>
        <v>5</v>
      </c>
      <c r="F4088" s="4">
        <f>'[1]2025年已发货'!F:F</f>
        <v>45825</v>
      </c>
      <c r="G4088" s="2" t="str">
        <f>'[1]2025年已发货'!G:G</f>
        <v>(五冶建设扩建艺体中学二期工程)四川省成都市双流区光荣路成都艺体中学南200米-怡心湖</v>
      </c>
      <c r="H4088" s="2" t="str">
        <f>'[1]2025年已发货'!H:H</f>
        <v>谢序强</v>
      </c>
      <c r="I4088" s="2">
        <f>'[1]2025年已发货'!I:I</f>
        <v>13458588232</v>
      </c>
      <c r="J4088" s="2" vm="1" t="e">
        <f>_xlfn._xlws.FILTER(辅助信息!D:D,辅助信息!G:G=G4088)</f>
        <v>#VALUE!</v>
      </c>
    </row>
    <row r="4089" spans="1:10">
      <c r="A4089" s="2" t="str">
        <f>'[1]2025年已发货'!A:A</f>
        <v>钢固融</v>
      </c>
      <c r="B4089" s="2" t="str">
        <f>'[1]2025年已发货'!B:B</f>
        <v>螺纹钢</v>
      </c>
      <c r="C4089" s="2" t="str">
        <f>'[1]2025年已发货'!C:C</f>
        <v>HRB400E Φ22 9m</v>
      </c>
      <c r="D4089" s="2" t="str">
        <f>'[1]2025年已发货'!D:D</f>
        <v>吨</v>
      </c>
      <c r="E4089" s="2">
        <f>'[1]2025年已发货'!E:E</f>
        <v>5</v>
      </c>
      <c r="F4089" s="4">
        <f>'[1]2025年已发货'!F:F</f>
        <v>45825</v>
      </c>
      <c r="G4089" s="2" t="str">
        <f>'[1]2025年已发货'!G:G</f>
        <v>(五冶建设扩建艺体中学二期工程)四川省成都市双流区光荣路成都艺体中学南200米-怡心湖</v>
      </c>
      <c r="H4089" s="2" t="str">
        <f>'[1]2025年已发货'!H:H</f>
        <v>谢序强</v>
      </c>
      <c r="I4089" s="2">
        <f>'[1]2025年已发货'!I:I</f>
        <v>13458588232</v>
      </c>
      <c r="J4089" s="2" vm="1" t="e">
        <f>_xlfn._xlws.FILTER(辅助信息!D:D,辅助信息!G:G=G4089)</f>
        <v>#VALUE!</v>
      </c>
    </row>
    <row r="4090" spans="1:10">
      <c r="A4090" s="2" t="str">
        <f>'[1]2025年已发货'!A:A</f>
        <v>德胜</v>
      </c>
      <c r="B4090" s="2" t="str">
        <f>'[1]2025年已发货'!B:B</f>
        <v>螺纹钢</v>
      </c>
      <c r="C4090" s="2" t="str">
        <f>'[1]2025年已发货'!C:C</f>
        <v>HRB400E Φ18 9m</v>
      </c>
      <c r="D4090" s="2" t="str">
        <f>'[1]2025年已发货'!D:D</f>
        <v>吨</v>
      </c>
      <c r="E4090" s="2">
        <f>'[1]2025年已发货'!E:E</f>
        <v>9</v>
      </c>
      <c r="F4090" s="4">
        <f>'[1]2025年已发货'!F:F</f>
        <v>45825</v>
      </c>
      <c r="G4090" s="2" t="str">
        <f>'[1]2025年已发货'!G:G</f>
        <v>(五冶建设扩建艺体中学二期工程)四川省成都市双流区光荣路成都艺体中学南200米-怡心湖</v>
      </c>
      <c r="H4090" s="2" t="str">
        <f>'[1]2025年已发货'!H:H</f>
        <v>谢序强</v>
      </c>
      <c r="I4090" s="2">
        <f>'[1]2025年已发货'!I:I</f>
        <v>13458588232</v>
      </c>
      <c r="J4090" s="2" vm="1" t="e">
        <f>_xlfn._xlws.FILTER(辅助信息!D:D,辅助信息!G:G=G4090)</f>
        <v>#VALUE!</v>
      </c>
    </row>
    <row r="4091" spans="1:10">
      <c r="A4091" s="2" t="str">
        <f>'[1]2025年已发货'!A:A</f>
        <v>德胜</v>
      </c>
      <c r="B4091" s="2" t="str">
        <f>'[1]2025年已发货'!B:B</f>
        <v>螺纹钢</v>
      </c>
      <c r="C4091" s="2" t="str">
        <f>'[1]2025年已发货'!C:C</f>
        <v>HRB400E Φ25 9m</v>
      </c>
      <c r="D4091" s="2" t="str">
        <f>'[1]2025年已发货'!D:D</f>
        <v>吨</v>
      </c>
      <c r="E4091" s="2">
        <f>'[1]2025年已发货'!E:E</f>
        <v>25</v>
      </c>
      <c r="F4091" s="4">
        <f>'[1]2025年已发货'!F:F</f>
        <v>45825</v>
      </c>
      <c r="G4091" s="2" t="str">
        <f>'[1]2025年已发货'!G:G</f>
        <v>(五冶建设扩建艺体中学二期工程)四川省成都市双流区光荣路成都艺体中学南200米-怡心湖</v>
      </c>
      <c r="H4091" s="2" t="str">
        <f>'[1]2025年已发货'!H:H</f>
        <v>谢序强</v>
      </c>
      <c r="I4091" s="2">
        <f>'[1]2025年已发货'!I:I</f>
        <v>13458588232</v>
      </c>
      <c r="J4091" s="2" vm="1" t="e">
        <f>_xlfn._xlws.FILTER(辅助信息!D:D,辅助信息!G:G=G4091)</f>
        <v>#VALUE!</v>
      </c>
    </row>
    <row r="4092" spans="1:10">
      <c r="A4092" s="2" t="str">
        <f>'[1]2025年已发货'!A:A</f>
        <v>湖北商贸</v>
      </c>
      <c r="B4092" s="2" t="str">
        <f>'[1]2025年已发货'!B:B</f>
        <v>高线</v>
      </c>
      <c r="C4092" s="2" t="str">
        <f>'[1]2025年已发货'!C:C</f>
        <v>HPB300Φ12</v>
      </c>
      <c r="D4092" s="2" t="str">
        <f>'[1]2025年已发货'!D:D</f>
        <v>吨</v>
      </c>
      <c r="E4092" s="2">
        <f>'[1]2025年已发货'!E:E</f>
        <v>35</v>
      </c>
      <c r="F4092" s="4">
        <f>'[1]2025年已发货'!F:F</f>
        <v>45825</v>
      </c>
      <c r="G4092" s="2" t="str">
        <f>'[1]2025年已发货'!G:G</f>
        <v>（中铁北京局-资乐高速6标）四川省乐山市市中区土主镇资乐高速TJ6标项目试验室</v>
      </c>
      <c r="H4092" s="2" t="str">
        <f>'[1]2025年已发货'!H:H</f>
        <v>刘岩</v>
      </c>
      <c r="I4092" s="2">
        <f>'[1]2025年已发货'!I:I</f>
        <v>18543566469</v>
      </c>
      <c r="J4092" s="2" vm="1" t="e">
        <f>_xlfn._xlws.FILTER(辅助信息!D:D,辅助信息!G:G=G4092)</f>
        <v>#VALUE!</v>
      </c>
    </row>
    <row r="4093" spans="1:10">
      <c r="A4093" s="2" t="str">
        <f>'[1]2025年已发货'!A:A</f>
        <v>湖北商贸</v>
      </c>
      <c r="B4093" s="2" t="str">
        <f>'[1]2025年已发货'!B:B</f>
        <v>高线</v>
      </c>
      <c r="C4093" s="2" t="str">
        <f>'[1]2025年已发货'!C:C</f>
        <v>HPB300Φ12</v>
      </c>
      <c r="D4093" s="2" t="str">
        <f>'[1]2025年已发货'!D:D</f>
        <v>吨</v>
      </c>
      <c r="E4093" s="2">
        <f>'[1]2025年已发货'!E:E</f>
        <v>35</v>
      </c>
      <c r="F4093" s="4">
        <f>'[1]2025年已发货'!F:F</f>
        <v>45825</v>
      </c>
      <c r="G4093" s="2" t="str">
        <f>'[1]2025年已发货'!G:G</f>
        <v>（中铁十局-资乐高速4标）四川省眉山市仁寿县彰加镇促进村中铁十局资乐高速1#钢筋场</v>
      </c>
      <c r="H4093" s="2" t="str">
        <f>'[1]2025年已发货'!H:H</f>
        <v>杨飞</v>
      </c>
      <c r="I4093" s="2">
        <f>'[1]2025年已发货'!I:I</f>
        <v>15667998777</v>
      </c>
      <c r="J4093" s="2" vm="1" t="e">
        <f>_xlfn._xlws.FILTER(辅助信息!D:D,辅助信息!G:G=G4093)</f>
        <v>#VALUE!</v>
      </c>
    </row>
    <row r="4094" spans="1:10">
      <c r="A4094" s="2" t="str">
        <f>'[1]2025年已发货'!A:A</f>
        <v>湖北商贸</v>
      </c>
      <c r="B4094" s="2" t="str">
        <f>'[1]2025年已发货'!B:B</f>
        <v>螺纹钢</v>
      </c>
      <c r="C4094" s="2" t="str">
        <f>'[1]2025年已发货'!C:C</f>
        <v>HRB500E Φ25 12m</v>
      </c>
      <c r="D4094" s="2" t="str">
        <f>'[1]2025年已发货'!D:D</f>
        <v>吨</v>
      </c>
      <c r="E4094" s="2">
        <f>'[1]2025年已发货'!E:E</f>
        <v>35</v>
      </c>
      <c r="F4094" s="4">
        <f>'[1]2025年已发货'!F:F</f>
        <v>45825</v>
      </c>
      <c r="G4094" s="2" t="str">
        <f>'[1]2025年已发货'!G:G</f>
        <v>（中铁广州局-资乐高速5标）四川省乐山市井研县希望大道116号</v>
      </c>
      <c r="H4094" s="2" t="str">
        <f>'[1]2025年已发货'!H:H</f>
        <v>廖俊杰</v>
      </c>
      <c r="I4094" s="2">
        <f>'[1]2025年已发货'!I:I</f>
        <v>15775100965</v>
      </c>
      <c r="J4094" s="2" vm="1" t="e">
        <f>_xlfn._xlws.FILTER(辅助信息!D:D,辅助信息!G:G=G4094)</f>
        <v>#VALUE!</v>
      </c>
    </row>
    <row r="4095" spans="1:10">
      <c r="A4095" s="2" t="str">
        <f>'[1]2025年已发货'!A:A</f>
        <v>润耀</v>
      </c>
      <c r="B4095" s="2" t="str">
        <f>'[1]2025年已发货'!B:B</f>
        <v>高线</v>
      </c>
      <c r="C4095" s="2" t="str">
        <f>'[1]2025年已发货'!C:C</f>
        <v>HPB300Φ10</v>
      </c>
      <c r="D4095" s="2" t="str">
        <f>'[1]2025年已发货'!D:D</f>
        <v>吨</v>
      </c>
      <c r="E4095" s="2">
        <f>'[1]2025年已发货'!E:E</f>
        <v>35</v>
      </c>
      <c r="F4095" s="4">
        <f>'[1]2025年已发货'!F:F</f>
        <v>45825</v>
      </c>
      <c r="G4095" s="2" t="str">
        <f>'[1]2025年已发货'!G:G</f>
        <v>（中铁广州局-资乐高速5标）四川省乐山市井研县希望大道116号</v>
      </c>
      <c r="H4095" s="2" t="str">
        <f>'[1]2025年已发货'!H:H</f>
        <v>廖俊杰</v>
      </c>
      <c r="I4095" s="2">
        <f>'[1]2025年已发货'!I:I</f>
        <v>15775100965</v>
      </c>
      <c r="J4095" s="2" vm="1" t="e">
        <f>_xlfn._xlws.FILTER(辅助信息!D:D,辅助信息!G:G=G4095)</f>
        <v>#VALUE!</v>
      </c>
    </row>
    <row r="4096" spans="1:10">
      <c r="A4096" s="2" t="str">
        <f>'[1]2025年已发货'!A:A</f>
        <v>润耀</v>
      </c>
      <c r="B4096" s="2" t="str">
        <f>'[1]2025年已发货'!B:B</f>
        <v>螺纹钢</v>
      </c>
      <c r="C4096" s="2" t="str">
        <f>'[1]2025年已发货'!C:C</f>
        <v>HRB400E Φ32 9m</v>
      </c>
      <c r="D4096" s="2" t="str">
        <f>'[1]2025年已发货'!D:D</f>
        <v>吨</v>
      </c>
      <c r="E4096" s="2">
        <f>'[1]2025年已发货'!E:E</f>
        <v>35</v>
      </c>
      <c r="F4096" s="4">
        <f>'[1]2025年已发货'!F:F</f>
        <v>45825</v>
      </c>
      <c r="G4096" s="2" t="str">
        <f>'[1]2025年已发货'!G:G</f>
        <v>（中铁广州局-资乐高速5标）四川省乐山市井研县希望大道116号</v>
      </c>
      <c r="H4096" s="2" t="str">
        <f>'[1]2025年已发货'!H:H</f>
        <v>廖俊杰</v>
      </c>
      <c r="I4096" s="2">
        <f>'[1]2025年已发货'!I:I</f>
        <v>15775100965</v>
      </c>
      <c r="J4096" s="2" vm="1" t="e">
        <f>_xlfn._xlws.FILTER(辅助信息!D:D,辅助信息!G:G=G4096)</f>
        <v>#VALUE!</v>
      </c>
    </row>
    <row r="4097" spans="1:10">
      <c r="A4097" s="2" t="str">
        <f>'[1]2025年已发货'!A:A</f>
        <v>润耀</v>
      </c>
      <c r="B4097" s="2" t="str">
        <f>'[1]2025年已发货'!B:B</f>
        <v>螺纹钢</v>
      </c>
      <c r="C4097" s="2" t="str">
        <f>'[1]2025年已发货'!C:C</f>
        <v>HRB400E Φ16 9m</v>
      </c>
      <c r="D4097" s="2" t="str">
        <f>'[1]2025年已发货'!D:D</f>
        <v>吨</v>
      </c>
      <c r="E4097" s="2">
        <f>'[1]2025年已发货'!E:E</f>
        <v>35</v>
      </c>
      <c r="F4097" s="4">
        <f>'[1]2025年已发货'!F:F</f>
        <v>45825</v>
      </c>
      <c r="G4097" s="2" t="str">
        <f>'[1]2025年已发货'!G:G</f>
        <v>（中铁广州局-资乐高速5标）四川省乐山市井研县希望大道116号</v>
      </c>
      <c r="H4097" s="2" t="str">
        <f>'[1]2025年已发货'!H:H</f>
        <v>廖俊杰</v>
      </c>
      <c r="I4097" s="2">
        <f>'[1]2025年已发货'!I:I</f>
        <v>15775100965</v>
      </c>
      <c r="J4097" s="2" vm="1" t="e">
        <f>_xlfn._xlws.FILTER(辅助信息!D:D,辅助信息!G:G=G4097)</f>
        <v>#VALUE!</v>
      </c>
    </row>
    <row r="4098" spans="1:10">
      <c r="A4098" s="2" t="str">
        <f>'[1]2025年已发货'!A:A</f>
        <v>润耀</v>
      </c>
      <c r="B4098" s="2" t="str">
        <f>'[1]2025年已发货'!B:B</f>
        <v>盘螺</v>
      </c>
      <c r="C4098" s="2" t="str">
        <f>'[1]2025年已发货'!C:C</f>
        <v>HRB400E Φ12</v>
      </c>
      <c r="D4098" s="2" t="str">
        <f>'[1]2025年已发货'!D:D</f>
        <v>吨</v>
      </c>
      <c r="E4098" s="2">
        <f>'[1]2025年已发货'!E:E</f>
        <v>35</v>
      </c>
      <c r="F4098" s="4">
        <f>'[1]2025年已发货'!F:F</f>
        <v>45825</v>
      </c>
      <c r="G4098" s="2" t="str">
        <f>'[1]2025年已发货'!G:G</f>
        <v>（中铁广州局-资乐高速5标）四川省乐山市井研县希望大道116号</v>
      </c>
      <c r="H4098" s="2" t="str">
        <f>'[1]2025年已发货'!H:H</f>
        <v>廖俊杰</v>
      </c>
      <c r="I4098" s="2">
        <f>'[1]2025年已发货'!I:I</f>
        <v>15775100965</v>
      </c>
      <c r="J4098" s="2" vm="1" t="e">
        <f>_xlfn._xlws.FILTER(辅助信息!D:D,辅助信息!G:G=G4098)</f>
        <v>#VALUE!</v>
      </c>
    </row>
    <row r="4099" spans="1:10">
      <c r="A4099" s="2" t="str">
        <f>'[1]2025年已发货'!A:A</f>
        <v>润耀</v>
      </c>
      <c r="B4099" s="2" t="str">
        <f>'[1]2025年已发货'!B:B</f>
        <v>螺纹钢</v>
      </c>
      <c r="C4099" s="2" t="str">
        <f>'[1]2025年已发货'!C:C</f>
        <v>HRB400E Φ20 12m</v>
      </c>
      <c r="D4099" s="2" t="str">
        <f>'[1]2025年已发货'!D:D</f>
        <v>吨</v>
      </c>
      <c r="E4099" s="2">
        <f>'[1]2025年已发货'!E:E</f>
        <v>35</v>
      </c>
      <c r="F4099" s="4">
        <f>'[1]2025年已发货'!F:F</f>
        <v>45825</v>
      </c>
      <c r="G4099" s="2" t="str">
        <f>'[1]2025年已发货'!G:G</f>
        <v>（中铁广州局-资乐高速5标）四川省乐山市井研县希望大道116号</v>
      </c>
      <c r="H4099" s="2" t="str">
        <f>'[1]2025年已发货'!H:H</f>
        <v>廖俊杰</v>
      </c>
      <c r="I4099" s="2">
        <f>'[1]2025年已发货'!I:I</f>
        <v>15775100965</v>
      </c>
      <c r="J4099" s="2" vm="1" t="e">
        <f>_xlfn._xlws.FILTER(辅助信息!D:D,辅助信息!G:G=G4099)</f>
        <v>#VALUE!</v>
      </c>
    </row>
    <row r="4100" spans="1:10">
      <c r="A4100" s="2" t="str">
        <f>'[1]2025年已发货'!A:A</f>
        <v>晋邦</v>
      </c>
      <c r="B4100" s="2" t="str">
        <f>'[1]2025年已发货'!B:B</f>
        <v>高线</v>
      </c>
      <c r="C4100" s="2" t="str">
        <f>'[1]2025年已发货'!C:C</f>
        <v>HPB300Φ6</v>
      </c>
      <c r="D4100" s="2" t="str">
        <f>'[1]2025年已发货'!D:D</f>
        <v>吨</v>
      </c>
      <c r="E4100" s="2">
        <f>'[1]2025年已发货'!E:E</f>
        <v>3.5</v>
      </c>
      <c r="F4100" s="4">
        <f>'[1]2025年已发货'!F:F</f>
        <v>45825</v>
      </c>
      <c r="G4100" s="2" t="str">
        <f>'[1]2025年已发货'!G:G</f>
        <v>（十九冶-江龙高速一分部）重庆市云阳县湿坝东北418米*云阳南互通</v>
      </c>
      <c r="H4100" s="2" t="str">
        <f>'[1]2025年已发货'!H:H</f>
        <v>吴章红</v>
      </c>
      <c r="I4100" s="2">
        <f>'[1]2025年已发货'!I:I</f>
        <v>18628165772</v>
      </c>
      <c r="J4100" s="2" vm="1" t="e">
        <f>_xlfn._xlws.FILTER(辅助信息!D:D,辅助信息!G:G=G4100)</f>
        <v>#VALUE!</v>
      </c>
    </row>
    <row r="4101" spans="1:10">
      <c r="A4101" s="2" t="str">
        <f>'[1]2025年已发货'!A:A</f>
        <v>晋邦</v>
      </c>
      <c r="B4101" s="2" t="str">
        <f>'[1]2025年已发货'!B:B</f>
        <v>高线</v>
      </c>
      <c r="C4101" s="2" t="str">
        <f>'[1]2025年已发货'!C:C</f>
        <v>HPB300Φ10</v>
      </c>
      <c r="D4101" s="2" t="str">
        <f>'[1]2025年已发货'!D:D</f>
        <v>吨</v>
      </c>
      <c r="E4101" s="2">
        <f>'[1]2025年已发货'!E:E</f>
        <v>2.93</v>
      </c>
      <c r="F4101" s="4">
        <f>'[1]2025年已发货'!F:F</f>
        <v>45825</v>
      </c>
      <c r="G4101" s="2" t="str">
        <f>'[1]2025年已发货'!G:G</f>
        <v>（十九冶-江龙高速一分部）重庆市云阳县湿坝东北418米*云阳南互通</v>
      </c>
      <c r="H4101" s="2" t="str">
        <f>'[1]2025年已发货'!H:H</f>
        <v>吴章红</v>
      </c>
      <c r="I4101" s="2">
        <f>'[1]2025年已发货'!I:I</f>
        <v>18628165772</v>
      </c>
      <c r="J4101" s="2" vm="1" t="e">
        <f>_xlfn._xlws.FILTER(辅助信息!D:D,辅助信息!G:G=G4101)</f>
        <v>#VALUE!</v>
      </c>
    </row>
    <row r="4102" spans="1:10">
      <c r="A4102" s="2" t="str">
        <f>'[1]2025年已发货'!A:A</f>
        <v>晋邦</v>
      </c>
      <c r="B4102" s="2" t="str">
        <f>'[1]2025年已发货'!B:B</f>
        <v>螺纹钢</v>
      </c>
      <c r="C4102" s="2" t="str">
        <f>'[1]2025年已发货'!C:C</f>
        <v>HRB400E Φ12 9m</v>
      </c>
      <c r="D4102" s="2" t="str">
        <f>'[1]2025年已发货'!D:D</f>
        <v>吨</v>
      </c>
      <c r="E4102" s="2">
        <f>'[1]2025年已发货'!E:E</f>
        <v>12.55</v>
      </c>
      <c r="F4102" s="4">
        <f>'[1]2025年已发货'!F:F</f>
        <v>45825</v>
      </c>
      <c r="G4102" s="2" t="str">
        <f>'[1]2025年已发货'!G:G</f>
        <v>（十九冶-江龙高速一分部）重庆市云阳县湿坝东北418米*云阳南互通</v>
      </c>
      <c r="H4102" s="2" t="str">
        <f>'[1]2025年已发货'!H:H</f>
        <v>吴章红</v>
      </c>
      <c r="I4102" s="2">
        <f>'[1]2025年已发货'!I:I</f>
        <v>18628165772</v>
      </c>
      <c r="J4102" s="2" vm="1" t="e">
        <f>_xlfn._xlws.FILTER(辅助信息!D:D,辅助信息!G:G=G4102)</f>
        <v>#VALUE!</v>
      </c>
    </row>
    <row r="4103" spans="1:10">
      <c r="A4103" s="2" t="str">
        <f>'[1]2025年已发货'!A:A</f>
        <v>晋邦</v>
      </c>
      <c r="B4103" s="2" t="str">
        <f>'[1]2025年已发货'!B:B</f>
        <v>螺纹钢</v>
      </c>
      <c r="C4103" s="2" t="str">
        <f>'[1]2025年已发货'!C:C</f>
        <v>HRB400E Φ16 9m</v>
      </c>
      <c r="D4103" s="2" t="str">
        <f>'[1]2025年已发货'!D:D</f>
        <v>吨</v>
      </c>
      <c r="E4103" s="2">
        <f>'[1]2025年已发货'!E:E</f>
        <v>3.96</v>
      </c>
      <c r="F4103" s="4">
        <f>'[1]2025年已发货'!F:F</f>
        <v>45825</v>
      </c>
      <c r="G4103" s="2" t="str">
        <f>'[1]2025年已发货'!G:G</f>
        <v>（十九冶-江龙高速一分部）重庆市云阳县湿坝东北418米*云阳南互通</v>
      </c>
      <c r="H4103" s="2" t="str">
        <f>'[1]2025年已发货'!H:H</f>
        <v>吴章红</v>
      </c>
      <c r="I4103" s="2">
        <f>'[1]2025年已发货'!I:I</f>
        <v>18628165772</v>
      </c>
      <c r="J4103" s="2" vm="1" t="e">
        <f>_xlfn._xlws.FILTER(辅助信息!D:D,辅助信息!G:G=G4103)</f>
        <v>#VALUE!</v>
      </c>
    </row>
    <row r="4104" spans="1:10">
      <c r="A4104" s="2" t="str">
        <f>'[1]2025年已发货'!A:A</f>
        <v>晋邦</v>
      </c>
      <c r="B4104" s="2" t="str">
        <f>'[1]2025年已发货'!B:B</f>
        <v>螺纹钢</v>
      </c>
      <c r="C4104" s="2" t="str">
        <f>'[1]2025年已发货'!C:C</f>
        <v>HRB400E Φ20 9m</v>
      </c>
      <c r="D4104" s="2" t="str">
        <f>'[1]2025年已发货'!D:D</f>
        <v>吨</v>
      </c>
      <c r="E4104" s="2">
        <f>'[1]2025年已发货'!E:E</f>
        <v>18.86</v>
      </c>
      <c r="F4104" s="4">
        <f>'[1]2025年已发货'!F:F</f>
        <v>45825</v>
      </c>
      <c r="G4104" s="2" t="str">
        <f>'[1]2025年已发货'!G:G</f>
        <v>（十九冶-江龙高速一分部）重庆市云阳县湿坝东北418米*云阳南互通</v>
      </c>
      <c r="H4104" s="2" t="str">
        <f>'[1]2025年已发货'!H:H</f>
        <v>吴章红</v>
      </c>
      <c r="I4104" s="2">
        <f>'[1]2025年已发货'!I:I</f>
        <v>18628165772</v>
      </c>
      <c r="J4104" s="2" vm="1" t="e">
        <f>_xlfn._xlws.FILTER(辅助信息!D:D,辅助信息!G:G=G4104)</f>
        <v>#VALUE!</v>
      </c>
    </row>
    <row r="4105" spans="1:10">
      <c r="A4105" s="2" t="str">
        <f>'[1]2025年已发货'!A:A</f>
        <v>晋邦</v>
      </c>
      <c r="B4105" s="2" t="str">
        <f>'[1]2025年已发货'!B:B</f>
        <v>螺纹钢</v>
      </c>
      <c r="C4105" s="2" t="str">
        <f>'[1]2025年已发货'!C:C</f>
        <v>HRB400E Φ22 9m</v>
      </c>
      <c r="D4105" s="2" t="str">
        <f>'[1]2025年已发货'!D:D</f>
        <v>吨</v>
      </c>
      <c r="E4105" s="2">
        <f>'[1]2025年已发货'!E:E</f>
        <v>5.49</v>
      </c>
      <c r="F4105" s="4">
        <f>'[1]2025年已发货'!F:F</f>
        <v>45825</v>
      </c>
      <c r="G4105" s="2" t="str">
        <f>'[1]2025年已发货'!G:G</f>
        <v>（十九冶-江龙高速一分部）重庆市云阳县湿坝东北418米*云阳南互通</v>
      </c>
      <c r="H4105" s="2" t="str">
        <f>'[1]2025年已发货'!H:H</f>
        <v>吴章红</v>
      </c>
      <c r="I4105" s="2">
        <f>'[1]2025年已发货'!I:I</f>
        <v>18628165772</v>
      </c>
      <c r="J4105" s="2" vm="1" t="e">
        <f>_xlfn._xlws.FILTER(辅助信息!D:D,辅助信息!G:G=G4105)</f>
        <v>#VALUE!</v>
      </c>
    </row>
    <row r="4106" spans="1:10">
      <c r="A4106" s="2" t="str">
        <f>'[1]2025年已发货'!A:A</f>
        <v>晋邦</v>
      </c>
      <c r="B4106" s="2" t="str">
        <f>'[1]2025年已发货'!B:B</f>
        <v>螺纹钢</v>
      </c>
      <c r="C4106" s="2" t="str">
        <f>'[1]2025年已发货'!C:C</f>
        <v>HRB400E Φ25 9m</v>
      </c>
      <c r="D4106" s="2" t="str">
        <f>'[1]2025年已发货'!D:D</f>
        <v>吨</v>
      </c>
      <c r="E4106" s="2">
        <f>'[1]2025年已发货'!E:E</f>
        <v>8.62</v>
      </c>
      <c r="F4106" s="4">
        <f>'[1]2025年已发货'!F:F</f>
        <v>45825</v>
      </c>
      <c r="G4106" s="2" t="str">
        <f>'[1]2025年已发货'!G:G</f>
        <v>（十九冶-江龙高速一分部）重庆市云阳县湿坝东北418米*云阳南互通</v>
      </c>
      <c r="H4106" s="2" t="str">
        <f>'[1]2025年已发货'!H:H</f>
        <v>吴章红</v>
      </c>
      <c r="I4106" s="2">
        <f>'[1]2025年已发货'!I:I</f>
        <v>18628165772</v>
      </c>
      <c r="J4106" s="2" vm="1" t="e">
        <f>_xlfn._xlws.FILTER(辅助信息!D:D,辅助信息!G:G=G4106)</f>
        <v>#VALUE!</v>
      </c>
    </row>
    <row r="4107" spans="1:10">
      <c r="A4107" s="2" t="str">
        <f>'[1]2025年已发货'!A:A</f>
        <v>晋邦</v>
      </c>
      <c r="B4107" s="2" t="str">
        <f>'[1]2025年已发货'!B:B</f>
        <v>螺纹钢</v>
      </c>
      <c r="C4107" s="2" t="str">
        <f>'[1]2025年已发货'!C:C</f>
        <v>HRB400E Φ28 9m</v>
      </c>
      <c r="D4107" s="2" t="str">
        <f>'[1]2025年已发货'!D:D</f>
        <v>吨</v>
      </c>
      <c r="E4107" s="2">
        <f>'[1]2025年已发货'!E:E</f>
        <v>17.84</v>
      </c>
      <c r="F4107" s="4">
        <f>'[1]2025年已发货'!F:F</f>
        <v>45825</v>
      </c>
      <c r="G4107" s="2" t="str">
        <f>'[1]2025年已发货'!G:G</f>
        <v>（十九冶-江龙高速一分部）重庆市云阳县湿坝东北418米*云阳南互通</v>
      </c>
      <c r="H4107" s="2" t="str">
        <f>'[1]2025年已发货'!H:H</f>
        <v>吴章红</v>
      </c>
      <c r="I4107" s="2">
        <f>'[1]2025年已发货'!I:I</f>
        <v>18628165772</v>
      </c>
      <c r="J4107" s="2" vm="1" t="e">
        <f>_xlfn._xlws.FILTER(辅助信息!D:D,辅助信息!G:G=G4107)</f>
        <v>#VALUE!</v>
      </c>
    </row>
    <row r="4108" spans="1:10">
      <c r="A4108" s="2" t="str">
        <f>'[1]2025年已发货'!A:A</f>
        <v>晋邦</v>
      </c>
      <c r="B4108" s="2" t="str">
        <f>'[1]2025年已发货'!B:B</f>
        <v>盘螺</v>
      </c>
      <c r="C4108" s="2" t="str">
        <f>'[1]2025年已发货'!C:C</f>
        <v>HRB400E Φ8</v>
      </c>
      <c r="D4108" s="2" t="str">
        <f>'[1]2025年已发货'!D:D</f>
        <v>吨</v>
      </c>
      <c r="E4108" s="2">
        <f>'[1]2025年已发货'!E:E</f>
        <v>15</v>
      </c>
      <c r="F4108" s="4">
        <f>'[1]2025年已发货'!F:F</f>
        <v>45825</v>
      </c>
      <c r="G4108" s="2" t="str">
        <f>'[1]2025年已发货'!G:G</f>
        <v>（十九冶-江龙高速二分部）重庆市云阳县宝坪镇双塆村*宝坪服务区南侧综合楼</v>
      </c>
      <c r="H4108" s="2" t="str">
        <f>'[1]2025年已发货'!H:H</f>
        <v>张鹏</v>
      </c>
      <c r="I4108" s="2">
        <f>'[1]2025年已发货'!I:I</f>
        <v>18223006448</v>
      </c>
      <c r="J4108" s="2" vm="1" t="e">
        <f>_xlfn._xlws.FILTER(辅助信息!D:D,辅助信息!G:G=G4108)</f>
        <v>#VALUE!</v>
      </c>
    </row>
    <row r="4109" spans="1:10">
      <c r="A4109" s="2" t="str">
        <f>'[1]2025年已发货'!A:A</f>
        <v>晋邦</v>
      </c>
      <c r="B4109" s="2" t="str">
        <f>'[1]2025年已发货'!B:B</f>
        <v>盘螺</v>
      </c>
      <c r="C4109" s="2" t="str">
        <f>'[1]2025年已发货'!C:C</f>
        <v>HRB400E Φ10</v>
      </c>
      <c r="D4109" s="2" t="str">
        <f>'[1]2025年已发货'!D:D</f>
        <v>吨</v>
      </c>
      <c r="E4109" s="2">
        <f>'[1]2025年已发货'!E:E</f>
        <v>5</v>
      </c>
      <c r="F4109" s="4">
        <f>'[1]2025年已发货'!F:F</f>
        <v>45825</v>
      </c>
      <c r="G4109" s="2" t="str">
        <f>'[1]2025年已发货'!G:G</f>
        <v>（十九冶-江龙高速二分部）重庆市云阳县宝坪镇双塆村*宝坪服务区南侧综合楼</v>
      </c>
      <c r="H4109" s="2" t="str">
        <f>'[1]2025年已发货'!H:H</f>
        <v>张鹏</v>
      </c>
      <c r="I4109" s="2">
        <f>'[1]2025年已发货'!I:I</f>
        <v>18223006448</v>
      </c>
      <c r="J4109" s="2" vm="1" t="e">
        <f>_xlfn._xlws.FILTER(辅助信息!D:D,辅助信息!G:G=G4109)</f>
        <v>#VALUE!</v>
      </c>
    </row>
    <row r="4110" spans="1:10">
      <c r="A4110" s="2" t="str">
        <f>'[1]2025年已发货'!A:A</f>
        <v>晋邦</v>
      </c>
      <c r="B4110" s="2" t="str">
        <f>'[1]2025年已发货'!B:B</f>
        <v>螺纹钢</v>
      </c>
      <c r="C4110" s="2" t="str">
        <f>'[1]2025年已发货'!C:C</f>
        <v>HRB400E Φ14 9m</v>
      </c>
      <c r="D4110" s="2" t="str">
        <f>'[1]2025年已发货'!D:D</f>
        <v>吨</v>
      </c>
      <c r="E4110" s="2">
        <f>'[1]2025年已发货'!E:E</f>
        <v>5</v>
      </c>
      <c r="F4110" s="4">
        <f>'[1]2025年已发货'!F:F</f>
        <v>45825</v>
      </c>
      <c r="G4110" s="2" t="str">
        <f>'[1]2025年已发货'!G:G</f>
        <v>（十九冶-江龙高速二分部）重庆市云阳县宝坪镇双塆村*宝坪服务区南侧综合楼</v>
      </c>
      <c r="H4110" s="2" t="str">
        <f>'[1]2025年已发货'!H:H</f>
        <v>张鹏</v>
      </c>
      <c r="I4110" s="2">
        <f>'[1]2025年已发货'!I:I</f>
        <v>18223006448</v>
      </c>
      <c r="J4110" s="2" vm="1" t="e">
        <f>_xlfn._xlws.FILTER(辅助信息!D:D,辅助信息!G:G=G4110)</f>
        <v>#VALUE!</v>
      </c>
    </row>
    <row r="4111" spans="1:10">
      <c r="A4111" s="2" t="str">
        <f>'[1]2025年已发货'!A:A</f>
        <v>晋邦</v>
      </c>
      <c r="B4111" s="2" t="str">
        <f>'[1]2025年已发货'!B:B</f>
        <v>螺纹钢</v>
      </c>
      <c r="C4111" s="2" t="str">
        <f>'[1]2025年已发货'!C:C</f>
        <v>HRB400E Φ16 9m</v>
      </c>
      <c r="D4111" s="2" t="str">
        <f>'[1]2025年已发货'!D:D</f>
        <v>吨</v>
      </c>
      <c r="E4111" s="2">
        <f>'[1]2025年已发货'!E:E</f>
        <v>10</v>
      </c>
      <c r="F4111" s="4">
        <f>'[1]2025年已发货'!F:F</f>
        <v>45825</v>
      </c>
      <c r="G4111" s="2" t="str">
        <f>'[1]2025年已发货'!G:G</f>
        <v>（十九冶-江龙高速二分部）重庆市云阳县宝坪镇双塆村*宝坪服务区南侧综合楼</v>
      </c>
      <c r="H4111" s="2" t="str">
        <f>'[1]2025年已发货'!H:H</f>
        <v>张鹏</v>
      </c>
      <c r="I4111" s="2">
        <f>'[1]2025年已发货'!I:I</f>
        <v>18223006448</v>
      </c>
      <c r="J4111" s="2" vm="1" t="e">
        <f>_xlfn._xlws.FILTER(辅助信息!D:D,辅助信息!G:G=G4111)</f>
        <v>#VALUE!</v>
      </c>
    </row>
    <row r="4112" spans="1:10">
      <c r="A4112" s="2" t="str">
        <f>'[1]2025年已发货'!A:A</f>
        <v>晋邦</v>
      </c>
      <c r="B4112" s="2" t="str">
        <f>'[1]2025年已发货'!B:B</f>
        <v>螺纹钢</v>
      </c>
      <c r="C4112" s="2" t="str">
        <f>'[1]2025年已发货'!C:C</f>
        <v>HRB400E Φ20 9m</v>
      </c>
      <c r="D4112" s="2" t="str">
        <f>'[1]2025年已发货'!D:D</f>
        <v>吨</v>
      </c>
      <c r="E4112" s="2">
        <f>'[1]2025年已发货'!E:E</f>
        <v>15</v>
      </c>
      <c r="F4112" s="4">
        <f>'[1]2025年已发货'!F:F</f>
        <v>45825</v>
      </c>
      <c r="G4112" s="2" t="str">
        <f>'[1]2025年已发货'!G:G</f>
        <v>（十九冶-江龙高速二分部）重庆市云阳县宝坪镇双塆村*宝坪服务区南侧综合楼</v>
      </c>
      <c r="H4112" s="2" t="str">
        <f>'[1]2025年已发货'!H:H</f>
        <v>张鹏</v>
      </c>
      <c r="I4112" s="2">
        <f>'[1]2025年已发货'!I:I</f>
        <v>18223006448</v>
      </c>
      <c r="J4112" s="2" vm="1" t="e">
        <f>_xlfn._xlws.FILTER(辅助信息!D:D,辅助信息!G:G=G4112)</f>
        <v>#VALUE!</v>
      </c>
    </row>
    <row r="4113" spans="1:10">
      <c r="A4113" s="2" t="str">
        <f>'[1]2025年已发货'!A:A</f>
        <v>晋邦</v>
      </c>
      <c r="B4113" s="2" t="str">
        <f>'[1]2025年已发货'!B:B</f>
        <v>螺纹钢</v>
      </c>
      <c r="C4113" s="2" t="str">
        <f>'[1]2025年已发货'!C:C</f>
        <v>HRB400E Φ25 9m</v>
      </c>
      <c r="D4113" s="2" t="str">
        <f>'[1]2025年已发货'!D:D</f>
        <v>吨</v>
      </c>
      <c r="E4113" s="2">
        <f>'[1]2025年已发货'!E:E</f>
        <v>10</v>
      </c>
      <c r="F4113" s="4">
        <f>'[1]2025年已发货'!F:F</f>
        <v>45825</v>
      </c>
      <c r="G4113" s="2" t="str">
        <f>'[1]2025年已发货'!G:G</f>
        <v>（十九冶-江龙高速二分部）重庆市云阳县宝坪镇双塆村*宝坪服务区南侧综合楼</v>
      </c>
      <c r="H4113" s="2" t="str">
        <f>'[1]2025年已发货'!H:H</f>
        <v>张鹏</v>
      </c>
      <c r="I4113" s="2">
        <f>'[1]2025年已发货'!I:I</f>
        <v>18223006448</v>
      </c>
      <c r="J4113" s="2" vm="1" t="e">
        <f>_xlfn._xlws.FILTER(辅助信息!D:D,辅助信息!G:G=G4113)</f>
        <v>#VALUE!</v>
      </c>
    </row>
    <row r="4114" spans="1:10">
      <c r="A4114" s="2" t="str">
        <f>'[1]2025年已发货'!A:A</f>
        <v>晋邦</v>
      </c>
      <c r="B4114" s="2" t="str">
        <f>'[1]2025年已发货'!B:B</f>
        <v>螺纹钢</v>
      </c>
      <c r="C4114" s="2" t="str">
        <f>'[1]2025年已发货'!C:C</f>
        <v>HRB400E Φ12 9m</v>
      </c>
      <c r="D4114" s="2" t="str">
        <f>'[1]2025年已发货'!D:D</f>
        <v>吨</v>
      </c>
      <c r="E4114" s="2">
        <f>'[1]2025年已发货'!E:E</f>
        <v>35</v>
      </c>
      <c r="F4114" s="4">
        <f>'[1]2025年已发货'!F:F</f>
        <v>45825</v>
      </c>
      <c r="G4114" s="2" t="str">
        <f>'[1]2025年已发货'!G:G</f>
        <v>（十九冶-江龙高速二分部）重庆市云阳县S305附近*龙角梁场</v>
      </c>
      <c r="H4114" s="2" t="str">
        <f>'[1]2025年已发货'!H:H</f>
        <v>张鹏</v>
      </c>
      <c r="I4114" s="2">
        <f>'[1]2025年已发货'!I:I</f>
        <v>18223006448</v>
      </c>
      <c r="J4114" s="2" vm="1" t="e">
        <f>_xlfn._xlws.FILTER(辅助信息!D:D,辅助信息!G:G=G4114)</f>
        <v>#VALUE!</v>
      </c>
    </row>
    <row r="4115" spans="1:10">
      <c r="A4115" s="2" t="str">
        <f>'[1]2025年已发货'!A:A</f>
        <v>晋邦</v>
      </c>
      <c r="B4115" s="2" t="str">
        <f>'[1]2025年已发货'!B:B</f>
        <v>螺纹钢</v>
      </c>
      <c r="C4115" s="2" t="str">
        <f>'[1]2025年已发货'!C:C</f>
        <v>HRB400E Φ16 9m</v>
      </c>
      <c r="D4115" s="2" t="str">
        <f>'[1]2025年已发货'!D:D</f>
        <v>吨</v>
      </c>
      <c r="E4115" s="2">
        <f>'[1]2025年已发货'!E:E</f>
        <v>35</v>
      </c>
      <c r="F4115" s="4">
        <f>'[1]2025年已发货'!F:F</f>
        <v>45825</v>
      </c>
      <c r="G4115" s="2" t="str">
        <f>'[1]2025年已发货'!G:G</f>
        <v>（十九冶-江龙高速二分部）重庆市云阳县S305附近*龙角梁场</v>
      </c>
      <c r="H4115" s="2" t="str">
        <f>'[1]2025年已发货'!H:H</f>
        <v>张鹏</v>
      </c>
      <c r="I4115" s="2">
        <f>'[1]2025年已发货'!I:I</f>
        <v>18223006448</v>
      </c>
      <c r="J4115" s="2" vm="1" t="e">
        <f>_xlfn._xlws.FILTER(辅助信息!D:D,辅助信息!G:G=G4115)</f>
        <v>#VALUE!</v>
      </c>
    </row>
    <row r="4116" spans="1:10">
      <c r="A4116" s="2" t="str">
        <f>'[1]2025年已发货'!A:A</f>
        <v>海南海控</v>
      </c>
      <c r="B4116" s="2" t="str">
        <f>'[1]2025年已发货'!B:B</f>
        <v>螺纹钢</v>
      </c>
      <c r="C4116" s="2" t="str">
        <f>'[1]2025年已发货'!C:C</f>
        <v>HRB400EФ12*9mm</v>
      </c>
      <c r="D4116" s="2" t="str">
        <f>'[1]2025年已发货'!D:D</f>
        <v>吨</v>
      </c>
      <c r="E4116" s="2">
        <f>'[1]2025年已发货'!E:E</f>
        <v>105</v>
      </c>
      <c r="F4116" s="4">
        <f>'[1]2025年已发货'!F:F</f>
        <v>45825</v>
      </c>
      <c r="G4116" s="2" t="str">
        <f>'[1]2025年已发货'!G:G</f>
        <v>（中铁八局康新高速TJ4-1标）四川省甘孜州康定市新都桥镇超限载检测站</v>
      </c>
      <c r="H4116" s="2" t="str">
        <f>'[1]2025年已发货'!H:H</f>
        <v>刘俊</v>
      </c>
      <c r="I4116" s="2">
        <f>'[1]2025年已发货'!I:I</f>
        <v>18587764925</v>
      </c>
      <c r="J4116" s="2" vm="1" t="e">
        <f>_xlfn._xlws.FILTER(辅助信息!D:D,辅助信息!G:G=G4116)</f>
        <v>#VALUE!</v>
      </c>
    </row>
    <row r="4117" spans="1:10">
      <c r="A4117" s="2" t="str">
        <f>'[1]2025年已发货'!A:A</f>
        <v>海南海控</v>
      </c>
      <c r="B4117" s="2" t="str">
        <f>'[1]2025年已发货'!B:B</f>
        <v>螺纹钢</v>
      </c>
      <c r="C4117" s="2" t="str">
        <f>'[1]2025年已发货'!C:C</f>
        <v>HRB500EФ25*12m</v>
      </c>
      <c r="D4117" s="2" t="str">
        <f>'[1]2025年已发货'!D:D</f>
        <v>吨</v>
      </c>
      <c r="E4117" s="2">
        <f>'[1]2025年已发货'!E:E</f>
        <v>70</v>
      </c>
      <c r="F4117" s="4">
        <f>'[1]2025年已发货'!F:F</f>
        <v>45825</v>
      </c>
      <c r="G4117" s="2" t="str">
        <f>'[1]2025年已发货'!G:G</f>
        <v>（中铁八局康新高速TJ4-1标）四川省甘孜州康定市新都桥镇超限载检测站</v>
      </c>
      <c r="H4117" s="2" t="str">
        <f>'[1]2025年已发货'!H:H</f>
        <v>刘俊</v>
      </c>
      <c r="I4117" s="2">
        <f>'[1]2025年已发货'!I:I</f>
        <v>18587764925</v>
      </c>
      <c r="J4117" s="2" vm="1" t="e">
        <f>_xlfn._xlws.FILTER(辅助信息!D:D,辅助信息!G:G=G4117)</f>
        <v>#VALUE!</v>
      </c>
    </row>
    <row r="4118" spans="1:10">
      <c r="A4118" s="2" t="str">
        <f>'[1]2025年已发货'!A:A</f>
        <v>润耀</v>
      </c>
      <c r="B4118" s="2" t="str">
        <f>'[1]2025年已发货'!B:B</f>
        <v>高线</v>
      </c>
      <c r="C4118" s="2" t="str">
        <f>'[1]2025年已发货'!C:C</f>
        <v>HPB300 Φ8</v>
      </c>
      <c r="D4118" s="2" t="str">
        <f>'[1]2025年已发货'!D:D</f>
        <v>吨</v>
      </c>
      <c r="E4118" s="2">
        <f>'[1]2025年已发货'!E:E</f>
        <v>15</v>
      </c>
      <c r="F4118" s="4">
        <f>'[1]2025年已发货'!F:F</f>
        <v>45825</v>
      </c>
      <c r="G4118" s="2" t="str">
        <f>'[1]2025年已发货'!G:G</f>
        <v>(宜宾兴港三江新区长江工业园保障性租赁住房建设项目-2标)四川省宜宾市翠屏区永善路南段宜宾市三江新区长江工业园区</v>
      </c>
      <c r="H4118" s="2" t="str">
        <f>'[1]2025年已发货'!H:H</f>
        <v>查工</v>
      </c>
      <c r="I4118" s="2">
        <f>'[1]2025年已发货'!I:I</f>
        <v>13118007501</v>
      </c>
      <c r="J4118" s="2" t="str">
        <f>_xlfn._xlws.FILTER(辅助信息!D:D,辅助信息!G:G=G4118)</f>
        <v>宜宾兴港三江新区长江工业园建设项目</v>
      </c>
    </row>
    <row r="4119" spans="1:10">
      <c r="A4119" s="2" t="str">
        <f>'[1]2025年已发货'!A:A</f>
        <v>润耀</v>
      </c>
      <c r="B4119" s="2" t="str">
        <f>'[1]2025年已发货'!B:B</f>
        <v>螺纹钢</v>
      </c>
      <c r="C4119" s="2" t="str">
        <f>'[1]2025年已发货'!C:C</f>
        <v>HRB400E Φ16 9m</v>
      </c>
      <c r="D4119" s="2" t="str">
        <f>'[1]2025年已发货'!D:D</f>
        <v>吨</v>
      </c>
      <c r="E4119" s="2">
        <f>'[1]2025年已发货'!E:E</f>
        <v>3</v>
      </c>
      <c r="F4119" s="4">
        <f>'[1]2025年已发货'!F:F</f>
        <v>45825</v>
      </c>
      <c r="G4119" s="2" t="str">
        <f>'[1]2025年已发货'!G:G</f>
        <v>(宜宾兴港三江新区长江工业园保障性租赁住房建设项目-2标)四川省宜宾市翠屏区永善路南段宜宾市三江新区长江工业园区</v>
      </c>
      <c r="H4119" s="2" t="str">
        <f>'[1]2025年已发货'!H:H</f>
        <v>查工</v>
      </c>
      <c r="I4119" s="2">
        <f>'[1]2025年已发货'!I:I</f>
        <v>13118007501</v>
      </c>
      <c r="J4119" s="2" t="str">
        <f>_xlfn._xlws.FILTER(辅助信息!D:D,辅助信息!G:G=G4119)</f>
        <v>宜宾兴港三江新区长江工业园建设项目</v>
      </c>
    </row>
    <row r="4120" spans="1:10">
      <c r="A4120" s="2" t="str">
        <f>'[1]2025年已发货'!A:A</f>
        <v>润耀</v>
      </c>
      <c r="B4120" s="2" t="str">
        <f>'[1]2025年已发货'!B:B</f>
        <v>螺纹钢</v>
      </c>
      <c r="C4120" s="2" t="str">
        <f>'[1]2025年已发货'!C:C</f>
        <v>HRB400E Φ18 9m</v>
      </c>
      <c r="D4120" s="2" t="str">
        <f>'[1]2025年已发货'!D:D</f>
        <v>吨</v>
      </c>
      <c r="E4120" s="2">
        <f>'[1]2025年已发货'!E:E</f>
        <v>18</v>
      </c>
      <c r="F4120" s="4">
        <f>'[1]2025年已发货'!F:F</f>
        <v>45825</v>
      </c>
      <c r="G4120" s="2" t="str">
        <f>'[1]2025年已发货'!G:G</f>
        <v>(宜宾兴港三江新区长江工业园保障性租赁住房建设项目-2标)四川省宜宾市翠屏区永善路南段宜宾市三江新区长江工业园区</v>
      </c>
      <c r="H4120" s="2" t="str">
        <f>'[1]2025年已发货'!H:H</f>
        <v>查工</v>
      </c>
      <c r="I4120" s="2">
        <f>'[1]2025年已发货'!I:I</f>
        <v>13118007501</v>
      </c>
      <c r="J4120" s="2" t="str">
        <f>_xlfn._xlws.FILTER(辅助信息!D:D,辅助信息!G:G=G4120)</f>
        <v>宜宾兴港三江新区长江工业园建设项目</v>
      </c>
    </row>
    <row r="4121" spans="1:10">
      <c r="A4121" s="2" t="str">
        <f>'[1]2025年已发货'!A:A</f>
        <v>润耀</v>
      </c>
      <c r="B4121" s="2" t="str">
        <f>'[1]2025年已发货'!B:B</f>
        <v>螺纹钢</v>
      </c>
      <c r="C4121" s="2" t="str">
        <f>'[1]2025年已发货'!C:C</f>
        <v>HRB500E Φ28×9米</v>
      </c>
      <c r="D4121" s="2" t="str">
        <f>'[1]2025年已发货'!D:D</f>
        <v>吨</v>
      </c>
      <c r="E4121" s="2">
        <f>'[1]2025年已发货'!E:E</f>
        <v>70</v>
      </c>
      <c r="F4121" s="4">
        <f>'[1]2025年已发货'!F:F</f>
        <v>45826</v>
      </c>
      <c r="G4121" s="2" t="str">
        <f>'[1]2025年已发货'!G:G</f>
        <v>（自永1标八局二分公司钢筋棚）四川省自贡市大安区牛佛镇</v>
      </c>
      <c r="H4121" s="2" t="str">
        <f>'[1]2025年已发货'!H:H</f>
        <v>王君杰</v>
      </c>
      <c r="I4121" s="2">
        <f>'[1]2025年已发货'!I:I</f>
        <v>18919619850</v>
      </c>
      <c r="J4121" s="2" vm="1" t="e">
        <f>_xlfn._xlws.FILTER(辅助信息!D:D,辅助信息!G:G=G4121)</f>
        <v>#VALUE!</v>
      </c>
    </row>
    <row r="4122" spans="1:10">
      <c r="A4122" s="2" t="str">
        <f>'[1]2025年已发货'!A:A</f>
        <v>润耀</v>
      </c>
      <c r="B4122" s="2" t="str">
        <f>'[1]2025年已发货'!B:B</f>
        <v>螺纹钢</v>
      </c>
      <c r="C4122" s="2" t="str">
        <f>'[1]2025年已发货'!C:C</f>
        <v>HRB400E Φ28×9米</v>
      </c>
      <c r="D4122" s="2" t="str">
        <f>'[1]2025年已发货'!D:D</f>
        <v>吨</v>
      </c>
      <c r="E4122" s="2">
        <f>'[1]2025年已发货'!E:E</f>
        <v>11</v>
      </c>
      <c r="F4122" s="4">
        <f>'[1]2025年已发货'!F:F</f>
        <v>45826</v>
      </c>
      <c r="G4122" s="2" t="str">
        <f>'[1]2025年已发货'!G:G</f>
        <v>（自永1标八局二分公司钢筋棚过磅）沿滩区川南中小企业创业园(金川路东50米)  </v>
      </c>
      <c r="H4122" s="2" t="str">
        <f>'[1]2025年已发货'!H:H</f>
        <v>廖浩</v>
      </c>
      <c r="I4122" s="2">
        <f>'[1]2025年已发货'!I:I</f>
        <v>18383381234</v>
      </c>
      <c r="J4122" s="2" vm="1" t="e">
        <f>_xlfn._xlws.FILTER(辅助信息!D:D,辅助信息!G:G=G4122)</f>
        <v>#VALUE!</v>
      </c>
    </row>
    <row r="4123" spans="1:10">
      <c r="A4123" s="2" t="str">
        <f>'[1]2025年已发货'!A:A</f>
        <v>润耀</v>
      </c>
      <c r="B4123" s="2" t="str">
        <f>'[1]2025年已发货'!B:B</f>
        <v>螺纹钢</v>
      </c>
      <c r="C4123" s="2" t="str">
        <f>'[1]2025年已发货'!C:C</f>
        <v>HRB400E Φ25×9米</v>
      </c>
      <c r="D4123" s="2" t="str">
        <f>'[1]2025年已发货'!D:D</f>
        <v>吨</v>
      </c>
      <c r="E4123" s="2">
        <f>'[1]2025年已发货'!E:E</f>
        <v>6</v>
      </c>
      <c r="F4123" s="4">
        <f>'[1]2025年已发货'!F:F</f>
        <v>45826</v>
      </c>
      <c r="G4123" s="2" t="str">
        <f>'[1]2025年已发货'!G:G</f>
        <v>（自永1标八局二分公司钢筋棚过磅）沿滩区川南中小企业创业园(金川路东50米)  </v>
      </c>
      <c r="H4123" s="2" t="str">
        <f>'[1]2025年已发货'!H:H</f>
        <v>廖浩</v>
      </c>
      <c r="I4123" s="2">
        <f>'[1]2025年已发货'!I:I</f>
        <v>18383381234</v>
      </c>
      <c r="J4123" s="2" vm="1" t="e">
        <f>_xlfn._xlws.FILTER(辅助信息!D:D,辅助信息!G:G=G4123)</f>
        <v>#VALUE!</v>
      </c>
    </row>
    <row r="4124" spans="1:10">
      <c r="A4124" s="2" t="str">
        <f>'[1]2025年已发货'!A:A</f>
        <v>润耀</v>
      </c>
      <c r="B4124" s="2" t="str">
        <f>'[1]2025年已发货'!B:B</f>
        <v>螺纹钢</v>
      </c>
      <c r="C4124" s="2" t="str">
        <f>'[1]2025年已发货'!C:C</f>
        <v>HRB400E Φ20×9米</v>
      </c>
      <c r="D4124" s="2" t="str">
        <f>'[1]2025年已发货'!D:D</f>
        <v>吨</v>
      </c>
      <c r="E4124" s="2">
        <f>'[1]2025年已发货'!E:E</f>
        <v>5</v>
      </c>
      <c r="F4124" s="4">
        <f>'[1]2025年已发货'!F:F</f>
        <v>45826</v>
      </c>
      <c r="G4124" s="2" t="str">
        <f>'[1]2025年已发货'!G:G</f>
        <v>（自永1标八局二分公司钢筋棚过磅）沿滩区川南中小企业创业园(金川路东50米)  </v>
      </c>
      <c r="H4124" s="2" t="str">
        <f>'[1]2025年已发货'!H:H</f>
        <v>廖浩</v>
      </c>
      <c r="I4124" s="2">
        <f>'[1]2025年已发货'!I:I</f>
        <v>18383381234</v>
      </c>
      <c r="J4124" s="2" vm="1" t="e">
        <f>_xlfn._xlws.FILTER(辅助信息!D:D,辅助信息!G:G=G4124)</f>
        <v>#VALUE!</v>
      </c>
    </row>
    <row r="4125" spans="1:10">
      <c r="A4125" s="2" t="str">
        <f>'[1]2025年已发货'!A:A</f>
        <v>润耀</v>
      </c>
      <c r="B4125" s="2" t="str">
        <f>'[1]2025年已发货'!B:B</f>
        <v>螺纹钢</v>
      </c>
      <c r="C4125" s="2" t="str">
        <f>'[1]2025年已发货'!C:C</f>
        <v>HRB400E Φ12×9米</v>
      </c>
      <c r="D4125" s="2" t="str">
        <f>'[1]2025年已发货'!D:D</f>
        <v>吨</v>
      </c>
      <c r="E4125" s="2">
        <f>'[1]2025年已发货'!E:E</f>
        <v>11</v>
      </c>
      <c r="F4125" s="4">
        <f>'[1]2025年已发货'!F:F</f>
        <v>45826</v>
      </c>
      <c r="G4125" s="2" t="str">
        <f>'[1]2025年已发货'!G:G</f>
        <v>（自永1标八局二分公司钢筋棚过磅）沿滩区川南中小企业创业园(金川路东50米)  </v>
      </c>
      <c r="H4125" s="2" t="str">
        <f>'[1]2025年已发货'!H:H</f>
        <v>廖浩</v>
      </c>
      <c r="I4125" s="2">
        <f>'[1]2025年已发货'!I:I</f>
        <v>18383381234</v>
      </c>
      <c r="J4125" s="2" vm="1" t="e">
        <f>_xlfn._xlws.FILTER(辅助信息!D:D,辅助信息!G:G=G4125)</f>
        <v>#VALUE!</v>
      </c>
    </row>
    <row r="4126" spans="1:10">
      <c r="A4126" s="2" t="str">
        <f>'[1]2025年已发货'!A:A</f>
        <v>泸钢</v>
      </c>
      <c r="B4126" s="2" t="str">
        <f>'[1]2025年已发货'!B:B</f>
        <v>盘螺</v>
      </c>
      <c r="C4126" s="2" t="str">
        <f>'[1]2025年已发货'!C:C</f>
        <v>HRB400E Φ6</v>
      </c>
      <c r="D4126" s="2" t="str">
        <f>'[1]2025年已发货'!D:D</f>
        <v>吨</v>
      </c>
      <c r="E4126" s="2">
        <f>'[1]2025年已发货'!E:E</f>
        <v>2.5</v>
      </c>
      <c r="F4126" s="4">
        <f>'[1]2025年已发货'!F:F</f>
        <v>45826</v>
      </c>
      <c r="G4126" s="2" t="str">
        <f>'[1]2025年已发货'!G:G</f>
        <v>(五冶钢构宜宾南溪区项目土建4标)四川省宜宾市高县高县庆符镇鹅卵新农村高县广久大道(庆符厂房项目)</v>
      </c>
      <c r="H4126" s="2" t="str">
        <f>'[1]2025年已发货'!H:H</f>
        <v>张朝亮</v>
      </c>
      <c r="I4126" s="2">
        <f>'[1]2025年已发货'!I:I</f>
        <v>15228205853</v>
      </c>
      <c r="J4126" s="2" t="str">
        <f>_xlfn._xlws.FILTER(辅助信息!D:D,辅助信息!G:G=G4126)</f>
        <v>五冶钢构-宜宾市南溪区高县月江镇建设项目</v>
      </c>
    </row>
    <row r="4127" spans="1:10">
      <c r="A4127" s="2" t="str">
        <f>'[1]2025年已发货'!A:A</f>
        <v>泸钢</v>
      </c>
      <c r="B4127" s="2" t="str">
        <f>'[1]2025年已发货'!B:B</f>
        <v>盘螺</v>
      </c>
      <c r="C4127" s="2" t="str">
        <f>'[1]2025年已发货'!C:C</f>
        <v>HRB400E Φ8</v>
      </c>
      <c r="D4127" s="2" t="str">
        <f>'[1]2025年已发货'!D:D</f>
        <v>吨</v>
      </c>
      <c r="E4127" s="2">
        <f>'[1]2025年已发货'!E:E</f>
        <v>2.5</v>
      </c>
      <c r="F4127" s="4">
        <f>'[1]2025年已发货'!F:F</f>
        <v>45826</v>
      </c>
      <c r="G4127" s="2" t="str">
        <f>'[1]2025年已发货'!G:G</f>
        <v>(五冶钢构宜宾南溪区项目土建4标)四川省宜宾市高县高县庆符镇鹅卵新农村高县广久大道(庆符厂房项目)</v>
      </c>
      <c r="H4127" s="2" t="str">
        <f>'[1]2025年已发货'!H:H</f>
        <v>张朝亮</v>
      </c>
      <c r="I4127" s="2">
        <f>'[1]2025年已发货'!I:I</f>
        <v>15228205853</v>
      </c>
      <c r="J4127" s="2" t="str">
        <f>_xlfn._xlws.FILTER(辅助信息!D:D,辅助信息!G:G=G4127)</f>
        <v>五冶钢构-宜宾市南溪区高县月江镇建设项目</v>
      </c>
    </row>
    <row r="4128" spans="1:10">
      <c r="A4128" s="2" t="str">
        <f>'[1]2025年已发货'!A:A</f>
        <v>泸钢</v>
      </c>
      <c r="B4128" s="2" t="str">
        <f>'[1]2025年已发货'!B:B</f>
        <v>盘螺</v>
      </c>
      <c r="C4128" s="2" t="str">
        <f>'[1]2025年已发货'!C:C</f>
        <v>HRB400E Φ10</v>
      </c>
      <c r="D4128" s="2" t="str">
        <f>'[1]2025年已发货'!D:D</f>
        <v>吨</v>
      </c>
      <c r="E4128" s="2">
        <f>'[1]2025年已发货'!E:E</f>
        <v>2.5</v>
      </c>
      <c r="F4128" s="4">
        <f>'[1]2025年已发货'!F:F</f>
        <v>45826</v>
      </c>
      <c r="G4128" s="2" t="str">
        <f>'[1]2025年已发货'!G:G</f>
        <v>(五冶钢构宜宾南溪区项目土建4标)四川省宜宾市高县高县庆符镇鹅卵新农村高县广久大道(庆符厂房项目)</v>
      </c>
      <c r="H4128" s="2" t="str">
        <f>'[1]2025年已发货'!H:H</f>
        <v>张朝亮</v>
      </c>
      <c r="I4128" s="2">
        <f>'[1]2025年已发货'!I:I</f>
        <v>15228205853</v>
      </c>
      <c r="J4128" s="2" t="str">
        <f>_xlfn._xlws.FILTER(辅助信息!D:D,辅助信息!G:G=G4128)</f>
        <v>五冶钢构-宜宾市南溪区高县月江镇建设项目</v>
      </c>
    </row>
    <row r="4129" spans="1:10">
      <c r="A4129" s="2" t="str">
        <f>'[1]2025年已发货'!A:A</f>
        <v>泸钢</v>
      </c>
      <c r="B4129" s="2" t="str">
        <f>'[1]2025年已发货'!B:B</f>
        <v>螺纹钢</v>
      </c>
      <c r="C4129" s="2" t="str">
        <f>'[1]2025年已发货'!C:C</f>
        <v>HRB400E Φ12 9m</v>
      </c>
      <c r="D4129" s="2" t="str">
        <f>'[1]2025年已发货'!D:D</f>
        <v>吨</v>
      </c>
      <c r="E4129" s="2">
        <f>'[1]2025年已发货'!E:E</f>
        <v>3</v>
      </c>
      <c r="F4129" s="4">
        <f>'[1]2025年已发货'!F:F</f>
        <v>45826</v>
      </c>
      <c r="G4129" s="2" t="str">
        <f>'[1]2025年已发货'!G:G</f>
        <v>(五冶钢构宜宾南溪区项目土建4标)四川省宜宾市高县高县庆符镇鹅卵新农村高县广久大道(庆符厂房项目)</v>
      </c>
      <c r="H4129" s="2" t="str">
        <f>'[1]2025年已发货'!H:H</f>
        <v>张朝亮</v>
      </c>
      <c r="I4129" s="2">
        <f>'[1]2025年已发货'!I:I</f>
        <v>15228205853</v>
      </c>
      <c r="J4129" s="2" t="str">
        <f>_xlfn._xlws.FILTER(辅助信息!D:D,辅助信息!G:G=G4129)</f>
        <v>五冶钢构-宜宾市南溪区高县月江镇建设项目</v>
      </c>
    </row>
    <row r="4130" spans="1:10">
      <c r="A4130" s="2" t="str">
        <f>'[1]2025年已发货'!A:A</f>
        <v>泸钢</v>
      </c>
      <c r="B4130" s="2" t="str">
        <f>'[1]2025年已发货'!B:B</f>
        <v>螺纹钢</v>
      </c>
      <c r="C4130" s="2" t="str">
        <f>'[1]2025年已发货'!C:C</f>
        <v>HRB400E Φ14 9m</v>
      </c>
      <c r="D4130" s="2" t="str">
        <f>'[1]2025年已发货'!D:D</f>
        <v>吨</v>
      </c>
      <c r="E4130" s="2">
        <f>'[1]2025年已发货'!E:E</f>
        <v>6</v>
      </c>
      <c r="F4130" s="4">
        <f>'[1]2025年已发货'!F:F</f>
        <v>45826</v>
      </c>
      <c r="G4130" s="2" t="str">
        <f>'[1]2025年已发货'!G:G</f>
        <v>(五冶钢构宜宾南溪区项目土建4标)四川省宜宾市高县高县庆符镇鹅卵新农村高县广久大道(庆符厂房项目)</v>
      </c>
      <c r="H4130" s="2" t="str">
        <f>'[1]2025年已发货'!H:H</f>
        <v>张朝亮</v>
      </c>
      <c r="I4130" s="2">
        <f>'[1]2025年已发货'!I:I</f>
        <v>15228205853</v>
      </c>
      <c r="J4130" s="2" t="str">
        <f>_xlfn._xlws.FILTER(辅助信息!D:D,辅助信息!G:G=G4130)</f>
        <v>五冶钢构-宜宾市南溪区高县月江镇建设项目</v>
      </c>
    </row>
    <row r="4131" spans="1:10">
      <c r="A4131" s="2" t="str">
        <f>'[1]2025年已发货'!A:A</f>
        <v>泸钢</v>
      </c>
      <c r="B4131" s="2" t="str">
        <f>'[1]2025年已发货'!B:B</f>
        <v>螺纹钢</v>
      </c>
      <c r="C4131" s="2" t="str">
        <f>'[1]2025年已发货'!C:C</f>
        <v>HRB400E Φ16 9m</v>
      </c>
      <c r="D4131" s="2" t="str">
        <f>'[1]2025年已发货'!D:D</f>
        <v>吨</v>
      </c>
      <c r="E4131" s="2">
        <f>'[1]2025年已发货'!E:E</f>
        <v>3</v>
      </c>
      <c r="F4131" s="4">
        <f>'[1]2025年已发货'!F:F</f>
        <v>45826</v>
      </c>
      <c r="G4131" s="2" t="str">
        <f>'[1]2025年已发货'!G:G</f>
        <v>(五冶钢构宜宾南溪区项目土建4标)四川省宜宾市高县高县庆符镇鹅卵新农村高县广久大道(庆符厂房项目)</v>
      </c>
      <c r="H4131" s="2" t="str">
        <f>'[1]2025年已发货'!H:H</f>
        <v>张朝亮</v>
      </c>
      <c r="I4131" s="2">
        <f>'[1]2025年已发货'!I:I</f>
        <v>15228205853</v>
      </c>
      <c r="J4131" s="2" t="str">
        <f>_xlfn._xlws.FILTER(辅助信息!D:D,辅助信息!G:G=G4131)</f>
        <v>五冶钢构-宜宾市南溪区高县月江镇建设项目</v>
      </c>
    </row>
    <row r="4132" spans="1:10">
      <c r="A4132" s="2" t="str">
        <f>'[1]2025年已发货'!A:A</f>
        <v>泸钢</v>
      </c>
      <c r="B4132" s="2" t="str">
        <f>'[1]2025年已发货'!B:B</f>
        <v>螺纹钢</v>
      </c>
      <c r="C4132" s="2" t="str">
        <f>'[1]2025年已发货'!C:C</f>
        <v>HRB400E Φ18 9m</v>
      </c>
      <c r="D4132" s="2" t="str">
        <f>'[1]2025年已发货'!D:D</f>
        <v>吨</v>
      </c>
      <c r="E4132" s="2">
        <f>'[1]2025年已发货'!E:E</f>
        <v>3</v>
      </c>
      <c r="F4132" s="4">
        <f>'[1]2025年已发货'!F:F</f>
        <v>45826</v>
      </c>
      <c r="G4132" s="2" t="str">
        <f>'[1]2025年已发货'!G:G</f>
        <v>(五冶钢构宜宾南溪区项目土建4标)四川省宜宾市高县高县庆符镇鹅卵新农村高县广久大道(庆符厂房项目)</v>
      </c>
      <c r="H4132" s="2" t="str">
        <f>'[1]2025年已发货'!H:H</f>
        <v>张朝亮</v>
      </c>
      <c r="I4132" s="2">
        <f>'[1]2025年已发货'!I:I</f>
        <v>15228205853</v>
      </c>
      <c r="J4132" s="2" t="str">
        <f>_xlfn._xlws.FILTER(辅助信息!D:D,辅助信息!G:G=G4132)</f>
        <v>五冶钢构-宜宾市南溪区高县月江镇建设项目</v>
      </c>
    </row>
    <row r="4133" spans="1:10">
      <c r="A4133" s="2" t="str">
        <f>'[1]2025年已发货'!A:A</f>
        <v>泸钢</v>
      </c>
      <c r="B4133" s="2" t="str">
        <f>'[1]2025年已发货'!B:B</f>
        <v>螺纹钢</v>
      </c>
      <c r="C4133" s="2" t="str">
        <f>'[1]2025年已发货'!C:C</f>
        <v>HRB400E Φ20 9m</v>
      </c>
      <c r="D4133" s="2" t="str">
        <f>'[1]2025年已发货'!D:D</f>
        <v>吨</v>
      </c>
      <c r="E4133" s="2">
        <f>'[1]2025年已发货'!E:E</f>
        <v>3</v>
      </c>
      <c r="F4133" s="4">
        <f>'[1]2025年已发货'!F:F</f>
        <v>45826</v>
      </c>
      <c r="G4133" s="2" t="str">
        <f>'[1]2025年已发货'!G:G</f>
        <v>(五冶钢构宜宾南溪区项目土建4标)四川省宜宾市高县高县庆符镇鹅卵新农村高县广久大道(庆符厂房项目)</v>
      </c>
      <c r="H4133" s="2" t="str">
        <f>'[1]2025年已发货'!H:H</f>
        <v>张朝亮</v>
      </c>
      <c r="I4133" s="2">
        <f>'[1]2025年已发货'!I:I</f>
        <v>15228205853</v>
      </c>
      <c r="J4133" s="2" t="str">
        <f>_xlfn._xlws.FILTER(辅助信息!D:D,辅助信息!G:G=G4133)</f>
        <v>五冶钢构-宜宾市南溪区高县月江镇建设项目</v>
      </c>
    </row>
    <row r="4134" spans="1:10">
      <c r="A4134" s="2" t="str">
        <f>'[1]2025年已发货'!A:A</f>
        <v>泸钢</v>
      </c>
      <c r="B4134" s="2" t="str">
        <f>'[1]2025年已发货'!B:B</f>
        <v>螺纹钢</v>
      </c>
      <c r="C4134" s="2" t="str">
        <f>'[1]2025年已发货'!C:C</f>
        <v>HRB400E Φ22 9m</v>
      </c>
      <c r="D4134" s="2" t="str">
        <f>'[1]2025年已发货'!D:D</f>
        <v>吨</v>
      </c>
      <c r="E4134" s="2">
        <f>'[1]2025年已发货'!E:E</f>
        <v>3</v>
      </c>
      <c r="F4134" s="4">
        <f>'[1]2025年已发货'!F:F</f>
        <v>45826</v>
      </c>
      <c r="G4134" s="2" t="str">
        <f>'[1]2025年已发货'!G:G</f>
        <v>(五冶钢构宜宾南溪区项目土建4标)四川省宜宾市高县高县庆符镇鹅卵新农村高县广久大道(庆符厂房项目)</v>
      </c>
      <c r="H4134" s="2" t="str">
        <f>'[1]2025年已发货'!H:H</f>
        <v>张朝亮</v>
      </c>
      <c r="I4134" s="2">
        <f>'[1]2025年已发货'!I:I</f>
        <v>15228205853</v>
      </c>
      <c r="J4134" s="2" t="str">
        <f>_xlfn._xlws.FILTER(辅助信息!D:D,辅助信息!G:G=G4134)</f>
        <v>五冶钢构-宜宾市南溪区高县月江镇建设项目</v>
      </c>
    </row>
    <row r="4135" spans="1:10">
      <c r="A4135" s="2" t="str">
        <f>'[1]2025年已发货'!A:A</f>
        <v>泸钢</v>
      </c>
      <c r="B4135" s="2" t="str">
        <f>'[1]2025年已发货'!B:B</f>
        <v>螺纹钢</v>
      </c>
      <c r="C4135" s="2" t="str">
        <f>'[1]2025年已发货'!C:C</f>
        <v>HRB400E Φ25 9m</v>
      </c>
      <c r="D4135" s="2" t="str">
        <f>'[1]2025年已发货'!D:D</f>
        <v>吨</v>
      </c>
      <c r="E4135" s="2">
        <f>'[1]2025年已发货'!E:E</f>
        <v>6</v>
      </c>
      <c r="F4135" s="4">
        <f>'[1]2025年已发货'!F:F</f>
        <v>45826</v>
      </c>
      <c r="G4135" s="2" t="str">
        <f>'[1]2025年已发货'!G:G</f>
        <v>(五冶钢构宜宾南溪区项目土建4标)四川省宜宾市高县高县庆符镇鹅卵新农村高县广久大道(庆符厂房项目)</v>
      </c>
      <c r="H4135" s="2" t="str">
        <f>'[1]2025年已发货'!H:H</f>
        <v>张朝亮</v>
      </c>
      <c r="I4135" s="2">
        <f>'[1]2025年已发货'!I:I</f>
        <v>15228205853</v>
      </c>
      <c r="J4135" s="2" t="str">
        <f>_xlfn._xlws.FILTER(辅助信息!D:D,辅助信息!G:G=G4135)</f>
        <v>五冶钢构-宜宾市南溪区高县月江镇建设项目</v>
      </c>
    </row>
    <row r="4136" spans="1:10">
      <c r="A4136" s="2" t="str">
        <f>'[1]2025年已发货'!A:A</f>
        <v>山东高速</v>
      </c>
      <c r="B4136" s="2" t="str">
        <f>'[1]2025年已发货'!B:B</f>
        <v>盘螺</v>
      </c>
      <c r="C4136" s="2" t="str">
        <f>'[1]2025年已发货'!C:C</f>
        <v>HRB400E Φ12</v>
      </c>
      <c r="D4136" s="2" t="str">
        <f>'[1]2025年已发货'!D:D</f>
        <v>吨</v>
      </c>
      <c r="E4136" s="2">
        <f>'[1]2025年已发货'!E:E</f>
        <v>35</v>
      </c>
      <c r="F4136" s="4">
        <f>'[1]2025年已发货'!F:F</f>
        <v>45826</v>
      </c>
      <c r="G4136" s="2" t="str">
        <f>'[1]2025年已发货'!G:G</f>
        <v>（中铁广州局-成渝扩容2标）四川省资阳市雁江区南双路杨家糖房</v>
      </c>
      <c r="H4136" s="2" t="str">
        <f>'[1]2025年已发货'!H:H</f>
        <v>邓志强</v>
      </c>
      <c r="I4136" s="2">
        <f>'[1]2025年已发货'!I:I</f>
        <v>17603045490</v>
      </c>
      <c r="J4136" s="2" vm="1" t="e">
        <f>_xlfn._xlws.FILTER(辅助信息!D:D,辅助信息!G:G=G4136)</f>
        <v>#VALUE!</v>
      </c>
    </row>
    <row r="4137" spans="1:10">
      <c r="A4137" s="2" t="str">
        <f>'[1]2025年已发货'!A:A</f>
        <v>海南海控</v>
      </c>
      <c r="B4137" s="2" t="str">
        <f>'[1]2025年已发货'!B:B</f>
        <v>高线</v>
      </c>
      <c r="C4137" s="2" t="str">
        <f>'[1]2025年已发货'!C:C</f>
        <v>HPB300Ф12</v>
      </c>
      <c r="D4137" s="2" t="str">
        <f>'[1]2025年已发货'!D:D</f>
        <v>吨</v>
      </c>
      <c r="E4137" s="2">
        <f>'[1]2025年已发货'!E:E</f>
        <v>35</v>
      </c>
      <c r="F4137" s="4">
        <f>'[1]2025年已发货'!F:F</f>
        <v>45826</v>
      </c>
      <c r="G4137" s="2" t="str">
        <f>'[1]2025年已发货'!G:G</f>
        <v>（中铁六局呼和公司康新高速TJ4-2标）四川省甘孜藏族自治州康定市新都桥镇东俄罗三村中建八局搅拌站旁</v>
      </c>
      <c r="H4137" s="2" t="str">
        <f>'[1]2025年已发货'!H:H</f>
        <v>王龙</v>
      </c>
      <c r="I4137" s="2">
        <f>'[1]2025年已发货'!I:I</f>
        <v>18809490151</v>
      </c>
      <c r="J4137" s="2" vm="1" t="e">
        <f>_xlfn._xlws.FILTER(辅助信息!D:D,辅助信息!G:G=G4137)</f>
        <v>#VALUE!</v>
      </c>
    </row>
    <row r="4138" spans="1:10">
      <c r="A4138" s="2" t="str">
        <f>'[1]2025年已发货'!A:A</f>
        <v>海南海控</v>
      </c>
      <c r="B4138" s="2" t="str">
        <f>'[1]2025年已发货'!B:B</f>
        <v>螺纹钢</v>
      </c>
      <c r="C4138" s="2" t="str">
        <f>'[1]2025年已发货'!C:C</f>
        <v>HRB400EФ12*9m</v>
      </c>
      <c r="D4138" s="2" t="str">
        <f>'[1]2025年已发货'!D:D</f>
        <v>吨</v>
      </c>
      <c r="E4138" s="2">
        <f>'[1]2025年已发货'!E:E</f>
        <v>35</v>
      </c>
      <c r="F4138" s="4">
        <f>'[1]2025年已发货'!F:F</f>
        <v>45826</v>
      </c>
      <c r="G4138" s="2" t="str">
        <f>'[1]2025年已发货'!G:G</f>
        <v>（中铁六局呼和公司康新高速TJ4-2标）四川省甘孜藏族自治州康定市新都桥镇东俄罗三村中建八局搅拌站旁</v>
      </c>
      <c r="H4138" s="2" t="str">
        <f>'[1]2025年已发货'!H:H</f>
        <v>王龙</v>
      </c>
      <c r="I4138" s="2">
        <f>'[1]2025年已发货'!I:I</f>
        <v>18809490151</v>
      </c>
      <c r="J4138" s="2" vm="1" t="e">
        <f>_xlfn._xlws.FILTER(辅助信息!D:D,辅助信息!G:G=G4138)</f>
        <v>#VALUE!</v>
      </c>
    </row>
    <row r="4139" spans="1:10">
      <c r="A4139" s="2" t="str">
        <f>'[1]2025年已发货'!A:A</f>
        <v>德胜恒嘉</v>
      </c>
      <c r="B4139" s="2" t="str">
        <f>'[1]2025年已发货'!B:B</f>
        <v>螺纹钢</v>
      </c>
      <c r="C4139" s="2" t="str">
        <f>'[1]2025年已发货'!C:C</f>
        <v>HRB400EФ22*9m</v>
      </c>
      <c r="D4139" s="2" t="str">
        <f>'[1]2025年已发货'!D:D</f>
        <v>吨</v>
      </c>
      <c r="E4139" s="2">
        <f>'[1]2025年已发货'!E:E</f>
        <v>35</v>
      </c>
      <c r="F4139" s="4">
        <f>'[1]2025年已发货'!F:F</f>
        <v>45826</v>
      </c>
      <c r="G4139" s="2" t="str">
        <f>'[1]2025年已发货'!G:G</f>
        <v>（中铁一局四公司康新高速TJ1-1标贡不卡隧道）四川省甘孜州康定市折多塘村车管所旁</v>
      </c>
      <c r="H4139" s="2" t="str">
        <f>'[1]2025年已发货'!H:H</f>
        <v>李彰</v>
      </c>
      <c r="I4139" s="2">
        <f>'[1]2025年已发货'!I:I</f>
        <v>18523285235</v>
      </c>
      <c r="J4139" s="2" vm="1" t="e">
        <f>_xlfn._xlws.FILTER(辅助信息!D:D,辅助信息!G:G=G4139)</f>
        <v>#VALUE!</v>
      </c>
    </row>
    <row r="4140" spans="1:10">
      <c r="A4140" s="2" t="str">
        <f>'[1]2025年已发货'!A:A</f>
        <v>吉晨盛泰</v>
      </c>
      <c r="B4140" s="2" t="str">
        <f>'[1]2025年已发货'!B:B</f>
        <v>盘螺</v>
      </c>
      <c r="C4140" s="2" t="str">
        <f>'[1]2025年已发货'!C:C</f>
        <v>HRB400EΦ10</v>
      </c>
      <c r="D4140" s="2" t="str">
        <f>'[1]2025年已发货'!D:D</f>
        <v>吨</v>
      </c>
      <c r="E4140" s="2">
        <f>'[1]2025年已发货'!E:E</f>
        <v>70</v>
      </c>
      <c r="F4140" s="4">
        <f>'[1]2025年已发货'!F:F</f>
        <v>45826</v>
      </c>
      <c r="G4140" s="2" t="str">
        <f>'[1]2025年已发货'!G:G</f>
        <v>凉山州昭觉县新城镇阿都马打中铁十局2#梁场（中铁十局西昭高速3号拌合站过磅）</v>
      </c>
      <c r="H4140" s="2" t="str">
        <f>'[1]2025年已发货'!H:H</f>
        <v>魏忠魁</v>
      </c>
      <c r="I4140" s="2">
        <f>'[1]2025年已发货'!I:I</f>
        <v>18229056777</v>
      </c>
      <c r="J4140" s="2" vm="1" t="e">
        <f>_xlfn._xlws.FILTER(辅助信息!D:D,辅助信息!G:G=G4140)</f>
        <v>#VALUE!</v>
      </c>
    </row>
    <row r="4141" spans="1:10">
      <c r="A4141" s="2" t="str">
        <f>'[1]2025年已发货'!A:A</f>
        <v>凤钢</v>
      </c>
      <c r="B4141" s="2" t="str">
        <f>'[1]2025年已发货'!B:B</f>
        <v>螺纹钢</v>
      </c>
      <c r="C4141" s="2" t="str">
        <f>'[1]2025年已发货'!C:C</f>
        <v>HRB400EΦ22</v>
      </c>
      <c r="D4141" s="2" t="str">
        <f>'[1]2025年已发货'!D:D</f>
        <v>吨</v>
      </c>
      <c r="E4141" s="2">
        <f>'[1]2025年已发货'!E:E</f>
        <v>40</v>
      </c>
      <c r="F4141" s="4">
        <f>'[1]2025年已发货'!F:F</f>
        <v>45826</v>
      </c>
      <c r="G4141" s="2" t="str">
        <f>'[1]2025年已发货'!G:G</f>
        <v>（中铁广州局深圳公司西昭高速9标）四川省凉山彝族自治州西昌市西乡乡三百村</v>
      </c>
      <c r="H4141" s="2" t="str">
        <f>'[1]2025年已发货'!H:H</f>
        <v>伍红林</v>
      </c>
      <c r="I4141" s="2">
        <f>'[1]2025年已发货'!I:I</f>
        <v>18683860677</v>
      </c>
      <c r="J4141" s="2" vm="1" t="e">
        <f>_xlfn._xlws.FILTER(辅助信息!D:D,辅助信息!G:G=G4141)</f>
        <v>#VALUE!</v>
      </c>
    </row>
    <row r="4142" spans="1:10">
      <c r="A4142" s="2" t="str">
        <f>'[1]2025年已发货'!A:A</f>
        <v>德胜恒嘉</v>
      </c>
      <c r="B4142" s="2" t="str">
        <f>'[1]2025年已发货'!B:B</f>
        <v>螺纹钢</v>
      </c>
      <c r="C4142" s="2" t="str">
        <f>'[1]2025年已发货'!C:C</f>
        <v>HRB500E Φ25 12m</v>
      </c>
      <c r="D4142" s="2" t="str">
        <f>'[1]2025年已发货'!D:D</f>
        <v>吨</v>
      </c>
      <c r="E4142" s="2">
        <f>'[1]2025年已发货'!E:E</f>
        <v>35</v>
      </c>
      <c r="F4142" s="4">
        <f>'[1]2025年已发货'!F:F</f>
        <v>45827</v>
      </c>
      <c r="G4142" s="2" t="str">
        <f>'[1]2025年已发货'!G:G</f>
        <v>（中铁广州局-资乐高速5标）四川省乐山市井研县希望大道116号</v>
      </c>
      <c r="H4142" s="2" t="str">
        <f>'[1]2025年已发货'!H:H</f>
        <v>廖俊杰</v>
      </c>
      <c r="I4142" s="2">
        <f>'[1]2025年已发货'!I:I</f>
        <v>15775100965</v>
      </c>
      <c r="J4142" s="2" vm="1" t="e">
        <f>_xlfn._xlws.FILTER(辅助信息!D:D,辅助信息!G:G=G4142)</f>
        <v>#VALUE!</v>
      </c>
    </row>
    <row r="4143" spans="1:10">
      <c r="A4143" s="2" t="str">
        <f>'[1]2025年已发货'!A:A</f>
        <v>德胜恒嘉</v>
      </c>
      <c r="B4143" s="2" t="str">
        <f>'[1]2025年已发货'!B:B</f>
        <v>螺纹钢</v>
      </c>
      <c r="C4143" s="2" t="str">
        <f>'[1]2025年已发货'!C:C</f>
        <v>HRB500E Φ25 9m</v>
      </c>
      <c r="D4143" s="2" t="str">
        <f>'[1]2025年已发货'!D:D</f>
        <v>吨</v>
      </c>
      <c r="E4143" s="2">
        <f>'[1]2025年已发货'!E:E</f>
        <v>35</v>
      </c>
      <c r="F4143" s="4">
        <f>'[1]2025年已发货'!F:F</f>
        <v>45827</v>
      </c>
      <c r="G4143" s="2" t="str">
        <f>'[1]2025年已发货'!G:G</f>
        <v>（中铁广州局-资乐高速5标）四川省乐山市井研县希望大道116号</v>
      </c>
      <c r="H4143" s="2" t="str">
        <f>'[1]2025年已发货'!H:H</f>
        <v>廖俊杰</v>
      </c>
      <c r="I4143" s="2">
        <f>'[1]2025年已发货'!I:I</f>
        <v>15775100965</v>
      </c>
      <c r="J4143" s="2" vm="1" t="e">
        <f>_xlfn._xlws.FILTER(辅助信息!D:D,辅助信息!G:G=G4143)</f>
        <v>#VALUE!</v>
      </c>
    </row>
    <row r="4144" spans="1:10">
      <c r="A4144" s="2" t="str">
        <f>'[1]2025年已发货'!A:A</f>
        <v>润耀</v>
      </c>
      <c r="B4144" s="2" t="str">
        <f>'[1]2025年已发货'!B:B</f>
        <v>高线</v>
      </c>
      <c r="C4144" s="2" t="str">
        <f>'[1]2025年已发货'!C:C</f>
        <v>HPB300Φ10</v>
      </c>
      <c r="D4144" s="2" t="str">
        <f>'[1]2025年已发货'!D:D</f>
        <v>吨</v>
      </c>
      <c r="E4144" s="2">
        <f>'[1]2025年已发货'!E:E</f>
        <v>55</v>
      </c>
      <c r="F4144" s="4">
        <f>'[1]2025年已发货'!F:F</f>
        <v>45827</v>
      </c>
      <c r="G4144" s="2" t="str">
        <f>'[1]2025年已发货'!G:G</f>
        <v>（中铁广州局-资乐高速5标）四川省乐山市井研县希望大道116号</v>
      </c>
      <c r="H4144" s="2" t="str">
        <f>'[1]2025年已发货'!H:H</f>
        <v>廖俊杰</v>
      </c>
      <c r="I4144" s="2">
        <f>'[1]2025年已发货'!I:I</f>
        <v>15775100965</v>
      </c>
      <c r="J4144" s="2" vm="1" t="e">
        <f>_xlfn._xlws.FILTER(辅助信息!D:D,辅助信息!G:G=G4144)</f>
        <v>#VALUE!</v>
      </c>
    </row>
    <row r="4145" spans="1:10">
      <c r="A4145" s="2" t="str">
        <f>'[1]2025年已发货'!A:A</f>
        <v>润耀</v>
      </c>
      <c r="B4145" s="2" t="str">
        <f>'[1]2025年已发货'!B:B</f>
        <v>螺纹钢</v>
      </c>
      <c r="C4145" s="2" t="str">
        <f>'[1]2025年已发货'!C:C</f>
        <v>HRB400E Φ32 9m</v>
      </c>
      <c r="D4145" s="2" t="str">
        <f>'[1]2025年已发货'!D:D</f>
        <v>吨</v>
      </c>
      <c r="E4145" s="2">
        <f>'[1]2025年已发货'!E:E</f>
        <v>15</v>
      </c>
      <c r="F4145" s="4">
        <f>'[1]2025年已发货'!F:F</f>
        <v>45827</v>
      </c>
      <c r="G4145" s="2" t="str">
        <f>'[1]2025年已发货'!G:G</f>
        <v>（中铁广州局-资乐高速5标）四川省乐山市井研县希望大道116号</v>
      </c>
      <c r="H4145" s="2" t="str">
        <f>'[1]2025年已发货'!H:H</f>
        <v>廖俊杰</v>
      </c>
      <c r="I4145" s="2">
        <f>'[1]2025年已发货'!I:I</f>
        <v>15775100965</v>
      </c>
      <c r="J4145" s="2" vm="1" t="e">
        <f>_xlfn._xlws.FILTER(辅助信息!D:D,辅助信息!G:G=G4145)</f>
        <v>#VALUE!</v>
      </c>
    </row>
    <row r="4146" spans="1:10">
      <c r="A4146" s="2" t="str">
        <f>'[1]2025年已发货'!A:A</f>
        <v>晋邦</v>
      </c>
      <c r="B4146" s="2" t="str">
        <f>'[1]2025年已发货'!B:B</f>
        <v>螺纹钢</v>
      </c>
      <c r="C4146" s="2" t="str">
        <f>'[1]2025年已发货'!C:C</f>
        <v>HRB400E Φ16 9m</v>
      </c>
      <c r="D4146" s="2" t="str">
        <f>'[1]2025年已发货'!D:D</f>
        <v>吨</v>
      </c>
      <c r="E4146" s="2">
        <f>'[1]2025年已发货'!E:E</f>
        <v>12</v>
      </c>
      <c r="F4146" s="4">
        <f>'[1]2025年已发货'!F:F</f>
        <v>45827</v>
      </c>
      <c r="G4146" s="2" t="str">
        <f>'[1]2025年已发货'!G:G</f>
        <v>（商投建工达州中医药科技园-4工区-11号楼）达州市通川区达州中医药职业学院犀牛大道北段</v>
      </c>
      <c r="H4146" s="2" t="str">
        <f>'[1]2025年已发货'!H:H</f>
        <v>张扬</v>
      </c>
      <c r="I4146" s="2">
        <f>'[1]2025年已发货'!I:I</f>
        <v>18381904567</v>
      </c>
      <c r="J4146" s="2" t="str">
        <f>_xlfn._xlws.FILTER(辅助信息!D:D,辅助信息!G:G=G4146)</f>
        <v>商投建工达州中医药科技园</v>
      </c>
    </row>
    <row r="4147" spans="1:10">
      <c r="A4147" s="2" t="str">
        <f>'[1]2025年已发货'!A:A</f>
        <v>晋邦</v>
      </c>
      <c r="B4147" s="2" t="str">
        <f>'[1]2025年已发货'!B:B</f>
        <v>螺纹钢</v>
      </c>
      <c r="C4147" s="2" t="str">
        <f>'[1]2025年已发货'!C:C</f>
        <v>HRB400E Φ18 12m</v>
      </c>
      <c r="D4147" s="2" t="str">
        <f>'[1]2025年已发货'!D:D</f>
        <v>吨</v>
      </c>
      <c r="E4147" s="2">
        <f>'[1]2025年已发货'!E:E</f>
        <v>3</v>
      </c>
      <c r="F4147" s="4">
        <f>'[1]2025年已发货'!F:F</f>
        <v>45827</v>
      </c>
      <c r="G4147" s="2" t="str">
        <f>'[1]2025年已发货'!G:G</f>
        <v>（商投建工达州中医药科技园-4工区-11号楼）达州市通川区达州中医药职业学院犀牛大道北段</v>
      </c>
      <c r="H4147" s="2" t="str">
        <f>'[1]2025年已发货'!H:H</f>
        <v>张扬</v>
      </c>
      <c r="I4147" s="2">
        <f>'[1]2025年已发货'!I:I</f>
        <v>18381904567</v>
      </c>
      <c r="J4147" s="2" t="str">
        <f>_xlfn._xlws.FILTER(辅助信息!D:D,辅助信息!G:G=G4147)</f>
        <v>商投建工达州中医药科技园</v>
      </c>
    </row>
    <row r="4148" spans="1:10">
      <c r="A4148" s="2" t="str">
        <f>'[1]2025年已发货'!A:A</f>
        <v>晋邦</v>
      </c>
      <c r="B4148" s="2" t="str">
        <f>'[1]2025年已发货'!B:B</f>
        <v>螺纹钢</v>
      </c>
      <c r="C4148" s="2" t="str">
        <f>'[1]2025年已发货'!C:C</f>
        <v>HRB400E Φ22 9m</v>
      </c>
      <c r="D4148" s="2" t="str">
        <f>'[1]2025年已发货'!D:D</f>
        <v>吨</v>
      </c>
      <c r="E4148" s="2">
        <f>'[1]2025年已发货'!E:E</f>
        <v>3</v>
      </c>
      <c r="F4148" s="4">
        <f>'[1]2025年已发货'!F:F</f>
        <v>45827</v>
      </c>
      <c r="G4148" s="2" t="str">
        <f>'[1]2025年已发货'!G:G</f>
        <v>（商投建工达州中医药科技园-4工区-11号楼）达州市通川区达州中医药职业学院犀牛大道北段</v>
      </c>
      <c r="H4148" s="2" t="str">
        <f>'[1]2025年已发货'!H:H</f>
        <v>张扬</v>
      </c>
      <c r="I4148" s="2">
        <f>'[1]2025年已发货'!I:I</f>
        <v>18381904567</v>
      </c>
      <c r="J4148" s="2" t="str">
        <f>_xlfn._xlws.FILTER(辅助信息!D:D,辅助信息!G:G=G4148)</f>
        <v>商投建工达州中医药科技园</v>
      </c>
    </row>
    <row r="4149" spans="1:10">
      <c r="A4149" s="2" t="str">
        <f>'[1]2025年已发货'!A:A</f>
        <v>晋邦</v>
      </c>
      <c r="B4149" s="2" t="str">
        <f>'[1]2025年已发货'!B:B</f>
        <v>螺纹钢</v>
      </c>
      <c r="C4149" s="2" t="str">
        <f>'[1]2025年已发货'!C:C</f>
        <v>HRB400E Φ25 9m</v>
      </c>
      <c r="D4149" s="2" t="str">
        <f>'[1]2025年已发货'!D:D</f>
        <v>吨</v>
      </c>
      <c r="E4149" s="2">
        <f>'[1]2025年已发货'!E:E</f>
        <v>15</v>
      </c>
      <c r="F4149" s="4">
        <f>'[1]2025年已发货'!F:F</f>
        <v>45827</v>
      </c>
      <c r="G4149" s="2" t="str">
        <f>'[1]2025年已发货'!G:G</f>
        <v>（商投建工达州中医药科技园-4工区-11号楼）达州市通川区达州中医药职业学院犀牛大道北段</v>
      </c>
      <c r="H4149" s="2" t="str">
        <f>'[1]2025年已发货'!H:H</f>
        <v>张扬</v>
      </c>
      <c r="I4149" s="2">
        <f>'[1]2025年已发货'!I:I</f>
        <v>18381904567</v>
      </c>
      <c r="J4149" s="2" t="str">
        <f>_xlfn._xlws.FILTER(辅助信息!D:D,辅助信息!G:G=G4149)</f>
        <v>商投建工达州中医药科技园</v>
      </c>
    </row>
    <row r="4150" spans="1:10">
      <c r="A4150" s="2" t="str">
        <f>'[1]2025年已发货'!A:A</f>
        <v>晋邦</v>
      </c>
      <c r="B4150" s="2" t="str">
        <f>'[1]2025年已发货'!B:B</f>
        <v>盘螺</v>
      </c>
      <c r="C4150" s="2" t="str">
        <f>'[1]2025年已发货'!C:C</f>
        <v>HRB400E Φ8</v>
      </c>
      <c r="D4150" s="2" t="str">
        <f>'[1]2025年已发货'!D:D</f>
        <v>吨</v>
      </c>
      <c r="E4150" s="2">
        <f>'[1]2025年已发货'!E:E</f>
        <v>18</v>
      </c>
      <c r="F4150" s="4">
        <f>'[1]2025年已发货'!F:F</f>
        <v>45827</v>
      </c>
      <c r="G4150" s="2" t="str">
        <f>'[1]2025年已发货'!G:G</f>
        <v>（商投建工达州中医药科技园-4工区-9号楼）达州市通川区达州中医药职业学院犀牛大道北段</v>
      </c>
      <c r="H4150" s="2" t="str">
        <f>'[1]2025年已发货'!H:H</f>
        <v>张扬</v>
      </c>
      <c r="I4150" s="2">
        <f>'[1]2025年已发货'!I:I</f>
        <v>18381904567</v>
      </c>
      <c r="J4150" s="2" t="str">
        <f>_xlfn._xlws.FILTER(辅助信息!D:D,辅助信息!G:G=G4150)</f>
        <v>商投建工达州中医药科技园</v>
      </c>
    </row>
    <row r="4151" spans="1:10">
      <c r="A4151" s="2" t="str">
        <f>'[1]2025年已发货'!A:A</f>
        <v>晋邦</v>
      </c>
      <c r="B4151" s="2" t="str">
        <f>'[1]2025年已发货'!B:B</f>
        <v>螺纹钢</v>
      </c>
      <c r="C4151" s="2" t="str">
        <f>'[1]2025年已发货'!C:C</f>
        <v>HRB400E Φ16 9m</v>
      </c>
      <c r="D4151" s="2" t="str">
        <f>'[1]2025年已发货'!D:D</f>
        <v>吨</v>
      </c>
      <c r="E4151" s="2">
        <f>'[1]2025年已发货'!E:E</f>
        <v>6</v>
      </c>
      <c r="F4151" s="4">
        <f>'[1]2025年已发货'!F:F</f>
        <v>45827</v>
      </c>
      <c r="G4151" s="2" t="str">
        <f>'[1]2025年已发货'!G:G</f>
        <v>（商投建工达州中医药科技园-4工区-9号楼）达州市通川区达州中医药职业学院犀牛大道北段</v>
      </c>
      <c r="H4151" s="2" t="str">
        <f>'[1]2025年已发货'!H:H</f>
        <v>张扬</v>
      </c>
      <c r="I4151" s="2">
        <f>'[1]2025年已发货'!I:I</f>
        <v>18381904567</v>
      </c>
      <c r="J4151" s="2" t="str">
        <f>_xlfn._xlws.FILTER(辅助信息!D:D,辅助信息!G:G=G4151)</f>
        <v>商投建工达州中医药科技园</v>
      </c>
    </row>
    <row r="4152" spans="1:10">
      <c r="A4152" s="2" t="str">
        <f>'[1]2025年已发货'!A:A</f>
        <v>晋邦</v>
      </c>
      <c r="B4152" s="2" t="str">
        <f>'[1]2025年已发货'!B:B</f>
        <v>螺纹钢</v>
      </c>
      <c r="C4152" s="2" t="str">
        <f>'[1]2025年已发货'!C:C</f>
        <v>HRB400E Φ18 12m</v>
      </c>
      <c r="D4152" s="2" t="str">
        <f>'[1]2025年已发货'!D:D</f>
        <v>吨</v>
      </c>
      <c r="E4152" s="2">
        <f>'[1]2025年已发货'!E:E</f>
        <v>15</v>
      </c>
      <c r="F4152" s="4">
        <f>'[1]2025年已发货'!F:F</f>
        <v>45827</v>
      </c>
      <c r="G4152" s="2" t="str">
        <f>'[1]2025年已发货'!G:G</f>
        <v>（商投建工达州中医药科技园-4工区-9号楼）达州市通川区达州中医药职业学院犀牛大道北段</v>
      </c>
      <c r="H4152" s="2" t="str">
        <f>'[1]2025年已发货'!H:H</f>
        <v>张扬</v>
      </c>
      <c r="I4152" s="2">
        <f>'[1]2025年已发货'!I:I</f>
        <v>18381904567</v>
      </c>
      <c r="J4152" s="2" t="str">
        <f>_xlfn._xlws.FILTER(辅助信息!D:D,辅助信息!G:G=G4152)</f>
        <v>商投建工达州中医药科技园</v>
      </c>
    </row>
    <row r="4153" spans="1:10">
      <c r="A4153" s="2" t="str">
        <f>'[1]2025年已发货'!A:A</f>
        <v>晋邦</v>
      </c>
      <c r="B4153" s="2" t="str">
        <f>'[1]2025年已发货'!B:B</f>
        <v>螺纹钢</v>
      </c>
      <c r="C4153" s="2" t="str">
        <f>'[1]2025年已发货'!C:C</f>
        <v>HRB400E Φ25 9m</v>
      </c>
      <c r="D4153" s="2" t="str">
        <f>'[1]2025年已发货'!D:D</f>
        <v>吨</v>
      </c>
      <c r="E4153" s="2">
        <f>'[1]2025年已发货'!E:E</f>
        <v>12</v>
      </c>
      <c r="F4153" s="4">
        <f>'[1]2025年已发货'!F:F</f>
        <v>45827</v>
      </c>
      <c r="G4153" s="2" t="str">
        <f>'[1]2025年已发货'!G:G</f>
        <v>（四川商建-射洪城乡一体化项目）遂宁市射洪市忠新幼儿园北侧约220米新溪小区</v>
      </c>
      <c r="H4153" s="2" t="str">
        <f>'[1]2025年已发货'!H:H</f>
        <v>柏子刚</v>
      </c>
      <c r="I4153" s="2">
        <f>'[1]2025年已发货'!I:I</f>
        <v>15692885305</v>
      </c>
      <c r="J4153" s="2" t="str">
        <f>_xlfn._xlws.FILTER(辅助信息!D:D,辅助信息!G:G=G4153)</f>
        <v>四川商建
射洪城乡一体化项目</v>
      </c>
    </row>
    <row r="4154" spans="1:10">
      <c r="A4154" s="2" t="str">
        <f>'[1]2025年已发货'!A:A</f>
        <v>晋邦</v>
      </c>
      <c r="B4154" s="2" t="str">
        <f>'[1]2025年已发货'!B:B</f>
        <v>螺纹钢</v>
      </c>
      <c r="C4154" s="2" t="str">
        <f>'[1]2025年已发货'!C:C</f>
        <v>HRB500E Φ25</v>
      </c>
      <c r="D4154" s="2" t="str">
        <f>'[1]2025年已发货'!D:D</f>
        <v>吨</v>
      </c>
      <c r="E4154" s="2">
        <f>'[1]2025年已发货'!E:E</f>
        <v>23</v>
      </c>
      <c r="F4154" s="4">
        <f>'[1]2025年已发货'!F:F</f>
        <v>45827</v>
      </c>
      <c r="G4154" s="2" t="str">
        <f>'[1]2025年已发货'!G:G</f>
        <v>（四川商建-射洪城乡一体化项目）遂宁市射洪市忠新幼儿园北侧约220米新溪小区</v>
      </c>
      <c r="H4154" s="2" t="str">
        <f>'[1]2025年已发货'!H:H</f>
        <v>柏子刚</v>
      </c>
      <c r="I4154" s="2">
        <f>'[1]2025年已发货'!I:I</f>
        <v>15692885305</v>
      </c>
      <c r="J4154" s="2" t="str">
        <f>_xlfn._xlws.FILTER(辅助信息!D:D,辅助信息!G:G=G4154)</f>
        <v>四川商建
射洪城乡一体化项目</v>
      </c>
    </row>
    <row r="4155" spans="1:10">
      <c r="A4155" s="2" t="str">
        <f>'[1]2025年已发货'!A:A</f>
        <v>德胜恒嘉</v>
      </c>
      <c r="B4155" s="2" t="str">
        <f>'[1]2025年已发货'!B:B</f>
        <v>螺纹钢</v>
      </c>
      <c r="C4155" s="2" t="str">
        <f>'[1]2025年已发货'!C:C</f>
        <v>HRB400EФ22*9m</v>
      </c>
      <c r="D4155" s="2" t="str">
        <f>'[1]2025年已发货'!D:D</f>
        <v>吨</v>
      </c>
      <c r="E4155" s="2">
        <f>'[1]2025年已发货'!E:E</f>
        <v>35</v>
      </c>
      <c r="F4155" s="4">
        <f>'[1]2025年已发货'!F:F</f>
        <v>45827</v>
      </c>
      <c r="G4155" s="2" t="str">
        <f>'[1]2025年已发货'!G:G</f>
        <v>（中铁一局四公司康新高速TJ1-1标贡不卡隧道）四川省甘孜州康定市折多塘村车管所旁</v>
      </c>
      <c r="H4155" s="2" t="str">
        <f>'[1]2025年已发货'!H:H</f>
        <v>李彰</v>
      </c>
      <c r="I4155" s="2">
        <f>'[1]2025年已发货'!I:I</f>
        <v>18523285235</v>
      </c>
      <c r="J4155" s="2" vm="1" t="e">
        <f>_xlfn._xlws.FILTER(辅助信息!D:D,辅助信息!G:G=G4155)</f>
        <v>#VALUE!</v>
      </c>
    </row>
    <row r="4156" spans="1:10">
      <c r="A4156" s="2" t="str">
        <f>'[1]2025年已发货'!A:A</f>
        <v>德胜恒嘉</v>
      </c>
      <c r="B4156" s="2" t="str">
        <f>'[1]2025年已发货'!B:B</f>
        <v>螺纹钢</v>
      </c>
      <c r="C4156" s="2" t="str">
        <f>'[1]2025年已发货'!C:C</f>
        <v>HRB400EФ18*9m</v>
      </c>
      <c r="D4156" s="2" t="str">
        <f>'[1]2025年已发货'!D:D</f>
        <v>吨</v>
      </c>
      <c r="E4156" s="2">
        <f>'[1]2025年已发货'!E:E</f>
        <v>35</v>
      </c>
      <c r="F4156" s="4">
        <f>'[1]2025年已发货'!F:F</f>
        <v>45827</v>
      </c>
      <c r="G4156" s="2" t="str">
        <f>'[1]2025年已发货'!G:G</f>
        <v>（中铁六局呼和公司康新高速TJ4-2标）四川省甘孜藏族自治州康定市新都桥镇东俄罗三村中建八局搅拌站旁</v>
      </c>
      <c r="H4156" s="2" t="str">
        <f>'[1]2025年已发货'!H:H</f>
        <v>王龙</v>
      </c>
      <c r="I4156" s="2">
        <f>'[1]2025年已发货'!I:I</f>
        <v>18809490151</v>
      </c>
      <c r="J4156" s="2" vm="1" t="e">
        <f>_xlfn._xlws.FILTER(辅助信息!D:D,辅助信息!G:G=G4156)</f>
        <v>#VALUE!</v>
      </c>
    </row>
    <row r="4157" spans="1:10">
      <c r="A4157" s="2" t="str">
        <f>'[1]2025年已发货'!A:A</f>
        <v>德胜恒嘉</v>
      </c>
      <c r="B4157" s="2" t="str">
        <f>'[1]2025年已发货'!B:B</f>
        <v>螺纹钢</v>
      </c>
      <c r="C4157" s="2" t="str">
        <f>'[1]2025年已发货'!C:C</f>
        <v>HRB400EФ22*9mm</v>
      </c>
      <c r="D4157" s="2" t="str">
        <f>'[1]2025年已发货'!D:D</f>
        <v>吨</v>
      </c>
      <c r="E4157" s="2">
        <f>'[1]2025年已发货'!E:E</f>
        <v>35</v>
      </c>
      <c r="F4157" s="4">
        <f>'[1]2025年已发货'!F:F</f>
        <v>45827</v>
      </c>
      <c r="G4157" s="2" t="str">
        <f>'[1]2025年已发货'!G:G</f>
        <v>（中铁六局呼和公司康新高速TJ4-2标）四川省甘孜藏族自治州康定市新都桥镇东俄罗三村中建八局搅拌站旁</v>
      </c>
      <c r="H4157" s="2" t="str">
        <f>'[1]2025年已发货'!H:H</f>
        <v>王坤</v>
      </c>
      <c r="I4157" s="2">
        <f>'[1]2025年已发货'!I:I</f>
        <v>15647490007</v>
      </c>
      <c r="J4157" s="2" vm="1" t="e">
        <f>_xlfn._xlws.FILTER(辅助信息!D:D,辅助信息!G:G=G4157)</f>
        <v>#VALUE!</v>
      </c>
    </row>
    <row r="4158" spans="1:10">
      <c r="A4158" s="2" t="str">
        <f>'[1]2025年已发货'!A:A</f>
        <v>湖北商贸</v>
      </c>
      <c r="B4158" s="2" t="str">
        <f>'[1]2025年已发货'!B:B</f>
        <v>高线</v>
      </c>
      <c r="C4158" s="2" t="str">
        <f>'[1]2025年已发货'!C:C</f>
        <v>HPB300Φ8</v>
      </c>
      <c r="D4158" s="2" t="str">
        <f>'[1]2025年已发货'!D:D</f>
        <v>吨</v>
      </c>
      <c r="E4158" s="2">
        <f>'[1]2025年已发货'!E:E</f>
        <v>35</v>
      </c>
      <c r="F4158" s="4">
        <f>'[1]2025年已发货'!F:F</f>
        <v>45828</v>
      </c>
      <c r="G4158" s="2" t="str">
        <f>'[1]2025年已发货'!G:G</f>
        <v>（中铁十局-资乐高速4标）四川省眉山市仁寿县彰加镇促进村中铁十局2#钢筋厂</v>
      </c>
      <c r="H4158" s="2" t="str">
        <f>'[1]2025年已发货'!H:H</f>
        <v>杨飞</v>
      </c>
      <c r="I4158" s="2">
        <f>'[1]2025年已发货'!I:I</f>
        <v>15667998777</v>
      </c>
      <c r="J4158" s="2" vm="1" t="e">
        <f>_xlfn._xlws.FILTER(辅助信息!D:D,辅助信息!G:G=G4158)</f>
        <v>#VALUE!</v>
      </c>
    </row>
    <row r="4159" spans="1:10">
      <c r="A4159" s="2" t="str">
        <f>'[1]2025年已发货'!A:A</f>
        <v>湖北商贸</v>
      </c>
      <c r="B4159" s="2" t="str">
        <f>'[1]2025年已发货'!B:B</f>
        <v>高线</v>
      </c>
      <c r="C4159" s="2" t="str">
        <f>'[1]2025年已发货'!C:C</f>
        <v>HPB300Φ10</v>
      </c>
      <c r="D4159" s="2" t="str">
        <f>'[1]2025年已发货'!D:D</f>
        <v>吨</v>
      </c>
      <c r="E4159" s="2">
        <f>'[1]2025年已发货'!E:E</f>
        <v>35</v>
      </c>
      <c r="F4159" s="4">
        <f>'[1]2025年已发货'!F:F</f>
        <v>45828</v>
      </c>
      <c r="G4159" s="2" t="str">
        <f>'[1]2025年已发货'!G:G</f>
        <v>（中铁十局-资乐高速4标）四川省眉山市仁寿县彰加镇促进村中铁十局2#钢筋厂</v>
      </c>
      <c r="H4159" s="2" t="str">
        <f>'[1]2025年已发货'!H:H</f>
        <v>杨飞</v>
      </c>
      <c r="I4159" s="2">
        <f>'[1]2025年已发货'!I:I</f>
        <v>15667998777</v>
      </c>
      <c r="J4159" s="2" vm="1" t="e">
        <f>_xlfn._xlws.FILTER(辅助信息!D:D,辅助信息!G:G=G4159)</f>
        <v>#VALUE!</v>
      </c>
    </row>
    <row r="4160" spans="1:10">
      <c r="A4160" s="2" t="str">
        <f>'[1]2025年已发货'!A:A</f>
        <v>湖北商贸</v>
      </c>
      <c r="B4160" s="2" t="str">
        <f>'[1]2025年已发货'!B:B</f>
        <v>高线</v>
      </c>
      <c r="C4160" s="2" t="str">
        <f>'[1]2025年已发货'!C:C</f>
        <v>HPB300Φ8</v>
      </c>
      <c r="D4160" s="2" t="str">
        <f>'[1]2025年已发货'!D:D</f>
        <v>吨</v>
      </c>
      <c r="E4160" s="2">
        <f>'[1]2025年已发货'!E:E</f>
        <v>35</v>
      </c>
      <c r="F4160" s="4">
        <f>'[1]2025年已发货'!F:F</f>
        <v>45828</v>
      </c>
      <c r="G4160" s="2" t="str">
        <f>'[1]2025年已发货'!G:G</f>
        <v>（中铁广州局-资乐高速5标）四川省乐山市井研县希望大道116号</v>
      </c>
      <c r="H4160" s="2" t="str">
        <f>'[1]2025年已发货'!H:H</f>
        <v>廖俊杰</v>
      </c>
      <c r="I4160" s="2">
        <f>'[1]2025年已发货'!I:I</f>
        <v>15775100965</v>
      </c>
      <c r="J4160" s="2" vm="1" t="e">
        <f>_xlfn._xlws.FILTER(辅助信息!D:D,辅助信息!G:G=G4160)</f>
        <v>#VALUE!</v>
      </c>
    </row>
    <row r="4161" spans="1:10">
      <c r="A4161" s="2" t="str">
        <f>'[1]2025年已发货'!A:A</f>
        <v>润耀</v>
      </c>
      <c r="B4161" s="2" t="str">
        <f>'[1]2025年已发货'!B:B</f>
        <v>螺纹钢</v>
      </c>
      <c r="C4161" s="2" t="str">
        <f>'[1]2025年已发货'!C:C</f>
        <v>HRB400E Φ25 12m</v>
      </c>
      <c r="D4161" s="2" t="str">
        <f>'[1]2025年已发货'!D:D</f>
        <v>吨</v>
      </c>
      <c r="E4161" s="2">
        <f>'[1]2025年已发货'!E:E</f>
        <v>35</v>
      </c>
      <c r="F4161" s="4">
        <f>'[1]2025年已发货'!F:F</f>
        <v>45828</v>
      </c>
      <c r="G4161" s="2" t="str">
        <f>'[1]2025年已发货'!G:G</f>
        <v>（中铁广州局-资乐高速5标）四川省乐山市井研县希望大道116号</v>
      </c>
      <c r="H4161" s="2" t="str">
        <f>'[1]2025年已发货'!H:H</f>
        <v>廖俊杰</v>
      </c>
      <c r="I4161" s="2">
        <f>'[1]2025年已发货'!I:I</f>
        <v>15775100965</v>
      </c>
      <c r="J4161" s="2" vm="1" t="e">
        <f>_xlfn._xlws.FILTER(辅助信息!D:D,辅助信息!G:G=G4161)</f>
        <v>#VALUE!</v>
      </c>
    </row>
    <row r="4162" spans="1:10">
      <c r="A4162" s="2" t="str">
        <f>'[1]2025年已发货'!A:A</f>
        <v>达钢</v>
      </c>
      <c r="B4162" s="2" t="str">
        <f>'[1]2025年已发货'!B:B</f>
        <v>盘螺</v>
      </c>
      <c r="C4162" s="2" t="str">
        <f>'[1]2025年已发货'!C:C</f>
        <v>HRB400E Φ8</v>
      </c>
      <c r="D4162" s="2" t="str">
        <f>'[1]2025年已发货'!D:D</f>
        <v>吨</v>
      </c>
      <c r="E4162" s="2">
        <f>'[1]2025年已发货'!E:E</f>
        <v>23</v>
      </c>
      <c r="F4162" s="4">
        <f>'[1]2025年已发货'!F:F</f>
        <v>45828</v>
      </c>
      <c r="G4162" s="2" t="str">
        <f>'[1]2025年已发货'!G:G</f>
        <v>（商投建工达州中医药科技园-1工区）达州市通川区达州中医药职业学院犀牛大道北段</v>
      </c>
      <c r="H4162" s="2" t="str">
        <f>'[1]2025年已发货'!H:H</f>
        <v>程黄刚</v>
      </c>
      <c r="I4162" s="2">
        <f>'[1]2025年已发货'!I:I</f>
        <v>15108211617</v>
      </c>
      <c r="J4162" s="2" t="str">
        <f>_xlfn._xlws.FILTER(辅助信息!D:D,辅助信息!G:G=G4162)</f>
        <v>商投建工达州中医药科技园</v>
      </c>
    </row>
    <row r="4163" spans="1:10">
      <c r="A4163" s="2" t="str">
        <f>'[1]2025年已发货'!A:A</f>
        <v>达钢</v>
      </c>
      <c r="B4163" s="2" t="str">
        <f>'[1]2025年已发货'!B:B</f>
        <v>盘螺</v>
      </c>
      <c r="C4163" s="2" t="str">
        <f>'[1]2025年已发货'!C:C</f>
        <v>HRB400E Φ10</v>
      </c>
      <c r="D4163" s="2" t="str">
        <f>'[1]2025年已发货'!D:D</f>
        <v>吨</v>
      </c>
      <c r="E4163" s="2">
        <f>'[1]2025年已发货'!E:E</f>
        <v>15</v>
      </c>
      <c r="F4163" s="4">
        <f>'[1]2025年已发货'!F:F</f>
        <v>45828</v>
      </c>
      <c r="G4163" s="2" t="str">
        <f>'[1]2025年已发货'!G:G</f>
        <v>（商投建工达州中医药科技园-1工区）达州市通川区达州中医药职业学院犀牛大道北段</v>
      </c>
      <c r="H4163" s="2" t="str">
        <f>'[1]2025年已发货'!H:H</f>
        <v>程黄刚</v>
      </c>
      <c r="I4163" s="2">
        <f>'[1]2025年已发货'!I:I</f>
        <v>15108211617</v>
      </c>
      <c r="J4163" s="2" t="str">
        <f>_xlfn._xlws.FILTER(辅助信息!D:D,辅助信息!G:G=G4163)</f>
        <v>商投建工达州中医药科技园</v>
      </c>
    </row>
    <row r="4164" spans="1:10">
      <c r="A4164" s="2" t="str">
        <f>'[1]2025年已发货'!A:A</f>
        <v>达钢</v>
      </c>
      <c r="B4164" s="2" t="str">
        <f>'[1]2025年已发货'!B:B</f>
        <v>螺纹钢</v>
      </c>
      <c r="C4164" s="2" t="str">
        <f>'[1]2025年已发货'!C:C</f>
        <v>HRB400E Φ18 9m</v>
      </c>
      <c r="D4164" s="2" t="str">
        <f>'[1]2025年已发货'!D:D</f>
        <v>吨</v>
      </c>
      <c r="E4164" s="2">
        <f>'[1]2025年已发货'!E:E</f>
        <v>12</v>
      </c>
      <c r="F4164" s="4">
        <f>'[1]2025年已发货'!F:F</f>
        <v>45828</v>
      </c>
      <c r="G4164" s="2" t="str">
        <f>'[1]2025年已发货'!G:G</f>
        <v>（商投建工达州中医药科技园-1工区）达州市通川区达州中医药职业学院犀牛大道北段</v>
      </c>
      <c r="H4164" s="2" t="str">
        <f>'[1]2025年已发货'!H:H</f>
        <v>程黄刚</v>
      </c>
      <c r="I4164" s="2">
        <f>'[1]2025年已发货'!I:I</f>
        <v>15108211617</v>
      </c>
      <c r="J4164" s="2" t="str">
        <f>_xlfn._xlws.FILTER(辅助信息!D:D,辅助信息!G:G=G4164)</f>
        <v>商投建工达州中医药科技园</v>
      </c>
    </row>
    <row r="4165" spans="1:10">
      <c r="A4165" s="2" t="str">
        <f>'[1]2025年已发货'!A:A</f>
        <v>达钢</v>
      </c>
      <c r="B4165" s="2" t="str">
        <f>'[1]2025年已发货'!B:B</f>
        <v>螺纹钢</v>
      </c>
      <c r="C4165" s="2" t="str">
        <f>'[1]2025年已发货'!C:C</f>
        <v>HRB400E Φ20 9m</v>
      </c>
      <c r="D4165" s="2" t="str">
        <f>'[1]2025年已发货'!D:D</f>
        <v>吨</v>
      </c>
      <c r="E4165" s="2">
        <f>'[1]2025年已发货'!E:E</f>
        <v>6</v>
      </c>
      <c r="F4165" s="4">
        <f>'[1]2025年已发货'!F:F</f>
        <v>45828</v>
      </c>
      <c r="G4165" s="2" t="str">
        <f>'[1]2025年已发货'!G:G</f>
        <v>（商投建工达州中医药科技园-1工区）达州市通川区达州中医药职业学院犀牛大道北段</v>
      </c>
      <c r="H4165" s="2" t="str">
        <f>'[1]2025年已发货'!H:H</f>
        <v>程黄刚</v>
      </c>
      <c r="I4165" s="2">
        <f>'[1]2025年已发货'!I:I</f>
        <v>15108211617</v>
      </c>
      <c r="J4165" s="2" t="str">
        <f>_xlfn._xlws.FILTER(辅助信息!D:D,辅助信息!G:G=G4165)</f>
        <v>商投建工达州中医药科技园</v>
      </c>
    </row>
    <row r="4166" spans="1:10">
      <c r="A4166" s="2" t="str">
        <f>'[1]2025年已发货'!A:A</f>
        <v>德胜恒嘉</v>
      </c>
      <c r="B4166" s="2" t="str">
        <f>'[1]2025年已发货'!B:B</f>
        <v>螺纹钢</v>
      </c>
      <c r="C4166" s="2" t="str">
        <f>'[1]2025年已发货'!C:C</f>
        <v>HRB400EФ18*9m</v>
      </c>
      <c r="D4166" s="2" t="str">
        <f>'[1]2025年已发货'!D:D</f>
        <v>吨</v>
      </c>
      <c r="E4166" s="2">
        <f>'[1]2025年已发货'!E:E</f>
        <v>35</v>
      </c>
      <c r="F4166" s="4">
        <f>'[1]2025年已发货'!F:F</f>
        <v>45828</v>
      </c>
      <c r="G4166" s="2" t="str">
        <f>'[1]2025年已发货'!G:G</f>
        <v>（中铁六局呼和公司康新高速TJ4-2标）四川省甘孜藏族自治州康定市新都桥镇东俄罗三村中建八局搅拌站旁</v>
      </c>
      <c r="H4166" s="2" t="str">
        <f>'[1]2025年已发货'!H:H</f>
        <v>王龙</v>
      </c>
      <c r="I4166" s="2">
        <f>'[1]2025年已发货'!I:I</f>
        <v>18809490151</v>
      </c>
      <c r="J4166" s="2" vm="1" t="e">
        <f>_xlfn._xlws.FILTER(辅助信息!D:D,辅助信息!G:G=G4166)</f>
        <v>#VALUE!</v>
      </c>
    </row>
    <row r="4167" spans="1:10">
      <c r="A4167" s="2" t="str">
        <f>'[1]2025年已发货'!A:A</f>
        <v>德胜恒嘉</v>
      </c>
      <c r="B4167" s="2" t="str">
        <f>'[1]2025年已发货'!B:B</f>
        <v>螺纹钢</v>
      </c>
      <c r="C4167" s="2" t="str">
        <f>'[1]2025年已发货'!C:C</f>
        <v>HRB400EФ22*9mm</v>
      </c>
      <c r="D4167" s="2" t="str">
        <f>'[1]2025年已发货'!D:D</f>
        <v>吨</v>
      </c>
      <c r="E4167" s="2">
        <f>'[1]2025年已发货'!E:E</f>
        <v>35</v>
      </c>
      <c r="F4167" s="4">
        <f>'[1]2025年已发货'!F:F</f>
        <v>45828</v>
      </c>
      <c r="G4167" s="2" t="str">
        <f>'[1]2025年已发货'!G:G</f>
        <v>（中铁六局呼和公司康新高速TJ4-2标）四川省甘孜藏族自治州康定市新都桥镇东俄罗三村中建八局搅拌站旁</v>
      </c>
      <c r="H4167" s="2" t="str">
        <f>'[1]2025年已发货'!H:H</f>
        <v>王坤</v>
      </c>
      <c r="I4167" s="2">
        <f>'[1]2025年已发货'!I:I</f>
        <v>15647490007</v>
      </c>
      <c r="J4167" s="2" vm="1" t="e">
        <f>_xlfn._xlws.FILTER(辅助信息!D:D,辅助信息!G:G=G4167)</f>
        <v>#VALUE!</v>
      </c>
    </row>
    <row r="4168" spans="1:10">
      <c r="A4168" s="2" t="str">
        <f>'[1]2025年已发货'!A:A</f>
        <v>钢固融</v>
      </c>
      <c r="B4168" s="2" t="str">
        <f>'[1]2025年已发货'!B:B</f>
        <v>螺纹钢</v>
      </c>
      <c r="C4168" s="2" t="str">
        <f>'[1]2025年已发货'!C:C</f>
        <v>HRB500EФ16*9m</v>
      </c>
      <c r="D4168" s="2" t="str">
        <f>'[1]2025年已发货'!D:D</f>
        <v>吨</v>
      </c>
      <c r="E4168" s="2">
        <f>'[1]2025年已发货'!E:E</f>
        <v>70</v>
      </c>
      <c r="F4168" s="4">
        <f>'[1]2025年已发货'!F:F</f>
        <v>45828</v>
      </c>
      <c r="G4168" s="2" t="str">
        <f>'[1]2025年已发货'!G:G</f>
        <v>（中核中原-温江北林医养综合体项目）四川省成都市温江区万春大道第三人民医院东</v>
      </c>
      <c r="H4168" s="2" t="str">
        <f>'[1]2025年已发货'!H:H</f>
        <v>蔡杰</v>
      </c>
      <c r="I4168" s="2">
        <f>'[1]2025年已发货'!I:I</f>
        <v>18875129329</v>
      </c>
      <c r="J4168" s="2" vm="1" t="e">
        <f>_xlfn._xlws.FILTER(辅助信息!D:D,辅助信息!G:G=G4168)</f>
        <v>#VALUE!</v>
      </c>
    </row>
    <row r="4169" spans="1:10">
      <c r="A4169" s="2" t="str">
        <f>'[1]2025年已发货'!A:A</f>
        <v>海南海控</v>
      </c>
      <c r="B4169" s="2" t="str">
        <f>'[1]2025年已发货'!B:B</f>
        <v>高线</v>
      </c>
      <c r="C4169" s="2" t="str">
        <f>'[1]2025年已发货'!C:C</f>
        <v>HPB300Ф12</v>
      </c>
      <c r="D4169" s="2" t="str">
        <f>'[1]2025年已发货'!D:D</f>
        <v>吨</v>
      </c>
      <c r="E4169" s="2">
        <f>'[1]2025年已发货'!E:E</f>
        <v>35</v>
      </c>
      <c r="F4169" s="4">
        <f>'[1]2025年已发货'!F:F</f>
        <v>45828</v>
      </c>
      <c r="G4169" s="2" t="str">
        <f>'[1]2025年已发货'!G:G</f>
        <v>（中铁六局呼和公司康新高速TJ4-2标）四川省甘孜藏族自治州康定市新都桥镇东俄罗三村中建八局搅拌站旁</v>
      </c>
      <c r="H4169" s="2" t="str">
        <f>'[1]2025年已发货'!H:H</f>
        <v>王坤</v>
      </c>
      <c r="I4169" s="2">
        <f>'[1]2025年已发货'!I:I</f>
        <v>15647490007</v>
      </c>
      <c r="J4169" s="2" vm="1" t="e">
        <f>_xlfn._xlws.FILTER(辅助信息!D:D,辅助信息!G:G=G4169)</f>
        <v>#VALUE!</v>
      </c>
    </row>
    <row r="4170" spans="1:10">
      <c r="A4170" s="2" t="str">
        <f>'[1]2025年已发货'!A:A</f>
        <v>润耀</v>
      </c>
      <c r="B4170" s="2" t="str">
        <f>'[1]2025年已发货'!B:B</f>
        <v>盘螺</v>
      </c>
      <c r="C4170" s="2" t="str">
        <f>'[1]2025年已发货'!C:C</f>
        <v>HRB400E Φ8</v>
      </c>
      <c r="D4170" s="2" t="str">
        <f>'[1]2025年已发货'!D:D</f>
        <v>吨</v>
      </c>
      <c r="E4170" s="2">
        <f>'[1]2025年已发货'!E:E</f>
        <v>5</v>
      </c>
      <c r="F4170" s="4">
        <f>'[1]2025年已发货'!F:F</f>
        <v>45828</v>
      </c>
      <c r="G4170" s="2" t="str">
        <f>'[1]2025年已发货'!G:G</f>
        <v>（华西简阳西城嘉苑）四川省成都市简阳市简城街道高屋村</v>
      </c>
      <c r="H4170" s="2" t="str">
        <f>'[1]2025年已发货'!H:H</f>
        <v>张瀚镭</v>
      </c>
      <c r="I4170" s="2">
        <f>'[1]2025年已发货'!I:I</f>
        <v>15884666220</v>
      </c>
      <c r="J4170" s="2" t="str">
        <f>_xlfn._xlws.FILTER(辅助信息!D:D,辅助信息!G:G=G4170)</f>
        <v>华西简阳西城嘉苑</v>
      </c>
    </row>
    <row r="4171" spans="1:10">
      <c r="A4171" s="2" t="str">
        <f>'[1]2025年已发货'!A:A</f>
        <v>润耀</v>
      </c>
      <c r="B4171" s="2" t="str">
        <f>'[1]2025年已发货'!B:B</f>
        <v>螺纹钢</v>
      </c>
      <c r="C4171" s="2" t="str">
        <f>'[1]2025年已发货'!C:C</f>
        <v>HRB400E Φ14 9m</v>
      </c>
      <c r="D4171" s="2" t="str">
        <f>'[1]2025年已发货'!D:D</f>
        <v>吨</v>
      </c>
      <c r="E4171" s="2">
        <f>'[1]2025年已发货'!E:E</f>
        <v>66</v>
      </c>
      <c r="F4171" s="4">
        <f>'[1]2025年已发货'!F:F</f>
        <v>45828</v>
      </c>
      <c r="G4171" s="2" t="str">
        <f>'[1]2025年已发货'!G:G</f>
        <v>（华西简阳西城嘉苑）四川省成都市简阳市简城街道高屋村</v>
      </c>
      <c r="H4171" s="2" t="str">
        <f>'[1]2025年已发货'!H:H</f>
        <v>张瀚镭</v>
      </c>
      <c r="I4171" s="2">
        <f>'[1]2025年已发货'!I:I</f>
        <v>15884666220</v>
      </c>
      <c r="J4171" s="2" t="str">
        <f>_xlfn._xlws.FILTER(辅助信息!D:D,辅助信息!G:G=G4171)</f>
        <v>华西简阳西城嘉苑</v>
      </c>
    </row>
    <row r="4172" spans="1:10">
      <c r="A4172" s="2" t="str">
        <f>'[1]2025年已发货'!A:A</f>
        <v>润耀</v>
      </c>
      <c r="B4172" s="2" t="str">
        <f>'[1]2025年已发货'!B:B</f>
        <v>螺纹钢</v>
      </c>
      <c r="C4172" s="2" t="str">
        <f>'[1]2025年已发货'!C:C</f>
        <v>HRB400E Φ16 9m</v>
      </c>
      <c r="D4172" s="2" t="str">
        <f>'[1]2025年已发货'!D:D</f>
        <v>吨</v>
      </c>
      <c r="E4172" s="2">
        <f>'[1]2025年已发货'!E:E</f>
        <v>3</v>
      </c>
      <c r="F4172" s="4">
        <f>'[1]2025年已发货'!F:F</f>
        <v>45828</v>
      </c>
      <c r="G4172" s="2" t="str">
        <f>'[1]2025年已发货'!G:G</f>
        <v>（华西简阳西城嘉苑）四川省成都市简阳市简城街道高屋村</v>
      </c>
      <c r="H4172" s="2" t="str">
        <f>'[1]2025年已发货'!H:H</f>
        <v>张瀚镭</v>
      </c>
      <c r="I4172" s="2">
        <f>'[1]2025年已发货'!I:I</f>
        <v>15884666220</v>
      </c>
      <c r="J4172" s="2" t="str">
        <f>_xlfn._xlws.FILTER(辅助信息!D:D,辅助信息!G:G=G4172)</f>
        <v>华西简阳西城嘉苑</v>
      </c>
    </row>
    <row r="4173" spans="1:10">
      <c r="A4173" s="2" t="str">
        <f>'[1]2025年已发货'!A:A</f>
        <v>润耀</v>
      </c>
      <c r="B4173" s="2" t="str">
        <f>'[1]2025年已发货'!B:B</f>
        <v>螺纹钢</v>
      </c>
      <c r="C4173" s="2" t="str">
        <f>'[1]2025年已发货'!C:C</f>
        <v>HRB400E Φ18 9m</v>
      </c>
      <c r="D4173" s="2" t="str">
        <f>'[1]2025年已发货'!D:D</f>
        <v>吨</v>
      </c>
      <c r="E4173" s="2">
        <f>'[1]2025年已发货'!E:E</f>
        <v>3</v>
      </c>
      <c r="F4173" s="4">
        <f>'[1]2025年已发货'!F:F</f>
        <v>45828</v>
      </c>
      <c r="G4173" s="2" t="str">
        <f>'[1]2025年已发货'!G:G</f>
        <v>（华西简阳西城嘉苑）四川省成都市简阳市简城街道高屋村</v>
      </c>
      <c r="H4173" s="2" t="str">
        <f>'[1]2025年已发货'!H:H</f>
        <v>张瀚镭</v>
      </c>
      <c r="I4173" s="2">
        <f>'[1]2025年已发货'!I:I</f>
        <v>15884666220</v>
      </c>
      <c r="J4173" s="2" t="str">
        <f>_xlfn._xlws.FILTER(辅助信息!D:D,辅助信息!G:G=G4173)</f>
        <v>华西简阳西城嘉苑</v>
      </c>
    </row>
    <row r="4174" spans="1:10">
      <c r="A4174" s="2" t="str">
        <f>'[1]2025年已发货'!A:A</f>
        <v>润耀</v>
      </c>
      <c r="B4174" s="2" t="str">
        <f>'[1]2025年已发货'!B:B</f>
        <v>螺纹钢</v>
      </c>
      <c r="C4174" s="2" t="str">
        <f>'[1]2025年已发货'!C:C</f>
        <v>HRB400E Φ20 9m</v>
      </c>
      <c r="D4174" s="2" t="str">
        <f>'[1]2025年已发货'!D:D</f>
        <v>吨</v>
      </c>
      <c r="E4174" s="2">
        <f>'[1]2025年已发货'!E:E</f>
        <v>21</v>
      </c>
      <c r="F4174" s="4">
        <f>'[1]2025年已发货'!F:F</f>
        <v>45828</v>
      </c>
      <c r="G4174" s="2" t="str">
        <f>'[1]2025年已发货'!G:G</f>
        <v>（华西简阳西城嘉苑）四川省成都市简阳市简城街道高屋村</v>
      </c>
      <c r="H4174" s="2" t="str">
        <f>'[1]2025年已发货'!H:H</f>
        <v>张瀚镭</v>
      </c>
      <c r="I4174" s="2">
        <f>'[1]2025年已发货'!I:I</f>
        <v>15884666220</v>
      </c>
      <c r="J4174" s="2" t="str">
        <f>_xlfn._xlws.FILTER(辅助信息!D:D,辅助信息!G:G=G4174)</f>
        <v>华西简阳西城嘉苑</v>
      </c>
    </row>
    <row r="4175" spans="1:10">
      <c r="A4175" s="2" t="str">
        <f>'[1]2025年已发货'!A:A</f>
        <v>润耀</v>
      </c>
      <c r="B4175" s="2" t="str">
        <f>'[1]2025年已发货'!B:B</f>
        <v>螺纹钢</v>
      </c>
      <c r="C4175" s="2" t="str">
        <f>'[1]2025年已发货'!C:C</f>
        <v>HRB400E Φ22 9m</v>
      </c>
      <c r="D4175" s="2" t="str">
        <f>'[1]2025年已发货'!D:D</f>
        <v>吨</v>
      </c>
      <c r="E4175" s="2">
        <f>'[1]2025年已发货'!E:E</f>
        <v>3</v>
      </c>
      <c r="F4175" s="4">
        <f>'[1]2025年已发货'!F:F</f>
        <v>45828</v>
      </c>
      <c r="G4175" s="2" t="str">
        <f>'[1]2025年已发货'!G:G</f>
        <v>（华西简阳西城嘉苑）四川省成都市简阳市简城街道高屋村</v>
      </c>
      <c r="H4175" s="2" t="str">
        <f>'[1]2025年已发货'!H:H</f>
        <v>张瀚镭</v>
      </c>
      <c r="I4175" s="2">
        <f>'[1]2025年已发货'!I:I</f>
        <v>15884666220</v>
      </c>
      <c r="J4175" s="2" t="str">
        <f>_xlfn._xlws.FILTER(辅助信息!D:D,辅助信息!G:G=G4175)</f>
        <v>华西简阳西城嘉苑</v>
      </c>
    </row>
    <row r="4176" spans="1:10">
      <c r="A4176" s="2" t="str">
        <f>'[1]2025年已发货'!A:A</f>
        <v>润耀</v>
      </c>
      <c r="B4176" s="2" t="str">
        <f>'[1]2025年已发货'!B:B</f>
        <v>螺纹钢</v>
      </c>
      <c r="C4176" s="2" t="str">
        <f>'[1]2025年已发货'!C:C</f>
        <v>HRB400E Φ25 9m</v>
      </c>
      <c r="D4176" s="2" t="str">
        <f>'[1]2025年已发货'!D:D</f>
        <v>吨</v>
      </c>
      <c r="E4176" s="2">
        <f>'[1]2025年已发货'!E:E</f>
        <v>5</v>
      </c>
      <c r="F4176" s="4">
        <f>'[1]2025年已发货'!F:F</f>
        <v>45828</v>
      </c>
      <c r="G4176" s="2" t="str">
        <f>'[1]2025年已发货'!G:G</f>
        <v>（华西简阳西城嘉苑）四川省成都市简阳市简城街道高屋村</v>
      </c>
      <c r="H4176" s="2" t="str">
        <f>'[1]2025年已发货'!H:H</f>
        <v>张瀚镭</v>
      </c>
      <c r="I4176" s="2">
        <f>'[1]2025年已发货'!I:I</f>
        <v>15884666220</v>
      </c>
      <c r="J4176" s="2" t="str">
        <f>_xlfn._xlws.FILTER(辅助信息!D:D,辅助信息!G:G=G4176)</f>
        <v>华西简阳西城嘉苑</v>
      </c>
    </row>
    <row r="4177" spans="1:10">
      <c r="A4177" s="2" t="str">
        <f>'[1]2025年已发货'!A:A</f>
        <v>润耀</v>
      </c>
      <c r="B4177" s="2" t="str">
        <f>'[1]2025年已发货'!B:B</f>
        <v>盘螺</v>
      </c>
      <c r="C4177" s="2" t="str">
        <f>'[1]2025年已发货'!C:C</f>
        <v>HRB400E Φ8</v>
      </c>
      <c r="D4177" s="2" t="str">
        <f>'[1]2025年已发货'!D:D</f>
        <v>吨</v>
      </c>
      <c r="E4177" s="2">
        <f>'[1]2025年已发货'!E:E</f>
        <v>7.5</v>
      </c>
      <c r="F4177" s="4">
        <f>'[1]2025年已发货'!F:F</f>
        <v>45828</v>
      </c>
      <c r="G4177" s="2" t="str">
        <f>'[1]2025年已发货'!G:G</f>
        <v>（华西萌海科创农业生态谷）成都市简阳市白金山水库</v>
      </c>
      <c r="H4177" s="2" t="str">
        <f>'[1]2025年已发货'!H:H</f>
        <v>石清国</v>
      </c>
      <c r="I4177" s="2">
        <f>'[1]2025年已发货'!I:I</f>
        <v>13458642015</v>
      </c>
      <c r="J4177" s="2" t="str">
        <f>_xlfn._xlws.FILTER(辅助信息!D:D,辅助信息!G:G=G4177)</f>
        <v>华西萌海-科创农业生态谷</v>
      </c>
    </row>
    <row r="4178" spans="1:10">
      <c r="A4178" s="2" t="str">
        <f>'[1]2025年已发货'!A:A</f>
        <v>润耀</v>
      </c>
      <c r="B4178" s="2" t="str">
        <f>'[1]2025年已发货'!B:B</f>
        <v>盘螺</v>
      </c>
      <c r="C4178" s="2" t="str">
        <f>'[1]2025年已发货'!C:C</f>
        <v>HRB400E Φ12</v>
      </c>
      <c r="D4178" s="2" t="str">
        <f>'[1]2025年已发货'!D:D</f>
        <v>吨</v>
      </c>
      <c r="E4178" s="2">
        <f>'[1]2025年已发货'!E:E</f>
        <v>5</v>
      </c>
      <c r="F4178" s="4">
        <f>'[1]2025年已发货'!F:F</f>
        <v>45828</v>
      </c>
      <c r="G4178" s="2" t="str">
        <f>'[1]2025年已发货'!G:G</f>
        <v>（华西萌海科创农业生态谷）成都市简阳市白金山水库</v>
      </c>
      <c r="H4178" s="2" t="str">
        <f>'[1]2025年已发货'!H:H</f>
        <v>石清国</v>
      </c>
      <c r="I4178" s="2">
        <f>'[1]2025年已发货'!I:I</f>
        <v>13458642015</v>
      </c>
      <c r="J4178" s="2" t="str">
        <f>_xlfn._xlws.FILTER(辅助信息!D:D,辅助信息!G:G=G4178)</f>
        <v>华西萌海-科创农业生态谷</v>
      </c>
    </row>
    <row r="4179" spans="1:10">
      <c r="A4179" s="2" t="str">
        <f>'[1]2025年已发货'!A:A</f>
        <v>润耀</v>
      </c>
      <c r="B4179" s="2" t="str">
        <f>'[1]2025年已发货'!B:B</f>
        <v>螺纹钢</v>
      </c>
      <c r="C4179" s="2" t="str">
        <f>'[1]2025年已发货'!C:C</f>
        <v>HRB400E Φ12 9m</v>
      </c>
      <c r="D4179" s="2" t="str">
        <f>'[1]2025年已发货'!D:D</f>
        <v>吨</v>
      </c>
      <c r="E4179" s="2">
        <f>'[1]2025年已发货'!E:E</f>
        <v>9</v>
      </c>
      <c r="F4179" s="4">
        <f>'[1]2025年已发货'!F:F</f>
        <v>45828</v>
      </c>
      <c r="G4179" s="2" t="str">
        <f>'[1]2025年已发货'!G:G</f>
        <v>（华西萌海科创农业生态谷）成都市简阳市白金山水库</v>
      </c>
      <c r="H4179" s="2" t="str">
        <f>'[1]2025年已发货'!H:H</f>
        <v>石清国</v>
      </c>
      <c r="I4179" s="2">
        <f>'[1]2025年已发货'!I:I</f>
        <v>13458642015</v>
      </c>
      <c r="J4179" s="2" t="str">
        <f>_xlfn._xlws.FILTER(辅助信息!D:D,辅助信息!G:G=G4179)</f>
        <v>华西萌海-科创农业生态谷</v>
      </c>
    </row>
    <row r="4180" spans="1:10">
      <c r="A4180" s="2" t="str">
        <f>'[1]2025年已发货'!A:A</f>
        <v>润耀</v>
      </c>
      <c r="B4180" s="2" t="str">
        <f>'[1]2025年已发货'!B:B</f>
        <v>螺纹钢</v>
      </c>
      <c r="C4180" s="2" t="str">
        <f>'[1]2025年已发货'!C:C</f>
        <v>HRB400E Φ14 9m</v>
      </c>
      <c r="D4180" s="2" t="str">
        <f>'[1]2025年已发货'!D:D</f>
        <v>吨</v>
      </c>
      <c r="E4180" s="2">
        <f>'[1]2025年已发货'!E:E</f>
        <v>3</v>
      </c>
      <c r="F4180" s="4">
        <f>'[1]2025年已发货'!F:F</f>
        <v>45828</v>
      </c>
      <c r="G4180" s="2" t="str">
        <f>'[1]2025年已发货'!G:G</f>
        <v>（华西萌海科创农业生态谷）成都市简阳市白金山水库</v>
      </c>
      <c r="H4180" s="2" t="str">
        <f>'[1]2025年已发货'!H:H</f>
        <v>石清国</v>
      </c>
      <c r="I4180" s="2">
        <f>'[1]2025年已发货'!I:I</f>
        <v>13458642015</v>
      </c>
      <c r="J4180" s="2" t="str">
        <f>_xlfn._xlws.FILTER(辅助信息!D:D,辅助信息!G:G=G4180)</f>
        <v>华西萌海-科创农业生态谷</v>
      </c>
    </row>
    <row r="4181" spans="1:10">
      <c r="A4181" s="2" t="str">
        <f>'[1]2025年已发货'!A:A</f>
        <v>润耀</v>
      </c>
      <c r="B4181" s="2" t="str">
        <f>'[1]2025年已发货'!B:B</f>
        <v>螺纹钢</v>
      </c>
      <c r="C4181" s="2" t="str">
        <f>'[1]2025年已发货'!C:C</f>
        <v>HRB400E Φ16 9m</v>
      </c>
      <c r="D4181" s="2" t="str">
        <f>'[1]2025年已发货'!D:D</f>
        <v>吨</v>
      </c>
      <c r="E4181" s="2">
        <f>'[1]2025年已发货'!E:E</f>
        <v>3</v>
      </c>
      <c r="F4181" s="4">
        <f>'[1]2025年已发货'!F:F</f>
        <v>45828</v>
      </c>
      <c r="G4181" s="2" t="str">
        <f>'[1]2025年已发货'!G:G</f>
        <v>（华西萌海科创农业生态谷）成都市简阳市白金山水库</v>
      </c>
      <c r="H4181" s="2" t="str">
        <f>'[1]2025年已发货'!H:H</f>
        <v>石清国</v>
      </c>
      <c r="I4181" s="2">
        <f>'[1]2025年已发货'!I:I</f>
        <v>13458642015</v>
      </c>
      <c r="J4181" s="2" t="str">
        <f>_xlfn._xlws.FILTER(辅助信息!D:D,辅助信息!G:G=G4181)</f>
        <v>华西萌海-科创农业生态谷</v>
      </c>
    </row>
    <row r="4182" spans="1:10">
      <c r="A4182" s="2" t="str">
        <f>'[1]2025年已发货'!A:A</f>
        <v>润耀</v>
      </c>
      <c r="B4182" s="2" t="str">
        <f>'[1]2025年已发货'!B:B</f>
        <v>螺纹钢</v>
      </c>
      <c r="C4182" s="2" t="str">
        <f>'[1]2025年已发货'!C:C</f>
        <v>HRB400E Φ20 9m</v>
      </c>
      <c r="D4182" s="2" t="str">
        <f>'[1]2025年已发货'!D:D</f>
        <v>吨</v>
      </c>
      <c r="E4182" s="2">
        <f>'[1]2025年已发货'!E:E</f>
        <v>3</v>
      </c>
      <c r="F4182" s="4">
        <f>'[1]2025年已发货'!F:F</f>
        <v>45828</v>
      </c>
      <c r="G4182" s="2" t="str">
        <f>'[1]2025年已发货'!G:G</f>
        <v>（华西萌海科创农业生态谷）成都市简阳市白金山水库</v>
      </c>
      <c r="H4182" s="2" t="str">
        <f>'[1]2025年已发货'!H:H</f>
        <v>石清国</v>
      </c>
      <c r="I4182" s="2">
        <f>'[1]2025年已发货'!I:I</f>
        <v>13458642015</v>
      </c>
      <c r="J4182" s="2" t="str">
        <f>_xlfn._xlws.FILTER(辅助信息!D:D,辅助信息!G:G=G4182)</f>
        <v>华西萌海-科创农业生态谷</v>
      </c>
    </row>
    <row r="4183" spans="1:10">
      <c r="A4183" s="2" t="str">
        <f>'[1]2025年已发货'!A:A</f>
        <v>润耀</v>
      </c>
      <c r="B4183" s="2" t="str">
        <f>'[1]2025年已发货'!B:B</f>
        <v>螺纹钢</v>
      </c>
      <c r="C4183" s="2" t="str">
        <f>'[1]2025年已发货'!C:C</f>
        <v>HRB400E Φ22 9m</v>
      </c>
      <c r="D4183" s="2" t="str">
        <f>'[1]2025年已发货'!D:D</f>
        <v>吨</v>
      </c>
      <c r="E4183" s="2">
        <f>'[1]2025年已发货'!E:E</f>
        <v>3</v>
      </c>
      <c r="F4183" s="4">
        <f>'[1]2025年已发货'!F:F</f>
        <v>45828</v>
      </c>
      <c r="G4183" s="2" t="str">
        <f>'[1]2025年已发货'!G:G</f>
        <v>（华西萌海科创农业生态谷）成都市简阳市白金山水库</v>
      </c>
      <c r="H4183" s="2" t="str">
        <f>'[1]2025年已发货'!H:H</f>
        <v>石清国</v>
      </c>
      <c r="I4183" s="2">
        <f>'[1]2025年已发货'!I:I</f>
        <v>13458642015</v>
      </c>
      <c r="J4183" s="2" t="str">
        <f>_xlfn._xlws.FILTER(辅助信息!D:D,辅助信息!G:G=G4183)</f>
        <v>华西萌海-科创农业生态谷</v>
      </c>
    </row>
    <row r="4184" spans="1:10">
      <c r="A4184" s="2" t="str">
        <f>'[1]2025年已发货'!A:A</f>
        <v>润耀</v>
      </c>
      <c r="B4184" s="2" t="str">
        <f>'[1]2025年已发货'!B:B</f>
        <v>螺纹钢</v>
      </c>
      <c r="C4184" s="2" t="str">
        <f>'[1]2025年已发货'!C:C</f>
        <v>HRB400E Φ28 9m</v>
      </c>
      <c r="D4184" s="2" t="str">
        <f>'[1]2025年已发货'!D:D</f>
        <v>吨</v>
      </c>
      <c r="E4184" s="2">
        <f>'[1]2025年已发货'!E:E</f>
        <v>3</v>
      </c>
      <c r="F4184" s="4">
        <f>'[1]2025年已发货'!F:F</f>
        <v>45828</v>
      </c>
      <c r="G4184" s="2" t="str">
        <f>'[1]2025年已发货'!G:G</f>
        <v>（华西萌海科创农业生态谷）成都市简阳市白金山水库</v>
      </c>
      <c r="H4184" s="2" t="str">
        <f>'[1]2025年已发货'!H:H</f>
        <v>石清国</v>
      </c>
      <c r="I4184" s="2">
        <f>'[1]2025年已发货'!I:I</f>
        <v>13458642015</v>
      </c>
      <c r="J4184" s="2" t="str">
        <f>_xlfn._xlws.FILTER(辅助信息!D:D,辅助信息!G:G=G4184)</f>
        <v>华西萌海-科创农业生态谷</v>
      </c>
    </row>
    <row r="4185" spans="1:10">
      <c r="A4185" s="2" t="str">
        <f>'[1]2025年已发货'!A:A</f>
        <v>润耀</v>
      </c>
      <c r="B4185" s="2" t="str">
        <f>'[1]2025年已发货'!B:B</f>
        <v>螺纹钢</v>
      </c>
      <c r="C4185" s="2" t="str">
        <f>'[1]2025年已发货'!C:C</f>
        <v>HRB500E Φ20</v>
      </c>
      <c r="D4185" s="2" t="str">
        <f>'[1]2025年已发货'!D:D</f>
        <v>吨</v>
      </c>
      <c r="E4185" s="2">
        <f>'[1]2025年已发货'!E:E</f>
        <v>6</v>
      </c>
      <c r="F4185" s="4">
        <f>'[1]2025年已发货'!F:F</f>
        <v>45828</v>
      </c>
      <c r="G4185" s="2" t="str">
        <f>'[1]2025年已发货'!G:G</f>
        <v>（华西萌海科创农业生态谷）成都市简阳市白金山水库</v>
      </c>
      <c r="H4185" s="2" t="str">
        <f>'[1]2025年已发货'!H:H</f>
        <v>石清国</v>
      </c>
      <c r="I4185" s="2">
        <f>'[1]2025年已发货'!I:I</f>
        <v>13458642015</v>
      </c>
      <c r="J4185" s="2" t="str">
        <f>_xlfn._xlws.FILTER(辅助信息!D:D,辅助信息!G:G=G4185)</f>
        <v>华西萌海-科创农业生态谷</v>
      </c>
    </row>
    <row r="4186" spans="1:10">
      <c r="A4186" s="2" t="str">
        <f>'[1]2025年已发货'!A:A</f>
        <v>润耀</v>
      </c>
      <c r="B4186" s="2" t="str">
        <f>'[1]2025年已发货'!B:B</f>
        <v>螺纹钢</v>
      </c>
      <c r="C4186" s="2" t="str">
        <f>'[1]2025年已发货'!C:C</f>
        <v>HRB500E Φ22</v>
      </c>
      <c r="D4186" s="2" t="str">
        <f>'[1]2025年已发货'!D:D</f>
        <v>吨</v>
      </c>
      <c r="E4186" s="2">
        <f>'[1]2025年已发货'!E:E</f>
        <v>6</v>
      </c>
      <c r="F4186" s="4">
        <f>'[1]2025年已发货'!F:F</f>
        <v>45828</v>
      </c>
      <c r="G4186" s="2" t="str">
        <f>'[1]2025年已发货'!G:G</f>
        <v>（华西萌海科创农业生态谷）成都市简阳市白金山水库</v>
      </c>
      <c r="H4186" s="2" t="str">
        <f>'[1]2025年已发货'!H:H</f>
        <v>石清国</v>
      </c>
      <c r="I4186" s="2">
        <f>'[1]2025年已发货'!I:I</f>
        <v>13458642015</v>
      </c>
      <c r="J4186" s="2" t="str">
        <f>_xlfn._xlws.FILTER(辅助信息!D:D,辅助信息!G:G=G4186)</f>
        <v>华西萌海-科创农业生态谷</v>
      </c>
    </row>
    <row r="4187" spans="1:10">
      <c r="A4187" s="2" t="str">
        <f>'[1]2025年已发货'!A:A</f>
        <v>润耀</v>
      </c>
      <c r="B4187" s="2" t="str">
        <f>'[1]2025年已发货'!B:B</f>
        <v>螺纹钢</v>
      </c>
      <c r="C4187" s="2" t="str">
        <f>'[1]2025年已发货'!C:C</f>
        <v>HRB500E Φ25</v>
      </c>
      <c r="D4187" s="2" t="str">
        <f>'[1]2025年已发货'!D:D</f>
        <v>吨</v>
      </c>
      <c r="E4187" s="2">
        <f>'[1]2025年已发货'!E:E</f>
        <v>21</v>
      </c>
      <c r="F4187" s="4">
        <f>'[1]2025年已发货'!F:F</f>
        <v>45828</v>
      </c>
      <c r="G4187" s="2" t="str">
        <f>'[1]2025年已发货'!G:G</f>
        <v>（华西萌海科创农业生态谷）成都市简阳市白金山水库</v>
      </c>
      <c r="H4187" s="2" t="str">
        <f>'[1]2025年已发货'!H:H</f>
        <v>石清国</v>
      </c>
      <c r="I4187" s="2">
        <f>'[1]2025年已发货'!I:I</f>
        <v>13458642015</v>
      </c>
      <c r="J4187" s="2" t="str">
        <f>_xlfn._xlws.FILTER(辅助信息!D:D,辅助信息!G:G=G4187)</f>
        <v>华西萌海-科创农业生态谷</v>
      </c>
    </row>
    <row r="4188" spans="1:10">
      <c r="A4188" s="2" t="str">
        <f>'[1]2025年已发货'!A:A</f>
        <v>润耀</v>
      </c>
      <c r="B4188" s="2" t="str">
        <f>'[1]2025年已发货'!B:B</f>
        <v>盘螺</v>
      </c>
      <c r="C4188" s="2" t="str">
        <f>'[1]2025年已发货'!C:C</f>
        <v>HRB400E Φ8</v>
      </c>
      <c r="D4188" s="2" t="str">
        <f>'[1]2025年已发货'!D:D</f>
        <v>吨</v>
      </c>
      <c r="E4188" s="2">
        <f>'[1]2025年已发货'!E:E</f>
        <v>26.5</v>
      </c>
      <c r="F4188" s="4">
        <f>'[1]2025年已发货'!F:F</f>
        <v>45828</v>
      </c>
      <c r="G4188" s="2" t="str">
        <f>'[1]2025年已发货'!G:G</f>
        <v>（华西萌海科创农业生态谷）成都市简阳市白金山水库</v>
      </c>
      <c r="H4188" s="2" t="str">
        <f>'[1]2025年已发货'!H:H</f>
        <v>石清国</v>
      </c>
      <c r="I4188" s="2">
        <f>'[1]2025年已发货'!I:I</f>
        <v>13458642015</v>
      </c>
      <c r="J4188" s="2" t="str">
        <f>_xlfn._xlws.FILTER(辅助信息!D:D,辅助信息!G:G=G4188)</f>
        <v>华西萌海-科创农业生态谷</v>
      </c>
    </row>
    <row r="4189" spans="1:10">
      <c r="A4189" s="2" t="str">
        <f>'[1]2025年已发货'!A:A</f>
        <v>润耀</v>
      </c>
      <c r="B4189" s="2" t="str">
        <f>'[1]2025年已发货'!B:B</f>
        <v>盘螺</v>
      </c>
      <c r="C4189" s="2" t="str">
        <f>'[1]2025年已发货'!C:C</f>
        <v>HRB400E Φ10</v>
      </c>
      <c r="D4189" s="2" t="str">
        <f>'[1]2025年已发货'!D:D</f>
        <v>吨</v>
      </c>
      <c r="E4189" s="2">
        <f>'[1]2025年已发货'!E:E</f>
        <v>10</v>
      </c>
      <c r="F4189" s="4">
        <f>'[1]2025年已发货'!F:F</f>
        <v>45828</v>
      </c>
      <c r="G4189" s="2" t="str">
        <f>'[1]2025年已发货'!G:G</f>
        <v>（华西萌海科创农业生态谷）成都市简阳市白金山水库</v>
      </c>
      <c r="H4189" s="2" t="str">
        <f>'[1]2025年已发货'!H:H</f>
        <v>石清国</v>
      </c>
      <c r="I4189" s="2">
        <f>'[1]2025年已发货'!I:I</f>
        <v>13458642015</v>
      </c>
      <c r="J4189" s="2" t="str">
        <f>_xlfn._xlws.FILTER(辅助信息!D:D,辅助信息!G:G=G4189)</f>
        <v>华西萌海-科创农业生态谷</v>
      </c>
    </row>
    <row r="4190" spans="1:10">
      <c r="A4190" s="2" t="str">
        <f>'[1]2025年已发货'!A:A</f>
        <v>山东高速</v>
      </c>
      <c r="B4190" s="2" t="str">
        <f>'[1]2025年已发货'!B:B</f>
        <v>螺纹钢</v>
      </c>
      <c r="C4190" s="2" t="str">
        <f>'[1]2025年已发货'!C:C</f>
        <v>HRB400E Φ22 9m</v>
      </c>
      <c r="D4190" s="2" t="str">
        <f>'[1]2025年已发货'!D:D</f>
        <v>吨</v>
      </c>
      <c r="E4190" s="2">
        <f>'[1]2025年已发货'!E:E</f>
        <v>18</v>
      </c>
      <c r="F4190" s="4">
        <f>'[1]2025年已发货'!F:F</f>
        <v>45829</v>
      </c>
      <c r="G4190" s="2" t="str">
        <f>'[1]2025年已发货'!G:G</f>
        <v>（中铁二局-成渝扩容4标）四川省成都市简阳市杨家镇桐子湾村二局拌合站</v>
      </c>
      <c r="H4190" s="2" t="str">
        <f>'[1]2025年已发货'!H:H</f>
        <v>陈钢</v>
      </c>
      <c r="I4190" s="2">
        <f>'[1]2025年已发货'!I:I</f>
        <v>13018165813</v>
      </c>
      <c r="J4190" s="2" vm="1" t="e">
        <f>_xlfn._xlws.FILTER(辅助信息!D:D,辅助信息!G:G=G4190)</f>
        <v>#VALUE!</v>
      </c>
    </row>
    <row r="4191" spans="1:10">
      <c r="A4191" s="2" t="str">
        <f>'[1]2025年已发货'!A:A</f>
        <v>山东高速</v>
      </c>
      <c r="B4191" s="2" t="str">
        <f>'[1]2025年已发货'!B:B</f>
        <v>螺纹钢</v>
      </c>
      <c r="C4191" s="2" t="str">
        <f>'[1]2025年已发货'!C:C</f>
        <v>HRB400E Φ16 12m</v>
      </c>
      <c r="D4191" s="2" t="str">
        <f>'[1]2025年已发货'!D:D</f>
        <v>吨</v>
      </c>
      <c r="E4191" s="2">
        <f>'[1]2025年已发货'!E:E</f>
        <v>18</v>
      </c>
      <c r="F4191" s="4">
        <f>'[1]2025年已发货'!F:F</f>
        <v>45829</v>
      </c>
      <c r="G4191" s="2" t="str">
        <f>'[1]2025年已发货'!G:G</f>
        <v>（中铁二局-成渝扩容4标）四川省成都市简阳市杨家镇桐子湾村二局拌合站</v>
      </c>
      <c r="H4191" s="2" t="str">
        <f>'[1]2025年已发货'!H:H</f>
        <v>陈钢</v>
      </c>
      <c r="I4191" s="2">
        <f>'[1]2025年已发货'!I:I</f>
        <v>13018165813</v>
      </c>
      <c r="J4191" s="2" vm="1" t="e">
        <f>_xlfn._xlws.FILTER(辅助信息!D:D,辅助信息!G:G=G4191)</f>
        <v>#VALUE!</v>
      </c>
    </row>
    <row r="4192" spans="1:10">
      <c r="A4192" s="2" t="str">
        <f>'[1]2025年已发货'!A:A</f>
        <v>山东高速</v>
      </c>
      <c r="B4192" s="2" t="str">
        <f>'[1]2025年已发货'!B:B</f>
        <v>螺纹钢</v>
      </c>
      <c r="C4192" s="2" t="str">
        <f>'[1]2025年已发货'!C:C</f>
        <v>HRB400E Φ28 9m</v>
      </c>
      <c r="D4192" s="2" t="str">
        <f>'[1]2025年已发货'!D:D</f>
        <v>吨</v>
      </c>
      <c r="E4192" s="2">
        <f>'[1]2025年已发货'!E:E</f>
        <v>35</v>
      </c>
      <c r="F4192" s="4">
        <f>'[1]2025年已发货'!F:F</f>
        <v>45829</v>
      </c>
      <c r="G4192" s="2" t="str">
        <f>'[1]2025年已发货'!G:G</f>
        <v>（中铁二局-成渝扩容4标）四川省成都市简阳市杨家镇桐子湾村二局拌合站</v>
      </c>
      <c r="H4192" s="2" t="str">
        <f>'[1]2025年已发货'!H:H</f>
        <v>陈钢</v>
      </c>
      <c r="I4192" s="2">
        <f>'[1]2025年已发货'!I:I</f>
        <v>13018165813</v>
      </c>
      <c r="J4192" s="2" vm="1" t="e">
        <f>_xlfn._xlws.FILTER(辅助信息!D:D,辅助信息!G:G=G4192)</f>
        <v>#VALUE!</v>
      </c>
    </row>
    <row r="4193" spans="1:10">
      <c r="A4193" s="2" t="str">
        <f>'[1]2025年已发货'!A:A</f>
        <v>湖北商贸</v>
      </c>
      <c r="B4193" s="2" t="str">
        <f>'[1]2025年已发货'!B:B</f>
        <v>高线</v>
      </c>
      <c r="C4193" s="2" t="str">
        <f>'[1]2025年已发货'!C:C</f>
        <v>HPB300Φ8</v>
      </c>
      <c r="D4193" s="2" t="str">
        <f>'[1]2025年已发货'!D:D</f>
        <v>吨</v>
      </c>
      <c r="E4193" s="2">
        <f>'[1]2025年已发货'!E:E</f>
        <v>35</v>
      </c>
      <c r="F4193" s="4">
        <f>'[1]2025年已发货'!F:F</f>
        <v>45829</v>
      </c>
      <c r="G4193" s="2" t="str">
        <f>'[1]2025年已发货'!G:G</f>
        <v>（中铁北京局-资乐高速6标）四川省乐山市市中区土主镇资乐高速TJ6标项目试验室</v>
      </c>
      <c r="H4193" s="2" t="str">
        <f>'[1]2025年已发货'!H:H</f>
        <v>刘岩</v>
      </c>
      <c r="I4193" s="2">
        <f>'[1]2025年已发货'!I:I</f>
        <v>18543566469</v>
      </c>
      <c r="J4193" s="2" vm="1" t="e">
        <f>_xlfn._xlws.FILTER(辅助信息!D:D,辅助信息!G:G=G4193)</f>
        <v>#VALUE!</v>
      </c>
    </row>
    <row r="4194" spans="1:10">
      <c r="A4194" s="2" t="str">
        <f>'[1]2025年已发货'!A:A</f>
        <v>润耀</v>
      </c>
      <c r="B4194" s="2" t="str">
        <f>'[1]2025年已发货'!B:B</f>
        <v>盘螺</v>
      </c>
      <c r="C4194" s="2" t="str">
        <f>'[1]2025年已发货'!C:C</f>
        <v>HRB400E Φ12</v>
      </c>
      <c r="D4194" s="2" t="str">
        <f>'[1]2025年已发货'!D:D</f>
        <v>吨</v>
      </c>
      <c r="E4194" s="2">
        <f>'[1]2025年已发货'!E:E</f>
        <v>35</v>
      </c>
      <c r="F4194" s="4">
        <f>'[1]2025年已发货'!F:F</f>
        <v>45829</v>
      </c>
      <c r="G4194" s="2" t="str">
        <f>'[1]2025年已发货'!G:G</f>
        <v>（中铁北京局-资乐高速6标）四川省乐山市市中区土主镇资乐高速TJ6标项目试验室</v>
      </c>
      <c r="H4194" s="2" t="str">
        <f>'[1]2025年已发货'!H:H</f>
        <v>刘岩</v>
      </c>
      <c r="I4194" s="2">
        <f>'[1]2025年已发货'!I:I</f>
        <v>18543566469</v>
      </c>
      <c r="J4194" s="2" vm="1" t="e">
        <f>_xlfn._xlws.FILTER(辅助信息!D:D,辅助信息!G:G=G4194)</f>
        <v>#VALUE!</v>
      </c>
    </row>
    <row r="4195" spans="1:10">
      <c r="A4195" s="2" t="str">
        <f>'[1]2025年已发货'!A:A</f>
        <v>润耀</v>
      </c>
      <c r="B4195" s="2" t="str">
        <f>'[1]2025年已发货'!B:B</f>
        <v>螺纹钢</v>
      </c>
      <c r="C4195" s="2" t="str">
        <f>'[1]2025年已发货'!C:C</f>
        <v>HRB400E Φ12 12m</v>
      </c>
      <c r="D4195" s="2" t="str">
        <f>'[1]2025年已发货'!D:D</f>
        <v>吨</v>
      </c>
      <c r="E4195" s="2">
        <f>'[1]2025年已发货'!E:E</f>
        <v>18</v>
      </c>
      <c r="F4195" s="4">
        <f>'[1]2025年已发货'!F:F</f>
        <v>45829</v>
      </c>
      <c r="G4195" s="2" t="str">
        <f>'[1]2025年已发货'!G:G</f>
        <v>（中铁北京局-资乐高速6标）四川省乐山市市中区土主镇资乐高速TJ6标项目试验室</v>
      </c>
      <c r="H4195" s="2" t="str">
        <f>'[1]2025年已发货'!H:H</f>
        <v>刘岩</v>
      </c>
      <c r="I4195" s="2">
        <f>'[1]2025年已发货'!I:I</f>
        <v>18543566469</v>
      </c>
      <c r="J4195" s="2" vm="1" t="e">
        <f>_xlfn._xlws.FILTER(辅助信息!D:D,辅助信息!G:G=G4195)</f>
        <v>#VALUE!</v>
      </c>
    </row>
    <row r="4196" spans="1:10">
      <c r="A4196" s="2" t="str">
        <f>'[1]2025年已发货'!A:A</f>
        <v>润耀</v>
      </c>
      <c r="B4196" s="2" t="str">
        <f>'[1]2025年已发货'!B:B</f>
        <v>螺纹钢</v>
      </c>
      <c r="C4196" s="2" t="str">
        <f>'[1]2025年已发货'!C:C</f>
        <v>HRB400E Φ16 9m</v>
      </c>
      <c r="D4196" s="2" t="str">
        <f>'[1]2025年已发货'!D:D</f>
        <v>吨</v>
      </c>
      <c r="E4196" s="2">
        <f>'[1]2025年已发货'!E:E</f>
        <v>18</v>
      </c>
      <c r="F4196" s="4">
        <f>'[1]2025年已发货'!F:F</f>
        <v>45829</v>
      </c>
      <c r="G4196" s="2" t="str">
        <f>'[1]2025年已发货'!G:G</f>
        <v>（中铁北京局-资乐高速6标）四川省乐山市市中区土主镇资乐高速TJ6标项目试验室</v>
      </c>
      <c r="H4196" s="2" t="str">
        <f>'[1]2025年已发货'!H:H</f>
        <v>刘岩</v>
      </c>
      <c r="I4196" s="2">
        <f>'[1]2025年已发货'!I:I</f>
        <v>18543566469</v>
      </c>
      <c r="J4196" s="2" vm="1" t="e">
        <f>_xlfn._xlws.FILTER(辅助信息!D:D,辅助信息!G:G=G4196)</f>
        <v>#VALUE!</v>
      </c>
    </row>
    <row r="4197" spans="1:10">
      <c r="A4197" s="2" t="str">
        <f>'[1]2025年已发货'!A:A</f>
        <v>海南海控</v>
      </c>
      <c r="B4197" s="2" t="str">
        <f>'[1]2025年已发货'!B:B</f>
        <v>螺纹钢</v>
      </c>
      <c r="C4197" s="2" t="str">
        <f>'[1]2025年已发货'!C:C</f>
        <v>HRB400EФ20*9m</v>
      </c>
      <c r="D4197" s="2" t="str">
        <f>'[1]2025年已发货'!D:D</f>
        <v>吨</v>
      </c>
      <c r="E4197" s="2">
        <f>'[1]2025年已发货'!E:E</f>
        <v>35</v>
      </c>
      <c r="F4197" s="4">
        <f>'[1]2025年已发货'!F:F</f>
        <v>45829</v>
      </c>
      <c r="G4197" s="2" t="str">
        <f>'[1]2025年已发货'!G:G</f>
        <v>（中铁八局康新高速TJ4-1标）四川省甘孜州康定市新都桥镇超限载检测站</v>
      </c>
      <c r="H4197" s="2" t="str">
        <f>'[1]2025年已发货'!H:H</f>
        <v>刘俊</v>
      </c>
      <c r="I4197" s="2">
        <f>'[1]2025年已发货'!I:I</f>
        <v>18587764925</v>
      </c>
      <c r="J4197" s="2" vm="1" t="e">
        <f>_xlfn._xlws.FILTER(辅助信息!D:D,辅助信息!G:G=G4197)</f>
        <v>#VALUE!</v>
      </c>
    </row>
    <row r="4198" spans="1:10">
      <c r="A4198" s="2" t="str">
        <f>'[1]2025年已发货'!A:A</f>
        <v>达钢</v>
      </c>
      <c r="B4198" s="2" t="str">
        <f>'[1]2025年已发货'!B:B</f>
        <v>盘螺</v>
      </c>
      <c r="C4198" s="2" t="str">
        <f>'[1]2025年已发货'!C:C</f>
        <v>HRB400E Φ6</v>
      </c>
      <c r="D4198" s="2" t="str">
        <f>'[1]2025年已发货'!D:D</f>
        <v>吨</v>
      </c>
      <c r="E4198" s="2">
        <f>'[1]2025年已发货'!E:E</f>
        <v>2.5</v>
      </c>
      <c r="F4198" s="4">
        <f>'[1]2025年已发货'!F:F</f>
        <v>45830</v>
      </c>
      <c r="G4198" s="2" t="str">
        <f>'[1]2025年已发货'!G:G</f>
        <v>（华西简阳西城嘉苑）四川省成都市简阳市简城街道高屋村</v>
      </c>
      <c r="H4198" s="2" t="str">
        <f>'[1]2025年已发货'!H:H</f>
        <v>张瀚镭</v>
      </c>
      <c r="I4198" s="2">
        <f>'[1]2025年已发货'!I:I</f>
        <v>15884666220</v>
      </c>
      <c r="J4198" s="2" t="str">
        <f>_xlfn._xlws.FILTER(辅助信息!D:D,辅助信息!G:G=G4198)</f>
        <v>华西简阳西城嘉苑</v>
      </c>
    </row>
    <row r="4199" spans="1:10">
      <c r="A4199" s="2" t="str">
        <f>'[1]2025年已发货'!A:A</f>
        <v>达钢</v>
      </c>
      <c r="B4199" s="2" t="str">
        <f>'[1]2025年已发货'!B:B</f>
        <v>盘螺</v>
      </c>
      <c r="C4199" s="2" t="str">
        <f>'[1]2025年已发货'!C:C</f>
        <v>HRB400E Φ8</v>
      </c>
      <c r="D4199" s="2" t="str">
        <f>'[1]2025年已发货'!D:D</f>
        <v>吨</v>
      </c>
      <c r="E4199" s="2">
        <f>'[1]2025年已发货'!E:E</f>
        <v>27</v>
      </c>
      <c r="F4199" s="4">
        <f>'[1]2025年已发货'!F:F</f>
        <v>45830</v>
      </c>
      <c r="G4199" s="2" t="str">
        <f>'[1]2025年已发货'!G:G</f>
        <v>（华西简阳西城嘉苑）四川省成都市简阳市简城街道高屋村</v>
      </c>
      <c r="H4199" s="2" t="str">
        <f>'[1]2025年已发货'!H:H</f>
        <v>张瀚镭</v>
      </c>
      <c r="I4199" s="2">
        <f>'[1]2025年已发货'!I:I</f>
        <v>15884666220</v>
      </c>
      <c r="J4199" s="2" t="str">
        <f>_xlfn._xlws.FILTER(辅助信息!D:D,辅助信息!G:G=G4199)</f>
        <v>华西简阳西城嘉苑</v>
      </c>
    </row>
    <row r="4200" spans="1:10">
      <c r="A4200" s="2" t="str">
        <f>'[1]2025年已发货'!A:A</f>
        <v>达钢</v>
      </c>
      <c r="B4200" s="2" t="str">
        <f>'[1]2025年已发货'!B:B</f>
        <v>盘螺</v>
      </c>
      <c r="C4200" s="2" t="str">
        <f>'[1]2025年已发货'!C:C</f>
        <v>HRB400E Φ10</v>
      </c>
      <c r="D4200" s="2" t="str">
        <f>'[1]2025年已发货'!D:D</f>
        <v>吨</v>
      </c>
      <c r="E4200" s="2">
        <f>'[1]2025年已发货'!E:E</f>
        <v>46</v>
      </c>
      <c r="F4200" s="4">
        <f>'[1]2025年已发货'!F:F</f>
        <v>45830</v>
      </c>
      <c r="G4200" s="2" t="str">
        <f>'[1]2025年已发货'!G:G</f>
        <v>（华西简阳西城嘉苑）四川省成都市简阳市简城街道高屋村</v>
      </c>
      <c r="H4200" s="2" t="str">
        <f>'[1]2025年已发货'!H:H</f>
        <v>张瀚镭</v>
      </c>
      <c r="I4200" s="2">
        <f>'[1]2025年已发货'!I:I</f>
        <v>15884666220</v>
      </c>
      <c r="J4200" s="2" t="str">
        <f>_xlfn._xlws.FILTER(辅助信息!D:D,辅助信息!G:G=G4200)</f>
        <v>华西简阳西城嘉苑</v>
      </c>
    </row>
    <row r="4201" spans="1:10">
      <c r="A4201" s="2" t="str">
        <f>'[1]2025年已发货'!A:A</f>
        <v>达钢</v>
      </c>
      <c r="B4201" s="2" t="str">
        <f>'[1]2025年已发货'!B:B</f>
        <v>螺纹钢</v>
      </c>
      <c r="C4201" s="2" t="str">
        <f>'[1]2025年已发货'!C:C</f>
        <v>HRB400E Φ14 9m</v>
      </c>
      <c r="D4201" s="2" t="str">
        <f>'[1]2025年已发货'!D:D</f>
        <v>吨</v>
      </c>
      <c r="E4201" s="2">
        <f>'[1]2025年已发货'!E:E</f>
        <v>30</v>
      </c>
      <c r="F4201" s="4">
        <f>'[1]2025年已发货'!F:F</f>
        <v>45830</v>
      </c>
      <c r="G4201" s="2" t="str">
        <f>'[1]2025年已发货'!G:G</f>
        <v>（华西简阳西城嘉苑）四川省成都市简阳市简城街道高屋村</v>
      </c>
      <c r="H4201" s="2" t="str">
        <f>'[1]2025年已发货'!H:H</f>
        <v>张瀚镭</v>
      </c>
      <c r="I4201" s="2">
        <f>'[1]2025年已发货'!I:I</f>
        <v>15884666220</v>
      </c>
      <c r="J4201" s="2" t="str">
        <f>_xlfn._xlws.FILTER(辅助信息!D:D,辅助信息!G:G=G4201)</f>
        <v>华西简阳西城嘉苑</v>
      </c>
    </row>
    <row r="4202" spans="1:10">
      <c r="A4202" s="2" t="str">
        <f>'[1]2025年已发货'!A:A</f>
        <v>达钢</v>
      </c>
      <c r="B4202" s="2" t="str">
        <f>'[1]2025年已发货'!B:B</f>
        <v>螺纹钢</v>
      </c>
      <c r="C4202" s="2" t="str">
        <f>'[1]2025年已发货'!C:C</f>
        <v>HRB400E Φ16 9m</v>
      </c>
      <c r="D4202" s="2" t="str">
        <f>'[1]2025年已发货'!D:D</f>
        <v>吨</v>
      </c>
      <c r="E4202" s="2">
        <f>'[1]2025年已发货'!E:E</f>
        <v>30</v>
      </c>
      <c r="F4202" s="4">
        <f>'[1]2025年已发货'!F:F</f>
        <v>45830</v>
      </c>
      <c r="G4202" s="2" t="str">
        <f>'[1]2025年已发货'!G:G</f>
        <v>（华西简阳西城嘉苑）四川省成都市简阳市简城街道高屋村</v>
      </c>
      <c r="H4202" s="2" t="str">
        <f>'[1]2025年已发货'!H:H</f>
        <v>张瀚镭</v>
      </c>
      <c r="I4202" s="2">
        <f>'[1]2025年已发货'!I:I</f>
        <v>15884666220</v>
      </c>
      <c r="J4202" s="2" t="str">
        <f>_xlfn._xlws.FILTER(辅助信息!D:D,辅助信息!G:G=G4202)</f>
        <v>华西简阳西城嘉苑</v>
      </c>
    </row>
    <row r="4203" spans="1:10">
      <c r="A4203" s="2" t="str">
        <f>'[1]2025年已发货'!A:A</f>
        <v>达钢</v>
      </c>
      <c r="B4203" s="2" t="str">
        <f>'[1]2025年已发货'!B:B</f>
        <v>螺纹钢</v>
      </c>
      <c r="C4203" s="2" t="str">
        <f>'[1]2025年已发货'!C:C</f>
        <v>HRB400E Φ18 9m</v>
      </c>
      <c r="D4203" s="2" t="str">
        <f>'[1]2025年已发货'!D:D</f>
        <v>吨</v>
      </c>
      <c r="E4203" s="2">
        <f>'[1]2025年已发货'!E:E</f>
        <v>3</v>
      </c>
      <c r="F4203" s="4">
        <f>'[1]2025年已发货'!F:F</f>
        <v>45830</v>
      </c>
      <c r="G4203" s="2" t="str">
        <f>'[1]2025年已发货'!G:G</f>
        <v>（华西简阳西城嘉苑）四川省成都市简阳市简城街道高屋村</v>
      </c>
      <c r="H4203" s="2" t="str">
        <f>'[1]2025年已发货'!H:H</f>
        <v>张瀚镭</v>
      </c>
      <c r="I4203" s="2">
        <f>'[1]2025年已发货'!I:I</f>
        <v>15884666220</v>
      </c>
      <c r="J4203" s="2" t="str">
        <f>_xlfn._xlws.FILTER(辅助信息!D:D,辅助信息!G:G=G4203)</f>
        <v>华西简阳西城嘉苑</v>
      </c>
    </row>
    <row r="4204" spans="1:10">
      <c r="A4204" s="2" t="str">
        <f>'[1]2025年已发货'!A:A</f>
        <v>达钢</v>
      </c>
      <c r="B4204" s="2" t="str">
        <f>'[1]2025年已发货'!B:B</f>
        <v>螺纹钢</v>
      </c>
      <c r="C4204" s="2" t="str">
        <f>'[1]2025年已发货'!C:C</f>
        <v>HRB400E Φ22 9m</v>
      </c>
      <c r="D4204" s="2" t="str">
        <f>'[1]2025年已发货'!D:D</f>
        <v>吨</v>
      </c>
      <c r="E4204" s="2">
        <f>'[1]2025年已发货'!E:E</f>
        <v>6</v>
      </c>
      <c r="F4204" s="4">
        <f>'[1]2025年已发货'!F:F</f>
        <v>45830</v>
      </c>
      <c r="G4204" s="2" t="str">
        <f>'[1]2025年已发货'!G:G</f>
        <v>（华西简阳西城嘉苑）四川省成都市简阳市简城街道高屋村</v>
      </c>
      <c r="H4204" s="2" t="str">
        <f>'[1]2025年已发货'!H:H</f>
        <v>张瀚镭</v>
      </c>
      <c r="I4204" s="2">
        <f>'[1]2025年已发货'!I:I</f>
        <v>15884666220</v>
      </c>
      <c r="J4204" s="2" t="str">
        <f>_xlfn._xlws.FILTER(辅助信息!D:D,辅助信息!G:G=G4204)</f>
        <v>华西简阳西城嘉苑</v>
      </c>
    </row>
    <row r="4205" spans="1:10">
      <c r="A4205" s="2" t="str">
        <f>'[1]2025年已发货'!A:A</f>
        <v>晋邦</v>
      </c>
      <c r="B4205" s="2" t="str">
        <f>'[1]2025年已发货'!B:B</f>
        <v>盘螺</v>
      </c>
      <c r="C4205" s="2" t="str">
        <f>'[1]2025年已发货'!C:C</f>
        <v>HRB400E Φ8</v>
      </c>
      <c r="D4205" s="2" t="str">
        <f>'[1]2025年已发货'!D:D</f>
        <v>吨</v>
      </c>
      <c r="E4205" s="2">
        <f>'[1]2025年已发货'!E:E</f>
        <v>35</v>
      </c>
      <c r="F4205" s="4">
        <f>'[1]2025年已发货'!F:F</f>
        <v>45830</v>
      </c>
      <c r="G4205" s="2" t="str">
        <f>'[1]2025年已发货'!G:G</f>
        <v>（商投建工达州中医药科技园-4工区-7号楼）达州市通川区达州中医药职业学院犀牛大道北段</v>
      </c>
      <c r="H4205" s="2" t="str">
        <f>'[1]2025年已发货'!H:H</f>
        <v>张扬</v>
      </c>
      <c r="I4205" s="2">
        <f>'[1]2025年已发货'!I:I</f>
        <v>18381904567</v>
      </c>
      <c r="J4205" s="2" t="str">
        <f>_xlfn._xlws.FILTER(辅助信息!D:D,辅助信息!G:G=G4205)</f>
        <v>商投建工达州中医药科技园</v>
      </c>
    </row>
    <row r="4206" spans="1:10">
      <c r="A4206" s="2" t="str">
        <f>'[1]2025年已发货'!A:A</f>
        <v>德胜恒嘉</v>
      </c>
      <c r="B4206" s="2" t="str">
        <f>'[1]2025年已发货'!B:B</f>
        <v>螺纹钢</v>
      </c>
      <c r="C4206" s="2" t="str">
        <f>'[1]2025年已发货'!C:C</f>
        <v>HRB400EФ28*9m</v>
      </c>
      <c r="D4206" s="2" t="str">
        <f>'[1]2025年已发货'!D:D</f>
        <v>吨</v>
      </c>
      <c r="E4206" s="2">
        <f>'[1]2025年已发货'!E:E</f>
        <v>30</v>
      </c>
      <c r="F4206" s="4">
        <f>'[1]2025年已发货'!F:F</f>
        <v>45830</v>
      </c>
      <c r="G4206" s="2" t="str">
        <f>'[1]2025年已发货'!G:G</f>
        <v>（中铁六局呼和公司康新高速TJ4-2标）四川省甘孜藏族自治州康定市新都桥镇东俄罗三村中建八局搅拌站旁</v>
      </c>
      <c r="H4206" s="2" t="str">
        <f>'[1]2025年已发货'!H:H</f>
        <v>王龙</v>
      </c>
      <c r="I4206" s="2">
        <f>'[1]2025年已发货'!I:I</f>
        <v>18809490151</v>
      </c>
      <c r="J4206" s="2" vm="1" t="e">
        <f>_xlfn._xlws.FILTER(辅助信息!D:D,辅助信息!G:G=G4206)</f>
        <v>#VALUE!</v>
      </c>
    </row>
    <row r="4207" spans="1:10">
      <c r="A4207" s="2" t="str">
        <f>'[1]2025年已发货'!A:A</f>
        <v>德胜恒嘉</v>
      </c>
      <c r="B4207" s="2" t="str">
        <f>'[1]2025年已发货'!B:B</f>
        <v>螺纹钢</v>
      </c>
      <c r="C4207" s="2" t="str">
        <f>'[1]2025年已发货'!C:C</f>
        <v>HRB400EФ22*9mm</v>
      </c>
      <c r="D4207" s="2" t="str">
        <f>'[1]2025年已发货'!D:D</f>
        <v>吨</v>
      </c>
      <c r="E4207" s="2">
        <f>'[1]2025年已发货'!E:E</f>
        <v>5</v>
      </c>
      <c r="F4207" s="4">
        <f>'[1]2025年已发货'!F:F</f>
        <v>45830</v>
      </c>
      <c r="G4207" s="2" t="str">
        <f>'[1]2025年已发货'!G:G</f>
        <v>（中铁六局呼和公司康新高速TJ4-2标）四川省甘孜藏族自治州康定市新都桥镇东俄罗三村中建八局搅拌站旁</v>
      </c>
      <c r="H4207" s="2" t="str">
        <f>'[1]2025年已发货'!H:H</f>
        <v>王龙</v>
      </c>
      <c r="I4207" s="2">
        <f>'[1]2025年已发货'!I:I</f>
        <v>18809490151</v>
      </c>
      <c r="J4207" s="2" vm="1" t="e">
        <f>_xlfn._xlws.FILTER(辅助信息!D:D,辅助信息!G:G=G4207)</f>
        <v>#VALUE!</v>
      </c>
    </row>
    <row r="4208" spans="1:10">
      <c r="A4208" s="2" t="str">
        <f>'[1]2025年已发货'!A:A</f>
        <v>晋邦</v>
      </c>
      <c r="B4208" s="2" t="str">
        <f>'[1]2025年已发货'!B:B</f>
        <v>螺纹钢</v>
      </c>
      <c r="C4208" s="2" t="str">
        <f>'[1]2025年已发货'!C:C</f>
        <v>HRB500E Φ20</v>
      </c>
      <c r="D4208" s="2" t="str">
        <f>'[1]2025年已发货'!D:D</f>
        <v>吨</v>
      </c>
      <c r="E4208" s="2">
        <f>'[1]2025年已发货'!E:E</f>
        <v>8</v>
      </c>
      <c r="F4208" s="4">
        <f>'[1]2025年已发货'!F:F</f>
        <v>45830</v>
      </c>
      <c r="G4208" s="2" t="str">
        <f>'[1]2025年已发货'!G:G</f>
        <v>（四川商建-射洪城乡一体化项目）遂宁市射洪市忠新幼儿园北侧约220米新溪小区</v>
      </c>
      <c r="H4208" s="2" t="str">
        <f>'[1]2025年已发货'!H:H</f>
        <v>柏子刚</v>
      </c>
      <c r="I4208" s="2">
        <f>'[1]2025年已发货'!I:I</f>
        <v>15692885305</v>
      </c>
      <c r="J4208" s="2" t="str">
        <f>_xlfn._xlws.FILTER(辅助信息!D:D,辅助信息!G:G=G4208)</f>
        <v>四川商建
射洪城乡一体化项目</v>
      </c>
    </row>
    <row r="4209" spans="1:10">
      <c r="A4209" s="2" t="str">
        <f>'[1]2025年已发货'!A:A</f>
        <v>晋邦</v>
      </c>
      <c r="B4209" s="2" t="str">
        <f>'[1]2025年已发货'!B:B</f>
        <v>螺纹钢</v>
      </c>
      <c r="C4209" s="2" t="str">
        <f>'[1]2025年已发货'!C:C</f>
        <v>HRB500E Φ22</v>
      </c>
      <c r="D4209" s="2" t="str">
        <f>'[1]2025年已发货'!D:D</f>
        <v>吨</v>
      </c>
      <c r="E4209" s="2">
        <f>'[1]2025年已发货'!E:E</f>
        <v>5</v>
      </c>
      <c r="F4209" s="4">
        <f>'[1]2025年已发货'!F:F</f>
        <v>45830</v>
      </c>
      <c r="G4209" s="2" t="str">
        <f>'[1]2025年已发货'!G:G</f>
        <v>（四川商建-射洪城乡一体化项目）遂宁市射洪市忠新幼儿园北侧约220米新溪小区</v>
      </c>
      <c r="H4209" s="2" t="str">
        <f>'[1]2025年已发货'!H:H</f>
        <v>柏子刚</v>
      </c>
      <c r="I4209" s="2">
        <f>'[1]2025年已发货'!I:I</f>
        <v>15692885305</v>
      </c>
      <c r="J4209" s="2" t="str">
        <f>_xlfn._xlws.FILTER(辅助信息!D:D,辅助信息!G:G=G4209)</f>
        <v>四川商建
射洪城乡一体化项目</v>
      </c>
    </row>
    <row r="4210" spans="1:10">
      <c r="A4210" s="2" t="str">
        <f>'[1]2025年已发货'!A:A</f>
        <v>晋邦</v>
      </c>
      <c r="B4210" s="2" t="str">
        <f>'[1]2025年已发货'!B:B</f>
        <v>螺纹钢</v>
      </c>
      <c r="C4210" s="2" t="str">
        <f>'[1]2025年已发货'!C:C</f>
        <v>HRB500E Φ25</v>
      </c>
      <c r="D4210" s="2" t="str">
        <f>'[1]2025年已发货'!D:D</f>
        <v>吨</v>
      </c>
      <c r="E4210" s="2">
        <f>'[1]2025年已发货'!E:E</f>
        <v>22</v>
      </c>
      <c r="F4210" s="4">
        <f>'[1]2025年已发货'!F:F</f>
        <v>45830</v>
      </c>
      <c r="G4210" s="2" t="str">
        <f>'[1]2025年已发货'!G:G</f>
        <v>（四川商建-射洪城乡一体化项目）遂宁市射洪市忠新幼儿园北侧约220米新溪小区</v>
      </c>
      <c r="H4210" s="2" t="str">
        <f>'[1]2025年已发货'!H:H</f>
        <v>柏子刚</v>
      </c>
      <c r="I4210" s="2">
        <f>'[1]2025年已发货'!I:I</f>
        <v>15692885305</v>
      </c>
      <c r="J4210" s="2" t="str">
        <f>_xlfn._xlws.FILTER(辅助信息!D:D,辅助信息!G:G=G4210)</f>
        <v>四川商建
射洪城乡一体化项目</v>
      </c>
    </row>
    <row r="4211" spans="1:10">
      <c r="A4211" s="2" t="str">
        <f>'[1]2025年已发货'!A:A</f>
        <v>润耀</v>
      </c>
      <c r="B4211" s="2" t="str">
        <f>'[1]2025年已发货'!B:B</f>
        <v>螺纹钢</v>
      </c>
      <c r="C4211" s="2" t="str">
        <f>'[1]2025年已发货'!C:C</f>
        <v>HRB400E Φ12 9m</v>
      </c>
      <c r="D4211" s="2" t="str">
        <f>'[1]2025年已发货'!D:D</f>
        <v>吨</v>
      </c>
      <c r="E4211" s="2">
        <f>'[1]2025年已发货'!E:E</f>
        <v>10</v>
      </c>
      <c r="F4211" s="4">
        <f>'[1]2025年已发货'!F:F</f>
        <v>45831</v>
      </c>
      <c r="G4211" s="2" t="str">
        <f>'[1]2025年已发货'!G:G</f>
        <v>（北京工程局乐山机场项目）乐山市五通桥区冠英镇</v>
      </c>
      <c r="H4211" s="2" t="str">
        <f>'[1]2025年已发货'!H:H</f>
        <v>王治</v>
      </c>
      <c r="I4211" s="2">
        <f>'[1]2025年已发货'!I:I</f>
        <v>18811564698</v>
      </c>
      <c r="J4211" s="2" vm="1" t="e">
        <f>_xlfn._xlws.FILTER(辅助信息!D:D,辅助信息!G:G=G4211)</f>
        <v>#VALUE!</v>
      </c>
    </row>
    <row r="4212" spans="1:10">
      <c r="A4212" s="2" t="str">
        <f>'[1]2025年已发货'!A:A</f>
        <v>润耀</v>
      </c>
      <c r="B4212" s="2" t="str">
        <f>'[1]2025年已发货'!B:B</f>
        <v>盘螺</v>
      </c>
      <c r="C4212" s="2" t="str">
        <f>'[1]2025年已发货'!C:C</f>
        <v>HRB400E Φ8</v>
      </c>
      <c r="D4212" s="2" t="str">
        <f>'[1]2025年已发货'!D:D</f>
        <v>吨</v>
      </c>
      <c r="E4212" s="2">
        <f>'[1]2025年已发货'!E:E</f>
        <v>27</v>
      </c>
      <c r="F4212" s="4">
        <f>'[1]2025年已发货'!F:F</f>
        <v>45831</v>
      </c>
      <c r="G4212" s="2" t="str">
        <f>'[1]2025年已发货'!G:G</f>
        <v>（北京工程局乐山机场项目）乐山市五通桥区冠英镇</v>
      </c>
      <c r="H4212" s="2" t="str">
        <f>'[1]2025年已发货'!H:H</f>
        <v>王治</v>
      </c>
      <c r="I4212" s="2">
        <f>'[1]2025年已发货'!I:I</f>
        <v>18811564698</v>
      </c>
      <c r="J4212" s="2" vm="1" t="e">
        <f>_xlfn._xlws.FILTER(辅助信息!D:D,辅助信息!G:G=G4212)</f>
        <v>#VALUE!</v>
      </c>
    </row>
    <row r="4213" spans="1:10">
      <c r="A4213" s="2" t="str">
        <f>'[1]2025年已发货'!A:A</f>
        <v>润耀</v>
      </c>
      <c r="B4213" s="2" t="str">
        <f>'[1]2025年已发货'!B:B</f>
        <v>螺纹钢</v>
      </c>
      <c r="C4213" s="2" t="str">
        <f>'[1]2025年已发货'!C:C</f>
        <v>HRB500E Φ25 9m</v>
      </c>
      <c r="D4213" s="2" t="str">
        <f>'[1]2025年已发货'!D:D</f>
        <v>吨</v>
      </c>
      <c r="E4213" s="2">
        <f>'[1]2025年已发货'!E:E</f>
        <v>35</v>
      </c>
      <c r="F4213" s="4">
        <f>'[1]2025年已发货'!F:F</f>
        <v>45831</v>
      </c>
      <c r="G4213" s="2" t="str">
        <f>'[1]2025年已发货'!G:G</f>
        <v>（中铁广州局-资乐高速5标）四川省乐山市井研县希望大道116号</v>
      </c>
      <c r="H4213" s="2" t="str">
        <f>'[1]2025年已发货'!H:H</f>
        <v>廖俊杰</v>
      </c>
      <c r="I4213" s="2">
        <f>'[1]2025年已发货'!I:I</f>
        <v>15775100965</v>
      </c>
      <c r="J4213" s="2" vm="1" t="e">
        <f>_xlfn._xlws.FILTER(辅助信息!D:D,辅助信息!G:G=G4213)</f>
        <v>#VALUE!</v>
      </c>
    </row>
    <row r="4214" spans="1:10">
      <c r="A4214" s="2" t="str">
        <f>'[1]2025年已发货'!A:A</f>
        <v>湖北商贸</v>
      </c>
      <c r="B4214" s="2" t="str">
        <f>'[1]2025年已发货'!B:B</f>
        <v>螺纹钢</v>
      </c>
      <c r="C4214" s="2" t="str">
        <f>'[1]2025年已发货'!C:C</f>
        <v>HRB500E Φ25 9m</v>
      </c>
      <c r="D4214" s="2" t="str">
        <f>'[1]2025年已发货'!D:D</f>
        <v>吨</v>
      </c>
      <c r="E4214" s="2">
        <f>'[1]2025年已发货'!E:E</f>
        <v>35</v>
      </c>
      <c r="F4214" s="4">
        <f>'[1]2025年已发货'!F:F</f>
        <v>45831</v>
      </c>
      <c r="G4214" s="2" t="str">
        <f>'[1]2025年已发货'!G:G</f>
        <v>（中铁广州局-资乐高速5标）四川省乐山市井研县希望大道116号</v>
      </c>
      <c r="H4214" s="2" t="str">
        <f>'[1]2025年已发货'!H:H</f>
        <v>廖俊杰</v>
      </c>
      <c r="I4214" s="2">
        <f>'[1]2025年已发货'!I:I</f>
        <v>15775100965</v>
      </c>
      <c r="J4214" s="2" vm="1" t="e">
        <f>_xlfn._xlws.FILTER(辅助信息!D:D,辅助信息!G:G=G4214)</f>
        <v>#VALUE!</v>
      </c>
    </row>
    <row r="4215" spans="1:10">
      <c r="A4215" s="2" t="str">
        <f>'[1]2025年已发货'!A:A</f>
        <v>钢固融</v>
      </c>
      <c r="B4215" s="2" t="str">
        <f>'[1]2025年已发货'!B:B</f>
        <v>高线</v>
      </c>
      <c r="C4215" s="2" t="str">
        <f>'[1]2025年已发货'!C:C</f>
        <v>HPB300Φ6</v>
      </c>
      <c r="D4215" s="2" t="str">
        <f>'[1]2025年已发货'!D:D</f>
        <v>吨</v>
      </c>
      <c r="E4215" s="2">
        <f>'[1]2025年已发货'!E:E</f>
        <v>2</v>
      </c>
      <c r="F4215" s="4">
        <f>'[1]2025年已发货'!F:F</f>
        <v>45831</v>
      </c>
      <c r="G4215" s="2" t="str">
        <f>'[1]2025年已发货'!G:G</f>
        <v>（五局新津tod项目）成都市新津区旭辉天府未来城南(华金路南)</v>
      </c>
      <c r="H4215" s="2" t="str">
        <f>'[1]2025年已发货'!H:H</f>
        <v>戴军</v>
      </c>
      <c r="I4215" s="2">
        <f>'[1]2025年已发货'!I:I</f>
        <v>15984585768</v>
      </c>
      <c r="J4215" s="2" vm="1" t="e">
        <f>_xlfn._xlws.FILTER(辅助信息!D:D,辅助信息!G:G=G4215)</f>
        <v>#VALUE!</v>
      </c>
    </row>
    <row r="4216" spans="1:10">
      <c r="A4216" s="2" t="str">
        <f>'[1]2025年已发货'!A:A</f>
        <v>钢固融</v>
      </c>
      <c r="B4216" s="2" t="str">
        <f>'[1]2025年已发货'!B:B</f>
        <v>高线</v>
      </c>
      <c r="C4216" s="2" t="str">
        <f>'[1]2025年已发货'!C:C</f>
        <v>HPB300Φ8</v>
      </c>
      <c r="D4216" s="2" t="str">
        <f>'[1]2025年已发货'!D:D</f>
        <v>吨</v>
      </c>
      <c r="E4216" s="2">
        <f>'[1]2025年已发货'!E:E</f>
        <v>2</v>
      </c>
      <c r="F4216" s="4">
        <f>'[1]2025年已发货'!F:F</f>
        <v>45831</v>
      </c>
      <c r="G4216" s="2" t="str">
        <f>'[1]2025年已发货'!G:G</f>
        <v>（五局新津tod项目）成都市新津区旭辉天府未来城南(华金路南)</v>
      </c>
      <c r="H4216" s="2" t="str">
        <f>'[1]2025年已发货'!H:H</f>
        <v>戴军</v>
      </c>
      <c r="I4216" s="2">
        <f>'[1]2025年已发货'!I:I</f>
        <v>15984585768</v>
      </c>
      <c r="J4216" s="2" vm="1" t="e">
        <f>_xlfn._xlws.FILTER(辅助信息!D:D,辅助信息!G:G=G4216)</f>
        <v>#VALUE!</v>
      </c>
    </row>
    <row r="4217" spans="1:10">
      <c r="A4217" s="2" t="str">
        <f>'[1]2025年已发货'!A:A</f>
        <v>钢固融</v>
      </c>
      <c r="B4217" s="2" t="str">
        <f>'[1]2025年已发货'!B:B</f>
        <v>盘螺</v>
      </c>
      <c r="C4217" s="2" t="str">
        <f>'[1]2025年已发货'!C:C</f>
        <v>HRB400E Φ6</v>
      </c>
      <c r="D4217" s="2" t="str">
        <f>'[1]2025年已发货'!D:D</f>
        <v>吨</v>
      </c>
      <c r="E4217" s="2">
        <f>'[1]2025年已发货'!E:E</f>
        <v>8</v>
      </c>
      <c r="F4217" s="4">
        <f>'[1]2025年已发货'!F:F</f>
        <v>45831</v>
      </c>
      <c r="G4217" s="2" t="str">
        <f>'[1]2025年已发货'!G:G</f>
        <v>（五局新津tod项目）成都市新津区旭辉天府未来城南(华金路南)</v>
      </c>
      <c r="H4217" s="2" t="str">
        <f>'[1]2025年已发货'!H:H</f>
        <v>戴军</v>
      </c>
      <c r="I4217" s="2">
        <f>'[1]2025年已发货'!I:I</f>
        <v>15984585768</v>
      </c>
      <c r="J4217" s="2" vm="1" t="e">
        <f>_xlfn._xlws.FILTER(辅助信息!D:D,辅助信息!G:G=G4217)</f>
        <v>#VALUE!</v>
      </c>
    </row>
    <row r="4218" spans="1:10">
      <c r="A4218" s="2" t="str">
        <f>'[1]2025年已发货'!A:A</f>
        <v>钢固融</v>
      </c>
      <c r="B4218" s="2" t="str">
        <f>'[1]2025年已发货'!B:B</f>
        <v>盘螺</v>
      </c>
      <c r="C4218" s="2" t="str">
        <f>'[1]2025年已发货'!C:C</f>
        <v>HRB400E Φ8</v>
      </c>
      <c r="D4218" s="2" t="str">
        <f>'[1]2025年已发货'!D:D</f>
        <v>吨</v>
      </c>
      <c r="E4218" s="2">
        <f>'[1]2025年已发货'!E:E</f>
        <v>32</v>
      </c>
      <c r="F4218" s="4">
        <f>'[1]2025年已发货'!F:F</f>
        <v>45831</v>
      </c>
      <c r="G4218" s="2" t="str">
        <f>'[1]2025年已发货'!G:G</f>
        <v>（五局新津tod项目）成都市新津区旭辉天府未来城南(华金路南)</v>
      </c>
      <c r="H4218" s="2" t="str">
        <f>'[1]2025年已发货'!H:H</f>
        <v>戴军</v>
      </c>
      <c r="I4218" s="2">
        <f>'[1]2025年已发货'!I:I</f>
        <v>15984585768</v>
      </c>
      <c r="J4218" s="2" vm="1" t="e">
        <f>_xlfn._xlws.FILTER(辅助信息!D:D,辅助信息!G:G=G4218)</f>
        <v>#VALUE!</v>
      </c>
    </row>
    <row r="4219" spans="1:10">
      <c r="A4219" s="2" t="str">
        <f>'[1]2025年已发货'!A:A</f>
        <v>钢固融</v>
      </c>
      <c r="B4219" s="2" t="str">
        <f>'[1]2025年已发货'!B:B</f>
        <v>盘螺</v>
      </c>
      <c r="C4219" s="2" t="str">
        <f>'[1]2025年已发货'!C:C</f>
        <v>HRB400E Φ10</v>
      </c>
      <c r="D4219" s="2" t="str">
        <f>'[1]2025年已发货'!D:D</f>
        <v>吨</v>
      </c>
      <c r="E4219" s="2">
        <f>'[1]2025年已发货'!E:E</f>
        <v>30</v>
      </c>
      <c r="F4219" s="4">
        <f>'[1]2025年已发货'!F:F</f>
        <v>45831</v>
      </c>
      <c r="G4219" s="2" t="str">
        <f>'[1]2025年已发货'!G:G</f>
        <v>（五局新津tod项目）成都市新津区旭辉天府未来城南(华金路南)</v>
      </c>
      <c r="H4219" s="2" t="str">
        <f>'[1]2025年已发货'!H:H</f>
        <v>戴军</v>
      </c>
      <c r="I4219" s="2">
        <f>'[1]2025年已发货'!I:I</f>
        <v>15984585768</v>
      </c>
      <c r="J4219" s="2" vm="1" t="e">
        <f>_xlfn._xlws.FILTER(辅助信息!D:D,辅助信息!G:G=G4219)</f>
        <v>#VALUE!</v>
      </c>
    </row>
    <row r="4220" spans="1:10">
      <c r="A4220" s="2" t="str">
        <f>'[1]2025年已发货'!A:A</f>
        <v>钢固融</v>
      </c>
      <c r="B4220" s="2" t="str">
        <f>'[1]2025年已发货'!B:B</f>
        <v>螺纹钢</v>
      </c>
      <c r="C4220" s="2" t="str">
        <f>'[1]2025年已发货'!C:C</f>
        <v>HRB400E Φ12 9m</v>
      </c>
      <c r="D4220" s="2" t="str">
        <f>'[1]2025年已发货'!D:D</f>
        <v>吨</v>
      </c>
      <c r="E4220" s="2">
        <f>'[1]2025年已发货'!E:E</f>
        <v>35</v>
      </c>
      <c r="F4220" s="4">
        <f>'[1]2025年已发货'!F:F</f>
        <v>45831</v>
      </c>
      <c r="G4220" s="2" t="str">
        <f>'[1]2025年已发货'!G:G</f>
        <v>（五局新津tod项目）成都市新津区旭辉天府未来城南(华金路南)</v>
      </c>
      <c r="H4220" s="2" t="str">
        <f>'[1]2025年已发货'!H:H</f>
        <v>戴军</v>
      </c>
      <c r="I4220" s="2">
        <f>'[1]2025年已发货'!I:I</f>
        <v>15984585768</v>
      </c>
      <c r="J4220" s="2" vm="1" t="e">
        <f>_xlfn._xlws.FILTER(辅助信息!D:D,辅助信息!G:G=G4220)</f>
        <v>#VALUE!</v>
      </c>
    </row>
    <row r="4221" spans="1:10">
      <c r="A4221" s="2" t="str">
        <f>'[1]2025年已发货'!A:A</f>
        <v>钢固融</v>
      </c>
      <c r="B4221" s="2" t="str">
        <f>'[1]2025年已发货'!B:B</f>
        <v>螺纹钢</v>
      </c>
      <c r="C4221" s="2" t="str">
        <f>'[1]2025年已发货'!C:C</f>
        <v>HRB400E Φ14 9m</v>
      </c>
      <c r="D4221" s="2" t="str">
        <f>'[1]2025年已发货'!D:D</f>
        <v>吨</v>
      </c>
      <c r="E4221" s="2">
        <f>'[1]2025年已发货'!E:E</f>
        <v>15</v>
      </c>
      <c r="F4221" s="4">
        <f>'[1]2025年已发货'!F:F</f>
        <v>45831</v>
      </c>
      <c r="G4221" s="2" t="str">
        <f>'[1]2025年已发货'!G:G</f>
        <v>（五局新津tod项目）成都市新津区旭辉天府未来城南(华金路南)</v>
      </c>
      <c r="H4221" s="2" t="str">
        <f>'[1]2025年已发货'!H:H</f>
        <v>戴军</v>
      </c>
      <c r="I4221" s="2">
        <f>'[1]2025年已发货'!I:I</f>
        <v>15984585768</v>
      </c>
      <c r="J4221" s="2" vm="1" t="e">
        <f>_xlfn._xlws.FILTER(辅助信息!D:D,辅助信息!G:G=G4221)</f>
        <v>#VALUE!</v>
      </c>
    </row>
    <row r="4222" spans="1:10">
      <c r="A4222" s="2" t="str">
        <f>'[1]2025年已发货'!A:A</f>
        <v>钢固融</v>
      </c>
      <c r="B4222" s="2" t="str">
        <f>'[1]2025年已发货'!B:B</f>
        <v>螺纹钢</v>
      </c>
      <c r="C4222" s="2" t="str">
        <f>'[1]2025年已发货'!C:C</f>
        <v>HRB400E Φ16 9m</v>
      </c>
      <c r="D4222" s="2" t="str">
        <f>'[1]2025年已发货'!D:D</f>
        <v>吨</v>
      </c>
      <c r="E4222" s="2">
        <f>'[1]2025年已发货'!E:E</f>
        <v>10</v>
      </c>
      <c r="F4222" s="4">
        <f>'[1]2025年已发货'!F:F</f>
        <v>45831</v>
      </c>
      <c r="G4222" s="2" t="str">
        <f>'[1]2025年已发货'!G:G</f>
        <v>（五局新津tod项目）成都市新津区旭辉天府未来城南(华金路南)</v>
      </c>
      <c r="H4222" s="2" t="str">
        <f>'[1]2025年已发货'!H:H</f>
        <v>戴军</v>
      </c>
      <c r="I4222" s="2">
        <f>'[1]2025年已发货'!I:I</f>
        <v>15984585768</v>
      </c>
      <c r="J4222" s="2" vm="1" t="e">
        <f>_xlfn._xlws.FILTER(辅助信息!D:D,辅助信息!G:G=G4222)</f>
        <v>#VALUE!</v>
      </c>
    </row>
    <row r="4223" spans="1:10">
      <c r="A4223" s="2" t="str">
        <f>'[1]2025年已发货'!A:A</f>
        <v>钢固融</v>
      </c>
      <c r="B4223" s="2" t="str">
        <f>'[1]2025年已发货'!B:B</f>
        <v>螺纹钢</v>
      </c>
      <c r="C4223" s="2" t="str">
        <f>'[1]2025年已发货'!C:C</f>
        <v>HRB400E Φ18 9m</v>
      </c>
      <c r="D4223" s="2" t="str">
        <f>'[1]2025年已发货'!D:D</f>
        <v>吨</v>
      </c>
      <c r="E4223" s="2">
        <f>'[1]2025年已发货'!E:E</f>
        <v>15</v>
      </c>
      <c r="F4223" s="4">
        <f>'[1]2025年已发货'!F:F</f>
        <v>45831</v>
      </c>
      <c r="G4223" s="2" t="str">
        <f>'[1]2025年已发货'!G:G</f>
        <v>（五局新津tod项目）成都市新津区旭辉天府未来城南(华金路南)</v>
      </c>
      <c r="H4223" s="2" t="str">
        <f>'[1]2025年已发货'!H:H</f>
        <v>戴军</v>
      </c>
      <c r="I4223" s="2">
        <f>'[1]2025年已发货'!I:I</f>
        <v>15984585768</v>
      </c>
      <c r="J4223" s="2" vm="1" t="e">
        <f>_xlfn._xlws.FILTER(辅助信息!D:D,辅助信息!G:G=G4223)</f>
        <v>#VALUE!</v>
      </c>
    </row>
    <row r="4224" spans="1:10">
      <c r="A4224" s="2" t="str">
        <f>'[1]2025年已发货'!A:A</f>
        <v>钢固融</v>
      </c>
      <c r="B4224" s="2" t="str">
        <f>'[1]2025年已发货'!B:B</f>
        <v>螺纹钢</v>
      </c>
      <c r="C4224" s="2" t="str">
        <f>'[1]2025年已发货'!C:C</f>
        <v>HRB400E Φ20 9m</v>
      </c>
      <c r="D4224" s="2" t="str">
        <f>'[1]2025年已发货'!D:D</f>
        <v>吨</v>
      </c>
      <c r="E4224" s="2">
        <f>'[1]2025年已发货'!E:E</f>
        <v>15</v>
      </c>
      <c r="F4224" s="4">
        <f>'[1]2025年已发货'!F:F</f>
        <v>45831</v>
      </c>
      <c r="G4224" s="2" t="str">
        <f>'[1]2025年已发货'!G:G</f>
        <v>（五局新津tod项目）成都市新津区旭辉天府未来城南(华金路南)</v>
      </c>
      <c r="H4224" s="2" t="str">
        <f>'[1]2025年已发货'!H:H</f>
        <v>戴军</v>
      </c>
      <c r="I4224" s="2">
        <f>'[1]2025年已发货'!I:I</f>
        <v>15984585768</v>
      </c>
      <c r="J4224" s="2" vm="1" t="e">
        <f>_xlfn._xlws.FILTER(辅助信息!D:D,辅助信息!G:G=G4224)</f>
        <v>#VALUE!</v>
      </c>
    </row>
    <row r="4225" spans="1:10">
      <c r="A4225" s="2" t="str">
        <f>'[1]2025年已发货'!A:A</f>
        <v>钢固融</v>
      </c>
      <c r="B4225" s="2" t="str">
        <f>'[1]2025年已发货'!B:B</f>
        <v>螺纹钢</v>
      </c>
      <c r="C4225" s="2" t="str">
        <f>'[1]2025年已发货'!C:C</f>
        <v>HRB400E Φ22 9m</v>
      </c>
      <c r="D4225" s="2" t="str">
        <f>'[1]2025年已发货'!D:D</f>
        <v>吨</v>
      </c>
      <c r="E4225" s="2">
        <f>'[1]2025年已发货'!E:E</f>
        <v>2.5</v>
      </c>
      <c r="F4225" s="4">
        <f>'[1]2025年已发货'!F:F</f>
        <v>45831</v>
      </c>
      <c r="G4225" s="2" t="str">
        <f>'[1]2025年已发货'!G:G</f>
        <v>（五局新津tod项目）成都市新津区旭辉天府未来城南(华金路南)</v>
      </c>
      <c r="H4225" s="2" t="str">
        <f>'[1]2025年已发货'!H:H</f>
        <v>戴军</v>
      </c>
      <c r="I4225" s="2">
        <f>'[1]2025年已发货'!I:I</f>
        <v>15984585768</v>
      </c>
      <c r="J4225" s="2" vm="1" t="e">
        <f>_xlfn._xlws.FILTER(辅助信息!D:D,辅助信息!G:G=G4225)</f>
        <v>#VALUE!</v>
      </c>
    </row>
    <row r="4226" spans="1:10">
      <c r="A4226" s="2" t="str">
        <f>'[1]2025年已发货'!A:A</f>
        <v>钢固融</v>
      </c>
      <c r="B4226" s="2" t="str">
        <f>'[1]2025年已发货'!B:B</f>
        <v>螺纹钢</v>
      </c>
      <c r="C4226" s="2" t="str">
        <f>'[1]2025年已发货'!C:C</f>
        <v>HRB400E Φ25 9m</v>
      </c>
      <c r="D4226" s="2" t="str">
        <f>'[1]2025年已发货'!D:D</f>
        <v>吨</v>
      </c>
      <c r="E4226" s="2">
        <f>'[1]2025年已发货'!E:E</f>
        <v>2.5</v>
      </c>
      <c r="F4226" s="4">
        <f>'[1]2025年已发货'!F:F</f>
        <v>45831</v>
      </c>
      <c r="G4226" s="2" t="str">
        <f>'[1]2025年已发货'!G:G</f>
        <v>（五局新津tod项目）成都市新津区旭辉天府未来城南(华金路南)</v>
      </c>
      <c r="H4226" s="2" t="str">
        <f>'[1]2025年已发货'!H:H</f>
        <v>戴军</v>
      </c>
      <c r="I4226" s="2">
        <f>'[1]2025年已发货'!I:I</f>
        <v>15984585768</v>
      </c>
      <c r="J4226" s="2" vm="1" t="e">
        <f>_xlfn._xlws.FILTER(辅助信息!D:D,辅助信息!G:G=G4226)</f>
        <v>#VALUE!</v>
      </c>
    </row>
    <row r="4227" spans="1:10">
      <c r="A4227" s="2" t="str">
        <f>'[1]2025年已发货'!A:A</f>
        <v>钢固融</v>
      </c>
      <c r="B4227" s="2" t="str">
        <f>'[1]2025年已发货'!B:B</f>
        <v>螺纹钢</v>
      </c>
      <c r="C4227" s="2" t="str">
        <f>'[1]2025年已发货'!C:C</f>
        <v>HRB500E Φ12 9m</v>
      </c>
      <c r="D4227" s="2" t="str">
        <f>'[1]2025年已发货'!D:D</f>
        <v>吨</v>
      </c>
      <c r="E4227" s="2">
        <f>'[1]2025年已发货'!E:E</f>
        <v>2.5</v>
      </c>
      <c r="F4227" s="4">
        <f>'[1]2025年已发货'!F:F</f>
        <v>45831</v>
      </c>
      <c r="G4227" s="2" t="str">
        <f>'[1]2025年已发货'!G:G</f>
        <v>（五局新津tod项目）成都市新津区旭辉天府未来城南(华金路南)</v>
      </c>
      <c r="H4227" s="2" t="str">
        <f>'[1]2025年已发货'!H:H</f>
        <v>戴军</v>
      </c>
      <c r="I4227" s="2">
        <f>'[1]2025年已发货'!I:I</f>
        <v>15984585768</v>
      </c>
      <c r="J4227" s="2" vm="1" t="e">
        <f>_xlfn._xlws.FILTER(辅助信息!D:D,辅助信息!G:G=G4227)</f>
        <v>#VALUE!</v>
      </c>
    </row>
    <row r="4228" spans="1:10">
      <c r="A4228" s="2" t="str">
        <f>'[1]2025年已发货'!A:A</f>
        <v>钢固融</v>
      </c>
      <c r="B4228" s="2" t="str">
        <f>'[1]2025年已发货'!B:B</f>
        <v>螺纹钢</v>
      </c>
      <c r="C4228" s="2" t="str">
        <f>'[1]2025年已发货'!C:C</f>
        <v>HRB500E Φ14 9m</v>
      </c>
      <c r="D4228" s="2" t="str">
        <f>'[1]2025年已发货'!D:D</f>
        <v>吨</v>
      </c>
      <c r="E4228" s="2">
        <f>'[1]2025年已发货'!E:E</f>
        <v>2.5</v>
      </c>
      <c r="F4228" s="4">
        <f>'[1]2025年已发货'!F:F</f>
        <v>45831</v>
      </c>
      <c r="G4228" s="2" t="str">
        <f>'[1]2025年已发货'!G:G</f>
        <v>（五局新津tod项目）成都市新津区旭辉天府未来城南(华金路南)</v>
      </c>
      <c r="H4228" s="2" t="str">
        <f>'[1]2025年已发货'!H:H</f>
        <v>戴军</v>
      </c>
      <c r="I4228" s="2">
        <f>'[1]2025年已发货'!I:I</f>
        <v>15984585768</v>
      </c>
      <c r="J4228" s="2" vm="1" t="e">
        <f>_xlfn._xlws.FILTER(辅助信息!D:D,辅助信息!G:G=G4228)</f>
        <v>#VALUE!</v>
      </c>
    </row>
    <row r="4229" spans="1:10">
      <c r="A4229" s="2" t="str">
        <f>'[1]2025年已发货'!A:A</f>
        <v>钢固融</v>
      </c>
      <c r="B4229" s="2" t="str">
        <f>'[1]2025年已发货'!B:B</f>
        <v>螺纹钢</v>
      </c>
      <c r="C4229" s="2" t="str">
        <f>'[1]2025年已发货'!C:C</f>
        <v>HRB500E Φ16 9m</v>
      </c>
      <c r="D4229" s="2" t="str">
        <f>'[1]2025年已发货'!D:D</f>
        <v>吨</v>
      </c>
      <c r="E4229" s="2">
        <f>'[1]2025年已发货'!E:E</f>
        <v>2.5</v>
      </c>
      <c r="F4229" s="4">
        <f>'[1]2025年已发货'!F:F</f>
        <v>45831</v>
      </c>
      <c r="G4229" s="2" t="str">
        <f>'[1]2025年已发货'!G:G</f>
        <v>（五局新津tod项目）成都市新津区旭辉天府未来城南(华金路南)</v>
      </c>
      <c r="H4229" s="2" t="str">
        <f>'[1]2025年已发货'!H:H</f>
        <v>戴军</v>
      </c>
      <c r="I4229" s="2">
        <f>'[1]2025年已发货'!I:I</f>
        <v>15984585768</v>
      </c>
      <c r="J4229" s="2" vm="1" t="e">
        <f>_xlfn._xlws.FILTER(辅助信息!D:D,辅助信息!G:G=G4229)</f>
        <v>#VALUE!</v>
      </c>
    </row>
    <row r="4230" spans="1:10">
      <c r="A4230" s="2" t="str">
        <f>'[1]2025年已发货'!A:A</f>
        <v>钢固融</v>
      </c>
      <c r="B4230" s="2" t="str">
        <f>'[1]2025年已发货'!B:B</f>
        <v>螺纹钢</v>
      </c>
      <c r="C4230" s="2" t="str">
        <f>'[1]2025年已发货'!C:C</f>
        <v>HRB500E Φ18 9m</v>
      </c>
      <c r="D4230" s="2" t="str">
        <f>'[1]2025年已发货'!D:D</f>
        <v>吨</v>
      </c>
      <c r="E4230" s="2">
        <f>'[1]2025年已发货'!E:E</f>
        <v>2.5</v>
      </c>
      <c r="F4230" s="4">
        <f>'[1]2025年已发货'!F:F</f>
        <v>45831</v>
      </c>
      <c r="G4230" s="2" t="str">
        <f>'[1]2025年已发货'!G:G</f>
        <v>（五局新津tod项目）成都市新津区旭辉天府未来城南(华金路南)</v>
      </c>
      <c r="H4230" s="2" t="str">
        <f>'[1]2025年已发货'!H:H</f>
        <v>戴军</v>
      </c>
      <c r="I4230" s="2">
        <f>'[1]2025年已发货'!I:I</f>
        <v>15984585768</v>
      </c>
      <c r="J4230" s="2" vm="1" t="e">
        <f>_xlfn._xlws.FILTER(辅助信息!D:D,辅助信息!G:G=G4230)</f>
        <v>#VALUE!</v>
      </c>
    </row>
    <row r="4231" spans="1:10">
      <c r="A4231" s="2" t="str">
        <f>'[1]2025年已发货'!A:A</f>
        <v>钢固融</v>
      </c>
      <c r="B4231" s="2" t="str">
        <f>'[1]2025年已发货'!B:B</f>
        <v>螺纹钢</v>
      </c>
      <c r="C4231" s="2" t="str">
        <f>'[1]2025年已发货'!C:C</f>
        <v>HRB500E Φ22 9m</v>
      </c>
      <c r="D4231" s="2" t="str">
        <f>'[1]2025年已发货'!D:D</f>
        <v>吨</v>
      </c>
      <c r="E4231" s="2">
        <f>'[1]2025年已发货'!E:E</f>
        <v>2.5</v>
      </c>
      <c r="F4231" s="4">
        <f>'[1]2025年已发货'!F:F</f>
        <v>45831</v>
      </c>
      <c r="G4231" s="2" t="str">
        <f>'[1]2025年已发货'!G:G</f>
        <v>（五局新津tod项目）成都市新津区旭辉天府未来城南(华金路南)</v>
      </c>
      <c r="H4231" s="2" t="str">
        <f>'[1]2025年已发货'!H:H</f>
        <v>戴军</v>
      </c>
      <c r="I4231" s="2">
        <f>'[1]2025年已发货'!I:I</f>
        <v>15984585768</v>
      </c>
      <c r="J4231" s="2" vm="1" t="e">
        <f>_xlfn._xlws.FILTER(辅助信息!D:D,辅助信息!G:G=G4231)</f>
        <v>#VALUE!</v>
      </c>
    </row>
    <row r="4232" spans="1:10">
      <c r="A4232" s="2" t="str">
        <f>'[1]2025年已发货'!A:A</f>
        <v>钢固融</v>
      </c>
      <c r="B4232" s="2" t="str">
        <f>'[1]2025年已发货'!B:B</f>
        <v>螺纹钢</v>
      </c>
      <c r="C4232" s="2" t="str">
        <f>'[1]2025年已发货'!C:C</f>
        <v>HRB500E Φ25 9m</v>
      </c>
      <c r="D4232" s="2" t="str">
        <f>'[1]2025年已发货'!D:D</f>
        <v>吨</v>
      </c>
      <c r="E4232" s="2">
        <f>'[1]2025年已发货'!E:E</f>
        <v>10</v>
      </c>
      <c r="F4232" s="4">
        <f>'[1]2025年已发货'!F:F</f>
        <v>45831</v>
      </c>
      <c r="G4232" s="2" t="str">
        <f>'[1]2025年已发货'!G:G</f>
        <v>（五局新津tod项目）成都市新津区旭辉天府未来城南(华金路南)</v>
      </c>
      <c r="H4232" s="2" t="str">
        <f>'[1]2025年已发货'!H:H</f>
        <v>戴军</v>
      </c>
      <c r="I4232" s="2">
        <f>'[1]2025年已发货'!I:I</f>
        <v>15984585768</v>
      </c>
      <c r="J4232" s="2" vm="1" t="e">
        <f>_xlfn._xlws.FILTER(辅助信息!D:D,辅助信息!G:G=G4232)</f>
        <v>#VALUE!</v>
      </c>
    </row>
    <row r="4233" spans="1:10">
      <c r="A4233" s="2" t="str">
        <f>'[1]2025年已发货'!A:A</f>
        <v>晋邦</v>
      </c>
      <c r="B4233" s="2" t="str">
        <f>'[1]2025年已发货'!B:B</f>
        <v>盘螺</v>
      </c>
      <c r="C4233" s="2" t="str">
        <f>'[1]2025年已发货'!C:C</f>
        <v>HRB400E Φ12</v>
      </c>
      <c r="D4233" s="2" t="str">
        <f>'[1]2025年已发货'!D:D</f>
        <v>吨</v>
      </c>
      <c r="E4233" s="2">
        <f>'[1]2025年已发货'!E:E</f>
        <v>27</v>
      </c>
      <c r="F4233" s="4">
        <f>'[1]2025年已发货'!F:F</f>
        <v>45831</v>
      </c>
      <c r="G4233" s="2" t="str">
        <f>'[1]2025年已发货'!G:G</f>
        <v>（华西简阳西城嘉苑）四川省成都市简阳市简城街道高屋村</v>
      </c>
      <c r="H4233" s="2" t="str">
        <f>'[1]2025年已发货'!H:H</f>
        <v>张瀚镭</v>
      </c>
      <c r="I4233" s="2">
        <f>'[1]2025年已发货'!I:I</f>
        <v>15884666220</v>
      </c>
      <c r="J4233" s="2" t="str">
        <f>_xlfn._xlws.FILTER(辅助信息!D:D,辅助信息!G:G=G4233)</f>
        <v>华西简阳西城嘉苑</v>
      </c>
    </row>
    <row r="4234" spans="1:10">
      <c r="A4234" s="2" t="str">
        <f>'[1]2025年已发货'!A:A</f>
        <v>晋邦</v>
      </c>
      <c r="B4234" s="2" t="str">
        <f>'[1]2025年已发货'!B:B</f>
        <v>螺纹钢</v>
      </c>
      <c r="C4234" s="2" t="str">
        <f>'[1]2025年已发货'!C:C</f>
        <v>HRB400E Φ16 9m</v>
      </c>
      <c r="D4234" s="2" t="str">
        <f>'[1]2025年已发货'!D:D</f>
        <v>吨</v>
      </c>
      <c r="E4234" s="2">
        <f>'[1]2025年已发货'!E:E</f>
        <v>18</v>
      </c>
      <c r="F4234" s="4">
        <f>'[1]2025年已发货'!F:F</f>
        <v>45831</v>
      </c>
      <c r="G4234" s="2" t="str">
        <f>'[1]2025年已发货'!G:G</f>
        <v>（华西简阳西城嘉苑）四川省成都市简阳市简城街道高屋村</v>
      </c>
      <c r="H4234" s="2" t="str">
        <f>'[1]2025年已发货'!H:H</f>
        <v>张瀚镭</v>
      </c>
      <c r="I4234" s="2">
        <f>'[1]2025年已发货'!I:I</f>
        <v>15884666220</v>
      </c>
      <c r="J4234" s="2" t="str">
        <f>_xlfn._xlws.FILTER(辅助信息!D:D,辅助信息!G:G=G4234)</f>
        <v>华西简阳西城嘉苑</v>
      </c>
    </row>
    <row r="4235" spans="1:10">
      <c r="A4235" s="2" t="str">
        <f>'[1]2025年已发货'!A:A</f>
        <v>晋邦</v>
      </c>
      <c r="B4235" s="2" t="str">
        <f>'[1]2025年已发货'!B:B</f>
        <v>螺纹钢</v>
      </c>
      <c r="C4235" s="2" t="str">
        <f>'[1]2025年已发货'!C:C</f>
        <v>HRB400E Φ20 9m</v>
      </c>
      <c r="D4235" s="2" t="str">
        <f>'[1]2025年已发货'!D:D</f>
        <v>吨</v>
      </c>
      <c r="E4235" s="2">
        <f>'[1]2025年已发货'!E:E</f>
        <v>21</v>
      </c>
      <c r="F4235" s="4">
        <f>'[1]2025年已发货'!F:F</f>
        <v>45831</v>
      </c>
      <c r="G4235" s="2" t="str">
        <f>'[1]2025年已发货'!G:G</f>
        <v>（华西简阳西城嘉苑）四川省成都市简阳市简城街道高屋村</v>
      </c>
      <c r="H4235" s="2" t="str">
        <f>'[1]2025年已发货'!H:H</f>
        <v>张瀚镭</v>
      </c>
      <c r="I4235" s="2">
        <f>'[1]2025年已发货'!I:I</f>
        <v>15884666220</v>
      </c>
      <c r="J4235" s="2" t="str">
        <f>_xlfn._xlws.FILTER(辅助信息!D:D,辅助信息!G:G=G4235)</f>
        <v>华西简阳西城嘉苑</v>
      </c>
    </row>
    <row r="4236" spans="1:10">
      <c r="A4236" s="2" t="str">
        <f>'[1]2025年已发货'!A:A</f>
        <v>晋邦</v>
      </c>
      <c r="B4236" s="2" t="str">
        <f>'[1]2025年已发货'!B:B</f>
        <v>螺纹钢</v>
      </c>
      <c r="C4236" s="2" t="str">
        <f>'[1]2025年已发货'!C:C</f>
        <v>HRB400E Φ25 9m</v>
      </c>
      <c r="D4236" s="2" t="str">
        <f>'[1]2025年已发货'!D:D</f>
        <v>吨</v>
      </c>
      <c r="E4236" s="2">
        <f>'[1]2025年已发货'!E:E</f>
        <v>6</v>
      </c>
      <c r="F4236" s="4">
        <f>'[1]2025年已发货'!F:F</f>
        <v>45831</v>
      </c>
      <c r="G4236" s="2" t="str">
        <f>'[1]2025年已发货'!G:G</f>
        <v>（华西简阳西城嘉苑）四川省成都市简阳市简城街道高屋村</v>
      </c>
      <c r="H4236" s="2" t="str">
        <f>'[1]2025年已发货'!H:H</f>
        <v>张瀚镭</v>
      </c>
      <c r="I4236" s="2">
        <f>'[1]2025年已发货'!I:I</f>
        <v>15884666220</v>
      </c>
      <c r="J4236" s="2" t="str">
        <f>_xlfn._xlws.FILTER(辅助信息!D:D,辅助信息!G:G=G4236)</f>
        <v>华西简阳西城嘉苑</v>
      </c>
    </row>
    <row r="4237" spans="1:10">
      <c r="A4237" s="2" t="str">
        <f>'[1]2025年已发货'!A:A</f>
        <v>晋邦</v>
      </c>
      <c r="B4237" s="2" t="str">
        <f>'[1]2025年已发货'!B:B</f>
        <v>螺纹钢</v>
      </c>
      <c r="C4237" s="2" t="str">
        <f>'[1]2025年已发货'!C:C</f>
        <v>HRB400E Φ28 9m</v>
      </c>
      <c r="D4237" s="2" t="str">
        <f>'[1]2025年已发货'!D:D</f>
        <v>吨</v>
      </c>
      <c r="E4237" s="2">
        <f>'[1]2025年已发货'!E:E</f>
        <v>2.5</v>
      </c>
      <c r="F4237" s="4">
        <f>'[1]2025年已发货'!F:F</f>
        <v>45831</v>
      </c>
      <c r="G4237" s="2" t="str">
        <f>'[1]2025年已发货'!G:G</f>
        <v>（十九冶-江龙高速三分部）重庆市云阳县蔈草镇三坵田*小尖山梁场</v>
      </c>
      <c r="H4237" s="2" t="str">
        <f>'[1]2025年已发货'!H:H</f>
        <v>任海军</v>
      </c>
      <c r="I4237" s="2">
        <f>'[1]2025年已发货'!I:I</f>
        <v>17725037830</v>
      </c>
      <c r="J4237" s="2" vm="1" t="e">
        <f>_xlfn._xlws.FILTER(辅助信息!D:D,辅助信息!G:G=G4237)</f>
        <v>#VALUE!</v>
      </c>
    </row>
    <row r="4238" spans="1:10">
      <c r="A4238" s="2" t="str">
        <f>'[1]2025年已发货'!A:A</f>
        <v>晋邦</v>
      </c>
      <c r="B4238" s="2" t="str">
        <f>'[1]2025年已发货'!B:B</f>
        <v>螺纹钢</v>
      </c>
      <c r="C4238" s="2" t="str">
        <f>'[1]2025年已发货'!C:C</f>
        <v>HRB400E Φ25 9m</v>
      </c>
      <c r="D4238" s="2" t="str">
        <f>'[1]2025年已发货'!D:D</f>
        <v>吨</v>
      </c>
      <c r="E4238" s="2">
        <f>'[1]2025年已发货'!E:E</f>
        <v>2.5</v>
      </c>
      <c r="F4238" s="4">
        <f>'[1]2025年已发货'!F:F</f>
        <v>45831</v>
      </c>
      <c r="G4238" s="2" t="str">
        <f>'[1]2025年已发货'!G:G</f>
        <v>（十九冶-江龙高速三分部）重庆市云阳县蔈草镇三坵田*小尖山梁场</v>
      </c>
      <c r="H4238" s="2" t="str">
        <f>'[1]2025年已发货'!H:H</f>
        <v>任海军</v>
      </c>
      <c r="I4238" s="2">
        <f>'[1]2025年已发货'!I:I</f>
        <v>17725037830</v>
      </c>
      <c r="J4238" s="2" vm="1" t="e">
        <f>_xlfn._xlws.FILTER(辅助信息!D:D,辅助信息!G:G=G4238)</f>
        <v>#VALUE!</v>
      </c>
    </row>
    <row r="4239" spans="1:10">
      <c r="A4239" s="2" t="str">
        <f>'[1]2025年已发货'!A:A</f>
        <v>晋邦</v>
      </c>
      <c r="B4239" s="2" t="str">
        <f>'[1]2025年已发货'!B:B</f>
        <v>螺纹钢</v>
      </c>
      <c r="C4239" s="2" t="str">
        <f>'[1]2025年已发货'!C:C</f>
        <v>HRB400E Φ16 9m</v>
      </c>
      <c r="D4239" s="2" t="str">
        <f>'[1]2025年已发货'!D:D</f>
        <v>吨</v>
      </c>
      <c r="E4239" s="2">
        <f>'[1]2025年已发货'!E:E</f>
        <v>25</v>
      </c>
      <c r="F4239" s="4">
        <f>'[1]2025年已发货'!F:F</f>
        <v>45831</v>
      </c>
      <c r="G4239" s="2" t="str">
        <f>'[1]2025年已发货'!G:G</f>
        <v>（十九冶-江龙高速三分部）重庆市云阳县蔈草镇三坵田*小尖山梁场</v>
      </c>
      <c r="H4239" s="2" t="str">
        <f>'[1]2025年已发货'!H:H</f>
        <v>任海军</v>
      </c>
      <c r="I4239" s="2">
        <f>'[1]2025年已发货'!I:I</f>
        <v>17725037830</v>
      </c>
      <c r="J4239" s="2" vm="1" t="e">
        <f>_xlfn._xlws.FILTER(辅助信息!D:D,辅助信息!G:G=G4239)</f>
        <v>#VALUE!</v>
      </c>
    </row>
    <row r="4240" spans="1:10">
      <c r="A4240" s="2" t="str">
        <f>'[1]2025年已发货'!A:A</f>
        <v>晋邦</v>
      </c>
      <c r="B4240" s="2" t="str">
        <f>'[1]2025年已发货'!B:B</f>
        <v>螺纹钢</v>
      </c>
      <c r="C4240" s="2" t="str">
        <f>'[1]2025年已发货'!C:C</f>
        <v>HRB400E Φ12 9m</v>
      </c>
      <c r="D4240" s="2" t="str">
        <f>'[1]2025年已发货'!D:D</f>
        <v>吨</v>
      </c>
      <c r="E4240" s="2">
        <f>'[1]2025年已发货'!E:E</f>
        <v>32</v>
      </c>
      <c r="F4240" s="4">
        <f>'[1]2025年已发货'!F:F</f>
        <v>45831</v>
      </c>
      <c r="G4240" s="2" t="str">
        <f>'[1]2025年已发货'!G:G</f>
        <v>（十九冶-江龙高速三分部）重庆市云阳县蔈草镇三坵田*小尖山梁场</v>
      </c>
      <c r="H4240" s="2" t="str">
        <f>'[1]2025年已发货'!H:H</f>
        <v>任海军</v>
      </c>
      <c r="I4240" s="2">
        <f>'[1]2025年已发货'!I:I</f>
        <v>17725037830</v>
      </c>
      <c r="J4240" s="2" vm="1" t="e">
        <f>_xlfn._xlws.FILTER(辅助信息!D:D,辅助信息!G:G=G4240)</f>
        <v>#VALUE!</v>
      </c>
    </row>
    <row r="4241" spans="1:10">
      <c r="A4241" s="2" t="str">
        <f>'[1]2025年已发货'!A:A</f>
        <v>晋邦</v>
      </c>
      <c r="B4241" s="2" t="str">
        <f>'[1]2025年已发货'!B:B</f>
        <v>高线</v>
      </c>
      <c r="C4241" s="2" t="str">
        <f>'[1]2025年已发货'!C:C</f>
        <v>HPB300Φ10</v>
      </c>
      <c r="D4241" s="2" t="str">
        <f>'[1]2025年已发货'!D:D</f>
        <v>吨</v>
      </c>
      <c r="E4241" s="2">
        <f>'[1]2025年已发货'!E:E</f>
        <v>5</v>
      </c>
      <c r="F4241" s="4">
        <f>'[1]2025年已发货'!F:F</f>
        <v>45831</v>
      </c>
      <c r="G4241" s="2" t="str">
        <f>'[1]2025年已发货'!G:G</f>
        <v>（十九冶-江龙高速二分部）重庆市云阳县S305附近*龙角梁场</v>
      </c>
      <c r="H4241" s="2" t="str">
        <f>'[1]2025年已发货'!H:H</f>
        <v>张鹏</v>
      </c>
      <c r="I4241" s="2">
        <f>'[1]2025年已发货'!I:I</f>
        <v>18223006448</v>
      </c>
      <c r="J4241" s="2" vm="1" t="e">
        <f>_xlfn._xlws.FILTER(辅助信息!D:D,辅助信息!G:G=G4241)</f>
        <v>#VALUE!</v>
      </c>
    </row>
    <row r="4242" spans="1:10">
      <c r="A4242" s="2" t="str">
        <f>'[1]2025年已发货'!A:A</f>
        <v>晋邦</v>
      </c>
      <c r="B4242" s="2" t="str">
        <f>'[1]2025年已发货'!B:B</f>
        <v>盘螺</v>
      </c>
      <c r="C4242" s="2" t="str">
        <f>'[1]2025年已发货'!C:C</f>
        <v>HRB400E Φ10</v>
      </c>
      <c r="D4242" s="2" t="str">
        <f>'[1]2025年已发货'!D:D</f>
        <v>吨</v>
      </c>
      <c r="E4242" s="2">
        <f>'[1]2025年已发货'!E:E</f>
        <v>15</v>
      </c>
      <c r="F4242" s="4">
        <f>'[1]2025年已发货'!F:F</f>
        <v>45831</v>
      </c>
      <c r="G4242" s="2" t="str">
        <f>'[1]2025年已发货'!G:G</f>
        <v>（十九冶-江龙高速二分部）重庆市云阳县S305附近*龙角梁场</v>
      </c>
      <c r="H4242" s="2" t="str">
        <f>'[1]2025年已发货'!H:H</f>
        <v>张鹏</v>
      </c>
      <c r="I4242" s="2">
        <f>'[1]2025年已发货'!I:I</f>
        <v>18223006448</v>
      </c>
      <c r="J4242" s="2" vm="1" t="e">
        <f>_xlfn._xlws.FILTER(辅助信息!D:D,辅助信息!G:G=G4242)</f>
        <v>#VALUE!</v>
      </c>
    </row>
    <row r="4243" spans="1:10">
      <c r="A4243" s="2" t="str">
        <f>'[1]2025年已发货'!A:A</f>
        <v>晋邦</v>
      </c>
      <c r="B4243" s="2" t="str">
        <f>'[1]2025年已发货'!B:B</f>
        <v>螺纹钢</v>
      </c>
      <c r="C4243" s="2" t="str">
        <f>'[1]2025年已发货'!C:C</f>
        <v>HRB400E Φ12 9m</v>
      </c>
      <c r="D4243" s="2" t="str">
        <f>'[1]2025年已发货'!D:D</f>
        <v>吨</v>
      </c>
      <c r="E4243" s="2">
        <f>'[1]2025年已发货'!E:E</f>
        <v>35</v>
      </c>
      <c r="F4243" s="4">
        <f>'[1]2025年已发货'!F:F</f>
        <v>45831</v>
      </c>
      <c r="G4243" s="2" t="str">
        <f>'[1]2025年已发货'!G:G</f>
        <v>（十九冶-江龙高速二分部）重庆市云阳县S305附近*龙角梁场</v>
      </c>
      <c r="H4243" s="2" t="str">
        <f>'[1]2025年已发货'!H:H</f>
        <v>张鹏</v>
      </c>
      <c r="I4243" s="2">
        <f>'[1]2025年已发货'!I:I</f>
        <v>18223006448</v>
      </c>
      <c r="J4243" s="2" vm="1" t="e">
        <f>_xlfn._xlws.FILTER(辅助信息!D:D,辅助信息!G:G=G4243)</f>
        <v>#VALUE!</v>
      </c>
    </row>
    <row r="4244" spans="1:10">
      <c r="A4244" s="2" t="str">
        <f>'[1]2025年已发货'!A:A</f>
        <v>晋邦</v>
      </c>
      <c r="B4244" s="2" t="str">
        <f>'[1]2025年已发货'!B:B</f>
        <v>螺纹钢</v>
      </c>
      <c r="C4244" s="2" t="str">
        <f>'[1]2025年已发货'!C:C</f>
        <v>HRB400E Φ28 9m</v>
      </c>
      <c r="D4244" s="2" t="str">
        <f>'[1]2025年已发货'!D:D</f>
        <v>吨</v>
      </c>
      <c r="E4244" s="2">
        <f>'[1]2025年已发货'!E:E</f>
        <v>10</v>
      </c>
      <c r="F4244" s="4">
        <f>'[1]2025年已发货'!F:F</f>
        <v>45831</v>
      </c>
      <c r="G4244" s="2" t="str">
        <f>'[1]2025年已发货'!G:G</f>
        <v>（十九冶-江龙高速二分部）重庆市云阳县S305附近*龙角梁场</v>
      </c>
      <c r="H4244" s="2" t="str">
        <f>'[1]2025年已发货'!H:H</f>
        <v>张鹏</v>
      </c>
      <c r="I4244" s="2">
        <f>'[1]2025年已发货'!I:I</f>
        <v>18223006448</v>
      </c>
      <c r="J4244" s="2" vm="1" t="e">
        <f>_xlfn._xlws.FILTER(辅助信息!D:D,辅助信息!G:G=G4244)</f>
        <v>#VALUE!</v>
      </c>
    </row>
    <row r="4245" spans="1:10">
      <c r="A4245" s="2" t="str">
        <f>'[1]2025年已发货'!A:A</f>
        <v>海南海控</v>
      </c>
      <c r="B4245" s="2" t="str">
        <f>'[1]2025年已发货'!B:B</f>
        <v>螺纹钢</v>
      </c>
      <c r="C4245" s="2" t="str">
        <f>'[1]2025年已发货'!C:C</f>
        <v>HRB400EФ22*9m</v>
      </c>
      <c r="D4245" s="2" t="str">
        <f>'[1]2025年已发货'!D:D</f>
        <v>吨</v>
      </c>
      <c r="E4245" s="2">
        <f>'[1]2025年已发货'!E:E</f>
        <v>105</v>
      </c>
      <c r="F4245" s="4">
        <f>'[1]2025年已发货'!F:F</f>
        <v>45831</v>
      </c>
      <c r="G4245" s="2" t="str">
        <f>'[1]2025年已发货'!G:G</f>
        <v>（中铁一局四公司康新高速TJ1-1标贡不卡隧道）四川省甘孜州康定市折多塘村车管所旁</v>
      </c>
      <c r="H4245" s="2" t="str">
        <f>'[1]2025年已发货'!H:H</f>
        <v>李彰</v>
      </c>
      <c r="I4245" s="2">
        <f>'[1]2025年已发货'!I:I</f>
        <v>18523285235</v>
      </c>
      <c r="J4245" s="2" vm="1" t="e">
        <f>_xlfn._xlws.FILTER(辅助信息!D:D,辅助信息!G:G=G4245)</f>
        <v>#VALUE!</v>
      </c>
    </row>
    <row r="4246" spans="1:10">
      <c r="A4246" s="2" t="str">
        <f>'[1]2025年已发货'!A:A</f>
        <v>润耀</v>
      </c>
      <c r="B4246" s="2" t="str">
        <f>'[1]2025年已发货'!B:B</f>
        <v>盘圆</v>
      </c>
      <c r="C4246" s="2" t="str">
        <f>'[1]2025年已发货'!C:C</f>
        <v>HPB300Ф8</v>
      </c>
      <c r="D4246" s="2" t="str">
        <f>'[1]2025年已发货'!D:D</f>
        <v>吨</v>
      </c>
      <c r="E4246" s="2">
        <f>'[1]2025年已发货'!E:E</f>
        <v>4</v>
      </c>
      <c r="F4246" s="4">
        <f>'[1]2025年已发货'!F:F</f>
        <v>45831</v>
      </c>
      <c r="G4246" s="2" t="str">
        <f>'[1]2025年已发货'!G:G</f>
        <v>（成铁西物-重庆渝北金山项目）重庆市渝北区康庄美地C区（司机拍摄签收小票时需设置时间及地点水印）</v>
      </c>
      <c r="H4246" s="2" t="str">
        <f>'[1]2025年已发货'!H:H</f>
        <v>黄永福</v>
      </c>
      <c r="I4246" s="2" t="str">
        <f>'[1]2025年已发货'!I:I</f>
        <v>15982823571</v>
      </c>
      <c r="J4246" s="2" vm="1" t="e">
        <f>_xlfn._xlws.FILTER(辅助信息!D:D,辅助信息!G:G=G4246)</f>
        <v>#VALUE!</v>
      </c>
    </row>
    <row r="4247" spans="1:10">
      <c r="A4247" s="2" t="str">
        <f>'[1]2025年已发货'!A:A</f>
        <v>润耀</v>
      </c>
      <c r="B4247" s="2" t="str">
        <f>'[1]2025年已发货'!B:B</f>
        <v>盘圆</v>
      </c>
      <c r="C4247" s="2" t="str">
        <f>'[1]2025年已发货'!C:C</f>
        <v>HPB300Ф10</v>
      </c>
      <c r="D4247" s="2" t="str">
        <f>'[1]2025年已发货'!D:D</f>
        <v>吨</v>
      </c>
      <c r="E4247" s="2">
        <f>'[1]2025年已发货'!E:E</f>
        <v>5</v>
      </c>
      <c r="F4247" s="4">
        <f>'[1]2025年已发货'!F:F</f>
        <v>45831</v>
      </c>
      <c r="G4247" s="2" t="str">
        <f>'[1]2025年已发货'!G:G</f>
        <v>（成铁西物-重庆渝北金山项目）重庆市渝北区康庄美地C区（司机拍摄签收小票时需设置时间及地点水印）</v>
      </c>
      <c r="H4247" s="2" t="str">
        <f>'[1]2025年已发货'!H:H</f>
        <v>黄永福</v>
      </c>
      <c r="I4247" s="2" t="str">
        <f>'[1]2025年已发货'!I:I</f>
        <v>15982823571</v>
      </c>
      <c r="J4247" s="2" vm="1" t="e">
        <f>_xlfn._xlws.FILTER(辅助信息!D:D,辅助信息!G:G=G4247)</f>
        <v>#VALUE!</v>
      </c>
    </row>
    <row r="4248" spans="1:10">
      <c r="A4248" s="2" t="str">
        <f>'[1]2025年已发货'!A:A</f>
        <v>润耀</v>
      </c>
      <c r="B4248" s="2" t="str">
        <f>'[1]2025年已发货'!B:B</f>
        <v>盘圆</v>
      </c>
      <c r="C4248" s="2" t="str">
        <f>'[1]2025年已发货'!C:C</f>
        <v>HPB300Ф12</v>
      </c>
      <c r="D4248" s="2" t="str">
        <f>'[1]2025年已发货'!D:D</f>
        <v>吨</v>
      </c>
      <c r="E4248" s="2">
        <f>'[1]2025年已发货'!E:E</f>
        <v>2</v>
      </c>
      <c r="F4248" s="4">
        <f>'[1]2025年已发货'!F:F</f>
        <v>45831</v>
      </c>
      <c r="G4248" s="2" t="str">
        <f>'[1]2025年已发货'!G:G</f>
        <v>（成铁西物-重庆渝北金山项目）重庆市渝北区康庄美地C区（司机拍摄签收小票时需设置时间及地点水印）</v>
      </c>
      <c r="H4248" s="2" t="str">
        <f>'[1]2025年已发货'!H:H</f>
        <v>黄永福</v>
      </c>
      <c r="I4248" s="2" t="str">
        <f>'[1]2025年已发货'!I:I</f>
        <v>15982823571</v>
      </c>
      <c r="J4248" s="2" vm="1" t="e">
        <f>_xlfn._xlws.FILTER(辅助信息!D:D,辅助信息!G:G=G4248)</f>
        <v>#VALUE!</v>
      </c>
    </row>
    <row r="4249" spans="1:10">
      <c r="A4249" s="2" t="str">
        <f>'[1]2025年已发货'!A:A</f>
        <v>润耀</v>
      </c>
      <c r="B4249" s="2" t="str">
        <f>'[1]2025年已发货'!B:B</f>
        <v>螺纹钢</v>
      </c>
      <c r="C4249" s="2" t="str">
        <f>'[1]2025年已发货'!C:C</f>
        <v>HRB400EФ14*9m</v>
      </c>
      <c r="D4249" s="2" t="str">
        <f>'[1]2025年已发货'!D:D</f>
        <v>吨</v>
      </c>
      <c r="E4249" s="2">
        <f>'[1]2025年已发货'!E:E</f>
        <v>8</v>
      </c>
      <c r="F4249" s="4">
        <f>'[1]2025年已发货'!F:F</f>
        <v>45831</v>
      </c>
      <c r="G4249" s="2" t="str">
        <f>'[1]2025年已发货'!G:G</f>
        <v>（成铁西物-重庆渝北金山项目）重庆市渝北区康庄美地C区（司机拍摄签收小票时需设置时间及地点水印）</v>
      </c>
      <c r="H4249" s="2" t="str">
        <f>'[1]2025年已发货'!H:H</f>
        <v>黄永福</v>
      </c>
      <c r="I4249" s="2" t="str">
        <f>'[1]2025年已发货'!I:I</f>
        <v>15982823571</v>
      </c>
      <c r="J4249" s="2" vm="1" t="e">
        <f>_xlfn._xlws.FILTER(辅助信息!D:D,辅助信息!G:G=G4249)</f>
        <v>#VALUE!</v>
      </c>
    </row>
    <row r="4250" spans="1:10">
      <c r="A4250" s="2" t="str">
        <f>'[1]2025年已发货'!A:A</f>
        <v>润耀</v>
      </c>
      <c r="B4250" s="2" t="str">
        <f>'[1]2025年已发货'!B:B</f>
        <v>螺纹钢</v>
      </c>
      <c r="C4250" s="2" t="str">
        <f>'[1]2025年已发货'!C:C</f>
        <v>HRB400EФ16*9m</v>
      </c>
      <c r="D4250" s="2" t="str">
        <f>'[1]2025年已发货'!D:D</f>
        <v>吨</v>
      </c>
      <c r="E4250" s="2">
        <f>'[1]2025年已发货'!E:E</f>
        <v>10</v>
      </c>
      <c r="F4250" s="4">
        <f>'[1]2025年已发货'!F:F</f>
        <v>45831</v>
      </c>
      <c r="G4250" s="2" t="str">
        <f>'[1]2025年已发货'!G:G</f>
        <v>（成铁西物-重庆渝北金山项目）重庆市渝北区康庄美地C区（司机拍摄签收小票时需设置时间及地点水印）</v>
      </c>
      <c r="H4250" s="2" t="str">
        <f>'[1]2025年已发货'!H:H</f>
        <v>黄永福</v>
      </c>
      <c r="I4250" s="2" t="str">
        <f>'[1]2025年已发货'!I:I</f>
        <v>15982823571</v>
      </c>
      <c r="J4250" s="2" vm="1" t="e">
        <f>_xlfn._xlws.FILTER(辅助信息!D:D,辅助信息!G:G=G4250)</f>
        <v>#VALUE!</v>
      </c>
    </row>
    <row r="4251" spans="1:10">
      <c r="A4251" s="2" t="str">
        <f>'[1]2025年已发货'!A:A</f>
        <v>润耀</v>
      </c>
      <c r="B4251" s="2" t="str">
        <f>'[1]2025年已发货'!B:B</f>
        <v>螺纹钢</v>
      </c>
      <c r="C4251" s="2" t="str">
        <f>'[1]2025年已发货'!C:C</f>
        <v>HRB400EФ18*9m</v>
      </c>
      <c r="D4251" s="2" t="str">
        <f>'[1]2025年已发货'!D:D</f>
        <v>吨</v>
      </c>
      <c r="E4251" s="2">
        <f>'[1]2025年已发货'!E:E</f>
        <v>14</v>
      </c>
      <c r="F4251" s="4">
        <f>'[1]2025年已发货'!F:F</f>
        <v>45831</v>
      </c>
      <c r="G4251" s="2" t="str">
        <f>'[1]2025年已发货'!G:G</f>
        <v>（成铁西物-重庆渝北金山项目）重庆市渝北区康庄美地C区（司机拍摄签收小票时需设置时间及地点水印）</v>
      </c>
      <c r="H4251" s="2" t="str">
        <f>'[1]2025年已发货'!H:H</f>
        <v>黄永福</v>
      </c>
      <c r="I4251" s="2" t="str">
        <f>'[1]2025年已发货'!I:I</f>
        <v>15982823571</v>
      </c>
      <c r="J4251" s="2" vm="1" t="e">
        <f>_xlfn._xlws.FILTER(辅助信息!D:D,辅助信息!G:G=G4251)</f>
        <v>#VALUE!</v>
      </c>
    </row>
    <row r="4252" spans="1:10">
      <c r="A4252" s="2" t="str">
        <f>'[1]2025年已发货'!A:A</f>
        <v>润耀</v>
      </c>
      <c r="B4252" s="2" t="str">
        <f>'[1]2025年已发货'!B:B</f>
        <v>螺纹钢</v>
      </c>
      <c r="C4252" s="2" t="str">
        <f>'[1]2025年已发货'!C:C</f>
        <v>HRB400EФ25*9m</v>
      </c>
      <c r="D4252" s="2" t="str">
        <f>'[1]2025年已发货'!D:D</f>
        <v>吨</v>
      </c>
      <c r="E4252" s="2">
        <f>'[1]2025年已发货'!E:E</f>
        <v>10</v>
      </c>
      <c r="F4252" s="4">
        <f>'[1]2025年已发货'!F:F</f>
        <v>45831</v>
      </c>
      <c r="G4252" s="2" t="str">
        <f>'[1]2025年已发货'!G:G</f>
        <v>（成铁西物-重庆渝北金山项目）重庆市渝北区康庄美地C区（司机拍摄签收小票时需设置时间及地点水印）</v>
      </c>
      <c r="H4252" s="2" t="str">
        <f>'[1]2025年已发货'!H:H</f>
        <v>黄永福</v>
      </c>
      <c r="I4252" s="2" t="str">
        <f>'[1]2025年已发货'!I:I</f>
        <v>15982823571</v>
      </c>
      <c r="J4252" s="2" vm="1" t="e">
        <f>_xlfn._xlws.FILTER(辅助信息!D:D,辅助信息!G:G=G4252)</f>
        <v>#VALUE!</v>
      </c>
    </row>
    <row r="4253" spans="1:10">
      <c r="A4253" s="2" t="str">
        <f>'[1]2025年已发货'!A:A</f>
        <v>润耀</v>
      </c>
      <c r="B4253" s="2" t="str">
        <f>'[1]2025年已发货'!B:B</f>
        <v>盘螺</v>
      </c>
      <c r="C4253" s="2" t="str">
        <f>'[1]2025年已发货'!C:C</f>
        <v>HRB400E Φ12</v>
      </c>
      <c r="D4253" s="2" t="str">
        <f>'[1]2025年已发货'!D:D</f>
        <v>吨</v>
      </c>
      <c r="E4253" s="2">
        <f>'[1]2025年已发货'!E:E</f>
        <v>20</v>
      </c>
      <c r="F4253" s="4">
        <f>'[1]2025年已发货'!F:F</f>
        <v>45831</v>
      </c>
      <c r="G4253" s="2" t="str">
        <f>'[1]2025年已发货'!G:G</f>
        <v>（华西酒城南）成都市武侯区火车南站西路8号酒城南项目</v>
      </c>
      <c r="H4253" s="2" t="str">
        <f>'[1]2025年已发货'!H:H</f>
        <v>龙耀宇</v>
      </c>
      <c r="I4253" s="2">
        <f>'[1]2025年已发货'!I:I</f>
        <v>18384145895</v>
      </c>
      <c r="J4253" s="2" t="str">
        <f>_xlfn._xlws.FILTER(辅助信息!D:D,辅助信息!G:G=G4253)</f>
        <v>华西酒城南</v>
      </c>
    </row>
    <row r="4254" spans="1:10">
      <c r="A4254" s="2" t="str">
        <f>'[1]2025年已发货'!A:A</f>
        <v>钢固融</v>
      </c>
      <c r="B4254" s="2" t="str">
        <f>'[1]2025年已发货'!B:B</f>
        <v>盘螺</v>
      </c>
      <c r="C4254" s="2" t="str">
        <f>'[1]2025年已发货'!C:C</f>
        <v>HRB400E Φ8</v>
      </c>
      <c r="D4254" s="2" t="str">
        <f>'[1]2025年已发货'!D:D</f>
        <v>吨</v>
      </c>
      <c r="E4254" s="2">
        <f>'[1]2025年已发货'!E:E</f>
        <v>5</v>
      </c>
      <c r="F4254" s="4">
        <f>'[1]2025年已发货'!F:F</f>
        <v>45832</v>
      </c>
      <c r="G4254" s="2" t="str">
        <f>'[1]2025年已发货'!G:G</f>
        <v>(武汉电气化局成达万高铁强电项目-渠县)四川省达州市渠县渠北镇雷家湾渠县北站旁</v>
      </c>
      <c r="H4254" s="2" t="str">
        <f>'[1]2025年已发货'!H:H</f>
        <v>刘频</v>
      </c>
      <c r="I4254" s="2">
        <f>'[1]2025年已发货'!I:I</f>
        <v>18779627939</v>
      </c>
      <c r="J4254" s="2" t="str">
        <f>_xlfn._xlws.FILTER(辅助信息!D:D,辅助信息!G:G=G4254)</f>
        <v>武汉电气化局成达万高铁强电项目</v>
      </c>
    </row>
    <row r="4255" spans="1:10">
      <c r="A4255" s="2" t="str">
        <f>'[1]2025年已发货'!A:A</f>
        <v>钢固融</v>
      </c>
      <c r="B4255" s="2" t="str">
        <f>'[1]2025年已发货'!B:B</f>
        <v>盘螺</v>
      </c>
      <c r="C4255" s="2" t="str">
        <f>'[1]2025年已发货'!C:C</f>
        <v>HRB400E Φ10</v>
      </c>
      <c r="D4255" s="2" t="str">
        <f>'[1]2025年已发货'!D:D</f>
        <v>吨</v>
      </c>
      <c r="E4255" s="2">
        <f>'[1]2025年已发货'!E:E</f>
        <v>5</v>
      </c>
      <c r="F4255" s="4">
        <f>'[1]2025年已发货'!F:F</f>
        <v>45832</v>
      </c>
      <c r="G4255" s="2" t="str">
        <f>'[1]2025年已发货'!G:G</f>
        <v>(武汉电气化局成达万高铁强电项目-渠县)四川省达州市渠县渠北镇雷家湾渠县北站旁</v>
      </c>
      <c r="H4255" s="2" t="str">
        <f>'[1]2025年已发货'!H:H</f>
        <v>刘频</v>
      </c>
      <c r="I4255" s="2">
        <f>'[1]2025年已发货'!I:I</f>
        <v>18779627939</v>
      </c>
      <c r="J4255" s="2" t="str">
        <f>_xlfn._xlws.FILTER(辅助信息!D:D,辅助信息!G:G=G4255)</f>
        <v>武汉电气化局成达万高铁强电项目</v>
      </c>
    </row>
    <row r="4256" spans="1:10">
      <c r="A4256" s="2" t="str">
        <f>'[1]2025年已发货'!A:A</f>
        <v>钢固融</v>
      </c>
      <c r="B4256" s="2" t="str">
        <f>'[1]2025年已发货'!B:B</f>
        <v>螺纹钢</v>
      </c>
      <c r="C4256" s="2" t="str">
        <f>'[1]2025年已发货'!C:C</f>
        <v>HRB400E Φ12 12m</v>
      </c>
      <c r="D4256" s="2" t="str">
        <f>'[1]2025年已发货'!D:D</f>
        <v>吨</v>
      </c>
      <c r="E4256" s="2">
        <f>'[1]2025年已发货'!E:E</f>
        <v>10</v>
      </c>
      <c r="F4256" s="4">
        <f>'[1]2025年已发货'!F:F</f>
        <v>45832</v>
      </c>
      <c r="G4256" s="2" t="str">
        <f>'[1]2025年已发货'!G:G</f>
        <v>(武汉电气化局成达万高铁强电项目-渠县)四川省达州市渠县渠北镇雷家湾渠县北站旁</v>
      </c>
      <c r="H4256" s="2" t="str">
        <f>'[1]2025年已发货'!H:H</f>
        <v>刘频</v>
      </c>
      <c r="I4256" s="2">
        <f>'[1]2025年已发货'!I:I</f>
        <v>18779627939</v>
      </c>
      <c r="J4256" s="2" t="str">
        <f>_xlfn._xlws.FILTER(辅助信息!D:D,辅助信息!G:G=G4256)</f>
        <v>武汉电气化局成达万高铁强电项目</v>
      </c>
    </row>
    <row r="4257" spans="1:10">
      <c r="A4257" s="2" t="str">
        <f>'[1]2025年已发货'!A:A</f>
        <v>钢固融</v>
      </c>
      <c r="B4257" s="2" t="str">
        <f>'[1]2025年已发货'!B:B</f>
        <v>螺纹钢</v>
      </c>
      <c r="C4257" s="2" t="str">
        <f>'[1]2025年已发货'!C:C</f>
        <v>HRB400E Φ14 12m</v>
      </c>
      <c r="D4257" s="2" t="str">
        <f>'[1]2025年已发货'!D:D</f>
        <v>吨</v>
      </c>
      <c r="E4257" s="2">
        <f>'[1]2025年已发货'!E:E</f>
        <v>5</v>
      </c>
      <c r="F4257" s="4">
        <f>'[1]2025年已发货'!F:F</f>
        <v>45832</v>
      </c>
      <c r="G4257" s="2" t="str">
        <f>'[1]2025年已发货'!G:G</f>
        <v>(武汉电气化局成达万高铁强电项目-渠县)四川省达州市渠县渠北镇雷家湾渠县北站旁</v>
      </c>
      <c r="H4257" s="2" t="str">
        <f>'[1]2025年已发货'!H:H</f>
        <v>刘频</v>
      </c>
      <c r="I4257" s="2">
        <f>'[1]2025年已发货'!I:I</f>
        <v>18779627939</v>
      </c>
      <c r="J4257" s="2" t="str">
        <f>_xlfn._xlws.FILTER(辅助信息!D:D,辅助信息!G:G=G4257)</f>
        <v>武汉电气化局成达万高铁强电项目</v>
      </c>
    </row>
    <row r="4258" spans="1:10">
      <c r="A4258" s="2" t="str">
        <f>'[1]2025年已发货'!A:A</f>
        <v>钢固融</v>
      </c>
      <c r="B4258" s="2" t="str">
        <f>'[1]2025年已发货'!B:B</f>
        <v>螺纹钢</v>
      </c>
      <c r="C4258" s="2" t="str">
        <f>'[1]2025年已发货'!C:C</f>
        <v>HRB400E Φ16 12m</v>
      </c>
      <c r="D4258" s="2" t="str">
        <f>'[1]2025年已发货'!D:D</f>
        <v>吨</v>
      </c>
      <c r="E4258" s="2">
        <f>'[1]2025年已发货'!E:E</f>
        <v>15</v>
      </c>
      <c r="F4258" s="4">
        <f>'[1]2025年已发货'!F:F</f>
        <v>45832</v>
      </c>
      <c r="G4258" s="2" t="str">
        <f>'[1]2025年已发货'!G:G</f>
        <v>(武汉电气化局成达万高铁强电项目-渠县)四川省达州市渠县渠北镇雷家湾渠县北站旁</v>
      </c>
      <c r="H4258" s="2" t="str">
        <f>'[1]2025年已发货'!H:H</f>
        <v>刘频</v>
      </c>
      <c r="I4258" s="2">
        <f>'[1]2025年已发货'!I:I</f>
        <v>18779627939</v>
      </c>
      <c r="J4258" s="2" t="str">
        <f>_xlfn._xlws.FILTER(辅助信息!D:D,辅助信息!G:G=G4258)</f>
        <v>武汉电气化局成达万高铁强电项目</v>
      </c>
    </row>
    <row r="4259" spans="1:10">
      <c r="A4259" s="2" t="str">
        <f>'[1]2025年已发货'!A:A</f>
        <v>钢固融</v>
      </c>
      <c r="B4259" s="2" t="str">
        <f>'[1]2025年已发货'!B:B</f>
        <v>螺纹钢</v>
      </c>
      <c r="C4259" s="2" t="str">
        <f>'[1]2025年已发货'!C:C</f>
        <v>HRB400E Φ18 12m</v>
      </c>
      <c r="D4259" s="2" t="str">
        <f>'[1]2025年已发货'!D:D</f>
        <v>吨</v>
      </c>
      <c r="E4259" s="2">
        <f>'[1]2025年已发货'!E:E</f>
        <v>25</v>
      </c>
      <c r="F4259" s="4">
        <f>'[1]2025年已发货'!F:F</f>
        <v>45832</v>
      </c>
      <c r="G4259" s="2" t="str">
        <f>'[1]2025年已发货'!G:G</f>
        <v>(武汉电气化局成达万高铁强电项目-渠县)四川省达州市渠县渠北镇雷家湾渠县北站旁</v>
      </c>
      <c r="H4259" s="2" t="str">
        <f>'[1]2025年已发货'!H:H</f>
        <v>刘频</v>
      </c>
      <c r="I4259" s="2">
        <f>'[1]2025年已发货'!I:I</f>
        <v>18779627939</v>
      </c>
      <c r="J4259" s="2" t="str">
        <f>_xlfn._xlws.FILTER(辅助信息!D:D,辅助信息!G:G=G4259)</f>
        <v>武汉电气化局成达万高铁强电项目</v>
      </c>
    </row>
    <row r="4260" spans="1:10">
      <c r="A4260" s="2" t="str">
        <f>'[1]2025年已发货'!A:A</f>
        <v>钢固融</v>
      </c>
      <c r="B4260" s="2" t="str">
        <f>'[1]2025年已发货'!B:B</f>
        <v>螺纹钢</v>
      </c>
      <c r="C4260" s="2" t="str">
        <f>'[1]2025年已发货'!C:C</f>
        <v>HRB400E Φ20 12m</v>
      </c>
      <c r="D4260" s="2" t="str">
        <f>'[1]2025年已发货'!D:D</f>
        <v>吨</v>
      </c>
      <c r="E4260" s="2">
        <f>'[1]2025年已发货'!E:E</f>
        <v>12.5</v>
      </c>
      <c r="F4260" s="4">
        <f>'[1]2025年已发货'!F:F</f>
        <v>45832</v>
      </c>
      <c r="G4260" s="2" t="str">
        <f>'[1]2025年已发货'!G:G</f>
        <v>(武汉电气化局成达万高铁强电项目-渠县)四川省达州市渠县渠北镇雷家湾渠县北站旁</v>
      </c>
      <c r="H4260" s="2" t="str">
        <f>'[1]2025年已发货'!H:H</f>
        <v>刘频</v>
      </c>
      <c r="I4260" s="2">
        <f>'[1]2025年已发货'!I:I</f>
        <v>18779627939</v>
      </c>
      <c r="J4260" s="2" t="str">
        <f>_xlfn._xlws.FILTER(辅助信息!D:D,辅助信息!G:G=G4260)</f>
        <v>武汉电气化局成达万高铁强电项目</v>
      </c>
    </row>
    <row r="4261" spans="1:10">
      <c r="A4261" s="2" t="str">
        <f>'[1]2025年已发货'!A:A</f>
        <v>钢固融</v>
      </c>
      <c r="B4261" s="2" t="str">
        <f>'[1]2025年已发货'!B:B</f>
        <v>螺纹钢</v>
      </c>
      <c r="C4261" s="2" t="str">
        <f>'[1]2025年已发货'!C:C</f>
        <v>HRB400E Φ22 12m</v>
      </c>
      <c r="D4261" s="2" t="str">
        <f>'[1]2025年已发货'!D:D</f>
        <v>吨</v>
      </c>
      <c r="E4261" s="2">
        <f>'[1]2025年已发货'!E:E</f>
        <v>2.5</v>
      </c>
      <c r="F4261" s="4">
        <f>'[1]2025年已发货'!F:F</f>
        <v>45832</v>
      </c>
      <c r="G4261" s="2" t="str">
        <f>'[1]2025年已发货'!G:G</f>
        <v>(武汉电气化局成达万高铁强电项目-渠县)四川省达州市渠县渠北镇雷家湾渠县北站旁</v>
      </c>
      <c r="H4261" s="2" t="str">
        <f>'[1]2025年已发货'!H:H</f>
        <v>刘频</v>
      </c>
      <c r="I4261" s="2">
        <f>'[1]2025年已发货'!I:I</f>
        <v>18779627939</v>
      </c>
      <c r="J4261" s="2" t="str">
        <f>_xlfn._xlws.FILTER(辅助信息!D:D,辅助信息!G:G=G4261)</f>
        <v>武汉电气化局成达万高铁强电项目</v>
      </c>
    </row>
    <row r="4262" spans="1:10">
      <c r="A4262" s="2" t="str">
        <f>'[1]2025年已发货'!A:A</f>
        <v>钢固融</v>
      </c>
      <c r="B4262" s="2" t="str">
        <f>'[1]2025年已发货'!B:B</f>
        <v>螺纹钢</v>
      </c>
      <c r="C4262" s="2" t="str">
        <f>'[1]2025年已发货'!C:C</f>
        <v>HRB400E Φ25 12m</v>
      </c>
      <c r="D4262" s="2" t="str">
        <f>'[1]2025年已发货'!D:D</f>
        <v>吨</v>
      </c>
      <c r="E4262" s="2">
        <f>'[1]2025年已发货'!E:E</f>
        <v>17.5</v>
      </c>
      <c r="F4262" s="4">
        <f>'[1]2025年已发货'!F:F</f>
        <v>45832</v>
      </c>
      <c r="G4262" s="2" t="str">
        <f>'[1]2025年已发货'!G:G</f>
        <v>(武汉电气化局成达万高铁强电项目-渠县)四川省达州市渠县渠北镇雷家湾渠县北站旁</v>
      </c>
      <c r="H4262" s="2" t="str">
        <f>'[1]2025年已发货'!H:H</f>
        <v>刘频</v>
      </c>
      <c r="I4262" s="2">
        <f>'[1]2025年已发货'!I:I</f>
        <v>18779627939</v>
      </c>
      <c r="J4262" s="2" t="str">
        <f>_xlfn._xlws.FILTER(辅助信息!D:D,辅助信息!G:G=G4262)</f>
        <v>武汉电气化局成达万高铁强电项目</v>
      </c>
    </row>
    <row r="4263" spans="1:10">
      <c r="A4263" s="2" t="str">
        <f>'[1]2025年已发货'!A:A</f>
        <v>钢固融</v>
      </c>
      <c r="B4263" s="2" t="str">
        <f>'[1]2025年已发货'!B:B</f>
        <v>高线</v>
      </c>
      <c r="C4263" s="2" t="str">
        <f>'[1]2025年已发货'!C:C</f>
        <v>HPB300 Φ6</v>
      </c>
      <c r="D4263" s="2" t="str">
        <f>'[1]2025年已发货'!D:D</f>
        <v>吨</v>
      </c>
      <c r="E4263" s="2">
        <f>'[1]2025年已发货'!E:E</f>
        <v>2.5</v>
      </c>
      <c r="F4263" s="4">
        <f>'[1]2025年已发货'!F:F</f>
        <v>45832</v>
      </c>
      <c r="G4263" s="2" t="str">
        <f>'[1]2025年已发货'!G:G</f>
        <v>(武汉电气化局成达万高铁强电项目-南充营山)四川省南充市营山县保真路景阳名城南50米(保真路东)</v>
      </c>
      <c r="H4263" s="2" t="str">
        <f>'[1]2025年已发货'!H:H</f>
        <v>周开亮</v>
      </c>
      <c r="I4263" s="2">
        <f>'[1]2025年已发货'!I:I</f>
        <v>18381485052</v>
      </c>
      <c r="J4263" s="2" t="str">
        <f>_xlfn._xlws.FILTER(辅助信息!D:D,辅助信息!G:G=G4263)</f>
        <v>武汉电气化局成达万高铁强电项目</v>
      </c>
    </row>
    <row r="4264" spans="1:10">
      <c r="A4264" s="2" t="str">
        <f>'[1]2025年已发货'!A:A</f>
        <v>钢固融</v>
      </c>
      <c r="B4264" s="2" t="str">
        <f>'[1]2025年已发货'!B:B</f>
        <v>盘螺</v>
      </c>
      <c r="C4264" s="2" t="str">
        <f>'[1]2025年已发货'!C:C</f>
        <v>HRB400E Φ8</v>
      </c>
      <c r="D4264" s="2" t="str">
        <f>'[1]2025年已发货'!D:D</f>
        <v>吨</v>
      </c>
      <c r="E4264" s="2">
        <f>'[1]2025年已发货'!E:E</f>
        <v>5</v>
      </c>
      <c r="F4264" s="4">
        <f>'[1]2025年已发货'!F:F</f>
        <v>45832</v>
      </c>
      <c r="G4264" s="2" t="str">
        <f>'[1]2025年已发货'!G:G</f>
        <v>(武汉电气化局成达万高铁强电项目-南充营山)四川省南充市营山县保真路景阳名城南50米(保真路东)</v>
      </c>
      <c r="H4264" s="2" t="str">
        <f>'[1]2025年已发货'!H:H</f>
        <v>周开亮</v>
      </c>
      <c r="I4264" s="2">
        <f>'[1]2025年已发货'!I:I</f>
        <v>18381485052</v>
      </c>
      <c r="J4264" s="2" t="str">
        <f>_xlfn._xlws.FILTER(辅助信息!D:D,辅助信息!G:G=G4264)</f>
        <v>武汉电气化局成达万高铁强电项目</v>
      </c>
    </row>
    <row r="4265" spans="1:10">
      <c r="A4265" s="2" t="str">
        <f>'[1]2025年已发货'!A:A</f>
        <v>钢固融</v>
      </c>
      <c r="B4265" s="2" t="str">
        <f>'[1]2025年已发货'!B:B</f>
        <v>盘螺</v>
      </c>
      <c r="C4265" s="2" t="str">
        <f>'[1]2025年已发货'!C:C</f>
        <v>HRB400E Φ10</v>
      </c>
      <c r="D4265" s="2" t="str">
        <f>'[1]2025年已发货'!D:D</f>
        <v>吨</v>
      </c>
      <c r="E4265" s="2">
        <f>'[1]2025年已发货'!E:E</f>
        <v>5</v>
      </c>
      <c r="F4265" s="4">
        <f>'[1]2025年已发货'!F:F</f>
        <v>45832</v>
      </c>
      <c r="G4265" s="2" t="str">
        <f>'[1]2025年已发货'!G:G</f>
        <v>(武汉电气化局成达万高铁强电项目-南充营山)四川省南充市营山县保真路景阳名城南50米(保真路东)</v>
      </c>
      <c r="H4265" s="2" t="str">
        <f>'[1]2025年已发货'!H:H</f>
        <v>周开亮</v>
      </c>
      <c r="I4265" s="2">
        <f>'[1]2025年已发货'!I:I</f>
        <v>18381485052</v>
      </c>
      <c r="J4265" s="2" t="str">
        <f>_xlfn._xlws.FILTER(辅助信息!D:D,辅助信息!G:G=G4265)</f>
        <v>武汉电气化局成达万高铁强电项目</v>
      </c>
    </row>
    <row r="4266" spans="1:10">
      <c r="A4266" s="2" t="str">
        <f>'[1]2025年已发货'!A:A</f>
        <v>钢固融</v>
      </c>
      <c r="B4266" s="2" t="str">
        <f>'[1]2025年已发货'!B:B</f>
        <v>螺纹钢</v>
      </c>
      <c r="C4266" s="2" t="str">
        <f>'[1]2025年已发货'!C:C</f>
        <v>HRB400E Φ12 9m</v>
      </c>
      <c r="D4266" s="2" t="str">
        <f>'[1]2025年已发货'!D:D</f>
        <v>吨</v>
      </c>
      <c r="E4266" s="2">
        <f>'[1]2025年已发货'!E:E</f>
        <v>3</v>
      </c>
      <c r="F4266" s="4">
        <f>'[1]2025年已发货'!F:F</f>
        <v>45832</v>
      </c>
      <c r="G4266" s="2" t="str">
        <f>'[1]2025年已发货'!G:G</f>
        <v>(武汉电气化局成达万高铁强电项目-南充营山)四川省南充市营山县保真路景阳名城南50米(保真路东)</v>
      </c>
      <c r="H4266" s="2" t="str">
        <f>'[1]2025年已发货'!H:H</f>
        <v>周开亮</v>
      </c>
      <c r="I4266" s="2">
        <f>'[1]2025年已发货'!I:I</f>
        <v>18381485052</v>
      </c>
      <c r="J4266" s="2" t="str">
        <f>_xlfn._xlws.FILTER(辅助信息!D:D,辅助信息!G:G=G4266)</f>
        <v>武汉电气化局成达万高铁强电项目</v>
      </c>
    </row>
    <row r="4267" spans="1:10">
      <c r="A4267" s="2" t="str">
        <f>'[1]2025年已发货'!A:A</f>
        <v>钢固融</v>
      </c>
      <c r="B4267" s="2" t="str">
        <f>'[1]2025年已发货'!B:B</f>
        <v>螺纹钢</v>
      </c>
      <c r="C4267" s="2" t="str">
        <f>'[1]2025年已发货'!C:C</f>
        <v>HRB400E Φ14 9m</v>
      </c>
      <c r="D4267" s="2" t="str">
        <f>'[1]2025年已发货'!D:D</f>
        <v>吨</v>
      </c>
      <c r="E4267" s="2">
        <f>'[1]2025年已发货'!E:E</f>
        <v>12</v>
      </c>
      <c r="F4267" s="4">
        <f>'[1]2025年已发货'!F:F</f>
        <v>45832</v>
      </c>
      <c r="G4267" s="2" t="str">
        <f>'[1]2025年已发货'!G:G</f>
        <v>(武汉电气化局成达万高铁强电项目-南充营山)四川省南充市营山县保真路景阳名城南50米(保真路东)</v>
      </c>
      <c r="H4267" s="2" t="str">
        <f>'[1]2025年已发货'!H:H</f>
        <v>周开亮</v>
      </c>
      <c r="I4267" s="2">
        <f>'[1]2025年已发货'!I:I</f>
        <v>18381485052</v>
      </c>
      <c r="J4267" s="2" t="str">
        <f>_xlfn._xlws.FILTER(辅助信息!D:D,辅助信息!G:G=G4267)</f>
        <v>武汉电气化局成达万高铁强电项目</v>
      </c>
    </row>
    <row r="4268" spans="1:10">
      <c r="A4268" s="2" t="str">
        <f>'[1]2025年已发货'!A:A</f>
        <v>钢固融</v>
      </c>
      <c r="B4268" s="2" t="str">
        <f>'[1]2025年已发货'!B:B</f>
        <v>螺纹钢</v>
      </c>
      <c r="C4268" s="2" t="str">
        <f>'[1]2025年已发货'!C:C</f>
        <v>HRB400E Φ16 9m</v>
      </c>
      <c r="D4268" s="2" t="str">
        <f>'[1]2025年已发货'!D:D</f>
        <v>吨</v>
      </c>
      <c r="E4268" s="2">
        <f>'[1]2025年已发货'!E:E</f>
        <v>15</v>
      </c>
      <c r="F4268" s="4">
        <f>'[1]2025年已发货'!F:F</f>
        <v>45832</v>
      </c>
      <c r="G4268" s="2" t="str">
        <f>'[1]2025年已发货'!G:G</f>
        <v>(武汉电气化局成达万高铁强电项目-南充营山)四川省南充市营山县保真路景阳名城南50米(保真路东)</v>
      </c>
      <c r="H4268" s="2" t="str">
        <f>'[1]2025年已发货'!H:H</f>
        <v>周开亮</v>
      </c>
      <c r="I4268" s="2">
        <f>'[1]2025年已发货'!I:I</f>
        <v>18381485052</v>
      </c>
      <c r="J4268" s="2" t="str">
        <f>_xlfn._xlws.FILTER(辅助信息!D:D,辅助信息!G:G=G4268)</f>
        <v>武汉电气化局成达万高铁强电项目</v>
      </c>
    </row>
    <row r="4269" spans="1:10">
      <c r="A4269" s="2" t="str">
        <f>'[1]2025年已发货'!A:A</f>
        <v>钢固融</v>
      </c>
      <c r="B4269" s="2" t="str">
        <f>'[1]2025年已发货'!B:B</f>
        <v>螺纹钢</v>
      </c>
      <c r="C4269" s="2" t="str">
        <f>'[1]2025年已发货'!C:C</f>
        <v>HRB400E Φ20 9m</v>
      </c>
      <c r="D4269" s="2" t="str">
        <f>'[1]2025年已发货'!D:D</f>
        <v>吨</v>
      </c>
      <c r="E4269" s="2">
        <f>'[1]2025年已发货'!E:E</f>
        <v>9</v>
      </c>
      <c r="F4269" s="4">
        <f>'[1]2025年已发货'!F:F</f>
        <v>45832</v>
      </c>
      <c r="G4269" s="2" t="str">
        <f>'[1]2025年已发货'!G:G</f>
        <v>(武汉电气化局成达万高铁强电项目-南充营山)四川省南充市营山县保真路景阳名城南50米(保真路东)</v>
      </c>
      <c r="H4269" s="2" t="str">
        <f>'[1]2025年已发货'!H:H</f>
        <v>周开亮</v>
      </c>
      <c r="I4269" s="2">
        <f>'[1]2025年已发货'!I:I</f>
        <v>18381485052</v>
      </c>
      <c r="J4269" s="2" t="str">
        <f>_xlfn._xlws.FILTER(辅助信息!D:D,辅助信息!G:G=G4269)</f>
        <v>武汉电气化局成达万高铁强电项目</v>
      </c>
    </row>
    <row r="4270" spans="1:10">
      <c r="A4270" s="2" t="str">
        <f>'[1]2025年已发货'!A:A</f>
        <v>钢固融</v>
      </c>
      <c r="B4270" s="2" t="str">
        <f>'[1]2025年已发货'!B:B</f>
        <v>螺纹钢</v>
      </c>
      <c r="C4270" s="2" t="str">
        <f>'[1]2025年已发货'!C:C</f>
        <v>HRB400E Φ18 12m</v>
      </c>
      <c r="D4270" s="2" t="str">
        <f>'[1]2025年已发货'!D:D</f>
        <v>吨</v>
      </c>
      <c r="E4270" s="2">
        <f>'[1]2025年已发货'!E:E</f>
        <v>51</v>
      </c>
      <c r="F4270" s="4">
        <f>'[1]2025年已发货'!F:F</f>
        <v>45832</v>
      </c>
      <c r="G4270" s="2" t="str">
        <f>'[1]2025年已发货'!G:G</f>
        <v>(武汉电气化局成达万高铁强电项目-南充营山)四川省南充市营山县保真路景阳名城南50米(保真路东)</v>
      </c>
      <c r="H4270" s="2" t="str">
        <f>'[1]2025年已发货'!H:H</f>
        <v>周开亮</v>
      </c>
      <c r="I4270" s="2">
        <f>'[1]2025年已发货'!I:I</f>
        <v>18381485052</v>
      </c>
      <c r="J4270" s="2" t="str">
        <f>_xlfn._xlws.FILTER(辅助信息!D:D,辅助信息!G:G=G4270)</f>
        <v>武汉电气化局成达万高铁强电项目</v>
      </c>
    </row>
    <row r="4271" spans="1:10">
      <c r="A4271" s="2" t="str">
        <f>'[1]2025年已发货'!A:A</f>
        <v>润耀</v>
      </c>
      <c r="B4271" s="2" t="str">
        <f>'[1]2025年已发货'!B:B</f>
        <v>螺纹钢</v>
      </c>
      <c r="C4271" s="2" t="str">
        <f>'[1]2025年已发货'!C:C</f>
        <v>HRB400E Φ16 9m</v>
      </c>
      <c r="D4271" s="2" t="str">
        <f>'[1]2025年已发货'!D:D</f>
        <v>吨</v>
      </c>
      <c r="E4271" s="2">
        <f>'[1]2025年已发货'!E:E</f>
        <v>35</v>
      </c>
      <c r="F4271" s="4">
        <f>'[1]2025年已发货'!F:F</f>
        <v>45832</v>
      </c>
      <c r="G4271" s="2" t="str">
        <f>'[1]2025年已发货'!G:G</f>
        <v>（中铁十局-资乐高速4标）四川省眉山市仁寿县彰加镇促进村中铁十局2#钢筋厂</v>
      </c>
      <c r="H4271" s="2" t="str">
        <f>'[1]2025年已发货'!H:H</f>
        <v>杨飞</v>
      </c>
      <c r="I4271" s="2">
        <f>'[1]2025年已发货'!I:I</f>
        <v>15667998777</v>
      </c>
      <c r="J4271" s="2" vm="1" t="e">
        <f>_xlfn._xlws.FILTER(辅助信息!D:D,辅助信息!G:G=G4271)</f>
        <v>#VALUE!</v>
      </c>
    </row>
    <row r="4272" spans="1:10">
      <c r="A4272" s="2" t="str">
        <f>'[1]2025年已发货'!A:A</f>
        <v>润耀</v>
      </c>
      <c r="B4272" s="2" t="str">
        <f>'[1]2025年已发货'!B:B</f>
        <v>螺纹钢</v>
      </c>
      <c r="C4272" s="2" t="str">
        <f>'[1]2025年已发货'!C:C</f>
        <v>HRB400E Φ20 9m</v>
      </c>
      <c r="D4272" s="2" t="str">
        <f>'[1]2025年已发货'!D:D</f>
        <v>吨</v>
      </c>
      <c r="E4272" s="2">
        <f>'[1]2025年已发货'!E:E</f>
        <v>8</v>
      </c>
      <c r="F4272" s="4">
        <f>'[1]2025年已发货'!F:F</f>
        <v>45832</v>
      </c>
      <c r="G4272" s="2" t="str">
        <f>'[1]2025年已发货'!G:G</f>
        <v>（中铁十局-资乐高速4标）四川省眉山市仁寿县彰加镇促进村中铁十局2#钢筋厂</v>
      </c>
      <c r="H4272" s="2" t="str">
        <f>'[1]2025年已发货'!H:H</f>
        <v>杨飞</v>
      </c>
      <c r="I4272" s="2">
        <f>'[1]2025年已发货'!I:I</f>
        <v>15667998777</v>
      </c>
      <c r="J4272" s="2" vm="1" t="e">
        <f>_xlfn._xlws.FILTER(辅助信息!D:D,辅助信息!G:G=G4272)</f>
        <v>#VALUE!</v>
      </c>
    </row>
    <row r="4273" spans="1:10">
      <c r="A4273" s="2" t="str">
        <f>'[1]2025年已发货'!A:A</f>
        <v>润耀</v>
      </c>
      <c r="B4273" s="2" t="str">
        <f>'[1]2025年已发货'!B:B</f>
        <v>螺纹钢</v>
      </c>
      <c r="C4273" s="2" t="str">
        <f>'[1]2025年已发货'!C:C</f>
        <v>HRB400E Φ25 9m</v>
      </c>
      <c r="D4273" s="2" t="str">
        <f>'[1]2025年已发货'!D:D</f>
        <v>吨</v>
      </c>
      <c r="E4273" s="2">
        <f>'[1]2025年已发货'!E:E</f>
        <v>27</v>
      </c>
      <c r="F4273" s="4">
        <f>'[1]2025年已发货'!F:F</f>
        <v>45832</v>
      </c>
      <c r="G4273" s="2" t="str">
        <f>'[1]2025年已发货'!G:G</f>
        <v>（中铁十局-资乐高速4标）四川省眉山市仁寿县彰加镇促进村中铁十局2#钢筋厂</v>
      </c>
      <c r="H4273" s="2" t="str">
        <f>'[1]2025年已发货'!H:H</f>
        <v>杨飞</v>
      </c>
      <c r="I4273" s="2">
        <f>'[1]2025年已发货'!I:I</f>
        <v>15667998777</v>
      </c>
      <c r="J4273" s="2" vm="1" t="e">
        <f>_xlfn._xlws.FILTER(辅助信息!D:D,辅助信息!G:G=G4273)</f>
        <v>#VALUE!</v>
      </c>
    </row>
    <row r="4274" spans="1:10">
      <c r="A4274" s="2" t="str">
        <f>'[1]2025年已发货'!A:A</f>
        <v>润耀</v>
      </c>
      <c r="B4274" s="2" t="str">
        <f>'[1]2025年已发货'!B:B</f>
        <v>螺纹钢</v>
      </c>
      <c r="C4274" s="2" t="str">
        <f>'[1]2025年已发货'!C:C</f>
        <v>HRB400E Φ12 9m</v>
      </c>
      <c r="D4274" s="2" t="str">
        <f>'[1]2025年已发货'!D:D</f>
        <v>吨</v>
      </c>
      <c r="E4274" s="2">
        <f>'[1]2025年已发货'!E:E</f>
        <v>35</v>
      </c>
      <c r="F4274" s="4">
        <f>'[1]2025年已发货'!F:F</f>
        <v>45832</v>
      </c>
      <c r="G4274" s="2" t="str">
        <f>'[1]2025年已发货'!G:G</f>
        <v>（中铁十局-资乐高速4标）四川省眉山市仁寿县彰加镇促进村中铁十局2#钢筋厂</v>
      </c>
      <c r="H4274" s="2" t="str">
        <f>'[1]2025年已发货'!H:H</f>
        <v>杨飞</v>
      </c>
      <c r="I4274" s="2">
        <f>'[1]2025年已发货'!I:I</f>
        <v>15667998777</v>
      </c>
      <c r="J4274" s="2" vm="1" t="e">
        <f>_xlfn._xlws.FILTER(辅助信息!D:D,辅助信息!G:G=G4274)</f>
        <v>#VALUE!</v>
      </c>
    </row>
    <row r="4275" spans="1:10">
      <c r="A4275" s="2" t="str">
        <f>'[1]2025年已发货'!A:A</f>
        <v>德胜恒嘉</v>
      </c>
      <c r="B4275" s="2" t="str">
        <f>'[1]2025年已发货'!B:B</f>
        <v>螺纹钢</v>
      </c>
      <c r="C4275" s="2" t="str">
        <f>'[1]2025年已发货'!C:C</f>
        <v>HRB500E Φ25 12m</v>
      </c>
      <c r="D4275" s="2" t="str">
        <f>'[1]2025年已发货'!D:D</f>
        <v>吨</v>
      </c>
      <c r="E4275" s="2">
        <f>'[1]2025年已发货'!E:E</f>
        <v>35</v>
      </c>
      <c r="F4275" s="4">
        <f>'[1]2025年已发货'!F:F</f>
        <v>45832</v>
      </c>
      <c r="G4275" s="2" t="str">
        <f>'[1]2025年已发货'!G:G</f>
        <v>（中铁十局-资乐高速4标）四川省眉山市仁寿县彰加镇促进村中铁十局2#钢筋厂</v>
      </c>
      <c r="H4275" s="2" t="str">
        <f>'[1]2025年已发货'!H:H</f>
        <v>杨飞</v>
      </c>
      <c r="I4275" s="2">
        <f>'[1]2025年已发货'!I:I</f>
        <v>15667998777</v>
      </c>
      <c r="J4275" s="2" vm="1" t="e">
        <f>_xlfn._xlws.FILTER(辅助信息!D:D,辅助信息!G:G=G4275)</f>
        <v>#VALUE!</v>
      </c>
    </row>
    <row r="4276" spans="1:10">
      <c r="A4276" s="2" t="str">
        <f>'[1]2025年已发货'!A:A</f>
        <v>德胜恒嘉</v>
      </c>
      <c r="B4276" s="2" t="str">
        <f>'[1]2025年已发货'!B:B</f>
        <v>螺纹钢</v>
      </c>
      <c r="C4276" s="2" t="str">
        <f>'[1]2025年已发货'!C:C</f>
        <v>HRB400E Φ12 9m</v>
      </c>
      <c r="D4276" s="2" t="str">
        <f>'[1]2025年已发货'!D:D</f>
        <v>吨</v>
      </c>
      <c r="E4276" s="2">
        <f>'[1]2025年已发货'!E:E</f>
        <v>70</v>
      </c>
      <c r="F4276" s="4">
        <f>'[1]2025年已发货'!F:F</f>
        <v>45832</v>
      </c>
      <c r="G4276" s="2" t="str">
        <f>'[1]2025年已发货'!G:G</f>
        <v>（中铁十局-资乐高速4标）四川省眉山市仁寿县彰加镇促进村中铁十局2#钢筋厂</v>
      </c>
      <c r="H4276" s="2" t="str">
        <f>'[1]2025年已发货'!H:H</f>
        <v>杨飞</v>
      </c>
      <c r="I4276" s="2">
        <f>'[1]2025年已发货'!I:I</f>
        <v>15667998777</v>
      </c>
      <c r="J4276" s="2" vm="1" t="e">
        <f>_xlfn._xlws.FILTER(辅助信息!D:D,辅助信息!G:G=G4276)</f>
        <v>#VALUE!</v>
      </c>
    </row>
    <row r="4277" spans="1:10">
      <c r="A4277" s="2" t="str">
        <f>'[1]2025年已发货'!A:A</f>
        <v>山东高速</v>
      </c>
      <c r="B4277" s="2" t="str">
        <f>'[1]2025年已发货'!B:B</f>
        <v>螺纹钢</v>
      </c>
      <c r="C4277" s="2" t="str">
        <f>'[1]2025年已发货'!C:C</f>
        <v>HRB400E Φ25 9m</v>
      </c>
      <c r="D4277" s="2" t="str">
        <f>'[1]2025年已发货'!D:D</f>
        <v>吨</v>
      </c>
      <c r="E4277" s="2">
        <f>'[1]2025年已发货'!E:E</f>
        <v>35</v>
      </c>
      <c r="F4277" s="4">
        <f>'[1]2025年已发货'!F:F</f>
        <v>45832</v>
      </c>
      <c r="G4277" s="2" t="str">
        <f>'[1]2025年已发货'!G:G</f>
        <v>（中铁三局成渝扩容ZCB3-1项目部）内江市胜利收费站红绿灯500米</v>
      </c>
      <c r="H4277" s="2" t="str">
        <f>'[1]2025年已发货'!H:H</f>
        <v>王岩</v>
      </c>
      <c r="I4277" s="2">
        <f>'[1]2025年已发货'!I:I</f>
        <v>17634813323</v>
      </c>
      <c r="J4277" s="2" vm="1" t="e">
        <f>_xlfn._xlws.FILTER(辅助信息!D:D,辅助信息!G:G=G4277)</f>
        <v>#VALUE!</v>
      </c>
    </row>
    <row r="4278" spans="1:10">
      <c r="A4278" s="2" t="str">
        <f>'[1]2025年已发货'!A:A</f>
        <v>润耀</v>
      </c>
      <c r="B4278" s="2" t="str">
        <f>'[1]2025年已发货'!B:B</f>
        <v>螺纹钢</v>
      </c>
      <c r="C4278" s="2" t="str">
        <f>'[1]2025年已发货'!C:C</f>
        <v>HRB400E Φ32×9米</v>
      </c>
      <c r="D4278" s="2" t="str">
        <f>'[1]2025年已发货'!D:D</f>
        <v>吨</v>
      </c>
      <c r="E4278" s="2">
        <f>'[1]2025年已发货'!E:E</f>
        <v>105</v>
      </c>
      <c r="F4278" s="4">
        <f>'[1]2025年已发货'!F:F</f>
        <v>45832</v>
      </c>
      <c r="G4278" s="2" t="str">
        <f>'[1]2025年已发货'!G:G</f>
        <v>（自永1标八局二分公司钢筋棚）四川省自贡市大安区牛佛镇</v>
      </c>
      <c r="H4278" s="2" t="str">
        <f>'[1]2025年已发货'!H:H</f>
        <v>王君杰</v>
      </c>
      <c r="I4278" s="2">
        <f>'[1]2025年已发货'!I:I</f>
        <v>18919619850</v>
      </c>
      <c r="J4278" s="2" vm="1" t="e">
        <f>_xlfn._xlws.FILTER(辅助信息!D:D,辅助信息!G:G=G4278)</f>
        <v>#VALUE!</v>
      </c>
    </row>
    <row r="4279" spans="1:10">
      <c r="A4279" s="2" t="str">
        <f>'[1]2025年已发货'!A:A</f>
        <v>润耀</v>
      </c>
      <c r="B4279" s="2" t="str">
        <f>'[1]2025年已发货'!B:B</f>
        <v>螺纹钢</v>
      </c>
      <c r="C4279" s="2" t="str">
        <f>'[1]2025年已发货'!C:C</f>
        <v>HRB500E Φ32×9米</v>
      </c>
      <c r="D4279" s="2" t="str">
        <f>'[1]2025年已发货'!D:D</f>
        <v>吨</v>
      </c>
      <c r="E4279" s="2">
        <f>'[1]2025年已发货'!E:E</f>
        <v>35</v>
      </c>
      <c r="F4279" s="4">
        <f>'[1]2025年已发货'!F:F</f>
        <v>45832</v>
      </c>
      <c r="G4279" s="2" t="str">
        <f>'[1]2025年已发货'!G:G</f>
        <v>（自永1标八局二分公司钢筋棚）四川省自贡市大安区牛佛镇</v>
      </c>
      <c r="H4279" s="2" t="str">
        <f>'[1]2025年已发货'!H:H</f>
        <v>王君杰</v>
      </c>
      <c r="I4279" s="2">
        <f>'[1]2025年已发货'!I:I</f>
        <v>18919619850</v>
      </c>
      <c r="J4279" s="2" vm="1" t="e">
        <f>_xlfn._xlws.FILTER(辅助信息!D:D,辅助信息!G:G=G4279)</f>
        <v>#VALUE!</v>
      </c>
    </row>
    <row r="4280" spans="1:10">
      <c r="A4280" s="2" t="str">
        <f>'[1]2025年已发货'!A:A</f>
        <v>润耀</v>
      </c>
      <c r="B4280" s="2" t="str">
        <f>'[1]2025年已发货'!B:B</f>
        <v>螺纹钢</v>
      </c>
      <c r="C4280" s="2" t="str">
        <f>'[1]2025年已发货'!C:C</f>
        <v>HRB400E Φ25×9米</v>
      </c>
      <c r="D4280" s="2" t="str">
        <f>'[1]2025年已发货'!D:D</f>
        <v>吨</v>
      </c>
      <c r="E4280" s="2">
        <f>'[1]2025年已发货'!E:E</f>
        <v>17</v>
      </c>
      <c r="F4280" s="4">
        <f>'[1]2025年已发货'!F:F</f>
        <v>45832</v>
      </c>
      <c r="G4280" s="2" t="str">
        <f>'[1]2025年已发货'!G:G</f>
        <v>（自永2标九局西南分公司钢筋棚）四川省自贡市骑龙镇大湾村</v>
      </c>
      <c r="H4280" s="2" t="str">
        <f>'[1]2025年已发货'!H:H</f>
        <v>高彦彬</v>
      </c>
      <c r="I4280" s="2">
        <f>'[1]2025年已发货'!I:I</f>
        <v>13835906370</v>
      </c>
      <c r="J4280" s="2" vm="1" t="e">
        <f>_xlfn._xlws.FILTER(辅助信息!D:D,辅助信息!G:G=G4280)</f>
        <v>#VALUE!</v>
      </c>
    </row>
    <row r="4281" spans="1:10">
      <c r="A4281" s="2" t="str">
        <f>'[1]2025年已发货'!A:A</f>
        <v>润耀</v>
      </c>
      <c r="B4281" s="2" t="str">
        <f>'[1]2025年已发货'!B:B</f>
        <v>螺纹钢</v>
      </c>
      <c r="C4281" s="2" t="str">
        <f>'[1]2025年已发货'!C:C</f>
        <v>HRB400E Φ12×9米</v>
      </c>
      <c r="D4281" s="2" t="str">
        <f>'[1]2025年已发货'!D:D</f>
        <v>吨</v>
      </c>
      <c r="E4281" s="2">
        <f>'[1]2025年已发货'!E:E</f>
        <v>18</v>
      </c>
      <c r="F4281" s="4">
        <f>'[1]2025年已发货'!F:F</f>
        <v>45832</v>
      </c>
      <c r="G4281" s="2" t="str">
        <f>'[1]2025年已发货'!G:G</f>
        <v>（自永2标九局西南分公司钢筋棚）四川省自贡市骑龙镇大湾村</v>
      </c>
      <c r="H4281" s="2" t="str">
        <f>'[1]2025年已发货'!H:H</f>
        <v>高彦彬</v>
      </c>
      <c r="I4281" s="2">
        <f>'[1]2025年已发货'!I:I</f>
        <v>13835906370</v>
      </c>
      <c r="J4281" s="2" vm="1" t="e">
        <f>_xlfn._xlws.FILTER(辅助信息!D:D,辅助信息!G:G=G4281)</f>
        <v>#VALUE!</v>
      </c>
    </row>
    <row r="4282" spans="1:10">
      <c r="A4282" s="2" t="str">
        <f>'[1]2025年已发货'!A:A</f>
        <v>海南海控</v>
      </c>
      <c r="B4282" s="2" t="str">
        <f>'[1]2025年已发货'!B:B</f>
        <v>螺纹钢</v>
      </c>
      <c r="C4282" s="2" t="str">
        <f>'[1]2025年已发货'!C:C</f>
        <v>HRB400EФ25*9m</v>
      </c>
      <c r="D4282" s="2" t="str">
        <f>'[1]2025年已发货'!D:D</f>
        <v>吨</v>
      </c>
      <c r="E4282" s="2">
        <f>'[1]2025年已发货'!E:E</f>
        <v>35</v>
      </c>
      <c r="F4282" s="4">
        <f>'[1]2025年已发货'!F:F</f>
        <v>45832</v>
      </c>
      <c r="G4282" s="2" t="str">
        <f>'[1]2025年已发货'!G:G</f>
        <v>（中铁一局四公司康新高速TJ1-1标雅加梗隧道）四川省甘孜州康定市雅加梗</v>
      </c>
      <c r="H4282" s="2" t="str">
        <f>'[1]2025年已发货'!H:H</f>
        <v>范国义</v>
      </c>
      <c r="I4282" s="2">
        <f>'[1]2025年已发货'!I:I</f>
        <v>15897676433</v>
      </c>
      <c r="J4282" s="2" vm="1" t="e">
        <f>_xlfn._xlws.FILTER(辅助信息!D:D,辅助信息!G:G=G4282)</f>
        <v>#VALUE!</v>
      </c>
    </row>
    <row r="4283" spans="1:10">
      <c r="A4283" s="2" t="str">
        <f>'[1]2025年已发货'!A:A</f>
        <v>海南海控</v>
      </c>
      <c r="B4283" s="2" t="str">
        <f>'[1]2025年已发货'!B:B</f>
        <v>螺纹钢</v>
      </c>
      <c r="C4283" s="2" t="str">
        <f>'[1]2025年已发货'!C:C</f>
        <v>HRB400EФ22*9mm</v>
      </c>
      <c r="D4283" s="2" t="str">
        <f>'[1]2025年已发货'!D:D</f>
        <v>吨</v>
      </c>
      <c r="E4283" s="2">
        <f>'[1]2025年已发货'!E:E</f>
        <v>35</v>
      </c>
      <c r="F4283" s="4">
        <f>'[1]2025年已发货'!F:F</f>
        <v>45832</v>
      </c>
      <c r="G4283" s="2" t="str">
        <f>'[1]2025年已发货'!G:G</f>
        <v>（中铁六局呼和公司康新高速TJ4-2标）四川省甘孜藏族自治州康定市新都桥镇东俄罗三村中建八局搅拌站旁</v>
      </c>
      <c r="H4283" s="2" t="str">
        <f>'[1]2025年已发货'!H:H</f>
        <v>王龙</v>
      </c>
      <c r="I4283" s="2">
        <f>'[1]2025年已发货'!I:I</f>
        <v>18809490151</v>
      </c>
      <c r="J4283" s="2" vm="1" t="e">
        <f>_xlfn._xlws.FILTER(辅助信息!D:D,辅助信息!G:G=G4283)</f>
        <v>#VALUE!</v>
      </c>
    </row>
    <row r="4284" spans="1:10">
      <c r="A4284" s="2" t="str">
        <f>'[1]2025年已发货'!A:A</f>
        <v>晋邦</v>
      </c>
      <c r="B4284" s="2" t="str">
        <f>'[1]2025年已发货'!B:B</f>
        <v>盘螺</v>
      </c>
      <c r="C4284" s="2" t="str">
        <f>'[1]2025年已发货'!C:C</f>
        <v>HRB400EФ8</v>
      </c>
      <c r="D4284" s="2" t="str">
        <f>'[1]2025年已发货'!D:D</f>
        <v>吨</v>
      </c>
      <c r="E4284" s="2">
        <f>'[1]2025年已发货'!E:E</f>
        <v>18</v>
      </c>
      <c r="F4284" s="4">
        <f>'[1]2025年已发货'!F:F</f>
        <v>45832</v>
      </c>
      <c r="G4284" s="2" t="str">
        <f>'[1]2025年已发货'!G:G</f>
        <v>四川省南充市营山县咸安大道成都元泽环境技术有限公司营山分公司（中核华兴市政道路项目部）</v>
      </c>
      <c r="H4284" s="2" t="str">
        <f>'[1]2025年已发货'!H:H</f>
        <v>黎家敏</v>
      </c>
      <c r="I4284" s="2" t="str">
        <f>'[1]2025年已发货'!I:I</f>
        <v>15082798787</v>
      </c>
      <c r="J4284" s="2" vm="1" t="e">
        <f>_xlfn._xlws.FILTER(辅助信息!D:D,辅助信息!G:G=G4284)</f>
        <v>#VALUE!</v>
      </c>
    </row>
    <row r="4285" spans="1:10">
      <c r="A4285" s="2" t="str">
        <f>'[1]2025年已发货'!A:A</f>
        <v>晋邦</v>
      </c>
      <c r="B4285" s="2" t="str">
        <f>'[1]2025年已发货'!B:B</f>
        <v>螺纹钢</v>
      </c>
      <c r="C4285" s="2" t="str">
        <f>'[1]2025年已发货'!C:C</f>
        <v>HRB400EФ28*9m</v>
      </c>
      <c r="D4285" s="2" t="str">
        <f>'[1]2025年已发货'!D:D</f>
        <v>吨</v>
      </c>
      <c r="E4285" s="2">
        <f>'[1]2025年已发货'!E:E</f>
        <v>17</v>
      </c>
      <c r="F4285" s="4">
        <f>'[1]2025年已发货'!F:F</f>
        <v>45832</v>
      </c>
      <c r="G4285" s="2" t="str">
        <f>'[1]2025年已发货'!G:G</f>
        <v>四川省南充市营山县咸安大道成都元泽环境技术有限公司营山分公司（中核华兴市政道路项目部）</v>
      </c>
      <c r="H4285" s="2" t="str">
        <f>'[1]2025年已发货'!H:H</f>
        <v>黎家敏</v>
      </c>
      <c r="I4285" s="2" t="str">
        <f>'[1]2025年已发货'!I:I</f>
        <v>15082798787</v>
      </c>
      <c r="J4285" s="2" vm="1" t="e">
        <f>_xlfn._xlws.FILTER(辅助信息!D:D,辅助信息!G:G=G4285)</f>
        <v>#VALUE!</v>
      </c>
    </row>
    <row r="4286" spans="1:10">
      <c r="A4286" s="2" t="str">
        <f>'[1]2025年已发货'!A:A</f>
        <v>钢固融</v>
      </c>
      <c r="B4286" s="2" t="str">
        <f>'[1]2025年已发货'!B:B</f>
        <v>螺纹钢</v>
      </c>
      <c r="C4286" s="2" t="str">
        <f>'[1]2025年已发货'!C:C</f>
        <v>HRB400EФ12*9m</v>
      </c>
      <c r="D4286" s="2" t="str">
        <f>'[1]2025年已发货'!D:D</f>
        <v>吨</v>
      </c>
      <c r="E4286" s="2">
        <f>'[1]2025年已发货'!E:E</f>
        <v>32.5</v>
      </c>
      <c r="F4286" s="4">
        <f>'[1]2025年已发货'!F:F</f>
        <v>45832</v>
      </c>
      <c r="G4286" s="2" t="str">
        <f>'[1]2025年已发货'!G:G</f>
        <v>（中核中原-温江北林医养综合体项目）四川省成都市温江区万春大道第三人民医院东</v>
      </c>
      <c r="H4286" s="2" t="str">
        <f>'[1]2025年已发货'!H:H</f>
        <v>蔡杰</v>
      </c>
      <c r="I4286" s="2">
        <f>'[1]2025年已发货'!I:I</f>
        <v>18875129329</v>
      </c>
      <c r="J4286" s="2" vm="1" t="e">
        <f>_xlfn._xlws.FILTER(辅助信息!D:D,辅助信息!G:G=G4286)</f>
        <v>#VALUE!</v>
      </c>
    </row>
    <row r="4287" spans="1:10">
      <c r="A4287" s="2" t="str">
        <f>'[1]2025年已发货'!A:A</f>
        <v>钢固融</v>
      </c>
      <c r="B4287" s="2" t="str">
        <f>'[1]2025年已发货'!B:B</f>
        <v>螺纹钢</v>
      </c>
      <c r="C4287" s="2" t="str">
        <f>'[1]2025年已发货'!C:C</f>
        <v>HRB400EФ14*9m</v>
      </c>
      <c r="D4287" s="2" t="str">
        <f>'[1]2025年已发货'!D:D</f>
        <v>吨</v>
      </c>
      <c r="E4287" s="2">
        <f>'[1]2025年已发货'!E:E</f>
        <v>5</v>
      </c>
      <c r="F4287" s="4">
        <f>'[1]2025年已发货'!F:F</f>
        <v>45832</v>
      </c>
      <c r="G4287" s="2" t="str">
        <f>'[1]2025年已发货'!G:G</f>
        <v>（中核中原-温江北林医养综合体项目）四川省成都市温江区万春大道第三人民医院东</v>
      </c>
      <c r="H4287" s="2" t="str">
        <f>'[1]2025年已发货'!H:H</f>
        <v>蔡杰</v>
      </c>
      <c r="I4287" s="2">
        <f>'[1]2025年已发货'!I:I</f>
        <v>18875129329</v>
      </c>
      <c r="J4287" s="2" vm="1" t="e">
        <f>_xlfn._xlws.FILTER(辅助信息!D:D,辅助信息!G:G=G4287)</f>
        <v>#VALUE!</v>
      </c>
    </row>
    <row r="4288" spans="1:10">
      <c r="A4288" s="2" t="str">
        <f>'[1]2025年已发货'!A:A</f>
        <v>钢固融</v>
      </c>
      <c r="B4288" s="2" t="str">
        <f>'[1]2025年已发货'!B:B</f>
        <v>螺纹钢</v>
      </c>
      <c r="C4288" s="2" t="str">
        <f>'[1]2025年已发货'!C:C</f>
        <v>HRB400EФ20*9m</v>
      </c>
      <c r="D4288" s="2" t="str">
        <f>'[1]2025年已发货'!D:D</f>
        <v>吨</v>
      </c>
      <c r="E4288" s="2">
        <f>'[1]2025年已发货'!E:E</f>
        <v>12.5</v>
      </c>
      <c r="F4288" s="4">
        <f>'[1]2025年已发货'!F:F</f>
        <v>45832</v>
      </c>
      <c r="G4288" s="2" t="str">
        <f>'[1]2025年已发货'!G:G</f>
        <v>（中核中原-温江北林医养综合体项目）四川省成都市温江区万春大道第三人民医院东</v>
      </c>
      <c r="H4288" s="2" t="str">
        <f>'[1]2025年已发货'!H:H</f>
        <v>蔡杰</v>
      </c>
      <c r="I4288" s="2">
        <f>'[1]2025年已发货'!I:I</f>
        <v>18875129329</v>
      </c>
      <c r="J4288" s="2" vm="1" t="e">
        <f>_xlfn._xlws.FILTER(辅助信息!D:D,辅助信息!G:G=G4288)</f>
        <v>#VALUE!</v>
      </c>
    </row>
    <row r="4289" spans="1:10">
      <c r="A4289" s="2" t="str">
        <f>'[1]2025年已发货'!A:A</f>
        <v>钢固融</v>
      </c>
      <c r="B4289" s="2" t="str">
        <f>'[1]2025年已发货'!B:B</f>
        <v>螺纹钢</v>
      </c>
      <c r="C4289" s="2" t="str">
        <f>'[1]2025年已发货'!C:C</f>
        <v>HRB400EФ25*9m</v>
      </c>
      <c r="D4289" s="2" t="str">
        <f>'[1]2025年已发货'!D:D</f>
        <v>吨</v>
      </c>
      <c r="E4289" s="2">
        <f>'[1]2025年已发货'!E:E</f>
        <v>5</v>
      </c>
      <c r="F4289" s="4">
        <f>'[1]2025年已发货'!F:F</f>
        <v>45832</v>
      </c>
      <c r="G4289" s="2" t="str">
        <f>'[1]2025年已发货'!G:G</f>
        <v>（中核中原-温江北林医养综合体项目）四川省成都市温江区万春大道第三人民医院东</v>
      </c>
      <c r="H4289" s="2" t="str">
        <f>'[1]2025年已发货'!H:H</f>
        <v>蔡杰</v>
      </c>
      <c r="I4289" s="2">
        <f>'[1]2025年已发货'!I:I</f>
        <v>18875129329</v>
      </c>
      <c r="J4289" s="2" vm="1" t="e">
        <f>_xlfn._xlws.FILTER(辅助信息!D:D,辅助信息!G:G=G4289)</f>
        <v>#VALUE!</v>
      </c>
    </row>
    <row r="4290" spans="1:10">
      <c r="A4290" s="2" t="str">
        <f>'[1]2025年已发货'!A:A</f>
        <v>钢固融</v>
      </c>
      <c r="B4290" s="2" t="str">
        <f>'[1]2025年已发货'!B:B</f>
        <v>螺纹钢</v>
      </c>
      <c r="C4290" s="2" t="str">
        <f>'[1]2025年已发货'!C:C</f>
        <v>HRB500EФ14*9m</v>
      </c>
      <c r="D4290" s="2" t="str">
        <f>'[1]2025年已发货'!D:D</f>
        <v>吨</v>
      </c>
      <c r="E4290" s="2">
        <f>'[1]2025年已发货'!E:E</f>
        <v>27.5</v>
      </c>
      <c r="F4290" s="4">
        <f>'[1]2025年已发货'!F:F</f>
        <v>45832</v>
      </c>
      <c r="G4290" s="2" t="str">
        <f>'[1]2025年已发货'!G:G</f>
        <v>（中核中原-温江北林医养综合体项目）四川省成都市温江区万春大道第三人民医院东</v>
      </c>
      <c r="H4290" s="2" t="str">
        <f>'[1]2025年已发货'!H:H</f>
        <v>蔡杰</v>
      </c>
      <c r="I4290" s="2">
        <f>'[1]2025年已发货'!I:I</f>
        <v>18875129329</v>
      </c>
      <c r="J4290" s="2" vm="1" t="e">
        <f>_xlfn._xlws.FILTER(辅助信息!D:D,辅助信息!G:G=G4290)</f>
        <v>#VALUE!</v>
      </c>
    </row>
    <row r="4291" spans="1:10">
      <c r="A4291" s="2" t="str">
        <f>'[1]2025年已发货'!A:A</f>
        <v>钢固融</v>
      </c>
      <c r="B4291" s="2" t="str">
        <f>'[1]2025年已发货'!B:B</f>
        <v>螺纹钢</v>
      </c>
      <c r="C4291" s="2" t="str">
        <f>'[1]2025年已发货'!C:C</f>
        <v>HRB500EФ20*9m</v>
      </c>
      <c r="D4291" s="2" t="str">
        <f>'[1]2025年已发货'!D:D</f>
        <v>吨</v>
      </c>
      <c r="E4291" s="2">
        <f>'[1]2025年已发货'!E:E</f>
        <v>20</v>
      </c>
      <c r="F4291" s="4">
        <f>'[1]2025年已发货'!F:F</f>
        <v>45832</v>
      </c>
      <c r="G4291" s="2" t="str">
        <f>'[1]2025年已发货'!G:G</f>
        <v>（中核中原-温江北林医养综合体项目）四川省成都市温江区万春大道第三人民医院东</v>
      </c>
      <c r="H4291" s="2" t="str">
        <f>'[1]2025年已发货'!H:H</f>
        <v>蔡杰</v>
      </c>
      <c r="I4291" s="2">
        <f>'[1]2025年已发货'!I:I</f>
        <v>18875129329</v>
      </c>
      <c r="J4291" s="2" vm="1" t="e">
        <f>_xlfn._xlws.FILTER(辅助信息!D:D,辅助信息!G:G=G4291)</f>
        <v>#VALUE!</v>
      </c>
    </row>
    <row r="4292" spans="1:10">
      <c r="A4292" s="2" t="str">
        <f>'[1]2025年已发货'!A:A</f>
        <v>钢固融</v>
      </c>
      <c r="B4292" s="2" t="str">
        <f>'[1]2025年已发货'!B:B</f>
        <v>螺纹钢</v>
      </c>
      <c r="C4292" s="2" t="str">
        <f>'[1]2025年已发货'!C:C</f>
        <v>HRB500EФ22*12m</v>
      </c>
      <c r="D4292" s="2" t="str">
        <f>'[1]2025年已发货'!D:D</f>
        <v>吨</v>
      </c>
      <c r="E4292" s="2">
        <f>'[1]2025年已发货'!E:E</f>
        <v>15</v>
      </c>
      <c r="F4292" s="4">
        <f>'[1]2025年已发货'!F:F</f>
        <v>45832</v>
      </c>
      <c r="G4292" s="2" t="str">
        <f>'[1]2025年已发货'!G:G</f>
        <v>（中核中原-温江北林医养综合体项目）四川省成都市温江区万春大道第三人民医院东</v>
      </c>
      <c r="H4292" s="2" t="str">
        <f>'[1]2025年已发货'!H:H</f>
        <v>蔡杰</v>
      </c>
      <c r="I4292" s="2">
        <f>'[1]2025年已发货'!I:I</f>
        <v>18875129329</v>
      </c>
      <c r="J4292" s="2" vm="1" t="e">
        <f>_xlfn._xlws.FILTER(辅助信息!D:D,辅助信息!G:G=G4292)</f>
        <v>#VALUE!</v>
      </c>
    </row>
    <row r="4293" spans="1:10">
      <c r="A4293" s="2" t="str">
        <f>'[1]2025年已发货'!A:A</f>
        <v>钢固融</v>
      </c>
      <c r="B4293" s="2" t="str">
        <f>'[1]2025年已发货'!B:B</f>
        <v>螺纹钢</v>
      </c>
      <c r="C4293" s="2" t="str">
        <f>'[1]2025年已发货'!C:C</f>
        <v>HRB500EФ22*9m</v>
      </c>
      <c r="D4293" s="2" t="str">
        <f>'[1]2025年已发货'!D:D</f>
        <v>吨</v>
      </c>
      <c r="E4293" s="2">
        <f>'[1]2025年已发货'!E:E</f>
        <v>15</v>
      </c>
      <c r="F4293" s="4">
        <f>'[1]2025年已发货'!F:F</f>
        <v>45832</v>
      </c>
      <c r="G4293" s="2" t="str">
        <f>'[1]2025年已发货'!G:G</f>
        <v>（中核中原-温江北林医养综合体项目）四川省成都市温江区万春大道第三人民医院东</v>
      </c>
      <c r="H4293" s="2" t="str">
        <f>'[1]2025年已发货'!H:H</f>
        <v>蔡杰</v>
      </c>
      <c r="I4293" s="2">
        <f>'[1]2025年已发货'!I:I</f>
        <v>18875129329</v>
      </c>
      <c r="J4293" s="2" vm="1" t="e">
        <f>_xlfn._xlws.FILTER(辅助信息!D:D,辅助信息!G:G=G4293)</f>
        <v>#VALUE!</v>
      </c>
    </row>
    <row r="4294" spans="1:10">
      <c r="A4294" s="2" t="str">
        <f>'[1]2025年已发货'!A:A</f>
        <v>钢固融</v>
      </c>
      <c r="B4294" s="2" t="str">
        <f>'[1]2025年已发货'!B:B</f>
        <v>螺纹钢</v>
      </c>
      <c r="C4294" s="2" t="str">
        <f>'[1]2025年已发货'!C:C</f>
        <v>HRB500EФ25*12m</v>
      </c>
      <c r="D4294" s="2" t="str">
        <f>'[1]2025年已发货'!D:D</f>
        <v>吨</v>
      </c>
      <c r="E4294" s="2">
        <f>'[1]2025年已发货'!E:E</f>
        <v>30</v>
      </c>
      <c r="F4294" s="4">
        <f>'[1]2025年已发货'!F:F</f>
        <v>45832</v>
      </c>
      <c r="G4294" s="2" t="str">
        <f>'[1]2025年已发货'!G:G</f>
        <v>（中核中原-温江北林医养综合体项目）四川省成都市温江区万春大道第三人民医院东</v>
      </c>
      <c r="H4294" s="2" t="str">
        <f>'[1]2025年已发货'!H:H</f>
        <v>蔡杰</v>
      </c>
      <c r="I4294" s="2">
        <f>'[1]2025年已发货'!I:I</f>
        <v>18875129329</v>
      </c>
      <c r="J4294" s="2" vm="1" t="e">
        <f>_xlfn._xlws.FILTER(辅助信息!D:D,辅助信息!G:G=G4294)</f>
        <v>#VALUE!</v>
      </c>
    </row>
    <row r="4295" spans="1:10">
      <c r="A4295" s="2" t="str">
        <f>'[1]2025年已发货'!A:A</f>
        <v>钢固融</v>
      </c>
      <c r="B4295" s="2" t="str">
        <f>'[1]2025年已发货'!B:B</f>
        <v>螺纹钢</v>
      </c>
      <c r="C4295" s="2" t="str">
        <f>'[1]2025年已发货'!C:C</f>
        <v>HRB500EФ25*9m</v>
      </c>
      <c r="D4295" s="2" t="str">
        <f>'[1]2025年已发货'!D:D</f>
        <v>吨</v>
      </c>
      <c r="E4295" s="2">
        <f>'[1]2025年已发货'!E:E</f>
        <v>32.5</v>
      </c>
      <c r="F4295" s="4">
        <f>'[1]2025年已发货'!F:F</f>
        <v>45832</v>
      </c>
      <c r="G4295" s="2" t="str">
        <f>'[1]2025年已发货'!G:G</f>
        <v>（中核中原-温江北林医养综合体项目）四川省成都市温江区万春大道第三人民医院东</v>
      </c>
      <c r="H4295" s="2" t="str">
        <f>'[1]2025年已发货'!H:H</f>
        <v>蔡杰</v>
      </c>
      <c r="I4295" s="2">
        <f>'[1]2025年已发货'!I:I</f>
        <v>18875129329</v>
      </c>
      <c r="J4295" s="2" vm="1" t="e">
        <f>_xlfn._xlws.FILTER(辅助信息!D:D,辅助信息!G:G=G4295)</f>
        <v>#VALUE!</v>
      </c>
    </row>
    <row r="4296" spans="1:10">
      <c r="A4296" s="2" t="str">
        <f>'[1]2025年已发货'!A:A</f>
        <v>德胜恒嘉</v>
      </c>
      <c r="B4296" s="2" t="str">
        <f>'[1]2025年已发货'!B:B</f>
        <v>螺纹钢</v>
      </c>
      <c r="C4296" s="2" t="str">
        <f>'[1]2025年已发货'!C:C</f>
        <v>HRB400EФ20*9mm</v>
      </c>
      <c r="D4296" s="2" t="str">
        <f>'[1]2025年已发货'!D:D</f>
        <v>吨</v>
      </c>
      <c r="E4296" s="2">
        <f>'[1]2025年已发货'!E:E</f>
        <v>70</v>
      </c>
      <c r="F4296" s="4">
        <f>'[1]2025年已发货'!F:F</f>
        <v>45832</v>
      </c>
      <c r="G4296" s="2" t="str">
        <f>'[1]2025年已发货'!G:G</f>
        <v>（中铁六局呼和公司康新高速TJ4-2标）四川省甘孜藏族自治州康定市新都桥镇东俄罗三村中建八局搅拌站旁</v>
      </c>
      <c r="H4296" s="2" t="str">
        <f>'[1]2025年已发货'!H:H</f>
        <v>王龙</v>
      </c>
      <c r="I4296" s="2">
        <f>'[1]2025年已发货'!I:I</f>
        <v>18809490151</v>
      </c>
      <c r="J4296" s="2" vm="1" t="e">
        <f>_xlfn._xlws.FILTER(辅助信息!D:D,辅助信息!G:G=G4296)</f>
        <v>#VALUE!</v>
      </c>
    </row>
    <row r="4297" spans="1:10">
      <c r="A4297" s="2" t="str">
        <f>'[1]2025年已发货'!A:A</f>
        <v>海南海控</v>
      </c>
      <c r="B4297" s="2" t="str">
        <f>'[1]2025年已发货'!B:B</f>
        <v>盘圆</v>
      </c>
      <c r="C4297" s="2" t="str">
        <f>'[1]2025年已发货'!C:C</f>
        <v>HPB300Ф8</v>
      </c>
      <c r="D4297" s="2" t="str">
        <f>'[1]2025年已发货'!D:D</f>
        <v>吨</v>
      </c>
      <c r="E4297" s="2">
        <f>'[1]2025年已发货'!E:E</f>
        <v>17</v>
      </c>
      <c r="F4297" s="4">
        <f>'[1]2025年已发货'!F:F</f>
        <v>45832</v>
      </c>
      <c r="G4297" s="2" t="str">
        <f>'[1]2025年已发货'!G:G</f>
        <v>（中铁一局四建康新高速TJ1-2标）四川省甘孜州康定市318国道玉顶积雪观景台旁</v>
      </c>
      <c r="H4297" s="2" t="str">
        <f>'[1]2025年已发货'!H:H</f>
        <v>宋健</v>
      </c>
      <c r="I4297" s="2">
        <f>'[1]2025年已发货'!I:I</f>
        <v>15691628566</v>
      </c>
      <c r="J4297" s="2" vm="1" t="e">
        <f>_xlfn._xlws.FILTER(辅助信息!D:D,辅助信息!G:G=G4297)</f>
        <v>#VALUE!</v>
      </c>
    </row>
    <row r="4298" spans="1:10">
      <c r="A4298" s="2" t="str">
        <f>'[1]2025年已发货'!A:A</f>
        <v>海南海控</v>
      </c>
      <c r="B4298" s="2" t="str">
        <f>'[1]2025年已发货'!B:B</f>
        <v>盘圆</v>
      </c>
      <c r="C4298" s="2" t="str">
        <f>'[1]2025年已发货'!C:C</f>
        <v>HPB300Ф12</v>
      </c>
      <c r="D4298" s="2" t="str">
        <f>'[1]2025年已发货'!D:D</f>
        <v>吨</v>
      </c>
      <c r="E4298" s="2">
        <f>'[1]2025年已发货'!E:E</f>
        <v>17</v>
      </c>
      <c r="F4298" s="4">
        <f>'[1]2025年已发货'!F:F</f>
        <v>45832</v>
      </c>
      <c r="G4298" s="2" t="str">
        <f>'[1]2025年已发货'!G:G</f>
        <v>（中铁一局四建康新高速TJ1-2标）四川省甘孜州康定市318国道玉顶积雪观景台旁</v>
      </c>
      <c r="H4298" s="2" t="str">
        <f>'[1]2025年已发货'!H:H</f>
        <v>宋健</v>
      </c>
      <c r="I4298" s="2">
        <f>'[1]2025年已发货'!I:I</f>
        <v>15691628566</v>
      </c>
      <c r="J4298" s="2" vm="1" t="e">
        <f>_xlfn._xlws.FILTER(辅助信息!D:D,辅助信息!G:G=G4298)</f>
        <v>#VALUE!</v>
      </c>
    </row>
    <row r="4299" spans="1:10">
      <c r="A4299" s="2" t="str">
        <f>'[1]2025年已发货'!A:A</f>
        <v>湖北商贸</v>
      </c>
      <c r="B4299" s="2" t="str">
        <f>'[1]2025年已发货'!B:B</f>
        <v>高线</v>
      </c>
      <c r="C4299" s="2" t="str">
        <f>'[1]2025年已发货'!C:C</f>
        <v>HPB300Φ8</v>
      </c>
      <c r="D4299" s="2" t="str">
        <f>'[1]2025年已发货'!D:D</f>
        <v>吨</v>
      </c>
      <c r="E4299" s="2">
        <f>'[1]2025年已发货'!E:E</f>
        <v>5</v>
      </c>
      <c r="F4299" s="4">
        <f>'[1]2025年已发货'!F:F</f>
        <v>45833</v>
      </c>
      <c r="G4299" s="2" t="str">
        <f>'[1]2025年已发货'!G:G</f>
        <v>（中铁北京局-资乐高速6标）四川省乐山市市中区土主镇资乐高速TJ6标项目试验室</v>
      </c>
      <c r="H4299" s="2" t="str">
        <f>'[1]2025年已发货'!H:H</f>
        <v>刘岩</v>
      </c>
      <c r="I4299" s="2">
        <f>'[1]2025年已发货'!I:I</f>
        <v>18543566469</v>
      </c>
      <c r="J4299" s="2" vm="1" t="e">
        <f>_xlfn._xlws.FILTER(辅助信息!D:D,辅助信息!G:G=G4299)</f>
        <v>#VALUE!</v>
      </c>
    </row>
    <row r="4300" spans="1:10">
      <c r="A4300" s="2" t="str">
        <f>'[1]2025年已发货'!A:A</f>
        <v>湖北商贸</v>
      </c>
      <c r="B4300" s="2" t="str">
        <f>'[1]2025年已发货'!B:B</f>
        <v>高线</v>
      </c>
      <c r="C4300" s="2" t="str">
        <f>'[1]2025年已发货'!C:C</f>
        <v>HPB300Φ10</v>
      </c>
      <c r="D4300" s="2" t="str">
        <f>'[1]2025年已发货'!D:D</f>
        <v>吨</v>
      </c>
      <c r="E4300" s="2">
        <f>'[1]2025年已发货'!E:E</f>
        <v>30</v>
      </c>
      <c r="F4300" s="4">
        <f>'[1]2025年已发货'!F:F</f>
        <v>45833</v>
      </c>
      <c r="G4300" s="2" t="str">
        <f>'[1]2025年已发货'!G:G</f>
        <v>（中铁北京局-资乐高速6标）四川省乐山市市中区土主镇资乐高速TJ6标项目试验室</v>
      </c>
      <c r="H4300" s="2" t="str">
        <f>'[1]2025年已发货'!H:H</f>
        <v>刘岩</v>
      </c>
      <c r="I4300" s="2">
        <f>'[1]2025年已发货'!I:I</f>
        <v>18543566469</v>
      </c>
      <c r="J4300" s="2" vm="1" t="e">
        <f>_xlfn._xlws.FILTER(辅助信息!D:D,辅助信息!G:G=G4300)</f>
        <v>#VALUE!</v>
      </c>
    </row>
    <row r="4301" spans="1:10">
      <c r="A4301" s="2" t="str">
        <f>'[1]2025年已发货'!A:A</f>
        <v>湖北商贸</v>
      </c>
      <c r="B4301" s="2" t="str">
        <f>'[1]2025年已发货'!B:B</f>
        <v>螺纹钢</v>
      </c>
      <c r="C4301" s="2" t="str">
        <f>'[1]2025年已发货'!C:C</f>
        <v>HRB400E Φ12 9m</v>
      </c>
      <c r="D4301" s="2" t="str">
        <f>'[1]2025年已发货'!D:D</f>
        <v>吨</v>
      </c>
      <c r="E4301" s="2">
        <f>'[1]2025年已发货'!E:E</f>
        <v>56</v>
      </c>
      <c r="F4301" s="4">
        <f>'[1]2025年已发货'!F:F</f>
        <v>45833</v>
      </c>
      <c r="G4301" s="2" t="str">
        <f>'[1]2025年已发货'!G:G</f>
        <v>（中铁北京局-资乐高速6标）四川省乐山市市中区土主镇资乐高速TJ6标项目试验室</v>
      </c>
      <c r="H4301" s="2" t="str">
        <f>'[1]2025年已发货'!H:H</f>
        <v>刘岩</v>
      </c>
      <c r="I4301" s="2">
        <f>'[1]2025年已发货'!I:I</f>
        <v>18543566469</v>
      </c>
      <c r="J4301" s="2" vm="1" t="e">
        <f>_xlfn._xlws.FILTER(辅助信息!D:D,辅助信息!G:G=G4301)</f>
        <v>#VALUE!</v>
      </c>
    </row>
    <row r="4302" spans="1:10">
      <c r="A4302" s="2" t="str">
        <f>'[1]2025年已发货'!A:A</f>
        <v>湖北商贸</v>
      </c>
      <c r="B4302" s="2" t="str">
        <f>'[1]2025年已发货'!B:B</f>
        <v>螺纹钢</v>
      </c>
      <c r="C4302" s="2" t="str">
        <f>'[1]2025年已发货'!C:C</f>
        <v>HRB400E Φ25 9m</v>
      </c>
      <c r="D4302" s="2" t="str">
        <f>'[1]2025年已发货'!D:D</f>
        <v>吨</v>
      </c>
      <c r="E4302" s="2">
        <f>'[1]2025年已发货'!E:E</f>
        <v>6</v>
      </c>
      <c r="F4302" s="4">
        <f>'[1]2025年已发货'!F:F</f>
        <v>45833</v>
      </c>
      <c r="G4302" s="2" t="str">
        <f>'[1]2025年已发货'!G:G</f>
        <v>（中铁北京局-资乐高速6标）四川省乐山市市中区土主镇资乐高速TJ6标项目试验室</v>
      </c>
      <c r="H4302" s="2" t="str">
        <f>'[1]2025年已发货'!H:H</f>
        <v>刘岩</v>
      </c>
      <c r="I4302" s="2">
        <f>'[1]2025年已发货'!I:I</f>
        <v>18543566469</v>
      </c>
      <c r="J4302" s="2" vm="1" t="e">
        <f>_xlfn._xlws.FILTER(辅助信息!D:D,辅助信息!G:G=G4302)</f>
        <v>#VALUE!</v>
      </c>
    </row>
    <row r="4303" spans="1:10">
      <c r="A4303" s="2" t="str">
        <f>'[1]2025年已发货'!A:A</f>
        <v>湖北商贸</v>
      </c>
      <c r="B4303" s="2" t="str">
        <f>'[1]2025年已发货'!B:B</f>
        <v>螺纹钢</v>
      </c>
      <c r="C4303" s="2" t="str">
        <f>'[1]2025年已发货'!C:C</f>
        <v>HRB400E Φ28 9m</v>
      </c>
      <c r="D4303" s="2" t="str">
        <f>'[1]2025年已发货'!D:D</f>
        <v>吨</v>
      </c>
      <c r="E4303" s="2">
        <f>'[1]2025年已发货'!E:E</f>
        <v>8</v>
      </c>
      <c r="F4303" s="4">
        <f>'[1]2025年已发货'!F:F</f>
        <v>45833</v>
      </c>
      <c r="G4303" s="2" t="str">
        <f>'[1]2025年已发货'!G:G</f>
        <v>（中铁北京局-资乐高速6标）四川省乐山市市中区土主镇资乐高速TJ6标项目试验室</v>
      </c>
      <c r="H4303" s="2" t="str">
        <f>'[1]2025年已发货'!H:H</f>
        <v>刘岩</v>
      </c>
      <c r="I4303" s="2">
        <f>'[1]2025年已发货'!I:I</f>
        <v>18543566469</v>
      </c>
      <c r="J4303" s="2" vm="1" t="e">
        <f>_xlfn._xlws.FILTER(辅助信息!D:D,辅助信息!G:G=G4303)</f>
        <v>#VALUE!</v>
      </c>
    </row>
    <row r="4304" spans="1:10">
      <c r="A4304" s="2" t="str">
        <f>'[1]2025年已发货'!A:A</f>
        <v>湖北商贸</v>
      </c>
      <c r="B4304" s="2" t="str">
        <f>'[1]2025年已发货'!B:B</f>
        <v>高线</v>
      </c>
      <c r="C4304" s="2" t="str">
        <f>'[1]2025年已发货'!C:C</f>
        <v>HPB300Φ10</v>
      </c>
      <c r="D4304" s="2" t="str">
        <f>'[1]2025年已发货'!D:D</f>
        <v>吨</v>
      </c>
      <c r="E4304" s="2">
        <f>'[1]2025年已发货'!E:E</f>
        <v>35</v>
      </c>
      <c r="F4304" s="4">
        <f>'[1]2025年已发货'!F:F</f>
        <v>45833</v>
      </c>
      <c r="G4304" s="2" t="str">
        <f>'[1]2025年已发货'!G:G</f>
        <v>（中铁广州局-资乐高速5标）四川省乐山市井研县希望大道116号</v>
      </c>
      <c r="H4304" s="2" t="str">
        <f>'[1]2025年已发货'!H:H</f>
        <v>廖俊杰</v>
      </c>
      <c r="I4304" s="2">
        <f>'[1]2025年已发货'!I:I</f>
        <v>15775100965</v>
      </c>
      <c r="J4304" s="2" vm="1" t="e">
        <f>_xlfn._xlws.FILTER(辅助信息!D:D,辅助信息!G:G=G4304)</f>
        <v>#VALUE!</v>
      </c>
    </row>
    <row r="4305" spans="1:10">
      <c r="A4305" s="2" t="str">
        <f>'[1]2025年已发货'!A:A</f>
        <v>湖北商贸</v>
      </c>
      <c r="B4305" s="2" t="str">
        <f>'[1]2025年已发货'!B:B</f>
        <v>高线</v>
      </c>
      <c r="C4305" s="2" t="str">
        <f>'[1]2025年已发货'!C:C</f>
        <v>HPB300Φ10</v>
      </c>
      <c r="D4305" s="2" t="str">
        <f>'[1]2025年已发货'!D:D</f>
        <v>吨</v>
      </c>
      <c r="E4305" s="2">
        <f>'[1]2025年已发货'!E:E</f>
        <v>35</v>
      </c>
      <c r="F4305" s="4">
        <f>'[1]2025年已发货'!F:F</f>
        <v>45833</v>
      </c>
      <c r="G4305" s="2" t="str">
        <f>'[1]2025年已发货'!G:G</f>
        <v>（中铁广州局-资乐高速5标）四川省乐山市井研县希望大道116号</v>
      </c>
      <c r="H4305" s="2" t="str">
        <f>'[1]2025年已发货'!H:H</f>
        <v>廖俊杰</v>
      </c>
      <c r="I4305" s="2">
        <f>'[1]2025年已发货'!I:I</f>
        <v>15775100965</v>
      </c>
      <c r="J4305" s="2" vm="1" t="e">
        <f>_xlfn._xlws.FILTER(辅助信息!D:D,辅助信息!G:G=G4305)</f>
        <v>#VALUE!</v>
      </c>
    </row>
    <row r="4306" spans="1:10">
      <c r="A4306" s="2" t="str">
        <f>'[1]2025年已发货'!A:A</f>
        <v>湖北商贸</v>
      </c>
      <c r="B4306" s="2" t="str">
        <f>'[1]2025年已发货'!B:B</f>
        <v>高线</v>
      </c>
      <c r="C4306" s="2" t="str">
        <f>'[1]2025年已发货'!C:C</f>
        <v>HPB300Φ10</v>
      </c>
      <c r="D4306" s="2" t="str">
        <f>'[1]2025年已发货'!D:D</f>
        <v>吨</v>
      </c>
      <c r="E4306" s="2">
        <f>'[1]2025年已发货'!E:E</f>
        <v>35</v>
      </c>
      <c r="F4306" s="4">
        <f>'[1]2025年已发货'!F:F</f>
        <v>45833</v>
      </c>
      <c r="G4306" s="2" t="str">
        <f>'[1]2025年已发货'!G:G</f>
        <v>（中铁广州局-资乐高速5标）四川省乐山市井研县希望大道116号</v>
      </c>
      <c r="H4306" s="2" t="str">
        <f>'[1]2025年已发货'!H:H</f>
        <v>廖俊杰</v>
      </c>
      <c r="I4306" s="2">
        <f>'[1]2025年已发货'!I:I</f>
        <v>15775100965</v>
      </c>
      <c r="J4306" s="2" vm="1" t="e">
        <f>_xlfn._xlws.FILTER(辅助信息!D:D,辅助信息!G:G=G4306)</f>
        <v>#VALUE!</v>
      </c>
    </row>
    <row r="4307" spans="1:10">
      <c r="A4307" s="2" t="str">
        <f>'[1]2025年已发货'!A:A</f>
        <v>德胜恒嘉</v>
      </c>
      <c r="B4307" s="2" t="str">
        <f>'[1]2025年已发货'!B:B</f>
        <v>螺纹钢</v>
      </c>
      <c r="C4307" s="2" t="str">
        <f>'[1]2025年已发货'!C:C</f>
        <v>HRB400E Φ25 12m</v>
      </c>
      <c r="D4307" s="2" t="str">
        <f>'[1]2025年已发货'!D:D</f>
        <v>吨</v>
      </c>
      <c r="E4307" s="2">
        <f>'[1]2025年已发货'!E:E</f>
        <v>35</v>
      </c>
      <c r="F4307" s="4">
        <f>'[1]2025年已发货'!F:F</f>
        <v>45833</v>
      </c>
      <c r="G4307" s="2" t="str">
        <f>'[1]2025年已发货'!G:G</f>
        <v>（中铁广州局-资乐高速5标）四川省乐山市井研县希望大道116号</v>
      </c>
      <c r="H4307" s="2" t="str">
        <f>'[1]2025年已发货'!H:H</f>
        <v>廖俊杰</v>
      </c>
      <c r="I4307" s="2">
        <f>'[1]2025年已发货'!I:I</f>
        <v>15775100965</v>
      </c>
      <c r="J4307" s="2" vm="1" t="e">
        <f>_xlfn._xlws.FILTER(辅助信息!D:D,辅助信息!G:G=G4307)</f>
        <v>#VALUE!</v>
      </c>
    </row>
    <row r="4308" spans="1:10">
      <c r="A4308" s="2" t="str">
        <f>'[1]2025年已发货'!A:A</f>
        <v>德胜恒嘉</v>
      </c>
      <c r="B4308" s="2" t="str">
        <f>'[1]2025年已发货'!B:B</f>
        <v>螺纹钢</v>
      </c>
      <c r="C4308" s="2" t="str">
        <f>'[1]2025年已发货'!C:C</f>
        <v>HRB400E Φ32 9m</v>
      </c>
      <c r="D4308" s="2" t="str">
        <f>'[1]2025年已发货'!D:D</f>
        <v>吨</v>
      </c>
      <c r="E4308" s="2">
        <f>'[1]2025年已发货'!E:E</f>
        <v>35</v>
      </c>
      <c r="F4308" s="4">
        <f>'[1]2025年已发货'!F:F</f>
        <v>45833</v>
      </c>
      <c r="G4308" s="2" t="str">
        <f>'[1]2025年已发货'!G:G</f>
        <v>（中铁广州局-资乐高速5标）四川省乐山市井研县希望大道116号</v>
      </c>
      <c r="H4308" s="2" t="str">
        <f>'[1]2025年已发货'!H:H</f>
        <v>廖俊杰</v>
      </c>
      <c r="I4308" s="2">
        <f>'[1]2025年已发货'!I:I</f>
        <v>15775100965</v>
      </c>
      <c r="J4308" s="2" vm="1" t="e">
        <f>_xlfn._xlws.FILTER(辅助信息!D:D,辅助信息!G:G=G4308)</f>
        <v>#VALUE!</v>
      </c>
    </row>
    <row r="4309" spans="1:10">
      <c r="A4309" s="2" t="str">
        <f>'[1]2025年已发货'!A:A</f>
        <v>德胜恒嘉</v>
      </c>
      <c r="B4309" s="2" t="str">
        <f>'[1]2025年已发货'!B:B</f>
        <v>螺纹钢</v>
      </c>
      <c r="C4309" s="2" t="str">
        <f>'[1]2025年已发货'!C:C</f>
        <v>HRB400E Φ16 9m</v>
      </c>
      <c r="D4309" s="2" t="str">
        <f>'[1]2025年已发货'!D:D</f>
        <v>吨</v>
      </c>
      <c r="E4309" s="2">
        <f>'[1]2025年已发货'!E:E</f>
        <v>35</v>
      </c>
      <c r="F4309" s="4">
        <f>'[1]2025年已发货'!F:F</f>
        <v>45833</v>
      </c>
      <c r="G4309" s="2" t="str">
        <f>'[1]2025年已发货'!G:G</f>
        <v>（中铁广州局-资乐高速5标）四川省乐山市井研县希望大道116号</v>
      </c>
      <c r="H4309" s="2" t="str">
        <f>'[1]2025年已发货'!H:H</f>
        <v>廖俊杰</v>
      </c>
      <c r="I4309" s="2">
        <f>'[1]2025年已发货'!I:I</f>
        <v>15775100965</v>
      </c>
      <c r="J4309" s="2" vm="1" t="e">
        <f>_xlfn._xlws.FILTER(辅助信息!D:D,辅助信息!G:G=G4309)</f>
        <v>#VALUE!</v>
      </c>
    </row>
    <row r="4310" spans="1:10">
      <c r="A4310" s="2" t="str">
        <f>'[1]2025年已发货'!A:A</f>
        <v>德胜恒嘉</v>
      </c>
      <c r="B4310" s="2" t="str">
        <f>'[1]2025年已发货'!B:B</f>
        <v>螺纹钢</v>
      </c>
      <c r="C4310" s="2" t="str">
        <f>'[1]2025年已发货'!C:C</f>
        <v>HRB500E Φ25 12m</v>
      </c>
      <c r="D4310" s="2" t="str">
        <f>'[1]2025年已发货'!D:D</f>
        <v>吨</v>
      </c>
      <c r="E4310" s="2">
        <f>'[1]2025年已发货'!E:E</f>
        <v>105</v>
      </c>
      <c r="F4310" s="4">
        <f>'[1]2025年已发货'!F:F</f>
        <v>45833</v>
      </c>
      <c r="G4310" s="2" t="str">
        <f>'[1]2025年已发货'!G:G</f>
        <v>（中铁广州局-资乐高速5标）四川省乐山市井研县希望大道116号</v>
      </c>
      <c r="H4310" s="2" t="str">
        <f>'[1]2025年已发货'!H:H</f>
        <v>廖俊杰</v>
      </c>
      <c r="I4310" s="2">
        <f>'[1]2025年已发货'!I:I</f>
        <v>15775100965</v>
      </c>
      <c r="J4310" s="2" vm="1" t="e">
        <f>_xlfn._xlws.FILTER(辅助信息!D:D,辅助信息!G:G=G4310)</f>
        <v>#VALUE!</v>
      </c>
    </row>
    <row r="4311" spans="1:10">
      <c r="A4311" s="2" t="str">
        <f>'[1]2025年已发货'!A:A</f>
        <v>德胜恒嘉</v>
      </c>
      <c r="B4311" s="2" t="str">
        <f>'[1]2025年已发货'!B:B</f>
        <v>螺纹钢</v>
      </c>
      <c r="C4311" s="2" t="str">
        <f>'[1]2025年已发货'!C:C</f>
        <v>HRB400E Φ18 9m</v>
      </c>
      <c r="D4311" s="2" t="str">
        <f>'[1]2025年已发货'!D:D</f>
        <v>吨</v>
      </c>
      <c r="E4311" s="2">
        <f>'[1]2025年已发货'!E:E</f>
        <v>35</v>
      </c>
      <c r="F4311" s="4">
        <f>'[1]2025年已发货'!F:F</f>
        <v>45833</v>
      </c>
      <c r="G4311" s="2" t="str">
        <f>'[1]2025年已发货'!G:G</f>
        <v>（五局新津tod项目）成都市新津区旭辉天府未来城南(华金路南)</v>
      </c>
      <c r="H4311" s="2" t="str">
        <f>'[1]2025年已发货'!H:H</f>
        <v>戴军</v>
      </c>
      <c r="I4311" s="2">
        <f>'[1]2025年已发货'!I:I</f>
        <v>15984585768</v>
      </c>
      <c r="J4311" s="2" vm="1" t="e">
        <f>_xlfn._xlws.FILTER(辅助信息!D:D,辅助信息!G:G=G4311)</f>
        <v>#VALUE!</v>
      </c>
    </row>
    <row r="4312" spans="1:10">
      <c r="A4312" s="2" t="str">
        <f>'[1]2025年已发货'!A:A</f>
        <v>德胜恒嘉</v>
      </c>
      <c r="B4312" s="2" t="str">
        <f>'[1]2025年已发货'!B:B</f>
        <v>螺纹钢</v>
      </c>
      <c r="C4312" s="2" t="str">
        <f>'[1]2025年已发货'!C:C</f>
        <v>HRB400E Φ12 9m</v>
      </c>
      <c r="D4312" s="2" t="str">
        <f>'[1]2025年已发货'!D:D</f>
        <v>吨</v>
      </c>
      <c r="E4312" s="2">
        <f>'[1]2025年已发货'!E:E</f>
        <v>35</v>
      </c>
      <c r="F4312" s="4">
        <f>'[1]2025年已发货'!F:F</f>
        <v>45833</v>
      </c>
      <c r="G4312" s="2" t="str">
        <f>'[1]2025年已发货'!G:G</f>
        <v>（中铁十局-资乐高速4标）四川省眉山市仁寿县彰加镇促进村中铁十局2#钢筋厂</v>
      </c>
      <c r="H4312" s="2" t="str">
        <f>'[1]2025年已发货'!H:H</f>
        <v>杨飞</v>
      </c>
      <c r="I4312" s="2">
        <f>'[1]2025年已发货'!I:I</f>
        <v>15667998777</v>
      </c>
      <c r="J4312" s="2" vm="1" t="e">
        <f>_xlfn._xlws.FILTER(辅助信息!D:D,辅助信息!G:G=G4312)</f>
        <v>#VALUE!</v>
      </c>
    </row>
    <row r="4313" spans="1:10">
      <c r="A4313" s="2" t="str">
        <f>'[1]2025年已发货'!A:A</f>
        <v>德胜恒嘉</v>
      </c>
      <c r="B4313" s="2" t="str">
        <f>'[1]2025年已发货'!B:B</f>
        <v>螺纹钢</v>
      </c>
      <c r="C4313" s="2" t="str">
        <f>'[1]2025年已发货'!C:C</f>
        <v>HRB400E Φ12 9m</v>
      </c>
      <c r="D4313" s="2" t="str">
        <f>'[1]2025年已发货'!D:D</f>
        <v>吨</v>
      </c>
      <c r="E4313" s="2">
        <f>'[1]2025年已发货'!E:E</f>
        <v>35</v>
      </c>
      <c r="F4313" s="4">
        <f>'[1]2025年已发货'!F:F</f>
        <v>45833</v>
      </c>
      <c r="G4313" s="2" t="str">
        <f>'[1]2025年已发货'!G:G</f>
        <v>（中铁十局-资乐高速4标）四川省眉山市仁寿县彰加镇促进村中铁十局资乐高速1#钢筋场</v>
      </c>
      <c r="H4313" s="2" t="str">
        <f>'[1]2025年已发货'!H:H</f>
        <v>杨飞</v>
      </c>
      <c r="I4313" s="2">
        <f>'[1]2025年已发货'!I:I</f>
        <v>15667998777</v>
      </c>
      <c r="J4313" s="2" vm="1" t="e">
        <f>_xlfn._xlws.FILTER(辅助信息!D:D,辅助信息!G:G=G4313)</f>
        <v>#VALUE!</v>
      </c>
    </row>
    <row r="4314" spans="1:10">
      <c r="A4314" s="2" t="str">
        <f>'[1]2025年已发货'!A:A</f>
        <v>玉昆</v>
      </c>
      <c r="B4314" s="2" t="str">
        <f>'[1]2025年已发货'!B:B</f>
        <v>盘螺</v>
      </c>
      <c r="C4314" s="2" t="str">
        <f>'[1]2025年已发货'!C:C</f>
        <v>HRB400E Φ8</v>
      </c>
      <c r="D4314" s="2" t="str">
        <f>'[1]2025年已发货'!D:D</f>
        <v>吨</v>
      </c>
      <c r="E4314" s="2">
        <f>'[1]2025年已发货'!E:E</f>
        <v>80</v>
      </c>
      <c r="F4314" s="4">
        <f>'[1]2025年已发货'!F:F</f>
        <v>45833</v>
      </c>
      <c r="G4314" s="2" t="str">
        <f>'[1]2025年已发货'!G:G</f>
        <v>（ 中铁一局四公司西昭高速6标3部）昭觉县洒拉地坡乡三分部山里钢筋场</v>
      </c>
      <c r="H4314" s="2" t="str">
        <f>'[1]2025年已发货'!H:H</f>
        <v>陈忠</v>
      </c>
      <c r="I4314" s="2">
        <f>'[1]2025年已发货'!I:I</f>
        <v>15730783825</v>
      </c>
      <c r="J4314" s="2" vm="1" t="e">
        <f>_xlfn._xlws.FILTER(辅助信息!D:D,辅助信息!G:G=G4314)</f>
        <v>#VALUE!</v>
      </c>
    </row>
    <row r="4315" spans="1:10">
      <c r="A4315" s="2" t="str">
        <f>'[1]2025年已发货'!A:A</f>
        <v>玉昆</v>
      </c>
      <c r="B4315" s="2" t="str">
        <f>'[1]2025年已发货'!B:B</f>
        <v>盘螺</v>
      </c>
      <c r="C4315" s="2" t="str">
        <f>'[1]2025年已发货'!C:C</f>
        <v>HRB400E Φ10</v>
      </c>
      <c r="D4315" s="2" t="str">
        <f>'[1]2025年已发货'!D:D</f>
        <v>吨</v>
      </c>
      <c r="E4315" s="2">
        <f>'[1]2025年已发货'!E:E</f>
        <v>80</v>
      </c>
      <c r="F4315" s="4">
        <f>'[1]2025年已发货'!F:F</f>
        <v>45833</v>
      </c>
      <c r="G4315" s="2" t="str">
        <f>'[1]2025年已发货'!G:G</f>
        <v>（中铁一局四公司西昭高速6标4分部）四川省凉山彝族自治州昭觉县杨日占里</v>
      </c>
      <c r="H4315" s="2" t="str">
        <f>'[1]2025年已发货'!H:H</f>
        <v>马占全</v>
      </c>
      <c r="I4315" s="2">
        <f>'[1]2025年已发货'!I:I</f>
        <v>18189516465</v>
      </c>
      <c r="J4315" s="2" vm="1" t="e">
        <f>_xlfn._xlws.FILTER(辅助信息!D:D,辅助信息!G:G=G4315)</f>
        <v>#VALUE!</v>
      </c>
    </row>
    <row r="4316" spans="1:10">
      <c r="A4316" s="2" t="str">
        <f>'[1]2025年已发货'!A:A</f>
        <v>玉昆</v>
      </c>
      <c r="B4316" s="2" t="str">
        <f>'[1]2025年已发货'!B:B</f>
        <v>螺纹钢</v>
      </c>
      <c r="C4316" s="2" t="str">
        <f>'[1]2025年已发货'!C:C</f>
        <v>HRB400EΦ22</v>
      </c>
      <c r="D4316" s="2" t="str">
        <f>'[1]2025年已发货'!D:D</f>
        <v>吨</v>
      </c>
      <c r="E4316" s="2">
        <f>'[1]2025年已发货'!E:E</f>
        <v>80</v>
      </c>
      <c r="F4316" s="4">
        <f>'[1]2025年已发货'!F:F</f>
        <v>45833</v>
      </c>
      <c r="G4316" s="2" t="str">
        <f>'[1]2025年已发货'!G:G</f>
        <v>（中铁广州局深圳公司西昭高速9标）四川省凉山彝族自治州西昌市西乡乡三百村</v>
      </c>
      <c r="H4316" s="2" t="str">
        <f>'[1]2025年已发货'!H:H</f>
        <v>伍红林</v>
      </c>
      <c r="I4316" s="2">
        <f>'[1]2025年已发货'!I:I</f>
        <v>15730783825</v>
      </c>
      <c r="J4316" s="2" vm="1" t="e">
        <f>_xlfn._xlws.FILTER(辅助信息!D:D,辅助信息!G:G=G4316)</f>
        <v>#VALUE!</v>
      </c>
    </row>
    <row r="4317" spans="1:10">
      <c r="A4317" s="2" t="str">
        <f>'[1]2025年已发货'!A:A</f>
        <v>凤钢</v>
      </c>
      <c r="B4317" s="2" t="str">
        <f>'[1]2025年已发货'!B:B</f>
        <v>盘螺</v>
      </c>
      <c r="C4317" s="2" t="str">
        <f>'[1]2025年已发货'!C:C</f>
        <v>HRB400EΦ10</v>
      </c>
      <c r="D4317" s="2" t="str">
        <f>'[1]2025年已发货'!D:D</f>
        <v>吨</v>
      </c>
      <c r="E4317" s="2">
        <f>'[1]2025年已发货'!E:E</f>
        <v>35</v>
      </c>
      <c r="F4317" s="4">
        <f>'[1]2025年已发货'!F:F</f>
        <v>45833</v>
      </c>
      <c r="G4317" s="2" t="str">
        <f>'[1]2025年已发货'!G:G</f>
        <v>（中铁一局四公司西昭高速6标路面）昭觉县四开镇中铁一局项目部</v>
      </c>
      <c r="H4317" s="2" t="str">
        <f>'[1]2025年已发货'!H:H</f>
        <v>徐大渊</v>
      </c>
      <c r="I4317" s="2">
        <f>'[1]2025年已发货'!I:I</f>
        <v>19181770821</v>
      </c>
      <c r="J4317" s="2" vm="1" t="e">
        <f>_xlfn._xlws.FILTER(辅助信息!D:D,辅助信息!G:G=G4317)</f>
        <v>#VALUE!</v>
      </c>
    </row>
    <row r="4318" spans="1:10">
      <c r="A4318" s="2" t="str">
        <f>'[1]2025年已发货'!A:A</f>
        <v>凤钢</v>
      </c>
      <c r="B4318" s="2" t="str">
        <f>'[1]2025年已发货'!B:B</f>
        <v>高线</v>
      </c>
      <c r="C4318" s="2" t="str">
        <f>'[1]2025年已发货'!C:C</f>
        <v>HPB300Ф12</v>
      </c>
      <c r="D4318" s="2" t="str">
        <f>'[1]2025年已发货'!D:D</f>
        <v>吨</v>
      </c>
      <c r="E4318" s="2">
        <f>'[1]2025年已发货'!E:E</f>
        <v>35</v>
      </c>
      <c r="F4318" s="4">
        <f>'[1]2025年已发货'!F:F</f>
        <v>45833</v>
      </c>
      <c r="G4318" s="2" t="str">
        <f>'[1]2025年已发货'!G:G</f>
        <v>（中铁一局四公司西昭高速6标路面）昭觉县四开镇中铁一局项目部</v>
      </c>
      <c r="H4318" s="2" t="str">
        <f>'[1]2025年已发货'!H:H</f>
        <v>徐大渊</v>
      </c>
      <c r="I4318" s="2">
        <f>'[1]2025年已发货'!I:I</f>
        <v>19181770821</v>
      </c>
      <c r="J4318" s="2" vm="1" t="e">
        <f>_xlfn._xlws.FILTER(辅助信息!D:D,辅助信息!G:G=G4318)</f>
        <v>#VALUE!</v>
      </c>
    </row>
    <row r="4319" spans="1:10">
      <c r="A4319" s="2" t="str">
        <f>'[1]2025年已发货'!A:A</f>
        <v>海南海控</v>
      </c>
      <c r="B4319" s="2" t="str">
        <f>'[1]2025年已发货'!B:B</f>
        <v>螺纹钢</v>
      </c>
      <c r="C4319" s="2" t="str">
        <f>'[1]2025年已发货'!C:C</f>
        <v>HRB400EФ12*9m</v>
      </c>
      <c r="D4319" s="2" t="str">
        <f>'[1]2025年已发货'!D:D</f>
        <v>吨</v>
      </c>
      <c r="E4319" s="2">
        <f>'[1]2025年已发货'!E:E</f>
        <v>35</v>
      </c>
      <c r="F4319" s="4">
        <f>'[1]2025年已发货'!F:F</f>
        <v>45834</v>
      </c>
      <c r="G4319" s="2" t="str">
        <f>'[1]2025年已发货'!G:G</f>
        <v>（中铁六局呼和公司康新高速TJ4-2标）四川省甘孜藏族自治州康定市新都桥镇东俄罗三村中建八局搅拌站旁</v>
      </c>
      <c r="H4319" s="2" t="str">
        <f>'[1]2025年已发货'!H:H</f>
        <v>王坤</v>
      </c>
      <c r="I4319" s="2">
        <f>'[1]2025年已发货'!I:I</f>
        <v>15647490007</v>
      </c>
      <c r="J4319" s="2" vm="1" t="e">
        <f>_xlfn._xlws.FILTER(辅助信息!D:D,辅助信息!G:G=G4319)</f>
        <v>#VALUE!</v>
      </c>
    </row>
    <row r="4320" spans="1:10">
      <c r="A4320" s="2" t="str">
        <f>'[1]2025年已发货'!A:A</f>
        <v>海南海控</v>
      </c>
      <c r="B4320" s="2" t="str">
        <f>'[1]2025年已发货'!B:B</f>
        <v>盘圆</v>
      </c>
      <c r="C4320" s="2" t="str">
        <f>'[1]2025年已发货'!C:C</f>
        <v>HPB300Ф8</v>
      </c>
      <c r="D4320" s="2" t="str">
        <f>'[1]2025年已发货'!D:D</f>
        <v>吨</v>
      </c>
      <c r="E4320" s="2">
        <f>'[1]2025年已发货'!E:E</f>
        <v>35</v>
      </c>
      <c r="F4320" s="4">
        <f>'[1]2025年已发货'!F:F</f>
        <v>45834</v>
      </c>
      <c r="G4320" s="2" t="str">
        <f>'[1]2025年已发货'!G:G</f>
        <v>（中铁六局呼和公司康新高速TJ4-2标）四川省甘孜藏族自治州康定市新都桥镇东俄罗三村中建八局搅拌站旁</v>
      </c>
      <c r="H4320" s="2" t="str">
        <f>'[1]2025年已发货'!H:H</f>
        <v>王坤</v>
      </c>
      <c r="I4320" s="2">
        <f>'[1]2025年已发货'!I:I</f>
        <v>15647490007</v>
      </c>
      <c r="J4320" s="2" vm="1" t="e">
        <f>_xlfn._xlws.FILTER(辅助信息!D:D,辅助信息!G:G=G4320)</f>
        <v>#VALUE!</v>
      </c>
    </row>
    <row r="4321" spans="1:10">
      <c r="A4321" s="2" t="str">
        <f>'[1]2025年已发货'!A:A</f>
        <v>海南海控</v>
      </c>
      <c r="B4321" s="2" t="str">
        <f>'[1]2025年已发货'!B:B</f>
        <v>盘圆</v>
      </c>
      <c r="C4321" s="2" t="str">
        <f>'[1]2025年已发货'!C:C</f>
        <v>HPB300Ф12</v>
      </c>
      <c r="D4321" s="2" t="str">
        <f>'[1]2025年已发货'!D:D</f>
        <v>吨</v>
      </c>
      <c r="E4321" s="2">
        <f>'[1]2025年已发货'!E:E</f>
        <v>35</v>
      </c>
      <c r="F4321" s="4">
        <f>'[1]2025年已发货'!F:F</f>
        <v>45834</v>
      </c>
      <c r="G4321" s="2" t="str">
        <f>'[1]2025年已发货'!G:G</f>
        <v>（中铁六局呼和公司康新高速TJ4-2标）四川省甘孜藏族自治州康定市新都桥镇东俄罗三村中建八局搅拌站旁</v>
      </c>
      <c r="H4321" s="2" t="str">
        <f>'[1]2025年已发货'!H:H</f>
        <v>王坤</v>
      </c>
      <c r="I4321" s="2">
        <f>'[1]2025年已发货'!I:I</f>
        <v>15647490007</v>
      </c>
      <c r="J4321" s="2" vm="1" t="e">
        <f>_xlfn._xlws.FILTER(辅助信息!D:D,辅助信息!G:G=G4321)</f>
        <v>#VALUE!</v>
      </c>
    </row>
    <row r="4322" spans="1:10">
      <c r="A4322" s="2" t="str">
        <f>'[1]2025年已发货'!A:A</f>
        <v>达钢</v>
      </c>
      <c r="B4322" s="2" t="str">
        <f>'[1]2025年已发货'!B:B</f>
        <v>螺纹钢</v>
      </c>
      <c r="C4322" s="2" t="str">
        <f>'[1]2025年已发货'!C:C</f>
        <v>HRB400E Φ12 9m</v>
      </c>
      <c r="D4322" s="2" t="str">
        <f>'[1]2025年已发货'!D:D</f>
        <v>吨</v>
      </c>
      <c r="E4322" s="2">
        <f>'[1]2025年已发货'!E:E</f>
        <v>6</v>
      </c>
      <c r="F4322" s="4">
        <f>'[1]2025年已发货'!F:F</f>
        <v>45834</v>
      </c>
      <c r="G4322" s="2" t="str">
        <f>'[1]2025年已发货'!G:G</f>
        <v>(五冶钢构医学科学产业园建设项目房建一部-四标（3-7）)四川省南充市顺庆区搬罾街道学府大道二段</v>
      </c>
      <c r="H4322" s="2" t="str">
        <f>'[1]2025年已发货'!H:H</f>
        <v>胡泽宇</v>
      </c>
      <c r="I4322" s="2">
        <f>'[1]2025年已发货'!I:I</f>
        <v>18141337338</v>
      </c>
      <c r="J4322" s="2" t="str">
        <f>_xlfn._xlws.FILTER(辅助信息!D:D,辅助信息!G:G=G4322)</f>
        <v>五冶钢构南充医学科学产业园建设项目</v>
      </c>
    </row>
    <row r="4323" spans="1:10">
      <c r="A4323" s="2" t="str">
        <f>'[1]2025年已发货'!A:A</f>
        <v>达钢</v>
      </c>
      <c r="B4323" s="2" t="str">
        <f>'[1]2025年已发货'!B:B</f>
        <v>螺纹钢</v>
      </c>
      <c r="C4323" s="2" t="str">
        <f>'[1]2025年已发货'!C:C</f>
        <v>HRB400E Φ14 9m</v>
      </c>
      <c r="D4323" s="2" t="str">
        <f>'[1]2025年已发货'!D:D</f>
        <v>吨</v>
      </c>
      <c r="E4323" s="2">
        <f>'[1]2025年已发货'!E:E</f>
        <v>21</v>
      </c>
      <c r="F4323" s="4">
        <f>'[1]2025年已发货'!F:F</f>
        <v>45834</v>
      </c>
      <c r="G4323" s="2" t="str">
        <f>'[1]2025年已发货'!G:G</f>
        <v>(五冶钢构医学科学产业园建设项目房建一部-四标（3-7）)四川省南充市顺庆区搬罾街道学府大道二段</v>
      </c>
      <c r="H4323" s="2" t="str">
        <f>'[1]2025年已发货'!H:H</f>
        <v>胡泽宇</v>
      </c>
      <c r="I4323" s="2">
        <f>'[1]2025年已发货'!I:I</f>
        <v>18141337338</v>
      </c>
      <c r="J4323" s="2" t="str">
        <f>_xlfn._xlws.FILTER(辅助信息!D:D,辅助信息!G:G=G4323)</f>
        <v>五冶钢构南充医学科学产业园建设项目</v>
      </c>
    </row>
    <row r="4324" spans="1:10">
      <c r="A4324" s="2" t="str">
        <f>'[1]2025年已发货'!A:A</f>
        <v>达钢</v>
      </c>
      <c r="B4324" s="2" t="str">
        <f>'[1]2025年已发货'!B:B</f>
        <v>螺纹钢</v>
      </c>
      <c r="C4324" s="2" t="str">
        <f>'[1]2025年已发货'!C:C</f>
        <v>HRB500E Φ12</v>
      </c>
      <c r="D4324" s="2" t="str">
        <f>'[1]2025年已发货'!D:D</f>
        <v>吨</v>
      </c>
      <c r="E4324" s="2">
        <f>'[1]2025年已发货'!E:E</f>
        <v>9</v>
      </c>
      <c r="F4324" s="4">
        <f>'[1]2025年已发货'!F:F</f>
        <v>45834</v>
      </c>
      <c r="G4324" s="2" t="str">
        <f>'[1]2025年已发货'!G:G</f>
        <v>（商投建工达州中医药科技园-4工区-3号楼）达州市通川区达州中医药职业学院犀牛大道北段</v>
      </c>
      <c r="H4324" s="2" t="str">
        <f>'[1]2025年已发货'!H:H</f>
        <v>张扬</v>
      </c>
      <c r="I4324" s="2">
        <f>'[1]2025年已发货'!I:I</f>
        <v>18381904567</v>
      </c>
      <c r="J4324" s="2" t="str">
        <f>_xlfn._xlws.FILTER(辅助信息!D:D,辅助信息!G:G=G4324)</f>
        <v>商投建工达州中医药科技园</v>
      </c>
    </row>
    <row r="4325" spans="1:10">
      <c r="A4325" s="2" t="str">
        <f>'[1]2025年已发货'!A:A</f>
        <v>达钢</v>
      </c>
      <c r="B4325" s="2" t="str">
        <f>'[1]2025年已发货'!B:B</f>
        <v>螺纹钢</v>
      </c>
      <c r="C4325" s="2" t="str">
        <f>'[1]2025年已发货'!C:C</f>
        <v>HRB500E Φ20</v>
      </c>
      <c r="D4325" s="2" t="str">
        <f>'[1]2025年已发货'!D:D</f>
        <v>吨</v>
      </c>
      <c r="E4325" s="2">
        <f>'[1]2025年已发货'!E:E</f>
        <v>12</v>
      </c>
      <c r="F4325" s="4">
        <f>'[1]2025年已发货'!F:F</f>
        <v>45834</v>
      </c>
      <c r="G4325" s="2" t="str">
        <f>'[1]2025年已发货'!G:G</f>
        <v>（商投建工达州中医药科技园-4工区-3号楼）达州市通川区达州中医药职业学院犀牛大道北段</v>
      </c>
      <c r="H4325" s="2" t="str">
        <f>'[1]2025年已发货'!H:H</f>
        <v>张扬</v>
      </c>
      <c r="I4325" s="2">
        <f>'[1]2025年已发货'!I:I</f>
        <v>18381904567</v>
      </c>
      <c r="J4325" s="2" t="str">
        <f>_xlfn._xlws.FILTER(辅助信息!D:D,辅助信息!G:G=G4325)</f>
        <v>商投建工达州中医药科技园</v>
      </c>
    </row>
    <row r="4326" spans="1:10">
      <c r="A4326" s="2" t="str">
        <f>'[1]2025年已发货'!A:A</f>
        <v>达钢</v>
      </c>
      <c r="B4326" s="2" t="str">
        <f>'[1]2025年已发货'!B:B</f>
        <v>螺纹钢</v>
      </c>
      <c r="C4326" s="2" t="str">
        <f>'[1]2025年已发货'!C:C</f>
        <v>HRB500E Φ12</v>
      </c>
      <c r="D4326" s="2" t="str">
        <f>'[1]2025年已发货'!D:D</f>
        <v>吨</v>
      </c>
      <c r="E4326" s="2">
        <f>'[1]2025年已发货'!E:E</f>
        <v>6</v>
      </c>
      <c r="F4326" s="4">
        <f>'[1]2025年已发货'!F:F</f>
        <v>45834</v>
      </c>
      <c r="G4326" s="2" t="str">
        <f>'[1]2025年已发货'!G:G</f>
        <v>（商投建工达州中医药科技园-4工区-8号楼）达州市通川区达州中医药职业学院犀牛大道北段</v>
      </c>
      <c r="H4326" s="2" t="str">
        <f>'[1]2025年已发货'!H:H</f>
        <v>张扬</v>
      </c>
      <c r="I4326" s="2">
        <f>'[1]2025年已发货'!I:I</f>
        <v>18381904567</v>
      </c>
      <c r="J4326" s="2" t="str">
        <f>_xlfn._xlws.FILTER(辅助信息!D:D,辅助信息!G:G=G4326)</f>
        <v>商投建工达州中医药科技园</v>
      </c>
    </row>
    <row r="4327" spans="1:10">
      <c r="A4327" s="2" t="str">
        <f>'[1]2025年已发货'!A:A</f>
        <v>达钢</v>
      </c>
      <c r="B4327" s="2" t="str">
        <f>'[1]2025年已发货'!B:B</f>
        <v>螺纹钢</v>
      </c>
      <c r="C4327" s="2" t="str">
        <f>'[1]2025年已发货'!C:C</f>
        <v>HRB500E Φ16</v>
      </c>
      <c r="D4327" s="2" t="str">
        <f>'[1]2025年已发货'!D:D</f>
        <v>吨</v>
      </c>
      <c r="E4327" s="2">
        <f>'[1]2025年已发货'!E:E</f>
        <v>6</v>
      </c>
      <c r="F4327" s="4">
        <f>'[1]2025年已发货'!F:F</f>
        <v>45834</v>
      </c>
      <c r="G4327" s="2" t="str">
        <f>'[1]2025年已发货'!G:G</f>
        <v>（商投建工达州中医药科技园-4工区-8号楼）达州市通川区达州中医药职业学院犀牛大道北段</v>
      </c>
      <c r="H4327" s="2" t="str">
        <f>'[1]2025年已发货'!H:H</f>
        <v>张扬</v>
      </c>
      <c r="I4327" s="2">
        <f>'[1]2025年已发货'!I:I</f>
        <v>18381904567</v>
      </c>
      <c r="J4327" s="2" t="str">
        <f>_xlfn._xlws.FILTER(辅助信息!D:D,辅助信息!G:G=G4327)</f>
        <v>商投建工达州中医药科技园</v>
      </c>
    </row>
    <row r="4328" spans="1:10">
      <c r="A4328" s="2" t="str">
        <f>'[1]2025年已发货'!A:A</f>
        <v>达钢</v>
      </c>
      <c r="B4328" s="2" t="str">
        <f>'[1]2025年已发货'!B:B</f>
        <v>螺纹钢</v>
      </c>
      <c r="C4328" s="2" t="str">
        <f>'[1]2025年已发货'!C:C</f>
        <v>HRB500E Φ20</v>
      </c>
      <c r="D4328" s="2" t="str">
        <f>'[1]2025年已发货'!D:D</f>
        <v>吨</v>
      </c>
      <c r="E4328" s="2">
        <f>'[1]2025年已发货'!E:E</f>
        <v>24</v>
      </c>
      <c r="F4328" s="4">
        <f>'[1]2025年已发货'!F:F</f>
        <v>45834</v>
      </c>
      <c r="G4328" s="2" t="str">
        <f>'[1]2025年已发货'!G:G</f>
        <v>（商投建工达州中医药科技园-4工区-8号楼）达州市通川区达州中医药职业学院犀牛大道北段</v>
      </c>
      <c r="H4328" s="2" t="str">
        <f>'[1]2025年已发货'!H:H</f>
        <v>张扬</v>
      </c>
      <c r="I4328" s="2">
        <f>'[1]2025年已发货'!I:I</f>
        <v>18381904567</v>
      </c>
      <c r="J4328" s="2" t="str">
        <f>_xlfn._xlws.FILTER(辅助信息!D:D,辅助信息!G:G=G4328)</f>
        <v>商投建工达州中医药科技园</v>
      </c>
    </row>
    <row r="4329" spans="1:10">
      <c r="A4329" s="2" t="str">
        <f>'[1]2025年已发货'!A:A</f>
        <v>德胜恒嘉</v>
      </c>
      <c r="B4329" s="2" t="str">
        <f>'[1]2025年已发货'!B:B</f>
        <v>螺纹钢</v>
      </c>
      <c r="C4329" s="2" t="str">
        <f>'[1]2025年已发货'!C:C</f>
        <v>HRB400E Φ32 9m</v>
      </c>
      <c r="D4329" s="2" t="str">
        <f>'[1]2025年已发货'!D:D</f>
        <v>吨</v>
      </c>
      <c r="E4329" s="2">
        <f>'[1]2025年已发货'!E:E</f>
        <v>35</v>
      </c>
      <c r="F4329" s="4">
        <f>'[1]2025年已发货'!F:F</f>
        <v>45834</v>
      </c>
      <c r="G4329" s="2" t="str">
        <f>'[1]2025年已发货'!G:G</f>
        <v>（中铁广州局-资乐高速5标）四川省乐山市井研县希望大道116号</v>
      </c>
      <c r="H4329" s="2" t="str">
        <f>'[1]2025年已发货'!H:H</f>
        <v>廖俊杰</v>
      </c>
      <c r="I4329" s="2">
        <f>'[1]2025年已发货'!I:I</f>
        <v>15775100965</v>
      </c>
      <c r="J4329" s="2" vm="1" t="e">
        <f>_xlfn._xlws.FILTER(辅助信息!D:D,辅助信息!G:G=G4329)</f>
        <v>#VALUE!</v>
      </c>
    </row>
    <row r="4330" spans="1:10">
      <c r="A4330" s="2" t="str">
        <f>'[1]2025年已发货'!A:A</f>
        <v>德胜恒嘉</v>
      </c>
      <c r="B4330" s="2" t="str">
        <f>'[1]2025年已发货'!B:B</f>
        <v>螺纹钢</v>
      </c>
      <c r="C4330" s="2" t="str">
        <f>'[1]2025年已发货'!C:C</f>
        <v>HRB400E Φ16 9m</v>
      </c>
      <c r="D4330" s="2" t="str">
        <f>'[1]2025年已发货'!D:D</f>
        <v>吨</v>
      </c>
      <c r="E4330" s="2">
        <f>'[1]2025年已发货'!E:E</f>
        <v>35</v>
      </c>
      <c r="F4330" s="4">
        <f>'[1]2025年已发货'!F:F</f>
        <v>45834</v>
      </c>
      <c r="G4330" s="2" t="str">
        <f>'[1]2025年已发货'!G:G</f>
        <v>（中铁广州局-资乐高速5标）四川省乐山市井研县希望大道116号</v>
      </c>
      <c r="H4330" s="2" t="str">
        <f>'[1]2025年已发货'!H:H</f>
        <v>廖俊杰</v>
      </c>
      <c r="I4330" s="2">
        <f>'[1]2025年已发货'!I:I</f>
        <v>15775100965</v>
      </c>
      <c r="J4330" s="2" vm="1" t="e">
        <f>_xlfn._xlws.FILTER(辅助信息!D:D,辅助信息!G:G=G4330)</f>
        <v>#VALUE!</v>
      </c>
    </row>
    <row r="4331" spans="1:10">
      <c r="A4331" s="2" t="str">
        <f>'[1]2025年已发货'!A:A</f>
        <v>德胜恒嘉</v>
      </c>
      <c r="B4331" s="2" t="str">
        <f>'[1]2025年已发货'!B:B</f>
        <v>螺纹钢</v>
      </c>
      <c r="C4331" s="2" t="str">
        <f>'[1]2025年已发货'!C:C</f>
        <v>HRB400E Φ12 9m</v>
      </c>
      <c r="D4331" s="2" t="str">
        <f>'[1]2025年已发货'!D:D</f>
        <v>吨</v>
      </c>
      <c r="E4331" s="2">
        <f>'[1]2025年已发货'!E:E</f>
        <v>35</v>
      </c>
      <c r="F4331" s="4">
        <f>'[1]2025年已发货'!F:F</f>
        <v>45834</v>
      </c>
      <c r="G4331" s="2" t="str">
        <f>'[1]2025年已发货'!G:G</f>
        <v>（中铁十局-资乐高速4标）四川省眉山市仁寿县彰加镇促进村中铁十局2#钢筋厂</v>
      </c>
      <c r="H4331" s="2" t="str">
        <f>'[1]2025年已发货'!H:H</f>
        <v>杨飞</v>
      </c>
      <c r="I4331" s="2">
        <f>'[1]2025年已发货'!I:I</f>
        <v>15667998777</v>
      </c>
      <c r="J4331" s="2" vm="1" t="e">
        <f>_xlfn._xlws.FILTER(辅助信息!D:D,辅助信息!G:G=G4331)</f>
        <v>#VALUE!</v>
      </c>
    </row>
    <row r="4332" spans="1:10">
      <c r="A4332" s="2" t="str">
        <f>'[1]2025年已发货'!A:A</f>
        <v>德胜恒嘉</v>
      </c>
      <c r="B4332" s="2" t="str">
        <f>'[1]2025年已发货'!B:B</f>
        <v>螺纹钢</v>
      </c>
      <c r="C4332" s="2" t="str">
        <f>'[1]2025年已发货'!C:C</f>
        <v>HRB400E Φ12 9m</v>
      </c>
      <c r="D4332" s="2" t="str">
        <f>'[1]2025年已发货'!D:D</f>
        <v>吨</v>
      </c>
      <c r="E4332" s="2">
        <f>'[1]2025年已发货'!E:E</f>
        <v>35</v>
      </c>
      <c r="F4332" s="4">
        <f>'[1]2025年已发货'!F:F</f>
        <v>45834</v>
      </c>
      <c r="G4332" s="2" t="str">
        <f>'[1]2025年已发货'!G:G</f>
        <v>（中铁十局-资乐高速4标）四川省眉山市仁寿县彰加镇促进村中铁十局资乐高速1#钢筋场</v>
      </c>
      <c r="H4332" s="2" t="str">
        <f>'[1]2025年已发货'!H:H</f>
        <v>杨飞</v>
      </c>
      <c r="I4332" s="2">
        <f>'[1]2025年已发货'!I:I</f>
        <v>15667998777</v>
      </c>
      <c r="J4332" s="2" vm="1" t="e">
        <f>_xlfn._xlws.FILTER(辅助信息!D:D,辅助信息!G:G=G4332)</f>
        <v>#VALUE!</v>
      </c>
    </row>
    <row r="4333" spans="1:10">
      <c r="A4333" s="2" t="str">
        <f>'[1]2025年已发货'!A:A</f>
        <v>德胜恒嘉</v>
      </c>
      <c r="B4333" s="2" t="str">
        <f>'[1]2025年已发货'!B:B</f>
        <v>螺纹钢</v>
      </c>
      <c r="C4333" s="2" t="str">
        <f>'[1]2025年已发货'!C:C</f>
        <v>HRB400EФ18*9m</v>
      </c>
      <c r="D4333" s="2" t="str">
        <f>'[1]2025年已发货'!D:D</f>
        <v>吨</v>
      </c>
      <c r="E4333" s="2">
        <f>'[1]2025年已发货'!E:E</f>
        <v>70</v>
      </c>
      <c r="F4333" s="4">
        <f>'[1]2025年已发货'!F:F</f>
        <v>45834</v>
      </c>
      <c r="G4333" s="2" t="str">
        <f>'[1]2025年已发货'!G:G</f>
        <v>（中铁六局呼和公司康新高速TJ4-2标）四川省甘孜藏族自治州康定市新都桥镇东俄罗三村中建八局搅拌站旁</v>
      </c>
      <c r="H4333" s="2" t="str">
        <f>'[1]2025年已发货'!H:H</f>
        <v>王坤</v>
      </c>
      <c r="I4333" s="2">
        <f>'[1]2025年已发货'!I:I</f>
        <v>15647490007</v>
      </c>
      <c r="J4333" s="2" vm="1" t="e">
        <f>_xlfn._xlws.FILTER(辅助信息!D:D,辅助信息!G:G=G4333)</f>
        <v>#VALUE!</v>
      </c>
    </row>
    <row r="4334" spans="1:10">
      <c r="A4334" s="2" t="str">
        <f>'[1]2025年已发货'!A:A</f>
        <v>钢固融</v>
      </c>
      <c r="B4334" s="2" t="str">
        <f>'[1]2025年已发货'!B:B</f>
        <v>高线</v>
      </c>
      <c r="C4334" s="2" t="str">
        <f>'[1]2025年已发货'!C:C</f>
        <v>HPB300 Φ8</v>
      </c>
      <c r="D4334" s="2" t="str">
        <f>'[1]2025年已发货'!D:D</f>
        <v>吨</v>
      </c>
      <c r="E4334" s="2">
        <f>'[1]2025年已发货'!E:E</f>
        <v>2.5</v>
      </c>
      <c r="F4334" s="4">
        <f>'[1]2025年已发货'!F:F</f>
        <v>45834</v>
      </c>
      <c r="G4334" s="2" t="str">
        <f>'[1]2025年已发货'!G:G</f>
        <v>(五冶建设扩建艺体中学二期工程)四川省成都市双流区光荣路成都艺体中学南200米</v>
      </c>
      <c r="H4334" s="2" t="str">
        <f>'[1]2025年已发货'!H:H</f>
        <v>谢序强</v>
      </c>
      <c r="I4334" s="2">
        <f>'[1]2025年已发货'!I:I</f>
        <v>13458588232</v>
      </c>
      <c r="J4334" s="2" t="str">
        <f>_xlfn._xlws.FILTER(辅助信息!D:D,辅助信息!G:G=G4334)</f>
        <v>五冶建设扩建艺体中学二期工程</v>
      </c>
    </row>
    <row r="4335" spans="1:10">
      <c r="A4335" s="2" t="str">
        <f>'[1]2025年已发货'!A:A</f>
        <v>钢固融</v>
      </c>
      <c r="B4335" s="2" t="str">
        <f>'[1]2025年已发货'!B:B</f>
        <v>高线</v>
      </c>
      <c r="C4335" s="2" t="str">
        <f>'[1]2025年已发货'!C:C</f>
        <v>HPB300 Φ10</v>
      </c>
      <c r="D4335" s="2" t="str">
        <f>'[1]2025年已发货'!D:D</f>
        <v>吨</v>
      </c>
      <c r="E4335" s="2">
        <f>'[1]2025年已发货'!E:E</f>
        <v>2.5</v>
      </c>
      <c r="F4335" s="4">
        <f>'[1]2025年已发货'!F:F</f>
        <v>45834</v>
      </c>
      <c r="G4335" s="2" t="str">
        <f>'[1]2025年已发货'!G:G</f>
        <v>(五冶建设扩建艺体中学二期工程)四川省成都市双流区光荣路成都艺体中学南200米</v>
      </c>
      <c r="H4335" s="2" t="str">
        <f>'[1]2025年已发货'!H:H</f>
        <v>谢序强</v>
      </c>
      <c r="I4335" s="2">
        <f>'[1]2025年已发货'!I:I</f>
        <v>13458588232</v>
      </c>
      <c r="J4335" s="2" t="str">
        <f>_xlfn._xlws.FILTER(辅助信息!D:D,辅助信息!G:G=G4335)</f>
        <v>五冶建设扩建艺体中学二期工程</v>
      </c>
    </row>
    <row r="4336" spans="1:10">
      <c r="A4336" s="2" t="str">
        <f>'[1]2025年已发货'!A:A</f>
        <v>钢固融</v>
      </c>
      <c r="B4336" s="2" t="str">
        <f>'[1]2025年已发货'!B:B</f>
        <v>盘螺</v>
      </c>
      <c r="C4336" s="2" t="str">
        <f>'[1]2025年已发货'!C:C</f>
        <v>HRB400E Φ6</v>
      </c>
      <c r="D4336" s="2" t="str">
        <f>'[1]2025年已发货'!D:D</f>
        <v>吨</v>
      </c>
      <c r="E4336" s="2">
        <f>'[1]2025年已发货'!E:E</f>
        <v>2.5</v>
      </c>
      <c r="F4336" s="4">
        <f>'[1]2025年已发货'!F:F</f>
        <v>45834</v>
      </c>
      <c r="G4336" s="2" t="str">
        <f>'[1]2025年已发货'!G:G</f>
        <v>(五冶建设扩建艺体中学二期工程)四川省成都市双流区光荣路成都艺体中学南200米</v>
      </c>
      <c r="H4336" s="2" t="str">
        <f>'[1]2025年已发货'!H:H</f>
        <v>谢序强</v>
      </c>
      <c r="I4336" s="2">
        <f>'[1]2025年已发货'!I:I</f>
        <v>13458588232</v>
      </c>
      <c r="J4336" s="2" t="str">
        <f>_xlfn._xlws.FILTER(辅助信息!D:D,辅助信息!G:G=G4336)</f>
        <v>五冶建设扩建艺体中学二期工程</v>
      </c>
    </row>
    <row r="4337" spans="1:10">
      <c r="A4337" s="2" t="str">
        <f>'[1]2025年已发货'!A:A</f>
        <v>钢固融</v>
      </c>
      <c r="B4337" s="2" t="str">
        <f>'[1]2025年已发货'!B:B</f>
        <v>螺纹钢</v>
      </c>
      <c r="C4337" s="2" t="str">
        <f>'[1]2025年已发货'!C:C</f>
        <v>HRB400E Φ12 9m</v>
      </c>
      <c r="D4337" s="2" t="str">
        <f>'[1]2025年已发货'!D:D</f>
        <v>吨</v>
      </c>
      <c r="E4337" s="2">
        <f>'[1]2025年已发货'!E:E</f>
        <v>25</v>
      </c>
      <c r="F4337" s="4">
        <f>'[1]2025年已发货'!F:F</f>
        <v>45834</v>
      </c>
      <c r="G4337" s="2" t="str">
        <f>'[1]2025年已发货'!G:G</f>
        <v>(五冶建设扩建艺体中学二期工程)四川省成都市双流区光荣路成都艺体中学南200米</v>
      </c>
      <c r="H4337" s="2" t="str">
        <f>'[1]2025年已发货'!H:H</f>
        <v>谢序强</v>
      </c>
      <c r="I4337" s="2">
        <f>'[1]2025年已发货'!I:I</f>
        <v>13458588232</v>
      </c>
      <c r="J4337" s="2" t="str">
        <f>_xlfn._xlws.FILTER(辅助信息!D:D,辅助信息!G:G=G4337)</f>
        <v>五冶建设扩建艺体中学二期工程</v>
      </c>
    </row>
    <row r="4338" spans="1:10">
      <c r="A4338" s="2" t="str">
        <f>'[1]2025年已发货'!A:A</f>
        <v>润耀</v>
      </c>
      <c r="B4338" s="2" t="str">
        <f>'[1]2025年已发货'!B:B</f>
        <v>螺纹钢</v>
      </c>
      <c r="C4338" s="2" t="str">
        <f>'[1]2025年已发货'!C:C</f>
        <v>HRB400E Φ12 9m</v>
      </c>
      <c r="D4338" s="2" t="str">
        <f>'[1]2025年已发货'!D:D</f>
        <v>吨</v>
      </c>
      <c r="E4338" s="2">
        <f>'[1]2025年已发货'!E:E</f>
        <v>3</v>
      </c>
      <c r="F4338" s="4">
        <f>'[1]2025年已发货'!F:F</f>
        <v>45834</v>
      </c>
      <c r="G4338" s="2" t="str">
        <f>'[1]2025年已发货'!G:G</f>
        <v>(五冶建设扩建艺体中学二期工程)四川省成都市双流区光荣路成都艺体中学南200米</v>
      </c>
      <c r="H4338" s="2" t="str">
        <f>'[1]2025年已发货'!H:H</f>
        <v>谢序强</v>
      </c>
      <c r="I4338" s="2">
        <f>'[1]2025年已发货'!I:I</f>
        <v>13458588232</v>
      </c>
      <c r="J4338" s="2" t="str">
        <f>_xlfn._xlws.FILTER(辅助信息!D:D,辅助信息!G:G=G4338)</f>
        <v>五冶建设扩建艺体中学二期工程</v>
      </c>
    </row>
    <row r="4339" spans="1:10">
      <c r="A4339" s="2" t="str">
        <f>'[1]2025年已发货'!A:A</f>
        <v>润耀</v>
      </c>
      <c r="B4339" s="2" t="str">
        <f>'[1]2025年已发货'!B:B</f>
        <v>螺纹钢</v>
      </c>
      <c r="C4339" s="2" t="str">
        <f>'[1]2025年已发货'!C:C</f>
        <v>HRB400E Φ18 9m</v>
      </c>
      <c r="D4339" s="2" t="str">
        <f>'[1]2025年已发货'!D:D</f>
        <v>吨</v>
      </c>
      <c r="E4339" s="2">
        <f>'[1]2025年已发货'!E:E</f>
        <v>15</v>
      </c>
      <c r="F4339" s="4">
        <f>'[1]2025年已发货'!F:F</f>
        <v>45834</v>
      </c>
      <c r="G4339" s="2" t="str">
        <f>'[1]2025年已发货'!G:G</f>
        <v>(五冶建设扩建艺体中学二期工程)四川省成都市双流区光荣路成都艺体中学南200米</v>
      </c>
      <c r="H4339" s="2" t="str">
        <f>'[1]2025年已发货'!H:H</f>
        <v>谢序强</v>
      </c>
      <c r="I4339" s="2">
        <f>'[1]2025年已发货'!I:I</f>
        <v>13458588232</v>
      </c>
      <c r="J4339" s="2" t="str">
        <f>_xlfn._xlws.FILTER(辅助信息!D:D,辅助信息!G:G=G4339)</f>
        <v>五冶建设扩建艺体中学二期工程</v>
      </c>
    </row>
    <row r="4340" spans="1:10">
      <c r="A4340" s="2" t="str">
        <f>'[1]2025年已发货'!A:A</f>
        <v>润耀</v>
      </c>
      <c r="B4340" s="2" t="str">
        <f>'[1]2025年已发货'!B:B</f>
        <v>螺纹钢</v>
      </c>
      <c r="C4340" s="2" t="str">
        <f>'[1]2025年已发货'!C:C</f>
        <v>HRB400E Φ25 9m</v>
      </c>
      <c r="D4340" s="2" t="str">
        <f>'[1]2025年已发货'!D:D</f>
        <v>吨</v>
      </c>
      <c r="E4340" s="2">
        <f>'[1]2025年已发货'!E:E</f>
        <v>9</v>
      </c>
      <c r="F4340" s="4">
        <f>'[1]2025年已发货'!F:F</f>
        <v>45834</v>
      </c>
      <c r="G4340" s="2" t="str">
        <f>'[1]2025年已发货'!G:G</f>
        <v>(五冶建设扩建艺体中学二期工程)四川省成都市双流区光荣路成都艺体中学南200米</v>
      </c>
      <c r="H4340" s="2" t="str">
        <f>'[1]2025年已发货'!H:H</f>
        <v>谢序强</v>
      </c>
      <c r="I4340" s="2">
        <f>'[1]2025年已发货'!I:I</f>
        <v>13458588232</v>
      </c>
      <c r="J4340" s="2" t="str">
        <f>_xlfn._xlws.FILTER(辅助信息!D:D,辅助信息!G:G=G4340)</f>
        <v>五冶建设扩建艺体中学二期工程</v>
      </c>
    </row>
    <row r="4341" spans="1:10">
      <c r="A4341" s="2" t="str">
        <f>'[1]2025年已发货'!A:A</f>
        <v>润耀</v>
      </c>
      <c r="B4341" s="2" t="str">
        <f>'[1]2025年已发货'!B:B</f>
        <v>螺纹钢</v>
      </c>
      <c r="C4341" s="2" t="str">
        <f>'[1]2025年已发货'!C:C</f>
        <v>HRB500E Φ14</v>
      </c>
      <c r="D4341" s="2" t="str">
        <f>'[1]2025年已发货'!D:D</f>
        <v>吨</v>
      </c>
      <c r="E4341" s="2">
        <f>'[1]2025年已发货'!E:E</f>
        <v>6</v>
      </c>
      <c r="F4341" s="4">
        <f>'[1]2025年已发货'!F:F</f>
        <v>45834</v>
      </c>
      <c r="G4341" s="2" t="str">
        <f>'[1]2025年已发货'!G:G</f>
        <v>(五冶建设扩建艺体中学二期工程)四川省成都市双流区光荣路成都艺体中学南200米</v>
      </c>
      <c r="H4341" s="2" t="str">
        <f>'[1]2025年已发货'!H:H</f>
        <v>谢序强</v>
      </c>
      <c r="I4341" s="2">
        <f>'[1]2025年已发货'!I:I</f>
        <v>13458588232</v>
      </c>
      <c r="J4341" s="2" t="str">
        <f>_xlfn._xlws.FILTER(辅助信息!D:D,辅助信息!G:G=G4341)</f>
        <v>五冶建设扩建艺体中学二期工程</v>
      </c>
    </row>
    <row r="4342" spans="1:10">
      <c r="A4342" s="2" t="str">
        <f>'[1]2025年已发货'!A:A</f>
        <v>润耀</v>
      </c>
      <c r="B4342" s="2" t="str">
        <f>'[1]2025年已发货'!B:B</f>
        <v>螺纹钢</v>
      </c>
      <c r="C4342" s="2" t="str">
        <f>'[1]2025年已发货'!C:C</f>
        <v>HRB500E Φ16</v>
      </c>
      <c r="D4342" s="2" t="str">
        <f>'[1]2025年已发货'!D:D</f>
        <v>吨</v>
      </c>
      <c r="E4342" s="2">
        <f>'[1]2025年已发货'!E:E</f>
        <v>6</v>
      </c>
      <c r="F4342" s="4">
        <f>'[1]2025年已发货'!F:F</f>
        <v>45834</v>
      </c>
      <c r="G4342" s="2" t="str">
        <f>'[1]2025年已发货'!G:G</f>
        <v>(五冶建设扩建艺体中学二期工程)四川省成都市双流区光荣路成都艺体中学南200米</v>
      </c>
      <c r="H4342" s="2" t="str">
        <f>'[1]2025年已发货'!H:H</f>
        <v>谢序强</v>
      </c>
      <c r="I4342" s="2">
        <f>'[1]2025年已发货'!I:I</f>
        <v>13458588232</v>
      </c>
      <c r="J4342" s="2" t="str">
        <f>_xlfn._xlws.FILTER(辅助信息!D:D,辅助信息!G:G=G4342)</f>
        <v>五冶建设扩建艺体中学二期工程</v>
      </c>
    </row>
    <row r="4343" spans="1:10">
      <c r="A4343" s="2" t="str">
        <f>'[1]2025年已发货'!A:A</f>
        <v>润耀</v>
      </c>
      <c r="B4343" s="2" t="str">
        <f>'[1]2025年已发货'!B:B</f>
        <v>螺纹钢</v>
      </c>
      <c r="C4343" s="2" t="str">
        <f>'[1]2025年已发货'!C:C</f>
        <v>HRB500E Φ18</v>
      </c>
      <c r="D4343" s="2" t="str">
        <f>'[1]2025年已发货'!D:D</f>
        <v>吨</v>
      </c>
      <c r="E4343" s="2">
        <f>'[1]2025年已发货'!E:E</f>
        <v>6</v>
      </c>
      <c r="F4343" s="4">
        <f>'[1]2025年已发货'!F:F</f>
        <v>45834</v>
      </c>
      <c r="G4343" s="2" t="str">
        <f>'[1]2025年已发货'!G:G</f>
        <v>(五冶建设扩建艺体中学二期工程)四川省成都市双流区光荣路成都艺体中学南200米</v>
      </c>
      <c r="H4343" s="2" t="str">
        <f>'[1]2025年已发货'!H:H</f>
        <v>谢序强</v>
      </c>
      <c r="I4343" s="2">
        <f>'[1]2025年已发货'!I:I</f>
        <v>13458588232</v>
      </c>
      <c r="J4343" s="2" t="str">
        <f>_xlfn._xlws.FILTER(辅助信息!D:D,辅助信息!G:G=G4343)</f>
        <v>五冶建设扩建艺体中学二期工程</v>
      </c>
    </row>
    <row r="4344" spans="1:10">
      <c r="A4344" s="2" t="str">
        <f>'[1]2025年已发货'!A:A</f>
        <v>润耀</v>
      </c>
      <c r="B4344" s="2" t="str">
        <f>'[1]2025年已发货'!B:B</f>
        <v>螺纹钢</v>
      </c>
      <c r="C4344" s="2" t="str">
        <f>'[1]2025年已发货'!C:C</f>
        <v>HRB500E Φ20</v>
      </c>
      <c r="D4344" s="2" t="str">
        <f>'[1]2025年已发货'!D:D</f>
        <v>吨</v>
      </c>
      <c r="E4344" s="2">
        <f>'[1]2025年已发货'!E:E</f>
        <v>6</v>
      </c>
      <c r="F4344" s="4">
        <f>'[1]2025年已发货'!F:F</f>
        <v>45834</v>
      </c>
      <c r="G4344" s="2" t="str">
        <f>'[1]2025年已发货'!G:G</f>
        <v>(五冶建设扩建艺体中学二期工程)四川省成都市双流区光荣路成都艺体中学南200米</v>
      </c>
      <c r="H4344" s="2" t="str">
        <f>'[1]2025年已发货'!H:H</f>
        <v>谢序强</v>
      </c>
      <c r="I4344" s="2">
        <f>'[1]2025年已发货'!I:I</f>
        <v>13458588232</v>
      </c>
      <c r="J4344" s="2" t="str">
        <f>_xlfn._xlws.FILTER(辅助信息!D:D,辅助信息!G:G=G4344)</f>
        <v>五冶建设扩建艺体中学二期工程</v>
      </c>
    </row>
    <row r="4345" spans="1:10">
      <c r="A4345" s="2" t="str">
        <f>'[1]2025年已发货'!A:A</f>
        <v>润耀</v>
      </c>
      <c r="B4345" s="2" t="str">
        <f>'[1]2025年已发货'!B:B</f>
        <v>螺纹钢</v>
      </c>
      <c r="C4345" s="2" t="str">
        <f>'[1]2025年已发货'!C:C</f>
        <v>HRB500E Φ22</v>
      </c>
      <c r="D4345" s="2" t="str">
        <f>'[1]2025年已发货'!D:D</f>
        <v>吨</v>
      </c>
      <c r="E4345" s="2">
        <f>'[1]2025年已发货'!E:E</f>
        <v>6</v>
      </c>
      <c r="F4345" s="4">
        <f>'[1]2025年已发货'!F:F</f>
        <v>45834</v>
      </c>
      <c r="G4345" s="2" t="str">
        <f>'[1]2025年已发货'!G:G</f>
        <v>(五冶建设扩建艺体中学二期工程)四川省成都市双流区光荣路成都艺体中学南200米</v>
      </c>
      <c r="H4345" s="2" t="str">
        <f>'[1]2025年已发货'!H:H</f>
        <v>谢序强</v>
      </c>
      <c r="I4345" s="2">
        <f>'[1]2025年已发货'!I:I</f>
        <v>13458588232</v>
      </c>
      <c r="J4345" s="2" t="str">
        <f>_xlfn._xlws.FILTER(辅助信息!D:D,辅助信息!G:G=G4345)</f>
        <v>五冶建设扩建艺体中学二期工程</v>
      </c>
    </row>
    <row r="4346" spans="1:10">
      <c r="A4346" s="2" t="str">
        <f>'[1]2025年已发货'!A:A</f>
        <v>润耀</v>
      </c>
      <c r="B4346" s="2" t="str">
        <f>'[1]2025年已发货'!B:B</f>
        <v>螺纹钢</v>
      </c>
      <c r="C4346" s="2" t="str">
        <f>'[1]2025年已发货'!C:C</f>
        <v>HRB500E Φ25</v>
      </c>
      <c r="D4346" s="2" t="str">
        <f>'[1]2025年已发货'!D:D</f>
        <v>吨</v>
      </c>
      <c r="E4346" s="2">
        <f>'[1]2025年已发货'!E:E</f>
        <v>9</v>
      </c>
      <c r="F4346" s="4">
        <f>'[1]2025年已发货'!F:F</f>
        <v>45834</v>
      </c>
      <c r="G4346" s="2" t="str">
        <f>'[1]2025年已发货'!G:G</f>
        <v>(五冶建设扩建艺体中学二期工程)四川省成都市双流区光荣路成都艺体中学南200米</v>
      </c>
      <c r="H4346" s="2" t="str">
        <f>'[1]2025年已发货'!H:H</f>
        <v>谢序强</v>
      </c>
      <c r="I4346" s="2">
        <f>'[1]2025年已发货'!I:I</f>
        <v>13458588232</v>
      </c>
      <c r="J4346" s="2" t="str">
        <f>_xlfn._xlws.FILTER(辅助信息!D:D,辅助信息!G:G=G4346)</f>
        <v>五冶建设扩建艺体中学二期工程</v>
      </c>
    </row>
    <row r="4347" spans="1:10">
      <c r="A4347" s="2" t="str">
        <f>'[1]2025年已发货'!A:A</f>
        <v>润耀</v>
      </c>
      <c r="B4347" s="2" t="str">
        <f>'[1]2025年已发货'!B:B</f>
        <v>螺纹钢</v>
      </c>
      <c r="C4347" s="2" t="str">
        <f>'[1]2025年已发货'!C:C</f>
        <v>HRB500E Φ28</v>
      </c>
      <c r="D4347" s="2" t="str">
        <f>'[1]2025年已发货'!D:D</f>
        <v>吨</v>
      </c>
      <c r="E4347" s="2">
        <f>'[1]2025年已发货'!E:E</f>
        <v>3</v>
      </c>
      <c r="F4347" s="4">
        <f>'[1]2025年已发货'!F:F</f>
        <v>45834</v>
      </c>
      <c r="G4347" s="2" t="str">
        <f>'[1]2025年已发货'!G:G</f>
        <v>(五冶建设扩建艺体中学二期工程)四川省成都市双流区光荣路成都艺体中学南200米</v>
      </c>
      <c r="H4347" s="2" t="str">
        <f>'[1]2025年已发货'!H:H</f>
        <v>谢序强</v>
      </c>
      <c r="I4347" s="2">
        <f>'[1]2025年已发货'!I:I</f>
        <v>13458588232</v>
      </c>
      <c r="J4347" s="2" t="str">
        <f>_xlfn._xlws.FILTER(辅助信息!D:D,辅助信息!G:G=G4347)</f>
        <v>五冶建设扩建艺体中学二期工程</v>
      </c>
    </row>
    <row r="4348" spans="1:10">
      <c r="A4348" s="2" t="str">
        <f>'[1]2025年已发货'!A:A</f>
        <v>润耀</v>
      </c>
      <c r="B4348" s="2" t="str">
        <f>'[1]2025年已发货'!B:B</f>
        <v>螺纹钢</v>
      </c>
      <c r="C4348" s="2" t="str">
        <f>'[1]2025年已发货'!C:C</f>
        <v>HRB500E Φ32</v>
      </c>
      <c r="D4348" s="2" t="str">
        <f>'[1]2025年已发货'!D:D</f>
        <v>吨</v>
      </c>
      <c r="E4348" s="2">
        <f>'[1]2025年已发货'!E:E</f>
        <v>3</v>
      </c>
      <c r="F4348" s="4">
        <f>'[1]2025年已发货'!F:F</f>
        <v>45834</v>
      </c>
      <c r="G4348" s="2" t="str">
        <f>'[1]2025年已发货'!G:G</f>
        <v>(五冶建设扩建艺体中学二期工程)四川省成都市双流区光荣路成都艺体中学南200米</v>
      </c>
      <c r="H4348" s="2" t="str">
        <f>'[1]2025年已发货'!H:H</f>
        <v>谢序强</v>
      </c>
      <c r="I4348" s="2">
        <f>'[1]2025年已发货'!I:I</f>
        <v>13458588232</v>
      </c>
      <c r="J4348" s="2" t="str">
        <f>_xlfn._xlws.FILTER(辅助信息!D:D,辅助信息!G:G=G4348)</f>
        <v>五冶建设扩建艺体中学二期工程</v>
      </c>
    </row>
    <row r="4349" spans="1:10">
      <c r="A4349" s="2" t="str">
        <f>'[1]2025年已发货'!A:A</f>
        <v>润耀</v>
      </c>
      <c r="B4349" s="2" t="str">
        <f>'[1]2025年已发货'!B:B</f>
        <v>螺纹钢</v>
      </c>
      <c r="C4349" s="2" t="str">
        <f>'[1]2025年已发货'!C:C</f>
        <v>HRB400E Φ28×9米</v>
      </c>
      <c r="D4349" s="2" t="str">
        <f>'[1]2025年已发货'!D:D</f>
        <v>吨</v>
      </c>
      <c r="E4349" s="2">
        <f>'[1]2025年已发货'!E:E</f>
        <v>105</v>
      </c>
      <c r="F4349" s="4">
        <f>'[1]2025年已发货'!F:F</f>
        <v>45834</v>
      </c>
      <c r="G4349" s="2" t="str">
        <f>'[1]2025年已发货'!G:G</f>
        <v>（自永1标八局二分公司钢筋棚过磅）沿滩区川南中小企业创业园(金川路东50米)  </v>
      </c>
      <c r="H4349" s="2" t="str">
        <f>'[1]2025年已发货'!H:H</f>
        <v>李锐</v>
      </c>
      <c r="I4349" s="2" t="str">
        <f>'[1]2025年已发货'!I:I</f>
        <v>李锐13890668545</v>
      </c>
      <c r="J4349" s="2" vm="1" t="e">
        <f>_xlfn._xlws.FILTER(辅助信息!D:D,辅助信息!G:G=G4349)</f>
        <v>#VALUE!</v>
      </c>
    </row>
    <row r="4350" spans="1:10">
      <c r="A4350" s="2" t="str">
        <f>'[1]2025年已发货'!A:A</f>
        <v>润耀</v>
      </c>
      <c r="B4350" s="2" t="str">
        <f>'[1]2025年已发货'!B:B</f>
        <v>螺纹钢</v>
      </c>
      <c r="C4350" s="2" t="str">
        <f>'[1]2025年已发货'!C:C</f>
        <v>HRB400E Φ20×9米</v>
      </c>
      <c r="D4350" s="2" t="str">
        <f>'[1]2025年已发货'!D:D</f>
        <v>吨</v>
      </c>
      <c r="E4350" s="2">
        <f>'[1]2025年已发货'!E:E</f>
        <v>19</v>
      </c>
      <c r="F4350" s="4">
        <f>'[1]2025年已发货'!F:F</f>
        <v>45834</v>
      </c>
      <c r="G4350" s="2" t="str">
        <f>'[1]2025年已发货'!G:G</f>
        <v>（自永1标八局二分公司钢筋棚过磅）沿滩区川南中小企业创业园(金川路东50米)  </v>
      </c>
      <c r="H4350" s="2" t="str">
        <f>'[1]2025年已发货'!H:H</f>
        <v>李锐</v>
      </c>
      <c r="I4350" s="2">
        <f>'[1]2025年已发货'!I:I</f>
        <v>13890668545</v>
      </c>
      <c r="J4350" s="2" vm="1" t="e">
        <f>_xlfn._xlws.FILTER(辅助信息!D:D,辅助信息!G:G=G4350)</f>
        <v>#VALUE!</v>
      </c>
    </row>
    <row r="4351" spans="1:10">
      <c r="A4351" s="2" t="str">
        <f>'[1]2025年已发货'!A:A</f>
        <v>润耀</v>
      </c>
      <c r="B4351" s="2" t="str">
        <f>'[1]2025年已发货'!B:B</f>
        <v>螺纹钢</v>
      </c>
      <c r="C4351" s="2" t="str">
        <f>'[1]2025年已发货'!C:C</f>
        <v>HRB400E Φ16×9米</v>
      </c>
      <c r="D4351" s="2" t="str">
        <f>'[1]2025年已发货'!D:D</f>
        <v>吨</v>
      </c>
      <c r="E4351" s="2">
        <f>'[1]2025年已发货'!E:E</f>
        <v>18</v>
      </c>
      <c r="F4351" s="4">
        <f>'[1]2025年已发货'!F:F</f>
        <v>45834</v>
      </c>
      <c r="G4351" s="2" t="str">
        <f>'[1]2025年已发货'!G:G</f>
        <v>（自永1标八局二分公司钢筋棚过磅）沿滩区川南中小企业创业园(金川路东50米)  </v>
      </c>
      <c r="H4351" s="2" t="str">
        <f>'[1]2025年已发货'!H:H</f>
        <v>李锐</v>
      </c>
      <c r="I4351" s="2">
        <f>'[1]2025年已发货'!I:I</f>
        <v>13890668545</v>
      </c>
      <c r="J4351" s="2" vm="1" t="e">
        <f>_xlfn._xlws.FILTER(辅助信息!D:D,辅助信息!G:G=G4351)</f>
        <v>#VALUE!</v>
      </c>
    </row>
    <row r="4352" spans="1:10">
      <c r="A4352" s="2" t="str">
        <f>'[1]2025年已发货'!A:A</f>
        <v>润耀</v>
      </c>
      <c r="B4352" s="2" t="str">
        <f>'[1]2025年已发货'!B:B</f>
        <v>螺纹钢</v>
      </c>
      <c r="C4352" s="2" t="str">
        <f>'[1]2025年已发货'!C:C</f>
        <v>HRB400E Φ12×9米</v>
      </c>
      <c r="D4352" s="2" t="str">
        <f>'[1]2025年已发货'!D:D</f>
        <v>吨</v>
      </c>
      <c r="E4352" s="2">
        <f>'[1]2025年已发货'!E:E</f>
        <v>70</v>
      </c>
      <c r="F4352" s="4">
        <f>'[1]2025年已发货'!F:F</f>
        <v>45834</v>
      </c>
      <c r="G4352" s="2" t="str">
        <f>'[1]2025年已发货'!G:G</f>
        <v>（自永1标八局二分公司钢筋棚过磅）沿滩区川南中小企业创业园(金川路东50米)  </v>
      </c>
      <c r="H4352" s="2" t="str">
        <f>'[1]2025年已发货'!H:H</f>
        <v>李锐</v>
      </c>
      <c r="I4352" s="2">
        <f>'[1]2025年已发货'!I:I</f>
        <v>13890668545</v>
      </c>
      <c r="J4352" s="2" vm="1" t="e">
        <f>_xlfn._xlws.FILTER(辅助信息!D:D,辅助信息!G:G=G4352)</f>
        <v>#VALUE!</v>
      </c>
    </row>
    <row r="4353" spans="1:10">
      <c r="A4353" s="2" t="str">
        <f>'[1]2025年已发货'!A:A</f>
        <v>润耀</v>
      </c>
      <c r="B4353" s="2" t="str">
        <f>'[1]2025年已发货'!B:B</f>
        <v>螺纹钢</v>
      </c>
      <c r="C4353" s="2" t="str">
        <f>'[1]2025年已发货'!C:C</f>
        <v>HRB400E Φ20×12米</v>
      </c>
      <c r="D4353" s="2" t="str">
        <f>'[1]2025年已发货'!D:D</f>
        <v>吨</v>
      </c>
      <c r="E4353" s="2">
        <f>'[1]2025年已发货'!E:E</f>
        <v>10</v>
      </c>
      <c r="F4353" s="4">
        <f>'[1]2025年已发货'!F:F</f>
        <v>45834</v>
      </c>
      <c r="G4353" s="2" t="str">
        <f>'[1]2025年已发货'!G:G</f>
        <v>自永4标一局四公司（四川省内江市隆昌市金鹅街道自永4标一局四公司钢筋棚）</v>
      </c>
      <c r="H4353" s="2" t="str">
        <f>'[1]2025年已发货'!H:H</f>
        <v>郝优</v>
      </c>
      <c r="I4353" s="2">
        <f>'[1]2025年已发货'!I:I</f>
        <v>13891371707</v>
      </c>
      <c r="J4353" s="2" vm="1" t="e">
        <f>_xlfn._xlws.FILTER(辅助信息!D:D,辅助信息!G:G=G4353)</f>
        <v>#VALUE!</v>
      </c>
    </row>
    <row r="4354" spans="1:10">
      <c r="A4354" s="2" t="str">
        <f>'[1]2025年已发货'!A:A</f>
        <v>润耀</v>
      </c>
      <c r="B4354" s="2" t="str">
        <f>'[1]2025年已发货'!B:B</f>
        <v>螺纹钢</v>
      </c>
      <c r="C4354" s="2" t="str">
        <f>'[1]2025年已发货'!C:C</f>
        <v>HRB400E Φ25×12米</v>
      </c>
      <c r="D4354" s="2" t="str">
        <f>'[1]2025年已发货'!D:D</f>
        <v>吨</v>
      </c>
      <c r="E4354" s="2">
        <f>'[1]2025年已发货'!E:E</f>
        <v>25</v>
      </c>
      <c r="F4354" s="4">
        <f>'[1]2025年已发货'!F:F</f>
        <v>45834</v>
      </c>
      <c r="G4354" s="2" t="str">
        <f>'[1]2025年已发货'!G:G</f>
        <v>自永4标一局四公司（四川省内江市隆昌市金鹅街道自永4标一局四公司钢筋棚）</v>
      </c>
      <c r="H4354" s="2" t="str">
        <f>'[1]2025年已发货'!H:H</f>
        <v>郝优</v>
      </c>
      <c r="I4354" s="2">
        <f>'[1]2025年已发货'!I:I</f>
        <v>13891371707</v>
      </c>
      <c r="J4354" s="2" vm="1" t="e">
        <f>_xlfn._xlws.FILTER(辅助信息!D:D,辅助信息!G:G=G4354)</f>
        <v>#VALUE!</v>
      </c>
    </row>
    <row r="4355" spans="1:10">
      <c r="A4355" s="2" t="str">
        <f>'[1]2025年已发货'!A:A</f>
        <v>吉晨盛泰</v>
      </c>
      <c r="B4355" s="2" t="str">
        <f>'[1]2025年已发货'!B:B</f>
        <v>盘螺</v>
      </c>
      <c r="C4355" s="2" t="str">
        <f>'[1]2025年已发货'!C:C</f>
        <v>HRB400E Φ8</v>
      </c>
      <c r="D4355" s="2" t="str">
        <f>'[1]2025年已发货'!D:D</f>
        <v>吨</v>
      </c>
      <c r="E4355" s="2">
        <f>'[1]2025年已发货'!E:E</f>
        <v>28</v>
      </c>
      <c r="F4355" s="4">
        <f>'[1]2025年已发货'!F:F</f>
        <v>45835</v>
      </c>
      <c r="G4355" s="2" t="str">
        <f>'[1]2025年已发货'!G:G</f>
        <v>（ 中铁一局四公司西昭高速6标3部）昭觉县洒拉地坡乡三分部山里钢筋场</v>
      </c>
      <c r="H4355" s="2" t="str">
        <f>'[1]2025年已发货'!H:H</f>
        <v>陈忠</v>
      </c>
      <c r="I4355" s="2">
        <f>'[1]2025年已发货'!I:I</f>
        <v>15730783825</v>
      </c>
      <c r="J4355" s="2" vm="1" t="e">
        <f>_xlfn._xlws.FILTER(辅助信息!D:D,辅助信息!G:G=G4355)</f>
        <v>#VALUE!</v>
      </c>
    </row>
    <row r="4356" spans="1:10">
      <c r="A4356" s="2" t="str">
        <f>'[1]2025年已发货'!A:A</f>
        <v>吉晨盛泰</v>
      </c>
      <c r="B4356" s="2" t="str">
        <f>'[1]2025年已发货'!B:B</f>
        <v>盘螺</v>
      </c>
      <c r="C4356" s="2" t="str">
        <f>'[1]2025年已发货'!C:C</f>
        <v>HRB400E Φ10</v>
      </c>
      <c r="D4356" s="2" t="str">
        <f>'[1]2025年已发货'!D:D</f>
        <v>吨</v>
      </c>
      <c r="E4356" s="2">
        <f>'[1]2025年已发货'!E:E</f>
        <v>100</v>
      </c>
      <c r="F4356" s="4">
        <f>'[1]2025年已发货'!F:F</f>
        <v>45835</v>
      </c>
      <c r="G4356" s="2" t="str">
        <f>'[1]2025年已发货'!G:G</f>
        <v>（ 中铁一局四公司西昭高速6标3部）昭觉县洒拉地坡乡三分部山里钢筋场</v>
      </c>
      <c r="H4356" s="2" t="str">
        <f>'[1]2025年已发货'!H:H</f>
        <v>陈忠</v>
      </c>
      <c r="I4356" s="2">
        <f>'[1]2025年已发货'!I:I</f>
        <v>15730783825</v>
      </c>
      <c r="J4356" s="2" vm="1" t="e">
        <f>_xlfn._xlws.FILTER(辅助信息!D:D,辅助信息!G:G=G4356)</f>
        <v>#VALUE!</v>
      </c>
    </row>
    <row r="4357" spans="1:10">
      <c r="A4357" s="2" t="str">
        <f>'[1]2025年已发货'!A:A</f>
        <v>吉晨盛泰</v>
      </c>
      <c r="B4357" s="2" t="str">
        <f>'[1]2025年已发货'!B:B</f>
        <v>盘螺</v>
      </c>
      <c r="C4357" s="2" t="str">
        <f>'[1]2025年已发货'!C:C</f>
        <v>HRB400E Φ12</v>
      </c>
      <c r="D4357" s="2" t="str">
        <f>'[1]2025年已发货'!D:D</f>
        <v>吨</v>
      </c>
      <c r="E4357" s="2">
        <f>'[1]2025年已发货'!E:E</f>
        <v>190</v>
      </c>
      <c r="F4357" s="4">
        <f>'[1]2025年已发货'!F:F</f>
        <v>45835</v>
      </c>
      <c r="G4357" s="2" t="str">
        <f>'[1]2025年已发货'!G:G</f>
        <v>（ 中铁一局四公司西昭高速6标3部）昭觉县洒拉地坡乡三分部山里钢筋场</v>
      </c>
      <c r="H4357" s="2" t="str">
        <f>'[1]2025年已发货'!H:H</f>
        <v>陈忠</v>
      </c>
      <c r="I4357" s="2">
        <f>'[1]2025年已发货'!I:I</f>
        <v>15730783825</v>
      </c>
      <c r="J4357" s="2" vm="1" t="e">
        <f>_xlfn._xlws.FILTER(辅助信息!D:D,辅助信息!G:G=G4357)</f>
        <v>#VALUE!</v>
      </c>
    </row>
    <row r="4358" spans="1:10">
      <c r="A4358" s="2" t="str">
        <f>'[1]2025年已发货'!A:A</f>
        <v>吉晨盛泰</v>
      </c>
      <c r="B4358" s="2" t="str">
        <f>'[1]2025年已发货'!B:B</f>
        <v>螺纹钢</v>
      </c>
      <c r="C4358" s="2" t="str">
        <f>'[1]2025年已发货'!C:C</f>
        <v>HRB400E Φ14</v>
      </c>
      <c r="D4358" s="2" t="str">
        <f>'[1]2025年已发货'!D:D</f>
        <v>吨</v>
      </c>
      <c r="E4358" s="2">
        <f>'[1]2025年已发货'!E:E</f>
        <v>40</v>
      </c>
      <c r="F4358" s="4">
        <f>'[1]2025年已发货'!F:F</f>
        <v>45835</v>
      </c>
      <c r="G4358" s="2" t="str">
        <f>'[1]2025年已发货'!G:G</f>
        <v>（ 中铁一局四公司西昭高速6标3部）昭觉县洒拉地坡乡三分部山里钢筋场</v>
      </c>
      <c r="H4358" s="2" t="str">
        <f>'[1]2025年已发货'!H:H</f>
        <v>陈忠</v>
      </c>
      <c r="I4358" s="2">
        <f>'[1]2025年已发货'!I:I</f>
        <v>15730783825</v>
      </c>
      <c r="J4358" s="2" vm="1" t="e">
        <f>_xlfn._xlws.FILTER(辅助信息!D:D,辅助信息!G:G=G4358)</f>
        <v>#VALUE!</v>
      </c>
    </row>
    <row r="4359" spans="1:10">
      <c r="A4359" s="2" t="str">
        <f>'[1]2025年已发货'!A:A</f>
        <v>吉晨盛泰</v>
      </c>
      <c r="B4359" s="2" t="str">
        <f>'[1]2025年已发货'!B:B</f>
        <v>螺纹钢</v>
      </c>
      <c r="C4359" s="2" t="str">
        <f>'[1]2025年已发货'!C:C</f>
        <v>HRB400E Φ16</v>
      </c>
      <c r="D4359" s="2" t="str">
        <f>'[1]2025年已发货'!D:D</f>
        <v>吨</v>
      </c>
      <c r="E4359" s="2">
        <f>'[1]2025年已发货'!E:E</f>
        <v>80</v>
      </c>
      <c r="F4359" s="4">
        <f>'[1]2025年已发货'!F:F</f>
        <v>45835</v>
      </c>
      <c r="G4359" s="2" t="str">
        <f>'[1]2025年已发货'!G:G</f>
        <v>（ 中铁一局四公司西昭高速6标3部）昭觉县洒拉地坡乡三分部山里钢筋场</v>
      </c>
      <c r="H4359" s="2" t="str">
        <f>'[1]2025年已发货'!H:H</f>
        <v>陈忠</v>
      </c>
      <c r="I4359" s="2">
        <f>'[1]2025年已发货'!I:I</f>
        <v>15730783825</v>
      </c>
      <c r="J4359" s="2" vm="1" t="e">
        <f>_xlfn._xlws.FILTER(辅助信息!D:D,辅助信息!G:G=G4359)</f>
        <v>#VALUE!</v>
      </c>
    </row>
    <row r="4360" spans="1:10">
      <c r="A4360" s="2" t="str">
        <f>'[1]2025年已发货'!A:A</f>
        <v>吉晨盛泰</v>
      </c>
      <c r="B4360" s="2" t="str">
        <f>'[1]2025年已发货'!B:B</f>
        <v>螺纹钢</v>
      </c>
      <c r="C4360" s="2" t="str">
        <f>'[1]2025年已发货'!C:C</f>
        <v>HRB400E Φ20</v>
      </c>
      <c r="D4360" s="2" t="str">
        <f>'[1]2025年已发货'!D:D</f>
        <v>吨</v>
      </c>
      <c r="E4360" s="2">
        <f>'[1]2025年已发货'!E:E</f>
        <v>25</v>
      </c>
      <c r="F4360" s="4">
        <f>'[1]2025年已发货'!F:F</f>
        <v>45835</v>
      </c>
      <c r="G4360" s="2" t="str">
        <f>'[1]2025年已发货'!G:G</f>
        <v>（ 中铁一局四公司西昭高速6标3部）昭觉县洒拉地坡乡三分部山里钢筋场</v>
      </c>
      <c r="H4360" s="2" t="str">
        <f>'[1]2025年已发货'!H:H</f>
        <v>陈忠</v>
      </c>
      <c r="I4360" s="2">
        <f>'[1]2025年已发货'!I:I</f>
        <v>15730783825</v>
      </c>
      <c r="J4360" s="2" vm="1" t="e">
        <f>_xlfn._xlws.FILTER(辅助信息!D:D,辅助信息!G:G=G4360)</f>
        <v>#VALUE!</v>
      </c>
    </row>
    <row r="4361" spans="1:10">
      <c r="A4361" s="2" t="str">
        <f>'[1]2025年已发货'!A:A</f>
        <v>吉晨盛泰</v>
      </c>
      <c r="B4361" s="2" t="str">
        <f>'[1]2025年已发货'!B:B</f>
        <v>螺纹钢</v>
      </c>
      <c r="C4361" s="2" t="str">
        <f>'[1]2025年已发货'!C:C</f>
        <v>HRB400E Φ22</v>
      </c>
      <c r="D4361" s="2" t="str">
        <f>'[1]2025年已发货'!D:D</f>
        <v>吨</v>
      </c>
      <c r="E4361" s="2">
        <f>'[1]2025年已发货'!E:E</f>
        <v>12</v>
      </c>
      <c r="F4361" s="4">
        <f>'[1]2025年已发货'!F:F</f>
        <v>45835</v>
      </c>
      <c r="G4361" s="2" t="str">
        <f>'[1]2025年已发货'!G:G</f>
        <v>（ 中铁一局四公司西昭高速6标3部）昭觉县洒拉地坡乡三分部山里钢筋场</v>
      </c>
      <c r="H4361" s="2" t="str">
        <f>'[1]2025年已发货'!H:H</f>
        <v>陈忠</v>
      </c>
      <c r="I4361" s="2">
        <f>'[1]2025年已发货'!I:I</f>
        <v>15730783825</v>
      </c>
      <c r="J4361" s="2" vm="1" t="e">
        <f>_xlfn._xlws.FILTER(辅助信息!D:D,辅助信息!G:G=G4361)</f>
        <v>#VALUE!</v>
      </c>
    </row>
    <row r="4362" spans="1:10">
      <c r="A4362" s="2" t="str">
        <f>'[1]2025年已发货'!A:A</f>
        <v>吉晨盛泰</v>
      </c>
      <c r="B4362" s="2" t="str">
        <f>'[1]2025年已发货'!B:B</f>
        <v>螺纹钢</v>
      </c>
      <c r="C4362" s="2" t="str">
        <f>'[1]2025年已发货'!C:C</f>
        <v>HRB400E Φ25</v>
      </c>
      <c r="D4362" s="2" t="str">
        <f>'[1]2025年已发货'!D:D</f>
        <v>吨</v>
      </c>
      <c r="E4362" s="2">
        <f>'[1]2025年已发货'!E:E</f>
        <v>35</v>
      </c>
      <c r="F4362" s="4">
        <f>'[1]2025年已发货'!F:F</f>
        <v>45835</v>
      </c>
      <c r="G4362" s="2" t="str">
        <f>'[1]2025年已发货'!G:G</f>
        <v>（ 中铁一局四公司西昭高速6标3部）昭觉县洒拉地坡乡三分部山里钢筋场</v>
      </c>
      <c r="H4362" s="2" t="str">
        <f>'[1]2025年已发货'!H:H</f>
        <v>陈忠</v>
      </c>
      <c r="I4362" s="2">
        <f>'[1]2025年已发货'!I:I</f>
        <v>15730783825</v>
      </c>
      <c r="J4362" s="2" vm="1" t="e">
        <f>_xlfn._xlws.FILTER(辅助信息!D:D,辅助信息!G:G=G4362)</f>
        <v>#VALUE!</v>
      </c>
    </row>
    <row r="4363" spans="1:10">
      <c r="A4363" s="2" t="str">
        <f>'[1]2025年已发货'!A:A</f>
        <v>吉晨盛泰</v>
      </c>
      <c r="B4363" s="2" t="str">
        <f>'[1]2025年已发货'!B:B</f>
        <v>螺纹钢</v>
      </c>
      <c r="C4363" s="2" t="str">
        <f>'[1]2025年已发货'!C:C</f>
        <v>HRB500E Φ32</v>
      </c>
      <c r="D4363" s="2" t="str">
        <f>'[1]2025年已发货'!D:D</f>
        <v>吨</v>
      </c>
      <c r="E4363" s="2">
        <f>'[1]2025年已发货'!E:E</f>
        <v>80</v>
      </c>
      <c r="F4363" s="4">
        <f>'[1]2025年已发货'!F:F</f>
        <v>45835</v>
      </c>
      <c r="G4363" s="2" t="str">
        <f>'[1]2025年已发货'!G:G</f>
        <v>（ 中铁一局四公司西昭高速6标3部）昭觉县洒拉地坡乡三分部山里钢筋场</v>
      </c>
      <c r="H4363" s="2" t="str">
        <f>'[1]2025年已发货'!H:H</f>
        <v>陈忠</v>
      </c>
      <c r="I4363" s="2">
        <f>'[1]2025年已发货'!I:I</f>
        <v>15730783825</v>
      </c>
      <c r="J4363" s="2" vm="1" t="e">
        <f>_xlfn._xlws.FILTER(辅助信息!D:D,辅助信息!G:G=G4363)</f>
        <v>#VALUE!</v>
      </c>
    </row>
    <row r="4364" spans="1:10">
      <c r="A4364" s="2" t="str">
        <f>'[1]2025年已发货'!A:A</f>
        <v>吉晨盛泰</v>
      </c>
      <c r="B4364" s="2" t="str">
        <f>'[1]2025年已发货'!B:B</f>
        <v>盘螺</v>
      </c>
      <c r="C4364" s="2" t="str">
        <f>'[1]2025年已发货'!C:C</f>
        <v>HRB400E Φ10</v>
      </c>
      <c r="D4364" s="2" t="str">
        <f>'[1]2025年已发货'!D:D</f>
        <v>吨</v>
      </c>
      <c r="E4364" s="2">
        <f>'[1]2025年已发货'!E:E</f>
        <v>200</v>
      </c>
      <c r="F4364" s="4">
        <f>'[1]2025年已发货'!F:F</f>
        <v>45835</v>
      </c>
      <c r="G4364" s="2" t="str">
        <f>'[1]2025年已发货'!G:G</f>
        <v>（中铁一局四公司西昭高速6标4分部）四川省凉山彝族自治州昭觉县杨日占里</v>
      </c>
      <c r="H4364" s="2" t="str">
        <f>'[1]2025年已发货'!H:H</f>
        <v>马占全</v>
      </c>
      <c r="I4364" s="2">
        <f>'[1]2025年已发货'!I:I</f>
        <v>18189516465</v>
      </c>
      <c r="J4364" s="2" vm="1" t="e">
        <f>_xlfn._xlws.FILTER(辅助信息!D:D,辅助信息!G:G=G4364)</f>
        <v>#VALUE!</v>
      </c>
    </row>
    <row r="4365" spans="1:10">
      <c r="A4365" s="2" t="str">
        <f>'[1]2025年已发货'!A:A</f>
        <v>吉晨盛泰</v>
      </c>
      <c r="B4365" s="2" t="str">
        <f>'[1]2025年已发货'!B:B</f>
        <v>盘螺</v>
      </c>
      <c r="C4365" s="2" t="str">
        <f>'[1]2025年已发货'!C:C</f>
        <v>HRB400E Φ12</v>
      </c>
      <c r="D4365" s="2" t="str">
        <f>'[1]2025年已发货'!D:D</f>
        <v>吨</v>
      </c>
      <c r="E4365" s="2">
        <f>'[1]2025年已发货'!E:E</f>
        <v>470</v>
      </c>
      <c r="F4365" s="4">
        <f>'[1]2025年已发货'!F:F</f>
        <v>45835</v>
      </c>
      <c r="G4365" s="2" t="str">
        <f>'[1]2025年已发货'!G:G</f>
        <v>（中铁一局四公司西昭高速6标4分部）四川省凉山彝族自治州昭觉县杨日占里</v>
      </c>
      <c r="H4365" s="2" t="str">
        <f>'[1]2025年已发货'!H:H</f>
        <v>马占全</v>
      </c>
      <c r="I4365" s="2">
        <f>'[1]2025年已发货'!I:I</f>
        <v>18189516465</v>
      </c>
      <c r="J4365" s="2" vm="1" t="e">
        <f>_xlfn._xlws.FILTER(辅助信息!D:D,辅助信息!G:G=G4365)</f>
        <v>#VALUE!</v>
      </c>
    </row>
    <row r="4366" spans="1:10">
      <c r="A4366" s="2" t="str">
        <f>'[1]2025年已发货'!A:A</f>
        <v>吉晨盛泰</v>
      </c>
      <c r="B4366" s="2" t="str">
        <f>'[1]2025年已发货'!B:B</f>
        <v>螺纹钢</v>
      </c>
      <c r="C4366" s="2" t="str">
        <f>'[1]2025年已发货'!C:C</f>
        <v>HRB400E Φ14</v>
      </c>
      <c r="D4366" s="2" t="str">
        <f>'[1]2025年已发货'!D:D</f>
        <v>吨</v>
      </c>
      <c r="E4366" s="2">
        <f>'[1]2025年已发货'!E:E</f>
        <v>40</v>
      </c>
      <c r="F4366" s="4">
        <f>'[1]2025年已发货'!F:F</f>
        <v>45835</v>
      </c>
      <c r="G4366" s="2" t="str">
        <f>'[1]2025年已发货'!G:G</f>
        <v>（中铁一局四公司西昭高速6标4分部）四川省凉山彝族自治州昭觉县杨日占里</v>
      </c>
      <c r="H4366" s="2" t="str">
        <f>'[1]2025年已发货'!H:H</f>
        <v>马占全</v>
      </c>
      <c r="I4366" s="2">
        <f>'[1]2025年已发货'!I:I</f>
        <v>18189516465</v>
      </c>
      <c r="J4366" s="2" vm="1" t="e">
        <f>_xlfn._xlws.FILTER(辅助信息!D:D,辅助信息!G:G=G4366)</f>
        <v>#VALUE!</v>
      </c>
    </row>
    <row r="4367" spans="1:10">
      <c r="A4367" s="2" t="str">
        <f>'[1]2025年已发货'!A:A</f>
        <v>吉晨盛泰</v>
      </c>
      <c r="B4367" s="2" t="str">
        <f>'[1]2025年已发货'!B:B</f>
        <v>螺纹钢</v>
      </c>
      <c r="C4367" s="2" t="str">
        <f>'[1]2025年已发货'!C:C</f>
        <v>HRB400E Φ16</v>
      </c>
      <c r="D4367" s="2" t="str">
        <f>'[1]2025年已发货'!D:D</f>
        <v>吨</v>
      </c>
      <c r="E4367" s="2">
        <f>'[1]2025年已发货'!E:E</f>
        <v>95</v>
      </c>
      <c r="F4367" s="4">
        <f>'[1]2025年已发货'!F:F</f>
        <v>45835</v>
      </c>
      <c r="G4367" s="2" t="str">
        <f>'[1]2025年已发货'!G:G</f>
        <v>（中铁一局四公司西昭高速6标4分部）四川省凉山彝族自治州昭觉县杨日占里</v>
      </c>
      <c r="H4367" s="2" t="str">
        <f>'[1]2025年已发货'!H:H</f>
        <v>马占全</v>
      </c>
      <c r="I4367" s="2">
        <f>'[1]2025年已发货'!I:I</f>
        <v>18189516465</v>
      </c>
      <c r="J4367" s="2" vm="1" t="e">
        <f>_xlfn._xlws.FILTER(辅助信息!D:D,辅助信息!G:G=G4367)</f>
        <v>#VALUE!</v>
      </c>
    </row>
    <row r="4368" spans="1:10">
      <c r="A4368" s="2" t="str">
        <f>'[1]2025年已发货'!A:A</f>
        <v>吉晨盛泰</v>
      </c>
      <c r="B4368" s="2" t="str">
        <f>'[1]2025年已发货'!B:B</f>
        <v>螺纹钢</v>
      </c>
      <c r="C4368" s="2" t="str">
        <f>'[1]2025年已发货'!C:C</f>
        <v>HRB500E Φ25</v>
      </c>
      <c r="D4368" s="2" t="str">
        <f>'[1]2025年已发货'!D:D</f>
        <v>吨</v>
      </c>
      <c r="E4368" s="2">
        <f>'[1]2025年已发货'!E:E</f>
        <v>70</v>
      </c>
      <c r="F4368" s="4">
        <f>'[1]2025年已发货'!F:F</f>
        <v>45835</v>
      </c>
      <c r="G4368" s="2" t="str">
        <f>'[1]2025年已发货'!G:G</f>
        <v>（中铁一局四公司西昭高速6标4分部）四川省凉山彝族自治州昭觉县杨日占里</v>
      </c>
      <c r="H4368" s="2" t="str">
        <f>'[1]2025年已发货'!H:H</f>
        <v>马占全</v>
      </c>
      <c r="I4368" s="2">
        <f>'[1]2025年已发货'!I:I</f>
        <v>18189516465</v>
      </c>
      <c r="J4368" s="2" vm="1" t="e">
        <f>_xlfn._xlws.FILTER(辅助信息!D:D,辅助信息!G:G=G4368)</f>
        <v>#VALUE!</v>
      </c>
    </row>
    <row r="4369" spans="1:10">
      <c r="A4369" s="2" t="str">
        <f>'[1]2025年已发货'!A:A</f>
        <v>吉晨盛泰</v>
      </c>
      <c r="B4369" s="2" t="str">
        <f>'[1]2025年已发货'!B:B</f>
        <v>螺纹钢</v>
      </c>
      <c r="C4369" s="2" t="str">
        <f>'[1]2025年已发货'!C:C</f>
        <v>HRB500E Φ28</v>
      </c>
      <c r="D4369" s="2" t="str">
        <f>'[1]2025年已发货'!D:D</f>
        <v>吨</v>
      </c>
      <c r="E4369" s="2">
        <f>'[1]2025年已发货'!E:E</f>
        <v>33</v>
      </c>
      <c r="F4369" s="4">
        <f>'[1]2025年已发货'!F:F</f>
        <v>45835</v>
      </c>
      <c r="G4369" s="2" t="str">
        <f>'[1]2025年已发货'!G:G</f>
        <v>（中铁一局四公司西昭高速6标4分部）四川省凉山彝族自治州昭觉县杨日占里</v>
      </c>
      <c r="H4369" s="2" t="str">
        <f>'[1]2025年已发货'!H:H</f>
        <v>马占全</v>
      </c>
      <c r="I4369" s="2">
        <f>'[1]2025年已发货'!I:I</f>
        <v>18189516465</v>
      </c>
      <c r="J4369" s="2" vm="1" t="e">
        <f>_xlfn._xlws.FILTER(辅助信息!D:D,辅助信息!G:G=G4369)</f>
        <v>#VALUE!</v>
      </c>
    </row>
    <row r="4370" spans="1:10">
      <c r="A4370" s="2" t="str">
        <f>'[1]2025年已发货'!A:A</f>
        <v>吉晨盛泰</v>
      </c>
      <c r="B4370" s="2" t="str">
        <f>'[1]2025年已发货'!B:B</f>
        <v>螺纹钢</v>
      </c>
      <c r="C4370" s="2" t="str">
        <f>'[1]2025年已发货'!C:C</f>
        <v>HRB500E Φ32</v>
      </c>
      <c r="D4370" s="2" t="str">
        <f>'[1]2025年已发货'!D:D</f>
        <v>吨</v>
      </c>
      <c r="E4370" s="2">
        <f>'[1]2025年已发货'!E:E</f>
        <v>15</v>
      </c>
      <c r="F4370" s="4">
        <f>'[1]2025年已发货'!F:F</f>
        <v>45835</v>
      </c>
      <c r="G4370" s="2" t="str">
        <f>'[1]2025年已发货'!G:G</f>
        <v>（中铁一局四公司西昭高速6标4分部）四川省凉山彝族自治州昭觉县杨日占里</v>
      </c>
      <c r="H4370" s="2" t="str">
        <f>'[1]2025年已发货'!H:H</f>
        <v>马占全</v>
      </c>
      <c r="I4370" s="2">
        <f>'[1]2025年已发货'!I:I</f>
        <v>18189516465</v>
      </c>
      <c r="J4370" s="2" vm="1" t="e">
        <f>_xlfn._xlws.FILTER(辅助信息!D:D,辅助信息!G:G=G4370)</f>
        <v>#VALUE!</v>
      </c>
    </row>
    <row r="4371" spans="1:10">
      <c r="A4371" s="2" t="str">
        <f>'[1]2025年已发货'!A:A</f>
        <v>吉晨盛泰</v>
      </c>
      <c r="B4371" s="2" t="str">
        <f>'[1]2025年已发货'!B:B</f>
        <v>高线</v>
      </c>
      <c r="C4371" s="2" t="str">
        <f>'[1]2025年已发货'!C:C</f>
        <v>HPB300Φ8</v>
      </c>
      <c r="D4371" s="2" t="str">
        <f>'[1]2025年已发货'!D:D</f>
        <v>吨</v>
      </c>
      <c r="E4371" s="2">
        <f>'[1]2025年已发货'!E:E</f>
        <v>50</v>
      </c>
      <c r="F4371" s="4">
        <f>'[1]2025年已发货'!F:F</f>
        <v>45835</v>
      </c>
      <c r="G4371" s="2" t="str">
        <f>'[1]2025年已发货'!G:G</f>
        <v>（中铁一局四公司西昭高速6标1分部）四川省凉山彝族自治州昭觉县李子村</v>
      </c>
      <c r="H4371" s="2" t="str">
        <f>'[1]2025年已发货'!H:H</f>
        <v>党牛</v>
      </c>
      <c r="I4371" s="2">
        <f>'[1]2025年已发货'!I:I</f>
        <v>19996000463</v>
      </c>
      <c r="J4371" s="2" vm="1" t="e">
        <f>_xlfn._xlws.FILTER(辅助信息!D:D,辅助信息!G:G=G4371)</f>
        <v>#VALUE!</v>
      </c>
    </row>
    <row r="4372" spans="1:10">
      <c r="A4372" s="2" t="str">
        <f>'[1]2025年已发货'!A:A</f>
        <v>吉晨盛泰</v>
      </c>
      <c r="B4372" s="2" t="str">
        <f>'[1]2025年已发货'!B:B</f>
        <v>高线</v>
      </c>
      <c r="C4372" s="2" t="str">
        <f>'[1]2025年已发货'!C:C</f>
        <v>HPB300Φ8</v>
      </c>
      <c r="D4372" s="2" t="str">
        <f>'[1]2025年已发货'!D:D</f>
        <v>吨</v>
      </c>
      <c r="E4372" s="2">
        <f>'[1]2025年已发货'!E:E</f>
        <v>10</v>
      </c>
      <c r="F4372" s="4">
        <f>'[1]2025年已发货'!F:F</f>
        <v>45835</v>
      </c>
      <c r="G4372" s="2" t="str">
        <f>'[1]2025年已发货'!G:G</f>
        <v>（中铁一局四公司西昭高速6标1分部）四川省凉山彝族自治州昭觉县李子村</v>
      </c>
      <c r="H4372" s="2" t="str">
        <f>'[1]2025年已发货'!H:H</f>
        <v>党牛</v>
      </c>
      <c r="I4372" s="2">
        <f>'[1]2025年已发货'!I:I</f>
        <v>19996000463</v>
      </c>
      <c r="J4372" s="2" vm="1" t="e">
        <f>_xlfn._xlws.FILTER(辅助信息!D:D,辅助信息!G:G=G4372)</f>
        <v>#VALUE!</v>
      </c>
    </row>
    <row r="4373" spans="1:10">
      <c r="A4373" s="2" t="str">
        <f>'[1]2025年已发货'!A:A</f>
        <v>吉晨盛泰</v>
      </c>
      <c r="B4373" s="2" t="str">
        <f>'[1]2025年已发货'!B:B</f>
        <v>螺纹钢</v>
      </c>
      <c r="C4373" s="2" t="str">
        <f>'[1]2025年已发货'!C:C</f>
        <v>HRB400E Φ22</v>
      </c>
      <c r="D4373" s="2" t="str">
        <f>'[1]2025年已发货'!D:D</f>
        <v>吨</v>
      </c>
      <c r="E4373" s="2">
        <f>'[1]2025年已发货'!E:E</f>
        <v>30</v>
      </c>
      <c r="F4373" s="4">
        <f>'[1]2025年已发货'!F:F</f>
        <v>45835</v>
      </c>
      <c r="G4373" s="2" t="str">
        <f>'[1]2025年已发货'!G:G</f>
        <v>（中铁一局四公司西昭高速6标1分部）四川省凉山彝族自治州昭觉县李子村</v>
      </c>
      <c r="H4373" s="2" t="str">
        <f>'[1]2025年已发货'!H:H</f>
        <v>党牛</v>
      </c>
      <c r="I4373" s="2">
        <f>'[1]2025年已发货'!I:I</f>
        <v>19996000463</v>
      </c>
      <c r="J4373" s="2" vm="1" t="e">
        <f>_xlfn._xlws.FILTER(辅助信息!D:D,辅助信息!G:G=G4373)</f>
        <v>#VALUE!</v>
      </c>
    </row>
    <row r="4374" spans="1:10">
      <c r="A4374" s="2" t="str">
        <f>'[1]2025年已发货'!A:A</f>
        <v>吉晨盛泰</v>
      </c>
      <c r="B4374" s="2" t="str">
        <f>'[1]2025年已发货'!B:B</f>
        <v>盘螺</v>
      </c>
      <c r="C4374" s="2" t="str">
        <f>'[1]2025年已发货'!C:C</f>
        <v>HRB400E Φ6</v>
      </c>
      <c r="D4374" s="2" t="str">
        <f>'[1]2025年已发货'!D:D</f>
        <v>吨</v>
      </c>
      <c r="E4374" s="2">
        <f>'[1]2025年已发货'!E:E</f>
        <v>4</v>
      </c>
      <c r="F4374" s="4">
        <f>'[1]2025年已发货'!F:F</f>
        <v>45835</v>
      </c>
      <c r="G4374" s="2" t="str">
        <f>'[1]2025年已发货'!G:G</f>
        <v>（中铁一局四公司西昭高速6标4分部）四川省凉山彝族自治州昭觉县6表服务区A、B区</v>
      </c>
      <c r="H4374" s="2" t="str">
        <f>'[1]2025年已发货'!H:H</f>
        <v>马占全</v>
      </c>
      <c r="I4374" s="2">
        <f>'[1]2025年已发货'!I:I</f>
        <v>18189516465</v>
      </c>
      <c r="J4374" s="2" vm="1" t="e">
        <f>_xlfn._xlws.FILTER(辅助信息!D:D,辅助信息!G:G=G4374)</f>
        <v>#VALUE!</v>
      </c>
    </row>
    <row r="4375" spans="1:10">
      <c r="A4375" s="2" t="str">
        <f>'[1]2025年已发货'!A:A</f>
        <v>吉晨盛泰</v>
      </c>
      <c r="B4375" s="2" t="str">
        <f>'[1]2025年已发货'!B:B</f>
        <v>盘螺</v>
      </c>
      <c r="C4375" s="2" t="str">
        <f>'[1]2025年已发货'!C:C</f>
        <v>HRB400E Φ8</v>
      </c>
      <c r="D4375" s="2" t="str">
        <f>'[1]2025年已发货'!D:D</f>
        <v>吨</v>
      </c>
      <c r="E4375" s="2">
        <f>'[1]2025年已发货'!E:E</f>
        <v>20</v>
      </c>
      <c r="F4375" s="4">
        <f>'[1]2025年已发货'!F:F</f>
        <v>45835</v>
      </c>
      <c r="G4375" s="2" t="str">
        <f>'[1]2025年已发货'!G:G</f>
        <v>（中铁一局四公司西昭高速6标4分部）四川省凉山彝族自治州昭觉县6表服务区A、B区</v>
      </c>
      <c r="H4375" s="2" t="str">
        <f>'[1]2025年已发货'!H:H</f>
        <v>马占全</v>
      </c>
      <c r="I4375" s="2">
        <f>'[1]2025年已发货'!I:I</f>
        <v>18189516465</v>
      </c>
      <c r="J4375" s="2" vm="1" t="e">
        <f>_xlfn._xlws.FILTER(辅助信息!D:D,辅助信息!G:G=G4375)</f>
        <v>#VALUE!</v>
      </c>
    </row>
    <row r="4376" spans="1:10">
      <c r="A4376" s="2" t="str">
        <f>'[1]2025年已发货'!A:A</f>
        <v>吉晨盛泰</v>
      </c>
      <c r="B4376" s="2" t="str">
        <f>'[1]2025年已发货'!B:B</f>
        <v>盘螺</v>
      </c>
      <c r="C4376" s="2" t="str">
        <f>'[1]2025年已发货'!C:C</f>
        <v>HRB400E Φ10</v>
      </c>
      <c r="D4376" s="2" t="str">
        <f>'[1]2025年已发货'!D:D</f>
        <v>吨</v>
      </c>
      <c r="E4376" s="2">
        <f>'[1]2025年已发货'!E:E</f>
        <v>12</v>
      </c>
      <c r="F4376" s="4">
        <f>'[1]2025年已发货'!F:F</f>
        <v>45835</v>
      </c>
      <c r="G4376" s="2" t="str">
        <f>'[1]2025年已发货'!G:G</f>
        <v>（中铁一局四公司西昭高速6标4分部）四川省凉山彝族自治州昭觉县6表服务区A、B区</v>
      </c>
      <c r="H4376" s="2" t="str">
        <f>'[1]2025年已发货'!H:H</f>
        <v>马占全</v>
      </c>
      <c r="I4376" s="2">
        <f>'[1]2025年已发货'!I:I</f>
        <v>18189516465</v>
      </c>
      <c r="J4376" s="2" vm="1" t="e">
        <f>_xlfn._xlws.FILTER(辅助信息!D:D,辅助信息!G:G=G4376)</f>
        <v>#VALUE!</v>
      </c>
    </row>
    <row r="4377" spans="1:10">
      <c r="A4377" s="2" t="str">
        <f>'[1]2025年已发货'!A:A</f>
        <v>吉晨盛泰</v>
      </c>
      <c r="B4377" s="2" t="str">
        <f>'[1]2025年已发货'!B:B</f>
        <v>盘螺</v>
      </c>
      <c r="C4377" s="2" t="str">
        <f>'[1]2025年已发货'!C:C</f>
        <v>HRB400E Φ12</v>
      </c>
      <c r="D4377" s="2" t="str">
        <f>'[1]2025年已发货'!D:D</f>
        <v>吨</v>
      </c>
      <c r="E4377" s="2">
        <f>'[1]2025年已发货'!E:E</f>
        <v>16</v>
      </c>
      <c r="F4377" s="4">
        <f>'[1]2025年已发货'!F:F</f>
        <v>45835</v>
      </c>
      <c r="G4377" s="2" t="str">
        <f>'[1]2025年已发货'!G:G</f>
        <v>（中铁一局四公司西昭高速6标4分部）四川省凉山彝族自治州昭觉县6表服务区A、B区</v>
      </c>
      <c r="H4377" s="2" t="str">
        <f>'[1]2025年已发货'!H:H</f>
        <v>马占全</v>
      </c>
      <c r="I4377" s="2">
        <f>'[1]2025年已发货'!I:I</f>
        <v>18189516465</v>
      </c>
      <c r="J4377" s="2" vm="1" t="e">
        <f>_xlfn._xlws.FILTER(辅助信息!D:D,辅助信息!G:G=G4377)</f>
        <v>#VALUE!</v>
      </c>
    </row>
    <row r="4378" spans="1:10">
      <c r="A4378" s="2" t="str">
        <f>'[1]2025年已发货'!A:A</f>
        <v>吉晨盛泰</v>
      </c>
      <c r="B4378" s="2" t="str">
        <f>'[1]2025年已发货'!B:B</f>
        <v>螺纹钢</v>
      </c>
      <c r="C4378" s="2" t="str">
        <f>'[1]2025年已发货'!C:C</f>
        <v>HRB400E Φ14</v>
      </c>
      <c r="D4378" s="2" t="str">
        <f>'[1]2025年已发货'!D:D</f>
        <v>吨</v>
      </c>
      <c r="E4378" s="2">
        <f>'[1]2025年已发货'!E:E</f>
        <v>16</v>
      </c>
      <c r="F4378" s="4">
        <f>'[1]2025年已发货'!F:F</f>
        <v>45835</v>
      </c>
      <c r="G4378" s="2" t="str">
        <f>'[1]2025年已发货'!G:G</f>
        <v>（中铁一局四公司西昭高速6标4分部）四川省凉山彝族自治州昭觉县6表服务区A、B区</v>
      </c>
      <c r="H4378" s="2" t="str">
        <f>'[1]2025年已发货'!H:H</f>
        <v>马占全</v>
      </c>
      <c r="I4378" s="2">
        <f>'[1]2025年已发货'!I:I</f>
        <v>18189516465</v>
      </c>
      <c r="J4378" s="2" vm="1" t="e">
        <f>_xlfn._xlws.FILTER(辅助信息!D:D,辅助信息!G:G=G4378)</f>
        <v>#VALUE!</v>
      </c>
    </row>
    <row r="4379" spans="1:10">
      <c r="A4379" s="2" t="str">
        <f>'[1]2025年已发货'!A:A</f>
        <v>吉晨盛泰</v>
      </c>
      <c r="B4379" s="2" t="str">
        <f>'[1]2025年已发货'!B:B</f>
        <v>螺纹钢</v>
      </c>
      <c r="C4379" s="2" t="str">
        <f>'[1]2025年已发货'!C:C</f>
        <v>HRB400E Φ16</v>
      </c>
      <c r="D4379" s="2" t="str">
        <f>'[1]2025年已发货'!D:D</f>
        <v>吨</v>
      </c>
      <c r="E4379" s="2">
        <f>'[1]2025年已发货'!E:E</f>
        <v>19</v>
      </c>
      <c r="F4379" s="4">
        <f>'[1]2025年已发货'!F:F</f>
        <v>45835</v>
      </c>
      <c r="G4379" s="2" t="str">
        <f>'[1]2025年已发货'!G:G</f>
        <v>（中铁一局四公司西昭高速6标4分部）四川省凉山彝族自治州昭觉县6表服务区A、B区</v>
      </c>
      <c r="H4379" s="2" t="str">
        <f>'[1]2025年已发货'!H:H</f>
        <v>马占全</v>
      </c>
      <c r="I4379" s="2">
        <f>'[1]2025年已发货'!I:I</f>
        <v>18189516465</v>
      </c>
      <c r="J4379" s="2" vm="1" t="e">
        <f>_xlfn._xlws.FILTER(辅助信息!D:D,辅助信息!G:G=G4379)</f>
        <v>#VALUE!</v>
      </c>
    </row>
    <row r="4380" spans="1:10">
      <c r="A4380" s="2" t="str">
        <f>'[1]2025年已发货'!A:A</f>
        <v>吉晨盛泰</v>
      </c>
      <c r="B4380" s="2" t="str">
        <f>'[1]2025年已发货'!B:B</f>
        <v>螺纹钢</v>
      </c>
      <c r="C4380" s="2" t="str">
        <f>'[1]2025年已发货'!C:C</f>
        <v>HRB400E Φ18</v>
      </c>
      <c r="D4380" s="2" t="str">
        <f>'[1]2025年已发货'!D:D</f>
        <v>吨</v>
      </c>
      <c r="E4380" s="2">
        <f>'[1]2025年已发货'!E:E</f>
        <v>7</v>
      </c>
      <c r="F4380" s="4">
        <f>'[1]2025年已发货'!F:F</f>
        <v>45835</v>
      </c>
      <c r="G4380" s="2" t="str">
        <f>'[1]2025年已发货'!G:G</f>
        <v>（中铁一局四公司西昭高速6标4分部）四川省凉山彝族自治州昭觉县6表服务区A、B区</v>
      </c>
      <c r="H4380" s="2" t="str">
        <f>'[1]2025年已发货'!H:H</f>
        <v>马占全</v>
      </c>
      <c r="I4380" s="2">
        <f>'[1]2025年已发货'!I:I</f>
        <v>18189516465</v>
      </c>
      <c r="J4380" s="2" vm="1" t="e">
        <f>_xlfn._xlws.FILTER(辅助信息!D:D,辅助信息!G:G=G4380)</f>
        <v>#VALUE!</v>
      </c>
    </row>
    <row r="4381" spans="1:10">
      <c r="A4381" s="2" t="str">
        <f>'[1]2025年已发货'!A:A</f>
        <v>吉晨盛泰</v>
      </c>
      <c r="B4381" s="2" t="str">
        <f>'[1]2025年已发货'!B:B</f>
        <v>螺纹钢</v>
      </c>
      <c r="C4381" s="2" t="str">
        <f>'[1]2025年已发货'!C:C</f>
        <v>HRB400E Φ20</v>
      </c>
      <c r="D4381" s="2" t="str">
        <f>'[1]2025年已发货'!D:D</f>
        <v>吨</v>
      </c>
      <c r="E4381" s="2">
        <f>'[1]2025年已发货'!E:E</f>
        <v>18</v>
      </c>
      <c r="F4381" s="4">
        <f>'[1]2025年已发货'!F:F</f>
        <v>45835</v>
      </c>
      <c r="G4381" s="2" t="str">
        <f>'[1]2025年已发货'!G:G</f>
        <v>（中铁一局四公司西昭高速6标4分部）四川省凉山彝族自治州昭觉县6表服务区A、B区</v>
      </c>
      <c r="H4381" s="2" t="str">
        <f>'[1]2025年已发货'!H:H</f>
        <v>马占全</v>
      </c>
      <c r="I4381" s="2">
        <f>'[1]2025年已发货'!I:I</f>
        <v>18189516465</v>
      </c>
      <c r="J4381" s="2" vm="1" t="e">
        <f>_xlfn._xlws.FILTER(辅助信息!D:D,辅助信息!G:G=G4381)</f>
        <v>#VALUE!</v>
      </c>
    </row>
    <row r="4382" spans="1:10">
      <c r="A4382" s="2" t="str">
        <f>'[1]2025年已发货'!A:A</f>
        <v>吉晨盛泰</v>
      </c>
      <c r="B4382" s="2" t="str">
        <f>'[1]2025年已发货'!B:B</f>
        <v>螺纹钢</v>
      </c>
      <c r="C4382" s="2" t="str">
        <f>'[1]2025年已发货'!C:C</f>
        <v>HRB400E Φ22</v>
      </c>
      <c r="D4382" s="2" t="str">
        <f>'[1]2025年已发货'!D:D</f>
        <v>吨</v>
      </c>
      <c r="E4382" s="2">
        <f>'[1]2025年已发货'!E:E</f>
        <v>19</v>
      </c>
      <c r="F4382" s="4">
        <f>'[1]2025年已发货'!F:F</f>
        <v>45835</v>
      </c>
      <c r="G4382" s="2" t="str">
        <f>'[1]2025年已发货'!G:G</f>
        <v>（中铁一局四公司西昭高速6标4分部）四川省凉山彝族自治州昭觉县6表服务区A、B区</v>
      </c>
      <c r="H4382" s="2" t="str">
        <f>'[1]2025年已发货'!H:H</f>
        <v>马占全</v>
      </c>
      <c r="I4382" s="2">
        <f>'[1]2025年已发货'!I:I</f>
        <v>18189516465</v>
      </c>
      <c r="J4382" s="2" vm="1" t="e">
        <f>_xlfn._xlws.FILTER(辅助信息!D:D,辅助信息!G:G=G4382)</f>
        <v>#VALUE!</v>
      </c>
    </row>
    <row r="4383" spans="1:10">
      <c r="A4383" s="2" t="str">
        <f>'[1]2025年已发货'!A:A</f>
        <v>吉晨盛泰</v>
      </c>
      <c r="B4383" s="2" t="str">
        <f>'[1]2025年已发货'!B:B</f>
        <v>螺纹钢</v>
      </c>
      <c r="C4383" s="2" t="str">
        <f>'[1]2025年已发货'!C:C</f>
        <v>HRB400E Φ25</v>
      </c>
      <c r="D4383" s="2" t="str">
        <f>'[1]2025年已发货'!D:D</f>
        <v>吨</v>
      </c>
      <c r="E4383" s="2">
        <f>'[1]2025年已发货'!E:E</f>
        <v>42</v>
      </c>
      <c r="F4383" s="4">
        <f>'[1]2025年已发货'!F:F</f>
        <v>45835</v>
      </c>
      <c r="G4383" s="2" t="str">
        <f>'[1]2025年已发货'!G:G</f>
        <v>（中铁一局四公司西昭高速6标4分部）四川省凉山彝族自治州昭觉县6表服务区A、B区</v>
      </c>
      <c r="H4383" s="2" t="str">
        <f>'[1]2025年已发货'!H:H</f>
        <v>马占全</v>
      </c>
      <c r="I4383" s="2">
        <f>'[1]2025年已发货'!I:I</f>
        <v>18189516465</v>
      </c>
      <c r="J4383" s="2" vm="1" t="e">
        <f>_xlfn._xlws.FILTER(辅助信息!D:D,辅助信息!G:G=G4383)</f>
        <v>#VALUE!</v>
      </c>
    </row>
    <row r="4384" spans="1:10">
      <c r="A4384" s="2" t="str">
        <f>'[1]2025年已发货'!A:A</f>
        <v>吉晨盛泰</v>
      </c>
      <c r="B4384" s="2" t="str">
        <f>'[1]2025年已发货'!B:B</f>
        <v>螺纹钢</v>
      </c>
      <c r="C4384" s="2" t="str">
        <f>'[1]2025年已发货'!C:C</f>
        <v>HRB400E Φ28</v>
      </c>
      <c r="D4384" s="2" t="str">
        <f>'[1]2025年已发货'!D:D</f>
        <v>吨</v>
      </c>
      <c r="E4384" s="2">
        <f>'[1]2025年已发货'!E:E</f>
        <v>10</v>
      </c>
      <c r="F4384" s="4">
        <f>'[1]2025年已发货'!F:F</f>
        <v>45835</v>
      </c>
      <c r="G4384" s="2" t="str">
        <f>'[1]2025年已发货'!G:G</f>
        <v>（中铁一局四公司西昭高速6标4分部）四川省凉山彝族自治州昭觉县6表服务区A、B区</v>
      </c>
      <c r="H4384" s="2" t="str">
        <f>'[1]2025年已发货'!H:H</f>
        <v>马占全</v>
      </c>
      <c r="I4384" s="2">
        <f>'[1]2025年已发货'!I:I</f>
        <v>18189516465</v>
      </c>
      <c r="J4384" s="2" vm="1" t="e">
        <f>_xlfn._xlws.FILTER(辅助信息!D:D,辅助信息!G:G=G4384)</f>
        <v>#VALUE!</v>
      </c>
    </row>
    <row r="4385" spans="1:10">
      <c r="A4385" s="2" t="str">
        <f>'[1]2025年已发货'!A:A</f>
        <v>吉晨盛泰</v>
      </c>
      <c r="B4385" s="2" t="str">
        <f>'[1]2025年已发货'!B:B</f>
        <v>螺纹钢</v>
      </c>
      <c r="C4385" s="2" t="str">
        <f>'[1]2025年已发货'!C:C</f>
        <v>HRB400E Φ32</v>
      </c>
      <c r="D4385" s="2" t="str">
        <f>'[1]2025年已发货'!D:D</f>
        <v>吨</v>
      </c>
      <c r="E4385" s="2">
        <f>'[1]2025年已发货'!E:E</f>
        <v>10</v>
      </c>
      <c r="F4385" s="4">
        <f>'[1]2025年已发货'!F:F</f>
        <v>45835</v>
      </c>
      <c r="G4385" s="2" t="str">
        <f>'[1]2025年已发货'!G:G</f>
        <v>（中铁一局四公司西昭高速6标4分部）四川省凉山彝族自治州昭觉县6表服务区A、B区</v>
      </c>
      <c r="H4385" s="2" t="str">
        <f>'[1]2025年已发货'!H:H</f>
        <v>马占全</v>
      </c>
      <c r="I4385" s="2">
        <f>'[1]2025年已发货'!I:I</f>
        <v>18189516465</v>
      </c>
      <c r="J4385" s="2" vm="1" t="e">
        <f>_xlfn._xlws.FILTER(辅助信息!D:D,辅助信息!G:G=G4385)</f>
        <v>#VALUE!</v>
      </c>
    </row>
    <row r="4386" spans="1:10">
      <c r="A4386" s="2" t="str">
        <f>'[1]2025年已发货'!A:A</f>
        <v>吉晨盛泰</v>
      </c>
      <c r="B4386" s="2" t="str">
        <f>'[1]2025年已发货'!B:B</f>
        <v>螺纹钢</v>
      </c>
      <c r="C4386" s="2" t="str">
        <f>'[1]2025年已发货'!C:C</f>
        <v>HRB500E Φ28</v>
      </c>
      <c r="D4386" s="2" t="str">
        <f>'[1]2025年已发货'!D:D</f>
        <v>吨</v>
      </c>
      <c r="E4386" s="2">
        <f>'[1]2025年已发货'!E:E</f>
        <v>80</v>
      </c>
      <c r="F4386" s="4">
        <f>'[1]2025年已发货'!F:F</f>
        <v>45835</v>
      </c>
      <c r="G4386" s="2" t="str">
        <f>'[1]2025年已发货'!G:G</f>
        <v>四川省凉山彝族自治州西昌市西昌北梁场</v>
      </c>
      <c r="H4386" s="2" t="str">
        <f>'[1]2025年已发货'!H:H</f>
        <v>伍红林</v>
      </c>
      <c r="I4386" s="2">
        <f>'[1]2025年已发货'!I:I</f>
        <v>18683860677</v>
      </c>
      <c r="J4386" s="2" vm="1" t="e">
        <f>_xlfn._xlws.FILTER(辅助信息!D:D,辅助信息!G:G=G4386)</f>
        <v>#VALUE!</v>
      </c>
    </row>
    <row r="4387" spans="1:10">
      <c r="A4387" s="2" t="str">
        <f>'[1]2025年已发货'!A:A</f>
        <v>晋邦</v>
      </c>
      <c r="B4387" s="2" t="str">
        <f>'[1]2025年已发货'!B:B</f>
        <v>螺纹钢</v>
      </c>
      <c r="C4387" s="2" t="str">
        <f>'[1]2025年已发货'!C:C</f>
        <v>HRB500E Φ25</v>
      </c>
      <c r="D4387" s="2" t="str">
        <f>'[1]2025年已发货'!D:D</f>
        <v>吨</v>
      </c>
      <c r="E4387" s="2">
        <f>'[1]2025年已发货'!E:E</f>
        <v>10</v>
      </c>
      <c r="F4387" s="4">
        <f>'[1]2025年已发货'!F:F</f>
        <v>45835</v>
      </c>
      <c r="G4387" s="2" t="str">
        <f>'[1]2025年已发货'!G:G</f>
        <v>（商投建工达州中医药科技园-4工区-3号楼）达州市通川区达州中医药职业学院犀牛大道北段</v>
      </c>
      <c r="H4387" s="2" t="str">
        <f>'[1]2025年已发货'!H:H</f>
        <v>张扬</v>
      </c>
      <c r="I4387" s="2">
        <f>'[1]2025年已发货'!I:I</f>
        <v>18381904567</v>
      </c>
      <c r="J4387" s="2" t="str">
        <f>_xlfn._xlws.FILTER(辅助信息!D:D,辅助信息!G:G=G4387)</f>
        <v>商投建工达州中医药科技园</v>
      </c>
    </row>
    <row r="4388" spans="1:10">
      <c r="A4388" s="2" t="str">
        <f>'[1]2025年已发货'!A:A</f>
        <v>晋邦</v>
      </c>
      <c r="B4388" s="2" t="str">
        <f>'[1]2025年已发货'!B:B</f>
        <v>螺纹钢</v>
      </c>
      <c r="C4388" s="2" t="str">
        <f>'[1]2025年已发货'!C:C</f>
        <v>HRB500E Φ18</v>
      </c>
      <c r="D4388" s="2" t="str">
        <f>'[1]2025年已发货'!D:D</f>
        <v>吨</v>
      </c>
      <c r="E4388" s="2">
        <f>'[1]2025年已发货'!E:E</f>
        <v>3</v>
      </c>
      <c r="F4388" s="4">
        <f>'[1]2025年已发货'!F:F</f>
        <v>45835</v>
      </c>
      <c r="G4388" s="2" t="str">
        <f>'[1]2025年已发货'!G:G</f>
        <v>（商投建工达州中医药科技园-4工区-8号楼）达州市通川区达州中医药职业学院犀牛大道北段</v>
      </c>
      <c r="H4388" s="2" t="str">
        <f>'[1]2025年已发货'!H:H</f>
        <v>张扬</v>
      </c>
      <c r="I4388" s="2">
        <f>'[1]2025年已发货'!I:I</f>
        <v>18381904567</v>
      </c>
      <c r="J4388" s="2" t="str">
        <f>_xlfn._xlws.FILTER(辅助信息!D:D,辅助信息!G:G=G4388)</f>
        <v>商投建工达州中医药科技园</v>
      </c>
    </row>
    <row r="4389" spans="1:10">
      <c r="A4389" s="2" t="str">
        <f>'[1]2025年已发货'!A:A</f>
        <v>晋邦</v>
      </c>
      <c r="B4389" s="2" t="str">
        <f>'[1]2025年已发货'!B:B</f>
        <v>螺纹钢</v>
      </c>
      <c r="C4389" s="2" t="str">
        <f>'[1]2025年已发货'!C:C</f>
        <v>HRB500E Φ22</v>
      </c>
      <c r="D4389" s="2" t="str">
        <f>'[1]2025年已发货'!D:D</f>
        <v>吨</v>
      </c>
      <c r="E4389" s="2">
        <f>'[1]2025年已发货'!E:E</f>
        <v>10</v>
      </c>
      <c r="F4389" s="4">
        <f>'[1]2025年已发货'!F:F</f>
        <v>45835</v>
      </c>
      <c r="G4389" s="2" t="str">
        <f>'[1]2025年已发货'!G:G</f>
        <v>（商投建工达州中医药科技园-4工区-8号楼）达州市通川区达州中医药职业学院犀牛大道北段</v>
      </c>
      <c r="H4389" s="2" t="str">
        <f>'[1]2025年已发货'!H:H</f>
        <v>张扬</v>
      </c>
      <c r="I4389" s="2">
        <f>'[1]2025年已发货'!I:I</f>
        <v>18381904567</v>
      </c>
      <c r="J4389" s="2" t="str">
        <f>_xlfn._xlws.FILTER(辅助信息!D:D,辅助信息!G:G=G4389)</f>
        <v>商投建工达州中医药科技园</v>
      </c>
    </row>
    <row r="4390" spans="1:10">
      <c r="A4390" s="2" t="str">
        <f>'[1]2025年已发货'!A:A</f>
        <v>晋邦</v>
      </c>
      <c r="B4390" s="2" t="str">
        <f>'[1]2025年已发货'!B:B</f>
        <v>螺纹钢</v>
      </c>
      <c r="C4390" s="2" t="str">
        <f>'[1]2025年已发货'!C:C</f>
        <v>HRB500E Φ25</v>
      </c>
      <c r="D4390" s="2" t="str">
        <f>'[1]2025年已发货'!D:D</f>
        <v>吨</v>
      </c>
      <c r="E4390" s="2">
        <f>'[1]2025年已发货'!E:E</f>
        <v>10</v>
      </c>
      <c r="F4390" s="4">
        <f>'[1]2025年已发货'!F:F</f>
        <v>45835</v>
      </c>
      <c r="G4390" s="2" t="str">
        <f>'[1]2025年已发货'!G:G</f>
        <v>（商投建工达州中医药科技园-4工区-8号楼）达州市通川区达州中医药职业学院犀牛大道北段</v>
      </c>
      <c r="H4390" s="2" t="str">
        <f>'[1]2025年已发货'!H:H</f>
        <v>张扬</v>
      </c>
      <c r="I4390" s="2">
        <f>'[1]2025年已发货'!I:I</f>
        <v>18381904567</v>
      </c>
      <c r="J4390" s="2" t="str">
        <f>_xlfn._xlws.FILTER(辅助信息!D:D,辅助信息!G:G=G4390)</f>
        <v>商投建工达州中医药科技园</v>
      </c>
    </row>
    <row r="4391" spans="1:10">
      <c r="A4391" s="2" t="str">
        <f>'[1]2025年已发货'!A:A</f>
        <v>晋邦</v>
      </c>
      <c r="B4391" s="2" t="str">
        <f>'[1]2025年已发货'!B:B</f>
        <v>螺纹钢</v>
      </c>
      <c r="C4391" s="2" t="str">
        <f>'[1]2025年已发货'!C:C</f>
        <v>HRB500E Φ18</v>
      </c>
      <c r="D4391" s="2" t="str">
        <f>'[1]2025年已发货'!D:D</f>
        <v>吨</v>
      </c>
      <c r="E4391" s="2">
        <f>'[1]2025年已发货'!E:E</f>
        <v>5</v>
      </c>
      <c r="F4391" s="4">
        <f>'[1]2025年已发货'!F:F</f>
        <v>45835</v>
      </c>
      <c r="G4391" s="2" t="str">
        <f>'[1]2025年已发货'!G:G</f>
        <v>（商投建工达州中医药科技园-1工区）达州市通川区达州中医药职业学院犀牛大道北段</v>
      </c>
      <c r="H4391" s="2" t="str">
        <f>'[1]2025年已发货'!H:H</f>
        <v>程黄刚</v>
      </c>
      <c r="I4391" s="2">
        <f>'[1]2025年已发货'!I:I</f>
        <v>15108211617</v>
      </c>
      <c r="J4391" s="2" t="str">
        <f>_xlfn._xlws.FILTER(辅助信息!D:D,辅助信息!G:G=G4391)</f>
        <v>商投建工达州中医药科技园</v>
      </c>
    </row>
    <row r="4392" spans="1:10">
      <c r="A4392" s="2" t="str">
        <f>'[1]2025年已发货'!A:A</f>
        <v>晋邦</v>
      </c>
      <c r="B4392" s="2" t="str">
        <f>'[1]2025年已发货'!B:B</f>
        <v>螺纹钢</v>
      </c>
      <c r="C4392" s="2" t="str">
        <f>'[1]2025年已发货'!C:C</f>
        <v>HRB500E Φ20</v>
      </c>
      <c r="D4392" s="2" t="str">
        <f>'[1]2025年已发货'!D:D</f>
        <v>吨</v>
      </c>
      <c r="E4392" s="2">
        <f>'[1]2025年已发货'!E:E</f>
        <v>5</v>
      </c>
      <c r="F4392" s="4">
        <f>'[1]2025年已发货'!F:F</f>
        <v>45835</v>
      </c>
      <c r="G4392" s="2" t="str">
        <f>'[1]2025年已发货'!G:G</f>
        <v>（商投建工达州中医药科技园-1工区）达州市通川区达州中医药职业学院犀牛大道北段</v>
      </c>
      <c r="H4392" s="2" t="str">
        <f>'[1]2025年已发货'!H:H</f>
        <v>程黄刚</v>
      </c>
      <c r="I4392" s="2">
        <f>'[1]2025年已发货'!I:I</f>
        <v>15108211617</v>
      </c>
      <c r="J4392" s="2" t="str">
        <f>_xlfn._xlws.FILTER(辅助信息!D:D,辅助信息!G:G=G4392)</f>
        <v>商投建工达州中医药科技园</v>
      </c>
    </row>
    <row r="4393" spans="1:10">
      <c r="A4393" s="2" t="str">
        <f>'[1]2025年已发货'!A:A</f>
        <v>晋邦</v>
      </c>
      <c r="B4393" s="2" t="str">
        <f>'[1]2025年已发货'!B:B</f>
        <v>盘螺</v>
      </c>
      <c r="C4393" s="2" t="str">
        <f>'[1]2025年已发货'!C:C</f>
        <v>HRB400E Φ6</v>
      </c>
      <c r="D4393" s="2" t="str">
        <f>'[1]2025年已发货'!D:D</f>
        <v>吨</v>
      </c>
      <c r="E4393" s="2">
        <f>'[1]2025年已发货'!E:E</f>
        <v>3</v>
      </c>
      <c r="F4393" s="4">
        <f>'[1]2025年已发货'!F:F</f>
        <v>45835</v>
      </c>
      <c r="G4393" s="2" t="str">
        <f>'[1]2025年已发货'!G:G</f>
        <v>（商投建工达州中医药科技园-1工区）达州市通川区达州中医药职业学院犀牛大道北段</v>
      </c>
      <c r="H4393" s="2" t="str">
        <f>'[1]2025年已发货'!H:H</f>
        <v>程黄刚</v>
      </c>
      <c r="I4393" s="2">
        <f>'[1]2025年已发货'!I:I</f>
        <v>15108211617</v>
      </c>
      <c r="J4393" s="2" t="str">
        <f>_xlfn._xlws.FILTER(辅助信息!D:D,辅助信息!G:G=G4393)</f>
        <v>商投建工达州中医药科技园</v>
      </c>
    </row>
    <row r="4394" spans="1:10">
      <c r="A4394" s="2" t="str">
        <f>'[1]2025年已发货'!A:A</f>
        <v>晋邦</v>
      </c>
      <c r="B4394" s="2" t="str">
        <f>'[1]2025年已发货'!B:B</f>
        <v>螺纹钢</v>
      </c>
      <c r="C4394" s="2" t="str">
        <f>'[1]2025年已发货'!C:C</f>
        <v>HRB400E Φ12 9m</v>
      </c>
      <c r="D4394" s="2" t="str">
        <f>'[1]2025年已发货'!D:D</f>
        <v>吨</v>
      </c>
      <c r="E4394" s="2">
        <f>'[1]2025年已发货'!E:E</f>
        <v>12</v>
      </c>
      <c r="F4394" s="4">
        <f>'[1]2025年已发货'!F:F</f>
        <v>45835</v>
      </c>
      <c r="G4394" s="2" t="str">
        <f>'[1]2025年已发货'!G:G</f>
        <v>（商投建工达州中医药科技园-1工区）达州市通川区达州中医药职业学院犀牛大道北段</v>
      </c>
      <c r="H4394" s="2" t="str">
        <f>'[1]2025年已发货'!H:H</f>
        <v>程黄刚</v>
      </c>
      <c r="I4394" s="2">
        <f>'[1]2025年已发货'!I:I</f>
        <v>15108211617</v>
      </c>
      <c r="J4394" s="2" t="str">
        <f>_xlfn._xlws.FILTER(辅助信息!D:D,辅助信息!G:G=G4394)</f>
        <v>商投建工达州中医药科技园</v>
      </c>
    </row>
    <row r="4395" spans="1:10">
      <c r="A4395" s="2" t="str">
        <f>'[1]2025年已发货'!A:A</f>
        <v>晋邦</v>
      </c>
      <c r="B4395" s="2" t="str">
        <f>'[1]2025年已发货'!B:B</f>
        <v>螺纹钢</v>
      </c>
      <c r="C4395" s="2" t="str">
        <f>'[1]2025年已发货'!C:C</f>
        <v>HRB400E Φ14 9m</v>
      </c>
      <c r="D4395" s="2" t="str">
        <f>'[1]2025年已发货'!D:D</f>
        <v>吨</v>
      </c>
      <c r="E4395" s="2">
        <f>'[1]2025年已发货'!E:E</f>
        <v>3</v>
      </c>
      <c r="F4395" s="4">
        <f>'[1]2025年已发货'!F:F</f>
        <v>45835</v>
      </c>
      <c r="G4395" s="2" t="str">
        <f>'[1]2025年已发货'!G:G</f>
        <v>（商投建工达州中医药科技园-1工区）达州市通川区达州中医药职业学院犀牛大道北段</v>
      </c>
      <c r="H4395" s="2" t="str">
        <f>'[1]2025年已发货'!H:H</f>
        <v>程黄刚</v>
      </c>
      <c r="I4395" s="2">
        <f>'[1]2025年已发货'!I:I</f>
        <v>15108211617</v>
      </c>
      <c r="J4395" s="2" t="str">
        <f>_xlfn._xlws.FILTER(辅助信息!D:D,辅助信息!G:G=G4395)</f>
        <v>商投建工达州中医药科技园</v>
      </c>
    </row>
    <row r="4396" spans="1:10">
      <c r="A4396" s="2" t="str">
        <f>'[1]2025年已发货'!A:A</f>
        <v>晋邦</v>
      </c>
      <c r="B4396" s="2" t="str">
        <f>'[1]2025年已发货'!B:B</f>
        <v>螺纹钢</v>
      </c>
      <c r="C4396" s="2" t="str">
        <f>'[1]2025年已发货'!C:C</f>
        <v>HRB400E Φ16 9m</v>
      </c>
      <c r="D4396" s="2" t="str">
        <f>'[1]2025年已发货'!D:D</f>
        <v>吨</v>
      </c>
      <c r="E4396" s="2">
        <f>'[1]2025年已发货'!E:E</f>
        <v>12</v>
      </c>
      <c r="F4396" s="4">
        <f>'[1]2025年已发货'!F:F</f>
        <v>45835</v>
      </c>
      <c r="G4396" s="2" t="str">
        <f>'[1]2025年已发货'!G:G</f>
        <v>（商投建工达州中医药科技园-1工区）达州市通川区达州中医药职业学院犀牛大道北段</v>
      </c>
      <c r="H4396" s="2" t="str">
        <f>'[1]2025年已发货'!H:H</f>
        <v>程黄刚</v>
      </c>
      <c r="I4396" s="2">
        <f>'[1]2025年已发货'!I:I</f>
        <v>15108211617</v>
      </c>
      <c r="J4396" s="2" t="str">
        <f>_xlfn._xlws.FILTER(辅助信息!D:D,辅助信息!G:G=G4396)</f>
        <v>商投建工达州中医药科技园</v>
      </c>
    </row>
    <row r="4397" spans="1:10">
      <c r="A4397" s="2" t="str">
        <f>'[1]2025年已发货'!A:A</f>
        <v>晋邦</v>
      </c>
      <c r="B4397" s="2" t="str">
        <f>'[1]2025年已发货'!B:B</f>
        <v>螺纹钢</v>
      </c>
      <c r="C4397" s="2" t="str">
        <f>'[1]2025年已发货'!C:C</f>
        <v>HRB500E Φ16</v>
      </c>
      <c r="D4397" s="2" t="str">
        <f>'[1]2025年已发货'!D:D</f>
        <v>吨</v>
      </c>
      <c r="E4397" s="2">
        <f>'[1]2025年已发货'!E:E</f>
        <v>3</v>
      </c>
      <c r="F4397" s="4">
        <f>'[1]2025年已发货'!F:F</f>
        <v>45835</v>
      </c>
      <c r="G4397" s="2" t="str">
        <f>'[1]2025年已发货'!G:G</f>
        <v>（商投建工达州中医药科技园-1工区）达州市通川区达州中医药职业学院犀牛大道北段</v>
      </c>
      <c r="H4397" s="2" t="str">
        <f>'[1]2025年已发货'!H:H</f>
        <v>程黄刚</v>
      </c>
      <c r="I4397" s="2">
        <f>'[1]2025年已发货'!I:I</f>
        <v>15108211617</v>
      </c>
      <c r="J4397" s="2" t="str">
        <f>_xlfn._xlws.FILTER(辅助信息!D:D,辅助信息!G:G=G4397)</f>
        <v>商投建工达州中医药科技园</v>
      </c>
    </row>
    <row r="4398" spans="1:10">
      <c r="A4398" s="2" t="str">
        <f>'[1]2025年已发货'!A:A</f>
        <v>晋邦</v>
      </c>
      <c r="B4398" s="2" t="str">
        <f>'[1]2025年已发货'!B:B</f>
        <v>螺纹钢</v>
      </c>
      <c r="C4398" s="2" t="str">
        <f>'[1]2025年已发货'!C:C</f>
        <v>HRB500E Φ22</v>
      </c>
      <c r="D4398" s="2" t="str">
        <f>'[1]2025年已发货'!D:D</f>
        <v>吨</v>
      </c>
      <c r="E4398" s="2">
        <f>'[1]2025年已发货'!E:E</f>
        <v>15</v>
      </c>
      <c r="F4398" s="4">
        <f>'[1]2025年已发货'!F:F</f>
        <v>45835</v>
      </c>
      <c r="G4398" s="2" t="str">
        <f>'[1]2025年已发货'!G:G</f>
        <v>（商投建工达州中医药科技园-1工区）达州市通川区达州中医药职业学院犀牛大道北段</v>
      </c>
      <c r="H4398" s="2" t="str">
        <f>'[1]2025年已发货'!H:H</f>
        <v>程黄刚</v>
      </c>
      <c r="I4398" s="2">
        <f>'[1]2025年已发货'!I:I</f>
        <v>15108211617</v>
      </c>
      <c r="J4398" s="2" t="str">
        <f>_xlfn._xlws.FILTER(辅助信息!D:D,辅助信息!G:G=G4398)</f>
        <v>商投建工达州中医药科技园</v>
      </c>
    </row>
    <row r="4399" spans="1:10">
      <c r="A4399" s="2" t="str">
        <f>'[1]2025年已发货'!A:A</f>
        <v>晋邦</v>
      </c>
      <c r="B4399" s="2" t="str">
        <f>'[1]2025年已发货'!B:B</f>
        <v>螺纹钢</v>
      </c>
      <c r="C4399" s="2" t="str">
        <f>'[1]2025年已发货'!C:C</f>
        <v>HRB500E Φ25</v>
      </c>
      <c r="D4399" s="2" t="str">
        <f>'[1]2025年已发货'!D:D</f>
        <v>吨</v>
      </c>
      <c r="E4399" s="2">
        <f>'[1]2025年已发货'!E:E</f>
        <v>5</v>
      </c>
      <c r="F4399" s="4">
        <f>'[1]2025年已发货'!F:F</f>
        <v>45835</v>
      </c>
      <c r="G4399" s="2" t="str">
        <f>'[1]2025年已发货'!G:G</f>
        <v>（商投建工达州中医药科技园-1工区）达州市通川区达州中医药职业学院犀牛大道北段</v>
      </c>
      <c r="H4399" s="2" t="str">
        <f>'[1]2025年已发货'!H:H</f>
        <v>程黄刚</v>
      </c>
      <c r="I4399" s="2">
        <f>'[1]2025年已发货'!I:I</f>
        <v>15108211617</v>
      </c>
      <c r="J4399" s="2" t="str">
        <f>_xlfn._xlws.FILTER(辅助信息!D:D,辅助信息!G:G=G4399)</f>
        <v>商投建工达州中医药科技园</v>
      </c>
    </row>
    <row r="4400" spans="1:10">
      <c r="A4400" s="2" t="str">
        <f>'[1]2025年已发货'!A:A</f>
        <v>晋邦</v>
      </c>
      <c r="B4400" s="2" t="str">
        <f>'[1]2025年已发货'!B:B</f>
        <v>盘螺</v>
      </c>
      <c r="C4400" s="2" t="str">
        <f>'[1]2025年已发货'!C:C</f>
        <v>HRB400E Φ8</v>
      </c>
      <c r="D4400" s="2" t="str">
        <f>'[1]2025年已发货'!D:D</f>
        <v>吨</v>
      </c>
      <c r="E4400" s="2">
        <f>'[1]2025年已发货'!E:E</f>
        <v>20</v>
      </c>
      <c r="F4400" s="4">
        <f>'[1]2025年已发货'!F:F</f>
        <v>45835</v>
      </c>
      <c r="G4400" s="2" t="str">
        <f>'[1]2025年已发货'!G:G</f>
        <v>（商投建工达州中医药科技园-3工区）达州市通川区达州中医药职业学院犀牛大道北段</v>
      </c>
      <c r="H4400" s="2" t="str">
        <f>'[1]2025年已发货'!H:H</f>
        <v>程黄刚</v>
      </c>
      <c r="I4400" s="2">
        <f>'[1]2025年已发货'!I:I</f>
        <v>15108211617</v>
      </c>
      <c r="J4400" s="2" t="str">
        <f>_xlfn._xlws.FILTER(辅助信息!D:D,辅助信息!G:G=G4400)</f>
        <v>商投建工达州中医药科技园</v>
      </c>
    </row>
    <row r="4401" spans="1:10">
      <c r="A4401" s="2" t="str">
        <f>'[1]2025年已发货'!A:A</f>
        <v>晋邦</v>
      </c>
      <c r="B4401" s="2" t="str">
        <f>'[1]2025年已发货'!B:B</f>
        <v>盘螺</v>
      </c>
      <c r="C4401" s="2" t="str">
        <f>'[1]2025年已发货'!C:C</f>
        <v>HRB400E Φ10</v>
      </c>
      <c r="D4401" s="2" t="str">
        <f>'[1]2025年已发货'!D:D</f>
        <v>吨</v>
      </c>
      <c r="E4401" s="2">
        <f>'[1]2025年已发货'!E:E</f>
        <v>33</v>
      </c>
      <c r="F4401" s="4">
        <f>'[1]2025年已发货'!F:F</f>
        <v>45835</v>
      </c>
      <c r="G4401" s="2" t="str">
        <f>'[1]2025年已发货'!G:G</f>
        <v>（商投建工达州中医药科技园-3工区）达州市通川区达州中医药职业学院犀牛大道北段</v>
      </c>
      <c r="H4401" s="2" t="str">
        <f>'[1]2025年已发货'!H:H</f>
        <v>程黄刚</v>
      </c>
      <c r="I4401" s="2">
        <f>'[1]2025年已发货'!I:I</f>
        <v>15108211617</v>
      </c>
      <c r="J4401" s="2" t="str">
        <f>_xlfn._xlws.FILTER(辅助信息!D:D,辅助信息!G:G=G4401)</f>
        <v>商投建工达州中医药科技园</v>
      </c>
    </row>
    <row r="4402" spans="1:10">
      <c r="A4402" s="2" t="str">
        <f>'[1]2025年已发货'!A:A</f>
        <v>晋邦</v>
      </c>
      <c r="B4402" s="2" t="str">
        <f>'[1]2025年已发货'!B:B</f>
        <v>螺纹钢</v>
      </c>
      <c r="C4402" s="2" t="str">
        <f>'[1]2025年已发货'!C:C</f>
        <v>HRB400E Φ14 9m</v>
      </c>
      <c r="D4402" s="2" t="str">
        <f>'[1]2025年已发货'!D:D</f>
        <v>吨</v>
      </c>
      <c r="E4402" s="2">
        <f>'[1]2025年已发货'!E:E</f>
        <v>28</v>
      </c>
      <c r="F4402" s="4">
        <f>'[1]2025年已发货'!F:F</f>
        <v>45835</v>
      </c>
      <c r="G4402" s="2" t="str">
        <f>'[1]2025年已发货'!G:G</f>
        <v>（商投建工达州中医药科技园-3工区）达州市通川区达州中医药职业学院犀牛大道北段</v>
      </c>
      <c r="H4402" s="2" t="str">
        <f>'[1]2025年已发货'!H:H</f>
        <v>程黄刚</v>
      </c>
      <c r="I4402" s="2">
        <f>'[1]2025年已发货'!I:I</f>
        <v>15108211617</v>
      </c>
      <c r="J4402" s="2" t="str">
        <f>_xlfn._xlws.FILTER(辅助信息!D:D,辅助信息!G:G=G4402)</f>
        <v>商投建工达州中医药科技园</v>
      </c>
    </row>
    <row r="4403" spans="1:10">
      <c r="A4403" s="2" t="str">
        <f>'[1]2025年已发货'!A:A</f>
        <v>钢固融</v>
      </c>
      <c r="B4403" s="2" t="str">
        <f>'[1]2025年已发货'!B:B</f>
        <v>盘螺</v>
      </c>
      <c r="C4403" s="2" t="str">
        <f>'[1]2025年已发货'!C:C</f>
        <v>HRB400E Φ8</v>
      </c>
      <c r="D4403" s="2" t="str">
        <f>'[1]2025年已发货'!D:D</f>
        <v>吨</v>
      </c>
      <c r="E4403" s="2">
        <f>'[1]2025年已发货'!E:E</f>
        <v>5</v>
      </c>
      <c r="F4403" s="4">
        <f>'[1]2025年已发货'!F:F</f>
        <v>45835</v>
      </c>
      <c r="G4403" s="2" t="str">
        <f>'[1]2025年已发货'!G:G</f>
        <v>(五冶建设扩建艺体中学二期工程)四川省成都市双流区光荣路成都艺体中学南200米</v>
      </c>
      <c r="H4403" s="2" t="str">
        <f>'[1]2025年已发货'!H:H</f>
        <v>谢序强</v>
      </c>
      <c r="I4403" s="2">
        <f>'[1]2025年已发货'!I:I</f>
        <v>13458588232</v>
      </c>
      <c r="J4403" s="2" t="str">
        <f>_xlfn._xlws.FILTER(辅助信息!D:D,辅助信息!G:G=G4403)</f>
        <v>五冶建设扩建艺体中学二期工程</v>
      </c>
    </row>
    <row r="4404" spans="1:10">
      <c r="A4404" s="2" t="str">
        <f>'[1]2025年已发货'!A:A</f>
        <v>钢固融</v>
      </c>
      <c r="B4404" s="2" t="str">
        <f>'[1]2025年已发货'!B:B</f>
        <v>盘螺</v>
      </c>
      <c r="C4404" s="2" t="str">
        <f>'[1]2025年已发货'!C:C</f>
        <v>HRB400E Φ10</v>
      </c>
      <c r="D4404" s="2" t="str">
        <f>'[1]2025年已发货'!D:D</f>
        <v>吨</v>
      </c>
      <c r="E4404" s="2">
        <f>'[1]2025年已发货'!E:E</f>
        <v>10</v>
      </c>
      <c r="F4404" s="4">
        <f>'[1]2025年已发货'!F:F</f>
        <v>45835</v>
      </c>
      <c r="G4404" s="2" t="str">
        <f>'[1]2025年已发货'!G:G</f>
        <v>(五冶建设扩建艺体中学二期工程)四川省成都市双流区光荣路成都艺体中学南200米</v>
      </c>
      <c r="H4404" s="2" t="str">
        <f>'[1]2025年已发货'!H:H</f>
        <v>谢序强</v>
      </c>
      <c r="I4404" s="2">
        <f>'[1]2025年已发货'!I:I</f>
        <v>13458588232</v>
      </c>
      <c r="J4404" s="2" t="str">
        <f>_xlfn._xlws.FILTER(辅助信息!D:D,辅助信息!G:G=G4404)</f>
        <v>五冶建设扩建艺体中学二期工程</v>
      </c>
    </row>
    <row r="4405" spans="1:10">
      <c r="A4405" s="2" t="str">
        <f>'[1]2025年已发货'!A:A</f>
        <v>钢固融</v>
      </c>
      <c r="B4405" s="2" t="str">
        <f>'[1]2025年已发货'!B:B</f>
        <v>螺纹钢</v>
      </c>
      <c r="C4405" s="2" t="str">
        <f>'[1]2025年已发货'!C:C</f>
        <v>HRB400E Φ14 9m</v>
      </c>
      <c r="D4405" s="2" t="str">
        <f>'[1]2025年已发货'!D:D</f>
        <v>吨</v>
      </c>
      <c r="E4405" s="2">
        <f>'[1]2025年已发货'!E:E</f>
        <v>28</v>
      </c>
      <c r="F4405" s="4">
        <f>'[1]2025年已发货'!F:F</f>
        <v>45835</v>
      </c>
      <c r="G4405" s="2" t="str">
        <f>'[1]2025年已发货'!G:G</f>
        <v>(五冶建设扩建艺体中学二期工程)四川省成都市双流区光荣路成都艺体中学南200米</v>
      </c>
      <c r="H4405" s="2" t="str">
        <f>'[1]2025年已发货'!H:H</f>
        <v>谢序强</v>
      </c>
      <c r="I4405" s="2">
        <f>'[1]2025年已发货'!I:I</f>
        <v>13458588232</v>
      </c>
      <c r="J4405" s="2" t="str">
        <f>_xlfn._xlws.FILTER(辅助信息!D:D,辅助信息!G:G=G4405)</f>
        <v>五冶建设扩建艺体中学二期工程</v>
      </c>
    </row>
    <row r="4406" spans="1:10">
      <c r="A4406" s="2" t="str">
        <f>'[1]2025年已发货'!A:A</f>
        <v>钢固融</v>
      </c>
      <c r="B4406" s="2" t="str">
        <f>'[1]2025年已发货'!B:B</f>
        <v>螺纹钢</v>
      </c>
      <c r="C4406" s="2" t="str">
        <f>'[1]2025年已发货'!C:C</f>
        <v>HRB400E Φ16 9m</v>
      </c>
      <c r="D4406" s="2" t="str">
        <f>'[1]2025年已发货'!D:D</f>
        <v>吨</v>
      </c>
      <c r="E4406" s="2">
        <f>'[1]2025年已发货'!E:E</f>
        <v>24</v>
      </c>
      <c r="F4406" s="4">
        <f>'[1]2025年已发货'!F:F</f>
        <v>45835</v>
      </c>
      <c r="G4406" s="2" t="str">
        <f>'[1]2025年已发货'!G:G</f>
        <v>(五冶建设扩建艺体中学二期工程)四川省成都市双流区光荣路成都艺体中学南200米</v>
      </c>
      <c r="H4406" s="2" t="str">
        <f>'[1]2025年已发货'!H:H</f>
        <v>谢序强</v>
      </c>
      <c r="I4406" s="2">
        <f>'[1]2025年已发货'!I:I</f>
        <v>13458588232</v>
      </c>
      <c r="J4406" s="2" t="str">
        <f>_xlfn._xlws.FILTER(辅助信息!D:D,辅助信息!G:G=G4406)</f>
        <v>五冶建设扩建艺体中学二期工程</v>
      </c>
    </row>
    <row r="4407" spans="1:10">
      <c r="A4407" s="2" t="str">
        <f>'[1]2025年已发货'!A:A</f>
        <v>钢固融</v>
      </c>
      <c r="B4407" s="2" t="str">
        <f>'[1]2025年已发货'!B:B</f>
        <v>螺纹钢</v>
      </c>
      <c r="C4407" s="2" t="str">
        <f>'[1]2025年已发货'!C:C</f>
        <v>HRB400E Φ18 9m</v>
      </c>
      <c r="D4407" s="2" t="str">
        <f>'[1]2025年已发货'!D:D</f>
        <v>吨</v>
      </c>
      <c r="E4407" s="2">
        <f>'[1]2025年已发货'!E:E</f>
        <v>6</v>
      </c>
      <c r="F4407" s="4">
        <f>'[1]2025年已发货'!F:F</f>
        <v>45835</v>
      </c>
      <c r="G4407" s="2" t="str">
        <f>'[1]2025年已发货'!G:G</f>
        <v>(五冶建设扩建艺体中学二期工程)四川省成都市双流区光荣路成都艺体中学南200米</v>
      </c>
      <c r="H4407" s="2" t="str">
        <f>'[1]2025年已发货'!H:H</f>
        <v>谢序强</v>
      </c>
      <c r="I4407" s="2">
        <f>'[1]2025年已发货'!I:I</f>
        <v>13458588232</v>
      </c>
      <c r="J4407" s="2" t="str">
        <f>_xlfn._xlws.FILTER(辅助信息!D:D,辅助信息!G:G=G4407)</f>
        <v>五冶建设扩建艺体中学二期工程</v>
      </c>
    </row>
    <row r="4408" spans="1:10">
      <c r="A4408" s="2" t="str">
        <f>'[1]2025年已发货'!A:A</f>
        <v>钢固融</v>
      </c>
      <c r="B4408" s="2" t="str">
        <f>'[1]2025年已发货'!B:B</f>
        <v>螺纹钢</v>
      </c>
      <c r="C4408" s="2" t="str">
        <f>'[1]2025年已发货'!C:C</f>
        <v>HRB400E Φ20 9m</v>
      </c>
      <c r="D4408" s="2" t="str">
        <f>'[1]2025年已发货'!D:D</f>
        <v>吨</v>
      </c>
      <c r="E4408" s="2">
        <f>'[1]2025年已发货'!E:E</f>
        <v>15</v>
      </c>
      <c r="F4408" s="4">
        <f>'[1]2025年已发货'!F:F</f>
        <v>45835</v>
      </c>
      <c r="G4408" s="2" t="str">
        <f>'[1]2025年已发货'!G:G</f>
        <v>(五冶建设扩建艺体中学二期工程)四川省成都市双流区光荣路成都艺体中学南200米</v>
      </c>
      <c r="H4408" s="2" t="str">
        <f>'[1]2025年已发货'!H:H</f>
        <v>谢序强</v>
      </c>
      <c r="I4408" s="2">
        <f>'[1]2025年已发货'!I:I</f>
        <v>13458588232</v>
      </c>
      <c r="J4408" s="2" t="str">
        <f>_xlfn._xlws.FILTER(辅助信息!D:D,辅助信息!G:G=G4408)</f>
        <v>五冶建设扩建艺体中学二期工程</v>
      </c>
    </row>
    <row r="4409" spans="1:10">
      <c r="A4409" s="2" t="str">
        <f>'[1]2025年已发货'!A:A</f>
        <v>钢固融</v>
      </c>
      <c r="B4409" s="2" t="str">
        <f>'[1]2025年已发货'!B:B</f>
        <v>螺纹钢</v>
      </c>
      <c r="C4409" s="2" t="str">
        <f>'[1]2025年已发货'!C:C</f>
        <v>HRB400E Φ22 9m</v>
      </c>
      <c r="D4409" s="2" t="str">
        <f>'[1]2025年已发货'!D:D</f>
        <v>吨</v>
      </c>
      <c r="E4409" s="2">
        <f>'[1]2025年已发货'!E:E</f>
        <v>15</v>
      </c>
      <c r="F4409" s="4">
        <f>'[1]2025年已发货'!F:F</f>
        <v>45835</v>
      </c>
      <c r="G4409" s="2" t="str">
        <f>'[1]2025年已发货'!G:G</f>
        <v>(五冶建设扩建艺体中学二期工程)四川省成都市双流区光荣路成都艺体中学南200米</v>
      </c>
      <c r="H4409" s="2" t="str">
        <f>'[1]2025年已发货'!H:H</f>
        <v>谢序强</v>
      </c>
      <c r="I4409" s="2">
        <f>'[1]2025年已发货'!I:I</f>
        <v>13458588232</v>
      </c>
      <c r="J4409" s="2" t="str">
        <f>_xlfn._xlws.FILTER(辅助信息!D:D,辅助信息!G:G=G4409)</f>
        <v>五冶建设扩建艺体中学二期工程</v>
      </c>
    </row>
    <row r="4410" spans="1:10">
      <c r="A4410" s="2" t="str">
        <f>'[1]2025年已发货'!A:A</f>
        <v>达钢</v>
      </c>
      <c r="B4410" s="2" t="str">
        <f>'[1]2025年已发货'!B:B</f>
        <v>盘螺</v>
      </c>
      <c r="C4410" s="2" t="str">
        <f>'[1]2025年已发货'!C:C</f>
        <v>HRB400E Φ10</v>
      </c>
      <c r="D4410" s="2" t="str">
        <f>'[1]2025年已发货'!D:D</f>
        <v>吨</v>
      </c>
      <c r="E4410" s="2">
        <f>'[1]2025年已发货'!E:E</f>
        <v>14</v>
      </c>
      <c r="F4410" s="4">
        <f>'[1]2025年已发货'!F:F</f>
        <v>45835</v>
      </c>
      <c r="G4410" s="2" t="str">
        <f>'[1]2025年已发货'!G:G</f>
        <v>（华西简阳西城嘉苑）四川省成都市简阳市简城街道高屋村</v>
      </c>
      <c r="H4410" s="2" t="str">
        <f>'[1]2025年已发货'!H:H</f>
        <v>张瀚镭</v>
      </c>
      <c r="I4410" s="2">
        <f>'[1]2025年已发货'!I:I</f>
        <v>15884666220</v>
      </c>
      <c r="J4410" s="2" t="str">
        <f>_xlfn._xlws.FILTER(辅助信息!D:D,辅助信息!G:G=G4410)</f>
        <v>华西简阳西城嘉苑</v>
      </c>
    </row>
    <row r="4411" spans="1:10">
      <c r="A4411" s="2" t="str">
        <f>'[1]2025年已发货'!A:A</f>
        <v>达钢</v>
      </c>
      <c r="B4411" s="2" t="str">
        <f>'[1]2025年已发货'!B:B</f>
        <v>盘螺</v>
      </c>
      <c r="C4411" s="2" t="str">
        <f>'[1]2025年已发货'!C:C</f>
        <v>HRB400E Φ12</v>
      </c>
      <c r="D4411" s="2" t="str">
        <f>'[1]2025年已发货'!D:D</f>
        <v>吨</v>
      </c>
      <c r="E4411" s="2">
        <f>'[1]2025年已发货'!E:E</f>
        <v>3</v>
      </c>
      <c r="F4411" s="4">
        <f>'[1]2025年已发货'!F:F</f>
        <v>45835</v>
      </c>
      <c r="G4411" s="2" t="str">
        <f>'[1]2025年已发货'!G:G</f>
        <v>（华西简阳西城嘉苑）四川省成都市简阳市简城街道高屋村</v>
      </c>
      <c r="H4411" s="2" t="str">
        <f>'[1]2025年已发货'!H:H</f>
        <v>张瀚镭</v>
      </c>
      <c r="I4411" s="2">
        <f>'[1]2025年已发货'!I:I</f>
        <v>15884666220</v>
      </c>
      <c r="J4411" s="2" t="str">
        <f>_xlfn._xlws.FILTER(辅助信息!D:D,辅助信息!G:G=G4411)</f>
        <v>华西简阳西城嘉苑</v>
      </c>
    </row>
    <row r="4412" spans="1:10">
      <c r="A4412" s="2" t="str">
        <f>'[1]2025年已发货'!A:A</f>
        <v>达钢</v>
      </c>
      <c r="B4412" s="2" t="str">
        <f>'[1]2025年已发货'!B:B</f>
        <v>螺纹钢</v>
      </c>
      <c r="C4412" s="2" t="str">
        <f>'[1]2025年已发货'!C:C</f>
        <v>HRB400E Φ16 9m</v>
      </c>
      <c r="D4412" s="2" t="str">
        <f>'[1]2025年已发货'!D:D</f>
        <v>吨</v>
      </c>
      <c r="E4412" s="2">
        <f>'[1]2025年已发货'!E:E</f>
        <v>6</v>
      </c>
      <c r="F4412" s="4">
        <f>'[1]2025年已发货'!F:F</f>
        <v>45835</v>
      </c>
      <c r="G4412" s="2" t="str">
        <f>'[1]2025年已发货'!G:G</f>
        <v>（华西简阳西城嘉苑）四川省成都市简阳市简城街道高屋村</v>
      </c>
      <c r="H4412" s="2" t="str">
        <f>'[1]2025年已发货'!H:H</f>
        <v>张瀚镭</v>
      </c>
      <c r="I4412" s="2">
        <f>'[1]2025年已发货'!I:I</f>
        <v>15884666220</v>
      </c>
      <c r="J4412" s="2" t="str">
        <f>_xlfn._xlws.FILTER(辅助信息!D:D,辅助信息!G:G=G4412)</f>
        <v>华西简阳西城嘉苑</v>
      </c>
    </row>
    <row r="4413" spans="1:10">
      <c r="A4413" s="2" t="str">
        <f>'[1]2025年已发货'!A:A</f>
        <v>达钢</v>
      </c>
      <c r="B4413" s="2" t="str">
        <f>'[1]2025年已发货'!B:B</f>
        <v>螺纹钢</v>
      </c>
      <c r="C4413" s="2" t="str">
        <f>'[1]2025年已发货'!C:C</f>
        <v>HRB400E Φ20 9m</v>
      </c>
      <c r="D4413" s="2" t="str">
        <f>'[1]2025年已发货'!D:D</f>
        <v>吨</v>
      </c>
      <c r="E4413" s="2">
        <f>'[1]2025年已发货'!E:E</f>
        <v>3</v>
      </c>
      <c r="F4413" s="4">
        <f>'[1]2025年已发货'!F:F</f>
        <v>45835</v>
      </c>
      <c r="G4413" s="2" t="str">
        <f>'[1]2025年已发货'!G:G</f>
        <v>（华西简阳西城嘉苑）四川省成都市简阳市简城街道高屋村</v>
      </c>
      <c r="H4413" s="2" t="str">
        <f>'[1]2025年已发货'!H:H</f>
        <v>张瀚镭</v>
      </c>
      <c r="I4413" s="2">
        <f>'[1]2025年已发货'!I:I</f>
        <v>15884666220</v>
      </c>
      <c r="J4413" s="2" t="str">
        <f>_xlfn._xlws.FILTER(辅助信息!D:D,辅助信息!G:G=G4413)</f>
        <v>华西简阳西城嘉苑</v>
      </c>
    </row>
    <row r="4414" spans="1:10">
      <c r="A4414" s="2" t="str">
        <f>'[1]2025年已发货'!A:A</f>
        <v>达钢</v>
      </c>
      <c r="B4414" s="2" t="str">
        <f>'[1]2025年已发货'!B:B</f>
        <v>螺纹钢</v>
      </c>
      <c r="C4414" s="2" t="str">
        <f>'[1]2025年已发货'!C:C</f>
        <v>HRB500E Φ20</v>
      </c>
      <c r="D4414" s="2" t="str">
        <f>'[1]2025年已发货'!D:D</f>
        <v>吨</v>
      </c>
      <c r="E4414" s="2">
        <f>'[1]2025年已发货'!E:E</f>
        <v>10</v>
      </c>
      <c r="F4414" s="4">
        <f>'[1]2025年已发货'!F:F</f>
        <v>45835</v>
      </c>
      <c r="G4414" s="2" t="str">
        <f>'[1]2025年已发货'!G:G</f>
        <v>（华西简阳西城嘉苑）四川省成都市简阳市简城街道高屋村</v>
      </c>
      <c r="H4414" s="2" t="str">
        <f>'[1]2025年已发货'!H:H</f>
        <v>张瀚镭</v>
      </c>
      <c r="I4414" s="2">
        <f>'[1]2025年已发货'!I:I</f>
        <v>15884666220</v>
      </c>
      <c r="J4414" s="2" t="str">
        <f>_xlfn._xlws.FILTER(辅助信息!D:D,辅助信息!G:G=G4414)</f>
        <v>华西简阳西城嘉苑</v>
      </c>
    </row>
    <row r="4415" spans="1:10">
      <c r="A4415" s="2" t="str">
        <f>'[1]2025年已发货'!A:A</f>
        <v>德胜</v>
      </c>
      <c r="B4415" s="2" t="str">
        <f>'[1]2025年已发货'!B:B</f>
        <v>螺纹钢</v>
      </c>
      <c r="C4415" s="2" t="str">
        <f>'[1]2025年已发货'!C:C</f>
        <v>HRB400E Φ14 9m</v>
      </c>
      <c r="D4415" s="2" t="str">
        <f>'[1]2025年已发货'!D:D</f>
        <v>吨</v>
      </c>
      <c r="E4415" s="2">
        <f>'[1]2025年已发货'!E:E</f>
        <v>6</v>
      </c>
      <c r="F4415" s="4">
        <f>'[1]2025年已发货'!F:F</f>
        <v>45835</v>
      </c>
      <c r="G4415" s="2" t="str">
        <f>'[1]2025年已发货'!G:G</f>
        <v>（华西简阳西城嘉苑）四川省成都市简阳市简城街道高屋村</v>
      </c>
      <c r="H4415" s="2" t="str">
        <f>'[1]2025年已发货'!H:H</f>
        <v>张瀚镭</v>
      </c>
      <c r="I4415" s="2">
        <f>'[1]2025年已发货'!I:I</f>
        <v>15884666220</v>
      </c>
      <c r="J4415" s="2" t="str">
        <f>_xlfn._xlws.FILTER(辅助信息!D:D,辅助信息!G:G=G4415)</f>
        <v>华西简阳西城嘉苑</v>
      </c>
    </row>
    <row r="4416" spans="1:10">
      <c r="A4416" s="2" t="str">
        <f>'[1]2025年已发货'!A:A</f>
        <v>德胜</v>
      </c>
      <c r="B4416" s="2" t="str">
        <f>'[1]2025年已发货'!B:B</f>
        <v>螺纹钢</v>
      </c>
      <c r="C4416" s="2" t="str">
        <f>'[1]2025年已发货'!C:C</f>
        <v>HRB400E Φ18 9m</v>
      </c>
      <c r="D4416" s="2" t="str">
        <f>'[1]2025年已发货'!D:D</f>
        <v>吨</v>
      </c>
      <c r="E4416" s="2">
        <f>'[1]2025年已发货'!E:E</f>
        <v>6</v>
      </c>
      <c r="F4416" s="4">
        <f>'[1]2025年已发货'!F:F</f>
        <v>45835</v>
      </c>
      <c r="G4416" s="2" t="str">
        <f>'[1]2025年已发货'!G:G</f>
        <v>（华西简阳西城嘉苑）四川省成都市简阳市简城街道高屋村</v>
      </c>
      <c r="H4416" s="2" t="str">
        <f>'[1]2025年已发货'!H:H</f>
        <v>张瀚镭</v>
      </c>
      <c r="I4416" s="2">
        <f>'[1]2025年已发货'!I:I</f>
        <v>15884666220</v>
      </c>
      <c r="J4416" s="2" t="str">
        <f>_xlfn._xlws.FILTER(辅助信息!D:D,辅助信息!G:G=G4416)</f>
        <v>华西简阳西城嘉苑</v>
      </c>
    </row>
    <row r="4417" spans="1:10">
      <c r="A4417" s="2" t="str">
        <f>'[1]2025年已发货'!A:A</f>
        <v>德胜</v>
      </c>
      <c r="B4417" s="2" t="str">
        <f>'[1]2025年已发货'!B:B</f>
        <v>螺纹钢</v>
      </c>
      <c r="C4417" s="2" t="str">
        <f>'[1]2025年已发货'!C:C</f>
        <v>HRB500E Φ22</v>
      </c>
      <c r="D4417" s="2" t="str">
        <f>'[1]2025年已发货'!D:D</f>
        <v>吨</v>
      </c>
      <c r="E4417" s="2">
        <f>'[1]2025年已发货'!E:E</f>
        <v>6</v>
      </c>
      <c r="F4417" s="4">
        <f>'[1]2025年已发货'!F:F</f>
        <v>45835</v>
      </c>
      <c r="G4417" s="2" t="str">
        <f>'[1]2025年已发货'!G:G</f>
        <v>（华西简阳西城嘉苑）四川省成都市简阳市简城街道高屋村</v>
      </c>
      <c r="H4417" s="2" t="str">
        <f>'[1]2025年已发货'!H:H</f>
        <v>张瀚镭</v>
      </c>
      <c r="I4417" s="2">
        <f>'[1]2025年已发货'!I:I</f>
        <v>15884666220</v>
      </c>
      <c r="J4417" s="2" t="str">
        <f>_xlfn._xlws.FILTER(辅助信息!D:D,辅助信息!G:G=G4417)</f>
        <v>华西简阳西城嘉苑</v>
      </c>
    </row>
    <row r="4418" spans="1:10">
      <c r="A4418" s="2" t="str">
        <f>'[1]2025年已发货'!A:A</f>
        <v>德胜</v>
      </c>
      <c r="B4418" s="2" t="str">
        <f>'[1]2025年已发货'!B:B</f>
        <v>螺纹钢</v>
      </c>
      <c r="C4418" s="2" t="str">
        <f>'[1]2025年已发货'!C:C</f>
        <v>HRB500E Φ25</v>
      </c>
      <c r="D4418" s="2" t="str">
        <f>'[1]2025年已发货'!D:D</f>
        <v>吨</v>
      </c>
      <c r="E4418" s="2">
        <f>'[1]2025年已发货'!E:E</f>
        <v>17</v>
      </c>
      <c r="F4418" s="4">
        <f>'[1]2025年已发货'!F:F</f>
        <v>45835</v>
      </c>
      <c r="G4418" s="2" t="str">
        <f>'[1]2025年已发货'!G:G</f>
        <v>（华西简阳西城嘉苑）四川省成都市简阳市简城街道高屋村</v>
      </c>
      <c r="H4418" s="2" t="str">
        <f>'[1]2025年已发货'!H:H</f>
        <v>张瀚镭</v>
      </c>
      <c r="I4418" s="2">
        <f>'[1]2025年已发货'!I:I</f>
        <v>15884666220</v>
      </c>
      <c r="J4418" s="2" t="str">
        <f>_xlfn._xlws.FILTER(辅助信息!D:D,辅助信息!G:G=G4418)</f>
        <v>华西简阳西城嘉苑</v>
      </c>
    </row>
    <row r="4419" spans="1:10">
      <c r="A4419" s="2" t="str">
        <f>'[1]2025年已发货'!A:A</f>
        <v>晋邦</v>
      </c>
      <c r="B4419" s="2" t="str">
        <f>'[1]2025年已发货'!B:B</f>
        <v>盘螺</v>
      </c>
      <c r="C4419" s="2" t="str">
        <f>'[1]2025年已发货'!C:C</f>
        <v>HRB400E Φ8</v>
      </c>
      <c r="D4419" s="2" t="str">
        <f>'[1]2025年已发货'!D:D</f>
        <v>吨</v>
      </c>
      <c r="E4419" s="2">
        <f>'[1]2025年已发货'!E:E</f>
        <v>13</v>
      </c>
      <c r="F4419" s="4">
        <f>'[1]2025年已发货'!F:F</f>
        <v>45835</v>
      </c>
      <c r="G4419" s="2" t="str">
        <f>'[1]2025年已发货'!G:G</f>
        <v>（华西简阳西城嘉苑）四川省成都市简阳市简城街道高屋村</v>
      </c>
      <c r="H4419" s="2" t="str">
        <f>'[1]2025年已发货'!H:H</f>
        <v>张瀚镭</v>
      </c>
      <c r="I4419" s="2">
        <f>'[1]2025年已发货'!I:I</f>
        <v>15884666220</v>
      </c>
      <c r="J4419" s="2" t="str">
        <f>_xlfn._xlws.FILTER(辅助信息!D:D,辅助信息!G:G=G4419)</f>
        <v>华西简阳西城嘉苑</v>
      </c>
    </row>
    <row r="4420" spans="1:10">
      <c r="A4420" s="2" t="str">
        <f>'[1]2025年已发货'!A:A</f>
        <v>晋邦</v>
      </c>
      <c r="B4420" s="2" t="str">
        <f>'[1]2025年已发货'!B:B</f>
        <v>螺纹钢</v>
      </c>
      <c r="C4420" s="2" t="str">
        <f>'[1]2025年已发货'!C:C</f>
        <v>HRB500E Φ25</v>
      </c>
      <c r="D4420" s="2" t="str">
        <f>'[1]2025年已发货'!D:D</f>
        <v>吨</v>
      </c>
      <c r="E4420" s="2">
        <f>'[1]2025年已发货'!E:E</f>
        <v>22</v>
      </c>
      <c r="F4420" s="4">
        <f>'[1]2025年已发货'!F:F</f>
        <v>45835</v>
      </c>
      <c r="G4420" s="2" t="str">
        <f>'[1]2025年已发货'!G:G</f>
        <v>（华西简阳西城嘉苑）四川省成都市简阳市简城街道高屋村</v>
      </c>
      <c r="H4420" s="2" t="str">
        <f>'[1]2025年已发货'!H:H</f>
        <v>张瀚镭</v>
      </c>
      <c r="I4420" s="2">
        <f>'[1]2025年已发货'!I:I</f>
        <v>15884666220</v>
      </c>
      <c r="J4420" s="2" t="str">
        <f>_xlfn._xlws.FILTER(辅助信息!D:D,辅助信息!G:G=G4420)</f>
        <v>华西简阳西城嘉苑</v>
      </c>
    </row>
    <row r="4421" spans="1:10">
      <c r="A4421" s="2" t="str">
        <f>'[1]2025年已发货'!A:A</f>
        <v>海南海控</v>
      </c>
      <c r="B4421" s="2" t="str">
        <f>'[1]2025年已发货'!B:B</f>
        <v>盘螺</v>
      </c>
      <c r="C4421" s="2" t="str">
        <f>'[1]2025年已发货'!C:C</f>
        <v>HRB400EФ10</v>
      </c>
      <c r="D4421" s="2" t="str">
        <f>'[1]2025年已发货'!D:D</f>
        <v>吨</v>
      </c>
      <c r="E4421" s="2">
        <f>'[1]2025年已发货'!E:E</f>
        <v>35</v>
      </c>
      <c r="F4421" s="4">
        <f>'[1]2025年已发货'!F:F</f>
        <v>45835</v>
      </c>
      <c r="G4421" s="2" t="str">
        <f>'[1]2025年已发货'!G:G</f>
        <v>（中铁八局康新高速TJ4-1标）四川省甘孜州康定市新都桥镇超限载检测站</v>
      </c>
      <c r="H4421" s="2" t="str">
        <f>'[1]2025年已发货'!H:H</f>
        <v>刘俊</v>
      </c>
      <c r="I4421" s="2">
        <f>'[1]2025年已发货'!I:I</f>
        <v>18587764925</v>
      </c>
      <c r="J4421" s="2" vm="1" t="e">
        <f>_xlfn._xlws.FILTER(辅助信息!D:D,辅助信息!G:G=G4421)</f>
        <v>#VALUE!</v>
      </c>
    </row>
    <row r="4422" spans="1:10">
      <c r="A4422" s="2" t="str">
        <f>'[1]2025年已发货'!A:A</f>
        <v>德胜恒嘉</v>
      </c>
      <c r="B4422" s="2" t="str">
        <f>'[1]2025年已发货'!B:B</f>
        <v>螺纹钢</v>
      </c>
      <c r="C4422" s="2" t="str">
        <f>'[1]2025年已发货'!C:C</f>
        <v>HRB500EФ22*12m</v>
      </c>
      <c r="D4422" s="2" t="str">
        <f>'[1]2025年已发货'!D:D</f>
        <v>吨</v>
      </c>
      <c r="E4422" s="2">
        <f>'[1]2025年已发货'!E:E</f>
        <v>35</v>
      </c>
      <c r="F4422" s="4">
        <f>'[1]2025年已发货'!F:F</f>
        <v>45835</v>
      </c>
      <c r="G4422" s="2" t="str">
        <f>'[1]2025年已发货'!G:G</f>
        <v>（中铁八局康新高速TJ4-1标）四川省甘孜州康定市新都桥镇超限载检测站</v>
      </c>
      <c r="H4422" s="2" t="str">
        <f>'[1]2025年已发货'!H:H</f>
        <v>刘俊</v>
      </c>
      <c r="I4422" s="2">
        <f>'[1]2025年已发货'!I:I</f>
        <v>18587764925</v>
      </c>
      <c r="J4422" s="2" vm="1" t="e">
        <f>_xlfn._xlws.FILTER(辅助信息!D:D,辅助信息!G:G=G4422)</f>
        <v>#VALUE!</v>
      </c>
    </row>
    <row r="4423" spans="1:10">
      <c r="A4423" s="2" t="str">
        <f>'[1]2025年已发货'!A:A</f>
        <v>德胜恒嘉</v>
      </c>
      <c r="B4423" s="2" t="str">
        <f>'[1]2025年已发货'!B:B</f>
        <v>螺纹钢</v>
      </c>
      <c r="C4423" s="2" t="str">
        <f>'[1]2025年已发货'!C:C</f>
        <v>HRB500EФ22*9m</v>
      </c>
      <c r="D4423" s="2" t="str">
        <f>'[1]2025年已发货'!D:D</f>
        <v>吨</v>
      </c>
      <c r="E4423" s="2">
        <f>'[1]2025年已发货'!E:E</f>
        <v>35</v>
      </c>
      <c r="F4423" s="4">
        <f>'[1]2025年已发货'!F:F</f>
        <v>45835</v>
      </c>
      <c r="G4423" s="2" t="str">
        <f>'[1]2025年已发货'!G:G</f>
        <v>（中铁八局康新高速TJ4-1标）四川省甘孜州康定市新都桥镇超限载检测站</v>
      </c>
      <c r="H4423" s="2" t="str">
        <f>'[1]2025年已发货'!H:H</f>
        <v>刘俊</v>
      </c>
      <c r="I4423" s="2">
        <f>'[1]2025年已发货'!I:I</f>
        <v>18587764925</v>
      </c>
      <c r="J4423" s="2" vm="1" t="e">
        <f>_xlfn._xlws.FILTER(辅助信息!D:D,辅助信息!G:G=G4423)</f>
        <v>#VALUE!</v>
      </c>
    </row>
    <row r="4424" spans="1:10">
      <c r="A4424" s="2" t="str">
        <f>'[1]2025年已发货'!A:A</f>
        <v>德胜恒嘉</v>
      </c>
      <c r="B4424" s="2" t="str">
        <f>'[1]2025年已发货'!B:B</f>
        <v>螺纹钢</v>
      </c>
      <c r="C4424" s="2" t="str">
        <f>'[1]2025年已发货'!C:C</f>
        <v>HRB400EФ14*9m</v>
      </c>
      <c r="D4424" s="2" t="str">
        <f>'[1]2025年已发货'!D:D</f>
        <v>吨</v>
      </c>
      <c r="E4424" s="2">
        <f>'[1]2025年已发货'!E:E</f>
        <v>35</v>
      </c>
      <c r="F4424" s="4">
        <f>'[1]2025年已发货'!F:F</f>
        <v>45835</v>
      </c>
      <c r="G4424" s="2" t="str">
        <f>'[1]2025年已发货'!G:G</f>
        <v>（中铁八局康新高速TJ4-1标）四川省甘孜州康定市新都桥镇超限载检测站</v>
      </c>
      <c r="H4424" s="2" t="str">
        <f>'[1]2025年已发货'!H:H</f>
        <v>刘俊</v>
      </c>
      <c r="I4424" s="2">
        <f>'[1]2025年已发货'!I:I</f>
        <v>18587764925</v>
      </c>
      <c r="J4424" s="2" vm="1" t="e">
        <f>_xlfn._xlws.FILTER(辅助信息!D:D,辅助信息!G:G=G4424)</f>
        <v>#VALUE!</v>
      </c>
    </row>
    <row r="4425" spans="1:10">
      <c r="A4425" s="2" t="str">
        <f>'[1]2025年已发货'!A:A</f>
        <v>德胜恒嘉</v>
      </c>
      <c r="B4425" s="2" t="str">
        <f>'[1]2025年已发货'!B:B</f>
        <v>螺纹钢</v>
      </c>
      <c r="C4425" s="2" t="str">
        <f>'[1]2025年已发货'!C:C</f>
        <v>HRB400EФ16*9m</v>
      </c>
      <c r="D4425" s="2" t="str">
        <f>'[1]2025年已发货'!D:D</f>
        <v>吨</v>
      </c>
      <c r="E4425" s="2">
        <f>'[1]2025年已发货'!E:E</f>
        <v>35</v>
      </c>
      <c r="F4425" s="4">
        <f>'[1]2025年已发货'!F:F</f>
        <v>45835</v>
      </c>
      <c r="G4425" s="2" t="str">
        <f>'[1]2025年已发货'!G:G</f>
        <v>（中铁八局康新高速TJ4-1标）四川省甘孜州康定市新都桥镇超限载检测站</v>
      </c>
      <c r="H4425" s="2" t="str">
        <f>'[1]2025年已发货'!H:H</f>
        <v>刘俊</v>
      </c>
      <c r="I4425" s="2">
        <f>'[1]2025年已发货'!I:I</f>
        <v>18587764925</v>
      </c>
      <c r="J4425" s="2" vm="1" t="e">
        <f>_xlfn._xlws.FILTER(辅助信息!D:D,辅助信息!G:G=G4425)</f>
        <v>#VALUE!</v>
      </c>
    </row>
    <row r="4426" spans="1:10">
      <c r="A4426" s="2" t="str">
        <f>'[1]2025年已发货'!A:A</f>
        <v>德胜恒嘉</v>
      </c>
      <c r="B4426" s="2" t="str">
        <f>'[1]2025年已发货'!B:B</f>
        <v>螺纹钢</v>
      </c>
      <c r="C4426" s="2" t="str">
        <f>'[1]2025年已发货'!C:C</f>
        <v>HRB400EФ25*12m</v>
      </c>
      <c r="D4426" s="2" t="str">
        <f>'[1]2025年已发货'!D:D</f>
        <v>吨</v>
      </c>
      <c r="E4426" s="2">
        <f>'[1]2025年已发货'!E:E</f>
        <v>70</v>
      </c>
      <c r="F4426" s="4">
        <f>'[1]2025年已发货'!F:F</f>
        <v>45835</v>
      </c>
      <c r="G4426" s="2" t="str">
        <f>'[1]2025年已发货'!G:G</f>
        <v>（中铁八局康新高速TJ4-1标）四川省甘孜州康定市新都桥镇超限载检测站</v>
      </c>
      <c r="H4426" s="2" t="str">
        <f>'[1]2025年已发货'!H:H</f>
        <v>刘俊</v>
      </c>
      <c r="I4426" s="2">
        <f>'[1]2025年已发货'!I:I</f>
        <v>18587764925</v>
      </c>
      <c r="J4426" s="2" vm="1" t="e">
        <f>_xlfn._xlws.FILTER(辅助信息!D:D,辅助信息!G:G=G4426)</f>
        <v>#VALUE!</v>
      </c>
    </row>
    <row r="4427" spans="1:10">
      <c r="A4427" s="2" t="str">
        <f>'[1]2025年已发货'!A:A</f>
        <v>德胜恒嘉</v>
      </c>
      <c r="B4427" s="2" t="str">
        <f>'[1]2025年已发货'!B:B</f>
        <v>螺纹钢</v>
      </c>
      <c r="C4427" s="2" t="str">
        <f>'[1]2025年已发货'!C:C</f>
        <v>HRB400EФ28*9m</v>
      </c>
      <c r="D4427" s="2" t="str">
        <f>'[1]2025年已发货'!D:D</f>
        <v>吨</v>
      </c>
      <c r="E4427" s="2">
        <f>'[1]2025年已发货'!E:E</f>
        <v>70</v>
      </c>
      <c r="F4427" s="4">
        <f>'[1]2025年已发货'!F:F</f>
        <v>45835</v>
      </c>
      <c r="G4427" s="2" t="str">
        <f>'[1]2025年已发货'!G:G</f>
        <v>（中铁八局康新高速TJ4-1标）四川省甘孜州康定市新都桥镇超限载检测站</v>
      </c>
      <c r="H4427" s="2" t="str">
        <f>'[1]2025年已发货'!H:H</f>
        <v>刘俊</v>
      </c>
      <c r="I4427" s="2">
        <f>'[1]2025年已发货'!I:I</f>
        <v>18587764925</v>
      </c>
      <c r="J4427" s="2" vm="1" t="e">
        <f>_xlfn._xlws.FILTER(辅助信息!D:D,辅助信息!G:G=G4427)</f>
        <v>#VALUE!</v>
      </c>
    </row>
    <row r="4428" spans="1:10">
      <c r="A4428" s="2" t="str">
        <f>'[1]2025年已发货'!A:A</f>
        <v>德胜恒嘉</v>
      </c>
      <c r="B4428" s="2" t="str">
        <f>'[1]2025年已发货'!B:B</f>
        <v>螺纹钢</v>
      </c>
      <c r="C4428" s="2" t="str">
        <f>'[1]2025年已发货'!C:C</f>
        <v>HRB500EФ25*12m</v>
      </c>
      <c r="D4428" s="2" t="str">
        <f>'[1]2025年已发货'!D:D</f>
        <v>吨</v>
      </c>
      <c r="E4428" s="2">
        <f>'[1]2025年已发货'!E:E</f>
        <v>70</v>
      </c>
      <c r="F4428" s="4">
        <f>'[1]2025年已发货'!F:F</f>
        <v>45835</v>
      </c>
      <c r="G4428" s="2" t="str">
        <f>'[1]2025年已发货'!G:G</f>
        <v>（中铁八局康新高速TJ4-1标）四川省甘孜州康定市新都桥镇超限载检测站</v>
      </c>
      <c r="H4428" s="2" t="str">
        <f>'[1]2025年已发货'!H:H</f>
        <v>刘俊</v>
      </c>
      <c r="I4428" s="2">
        <f>'[1]2025年已发货'!I:I</f>
        <v>18587764925</v>
      </c>
      <c r="J4428" s="2" vm="1" t="e">
        <f>_xlfn._xlws.FILTER(辅助信息!D:D,辅助信息!G:G=G4428)</f>
        <v>#VALUE!</v>
      </c>
    </row>
    <row r="4429" spans="1:10">
      <c r="A4429" s="2" t="str">
        <f>'[1]2025年已发货'!A:A</f>
        <v>德胜恒嘉</v>
      </c>
      <c r="B4429" s="2" t="str">
        <f>'[1]2025年已发货'!B:B</f>
        <v>螺纹钢</v>
      </c>
      <c r="C4429" s="2" t="str">
        <f>'[1]2025年已发货'!C:C</f>
        <v>HRB500EФ25*9m</v>
      </c>
      <c r="D4429" s="2" t="str">
        <f>'[1]2025年已发货'!D:D</f>
        <v>吨</v>
      </c>
      <c r="E4429" s="2">
        <f>'[1]2025年已发货'!E:E</f>
        <v>35</v>
      </c>
      <c r="F4429" s="4">
        <f>'[1]2025年已发货'!F:F</f>
        <v>45835</v>
      </c>
      <c r="G4429" s="2" t="str">
        <f>'[1]2025年已发货'!G:G</f>
        <v>（中铁八局康新高速TJ4-1标）四川省甘孜州康定市新都桥镇超限载检测站</v>
      </c>
      <c r="H4429" s="2" t="str">
        <f>'[1]2025年已发货'!H:H</f>
        <v>刘俊</v>
      </c>
      <c r="I4429" s="2">
        <f>'[1]2025年已发货'!I:I</f>
        <v>18587764925</v>
      </c>
      <c r="J4429" s="2" vm="1" t="e">
        <f>_xlfn._xlws.FILTER(辅助信息!D:D,辅助信息!G:G=G4429)</f>
        <v>#VALUE!</v>
      </c>
    </row>
    <row r="4430" spans="1:10">
      <c r="A4430" s="2" t="str">
        <f>'[1]2025年已发货'!A:A</f>
        <v>德胜恒嘉</v>
      </c>
      <c r="B4430" s="2" t="str">
        <f>'[1]2025年已发货'!B:B</f>
        <v>螺纹钢</v>
      </c>
      <c r="C4430" s="2" t="str">
        <f>'[1]2025年已发货'!C:C</f>
        <v>HRB400E Φ12 9m</v>
      </c>
      <c r="D4430" s="2" t="str">
        <f>'[1]2025年已发货'!D:D</f>
        <v>吨</v>
      </c>
      <c r="E4430" s="2">
        <f>'[1]2025年已发货'!E:E</f>
        <v>105</v>
      </c>
      <c r="F4430" s="4">
        <f>'[1]2025年已发货'!F:F</f>
        <v>45835</v>
      </c>
      <c r="G4430" s="2" t="str">
        <f>'[1]2025年已发货'!G:G</f>
        <v>（中铁十局-资乐高速4标）四川省眉山市仁寿县彰加镇促进村中铁十局资乐高速1#钢筋场</v>
      </c>
      <c r="H4430" s="2" t="str">
        <f>'[1]2025年已发货'!H:H</f>
        <v>杨飞</v>
      </c>
      <c r="I4430" s="2">
        <f>'[1]2025年已发货'!I:I</f>
        <v>15667998777</v>
      </c>
      <c r="J4430" s="2" vm="1" t="e">
        <f>_xlfn._xlws.FILTER(辅助信息!D:D,辅助信息!G:G=G4430)</f>
        <v>#VALUE!</v>
      </c>
    </row>
    <row r="4431" spans="1:10">
      <c r="A4431" s="2" t="str">
        <f>'[1]2025年已发货'!A:A</f>
        <v>德胜恒嘉</v>
      </c>
      <c r="B4431" s="2" t="str">
        <f>'[1]2025年已发货'!B:B</f>
        <v>螺纹钢</v>
      </c>
      <c r="C4431" s="2" t="str">
        <f>'[1]2025年已发货'!C:C</f>
        <v>HRB500E Φ28 9m</v>
      </c>
      <c r="D4431" s="2" t="str">
        <f>'[1]2025年已发货'!D:D</f>
        <v>吨</v>
      </c>
      <c r="E4431" s="2">
        <f>'[1]2025年已发货'!E:E</f>
        <v>70</v>
      </c>
      <c r="F4431" s="4">
        <f>'[1]2025年已发货'!F:F</f>
        <v>45835</v>
      </c>
      <c r="G4431" s="2" t="str">
        <f>'[1]2025年已发货'!G:G</f>
        <v>（中铁十局-资乐高速4标）四川省眉山市仁寿县彰加镇促进村中铁十局资乐高速1#钢筋场</v>
      </c>
      <c r="H4431" s="2" t="str">
        <f>'[1]2025年已发货'!H:H</f>
        <v>杨飞</v>
      </c>
      <c r="I4431" s="2">
        <f>'[1]2025年已发货'!I:I</f>
        <v>15667998777</v>
      </c>
      <c r="J4431" s="2" vm="1" t="e">
        <f>_xlfn._xlws.FILTER(辅助信息!D:D,辅助信息!G:G=G4431)</f>
        <v>#VALUE!</v>
      </c>
    </row>
    <row r="4432" spans="1:10">
      <c r="A4432" s="2" t="str">
        <f>'[1]2025年已发货'!A:A</f>
        <v>德胜恒嘉</v>
      </c>
      <c r="B4432" s="2" t="str">
        <f>'[1]2025年已发货'!B:B</f>
        <v>螺纹钢</v>
      </c>
      <c r="C4432" s="2" t="str">
        <f>'[1]2025年已发货'!C:C</f>
        <v>HRB400E Φ32 12m</v>
      </c>
      <c r="D4432" s="2" t="str">
        <f>'[1]2025年已发货'!D:D</f>
        <v>吨</v>
      </c>
      <c r="E4432" s="2">
        <f>'[1]2025年已发货'!E:E</f>
        <v>70</v>
      </c>
      <c r="F4432" s="4">
        <f>'[1]2025年已发货'!F:F</f>
        <v>45835</v>
      </c>
      <c r="G4432" s="2" t="str">
        <f>'[1]2025年已发货'!G:G</f>
        <v>（中铁十局-资乐高速4标）四川省眉山市仁寿县彰加镇促进村中铁十局资乐高速1#钢筋场</v>
      </c>
      <c r="H4432" s="2" t="str">
        <f>'[1]2025年已发货'!H:H</f>
        <v>杨飞</v>
      </c>
      <c r="I4432" s="2">
        <f>'[1]2025年已发货'!I:I</f>
        <v>15667998777</v>
      </c>
      <c r="J4432" s="2" vm="1" t="e">
        <f>_xlfn._xlws.FILTER(辅助信息!D:D,辅助信息!G:G=G4432)</f>
        <v>#VALUE!</v>
      </c>
    </row>
    <row r="4433" spans="1:10">
      <c r="A4433" s="2" t="str">
        <f>'[1]2025年已发货'!A:A</f>
        <v>德胜恒嘉</v>
      </c>
      <c r="B4433" s="2" t="str">
        <f>'[1]2025年已发货'!B:B</f>
        <v>螺纹钢</v>
      </c>
      <c r="C4433" s="2" t="str">
        <f>'[1]2025年已发货'!C:C</f>
        <v>HRB400E Φ16 12m</v>
      </c>
      <c r="D4433" s="2" t="str">
        <f>'[1]2025年已发货'!D:D</f>
        <v>吨</v>
      </c>
      <c r="E4433" s="2">
        <f>'[1]2025年已发货'!E:E</f>
        <v>35</v>
      </c>
      <c r="F4433" s="4">
        <f>'[1]2025年已发货'!F:F</f>
        <v>45835</v>
      </c>
      <c r="G4433" s="2" t="str">
        <f>'[1]2025年已发货'!G:G</f>
        <v>（中铁十局-资乐高速4标）四川省眉山市仁寿县彰加镇促进村中铁十局资乐高速1#钢筋场</v>
      </c>
      <c r="H4433" s="2" t="str">
        <f>'[1]2025年已发货'!H:H</f>
        <v>杨飞</v>
      </c>
      <c r="I4433" s="2">
        <f>'[1]2025年已发货'!I:I</f>
        <v>15667998777</v>
      </c>
      <c r="J4433" s="2" vm="1" t="e">
        <f>_xlfn._xlws.FILTER(辅助信息!D:D,辅助信息!G:G=G4433)</f>
        <v>#VALUE!</v>
      </c>
    </row>
    <row r="4434" spans="1:10">
      <c r="A4434" s="2" t="str">
        <f>'[1]2025年已发货'!A:A</f>
        <v>德胜恒嘉</v>
      </c>
      <c r="B4434" s="2" t="str">
        <f>'[1]2025年已发货'!B:B</f>
        <v>螺纹钢</v>
      </c>
      <c r="C4434" s="2" t="str">
        <f>'[1]2025年已发货'!C:C</f>
        <v>HRB400E Φ12 12m</v>
      </c>
      <c r="D4434" s="2" t="str">
        <f>'[1]2025年已发货'!D:D</f>
        <v>吨</v>
      </c>
      <c r="E4434" s="2">
        <f>'[1]2025年已发货'!E:E</f>
        <v>35</v>
      </c>
      <c r="F4434" s="4">
        <f>'[1]2025年已发货'!F:F</f>
        <v>45835</v>
      </c>
      <c r="G4434" s="2" t="str">
        <f>'[1]2025年已发货'!G:G</f>
        <v>（中铁十局-资乐高速4标）四川省眉山市仁寿县彰加镇促进村中铁十局资乐高速1#钢筋场</v>
      </c>
      <c r="H4434" s="2" t="str">
        <f>'[1]2025年已发货'!H:H</f>
        <v>杨飞</v>
      </c>
      <c r="I4434" s="2">
        <f>'[1]2025年已发货'!I:I</f>
        <v>15667998777</v>
      </c>
      <c r="J4434" s="2" vm="1" t="e">
        <f>_xlfn._xlws.FILTER(辅助信息!D:D,辅助信息!G:G=G4434)</f>
        <v>#VALUE!</v>
      </c>
    </row>
    <row r="4435" spans="1:10">
      <c r="A4435" s="2" t="str">
        <f>'[1]2025年已发货'!A:A</f>
        <v>润耀</v>
      </c>
      <c r="B4435" s="2" t="str">
        <f>'[1]2025年已发货'!B:B</f>
        <v>螺纹钢</v>
      </c>
      <c r="C4435" s="2" t="str">
        <f>'[1]2025年已发货'!C:C</f>
        <v>HRB400E Φ32×9米</v>
      </c>
      <c r="D4435" s="2" t="str">
        <f>'[1]2025年已发货'!D:D</f>
        <v>吨</v>
      </c>
      <c r="E4435" s="2">
        <f>'[1]2025年已发货'!E:E</f>
        <v>105</v>
      </c>
      <c r="F4435" s="4">
        <f>'[1]2025年已发货'!F:F</f>
        <v>45835</v>
      </c>
      <c r="G4435" s="2" t="str">
        <f>'[1]2025年已发货'!G:G</f>
        <v>（自永1标八局二分公司钢筋棚）四川省自贡市大安区牛佛镇</v>
      </c>
      <c r="H4435" s="2" t="str">
        <f>'[1]2025年已发货'!H:H</f>
        <v>王君杰</v>
      </c>
      <c r="I4435" s="2">
        <f>'[1]2025年已发货'!I:I</f>
        <v>18919619850</v>
      </c>
      <c r="J4435" s="2" vm="1" t="e">
        <f>_xlfn._xlws.FILTER(辅助信息!D:D,辅助信息!G:G=G4435)</f>
        <v>#VALUE!</v>
      </c>
    </row>
    <row r="4436" spans="1:10">
      <c r="A4436" s="2" t="str">
        <f>'[1]2025年已发货'!A:A</f>
        <v>山东高速</v>
      </c>
      <c r="B4436" s="2" t="str">
        <f>'[1]2025年已发货'!B:B</f>
        <v>高线</v>
      </c>
      <c r="C4436" s="2" t="str">
        <f>'[1]2025年已发货'!C:C</f>
        <v>HPB300 Φ12</v>
      </c>
      <c r="D4436" s="2" t="str">
        <f>'[1]2025年已发货'!D:D</f>
        <v>吨</v>
      </c>
      <c r="E4436" s="2">
        <f>'[1]2025年已发货'!E:E</f>
        <v>35</v>
      </c>
      <c r="F4436" s="4">
        <f>'[1]2025年已发货'!F:F</f>
        <v>45835</v>
      </c>
      <c r="G4436" s="2" t="str">
        <f>'[1]2025年已发货'!G:G</f>
        <v>（自永1标八局二分公司钢筋棚）四川省自贡市大安区牛佛镇</v>
      </c>
      <c r="H4436" s="2" t="str">
        <f>'[1]2025年已发货'!H:H</f>
        <v>王君杰</v>
      </c>
      <c r="I4436" s="2">
        <f>'[1]2025年已发货'!I:I</f>
        <v>18919619850</v>
      </c>
      <c r="J4436" s="2" vm="1" t="e">
        <f>_xlfn._xlws.FILTER(辅助信息!D:D,辅助信息!G:G=G4436)</f>
        <v>#VALUE!</v>
      </c>
    </row>
    <row r="4437" spans="1:10">
      <c r="A4437" s="2" t="str">
        <f>'[1]2025年已发货'!A:A</f>
        <v>山东高速</v>
      </c>
      <c r="B4437" s="2" t="str">
        <f>'[1]2025年已发货'!B:B</f>
        <v>螺纹钢</v>
      </c>
      <c r="C4437" s="2" t="str">
        <f>'[1]2025年已发货'!C:C</f>
        <v>HRB500E Φ28×12米</v>
      </c>
      <c r="D4437" s="2" t="str">
        <f>'[1]2025年已发货'!D:D</f>
        <v>吨</v>
      </c>
      <c r="E4437" s="2">
        <f>'[1]2025年已发货'!E:E</f>
        <v>35</v>
      </c>
      <c r="F4437" s="4">
        <f>'[1]2025年已发货'!F:F</f>
        <v>45835</v>
      </c>
      <c r="G4437" s="2" t="str">
        <f>'[1]2025年已发货'!G:G</f>
        <v>（自永2标九局西南分公司钢筋棚）四川省自贡市骑龙镇大湾村</v>
      </c>
      <c r="H4437" s="2" t="str">
        <f>'[1]2025年已发货'!H:H</f>
        <v>高彦彬</v>
      </c>
      <c r="I4437" s="2">
        <f>'[1]2025年已发货'!I:I</f>
        <v>13835906370</v>
      </c>
      <c r="J4437" s="2" vm="1" t="e">
        <f>_xlfn._xlws.FILTER(辅助信息!D:D,辅助信息!G:G=G4437)</f>
        <v>#VALUE!</v>
      </c>
    </row>
    <row r="4438" spans="1:10">
      <c r="A4438" s="2" t="str">
        <f>'[1]2025年已发货'!A:A</f>
        <v>山东高速</v>
      </c>
      <c r="B4438" s="2" t="str">
        <f>'[1]2025年已发货'!B:B</f>
        <v>螺纹钢</v>
      </c>
      <c r="C4438" s="2" t="str">
        <f>'[1]2025年已发货'!C:C</f>
        <v>HRB400E Φ28×12米</v>
      </c>
      <c r="D4438" s="2" t="str">
        <f>'[1]2025年已发货'!D:D</f>
        <v>吨</v>
      </c>
      <c r="E4438" s="2">
        <f>'[1]2025年已发货'!E:E</f>
        <v>35</v>
      </c>
      <c r="F4438" s="4">
        <f>'[1]2025年已发货'!F:F</f>
        <v>45835</v>
      </c>
      <c r="G4438" s="2" t="str">
        <f>'[1]2025年已发货'!G:G</f>
        <v>（自永2标九局西南分公司钢筋棚）四川省自贡市骑龙镇大湾村</v>
      </c>
      <c r="H4438" s="2" t="str">
        <f>'[1]2025年已发货'!H:H</f>
        <v>高彦彬</v>
      </c>
      <c r="I4438" s="2">
        <f>'[1]2025年已发货'!I:I</f>
        <v>13835906370</v>
      </c>
      <c r="J4438" s="2" vm="1" t="e">
        <f>_xlfn._xlws.FILTER(辅助信息!D:D,辅助信息!G:G=G4438)</f>
        <v>#VALUE!</v>
      </c>
    </row>
    <row r="4439" spans="1:10">
      <c r="A4439" s="2" t="str">
        <f>'[1]2025年已发货'!A:A</f>
        <v>山东高速</v>
      </c>
      <c r="B4439" s="2" t="str">
        <f>'[1]2025年已发货'!B:B</f>
        <v>螺纹钢</v>
      </c>
      <c r="C4439" s="2" t="str">
        <f>'[1]2025年已发货'!C:C</f>
        <v>HRB400E Φ32×12米</v>
      </c>
      <c r="D4439" s="2" t="str">
        <f>'[1]2025年已发货'!D:D</f>
        <v>吨</v>
      </c>
      <c r="E4439" s="2">
        <f>'[1]2025年已发货'!E:E</f>
        <v>35</v>
      </c>
      <c r="F4439" s="4">
        <f>'[1]2025年已发货'!F:F</f>
        <v>45836</v>
      </c>
      <c r="G4439" s="2" t="str">
        <f>'[1]2025年已发货'!G:G</f>
        <v>（自永2标九局西南分公司钢筋棚）四川省自贡市骑龙镇大湾村</v>
      </c>
      <c r="H4439" s="2" t="str">
        <f>'[1]2025年已发货'!H:H</f>
        <v>高彦彬</v>
      </c>
      <c r="I4439" s="2">
        <f>'[1]2025年已发货'!I:I</f>
        <v>13835906370</v>
      </c>
      <c r="J4439" s="2" vm="1" t="e">
        <f>_xlfn._xlws.FILTER(辅助信息!D:D,辅助信息!G:G=G4439)</f>
        <v>#VALUE!</v>
      </c>
    </row>
    <row r="4440" spans="1:10">
      <c r="A4440" s="2" t="str">
        <f>'[1]2025年已发货'!A:A</f>
        <v>晋邦</v>
      </c>
      <c r="B4440" s="2" t="str">
        <f>'[1]2025年已发货'!B:B</f>
        <v>高线</v>
      </c>
      <c r="C4440" s="2" t="str">
        <f>'[1]2025年已发货'!C:C</f>
        <v>HPB300Φ8</v>
      </c>
      <c r="D4440" s="2" t="str">
        <f>'[1]2025年已发货'!D:D</f>
        <v>吨</v>
      </c>
      <c r="E4440" s="2">
        <f>'[1]2025年已发货'!E:E</f>
        <v>2.5</v>
      </c>
      <c r="F4440" s="4">
        <f>'[1]2025年已发货'!F:F</f>
        <v>45836</v>
      </c>
      <c r="G4440" s="2" t="str">
        <f>'[1]2025年已发货'!G:G</f>
        <v>（十九冶-江龙高速一分部）重庆市云阳县X886附近中国十九冶开云高速项目总包部西98米*黄岭隧道洞口</v>
      </c>
      <c r="H4440" s="2" t="str">
        <f>'[1]2025年已发货'!H:H</f>
        <v>吴章红</v>
      </c>
      <c r="I4440" s="2">
        <f>'[1]2025年已发货'!I:I</f>
        <v>18628165772</v>
      </c>
      <c r="J4440" s="2" vm="1" t="e">
        <f>_xlfn._xlws.FILTER(辅助信息!D:D,辅助信息!G:G=G4440)</f>
        <v>#VALUE!</v>
      </c>
    </row>
    <row r="4441" spans="1:10">
      <c r="A4441" s="2" t="str">
        <f>'[1]2025年已发货'!A:A</f>
        <v>晋邦</v>
      </c>
      <c r="B4441" s="2" t="str">
        <f>'[1]2025年已发货'!B:B</f>
        <v>螺纹钢</v>
      </c>
      <c r="C4441" s="2" t="str">
        <f>'[1]2025年已发货'!C:C</f>
        <v>HRB400E Φ14 9m</v>
      </c>
      <c r="D4441" s="2" t="str">
        <f>'[1]2025年已发货'!D:D</f>
        <v>吨</v>
      </c>
      <c r="E4441" s="2">
        <f>'[1]2025年已发货'!E:E</f>
        <v>12</v>
      </c>
      <c r="F4441" s="4">
        <f>'[1]2025年已发货'!F:F</f>
        <v>45836</v>
      </c>
      <c r="G4441" s="2" t="str">
        <f>'[1]2025年已发货'!G:G</f>
        <v>（十九冶-江龙高速一分部）重庆市云阳县X886附近中国十九冶开云高速项目总包部西98米*黄岭隧道洞口</v>
      </c>
      <c r="H4441" s="2" t="str">
        <f>'[1]2025年已发货'!H:H</f>
        <v>吴章红</v>
      </c>
      <c r="I4441" s="2">
        <f>'[1]2025年已发货'!I:I</f>
        <v>18628165772</v>
      </c>
      <c r="J4441" s="2" vm="1" t="e">
        <f>_xlfn._xlws.FILTER(辅助信息!D:D,辅助信息!G:G=G4441)</f>
        <v>#VALUE!</v>
      </c>
    </row>
    <row r="4442" spans="1:10">
      <c r="A4442" s="2" t="str">
        <f>'[1]2025年已发货'!A:A</f>
        <v>晋邦</v>
      </c>
      <c r="B4442" s="2" t="str">
        <f>'[1]2025年已发货'!B:B</f>
        <v>螺纹钢</v>
      </c>
      <c r="C4442" s="2" t="str">
        <f>'[1]2025年已发货'!C:C</f>
        <v>HRB400E Φ22 9m</v>
      </c>
      <c r="D4442" s="2" t="str">
        <f>'[1]2025年已发货'!D:D</f>
        <v>吨</v>
      </c>
      <c r="E4442" s="2">
        <f>'[1]2025年已发货'!E:E</f>
        <v>20</v>
      </c>
      <c r="F4442" s="4">
        <f>'[1]2025年已发货'!F:F</f>
        <v>45836</v>
      </c>
      <c r="G4442" s="2" t="str">
        <f>'[1]2025年已发货'!G:G</f>
        <v>（十九冶-江龙高速一分部）重庆市云阳县X886附近中国十九冶开云高速项目总包部西98米*黄岭隧道洞口</v>
      </c>
      <c r="H4442" s="2" t="str">
        <f>'[1]2025年已发货'!H:H</f>
        <v>吴章红</v>
      </c>
      <c r="I4442" s="2">
        <f>'[1]2025年已发货'!I:I</f>
        <v>18628165772</v>
      </c>
      <c r="J4442" s="2" vm="1" t="e">
        <f>_xlfn._xlws.FILTER(辅助信息!D:D,辅助信息!G:G=G4442)</f>
        <v>#VALUE!</v>
      </c>
    </row>
    <row r="4443" spans="1:10">
      <c r="A4443" s="2" t="str">
        <f>'[1]2025年已发货'!A:A</f>
        <v>泸钢</v>
      </c>
      <c r="B4443" s="2" t="str">
        <f>'[1]2025年已发货'!B:B</f>
        <v>高线</v>
      </c>
      <c r="C4443" s="2" t="str">
        <f>'[1]2025年已发货'!C:C</f>
        <v>HPB300 Φ8</v>
      </c>
      <c r="D4443" s="2" t="str">
        <f>'[1]2025年已发货'!D:D</f>
        <v>吨</v>
      </c>
      <c r="E4443" s="2">
        <f>'[1]2025年已发货'!E:E</f>
        <v>32</v>
      </c>
      <c r="F4443" s="4">
        <f>'[1]2025年已发货'!F:F</f>
        <v>45836</v>
      </c>
      <c r="G4443" s="2" t="str">
        <f>'[1]2025年已发货'!G:G</f>
        <v>(宜宾兴港三江新区长江工业园保障性租赁住房建设项目-边坡支护)四川省宜宾市翠屏区永善路南段宜宾市三江新区长江工业园区</v>
      </c>
      <c r="H4443" s="2" t="str">
        <f>'[1]2025年已发货'!H:H</f>
        <v>查工</v>
      </c>
      <c r="I4443" s="2">
        <f>'[1]2025年已发货'!I:I</f>
        <v>13118007501</v>
      </c>
      <c r="J4443" s="2" vm="1" t="e">
        <f>_xlfn._xlws.FILTER(辅助信息!D:D,辅助信息!G:G=G4443)</f>
        <v>#VALUE!</v>
      </c>
    </row>
    <row r="4444" spans="1:10">
      <c r="A4444" s="2" t="str">
        <f>'[1]2025年已发货'!A:A</f>
        <v>泸钢</v>
      </c>
      <c r="B4444" s="2" t="str">
        <f>'[1]2025年已发货'!B:B</f>
        <v>盘螺</v>
      </c>
      <c r="C4444" s="2" t="str">
        <f>'[1]2025年已发货'!C:C</f>
        <v>HRB400E Φ10</v>
      </c>
      <c r="D4444" s="2" t="str">
        <f>'[1]2025年已发货'!D:D</f>
        <v>吨</v>
      </c>
      <c r="E4444" s="2">
        <f>'[1]2025年已发货'!E:E</f>
        <v>5</v>
      </c>
      <c r="F4444" s="4">
        <f>'[1]2025年已发货'!F:F</f>
        <v>45836</v>
      </c>
      <c r="G4444" s="2" t="str">
        <f>'[1]2025年已发货'!G:G</f>
        <v>(宜宾兴港三江新区长江工业园保障性租赁住房建设项目-2标)四川省宜宾市翠屏区永善路南段宜宾市三江新区长江工业园区</v>
      </c>
      <c r="H4444" s="2" t="str">
        <f>'[1]2025年已发货'!H:H</f>
        <v>查工</v>
      </c>
      <c r="I4444" s="2">
        <f>'[1]2025年已发货'!I:I</f>
        <v>13118007501</v>
      </c>
      <c r="J4444" s="2" t="str">
        <f>_xlfn._xlws.FILTER(辅助信息!D:D,辅助信息!G:G=G4444)</f>
        <v>宜宾兴港三江新区长江工业园建设项目</v>
      </c>
    </row>
    <row r="4445" spans="1:10">
      <c r="A4445" s="2" t="str">
        <f>'[1]2025年已发货'!A:A</f>
        <v>泸钢</v>
      </c>
      <c r="B4445" s="2" t="str">
        <f>'[1]2025年已发货'!B:B</f>
        <v>盘螺</v>
      </c>
      <c r="C4445" s="2" t="str">
        <f>'[1]2025年已发货'!C:C</f>
        <v>HRB400E Φ12</v>
      </c>
      <c r="D4445" s="2" t="str">
        <f>'[1]2025年已发货'!D:D</f>
        <v>吨</v>
      </c>
      <c r="E4445" s="2">
        <f>'[1]2025年已发货'!E:E</f>
        <v>30</v>
      </c>
      <c r="F4445" s="4">
        <f>'[1]2025年已发货'!F:F</f>
        <v>45836</v>
      </c>
      <c r="G4445" s="2" t="str">
        <f>'[1]2025年已发货'!G:G</f>
        <v>(宜宾兴港三江新区长江工业园保障性租赁住房建设项目-2标)四川省宜宾市翠屏区永善路南段宜宾市三江新区长江工业园区</v>
      </c>
      <c r="H4445" s="2" t="str">
        <f>'[1]2025年已发货'!H:H</f>
        <v>查工</v>
      </c>
      <c r="I4445" s="2">
        <f>'[1]2025年已发货'!I:I</f>
        <v>13118007501</v>
      </c>
      <c r="J4445" s="2" t="str">
        <f>_xlfn._xlws.FILTER(辅助信息!D:D,辅助信息!G:G=G4445)</f>
        <v>宜宾兴港三江新区长江工业园建设项目</v>
      </c>
    </row>
    <row r="4446" spans="1:10">
      <c r="A4446" s="2" t="str">
        <f>'[1]2025年已发货'!A:A</f>
        <v>德胜</v>
      </c>
      <c r="B4446" s="2" t="str">
        <f>'[1]2025年已发货'!B:B</f>
        <v>螺纹钢</v>
      </c>
      <c r="C4446" s="2" t="str">
        <f>'[1]2025年已发货'!C:C</f>
        <v>HRB400E Φ14 9m</v>
      </c>
      <c r="D4446" s="2" t="str">
        <f>'[1]2025年已发货'!D:D</f>
        <v>吨</v>
      </c>
      <c r="E4446" s="2">
        <f>'[1]2025年已发货'!E:E</f>
        <v>3</v>
      </c>
      <c r="F4446" s="4">
        <f>'[1]2025年已发货'!F:F</f>
        <v>45836</v>
      </c>
      <c r="G4446" s="2" t="str">
        <f>'[1]2025年已发货'!G:G</f>
        <v>(宜宾兴港三江新区长江工业园保障性租赁住房建设项目-2标)四川省宜宾市翠屏区永善路南段宜宾市三江新区长江工业园区</v>
      </c>
      <c r="H4446" s="2" t="str">
        <f>'[1]2025年已发货'!H:H</f>
        <v>查工</v>
      </c>
      <c r="I4446" s="2">
        <f>'[1]2025年已发货'!I:I</f>
        <v>13118007501</v>
      </c>
      <c r="J4446" s="2" t="str">
        <f>_xlfn._xlws.FILTER(辅助信息!D:D,辅助信息!G:G=G4446)</f>
        <v>宜宾兴港三江新区长江工业园建设项目</v>
      </c>
    </row>
    <row r="4447" spans="1:10">
      <c r="A4447" s="2" t="str">
        <f>'[1]2025年已发货'!A:A</f>
        <v>德胜</v>
      </c>
      <c r="B4447" s="2" t="str">
        <f>'[1]2025年已发货'!B:B</f>
        <v>螺纹钢</v>
      </c>
      <c r="C4447" s="2" t="str">
        <f>'[1]2025年已发货'!C:C</f>
        <v>HRB400E Φ16 9m</v>
      </c>
      <c r="D4447" s="2" t="str">
        <f>'[1]2025年已发货'!D:D</f>
        <v>吨</v>
      </c>
      <c r="E4447" s="2">
        <f>'[1]2025年已发货'!E:E</f>
        <v>3</v>
      </c>
      <c r="F4447" s="4">
        <f>'[1]2025年已发货'!F:F</f>
        <v>45836</v>
      </c>
      <c r="G4447" s="2" t="str">
        <f>'[1]2025年已发货'!G:G</f>
        <v>(宜宾兴港三江新区长江工业园保障性租赁住房建设项目-2标)四川省宜宾市翠屏区永善路南段宜宾市三江新区长江工业园区</v>
      </c>
      <c r="H4447" s="2" t="str">
        <f>'[1]2025年已发货'!H:H</f>
        <v>查工</v>
      </c>
      <c r="I4447" s="2">
        <f>'[1]2025年已发货'!I:I</f>
        <v>13118007501</v>
      </c>
      <c r="J4447" s="2" t="str">
        <f>_xlfn._xlws.FILTER(辅助信息!D:D,辅助信息!G:G=G4447)</f>
        <v>宜宾兴港三江新区长江工业园建设项目</v>
      </c>
    </row>
    <row r="4448" spans="1:10">
      <c r="A4448" s="2" t="str">
        <f>'[1]2025年已发货'!A:A</f>
        <v>德胜</v>
      </c>
      <c r="B4448" s="2" t="str">
        <f>'[1]2025年已发货'!B:B</f>
        <v>螺纹钢</v>
      </c>
      <c r="C4448" s="2" t="str">
        <f>'[1]2025年已发货'!C:C</f>
        <v>HRB400E Φ18 9m</v>
      </c>
      <c r="D4448" s="2" t="str">
        <f>'[1]2025年已发货'!D:D</f>
        <v>吨</v>
      </c>
      <c r="E4448" s="2">
        <f>'[1]2025年已发货'!E:E</f>
        <v>30</v>
      </c>
      <c r="F4448" s="4">
        <f>'[1]2025年已发货'!F:F</f>
        <v>45836</v>
      </c>
      <c r="G4448" s="2" t="str">
        <f>'[1]2025年已发货'!G:G</f>
        <v>(宜宾兴港三江新区长江工业园保障性租赁住房建设项目-2标)四川省宜宾市翠屏区永善路南段宜宾市三江新区长江工业园区</v>
      </c>
      <c r="H4448" s="2" t="str">
        <f>'[1]2025年已发货'!H:H</f>
        <v>查工</v>
      </c>
      <c r="I4448" s="2">
        <f>'[1]2025年已发货'!I:I</f>
        <v>13118007501</v>
      </c>
      <c r="J4448" s="2" t="str">
        <f>_xlfn._xlws.FILTER(辅助信息!D:D,辅助信息!G:G=G4448)</f>
        <v>宜宾兴港三江新区长江工业园建设项目</v>
      </c>
    </row>
    <row r="4449" spans="1:10">
      <c r="A4449" s="2" t="str">
        <f>'[1]2025年已发货'!A:A</f>
        <v>晋邦</v>
      </c>
      <c r="B4449" s="2" t="str">
        <f>'[1]2025年已发货'!B:B</f>
        <v>螺纹钢</v>
      </c>
      <c r="C4449" s="2" t="str">
        <f>'[1]2025年已发货'!C:C</f>
        <v>HRB400E Φ25 9m</v>
      </c>
      <c r="D4449" s="2" t="str">
        <f>'[1]2025年已发货'!D:D</f>
        <v>吨</v>
      </c>
      <c r="E4449" s="2">
        <f>'[1]2025年已发货'!E:E</f>
        <v>35</v>
      </c>
      <c r="F4449" s="4">
        <f>'[1]2025年已发货'!F:F</f>
        <v>45837</v>
      </c>
      <c r="G4449" s="2" t="str">
        <f>'[1]2025年已发货'!G:G</f>
        <v>（十九冶-江龙高速一分部）重庆市云阳县X886附近中国十九冶开云高速项目总包部西98米*黄岭隧道洞口</v>
      </c>
      <c r="H4449" s="2" t="str">
        <f>'[1]2025年已发货'!H:H</f>
        <v>吴章红</v>
      </c>
      <c r="I4449" s="2">
        <f>'[1]2025年已发货'!I:I</f>
        <v>18628165772</v>
      </c>
      <c r="J4449" s="2" vm="1" t="e">
        <f>_xlfn._xlws.FILTER(辅助信息!D:D,辅助信息!G:G=G4449)</f>
        <v>#VALUE!</v>
      </c>
    </row>
    <row r="4450" spans="1:10">
      <c r="A4450" s="2" t="str">
        <f>'[1]2025年已发货'!A:A</f>
        <v>达钢</v>
      </c>
      <c r="B4450" s="2" t="str">
        <f>'[1]2025年已发货'!B:B</f>
        <v>盘螺</v>
      </c>
      <c r="C4450" s="2" t="str">
        <f>'[1]2025年已发货'!C:C</f>
        <v>HRB400E Φ6</v>
      </c>
      <c r="D4450" s="2" t="str">
        <f>'[1]2025年已发货'!D:D</f>
        <v>吨</v>
      </c>
      <c r="E4450" s="2">
        <f>'[1]2025年已发货'!E:E</f>
        <v>9</v>
      </c>
      <c r="F4450" s="4">
        <f>'[1]2025年已发货'!F:F</f>
        <v>45837</v>
      </c>
      <c r="G4450" s="2" t="str">
        <f>'[1]2025年已发货'!G:G</f>
        <v>（商投建工达州中医药科技园-4工区-11号楼）达州市通川区达州中医药职业学院犀牛大道北段</v>
      </c>
      <c r="H4450" s="2" t="str">
        <f>'[1]2025年已发货'!H:H</f>
        <v>张扬</v>
      </c>
      <c r="I4450" s="2">
        <f>'[1]2025年已发货'!I:I</f>
        <v>18381904567</v>
      </c>
      <c r="J4450" s="2" t="str">
        <f>_xlfn._xlws.FILTER(辅助信息!D:D,辅助信息!G:G=G4450)</f>
        <v>商投建工达州中医药科技园</v>
      </c>
    </row>
    <row r="4451" spans="1:10">
      <c r="A4451" s="2" t="str">
        <f>'[1]2025年已发货'!A:A</f>
        <v>达钢</v>
      </c>
      <c r="B4451" s="2" t="str">
        <f>'[1]2025年已发货'!B:B</f>
        <v>盘螺</v>
      </c>
      <c r="C4451" s="2" t="str">
        <f>'[1]2025年已发货'!C:C</f>
        <v>HRB400E Φ8</v>
      </c>
      <c r="D4451" s="2" t="str">
        <f>'[1]2025年已发货'!D:D</f>
        <v>吨</v>
      </c>
      <c r="E4451" s="2">
        <f>'[1]2025年已发货'!E:E</f>
        <v>60</v>
      </c>
      <c r="F4451" s="4">
        <f>'[1]2025年已发货'!F:F</f>
        <v>45837</v>
      </c>
      <c r="G4451" s="2" t="str">
        <f>'[1]2025年已发货'!G:G</f>
        <v>（商投建工达州中医药科技园-4工区-11号楼）达州市通川区达州中医药职业学院犀牛大道北段</v>
      </c>
      <c r="H4451" s="2" t="str">
        <f>'[1]2025年已发货'!H:H</f>
        <v>张扬</v>
      </c>
      <c r="I4451" s="2">
        <f>'[1]2025年已发货'!I:I</f>
        <v>18381904567</v>
      </c>
      <c r="J4451" s="2" t="str">
        <f>_xlfn._xlws.FILTER(辅助信息!D:D,辅助信息!G:G=G4451)</f>
        <v>商投建工达州中医药科技园</v>
      </c>
    </row>
    <row r="4452" spans="1:10">
      <c r="A4452" s="2" t="str">
        <f>'[1]2025年已发货'!A:A</f>
        <v>达钢</v>
      </c>
      <c r="B4452" s="2" t="str">
        <f>'[1]2025年已发货'!B:B</f>
        <v>盘螺</v>
      </c>
      <c r="C4452" s="2" t="str">
        <f>'[1]2025年已发货'!C:C</f>
        <v>HRB400E Φ10</v>
      </c>
      <c r="D4452" s="2" t="str">
        <f>'[1]2025年已发货'!D:D</f>
        <v>吨</v>
      </c>
      <c r="E4452" s="2">
        <f>'[1]2025年已发货'!E:E</f>
        <v>21</v>
      </c>
      <c r="F4452" s="4">
        <f>'[1]2025年已发货'!F:F</f>
        <v>45837</v>
      </c>
      <c r="G4452" s="2" t="str">
        <f>'[1]2025年已发货'!G:G</f>
        <v>（商投建工达州中医药科技园-4工区-11号楼）达州市通川区达州中医药职业学院犀牛大道北段</v>
      </c>
      <c r="H4452" s="2" t="str">
        <f>'[1]2025年已发货'!H:H</f>
        <v>张扬</v>
      </c>
      <c r="I4452" s="2">
        <f>'[1]2025年已发货'!I:I</f>
        <v>18381904567</v>
      </c>
      <c r="J4452" s="2" t="str">
        <f>_xlfn._xlws.FILTER(辅助信息!D:D,辅助信息!G:G=G4452)</f>
        <v>商投建工达州中医药科技园</v>
      </c>
    </row>
    <row r="4453" spans="1:10">
      <c r="A4453" s="2" t="str">
        <f>'[1]2025年已发货'!A:A</f>
        <v>达钢</v>
      </c>
      <c r="B4453" s="2" t="str">
        <f>'[1]2025年已发货'!B:B</f>
        <v>螺纹钢</v>
      </c>
      <c r="C4453" s="2" t="str">
        <f>'[1]2025年已发货'!C:C</f>
        <v>HRB400E Φ12 9m</v>
      </c>
      <c r="D4453" s="2" t="str">
        <f>'[1]2025年已发货'!D:D</f>
        <v>吨</v>
      </c>
      <c r="E4453" s="2">
        <f>'[1]2025年已发货'!E:E</f>
        <v>6</v>
      </c>
      <c r="F4453" s="4">
        <f>'[1]2025年已发货'!F:F</f>
        <v>45837</v>
      </c>
      <c r="G4453" s="2" t="str">
        <f>'[1]2025年已发货'!G:G</f>
        <v>（商投建工达州中医药科技园-4工区-11号楼）达州市通川区达州中医药职业学院犀牛大道北段</v>
      </c>
      <c r="H4453" s="2" t="str">
        <f>'[1]2025年已发货'!H:H</f>
        <v>张扬</v>
      </c>
      <c r="I4453" s="2">
        <f>'[1]2025年已发货'!I:I</f>
        <v>18381904567</v>
      </c>
      <c r="J4453" s="2" t="str">
        <f>_xlfn._xlws.FILTER(辅助信息!D:D,辅助信息!G:G=G4453)</f>
        <v>商投建工达州中医药科技园</v>
      </c>
    </row>
    <row r="4454" spans="1:10">
      <c r="A4454" s="2" t="str">
        <f>'[1]2025年已发货'!A:A</f>
        <v>达钢</v>
      </c>
      <c r="B4454" s="2" t="str">
        <f>'[1]2025年已发货'!B:B</f>
        <v>螺纹钢</v>
      </c>
      <c r="C4454" s="2" t="str">
        <f>'[1]2025年已发货'!C:C</f>
        <v>HRB500E Φ12</v>
      </c>
      <c r="D4454" s="2" t="str">
        <f>'[1]2025年已发货'!D:D</f>
        <v>吨</v>
      </c>
      <c r="E4454" s="2">
        <f>'[1]2025年已发货'!E:E</f>
        <v>3</v>
      </c>
      <c r="F4454" s="4">
        <f>'[1]2025年已发货'!F:F</f>
        <v>45837</v>
      </c>
      <c r="G4454" s="2" t="str">
        <f>'[1]2025年已发货'!G:G</f>
        <v>（商投建工达州中医药科技园-4工区-11号楼）达州市通川区达州中医药职业学院犀牛大道北段</v>
      </c>
      <c r="H4454" s="2" t="str">
        <f>'[1]2025年已发货'!H:H</f>
        <v>张扬</v>
      </c>
      <c r="I4454" s="2">
        <f>'[1]2025年已发货'!I:I</f>
        <v>18381904567</v>
      </c>
      <c r="J4454" s="2" t="str">
        <f>_xlfn._xlws.FILTER(辅助信息!D:D,辅助信息!G:G=G4454)</f>
        <v>商投建工达州中医药科技园</v>
      </c>
    </row>
    <row r="4455" spans="1:10">
      <c r="A4455" s="2" t="str">
        <f>'[1]2025年已发货'!A:A</f>
        <v>达钢</v>
      </c>
      <c r="B4455" s="2" t="str">
        <f>'[1]2025年已发货'!B:B</f>
        <v>螺纹钢</v>
      </c>
      <c r="C4455" s="2" t="str">
        <f>'[1]2025年已发货'!C:C</f>
        <v>HRB500E Φ14</v>
      </c>
      <c r="D4455" s="2" t="str">
        <f>'[1]2025年已发货'!D:D</f>
        <v>吨</v>
      </c>
      <c r="E4455" s="2">
        <f>'[1]2025年已发货'!E:E</f>
        <v>3</v>
      </c>
      <c r="F4455" s="4">
        <f>'[1]2025年已发货'!F:F</f>
        <v>45837</v>
      </c>
      <c r="G4455" s="2" t="str">
        <f>'[1]2025年已发货'!G:G</f>
        <v>（商投建工达州中医药科技园-4工区-11号楼）达州市通川区达州中医药职业学院犀牛大道北段</v>
      </c>
      <c r="H4455" s="2" t="str">
        <f>'[1]2025年已发货'!H:H</f>
        <v>张扬</v>
      </c>
      <c r="I4455" s="2">
        <f>'[1]2025年已发货'!I:I</f>
        <v>18381904567</v>
      </c>
      <c r="J4455" s="2" t="str">
        <f>_xlfn._xlws.FILTER(辅助信息!D:D,辅助信息!G:G=G4455)</f>
        <v>商投建工达州中医药科技园</v>
      </c>
    </row>
    <row r="4456" spans="1:10">
      <c r="A4456" s="2" t="str">
        <f>'[1]2025年已发货'!A:A</f>
        <v>达钢</v>
      </c>
      <c r="B4456" s="2" t="str">
        <f>'[1]2025年已发货'!B:B</f>
        <v>螺纹钢</v>
      </c>
      <c r="C4456" s="2" t="str">
        <f>'[1]2025年已发货'!C:C</f>
        <v>HRB500E Φ16</v>
      </c>
      <c r="D4456" s="2" t="str">
        <f>'[1]2025年已发货'!D:D</f>
        <v>吨</v>
      </c>
      <c r="E4456" s="2">
        <f>'[1]2025年已发货'!E:E</f>
        <v>6</v>
      </c>
      <c r="F4456" s="4">
        <f>'[1]2025年已发货'!F:F</f>
        <v>45837</v>
      </c>
      <c r="G4456" s="2" t="str">
        <f>'[1]2025年已发货'!G:G</f>
        <v>（商投建工达州中医药科技园-4工区-11号楼）达州市通川区达州中医药职业学院犀牛大道北段</v>
      </c>
      <c r="H4456" s="2" t="str">
        <f>'[1]2025年已发货'!H:H</f>
        <v>张扬</v>
      </c>
      <c r="I4456" s="2">
        <f>'[1]2025年已发货'!I:I</f>
        <v>18381904567</v>
      </c>
      <c r="J4456" s="2" t="str">
        <f>_xlfn._xlws.FILTER(辅助信息!D:D,辅助信息!G:G=G4456)</f>
        <v>商投建工达州中医药科技园</v>
      </c>
    </row>
    <row r="4457" spans="1:10">
      <c r="A4457" s="2" t="str">
        <f>'[1]2025年已发货'!A:A</f>
        <v>达钢</v>
      </c>
      <c r="B4457" s="2" t="str">
        <f>'[1]2025年已发货'!B:B</f>
        <v>螺纹钢</v>
      </c>
      <c r="C4457" s="2" t="str">
        <f>'[1]2025年已发货'!C:C</f>
        <v>HRB500E Φ20</v>
      </c>
      <c r="D4457" s="2" t="str">
        <f>'[1]2025年已发货'!D:D</f>
        <v>吨</v>
      </c>
      <c r="E4457" s="2">
        <f>'[1]2025年已发货'!E:E</f>
        <v>12</v>
      </c>
      <c r="F4457" s="4">
        <f>'[1]2025年已发货'!F:F</f>
        <v>45837</v>
      </c>
      <c r="G4457" s="2" t="str">
        <f>'[1]2025年已发货'!G:G</f>
        <v>（商投建工达州中医药科技园-4工区-11号楼）达州市通川区达州中医药职业学院犀牛大道北段</v>
      </c>
      <c r="H4457" s="2" t="str">
        <f>'[1]2025年已发货'!H:H</f>
        <v>张扬</v>
      </c>
      <c r="I4457" s="2">
        <f>'[1]2025年已发货'!I:I</f>
        <v>18381904567</v>
      </c>
      <c r="J4457" s="2" t="str">
        <f>_xlfn._xlws.FILTER(辅助信息!D:D,辅助信息!G:G=G4457)</f>
        <v>商投建工达州中医药科技园</v>
      </c>
    </row>
    <row r="4458" spans="1:10">
      <c r="A4458" s="2" t="str">
        <f>'[1]2025年已发货'!A:A</f>
        <v>海南海控</v>
      </c>
      <c r="B4458" s="2" t="str">
        <f>'[1]2025年已发货'!B:B</f>
        <v>高线</v>
      </c>
      <c r="C4458" s="2" t="str">
        <f>'[1]2025年已发货'!C:C</f>
        <v>HPB300Ф8</v>
      </c>
      <c r="D4458" s="2" t="str">
        <f>'[1]2025年已发货'!D:D</f>
        <v>吨</v>
      </c>
      <c r="E4458" s="2">
        <f>'[1]2025年已发货'!E:E</f>
        <v>35</v>
      </c>
      <c r="F4458" s="4">
        <f>'[1]2025年已发货'!F:F</f>
        <v>45837</v>
      </c>
      <c r="G4458" s="2" t="str">
        <f>'[1]2025年已发货'!G:G</f>
        <v>（中铁一局四公司康新高速TJ1-1标雅加梗隧道）四川省甘孜州康定市雅加梗</v>
      </c>
      <c r="H4458" s="2" t="str">
        <f>'[1]2025年已发货'!H:H</f>
        <v>范国义</v>
      </c>
      <c r="I4458" s="2">
        <f>'[1]2025年已发货'!I:I</f>
        <v>15897676433</v>
      </c>
      <c r="J4458" s="2" vm="1" t="e">
        <f>_xlfn._xlws.FILTER(辅助信息!D:D,辅助信息!G:G=G4458)</f>
        <v>#VALUE!</v>
      </c>
    </row>
    <row r="4459" spans="1:10">
      <c r="A4459" s="2" t="str">
        <f>'[1]2025年已发货'!A:A</f>
        <v>德胜恒嘉</v>
      </c>
      <c r="B4459" s="2" t="str">
        <f>'[1]2025年已发货'!B:B</f>
        <v>螺纹钢</v>
      </c>
      <c r="C4459" s="2" t="str">
        <f>'[1]2025年已发货'!C:C</f>
        <v>HRB400EΦ32*9m</v>
      </c>
      <c r="D4459" s="2" t="str">
        <f>'[1]2025年已发货'!D:D</f>
        <v>吨</v>
      </c>
      <c r="E4459" s="2">
        <f>'[1]2025年已发货'!E:E</f>
        <v>35</v>
      </c>
      <c r="F4459" s="4">
        <f>'[1]2025年已发货'!F:F</f>
        <v>45838</v>
      </c>
      <c r="G4459" s="2" t="str">
        <f>'[1]2025年已发货'!G:G</f>
        <v>（中铁一局-大渡河项目）乐山市峨边县沙坪镇中铁一局钢筋加工厂（污水处理厂）</v>
      </c>
      <c r="H4459" s="2" t="str">
        <f>'[1]2025年已发货'!H:H</f>
        <v>冯雷</v>
      </c>
      <c r="I4459" s="2" t="str">
        <f>'[1]2025年已发货'!I:I</f>
        <v>18700069985</v>
      </c>
      <c r="J4459" s="2" vm="1" t="e">
        <f>_xlfn._xlws.FILTER(辅助信息!D:D,辅助信息!G:G=G4459)</f>
        <v>#VALUE!</v>
      </c>
    </row>
    <row r="4460" spans="1:10">
      <c r="A4460" s="2" t="str">
        <f>'[1]2025年已发货'!A:A</f>
        <v>德胜恒嘉</v>
      </c>
      <c r="B4460" s="2" t="str">
        <f>'[1]2025年已发货'!B:B</f>
        <v>螺纹钢</v>
      </c>
      <c r="C4460" s="2" t="str">
        <f>'[1]2025年已发货'!C:C</f>
        <v>HRB400EФ22*9m</v>
      </c>
      <c r="D4460" s="2" t="str">
        <f>'[1]2025年已发货'!D:D</f>
        <v>吨</v>
      </c>
      <c r="E4460" s="2">
        <f>'[1]2025年已发货'!E:E</f>
        <v>70</v>
      </c>
      <c r="F4460" s="4">
        <f>'[1]2025年已发货'!F:F</f>
        <v>45838</v>
      </c>
      <c r="G4460" s="2" t="str">
        <f>'[1]2025年已发货'!G:G</f>
        <v>（中铁一局四公司康新高速TJ1-1标贡不卡隧道）四川省甘孜州康定市折多塘村车管所旁</v>
      </c>
      <c r="H4460" s="2" t="str">
        <f>'[1]2025年已发货'!H:H</f>
        <v>李彰</v>
      </c>
      <c r="I4460" s="2">
        <f>'[1]2025年已发货'!I:I</f>
        <v>18523285235</v>
      </c>
      <c r="J4460" s="2" vm="1" t="e">
        <f>_xlfn._xlws.FILTER(辅助信息!D:D,辅助信息!G:G=G4460)</f>
        <v>#VALUE!</v>
      </c>
    </row>
    <row r="4461" spans="1:10">
      <c r="A4461" s="2" t="str">
        <f>'[1]2025年已发货'!A:A</f>
        <v>德胜恒嘉</v>
      </c>
      <c r="B4461" s="2" t="str">
        <f>'[1]2025年已发货'!B:B</f>
        <v>螺纹钢</v>
      </c>
      <c r="C4461" s="2" t="str">
        <f>'[1]2025年已发货'!C:C</f>
        <v>HRB400EФ12*9mm</v>
      </c>
      <c r="D4461" s="2" t="str">
        <f>'[1]2025年已发货'!D:D</f>
        <v>吨</v>
      </c>
      <c r="E4461" s="2">
        <f>'[1]2025年已发货'!E:E</f>
        <v>70</v>
      </c>
      <c r="F4461" s="4">
        <f>'[1]2025年已发货'!F:F</f>
        <v>45838</v>
      </c>
      <c r="G4461" s="2" t="str">
        <f>'[1]2025年已发货'!G:G</f>
        <v>（中铁六局呼和公司康新高速TJ4-2标）四川省甘孜藏族自治州康定市新都桥镇东俄罗三村中建八局搅拌站旁</v>
      </c>
      <c r="H4461" s="2" t="str">
        <f>'[1]2025年已发货'!H:H</f>
        <v>王龙</v>
      </c>
      <c r="I4461" s="2">
        <f>'[1]2025年已发货'!I:I</f>
        <v>18809490151</v>
      </c>
      <c r="J4461" s="2" vm="1" t="e">
        <f>_xlfn._xlws.FILTER(辅助信息!D:D,辅助信息!G:G=G4461)</f>
        <v>#VALUE!</v>
      </c>
    </row>
    <row r="4462" spans="1:10">
      <c r="A4462" s="2" t="str">
        <f>'[1]2025年已发货'!A:A</f>
        <v>德胜恒嘉</v>
      </c>
      <c r="B4462" s="2" t="str">
        <f>'[1]2025年已发货'!B:B</f>
        <v>螺纹钢</v>
      </c>
      <c r="C4462" s="2" t="str">
        <f>'[1]2025年已发货'!C:C</f>
        <v>HRB400EФ14*9mm</v>
      </c>
      <c r="D4462" s="2" t="str">
        <f>'[1]2025年已发货'!D:D</f>
        <v>吨</v>
      </c>
      <c r="E4462" s="2">
        <f>'[1]2025年已发货'!E:E</f>
        <v>70</v>
      </c>
      <c r="F4462" s="4">
        <f>'[1]2025年已发货'!F:F</f>
        <v>45838</v>
      </c>
      <c r="G4462" s="2" t="str">
        <f>'[1]2025年已发货'!G:G</f>
        <v>（中铁六局呼和公司康新高速TJ4-2标）四川省甘孜藏族自治州康定市新都桥镇东俄罗三村中建八局搅拌站旁</v>
      </c>
      <c r="H4462" s="2" t="str">
        <f>'[1]2025年已发货'!H:H</f>
        <v>王龙</v>
      </c>
      <c r="I4462" s="2">
        <f>'[1]2025年已发货'!I:I</f>
        <v>18809490151</v>
      </c>
      <c r="J4462" s="2" vm="1" t="e">
        <f>_xlfn._xlws.FILTER(辅助信息!D:D,辅助信息!G:G=G4462)</f>
        <v>#VALUE!</v>
      </c>
    </row>
    <row r="4463" spans="1:10">
      <c r="A4463" s="2" t="str">
        <f>'[1]2025年已发货'!A:A</f>
        <v>德胜恒嘉</v>
      </c>
      <c r="B4463" s="2" t="str">
        <f>'[1]2025年已发货'!B:B</f>
        <v>螺纹钢</v>
      </c>
      <c r="C4463" s="2" t="str">
        <f>'[1]2025年已发货'!C:C</f>
        <v>HRB400EФ18*9mm</v>
      </c>
      <c r="D4463" s="2" t="str">
        <f>'[1]2025年已发货'!D:D</f>
        <v>吨</v>
      </c>
      <c r="E4463" s="2">
        <f>'[1]2025年已发货'!E:E</f>
        <v>70</v>
      </c>
      <c r="F4463" s="4">
        <f>'[1]2025年已发货'!F:F</f>
        <v>45838</v>
      </c>
      <c r="G4463" s="2" t="str">
        <f>'[1]2025年已发货'!G:G</f>
        <v>（中铁六局呼和公司康新高速TJ4-2标）四川省甘孜藏族自治州康定市新都桥镇东俄罗三村中建八局搅拌站旁</v>
      </c>
      <c r="H4463" s="2" t="str">
        <f>'[1]2025年已发货'!H:H</f>
        <v>王龙</v>
      </c>
      <c r="I4463" s="2">
        <f>'[1]2025年已发货'!I:I</f>
        <v>18809490151</v>
      </c>
      <c r="J4463" s="2" vm="1" t="e">
        <f>_xlfn._xlws.FILTER(辅助信息!D:D,辅助信息!G:G=G4463)</f>
        <v>#VALUE!</v>
      </c>
    </row>
    <row r="4464" spans="1:10">
      <c r="A4464" s="2" t="str">
        <f>'[1]2025年已发货'!A:A</f>
        <v>晋邦</v>
      </c>
      <c r="B4464" s="2" t="str">
        <f>'[1]2025年已发货'!B:B</f>
        <v>螺纹钢</v>
      </c>
      <c r="C4464" s="2" t="str">
        <f>'[1]2025年已发货'!C:C</f>
        <v>HRB500E Φ18</v>
      </c>
      <c r="D4464" s="2" t="str">
        <f>'[1]2025年已发货'!D:D</f>
        <v>吨</v>
      </c>
      <c r="E4464" s="2">
        <f>'[1]2025年已发货'!E:E</f>
        <v>5</v>
      </c>
      <c r="F4464" s="4">
        <f>'[1]2025年已发货'!F:F</f>
        <v>45838</v>
      </c>
      <c r="G4464" s="2" t="str">
        <f>'[1]2025年已发货'!G:G</f>
        <v>（商投建工达州中医药科技园-4工区-11号楼）达州市通川区达州中医药职业学院犀牛大道北段</v>
      </c>
      <c r="H4464" s="2" t="str">
        <f>'[1]2025年已发货'!H:H</f>
        <v>张扬</v>
      </c>
      <c r="I4464" s="2">
        <f>'[1]2025年已发货'!I:I</f>
        <v>18381904567</v>
      </c>
      <c r="J4464" s="2" t="str">
        <f>_xlfn._xlws.FILTER(辅助信息!D:D,辅助信息!G:G=G4464)</f>
        <v>商投建工达州中医药科技园</v>
      </c>
    </row>
    <row r="4465" spans="1:10">
      <c r="A4465" s="2" t="str">
        <f>'[1]2025年已发货'!A:A</f>
        <v>晋邦</v>
      </c>
      <c r="B4465" s="2" t="str">
        <f>'[1]2025年已发货'!B:B</f>
        <v>螺纹钢</v>
      </c>
      <c r="C4465" s="2" t="str">
        <f>'[1]2025年已发货'!C:C</f>
        <v>HRB500E Φ22</v>
      </c>
      <c r="D4465" s="2" t="str">
        <f>'[1]2025年已发货'!D:D</f>
        <v>吨</v>
      </c>
      <c r="E4465" s="2">
        <f>'[1]2025年已发货'!E:E</f>
        <v>13</v>
      </c>
      <c r="F4465" s="4">
        <f>'[1]2025年已发货'!F:F</f>
        <v>45838</v>
      </c>
      <c r="G4465" s="2" t="str">
        <f>'[1]2025年已发货'!G:G</f>
        <v>（商投建工达州中医药科技园-4工区-11号楼）达州市通川区达州中医药职业学院犀牛大道北段</v>
      </c>
      <c r="H4465" s="2" t="str">
        <f>'[1]2025年已发货'!H:H</f>
        <v>张扬</v>
      </c>
      <c r="I4465" s="2">
        <f>'[1]2025年已发货'!I:I</f>
        <v>18381904567</v>
      </c>
      <c r="J4465" s="2" t="str">
        <f>_xlfn._xlws.FILTER(辅助信息!D:D,辅助信息!G:G=G4465)</f>
        <v>商投建工达州中医药科技园</v>
      </c>
    </row>
    <row r="4466" spans="1:10">
      <c r="A4466" s="2" t="str">
        <f>'[1]2025年已发货'!A:A</f>
        <v>晋邦</v>
      </c>
      <c r="B4466" s="2" t="str">
        <f>'[1]2025年已发货'!B:B</f>
        <v>螺纹钢</v>
      </c>
      <c r="C4466" s="2" t="str">
        <f>'[1]2025年已发货'!C:C</f>
        <v>HRB500E Φ25</v>
      </c>
      <c r="D4466" s="2" t="str">
        <f>'[1]2025年已发货'!D:D</f>
        <v>吨</v>
      </c>
      <c r="E4466" s="2">
        <f>'[1]2025年已发货'!E:E</f>
        <v>15</v>
      </c>
      <c r="F4466" s="4">
        <f>'[1]2025年已发货'!F:F</f>
        <v>45838</v>
      </c>
      <c r="G4466" s="2" t="str">
        <f>'[1]2025年已发货'!G:G</f>
        <v>（商投建工达州中医药科技园-4工区-11号楼）达州市通川区达州中医药职业学院犀牛大道北段</v>
      </c>
      <c r="H4466" s="2" t="str">
        <f>'[1]2025年已发货'!H:H</f>
        <v>张扬</v>
      </c>
      <c r="I4466" s="2">
        <f>'[1]2025年已发货'!I:I</f>
        <v>18381904567</v>
      </c>
      <c r="J4466" s="2" t="str">
        <f>_xlfn._xlws.FILTER(辅助信息!D:D,辅助信息!G:G=G4466)</f>
        <v>商投建工达州中医药科技园</v>
      </c>
    </row>
    <row r="4467" spans="1:10">
      <c r="A4467" s="2" t="str">
        <f>'[1]2025年已发货'!A:A</f>
        <v>达钢</v>
      </c>
      <c r="B4467" s="2" t="str">
        <f>'[1]2025年已发货'!B:B</f>
        <v>盘螺</v>
      </c>
      <c r="C4467" s="2" t="str">
        <f>'[1]2025年已发货'!C:C</f>
        <v>HRB400E Φ6</v>
      </c>
      <c r="D4467" s="2" t="str">
        <f>'[1]2025年已发货'!D:D</f>
        <v>吨</v>
      </c>
      <c r="E4467" s="2">
        <f>'[1]2025年已发货'!E:E</f>
        <v>2</v>
      </c>
      <c r="F4467" s="4">
        <f>'[1]2025年已发货'!F:F</f>
        <v>45838</v>
      </c>
      <c r="G4467" s="2" t="str">
        <f>'[1]2025年已发货'!G:G</f>
        <v>(中铁三局集团西渝高铁康渝段站房四标工程)重庆市九龙坡区华祥支路与华祥路交叉口重庆建工重庆西站TOD项目部</v>
      </c>
      <c r="H4467" s="2" t="str">
        <f>'[1]2025年已发货'!H:H</f>
        <v>卢庆江</v>
      </c>
      <c r="I4467" s="2">
        <f>'[1]2025年已发货'!I:I</f>
        <v>18883488177</v>
      </c>
      <c r="J4467" s="2" t="str">
        <f>_xlfn._xlws.FILTER(辅助信息!D:D,辅助信息!G:G=G4467)</f>
        <v>中铁三局集团西渝高铁康渝段站房四标工程</v>
      </c>
    </row>
    <row r="4468" spans="1:10">
      <c r="A4468" s="2" t="str">
        <f>'[1]2025年已发货'!A:A</f>
        <v>达钢</v>
      </c>
      <c r="B4468" s="2" t="str">
        <f>'[1]2025年已发货'!B:B</f>
        <v>盘螺</v>
      </c>
      <c r="C4468" s="2" t="str">
        <f>'[1]2025年已发货'!C:C</f>
        <v>HRB400E Φ10</v>
      </c>
      <c r="D4468" s="2" t="str">
        <f>'[1]2025年已发货'!D:D</f>
        <v>吨</v>
      </c>
      <c r="E4468" s="2">
        <f>'[1]2025年已发货'!E:E</f>
        <v>6</v>
      </c>
      <c r="F4468" s="4">
        <f>'[1]2025年已发货'!F:F</f>
        <v>45838</v>
      </c>
      <c r="G4468" s="2" t="str">
        <f>'[1]2025年已发货'!G:G</f>
        <v>(中铁三局集团西渝高铁康渝段站房四标工程)重庆市九龙坡区华祥支路与华祥路交叉口重庆建工重庆西站TOD项目部</v>
      </c>
      <c r="H4468" s="2" t="str">
        <f>'[1]2025年已发货'!H:H</f>
        <v>卢庆江</v>
      </c>
      <c r="I4468" s="2">
        <f>'[1]2025年已发货'!I:I</f>
        <v>18883488177</v>
      </c>
      <c r="J4468" s="2" t="str">
        <f>_xlfn._xlws.FILTER(辅助信息!D:D,辅助信息!G:G=G4468)</f>
        <v>中铁三局集团西渝高铁康渝段站房四标工程</v>
      </c>
    </row>
    <row r="4469" spans="1:10">
      <c r="A4469" s="2" t="str">
        <f>'[1]2025年已发货'!A:A</f>
        <v>达钢</v>
      </c>
      <c r="B4469" s="2" t="str">
        <f>'[1]2025年已发货'!B:B</f>
        <v>螺纹钢</v>
      </c>
      <c r="C4469" s="2" t="str">
        <f>'[1]2025年已发货'!C:C</f>
        <v>HRB400E Φ22 9m</v>
      </c>
      <c r="D4469" s="2" t="str">
        <f>'[1]2025年已发货'!D:D</f>
        <v>吨</v>
      </c>
      <c r="E4469" s="2">
        <f>'[1]2025年已发货'!E:E</f>
        <v>27</v>
      </c>
      <c r="F4469" s="4">
        <f>'[1]2025年已发货'!F:F</f>
        <v>45838</v>
      </c>
      <c r="G4469" s="2" t="str">
        <f>'[1]2025年已发货'!G:G</f>
        <v>(中铁三局集团西渝高铁康渝段站房四标工程)重庆市九龙坡区华祥支路与华祥路交叉口重庆建工重庆西站TOD项目部</v>
      </c>
      <c r="H4469" s="2" t="str">
        <f>'[1]2025年已发货'!H:H</f>
        <v>卢庆江</v>
      </c>
      <c r="I4469" s="2">
        <f>'[1]2025年已发货'!I:I</f>
        <v>18883488177</v>
      </c>
      <c r="J4469" s="2" t="str">
        <f>_xlfn._xlws.FILTER(辅助信息!D:D,辅助信息!G:G=G4469)</f>
        <v>中铁三局集团西渝高铁康渝段站房四标工程</v>
      </c>
    </row>
    <row r="4470" spans="1:10">
      <c r="A4470" s="2" t="str">
        <f>'[1]2025年已发货'!A:A</f>
        <v>晋邦</v>
      </c>
      <c r="B4470" s="2" t="str">
        <f>'[1]2025年已发货'!B:B</f>
        <v>高线</v>
      </c>
      <c r="C4470" s="2" t="str">
        <f>'[1]2025年已发货'!C:C</f>
        <v>HPB300Φ10</v>
      </c>
      <c r="D4470" s="2" t="str">
        <f>'[1]2025年已发货'!D:D</f>
        <v>吨</v>
      </c>
      <c r="E4470" s="2">
        <f>'[1]2025年已发货'!E:E</f>
        <v>8</v>
      </c>
      <c r="F4470" s="4">
        <f>'[1]2025年已发货'!F:F</f>
        <v>45838</v>
      </c>
      <c r="G4470" s="2" t="str">
        <f>'[1]2025年已发货'!G:G</f>
        <v>（十九冶-华电重庆奉节）重庆市奉节县康乐镇七星村</v>
      </c>
      <c r="H4470" s="2" t="str">
        <f>'[1]2025年已发货'!H:H</f>
        <v>岑甲乐</v>
      </c>
      <c r="I4470" s="2">
        <f>'[1]2025年已发货'!I:I</f>
        <v>17349037782</v>
      </c>
      <c r="J4470" s="2" vm="1" t="e">
        <f>_xlfn._xlws.FILTER(辅助信息!D:D,辅助信息!G:G=G4470)</f>
        <v>#VALUE!</v>
      </c>
    </row>
    <row r="4471" spans="1:10">
      <c r="A4471" s="2" t="str">
        <f>'[1]2025年已发货'!A:A</f>
        <v>晋邦</v>
      </c>
      <c r="B4471" s="2" t="str">
        <f>'[1]2025年已发货'!B:B</f>
        <v>螺纹钢</v>
      </c>
      <c r="C4471" s="2" t="str">
        <f>'[1]2025年已发货'!C:C</f>
        <v>HRB400E Φ16 9m</v>
      </c>
      <c r="D4471" s="2" t="str">
        <f>'[1]2025年已发货'!D:D</f>
        <v>吨</v>
      </c>
      <c r="E4471" s="2">
        <f>'[1]2025年已发货'!E:E</f>
        <v>6</v>
      </c>
      <c r="F4471" s="4">
        <f>'[1]2025年已发货'!F:F</f>
        <v>45838</v>
      </c>
      <c r="G4471" s="2" t="str">
        <f>'[1]2025年已发货'!G:G</f>
        <v>（十九冶-华电重庆奉节）重庆市奉节县康乐镇七星村</v>
      </c>
      <c r="H4471" s="2" t="str">
        <f>'[1]2025年已发货'!H:H</f>
        <v>岑甲乐</v>
      </c>
      <c r="I4471" s="2">
        <f>'[1]2025年已发货'!I:I</f>
        <v>17349037782</v>
      </c>
      <c r="J4471" s="2" vm="1" t="e">
        <f>_xlfn._xlws.FILTER(辅助信息!D:D,辅助信息!G:G=G4471)</f>
        <v>#VALUE!</v>
      </c>
    </row>
    <row r="4472" spans="1:10">
      <c r="A4472" s="2" t="str">
        <f>'[1]2025年已发货'!A:A</f>
        <v>晋邦</v>
      </c>
      <c r="B4472" s="2" t="str">
        <f>'[1]2025年已发货'!B:B</f>
        <v>螺纹钢</v>
      </c>
      <c r="C4472" s="2" t="str">
        <f>'[1]2025年已发货'!C:C</f>
        <v>HRB400E Φ18 9m</v>
      </c>
      <c r="D4472" s="2" t="str">
        <f>'[1]2025年已发货'!D:D</f>
        <v>吨</v>
      </c>
      <c r="E4472" s="2">
        <f>'[1]2025年已发货'!E:E</f>
        <v>15</v>
      </c>
      <c r="F4472" s="4">
        <f>'[1]2025年已发货'!F:F</f>
        <v>45838</v>
      </c>
      <c r="G4472" s="2" t="str">
        <f>'[1]2025年已发货'!G:G</f>
        <v>（十九冶-华电重庆奉节）重庆市奉节县康乐镇七星村</v>
      </c>
      <c r="H4472" s="2" t="str">
        <f>'[1]2025年已发货'!H:H</f>
        <v>岑甲乐</v>
      </c>
      <c r="I4472" s="2">
        <f>'[1]2025年已发货'!I:I</f>
        <v>17349037782</v>
      </c>
      <c r="J4472" s="2" vm="1" t="e">
        <f>_xlfn._xlws.FILTER(辅助信息!D:D,辅助信息!G:G=G4472)</f>
        <v>#VALUE!</v>
      </c>
    </row>
    <row r="4473" spans="1:10">
      <c r="A4473" s="2" t="str">
        <f>'[1]2025年已发货'!A:A</f>
        <v>晋邦</v>
      </c>
      <c r="B4473" s="2" t="str">
        <f>'[1]2025年已发货'!B:B</f>
        <v>螺纹钢</v>
      </c>
      <c r="C4473" s="2" t="str">
        <f>'[1]2025年已发货'!C:C</f>
        <v>HRB400E Φ22 9m</v>
      </c>
      <c r="D4473" s="2" t="str">
        <f>'[1]2025年已发货'!D:D</f>
        <v>吨</v>
      </c>
      <c r="E4473" s="2">
        <f>'[1]2025年已发货'!E:E</f>
        <v>4</v>
      </c>
      <c r="F4473" s="4">
        <f>'[1]2025年已发货'!F:F</f>
        <v>45838</v>
      </c>
      <c r="G4473" s="2" t="str">
        <f>'[1]2025年已发货'!G:G</f>
        <v>（十九冶-华电重庆奉节）重庆市奉节县康乐镇七星村</v>
      </c>
      <c r="H4473" s="2" t="str">
        <f>'[1]2025年已发货'!H:H</f>
        <v>岑甲乐</v>
      </c>
      <c r="I4473" s="2">
        <f>'[1]2025年已发货'!I:I</f>
        <v>17349037782</v>
      </c>
      <c r="J4473" s="2" vm="1" t="e">
        <f>_xlfn._xlws.FILTER(辅助信息!D:D,辅助信息!G:G=G4473)</f>
        <v>#VALUE!</v>
      </c>
    </row>
    <row r="4474" spans="1:10">
      <c r="A4474" s="2" t="str">
        <f>'[1]2025年已发货'!A:A</f>
        <v>晋邦</v>
      </c>
      <c r="B4474" s="2" t="str">
        <f>'[1]2025年已发货'!B:B</f>
        <v>螺纹钢</v>
      </c>
      <c r="C4474" s="2" t="str">
        <f>'[1]2025年已发货'!C:C</f>
        <v>HRB400E Φ12 9m</v>
      </c>
      <c r="D4474" s="2" t="str">
        <f>'[1]2025年已发货'!D:D</f>
        <v>吨</v>
      </c>
      <c r="E4474" s="2">
        <f>'[1]2025年已发货'!E:E</f>
        <v>35</v>
      </c>
      <c r="F4474" s="4">
        <f>'[1]2025年已发货'!F:F</f>
        <v>45838</v>
      </c>
      <c r="G4474" s="2" t="str">
        <f>'[1]2025年已发货'!G:G</f>
        <v>（十九冶-江龙高速二分部）重庆市云阳县S305附近*龙角梁场</v>
      </c>
      <c r="H4474" s="2" t="str">
        <f>'[1]2025年已发货'!H:H</f>
        <v>张鹏</v>
      </c>
      <c r="I4474" s="2">
        <f>'[1]2025年已发货'!I:I</f>
        <v>18223006448</v>
      </c>
      <c r="J4474" s="2" vm="1" t="e">
        <f>_xlfn._xlws.FILTER(辅助信息!D:D,辅助信息!G:G=G4474)</f>
        <v>#VALUE!</v>
      </c>
    </row>
    <row r="4475" spans="1:10">
      <c r="A4475" s="2" t="str">
        <f>'[1]2025年已发货'!A:A</f>
        <v>晋邦</v>
      </c>
      <c r="B4475" s="2" t="str">
        <f>'[1]2025年已发货'!B:B</f>
        <v>螺纹钢</v>
      </c>
      <c r="C4475" s="2" t="str">
        <f>'[1]2025年已发货'!C:C</f>
        <v>HRB400E Φ14 9m</v>
      </c>
      <c r="D4475" s="2" t="str">
        <f>'[1]2025年已发货'!D:D</f>
        <v>吨</v>
      </c>
      <c r="E4475" s="2">
        <f>'[1]2025年已发货'!E:E</f>
        <v>11</v>
      </c>
      <c r="F4475" s="4">
        <f>'[1]2025年已发货'!F:F</f>
        <v>45838</v>
      </c>
      <c r="G4475" s="2" t="str">
        <f>'[1]2025年已发货'!G:G</f>
        <v>（十九冶-江龙高速二分部）重庆市云阳县凤鸣镇平顶村*磨子坪隧道出口</v>
      </c>
      <c r="H4475" s="2" t="str">
        <f>'[1]2025年已发货'!H:H</f>
        <v>张鹏</v>
      </c>
      <c r="I4475" s="2">
        <f>'[1]2025年已发货'!I:I</f>
        <v>18223006448</v>
      </c>
      <c r="J4475" s="2" vm="1" t="e">
        <f>_xlfn._xlws.FILTER(辅助信息!D:D,辅助信息!G:G=G4475)</f>
        <v>#VALUE!</v>
      </c>
    </row>
    <row r="4476" spans="1:10">
      <c r="A4476" s="2" t="str">
        <f>'[1]2025年已发货'!A:A</f>
        <v>晋邦</v>
      </c>
      <c r="B4476" s="2" t="str">
        <f>'[1]2025年已发货'!B:B</f>
        <v>螺纹钢</v>
      </c>
      <c r="C4476" s="2" t="str">
        <f>'[1]2025年已发货'!C:C</f>
        <v>HRB400E Φ20 9m</v>
      </c>
      <c r="D4476" s="2" t="str">
        <f>'[1]2025年已发货'!D:D</f>
        <v>吨</v>
      </c>
      <c r="E4476" s="2">
        <f>'[1]2025年已发货'!E:E</f>
        <v>10</v>
      </c>
      <c r="F4476" s="4">
        <f>'[1]2025年已发货'!F:F</f>
        <v>45838</v>
      </c>
      <c r="G4476" s="2" t="str">
        <f>'[1]2025年已发货'!G:G</f>
        <v>（十九冶-江龙高速二分部）重庆市云阳县凤鸣镇平顶村*磨子坪隧道出口</v>
      </c>
      <c r="H4476" s="2" t="str">
        <f>'[1]2025年已发货'!H:H</f>
        <v>张鹏</v>
      </c>
      <c r="I4476" s="2">
        <f>'[1]2025年已发货'!I:I</f>
        <v>18223006448</v>
      </c>
      <c r="J4476" s="2" vm="1" t="e">
        <f>_xlfn._xlws.FILTER(辅助信息!D:D,辅助信息!G:G=G4476)</f>
        <v>#VALUE!</v>
      </c>
    </row>
    <row r="4477" spans="1:10">
      <c r="A4477" s="2" t="str">
        <f>'[1]2025年已发货'!A:A</f>
        <v>晋邦</v>
      </c>
      <c r="B4477" s="2" t="str">
        <f>'[1]2025年已发货'!B:B</f>
        <v>螺纹钢</v>
      </c>
      <c r="C4477" s="2" t="str">
        <f>'[1]2025年已发货'!C:C</f>
        <v>HRB400E Φ22 9m</v>
      </c>
      <c r="D4477" s="2" t="str">
        <f>'[1]2025年已发货'!D:D</f>
        <v>吨</v>
      </c>
      <c r="E4477" s="2">
        <f>'[1]2025年已发货'!E:E</f>
        <v>14</v>
      </c>
      <c r="F4477" s="4">
        <f>'[1]2025年已发货'!F:F</f>
        <v>45838</v>
      </c>
      <c r="G4477" s="2" t="str">
        <f>'[1]2025年已发货'!G:G</f>
        <v>（十九冶-江龙高速二分部）重庆市云阳县凤鸣镇平顶村*磨子坪隧道出口</v>
      </c>
      <c r="H4477" s="2" t="str">
        <f>'[1]2025年已发货'!H:H</f>
        <v>张鹏</v>
      </c>
      <c r="I4477" s="2">
        <f>'[1]2025年已发货'!I:I</f>
        <v>18223006448</v>
      </c>
      <c r="J4477" s="2" vm="1" t="e">
        <f>_xlfn._xlws.FILTER(辅助信息!D:D,辅助信息!G:G=G4477)</f>
        <v>#VALUE!</v>
      </c>
    </row>
    <row r="4478" spans="1:10">
      <c r="A4478" s="2" t="str">
        <f>'[1]2025年已发货'!A:A</f>
        <v>晋邦</v>
      </c>
      <c r="B4478" s="2" t="str">
        <f>'[1]2025年已发货'!B:B</f>
        <v>螺纹钢</v>
      </c>
      <c r="C4478" s="2" t="str">
        <f>'[1]2025年已发货'!C:C</f>
        <v>HRB400E Φ28 9m</v>
      </c>
      <c r="D4478" s="2" t="str">
        <f>'[1]2025年已发货'!D:D</f>
        <v>吨</v>
      </c>
      <c r="E4478" s="2">
        <f>'[1]2025年已发货'!E:E</f>
        <v>12</v>
      </c>
      <c r="F4478" s="4">
        <f>'[1]2025年已发货'!F:F</f>
        <v>45838</v>
      </c>
      <c r="G4478" s="2" t="str">
        <f>'[1]2025年已发货'!G:G</f>
        <v>（十九冶-江龙高速三分部）重庆市云阳县龙角镇*皮家营梁场</v>
      </c>
      <c r="H4478" s="2" t="str">
        <f>'[1]2025年已发货'!H:H</f>
        <v>任海军</v>
      </c>
      <c r="I4478" s="2">
        <f>'[1]2025年已发货'!I:I</f>
        <v>17725037830</v>
      </c>
      <c r="J4478" s="2" vm="1" t="e">
        <f>_xlfn._xlws.FILTER(辅助信息!D:D,辅助信息!G:G=G4478)</f>
        <v>#VALUE!</v>
      </c>
    </row>
    <row r="4479" spans="1:10">
      <c r="A4479" s="2" t="str">
        <f>'[1]2025年已发货'!A:A</f>
        <v>晋邦</v>
      </c>
      <c r="B4479" s="2" t="str">
        <f>'[1]2025年已发货'!B:B</f>
        <v>螺纹钢</v>
      </c>
      <c r="C4479" s="2" t="str">
        <f>'[1]2025年已发货'!C:C</f>
        <v>HRB400E Φ25 9m</v>
      </c>
      <c r="D4479" s="2" t="str">
        <f>'[1]2025年已发货'!D:D</f>
        <v>吨</v>
      </c>
      <c r="E4479" s="2">
        <f>'[1]2025年已发货'!E:E</f>
        <v>10.5</v>
      </c>
      <c r="F4479" s="4">
        <f>'[1]2025年已发货'!F:F</f>
        <v>45838</v>
      </c>
      <c r="G4479" s="2" t="str">
        <f>'[1]2025年已发货'!G:G</f>
        <v>（十九冶-江龙高速三分部）重庆市云阳县龙角镇*皮家营梁场</v>
      </c>
      <c r="H4479" s="2" t="str">
        <f>'[1]2025年已发货'!H:H</f>
        <v>任海军</v>
      </c>
      <c r="I4479" s="2">
        <f>'[1]2025年已发货'!I:I</f>
        <v>17725037830</v>
      </c>
      <c r="J4479" s="2" vm="1" t="e">
        <f>_xlfn._xlws.FILTER(辅助信息!D:D,辅助信息!G:G=G4479)</f>
        <v>#VALUE!</v>
      </c>
    </row>
    <row r="4480" spans="1:10">
      <c r="A4480" s="2" t="str">
        <f>'[1]2025年已发货'!A:A</f>
        <v>晋邦</v>
      </c>
      <c r="B4480" s="2" t="str">
        <f>'[1]2025年已发货'!B:B</f>
        <v>螺纹钢</v>
      </c>
      <c r="C4480" s="2" t="str">
        <f>'[1]2025年已发货'!C:C</f>
        <v>HRB400E Φ16 9m</v>
      </c>
      <c r="D4480" s="2" t="str">
        <f>'[1]2025年已发货'!D:D</f>
        <v>吨</v>
      </c>
      <c r="E4480" s="2">
        <f>'[1]2025年已发货'!E:E</f>
        <v>22.5</v>
      </c>
      <c r="F4480" s="4">
        <f>'[1]2025年已发货'!F:F</f>
        <v>45838</v>
      </c>
      <c r="G4480" s="2" t="str">
        <f>'[1]2025年已发货'!G:G</f>
        <v>（十九冶-江龙高速三分部）重庆市云阳县龙角镇*皮家营梁场</v>
      </c>
      <c r="H4480" s="2" t="str">
        <f>'[1]2025年已发货'!H:H</f>
        <v>任海军</v>
      </c>
      <c r="I4480" s="2">
        <f>'[1]2025年已发货'!I:I</f>
        <v>17725037830</v>
      </c>
      <c r="J4480" s="2" vm="1" t="e">
        <f>_xlfn._xlws.FILTER(辅助信息!D:D,辅助信息!G:G=G4480)</f>
        <v>#VALUE!</v>
      </c>
    </row>
    <row r="4481" spans="1:10">
      <c r="A4481" s="2" t="str">
        <f>'[1]2025年已发货'!A:A</f>
        <v>晋邦</v>
      </c>
      <c r="B4481" s="2" t="str">
        <f>'[1]2025年已发货'!B:B</f>
        <v>盘螺</v>
      </c>
      <c r="C4481" s="2" t="str">
        <f>'[1]2025年已发货'!C:C</f>
        <v>HRB400E Φ10</v>
      </c>
      <c r="D4481" s="2" t="str">
        <f>'[1]2025年已发货'!D:D</f>
        <v>吨</v>
      </c>
      <c r="E4481" s="2">
        <f>'[1]2025年已发货'!E:E</f>
        <v>15</v>
      </c>
      <c r="F4481" s="4">
        <f>'[1]2025年已发货'!F:F</f>
        <v>45838</v>
      </c>
      <c r="G4481" s="2" t="str">
        <f>'[1]2025年已发货'!G:G</f>
        <v>（十九冶-江龙高速三分部）重庆市云阳县蔈草镇杨家老屋*土公岭</v>
      </c>
      <c r="H4481" s="2" t="str">
        <f>'[1]2025年已发货'!H:H</f>
        <v>任海军</v>
      </c>
      <c r="I4481" s="2">
        <f>'[1]2025年已发货'!I:I</f>
        <v>17725037830</v>
      </c>
      <c r="J4481" s="2" vm="1" t="e">
        <f>_xlfn._xlws.FILTER(辅助信息!D:D,辅助信息!G:G=G4481)</f>
        <v>#VALUE!</v>
      </c>
    </row>
    <row r="4482" spans="1:10">
      <c r="A4482" s="2" t="str">
        <f>'[1]2025年已发货'!A:A</f>
        <v>晋邦</v>
      </c>
      <c r="B4482" s="2" t="str">
        <f>'[1]2025年已发货'!B:B</f>
        <v>高线</v>
      </c>
      <c r="C4482" s="2" t="str">
        <f>'[1]2025年已发货'!C:C</f>
        <v>HPB300Φ10</v>
      </c>
      <c r="D4482" s="2" t="str">
        <f>'[1]2025年已发货'!D:D</f>
        <v>吨</v>
      </c>
      <c r="E4482" s="2">
        <f>'[1]2025年已发货'!E:E</f>
        <v>10</v>
      </c>
      <c r="F4482" s="4">
        <f>'[1]2025年已发货'!F:F</f>
        <v>45838</v>
      </c>
      <c r="G4482" s="2" t="str">
        <f>'[1]2025年已发货'!G:G</f>
        <v>（十九冶-江龙高速三分部）重庆市云阳县蔈草镇杨家老屋*土公岭</v>
      </c>
      <c r="H4482" s="2" t="str">
        <f>'[1]2025年已发货'!H:H</f>
        <v>任海军</v>
      </c>
      <c r="I4482" s="2">
        <f>'[1]2025年已发货'!I:I</f>
        <v>17725037830</v>
      </c>
      <c r="J4482" s="2" vm="1" t="e">
        <f>_xlfn._xlws.FILTER(辅助信息!D:D,辅助信息!G:G=G4482)</f>
        <v>#VALUE!</v>
      </c>
    </row>
    <row r="4483" spans="1:10">
      <c r="A4483" s="2" t="str">
        <f>'[1]2025年已发货'!A:A</f>
        <v>泸钢</v>
      </c>
      <c r="B4483" s="2" t="str">
        <f>'[1]2025年已发货'!B:B</f>
        <v>盘螺</v>
      </c>
      <c r="C4483" s="2" t="str">
        <f>'[1]2025年已发货'!C:C</f>
        <v>HRB400E Φ8</v>
      </c>
      <c r="D4483" s="2" t="str">
        <f>'[1]2025年已发货'!D:D</f>
        <v>吨</v>
      </c>
      <c r="E4483" s="2">
        <f>'[1]2025年已发货'!E:E</f>
        <v>6</v>
      </c>
      <c r="F4483" s="4">
        <f>'[1]2025年已发货'!F:F</f>
        <v>45838</v>
      </c>
      <c r="G4483" s="2" t="str">
        <f>'[1]2025年已发货'!G:G</f>
        <v>(中铁三局集团西渝高铁康渝段站房四标工程)重庆市九龙坡区华祥支路与华祥路交叉口重庆建工重庆西站TOD项目部</v>
      </c>
      <c r="H4483" s="2" t="str">
        <f>'[1]2025年已发货'!H:H</f>
        <v>卢庆江</v>
      </c>
      <c r="I4483" s="2">
        <f>'[1]2025年已发货'!I:I</f>
        <v>18883488177</v>
      </c>
      <c r="J4483" s="2" t="str">
        <f>_xlfn._xlws.FILTER(辅助信息!D:D,辅助信息!G:G=G4483)</f>
        <v>中铁三局集团西渝高铁康渝段站房四标工程</v>
      </c>
    </row>
    <row r="4484" spans="1:10">
      <c r="A4484" s="2" t="str">
        <f>'[1]2025年已发货'!A:A</f>
        <v>泸钢</v>
      </c>
      <c r="B4484" s="2" t="str">
        <f>'[1]2025年已发货'!B:B</f>
        <v>盘螺</v>
      </c>
      <c r="C4484" s="2" t="str">
        <f>'[1]2025年已发货'!C:C</f>
        <v>HRB400E Φ12</v>
      </c>
      <c r="D4484" s="2" t="str">
        <f>'[1]2025年已发货'!D:D</f>
        <v>吨</v>
      </c>
      <c r="E4484" s="2">
        <f>'[1]2025年已发货'!E:E</f>
        <v>19</v>
      </c>
      <c r="F4484" s="4">
        <f>'[1]2025年已发货'!F:F</f>
        <v>45838</v>
      </c>
      <c r="G4484" s="2" t="str">
        <f>'[1]2025年已发货'!G:G</f>
        <v>(中铁三局集团西渝高铁康渝段站房四标工程)重庆市九龙坡区华祥支路与华祥路交叉口重庆建工重庆西站TOD项目部</v>
      </c>
      <c r="H4484" s="2" t="str">
        <f>'[1]2025年已发货'!H:H</f>
        <v>卢庆江</v>
      </c>
      <c r="I4484" s="2">
        <f>'[1]2025年已发货'!I:I</f>
        <v>18883488177</v>
      </c>
      <c r="J4484" s="2" t="str">
        <f>_xlfn._xlws.FILTER(辅助信息!D:D,辅助信息!G:G=G4484)</f>
        <v>中铁三局集团西渝高铁康渝段站房四标工程</v>
      </c>
    </row>
    <row r="4485" spans="1:10">
      <c r="A4485" s="2" t="str">
        <f>'[1]2025年已发货'!A:A</f>
        <v>泸钢</v>
      </c>
      <c r="B4485" s="2" t="str">
        <f>'[1]2025年已发货'!B:B</f>
        <v>螺纹钢</v>
      </c>
      <c r="C4485" s="2" t="str">
        <f>'[1]2025年已发货'!C:C</f>
        <v>HRB400E Φ14 9m</v>
      </c>
      <c r="D4485" s="2" t="str">
        <f>'[1]2025年已发货'!D:D</f>
        <v>吨</v>
      </c>
      <c r="E4485" s="2">
        <f>'[1]2025年已发货'!E:E</f>
        <v>8</v>
      </c>
      <c r="F4485" s="4">
        <f>'[1]2025年已发货'!F:F</f>
        <v>45838</v>
      </c>
      <c r="G4485" s="2" t="str">
        <f>'[1]2025年已发货'!G:G</f>
        <v>(中铁三局集团西渝高铁康渝段站房四标工程)重庆市九龙坡区华祥支路与华祥路交叉口重庆建工重庆西站TOD项目部</v>
      </c>
      <c r="H4485" s="2" t="str">
        <f>'[1]2025年已发货'!H:H</f>
        <v>卢庆江</v>
      </c>
      <c r="I4485" s="2">
        <f>'[1]2025年已发货'!I:I</f>
        <v>18883488177</v>
      </c>
      <c r="J4485" s="2" t="str">
        <f>_xlfn._xlws.FILTER(辅助信息!D:D,辅助信息!G:G=G4485)</f>
        <v>中铁三局集团西渝高铁康渝段站房四标工程</v>
      </c>
    </row>
    <row r="4486" spans="1:10">
      <c r="A4486" s="2" t="str">
        <f>'[1]2025年已发货'!A:A</f>
        <v>泸钢</v>
      </c>
      <c r="B4486" s="2" t="str">
        <f>'[1]2025年已发货'!B:B</f>
        <v>螺纹钢</v>
      </c>
      <c r="C4486" s="2" t="str">
        <f>'[1]2025年已发货'!C:C</f>
        <v>HRB400E Φ16 9m</v>
      </c>
      <c r="D4486" s="2" t="str">
        <f>'[1]2025年已发货'!D:D</f>
        <v>吨</v>
      </c>
      <c r="E4486" s="2">
        <f>'[1]2025年已发货'!E:E</f>
        <v>4</v>
      </c>
      <c r="F4486" s="4">
        <f>'[1]2025年已发货'!F:F</f>
        <v>45838</v>
      </c>
      <c r="G4486" s="2" t="str">
        <f>'[1]2025年已发货'!G:G</f>
        <v>(中铁三局集团西渝高铁康渝段站房四标工程)重庆市九龙坡区华祥支路与华祥路交叉口重庆建工重庆西站TOD项目部</v>
      </c>
      <c r="H4486" s="2" t="str">
        <f>'[1]2025年已发货'!H:H</f>
        <v>卢庆江</v>
      </c>
      <c r="I4486" s="2">
        <f>'[1]2025年已发货'!I:I</f>
        <v>18883488177</v>
      </c>
      <c r="J4486" s="2" t="str">
        <f>_xlfn._xlws.FILTER(辅助信息!D:D,辅助信息!G:G=G4486)</f>
        <v>中铁三局集团西渝高铁康渝段站房四标工程</v>
      </c>
    </row>
    <row r="4487" spans="1:10">
      <c r="A4487" s="2" t="str">
        <f>'[1]2025年已发货'!A:A</f>
        <v>泸钢</v>
      </c>
      <c r="B4487" s="2" t="str">
        <f>'[1]2025年已发货'!B:B</f>
        <v>螺纹钢</v>
      </c>
      <c r="C4487" s="2" t="str">
        <f>'[1]2025年已发货'!C:C</f>
        <v>HRB400E Φ18 9m</v>
      </c>
      <c r="D4487" s="2" t="str">
        <f>'[1]2025年已发货'!D:D</f>
        <v>吨</v>
      </c>
      <c r="E4487" s="2">
        <f>'[1]2025年已发货'!E:E</f>
        <v>8</v>
      </c>
      <c r="F4487" s="4">
        <f>'[1]2025年已发货'!F:F</f>
        <v>45838</v>
      </c>
      <c r="G4487" s="2" t="str">
        <f>'[1]2025年已发货'!G:G</f>
        <v>(中铁三局集团西渝高铁康渝段站房四标工程)重庆市九龙坡区华祥支路与华祥路交叉口重庆建工重庆西站TOD项目部</v>
      </c>
      <c r="H4487" s="2" t="str">
        <f>'[1]2025年已发货'!H:H</f>
        <v>卢庆江</v>
      </c>
      <c r="I4487" s="2">
        <f>'[1]2025年已发货'!I:I</f>
        <v>18883488177</v>
      </c>
      <c r="J4487" s="2" t="str">
        <f>_xlfn._xlws.FILTER(辅助信息!D:D,辅助信息!G:G=G4487)</f>
        <v>中铁三局集团西渝高铁康渝段站房四标工程</v>
      </c>
    </row>
    <row r="4488" spans="1:10">
      <c r="A4488" s="2" t="str">
        <f>'[1]2025年已发货'!A:A</f>
        <v>泸钢</v>
      </c>
      <c r="B4488" s="2" t="str">
        <f>'[1]2025年已发货'!B:B</f>
        <v>螺纹钢</v>
      </c>
      <c r="C4488" s="2" t="str">
        <f>'[1]2025年已发货'!C:C</f>
        <v>HRB400E Φ20 9m</v>
      </c>
      <c r="D4488" s="2" t="str">
        <f>'[1]2025年已发货'!D:D</f>
        <v>吨</v>
      </c>
      <c r="E4488" s="2">
        <f>'[1]2025年已发货'!E:E</f>
        <v>14</v>
      </c>
      <c r="F4488" s="4">
        <f>'[1]2025年已发货'!F:F</f>
        <v>45838</v>
      </c>
      <c r="G4488" s="2" t="str">
        <f>'[1]2025年已发货'!G:G</f>
        <v>(中铁三局集团西渝高铁康渝段站房四标工程)重庆市九龙坡区华祥支路与华祥路交叉口重庆建工重庆西站TOD项目部</v>
      </c>
      <c r="H4488" s="2" t="str">
        <f>'[1]2025年已发货'!H:H</f>
        <v>卢庆江</v>
      </c>
      <c r="I4488" s="2">
        <f>'[1]2025年已发货'!I:I</f>
        <v>18883488177</v>
      </c>
      <c r="J4488" s="2" t="str">
        <f>_xlfn._xlws.FILTER(辅助信息!D:D,辅助信息!G:G=G4488)</f>
        <v>中铁三局集团西渝高铁康渝段站房四标工程</v>
      </c>
    </row>
    <row r="4489" spans="1:10">
      <c r="A4489" s="2" t="str">
        <f>'[1]2025年已发货'!A:A</f>
        <v>泸钢</v>
      </c>
      <c r="B4489" s="2" t="str">
        <f>'[1]2025年已发货'!B:B</f>
        <v>螺纹钢</v>
      </c>
      <c r="C4489" s="2" t="str">
        <f>'[1]2025年已发货'!C:C</f>
        <v>HRB400E Φ25 9m</v>
      </c>
      <c r="D4489" s="2" t="str">
        <f>'[1]2025年已发货'!D:D</f>
        <v>吨</v>
      </c>
      <c r="E4489" s="2">
        <f>'[1]2025年已发货'!E:E</f>
        <v>7</v>
      </c>
      <c r="F4489" s="4">
        <f>'[1]2025年已发货'!F:F</f>
        <v>45838</v>
      </c>
      <c r="G4489" s="2" t="str">
        <f>'[1]2025年已发货'!G:G</f>
        <v>(中铁三局集团西渝高铁康渝段站房四标工程)重庆市九龙坡区华祥支路与华祥路交叉口重庆建工重庆西站TOD项目部</v>
      </c>
      <c r="H4489" s="2" t="str">
        <f>'[1]2025年已发货'!H:H</f>
        <v>卢庆江</v>
      </c>
      <c r="I4489" s="2">
        <f>'[1]2025年已发货'!I:I</f>
        <v>18883488177</v>
      </c>
      <c r="J4489" s="2" t="str">
        <f>_xlfn._xlws.FILTER(辅助信息!D:D,辅助信息!G:G=G4489)</f>
        <v>中铁三局集团西渝高铁康渝段站房四标工程</v>
      </c>
    </row>
    <row r="4490" spans="1:10">
      <c r="A4490" s="2" t="str">
        <f>'[1]2025年已发货'!A:A</f>
        <v>泸钢</v>
      </c>
      <c r="B4490" s="2" t="str">
        <f>'[1]2025年已发货'!B:B</f>
        <v>螺纹钢</v>
      </c>
      <c r="C4490" s="2" t="str">
        <f>'[1]2025年已发货'!C:C</f>
        <v>HRB400E Φ28 9m</v>
      </c>
      <c r="D4490" s="2" t="str">
        <f>'[1]2025年已发货'!D:D</f>
        <v>吨</v>
      </c>
      <c r="E4490" s="2">
        <f>'[1]2025年已发货'!E:E</f>
        <v>4</v>
      </c>
      <c r="F4490" s="4">
        <f>'[1]2025年已发货'!F:F</f>
        <v>45838</v>
      </c>
      <c r="G4490" s="2" t="str">
        <f>'[1]2025年已发货'!G:G</f>
        <v>(中铁三局集团西渝高铁康渝段站房四标工程)重庆市九龙坡区华祥支路与华祥路交叉口重庆建工重庆西站TOD项目部</v>
      </c>
      <c r="H4490" s="2" t="str">
        <f>'[1]2025年已发货'!H:H</f>
        <v>卢庆江</v>
      </c>
      <c r="I4490" s="2">
        <f>'[1]2025年已发货'!I:I</f>
        <v>18883488177</v>
      </c>
      <c r="J4490" s="2" t="str">
        <f>_xlfn._xlws.FILTER(辅助信息!D:D,辅助信息!G:G=G4490)</f>
        <v>中铁三局集团西渝高铁康渝段站房四标工程</v>
      </c>
    </row>
    <row r="4491" spans="1:10">
      <c r="A4491" s="2" t="str">
        <f>'[1]2025年已发货'!A:A</f>
        <v>泸钢</v>
      </c>
      <c r="B4491" s="2" t="str">
        <f>'[1]2025年已发货'!B:B</f>
        <v>盘螺</v>
      </c>
      <c r="C4491" s="2" t="str">
        <f>'[1]2025年已发货'!C:C</f>
        <v>HRB400E Φ6</v>
      </c>
      <c r="D4491" s="2" t="str">
        <f>'[1]2025年已发货'!D:D</f>
        <v>吨</v>
      </c>
      <c r="E4491" s="2">
        <f>'[1]2025年已发货'!E:E</f>
        <v>5</v>
      </c>
      <c r="F4491" s="4">
        <f>'[1]2025年已发货'!F:F</f>
        <v>45839</v>
      </c>
      <c r="G4491" s="2" t="str">
        <f>'[1]2025年已发货'!G:G</f>
        <v>（五冶钢构宜宾高县月江镇建设项目）  四川省宜宾市高县月江镇刚记超市斜对面(还阳组团沪碳二期项目)</v>
      </c>
      <c r="H4491" s="2" t="str">
        <f>'[1]2025年已发货'!H:H</f>
        <v>张朝亮</v>
      </c>
      <c r="I4491" s="2">
        <f>'[1]2025年已发货'!I:I</f>
        <v>15228205853</v>
      </c>
      <c r="J4491" s="2" t="str">
        <f>_xlfn._xlws.FILTER(辅助信息!D:D,辅助信息!G:G=G4491)</f>
        <v>五冶钢构-宜宾市南溪区高县月江镇建设项目</v>
      </c>
    </row>
    <row r="4492" spans="1:10">
      <c r="A4492" s="2" t="str">
        <f>'[1]2025年已发货'!A:A</f>
        <v>泸钢</v>
      </c>
      <c r="B4492" s="2" t="str">
        <f>'[1]2025年已发货'!B:B</f>
        <v>盘螺</v>
      </c>
      <c r="C4492" s="2" t="str">
        <f>'[1]2025年已发货'!C:C</f>
        <v>HRB400E Φ8</v>
      </c>
      <c r="D4492" s="2" t="str">
        <f>'[1]2025年已发货'!D:D</f>
        <v>吨</v>
      </c>
      <c r="E4492" s="2">
        <f>'[1]2025年已发货'!E:E</f>
        <v>20</v>
      </c>
      <c r="F4492" s="4">
        <f>'[1]2025年已发货'!F:F</f>
        <v>45839</v>
      </c>
      <c r="G4492" s="2" t="str">
        <f>'[1]2025年已发货'!G:G</f>
        <v>（五冶钢构宜宾高县月江镇建设项目）  四川省宜宾市高县月江镇刚记超市斜对面(还阳组团沪碳二期项目)</v>
      </c>
      <c r="H4492" s="2" t="str">
        <f>'[1]2025年已发货'!H:H</f>
        <v>张朝亮</v>
      </c>
      <c r="I4492" s="2">
        <f>'[1]2025年已发货'!I:I</f>
        <v>15228205853</v>
      </c>
      <c r="J4492" s="2" t="str">
        <f>_xlfn._xlws.FILTER(辅助信息!D:D,辅助信息!G:G=G4492)</f>
        <v>五冶钢构-宜宾市南溪区高县月江镇建设项目</v>
      </c>
    </row>
    <row r="4493" spans="1:10">
      <c r="A4493" s="2" t="str">
        <f>'[1]2025年已发货'!A:A</f>
        <v>泸钢</v>
      </c>
      <c r="B4493" s="2" t="str">
        <f>'[1]2025年已发货'!B:B</f>
        <v>盘螺</v>
      </c>
      <c r="C4493" s="2" t="str">
        <f>'[1]2025年已发货'!C:C</f>
        <v>HRB400E Φ10</v>
      </c>
      <c r="D4493" s="2" t="str">
        <f>'[1]2025年已发货'!D:D</f>
        <v>吨</v>
      </c>
      <c r="E4493" s="2">
        <f>'[1]2025年已发货'!E:E</f>
        <v>10</v>
      </c>
      <c r="F4493" s="4">
        <f>'[1]2025年已发货'!F:F</f>
        <v>45839</v>
      </c>
      <c r="G4493" s="2" t="str">
        <f>'[1]2025年已发货'!G:G</f>
        <v>（五冶钢构宜宾高县月江镇建设项目）  四川省宜宾市高县月江镇刚记超市斜对面(还阳组团沪碳二期项目)</v>
      </c>
      <c r="H4493" s="2" t="str">
        <f>'[1]2025年已发货'!H:H</f>
        <v>张朝亮</v>
      </c>
      <c r="I4493" s="2">
        <f>'[1]2025年已发货'!I:I</f>
        <v>15228205853</v>
      </c>
      <c r="J4493" s="2" t="str">
        <f>_xlfn._xlws.FILTER(辅助信息!D:D,辅助信息!G:G=G4493)</f>
        <v>五冶钢构-宜宾市南溪区高县月江镇建设项目</v>
      </c>
    </row>
    <row r="4494" spans="1:10">
      <c r="A4494" s="2" t="str">
        <f>'[1]2025年已发货'!A:A</f>
        <v>泸钢</v>
      </c>
      <c r="B4494" s="2" t="str">
        <f>'[1]2025年已发货'!B:B</f>
        <v>螺纹钢</v>
      </c>
      <c r="C4494" s="2" t="str">
        <f>'[1]2025年已发货'!C:C</f>
        <v>HRB400E Φ12 9m</v>
      </c>
      <c r="D4494" s="2" t="str">
        <f>'[1]2025年已发货'!D:D</f>
        <v>吨</v>
      </c>
      <c r="E4494" s="2">
        <f>'[1]2025年已发货'!E:E</f>
        <v>27</v>
      </c>
      <c r="F4494" s="4">
        <f>'[1]2025年已发货'!F:F</f>
        <v>45839</v>
      </c>
      <c r="G4494" s="2" t="str">
        <f>'[1]2025年已发货'!G:G</f>
        <v>（五冶钢构宜宾高县月江镇建设项目）  四川省宜宾市高县月江镇刚记超市斜对面(还阳组团沪碳二期项目)</v>
      </c>
      <c r="H4494" s="2" t="str">
        <f>'[1]2025年已发货'!H:H</f>
        <v>张朝亮</v>
      </c>
      <c r="I4494" s="2">
        <f>'[1]2025年已发货'!I:I</f>
        <v>15228205853</v>
      </c>
      <c r="J4494" s="2" t="str">
        <f>_xlfn._xlws.FILTER(辅助信息!D:D,辅助信息!G:G=G4494)</f>
        <v>五冶钢构-宜宾市南溪区高县月江镇建设项目</v>
      </c>
    </row>
    <row r="4495" spans="1:10">
      <c r="A4495" s="2" t="str">
        <f>'[1]2025年已发货'!A:A</f>
        <v>泸钢</v>
      </c>
      <c r="B4495" s="2" t="str">
        <f>'[1]2025年已发货'!B:B</f>
        <v>螺纹钢</v>
      </c>
      <c r="C4495" s="2" t="str">
        <f>'[1]2025年已发货'!C:C</f>
        <v>HRB400E Φ14 9m</v>
      </c>
      <c r="D4495" s="2" t="str">
        <f>'[1]2025年已发货'!D:D</f>
        <v>吨</v>
      </c>
      <c r="E4495" s="2">
        <f>'[1]2025年已发货'!E:E</f>
        <v>33</v>
      </c>
      <c r="F4495" s="4">
        <f>'[1]2025年已发货'!F:F</f>
        <v>45839</v>
      </c>
      <c r="G4495" s="2" t="str">
        <f>'[1]2025年已发货'!G:G</f>
        <v>（五冶钢构宜宾高县月江镇建设项目）  四川省宜宾市高县月江镇刚记超市斜对面(还阳组团沪碳二期项目)</v>
      </c>
      <c r="H4495" s="2" t="str">
        <f>'[1]2025年已发货'!H:H</f>
        <v>张朝亮</v>
      </c>
      <c r="I4495" s="2">
        <f>'[1]2025年已发货'!I:I</f>
        <v>15228205853</v>
      </c>
      <c r="J4495" s="2" t="str">
        <f>_xlfn._xlws.FILTER(辅助信息!D:D,辅助信息!G:G=G4495)</f>
        <v>五冶钢构-宜宾市南溪区高县月江镇建设项目</v>
      </c>
    </row>
    <row r="4496" spans="1:10">
      <c r="A4496" s="2" t="str">
        <f>'[1]2025年已发货'!A:A</f>
        <v>泸钢</v>
      </c>
      <c r="B4496" s="2" t="str">
        <f>'[1]2025年已发货'!B:B</f>
        <v>螺纹钢</v>
      </c>
      <c r="C4496" s="2" t="str">
        <f>'[1]2025年已发货'!C:C</f>
        <v>HRB400E Φ16 9m</v>
      </c>
      <c r="D4496" s="2" t="str">
        <f>'[1]2025年已发货'!D:D</f>
        <v>吨</v>
      </c>
      <c r="E4496" s="2">
        <f>'[1]2025年已发货'!E:E</f>
        <v>6</v>
      </c>
      <c r="F4496" s="4">
        <f>'[1]2025年已发货'!F:F</f>
        <v>45839</v>
      </c>
      <c r="G4496" s="2" t="str">
        <f>'[1]2025年已发货'!G:G</f>
        <v>（五冶钢构宜宾高县月江镇建设项目）  四川省宜宾市高县月江镇刚记超市斜对面(还阳组团沪碳二期项目)</v>
      </c>
      <c r="H4496" s="2" t="str">
        <f>'[1]2025年已发货'!H:H</f>
        <v>张朝亮</v>
      </c>
      <c r="I4496" s="2">
        <f>'[1]2025年已发货'!I:I</f>
        <v>15228205853</v>
      </c>
      <c r="J4496" s="2" t="str">
        <f>_xlfn._xlws.FILTER(辅助信息!D:D,辅助信息!G:G=G4496)</f>
        <v>五冶钢构-宜宾市南溪区高县月江镇建设项目</v>
      </c>
    </row>
    <row r="4497" spans="1:10">
      <c r="A4497" s="2" t="str">
        <f>'[1]2025年已发货'!A:A</f>
        <v>泸钢</v>
      </c>
      <c r="B4497" s="2" t="str">
        <f>'[1]2025年已发货'!B:B</f>
        <v>螺纹钢</v>
      </c>
      <c r="C4497" s="2" t="str">
        <f>'[1]2025年已发货'!C:C</f>
        <v>HRB400E Φ18 9m</v>
      </c>
      <c r="D4497" s="2" t="str">
        <f>'[1]2025年已发货'!D:D</f>
        <v>吨</v>
      </c>
      <c r="E4497" s="2">
        <f>'[1]2025年已发货'!E:E</f>
        <v>3</v>
      </c>
      <c r="F4497" s="4">
        <f>'[1]2025年已发货'!F:F</f>
        <v>45839</v>
      </c>
      <c r="G4497" s="2" t="str">
        <f>'[1]2025年已发货'!G:G</f>
        <v>（五冶钢构宜宾高县月江镇建设项目）  四川省宜宾市高县月江镇刚记超市斜对面(还阳组团沪碳二期项目)</v>
      </c>
      <c r="H4497" s="2" t="str">
        <f>'[1]2025年已发货'!H:H</f>
        <v>张朝亮</v>
      </c>
      <c r="I4497" s="2">
        <f>'[1]2025年已发货'!I:I</f>
        <v>15228205853</v>
      </c>
      <c r="J4497" s="2" t="str">
        <f>_xlfn._xlws.FILTER(辅助信息!D:D,辅助信息!G:G=G4497)</f>
        <v>五冶钢构-宜宾市南溪区高县月江镇建设项目</v>
      </c>
    </row>
    <row r="4498" spans="1:10">
      <c r="A4498" s="2" t="str">
        <f>'[1]2025年已发货'!A:A</f>
        <v>泸钢</v>
      </c>
      <c r="B4498" s="2" t="str">
        <f>'[1]2025年已发货'!B:B</f>
        <v>螺纹钢</v>
      </c>
      <c r="C4498" s="2" t="str">
        <f>'[1]2025年已发货'!C:C</f>
        <v>HRB400E Φ20 9m</v>
      </c>
      <c r="D4498" s="2" t="str">
        <f>'[1]2025年已发货'!D:D</f>
        <v>吨</v>
      </c>
      <c r="E4498" s="2">
        <f>'[1]2025年已发货'!E:E</f>
        <v>9</v>
      </c>
      <c r="F4498" s="4">
        <f>'[1]2025年已发货'!F:F</f>
        <v>45839</v>
      </c>
      <c r="G4498" s="2" t="str">
        <f>'[1]2025年已发货'!G:G</f>
        <v>（五冶钢构宜宾高县月江镇建设项目）  四川省宜宾市高县月江镇刚记超市斜对面(还阳组团沪碳二期项目)</v>
      </c>
      <c r="H4498" s="2" t="str">
        <f>'[1]2025年已发货'!H:H</f>
        <v>张朝亮</v>
      </c>
      <c r="I4498" s="2">
        <f>'[1]2025年已发货'!I:I</f>
        <v>15228205853</v>
      </c>
      <c r="J4498" s="2" t="str">
        <f>_xlfn._xlws.FILTER(辅助信息!D:D,辅助信息!G:G=G4498)</f>
        <v>五冶钢构-宜宾市南溪区高县月江镇建设项目</v>
      </c>
    </row>
    <row r="4499" spans="1:10">
      <c r="A4499" s="2" t="str">
        <f>'[1]2025年已发货'!A:A</f>
        <v>泸钢</v>
      </c>
      <c r="B4499" s="2" t="str">
        <f>'[1]2025年已发货'!B:B</f>
        <v>螺纹钢</v>
      </c>
      <c r="C4499" s="2" t="str">
        <f>'[1]2025年已发货'!C:C</f>
        <v>HRB400E Φ22 9m</v>
      </c>
      <c r="D4499" s="2" t="str">
        <f>'[1]2025年已发货'!D:D</f>
        <v>吨</v>
      </c>
      <c r="E4499" s="2">
        <f>'[1]2025年已发货'!E:E</f>
        <v>27</v>
      </c>
      <c r="F4499" s="4">
        <f>'[1]2025年已发货'!F:F</f>
        <v>45839</v>
      </c>
      <c r="G4499" s="2" t="str">
        <f>'[1]2025年已发货'!G:G</f>
        <v>（五冶钢构宜宾高县月江镇建设项目）  四川省宜宾市高县月江镇刚记超市斜对面(还阳组团沪碳二期项目)</v>
      </c>
      <c r="H4499" s="2" t="str">
        <f>'[1]2025年已发货'!H:H</f>
        <v>张朝亮</v>
      </c>
      <c r="I4499" s="2">
        <f>'[1]2025年已发货'!I:I</f>
        <v>15228205853</v>
      </c>
      <c r="J4499" s="2" t="str">
        <f>_xlfn._xlws.FILTER(辅助信息!D:D,辅助信息!G:G=G4499)</f>
        <v>五冶钢构-宜宾市南溪区高县月江镇建设项目</v>
      </c>
    </row>
    <row r="4500" spans="1:10">
      <c r="A4500" s="2" t="str">
        <f>'[1]2025年已发货'!A:A</f>
        <v>泸钢</v>
      </c>
      <c r="B4500" s="2" t="str">
        <f>'[1]2025年已发货'!B:B</f>
        <v>螺纹钢</v>
      </c>
      <c r="C4500" s="2" t="str">
        <f>'[1]2025年已发货'!C:C</f>
        <v>HRB400E Φ25 9m</v>
      </c>
      <c r="D4500" s="2" t="str">
        <f>'[1]2025年已发货'!D:D</f>
        <v>吨</v>
      </c>
      <c r="E4500" s="2">
        <f>'[1]2025年已发货'!E:E</f>
        <v>36</v>
      </c>
      <c r="F4500" s="4">
        <f>'[1]2025年已发货'!F:F</f>
        <v>45839</v>
      </c>
      <c r="G4500" s="2" t="str">
        <f>'[1]2025年已发货'!G:G</f>
        <v>（五冶钢构宜宾高县月江镇建设项目）  四川省宜宾市高县月江镇刚记超市斜对面(还阳组团沪碳二期项目)</v>
      </c>
      <c r="H4500" s="2" t="str">
        <f>'[1]2025年已发货'!H:H</f>
        <v>张朝亮</v>
      </c>
      <c r="I4500" s="2">
        <f>'[1]2025年已发货'!I:I</f>
        <v>15228205853</v>
      </c>
      <c r="J4500" s="2" t="str">
        <f>_xlfn._xlws.FILTER(辅助信息!D:D,辅助信息!G:G=G4500)</f>
        <v>五冶钢构-宜宾市南溪区高县月江镇建设项目</v>
      </c>
    </row>
    <row r="4501" spans="1:10">
      <c r="A4501" s="2" t="str">
        <f>'[1]2025年已发货'!A:A</f>
        <v>钢固融</v>
      </c>
      <c r="B4501" s="2" t="str">
        <f>'[1]2025年已发货'!B:B</f>
        <v>盘螺</v>
      </c>
      <c r="C4501" s="2" t="str">
        <f>'[1]2025年已发货'!C:C</f>
        <v>HRB400E Φ6</v>
      </c>
      <c r="D4501" s="2" t="str">
        <f>'[1]2025年已发货'!D:D</f>
        <v>吨</v>
      </c>
      <c r="E4501" s="2">
        <f>'[1]2025年已发货'!E:E</f>
        <v>2.5</v>
      </c>
      <c r="F4501" s="4">
        <f>'[1]2025年已发货'!F:F</f>
        <v>45839</v>
      </c>
      <c r="G4501" s="2" t="str">
        <f>'[1]2025年已发货'!G:G</f>
        <v>(华西乐山）-四川省乐山市市中区苏稽镇校地共建产教融合基地建设项目二标段</v>
      </c>
      <c r="H4501" s="2" t="str">
        <f>'[1]2025年已发货'!H:H</f>
        <v>彭江涛</v>
      </c>
      <c r="I4501" s="2">
        <f>'[1]2025年已发货'!I:I</f>
        <v>13990276572</v>
      </c>
      <c r="J4501" s="2" vm="1" t="e">
        <f>_xlfn._xlws.FILTER(辅助信息!D:D,辅助信息!G:G=G4501)</f>
        <v>#VALUE!</v>
      </c>
    </row>
    <row r="4502" spans="1:10">
      <c r="A4502" s="2" t="str">
        <f>'[1]2025年已发货'!A:A</f>
        <v>钢固融</v>
      </c>
      <c r="B4502" s="2" t="str">
        <f>'[1]2025年已发货'!B:B</f>
        <v>盘螺</v>
      </c>
      <c r="C4502" s="2" t="str">
        <f>'[1]2025年已发货'!C:C</f>
        <v>HRB400E Φ8</v>
      </c>
      <c r="D4502" s="2" t="str">
        <f>'[1]2025年已发货'!D:D</f>
        <v>吨</v>
      </c>
      <c r="E4502" s="2">
        <f>'[1]2025年已发货'!E:E</f>
        <v>12.5</v>
      </c>
      <c r="F4502" s="4">
        <f>'[1]2025年已发货'!F:F</f>
        <v>45839</v>
      </c>
      <c r="G4502" s="2" t="str">
        <f>'[1]2025年已发货'!G:G</f>
        <v>(华西乐山）-四川省乐山市市中区苏稽镇校地共建产教融合基地建设项目二标段</v>
      </c>
      <c r="H4502" s="2" t="str">
        <f>'[1]2025年已发货'!H:H</f>
        <v>彭江涛</v>
      </c>
      <c r="I4502" s="2">
        <f>'[1]2025年已发货'!I:I</f>
        <v>13990276572</v>
      </c>
      <c r="J4502" s="2" vm="1" t="e">
        <f>_xlfn._xlws.FILTER(辅助信息!D:D,辅助信息!G:G=G4502)</f>
        <v>#VALUE!</v>
      </c>
    </row>
    <row r="4503" spans="1:10">
      <c r="A4503" s="2" t="str">
        <f>'[1]2025年已发货'!A:A</f>
        <v>钢固融</v>
      </c>
      <c r="B4503" s="2" t="str">
        <f>'[1]2025年已发货'!B:B</f>
        <v>盘螺</v>
      </c>
      <c r="C4503" s="2" t="str">
        <f>'[1]2025年已发货'!C:C</f>
        <v>HRB400E Φ10</v>
      </c>
      <c r="D4503" s="2" t="str">
        <f>'[1]2025年已发货'!D:D</f>
        <v>吨</v>
      </c>
      <c r="E4503" s="2">
        <f>'[1]2025年已发货'!E:E</f>
        <v>15</v>
      </c>
      <c r="F4503" s="4">
        <f>'[1]2025年已发货'!F:F</f>
        <v>45839</v>
      </c>
      <c r="G4503" s="2" t="str">
        <f>'[1]2025年已发货'!G:G</f>
        <v>(华西乐山）-四川省乐山市市中区苏稽镇校地共建产教融合基地建设项目二标段</v>
      </c>
      <c r="H4503" s="2" t="str">
        <f>'[1]2025年已发货'!H:H</f>
        <v>彭江涛</v>
      </c>
      <c r="I4503" s="2">
        <f>'[1]2025年已发货'!I:I</f>
        <v>13990276572</v>
      </c>
      <c r="J4503" s="2" vm="1" t="e">
        <f>_xlfn._xlws.FILTER(辅助信息!D:D,辅助信息!G:G=G4503)</f>
        <v>#VALUE!</v>
      </c>
    </row>
    <row r="4504" spans="1:10">
      <c r="A4504" s="2" t="str">
        <f>'[1]2025年已发货'!A:A</f>
        <v>钢固融</v>
      </c>
      <c r="B4504" s="2" t="str">
        <f>'[1]2025年已发货'!B:B</f>
        <v>螺纹钢</v>
      </c>
      <c r="C4504" s="2" t="str">
        <f>'[1]2025年已发货'!C:C</f>
        <v>HRB500E Φ14</v>
      </c>
      <c r="D4504" s="2" t="str">
        <f>'[1]2025年已发货'!D:D</f>
        <v>吨</v>
      </c>
      <c r="E4504" s="2">
        <f>'[1]2025年已发货'!E:E</f>
        <v>3</v>
      </c>
      <c r="F4504" s="4">
        <f>'[1]2025年已发货'!F:F</f>
        <v>45839</v>
      </c>
      <c r="G4504" s="2" t="str">
        <f>'[1]2025年已发货'!G:G</f>
        <v>(华西乐山）-四川省乐山市市中区苏稽镇校地共建产教融合基地建设项目二标段</v>
      </c>
      <c r="H4504" s="2" t="str">
        <f>'[1]2025年已发货'!H:H</f>
        <v>彭江涛</v>
      </c>
      <c r="I4504" s="2">
        <f>'[1]2025年已发货'!I:I</f>
        <v>13990276572</v>
      </c>
      <c r="J4504" s="2" vm="1" t="e">
        <f>_xlfn._xlws.FILTER(辅助信息!D:D,辅助信息!G:G=G4504)</f>
        <v>#VALUE!</v>
      </c>
    </row>
    <row r="4505" spans="1:10">
      <c r="A4505" s="2" t="str">
        <f>'[1]2025年已发货'!A:A</f>
        <v>晋邦</v>
      </c>
      <c r="B4505" s="2" t="str">
        <f>'[1]2025年已发货'!B:B</f>
        <v>高线</v>
      </c>
      <c r="C4505" s="2" t="str">
        <f>'[1]2025年已发货'!C:C</f>
        <v>HPB300 Φ8</v>
      </c>
      <c r="D4505" s="2" t="str">
        <f>'[1]2025年已发货'!D:D</f>
        <v>吨</v>
      </c>
      <c r="E4505" s="2">
        <f>'[1]2025年已发货'!E:E</f>
        <v>2.5</v>
      </c>
      <c r="F4505" s="4">
        <f>'[1]2025年已发货'!F:F</f>
        <v>45839</v>
      </c>
      <c r="G4505" s="2" t="str">
        <f>'[1]2025年已发货'!G:G</f>
        <v>（四川商建-射洪城乡一体化项目）遂宁市射洪市忠新幼儿园北侧约220米新溪小区</v>
      </c>
      <c r="H4505" s="2" t="str">
        <f>'[1]2025年已发货'!H:H</f>
        <v>柏子刚</v>
      </c>
      <c r="I4505" s="2">
        <f>'[1]2025年已发货'!I:I</f>
        <v>15692885305</v>
      </c>
      <c r="J4505" s="2" t="str">
        <f>_xlfn._xlws.FILTER(辅助信息!D:D,辅助信息!G:G=G4505)</f>
        <v>四川商建
射洪城乡一体化项目</v>
      </c>
    </row>
    <row r="4506" spans="1:10">
      <c r="A4506" s="2" t="str">
        <f>'[1]2025年已发货'!A:A</f>
        <v>晋邦</v>
      </c>
      <c r="B4506" s="2" t="str">
        <f>'[1]2025年已发货'!B:B</f>
        <v>螺纹钢</v>
      </c>
      <c r="C4506" s="2" t="str">
        <f>'[1]2025年已发货'!C:C</f>
        <v>HRB500E Φ12</v>
      </c>
      <c r="D4506" s="2" t="str">
        <f>'[1]2025年已发货'!D:D</f>
        <v>吨</v>
      </c>
      <c r="E4506" s="2">
        <f>'[1]2025年已发货'!E:E</f>
        <v>3</v>
      </c>
      <c r="F4506" s="4">
        <f>'[1]2025年已发货'!F:F</f>
        <v>45839</v>
      </c>
      <c r="G4506" s="2" t="str">
        <f>'[1]2025年已发货'!G:G</f>
        <v>（四川商建-射洪城乡一体化项目）遂宁市射洪市忠新幼儿园北侧约220米新溪小区</v>
      </c>
      <c r="H4506" s="2" t="str">
        <f>'[1]2025年已发货'!H:H</f>
        <v>柏子刚</v>
      </c>
      <c r="I4506" s="2">
        <f>'[1]2025年已发货'!I:I</f>
        <v>15692885305</v>
      </c>
      <c r="J4506" s="2" t="str">
        <f>_xlfn._xlws.FILTER(辅助信息!D:D,辅助信息!G:G=G4506)</f>
        <v>四川商建
射洪城乡一体化项目</v>
      </c>
    </row>
    <row r="4507" spans="1:10">
      <c r="A4507" s="2" t="str">
        <f>'[1]2025年已发货'!A:A</f>
        <v>晋邦</v>
      </c>
      <c r="B4507" s="2" t="str">
        <f>'[1]2025年已发货'!B:B</f>
        <v>螺纹钢</v>
      </c>
      <c r="C4507" s="2" t="str">
        <f>'[1]2025年已发货'!C:C</f>
        <v>HRB500E Φ16</v>
      </c>
      <c r="D4507" s="2" t="str">
        <f>'[1]2025年已发货'!D:D</f>
        <v>吨</v>
      </c>
      <c r="E4507" s="2">
        <f>'[1]2025年已发货'!E:E</f>
        <v>3</v>
      </c>
      <c r="F4507" s="4">
        <f>'[1]2025年已发货'!F:F</f>
        <v>45839</v>
      </c>
      <c r="G4507" s="2" t="str">
        <f>'[1]2025年已发货'!G:G</f>
        <v>（四川商建-射洪城乡一体化项目）遂宁市射洪市忠新幼儿园北侧约220米新溪小区</v>
      </c>
      <c r="H4507" s="2" t="str">
        <f>'[1]2025年已发货'!H:H</f>
        <v>柏子刚</v>
      </c>
      <c r="I4507" s="2">
        <f>'[1]2025年已发货'!I:I</f>
        <v>15692885305</v>
      </c>
      <c r="J4507" s="2" t="str">
        <f>_xlfn._xlws.FILTER(辅助信息!D:D,辅助信息!G:G=G4507)</f>
        <v>四川商建
射洪城乡一体化项目</v>
      </c>
    </row>
    <row r="4508" spans="1:10">
      <c r="A4508" s="2" t="str">
        <f>'[1]2025年已发货'!A:A</f>
        <v>晋邦</v>
      </c>
      <c r="B4508" s="2" t="str">
        <f>'[1]2025年已发货'!B:B</f>
        <v>螺纹钢</v>
      </c>
      <c r="C4508" s="2" t="str">
        <f>'[1]2025年已发货'!C:C</f>
        <v>HRB500E Φ18</v>
      </c>
      <c r="D4508" s="2" t="str">
        <f>'[1]2025年已发货'!D:D</f>
        <v>吨</v>
      </c>
      <c r="E4508" s="2">
        <f>'[1]2025年已发货'!E:E</f>
        <v>3</v>
      </c>
      <c r="F4508" s="4">
        <f>'[1]2025年已发货'!F:F</f>
        <v>45839</v>
      </c>
      <c r="G4508" s="2" t="str">
        <f>'[1]2025年已发货'!G:G</f>
        <v>（四川商建-射洪城乡一体化项目）遂宁市射洪市忠新幼儿园北侧约220米新溪小区</v>
      </c>
      <c r="H4508" s="2" t="str">
        <f>'[1]2025年已发货'!H:H</f>
        <v>柏子刚</v>
      </c>
      <c r="I4508" s="2">
        <f>'[1]2025年已发货'!I:I</f>
        <v>15692885305</v>
      </c>
      <c r="J4508" s="2" t="str">
        <f>_xlfn._xlws.FILTER(辅助信息!D:D,辅助信息!G:G=G4508)</f>
        <v>四川商建
射洪城乡一体化项目</v>
      </c>
    </row>
    <row r="4509" spans="1:10">
      <c r="A4509" s="2" t="str">
        <f>'[1]2025年已发货'!A:A</f>
        <v>晋邦</v>
      </c>
      <c r="B4509" s="2" t="str">
        <f>'[1]2025年已发货'!B:B</f>
        <v>螺纹钢</v>
      </c>
      <c r="C4509" s="2" t="str">
        <f>'[1]2025年已发货'!C:C</f>
        <v>HRB500E Φ20</v>
      </c>
      <c r="D4509" s="2" t="str">
        <f>'[1]2025年已发货'!D:D</f>
        <v>吨</v>
      </c>
      <c r="E4509" s="2">
        <f>'[1]2025年已发货'!E:E</f>
        <v>6</v>
      </c>
      <c r="F4509" s="4">
        <f>'[1]2025年已发货'!F:F</f>
        <v>45839</v>
      </c>
      <c r="G4509" s="2" t="str">
        <f>'[1]2025年已发货'!G:G</f>
        <v>（四川商建-射洪城乡一体化项目）遂宁市射洪市忠新幼儿园北侧约220米新溪小区</v>
      </c>
      <c r="H4509" s="2" t="str">
        <f>'[1]2025年已发货'!H:H</f>
        <v>柏子刚</v>
      </c>
      <c r="I4509" s="2">
        <f>'[1]2025年已发货'!I:I</f>
        <v>15692885305</v>
      </c>
      <c r="J4509" s="2" t="str">
        <f>_xlfn._xlws.FILTER(辅助信息!D:D,辅助信息!G:G=G4509)</f>
        <v>四川商建
射洪城乡一体化项目</v>
      </c>
    </row>
    <row r="4510" spans="1:10">
      <c r="A4510" s="2" t="str">
        <f>'[1]2025年已发货'!A:A</f>
        <v>晋邦</v>
      </c>
      <c r="B4510" s="2" t="str">
        <f>'[1]2025年已发货'!B:B</f>
        <v>螺纹钢</v>
      </c>
      <c r="C4510" s="2" t="str">
        <f>'[1]2025年已发货'!C:C</f>
        <v>HRB500E Φ22</v>
      </c>
      <c r="D4510" s="2" t="str">
        <f>'[1]2025年已发货'!D:D</f>
        <v>吨</v>
      </c>
      <c r="E4510" s="2">
        <f>'[1]2025年已发货'!E:E</f>
        <v>12</v>
      </c>
      <c r="F4510" s="4">
        <f>'[1]2025年已发货'!F:F</f>
        <v>45839</v>
      </c>
      <c r="G4510" s="2" t="str">
        <f>'[1]2025年已发货'!G:G</f>
        <v>（四川商建-射洪城乡一体化项目）遂宁市射洪市忠新幼儿园北侧约220米新溪小区</v>
      </c>
      <c r="H4510" s="2" t="str">
        <f>'[1]2025年已发货'!H:H</f>
        <v>柏子刚</v>
      </c>
      <c r="I4510" s="2">
        <f>'[1]2025年已发货'!I:I</f>
        <v>15692885305</v>
      </c>
      <c r="J4510" s="2" t="str">
        <f>_xlfn._xlws.FILTER(辅助信息!D:D,辅助信息!G:G=G4510)</f>
        <v>四川商建
射洪城乡一体化项目</v>
      </c>
    </row>
    <row r="4511" spans="1:10">
      <c r="A4511" s="2" t="str">
        <f>'[1]2025年已发货'!A:A</f>
        <v>晋邦</v>
      </c>
      <c r="B4511" s="2" t="str">
        <f>'[1]2025年已发货'!B:B</f>
        <v>螺纹钢</v>
      </c>
      <c r="C4511" s="2" t="str">
        <f>'[1]2025年已发货'!C:C</f>
        <v>HRB500E Φ25</v>
      </c>
      <c r="D4511" s="2" t="str">
        <f>'[1]2025年已发货'!D:D</f>
        <v>吨</v>
      </c>
      <c r="E4511" s="2">
        <f>'[1]2025年已发货'!E:E</f>
        <v>39</v>
      </c>
      <c r="F4511" s="4">
        <f>'[1]2025年已发货'!F:F</f>
        <v>45839</v>
      </c>
      <c r="G4511" s="2" t="str">
        <f>'[1]2025年已发货'!G:G</f>
        <v>（四川商建-射洪城乡一体化项目）遂宁市射洪市忠新幼儿园北侧约220米新溪小区</v>
      </c>
      <c r="H4511" s="2" t="str">
        <f>'[1]2025年已发货'!H:H</f>
        <v>柏子刚</v>
      </c>
      <c r="I4511" s="2">
        <f>'[1]2025年已发货'!I:I</f>
        <v>15692885305</v>
      </c>
      <c r="J4511" s="2" t="str">
        <f>_xlfn._xlws.FILTER(辅助信息!D:D,辅助信息!G:G=G4511)</f>
        <v>四川商建
射洪城乡一体化项目</v>
      </c>
    </row>
    <row r="4512" spans="1:10">
      <c r="A4512" s="2" t="str">
        <f>'[1]2025年已发货'!A:A</f>
        <v>润耀</v>
      </c>
      <c r="B4512" s="2" t="str">
        <f>'[1]2025年已发货'!B:B</f>
        <v>螺纹钢</v>
      </c>
      <c r="C4512" s="2" t="str">
        <f>'[1]2025年已发货'!C:C</f>
        <v>HRB400E Φ25×12米</v>
      </c>
      <c r="D4512" s="2" t="str">
        <f>'[1]2025年已发货'!D:D</f>
        <v>吨</v>
      </c>
      <c r="E4512" s="2">
        <f>'[1]2025年已发货'!E:E</f>
        <v>35</v>
      </c>
      <c r="F4512" s="4">
        <f>'[1]2025年已发货'!F:F</f>
        <v>45839</v>
      </c>
      <c r="G4512" s="2" t="str">
        <f>'[1]2025年已发货'!G:G</f>
        <v>（自永2标九局西南分公司钢筋棚）四川省自贡市骑龙镇大湾村</v>
      </c>
      <c r="H4512" s="2" t="str">
        <f>'[1]2025年已发货'!H:H</f>
        <v>高彦彬</v>
      </c>
      <c r="I4512" s="2">
        <f>'[1]2025年已发货'!I:I</f>
        <v>13835906370</v>
      </c>
      <c r="J4512" s="2" vm="1" t="e">
        <f>_xlfn._xlws.FILTER(辅助信息!D:D,辅助信息!G:G=G4512)</f>
        <v>#VALUE!</v>
      </c>
    </row>
    <row r="4513" spans="1:10">
      <c r="A4513" s="2" t="str">
        <f>'[1]2025年已发货'!A:A</f>
        <v>润耀</v>
      </c>
      <c r="B4513" s="2" t="str">
        <f>'[1]2025年已发货'!B:B</f>
        <v>螺纹钢</v>
      </c>
      <c r="C4513" s="2" t="str">
        <f>'[1]2025年已发货'!C:C</f>
        <v>HRB400E Φ25×9米</v>
      </c>
      <c r="D4513" s="2" t="str">
        <f>'[1]2025年已发货'!D:D</f>
        <v>吨</v>
      </c>
      <c r="E4513" s="2">
        <f>'[1]2025年已发货'!E:E</f>
        <v>35</v>
      </c>
      <c r="F4513" s="4">
        <f>'[1]2025年已发货'!F:F</f>
        <v>45839</v>
      </c>
      <c r="G4513" s="2" t="str">
        <f>'[1]2025年已发货'!G:G</f>
        <v>（自永2标九局西南分公司钢筋棚）四川省自贡市骑龙镇大湾村</v>
      </c>
      <c r="H4513" s="2" t="str">
        <f>'[1]2025年已发货'!H:H</f>
        <v>高彦彬</v>
      </c>
      <c r="I4513" s="2">
        <f>'[1]2025年已发货'!I:I</f>
        <v>13835906370</v>
      </c>
      <c r="J4513" s="2" vm="1" t="e">
        <f>_xlfn._xlws.FILTER(辅助信息!D:D,辅助信息!G:G=G4513)</f>
        <v>#VALUE!</v>
      </c>
    </row>
    <row r="4514" spans="1:10">
      <c r="A4514" s="2" t="str">
        <f>'[1]2025年已发货'!A:A</f>
        <v>钢固融</v>
      </c>
      <c r="B4514" s="2" t="str">
        <f>'[1]2025年已发货'!B:B</f>
        <v>盘螺</v>
      </c>
      <c r="C4514" s="2" t="str">
        <f>'[1]2025年已发货'!C:C</f>
        <v>HRB400EФ8</v>
      </c>
      <c r="D4514" s="2" t="str">
        <f>'[1]2025年已发货'!D:D</f>
        <v>吨</v>
      </c>
      <c r="E4514" s="2">
        <f>'[1]2025年已发货'!E:E</f>
        <v>20</v>
      </c>
      <c r="F4514" s="4">
        <f>'[1]2025年已发货'!F:F</f>
        <v>45840</v>
      </c>
      <c r="G4514" s="2" t="str">
        <f>'[1]2025年已发货'!G:G</f>
        <v>（中核中原-温江光明苑三期项目）四川省成都市温江区金马街道光明苑三期项目</v>
      </c>
      <c r="H4514" s="2" t="str">
        <f>'[1]2025年已发货'!H:H</f>
        <v>王生斌</v>
      </c>
      <c r="I4514" s="2">
        <f>'[1]2025年已发货'!I:I</f>
        <v>15228858118</v>
      </c>
      <c r="J4514" s="2" vm="1" t="e">
        <f>_xlfn._xlws.FILTER(辅助信息!D:D,辅助信息!G:G=G4514)</f>
        <v>#VALUE!</v>
      </c>
    </row>
    <row r="4515" spans="1:10">
      <c r="A4515" s="2" t="str">
        <f>'[1]2025年已发货'!A:A</f>
        <v>钢固融</v>
      </c>
      <c r="B4515" s="2" t="str">
        <f>'[1]2025年已发货'!B:B</f>
        <v>盘螺</v>
      </c>
      <c r="C4515" s="2" t="str">
        <f>'[1]2025年已发货'!C:C</f>
        <v>HRB400EФ10</v>
      </c>
      <c r="D4515" s="2" t="str">
        <f>'[1]2025年已发货'!D:D</f>
        <v>吨</v>
      </c>
      <c r="E4515" s="2">
        <f>'[1]2025年已发货'!E:E</f>
        <v>30</v>
      </c>
      <c r="F4515" s="4">
        <f>'[1]2025年已发货'!F:F</f>
        <v>45840</v>
      </c>
      <c r="G4515" s="2" t="str">
        <f>'[1]2025年已发货'!G:G</f>
        <v>（中核中原-温江光明苑三期项目）四川省成都市温江区金马街道光明苑三期项目</v>
      </c>
      <c r="H4515" s="2" t="str">
        <f>'[1]2025年已发货'!H:H</f>
        <v>王生斌</v>
      </c>
      <c r="I4515" s="2">
        <f>'[1]2025年已发货'!I:I</f>
        <v>15228858118</v>
      </c>
      <c r="J4515" s="2" vm="1" t="e">
        <f>_xlfn._xlws.FILTER(辅助信息!D:D,辅助信息!G:G=G4515)</f>
        <v>#VALUE!</v>
      </c>
    </row>
    <row r="4516" spans="1:10">
      <c r="A4516" s="2" t="str">
        <f>'[1]2025年已发货'!A:A</f>
        <v>钢固融</v>
      </c>
      <c r="B4516" s="2" t="str">
        <f>'[1]2025年已发货'!B:B</f>
        <v>螺纹钢</v>
      </c>
      <c r="C4516" s="2" t="str">
        <f>'[1]2025年已发货'!C:C</f>
        <v>HRB400EФ12*9m</v>
      </c>
      <c r="D4516" s="2" t="str">
        <f>'[1]2025年已发货'!D:D</f>
        <v>吨</v>
      </c>
      <c r="E4516" s="2">
        <f>'[1]2025年已发货'!E:E</f>
        <v>20</v>
      </c>
      <c r="F4516" s="4">
        <f>'[1]2025年已发货'!F:F</f>
        <v>45840</v>
      </c>
      <c r="G4516" s="2" t="str">
        <f>'[1]2025年已发货'!G:G</f>
        <v>（中核中原-温江光明苑三期项目）四川省成都市温江区金马街道光明苑三期项目</v>
      </c>
      <c r="H4516" s="2" t="str">
        <f>'[1]2025年已发货'!H:H</f>
        <v>王生斌</v>
      </c>
      <c r="I4516" s="2">
        <f>'[1]2025年已发货'!I:I</f>
        <v>15228858118</v>
      </c>
      <c r="J4516" s="2" vm="1" t="e">
        <f>_xlfn._xlws.FILTER(辅助信息!D:D,辅助信息!G:G=G4516)</f>
        <v>#VALUE!</v>
      </c>
    </row>
    <row r="4517" spans="1:10">
      <c r="A4517" s="2" t="str">
        <f>'[1]2025年已发货'!A:A</f>
        <v>钢固融</v>
      </c>
      <c r="B4517" s="2" t="str">
        <f>'[1]2025年已发货'!B:B</f>
        <v>螺纹钢</v>
      </c>
      <c r="C4517" s="2" t="str">
        <f>'[1]2025年已发货'!C:C</f>
        <v>HRB400EФ14*9m</v>
      </c>
      <c r="D4517" s="2" t="str">
        <f>'[1]2025年已发货'!D:D</f>
        <v>吨</v>
      </c>
      <c r="E4517" s="2">
        <f>'[1]2025年已发货'!E:E</f>
        <v>4</v>
      </c>
      <c r="F4517" s="4">
        <f>'[1]2025年已发货'!F:F</f>
        <v>45840</v>
      </c>
      <c r="G4517" s="2" t="str">
        <f>'[1]2025年已发货'!G:G</f>
        <v>（中核中原-温江光明苑三期项目）四川省成都市温江区金马街道光明苑三期项目</v>
      </c>
      <c r="H4517" s="2" t="str">
        <f>'[1]2025年已发货'!H:H</f>
        <v>王生斌</v>
      </c>
      <c r="I4517" s="2">
        <f>'[1]2025年已发货'!I:I</f>
        <v>15228858118</v>
      </c>
      <c r="J4517" s="2" vm="1" t="e">
        <f>_xlfn._xlws.FILTER(辅助信息!D:D,辅助信息!G:G=G4517)</f>
        <v>#VALUE!</v>
      </c>
    </row>
    <row r="4518" spans="1:10">
      <c r="A4518" s="2" t="str">
        <f>'[1]2025年已发货'!A:A</f>
        <v>钢固融</v>
      </c>
      <c r="B4518" s="2" t="str">
        <f>'[1]2025年已发货'!B:B</f>
        <v>螺纹钢</v>
      </c>
      <c r="C4518" s="2" t="str">
        <f>'[1]2025年已发货'!C:C</f>
        <v>HRB400EФ16*9m</v>
      </c>
      <c r="D4518" s="2" t="str">
        <f>'[1]2025年已发货'!D:D</f>
        <v>吨</v>
      </c>
      <c r="E4518" s="2">
        <f>'[1]2025年已发货'!E:E</f>
        <v>4</v>
      </c>
      <c r="F4518" s="4">
        <f>'[1]2025年已发货'!F:F</f>
        <v>45840</v>
      </c>
      <c r="G4518" s="2" t="str">
        <f>'[1]2025年已发货'!G:G</f>
        <v>（中核中原-温江光明苑三期项目）四川省成都市温江区金马街道光明苑三期项目</v>
      </c>
      <c r="H4518" s="2" t="str">
        <f>'[1]2025年已发货'!H:H</f>
        <v>王生斌</v>
      </c>
      <c r="I4518" s="2">
        <f>'[1]2025年已发货'!I:I</f>
        <v>15228858118</v>
      </c>
      <c r="J4518" s="2" vm="1" t="e">
        <f>_xlfn._xlws.FILTER(辅助信息!D:D,辅助信息!G:G=G4518)</f>
        <v>#VALUE!</v>
      </c>
    </row>
    <row r="4519" spans="1:10">
      <c r="A4519" s="2" t="str">
        <f>'[1]2025年已发货'!A:A</f>
        <v>钢固融</v>
      </c>
      <c r="B4519" s="2" t="str">
        <f>'[1]2025年已发货'!B:B</f>
        <v>螺纹钢</v>
      </c>
      <c r="C4519" s="2" t="str">
        <f>'[1]2025年已发货'!C:C</f>
        <v>HRB400EФ16*12m</v>
      </c>
      <c r="D4519" s="2" t="str">
        <f>'[1]2025年已发货'!D:D</f>
        <v>吨</v>
      </c>
      <c r="E4519" s="2">
        <f>'[1]2025年已发货'!E:E</f>
        <v>22</v>
      </c>
      <c r="F4519" s="4">
        <f>'[1]2025年已发货'!F:F</f>
        <v>45840</v>
      </c>
      <c r="G4519" s="2" t="str">
        <f>'[1]2025年已发货'!G:G</f>
        <v>（中核中原-温江光明苑三期项目）四川省成都市温江区金马街道光明苑三期项目</v>
      </c>
      <c r="H4519" s="2" t="str">
        <f>'[1]2025年已发货'!H:H</f>
        <v>王生斌</v>
      </c>
      <c r="I4519" s="2">
        <f>'[1]2025年已发货'!I:I</f>
        <v>15228858118</v>
      </c>
      <c r="J4519" s="2" vm="1" t="e">
        <f>_xlfn._xlws.FILTER(辅助信息!D:D,辅助信息!G:G=G4519)</f>
        <v>#VALUE!</v>
      </c>
    </row>
    <row r="4520" spans="1:10">
      <c r="A4520" s="2" t="str">
        <f>'[1]2025年已发货'!A:A</f>
        <v>海南海控</v>
      </c>
      <c r="B4520" s="2" t="str">
        <f>'[1]2025年已发货'!B:B</f>
        <v>高线</v>
      </c>
      <c r="C4520" s="2" t="str">
        <f>'[1]2025年已发货'!C:C</f>
        <v>HPB300Ф8</v>
      </c>
      <c r="D4520" s="2" t="str">
        <f>'[1]2025年已发货'!D:D</f>
        <v>吨</v>
      </c>
      <c r="E4520" s="2">
        <f>'[1]2025年已发货'!E:E</f>
        <v>35</v>
      </c>
      <c r="F4520" s="4">
        <f>'[1]2025年已发货'!F:F</f>
        <v>45840</v>
      </c>
      <c r="G4520" s="2" t="str">
        <f>'[1]2025年已发货'!G:G</f>
        <v>（中铁一局四公司康新高速TJ1-1标贡不卡隧道）四川省甘孜州康定市折多塘村车管所旁</v>
      </c>
      <c r="H4520" s="2" t="str">
        <f>'[1]2025年已发货'!H:H</f>
        <v>李彰</v>
      </c>
      <c r="I4520" s="2">
        <f>'[1]2025年已发货'!I:I</f>
        <v>18523285235</v>
      </c>
      <c r="J4520" s="2" vm="1" t="e">
        <f>_xlfn._xlws.FILTER(辅助信息!D:D,辅助信息!G:G=G4520)</f>
        <v>#VALUE!</v>
      </c>
    </row>
    <row r="4521" spans="1:10">
      <c r="A4521" s="2" t="str">
        <f>'[1]2025年已发货'!A:A</f>
        <v>海南海控</v>
      </c>
      <c r="B4521" s="2" t="str">
        <f>'[1]2025年已发货'!B:B</f>
        <v>高线</v>
      </c>
      <c r="C4521" s="2" t="str">
        <f>'[1]2025年已发货'!C:C</f>
        <v>HPB300Ф8</v>
      </c>
      <c r="D4521" s="2" t="str">
        <f>'[1]2025年已发货'!D:D</f>
        <v>吨</v>
      </c>
      <c r="E4521" s="2">
        <f>'[1]2025年已发货'!E:E</f>
        <v>35</v>
      </c>
      <c r="F4521" s="4">
        <f>'[1]2025年已发货'!F:F</f>
        <v>45840</v>
      </c>
      <c r="G4521" s="2" t="str">
        <f>'[1]2025年已发货'!G:G</f>
        <v>（中铁一局四公司康新高速TJ1-1标康定隧道）四川省甘孜州康定市榆林街道甘孜州博物馆旁</v>
      </c>
      <c r="H4521" s="2" t="str">
        <f>'[1]2025年已发货'!H:H</f>
        <v>王永强</v>
      </c>
      <c r="I4521" s="2">
        <f>'[1]2025年已发货'!I:I</f>
        <v>15929204416</v>
      </c>
      <c r="J4521" s="2" vm="1" t="e">
        <f>_xlfn._xlws.FILTER(辅助信息!D:D,辅助信息!G:G=G4521)</f>
        <v>#VALUE!</v>
      </c>
    </row>
    <row r="4522" spans="1:10">
      <c r="A4522" s="2" t="str">
        <f>'[1]2025年已发货'!A:A</f>
        <v>德胜恒嘉</v>
      </c>
      <c r="B4522" s="2" t="str">
        <f>'[1]2025年已发货'!B:B</f>
        <v>螺纹钢</v>
      </c>
      <c r="C4522" s="2" t="str">
        <f>'[1]2025年已发货'!C:C</f>
        <v>HRB500EФ22*9mm</v>
      </c>
      <c r="D4522" s="2" t="str">
        <f>'[1]2025年已发货'!D:D</f>
        <v>吨</v>
      </c>
      <c r="E4522" s="2">
        <f>'[1]2025年已发货'!E:E</f>
        <v>70</v>
      </c>
      <c r="F4522" s="4">
        <f>'[1]2025年已发货'!F:F</f>
        <v>45840</v>
      </c>
      <c r="G4522" s="2" t="str">
        <f>'[1]2025年已发货'!G:G</f>
        <v>（中铁六局呼和公司康新高速TJ4-2标）四川省甘孜藏族自治州康定市新都桥镇东俄罗三村中建八局搅拌站旁</v>
      </c>
      <c r="H4522" s="2" t="str">
        <f>'[1]2025年已发货'!H:H</f>
        <v>王坤</v>
      </c>
      <c r="I4522" s="2">
        <f>'[1]2025年已发货'!I:I</f>
        <v>15647490007</v>
      </c>
      <c r="J4522" s="2" vm="1" t="e">
        <f>_xlfn._xlws.FILTER(辅助信息!D:D,辅助信息!G:G=G4522)</f>
        <v>#VALUE!</v>
      </c>
    </row>
    <row r="4523" spans="1:10">
      <c r="A4523" s="2" t="str">
        <f>'[1]2025年已发货'!A:A</f>
        <v>德胜恒嘉</v>
      </c>
      <c r="B4523" s="2" t="str">
        <f>'[1]2025年已发货'!B:B</f>
        <v>螺纹钢</v>
      </c>
      <c r="C4523" s="2" t="str">
        <f>'[1]2025年已发货'!C:C</f>
        <v>HRB400EФ25*9mm</v>
      </c>
      <c r="D4523" s="2" t="str">
        <f>'[1]2025年已发货'!D:D</f>
        <v>吨</v>
      </c>
      <c r="E4523" s="2">
        <f>'[1]2025年已发货'!E:E</f>
        <v>70</v>
      </c>
      <c r="F4523" s="4">
        <f>'[1]2025年已发货'!F:F</f>
        <v>45840</v>
      </c>
      <c r="G4523" s="2" t="str">
        <f>'[1]2025年已发货'!G:G</f>
        <v>（中铁六局呼和公司康新高速TJ4-2标）四川省甘孜藏族自治州康定市新都桥镇东俄罗三村中建八局搅拌站旁</v>
      </c>
      <c r="H4523" s="2" t="str">
        <f>'[1]2025年已发货'!H:H</f>
        <v>王坤</v>
      </c>
      <c r="I4523" s="2">
        <f>'[1]2025年已发货'!I:I</f>
        <v>15647490007</v>
      </c>
      <c r="J4523" s="2" vm="1" t="e">
        <f>_xlfn._xlws.FILTER(辅助信息!D:D,辅助信息!G:G=G4523)</f>
        <v>#VALUE!</v>
      </c>
    </row>
    <row r="4524" spans="1:10">
      <c r="A4524" s="2" t="str">
        <f>'[1]2025年已发货'!A:A</f>
        <v>德胜恒嘉</v>
      </c>
      <c r="B4524" s="2" t="str">
        <f>'[1]2025年已发货'!B:B</f>
        <v>螺纹钢</v>
      </c>
      <c r="C4524" s="2" t="str">
        <f>'[1]2025年已发货'!C:C</f>
        <v>HRB400EФ12*9m</v>
      </c>
      <c r="D4524" s="2" t="str">
        <f>'[1]2025年已发货'!D:D</f>
        <v>吨</v>
      </c>
      <c r="E4524" s="2">
        <f>'[1]2025年已发货'!E:E</f>
        <v>15</v>
      </c>
      <c r="F4524" s="4">
        <f>'[1]2025年已发货'!F:F</f>
        <v>45840</v>
      </c>
      <c r="G4524" s="2" t="str">
        <f>'[1]2025年已发货'!G:G</f>
        <v>（中核华兴-峨眉山项目）四川省乐山市峨眉山市双福镇梓橦庙红华五期中核华兴工地</v>
      </c>
      <c r="H4524" s="2" t="str">
        <f>'[1]2025年已发货'!H:H</f>
        <v>李汉军</v>
      </c>
      <c r="I4524" s="2" t="str">
        <f>'[1]2025年已发货'!I:I</f>
        <v>18691249091</v>
      </c>
      <c r="J4524" s="2" vm="1" t="e">
        <f>_xlfn._xlws.FILTER(辅助信息!D:D,辅助信息!G:G=G4524)</f>
        <v>#VALUE!</v>
      </c>
    </row>
    <row r="4525" spans="1:10">
      <c r="A4525" s="2" t="str">
        <f>'[1]2025年已发货'!A:A</f>
        <v>德胜恒嘉</v>
      </c>
      <c r="B4525" s="2" t="str">
        <f>'[1]2025年已发货'!B:B</f>
        <v>螺纹钢</v>
      </c>
      <c r="C4525" s="2" t="str">
        <f>'[1]2025年已发货'!C:C</f>
        <v>HRB400EФ16*9m</v>
      </c>
      <c r="D4525" s="2" t="str">
        <f>'[1]2025年已发货'!D:D</f>
        <v>吨</v>
      </c>
      <c r="E4525" s="2">
        <f>'[1]2025年已发货'!E:E</f>
        <v>3</v>
      </c>
      <c r="F4525" s="4">
        <f>'[1]2025年已发货'!F:F</f>
        <v>45840</v>
      </c>
      <c r="G4525" s="2" t="str">
        <f>'[1]2025年已发货'!G:G</f>
        <v>（中核华兴-峨眉山项目）四川省乐山市峨眉山市双福镇梓橦庙红华五期中核华兴工地</v>
      </c>
      <c r="H4525" s="2" t="str">
        <f>'[1]2025年已发货'!H:H</f>
        <v>李汉军</v>
      </c>
      <c r="I4525" s="2" t="str">
        <f>'[1]2025年已发货'!I:I</f>
        <v>18691249091</v>
      </c>
      <c r="J4525" s="2" vm="1" t="e">
        <f>_xlfn._xlws.FILTER(辅助信息!D:D,辅助信息!G:G=G4525)</f>
        <v>#VALUE!</v>
      </c>
    </row>
    <row r="4526" spans="1:10">
      <c r="A4526" s="2" t="str">
        <f>'[1]2025年已发货'!A:A</f>
        <v>德胜</v>
      </c>
      <c r="B4526" s="2" t="str">
        <f>'[1]2025年已发货'!B:B</f>
        <v>螺纹钢</v>
      </c>
      <c r="C4526" s="2" t="str">
        <f>'[1]2025年已发货'!C:C</f>
        <v>HRB500E Φ12</v>
      </c>
      <c r="D4526" s="2" t="str">
        <f>'[1]2025年已发货'!D:D</f>
        <v>吨</v>
      </c>
      <c r="E4526" s="2">
        <f>'[1]2025年已发货'!E:E</f>
        <v>12</v>
      </c>
      <c r="F4526" s="4">
        <f>'[1]2025年已发货'!F:F</f>
        <v>45840</v>
      </c>
      <c r="G4526" s="2" t="str">
        <f>'[1]2025年已发货'!G:G</f>
        <v>(华西乐山）-四川省乐山市市中区苏稽镇校地共建产教融合基地建设项目二标段</v>
      </c>
      <c r="H4526" s="2" t="str">
        <f>'[1]2025年已发货'!H:H</f>
        <v>彭江涛</v>
      </c>
      <c r="I4526" s="2">
        <f>'[1]2025年已发货'!I:I</f>
        <v>13990276572</v>
      </c>
      <c r="J4526" s="2" vm="1" t="e">
        <f>_xlfn._xlws.FILTER(辅助信息!D:D,辅助信息!G:G=G4526)</f>
        <v>#VALUE!</v>
      </c>
    </row>
    <row r="4527" spans="1:10">
      <c r="A4527" s="2" t="str">
        <f>'[1]2025年已发货'!A:A</f>
        <v>德胜</v>
      </c>
      <c r="B4527" s="2" t="str">
        <f>'[1]2025年已发货'!B:B</f>
        <v>螺纹钢</v>
      </c>
      <c r="C4527" s="2" t="str">
        <f>'[1]2025年已发货'!C:C</f>
        <v>HRB500E Φ16</v>
      </c>
      <c r="D4527" s="2" t="str">
        <f>'[1]2025年已发货'!D:D</f>
        <v>吨</v>
      </c>
      <c r="E4527" s="2">
        <f>'[1]2025年已发货'!E:E</f>
        <v>3</v>
      </c>
      <c r="F4527" s="4">
        <f>'[1]2025年已发货'!F:F</f>
        <v>45840</v>
      </c>
      <c r="G4527" s="2" t="str">
        <f>'[1]2025年已发货'!G:G</f>
        <v>(华西乐山）-四川省乐山市市中区苏稽镇校地共建产教融合基地建设项目二标段</v>
      </c>
      <c r="H4527" s="2" t="str">
        <f>'[1]2025年已发货'!H:H</f>
        <v>彭江涛</v>
      </c>
      <c r="I4527" s="2">
        <f>'[1]2025年已发货'!I:I</f>
        <v>13990276572</v>
      </c>
      <c r="J4527" s="2" vm="1" t="e">
        <f>_xlfn._xlws.FILTER(辅助信息!D:D,辅助信息!G:G=G4527)</f>
        <v>#VALUE!</v>
      </c>
    </row>
    <row r="4528" spans="1:10">
      <c r="A4528" s="2" t="str">
        <f>'[1]2025年已发货'!A:A</f>
        <v>德胜</v>
      </c>
      <c r="B4528" s="2" t="str">
        <f>'[1]2025年已发货'!B:B</f>
        <v>螺纹钢</v>
      </c>
      <c r="C4528" s="2" t="str">
        <f>'[1]2025年已发货'!C:C</f>
        <v>HRB500E Φ18</v>
      </c>
      <c r="D4528" s="2" t="str">
        <f>'[1]2025年已发货'!D:D</f>
        <v>吨</v>
      </c>
      <c r="E4528" s="2">
        <f>'[1]2025年已发货'!E:E</f>
        <v>3</v>
      </c>
      <c r="F4528" s="4">
        <f>'[1]2025年已发货'!F:F</f>
        <v>45840</v>
      </c>
      <c r="G4528" s="2" t="str">
        <f>'[1]2025年已发货'!G:G</f>
        <v>(华西乐山）-四川省乐山市市中区苏稽镇校地共建产教融合基地建设项目二标段</v>
      </c>
      <c r="H4528" s="2" t="str">
        <f>'[1]2025年已发货'!H:H</f>
        <v>彭江涛</v>
      </c>
      <c r="I4528" s="2">
        <f>'[1]2025年已发货'!I:I</f>
        <v>13990276572</v>
      </c>
      <c r="J4528" s="2" vm="1" t="e">
        <f>_xlfn._xlws.FILTER(辅助信息!D:D,辅助信息!G:G=G4528)</f>
        <v>#VALUE!</v>
      </c>
    </row>
    <row r="4529" spans="1:10">
      <c r="A4529" s="2" t="str">
        <f>'[1]2025年已发货'!A:A</f>
        <v>德胜</v>
      </c>
      <c r="B4529" s="2" t="str">
        <f>'[1]2025年已发货'!B:B</f>
        <v>螺纹钢</v>
      </c>
      <c r="C4529" s="2" t="str">
        <f>'[1]2025年已发货'!C:C</f>
        <v>HRB500E Φ20</v>
      </c>
      <c r="D4529" s="2" t="str">
        <f>'[1]2025年已发货'!D:D</f>
        <v>吨</v>
      </c>
      <c r="E4529" s="2">
        <f>'[1]2025年已发货'!E:E</f>
        <v>3</v>
      </c>
      <c r="F4529" s="4">
        <f>'[1]2025年已发货'!F:F</f>
        <v>45840</v>
      </c>
      <c r="G4529" s="2" t="str">
        <f>'[1]2025年已发货'!G:G</f>
        <v>(华西乐山）-四川省乐山市市中区苏稽镇校地共建产教融合基地建设项目二标段</v>
      </c>
      <c r="H4529" s="2" t="str">
        <f>'[1]2025年已发货'!H:H</f>
        <v>彭江涛</v>
      </c>
      <c r="I4529" s="2">
        <f>'[1]2025年已发货'!I:I</f>
        <v>13990276572</v>
      </c>
      <c r="J4529" s="2" vm="1" t="e">
        <f>_xlfn._xlws.FILTER(辅助信息!D:D,辅助信息!G:G=G4529)</f>
        <v>#VALUE!</v>
      </c>
    </row>
    <row r="4530" spans="1:10">
      <c r="A4530" s="2" t="str">
        <f>'[1]2025年已发货'!A:A</f>
        <v>德胜</v>
      </c>
      <c r="B4530" s="2" t="str">
        <f>'[1]2025年已发货'!B:B</f>
        <v>螺纹钢</v>
      </c>
      <c r="C4530" s="2" t="str">
        <f>'[1]2025年已发货'!C:C</f>
        <v>HRB500E Φ22</v>
      </c>
      <c r="D4530" s="2" t="str">
        <f>'[1]2025年已发货'!D:D</f>
        <v>吨</v>
      </c>
      <c r="E4530" s="2">
        <f>'[1]2025年已发货'!E:E</f>
        <v>3</v>
      </c>
      <c r="F4530" s="4">
        <f>'[1]2025年已发货'!F:F</f>
        <v>45840</v>
      </c>
      <c r="G4530" s="2" t="str">
        <f>'[1]2025年已发货'!G:G</f>
        <v>(华西乐山）-四川省乐山市市中区苏稽镇校地共建产教融合基地建设项目二标段</v>
      </c>
      <c r="H4530" s="2" t="str">
        <f>'[1]2025年已发货'!H:H</f>
        <v>彭江涛</v>
      </c>
      <c r="I4530" s="2">
        <f>'[1]2025年已发货'!I:I</f>
        <v>13990276572</v>
      </c>
      <c r="J4530" s="2" vm="1" t="e">
        <f>_xlfn._xlws.FILTER(辅助信息!D:D,辅助信息!G:G=G4530)</f>
        <v>#VALUE!</v>
      </c>
    </row>
    <row r="4531" spans="1:10">
      <c r="A4531" s="2" t="str">
        <f>'[1]2025年已发货'!A:A</f>
        <v>德胜</v>
      </c>
      <c r="B4531" s="2" t="str">
        <f>'[1]2025年已发货'!B:B</f>
        <v>螺纹钢</v>
      </c>
      <c r="C4531" s="2" t="str">
        <f>'[1]2025年已发货'!C:C</f>
        <v>HRB500E Φ25</v>
      </c>
      <c r="D4531" s="2" t="str">
        <f>'[1]2025年已发货'!D:D</f>
        <v>吨</v>
      </c>
      <c r="E4531" s="2">
        <f>'[1]2025年已发货'!E:E</f>
        <v>6</v>
      </c>
      <c r="F4531" s="4">
        <f>'[1]2025年已发货'!F:F</f>
        <v>45840</v>
      </c>
      <c r="G4531" s="2" t="str">
        <f>'[1]2025年已发货'!G:G</f>
        <v>(华西乐山）-四川省乐山市市中区苏稽镇校地共建产教融合基地建设项目二标段</v>
      </c>
      <c r="H4531" s="2" t="str">
        <f>'[1]2025年已发货'!H:H</f>
        <v>彭江涛</v>
      </c>
      <c r="I4531" s="2">
        <f>'[1]2025年已发货'!I:I</f>
        <v>13990276572</v>
      </c>
      <c r="J4531" s="2" vm="1" t="e">
        <f>_xlfn._xlws.FILTER(辅助信息!D:D,辅助信息!G:G=G4531)</f>
        <v>#VALUE!</v>
      </c>
    </row>
    <row r="4532" spans="1:10">
      <c r="A4532" s="2" t="str">
        <f>'[1]2025年已发货'!A:A</f>
        <v>德胜</v>
      </c>
      <c r="B4532" s="2" t="str">
        <f>'[1]2025年已发货'!B:B</f>
        <v>螺纹钢</v>
      </c>
      <c r="C4532" s="2" t="str">
        <f>'[1]2025年已发货'!C:C</f>
        <v>HRB500E Φ28</v>
      </c>
      <c r="D4532" s="2" t="str">
        <f>'[1]2025年已发货'!D:D</f>
        <v>吨</v>
      </c>
      <c r="E4532" s="2">
        <f>'[1]2025年已发货'!E:E</f>
        <v>3</v>
      </c>
      <c r="F4532" s="4">
        <f>'[1]2025年已发货'!F:F</f>
        <v>45840</v>
      </c>
      <c r="G4532" s="2" t="str">
        <f>'[1]2025年已发货'!G:G</f>
        <v>(华西乐山）-四川省乐山市市中区苏稽镇校地共建产教融合基地建设项目二标段</v>
      </c>
      <c r="H4532" s="2" t="str">
        <f>'[1]2025年已发货'!H:H</f>
        <v>彭江涛</v>
      </c>
      <c r="I4532" s="2">
        <f>'[1]2025年已发货'!I:I</f>
        <v>13990276572</v>
      </c>
      <c r="J4532" s="2" vm="1" t="e">
        <f>_xlfn._xlws.FILTER(辅助信息!D:D,辅助信息!G:G=G4532)</f>
        <v>#VALUE!</v>
      </c>
    </row>
    <row r="4533" spans="1:10">
      <c r="A4533" s="2" t="str">
        <f>'[1]2025年已发货'!A:A</f>
        <v>德胜</v>
      </c>
      <c r="B4533" s="2" t="str">
        <f>'[1]2025年已发货'!B:B</f>
        <v>螺纹钢</v>
      </c>
      <c r="C4533" s="2" t="str">
        <f>'[1]2025年已发货'!C:C</f>
        <v>HRB500E Φ32</v>
      </c>
      <c r="D4533" s="2" t="str">
        <f>'[1]2025年已发货'!D:D</f>
        <v>吨</v>
      </c>
      <c r="E4533" s="2">
        <f>'[1]2025年已发货'!E:E</f>
        <v>3</v>
      </c>
      <c r="F4533" s="4">
        <f>'[1]2025年已发货'!F:F</f>
        <v>45840</v>
      </c>
      <c r="G4533" s="2" t="str">
        <f>'[1]2025年已发货'!G:G</f>
        <v>(华西乐山）-四川省乐山市市中区苏稽镇校地共建产教融合基地建设项目二标段</v>
      </c>
      <c r="H4533" s="2" t="str">
        <f>'[1]2025年已发货'!H:H</f>
        <v>彭江涛</v>
      </c>
      <c r="I4533" s="2">
        <f>'[1]2025年已发货'!I:I</f>
        <v>13990276572</v>
      </c>
      <c r="J4533" s="2" vm="1" t="e">
        <f>_xlfn._xlws.FILTER(辅助信息!D:D,辅助信息!G:G=G4533)</f>
        <v>#VALUE!</v>
      </c>
    </row>
    <row r="4534" spans="1:10">
      <c r="A4534" s="2" t="str">
        <f>'[1]2025年已发货'!A:A</f>
        <v>晋邦</v>
      </c>
      <c r="B4534" s="2" t="str">
        <f>'[1]2025年已发货'!B:B</f>
        <v>螺纹钢</v>
      </c>
      <c r="C4534" s="2" t="str">
        <f>'[1]2025年已发货'!C:C</f>
        <v>HRB400E Φ32 9m</v>
      </c>
      <c r="D4534" s="2" t="str">
        <f>'[1]2025年已发货'!D:D</f>
        <v>吨</v>
      </c>
      <c r="E4534" s="2">
        <f>'[1]2025年已发货'!E:E</f>
        <v>35</v>
      </c>
      <c r="F4534" s="4">
        <f>'[1]2025年已发货'!F:F</f>
        <v>45840</v>
      </c>
      <c r="G4534" s="2" t="str">
        <f>'[1]2025年已发货'!G:G</f>
        <v>（十九冶-江龙高速一分部）重庆市云阳县X886附近中国十九冶开云高速项目总包部西98米*复兴互通预制梁场</v>
      </c>
      <c r="H4534" s="2" t="str">
        <f>'[1]2025年已发货'!H:H</f>
        <v>吴章红</v>
      </c>
      <c r="I4534" s="2">
        <f>'[1]2025年已发货'!I:I</f>
        <v>18628165772</v>
      </c>
      <c r="J4534" s="2" vm="1" t="e">
        <f>_xlfn._xlws.FILTER(辅助信息!D:D,辅助信息!G:G=G4534)</f>
        <v>#VALUE!</v>
      </c>
    </row>
    <row r="4535" spans="1:10">
      <c r="A4535" s="2" t="str">
        <f>'[1]2025年已发货'!A:A</f>
        <v>晋邦</v>
      </c>
      <c r="B4535" s="2" t="str">
        <f>'[1]2025年已发货'!B:B</f>
        <v>盘螺</v>
      </c>
      <c r="C4535" s="2" t="str">
        <f>'[1]2025年已发货'!C:C</f>
        <v>HRB400E Φ10</v>
      </c>
      <c r="D4535" s="2" t="str">
        <f>'[1]2025年已发货'!D:D</f>
        <v>吨</v>
      </c>
      <c r="E4535" s="2">
        <f>'[1]2025年已发货'!E:E</f>
        <v>6</v>
      </c>
      <c r="F4535" s="4">
        <f>'[1]2025年已发货'!F:F</f>
        <v>45840</v>
      </c>
      <c r="G4535" s="2" t="str">
        <f>'[1]2025年已发货'!G:G</f>
        <v>（十九冶-华电重庆奉节）重庆市奉节县康乐镇七星村</v>
      </c>
      <c r="H4535" s="2" t="str">
        <f>'[1]2025年已发货'!H:H</f>
        <v>岑甲乐</v>
      </c>
      <c r="I4535" s="2">
        <f>'[1]2025年已发货'!I:I</f>
        <v>17349037782</v>
      </c>
      <c r="J4535" s="2" vm="1" t="e">
        <f>_xlfn._xlws.FILTER(辅助信息!D:D,辅助信息!G:G=G4535)</f>
        <v>#VALUE!</v>
      </c>
    </row>
    <row r="4536" spans="1:10">
      <c r="A4536" s="2" t="str">
        <f>'[1]2025年已发货'!A:A</f>
        <v>晋邦</v>
      </c>
      <c r="B4536" s="2" t="str">
        <f>'[1]2025年已发货'!B:B</f>
        <v>螺纹钢</v>
      </c>
      <c r="C4536" s="2" t="str">
        <f>'[1]2025年已发货'!C:C</f>
        <v>HRB400E Φ14 9m</v>
      </c>
      <c r="D4536" s="2" t="str">
        <f>'[1]2025年已发货'!D:D</f>
        <v>吨</v>
      </c>
      <c r="E4536" s="2">
        <f>'[1]2025年已发货'!E:E</f>
        <v>4</v>
      </c>
      <c r="F4536" s="4">
        <f>'[1]2025年已发货'!F:F</f>
        <v>45840</v>
      </c>
      <c r="G4536" s="2" t="str">
        <f>'[1]2025年已发货'!G:G</f>
        <v>（十九冶-华电重庆奉节）重庆市奉节县康乐镇七星村</v>
      </c>
      <c r="H4536" s="2" t="str">
        <f>'[1]2025年已发货'!H:H</f>
        <v>岑甲乐</v>
      </c>
      <c r="I4536" s="2">
        <f>'[1]2025年已发货'!I:I</f>
        <v>17349037782</v>
      </c>
      <c r="J4536" s="2" vm="1" t="e">
        <f>_xlfn._xlws.FILTER(辅助信息!D:D,辅助信息!G:G=G4536)</f>
        <v>#VALUE!</v>
      </c>
    </row>
    <row r="4537" spans="1:10">
      <c r="A4537" s="2" t="str">
        <f>'[1]2025年已发货'!A:A</f>
        <v>晋邦</v>
      </c>
      <c r="B4537" s="2" t="str">
        <f>'[1]2025年已发货'!B:B</f>
        <v>螺纹钢</v>
      </c>
      <c r="C4537" s="2" t="str">
        <f>'[1]2025年已发货'!C:C</f>
        <v>HRB400E Φ16 9m</v>
      </c>
      <c r="D4537" s="2" t="str">
        <f>'[1]2025年已发货'!D:D</f>
        <v>吨</v>
      </c>
      <c r="E4537" s="2">
        <f>'[1]2025年已发货'!E:E</f>
        <v>6</v>
      </c>
      <c r="F4537" s="4">
        <f>'[1]2025年已发货'!F:F</f>
        <v>45840</v>
      </c>
      <c r="G4537" s="2" t="str">
        <f>'[1]2025年已发货'!G:G</f>
        <v>（十九冶-华电重庆奉节）重庆市奉节县康乐镇七星村</v>
      </c>
      <c r="H4537" s="2" t="str">
        <f>'[1]2025年已发货'!H:H</f>
        <v>岑甲乐</v>
      </c>
      <c r="I4537" s="2">
        <f>'[1]2025年已发货'!I:I</f>
        <v>17349037782</v>
      </c>
      <c r="J4537" s="2" vm="1" t="e">
        <f>_xlfn._xlws.FILTER(辅助信息!D:D,辅助信息!G:G=G4537)</f>
        <v>#VALUE!</v>
      </c>
    </row>
    <row r="4538" spans="1:10">
      <c r="A4538" s="2" t="str">
        <f>'[1]2025年已发货'!A:A</f>
        <v>晋邦</v>
      </c>
      <c r="B4538" s="2" t="str">
        <f>'[1]2025年已发货'!B:B</f>
        <v>螺纹钢</v>
      </c>
      <c r="C4538" s="2" t="str">
        <f>'[1]2025年已发货'!C:C</f>
        <v>HRB400E Φ18 9m</v>
      </c>
      <c r="D4538" s="2" t="str">
        <f>'[1]2025年已发货'!D:D</f>
        <v>吨</v>
      </c>
      <c r="E4538" s="2">
        <f>'[1]2025年已发货'!E:E</f>
        <v>8</v>
      </c>
      <c r="F4538" s="4">
        <f>'[1]2025年已发货'!F:F</f>
        <v>45840</v>
      </c>
      <c r="G4538" s="2" t="str">
        <f>'[1]2025年已发货'!G:G</f>
        <v>（十九冶-华电重庆奉节）重庆市奉节县康乐镇七星村</v>
      </c>
      <c r="H4538" s="2" t="str">
        <f>'[1]2025年已发货'!H:H</f>
        <v>岑甲乐</v>
      </c>
      <c r="I4538" s="2">
        <f>'[1]2025年已发货'!I:I</f>
        <v>17349037782</v>
      </c>
      <c r="J4538" s="2" vm="1" t="e">
        <f>_xlfn._xlws.FILTER(辅助信息!D:D,辅助信息!G:G=G4538)</f>
        <v>#VALUE!</v>
      </c>
    </row>
    <row r="4539" spans="1:10">
      <c r="A4539" s="2" t="str">
        <f>'[1]2025年已发货'!A:A</f>
        <v>晋邦</v>
      </c>
      <c r="B4539" s="2" t="str">
        <f>'[1]2025年已发货'!B:B</f>
        <v>螺纹钢</v>
      </c>
      <c r="C4539" s="2" t="str">
        <f>'[1]2025年已发货'!C:C</f>
        <v>HRB400E Φ20 9m</v>
      </c>
      <c r="D4539" s="2" t="str">
        <f>'[1]2025年已发货'!D:D</f>
        <v>吨</v>
      </c>
      <c r="E4539" s="2">
        <f>'[1]2025年已发货'!E:E</f>
        <v>4</v>
      </c>
      <c r="F4539" s="4">
        <f>'[1]2025年已发货'!F:F</f>
        <v>45840</v>
      </c>
      <c r="G4539" s="2" t="str">
        <f>'[1]2025年已发货'!G:G</f>
        <v>（十九冶-华电重庆奉节）重庆市奉节县康乐镇七星村</v>
      </c>
      <c r="H4539" s="2" t="str">
        <f>'[1]2025年已发货'!H:H</f>
        <v>岑甲乐</v>
      </c>
      <c r="I4539" s="2">
        <f>'[1]2025年已发货'!I:I</f>
        <v>17349037782</v>
      </c>
      <c r="J4539" s="2" vm="1" t="e">
        <f>_xlfn._xlws.FILTER(辅助信息!D:D,辅助信息!G:G=G4539)</f>
        <v>#VALUE!</v>
      </c>
    </row>
    <row r="4540" spans="1:10">
      <c r="A4540" s="2" t="str">
        <f>'[1]2025年已发货'!A:A</f>
        <v>晋邦</v>
      </c>
      <c r="B4540" s="2" t="str">
        <f>'[1]2025年已发货'!B:B</f>
        <v>螺纹钢</v>
      </c>
      <c r="C4540" s="2" t="str">
        <f>'[1]2025年已发货'!C:C</f>
        <v>HRB400E Φ22 9m</v>
      </c>
      <c r="D4540" s="2" t="str">
        <f>'[1]2025年已发货'!D:D</f>
        <v>吨</v>
      </c>
      <c r="E4540" s="2">
        <f>'[1]2025年已发货'!E:E</f>
        <v>6</v>
      </c>
      <c r="F4540" s="4">
        <f>'[1]2025年已发货'!F:F</f>
        <v>45840</v>
      </c>
      <c r="G4540" s="2" t="str">
        <f>'[1]2025年已发货'!G:G</f>
        <v>（十九冶-华电重庆奉节）重庆市奉节县康乐镇七星村</v>
      </c>
      <c r="H4540" s="2" t="str">
        <f>'[1]2025年已发货'!H:H</f>
        <v>岑甲乐</v>
      </c>
      <c r="I4540" s="2">
        <f>'[1]2025年已发货'!I:I</f>
        <v>17349037782</v>
      </c>
      <c r="J4540" s="2" vm="1" t="e">
        <f>_xlfn._xlws.FILTER(辅助信息!D:D,辅助信息!G:G=G4540)</f>
        <v>#VALUE!</v>
      </c>
    </row>
    <row r="4541" spans="1:10">
      <c r="A4541" s="2" t="str">
        <f>'[1]2025年已发货'!A:A</f>
        <v>晋邦</v>
      </c>
      <c r="B4541" s="2" t="str">
        <f>'[1]2025年已发货'!B:B</f>
        <v>盘螺</v>
      </c>
      <c r="C4541" s="2" t="str">
        <f>'[1]2025年已发货'!C:C</f>
        <v>HRB400E Φ8</v>
      </c>
      <c r="D4541" s="2" t="str">
        <f>'[1]2025年已发货'!D:D</f>
        <v>吨</v>
      </c>
      <c r="E4541" s="2">
        <f>'[1]2025年已发货'!E:E</f>
        <v>4</v>
      </c>
      <c r="F4541" s="4">
        <f>'[1]2025年已发货'!F:F</f>
        <v>45840</v>
      </c>
      <c r="G4541" s="2" t="str">
        <f>'[1]2025年已发货'!G:G</f>
        <v>（十九冶-华电重庆奉节）重庆市奉节县康乐镇七星村</v>
      </c>
      <c r="H4541" s="2" t="str">
        <f>'[1]2025年已发货'!H:H</f>
        <v>岑甲乐</v>
      </c>
      <c r="I4541" s="2">
        <f>'[1]2025年已发货'!I:I</f>
        <v>17349037782</v>
      </c>
      <c r="J4541" s="2" vm="1" t="e">
        <f>_xlfn._xlws.FILTER(辅助信息!D:D,辅助信息!G:G=G4541)</f>
        <v>#VALUE!</v>
      </c>
    </row>
    <row r="4542" spans="1:10">
      <c r="A4542" s="2" t="str">
        <f>'[1]2025年已发货'!A:A</f>
        <v>晋邦</v>
      </c>
      <c r="B4542" s="2" t="str">
        <f>'[1]2025年已发货'!B:B</f>
        <v>盘螺</v>
      </c>
      <c r="C4542" s="2" t="str">
        <f>'[1]2025年已发货'!C:C</f>
        <v>HRB400E Φ10</v>
      </c>
      <c r="D4542" s="2" t="str">
        <f>'[1]2025年已发货'!D:D</f>
        <v>吨</v>
      </c>
      <c r="E4542" s="2">
        <f>'[1]2025年已发货'!E:E</f>
        <v>6</v>
      </c>
      <c r="F4542" s="4">
        <f>'[1]2025年已发货'!F:F</f>
        <v>45840</v>
      </c>
      <c r="G4542" s="2" t="str">
        <f>'[1]2025年已发货'!G:G</f>
        <v>（十九冶-华电重庆奉节）重庆市奉节县康乐镇七星村</v>
      </c>
      <c r="H4542" s="2" t="str">
        <f>'[1]2025年已发货'!H:H</f>
        <v>岑甲乐</v>
      </c>
      <c r="I4542" s="2">
        <f>'[1]2025年已发货'!I:I</f>
        <v>17349037782</v>
      </c>
      <c r="J4542" s="2" vm="1" t="e">
        <f>_xlfn._xlws.FILTER(辅助信息!D:D,辅助信息!G:G=G4542)</f>
        <v>#VALUE!</v>
      </c>
    </row>
    <row r="4543" spans="1:10">
      <c r="A4543" s="2" t="str">
        <f>'[1]2025年已发货'!A:A</f>
        <v>晋邦</v>
      </c>
      <c r="B4543" s="2" t="str">
        <f>'[1]2025年已发货'!B:B</f>
        <v>螺纹钢</v>
      </c>
      <c r="C4543" s="2" t="str">
        <f>'[1]2025年已发货'!C:C</f>
        <v>HRB400E Φ12 9m</v>
      </c>
      <c r="D4543" s="2" t="str">
        <f>'[1]2025年已发货'!D:D</f>
        <v>吨</v>
      </c>
      <c r="E4543" s="2">
        <f>'[1]2025年已发货'!E:E</f>
        <v>4</v>
      </c>
      <c r="F4543" s="4">
        <f>'[1]2025年已发货'!F:F</f>
        <v>45840</v>
      </c>
      <c r="G4543" s="2" t="str">
        <f>'[1]2025年已发货'!G:G</f>
        <v>（十九冶-华电重庆奉节）重庆市奉节县康乐镇七星村</v>
      </c>
      <c r="H4543" s="2" t="str">
        <f>'[1]2025年已发货'!H:H</f>
        <v>岑甲乐</v>
      </c>
      <c r="I4543" s="2">
        <f>'[1]2025年已发货'!I:I</f>
        <v>17349037782</v>
      </c>
      <c r="J4543" s="2" vm="1" t="e">
        <f>_xlfn._xlws.FILTER(辅助信息!D:D,辅助信息!G:G=G4543)</f>
        <v>#VALUE!</v>
      </c>
    </row>
    <row r="4544" spans="1:10">
      <c r="A4544" s="2" t="str">
        <f>'[1]2025年已发货'!A:A</f>
        <v>晋邦</v>
      </c>
      <c r="B4544" s="2" t="str">
        <f>'[1]2025年已发货'!B:B</f>
        <v>螺纹钢</v>
      </c>
      <c r="C4544" s="2" t="str">
        <f>'[1]2025年已发货'!C:C</f>
        <v>HRB400E Φ14 9m</v>
      </c>
      <c r="D4544" s="2" t="str">
        <f>'[1]2025年已发货'!D:D</f>
        <v>吨</v>
      </c>
      <c r="E4544" s="2">
        <f>'[1]2025年已发货'!E:E</f>
        <v>6</v>
      </c>
      <c r="F4544" s="4">
        <f>'[1]2025年已发货'!F:F</f>
        <v>45840</v>
      </c>
      <c r="G4544" s="2" t="str">
        <f>'[1]2025年已发货'!G:G</f>
        <v>（十九冶-华电重庆奉节）重庆市奉节县康乐镇七星村</v>
      </c>
      <c r="H4544" s="2" t="str">
        <f>'[1]2025年已发货'!H:H</f>
        <v>岑甲乐</v>
      </c>
      <c r="I4544" s="2">
        <f>'[1]2025年已发货'!I:I</f>
        <v>17349037782</v>
      </c>
      <c r="J4544" s="2" vm="1" t="e">
        <f>_xlfn._xlws.FILTER(辅助信息!D:D,辅助信息!G:G=G4544)</f>
        <v>#VALUE!</v>
      </c>
    </row>
    <row r="4545" spans="1:10">
      <c r="A4545" s="2" t="str">
        <f>'[1]2025年已发货'!A:A</f>
        <v>晋邦</v>
      </c>
      <c r="B4545" s="2" t="str">
        <f>'[1]2025年已发货'!B:B</f>
        <v>螺纹钢</v>
      </c>
      <c r="C4545" s="2" t="str">
        <f>'[1]2025年已发货'!C:C</f>
        <v>HRB400E Φ16 9m</v>
      </c>
      <c r="D4545" s="2" t="str">
        <f>'[1]2025年已发货'!D:D</f>
        <v>吨</v>
      </c>
      <c r="E4545" s="2">
        <f>'[1]2025年已发货'!E:E</f>
        <v>12</v>
      </c>
      <c r="F4545" s="4">
        <f>'[1]2025年已发货'!F:F</f>
        <v>45840</v>
      </c>
      <c r="G4545" s="2" t="str">
        <f>'[1]2025年已发货'!G:G</f>
        <v>（十九冶-华电重庆奉节）重庆市奉节县康乐镇七星村</v>
      </c>
      <c r="H4545" s="2" t="str">
        <f>'[1]2025年已发货'!H:H</f>
        <v>岑甲乐</v>
      </c>
      <c r="I4545" s="2">
        <f>'[1]2025年已发货'!I:I</f>
        <v>17349037782</v>
      </c>
      <c r="J4545" s="2" vm="1" t="e">
        <f>_xlfn._xlws.FILTER(辅助信息!D:D,辅助信息!G:G=G4545)</f>
        <v>#VALUE!</v>
      </c>
    </row>
    <row r="4546" spans="1:10">
      <c r="A4546" s="2" t="str">
        <f>'[1]2025年已发货'!A:A</f>
        <v>晋邦</v>
      </c>
      <c r="B4546" s="2" t="str">
        <f>'[1]2025年已发货'!B:B</f>
        <v>螺纹钢</v>
      </c>
      <c r="C4546" s="2" t="str">
        <f>'[1]2025年已发货'!C:C</f>
        <v>HRB400E Φ18 9m</v>
      </c>
      <c r="D4546" s="2" t="str">
        <f>'[1]2025年已发货'!D:D</f>
        <v>吨</v>
      </c>
      <c r="E4546" s="2">
        <f>'[1]2025年已发货'!E:E</f>
        <v>6</v>
      </c>
      <c r="F4546" s="4">
        <f>'[1]2025年已发货'!F:F</f>
        <v>45840</v>
      </c>
      <c r="G4546" s="2" t="str">
        <f>'[1]2025年已发货'!G:G</f>
        <v>（十九冶-华电重庆奉节）重庆市奉节县康乐镇七星村</v>
      </c>
      <c r="H4546" s="2" t="str">
        <f>'[1]2025年已发货'!H:H</f>
        <v>岑甲乐</v>
      </c>
      <c r="I4546" s="2">
        <f>'[1]2025年已发货'!I:I</f>
        <v>17349037782</v>
      </c>
      <c r="J4546" s="2" vm="1" t="e">
        <f>_xlfn._xlws.FILTER(辅助信息!D:D,辅助信息!G:G=G4546)</f>
        <v>#VALUE!</v>
      </c>
    </row>
    <row r="4547" spans="1:10">
      <c r="A4547" s="2" t="str">
        <f>'[1]2025年已发货'!A:A</f>
        <v>晋邦</v>
      </c>
      <c r="B4547" s="2" t="str">
        <f>'[1]2025年已发货'!B:B</f>
        <v>螺纹钢</v>
      </c>
      <c r="C4547" s="2" t="str">
        <f>'[1]2025年已发货'!C:C</f>
        <v>HRB400E Φ20 9m</v>
      </c>
      <c r="D4547" s="2" t="str">
        <f>'[1]2025年已发货'!D:D</f>
        <v>吨</v>
      </c>
      <c r="E4547" s="2">
        <f>'[1]2025年已发货'!E:E</f>
        <v>8</v>
      </c>
      <c r="F4547" s="4">
        <f>'[1]2025年已发货'!F:F</f>
        <v>45840</v>
      </c>
      <c r="G4547" s="2" t="str">
        <f>'[1]2025年已发货'!G:G</f>
        <v>（十九冶-华电重庆奉节）重庆市奉节县康乐镇七星村</v>
      </c>
      <c r="H4547" s="2" t="str">
        <f>'[1]2025年已发货'!H:H</f>
        <v>岑甲乐</v>
      </c>
      <c r="I4547" s="2">
        <f>'[1]2025年已发货'!I:I</f>
        <v>17349037782</v>
      </c>
      <c r="J4547" s="2" vm="1" t="e">
        <f>_xlfn._xlws.FILTER(辅助信息!D:D,辅助信息!G:G=G4547)</f>
        <v>#VALUE!</v>
      </c>
    </row>
    <row r="4548" spans="1:10">
      <c r="A4548" s="2" t="str">
        <f>'[1]2025年已发货'!A:A</f>
        <v>晋邦</v>
      </c>
      <c r="B4548" s="2" t="str">
        <f>'[1]2025年已发货'!B:B</f>
        <v>螺纹钢</v>
      </c>
      <c r="C4548" s="2" t="str">
        <f>'[1]2025年已发货'!C:C</f>
        <v>HRB400E Φ22 9m</v>
      </c>
      <c r="D4548" s="2" t="str">
        <f>'[1]2025年已发货'!D:D</f>
        <v>吨</v>
      </c>
      <c r="E4548" s="2">
        <f>'[1]2025年已发货'!E:E</f>
        <v>4</v>
      </c>
      <c r="F4548" s="4">
        <f>'[1]2025年已发货'!F:F</f>
        <v>45840</v>
      </c>
      <c r="G4548" s="2" t="str">
        <f>'[1]2025年已发货'!G:G</f>
        <v>（十九冶-华电重庆奉节）重庆市奉节县康乐镇七星村</v>
      </c>
      <c r="H4548" s="2" t="str">
        <f>'[1]2025年已发货'!H:H</f>
        <v>岑甲乐</v>
      </c>
      <c r="I4548" s="2">
        <f>'[1]2025年已发货'!I:I</f>
        <v>17349037782</v>
      </c>
      <c r="J4548" s="2" vm="1" t="e">
        <f>_xlfn._xlws.FILTER(辅助信息!D:D,辅助信息!G:G=G4548)</f>
        <v>#VALUE!</v>
      </c>
    </row>
    <row r="4549" spans="1:10">
      <c r="A4549" s="2" t="str">
        <f>'[1]2025年已发货'!A:A</f>
        <v>晋邦</v>
      </c>
      <c r="B4549" s="2" t="str">
        <f>'[1]2025年已发货'!B:B</f>
        <v>螺纹钢</v>
      </c>
      <c r="C4549" s="2" t="str">
        <f>'[1]2025年已发货'!C:C</f>
        <v>HRB400E Φ25 9m</v>
      </c>
      <c r="D4549" s="2" t="str">
        <f>'[1]2025年已发货'!D:D</f>
        <v>吨</v>
      </c>
      <c r="E4549" s="2">
        <f>'[1]2025年已发货'!E:E</f>
        <v>20</v>
      </c>
      <c r="F4549" s="4">
        <f>'[1]2025年已发货'!F:F</f>
        <v>45840</v>
      </c>
      <c r="G4549" s="2" t="str">
        <f>'[1]2025年已发货'!G:G</f>
        <v>（十九冶-华电重庆奉节）重庆市奉节县康乐镇七星村</v>
      </c>
      <c r="H4549" s="2" t="str">
        <f>'[1]2025年已发货'!H:H</f>
        <v>岑甲乐</v>
      </c>
      <c r="I4549" s="2">
        <f>'[1]2025年已发货'!I:I</f>
        <v>17349037782</v>
      </c>
      <c r="J4549" s="2" vm="1" t="e">
        <f>_xlfn._xlws.FILTER(辅助信息!D:D,辅助信息!G:G=G4549)</f>
        <v>#VALUE!</v>
      </c>
    </row>
    <row r="4550" spans="1:10">
      <c r="A4550" s="2" t="str">
        <f>'[1]2025年已发货'!A:A</f>
        <v>晋邦</v>
      </c>
      <c r="B4550" s="2" t="str">
        <f>'[1]2025年已发货'!B:B</f>
        <v>高线</v>
      </c>
      <c r="C4550" s="2" t="str">
        <f>'[1]2025年已发货'!C:C</f>
        <v>HPB300 Φ6</v>
      </c>
      <c r="D4550" s="2" t="str">
        <f>'[1]2025年已发货'!D:D</f>
        <v>吨</v>
      </c>
      <c r="E4550" s="2">
        <f>'[1]2025年已发货'!E:E</f>
        <v>9</v>
      </c>
      <c r="F4550" s="4">
        <f>'[1]2025年已发货'!F:F</f>
        <v>45840</v>
      </c>
      <c r="G4550" s="2" t="str">
        <f>'[1]2025年已发货'!G:G</f>
        <v>（商投建工达州中医药科技园-4工区-11号楼）达州市通川区达州中医药职业学院犀牛大道北段</v>
      </c>
      <c r="H4550" s="2" t="str">
        <f>'[1]2025年已发货'!H:H</f>
        <v>张扬</v>
      </c>
      <c r="I4550" s="2">
        <f>'[1]2025年已发货'!I:I</f>
        <v>18381904567</v>
      </c>
      <c r="J4550" s="2" t="str">
        <f>_xlfn._xlws.FILTER(辅助信息!D:D,辅助信息!G:G=G4550)</f>
        <v>商投建工达州中医药科技园</v>
      </c>
    </row>
    <row r="4551" spans="1:10">
      <c r="A4551" s="2" t="str">
        <f>'[1]2025年已发货'!A:A</f>
        <v>晋邦</v>
      </c>
      <c r="B4551" s="2" t="str">
        <f>'[1]2025年已发货'!B:B</f>
        <v>螺纹钢</v>
      </c>
      <c r="C4551" s="2" t="str">
        <f>'[1]2025年已发货'!C:C</f>
        <v>HRB500E Φ18</v>
      </c>
      <c r="D4551" s="2" t="str">
        <f>'[1]2025年已发货'!D:D</f>
        <v>吨</v>
      </c>
      <c r="E4551" s="2">
        <f>'[1]2025年已发货'!E:E</f>
        <v>7</v>
      </c>
      <c r="F4551" s="4">
        <f>'[1]2025年已发货'!F:F</f>
        <v>45840</v>
      </c>
      <c r="G4551" s="2" t="str">
        <f>'[1]2025年已发货'!G:G</f>
        <v>（商投建工达州中医药科技园-4工区-11号楼）达州市通川区达州中医药职业学院犀牛大道北段</v>
      </c>
      <c r="H4551" s="2" t="str">
        <f>'[1]2025年已发货'!H:H</f>
        <v>张扬</v>
      </c>
      <c r="I4551" s="2">
        <f>'[1]2025年已发货'!I:I</f>
        <v>18381904567</v>
      </c>
      <c r="J4551" s="2" t="str">
        <f>_xlfn._xlws.FILTER(辅助信息!D:D,辅助信息!G:G=G4551)</f>
        <v>商投建工达州中医药科技园</v>
      </c>
    </row>
    <row r="4552" spans="1:10">
      <c r="A4552" s="2" t="str">
        <f>'[1]2025年已发货'!A:A</f>
        <v>晋邦</v>
      </c>
      <c r="B4552" s="2" t="str">
        <f>'[1]2025年已发货'!B:B</f>
        <v>螺纹钢</v>
      </c>
      <c r="C4552" s="2" t="str">
        <f>'[1]2025年已发货'!C:C</f>
        <v>HRB500E Φ22</v>
      </c>
      <c r="D4552" s="2" t="str">
        <f>'[1]2025年已发货'!D:D</f>
        <v>吨</v>
      </c>
      <c r="E4552" s="2">
        <f>'[1]2025年已发货'!E:E</f>
        <v>3</v>
      </c>
      <c r="F4552" s="4">
        <f>'[1]2025年已发货'!F:F</f>
        <v>45840</v>
      </c>
      <c r="G4552" s="2" t="str">
        <f>'[1]2025年已发货'!G:G</f>
        <v>（商投建工达州中医药科技园-4工区-11号楼）达州市通川区达州中医药职业学院犀牛大道北段</v>
      </c>
      <c r="H4552" s="2" t="str">
        <f>'[1]2025年已发货'!H:H</f>
        <v>张扬</v>
      </c>
      <c r="I4552" s="2">
        <f>'[1]2025年已发货'!I:I</f>
        <v>18381904567</v>
      </c>
      <c r="J4552" s="2" t="str">
        <f>_xlfn._xlws.FILTER(辅助信息!D:D,辅助信息!G:G=G4552)</f>
        <v>商投建工达州中医药科技园</v>
      </c>
    </row>
    <row r="4553" spans="1:10">
      <c r="A4553" s="2" t="str">
        <f>'[1]2025年已发货'!A:A</f>
        <v>晋邦</v>
      </c>
      <c r="B4553" s="2" t="str">
        <f>'[1]2025年已发货'!B:B</f>
        <v>螺纹钢</v>
      </c>
      <c r="C4553" s="2" t="str">
        <f>'[1]2025年已发货'!C:C</f>
        <v>HRB500E Φ25</v>
      </c>
      <c r="D4553" s="2" t="str">
        <f>'[1]2025年已发货'!D:D</f>
        <v>吨</v>
      </c>
      <c r="E4553" s="2">
        <f>'[1]2025年已发货'!E:E</f>
        <v>9</v>
      </c>
      <c r="F4553" s="4">
        <f>'[1]2025年已发货'!F:F</f>
        <v>45840</v>
      </c>
      <c r="G4553" s="2" t="str">
        <f>'[1]2025年已发货'!G:G</f>
        <v>（商投建工达州中医药科技园-4工区-11号楼）达州市通川区达州中医药职业学院犀牛大道北段</v>
      </c>
      <c r="H4553" s="2" t="str">
        <f>'[1]2025年已发货'!H:H</f>
        <v>张扬</v>
      </c>
      <c r="I4553" s="2">
        <f>'[1]2025年已发货'!I:I</f>
        <v>18381904567</v>
      </c>
      <c r="J4553" s="2" t="str">
        <f>_xlfn._xlws.FILTER(辅助信息!D:D,辅助信息!G:G=G4553)</f>
        <v>商投建工达州中医药科技园</v>
      </c>
    </row>
    <row r="4554" spans="1:10">
      <c r="A4554" s="2" t="str">
        <f>'[1]2025年已发货'!A:A</f>
        <v>晋邦</v>
      </c>
      <c r="B4554" s="2" t="str">
        <f>'[1]2025年已发货'!B:B</f>
        <v>螺纹钢</v>
      </c>
      <c r="C4554" s="2" t="str">
        <f>'[1]2025年已发货'!C:C</f>
        <v>HRB500E Φ16</v>
      </c>
      <c r="D4554" s="2" t="str">
        <f>'[1]2025年已发货'!D:D</f>
        <v>吨</v>
      </c>
      <c r="E4554" s="2">
        <f>'[1]2025年已发货'!E:E</f>
        <v>6</v>
      </c>
      <c r="F4554" s="4">
        <f>'[1]2025年已发货'!F:F</f>
        <v>45840</v>
      </c>
      <c r="G4554" s="2" t="str">
        <f>'[1]2025年已发货'!G:G</f>
        <v>（商投建工达州中医药科技园-4工区-11号楼）达州市通川区达州中医药职业学院犀牛大道北段</v>
      </c>
      <c r="H4554" s="2" t="str">
        <f>'[1]2025年已发货'!H:H</f>
        <v>张扬</v>
      </c>
      <c r="I4554" s="2">
        <f>'[1]2025年已发货'!I:I</f>
        <v>18381904567</v>
      </c>
      <c r="J4554" s="2" t="str">
        <f>_xlfn._xlws.FILTER(辅助信息!D:D,辅助信息!G:G=G4554)</f>
        <v>商投建工达州中医药科技园</v>
      </c>
    </row>
    <row r="4555" spans="1:10">
      <c r="A4555" s="2" t="str">
        <f>'[1]2025年已发货'!A:A</f>
        <v>润耀</v>
      </c>
      <c r="B4555" s="2" t="str">
        <f>'[1]2025年已发货'!B:B</f>
        <v>螺纹钢</v>
      </c>
      <c r="C4555" s="2" t="str">
        <f>'[1]2025年已发货'!C:C</f>
        <v>HRB400E Φ28 12m</v>
      </c>
      <c r="D4555" s="2" t="str">
        <f>'[1]2025年已发货'!D:D</f>
        <v>吨</v>
      </c>
      <c r="E4555" s="2">
        <f>'[1]2025年已发货'!E:E</f>
        <v>35</v>
      </c>
      <c r="F4555" s="4">
        <f>'[1]2025年已发货'!F:F</f>
        <v>45840</v>
      </c>
      <c r="G4555" s="2" t="str">
        <f>'[1]2025年已发货'!G:G</f>
        <v>（中铁广州局-成渝扩容2标）成渝扩容项目ZCB3-2标2#钢筋厂【雁江区联盟桥东北50米(资资路) 】</v>
      </c>
      <c r="H4555" s="2" t="str">
        <f>'[1]2025年已发货'!H:H</f>
        <v>刘沛琦</v>
      </c>
      <c r="I4555" s="2">
        <f>'[1]2025年已发货'!I:I</f>
        <v>18011784798</v>
      </c>
      <c r="J4555" s="2" vm="1" t="e">
        <f>_xlfn._xlws.FILTER(辅助信息!D:D,辅助信息!G:G=G4555)</f>
        <v>#VALUE!</v>
      </c>
    </row>
    <row r="4556" spans="1:10">
      <c r="A4556" s="2" t="str">
        <f>'[1]2025年已发货'!A:A</f>
        <v>陕钢</v>
      </c>
      <c r="B4556" s="2" t="str">
        <f>'[1]2025年已发货'!B:B</f>
        <v>盘螺</v>
      </c>
      <c r="C4556" s="2" t="str">
        <f>'[1]2025年已发货'!C:C</f>
        <v>HRB400E Φ12</v>
      </c>
      <c r="D4556" s="2" t="str">
        <f>'[1]2025年已发货'!D:D</f>
        <v>吨</v>
      </c>
      <c r="E4556" s="2">
        <f>'[1]2025年已发货'!E:E</f>
        <v>35</v>
      </c>
      <c r="F4556" s="4">
        <f>'[1]2025年已发货'!F:F</f>
        <v>45840</v>
      </c>
      <c r="G4556" s="2" t="str">
        <f>'[1]2025年已发货'!G:G</f>
        <v>（中铁广州局-成渝扩容2标）成渝扩容项目ZCB3-2标2#钢筋厂【雁江区联盟桥东北50米(资资路) 】</v>
      </c>
      <c r="H4556" s="2" t="str">
        <f>'[1]2025年已发货'!H:H</f>
        <v>刘沛琦</v>
      </c>
      <c r="I4556" s="2">
        <f>'[1]2025年已发货'!I:I</f>
        <v>18011784798</v>
      </c>
      <c r="J4556" s="2" vm="1" t="e">
        <f>_xlfn._xlws.FILTER(辅助信息!D:D,辅助信息!G:G=G4556)</f>
        <v>#VALUE!</v>
      </c>
    </row>
    <row r="4557" spans="1:10">
      <c r="A4557" s="2" t="str">
        <f>'[1]2025年已发货'!A:A</f>
        <v>陕钢</v>
      </c>
      <c r="B4557" s="2" t="str">
        <f>'[1]2025年已发货'!B:B</f>
        <v>螺纹钢</v>
      </c>
      <c r="C4557" s="2" t="str">
        <f>'[1]2025年已发货'!C:C</f>
        <v>HRB400E Φ12 12m</v>
      </c>
      <c r="D4557" s="2" t="str">
        <f>'[1]2025年已发货'!D:D</f>
        <v>吨</v>
      </c>
      <c r="E4557" s="2">
        <f>'[1]2025年已发货'!E:E</f>
        <v>35</v>
      </c>
      <c r="F4557" s="4">
        <f>'[1]2025年已发货'!F:F</f>
        <v>45840</v>
      </c>
      <c r="G4557" s="2" t="str">
        <f>'[1]2025年已发货'!G:G</f>
        <v>（中铁广州局-成渝扩容2标）成渝扩容项目ZCB3-2标2#钢筋厂【雁江区联盟桥东北50米(资资路) 】</v>
      </c>
      <c r="H4557" s="2" t="str">
        <f>'[1]2025年已发货'!H:H</f>
        <v>刘沛琦</v>
      </c>
      <c r="I4557" s="2">
        <f>'[1]2025年已发货'!I:I</f>
        <v>18011784798</v>
      </c>
      <c r="J4557" s="2" vm="1" t="e">
        <f>_xlfn._xlws.FILTER(辅助信息!D:D,辅助信息!G:G=G4557)</f>
        <v>#VALUE!</v>
      </c>
    </row>
    <row r="4558" spans="1:10">
      <c r="A4558" s="2" t="str">
        <f>'[1]2025年已发货'!A:A</f>
        <v>陕钢</v>
      </c>
      <c r="B4558" s="2" t="str">
        <f>'[1]2025年已发货'!B:B</f>
        <v>螺纹钢</v>
      </c>
      <c r="C4558" s="2" t="str">
        <f>'[1]2025年已发货'!C:C</f>
        <v>HRB400E Φ14 12m</v>
      </c>
      <c r="D4558" s="2" t="str">
        <f>'[1]2025年已发货'!D:D</f>
        <v>吨</v>
      </c>
      <c r="E4558" s="2">
        <f>'[1]2025年已发货'!E:E</f>
        <v>35</v>
      </c>
      <c r="F4558" s="4">
        <f>'[1]2025年已发货'!F:F</f>
        <v>45840</v>
      </c>
      <c r="G4558" s="2" t="str">
        <f>'[1]2025年已发货'!G:G</f>
        <v>（中铁广州局-成渝扩容2标）成渝扩容项目ZCB3-2标2#钢筋厂【雁江区联盟桥东北50米(资资路) 】</v>
      </c>
      <c r="H4558" s="2" t="str">
        <f>'[1]2025年已发货'!H:H</f>
        <v>刘沛琦</v>
      </c>
      <c r="I4558" s="2">
        <f>'[1]2025年已发货'!I:I</f>
        <v>18011784798</v>
      </c>
      <c r="J4558" s="2" vm="1" t="e">
        <f>_xlfn._xlws.FILTER(辅助信息!D:D,辅助信息!G:G=G4558)</f>
        <v>#VALUE!</v>
      </c>
    </row>
    <row r="4559" spans="1:10">
      <c r="A4559" s="2" t="str">
        <f>'[1]2025年已发货'!A:A</f>
        <v>陕钢</v>
      </c>
      <c r="B4559" s="2" t="str">
        <f>'[1]2025年已发货'!B:B</f>
        <v>盘螺</v>
      </c>
      <c r="C4559" s="2" t="str">
        <f>'[1]2025年已发货'!C:C</f>
        <v>HRB400E Φ12</v>
      </c>
      <c r="D4559" s="2" t="str">
        <f>'[1]2025年已发货'!D:D</f>
        <v>吨</v>
      </c>
      <c r="E4559" s="2">
        <f>'[1]2025年已发货'!E:E</f>
        <v>35</v>
      </c>
      <c r="F4559" s="4">
        <f>'[1]2025年已发货'!F:F</f>
        <v>45840</v>
      </c>
      <c r="G4559" s="2" t="str">
        <f>'[1]2025年已发货'!G:G</f>
        <v>（中铁北京局-资乐高速6标）四川省乐山市市中区土主镇资乐高速TJ6标项目试验室</v>
      </c>
      <c r="H4559" s="2" t="str">
        <f>'[1]2025年已发货'!H:H</f>
        <v>刘岩</v>
      </c>
      <c r="I4559" s="2">
        <f>'[1]2025年已发货'!I:I</f>
        <v>18543566469</v>
      </c>
      <c r="J4559" s="2" vm="1" t="e">
        <f>_xlfn._xlws.FILTER(辅助信息!D:D,辅助信息!G:G=G4559)</f>
        <v>#VALUE!</v>
      </c>
    </row>
    <row r="4560" spans="1:10">
      <c r="A4560" s="2" t="str">
        <f>'[1]2025年已发货'!A:A</f>
        <v>泸钢</v>
      </c>
      <c r="B4560" s="2" t="str">
        <f>'[1]2025年已发货'!B:B</f>
        <v>盘螺</v>
      </c>
      <c r="C4560" s="2" t="str">
        <f>'[1]2025年已发货'!C:C</f>
        <v>HRB400E Φ10</v>
      </c>
      <c r="D4560" s="2" t="str">
        <f>'[1]2025年已发货'!D:D</f>
        <v>吨</v>
      </c>
      <c r="E4560" s="2">
        <f>'[1]2025年已发货'!E:E</f>
        <v>20</v>
      </c>
      <c r="F4560" s="4">
        <f>'[1]2025年已发货'!F:F</f>
        <v>45841</v>
      </c>
      <c r="G4560" s="2" t="str">
        <f>'[1]2025年已发货'!G:G</f>
        <v>(宜宾兴港三江新区长江工业园保障性租赁住房建设项目-1标)四川省宜宾市翠屏区永善路南段宜宾市三江新区长江工业园区</v>
      </c>
      <c r="H4560" s="2" t="str">
        <f>'[1]2025年已发货'!H:H</f>
        <v>刘鹏</v>
      </c>
      <c r="I4560" s="2">
        <f>'[1]2025年已发货'!I:I</f>
        <v>15528967666</v>
      </c>
      <c r="J4560" s="2" t="str">
        <f>_xlfn._xlws.FILTER(辅助信息!D:D,辅助信息!G:G=G4560)</f>
        <v>宜宾兴港三江新区长江工业园建设项目</v>
      </c>
    </row>
    <row r="4561" spans="1:10">
      <c r="A4561" s="2" t="str">
        <f>'[1]2025年已发货'!A:A</f>
        <v>泸钢</v>
      </c>
      <c r="B4561" s="2" t="str">
        <f>'[1]2025年已发货'!B:B</f>
        <v>盘螺</v>
      </c>
      <c r="C4561" s="2" t="str">
        <f>'[1]2025年已发货'!C:C</f>
        <v>HRB400E Φ12</v>
      </c>
      <c r="D4561" s="2" t="str">
        <f>'[1]2025年已发货'!D:D</f>
        <v>吨</v>
      </c>
      <c r="E4561" s="2">
        <f>'[1]2025年已发货'!E:E</f>
        <v>12</v>
      </c>
      <c r="F4561" s="4">
        <f>'[1]2025年已发货'!F:F</f>
        <v>45841</v>
      </c>
      <c r="G4561" s="2" t="str">
        <f>'[1]2025年已发货'!G:G</f>
        <v>(宜宾兴港三江新区长江工业园保障性租赁住房建设项目-1标)四川省宜宾市翠屏区永善路南段宜宾市三江新区长江工业园区</v>
      </c>
      <c r="H4561" s="2" t="str">
        <f>'[1]2025年已发货'!H:H</f>
        <v>刘鹏</v>
      </c>
      <c r="I4561" s="2">
        <f>'[1]2025年已发货'!I:I</f>
        <v>15528967666</v>
      </c>
      <c r="J4561" s="2" t="str">
        <f>_xlfn._xlws.FILTER(辅助信息!D:D,辅助信息!G:G=G4561)</f>
        <v>宜宾兴港三江新区长江工业园建设项目</v>
      </c>
    </row>
    <row r="4562" spans="1:10">
      <c r="A4562" s="2" t="str">
        <f>'[1]2025年已发货'!A:A</f>
        <v>泸钢</v>
      </c>
      <c r="B4562" s="2" t="str">
        <f>'[1]2025年已发货'!B:B</f>
        <v>盘螺</v>
      </c>
      <c r="C4562" s="2" t="str">
        <f>'[1]2025年已发货'!C:C</f>
        <v>HRB400E Φ10</v>
      </c>
      <c r="D4562" s="2" t="str">
        <f>'[1]2025年已发货'!D:D</f>
        <v>吨</v>
      </c>
      <c r="E4562" s="2">
        <f>'[1]2025年已发货'!E:E</f>
        <v>15</v>
      </c>
      <c r="F4562" s="4">
        <f>'[1]2025年已发货'!F:F</f>
        <v>45841</v>
      </c>
      <c r="G4562" s="2" t="str">
        <f>'[1]2025年已发货'!G:G</f>
        <v>(宜宾兴港三江新区长江工业园保障性租赁住房建设项目-2标)四川省宜宾市翠屏区永善路南段宜宾市三江新区长江工业园区</v>
      </c>
      <c r="H4562" s="2" t="str">
        <f>'[1]2025年已发货'!H:H</f>
        <v>刘鹏</v>
      </c>
      <c r="I4562" s="2">
        <f>'[1]2025年已发货'!I:I</f>
        <v>15528967666</v>
      </c>
      <c r="J4562" s="2" t="str">
        <f>_xlfn._xlws.FILTER(辅助信息!D:D,辅助信息!G:G=G4562)</f>
        <v>宜宾兴港三江新区长江工业园建设项目</v>
      </c>
    </row>
    <row r="4563" spans="1:10">
      <c r="A4563" s="2" t="str">
        <f>'[1]2025年已发货'!A:A</f>
        <v>泸钢</v>
      </c>
      <c r="B4563" s="2" t="str">
        <f>'[1]2025年已发货'!B:B</f>
        <v>盘螺</v>
      </c>
      <c r="C4563" s="2" t="str">
        <f>'[1]2025年已发货'!C:C</f>
        <v>HRB400E Φ12</v>
      </c>
      <c r="D4563" s="2" t="str">
        <f>'[1]2025年已发货'!D:D</f>
        <v>吨</v>
      </c>
      <c r="E4563" s="2">
        <f>'[1]2025年已发货'!E:E</f>
        <v>18</v>
      </c>
      <c r="F4563" s="4">
        <f>'[1]2025年已发货'!F:F</f>
        <v>45841</v>
      </c>
      <c r="G4563" s="2" t="str">
        <f>'[1]2025年已发货'!G:G</f>
        <v>(宜宾兴港三江新区长江工业园保障性租赁住房建设项目-2标)四川省宜宾市翠屏区永善路南段宜宾市三江新区长江工业园区</v>
      </c>
      <c r="H4563" s="2" t="str">
        <f>'[1]2025年已发货'!H:H</f>
        <v>刘鹏</v>
      </c>
      <c r="I4563" s="2">
        <f>'[1]2025年已发货'!I:I</f>
        <v>15528967666</v>
      </c>
      <c r="J4563" s="2" t="str">
        <f>_xlfn._xlws.FILTER(辅助信息!D:D,辅助信息!G:G=G4563)</f>
        <v>宜宾兴港三江新区长江工业园建设项目</v>
      </c>
    </row>
    <row r="4564" spans="1:10">
      <c r="A4564" s="2" t="str">
        <f>'[1]2025年已发货'!A:A</f>
        <v>泸钢</v>
      </c>
      <c r="B4564" s="2" t="str">
        <f>'[1]2025年已发货'!B:B</f>
        <v>螺纹钢</v>
      </c>
      <c r="C4564" s="2" t="str">
        <f>'[1]2025年已发货'!C:C</f>
        <v>HRB400E Φ18 9m</v>
      </c>
      <c r="D4564" s="2" t="str">
        <f>'[1]2025年已发货'!D:D</f>
        <v>吨</v>
      </c>
      <c r="E4564" s="2">
        <f>'[1]2025年已发货'!E:E</f>
        <v>6</v>
      </c>
      <c r="F4564" s="4">
        <f>'[1]2025年已发货'!F:F</f>
        <v>45841</v>
      </c>
      <c r="G4564" s="2" t="str">
        <f>'[1]2025年已发货'!G:G</f>
        <v>(宜宾兴港三江新区长江工业园保障性租赁住房建设项目-2标)四川省宜宾市翠屏区永善路南段宜宾市三江新区长江工业园区</v>
      </c>
      <c r="H4564" s="2" t="str">
        <f>'[1]2025年已发货'!H:H</f>
        <v>刘鹏</v>
      </c>
      <c r="I4564" s="2">
        <f>'[1]2025年已发货'!I:I</f>
        <v>15528967666</v>
      </c>
      <c r="J4564" s="2" t="str">
        <f>_xlfn._xlws.FILTER(辅助信息!D:D,辅助信息!G:G=G4564)</f>
        <v>宜宾兴港三江新区长江工业园建设项目</v>
      </c>
    </row>
    <row r="4565" spans="1:10">
      <c r="A4565" s="2" t="str">
        <f>'[1]2025年已发货'!A:A</f>
        <v>德胜</v>
      </c>
      <c r="B4565" s="2" t="str">
        <f>'[1]2025年已发货'!B:B</f>
        <v>螺纹钢</v>
      </c>
      <c r="C4565" s="2" t="str">
        <f>'[1]2025年已发货'!C:C</f>
        <v>HRB400E Φ18 9m</v>
      </c>
      <c r="D4565" s="2" t="str">
        <f>'[1]2025年已发货'!D:D</f>
        <v>吨</v>
      </c>
      <c r="E4565" s="2">
        <f>'[1]2025年已发货'!E:E</f>
        <v>108</v>
      </c>
      <c r="F4565" s="4">
        <f>'[1]2025年已发货'!F:F</f>
        <v>45841</v>
      </c>
      <c r="G4565" s="2" t="str">
        <f>'[1]2025年已发货'!G:G</f>
        <v>(宜宾兴港三江新区长江工业园保障性租赁住房建设项目-1标)四川省宜宾市翠屏区永善路南段宜宾市三江新区长江工业园区</v>
      </c>
      <c r="H4565" s="2" t="str">
        <f>'[1]2025年已发货'!H:H</f>
        <v>刘鹏</v>
      </c>
      <c r="I4565" s="2">
        <f>'[1]2025年已发货'!I:I</f>
        <v>15528967666</v>
      </c>
      <c r="J4565" s="2" t="str">
        <f>_xlfn._xlws.FILTER(辅助信息!D:D,辅助信息!G:G=G4565)</f>
        <v>宜宾兴港三江新区长江工业园建设项目</v>
      </c>
    </row>
    <row r="4566" spans="1:10">
      <c r="A4566" s="2" t="str">
        <f>'[1]2025年已发货'!A:A</f>
        <v>德胜</v>
      </c>
      <c r="B4566" s="2" t="str">
        <f>'[1]2025年已发货'!B:B</f>
        <v>螺纹钢</v>
      </c>
      <c r="C4566" s="2" t="str">
        <f>'[1]2025年已发货'!C:C</f>
        <v>HRB400E Φ14 9m</v>
      </c>
      <c r="D4566" s="2" t="str">
        <f>'[1]2025年已发货'!D:D</f>
        <v>吨</v>
      </c>
      <c r="E4566" s="2">
        <f>'[1]2025年已发货'!E:E</f>
        <v>3</v>
      </c>
      <c r="F4566" s="4">
        <f>'[1]2025年已发货'!F:F</f>
        <v>45841</v>
      </c>
      <c r="G4566" s="2" t="str">
        <f>'[1]2025年已发货'!G:G</f>
        <v>(宜宾兴港三江新区长江工业园保障性租赁住房建设项目-2标)四川省宜宾市翠屏区永善路南段宜宾市三江新区长江工业园区</v>
      </c>
      <c r="H4566" s="2" t="str">
        <f>'[1]2025年已发货'!H:H</f>
        <v>刘鹏</v>
      </c>
      <c r="I4566" s="2">
        <f>'[1]2025年已发货'!I:I</f>
        <v>15528967666</v>
      </c>
      <c r="J4566" s="2" t="str">
        <f>_xlfn._xlws.FILTER(辅助信息!D:D,辅助信息!G:G=G4566)</f>
        <v>宜宾兴港三江新区长江工业园建设项目</v>
      </c>
    </row>
    <row r="4567" spans="1:10">
      <c r="A4567" s="2" t="str">
        <f>'[1]2025年已发货'!A:A</f>
        <v>德胜</v>
      </c>
      <c r="B4567" s="2" t="str">
        <f>'[1]2025年已发货'!B:B</f>
        <v>螺纹钢</v>
      </c>
      <c r="C4567" s="2" t="str">
        <f>'[1]2025年已发货'!C:C</f>
        <v>HRB400E Φ16 9m</v>
      </c>
      <c r="D4567" s="2" t="str">
        <f>'[1]2025年已发货'!D:D</f>
        <v>吨</v>
      </c>
      <c r="E4567" s="2">
        <f>'[1]2025年已发货'!E:E</f>
        <v>3</v>
      </c>
      <c r="F4567" s="4">
        <f>'[1]2025年已发货'!F:F</f>
        <v>45841</v>
      </c>
      <c r="G4567" s="2" t="str">
        <f>'[1]2025年已发货'!G:G</f>
        <v>(宜宾兴港三江新区长江工业园保障性租赁住房建设项目-2标)四川省宜宾市翠屏区永善路南段宜宾市三江新区长江工业园区</v>
      </c>
      <c r="H4567" s="2" t="str">
        <f>'[1]2025年已发货'!H:H</f>
        <v>刘鹏</v>
      </c>
      <c r="I4567" s="2">
        <f>'[1]2025年已发货'!I:I</f>
        <v>15528967666</v>
      </c>
      <c r="J4567" s="2" t="str">
        <f>_xlfn._xlws.FILTER(辅助信息!D:D,辅助信息!G:G=G4567)</f>
        <v>宜宾兴港三江新区长江工业园建设项目</v>
      </c>
    </row>
    <row r="4568" spans="1:10">
      <c r="A4568" s="2" t="str">
        <f>'[1]2025年已发货'!A:A</f>
        <v>德胜</v>
      </c>
      <c r="B4568" s="2" t="str">
        <f>'[1]2025年已发货'!B:B</f>
        <v>螺纹钢</v>
      </c>
      <c r="C4568" s="2" t="str">
        <f>'[1]2025年已发货'!C:C</f>
        <v>HRB400E Φ18 9m</v>
      </c>
      <c r="D4568" s="2" t="str">
        <f>'[1]2025年已发货'!D:D</f>
        <v>吨</v>
      </c>
      <c r="E4568" s="2">
        <f>'[1]2025年已发货'!E:E</f>
        <v>30</v>
      </c>
      <c r="F4568" s="4">
        <f>'[1]2025年已发货'!F:F</f>
        <v>45841</v>
      </c>
      <c r="G4568" s="2" t="str">
        <f>'[1]2025年已发货'!G:G</f>
        <v>(宜宾兴港三江新区长江工业园保障性租赁住房建设项目-2标)四川省宜宾市翠屏区永善路南段宜宾市三江新区长江工业园区</v>
      </c>
      <c r="H4568" s="2" t="str">
        <f>'[1]2025年已发货'!H:H</f>
        <v>刘鹏</v>
      </c>
      <c r="I4568" s="2">
        <f>'[1]2025年已发货'!I:I</f>
        <v>15528967666</v>
      </c>
      <c r="J4568" s="2" t="str">
        <f>_xlfn._xlws.FILTER(辅助信息!D:D,辅助信息!G:G=G4568)</f>
        <v>宜宾兴港三江新区长江工业园建设项目</v>
      </c>
    </row>
    <row r="4569" spans="1:10">
      <c r="A4569" s="2" t="str">
        <f>'[1]2025年已发货'!A:A</f>
        <v>德胜恒嘉</v>
      </c>
      <c r="B4569" s="2" t="str">
        <f>'[1]2025年已发货'!B:B</f>
        <v>螺纹钢</v>
      </c>
      <c r="C4569" s="2" t="str">
        <f>'[1]2025年已发货'!C:C</f>
        <v>HRB400EФ16*9m</v>
      </c>
      <c r="D4569" s="2" t="str">
        <f>'[1]2025年已发货'!D:D</f>
        <v>吨</v>
      </c>
      <c r="E4569" s="2">
        <f>'[1]2025年已发货'!E:E</f>
        <v>35</v>
      </c>
      <c r="F4569" s="4">
        <f>'[1]2025年已发货'!F:F</f>
        <v>45841</v>
      </c>
      <c r="G4569" s="2" t="str">
        <f>'[1]2025年已发货'!G:G</f>
        <v>（中铁一局四公司康新高速TJ1-1标贡不卡隧道）四川省甘孜州康定市折多塘村车管所旁</v>
      </c>
      <c r="H4569" s="2" t="str">
        <f>'[1]2025年已发货'!H:H</f>
        <v>李彰</v>
      </c>
      <c r="I4569" s="2">
        <f>'[1]2025年已发货'!I:I</f>
        <v>18523285235</v>
      </c>
      <c r="J4569" s="2" vm="1" t="e">
        <f>_xlfn._xlws.FILTER(辅助信息!D:D,辅助信息!G:G=G4569)</f>
        <v>#VALUE!</v>
      </c>
    </row>
    <row r="4570" spans="1:10">
      <c r="A4570" s="2" t="str">
        <f>'[1]2025年已发货'!A:A</f>
        <v>德胜恒嘉</v>
      </c>
      <c r="B4570" s="2" t="str">
        <f>'[1]2025年已发货'!B:B</f>
        <v>螺纹钢</v>
      </c>
      <c r="C4570" s="2" t="str">
        <f>'[1]2025年已发货'!C:C</f>
        <v>HRB400EФ22*9m</v>
      </c>
      <c r="D4570" s="2" t="str">
        <f>'[1]2025年已发货'!D:D</f>
        <v>吨</v>
      </c>
      <c r="E4570" s="2">
        <f>'[1]2025年已发货'!E:E</f>
        <v>35</v>
      </c>
      <c r="F4570" s="4">
        <f>'[1]2025年已发货'!F:F</f>
        <v>45841</v>
      </c>
      <c r="G4570" s="2" t="str">
        <f>'[1]2025年已发货'!G:G</f>
        <v>（中铁一局四公司康新高速TJ1-1标贡不卡隧道）四川省甘孜州康定市折多塘村车管所旁</v>
      </c>
      <c r="H4570" s="2" t="str">
        <f>'[1]2025年已发货'!H:H</f>
        <v>李彰</v>
      </c>
      <c r="I4570" s="2">
        <f>'[1]2025年已发货'!I:I</f>
        <v>18523285235</v>
      </c>
      <c r="J4570" s="2" vm="1" t="e">
        <f>_xlfn._xlws.FILTER(辅助信息!D:D,辅助信息!G:G=G4570)</f>
        <v>#VALUE!</v>
      </c>
    </row>
    <row r="4571" spans="1:10">
      <c r="A4571" s="2" t="str">
        <f>'[1]2025年已发货'!A:A</f>
        <v>德胜恒嘉</v>
      </c>
      <c r="B4571" s="2" t="str">
        <f>'[1]2025年已发货'!B:B</f>
        <v>螺纹钢</v>
      </c>
      <c r="C4571" s="2" t="str">
        <f>'[1]2025年已发货'!C:C</f>
        <v>HRB400EФ25*9m</v>
      </c>
      <c r="D4571" s="2" t="str">
        <f>'[1]2025年已发货'!D:D</f>
        <v>吨</v>
      </c>
      <c r="E4571" s="2">
        <f>'[1]2025年已发货'!E:E</f>
        <v>35</v>
      </c>
      <c r="F4571" s="4">
        <f>'[1]2025年已发货'!F:F</f>
        <v>45841</v>
      </c>
      <c r="G4571" s="2" t="str">
        <f>'[1]2025年已发货'!G:G</f>
        <v>（中铁一局四公司康新高速TJ1-1标雅加梗隧道）四川省甘孜州康定市雅加梗路基</v>
      </c>
      <c r="H4571" s="2" t="str">
        <f>'[1]2025年已发货'!H:H</f>
        <v>范国义</v>
      </c>
      <c r="I4571" s="2">
        <f>'[1]2025年已发货'!I:I</f>
        <v>18784539677</v>
      </c>
      <c r="J4571" s="2" vm="1" t="e">
        <f>_xlfn._xlws.FILTER(辅助信息!D:D,辅助信息!G:G=G4571)</f>
        <v>#VALUE!</v>
      </c>
    </row>
    <row r="4572" spans="1:10">
      <c r="A4572" s="2" t="str">
        <f>'[1]2025年已发货'!A:A</f>
        <v>德胜恒嘉</v>
      </c>
      <c r="B4572" s="2" t="str">
        <f>'[1]2025年已发货'!B:B</f>
        <v>螺纹钢</v>
      </c>
      <c r="C4572" s="2" t="str">
        <f>'[1]2025年已发货'!C:C</f>
        <v>HRB400EФ18*9mm</v>
      </c>
      <c r="D4572" s="2" t="str">
        <f>'[1]2025年已发货'!D:D</f>
        <v>吨</v>
      </c>
      <c r="E4572" s="2">
        <f>'[1]2025年已发货'!E:E</f>
        <v>70</v>
      </c>
      <c r="F4572" s="4">
        <f>'[1]2025年已发货'!F:F</f>
        <v>45841</v>
      </c>
      <c r="G4572" s="2" t="str">
        <f>'[1]2025年已发货'!G:G</f>
        <v>（中铁六局呼和公司康新高速TJ4-2标）四川省甘孜藏族自治州康定市新都桥镇东俄罗三村中建八局搅拌站旁</v>
      </c>
      <c r="H4572" s="2" t="str">
        <f>'[1]2025年已发货'!H:H</f>
        <v>王坤</v>
      </c>
      <c r="I4572" s="2">
        <f>'[1]2025年已发货'!I:I</f>
        <v>15647490007</v>
      </c>
      <c r="J4572" s="2" vm="1" t="e">
        <f>_xlfn._xlws.FILTER(辅助信息!D:D,辅助信息!G:G=G4572)</f>
        <v>#VALUE!</v>
      </c>
    </row>
    <row r="4573" spans="1:10">
      <c r="A4573" s="2" t="str">
        <f>'[1]2025年已发货'!A:A</f>
        <v>德胜恒嘉</v>
      </c>
      <c r="B4573" s="2" t="str">
        <f>'[1]2025年已发货'!B:B</f>
        <v>螺纹钢</v>
      </c>
      <c r="C4573" s="2" t="str">
        <f>'[1]2025年已发货'!C:C</f>
        <v>HRB400EФ28*9mm</v>
      </c>
      <c r="D4573" s="2" t="str">
        <f>'[1]2025年已发货'!D:D</f>
        <v>吨</v>
      </c>
      <c r="E4573" s="2">
        <f>'[1]2025年已发货'!E:E</f>
        <v>35</v>
      </c>
      <c r="F4573" s="4">
        <f>'[1]2025年已发货'!F:F</f>
        <v>45841</v>
      </c>
      <c r="G4573" s="2" t="str">
        <f>'[1]2025年已发货'!G:G</f>
        <v>（中铁六局呼和公司康新高速TJ4-2标）四川省甘孜藏族自治州康定市新都桥镇东俄罗三村中建八局搅拌站旁</v>
      </c>
      <c r="H4573" s="2" t="str">
        <f>'[1]2025年已发货'!H:H</f>
        <v>王坤</v>
      </c>
      <c r="I4573" s="2">
        <f>'[1]2025年已发货'!I:I</f>
        <v>15647490007</v>
      </c>
      <c r="J4573" s="2" vm="1" t="e">
        <f>_xlfn._xlws.FILTER(辅助信息!D:D,辅助信息!G:G=G4573)</f>
        <v>#VALUE!</v>
      </c>
    </row>
    <row r="4574" spans="1:10">
      <c r="A4574" s="2" t="str">
        <f>'[1]2025年已发货'!A:A</f>
        <v>德胜恒嘉</v>
      </c>
      <c r="B4574" s="2" t="str">
        <f>'[1]2025年已发货'!B:B</f>
        <v>螺纹钢</v>
      </c>
      <c r="C4574" s="2" t="str">
        <f>'[1]2025年已发货'!C:C</f>
        <v>HRB500EФ25*9mm</v>
      </c>
      <c r="D4574" s="2" t="str">
        <f>'[1]2025年已发货'!D:D</f>
        <v>吨</v>
      </c>
      <c r="E4574" s="2">
        <f>'[1]2025年已发货'!E:E</f>
        <v>70</v>
      </c>
      <c r="F4574" s="4">
        <f>'[1]2025年已发货'!F:F</f>
        <v>45841</v>
      </c>
      <c r="G4574" s="2" t="str">
        <f>'[1]2025年已发货'!G:G</f>
        <v>（中铁六局呼和公司康新高速TJ4-2标）四川省甘孜藏族自治州康定市新都桥镇东俄罗三村中建八局搅拌站旁</v>
      </c>
      <c r="H4574" s="2" t="str">
        <f>'[1]2025年已发货'!H:H</f>
        <v>王坤</v>
      </c>
      <c r="I4574" s="2">
        <f>'[1]2025年已发货'!I:I</f>
        <v>15647490007</v>
      </c>
      <c r="J4574" s="2" vm="1" t="e">
        <f>_xlfn._xlws.FILTER(辅助信息!D:D,辅助信息!G:G=G4574)</f>
        <v>#VALUE!</v>
      </c>
    </row>
    <row r="4575" spans="1:10">
      <c r="A4575" s="2" t="str">
        <f>'[1]2025年已发货'!A:A</f>
        <v>海南海控</v>
      </c>
      <c r="B4575" s="2" t="str">
        <f>'[1]2025年已发货'!B:B</f>
        <v>螺纹钢</v>
      </c>
      <c r="C4575" s="2" t="str">
        <f>'[1]2025年已发货'!C:C</f>
        <v>HRB400EФ25*9m</v>
      </c>
      <c r="D4575" s="2" t="str">
        <f>'[1]2025年已发货'!D:D</f>
        <v>吨</v>
      </c>
      <c r="E4575" s="2">
        <f>'[1]2025年已发货'!E:E</f>
        <v>35</v>
      </c>
      <c r="F4575" s="4">
        <f>'[1]2025年已发货'!F:F</f>
        <v>45841</v>
      </c>
      <c r="G4575" s="2" t="str">
        <f>'[1]2025年已发货'!G:G</f>
        <v>（中铁一局四公司康新高速TJ1-1标贡不卡隧道）四川省甘孜州康定市折多塘村车管所旁</v>
      </c>
      <c r="H4575" s="2" t="str">
        <f>'[1]2025年已发货'!H:H</f>
        <v>李彰</v>
      </c>
      <c r="I4575" s="2">
        <f>'[1]2025年已发货'!I:I</f>
        <v>18523285235</v>
      </c>
      <c r="J4575" s="2" vm="1" t="e">
        <f>_xlfn._xlws.FILTER(辅助信息!D:D,辅助信息!G:G=G4575)</f>
        <v>#VALUE!</v>
      </c>
    </row>
    <row r="4576" spans="1:10">
      <c r="A4576" s="2" t="str">
        <f>'[1]2025年已发货'!A:A</f>
        <v>海南海控</v>
      </c>
      <c r="B4576" s="2" t="str">
        <f>'[1]2025年已发货'!B:B</f>
        <v>高线</v>
      </c>
      <c r="C4576" s="2" t="str">
        <f>'[1]2025年已发货'!C:C</f>
        <v>HPB300Ф8</v>
      </c>
      <c r="D4576" s="2" t="str">
        <f>'[1]2025年已发货'!D:D</f>
        <v>吨</v>
      </c>
      <c r="E4576" s="2">
        <f>'[1]2025年已发货'!E:E</f>
        <v>35</v>
      </c>
      <c r="F4576" s="4">
        <f>'[1]2025年已发货'!F:F</f>
        <v>45841</v>
      </c>
      <c r="G4576" s="2" t="str">
        <f>'[1]2025年已发货'!G:G</f>
        <v>（中铁一局四公司康新高速TJ1-1标贡不卡隧道）四川省甘孜州康定市折多塘村车管所旁</v>
      </c>
      <c r="H4576" s="2" t="str">
        <f>'[1]2025年已发货'!H:H</f>
        <v>李彰</v>
      </c>
      <c r="I4576" s="2">
        <f>'[1]2025年已发货'!I:I</f>
        <v>18523285235</v>
      </c>
      <c r="J4576" s="2" vm="1" t="e">
        <f>_xlfn._xlws.FILTER(辅助信息!D:D,辅助信息!G:G=G4576)</f>
        <v>#VALUE!</v>
      </c>
    </row>
    <row r="4577" spans="1:10">
      <c r="A4577" s="2" t="str">
        <f>'[1]2025年已发货'!A:A</f>
        <v>德胜恒嘉</v>
      </c>
      <c r="B4577" s="2" t="str">
        <f>'[1]2025年已发货'!B:B</f>
        <v>螺纹钢</v>
      </c>
      <c r="C4577" s="2" t="str">
        <f>'[1]2025年已发货'!C:C</f>
        <v>HRB400EФ22*9m</v>
      </c>
      <c r="D4577" s="2" t="str">
        <f>'[1]2025年已发货'!D:D</f>
        <v>吨</v>
      </c>
      <c r="E4577" s="2">
        <f>'[1]2025年已发货'!E:E</f>
        <v>35</v>
      </c>
      <c r="F4577" s="4">
        <f>'[1]2025年已发货'!F:F</f>
        <v>45841</v>
      </c>
      <c r="G4577" s="2" t="str">
        <f>'[1]2025年已发货'!G:G</f>
        <v>（中铁一局四公司康新高速TJ1-1标贡不卡隧道）四川省甘孜州康定市折多塘村车管所旁</v>
      </c>
      <c r="H4577" s="2" t="str">
        <f>'[1]2025年已发货'!H:H</f>
        <v>李彰</v>
      </c>
      <c r="I4577" s="2">
        <f>'[1]2025年已发货'!I:I</f>
        <v>18523285235</v>
      </c>
      <c r="J4577" s="2" vm="1" t="e">
        <f>_xlfn._xlws.FILTER(辅助信息!D:D,辅助信息!G:G=G4577)</f>
        <v>#VALUE!</v>
      </c>
    </row>
    <row r="4578" spans="1:10">
      <c r="A4578" s="2" t="str">
        <f>'[1]2025年已发货'!A:A</f>
        <v>德胜恒嘉</v>
      </c>
      <c r="B4578" s="2" t="str">
        <f>'[1]2025年已发货'!B:B</f>
        <v>螺纹钢</v>
      </c>
      <c r="C4578" s="2" t="str">
        <f>'[1]2025年已发货'!C:C</f>
        <v>HRB400EФ22*9m</v>
      </c>
      <c r="D4578" s="2" t="str">
        <f>'[1]2025年已发货'!D:D</f>
        <v>吨</v>
      </c>
      <c r="E4578" s="2">
        <f>'[1]2025年已发货'!E:E</f>
        <v>35</v>
      </c>
      <c r="F4578" s="4">
        <f>'[1]2025年已发货'!F:F</f>
        <v>45841</v>
      </c>
      <c r="G4578" s="2" t="str">
        <f>'[1]2025年已发货'!G:G</f>
        <v>（中铁一局四公司康新高速TJ1-1标康定隧道）四川省甘孜州康定市榆林街道甘孜州博物馆旁</v>
      </c>
      <c r="H4578" s="2" t="str">
        <f>'[1]2025年已发货'!H:H</f>
        <v>李彰</v>
      </c>
      <c r="I4578" s="2">
        <f>'[1]2025年已发货'!I:I</f>
        <v>18523285235</v>
      </c>
      <c r="J4578" s="2" vm="1" t="e">
        <f>_xlfn._xlws.FILTER(辅助信息!D:D,辅助信息!G:G=G4578)</f>
        <v>#VALUE!</v>
      </c>
    </row>
    <row r="4579" spans="1:10">
      <c r="A4579" s="2" t="str">
        <f>'[1]2025年已发货'!A:A</f>
        <v>德胜恒嘉</v>
      </c>
      <c r="B4579" s="2" t="str">
        <f>'[1]2025年已发货'!B:B</f>
        <v>螺纹钢</v>
      </c>
      <c r="C4579" s="2" t="str">
        <f>'[1]2025年已发货'!C:C</f>
        <v>HRB400EФ12*9m</v>
      </c>
      <c r="D4579" s="2" t="str">
        <f>'[1]2025年已发货'!D:D</f>
        <v>吨</v>
      </c>
      <c r="E4579" s="2">
        <f>'[1]2025年已发货'!E:E</f>
        <v>70</v>
      </c>
      <c r="F4579" s="4">
        <f>'[1]2025年已发货'!F:F</f>
        <v>45841</v>
      </c>
      <c r="G4579" s="2" t="str">
        <f>'[1]2025年已发货'!G:G</f>
        <v>（中铁八局康新高速TJ4-1标）四川省甘孜州康定市新都桥镇超限载检测站</v>
      </c>
      <c r="H4579" s="2" t="str">
        <f>'[1]2025年已发货'!H:H</f>
        <v>刘俊</v>
      </c>
      <c r="I4579" s="2">
        <f>'[1]2025年已发货'!I:I</f>
        <v>18587764925</v>
      </c>
      <c r="J4579" s="2" vm="1" t="e">
        <f>_xlfn._xlws.FILTER(辅助信息!D:D,辅助信息!G:G=G4579)</f>
        <v>#VALUE!</v>
      </c>
    </row>
    <row r="4580" spans="1:10">
      <c r="A4580" s="2" t="str">
        <f>'[1]2025年已发货'!A:A</f>
        <v>海南海控</v>
      </c>
      <c r="B4580" s="2" t="str">
        <f>'[1]2025年已发货'!B:B</f>
        <v>盘螺</v>
      </c>
      <c r="C4580" s="2" t="str">
        <f>'[1]2025年已发货'!C:C</f>
        <v>HRB400EФ10</v>
      </c>
      <c r="D4580" s="2" t="str">
        <f>'[1]2025年已发货'!D:D</f>
        <v>吨</v>
      </c>
      <c r="E4580" s="2">
        <f>'[1]2025年已发货'!E:E</f>
        <v>35</v>
      </c>
      <c r="F4580" s="4">
        <f>'[1]2025年已发货'!F:F</f>
        <v>45841</v>
      </c>
      <c r="G4580" s="2" t="str">
        <f>'[1]2025年已发货'!G:G</f>
        <v>（中铁八局康新高速TJ4-1标）四川省甘孜州康定市新都桥镇超限载检测站</v>
      </c>
      <c r="H4580" s="2" t="str">
        <f>'[1]2025年已发货'!H:H</f>
        <v>刘俊</v>
      </c>
      <c r="I4580" s="2">
        <f>'[1]2025年已发货'!I:I</f>
        <v>18587764925</v>
      </c>
      <c r="J4580" s="2" vm="1" t="e">
        <f>_xlfn._xlws.FILTER(辅助信息!D:D,辅助信息!G:G=G4580)</f>
        <v>#VALUE!</v>
      </c>
    </row>
    <row r="4581" spans="1:10">
      <c r="A4581" s="2" t="str">
        <f>'[1]2025年已发货'!A:A</f>
        <v>润耀</v>
      </c>
      <c r="B4581" s="2" t="str">
        <f>'[1]2025年已发货'!B:B</f>
        <v>螺纹钢</v>
      </c>
      <c r="C4581" s="2" t="str">
        <f>'[1]2025年已发货'!C:C</f>
        <v>HRB400E Φ32×9米</v>
      </c>
      <c r="D4581" s="2" t="str">
        <f>'[1]2025年已发货'!D:D</f>
        <v>吨</v>
      </c>
      <c r="E4581" s="2">
        <f>'[1]2025年已发货'!E:E</f>
        <v>105</v>
      </c>
      <c r="F4581" s="4">
        <f>'[1]2025年已发货'!F:F</f>
        <v>45841</v>
      </c>
      <c r="G4581" s="2" t="str">
        <f>'[1]2025年已发货'!G:G</f>
        <v>（自永1标八局二分公司钢筋棚）四川省自贡市大安区牛佛镇</v>
      </c>
      <c r="H4581" s="2" t="str">
        <f>'[1]2025年已发货'!H:H</f>
        <v>王君杰</v>
      </c>
      <c r="I4581" s="2">
        <f>'[1]2025年已发货'!I:I</f>
        <v>18919619850</v>
      </c>
      <c r="J4581" s="2" vm="1" t="e">
        <f>_xlfn._xlws.FILTER(辅助信息!D:D,辅助信息!G:G=G4581)</f>
        <v>#VALUE!</v>
      </c>
    </row>
    <row r="4582" spans="1:10">
      <c r="A4582" s="2" t="str">
        <f>'[1]2025年已发货'!A:A</f>
        <v>钢固融</v>
      </c>
      <c r="B4582" s="2" t="str">
        <f>'[1]2025年已发货'!B:B</f>
        <v>螺纹钢</v>
      </c>
      <c r="C4582" s="2" t="str">
        <f>'[1]2025年已发货'!C:C</f>
        <v>HRB400EФ22*9m</v>
      </c>
      <c r="D4582" s="2" t="str">
        <f>'[1]2025年已发货'!D:D</f>
        <v>吨</v>
      </c>
      <c r="E4582" s="2">
        <f>'[1]2025年已发货'!E:E</f>
        <v>35</v>
      </c>
      <c r="F4582" s="4">
        <f>'[1]2025年已发货'!F:F</f>
        <v>45841</v>
      </c>
      <c r="G4582" s="2" t="str">
        <f>'[1]2025年已发货'!G:G</f>
        <v>（中核中原-温江光明苑三期项目）四川省成都市温江区金马街道光明苑三期项目</v>
      </c>
      <c r="H4582" s="2" t="str">
        <f>'[1]2025年已发货'!H:H</f>
        <v>王生斌</v>
      </c>
      <c r="I4582" s="2">
        <f>'[1]2025年已发货'!I:I</f>
        <v>15228858118</v>
      </c>
      <c r="J4582" s="2" vm="1" t="e">
        <f>_xlfn._xlws.FILTER(辅助信息!D:D,辅助信息!G:G=G4582)</f>
        <v>#VALUE!</v>
      </c>
    </row>
    <row r="4583" spans="1:10">
      <c r="A4583" s="2" t="str">
        <f>'[1]2025年已发货'!A:A</f>
        <v>润耀</v>
      </c>
      <c r="B4583" s="2" t="str">
        <f>'[1]2025年已发货'!B:B</f>
        <v>螺纹钢</v>
      </c>
      <c r="C4583" s="2" t="str">
        <f>'[1]2025年已发货'!C:C</f>
        <v>HRB400E Φ12 12m</v>
      </c>
      <c r="D4583" s="2" t="str">
        <f>'[1]2025年已发货'!D:D</f>
        <v>吨</v>
      </c>
      <c r="E4583" s="2">
        <f>'[1]2025年已发货'!E:E</f>
        <v>35</v>
      </c>
      <c r="F4583" s="4">
        <f>'[1]2025年已发货'!F:F</f>
        <v>45841</v>
      </c>
      <c r="G4583" s="2" t="str">
        <f>'[1]2025年已发货'!G:G</f>
        <v>（中铁五局-成渝扩容3标）四川省资阳市雁江区伍隍镇铺子村雁江区X138</v>
      </c>
      <c r="H4583" s="2" t="str">
        <f>'[1]2025年已发货'!H:H</f>
        <v>王健</v>
      </c>
      <c r="I4583" s="2">
        <f>'[1]2025年已发货'!I:I</f>
        <v>17726168395</v>
      </c>
      <c r="J4583" s="2" vm="1" t="e">
        <f>_xlfn._xlws.FILTER(辅助信息!D:D,辅助信息!G:G=G4583)</f>
        <v>#VALUE!</v>
      </c>
    </row>
    <row r="4584" spans="1:10">
      <c r="A4584" s="2" t="str">
        <f>'[1]2025年已发货'!A:A</f>
        <v>润耀</v>
      </c>
      <c r="B4584" s="2" t="str">
        <f>'[1]2025年已发货'!B:B</f>
        <v>螺纹钢</v>
      </c>
      <c r="C4584" s="2" t="str">
        <f>'[1]2025年已发货'!C:C</f>
        <v>HRB400E Φ25 9m</v>
      </c>
      <c r="D4584" s="2" t="str">
        <f>'[1]2025年已发货'!D:D</f>
        <v>吨</v>
      </c>
      <c r="E4584" s="2">
        <f>'[1]2025年已发货'!E:E</f>
        <v>140</v>
      </c>
      <c r="F4584" s="4">
        <f>'[1]2025年已发货'!F:F</f>
        <v>45841</v>
      </c>
      <c r="G4584" s="2" t="str">
        <f>'[1]2025年已发货'!G:G</f>
        <v>（中铁五局-成渝扩容3标）四川省资阳市雁江区伍隍镇铺子村雁江区X138</v>
      </c>
      <c r="H4584" s="2" t="str">
        <f>'[1]2025年已发货'!H:H</f>
        <v>王健</v>
      </c>
      <c r="I4584" s="2">
        <f>'[1]2025年已发货'!I:I</f>
        <v>17726168395</v>
      </c>
      <c r="J4584" s="2" vm="1" t="e">
        <f>_xlfn._xlws.FILTER(辅助信息!D:D,辅助信息!G:G=G4584)</f>
        <v>#VALUE!</v>
      </c>
    </row>
    <row r="4585" spans="1:10">
      <c r="A4585" s="2" t="str">
        <f>'[1]2025年已发货'!A:A</f>
        <v>润耀</v>
      </c>
      <c r="B4585" s="2" t="str">
        <f>'[1]2025年已发货'!B:B</f>
        <v>螺纹钢</v>
      </c>
      <c r="C4585" s="2" t="str">
        <f>'[1]2025年已发货'!C:C</f>
        <v>HRB400E Φ25 12m</v>
      </c>
      <c r="D4585" s="2" t="str">
        <f>'[1]2025年已发货'!D:D</f>
        <v>吨</v>
      </c>
      <c r="E4585" s="2">
        <f>'[1]2025年已发货'!E:E</f>
        <v>105</v>
      </c>
      <c r="F4585" s="4">
        <f>'[1]2025年已发货'!F:F</f>
        <v>45841</v>
      </c>
      <c r="G4585" s="2" t="str">
        <f>'[1]2025年已发货'!G:G</f>
        <v>（中铁五局-成渝扩容3标）四川省资阳市雁江区伍隍镇铺子村雁江区X138</v>
      </c>
      <c r="H4585" s="2" t="str">
        <f>'[1]2025年已发货'!H:H</f>
        <v>王健</v>
      </c>
      <c r="I4585" s="2">
        <f>'[1]2025年已发货'!I:I</f>
        <v>17726168395</v>
      </c>
      <c r="J4585" s="2" vm="1" t="e">
        <f>_xlfn._xlws.FILTER(辅助信息!D:D,辅助信息!G:G=G4585)</f>
        <v>#VALUE!</v>
      </c>
    </row>
    <row r="4586" spans="1:10">
      <c r="A4586" s="2" t="str">
        <f>'[1]2025年已发货'!A:A</f>
        <v>晋邦</v>
      </c>
      <c r="B4586" s="2" t="str">
        <f>'[1]2025年已发货'!B:B</f>
        <v>螺纹钢</v>
      </c>
      <c r="C4586" s="2" t="str">
        <f>'[1]2025年已发货'!C:C</f>
        <v>HRB400E Φ12 9m</v>
      </c>
      <c r="D4586" s="2" t="str">
        <f>'[1]2025年已发货'!D:D</f>
        <v>吨</v>
      </c>
      <c r="E4586" s="2">
        <f>'[1]2025年已发货'!E:E</f>
        <v>18</v>
      </c>
      <c r="F4586" s="4">
        <f>'[1]2025年已发货'!F:F</f>
        <v>45841</v>
      </c>
      <c r="G4586" s="2" t="str">
        <f>'[1]2025年已发货'!G:G</f>
        <v>（十九冶-江龙高速一分部）重庆市云阳县X886附近中国十九冶开云高速项目总包部西98米*龙王溪大桥桥面</v>
      </c>
      <c r="H4586" s="2" t="str">
        <f>'[1]2025年已发货'!H:H</f>
        <v>吴章红</v>
      </c>
      <c r="I4586" s="2">
        <f>'[1]2025年已发货'!I:I</f>
        <v>18628165772</v>
      </c>
      <c r="J4586" s="2" vm="1" t="e">
        <f>_xlfn._xlws.FILTER(辅助信息!D:D,辅助信息!G:G=G4586)</f>
        <v>#VALUE!</v>
      </c>
    </row>
    <row r="4587" spans="1:10">
      <c r="A4587" s="2" t="str">
        <f>'[1]2025年已发货'!A:A</f>
        <v>晋邦</v>
      </c>
      <c r="B4587" s="2" t="str">
        <f>'[1]2025年已发货'!B:B</f>
        <v>螺纹钢</v>
      </c>
      <c r="C4587" s="2" t="str">
        <f>'[1]2025年已发货'!C:C</f>
        <v>HRB400E Φ16 9m</v>
      </c>
      <c r="D4587" s="2" t="str">
        <f>'[1]2025年已发货'!D:D</f>
        <v>吨</v>
      </c>
      <c r="E4587" s="2">
        <f>'[1]2025年已发货'!E:E</f>
        <v>18</v>
      </c>
      <c r="F4587" s="4">
        <f>'[1]2025年已发货'!F:F</f>
        <v>45841</v>
      </c>
      <c r="G4587" s="2" t="str">
        <f>'[1]2025年已发货'!G:G</f>
        <v>（十九冶-江龙高速一分部）重庆市云阳县X886附近中国十九冶开云高速项目总包部西98米*龙王溪大桥桥面</v>
      </c>
      <c r="H4587" s="2" t="str">
        <f>'[1]2025年已发货'!H:H</f>
        <v>吴章红</v>
      </c>
      <c r="I4587" s="2">
        <f>'[1]2025年已发货'!I:I</f>
        <v>18628165772</v>
      </c>
      <c r="J4587" s="2" vm="1" t="e">
        <f>_xlfn._xlws.FILTER(辅助信息!D:D,辅助信息!G:G=G4587)</f>
        <v>#VALUE!</v>
      </c>
    </row>
    <row r="4588" spans="1:10">
      <c r="A4588" s="2" t="str">
        <f>'[1]2025年已发货'!A:A</f>
        <v>钢固融</v>
      </c>
      <c r="B4588" s="2" t="str">
        <f>'[1]2025年已发货'!B:B</f>
        <v>螺纹钢</v>
      </c>
      <c r="C4588" s="2" t="str">
        <f>'[1]2025年已发货'!C:C</f>
        <v>HRB500E Φ25</v>
      </c>
      <c r="D4588" s="2" t="str">
        <f>'[1]2025年已发货'!D:D</f>
        <v>吨</v>
      </c>
      <c r="E4588" s="2">
        <f>'[1]2025年已发货'!E:E</f>
        <v>21</v>
      </c>
      <c r="F4588" s="4">
        <f>'[1]2025年已发货'!F:F</f>
        <v>45841</v>
      </c>
      <c r="G4588" s="2" t="str">
        <f>'[1]2025年已发货'!G:G</f>
        <v>(华西乐山）-四川省乐山市市中区苏稽镇校地共建产教融合基地建设项目二标段</v>
      </c>
      <c r="H4588" s="2" t="str">
        <f>'[1]2025年已发货'!H:H</f>
        <v>彭江涛</v>
      </c>
      <c r="I4588" s="2">
        <f>'[1]2025年已发货'!I:I</f>
        <v>13990276572</v>
      </c>
      <c r="J4588" s="2" vm="1" t="e">
        <f>_xlfn._xlws.FILTER(辅助信息!D:D,辅助信息!G:G=G4588)</f>
        <v>#VALUE!</v>
      </c>
    </row>
    <row r="4589" spans="1:10">
      <c r="A4589" s="2" t="str">
        <f>'[1]2025年已发货'!A:A</f>
        <v>钢固融</v>
      </c>
      <c r="B4589" s="2" t="str">
        <f>'[1]2025年已发货'!B:B</f>
        <v>螺纹钢</v>
      </c>
      <c r="C4589" s="2" t="str">
        <f>'[1]2025年已发货'!C:C</f>
        <v>HRB400E Φ12 9m</v>
      </c>
      <c r="D4589" s="2" t="str">
        <f>'[1]2025年已发货'!D:D</f>
        <v>吨</v>
      </c>
      <c r="E4589" s="2">
        <f>'[1]2025年已发货'!E:E</f>
        <v>3</v>
      </c>
      <c r="F4589" s="4">
        <f>'[1]2025年已发货'!F:F</f>
        <v>45841</v>
      </c>
      <c r="G4589" s="2" t="str">
        <f>'[1]2025年已发货'!G:G</f>
        <v>(华西乐山）-四川省乐山市市中区苏稽镇校地共建产教融合基地建设项目二标段</v>
      </c>
      <c r="H4589" s="2" t="str">
        <f>'[1]2025年已发货'!H:H</f>
        <v>彭江涛</v>
      </c>
      <c r="I4589" s="2">
        <f>'[1]2025年已发货'!I:I</f>
        <v>13990276572</v>
      </c>
      <c r="J4589" s="2" vm="1" t="e">
        <f>_xlfn._xlws.FILTER(辅助信息!D:D,辅助信息!G:G=G4589)</f>
        <v>#VALUE!</v>
      </c>
    </row>
    <row r="4590" spans="1:10">
      <c r="A4590" s="2" t="str">
        <f>'[1]2025年已发货'!A:A</f>
        <v>钢固融</v>
      </c>
      <c r="B4590" s="2" t="str">
        <f>'[1]2025年已发货'!B:B</f>
        <v>螺纹钢</v>
      </c>
      <c r="C4590" s="2" t="str">
        <f>'[1]2025年已发货'!C:C</f>
        <v>HRB400E Φ16 9m</v>
      </c>
      <c r="D4590" s="2" t="str">
        <f>'[1]2025年已发货'!D:D</f>
        <v>吨</v>
      </c>
      <c r="E4590" s="2">
        <f>'[1]2025年已发货'!E:E</f>
        <v>3</v>
      </c>
      <c r="F4590" s="4">
        <f>'[1]2025年已发货'!F:F</f>
        <v>45841</v>
      </c>
      <c r="G4590" s="2" t="str">
        <f>'[1]2025年已发货'!G:G</f>
        <v>(华西乐山）-四川省乐山市市中区苏稽镇校地共建产教融合基地建设项目二标段</v>
      </c>
      <c r="H4590" s="2" t="str">
        <f>'[1]2025年已发货'!H:H</f>
        <v>彭江涛</v>
      </c>
      <c r="I4590" s="2">
        <f>'[1]2025年已发货'!I:I</f>
        <v>13990276572</v>
      </c>
      <c r="J4590" s="2" vm="1" t="e">
        <f>_xlfn._xlws.FILTER(辅助信息!D:D,辅助信息!G:G=G4590)</f>
        <v>#VALUE!</v>
      </c>
    </row>
    <row r="4591" spans="1:10">
      <c r="A4591" s="2" t="str">
        <f>'[1]2025年已发货'!A:A</f>
        <v>钢固融</v>
      </c>
      <c r="B4591" s="2" t="str">
        <f>'[1]2025年已发货'!B:B</f>
        <v>螺纹钢</v>
      </c>
      <c r="C4591" s="2" t="str">
        <f>'[1]2025年已发货'!C:C</f>
        <v>HRB400E Φ22 9m</v>
      </c>
      <c r="D4591" s="2" t="str">
        <f>'[1]2025年已发货'!D:D</f>
        <v>吨</v>
      </c>
      <c r="E4591" s="2">
        <f>'[1]2025年已发货'!E:E</f>
        <v>3</v>
      </c>
      <c r="F4591" s="4">
        <f>'[1]2025年已发货'!F:F</f>
        <v>45841</v>
      </c>
      <c r="G4591" s="2" t="str">
        <f>'[1]2025年已发货'!G:G</f>
        <v>(华西乐山）-四川省乐山市市中区苏稽镇校地共建产教融合基地建设项目二标段</v>
      </c>
      <c r="H4591" s="2" t="str">
        <f>'[1]2025年已发货'!H:H</f>
        <v>彭江涛</v>
      </c>
      <c r="I4591" s="2">
        <f>'[1]2025年已发货'!I:I</f>
        <v>13990276572</v>
      </c>
      <c r="J4591" s="2" vm="1" t="e">
        <f>_xlfn._xlws.FILTER(辅助信息!D:D,辅助信息!G:G=G4591)</f>
        <v>#VALUE!</v>
      </c>
    </row>
    <row r="4592" spans="1:10">
      <c r="A4592" s="2" t="str">
        <f>'[1]2025年已发货'!A:A</f>
        <v>钢固融</v>
      </c>
      <c r="B4592" s="2" t="str">
        <f>'[1]2025年已发货'!B:B</f>
        <v>螺纹钢</v>
      </c>
      <c r="C4592" s="2" t="str">
        <f>'[1]2025年已发货'!C:C</f>
        <v>HRB400E Φ25 9m</v>
      </c>
      <c r="D4592" s="2" t="str">
        <f>'[1]2025年已发货'!D:D</f>
        <v>吨</v>
      </c>
      <c r="E4592" s="2">
        <f>'[1]2025年已发货'!E:E</f>
        <v>3</v>
      </c>
      <c r="F4592" s="4">
        <f>'[1]2025年已发货'!F:F</f>
        <v>45841</v>
      </c>
      <c r="G4592" s="2" t="str">
        <f>'[1]2025年已发货'!G:G</f>
        <v>(华西乐山）-四川省乐山市市中区苏稽镇校地共建产教融合基地建设项目二标段</v>
      </c>
      <c r="H4592" s="2" t="str">
        <f>'[1]2025年已发货'!H:H</f>
        <v>彭江涛</v>
      </c>
      <c r="I4592" s="2">
        <f>'[1]2025年已发货'!I:I</f>
        <v>13990276572</v>
      </c>
      <c r="J4592" s="2" vm="1" t="e">
        <f>_xlfn._xlws.FILTER(辅助信息!D:D,辅助信息!G:G=G4592)</f>
        <v>#VALUE!</v>
      </c>
    </row>
    <row r="4593" spans="1:10">
      <c r="A4593" s="2" t="str">
        <f>'[1]2025年已发货'!A:A</f>
        <v>吉晨盛泰</v>
      </c>
      <c r="B4593" s="2" t="str">
        <f>'[1]2025年已发货'!B:B</f>
        <v>螺纹钢</v>
      </c>
      <c r="C4593" s="2" t="str">
        <f>'[1]2025年已发货'!C:C</f>
        <v>HRB400EΦ12</v>
      </c>
      <c r="D4593" s="2" t="str">
        <f>'[1]2025年已发货'!D:D</f>
        <v>吨</v>
      </c>
      <c r="E4593" s="2">
        <f>'[1]2025年已发货'!E:E</f>
        <v>70</v>
      </c>
      <c r="F4593" s="4">
        <f>'[1]2025年已发货'!F:F</f>
        <v>45842</v>
      </c>
      <c r="G4593" s="2" t="str">
        <f>'[1]2025年已发货'!G:G</f>
        <v>（中铁十局七公司西昭高速5标1分部）四川省凉山州布拖县委只洛乡委之洛村1号钢构厂</v>
      </c>
      <c r="H4593" s="2" t="str">
        <f>'[1]2025年已发货'!H:H</f>
        <v>吴裕</v>
      </c>
      <c r="I4593" s="2">
        <f>'[1]2025年已发货'!I:I</f>
        <v>19802920715</v>
      </c>
      <c r="J4593" s="2" vm="1" t="e">
        <f>_xlfn._xlws.FILTER(辅助信息!D:D,辅助信息!G:G=G4593)</f>
        <v>#VALUE!</v>
      </c>
    </row>
    <row r="4594" spans="1:10">
      <c r="A4594" s="2" t="str">
        <f>'[1]2025年已发货'!A:A</f>
        <v>吉晨盛泰</v>
      </c>
      <c r="B4594" s="2" t="str">
        <f>'[1]2025年已发货'!B:B</f>
        <v>盘螺</v>
      </c>
      <c r="C4594" s="2" t="str">
        <f>'[1]2025年已发货'!C:C</f>
        <v>HRB400EΦ10</v>
      </c>
      <c r="D4594" s="2" t="str">
        <f>'[1]2025年已发货'!D:D</f>
        <v>吨</v>
      </c>
      <c r="E4594" s="2">
        <f>'[1]2025年已发货'!E:E</f>
        <v>35</v>
      </c>
      <c r="F4594" s="4">
        <f>'[1]2025年已发货'!F:F</f>
        <v>45842</v>
      </c>
      <c r="G4594" s="2" t="str">
        <f>'[1]2025年已发货'!G:G</f>
        <v>（中铁十局七公司西昭高速5标1分部）四川省凉山州布拖县委只洛乡委之洛村1号钢构厂</v>
      </c>
      <c r="H4594" s="2" t="str">
        <f>'[1]2025年已发货'!H:H</f>
        <v>吴裕</v>
      </c>
      <c r="I4594" s="2">
        <f>'[1]2025年已发货'!I:I</f>
        <v>19802920715</v>
      </c>
      <c r="J4594" s="2" vm="1" t="e">
        <f>_xlfn._xlws.FILTER(辅助信息!D:D,辅助信息!G:G=G4594)</f>
        <v>#VALUE!</v>
      </c>
    </row>
    <row r="4595" spans="1:10">
      <c r="A4595" s="2" t="str">
        <f>'[1]2025年已发货'!A:A</f>
        <v>吉晨盛泰</v>
      </c>
      <c r="B4595" s="2" t="str">
        <f>'[1]2025年已发货'!B:B</f>
        <v>螺纹钢</v>
      </c>
      <c r="C4595" s="2" t="str">
        <f>'[1]2025年已发货'!C:C</f>
        <v>HRB400EΦ12</v>
      </c>
      <c r="D4595" s="2" t="str">
        <f>'[1]2025年已发货'!D:D</f>
        <v>吨</v>
      </c>
      <c r="E4595" s="2">
        <f>'[1]2025年已发货'!E:E</f>
        <v>25</v>
      </c>
      <c r="F4595" s="4">
        <f>'[1]2025年已发货'!F:F</f>
        <v>45842</v>
      </c>
      <c r="G4595" s="2" t="str">
        <f>'[1]2025年已发货'!G:G</f>
        <v>（中铁十局七公司西昭高速5标1分部）四川省凉山州布拖县委只洛乡委之洛村L联络线</v>
      </c>
      <c r="H4595" s="2" t="str">
        <f>'[1]2025年已发货'!H:H</f>
        <v>吴裕</v>
      </c>
      <c r="I4595" s="2">
        <f>'[1]2025年已发货'!I:I</f>
        <v>19802920715</v>
      </c>
      <c r="J4595" s="2" vm="1" t="e">
        <f>_xlfn._xlws.FILTER(辅助信息!D:D,辅助信息!G:G=G4595)</f>
        <v>#VALUE!</v>
      </c>
    </row>
    <row r="4596" spans="1:10">
      <c r="A4596" s="2" t="str">
        <f>'[1]2025年已发货'!A:A</f>
        <v>吉晨盛泰</v>
      </c>
      <c r="B4596" s="2" t="str">
        <f>'[1]2025年已发货'!B:B</f>
        <v>螺纹钢</v>
      </c>
      <c r="C4596" s="2" t="str">
        <f>'[1]2025年已发货'!C:C</f>
        <v>HRB400EΦ16</v>
      </c>
      <c r="D4596" s="2" t="str">
        <f>'[1]2025年已发货'!D:D</f>
        <v>吨</v>
      </c>
      <c r="E4596" s="2">
        <f>'[1]2025年已发货'!E:E</f>
        <v>35</v>
      </c>
      <c r="F4596" s="4">
        <f>'[1]2025年已发货'!F:F</f>
        <v>45842</v>
      </c>
      <c r="G4596" s="2" t="str">
        <f>'[1]2025年已发货'!G:G</f>
        <v>（中铁十局七公司西昭高速5标1分部）四川省凉山州布拖县委只洛乡委之洛村L联络线</v>
      </c>
      <c r="H4596" s="2" t="str">
        <f>'[1]2025年已发货'!H:H</f>
        <v>吴裕</v>
      </c>
      <c r="I4596" s="2">
        <f>'[1]2025年已发货'!I:I</f>
        <v>19802920715</v>
      </c>
      <c r="J4596" s="2" vm="1" t="e">
        <f>_xlfn._xlws.FILTER(辅助信息!D:D,辅助信息!G:G=G4596)</f>
        <v>#VALUE!</v>
      </c>
    </row>
    <row r="4597" spans="1:10">
      <c r="A4597" s="2" t="str">
        <f>'[1]2025年已发货'!A:A</f>
        <v>吉晨盛泰</v>
      </c>
      <c r="B4597" s="2" t="str">
        <f>'[1]2025年已发货'!B:B</f>
        <v>盘螺</v>
      </c>
      <c r="C4597" s="2" t="str">
        <f>'[1]2025年已发货'!C:C</f>
        <v>HRB400EΦ10</v>
      </c>
      <c r="D4597" s="2" t="str">
        <f>'[1]2025年已发货'!D:D</f>
        <v>吨</v>
      </c>
      <c r="E4597" s="2">
        <f>'[1]2025年已发货'!E:E</f>
        <v>16</v>
      </c>
      <c r="F4597" s="4">
        <f>'[1]2025年已发货'!F:F</f>
        <v>45842</v>
      </c>
      <c r="G4597" s="2" t="str">
        <f>'[1]2025年已发货'!G:G</f>
        <v>（中铁十局七公司西昭高速5标1分部）四川省凉山州布拖县委只洛乡委之洛村L联络线</v>
      </c>
      <c r="H4597" s="2" t="str">
        <f>'[1]2025年已发货'!H:H</f>
        <v>吴裕</v>
      </c>
      <c r="I4597" s="2">
        <f>'[1]2025年已发货'!I:I</f>
        <v>19802920715</v>
      </c>
      <c r="J4597" s="2" vm="1" t="e">
        <f>_xlfn._xlws.FILTER(辅助信息!D:D,辅助信息!G:G=G4597)</f>
        <v>#VALUE!</v>
      </c>
    </row>
    <row r="4598" spans="1:10">
      <c r="A4598" s="2" t="str">
        <f>'[1]2025年已发货'!A:A</f>
        <v>吉晨盛泰</v>
      </c>
      <c r="B4598" s="2" t="str">
        <f>'[1]2025年已发货'!B:B</f>
        <v>盘螺</v>
      </c>
      <c r="C4598" s="2" t="str">
        <f>'[1]2025年已发货'!C:C</f>
        <v>HRB400EФ10</v>
      </c>
      <c r="D4598" s="2" t="str">
        <f>'[1]2025年已发货'!D:D</f>
        <v>吨</v>
      </c>
      <c r="E4598" s="2">
        <f>'[1]2025年已发货'!E:E</f>
        <v>35</v>
      </c>
      <c r="F4598" s="4">
        <f>'[1]2025年已发货'!F:F</f>
        <v>45842</v>
      </c>
      <c r="G4598" s="2" t="str">
        <f>'[1]2025年已发货'!G:G</f>
        <v>凉山州昭觉县新城镇阿都马打中铁十局2#梁场（中铁十局西昭高速5标3号拌合站过磅）</v>
      </c>
      <c r="H4598" s="2" t="str">
        <f>'[1]2025年已发货'!H:H</f>
        <v>魏忠魁</v>
      </c>
      <c r="I4598" s="2">
        <f>'[1]2025年已发货'!I:I</f>
        <v>18229056777</v>
      </c>
      <c r="J4598" s="2" vm="1" t="e">
        <f>_xlfn._xlws.FILTER(辅助信息!D:D,辅助信息!G:G=G4598)</f>
        <v>#VALUE!</v>
      </c>
    </row>
    <row r="4599" spans="1:10">
      <c r="A4599" s="2" t="str">
        <f>'[1]2025年已发货'!A:A</f>
        <v>吉晨盛泰</v>
      </c>
      <c r="B4599" s="2" t="str">
        <f>'[1]2025年已发货'!B:B</f>
        <v>螺纹钢</v>
      </c>
      <c r="C4599" s="2" t="str">
        <f>'[1]2025年已发货'!C:C</f>
        <v>HRB400EФ12</v>
      </c>
      <c r="D4599" s="2" t="str">
        <f>'[1]2025年已发货'!D:D</f>
        <v>吨</v>
      </c>
      <c r="E4599" s="2">
        <f>'[1]2025年已发货'!E:E</f>
        <v>175</v>
      </c>
      <c r="F4599" s="4">
        <f>'[1]2025年已发货'!F:F</f>
        <v>45842</v>
      </c>
      <c r="G4599" s="2" t="str">
        <f>'[1]2025年已发货'!G:G</f>
        <v>凉山州昭觉县新城镇阿都马打中铁十局2#梁场（中铁十局西昭高速5标3号拌合站过磅）</v>
      </c>
      <c r="H4599" s="2" t="str">
        <f>'[1]2025年已发货'!H:H</f>
        <v>魏忠魁</v>
      </c>
      <c r="I4599" s="2">
        <f>'[1]2025年已发货'!I:I</f>
        <v>18229056777</v>
      </c>
      <c r="J4599" s="2" vm="1" t="e">
        <f>_xlfn._xlws.FILTER(辅助信息!D:D,辅助信息!G:G=G4599)</f>
        <v>#VALUE!</v>
      </c>
    </row>
    <row r="4600" spans="1:10">
      <c r="A4600" s="2" t="str">
        <f>'[1]2025年已发货'!A:A</f>
        <v>吉晨盛泰</v>
      </c>
      <c r="B4600" s="2" t="str">
        <f>'[1]2025年已发货'!B:B</f>
        <v>螺纹钢</v>
      </c>
      <c r="C4600" s="2" t="str">
        <f>'[1]2025年已发货'!C:C</f>
        <v>HRB400EФ14</v>
      </c>
      <c r="D4600" s="2" t="str">
        <f>'[1]2025年已发货'!D:D</f>
        <v>吨</v>
      </c>
      <c r="E4600" s="2">
        <f>'[1]2025年已发货'!E:E</f>
        <v>30</v>
      </c>
      <c r="F4600" s="4">
        <f>'[1]2025年已发货'!F:F</f>
        <v>45842</v>
      </c>
      <c r="G4600" s="2" t="str">
        <f>'[1]2025年已发货'!G:G</f>
        <v>凉山州昭觉县新城镇阿都马打中铁十局2#梁场（中铁十局西昭高速5标3号拌合站过磅）</v>
      </c>
      <c r="H4600" s="2" t="str">
        <f>'[1]2025年已发货'!H:H</f>
        <v>魏忠魁</v>
      </c>
      <c r="I4600" s="2">
        <f>'[1]2025年已发货'!I:I</f>
        <v>18229056777</v>
      </c>
      <c r="J4600" s="2" vm="1" t="e">
        <f>_xlfn._xlws.FILTER(辅助信息!D:D,辅助信息!G:G=G4600)</f>
        <v>#VALUE!</v>
      </c>
    </row>
    <row r="4601" spans="1:10">
      <c r="A4601" s="2" t="str">
        <f>'[1]2025年已发货'!A:A</f>
        <v>吉晨盛泰</v>
      </c>
      <c r="B4601" s="2" t="str">
        <f>'[1]2025年已发货'!B:B</f>
        <v>螺纹钢</v>
      </c>
      <c r="C4601" s="2" t="str">
        <f>'[1]2025年已发货'!C:C</f>
        <v>HRB500EФ32</v>
      </c>
      <c r="D4601" s="2" t="str">
        <f>'[1]2025年已发货'!D:D</f>
        <v>吨</v>
      </c>
      <c r="E4601" s="2">
        <f>'[1]2025年已发货'!E:E</f>
        <v>35</v>
      </c>
      <c r="F4601" s="4">
        <f>'[1]2025年已发货'!F:F</f>
        <v>45842</v>
      </c>
      <c r="G4601" s="2" t="str">
        <f>'[1]2025年已发货'!G:G</f>
        <v>（中铁十局七公司西昭高速5标2分部）四川省凉山州彝族自治州昭觉县互通钢筋厂</v>
      </c>
      <c r="H4601" s="2" t="str">
        <f>'[1]2025年已发货'!H:H</f>
        <v>王浩</v>
      </c>
      <c r="I4601" s="2">
        <f>'[1]2025年已发货'!I:I</f>
        <v>18292113429</v>
      </c>
      <c r="J4601" s="2" vm="1" t="e">
        <f>_xlfn._xlws.FILTER(辅助信息!D:D,辅助信息!G:G=G4601)</f>
        <v>#VALUE!</v>
      </c>
    </row>
    <row r="4602" spans="1:10">
      <c r="A4602" s="2" t="str">
        <f>'[1]2025年已发货'!A:A</f>
        <v>吉晨盛泰</v>
      </c>
      <c r="B4602" s="2" t="str">
        <f>'[1]2025年已发货'!B:B</f>
        <v>盘螺</v>
      </c>
      <c r="C4602" s="2" t="str">
        <f>'[1]2025年已发货'!C:C</f>
        <v>HRB400E Φ10</v>
      </c>
      <c r="D4602" s="2" t="str">
        <f>'[1]2025年已发货'!D:D</f>
        <v>吨</v>
      </c>
      <c r="E4602" s="2">
        <f>'[1]2025年已发货'!E:E</f>
        <v>105</v>
      </c>
      <c r="F4602" s="4">
        <f>'[1]2025年已发货'!F:F</f>
        <v>45842</v>
      </c>
      <c r="G4602" s="2" t="str">
        <f>'[1]2025年已发货'!G:G</f>
        <v>（ 中铁一局四公司西昭高速6标3部）昭觉县洒拉地坡乡三分部山里钢筋场</v>
      </c>
      <c r="H4602" s="2" t="str">
        <f>'[1]2025年已发货'!H:H</f>
        <v>陈忠</v>
      </c>
      <c r="I4602" s="2">
        <f>'[1]2025年已发货'!I:I</f>
        <v>15730783825</v>
      </c>
      <c r="J4602" s="2" vm="1" t="e">
        <f>_xlfn._xlws.FILTER(辅助信息!D:D,辅助信息!G:G=G4602)</f>
        <v>#VALUE!</v>
      </c>
    </row>
    <row r="4603" spans="1:10">
      <c r="A4603" s="2" t="str">
        <f>'[1]2025年已发货'!A:A</f>
        <v>吉晨盛泰</v>
      </c>
      <c r="B4603" s="2" t="str">
        <f>'[1]2025年已发货'!B:B</f>
        <v>盘螺</v>
      </c>
      <c r="C4603" s="2" t="str">
        <f>'[1]2025年已发货'!C:C</f>
        <v>HRB400E Φ12</v>
      </c>
      <c r="D4603" s="2" t="str">
        <f>'[1]2025年已发货'!D:D</f>
        <v>吨</v>
      </c>
      <c r="E4603" s="2">
        <f>'[1]2025年已发货'!E:E</f>
        <v>105</v>
      </c>
      <c r="F4603" s="4">
        <f>'[1]2025年已发货'!F:F</f>
        <v>45842</v>
      </c>
      <c r="G4603" s="2" t="str">
        <f>'[1]2025年已发货'!G:G</f>
        <v>（ 中铁一局四公司西昭高速6标3部）昭觉县洒拉地坡乡三分部山里钢筋场</v>
      </c>
      <c r="H4603" s="2" t="str">
        <f>'[1]2025年已发货'!H:H</f>
        <v>陈忠</v>
      </c>
      <c r="I4603" s="2">
        <f>'[1]2025年已发货'!I:I</f>
        <v>15730783825</v>
      </c>
      <c r="J4603" s="2" vm="1" t="e">
        <f>_xlfn._xlws.FILTER(辅助信息!D:D,辅助信息!G:G=G4603)</f>
        <v>#VALUE!</v>
      </c>
    </row>
    <row r="4604" spans="1:10">
      <c r="A4604" s="2" t="str">
        <f>'[1]2025年已发货'!A:A</f>
        <v>吉晨盛泰</v>
      </c>
      <c r="B4604" s="2" t="str">
        <f>'[1]2025年已发货'!B:B</f>
        <v>螺纹钢</v>
      </c>
      <c r="C4604" s="2" t="str">
        <f>'[1]2025年已发货'!C:C</f>
        <v>HRB400EФ14</v>
      </c>
      <c r="D4604" s="2" t="str">
        <f>'[1]2025年已发货'!D:D</f>
        <v>吨</v>
      </c>
      <c r="E4604" s="2">
        <f>'[1]2025年已发货'!E:E</f>
        <v>30</v>
      </c>
      <c r="F4604" s="4">
        <f>'[1]2025年已发货'!F:F</f>
        <v>45842</v>
      </c>
      <c r="G4604" s="2" t="str">
        <f>'[1]2025年已发货'!G:G</f>
        <v>（ 中铁一局四公司西昭高速6标3部）昭觉县洒拉地坡乡三分部山里钢筋场</v>
      </c>
      <c r="H4604" s="2" t="str">
        <f>'[1]2025年已发货'!H:H</f>
        <v>陈忠</v>
      </c>
      <c r="I4604" s="2">
        <f>'[1]2025年已发货'!I:I</f>
        <v>15730783825</v>
      </c>
      <c r="J4604" s="2" vm="1" t="e">
        <f>_xlfn._xlws.FILTER(辅助信息!D:D,辅助信息!G:G=G4604)</f>
        <v>#VALUE!</v>
      </c>
    </row>
    <row r="4605" spans="1:10">
      <c r="A4605" s="2" t="str">
        <f>'[1]2025年已发货'!A:A</f>
        <v>吉晨盛泰</v>
      </c>
      <c r="B4605" s="2" t="str">
        <f>'[1]2025年已发货'!B:B</f>
        <v>螺纹钢</v>
      </c>
      <c r="C4605" s="2" t="str">
        <f>'[1]2025年已发货'!C:C</f>
        <v>HRB500EФ28</v>
      </c>
      <c r="D4605" s="2" t="str">
        <f>'[1]2025年已发货'!D:D</f>
        <v>吨</v>
      </c>
      <c r="E4605" s="2">
        <f>'[1]2025年已发货'!E:E</f>
        <v>20</v>
      </c>
      <c r="F4605" s="4">
        <f>'[1]2025年已发货'!F:F</f>
        <v>45842</v>
      </c>
      <c r="G4605" s="2" t="str">
        <f>'[1]2025年已发货'!G:G</f>
        <v>（ 中铁一局四公司西昭高速6标3部）昭觉县洒拉地坡乡三分部山里钢筋场</v>
      </c>
      <c r="H4605" s="2" t="str">
        <f>'[1]2025年已发货'!H:H</f>
        <v>陈忠</v>
      </c>
      <c r="I4605" s="2">
        <f>'[1]2025年已发货'!I:I</f>
        <v>15730783825</v>
      </c>
      <c r="J4605" s="2" vm="1" t="e">
        <f>_xlfn._xlws.FILTER(辅助信息!D:D,辅助信息!G:G=G4605)</f>
        <v>#VALUE!</v>
      </c>
    </row>
    <row r="4606" spans="1:10">
      <c r="A4606" s="2" t="str">
        <f>'[1]2025年已发货'!A:A</f>
        <v>钢固融</v>
      </c>
      <c r="B4606" s="2" t="str">
        <f>'[1]2025年已发货'!B:B</f>
        <v>高线</v>
      </c>
      <c r="C4606" s="2" t="str">
        <f>'[1]2025年已发货'!C:C</f>
        <v>HPB300Φ10</v>
      </c>
      <c r="D4606" s="2" t="str">
        <f>'[1]2025年已发货'!D:D</f>
        <v>吨</v>
      </c>
      <c r="E4606" s="2">
        <f>'[1]2025年已发货'!E:E</f>
        <v>10</v>
      </c>
      <c r="F4606" s="4">
        <f>'[1]2025年已发货'!F:F</f>
        <v>45842</v>
      </c>
      <c r="G4606" s="2" t="str">
        <f>'[1]2025年已发货'!G:G</f>
        <v>（中铁二局-成渝扩容4标）四川省成都市简阳市杨家镇桐子湾村二局拌合站</v>
      </c>
      <c r="H4606" s="2" t="str">
        <f>'[1]2025年已发货'!H:H</f>
        <v>陈钢</v>
      </c>
      <c r="I4606" s="2">
        <f>'[1]2025年已发货'!I:I</f>
        <v>13018165813</v>
      </c>
      <c r="J4606" s="2" vm="1" t="e">
        <f>_xlfn._xlws.FILTER(辅助信息!D:D,辅助信息!G:G=G4606)</f>
        <v>#VALUE!</v>
      </c>
    </row>
    <row r="4607" spans="1:10">
      <c r="A4607" s="2" t="str">
        <f>'[1]2025年已发货'!A:A</f>
        <v>钢固融</v>
      </c>
      <c r="B4607" s="2" t="str">
        <f>'[1]2025年已发货'!B:B</f>
        <v>高线</v>
      </c>
      <c r="C4607" s="2" t="str">
        <f>'[1]2025年已发货'!C:C</f>
        <v>HPB300Φ12</v>
      </c>
      <c r="D4607" s="2" t="str">
        <f>'[1]2025年已发货'!D:D</f>
        <v>吨</v>
      </c>
      <c r="E4607" s="2">
        <f>'[1]2025年已发货'!E:E</f>
        <v>25</v>
      </c>
      <c r="F4607" s="4">
        <f>'[1]2025年已发货'!F:F</f>
        <v>45842</v>
      </c>
      <c r="G4607" s="2" t="str">
        <f>'[1]2025年已发货'!G:G</f>
        <v>（中铁二局-成渝扩容4标）四川省成都市简阳市杨家镇桐子湾村二局拌合站</v>
      </c>
      <c r="H4607" s="2" t="str">
        <f>'[1]2025年已发货'!H:H</f>
        <v>陈钢</v>
      </c>
      <c r="I4607" s="2">
        <f>'[1]2025年已发货'!I:I</f>
        <v>13018165813</v>
      </c>
      <c r="J4607" s="2" vm="1" t="e">
        <f>_xlfn._xlws.FILTER(辅助信息!D:D,辅助信息!G:G=G4607)</f>
        <v>#VALUE!</v>
      </c>
    </row>
    <row r="4608" spans="1:10">
      <c r="A4608" s="2" t="str">
        <f>'[1]2025年已发货'!A:A</f>
        <v>陕钢</v>
      </c>
      <c r="B4608" s="2" t="str">
        <f>'[1]2025年已发货'!B:B</f>
        <v>盘螺</v>
      </c>
      <c r="C4608" s="2" t="str">
        <f>'[1]2025年已发货'!C:C</f>
        <v>HRB400E Φ6</v>
      </c>
      <c r="D4608" s="2" t="str">
        <f>'[1]2025年已发货'!D:D</f>
        <v>吨</v>
      </c>
      <c r="E4608" s="2">
        <f>'[1]2025年已发货'!E:E</f>
        <v>5</v>
      </c>
      <c r="F4608" s="4">
        <f>'[1]2025年已发货'!F:F</f>
        <v>45842</v>
      </c>
      <c r="G4608" s="2" t="str">
        <f>'[1]2025年已发货'!G:G</f>
        <v>（华西简阳西城嘉苑）四川省成都市简阳市简城街道高屋村</v>
      </c>
      <c r="H4608" s="2" t="str">
        <f>'[1]2025年已发货'!H:H</f>
        <v>张瀚镭</v>
      </c>
      <c r="I4608" s="2">
        <f>'[1]2025年已发货'!I:I</f>
        <v>15884666220</v>
      </c>
      <c r="J4608" s="2" t="str">
        <f>_xlfn._xlws.FILTER(辅助信息!D:D,辅助信息!G:G=G4608)</f>
        <v>华西简阳西城嘉苑</v>
      </c>
    </row>
    <row r="4609" spans="1:10">
      <c r="A4609" s="2" t="str">
        <f>'[1]2025年已发货'!A:A</f>
        <v>陕钢</v>
      </c>
      <c r="B4609" s="2" t="str">
        <f>'[1]2025年已发货'!B:B</f>
        <v>盘螺</v>
      </c>
      <c r="C4609" s="2" t="str">
        <f>'[1]2025年已发货'!C:C</f>
        <v>HRB400E Φ8</v>
      </c>
      <c r="D4609" s="2" t="str">
        <f>'[1]2025年已发货'!D:D</f>
        <v>吨</v>
      </c>
      <c r="E4609" s="2">
        <f>'[1]2025年已发货'!E:E</f>
        <v>30</v>
      </c>
      <c r="F4609" s="4">
        <f>'[1]2025年已发货'!F:F</f>
        <v>45842</v>
      </c>
      <c r="G4609" s="2" t="str">
        <f>'[1]2025年已发货'!G:G</f>
        <v>（华西简阳西城嘉苑）四川省成都市简阳市简城街道高屋村</v>
      </c>
      <c r="H4609" s="2" t="str">
        <f>'[1]2025年已发货'!H:H</f>
        <v>张瀚镭</v>
      </c>
      <c r="I4609" s="2">
        <f>'[1]2025年已发货'!I:I</f>
        <v>15884666220</v>
      </c>
      <c r="J4609" s="2" t="str">
        <f>_xlfn._xlws.FILTER(辅助信息!D:D,辅助信息!G:G=G4609)</f>
        <v>华西简阳西城嘉苑</v>
      </c>
    </row>
    <row r="4610" spans="1:10">
      <c r="A4610" s="2" t="str">
        <f>'[1]2025年已发货'!A:A</f>
        <v>陕钢</v>
      </c>
      <c r="B4610" s="2" t="str">
        <f>'[1]2025年已发货'!B:B</f>
        <v>螺纹钢</v>
      </c>
      <c r="C4610" s="2" t="str">
        <f>'[1]2025年已发货'!C:C</f>
        <v>HRB400E Φ14 9m</v>
      </c>
      <c r="D4610" s="2" t="str">
        <f>'[1]2025年已发货'!D:D</f>
        <v>吨</v>
      </c>
      <c r="E4610" s="2">
        <f>'[1]2025年已发货'!E:E</f>
        <v>5.5</v>
      </c>
      <c r="F4610" s="4">
        <f>'[1]2025年已发货'!F:F</f>
        <v>45842</v>
      </c>
      <c r="G4610" s="2" t="str">
        <f>'[1]2025年已发货'!G:G</f>
        <v>（华西简阳西城嘉苑）四川省成都市简阳市简城街道高屋村</v>
      </c>
      <c r="H4610" s="2" t="str">
        <f>'[1]2025年已发货'!H:H</f>
        <v>张瀚镭</v>
      </c>
      <c r="I4610" s="2">
        <f>'[1]2025年已发货'!I:I</f>
        <v>15884666220</v>
      </c>
      <c r="J4610" s="2" t="str">
        <f>_xlfn._xlws.FILTER(辅助信息!D:D,辅助信息!G:G=G4610)</f>
        <v>华西简阳西城嘉苑</v>
      </c>
    </row>
    <row r="4611" spans="1:10">
      <c r="A4611" s="2" t="str">
        <f>'[1]2025年已发货'!A:A</f>
        <v>陕钢</v>
      </c>
      <c r="B4611" s="2" t="str">
        <f>'[1]2025年已发货'!B:B</f>
        <v>螺纹钢</v>
      </c>
      <c r="C4611" s="2" t="str">
        <f>'[1]2025年已发货'!C:C</f>
        <v>HRB400E Φ16 9m</v>
      </c>
      <c r="D4611" s="2" t="str">
        <f>'[1]2025年已发货'!D:D</f>
        <v>吨</v>
      </c>
      <c r="E4611" s="2">
        <f>'[1]2025年已发货'!E:E</f>
        <v>7</v>
      </c>
      <c r="F4611" s="4">
        <f>'[1]2025年已发货'!F:F</f>
        <v>45842</v>
      </c>
      <c r="G4611" s="2" t="str">
        <f>'[1]2025年已发货'!G:G</f>
        <v>（华西简阳西城嘉苑）四川省成都市简阳市简城街道高屋村</v>
      </c>
      <c r="H4611" s="2" t="str">
        <f>'[1]2025年已发货'!H:H</f>
        <v>张瀚镭</v>
      </c>
      <c r="I4611" s="2">
        <f>'[1]2025年已发货'!I:I</f>
        <v>15884666220</v>
      </c>
      <c r="J4611" s="2" t="str">
        <f>_xlfn._xlws.FILTER(辅助信息!D:D,辅助信息!G:G=G4611)</f>
        <v>华西简阳西城嘉苑</v>
      </c>
    </row>
    <row r="4612" spans="1:10">
      <c r="A4612" s="2" t="str">
        <f>'[1]2025年已发货'!A:A</f>
        <v>陕钢</v>
      </c>
      <c r="B4612" s="2" t="str">
        <f>'[1]2025年已发货'!B:B</f>
        <v>螺纹钢</v>
      </c>
      <c r="C4612" s="2" t="str">
        <f>'[1]2025年已发货'!C:C</f>
        <v>HRB400E Φ20 9m</v>
      </c>
      <c r="D4612" s="2" t="str">
        <f>'[1]2025年已发货'!D:D</f>
        <v>吨</v>
      </c>
      <c r="E4612" s="2">
        <f>'[1]2025年已发货'!E:E</f>
        <v>15</v>
      </c>
      <c r="F4612" s="4">
        <f>'[1]2025年已发货'!F:F</f>
        <v>45842</v>
      </c>
      <c r="G4612" s="2" t="str">
        <f>'[1]2025年已发货'!G:G</f>
        <v>（华西简阳西城嘉苑）四川省成都市简阳市简城街道高屋村</v>
      </c>
      <c r="H4612" s="2" t="str">
        <f>'[1]2025年已发货'!H:H</f>
        <v>张瀚镭</v>
      </c>
      <c r="I4612" s="2">
        <f>'[1]2025年已发货'!I:I</f>
        <v>15884666220</v>
      </c>
      <c r="J4612" s="2" t="str">
        <f>_xlfn._xlws.FILTER(辅助信息!D:D,辅助信息!G:G=G4612)</f>
        <v>华西简阳西城嘉苑</v>
      </c>
    </row>
    <row r="4613" spans="1:10">
      <c r="A4613" s="2" t="str">
        <f>'[1]2025年已发货'!A:A</f>
        <v>陕钢</v>
      </c>
      <c r="B4613" s="2" t="str">
        <f>'[1]2025年已发货'!B:B</f>
        <v>螺纹钢</v>
      </c>
      <c r="C4613" s="2" t="str">
        <f>'[1]2025年已发货'!C:C</f>
        <v>HRB400E Φ25 9m</v>
      </c>
      <c r="D4613" s="2" t="str">
        <f>'[1]2025年已发货'!D:D</f>
        <v>吨</v>
      </c>
      <c r="E4613" s="2">
        <f>'[1]2025年已发货'!E:E</f>
        <v>7.5</v>
      </c>
      <c r="F4613" s="4">
        <f>'[1]2025年已发货'!F:F</f>
        <v>45842</v>
      </c>
      <c r="G4613" s="2" t="str">
        <f>'[1]2025年已发货'!G:G</f>
        <v>（华西简阳西城嘉苑）四川省成都市简阳市简城街道高屋村</v>
      </c>
      <c r="H4613" s="2" t="str">
        <f>'[1]2025年已发货'!H:H</f>
        <v>张瀚镭</v>
      </c>
      <c r="I4613" s="2">
        <f>'[1]2025年已发货'!I:I</f>
        <v>15884666220</v>
      </c>
      <c r="J4613" s="2" t="str">
        <f>_xlfn._xlws.FILTER(辅助信息!D:D,辅助信息!G:G=G4613)</f>
        <v>华西简阳西城嘉苑</v>
      </c>
    </row>
    <row r="4614" spans="1:10">
      <c r="A4614" s="2" t="str">
        <f>'[1]2025年已发货'!A:A</f>
        <v>陕钢</v>
      </c>
      <c r="B4614" s="2" t="str">
        <f>'[1]2025年已发货'!B:B</f>
        <v>盘螺</v>
      </c>
      <c r="C4614" s="2" t="str">
        <f>'[1]2025年已发货'!C:C</f>
        <v>HRB400E Φ12</v>
      </c>
      <c r="D4614" s="2" t="str">
        <f>'[1]2025年已发货'!D:D</f>
        <v>吨</v>
      </c>
      <c r="E4614" s="2">
        <f>'[1]2025年已发货'!E:E</f>
        <v>17</v>
      </c>
      <c r="F4614" s="4">
        <f>'[1]2025年已发货'!F:F</f>
        <v>45842</v>
      </c>
      <c r="G4614" s="2" t="str">
        <f>'[1]2025年已发货'!G:G</f>
        <v>（中铁五局-成渝扩容3标）四川省资阳市雁江区伍隍镇铺子村雁江区X138</v>
      </c>
      <c r="H4614" s="2" t="str">
        <f>'[1]2025年已发货'!H:H</f>
        <v>王健</v>
      </c>
      <c r="I4614" s="2">
        <f>'[1]2025年已发货'!I:I</f>
        <v>17726168395</v>
      </c>
      <c r="J4614" s="2" vm="1" t="e">
        <f>_xlfn._xlws.FILTER(辅助信息!D:D,辅助信息!G:G=G4614)</f>
        <v>#VALUE!</v>
      </c>
    </row>
    <row r="4615" spans="1:10">
      <c r="A4615" s="2" t="str">
        <f>'[1]2025年已发货'!A:A</f>
        <v>陕钢</v>
      </c>
      <c r="B4615" s="2" t="str">
        <f>'[1]2025年已发货'!B:B</f>
        <v>高线</v>
      </c>
      <c r="C4615" s="2" t="str">
        <f>'[1]2025年已发货'!C:C</f>
        <v>HPB300Φ12</v>
      </c>
      <c r="D4615" s="2" t="str">
        <f>'[1]2025年已发货'!D:D</f>
        <v>吨</v>
      </c>
      <c r="E4615" s="2">
        <f>'[1]2025年已发货'!E:E</f>
        <v>17</v>
      </c>
      <c r="F4615" s="4">
        <f>'[1]2025年已发货'!F:F</f>
        <v>45842</v>
      </c>
      <c r="G4615" s="2" t="str">
        <f>'[1]2025年已发货'!G:G</f>
        <v>（中铁五局-成渝扩容3标）四川省资阳市雁江区伍隍镇铺子村雁江区X138</v>
      </c>
      <c r="H4615" s="2" t="str">
        <f>'[1]2025年已发货'!H:H</f>
        <v>王健</v>
      </c>
      <c r="I4615" s="2">
        <f>'[1]2025年已发货'!I:I</f>
        <v>17726168395</v>
      </c>
      <c r="J4615" s="2" vm="1" t="e">
        <f>_xlfn._xlws.FILTER(辅助信息!D:D,辅助信息!G:G=G4615)</f>
        <v>#VALUE!</v>
      </c>
    </row>
    <row r="4616" spans="1:10">
      <c r="A4616" s="2" t="str">
        <f>'[1]2025年已发货'!A:A</f>
        <v>润耀</v>
      </c>
      <c r="B4616" s="2" t="str">
        <f>'[1]2025年已发货'!B:B</f>
        <v>螺纹钢</v>
      </c>
      <c r="C4616" s="2" t="str">
        <f>'[1]2025年已发货'!C:C</f>
        <v>HRB400E Φ16 9m</v>
      </c>
      <c r="D4616" s="2" t="str">
        <f>'[1]2025年已发货'!D:D</f>
        <v>吨</v>
      </c>
      <c r="E4616" s="2">
        <f>'[1]2025年已发货'!E:E</f>
        <v>5</v>
      </c>
      <c r="F4616" s="4">
        <f>'[1]2025年已发货'!F:F</f>
        <v>45842</v>
      </c>
      <c r="G4616" s="2" t="str">
        <f>'[1]2025年已发货'!G:G</f>
        <v>（中铁北京局-资乐高速6标）四川省乐山市市中区土主镇资乐高速TJ6标项目试验室</v>
      </c>
      <c r="H4616" s="2" t="str">
        <f>'[1]2025年已发货'!H:H</f>
        <v>刘岩</v>
      </c>
      <c r="I4616" s="2">
        <f>'[1]2025年已发货'!I:I</f>
        <v>18543566469</v>
      </c>
      <c r="J4616" s="2" vm="1" t="e">
        <f>_xlfn._xlws.FILTER(辅助信息!D:D,辅助信息!G:G=G4616)</f>
        <v>#VALUE!</v>
      </c>
    </row>
    <row r="4617" spans="1:10">
      <c r="A4617" s="2" t="str">
        <f>'[1]2025年已发货'!A:A</f>
        <v>润耀</v>
      </c>
      <c r="B4617" s="2" t="str">
        <f>'[1]2025年已发货'!B:B</f>
        <v>螺纹钢</v>
      </c>
      <c r="C4617" s="2" t="str">
        <f>'[1]2025年已发货'!C:C</f>
        <v>HRB400E Φ12 9m</v>
      </c>
      <c r="D4617" s="2" t="str">
        <f>'[1]2025年已发货'!D:D</f>
        <v>吨</v>
      </c>
      <c r="E4617" s="2">
        <f>'[1]2025年已发货'!E:E</f>
        <v>58</v>
      </c>
      <c r="F4617" s="4">
        <f>'[1]2025年已发货'!F:F</f>
        <v>45842</v>
      </c>
      <c r="G4617" s="2" t="str">
        <f>'[1]2025年已发货'!G:G</f>
        <v>（中铁北京局-资乐高速6标）四川省乐山市市中区土主镇资乐高速TJ6标项目试验室</v>
      </c>
      <c r="H4617" s="2" t="str">
        <f>'[1]2025年已发货'!H:H</f>
        <v>刘岩</v>
      </c>
      <c r="I4617" s="2">
        <f>'[1]2025年已发货'!I:I</f>
        <v>18543566469</v>
      </c>
      <c r="J4617" s="2" vm="1" t="e">
        <f>_xlfn._xlws.FILTER(辅助信息!D:D,辅助信息!G:G=G4617)</f>
        <v>#VALUE!</v>
      </c>
    </row>
    <row r="4618" spans="1:10">
      <c r="A4618" s="2" t="str">
        <f>'[1]2025年已发货'!A:A</f>
        <v>润耀</v>
      </c>
      <c r="B4618" s="2" t="str">
        <f>'[1]2025年已发货'!B:B</f>
        <v>螺纹钢</v>
      </c>
      <c r="C4618" s="2" t="str">
        <f>'[1]2025年已发货'!C:C</f>
        <v>HRB400E Φ20 9m</v>
      </c>
      <c r="D4618" s="2" t="str">
        <f>'[1]2025年已发货'!D:D</f>
        <v>吨</v>
      </c>
      <c r="E4618" s="2">
        <f>'[1]2025年已发货'!E:E</f>
        <v>15</v>
      </c>
      <c r="F4618" s="4">
        <f>'[1]2025年已发货'!F:F</f>
        <v>45842</v>
      </c>
      <c r="G4618" s="2" t="str">
        <f>'[1]2025年已发货'!G:G</f>
        <v>（中铁北京局-资乐高速6标）四川省乐山市市中区土主镇资乐高速TJ6标项目试验室</v>
      </c>
      <c r="H4618" s="2" t="str">
        <f>'[1]2025年已发货'!H:H</f>
        <v>刘岩</v>
      </c>
      <c r="I4618" s="2">
        <f>'[1]2025年已发货'!I:I</f>
        <v>18543566469</v>
      </c>
      <c r="J4618" s="2" vm="1" t="e">
        <f>_xlfn._xlws.FILTER(辅助信息!D:D,辅助信息!G:G=G4618)</f>
        <v>#VALUE!</v>
      </c>
    </row>
    <row r="4619" spans="1:10">
      <c r="A4619" s="2" t="str">
        <f>'[1]2025年已发货'!A:A</f>
        <v>润耀</v>
      </c>
      <c r="B4619" s="2" t="str">
        <f>'[1]2025年已发货'!B:B</f>
        <v>螺纹钢</v>
      </c>
      <c r="C4619" s="2" t="str">
        <f>'[1]2025年已发货'!C:C</f>
        <v>HRB400E Φ18 9m</v>
      </c>
      <c r="D4619" s="2" t="str">
        <f>'[1]2025年已发货'!D:D</f>
        <v>吨</v>
      </c>
      <c r="E4619" s="2">
        <f>'[1]2025年已发货'!E:E</f>
        <v>5</v>
      </c>
      <c r="F4619" s="4">
        <f>'[1]2025年已发货'!F:F</f>
        <v>45842</v>
      </c>
      <c r="G4619" s="2" t="str">
        <f>'[1]2025年已发货'!G:G</f>
        <v>（中铁北京局-资乐高速6标）四川省乐山市市中区土主镇资乐高速TJ6标项目试验室</v>
      </c>
      <c r="H4619" s="2" t="str">
        <f>'[1]2025年已发货'!H:H</f>
        <v>刘岩</v>
      </c>
      <c r="I4619" s="2">
        <f>'[1]2025年已发货'!I:I</f>
        <v>18543566469</v>
      </c>
      <c r="J4619" s="2" vm="1" t="e">
        <f>_xlfn._xlws.FILTER(辅助信息!D:D,辅助信息!G:G=G4619)</f>
        <v>#VALUE!</v>
      </c>
    </row>
    <row r="4620" spans="1:10">
      <c r="A4620" s="2" t="str">
        <f>'[1]2025年已发货'!A:A</f>
        <v>润耀</v>
      </c>
      <c r="B4620" s="2" t="str">
        <f>'[1]2025年已发货'!B:B</f>
        <v>螺纹钢</v>
      </c>
      <c r="C4620" s="2" t="str">
        <f>'[1]2025年已发货'!C:C</f>
        <v>HRB400E Φ22 9m</v>
      </c>
      <c r="D4620" s="2" t="str">
        <f>'[1]2025年已发货'!D:D</f>
        <v>吨</v>
      </c>
      <c r="E4620" s="2">
        <f>'[1]2025年已发货'!E:E</f>
        <v>31</v>
      </c>
      <c r="F4620" s="4">
        <f>'[1]2025年已发货'!F:F</f>
        <v>45842</v>
      </c>
      <c r="G4620" s="2" t="str">
        <f>'[1]2025年已发货'!G:G</f>
        <v>（中铁北京局-资乐高速6标）四川省乐山市市中区土主镇资乐高速TJ6标项目试验室</v>
      </c>
      <c r="H4620" s="2" t="str">
        <f>'[1]2025年已发货'!H:H</f>
        <v>刘岩</v>
      </c>
      <c r="I4620" s="2">
        <f>'[1]2025年已发货'!I:I</f>
        <v>18543566469</v>
      </c>
      <c r="J4620" s="2" vm="1" t="e">
        <f>_xlfn._xlws.FILTER(辅助信息!D:D,辅助信息!G:G=G4620)</f>
        <v>#VALUE!</v>
      </c>
    </row>
    <row r="4621" spans="1:10">
      <c r="A4621" s="2" t="str">
        <f>'[1]2025年已发货'!A:A</f>
        <v>润耀</v>
      </c>
      <c r="B4621" s="2" t="str">
        <f>'[1]2025年已发货'!B:B</f>
        <v>螺纹钢</v>
      </c>
      <c r="C4621" s="2" t="str">
        <f>'[1]2025年已发货'!C:C</f>
        <v>HRB400E Φ25 9m</v>
      </c>
      <c r="D4621" s="2" t="str">
        <f>'[1]2025年已发货'!D:D</f>
        <v>吨</v>
      </c>
      <c r="E4621" s="2">
        <f>'[1]2025年已发货'!E:E</f>
        <v>26</v>
      </c>
      <c r="F4621" s="4">
        <f>'[1]2025年已发货'!F:F</f>
        <v>45842</v>
      </c>
      <c r="G4621" s="2" t="str">
        <f>'[1]2025年已发货'!G:G</f>
        <v>（中铁北京局-资乐高速6标）四川省乐山市市中区土主镇资乐高速TJ6标项目试验室</v>
      </c>
      <c r="H4621" s="2" t="str">
        <f>'[1]2025年已发货'!H:H</f>
        <v>刘岩</v>
      </c>
      <c r="I4621" s="2">
        <f>'[1]2025年已发货'!I:I</f>
        <v>18543566469</v>
      </c>
      <c r="J4621" s="2" vm="1" t="e">
        <f>_xlfn._xlws.FILTER(辅助信息!D:D,辅助信息!G:G=G4621)</f>
        <v>#VALUE!</v>
      </c>
    </row>
    <row r="4622" spans="1:10">
      <c r="A4622" s="2" t="str">
        <f>'[1]2025年已发货'!A:A</f>
        <v>晋邦</v>
      </c>
      <c r="B4622" s="2" t="str">
        <f>'[1]2025年已发货'!B:B</f>
        <v>盘螺</v>
      </c>
      <c r="C4622" s="2" t="str">
        <f>'[1]2025年已发货'!C:C</f>
        <v>HRB400E Φ6</v>
      </c>
      <c r="D4622" s="2" t="str">
        <f>'[1]2025年已发货'!D:D</f>
        <v>吨</v>
      </c>
      <c r="E4622" s="2">
        <f>'[1]2025年已发货'!E:E</f>
        <v>2.5</v>
      </c>
      <c r="F4622" s="4">
        <f>'[1]2025年已发货'!F:F</f>
        <v>45842</v>
      </c>
      <c r="G4622" s="2" t="str">
        <f>'[1]2025年已发货'!G:G</f>
        <v>（十九冶-江龙高速一分部）重庆市云阳县X886附近中国十九冶开云高速项目总包部西98米*复兴互通预制梁场</v>
      </c>
      <c r="H4622" s="2" t="str">
        <f>'[1]2025年已发货'!H:H</f>
        <v>吴章红</v>
      </c>
      <c r="I4622" s="2">
        <f>'[1]2025年已发货'!I:I</f>
        <v>18628165772</v>
      </c>
      <c r="J4622" s="2" vm="1" t="e">
        <f>_xlfn._xlws.FILTER(辅助信息!D:D,辅助信息!G:G=G4622)</f>
        <v>#VALUE!</v>
      </c>
    </row>
    <row r="4623" spans="1:10">
      <c r="A4623" s="2" t="str">
        <f>'[1]2025年已发货'!A:A</f>
        <v>晋邦</v>
      </c>
      <c r="B4623" s="2" t="str">
        <f>'[1]2025年已发货'!B:B</f>
        <v>盘螺</v>
      </c>
      <c r="C4623" s="2" t="str">
        <f>'[1]2025年已发货'!C:C</f>
        <v>HRB400E Φ8</v>
      </c>
      <c r="D4623" s="2" t="str">
        <f>'[1]2025年已发货'!D:D</f>
        <v>吨</v>
      </c>
      <c r="E4623" s="2">
        <f>'[1]2025年已发货'!E:E</f>
        <v>12.5</v>
      </c>
      <c r="F4623" s="4">
        <f>'[1]2025年已发货'!F:F</f>
        <v>45842</v>
      </c>
      <c r="G4623" s="2" t="str">
        <f>'[1]2025年已发货'!G:G</f>
        <v>（十九冶-江龙高速一分部）重庆市云阳县X886附近中国十九冶开云高速项目总包部西98米*复兴互通预制梁场</v>
      </c>
      <c r="H4623" s="2" t="str">
        <f>'[1]2025年已发货'!H:H</f>
        <v>吴章红</v>
      </c>
      <c r="I4623" s="2">
        <f>'[1]2025年已发货'!I:I</f>
        <v>18628165772</v>
      </c>
      <c r="J4623" s="2" vm="1" t="e">
        <f>_xlfn._xlws.FILTER(辅助信息!D:D,辅助信息!G:G=G4623)</f>
        <v>#VALUE!</v>
      </c>
    </row>
    <row r="4624" spans="1:10">
      <c r="A4624" s="2" t="str">
        <f>'[1]2025年已发货'!A:A</f>
        <v>晋邦</v>
      </c>
      <c r="B4624" s="2" t="str">
        <f>'[1]2025年已发货'!B:B</f>
        <v>盘螺</v>
      </c>
      <c r="C4624" s="2" t="str">
        <f>'[1]2025年已发货'!C:C</f>
        <v>HRB400E Φ10</v>
      </c>
      <c r="D4624" s="2" t="str">
        <f>'[1]2025年已发货'!D:D</f>
        <v>吨</v>
      </c>
      <c r="E4624" s="2">
        <f>'[1]2025年已发货'!E:E</f>
        <v>17</v>
      </c>
      <c r="F4624" s="4">
        <f>'[1]2025年已发货'!F:F</f>
        <v>45842</v>
      </c>
      <c r="G4624" s="2" t="str">
        <f>'[1]2025年已发货'!G:G</f>
        <v>（十九冶-江龙高速一分部）重庆市云阳县X886附近中国十九冶开云高速项目总包部西98米*复兴互通预制梁场</v>
      </c>
      <c r="H4624" s="2" t="str">
        <f>'[1]2025年已发货'!H:H</f>
        <v>吴章红</v>
      </c>
      <c r="I4624" s="2">
        <f>'[1]2025年已发货'!I:I</f>
        <v>18628165772</v>
      </c>
      <c r="J4624" s="2" vm="1" t="e">
        <f>_xlfn._xlws.FILTER(辅助信息!D:D,辅助信息!G:G=G4624)</f>
        <v>#VALUE!</v>
      </c>
    </row>
    <row r="4625" spans="1:10">
      <c r="A4625" s="2" t="str">
        <f>'[1]2025年已发货'!A:A</f>
        <v>晋邦</v>
      </c>
      <c r="B4625" s="2" t="str">
        <f>'[1]2025年已发货'!B:B</f>
        <v>螺纹钢</v>
      </c>
      <c r="C4625" s="2" t="str">
        <f>'[1]2025年已发货'!C:C</f>
        <v>HRB400E Φ12 9m</v>
      </c>
      <c r="D4625" s="2" t="str">
        <f>'[1]2025年已发货'!D:D</f>
        <v>吨</v>
      </c>
      <c r="E4625" s="2">
        <f>'[1]2025年已发货'!E:E</f>
        <v>2.5</v>
      </c>
      <c r="F4625" s="4">
        <f>'[1]2025年已发货'!F:F</f>
        <v>45842</v>
      </c>
      <c r="G4625" s="2" t="str">
        <f>'[1]2025年已发货'!G:G</f>
        <v>（十九冶-江龙高速一分部）重庆市云阳县X886附近中国十九冶开云高速项目总包部西98米*复兴互通预制梁场</v>
      </c>
      <c r="H4625" s="2" t="str">
        <f>'[1]2025年已发货'!H:H</f>
        <v>吴章红</v>
      </c>
      <c r="I4625" s="2">
        <f>'[1]2025年已发货'!I:I</f>
        <v>18628165772</v>
      </c>
      <c r="J4625" s="2" vm="1" t="e">
        <f>_xlfn._xlws.FILTER(辅助信息!D:D,辅助信息!G:G=G4625)</f>
        <v>#VALUE!</v>
      </c>
    </row>
    <row r="4626" spans="1:10">
      <c r="A4626" s="2" t="str">
        <f>'[1]2025年已发货'!A:A</f>
        <v>德胜恒嘉</v>
      </c>
      <c r="B4626" s="2" t="str">
        <f>'[1]2025年已发货'!B:B</f>
        <v>螺纹钢</v>
      </c>
      <c r="C4626" s="2" t="str">
        <f>'[1]2025年已发货'!C:C</f>
        <v>HRB400EФ14*9m</v>
      </c>
      <c r="D4626" s="2" t="str">
        <f>'[1]2025年已发货'!D:D</f>
        <v>吨</v>
      </c>
      <c r="E4626" s="2">
        <f>'[1]2025年已发货'!E:E</f>
        <v>27.5</v>
      </c>
      <c r="F4626" s="4">
        <f>'[1]2025年已发货'!F:F</f>
        <v>45842</v>
      </c>
      <c r="G4626" s="2" t="str">
        <f>'[1]2025年已发货'!G:G</f>
        <v>（中铁一局四公司康新高速TJ1-1标雅加梗隧道）四川省甘孜州康定市雅加梗路基</v>
      </c>
      <c r="H4626" s="2" t="str">
        <f>'[1]2025年已发货'!H:H</f>
        <v>范国义</v>
      </c>
      <c r="I4626" s="2">
        <f>'[1]2025年已发货'!I:I</f>
        <v>18784539677</v>
      </c>
      <c r="J4626" s="2" vm="1" t="e">
        <f>_xlfn._xlws.FILTER(辅助信息!D:D,辅助信息!G:G=G4626)</f>
        <v>#VALUE!</v>
      </c>
    </row>
    <row r="4627" spans="1:10">
      <c r="A4627" s="2" t="str">
        <f>'[1]2025年已发货'!A:A</f>
        <v>德胜恒嘉</v>
      </c>
      <c r="B4627" s="2" t="str">
        <f>'[1]2025年已发货'!B:B</f>
        <v>螺纹钢</v>
      </c>
      <c r="C4627" s="2" t="str">
        <f>'[1]2025年已发货'!C:C</f>
        <v>HRB400EФ16*9m</v>
      </c>
      <c r="D4627" s="2" t="str">
        <f>'[1]2025年已发货'!D:D</f>
        <v>吨</v>
      </c>
      <c r="E4627" s="2">
        <f>'[1]2025年已发货'!E:E</f>
        <v>7.5</v>
      </c>
      <c r="F4627" s="4">
        <f>'[1]2025年已发货'!F:F</f>
        <v>45842</v>
      </c>
      <c r="G4627" s="2" t="str">
        <f>'[1]2025年已发货'!G:G</f>
        <v>（中铁一局四公司康新高速TJ1-1标雅加梗隧道）四川省甘孜州康定市雅加梗路基</v>
      </c>
      <c r="H4627" s="2" t="str">
        <f>'[1]2025年已发货'!H:H</f>
        <v>范国义</v>
      </c>
      <c r="I4627" s="2">
        <f>'[1]2025年已发货'!I:I</f>
        <v>18784539677</v>
      </c>
      <c r="J4627" s="2" vm="1" t="e">
        <f>_xlfn._xlws.FILTER(辅助信息!D:D,辅助信息!G:G=G4627)</f>
        <v>#VALUE!</v>
      </c>
    </row>
    <row r="4628" spans="1:10">
      <c r="A4628" s="2" t="str">
        <f>'[1]2025年已发货'!A:A</f>
        <v>德胜恒嘉</v>
      </c>
      <c r="B4628" s="2" t="str">
        <f>'[1]2025年已发货'!B:B</f>
        <v>螺纹钢</v>
      </c>
      <c r="C4628" s="2" t="str">
        <f>'[1]2025年已发货'!C:C</f>
        <v>HRB400EФ22*9m</v>
      </c>
      <c r="D4628" s="2" t="str">
        <f>'[1]2025年已发货'!D:D</f>
        <v>吨</v>
      </c>
      <c r="E4628" s="2">
        <f>'[1]2025年已发货'!E:E</f>
        <v>52.5</v>
      </c>
      <c r="F4628" s="4">
        <f>'[1]2025年已发货'!F:F</f>
        <v>45842</v>
      </c>
      <c r="G4628" s="2" t="str">
        <f>'[1]2025年已发货'!G:G</f>
        <v>（中铁一局四公司康新高速TJ1-1标雅加梗隧道）四川省甘孜州康定市雅加梗路基</v>
      </c>
      <c r="H4628" s="2" t="str">
        <f>'[1]2025年已发货'!H:H</f>
        <v>范国义</v>
      </c>
      <c r="I4628" s="2">
        <f>'[1]2025年已发货'!I:I</f>
        <v>18784539677</v>
      </c>
      <c r="J4628" s="2" vm="1" t="e">
        <f>_xlfn._xlws.FILTER(辅助信息!D:D,辅助信息!G:G=G4628)</f>
        <v>#VALUE!</v>
      </c>
    </row>
    <row r="4629" spans="1:10">
      <c r="A4629" s="2" t="str">
        <f>'[1]2025年已发货'!A:A</f>
        <v>德胜恒嘉</v>
      </c>
      <c r="B4629" s="2" t="str">
        <f>'[1]2025年已发货'!B:B</f>
        <v>螺纹钢</v>
      </c>
      <c r="C4629" s="2" t="str">
        <f>'[1]2025年已发货'!C:C</f>
        <v>HRB400EФ25*9m</v>
      </c>
      <c r="D4629" s="2" t="str">
        <f>'[1]2025年已发货'!D:D</f>
        <v>吨</v>
      </c>
      <c r="E4629" s="2">
        <f>'[1]2025年已发货'!E:E</f>
        <v>17.5</v>
      </c>
      <c r="F4629" s="4">
        <f>'[1]2025年已发货'!F:F</f>
        <v>45842</v>
      </c>
      <c r="G4629" s="2" t="str">
        <f>'[1]2025年已发货'!G:G</f>
        <v>（中铁一局四公司康新高速TJ1-1标雅加梗隧道）四川省甘孜州康定市雅加梗路基</v>
      </c>
      <c r="H4629" s="2" t="str">
        <f>'[1]2025年已发货'!H:H</f>
        <v>范国义</v>
      </c>
      <c r="I4629" s="2">
        <f>'[1]2025年已发货'!I:I</f>
        <v>18784539677</v>
      </c>
      <c r="J4629" s="2" vm="1" t="e">
        <f>_xlfn._xlws.FILTER(辅助信息!D:D,辅助信息!G:G=G4629)</f>
        <v>#VALUE!</v>
      </c>
    </row>
    <row r="4630" spans="1:10">
      <c r="A4630" s="2" t="str">
        <f>'[1]2025年已发货'!A:A</f>
        <v>德胜恒嘉</v>
      </c>
      <c r="B4630" s="2" t="str">
        <f>'[1]2025年已发货'!B:B</f>
        <v>螺纹钢</v>
      </c>
      <c r="C4630" s="2" t="str">
        <f>'[1]2025年已发货'!C:C</f>
        <v>HRB400EФ12*9m</v>
      </c>
      <c r="D4630" s="2" t="str">
        <f>'[1]2025年已发货'!D:D</f>
        <v>吨</v>
      </c>
      <c r="E4630" s="2">
        <f>'[1]2025年已发货'!E:E</f>
        <v>7.5</v>
      </c>
      <c r="F4630" s="4">
        <f>'[1]2025年已发货'!F:F</f>
        <v>45842</v>
      </c>
      <c r="G4630" s="2" t="str">
        <f>'[1]2025年已发货'!G:G</f>
        <v>（中铁一局四公司康新高速TJ1-1标康定隧道）四川省甘孜州康定市榆林街道甘孜州博物馆旁</v>
      </c>
      <c r="H4630" s="2" t="str">
        <f>'[1]2025年已发货'!H:H</f>
        <v>王永强</v>
      </c>
      <c r="I4630" s="2">
        <f>'[1]2025年已发货'!I:I</f>
        <v>15929204416</v>
      </c>
      <c r="J4630" s="2" vm="1" t="e">
        <f>_xlfn._xlws.FILTER(辅助信息!D:D,辅助信息!G:G=G4630)</f>
        <v>#VALUE!</v>
      </c>
    </row>
    <row r="4631" spans="1:10">
      <c r="A4631" s="2" t="str">
        <f>'[1]2025年已发货'!A:A</f>
        <v>德胜恒嘉</v>
      </c>
      <c r="B4631" s="2" t="str">
        <f>'[1]2025年已发货'!B:B</f>
        <v>螺纹钢</v>
      </c>
      <c r="C4631" s="2" t="str">
        <f>'[1]2025年已发货'!C:C</f>
        <v>HRB400EФ22*9m</v>
      </c>
      <c r="D4631" s="2" t="str">
        <f>'[1]2025年已发货'!D:D</f>
        <v>吨</v>
      </c>
      <c r="E4631" s="2">
        <f>'[1]2025年已发货'!E:E</f>
        <v>27.5</v>
      </c>
      <c r="F4631" s="4">
        <f>'[1]2025年已发货'!F:F</f>
        <v>45842</v>
      </c>
      <c r="G4631" s="2" t="str">
        <f>'[1]2025年已发货'!G:G</f>
        <v>（中铁一局四公司康新高速TJ1-1标康定隧道）四川省甘孜州康定市榆林街道甘孜州博物馆旁</v>
      </c>
      <c r="H4631" s="2" t="str">
        <f>'[1]2025年已发货'!H:H</f>
        <v>王永强</v>
      </c>
      <c r="I4631" s="2">
        <f>'[1]2025年已发货'!I:I</f>
        <v>15929204416</v>
      </c>
      <c r="J4631" s="2" vm="1" t="e">
        <f>_xlfn._xlws.FILTER(辅助信息!D:D,辅助信息!G:G=G4631)</f>
        <v>#VALUE!</v>
      </c>
    </row>
    <row r="4632" spans="1:10">
      <c r="A4632" s="2" t="str">
        <f>'[1]2025年已发货'!A:A</f>
        <v>陕钢</v>
      </c>
      <c r="B4632" s="2" t="str">
        <f>'[1]2025年已发货'!B:B</f>
        <v>盘螺</v>
      </c>
      <c r="C4632" s="2" t="str">
        <f>'[1]2025年已发货'!C:C</f>
        <v>HRB400E Φ8</v>
      </c>
      <c r="D4632" s="2" t="str">
        <f>'[1]2025年已发货'!D:D</f>
        <v>吨</v>
      </c>
      <c r="E4632" s="2">
        <f>'[1]2025年已发货'!E:E</f>
        <v>35</v>
      </c>
      <c r="F4632" s="4">
        <f>'[1]2025年已发货'!F:F</f>
        <v>45843</v>
      </c>
      <c r="G4632" s="2" t="str">
        <f>'[1]2025年已发货'!G:G</f>
        <v>（北京工程局乐山机场项目）乐山市五通桥区冠英镇</v>
      </c>
      <c r="H4632" s="2" t="str">
        <f>'[1]2025年已发货'!H:H</f>
        <v>王治</v>
      </c>
      <c r="I4632" s="2">
        <f>'[1]2025年已发货'!I:I</f>
        <v>18811564698</v>
      </c>
      <c r="J4632" s="2" vm="1" t="e">
        <f>_xlfn._xlws.FILTER(辅助信息!D:D,辅助信息!G:G=G4632)</f>
        <v>#VALUE!</v>
      </c>
    </row>
    <row r="4633" spans="1:10">
      <c r="A4633" s="2" t="str">
        <f>'[1]2025年已发货'!A:A</f>
        <v>陕钢</v>
      </c>
      <c r="B4633" s="2" t="str">
        <f>'[1]2025年已发货'!B:B</f>
        <v>盘螺</v>
      </c>
      <c r="C4633" s="2" t="str">
        <f>'[1]2025年已发货'!C:C</f>
        <v>HRB400E Φ10</v>
      </c>
      <c r="D4633" s="2" t="str">
        <f>'[1]2025年已发货'!D:D</f>
        <v>吨</v>
      </c>
      <c r="E4633" s="2">
        <f>'[1]2025年已发货'!E:E</f>
        <v>15</v>
      </c>
      <c r="F4633" s="4">
        <f>'[1]2025年已发货'!F:F</f>
        <v>45843</v>
      </c>
      <c r="G4633" s="2" t="str">
        <f>'[1]2025年已发货'!G:G</f>
        <v>（北京工程局乐山机场项目）乐山市五通桥区冠英镇</v>
      </c>
      <c r="H4633" s="2" t="str">
        <f>'[1]2025年已发货'!H:H</f>
        <v>王治</v>
      </c>
      <c r="I4633" s="2">
        <f>'[1]2025年已发货'!I:I</f>
        <v>18811564698</v>
      </c>
      <c r="J4633" s="2" vm="1" t="e">
        <f>_xlfn._xlws.FILTER(辅助信息!D:D,辅助信息!G:G=G4633)</f>
        <v>#VALUE!</v>
      </c>
    </row>
    <row r="4634" spans="1:10">
      <c r="A4634" s="2" t="str">
        <f>'[1]2025年已发货'!A:A</f>
        <v>陕钢</v>
      </c>
      <c r="B4634" s="2" t="str">
        <f>'[1]2025年已发货'!B:B</f>
        <v>盘螺</v>
      </c>
      <c r="C4634" s="2" t="str">
        <f>'[1]2025年已发货'!C:C</f>
        <v>HRB400E Φ12</v>
      </c>
      <c r="D4634" s="2" t="str">
        <f>'[1]2025年已发货'!D:D</f>
        <v>吨</v>
      </c>
      <c r="E4634" s="2">
        <f>'[1]2025年已发货'!E:E</f>
        <v>12.5</v>
      </c>
      <c r="F4634" s="4">
        <f>'[1]2025年已发货'!F:F</f>
        <v>45843</v>
      </c>
      <c r="G4634" s="2" t="str">
        <f>'[1]2025年已发货'!G:G</f>
        <v>（北京工程局乐山机场项目）乐山市五通桥区冠英镇</v>
      </c>
      <c r="H4634" s="2" t="str">
        <f>'[1]2025年已发货'!H:H</f>
        <v>王治</v>
      </c>
      <c r="I4634" s="2">
        <f>'[1]2025年已发货'!I:I</f>
        <v>18811564698</v>
      </c>
      <c r="J4634" s="2" vm="1" t="e">
        <f>_xlfn._xlws.FILTER(辅助信息!D:D,辅助信息!G:G=G4634)</f>
        <v>#VALUE!</v>
      </c>
    </row>
    <row r="4635" spans="1:10">
      <c r="A4635" s="2" t="str">
        <f>'[1]2025年已发货'!A:A</f>
        <v>陕钢</v>
      </c>
      <c r="B4635" s="2" t="str">
        <f>'[1]2025年已发货'!B:B</f>
        <v>螺纹钢</v>
      </c>
      <c r="C4635" s="2" t="str">
        <f>'[1]2025年已发货'!C:C</f>
        <v>HRB400E Φ12 9m</v>
      </c>
      <c r="D4635" s="2" t="str">
        <f>'[1]2025年已发货'!D:D</f>
        <v>吨</v>
      </c>
      <c r="E4635" s="2">
        <f>'[1]2025年已发货'!E:E</f>
        <v>5</v>
      </c>
      <c r="F4635" s="4">
        <f>'[1]2025年已发货'!F:F</f>
        <v>45843</v>
      </c>
      <c r="G4635" s="2" t="str">
        <f>'[1]2025年已发货'!G:G</f>
        <v>（北京工程局乐山机场项目）乐山市五通桥区冠英镇</v>
      </c>
      <c r="H4635" s="2" t="str">
        <f>'[1]2025年已发货'!H:H</f>
        <v>王治</v>
      </c>
      <c r="I4635" s="2">
        <f>'[1]2025年已发货'!I:I</f>
        <v>18811564698</v>
      </c>
      <c r="J4635" s="2" vm="1" t="e">
        <f>_xlfn._xlws.FILTER(辅助信息!D:D,辅助信息!G:G=G4635)</f>
        <v>#VALUE!</v>
      </c>
    </row>
    <row r="4636" spans="1:10">
      <c r="A4636" s="2" t="str">
        <f>'[1]2025年已发货'!A:A</f>
        <v>陕钢</v>
      </c>
      <c r="B4636" s="2" t="str">
        <f>'[1]2025年已发货'!B:B</f>
        <v>螺纹钢</v>
      </c>
      <c r="C4636" s="2" t="str">
        <f>'[1]2025年已发货'!C:C</f>
        <v>HRB400E Φ16 9m</v>
      </c>
      <c r="D4636" s="2" t="str">
        <f>'[1]2025年已发货'!D:D</f>
        <v>吨</v>
      </c>
      <c r="E4636" s="2">
        <f>'[1]2025年已发货'!E:E</f>
        <v>5</v>
      </c>
      <c r="F4636" s="4">
        <f>'[1]2025年已发货'!F:F</f>
        <v>45843</v>
      </c>
      <c r="G4636" s="2" t="str">
        <f>'[1]2025年已发货'!G:G</f>
        <v>（北京工程局乐山机场项目）乐山市五通桥区冠英镇</v>
      </c>
      <c r="H4636" s="2" t="str">
        <f>'[1]2025年已发货'!H:H</f>
        <v>王治</v>
      </c>
      <c r="I4636" s="2">
        <f>'[1]2025年已发货'!I:I</f>
        <v>18811564698</v>
      </c>
      <c r="J4636" s="2" vm="1" t="e">
        <f>_xlfn._xlws.FILTER(辅助信息!D:D,辅助信息!G:G=G4636)</f>
        <v>#VALUE!</v>
      </c>
    </row>
    <row r="4637" spans="1:10">
      <c r="A4637" s="2" t="str">
        <f>'[1]2025年已发货'!A:A</f>
        <v>德胜</v>
      </c>
      <c r="B4637" s="2" t="str">
        <f>'[1]2025年已发货'!B:B</f>
        <v>螺纹钢</v>
      </c>
      <c r="C4637" s="2" t="str">
        <f>'[1]2025年已发货'!C:C</f>
        <v>HRB400E Φ12×12米</v>
      </c>
      <c r="D4637" s="2" t="str">
        <f>'[1]2025年已发货'!D:D</f>
        <v>吨</v>
      </c>
      <c r="E4637" s="2">
        <f>'[1]2025年已发货'!E:E</f>
        <v>70</v>
      </c>
      <c r="F4637" s="4">
        <f>'[1]2025年已发货'!F:F</f>
        <v>45843</v>
      </c>
      <c r="G4637" s="2" t="str">
        <f>'[1]2025年已发货'!G:G</f>
        <v>自永4标一局四公司（四川省内江市隆昌市金鹅街道自永4标一局四公司钢筋棚）</v>
      </c>
      <c r="H4637" s="2" t="str">
        <f>'[1]2025年已发货'!H:H</f>
        <v>郝优</v>
      </c>
      <c r="I4637" s="2">
        <f>'[1]2025年已发货'!I:I</f>
        <v>13891371707</v>
      </c>
      <c r="J4637" s="2" vm="1" t="e">
        <f>_xlfn._xlws.FILTER(辅助信息!D:D,辅助信息!G:G=G4637)</f>
        <v>#VALUE!</v>
      </c>
    </row>
    <row r="4638" spans="1:10">
      <c r="A4638" s="2" t="str">
        <f>'[1]2025年已发货'!A:A</f>
        <v>德胜</v>
      </c>
      <c r="B4638" s="2" t="str">
        <f>'[1]2025年已发货'!B:B</f>
        <v>螺纹钢</v>
      </c>
      <c r="C4638" s="2" t="str">
        <f>'[1]2025年已发货'!C:C</f>
        <v>HRB400E Φ25×12米</v>
      </c>
      <c r="D4638" s="2" t="str">
        <f>'[1]2025年已发货'!D:D</f>
        <v>吨</v>
      </c>
      <c r="E4638" s="2">
        <f>'[1]2025年已发货'!E:E</f>
        <v>70</v>
      </c>
      <c r="F4638" s="4">
        <f>'[1]2025年已发货'!F:F</f>
        <v>45843</v>
      </c>
      <c r="G4638" s="2" t="str">
        <f>'[1]2025年已发货'!G:G</f>
        <v>自永4标一局四公司（四川省内江市隆昌市金鹅街道自永4标一局四公司钢筋棚）</v>
      </c>
      <c r="H4638" s="2" t="str">
        <f>'[1]2025年已发货'!H:H</f>
        <v>郝优</v>
      </c>
      <c r="I4638" s="2">
        <f>'[1]2025年已发货'!I:I</f>
        <v>13891371707</v>
      </c>
      <c r="J4638" s="2" vm="1" t="e">
        <f>_xlfn._xlws.FILTER(辅助信息!D:D,辅助信息!G:G=G4638)</f>
        <v>#VALUE!</v>
      </c>
    </row>
    <row r="4639" spans="1:10">
      <c r="A4639" s="2" t="str">
        <f>'[1]2025年已发货'!A:A</f>
        <v>德胜</v>
      </c>
      <c r="B4639" s="2" t="str">
        <f>'[1]2025年已发货'!B:B</f>
        <v>螺纹钢</v>
      </c>
      <c r="C4639" s="2" t="str">
        <f>'[1]2025年已发货'!C:C</f>
        <v>HRB400E Φ20×9米</v>
      </c>
      <c r="D4639" s="2" t="str">
        <f>'[1]2025年已发货'!D:D</f>
        <v>吨</v>
      </c>
      <c r="E4639" s="2">
        <f>'[1]2025年已发货'!E:E</f>
        <v>35</v>
      </c>
      <c r="F4639" s="4">
        <f>'[1]2025年已发货'!F:F</f>
        <v>45843</v>
      </c>
      <c r="G4639" s="2" t="str">
        <f>'[1]2025年已发货'!G:G</f>
        <v>（自永2标九局西南分公司钢筋棚）四川省自贡市骑龙镇大湾村</v>
      </c>
      <c r="H4639" s="2" t="str">
        <f>'[1]2025年已发货'!H:H</f>
        <v>高彦彬</v>
      </c>
      <c r="I4639" s="2">
        <f>'[1]2025年已发货'!I:I</f>
        <v>13835906370</v>
      </c>
      <c r="J4639" s="2" vm="1" t="e">
        <f>_xlfn._xlws.FILTER(辅助信息!D:D,辅助信息!G:G=G4639)</f>
        <v>#VALUE!</v>
      </c>
    </row>
    <row r="4640" spans="1:10">
      <c r="A4640" s="2" t="str">
        <f>'[1]2025年已发货'!A:A</f>
        <v>德胜</v>
      </c>
      <c r="B4640" s="2" t="str">
        <f>'[1]2025年已发货'!B:B</f>
        <v>螺纹钢</v>
      </c>
      <c r="C4640" s="2" t="str">
        <f>'[1]2025年已发货'!C:C</f>
        <v>HRB400E Φ28×9米</v>
      </c>
      <c r="D4640" s="2" t="str">
        <f>'[1]2025年已发货'!D:D</f>
        <v>吨</v>
      </c>
      <c r="E4640" s="2">
        <f>'[1]2025年已发货'!E:E</f>
        <v>35</v>
      </c>
      <c r="F4640" s="4">
        <f>'[1]2025年已发货'!F:F</f>
        <v>45843</v>
      </c>
      <c r="G4640" s="2" t="str">
        <f>'[1]2025年已发货'!G:G</f>
        <v>（自永2标九局西南分公司钢筋棚）四川省自贡市骑龙镇大湾村</v>
      </c>
      <c r="H4640" s="2" t="str">
        <f>'[1]2025年已发货'!H:H</f>
        <v>高彦彬</v>
      </c>
      <c r="I4640" s="2">
        <f>'[1]2025年已发货'!I:I</f>
        <v>13835906370</v>
      </c>
      <c r="J4640" s="2" vm="1" t="e">
        <f>_xlfn._xlws.FILTER(辅助信息!D:D,辅助信息!G:G=G4640)</f>
        <v>#VALUE!</v>
      </c>
    </row>
    <row r="4641" spans="1:10">
      <c r="A4641" s="2" t="str">
        <f>'[1]2025年已发货'!A:A</f>
        <v>德胜恒嘉</v>
      </c>
      <c r="B4641" s="2" t="str">
        <f>'[1]2025年已发货'!B:B</f>
        <v>螺纹钢</v>
      </c>
      <c r="C4641" s="2" t="str">
        <f>'[1]2025年已发货'!C:C</f>
        <v>HRB400E Φ18 9m</v>
      </c>
      <c r="D4641" s="2" t="str">
        <f>'[1]2025年已发货'!D:D</f>
        <v>吨</v>
      </c>
      <c r="E4641" s="2">
        <f>'[1]2025年已发货'!E:E</f>
        <v>3</v>
      </c>
      <c r="F4641" s="4">
        <f>'[1]2025年已发货'!F:F</f>
        <v>45843</v>
      </c>
      <c r="G4641" s="2" t="str">
        <f>'[1]2025年已发货'!G:G</f>
        <v>（北京工程局乐山机场项目）乐山市五通桥区冠英镇</v>
      </c>
      <c r="H4641" s="2" t="str">
        <f>'[1]2025年已发货'!H:H</f>
        <v>王治</v>
      </c>
      <c r="I4641" s="2">
        <f>'[1]2025年已发货'!I:I</f>
        <v>18811564698</v>
      </c>
      <c r="J4641" s="2" vm="1" t="e">
        <f>_xlfn._xlws.FILTER(辅助信息!D:D,辅助信息!G:G=G4641)</f>
        <v>#VALUE!</v>
      </c>
    </row>
    <row r="4642" spans="1:10">
      <c r="A4642" s="2" t="str">
        <f>'[1]2025年已发货'!A:A</f>
        <v>德胜恒嘉</v>
      </c>
      <c r="B4642" s="2" t="str">
        <f>'[1]2025年已发货'!B:B</f>
        <v>螺纹钢</v>
      </c>
      <c r="C4642" s="2" t="str">
        <f>'[1]2025年已发货'!C:C</f>
        <v>HRB400E Φ20 9m</v>
      </c>
      <c r="D4642" s="2" t="str">
        <f>'[1]2025年已发货'!D:D</f>
        <v>吨</v>
      </c>
      <c r="E4642" s="2">
        <f>'[1]2025年已发货'!E:E</f>
        <v>6</v>
      </c>
      <c r="F4642" s="4">
        <f>'[1]2025年已发货'!F:F</f>
        <v>45843</v>
      </c>
      <c r="G4642" s="2" t="str">
        <f>'[1]2025年已发货'!G:G</f>
        <v>（北京工程局乐山机场项目）乐山市五通桥区冠英镇</v>
      </c>
      <c r="H4642" s="2" t="str">
        <f>'[1]2025年已发货'!H:H</f>
        <v>王治</v>
      </c>
      <c r="I4642" s="2">
        <f>'[1]2025年已发货'!I:I</f>
        <v>18811564698</v>
      </c>
      <c r="J4642" s="2" vm="1" t="e">
        <f>_xlfn._xlws.FILTER(辅助信息!D:D,辅助信息!G:G=G4642)</f>
        <v>#VALUE!</v>
      </c>
    </row>
    <row r="4643" spans="1:10">
      <c r="A4643" s="2" t="str">
        <f>'[1]2025年已发货'!A:A</f>
        <v>德胜恒嘉</v>
      </c>
      <c r="B4643" s="2" t="str">
        <f>'[1]2025年已发货'!B:B</f>
        <v>螺纹钢</v>
      </c>
      <c r="C4643" s="2" t="str">
        <f>'[1]2025年已发货'!C:C</f>
        <v>HRB400E Φ25 9m</v>
      </c>
      <c r="D4643" s="2" t="str">
        <f>'[1]2025年已发货'!D:D</f>
        <v>吨</v>
      </c>
      <c r="E4643" s="2">
        <f>'[1]2025年已发货'!E:E</f>
        <v>9</v>
      </c>
      <c r="F4643" s="4">
        <f>'[1]2025年已发货'!F:F</f>
        <v>45843</v>
      </c>
      <c r="G4643" s="2" t="str">
        <f>'[1]2025年已发货'!G:G</f>
        <v>（北京工程局乐山机场项目）乐山市五通桥区冠英镇</v>
      </c>
      <c r="H4643" s="2" t="str">
        <f>'[1]2025年已发货'!H:H</f>
        <v>王治</v>
      </c>
      <c r="I4643" s="2">
        <f>'[1]2025年已发货'!I:I</f>
        <v>18811564698</v>
      </c>
      <c r="J4643" s="2" vm="1" t="e">
        <f>_xlfn._xlws.FILTER(辅助信息!D:D,辅助信息!G:G=G4643)</f>
        <v>#VALUE!</v>
      </c>
    </row>
    <row r="4644" spans="1:10">
      <c r="A4644" s="2" t="str">
        <f>'[1]2025年已发货'!A:A</f>
        <v>德胜恒嘉</v>
      </c>
      <c r="B4644" s="2" t="str">
        <f>'[1]2025年已发货'!B:B</f>
        <v>螺纹钢</v>
      </c>
      <c r="C4644" s="2" t="str">
        <f>'[1]2025年已发货'!C:C</f>
        <v>HRB400E Φ22 9m</v>
      </c>
      <c r="D4644" s="2" t="str">
        <f>'[1]2025年已发货'!D:D</f>
        <v>吨</v>
      </c>
      <c r="E4644" s="2">
        <f>'[1]2025年已发货'!E:E</f>
        <v>18</v>
      </c>
      <c r="F4644" s="4">
        <f>'[1]2025年已发货'!F:F</f>
        <v>45843</v>
      </c>
      <c r="G4644" s="2" t="str">
        <f>'[1]2025年已发货'!G:G</f>
        <v>（北京工程局乐山机场项目）乐山市五通桥区冠英镇</v>
      </c>
      <c r="H4644" s="2" t="str">
        <f>'[1]2025年已发货'!H:H</f>
        <v>王治</v>
      </c>
      <c r="I4644" s="2">
        <f>'[1]2025年已发货'!I:I</f>
        <v>18811564698</v>
      </c>
      <c r="J4644" s="2" vm="1" t="e">
        <f>_xlfn._xlws.FILTER(辅助信息!D:D,辅助信息!G:G=G4644)</f>
        <v>#VALUE!</v>
      </c>
    </row>
    <row r="4645" spans="1:10">
      <c r="A4645" s="2" t="str">
        <f>'[1]2025年已发货'!A:A</f>
        <v>德胜恒嘉</v>
      </c>
      <c r="B4645" s="2" t="str">
        <f>'[1]2025年已发货'!B:B</f>
        <v>螺纹钢</v>
      </c>
      <c r="C4645" s="2" t="str">
        <f>'[1]2025年已发货'!C:C</f>
        <v>HRB500EФ28*9mm</v>
      </c>
      <c r="D4645" s="2" t="str">
        <f>'[1]2025年已发货'!D:D</f>
        <v>吨</v>
      </c>
      <c r="E4645" s="2">
        <f>'[1]2025年已发货'!E:E</f>
        <v>70</v>
      </c>
      <c r="F4645" s="4">
        <f>'[1]2025年已发货'!F:F</f>
        <v>45843</v>
      </c>
      <c r="G4645" s="2" t="str">
        <f>'[1]2025年已发货'!G:G</f>
        <v>（中铁六局呼和公司康新高速TJ4-2标）四川省甘孜藏族自治州康定市新都桥镇东俄罗三村中建八局搅拌站旁</v>
      </c>
      <c r="H4645" s="2" t="str">
        <f>'[1]2025年已发货'!H:H</f>
        <v>王坤</v>
      </c>
      <c r="I4645" s="2">
        <f>'[1]2025年已发货'!I:I</f>
        <v>15647490007</v>
      </c>
      <c r="J4645" s="2" vm="1" t="e">
        <f>_xlfn._xlws.FILTER(辅助信息!D:D,辅助信息!G:G=G4645)</f>
        <v>#VALUE!</v>
      </c>
    </row>
    <row r="4646" spans="1:10">
      <c r="A4646" s="2" t="str">
        <f>'[1]2025年已发货'!A:A</f>
        <v>德胜恒嘉</v>
      </c>
      <c r="B4646" s="2" t="str">
        <f>'[1]2025年已发货'!B:B</f>
        <v>螺纹钢</v>
      </c>
      <c r="C4646" s="2" t="str">
        <f>'[1]2025年已发货'!C:C</f>
        <v>HRB400EФ18*9mm</v>
      </c>
      <c r="D4646" s="2" t="str">
        <f>'[1]2025年已发货'!D:D</f>
        <v>吨</v>
      </c>
      <c r="E4646" s="2">
        <f>'[1]2025年已发货'!E:E</f>
        <v>140</v>
      </c>
      <c r="F4646" s="4">
        <f>'[1]2025年已发货'!F:F</f>
        <v>45843</v>
      </c>
      <c r="G4646" s="2" t="str">
        <f>'[1]2025年已发货'!G:G</f>
        <v>（中铁六局呼和公司康新高速TJ4-2标）四川省甘孜藏族自治州康定市新都桥镇东俄罗三村中建八局搅拌站旁</v>
      </c>
      <c r="H4646" s="2" t="str">
        <f>'[1]2025年已发货'!H:H</f>
        <v>王坤</v>
      </c>
      <c r="I4646" s="2">
        <f>'[1]2025年已发货'!I:I</f>
        <v>15647490007</v>
      </c>
      <c r="J4646" s="2" vm="1" t="e">
        <f>_xlfn._xlws.FILTER(辅助信息!D:D,辅助信息!G:G=G4646)</f>
        <v>#VALUE!</v>
      </c>
    </row>
    <row r="4647" spans="1:10">
      <c r="A4647" s="2" t="str">
        <f>'[1]2025年已发货'!A:A</f>
        <v>德胜恒嘉</v>
      </c>
      <c r="B4647" s="2" t="str">
        <f>'[1]2025年已发货'!B:B</f>
        <v>螺纹钢</v>
      </c>
      <c r="C4647" s="2" t="str">
        <f>'[1]2025年已发货'!C:C</f>
        <v>HRB400EФ12*9mm</v>
      </c>
      <c r="D4647" s="2" t="str">
        <f>'[1]2025年已发货'!D:D</f>
        <v>吨</v>
      </c>
      <c r="E4647" s="2">
        <f>'[1]2025年已发货'!E:E</f>
        <v>70</v>
      </c>
      <c r="F4647" s="4">
        <f>'[1]2025年已发货'!F:F</f>
        <v>45843</v>
      </c>
      <c r="G4647" s="2" t="str">
        <f>'[1]2025年已发货'!G:G</f>
        <v>（中铁六局呼和公司康新高速TJ4-2标）四川省甘孜藏族自治州康定市新都桥镇东俄罗三村中建八局搅拌站旁</v>
      </c>
      <c r="H4647" s="2" t="str">
        <f>'[1]2025年已发货'!H:H</f>
        <v>王坤</v>
      </c>
      <c r="I4647" s="2">
        <f>'[1]2025年已发货'!I:I</f>
        <v>15647490007</v>
      </c>
      <c r="J4647" s="2" vm="1" t="e">
        <f>_xlfn._xlws.FILTER(辅助信息!D:D,辅助信息!G:G=G4647)</f>
        <v>#VALUE!</v>
      </c>
    </row>
    <row r="4648" spans="1:10">
      <c r="A4648" s="2" t="str">
        <f>'[1]2025年已发货'!A:A</f>
        <v>海南海控</v>
      </c>
      <c r="B4648" s="2" t="str">
        <f>'[1]2025年已发货'!B:B</f>
        <v>盘螺</v>
      </c>
      <c r="C4648" s="2" t="str">
        <f>'[1]2025年已发货'!C:C</f>
        <v>HRB400E Φ12</v>
      </c>
      <c r="D4648" s="2" t="str">
        <f>'[1]2025年已发货'!D:D</f>
        <v>吨</v>
      </c>
      <c r="E4648" s="2">
        <f>'[1]2025年已发货'!E:E</f>
        <v>35</v>
      </c>
      <c r="F4648" s="4">
        <f>'[1]2025年已发货'!F:F</f>
        <v>45843</v>
      </c>
      <c r="G4648" s="2" t="str">
        <f>'[1]2025年已发货'!G:G</f>
        <v>（中铁六局呼和公司康新高速TJ4-2标）四川省甘孜藏族自治州康定市新都桥镇东俄罗三村中建八局搅拌站旁</v>
      </c>
      <c r="H4648" s="2" t="str">
        <f>'[1]2025年已发货'!H:H</f>
        <v>王坤</v>
      </c>
      <c r="I4648" s="2">
        <f>'[1]2025年已发货'!I:I</f>
        <v>15647490007</v>
      </c>
      <c r="J4648" s="2" vm="1" t="e">
        <f>_xlfn._xlws.FILTER(辅助信息!D:D,辅助信息!G:G=G4648)</f>
        <v>#VALUE!</v>
      </c>
    </row>
    <row r="4649" spans="1:10">
      <c r="A4649" s="2" t="str">
        <f>'[1]2025年已发货'!A:A</f>
        <v>钢固融</v>
      </c>
      <c r="B4649" s="2" t="str">
        <f>'[1]2025年已发货'!B:B</f>
        <v>盘螺</v>
      </c>
      <c r="C4649" s="2" t="str">
        <f>'[1]2025年已发货'!C:C</f>
        <v>HRB400E Φ6</v>
      </c>
      <c r="D4649" s="2" t="str">
        <f>'[1]2025年已发货'!D:D</f>
        <v>吨</v>
      </c>
      <c r="E4649" s="2">
        <f>'[1]2025年已发货'!E:E</f>
        <v>2.5</v>
      </c>
      <c r="F4649" s="4">
        <f>'[1]2025年已发货'!F:F</f>
        <v>45844</v>
      </c>
      <c r="G4649" s="2" t="str">
        <f>'[1]2025年已发货'!G:G</f>
        <v>(华西乐山）-四川省乐山市市中区苏稽镇校地共建产教融合基地建设项目二标段</v>
      </c>
      <c r="H4649" s="2" t="str">
        <f>'[1]2025年已发货'!H:H</f>
        <v>彭江涛</v>
      </c>
      <c r="I4649" s="2">
        <f>'[1]2025年已发货'!I:I</f>
        <v>13990276572</v>
      </c>
      <c r="J4649" s="2" vm="1" t="e">
        <f>_xlfn._xlws.FILTER(辅助信息!D:D,辅助信息!G:G=G4649)</f>
        <v>#VALUE!</v>
      </c>
    </row>
    <row r="4650" spans="1:10">
      <c r="A4650" s="2" t="str">
        <f>'[1]2025年已发货'!A:A</f>
        <v>钢固融</v>
      </c>
      <c r="B4650" s="2" t="str">
        <f>'[1]2025年已发货'!B:B</f>
        <v>盘螺</v>
      </c>
      <c r="C4650" s="2" t="str">
        <f>'[1]2025年已发货'!C:C</f>
        <v>HRB400E Φ10</v>
      </c>
      <c r="D4650" s="2" t="str">
        <f>'[1]2025年已发货'!D:D</f>
        <v>吨</v>
      </c>
      <c r="E4650" s="2">
        <f>'[1]2025年已发货'!E:E</f>
        <v>5</v>
      </c>
      <c r="F4650" s="4">
        <f>'[1]2025年已发货'!F:F</f>
        <v>45844</v>
      </c>
      <c r="G4650" s="2" t="str">
        <f>'[1]2025年已发货'!G:G</f>
        <v>(华西乐山）-四川省乐山市市中区苏稽镇校地共建产教融合基地建设项目二标段</v>
      </c>
      <c r="H4650" s="2" t="str">
        <f>'[1]2025年已发货'!H:H</f>
        <v>彭江涛</v>
      </c>
      <c r="I4650" s="2">
        <f>'[1]2025年已发货'!I:I</f>
        <v>13990276572</v>
      </c>
      <c r="J4650" s="2" vm="1" t="e">
        <f>_xlfn._xlws.FILTER(辅助信息!D:D,辅助信息!G:G=G4650)</f>
        <v>#VALUE!</v>
      </c>
    </row>
    <row r="4651" spans="1:10">
      <c r="A4651" s="2" t="str">
        <f>'[1]2025年已发货'!A:A</f>
        <v>钢固融</v>
      </c>
      <c r="B4651" s="2" t="str">
        <f>'[1]2025年已发货'!B:B</f>
        <v>盘螺</v>
      </c>
      <c r="C4651" s="2" t="str">
        <f>'[1]2025年已发货'!C:C</f>
        <v>HRB400E Φ12</v>
      </c>
      <c r="D4651" s="2" t="str">
        <f>'[1]2025年已发货'!D:D</f>
        <v>吨</v>
      </c>
      <c r="E4651" s="2">
        <f>'[1]2025年已发货'!E:E</f>
        <v>5</v>
      </c>
      <c r="F4651" s="4">
        <f>'[1]2025年已发货'!F:F</f>
        <v>45844</v>
      </c>
      <c r="G4651" s="2" t="str">
        <f>'[1]2025年已发货'!G:G</f>
        <v>(华西乐山）-四川省乐山市市中区苏稽镇校地共建产教融合基地建设项目二标段</v>
      </c>
      <c r="H4651" s="2" t="str">
        <f>'[1]2025年已发货'!H:H</f>
        <v>彭江涛</v>
      </c>
      <c r="I4651" s="2">
        <f>'[1]2025年已发货'!I:I</f>
        <v>13990276572</v>
      </c>
      <c r="J4651" s="2" vm="1" t="e">
        <f>_xlfn._xlws.FILTER(辅助信息!D:D,辅助信息!G:G=G4651)</f>
        <v>#VALUE!</v>
      </c>
    </row>
    <row r="4652" spans="1:10">
      <c r="A4652" s="2" t="str">
        <f>'[1]2025年已发货'!A:A</f>
        <v>钢固融</v>
      </c>
      <c r="B4652" s="2" t="str">
        <f>'[1]2025年已发货'!B:B</f>
        <v>螺纹钢</v>
      </c>
      <c r="C4652" s="2" t="str">
        <f>'[1]2025年已发货'!C:C</f>
        <v>HRB400E Φ14 9m</v>
      </c>
      <c r="D4652" s="2" t="str">
        <f>'[1]2025年已发货'!D:D</f>
        <v>吨</v>
      </c>
      <c r="E4652" s="2">
        <f>'[1]2025年已发货'!E:E</f>
        <v>3</v>
      </c>
      <c r="F4652" s="4">
        <f>'[1]2025年已发货'!F:F</f>
        <v>45844</v>
      </c>
      <c r="G4652" s="2" t="str">
        <f>'[1]2025年已发货'!G:G</f>
        <v>(华西乐山）-四川省乐山市市中区苏稽镇校地共建产教融合基地建设项目二标段</v>
      </c>
      <c r="H4652" s="2" t="str">
        <f>'[1]2025年已发货'!H:H</f>
        <v>彭江涛</v>
      </c>
      <c r="I4652" s="2">
        <f>'[1]2025年已发货'!I:I</f>
        <v>13990276572</v>
      </c>
      <c r="J4652" s="2" vm="1" t="e">
        <f>_xlfn._xlws.FILTER(辅助信息!D:D,辅助信息!G:G=G4652)</f>
        <v>#VALUE!</v>
      </c>
    </row>
    <row r="4653" spans="1:10">
      <c r="A4653" s="2" t="str">
        <f>'[1]2025年已发货'!A:A</f>
        <v>钢固融</v>
      </c>
      <c r="B4653" s="2" t="str">
        <f>'[1]2025年已发货'!B:B</f>
        <v>螺纹钢</v>
      </c>
      <c r="C4653" s="2" t="str">
        <f>'[1]2025年已发货'!C:C</f>
        <v>HRB500E Φ22</v>
      </c>
      <c r="D4653" s="2" t="str">
        <f>'[1]2025年已发货'!D:D</f>
        <v>吨</v>
      </c>
      <c r="E4653" s="2">
        <f>'[1]2025年已发货'!E:E</f>
        <v>6</v>
      </c>
      <c r="F4653" s="4">
        <f>'[1]2025年已发货'!F:F</f>
        <v>45844</v>
      </c>
      <c r="G4653" s="2" t="str">
        <f>'[1]2025年已发货'!G:G</f>
        <v>(华西乐山）-四川省乐山市市中区苏稽镇校地共建产教融合基地建设项目二标段</v>
      </c>
      <c r="H4653" s="2" t="str">
        <f>'[1]2025年已发货'!H:H</f>
        <v>彭江涛</v>
      </c>
      <c r="I4653" s="2">
        <f>'[1]2025年已发货'!I:I</f>
        <v>13990276572</v>
      </c>
      <c r="J4653" s="2" vm="1" t="e">
        <f>_xlfn._xlws.FILTER(辅助信息!D:D,辅助信息!G:G=G4653)</f>
        <v>#VALUE!</v>
      </c>
    </row>
    <row r="4654" spans="1:10">
      <c r="A4654" s="2" t="str">
        <f>'[1]2025年已发货'!A:A</f>
        <v>钢固融</v>
      </c>
      <c r="B4654" s="2" t="str">
        <f>'[1]2025年已发货'!B:B</f>
        <v>螺纹钢</v>
      </c>
      <c r="C4654" s="2" t="str">
        <f>'[1]2025年已发货'!C:C</f>
        <v>HRB500E Φ25</v>
      </c>
      <c r="D4654" s="2" t="str">
        <f>'[1]2025年已发货'!D:D</f>
        <v>吨</v>
      </c>
      <c r="E4654" s="2">
        <f>'[1]2025年已发货'!E:E</f>
        <v>6</v>
      </c>
      <c r="F4654" s="4">
        <f>'[1]2025年已发货'!F:F</f>
        <v>45844</v>
      </c>
      <c r="G4654" s="2" t="str">
        <f>'[1]2025年已发货'!G:G</f>
        <v>(华西乐山）-四川省乐山市市中区苏稽镇校地共建产教融合基地建设项目二标段</v>
      </c>
      <c r="H4654" s="2" t="str">
        <f>'[1]2025年已发货'!H:H</f>
        <v>彭江涛</v>
      </c>
      <c r="I4654" s="2">
        <f>'[1]2025年已发货'!I:I</f>
        <v>13990276572</v>
      </c>
      <c r="J4654" s="2" vm="1" t="e">
        <f>_xlfn._xlws.FILTER(辅助信息!D:D,辅助信息!G:G=G4654)</f>
        <v>#VALUE!</v>
      </c>
    </row>
    <row r="4655" spans="1:10">
      <c r="A4655" s="2" t="str">
        <f>'[1]2025年已发货'!A:A</f>
        <v>钢固融</v>
      </c>
      <c r="B4655" s="2" t="str">
        <f>'[1]2025年已发货'!B:B</f>
        <v>螺纹钢</v>
      </c>
      <c r="C4655" s="2" t="str">
        <f>'[1]2025年已发货'!C:C</f>
        <v>HRB500E Φ28</v>
      </c>
      <c r="D4655" s="2" t="str">
        <f>'[1]2025年已发货'!D:D</f>
        <v>吨</v>
      </c>
      <c r="E4655" s="2">
        <f>'[1]2025年已发货'!E:E</f>
        <v>3</v>
      </c>
      <c r="F4655" s="4">
        <f>'[1]2025年已发货'!F:F</f>
        <v>45844</v>
      </c>
      <c r="G4655" s="2" t="str">
        <f>'[1]2025年已发货'!G:G</f>
        <v>(华西乐山）-四川省乐山市市中区苏稽镇校地共建产教融合基地建设项目二标段</v>
      </c>
      <c r="H4655" s="2" t="str">
        <f>'[1]2025年已发货'!H:H</f>
        <v>彭江涛</v>
      </c>
      <c r="I4655" s="2">
        <f>'[1]2025年已发货'!I:I</f>
        <v>13990276572</v>
      </c>
      <c r="J4655" s="2" vm="1" t="e">
        <f>_xlfn._xlws.FILTER(辅助信息!D:D,辅助信息!G:G=G4655)</f>
        <v>#VALUE!</v>
      </c>
    </row>
    <row r="4656" spans="1:10">
      <c r="A4656" s="2" t="str">
        <f>'[1]2025年已发货'!A:A</f>
        <v>钢固融</v>
      </c>
      <c r="B4656" s="2" t="str">
        <f>'[1]2025年已发货'!B:B</f>
        <v>螺纹钢</v>
      </c>
      <c r="C4656" s="2" t="str">
        <f>'[1]2025年已发货'!C:C</f>
        <v>HRB500E Φ32</v>
      </c>
      <c r="D4656" s="2" t="str">
        <f>'[1]2025年已发货'!D:D</f>
        <v>吨</v>
      </c>
      <c r="E4656" s="2">
        <f>'[1]2025年已发货'!E:E</f>
        <v>3</v>
      </c>
      <c r="F4656" s="4">
        <f>'[1]2025年已发货'!F:F</f>
        <v>45844</v>
      </c>
      <c r="G4656" s="2" t="str">
        <f>'[1]2025年已发货'!G:G</f>
        <v>(华西乐山）-四川省乐山市市中区苏稽镇校地共建产教融合基地建设项目二标段</v>
      </c>
      <c r="H4656" s="2" t="str">
        <f>'[1]2025年已发货'!H:H</f>
        <v>彭江涛</v>
      </c>
      <c r="I4656" s="2">
        <f>'[1]2025年已发货'!I:I</f>
        <v>13990276572</v>
      </c>
      <c r="J4656" s="2" vm="1" t="e">
        <f>_xlfn._xlws.FILTER(辅助信息!D:D,辅助信息!G:G=G4656)</f>
        <v>#VALUE!</v>
      </c>
    </row>
    <row r="4657" spans="1:10">
      <c r="A4657" s="2" t="str">
        <f>'[1]2025年已发货'!A:A</f>
        <v>达钢</v>
      </c>
      <c r="B4657" s="2" t="str">
        <f>'[1]2025年已发货'!B:B</f>
        <v>盘螺</v>
      </c>
      <c r="C4657" s="2" t="str">
        <f>'[1]2025年已发货'!C:C</f>
        <v>HRB400E Φ8</v>
      </c>
      <c r="D4657" s="2" t="str">
        <f>'[1]2025年已发货'!D:D</f>
        <v>吨</v>
      </c>
      <c r="E4657" s="2">
        <f>'[1]2025年已发货'!E:E</f>
        <v>36</v>
      </c>
      <c r="F4657" s="4">
        <f>'[1]2025年已发货'!F:F</f>
        <v>45844</v>
      </c>
      <c r="G4657" s="2" t="str">
        <f>'[1]2025年已发货'!G:G</f>
        <v>（商投建工达州中医药科技园-3工区）达州市通川区达州中医药职业学院犀牛大道北段</v>
      </c>
      <c r="H4657" s="2" t="str">
        <f>'[1]2025年已发货'!H:H</f>
        <v>程黄刚</v>
      </c>
      <c r="I4657" s="2">
        <f>'[1]2025年已发货'!I:I</f>
        <v>15108211617</v>
      </c>
      <c r="J4657" s="2" t="str">
        <f>_xlfn._xlws.FILTER(辅助信息!D:D,辅助信息!G:G=G4657)</f>
        <v>商投建工达州中医药科技园</v>
      </c>
    </row>
    <row r="4658" spans="1:10">
      <c r="A4658" s="2" t="str">
        <f>'[1]2025年已发货'!A:A</f>
        <v>达钢</v>
      </c>
      <c r="B4658" s="2" t="str">
        <f>'[1]2025年已发货'!B:B</f>
        <v>螺纹钢</v>
      </c>
      <c r="C4658" s="2" t="str">
        <f>'[1]2025年已发货'!C:C</f>
        <v>HRB500E Φ20</v>
      </c>
      <c r="D4658" s="2" t="str">
        <f>'[1]2025年已发货'!D:D</f>
        <v>吨</v>
      </c>
      <c r="E4658" s="2">
        <f>'[1]2025年已发货'!E:E</f>
        <v>12</v>
      </c>
      <c r="F4658" s="4">
        <f>'[1]2025年已发货'!F:F</f>
        <v>45844</v>
      </c>
      <c r="G4658" s="2" t="str">
        <f>'[1]2025年已发货'!G:G</f>
        <v>（商投建工达州中医药科技园-3工区）达州市通川区达州中医药职业学院犀牛大道北段</v>
      </c>
      <c r="H4658" s="2" t="str">
        <f>'[1]2025年已发货'!H:H</f>
        <v>程黄刚</v>
      </c>
      <c r="I4658" s="2">
        <f>'[1]2025年已发货'!I:I</f>
        <v>15108211617</v>
      </c>
      <c r="J4658" s="2" t="str">
        <f>_xlfn._xlws.FILTER(辅助信息!D:D,辅助信息!G:G=G4658)</f>
        <v>商投建工达州中医药科技园</v>
      </c>
    </row>
    <row r="4659" spans="1:10">
      <c r="A4659" s="2" t="str">
        <f>'[1]2025年已发货'!A:A</f>
        <v>达钢</v>
      </c>
      <c r="B4659" s="2" t="str">
        <f>'[1]2025年已发货'!B:B</f>
        <v>螺纹钢</v>
      </c>
      <c r="C4659" s="2" t="str">
        <f>'[1]2025年已发货'!C:C</f>
        <v>HRB500E Φ25</v>
      </c>
      <c r="D4659" s="2" t="str">
        <f>'[1]2025年已发货'!D:D</f>
        <v>吨</v>
      </c>
      <c r="E4659" s="2">
        <f>'[1]2025年已发货'!E:E</f>
        <v>6</v>
      </c>
      <c r="F4659" s="4">
        <f>'[1]2025年已发货'!F:F</f>
        <v>45844</v>
      </c>
      <c r="G4659" s="2" t="str">
        <f>'[1]2025年已发货'!G:G</f>
        <v>（商投建工达州中医药科技园-3工区）达州市通川区达州中医药职业学院犀牛大道北段</v>
      </c>
      <c r="H4659" s="2" t="str">
        <f>'[1]2025年已发货'!H:H</f>
        <v>程黄刚</v>
      </c>
      <c r="I4659" s="2">
        <f>'[1]2025年已发货'!I:I</f>
        <v>15108211617</v>
      </c>
      <c r="J4659" s="2" t="str">
        <f>_xlfn._xlws.FILTER(辅助信息!D:D,辅助信息!G:G=G4659)</f>
        <v>商投建工达州中医药科技园</v>
      </c>
    </row>
    <row r="4660" spans="1:10">
      <c r="A4660" s="2" t="str">
        <f>'[1]2025年已发货'!A:A</f>
        <v>泸钢</v>
      </c>
      <c r="B4660" s="2" t="str">
        <f>'[1]2025年已发货'!B:B</f>
        <v>盘螺</v>
      </c>
      <c r="C4660" s="2" t="str">
        <f>'[1]2025年已发货'!C:C</f>
        <v>HRB400E Φ6</v>
      </c>
      <c r="D4660" s="2" t="str">
        <f>'[1]2025年已发货'!D:D</f>
        <v>吨</v>
      </c>
      <c r="E4660" s="2">
        <f>'[1]2025年已发货'!E:E</f>
        <v>6</v>
      </c>
      <c r="F4660" s="4">
        <f>'[1]2025年已发货'!F:F</f>
        <v>45844</v>
      </c>
      <c r="G4660" s="2" t="str">
        <f>'[1]2025年已发货'!G:G</f>
        <v>(宜宾兴港三江新区长江工业园保障性租赁住房建设项目-土建)四川省宜宾市翠屏区永善路南段宜宾市三江新区长江工业园区</v>
      </c>
      <c r="H4660" s="2" t="str">
        <f>'[1]2025年已发货'!H:H</f>
        <v>刘鹏</v>
      </c>
      <c r="I4660" s="2">
        <f>'[1]2025年已发货'!I:I</f>
        <v>15528967666</v>
      </c>
      <c r="J4660" s="2" t="str">
        <f>_xlfn._xlws.FILTER(辅助信息!D:D,辅助信息!G:G=G4660)</f>
        <v>宜宾兴港三江新区长江工业园建设项目</v>
      </c>
    </row>
    <row r="4661" spans="1:10">
      <c r="A4661" s="2" t="str">
        <f>'[1]2025年已发货'!A:A</f>
        <v>泸钢</v>
      </c>
      <c r="B4661" s="2" t="str">
        <f>'[1]2025年已发货'!B:B</f>
        <v>盘螺</v>
      </c>
      <c r="C4661" s="2" t="str">
        <f>'[1]2025年已发货'!C:C</f>
        <v>HRB400E Φ8</v>
      </c>
      <c r="D4661" s="2" t="str">
        <f>'[1]2025年已发货'!D:D</f>
        <v>吨</v>
      </c>
      <c r="E4661" s="2">
        <f>'[1]2025年已发货'!E:E</f>
        <v>6</v>
      </c>
      <c r="F4661" s="4">
        <f>'[1]2025年已发货'!F:F</f>
        <v>45844</v>
      </c>
      <c r="G4661" s="2" t="str">
        <f>'[1]2025年已发货'!G:G</f>
        <v>(宜宾兴港三江新区长江工业园保障性租赁住房建设项目-土建)四川省宜宾市翠屏区永善路南段宜宾市三江新区长江工业园区</v>
      </c>
      <c r="H4661" s="2" t="str">
        <f>'[1]2025年已发货'!H:H</f>
        <v>刘鹏</v>
      </c>
      <c r="I4661" s="2">
        <f>'[1]2025年已发货'!I:I</f>
        <v>15528967666</v>
      </c>
      <c r="J4661" s="2" t="str">
        <f>_xlfn._xlws.FILTER(辅助信息!D:D,辅助信息!G:G=G4661)</f>
        <v>宜宾兴港三江新区长江工业园建设项目</v>
      </c>
    </row>
    <row r="4662" spans="1:10">
      <c r="A4662" s="2" t="str">
        <f>'[1]2025年已发货'!A:A</f>
        <v>泸钢</v>
      </c>
      <c r="B4662" s="2" t="str">
        <f>'[1]2025年已发货'!B:B</f>
        <v>盘螺</v>
      </c>
      <c r="C4662" s="2" t="str">
        <f>'[1]2025年已发货'!C:C</f>
        <v>HRB400E Φ10</v>
      </c>
      <c r="D4662" s="2" t="str">
        <f>'[1]2025年已发货'!D:D</f>
        <v>吨</v>
      </c>
      <c r="E4662" s="2">
        <f>'[1]2025年已发货'!E:E</f>
        <v>8</v>
      </c>
      <c r="F4662" s="4">
        <f>'[1]2025年已发货'!F:F</f>
        <v>45844</v>
      </c>
      <c r="G4662" s="2" t="str">
        <f>'[1]2025年已发货'!G:G</f>
        <v>(宜宾兴港三江新区长江工业园保障性租赁住房建设项目-土建)四川省宜宾市翠屏区永善路南段宜宾市三江新区长江工业园区</v>
      </c>
      <c r="H4662" s="2" t="str">
        <f>'[1]2025年已发货'!H:H</f>
        <v>刘鹏</v>
      </c>
      <c r="I4662" s="2">
        <f>'[1]2025年已发货'!I:I</f>
        <v>15528967666</v>
      </c>
      <c r="J4662" s="2" t="str">
        <f>_xlfn._xlws.FILTER(辅助信息!D:D,辅助信息!G:G=G4662)</f>
        <v>宜宾兴港三江新区长江工业园建设项目</v>
      </c>
    </row>
    <row r="4663" spans="1:10">
      <c r="A4663" s="2" t="str">
        <f>'[1]2025年已发货'!A:A</f>
        <v>泸钢</v>
      </c>
      <c r="B4663" s="2" t="str">
        <f>'[1]2025年已发货'!B:B</f>
        <v>螺纹钢</v>
      </c>
      <c r="C4663" s="2" t="str">
        <f>'[1]2025年已发货'!C:C</f>
        <v>HRB400E Φ12 9m</v>
      </c>
      <c r="D4663" s="2" t="str">
        <f>'[1]2025年已发货'!D:D</f>
        <v>吨</v>
      </c>
      <c r="E4663" s="2">
        <f>'[1]2025年已发货'!E:E</f>
        <v>10</v>
      </c>
      <c r="F4663" s="4">
        <f>'[1]2025年已发货'!F:F</f>
        <v>45844</v>
      </c>
      <c r="G4663" s="2" t="str">
        <f>'[1]2025年已发货'!G:G</f>
        <v>(宜宾兴港三江新区长江工业园保障性租赁住房建设项目-土建)四川省宜宾市翠屏区永善路南段宜宾市三江新区长江工业园区</v>
      </c>
      <c r="H4663" s="2" t="str">
        <f>'[1]2025年已发货'!H:H</f>
        <v>刘鹏</v>
      </c>
      <c r="I4663" s="2">
        <f>'[1]2025年已发货'!I:I</f>
        <v>15528967666</v>
      </c>
      <c r="J4663" s="2" t="str">
        <f>_xlfn._xlws.FILTER(辅助信息!D:D,辅助信息!G:G=G4663)</f>
        <v>宜宾兴港三江新区长江工业园建设项目</v>
      </c>
    </row>
    <row r="4664" spans="1:10">
      <c r="A4664" s="2" t="str">
        <f>'[1]2025年已发货'!A:A</f>
        <v>泸钢</v>
      </c>
      <c r="B4664" s="2" t="str">
        <f>'[1]2025年已发货'!B:B</f>
        <v>螺纹钢</v>
      </c>
      <c r="C4664" s="2" t="str">
        <f>'[1]2025年已发货'!C:C</f>
        <v>HRB400E Φ14 9m</v>
      </c>
      <c r="D4664" s="2" t="str">
        <f>'[1]2025年已发货'!D:D</f>
        <v>吨</v>
      </c>
      <c r="E4664" s="2">
        <f>'[1]2025年已发货'!E:E</f>
        <v>20</v>
      </c>
      <c r="F4664" s="4">
        <f>'[1]2025年已发货'!F:F</f>
        <v>45844</v>
      </c>
      <c r="G4664" s="2" t="str">
        <f>'[1]2025年已发货'!G:G</f>
        <v>(宜宾兴港三江新区长江工业园保障性租赁住房建设项目-土建)四川省宜宾市翠屏区永善路南段宜宾市三江新区长江工业园区</v>
      </c>
      <c r="H4664" s="2" t="str">
        <f>'[1]2025年已发货'!H:H</f>
        <v>刘鹏</v>
      </c>
      <c r="I4664" s="2">
        <f>'[1]2025年已发货'!I:I</f>
        <v>15528967666</v>
      </c>
      <c r="J4664" s="2" t="str">
        <f>_xlfn._xlws.FILTER(辅助信息!D:D,辅助信息!G:G=G4664)</f>
        <v>宜宾兴港三江新区长江工业园建设项目</v>
      </c>
    </row>
    <row r="4665" spans="1:10">
      <c r="A4665" s="2" t="str">
        <f>'[1]2025年已发货'!A:A</f>
        <v>泸钢</v>
      </c>
      <c r="B4665" s="2" t="str">
        <f>'[1]2025年已发货'!B:B</f>
        <v>螺纹钢</v>
      </c>
      <c r="C4665" s="2" t="str">
        <f>'[1]2025年已发货'!C:C</f>
        <v>HRB400E Φ16 9m</v>
      </c>
      <c r="D4665" s="2" t="str">
        <f>'[1]2025年已发货'!D:D</f>
        <v>吨</v>
      </c>
      <c r="E4665" s="2">
        <f>'[1]2025年已发货'!E:E</f>
        <v>20</v>
      </c>
      <c r="F4665" s="4">
        <f>'[1]2025年已发货'!F:F</f>
        <v>45844</v>
      </c>
      <c r="G4665" s="2" t="str">
        <f>'[1]2025年已发货'!G:G</f>
        <v>(宜宾兴港三江新区长江工业园保障性租赁住房建设项目-土建)四川省宜宾市翠屏区永善路南段宜宾市三江新区长江工业园区</v>
      </c>
      <c r="H4665" s="2" t="str">
        <f>'[1]2025年已发货'!H:H</f>
        <v>刘鹏</v>
      </c>
      <c r="I4665" s="2">
        <f>'[1]2025年已发货'!I:I</f>
        <v>15528967666</v>
      </c>
      <c r="J4665" s="2" t="str">
        <f>_xlfn._xlws.FILTER(辅助信息!D:D,辅助信息!G:G=G4665)</f>
        <v>宜宾兴港三江新区长江工业园建设项目</v>
      </c>
    </row>
    <row r="4666" spans="1:10">
      <c r="A4666" s="2" t="str">
        <f>'[1]2025年已发货'!A:A</f>
        <v>泸钢</v>
      </c>
      <c r="B4666" s="2" t="str">
        <f>'[1]2025年已发货'!B:B</f>
        <v>盘螺</v>
      </c>
      <c r="C4666" s="2" t="str">
        <f>'[1]2025年已发货'!C:C</f>
        <v>HRB400E Φ10</v>
      </c>
      <c r="D4666" s="2" t="str">
        <f>'[1]2025年已发货'!D:D</f>
        <v>吨</v>
      </c>
      <c r="E4666" s="2">
        <f>'[1]2025年已发货'!E:E</f>
        <v>26</v>
      </c>
      <c r="F4666" s="4">
        <f>'[1]2025年已发货'!F:F</f>
        <v>45844</v>
      </c>
      <c r="G4666" s="2" t="str">
        <f>'[1]2025年已发货'!G:G</f>
        <v>(宜宾兴港三江新区长江工业园保障性租赁住房建设项目-1标)四川省宜宾市翠屏区永善路南段宜宾市三江新区长江工业园区</v>
      </c>
      <c r="H4666" s="2" t="str">
        <f>'[1]2025年已发货'!H:H</f>
        <v>刘鹏</v>
      </c>
      <c r="I4666" s="2">
        <f>'[1]2025年已发货'!I:I</f>
        <v>15528967666</v>
      </c>
      <c r="J4666" s="2" t="str">
        <f>_xlfn._xlws.FILTER(辅助信息!D:D,辅助信息!G:G=G4666)</f>
        <v>宜宾兴港三江新区长江工业园建设项目</v>
      </c>
    </row>
    <row r="4667" spans="1:10">
      <c r="A4667" s="2" t="str">
        <f>'[1]2025年已发货'!A:A</f>
        <v>泸钢</v>
      </c>
      <c r="B4667" s="2" t="str">
        <f>'[1]2025年已发货'!B:B</f>
        <v>盘螺</v>
      </c>
      <c r="C4667" s="2" t="str">
        <f>'[1]2025年已发货'!C:C</f>
        <v>HRB400E Φ12</v>
      </c>
      <c r="D4667" s="2" t="str">
        <f>'[1]2025年已发货'!D:D</f>
        <v>吨</v>
      </c>
      <c r="E4667" s="2">
        <f>'[1]2025年已发货'!E:E</f>
        <v>19</v>
      </c>
      <c r="F4667" s="4">
        <f>'[1]2025年已发货'!F:F</f>
        <v>45844</v>
      </c>
      <c r="G4667" s="2" t="str">
        <f>'[1]2025年已发货'!G:G</f>
        <v>(宜宾兴港三江新区长江工业园保障性租赁住房建设项目-1标)四川省宜宾市翠屏区永善路南段宜宾市三江新区长江工业园区</v>
      </c>
      <c r="H4667" s="2" t="str">
        <f>'[1]2025年已发货'!H:H</f>
        <v>刘鹏</v>
      </c>
      <c r="I4667" s="2">
        <f>'[1]2025年已发货'!I:I</f>
        <v>15528967666</v>
      </c>
      <c r="J4667" s="2" t="str">
        <f>_xlfn._xlws.FILTER(辅助信息!D:D,辅助信息!G:G=G4667)</f>
        <v>宜宾兴港三江新区长江工业园建设项目</v>
      </c>
    </row>
    <row r="4668" spans="1:10">
      <c r="A4668" s="2" t="str">
        <f>'[1]2025年已发货'!A:A</f>
        <v>泸钢</v>
      </c>
      <c r="B4668" s="2" t="str">
        <f>'[1]2025年已发货'!B:B</f>
        <v>螺纹钢</v>
      </c>
      <c r="C4668" s="2" t="str">
        <f>'[1]2025年已发货'!C:C</f>
        <v>HRB400E Φ14 9m</v>
      </c>
      <c r="D4668" s="2" t="str">
        <f>'[1]2025年已发货'!D:D</f>
        <v>吨</v>
      </c>
      <c r="E4668" s="2">
        <f>'[1]2025年已发货'!E:E</f>
        <v>5</v>
      </c>
      <c r="F4668" s="4">
        <f>'[1]2025年已发货'!F:F</f>
        <v>45844</v>
      </c>
      <c r="G4668" s="2" t="str">
        <f>'[1]2025年已发货'!G:G</f>
        <v>(宜宾兴港三江新区长江工业园保障性租赁住房建设项目-1标)四川省宜宾市翠屏区永善路南段宜宾市三江新区长江工业园区</v>
      </c>
      <c r="H4668" s="2" t="str">
        <f>'[1]2025年已发货'!H:H</f>
        <v>刘鹏</v>
      </c>
      <c r="I4668" s="2">
        <f>'[1]2025年已发货'!I:I</f>
        <v>15528967666</v>
      </c>
      <c r="J4668" s="2" t="str">
        <f>_xlfn._xlws.FILTER(辅助信息!D:D,辅助信息!G:G=G4668)</f>
        <v>宜宾兴港三江新区长江工业园建设项目</v>
      </c>
    </row>
    <row r="4669" spans="1:10">
      <c r="A4669" s="2" t="str">
        <f>'[1]2025年已发货'!A:A</f>
        <v>泸钢</v>
      </c>
      <c r="B4669" s="2" t="str">
        <f>'[1]2025年已发货'!B:B</f>
        <v>盘螺</v>
      </c>
      <c r="C4669" s="2" t="str">
        <f>'[1]2025年已发货'!C:C</f>
        <v>HRB400E Φ12</v>
      </c>
      <c r="D4669" s="2" t="str">
        <f>'[1]2025年已发货'!D:D</f>
        <v>吨</v>
      </c>
      <c r="E4669" s="2">
        <f>'[1]2025年已发货'!E:E</f>
        <v>35</v>
      </c>
      <c r="F4669" s="4">
        <f>'[1]2025年已发货'!F:F</f>
        <v>45844</v>
      </c>
      <c r="G4669" s="2" t="str">
        <f>'[1]2025年已发货'!G:G</f>
        <v>(宜宾兴港三江新区长江工业园保障性租赁住房建设项目-2标)四川省宜宾市翠屏区永善路南段宜宾市三江新区长江工业园区</v>
      </c>
      <c r="H4669" s="2" t="str">
        <f>'[1]2025年已发货'!H:H</f>
        <v>刘鹏</v>
      </c>
      <c r="I4669" s="2">
        <f>'[1]2025年已发货'!I:I</f>
        <v>15528967666</v>
      </c>
      <c r="J4669" s="2" t="str">
        <f>_xlfn._xlws.FILTER(辅助信息!D:D,辅助信息!G:G=G4669)</f>
        <v>宜宾兴港三江新区长江工业园建设项目</v>
      </c>
    </row>
    <row r="4670" spans="1:10">
      <c r="A4670" s="2" t="str">
        <f>'[1]2025年已发货'!A:A</f>
        <v>泸钢</v>
      </c>
      <c r="B4670" s="2" t="str">
        <f>'[1]2025年已发货'!B:B</f>
        <v>盘螺</v>
      </c>
      <c r="C4670" s="2" t="str">
        <f>'[1]2025年已发货'!C:C</f>
        <v>HRB400E Φ14</v>
      </c>
      <c r="D4670" s="2" t="str">
        <f>'[1]2025年已发货'!D:D</f>
        <v>吨</v>
      </c>
      <c r="E4670" s="2">
        <f>'[1]2025年已发货'!E:E</f>
        <v>5.5</v>
      </c>
      <c r="F4670" s="4">
        <f>'[1]2025年已发货'!F:F</f>
        <v>45844</v>
      </c>
      <c r="G4670" s="2" t="str">
        <f>'[1]2025年已发货'!G:G</f>
        <v>(宜宾兴港三江新区长江工业园保障性租赁住房建设项目-2标)四川省宜宾市翠屏区永善路南段宜宾市三江新区长江工业园区</v>
      </c>
      <c r="H4670" s="2" t="str">
        <f>'[1]2025年已发货'!H:H</f>
        <v>刘鹏</v>
      </c>
      <c r="I4670" s="2">
        <f>'[1]2025年已发货'!I:I</f>
        <v>15528967666</v>
      </c>
      <c r="J4670" s="2" t="str">
        <f>_xlfn._xlws.FILTER(辅助信息!D:D,辅助信息!G:G=G4670)</f>
        <v>宜宾兴港三江新区长江工业园建设项目</v>
      </c>
    </row>
    <row r="4671" spans="1:10">
      <c r="A4671" s="2" t="str">
        <f>'[1]2025年已发货'!A:A</f>
        <v>泸钢</v>
      </c>
      <c r="B4671" s="2" t="str">
        <f>'[1]2025年已发货'!B:B</f>
        <v>螺纹钢</v>
      </c>
      <c r="C4671" s="2" t="str">
        <f>'[1]2025年已发货'!C:C</f>
        <v>HRB400E Φ16 9m</v>
      </c>
      <c r="D4671" s="2" t="str">
        <f>'[1]2025年已发货'!D:D</f>
        <v>吨</v>
      </c>
      <c r="E4671" s="2">
        <f>'[1]2025年已发货'!E:E</f>
        <v>5.5</v>
      </c>
      <c r="F4671" s="4">
        <f>'[1]2025年已发货'!F:F</f>
        <v>45844</v>
      </c>
      <c r="G4671" s="2" t="str">
        <f>'[1]2025年已发货'!G:G</f>
        <v>(宜宾兴港三江新区长江工业园保障性租赁住房建设项目-2标)四川省宜宾市翠屏区永善路南段宜宾市三江新区长江工业园区</v>
      </c>
      <c r="H4671" s="2" t="str">
        <f>'[1]2025年已发货'!H:H</f>
        <v>刘鹏</v>
      </c>
      <c r="I4671" s="2">
        <f>'[1]2025年已发货'!I:I</f>
        <v>15528967666</v>
      </c>
      <c r="J4671" s="2" t="str">
        <f>_xlfn._xlws.FILTER(辅助信息!D:D,辅助信息!G:G=G4671)</f>
        <v>宜宾兴港三江新区长江工业园建设项目</v>
      </c>
    </row>
    <row r="4672" spans="1:10">
      <c r="A4672" s="2" t="str">
        <f>'[1]2025年已发货'!A:A</f>
        <v>泸钢</v>
      </c>
      <c r="B4672" s="2" t="str">
        <f>'[1]2025年已发货'!B:B</f>
        <v>螺纹钢</v>
      </c>
      <c r="C4672" s="2" t="str">
        <f>'[1]2025年已发货'!C:C</f>
        <v>HRB400E Φ18 9m</v>
      </c>
      <c r="D4672" s="2" t="str">
        <f>'[1]2025年已发货'!D:D</f>
        <v>吨</v>
      </c>
      <c r="E4672" s="2">
        <f>'[1]2025年已发货'!E:E</f>
        <v>10</v>
      </c>
      <c r="F4672" s="4">
        <f>'[1]2025年已发货'!F:F</f>
        <v>45844</v>
      </c>
      <c r="G4672" s="2" t="str">
        <f>'[1]2025年已发货'!G:G</f>
        <v>(宜宾兴港三江新区长江工业园保障性租赁住房建设项目-1标)四川省宜宾市翠屏区永善路南段宜宾市三江新区长江工业园区</v>
      </c>
      <c r="H4672" s="2" t="str">
        <f>'[1]2025年已发货'!H:H</f>
        <v>刘鹏</v>
      </c>
      <c r="I4672" s="2">
        <f>'[1]2025年已发货'!I:I</f>
        <v>15528967666</v>
      </c>
      <c r="J4672" s="2" t="str">
        <f>_xlfn._xlws.FILTER(辅助信息!D:D,辅助信息!G:G=G4672)</f>
        <v>宜宾兴港三江新区长江工业园建设项目</v>
      </c>
    </row>
    <row r="4673" spans="1:10">
      <c r="A4673" s="2" t="str">
        <f>'[1]2025年已发货'!A:A</f>
        <v>德胜</v>
      </c>
      <c r="B4673" s="2" t="str">
        <f>'[1]2025年已发货'!B:B</f>
        <v>螺纹钢</v>
      </c>
      <c r="C4673" s="2" t="str">
        <f>'[1]2025年已发货'!C:C</f>
        <v>HRB400E Φ18 9m</v>
      </c>
      <c r="D4673" s="2" t="str">
        <f>'[1]2025年已发货'!D:D</f>
        <v>吨</v>
      </c>
      <c r="E4673" s="2">
        <f>'[1]2025年已发货'!E:E</f>
        <v>20</v>
      </c>
      <c r="F4673" s="4">
        <f>'[1]2025年已发货'!F:F</f>
        <v>45844</v>
      </c>
      <c r="G4673" s="2" t="str">
        <f>'[1]2025年已发货'!G:G</f>
        <v>(宜宾兴港三江新区长江工业园保障性租赁住房建设项目-土建)四川省宜宾市翠屏区永善路南段宜宾市三江新区长江工业园区</v>
      </c>
      <c r="H4673" s="2" t="str">
        <f>'[1]2025年已发货'!H:H</f>
        <v>刘鹏</v>
      </c>
      <c r="I4673" s="2">
        <f>'[1]2025年已发货'!I:I</f>
        <v>15528967666</v>
      </c>
      <c r="J4673" s="2" t="str">
        <f>_xlfn._xlws.FILTER(辅助信息!D:D,辅助信息!G:G=G4673)</f>
        <v>宜宾兴港三江新区长江工业园建设项目</v>
      </c>
    </row>
    <row r="4674" spans="1:10">
      <c r="A4674" s="2" t="str">
        <f>'[1]2025年已发货'!A:A</f>
        <v>德胜</v>
      </c>
      <c r="B4674" s="2" t="str">
        <f>'[1]2025年已发货'!B:B</f>
        <v>螺纹钢</v>
      </c>
      <c r="C4674" s="2" t="str">
        <f>'[1]2025年已发货'!C:C</f>
        <v>HRB400E Φ20 9m</v>
      </c>
      <c r="D4674" s="2" t="str">
        <f>'[1]2025年已发货'!D:D</f>
        <v>吨</v>
      </c>
      <c r="E4674" s="2">
        <f>'[1]2025年已发货'!E:E</f>
        <v>8</v>
      </c>
      <c r="F4674" s="4">
        <f>'[1]2025年已发货'!F:F</f>
        <v>45844</v>
      </c>
      <c r="G4674" s="2" t="str">
        <f>'[1]2025年已发货'!G:G</f>
        <v>(宜宾兴港三江新区长江工业园保障性租赁住房建设项目-土建)四川省宜宾市翠屏区永善路南段宜宾市三江新区长江工业园区</v>
      </c>
      <c r="H4674" s="2" t="str">
        <f>'[1]2025年已发货'!H:H</f>
        <v>刘鹏</v>
      </c>
      <c r="I4674" s="2">
        <f>'[1]2025年已发货'!I:I</f>
        <v>15528967666</v>
      </c>
      <c r="J4674" s="2" t="str">
        <f>_xlfn._xlws.FILTER(辅助信息!D:D,辅助信息!G:G=G4674)</f>
        <v>宜宾兴港三江新区长江工业园建设项目</v>
      </c>
    </row>
    <row r="4675" spans="1:10">
      <c r="A4675" s="2" t="str">
        <f>'[1]2025年已发货'!A:A</f>
        <v>德胜</v>
      </c>
      <c r="B4675" s="2" t="str">
        <f>'[1]2025年已发货'!B:B</f>
        <v>螺纹钢</v>
      </c>
      <c r="C4675" s="2" t="str">
        <f>'[1]2025年已发货'!C:C</f>
        <v>HRB400E Φ22 9m</v>
      </c>
      <c r="D4675" s="2" t="str">
        <f>'[1]2025年已发货'!D:D</f>
        <v>吨</v>
      </c>
      <c r="E4675" s="2">
        <f>'[1]2025年已发货'!E:E</f>
        <v>20</v>
      </c>
      <c r="F4675" s="4">
        <f>'[1]2025年已发货'!F:F</f>
        <v>45844</v>
      </c>
      <c r="G4675" s="2" t="str">
        <f>'[1]2025年已发货'!G:G</f>
        <v>(宜宾兴港三江新区长江工业园保障性租赁住房建设项目-土建)四川省宜宾市翠屏区永善路南段宜宾市三江新区长江工业园区</v>
      </c>
      <c r="H4675" s="2" t="str">
        <f>'[1]2025年已发货'!H:H</f>
        <v>刘鹏</v>
      </c>
      <c r="I4675" s="2">
        <f>'[1]2025年已发货'!I:I</f>
        <v>15528967666</v>
      </c>
      <c r="J4675" s="2" t="str">
        <f>_xlfn._xlws.FILTER(辅助信息!D:D,辅助信息!G:G=G4675)</f>
        <v>宜宾兴港三江新区长江工业园建设项目</v>
      </c>
    </row>
    <row r="4676" spans="1:10">
      <c r="A4676" s="2" t="str">
        <f>'[1]2025年已发货'!A:A</f>
        <v>德胜</v>
      </c>
      <c r="B4676" s="2" t="str">
        <f>'[1]2025年已发货'!B:B</f>
        <v>螺纹钢</v>
      </c>
      <c r="C4676" s="2" t="str">
        <f>'[1]2025年已发货'!C:C</f>
        <v>HRB400E Φ25 9m</v>
      </c>
      <c r="D4676" s="2" t="str">
        <f>'[1]2025年已发货'!D:D</f>
        <v>吨</v>
      </c>
      <c r="E4676" s="2">
        <f>'[1]2025年已发货'!E:E</f>
        <v>60</v>
      </c>
      <c r="F4676" s="4">
        <f>'[1]2025年已发货'!F:F</f>
        <v>45844</v>
      </c>
      <c r="G4676" s="2" t="str">
        <f>'[1]2025年已发货'!G:G</f>
        <v>(宜宾兴港三江新区长江工业园保障性租赁住房建设项目-土建)四川省宜宾市翠屏区永善路南段宜宾市三江新区长江工业园区</v>
      </c>
      <c r="H4676" s="2" t="str">
        <f>'[1]2025年已发货'!H:H</f>
        <v>刘鹏</v>
      </c>
      <c r="I4676" s="2">
        <f>'[1]2025年已发货'!I:I</f>
        <v>15528967666</v>
      </c>
      <c r="J4676" s="2" t="str">
        <f>_xlfn._xlws.FILTER(辅助信息!D:D,辅助信息!G:G=G4676)</f>
        <v>宜宾兴港三江新区长江工业园建设项目</v>
      </c>
    </row>
    <row r="4677" spans="1:10">
      <c r="A4677" s="2" t="str">
        <f>'[1]2025年已发货'!A:A</f>
        <v>德胜</v>
      </c>
      <c r="B4677" s="2" t="str">
        <f>'[1]2025年已发货'!B:B</f>
        <v>螺纹钢</v>
      </c>
      <c r="C4677" s="2" t="str">
        <f>'[1]2025年已发货'!C:C</f>
        <v>HRB400E Φ28 9m</v>
      </c>
      <c r="D4677" s="2" t="str">
        <f>'[1]2025年已发货'!D:D</f>
        <v>吨</v>
      </c>
      <c r="E4677" s="2">
        <f>'[1]2025年已发货'!E:E</f>
        <v>2.5</v>
      </c>
      <c r="F4677" s="4">
        <f>'[1]2025年已发货'!F:F</f>
        <v>45844</v>
      </c>
      <c r="G4677" s="2" t="str">
        <f>'[1]2025年已发货'!G:G</f>
        <v>(宜宾兴港三江新区长江工业园保障性租赁住房建设项目-土建)四川省宜宾市翠屏区永善路南段宜宾市三江新区长江工业园区</v>
      </c>
      <c r="H4677" s="2" t="str">
        <f>'[1]2025年已发货'!H:H</f>
        <v>刘鹏</v>
      </c>
      <c r="I4677" s="2">
        <f>'[1]2025年已发货'!I:I</f>
        <v>15528967666</v>
      </c>
      <c r="J4677" s="2" t="str">
        <f>_xlfn._xlws.FILTER(辅助信息!D:D,辅助信息!G:G=G4677)</f>
        <v>宜宾兴港三江新区长江工业园建设项目</v>
      </c>
    </row>
    <row r="4678" spans="1:10">
      <c r="A4678" s="2" t="str">
        <f>'[1]2025年已发货'!A:A</f>
        <v>德胜</v>
      </c>
      <c r="B4678" s="2" t="str">
        <f>'[1]2025年已发货'!B:B</f>
        <v>螺纹钢</v>
      </c>
      <c r="C4678" s="2" t="str">
        <f>'[1]2025年已发货'!C:C</f>
        <v>HRB400E Φ18 9m</v>
      </c>
      <c r="D4678" s="2" t="str">
        <f>'[1]2025年已发货'!D:D</f>
        <v>吨</v>
      </c>
      <c r="E4678" s="2">
        <f>'[1]2025年已发货'!E:E</f>
        <v>70</v>
      </c>
      <c r="F4678" s="4">
        <f>'[1]2025年已发货'!F:F</f>
        <v>45844</v>
      </c>
      <c r="G4678" s="2" t="str">
        <f>'[1]2025年已发货'!G:G</f>
        <v>(宜宾兴港三江新区长江工业园保障性租赁住房建设项目-1标)四川省宜宾市翠屏区永善路南段宜宾市三江新区长江工业园区</v>
      </c>
      <c r="H4678" s="2" t="str">
        <f>'[1]2025年已发货'!H:H</f>
        <v>刘鹏</v>
      </c>
      <c r="I4678" s="2">
        <f>'[1]2025年已发货'!I:I</f>
        <v>15528967666</v>
      </c>
      <c r="J4678" s="2" t="str">
        <f>_xlfn._xlws.FILTER(辅助信息!D:D,辅助信息!G:G=G4678)</f>
        <v>宜宾兴港三江新区长江工业园建设项目</v>
      </c>
    </row>
    <row r="4679" spans="1:10">
      <c r="A4679" s="2" t="str">
        <f>'[1]2025年已发货'!A:A</f>
        <v>德胜</v>
      </c>
      <c r="B4679" s="2" t="str">
        <f>'[1]2025年已发货'!B:B</f>
        <v>螺纹钢</v>
      </c>
      <c r="C4679" s="2" t="str">
        <f>'[1]2025年已发货'!C:C</f>
        <v>HRB400E Φ18 9m</v>
      </c>
      <c r="D4679" s="2" t="str">
        <f>'[1]2025年已发货'!D:D</f>
        <v>吨</v>
      </c>
      <c r="E4679" s="2">
        <f>'[1]2025年已发货'!E:E</f>
        <v>70</v>
      </c>
      <c r="F4679" s="4">
        <f>'[1]2025年已发货'!F:F</f>
        <v>45844</v>
      </c>
      <c r="G4679" s="2" t="str">
        <f>'[1]2025年已发货'!G:G</f>
        <v>(宜宾兴港三江新区长江工业园保障性租赁住房建设项目-2标)四川省宜宾市翠屏区永善路南段宜宾市三江新区长江工业园区</v>
      </c>
      <c r="H4679" s="2" t="str">
        <f>'[1]2025年已发货'!H:H</f>
        <v>刘鹏</v>
      </c>
      <c r="I4679" s="2">
        <f>'[1]2025年已发货'!I:I</f>
        <v>15528967666</v>
      </c>
      <c r="J4679" s="2" t="str">
        <f>_xlfn._xlws.FILTER(辅助信息!D:D,辅助信息!G:G=G4679)</f>
        <v>宜宾兴港三江新区长江工业园建设项目</v>
      </c>
    </row>
    <row r="4680" spans="1:10">
      <c r="A4680" s="2" t="str">
        <f>'[1]2025年已发货'!A:A</f>
        <v>达钢</v>
      </c>
      <c r="B4680" s="2" t="str">
        <f>'[1]2025年已发货'!B:B</f>
        <v>盘螺</v>
      </c>
      <c r="C4680" s="2" t="str">
        <f>'[1]2025年已发货'!C:C</f>
        <v>HRB400E Φ8</v>
      </c>
      <c r="D4680" s="2" t="str">
        <f>'[1]2025年已发货'!D:D</f>
        <v>吨</v>
      </c>
      <c r="E4680" s="2">
        <f>'[1]2025年已发货'!E:E</f>
        <v>36</v>
      </c>
      <c r="F4680" s="4">
        <f>'[1]2025年已发货'!F:F</f>
        <v>45845</v>
      </c>
      <c r="G4680" s="2" t="str">
        <f>'[1]2025年已发货'!G:G</f>
        <v>(武汉电气化局成达万高铁强电项目-渠县)四川省达州市渠县渠北镇雷家湾渠县北站旁</v>
      </c>
      <c r="H4680" s="2" t="str">
        <f>'[1]2025年已发货'!H:H</f>
        <v>刘频</v>
      </c>
      <c r="I4680" s="2">
        <f>'[1]2025年已发货'!I:I</f>
        <v>18779627939</v>
      </c>
      <c r="J4680" s="2" t="str">
        <f>_xlfn._xlws.FILTER(辅助信息!D:D,辅助信息!G:G=G4680)</f>
        <v>武汉电气化局成达万高铁强电项目</v>
      </c>
    </row>
    <row r="4681" spans="1:10">
      <c r="A4681" s="2" t="str">
        <f>'[1]2025年已发货'!A:A</f>
        <v>达钢</v>
      </c>
      <c r="B4681" s="2" t="str">
        <f>'[1]2025年已发货'!B:B</f>
        <v>盘螺</v>
      </c>
      <c r="C4681" s="2" t="str">
        <f>'[1]2025年已发货'!C:C</f>
        <v>HRB400E Φ10</v>
      </c>
      <c r="D4681" s="2" t="str">
        <f>'[1]2025年已发货'!D:D</f>
        <v>吨</v>
      </c>
      <c r="E4681" s="2">
        <f>'[1]2025年已发货'!E:E</f>
        <v>30</v>
      </c>
      <c r="F4681" s="4">
        <f>'[1]2025年已发货'!F:F</f>
        <v>45845</v>
      </c>
      <c r="G4681" s="2" t="str">
        <f>'[1]2025年已发货'!G:G</f>
        <v>(武汉电气化局成达万高铁强电项目-渠县)四川省达州市渠县渠北镇雷家湾渠县北站旁</v>
      </c>
      <c r="H4681" s="2" t="str">
        <f>'[1]2025年已发货'!H:H</f>
        <v>刘频</v>
      </c>
      <c r="I4681" s="2">
        <f>'[1]2025年已发货'!I:I</f>
        <v>18779627939</v>
      </c>
      <c r="J4681" s="2" t="str">
        <f>_xlfn._xlws.FILTER(辅助信息!D:D,辅助信息!G:G=G4681)</f>
        <v>武汉电气化局成达万高铁强电项目</v>
      </c>
    </row>
    <row r="4682" spans="1:10">
      <c r="A4682" s="2" t="str">
        <f>'[1]2025年已发货'!A:A</f>
        <v>达钢</v>
      </c>
      <c r="B4682" s="2" t="str">
        <f>'[1]2025年已发货'!B:B</f>
        <v>螺纹钢</v>
      </c>
      <c r="C4682" s="2" t="str">
        <f>'[1]2025年已发货'!C:C</f>
        <v>HRB400E Φ12 9m</v>
      </c>
      <c r="D4682" s="2" t="str">
        <f>'[1]2025年已发货'!D:D</f>
        <v>吨</v>
      </c>
      <c r="E4682" s="2">
        <f>'[1]2025年已发货'!E:E</f>
        <v>24</v>
      </c>
      <c r="F4682" s="4">
        <f>'[1]2025年已发货'!F:F</f>
        <v>45845</v>
      </c>
      <c r="G4682" s="2" t="str">
        <f>'[1]2025年已发货'!G:G</f>
        <v>(武汉电气化局成达万高铁强电项目-渠县)四川省达州市渠县渠北镇雷家湾渠县北站旁</v>
      </c>
      <c r="H4682" s="2" t="str">
        <f>'[1]2025年已发货'!H:H</f>
        <v>刘频</v>
      </c>
      <c r="I4682" s="2">
        <f>'[1]2025年已发货'!I:I</f>
        <v>18779627939</v>
      </c>
      <c r="J4682" s="2" t="str">
        <f>_xlfn._xlws.FILTER(辅助信息!D:D,辅助信息!G:G=G4682)</f>
        <v>武汉电气化局成达万高铁强电项目</v>
      </c>
    </row>
    <row r="4683" spans="1:10">
      <c r="A4683" s="2" t="str">
        <f>'[1]2025年已发货'!A:A</f>
        <v>达钢</v>
      </c>
      <c r="B4683" s="2" t="str">
        <f>'[1]2025年已发货'!B:B</f>
        <v>螺纹钢</v>
      </c>
      <c r="C4683" s="2" t="str">
        <f>'[1]2025年已发货'!C:C</f>
        <v>HRB400E Φ14 9m</v>
      </c>
      <c r="D4683" s="2" t="str">
        <f>'[1]2025年已发货'!D:D</f>
        <v>吨</v>
      </c>
      <c r="E4683" s="2">
        <f>'[1]2025年已发货'!E:E</f>
        <v>24</v>
      </c>
      <c r="F4683" s="4">
        <f>'[1]2025年已发货'!F:F</f>
        <v>45845</v>
      </c>
      <c r="G4683" s="2" t="str">
        <f>'[1]2025年已发货'!G:G</f>
        <v>(武汉电气化局成达万高铁强电项目-渠县)四川省达州市渠县渠北镇雷家湾渠县北站旁</v>
      </c>
      <c r="H4683" s="2" t="str">
        <f>'[1]2025年已发货'!H:H</f>
        <v>刘频</v>
      </c>
      <c r="I4683" s="2">
        <f>'[1]2025年已发货'!I:I</f>
        <v>18779627939</v>
      </c>
      <c r="J4683" s="2" t="str">
        <f>_xlfn._xlws.FILTER(辅助信息!D:D,辅助信息!G:G=G4683)</f>
        <v>武汉电气化局成达万高铁强电项目</v>
      </c>
    </row>
    <row r="4684" spans="1:10">
      <c r="A4684" s="2" t="str">
        <f>'[1]2025年已发货'!A:A</f>
        <v>达钢</v>
      </c>
      <c r="B4684" s="2" t="str">
        <f>'[1]2025年已发货'!B:B</f>
        <v>螺纹钢</v>
      </c>
      <c r="C4684" s="2" t="str">
        <f>'[1]2025年已发货'!C:C</f>
        <v>HRB400E Φ16 9m</v>
      </c>
      <c r="D4684" s="2" t="str">
        <f>'[1]2025年已发货'!D:D</f>
        <v>吨</v>
      </c>
      <c r="E4684" s="2">
        <f>'[1]2025年已发货'!E:E</f>
        <v>6</v>
      </c>
      <c r="F4684" s="4">
        <f>'[1]2025年已发货'!F:F</f>
        <v>45845</v>
      </c>
      <c r="G4684" s="2" t="str">
        <f>'[1]2025年已发货'!G:G</f>
        <v>(武汉电气化局成达万高铁强电项目-渠县)四川省达州市渠县渠北镇雷家湾渠县北站旁</v>
      </c>
      <c r="H4684" s="2" t="str">
        <f>'[1]2025年已发货'!H:H</f>
        <v>刘频</v>
      </c>
      <c r="I4684" s="2">
        <f>'[1]2025年已发货'!I:I</f>
        <v>18779627939</v>
      </c>
      <c r="J4684" s="2" t="str">
        <f>_xlfn._xlws.FILTER(辅助信息!D:D,辅助信息!G:G=G4684)</f>
        <v>武汉电气化局成达万高铁强电项目</v>
      </c>
    </row>
    <row r="4685" spans="1:10">
      <c r="A4685" s="2" t="str">
        <f>'[1]2025年已发货'!A:A</f>
        <v>达钢</v>
      </c>
      <c r="B4685" s="2" t="str">
        <f>'[1]2025年已发货'!B:B</f>
        <v>螺纹钢</v>
      </c>
      <c r="C4685" s="2" t="str">
        <f>'[1]2025年已发货'!C:C</f>
        <v>HRB400E Φ18 9m</v>
      </c>
      <c r="D4685" s="2" t="str">
        <f>'[1]2025年已发货'!D:D</f>
        <v>吨</v>
      </c>
      <c r="E4685" s="2">
        <f>'[1]2025年已发货'!E:E</f>
        <v>36</v>
      </c>
      <c r="F4685" s="4">
        <f>'[1]2025年已发货'!F:F</f>
        <v>45845</v>
      </c>
      <c r="G4685" s="2" t="str">
        <f>'[1]2025年已发货'!G:G</f>
        <v>(武汉电气化局成达万高铁强电项目-渠县)四川省达州市渠县渠北镇雷家湾渠县北站旁</v>
      </c>
      <c r="H4685" s="2" t="str">
        <f>'[1]2025年已发货'!H:H</f>
        <v>刘频</v>
      </c>
      <c r="I4685" s="2">
        <f>'[1]2025年已发货'!I:I</f>
        <v>18779627939</v>
      </c>
      <c r="J4685" s="2" t="str">
        <f>_xlfn._xlws.FILTER(辅助信息!D:D,辅助信息!G:G=G4685)</f>
        <v>武汉电气化局成达万高铁强电项目</v>
      </c>
    </row>
    <row r="4686" spans="1:10">
      <c r="A4686" s="2" t="str">
        <f>'[1]2025年已发货'!A:A</f>
        <v>达钢</v>
      </c>
      <c r="B4686" s="2" t="str">
        <f>'[1]2025年已发货'!B:B</f>
        <v>螺纹钢</v>
      </c>
      <c r="C4686" s="2" t="str">
        <f>'[1]2025年已发货'!C:C</f>
        <v>HRB400E Φ20 9m</v>
      </c>
      <c r="D4686" s="2" t="str">
        <f>'[1]2025年已发货'!D:D</f>
        <v>吨</v>
      </c>
      <c r="E4686" s="2">
        <f>'[1]2025年已发货'!E:E</f>
        <v>33</v>
      </c>
      <c r="F4686" s="4">
        <f>'[1]2025年已发货'!F:F</f>
        <v>45845</v>
      </c>
      <c r="G4686" s="2" t="str">
        <f>'[1]2025年已发货'!G:G</f>
        <v>(武汉电气化局成达万高铁强电项目-渠县)四川省达州市渠县渠北镇雷家湾渠县北站旁</v>
      </c>
      <c r="H4686" s="2" t="str">
        <f>'[1]2025年已发货'!H:H</f>
        <v>刘频</v>
      </c>
      <c r="I4686" s="2">
        <f>'[1]2025年已发货'!I:I</f>
        <v>18779627939</v>
      </c>
      <c r="J4686" s="2" t="str">
        <f>_xlfn._xlws.FILTER(辅助信息!D:D,辅助信息!G:G=G4686)</f>
        <v>武汉电气化局成达万高铁强电项目</v>
      </c>
    </row>
    <row r="4687" spans="1:10">
      <c r="A4687" s="2" t="str">
        <f>'[1]2025年已发货'!A:A</f>
        <v>达钢</v>
      </c>
      <c r="B4687" s="2" t="str">
        <f>'[1]2025年已发货'!B:B</f>
        <v>螺纹钢</v>
      </c>
      <c r="C4687" s="2" t="str">
        <f>'[1]2025年已发货'!C:C</f>
        <v>HRB400E Φ22 9m</v>
      </c>
      <c r="D4687" s="2" t="str">
        <f>'[1]2025年已发货'!D:D</f>
        <v>吨</v>
      </c>
      <c r="E4687" s="2">
        <f>'[1]2025年已发货'!E:E</f>
        <v>3</v>
      </c>
      <c r="F4687" s="4">
        <f>'[1]2025年已发货'!F:F</f>
        <v>45845</v>
      </c>
      <c r="G4687" s="2" t="str">
        <f>'[1]2025年已发货'!G:G</f>
        <v>(武汉电气化局成达万高铁强电项目-渠县)四川省达州市渠县渠北镇雷家湾渠县北站旁</v>
      </c>
      <c r="H4687" s="2" t="str">
        <f>'[1]2025年已发货'!H:H</f>
        <v>刘频</v>
      </c>
      <c r="I4687" s="2">
        <f>'[1]2025年已发货'!I:I</f>
        <v>18779627939</v>
      </c>
      <c r="J4687" s="2" t="str">
        <f>_xlfn._xlws.FILTER(辅助信息!D:D,辅助信息!G:G=G4687)</f>
        <v>武汉电气化局成达万高铁强电项目</v>
      </c>
    </row>
    <row r="4688" spans="1:10">
      <c r="A4688" s="2" t="str">
        <f>'[1]2025年已发货'!A:A</f>
        <v>达钢</v>
      </c>
      <c r="B4688" s="2" t="str">
        <f>'[1]2025年已发货'!B:B</f>
        <v>螺纹钢</v>
      </c>
      <c r="C4688" s="2" t="str">
        <f>'[1]2025年已发货'!C:C</f>
        <v>HRB400E Φ12 12m</v>
      </c>
      <c r="D4688" s="2" t="str">
        <f>'[1]2025年已发货'!D:D</f>
        <v>吨</v>
      </c>
      <c r="E4688" s="2">
        <f>'[1]2025年已发货'!E:E</f>
        <v>6</v>
      </c>
      <c r="F4688" s="4">
        <f>'[1]2025年已发货'!F:F</f>
        <v>45845</v>
      </c>
      <c r="G4688" s="2" t="str">
        <f>'[1]2025年已发货'!G:G</f>
        <v>(武汉电气化局成达万高铁强电项目-渠县)四川省达州市渠县渠北镇雷家湾渠县北站旁</v>
      </c>
      <c r="H4688" s="2" t="str">
        <f>'[1]2025年已发货'!H:H</f>
        <v>刘频</v>
      </c>
      <c r="I4688" s="2">
        <f>'[1]2025年已发货'!I:I</f>
        <v>18779627939</v>
      </c>
      <c r="J4688" s="2" t="str">
        <f>_xlfn._xlws.FILTER(辅助信息!D:D,辅助信息!G:G=G4688)</f>
        <v>武汉电气化局成达万高铁强电项目</v>
      </c>
    </row>
    <row r="4689" spans="1:10">
      <c r="A4689" s="2" t="str">
        <f>'[1]2025年已发货'!A:A</f>
        <v>达钢</v>
      </c>
      <c r="B4689" s="2" t="str">
        <f>'[1]2025年已发货'!B:B</f>
        <v>螺纹钢</v>
      </c>
      <c r="C4689" s="2" t="str">
        <f>'[1]2025年已发货'!C:C</f>
        <v>HRB400E Φ14 12m</v>
      </c>
      <c r="D4689" s="2" t="str">
        <f>'[1]2025年已发货'!D:D</f>
        <v>吨</v>
      </c>
      <c r="E4689" s="2">
        <f>'[1]2025年已发货'!E:E</f>
        <v>18</v>
      </c>
      <c r="F4689" s="4">
        <f>'[1]2025年已发货'!F:F</f>
        <v>45845</v>
      </c>
      <c r="G4689" s="2" t="str">
        <f>'[1]2025年已发货'!G:G</f>
        <v>(武汉电气化局成达万高铁强电项目-渠县)四川省达州市渠县渠北镇雷家湾渠县北站旁</v>
      </c>
      <c r="H4689" s="2" t="str">
        <f>'[1]2025年已发货'!H:H</f>
        <v>刘频</v>
      </c>
      <c r="I4689" s="2">
        <f>'[1]2025年已发货'!I:I</f>
        <v>18779627939</v>
      </c>
      <c r="J4689" s="2" t="str">
        <f>_xlfn._xlws.FILTER(辅助信息!D:D,辅助信息!G:G=G4689)</f>
        <v>武汉电气化局成达万高铁强电项目</v>
      </c>
    </row>
    <row r="4690" spans="1:10">
      <c r="A4690" s="2" t="str">
        <f>'[1]2025年已发货'!A:A</f>
        <v>达钢</v>
      </c>
      <c r="B4690" s="2" t="str">
        <f>'[1]2025年已发货'!B:B</f>
        <v>盘螺</v>
      </c>
      <c r="C4690" s="2" t="str">
        <f>'[1]2025年已发货'!C:C</f>
        <v>HRB400E Φ8</v>
      </c>
      <c r="D4690" s="2" t="str">
        <f>'[1]2025年已发货'!D:D</f>
        <v>吨</v>
      </c>
      <c r="E4690" s="2">
        <f>'[1]2025年已发货'!E:E</f>
        <v>2.5</v>
      </c>
      <c r="F4690" s="4">
        <f>'[1]2025年已发货'!F:F</f>
        <v>45845</v>
      </c>
      <c r="G4690" s="2" t="str">
        <f>'[1]2025年已发货'!G:G</f>
        <v>(武汉电气化局成达万高铁强电项目-达州主城区)四川省达州市达川区斌郎街道四川省达州市达川区洞洞湾256米</v>
      </c>
      <c r="H4690" s="2" t="str">
        <f>'[1]2025年已发货'!H:H</f>
        <v>余凡</v>
      </c>
      <c r="I4690" s="2">
        <f>'[1]2025年已发货'!I:I</f>
        <v>18228076992</v>
      </c>
      <c r="J4690" s="2" t="str">
        <f>_xlfn._xlws.FILTER(辅助信息!D:D,辅助信息!G:G=G4690)</f>
        <v>武汉电气化局成达万高铁强电项目</v>
      </c>
    </row>
    <row r="4691" spans="1:10">
      <c r="A4691" s="2" t="str">
        <f>'[1]2025年已发货'!A:A</f>
        <v>达钢</v>
      </c>
      <c r="B4691" s="2" t="str">
        <f>'[1]2025年已发货'!B:B</f>
        <v>盘螺</v>
      </c>
      <c r="C4691" s="2" t="str">
        <f>'[1]2025年已发货'!C:C</f>
        <v>HRB400E Φ10</v>
      </c>
      <c r="D4691" s="2" t="str">
        <f>'[1]2025年已发货'!D:D</f>
        <v>吨</v>
      </c>
      <c r="E4691" s="2">
        <f>'[1]2025年已发货'!E:E</f>
        <v>2.5</v>
      </c>
      <c r="F4691" s="4">
        <f>'[1]2025年已发货'!F:F</f>
        <v>45845</v>
      </c>
      <c r="G4691" s="2" t="str">
        <f>'[1]2025年已发货'!G:G</f>
        <v>(武汉电气化局成达万高铁强电项目-达州主城区)四川省达州市达川区斌郎街道四川省达州市达川区洞洞湾256米</v>
      </c>
      <c r="H4691" s="2" t="str">
        <f>'[1]2025年已发货'!H:H</f>
        <v>余凡</v>
      </c>
      <c r="I4691" s="2">
        <f>'[1]2025年已发货'!I:I</f>
        <v>18228076992</v>
      </c>
      <c r="J4691" s="2" t="str">
        <f>_xlfn._xlws.FILTER(辅助信息!D:D,辅助信息!G:G=G4691)</f>
        <v>武汉电气化局成达万高铁强电项目</v>
      </c>
    </row>
    <row r="4692" spans="1:10">
      <c r="A4692" s="2" t="str">
        <f>'[1]2025年已发货'!A:A</f>
        <v>达钢</v>
      </c>
      <c r="B4692" s="2" t="str">
        <f>'[1]2025年已发货'!B:B</f>
        <v>螺纹钢</v>
      </c>
      <c r="C4692" s="2" t="str">
        <f>'[1]2025年已发货'!C:C</f>
        <v>HRB400E Φ12 9m</v>
      </c>
      <c r="D4692" s="2" t="str">
        <f>'[1]2025年已发货'!D:D</f>
        <v>吨</v>
      </c>
      <c r="E4692" s="2">
        <f>'[1]2025年已发货'!E:E</f>
        <v>9</v>
      </c>
      <c r="F4692" s="4">
        <f>'[1]2025年已发货'!F:F</f>
        <v>45845</v>
      </c>
      <c r="G4692" s="2" t="str">
        <f>'[1]2025年已发货'!G:G</f>
        <v>(武汉电气化局成达万高铁强电项目-达州主城区)四川省达州市达川区斌郎街道四川省达州市达川区洞洞湾256米</v>
      </c>
      <c r="H4692" s="2" t="str">
        <f>'[1]2025年已发货'!H:H</f>
        <v>余凡</v>
      </c>
      <c r="I4692" s="2">
        <f>'[1]2025年已发货'!I:I</f>
        <v>18228076992</v>
      </c>
      <c r="J4692" s="2" t="str">
        <f>_xlfn._xlws.FILTER(辅助信息!D:D,辅助信息!G:G=G4692)</f>
        <v>武汉电气化局成达万高铁强电项目</v>
      </c>
    </row>
    <row r="4693" spans="1:10">
      <c r="A4693" s="2" t="str">
        <f>'[1]2025年已发货'!A:A</f>
        <v>达钢</v>
      </c>
      <c r="B4693" s="2" t="str">
        <f>'[1]2025年已发货'!B:B</f>
        <v>螺纹钢</v>
      </c>
      <c r="C4693" s="2" t="str">
        <f>'[1]2025年已发货'!C:C</f>
        <v>HRB400E Φ14 9m</v>
      </c>
      <c r="D4693" s="2" t="str">
        <f>'[1]2025年已发货'!D:D</f>
        <v>吨</v>
      </c>
      <c r="E4693" s="2">
        <f>'[1]2025年已发货'!E:E</f>
        <v>15</v>
      </c>
      <c r="F4693" s="4">
        <f>'[1]2025年已发货'!F:F</f>
        <v>45845</v>
      </c>
      <c r="G4693" s="2" t="str">
        <f>'[1]2025年已发货'!G:G</f>
        <v>(武汉电气化局成达万高铁强电项目-达州主城区)四川省达州市达川区斌郎街道四川省达州市达川区洞洞湾256米</v>
      </c>
      <c r="H4693" s="2" t="str">
        <f>'[1]2025年已发货'!H:H</f>
        <v>余凡</v>
      </c>
      <c r="I4693" s="2">
        <f>'[1]2025年已发货'!I:I</f>
        <v>18228076992</v>
      </c>
      <c r="J4693" s="2" t="str">
        <f>_xlfn._xlws.FILTER(辅助信息!D:D,辅助信息!G:G=G4693)</f>
        <v>武汉电气化局成达万高铁强电项目</v>
      </c>
    </row>
    <row r="4694" spans="1:10">
      <c r="A4694" s="2" t="str">
        <f>'[1]2025年已发货'!A:A</f>
        <v>达钢</v>
      </c>
      <c r="B4694" s="2" t="str">
        <f>'[1]2025年已发货'!B:B</f>
        <v>螺纹钢</v>
      </c>
      <c r="C4694" s="2" t="str">
        <f>'[1]2025年已发货'!C:C</f>
        <v>HRB400E Φ16 9m</v>
      </c>
      <c r="D4694" s="2" t="str">
        <f>'[1]2025年已发货'!D:D</f>
        <v>吨</v>
      </c>
      <c r="E4694" s="2">
        <f>'[1]2025年已发货'!E:E</f>
        <v>15</v>
      </c>
      <c r="F4694" s="4">
        <f>'[1]2025年已发货'!F:F</f>
        <v>45845</v>
      </c>
      <c r="G4694" s="2" t="str">
        <f>'[1]2025年已发货'!G:G</f>
        <v>(武汉电气化局成达万高铁强电项目-达州主城区)四川省达州市达川区斌郎街道四川省达州市达川区洞洞湾256米</v>
      </c>
      <c r="H4694" s="2" t="str">
        <f>'[1]2025年已发货'!H:H</f>
        <v>余凡</v>
      </c>
      <c r="I4694" s="2">
        <f>'[1]2025年已发货'!I:I</f>
        <v>18228076992</v>
      </c>
      <c r="J4694" s="2" t="str">
        <f>_xlfn._xlws.FILTER(辅助信息!D:D,辅助信息!G:G=G4694)</f>
        <v>武汉电气化局成达万高铁强电项目</v>
      </c>
    </row>
    <row r="4695" spans="1:10">
      <c r="A4695" s="2" t="str">
        <f>'[1]2025年已发货'!A:A</f>
        <v>达钢</v>
      </c>
      <c r="B4695" s="2" t="str">
        <f>'[1]2025年已发货'!B:B</f>
        <v>螺纹钢</v>
      </c>
      <c r="C4695" s="2" t="str">
        <f>'[1]2025年已发货'!C:C</f>
        <v>HRB400E Φ18 9m</v>
      </c>
      <c r="D4695" s="2" t="str">
        <f>'[1]2025年已发货'!D:D</f>
        <v>吨</v>
      </c>
      <c r="E4695" s="2">
        <f>'[1]2025年已发货'!E:E</f>
        <v>45</v>
      </c>
      <c r="F4695" s="4">
        <f>'[1]2025年已发货'!F:F</f>
        <v>45845</v>
      </c>
      <c r="G4695" s="2" t="str">
        <f>'[1]2025年已发货'!G:G</f>
        <v>(武汉电气化局成达万高铁强电项目-达州主城区)四川省达州市达川区斌郎街道四川省达州市达川区洞洞湾256米</v>
      </c>
      <c r="H4695" s="2" t="str">
        <f>'[1]2025年已发货'!H:H</f>
        <v>余凡</v>
      </c>
      <c r="I4695" s="2">
        <f>'[1]2025年已发货'!I:I</f>
        <v>18228076992</v>
      </c>
      <c r="J4695" s="2" t="str">
        <f>_xlfn._xlws.FILTER(辅助信息!D:D,辅助信息!G:G=G4695)</f>
        <v>武汉电气化局成达万高铁强电项目</v>
      </c>
    </row>
    <row r="4696" spans="1:10">
      <c r="A4696" s="2" t="str">
        <f>'[1]2025年已发货'!A:A</f>
        <v>达钢</v>
      </c>
      <c r="B4696" s="2" t="str">
        <f>'[1]2025年已发货'!B:B</f>
        <v>螺纹钢</v>
      </c>
      <c r="C4696" s="2" t="str">
        <f>'[1]2025年已发货'!C:C</f>
        <v>HRB400E Φ20 9m</v>
      </c>
      <c r="D4696" s="2" t="str">
        <f>'[1]2025年已发货'!D:D</f>
        <v>吨</v>
      </c>
      <c r="E4696" s="2">
        <f>'[1]2025年已发货'!E:E</f>
        <v>15</v>
      </c>
      <c r="F4696" s="4">
        <f>'[1]2025年已发货'!F:F</f>
        <v>45845</v>
      </c>
      <c r="G4696" s="2" t="str">
        <f>'[1]2025年已发货'!G:G</f>
        <v>(武汉电气化局成达万高铁强电项目-达州主城区)四川省达州市达川区斌郎街道四川省达州市达川区洞洞湾256米</v>
      </c>
      <c r="H4696" s="2" t="str">
        <f>'[1]2025年已发货'!H:H</f>
        <v>余凡</v>
      </c>
      <c r="I4696" s="2">
        <f>'[1]2025年已发货'!I:I</f>
        <v>18228076992</v>
      </c>
      <c r="J4696" s="2" t="str">
        <f>_xlfn._xlws.FILTER(辅助信息!D:D,辅助信息!G:G=G4696)</f>
        <v>武汉电气化局成达万高铁强电项目</v>
      </c>
    </row>
    <row r="4697" spans="1:10">
      <c r="A4697" s="2" t="str">
        <f>'[1]2025年已发货'!A:A</f>
        <v>达钢</v>
      </c>
      <c r="B4697" s="2" t="str">
        <f>'[1]2025年已发货'!B:B</f>
        <v>盘螺</v>
      </c>
      <c r="C4697" s="2" t="str">
        <f>'[1]2025年已发货'!C:C</f>
        <v>HRB400E Φ8</v>
      </c>
      <c r="D4697" s="2" t="str">
        <f>'[1]2025年已发货'!D:D</f>
        <v>吨</v>
      </c>
      <c r="E4697" s="2">
        <f>'[1]2025年已发货'!E:E</f>
        <v>15</v>
      </c>
      <c r="F4697" s="4">
        <f>'[1]2025年已发货'!F:F</f>
        <v>45845</v>
      </c>
      <c r="G4697" s="2" t="str">
        <f>'[1]2025年已发货'!G:G</f>
        <v>（华西简阳西城嘉苑）四川省成都市简阳市简城街道高屋村</v>
      </c>
      <c r="H4697" s="2" t="str">
        <f>'[1]2025年已发货'!H:H</f>
        <v>张瀚镭</v>
      </c>
      <c r="I4697" s="2">
        <f>'[1]2025年已发货'!I:I</f>
        <v>15884666220</v>
      </c>
      <c r="J4697" s="2" t="str">
        <f>_xlfn._xlws.FILTER(辅助信息!D:D,辅助信息!G:G=G4697)</f>
        <v>华西简阳西城嘉苑</v>
      </c>
    </row>
    <row r="4698" spans="1:10">
      <c r="A4698" s="2" t="str">
        <f>'[1]2025年已发货'!A:A</f>
        <v>达钢</v>
      </c>
      <c r="B4698" s="2" t="str">
        <f>'[1]2025年已发货'!B:B</f>
        <v>盘螺</v>
      </c>
      <c r="C4698" s="2" t="str">
        <f>'[1]2025年已发货'!C:C</f>
        <v>HRB400E Φ12</v>
      </c>
      <c r="D4698" s="2" t="str">
        <f>'[1]2025年已发货'!D:D</f>
        <v>吨</v>
      </c>
      <c r="E4698" s="2">
        <f>'[1]2025年已发货'!E:E</f>
        <v>15</v>
      </c>
      <c r="F4698" s="4">
        <f>'[1]2025年已发货'!F:F</f>
        <v>45845</v>
      </c>
      <c r="G4698" s="2" t="str">
        <f>'[1]2025年已发货'!G:G</f>
        <v>（华西简阳西城嘉苑）四川省成都市简阳市简城街道高屋村</v>
      </c>
      <c r="H4698" s="2" t="str">
        <f>'[1]2025年已发货'!H:H</f>
        <v>张瀚镭</v>
      </c>
      <c r="I4698" s="2">
        <f>'[1]2025年已发货'!I:I</f>
        <v>15884666220</v>
      </c>
      <c r="J4698" s="2" t="str">
        <f>_xlfn._xlws.FILTER(辅助信息!D:D,辅助信息!G:G=G4698)</f>
        <v>华西简阳西城嘉苑</v>
      </c>
    </row>
    <row r="4699" spans="1:10">
      <c r="A4699" s="2" t="str">
        <f>'[1]2025年已发货'!A:A</f>
        <v>达钢</v>
      </c>
      <c r="B4699" s="2" t="str">
        <f>'[1]2025年已发货'!B:B</f>
        <v>螺纹钢</v>
      </c>
      <c r="C4699" s="2" t="str">
        <f>'[1]2025年已发货'!C:C</f>
        <v>HRB400E Φ18 9m</v>
      </c>
      <c r="D4699" s="2" t="str">
        <f>'[1]2025年已发货'!D:D</f>
        <v>吨</v>
      </c>
      <c r="E4699" s="2">
        <f>'[1]2025年已发货'!E:E</f>
        <v>6</v>
      </c>
      <c r="F4699" s="4">
        <f>'[1]2025年已发货'!F:F</f>
        <v>45845</v>
      </c>
      <c r="G4699" s="2" t="str">
        <f>'[1]2025年已发货'!G:G</f>
        <v>（华西简阳西城嘉苑）四川省成都市简阳市简城街道高屋村</v>
      </c>
      <c r="H4699" s="2" t="str">
        <f>'[1]2025年已发货'!H:H</f>
        <v>张瀚镭</v>
      </c>
      <c r="I4699" s="2">
        <f>'[1]2025年已发货'!I:I</f>
        <v>15884666220</v>
      </c>
      <c r="J4699" s="2" t="str">
        <f>_xlfn._xlws.FILTER(辅助信息!D:D,辅助信息!G:G=G4699)</f>
        <v>华西简阳西城嘉苑</v>
      </c>
    </row>
    <row r="4700" spans="1:10">
      <c r="A4700" s="2" t="str">
        <f>'[1]2025年已发货'!A:A</f>
        <v>德胜</v>
      </c>
      <c r="B4700" s="2" t="str">
        <f>'[1]2025年已发货'!B:B</f>
        <v>螺纹钢</v>
      </c>
      <c r="C4700" s="2" t="str">
        <f>'[1]2025年已发货'!C:C</f>
        <v>HRB400E Φ12×12米</v>
      </c>
      <c r="D4700" s="2" t="str">
        <f>'[1]2025年已发货'!D:D</f>
        <v>吨</v>
      </c>
      <c r="E4700" s="2">
        <f>'[1]2025年已发货'!E:E</f>
        <v>35</v>
      </c>
      <c r="F4700" s="4">
        <f>'[1]2025年已发货'!F:F</f>
        <v>45845</v>
      </c>
      <c r="G4700" s="2" t="str">
        <f>'[1]2025年已发货'!G:G</f>
        <v>自永4标一局四公司（四川省内江市隆昌市金鹅街道自永4标一局四公司钢筋棚）</v>
      </c>
      <c r="H4700" s="2" t="str">
        <f>'[1]2025年已发货'!H:H</f>
        <v>郝优</v>
      </c>
      <c r="I4700" s="2">
        <f>'[1]2025年已发货'!I:I</f>
        <v>13891371707</v>
      </c>
      <c r="J4700" s="2" vm="1" t="e">
        <f>_xlfn._xlws.FILTER(辅助信息!D:D,辅助信息!G:G=G4700)</f>
        <v>#VALUE!</v>
      </c>
    </row>
    <row r="4701" spans="1:10">
      <c r="A4701" s="2" t="str">
        <f>'[1]2025年已发货'!A:A</f>
        <v>德胜</v>
      </c>
      <c r="B4701" s="2" t="str">
        <f>'[1]2025年已发货'!B:B</f>
        <v>螺纹钢</v>
      </c>
      <c r="C4701" s="2" t="str">
        <f>'[1]2025年已发货'!C:C</f>
        <v>HRB400E Φ16×12米</v>
      </c>
      <c r="D4701" s="2" t="str">
        <f>'[1]2025年已发货'!D:D</f>
        <v>吨</v>
      </c>
      <c r="E4701" s="2">
        <f>'[1]2025年已发货'!E:E</f>
        <v>10</v>
      </c>
      <c r="F4701" s="4">
        <f>'[1]2025年已发货'!F:F</f>
        <v>45845</v>
      </c>
      <c r="G4701" s="2" t="str">
        <f>'[1]2025年已发货'!G:G</f>
        <v>自永4标一局四公司（四川省内江市隆昌市金鹅街道自永4标一局四公司钢筋棚）</v>
      </c>
      <c r="H4701" s="2" t="str">
        <f>'[1]2025年已发货'!H:H</f>
        <v>郝优</v>
      </c>
      <c r="I4701" s="2">
        <f>'[1]2025年已发货'!I:I</f>
        <v>13891371707</v>
      </c>
      <c r="J4701" s="2" vm="1" t="e">
        <f>_xlfn._xlws.FILTER(辅助信息!D:D,辅助信息!G:G=G4701)</f>
        <v>#VALUE!</v>
      </c>
    </row>
    <row r="4702" spans="1:10">
      <c r="A4702" s="2" t="str">
        <f>'[1]2025年已发货'!A:A</f>
        <v>德胜</v>
      </c>
      <c r="B4702" s="2" t="str">
        <f>'[1]2025年已发货'!B:B</f>
        <v>螺纹钢</v>
      </c>
      <c r="C4702" s="2" t="str">
        <f>'[1]2025年已发货'!C:C</f>
        <v>HRB400E Φ22×12米</v>
      </c>
      <c r="D4702" s="2" t="str">
        <f>'[1]2025年已发货'!D:D</f>
        <v>吨</v>
      </c>
      <c r="E4702" s="2">
        <f>'[1]2025年已发货'!E:E</f>
        <v>60</v>
      </c>
      <c r="F4702" s="4">
        <f>'[1]2025年已发货'!F:F</f>
        <v>45845</v>
      </c>
      <c r="G4702" s="2" t="str">
        <f>'[1]2025年已发货'!G:G</f>
        <v>自永4标一局四公司（四川省内江市隆昌市金鹅街道自永4标一局四公司钢筋棚）</v>
      </c>
      <c r="H4702" s="2" t="str">
        <f>'[1]2025年已发货'!H:H</f>
        <v>郝优</v>
      </c>
      <c r="I4702" s="2">
        <f>'[1]2025年已发货'!I:I</f>
        <v>13891371707</v>
      </c>
      <c r="J4702" s="2" vm="1" t="e">
        <f>_xlfn._xlws.FILTER(辅助信息!D:D,辅助信息!G:G=G4702)</f>
        <v>#VALUE!</v>
      </c>
    </row>
    <row r="4703" spans="1:10">
      <c r="A4703" s="2" t="str">
        <f>'[1]2025年已发货'!A:A</f>
        <v>润耀</v>
      </c>
      <c r="B4703" s="2" t="str">
        <f>'[1]2025年已发货'!B:B</f>
        <v>螺纹钢</v>
      </c>
      <c r="C4703" s="2" t="str">
        <f>'[1]2025年已发货'!C:C</f>
        <v>HRB400E Φ16 9m</v>
      </c>
      <c r="D4703" s="2" t="str">
        <f>'[1]2025年已发货'!D:D</f>
        <v>吨</v>
      </c>
      <c r="E4703" s="2">
        <f>'[1]2025年已发货'!E:E</f>
        <v>15</v>
      </c>
      <c r="F4703" s="4">
        <f>'[1]2025年已发货'!F:F</f>
        <v>45845</v>
      </c>
      <c r="G4703" s="2" t="str">
        <f>'[1]2025年已发货'!G:G</f>
        <v>（中铁北京局-资乐高速6标）四川省乐山市市中区土主镇资乐高速TJ6标项目试验室</v>
      </c>
      <c r="H4703" s="2" t="str">
        <f>'[1]2025年已发货'!H:H</f>
        <v>刘岩</v>
      </c>
      <c r="I4703" s="2">
        <f>'[1]2025年已发货'!I:I</f>
        <v>18543566469</v>
      </c>
      <c r="J4703" s="2" vm="1" t="e">
        <f>_xlfn._xlws.FILTER(辅助信息!D:D,辅助信息!G:G=G4703)</f>
        <v>#VALUE!</v>
      </c>
    </row>
    <row r="4704" spans="1:10">
      <c r="A4704" s="2" t="str">
        <f>'[1]2025年已发货'!A:A</f>
        <v>润耀</v>
      </c>
      <c r="B4704" s="2" t="str">
        <f>'[1]2025年已发货'!B:B</f>
        <v>螺纹钢</v>
      </c>
      <c r="C4704" s="2" t="str">
        <f>'[1]2025年已发货'!C:C</f>
        <v>HRB400E Φ12 9m</v>
      </c>
      <c r="D4704" s="2" t="str">
        <f>'[1]2025年已发货'!D:D</f>
        <v>吨</v>
      </c>
      <c r="E4704" s="2">
        <f>'[1]2025年已发货'!E:E</f>
        <v>18</v>
      </c>
      <c r="F4704" s="4">
        <f>'[1]2025年已发货'!F:F</f>
        <v>45845</v>
      </c>
      <c r="G4704" s="2" t="str">
        <f>'[1]2025年已发货'!G:G</f>
        <v>（中铁北京局-资乐高速6标）四川省乐山市市中区土主镇资乐高速TJ6标项目试验室</v>
      </c>
      <c r="H4704" s="2" t="str">
        <f>'[1]2025年已发货'!H:H</f>
        <v>刘岩</v>
      </c>
      <c r="I4704" s="2">
        <f>'[1]2025年已发货'!I:I</f>
        <v>18543566469</v>
      </c>
      <c r="J4704" s="2" vm="1" t="e">
        <f>_xlfn._xlws.FILTER(辅助信息!D:D,辅助信息!G:G=G4704)</f>
        <v>#VALUE!</v>
      </c>
    </row>
    <row r="4705" spans="1:10">
      <c r="A4705" s="2" t="str">
        <f>'[1]2025年已发货'!A:A</f>
        <v>润耀</v>
      </c>
      <c r="B4705" s="2" t="str">
        <f>'[1]2025年已发货'!B:B</f>
        <v>螺纹钢</v>
      </c>
      <c r="C4705" s="2" t="str">
        <f>'[1]2025年已发货'!C:C</f>
        <v>HRB400E Φ25 9m</v>
      </c>
      <c r="D4705" s="2" t="str">
        <f>'[1]2025年已发货'!D:D</f>
        <v>吨</v>
      </c>
      <c r="E4705" s="2">
        <f>'[1]2025年已发货'!E:E</f>
        <v>35</v>
      </c>
      <c r="F4705" s="4">
        <f>'[1]2025年已发货'!F:F</f>
        <v>45845</v>
      </c>
      <c r="G4705" s="2" t="str">
        <f>'[1]2025年已发货'!G:G</f>
        <v>（中铁北京局-资乐高速6标）四川省乐山市市中区土主镇资乐高速TJ6标项目试验室</v>
      </c>
      <c r="H4705" s="2" t="str">
        <f>'[1]2025年已发货'!H:H</f>
        <v>刘岩</v>
      </c>
      <c r="I4705" s="2">
        <f>'[1]2025年已发货'!I:I</f>
        <v>18543566469</v>
      </c>
      <c r="J4705" s="2" vm="1" t="e">
        <f>_xlfn._xlws.FILTER(辅助信息!D:D,辅助信息!G:G=G4705)</f>
        <v>#VALUE!</v>
      </c>
    </row>
    <row r="4706" spans="1:10">
      <c r="A4706" s="2" t="str">
        <f>'[1]2025年已发货'!A:A</f>
        <v>钢固融</v>
      </c>
      <c r="B4706" s="2" t="str">
        <f>'[1]2025年已发货'!B:B</f>
        <v>盘螺</v>
      </c>
      <c r="C4706" s="2" t="str">
        <f>'[1]2025年已发货'!C:C</f>
        <v>HRB400EФ8</v>
      </c>
      <c r="D4706" s="2" t="str">
        <f>'[1]2025年已发货'!D:D</f>
        <v>吨</v>
      </c>
      <c r="E4706" s="2">
        <f>'[1]2025年已发货'!E:E</f>
        <v>8</v>
      </c>
      <c r="F4706" s="4">
        <f>'[1]2025年已发货'!F:F</f>
        <v>45845</v>
      </c>
      <c r="G4706" s="2" t="str">
        <f>'[1]2025年已发货'!G:G</f>
        <v>（中核中原-温江光明苑三期项目）四川省成都市温江区金马街道光明苑三期项目</v>
      </c>
      <c r="H4706" s="2" t="str">
        <f>'[1]2025年已发货'!H:H</f>
        <v>王生斌</v>
      </c>
      <c r="I4706" s="2">
        <f>'[1]2025年已发货'!I:I</f>
        <v>15228858118</v>
      </c>
      <c r="J4706" s="2" vm="1" t="e">
        <f>_xlfn._xlws.FILTER(辅助信息!D:D,辅助信息!G:G=G4706)</f>
        <v>#VALUE!</v>
      </c>
    </row>
    <row r="4707" spans="1:10">
      <c r="A4707" s="2" t="str">
        <f>'[1]2025年已发货'!A:A</f>
        <v>钢固融</v>
      </c>
      <c r="B4707" s="2" t="str">
        <f>'[1]2025年已发货'!B:B</f>
        <v>盘螺</v>
      </c>
      <c r="C4707" s="2" t="str">
        <f>'[1]2025年已发货'!C:C</f>
        <v>HRB400EФ10</v>
      </c>
      <c r="D4707" s="2" t="str">
        <f>'[1]2025年已发货'!D:D</f>
        <v>吨</v>
      </c>
      <c r="E4707" s="2">
        <f>'[1]2025年已发货'!E:E</f>
        <v>12</v>
      </c>
      <c r="F4707" s="4">
        <f>'[1]2025年已发货'!F:F</f>
        <v>45845</v>
      </c>
      <c r="G4707" s="2" t="str">
        <f>'[1]2025年已发货'!G:G</f>
        <v>（中核中原-温江光明苑三期项目）四川省成都市温江区金马街道光明苑三期项目</v>
      </c>
      <c r="H4707" s="2" t="str">
        <f>'[1]2025年已发货'!H:H</f>
        <v>王生斌</v>
      </c>
      <c r="I4707" s="2">
        <f>'[1]2025年已发货'!I:I</f>
        <v>15228858118</v>
      </c>
      <c r="J4707" s="2" vm="1" t="e">
        <f>_xlfn._xlws.FILTER(辅助信息!D:D,辅助信息!G:G=G4707)</f>
        <v>#VALUE!</v>
      </c>
    </row>
    <row r="4708" spans="1:10">
      <c r="A4708" s="2" t="str">
        <f>'[1]2025年已发货'!A:A</f>
        <v>钢固融</v>
      </c>
      <c r="B4708" s="2" t="str">
        <f>'[1]2025年已发货'!B:B</f>
        <v>螺纹钢</v>
      </c>
      <c r="C4708" s="2" t="str">
        <f>'[1]2025年已发货'!C:C</f>
        <v>HRB400EФ12*9m</v>
      </c>
      <c r="D4708" s="2" t="str">
        <f>'[1]2025年已发货'!D:D</f>
        <v>吨</v>
      </c>
      <c r="E4708" s="2">
        <f>'[1]2025年已发货'!E:E</f>
        <v>8</v>
      </c>
      <c r="F4708" s="4">
        <f>'[1]2025年已发货'!F:F</f>
        <v>45845</v>
      </c>
      <c r="G4708" s="2" t="str">
        <f>'[1]2025年已发货'!G:G</f>
        <v>（中核中原-温江光明苑三期项目）四川省成都市温江区金马街道光明苑三期项目</v>
      </c>
      <c r="H4708" s="2" t="str">
        <f>'[1]2025年已发货'!H:H</f>
        <v>王生斌</v>
      </c>
      <c r="I4708" s="2">
        <f>'[1]2025年已发货'!I:I</f>
        <v>15228858118</v>
      </c>
      <c r="J4708" s="2" vm="1" t="e">
        <f>_xlfn._xlws.FILTER(辅助信息!D:D,辅助信息!G:G=G4708)</f>
        <v>#VALUE!</v>
      </c>
    </row>
    <row r="4709" spans="1:10">
      <c r="A4709" s="2" t="str">
        <f>'[1]2025年已发货'!A:A</f>
        <v>钢固融</v>
      </c>
      <c r="B4709" s="2" t="str">
        <f>'[1]2025年已发货'!B:B</f>
        <v>螺纹钢</v>
      </c>
      <c r="C4709" s="2" t="str">
        <f>'[1]2025年已发货'!C:C</f>
        <v>HRB400EФ14*9m</v>
      </c>
      <c r="D4709" s="2" t="str">
        <f>'[1]2025年已发货'!D:D</f>
        <v>吨</v>
      </c>
      <c r="E4709" s="2">
        <f>'[1]2025年已发货'!E:E</f>
        <v>10</v>
      </c>
      <c r="F4709" s="4">
        <f>'[1]2025年已发货'!F:F</f>
        <v>45845</v>
      </c>
      <c r="G4709" s="2" t="str">
        <f>'[1]2025年已发货'!G:G</f>
        <v>（中核中原-温江光明苑三期项目）四川省成都市温江区金马街道光明苑三期项目</v>
      </c>
      <c r="H4709" s="2" t="str">
        <f>'[1]2025年已发货'!H:H</f>
        <v>王生斌</v>
      </c>
      <c r="I4709" s="2">
        <f>'[1]2025年已发货'!I:I</f>
        <v>15228858118</v>
      </c>
      <c r="J4709" s="2" vm="1" t="e">
        <f>_xlfn._xlws.FILTER(辅助信息!D:D,辅助信息!G:G=G4709)</f>
        <v>#VALUE!</v>
      </c>
    </row>
    <row r="4710" spans="1:10">
      <c r="A4710" s="2" t="str">
        <f>'[1]2025年已发货'!A:A</f>
        <v>钢固融</v>
      </c>
      <c r="B4710" s="2" t="str">
        <f>'[1]2025年已发货'!B:B</f>
        <v>螺纹钢</v>
      </c>
      <c r="C4710" s="2" t="str">
        <f>'[1]2025年已发货'!C:C</f>
        <v>HRB400EФ16*9m</v>
      </c>
      <c r="D4710" s="2" t="str">
        <f>'[1]2025年已发货'!D:D</f>
        <v>吨</v>
      </c>
      <c r="E4710" s="2">
        <f>'[1]2025年已发货'!E:E</f>
        <v>10</v>
      </c>
      <c r="F4710" s="4">
        <f>'[1]2025年已发货'!F:F</f>
        <v>45845</v>
      </c>
      <c r="G4710" s="2" t="str">
        <f>'[1]2025年已发货'!G:G</f>
        <v>（中核中原-温江光明苑三期项目）四川省成都市温江区金马街道光明苑三期项目</v>
      </c>
      <c r="H4710" s="2" t="str">
        <f>'[1]2025年已发货'!H:H</f>
        <v>王生斌</v>
      </c>
      <c r="I4710" s="2">
        <f>'[1]2025年已发货'!I:I</f>
        <v>15228858118</v>
      </c>
      <c r="J4710" s="2" vm="1" t="e">
        <f>_xlfn._xlws.FILTER(辅助信息!D:D,辅助信息!G:G=G4710)</f>
        <v>#VALUE!</v>
      </c>
    </row>
    <row r="4711" spans="1:10">
      <c r="A4711" s="2" t="str">
        <f>'[1]2025年已发货'!A:A</f>
        <v>钢固融</v>
      </c>
      <c r="B4711" s="2" t="str">
        <f>'[1]2025年已发货'!B:B</f>
        <v>螺纹钢</v>
      </c>
      <c r="C4711" s="2" t="str">
        <f>'[1]2025年已发货'!C:C</f>
        <v>HRB400EФ16*12m</v>
      </c>
      <c r="D4711" s="2" t="str">
        <f>'[1]2025年已发货'!D:D</f>
        <v>吨</v>
      </c>
      <c r="E4711" s="2">
        <f>'[1]2025年已发货'!E:E</f>
        <v>8</v>
      </c>
      <c r="F4711" s="4">
        <f>'[1]2025年已发货'!F:F</f>
        <v>45845</v>
      </c>
      <c r="G4711" s="2" t="str">
        <f>'[1]2025年已发货'!G:G</f>
        <v>（中核中原-温江光明苑三期项目）四川省成都市温江区金马街道光明苑三期项目</v>
      </c>
      <c r="H4711" s="2" t="str">
        <f>'[1]2025年已发货'!H:H</f>
        <v>王生斌</v>
      </c>
      <c r="I4711" s="2">
        <f>'[1]2025年已发货'!I:I</f>
        <v>15228858118</v>
      </c>
      <c r="J4711" s="2" vm="1" t="e">
        <f>_xlfn._xlws.FILTER(辅助信息!D:D,辅助信息!G:G=G4711)</f>
        <v>#VALUE!</v>
      </c>
    </row>
    <row r="4712" spans="1:10">
      <c r="A4712" s="2" t="str">
        <f>'[1]2025年已发货'!A:A</f>
        <v>钢固融</v>
      </c>
      <c r="B4712" s="2" t="str">
        <f>'[1]2025年已发货'!B:B</f>
        <v>螺纹钢</v>
      </c>
      <c r="C4712" s="2" t="str">
        <f>'[1]2025年已发货'!C:C</f>
        <v>HRB400EФ18*12m</v>
      </c>
      <c r="D4712" s="2" t="str">
        <f>'[1]2025年已发货'!D:D</f>
        <v>吨</v>
      </c>
      <c r="E4712" s="2">
        <f>'[1]2025年已发货'!E:E</f>
        <v>8</v>
      </c>
      <c r="F4712" s="4">
        <f>'[1]2025年已发货'!F:F</f>
        <v>45845</v>
      </c>
      <c r="G4712" s="2" t="str">
        <f>'[1]2025年已发货'!G:G</f>
        <v>（中核中原-温江光明苑三期项目）四川省成都市温江区金马街道光明苑三期项目</v>
      </c>
      <c r="H4712" s="2" t="str">
        <f>'[1]2025年已发货'!H:H</f>
        <v>王生斌</v>
      </c>
      <c r="I4712" s="2">
        <f>'[1]2025年已发货'!I:I</f>
        <v>15228858118</v>
      </c>
      <c r="J4712" s="2" vm="1" t="e">
        <f>_xlfn._xlws.FILTER(辅助信息!D:D,辅助信息!G:G=G4712)</f>
        <v>#VALUE!</v>
      </c>
    </row>
    <row r="4713" spans="1:10">
      <c r="A4713" s="2" t="str">
        <f>'[1]2025年已发货'!A:A</f>
        <v>钢固融</v>
      </c>
      <c r="B4713" s="2" t="str">
        <f>'[1]2025年已发货'!B:B</f>
        <v>螺纹钢</v>
      </c>
      <c r="C4713" s="2" t="str">
        <f>'[1]2025年已发货'!C:C</f>
        <v>HRB400EФ22*12m</v>
      </c>
      <c r="D4713" s="2" t="str">
        <f>'[1]2025年已发货'!D:D</f>
        <v>吨</v>
      </c>
      <c r="E4713" s="2">
        <f>'[1]2025年已发货'!E:E</f>
        <v>6</v>
      </c>
      <c r="F4713" s="4">
        <f>'[1]2025年已发货'!F:F</f>
        <v>45845</v>
      </c>
      <c r="G4713" s="2" t="str">
        <f>'[1]2025年已发货'!G:G</f>
        <v>（中核中原-温江光明苑三期项目）四川省成都市温江区金马街道光明苑三期项目</v>
      </c>
      <c r="H4713" s="2" t="str">
        <f>'[1]2025年已发货'!H:H</f>
        <v>王生斌</v>
      </c>
      <c r="I4713" s="2">
        <f>'[1]2025年已发货'!I:I</f>
        <v>15228858118</v>
      </c>
      <c r="J4713" s="2" vm="1" t="e">
        <f>_xlfn._xlws.FILTER(辅助信息!D:D,辅助信息!G:G=G4713)</f>
        <v>#VALUE!</v>
      </c>
    </row>
    <row r="4714" spans="1:10">
      <c r="A4714" s="2" t="str">
        <f>'[1]2025年已发货'!A:A</f>
        <v>钢固融</v>
      </c>
      <c r="B4714" s="2" t="str">
        <f>'[1]2025年已发货'!B:B</f>
        <v>盘螺</v>
      </c>
      <c r="C4714" s="2" t="str">
        <f>'[1]2025年已发货'!C:C</f>
        <v>HRB400EФ6</v>
      </c>
      <c r="D4714" s="2" t="str">
        <f>'[1]2025年已发货'!D:D</f>
        <v>吨</v>
      </c>
      <c r="E4714" s="2">
        <f>'[1]2025年已发货'!E:E</f>
        <v>2</v>
      </c>
      <c r="F4714" s="4">
        <f>'[1]2025年已发货'!F:F</f>
        <v>45845</v>
      </c>
      <c r="G4714" s="2" t="str">
        <f>'[1]2025年已发货'!G:G</f>
        <v>（中核中原-温江光明苑三期项目）四川省成都市温江区金马街道光明苑三期项目</v>
      </c>
      <c r="H4714" s="2" t="str">
        <f>'[1]2025年已发货'!H:H</f>
        <v>王生斌</v>
      </c>
      <c r="I4714" s="2">
        <f>'[1]2025年已发货'!I:I</f>
        <v>15228858118</v>
      </c>
      <c r="J4714" s="2" vm="1" t="e">
        <f>_xlfn._xlws.FILTER(辅助信息!D:D,辅助信息!G:G=G4714)</f>
        <v>#VALUE!</v>
      </c>
    </row>
    <row r="4715" spans="1:10">
      <c r="A4715" s="2" t="str">
        <f>'[1]2025年已发货'!A:A</f>
        <v>钢固融</v>
      </c>
      <c r="B4715" s="2" t="str">
        <f>'[1]2025年已发货'!B:B</f>
        <v>螺纹钢</v>
      </c>
      <c r="C4715" s="2" t="str">
        <f>'[1]2025年已发货'!C:C</f>
        <v>HRB400EФ14*9m</v>
      </c>
      <c r="D4715" s="2" t="str">
        <f>'[1]2025年已发货'!D:D</f>
        <v>吨</v>
      </c>
      <c r="E4715" s="2">
        <f>'[1]2025年已发货'!E:E</f>
        <v>16</v>
      </c>
      <c r="F4715" s="4">
        <f>'[1]2025年已发货'!F:F</f>
        <v>45845</v>
      </c>
      <c r="G4715" s="2" t="str">
        <f>'[1]2025年已发货'!G:G</f>
        <v>（中核中原-温江光明苑三期项目）四川省成都市温江区金马街道光明苑三期项目</v>
      </c>
      <c r="H4715" s="2" t="str">
        <f>'[1]2025年已发货'!H:H</f>
        <v>王生斌</v>
      </c>
      <c r="I4715" s="2">
        <f>'[1]2025年已发货'!I:I</f>
        <v>15228858118</v>
      </c>
      <c r="J4715" s="2" vm="1" t="e">
        <f>_xlfn._xlws.FILTER(辅助信息!D:D,辅助信息!G:G=G4715)</f>
        <v>#VALUE!</v>
      </c>
    </row>
    <row r="4716" spans="1:10">
      <c r="A4716" s="2" t="str">
        <f>'[1]2025年已发货'!A:A</f>
        <v>钢固融</v>
      </c>
      <c r="B4716" s="2" t="str">
        <f>'[1]2025年已发货'!B:B</f>
        <v>螺纹钢</v>
      </c>
      <c r="C4716" s="2" t="str">
        <f>'[1]2025年已发货'!C:C</f>
        <v>HRB400EФ14*12m</v>
      </c>
      <c r="D4716" s="2" t="str">
        <f>'[1]2025年已发货'!D:D</f>
        <v>吨</v>
      </c>
      <c r="E4716" s="2">
        <f>'[1]2025年已发货'!E:E</f>
        <v>20</v>
      </c>
      <c r="F4716" s="4">
        <f>'[1]2025年已发货'!F:F</f>
        <v>45845</v>
      </c>
      <c r="G4716" s="2" t="str">
        <f>'[1]2025年已发货'!G:G</f>
        <v>（中核中原-温江光明苑三期项目）四川省成都市温江区金马街道光明苑三期项目</v>
      </c>
      <c r="H4716" s="2" t="str">
        <f>'[1]2025年已发货'!H:H</f>
        <v>王生斌</v>
      </c>
      <c r="I4716" s="2">
        <f>'[1]2025年已发货'!I:I</f>
        <v>15228858118</v>
      </c>
      <c r="J4716" s="2" vm="1" t="e">
        <f>_xlfn._xlws.FILTER(辅助信息!D:D,辅助信息!G:G=G4716)</f>
        <v>#VALUE!</v>
      </c>
    </row>
    <row r="4717" spans="1:10">
      <c r="A4717" s="2" t="str">
        <f>'[1]2025年已发货'!A:A</f>
        <v>钢固融</v>
      </c>
      <c r="B4717" s="2" t="str">
        <f>'[1]2025年已发货'!B:B</f>
        <v>螺纹钢</v>
      </c>
      <c r="C4717" s="2" t="str">
        <f>'[1]2025年已发货'!C:C</f>
        <v>HRB400EФ16*9m</v>
      </c>
      <c r="D4717" s="2" t="str">
        <f>'[1]2025年已发货'!D:D</f>
        <v>吨</v>
      </c>
      <c r="E4717" s="2">
        <f>'[1]2025年已发货'!E:E</f>
        <v>10</v>
      </c>
      <c r="F4717" s="4">
        <f>'[1]2025年已发货'!F:F</f>
        <v>45845</v>
      </c>
      <c r="G4717" s="2" t="str">
        <f>'[1]2025年已发货'!G:G</f>
        <v>（中核中原-温江光明苑三期项目）四川省成都市温江区金马街道光明苑三期项目</v>
      </c>
      <c r="H4717" s="2" t="str">
        <f>'[1]2025年已发货'!H:H</f>
        <v>王生斌</v>
      </c>
      <c r="I4717" s="2">
        <f>'[1]2025年已发货'!I:I</f>
        <v>15228858118</v>
      </c>
      <c r="J4717" s="2" vm="1" t="e">
        <f>_xlfn._xlws.FILTER(辅助信息!D:D,辅助信息!G:G=G4717)</f>
        <v>#VALUE!</v>
      </c>
    </row>
    <row r="4718" spans="1:10">
      <c r="A4718" s="2" t="str">
        <f>'[1]2025年已发货'!A:A</f>
        <v>钢固融</v>
      </c>
      <c r="B4718" s="2" t="str">
        <f>'[1]2025年已发货'!B:B</f>
        <v>螺纹钢</v>
      </c>
      <c r="C4718" s="2" t="str">
        <f>'[1]2025年已发货'!C:C</f>
        <v>HRB400EФ18*9m</v>
      </c>
      <c r="D4718" s="2" t="str">
        <f>'[1]2025年已发货'!D:D</f>
        <v>吨</v>
      </c>
      <c r="E4718" s="2">
        <f>'[1]2025年已发货'!E:E</f>
        <v>4</v>
      </c>
      <c r="F4718" s="4">
        <f>'[1]2025年已发货'!F:F</f>
        <v>45845</v>
      </c>
      <c r="G4718" s="2" t="str">
        <f>'[1]2025年已发货'!G:G</f>
        <v>（中核中原-温江光明苑三期项目）四川省成都市温江区金马街道光明苑三期项目</v>
      </c>
      <c r="H4718" s="2" t="str">
        <f>'[1]2025年已发货'!H:H</f>
        <v>王生斌</v>
      </c>
      <c r="I4718" s="2">
        <f>'[1]2025年已发货'!I:I</f>
        <v>15228858118</v>
      </c>
      <c r="J4718" s="2" vm="1" t="e">
        <f>_xlfn._xlws.FILTER(辅助信息!D:D,辅助信息!G:G=G4718)</f>
        <v>#VALUE!</v>
      </c>
    </row>
    <row r="4719" spans="1:10">
      <c r="A4719" s="2" t="str">
        <f>'[1]2025年已发货'!A:A</f>
        <v>钢固融</v>
      </c>
      <c r="B4719" s="2" t="str">
        <f>'[1]2025年已发货'!B:B</f>
        <v>螺纹钢</v>
      </c>
      <c r="C4719" s="2" t="str">
        <f>'[1]2025年已发货'!C:C</f>
        <v>HRB400EФ18*12m</v>
      </c>
      <c r="D4719" s="2" t="str">
        <f>'[1]2025年已发货'!D:D</f>
        <v>吨</v>
      </c>
      <c r="E4719" s="2">
        <f>'[1]2025年已发货'!E:E</f>
        <v>10</v>
      </c>
      <c r="F4719" s="4">
        <f>'[1]2025年已发货'!F:F</f>
        <v>45845</v>
      </c>
      <c r="G4719" s="2" t="str">
        <f>'[1]2025年已发货'!G:G</f>
        <v>（中核中原-温江光明苑三期项目）四川省成都市温江区金马街道光明苑三期项目</v>
      </c>
      <c r="H4719" s="2" t="str">
        <f>'[1]2025年已发货'!H:H</f>
        <v>王生斌</v>
      </c>
      <c r="I4719" s="2">
        <f>'[1]2025年已发货'!I:I</f>
        <v>15228858118</v>
      </c>
      <c r="J4719" s="2" vm="1" t="e">
        <f>_xlfn._xlws.FILTER(辅助信息!D:D,辅助信息!G:G=G4719)</f>
        <v>#VALUE!</v>
      </c>
    </row>
    <row r="4720" spans="1:10">
      <c r="A4720" s="2" t="str">
        <f>'[1]2025年已发货'!A:A</f>
        <v>钢固融</v>
      </c>
      <c r="B4720" s="2" t="str">
        <f>'[1]2025年已发货'!B:B</f>
        <v>螺纹钢</v>
      </c>
      <c r="C4720" s="2" t="str">
        <f>'[1]2025年已发货'!C:C</f>
        <v>HRB400EФ22*12m</v>
      </c>
      <c r="D4720" s="2" t="str">
        <f>'[1]2025年已发货'!D:D</f>
        <v>吨</v>
      </c>
      <c r="E4720" s="2">
        <f>'[1]2025年已发货'!E:E</f>
        <v>10</v>
      </c>
      <c r="F4720" s="4">
        <f>'[1]2025年已发货'!F:F</f>
        <v>45845</v>
      </c>
      <c r="G4720" s="2" t="str">
        <f>'[1]2025年已发货'!G:G</f>
        <v>（中核中原-温江光明苑三期项目）四川省成都市温江区金马街道光明苑三期项目</v>
      </c>
      <c r="H4720" s="2" t="str">
        <f>'[1]2025年已发货'!H:H</f>
        <v>王生斌</v>
      </c>
      <c r="I4720" s="2">
        <f>'[1]2025年已发货'!I:I</f>
        <v>15228858118</v>
      </c>
      <c r="J4720" s="2" vm="1" t="e">
        <f>_xlfn._xlws.FILTER(辅助信息!D:D,辅助信息!G:G=G4720)</f>
        <v>#VALUE!</v>
      </c>
    </row>
    <row r="4721" spans="1:10">
      <c r="A4721" s="2" t="str">
        <f>'[1]2025年已发货'!A:A</f>
        <v>钢固融</v>
      </c>
      <c r="B4721" s="2" t="str">
        <f>'[1]2025年已发货'!B:B</f>
        <v>高线</v>
      </c>
      <c r="C4721" s="2" t="str">
        <f>'[1]2025年已发货'!C:C</f>
        <v>HPB300 Φ8</v>
      </c>
      <c r="D4721" s="2" t="str">
        <f>'[1]2025年已发货'!D:D</f>
        <v>吨</v>
      </c>
      <c r="E4721" s="2">
        <f>'[1]2025年已发货'!E:E</f>
        <v>2</v>
      </c>
      <c r="F4721" s="4">
        <f>'[1]2025年已发货'!F:F</f>
        <v>45846</v>
      </c>
      <c r="G4721" s="2" t="str">
        <f>'[1]2025年已发货'!G:G</f>
        <v>(华西乐山）-四川省乐山市市中区苏稽镇校地共建产教融合基地建设项目二标段</v>
      </c>
      <c r="H4721" s="2" t="str">
        <f>'[1]2025年已发货'!H:H</f>
        <v>彭江涛</v>
      </c>
      <c r="I4721" s="2">
        <f>'[1]2025年已发货'!I:I</f>
        <v>13990276572</v>
      </c>
      <c r="J4721" s="2" vm="1" t="e">
        <f>_xlfn._xlws.FILTER(辅助信息!D:D,辅助信息!G:G=G4721)</f>
        <v>#VALUE!</v>
      </c>
    </row>
    <row r="4722" spans="1:10">
      <c r="A4722" s="2" t="str">
        <f>'[1]2025年已发货'!A:A</f>
        <v>钢固融</v>
      </c>
      <c r="B4722" s="2" t="str">
        <f>'[1]2025年已发货'!B:B</f>
        <v>盘螺</v>
      </c>
      <c r="C4722" s="2" t="str">
        <f>'[1]2025年已发货'!C:C</f>
        <v>HRB400E Φ6</v>
      </c>
      <c r="D4722" s="2" t="str">
        <f>'[1]2025年已发货'!D:D</f>
        <v>吨</v>
      </c>
      <c r="E4722" s="2">
        <f>'[1]2025年已发货'!E:E</f>
        <v>2</v>
      </c>
      <c r="F4722" s="4">
        <f>'[1]2025年已发货'!F:F</f>
        <v>45846</v>
      </c>
      <c r="G4722" s="2" t="str">
        <f>'[1]2025年已发货'!G:G</f>
        <v>(华西乐山）-四川省乐山市市中区苏稽镇校地共建产教融合基地建设项目二标段</v>
      </c>
      <c r="H4722" s="2" t="str">
        <f>'[1]2025年已发货'!H:H</f>
        <v>彭江涛</v>
      </c>
      <c r="I4722" s="2">
        <f>'[1]2025年已发货'!I:I</f>
        <v>13990276572</v>
      </c>
      <c r="J4722" s="2" vm="1" t="e">
        <f>_xlfn._xlws.FILTER(辅助信息!D:D,辅助信息!G:G=G4722)</f>
        <v>#VALUE!</v>
      </c>
    </row>
    <row r="4723" spans="1:10">
      <c r="A4723" s="2" t="str">
        <f>'[1]2025年已发货'!A:A</f>
        <v>钢固融</v>
      </c>
      <c r="B4723" s="2" t="str">
        <f>'[1]2025年已发货'!B:B</f>
        <v>盘螺</v>
      </c>
      <c r="C4723" s="2" t="str">
        <f>'[1]2025年已发货'!C:C</f>
        <v>HRB400E Φ8</v>
      </c>
      <c r="D4723" s="2" t="str">
        <f>'[1]2025年已发货'!D:D</f>
        <v>吨</v>
      </c>
      <c r="E4723" s="2">
        <f>'[1]2025年已发货'!E:E</f>
        <v>5</v>
      </c>
      <c r="F4723" s="4">
        <f>'[1]2025年已发货'!F:F</f>
        <v>45846</v>
      </c>
      <c r="G4723" s="2" t="str">
        <f>'[1]2025年已发货'!G:G</f>
        <v>(华西乐山）-四川省乐山市市中区苏稽镇校地共建产教融合基地建设项目二标段</v>
      </c>
      <c r="H4723" s="2" t="str">
        <f>'[1]2025年已发货'!H:H</f>
        <v>彭江涛</v>
      </c>
      <c r="I4723" s="2">
        <f>'[1]2025年已发货'!I:I</f>
        <v>13990276572</v>
      </c>
      <c r="J4723" s="2" vm="1" t="e">
        <f>_xlfn._xlws.FILTER(辅助信息!D:D,辅助信息!G:G=G4723)</f>
        <v>#VALUE!</v>
      </c>
    </row>
    <row r="4724" spans="1:10">
      <c r="A4724" s="2" t="str">
        <f>'[1]2025年已发货'!A:A</f>
        <v>钢固融</v>
      </c>
      <c r="B4724" s="2" t="str">
        <f>'[1]2025年已发货'!B:B</f>
        <v>盘螺</v>
      </c>
      <c r="C4724" s="2" t="str">
        <f>'[1]2025年已发货'!C:C</f>
        <v>HRB400E Φ10</v>
      </c>
      <c r="D4724" s="2" t="str">
        <f>'[1]2025年已发货'!D:D</f>
        <v>吨</v>
      </c>
      <c r="E4724" s="2">
        <f>'[1]2025年已发货'!E:E</f>
        <v>13</v>
      </c>
      <c r="F4724" s="4">
        <f>'[1]2025年已发货'!F:F</f>
        <v>45846</v>
      </c>
      <c r="G4724" s="2" t="str">
        <f>'[1]2025年已发货'!G:G</f>
        <v>(华西乐山）-四川省乐山市市中区苏稽镇校地共建产教融合基地建设项目二标段</v>
      </c>
      <c r="H4724" s="2" t="str">
        <f>'[1]2025年已发货'!H:H</f>
        <v>彭江涛</v>
      </c>
      <c r="I4724" s="2">
        <f>'[1]2025年已发货'!I:I</f>
        <v>13990276572</v>
      </c>
      <c r="J4724" s="2" vm="1" t="e">
        <f>_xlfn._xlws.FILTER(辅助信息!D:D,辅助信息!G:G=G4724)</f>
        <v>#VALUE!</v>
      </c>
    </row>
    <row r="4725" spans="1:10">
      <c r="A4725" s="2" t="str">
        <f>'[1]2025年已发货'!A:A</f>
        <v>钢固融</v>
      </c>
      <c r="B4725" s="2" t="str">
        <f>'[1]2025年已发货'!B:B</f>
        <v>盘螺</v>
      </c>
      <c r="C4725" s="2" t="str">
        <f>'[1]2025年已发货'!C:C</f>
        <v>HRB400E Φ12</v>
      </c>
      <c r="D4725" s="2" t="str">
        <f>'[1]2025年已发货'!D:D</f>
        <v>吨</v>
      </c>
      <c r="E4725" s="2">
        <f>'[1]2025年已发货'!E:E</f>
        <v>10</v>
      </c>
      <c r="F4725" s="4">
        <f>'[1]2025年已发货'!F:F</f>
        <v>45846</v>
      </c>
      <c r="G4725" s="2" t="str">
        <f>'[1]2025年已发货'!G:G</f>
        <v>(华西乐山）-四川省乐山市市中区苏稽镇校地共建产教融合基地建设项目二标段</v>
      </c>
      <c r="H4725" s="2" t="str">
        <f>'[1]2025年已发货'!H:H</f>
        <v>彭江涛</v>
      </c>
      <c r="I4725" s="2">
        <f>'[1]2025年已发货'!I:I</f>
        <v>13990276572</v>
      </c>
      <c r="J4725" s="2" vm="1" t="e">
        <f>_xlfn._xlws.FILTER(辅助信息!D:D,辅助信息!G:G=G4725)</f>
        <v>#VALUE!</v>
      </c>
    </row>
    <row r="4726" spans="1:10">
      <c r="A4726" s="2" t="str">
        <f>'[1]2025年已发货'!A:A</f>
        <v>德胜</v>
      </c>
      <c r="B4726" s="2" t="str">
        <f>'[1]2025年已发货'!B:B</f>
        <v>螺纹钢</v>
      </c>
      <c r="C4726" s="2" t="str">
        <f>'[1]2025年已发货'!C:C</f>
        <v>HRB400E Φ14</v>
      </c>
      <c r="D4726" s="2" t="str">
        <f>'[1]2025年已发货'!D:D</f>
        <v>吨</v>
      </c>
      <c r="E4726" s="2">
        <f>'[1]2025年已发货'!E:E</f>
        <v>6</v>
      </c>
      <c r="F4726" s="4">
        <f>'[1]2025年已发货'!F:F</f>
        <v>45846</v>
      </c>
      <c r="G4726" s="2" t="str">
        <f>'[1]2025年已发货'!G:G</f>
        <v>(华西乐山）-四川省乐山市市中区苏稽镇校地共建产教融合基地建设项目二标段</v>
      </c>
      <c r="H4726" s="2" t="str">
        <f>'[1]2025年已发货'!H:H</f>
        <v>彭江涛</v>
      </c>
      <c r="I4726" s="2">
        <f>'[1]2025年已发货'!I:I</f>
        <v>13990276572</v>
      </c>
      <c r="J4726" s="2" vm="1" t="e">
        <f>_xlfn._xlws.FILTER(辅助信息!D:D,辅助信息!G:G=G4726)</f>
        <v>#VALUE!</v>
      </c>
    </row>
    <row r="4727" spans="1:10">
      <c r="A4727" s="2" t="str">
        <f>'[1]2025年已发货'!A:A</f>
        <v>德胜</v>
      </c>
      <c r="B4727" s="2" t="str">
        <f>'[1]2025年已发货'!B:B</f>
        <v>螺纹钢</v>
      </c>
      <c r="C4727" s="2" t="str">
        <f>'[1]2025年已发货'!C:C</f>
        <v>HRB400E Φ16</v>
      </c>
      <c r="D4727" s="2" t="str">
        <f>'[1]2025年已发货'!D:D</f>
        <v>吨</v>
      </c>
      <c r="E4727" s="2">
        <f>'[1]2025年已发货'!E:E</f>
        <v>5</v>
      </c>
      <c r="F4727" s="4">
        <f>'[1]2025年已发货'!F:F</f>
        <v>45846</v>
      </c>
      <c r="G4727" s="2" t="str">
        <f>'[1]2025年已发货'!G:G</f>
        <v>(华西乐山）-四川省乐山市市中区苏稽镇校地共建产教融合基地建设项目二标段</v>
      </c>
      <c r="H4727" s="2" t="str">
        <f>'[1]2025年已发货'!H:H</f>
        <v>彭江涛</v>
      </c>
      <c r="I4727" s="2">
        <f>'[1]2025年已发货'!I:I</f>
        <v>13990276572</v>
      </c>
      <c r="J4727" s="2" vm="1" t="e">
        <f>_xlfn._xlws.FILTER(辅助信息!D:D,辅助信息!G:G=G4727)</f>
        <v>#VALUE!</v>
      </c>
    </row>
    <row r="4728" spans="1:10">
      <c r="A4728" s="2" t="str">
        <f>'[1]2025年已发货'!A:A</f>
        <v>德胜</v>
      </c>
      <c r="B4728" s="2" t="str">
        <f>'[1]2025年已发货'!B:B</f>
        <v>螺纹钢</v>
      </c>
      <c r="C4728" s="2" t="str">
        <f>'[1]2025年已发货'!C:C</f>
        <v>HRB400E Φ18</v>
      </c>
      <c r="D4728" s="2" t="str">
        <f>'[1]2025年已发货'!D:D</f>
        <v>吨</v>
      </c>
      <c r="E4728" s="2">
        <f>'[1]2025年已发货'!E:E</f>
        <v>27</v>
      </c>
      <c r="F4728" s="4">
        <f>'[1]2025年已发货'!F:F</f>
        <v>45846</v>
      </c>
      <c r="G4728" s="2" t="str">
        <f>'[1]2025年已发货'!G:G</f>
        <v>(华西乐山）-四川省乐山市市中区苏稽镇校地共建产教融合基地建设项目二标段</v>
      </c>
      <c r="H4728" s="2" t="str">
        <f>'[1]2025年已发货'!H:H</f>
        <v>彭江涛</v>
      </c>
      <c r="I4728" s="2">
        <f>'[1]2025年已发货'!I:I</f>
        <v>13990276572</v>
      </c>
      <c r="J4728" s="2" vm="1" t="e">
        <f>_xlfn._xlws.FILTER(辅助信息!D:D,辅助信息!G:G=G4728)</f>
        <v>#VALUE!</v>
      </c>
    </row>
    <row r="4729" spans="1:10">
      <c r="A4729" s="2" t="str">
        <f>'[1]2025年已发货'!A:A</f>
        <v>德胜</v>
      </c>
      <c r="B4729" s="2" t="str">
        <f>'[1]2025年已发货'!B:B</f>
        <v>螺纹钢</v>
      </c>
      <c r="C4729" s="2" t="str">
        <f>'[1]2025年已发货'!C:C</f>
        <v>HRB400E Φ20</v>
      </c>
      <c r="D4729" s="2" t="str">
        <f>'[1]2025年已发货'!D:D</f>
        <v>吨</v>
      </c>
      <c r="E4729" s="2">
        <f>'[1]2025年已发货'!E:E</f>
        <v>5</v>
      </c>
      <c r="F4729" s="4">
        <f>'[1]2025年已发货'!F:F</f>
        <v>45846</v>
      </c>
      <c r="G4729" s="2" t="str">
        <f>'[1]2025年已发货'!G:G</f>
        <v>(华西乐山）-四川省乐山市市中区苏稽镇校地共建产教融合基地建设项目二标段</v>
      </c>
      <c r="H4729" s="2" t="str">
        <f>'[1]2025年已发货'!H:H</f>
        <v>彭江涛</v>
      </c>
      <c r="I4729" s="2">
        <f>'[1]2025年已发货'!I:I</f>
        <v>13990276572</v>
      </c>
      <c r="J4729" s="2" vm="1" t="e">
        <f>_xlfn._xlws.FILTER(辅助信息!D:D,辅助信息!G:G=G4729)</f>
        <v>#VALUE!</v>
      </c>
    </row>
    <row r="4730" spans="1:10">
      <c r="A4730" s="2" t="str">
        <f>'[1]2025年已发货'!A:A</f>
        <v>德胜</v>
      </c>
      <c r="B4730" s="2" t="str">
        <f>'[1]2025年已发货'!B:B</f>
        <v>螺纹钢</v>
      </c>
      <c r="C4730" s="2" t="str">
        <f>'[1]2025年已发货'!C:C</f>
        <v>HRB400E Φ22</v>
      </c>
      <c r="D4730" s="2" t="str">
        <f>'[1]2025年已发货'!D:D</f>
        <v>吨</v>
      </c>
      <c r="E4730" s="2">
        <f>'[1]2025年已发货'!E:E</f>
        <v>14</v>
      </c>
      <c r="F4730" s="4">
        <f>'[1]2025年已发货'!F:F</f>
        <v>45846</v>
      </c>
      <c r="G4730" s="2" t="str">
        <f>'[1]2025年已发货'!G:G</f>
        <v>(华西乐山）-四川省乐山市市中区苏稽镇校地共建产教融合基地建设项目二标段</v>
      </c>
      <c r="H4730" s="2" t="str">
        <f>'[1]2025年已发货'!H:H</f>
        <v>彭江涛</v>
      </c>
      <c r="I4730" s="2">
        <f>'[1]2025年已发货'!I:I</f>
        <v>13990276572</v>
      </c>
      <c r="J4730" s="2" vm="1" t="e">
        <f>_xlfn._xlws.FILTER(辅助信息!D:D,辅助信息!G:G=G4730)</f>
        <v>#VALUE!</v>
      </c>
    </row>
    <row r="4731" spans="1:10">
      <c r="A4731" s="2" t="str">
        <f>'[1]2025年已发货'!A:A</f>
        <v>德胜</v>
      </c>
      <c r="B4731" s="2" t="str">
        <f>'[1]2025年已发货'!B:B</f>
        <v>螺纹钢</v>
      </c>
      <c r="C4731" s="2" t="str">
        <f>'[1]2025年已发货'!C:C</f>
        <v>HRB400E Φ25</v>
      </c>
      <c r="D4731" s="2" t="str">
        <f>'[1]2025年已发货'!D:D</f>
        <v>吨</v>
      </c>
      <c r="E4731" s="2">
        <f>'[1]2025年已发货'!E:E</f>
        <v>25</v>
      </c>
      <c r="F4731" s="4">
        <f>'[1]2025年已发货'!F:F</f>
        <v>45846</v>
      </c>
      <c r="G4731" s="2" t="str">
        <f>'[1]2025年已发货'!G:G</f>
        <v>(华西乐山）-四川省乐山市市中区苏稽镇校地共建产教融合基地建设项目二标段</v>
      </c>
      <c r="H4731" s="2" t="str">
        <f>'[1]2025年已发货'!H:H</f>
        <v>彭江涛</v>
      </c>
      <c r="I4731" s="2">
        <f>'[1]2025年已发货'!I:I</f>
        <v>13990276572</v>
      </c>
      <c r="J4731" s="2" vm="1" t="e">
        <f>_xlfn._xlws.FILTER(辅助信息!D:D,辅助信息!G:G=G4731)</f>
        <v>#VALUE!</v>
      </c>
    </row>
    <row r="4732" spans="1:10">
      <c r="A4732" s="2" t="str">
        <f>'[1]2025年已发货'!A:A</f>
        <v>德胜</v>
      </c>
      <c r="B4732" s="2" t="str">
        <f>'[1]2025年已发货'!B:B</f>
        <v>螺纹钢</v>
      </c>
      <c r="C4732" s="2" t="str">
        <f>'[1]2025年已发货'!C:C</f>
        <v>HRB400E Φ28</v>
      </c>
      <c r="D4732" s="2" t="str">
        <f>'[1]2025年已发货'!D:D</f>
        <v>吨</v>
      </c>
      <c r="E4732" s="2">
        <f>'[1]2025年已发货'!E:E</f>
        <v>6</v>
      </c>
      <c r="F4732" s="4">
        <f>'[1]2025年已发货'!F:F</f>
        <v>45846</v>
      </c>
      <c r="G4732" s="2" t="str">
        <f>'[1]2025年已发货'!G:G</f>
        <v>(华西乐山）-四川省乐山市市中区苏稽镇校地共建产教融合基地建设项目二标段</v>
      </c>
      <c r="H4732" s="2" t="str">
        <f>'[1]2025年已发货'!H:H</f>
        <v>彭江涛</v>
      </c>
      <c r="I4732" s="2">
        <f>'[1]2025年已发货'!I:I</f>
        <v>13990276572</v>
      </c>
      <c r="J4732" s="2" vm="1" t="e">
        <f>_xlfn._xlws.FILTER(辅助信息!D:D,辅助信息!G:G=G4732)</f>
        <v>#VALUE!</v>
      </c>
    </row>
    <row r="4733" spans="1:10">
      <c r="A4733" s="2" t="str">
        <f>'[1]2025年已发货'!A:A</f>
        <v>德胜</v>
      </c>
      <c r="B4733" s="2" t="str">
        <f>'[1]2025年已发货'!B:B</f>
        <v>螺纹钢</v>
      </c>
      <c r="C4733" s="2" t="str">
        <f>'[1]2025年已发货'!C:C</f>
        <v>HRB500E Φ12</v>
      </c>
      <c r="D4733" s="2" t="str">
        <f>'[1]2025年已发货'!D:D</f>
        <v>吨</v>
      </c>
      <c r="E4733" s="2">
        <f>'[1]2025年已发货'!E:E</f>
        <v>3</v>
      </c>
      <c r="F4733" s="4">
        <f>'[1]2025年已发货'!F:F</f>
        <v>45846</v>
      </c>
      <c r="G4733" s="2" t="str">
        <f>'[1]2025年已发货'!G:G</f>
        <v>(华西乐山）-四川省乐山市市中区苏稽镇校地共建产教融合基地建设项目二标段</v>
      </c>
      <c r="H4733" s="2" t="str">
        <f>'[1]2025年已发货'!H:H</f>
        <v>彭江涛</v>
      </c>
      <c r="I4733" s="2">
        <f>'[1]2025年已发货'!I:I</f>
        <v>13990276572</v>
      </c>
      <c r="J4733" s="2" vm="1" t="e">
        <f>_xlfn._xlws.FILTER(辅助信息!D:D,辅助信息!G:G=G4733)</f>
        <v>#VALUE!</v>
      </c>
    </row>
    <row r="4734" spans="1:10">
      <c r="A4734" s="2" t="str">
        <f>'[1]2025年已发货'!A:A</f>
        <v>德胜</v>
      </c>
      <c r="B4734" s="2" t="str">
        <f>'[1]2025年已发货'!B:B</f>
        <v>螺纹钢</v>
      </c>
      <c r="C4734" s="2" t="str">
        <f>'[1]2025年已发货'!C:C</f>
        <v>HRB500E Φ14</v>
      </c>
      <c r="D4734" s="2" t="str">
        <f>'[1]2025年已发货'!D:D</f>
        <v>吨</v>
      </c>
      <c r="E4734" s="2">
        <f>'[1]2025年已发货'!E:E</f>
        <v>3</v>
      </c>
      <c r="F4734" s="4">
        <f>'[1]2025年已发货'!F:F</f>
        <v>45846</v>
      </c>
      <c r="G4734" s="2" t="str">
        <f>'[1]2025年已发货'!G:G</f>
        <v>(华西乐山）-四川省乐山市市中区苏稽镇校地共建产教融合基地建设项目二标段</v>
      </c>
      <c r="H4734" s="2" t="str">
        <f>'[1]2025年已发货'!H:H</f>
        <v>彭江涛</v>
      </c>
      <c r="I4734" s="2">
        <f>'[1]2025年已发货'!I:I</f>
        <v>13990276572</v>
      </c>
      <c r="J4734" s="2" vm="1" t="e">
        <f>_xlfn._xlws.FILTER(辅助信息!D:D,辅助信息!G:G=G4734)</f>
        <v>#VALUE!</v>
      </c>
    </row>
    <row r="4735" spans="1:10">
      <c r="A4735" s="2" t="str">
        <f>'[1]2025年已发货'!A:A</f>
        <v>德胜</v>
      </c>
      <c r="B4735" s="2" t="str">
        <f>'[1]2025年已发货'!B:B</f>
        <v>螺纹钢</v>
      </c>
      <c r="C4735" s="2" t="str">
        <f>'[1]2025年已发货'!C:C</f>
        <v>HRB500E Φ16</v>
      </c>
      <c r="D4735" s="2" t="str">
        <f>'[1]2025年已发货'!D:D</f>
        <v>吨</v>
      </c>
      <c r="E4735" s="2">
        <f>'[1]2025年已发货'!E:E</f>
        <v>2</v>
      </c>
      <c r="F4735" s="4">
        <f>'[1]2025年已发货'!F:F</f>
        <v>45846</v>
      </c>
      <c r="G4735" s="2" t="str">
        <f>'[1]2025年已发货'!G:G</f>
        <v>(华西乐山）-四川省乐山市市中区苏稽镇校地共建产教融合基地建设项目二标段</v>
      </c>
      <c r="H4735" s="2" t="str">
        <f>'[1]2025年已发货'!H:H</f>
        <v>彭江涛</v>
      </c>
      <c r="I4735" s="2">
        <f>'[1]2025年已发货'!I:I</f>
        <v>13990276572</v>
      </c>
      <c r="J4735" s="2" vm="1" t="e">
        <f>_xlfn._xlws.FILTER(辅助信息!D:D,辅助信息!G:G=G4735)</f>
        <v>#VALUE!</v>
      </c>
    </row>
    <row r="4736" spans="1:10">
      <c r="A4736" s="2" t="str">
        <f>'[1]2025年已发货'!A:A</f>
        <v>德胜</v>
      </c>
      <c r="B4736" s="2" t="str">
        <f>'[1]2025年已发货'!B:B</f>
        <v>螺纹钢</v>
      </c>
      <c r="C4736" s="2" t="str">
        <f>'[1]2025年已发货'!C:C</f>
        <v>HRB500E Φ18</v>
      </c>
      <c r="D4736" s="2" t="str">
        <f>'[1]2025年已发货'!D:D</f>
        <v>吨</v>
      </c>
      <c r="E4736" s="2">
        <f>'[1]2025年已发货'!E:E</f>
        <v>3</v>
      </c>
      <c r="F4736" s="4">
        <f>'[1]2025年已发货'!F:F</f>
        <v>45846</v>
      </c>
      <c r="G4736" s="2" t="str">
        <f>'[1]2025年已发货'!G:G</f>
        <v>(华西乐山）-四川省乐山市市中区苏稽镇校地共建产教融合基地建设项目二标段</v>
      </c>
      <c r="H4736" s="2" t="str">
        <f>'[1]2025年已发货'!H:H</f>
        <v>彭江涛</v>
      </c>
      <c r="I4736" s="2">
        <f>'[1]2025年已发货'!I:I</f>
        <v>13990276572</v>
      </c>
      <c r="J4736" s="2" vm="1" t="e">
        <f>_xlfn._xlws.FILTER(辅助信息!D:D,辅助信息!G:G=G4736)</f>
        <v>#VALUE!</v>
      </c>
    </row>
    <row r="4737" spans="1:10">
      <c r="A4737" s="2" t="str">
        <f>'[1]2025年已发货'!A:A</f>
        <v>德胜</v>
      </c>
      <c r="B4737" s="2" t="str">
        <f>'[1]2025年已发货'!B:B</f>
        <v>螺纹钢</v>
      </c>
      <c r="C4737" s="2" t="str">
        <f>'[1]2025年已发货'!C:C</f>
        <v>HRB500E Φ20</v>
      </c>
      <c r="D4737" s="2" t="str">
        <f>'[1]2025年已发货'!D:D</f>
        <v>吨</v>
      </c>
      <c r="E4737" s="2">
        <f>'[1]2025年已发货'!E:E</f>
        <v>8</v>
      </c>
      <c r="F4737" s="4">
        <f>'[1]2025年已发货'!F:F</f>
        <v>45846</v>
      </c>
      <c r="G4737" s="2" t="str">
        <f>'[1]2025年已发货'!G:G</f>
        <v>(华西乐山）-四川省乐山市市中区苏稽镇校地共建产教融合基地建设项目二标段</v>
      </c>
      <c r="H4737" s="2" t="str">
        <f>'[1]2025年已发货'!H:H</f>
        <v>彭江涛</v>
      </c>
      <c r="I4737" s="2">
        <f>'[1]2025年已发货'!I:I</f>
        <v>13990276572</v>
      </c>
      <c r="J4737" s="2" vm="1" t="e">
        <f>_xlfn._xlws.FILTER(辅助信息!D:D,辅助信息!G:G=G4737)</f>
        <v>#VALUE!</v>
      </c>
    </row>
    <row r="4738" spans="1:10">
      <c r="A4738" s="2" t="str">
        <f>'[1]2025年已发货'!A:A</f>
        <v>德胜</v>
      </c>
      <c r="B4738" s="2" t="str">
        <f>'[1]2025年已发货'!B:B</f>
        <v>螺纹钢</v>
      </c>
      <c r="C4738" s="2" t="str">
        <f>'[1]2025年已发货'!C:C</f>
        <v>HRB500E Φ22</v>
      </c>
      <c r="D4738" s="2" t="str">
        <f>'[1]2025年已发货'!D:D</f>
        <v>吨</v>
      </c>
      <c r="E4738" s="2">
        <f>'[1]2025年已发货'!E:E</f>
        <v>10</v>
      </c>
      <c r="F4738" s="4">
        <f>'[1]2025年已发货'!F:F</f>
        <v>45846</v>
      </c>
      <c r="G4738" s="2" t="str">
        <f>'[1]2025年已发货'!G:G</f>
        <v>(华西乐山）-四川省乐山市市中区苏稽镇校地共建产教融合基地建设项目二标段</v>
      </c>
      <c r="H4738" s="2" t="str">
        <f>'[1]2025年已发货'!H:H</f>
        <v>彭江涛</v>
      </c>
      <c r="I4738" s="2">
        <f>'[1]2025年已发货'!I:I</f>
        <v>13990276572</v>
      </c>
      <c r="J4738" s="2" vm="1" t="e">
        <f>_xlfn._xlws.FILTER(辅助信息!D:D,辅助信息!G:G=G4738)</f>
        <v>#VALUE!</v>
      </c>
    </row>
    <row r="4739" spans="1:10">
      <c r="A4739" s="2" t="str">
        <f>'[1]2025年已发货'!A:A</f>
        <v>德胜</v>
      </c>
      <c r="B4739" s="2" t="str">
        <f>'[1]2025年已发货'!B:B</f>
        <v>螺纹钢</v>
      </c>
      <c r="C4739" s="2" t="str">
        <f>'[1]2025年已发货'!C:C</f>
        <v>HRB500E Φ28</v>
      </c>
      <c r="D4739" s="2" t="str">
        <f>'[1]2025年已发货'!D:D</f>
        <v>吨</v>
      </c>
      <c r="E4739" s="2">
        <f>'[1]2025年已发货'!E:E</f>
        <v>7</v>
      </c>
      <c r="F4739" s="4">
        <f>'[1]2025年已发货'!F:F</f>
        <v>45846</v>
      </c>
      <c r="G4739" s="2" t="str">
        <f>'[1]2025年已发货'!G:G</f>
        <v>(华西乐山）-四川省乐山市市中区苏稽镇校地共建产教融合基地建设项目二标段</v>
      </c>
      <c r="H4739" s="2" t="str">
        <f>'[1]2025年已发货'!H:H</f>
        <v>彭江涛</v>
      </c>
      <c r="I4739" s="2">
        <f>'[1]2025年已发货'!I:I</f>
        <v>13990276572</v>
      </c>
      <c r="J4739" s="2" vm="1" t="e">
        <f>_xlfn._xlws.FILTER(辅助信息!D:D,辅助信息!G:G=G4739)</f>
        <v>#VALUE!</v>
      </c>
    </row>
    <row r="4740" spans="1:10">
      <c r="A4740" s="2" t="str">
        <f>'[1]2025年已发货'!A:A</f>
        <v>德胜</v>
      </c>
      <c r="B4740" s="2" t="str">
        <f>'[1]2025年已发货'!B:B</f>
        <v>螺纹钢</v>
      </c>
      <c r="C4740" s="2" t="str">
        <f>'[1]2025年已发货'!C:C</f>
        <v>HRB500E Φ32</v>
      </c>
      <c r="D4740" s="2" t="str">
        <f>'[1]2025年已发货'!D:D</f>
        <v>吨</v>
      </c>
      <c r="E4740" s="2">
        <f>'[1]2025年已发货'!E:E</f>
        <v>16</v>
      </c>
      <c r="F4740" s="4">
        <f>'[1]2025年已发货'!F:F</f>
        <v>45846</v>
      </c>
      <c r="G4740" s="2" t="str">
        <f>'[1]2025年已发货'!G:G</f>
        <v>(华西乐山）-四川省乐山市市中区苏稽镇校地共建产教融合基地建设项目二标段</v>
      </c>
      <c r="H4740" s="2" t="str">
        <f>'[1]2025年已发货'!H:H</f>
        <v>彭江涛</v>
      </c>
      <c r="I4740" s="2">
        <f>'[1]2025年已发货'!I:I</f>
        <v>13990276572</v>
      </c>
      <c r="J4740" s="2" vm="1" t="e">
        <f>_xlfn._xlws.FILTER(辅助信息!D:D,辅助信息!G:G=G4740)</f>
        <v>#VALUE!</v>
      </c>
    </row>
    <row r="4741" spans="1:10">
      <c r="A4741" s="2" t="str">
        <f>'[1]2025年已发货'!A:A</f>
        <v>陕钢</v>
      </c>
      <c r="B4741" s="2" t="str">
        <f>'[1]2025年已发货'!B:B</f>
        <v>盘螺</v>
      </c>
      <c r="C4741" s="2" t="str">
        <f>'[1]2025年已发货'!C:C</f>
        <v>HRB400E Φ8</v>
      </c>
      <c r="D4741" s="2" t="str">
        <f>'[1]2025年已发货'!D:D</f>
        <v>吨</v>
      </c>
      <c r="E4741" s="2">
        <f>'[1]2025年已发货'!E:E</f>
        <v>15</v>
      </c>
      <c r="F4741" s="4">
        <f>'[1]2025年已发货'!F:F</f>
        <v>45846</v>
      </c>
      <c r="G4741" s="2" t="str">
        <f>'[1]2025年已发货'!G:G</f>
        <v>（华西萌海科创农业生态谷）成都市简阳市白金山水库</v>
      </c>
      <c r="H4741" s="2" t="str">
        <f>'[1]2025年已发货'!H:H</f>
        <v>石清国</v>
      </c>
      <c r="I4741" s="2">
        <f>'[1]2025年已发货'!I:I</f>
        <v>13458642015</v>
      </c>
      <c r="J4741" s="2" t="str">
        <f>_xlfn._xlws.FILTER(辅助信息!D:D,辅助信息!G:G=G4741)</f>
        <v>华西萌海-科创农业生态谷</v>
      </c>
    </row>
    <row r="4742" spans="1:10">
      <c r="A4742" s="2" t="str">
        <f>'[1]2025年已发货'!A:A</f>
        <v>陕钢</v>
      </c>
      <c r="B4742" s="2" t="str">
        <f>'[1]2025年已发货'!B:B</f>
        <v>盘螺</v>
      </c>
      <c r="C4742" s="2" t="str">
        <f>'[1]2025年已发货'!C:C</f>
        <v>HRB400E Φ10</v>
      </c>
      <c r="D4742" s="2" t="str">
        <f>'[1]2025年已发货'!D:D</f>
        <v>吨</v>
      </c>
      <c r="E4742" s="2">
        <f>'[1]2025年已发货'!E:E</f>
        <v>30</v>
      </c>
      <c r="F4742" s="4">
        <f>'[1]2025年已发货'!F:F</f>
        <v>45846</v>
      </c>
      <c r="G4742" s="2" t="str">
        <f>'[1]2025年已发货'!G:G</f>
        <v>（华西萌海科创农业生态谷）成都市简阳市白金山水库</v>
      </c>
      <c r="H4742" s="2" t="str">
        <f>'[1]2025年已发货'!H:H</f>
        <v>石清国</v>
      </c>
      <c r="I4742" s="2">
        <f>'[1]2025年已发货'!I:I</f>
        <v>13458642015</v>
      </c>
      <c r="J4742" s="2" t="str">
        <f>_xlfn._xlws.FILTER(辅助信息!D:D,辅助信息!G:G=G4742)</f>
        <v>华西萌海-科创农业生态谷</v>
      </c>
    </row>
    <row r="4743" spans="1:10">
      <c r="A4743" s="2" t="str">
        <f>'[1]2025年已发货'!A:A</f>
        <v>陕钢</v>
      </c>
      <c r="B4743" s="2" t="str">
        <f>'[1]2025年已发货'!B:B</f>
        <v>盘螺</v>
      </c>
      <c r="C4743" s="2" t="str">
        <f>'[1]2025年已发货'!C:C</f>
        <v>HRB400E Φ12</v>
      </c>
      <c r="D4743" s="2" t="str">
        <f>'[1]2025年已发货'!D:D</f>
        <v>吨</v>
      </c>
      <c r="E4743" s="2">
        <f>'[1]2025年已发货'!E:E</f>
        <v>8</v>
      </c>
      <c r="F4743" s="4">
        <f>'[1]2025年已发货'!F:F</f>
        <v>45846</v>
      </c>
      <c r="G4743" s="2" t="str">
        <f>'[1]2025年已发货'!G:G</f>
        <v>（华西萌海科创农业生态谷）成都市简阳市白金山水库</v>
      </c>
      <c r="H4743" s="2" t="str">
        <f>'[1]2025年已发货'!H:H</f>
        <v>石清国</v>
      </c>
      <c r="I4743" s="2">
        <f>'[1]2025年已发货'!I:I</f>
        <v>13458642015</v>
      </c>
      <c r="J4743" s="2" t="str">
        <f>_xlfn._xlws.FILTER(辅助信息!D:D,辅助信息!G:G=G4743)</f>
        <v>华西萌海-科创农业生态谷</v>
      </c>
    </row>
    <row r="4744" spans="1:10">
      <c r="A4744" s="2" t="str">
        <f>'[1]2025年已发货'!A:A</f>
        <v>陕钢</v>
      </c>
      <c r="B4744" s="2" t="str">
        <f>'[1]2025年已发货'!B:B</f>
        <v>螺纹钢</v>
      </c>
      <c r="C4744" s="2" t="str">
        <f>'[1]2025年已发货'!C:C</f>
        <v>HRB400E Φ12</v>
      </c>
      <c r="D4744" s="2" t="str">
        <f>'[1]2025年已发货'!D:D</f>
        <v>吨</v>
      </c>
      <c r="E4744" s="2">
        <f>'[1]2025年已发货'!E:E</f>
        <v>3</v>
      </c>
      <c r="F4744" s="4">
        <f>'[1]2025年已发货'!F:F</f>
        <v>45846</v>
      </c>
      <c r="G4744" s="2" t="str">
        <f>'[1]2025年已发货'!G:G</f>
        <v>（华西萌海科创农业生态谷）成都市简阳市白金山水库</v>
      </c>
      <c r="H4744" s="2" t="str">
        <f>'[1]2025年已发货'!H:H</f>
        <v>石清国</v>
      </c>
      <c r="I4744" s="2">
        <f>'[1]2025年已发货'!I:I</f>
        <v>13458642015</v>
      </c>
      <c r="J4744" s="2" t="str">
        <f>_xlfn._xlws.FILTER(辅助信息!D:D,辅助信息!G:G=G4744)</f>
        <v>华西萌海-科创农业生态谷</v>
      </c>
    </row>
    <row r="4745" spans="1:10">
      <c r="A4745" s="2" t="str">
        <f>'[1]2025年已发货'!A:A</f>
        <v>陕钢</v>
      </c>
      <c r="B4745" s="2" t="str">
        <f>'[1]2025年已发货'!B:B</f>
        <v>螺纹钢</v>
      </c>
      <c r="C4745" s="2" t="str">
        <f>'[1]2025年已发货'!C:C</f>
        <v>HRB400E Φ14</v>
      </c>
      <c r="D4745" s="2" t="str">
        <f>'[1]2025年已发货'!D:D</f>
        <v>吨</v>
      </c>
      <c r="E4745" s="2">
        <f>'[1]2025年已发货'!E:E</f>
        <v>3</v>
      </c>
      <c r="F4745" s="4">
        <f>'[1]2025年已发货'!F:F</f>
        <v>45846</v>
      </c>
      <c r="G4745" s="2" t="str">
        <f>'[1]2025年已发货'!G:G</f>
        <v>（华西萌海科创农业生态谷）成都市简阳市白金山水库</v>
      </c>
      <c r="H4745" s="2" t="str">
        <f>'[1]2025年已发货'!H:H</f>
        <v>石清国</v>
      </c>
      <c r="I4745" s="2">
        <f>'[1]2025年已发货'!I:I</f>
        <v>13458642015</v>
      </c>
      <c r="J4745" s="2" t="str">
        <f>_xlfn._xlws.FILTER(辅助信息!D:D,辅助信息!G:G=G4745)</f>
        <v>华西萌海-科创农业生态谷</v>
      </c>
    </row>
    <row r="4746" spans="1:10">
      <c r="A4746" s="2" t="str">
        <f>'[1]2025年已发货'!A:A</f>
        <v>陕钢</v>
      </c>
      <c r="B4746" s="2" t="str">
        <f>'[1]2025年已发货'!B:B</f>
        <v>螺纹钢</v>
      </c>
      <c r="C4746" s="2" t="str">
        <f>'[1]2025年已发货'!C:C</f>
        <v>HRB500E Φ20</v>
      </c>
      <c r="D4746" s="2" t="str">
        <f>'[1]2025年已发货'!D:D</f>
        <v>吨</v>
      </c>
      <c r="E4746" s="2">
        <f>'[1]2025年已发货'!E:E</f>
        <v>10</v>
      </c>
      <c r="F4746" s="4">
        <f>'[1]2025年已发货'!F:F</f>
        <v>45846</v>
      </c>
      <c r="G4746" s="2" t="str">
        <f>'[1]2025年已发货'!G:G</f>
        <v>（华西萌海科创农业生态谷）成都市简阳市白金山水库</v>
      </c>
      <c r="H4746" s="2" t="str">
        <f>'[1]2025年已发货'!H:H</f>
        <v>石清国</v>
      </c>
      <c r="I4746" s="2">
        <f>'[1]2025年已发货'!I:I</f>
        <v>13458642015</v>
      </c>
      <c r="J4746" s="2" t="str">
        <f>_xlfn._xlws.FILTER(辅助信息!D:D,辅助信息!G:G=G4746)</f>
        <v>华西萌海-科创农业生态谷</v>
      </c>
    </row>
    <row r="4747" spans="1:10">
      <c r="A4747" s="2" t="str">
        <f>'[1]2025年已发货'!A:A</f>
        <v>润耀</v>
      </c>
      <c r="B4747" s="2" t="str">
        <f>'[1]2025年已发货'!B:B</f>
        <v>螺纹钢</v>
      </c>
      <c r="C4747" s="2" t="str">
        <f>'[1]2025年已发货'!C:C</f>
        <v>HRB400E Φ12 9m</v>
      </c>
      <c r="D4747" s="2" t="str">
        <f>'[1]2025年已发货'!D:D</f>
        <v>吨</v>
      </c>
      <c r="E4747" s="2">
        <f>'[1]2025年已发货'!E:E</f>
        <v>35</v>
      </c>
      <c r="F4747" s="4">
        <f>'[1]2025年已发货'!F:F</f>
        <v>45846</v>
      </c>
      <c r="G4747" s="2" t="str">
        <f>'[1]2025年已发货'!G:G</f>
        <v>（中铁广州局-资乐高速5标）四川省乐山市井研县希望大道116号</v>
      </c>
      <c r="H4747" s="2" t="str">
        <f>'[1]2025年已发货'!H:H</f>
        <v>廖俊杰</v>
      </c>
      <c r="I4747" s="2">
        <f>'[1]2025年已发货'!I:I</f>
        <v>15775100965</v>
      </c>
      <c r="J4747" s="2" vm="1" t="e">
        <f>_xlfn._xlws.FILTER(辅助信息!D:D,辅助信息!G:G=G4747)</f>
        <v>#VALUE!</v>
      </c>
    </row>
    <row r="4748" spans="1:10">
      <c r="A4748" s="2" t="str">
        <f>'[1]2025年已发货'!A:A</f>
        <v>润耀</v>
      </c>
      <c r="B4748" s="2" t="str">
        <f>'[1]2025年已发货'!B:B</f>
        <v>螺纹钢</v>
      </c>
      <c r="C4748" s="2" t="str">
        <f>'[1]2025年已发货'!C:C</f>
        <v>HRB400EФ12*9m</v>
      </c>
      <c r="D4748" s="2" t="str">
        <f>'[1]2025年已发货'!D:D</f>
        <v>吨</v>
      </c>
      <c r="E4748" s="2">
        <f>'[1]2025年已发货'!E:E</f>
        <v>140</v>
      </c>
      <c r="F4748" s="4">
        <f>'[1]2025年已发货'!F:F</f>
        <v>45846</v>
      </c>
      <c r="G4748" s="2" t="str">
        <f>'[1]2025年已发货'!G:G</f>
        <v>（中铁八局康新高速TJ4-1标）四川省甘孜州康定市新都桥镇超限载检测站</v>
      </c>
      <c r="H4748" s="2" t="str">
        <f>'[1]2025年已发货'!H:H</f>
        <v>刘俊</v>
      </c>
      <c r="I4748" s="2">
        <f>'[1]2025年已发货'!I:I</f>
        <v>18587764925</v>
      </c>
      <c r="J4748" s="2" vm="1" t="e">
        <f>_xlfn._xlws.FILTER(辅助信息!D:D,辅助信息!G:G=G4748)</f>
        <v>#VALUE!</v>
      </c>
    </row>
    <row r="4749" spans="1:10">
      <c r="A4749" s="2" t="str">
        <f>'[1]2025年已发货'!A:A</f>
        <v>润耀</v>
      </c>
      <c r="B4749" s="2" t="str">
        <f>'[1]2025年已发货'!B:B</f>
        <v>螺纹钢</v>
      </c>
      <c r="C4749" s="2" t="str">
        <f>'[1]2025年已发货'!C:C</f>
        <v>HRB400EФ16*12m</v>
      </c>
      <c r="D4749" s="2" t="str">
        <f>'[1]2025年已发货'!D:D</f>
        <v>吨</v>
      </c>
      <c r="E4749" s="2">
        <f>'[1]2025年已发货'!E:E</f>
        <v>70</v>
      </c>
      <c r="F4749" s="4">
        <f>'[1]2025年已发货'!F:F</f>
        <v>45846</v>
      </c>
      <c r="G4749" s="2" t="str">
        <f>'[1]2025年已发货'!G:G</f>
        <v>（中铁八局康新高速TJ4-1标）四川省甘孜州康定市新都桥镇超限载检测站</v>
      </c>
      <c r="H4749" s="2" t="str">
        <f>'[1]2025年已发货'!H:H</f>
        <v>刘俊</v>
      </c>
      <c r="I4749" s="2">
        <f>'[1]2025年已发货'!I:I</f>
        <v>18587764925</v>
      </c>
      <c r="J4749" s="2" vm="1" t="e">
        <f>_xlfn._xlws.FILTER(辅助信息!D:D,辅助信息!G:G=G4749)</f>
        <v>#VALUE!</v>
      </c>
    </row>
    <row r="4750" spans="1:10">
      <c r="A4750" s="2" t="str">
        <f>'[1]2025年已发货'!A:A</f>
        <v>润耀</v>
      </c>
      <c r="B4750" s="2" t="str">
        <f>'[1]2025年已发货'!B:B</f>
        <v>螺纹钢</v>
      </c>
      <c r="C4750" s="2" t="str">
        <f>'[1]2025年已发货'!C:C</f>
        <v>HRB400EФ28*12m</v>
      </c>
      <c r="D4750" s="2" t="str">
        <f>'[1]2025年已发货'!D:D</f>
        <v>吨</v>
      </c>
      <c r="E4750" s="2">
        <f>'[1]2025年已发货'!E:E</f>
        <v>70</v>
      </c>
      <c r="F4750" s="4">
        <f>'[1]2025年已发货'!F:F</f>
        <v>45846</v>
      </c>
      <c r="G4750" s="2" t="str">
        <f>'[1]2025年已发货'!G:G</f>
        <v>（中铁八局康新高速TJ4-1标）四川省甘孜州康定市新都桥镇超限载检测站</v>
      </c>
      <c r="H4750" s="2" t="str">
        <f>'[1]2025年已发货'!H:H</f>
        <v>刘俊</v>
      </c>
      <c r="I4750" s="2">
        <f>'[1]2025年已发货'!I:I</f>
        <v>18587764925</v>
      </c>
      <c r="J4750" s="2" vm="1" t="e">
        <f>_xlfn._xlws.FILTER(辅助信息!D:D,辅助信息!G:G=G4750)</f>
        <v>#VALUE!</v>
      </c>
    </row>
    <row r="4751" spans="1:10">
      <c r="A4751" s="2" t="str">
        <f>'[1]2025年已发货'!A:A</f>
        <v>润耀</v>
      </c>
      <c r="B4751" s="2" t="str">
        <f>'[1]2025年已发货'!B:B</f>
        <v>盘螺</v>
      </c>
      <c r="C4751" s="2" t="str">
        <f>'[1]2025年已发货'!C:C</f>
        <v>HRB400EФ10</v>
      </c>
      <c r="D4751" s="2" t="str">
        <f>'[1]2025年已发货'!D:D</f>
        <v>吨</v>
      </c>
      <c r="E4751" s="2">
        <f>'[1]2025年已发货'!E:E</f>
        <v>35</v>
      </c>
      <c r="F4751" s="4">
        <f>'[1]2025年已发货'!F:F</f>
        <v>45846</v>
      </c>
      <c r="G4751" s="2" t="str">
        <f>'[1]2025年已发货'!G:G</f>
        <v>（中铁八局康新高速TJ4-1标）四川省甘孜州康定市新都桥镇超限载检测站</v>
      </c>
      <c r="H4751" s="2" t="str">
        <f>'[1]2025年已发货'!H:H</f>
        <v>刘俊</v>
      </c>
      <c r="I4751" s="2">
        <f>'[1]2025年已发货'!I:I</f>
        <v>18587764925</v>
      </c>
      <c r="J4751" s="2" vm="1" t="e">
        <f>_xlfn._xlws.FILTER(辅助信息!D:D,辅助信息!G:G=G4751)</f>
        <v>#VALUE!</v>
      </c>
    </row>
    <row r="4752" spans="1:10">
      <c r="A4752" s="2" t="str">
        <f>'[1]2025年已发货'!A:A</f>
        <v>钢固融</v>
      </c>
      <c r="B4752" s="2" t="str">
        <f>'[1]2025年已发货'!B:B</f>
        <v>螺纹钢</v>
      </c>
      <c r="C4752" s="2" t="str">
        <f>'[1]2025年已发货'!C:C</f>
        <v>HRB400E Φ12 9m</v>
      </c>
      <c r="D4752" s="2" t="str">
        <f>'[1]2025年已发货'!D:D</f>
        <v>吨</v>
      </c>
      <c r="E4752" s="2">
        <f>'[1]2025年已发货'!E:E</f>
        <v>30</v>
      </c>
      <c r="F4752" s="4">
        <f>'[1]2025年已发货'!F:F</f>
        <v>45846</v>
      </c>
      <c r="G4752" s="2" t="str">
        <f>'[1]2025年已发货'!G:G</f>
        <v>(五冶建设扩建艺体中学二期工程)四川省成都市双流区光荣路成都艺体中学南200米</v>
      </c>
      <c r="H4752" s="2" t="str">
        <f>'[1]2025年已发货'!H:H</f>
        <v>谢序强</v>
      </c>
      <c r="I4752" s="2">
        <f>'[1]2025年已发货'!I:I</f>
        <v>13458588232</v>
      </c>
      <c r="J4752" s="2" t="str">
        <f>_xlfn._xlws.FILTER(辅助信息!D:D,辅助信息!G:G=G4752)</f>
        <v>五冶建设扩建艺体中学二期工程</v>
      </c>
    </row>
    <row r="4753" spans="1:10">
      <c r="A4753" s="2" t="str">
        <f>'[1]2025年已发货'!A:A</f>
        <v>钢固融</v>
      </c>
      <c r="B4753" s="2" t="str">
        <f>'[1]2025年已发货'!B:B</f>
        <v>螺纹钢</v>
      </c>
      <c r="C4753" s="2" t="str">
        <f>'[1]2025年已发货'!C:C</f>
        <v>HRB400E Φ14 9m</v>
      </c>
      <c r="D4753" s="2" t="str">
        <f>'[1]2025年已发货'!D:D</f>
        <v>吨</v>
      </c>
      <c r="E4753" s="2">
        <f>'[1]2025年已发货'!E:E</f>
        <v>51</v>
      </c>
      <c r="F4753" s="4">
        <f>'[1]2025年已发货'!F:F</f>
        <v>45846</v>
      </c>
      <c r="G4753" s="2" t="str">
        <f>'[1]2025年已发货'!G:G</f>
        <v>(五冶建设扩建艺体中学二期工程)四川省成都市双流区光荣路成都艺体中学南200米</v>
      </c>
      <c r="H4753" s="2" t="str">
        <f>'[1]2025年已发货'!H:H</f>
        <v>谢序强</v>
      </c>
      <c r="I4753" s="2">
        <f>'[1]2025年已发货'!I:I</f>
        <v>13458588232</v>
      </c>
      <c r="J4753" s="2" t="str">
        <f>_xlfn._xlws.FILTER(辅助信息!D:D,辅助信息!G:G=G4753)</f>
        <v>五冶建设扩建艺体中学二期工程</v>
      </c>
    </row>
    <row r="4754" spans="1:10">
      <c r="A4754" s="2" t="str">
        <f>'[1]2025年已发货'!A:A</f>
        <v>钢固融</v>
      </c>
      <c r="B4754" s="2" t="str">
        <f>'[1]2025年已发货'!B:B</f>
        <v>螺纹钢</v>
      </c>
      <c r="C4754" s="2" t="str">
        <f>'[1]2025年已发货'!C:C</f>
        <v>HRB400E Φ16 9m</v>
      </c>
      <c r="D4754" s="2" t="str">
        <f>'[1]2025年已发货'!D:D</f>
        <v>吨</v>
      </c>
      <c r="E4754" s="2">
        <f>'[1]2025年已发货'!E:E</f>
        <v>9</v>
      </c>
      <c r="F4754" s="4">
        <f>'[1]2025年已发货'!F:F</f>
        <v>45846</v>
      </c>
      <c r="G4754" s="2" t="str">
        <f>'[1]2025年已发货'!G:G</f>
        <v>(五冶建设扩建艺体中学二期工程)四川省成都市双流区光荣路成都艺体中学南200米</v>
      </c>
      <c r="H4754" s="2" t="str">
        <f>'[1]2025年已发货'!H:H</f>
        <v>谢序强</v>
      </c>
      <c r="I4754" s="2">
        <f>'[1]2025年已发货'!I:I</f>
        <v>13458588232</v>
      </c>
      <c r="J4754" s="2" t="str">
        <f>_xlfn._xlws.FILTER(辅助信息!D:D,辅助信息!G:G=G4754)</f>
        <v>五冶建设扩建艺体中学二期工程</v>
      </c>
    </row>
    <row r="4755" spans="1:10">
      <c r="A4755" s="2" t="str">
        <f>'[1]2025年已发货'!A:A</f>
        <v>钢固融</v>
      </c>
      <c r="B4755" s="2" t="str">
        <f>'[1]2025年已发货'!B:B</f>
        <v>螺纹钢</v>
      </c>
      <c r="C4755" s="2" t="str">
        <f>'[1]2025年已发货'!C:C</f>
        <v>HRB400E Φ22 9m</v>
      </c>
      <c r="D4755" s="2" t="str">
        <f>'[1]2025年已发货'!D:D</f>
        <v>吨</v>
      </c>
      <c r="E4755" s="2">
        <f>'[1]2025年已发货'!E:E</f>
        <v>6</v>
      </c>
      <c r="F4755" s="4">
        <f>'[1]2025年已发货'!F:F</f>
        <v>45846</v>
      </c>
      <c r="G4755" s="2" t="str">
        <f>'[1]2025年已发货'!G:G</f>
        <v>(五冶建设扩建艺体中学二期工程)四川省成都市双流区光荣路成都艺体中学南200米</v>
      </c>
      <c r="H4755" s="2" t="str">
        <f>'[1]2025年已发货'!H:H</f>
        <v>谢序强</v>
      </c>
      <c r="I4755" s="2">
        <f>'[1]2025年已发货'!I:I</f>
        <v>13458588232</v>
      </c>
      <c r="J4755" s="2" t="str">
        <f>_xlfn._xlws.FILTER(辅助信息!D:D,辅助信息!G:G=G4755)</f>
        <v>五冶建设扩建艺体中学二期工程</v>
      </c>
    </row>
    <row r="4756" spans="1:10">
      <c r="A4756" s="2" t="str">
        <f>'[1]2025年已发货'!A:A</f>
        <v>钢固融</v>
      </c>
      <c r="B4756" s="2" t="str">
        <f>'[1]2025年已发货'!B:B</f>
        <v>螺纹钢</v>
      </c>
      <c r="C4756" s="2" t="str">
        <f>'[1]2025年已发货'!C:C</f>
        <v>HRB400E Φ25 9m</v>
      </c>
      <c r="D4756" s="2" t="str">
        <f>'[1]2025年已发货'!D:D</f>
        <v>吨</v>
      </c>
      <c r="E4756" s="2">
        <f>'[1]2025年已发货'!E:E</f>
        <v>30</v>
      </c>
      <c r="F4756" s="4">
        <f>'[1]2025年已发货'!F:F</f>
        <v>45846</v>
      </c>
      <c r="G4756" s="2" t="str">
        <f>'[1]2025年已发货'!G:G</f>
        <v>(五冶建设扩建艺体中学二期工程)四川省成都市双流区光荣路成都艺体中学南200米</v>
      </c>
      <c r="H4756" s="2" t="str">
        <f>'[1]2025年已发货'!H:H</f>
        <v>谢序强</v>
      </c>
      <c r="I4756" s="2">
        <f>'[1]2025年已发货'!I:I</f>
        <v>13458588232</v>
      </c>
      <c r="J4756" s="2" t="str">
        <f>_xlfn._xlws.FILTER(辅助信息!D:D,辅助信息!G:G=G4756)</f>
        <v>五冶建设扩建艺体中学二期工程</v>
      </c>
    </row>
    <row r="4757" spans="1:10">
      <c r="A4757" s="2" t="str">
        <f>'[1]2025年已发货'!A:A</f>
        <v>钢固融</v>
      </c>
      <c r="B4757" s="2" t="str">
        <f>'[1]2025年已发货'!B:B</f>
        <v>盘圆</v>
      </c>
      <c r="C4757" s="2" t="str">
        <f>'[1]2025年已发货'!C:C</f>
        <v>HPB300Ф8</v>
      </c>
      <c r="D4757" s="2" t="str">
        <f>'[1]2025年已发货'!D:D</f>
        <v>吨</v>
      </c>
      <c r="E4757" s="2">
        <f>'[1]2025年已发货'!E:E</f>
        <v>17</v>
      </c>
      <c r="F4757" s="4">
        <f>'[1]2025年已发货'!F:F</f>
        <v>45846</v>
      </c>
      <c r="G4757" s="2" t="str">
        <f>'[1]2025年已发货'!G:G</f>
        <v>（中铁一局四建康新高速TJ1-2标）四川省甘孜州康定市318国道玉顶积雪观景台旁</v>
      </c>
      <c r="H4757" s="2" t="str">
        <f>'[1]2025年已发货'!H:H</f>
        <v>宋健</v>
      </c>
      <c r="I4757" s="2">
        <f>'[1]2025年已发货'!I:I</f>
        <v>15691628566</v>
      </c>
      <c r="J4757" s="2" vm="1" t="e">
        <f>_xlfn._xlws.FILTER(辅助信息!D:D,辅助信息!G:G=G4757)</f>
        <v>#VALUE!</v>
      </c>
    </row>
    <row r="4758" spans="1:10">
      <c r="A4758" s="2" t="str">
        <f>'[1]2025年已发货'!A:A</f>
        <v>钢固融</v>
      </c>
      <c r="B4758" s="2" t="str">
        <f>'[1]2025年已发货'!B:B</f>
        <v>盘圆</v>
      </c>
      <c r="C4758" s="2" t="str">
        <f>'[1]2025年已发货'!C:C</f>
        <v>HPB300Ф12</v>
      </c>
      <c r="D4758" s="2" t="str">
        <f>'[1]2025年已发货'!D:D</f>
        <v>吨</v>
      </c>
      <c r="E4758" s="2">
        <f>'[1]2025年已发货'!E:E</f>
        <v>17</v>
      </c>
      <c r="F4758" s="4">
        <f>'[1]2025年已发货'!F:F</f>
        <v>45846</v>
      </c>
      <c r="G4758" s="2" t="str">
        <f>'[1]2025年已发货'!G:G</f>
        <v>（中铁一局四建康新高速TJ1-2标）四川省甘孜州康定市318国道玉顶积雪观景台旁</v>
      </c>
      <c r="H4758" s="2" t="str">
        <f>'[1]2025年已发货'!H:H</f>
        <v>宋健</v>
      </c>
      <c r="I4758" s="2">
        <f>'[1]2025年已发货'!I:I</f>
        <v>15691628566</v>
      </c>
      <c r="J4758" s="2" vm="1" t="e">
        <f>_xlfn._xlws.FILTER(辅助信息!D:D,辅助信息!G:G=G4758)</f>
        <v>#VALUE!</v>
      </c>
    </row>
    <row r="4759" spans="1:10">
      <c r="A4759" s="2" t="str">
        <f>'[1]2025年已发货'!A:A</f>
        <v>钢固融</v>
      </c>
      <c r="B4759" s="2" t="str">
        <f>'[1]2025年已发货'!B:B</f>
        <v>圆钢</v>
      </c>
      <c r="C4759" s="2" t="str">
        <f>'[1]2025年已发货'!C:C</f>
        <v>HPB300Ф16*12</v>
      </c>
      <c r="D4759" s="2" t="str">
        <f>'[1]2025年已发货'!D:D</f>
        <v>吨</v>
      </c>
      <c r="E4759" s="2">
        <f>'[1]2025年已发货'!E:E</f>
        <v>15</v>
      </c>
      <c r="F4759" s="4">
        <f>'[1]2025年已发货'!F:F</f>
        <v>45846</v>
      </c>
      <c r="G4759" s="2" t="str">
        <f>'[1]2025年已发货'!G:G</f>
        <v>（中铁一局四公司康新高速TJ1-1标雅加梗隧道）四川省甘孜州康定市雅加梗路基</v>
      </c>
      <c r="H4759" s="2" t="str">
        <f>'[1]2025年已发货'!H:H</f>
        <v>刘子任</v>
      </c>
      <c r="I4759" s="2">
        <f>'[1]2025年已发货'!I:I</f>
        <v>18784539677</v>
      </c>
      <c r="J4759" s="2" vm="1" t="e">
        <f>_xlfn._xlws.FILTER(辅助信息!D:D,辅助信息!G:G=G4759)</f>
        <v>#VALUE!</v>
      </c>
    </row>
    <row r="4760" spans="1:10">
      <c r="A4760" s="2" t="str">
        <f>'[1]2025年已发货'!A:A</f>
        <v>钢固融</v>
      </c>
      <c r="B4760" s="2" t="str">
        <f>'[1]2025年已发货'!B:B</f>
        <v>圆钢</v>
      </c>
      <c r="C4760" s="2" t="str">
        <f>'[1]2025年已发货'!C:C</f>
        <v>HPB300Ф20</v>
      </c>
      <c r="D4760" s="2" t="str">
        <f>'[1]2025年已发货'!D:D</f>
        <v>吨</v>
      </c>
      <c r="E4760" s="2">
        <f>'[1]2025年已发货'!E:E</f>
        <v>20</v>
      </c>
      <c r="F4760" s="4">
        <f>'[1]2025年已发货'!F:F</f>
        <v>45846</v>
      </c>
      <c r="G4760" s="2" t="str">
        <f>'[1]2025年已发货'!G:G</f>
        <v>（中铁一局四公司康新高速TJ1-1标雅加梗隧道）四川省甘孜州康定市雅加梗路基</v>
      </c>
      <c r="H4760" s="2" t="str">
        <f>'[1]2025年已发货'!H:H</f>
        <v>刘子任</v>
      </c>
      <c r="I4760" s="2">
        <f>'[1]2025年已发货'!I:I</f>
        <v>18784539677</v>
      </c>
      <c r="J4760" s="2" vm="1" t="e">
        <f>_xlfn._xlws.FILTER(辅助信息!D:D,辅助信息!G:G=G4760)</f>
        <v>#VALUE!</v>
      </c>
    </row>
    <row r="4761" spans="1:10">
      <c r="A4761" s="2" t="str">
        <f>'[1]2025年已发货'!A:A</f>
        <v>钢固融</v>
      </c>
      <c r="B4761" s="2" t="str">
        <f>'[1]2025年已发货'!B:B</f>
        <v>盘螺</v>
      </c>
      <c r="C4761" s="2" t="str">
        <f>'[1]2025年已发货'!C:C</f>
        <v>HRB400EΦ10</v>
      </c>
      <c r="D4761" s="2" t="str">
        <f>'[1]2025年已发货'!D:D</f>
        <v>吨</v>
      </c>
      <c r="E4761" s="2">
        <f>'[1]2025年已发货'!E:E</f>
        <v>2.5</v>
      </c>
      <c r="F4761" s="4">
        <f>'[1]2025年已发货'!F:F</f>
        <v>45846</v>
      </c>
      <c r="G4761" s="2" t="str">
        <f>'[1]2025年已发货'!G:G</f>
        <v>（成铁西物-自贡）自贡市大安区和平街道茴香坳</v>
      </c>
      <c r="H4761" s="2" t="str">
        <f>'[1]2025年已发货'!H:H</f>
        <v>黄永福</v>
      </c>
      <c r="I4761" s="2" t="str">
        <f>'[1]2025年已发货'!I:I</f>
        <v>15982823571</v>
      </c>
      <c r="J4761" s="2" vm="1" t="e">
        <f>_xlfn._xlws.FILTER(辅助信息!D:D,辅助信息!G:G=G4761)</f>
        <v>#VALUE!</v>
      </c>
    </row>
    <row r="4762" spans="1:10">
      <c r="A4762" s="2" t="str">
        <f>'[1]2025年已发货'!A:A</f>
        <v>钢固融</v>
      </c>
      <c r="B4762" s="2" t="str">
        <f>'[1]2025年已发货'!B:B</f>
        <v>盘圆</v>
      </c>
      <c r="C4762" s="2" t="str">
        <f>'[1]2025年已发货'!C:C</f>
        <v>HPB300Ф10</v>
      </c>
      <c r="D4762" s="2" t="str">
        <f>'[1]2025年已发货'!D:D</f>
        <v>吨</v>
      </c>
      <c r="E4762" s="2">
        <f>'[1]2025年已发货'!E:E</f>
        <v>5</v>
      </c>
      <c r="F4762" s="4">
        <f>'[1]2025年已发货'!F:F</f>
        <v>45846</v>
      </c>
      <c r="G4762" s="2" t="str">
        <f>'[1]2025年已发货'!G:G</f>
        <v>（成铁西物-自贡）自贡市大安区和平街道茴香坳</v>
      </c>
      <c r="H4762" s="2" t="str">
        <f>'[1]2025年已发货'!H:H</f>
        <v>黄永福</v>
      </c>
      <c r="I4762" s="2" t="str">
        <f>'[1]2025年已发货'!I:I</f>
        <v>15982823571</v>
      </c>
      <c r="J4762" s="2" vm="1" t="e">
        <f>_xlfn._xlws.FILTER(辅助信息!D:D,辅助信息!G:G=G4762)</f>
        <v>#VALUE!</v>
      </c>
    </row>
    <row r="4763" spans="1:10">
      <c r="A4763" s="2" t="str">
        <f>'[1]2025年已发货'!A:A</f>
        <v>钢固融</v>
      </c>
      <c r="B4763" s="2" t="str">
        <f>'[1]2025年已发货'!B:B</f>
        <v>螺纹钢</v>
      </c>
      <c r="C4763" s="2" t="str">
        <f>'[1]2025年已发货'!C:C</f>
        <v>HRB400EФ16*9m</v>
      </c>
      <c r="D4763" s="2" t="str">
        <f>'[1]2025年已发货'!D:D</f>
        <v>吨</v>
      </c>
      <c r="E4763" s="2">
        <f>'[1]2025年已发货'!E:E</f>
        <v>27</v>
      </c>
      <c r="F4763" s="4">
        <f>'[1]2025年已发货'!F:F</f>
        <v>45846</v>
      </c>
      <c r="G4763" s="2" t="str">
        <f>'[1]2025年已发货'!G:G</f>
        <v>（成铁西物-自贡）自贡市大安区和平街道茴香坳</v>
      </c>
      <c r="H4763" s="2" t="str">
        <f>'[1]2025年已发货'!H:H</f>
        <v>黄永福</v>
      </c>
      <c r="I4763" s="2" t="str">
        <f>'[1]2025年已发货'!I:I</f>
        <v>15982823571</v>
      </c>
      <c r="J4763" s="2" vm="1" t="e">
        <f>_xlfn._xlws.FILTER(辅助信息!D:D,辅助信息!G:G=G4763)</f>
        <v>#VALUE!</v>
      </c>
    </row>
    <row r="4764" spans="1:10">
      <c r="A4764" s="2" t="str">
        <f>'[1]2025年已发货'!A:A</f>
        <v>钢固融</v>
      </c>
      <c r="B4764" s="2" t="str">
        <f>'[1]2025年已发货'!B:B</f>
        <v>螺纹钢</v>
      </c>
      <c r="C4764" s="2" t="str">
        <f>'[1]2025年已发货'!C:C</f>
        <v>HRB400EФ20*9m</v>
      </c>
      <c r="D4764" s="2" t="str">
        <f>'[1]2025年已发货'!D:D</f>
        <v>吨</v>
      </c>
      <c r="E4764" s="2">
        <f>'[1]2025年已发货'!E:E</f>
        <v>33</v>
      </c>
      <c r="F4764" s="4">
        <f>'[1]2025年已发货'!F:F</f>
        <v>45846</v>
      </c>
      <c r="G4764" s="2" t="str">
        <f>'[1]2025年已发货'!G:G</f>
        <v>（成铁西物-自贡）自贡市大安区和平街道茴香坳</v>
      </c>
      <c r="H4764" s="2" t="str">
        <f>'[1]2025年已发货'!H:H</f>
        <v>黄永福</v>
      </c>
      <c r="I4764" s="2" t="str">
        <f>'[1]2025年已发货'!I:I</f>
        <v>15982823571</v>
      </c>
      <c r="J4764" s="2" vm="1" t="e">
        <f>_xlfn._xlws.FILTER(辅助信息!D:D,辅助信息!G:G=G4764)</f>
        <v>#VALUE!</v>
      </c>
    </row>
    <row r="4765" spans="1:10">
      <c r="A4765" s="2" t="str">
        <f>'[1]2025年已发货'!A:A</f>
        <v>钢固融</v>
      </c>
      <c r="B4765" s="2" t="str">
        <f>'[1]2025年已发货'!B:B</f>
        <v>螺纹钢</v>
      </c>
      <c r="C4765" s="2" t="str">
        <f>'[1]2025年已发货'!C:C</f>
        <v>HRB400E Φ16 9m</v>
      </c>
      <c r="D4765" s="2" t="str">
        <f>'[1]2025年已发货'!D:D</f>
        <v>吨</v>
      </c>
      <c r="E4765" s="2">
        <f>'[1]2025年已发货'!E:E</f>
        <v>30</v>
      </c>
      <c r="F4765" s="4">
        <f>'[1]2025年已发货'!F:F</f>
        <v>45846</v>
      </c>
      <c r="G4765" s="2" t="str">
        <f>'[1]2025年已发货'!G:G</f>
        <v>（五局建筑温江tod项目）罗欣安若维他药业(成都)有限公司南94米温江区海发路附近</v>
      </c>
      <c r="H4765" s="2" t="str">
        <f>'[1]2025年已发货'!H:H</f>
        <v>冉勇</v>
      </c>
      <c r="I4765" s="2">
        <f>'[1]2025年已发货'!I:I</f>
        <v>18108243927</v>
      </c>
      <c r="J4765" s="2" vm="1" t="e">
        <f>_xlfn._xlws.FILTER(辅助信息!D:D,辅助信息!G:G=G4765)</f>
        <v>#VALUE!</v>
      </c>
    </row>
    <row r="4766" spans="1:10">
      <c r="A4766" s="2" t="str">
        <f>'[1]2025年已发货'!A:A</f>
        <v>钢固融</v>
      </c>
      <c r="B4766" s="2" t="str">
        <f>'[1]2025年已发货'!B:B</f>
        <v>盘螺</v>
      </c>
      <c r="C4766" s="2" t="str">
        <f>'[1]2025年已发货'!C:C</f>
        <v>HRB400E Φ8</v>
      </c>
      <c r="D4766" s="2" t="str">
        <f>'[1]2025年已发货'!D:D</f>
        <v>吨</v>
      </c>
      <c r="E4766" s="2">
        <f>'[1]2025年已发货'!E:E</f>
        <v>2</v>
      </c>
      <c r="F4766" s="4">
        <f>'[1]2025年已发货'!F:F</f>
        <v>45846</v>
      </c>
      <c r="G4766" s="2" t="str">
        <f>'[1]2025年已发货'!G:G</f>
        <v>（五局建筑温江tod项目）罗欣安若维他药业(成都)有限公司南94米温江区海发路附近</v>
      </c>
      <c r="H4766" s="2" t="str">
        <f>'[1]2025年已发货'!H:H</f>
        <v>冉勇</v>
      </c>
      <c r="I4766" s="2">
        <f>'[1]2025年已发货'!I:I</f>
        <v>18108243927</v>
      </c>
      <c r="J4766" s="2" vm="1" t="e">
        <f>_xlfn._xlws.FILTER(辅助信息!D:D,辅助信息!G:G=G4766)</f>
        <v>#VALUE!</v>
      </c>
    </row>
    <row r="4767" spans="1:10">
      <c r="A4767" s="2" t="str">
        <f>'[1]2025年已发货'!A:A</f>
        <v>钢固融</v>
      </c>
      <c r="B4767" s="2" t="str">
        <f>'[1]2025年已发货'!B:B</f>
        <v>盘圆</v>
      </c>
      <c r="C4767" s="2" t="str">
        <f>'[1]2025年已发货'!C:C</f>
        <v>HRB300 Φ8</v>
      </c>
      <c r="D4767" s="2" t="str">
        <f>'[1]2025年已发货'!D:D</f>
        <v>吨</v>
      </c>
      <c r="E4767" s="2">
        <f>'[1]2025年已发货'!E:E</f>
        <v>2</v>
      </c>
      <c r="F4767" s="4">
        <f>'[1]2025年已发货'!F:F</f>
        <v>45846</v>
      </c>
      <c r="G4767" s="2" t="str">
        <f>'[1]2025年已发货'!G:G</f>
        <v>（五局建筑温江tod项目）罗欣安若维他药业(成都)有限公司南94米温江区海发路附近</v>
      </c>
      <c r="H4767" s="2" t="str">
        <f>'[1]2025年已发货'!H:H</f>
        <v>冉勇</v>
      </c>
      <c r="I4767" s="2">
        <f>'[1]2025年已发货'!I:I</f>
        <v>18108243927</v>
      </c>
      <c r="J4767" s="2" vm="1" t="e">
        <f>_xlfn._xlws.FILTER(辅助信息!D:D,辅助信息!G:G=G4767)</f>
        <v>#VALUE!</v>
      </c>
    </row>
    <row r="4768" spans="1:10">
      <c r="A4768" s="2" t="str">
        <f>'[1]2025年已发货'!A:A</f>
        <v>德胜</v>
      </c>
      <c r="B4768" s="2" t="str">
        <f>'[1]2025年已发货'!B:B</f>
        <v>螺纹钢</v>
      </c>
      <c r="C4768" s="2" t="str">
        <f>'[1]2025年已发货'!C:C</f>
        <v>HRB400E Φ16 9m</v>
      </c>
      <c r="D4768" s="2" t="str">
        <f>'[1]2025年已发货'!D:D</f>
        <v>吨</v>
      </c>
      <c r="E4768" s="2">
        <f>'[1]2025年已发货'!E:E</f>
        <v>53</v>
      </c>
      <c r="F4768" s="4">
        <f>'[1]2025年已发货'!F:F</f>
        <v>45846</v>
      </c>
      <c r="G4768" s="2" t="str">
        <f>'[1]2025年已发货'!G:G</f>
        <v>（五局建筑温江tod项目）罗欣安若维他药业(成都)有限公司南94米温江区海发路附近</v>
      </c>
      <c r="H4768" s="2" t="str">
        <f>'[1]2025年已发货'!H:H</f>
        <v>冉勇</v>
      </c>
      <c r="I4768" s="2">
        <f>'[1]2025年已发货'!I:I</f>
        <v>18108243927</v>
      </c>
      <c r="J4768" s="2" vm="1" t="e">
        <f>_xlfn._xlws.FILTER(辅助信息!D:D,辅助信息!G:G=G4768)</f>
        <v>#VALUE!</v>
      </c>
    </row>
    <row r="4769" spans="1:10">
      <c r="A4769" s="2" t="str">
        <f>'[1]2025年已发货'!A:A</f>
        <v>德胜</v>
      </c>
      <c r="B4769" s="2" t="str">
        <f>'[1]2025年已发货'!B:B</f>
        <v>螺纹钢</v>
      </c>
      <c r="C4769" s="2" t="str">
        <f>'[1]2025年已发货'!C:C</f>
        <v>HRB400E Φ18 9m</v>
      </c>
      <c r="D4769" s="2" t="str">
        <f>'[1]2025年已发货'!D:D</f>
        <v>吨</v>
      </c>
      <c r="E4769" s="2">
        <f>'[1]2025年已发货'!E:E</f>
        <v>18</v>
      </c>
      <c r="F4769" s="4">
        <f>'[1]2025年已发货'!F:F</f>
        <v>45846</v>
      </c>
      <c r="G4769" s="2" t="str">
        <f>'[1]2025年已发货'!G:G</f>
        <v>（五局建筑温江tod项目）罗欣安若维他药业(成都)有限公司南94米温江区海发路附近</v>
      </c>
      <c r="H4769" s="2" t="str">
        <f>'[1]2025年已发货'!H:H</f>
        <v>冉勇</v>
      </c>
      <c r="I4769" s="2">
        <f>'[1]2025年已发货'!I:I</f>
        <v>18108243927</v>
      </c>
      <c r="J4769" s="2" vm="1" t="e">
        <f>_xlfn._xlws.FILTER(辅助信息!D:D,辅助信息!G:G=G4769)</f>
        <v>#VALUE!</v>
      </c>
    </row>
    <row r="4770" spans="1:10">
      <c r="A4770" s="2" t="str">
        <f>'[1]2025年已发货'!A:A</f>
        <v>润耀</v>
      </c>
      <c r="B4770" s="2" t="str">
        <f>'[1]2025年已发货'!B:B</f>
        <v>盘螺</v>
      </c>
      <c r="C4770" s="2" t="str">
        <f>'[1]2025年已发货'!C:C</f>
        <v>HRB400E Φ6</v>
      </c>
      <c r="D4770" s="2" t="str">
        <f>'[1]2025年已发货'!D:D</f>
        <v>吨</v>
      </c>
      <c r="E4770" s="2">
        <f>'[1]2025年已发货'!E:E</f>
        <v>5</v>
      </c>
      <c r="F4770" s="4">
        <f>'[1]2025年已发货'!F:F</f>
        <v>45846</v>
      </c>
      <c r="G4770" s="2" t="str">
        <f>'[1]2025年已发货'!G:G</f>
        <v>（华西简阳西城嘉苑）四川省成都市简阳市简城街道高屋村</v>
      </c>
      <c r="H4770" s="2" t="str">
        <f>'[1]2025年已发货'!H:H</f>
        <v>张瀚镭</v>
      </c>
      <c r="I4770" s="2">
        <f>'[1]2025年已发货'!I:I</f>
        <v>15884666220</v>
      </c>
      <c r="J4770" s="2" t="str">
        <f>_xlfn._xlws.FILTER(辅助信息!D:D,辅助信息!G:G=G4770)</f>
        <v>华西简阳西城嘉苑</v>
      </c>
    </row>
    <row r="4771" spans="1:10">
      <c r="A4771" s="2" t="str">
        <f>'[1]2025年已发货'!A:A</f>
        <v>润耀</v>
      </c>
      <c r="B4771" s="2" t="str">
        <f>'[1]2025年已发货'!B:B</f>
        <v>盘螺</v>
      </c>
      <c r="C4771" s="2" t="str">
        <f>'[1]2025年已发货'!C:C</f>
        <v>HRB400E Φ8</v>
      </c>
      <c r="D4771" s="2" t="str">
        <f>'[1]2025年已发货'!D:D</f>
        <v>吨</v>
      </c>
      <c r="E4771" s="2">
        <f>'[1]2025年已发货'!E:E</f>
        <v>43.5</v>
      </c>
      <c r="F4771" s="4">
        <f>'[1]2025年已发货'!F:F</f>
        <v>45846</v>
      </c>
      <c r="G4771" s="2" t="str">
        <f>'[1]2025年已发货'!G:G</f>
        <v>（华西简阳西城嘉苑）四川省成都市简阳市简城街道高屋村</v>
      </c>
      <c r="H4771" s="2" t="str">
        <f>'[1]2025年已发货'!H:H</f>
        <v>张瀚镭</v>
      </c>
      <c r="I4771" s="2">
        <f>'[1]2025年已发货'!I:I</f>
        <v>15884666220</v>
      </c>
      <c r="J4771" s="2" t="str">
        <f>_xlfn._xlws.FILTER(辅助信息!D:D,辅助信息!G:G=G4771)</f>
        <v>华西简阳西城嘉苑</v>
      </c>
    </row>
    <row r="4772" spans="1:10">
      <c r="A4772" s="2" t="str">
        <f>'[1]2025年已发货'!A:A</f>
        <v>润耀</v>
      </c>
      <c r="B4772" s="2" t="str">
        <f>'[1]2025年已发货'!B:B</f>
        <v>盘螺</v>
      </c>
      <c r="C4772" s="2" t="str">
        <f>'[1]2025年已发货'!C:C</f>
        <v>HRB400E Φ10</v>
      </c>
      <c r="D4772" s="2" t="str">
        <f>'[1]2025年已发货'!D:D</f>
        <v>吨</v>
      </c>
      <c r="E4772" s="2">
        <f>'[1]2025年已发货'!E:E</f>
        <v>18</v>
      </c>
      <c r="F4772" s="4">
        <f>'[1]2025年已发货'!F:F</f>
        <v>45846</v>
      </c>
      <c r="G4772" s="2" t="str">
        <f>'[1]2025年已发货'!G:G</f>
        <v>（华西简阳西城嘉苑）四川省成都市简阳市简城街道高屋村</v>
      </c>
      <c r="H4772" s="2" t="str">
        <f>'[1]2025年已发货'!H:H</f>
        <v>张瀚镭</v>
      </c>
      <c r="I4772" s="2">
        <f>'[1]2025年已发货'!I:I</f>
        <v>15884666220</v>
      </c>
      <c r="J4772" s="2" t="str">
        <f>_xlfn._xlws.FILTER(辅助信息!D:D,辅助信息!G:G=G4772)</f>
        <v>华西简阳西城嘉苑</v>
      </c>
    </row>
    <row r="4773" spans="1:10">
      <c r="A4773" s="2" t="str">
        <f>'[1]2025年已发货'!A:A</f>
        <v>润耀</v>
      </c>
      <c r="B4773" s="2" t="str">
        <f>'[1]2025年已发货'!B:B</f>
        <v>盘螺</v>
      </c>
      <c r="C4773" s="2" t="str">
        <f>'[1]2025年已发货'!C:C</f>
        <v>HRB400E Φ12</v>
      </c>
      <c r="D4773" s="2" t="str">
        <f>'[1]2025年已发货'!D:D</f>
        <v>吨</v>
      </c>
      <c r="E4773" s="2">
        <f>'[1]2025年已发货'!E:E</f>
        <v>38</v>
      </c>
      <c r="F4773" s="4">
        <f>'[1]2025年已发货'!F:F</f>
        <v>45846</v>
      </c>
      <c r="G4773" s="2" t="str">
        <f>'[1]2025年已发货'!G:G</f>
        <v>（华西简阳西城嘉苑）四川省成都市简阳市简城街道高屋村</v>
      </c>
      <c r="H4773" s="2" t="str">
        <f>'[1]2025年已发货'!H:H</f>
        <v>张瀚镭</v>
      </c>
      <c r="I4773" s="2">
        <f>'[1]2025年已发货'!I:I</f>
        <v>15884666220</v>
      </c>
      <c r="J4773" s="2" t="str">
        <f>_xlfn._xlws.FILTER(辅助信息!D:D,辅助信息!G:G=G4773)</f>
        <v>华西简阳西城嘉苑</v>
      </c>
    </row>
    <row r="4774" spans="1:10">
      <c r="A4774" s="2" t="str">
        <f>'[1]2025年已发货'!A:A</f>
        <v>润耀</v>
      </c>
      <c r="B4774" s="2" t="str">
        <f>'[1]2025年已发货'!B:B</f>
        <v>螺纹钢</v>
      </c>
      <c r="C4774" s="2" t="str">
        <f>'[1]2025年已发货'!C:C</f>
        <v>HRB400E Φ14 9m</v>
      </c>
      <c r="D4774" s="2" t="str">
        <f>'[1]2025年已发货'!D:D</f>
        <v>吨</v>
      </c>
      <c r="E4774" s="2">
        <f>'[1]2025年已发货'!E:E</f>
        <v>10.7</v>
      </c>
      <c r="F4774" s="4">
        <f>'[1]2025年已发货'!F:F</f>
        <v>45846</v>
      </c>
      <c r="G4774" s="2" t="str">
        <f>'[1]2025年已发货'!G:G</f>
        <v>（华西简阳西城嘉苑）四川省成都市简阳市简城街道高屋村</v>
      </c>
      <c r="H4774" s="2" t="str">
        <f>'[1]2025年已发货'!H:H</f>
        <v>张瀚镭</v>
      </c>
      <c r="I4774" s="2">
        <f>'[1]2025年已发货'!I:I</f>
        <v>15884666220</v>
      </c>
      <c r="J4774" s="2" t="str">
        <f>_xlfn._xlws.FILTER(辅助信息!D:D,辅助信息!G:G=G4774)</f>
        <v>华西简阳西城嘉苑</v>
      </c>
    </row>
    <row r="4775" spans="1:10">
      <c r="A4775" s="2" t="str">
        <f>'[1]2025年已发货'!A:A</f>
        <v>润耀</v>
      </c>
      <c r="B4775" s="2" t="str">
        <f>'[1]2025年已发货'!B:B</f>
        <v>螺纹钢</v>
      </c>
      <c r="C4775" s="2" t="str">
        <f>'[1]2025年已发货'!C:C</f>
        <v>HRB400E Φ16 9m</v>
      </c>
      <c r="D4775" s="2" t="str">
        <f>'[1]2025年已发货'!D:D</f>
        <v>吨</v>
      </c>
      <c r="E4775" s="2">
        <f>'[1]2025年已发货'!E:E</f>
        <v>62.5</v>
      </c>
      <c r="F4775" s="4">
        <f>'[1]2025年已发货'!F:F</f>
        <v>45846</v>
      </c>
      <c r="G4775" s="2" t="str">
        <f>'[1]2025年已发货'!G:G</f>
        <v>（华西简阳西城嘉苑）四川省成都市简阳市简城街道高屋村</v>
      </c>
      <c r="H4775" s="2" t="str">
        <f>'[1]2025年已发货'!H:H</f>
        <v>张瀚镭</v>
      </c>
      <c r="I4775" s="2">
        <f>'[1]2025年已发货'!I:I</f>
        <v>15884666220</v>
      </c>
      <c r="J4775" s="2" t="str">
        <f>_xlfn._xlws.FILTER(辅助信息!D:D,辅助信息!G:G=G4775)</f>
        <v>华西简阳西城嘉苑</v>
      </c>
    </row>
    <row r="4776" spans="1:10">
      <c r="A4776" s="2" t="str">
        <f>'[1]2025年已发货'!A:A</f>
        <v>润耀</v>
      </c>
      <c r="B4776" s="2" t="str">
        <f>'[1]2025年已发货'!B:B</f>
        <v>螺纹钢</v>
      </c>
      <c r="C4776" s="2" t="str">
        <f>'[1]2025年已发货'!C:C</f>
        <v>HRB400E Φ18 9m</v>
      </c>
      <c r="D4776" s="2" t="str">
        <f>'[1]2025年已发货'!D:D</f>
        <v>吨</v>
      </c>
      <c r="E4776" s="2">
        <f>'[1]2025年已发货'!E:E</f>
        <v>8.2</v>
      </c>
      <c r="F4776" s="4">
        <f>'[1]2025年已发货'!F:F</f>
        <v>45846</v>
      </c>
      <c r="G4776" s="2" t="str">
        <f>'[1]2025年已发货'!G:G</f>
        <v>（华西简阳西城嘉苑）四川省成都市简阳市简城街道高屋村</v>
      </c>
      <c r="H4776" s="2" t="str">
        <f>'[1]2025年已发货'!H:H</f>
        <v>张瀚镭</v>
      </c>
      <c r="I4776" s="2">
        <f>'[1]2025年已发货'!I:I</f>
        <v>15884666220</v>
      </c>
      <c r="J4776" s="2" t="str">
        <f>_xlfn._xlws.FILTER(辅助信息!D:D,辅助信息!G:G=G4776)</f>
        <v>华西简阳西城嘉苑</v>
      </c>
    </row>
    <row r="4777" spans="1:10">
      <c r="A4777" s="2" t="str">
        <f>'[1]2025年已发货'!A:A</f>
        <v>润耀</v>
      </c>
      <c r="B4777" s="2" t="str">
        <f>'[1]2025年已发货'!B:B</f>
        <v>螺纹钢</v>
      </c>
      <c r="C4777" s="2" t="str">
        <f>'[1]2025年已发货'!C:C</f>
        <v>HRB400E Φ20 9m</v>
      </c>
      <c r="D4777" s="2" t="str">
        <f>'[1]2025年已发货'!D:D</f>
        <v>吨</v>
      </c>
      <c r="E4777" s="2">
        <f>'[1]2025年已发货'!E:E</f>
        <v>11</v>
      </c>
      <c r="F4777" s="4">
        <f>'[1]2025年已发货'!F:F</f>
        <v>45846</v>
      </c>
      <c r="G4777" s="2" t="str">
        <f>'[1]2025年已发货'!G:G</f>
        <v>（华西简阳西城嘉苑）四川省成都市简阳市简城街道高屋村</v>
      </c>
      <c r="H4777" s="2" t="str">
        <f>'[1]2025年已发货'!H:H</f>
        <v>张瀚镭</v>
      </c>
      <c r="I4777" s="2">
        <f>'[1]2025年已发货'!I:I</f>
        <v>15884666220</v>
      </c>
      <c r="J4777" s="2" t="str">
        <f>_xlfn._xlws.FILTER(辅助信息!D:D,辅助信息!G:G=G4777)</f>
        <v>华西简阳西城嘉苑</v>
      </c>
    </row>
    <row r="4778" spans="1:10">
      <c r="A4778" s="2" t="str">
        <f>'[1]2025年已发货'!A:A</f>
        <v>润耀</v>
      </c>
      <c r="B4778" s="2" t="str">
        <f>'[1]2025年已发货'!B:B</f>
        <v>螺纹钢</v>
      </c>
      <c r="C4778" s="2" t="str">
        <f>'[1]2025年已发货'!C:C</f>
        <v>HRB500E Φ22</v>
      </c>
      <c r="D4778" s="2" t="str">
        <f>'[1]2025年已发货'!D:D</f>
        <v>吨</v>
      </c>
      <c r="E4778" s="2">
        <f>'[1]2025年已发货'!E:E</f>
        <v>5</v>
      </c>
      <c r="F4778" s="4">
        <f>'[1]2025年已发货'!F:F</f>
        <v>45846</v>
      </c>
      <c r="G4778" s="2" t="str">
        <f>'[1]2025年已发货'!G:G</f>
        <v>（华西简阳西城嘉苑）四川省成都市简阳市简城街道高屋村</v>
      </c>
      <c r="H4778" s="2" t="str">
        <f>'[1]2025年已发货'!H:H</f>
        <v>张瀚镭</v>
      </c>
      <c r="I4778" s="2">
        <f>'[1]2025年已发货'!I:I</f>
        <v>15884666220</v>
      </c>
      <c r="J4778" s="2" t="str">
        <f>_xlfn._xlws.FILTER(辅助信息!D:D,辅助信息!G:G=G4778)</f>
        <v>华西简阳西城嘉苑</v>
      </c>
    </row>
    <row r="4779" spans="1:10">
      <c r="A4779" s="2" t="str">
        <f>'[1]2025年已发货'!A:A</f>
        <v>润耀</v>
      </c>
      <c r="B4779" s="2" t="str">
        <f>'[1]2025年已发货'!B:B</f>
        <v>螺纹钢</v>
      </c>
      <c r="C4779" s="2" t="str">
        <f>'[1]2025年已发货'!C:C</f>
        <v>HRB500E Φ25</v>
      </c>
      <c r="D4779" s="2" t="str">
        <f>'[1]2025年已发货'!D:D</f>
        <v>吨</v>
      </c>
      <c r="E4779" s="2">
        <f>'[1]2025年已发货'!E:E</f>
        <v>10</v>
      </c>
      <c r="F4779" s="4">
        <f>'[1]2025年已发货'!F:F</f>
        <v>45846</v>
      </c>
      <c r="G4779" s="2" t="str">
        <f>'[1]2025年已发货'!G:G</f>
        <v>（华西简阳西城嘉苑）四川省成都市简阳市简城街道高屋村</v>
      </c>
      <c r="H4779" s="2" t="str">
        <f>'[1]2025年已发货'!H:H</f>
        <v>张瀚镭</v>
      </c>
      <c r="I4779" s="2">
        <f>'[1]2025年已发货'!I:I</f>
        <v>15884666220</v>
      </c>
      <c r="J4779" s="2" t="str">
        <f>_xlfn._xlws.FILTER(辅助信息!D:D,辅助信息!G:G=G4779)</f>
        <v>华西简阳西城嘉苑</v>
      </c>
    </row>
    <row r="4780" spans="1:10">
      <c r="A4780" s="2" t="str">
        <f>'[1]2025年已发货'!A:A</f>
        <v>陕钢</v>
      </c>
      <c r="B4780" s="2" t="str">
        <f>'[1]2025年已发货'!B:B</f>
        <v>螺纹钢</v>
      </c>
      <c r="C4780" s="2" t="str">
        <f>'[1]2025年已发货'!C:C</f>
        <v>HRB400E Φ25 9m</v>
      </c>
      <c r="D4780" s="2" t="str">
        <f>'[1]2025年已发货'!D:D</f>
        <v>吨</v>
      </c>
      <c r="E4780" s="2">
        <f>'[1]2025年已发货'!E:E</f>
        <v>20</v>
      </c>
      <c r="F4780" s="4">
        <f>'[1]2025年已发货'!F:F</f>
        <v>45846</v>
      </c>
      <c r="G4780" s="2" t="str">
        <f>'[1]2025年已发货'!G:G</f>
        <v>（华西简阳西城嘉苑）四川省成都市简阳市简城街道高屋村</v>
      </c>
      <c r="H4780" s="2" t="str">
        <f>'[1]2025年已发货'!H:H</f>
        <v>张瀚镭</v>
      </c>
      <c r="I4780" s="2">
        <f>'[1]2025年已发货'!I:I</f>
        <v>15884666220</v>
      </c>
      <c r="J4780" s="2" t="str">
        <f>_xlfn._xlws.FILTER(辅助信息!D:D,辅助信息!G:G=G4780)</f>
        <v>华西简阳西城嘉苑</v>
      </c>
    </row>
    <row r="4781" spans="1:10">
      <c r="A4781" s="2" t="str">
        <f>'[1]2025年已发货'!A:A</f>
        <v>陕钢</v>
      </c>
      <c r="B4781" s="2" t="str">
        <f>'[1]2025年已发货'!B:B</f>
        <v>螺纹钢</v>
      </c>
      <c r="C4781" s="2" t="str">
        <f>'[1]2025年已发货'!C:C</f>
        <v>HRB500E Φ14</v>
      </c>
      <c r="D4781" s="2" t="str">
        <f>'[1]2025年已发货'!D:D</f>
        <v>吨</v>
      </c>
      <c r="E4781" s="2">
        <f>'[1]2025年已发货'!E:E</f>
        <v>2.5</v>
      </c>
      <c r="F4781" s="4">
        <f>'[1]2025年已发货'!F:F</f>
        <v>45846</v>
      </c>
      <c r="G4781" s="2" t="str">
        <f>'[1]2025年已发货'!G:G</f>
        <v>（华西简阳西城嘉苑）四川省成都市简阳市简城街道高屋村</v>
      </c>
      <c r="H4781" s="2" t="str">
        <f>'[1]2025年已发货'!H:H</f>
        <v>张瀚镭</v>
      </c>
      <c r="I4781" s="2">
        <f>'[1]2025年已发货'!I:I</f>
        <v>15884666220</v>
      </c>
      <c r="J4781" s="2" t="str">
        <f>_xlfn._xlws.FILTER(辅助信息!D:D,辅助信息!G:G=G4781)</f>
        <v>华西简阳西城嘉苑</v>
      </c>
    </row>
    <row r="4782" spans="1:10">
      <c r="A4782" s="2" t="str">
        <f>'[1]2025年已发货'!A:A</f>
        <v>陕钢</v>
      </c>
      <c r="B4782" s="2" t="str">
        <f>'[1]2025年已发货'!B:B</f>
        <v>螺纹钢</v>
      </c>
      <c r="C4782" s="2" t="str">
        <f>'[1]2025年已发货'!C:C</f>
        <v>HRB500E Φ16</v>
      </c>
      <c r="D4782" s="2" t="str">
        <f>'[1]2025年已发货'!D:D</f>
        <v>吨</v>
      </c>
      <c r="E4782" s="2">
        <f>'[1]2025年已发货'!E:E</f>
        <v>2.5</v>
      </c>
      <c r="F4782" s="4">
        <f>'[1]2025年已发货'!F:F</f>
        <v>45846</v>
      </c>
      <c r="G4782" s="2" t="str">
        <f>'[1]2025年已发货'!G:G</f>
        <v>（华西简阳西城嘉苑）四川省成都市简阳市简城街道高屋村</v>
      </c>
      <c r="H4782" s="2" t="str">
        <f>'[1]2025年已发货'!H:H</f>
        <v>张瀚镭</v>
      </c>
      <c r="I4782" s="2">
        <f>'[1]2025年已发货'!I:I</f>
        <v>15884666220</v>
      </c>
      <c r="J4782" s="2" t="str">
        <f>_xlfn._xlws.FILTER(辅助信息!D:D,辅助信息!G:G=G4782)</f>
        <v>华西简阳西城嘉苑</v>
      </c>
    </row>
    <row r="4783" spans="1:10">
      <c r="A4783" s="2" t="str">
        <f>'[1]2025年已发货'!A:A</f>
        <v>陕钢</v>
      </c>
      <c r="B4783" s="2" t="str">
        <f>'[1]2025年已发货'!B:B</f>
        <v>螺纹钢</v>
      </c>
      <c r="C4783" s="2" t="str">
        <f>'[1]2025年已发货'!C:C</f>
        <v>HRB500E Φ18</v>
      </c>
      <c r="D4783" s="2" t="str">
        <f>'[1]2025年已发货'!D:D</f>
        <v>吨</v>
      </c>
      <c r="E4783" s="2">
        <f>'[1]2025年已发货'!E:E</f>
        <v>2.5</v>
      </c>
      <c r="F4783" s="4">
        <f>'[1]2025年已发货'!F:F</f>
        <v>45846</v>
      </c>
      <c r="G4783" s="2" t="str">
        <f>'[1]2025年已发货'!G:G</f>
        <v>（华西简阳西城嘉苑）四川省成都市简阳市简城街道高屋村</v>
      </c>
      <c r="H4783" s="2" t="str">
        <f>'[1]2025年已发货'!H:H</f>
        <v>张瀚镭</v>
      </c>
      <c r="I4783" s="2">
        <f>'[1]2025年已发货'!I:I</f>
        <v>15884666220</v>
      </c>
      <c r="J4783" s="2" t="str">
        <f>_xlfn._xlws.FILTER(辅助信息!D:D,辅助信息!G:G=G4783)</f>
        <v>华西简阳西城嘉苑</v>
      </c>
    </row>
    <row r="4784" spans="1:10">
      <c r="A4784" s="2" t="str">
        <f>'[1]2025年已发货'!A:A</f>
        <v>陕钢</v>
      </c>
      <c r="B4784" s="2" t="str">
        <f>'[1]2025年已发货'!B:B</f>
        <v>螺纹钢</v>
      </c>
      <c r="C4784" s="2" t="str">
        <f>'[1]2025年已发货'!C:C</f>
        <v>HRB500E Φ20</v>
      </c>
      <c r="D4784" s="2" t="str">
        <f>'[1]2025年已发货'!D:D</f>
        <v>吨</v>
      </c>
      <c r="E4784" s="2">
        <f>'[1]2025年已发货'!E:E</f>
        <v>10</v>
      </c>
      <c r="F4784" s="4">
        <f>'[1]2025年已发货'!F:F</f>
        <v>45846</v>
      </c>
      <c r="G4784" s="2" t="str">
        <f>'[1]2025年已发货'!G:G</f>
        <v>（华西简阳西城嘉苑）四川省成都市简阳市简城街道高屋村</v>
      </c>
      <c r="H4784" s="2" t="str">
        <f>'[1]2025年已发货'!H:H</f>
        <v>张瀚镭</v>
      </c>
      <c r="I4784" s="2">
        <f>'[1]2025年已发货'!I:I</f>
        <v>15884666220</v>
      </c>
      <c r="J4784" s="2" t="str">
        <f>_xlfn._xlws.FILTER(辅助信息!D:D,辅助信息!G:G=G4784)</f>
        <v>华西简阳西城嘉苑</v>
      </c>
    </row>
    <row r="4785" spans="1:10">
      <c r="A4785" s="2" t="str">
        <f>'[1]2025年已发货'!A:A</f>
        <v>德胜</v>
      </c>
      <c r="B4785" s="2" t="str">
        <f>'[1]2025年已发货'!B:B</f>
        <v>螺纹钢</v>
      </c>
      <c r="C4785" s="2" t="str">
        <f>'[1]2025年已发货'!C:C</f>
        <v>HRB500E Φ32×9米</v>
      </c>
      <c r="D4785" s="2" t="str">
        <f>'[1]2025年已发货'!D:D</f>
        <v>吨</v>
      </c>
      <c r="E4785" s="2">
        <f>'[1]2025年已发货'!E:E</f>
        <v>105</v>
      </c>
      <c r="F4785" s="4">
        <f>'[1]2025年已发货'!F:F</f>
        <v>45846</v>
      </c>
      <c r="G4785" s="2" t="str">
        <f>'[1]2025年已发货'!G:G</f>
        <v>（自永1标八局二分公司钢筋棚）四川省自贡市大安区牛佛镇</v>
      </c>
      <c r="H4785" s="2" t="str">
        <f>'[1]2025年已发货'!H:H</f>
        <v>王君杰</v>
      </c>
      <c r="I4785" s="2">
        <f>'[1]2025年已发货'!I:I</f>
        <v>18919619850</v>
      </c>
      <c r="J4785" s="2" vm="1" t="e">
        <f>_xlfn._xlws.FILTER(辅助信息!D:D,辅助信息!G:G=G4785)</f>
        <v>#VALUE!</v>
      </c>
    </row>
    <row r="4786" spans="1:10">
      <c r="A4786" s="2" t="str">
        <f>'[1]2025年已发货'!A:A</f>
        <v>德胜恒嘉</v>
      </c>
      <c r="B4786" s="2" t="str">
        <f>'[1]2025年已发货'!B:B</f>
        <v>螺纹钢</v>
      </c>
      <c r="C4786" s="2" t="str">
        <f>'[1]2025年已发货'!C:C</f>
        <v>HRB400EФ16</v>
      </c>
      <c r="D4786" s="2" t="str">
        <f>'[1]2025年已发货'!D:D</f>
        <v>吨</v>
      </c>
      <c r="E4786" s="2">
        <f>'[1]2025年已发货'!E:E</f>
        <v>40</v>
      </c>
      <c r="F4786" s="4">
        <f>'[1]2025年已发货'!F:F</f>
        <v>45846</v>
      </c>
      <c r="G4786" s="2" t="str">
        <f>'[1]2025年已发货'!G:G</f>
        <v>（中铁五局一公司西昭高速3标)四川省凉山彝族自治州布拖县地洛镇桥边村钢筋加工厂</v>
      </c>
      <c r="H4786" s="2" t="str">
        <f>'[1]2025年已发货'!H:H</f>
        <v>林正兴</v>
      </c>
      <c r="I4786" s="2">
        <f>'[1]2025年已发货'!I:I</f>
        <v>18770671688</v>
      </c>
      <c r="J4786" s="2" vm="1" t="e">
        <f>_xlfn._xlws.FILTER(辅助信息!D:D,辅助信息!G:G=G4786)</f>
        <v>#VALUE!</v>
      </c>
    </row>
    <row r="4787" spans="1:10">
      <c r="A4787" s="2" t="str">
        <f>'[1]2025年已发货'!A:A</f>
        <v>凤钢</v>
      </c>
      <c r="B4787" s="2" t="str">
        <f>'[1]2025年已发货'!B:B</f>
        <v>盘螺</v>
      </c>
      <c r="C4787" s="2" t="str">
        <f>'[1]2025年已发货'!C:C</f>
        <v>HRB400EФ12</v>
      </c>
      <c r="D4787" s="2" t="str">
        <f>'[1]2025年已发货'!D:D</f>
        <v>吨</v>
      </c>
      <c r="E4787" s="2">
        <f>'[1]2025年已发货'!E:E</f>
        <v>35</v>
      </c>
      <c r="F4787" s="4">
        <f>'[1]2025年已发货'!F:F</f>
        <v>45846</v>
      </c>
      <c r="G4787" s="2" t="str">
        <f>'[1]2025年已发货'!G:G</f>
        <v>（中铁五局一公司西昭高速3标)四川省凉山彝族自治州布拖县地洛镇桥边村钢筋加工厂</v>
      </c>
      <c r="H4787" s="2" t="str">
        <f>'[1]2025年已发货'!H:H</f>
        <v>林正兴</v>
      </c>
      <c r="I4787" s="2">
        <f>'[1]2025年已发货'!I:I</f>
        <v>18770671688</v>
      </c>
      <c r="J4787" s="2" vm="1" t="e">
        <f>_xlfn._xlws.FILTER(辅助信息!D:D,辅助信息!G:G=G4787)</f>
        <v>#VALUE!</v>
      </c>
    </row>
    <row r="4788" spans="1:10">
      <c r="A4788" s="2" t="str">
        <f>'[1]2025年已发货'!A:A</f>
        <v>德胜恒嘉</v>
      </c>
      <c r="B4788" s="2" t="str">
        <f>'[1]2025年已发货'!B:B</f>
        <v>螺纹钢</v>
      </c>
      <c r="C4788" s="2" t="str">
        <f>'[1]2025年已发货'!C:C</f>
        <v>HRB500EФ25</v>
      </c>
      <c r="D4788" s="2" t="str">
        <f>'[1]2025年已发货'!D:D</f>
        <v>吨</v>
      </c>
      <c r="E4788" s="2">
        <f>'[1]2025年已发货'!E:E</f>
        <v>35</v>
      </c>
      <c r="F4788" s="4">
        <f>'[1]2025年已发货'!F:F</f>
        <v>45846</v>
      </c>
      <c r="G4788" s="2" t="str">
        <f>'[1]2025年已发货'!G:G</f>
        <v>（中铁五局一公司西昭高速3标)四川省凉山彝族自治州布拖县地洛镇桥边村钢筋加工厂</v>
      </c>
      <c r="H4788" s="2" t="str">
        <f>'[1]2025年已发货'!H:H</f>
        <v>林正兴</v>
      </c>
      <c r="I4788" s="2">
        <f>'[1]2025年已发货'!I:I</f>
        <v>18770671688</v>
      </c>
      <c r="J4788" s="2" vm="1" t="e">
        <f>_xlfn._xlws.FILTER(辅助信息!D:D,辅助信息!G:G=G4788)</f>
        <v>#VALUE!</v>
      </c>
    </row>
    <row r="4789" spans="1:10">
      <c r="A4789" s="2" t="str">
        <f>'[1]2025年已发货'!A:A</f>
        <v>德胜恒嘉</v>
      </c>
      <c r="B4789" s="2" t="str">
        <f>'[1]2025年已发货'!B:B</f>
        <v>螺纹钢</v>
      </c>
      <c r="C4789" s="2" t="str">
        <f>'[1]2025年已发货'!C:C</f>
        <v>HRB500EФ28</v>
      </c>
      <c r="D4789" s="2" t="str">
        <f>'[1]2025年已发货'!D:D</f>
        <v>吨</v>
      </c>
      <c r="E4789" s="2">
        <f>'[1]2025年已发货'!E:E</f>
        <v>35</v>
      </c>
      <c r="F4789" s="4">
        <f>'[1]2025年已发货'!F:F</f>
        <v>45846</v>
      </c>
      <c r="G4789" s="2" t="str">
        <f>'[1]2025年已发货'!G:G</f>
        <v>（中铁五局一公司西昭高速3标)四川省凉山彝族自治州布拖县地洛镇桥边村钢筋加工厂</v>
      </c>
      <c r="H4789" s="2" t="str">
        <f>'[1]2025年已发货'!H:H</f>
        <v>林正兴</v>
      </c>
      <c r="I4789" s="2">
        <f>'[1]2025年已发货'!I:I</f>
        <v>18770671688</v>
      </c>
      <c r="J4789" s="2" vm="1" t="e">
        <f>_xlfn._xlws.FILTER(辅助信息!D:D,辅助信息!G:G=G4789)</f>
        <v>#VALUE!</v>
      </c>
    </row>
    <row r="4790" spans="1:10">
      <c r="A4790" s="2" t="str">
        <f>'[1]2025年已发货'!A:A</f>
        <v>德胜恒嘉</v>
      </c>
      <c r="B4790" s="2" t="str">
        <f>'[1]2025年已发货'!B:B</f>
        <v>螺纹钢</v>
      </c>
      <c r="C4790" s="2" t="str">
        <f>'[1]2025年已发货'!C:C</f>
        <v>HRB400EΦ22</v>
      </c>
      <c r="D4790" s="2" t="str">
        <f>'[1]2025年已发货'!D:D</f>
        <v>吨</v>
      </c>
      <c r="E4790" s="2">
        <f>'[1]2025年已发货'!E:E</f>
        <v>40</v>
      </c>
      <c r="F4790" s="4">
        <f>'[1]2025年已发货'!F:F</f>
        <v>45846</v>
      </c>
      <c r="G4790" s="2" t="str">
        <f>'[1]2025年已发货'!G:G</f>
        <v>中铁隧道局路桥公司西昭高速2标1分部凉山州金阳县派来镇</v>
      </c>
      <c r="H4790" s="2" t="str">
        <f>'[1]2025年已发货'!H:H</f>
        <v>杨勇</v>
      </c>
      <c r="I4790" s="2">
        <f>'[1]2025年已发货'!I:I</f>
        <v>18882117172</v>
      </c>
      <c r="J4790" s="2" vm="1" t="e">
        <f>_xlfn._xlws.FILTER(辅助信息!D:D,辅助信息!G:G=G4790)</f>
        <v>#VALUE!</v>
      </c>
    </row>
    <row r="4791" spans="1:10">
      <c r="A4791" s="2" t="str">
        <f>'[1]2025年已发货'!A:A</f>
        <v>德胜恒嘉</v>
      </c>
      <c r="B4791" s="2" t="str">
        <f>'[1]2025年已发货'!B:B</f>
        <v>螺纹钢</v>
      </c>
      <c r="C4791" s="2" t="str">
        <f>'[1]2025年已发货'!C:C</f>
        <v>HRB400EΦ25</v>
      </c>
      <c r="D4791" s="2" t="str">
        <f>'[1]2025年已发货'!D:D</f>
        <v>吨</v>
      </c>
      <c r="E4791" s="2">
        <f>'[1]2025年已发货'!E:E</f>
        <v>50</v>
      </c>
      <c r="F4791" s="4">
        <f>'[1]2025年已发货'!F:F</f>
        <v>45846</v>
      </c>
      <c r="G4791" s="2" t="str">
        <f>'[1]2025年已发货'!G:G</f>
        <v>中铁隧道局路桥公司西昭高速2标1分部凉山州金阳县派来镇</v>
      </c>
      <c r="H4791" s="2" t="str">
        <f>'[1]2025年已发货'!H:H</f>
        <v>杨勇</v>
      </c>
      <c r="I4791" s="2">
        <f>'[1]2025年已发货'!I:I</f>
        <v>18882117172</v>
      </c>
      <c r="J4791" s="2" vm="1" t="e">
        <f>_xlfn._xlws.FILTER(辅助信息!D:D,辅助信息!G:G=G4791)</f>
        <v>#VALUE!</v>
      </c>
    </row>
    <row r="4792" spans="1:10">
      <c r="A4792" s="2" t="str">
        <f>'[1]2025年已发货'!A:A</f>
        <v>德胜恒嘉</v>
      </c>
      <c r="B4792" s="2" t="str">
        <f>'[1]2025年已发货'!B:B</f>
        <v>螺纹钢</v>
      </c>
      <c r="C4792" s="2" t="str">
        <f>'[1]2025年已发货'!C:C</f>
        <v>HRB400EΦ12</v>
      </c>
      <c r="D4792" s="2" t="str">
        <f>'[1]2025年已发货'!D:D</f>
        <v>吨</v>
      </c>
      <c r="E4792" s="2">
        <f>'[1]2025年已发货'!E:E</f>
        <v>35</v>
      </c>
      <c r="F4792" s="4">
        <f>'[1]2025年已发货'!F:F</f>
        <v>45846</v>
      </c>
      <c r="G4792" s="2" t="str">
        <f>'[1]2025年已发货'!G:G</f>
        <v>中铁隧道局路桥公司西昭高速2标1分部凉山州金阳县派来镇</v>
      </c>
      <c r="H4792" s="2" t="str">
        <f>'[1]2025年已发货'!H:H</f>
        <v>杨勇</v>
      </c>
      <c r="I4792" s="2">
        <f>'[1]2025年已发货'!I:I</f>
        <v>18882117172</v>
      </c>
      <c r="J4792" s="2" vm="1" t="e">
        <f>_xlfn._xlws.FILTER(辅助信息!D:D,辅助信息!G:G=G4792)</f>
        <v>#VALUE!</v>
      </c>
    </row>
    <row r="4793" spans="1:10">
      <c r="A4793" s="2" t="str">
        <f>'[1]2025年已发货'!A:A</f>
        <v>德胜恒嘉</v>
      </c>
      <c r="B4793" s="2" t="str">
        <f>'[1]2025年已发货'!B:B</f>
        <v>螺纹钢</v>
      </c>
      <c r="C4793" s="2" t="str">
        <f>'[1]2025年已发货'!C:C</f>
        <v>HRB400EΦ14</v>
      </c>
      <c r="D4793" s="2" t="str">
        <f>'[1]2025年已发货'!D:D</f>
        <v>吨</v>
      </c>
      <c r="E4793" s="2">
        <f>'[1]2025年已发货'!E:E</f>
        <v>6</v>
      </c>
      <c r="F4793" s="4">
        <f>'[1]2025年已发货'!F:F</f>
        <v>45846</v>
      </c>
      <c r="G4793" s="2" t="str">
        <f>'[1]2025年已发货'!G:G</f>
        <v>中铁隧道局路桥公司西昭高速2标1分部凉山州金阳县派来镇</v>
      </c>
      <c r="H4793" s="2" t="str">
        <f>'[1]2025年已发货'!H:H</f>
        <v>杨勇</v>
      </c>
      <c r="I4793" s="2">
        <f>'[1]2025年已发货'!I:I</f>
        <v>18882117172</v>
      </c>
      <c r="J4793" s="2" vm="1" t="e">
        <f>_xlfn._xlws.FILTER(辅助信息!D:D,辅助信息!G:G=G4793)</f>
        <v>#VALUE!</v>
      </c>
    </row>
    <row r="4794" spans="1:10">
      <c r="A4794" s="2" t="str">
        <f>'[1]2025年已发货'!A:A</f>
        <v>德胜恒嘉</v>
      </c>
      <c r="B4794" s="2" t="str">
        <f>'[1]2025年已发货'!B:B</f>
        <v>螺纹钢</v>
      </c>
      <c r="C4794" s="2" t="str">
        <f>'[1]2025年已发货'!C:C</f>
        <v>HRB400EΦ16</v>
      </c>
      <c r="D4794" s="2" t="str">
        <f>'[1]2025年已发货'!D:D</f>
        <v>吨</v>
      </c>
      <c r="E4794" s="2">
        <f>'[1]2025年已发货'!E:E</f>
        <v>3</v>
      </c>
      <c r="F4794" s="4">
        <f>'[1]2025年已发货'!F:F</f>
        <v>45846</v>
      </c>
      <c r="G4794" s="2" t="str">
        <f>'[1]2025年已发货'!G:G</f>
        <v>中铁隧道局路桥公司西昭高速2标1分部凉山州金阳县派来镇</v>
      </c>
      <c r="H4794" s="2" t="str">
        <f>'[1]2025年已发货'!H:H</f>
        <v>杨勇</v>
      </c>
      <c r="I4794" s="2">
        <f>'[1]2025年已发货'!I:I</f>
        <v>18882117172</v>
      </c>
      <c r="J4794" s="2" vm="1" t="e">
        <f>_xlfn._xlws.FILTER(辅助信息!D:D,辅助信息!G:G=G4794)</f>
        <v>#VALUE!</v>
      </c>
    </row>
    <row r="4795" spans="1:10">
      <c r="A4795" s="2" t="str">
        <f>'[1]2025年已发货'!A:A</f>
        <v>凤钢</v>
      </c>
      <c r="B4795" s="2" t="str">
        <f>'[1]2025年已发货'!B:B</f>
        <v>高线</v>
      </c>
      <c r="C4795" s="2" t="str">
        <f>'[1]2025年已发货'!C:C</f>
        <v>HPB300Φ8</v>
      </c>
      <c r="D4795" s="2" t="str">
        <f>'[1]2025年已发货'!D:D</f>
        <v>吨</v>
      </c>
      <c r="E4795" s="2">
        <f>'[1]2025年已发货'!E:E</f>
        <v>40</v>
      </c>
      <c r="F4795" s="4">
        <f>'[1]2025年已发货'!F:F</f>
        <v>45846</v>
      </c>
      <c r="G4795" s="2" t="str">
        <f>'[1]2025年已发货'!G:G</f>
        <v>中铁隧道局路桥公司西昭高速2标1分部凉山州金阳县派来镇</v>
      </c>
      <c r="H4795" s="2" t="str">
        <f>'[1]2025年已发货'!H:H</f>
        <v>杨勇</v>
      </c>
      <c r="I4795" s="2">
        <f>'[1]2025年已发货'!I:I</f>
        <v>18882117172</v>
      </c>
      <c r="J4795" s="2" vm="1" t="e">
        <f>_xlfn._xlws.FILTER(辅助信息!D:D,辅助信息!G:G=G4795)</f>
        <v>#VALUE!</v>
      </c>
    </row>
    <row r="4796" spans="1:10">
      <c r="A4796" s="2" t="str">
        <f>'[1]2025年已发货'!A:A</f>
        <v>吉晨盛泰</v>
      </c>
      <c r="B4796" s="2" t="str">
        <f>'[1]2025年已发货'!B:B</f>
        <v>盘螺</v>
      </c>
      <c r="C4796" s="2" t="str">
        <f>'[1]2025年已发货'!C:C</f>
        <v>HRB400EΦ10</v>
      </c>
      <c r="D4796" s="2" t="str">
        <f>'[1]2025年已发货'!D:D</f>
        <v>吨</v>
      </c>
      <c r="E4796" s="2">
        <f>'[1]2025年已发货'!E:E</f>
        <v>20</v>
      </c>
      <c r="F4796" s="4">
        <f>'[1]2025年已发货'!F:F</f>
        <v>45846</v>
      </c>
      <c r="G4796" s="2" t="str">
        <f>'[1]2025年已发货'!G:G</f>
        <v>5标三分部凉山州昭觉县新城镇阿都马打中铁十局2#梁场（中铁十局西昭高速3号拌合站过磅）</v>
      </c>
      <c r="H4796" s="2" t="str">
        <f>'[1]2025年已发货'!H:H</f>
        <v>魏忠魁</v>
      </c>
      <c r="I4796" s="2">
        <f>'[1]2025年已发货'!I:I</f>
        <v>18229056777</v>
      </c>
      <c r="J4796" s="2" vm="1" t="e">
        <f>_xlfn._xlws.FILTER(辅助信息!D:D,辅助信息!G:G=G4796)</f>
        <v>#VALUE!</v>
      </c>
    </row>
    <row r="4797" spans="1:10">
      <c r="A4797" s="2" t="str">
        <f>'[1]2025年已发货'!A:A</f>
        <v>吉晨盛泰</v>
      </c>
      <c r="B4797" s="2" t="str">
        <f>'[1]2025年已发货'!B:B</f>
        <v>螺纹钢</v>
      </c>
      <c r="C4797" s="2" t="str">
        <f>'[1]2025年已发货'!C:C</f>
        <v>HRB400EФ12</v>
      </c>
      <c r="D4797" s="2" t="str">
        <f>'[1]2025年已发货'!D:D</f>
        <v>吨</v>
      </c>
      <c r="E4797" s="2">
        <f>'[1]2025年已发货'!E:E</f>
        <v>40</v>
      </c>
      <c r="F4797" s="4">
        <f>'[1]2025年已发货'!F:F</f>
        <v>45846</v>
      </c>
      <c r="G4797" s="2" t="str">
        <f>'[1]2025年已发货'!G:G</f>
        <v>5标三分部凉山州昭觉县新城镇阿都马打中铁十局2#梁场（中铁十局西昭高速3号拌合站过磅）</v>
      </c>
      <c r="H4797" s="2" t="str">
        <f>'[1]2025年已发货'!H:H</f>
        <v>魏忠魁</v>
      </c>
      <c r="I4797" s="2">
        <f>'[1]2025年已发货'!I:I</f>
        <v>18229056777</v>
      </c>
      <c r="J4797" s="2" vm="1" t="e">
        <f>_xlfn._xlws.FILTER(辅助信息!D:D,辅助信息!G:G=G4797)</f>
        <v>#VALUE!</v>
      </c>
    </row>
    <row r="4798" spans="1:10">
      <c r="A4798" s="2" t="str">
        <f>'[1]2025年已发货'!A:A</f>
        <v>吉晨盛泰</v>
      </c>
      <c r="B4798" s="2" t="str">
        <f>'[1]2025年已发货'!B:B</f>
        <v>螺纹钢</v>
      </c>
      <c r="C4798" s="2" t="str">
        <f>'[1]2025年已发货'!C:C</f>
        <v>HRB400EФ16</v>
      </c>
      <c r="D4798" s="2" t="str">
        <f>'[1]2025年已发货'!D:D</f>
        <v>吨</v>
      </c>
      <c r="E4798" s="2">
        <f>'[1]2025年已发货'!E:E</f>
        <v>15</v>
      </c>
      <c r="F4798" s="4">
        <f>'[1]2025年已发货'!F:F</f>
        <v>45846</v>
      </c>
      <c r="G4798" s="2" t="str">
        <f>'[1]2025年已发货'!G:G</f>
        <v>5标三分部凉山州昭觉县新城镇阿都马打中铁十局2#梁场（中铁十局西昭高速3号拌合站过磅）</v>
      </c>
      <c r="H4798" s="2" t="str">
        <f>'[1]2025年已发货'!H:H</f>
        <v>魏忠魁</v>
      </c>
      <c r="I4798" s="2">
        <f>'[1]2025年已发货'!I:I</f>
        <v>18229056777</v>
      </c>
      <c r="J4798" s="2" vm="1" t="e">
        <f>_xlfn._xlws.FILTER(辅助信息!D:D,辅助信息!G:G=G4798)</f>
        <v>#VALUE!</v>
      </c>
    </row>
    <row r="4799" spans="1:10">
      <c r="A4799" s="2" t="str">
        <f>'[1]2025年已发货'!A:A</f>
        <v>吉晨盛泰</v>
      </c>
      <c r="B4799" s="2" t="str">
        <f>'[1]2025年已发货'!B:B</f>
        <v>高线</v>
      </c>
      <c r="C4799" s="2" t="str">
        <f>'[1]2025年已发货'!C:C</f>
        <v>HPB300Φ8</v>
      </c>
      <c r="D4799" s="2" t="str">
        <f>'[1]2025年已发货'!D:D</f>
        <v>吨</v>
      </c>
      <c r="E4799" s="2">
        <f>'[1]2025年已发货'!E:E</f>
        <v>8</v>
      </c>
      <c r="F4799" s="4">
        <f>'[1]2025年已发货'!F:F</f>
        <v>45846</v>
      </c>
      <c r="G4799" s="2" t="str">
        <f>'[1]2025年已发货'!G:G</f>
        <v>5标三分部凉山州昭觉县新城镇阿都马打中铁十局2#梁场（中铁十局西昭高速3号拌合站过磅）</v>
      </c>
      <c r="H4799" s="2" t="str">
        <f>'[1]2025年已发货'!H:H</f>
        <v>魏忠魁</v>
      </c>
      <c r="I4799" s="2">
        <f>'[1]2025年已发货'!I:I</f>
        <v>18229056777</v>
      </c>
      <c r="J4799" s="2" vm="1" t="e">
        <f>_xlfn._xlws.FILTER(辅助信息!D:D,辅助信息!G:G=G4799)</f>
        <v>#VALUE!</v>
      </c>
    </row>
    <row r="4800" spans="1:10">
      <c r="A4800" s="2" t="str">
        <f>'[1]2025年已发货'!A:A</f>
        <v>吉晨盛泰</v>
      </c>
      <c r="B4800" s="2" t="str">
        <f>'[1]2025年已发货'!B:B</f>
        <v>高线</v>
      </c>
      <c r="C4800" s="2" t="str">
        <f>'[1]2025年已发货'!C:C</f>
        <v>HPB300Φ10</v>
      </c>
      <c r="D4800" s="2" t="str">
        <f>'[1]2025年已发货'!D:D</f>
        <v>吨</v>
      </c>
      <c r="E4800" s="2">
        <f>'[1]2025年已发货'!E:E</f>
        <v>8</v>
      </c>
      <c r="F4800" s="4">
        <f>'[1]2025年已发货'!F:F</f>
        <v>45846</v>
      </c>
      <c r="G4800" s="2" t="str">
        <f>'[1]2025年已发货'!G:G</f>
        <v>5标三分部凉山州昭觉县新城镇阿都马打中铁十局2#梁场（中铁十局西昭高速3号拌合站过磅）</v>
      </c>
      <c r="H4800" s="2" t="str">
        <f>'[1]2025年已发货'!H:H</f>
        <v>魏忠魁</v>
      </c>
      <c r="I4800" s="2">
        <f>'[1]2025年已发货'!I:I</f>
        <v>18229056777</v>
      </c>
      <c r="J4800" s="2" vm="1" t="e">
        <f>_xlfn._xlws.FILTER(辅助信息!D:D,辅助信息!G:G=G4800)</f>
        <v>#VALUE!</v>
      </c>
    </row>
    <row r="4801" spans="1:10">
      <c r="A4801" s="2" t="str">
        <f>'[1]2025年已发货'!A:A</f>
        <v>吉晨盛泰</v>
      </c>
      <c r="B4801" s="2" t="str">
        <f>'[1]2025年已发货'!B:B</f>
        <v>螺纹钢</v>
      </c>
      <c r="C4801" s="2" t="str">
        <f>'[1]2025年已发货'!C:C</f>
        <v>HRB400EФ12</v>
      </c>
      <c r="D4801" s="2" t="str">
        <f>'[1]2025年已发货'!D:D</f>
        <v>吨</v>
      </c>
      <c r="E4801" s="2">
        <f>'[1]2025年已发货'!E:E</f>
        <v>18</v>
      </c>
      <c r="F4801" s="4">
        <f>'[1]2025年已发货'!F:F</f>
        <v>45846</v>
      </c>
      <c r="G4801" s="2" t="str">
        <f>'[1]2025年已发货'!G:G</f>
        <v>5标三分部凉山州昭觉县新城镇阿都马打中铁十局2#梁场（中铁十局西昭高速3号拌合站过磅）</v>
      </c>
      <c r="H4801" s="2" t="str">
        <f>'[1]2025年已发货'!H:H</f>
        <v>魏忠魁</v>
      </c>
      <c r="I4801" s="2">
        <f>'[1]2025年已发货'!I:I</f>
        <v>18229056777</v>
      </c>
      <c r="J4801" s="2" vm="1" t="e">
        <f>_xlfn._xlws.FILTER(辅助信息!D:D,辅助信息!G:G=G4801)</f>
        <v>#VALUE!</v>
      </c>
    </row>
    <row r="4802" spans="1:10">
      <c r="A4802" s="2" t="str">
        <f>'[1]2025年已发货'!A:A</f>
        <v>吉晨盛泰</v>
      </c>
      <c r="B4802" s="2" t="str">
        <f>'[1]2025年已发货'!B:B</f>
        <v>螺纹钢</v>
      </c>
      <c r="C4802" s="2" t="str">
        <f>'[1]2025年已发货'!C:C</f>
        <v>HRB400EФ20</v>
      </c>
      <c r="D4802" s="2" t="str">
        <f>'[1]2025年已发货'!D:D</f>
        <v>吨</v>
      </c>
      <c r="E4802" s="2">
        <f>'[1]2025年已发货'!E:E</f>
        <v>19</v>
      </c>
      <c r="F4802" s="4">
        <f>'[1]2025年已发货'!F:F</f>
        <v>45846</v>
      </c>
      <c r="G4802" s="2" t="str">
        <f>'[1]2025年已发货'!G:G</f>
        <v>5标三分部凉山州昭觉县新城镇阿都马打中铁十局2#梁场（中铁十局西昭高速3号拌合站过磅）</v>
      </c>
      <c r="H4802" s="2" t="str">
        <f>'[1]2025年已发货'!H:H</f>
        <v>魏忠魁</v>
      </c>
      <c r="I4802" s="2">
        <f>'[1]2025年已发货'!I:I</f>
        <v>18229056777</v>
      </c>
      <c r="J4802" s="2" vm="1" t="e">
        <f>_xlfn._xlws.FILTER(辅助信息!D:D,辅助信息!G:G=G4802)</f>
        <v>#VALUE!</v>
      </c>
    </row>
    <row r="4803" spans="1:10">
      <c r="A4803" s="2" t="str">
        <f>'[1]2025年已发货'!A:A</f>
        <v>吉晨盛泰</v>
      </c>
      <c r="B4803" s="2" t="str">
        <f>'[1]2025年已发货'!B:B</f>
        <v>螺纹钢</v>
      </c>
      <c r="C4803" s="2" t="str">
        <f>'[1]2025年已发货'!C:C</f>
        <v>HRB400EФ22</v>
      </c>
      <c r="D4803" s="2" t="str">
        <f>'[1]2025年已发货'!D:D</f>
        <v>吨</v>
      </c>
      <c r="E4803" s="2">
        <f>'[1]2025年已发货'!E:E</f>
        <v>22</v>
      </c>
      <c r="F4803" s="4">
        <f>'[1]2025年已发货'!F:F</f>
        <v>45846</v>
      </c>
      <c r="G4803" s="2" t="str">
        <f>'[1]2025年已发货'!G:G</f>
        <v>5标三分部凉山州昭觉县新城镇阿都马打中铁十局2#梁场（中铁十局西昭高速3号拌合站过磅）</v>
      </c>
      <c r="H4803" s="2" t="str">
        <f>'[1]2025年已发货'!H:H</f>
        <v>魏忠魁</v>
      </c>
      <c r="I4803" s="2">
        <f>'[1]2025年已发货'!I:I</f>
        <v>18229056777</v>
      </c>
      <c r="J4803" s="2" vm="1" t="e">
        <f>_xlfn._xlws.FILTER(辅助信息!D:D,辅助信息!G:G=G4803)</f>
        <v>#VALUE!</v>
      </c>
    </row>
    <row r="4804" spans="1:10">
      <c r="A4804" s="2" t="str">
        <f>'[1]2025年已发货'!A:A</f>
        <v>吉晨盛泰</v>
      </c>
      <c r="B4804" s="2" t="str">
        <f>'[1]2025年已发货'!B:B</f>
        <v>螺纹钢</v>
      </c>
      <c r="C4804" s="2" t="str">
        <f>'[1]2025年已发货'!C:C</f>
        <v>HRB400EΦ28</v>
      </c>
      <c r="D4804" s="2" t="str">
        <f>'[1]2025年已发货'!D:D</f>
        <v>吨</v>
      </c>
      <c r="E4804" s="2">
        <f>'[1]2025年已发货'!E:E</f>
        <v>35</v>
      </c>
      <c r="F4804" s="4">
        <f>'[1]2025年已发货'!F:F</f>
        <v>45846</v>
      </c>
      <c r="G4804" s="2" t="str">
        <f>'[1]2025年已发货'!G:G</f>
        <v>（中铁一局四公司西昭高速6标1分部）四川省凉山彝族自治州昭觉县李子村</v>
      </c>
      <c r="H4804" s="2" t="str">
        <f>'[1]2025年已发货'!H:H</f>
        <v>党牛</v>
      </c>
      <c r="I4804" s="2">
        <f>'[1]2025年已发货'!I:I</f>
        <v>19996000463</v>
      </c>
      <c r="J4804" s="2" vm="1" t="e">
        <f>_xlfn._xlws.FILTER(辅助信息!D:D,辅助信息!G:G=G4804)</f>
        <v>#VALUE!</v>
      </c>
    </row>
    <row r="4805" spans="1:10">
      <c r="A4805" s="2" t="str">
        <f>'[1]2025年已发货'!A:A</f>
        <v>吉晨盛泰</v>
      </c>
      <c r="B4805" s="2" t="str">
        <f>'[1]2025年已发货'!B:B</f>
        <v>高线</v>
      </c>
      <c r="C4805" s="2" t="str">
        <f>'[1]2025年已发货'!C:C</f>
        <v>HPB300Φ8</v>
      </c>
      <c r="D4805" s="2" t="str">
        <f>'[1]2025年已发货'!D:D</f>
        <v>吨</v>
      </c>
      <c r="E4805" s="2">
        <f>'[1]2025年已发货'!E:E</f>
        <v>49</v>
      </c>
      <c r="F4805" s="4">
        <f>'[1]2025年已发货'!F:F</f>
        <v>45846</v>
      </c>
      <c r="G4805" s="2" t="str">
        <f>'[1]2025年已发货'!G:G</f>
        <v>（中铁一局四公司西昭高速6标2分部）四川省凉山彝族自治州昭觉县G348哈洛觉底</v>
      </c>
      <c r="H4805" s="2" t="str">
        <f>'[1]2025年已发货'!H:H</f>
        <v>刘振利</v>
      </c>
      <c r="I4805" s="2">
        <f>'[1]2025年已发货'!I:I</f>
        <v>17791512983</v>
      </c>
      <c r="J4805" s="2" vm="1" t="e">
        <f>_xlfn._xlws.FILTER(辅助信息!D:D,辅助信息!G:G=G4805)</f>
        <v>#VALUE!</v>
      </c>
    </row>
    <row r="4806" spans="1:10">
      <c r="A4806" s="2" t="str">
        <f>'[1]2025年已发货'!A:A</f>
        <v>吉晨盛泰</v>
      </c>
      <c r="B4806" s="2" t="str">
        <f>'[1]2025年已发货'!B:B</f>
        <v>螺纹钢</v>
      </c>
      <c r="C4806" s="2" t="str">
        <f>'[1]2025年已发货'!C:C</f>
        <v>HRB400EФ22</v>
      </c>
      <c r="D4806" s="2" t="str">
        <f>'[1]2025年已发货'!D:D</f>
        <v>吨</v>
      </c>
      <c r="E4806" s="2">
        <f>'[1]2025年已发货'!E:E</f>
        <v>55</v>
      </c>
      <c r="F4806" s="4">
        <f>'[1]2025年已发货'!F:F</f>
        <v>45846</v>
      </c>
      <c r="G4806" s="2" t="str">
        <f>'[1]2025年已发货'!G:G</f>
        <v>（中铁一局四公司西昭高速6标2分部）四川省凉山彝族自治州昭觉县G348哈洛觉底</v>
      </c>
      <c r="H4806" s="2" t="str">
        <f>'[1]2025年已发货'!H:H</f>
        <v>刘振利</v>
      </c>
      <c r="I4806" s="2">
        <f>'[1]2025年已发货'!I:I</f>
        <v>17791512983</v>
      </c>
      <c r="J4806" s="2" vm="1" t="e">
        <f>_xlfn._xlws.FILTER(辅助信息!D:D,辅助信息!G:G=G4806)</f>
        <v>#VALUE!</v>
      </c>
    </row>
    <row r="4807" spans="1:10">
      <c r="A4807" s="2" t="str">
        <f>'[1]2025年已发货'!A:A</f>
        <v>吉晨盛泰</v>
      </c>
      <c r="B4807" s="2" t="str">
        <f>'[1]2025年已发货'!B:B</f>
        <v>螺纹钢</v>
      </c>
      <c r="C4807" s="2" t="str">
        <f>'[1]2025年已发货'!C:C</f>
        <v>HRB400EФ32</v>
      </c>
      <c r="D4807" s="2" t="str">
        <f>'[1]2025年已发货'!D:D</f>
        <v>吨</v>
      </c>
      <c r="E4807" s="2">
        <f>'[1]2025年已发货'!E:E</f>
        <v>30</v>
      </c>
      <c r="F4807" s="4">
        <f>'[1]2025年已发货'!F:F</f>
        <v>45846</v>
      </c>
      <c r="G4807" s="2" t="str">
        <f>'[1]2025年已发货'!G:G</f>
        <v>（中铁一局四公司西昭高速6标2分部）四川省凉山彝族自治州昭觉县G348哈洛觉底</v>
      </c>
      <c r="H4807" s="2" t="str">
        <f>'[1]2025年已发货'!H:H</f>
        <v>刘振利</v>
      </c>
      <c r="I4807" s="2">
        <f>'[1]2025年已发货'!I:I</f>
        <v>17791512983</v>
      </c>
      <c r="J4807" s="2" vm="1" t="e">
        <f>_xlfn._xlws.FILTER(辅助信息!D:D,辅助信息!G:G=G4807)</f>
        <v>#VALUE!</v>
      </c>
    </row>
    <row r="4808" spans="1:10">
      <c r="A4808" s="2" t="str">
        <f>'[1]2025年已发货'!A:A</f>
        <v>吉晨盛泰</v>
      </c>
      <c r="B4808" s="2" t="str">
        <f>'[1]2025年已发货'!B:B</f>
        <v>螺纹钢</v>
      </c>
      <c r="C4808" s="2" t="str">
        <f>'[1]2025年已发货'!C:C</f>
        <v>HRB400EФ20</v>
      </c>
      <c r="D4808" s="2" t="str">
        <f>'[1]2025年已发货'!D:D</f>
        <v>吨</v>
      </c>
      <c r="E4808" s="2">
        <f>'[1]2025年已发货'!E:E</f>
        <v>11</v>
      </c>
      <c r="F4808" s="4">
        <f>'[1]2025年已发货'!F:F</f>
        <v>45846</v>
      </c>
      <c r="G4808" s="2" t="str">
        <f>'[1]2025年已发货'!G:G</f>
        <v>（中铁一局四公司西昭高速6标2分部）四川省凉山彝族自治州昭觉县G348哈洛觉底</v>
      </c>
      <c r="H4808" s="2" t="str">
        <f>'[1]2025年已发货'!H:H</f>
        <v>刘振利</v>
      </c>
      <c r="I4808" s="2">
        <f>'[1]2025年已发货'!I:I</f>
        <v>17791512983</v>
      </c>
      <c r="J4808" s="2" vm="1" t="e">
        <f>_xlfn._xlws.FILTER(辅助信息!D:D,辅助信息!G:G=G4808)</f>
        <v>#VALUE!</v>
      </c>
    </row>
    <row r="4809" spans="1:10">
      <c r="A4809" s="2" t="str">
        <f>'[1]2025年已发货'!A:A</f>
        <v>吉晨盛泰</v>
      </c>
      <c r="B4809" s="2" t="str">
        <f>'[1]2025年已发货'!B:B</f>
        <v>盘螺</v>
      </c>
      <c r="C4809" s="2" t="str">
        <f>'[1]2025年已发货'!C:C</f>
        <v>HRB400EΦ12</v>
      </c>
      <c r="D4809" s="2" t="str">
        <f>'[1]2025年已发货'!D:D</f>
        <v>吨</v>
      </c>
      <c r="E4809" s="2">
        <f>'[1]2025年已发货'!E:E</f>
        <v>70</v>
      </c>
      <c r="F4809" s="4">
        <f>'[1]2025年已发货'!F:F</f>
        <v>45846</v>
      </c>
      <c r="G4809" s="2" t="str">
        <f>'[1]2025年已发货'!G:G</f>
        <v>（中铁广州局深圳公司西昭高速9标）四川省凉山彝族自治州西昌市西昌北梁场</v>
      </c>
      <c r="H4809" s="2" t="str">
        <f>'[1]2025年已发货'!H:H</f>
        <v>伍红林</v>
      </c>
      <c r="I4809" s="2">
        <f>'[1]2025年已发货'!I:I</f>
        <v>18683860677</v>
      </c>
      <c r="J4809" s="2" vm="1" t="e">
        <f>_xlfn._xlws.FILTER(辅助信息!D:D,辅助信息!G:G=G4809)</f>
        <v>#VALUE!</v>
      </c>
    </row>
    <row r="4810" spans="1:10">
      <c r="A4810" s="2" t="str">
        <f>'[1]2025年已发货'!A:A</f>
        <v>吉晨盛泰</v>
      </c>
      <c r="B4810" s="2" t="str">
        <f>'[1]2025年已发货'!B:B</f>
        <v>螺纹钢</v>
      </c>
      <c r="C4810" s="2" t="str">
        <f>'[1]2025年已发货'!C:C</f>
        <v>HRB400EΦ16</v>
      </c>
      <c r="D4810" s="2" t="str">
        <f>'[1]2025年已发货'!D:D</f>
        <v>吨</v>
      </c>
      <c r="E4810" s="2">
        <f>'[1]2025年已发货'!E:E</f>
        <v>70</v>
      </c>
      <c r="F4810" s="4">
        <f>'[1]2025年已发货'!F:F</f>
        <v>45846</v>
      </c>
      <c r="G4810" s="2" t="str">
        <f>'[1]2025年已发货'!G:G</f>
        <v>（中铁广州局深圳公司西昭高速9标）四川省凉山彝族自治州西昌市西昌北梁场</v>
      </c>
      <c r="H4810" s="2" t="str">
        <f>'[1]2025年已发货'!H:H</f>
        <v>伍红林</v>
      </c>
      <c r="I4810" s="2">
        <f>'[1]2025年已发货'!I:I</f>
        <v>18683860677</v>
      </c>
      <c r="J4810" s="2" vm="1" t="e">
        <f>_xlfn._xlws.FILTER(辅助信息!D:D,辅助信息!G:G=G4810)</f>
        <v>#VALUE!</v>
      </c>
    </row>
    <row r="4811" spans="1:10">
      <c r="A4811" s="2" t="str">
        <f>'[1]2025年已发货'!A:A</f>
        <v>吉晨盛泰</v>
      </c>
      <c r="B4811" s="2" t="str">
        <f>'[1]2025年已发货'!B:B</f>
        <v>螺纹钢</v>
      </c>
      <c r="C4811" s="2" t="str">
        <f>'[1]2025年已发货'!C:C</f>
        <v>HRB400EΦ20</v>
      </c>
      <c r="D4811" s="2" t="str">
        <f>'[1]2025年已发货'!D:D</f>
        <v>吨</v>
      </c>
      <c r="E4811" s="2">
        <f>'[1]2025年已发货'!E:E</f>
        <v>35</v>
      </c>
      <c r="F4811" s="4">
        <f>'[1]2025年已发货'!F:F</f>
        <v>45846</v>
      </c>
      <c r="G4811" s="2" t="str">
        <f>'[1]2025年已发货'!G:G</f>
        <v>（中铁广州局深圳公司西昭高速9标）四川省凉山彝族自治州西昌市西昌北梁场</v>
      </c>
      <c r="H4811" s="2" t="str">
        <f>'[1]2025年已发货'!H:H</f>
        <v>伍红林</v>
      </c>
      <c r="I4811" s="2">
        <f>'[1]2025年已发货'!I:I</f>
        <v>18683860677</v>
      </c>
      <c r="J4811" s="2" vm="1" t="e">
        <f>_xlfn._xlws.FILTER(辅助信息!D:D,辅助信息!G:G=G4811)</f>
        <v>#VALUE!</v>
      </c>
    </row>
    <row r="4812" spans="1:10">
      <c r="A4812" s="2" t="str">
        <f>'[1]2025年已发货'!A:A</f>
        <v>吉晨盛泰</v>
      </c>
      <c r="B4812" s="2" t="str">
        <f>'[1]2025年已发货'!B:B</f>
        <v>螺纹钢</v>
      </c>
      <c r="C4812" s="2" t="str">
        <f>'[1]2025年已发货'!C:C</f>
        <v>HRB500EΦ28</v>
      </c>
      <c r="D4812" s="2" t="str">
        <f>'[1]2025年已发货'!D:D</f>
        <v>吨</v>
      </c>
      <c r="E4812" s="2">
        <f>'[1]2025年已发货'!E:E</f>
        <v>70</v>
      </c>
      <c r="F4812" s="4">
        <f>'[1]2025年已发货'!F:F</f>
        <v>45846</v>
      </c>
      <c r="G4812" s="2" t="str">
        <f>'[1]2025年已发货'!G:G</f>
        <v>（中铁广州局深圳公司西昭高速9标）四川省凉山彝族自治州西昌市西昌北梁场</v>
      </c>
      <c r="H4812" s="2" t="str">
        <f>'[1]2025年已发货'!H:H</f>
        <v>伍红林</v>
      </c>
      <c r="I4812" s="2">
        <f>'[1]2025年已发货'!I:I</f>
        <v>18683860677</v>
      </c>
      <c r="J4812" s="2" vm="1" t="e">
        <f>_xlfn._xlws.FILTER(辅助信息!D:D,辅助信息!G:G=G4812)</f>
        <v>#VALUE!</v>
      </c>
    </row>
    <row r="4813" spans="1:10">
      <c r="A4813" s="2" t="str">
        <f>'[1]2025年已发货'!A:A</f>
        <v>吉晨盛泰</v>
      </c>
      <c r="B4813" s="2" t="str">
        <f>'[1]2025年已发货'!B:B</f>
        <v>螺纹钢</v>
      </c>
      <c r="C4813" s="2" t="str">
        <f>'[1]2025年已发货'!C:C</f>
        <v>HRB400EΦ20</v>
      </c>
      <c r="D4813" s="2" t="str">
        <f>'[1]2025年已发货'!D:D</f>
        <v>吨</v>
      </c>
      <c r="E4813" s="2">
        <f>'[1]2025年已发货'!E:E</f>
        <v>26</v>
      </c>
      <c r="F4813" s="4">
        <f>'[1]2025年已发货'!F:F</f>
        <v>45846</v>
      </c>
      <c r="G4813" s="2" t="str">
        <f>'[1]2025年已发货'!G:G</f>
        <v>（中铁广州局深圳公司西昭高速9标）四川省凉山彝族自治州西昌市西乡乡三百村</v>
      </c>
      <c r="H4813" s="2" t="str">
        <f>'[1]2025年已发货'!H:H</f>
        <v>伍红林</v>
      </c>
      <c r="I4813" s="2">
        <f>'[1]2025年已发货'!I:I</f>
        <v>18683860677</v>
      </c>
      <c r="J4813" s="2" vm="1" t="e">
        <f>_xlfn._xlws.FILTER(辅助信息!D:D,辅助信息!G:G=G4813)</f>
        <v>#VALUE!</v>
      </c>
    </row>
    <row r="4814" spans="1:10">
      <c r="A4814" s="2" t="str">
        <f>'[1]2025年已发货'!A:A</f>
        <v>吉晨盛泰</v>
      </c>
      <c r="B4814" s="2" t="str">
        <f>'[1]2025年已发货'!B:B</f>
        <v>螺纹钢</v>
      </c>
      <c r="C4814" s="2" t="str">
        <f>'[1]2025年已发货'!C:C</f>
        <v>HRB400EΦ12</v>
      </c>
      <c r="D4814" s="2" t="str">
        <f>'[1]2025年已发货'!D:D</f>
        <v>吨</v>
      </c>
      <c r="E4814" s="2">
        <f>'[1]2025年已发货'!E:E</f>
        <v>40</v>
      </c>
      <c r="F4814" s="4">
        <f>'[1]2025年已发货'!F:F</f>
        <v>45846</v>
      </c>
      <c r="G4814" s="2" t="str">
        <f>'[1]2025年已发货'!G:G</f>
        <v>（中铁广州局深圳公司西昭高速9标）四川省凉山彝族自治州西昌市西乡乡三百村</v>
      </c>
      <c r="H4814" s="2" t="str">
        <f>'[1]2025年已发货'!H:H</f>
        <v>伍红林</v>
      </c>
      <c r="I4814" s="2">
        <f>'[1]2025年已发货'!I:I</f>
        <v>18683860677</v>
      </c>
      <c r="J4814" s="2" vm="1" t="e">
        <f>_xlfn._xlws.FILTER(辅助信息!D:D,辅助信息!G:G=G4814)</f>
        <v>#VALUE!</v>
      </c>
    </row>
    <row r="4815" spans="1:10">
      <c r="A4815" s="2" t="str">
        <f>'[1]2025年已发货'!A:A</f>
        <v>吉晨盛泰</v>
      </c>
      <c r="B4815" s="2" t="str">
        <f>'[1]2025年已发货'!B:B</f>
        <v>螺纹钢</v>
      </c>
      <c r="C4815" s="2" t="str">
        <f>'[1]2025年已发货'!C:C</f>
        <v>HRB400EΦ16</v>
      </c>
      <c r="D4815" s="2" t="str">
        <f>'[1]2025年已发货'!D:D</f>
        <v>吨</v>
      </c>
      <c r="E4815" s="2">
        <f>'[1]2025年已发货'!E:E</f>
        <v>20</v>
      </c>
      <c r="F4815" s="4">
        <f>'[1]2025年已发货'!F:F</f>
        <v>45846</v>
      </c>
      <c r="G4815" s="2" t="str">
        <f>'[1]2025年已发货'!G:G</f>
        <v>（中铁广州局深圳公司西昭高速9标）四川省凉山彝族自治州西昌市西乡乡三百村</v>
      </c>
      <c r="H4815" s="2" t="str">
        <f>'[1]2025年已发货'!H:H</f>
        <v>伍红林</v>
      </c>
      <c r="I4815" s="2">
        <f>'[1]2025年已发货'!I:I</f>
        <v>18683860677</v>
      </c>
      <c r="J4815" s="2" vm="1" t="e">
        <f>_xlfn._xlws.FILTER(辅助信息!D:D,辅助信息!G:G=G4815)</f>
        <v>#VALUE!</v>
      </c>
    </row>
    <row r="4816" spans="1:10">
      <c r="A4816" s="2" t="str">
        <f>'[1]2025年已发货'!A:A</f>
        <v>德胜</v>
      </c>
      <c r="B4816" s="2" t="str">
        <f>'[1]2025年已发货'!B:B</f>
        <v>螺纹钢</v>
      </c>
      <c r="C4816" s="2" t="str">
        <f>'[1]2025年已发货'!C:C</f>
        <v>HRB400E Φ20 12m</v>
      </c>
      <c r="D4816" s="2" t="str">
        <f>'[1]2025年已发货'!D:D</f>
        <v>吨</v>
      </c>
      <c r="E4816" s="2">
        <f>'[1]2025年已发货'!E:E</f>
        <v>35</v>
      </c>
      <c r="F4816" s="4">
        <f>'[1]2025年已发货'!F:F</f>
        <v>45847</v>
      </c>
      <c r="G4816" s="2" t="str">
        <f>'[1]2025年已发货'!G:G</f>
        <v>（中铁广州局-资乐高速5标）四川省乐山市井研县希望大道116号</v>
      </c>
      <c r="H4816" s="2" t="str">
        <f>'[1]2025年已发货'!H:H</f>
        <v>廖俊杰</v>
      </c>
      <c r="I4816" s="2">
        <f>'[1]2025年已发货'!I:I</f>
        <v>15775100965</v>
      </c>
      <c r="J4816" s="2" vm="1" t="e">
        <f>_xlfn._xlws.FILTER(辅助信息!D:D,辅助信息!G:G=G4816)</f>
        <v>#VALUE!</v>
      </c>
    </row>
    <row r="4817" spans="1:10">
      <c r="A4817" s="2" t="str">
        <f>'[1]2025年已发货'!A:A</f>
        <v>润耀</v>
      </c>
      <c r="B4817" s="2" t="str">
        <f>'[1]2025年已发货'!B:B</f>
        <v>螺纹钢</v>
      </c>
      <c r="C4817" s="2" t="str">
        <f>'[1]2025年已发货'!C:C</f>
        <v>HRB400E Φ18 9m</v>
      </c>
      <c r="D4817" s="2" t="str">
        <f>'[1]2025年已发货'!D:D</f>
        <v>吨</v>
      </c>
      <c r="E4817" s="2">
        <f>'[1]2025年已发货'!E:E</f>
        <v>3</v>
      </c>
      <c r="F4817" s="4">
        <f>'[1]2025年已发货'!F:F</f>
        <v>45847</v>
      </c>
      <c r="G4817" s="2" t="str">
        <f>'[1]2025年已发货'!G:G</f>
        <v>（华西萌海科创农业生态谷）成都市简阳市白金山水库</v>
      </c>
      <c r="H4817" s="2" t="str">
        <f>'[1]2025年已发货'!H:H</f>
        <v>石清国</v>
      </c>
      <c r="I4817" s="2">
        <f>'[1]2025年已发货'!I:I</f>
        <v>13458642015</v>
      </c>
      <c r="J4817" s="2" t="str">
        <f>_xlfn._xlws.FILTER(辅助信息!D:D,辅助信息!G:G=G4817)</f>
        <v>华西萌海-科创农业生态谷</v>
      </c>
    </row>
    <row r="4818" spans="1:10">
      <c r="A4818" s="2" t="str">
        <f>'[1]2025年已发货'!A:A</f>
        <v>润耀</v>
      </c>
      <c r="B4818" s="2" t="str">
        <f>'[1]2025年已发货'!B:B</f>
        <v>螺纹钢</v>
      </c>
      <c r="C4818" s="2" t="str">
        <f>'[1]2025年已发货'!C:C</f>
        <v>HRB500E Φ22</v>
      </c>
      <c r="D4818" s="2" t="str">
        <f>'[1]2025年已发货'!D:D</f>
        <v>吨</v>
      </c>
      <c r="E4818" s="2">
        <f>'[1]2025年已发货'!E:E</f>
        <v>10</v>
      </c>
      <c r="F4818" s="4">
        <f>'[1]2025年已发货'!F:F</f>
        <v>45847</v>
      </c>
      <c r="G4818" s="2" t="str">
        <f>'[1]2025年已发货'!G:G</f>
        <v>（华西萌海科创农业生态谷）成都市简阳市白金山水库</v>
      </c>
      <c r="H4818" s="2" t="str">
        <f>'[1]2025年已发货'!H:H</f>
        <v>石清国</v>
      </c>
      <c r="I4818" s="2">
        <f>'[1]2025年已发货'!I:I</f>
        <v>13458642015</v>
      </c>
      <c r="J4818" s="2" t="str">
        <f>_xlfn._xlws.FILTER(辅助信息!D:D,辅助信息!G:G=G4818)</f>
        <v>华西萌海-科创农业生态谷</v>
      </c>
    </row>
    <row r="4819" spans="1:10">
      <c r="A4819" s="2" t="str">
        <f>'[1]2025年已发货'!A:A</f>
        <v>润耀</v>
      </c>
      <c r="B4819" s="2" t="str">
        <f>'[1]2025年已发货'!B:B</f>
        <v>螺纹钢</v>
      </c>
      <c r="C4819" s="2" t="str">
        <f>'[1]2025年已发货'!C:C</f>
        <v>HRB500E Φ25</v>
      </c>
      <c r="D4819" s="2" t="str">
        <f>'[1]2025年已发货'!D:D</f>
        <v>吨</v>
      </c>
      <c r="E4819" s="2">
        <f>'[1]2025年已发货'!E:E</f>
        <v>27</v>
      </c>
      <c r="F4819" s="4">
        <f>'[1]2025年已发货'!F:F</f>
        <v>45847</v>
      </c>
      <c r="G4819" s="2" t="str">
        <f>'[1]2025年已发货'!G:G</f>
        <v>（华西萌海科创农业生态谷）成都市简阳市白金山水库</v>
      </c>
      <c r="H4819" s="2" t="str">
        <f>'[1]2025年已发货'!H:H</f>
        <v>石清国</v>
      </c>
      <c r="I4819" s="2">
        <f>'[1]2025年已发货'!I:I</f>
        <v>13458642015</v>
      </c>
      <c r="J4819" s="2" t="str">
        <f>_xlfn._xlws.FILTER(辅助信息!D:D,辅助信息!G:G=G4819)</f>
        <v>华西萌海-科创农业生态谷</v>
      </c>
    </row>
    <row r="4820" spans="1:10">
      <c r="A4820" s="2" t="str">
        <f>'[1]2025年已发货'!A:A</f>
        <v>润耀</v>
      </c>
      <c r="B4820" s="2" t="str">
        <f>'[1]2025年已发货'!B:B</f>
        <v>螺纹钢</v>
      </c>
      <c r="C4820" s="2" t="str">
        <f>'[1]2025年已发货'!C:C</f>
        <v>HRB400EΦ32*12m</v>
      </c>
      <c r="D4820" s="2" t="str">
        <f>'[1]2025年已发货'!D:D</f>
        <v>吨</v>
      </c>
      <c r="E4820" s="2">
        <f>'[1]2025年已发货'!E:E</f>
        <v>35</v>
      </c>
      <c r="F4820" s="4">
        <f>'[1]2025年已发货'!F:F</f>
        <v>45847</v>
      </c>
      <c r="G4820" s="2" t="str">
        <f>'[1]2025年已发货'!G:G</f>
        <v>（中铁一局-大渡河项目）乐山市峨边县沙坪镇中铁一局钢筋加工厂（污水处理厂）</v>
      </c>
      <c r="H4820" s="2" t="str">
        <f>'[1]2025年已发货'!H:H</f>
        <v>冯雷</v>
      </c>
      <c r="I4820" s="2" t="str">
        <f>'[1]2025年已发货'!I:I</f>
        <v>18700069985</v>
      </c>
      <c r="J4820" s="2" vm="1" t="e">
        <f>_xlfn._xlws.FILTER(辅助信息!D:D,辅助信息!G:G=G4820)</f>
        <v>#VALUE!</v>
      </c>
    </row>
    <row r="4821" spans="1:10">
      <c r="A4821" s="2" t="str">
        <f>'[1]2025年已发货'!A:A</f>
        <v>润耀</v>
      </c>
      <c r="B4821" s="2" t="str">
        <f>'[1]2025年已发货'!B:B</f>
        <v>螺纹钢</v>
      </c>
      <c r="C4821" s="2" t="str">
        <f>'[1]2025年已发货'!C:C</f>
        <v>HRB400E Φ16 9m</v>
      </c>
      <c r="D4821" s="2" t="str">
        <f>'[1]2025年已发货'!D:D</f>
        <v>吨</v>
      </c>
      <c r="E4821" s="2">
        <f>'[1]2025年已发货'!E:E</f>
        <v>17</v>
      </c>
      <c r="F4821" s="4">
        <f>'[1]2025年已发货'!F:F</f>
        <v>45847</v>
      </c>
      <c r="G4821" s="2" t="str">
        <f>'[1]2025年已发货'!G:G</f>
        <v>（中铁广州局-资乐高速5标）四川省乐山市井研县希望大道116号</v>
      </c>
      <c r="H4821" s="2" t="str">
        <f>'[1]2025年已发货'!H:H</f>
        <v>廖俊杰</v>
      </c>
      <c r="I4821" s="2">
        <f>'[1]2025年已发货'!I:I</f>
        <v>15775100965</v>
      </c>
      <c r="J4821" s="2" vm="1" t="e">
        <f>_xlfn._xlws.FILTER(辅助信息!D:D,辅助信息!G:G=G4821)</f>
        <v>#VALUE!</v>
      </c>
    </row>
    <row r="4822" spans="1:10">
      <c r="A4822" s="2" t="str">
        <f>'[1]2025年已发货'!A:A</f>
        <v>润耀</v>
      </c>
      <c r="B4822" s="2" t="str">
        <f>'[1]2025年已发货'!B:B</f>
        <v>螺纹钢</v>
      </c>
      <c r="C4822" s="2" t="str">
        <f>'[1]2025年已发货'!C:C</f>
        <v>HRB400E Φ20 9m</v>
      </c>
      <c r="D4822" s="2" t="str">
        <f>'[1]2025年已发货'!D:D</f>
        <v>吨</v>
      </c>
      <c r="E4822" s="2">
        <f>'[1]2025年已发货'!E:E</f>
        <v>17</v>
      </c>
      <c r="F4822" s="4">
        <f>'[1]2025年已发货'!F:F</f>
        <v>45847</v>
      </c>
      <c r="G4822" s="2" t="str">
        <f>'[1]2025年已发货'!G:G</f>
        <v>（中铁广州局-资乐高速5标）四川省乐山市井研县希望大道116号</v>
      </c>
      <c r="H4822" s="2" t="str">
        <f>'[1]2025年已发货'!H:H</f>
        <v>廖俊杰</v>
      </c>
      <c r="I4822" s="2">
        <f>'[1]2025年已发货'!I:I</f>
        <v>15775100965</v>
      </c>
      <c r="J4822" s="2" vm="1" t="e">
        <f>_xlfn._xlws.FILTER(辅助信息!D:D,辅助信息!G:G=G4822)</f>
        <v>#VALUE!</v>
      </c>
    </row>
    <row r="4823" spans="1:10">
      <c r="A4823" s="2" t="str">
        <f>'[1]2025年已发货'!A:A</f>
        <v>润耀</v>
      </c>
      <c r="B4823" s="2" t="str">
        <f>'[1]2025年已发货'!B:B</f>
        <v>螺纹钢</v>
      </c>
      <c r="C4823" s="2" t="str">
        <f>'[1]2025年已发货'!C:C</f>
        <v>HRB400E Φ25 9m</v>
      </c>
      <c r="D4823" s="2" t="str">
        <f>'[1]2025年已发货'!D:D</f>
        <v>吨</v>
      </c>
      <c r="E4823" s="2">
        <f>'[1]2025年已发货'!E:E</f>
        <v>35</v>
      </c>
      <c r="F4823" s="4">
        <f>'[1]2025年已发货'!F:F</f>
        <v>45847</v>
      </c>
      <c r="G4823" s="2" t="str">
        <f>'[1]2025年已发货'!G:G</f>
        <v>（中铁广州局-资乐高速5标）四川省乐山市井研县希望大道116号</v>
      </c>
      <c r="H4823" s="2" t="str">
        <f>'[1]2025年已发货'!H:H</f>
        <v>廖俊杰</v>
      </c>
      <c r="I4823" s="2">
        <f>'[1]2025年已发货'!I:I</f>
        <v>15775100965</v>
      </c>
      <c r="J4823" s="2" vm="1" t="e">
        <f>_xlfn._xlws.FILTER(辅助信息!D:D,辅助信息!G:G=G4823)</f>
        <v>#VALUE!</v>
      </c>
    </row>
    <row r="4824" spans="1:10">
      <c r="A4824" s="2" t="str">
        <f>'[1]2025年已发货'!A:A</f>
        <v>晋邦</v>
      </c>
      <c r="B4824" s="2" t="str">
        <f>'[1]2025年已发货'!B:B</f>
        <v>盘螺</v>
      </c>
      <c r="C4824" s="2" t="str">
        <f>'[1]2025年已发货'!C:C</f>
        <v>HRB400E Φ8</v>
      </c>
      <c r="D4824" s="2" t="str">
        <f>'[1]2025年已发货'!D:D</f>
        <v>吨</v>
      </c>
      <c r="E4824" s="2">
        <f>'[1]2025年已发货'!E:E</f>
        <v>3</v>
      </c>
      <c r="F4824" s="4">
        <f>'[1]2025年已发货'!F:F</f>
        <v>45847</v>
      </c>
      <c r="G4824" s="2" t="str">
        <f>'[1]2025年已发货'!G:G</f>
        <v>（商投建工达州中医药科技园-2工区-2号桥）达州市通川区达州中医药职业学院犀牛大道北段</v>
      </c>
      <c r="H4824" s="2" t="str">
        <f>'[1]2025年已发货'!H:H</f>
        <v>李波</v>
      </c>
      <c r="I4824" s="2">
        <f>'[1]2025年已发货'!I:I</f>
        <v>18381899787</v>
      </c>
      <c r="J4824" s="2" t="str">
        <f>_xlfn._xlws.FILTER(辅助信息!D:D,辅助信息!G:G=G4824)</f>
        <v>商投建工达州中医药科技园</v>
      </c>
    </row>
    <row r="4825" spans="1:10">
      <c r="A4825" s="2" t="str">
        <f>'[1]2025年已发货'!A:A</f>
        <v>晋邦</v>
      </c>
      <c r="B4825" s="2" t="str">
        <f>'[1]2025年已发货'!B:B</f>
        <v>螺纹钢</v>
      </c>
      <c r="C4825" s="2" t="str">
        <f>'[1]2025年已发货'!C:C</f>
        <v>HRB400E Φ14 9m</v>
      </c>
      <c r="D4825" s="2" t="str">
        <f>'[1]2025年已发货'!D:D</f>
        <v>吨</v>
      </c>
      <c r="E4825" s="2">
        <f>'[1]2025年已发货'!E:E</f>
        <v>16</v>
      </c>
      <c r="F4825" s="4">
        <f>'[1]2025年已发货'!F:F</f>
        <v>45847</v>
      </c>
      <c r="G4825" s="2" t="str">
        <f>'[1]2025年已发货'!G:G</f>
        <v>（商投建工达州中医药科技园-2工区-2号桥）达州市通川区达州中医药职业学院犀牛大道北段</v>
      </c>
      <c r="H4825" s="2" t="str">
        <f>'[1]2025年已发货'!H:H</f>
        <v>李波</v>
      </c>
      <c r="I4825" s="2">
        <f>'[1]2025年已发货'!I:I</f>
        <v>18381899787</v>
      </c>
      <c r="J4825" s="2" t="str">
        <f>_xlfn._xlws.FILTER(辅助信息!D:D,辅助信息!G:G=G4825)</f>
        <v>商投建工达州中医药科技园</v>
      </c>
    </row>
    <row r="4826" spans="1:10">
      <c r="A4826" s="2" t="str">
        <f>'[1]2025年已发货'!A:A</f>
        <v>晋邦</v>
      </c>
      <c r="B4826" s="2" t="str">
        <f>'[1]2025年已发货'!B:B</f>
        <v>螺纹钢</v>
      </c>
      <c r="C4826" s="2" t="str">
        <f>'[1]2025年已发货'!C:C</f>
        <v>HRB400E Φ18 9m</v>
      </c>
      <c r="D4826" s="2" t="str">
        <f>'[1]2025年已发货'!D:D</f>
        <v>吨</v>
      </c>
      <c r="E4826" s="2">
        <f>'[1]2025年已发货'!E:E</f>
        <v>8</v>
      </c>
      <c r="F4826" s="4">
        <f>'[1]2025年已发货'!F:F</f>
        <v>45847</v>
      </c>
      <c r="G4826" s="2" t="str">
        <f>'[1]2025年已发货'!G:G</f>
        <v>（商投建工达州中医药科技园-2工区-2号桥）达州市通川区达州中医药职业学院犀牛大道北段</v>
      </c>
      <c r="H4826" s="2" t="str">
        <f>'[1]2025年已发货'!H:H</f>
        <v>李波</v>
      </c>
      <c r="I4826" s="2">
        <f>'[1]2025年已发货'!I:I</f>
        <v>18381899787</v>
      </c>
      <c r="J4826" s="2" t="str">
        <f>_xlfn._xlws.FILTER(辅助信息!D:D,辅助信息!G:G=G4826)</f>
        <v>商投建工达州中医药科技园</v>
      </c>
    </row>
    <row r="4827" spans="1:10">
      <c r="A4827" s="2" t="str">
        <f>'[1]2025年已发货'!A:A</f>
        <v>晋邦</v>
      </c>
      <c r="B4827" s="2" t="str">
        <f>'[1]2025年已发货'!B:B</f>
        <v>盘螺</v>
      </c>
      <c r="C4827" s="2" t="str">
        <f>'[1]2025年已发货'!C:C</f>
        <v>HRB400E Φ6</v>
      </c>
      <c r="D4827" s="2" t="str">
        <f>'[1]2025年已发货'!D:D</f>
        <v>吨</v>
      </c>
      <c r="E4827" s="2">
        <f>'[1]2025年已发货'!E:E</f>
        <v>6</v>
      </c>
      <c r="F4827" s="4">
        <f>'[1]2025年已发货'!F:F</f>
        <v>45847</v>
      </c>
      <c r="G4827" s="2" t="str">
        <f>'[1]2025年已发货'!G:G</f>
        <v>（商投建工达州中医药科技园-4工区-8号楼）达州市通川区达州中医药职业学院犀牛大道北段</v>
      </c>
      <c r="H4827" s="2" t="str">
        <f>'[1]2025年已发货'!H:H</f>
        <v>张扬</v>
      </c>
      <c r="I4827" s="2">
        <f>'[1]2025年已发货'!I:I</f>
        <v>18381904567</v>
      </c>
      <c r="J4827" s="2" t="str">
        <f>_xlfn._xlws.FILTER(辅助信息!D:D,辅助信息!G:G=G4827)</f>
        <v>商投建工达州中医药科技园</v>
      </c>
    </row>
    <row r="4828" spans="1:10">
      <c r="A4828" s="2" t="str">
        <f>'[1]2025年已发货'!A:A</f>
        <v>晋邦</v>
      </c>
      <c r="B4828" s="2" t="str">
        <f>'[1]2025年已发货'!B:B</f>
        <v>盘螺</v>
      </c>
      <c r="C4828" s="2" t="str">
        <f>'[1]2025年已发货'!C:C</f>
        <v>HRB400E Φ8</v>
      </c>
      <c r="D4828" s="2" t="str">
        <f>'[1]2025年已发货'!D:D</f>
        <v>吨</v>
      </c>
      <c r="E4828" s="2">
        <f>'[1]2025年已发货'!E:E</f>
        <v>21</v>
      </c>
      <c r="F4828" s="4">
        <f>'[1]2025年已发货'!F:F</f>
        <v>45847</v>
      </c>
      <c r="G4828" s="2" t="str">
        <f>'[1]2025年已发货'!G:G</f>
        <v>（商投建工达州中医药科技园-4工区-8号楼）达州市通川区达州中医药职业学院犀牛大道北段</v>
      </c>
      <c r="H4828" s="2" t="str">
        <f>'[1]2025年已发货'!H:H</f>
        <v>张扬</v>
      </c>
      <c r="I4828" s="2">
        <f>'[1]2025年已发货'!I:I</f>
        <v>18381904567</v>
      </c>
      <c r="J4828" s="2" t="str">
        <f>_xlfn._xlws.FILTER(辅助信息!D:D,辅助信息!G:G=G4828)</f>
        <v>商投建工达州中医药科技园</v>
      </c>
    </row>
    <row r="4829" spans="1:10">
      <c r="A4829" s="2" t="str">
        <f>'[1]2025年已发货'!A:A</f>
        <v>晋邦</v>
      </c>
      <c r="B4829" s="2" t="str">
        <f>'[1]2025年已发货'!B:B</f>
        <v>盘螺</v>
      </c>
      <c r="C4829" s="2" t="str">
        <f>'[1]2025年已发货'!C:C</f>
        <v>HRB400E Φ10</v>
      </c>
      <c r="D4829" s="2" t="str">
        <f>'[1]2025年已发货'!D:D</f>
        <v>吨</v>
      </c>
      <c r="E4829" s="2">
        <f>'[1]2025年已发货'!E:E</f>
        <v>15</v>
      </c>
      <c r="F4829" s="4">
        <f>'[1]2025年已发货'!F:F</f>
        <v>45847</v>
      </c>
      <c r="G4829" s="2" t="str">
        <f>'[1]2025年已发货'!G:G</f>
        <v>（商投建工达州中医药科技园-4工区-8号楼）达州市通川区达州中医药职业学院犀牛大道北段</v>
      </c>
      <c r="H4829" s="2" t="str">
        <f>'[1]2025年已发货'!H:H</f>
        <v>张扬</v>
      </c>
      <c r="I4829" s="2">
        <f>'[1]2025年已发货'!I:I</f>
        <v>18381904567</v>
      </c>
      <c r="J4829" s="2" t="str">
        <f>_xlfn._xlws.FILTER(辅助信息!D:D,辅助信息!G:G=G4829)</f>
        <v>商投建工达州中医药科技园</v>
      </c>
    </row>
    <row r="4830" spans="1:10">
      <c r="A4830" s="2" t="str">
        <f>'[1]2025年已发货'!A:A</f>
        <v>晋邦</v>
      </c>
      <c r="B4830" s="2" t="str">
        <f>'[1]2025年已发货'!B:B</f>
        <v>螺纹钢</v>
      </c>
      <c r="C4830" s="2" t="str">
        <f>'[1]2025年已发货'!C:C</f>
        <v>HRB400E Φ14 9m</v>
      </c>
      <c r="D4830" s="2" t="str">
        <f>'[1]2025年已发货'!D:D</f>
        <v>吨</v>
      </c>
      <c r="E4830" s="2">
        <f>'[1]2025年已发货'!E:E</f>
        <v>3</v>
      </c>
      <c r="F4830" s="4">
        <f>'[1]2025年已发货'!F:F</f>
        <v>45847</v>
      </c>
      <c r="G4830" s="2" t="str">
        <f>'[1]2025年已发货'!G:G</f>
        <v>（商投建工达州中医药科技园-4工区-2号楼）达州市通川区达州中医药职业学院犀牛大道北段</v>
      </c>
      <c r="H4830" s="2" t="str">
        <f>'[1]2025年已发货'!H:H</f>
        <v>张扬</v>
      </c>
      <c r="I4830" s="2">
        <f>'[1]2025年已发货'!I:I</f>
        <v>18381904567</v>
      </c>
      <c r="J4830" s="2" t="str">
        <f>_xlfn._xlws.FILTER(辅助信息!D:D,辅助信息!G:G=G4830)</f>
        <v>商投建工达州中医药科技园</v>
      </c>
    </row>
    <row r="4831" spans="1:10">
      <c r="A4831" s="2" t="str">
        <f>'[1]2025年已发货'!A:A</f>
        <v>泸钢</v>
      </c>
      <c r="B4831" s="2" t="str">
        <f>'[1]2025年已发货'!B:B</f>
        <v>盘螺</v>
      </c>
      <c r="C4831" s="2" t="str">
        <f>'[1]2025年已发货'!C:C</f>
        <v>HRB400E Φ12</v>
      </c>
      <c r="D4831" s="2" t="str">
        <f>'[1]2025年已发货'!D:D</f>
        <v>吨</v>
      </c>
      <c r="E4831" s="2">
        <f>'[1]2025年已发货'!E:E</f>
        <v>35</v>
      </c>
      <c r="F4831" s="4">
        <f>'[1]2025年已发货'!F:F</f>
        <v>45847</v>
      </c>
      <c r="G4831" s="2" t="str">
        <f>'[1]2025年已发货'!G:G</f>
        <v>（自永2标九局西南分公司钢筋棚）四川省自贡市骑龙镇大湾村</v>
      </c>
      <c r="H4831" s="2" t="str">
        <f>'[1]2025年已发货'!H:H</f>
        <v>高彦彬</v>
      </c>
      <c r="I4831" s="2">
        <f>'[1]2025年已发货'!I:I</f>
        <v>13835906370</v>
      </c>
      <c r="J4831" s="2" vm="1" t="e">
        <f>_xlfn._xlws.FILTER(辅助信息!D:D,辅助信息!G:G=G4831)</f>
        <v>#VALUE!</v>
      </c>
    </row>
    <row r="4832" spans="1:10">
      <c r="A4832" s="2" t="str">
        <f>'[1]2025年已发货'!A:A</f>
        <v>润耀</v>
      </c>
      <c r="B4832" s="2" t="str">
        <f>'[1]2025年已发货'!B:B</f>
        <v>螺纹钢</v>
      </c>
      <c r="C4832" s="2" t="str">
        <f>'[1]2025年已发货'!C:C</f>
        <v>HRB400E Φ16 9m</v>
      </c>
      <c r="D4832" s="2" t="str">
        <f>'[1]2025年已发货'!D:D</f>
        <v>吨</v>
      </c>
      <c r="E4832" s="2">
        <f>'[1]2025年已发货'!E:E</f>
        <v>5</v>
      </c>
      <c r="F4832" s="4">
        <f>'[1]2025年已发货'!F:F</f>
        <v>45847</v>
      </c>
      <c r="G4832" s="2" t="str">
        <f>'[1]2025年已发货'!G:G</f>
        <v>(五冶建设扩建艺体中学二期工程)四川省成都市双流区光荣路成都艺体中学南200米</v>
      </c>
      <c r="H4832" s="2" t="str">
        <f>'[1]2025年已发货'!H:H</f>
        <v>谢序强</v>
      </c>
      <c r="I4832" s="2">
        <f>'[1]2025年已发货'!I:I</f>
        <v>13458588232</v>
      </c>
      <c r="J4832" s="2" t="str">
        <f>_xlfn._xlws.FILTER(辅助信息!D:D,辅助信息!G:G=G4832)</f>
        <v>五冶建设扩建艺体中学二期工程</v>
      </c>
    </row>
    <row r="4833" spans="1:10">
      <c r="A4833" s="2" t="str">
        <f>'[1]2025年已发货'!A:A</f>
        <v>润耀</v>
      </c>
      <c r="B4833" s="2" t="str">
        <f>'[1]2025年已发货'!B:B</f>
        <v>螺纹钢</v>
      </c>
      <c r="C4833" s="2" t="str">
        <f>'[1]2025年已发货'!C:C</f>
        <v>HRB400E Φ18 9m</v>
      </c>
      <c r="D4833" s="2" t="str">
        <f>'[1]2025年已发货'!D:D</f>
        <v>吨</v>
      </c>
      <c r="E4833" s="2">
        <f>'[1]2025年已发货'!E:E</f>
        <v>25</v>
      </c>
      <c r="F4833" s="4">
        <f>'[1]2025年已发货'!F:F</f>
        <v>45847</v>
      </c>
      <c r="G4833" s="2" t="str">
        <f>'[1]2025年已发货'!G:G</f>
        <v>(五冶建设扩建艺体中学二期工程)四川省成都市双流区光荣路成都艺体中学南200米</v>
      </c>
      <c r="H4833" s="2" t="str">
        <f>'[1]2025年已发货'!H:H</f>
        <v>谢序强</v>
      </c>
      <c r="I4833" s="2">
        <f>'[1]2025年已发货'!I:I</f>
        <v>13458588232</v>
      </c>
      <c r="J4833" s="2" t="str">
        <f>_xlfn._xlws.FILTER(辅助信息!D:D,辅助信息!G:G=G4833)</f>
        <v>五冶建设扩建艺体中学二期工程</v>
      </c>
    </row>
    <row r="4834" spans="1:10">
      <c r="A4834" s="2" t="str">
        <f>'[1]2025年已发货'!A:A</f>
        <v>润耀</v>
      </c>
      <c r="B4834" s="2" t="str">
        <f>'[1]2025年已发货'!B:B</f>
        <v>螺纹钢</v>
      </c>
      <c r="C4834" s="2" t="str">
        <f>'[1]2025年已发货'!C:C</f>
        <v>HRB400E Φ20 9m</v>
      </c>
      <c r="D4834" s="2" t="str">
        <f>'[1]2025年已发货'!D:D</f>
        <v>吨</v>
      </c>
      <c r="E4834" s="2">
        <f>'[1]2025年已发货'!E:E</f>
        <v>5</v>
      </c>
      <c r="F4834" s="4">
        <f>'[1]2025年已发货'!F:F</f>
        <v>45847</v>
      </c>
      <c r="G4834" s="2" t="str">
        <f>'[1]2025年已发货'!G:G</f>
        <v>(五冶建设扩建艺体中学二期工程)四川省成都市双流区光荣路成都艺体中学南200米</v>
      </c>
      <c r="H4834" s="2" t="str">
        <f>'[1]2025年已发货'!H:H</f>
        <v>谢序强</v>
      </c>
      <c r="I4834" s="2">
        <f>'[1]2025年已发货'!I:I</f>
        <v>13458588232</v>
      </c>
      <c r="J4834" s="2" t="str">
        <f>_xlfn._xlws.FILTER(辅助信息!D:D,辅助信息!G:G=G4834)</f>
        <v>五冶建设扩建艺体中学二期工程</v>
      </c>
    </row>
    <row r="4835" spans="1:10">
      <c r="A4835" s="2" t="str">
        <f>'[1]2025年已发货'!A:A</f>
        <v>泸钢</v>
      </c>
      <c r="B4835" s="2" t="str">
        <f>'[1]2025年已发货'!B:B</f>
        <v>高线</v>
      </c>
      <c r="C4835" s="2" t="str">
        <f>'[1]2025年已发货'!C:C</f>
        <v>HPB300 Φ12</v>
      </c>
      <c r="D4835" s="2" t="str">
        <f>'[1]2025年已发货'!D:D</f>
        <v>吨</v>
      </c>
      <c r="E4835" s="2">
        <f>'[1]2025年已发货'!E:E</f>
        <v>18</v>
      </c>
      <c r="F4835" s="4">
        <f>'[1]2025年已发货'!F:F</f>
        <v>45848</v>
      </c>
      <c r="G4835" s="2" t="str">
        <f>'[1]2025年已发货'!G:G</f>
        <v>（自永1标八局二分公司钢筋棚）四川省自贡市大安区牛佛镇</v>
      </c>
      <c r="H4835" s="2" t="str">
        <f>'[1]2025年已发货'!H:H</f>
        <v>王君杰</v>
      </c>
      <c r="I4835" s="2">
        <f>'[1]2025年已发货'!I:I</f>
        <v>18919619850</v>
      </c>
      <c r="J4835" s="2" vm="1" t="e">
        <f>_xlfn._xlws.FILTER(辅助信息!D:D,辅助信息!G:G=G4835)</f>
        <v>#VALUE!</v>
      </c>
    </row>
    <row r="4836" spans="1:10">
      <c r="A4836" s="2" t="str">
        <f>'[1]2025年已发货'!A:A</f>
        <v>泸钢</v>
      </c>
      <c r="B4836" s="2" t="str">
        <f>'[1]2025年已发货'!B:B</f>
        <v>盘螺</v>
      </c>
      <c r="C4836" s="2" t="str">
        <f>'[1]2025年已发货'!C:C</f>
        <v>HRB400E Φ10</v>
      </c>
      <c r="D4836" s="2" t="str">
        <f>'[1]2025年已发货'!D:D</f>
        <v>吨</v>
      </c>
      <c r="E4836" s="2">
        <f>'[1]2025年已发货'!E:E</f>
        <v>17</v>
      </c>
      <c r="F4836" s="4">
        <f>'[1]2025年已发货'!F:F</f>
        <v>45848</v>
      </c>
      <c r="G4836" s="2" t="str">
        <f>'[1]2025年已发货'!G:G</f>
        <v>（自永1标八局二分公司钢筋棚）四川省自贡市大安区牛佛镇</v>
      </c>
      <c r="H4836" s="2" t="str">
        <f>'[1]2025年已发货'!H:H</f>
        <v>王君杰</v>
      </c>
      <c r="I4836" s="2">
        <f>'[1]2025年已发货'!I:I</f>
        <v>18919619850</v>
      </c>
      <c r="J4836" s="2" vm="1" t="e">
        <f>_xlfn._xlws.FILTER(辅助信息!D:D,辅助信息!G:G=G4836)</f>
        <v>#VALUE!</v>
      </c>
    </row>
    <row r="4837" spans="1:10">
      <c r="A4837" s="2" t="str">
        <f>'[1]2025年已发货'!A:A</f>
        <v>钢固融</v>
      </c>
      <c r="B4837" s="2" t="str">
        <f>'[1]2025年已发货'!B:B</f>
        <v>螺纹钢</v>
      </c>
      <c r="C4837" s="2" t="str">
        <f>'[1]2025年已发货'!C:C</f>
        <v>HRB500E Φ28×12米</v>
      </c>
      <c r="D4837" s="2" t="str">
        <f>'[1]2025年已发货'!D:D</f>
        <v>吨</v>
      </c>
      <c r="E4837" s="2">
        <f>'[1]2025年已发货'!E:E</f>
        <v>35</v>
      </c>
      <c r="F4837" s="4">
        <f>'[1]2025年已发货'!F:F</f>
        <v>45848</v>
      </c>
      <c r="G4837" s="2" t="str">
        <f>'[1]2025年已发货'!G:G</f>
        <v>（自永2标九局西南分公司钢筋棚）四川省自贡市骑龙镇大湾村</v>
      </c>
      <c r="H4837" s="2" t="str">
        <f>'[1]2025年已发货'!H:H</f>
        <v>高彦彬</v>
      </c>
      <c r="I4837" s="2">
        <f>'[1]2025年已发货'!I:I</f>
        <v>13835906370</v>
      </c>
      <c r="J4837" s="2" vm="1" t="e">
        <f>_xlfn._xlws.FILTER(辅助信息!D:D,辅助信息!G:G=G4837)</f>
        <v>#VALUE!</v>
      </c>
    </row>
    <row r="4838" spans="1:10">
      <c r="A4838" s="2" t="str">
        <f>'[1]2025年已发货'!A:A</f>
        <v>吉晨盛泰</v>
      </c>
      <c r="B4838" s="2" t="str">
        <f>'[1]2025年已发货'!B:B</f>
        <v>盘螺</v>
      </c>
      <c r="C4838" s="2" t="str">
        <f>'[1]2025年已发货'!C:C</f>
        <v>HRB400E Φ10</v>
      </c>
      <c r="D4838" s="2" t="str">
        <f>'[1]2025年已发货'!D:D</f>
        <v>吨</v>
      </c>
      <c r="E4838" s="2">
        <f>'[1]2025年已发货'!E:E</f>
        <v>60</v>
      </c>
      <c r="F4838" s="4">
        <f>'[1]2025年已发货'!F:F</f>
        <v>45848</v>
      </c>
      <c r="G4838" s="2" t="str">
        <f>'[1]2025年已发货'!G:G</f>
        <v>（ 中铁一局四公司西昭高速6标3部）昭觉县洒拉地坡乡三分部山里钢筋场</v>
      </c>
      <c r="H4838" s="2" t="str">
        <f>'[1]2025年已发货'!H:H</f>
        <v>陈忠</v>
      </c>
      <c r="I4838" s="2">
        <f>'[1]2025年已发货'!I:I</f>
        <v>15730783825</v>
      </c>
      <c r="J4838" s="2" vm="1" t="e">
        <f>_xlfn._xlws.FILTER(辅助信息!D:D,辅助信息!G:G=G4838)</f>
        <v>#VALUE!</v>
      </c>
    </row>
    <row r="4839" spans="1:10">
      <c r="A4839" s="2" t="str">
        <f>'[1]2025年已发货'!A:A</f>
        <v>吉晨盛泰</v>
      </c>
      <c r="B4839" s="2" t="str">
        <f>'[1]2025年已发货'!B:B</f>
        <v>盘螺</v>
      </c>
      <c r="C4839" s="2" t="str">
        <f>'[1]2025年已发货'!C:C</f>
        <v>HRB400E Φ12</v>
      </c>
      <c r="D4839" s="2" t="str">
        <f>'[1]2025年已发货'!D:D</f>
        <v>吨</v>
      </c>
      <c r="E4839" s="2">
        <f>'[1]2025年已发货'!E:E</f>
        <v>200</v>
      </c>
      <c r="F4839" s="4">
        <f>'[1]2025年已发货'!F:F</f>
        <v>45848</v>
      </c>
      <c r="G4839" s="2" t="str">
        <f>'[1]2025年已发货'!G:G</f>
        <v>（ 中铁一局四公司西昭高速6标3部）昭觉县洒拉地坡乡三分部山里钢筋场</v>
      </c>
      <c r="H4839" s="2" t="str">
        <f>'[1]2025年已发货'!H:H</f>
        <v>陈忠</v>
      </c>
      <c r="I4839" s="2">
        <f>'[1]2025年已发货'!I:I</f>
        <v>15730783825</v>
      </c>
      <c r="J4839" s="2" vm="1" t="e">
        <f>_xlfn._xlws.FILTER(辅助信息!D:D,辅助信息!G:G=G4839)</f>
        <v>#VALUE!</v>
      </c>
    </row>
    <row r="4840" spans="1:10">
      <c r="A4840" s="2" t="str">
        <f>'[1]2025年已发货'!A:A</f>
        <v>吉晨盛泰</v>
      </c>
      <c r="B4840" s="2" t="str">
        <f>'[1]2025年已发货'!B:B</f>
        <v>盘螺</v>
      </c>
      <c r="C4840" s="2" t="str">
        <f>'[1]2025年已发货'!C:C</f>
        <v>HRB400EФ6</v>
      </c>
      <c r="D4840" s="2" t="str">
        <f>'[1]2025年已发货'!D:D</f>
        <v>吨</v>
      </c>
      <c r="E4840" s="2">
        <f>'[1]2025年已发货'!E:E</f>
        <v>4.6</v>
      </c>
      <c r="F4840" s="4">
        <f>'[1]2025年已发货'!F:F</f>
        <v>45848</v>
      </c>
      <c r="G4840" s="2" t="str">
        <f>'[1]2025年已发货'!G:G</f>
        <v>（中铁一局四公司西昭高速6标4分部）四川省凉山彝族自治州昭觉县6表服务区A、B区</v>
      </c>
      <c r="H4840" s="2" t="str">
        <f>'[1]2025年已发货'!H:H</f>
        <v>马占全</v>
      </c>
      <c r="I4840" s="2">
        <f>'[1]2025年已发货'!I:I</f>
        <v>18189516465</v>
      </c>
      <c r="J4840" s="2" vm="1" t="e">
        <f>_xlfn._xlws.FILTER(辅助信息!D:D,辅助信息!G:G=G4840)</f>
        <v>#VALUE!</v>
      </c>
    </row>
    <row r="4841" spans="1:10">
      <c r="A4841" s="2" t="str">
        <f>'[1]2025年已发货'!A:A</f>
        <v>吉晨盛泰</v>
      </c>
      <c r="B4841" s="2" t="str">
        <f>'[1]2025年已发货'!B:B</f>
        <v>盘螺</v>
      </c>
      <c r="C4841" s="2" t="str">
        <f>'[1]2025年已发货'!C:C</f>
        <v>HRB400EФ8</v>
      </c>
      <c r="D4841" s="2" t="str">
        <f>'[1]2025年已发货'!D:D</f>
        <v>吨</v>
      </c>
      <c r="E4841" s="2">
        <f>'[1]2025年已发货'!E:E</f>
        <v>81.7</v>
      </c>
      <c r="F4841" s="4">
        <f>'[1]2025年已发货'!F:F</f>
        <v>45848</v>
      </c>
      <c r="G4841" s="2" t="str">
        <f>'[1]2025年已发货'!G:G</f>
        <v>（中铁一局四公司西昭高速6标4分部）四川省凉山彝族自治州昭觉县6表服务区A、B区</v>
      </c>
      <c r="H4841" s="2" t="str">
        <f>'[1]2025年已发货'!H:H</f>
        <v>马占全</v>
      </c>
      <c r="I4841" s="2">
        <f>'[1]2025年已发货'!I:I</f>
        <v>18189516465</v>
      </c>
      <c r="J4841" s="2" vm="1" t="e">
        <f>_xlfn._xlws.FILTER(辅助信息!D:D,辅助信息!G:G=G4841)</f>
        <v>#VALUE!</v>
      </c>
    </row>
    <row r="4842" spans="1:10">
      <c r="A4842" s="2" t="str">
        <f>'[1]2025年已发货'!A:A</f>
        <v>吉晨盛泰</v>
      </c>
      <c r="B4842" s="2" t="str">
        <f>'[1]2025年已发货'!B:B</f>
        <v>盘螺</v>
      </c>
      <c r="C4842" s="2" t="str">
        <f>'[1]2025年已发货'!C:C</f>
        <v>HRB400EФ10</v>
      </c>
      <c r="D4842" s="2" t="str">
        <f>'[1]2025年已发货'!D:D</f>
        <v>吨</v>
      </c>
      <c r="E4842" s="2">
        <f>'[1]2025年已发货'!E:E</f>
        <v>24.1</v>
      </c>
      <c r="F4842" s="4">
        <f>'[1]2025年已发货'!F:F</f>
        <v>45848</v>
      </c>
      <c r="G4842" s="2" t="str">
        <f>'[1]2025年已发货'!G:G</f>
        <v>（中铁一局四公司西昭高速6标4分部）四川省凉山彝族自治州昭觉县6表服务区A、B区</v>
      </c>
      <c r="H4842" s="2" t="str">
        <f>'[1]2025年已发货'!H:H</f>
        <v>马占全</v>
      </c>
      <c r="I4842" s="2">
        <f>'[1]2025年已发货'!I:I</f>
        <v>18189516465</v>
      </c>
      <c r="J4842" s="2" vm="1" t="e">
        <f>_xlfn._xlws.FILTER(辅助信息!D:D,辅助信息!G:G=G4842)</f>
        <v>#VALUE!</v>
      </c>
    </row>
    <row r="4843" spans="1:10">
      <c r="A4843" s="2" t="str">
        <f>'[1]2025年已发货'!A:A</f>
        <v>吉晨盛泰</v>
      </c>
      <c r="B4843" s="2" t="str">
        <f>'[1]2025年已发货'!B:B</f>
        <v>盘螺</v>
      </c>
      <c r="C4843" s="2" t="str">
        <f>'[1]2025年已发货'!C:C</f>
        <v>HRB400EФ12</v>
      </c>
      <c r="D4843" s="2" t="str">
        <f>'[1]2025年已发货'!D:D</f>
        <v>吨</v>
      </c>
      <c r="E4843" s="2">
        <f>'[1]2025年已发货'!E:E</f>
        <v>63.3</v>
      </c>
      <c r="F4843" s="4">
        <f>'[1]2025年已发货'!F:F</f>
        <v>45848</v>
      </c>
      <c r="G4843" s="2" t="str">
        <f>'[1]2025年已发货'!G:G</f>
        <v>（中铁一局四公司西昭高速6标4分部）四川省凉山彝族自治州昭觉县6表服务区A、B区</v>
      </c>
      <c r="H4843" s="2" t="str">
        <f>'[1]2025年已发货'!H:H</f>
        <v>马占全</v>
      </c>
      <c r="I4843" s="2">
        <f>'[1]2025年已发货'!I:I</f>
        <v>18189516465</v>
      </c>
      <c r="J4843" s="2" vm="1" t="e">
        <f>_xlfn._xlws.FILTER(辅助信息!D:D,辅助信息!G:G=G4843)</f>
        <v>#VALUE!</v>
      </c>
    </row>
    <row r="4844" spans="1:10">
      <c r="A4844" s="2" t="str">
        <f>'[1]2025年已发货'!A:A</f>
        <v>吉晨盛泰</v>
      </c>
      <c r="B4844" s="2" t="str">
        <f>'[1]2025年已发货'!B:B</f>
        <v>螺纹钢</v>
      </c>
      <c r="C4844" s="2" t="str">
        <f>'[1]2025年已发货'!C:C</f>
        <v>HRB400EΦ14</v>
      </c>
      <c r="D4844" s="2" t="str">
        <f>'[1]2025年已发货'!D:D</f>
        <v>吨</v>
      </c>
      <c r="E4844" s="2">
        <f>'[1]2025年已发货'!E:E</f>
        <v>10.8</v>
      </c>
      <c r="F4844" s="4">
        <f>'[1]2025年已发货'!F:F</f>
        <v>45848</v>
      </c>
      <c r="G4844" s="2" t="str">
        <f>'[1]2025年已发货'!G:G</f>
        <v>（中铁一局四公司西昭高速6标4分部）四川省凉山彝族自治州昭觉县6表服务区A、B区</v>
      </c>
      <c r="H4844" s="2" t="str">
        <f>'[1]2025年已发货'!H:H</f>
        <v>马占全</v>
      </c>
      <c r="I4844" s="2">
        <f>'[1]2025年已发货'!I:I</f>
        <v>18189516465</v>
      </c>
      <c r="J4844" s="2" vm="1" t="e">
        <f>_xlfn._xlws.FILTER(辅助信息!D:D,辅助信息!G:G=G4844)</f>
        <v>#VALUE!</v>
      </c>
    </row>
    <row r="4845" spans="1:10">
      <c r="A4845" s="2" t="str">
        <f>'[1]2025年已发货'!A:A</f>
        <v>吉晨盛泰</v>
      </c>
      <c r="B4845" s="2" t="str">
        <f>'[1]2025年已发货'!B:B</f>
        <v>螺纹钢</v>
      </c>
      <c r="C4845" s="2" t="str">
        <f>'[1]2025年已发货'!C:C</f>
        <v>HRB400EΦ16</v>
      </c>
      <c r="D4845" s="2" t="str">
        <f>'[1]2025年已发货'!D:D</f>
        <v>吨</v>
      </c>
      <c r="E4845" s="2">
        <f>'[1]2025年已发货'!E:E</f>
        <v>10.6</v>
      </c>
      <c r="F4845" s="4">
        <f>'[1]2025年已发货'!F:F</f>
        <v>45848</v>
      </c>
      <c r="G4845" s="2" t="str">
        <f>'[1]2025年已发货'!G:G</f>
        <v>（中铁一局四公司西昭高速6标4分部）四川省凉山彝族自治州昭觉县6表服务区A、B区</v>
      </c>
      <c r="H4845" s="2" t="str">
        <f>'[1]2025年已发货'!H:H</f>
        <v>马占全</v>
      </c>
      <c r="I4845" s="2">
        <f>'[1]2025年已发货'!I:I</f>
        <v>18189516465</v>
      </c>
      <c r="J4845" s="2" vm="1" t="e">
        <f>_xlfn._xlws.FILTER(辅助信息!D:D,辅助信息!G:G=G4845)</f>
        <v>#VALUE!</v>
      </c>
    </row>
    <row r="4846" spans="1:10">
      <c r="A4846" s="2" t="str">
        <f>'[1]2025年已发货'!A:A</f>
        <v>吉晨盛泰</v>
      </c>
      <c r="B4846" s="2" t="str">
        <f>'[1]2025年已发货'!B:B</f>
        <v>螺纹钢</v>
      </c>
      <c r="C4846" s="2" t="str">
        <f>'[1]2025年已发货'!C:C</f>
        <v>HRB400EΦ18</v>
      </c>
      <c r="D4846" s="2" t="str">
        <f>'[1]2025年已发货'!D:D</f>
        <v>吨</v>
      </c>
      <c r="E4846" s="2">
        <f>'[1]2025年已发货'!E:E</f>
        <v>43.3</v>
      </c>
      <c r="F4846" s="4">
        <f>'[1]2025年已发货'!F:F</f>
        <v>45848</v>
      </c>
      <c r="G4846" s="2" t="str">
        <f>'[1]2025年已发货'!G:G</f>
        <v>（中铁一局四公司西昭高速6标4分部）四川省凉山彝族自治州昭觉县6表服务区A、B区</v>
      </c>
      <c r="H4846" s="2" t="str">
        <f>'[1]2025年已发货'!H:H</f>
        <v>马占全</v>
      </c>
      <c r="I4846" s="2">
        <f>'[1]2025年已发货'!I:I</f>
        <v>18189516465</v>
      </c>
      <c r="J4846" s="2" vm="1" t="e">
        <f>_xlfn._xlws.FILTER(辅助信息!D:D,辅助信息!G:G=G4846)</f>
        <v>#VALUE!</v>
      </c>
    </row>
    <row r="4847" spans="1:10">
      <c r="A4847" s="2" t="str">
        <f>'[1]2025年已发货'!A:A</f>
        <v>吉晨盛泰</v>
      </c>
      <c r="B4847" s="2" t="str">
        <f>'[1]2025年已发货'!B:B</f>
        <v>螺纹钢</v>
      </c>
      <c r="C4847" s="2" t="str">
        <f>'[1]2025年已发货'!C:C</f>
        <v>HRB400EΦ20</v>
      </c>
      <c r="D4847" s="2" t="str">
        <f>'[1]2025年已发货'!D:D</f>
        <v>吨</v>
      </c>
      <c r="E4847" s="2">
        <f>'[1]2025年已发货'!E:E</f>
        <v>63.3</v>
      </c>
      <c r="F4847" s="4">
        <f>'[1]2025年已发货'!F:F</f>
        <v>45848</v>
      </c>
      <c r="G4847" s="2" t="str">
        <f>'[1]2025年已发货'!G:G</f>
        <v>（中铁一局四公司西昭高速6标4分部）四川省凉山彝族自治州昭觉县6表服务区A、B区</v>
      </c>
      <c r="H4847" s="2" t="str">
        <f>'[1]2025年已发货'!H:H</f>
        <v>马占全</v>
      </c>
      <c r="I4847" s="2">
        <f>'[1]2025年已发货'!I:I</f>
        <v>18189516465</v>
      </c>
      <c r="J4847" s="2" vm="1" t="e">
        <f>_xlfn._xlws.FILTER(辅助信息!D:D,辅助信息!G:G=G4847)</f>
        <v>#VALUE!</v>
      </c>
    </row>
    <row r="4848" spans="1:10">
      <c r="A4848" s="2" t="str">
        <f>'[1]2025年已发货'!A:A</f>
        <v>吉晨盛泰</v>
      </c>
      <c r="B4848" s="2" t="str">
        <f>'[1]2025年已发货'!B:B</f>
        <v>螺纹钢</v>
      </c>
      <c r="C4848" s="2" t="str">
        <f>'[1]2025年已发货'!C:C</f>
        <v>HRB400EΦ22</v>
      </c>
      <c r="D4848" s="2" t="str">
        <f>'[1]2025年已发货'!D:D</f>
        <v>吨</v>
      </c>
      <c r="E4848" s="2">
        <f>'[1]2025年已发货'!E:E</f>
        <v>9.9</v>
      </c>
      <c r="F4848" s="4">
        <f>'[1]2025年已发货'!F:F</f>
        <v>45848</v>
      </c>
      <c r="G4848" s="2" t="str">
        <f>'[1]2025年已发货'!G:G</f>
        <v>（中铁一局四公司西昭高速6标4分部）四川省凉山彝族自治州昭觉县6表服务区A、B区</v>
      </c>
      <c r="H4848" s="2" t="str">
        <f>'[1]2025年已发货'!H:H</f>
        <v>马占全</v>
      </c>
      <c r="I4848" s="2">
        <f>'[1]2025年已发货'!I:I</f>
        <v>18189516465</v>
      </c>
      <c r="J4848" s="2" vm="1" t="e">
        <f>_xlfn._xlws.FILTER(辅助信息!D:D,辅助信息!G:G=G4848)</f>
        <v>#VALUE!</v>
      </c>
    </row>
    <row r="4849" spans="1:10">
      <c r="A4849" s="2" t="str">
        <f>'[1]2025年已发货'!A:A</f>
        <v>吉晨盛泰</v>
      </c>
      <c r="B4849" s="2" t="str">
        <f>'[1]2025年已发货'!B:B</f>
        <v>螺纹钢</v>
      </c>
      <c r="C4849" s="2" t="str">
        <f>'[1]2025年已发货'!C:C</f>
        <v>HRB400EΦ25</v>
      </c>
      <c r="D4849" s="2" t="str">
        <f>'[1]2025年已发货'!D:D</f>
        <v>吨</v>
      </c>
      <c r="E4849" s="2">
        <f>'[1]2025年已发货'!E:E</f>
        <v>124.3</v>
      </c>
      <c r="F4849" s="4">
        <f>'[1]2025年已发货'!F:F</f>
        <v>45848</v>
      </c>
      <c r="G4849" s="2" t="str">
        <f>'[1]2025年已发货'!G:G</f>
        <v>（中铁一局四公司西昭高速6标4分部）四川省凉山彝族自治州昭觉县6表服务区A、B区</v>
      </c>
      <c r="H4849" s="2" t="str">
        <f>'[1]2025年已发货'!H:H</f>
        <v>马占全</v>
      </c>
      <c r="I4849" s="2">
        <f>'[1]2025年已发货'!I:I</f>
        <v>18189516465</v>
      </c>
      <c r="J4849" s="2" vm="1" t="e">
        <f>_xlfn._xlws.FILTER(辅助信息!D:D,辅助信息!G:G=G4849)</f>
        <v>#VALUE!</v>
      </c>
    </row>
    <row r="4850" spans="1:10">
      <c r="A4850" s="2" t="str">
        <f>'[1]2025年已发货'!A:A</f>
        <v>吉晨盛泰</v>
      </c>
      <c r="B4850" s="2" t="str">
        <f>'[1]2025年已发货'!B:B</f>
        <v>螺纹钢</v>
      </c>
      <c r="C4850" s="2" t="str">
        <f>'[1]2025年已发货'!C:C</f>
        <v>HRB400EΦ28</v>
      </c>
      <c r="D4850" s="2" t="str">
        <f>'[1]2025年已发货'!D:D</f>
        <v>吨</v>
      </c>
      <c r="E4850" s="2">
        <f>'[1]2025年已发货'!E:E</f>
        <v>7</v>
      </c>
      <c r="F4850" s="4">
        <f>'[1]2025年已发货'!F:F</f>
        <v>45848</v>
      </c>
      <c r="G4850" s="2" t="str">
        <f>'[1]2025年已发货'!G:G</f>
        <v>（中铁一局四公司西昭高速6标4分部）四川省凉山彝族自治州昭觉县6表服务区A、B区</v>
      </c>
      <c r="H4850" s="2" t="str">
        <f>'[1]2025年已发货'!H:H</f>
        <v>马占全</v>
      </c>
      <c r="I4850" s="2">
        <f>'[1]2025年已发货'!I:I</f>
        <v>18189516465</v>
      </c>
      <c r="J4850" s="2" vm="1" t="e">
        <f>_xlfn._xlws.FILTER(辅助信息!D:D,辅助信息!G:G=G4850)</f>
        <v>#VALUE!</v>
      </c>
    </row>
    <row r="4851" spans="1:10">
      <c r="A4851" s="2" t="str">
        <f>'[1]2025年已发货'!A:A</f>
        <v>吉晨盛泰</v>
      </c>
      <c r="B4851" s="2" t="str">
        <f>'[1]2025年已发货'!B:B</f>
        <v>螺纹钢</v>
      </c>
      <c r="C4851" s="2" t="str">
        <f>'[1]2025年已发货'!C:C</f>
        <v>HRB400E16</v>
      </c>
      <c r="D4851" s="2" t="str">
        <f>'[1]2025年已发货'!D:D</f>
        <v>吨</v>
      </c>
      <c r="E4851" s="2">
        <f>'[1]2025年已发货'!E:E</f>
        <v>35</v>
      </c>
      <c r="F4851" s="4">
        <f>'[1]2025年已发货'!F:F</f>
        <v>45848</v>
      </c>
      <c r="G4851" s="2" t="str">
        <f>'[1]2025年已发货'!G:G</f>
        <v>5标二分部十局第七公司四川省凉山州彝族自治州昭觉县</v>
      </c>
      <c r="H4851" s="2" t="str">
        <f>'[1]2025年已发货'!H:H</f>
        <v>王浩</v>
      </c>
      <c r="I4851" s="2">
        <f>'[1]2025年已发货'!I:I</f>
        <v>18292113429</v>
      </c>
      <c r="J4851" s="2" vm="1" t="e">
        <f>_xlfn._xlws.FILTER(辅助信息!D:D,辅助信息!G:G=G4851)</f>
        <v>#VALUE!</v>
      </c>
    </row>
    <row r="4852" spans="1:10">
      <c r="A4852" s="2" t="str">
        <f>'[1]2025年已发货'!A:A</f>
        <v>吉晨盛泰</v>
      </c>
      <c r="B4852" s="2" t="str">
        <f>'[1]2025年已发货'!B:B</f>
        <v>螺纹钢</v>
      </c>
      <c r="C4852" s="2" t="str">
        <f>'[1]2025年已发货'!C:C</f>
        <v>HRB500E32</v>
      </c>
      <c r="D4852" s="2" t="str">
        <f>'[1]2025年已发货'!D:D</f>
        <v>吨</v>
      </c>
      <c r="E4852" s="2">
        <f>'[1]2025年已发货'!E:E</f>
        <v>35</v>
      </c>
      <c r="F4852" s="4">
        <f>'[1]2025年已发货'!F:F</f>
        <v>45848</v>
      </c>
      <c r="G4852" s="2" t="str">
        <f>'[1]2025年已发货'!G:G</f>
        <v>5标二分部十局第七公司四川省凉山州彝族自治州昭觉县</v>
      </c>
      <c r="H4852" s="2" t="str">
        <f>'[1]2025年已发货'!H:H</f>
        <v>王浩</v>
      </c>
      <c r="I4852" s="2">
        <f>'[1]2025年已发货'!I:I</f>
        <v>18292113429</v>
      </c>
      <c r="J4852" s="2" vm="1" t="e">
        <f>_xlfn._xlws.FILTER(辅助信息!D:D,辅助信息!G:G=G4852)</f>
        <v>#VALUE!</v>
      </c>
    </row>
    <row r="4853" spans="1:10">
      <c r="A4853" s="2" t="str">
        <f>'[1]2025年已发货'!A:A</f>
        <v>吉晨盛泰</v>
      </c>
      <c r="B4853" s="2" t="str">
        <f>'[1]2025年已发货'!B:B</f>
        <v>高线</v>
      </c>
      <c r="C4853" s="2" t="str">
        <f>'[1]2025年已发货'!C:C</f>
        <v>HPB300Φ8</v>
      </c>
      <c r="D4853" s="2" t="str">
        <f>'[1]2025年已发货'!D:D</f>
        <v>吨</v>
      </c>
      <c r="E4853" s="2">
        <f>'[1]2025年已发货'!E:E</f>
        <v>6</v>
      </c>
      <c r="F4853" s="4">
        <f>'[1]2025年已发货'!F:F</f>
        <v>45848</v>
      </c>
      <c r="G4853" s="2" t="str">
        <f>'[1]2025年已发货'!G:G</f>
        <v>5标二分部十局第七公司四川省凉山州彝族自治州昭觉县</v>
      </c>
      <c r="H4853" s="2" t="str">
        <f>'[1]2025年已发货'!H:H</f>
        <v>王浩</v>
      </c>
      <c r="I4853" s="2">
        <f>'[1]2025年已发货'!I:I</f>
        <v>18292113429</v>
      </c>
      <c r="J4853" s="2" vm="1" t="e">
        <f>_xlfn._xlws.FILTER(辅助信息!D:D,辅助信息!G:G=G4853)</f>
        <v>#VALUE!</v>
      </c>
    </row>
    <row r="4854" spans="1:10">
      <c r="A4854" s="2" t="str">
        <f>'[1]2025年已发货'!A:A</f>
        <v>吉晨盛泰</v>
      </c>
      <c r="B4854" s="2" t="str">
        <f>'[1]2025年已发货'!B:B</f>
        <v>螺纹钢</v>
      </c>
      <c r="C4854" s="2" t="str">
        <f>'[1]2025年已发货'!C:C</f>
        <v>HRB400E12</v>
      </c>
      <c r="D4854" s="2" t="str">
        <f>'[1]2025年已发货'!D:D</f>
        <v>吨</v>
      </c>
      <c r="E4854" s="2">
        <f>'[1]2025年已发货'!E:E</f>
        <v>35</v>
      </c>
      <c r="F4854" s="4">
        <f>'[1]2025年已发货'!F:F</f>
        <v>45848</v>
      </c>
      <c r="G4854" s="2" t="str">
        <f>'[1]2025年已发货'!G:G</f>
        <v>5标二分部十局第七公司四川省凉山州彝族自治州昭觉县</v>
      </c>
      <c r="H4854" s="2" t="str">
        <f>'[1]2025年已发货'!H:H</f>
        <v>王浩</v>
      </c>
      <c r="I4854" s="2">
        <f>'[1]2025年已发货'!I:I</f>
        <v>18292113429</v>
      </c>
      <c r="J4854" s="2" vm="1" t="e">
        <f>_xlfn._xlws.FILTER(辅助信息!D:D,辅助信息!G:G=G4854)</f>
        <v>#VALUE!</v>
      </c>
    </row>
    <row r="4855" spans="1:10">
      <c r="A4855" s="2" t="str">
        <f>'[1]2025年已发货'!A:A</f>
        <v>吉晨盛泰</v>
      </c>
      <c r="B4855" s="2" t="str">
        <f>'[1]2025年已发货'!B:B</f>
        <v>螺纹钢</v>
      </c>
      <c r="C4855" s="2" t="str">
        <f>'[1]2025年已发货'!C:C</f>
        <v>HRB400E14</v>
      </c>
      <c r="D4855" s="2" t="str">
        <f>'[1]2025年已发货'!D:D</f>
        <v>吨</v>
      </c>
      <c r="E4855" s="2">
        <f>'[1]2025年已发货'!E:E</f>
        <v>6</v>
      </c>
      <c r="F4855" s="4">
        <f>'[1]2025年已发货'!F:F</f>
        <v>45848</v>
      </c>
      <c r="G4855" s="2" t="str">
        <f>'[1]2025年已发货'!G:G</f>
        <v>5标二分部十局第七公司四川省凉山州彝族自治州昭觉县</v>
      </c>
      <c r="H4855" s="2" t="str">
        <f>'[1]2025年已发货'!H:H</f>
        <v>王浩</v>
      </c>
      <c r="I4855" s="2">
        <f>'[1]2025年已发货'!I:I</f>
        <v>18292113429</v>
      </c>
      <c r="J4855" s="2" vm="1" t="e">
        <f>_xlfn._xlws.FILTER(辅助信息!D:D,辅助信息!G:G=G4855)</f>
        <v>#VALUE!</v>
      </c>
    </row>
    <row r="4856" spans="1:10">
      <c r="A4856" s="2" t="str">
        <f>'[1]2025年已发货'!A:A</f>
        <v>吉晨盛泰</v>
      </c>
      <c r="B4856" s="2" t="str">
        <f>'[1]2025年已发货'!B:B</f>
        <v>螺纹钢</v>
      </c>
      <c r="C4856" s="2" t="str">
        <f>'[1]2025年已发货'!C:C</f>
        <v>HRB400E16</v>
      </c>
      <c r="D4856" s="2" t="str">
        <f>'[1]2025年已发货'!D:D</f>
        <v>吨</v>
      </c>
      <c r="E4856" s="2">
        <f>'[1]2025年已发货'!E:E</f>
        <v>35</v>
      </c>
      <c r="F4856" s="4">
        <f>'[1]2025年已发货'!F:F</f>
        <v>45848</v>
      </c>
      <c r="G4856" s="2" t="str">
        <f>'[1]2025年已发货'!G:G</f>
        <v>5标二分部十局第七公司四川省凉山州彝族自治州昭觉县</v>
      </c>
      <c r="H4856" s="2" t="str">
        <f>'[1]2025年已发货'!H:H</f>
        <v>王浩</v>
      </c>
      <c r="I4856" s="2">
        <f>'[1]2025年已发货'!I:I</f>
        <v>18292113429</v>
      </c>
      <c r="J4856" s="2" vm="1" t="e">
        <f>_xlfn._xlws.FILTER(辅助信息!D:D,辅助信息!G:G=G4856)</f>
        <v>#VALUE!</v>
      </c>
    </row>
    <row r="4857" spans="1:10">
      <c r="A4857" s="2" t="str">
        <f>'[1]2025年已发货'!A:A</f>
        <v>晋邦</v>
      </c>
      <c r="B4857" s="2" t="str">
        <f>'[1]2025年已发货'!B:B</f>
        <v>盘螺</v>
      </c>
      <c r="C4857" s="2" t="str">
        <f>'[1]2025年已发货'!C:C</f>
        <v>HRB400E Φ10</v>
      </c>
      <c r="D4857" s="2" t="str">
        <f>'[1]2025年已发货'!D:D</f>
        <v>吨</v>
      </c>
      <c r="E4857" s="2">
        <f>'[1]2025年已发货'!E:E</f>
        <v>5</v>
      </c>
      <c r="F4857" s="4">
        <f>'[1]2025年已发货'!F:F</f>
        <v>45848</v>
      </c>
      <c r="G4857" s="2" t="str">
        <f>'[1]2025年已发货'!G:G</f>
        <v>（十九冶-华电重庆奉节）重庆市奉节县康乐镇七星村</v>
      </c>
      <c r="H4857" s="2" t="str">
        <f>'[1]2025年已发货'!H:H</f>
        <v>岑甲乐</v>
      </c>
      <c r="I4857" s="2">
        <f>'[1]2025年已发货'!I:I</f>
        <v>17349037782</v>
      </c>
      <c r="J4857" s="2" vm="1" t="e">
        <f>_xlfn._xlws.FILTER(辅助信息!D:D,辅助信息!G:G=G4857)</f>
        <v>#VALUE!</v>
      </c>
    </row>
    <row r="4858" spans="1:10">
      <c r="A4858" s="2" t="str">
        <f>'[1]2025年已发货'!A:A</f>
        <v>晋邦</v>
      </c>
      <c r="B4858" s="2" t="str">
        <f>'[1]2025年已发货'!B:B</f>
        <v>螺纹钢</v>
      </c>
      <c r="C4858" s="2" t="str">
        <f>'[1]2025年已发货'!C:C</f>
        <v>HRB400E Φ12 9m</v>
      </c>
      <c r="D4858" s="2" t="str">
        <f>'[1]2025年已发货'!D:D</f>
        <v>吨</v>
      </c>
      <c r="E4858" s="2">
        <f>'[1]2025年已发货'!E:E</f>
        <v>5</v>
      </c>
      <c r="F4858" s="4">
        <f>'[1]2025年已发货'!F:F</f>
        <v>45848</v>
      </c>
      <c r="G4858" s="2" t="str">
        <f>'[1]2025年已发货'!G:G</f>
        <v>（十九冶-华电重庆奉节）重庆市奉节县康乐镇七星村</v>
      </c>
      <c r="H4858" s="2" t="str">
        <f>'[1]2025年已发货'!H:H</f>
        <v>岑甲乐</v>
      </c>
      <c r="I4858" s="2">
        <f>'[1]2025年已发货'!I:I</f>
        <v>17349037782</v>
      </c>
      <c r="J4858" s="2" vm="1" t="e">
        <f>_xlfn._xlws.FILTER(辅助信息!D:D,辅助信息!G:G=G4858)</f>
        <v>#VALUE!</v>
      </c>
    </row>
    <row r="4859" spans="1:10">
      <c r="A4859" s="2" t="str">
        <f>'[1]2025年已发货'!A:A</f>
        <v>晋邦</v>
      </c>
      <c r="B4859" s="2" t="str">
        <f>'[1]2025年已发货'!B:B</f>
        <v>螺纹钢</v>
      </c>
      <c r="C4859" s="2" t="str">
        <f>'[1]2025年已发货'!C:C</f>
        <v>HRB400E Φ16 9m</v>
      </c>
      <c r="D4859" s="2" t="str">
        <f>'[1]2025年已发货'!D:D</f>
        <v>吨</v>
      </c>
      <c r="E4859" s="2">
        <f>'[1]2025年已发货'!E:E</f>
        <v>5</v>
      </c>
      <c r="F4859" s="4">
        <f>'[1]2025年已发货'!F:F</f>
        <v>45848</v>
      </c>
      <c r="G4859" s="2" t="str">
        <f>'[1]2025年已发货'!G:G</f>
        <v>（十九冶-华电重庆奉节）重庆市奉节县康乐镇七星村</v>
      </c>
      <c r="H4859" s="2" t="str">
        <f>'[1]2025年已发货'!H:H</f>
        <v>岑甲乐</v>
      </c>
      <c r="I4859" s="2">
        <f>'[1]2025年已发货'!I:I</f>
        <v>17349037782</v>
      </c>
      <c r="J4859" s="2" vm="1" t="e">
        <f>_xlfn._xlws.FILTER(辅助信息!D:D,辅助信息!G:G=G4859)</f>
        <v>#VALUE!</v>
      </c>
    </row>
    <row r="4860" spans="1:10">
      <c r="A4860" s="2" t="str">
        <f>'[1]2025年已发货'!A:A</f>
        <v>晋邦</v>
      </c>
      <c r="B4860" s="2" t="str">
        <f>'[1]2025年已发货'!B:B</f>
        <v>螺纹钢</v>
      </c>
      <c r="C4860" s="2" t="str">
        <f>'[1]2025年已发货'!C:C</f>
        <v>HRB400E Φ20 9m</v>
      </c>
      <c r="D4860" s="2" t="str">
        <f>'[1]2025年已发货'!D:D</f>
        <v>吨</v>
      </c>
      <c r="E4860" s="2">
        <f>'[1]2025年已发货'!E:E</f>
        <v>5</v>
      </c>
      <c r="F4860" s="4">
        <f>'[1]2025年已发货'!F:F</f>
        <v>45848</v>
      </c>
      <c r="G4860" s="2" t="str">
        <f>'[1]2025年已发货'!G:G</f>
        <v>（十九冶-华电重庆奉节）重庆市奉节县康乐镇七星村</v>
      </c>
      <c r="H4860" s="2" t="str">
        <f>'[1]2025年已发货'!H:H</f>
        <v>岑甲乐</v>
      </c>
      <c r="I4860" s="2">
        <f>'[1]2025年已发货'!I:I</f>
        <v>17349037782</v>
      </c>
      <c r="J4860" s="2" vm="1" t="e">
        <f>_xlfn._xlws.FILTER(辅助信息!D:D,辅助信息!G:G=G4860)</f>
        <v>#VALUE!</v>
      </c>
    </row>
    <row r="4861" spans="1:10">
      <c r="A4861" s="2" t="str">
        <f>'[1]2025年已发货'!A:A</f>
        <v>晋邦</v>
      </c>
      <c r="B4861" s="2" t="str">
        <f>'[1]2025年已发货'!B:B</f>
        <v>螺纹钢</v>
      </c>
      <c r="C4861" s="2" t="str">
        <f>'[1]2025年已发货'!C:C</f>
        <v>HRB400E Φ25 9m</v>
      </c>
      <c r="D4861" s="2" t="str">
        <f>'[1]2025年已发货'!D:D</f>
        <v>吨</v>
      </c>
      <c r="E4861" s="2">
        <f>'[1]2025年已发货'!E:E</f>
        <v>12</v>
      </c>
      <c r="F4861" s="4">
        <f>'[1]2025年已发货'!F:F</f>
        <v>45848</v>
      </c>
      <c r="G4861" s="2" t="str">
        <f>'[1]2025年已发货'!G:G</f>
        <v>（十九冶-华电重庆奉节）重庆市奉节县康乐镇七星村</v>
      </c>
      <c r="H4861" s="2" t="str">
        <f>'[1]2025年已发货'!H:H</f>
        <v>岑甲乐</v>
      </c>
      <c r="I4861" s="2">
        <f>'[1]2025年已发货'!I:I</f>
        <v>17349037782</v>
      </c>
      <c r="J4861" s="2" vm="1" t="e">
        <f>_xlfn._xlws.FILTER(辅助信息!D:D,辅助信息!G:G=G4861)</f>
        <v>#VALUE!</v>
      </c>
    </row>
    <row r="4862" spans="1:10">
      <c r="A4862" s="2" t="str">
        <f>'[1]2025年已发货'!A:A</f>
        <v>晋邦</v>
      </c>
      <c r="B4862" s="2" t="str">
        <f>'[1]2025年已发货'!B:B</f>
        <v>螺纹钢</v>
      </c>
      <c r="C4862" s="2" t="str">
        <f>'[1]2025年已发货'!C:C</f>
        <v>HRB400E Φ28 9m</v>
      </c>
      <c r="D4862" s="2" t="str">
        <f>'[1]2025年已发货'!D:D</f>
        <v>吨</v>
      </c>
      <c r="E4862" s="2">
        <f>'[1]2025年已发货'!E:E</f>
        <v>3</v>
      </c>
      <c r="F4862" s="4">
        <f>'[1]2025年已发货'!F:F</f>
        <v>45848</v>
      </c>
      <c r="G4862" s="2" t="str">
        <f>'[1]2025年已发货'!G:G</f>
        <v>（十九冶-华电重庆奉节）重庆市奉节县康乐镇七星村</v>
      </c>
      <c r="H4862" s="2" t="str">
        <f>'[1]2025年已发货'!H:H</f>
        <v>岑甲乐</v>
      </c>
      <c r="I4862" s="2">
        <f>'[1]2025年已发货'!I:I</f>
        <v>17349037782</v>
      </c>
      <c r="J4862" s="2" vm="1" t="e">
        <f>_xlfn._xlws.FILTER(辅助信息!D:D,辅助信息!G:G=G4862)</f>
        <v>#VALUE!</v>
      </c>
    </row>
    <row r="4863" spans="1:10">
      <c r="A4863" s="2" t="str">
        <f>'[1]2025年已发货'!A:A</f>
        <v>润耀</v>
      </c>
      <c r="B4863" s="2" t="str">
        <f>'[1]2025年已发货'!B:B</f>
        <v>螺纹钢</v>
      </c>
      <c r="C4863" s="2" t="str">
        <f>'[1]2025年已发货'!C:C</f>
        <v>HRB400EФ22*9mm</v>
      </c>
      <c r="D4863" s="2" t="str">
        <f>'[1]2025年已发货'!D:D</f>
        <v>吨</v>
      </c>
      <c r="E4863" s="2">
        <f>'[1]2025年已发货'!E:E</f>
        <v>35</v>
      </c>
      <c r="F4863" s="4">
        <f>'[1]2025年已发货'!F:F</f>
        <v>45848</v>
      </c>
      <c r="G4863" s="2" t="str">
        <f>'[1]2025年已发货'!G:G</f>
        <v>（中铁六局呼和公司康新高速TJ4-2标）四川省甘孜藏族自治州康定市新都桥镇东俄罗三村中建八局搅拌站旁</v>
      </c>
      <c r="H4863" s="2" t="str">
        <f>'[1]2025年已发货'!H:H</f>
        <v>王坤</v>
      </c>
      <c r="I4863" s="2">
        <f>'[1]2025年已发货'!I:I</f>
        <v>15647490007</v>
      </c>
      <c r="J4863" s="2" vm="1" t="e">
        <f>_xlfn._xlws.FILTER(辅助信息!D:D,辅助信息!G:G=G4863)</f>
        <v>#VALUE!</v>
      </c>
    </row>
    <row r="4864" spans="1:10">
      <c r="A4864" s="2" t="str">
        <f>'[1]2025年已发货'!A:A</f>
        <v>润耀</v>
      </c>
      <c r="B4864" s="2" t="str">
        <f>'[1]2025年已发货'!B:B</f>
        <v>螺纹钢</v>
      </c>
      <c r="C4864" s="2" t="str">
        <f>'[1]2025年已发货'!C:C</f>
        <v>HRB400EФ28*9mm</v>
      </c>
      <c r="D4864" s="2" t="str">
        <f>'[1]2025年已发货'!D:D</f>
        <v>吨</v>
      </c>
      <c r="E4864" s="2">
        <f>'[1]2025年已发货'!E:E</f>
        <v>35</v>
      </c>
      <c r="F4864" s="4">
        <f>'[1]2025年已发货'!F:F</f>
        <v>45848</v>
      </c>
      <c r="G4864" s="2" t="str">
        <f>'[1]2025年已发货'!G:G</f>
        <v>（中铁六局呼和公司康新高速TJ4-2标）四川省甘孜藏族自治州康定市新都桥镇东俄罗三村中建八局搅拌站旁</v>
      </c>
      <c r="H4864" s="2" t="str">
        <f>'[1]2025年已发货'!H:H</f>
        <v>王坤</v>
      </c>
      <c r="I4864" s="2">
        <f>'[1]2025年已发货'!I:I</f>
        <v>15647490007</v>
      </c>
      <c r="J4864" s="2" vm="1" t="e">
        <f>_xlfn._xlws.FILTER(辅助信息!D:D,辅助信息!G:G=G4864)</f>
        <v>#VALUE!</v>
      </c>
    </row>
    <row r="4865" spans="1:10">
      <c r="A4865" s="2" t="str">
        <f>'[1]2025年已发货'!A:A</f>
        <v>润耀</v>
      </c>
      <c r="B4865" s="2" t="str">
        <f>'[1]2025年已发货'!B:B</f>
        <v>盘螺</v>
      </c>
      <c r="C4865" s="2" t="str">
        <f>'[1]2025年已发货'!C:C</f>
        <v>HRB400EФ8</v>
      </c>
      <c r="D4865" s="2" t="str">
        <f>'[1]2025年已发货'!D:D</f>
        <v>吨</v>
      </c>
      <c r="E4865" s="2">
        <f>'[1]2025年已发货'!E:E</f>
        <v>11</v>
      </c>
      <c r="F4865" s="4">
        <f>'[1]2025年已发货'!F:F</f>
        <v>45848</v>
      </c>
      <c r="G4865" s="2" t="str">
        <f>'[1]2025年已发货'!G:G</f>
        <v>（中核中原-温江光明苑三期项目）四川省成都市温江区金马街道光明苑三期项目</v>
      </c>
      <c r="H4865" s="2" t="str">
        <f>'[1]2025年已发货'!H:H</f>
        <v>王生斌</v>
      </c>
      <c r="I4865" s="2">
        <f>'[1]2025年已发货'!I:I</f>
        <v>15228858118</v>
      </c>
      <c r="J4865" s="2" vm="1" t="e">
        <f>_xlfn._xlws.FILTER(辅助信息!D:D,辅助信息!G:G=G4865)</f>
        <v>#VALUE!</v>
      </c>
    </row>
    <row r="4866" spans="1:10">
      <c r="A4866" s="2" t="str">
        <f>'[1]2025年已发货'!A:A</f>
        <v>润耀</v>
      </c>
      <c r="B4866" s="2" t="str">
        <f>'[1]2025年已发货'!B:B</f>
        <v>螺纹钢</v>
      </c>
      <c r="C4866" s="2" t="str">
        <f>'[1]2025年已发货'!C:C</f>
        <v>HRB400EФ14*12m</v>
      </c>
      <c r="D4866" s="2" t="str">
        <f>'[1]2025年已发货'!D:D</f>
        <v>吨</v>
      </c>
      <c r="E4866" s="2">
        <f>'[1]2025年已发货'!E:E</f>
        <v>16</v>
      </c>
      <c r="F4866" s="4">
        <f>'[1]2025年已发货'!F:F</f>
        <v>45848</v>
      </c>
      <c r="G4866" s="2" t="str">
        <f>'[1]2025年已发货'!G:G</f>
        <v>（中核中原-温江光明苑三期项目）四川省成都市温江区金马街道光明苑三期项目</v>
      </c>
      <c r="H4866" s="2" t="str">
        <f>'[1]2025年已发货'!H:H</f>
        <v>王生斌</v>
      </c>
      <c r="I4866" s="2">
        <f>'[1]2025年已发货'!I:I</f>
        <v>15228858118</v>
      </c>
      <c r="J4866" s="2" vm="1" t="e">
        <f>_xlfn._xlws.FILTER(辅助信息!D:D,辅助信息!G:G=G4866)</f>
        <v>#VALUE!</v>
      </c>
    </row>
    <row r="4867" spans="1:10">
      <c r="A4867" s="2" t="str">
        <f>'[1]2025年已发货'!A:A</f>
        <v>润耀</v>
      </c>
      <c r="B4867" s="2" t="str">
        <f>'[1]2025年已发货'!B:B</f>
        <v>螺纹钢</v>
      </c>
      <c r="C4867" s="2" t="str">
        <f>'[1]2025年已发货'!C:C</f>
        <v>HRB400EФ22*9m</v>
      </c>
      <c r="D4867" s="2" t="str">
        <f>'[1]2025年已发货'!D:D</f>
        <v>吨</v>
      </c>
      <c r="E4867" s="2">
        <f>'[1]2025年已发货'!E:E</f>
        <v>10</v>
      </c>
      <c r="F4867" s="4">
        <f>'[1]2025年已发货'!F:F</f>
        <v>45848</v>
      </c>
      <c r="G4867" s="2" t="str">
        <f>'[1]2025年已发货'!G:G</f>
        <v>（中核中原-温江光明苑三期项目）四川省成都市温江区金马街道光明苑三期项目</v>
      </c>
      <c r="H4867" s="2" t="str">
        <f>'[1]2025年已发货'!H:H</f>
        <v>王生斌</v>
      </c>
      <c r="I4867" s="2">
        <f>'[1]2025年已发货'!I:I</f>
        <v>15228858118</v>
      </c>
      <c r="J4867" s="2" vm="1" t="e">
        <f>_xlfn._xlws.FILTER(辅助信息!D:D,辅助信息!G:G=G4867)</f>
        <v>#VALUE!</v>
      </c>
    </row>
    <row r="4868" spans="1:10">
      <c r="A4868" s="2" t="str">
        <f>'[1]2025年已发货'!A:A</f>
        <v>润耀</v>
      </c>
      <c r="B4868" s="2" t="str">
        <f>'[1]2025年已发货'!B:B</f>
        <v>螺纹钢</v>
      </c>
      <c r="C4868" s="2" t="str">
        <f>'[1]2025年已发货'!C:C</f>
        <v>HRB400E Φ12 9m</v>
      </c>
      <c r="D4868" s="2" t="str">
        <f>'[1]2025年已发货'!D:D</f>
        <v>吨</v>
      </c>
      <c r="E4868" s="2">
        <f>'[1]2025年已发货'!E:E</f>
        <v>3</v>
      </c>
      <c r="F4868" s="4">
        <f>'[1]2025年已发货'!F:F</f>
        <v>45848</v>
      </c>
      <c r="G4868" s="2" t="str">
        <f>'[1]2025年已发货'!G:G</f>
        <v>(五冶钢构宜宾南溪区项目土建4标)四川省宜宾市高县高县庆符镇鹅卵新农村高县广久大道(庆符厂房项目)</v>
      </c>
      <c r="H4868" s="2" t="str">
        <f>'[1]2025年已发货'!H:H</f>
        <v>张朝亮</v>
      </c>
      <c r="I4868" s="2">
        <f>'[1]2025年已发货'!I:I</f>
        <v>15228205853</v>
      </c>
      <c r="J4868" s="2" t="str">
        <f>_xlfn._xlws.FILTER(辅助信息!D:D,辅助信息!G:G=G4868)</f>
        <v>五冶钢构-宜宾市南溪区高县月江镇建设项目</v>
      </c>
    </row>
    <row r="4869" spans="1:10">
      <c r="A4869" s="2" t="str">
        <f>'[1]2025年已发货'!A:A</f>
        <v>润耀</v>
      </c>
      <c r="B4869" s="2" t="str">
        <f>'[1]2025年已发货'!B:B</f>
        <v>螺纹钢</v>
      </c>
      <c r="C4869" s="2" t="str">
        <f>'[1]2025年已发货'!C:C</f>
        <v>HRB400E Φ14 9m</v>
      </c>
      <c r="D4869" s="2" t="str">
        <f>'[1]2025年已发货'!D:D</f>
        <v>吨</v>
      </c>
      <c r="E4869" s="2">
        <f>'[1]2025年已发货'!E:E</f>
        <v>7</v>
      </c>
      <c r="F4869" s="4">
        <f>'[1]2025年已发货'!F:F</f>
        <v>45848</v>
      </c>
      <c r="G4869" s="2" t="str">
        <f>'[1]2025年已发货'!G:G</f>
        <v>(五冶钢构宜宾南溪区项目土建4标)四川省宜宾市高县高县庆符镇鹅卵新农村高县广久大道(庆符厂房项目)</v>
      </c>
      <c r="H4869" s="2" t="str">
        <f>'[1]2025年已发货'!H:H</f>
        <v>张朝亮</v>
      </c>
      <c r="I4869" s="2">
        <f>'[1]2025年已发货'!I:I</f>
        <v>15228205853</v>
      </c>
      <c r="J4869" s="2" t="str">
        <f>_xlfn._xlws.FILTER(辅助信息!D:D,辅助信息!G:G=G4869)</f>
        <v>五冶钢构-宜宾市南溪区高县月江镇建设项目</v>
      </c>
    </row>
    <row r="4870" spans="1:10">
      <c r="A4870" s="2" t="str">
        <f>'[1]2025年已发货'!A:A</f>
        <v>润耀</v>
      </c>
      <c r="B4870" s="2" t="str">
        <f>'[1]2025年已发货'!B:B</f>
        <v>螺纹钢</v>
      </c>
      <c r="C4870" s="2" t="str">
        <f>'[1]2025年已发货'!C:C</f>
        <v>HRB400E Φ16 9m</v>
      </c>
      <c r="D4870" s="2" t="str">
        <f>'[1]2025年已发货'!D:D</f>
        <v>吨</v>
      </c>
      <c r="E4870" s="2">
        <f>'[1]2025年已发货'!E:E</f>
        <v>6</v>
      </c>
      <c r="F4870" s="4">
        <f>'[1]2025年已发货'!F:F</f>
        <v>45848</v>
      </c>
      <c r="G4870" s="2" t="str">
        <f>'[1]2025年已发货'!G:G</f>
        <v>(五冶钢构宜宾南溪区项目土建4标)四川省宜宾市高县高县庆符镇鹅卵新农村高县广久大道(庆符厂房项目)</v>
      </c>
      <c r="H4870" s="2" t="str">
        <f>'[1]2025年已发货'!H:H</f>
        <v>张朝亮</v>
      </c>
      <c r="I4870" s="2">
        <f>'[1]2025年已发货'!I:I</f>
        <v>15228205853</v>
      </c>
      <c r="J4870" s="2" t="str">
        <f>_xlfn._xlws.FILTER(辅助信息!D:D,辅助信息!G:G=G4870)</f>
        <v>五冶钢构-宜宾市南溪区高县月江镇建设项目</v>
      </c>
    </row>
    <row r="4871" spans="1:10">
      <c r="A4871" s="2" t="str">
        <f>'[1]2025年已发货'!A:A</f>
        <v>润耀</v>
      </c>
      <c r="B4871" s="2" t="str">
        <f>'[1]2025年已发货'!B:B</f>
        <v>螺纹钢</v>
      </c>
      <c r="C4871" s="2" t="str">
        <f>'[1]2025年已发货'!C:C</f>
        <v>HRB400E Φ18 9m</v>
      </c>
      <c r="D4871" s="2" t="str">
        <f>'[1]2025年已发货'!D:D</f>
        <v>吨</v>
      </c>
      <c r="E4871" s="2">
        <f>'[1]2025年已发货'!E:E</f>
        <v>4</v>
      </c>
      <c r="F4871" s="4">
        <f>'[1]2025年已发货'!F:F</f>
        <v>45848</v>
      </c>
      <c r="G4871" s="2" t="str">
        <f>'[1]2025年已发货'!G:G</f>
        <v>(五冶钢构宜宾南溪区项目土建4标)四川省宜宾市高县高县庆符镇鹅卵新农村高县广久大道(庆符厂房项目)</v>
      </c>
      <c r="H4871" s="2" t="str">
        <f>'[1]2025年已发货'!H:H</f>
        <v>张朝亮</v>
      </c>
      <c r="I4871" s="2">
        <f>'[1]2025年已发货'!I:I</f>
        <v>15228205853</v>
      </c>
      <c r="J4871" s="2" t="str">
        <f>_xlfn._xlws.FILTER(辅助信息!D:D,辅助信息!G:G=G4871)</f>
        <v>五冶钢构-宜宾市南溪区高县月江镇建设项目</v>
      </c>
    </row>
    <row r="4872" spans="1:10">
      <c r="A4872" s="2" t="str">
        <f>'[1]2025年已发货'!A:A</f>
        <v>润耀</v>
      </c>
      <c r="B4872" s="2" t="str">
        <f>'[1]2025年已发货'!B:B</f>
        <v>螺纹钢</v>
      </c>
      <c r="C4872" s="2" t="str">
        <f>'[1]2025年已发货'!C:C</f>
        <v>HRB400E Φ20 9m</v>
      </c>
      <c r="D4872" s="2" t="str">
        <f>'[1]2025年已发货'!D:D</f>
        <v>吨</v>
      </c>
      <c r="E4872" s="2">
        <f>'[1]2025年已发货'!E:E</f>
        <v>6</v>
      </c>
      <c r="F4872" s="4">
        <f>'[1]2025年已发货'!F:F</f>
        <v>45848</v>
      </c>
      <c r="G4872" s="2" t="str">
        <f>'[1]2025年已发货'!G:G</f>
        <v>(五冶钢构宜宾南溪区项目土建4标)四川省宜宾市高县高县庆符镇鹅卵新农村高县广久大道(庆符厂房项目)</v>
      </c>
      <c r="H4872" s="2" t="str">
        <f>'[1]2025年已发货'!H:H</f>
        <v>张朝亮</v>
      </c>
      <c r="I4872" s="2">
        <f>'[1]2025年已发货'!I:I</f>
        <v>15228205853</v>
      </c>
      <c r="J4872" s="2" t="str">
        <f>_xlfn._xlws.FILTER(辅助信息!D:D,辅助信息!G:G=G4872)</f>
        <v>五冶钢构-宜宾市南溪区高县月江镇建设项目</v>
      </c>
    </row>
    <row r="4873" spans="1:10">
      <c r="A4873" s="2" t="str">
        <f>'[1]2025年已发货'!A:A</f>
        <v>润耀</v>
      </c>
      <c r="B4873" s="2" t="str">
        <f>'[1]2025年已发货'!B:B</f>
        <v>螺纹钢</v>
      </c>
      <c r="C4873" s="2" t="str">
        <f>'[1]2025年已发货'!C:C</f>
        <v>HRB400E Φ22 9m</v>
      </c>
      <c r="D4873" s="2" t="str">
        <f>'[1]2025年已发货'!D:D</f>
        <v>吨</v>
      </c>
      <c r="E4873" s="2">
        <f>'[1]2025年已发货'!E:E</f>
        <v>4</v>
      </c>
      <c r="F4873" s="4">
        <f>'[1]2025年已发货'!F:F</f>
        <v>45848</v>
      </c>
      <c r="G4873" s="2" t="str">
        <f>'[1]2025年已发货'!G:G</f>
        <v>(五冶钢构宜宾南溪区项目土建4标)四川省宜宾市高县高县庆符镇鹅卵新农村高县广久大道(庆符厂房项目)</v>
      </c>
      <c r="H4873" s="2" t="str">
        <f>'[1]2025年已发货'!H:H</f>
        <v>张朝亮</v>
      </c>
      <c r="I4873" s="2">
        <f>'[1]2025年已发货'!I:I</f>
        <v>15228205853</v>
      </c>
      <c r="J4873" s="2" t="str">
        <f>_xlfn._xlws.FILTER(辅助信息!D:D,辅助信息!G:G=G4873)</f>
        <v>五冶钢构-宜宾市南溪区高县月江镇建设项目</v>
      </c>
    </row>
    <row r="4874" spans="1:10">
      <c r="A4874" s="2" t="str">
        <f>'[1]2025年已发货'!A:A</f>
        <v>润耀</v>
      </c>
      <c r="B4874" s="2" t="str">
        <f>'[1]2025年已发货'!B:B</f>
        <v>螺纹钢</v>
      </c>
      <c r="C4874" s="2" t="str">
        <f>'[1]2025年已发货'!C:C</f>
        <v>HRB400E Φ25 9m</v>
      </c>
      <c r="D4874" s="2" t="str">
        <f>'[1]2025年已发货'!D:D</f>
        <v>吨</v>
      </c>
      <c r="E4874" s="2">
        <f>'[1]2025年已发货'!E:E</f>
        <v>75</v>
      </c>
      <c r="F4874" s="4">
        <f>'[1]2025年已发货'!F:F</f>
        <v>45848</v>
      </c>
      <c r="G4874" s="2" t="str">
        <f>'[1]2025年已发货'!G:G</f>
        <v>(五冶钢构宜宾南溪区项目土建4标)四川省宜宾市高县高县庆符镇鹅卵新农村高县广久大道(庆符厂房项目)</v>
      </c>
      <c r="H4874" s="2" t="str">
        <f>'[1]2025年已发货'!H:H</f>
        <v>张朝亮</v>
      </c>
      <c r="I4874" s="2">
        <f>'[1]2025年已发货'!I:I</f>
        <v>15228205853</v>
      </c>
      <c r="J4874" s="2" t="str">
        <f>_xlfn._xlws.FILTER(辅助信息!D:D,辅助信息!G:G=G4874)</f>
        <v>五冶钢构-宜宾市南溪区高县月江镇建设项目</v>
      </c>
    </row>
    <row r="4875" spans="1:10">
      <c r="A4875" s="2" t="str">
        <f>'[1]2025年已发货'!A:A</f>
        <v>钢固融</v>
      </c>
      <c r="B4875" s="2" t="str">
        <f>'[1]2025年已发货'!B:B</f>
        <v>盘螺</v>
      </c>
      <c r="C4875" s="2" t="str">
        <f>'[1]2025年已发货'!C:C</f>
        <v>HRB400E Φ8</v>
      </c>
      <c r="D4875" s="2" t="str">
        <f>'[1]2025年已发货'!D:D</f>
        <v>吨</v>
      </c>
      <c r="E4875" s="2">
        <f>'[1]2025年已发货'!E:E</f>
        <v>4</v>
      </c>
      <c r="F4875" s="4">
        <f>'[1]2025年已发货'!F:F</f>
        <v>45849</v>
      </c>
      <c r="G4875" s="2" t="str">
        <f>'[1]2025年已发货'!G:G</f>
        <v>（中核华兴-峨眉山项目）四川省乐山市峨眉山市双福镇梓橦庙红华五期中核华兴工地</v>
      </c>
      <c r="H4875" s="2" t="str">
        <f>'[1]2025年已发货'!H:H</f>
        <v>李汉军</v>
      </c>
      <c r="I4875" s="2" t="str">
        <f>'[1]2025年已发货'!I:I</f>
        <v>18691249091</v>
      </c>
      <c r="J4875" s="2" vm="1" t="e">
        <f>_xlfn._xlws.FILTER(辅助信息!D:D,辅助信息!G:G=G4875)</f>
        <v>#VALUE!</v>
      </c>
    </row>
    <row r="4876" spans="1:10">
      <c r="A4876" s="2" t="str">
        <f>'[1]2025年已发货'!A:A</f>
        <v>钢固融</v>
      </c>
      <c r="B4876" s="2" t="str">
        <f>'[1]2025年已发货'!B:B</f>
        <v>高线</v>
      </c>
      <c r="C4876" s="2" t="str">
        <f>'[1]2025年已发货'!C:C</f>
        <v>HPB300 6</v>
      </c>
      <c r="D4876" s="2" t="str">
        <f>'[1]2025年已发货'!D:D</f>
        <v>吨</v>
      </c>
      <c r="E4876" s="2">
        <f>'[1]2025年已发货'!E:E</f>
        <v>30</v>
      </c>
      <c r="F4876" s="4">
        <f>'[1]2025年已发货'!F:F</f>
        <v>45849</v>
      </c>
      <c r="G4876" s="2" t="str">
        <f>'[1]2025年已发货'!G:G</f>
        <v>（中核华兴-峨眉山项目）四川省乐山市峨眉山市双福镇梓橦庙红华五期中核华兴工地</v>
      </c>
      <c r="H4876" s="2" t="str">
        <f>'[1]2025年已发货'!H:H</f>
        <v>李汉军</v>
      </c>
      <c r="I4876" s="2" t="str">
        <f>'[1]2025年已发货'!I:I</f>
        <v>18691249091</v>
      </c>
      <c r="J4876" s="2" vm="1" t="e">
        <f>_xlfn._xlws.FILTER(辅助信息!D:D,辅助信息!G:G=G4876)</f>
        <v>#VALUE!</v>
      </c>
    </row>
    <row r="4877" spans="1:10">
      <c r="A4877" s="2" t="str">
        <f>'[1]2025年已发货'!A:A</f>
        <v>润耀</v>
      </c>
      <c r="B4877" s="2" t="str">
        <f>'[1]2025年已发货'!B:B</f>
        <v>螺纹钢</v>
      </c>
      <c r="C4877" s="2" t="str">
        <f>'[1]2025年已发货'!C:C</f>
        <v>HRB400EФ14*9m</v>
      </c>
      <c r="D4877" s="2" t="str">
        <f>'[1]2025年已发货'!D:D</f>
        <v>吨</v>
      </c>
      <c r="E4877" s="2">
        <f>'[1]2025年已发货'!E:E</f>
        <v>10</v>
      </c>
      <c r="F4877" s="4">
        <f>'[1]2025年已发货'!F:F</f>
        <v>45849</v>
      </c>
      <c r="G4877" s="2" t="str">
        <f>'[1]2025年已发货'!G:G</f>
        <v>（中核中原-温江光明苑三期项目）四川省成都市温江区金马街道光明苑三期项目</v>
      </c>
      <c r="H4877" s="2" t="str">
        <f>'[1]2025年已发货'!H:H</f>
        <v>王生斌</v>
      </c>
      <c r="I4877" s="2">
        <f>'[1]2025年已发货'!I:I</f>
        <v>15228858118</v>
      </c>
      <c r="J4877" s="2" vm="1" t="e">
        <f>_xlfn._xlws.FILTER(辅助信息!D:D,辅助信息!G:G=G4877)</f>
        <v>#VALUE!</v>
      </c>
    </row>
    <row r="4878" spans="1:10">
      <c r="A4878" s="2" t="str">
        <f>'[1]2025年已发货'!A:A</f>
        <v>润耀</v>
      </c>
      <c r="B4878" s="2" t="str">
        <f>'[1]2025年已发货'!B:B</f>
        <v>螺纹钢</v>
      </c>
      <c r="C4878" s="2" t="str">
        <f>'[1]2025年已发货'!C:C</f>
        <v>HRB400EФ16*9m</v>
      </c>
      <c r="D4878" s="2" t="str">
        <f>'[1]2025年已发货'!D:D</f>
        <v>吨</v>
      </c>
      <c r="E4878" s="2">
        <f>'[1]2025年已发货'!E:E</f>
        <v>16</v>
      </c>
      <c r="F4878" s="4">
        <f>'[1]2025年已发货'!F:F</f>
        <v>45849</v>
      </c>
      <c r="G4878" s="2" t="str">
        <f>'[1]2025年已发货'!G:G</f>
        <v>（中核中原-温江光明苑三期项目）四川省成都市温江区金马街道光明苑三期项目</v>
      </c>
      <c r="H4878" s="2" t="str">
        <f>'[1]2025年已发货'!H:H</f>
        <v>王生斌</v>
      </c>
      <c r="I4878" s="2">
        <f>'[1]2025年已发货'!I:I</f>
        <v>15228858118</v>
      </c>
      <c r="J4878" s="2" vm="1" t="e">
        <f>_xlfn._xlws.FILTER(辅助信息!D:D,辅助信息!G:G=G4878)</f>
        <v>#VALUE!</v>
      </c>
    </row>
    <row r="4879" spans="1:10">
      <c r="A4879" s="2" t="str">
        <f>'[1]2025年已发货'!A:A</f>
        <v>润耀</v>
      </c>
      <c r="B4879" s="2" t="str">
        <f>'[1]2025年已发货'!B:B</f>
        <v>螺纹钢</v>
      </c>
      <c r="C4879" s="2" t="str">
        <f>'[1]2025年已发货'!C:C</f>
        <v>HRB400EФ18*9m</v>
      </c>
      <c r="D4879" s="2" t="str">
        <f>'[1]2025年已发货'!D:D</f>
        <v>吨</v>
      </c>
      <c r="E4879" s="2">
        <f>'[1]2025年已发货'!E:E</f>
        <v>4</v>
      </c>
      <c r="F4879" s="4">
        <f>'[1]2025年已发货'!F:F</f>
        <v>45849</v>
      </c>
      <c r="G4879" s="2" t="str">
        <f>'[1]2025年已发货'!G:G</f>
        <v>（中核中原-温江光明苑三期项目）四川省成都市温江区金马街道光明苑三期项目</v>
      </c>
      <c r="H4879" s="2" t="str">
        <f>'[1]2025年已发货'!H:H</f>
        <v>王生斌</v>
      </c>
      <c r="I4879" s="2">
        <f>'[1]2025年已发货'!I:I</f>
        <v>15228858118</v>
      </c>
      <c r="J4879" s="2" vm="1" t="e">
        <f>_xlfn._xlws.FILTER(辅助信息!D:D,辅助信息!G:G=G4879)</f>
        <v>#VALUE!</v>
      </c>
    </row>
    <row r="4880" spans="1:10">
      <c r="A4880" s="2" t="str">
        <f>'[1]2025年已发货'!A:A</f>
        <v>润耀</v>
      </c>
      <c r="B4880" s="2" t="str">
        <f>'[1]2025年已发货'!B:B</f>
        <v>螺纹钢</v>
      </c>
      <c r="C4880" s="2" t="str">
        <f>'[1]2025年已发货'!C:C</f>
        <v>HRB400EФ16*12m</v>
      </c>
      <c r="D4880" s="2" t="str">
        <f>'[1]2025年已发货'!D:D</f>
        <v>吨</v>
      </c>
      <c r="E4880" s="2">
        <f>'[1]2025年已发货'!E:E</f>
        <v>16</v>
      </c>
      <c r="F4880" s="4">
        <f>'[1]2025年已发货'!F:F</f>
        <v>45849</v>
      </c>
      <c r="G4880" s="2" t="str">
        <f>'[1]2025年已发货'!G:G</f>
        <v>（中核中原-温江光明苑三期项目）四川省成都市温江区金马街道光明苑三期项目</v>
      </c>
      <c r="H4880" s="2" t="str">
        <f>'[1]2025年已发货'!H:H</f>
        <v>王生斌</v>
      </c>
      <c r="I4880" s="2">
        <f>'[1]2025年已发货'!I:I</f>
        <v>15228858118</v>
      </c>
      <c r="J4880" s="2" vm="1" t="e">
        <f>_xlfn._xlws.FILTER(辅助信息!D:D,辅助信息!G:G=G4880)</f>
        <v>#VALUE!</v>
      </c>
    </row>
    <row r="4881" spans="1:10">
      <c r="A4881" s="2" t="str">
        <f>'[1]2025年已发货'!A:A</f>
        <v>润耀</v>
      </c>
      <c r="B4881" s="2" t="str">
        <f>'[1]2025年已发货'!B:B</f>
        <v>螺纹钢</v>
      </c>
      <c r="C4881" s="2" t="str">
        <f>'[1]2025年已发货'!C:C</f>
        <v>HRB400EФ22*12m</v>
      </c>
      <c r="D4881" s="2" t="str">
        <f>'[1]2025年已发货'!D:D</f>
        <v>吨</v>
      </c>
      <c r="E4881" s="2">
        <f>'[1]2025年已发货'!E:E</f>
        <v>30</v>
      </c>
      <c r="F4881" s="4">
        <f>'[1]2025年已发货'!F:F</f>
        <v>45849</v>
      </c>
      <c r="G4881" s="2" t="str">
        <f>'[1]2025年已发货'!G:G</f>
        <v>（中核中原-温江光明苑三期项目）四川省成都市温江区金马街道光明苑三期项目</v>
      </c>
      <c r="H4881" s="2" t="str">
        <f>'[1]2025年已发货'!H:H</f>
        <v>王生斌</v>
      </c>
      <c r="I4881" s="2">
        <f>'[1]2025年已发货'!I:I</f>
        <v>15228858118</v>
      </c>
      <c r="J4881" s="2" vm="1" t="e">
        <f>_xlfn._xlws.FILTER(辅助信息!D:D,辅助信息!G:G=G4881)</f>
        <v>#VALUE!</v>
      </c>
    </row>
    <row r="4882" spans="1:10">
      <c r="A4882" s="2" t="str">
        <f>'[1]2025年已发货'!A:A</f>
        <v>润耀</v>
      </c>
      <c r="B4882" s="2" t="str">
        <f>'[1]2025年已发货'!B:B</f>
        <v>螺纹钢</v>
      </c>
      <c r="C4882" s="2" t="str">
        <f>'[1]2025年已发货'!C:C</f>
        <v>HRB400EФ22*9m</v>
      </c>
      <c r="D4882" s="2" t="str">
        <f>'[1]2025年已发货'!D:D</f>
        <v>吨</v>
      </c>
      <c r="E4882" s="2">
        <f>'[1]2025年已发货'!E:E</f>
        <v>30</v>
      </c>
      <c r="F4882" s="4">
        <f>'[1]2025年已发货'!F:F</f>
        <v>45849</v>
      </c>
      <c r="G4882" s="2" t="str">
        <f>'[1]2025年已发货'!G:G</f>
        <v>（中核中原-温江光明苑三期项目）四川省成都市温江区金马街道光明苑三期项目</v>
      </c>
      <c r="H4882" s="2" t="str">
        <f>'[1]2025年已发货'!H:H</f>
        <v>王生斌</v>
      </c>
      <c r="I4882" s="2">
        <f>'[1]2025年已发货'!I:I</f>
        <v>15228858118</v>
      </c>
      <c r="J4882" s="2" vm="1" t="e">
        <f>_xlfn._xlws.FILTER(辅助信息!D:D,辅助信息!G:G=G4882)</f>
        <v>#VALUE!</v>
      </c>
    </row>
    <row r="4883" spans="1:10">
      <c r="A4883" s="2" t="str">
        <f>'[1]2025年已发货'!A:A</f>
        <v>润耀</v>
      </c>
      <c r="B4883" s="2" t="str">
        <f>'[1]2025年已发货'!B:B</f>
        <v>螺纹钢</v>
      </c>
      <c r="C4883" s="2" t="str">
        <f>'[1]2025年已发货'!C:C</f>
        <v>HRB400EФ16*9m</v>
      </c>
      <c r="D4883" s="2" t="str">
        <f>'[1]2025年已发货'!D:D</f>
        <v>吨</v>
      </c>
      <c r="E4883" s="2">
        <f>'[1]2025年已发货'!E:E</f>
        <v>3</v>
      </c>
      <c r="F4883" s="4">
        <f>'[1]2025年已发货'!F:F</f>
        <v>45849</v>
      </c>
      <c r="G4883" s="2" t="str">
        <f>'[1]2025年已发货'!G:G</f>
        <v>（中铁九桥康新高速TJ1-3标）四川省甘孜州康定市折多塘村车管所旁（使用德胜、威钢、成实）</v>
      </c>
      <c r="H4883" s="2" t="str">
        <f>'[1]2025年已发货'!H:H</f>
        <v>王营光</v>
      </c>
      <c r="I4883" s="2">
        <f>'[1]2025年已发货'!I:I</f>
        <v>13479287250</v>
      </c>
      <c r="J4883" s="2" vm="1" t="e">
        <f>_xlfn._xlws.FILTER(辅助信息!D:D,辅助信息!G:G=G4883)</f>
        <v>#VALUE!</v>
      </c>
    </row>
    <row r="4884" spans="1:10">
      <c r="A4884" s="2" t="str">
        <f>'[1]2025年已发货'!A:A</f>
        <v>润耀</v>
      </c>
      <c r="B4884" s="2" t="str">
        <f>'[1]2025年已发货'!B:B</f>
        <v>螺纹钢</v>
      </c>
      <c r="C4884" s="2" t="str">
        <f>'[1]2025年已发货'!C:C</f>
        <v>HRB400EФ20*9m</v>
      </c>
      <c r="D4884" s="2" t="str">
        <f>'[1]2025年已发货'!D:D</f>
        <v>吨</v>
      </c>
      <c r="E4884" s="2">
        <f>'[1]2025年已发货'!E:E</f>
        <v>5</v>
      </c>
      <c r="F4884" s="4">
        <f>'[1]2025年已发货'!F:F</f>
        <v>45849</v>
      </c>
      <c r="G4884" s="2" t="str">
        <f>'[1]2025年已发货'!G:G</f>
        <v>（中铁九桥康新高速TJ1-3标）四川省甘孜州康定市折多塘村车管所旁（使用德胜、威钢、成实）</v>
      </c>
      <c r="H4884" s="2" t="str">
        <f>'[1]2025年已发货'!H:H</f>
        <v>王营光</v>
      </c>
      <c r="I4884" s="2">
        <f>'[1]2025年已发货'!I:I</f>
        <v>13479287250</v>
      </c>
      <c r="J4884" s="2" vm="1" t="e">
        <f>_xlfn._xlws.FILTER(辅助信息!D:D,辅助信息!G:G=G4884)</f>
        <v>#VALUE!</v>
      </c>
    </row>
    <row r="4885" spans="1:10">
      <c r="A4885" s="2" t="str">
        <f>'[1]2025年已发货'!A:A</f>
        <v>润耀</v>
      </c>
      <c r="B4885" s="2" t="str">
        <f>'[1]2025年已发货'!B:B</f>
        <v>螺纹钢</v>
      </c>
      <c r="C4885" s="2" t="str">
        <f>'[1]2025年已发货'!C:C</f>
        <v>HRB400EФ25*12m</v>
      </c>
      <c r="D4885" s="2" t="str">
        <f>'[1]2025年已发货'!D:D</f>
        <v>吨</v>
      </c>
      <c r="E4885" s="2">
        <f>'[1]2025年已发货'!E:E</f>
        <v>17</v>
      </c>
      <c r="F4885" s="4">
        <f>'[1]2025年已发货'!F:F</f>
        <v>45849</v>
      </c>
      <c r="G4885" s="2" t="str">
        <f>'[1]2025年已发货'!G:G</f>
        <v>（中铁九桥康新高速TJ1-3标）四川省甘孜州康定市折多塘村车管所旁（使用德胜、威钢、成实）</v>
      </c>
      <c r="H4885" s="2" t="str">
        <f>'[1]2025年已发货'!H:H</f>
        <v>王营光</v>
      </c>
      <c r="I4885" s="2">
        <f>'[1]2025年已发货'!I:I</f>
        <v>13479287250</v>
      </c>
      <c r="J4885" s="2" vm="1" t="e">
        <f>_xlfn._xlws.FILTER(辅助信息!D:D,辅助信息!G:G=G4885)</f>
        <v>#VALUE!</v>
      </c>
    </row>
    <row r="4886" spans="1:10">
      <c r="A4886" s="2" t="str">
        <f>'[1]2025年已发货'!A:A</f>
        <v>润耀</v>
      </c>
      <c r="B4886" s="2" t="str">
        <f>'[1]2025年已发货'!B:B</f>
        <v>螺纹钢</v>
      </c>
      <c r="C4886" s="2" t="str">
        <f>'[1]2025年已发货'!C:C</f>
        <v>HRB400EФ28*12m</v>
      </c>
      <c r="D4886" s="2" t="str">
        <f>'[1]2025年已发货'!D:D</f>
        <v>吨</v>
      </c>
      <c r="E4886" s="2">
        <f>'[1]2025年已发货'!E:E</f>
        <v>43</v>
      </c>
      <c r="F4886" s="4">
        <f>'[1]2025年已发货'!F:F</f>
        <v>45849</v>
      </c>
      <c r="G4886" s="2" t="str">
        <f>'[1]2025年已发货'!G:G</f>
        <v>（中铁九桥康新高速TJ1-3标）四川省甘孜州康定市折多塘村车管所旁（使用德胜、威钢、成实）</v>
      </c>
      <c r="H4886" s="2" t="str">
        <f>'[1]2025年已发货'!H:H</f>
        <v>王营光</v>
      </c>
      <c r="I4886" s="2">
        <f>'[1]2025年已发货'!I:I</f>
        <v>13479287250</v>
      </c>
      <c r="J4886" s="2" vm="1" t="e">
        <f>_xlfn._xlws.FILTER(辅助信息!D:D,辅助信息!G:G=G4886)</f>
        <v>#VALUE!</v>
      </c>
    </row>
    <row r="4887" spans="1:10">
      <c r="A4887" s="2" t="str">
        <f>'[1]2025年已发货'!A:A</f>
        <v>润耀</v>
      </c>
      <c r="B4887" s="2" t="str">
        <f>'[1]2025年已发货'!B:B</f>
        <v>螺纹钢</v>
      </c>
      <c r="C4887" s="2" t="str">
        <f>'[1]2025年已发货'!C:C</f>
        <v>HRB500E Φ28 12m</v>
      </c>
      <c r="D4887" s="2" t="str">
        <f>'[1]2025年已发货'!D:D</f>
        <v>吨</v>
      </c>
      <c r="E4887" s="2">
        <f>'[1]2025年已发货'!E:E</f>
        <v>90</v>
      </c>
      <c r="F4887" s="4">
        <f>'[1]2025年已发货'!F:F</f>
        <v>45849</v>
      </c>
      <c r="G4887" s="2" t="str">
        <f>'[1]2025年已发货'!G:G</f>
        <v>（中铁广州局-资乐高速5标）四川省眉山市东坡区多悦镇挖治田</v>
      </c>
      <c r="H4887" s="2" t="str">
        <f>'[1]2025年已发货'!H:H</f>
        <v>廖俊杰</v>
      </c>
      <c r="I4887" s="2">
        <f>'[1]2025年已发货'!I:I</f>
        <v>15775100965</v>
      </c>
      <c r="J4887" s="2" vm="1" t="e">
        <f>_xlfn._xlws.FILTER(辅助信息!D:D,辅助信息!G:G=G4887)</f>
        <v>#VALUE!</v>
      </c>
    </row>
    <row r="4888" spans="1:10">
      <c r="A4888" s="2" t="str">
        <f>'[1]2025年已发货'!A:A</f>
        <v>润耀</v>
      </c>
      <c r="B4888" s="2" t="str">
        <f>'[1]2025年已发货'!B:B</f>
        <v>螺纹钢</v>
      </c>
      <c r="C4888" s="2" t="str">
        <f>'[1]2025年已发货'!C:C</f>
        <v>HRB400E Φ25 12m</v>
      </c>
      <c r="D4888" s="2" t="str">
        <f>'[1]2025年已发货'!D:D</f>
        <v>吨</v>
      </c>
      <c r="E4888" s="2">
        <f>'[1]2025年已发货'!E:E</f>
        <v>15</v>
      </c>
      <c r="F4888" s="4">
        <f>'[1]2025年已发货'!F:F</f>
        <v>45849</v>
      </c>
      <c r="G4888" s="2" t="str">
        <f>'[1]2025年已发货'!G:G</f>
        <v>（中铁广州局-资乐高速5标）四川省眉山市东坡区多悦镇挖治田</v>
      </c>
      <c r="H4888" s="2" t="str">
        <f>'[1]2025年已发货'!H:H</f>
        <v>廖俊杰</v>
      </c>
      <c r="I4888" s="2">
        <f>'[1]2025年已发货'!I:I</f>
        <v>15775100965</v>
      </c>
      <c r="J4888" s="2" vm="1" t="e">
        <f>_xlfn._xlws.FILTER(辅助信息!D:D,辅助信息!G:G=G4888)</f>
        <v>#VALUE!</v>
      </c>
    </row>
    <row r="4889" spans="1:10">
      <c r="A4889" s="2" t="str">
        <f>'[1]2025年已发货'!A:A</f>
        <v>达钢</v>
      </c>
      <c r="B4889" s="2" t="str">
        <f>'[1]2025年已发货'!B:B</f>
        <v>螺纹钢</v>
      </c>
      <c r="C4889" s="2" t="str">
        <f>'[1]2025年已发货'!C:C</f>
        <v>HRB500E Φ25</v>
      </c>
      <c r="D4889" s="2" t="str">
        <f>'[1]2025年已发货'!D:D</f>
        <v>吨</v>
      </c>
      <c r="E4889" s="2">
        <f>'[1]2025年已发货'!E:E</f>
        <v>35</v>
      </c>
      <c r="F4889" s="4">
        <f>'[1]2025年已发货'!F:F</f>
        <v>45849</v>
      </c>
      <c r="G4889" s="2" t="str">
        <f>'[1]2025年已发货'!G:G</f>
        <v>（四川商建-射洪城乡一体化项目）遂宁市射洪市忠新幼儿园北侧约220米新溪小区</v>
      </c>
      <c r="H4889" s="2" t="str">
        <f>'[1]2025年已发货'!H:H</f>
        <v>柏子刚</v>
      </c>
      <c r="I4889" s="2">
        <f>'[1]2025年已发货'!I:I</f>
        <v>15692885305</v>
      </c>
      <c r="J4889" s="2" t="str">
        <f>_xlfn._xlws.FILTER(辅助信息!D:D,辅助信息!G:G=G4889)</f>
        <v>四川商建
射洪城乡一体化项目</v>
      </c>
    </row>
    <row r="4890" spans="1:10">
      <c r="A4890" s="2" t="str">
        <f>'[1]2025年已发货'!A:A</f>
        <v>达钢</v>
      </c>
      <c r="B4890" s="2" t="str">
        <f>'[1]2025年已发货'!B:B</f>
        <v>高线</v>
      </c>
      <c r="C4890" s="2" t="str">
        <f>'[1]2025年已发货'!C:C</f>
        <v>HPB300 Φ6</v>
      </c>
      <c r="D4890" s="2" t="str">
        <f>'[1]2025年已发货'!D:D</f>
        <v>吨</v>
      </c>
      <c r="E4890" s="2">
        <f>'[1]2025年已发货'!E:E</f>
        <v>5</v>
      </c>
      <c r="F4890" s="4">
        <f>'[1]2025年已发货'!F:F</f>
        <v>45849</v>
      </c>
      <c r="G4890" s="2" t="str">
        <f>'[1]2025年已发货'!G:G</f>
        <v>(武汉电气化局成达万高铁强电项目-渠县)四川省达州市渠县渠北镇雷家湾渠县北站旁</v>
      </c>
      <c r="H4890" s="2" t="str">
        <f>'[1]2025年已发货'!H:H</f>
        <v>刘频</v>
      </c>
      <c r="I4890" s="2">
        <f>'[1]2025年已发货'!I:I</f>
        <v>18779627939</v>
      </c>
      <c r="J4890" s="2" t="str">
        <f>_xlfn._xlws.FILTER(辅助信息!D:D,辅助信息!G:G=G4890)</f>
        <v>武汉电气化局成达万高铁强电项目</v>
      </c>
    </row>
    <row r="4891" spans="1:10">
      <c r="A4891" s="2" t="str">
        <f>'[1]2025年已发货'!A:A</f>
        <v>达钢</v>
      </c>
      <c r="B4891" s="2" t="str">
        <f>'[1]2025年已发货'!B:B</f>
        <v>螺纹钢</v>
      </c>
      <c r="C4891" s="2" t="str">
        <f>'[1]2025年已发货'!C:C</f>
        <v>HRB400E Φ12 9m</v>
      </c>
      <c r="D4891" s="2" t="str">
        <f>'[1]2025年已发货'!D:D</f>
        <v>吨</v>
      </c>
      <c r="E4891" s="2">
        <f>'[1]2025年已发货'!E:E</f>
        <v>23</v>
      </c>
      <c r="F4891" s="4">
        <f>'[1]2025年已发货'!F:F</f>
        <v>45849</v>
      </c>
      <c r="G4891" s="2" t="str">
        <f>'[1]2025年已发货'!G:G</f>
        <v>(武汉电气化局成达万高铁强电项目-渠县)四川省达州市渠县渠北镇雷家湾渠县北站旁</v>
      </c>
      <c r="H4891" s="2" t="str">
        <f>'[1]2025年已发货'!H:H</f>
        <v>刘频</v>
      </c>
      <c r="I4891" s="2">
        <f>'[1]2025年已发货'!I:I</f>
        <v>18779627939</v>
      </c>
      <c r="J4891" s="2" t="str">
        <f>_xlfn._xlws.FILTER(辅助信息!D:D,辅助信息!G:G=G4891)</f>
        <v>武汉电气化局成达万高铁强电项目</v>
      </c>
    </row>
    <row r="4892" spans="1:10">
      <c r="A4892" s="2" t="str">
        <f>'[1]2025年已发货'!A:A</f>
        <v>达钢</v>
      </c>
      <c r="B4892" s="2" t="str">
        <f>'[1]2025年已发货'!B:B</f>
        <v>螺纹钢</v>
      </c>
      <c r="C4892" s="2" t="str">
        <f>'[1]2025年已发货'!C:C</f>
        <v>HRB400E Φ25 9m</v>
      </c>
      <c r="D4892" s="2" t="str">
        <f>'[1]2025年已发货'!D:D</f>
        <v>吨</v>
      </c>
      <c r="E4892" s="2">
        <f>'[1]2025年已发货'!E:E</f>
        <v>38</v>
      </c>
      <c r="F4892" s="4">
        <f>'[1]2025年已发货'!F:F</f>
        <v>45849</v>
      </c>
      <c r="G4892" s="2" t="str">
        <f>'[1]2025年已发货'!G:G</f>
        <v>(武汉电气化局成达万高铁强电项目-渠县)四川省达州市渠县渠北镇雷家湾渠县北站旁</v>
      </c>
      <c r="H4892" s="2" t="str">
        <f>'[1]2025年已发货'!H:H</f>
        <v>刘频</v>
      </c>
      <c r="I4892" s="2">
        <f>'[1]2025年已发货'!I:I</f>
        <v>18779627939</v>
      </c>
      <c r="J4892" s="2" t="str">
        <f>_xlfn._xlws.FILTER(辅助信息!D:D,辅助信息!G:G=G4892)</f>
        <v>武汉电气化局成达万高铁强电项目</v>
      </c>
    </row>
    <row r="4893" spans="1:10">
      <c r="A4893" s="2" t="str">
        <f>'[1]2025年已发货'!A:A</f>
        <v>晋邦</v>
      </c>
      <c r="B4893" s="2" t="str">
        <f>'[1]2025年已发货'!B:B</f>
        <v>盘螺</v>
      </c>
      <c r="C4893" s="2" t="str">
        <f>'[1]2025年已发货'!C:C</f>
        <v>HRB400E Φ6</v>
      </c>
      <c r="D4893" s="2" t="str">
        <f>'[1]2025年已发货'!D:D</f>
        <v>吨</v>
      </c>
      <c r="E4893" s="2">
        <f>'[1]2025年已发货'!E:E</f>
        <v>6</v>
      </c>
      <c r="F4893" s="4">
        <f>'[1]2025年已发货'!F:F</f>
        <v>45849</v>
      </c>
      <c r="G4893" s="2" t="str">
        <f>'[1]2025年已发货'!G:G</f>
        <v>（商投建工达州中医药科技园-1工区）达州市通川区达州中医药职业学院犀牛大道北段</v>
      </c>
      <c r="H4893" s="2" t="str">
        <f>'[1]2025年已发货'!H:H</f>
        <v>程黄刚</v>
      </c>
      <c r="I4893" s="2">
        <f>'[1]2025年已发货'!I:I</f>
        <v>15108211617</v>
      </c>
      <c r="J4893" s="2" t="str">
        <f>_xlfn._xlws.FILTER(辅助信息!D:D,辅助信息!G:G=G4893)</f>
        <v>商投建工达州中医药科技园</v>
      </c>
    </row>
    <row r="4894" spans="1:10">
      <c r="A4894" s="2" t="str">
        <f>'[1]2025年已发货'!A:A</f>
        <v>晋邦</v>
      </c>
      <c r="B4894" s="2" t="str">
        <f>'[1]2025年已发货'!B:B</f>
        <v>盘螺</v>
      </c>
      <c r="C4894" s="2" t="str">
        <f>'[1]2025年已发货'!C:C</f>
        <v>HRB400E Φ8</v>
      </c>
      <c r="D4894" s="2" t="str">
        <f>'[1]2025年已发货'!D:D</f>
        <v>吨</v>
      </c>
      <c r="E4894" s="2">
        <f>'[1]2025年已发货'!E:E</f>
        <v>15</v>
      </c>
      <c r="F4894" s="4">
        <f>'[1]2025年已发货'!F:F</f>
        <v>45849</v>
      </c>
      <c r="G4894" s="2" t="str">
        <f>'[1]2025年已发货'!G:G</f>
        <v>（商投建工达州中医药科技园-1工区）达州市通川区达州中医药职业学院犀牛大道北段</v>
      </c>
      <c r="H4894" s="2" t="str">
        <f>'[1]2025年已发货'!H:H</f>
        <v>程黄刚</v>
      </c>
      <c r="I4894" s="2">
        <f>'[1]2025年已发货'!I:I</f>
        <v>15108211617</v>
      </c>
      <c r="J4894" s="2" t="str">
        <f>_xlfn._xlws.FILTER(辅助信息!D:D,辅助信息!G:G=G4894)</f>
        <v>商投建工达州中医药科技园</v>
      </c>
    </row>
    <row r="4895" spans="1:10">
      <c r="A4895" s="2" t="str">
        <f>'[1]2025年已发货'!A:A</f>
        <v>晋邦</v>
      </c>
      <c r="B4895" s="2" t="str">
        <f>'[1]2025年已发货'!B:B</f>
        <v>盘螺</v>
      </c>
      <c r="C4895" s="2" t="str">
        <f>'[1]2025年已发货'!C:C</f>
        <v>HRB400E Φ10</v>
      </c>
      <c r="D4895" s="2" t="str">
        <f>'[1]2025年已发货'!D:D</f>
        <v>吨</v>
      </c>
      <c r="E4895" s="2">
        <f>'[1]2025年已发货'!E:E</f>
        <v>24</v>
      </c>
      <c r="F4895" s="4">
        <f>'[1]2025年已发货'!F:F</f>
        <v>45849</v>
      </c>
      <c r="G4895" s="2" t="str">
        <f>'[1]2025年已发货'!G:G</f>
        <v>（商投建工达州中医药科技园-1工区）达州市通川区达州中医药职业学院犀牛大道北段</v>
      </c>
      <c r="H4895" s="2" t="str">
        <f>'[1]2025年已发货'!H:H</f>
        <v>程黄刚</v>
      </c>
      <c r="I4895" s="2">
        <f>'[1]2025年已发货'!I:I</f>
        <v>15108211617</v>
      </c>
      <c r="J4895" s="2" t="str">
        <f>_xlfn._xlws.FILTER(辅助信息!D:D,辅助信息!G:G=G4895)</f>
        <v>商投建工达州中医药科技园</v>
      </c>
    </row>
    <row r="4896" spans="1:10">
      <c r="A4896" s="2" t="str">
        <f>'[1]2025年已发货'!A:A</f>
        <v>晋邦</v>
      </c>
      <c r="B4896" s="2" t="str">
        <f>'[1]2025年已发货'!B:B</f>
        <v>螺纹钢</v>
      </c>
      <c r="C4896" s="2" t="str">
        <f>'[1]2025年已发货'!C:C</f>
        <v>HRB400E Φ12 9m</v>
      </c>
      <c r="D4896" s="2" t="str">
        <f>'[1]2025年已发货'!D:D</f>
        <v>吨</v>
      </c>
      <c r="E4896" s="2">
        <f>'[1]2025年已发货'!E:E</f>
        <v>9</v>
      </c>
      <c r="F4896" s="4">
        <f>'[1]2025年已发货'!F:F</f>
        <v>45849</v>
      </c>
      <c r="G4896" s="2" t="str">
        <f>'[1]2025年已发货'!G:G</f>
        <v>（商投建工达州中医药科技园-1工区）达州市通川区达州中医药职业学院犀牛大道北段</v>
      </c>
      <c r="H4896" s="2" t="str">
        <f>'[1]2025年已发货'!H:H</f>
        <v>程黄刚</v>
      </c>
      <c r="I4896" s="2">
        <f>'[1]2025年已发货'!I:I</f>
        <v>15108211617</v>
      </c>
      <c r="J4896" s="2" t="str">
        <f>_xlfn._xlws.FILTER(辅助信息!D:D,辅助信息!G:G=G4896)</f>
        <v>商投建工达州中医药科技园</v>
      </c>
    </row>
    <row r="4897" spans="1:10">
      <c r="A4897" s="2" t="str">
        <f>'[1]2025年已发货'!A:A</f>
        <v>德胜</v>
      </c>
      <c r="B4897" s="2" t="str">
        <f>'[1]2025年已发货'!B:B</f>
        <v>螺纹钢</v>
      </c>
      <c r="C4897" s="2" t="str">
        <f>'[1]2025年已发货'!C:C</f>
        <v>HRB400E Φ20×9米</v>
      </c>
      <c r="D4897" s="2" t="str">
        <f>'[1]2025年已发货'!D:D</f>
        <v>吨</v>
      </c>
      <c r="E4897" s="2">
        <f>'[1]2025年已发货'!E:E</f>
        <v>35</v>
      </c>
      <c r="F4897" s="4">
        <f>'[1]2025年已发货'!F:F</f>
        <v>45849</v>
      </c>
      <c r="G4897" s="2" t="str">
        <f>'[1]2025年已发货'!G:G</f>
        <v>（自永2标九局西南分公司钢筋棚）四川省自贡市骑龙镇大湾村</v>
      </c>
      <c r="H4897" s="2" t="str">
        <f>'[1]2025年已发货'!H:H</f>
        <v>高彦彬</v>
      </c>
      <c r="I4897" s="2">
        <f>'[1]2025年已发货'!I:I</f>
        <v>13835906370</v>
      </c>
      <c r="J4897" s="2" vm="1" t="e">
        <f>_xlfn._xlws.FILTER(辅助信息!D:D,辅助信息!G:G=G4897)</f>
        <v>#VALUE!</v>
      </c>
    </row>
    <row r="4898" spans="1:10">
      <c r="A4898" s="2" t="str">
        <f>'[1]2025年已发货'!A:A</f>
        <v>德胜</v>
      </c>
      <c r="B4898" s="2" t="str">
        <f>'[1]2025年已发货'!B:B</f>
        <v>螺纹钢</v>
      </c>
      <c r="C4898" s="2" t="str">
        <f>'[1]2025年已发货'!C:C</f>
        <v>HRB400E Φ25×9米</v>
      </c>
      <c r="D4898" s="2" t="str">
        <f>'[1]2025年已发货'!D:D</f>
        <v>吨</v>
      </c>
      <c r="E4898" s="2">
        <f>'[1]2025年已发货'!E:E</f>
        <v>35</v>
      </c>
      <c r="F4898" s="4">
        <f>'[1]2025年已发货'!F:F</f>
        <v>45849</v>
      </c>
      <c r="G4898" s="2" t="str">
        <f>'[1]2025年已发货'!G:G</f>
        <v>（自永2标九局西南分公司钢筋棚）四川省自贡市骑龙镇大湾村</v>
      </c>
      <c r="H4898" s="2" t="str">
        <f>'[1]2025年已发货'!H:H</f>
        <v>高彦彬</v>
      </c>
      <c r="I4898" s="2">
        <f>'[1]2025年已发货'!I:I</f>
        <v>13835906370</v>
      </c>
      <c r="J4898" s="2" vm="1" t="e">
        <f>_xlfn._xlws.FILTER(辅助信息!D:D,辅助信息!G:G=G4898)</f>
        <v>#VALUE!</v>
      </c>
    </row>
    <row r="4899" spans="1:10">
      <c r="A4899" s="2" t="str">
        <f>'[1]2025年已发货'!A:A</f>
        <v>德胜</v>
      </c>
      <c r="B4899" s="2" t="str">
        <f>'[1]2025年已发货'!B:B</f>
        <v>螺纹钢</v>
      </c>
      <c r="C4899" s="2" t="str">
        <f>'[1]2025年已发货'!C:C</f>
        <v>HRB400E Φ25×12米</v>
      </c>
      <c r="D4899" s="2" t="str">
        <f>'[1]2025年已发货'!D:D</f>
        <v>吨</v>
      </c>
      <c r="E4899" s="2">
        <f>'[1]2025年已发货'!E:E</f>
        <v>35</v>
      </c>
      <c r="F4899" s="4">
        <f>'[1]2025年已发货'!F:F</f>
        <v>45849</v>
      </c>
      <c r="G4899" s="2" t="str">
        <f>'[1]2025年已发货'!G:G</f>
        <v>（自永2标九局西南分公司钢筋棚）四川省自贡市骑龙镇大湾村</v>
      </c>
      <c r="H4899" s="2" t="str">
        <f>'[1]2025年已发货'!H:H</f>
        <v>高彦彬</v>
      </c>
      <c r="I4899" s="2">
        <f>'[1]2025年已发货'!I:I</f>
        <v>13835906370</v>
      </c>
      <c r="J4899" s="2" vm="1" t="e">
        <f>_xlfn._xlws.FILTER(辅助信息!D:D,辅助信息!G:G=G4899)</f>
        <v>#VALUE!</v>
      </c>
    </row>
    <row r="4900" spans="1:10">
      <c r="A4900" s="2" t="str">
        <f>'[1]2025年已发货'!A:A</f>
        <v>德胜</v>
      </c>
      <c r="B4900" s="2" t="str">
        <f>'[1]2025年已发货'!B:B</f>
        <v>螺纹钢</v>
      </c>
      <c r="C4900" s="2" t="str">
        <f>'[1]2025年已发货'!C:C</f>
        <v>HRB400E Φ32×9米</v>
      </c>
      <c r="D4900" s="2" t="str">
        <f>'[1]2025年已发货'!D:D</f>
        <v>吨</v>
      </c>
      <c r="E4900" s="2">
        <f>'[1]2025年已发货'!E:E</f>
        <v>105</v>
      </c>
      <c r="F4900" s="4">
        <f>'[1]2025年已发货'!F:F</f>
        <v>45849</v>
      </c>
      <c r="G4900" s="2" t="str">
        <f>'[1]2025年已发货'!G:G</f>
        <v>（自永1标八局二分公司钢筋棚）四川省自贡市大安区牛佛镇</v>
      </c>
      <c r="H4900" s="2" t="str">
        <f>'[1]2025年已发货'!H:H</f>
        <v>王君杰</v>
      </c>
      <c r="I4900" s="2">
        <f>'[1]2025年已发货'!I:I</f>
        <v>18919619850</v>
      </c>
      <c r="J4900" s="2" vm="1" t="e">
        <f>_xlfn._xlws.FILTER(辅助信息!D:D,辅助信息!G:G=G4900)</f>
        <v>#VALUE!</v>
      </c>
    </row>
    <row r="4901" spans="1:10">
      <c r="A4901" s="2" t="str">
        <f>'[1]2025年已发货'!A:A</f>
        <v>德胜</v>
      </c>
      <c r="B4901" s="2" t="str">
        <f>'[1]2025年已发货'!B:B</f>
        <v>螺纹钢</v>
      </c>
      <c r="C4901" s="2" t="str">
        <f>'[1]2025年已发货'!C:C</f>
        <v>HRB500E Φ28×9米</v>
      </c>
      <c r="D4901" s="2" t="str">
        <f>'[1]2025年已发货'!D:D</f>
        <v>吨</v>
      </c>
      <c r="E4901" s="2">
        <f>'[1]2025年已发货'!E:E</f>
        <v>35</v>
      </c>
      <c r="F4901" s="4">
        <f>'[1]2025年已发货'!F:F</f>
        <v>45849</v>
      </c>
      <c r="G4901" s="2" t="str">
        <f>'[1]2025年已发货'!G:G</f>
        <v>（自永1标八局二分公司钢筋棚）四川省自贡市大安区牛佛镇</v>
      </c>
      <c r="H4901" s="2" t="str">
        <f>'[1]2025年已发货'!H:H</f>
        <v>王君杰</v>
      </c>
      <c r="I4901" s="2">
        <f>'[1]2025年已发货'!I:I</f>
        <v>18919619850</v>
      </c>
      <c r="J4901" s="2" vm="1" t="e">
        <f>_xlfn._xlws.FILTER(辅助信息!D:D,辅助信息!G:G=G4901)</f>
        <v>#VALUE!</v>
      </c>
    </row>
    <row r="4902" spans="1:10">
      <c r="A4902" s="2" t="str">
        <f>'[1]2025年已发货'!A:A</f>
        <v>钢固融</v>
      </c>
      <c r="B4902" s="2" t="str">
        <f>'[1]2025年已发货'!B:B</f>
        <v>螺纹钢</v>
      </c>
      <c r="C4902" s="2" t="str">
        <f>'[1]2025年已发货'!C:C</f>
        <v>HRB500E Φ28×12米</v>
      </c>
      <c r="D4902" s="2" t="str">
        <f>'[1]2025年已发货'!D:D</f>
        <v>吨</v>
      </c>
      <c r="E4902" s="2">
        <f>'[1]2025年已发货'!E:E</f>
        <v>70</v>
      </c>
      <c r="F4902" s="4">
        <f>'[1]2025年已发货'!F:F</f>
        <v>45849</v>
      </c>
      <c r="G4902" s="2" t="str">
        <f>'[1]2025年已发货'!G:G</f>
        <v>（自永2标九局西南分公司钢筋棚）四川省自贡市骑龙镇大湾村</v>
      </c>
      <c r="H4902" s="2" t="str">
        <f>'[1]2025年已发货'!H:H</f>
        <v>高彦彬</v>
      </c>
      <c r="I4902" s="2">
        <f>'[1]2025年已发货'!I:I</f>
        <v>13835906370</v>
      </c>
      <c r="J4902" s="2" vm="1" t="e">
        <f>_xlfn._xlws.FILTER(辅助信息!D:D,辅助信息!G:G=G4902)</f>
        <v>#VALUE!</v>
      </c>
    </row>
    <row r="4903" spans="1:10">
      <c r="A4903" s="2" t="str">
        <f>'[1]2025年已发货'!A:A</f>
        <v>润耀</v>
      </c>
      <c r="B4903" s="2" t="str">
        <f>'[1]2025年已发货'!B:B</f>
        <v>螺纹钢</v>
      </c>
      <c r="C4903" s="2" t="str">
        <f>'[1]2025年已发货'!C:C</f>
        <v>HRB400E Φ25 9m</v>
      </c>
      <c r="D4903" s="2" t="str">
        <f>'[1]2025年已发货'!D:D</f>
        <v>吨</v>
      </c>
      <c r="E4903" s="2">
        <f>'[1]2025年已发货'!E:E</f>
        <v>35</v>
      </c>
      <c r="F4903" s="4">
        <f>'[1]2025年已发货'!F:F</f>
        <v>45849</v>
      </c>
      <c r="G4903" s="2" t="str">
        <f>'[1]2025年已发货'!G:G</f>
        <v>（中铁二局-成渝扩容4标）四川省成都市简阳市杨家镇桐子湾村二局拌合站</v>
      </c>
      <c r="H4903" s="2" t="str">
        <f>'[1]2025年已发货'!H:H</f>
        <v>陈钢</v>
      </c>
      <c r="I4903" s="2">
        <f>'[1]2025年已发货'!I:I</f>
        <v>13018165813</v>
      </c>
      <c r="J4903" s="2" vm="1" t="e">
        <f>_xlfn._xlws.FILTER(辅助信息!D:D,辅助信息!G:G=G4903)</f>
        <v>#VALUE!</v>
      </c>
    </row>
    <row r="4904" spans="1:10">
      <c r="A4904" s="2" t="str">
        <f>'[1]2025年已发货'!A:A</f>
        <v>泸钢</v>
      </c>
      <c r="B4904" s="2" t="str">
        <f>'[1]2025年已发货'!B:B</f>
        <v>盘螺</v>
      </c>
      <c r="C4904" s="2" t="str">
        <f>'[1]2025年已发货'!C:C</f>
        <v>HRB400E Φ8</v>
      </c>
      <c r="D4904" s="2" t="str">
        <f>'[1]2025年已发货'!D:D</f>
        <v>吨</v>
      </c>
      <c r="E4904" s="2">
        <f>'[1]2025年已发货'!E:E</f>
        <v>20</v>
      </c>
      <c r="F4904" s="4">
        <f>'[1]2025年已发货'!F:F</f>
        <v>45849</v>
      </c>
      <c r="G4904" s="2" t="str">
        <f>'[1]2025年已发货'!G:G</f>
        <v>(五冶钢构宜宾南溪区项目土建4标)四川省宜宾市高县高县庆符镇鹅卵新农村高县广久大道(庆符厂房项目)</v>
      </c>
      <c r="H4904" s="2" t="str">
        <f>'[1]2025年已发货'!H:H</f>
        <v>张朝亮</v>
      </c>
      <c r="I4904" s="2">
        <f>'[1]2025年已发货'!I:I</f>
        <v>15228205853</v>
      </c>
      <c r="J4904" s="2" t="str">
        <f>_xlfn._xlws.FILTER(辅助信息!D:D,辅助信息!G:G=G4904)</f>
        <v>五冶钢构-宜宾市南溪区高县月江镇建设项目</v>
      </c>
    </row>
    <row r="4905" spans="1:10">
      <c r="A4905" s="2" t="str">
        <f>'[1]2025年已发货'!A:A</f>
        <v>泸钢</v>
      </c>
      <c r="B4905" s="2" t="str">
        <f>'[1]2025年已发货'!B:B</f>
        <v>盘螺</v>
      </c>
      <c r="C4905" s="2" t="str">
        <f>'[1]2025年已发货'!C:C</f>
        <v>HRB400E Φ10</v>
      </c>
      <c r="D4905" s="2" t="str">
        <f>'[1]2025年已发货'!D:D</f>
        <v>吨</v>
      </c>
      <c r="E4905" s="2">
        <f>'[1]2025年已发货'!E:E</f>
        <v>11</v>
      </c>
      <c r="F4905" s="4">
        <f>'[1]2025年已发货'!F:F</f>
        <v>45849</v>
      </c>
      <c r="G4905" s="2" t="str">
        <f>'[1]2025年已发货'!G:G</f>
        <v>(五冶钢构宜宾南溪区项目土建4标)四川省宜宾市高县高县庆符镇鹅卵新农村高县广久大道(庆符厂房项目)</v>
      </c>
      <c r="H4905" s="2" t="str">
        <f>'[1]2025年已发货'!H:H</f>
        <v>张朝亮</v>
      </c>
      <c r="I4905" s="2">
        <f>'[1]2025年已发货'!I:I</f>
        <v>15228205853</v>
      </c>
      <c r="J4905" s="2" t="str">
        <f>_xlfn._xlws.FILTER(辅助信息!D:D,辅助信息!G:G=G4905)</f>
        <v>五冶钢构-宜宾市南溪区高县月江镇建设项目</v>
      </c>
    </row>
    <row r="4906" spans="1:10">
      <c r="A4906" s="2" t="str">
        <f>'[1]2025年已发货'!A:A</f>
        <v>泸钢</v>
      </c>
      <c r="B4906" s="2" t="str">
        <f>'[1]2025年已发货'!B:B</f>
        <v>螺纹钢</v>
      </c>
      <c r="C4906" s="2" t="str">
        <f>'[1]2025年已发货'!C:C</f>
        <v>HRB400E Φ25 9m</v>
      </c>
      <c r="D4906" s="2" t="str">
        <f>'[1]2025年已发货'!D:D</f>
        <v>吨</v>
      </c>
      <c r="E4906" s="2">
        <f>'[1]2025年已发货'!E:E</f>
        <v>3</v>
      </c>
      <c r="F4906" s="4">
        <f>'[1]2025年已发货'!F:F</f>
        <v>45849</v>
      </c>
      <c r="G4906" s="2" t="str">
        <f>'[1]2025年已发货'!G:G</f>
        <v>(五冶钢构宜宾南溪区项目土建4标)四川省宜宾市高县高县庆符镇鹅卵新农村高县广久大道(庆符厂房项目)</v>
      </c>
      <c r="H4906" s="2" t="str">
        <f>'[1]2025年已发货'!H:H</f>
        <v>张朝亮</v>
      </c>
      <c r="I4906" s="2">
        <f>'[1]2025年已发货'!I:I</f>
        <v>15228205853</v>
      </c>
      <c r="J4906" s="2" t="str">
        <f>_xlfn._xlws.FILTER(辅助信息!D:D,辅助信息!G:G=G4906)</f>
        <v>五冶钢构-宜宾市南溪区高县月江镇建设项目</v>
      </c>
    </row>
    <row r="4907" spans="1:10">
      <c r="A4907" s="2" t="str">
        <f>'[1]2025年已发货'!A:A</f>
        <v>钢固融</v>
      </c>
      <c r="B4907" s="2" t="str">
        <f>'[1]2025年已发货'!B:B</f>
        <v>盘圆</v>
      </c>
      <c r="C4907" s="2" t="str">
        <f>'[1]2025年已发货'!C:C</f>
        <v>HPB300Ф10</v>
      </c>
      <c r="D4907" s="2" t="str">
        <f>'[1]2025年已发货'!D:D</f>
        <v>吨</v>
      </c>
      <c r="E4907" s="2">
        <f>'[1]2025年已发货'!E:E</f>
        <v>4</v>
      </c>
      <c r="F4907" s="4">
        <f>'[1]2025年已发货'!F:F</f>
        <v>45849</v>
      </c>
      <c r="G4907" s="2" t="str">
        <f>'[1]2025年已发货'!G:G</f>
        <v>（中铁九桥康新高速TJ1-3标）四川省甘孜州康定市折多塘村车管所旁（使用德胜、威钢、成实）</v>
      </c>
      <c r="H4907" s="2" t="str">
        <f>'[1]2025年已发货'!H:H</f>
        <v>王营光</v>
      </c>
      <c r="I4907" s="2">
        <f>'[1]2025年已发货'!I:I</f>
        <v>13479287250</v>
      </c>
      <c r="J4907" s="2" vm="1" t="e">
        <f>_xlfn._xlws.FILTER(辅助信息!D:D,辅助信息!G:G=G4907)</f>
        <v>#VALUE!</v>
      </c>
    </row>
    <row r="4908" spans="1:10">
      <c r="A4908" s="2" t="str">
        <f>'[1]2025年已发货'!A:A</f>
        <v>钢固融</v>
      </c>
      <c r="B4908" s="2" t="str">
        <f>'[1]2025年已发货'!B:B</f>
        <v>螺纹钢</v>
      </c>
      <c r="C4908" s="2" t="str">
        <f>'[1]2025年已发货'!C:C</f>
        <v>HRB400EФ16*9m</v>
      </c>
      <c r="D4908" s="2" t="str">
        <f>'[1]2025年已发货'!D:D</f>
        <v>吨</v>
      </c>
      <c r="E4908" s="2">
        <f>'[1]2025年已发货'!E:E</f>
        <v>27</v>
      </c>
      <c r="F4908" s="4">
        <f>'[1]2025年已发货'!F:F</f>
        <v>45849</v>
      </c>
      <c r="G4908" s="2" t="str">
        <f>'[1]2025年已发货'!G:G</f>
        <v>（中铁九桥康新高速TJ1-3标）四川省甘孜州康定市折多塘村车管所旁（使用德胜、威钢、成实）</v>
      </c>
      <c r="H4908" s="2" t="str">
        <f>'[1]2025年已发货'!H:H</f>
        <v>王营光</v>
      </c>
      <c r="I4908" s="2">
        <f>'[1]2025年已发货'!I:I</f>
        <v>13479287250</v>
      </c>
      <c r="J4908" s="2" vm="1" t="e">
        <f>_xlfn._xlws.FILTER(辅助信息!D:D,辅助信息!G:G=G4908)</f>
        <v>#VALUE!</v>
      </c>
    </row>
    <row r="4909" spans="1:10">
      <c r="A4909" s="2" t="str">
        <f>'[1]2025年已发货'!A:A</f>
        <v>钢固融</v>
      </c>
      <c r="B4909" s="2" t="str">
        <f>'[1]2025年已发货'!B:B</f>
        <v>螺纹钢</v>
      </c>
      <c r="C4909" s="2" t="str">
        <f>'[1]2025年已发货'!C:C</f>
        <v>HRB400EФ28*12m</v>
      </c>
      <c r="D4909" s="2" t="str">
        <f>'[1]2025年已发货'!D:D</f>
        <v>吨</v>
      </c>
      <c r="E4909" s="2">
        <f>'[1]2025年已发货'!E:E</f>
        <v>3</v>
      </c>
      <c r="F4909" s="4">
        <f>'[1]2025年已发货'!F:F</f>
        <v>45849</v>
      </c>
      <c r="G4909" s="2" t="str">
        <f>'[1]2025年已发货'!G:G</f>
        <v>（中铁九桥康新高速TJ1-3标）四川省甘孜州康定市折多塘村车管所旁（使用德胜、威钢、成实）</v>
      </c>
      <c r="H4909" s="2" t="str">
        <f>'[1]2025年已发货'!H:H</f>
        <v>王营光</v>
      </c>
      <c r="I4909" s="2">
        <f>'[1]2025年已发货'!I:I</f>
        <v>13479287250</v>
      </c>
      <c r="J4909" s="2" vm="1" t="e">
        <f>_xlfn._xlws.FILTER(辅助信息!D:D,辅助信息!G:G=G4909)</f>
        <v>#VALUE!</v>
      </c>
    </row>
    <row r="4910" spans="1:10">
      <c r="A4910" s="2" t="str">
        <f>'[1]2025年已发货'!A:A</f>
        <v>湖北商贸</v>
      </c>
      <c r="B4910" s="2" t="str">
        <f>'[1]2025年已发货'!B:B</f>
        <v>高线</v>
      </c>
      <c r="C4910" s="2" t="str">
        <f>'[1]2025年已发货'!C:C</f>
        <v>HPB300Φ10</v>
      </c>
      <c r="D4910" s="2" t="str">
        <f>'[1]2025年已发货'!D:D</f>
        <v>吨</v>
      </c>
      <c r="E4910" s="2">
        <f>'[1]2025年已发货'!E:E</f>
        <v>25</v>
      </c>
      <c r="F4910" s="4">
        <f>'[1]2025年已发货'!F:F</f>
        <v>45850</v>
      </c>
      <c r="G4910" s="2" t="str">
        <f>'[1]2025年已发货'!G:G</f>
        <v>（中铁广州局-资乐高速5标）四川省眉山市东坡区多悦镇挖治田</v>
      </c>
      <c r="H4910" s="2" t="str">
        <f>'[1]2025年已发货'!H:H</f>
        <v>廖俊杰</v>
      </c>
      <c r="I4910" s="2">
        <f>'[1]2025年已发货'!I:I</f>
        <v>15775100965</v>
      </c>
      <c r="J4910" s="2" vm="1" t="e">
        <f>_xlfn._xlws.FILTER(辅助信息!D:D,辅助信息!G:G=G4910)</f>
        <v>#VALUE!</v>
      </c>
    </row>
    <row r="4911" spans="1:10">
      <c r="A4911" s="2" t="str">
        <f>'[1]2025年已发货'!A:A</f>
        <v>湖北商贸</v>
      </c>
      <c r="B4911" s="2" t="str">
        <f>'[1]2025年已发货'!B:B</f>
        <v>圆钢</v>
      </c>
      <c r="C4911" s="2" t="str">
        <f>'[1]2025年已发货'!C:C</f>
        <v>HPB300Φ20  9m</v>
      </c>
      <c r="D4911" s="2" t="str">
        <f>'[1]2025年已发货'!D:D</f>
        <v>吨</v>
      </c>
      <c r="E4911" s="2">
        <f>'[1]2025年已发货'!E:E</f>
        <v>10</v>
      </c>
      <c r="F4911" s="4">
        <f>'[1]2025年已发货'!F:F</f>
        <v>45850</v>
      </c>
      <c r="G4911" s="2" t="str">
        <f>'[1]2025年已发货'!G:G</f>
        <v>（中铁广州局-资乐高速5标）四川省眉山市东坡区多悦镇挖治田</v>
      </c>
      <c r="H4911" s="2" t="str">
        <f>'[1]2025年已发货'!H:H</f>
        <v>廖俊杰</v>
      </c>
      <c r="I4911" s="2">
        <f>'[1]2025年已发货'!I:I</f>
        <v>15775100965</v>
      </c>
      <c r="J4911" s="2" vm="1" t="e">
        <f>_xlfn._xlws.FILTER(辅助信息!D:D,辅助信息!G:G=G4911)</f>
        <v>#VALUE!</v>
      </c>
    </row>
    <row r="4912" spans="1:10">
      <c r="A4912" s="2" t="str">
        <f>'[1]2025年已发货'!A:A</f>
        <v>润耀</v>
      </c>
      <c r="B4912" s="2" t="str">
        <f>'[1]2025年已发货'!B:B</f>
        <v>螺纹钢</v>
      </c>
      <c r="C4912" s="2" t="str">
        <f>'[1]2025年已发货'!C:C</f>
        <v>HRB400E Φ25 9m</v>
      </c>
      <c r="D4912" s="2" t="str">
        <f>'[1]2025年已发货'!D:D</f>
        <v>吨</v>
      </c>
      <c r="E4912" s="2">
        <f>'[1]2025年已发货'!E:E</f>
        <v>35</v>
      </c>
      <c r="F4912" s="4">
        <f>'[1]2025年已发货'!F:F</f>
        <v>45850</v>
      </c>
      <c r="G4912" s="2" t="str">
        <f>'[1]2025年已发货'!G:G</f>
        <v>（中铁三局成渝扩容ZCB3-1项目部）内江市胜利收费站红绿灯500米</v>
      </c>
      <c r="H4912" s="2" t="str">
        <f>'[1]2025年已发货'!H:H</f>
        <v>王岩</v>
      </c>
      <c r="I4912" s="2">
        <f>'[1]2025年已发货'!I:I</f>
        <v>17634813323</v>
      </c>
      <c r="J4912" s="2" vm="1" t="e">
        <f>_xlfn._xlws.FILTER(辅助信息!D:D,辅助信息!G:G=G4912)</f>
        <v>#VALUE!</v>
      </c>
    </row>
    <row r="4913" spans="1:10">
      <c r="A4913" s="2" t="str">
        <f>'[1]2025年已发货'!A:A</f>
        <v>达钢</v>
      </c>
      <c r="B4913" s="2" t="str">
        <f>'[1]2025年已发货'!B:B</f>
        <v>高线</v>
      </c>
      <c r="C4913" s="2" t="str">
        <f>'[1]2025年已发货'!C:C</f>
        <v>HPB300 6</v>
      </c>
      <c r="D4913" s="2" t="str">
        <f>'[1]2025年已发货'!D:D</f>
        <v>吨</v>
      </c>
      <c r="E4913" s="2">
        <f>'[1]2025年已发货'!E:E</f>
        <v>2</v>
      </c>
      <c r="F4913" s="4">
        <f>'[1]2025年已发货'!F:F</f>
        <v>45850</v>
      </c>
      <c r="G4913" s="2" t="str">
        <f>'[1]2025年已发货'!G:G</f>
        <v>（中核中原-温江光明苑三期项目）四川省成都市温江区金马街道光明苑三期项目</v>
      </c>
      <c r="H4913" s="2" t="str">
        <f>'[1]2025年已发货'!H:H</f>
        <v>王生斌</v>
      </c>
      <c r="I4913" s="2">
        <f>'[1]2025年已发货'!I:I</f>
        <v>15228858118</v>
      </c>
      <c r="J4913" s="2" vm="1" t="e">
        <f>_xlfn._xlws.FILTER(辅助信息!D:D,辅助信息!G:G=G4913)</f>
        <v>#VALUE!</v>
      </c>
    </row>
    <row r="4914" spans="1:10">
      <c r="A4914" s="2" t="str">
        <f>'[1]2025年已发货'!A:A</f>
        <v>达钢</v>
      </c>
      <c r="B4914" s="2" t="str">
        <f>'[1]2025年已发货'!B:B</f>
        <v>盘螺</v>
      </c>
      <c r="C4914" s="2" t="str">
        <f>'[1]2025年已发货'!C:C</f>
        <v>HRB400EФ10</v>
      </c>
      <c r="D4914" s="2" t="str">
        <f>'[1]2025年已发货'!D:D</f>
        <v>吨</v>
      </c>
      <c r="E4914" s="2">
        <f>'[1]2025年已发货'!E:E</f>
        <v>34</v>
      </c>
      <c r="F4914" s="4">
        <f>'[1]2025年已发货'!F:F</f>
        <v>45850</v>
      </c>
      <c r="G4914" s="2" t="str">
        <f>'[1]2025年已发货'!G:G</f>
        <v>（中核中原-温江光明苑三期项目）四川省成都市温江区金马街道光明苑三期项目</v>
      </c>
      <c r="H4914" s="2" t="str">
        <f>'[1]2025年已发货'!H:H</f>
        <v>王生斌</v>
      </c>
      <c r="I4914" s="2">
        <f>'[1]2025年已发货'!I:I</f>
        <v>15228858118</v>
      </c>
      <c r="J4914" s="2" vm="1" t="e">
        <f>_xlfn._xlws.FILTER(辅助信息!D:D,辅助信息!G:G=G4914)</f>
        <v>#VALUE!</v>
      </c>
    </row>
    <row r="4915" spans="1:10">
      <c r="A4915" s="2" t="str">
        <f>'[1]2025年已发货'!A:A</f>
        <v>钢固融</v>
      </c>
      <c r="B4915" s="2" t="str">
        <f>'[1]2025年已发货'!B:B</f>
        <v>高线</v>
      </c>
      <c r="C4915" s="2" t="str">
        <f>'[1]2025年已发货'!C:C</f>
        <v>HPB300 Φ6</v>
      </c>
      <c r="D4915" s="2" t="str">
        <f>'[1]2025年已发货'!D:D</f>
        <v>吨</v>
      </c>
      <c r="E4915" s="2">
        <f>'[1]2025年已发货'!E:E</f>
        <v>3</v>
      </c>
      <c r="F4915" s="4">
        <f>'[1]2025年已发货'!F:F</f>
        <v>45850</v>
      </c>
      <c r="G4915" s="2" t="str">
        <f>'[1]2025年已发货'!G:G</f>
        <v>(华西乐山）-四川省乐山市市中区苏稽镇校地共建产教融合基地建设项目二标段</v>
      </c>
      <c r="H4915" s="2" t="str">
        <f>'[1]2025年已发货'!H:H</f>
        <v>彭江涛</v>
      </c>
      <c r="I4915" s="2">
        <f>'[1]2025年已发货'!I:I</f>
        <v>13990276572</v>
      </c>
      <c r="J4915" s="2" vm="1" t="e">
        <f>_xlfn._xlws.FILTER(辅助信息!D:D,辅助信息!G:G=G4915)</f>
        <v>#VALUE!</v>
      </c>
    </row>
    <row r="4916" spans="1:10">
      <c r="A4916" s="2" t="str">
        <f>'[1]2025年已发货'!A:A</f>
        <v>钢固融</v>
      </c>
      <c r="B4916" s="2" t="str">
        <f>'[1]2025年已发货'!B:B</f>
        <v>高线</v>
      </c>
      <c r="C4916" s="2" t="str">
        <f>'[1]2025年已发货'!C:C</f>
        <v>HPB300 Φ8</v>
      </c>
      <c r="D4916" s="2" t="str">
        <f>'[1]2025年已发货'!D:D</f>
        <v>吨</v>
      </c>
      <c r="E4916" s="2">
        <f>'[1]2025年已发货'!E:E</f>
        <v>3</v>
      </c>
      <c r="F4916" s="4">
        <f>'[1]2025年已发货'!F:F</f>
        <v>45850</v>
      </c>
      <c r="G4916" s="2" t="str">
        <f>'[1]2025年已发货'!G:G</f>
        <v>(华西乐山）-四川省乐山市市中区苏稽镇校地共建产教融合基地建设项目二标段</v>
      </c>
      <c r="H4916" s="2" t="str">
        <f>'[1]2025年已发货'!H:H</f>
        <v>彭江涛</v>
      </c>
      <c r="I4916" s="2">
        <f>'[1]2025年已发货'!I:I</f>
        <v>13990276572</v>
      </c>
      <c r="J4916" s="2" vm="1" t="e">
        <f>_xlfn._xlws.FILTER(辅助信息!D:D,辅助信息!G:G=G4916)</f>
        <v>#VALUE!</v>
      </c>
    </row>
    <row r="4917" spans="1:10">
      <c r="A4917" s="2" t="str">
        <f>'[1]2025年已发货'!A:A</f>
        <v>钢固融</v>
      </c>
      <c r="B4917" s="2" t="str">
        <f>'[1]2025年已发货'!B:B</f>
        <v>盘螺</v>
      </c>
      <c r="C4917" s="2" t="str">
        <f>'[1]2025年已发货'!C:C</f>
        <v>HRB400E Φ8</v>
      </c>
      <c r="D4917" s="2" t="str">
        <f>'[1]2025年已发货'!D:D</f>
        <v>吨</v>
      </c>
      <c r="E4917" s="2">
        <f>'[1]2025年已发货'!E:E</f>
        <v>12</v>
      </c>
      <c r="F4917" s="4">
        <f>'[1]2025年已发货'!F:F</f>
        <v>45850</v>
      </c>
      <c r="G4917" s="2" t="str">
        <f>'[1]2025年已发货'!G:G</f>
        <v>(华西乐山）-四川省乐山市市中区苏稽镇校地共建产教融合基地建设项目二标段</v>
      </c>
      <c r="H4917" s="2" t="str">
        <f>'[1]2025年已发货'!H:H</f>
        <v>彭江涛</v>
      </c>
      <c r="I4917" s="2">
        <f>'[1]2025年已发货'!I:I</f>
        <v>13990276572</v>
      </c>
      <c r="J4917" s="2" vm="1" t="e">
        <f>_xlfn._xlws.FILTER(辅助信息!D:D,辅助信息!G:G=G4917)</f>
        <v>#VALUE!</v>
      </c>
    </row>
    <row r="4918" spans="1:10">
      <c r="A4918" s="2" t="str">
        <f>'[1]2025年已发货'!A:A</f>
        <v>钢固融</v>
      </c>
      <c r="B4918" s="2" t="str">
        <f>'[1]2025年已发货'!B:B</f>
        <v>盘螺</v>
      </c>
      <c r="C4918" s="2" t="str">
        <f>'[1]2025年已发货'!C:C</f>
        <v>HRB400E Φ10</v>
      </c>
      <c r="D4918" s="2" t="str">
        <f>'[1]2025年已发货'!D:D</f>
        <v>吨</v>
      </c>
      <c r="E4918" s="2">
        <f>'[1]2025年已发货'!E:E</f>
        <v>8</v>
      </c>
      <c r="F4918" s="4">
        <f>'[1]2025年已发货'!F:F</f>
        <v>45850</v>
      </c>
      <c r="G4918" s="2" t="str">
        <f>'[1]2025年已发货'!G:G</f>
        <v>(华西乐山）-四川省乐山市市中区苏稽镇校地共建产教融合基地建设项目二标段</v>
      </c>
      <c r="H4918" s="2" t="str">
        <f>'[1]2025年已发货'!H:H</f>
        <v>彭江涛</v>
      </c>
      <c r="I4918" s="2">
        <f>'[1]2025年已发货'!I:I</f>
        <v>13990276572</v>
      </c>
      <c r="J4918" s="2" vm="1" t="e">
        <f>_xlfn._xlws.FILTER(辅助信息!D:D,辅助信息!G:G=G4918)</f>
        <v>#VALUE!</v>
      </c>
    </row>
    <row r="4919" spans="1:10">
      <c r="A4919" s="2" t="str">
        <f>'[1]2025年已发货'!A:A</f>
        <v>钢固融</v>
      </c>
      <c r="B4919" s="2" t="str">
        <f>'[1]2025年已发货'!B:B</f>
        <v>盘螺</v>
      </c>
      <c r="C4919" s="2" t="str">
        <f>'[1]2025年已发货'!C:C</f>
        <v>HRB400E Φ12</v>
      </c>
      <c r="D4919" s="2" t="str">
        <f>'[1]2025年已发货'!D:D</f>
        <v>吨</v>
      </c>
      <c r="E4919" s="2">
        <f>'[1]2025年已发货'!E:E</f>
        <v>6</v>
      </c>
      <c r="F4919" s="4">
        <f>'[1]2025年已发货'!F:F</f>
        <v>45850</v>
      </c>
      <c r="G4919" s="2" t="str">
        <f>'[1]2025年已发货'!G:G</f>
        <v>(华西乐山）-四川省乐山市市中区苏稽镇校地共建产教融合基地建设项目二标段</v>
      </c>
      <c r="H4919" s="2" t="str">
        <f>'[1]2025年已发货'!H:H</f>
        <v>彭江涛</v>
      </c>
      <c r="I4919" s="2">
        <f>'[1]2025年已发货'!I:I</f>
        <v>13990276572</v>
      </c>
      <c r="J4919" s="2" vm="1" t="e">
        <f>_xlfn._xlws.FILTER(辅助信息!D:D,辅助信息!G:G=G4919)</f>
        <v>#VALUE!</v>
      </c>
    </row>
    <row r="4920" spans="1:10">
      <c r="A4920" s="2" t="str">
        <f>'[1]2025年已发货'!A:A</f>
        <v>钢固融</v>
      </c>
      <c r="B4920" s="2" t="str">
        <f>'[1]2025年已发货'!B:B</f>
        <v>螺纹钢</v>
      </c>
      <c r="C4920" s="2" t="str">
        <f>'[1]2025年已发货'!C:C</f>
        <v>HRB400E Φ16 9m</v>
      </c>
      <c r="D4920" s="2" t="str">
        <f>'[1]2025年已发货'!D:D</f>
        <v>吨</v>
      </c>
      <c r="E4920" s="2">
        <f>'[1]2025年已发货'!E:E</f>
        <v>3</v>
      </c>
      <c r="F4920" s="4">
        <f>'[1]2025年已发货'!F:F</f>
        <v>45850</v>
      </c>
      <c r="G4920" s="2" t="str">
        <f>'[1]2025年已发货'!G:G</f>
        <v>(华西乐山）-四川省乐山市市中区苏稽镇校地共建产教融合基地建设项目二标段</v>
      </c>
      <c r="H4920" s="2" t="str">
        <f>'[1]2025年已发货'!H:H</f>
        <v>彭江涛</v>
      </c>
      <c r="I4920" s="2">
        <f>'[1]2025年已发货'!I:I</f>
        <v>13990276572</v>
      </c>
      <c r="J4920" s="2" vm="1" t="e">
        <f>_xlfn._xlws.FILTER(辅助信息!D:D,辅助信息!G:G=G4920)</f>
        <v>#VALUE!</v>
      </c>
    </row>
    <row r="4921" spans="1:10">
      <c r="A4921" s="2" t="str">
        <f>'[1]2025年已发货'!A:A</f>
        <v>钢固融</v>
      </c>
      <c r="B4921" s="2" t="str">
        <f>'[1]2025年已发货'!B:B</f>
        <v>螺纹钢</v>
      </c>
      <c r="C4921" s="2" t="str">
        <f>'[1]2025年已发货'!C:C</f>
        <v>HRB500E Φ22</v>
      </c>
      <c r="D4921" s="2" t="str">
        <f>'[1]2025年已发货'!D:D</f>
        <v>吨</v>
      </c>
      <c r="E4921" s="2">
        <f>'[1]2025年已发货'!E:E</f>
        <v>12</v>
      </c>
      <c r="F4921" s="4">
        <f>'[1]2025年已发货'!F:F</f>
        <v>45850</v>
      </c>
      <c r="G4921" s="2" t="str">
        <f>'[1]2025年已发货'!G:G</f>
        <v>(华西乐山）-四川省乐山市市中区苏稽镇校地共建产教融合基地建设项目二标段</v>
      </c>
      <c r="H4921" s="2" t="str">
        <f>'[1]2025年已发货'!H:H</f>
        <v>彭江涛</v>
      </c>
      <c r="I4921" s="2">
        <f>'[1]2025年已发货'!I:I</f>
        <v>13990276572</v>
      </c>
      <c r="J4921" s="2" vm="1" t="e">
        <f>_xlfn._xlws.FILTER(辅助信息!D:D,辅助信息!G:G=G4921)</f>
        <v>#VALUE!</v>
      </c>
    </row>
    <row r="4922" spans="1:10">
      <c r="A4922" s="2" t="str">
        <f>'[1]2025年已发货'!A:A</f>
        <v>钢固融</v>
      </c>
      <c r="B4922" s="2" t="str">
        <f>'[1]2025年已发货'!B:B</f>
        <v>螺纹钢</v>
      </c>
      <c r="C4922" s="2" t="str">
        <f>'[1]2025年已发货'!C:C</f>
        <v>HRB500E Φ25</v>
      </c>
      <c r="D4922" s="2" t="str">
        <f>'[1]2025年已发货'!D:D</f>
        <v>吨</v>
      </c>
      <c r="E4922" s="2">
        <f>'[1]2025年已发货'!E:E</f>
        <v>12</v>
      </c>
      <c r="F4922" s="4">
        <f>'[1]2025年已发货'!F:F</f>
        <v>45850</v>
      </c>
      <c r="G4922" s="2" t="str">
        <f>'[1]2025年已发货'!G:G</f>
        <v>(华西乐山）-四川省乐山市市中区苏稽镇校地共建产教融合基地建设项目二标段</v>
      </c>
      <c r="H4922" s="2" t="str">
        <f>'[1]2025年已发货'!H:H</f>
        <v>彭江涛</v>
      </c>
      <c r="I4922" s="2">
        <f>'[1]2025年已发货'!I:I</f>
        <v>13990276572</v>
      </c>
      <c r="J4922" s="2" vm="1" t="e">
        <f>_xlfn._xlws.FILTER(辅助信息!D:D,辅助信息!G:G=G4922)</f>
        <v>#VALUE!</v>
      </c>
    </row>
    <row r="4923" spans="1:10">
      <c r="A4923" s="2" t="str">
        <f>'[1]2025年已发货'!A:A</f>
        <v>钢固融</v>
      </c>
      <c r="B4923" s="2" t="str">
        <f>'[1]2025年已发货'!B:B</f>
        <v>螺纹钢</v>
      </c>
      <c r="C4923" s="2" t="str">
        <f>'[1]2025年已发货'!C:C</f>
        <v>HRB500E Φ28</v>
      </c>
      <c r="D4923" s="2" t="str">
        <f>'[1]2025年已发货'!D:D</f>
        <v>吨</v>
      </c>
      <c r="E4923" s="2">
        <f>'[1]2025年已发货'!E:E</f>
        <v>8</v>
      </c>
      <c r="F4923" s="4">
        <f>'[1]2025年已发货'!F:F</f>
        <v>45850</v>
      </c>
      <c r="G4923" s="2" t="str">
        <f>'[1]2025年已发货'!G:G</f>
        <v>(华西乐山）-四川省乐山市市中区苏稽镇校地共建产教融合基地建设项目二标段</v>
      </c>
      <c r="H4923" s="2" t="str">
        <f>'[1]2025年已发货'!H:H</f>
        <v>彭江涛</v>
      </c>
      <c r="I4923" s="2">
        <f>'[1]2025年已发货'!I:I</f>
        <v>13990276572</v>
      </c>
      <c r="J4923" s="2" vm="1" t="e">
        <f>_xlfn._xlws.FILTER(辅助信息!D:D,辅助信息!G:G=G4923)</f>
        <v>#VALUE!</v>
      </c>
    </row>
    <row r="4924" spans="1:10">
      <c r="A4924" s="2" t="str">
        <f>'[1]2025年已发货'!A:A</f>
        <v>德胜</v>
      </c>
      <c r="B4924" s="2" t="str">
        <f>'[1]2025年已发货'!B:B</f>
        <v>螺纹钢</v>
      </c>
      <c r="C4924" s="2" t="str">
        <f>'[1]2025年已发货'!C:C</f>
        <v>HRB400E Φ18 9m</v>
      </c>
      <c r="D4924" s="2" t="str">
        <f>'[1]2025年已发货'!D:D</f>
        <v>吨</v>
      </c>
      <c r="E4924" s="2">
        <f>'[1]2025年已发货'!E:E</f>
        <v>14</v>
      </c>
      <c r="F4924" s="4">
        <f>'[1]2025年已发货'!F:F</f>
        <v>45850</v>
      </c>
      <c r="G4924" s="2" t="str">
        <f>'[1]2025年已发货'!G:G</f>
        <v>(华西乐山）-四川省乐山市市中区苏稽镇校地共建产教融合基地建设项目二标段</v>
      </c>
      <c r="H4924" s="2" t="str">
        <f>'[1]2025年已发货'!H:H</f>
        <v>彭江涛</v>
      </c>
      <c r="I4924" s="2">
        <f>'[1]2025年已发货'!I:I</f>
        <v>13990276572</v>
      </c>
      <c r="J4924" s="2" vm="1" t="e">
        <f>_xlfn._xlws.FILTER(辅助信息!D:D,辅助信息!G:G=G4924)</f>
        <v>#VALUE!</v>
      </c>
    </row>
    <row r="4925" spans="1:10">
      <c r="A4925" s="2" t="str">
        <f>'[1]2025年已发货'!A:A</f>
        <v>德胜</v>
      </c>
      <c r="B4925" s="2" t="str">
        <f>'[1]2025年已发货'!B:B</f>
        <v>螺纹钢</v>
      </c>
      <c r="C4925" s="2" t="str">
        <f>'[1]2025年已发货'!C:C</f>
        <v>HRB500E Φ16</v>
      </c>
      <c r="D4925" s="2" t="str">
        <f>'[1]2025年已发货'!D:D</f>
        <v>吨</v>
      </c>
      <c r="E4925" s="2">
        <f>'[1]2025年已发货'!E:E</f>
        <v>4</v>
      </c>
      <c r="F4925" s="4">
        <f>'[1]2025年已发货'!F:F</f>
        <v>45850</v>
      </c>
      <c r="G4925" s="2" t="str">
        <f>'[1]2025年已发货'!G:G</f>
        <v>(华西乐山）-四川省乐山市市中区苏稽镇校地共建产教融合基地建设项目二标段</v>
      </c>
      <c r="H4925" s="2" t="str">
        <f>'[1]2025年已发货'!H:H</f>
        <v>彭江涛</v>
      </c>
      <c r="I4925" s="2">
        <f>'[1]2025年已发货'!I:I</f>
        <v>13990276572</v>
      </c>
      <c r="J4925" s="2" vm="1" t="e">
        <f>_xlfn._xlws.FILTER(辅助信息!D:D,辅助信息!G:G=G4925)</f>
        <v>#VALUE!</v>
      </c>
    </row>
    <row r="4926" spans="1:10">
      <c r="A4926" s="2" t="str">
        <f>'[1]2025年已发货'!A:A</f>
        <v>德胜</v>
      </c>
      <c r="B4926" s="2" t="str">
        <f>'[1]2025年已发货'!B:B</f>
        <v>螺纹钢</v>
      </c>
      <c r="C4926" s="2" t="str">
        <f>'[1]2025年已发货'!C:C</f>
        <v>HRB500E Φ18</v>
      </c>
      <c r="D4926" s="2" t="str">
        <f>'[1]2025年已发货'!D:D</f>
        <v>吨</v>
      </c>
      <c r="E4926" s="2">
        <f>'[1]2025年已发货'!E:E</f>
        <v>7</v>
      </c>
      <c r="F4926" s="4">
        <f>'[1]2025年已发货'!F:F</f>
        <v>45850</v>
      </c>
      <c r="G4926" s="2" t="str">
        <f>'[1]2025年已发货'!G:G</f>
        <v>(华西乐山）-四川省乐山市市中区苏稽镇校地共建产教融合基地建设项目二标段</v>
      </c>
      <c r="H4926" s="2" t="str">
        <f>'[1]2025年已发货'!H:H</f>
        <v>彭江涛</v>
      </c>
      <c r="I4926" s="2">
        <f>'[1]2025年已发货'!I:I</f>
        <v>13990276572</v>
      </c>
      <c r="J4926" s="2" vm="1" t="e">
        <f>_xlfn._xlws.FILTER(辅助信息!D:D,辅助信息!G:G=G4926)</f>
        <v>#VALUE!</v>
      </c>
    </row>
    <row r="4927" spans="1:10">
      <c r="A4927" s="2" t="str">
        <f>'[1]2025年已发货'!A:A</f>
        <v>德胜</v>
      </c>
      <c r="B4927" s="2" t="str">
        <f>'[1]2025年已发货'!B:B</f>
        <v>螺纹钢</v>
      </c>
      <c r="C4927" s="2" t="str">
        <f>'[1]2025年已发货'!C:C</f>
        <v>HRB500E Φ20</v>
      </c>
      <c r="D4927" s="2" t="str">
        <f>'[1]2025年已发货'!D:D</f>
        <v>吨</v>
      </c>
      <c r="E4927" s="2">
        <f>'[1]2025年已发货'!E:E</f>
        <v>5</v>
      </c>
      <c r="F4927" s="4">
        <f>'[1]2025年已发货'!F:F</f>
        <v>45850</v>
      </c>
      <c r="G4927" s="2" t="str">
        <f>'[1]2025年已发货'!G:G</f>
        <v>(华西乐山）-四川省乐山市市中区苏稽镇校地共建产教融合基地建设项目二标段</v>
      </c>
      <c r="H4927" s="2" t="str">
        <f>'[1]2025年已发货'!H:H</f>
        <v>彭江涛</v>
      </c>
      <c r="I4927" s="2">
        <f>'[1]2025年已发货'!I:I</f>
        <v>13990276572</v>
      </c>
      <c r="J4927" s="2" vm="1" t="e">
        <f>_xlfn._xlws.FILTER(辅助信息!D:D,辅助信息!G:G=G4927)</f>
        <v>#VALUE!</v>
      </c>
    </row>
    <row r="4928" spans="1:10">
      <c r="A4928" s="2" t="str">
        <f>'[1]2025年已发货'!A:A</f>
        <v>德胜</v>
      </c>
      <c r="B4928" s="2" t="str">
        <f>'[1]2025年已发货'!B:B</f>
        <v>螺纹钢</v>
      </c>
      <c r="C4928" s="2" t="str">
        <f>'[1]2025年已发货'!C:C</f>
        <v>HRB500E Φ32</v>
      </c>
      <c r="D4928" s="2" t="str">
        <f>'[1]2025年已发货'!D:D</f>
        <v>吨</v>
      </c>
      <c r="E4928" s="2">
        <f>'[1]2025年已发货'!E:E</f>
        <v>7</v>
      </c>
      <c r="F4928" s="4">
        <f>'[1]2025年已发货'!F:F</f>
        <v>45850</v>
      </c>
      <c r="G4928" s="2" t="str">
        <f>'[1]2025年已发货'!G:G</f>
        <v>(华西乐山）-四川省乐山市市中区苏稽镇校地共建产教融合基地建设项目二标段</v>
      </c>
      <c r="H4928" s="2" t="str">
        <f>'[1]2025年已发货'!H:H</f>
        <v>彭江涛</v>
      </c>
      <c r="I4928" s="2">
        <f>'[1]2025年已发货'!I:I</f>
        <v>13990276572</v>
      </c>
      <c r="J4928" s="2" vm="1" t="e">
        <f>_xlfn._xlws.FILTER(辅助信息!D:D,辅助信息!G:G=G4928)</f>
        <v>#VALUE!</v>
      </c>
    </row>
    <row r="4929" spans="1:10">
      <c r="A4929" s="2" t="str">
        <f>'[1]2025年已发货'!A:A</f>
        <v>泸钢</v>
      </c>
      <c r="B4929" s="2" t="str">
        <f>'[1]2025年已发货'!B:B</f>
        <v>螺纹钢</v>
      </c>
      <c r="C4929" s="2" t="str">
        <f>'[1]2025年已发货'!C:C</f>
        <v>HRB400E Φ14 12m</v>
      </c>
      <c r="D4929" s="2" t="str">
        <f>'[1]2025年已发货'!D:D</f>
        <v>吨</v>
      </c>
      <c r="E4929" s="2">
        <f>'[1]2025年已发货'!E:E</f>
        <v>6</v>
      </c>
      <c r="F4929" s="4">
        <f>'[1]2025年已发货'!F:F</f>
        <v>45850</v>
      </c>
      <c r="G4929" s="2" t="str">
        <f>'[1]2025年已发货'!G:G</f>
        <v>(五冶钢构宜宾南溪区项目土建4标)四川省宜宾市高县高县庆符镇鹅卵新农村高县广久大道(庆符厂房项目)</v>
      </c>
      <c r="H4929" s="2" t="str">
        <f>'[1]2025年已发货'!H:H</f>
        <v>张朝亮</v>
      </c>
      <c r="I4929" s="2">
        <f>'[1]2025年已发货'!I:I</f>
        <v>15228205853</v>
      </c>
      <c r="J4929" s="2" t="str">
        <f>_xlfn._xlws.FILTER(辅助信息!D:D,辅助信息!G:G=G4929)</f>
        <v>五冶钢构-宜宾市南溪区高县月江镇建设项目</v>
      </c>
    </row>
    <row r="4930" spans="1:10">
      <c r="A4930" s="2" t="str">
        <f>'[1]2025年已发货'!A:A</f>
        <v>泸钢</v>
      </c>
      <c r="B4930" s="2" t="str">
        <f>'[1]2025年已发货'!B:B</f>
        <v>螺纹钢</v>
      </c>
      <c r="C4930" s="2" t="str">
        <f>'[1]2025年已发货'!C:C</f>
        <v>HRB400E Φ16 12m</v>
      </c>
      <c r="D4930" s="2" t="str">
        <f>'[1]2025年已发货'!D:D</f>
        <v>吨</v>
      </c>
      <c r="E4930" s="2">
        <f>'[1]2025年已发货'!E:E</f>
        <v>3</v>
      </c>
      <c r="F4930" s="4">
        <f>'[1]2025年已发货'!F:F</f>
        <v>45850</v>
      </c>
      <c r="G4930" s="2" t="str">
        <f>'[1]2025年已发货'!G:G</f>
        <v>(五冶钢构宜宾南溪区项目土建4标)四川省宜宾市高县高县庆符镇鹅卵新农村高县广久大道(庆符厂房项目)</v>
      </c>
      <c r="H4930" s="2" t="str">
        <f>'[1]2025年已发货'!H:H</f>
        <v>张朝亮</v>
      </c>
      <c r="I4930" s="2">
        <f>'[1]2025年已发货'!I:I</f>
        <v>15228205853</v>
      </c>
      <c r="J4930" s="2" t="str">
        <f>_xlfn._xlws.FILTER(辅助信息!D:D,辅助信息!G:G=G4930)</f>
        <v>五冶钢构-宜宾市南溪区高县月江镇建设项目</v>
      </c>
    </row>
    <row r="4931" spans="1:10">
      <c r="A4931" s="2" t="str">
        <f>'[1]2025年已发货'!A:A</f>
        <v>泸钢</v>
      </c>
      <c r="B4931" s="2" t="str">
        <f>'[1]2025年已发货'!B:B</f>
        <v>螺纹钢</v>
      </c>
      <c r="C4931" s="2" t="str">
        <f>'[1]2025年已发货'!C:C</f>
        <v>HRB400E Φ20 12m</v>
      </c>
      <c r="D4931" s="2" t="str">
        <f>'[1]2025年已发货'!D:D</f>
        <v>吨</v>
      </c>
      <c r="E4931" s="2">
        <f>'[1]2025年已发货'!E:E</f>
        <v>3</v>
      </c>
      <c r="F4931" s="4">
        <f>'[1]2025年已发货'!F:F</f>
        <v>45850</v>
      </c>
      <c r="G4931" s="2" t="str">
        <f>'[1]2025年已发货'!G:G</f>
        <v>(五冶钢构宜宾南溪区项目土建4标)四川省宜宾市高县高县庆符镇鹅卵新农村高县广久大道(庆符厂房项目)</v>
      </c>
      <c r="H4931" s="2" t="str">
        <f>'[1]2025年已发货'!H:H</f>
        <v>张朝亮</v>
      </c>
      <c r="I4931" s="2">
        <f>'[1]2025年已发货'!I:I</f>
        <v>15228205853</v>
      </c>
      <c r="J4931" s="2" t="str">
        <f>_xlfn._xlws.FILTER(辅助信息!D:D,辅助信息!G:G=G4931)</f>
        <v>五冶钢构-宜宾市南溪区高县月江镇建设项目</v>
      </c>
    </row>
    <row r="4932" spans="1:10">
      <c r="A4932" s="2" t="str">
        <f>'[1]2025年已发货'!A:A</f>
        <v>泸钢</v>
      </c>
      <c r="B4932" s="2" t="str">
        <f>'[1]2025年已发货'!B:B</f>
        <v>螺纹钢</v>
      </c>
      <c r="C4932" s="2" t="str">
        <f>'[1]2025年已发货'!C:C</f>
        <v>HRB400E Φ22 12m</v>
      </c>
      <c r="D4932" s="2" t="str">
        <f>'[1]2025年已发货'!D:D</f>
        <v>吨</v>
      </c>
      <c r="E4932" s="2">
        <f>'[1]2025年已发货'!E:E</f>
        <v>3</v>
      </c>
      <c r="F4932" s="4">
        <f>'[1]2025年已发货'!F:F</f>
        <v>45850</v>
      </c>
      <c r="G4932" s="2" t="str">
        <f>'[1]2025年已发货'!G:G</f>
        <v>(五冶钢构宜宾南溪区项目土建4标)四川省宜宾市高县高县庆符镇鹅卵新农村高县广久大道(庆符厂房项目)</v>
      </c>
      <c r="H4932" s="2" t="str">
        <f>'[1]2025年已发货'!H:H</f>
        <v>张朝亮</v>
      </c>
      <c r="I4932" s="2">
        <f>'[1]2025年已发货'!I:I</f>
        <v>15228205853</v>
      </c>
      <c r="J4932" s="2" t="str">
        <f>_xlfn._xlws.FILTER(辅助信息!D:D,辅助信息!G:G=G4932)</f>
        <v>五冶钢构-宜宾市南溪区高县月江镇建设项目</v>
      </c>
    </row>
    <row r="4933" spans="1:10">
      <c r="A4933" s="2" t="str">
        <f>'[1]2025年已发货'!A:A</f>
        <v>泸钢</v>
      </c>
      <c r="B4933" s="2" t="str">
        <f>'[1]2025年已发货'!B:B</f>
        <v>螺纹钢</v>
      </c>
      <c r="C4933" s="2" t="str">
        <f>'[1]2025年已发货'!C:C</f>
        <v>HRB400E Φ25 12m</v>
      </c>
      <c r="D4933" s="2" t="str">
        <f>'[1]2025年已发货'!D:D</f>
        <v>吨</v>
      </c>
      <c r="E4933" s="2">
        <f>'[1]2025年已发货'!E:E</f>
        <v>21</v>
      </c>
      <c r="F4933" s="4">
        <f>'[1]2025年已发货'!F:F</f>
        <v>45850</v>
      </c>
      <c r="G4933" s="2" t="str">
        <f>'[1]2025年已发货'!G:G</f>
        <v>(五冶钢构宜宾南溪区项目土建4标)四川省宜宾市高县高县庆符镇鹅卵新农村高县广久大道(庆符厂房项目)</v>
      </c>
      <c r="H4933" s="2" t="str">
        <f>'[1]2025年已发货'!H:H</f>
        <v>张朝亮</v>
      </c>
      <c r="I4933" s="2">
        <f>'[1]2025年已发货'!I:I</f>
        <v>15228205853</v>
      </c>
      <c r="J4933" s="2" t="str">
        <f>_xlfn._xlws.FILTER(辅助信息!D:D,辅助信息!G:G=G4933)</f>
        <v>五冶钢构-宜宾市南溪区高县月江镇建设项目</v>
      </c>
    </row>
    <row r="4934" spans="1:10">
      <c r="A4934" s="2" t="str">
        <f>'[1]2025年已发货'!A:A</f>
        <v>德胜</v>
      </c>
      <c r="B4934" s="2" t="str">
        <f>'[1]2025年已发货'!B:B</f>
        <v>螺纹钢</v>
      </c>
      <c r="C4934" s="2" t="str">
        <f>'[1]2025年已发货'!C:C</f>
        <v>HRB400EФ18*9m</v>
      </c>
      <c r="D4934" s="2" t="str">
        <f>'[1]2025年已发货'!D:D</f>
        <v>吨</v>
      </c>
      <c r="E4934" s="2">
        <f>'[1]2025年已发货'!E:E</f>
        <v>35</v>
      </c>
      <c r="F4934" s="4">
        <f>'[1]2025年已发货'!F:F</f>
        <v>45851</v>
      </c>
      <c r="G4934" s="2" t="str">
        <f>'[1]2025年已发货'!G:G</f>
        <v>（中核中原-温江光明苑三期项目）四川省成都市温江区金马街道光明苑三期项目</v>
      </c>
      <c r="H4934" s="2" t="str">
        <f>'[1]2025年已发货'!H:H</f>
        <v>王生斌</v>
      </c>
      <c r="I4934" s="2">
        <f>'[1]2025年已发货'!I:I</f>
        <v>15228858118</v>
      </c>
      <c r="J4934" s="2" vm="1" t="e">
        <f>_xlfn._xlws.FILTER(辅助信息!D:D,辅助信息!G:G=G4934)</f>
        <v>#VALUE!</v>
      </c>
    </row>
    <row r="4935" spans="1:10">
      <c r="A4935" s="2" t="str">
        <f>'[1]2025年已发货'!A:A</f>
        <v>德胜</v>
      </c>
      <c r="B4935" s="2" t="str">
        <f>'[1]2025年已发货'!B:B</f>
        <v>螺纹钢</v>
      </c>
      <c r="C4935" s="2" t="str">
        <f>'[1]2025年已发货'!C:C</f>
        <v>HRB400E Φ28 9m</v>
      </c>
      <c r="D4935" s="2" t="str">
        <f>'[1]2025年已发货'!D:D</f>
        <v>吨</v>
      </c>
      <c r="E4935" s="2">
        <f>'[1]2025年已发货'!E:E</f>
        <v>35</v>
      </c>
      <c r="F4935" s="4">
        <f>'[1]2025年已发货'!F:F</f>
        <v>45851</v>
      </c>
      <c r="G4935" s="2" t="str">
        <f>'[1]2025年已发货'!G:G</f>
        <v>（中铁广州局-资乐高速5标）四川省乐山市井研县希望大道116号</v>
      </c>
      <c r="H4935" s="2" t="str">
        <f>'[1]2025年已发货'!H:H</f>
        <v>廖俊杰</v>
      </c>
      <c r="I4935" s="2">
        <f>'[1]2025年已发货'!I:I</f>
        <v>15775100965</v>
      </c>
      <c r="J4935" s="2" vm="1" t="e">
        <f>_xlfn._xlws.FILTER(辅助信息!D:D,辅助信息!G:G=G4935)</f>
        <v>#VALUE!</v>
      </c>
    </row>
    <row r="4936" spans="1:10">
      <c r="A4936" s="2" t="str">
        <f>'[1]2025年已发货'!A:A</f>
        <v>泸钢</v>
      </c>
      <c r="B4936" s="2" t="str">
        <f>'[1]2025年已发货'!B:B</f>
        <v>螺纹钢</v>
      </c>
      <c r="C4936" s="2" t="str">
        <f>'[1]2025年已发货'!C:C</f>
        <v>HRB400E Φ25×12米</v>
      </c>
      <c r="D4936" s="2" t="str">
        <f>'[1]2025年已发货'!D:D</f>
        <v>吨</v>
      </c>
      <c r="E4936" s="2">
        <f>'[1]2025年已发货'!E:E</f>
        <v>35</v>
      </c>
      <c r="F4936" s="4">
        <f>'[1]2025年已发货'!F:F</f>
        <v>45851</v>
      </c>
      <c r="G4936" s="2" t="str">
        <f>'[1]2025年已发货'!G:G</f>
        <v>（自永2标九局西南分公司钢筋棚）四川省自贡市骑龙镇大湾村</v>
      </c>
      <c r="H4936" s="2" t="str">
        <f>'[1]2025年已发货'!H:H</f>
        <v>高彦彬</v>
      </c>
      <c r="I4936" s="2">
        <f>'[1]2025年已发货'!I:I</f>
        <v>13835906370</v>
      </c>
      <c r="J4936" s="2" vm="1" t="e">
        <f>_xlfn._xlws.FILTER(辅助信息!D:D,辅助信息!G:G=G4936)</f>
        <v>#VALUE!</v>
      </c>
    </row>
    <row r="4937" spans="1:10">
      <c r="A4937" s="2" t="str">
        <f>'[1]2025年已发货'!A:A</f>
        <v>达钢</v>
      </c>
      <c r="B4937" s="2" t="str">
        <f>'[1]2025年已发货'!B:B</f>
        <v>盘螺</v>
      </c>
      <c r="C4937" s="2" t="str">
        <f>'[1]2025年已发货'!C:C</f>
        <v>HRB400E Φ8</v>
      </c>
      <c r="D4937" s="2" t="str">
        <f>'[1]2025年已发货'!D:D</f>
        <v>吨</v>
      </c>
      <c r="E4937" s="2">
        <f>'[1]2025年已发货'!E:E</f>
        <v>45</v>
      </c>
      <c r="F4937" s="4">
        <f>'[1]2025年已发货'!F:F</f>
        <v>45852</v>
      </c>
      <c r="G4937" s="2" t="str">
        <f>'[1]2025年已发货'!G:G</f>
        <v>（商投建工达州中医药科技园-4工区-7号楼）达州市通川区达州中医药职业学院犀牛大道北段</v>
      </c>
      <c r="H4937" s="2" t="str">
        <f>'[1]2025年已发货'!H:H</f>
        <v>张扬</v>
      </c>
      <c r="I4937" s="2">
        <f>'[1]2025年已发货'!I:I</f>
        <v>18381904567</v>
      </c>
      <c r="J4937" s="2" t="str">
        <f>_xlfn._xlws.FILTER(辅助信息!D:D,辅助信息!G:G=G4937)</f>
        <v>商投建工达州中医药科技园</v>
      </c>
    </row>
    <row r="4938" spans="1:10">
      <c r="A4938" s="2" t="str">
        <f>'[1]2025年已发货'!A:A</f>
        <v>达钢</v>
      </c>
      <c r="B4938" s="2" t="str">
        <f>'[1]2025年已发货'!B:B</f>
        <v>盘螺</v>
      </c>
      <c r="C4938" s="2" t="str">
        <f>'[1]2025年已发货'!C:C</f>
        <v>HRB400E Φ6</v>
      </c>
      <c r="D4938" s="2" t="str">
        <f>'[1]2025年已发货'!D:D</f>
        <v>吨</v>
      </c>
      <c r="E4938" s="2">
        <f>'[1]2025年已发货'!E:E</f>
        <v>15</v>
      </c>
      <c r="F4938" s="4">
        <f>'[1]2025年已发货'!F:F</f>
        <v>45852</v>
      </c>
      <c r="G4938" s="2" t="str">
        <f>'[1]2025年已发货'!G:G</f>
        <v>（商投建工达州中医药科技园-4工区-8号楼）达州市通川区达州中医药职业学院犀牛大道北段</v>
      </c>
      <c r="H4938" s="2" t="str">
        <f>'[1]2025年已发货'!H:H</f>
        <v>张扬</v>
      </c>
      <c r="I4938" s="2">
        <f>'[1]2025年已发货'!I:I</f>
        <v>18381904567</v>
      </c>
      <c r="J4938" s="2" t="str">
        <f>_xlfn._xlws.FILTER(辅助信息!D:D,辅助信息!G:G=G4938)</f>
        <v>商投建工达州中医药科技园</v>
      </c>
    </row>
    <row r="4939" spans="1:10">
      <c r="A4939" s="2" t="str">
        <f>'[1]2025年已发货'!A:A</f>
        <v>达钢</v>
      </c>
      <c r="B4939" s="2" t="str">
        <f>'[1]2025年已发货'!B:B</f>
        <v>盘螺</v>
      </c>
      <c r="C4939" s="2" t="str">
        <f>'[1]2025年已发货'!C:C</f>
        <v>HRB400E Φ8</v>
      </c>
      <c r="D4939" s="2" t="str">
        <f>'[1]2025年已发货'!D:D</f>
        <v>吨</v>
      </c>
      <c r="E4939" s="2">
        <f>'[1]2025年已发货'!E:E</f>
        <v>24</v>
      </c>
      <c r="F4939" s="4">
        <f>'[1]2025年已发货'!F:F</f>
        <v>45852</v>
      </c>
      <c r="G4939" s="2" t="str">
        <f>'[1]2025年已发货'!G:G</f>
        <v>（商投建工达州中医药科技园-4工区-8号楼）达州市通川区达州中医药职业学院犀牛大道北段</v>
      </c>
      <c r="H4939" s="2" t="str">
        <f>'[1]2025年已发货'!H:H</f>
        <v>张扬</v>
      </c>
      <c r="I4939" s="2">
        <f>'[1]2025年已发货'!I:I</f>
        <v>18381904567</v>
      </c>
      <c r="J4939" s="2" t="str">
        <f>_xlfn._xlws.FILTER(辅助信息!D:D,辅助信息!G:G=G4939)</f>
        <v>商投建工达州中医药科技园</v>
      </c>
    </row>
    <row r="4940" spans="1:10">
      <c r="A4940" s="2" t="str">
        <f>'[1]2025年已发货'!A:A</f>
        <v>达钢</v>
      </c>
      <c r="B4940" s="2" t="str">
        <f>'[1]2025年已发货'!B:B</f>
        <v>盘螺</v>
      </c>
      <c r="C4940" s="2" t="str">
        <f>'[1]2025年已发货'!C:C</f>
        <v>HRB400E Φ10</v>
      </c>
      <c r="D4940" s="2" t="str">
        <f>'[1]2025年已发货'!D:D</f>
        <v>吨</v>
      </c>
      <c r="E4940" s="2">
        <f>'[1]2025年已发货'!E:E</f>
        <v>5</v>
      </c>
      <c r="F4940" s="4">
        <f>'[1]2025年已发货'!F:F</f>
        <v>45852</v>
      </c>
      <c r="G4940" s="2" t="str">
        <f>'[1]2025年已发货'!G:G</f>
        <v>（商投建工达州中医药科技园-4工区-8号楼）达州市通川区达州中医药职业学院犀牛大道北段</v>
      </c>
      <c r="H4940" s="2" t="str">
        <f>'[1]2025年已发货'!H:H</f>
        <v>张扬</v>
      </c>
      <c r="I4940" s="2">
        <f>'[1]2025年已发货'!I:I</f>
        <v>18381904567</v>
      </c>
      <c r="J4940" s="2" t="str">
        <f>_xlfn._xlws.FILTER(辅助信息!D:D,辅助信息!G:G=G4940)</f>
        <v>商投建工达州中医药科技园</v>
      </c>
    </row>
    <row r="4941" spans="1:10">
      <c r="A4941" s="2" t="str">
        <f>'[1]2025年已发货'!A:A</f>
        <v>达钢</v>
      </c>
      <c r="B4941" s="2" t="str">
        <f>'[1]2025年已发货'!B:B</f>
        <v>盘螺</v>
      </c>
      <c r="C4941" s="2" t="str">
        <f>'[1]2025年已发货'!C:C</f>
        <v>HRB400E Φ6</v>
      </c>
      <c r="D4941" s="2" t="str">
        <f>'[1]2025年已发货'!D:D</f>
        <v>吨</v>
      </c>
      <c r="E4941" s="2">
        <f>'[1]2025年已发货'!E:E</f>
        <v>5</v>
      </c>
      <c r="F4941" s="4">
        <f>'[1]2025年已发货'!F:F</f>
        <v>45852</v>
      </c>
      <c r="G4941" s="2" t="str">
        <f>'[1]2025年已发货'!G:G</f>
        <v>（商投建工达州中医药科技园-1工区）达州市通川区达州中医药职业学院犀牛大道北段</v>
      </c>
      <c r="H4941" s="2" t="str">
        <f>'[1]2025年已发货'!H:H</f>
        <v>程黄刚</v>
      </c>
      <c r="I4941" s="2">
        <f>'[1]2025年已发货'!I:I</f>
        <v>15108211617</v>
      </c>
      <c r="J4941" s="2" t="str">
        <f>_xlfn._xlws.FILTER(辅助信息!D:D,辅助信息!G:G=G4941)</f>
        <v>商投建工达州中医药科技园</v>
      </c>
    </row>
    <row r="4942" spans="1:10">
      <c r="A4942" s="2" t="str">
        <f>'[1]2025年已发货'!A:A</f>
        <v>达钢</v>
      </c>
      <c r="B4942" s="2" t="str">
        <f>'[1]2025年已发货'!B:B</f>
        <v>盘螺</v>
      </c>
      <c r="C4942" s="2" t="str">
        <f>'[1]2025年已发货'!C:C</f>
        <v>HRB400E Φ8</v>
      </c>
      <c r="D4942" s="2" t="str">
        <f>'[1]2025年已发货'!D:D</f>
        <v>吨</v>
      </c>
      <c r="E4942" s="2">
        <f>'[1]2025年已发货'!E:E</f>
        <v>15</v>
      </c>
      <c r="F4942" s="4">
        <f>'[1]2025年已发货'!F:F</f>
        <v>45852</v>
      </c>
      <c r="G4942" s="2" t="str">
        <f>'[1]2025年已发货'!G:G</f>
        <v>（商投建工达州中医药科技园-1工区）达州市通川区达州中医药职业学院犀牛大道北段</v>
      </c>
      <c r="H4942" s="2" t="str">
        <f>'[1]2025年已发货'!H:H</f>
        <v>程黄刚</v>
      </c>
      <c r="I4942" s="2">
        <f>'[1]2025年已发货'!I:I</f>
        <v>15108211617</v>
      </c>
      <c r="J4942" s="2" t="str">
        <f>_xlfn._xlws.FILTER(辅助信息!D:D,辅助信息!G:G=G4942)</f>
        <v>商投建工达州中医药科技园</v>
      </c>
    </row>
    <row r="4943" spans="1:10">
      <c r="A4943" s="2" t="str">
        <f>'[1]2025年已发货'!A:A</f>
        <v>达钢</v>
      </c>
      <c r="B4943" s="2" t="str">
        <f>'[1]2025年已发货'!B:B</f>
        <v>盘螺</v>
      </c>
      <c r="C4943" s="2" t="str">
        <f>'[1]2025年已发货'!C:C</f>
        <v>HRB400E Φ10</v>
      </c>
      <c r="D4943" s="2" t="str">
        <f>'[1]2025年已发货'!D:D</f>
        <v>吨</v>
      </c>
      <c r="E4943" s="2">
        <f>'[1]2025年已发货'!E:E</f>
        <v>22</v>
      </c>
      <c r="F4943" s="4">
        <f>'[1]2025年已发货'!F:F</f>
        <v>45852</v>
      </c>
      <c r="G4943" s="2" t="str">
        <f>'[1]2025年已发货'!G:G</f>
        <v>（商投建工达州中医药科技园-1工区）达州市通川区达州中医药职业学院犀牛大道北段</v>
      </c>
      <c r="H4943" s="2" t="str">
        <f>'[1]2025年已发货'!H:H</f>
        <v>程黄刚</v>
      </c>
      <c r="I4943" s="2">
        <f>'[1]2025年已发货'!I:I</f>
        <v>15108211617</v>
      </c>
      <c r="J4943" s="2" t="str">
        <f>_xlfn._xlws.FILTER(辅助信息!D:D,辅助信息!G:G=G4943)</f>
        <v>商投建工达州中医药科技园</v>
      </c>
    </row>
    <row r="4944" spans="1:10">
      <c r="A4944" s="2" t="str">
        <f>'[1]2025年已发货'!A:A</f>
        <v>达钢</v>
      </c>
      <c r="B4944" s="2" t="str">
        <f>'[1]2025年已发货'!B:B</f>
        <v>螺纹钢</v>
      </c>
      <c r="C4944" s="2" t="str">
        <f>'[1]2025年已发货'!C:C</f>
        <v>HRB400E Φ12 9m</v>
      </c>
      <c r="D4944" s="2" t="str">
        <f>'[1]2025年已发货'!D:D</f>
        <v>吨</v>
      </c>
      <c r="E4944" s="2">
        <f>'[1]2025年已发货'!E:E</f>
        <v>9</v>
      </c>
      <c r="F4944" s="4">
        <f>'[1]2025年已发货'!F:F</f>
        <v>45852</v>
      </c>
      <c r="G4944" s="2" t="str">
        <f>'[1]2025年已发货'!G:G</f>
        <v>（商投建工达州中医药科技园-1工区）达州市通川区达州中医药职业学院犀牛大道北段</v>
      </c>
      <c r="H4944" s="2" t="str">
        <f>'[1]2025年已发货'!H:H</f>
        <v>程黄刚</v>
      </c>
      <c r="I4944" s="2">
        <f>'[1]2025年已发货'!I:I</f>
        <v>15108211617</v>
      </c>
      <c r="J4944" s="2" t="str">
        <f>_xlfn._xlws.FILTER(辅助信息!D:D,辅助信息!G:G=G4944)</f>
        <v>商投建工达州中医药科技园</v>
      </c>
    </row>
    <row r="4945" spans="1:10">
      <c r="A4945" s="2" t="str">
        <f>'[1]2025年已发货'!A:A</f>
        <v>达钢</v>
      </c>
      <c r="B4945" s="2" t="str">
        <f>'[1]2025年已发货'!B:B</f>
        <v>螺纹钢</v>
      </c>
      <c r="C4945" s="2" t="str">
        <f>'[1]2025年已发货'!C:C</f>
        <v>HRB400E Φ12 9m</v>
      </c>
      <c r="D4945" s="2" t="str">
        <f>'[1]2025年已发货'!D:D</f>
        <v>吨</v>
      </c>
      <c r="E4945" s="2">
        <f>'[1]2025年已发货'!E:E</f>
        <v>35</v>
      </c>
      <c r="F4945" s="4">
        <f>'[1]2025年已发货'!F:F</f>
        <v>45852</v>
      </c>
      <c r="G4945" s="2" t="str">
        <f>'[1]2025年已发货'!G:G</f>
        <v>(五冶钢构医学科学产业园建设项目房建连接线道路工程-2)四川省南充市顺庆区搬罾街道学府大道二段</v>
      </c>
      <c r="H4945" s="2" t="str">
        <f>'[1]2025年已发货'!H:H</f>
        <v>陈有璋</v>
      </c>
      <c r="I4945" s="2">
        <f>'[1]2025年已发货'!I:I</f>
        <v>15982411682</v>
      </c>
      <c r="J4945" s="2" t="str">
        <f>_xlfn._xlws.FILTER(辅助信息!D:D,辅助信息!G:G=G4945)</f>
        <v>五冶钢构南充医学科学产业园建设项目</v>
      </c>
    </row>
    <row r="4946" spans="1:10">
      <c r="A4946" s="2" t="str">
        <f>'[1]2025年已发货'!A:A</f>
        <v>钢固融</v>
      </c>
      <c r="B4946" s="2" t="str">
        <f>'[1]2025年已发货'!B:B</f>
        <v>螺纹钢</v>
      </c>
      <c r="C4946" s="2" t="str">
        <f>'[1]2025年已发货'!C:C</f>
        <v>HRB400EФ12*9m</v>
      </c>
      <c r="D4946" s="2" t="str">
        <f>'[1]2025年已发货'!D:D</f>
        <v>吨</v>
      </c>
      <c r="E4946" s="2">
        <f>'[1]2025年已发货'!E:E</f>
        <v>15</v>
      </c>
      <c r="F4946" s="4">
        <f>'[1]2025年已发货'!F:F</f>
        <v>45852</v>
      </c>
      <c r="G4946" s="2" t="str">
        <f>'[1]2025年已发货'!G:G</f>
        <v>（中核中原-温江北林医养综合体项目）四川省成都市温江区万春大道第三人民医院东</v>
      </c>
      <c r="H4946" s="2" t="str">
        <f>'[1]2025年已发货'!H:H</f>
        <v>蔡杰</v>
      </c>
      <c r="I4946" s="2">
        <f>'[1]2025年已发货'!I:I</f>
        <v>18875129329</v>
      </c>
      <c r="J4946" s="2" vm="1" t="e">
        <f>_xlfn._xlws.FILTER(辅助信息!D:D,辅助信息!G:G=G4946)</f>
        <v>#VALUE!</v>
      </c>
    </row>
    <row r="4947" spans="1:10">
      <c r="A4947" s="2" t="str">
        <f>'[1]2025年已发货'!A:A</f>
        <v>钢固融</v>
      </c>
      <c r="B4947" s="2" t="str">
        <f>'[1]2025年已发货'!B:B</f>
        <v>螺纹钢</v>
      </c>
      <c r="C4947" s="2" t="str">
        <f>'[1]2025年已发货'!C:C</f>
        <v>HRB400EФ18*12m</v>
      </c>
      <c r="D4947" s="2" t="str">
        <f>'[1]2025年已发货'!D:D</f>
        <v>吨</v>
      </c>
      <c r="E4947" s="2">
        <f>'[1]2025年已发货'!E:E</f>
        <v>20</v>
      </c>
      <c r="F4947" s="4">
        <f>'[1]2025年已发货'!F:F</f>
        <v>45852</v>
      </c>
      <c r="G4947" s="2" t="str">
        <f>'[1]2025年已发货'!G:G</f>
        <v>（中核中原-温江北林医养综合体项目）四川省成都市温江区万春大道第三人民医院东</v>
      </c>
      <c r="H4947" s="2" t="str">
        <f>'[1]2025年已发货'!H:H</f>
        <v>蔡杰</v>
      </c>
      <c r="I4947" s="2">
        <f>'[1]2025年已发货'!I:I</f>
        <v>18875129329</v>
      </c>
      <c r="J4947" s="2" vm="1" t="e">
        <f>_xlfn._xlws.FILTER(辅助信息!D:D,辅助信息!G:G=G4947)</f>
        <v>#VALUE!</v>
      </c>
    </row>
    <row r="4948" spans="1:10">
      <c r="A4948" s="2" t="str">
        <f>'[1]2025年已发货'!A:A</f>
        <v>钢固融</v>
      </c>
      <c r="B4948" s="2" t="str">
        <f>'[1]2025年已发货'!B:B</f>
        <v>盘螺</v>
      </c>
      <c r="C4948" s="2" t="str">
        <f>'[1]2025年已发货'!C:C</f>
        <v>HRB400EΦ6</v>
      </c>
      <c r="D4948" s="2" t="str">
        <f>'[1]2025年已发货'!D:D</f>
        <v>吨</v>
      </c>
      <c r="E4948" s="2">
        <f>'[1]2025年已发货'!E:E</f>
        <v>5</v>
      </c>
      <c r="F4948" s="4">
        <f>'[1]2025年已发货'!F:F</f>
        <v>45852</v>
      </c>
      <c r="G4948" s="2" t="str">
        <f>'[1]2025年已发货'!G:G</f>
        <v>（中核中原-温江北林医养综合体项目）四川省成都市温江区万春大道第三人民医院东</v>
      </c>
      <c r="H4948" s="2" t="str">
        <f>'[1]2025年已发货'!H:H</f>
        <v>蔡杰</v>
      </c>
      <c r="I4948" s="2">
        <f>'[1]2025年已发货'!I:I</f>
        <v>18875129329</v>
      </c>
      <c r="J4948" s="2" vm="1" t="e">
        <f>_xlfn._xlws.FILTER(辅助信息!D:D,辅助信息!G:G=G4948)</f>
        <v>#VALUE!</v>
      </c>
    </row>
    <row r="4949" spans="1:10">
      <c r="A4949" s="2" t="str">
        <f>'[1]2025年已发货'!A:A</f>
        <v>钢固融</v>
      </c>
      <c r="B4949" s="2" t="str">
        <f>'[1]2025年已发货'!B:B</f>
        <v>盘螺</v>
      </c>
      <c r="C4949" s="2" t="str">
        <f>'[1]2025年已发货'!C:C</f>
        <v>HRB400EΦ8</v>
      </c>
      <c r="D4949" s="2" t="str">
        <f>'[1]2025年已发货'!D:D</f>
        <v>吨</v>
      </c>
      <c r="E4949" s="2">
        <f>'[1]2025年已发货'!E:E</f>
        <v>8</v>
      </c>
      <c r="F4949" s="4">
        <f>'[1]2025年已发货'!F:F</f>
        <v>45852</v>
      </c>
      <c r="G4949" s="2" t="str">
        <f>'[1]2025年已发货'!G:G</f>
        <v>（中核中原-温江北林医养综合体项目）四川省成都市温江区万春大道第三人民医院东</v>
      </c>
      <c r="H4949" s="2" t="str">
        <f>'[1]2025年已发货'!H:H</f>
        <v>蔡杰</v>
      </c>
      <c r="I4949" s="2">
        <f>'[1]2025年已发货'!I:I</f>
        <v>18875129329</v>
      </c>
      <c r="J4949" s="2" vm="1" t="e">
        <f>_xlfn._xlws.FILTER(辅助信息!D:D,辅助信息!G:G=G4949)</f>
        <v>#VALUE!</v>
      </c>
    </row>
    <row r="4950" spans="1:10">
      <c r="A4950" s="2" t="str">
        <f>'[1]2025年已发货'!A:A</f>
        <v>钢固融</v>
      </c>
      <c r="B4950" s="2" t="str">
        <f>'[1]2025年已发货'!B:B</f>
        <v>盘螺</v>
      </c>
      <c r="C4950" s="2" t="str">
        <f>'[1]2025年已发货'!C:C</f>
        <v>HRB400EΦ10</v>
      </c>
      <c r="D4950" s="2" t="str">
        <f>'[1]2025年已发货'!D:D</f>
        <v>吨</v>
      </c>
      <c r="E4950" s="2">
        <f>'[1]2025年已发货'!E:E</f>
        <v>20</v>
      </c>
      <c r="F4950" s="4">
        <f>'[1]2025年已发货'!F:F</f>
        <v>45852</v>
      </c>
      <c r="G4950" s="2" t="str">
        <f>'[1]2025年已发货'!G:G</f>
        <v>（中核中原-温江北林医养综合体项目）四川省成都市温江区万春大道第三人民医院东</v>
      </c>
      <c r="H4950" s="2" t="str">
        <f>'[1]2025年已发货'!H:H</f>
        <v>蔡杰</v>
      </c>
      <c r="I4950" s="2">
        <f>'[1]2025年已发货'!I:I</f>
        <v>18875129329</v>
      </c>
      <c r="J4950" s="2" vm="1" t="e">
        <f>_xlfn._xlws.FILTER(辅助信息!D:D,辅助信息!G:G=G4950)</f>
        <v>#VALUE!</v>
      </c>
    </row>
    <row r="4951" spans="1:10">
      <c r="A4951" s="2" t="str">
        <f>'[1]2025年已发货'!A:A</f>
        <v>钢固融</v>
      </c>
      <c r="B4951" s="2" t="str">
        <f>'[1]2025年已发货'!B:B</f>
        <v>盘圆</v>
      </c>
      <c r="C4951" s="2" t="str">
        <f>'[1]2025年已发货'!C:C</f>
        <v>HPB300Ф8</v>
      </c>
      <c r="D4951" s="2" t="str">
        <f>'[1]2025年已发货'!D:D</f>
        <v>吨</v>
      </c>
      <c r="E4951" s="2">
        <f>'[1]2025年已发货'!E:E</f>
        <v>2</v>
      </c>
      <c r="F4951" s="4">
        <f>'[1]2025年已发货'!F:F</f>
        <v>45852</v>
      </c>
      <c r="G4951" s="2" t="str">
        <f>'[1]2025年已发货'!G:G</f>
        <v>（中核中原-温江北林医养综合体项目）四川省成都市温江区万春大道第三人民医院东</v>
      </c>
      <c r="H4951" s="2" t="str">
        <f>'[1]2025年已发货'!H:H</f>
        <v>蔡杰</v>
      </c>
      <c r="I4951" s="2">
        <f>'[1]2025年已发货'!I:I</f>
        <v>18875129329</v>
      </c>
      <c r="J4951" s="2" vm="1" t="e">
        <f>_xlfn._xlws.FILTER(辅助信息!D:D,辅助信息!G:G=G4951)</f>
        <v>#VALUE!</v>
      </c>
    </row>
    <row r="4952" spans="1:10">
      <c r="A4952" s="2" t="str">
        <f>'[1]2025年已发货'!A:A</f>
        <v>晋邦</v>
      </c>
      <c r="B4952" s="2" t="str">
        <f>'[1]2025年已发货'!B:B</f>
        <v>螺纹钢</v>
      </c>
      <c r="C4952" s="2" t="str">
        <f>'[1]2025年已发货'!C:C</f>
        <v>HRB400EФ12*9m</v>
      </c>
      <c r="D4952" s="2" t="str">
        <f>'[1]2025年已发货'!D:D</f>
        <v>吨</v>
      </c>
      <c r="E4952" s="2">
        <f>'[1]2025年已发货'!E:E</f>
        <v>22</v>
      </c>
      <c r="F4952" s="4">
        <f>'[1]2025年已发货'!F:F</f>
        <v>45852</v>
      </c>
      <c r="G4952" s="2" t="str">
        <f>'[1]2025年已发货'!G:G</f>
        <v>（中核华兴市政道路项目部）四川省南充市营山县咸安大道成都元泽环境技术有限公司营山分公司</v>
      </c>
      <c r="H4952" s="2" t="str">
        <f>'[1]2025年已发货'!H:H</f>
        <v>黎家敏</v>
      </c>
      <c r="I4952" s="2" t="str">
        <f>'[1]2025年已发货'!I:I</f>
        <v>15082798787</v>
      </c>
      <c r="J4952" s="2" vm="1" t="e">
        <f>_xlfn._xlws.FILTER(辅助信息!D:D,辅助信息!G:G=G4952)</f>
        <v>#VALUE!</v>
      </c>
    </row>
    <row r="4953" spans="1:10">
      <c r="A4953" s="2" t="str">
        <f>'[1]2025年已发货'!A:A</f>
        <v>晋邦</v>
      </c>
      <c r="B4953" s="2" t="str">
        <f>'[1]2025年已发货'!B:B</f>
        <v>螺纹钢</v>
      </c>
      <c r="C4953" s="2" t="str">
        <f>'[1]2025年已发货'!C:C</f>
        <v>HRB400EФ22*9m</v>
      </c>
      <c r="D4953" s="2" t="str">
        <f>'[1]2025年已发货'!D:D</f>
        <v>吨</v>
      </c>
      <c r="E4953" s="2">
        <f>'[1]2025年已发货'!E:E</f>
        <v>11</v>
      </c>
      <c r="F4953" s="4">
        <f>'[1]2025年已发货'!F:F</f>
        <v>45852</v>
      </c>
      <c r="G4953" s="2" t="str">
        <f>'[1]2025年已发货'!G:G</f>
        <v>（中核华兴市政道路项目部）四川省南充市营山县咸安大道成都元泽环境技术有限公司营山分公司</v>
      </c>
      <c r="H4953" s="2" t="str">
        <f>'[1]2025年已发货'!H:H</f>
        <v>黎家敏</v>
      </c>
      <c r="I4953" s="2" t="str">
        <f>'[1]2025年已发货'!I:I</f>
        <v>15082798787</v>
      </c>
      <c r="J4953" s="2" vm="1" t="e">
        <f>_xlfn._xlws.FILTER(辅助信息!D:D,辅助信息!G:G=G4953)</f>
        <v>#VALUE!</v>
      </c>
    </row>
    <row r="4954" spans="1:10">
      <c r="A4954" s="2" t="str">
        <f>'[1]2025年已发货'!A:A</f>
        <v>达钢</v>
      </c>
      <c r="B4954" s="2" t="str">
        <f>'[1]2025年已发货'!B:B</f>
        <v>盘螺</v>
      </c>
      <c r="C4954" s="2" t="str">
        <f>'[1]2025年已发货'!C:C</f>
        <v>HRB400EΦ 10mm</v>
      </c>
      <c r="D4954" s="2" t="str">
        <f>'[1]2025年已发货'!D:D</f>
        <v>吨</v>
      </c>
      <c r="E4954" s="2">
        <f>'[1]2025年已发货'!E:E</f>
        <v>2.5</v>
      </c>
      <c r="F4954" s="4">
        <f>'[1]2025年已发货'!F:F</f>
        <v>45852</v>
      </c>
      <c r="G4954" s="2" t="str">
        <f>'[1]2025年已发货'!G:G</f>
        <v>（中核华兴市政道路项目部）四川省南充市营山县咸安大道成都元泽环境技术有限公司营山分公司</v>
      </c>
      <c r="H4954" s="2" t="str">
        <f>'[1]2025年已发货'!H:H</f>
        <v>黎家敏</v>
      </c>
      <c r="I4954" s="2" t="str">
        <f>'[1]2025年已发货'!I:I</f>
        <v>15082798787</v>
      </c>
      <c r="J4954" s="2" vm="1" t="e">
        <f>_xlfn._xlws.FILTER(辅助信息!D:D,辅助信息!G:G=G4954)</f>
        <v>#VALUE!</v>
      </c>
    </row>
    <row r="4955" spans="1:10">
      <c r="A4955" s="2" t="str">
        <f>'[1]2025年已发货'!A:A</f>
        <v>达钢</v>
      </c>
      <c r="B4955" s="2" t="str">
        <f>'[1]2025年已发货'!B:B</f>
        <v>螺纹钢</v>
      </c>
      <c r="C4955" s="2" t="str">
        <f>'[1]2025年已发货'!C:C</f>
        <v>HRB400EФ12*9m</v>
      </c>
      <c r="D4955" s="2" t="str">
        <f>'[1]2025年已发货'!D:D</f>
        <v>吨</v>
      </c>
      <c r="E4955" s="2">
        <f>'[1]2025年已发货'!E:E</f>
        <v>6</v>
      </c>
      <c r="F4955" s="4">
        <f>'[1]2025年已发货'!F:F</f>
        <v>45852</v>
      </c>
      <c r="G4955" s="2" t="str">
        <f>'[1]2025年已发货'!G:G</f>
        <v>（中核华兴市政道路项目部）四川省南充市营山县咸安大道成都元泽环境技术有限公司营山分公司</v>
      </c>
      <c r="H4955" s="2" t="str">
        <f>'[1]2025年已发货'!H:H</f>
        <v>黎家敏</v>
      </c>
      <c r="I4955" s="2" t="str">
        <f>'[1]2025年已发货'!I:I</f>
        <v>15082798787</v>
      </c>
      <c r="J4955" s="2" vm="1" t="e">
        <f>_xlfn._xlws.FILTER(辅助信息!D:D,辅助信息!G:G=G4955)</f>
        <v>#VALUE!</v>
      </c>
    </row>
    <row r="4956" spans="1:10">
      <c r="A4956" s="2" t="str">
        <f>'[1]2025年已发货'!A:A</f>
        <v>达钢</v>
      </c>
      <c r="B4956" s="2" t="str">
        <f>'[1]2025年已发货'!B:B</f>
        <v>螺纹钢</v>
      </c>
      <c r="C4956" s="2" t="str">
        <f>'[1]2025年已发货'!C:C</f>
        <v>HRB400EФ28*9m</v>
      </c>
      <c r="D4956" s="2" t="str">
        <f>'[1]2025年已发货'!D:D</f>
        <v>吨</v>
      </c>
      <c r="E4956" s="2">
        <f>'[1]2025年已发货'!E:E</f>
        <v>28</v>
      </c>
      <c r="F4956" s="4">
        <f>'[1]2025年已发货'!F:F</f>
        <v>45852</v>
      </c>
      <c r="G4956" s="2" t="str">
        <f>'[1]2025年已发货'!G:G</f>
        <v>（中核华兴市政道路项目部）四川省南充市营山县咸安大道成都元泽环境技术有限公司营山分公司</v>
      </c>
      <c r="H4956" s="2" t="str">
        <f>'[1]2025年已发货'!H:H</f>
        <v>黎家敏</v>
      </c>
      <c r="I4956" s="2" t="str">
        <f>'[1]2025年已发货'!I:I</f>
        <v>15082798787</v>
      </c>
      <c r="J4956" s="2" vm="1" t="e">
        <f>_xlfn._xlws.FILTER(辅助信息!D:D,辅助信息!G:G=G4956)</f>
        <v>#VALUE!</v>
      </c>
    </row>
    <row r="4957" spans="1:10">
      <c r="A4957" s="2" t="str">
        <f>'[1]2025年已发货'!A:A</f>
        <v>德胜</v>
      </c>
      <c r="B4957" s="2" t="str">
        <f>'[1]2025年已发货'!B:B</f>
        <v>螺纹钢</v>
      </c>
      <c r="C4957" s="2" t="str">
        <f>'[1]2025年已发货'!C:C</f>
        <v>HRB400EФ18*9m</v>
      </c>
      <c r="D4957" s="2" t="str">
        <f>'[1]2025年已发货'!D:D</f>
        <v>吨</v>
      </c>
      <c r="E4957" s="2">
        <f>'[1]2025年已发货'!E:E</f>
        <v>35</v>
      </c>
      <c r="F4957" s="4">
        <f>'[1]2025年已发货'!F:F</f>
        <v>45852</v>
      </c>
      <c r="G4957" s="2" t="str">
        <f>'[1]2025年已发货'!G:G</f>
        <v>（中铁六局呼和公司康新高速TJ4-2标）四川省甘孜藏族自治州康定市新都桥镇东俄罗三村中建八局搅拌站旁</v>
      </c>
      <c r="H4957" s="2" t="str">
        <f>'[1]2025年已发货'!H:H</f>
        <v>许文刚</v>
      </c>
      <c r="I4957" s="2">
        <f>'[1]2025年已发货'!I:I</f>
        <v>15848808186</v>
      </c>
      <c r="J4957" s="2" vm="1" t="e">
        <f>_xlfn._xlws.FILTER(辅助信息!D:D,辅助信息!G:G=G4957)</f>
        <v>#VALUE!</v>
      </c>
    </row>
    <row r="4958" spans="1:10">
      <c r="A4958" s="2" t="str">
        <f>'[1]2025年已发货'!A:A</f>
        <v>德胜</v>
      </c>
      <c r="B4958" s="2" t="str">
        <f>'[1]2025年已发货'!B:B</f>
        <v>螺纹钢</v>
      </c>
      <c r="C4958" s="2" t="str">
        <f>'[1]2025年已发货'!C:C</f>
        <v>HRB400EФ22*9m</v>
      </c>
      <c r="D4958" s="2" t="str">
        <f>'[1]2025年已发货'!D:D</f>
        <v>吨</v>
      </c>
      <c r="E4958" s="2">
        <f>'[1]2025年已发货'!E:E</f>
        <v>35</v>
      </c>
      <c r="F4958" s="4">
        <f>'[1]2025年已发货'!F:F</f>
        <v>45852</v>
      </c>
      <c r="G4958" s="2" t="str">
        <f>'[1]2025年已发货'!G:G</f>
        <v>（中铁六局呼和公司康新高速TJ4-2标）四川省甘孜藏族自治州康定市新都桥镇东俄罗三村中建八局搅拌站旁</v>
      </c>
      <c r="H4958" s="2" t="str">
        <f>'[1]2025年已发货'!H:H</f>
        <v>许文刚</v>
      </c>
      <c r="I4958" s="2">
        <f>'[1]2025年已发货'!I:I</f>
        <v>15848808186</v>
      </c>
      <c r="J4958" s="2" vm="1" t="e">
        <f>_xlfn._xlws.FILTER(辅助信息!D:D,辅助信息!G:G=G4958)</f>
        <v>#VALUE!</v>
      </c>
    </row>
    <row r="4959" spans="1:10">
      <c r="A4959" s="2" t="str">
        <f>'[1]2025年已发货'!A:A</f>
        <v>德胜</v>
      </c>
      <c r="B4959" s="2" t="str">
        <f>'[1]2025年已发货'!B:B</f>
        <v>螺纹钢</v>
      </c>
      <c r="C4959" s="2" t="str">
        <f>'[1]2025年已发货'!C:C</f>
        <v>HRB400E Φ28×9米</v>
      </c>
      <c r="D4959" s="2" t="str">
        <f>'[1]2025年已发货'!D:D</f>
        <v>吨</v>
      </c>
      <c r="E4959" s="2">
        <f>'[1]2025年已发货'!E:E</f>
        <v>70</v>
      </c>
      <c r="F4959" s="4">
        <f>'[1]2025年已发货'!F:F</f>
        <v>45852</v>
      </c>
      <c r="G4959" s="2" t="str">
        <f>'[1]2025年已发货'!G:G</f>
        <v>（自永1标八局二分公司二分部）自贡市沿滩区川南中小企业创业园(金川路东50米)</v>
      </c>
      <c r="H4959" s="2" t="str">
        <f>'[1]2025年已发货'!H:H</f>
        <v>李锐</v>
      </c>
      <c r="I4959" s="2">
        <f>'[1]2025年已发货'!I:I</f>
        <v>13890668545</v>
      </c>
      <c r="J4959" s="2" vm="1" t="e">
        <f>_xlfn._xlws.FILTER(辅助信息!D:D,辅助信息!G:G=G4959)</f>
        <v>#VALUE!</v>
      </c>
    </row>
    <row r="4960" spans="1:10">
      <c r="A4960" s="2" t="str">
        <f>'[1]2025年已发货'!A:A</f>
        <v>德胜</v>
      </c>
      <c r="B4960" s="2" t="str">
        <f>'[1]2025年已发货'!B:B</f>
        <v>螺纹钢</v>
      </c>
      <c r="C4960" s="2" t="str">
        <f>'[1]2025年已发货'!C:C</f>
        <v>HRB400E Φ20×9米</v>
      </c>
      <c r="D4960" s="2" t="str">
        <f>'[1]2025年已发货'!D:D</f>
        <v>吨</v>
      </c>
      <c r="E4960" s="2">
        <f>'[1]2025年已发货'!E:E</f>
        <v>27.5</v>
      </c>
      <c r="F4960" s="4">
        <f>'[1]2025年已发货'!F:F</f>
        <v>45852</v>
      </c>
      <c r="G4960" s="2" t="str">
        <f>'[1]2025年已发货'!G:G</f>
        <v>（自永1标八局二分公司二分部）自贡市沿滩区川南中小企业创业园(金川路东50米)</v>
      </c>
      <c r="H4960" s="2" t="str">
        <f>'[1]2025年已发货'!H:H</f>
        <v>李锐</v>
      </c>
      <c r="I4960" s="2">
        <f>'[1]2025年已发货'!I:I</f>
        <v>13890668545</v>
      </c>
      <c r="J4960" s="2" vm="1" t="e">
        <f>_xlfn._xlws.FILTER(辅助信息!D:D,辅助信息!G:G=G4960)</f>
        <v>#VALUE!</v>
      </c>
    </row>
    <row r="4961" spans="1:10">
      <c r="A4961" s="2" t="str">
        <f>'[1]2025年已发货'!A:A</f>
        <v>德胜</v>
      </c>
      <c r="B4961" s="2" t="str">
        <f>'[1]2025年已发货'!B:B</f>
        <v>螺纹钢</v>
      </c>
      <c r="C4961" s="2" t="str">
        <f>'[1]2025年已发货'!C:C</f>
        <v>HRB400E Φ25×9米</v>
      </c>
      <c r="D4961" s="2" t="str">
        <f>'[1]2025年已发货'!D:D</f>
        <v>吨</v>
      </c>
      <c r="E4961" s="2">
        <f>'[1]2025年已发货'!E:E</f>
        <v>7.5</v>
      </c>
      <c r="F4961" s="4">
        <f>'[1]2025年已发货'!F:F</f>
        <v>45852</v>
      </c>
      <c r="G4961" s="2" t="str">
        <f>'[1]2025年已发货'!G:G</f>
        <v>（自永1标八局二分公司二分部）自贡市沿滩区川南中小企业创业园(金川路东50米)</v>
      </c>
      <c r="H4961" s="2" t="str">
        <f>'[1]2025年已发货'!H:H</f>
        <v>李锐</v>
      </c>
      <c r="I4961" s="2">
        <f>'[1]2025年已发货'!I:I</f>
        <v>13890668545</v>
      </c>
      <c r="J4961" s="2" vm="1" t="e">
        <f>_xlfn._xlws.FILTER(辅助信息!D:D,辅助信息!G:G=G4961)</f>
        <v>#VALUE!</v>
      </c>
    </row>
    <row r="4962" spans="1:10">
      <c r="A4962" s="2" t="str">
        <f>'[1]2025年已发货'!A:A</f>
        <v>德胜</v>
      </c>
      <c r="B4962" s="2" t="str">
        <f>'[1]2025年已发货'!B:B</f>
        <v>螺纹钢</v>
      </c>
      <c r="C4962" s="2" t="str">
        <f>'[1]2025年已发货'!C:C</f>
        <v>HRB400E Φ28×12米</v>
      </c>
      <c r="D4962" s="2" t="str">
        <f>'[1]2025年已发货'!D:D</f>
        <v>吨</v>
      </c>
      <c r="E4962" s="2">
        <f>'[1]2025年已发货'!E:E</f>
        <v>35</v>
      </c>
      <c r="F4962" s="4">
        <f>'[1]2025年已发货'!F:F</f>
        <v>45852</v>
      </c>
      <c r="G4962" s="2" t="str">
        <f>'[1]2025年已发货'!G:G</f>
        <v>自永4标一局四公司（四川省内江市隆昌市金鹅街道自永4标一局四公司钢筋棚）</v>
      </c>
      <c r="H4962" s="2" t="str">
        <f>'[1]2025年已发货'!H:H</f>
        <v>郝优</v>
      </c>
      <c r="I4962" s="2">
        <f>'[1]2025年已发货'!I:I</f>
        <v>13891371707</v>
      </c>
      <c r="J4962" s="2" vm="1" t="e">
        <f>_xlfn._xlws.FILTER(辅助信息!D:D,辅助信息!G:G=G4962)</f>
        <v>#VALUE!</v>
      </c>
    </row>
    <row r="4963" spans="1:10">
      <c r="A4963" s="2" t="str">
        <f>'[1]2025年已发货'!A:A</f>
        <v>德胜</v>
      </c>
      <c r="B4963" s="2" t="str">
        <f>'[1]2025年已发货'!B:B</f>
        <v>螺纹钢</v>
      </c>
      <c r="C4963" s="2" t="str">
        <f>'[1]2025年已发货'!C:C</f>
        <v>HRB400E Φ25×9米</v>
      </c>
      <c r="D4963" s="2" t="str">
        <f>'[1]2025年已发货'!D:D</f>
        <v>吨</v>
      </c>
      <c r="E4963" s="2">
        <f>'[1]2025年已发货'!E:E</f>
        <v>35</v>
      </c>
      <c r="F4963" s="4">
        <f>'[1]2025年已发货'!F:F</f>
        <v>45852</v>
      </c>
      <c r="G4963" s="2" t="str">
        <f>'[1]2025年已发货'!G:G</f>
        <v>自永4标一局四公司（四川省内江市隆昌市金鹅街道自永4标一局四公司钢筋棚）</v>
      </c>
      <c r="H4963" s="2" t="str">
        <f>'[1]2025年已发货'!H:H</f>
        <v>郝优</v>
      </c>
      <c r="I4963" s="2">
        <f>'[1]2025年已发货'!I:I</f>
        <v>13891371707</v>
      </c>
      <c r="J4963" s="2" vm="1" t="e">
        <f>_xlfn._xlws.FILTER(辅助信息!D:D,辅助信息!G:G=G4963)</f>
        <v>#VALUE!</v>
      </c>
    </row>
    <row r="4964" spans="1:10">
      <c r="A4964" s="2" t="str">
        <f>'[1]2025年已发货'!A:A</f>
        <v>德胜</v>
      </c>
      <c r="B4964" s="2" t="str">
        <f>'[1]2025年已发货'!B:B</f>
        <v>螺纹钢</v>
      </c>
      <c r="C4964" s="2" t="str">
        <f>'[1]2025年已发货'!C:C</f>
        <v>HRB500E Φ25×9米</v>
      </c>
      <c r="D4964" s="2" t="str">
        <f>'[1]2025年已发货'!D:D</f>
        <v>吨</v>
      </c>
      <c r="E4964" s="2">
        <f>'[1]2025年已发货'!E:E</f>
        <v>35</v>
      </c>
      <c r="F4964" s="4">
        <f>'[1]2025年已发货'!F:F</f>
        <v>45852</v>
      </c>
      <c r="G4964" s="2" t="str">
        <f>'[1]2025年已发货'!G:G</f>
        <v>自永4标一局四公司（四川省内江市隆昌市金鹅街道自永4标一局四公司钢筋棚）</v>
      </c>
      <c r="H4964" s="2" t="str">
        <f>'[1]2025年已发货'!H:H</f>
        <v>郝优</v>
      </c>
      <c r="I4964" s="2">
        <f>'[1]2025年已发货'!I:I</f>
        <v>13891371707</v>
      </c>
      <c r="J4964" s="2" vm="1" t="e">
        <f>_xlfn._xlws.FILTER(辅助信息!D:D,辅助信息!G:G=G4964)</f>
        <v>#VALUE!</v>
      </c>
    </row>
    <row r="4965" spans="1:10">
      <c r="A4965" s="2" t="str">
        <f>'[1]2025年已发货'!A:A</f>
        <v>德胜</v>
      </c>
      <c r="B4965" s="2" t="str">
        <f>'[1]2025年已发货'!B:B</f>
        <v>螺纹钢</v>
      </c>
      <c r="C4965" s="2" t="str">
        <f>'[1]2025年已发货'!C:C</f>
        <v>HRB400E Φ20×12米</v>
      </c>
      <c r="D4965" s="2" t="str">
        <f>'[1]2025年已发货'!D:D</f>
        <v>吨</v>
      </c>
      <c r="E4965" s="2">
        <f>'[1]2025年已发货'!E:E</f>
        <v>35</v>
      </c>
      <c r="F4965" s="4">
        <f>'[1]2025年已发货'!F:F</f>
        <v>45852</v>
      </c>
      <c r="G4965" s="2" t="str">
        <f>'[1]2025年已发货'!G:G</f>
        <v>自永4标一局四公司（四川省内江市隆昌市金鹅街道自永4标一局四公司钢筋棚）</v>
      </c>
      <c r="H4965" s="2" t="str">
        <f>'[1]2025年已发货'!H:H</f>
        <v>郝优</v>
      </c>
      <c r="I4965" s="2">
        <f>'[1]2025年已发货'!I:I</f>
        <v>13891371707</v>
      </c>
      <c r="J4965" s="2" vm="1" t="e">
        <f>_xlfn._xlws.FILTER(辅助信息!D:D,辅助信息!G:G=G4965)</f>
        <v>#VALUE!</v>
      </c>
    </row>
    <row r="4966" spans="1:10">
      <c r="A4966" s="2" t="str">
        <f>'[1]2025年已发货'!A:A</f>
        <v>泸钢</v>
      </c>
      <c r="B4966" s="2" t="str">
        <f>'[1]2025年已发货'!B:B</f>
        <v>高线</v>
      </c>
      <c r="C4966" s="2" t="str">
        <f>'[1]2025年已发货'!C:C</f>
        <v>HPB300E Φ10</v>
      </c>
      <c r="D4966" s="2" t="str">
        <f>'[1]2025年已发货'!D:D</f>
        <v>吨</v>
      </c>
      <c r="E4966" s="2">
        <f>'[1]2025年已发货'!E:E</f>
        <v>35</v>
      </c>
      <c r="F4966" s="4">
        <f>'[1]2025年已发货'!F:F</f>
        <v>45852</v>
      </c>
      <c r="G4966" s="2" t="str">
        <f>'[1]2025年已发货'!G:G</f>
        <v>（自永2标九局西南分公司钢筋棚）四川省自贡市骑龙镇大湾村</v>
      </c>
      <c r="H4966" s="2" t="str">
        <f>'[1]2025年已发货'!H:H</f>
        <v>高彦彬</v>
      </c>
      <c r="I4966" s="2">
        <f>'[1]2025年已发货'!I:I</f>
        <v>13835906370</v>
      </c>
      <c r="J4966" s="2" vm="1" t="e">
        <f>_xlfn._xlws.FILTER(辅助信息!D:D,辅助信息!G:G=G4966)</f>
        <v>#VALUE!</v>
      </c>
    </row>
    <row r="4967" spans="1:10">
      <c r="A4967" s="2" t="str">
        <f>'[1]2025年已发货'!A:A</f>
        <v>泸钢</v>
      </c>
      <c r="B4967" s="2" t="str">
        <f>'[1]2025年已发货'!B:B</f>
        <v>盘螺</v>
      </c>
      <c r="C4967" s="2" t="str">
        <f>'[1]2025年已发货'!C:C</f>
        <v>HRB400E Φ12</v>
      </c>
      <c r="D4967" s="2" t="str">
        <f>'[1]2025年已发货'!D:D</f>
        <v>吨</v>
      </c>
      <c r="E4967" s="2">
        <f>'[1]2025年已发货'!E:E</f>
        <v>35</v>
      </c>
      <c r="F4967" s="4">
        <f>'[1]2025年已发货'!F:F</f>
        <v>45852</v>
      </c>
      <c r="G4967" s="2" t="str">
        <f>'[1]2025年已发货'!G:G</f>
        <v>（自永2标九局西南分公司钢筋棚）四川省自贡市骑龙镇大湾村</v>
      </c>
      <c r="H4967" s="2" t="str">
        <f>'[1]2025年已发货'!H:H</f>
        <v>高彦彬</v>
      </c>
      <c r="I4967" s="2">
        <f>'[1]2025年已发货'!I:I</f>
        <v>13835906370</v>
      </c>
      <c r="J4967" s="2" vm="1" t="e">
        <f>_xlfn._xlws.FILTER(辅助信息!D:D,辅助信息!G:G=G4967)</f>
        <v>#VALUE!</v>
      </c>
    </row>
    <row r="4968" spans="1:10">
      <c r="A4968" s="2" t="str">
        <f>'[1]2025年已发货'!A:A</f>
        <v>润耀</v>
      </c>
      <c r="B4968" s="2" t="str">
        <f>'[1]2025年已发货'!B:B</f>
        <v>螺纹钢</v>
      </c>
      <c r="C4968" s="2" t="str">
        <f>'[1]2025年已发货'!C:C</f>
        <v>HRB400E Φ14 9m</v>
      </c>
      <c r="D4968" s="2" t="str">
        <f>'[1]2025年已发货'!D:D</f>
        <v>吨</v>
      </c>
      <c r="E4968" s="2">
        <f>'[1]2025年已发货'!E:E</f>
        <v>20</v>
      </c>
      <c r="F4968" s="4">
        <f>'[1]2025年已发货'!F:F</f>
        <v>45852</v>
      </c>
      <c r="G4968" s="2" t="str">
        <f>'[1]2025年已发货'!G:G</f>
        <v>(五冶建设扩建艺体中学二期工程)四川省成都市双流区光荣路成都艺体中学南200米</v>
      </c>
      <c r="H4968" s="2" t="str">
        <f>'[1]2025年已发货'!H:H</f>
        <v>谢序强</v>
      </c>
      <c r="I4968" s="2">
        <f>'[1]2025年已发货'!I:I</f>
        <v>13458588232</v>
      </c>
      <c r="J4968" s="2" t="str">
        <f>_xlfn._xlws.FILTER(辅助信息!D:D,辅助信息!G:G=G4968)</f>
        <v>五冶建设扩建艺体中学二期工程</v>
      </c>
    </row>
    <row r="4969" spans="1:10">
      <c r="A4969" s="2" t="str">
        <f>'[1]2025年已发货'!A:A</f>
        <v>润耀</v>
      </c>
      <c r="B4969" s="2" t="str">
        <f>'[1]2025年已发货'!B:B</f>
        <v>螺纹钢</v>
      </c>
      <c r="C4969" s="2" t="str">
        <f>'[1]2025年已发货'!C:C</f>
        <v>HRB400E Φ18 9m</v>
      </c>
      <c r="D4969" s="2" t="str">
        <f>'[1]2025年已发货'!D:D</f>
        <v>吨</v>
      </c>
      <c r="E4969" s="2">
        <f>'[1]2025年已发货'!E:E</f>
        <v>20</v>
      </c>
      <c r="F4969" s="4">
        <f>'[1]2025年已发货'!F:F</f>
        <v>45852</v>
      </c>
      <c r="G4969" s="2" t="str">
        <f>'[1]2025年已发货'!G:G</f>
        <v>(五冶建设扩建艺体中学二期工程)四川省成都市双流区光荣路成都艺体中学南200米</v>
      </c>
      <c r="H4969" s="2" t="str">
        <f>'[1]2025年已发货'!H:H</f>
        <v>谢序强</v>
      </c>
      <c r="I4969" s="2">
        <f>'[1]2025年已发货'!I:I</f>
        <v>13458588232</v>
      </c>
      <c r="J4969" s="2" t="str">
        <f>_xlfn._xlws.FILTER(辅助信息!D:D,辅助信息!G:G=G4969)</f>
        <v>五冶建设扩建艺体中学二期工程</v>
      </c>
    </row>
    <row r="4970" spans="1:10">
      <c r="A4970" s="2" t="str">
        <f>'[1]2025年已发货'!A:A</f>
        <v>润耀</v>
      </c>
      <c r="B4970" s="2" t="str">
        <f>'[1]2025年已发货'!B:B</f>
        <v>螺纹钢</v>
      </c>
      <c r="C4970" s="2" t="str">
        <f>'[1]2025年已发货'!C:C</f>
        <v>HRB400E Φ20 9m</v>
      </c>
      <c r="D4970" s="2" t="str">
        <f>'[1]2025年已发货'!D:D</f>
        <v>吨</v>
      </c>
      <c r="E4970" s="2">
        <f>'[1]2025年已发货'!E:E</f>
        <v>6</v>
      </c>
      <c r="F4970" s="4">
        <f>'[1]2025年已发货'!F:F</f>
        <v>45852</v>
      </c>
      <c r="G4970" s="2" t="str">
        <f>'[1]2025年已发货'!G:G</f>
        <v>(五冶建设扩建艺体中学二期工程)四川省成都市双流区光荣路成都艺体中学南200米</v>
      </c>
      <c r="H4970" s="2" t="str">
        <f>'[1]2025年已发货'!H:H</f>
        <v>谢序强</v>
      </c>
      <c r="I4970" s="2">
        <f>'[1]2025年已发货'!I:I</f>
        <v>13458588232</v>
      </c>
      <c r="J4970" s="2" t="str">
        <f>_xlfn._xlws.FILTER(辅助信息!D:D,辅助信息!G:G=G4970)</f>
        <v>五冶建设扩建艺体中学二期工程</v>
      </c>
    </row>
    <row r="4971" spans="1:10">
      <c r="A4971" s="2" t="str">
        <f>'[1]2025年已发货'!A:A</f>
        <v>润耀</v>
      </c>
      <c r="B4971" s="2" t="str">
        <f>'[1]2025年已发货'!B:B</f>
        <v>螺纹钢</v>
      </c>
      <c r="C4971" s="2" t="str">
        <f>'[1]2025年已发货'!C:C</f>
        <v>HRB400E Φ22 9m</v>
      </c>
      <c r="D4971" s="2" t="str">
        <f>'[1]2025年已发货'!D:D</f>
        <v>吨</v>
      </c>
      <c r="E4971" s="2">
        <f>'[1]2025年已发货'!E:E</f>
        <v>30</v>
      </c>
      <c r="F4971" s="4">
        <f>'[1]2025年已发货'!F:F</f>
        <v>45852</v>
      </c>
      <c r="G4971" s="2" t="str">
        <f>'[1]2025年已发货'!G:G</f>
        <v>(五冶建设扩建艺体中学二期工程)四川省成都市双流区光荣路成都艺体中学南200米</v>
      </c>
      <c r="H4971" s="2" t="str">
        <f>'[1]2025年已发货'!H:H</f>
        <v>谢序强</v>
      </c>
      <c r="I4971" s="2">
        <f>'[1]2025年已发货'!I:I</f>
        <v>13458588232</v>
      </c>
      <c r="J4971" s="2" t="str">
        <f>_xlfn._xlws.FILTER(辅助信息!D:D,辅助信息!G:G=G4971)</f>
        <v>五冶建设扩建艺体中学二期工程</v>
      </c>
    </row>
    <row r="4972" spans="1:10">
      <c r="A4972" s="2" t="str">
        <f>'[1]2025年已发货'!A:A</f>
        <v>润耀</v>
      </c>
      <c r="B4972" s="2" t="str">
        <f>'[1]2025年已发货'!B:B</f>
        <v>螺纹钢</v>
      </c>
      <c r="C4972" s="2" t="str">
        <f>'[1]2025年已发货'!C:C</f>
        <v>HRB400E Φ28 9m</v>
      </c>
      <c r="D4972" s="2" t="str">
        <f>'[1]2025年已发货'!D:D</f>
        <v>吨</v>
      </c>
      <c r="E4972" s="2">
        <f>'[1]2025年已发货'!E:E</f>
        <v>30</v>
      </c>
      <c r="F4972" s="4">
        <f>'[1]2025年已发货'!F:F</f>
        <v>45852</v>
      </c>
      <c r="G4972" s="2" t="str">
        <f>'[1]2025年已发货'!G:G</f>
        <v>(五冶建设扩建艺体中学二期工程)四川省成都市双流区光荣路成都艺体中学南200米</v>
      </c>
      <c r="H4972" s="2" t="str">
        <f>'[1]2025年已发货'!H:H</f>
        <v>谢序强</v>
      </c>
      <c r="I4972" s="2">
        <f>'[1]2025年已发货'!I:I</f>
        <v>13458588232</v>
      </c>
      <c r="J4972" s="2" t="str">
        <f>_xlfn._xlws.FILTER(辅助信息!D:D,辅助信息!G:G=G4972)</f>
        <v>五冶建设扩建艺体中学二期工程</v>
      </c>
    </row>
    <row r="4973" spans="1:10">
      <c r="A4973" s="2" t="str">
        <f>'[1]2025年已发货'!A:A</f>
        <v>润耀</v>
      </c>
      <c r="B4973" s="2" t="str">
        <f>'[1]2025年已发货'!B:B</f>
        <v>螺纹钢</v>
      </c>
      <c r="C4973" s="2" t="str">
        <f>'[1]2025年已发货'!C:C</f>
        <v>HRB500E Φ20</v>
      </c>
      <c r="D4973" s="2" t="str">
        <f>'[1]2025年已发货'!D:D</f>
        <v>吨</v>
      </c>
      <c r="E4973" s="2">
        <f>'[1]2025年已发货'!E:E</f>
        <v>10</v>
      </c>
      <c r="F4973" s="4">
        <f>'[1]2025年已发货'!F:F</f>
        <v>45852</v>
      </c>
      <c r="G4973" s="2" t="str">
        <f>'[1]2025年已发货'!G:G</f>
        <v>(五冶建设扩建艺体中学二期工程)四川省成都市双流区光荣路成都艺体中学南200米</v>
      </c>
      <c r="H4973" s="2" t="str">
        <f>'[1]2025年已发货'!H:H</f>
        <v>谢序强</v>
      </c>
      <c r="I4973" s="2">
        <f>'[1]2025年已发货'!I:I</f>
        <v>13458588232</v>
      </c>
      <c r="J4973" s="2" t="str">
        <f>_xlfn._xlws.FILTER(辅助信息!D:D,辅助信息!G:G=G4973)</f>
        <v>五冶建设扩建艺体中学二期工程</v>
      </c>
    </row>
    <row r="4974" spans="1:10">
      <c r="A4974" s="2" t="str">
        <f>'[1]2025年已发货'!A:A</f>
        <v>润耀</v>
      </c>
      <c r="B4974" s="2" t="str">
        <f>'[1]2025年已发货'!B:B</f>
        <v>螺纹钢</v>
      </c>
      <c r="C4974" s="2" t="str">
        <f>'[1]2025年已发货'!C:C</f>
        <v>HRB500E Φ25</v>
      </c>
      <c r="D4974" s="2" t="str">
        <f>'[1]2025年已发货'!D:D</f>
        <v>吨</v>
      </c>
      <c r="E4974" s="2">
        <f>'[1]2025年已发货'!E:E</f>
        <v>25</v>
      </c>
      <c r="F4974" s="4">
        <f>'[1]2025年已发货'!F:F</f>
        <v>45852</v>
      </c>
      <c r="G4974" s="2" t="str">
        <f>'[1]2025年已发货'!G:G</f>
        <v>(五冶建设扩建艺体中学二期工程)四川省成都市双流区光荣路成都艺体中学南200米</v>
      </c>
      <c r="H4974" s="2" t="str">
        <f>'[1]2025年已发货'!H:H</f>
        <v>谢序强</v>
      </c>
      <c r="I4974" s="2">
        <f>'[1]2025年已发货'!I:I</f>
        <v>13458588232</v>
      </c>
      <c r="J4974" s="2" t="str">
        <f>_xlfn._xlws.FILTER(辅助信息!D:D,辅助信息!G:G=G4974)</f>
        <v>五冶建设扩建艺体中学二期工程</v>
      </c>
    </row>
    <row r="4975" spans="1:10">
      <c r="A4975" s="2" t="str">
        <f>'[1]2025年已发货'!A:A</f>
        <v>润耀</v>
      </c>
      <c r="B4975" s="2" t="str">
        <f>'[1]2025年已发货'!B:B</f>
        <v>螺纹钢</v>
      </c>
      <c r="C4975" s="2" t="str">
        <f>'[1]2025年已发货'!C:C</f>
        <v>HRB400EФ12*9m</v>
      </c>
      <c r="D4975" s="2" t="str">
        <f>'[1]2025年已发货'!D:D</f>
        <v>吨</v>
      </c>
      <c r="E4975" s="2">
        <f>'[1]2025年已发货'!E:E</f>
        <v>35</v>
      </c>
      <c r="F4975" s="4">
        <f>'[1]2025年已发货'!F:F</f>
        <v>45852</v>
      </c>
      <c r="G4975" s="2" t="str">
        <f>'[1]2025年已发货'!G:G</f>
        <v>（中铁六局呼和公司康新高速TJ4-2标）四川省甘孜藏族自治州康定市新都桥镇东俄罗三村中建八局搅拌站旁</v>
      </c>
      <c r="H4975" s="2" t="str">
        <f>'[1]2025年已发货'!H:H</f>
        <v>许文刚</v>
      </c>
      <c r="I4975" s="2">
        <f>'[1]2025年已发货'!I:I</f>
        <v>15848808186</v>
      </c>
      <c r="J4975" s="2" vm="1" t="e">
        <f>_xlfn._xlws.FILTER(辅助信息!D:D,辅助信息!G:G=G4975)</f>
        <v>#VALUE!</v>
      </c>
    </row>
    <row r="4976" spans="1:10">
      <c r="A4976" s="2" t="str">
        <f>'[1]2025年已发货'!A:A</f>
        <v>润耀</v>
      </c>
      <c r="B4976" s="2" t="str">
        <f>'[1]2025年已发货'!B:B</f>
        <v>螺纹钢</v>
      </c>
      <c r="C4976" s="2" t="str">
        <f>'[1]2025年已发货'!C:C</f>
        <v>HRB400EФ16*9m</v>
      </c>
      <c r="D4976" s="2" t="str">
        <f>'[1]2025年已发货'!D:D</f>
        <v>吨</v>
      </c>
      <c r="E4976" s="2">
        <f>'[1]2025年已发货'!E:E</f>
        <v>35</v>
      </c>
      <c r="F4976" s="4">
        <f>'[1]2025年已发货'!F:F</f>
        <v>45852</v>
      </c>
      <c r="G4976" s="2" t="str">
        <f>'[1]2025年已发货'!G:G</f>
        <v>（中铁六局呼和公司康新高速TJ4-2标）四川省甘孜藏族自治州康定市新都桥镇东俄罗三村中建八局搅拌站旁</v>
      </c>
      <c r="H4976" s="2" t="str">
        <f>'[1]2025年已发货'!H:H</f>
        <v>许文刚</v>
      </c>
      <c r="I4976" s="2">
        <f>'[1]2025年已发货'!I:I</f>
        <v>15848808186</v>
      </c>
      <c r="J4976" s="2" vm="1" t="e">
        <f>_xlfn._xlws.FILTER(辅助信息!D:D,辅助信息!G:G=G4976)</f>
        <v>#VALUE!</v>
      </c>
    </row>
    <row r="4977" spans="1:10">
      <c r="A4977" s="2" t="str">
        <f>'[1]2025年已发货'!A:A</f>
        <v>润耀</v>
      </c>
      <c r="B4977" s="2" t="str">
        <f>'[1]2025年已发货'!B:B</f>
        <v>盘螺</v>
      </c>
      <c r="C4977" s="2" t="str">
        <f>'[1]2025年已发货'!C:C</f>
        <v>HRB400EΦ10</v>
      </c>
      <c r="D4977" s="2" t="str">
        <f>'[1]2025年已发货'!D:D</f>
        <v>吨</v>
      </c>
      <c r="E4977" s="2">
        <f>'[1]2025年已发货'!E:E</f>
        <v>35</v>
      </c>
      <c r="F4977" s="4">
        <f>'[1]2025年已发货'!F:F</f>
        <v>45852</v>
      </c>
      <c r="G4977" s="2" t="str">
        <f>'[1]2025年已发货'!G:G</f>
        <v>（中铁六局呼和公司康新高速TJ4-2标）四川省甘孜藏族自治州康定市新都桥镇东俄罗三村中建八局搅拌站旁</v>
      </c>
      <c r="H4977" s="2" t="str">
        <f>'[1]2025年已发货'!H:H</f>
        <v>许文刚</v>
      </c>
      <c r="I4977" s="2">
        <f>'[1]2025年已发货'!I:I</f>
        <v>15848808186</v>
      </c>
      <c r="J4977" s="2" vm="1" t="e">
        <f>_xlfn._xlws.FILTER(辅助信息!D:D,辅助信息!G:G=G4977)</f>
        <v>#VALUE!</v>
      </c>
    </row>
    <row r="4978" spans="1:10">
      <c r="A4978" s="2" t="str">
        <f>'[1]2025年已发货'!A:A</f>
        <v>润耀</v>
      </c>
      <c r="B4978" s="2" t="str">
        <f>'[1]2025年已发货'!B:B</f>
        <v>螺纹钢</v>
      </c>
      <c r="C4978" s="2" t="str">
        <f>'[1]2025年已发货'!C:C</f>
        <v>HRB400EФ22*9m</v>
      </c>
      <c r="D4978" s="2" t="str">
        <f>'[1]2025年已发货'!D:D</f>
        <v>吨</v>
      </c>
      <c r="E4978" s="2">
        <f>'[1]2025年已发货'!E:E</f>
        <v>70</v>
      </c>
      <c r="F4978" s="4">
        <f>'[1]2025年已发货'!F:F</f>
        <v>45852</v>
      </c>
      <c r="G4978" s="2" t="str">
        <f>'[1]2025年已发货'!G:G</f>
        <v>（中铁一局四公司康新高速TJ1-1标贡不卡隧道）四川省甘孜州康定市折多塘村车管所旁</v>
      </c>
      <c r="H4978" s="2" t="str">
        <f>'[1]2025年已发货'!H:H</f>
        <v>李彰</v>
      </c>
      <c r="I4978" s="2">
        <f>'[1]2025年已发货'!I:I</f>
        <v>18523285235</v>
      </c>
      <c r="J4978" s="2" vm="1" t="e">
        <f>_xlfn._xlws.FILTER(辅助信息!D:D,辅助信息!G:G=G4978)</f>
        <v>#VALUE!</v>
      </c>
    </row>
    <row r="4979" spans="1:10">
      <c r="A4979" s="2" t="str">
        <f>'[1]2025年已发货'!A:A</f>
        <v>润耀</v>
      </c>
      <c r="B4979" s="2" t="str">
        <f>'[1]2025年已发货'!B:B</f>
        <v>螺纹钢</v>
      </c>
      <c r="C4979" s="2" t="str">
        <f>'[1]2025年已发货'!C:C</f>
        <v>HRB400E Φ28 9m</v>
      </c>
      <c r="D4979" s="2" t="str">
        <f>'[1]2025年已发货'!D:D</f>
        <v>吨</v>
      </c>
      <c r="E4979" s="2">
        <f>'[1]2025年已发货'!E:E</f>
        <v>5</v>
      </c>
      <c r="F4979" s="4">
        <f>'[1]2025年已发货'!F:F</f>
        <v>45852</v>
      </c>
      <c r="G4979" s="2" t="str">
        <f>'[1]2025年已发货'!G:G</f>
        <v>（华西萌海科创农业生态谷）成都市简阳市白金山水库</v>
      </c>
      <c r="H4979" s="2" t="str">
        <f>'[1]2025年已发货'!H:H</f>
        <v>石清国</v>
      </c>
      <c r="I4979" s="2">
        <f>'[1]2025年已发货'!I:I</f>
        <v>13458642015</v>
      </c>
      <c r="J4979" s="2" t="str">
        <f>_xlfn._xlws.FILTER(辅助信息!D:D,辅助信息!G:G=G4979)</f>
        <v>华西萌海-科创农业生态谷</v>
      </c>
    </row>
    <row r="4980" spans="1:10">
      <c r="A4980" s="2" t="str">
        <f>'[1]2025年已发货'!A:A</f>
        <v>润耀</v>
      </c>
      <c r="B4980" s="2" t="str">
        <f>'[1]2025年已发货'!B:B</f>
        <v>螺纹钢</v>
      </c>
      <c r="C4980" s="2" t="str">
        <f>'[1]2025年已发货'!C:C</f>
        <v>HRB500E Φ14</v>
      </c>
      <c r="D4980" s="2" t="str">
        <f>'[1]2025年已发货'!D:D</f>
        <v>吨</v>
      </c>
      <c r="E4980" s="2">
        <f>'[1]2025年已发货'!E:E</f>
        <v>3</v>
      </c>
      <c r="F4980" s="4">
        <f>'[1]2025年已发货'!F:F</f>
        <v>45852</v>
      </c>
      <c r="G4980" s="2" t="str">
        <f>'[1]2025年已发货'!G:G</f>
        <v>（华西萌海科创农业生态谷）成都市简阳市白金山水库</v>
      </c>
      <c r="H4980" s="2" t="str">
        <f>'[1]2025年已发货'!H:H</f>
        <v>石清国</v>
      </c>
      <c r="I4980" s="2">
        <f>'[1]2025年已发货'!I:I</f>
        <v>13458642015</v>
      </c>
      <c r="J4980" s="2" t="str">
        <f>_xlfn._xlws.FILTER(辅助信息!D:D,辅助信息!G:G=G4980)</f>
        <v>华西萌海-科创农业生态谷</v>
      </c>
    </row>
    <row r="4981" spans="1:10">
      <c r="A4981" s="2" t="str">
        <f>'[1]2025年已发货'!A:A</f>
        <v>润耀</v>
      </c>
      <c r="B4981" s="2" t="str">
        <f>'[1]2025年已发货'!B:B</f>
        <v>螺纹钢</v>
      </c>
      <c r="C4981" s="2" t="str">
        <f>'[1]2025年已发货'!C:C</f>
        <v>HRB500E Φ16</v>
      </c>
      <c r="D4981" s="2" t="str">
        <f>'[1]2025年已发货'!D:D</f>
        <v>吨</v>
      </c>
      <c r="E4981" s="2">
        <f>'[1]2025年已发货'!E:E</f>
        <v>3</v>
      </c>
      <c r="F4981" s="4">
        <f>'[1]2025年已发货'!F:F</f>
        <v>45852</v>
      </c>
      <c r="G4981" s="2" t="str">
        <f>'[1]2025年已发货'!G:G</f>
        <v>（华西萌海科创农业生态谷）成都市简阳市白金山水库</v>
      </c>
      <c r="H4981" s="2" t="str">
        <f>'[1]2025年已发货'!H:H</f>
        <v>石清国</v>
      </c>
      <c r="I4981" s="2">
        <f>'[1]2025年已发货'!I:I</f>
        <v>13458642015</v>
      </c>
      <c r="J4981" s="2" t="str">
        <f>_xlfn._xlws.FILTER(辅助信息!D:D,辅助信息!G:G=G4981)</f>
        <v>华西萌海-科创农业生态谷</v>
      </c>
    </row>
    <row r="4982" spans="1:10">
      <c r="A4982" s="2" t="str">
        <f>'[1]2025年已发货'!A:A</f>
        <v>润耀</v>
      </c>
      <c r="B4982" s="2" t="str">
        <f>'[1]2025年已发货'!B:B</f>
        <v>螺纹钢</v>
      </c>
      <c r="C4982" s="2" t="str">
        <f>'[1]2025年已发货'!C:C</f>
        <v>HRB500E Φ22</v>
      </c>
      <c r="D4982" s="2" t="str">
        <f>'[1]2025年已发货'!D:D</f>
        <v>吨</v>
      </c>
      <c r="E4982" s="2">
        <f>'[1]2025年已发货'!E:E</f>
        <v>5</v>
      </c>
      <c r="F4982" s="4">
        <f>'[1]2025年已发货'!F:F</f>
        <v>45852</v>
      </c>
      <c r="G4982" s="2" t="str">
        <f>'[1]2025年已发货'!G:G</f>
        <v>（华西萌海科创农业生态谷）成都市简阳市白金山水库</v>
      </c>
      <c r="H4982" s="2" t="str">
        <f>'[1]2025年已发货'!H:H</f>
        <v>石清国</v>
      </c>
      <c r="I4982" s="2">
        <f>'[1]2025年已发货'!I:I</f>
        <v>13458642015</v>
      </c>
      <c r="J4982" s="2" t="str">
        <f>_xlfn._xlws.FILTER(辅助信息!D:D,辅助信息!G:G=G4982)</f>
        <v>华西萌海-科创农业生态谷</v>
      </c>
    </row>
    <row r="4983" spans="1:10">
      <c r="A4983" s="2" t="str">
        <f>'[1]2025年已发货'!A:A</f>
        <v>润耀</v>
      </c>
      <c r="B4983" s="2" t="str">
        <f>'[1]2025年已发货'!B:B</f>
        <v>螺纹钢</v>
      </c>
      <c r="C4983" s="2" t="str">
        <f>'[1]2025年已发货'!C:C</f>
        <v>HRB500E Φ25</v>
      </c>
      <c r="D4983" s="2" t="str">
        <f>'[1]2025年已发货'!D:D</f>
        <v>吨</v>
      </c>
      <c r="E4983" s="2">
        <f>'[1]2025年已发货'!E:E</f>
        <v>20</v>
      </c>
      <c r="F4983" s="4">
        <f>'[1]2025年已发货'!F:F</f>
        <v>45852</v>
      </c>
      <c r="G4983" s="2" t="str">
        <f>'[1]2025年已发货'!G:G</f>
        <v>（华西萌海科创农业生态谷）成都市简阳市白金山水库</v>
      </c>
      <c r="H4983" s="2" t="str">
        <f>'[1]2025年已发货'!H:H</f>
        <v>石清国</v>
      </c>
      <c r="I4983" s="2">
        <f>'[1]2025年已发货'!I:I</f>
        <v>13458642015</v>
      </c>
      <c r="J4983" s="2" t="str">
        <f>_xlfn._xlws.FILTER(辅助信息!D:D,辅助信息!G:G=G4983)</f>
        <v>华西萌海-科创农业生态谷</v>
      </c>
    </row>
    <row r="4984" spans="1:10">
      <c r="A4984" s="2" t="str">
        <f>'[1]2025年已发货'!A:A</f>
        <v>润耀</v>
      </c>
      <c r="B4984" s="2" t="str">
        <f>'[1]2025年已发货'!B:B</f>
        <v>盘螺</v>
      </c>
      <c r="C4984" s="2" t="str">
        <f>'[1]2025年已发货'!C:C</f>
        <v>HRB400E Φ12</v>
      </c>
      <c r="D4984" s="2" t="str">
        <f>'[1]2025年已发货'!D:D</f>
        <v>吨</v>
      </c>
      <c r="E4984" s="2">
        <f>'[1]2025年已发货'!E:E</f>
        <v>35</v>
      </c>
      <c r="F4984" s="4">
        <f>'[1]2025年已发货'!F:F</f>
        <v>45852</v>
      </c>
      <c r="G4984" s="2" t="str">
        <f>'[1]2025年已发货'!G:G</f>
        <v>（中铁广州局-资乐高速5标）四川省乐山市井研县希望大道116号</v>
      </c>
      <c r="H4984" s="2" t="str">
        <f>'[1]2025年已发货'!H:H</f>
        <v>廖俊杰</v>
      </c>
      <c r="I4984" s="2">
        <f>'[1]2025年已发货'!I:I</f>
        <v>15775100965</v>
      </c>
      <c r="J4984" s="2" vm="1" t="e">
        <f>_xlfn._xlws.FILTER(辅助信息!D:D,辅助信息!G:G=G4984)</f>
        <v>#VALUE!</v>
      </c>
    </row>
    <row r="4985" spans="1:10">
      <c r="A4985" s="2" t="str">
        <f>'[1]2025年已发货'!A:A</f>
        <v>润耀</v>
      </c>
      <c r="B4985" s="2" t="str">
        <f>'[1]2025年已发货'!B:B</f>
        <v>螺纹钢</v>
      </c>
      <c r="C4985" s="2" t="str">
        <f>'[1]2025年已发货'!C:C</f>
        <v>HRB400E Φ12 12m</v>
      </c>
      <c r="D4985" s="2" t="str">
        <f>'[1]2025年已发货'!D:D</f>
        <v>吨</v>
      </c>
      <c r="E4985" s="2">
        <f>'[1]2025年已发货'!E:E</f>
        <v>35</v>
      </c>
      <c r="F4985" s="4">
        <f>'[1]2025年已发货'!F:F</f>
        <v>45852</v>
      </c>
      <c r="G4985" s="2" t="str">
        <f>'[1]2025年已发货'!G:G</f>
        <v>（中铁广州局-成渝扩容2标）成渝扩容项目ZCB3-2标2#钢筋厂【雁江区联盟桥东北50米(资资路) 】</v>
      </c>
      <c r="H4985" s="2" t="str">
        <f>'[1]2025年已发货'!H:H</f>
        <v>刘沛琦</v>
      </c>
      <c r="I4985" s="2">
        <f>'[1]2025年已发货'!I:I</f>
        <v>18011784798</v>
      </c>
      <c r="J4985" s="2" vm="1" t="e">
        <f>_xlfn._xlws.FILTER(辅助信息!D:D,辅助信息!G:G=G4985)</f>
        <v>#VALUE!</v>
      </c>
    </row>
    <row r="4986" spans="1:10">
      <c r="A4986" s="2" t="str">
        <f>'[1]2025年已发货'!A:A</f>
        <v>润耀</v>
      </c>
      <c r="B4986" s="2" t="str">
        <f>'[1]2025年已发货'!B:B</f>
        <v>螺纹钢</v>
      </c>
      <c r="C4986" s="2" t="str">
        <f>'[1]2025年已发货'!C:C</f>
        <v>HRB400E Φ25 12m</v>
      </c>
      <c r="D4986" s="2" t="str">
        <f>'[1]2025年已发货'!D:D</f>
        <v>吨</v>
      </c>
      <c r="E4986" s="2">
        <f>'[1]2025年已发货'!E:E</f>
        <v>35</v>
      </c>
      <c r="F4986" s="4">
        <f>'[1]2025年已发货'!F:F</f>
        <v>45852</v>
      </c>
      <c r="G4986" s="2" t="str">
        <f>'[1]2025年已发货'!G:G</f>
        <v>（中铁广州局-成渝扩容2标）成渝扩容项目ZCB3-2标2#钢筋厂【雁江区联盟桥东北50米(资资路) 】</v>
      </c>
      <c r="H4986" s="2" t="str">
        <f>'[1]2025年已发货'!H:H</f>
        <v>刘沛琦</v>
      </c>
      <c r="I4986" s="2">
        <f>'[1]2025年已发货'!I:I</f>
        <v>18011784798</v>
      </c>
      <c r="J4986" s="2" vm="1" t="e">
        <f>_xlfn._xlws.FILTER(辅助信息!D:D,辅助信息!G:G=G4986)</f>
        <v>#VALUE!</v>
      </c>
    </row>
    <row r="4987" spans="1:10">
      <c r="A4987" s="2" t="str">
        <f>'[1]2025年已发货'!A:A</f>
        <v>润耀</v>
      </c>
      <c r="B4987" s="2" t="str">
        <f>'[1]2025年已发货'!B:B</f>
        <v>螺纹钢</v>
      </c>
      <c r="C4987" s="2" t="str">
        <f>'[1]2025年已发货'!C:C</f>
        <v>HRB400E Φ28 12m</v>
      </c>
      <c r="D4987" s="2" t="str">
        <f>'[1]2025年已发货'!D:D</f>
        <v>吨</v>
      </c>
      <c r="E4987" s="2">
        <f>'[1]2025年已发货'!E:E</f>
        <v>35</v>
      </c>
      <c r="F4987" s="4">
        <f>'[1]2025年已发货'!F:F</f>
        <v>45852</v>
      </c>
      <c r="G4987" s="2" t="str">
        <f>'[1]2025年已发货'!G:G</f>
        <v>（中铁广州局-成渝扩容2标）成渝扩容项目ZCB3-2标2#钢筋厂【雁江区联盟桥东北50米(资资路) 】</v>
      </c>
      <c r="H4987" s="2" t="str">
        <f>'[1]2025年已发货'!H:H</f>
        <v>刘沛琦</v>
      </c>
      <c r="I4987" s="2">
        <f>'[1]2025年已发货'!I:I</f>
        <v>18011784798</v>
      </c>
      <c r="J4987" s="2" vm="1" t="e">
        <f>_xlfn._xlws.FILTER(辅助信息!D:D,辅助信息!G:G=G4987)</f>
        <v>#VALUE!</v>
      </c>
    </row>
    <row r="4988" spans="1:10">
      <c r="A4988" s="2" t="str">
        <f>'[1]2025年已发货'!A:A</f>
        <v>润耀</v>
      </c>
      <c r="B4988" s="2" t="str">
        <f>'[1]2025年已发货'!B:B</f>
        <v>螺纹钢</v>
      </c>
      <c r="C4988" s="2" t="str">
        <f>'[1]2025年已发货'!C:C</f>
        <v>HRB400E Φ28 12m</v>
      </c>
      <c r="D4988" s="2" t="str">
        <f>'[1]2025年已发货'!D:D</f>
        <v>吨</v>
      </c>
      <c r="E4988" s="2">
        <f>'[1]2025年已发货'!E:E</f>
        <v>35</v>
      </c>
      <c r="F4988" s="4">
        <f>'[1]2025年已发货'!F:F</f>
        <v>45852</v>
      </c>
      <c r="G4988" s="2" t="str">
        <f>'[1]2025年已发货'!G:G</f>
        <v>（中铁广州局-成渝扩容2标）成渝扩容ZCB3-2标K88+109临时钢筋厂(刘家湾大桥桥头)</v>
      </c>
      <c r="H4988" s="2" t="str">
        <f>'[1]2025年已发货'!H:H</f>
        <v>刘沛琦</v>
      </c>
      <c r="I4988" s="2">
        <f>'[1]2025年已发货'!I:I</f>
        <v>18011784798</v>
      </c>
      <c r="J4988" s="2" vm="1" t="e">
        <f>_xlfn._xlws.FILTER(辅助信息!D:D,辅助信息!G:G=G4988)</f>
        <v>#VALUE!</v>
      </c>
    </row>
    <row r="4989" spans="1:10">
      <c r="A4989" s="2" t="str">
        <f>'[1]2025年已发货'!A:A</f>
        <v>钢固融</v>
      </c>
      <c r="B4989" s="2" t="str">
        <f>'[1]2025年已发货'!B:B</f>
        <v>盘圆</v>
      </c>
      <c r="C4989" s="2" t="str">
        <f>'[1]2025年已发货'!C:C</f>
        <v>HPB300Ф10</v>
      </c>
      <c r="D4989" s="2" t="str">
        <f>'[1]2025年已发货'!D:D</f>
        <v>吨</v>
      </c>
      <c r="E4989" s="2">
        <f>'[1]2025年已发货'!E:E</f>
        <v>35</v>
      </c>
      <c r="F4989" s="4">
        <f>'[1]2025年已发货'!F:F</f>
        <v>45852</v>
      </c>
      <c r="G4989" s="2" t="str">
        <f>'[1]2025年已发货'!G:G</f>
        <v>（中铁八局康新高速TJ4-1标）四川省甘孜州康定市新都桥镇超限载检测站</v>
      </c>
      <c r="H4989" s="2" t="str">
        <f>'[1]2025年已发货'!H:H</f>
        <v>刘俊</v>
      </c>
      <c r="I4989" s="2">
        <f>'[1]2025年已发货'!I:I</f>
        <v>18587764925</v>
      </c>
      <c r="J4989" s="2" vm="1" t="e">
        <f>_xlfn._xlws.FILTER(辅助信息!D:D,辅助信息!G:G=G4989)</f>
        <v>#VALUE!</v>
      </c>
    </row>
    <row r="4990" spans="1:10">
      <c r="A4990" s="2" t="str">
        <f>'[1]2025年已发货'!A:A</f>
        <v>晋邦</v>
      </c>
      <c r="B4990" s="2" t="str">
        <f>'[1]2025年已发货'!B:B</f>
        <v>盘螺</v>
      </c>
      <c r="C4990" s="2" t="str">
        <f>'[1]2025年已发货'!C:C</f>
        <v>HRB400E Φ8</v>
      </c>
      <c r="D4990" s="2" t="str">
        <f>'[1]2025年已发货'!D:D</f>
        <v>吨</v>
      </c>
      <c r="E4990" s="2">
        <f>'[1]2025年已发货'!E:E</f>
        <v>15</v>
      </c>
      <c r="F4990" s="4">
        <f>'[1]2025年已发货'!F:F</f>
        <v>45853</v>
      </c>
      <c r="G4990" s="2" t="str">
        <f>'[1]2025年已发货'!G:G</f>
        <v>（商投建工达州中医药科技园-4工区-11号楼）达州市通川区达州中医药职业学院犀牛大道北段</v>
      </c>
      <c r="H4990" s="2" t="str">
        <f>'[1]2025年已发货'!H:H</f>
        <v>张扬</v>
      </c>
      <c r="I4990" s="2">
        <f>'[1]2025年已发货'!I:I</f>
        <v>18381904567</v>
      </c>
      <c r="J4990" s="2" t="str">
        <f>_xlfn._xlws.FILTER(辅助信息!D:D,辅助信息!G:G=G4990)</f>
        <v>商投建工达州中医药科技园</v>
      </c>
    </row>
    <row r="4991" spans="1:10">
      <c r="A4991" s="2" t="str">
        <f>'[1]2025年已发货'!A:A</f>
        <v>晋邦</v>
      </c>
      <c r="B4991" s="2" t="str">
        <f>'[1]2025年已发货'!B:B</f>
        <v>盘螺</v>
      </c>
      <c r="C4991" s="2" t="str">
        <f>'[1]2025年已发货'!C:C</f>
        <v>HRB400E Φ10</v>
      </c>
      <c r="D4991" s="2" t="str">
        <f>'[1]2025年已发货'!D:D</f>
        <v>吨</v>
      </c>
      <c r="E4991" s="2">
        <f>'[1]2025年已发货'!E:E</f>
        <v>5</v>
      </c>
      <c r="F4991" s="4">
        <f>'[1]2025年已发货'!F:F</f>
        <v>45853</v>
      </c>
      <c r="G4991" s="2" t="str">
        <f>'[1]2025年已发货'!G:G</f>
        <v>（商投建工达州中医药科技园-4工区-11号楼）达州市通川区达州中医药职业学院犀牛大道北段</v>
      </c>
      <c r="H4991" s="2" t="str">
        <f>'[1]2025年已发货'!H:H</f>
        <v>张扬</v>
      </c>
      <c r="I4991" s="2">
        <f>'[1]2025年已发货'!I:I</f>
        <v>18381904567</v>
      </c>
      <c r="J4991" s="2" t="str">
        <f>_xlfn._xlws.FILTER(辅助信息!D:D,辅助信息!G:G=G4991)</f>
        <v>商投建工达州中医药科技园</v>
      </c>
    </row>
    <row r="4992" spans="1:10">
      <c r="A4992" s="2" t="str">
        <f>'[1]2025年已发货'!A:A</f>
        <v>晋邦</v>
      </c>
      <c r="B4992" s="2" t="str">
        <f>'[1]2025年已发货'!B:B</f>
        <v>螺纹钢</v>
      </c>
      <c r="C4992" s="2" t="str">
        <f>'[1]2025年已发货'!C:C</f>
        <v>HRB400E Φ20 9m</v>
      </c>
      <c r="D4992" s="2" t="str">
        <f>'[1]2025年已发货'!D:D</f>
        <v>吨</v>
      </c>
      <c r="E4992" s="2">
        <f>'[1]2025年已发货'!E:E</f>
        <v>3</v>
      </c>
      <c r="F4992" s="4">
        <f>'[1]2025年已发货'!F:F</f>
        <v>45853</v>
      </c>
      <c r="G4992" s="2" t="str">
        <f>'[1]2025年已发货'!G:G</f>
        <v>（商投建工达州中医药科技园-4工区-11号楼）达州市通川区达州中医药职业学院犀牛大道北段</v>
      </c>
      <c r="H4992" s="2" t="str">
        <f>'[1]2025年已发货'!H:H</f>
        <v>张扬</v>
      </c>
      <c r="I4992" s="2">
        <f>'[1]2025年已发货'!I:I</f>
        <v>18381904567</v>
      </c>
      <c r="J4992" s="2" t="str">
        <f>_xlfn._xlws.FILTER(辅助信息!D:D,辅助信息!G:G=G4992)</f>
        <v>商投建工达州中医药科技园</v>
      </c>
    </row>
    <row r="4993" spans="1:10">
      <c r="A4993" s="2" t="str">
        <f>'[1]2025年已发货'!A:A</f>
        <v>晋邦</v>
      </c>
      <c r="B4993" s="2" t="str">
        <f>'[1]2025年已发货'!B:B</f>
        <v>螺纹钢</v>
      </c>
      <c r="C4993" s="2" t="str">
        <f>'[1]2025年已发货'!C:C</f>
        <v>HRB400E Φ25 9m</v>
      </c>
      <c r="D4993" s="2" t="str">
        <f>'[1]2025年已发货'!D:D</f>
        <v>吨</v>
      </c>
      <c r="E4993" s="2">
        <f>'[1]2025年已发货'!E:E</f>
        <v>12</v>
      </c>
      <c r="F4993" s="4">
        <f>'[1]2025年已发货'!F:F</f>
        <v>45853</v>
      </c>
      <c r="G4993" s="2" t="str">
        <f>'[1]2025年已发货'!G:G</f>
        <v>（商投建工达州中医药科技园-4工区-11号楼）达州市通川区达州中医药职业学院犀牛大道北段</v>
      </c>
      <c r="H4993" s="2" t="str">
        <f>'[1]2025年已发货'!H:H</f>
        <v>张扬</v>
      </c>
      <c r="I4993" s="2">
        <f>'[1]2025年已发货'!I:I</f>
        <v>18381904567</v>
      </c>
      <c r="J4993" s="2" t="str">
        <f>_xlfn._xlws.FILTER(辅助信息!D:D,辅助信息!G:G=G4993)</f>
        <v>商投建工达州中医药科技园</v>
      </c>
    </row>
    <row r="4994" spans="1:10">
      <c r="A4994" s="2" t="str">
        <f>'[1]2025年已发货'!A:A</f>
        <v>冷钢（代）</v>
      </c>
      <c r="B4994" s="2" t="str">
        <f>'[1]2025年已发货'!B:B</f>
        <v>螺纹钢</v>
      </c>
      <c r="C4994" s="2" t="str">
        <f>'[1]2025年已发货'!C:C</f>
        <v>HRB500E Φ12</v>
      </c>
      <c r="D4994" s="2" t="str">
        <f>'[1]2025年已发货'!D:D</f>
        <v>吨</v>
      </c>
      <c r="E4994" s="2">
        <f>'[1]2025年已发货'!E:E</f>
        <v>12</v>
      </c>
      <c r="F4994" s="4">
        <f>'[1]2025年已发货'!F:F</f>
        <v>45853</v>
      </c>
      <c r="G4994" s="2" t="str">
        <f>'[1]2025年已发货'!G:G</f>
        <v>（商投建工达州中医药科技园-4工区-8号楼）达州市通川区达州中医药职业学院犀牛大道北段</v>
      </c>
      <c r="H4994" s="2" t="str">
        <f>'[1]2025年已发货'!H:H</f>
        <v>张扬</v>
      </c>
      <c r="I4994" s="2">
        <f>'[1]2025年已发货'!I:I</f>
        <v>18381904567</v>
      </c>
      <c r="J4994" s="2" t="str">
        <f>_xlfn._xlws.FILTER(辅助信息!D:D,辅助信息!G:G=G4994)</f>
        <v>商投建工达州中医药科技园</v>
      </c>
    </row>
    <row r="4995" spans="1:10">
      <c r="A4995" s="2" t="str">
        <f>'[1]2025年已发货'!A:A</f>
        <v>冷钢（代）</v>
      </c>
      <c r="B4995" s="2" t="str">
        <f>'[1]2025年已发货'!B:B</f>
        <v>螺纹钢</v>
      </c>
      <c r="C4995" s="2" t="str">
        <f>'[1]2025年已发货'!C:C</f>
        <v>HRB500E Φ16</v>
      </c>
      <c r="D4995" s="2" t="str">
        <f>'[1]2025年已发货'!D:D</f>
        <v>吨</v>
      </c>
      <c r="E4995" s="2">
        <f>'[1]2025年已发货'!E:E</f>
        <v>6</v>
      </c>
      <c r="F4995" s="4">
        <f>'[1]2025年已发货'!F:F</f>
        <v>45853</v>
      </c>
      <c r="G4995" s="2" t="str">
        <f>'[1]2025年已发货'!G:G</f>
        <v>（商投建工达州中医药科技园-4工区-8号楼）达州市通川区达州中医药职业学院犀牛大道北段</v>
      </c>
      <c r="H4995" s="2" t="str">
        <f>'[1]2025年已发货'!H:H</f>
        <v>张扬</v>
      </c>
      <c r="I4995" s="2">
        <f>'[1]2025年已发货'!I:I</f>
        <v>18381904567</v>
      </c>
      <c r="J4995" s="2" t="str">
        <f>_xlfn._xlws.FILTER(辅助信息!D:D,辅助信息!G:G=G4995)</f>
        <v>商投建工达州中医药科技园</v>
      </c>
    </row>
    <row r="4996" spans="1:10">
      <c r="A4996" s="2" t="str">
        <f>'[1]2025年已发货'!A:A</f>
        <v>冷钢（代）</v>
      </c>
      <c r="B4996" s="2" t="str">
        <f>'[1]2025年已发货'!B:B</f>
        <v>螺纹钢</v>
      </c>
      <c r="C4996" s="2" t="str">
        <f>'[1]2025年已发货'!C:C</f>
        <v>HRB500E Φ20</v>
      </c>
      <c r="D4996" s="2" t="str">
        <f>'[1]2025年已发货'!D:D</f>
        <v>吨</v>
      </c>
      <c r="E4996" s="2">
        <f>'[1]2025年已发货'!E:E</f>
        <v>12</v>
      </c>
      <c r="F4996" s="4">
        <f>'[1]2025年已发货'!F:F</f>
        <v>45853</v>
      </c>
      <c r="G4996" s="2" t="str">
        <f>'[1]2025年已发货'!G:G</f>
        <v>（商投建工达州中医药科技园-4工区-8号楼）达州市通川区达州中医药职业学院犀牛大道北段</v>
      </c>
      <c r="H4996" s="2" t="str">
        <f>'[1]2025年已发货'!H:H</f>
        <v>张扬</v>
      </c>
      <c r="I4996" s="2">
        <f>'[1]2025年已发货'!I:I</f>
        <v>18381904567</v>
      </c>
      <c r="J4996" s="2" t="str">
        <f>_xlfn._xlws.FILTER(辅助信息!D:D,辅助信息!G:G=G4996)</f>
        <v>商投建工达州中医药科技园</v>
      </c>
    </row>
    <row r="4997" spans="1:10">
      <c r="A4997" s="2" t="str">
        <f>'[1]2025年已发货'!A:A</f>
        <v>冷钢（代）</v>
      </c>
      <c r="B4997" s="2" t="str">
        <f>'[1]2025年已发货'!B:B</f>
        <v>螺纹钢</v>
      </c>
      <c r="C4997" s="2" t="str">
        <f>'[1]2025年已发货'!C:C</f>
        <v>HRB500E Φ25</v>
      </c>
      <c r="D4997" s="2" t="str">
        <f>'[1]2025年已发货'!D:D</f>
        <v>吨</v>
      </c>
      <c r="E4997" s="2">
        <f>'[1]2025年已发货'!E:E</f>
        <v>21</v>
      </c>
      <c r="F4997" s="4">
        <f>'[1]2025年已发货'!F:F</f>
        <v>45853</v>
      </c>
      <c r="G4997" s="2" t="str">
        <f>'[1]2025年已发货'!G:G</f>
        <v>（商投建工达州中医药科技园-4工区-8号楼）达州市通川区达州中医药职业学院犀牛大道北段</v>
      </c>
      <c r="H4997" s="2" t="str">
        <f>'[1]2025年已发货'!H:H</f>
        <v>张扬</v>
      </c>
      <c r="I4997" s="2">
        <f>'[1]2025年已发货'!I:I</f>
        <v>18381904567</v>
      </c>
      <c r="J4997" s="2" t="str">
        <f>_xlfn._xlws.FILTER(辅助信息!D:D,辅助信息!G:G=G4997)</f>
        <v>商投建工达州中医药科技园</v>
      </c>
    </row>
    <row r="4998" spans="1:10">
      <c r="A4998" s="2" t="str">
        <f>'[1]2025年已发货'!A:A</f>
        <v>润耀</v>
      </c>
      <c r="B4998" s="2" t="str">
        <f>'[1]2025年已发货'!B:B</f>
        <v>螺纹钢</v>
      </c>
      <c r="C4998" s="2" t="str">
        <f>'[1]2025年已发货'!C:C</f>
        <v>HRB400E Φ25 9m</v>
      </c>
      <c r="D4998" s="2" t="str">
        <f>'[1]2025年已发货'!D:D</f>
        <v>吨</v>
      </c>
      <c r="E4998" s="2">
        <f>'[1]2025年已发货'!E:E</f>
        <v>35</v>
      </c>
      <c r="F4998" s="4">
        <f>'[1]2025年已发货'!F:F</f>
        <v>45853</v>
      </c>
      <c r="G4998" s="2" t="str">
        <f>'[1]2025年已发货'!G:G</f>
        <v>（中铁广州局-成渝扩容2标）成渝扩容项目ZCB3-2标2#钢筋厂【雁江区联盟桥东北50米(资资路) 】</v>
      </c>
      <c r="H4998" s="2" t="str">
        <f>'[1]2025年已发货'!H:H</f>
        <v>刘沛琦</v>
      </c>
      <c r="I4998" s="2">
        <f>'[1]2025年已发货'!I:I</f>
        <v>18011784798</v>
      </c>
      <c r="J4998" s="2" vm="1" t="e">
        <f>_xlfn._xlws.FILTER(辅助信息!D:D,辅助信息!G:G=G4998)</f>
        <v>#VALUE!</v>
      </c>
    </row>
    <row r="4999" spans="1:10">
      <c r="A4999" s="2" t="str">
        <f>'[1]2025年已发货'!A:A</f>
        <v>润耀</v>
      </c>
      <c r="B4999" s="2" t="str">
        <f>'[1]2025年已发货'!B:B</f>
        <v>螺纹钢</v>
      </c>
      <c r="C4999" s="2" t="str">
        <f>'[1]2025年已发货'!C:C</f>
        <v>HRB400E Φ28 9m</v>
      </c>
      <c r="D4999" s="2" t="str">
        <f>'[1]2025年已发货'!D:D</f>
        <v>吨</v>
      </c>
      <c r="E4999" s="2">
        <f>'[1]2025年已发货'!E:E</f>
        <v>35</v>
      </c>
      <c r="F4999" s="4">
        <f>'[1]2025年已发货'!F:F</f>
        <v>45853</v>
      </c>
      <c r="G4999" s="2" t="str">
        <f>'[1]2025年已发货'!G:G</f>
        <v>（中铁广州局-成渝扩容2标）成渝扩容项目ZCB3-2标2#钢筋厂【雁江区联盟桥东北50米(资资路) 】</v>
      </c>
      <c r="H4999" s="2" t="str">
        <f>'[1]2025年已发货'!H:H</f>
        <v>刘沛琦</v>
      </c>
      <c r="I4999" s="2">
        <f>'[1]2025年已发货'!I:I</f>
        <v>18011784798</v>
      </c>
      <c r="J4999" s="2" vm="1" t="e">
        <f>_xlfn._xlws.FILTER(辅助信息!D:D,辅助信息!G:G=G4999)</f>
        <v>#VALUE!</v>
      </c>
    </row>
    <row r="5000" spans="1:10">
      <c r="A5000" s="2" t="str">
        <f>'[1]2025年已发货'!A:A</f>
        <v>润耀</v>
      </c>
      <c r="B5000" s="2" t="str">
        <f>'[1]2025年已发货'!B:B</f>
        <v>螺纹钢</v>
      </c>
      <c r="C5000" s="2" t="str">
        <f>'[1]2025年已发货'!C:C</f>
        <v>HRB400E Φ28 9m</v>
      </c>
      <c r="D5000" s="2" t="str">
        <f>'[1]2025年已发货'!D:D</f>
        <v>吨</v>
      </c>
      <c r="E5000" s="2">
        <f>'[1]2025年已发货'!E:E</f>
        <v>35</v>
      </c>
      <c r="F5000" s="4">
        <f>'[1]2025年已发货'!F:F</f>
        <v>45853</v>
      </c>
      <c r="G5000" s="2" t="str">
        <f>'[1]2025年已发货'!G:G</f>
        <v>（中铁广州局-成渝扩容2标）成渝扩容ZCB3-2标K88+109临时钢筋厂(刘家湾大桥桥头)</v>
      </c>
      <c r="H5000" s="2" t="str">
        <f>'[1]2025年已发货'!H:H</f>
        <v>刘沛琦</v>
      </c>
      <c r="I5000" s="2">
        <f>'[1]2025年已发货'!I:I</f>
        <v>18011784798</v>
      </c>
      <c r="J5000" s="2" vm="1" t="e">
        <f>_xlfn._xlws.FILTER(辅助信息!D:D,辅助信息!G:G=G5000)</f>
        <v>#VALUE!</v>
      </c>
    </row>
    <row r="5001" spans="1:10">
      <c r="A5001" s="2" t="str">
        <f>'[1]2025年已发货'!A:A</f>
        <v>润耀</v>
      </c>
      <c r="B5001" s="2" t="str">
        <f>'[1]2025年已发货'!B:B</f>
        <v>螺纹钢</v>
      </c>
      <c r="C5001" s="2" t="str">
        <f>'[1]2025年已发货'!C:C</f>
        <v>HRB400E Φ28 12m</v>
      </c>
      <c r="D5001" s="2" t="str">
        <f>'[1]2025年已发货'!D:D</f>
        <v>吨</v>
      </c>
      <c r="E5001" s="2">
        <f>'[1]2025年已发货'!E:E</f>
        <v>35</v>
      </c>
      <c r="F5001" s="4">
        <f>'[1]2025年已发货'!F:F</f>
        <v>45853</v>
      </c>
      <c r="G5001" s="2" t="str">
        <f>'[1]2025年已发货'!G:G</f>
        <v>（中铁广州局-成渝扩容2标）成渝扩容ZCB3-2标K88+109临时钢筋厂(刘家湾大桥桥头)</v>
      </c>
      <c r="H5001" s="2" t="str">
        <f>'[1]2025年已发货'!H:H</f>
        <v>刘沛琦</v>
      </c>
      <c r="I5001" s="2">
        <f>'[1]2025年已发货'!I:I</f>
        <v>18011784798</v>
      </c>
      <c r="J5001" s="2" vm="1" t="e">
        <f>_xlfn._xlws.FILTER(辅助信息!D:D,辅助信息!G:G=G5001)</f>
        <v>#VALUE!</v>
      </c>
    </row>
    <row r="5002" spans="1:10">
      <c r="A5002" s="2" t="str">
        <f>'[1]2025年已发货'!A:A</f>
        <v>润耀</v>
      </c>
      <c r="B5002" s="2" t="str">
        <f>'[1]2025年已发货'!B:B</f>
        <v>螺纹钢</v>
      </c>
      <c r="C5002" s="2" t="str">
        <f>'[1]2025年已发货'!C:C</f>
        <v>HRB400E Φ20 12m</v>
      </c>
      <c r="D5002" s="2" t="str">
        <f>'[1]2025年已发货'!D:D</f>
        <v>吨</v>
      </c>
      <c r="E5002" s="2">
        <f>'[1]2025年已发货'!E:E</f>
        <v>6</v>
      </c>
      <c r="F5002" s="4">
        <f>'[1]2025年已发货'!F:F</f>
        <v>45853</v>
      </c>
      <c r="G5002" s="2" t="str">
        <f>'[1]2025年已发货'!G:G</f>
        <v>（中铁北京局-资乐高速6标）四川省乐山市市中区土主镇资乐高速TJ6标项目试验室</v>
      </c>
      <c r="H5002" s="2" t="str">
        <f>'[1]2025年已发货'!H:H</f>
        <v>刘岩</v>
      </c>
      <c r="I5002" s="2">
        <f>'[1]2025年已发货'!I:I</f>
        <v>18543566469</v>
      </c>
      <c r="J5002" s="2" vm="1" t="e">
        <f>_xlfn._xlws.FILTER(辅助信息!D:D,辅助信息!G:G=G5002)</f>
        <v>#VALUE!</v>
      </c>
    </row>
    <row r="5003" spans="1:10">
      <c r="A5003" s="2" t="str">
        <f>'[1]2025年已发货'!A:A</f>
        <v>润耀</v>
      </c>
      <c r="B5003" s="2" t="str">
        <f>'[1]2025年已发货'!B:B</f>
        <v>螺纹钢</v>
      </c>
      <c r="C5003" s="2" t="str">
        <f>'[1]2025年已发货'!C:C</f>
        <v>HRB400E Φ12 12m</v>
      </c>
      <c r="D5003" s="2" t="str">
        <f>'[1]2025年已发货'!D:D</f>
        <v>吨</v>
      </c>
      <c r="E5003" s="2">
        <f>'[1]2025年已发货'!E:E</f>
        <v>16</v>
      </c>
      <c r="F5003" s="4">
        <f>'[1]2025年已发货'!F:F</f>
        <v>45853</v>
      </c>
      <c r="G5003" s="2" t="str">
        <f>'[1]2025年已发货'!G:G</f>
        <v>（中铁北京局-资乐高速6标）四川省乐山市市中区土主镇资乐高速TJ6标项目试验室</v>
      </c>
      <c r="H5003" s="2" t="str">
        <f>'[1]2025年已发货'!H:H</f>
        <v>刘岩</v>
      </c>
      <c r="I5003" s="2">
        <f>'[1]2025年已发货'!I:I</f>
        <v>18543566469</v>
      </c>
      <c r="J5003" s="2" vm="1" t="e">
        <f>_xlfn._xlws.FILTER(辅助信息!D:D,辅助信息!G:G=G5003)</f>
        <v>#VALUE!</v>
      </c>
    </row>
    <row r="5004" spans="1:10">
      <c r="A5004" s="2" t="str">
        <f>'[1]2025年已发货'!A:A</f>
        <v>润耀</v>
      </c>
      <c r="B5004" s="2" t="str">
        <f>'[1]2025年已发货'!B:B</f>
        <v>螺纹钢</v>
      </c>
      <c r="C5004" s="2" t="str">
        <f>'[1]2025年已发货'!C:C</f>
        <v>HRB400E Φ12 9m</v>
      </c>
      <c r="D5004" s="2" t="str">
        <f>'[1]2025年已发货'!D:D</f>
        <v>吨</v>
      </c>
      <c r="E5004" s="2">
        <f>'[1]2025年已发货'!E:E</f>
        <v>13</v>
      </c>
      <c r="F5004" s="4">
        <f>'[1]2025年已发货'!F:F</f>
        <v>45853</v>
      </c>
      <c r="G5004" s="2" t="str">
        <f>'[1]2025年已发货'!G:G</f>
        <v>（中铁北京局-资乐高速6标）四川省乐山市市中区土主镇资乐高速TJ6标项目试验室</v>
      </c>
      <c r="H5004" s="2" t="str">
        <f>'[1]2025年已发货'!H:H</f>
        <v>刘岩</v>
      </c>
      <c r="I5004" s="2">
        <f>'[1]2025年已发货'!I:I</f>
        <v>18543566469</v>
      </c>
      <c r="J5004" s="2" vm="1" t="e">
        <f>_xlfn._xlws.FILTER(辅助信息!D:D,辅助信息!G:G=G5004)</f>
        <v>#VALUE!</v>
      </c>
    </row>
    <row r="5005" spans="1:10">
      <c r="A5005" s="2" t="str">
        <f>'[1]2025年已发货'!A:A</f>
        <v>润耀</v>
      </c>
      <c r="B5005" s="2" t="str">
        <f>'[1]2025年已发货'!B:B</f>
        <v>螺纹钢</v>
      </c>
      <c r="C5005" s="2" t="str">
        <f>'[1]2025年已发货'!C:C</f>
        <v>HRB400E Φ12 9m</v>
      </c>
      <c r="D5005" s="2" t="str">
        <f>'[1]2025年已发货'!D:D</f>
        <v>吨</v>
      </c>
      <c r="E5005" s="2">
        <f>'[1]2025年已发货'!E:E</f>
        <v>35</v>
      </c>
      <c r="F5005" s="4">
        <f>'[1]2025年已发货'!F:F</f>
        <v>45853</v>
      </c>
      <c r="G5005" s="2" t="str">
        <f>'[1]2025年已发货'!G:G</f>
        <v>（中铁十局-资乐高速4标）四川省眉山市仁寿县彰加镇促进村中铁十局资乐高速1#梁场</v>
      </c>
      <c r="H5005" s="2" t="str">
        <f>'[1]2025年已发货'!H:H</f>
        <v>杨飞</v>
      </c>
      <c r="I5005" s="2">
        <f>'[1]2025年已发货'!I:I</f>
        <v>15667998777</v>
      </c>
      <c r="J5005" s="2" vm="1" t="e">
        <f>_xlfn._xlws.FILTER(辅助信息!D:D,辅助信息!G:G=G5005)</f>
        <v>#VALUE!</v>
      </c>
    </row>
    <row r="5006" spans="1:10">
      <c r="A5006" s="2" t="str">
        <f>'[1]2025年已发货'!A:A</f>
        <v>润耀</v>
      </c>
      <c r="B5006" s="2" t="str">
        <f>'[1]2025年已发货'!B:B</f>
        <v>螺纹钢</v>
      </c>
      <c r="C5006" s="2" t="str">
        <f>'[1]2025年已发货'!C:C</f>
        <v>HRB500E Φ25 12m</v>
      </c>
      <c r="D5006" s="2" t="str">
        <f>'[1]2025年已发货'!D:D</f>
        <v>吨</v>
      </c>
      <c r="E5006" s="2">
        <f>'[1]2025年已发货'!E:E</f>
        <v>35</v>
      </c>
      <c r="F5006" s="4">
        <f>'[1]2025年已发货'!F:F</f>
        <v>45853</v>
      </c>
      <c r="G5006" s="2" t="str">
        <f>'[1]2025年已发货'!G:G</f>
        <v>（中铁广州局-资乐高速5标）四川省乐山市井研县希望大道116号</v>
      </c>
      <c r="H5006" s="2" t="str">
        <f>'[1]2025年已发货'!H:H</f>
        <v>廖俊杰</v>
      </c>
      <c r="I5006" s="2">
        <f>'[1]2025年已发货'!I:I</f>
        <v>15775100965</v>
      </c>
      <c r="J5006" s="2" vm="1" t="e">
        <f>_xlfn._xlws.FILTER(辅助信息!D:D,辅助信息!G:G=G5006)</f>
        <v>#VALUE!</v>
      </c>
    </row>
    <row r="5007" spans="1:10">
      <c r="A5007" s="2" t="str">
        <f>'[1]2025年已发货'!A:A</f>
        <v>润耀</v>
      </c>
      <c r="B5007" s="2" t="str">
        <f>'[1]2025年已发货'!B:B</f>
        <v>盘螺</v>
      </c>
      <c r="C5007" s="2" t="str">
        <f>'[1]2025年已发货'!C:C</f>
        <v>HRB400E Φ12</v>
      </c>
      <c r="D5007" s="2" t="str">
        <f>'[1]2025年已发货'!D:D</f>
        <v>吨</v>
      </c>
      <c r="E5007" s="2">
        <f>'[1]2025年已发货'!E:E</f>
        <v>35</v>
      </c>
      <c r="F5007" s="4">
        <f>'[1]2025年已发货'!F:F</f>
        <v>45853</v>
      </c>
      <c r="G5007" s="2" t="str">
        <f>'[1]2025年已发货'!G:G</f>
        <v>（中铁广州局-资乐高速5标）四川省乐山市井研县希望大道116号</v>
      </c>
      <c r="H5007" s="2" t="str">
        <f>'[1]2025年已发货'!H:H</f>
        <v>廖俊杰</v>
      </c>
      <c r="I5007" s="2">
        <f>'[1]2025年已发货'!I:I</f>
        <v>15775100965</v>
      </c>
      <c r="J5007" s="2" vm="1" t="e">
        <f>_xlfn._xlws.FILTER(辅助信息!D:D,辅助信息!G:G=G5007)</f>
        <v>#VALUE!</v>
      </c>
    </row>
    <row r="5008" spans="1:10">
      <c r="A5008" s="2" t="str">
        <f>'[1]2025年已发货'!A:A</f>
        <v>润耀</v>
      </c>
      <c r="B5008" s="2" t="str">
        <f>'[1]2025年已发货'!B:B</f>
        <v>高线</v>
      </c>
      <c r="C5008" s="2" t="str">
        <f>'[1]2025年已发货'!C:C</f>
        <v>HPB300Φ10</v>
      </c>
      <c r="D5008" s="2" t="str">
        <f>'[1]2025年已发货'!D:D</f>
        <v>吨</v>
      </c>
      <c r="E5008" s="2">
        <f>'[1]2025年已发货'!E:E</f>
        <v>35</v>
      </c>
      <c r="F5008" s="4">
        <f>'[1]2025年已发货'!F:F</f>
        <v>45853</v>
      </c>
      <c r="G5008" s="2" t="str">
        <f>'[1]2025年已发货'!G:G</f>
        <v>（中铁广州局-资乐高速5标）四川省乐山市井研县希望大道116号</v>
      </c>
      <c r="H5008" s="2" t="str">
        <f>'[1]2025年已发货'!H:H</f>
        <v>廖俊杰</v>
      </c>
      <c r="I5008" s="2">
        <f>'[1]2025年已发货'!I:I</f>
        <v>15775100965</v>
      </c>
      <c r="J5008" s="2" vm="1" t="e">
        <f>_xlfn._xlws.FILTER(辅助信息!D:D,辅助信息!G:G=G5008)</f>
        <v>#VALUE!</v>
      </c>
    </row>
    <row r="5009" spans="1:10">
      <c r="A5009" s="2" t="str">
        <f>'[1]2025年已发货'!A:A</f>
        <v>陕钢</v>
      </c>
      <c r="B5009" s="2" t="str">
        <f>'[1]2025年已发货'!B:B</f>
        <v>高线</v>
      </c>
      <c r="C5009" s="2" t="str">
        <f>'[1]2025年已发货'!C:C</f>
        <v>HPB300Φ12</v>
      </c>
      <c r="D5009" s="2" t="str">
        <f>'[1]2025年已发货'!D:D</f>
        <v>吨</v>
      </c>
      <c r="E5009" s="2">
        <f>'[1]2025年已发货'!E:E</f>
        <v>35</v>
      </c>
      <c r="F5009" s="4">
        <f>'[1]2025年已发货'!F:F</f>
        <v>45853</v>
      </c>
      <c r="G5009" s="2" t="str">
        <f>'[1]2025年已发货'!G:G</f>
        <v>（中铁广州局-成渝扩容2标）成渝扩容ZCB3-2标K88+109临时钢筋厂(刘家湾大桥桥头)</v>
      </c>
      <c r="H5009" s="2" t="str">
        <f>'[1]2025年已发货'!H:H</f>
        <v>刘沛琦</v>
      </c>
      <c r="I5009" s="2">
        <f>'[1]2025年已发货'!I:I</f>
        <v>18011784798</v>
      </c>
      <c r="J5009" s="2" vm="1" t="e">
        <f>_xlfn._xlws.FILTER(辅助信息!D:D,辅助信息!G:G=G5009)</f>
        <v>#VALUE!</v>
      </c>
    </row>
    <row r="5010" spans="1:10">
      <c r="A5010" s="2" t="str">
        <f>'[1]2025年已发货'!A:A</f>
        <v>陕钢</v>
      </c>
      <c r="B5010" s="2" t="str">
        <f>'[1]2025年已发货'!B:B</f>
        <v>高线</v>
      </c>
      <c r="C5010" s="2" t="str">
        <f>'[1]2025年已发货'!C:C</f>
        <v>HPB300Φ12</v>
      </c>
      <c r="D5010" s="2" t="str">
        <f>'[1]2025年已发货'!D:D</f>
        <v>吨</v>
      </c>
      <c r="E5010" s="2">
        <f>'[1]2025年已发货'!E:E</f>
        <v>35</v>
      </c>
      <c r="F5010" s="4">
        <f>'[1]2025年已发货'!F:F</f>
        <v>45853</v>
      </c>
      <c r="G5010" s="2" t="str">
        <f>'[1]2025年已发货'!G:G</f>
        <v>（中铁广州局-成渝扩容2标）成渝扩容项目2标2＃拌和站【雁江区联盟桥东北50米(资资路) 】</v>
      </c>
      <c r="H5010" s="2" t="str">
        <f>'[1]2025年已发货'!H:H</f>
        <v>刘沛琦</v>
      </c>
      <c r="I5010" s="2">
        <f>'[1]2025年已发货'!I:I</f>
        <v>18011784798</v>
      </c>
      <c r="J5010" s="2" vm="1" t="e">
        <f>_xlfn._xlws.FILTER(辅助信息!D:D,辅助信息!G:G=G5010)</f>
        <v>#VALUE!</v>
      </c>
    </row>
    <row r="5011" spans="1:10">
      <c r="A5011" s="2" t="str">
        <f>'[1]2025年已发货'!A:A</f>
        <v>凤钢</v>
      </c>
      <c r="B5011" s="2" t="str">
        <f>'[1]2025年已发货'!B:B</f>
        <v>盘螺</v>
      </c>
      <c r="C5011" s="2" t="str">
        <f>'[1]2025年已发货'!C:C</f>
        <v>HRB400E 10mm</v>
      </c>
      <c r="D5011" s="2" t="str">
        <f>'[1]2025年已发货'!D:D</f>
        <v>吨</v>
      </c>
      <c r="E5011" s="2" t="str">
        <f>'[1]2025年已发货'!E:E</f>
        <v>20</v>
      </c>
      <c r="F5011" s="4">
        <f>'[1]2025年已发货'!F:F</f>
        <v>45853</v>
      </c>
      <c r="G5011" s="2" t="str">
        <f>'[1]2025年已发货'!G:G</f>
        <v>（中铁五局一公司西昭高速3标)四川省凉山彝族自治州布拖县地洛镇桥边村钢筋加工厂</v>
      </c>
      <c r="H5011" s="2" t="str">
        <f>'[1]2025年已发货'!H:H</f>
        <v>林正兴</v>
      </c>
      <c r="I5011" s="2">
        <f>'[1]2025年已发货'!I:I</f>
        <v>18770671688</v>
      </c>
      <c r="J5011" s="2" vm="1" t="e">
        <f>_xlfn._xlws.FILTER(辅助信息!D:D,辅助信息!G:G=G5011)</f>
        <v>#VALUE!</v>
      </c>
    </row>
    <row r="5012" spans="1:10">
      <c r="A5012" s="2" t="str">
        <f>'[1]2025年已发货'!A:A</f>
        <v>凤钢</v>
      </c>
      <c r="B5012" s="2" t="str">
        <f>'[1]2025年已发货'!B:B</f>
        <v>螺纹钢</v>
      </c>
      <c r="C5012" s="2" t="str">
        <f>'[1]2025年已发货'!C:C</f>
        <v>HRB400E 12mm</v>
      </c>
      <c r="D5012" s="2" t="str">
        <f>'[1]2025年已发货'!D:D</f>
        <v>吨</v>
      </c>
      <c r="E5012" s="2" t="str">
        <f>'[1]2025年已发货'!E:E</f>
        <v>40</v>
      </c>
      <c r="F5012" s="4">
        <f>'[1]2025年已发货'!F:F</f>
        <v>45853</v>
      </c>
      <c r="G5012" s="2" t="str">
        <f>'[1]2025年已发货'!G:G</f>
        <v>（中铁五局一公司西昭高速3标)四川省凉山彝族自治州布拖县地洛镇桥边村钢筋加工厂</v>
      </c>
      <c r="H5012" s="2" t="str">
        <f>'[1]2025年已发货'!H:H</f>
        <v>林正兴</v>
      </c>
      <c r="I5012" s="2">
        <f>'[1]2025年已发货'!I:I</f>
        <v>18770671688</v>
      </c>
      <c r="J5012" s="2" vm="1" t="e">
        <f>_xlfn._xlws.FILTER(辅助信息!D:D,辅助信息!G:G=G5012)</f>
        <v>#VALUE!</v>
      </c>
    </row>
    <row r="5013" spans="1:10">
      <c r="A5013" s="2" t="str">
        <f>'[1]2025年已发货'!A:A</f>
        <v>德胜恒嘉</v>
      </c>
      <c r="B5013" s="2" t="str">
        <f>'[1]2025年已发货'!B:B</f>
        <v>螺纹钢</v>
      </c>
      <c r="C5013" s="2" t="str">
        <f>'[1]2025年已发货'!C:C</f>
        <v>HRB400E 14mm</v>
      </c>
      <c r="D5013" s="2" t="str">
        <f>'[1]2025年已发货'!D:D</f>
        <v>吨</v>
      </c>
      <c r="E5013" s="2" t="str">
        <f>'[1]2025年已发货'!E:E</f>
        <v>40</v>
      </c>
      <c r="F5013" s="4">
        <f>'[1]2025年已发货'!F:F</f>
        <v>45853</v>
      </c>
      <c r="G5013" s="2" t="str">
        <f>'[1]2025年已发货'!G:G</f>
        <v>（中铁五局一公司西昭高速3标)四川省凉山彝族自治州布拖县地洛镇桥边村钢筋加工厂</v>
      </c>
      <c r="H5013" s="2" t="str">
        <f>'[1]2025年已发货'!H:H</f>
        <v>林正兴</v>
      </c>
      <c r="I5013" s="2">
        <f>'[1]2025年已发货'!I:I</f>
        <v>18770671688</v>
      </c>
      <c r="J5013" s="2" vm="1" t="e">
        <f>_xlfn._xlws.FILTER(辅助信息!D:D,辅助信息!G:G=G5013)</f>
        <v>#VALUE!</v>
      </c>
    </row>
    <row r="5014" spans="1:10">
      <c r="A5014" s="2" t="str">
        <f>'[1]2025年已发货'!A:A</f>
        <v>德胜恒嘉</v>
      </c>
      <c r="B5014" s="2" t="str">
        <f>'[1]2025年已发货'!B:B</f>
        <v>螺纹钢</v>
      </c>
      <c r="C5014" s="2" t="str">
        <f>'[1]2025年已发货'!C:C</f>
        <v>HRB400E 16mm</v>
      </c>
      <c r="D5014" s="2" t="str">
        <f>'[1]2025年已发货'!D:D</f>
        <v>吨</v>
      </c>
      <c r="E5014" s="2" t="str">
        <f>'[1]2025年已发货'!E:E</f>
        <v>40</v>
      </c>
      <c r="F5014" s="4">
        <f>'[1]2025年已发货'!F:F</f>
        <v>45853</v>
      </c>
      <c r="G5014" s="2" t="str">
        <f>'[1]2025年已发货'!G:G</f>
        <v>（中铁五局一公司西昭高速3标)四川省凉山彝族自治州布拖县地洛镇桥边村钢筋加工厂</v>
      </c>
      <c r="H5014" s="2" t="str">
        <f>'[1]2025年已发货'!H:H</f>
        <v>林正兴</v>
      </c>
      <c r="I5014" s="2">
        <f>'[1]2025年已发货'!I:I</f>
        <v>18770671688</v>
      </c>
      <c r="J5014" s="2" vm="1" t="e">
        <f>_xlfn._xlws.FILTER(辅助信息!D:D,辅助信息!G:G=G5014)</f>
        <v>#VALUE!</v>
      </c>
    </row>
    <row r="5015" spans="1:10">
      <c r="A5015" s="2" t="str">
        <f>'[1]2025年已发货'!A:A</f>
        <v>德胜恒嘉</v>
      </c>
      <c r="B5015" s="2" t="str">
        <f>'[1]2025年已发货'!B:B</f>
        <v>螺纹钢</v>
      </c>
      <c r="C5015" s="2" t="str">
        <f>'[1]2025年已发货'!C:C</f>
        <v>HRB400E 18mm</v>
      </c>
      <c r="D5015" s="2" t="str">
        <f>'[1]2025年已发货'!D:D</f>
        <v>吨</v>
      </c>
      <c r="E5015" s="2" t="str">
        <f>'[1]2025年已发货'!E:E</f>
        <v>30</v>
      </c>
      <c r="F5015" s="4">
        <f>'[1]2025年已发货'!F:F</f>
        <v>45853</v>
      </c>
      <c r="G5015" s="2" t="str">
        <f>'[1]2025年已发货'!G:G</f>
        <v>（中铁五局一公司西昭高速3标)四川省凉山彝族自治州布拖县地洛镇桥边村钢筋加工厂</v>
      </c>
      <c r="H5015" s="2" t="str">
        <f>'[1]2025年已发货'!H:H</f>
        <v>林正兴</v>
      </c>
      <c r="I5015" s="2">
        <f>'[1]2025年已发货'!I:I</f>
        <v>18770671688</v>
      </c>
      <c r="J5015" s="2" vm="1" t="e">
        <f>_xlfn._xlws.FILTER(辅助信息!D:D,辅助信息!G:G=G5015)</f>
        <v>#VALUE!</v>
      </c>
    </row>
    <row r="5016" spans="1:10">
      <c r="A5016" s="2" t="str">
        <f>'[1]2025年已发货'!A:A</f>
        <v>德胜恒嘉</v>
      </c>
      <c r="B5016" s="2" t="str">
        <f>'[1]2025年已发货'!B:B</f>
        <v>螺纹钢</v>
      </c>
      <c r="C5016" s="2" t="str">
        <f>'[1]2025年已发货'!C:C</f>
        <v>HRB400E 20mm</v>
      </c>
      <c r="D5016" s="2" t="str">
        <f>'[1]2025年已发货'!D:D</f>
        <v>吨</v>
      </c>
      <c r="E5016" s="2" t="str">
        <f>'[1]2025年已发货'!E:E</f>
        <v>40</v>
      </c>
      <c r="F5016" s="4">
        <f>'[1]2025年已发货'!F:F</f>
        <v>45853</v>
      </c>
      <c r="G5016" s="2" t="str">
        <f>'[1]2025年已发货'!G:G</f>
        <v>（中铁五局一公司西昭高速3标)四川省凉山彝族自治州布拖县地洛镇桥边村钢筋加工厂</v>
      </c>
      <c r="H5016" s="2" t="str">
        <f>'[1]2025年已发货'!H:H</f>
        <v>林正兴</v>
      </c>
      <c r="I5016" s="2">
        <f>'[1]2025年已发货'!I:I</f>
        <v>18770671688</v>
      </c>
      <c r="J5016" s="2" vm="1" t="e">
        <f>_xlfn._xlws.FILTER(辅助信息!D:D,辅助信息!G:G=G5016)</f>
        <v>#VALUE!</v>
      </c>
    </row>
    <row r="5017" spans="1:10">
      <c r="A5017" s="2" t="str">
        <f>'[1]2025年已发货'!A:A</f>
        <v>凤钢</v>
      </c>
      <c r="B5017" s="2" t="str">
        <f>'[1]2025年已发货'!B:B</f>
        <v>螺纹钢</v>
      </c>
      <c r="C5017" s="2" t="str">
        <f>'[1]2025年已发货'!C:C</f>
        <v>HRB400E 22mm</v>
      </c>
      <c r="D5017" s="2" t="str">
        <f>'[1]2025年已发货'!D:D</f>
        <v>吨</v>
      </c>
      <c r="E5017" s="2" t="str">
        <f>'[1]2025年已发货'!E:E</f>
        <v>40</v>
      </c>
      <c r="F5017" s="4">
        <f>'[1]2025年已发货'!F:F</f>
        <v>45853</v>
      </c>
      <c r="G5017" s="2" t="str">
        <f>'[1]2025年已发货'!G:G</f>
        <v>（中铁五局一公司西昭高速3标)四川省凉山彝族自治州布拖县地洛镇桥边村钢筋加工厂</v>
      </c>
      <c r="H5017" s="2" t="str">
        <f>'[1]2025年已发货'!H:H</f>
        <v>林正兴</v>
      </c>
      <c r="I5017" s="2">
        <f>'[1]2025年已发货'!I:I</f>
        <v>18770671688</v>
      </c>
      <c r="J5017" s="2" vm="1" t="e">
        <f>_xlfn._xlws.FILTER(辅助信息!D:D,辅助信息!G:G=G5017)</f>
        <v>#VALUE!</v>
      </c>
    </row>
    <row r="5018" spans="1:10">
      <c r="A5018" s="2" t="str">
        <f>'[1]2025年已发货'!A:A</f>
        <v>凤钢</v>
      </c>
      <c r="B5018" s="2" t="str">
        <f>'[1]2025年已发货'!B:B</f>
        <v>螺纹钢</v>
      </c>
      <c r="C5018" s="2" t="str">
        <f>'[1]2025年已发货'!C:C</f>
        <v>HRB500E 25mm</v>
      </c>
      <c r="D5018" s="2" t="str">
        <f>'[1]2025年已发货'!D:D</f>
        <v>吨</v>
      </c>
      <c r="E5018" s="2" t="str">
        <f>'[1]2025年已发货'!E:E</f>
        <v>40</v>
      </c>
      <c r="F5018" s="4">
        <f>'[1]2025年已发货'!F:F</f>
        <v>45853</v>
      </c>
      <c r="G5018" s="2" t="str">
        <f>'[1]2025年已发货'!G:G</f>
        <v>（中铁五局一公司西昭高速3标)四川省凉山彝族自治州布拖县地洛镇桥边村钢筋加工厂</v>
      </c>
      <c r="H5018" s="2" t="str">
        <f>'[1]2025年已发货'!H:H</f>
        <v>林正兴</v>
      </c>
      <c r="I5018" s="2">
        <f>'[1]2025年已发货'!I:I</f>
        <v>18770671688</v>
      </c>
      <c r="J5018" s="2" vm="1" t="e">
        <f>_xlfn._xlws.FILTER(辅助信息!D:D,辅助信息!G:G=G5018)</f>
        <v>#VALUE!</v>
      </c>
    </row>
    <row r="5019" spans="1:10">
      <c r="A5019" s="2" t="str">
        <f>'[1]2025年已发货'!A:A</f>
        <v>凤钢</v>
      </c>
      <c r="B5019" s="2" t="str">
        <f>'[1]2025年已发货'!B:B</f>
        <v>螺纹钢</v>
      </c>
      <c r="C5019" s="2" t="str">
        <f>'[1]2025年已发货'!C:C</f>
        <v>HRB500E 32mm</v>
      </c>
      <c r="D5019" s="2" t="str">
        <f>'[1]2025年已发货'!D:D</f>
        <v>吨</v>
      </c>
      <c r="E5019" s="2" t="str">
        <f>'[1]2025年已发货'!E:E</f>
        <v>40</v>
      </c>
      <c r="F5019" s="4">
        <f>'[1]2025年已发货'!F:F</f>
        <v>45853</v>
      </c>
      <c r="G5019" s="2" t="str">
        <f>'[1]2025年已发货'!G:G</f>
        <v>（中铁五局一公司西昭高速3标)四川省凉山彝族自治州布拖县地洛镇桥边村钢筋加工厂</v>
      </c>
      <c r="H5019" s="2" t="str">
        <f>'[1]2025年已发货'!H:H</f>
        <v>林正兴</v>
      </c>
      <c r="I5019" s="2">
        <f>'[1]2025年已发货'!I:I</f>
        <v>18770671688</v>
      </c>
      <c r="J5019" s="2" vm="1" t="e">
        <f>_xlfn._xlws.FILTER(辅助信息!D:D,辅助信息!G:G=G5019)</f>
        <v>#VALUE!</v>
      </c>
    </row>
    <row r="5020" spans="1:10">
      <c r="A5020" s="2" t="str">
        <f>'[1]2025年已发货'!A:A</f>
        <v>凤钢</v>
      </c>
      <c r="B5020" s="2" t="str">
        <f>'[1]2025年已发货'!B:B</f>
        <v>螺纹钢</v>
      </c>
      <c r="C5020" s="2" t="str">
        <f>'[1]2025年已发货'!C:C</f>
        <v>HRB500E 28mm</v>
      </c>
      <c r="D5020" s="2" t="str">
        <f>'[1]2025年已发货'!D:D</f>
        <v>吨</v>
      </c>
      <c r="E5020" s="2">
        <f>'[1]2025年已发货'!E:E</f>
        <v>40</v>
      </c>
      <c r="F5020" s="4">
        <f>'[1]2025年已发货'!F:F</f>
        <v>45853</v>
      </c>
      <c r="G5020" s="2" t="str">
        <f>'[1]2025年已发货'!G:G</f>
        <v>（中铁五局一公司西昭高速3标)四川省凉山彝族自治州布拖县地洛镇桥边村钢筋加工厂</v>
      </c>
      <c r="H5020" s="2" t="str">
        <f>'[1]2025年已发货'!H:H</f>
        <v>林正兴</v>
      </c>
      <c r="I5020" s="2">
        <f>'[1]2025年已发货'!I:I</f>
        <v>18770671688</v>
      </c>
      <c r="J5020" s="2" vm="1" t="e">
        <f>_xlfn._xlws.FILTER(辅助信息!D:D,辅助信息!G:G=G5020)</f>
        <v>#VALUE!</v>
      </c>
    </row>
    <row r="5021" spans="1:10">
      <c r="A5021" s="2" t="str">
        <f>'[1]2025年已发货'!A:A</f>
        <v>吉晨盛泰</v>
      </c>
      <c r="B5021" s="2" t="str">
        <f>'[1]2025年已发货'!B:B</f>
        <v>螺纹钢</v>
      </c>
      <c r="C5021" s="2" t="str">
        <f>'[1]2025年已发货'!C:C</f>
        <v>HRB400EΦ12</v>
      </c>
      <c r="D5021" s="2" t="str">
        <f>'[1]2025年已发货'!D:D</f>
        <v>吨</v>
      </c>
      <c r="E5021" s="2">
        <f>'[1]2025年已发货'!E:E</f>
        <v>70</v>
      </c>
      <c r="F5021" s="4">
        <f>'[1]2025年已发货'!F:F</f>
        <v>45853</v>
      </c>
      <c r="G5021" s="2" t="str">
        <f>'[1]2025年已发货'!G:G</f>
        <v>（中铁广州局深圳公司西昭高速9标）四川省凉山彝族自治州西昌市西昌北梁场</v>
      </c>
      <c r="H5021" s="2" t="str">
        <f>'[1]2025年已发货'!H:H</f>
        <v>伍红林</v>
      </c>
      <c r="I5021" s="2">
        <f>'[1]2025年已发货'!I:I</f>
        <v>18683860677</v>
      </c>
      <c r="J5021" s="2" vm="1" t="e">
        <f>_xlfn._xlws.FILTER(辅助信息!D:D,辅助信息!G:G=G5021)</f>
        <v>#VALUE!</v>
      </c>
    </row>
    <row r="5022" spans="1:10">
      <c r="A5022" s="2" t="str">
        <f>'[1]2025年已发货'!A:A</f>
        <v>吉晨盛泰</v>
      </c>
      <c r="B5022" s="2" t="str">
        <f>'[1]2025年已发货'!B:B</f>
        <v>螺纹钢</v>
      </c>
      <c r="C5022" s="2" t="str">
        <f>'[1]2025年已发货'!C:C</f>
        <v>HRB400EΦ16</v>
      </c>
      <c r="D5022" s="2" t="str">
        <f>'[1]2025年已发货'!D:D</f>
        <v>吨</v>
      </c>
      <c r="E5022" s="2">
        <f>'[1]2025年已发货'!E:E</f>
        <v>70</v>
      </c>
      <c r="F5022" s="4">
        <f>'[1]2025年已发货'!F:F</f>
        <v>45853</v>
      </c>
      <c r="G5022" s="2" t="str">
        <f>'[1]2025年已发货'!G:G</f>
        <v>（中铁广州局深圳公司西昭高速9标）四川省凉山彝族自治州西昌市西昌北梁场</v>
      </c>
      <c r="H5022" s="2" t="str">
        <f>'[1]2025年已发货'!H:H</f>
        <v>伍红林</v>
      </c>
      <c r="I5022" s="2">
        <f>'[1]2025年已发货'!I:I</f>
        <v>18683860677</v>
      </c>
      <c r="J5022" s="2" vm="1" t="e">
        <f>_xlfn._xlws.FILTER(辅助信息!D:D,辅助信息!G:G=G5022)</f>
        <v>#VALUE!</v>
      </c>
    </row>
    <row r="5023" spans="1:10">
      <c r="A5023" s="2" t="str">
        <f>'[1]2025年已发货'!A:A</f>
        <v>凤钢</v>
      </c>
      <c r="B5023" s="2" t="str">
        <f>'[1]2025年已发货'!B:B</f>
        <v>高线</v>
      </c>
      <c r="C5023" s="2" t="str">
        <f>'[1]2025年已发货'!C:C</f>
        <v>HPB300Φ8</v>
      </c>
      <c r="D5023" s="2" t="str">
        <f>'[1]2025年已发货'!D:D</f>
        <v>吨</v>
      </c>
      <c r="E5023" s="2">
        <f>'[1]2025年已发货'!E:E</f>
        <v>50</v>
      </c>
      <c r="F5023" s="4">
        <f>'[1]2025年已发货'!F:F</f>
        <v>45853</v>
      </c>
      <c r="G5023" s="2" t="str">
        <f>'[1]2025年已发货'!G:G</f>
        <v>中铁隧道局路桥公司西昭高速2标1分部凉山州金阳县派来镇</v>
      </c>
      <c r="H5023" s="2" t="str">
        <f>'[1]2025年已发货'!H:H</f>
        <v>杨勇</v>
      </c>
      <c r="I5023" s="2">
        <f>'[1]2025年已发货'!I:I</f>
        <v>18882117172</v>
      </c>
      <c r="J5023" s="2" vm="1" t="e">
        <f>_xlfn._xlws.FILTER(辅助信息!D:D,辅助信息!G:G=G5023)</f>
        <v>#VALUE!</v>
      </c>
    </row>
    <row r="5024" spans="1:10">
      <c r="A5024" s="2" t="str">
        <f>'[1]2025年已发货'!A:A</f>
        <v>德胜恒嘉</v>
      </c>
      <c r="B5024" s="2" t="str">
        <f>'[1]2025年已发货'!B:B</f>
        <v>螺纹钢</v>
      </c>
      <c r="C5024" s="2" t="str">
        <f>'[1]2025年已发货'!C:C</f>
        <v>HRB400EΦ12</v>
      </c>
      <c r="D5024" s="2" t="str">
        <f>'[1]2025年已发货'!D:D</f>
        <v>吨</v>
      </c>
      <c r="E5024" s="2">
        <f>'[1]2025年已发货'!E:E</f>
        <v>40</v>
      </c>
      <c r="F5024" s="4">
        <f>'[1]2025年已发货'!F:F</f>
        <v>45853</v>
      </c>
      <c r="G5024" s="2" t="str">
        <f>'[1]2025年已发货'!G:G</f>
        <v>中铁隧道局路桥公司西昭高速2标1分部凉山州金阳县派来镇</v>
      </c>
      <c r="H5024" s="2" t="str">
        <f>'[1]2025年已发货'!H:H</f>
        <v>杨勇</v>
      </c>
      <c r="I5024" s="2">
        <f>'[1]2025年已发货'!I:I</f>
        <v>18882117172</v>
      </c>
      <c r="J5024" s="2" vm="1" t="e">
        <f>_xlfn._xlws.FILTER(辅助信息!D:D,辅助信息!G:G=G5024)</f>
        <v>#VALUE!</v>
      </c>
    </row>
    <row r="5025" spans="1:10">
      <c r="A5025" s="2" t="str">
        <f>'[1]2025年已发货'!A:A</f>
        <v>德胜恒嘉</v>
      </c>
      <c r="B5025" s="2" t="str">
        <f>'[1]2025年已发货'!B:B</f>
        <v>螺纹钢</v>
      </c>
      <c r="C5025" s="2" t="str">
        <f>'[1]2025年已发货'!C:C</f>
        <v>HRB400EΦ22</v>
      </c>
      <c r="D5025" s="2" t="str">
        <f>'[1]2025年已发货'!D:D</f>
        <v>吨</v>
      </c>
      <c r="E5025" s="2">
        <f>'[1]2025年已发货'!E:E</f>
        <v>130</v>
      </c>
      <c r="F5025" s="4">
        <f>'[1]2025年已发货'!F:F</f>
        <v>45853</v>
      </c>
      <c r="G5025" s="2" t="str">
        <f>'[1]2025年已发货'!G:G</f>
        <v>中铁隧道局路桥公司西昭高速2标1分部凉山州金阳县派来镇</v>
      </c>
      <c r="H5025" s="2" t="str">
        <f>'[1]2025年已发货'!H:H</f>
        <v>杨勇</v>
      </c>
      <c r="I5025" s="2">
        <f>'[1]2025年已发货'!I:I</f>
        <v>18882117172</v>
      </c>
      <c r="J5025" s="2" vm="1" t="e">
        <f>_xlfn._xlws.FILTER(辅助信息!D:D,辅助信息!G:G=G5025)</f>
        <v>#VALUE!</v>
      </c>
    </row>
    <row r="5026" spans="1:10">
      <c r="A5026" s="2" t="str">
        <f>'[1]2025年已发货'!A:A</f>
        <v>德胜恒嘉</v>
      </c>
      <c r="B5026" s="2" t="str">
        <f>'[1]2025年已发货'!B:B</f>
        <v>螺纹钢</v>
      </c>
      <c r="C5026" s="2" t="str">
        <f>'[1]2025年已发货'!C:C</f>
        <v>HRB400EΦ25</v>
      </c>
      <c r="D5026" s="2" t="str">
        <f>'[1]2025年已发货'!D:D</f>
        <v>吨</v>
      </c>
      <c r="E5026" s="2">
        <f>'[1]2025年已发货'!E:E</f>
        <v>50</v>
      </c>
      <c r="F5026" s="4">
        <f>'[1]2025年已发货'!F:F</f>
        <v>45853</v>
      </c>
      <c r="G5026" s="2" t="str">
        <f>'[1]2025年已发货'!G:G</f>
        <v>中铁隧道局路桥公司西昭高速2标1分部凉山州金阳县派来镇</v>
      </c>
      <c r="H5026" s="2" t="str">
        <f>'[1]2025年已发货'!H:H</f>
        <v>杨勇</v>
      </c>
      <c r="I5026" s="2">
        <f>'[1]2025年已发货'!I:I</f>
        <v>18882117172</v>
      </c>
      <c r="J5026" s="2" vm="1" t="e">
        <f>_xlfn._xlws.FILTER(辅助信息!D:D,辅助信息!G:G=G5026)</f>
        <v>#VALUE!</v>
      </c>
    </row>
    <row r="5027" spans="1:10">
      <c r="A5027" s="2" t="str">
        <f>'[1]2025年已发货'!A:A</f>
        <v>德胜恒嘉</v>
      </c>
      <c r="B5027" s="2" t="str">
        <f>'[1]2025年已发货'!B:B</f>
        <v>螺纹钢</v>
      </c>
      <c r="C5027" s="2" t="str">
        <f>'[1]2025年已发货'!C:C</f>
        <v>HRB400EΦ28</v>
      </c>
      <c r="D5027" s="2" t="str">
        <f>'[1]2025年已发货'!D:D</f>
        <v>吨</v>
      </c>
      <c r="E5027" s="2">
        <f>'[1]2025年已发货'!E:E</f>
        <v>20</v>
      </c>
      <c r="F5027" s="4">
        <f>'[1]2025年已发货'!F:F</f>
        <v>45853</v>
      </c>
      <c r="G5027" s="2" t="str">
        <f>'[1]2025年已发货'!G:G</f>
        <v>中铁隧道局路桥公司西昭高速2标1分部凉山州金阳县派来镇</v>
      </c>
      <c r="H5027" s="2" t="str">
        <f>'[1]2025年已发货'!H:H</f>
        <v>杨勇</v>
      </c>
      <c r="I5027" s="2">
        <f>'[1]2025年已发货'!I:I</f>
        <v>18882117172</v>
      </c>
      <c r="J5027" s="2" vm="1" t="e">
        <f>_xlfn._xlws.FILTER(辅助信息!D:D,辅助信息!G:G=G5027)</f>
        <v>#VALUE!</v>
      </c>
    </row>
    <row r="5028" spans="1:10">
      <c r="A5028" s="2" t="str">
        <f>'[1]2025年已发货'!A:A</f>
        <v>吉晨盛泰</v>
      </c>
      <c r="B5028" s="2" t="str">
        <f>'[1]2025年已发货'!B:B</f>
        <v>螺纹钢</v>
      </c>
      <c r="C5028" s="2" t="str">
        <f>'[1]2025年已发货'!C:C</f>
        <v>HRB400EΦ16</v>
      </c>
      <c r="D5028" s="2" t="str">
        <f>'[1]2025年已发货'!D:D</f>
        <v>吨</v>
      </c>
      <c r="E5028" s="2">
        <f>'[1]2025年已发货'!E:E</f>
        <v>100</v>
      </c>
      <c r="F5028" s="4">
        <f>'[1]2025年已发货'!F:F</f>
        <v>45853</v>
      </c>
      <c r="G5028" s="2" t="str">
        <f>'[1]2025年已发货'!G:G</f>
        <v>（中铁一局四公司西昭高速6标4分部）四川省凉山彝族自治州昭觉县6表服务区A、B区</v>
      </c>
      <c r="H5028" s="2" t="str">
        <f>'[1]2025年已发货'!H:H</f>
        <v>马占全</v>
      </c>
      <c r="I5028" s="2">
        <f>'[1]2025年已发货'!I:I</f>
        <v>18189516465</v>
      </c>
      <c r="J5028" s="2" vm="1" t="e">
        <f>_xlfn._xlws.FILTER(辅助信息!D:D,辅助信息!G:G=G5028)</f>
        <v>#VALUE!</v>
      </c>
    </row>
    <row r="5029" spans="1:10">
      <c r="A5029" s="2" t="str">
        <f>'[1]2025年已发货'!A:A</f>
        <v>德胜</v>
      </c>
      <c r="B5029" s="2" t="str">
        <f>'[1]2025年已发货'!B:B</f>
        <v>螺纹钢</v>
      </c>
      <c r="C5029" s="2" t="str">
        <f>'[1]2025年已发货'!C:C</f>
        <v>HRB400E Φ32×9米</v>
      </c>
      <c r="D5029" s="2" t="str">
        <f>'[1]2025年已发货'!D:D</f>
        <v>吨</v>
      </c>
      <c r="E5029" s="2">
        <f>'[1]2025年已发货'!E:E</f>
        <v>70</v>
      </c>
      <c r="F5029" s="4">
        <f>'[1]2025年已发货'!F:F</f>
        <v>45853</v>
      </c>
      <c r="G5029" s="2" t="str">
        <f>'[1]2025年已发货'!G:G</f>
        <v>（自永1标八局二分公司钢筋棚）四川省自贡市大安区牛佛镇</v>
      </c>
      <c r="H5029" s="2" t="str">
        <f>'[1]2025年已发货'!H:H</f>
        <v>王君杰</v>
      </c>
      <c r="I5029" s="2">
        <f>'[1]2025年已发货'!I:I</f>
        <v>18919619850</v>
      </c>
      <c r="J5029" s="2" vm="1" t="e">
        <f>_xlfn._xlws.FILTER(辅助信息!D:D,辅助信息!G:G=G5029)</f>
        <v>#VALUE!</v>
      </c>
    </row>
    <row r="5030" spans="1:10">
      <c r="A5030" s="2" t="str">
        <f>'[1]2025年已发货'!A:A</f>
        <v>德胜</v>
      </c>
      <c r="B5030" s="2" t="str">
        <f>'[1]2025年已发货'!B:B</f>
        <v>螺纹钢</v>
      </c>
      <c r="C5030" s="2" t="str">
        <f>'[1]2025年已发货'!C:C</f>
        <v>HRB400E Φ22×9米</v>
      </c>
      <c r="D5030" s="2" t="str">
        <f>'[1]2025年已发货'!D:D</f>
        <v>吨</v>
      </c>
      <c r="E5030" s="2">
        <f>'[1]2025年已发货'!E:E</f>
        <v>25</v>
      </c>
      <c r="F5030" s="4">
        <f>'[1]2025年已发货'!F:F</f>
        <v>45853</v>
      </c>
      <c r="G5030" s="2" t="str">
        <f>'[1]2025年已发货'!G:G</f>
        <v>（自永1标八局二分公司钢筋棚）四川省自贡市大安区牛佛镇</v>
      </c>
      <c r="H5030" s="2" t="str">
        <f>'[1]2025年已发货'!H:H</f>
        <v>王君杰</v>
      </c>
      <c r="I5030" s="2">
        <f>'[1]2025年已发货'!I:I</f>
        <v>18919619850</v>
      </c>
      <c r="J5030" s="2" vm="1" t="e">
        <f>_xlfn._xlws.FILTER(辅助信息!D:D,辅助信息!G:G=G5030)</f>
        <v>#VALUE!</v>
      </c>
    </row>
    <row r="5031" spans="1:10">
      <c r="A5031" s="2" t="str">
        <f>'[1]2025年已发货'!A:A</f>
        <v>德胜</v>
      </c>
      <c r="B5031" s="2" t="str">
        <f>'[1]2025年已发货'!B:B</f>
        <v>螺纹钢</v>
      </c>
      <c r="C5031" s="2" t="str">
        <f>'[1]2025年已发货'!C:C</f>
        <v>HRB400E Φ16×9米</v>
      </c>
      <c r="D5031" s="2" t="str">
        <f>'[1]2025年已发货'!D:D</f>
        <v>吨</v>
      </c>
      <c r="E5031" s="2">
        <f>'[1]2025年已发货'!E:E</f>
        <v>10</v>
      </c>
      <c r="F5031" s="4">
        <f>'[1]2025年已发货'!F:F</f>
        <v>45853</v>
      </c>
      <c r="G5031" s="2" t="str">
        <f>'[1]2025年已发货'!G:G</f>
        <v>（自永1标八局二分公司钢筋棚）四川省自贡市大安区牛佛镇</v>
      </c>
      <c r="H5031" s="2" t="str">
        <f>'[1]2025年已发货'!H:H</f>
        <v>王君杰</v>
      </c>
      <c r="I5031" s="2">
        <f>'[1]2025年已发货'!I:I</f>
        <v>18919619850</v>
      </c>
      <c r="J5031" s="2" vm="1" t="e">
        <f>_xlfn._xlws.FILTER(辅助信息!D:D,辅助信息!G:G=G5031)</f>
        <v>#VALUE!</v>
      </c>
    </row>
    <row r="5032" spans="1:10">
      <c r="A5032" s="2" t="str">
        <f>'[1]2025年已发货'!A:A</f>
        <v>钢固融</v>
      </c>
      <c r="B5032" s="2" t="str">
        <f>'[1]2025年已发货'!B:B</f>
        <v>螺纹钢</v>
      </c>
      <c r="C5032" s="2" t="str">
        <f>'[1]2025年已发货'!C:C</f>
        <v>HRB400E Φ16×9米</v>
      </c>
      <c r="D5032" s="2" t="str">
        <f>'[1]2025年已发货'!D:D</f>
        <v>吨</v>
      </c>
      <c r="E5032" s="2">
        <f>'[1]2025年已发货'!E:E</f>
        <v>25</v>
      </c>
      <c r="F5032" s="4">
        <f>'[1]2025年已发货'!F:F</f>
        <v>45853</v>
      </c>
      <c r="G5032" s="2" t="str">
        <f>'[1]2025年已发货'!G:G</f>
        <v>（自永1标八局二分公司钢筋棚）四川省自贡市大安区牛佛镇</v>
      </c>
      <c r="H5032" s="2" t="str">
        <f>'[1]2025年已发货'!H:H</f>
        <v>王君杰</v>
      </c>
      <c r="I5032" s="2">
        <f>'[1]2025年已发货'!I:I</f>
        <v>18919619850</v>
      </c>
      <c r="J5032" s="2" vm="1" t="e">
        <f>_xlfn._xlws.FILTER(辅助信息!D:D,辅助信息!G:G=G5032)</f>
        <v>#VALUE!</v>
      </c>
    </row>
    <row r="5033" spans="1:10">
      <c r="A5033" s="2" t="str">
        <f>'[1]2025年已发货'!A:A</f>
        <v>钢固融</v>
      </c>
      <c r="B5033" s="2" t="str">
        <f>'[1]2025年已发货'!B:B</f>
        <v>圆钢</v>
      </c>
      <c r="C5033" s="2" t="str">
        <f>'[1]2025年已发货'!C:C</f>
        <v>HPB300 Φ25</v>
      </c>
      <c r="D5033" s="2" t="str">
        <f>'[1]2025年已发货'!D:D</f>
        <v>吨</v>
      </c>
      <c r="E5033" s="2">
        <f>'[1]2025年已发货'!E:E</f>
        <v>6</v>
      </c>
      <c r="F5033" s="4">
        <f>'[1]2025年已发货'!F:F</f>
        <v>45853</v>
      </c>
      <c r="G5033" s="2" t="str">
        <f>'[1]2025年已发货'!G:G</f>
        <v>（自永1标八局二分公司钢筋棚）四川省自贡市大安区牛佛镇</v>
      </c>
      <c r="H5033" s="2" t="str">
        <f>'[1]2025年已发货'!H:H</f>
        <v>王君杰</v>
      </c>
      <c r="I5033" s="2">
        <f>'[1]2025年已发货'!I:I</f>
        <v>18919619850</v>
      </c>
      <c r="J5033" s="2" vm="1" t="e">
        <f>_xlfn._xlws.FILTER(辅助信息!D:D,辅助信息!G:G=G5033)</f>
        <v>#VALUE!</v>
      </c>
    </row>
    <row r="5034" spans="1:10">
      <c r="A5034" s="2" t="str">
        <f>'[1]2025年已发货'!A:A</f>
        <v>钢固融</v>
      </c>
      <c r="B5034" s="2" t="str">
        <f>'[1]2025年已发货'!B:B</f>
        <v>圆钢</v>
      </c>
      <c r="C5034" s="2" t="str">
        <f>'[1]2025年已发货'!C:C</f>
        <v>HPB300 Φ16</v>
      </c>
      <c r="D5034" s="2" t="str">
        <f>'[1]2025年已发货'!D:D</f>
        <v>吨</v>
      </c>
      <c r="E5034" s="2">
        <f>'[1]2025年已发货'!E:E</f>
        <v>3</v>
      </c>
      <c r="F5034" s="4">
        <f>'[1]2025年已发货'!F:F</f>
        <v>45853</v>
      </c>
      <c r="G5034" s="2" t="str">
        <f>'[1]2025年已发货'!G:G</f>
        <v>（自永1标八局二分公司钢筋棚）四川省自贡市大安区牛佛镇</v>
      </c>
      <c r="H5034" s="2" t="str">
        <f>'[1]2025年已发货'!H:H</f>
        <v>王君杰</v>
      </c>
      <c r="I5034" s="2">
        <f>'[1]2025年已发货'!I:I</f>
        <v>18919619850</v>
      </c>
      <c r="J5034" s="2" vm="1" t="e">
        <f>_xlfn._xlws.FILTER(辅助信息!D:D,辅助信息!G:G=G5034)</f>
        <v>#VALUE!</v>
      </c>
    </row>
    <row r="5035" spans="1:10">
      <c r="A5035" s="2" t="str">
        <f>'[1]2025年已发货'!A:A</f>
        <v>德胜</v>
      </c>
      <c r="B5035" s="2" t="str">
        <f>'[1]2025年已发货'!B:B</f>
        <v>螺纹钢</v>
      </c>
      <c r="C5035" s="2" t="str">
        <f>'[1]2025年已发货'!C:C</f>
        <v>HRB400E Φ25×9米</v>
      </c>
      <c r="D5035" s="2" t="str">
        <f>'[1]2025年已发货'!D:D</f>
        <v>吨</v>
      </c>
      <c r="E5035" s="2">
        <f>'[1]2025年已发货'!E:E</f>
        <v>35</v>
      </c>
      <c r="F5035" s="4">
        <f>'[1]2025年已发货'!F:F</f>
        <v>45854</v>
      </c>
      <c r="G5035" s="2" t="str">
        <f>'[1]2025年已发货'!G:G</f>
        <v>（自永2标九局西南分公司钢筋棚）四川省自贡市骑龙镇大湾村</v>
      </c>
      <c r="H5035" s="2" t="str">
        <f>'[1]2025年已发货'!H:H</f>
        <v>高彦彬</v>
      </c>
      <c r="I5035" s="2">
        <f>'[1]2025年已发货'!I:I</f>
        <v>13835906370</v>
      </c>
      <c r="J5035" s="2" vm="1" t="e">
        <f>_xlfn._xlws.FILTER(辅助信息!D:D,辅助信息!G:G=G5035)</f>
        <v>#VALUE!</v>
      </c>
    </row>
    <row r="5036" spans="1:10">
      <c r="A5036" s="2" t="str">
        <f>'[1]2025年已发货'!A:A</f>
        <v>德胜</v>
      </c>
      <c r="B5036" s="2" t="str">
        <f>'[1]2025年已发货'!B:B</f>
        <v>螺纹钢</v>
      </c>
      <c r="C5036" s="2" t="str">
        <f>'[1]2025年已发货'!C:C</f>
        <v>HRB400E Φ20×9米</v>
      </c>
      <c r="D5036" s="2" t="str">
        <f>'[1]2025年已发货'!D:D</f>
        <v>吨</v>
      </c>
      <c r="E5036" s="2">
        <f>'[1]2025年已发货'!E:E</f>
        <v>35</v>
      </c>
      <c r="F5036" s="4">
        <f>'[1]2025年已发货'!F:F</f>
        <v>45854</v>
      </c>
      <c r="G5036" s="2" t="str">
        <f>'[1]2025年已发货'!G:G</f>
        <v>（自永2标九局西南分公司钢筋棚）四川省自贡市骑龙镇大湾村</v>
      </c>
      <c r="H5036" s="2" t="str">
        <f>'[1]2025年已发货'!H:H</f>
        <v>高彦彬</v>
      </c>
      <c r="I5036" s="2">
        <f>'[1]2025年已发货'!I:I</f>
        <v>13835906370</v>
      </c>
      <c r="J5036" s="2" vm="1" t="e">
        <f>_xlfn._xlws.FILTER(辅助信息!D:D,辅助信息!G:G=G5036)</f>
        <v>#VALUE!</v>
      </c>
    </row>
    <row r="5037" spans="1:10">
      <c r="A5037" s="2" t="str">
        <f>'[1]2025年已发货'!A:A</f>
        <v>钢固融</v>
      </c>
      <c r="B5037" s="2" t="str">
        <f>'[1]2025年已发货'!B:B</f>
        <v>盘螺</v>
      </c>
      <c r="C5037" s="2" t="str">
        <f>'[1]2025年已发货'!C:C</f>
        <v>HRB400EΦ10</v>
      </c>
      <c r="D5037" s="2" t="str">
        <f>'[1]2025年已发货'!D:D</f>
        <v>吨</v>
      </c>
      <c r="E5037" s="2">
        <f>'[1]2025年已发货'!E:E</f>
        <v>8</v>
      </c>
      <c r="F5037" s="4">
        <f>'[1]2025年已发货'!F:F</f>
        <v>45854</v>
      </c>
      <c r="G5037" s="2" t="str">
        <f>'[1]2025年已发货'!G:G</f>
        <v>（中核中原-温江光明苑三期项目）四川省成都市温江区金马街道光明苑三期项目</v>
      </c>
      <c r="H5037" s="2" t="str">
        <f>'[1]2025年已发货'!H:H</f>
        <v>王生斌</v>
      </c>
      <c r="I5037" s="2">
        <f>'[1]2025年已发货'!I:I</f>
        <v>15228858118</v>
      </c>
      <c r="J5037" s="2" vm="1" t="e">
        <f>_xlfn._xlws.FILTER(辅助信息!D:D,辅助信息!G:G=G5037)</f>
        <v>#VALUE!</v>
      </c>
    </row>
    <row r="5038" spans="1:10">
      <c r="A5038" s="2" t="str">
        <f>'[1]2025年已发货'!A:A</f>
        <v>钢固融</v>
      </c>
      <c r="B5038" s="2" t="str">
        <f>'[1]2025年已发货'!B:B</f>
        <v>螺纹钢</v>
      </c>
      <c r="C5038" s="2" t="str">
        <f>'[1]2025年已发货'!C:C</f>
        <v>HRB400EФ20*9m</v>
      </c>
      <c r="D5038" s="2" t="str">
        <f>'[1]2025年已发货'!D:D</f>
        <v>吨</v>
      </c>
      <c r="E5038" s="2">
        <f>'[1]2025年已发货'!E:E</f>
        <v>5</v>
      </c>
      <c r="F5038" s="4">
        <f>'[1]2025年已发货'!F:F</f>
        <v>45854</v>
      </c>
      <c r="G5038" s="2" t="str">
        <f>'[1]2025年已发货'!G:G</f>
        <v>（中核中原-温江光明苑三期项目）四川省成都市温江区金马街道光明苑三期项目</v>
      </c>
      <c r="H5038" s="2" t="str">
        <f>'[1]2025年已发货'!H:H</f>
        <v>王生斌</v>
      </c>
      <c r="I5038" s="2">
        <f>'[1]2025年已发货'!I:I</f>
        <v>15228858118</v>
      </c>
      <c r="J5038" s="2" vm="1" t="e">
        <f>_xlfn._xlws.FILTER(辅助信息!D:D,辅助信息!G:G=G5038)</f>
        <v>#VALUE!</v>
      </c>
    </row>
    <row r="5039" spans="1:10">
      <c r="A5039" s="2" t="str">
        <f>'[1]2025年已发货'!A:A</f>
        <v>钢固融</v>
      </c>
      <c r="B5039" s="2" t="str">
        <f>'[1]2025年已发货'!B:B</f>
        <v>螺纹钢</v>
      </c>
      <c r="C5039" s="2" t="str">
        <f>'[1]2025年已发货'!C:C</f>
        <v>HRB400EФ22*9m</v>
      </c>
      <c r="D5039" s="2" t="str">
        <f>'[1]2025年已发货'!D:D</f>
        <v>吨</v>
      </c>
      <c r="E5039" s="2">
        <f>'[1]2025年已发货'!E:E</f>
        <v>43</v>
      </c>
      <c r="F5039" s="4">
        <f>'[1]2025年已发货'!F:F</f>
        <v>45854</v>
      </c>
      <c r="G5039" s="2" t="str">
        <f>'[1]2025年已发货'!G:G</f>
        <v>（中核中原-温江光明苑三期项目）四川省成都市温江区金马街道光明苑三期项目</v>
      </c>
      <c r="H5039" s="2" t="str">
        <f>'[1]2025年已发货'!H:H</f>
        <v>王生斌</v>
      </c>
      <c r="I5039" s="2">
        <f>'[1]2025年已发货'!I:I</f>
        <v>15228858118</v>
      </c>
      <c r="J5039" s="2" vm="1" t="e">
        <f>_xlfn._xlws.FILTER(辅助信息!D:D,辅助信息!G:G=G5039)</f>
        <v>#VALUE!</v>
      </c>
    </row>
    <row r="5040" spans="1:10">
      <c r="A5040" s="2" t="str">
        <f>'[1]2025年已发货'!A:A</f>
        <v>钢固融</v>
      </c>
      <c r="B5040" s="2" t="str">
        <f>'[1]2025年已发货'!B:B</f>
        <v>螺纹钢</v>
      </c>
      <c r="C5040" s="2" t="str">
        <f>'[1]2025年已发货'!C:C</f>
        <v>HRB400EФ22*12m</v>
      </c>
      <c r="D5040" s="2" t="str">
        <f>'[1]2025年已发货'!D:D</f>
        <v>吨</v>
      </c>
      <c r="E5040" s="2">
        <f>'[1]2025年已发货'!E:E</f>
        <v>10</v>
      </c>
      <c r="F5040" s="4">
        <f>'[1]2025年已发货'!F:F</f>
        <v>45854</v>
      </c>
      <c r="G5040" s="2" t="str">
        <f>'[1]2025年已发货'!G:G</f>
        <v>（中核中原-温江光明苑三期项目）四川省成都市温江区金马街道光明苑三期项目</v>
      </c>
      <c r="H5040" s="2" t="str">
        <f>'[1]2025年已发货'!H:H</f>
        <v>王生斌</v>
      </c>
      <c r="I5040" s="2">
        <f>'[1]2025年已发货'!I:I</f>
        <v>15228858118</v>
      </c>
      <c r="J5040" s="2" vm="1" t="e">
        <f>_xlfn._xlws.FILTER(辅助信息!D:D,辅助信息!G:G=G5040)</f>
        <v>#VALUE!</v>
      </c>
    </row>
    <row r="5041" spans="1:10">
      <c r="A5041" s="2" t="str">
        <f>'[1]2025年已发货'!A:A</f>
        <v>钢固融</v>
      </c>
      <c r="B5041" s="2" t="str">
        <f>'[1]2025年已发货'!B:B</f>
        <v>盘螺</v>
      </c>
      <c r="C5041" s="2" t="str">
        <f>'[1]2025年已发货'!C:C</f>
        <v>HRB400E Φ8</v>
      </c>
      <c r="D5041" s="2" t="str">
        <f>'[1]2025年已发货'!D:D</f>
        <v>吨</v>
      </c>
      <c r="E5041" s="2">
        <f>'[1]2025年已发货'!E:E</f>
        <v>3</v>
      </c>
      <c r="F5041" s="4">
        <f>'[1]2025年已发货'!F:F</f>
        <v>45854</v>
      </c>
      <c r="G5041" s="2" t="str">
        <f>'[1]2025年已发货'!G:G</f>
        <v>(乐山市校地共建产教融合基地建设项目一标段)四川省乐山市市中区苏稽镇周山嘴</v>
      </c>
      <c r="H5041" s="2" t="str">
        <f>'[1]2025年已发货'!H:H</f>
        <v>范增云</v>
      </c>
      <c r="I5041" s="2">
        <f>'[1]2025年已发货'!I:I</f>
        <v>13668153241</v>
      </c>
      <c r="J5041" s="2" t="str">
        <f>_xlfn._xlws.FILTER(辅助信息!D:D,辅助信息!G:G=G5041)</f>
        <v>乐山市校地共建产教融合基地建设项目</v>
      </c>
    </row>
    <row r="5042" spans="1:10">
      <c r="A5042" s="2" t="str">
        <f>'[1]2025年已发货'!A:A</f>
        <v>钢固融</v>
      </c>
      <c r="B5042" s="2" t="str">
        <f>'[1]2025年已发货'!B:B</f>
        <v>螺纹钢</v>
      </c>
      <c r="C5042" s="2" t="str">
        <f>'[1]2025年已发货'!C:C</f>
        <v>HRB400E Φ16 9m</v>
      </c>
      <c r="D5042" s="2" t="str">
        <f>'[1]2025年已发货'!D:D</f>
        <v>吨</v>
      </c>
      <c r="E5042" s="2">
        <f>'[1]2025年已发货'!E:E</f>
        <v>5</v>
      </c>
      <c r="F5042" s="4">
        <f>'[1]2025年已发货'!F:F</f>
        <v>45854</v>
      </c>
      <c r="G5042" s="2" t="str">
        <f>'[1]2025年已发货'!G:G</f>
        <v>(乐山市校地共建产教融合基地建设项目一标段)四川省乐山市市中区苏稽镇周山嘴</v>
      </c>
      <c r="H5042" s="2" t="str">
        <f>'[1]2025年已发货'!H:H</f>
        <v>范增云</v>
      </c>
      <c r="I5042" s="2">
        <f>'[1]2025年已发货'!I:I</f>
        <v>13668153241</v>
      </c>
      <c r="J5042" s="2" t="str">
        <f>_xlfn._xlws.FILTER(辅助信息!D:D,辅助信息!G:G=G5042)</f>
        <v>乐山市校地共建产教融合基地建设项目</v>
      </c>
    </row>
    <row r="5043" spans="1:10">
      <c r="A5043" s="2" t="str">
        <f>'[1]2025年已发货'!A:A</f>
        <v>钢固融</v>
      </c>
      <c r="B5043" s="2" t="str">
        <f>'[1]2025年已发货'!B:B</f>
        <v>螺纹钢</v>
      </c>
      <c r="C5043" s="2" t="str">
        <f>'[1]2025年已发货'!C:C</f>
        <v>HRB400E Φ18 9m</v>
      </c>
      <c r="D5043" s="2" t="str">
        <f>'[1]2025年已发货'!D:D</f>
        <v>吨</v>
      </c>
      <c r="E5043" s="2">
        <f>'[1]2025年已发货'!E:E</f>
        <v>3</v>
      </c>
      <c r="F5043" s="4">
        <f>'[1]2025年已发货'!F:F</f>
        <v>45854</v>
      </c>
      <c r="G5043" s="2" t="str">
        <f>'[1]2025年已发货'!G:G</f>
        <v>(乐山市校地共建产教融合基地建设项目一标段)四川省乐山市市中区苏稽镇周山嘴</v>
      </c>
      <c r="H5043" s="2" t="str">
        <f>'[1]2025年已发货'!H:H</f>
        <v>范增云</v>
      </c>
      <c r="I5043" s="2">
        <f>'[1]2025年已发货'!I:I</f>
        <v>13668153241</v>
      </c>
      <c r="J5043" s="2" t="str">
        <f>_xlfn._xlws.FILTER(辅助信息!D:D,辅助信息!G:G=G5043)</f>
        <v>乐山市校地共建产教融合基地建设项目</v>
      </c>
    </row>
    <row r="5044" spans="1:10">
      <c r="A5044" s="2" t="str">
        <f>'[1]2025年已发货'!A:A</f>
        <v>钢固融</v>
      </c>
      <c r="B5044" s="2" t="str">
        <f>'[1]2025年已发货'!B:B</f>
        <v>螺纹钢</v>
      </c>
      <c r="C5044" s="2" t="str">
        <f>'[1]2025年已发货'!C:C</f>
        <v>HRB400E Φ20 9m</v>
      </c>
      <c r="D5044" s="2" t="str">
        <f>'[1]2025年已发货'!D:D</f>
        <v>吨</v>
      </c>
      <c r="E5044" s="2">
        <f>'[1]2025年已发货'!E:E</f>
        <v>3</v>
      </c>
      <c r="F5044" s="4">
        <f>'[1]2025年已发货'!F:F</f>
        <v>45854</v>
      </c>
      <c r="G5044" s="2" t="str">
        <f>'[1]2025年已发货'!G:G</f>
        <v>(乐山市校地共建产教融合基地建设项目一标段)四川省乐山市市中区苏稽镇周山嘴</v>
      </c>
      <c r="H5044" s="2" t="str">
        <f>'[1]2025年已发货'!H:H</f>
        <v>范增云</v>
      </c>
      <c r="I5044" s="2">
        <f>'[1]2025年已发货'!I:I</f>
        <v>13668153241</v>
      </c>
      <c r="J5044" s="2" t="str">
        <f>_xlfn._xlws.FILTER(辅助信息!D:D,辅助信息!G:G=G5044)</f>
        <v>乐山市校地共建产教融合基地建设项目</v>
      </c>
    </row>
    <row r="5045" spans="1:10">
      <c r="A5045" s="2" t="str">
        <f>'[1]2025年已发货'!A:A</f>
        <v>钢固融</v>
      </c>
      <c r="B5045" s="2" t="str">
        <f>'[1]2025年已发货'!B:B</f>
        <v>螺纹钢</v>
      </c>
      <c r="C5045" s="2" t="str">
        <f>'[1]2025年已发货'!C:C</f>
        <v>HRB400E Φ22 9m</v>
      </c>
      <c r="D5045" s="2" t="str">
        <f>'[1]2025年已发货'!D:D</f>
        <v>吨</v>
      </c>
      <c r="E5045" s="2">
        <f>'[1]2025年已发货'!E:E</f>
        <v>3</v>
      </c>
      <c r="F5045" s="4">
        <f>'[1]2025年已发货'!F:F</f>
        <v>45854</v>
      </c>
      <c r="G5045" s="2" t="str">
        <f>'[1]2025年已发货'!G:G</f>
        <v>(乐山市校地共建产教融合基地建设项目一标段)四川省乐山市市中区苏稽镇周山嘴</v>
      </c>
      <c r="H5045" s="2" t="str">
        <f>'[1]2025年已发货'!H:H</f>
        <v>范增云</v>
      </c>
      <c r="I5045" s="2">
        <f>'[1]2025年已发货'!I:I</f>
        <v>13668153241</v>
      </c>
      <c r="J5045" s="2" t="str">
        <f>_xlfn._xlws.FILTER(辅助信息!D:D,辅助信息!G:G=G5045)</f>
        <v>乐山市校地共建产教融合基地建设项目</v>
      </c>
    </row>
    <row r="5046" spans="1:10">
      <c r="A5046" s="2" t="str">
        <f>'[1]2025年已发货'!A:A</f>
        <v>钢固融</v>
      </c>
      <c r="B5046" s="2" t="str">
        <f>'[1]2025年已发货'!B:B</f>
        <v>螺纹钢</v>
      </c>
      <c r="C5046" s="2" t="str">
        <f>'[1]2025年已发货'!C:C</f>
        <v>HRB400E Φ25 9m</v>
      </c>
      <c r="D5046" s="2" t="str">
        <f>'[1]2025年已发货'!D:D</f>
        <v>吨</v>
      </c>
      <c r="E5046" s="2">
        <f>'[1]2025年已发货'!E:E</f>
        <v>18</v>
      </c>
      <c r="F5046" s="4">
        <f>'[1]2025年已发货'!F:F</f>
        <v>45854</v>
      </c>
      <c r="G5046" s="2" t="str">
        <f>'[1]2025年已发货'!G:G</f>
        <v>(乐山市校地共建产教融合基地建设项目一标段)四川省乐山市市中区苏稽镇周山嘴</v>
      </c>
      <c r="H5046" s="2" t="str">
        <f>'[1]2025年已发货'!H:H</f>
        <v>范增云</v>
      </c>
      <c r="I5046" s="2">
        <f>'[1]2025年已发货'!I:I</f>
        <v>13668153241</v>
      </c>
      <c r="J5046" s="2" t="str">
        <f>_xlfn._xlws.FILTER(辅助信息!D:D,辅助信息!G:G=G5046)</f>
        <v>乐山市校地共建产教融合基地建设项目</v>
      </c>
    </row>
    <row r="5047" spans="1:10">
      <c r="A5047" s="2" t="str">
        <f>'[1]2025年已发货'!A:A</f>
        <v>泸钢</v>
      </c>
      <c r="B5047" s="2" t="str">
        <f>'[1]2025年已发货'!B:B</f>
        <v>盘螺</v>
      </c>
      <c r="C5047" s="2" t="str">
        <f>'[1]2025年已发货'!C:C</f>
        <v>HRB400E Φ12</v>
      </c>
      <c r="D5047" s="2" t="str">
        <f>'[1]2025年已发货'!D:D</f>
        <v>吨</v>
      </c>
      <c r="E5047" s="2">
        <f>'[1]2025年已发货'!E:E</f>
        <v>20</v>
      </c>
      <c r="F5047" s="4">
        <f>'[1]2025年已发货'!F:F</f>
        <v>45854</v>
      </c>
      <c r="G5047" s="2" t="str">
        <f>'[1]2025年已发货'!G:G</f>
        <v>(宜宾兴港三江新区长江工业园保障性租赁住房建设项目-1标)四川省宜宾市翠屏区永善路南段宜宾市三江新区长江工业园区</v>
      </c>
      <c r="H5047" s="2" t="str">
        <f>'[1]2025年已发货'!H:H</f>
        <v>刘鹏</v>
      </c>
      <c r="I5047" s="2">
        <f>'[1]2025年已发货'!I:I</f>
        <v>15528967666</v>
      </c>
      <c r="J5047" s="2" t="str">
        <f>_xlfn._xlws.FILTER(辅助信息!D:D,辅助信息!G:G=G5047)</f>
        <v>宜宾兴港三江新区长江工业园建设项目</v>
      </c>
    </row>
    <row r="5048" spans="1:10">
      <c r="A5048" s="2" t="str">
        <f>'[1]2025年已发货'!A:A</f>
        <v>泸钢</v>
      </c>
      <c r="B5048" s="2" t="str">
        <f>'[1]2025年已发货'!B:B</f>
        <v>螺纹钢</v>
      </c>
      <c r="C5048" s="2" t="str">
        <f>'[1]2025年已发货'!C:C</f>
        <v>HRB400E Φ16 9m</v>
      </c>
      <c r="D5048" s="2" t="str">
        <f>'[1]2025年已发货'!D:D</f>
        <v>吨</v>
      </c>
      <c r="E5048" s="2">
        <f>'[1]2025年已发货'!E:E</f>
        <v>3</v>
      </c>
      <c r="F5048" s="4">
        <f>'[1]2025年已发货'!F:F</f>
        <v>45854</v>
      </c>
      <c r="G5048" s="2" t="str">
        <f>'[1]2025年已发货'!G:G</f>
        <v>(宜宾兴港三江新区长江工业园保障性租赁住房建设项目-1标)四川省宜宾市翠屏区永善路南段宜宾市三江新区长江工业园区</v>
      </c>
      <c r="H5048" s="2" t="str">
        <f>'[1]2025年已发货'!H:H</f>
        <v>刘鹏</v>
      </c>
      <c r="I5048" s="2">
        <f>'[1]2025年已发货'!I:I</f>
        <v>15528967666</v>
      </c>
      <c r="J5048" s="2" t="str">
        <f>_xlfn._xlws.FILTER(辅助信息!D:D,辅助信息!G:G=G5048)</f>
        <v>宜宾兴港三江新区长江工业园建设项目</v>
      </c>
    </row>
    <row r="5049" spans="1:10">
      <c r="A5049" s="2" t="str">
        <f>'[1]2025年已发货'!A:A</f>
        <v>泸钢</v>
      </c>
      <c r="B5049" s="2" t="str">
        <f>'[1]2025年已发货'!B:B</f>
        <v>螺纹钢</v>
      </c>
      <c r="C5049" s="2" t="str">
        <f>'[1]2025年已发货'!C:C</f>
        <v>HRB400E Φ25 9m</v>
      </c>
      <c r="D5049" s="2" t="str">
        <f>'[1]2025年已发货'!D:D</f>
        <v>吨</v>
      </c>
      <c r="E5049" s="2">
        <f>'[1]2025年已发货'!E:E</f>
        <v>12</v>
      </c>
      <c r="F5049" s="4">
        <f>'[1]2025年已发货'!F:F</f>
        <v>45854</v>
      </c>
      <c r="G5049" s="2" t="str">
        <f>'[1]2025年已发货'!G:G</f>
        <v>(宜宾兴港三江新区长江工业园保障性租赁住房建设项目-土建)四川省宜宾市翠屏区永善路南段宜宾市三江新区长江工业园区</v>
      </c>
      <c r="H5049" s="2" t="str">
        <f>'[1]2025年已发货'!H:H</f>
        <v>刘鹏</v>
      </c>
      <c r="I5049" s="2">
        <f>'[1]2025年已发货'!I:I</f>
        <v>15528967666</v>
      </c>
      <c r="J5049" s="2" t="str">
        <f>_xlfn._xlws.FILTER(辅助信息!D:D,辅助信息!G:G=G5049)</f>
        <v>宜宾兴港三江新区长江工业园建设项目</v>
      </c>
    </row>
    <row r="5050" spans="1:10">
      <c r="A5050" s="2" t="str">
        <f>'[1]2025年已发货'!A:A</f>
        <v>润耀</v>
      </c>
      <c r="B5050" s="2" t="str">
        <f>'[1]2025年已发货'!B:B</f>
        <v>盘螺</v>
      </c>
      <c r="C5050" s="2" t="str">
        <f>'[1]2025年已发货'!C:C</f>
        <v>HRB400E Φ8</v>
      </c>
      <c r="D5050" s="2" t="str">
        <f>'[1]2025年已发货'!D:D</f>
        <v>吨</v>
      </c>
      <c r="E5050" s="2">
        <f>'[1]2025年已发货'!E:E</f>
        <v>5</v>
      </c>
      <c r="F5050" s="4">
        <f>'[1]2025年已发货'!F:F</f>
        <v>45854</v>
      </c>
      <c r="G5050" s="2" t="str">
        <f>'[1]2025年已发货'!G:G</f>
        <v>(五冶建设成都国际铁路港多式联项目)四川省成都市青白江区桂平大道成都中远海运陆港多式联运有限公司</v>
      </c>
      <c r="H5050" s="2" t="str">
        <f>'[1]2025年已发货'!H:H</f>
        <v>黄勇杰</v>
      </c>
      <c r="I5050" s="2">
        <f>'[1]2025年已发货'!I:I</f>
        <v>13880580196</v>
      </c>
      <c r="J5050" s="2" t="str">
        <f>_xlfn._xlws.FILTER(辅助信息!D:D,辅助信息!G:G=G5050)</f>
        <v>五冶建设成都国际铁路港多式联项目</v>
      </c>
    </row>
    <row r="5051" spans="1:10">
      <c r="A5051" s="2" t="str">
        <f>'[1]2025年已发货'!A:A</f>
        <v>润耀</v>
      </c>
      <c r="B5051" s="2" t="str">
        <f>'[1]2025年已发货'!B:B</f>
        <v>盘螺</v>
      </c>
      <c r="C5051" s="2" t="str">
        <f>'[1]2025年已发货'!C:C</f>
        <v>HRB400E Φ10</v>
      </c>
      <c r="D5051" s="2" t="str">
        <f>'[1]2025年已发货'!D:D</f>
        <v>吨</v>
      </c>
      <c r="E5051" s="2">
        <f>'[1]2025年已发货'!E:E</f>
        <v>30</v>
      </c>
      <c r="F5051" s="4">
        <f>'[1]2025年已发货'!F:F</f>
        <v>45854</v>
      </c>
      <c r="G5051" s="2" t="str">
        <f>'[1]2025年已发货'!G:G</f>
        <v>(五冶建设成都国际铁路港多式联项目)四川省成都市青白江区桂平大道成都中远海运陆港多式联运有限公司</v>
      </c>
      <c r="H5051" s="2" t="str">
        <f>'[1]2025年已发货'!H:H</f>
        <v>黄勇杰</v>
      </c>
      <c r="I5051" s="2">
        <f>'[1]2025年已发货'!I:I</f>
        <v>13880580196</v>
      </c>
      <c r="J5051" s="2" t="str">
        <f>_xlfn._xlws.FILTER(辅助信息!D:D,辅助信息!G:G=G5051)</f>
        <v>五冶建设成都国际铁路港多式联项目</v>
      </c>
    </row>
    <row r="5052" spans="1:10">
      <c r="A5052" s="2" t="str">
        <f>'[1]2025年已发货'!A:A</f>
        <v>润耀</v>
      </c>
      <c r="B5052" s="2" t="str">
        <f>'[1]2025年已发货'!B:B</f>
        <v>螺纹钢</v>
      </c>
      <c r="C5052" s="2" t="str">
        <f>'[1]2025年已发货'!C:C</f>
        <v>HRB400E Φ12 9m</v>
      </c>
      <c r="D5052" s="2" t="str">
        <f>'[1]2025年已发货'!D:D</f>
        <v>吨</v>
      </c>
      <c r="E5052" s="2">
        <f>'[1]2025年已发货'!E:E</f>
        <v>6</v>
      </c>
      <c r="F5052" s="4">
        <f>'[1]2025年已发货'!F:F</f>
        <v>45854</v>
      </c>
      <c r="G5052" s="2" t="str">
        <f>'[1]2025年已发货'!G:G</f>
        <v>(五冶建设成都国际铁路港多式联项目)四川省成都市青白江区桂平大道成都中远海运陆港多式联运有限公司</v>
      </c>
      <c r="H5052" s="2" t="str">
        <f>'[1]2025年已发货'!H:H</f>
        <v>黄勇杰</v>
      </c>
      <c r="I5052" s="2">
        <f>'[1]2025年已发货'!I:I</f>
        <v>13880580196</v>
      </c>
      <c r="J5052" s="2" t="str">
        <f>_xlfn._xlws.FILTER(辅助信息!D:D,辅助信息!G:G=G5052)</f>
        <v>五冶建设成都国际铁路港多式联项目</v>
      </c>
    </row>
    <row r="5053" spans="1:10">
      <c r="A5053" s="2" t="str">
        <f>'[1]2025年已发货'!A:A</f>
        <v>润耀</v>
      </c>
      <c r="B5053" s="2" t="str">
        <f>'[1]2025年已发货'!B:B</f>
        <v>螺纹钢</v>
      </c>
      <c r="C5053" s="2" t="str">
        <f>'[1]2025年已发货'!C:C</f>
        <v>HRB400E Φ14 9m</v>
      </c>
      <c r="D5053" s="2" t="str">
        <f>'[1]2025年已发货'!D:D</f>
        <v>吨</v>
      </c>
      <c r="E5053" s="2">
        <f>'[1]2025年已发货'!E:E</f>
        <v>9</v>
      </c>
      <c r="F5053" s="4">
        <f>'[1]2025年已发货'!F:F</f>
        <v>45854</v>
      </c>
      <c r="G5053" s="2" t="str">
        <f>'[1]2025年已发货'!G:G</f>
        <v>(五冶建设成都国际铁路港多式联项目)四川省成都市青白江区桂平大道成都中远海运陆港多式联运有限公司</v>
      </c>
      <c r="H5053" s="2" t="str">
        <f>'[1]2025年已发货'!H:H</f>
        <v>黄勇杰</v>
      </c>
      <c r="I5053" s="2">
        <f>'[1]2025年已发货'!I:I</f>
        <v>13880580196</v>
      </c>
      <c r="J5053" s="2" t="str">
        <f>_xlfn._xlws.FILTER(辅助信息!D:D,辅助信息!G:G=G5053)</f>
        <v>五冶建设成都国际铁路港多式联项目</v>
      </c>
    </row>
    <row r="5054" spans="1:10">
      <c r="A5054" s="2" t="str">
        <f>'[1]2025年已发货'!A:A</f>
        <v>润耀</v>
      </c>
      <c r="B5054" s="2" t="str">
        <f>'[1]2025年已发货'!B:B</f>
        <v>螺纹钢</v>
      </c>
      <c r="C5054" s="2" t="str">
        <f>'[1]2025年已发货'!C:C</f>
        <v>HRB400E Φ16 9m</v>
      </c>
      <c r="D5054" s="2" t="str">
        <f>'[1]2025年已发货'!D:D</f>
        <v>吨</v>
      </c>
      <c r="E5054" s="2">
        <f>'[1]2025年已发货'!E:E</f>
        <v>6</v>
      </c>
      <c r="F5054" s="4">
        <f>'[1]2025年已发货'!F:F</f>
        <v>45854</v>
      </c>
      <c r="G5054" s="2" t="str">
        <f>'[1]2025年已发货'!G:G</f>
        <v>(五冶建设成都国际铁路港多式联项目)四川省成都市青白江区桂平大道成都中远海运陆港多式联运有限公司</v>
      </c>
      <c r="H5054" s="2" t="str">
        <f>'[1]2025年已发货'!H:H</f>
        <v>黄勇杰</v>
      </c>
      <c r="I5054" s="2">
        <f>'[1]2025年已发货'!I:I</f>
        <v>13880580196</v>
      </c>
      <c r="J5054" s="2" t="str">
        <f>_xlfn._xlws.FILTER(辅助信息!D:D,辅助信息!G:G=G5054)</f>
        <v>五冶建设成都国际铁路港多式联项目</v>
      </c>
    </row>
    <row r="5055" spans="1:10">
      <c r="A5055" s="2" t="str">
        <f>'[1]2025年已发货'!A:A</f>
        <v>润耀</v>
      </c>
      <c r="B5055" s="2" t="str">
        <f>'[1]2025年已发货'!B:B</f>
        <v>螺纹钢</v>
      </c>
      <c r="C5055" s="2" t="str">
        <f>'[1]2025年已发货'!C:C</f>
        <v>HRB400E Φ18 9m</v>
      </c>
      <c r="D5055" s="2" t="str">
        <f>'[1]2025年已发货'!D:D</f>
        <v>吨</v>
      </c>
      <c r="E5055" s="2">
        <f>'[1]2025年已发货'!E:E</f>
        <v>6</v>
      </c>
      <c r="F5055" s="4">
        <f>'[1]2025年已发货'!F:F</f>
        <v>45854</v>
      </c>
      <c r="G5055" s="2" t="str">
        <f>'[1]2025年已发货'!G:G</f>
        <v>(五冶建设成都国际铁路港多式联项目)四川省成都市青白江区桂平大道成都中远海运陆港多式联运有限公司</v>
      </c>
      <c r="H5055" s="2" t="str">
        <f>'[1]2025年已发货'!H:H</f>
        <v>黄勇杰</v>
      </c>
      <c r="I5055" s="2">
        <f>'[1]2025年已发货'!I:I</f>
        <v>13880580196</v>
      </c>
      <c r="J5055" s="2" t="str">
        <f>_xlfn._xlws.FILTER(辅助信息!D:D,辅助信息!G:G=G5055)</f>
        <v>五冶建设成都国际铁路港多式联项目</v>
      </c>
    </row>
    <row r="5056" spans="1:10">
      <c r="A5056" s="2" t="str">
        <f>'[1]2025年已发货'!A:A</f>
        <v>润耀</v>
      </c>
      <c r="B5056" s="2" t="str">
        <f>'[1]2025年已发货'!B:B</f>
        <v>螺纹钢</v>
      </c>
      <c r="C5056" s="2" t="str">
        <f>'[1]2025年已发货'!C:C</f>
        <v>HRB400E Φ20 9m</v>
      </c>
      <c r="D5056" s="2" t="str">
        <f>'[1]2025年已发货'!D:D</f>
        <v>吨</v>
      </c>
      <c r="E5056" s="2">
        <f>'[1]2025年已发货'!E:E</f>
        <v>3</v>
      </c>
      <c r="F5056" s="4">
        <f>'[1]2025年已发货'!F:F</f>
        <v>45854</v>
      </c>
      <c r="G5056" s="2" t="str">
        <f>'[1]2025年已发货'!G:G</f>
        <v>(五冶建设成都国际铁路港多式联项目)四川省成都市青白江区桂平大道成都中远海运陆港多式联运有限公司</v>
      </c>
      <c r="H5056" s="2" t="str">
        <f>'[1]2025年已发货'!H:H</f>
        <v>黄勇杰</v>
      </c>
      <c r="I5056" s="2">
        <f>'[1]2025年已发货'!I:I</f>
        <v>13880580196</v>
      </c>
      <c r="J5056" s="2" t="str">
        <f>_xlfn._xlws.FILTER(辅助信息!D:D,辅助信息!G:G=G5056)</f>
        <v>五冶建设成都国际铁路港多式联项目</v>
      </c>
    </row>
    <row r="5057" spans="1:10">
      <c r="A5057" s="2" t="str">
        <f>'[1]2025年已发货'!A:A</f>
        <v>润耀</v>
      </c>
      <c r="B5057" s="2" t="str">
        <f>'[1]2025年已发货'!B:B</f>
        <v>螺纹钢</v>
      </c>
      <c r="C5057" s="2" t="str">
        <f>'[1]2025年已发货'!C:C</f>
        <v>HRB400E Φ22 9m</v>
      </c>
      <c r="D5057" s="2" t="str">
        <f>'[1]2025年已发货'!D:D</f>
        <v>吨</v>
      </c>
      <c r="E5057" s="2">
        <f>'[1]2025年已发货'!E:E</f>
        <v>6</v>
      </c>
      <c r="F5057" s="4">
        <f>'[1]2025年已发货'!F:F</f>
        <v>45854</v>
      </c>
      <c r="G5057" s="2" t="str">
        <f>'[1]2025年已发货'!G:G</f>
        <v>(五冶建设成都国际铁路港多式联项目)四川省成都市青白江区桂平大道成都中远海运陆港多式联运有限公司</v>
      </c>
      <c r="H5057" s="2" t="str">
        <f>'[1]2025年已发货'!H:H</f>
        <v>黄勇杰</v>
      </c>
      <c r="I5057" s="2">
        <f>'[1]2025年已发货'!I:I</f>
        <v>13880580196</v>
      </c>
      <c r="J5057" s="2" t="str">
        <f>_xlfn._xlws.FILTER(辅助信息!D:D,辅助信息!G:G=G5057)</f>
        <v>五冶建设成都国际铁路港多式联项目</v>
      </c>
    </row>
    <row r="5058" spans="1:10">
      <c r="A5058" s="2" t="str">
        <f>'[1]2025年已发货'!A:A</f>
        <v>德胜</v>
      </c>
      <c r="B5058" s="2" t="str">
        <f>'[1]2025年已发货'!B:B</f>
        <v>螺纹钢</v>
      </c>
      <c r="C5058" s="2" t="str">
        <f>'[1]2025年已发货'!C:C</f>
        <v>HRB400E Φ18 9m</v>
      </c>
      <c r="D5058" s="2" t="str">
        <f>'[1]2025年已发货'!D:D</f>
        <v>吨</v>
      </c>
      <c r="E5058" s="2">
        <f>'[1]2025年已发货'!E:E</f>
        <v>35</v>
      </c>
      <c r="F5058" s="4">
        <f>'[1]2025年已发货'!F:F</f>
        <v>45855</v>
      </c>
      <c r="G5058" s="2" t="str">
        <f>'[1]2025年已发货'!G:G</f>
        <v>(宜宾兴港三江新区长江工业园保障性租赁住房建设项目-1标)四川省宜宾市翠屏区永善路南段宜宾市三江新区长江工业园区</v>
      </c>
      <c r="H5058" s="2" t="str">
        <f>'[1]2025年已发货'!H:H</f>
        <v>刘鹏</v>
      </c>
      <c r="I5058" s="2">
        <f>'[1]2025年已发货'!I:I</f>
        <v>15528967666</v>
      </c>
      <c r="J5058" s="2" t="str">
        <f>_xlfn._xlws.FILTER(辅助信息!D:D,辅助信息!G:G=G5058)</f>
        <v>宜宾兴港三江新区长江工业园建设项目</v>
      </c>
    </row>
    <row r="5059" spans="1:10">
      <c r="A5059" s="2" t="str">
        <f>'[1]2025年已发货'!A:A</f>
        <v>泸钢</v>
      </c>
      <c r="B5059" s="2" t="str">
        <f>'[1]2025年已发货'!B:B</f>
        <v>盘螺</v>
      </c>
      <c r="C5059" s="2" t="str">
        <f>'[1]2025年已发货'!C:C</f>
        <v>HRB400E Φ10</v>
      </c>
      <c r="D5059" s="2" t="str">
        <f>'[1]2025年已发货'!D:D</f>
        <v>吨</v>
      </c>
      <c r="E5059" s="2">
        <f>'[1]2025年已发货'!E:E</f>
        <v>8</v>
      </c>
      <c r="F5059" s="4">
        <f>'[1]2025年已发货'!F:F</f>
        <v>45855</v>
      </c>
      <c r="G5059" s="2" t="str">
        <f>'[1]2025年已发货'!G:G</f>
        <v>(宜宾兴港三江新区长江工业园保障性租赁住房建设项目-土建)四川省宜宾市翠屏区永善路南段宜宾市三江新区长江工业园区</v>
      </c>
      <c r="H5059" s="2" t="str">
        <f>'[1]2025年已发货'!H:H</f>
        <v>刘鹏</v>
      </c>
      <c r="I5059" s="2">
        <f>'[1]2025年已发货'!I:I</f>
        <v>15528967666</v>
      </c>
      <c r="J5059" s="2" t="str">
        <f>_xlfn._xlws.FILTER(辅助信息!D:D,辅助信息!G:G=G5059)</f>
        <v>宜宾兴港三江新区长江工业园建设项目</v>
      </c>
    </row>
    <row r="5060" spans="1:10">
      <c r="A5060" s="2" t="str">
        <f>'[1]2025年已发货'!A:A</f>
        <v>泸钢</v>
      </c>
      <c r="B5060" s="2" t="str">
        <f>'[1]2025年已发货'!B:B</f>
        <v>螺纹钢</v>
      </c>
      <c r="C5060" s="2" t="str">
        <f>'[1]2025年已发货'!C:C</f>
        <v>HRB400E Φ12 9m</v>
      </c>
      <c r="D5060" s="2" t="str">
        <f>'[1]2025年已发货'!D:D</f>
        <v>吨</v>
      </c>
      <c r="E5060" s="2">
        <f>'[1]2025年已发货'!E:E</f>
        <v>10</v>
      </c>
      <c r="F5060" s="4">
        <f>'[1]2025年已发货'!F:F</f>
        <v>45855</v>
      </c>
      <c r="G5060" s="2" t="str">
        <f>'[1]2025年已发货'!G:G</f>
        <v>(宜宾兴港三江新区长江工业园保障性租赁住房建设项目-土建)四川省宜宾市翠屏区永善路南段宜宾市三江新区长江工业园区</v>
      </c>
      <c r="H5060" s="2" t="str">
        <f>'[1]2025年已发货'!H:H</f>
        <v>刘鹏</v>
      </c>
      <c r="I5060" s="2">
        <f>'[1]2025年已发货'!I:I</f>
        <v>15528967666</v>
      </c>
      <c r="J5060" s="2" t="str">
        <f>_xlfn._xlws.FILTER(辅助信息!D:D,辅助信息!G:G=G5060)</f>
        <v>宜宾兴港三江新区长江工业园建设项目</v>
      </c>
    </row>
    <row r="5061" spans="1:10">
      <c r="A5061" s="2" t="str">
        <f>'[1]2025年已发货'!A:A</f>
        <v>泸钢</v>
      </c>
      <c r="B5061" s="2" t="str">
        <f>'[1]2025年已发货'!B:B</f>
        <v>螺纹钢</v>
      </c>
      <c r="C5061" s="2" t="str">
        <f>'[1]2025年已发货'!C:C</f>
        <v>HRB400E Φ14 9m</v>
      </c>
      <c r="D5061" s="2" t="str">
        <f>'[1]2025年已发货'!D:D</f>
        <v>吨</v>
      </c>
      <c r="E5061" s="2">
        <f>'[1]2025年已发货'!E:E</f>
        <v>50</v>
      </c>
      <c r="F5061" s="4">
        <f>'[1]2025年已发货'!F:F</f>
        <v>45855</v>
      </c>
      <c r="G5061" s="2" t="str">
        <f>'[1]2025年已发货'!G:G</f>
        <v>(宜宾兴港三江新区长江工业园保障性租赁住房建设项目-土建)四川省宜宾市翠屏区永善路南段宜宾市三江新区长江工业园区</v>
      </c>
      <c r="H5061" s="2" t="str">
        <f>'[1]2025年已发货'!H:H</f>
        <v>刘鹏</v>
      </c>
      <c r="I5061" s="2">
        <f>'[1]2025年已发货'!I:I</f>
        <v>15528967666</v>
      </c>
      <c r="J5061" s="2" t="str">
        <f>_xlfn._xlws.FILTER(辅助信息!D:D,辅助信息!G:G=G5061)</f>
        <v>宜宾兴港三江新区长江工业园建设项目</v>
      </c>
    </row>
    <row r="5062" spans="1:10">
      <c r="A5062" s="2" t="str">
        <f>'[1]2025年已发货'!A:A</f>
        <v>德胜</v>
      </c>
      <c r="B5062" s="2" t="str">
        <f>'[1]2025年已发货'!B:B</f>
        <v>螺纹钢</v>
      </c>
      <c r="C5062" s="2" t="str">
        <f>'[1]2025年已发货'!C:C</f>
        <v>HRB400E Φ16 9m</v>
      </c>
      <c r="D5062" s="2" t="str">
        <f>'[1]2025年已发货'!D:D</f>
        <v>吨</v>
      </c>
      <c r="E5062" s="2">
        <f>'[1]2025年已发货'!E:E</f>
        <v>50</v>
      </c>
      <c r="F5062" s="4">
        <f>'[1]2025年已发货'!F:F</f>
        <v>45855</v>
      </c>
      <c r="G5062" s="2" t="str">
        <f>'[1]2025年已发货'!G:G</f>
        <v>(宜宾兴港三江新区长江工业园保障性租赁住房建设项目-土建)四川省宜宾市翠屏区永善路南段宜宾市三江新区长江工业园区</v>
      </c>
      <c r="H5062" s="2" t="str">
        <f>'[1]2025年已发货'!H:H</f>
        <v>刘鹏</v>
      </c>
      <c r="I5062" s="2">
        <f>'[1]2025年已发货'!I:I</f>
        <v>15528967666</v>
      </c>
      <c r="J5062" s="2" t="str">
        <f>_xlfn._xlws.FILTER(辅助信息!D:D,辅助信息!G:G=G5062)</f>
        <v>宜宾兴港三江新区长江工业园建设项目</v>
      </c>
    </row>
    <row r="5063" spans="1:10">
      <c r="A5063" s="2" t="str">
        <f>'[1]2025年已发货'!A:A</f>
        <v>德胜</v>
      </c>
      <c r="B5063" s="2" t="str">
        <f>'[1]2025年已发货'!B:B</f>
        <v>螺纹钢</v>
      </c>
      <c r="C5063" s="2" t="str">
        <f>'[1]2025年已发货'!C:C</f>
        <v>HRB400E Φ18 9m</v>
      </c>
      <c r="D5063" s="2" t="str">
        <f>'[1]2025年已发货'!D:D</f>
        <v>吨</v>
      </c>
      <c r="E5063" s="2">
        <f>'[1]2025年已发货'!E:E</f>
        <v>25</v>
      </c>
      <c r="F5063" s="4">
        <f>'[1]2025年已发货'!F:F</f>
        <v>45855</v>
      </c>
      <c r="G5063" s="2" t="str">
        <f>'[1]2025年已发货'!G:G</f>
        <v>(宜宾兴港三江新区长江工业园保障性租赁住房建设项目-土建)四川省宜宾市翠屏区永善路南段宜宾市三江新区长江工业园区</v>
      </c>
      <c r="H5063" s="2" t="str">
        <f>'[1]2025年已发货'!H:H</f>
        <v>刘鹏</v>
      </c>
      <c r="I5063" s="2">
        <f>'[1]2025年已发货'!I:I</f>
        <v>15528967666</v>
      </c>
      <c r="J5063" s="2" t="str">
        <f>_xlfn._xlws.FILTER(辅助信息!D:D,辅助信息!G:G=G5063)</f>
        <v>宜宾兴港三江新区长江工业园建设项目</v>
      </c>
    </row>
    <row r="5064" spans="1:10">
      <c r="A5064" s="2" t="str">
        <f>'[1]2025年已发货'!A:A</f>
        <v>德胜</v>
      </c>
      <c r="B5064" s="2" t="str">
        <f>'[1]2025年已发货'!B:B</f>
        <v>螺纹钢</v>
      </c>
      <c r="C5064" s="2" t="str">
        <f>'[1]2025年已发货'!C:C</f>
        <v>HRB400E Φ22 9m</v>
      </c>
      <c r="D5064" s="2" t="str">
        <f>'[1]2025年已发货'!D:D</f>
        <v>吨</v>
      </c>
      <c r="E5064" s="2">
        <f>'[1]2025年已发货'!E:E</f>
        <v>6</v>
      </c>
      <c r="F5064" s="4">
        <f>'[1]2025年已发货'!F:F</f>
        <v>45855</v>
      </c>
      <c r="G5064" s="2" t="str">
        <f>'[1]2025年已发货'!G:G</f>
        <v>(宜宾兴港三江新区长江工业园保障性租赁住房建设项目-土建)四川省宜宾市翠屏区永善路南段宜宾市三江新区长江工业园区</v>
      </c>
      <c r="H5064" s="2" t="str">
        <f>'[1]2025年已发货'!H:H</f>
        <v>刘鹏</v>
      </c>
      <c r="I5064" s="2">
        <f>'[1]2025年已发货'!I:I</f>
        <v>15528967666</v>
      </c>
      <c r="J5064" s="2" t="str">
        <f>_xlfn._xlws.FILTER(辅助信息!D:D,辅助信息!G:G=G5064)</f>
        <v>宜宾兴港三江新区长江工业园建设项目</v>
      </c>
    </row>
    <row r="5065" spans="1:10">
      <c r="A5065" s="2" t="str">
        <f>'[1]2025年已发货'!A:A</f>
        <v>德胜</v>
      </c>
      <c r="B5065" s="2" t="str">
        <f>'[1]2025年已发货'!B:B</f>
        <v>螺纹钢</v>
      </c>
      <c r="C5065" s="2" t="str">
        <f>'[1]2025年已发货'!C:C</f>
        <v>HRB400E Φ25 9m</v>
      </c>
      <c r="D5065" s="2" t="str">
        <f>'[1]2025年已发货'!D:D</f>
        <v>吨</v>
      </c>
      <c r="E5065" s="2">
        <f>'[1]2025年已发货'!E:E</f>
        <v>25</v>
      </c>
      <c r="F5065" s="4">
        <f>'[1]2025年已发货'!F:F</f>
        <v>45855</v>
      </c>
      <c r="G5065" s="2" t="str">
        <f>'[1]2025年已发货'!G:G</f>
        <v>(宜宾兴港三江新区长江工业园保障性租赁住房建设项目-土建)四川省宜宾市翠屏区永善路南段宜宾市三江新区长江工业园区</v>
      </c>
      <c r="H5065" s="2" t="str">
        <f>'[1]2025年已发货'!H:H</f>
        <v>刘鹏</v>
      </c>
      <c r="I5065" s="2">
        <f>'[1]2025年已发货'!I:I</f>
        <v>15528967666</v>
      </c>
      <c r="J5065" s="2" t="str">
        <f>_xlfn._xlws.FILTER(辅助信息!D:D,辅助信息!G:G=G5065)</f>
        <v>宜宾兴港三江新区长江工业园建设项目</v>
      </c>
    </row>
    <row r="5066" spans="1:10">
      <c r="A5066" s="2" t="str">
        <f>'[1]2025年已发货'!A:A</f>
        <v>晋邦</v>
      </c>
      <c r="B5066" s="2" t="str">
        <f>'[1]2025年已发货'!B:B</f>
        <v>盘螺</v>
      </c>
      <c r="C5066" s="2" t="str">
        <f>'[1]2025年已发货'!C:C</f>
        <v>HRB400E Φ8</v>
      </c>
      <c r="D5066" s="2" t="str">
        <f>'[1]2025年已发货'!D:D</f>
        <v>吨</v>
      </c>
      <c r="E5066" s="2">
        <f>'[1]2025年已发货'!E:E</f>
        <v>8</v>
      </c>
      <c r="F5066" s="4">
        <f>'[1]2025年已发货'!F:F</f>
        <v>45855</v>
      </c>
      <c r="G5066" s="2" t="str">
        <f>'[1]2025年已发货'!G:G</f>
        <v>（商投建工达州中医药科技园-4工区-8号楼）达州市通川区达州中医药职业学院犀牛大道北段</v>
      </c>
      <c r="H5066" s="2" t="str">
        <f>'[1]2025年已发货'!H:H</f>
        <v>张扬</v>
      </c>
      <c r="I5066" s="2">
        <f>'[1]2025年已发货'!I:I</f>
        <v>18381904567</v>
      </c>
      <c r="J5066" s="2" t="str">
        <f>_xlfn._xlws.FILTER(辅助信息!D:D,辅助信息!G:G=G5066)</f>
        <v>商投建工达州中医药科技园</v>
      </c>
    </row>
    <row r="5067" spans="1:10">
      <c r="A5067" s="2" t="str">
        <f>'[1]2025年已发货'!A:A</f>
        <v>晋邦</v>
      </c>
      <c r="B5067" s="2" t="str">
        <f>'[1]2025年已发货'!B:B</f>
        <v>螺纹钢</v>
      </c>
      <c r="C5067" s="2" t="str">
        <f>'[1]2025年已发货'!C:C</f>
        <v>HRB400E Φ18 9m</v>
      </c>
      <c r="D5067" s="2" t="str">
        <f>'[1]2025年已发货'!D:D</f>
        <v>吨</v>
      </c>
      <c r="E5067" s="2">
        <f>'[1]2025年已发货'!E:E</f>
        <v>6</v>
      </c>
      <c r="F5067" s="4">
        <f>'[1]2025年已发货'!F:F</f>
        <v>45855</v>
      </c>
      <c r="G5067" s="2" t="str">
        <f>'[1]2025年已发货'!G:G</f>
        <v>（商投建工达州中医药科技园-4工区-8号楼）达州市通川区达州中医药职业学院犀牛大道北段</v>
      </c>
      <c r="H5067" s="2" t="str">
        <f>'[1]2025年已发货'!H:H</f>
        <v>张扬</v>
      </c>
      <c r="I5067" s="2">
        <f>'[1]2025年已发货'!I:I</f>
        <v>18381904567</v>
      </c>
      <c r="J5067" s="2" t="str">
        <f>_xlfn._xlws.FILTER(辅助信息!D:D,辅助信息!G:G=G5067)</f>
        <v>商投建工达州中医药科技园</v>
      </c>
    </row>
    <row r="5068" spans="1:10">
      <c r="A5068" s="2" t="str">
        <f>'[1]2025年已发货'!A:A</f>
        <v>晋邦</v>
      </c>
      <c r="B5068" s="2" t="str">
        <f>'[1]2025年已发货'!B:B</f>
        <v>螺纹钢</v>
      </c>
      <c r="C5068" s="2" t="str">
        <f>'[1]2025年已发货'!C:C</f>
        <v>HRB400E Φ22 9m</v>
      </c>
      <c r="D5068" s="2" t="str">
        <f>'[1]2025年已发货'!D:D</f>
        <v>吨</v>
      </c>
      <c r="E5068" s="2">
        <f>'[1]2025年已发货'!E:E</f>
        <v>6</v>
      </c>
      <c r="F5068" s="4">
        <f>'[1]2025年已发货'!F:F</f>
        <v>45855</v>
      </c>
      <c r="G5068" s="2" t="str">
        <f>'[1]2025年已发货'!G:G</f>
        <v>（商投建工达州中医药科技园-4工区-8号楼）达州市通川区达州中医药职业学院犀牛大道北段</v>
      </c>
      <c r="H5068" s="2" t="str">
        <f>'[1]2025年已发货'!H:H</f>
        <v>张扬</v>
      </c>
      <c r="I5068" s="2">
        <f>'[1]2025年已发货'!I:I</f>
        <v>18381904567</v>
      </c>
      <c r="J5068" s="2" t="str">
        <f>_xlfn._xlws.FILTER(辅助信息!D:D,辅助信息!G:G=G5068)</f>
        <v>商投建工达州中医药科技园</v>
      </c>
    </row>
    <row r="5069" spans="1:10">
      <c r="A5069" s="2" t="str">
        <f>'[1]2025年已发货'!A:A</f>
        <v>晋邦</v>
      </c>
      <c r="B5069" s="2" t="str">
        <f>'[1]2025年已发货'!B:B</f>
        <v>螺纹钢</v>
      </c>
      <c r="C5069" s="2" t="str">
        <f>'[1]2025年已发货'!C:C</f>
        <v>HRB400E Φ25 9m</v>
      </c>
      <c r="D5069" s="2" t="str">
        <f>'[1]2025年已发货'!D:D</f>
        <v>吨</v>
      </c>
      <c r="E5069" s="2">
        <f>'[1]2025年已发货'!E:E</f>
        <v>15</v>
      </c>
      <c r="F5069" s="4">
        <f>'[1]2025年已发货'!F:F</f>
        <v>45855</v>
      </c>
      <c r="G5069" s="2" t="str">
        <f>'[1]2025年已发货'!G:G</f>
        <v>（商投建工达州中医药科技园-4工区-8号楼）达州市通川区达州中医药职业学院犀牛大道北段</v>
      </c>
      <c r="H5069" s="2" t="str">
        <f>'[1]2025年已发货'!H:H</f>
        <v>张扬</v>
      </c>
      <c r="I5069" s="2">
        <f>'[1]2025年已发货'!I:I</f>
        <v>18381904567</v>
      </c>
      <c r="J5069" s="2" t="str">
        <f>_xlfn._xlws.FILTER(辅助信息!D:D,辅助信息!G:G=G5069)</f>
        <v>商投建工达州中医药科技园</v>
      </c>
    </row>
    <row r="5070" spans="1:10">
      <c r="A5070" s="2" t="str">
        <f>'[1]2025年已发货'!A:A</f>
        <v>钢固融</v>
      </c>
      <c r="B5070" s="2" t="str">
        <f>'[1]2025年已发货'!B:B</f>
        <v>螺纹钢</v>
      </c>
      <c r="C5070" s="2" t="str">
        <f>'[1]2025年已发货'!C:C</f>
        <v>HRB500E Φ12</v>
      </c>
      <c r="D5070" s="2" t="str">
        <f>'[1]2025年已发货'!D:D</f>
        <v>吨</v>
      </c>
      <c r="E5070" s="2">
        <f>'[1]2025年已发货'!E:E</f>
        <v>6</v>
      </c>
      <c r="F5070" s="4">
        <f>'[1]2025年已发货'!F:F</f>
        <v>45855</v>
      </c>
      <c r="G5070" s="2" t="str">
        <f>'[1]2025年已发货'!G:G</f>
        <v>（商投建工达州中医药科技园-1工区）达州市通川区达州中医药职业学院犀牛大道北段</v>
      </c>
      <c r="H5070" s="2" t="str">
        <f>'[1]2025年已发货'!H:H</f>
        <v>程黄刚</v>
      </c>
      <c r="I5070" s="2">
        <f>'[1]2025年已发货'!I:I</f>
        <v>15108211617</v>
      </c>
      <c r="J5070" s="2" t="str">
        <f>_xlfn._xlws.FILTER(辅助信息!D:D,辅助信息!G:G=G5070)</f>
        <v>商投建工达州中医药科技园</v>
      </c>
    </row>
    <row r="5071" spans="1:10">
      <c r="A5071" s="2" t="str">
        <f>'[1]2025年已发货'!A:A</f>
        <v>钢固融</v>
      </c>
      <c r="B5071" s="2" t="str">
        <f>'[1]2025年已发货'!B:B</f>
        <v>螺纹钢</v>
      </c>
      <c r="C5071" s="2" t="str">
        <f>'[1]2025年已发货'!C:C</f>
        <v>HRB500E Φ16</v>
      </c>
      <c r="D5071" s="2" t="str">
        <f>'[1]2025年已发货'!D:D</f>
        <v>吨</v>
      </c>
      <c r="E5071" s="2">
        <f>'[1]2025年已发货'!E:E</f>
        <v>6</v>
      </c>
      <c r="F5071" s="4">
        <f>'[1]2025年已发货'!F:F</f>
        <v>45855</v>
      </c>
      <c r="G5071" s="2" t="str">
        <f>'[1]2025年已发货'!G:G</f>
        <v>（商投建工达州中医药科技园-1工区）达州市通川区达州中医药职业学院犀牛大道北段</v>
      </c>
      <c r="H5071" s="2" t="str">
        <f>'[1]2025年已发货'!H:H</f>
        <v>程黄刚</v>
      </c>
      <c r="I5071" s="2">
        <f>'[1]2025年已发货'!I:I</f>
        <v>15108211617</v>
      </c>
      <c r="J5071" s="2" t="str">
        <f>_xlfn._xlws.FILTER(辅助信息!D:D,辅助信息!G:G=G5071)</f>
        <v>商投建工达州中医药科技园</v>
      </c>
    </row>
    <row r="5072" spans="1:10">
      <c r="A5072" s="2" t="str">
        <f>'[1]2025年已发货'!A:A</f>
        <v>钢固融</v>
      </c>
      <c r="B5072" s="2" t="str">
        <f>'[1]2025年已发货'!B:B</f>
        <v>螺纹钢</v>
      </c>
      <c r="C5072" s="2" t="str">
        <f>'[1]2025年已发货'!C:C</f>
        <v>HRB500E Φ18</v>
      </c>
      <c r="D5072" s="2" t="str">
        <f>'[1]2025年已发货'!D:D</f>
        <v>吨</v>
      </c>
      <c r="E5072" s="2">
        <f>'[1]2025年已发货'!E:E</f>
        <v>6</v>
      </c>
      <c r="F5072" s="4">
        <f>'[1]2025年已发货'!F:F</f>
        <v>45855</v>
      </c>
      <c r="G5072" s="2" t="str">
        <f>'[1]2025年已发货'!G:G</f>
        <v>（商投建工达州中医药科技园-1工区）达州市通川区达州中医药职业学院犀牛大道北段</v>
      </c>
      <c r="H5072" s="2" t="str">
        <f>'[1]2025年已发货'!H:H</f>
        <v>程黄刚</v>
      </c>
      <c r="I5072" s="2">
        <f>'[1]2025年已发货'!I:I</f>
        <v>15108211617</v>
      </c>
      <c r="J5072" s="2" t="str">
        <f>_xlfn._xlws.FILTER(辅助信息!D:D,辅助信息!G:G=G5072)</f>
        <v>商投建工达州中医药科技园</v>
      </c>
    </row>
    <row r="5073" spans="1:10">
      <c r="A5073" s="2" t="str">
        <f>'[1]2025年已发货'!A:A</f>
        <v>钢固融</v>
      </c>
      <c r="B5073" s="2" t="str">
        <f>'[1]2025年已发货'!B:B</f>
        <v>螺纹钢</v>
      </c>
      <c r="C5073" s="2" t="str">
        <f>'[1]2025年已发货'!C:C</f>
        <v>HRB500E Φ22</v>
      </c>
      <c r="D5073" s="2" t="str">
        <f>'[1]2025年已发货'!D:D</f>
        <v>吨</v>
      </c>
      <c r="E5073" s="2">
        <f>'[1]2025年已发货'!E:E</f>
        <v>17</v>
      </c>
      <c r="F5073" s="4">
        <f>'[1]2025年已发货'!F:F</f>
        <v>45855</v>
      </c>
      <c r="G5073" s="2" t="str">
        <f>'[1]2025年已发货'!G:G</f>
        <v>（商投建工达州中医药科技园-1工区）达州市通川区达州中医药职业学院犀牛大道北段</v>
      </c>
      <c r="H5073" s="2" t="str">
        <f>'[1]2025年已发货'!H:H</f>
        <v>程黄刚</v>
      </c>
      <c r="I5073" s="2">
        <f>'[1]2025年已发货'!I:I</f>
        <v>15108211617</v>
      </c>
      <c r="J5073" s="2" t="str">
        <f>_xlfn._xlws.FILTER(辅助信息!D:D,辅助信息!G:G=G5073)</f>
        <v>商投建工达州中医药科技园</v>
      </c>
    </row>
    <row r="5074" spans="1:10">
      <c r="A5074" s="2" t="str">
        <f>'[1]2025年已发货'!A:A</f>
        <v>晋邦</v>
      </c>
      <c r="B5074" s="2" t="str">
        <f>'[1]2025年已发货'!B:B</f>
        <v>螺纹钢</v>
      </c>
      <c r="C5074" s="2" t="str">
        <f>'[1]2025年已发货'!C:C</f>
        <v>HRB400E Φ12 9m</v>
      </c>
      <c r="D5074" s="2" t="str">
        <f>'[1]2025年已发货'!D:D</f>
        <v>吨</v>
      </c>
      <c r="E5074" s="2">
        <f>'[1]2025年已发货'!E:E</f>
        <v>3</v>
      </c>
      <c r="F5074" s="4">
        <f>'[1]2025年已发货'!F:F</f>
        <v>45855</v>
      </c>
      <c r="G5074" s="2" t="str">
        <f>'[1]2025年已发货'!G:G</f>
        <v>（商投建工达州中医药科技园-2工区-2号桥）达州市通川区达州中医药职业学院犀牛大道北段</v>
      </c>
      <c r="H5074" s="2" t="str">
        <f>'[1]2025年已发货'!H:H</f>
        <v>李波</v>
      </c>
      <c r="I5074" s="2">
        <f>'[1]2025年已发货'!I:I</f>
        <v>18381899787</v>
      </c>
      <c r="J5074" s="2" t="str">
        <f>_xlfn._xlws.FILTER(辅助信息!D:D,辅助信息!G:G=G5074)</f>
        <v>商投建工达州中医药科技园</v>
      </c>
    </row>
    <row r="5075" spans="1:10">
      <c r="A5075" s="2" t="str">
        <f>'[1]2025年已发货'!A:A</f>
        <v>晋邦</v>
      </c>
      <c r="B5075" s="2" t="str">
        <f>'[1]2025年已发货'!B:B</f>
        <v>螺纹钢</v>
      </c>
      <c r="C5075" s="2" t="str">
        <f>'[1]2025年已发货'!C:C</f>
        <v>HRB400E Φ14 9m</v>
      </c>
      <c r="D5075" s="2" t="str">
        <f>'[1]2025年已发货'!D:D</f>
        <v>吨</v>
      </c>
      <c r="E5075" s="2">
        <f>'[1]2025年已发货'!E:E</f>
        <v>8</v>
      </c>
      <c r="F5075" s="4">
        <f>'[1]2025年已发货'!F:F</f>
        <v>45855</v>
      </c>
      <c r="G5075" s="2" t="str">
        <f>'[1]2025年已发货'!G:G</f>
        <v>（商投建工达州中医药科技园-2工区-2号桥）达州市通川区达州中医药职业学院犀牛大道北段</v>
      </c>
      <c r="H5075" s="2" t="str">
        <f>'[1]2025年已发货'!H:H</f>
        <v>李波</v>
      </c>
      <c r="I5075" s="2">
        <f>'[1]2025年已发货'!I:I</f>
        <v>18381899787</v>
      </c>
      <c r="J5075" s="2" t="str">
        <f>_xlfn._xlws.FILTER(辅助信息!D:D,辅助信息!G:G=G5075)</f>
        <v>商投建工达州中医药科技园</v>
      </c>
    </row>
    <row r="5076" spans="1:10">
      <c r="A5076" s="2" t="str">
        <f>'[1]2025年已发货'!A:A</f>
        <v>晋邦</v>
      </c>
      <c r="B5076" s="2" t="str">
        <f>'[1]2025年已发货'!B:B</f>
        <v>螺纹钢</v>
      </c>
      <c r="C5076" s="2" t="str">
        <f>'[1]2025年已发货'!C:C</f>
        <v>HRB400E Φ18 9m</v>
      </c>
      <c r="D5076" s="2" t="str">
        <f>'[1]2025年已发货'!D:D</f>
        <v>吨</v>
      </c>
      <c r="E5076" s="2">
        <f>'[1]2025年已发货'!E:E</f>
        <v>17</v>
      </c>
      <c r="F5076" s="4">
        <f>'[1]2025年已发货'!F:F</f>
        <v>45855</v>
      </c>
      <c r="G5076" s="2" t="str">
        <f>'[1]2025年已发货'!G:G</f>
        <v>（商投建工达州中医药科技园-2工区-2号桥）达州市通川区达州中医药职业学院犀牛大道北段</v>
      </c>
      <c r="H5076" s="2" t="str">
        <f>'[1]2025年已发货'!H:H</f>
        <v>李波</v>
      </c>
      <c r="I5076" s="2">
        <f>'[1]2025年已发货'!I:I</f>
        <v>18381899787</v>
      </c>
      <c r="J5076" s="2" t="str">
        <f>_xlfn._xlws.FILTER(辅助信息!D:D,辅助信息!G:G=G5076)</f>
        <v>商投建工达州中医药科技园</v>
      </c>
    </row>
    <row r="5077" spans="1:10">
      <c r="A5077" s="2" t="str">
        <f>'[1]2025年已发货'!A:A</f>
        <v>晋邦</v>
      </c>
      <c r="B5077" s="2" t="str">
        <f>'[1]2025年已发货'!B:B</f>
        <v>螺纹钢</v>
      </c>
      <c r="C5077" s="2" t="str">
        <f>'[1]2025年已发货'!C:C</f>
        <v>HRB400E Φ25 9m</v>
      </c>
      <c r="D5077" s="2" t="str">
        <f>'[1]2025年已发货'!D:D</f>
        <v>吨</v>
      </c>
      <c r="E5077" s="2">
        <f>'[1]2025年已发货'!E:E</f>
        <v>8</v>
      </c>
      <c r="F5077" s="4">
        <f>'[1]2025年已发货'!F:F</f>
        <v>45855</v>
      </c>
      <c r="G5077" s="2" t="str">
        <f>'[1]2025年已发货'!G:G</f>
        <v>（商投建工达州中医药科技园-2工区-2号桥）达州市通川区达州中医药职业学院犀牛大道北段</v>
      </c>
      <c r="H5077" s="2" t="str">
        <f>'[1]2025年已发货'!H:H</f>
        <v>李波</v>
      </c>
      <c r="I5077" s="2">
        <f>'[1]2025年已发货'!I:I</f>
        <v>18381899787</v>
      </c>
      <c r="J5077" s="2" t="str">
        <f>_xlfn._xlws.FILTER(辅助信息!D:D,辅助信息!G:G=G5077)</f>
        <v>商投建工达州中医药科技园</v>
      </c>
    </row>
    <row r="5078" spans="1:10">
      <c r="A5078" s="2" t="str">
        <f>'[1]2025年已发货'!A:A</f>
        <v>晋邦</v>
      </c>
      <c r="B5078" s="2" t="str">
        <f>'[1]2025年已发货'!B:B</f>
        <v>螺纹钢</v>
      </c>
      <c r="C5078" s="2" t="str">
        <f>'[1]2025年已发货'!C:C</f>
        <v>HRB400E Φ16 9m</v>
      </c>
      <c r="D5078" s="2" t="str">
        <f>'[1]2025年已发货'!D:D</f>
        <v>吨</v>
      </c>
      <c r="E5078" s="2">
        <f>'[1]2025年已发货'!E:E</f>
        <v>27</v>
      </c>
      <c r="F5078" s="4">
        <f>'[1]2025年已发货'!F:F</f>
        <v>45855</v>
      </c>
      <c r="G5078" s="2" t="str">
        <f>'[1]2025年已发货'!G:G</f>
        <v>（十九冶-江龙高速二分部）重庆市云阳县S305附近*龙角梁场</v>
      </c>
      <c r="H5078" s="2" t="str">
        <f>'[1]2025年已发货'!H:H</f>
        <v>张鹏</v>
      </c>
      <c r="I5078" s="2">
        <f>'[1]2025年已发货'!I:I</f>
        <v>18223006448</v>
      </c>
      <c r="J5078" s="2" vm="1" t="e">
        <f>_xlfn._xlws.FILTER(辅助信息!D:D,辅助信息!G:G=G5078)</f>
        <v>#VALUE!</v>
      </c>
    </row>
    <row r="5079" spans="1:10">
      <c r="A5079" s="2" t="str">
        <f>'[1]2025年已发货'!A:A</f>
        <v>晋邦</v>
      </c>
      <c r="B5079" s="2" t="str">
        <f>'[1]2025年已发货'!B:B</f>
        <v>螺纹钢</v>
      </c>
      <c r="C5079" s="2" t="str">
        <f>'[1]2025年已发货'!C:C</f>
        <v>HRB400E Φ25 9m</v>
      </c>
      <c r="D5079" s="2" t="str">
        <f>'[1]2025年已发货'!D:D</f>
        <v>吨</v>
      </c>
      <c r="E5079" s="2">
        <f>'[1]2025年已发货'!E:E</f>
        <v>5</v>
      </c>
      <c r="F5079" s="4">
        <f>'[1]2025年已发货'!F:F</f>
        <v>45855</v>
      </c>
      <c r="G5079" s="2" t="str">
        <f>'[1]2025年已发货'!G:G</f>
        <v>（十九冶-江龙高速二分部）重庆市云阳县S305附近*龙角梁场</v>
      </c>
      <c r="H5079" s="2" t="str">
        <f>'[1]2025年已发货'!H:H</f>
        <v>张鹏</v>
      </c>
      <c r="I5079" s="2">
        <f>'[1]2025年已发货'!I:I</f>
        <v>18223006448</v>
      </c>
      <c r="J5079" s="2" vm="1" t="e">
        <f>_xlfn._xlws.FILTER(辅助信息!D:D,辅助信息!G:G=G5079)</f>
        <v>#VALUE!</v>
      </c>
    </row>
    <row r="5080" spans="1:10">
      <c r="A5080" s="2" t="str">
        <f>'[1]2025年已发货'!A:A</f>
        <v>晋邦</v>
      </c>
      <c r="B5080" s="2" t="str">
        <f>'[1]2025年已发货'!B:B</f>
        <v>螺纹钢</v>
      </c>
      <c r="C5080" s="2" t="str">
        <f>'[1]2025年已发货'!C:C</f>
        <v>HRB400E Φ28 9m</v>
      </c>
      <c r="D5080" s="2" t="str">
        <f>'[1]2025年已发货'!D:D</f>
        <v>吨</v>
      </c>
      <c r="E5080" s="2">
        <f>'[1]2025年已发货'!E:E</f>
        <v>3</v>
      </c>
      <c r="F5080" s="4">
        <f>'[1]2025年已发货'!F:F</f>
        <v>45855</v>
      </c>
      <c r="G5080" s="2" t="str">
        <f>'[1]2025年已发货'!G:G</f>
        <v>（十九冶-江龙高速二分部）重庆市云阳县S305附近*龙角梁场</v>
      </c>
      <c r="H5080" s="2" t="str">
        <f>'[1]2025年已发货'!H:H</f>
        <v>张鹏</v>
      </c>
      <c r="I5080" s="2">
        <f>'[1]2025年已发货'!I:I</f>
        <v>18223006448</v>
      </c>
      <c r="J5080" s="2" vm="1" t="e">
        <f>_xlfn._xlws.FILTER(辅助信息!D:D,辅助信息!G:G=G5080)</f>
        <v>#VALUE!</v>
      </c>
    </row>
    <row r="5081" spans="1:10">
      <c r="A5081" s="2" t="str">
        <f>'[1]2025年已发货'!A:A</f>
        <v>晋邦</v>
      </c>
      <c r="B5081" s="2" t="str">
        <f>'[1]2025年已发货'!B:B</f>
        <v>盘螺</v>
      </c>
      <c r="C5081" s="2" t="str">
        <f>'[1]2025年已发货'!C:C</f>
        <v>HRB400E Φ8</v>
      </c>
      <c r="D5081" s="2" t="str">
        <f>'[1]2025年已发货'!D:D</f>
        <v>吨</v>
      </c>
      <c r="E5081" s="2">
        <f>'[1]2025年已发货'!E:E</f>
        <v>12</v>
      </c>
      <c r="F5081" s="4">
        <f>'[1]2025年已发货'!F:F</f>
        <v>45855</v>
      </c>
      <c r="G5081" s="2" t="str">
        <f>'[1]2025年已发货'!G:G</f>
        <v>（十九冶-江龙高速二分部）重庆市云阳县宝坪镇双塆村*宝坪服务区南侧综合楼</v>
      </c>
      <c r="H5081" s="2" t="str">
        <f>'[1]2025年已发货'!H:H</f>
        <v>张鹏</v>
      </c>
      <c r="I5081" s="2">
        <f>'[1]2025年已发货'!I:I</f>
        <v>18223006448</v>
      </c>
      <c r="J5081" s="2" vm="1" t="e">
        <f>_xlfn._xlws.FILTER(辅助信息!D:D,辅助信息!G:G=G5081)</f>
        <v>#VALUE!</v>
      </c>
    </row>
    <row r="5082" spans="1:10">
      <c r="A5082" s="2" t="str">
        <f>'[1]2025年已发货'!A:A</f>
        <v>晋邦</v>
      </c>
      <c r="B5082" s="2" t="str">
        <f>'[1]2025年已发货'!B:B</f>
        <v>螺纹钢</v>
      </c>
      <c r="C5082" s="2" t="str">
        <f>'[1]2025年已发货'!C:C</f>
        <v>HRB400E Φ12 9m</v>
      </c>
      <c r="D5082" s="2" t="str">
        <f>'[1]2025年已发货'!D:D</f>
        <v>吨</v>
      </c>
      <c r="E5082" s="2">
        <f>'[1]2025年已发货'!E:E</f>
        <v>2.5</v>
      </c>
      <c r="F5082" s="4">
        <f>'[1]2025年已发货'!F:F</f>
        <v>45855</v>
      </c>
      <c r="G5082" s="2" t="str">
        <f>'[1]2025年已发货'!G:G</f>
        <v>（十九冶-江龙高速二分部）重庆市云阳县宝坪镇双塆村*宝坪服务区南侧综合楼</v>
      </c>
      <c r="H5082" s="2" t="str">
        <f>'[1]2025年已发货'!H:H</f>
        <v>张鹏</v>
      </c>
      <c r="I5082" s="2">
        <f>'[1]2025年已发货'!I:I</f>
        <v>18223006448</v>
      </c>
      <c r="J5082" s="2" vm="1" t="e">
        <f>_xlfn._xlws.FILTER(辅助信息!D:D,辅助信息!G:G=G5082)</f>
        <v>#VALUE!</v>
      </c>
    </row>
    <row r="5083" spans="1:10">
      <c r="A5083" s="2" t="str">
        <f>'[1]2025年已发货'!A:A</f>
        <v>晋邦</v>
      </c>
      <c r="B5083" s="2" t="str">
        <f>'[1]2025年已发货'!B:B</f>
        <v>螺纹钢</v>
      </c>
      <c r="C5083" s="2" t="str">
        <f>'[1]2025年已发货'!C:C</f>
        <v>HRB400E Φ18 9m</v>
      </c>
      <c r="D5083" s="2" t="str">
        <f>'[1]2025年已发货'!D:D</f>
        <v>吨</v>
      </c>
      <c r="E5083" s="2">
        <f>'[1]2025年已发货'!E:E</f>
        <v>5</v>
      </c>
      <c r="F5083" s="4">
        <f>'[1]2025年已发货'!F:F</f>
        <v>45855</v>
      </c>
      <c r="G5083" s="2" t="str">
        <f>'[1]2025年已发货'!G:G</f>
        <v>（十九冶-江龙高速二分部）重庆市云阳县宝坪镇双塆村*宝坪服务区南侧综合楼</v>
      </c>
      <c r="H5083" s="2" t="str">
        <f>'[1]2025年已发货'!H:H</f>
        <v>张鹏</v>
      </c>
      <c r="I5083" s="2">
        <f>'[1]2025年已发货'!I:I</f>
        <v>18223006448</v>
      </c>
      <c r="J5083" s="2" vm="1" t="e">
        <f>_xlfn._xlws.FILTER(辅助信息!D:D,辅助信息!G:G=G5083)</f>
        <v>#VALUE!</v>
      </c>
    </row>
    <row r="5084" spans="1:10">
      <c r="A5084" s="2" t="str">
        <f>'[1]2025年已发货'!A:A</f>
        <v>晋邦</v>
      </c>
      <c r="B5084" s="2" t="str">
        <f>'[1]2025年已发货'!B:B</f>
        <v>螺纹钢</v>
      </c>
      <c r="C5084" s="2" t="str">
        <f>'[1]2025年已发货'!C:C</f>
        <v>HRB400E Φ16 9m</v>
      </c>
      <c r="D5084" s="2" t="str">
        <f>'[1]2025年已发货'!D:D</f>
        <v>吨</v>
      </c>
      <c r="E5084" s="2">
        <f>'[1]2025年已发货'!E:E</f>
        <v>2.5</v>
      </c>
      <c r="F5084" s="4">
        <f>'[1]2025年已发货'!F:F</f>
        <v>45855</v>
      </c>
      <c r="G5084" s="2" t="str">
        <f>'[1]2025年已发货'!G:G</f>
        <v>（十九冶-江龙高速二分部）重庆市云阳县宝坪镇双塆村*宝坪服务区南侧综合楼</v>
      </c>
      <c r="H5084" s="2" t="str">
        <f>'[1]2025年已发货'!H:H</f>
        <v>张鹏</v>
      </c>
      <c r="I5084" s="2">
        <f>'[1]2025年已发货'!I:I</f>
        <v>18223006448</v>
      </c>
      <c r="J5084" s="2" vm="1" t="e">
        <f>_xlfn._xlws.FILTER(辅助信息!D:D,辅助信息!G:G=G5084)</f>
        <v>#VALUE!</v>
      </c>
    </row>
    <row r="5085" spans="1:10">
      <c r="A5085" s="2" t="str">
        <f>'[1]2025年已发货'!A:A</f>
        <v>晋邦</v>
      </c>
      <c r="B5085" s="2" t="str">
        <f>'[1]2025年已发货'!B:B</f>
        <v>螺纹钢</v>
      </c>
      <c r="C5085" s="2" t="str">
        <f>'[1]2025年已发货'!C:C</f>
        <v>HRB400E Φ20 9m</v>
      </c>
      <c r="D5085" s="2" t="str">
        <f>'[1]2025年已发货'!D:D</f>
        <v>吨</v>
      </c>
      <c r="E5085" s="2">
        <f>'[1]2025年已发货'!E:E</f>
        <v>10.5</v>
      </c>
      <c r="F5085" s="4">
        <f>'[1]2025年已发货'!F:F</f>
        <v>45855</v>
      </c>
      <c r="G5085" s="2" t="str">
        <f>'[1]2025年已发货'!G:G</f>
        <v>（十九冶-江龙高速二分部）重庆市云阳县宝坪镇双塆村*宝坪服务区南侧综合楼</v>
      </c>
      <c r="H5085" s="2" t="str">
        <f>'[1]2025年已发货'!H:H</f>
        <v>张鹏</v>
      </c>
      <c r="I5085" s="2">
        <f>'[1]2025年已发货'!I:I</f>
        <v>18223006448</v>
      </c>
      <c r="J5085" s="2" vm="1" t="e">
        <f>_xlfn._xlws.FILTER(辅助信息!D:D,辅助信息!G:G=G5085)</f>
        <v>#VALUE!</v>
      </c>
    </row>
    <row r="5086" spans="1:10">
      <c r="A5086" s="2" t="str">
        <f>'[1]2025年已发货'!A:A</f>
        <v>晋邦</v>
      </c>
      <c r="B5086" s="2" t="str">
        <f>'[1]2025年已发货'!B:B</f>
        <v>螺纹钢</v>
      </c>
      <c r="C5086" s="2" t="str">
        <f>'[1]2025年已发货'!C:C</f>
        <v>HRB400E Φ25 9m</v>
      </c>
      <c r="D5086" s="2" t="str">
        <f>'[1]2025年已发货'!D:D</f>
        <v>吨</v>
      </c>
      <c r="E5086" s="2">
        <f>'[1]2025年已发货'!E:E</f>
        <v>2.5</v>
      </c>
      <c r="F5086" s="4">
        <f>'[1]2025年已发货'!F:F</f>
        <v>45855</v>
      </c>
      <c r="G5086" s="2" t="str">
        <f>'[1]2025年已发货'!G:G</f>
        <v>（十九冶-江龙高速二分部）重庆市云阳县宝坪镇双塆村*宝坪服务区南侧综合楼</v>
      </c>
      <c r="H5086" s="2" t="str">
        <f>'[1]2025年已发货'!H:H</f>
        <v>张鹏</v>
      </c>
      <c r="I5086" s="2">
        <f>'[1]2025年已发货'!I:I</f>
        <v>18223006448</v>
      </c>
      <c r="J5086" s="2" vm="1" t="e">
        <f>_xlfn._xlws.FILTER(辅助信息!D:D,辅助信息!G:G=G5086)</f>
        <v>#VALUE!</v>
      </c>
    </row>
    <row r="5087" spans="1:10">
      <c r="A5087" s="2" t="str">
        <f>'[1]2025年已发货'!A:A</f>
        <v>泸钢</v>
      </c>
      <c r="B5087" s="2" t="str">
        <f>'[1]2025年已发货'!B:B</f>
        <v>盘螺</v>
      </c>
      <c r="C5087" s="2" t="str">
        <f>'[1]2025年已发货'!C:C</f>
        <v>HRB400E Φ6</v>
      </c>
      <c r="D5087" s="2" t="str">
        <f>'[1]2025年已发货'!D:D</f>
        <v>吨</v>
      </c>
      <c r="E5087" s="2">
        <f>'[1]2025年已发货'!E:E</f>
        <v>26</v>
      </c>
      <c r="F5087" s="4">
        <f>'[1]2025年已发货'!F:F</f>
        <v>45856</v>
      </c>
      <c r="G5087" s="2" t="str">
        <f>'[1]2025年已发货'!G:G</f>
        <v>（四川商建-射洪城乡一体化项目）遂宁市射洪市忠新幼儿园北侧约220米新溪小区</v>
      </c>
      <c r="H5087" s="2" t="str">
        <f>'[1]2025年已发货'!H:H</f>
        <v>柏子刚</v>
      </c>
      <c r="I5087" s="2">
        <f>'[1]2025年已发货'!I:I</f>
        <v>15692885305</v>
      </c>
      <c r="J5087" s="2" t="str">
        <f>_xlfn._xlws.FILTER(辅助信息!D:D,辅助信息!G:G=G5087)</f>
        <v>四川商建
射洪城乡一体化项目</v>
      </c>
    </row>
    <row r="5088" spans="1:10">
      <c r="A5088" s="2" t="str">
        <f>'[1]2025年已发货'!A:A</f>
        <v>泸钢</v>
      </c>
      <c r="B5088" s="2" t="str">
        <f>'[1]2025年已发货'!B:B</f>
        <v>螺纹钢</v>
      </c>
      <c r="C5088" s="2" t="str">
        <f>'[1]2025年已发货'!C:C</f>
        <v>HRB400E Φ25 9m</v>
      </c>
      <c r="D5088" s="2" t="str">
        <f>'[1]2025年已发货'!D:D</f>
        <v>吨</v>
      </c>
      <c r="E5088" s="2">
        <f>'[1]2025年已发货'!E:E</f>
        <v>9</v>
      </c>
      <c r="F5088" s="4">
        <f>'[1]2025年已发货'!F:F</f>
        <v>45856</v>
      </c>
      <c r="G5088" s="2" t="str">
        <f>'[1]2025年已发货'!G:G</f>
        <v>（四川商建-射洪城乡一体化项目）遂宁市射洪市忠新幼儿园北侧约220米新溪小区</v>
      </c>
      <c r="H5088" s="2" t="str">
        <f>'[1]2025年已发货'!H:H</f>
        <v>柏子刚</v>
      </c>
      <c r="I5088" s="2">
        <f>'[1]2025年已发货'!I:I</f>
        <v>15692885305</v>
      </c>
      <c r="J5088" s="2" t="str">
        <f>_xlfn._xlws.FILTER(辅助信息!D:D,辅助信息!G:G=G5088)</f>
        <v>四川商建
射洪城乡一体化项目</v>
      </c>
    </row>
    <row r="5089" spans="1:10">
      <c r="A5089" s="2" t="str">
        <f>'[1]2025年已发货'!A:A</f>
        <v>润耀</v>
      </c>
      <c r="B5089" s="2" t="str">
        <f>'[1]2025年已发货'!B:B</f>
        <v>螺纹钢</v>
      </c>
      <c r="C5089" s="2" t="str">
        <f>'[1]2025年已发货'!C:C</f>
        <v>HRB400E Φ14 9m</v>
      </c>
      <c r="D5089" s="2" t="str">
        <f>'[1]2025年已发货'!D:D</f>
        <v>吨</v>
      </c>
      <c r="E5089" s="2">
        <f>'[1]2025年已发货'!E:E</f>
        <v>12</v>
      </c>
      <c r="F5089" s="4">
        <f>'[1]2025年已发货'!F:F</f>
        <v>45856</v>
      </c>
      <c r="G5089" s="2" t="str">
        <f>'[1]2025年已发货'!G:G</f>
        <v>(五冶建设扩建艺体中学二期工程)四川省成都市双流区光荣路成都艺体中学南200米</v>
      </c>
      <c r="H5089" s="2" t="str">
        <f>'[1]2025年已发货'!H:H</f>
        <v>谢序强</v>
      </c>
      <c r="I5089" s="2">
        <f>'[1]2025年已发货'!I:I</f>
        <v>13458588232</v>
      </c>
      <c r="J5089" s="2" t="str">
        <f>_xlfn._xlws.FILTER(辅助信息!D:D,辅助信息!G:G=G5089)</f>
        <v>五冶建设扩建艺体中学二期工程</v>
      </c>
    </row>
    <row r="5090" spans="1:10">
      <c r="A5090" s="2" t="str">
        <f>'[1]2025年已发货'!A:A</f>
        <v>润耀</v>
      </c>
      <c r="B5090" s="2" t="str">
        <f>'[1]2025年已发货'!B:B</f>
        <v>螺纹钢</v>
      </c>
      <c r="C5090" s="2" t="str">
        <f>'[1]2025年已发货'!C:C</f>
        <v>HRB400E Φ16 9m</v>
      </c>
      <c r="D5090" s="2" t="str">
        <f>'[1]2025年已发货'!D:D</f>
        <v>吨</v>
      </c>
      <c r="E5090" s="2">
        <f>'[1]2025年已发货'!E:E</f>
        <v>40</v>
      </c>
      <c r="F5090" s="4">
        <f>'[1]2025年已发货'!F:F</f>
        <v>45856</v>
      </c>
      <c r="G5090" s="2" t="str">
        <f>'[1]2025年已发货'!G:G</f>
        <v>(五冶建设扩建艺体中学二期工程)四川省成都市双流区光荣路成都艺体中学南200米</v>
      </c>
      <c r="H5090" s="2" t="str">
        <f>'[1]2025年已发货'!H:H</f>
        <v>谢序强</v>
      </c>
      <c r="I5090" s="2">
        <f>'[1]2025年已发货'!I:I</f>
        <v>13458588232</v>
      </c>
      <c r="J5090" s="2" t="str">
        <f>_xlfn._xlws.FILTER(辅助信息!D:D,辅助信息!G:G=G5090)</f>
        <v>五冶建设扩建艺体中学二期工程</v>
      </c>
    </row>
    <row r="5091" spans="1:10">
      <c r="A5091" s="2" t="str">
        <f>'[1]2025年已发货'!A:A</f>
        <v>润耀</v>
      </c>
      <c r="B5091" s="2" t="str">
        <f>'[1]2025年已发货'!B:B</f>
        <v>螺纹钢</v>
      </c>
      <c r="C5091" s="2" t="str">
        <f>'[1]2025年已发货'!C:C</f>
        <v>HRB400E Φ18 9m</v>
      </c>
      <c r="D5091" s="2" t="str">
        <f>'[1]2025年已发货'!D:D</f>
        <v>吨</v>
      </c>
      <c r="E5091" s="2">
        <f>'[1]2025年已发货'!E:E</f>
        <v>70</v>
      </c>
      <c r="F5091" s="4">
        <f>'[1]2025年已发货'!F:F</f>
        <v>45856</v>
      </c>
      <c r="G5091" s="2" t="str">
        <f>'[1]2025年已发货'!G:G</f>
        <v>(五冶建设扩建艺体中学二期工程)四川省成都市双流区光荣路成都艺体中学南200米</v>
      </c>
      <c r="H5091" s="2" t="str">
        <f>'[1]2025年已发货'!H:H</f>
        <v>谢序强</v>
      </c>
      <c r="I5091" s="2">
        <f>'[1]2025年已发货'!I:I</f>
        <v>13458588232</v>
      </c>
      <c r="J5091" s="2" t="str">
        <f>_xlfn._xlws.FILTER(辅助信息!D:D,辅助信息!G:G=G5091)</f>
        <v>五冶建设扩建艺体中学二期工程</v>
      </c>
    </row>
    <row r="5092" spans="1:10">
      <c r="A5092" s="2" t="str">
        <f>'[1]2025年已发货'!A:A</f>
        <v>润耀</v>
      </c>
      <c r="B5092" s="2" t="str">
        <f>'[1]2025年已发货'!B:B</f>
        <v>螺纹钢</v>
      </c>
      <c r="C5092" s="2" t="str">
        <f>'[1]2025年已发货'!C:C</f>
        <v>HRB400E Φ22 9m</v>
      </c>
      <c r="D5092" s="2" t="str">
        <f>'[1]2025年已发货'!D:D</f>
        <v>吨</v>
      </c>
      <c r="E5092" s="2">
        <f>'[1]2025年已发货'!E:E</f>
        <v>21</v>
      </c>
      <c r="F5092" s="4">
        <f>'[1]2025年已发货'!F:F</f>
        <v>45856</v>
      </c>
      <c r="G5092" s="2" t="str">
        <f>'[1]2025年已发货'!G:G</f>
        <v>(五冶建设扩建艺体中学二期工程)四川省成都市双流区光荣路成都艺体中学南200米</v>
      </c>
      <c r="H5092" s="2" t="str">
        <f>'[1]2025年已发货'!H:H</f>
        <v>谢序强</v>
      </c>
      <c r="I5092" s="2">
        <f>'[1]2025年已发货'!I:I</f>
        <v>13458588232</v>
      </c>
      <c r="J5092" s="2" t="str">
        <f>_xlfn._xlws.FILTER(辅助信息!D:D,辅助信息!G:G=G5092)</f>
        <v>五冶建设扩建艺体中学二期工程</v>
      </c>
    </row>
    <row r="5093" spans="1:10">
      <c r="A5093" s="2" t="str">
        <f>'[1]2025年已发货'!A:A</f>
        <v>润耀</v>
      </c>
      <c r="B5093" s="2" t="str">
        <f>'[1]2025年已发货'!B:B</f>
        <v>高线</v>
      </c>
      <c r="C5093" s="2" t="str">
        <f>'[1]2025年已发货'!C:C</f>
        <v>HPB300Ф8</v>
      </c>
      <c r="D5093" s="2" t="str">
        <f>'[1]2025年已发货'!D:D</f>
        <v>吨</v>
      </c>
      <c r="E5093" s="2">
        <f>'[1]2025年已发货'!E:E</f>
        <v>10</v>
      </c>
      <c r="F5093" s="4">
        <f>'[1]2025年已发货'!F:F</f>
        <v>45856</v>
      </c>
      <c r="G5093" s="2" t="str">
        <f>'[1]2025年已发货'!G:G</f>
        <v>（中铁八局康新高速TJ4-1标）四川省甘孜州康定市新都桥镇超限载检测站</v>
      </c>
      <c r="H5093" s="2" t="str">
        <f>'[1]2025年已发货'!H:H</f>
        <v>刘俊</v>
      </c>
      <c r="I5093" s="2">
        <f>'[1]2025年已发货'!I:I</f>
        <v>18587764925</v>
      </c>
      <c r="J5093" s="2" vm="1" t="e">
        <f>_xlfn._xlws.FILTER(辅助信息!D:D,辅助信息!G:G=G5093)</f>
        <v>#VALUE!</v>
      </c>
    </row>
    <row r="5094" spans="1:10">
      <c r="A5094" s="2" t="str">
        <f>'[1]2025年已发货'!A:A</f>
        <v>润耀</v>
      </c>
      <c r="B5094" s="2" t="str">
        <f>'[1]2025年已发货'!B:B</f>
        <v>螺纹钢</v>
      </c>
      <c r="C5094" s="2" t="str">
        <f>'[1]2025年已发货'!C:C</f>
        <v>HRB400EФ12*9m</v>
      </c>
      <c r="D5094" s="2" t="str">
        <f>'[1]2025年已发货'!D:D</f>
        <v>吨</v>
      </c>
      <c r="E5094" s="2">
        <f>'[1]2025年已发货'!E:E</f>
        <v>105</v>
      </c>
      <c r="F5094" s="4">
        <f>'[1]2025年已发货'!F:F</f>
        <v>45856</v>
      </c>
      <c r="G5094" s="2" t="str">
        <f>'[1]2025年已发货'!G:G</f>
        <v>（中铁八局康新高速TJ4-1标）四川省甘孜州康定市新都桥镇超限载检测站</v>
      </c>
      <c r="H5094" s="2" t="str">
        <f>'[1]2025年已发货'!H:H</f>
        <v>刘俊</v>
      </c>
      <c r="I5094" s="2">
        <f>'[1]2025年已发货'!I:I</f>
        <v>18587764925</v>
      </c>
      <c r="J5094" s="2" vm="1" t="e">
        <f>_xlfn._xlws.FILTER(辅助信息!D:D,辅助信息!G:G=G5094)</f>
        <v>#VALUE!</v>
      </c>
    </row>
    <row r="5095" spans="1:10">
      <c r="A5095" s="2" t="str">
        <f>'[1]2025年已发货'!A:A</f>
        <v>润耀</v>
      </c>
      <c r="B5095" s="2" t="str">
        <f>'[1]2025年已发货'!B:B</f>
        <v>螺纹钢</v>
      </c>
      <c r="C5095" s="2" t="str">
        <f>'[1]2025年已发货'!C:C</f>
        <v>HRB400EФ14*9m</v>
      </c>
      <c r="D5095" s="2" t="str">
        <f>'[1]2025年已发货'!D:D</f>
        <v>吨</v>
      </c>
      <c r="E5095" s="2">
        <f>'[1]2025年已发货'!E:E</f>
        <v>35</v>
      </c>
      <c r="F5095" s="4">
        <f>'[1]2025年已发货'!F:F</f>
        <v>45856</v>
      </c>
      <c r="G5095" s="2" t="str">
        <f>'[1]2025年已发货'!G:G</f>
        <v>（中铁八局康新高速TJ4-1标）四川省甘孜州康定市新都桥镇超限载检测站</v>
      </c>
      <c r="H5095" s="2" t="str">
        <f>'[1]2025年已发货'!H:H</f>
        <v>刘俊</v>
      </c>
      <c r="I5095" s="2">
        <f>'[1]2025年已发货'!I:I</f>
        <v>18587764925</v>
      </c>
      <c r="J5095" s="2" vm="1" t="e">
        <f>_xlfn._xlws.FILTER(辅助信息!D:D,辅助信息!G:G=G5095)</f>
        <v>#VALUE!</v>
      </c>
    </row>
    <row r="5096" spans="1:10">
      <c r="A5096" s="2" t="str">
        <f>'[1]2025年已发货'!A:A</f>
        <v>润耀</v>
      </c>
      <c r="B5096" s="2" t="str">
        <f>'[1]2025年已发货'!B:B</f>
        <v>螺纹钢</v>
      </c>
      <c r="C5096" s="2" t="str">
        <f>'[1]2025年已发货'!C:C</f>
        <v>HRB400EФ22*9m</v>
      </c>
      <c r="D5096" s="2" t="str">
        <f>'[1]2025年已发货'!D:D</f>
        <v>吨</v>
      </c>
      <c r="E5096" s="2">
        <f>'[1]2025年已发货'!E:E</f>
        <v>35</v>
      </c>
      <c r="F5096" s="4">
        <f>'[1]2025年已发货'!F:F</f>
        <v>45856</v>
      </c>
      <c r="G5096" s="2" t="str">
        <f>'[1]2025年已发货'!G:G</f>
        <v>（中铁八局康新高速TJ4-1标）四川省甘孜州康定市新都桥镇超限载检测站</v>
      </c>
      <c r="H5096" s="2" t="str">
        <f>'[1]2025年已发货'!H:H</f>
        <v>刘俊</v>
      </c>
      <c r="I5096" s="2">
        <f>'[1]2025年已发货'!I:I</f>
        <v>18587764925</v>
      </c>
      <c r="J5096" s="2" vm="1" t="e">
        <f>_xlfn._xlws.FILTER(辅助信息!D:D,辅助信息!G:G=G5096)</f>
        <v>#VALUE!</v>
      </c>
    </row>
    <row r="5097" spans="1:10">
      <c r="A5097" s="2" t="str">
        <f>'[1]2025年已发货'!A:A</f>
        <v>润耀</v>
      </c>
      <c r="B5097" s="2" t="str">
        <f>'[1]2025年已发货'!B:B</f>
        <v>螺纹钢</v>
      </c>
      <c r="C5097" s="2" t="str">
        <f>'[1]2025年已发货'!C:C</f>
        <v>HRB400EФ28*9m</v>
      </c>
      <c r="D5097" s="2" t="str">
        <f>'[1]2025年已发货'!D:D</f>
        <v>吨</v>
      </c>
      <c r="E5097" s="2">
        <f>'[1]2025年已发货'!E:E</f>
        <v>35</v>
      </c>
      <c r="F5097" s="4">
        <f>'[1]2025年已发货'!F:F</f>
        <v>45856</v>
      </c>
      <c r="G5097" s="2" t="str">
        <f>'[1]2025年已发货'!G:G</f>
        <v>（中铁八局康新高速TJ4-1标）四川省甘孜州康定市新都桥镇超限载检测站</v>
      </c>
      <c r="H5097" s="2" t="str">
        <f>'[1]2025年已发货'!H:H</f>
        <v>刘俊</v>
      </c>
      <c r="I5097" s="2">
        <f>'[1]2025年已发货'!I:I</f>
        <v>18587764925</v>
      </c>
      <c r="J5097" s="2" vm="1" t="e">
        <f>_xlfn._xlws.FILTER(辅助信息!D:D,辅助信息!G:G=G5097)</f>
        <v>#VALUE!</v>
      </c>
    </row>
    <row r="5098" spans="1:10">
      <c r="A5098" s="2" t="str">
        <f>'[1]2025年已发货'!A:A</f>
        <v>润耀</v>
      </c>
      <c r="B5098" s="2" t="str">
        <f>'[1]2025年已发货'!B:B</f>
        <v>盘螺</v>
      </c>
      <c r="C5098" s="2" t="str">
        <f>'[1]2025年已发货'!C:C</f>
        <v>HRB400EФ10</v>
      </c>
      <c r="D5098" s="2" t="str">
        <f>'[1]2025年已发货'!D:D</f>
        <v>吨</v>
      </c>
      <c r="E5098" s="2">
        <f>'[1]2025年已发货'!E:E</f>
        <v>25</v>
      </c>
      <c r="F5098" s="4">
        <f>'[1]2025年已发货'!F:F</f>
        <v>45856</v>
      </c>
      <c r="G5098" s="2" t="str">
        <f>'[1]2025年已发货'!G:G</f>
        <v>（中铁八局康新高速TJ4-1标）四川省甘孜州康定市新都桥镇超限载检测站</v>
      </c>
      <c r="H5098" s="2" t="str">
        <f>'[1]2025年已发货'!H:H</f>
        <v>刘俊</v>
      </c>
      <c r="I5098" s="2">
        <f>'[1]2025年已发货'!I:I</f>
        <v>18587764925</v>
      </c>
      <c r="J5098" s="2" vm="1" t="e">
        <f>_xlfn._xlws.FILTER(辅助信息!D:D,辅助信息!G:G=G5098)</f>
        <v>#VALUE!</v>
      </c>
    </row>
    <row r="5099" spans="1:10">
      <c r="A5099" s="2" t="str">
        <f>'[1]2025年已发货'!A:A</f>
        <v>润耀</v>
      </c>
      <c r="B5099" s="2" t="str">
        <f>'[1]2025年已发货'!B:B</f>
        <v>螺纹钢</v>
      </c>
      <c r="C5099" s="2" t="str">
        <f>'[1]2025年已发货'!C:C</f>
        <v>HRB400EФ12*9m</v>
      </c>
      <c r="D5099" s="2" t="str">
        <f>'[1]2025年已发货'!D:D</f>
        <v>吨</v>
      </c>
      <c r="E5099" s="2">
        <f>'[1]2025年已发货'!E:E</f>
        <v>105</v>
      </c>
      <c r="F5099" s="4">
        <f>'[1]2025年已发货'!F:F</f>
        <v>45856</v>
      </c>
      <c r="G5099" s="2" t="str">
        <f>'[1]2025年已发货'!G:G</f>
        <v>（中铁八局康新高速TJ4-1标）四川省甘孜州康定市新都桥镇超限载检测站</v>
      </c>
      <c r="H5099" s="2" t="str">
        <f>'[1]2025年已发货'!H:H</f>
        <v>刘俊</v>
      </c>
      <c r="I5099" s="2">
        <f>'[1]2025年已发货'!I:I</f>
        <v>18587764925</v>
      </c>
      <c r="J5099" s="2" vm="1" t="e">
        <f>_xlfn._xlws.FILTER(辅助信息!D:D,辅助信息!G:G=G5099)</f>
        <v>#VALUE!</v>
      </c>
    </row>
    <row r="5100" spans="1:10">
      <c r="A5100" s="2" t="str">
        <f>'[1]2025年已发货'!A:A</f>
        <v>润耀</v>
      </c>
      <c r="B5100" s="2" t="str">
        <f>'[1]2025年已发货'!B:B</f>
        <v>螺纹钢</v>
      </c>
      <c r="C5100" s="2" t="str">
        <f>'[1]2025年已发货'!C:C</f>
        <v>HRB400EФ16*12m</v>
      </c>
      <c r="D5100" s="2" t="str">
        <f>'[1]2025年已发货'!D:D</f>
        <v>吨</v>
      </c>
      <c r="E5100" s="2">
        <f>'[1]2025年已发货'!E:E</f>
        <v>70</v>
      </c>
      <c r="F5100" s="4">
        <f>'[1]2025年已发货'!F:F</f>
        <v>45856</v>
      </c>
      <c r="G5100" s="2" t="str">
        <f>'[1]2025年已发货'!G:G</f>
        <v>（中铁八局康新高速TJ4-1标）四川省甘孜州康定市新都桥镇超限载检测站</v>
      </c>
      <c r="H5100" s="2" t="str">
        <f>'[1]2025年已发货'!H:H</f>
        <v>刘俊</v>
      </c>
      <c r="I5100" s="2">
        <f>'[1]2025年已发货'!I:I</f>
        <v>18587764925</v>
      </c>
      <c r="J5100" s="2" vm="1" t="e">
        <f>_xlfn._xlws.FILTER(辅助信息!D:D,辅助信息!G:G=G5100)</f>
        <v>#VALUE!</v>
      </c>
    </row>
    <row r="5101" spans="1:10">
      <c r="A5101" s="2" t="str">
        <f>'[1]2025年已发货'!A:A</f>
        <v>润耀</v>
      </c>
      <c r="B5101" s="2" t="str">
        <f>'[1]2025年已发货'!B:B</f>
        <v>螺纹钢</v>
      </c>
      <c r="C5101" s="2" t="str">
        <f>'[1]2025年已发货'!C:C</f>
        <v>HRB400EФ16*9m</v>
      </c>
      <c r="D5101" s="2" t="str">
        <f>'[1]2025年已发货'!D:D</f>
        <v>吨</v>
      </c>
      <c r="E5101" s="2">
        <f>'[1]2025年已发货'!E:E</f>
        <v>35</v>
      </c>
      <c r="F5101" s="4">
        <f>'[1]2025年已发货'!F:F</f>
        <v>45856</v>
      </c>
      <c r="G5101" s="2" t="str">
        <f>'[1]2025年已发货'!G:G</f>
        <v>（中铁八局康新高速TJ4-1标）四川省甘孜州康定市新都桥镇超限载检测站</v>
      </c>
      <c r="H5101" s="2" t="str">
        <f>'[1]2025年已发货'!H:H</f>
        <v>刘俊</v>
      </c>
      <c r="I5101" s="2">
        <f>'[1]2025年已发货'!I:I</f>
        <v>18587764925</v>
      </c>
      <c r="J5101" s="2" vm="1" t="e">
        <f>_xlfn._xlws.FILTER(辅助信息!D:D,辅助信息!G:G=G5101)</f>
        <v>#VALUE!</v>
      </c>
    </row>
    <row r="5102" spans="1:10">
      <c r="A5102" s="2" t="str">
        <f>'[1]2025年已发货'!A:A</f>
        <v>润耀</v>
      </c>
      <c r="B5102" s="2" t="str">
        <f>'[1]2025年已发货'!B:B</f>
        <v>螺纹钢</v>
      </c>
      <c r="C5102" s="2" t="str">
        <f>'[1]2025年已发货'!C:C</f>
        <v>HRB400EФ20*12m</v>
      </c>
      <c r="D5102" s="2" t="str">
        <f>'[1]2025年已发货'!D:D</f>
        <v>吨</v>
      </c>
      <c r="E5102" s="2">
        <f>'[1]2025年已发货'!E:E</f>
        <v>105</v>
      </c>
      <c r="F5102" s="4">
        <f>'[1]2025年已发货'!F:F</f>
        <v>45856</v>
      </c>
      <c r="G5102" s="2" t="str">
        <f>'[1]2025年已发货'!G:G</f>
        <v>（中铁八局康新高速TJ4-1标）四川省甘孜州康定市新都桥镇超限载检测站</v>
      </c>
      <c r="H5102" s="2" t="str">
        <f>'[1]2025年已发货'!H:H</f>
        <v>刘俊</v>
      </c>
      <c r="I5102" s="2">
        <f>'[1]2025年已发货'!I:I</f>
        <v>18587764925</v>
      </c>
      <c r="J5102" s="2" vm="1" t="e">
        <f>_xlfn._xlws.FILTER(辅助信息!D:D,辅助信息!G:G=G5102)</f>
        <v>#VALUE!</v>
      </c>
    </row>
    <row r="5103" spans="1:10">
      <c r="A5103" s="2" t="str">
        <f>'[1]2025年已发货'!A:A</f>
        <v>润耀</v>
      </c>
      <c r="B5103" s="2" t="str">
        <f>'[1]2025年已发货'!B:B</f>
        <v>螺纹钢</v>
      </c>
      <c r="C5103" s="2" t="str">
        <f>'[1]2025年已发货'!C:C</f>
        <v>HRB400EФ25*12m</v>
      </c>
      <c r="D5103" s="2" t="str">
        <f>'[1]2025年已发货'!D:D</f>
        <v>吨</v>
      </c>
      <c r="E5103" s="2">
        <f>'[1]2025年已发货'!E:E</f>
        <v>35</v>
      </c>
      <c r="F5103" s="4">
        <f>'[1]2025年已发货'!F:F</f>
        <v>45856</v>
      </c>
      <c r="G5103" s="2" t="str">
        <f>'[1]2025年已发货'!G:G</f>
        <v>（中铁八局康新高速TJ4-1标）四川省甘孜州康定市新都桥镇超限载检测站</v>
      </c>
      <c r="H5103" s="2" t="str">
        <f>'[1]2025年已发货'!H:H</f>
        <v>刘俊</v>
      </c>
      <c r="I5103" s="2">
        <f>'[1]2025年已发货'!I:I</f>
        <v>18587764925</v>
      </c>
      <c r="J5103" s="2" vm="1" t="e">
        <f>_xlfn._xlws.FILTER(辅助信息!D:D,辅助信息!G:G=G5103)</f>
        <v>#VALUE!</v>
      </c>
    </row>
    <row r="5104" spans="1:10">
      <c r="A5104" s="2" t="str">
        <f>'[1]2025年已发货'!A:A</f>
        <v>润耀</v>
      </c>
      <c r="B5104" s="2" t="str">
        <f>'[1]2025年已发货'!B:B</f>
        <v>螺纹钢</v>
      </c>
      <c r="C5104" s="2" t="str">
        <f>'[1]2025年已发货'!C:C</f>
        <v>HRB500EФ25*9m</v>
      </c>
      <c r="D5104" s="2" t="str">
        <f>'[1]2025年已发货'!D:D</f>
        <v>吨</v>
      </c>
      <c r="E5104" s="2">
        <f>'[1]2025年已发货'!E:E</f>
        <v>70</v>
      </c>
      <c r="F5104" s="4">
        <f>'[1]2025年已发货'!F:F</f>
        <v>45856</v>
      </c>
      <c r="G5104" s="2" t="str">
        <f>'[1]2025年已发货'!G:G</f>
        <v>（中铁八局康新高速TJ4-1标）四川省甘孜州康定市新都桥镇超限载检测站</v>
      </c>
      <c r="H5104" s="2" t="str">
        <f>'[1]2025年已发货'!H:H</f>
        <v>刘俊</v>
      </c>
      <c r="I5104" s="2">
        <f>'[1]2025年已发货'!I:I</f>
        <v>18587764925</v>
      </c>
      <c r="J5104" s="2" vm="1" t="e">
        <f>_xlfn._xlws.FILTER(辅助信息!D:D,辅助信息!G:G=G5104)</f>
        <v>#VALUE!</v>
      </c>
    </row>
    <row r="5105" spans="1:10">
      <c r="A5105" s="2" t="str">
        <f>'[1]2025年已发货'!A:A</f>
        <v>润耀</v>
      </c>
      <c r="B5105" s="2" t="str">
        <f>'[1]2025年已发货'!B:B</f>
        <v>螺纹钢</v>
      </c>
      <c r="C5105" s="2" t="str">
        <f>'[1]2025年已发货'!C:C</f>
        <v>HRB500EФ28*9m</v>
      </c>
      <c r="D5105" s="2" t="str">
        <f>'[1]2025年已发货'!D:D</f>
        <v>吨</v>
      </c>
      <c r="E5105" s="2">
        <f>'[1]2025年已发货'!E:E</f>
        <v>35</v>
      </c>
      <c r="F5105" s="4">
        <f>'[1]2025年已发货'!F:F</f>
        <v>45856</v>
      </c>
      <c r="G5105" s="2" t="str">
        <f>'[1]2025年已发货'!G:G</f>
        <v>（中铁八局康新高速TJ4-1标）四川省甘孜州康定市新都桥镇超限载检测站</v>
      </c>
      <c r="H5105" s="2" t="str">
        <f>'[1]2025年已发货'!H:H</f>
        <v>刘俊</v>
      </c>
      <c r="I5105" s="2">
        <f>'[1]2025年已发货'!I:I</f>
        <v>18587764925</v>
      </c>
      <c r="J5105" s="2" vm="1" t="e">
        <f>_xlfn._xlws.FILTER(辅助信息!D:D,辅助信息!G:G=G5105)</f>
        <v>#VALUE!</v>
      </c>
    </row>
    <row r="5106" spans="1:10">
      <c r="A5106" s="2" t="str">
        <f>'[1]2025年已发货'!A:A</f>
        <v>润耀</v>
      </c>
      <c r="B5106" s="2" t="str">
        <f>'[1]2025年已发货'!B:B</f>
        <v>螺纹钢</v>
      </c>
      <c r="C5106" s="2" t="str">
        <f>'[1]2025年已发货'!C:C</f>
        <v>HRB400E Φ25 9m</v>
      </c>
      <c r="D5106" s="2" t="str">
        <f>'[1]2025年已发货'!D:D</f>
        <v>吨</v>
      </c>
      <c r="E5106" s="2">
        <f>'[1]2025年已发货'!E:E</f>
        <v>35</v>
      </c>
      <c r="F5106" s="4">
        <f>'[1]2025年已发货'!F:F</f>
        <v>45856</v>
      </c>
      <c r="G5106" s="2" t="str">
        <f>'[1]2025年已发货'!G:G</f>
        <v>（中铁广州局-成渝扩容2标）成渝扩容项目ZCB3-2标2#钢筋厂【雁江区联盟桥东北50米(资资路) 】</v>
      </c>
      <c r="H5106" s="2" t="str">
        <f>'[1]2025年已发货'!H:H</f>
        <v>刘沛琦</v>
      </c>
      <c r="I5106" s="2">
        <f>'[1]2025年已发货'!I:I</f>
        <v>18011784798</v>
      </c>
      <c r="J5106" s="2" vm="1" t="e">
        <f>_xlfn._xlws.FILTER(辅助信息!D:D,辅助信息!G:G=G5106)</f>
        <v>#VALUE!</v>
      </c>
    </row>
    <row r="5107" spans="1:10">
      <c r="A5107" s="2" t="str">
        <f>'[1]2025年已发货'!A:A</f>
        <v>润耀</v>
      </c>
      <c r="B5107" s="2" t="str">
        <f>'[1]2025年已发货'!B:B</f>
        <v>螺纹钢</v>
      </c>
      <c r="C5107" s="2" t="str">
        <f>'[1]2025年已发货'!C:C</f>
        <v>HRB400E Φ25 12m</v>
      </c>
      <c r="D5107" s="2" t="str">
        <f>'[1]2025年已发货'!D:D</f>
        <v>吨</v>
      </c>
      <c r="E5107" s="2">
        <f>'[1]2025年已发货'!E:E</f>
        <v>70</v>
      </c>
      <c r="F5107" s="4">
        <f>'[1]2025年已发货'!F:F</f>
        <v>45856</v>
      </c>
      <c r="G5107" s="2" t="str">
        <f>'[1]2025年已发货'!G:G</f>
        <v>（中铁广州局-成渝扩容2标）成渝扩容项目ZCB3-2标2#钢筋厂【雁江区联盟桥东北50米(资资路) 】</v>
      </c>
      <c r="H5107" s="2" t="str">
        <f>'[1]2025年已发货'!H:H</f>
        <v>刘沛琦</v>
      </c>
      <c r="I5107" s="2">
        <f>'[1]2025年已发货'!I:I</f>
        <v>18011784798</v>
      </c>
      <c r="J5107" s="2" vm="1" t="e">
        <f>_xlfn._xlws.FILTER(辅助信息!D:D,辅助信息!G:G=G5107)</f>
        <v>#VALUE!</v>
      </c>
    </row>
    <row r="5108" spans="1:10">
      <c r="A5108" s="2" t="str">
        <f>'[1]2025年已发货'!A:A</f>
        <v>润耀</v>
      </c>
      <c r="B5108" s="2" t="str">
        <f>'[1]2025年已发货'!B:B</f>
        <v>螺纹钢</v>
      </c>
      <c r="C5108" s="2" t="str">
        <f>'[1]2025年已发货'!C:C</f>
        <v>HRB400E Φ32 12m</v>
      </c>
      <c r="D5108" s="2" t="str">
        <f>'[1]2025年已发货'!D:D</f>
        <v>吨</v>
      </c>
      <c r="E5108" s="2">
        <f>'[1]2025年已发货'!E:E</f>
        <v>70</v>
      </c>
      <c r="F5108" s="4">
        <f>'[1]2025年已发货'!F:F</f>
        <v>45856</v>
      </c>
      <c r="G5108" s="2" t="str">
        <f>'[1]2025年已发货'!G:G</f>
        <v>（中铁广州局-成渝扩容2标）成渝扩容ZCB3-2标K88+109临时钢筋厂(刘家湾大桥桥头)</v>
      </c>
      <c r="H5108" s="2" t="str">
        <f>'[1]2025年已发货'!H:H</f>
        <v>刘沛琦</v>
      </c>
      <c r="I5108" s="2">
        <f>'[1]2025年已发货'!I:I</f>
        <v>18011784798</v>
      </c>
      <c r="J5108" s="2" vm="1" t="e">
        <f>_xlfn._xlws.FILTER(辅助信息!D:D,辅助信息!G:G=G5108)</f>
        <v>#VALUE!</v>
      </c>
    </row>
    <row r="5109" spans="1:10">
      <c r="A5109" s="2" t="str">
        <f>'[1]2025年已发货'!A:A</f>
        <v>钢固融</v>
      </c>
      <c r="B5109" s="2" t="str">
        <f>'[1]2025年已发货'!B:B</f>
        <v>螺纹钢</v>
      </c>
      <c r="C5109" s="2" t="str">
        <f>'[1]2025年已发货'!C:C</f>
        <v>HRB400E Φ32 12m</v>
      </c>
      <c r="D5109" s="2" t="str">
        <f>'[1]2025年已发货'!D:D</f>
        <v>吨</v>
      </c>
      <c r="E5109" s="2">
        <f>'[1]2025年已发货'!E:E</f>
        <v>35</v>
      </c>
      <c r="F5109" s="4">
        <f>'[1]2025年已发货'!F:F</f>
        <v>45856</v>
      </c>
      <c r="G5109" s="2" t="str">
        <f>'[1]2025年已发货'!G:G</f>
        <v>（中铁广州局-成渝扩容2标）成渝扩容ZCB3-2标K88+109临时钢筋厂(刘家湾大桥桥头)</v>
      </c>
      <c r="H5109" s="2" t="str">
        <f>'[1]2025年已发货'!H:H</f>
        <v>刘沛琦</v>
      </c>
      <c r="I5109" s="2">
        <f>'[1]2025年已发货'!I:I</f>
        <v>18011784798</v>
      </c>
      <c r="J5109" s="2" vm="1" t="e">
        <f>_xlfn._xlws.FILTER(辅助信息!D:D,辅助信息!G:G=G5109)</f>
        <v>#VALUE!</v>
      </c>
    </row>
    <row r="5110" spans="1:10">
      <c r="A5110" s="2" t="str">
        <f>'[1]2025年已发货'!A:A</f>
        <v>晋邦</v>
      </c>
      <c r="B5110" s="2" t="str">
        <f>'[1]2025年已发货'!B:B</f>
        <v>盘圆</v>
      </c>
      <c r="C5110" s="2" t="str">
        <f>'[1]2025年已发货'!C:C</f>
        <v>Q235B Φ6</v>
      </c>
      <c r="D5110" s="2" t="str">
        <f>'[1]2025年已发货'!D:D</f>
        <v>吨</v>
      </c>
      <c r="E5110" s="2">
        <f>'[1]2025年已发货'!E:E</f>
        <v>16</v>
      </c>
      <c r="F5110" s="4">
        <f>'[1]2025年已发货'!F:F</f>
        <v>45856</v>
      </c>
      <c r="G5110" s="2" t="str">
        <f>'[1]2025年已发货'!G:G</f>
        <v>（成铁西物重庆永川）重庆市永川区何埂镇重庆三环高速何埂互通收费站出口与S206交汇处</v>
      </c>
      <c r="H5110" s="2" t="str">
        <f>'[1]2025年已发货'!H:H</f>
        <v>乐官建</v>
      </c>
      <c r="I5110" s="2">
        <f>'[1]2025年已发货'!I:I</f>
        <v>15123914181</v>
      </c>
      <c r="J5110" s="2" vm="1" t="e">
        <f>_xlfn._xlws.FILTER(辅助信息!D:D,辅助信息!G:G=G5110)</f>
        <v>#VALUE!</v>
      </c>
    </row>
    <row r="5111" spans="1:10">
      <c r="A5111" s="2" t="str">
        <f>'[1]2025年已发货'!A:A</f>
        <v>晋邦</v>
      </c>
      <c r="B5111" s="2" t="str">
        <f>'[1]2025年已发货'!B:B</f>
        <v>盘圆</v>
      </c>
      <c r="C5111" s="2" t="str">
        <f>'[1]2025年已发货'!C:C</f>
        <v>Q235B Φ8</v>
      </c>
      <c r="D5111" s="2" t="str">
        <f>'[1]2025年已发货'!D:D</f>
        <v>吨</v>
      </c>
      <c r="E5111" s="2">
        <f>'[1]2025年已发货'!E:E</f>
        <v>54</v>
      </c>
      <c r="F5111" s="4">
        <f>'[1]2025年已发货'!F:F</f>
        <v>45856</v>
      </c>
      <c r="G5111" s="2" t="str">
        <f>'[1]2025年已发货'!G:G</f>
        <v>（成铁西物重庆永川）重庆市永川区何埂镇重庆三环高速何埂互通收费站出口与S206交汇处</v>
      </c>
      <c r="H5111" s="2" t="str">
        <f>'[1]2025年已发货'!H:H</f>
        <v>乐官建</v>
      </c>
      <c r="I5111" s="2">
        <f>'[1]2025年已发货'!I:I</f>
        <v>15123914181</v>
      </c>
      <c r="J5111" s="2" vm="1" t="e">
        <f>_xlfn._xlws.FILTER(辅助信息!D:D,辅助信息!G:G=G5111)</f>
        <v>#VALUE!</v>
      </c>
    </row>
    <row r="5112" spans="1:10">
      <c r="A5112" s="2" t="str">
        <f>'[1]2025年已发货'!A:A</f>
        <v>凤钢</v>
      </c>
      <c r="B5112" s="2" t="str">
        <f>'[1]2025年已发货'!B:B</f>
        <v>螺纹钢</v>
      </c>
      <c r="C5112" s="2" t="str">
        <f>'[1]2025年已发货'!C:C</f>
        <v>HRB500EФ25</v>
      </c>
      <c r="D5112" s="2" t="str">
        <f>'[1]2025年已发货'!D:D</f>
        <v>吨</v>
      </c>
      <c r="E5112" s="2">
        <f>'[1]2025年已发货'!E:E</f>
        <v>41.568</v>
      </c>
      <c r="F5112" s="4">
        <f>'[1]2025年已发货'!F:F</f>
        <v>45856</v>
      </c>
      <c r="G5112" s="2" t="str">
        <f>'[1]2025年已发货'!G:G</f>
        <v>（中铁五局一公司西昭高速3标)四川省凉山彝族自治州布拖县地洛镇桥边村钢筋加工厂</v>
      </c>
      <c r="H5112" s="2" t="str">
        <f>'[1]2025年已发货'!H:H</f>
        <v>林正兴</v>
      </c>
      <c r="I5112" s="2">
        <f>'[1]2025年已发货'!I:I</f>
        <v>18770671688</v>
      </c>
      <c r="J5112" s="2" vm="1" t="e">
        <f>_xlfn._xlws.FILTER(辅助信息!D:D,辅助信息!G:G=G5112)</f>
        <v>#VALUE!</v>
      </c>
    </row>
    <row r="5113" spans="1:10">
      <c r="A5113" s="2" t="str">
        <f>'[1]2025年已发货'!A:A</f>
        <v>凤钢</v>
      </c>
      <c r="B5113" s="2" t="str">
        <f>'[1]2025年已发货'!B:B</f>
        <v>螺纹钢</v>
      </c>
      <c r="C5113" s="2" t="str">
        <f>'[1]2025年已发货'!C:C</f>
        <v>HRB500EФ25</v>
      </c>
      <c r="D5113" s="2" t="str">
        <f>'[1]2025年已发货'!D:D</f>
        <v>吨</v>
      </c>
      <c r="E5113" s="2">
        <f>'[1]2025年已发货'!E:E</f>
        <v>41.568</v>
      </c>
      <c r="F5113" s="4">
        <f>'[1]2025年已发货'!F:F</f>
        <v>45856</v>
      </c>
      <c r="G5113" s="2" t="str">
        <f>'[1]2025年已发货'!G:G</f>
        <v>（中铁五局一公司西昭高速3标)四川省凉山彝族自治州布拖县地洛镇桥边村钢筋加工厂</v>
      </c>
      <c r="H5113" s="2" t="str">
        <f>'[1]2025年已发货'!H:H</f>
        <v>林正兴</v>
      </c>
      <c r="I5113" s="2">
        <f>'[1]2025年已发货'!I:I</f>
        <v>18770671688</v>
      </c>
      <c r="J5113" s="2" vm="1" t="e">
        <f>_xlfn._xlws.FILTER(辅助信息!D:D,辅助信息!G:G=G5113)</f>
        <v>#VALUE!</v>
      </c>
    </row>
    <row r="5114" spans="1:10">
      <c r="A5114" s="2" t="str">
        <f>'[1]2025年已发货'!A:A</f>
        <v>凤钢</v>
      </c>
      <c r="B5114" s="2" t="str">
        <f>'[1]2025年已发货'!B:B</f>
        <v>螺纹钢</v>
      </c>
      <c r="C5114" s="2" t="str">
        <f>'[1]2025年已发货'!C:C</f>
        <v>HRB400EФ12</v>
      </c>
      <c r="D5114" s="2" t="str">
        <f>'[1]2025年已发货'!D:D</f>
        <v>吨</v>
      </c>
      <c r="E5114" s="2">
        <f>'[1]2025年已发货'!E:E</f>
        <v>33.558</v>
      </c>
      <c r="F5114" s="4">
        <f>'[1]2025年已发货'!F:F</f>
        <v>45856</v>
      </c>
      <c r="G5114" s="2" t="str">
        <f>'[1]2025年已发货'!G:G</f>
        <v>中铁隧道局路桥公司西昭高速2标1分部凉山州金阳县派来镇</v>
      </c>
      <c r="H5114" s="2" t="str">
        <f>'[1]2025年已发货'!H:H</f>
        <v>杨勇</v>
      </c>
      <c r="I5114" s="2">
        <f>'[1]2025年已发货'!I:I</f>
        <v>18882117172</v>
      </c>
      <c r="J5114" s="2" vm="1" t="e">
        <f>_xlfn._xlws.FILTER(辅助信息!D:D,辅助信息!G:G=G5114)</f>
        <v>#VALUE!</v>
      </c>
    </row>
    <row r="5115" spans="1:10">
      <c r="A5115" s="2" t="str">
        <f>'[1]2025年已发货'!A:A</f>
        <v>凤钢</v>
      </c>
      <c r="B5115" s="2" t="str">
        <f>'[1]2025年已发货'!B:B</f>
        <v>螺纹钢</v>
      </c>
      <c r="C5115" s="2" t="str">
        <f>'[1]2025年已发货'!C:C</f>
        <v>HRB400EФ22</v>
      </c>
      <c r="D5115" s="2" t="str">
        <f>'[1]2025年已发货'!D:D</f>
        <v>吨</v>
      </c>
      <c r="E5115" s="2">
        <f>'[1]2025年已发货'!E:E</f>
        <v>29.502</v>
      </c>
      <c r="F5115" s="4">
        <f>'[1]2025年已发货'!F:F</f>
        <v>45856</v>
      </c>
      <c r="G5115" s="2" t="str">
        <f>'[1]2025年已发货'!G:G</f>
        <v>中铁隧道局路桥公司西昭高速2标1分部凉山州金阳县派来镇</v>
      </c>
      <c r="H5115" s="2" t="str">
        <f>'[1]2025年已发货'!H:H</f>
        <v>杨勇</v>
      </c>
      <c r="I5115" s="2">
        <f>'[1]2025年已发货'!I:I</f>
        <v>18882117172</v>
      </c>
      <c r="J5115" s="2" vm="1" t="e">
        <f>_xlfn._xlws.FILTER(辅助信息!D:D,辅助信息!G:G=G5115)</f>
        <v>#VALUE!</v>
      </c>
    </row>
    <row r="5116" spans="1:10">
      <c r="A5116" s="2" t="str">
        <f>'[1]2025年已发货'!A:A</f>
        <v>凤钢</v>
      </c>
      <c r="B5116" s="2" t="str">
        <f>'[1]2025年已发货'!B:B</f>
        <v>高线</v>
      </c>
      <c r="C5116" s="2" t="str">
        <f>'[1]2025年已发货'!C:C</f>
        <v>HPB300Ф8</v>
      </c>
      <c r="D5116" s="2" t="str">
        <f>'[1]2025年已发货'!D:D</f>
        <v>吨</v>
      </c>
      <c r="E5116" s="2">
        <f>'[1]2025年已发货'!E:E</f>
        <v>19.94</v>
      </c>
      <c r="F5116" s="4">
        <f>'[1]2025年已发货'!F:F</f>
        <v>45856</v>
      </c>
      <c r="G5116" s="2" t="str">
        <f>'[1]2025年已发货'!G:G</f>
        <v>中铁隧道局路桥公司西昭高速2标1分部凉山州金阳县派来镇</v>
      </c>
      <c r="H5116" s="2" t="str">
        <f>'[1]2025年已发货'!H:H</f>
        <v>杨勇</v>
      </c>
      <c r="I5116" s="2">
        <f>'[1]2025年已发货'!I:I</f>
        <v>18882117172</v>
      </c>
      <c r="J5116" s="2" vm="1" t="e">
        <f>_xlfn._xlws.FILTER(辅助信息!D:D,辅助信息!G:G=G5116)</f>
        <v>#VALUE!</v>
      </c>
    </row>
    <row r="5117" spans="1:10">
      <c r="A5117" s="2" t="str">
        <f>'[1]2025年已发货'!A:A</f>
        <v>凤钢</v>
      </c>
      <c r="B5117" s="2" t="str">
        <f>'[1]2025年已发货'!B:B</f>
        <v>螺纹钢</v>
      </c>
      <c r="C5117" s="2" t="str">
        <f>'[1]2025年已发货'!C:C</f>
        <v>HRB400EФ22</v>
      </c>
      <c r="D5117" s="2" t="str">
        <f>'[1]2025年已发货'!D:D</f>
        <v>吨</v>
      </c>
      <c r="E5117" s="2">
        <f>'[1]2025年已发货'!E:E</f>
        <v>5.364</v>
      </c>
      <c r="F5117" s="4">
        <f>'[1]2025年已发货'!F:F</f>
        <v>45856</v>
      </c>
      <c r="G5117" s="2" t="str">
        <f>'[1]2025年已发货'!G:G</f>
        <v>中铁隧道局路桥公司西昭高速2标1分部凉山州金阳县派来镇</v>
      </c>
      <c r="H5117" s="2" t="str">
        <f>'[1]2025年已发货'!H:H</f>
        <v>杨勇</v>
      </c>
      <c r="I5117" s="2">
        <f>'[1]2025年已发货'!I:I</f>
        <v>18882117172</v>
      </c>
      <c r="J5117" s="2" vm="1" t="e">
        <f>_xlfn._xlws.FILTER(辅助信息!D:D,辅助信息!G:G=G5117)</f>
        <v>#VALUE!</v>
      </c>
    </row>
    <row r="5118" spans="1:10">
      <c r="A5118" s="2" t="str">
        <f>'[1]2025年已发货'!A:A</f>
        <v>凤钢</v>
      </c>
      <c r="B5118" s="2" t="str">
        <f>'[1]2025年已发货'!B:B</f>
        <v>螺纹钢</v>
      </c>
      <c r="C5118" s="2" t="str">
        <f>'[1]2025年已发货'!C:C</f>
        <v>HRB400EФ25</v>
      </c>
      <c r="D5118" s="2" t="str">
        <f>'[1]2025年已发货'!D:D</f>
        <v>吨</v>
      </c>
      <c r="E5118" s="2">
        <f>'[1]2025年已发货'!E:E</f>
        <v>57.156</v>
      </c>
      <c r="F5118" s="4">
        <f>'[1]2025年已发货'!F:F</f>
        <v>45856</v>
      </c>
      <c r="G5118" s="2" t="str">
        <f>'[1]2025年已发货'!G:G</f>
        <v>中铁隧道局路桥公司西昭高速2标1分部凉山州金阳县派来镇</v>
      </c>
      <c r="H5118" s="2" t="str">
        <f>'[1]2025年已发货'!H:H</f>
        <v>杨勇</v>
      </c>
      <c r="I5118" s="2">
        <f>'[1]2025年已发货'!I:I</f>
        <v>18882117172</v>
      </c>
      <c r="J5118" s="2" vm="1" t="e">
        <f>_xlfn._xlws.FILTER(辅助信息!D:D,辅助信息!G:G=G5118)</f>
        <v>#VALUE!</v>
      </c>
    </row>
    <row r="5119" spans="1:10">
      <c r="A5119" s="2" t="str">
        <f>'[1]2025年已发货'!A:A</f>
        <v>凤钢</v>
      </c>
      <c r="B5119" s="2" t="str">
        <f>'[1]2025年已发货'!B:B</f>
        <v>高线</v>
      </c>
      <c r="C5119" s="2" t="str">
        <f>'[1]2025年已发货'!C:C</f>
        <v>HPB300Ф8</v>
      </c>
      <c r="D5119" s="2" t="str">
        <f>'[1]2025年已发货'!D:D</f>
        <v>吨</v>
      </c>
      <c r="E5119" s="2">
        <f>'[1]2025年已发货'!E:E</f>
        <v>19.88</v>
      </c>
      <c r="F5119" s="4">
        <f>'[1]2025年已发货'!F:F</f>
        <v>45856</v>
      </c>
      <c r="G5119" s="2" t="str">
        <f>'[1]2025年已发货'!G:G</f>
        <v>中铁隧道局路桥公司西昭高速2标1分部凉山州金阳县派来镇</v>
      </c>
      <c r="H5119" s="2" t="str">
        <f>'[1]2025年已发货'!H:H</f>
        <v>杨勇</v>
      </c>
      <c r="I5119" s="2">
        <f>'[1]2025年已发货'!I:I</f>
        <v>18882117172</v>
      </c>
      <c r="J5119" s="2" vm="1" t="e">
        <f>_xlfn._xlws.FILTER(辅助信息!D:D,辅助信息!G:G=G5119)</f>
        <v>#VALUE!</v>
      </c>
    </row>
    <row r="5120" spans="1:10">
      <c r="A5120" s="2" t="str">
        <f>'[1]2025年已发货'!A:A</f>
        <v>吉晨盛泰</v>
      </c>
      <c r="B5120" s="2" t="str">
        <f>'[1]2025年已发货'!B:B</f>
        <v>螺纹钢</v>
      </c>
      <c r="C5120" s="2" t="str">
        <f>'[1]2025年已发货'!C:C</f>
        <v>HRB400EΦ12</v>
      </c>
      <c r="D5120" s="2" t="str">
        <f>'[1]2025年已发货'!D:D</f>
        <v>吨</v>
      </c>
      <c r="E5120" s="2">
        <f>'[1]2025年已发货'!E:E</f>
        <v>35.798</v>
      </c>
      <c r="F5120" s="4">
        <f>'[1]2025年已发货'!F:F</f>
        <v>45856</v>
      </c>
      <c r="G5120" s="2" t="str">
        <f>'[1]2025年已发货'!G:G</f>
        <v>（中铁广州局深圳公司西昭高速9标）四川省凉山彝族自治州西昌市西昌北梁场</v>
      </c>
      <c r="H5120" s="2" t="str">
        <f>'[1]2025年已发货'!H:H</f>
        <v>伍红林</v>
      </c>
      <c r="I5120" s="2">
        <f>'[1]2025年已发货'!I:I</f>
        <v>18683860677</v>
      </c>
      <c r="J5120" s="2" vm="1" t="e">
        <f>_xlfn._xlws.FILTER(辅助信息!D:D,辅助信息!G:G=G5120)</f>
        <v>#VALUE!</v>
      </c>
    </row>
    <row r="5121" spans="1:10">
      <c r="A5121" s="2" t="str">
        <f>'[1]2025年已发货'!A:A</f>
        <v>吉晨盛泰</v>
      </c>
      <c r="B5121" s="2" t="str">
        <f>'[1]2025年已发货'!B:B</f>
        <v>螺纹钢</v>
      </c>
      <c r="C5121" s="2" t="str">
        <f>'[1]2025年已发货'!C:C</f>
        <v>HRB400EΦ12</v>
      </c>
      <c r="D5121" s="2" t="str">
        <f>'[1]2025年已发货'!D:D</f>
        <v>吨</v>
      </c>
      <c r="E5121" s="2">
        <f>'[1]2025年已发货'!E:E</f>
        <v>35.798</v>
      </c>
      <c r="F5121" s="4">
        <f>'[1]2025年已发货'!F:F</f>
        <v>45856</v>
      </c>
      <c r="G5121" s="2" t="str">
        <f>'[1]2025年已发货'!G:G</f>
        <v>（中铁广州局深圳公司西昭高速9标）四川省凉山彝族自治州西昌市西昌北梁场</v>
      </c>
      <c r="H5121" s="2" t="str">
        <f>'[1]2025年已发货'!H:H</f>
        <v>伍红林</v>
      </c>
      <c r="I5121" s="2">
        <f>'[1]2025年已发货'!I:I</f>
        <v>18683860677</v>
      </c>
      <c r="J5121" s="2" vm="1" t="e">
        <f>_xlfn._xlws.FILTER(辅助信息!D:D,辅助信息!G:G=G5121)</f>
        <v>#VALUE!</v>
      </c>
    </row>
    <row r="5122" spans="1:10">
      <c r="A5122" s="2" t="str">
        <f>'[1]2025年已发货'!A:A</f>
        <v>吉晨盛泰</v>
      </c>
      <c r="B5122" s="2" t="str">
        <f>'[1]2025年已发货'!B:B</f>
        <v>螺纹钢</v>
      </c>
      <c r="C5122" s="2" t="str">
        <f>'[1]2025年已发货'!C:C</f>
        <v>HRB400EΦ16</v>
      </c>
      <c r="D5122" s="2" t="str">
        <f>'[1]2025年已发货'!D:D</f>
        <v>吨</v>
      </c>
      <c r="E5122" s="2">
        <f>'[1]2025年已发货'!E:E</f>
        <v>37.335</v>
      </c>
      <c r="F5122" s="4">
        <f>'[1]2025年已发货'!F:F</f>
        <v>45856</v>
      </c>
      <c r="G5122" s="2" t="str">
        <f>'[1]2025年已发货'!G:G</f>
        <v>（中铁广州局深圳公司西昭高速9标）四川省凉山彝族自治州西昌市西昌北梁场</v>
      </c>
      <c r="H5122" s="2" t="str">
        <f>'[1]2025年已发货'!H:H</f>
        <v>伍红林</v>
      </c>
      <c r="I5122" s="2">
        <f>'[1]2025年已发货'!I:I</f>
        <v>18683860677</v>
      </c>
      <c r="J5122" s="2" vm="1" t="e">
        <f>_xlfn._xlws.FILTER(辅助信息!D:D,辅助信息!G:G=G5122)</f>
        <v>#VALUE!</v>
      </c>
    </row>
    <row r="5123" spans="1:10">
      <c r="A5123" s="2" t="str">
        <f>'[1]2025年已发货'!A:A</f>
        <v>吉晨盛泰</v>
      </c>
      <c r="B5123" s="2" t="str">
        <f>'[1]2025年已发货'!B:B</f>
        <v>螺纹钢</v>
      </c>
      <c r="C5123" s="2" t="str">
        <f>'[1]2025年已发货'!C:C</f>
        <v>HRB400EΦ16</v>
      </c>
      <c r="D5123" s="2" t="str">
        <f>'[1]2025年已发货'!D:D</f>
        <v>吨</v>
      </c>
      <c r="E5123" s="2">
        <f>'[1]2025年已发货'!E:E</f>
        <v>37.335</v>
      </c>
      <c r="F5123" s="4">
        <f>'[1]2025年已发货'!F:F</f>
        <v>45856</v>
      </c>
      <c r="G5123" s="2" t="str">
        <f>'[1]2025年已发货'!G:G</f>
        <v>（中铁广州局深圳公司西昭高速9标）四川省凉山彝族自治州西昌市西昌北梁场</v>
      </c>
      <c r="H5123" s="2" t="str">
        <f>'[1]2025年已发货'!H:H</f>
        <v>伍红林</v>
      </c>
      <c r="I5123" s="2">
        <f>'[1]2025年已发货'!I:I</f>
        <v>18683860677</v>
      </c>
      <c r="J5123" s="2" vm="1" t="e">
        <f>_xlfn._xlws.FILTER(辅助信息!D:D,辅助信息!G:G=G5123)</f>
        <v>#VALUE!</v>
      </c>
    </row>
    <row r="5124" spans="1:10">
      <c r="A5124" s="2" t="str">
        <f>'[1]2025年已发货'!A:A</f>
        <v>吉晨盛泰</v>
      </c>
      <c r="B5124" s="2" t="str">
        <f>'[1]2025年已发货'!B:B</f>
        <v>螺纹钢</v>
      </c>
      <c r="C5124" s="2" t="str">
        <f>'[1]2025年已发货'!C:C</f>
        <v>HRB400EΦ16</v>
      </c>
      <c r="D5124" s="2" t="str">
        <f>'[1]2025年已发货'!D:D</f>
        <v>吨</v>
      </c>
      <c r="E5124" s="2">
        <f>'[1]2025年已发货'!E:E</f>
        <v>9.956</v>
      </c>
      <c r="F5124" s="4">
        <f>'[1]2025年已发货'!F:F</f>
        <v>45856</v>
      </c>
      <c r="G5124" s="2" t="str">
        <f>'[1]2025年已发货'!G:G</f>
        <v>（中铁一局四公司西昭高速6标4分部）四川省凉山彝族自治州昭觉县6表服务区A、B区</v>
      </c>
      <c r="H5124" s="2" t="str">
        <f>'[1]2025年已发货'!H:H</f>
        <v>马占全</v>
      </c>
      <c r="I5124" s="2">
        <f>'[1]2025年已发货'!I:I</f>
        <v>18189516465</v>
      </c>
      <c r="J5124" s="2" vm="1" t="e">
        <f>_xlfn._xlws.FILTER(辅助信息!D:D,辅助信息!G:G=G5124)</f>
        <v>#VALUE!</v>
      </c>
    </row>
    <row r="5125" spans="1:10">
      <c r="A5125" s="2" t="str">
        <f>'[1]2025年已发货'!A:A</f>
        <v>吉晨盛泰</v>
      </c>
      <c r="B5125" s="2" t="str">
        <f>'[1]2025年已发货'!B:B</f>
        <v>螺纹钢</v>
      </c>
      <c r="C5125" s="2" t="str">
        <f>'[1]2025年已发货'!C:C</f>
        <v>HRB400EΦ16</v>
      </c>
      <c r="D5125" s="2" t="str">
        <f>'[1]2025年已发货'!D:D</f>
        <v>吨</v>
      </c>
      <c r="E5125" s="2">
        <f>'[1]2025年已发货'!E:E</f>
        <v>41.184</v>
      </c>
      <c r="F5125" s="4">
        <f>'[1]2025年已发货'!F:F</f>
        <v>45856</v>
      </c>
      <c r="G5125" s="2" t="str">
        <f>'[1]2025年已发货'!G:G</f>
        <v>（中铁一局四公司西昭高速6标4分部）四川省凉山彝族自治州昭觉县6表服务区A、B区</v>
      </c>
      <c r="H5125" s="2" t="str">
        <f>'[1]2025年已发货'!H:H</f>
        <v>马占全</v>
      </c>
      <c r="I5125" s="2">
        <f>'[1]2025年已发货'!I:I</f>
        <v>18189516465</v>
      </c>
      <c r="J5125" s="2" vm="1" t="e">
        <f>_xlfn._xlws.FILTER(辅助信息!D:D,辅助信息!G:G=G5125)</f>
        <v>#VALUE!</v>
      </c>
    </row>
    <row r="5126" spans="1:10">
      <c r="A5126" s="2" t="str">
        <f>'[1]2025年已发货'!A:A</f>
        <v>吉晨盛泰</v>
      </c>
      <c r="B5126" s="2" t="str">
        <f>'[1]2025年已发货'!B:B</f>
        <v>螺纹钢</v>
      </c>
      <c r="C5126" s="2" t="str">
        <f>'[1]2025年已发货'!C:C</f>
        <v>HRB400EΦ16</v>
      </c>
      <c r="D5126" s="2" t="str">
        <f>'[1]2025年已发货'!D:D</f>
        <v>吨</v>
      </c>
      <c r="E5126" s="2">
        <f>'[1]2025年已发货'!E:E</f>
        <v>51.48</v>
      </c>
      <c r="F5126" s="4">
        <f>'[1]2025年已发货'!F:F</f>
        <v>45856</v>
      </c>
      <c r="G5126" s="2" t="str">
        <f>'[1]2025年已发货'!G:G</f>
        <v>（中铁一局四公司西昭高速6标4分部）四川省凉山彝族自治州昭觉县6表服务区A、B区</v>
      </c>
      <c r="H5126" s="2" t="str">
        <f>'[1]2025年已发货'!H:H</f>
        <v>马占全</v>
      </c>
      <c r="I5126" s="2">
        <f>'[1]2025年已发货'!I:I</f>
        <v>18189516465</v>
      </c>
      <c r="J5126" s="2" vm="1" t="e">
        <f>_xlfn._xlws.FILTER(辅助信息!D:D,辅助信息!G:G=G5126)</f>
        <v>#VALUE!</v>
      </c>
    </row>
    <row r="5127" spans="1:10">
      <c r="A5127" s="2" t="str">
        <f>'[1]2025年已发货'!A:A</f>
        <v>吉晨盛泰</v>
      </c>
      <c r="B5127" s="2" t="str">
        <f>'[1]2025年已发货'!B:B</f>
        <v>螺纹钢</v>
      </c>
      <c r="C5127" s="2" t="str">
        <f>'[1]2025年已发货'!C:C</f>
        <v>HRB400EΦ14</v>
      </c>
      <c r="D5127" s="2" t="str">
        <f>'[1]2025年已发货'!D:D</f>
        <v>吨</v>
      </c>
      <c r="E5127" s="2">
        <f>'[1]2025年已发货'!E:E</f>
        <v>35.98</v>
      </c>
      <c r="F5127" s="4">
        <f>'[1]2025年已发货'!F:F</f>
        <v>45856</v>
      </c>
      <c r="G5127" s="2" t="str">
        <f>'[1]2025年已发货'!G:G</f>
        <v>（ 中铁一局四公司西昭高速6标3部）昭觉县洒拉地坡乡三分部山里钢筋场</v>
      </c>
      <c r="H5127" s="2" t="str">
        <f>'[1]2025年已发货'!H:H</f>
        <v>陈忠</v>
      </c>
      <c r="I5127" s="2">
        <f>'[1]2025年已发货'!I:I</f>
        <v>15730783825</v>
      </c>
      <c r="J5127" s="2" vm="1" t="e">
        <f>_xlfn._xlws.FILTER(辅助信息!D:D,辅助信息!G:G=G5127)</f>
        <v>#VALUE!</v>
      </c>
    </row>
    <row r="5128" spans="1:10">
      <c r="A5128" s="2" t="str">
        <f>'[1]2025年已发货'!A:A</f>
        <v>吉晨盛泰</v>
      </c>
      <c r="B5128" s="2" t="str">
        <f>'[1]2025年已发货'!B:B</f>
        <v>螺纹钢</v>
      </c>
      <c r="C5128" s="2" t="str">
        <f>'[1]2025年已发货'!C:C</f>
        <v>HRB500EΦ25</v>
      </c>
      <c r="D5128" s="2" t="str">
        <f>'[1]2025年已发货'!D:D</f>
        <v>吨</v>
      </c>
      <c r="E5128" s="2">
        <f>'[1]2025年已发货'!E:E</f>
        <v>35.896</v>
      </c>
      <c r="F5128" s="4">
        <f>'[1]2025年已发货'!F:F</f>
        <v>45856</v>
      </c>
      <c r="G5128" s="2" t="str">
        <f>'[1]2025年已发货'!G:G</f>
        <v>（ 中铁一局四公司西昭高速6标3部）昭觉县洒拉地坡乡三分部山里钢筋场</v>
      </c>
      <c r="H5128" s="2" t="str">
        <f>'[1]2025年已发货'!H:H</f>
        <v>陈忠</v>
      </c>
      <c r="I5128" s="2">
        <f>'[1]2025年已发货'!I:I</f>
        <v>15730783825</v>
      </c>
      <c r="J5128" s="2" vm="1" t="e">
        <f>_xlfn._xlws.FILTER(辅助信息!D:D,辅助信息!G:G=G5128)</f>
        <v>#VALUE!</v>
      </c>
    </row>
    <row r="5129" spans="1:10">
      <c r="A5129" s="2" t="str">
        <f>'[1]2025年已发货'!A:A</f>
        <v>吉晨盛泰</v>
      </c>
      <c r="B5129" s="2" t="str">
        <f>'[1]2025年已发货'!B:B</f>
        <v>螺纹钢</v>
      </c>
      <c r="C5129" s="2" t="str">
        <f>'[1]2025年已发货'!C:C</f>
        <v>HRB400EΦ32</v>
      </c>
      <c r="D5129" s="2" t="str">
        <f>'[1]2025年已发货'!D:D</f>
        <v>吨</v>
      </c>
      <c r="E5129" s="2">
        <f>'[1]2025年已发货'!E:E</f>
        <v>43.452</v>
      </c>
      <c r="F5129" s="4">
        <f>'[1]2025年已发货'!F:F</f>
        <v>45856</v>
      </c>
      <c r="G5129" s="2" t="str">
        <f>'[1]2025年已发货'!G:G</f>
        <v>（中铁一局四公司西昭高速6标4分部）四川省凉山彝族自治州昭觉县6表服务区A、B区</v>
      </c>
      <c r="H5129" s="2" t="str">
        <f>'[1]2025年已发货'!H:H</f>
        <v>马占全</v>
      </c>
      <c r="I5129" s="2">
        <f>'[1]2025年已发货'!I:I</f>
        <v>18189516465</v>
      </c>
      <c r="J5129" s="2" vm="1" t="e">
        <f>_xlfn._xlws.FILTER(辅助信息!D:D,辅助信息!G:G=G5129)</f>
        <v>#VALUE!</v>
      </c>
    </row>
    <row r="5130" spans="1:10">
      <c r="A5130" s="2" t="str">
        <f>'[1]2025年已发货'!A:A</f>
        <v>吉晨盛泰</v>
      </c>
      <c r="B5130" s="2" t="str">
        <f>'[1]2025年已发货'!B:B</f>
        <v>螺纹钢</v>
      </c>
      <c r="C5130" s="2" t="str">
        <f>'[1]2025年已发货'!C:C</f>
        <v>HRB400EΦ14</v>
      </c>
      <c r="D5130" s="2" t="str">
        <f>'[1]2025年已发货'!D:D</f>
        <v>吨</v>
      </c>
      <c r="E5130" s="2">
        <f>'[1]2025年已发货'!E:E</f>
        <v>2.57</v>
      </c>
      <c r="F5130" s="4">
        <f>'[1]2025年已发货'!F:F</f>
        <v>45856</v>
      </c>
      <c r="G5130" s="2" t="str">
        <f>'[1]2025年已发货'!G:G</f>
        <v>（中铁一局四公司西昭高速6标4分部）四川省凉山彝族自治州昭觉县6表服务区A、B区</v>
      </c>
      <c r="H5130" s="2" t="str">
        <f>'[1]2025年已发货'!H:H</f>
        <v>马占全</v>
      </c>
      <c r="I5130" s="2">
        <f>'[1]2025年已发货'!I:I</f>
        <v>18189516465</v>
      </c>
      <c r="J5130" s="2" vm="1" t="e">
        <f>_xlfn._xlws.FILTER(辅助信息!D:D,辅助信息!G:G=G5130)</f>
        <v>#VALUE!</v>
      </c>
    </row>
    <row r="5131" spans="1:10">
      <c r="A5131" s="2" t="str">
        <f>'[1]2025年已发货'!A:A</f>
        <v>吉晨盛泰</v>
      </c>
      <c r="B5131" s="2" t="str">
        <f>'[1]2025年已发货'!B:B</f>
        <v>螺纹钢</v>
      </c>
      <c r="C5131" s="2" t="str">
        <f>'[1]2025年已发货'!C:C</f>
        <v>HRB400EΦ12</v>
      </c>
      <c r="D5131" s="2" t="str">
        <f>'[1]2025年已发货'!D:D</f>
        <v>吨</v>
      </c>
      <c r="E5131" s="2">
        <f>'[1]2025年已发货'!E:E</f>
        <v>10.228</v>
      </c>
      <c r="F5131" s="4">
        <f>'[1]2025年已发货'!F:F</f>
        <v>45856</v>
      </c>
      <c r="G5131" s="2" t="str">
        <f>'[1]2025年已发货'!G:G</f>
        <v>（中铁一局四公司西昭高速6标2分部）四川省凉山彝族自治州昭觉县G348哈洛觉底</v>
      </c>
      <c r="H5131" s="2" t="str">
        <f>'[1]2025年已发货'!H:H</f>
        <v>刘振利</v>
      </c>
      <c r="I5131" s="2">
        <f>'[1]2025年已发货'!I:I</f>
        <v>17791512983</v>
      </c>
      <c r="J5131" s="2" vm="1" t="e">
        <f>_xlfn._xlws.FILTER(辅助信息!D:D,辅助信息!G:G=G5131)</f>
        <v>#VALUE!</v>
      </c>
    </row>
    <row r="5132" spans="1:10">
      <c r="A5132" s="2" t="str">
        <f>'[1]2025年已发货'!A:A</f>
        <v>吉晨盛泰</v>
      </c>
      <c r="B5132" s="2" t="str">
        <f>'[1]2025年已发货'!B:B</f>
        <v>螺纹钢</v>
      </c>
      <c r="C5132" s="2" t="str">
        <f>'[1]2025年已发货'!C:C</f>
        <v>HRB400EΦ20</v>
      </c>
      <c r="D5132" s="2" t="str">
        <f>'[1]2025年已发货'!D:D</f>
        <v>吨</v>
      </c>
      <c r="E5132" s="2">
        <f>'[1]2025年已发货'!E:E</f>
        <v>20.448</v>
      </c>
      <c r="F5132" s="4">
        <f>'[1]2025年已发货'!F:F</f>
        <v>45856</v>
      </c>
      <c r="G5132" s="2" t="str">
        <f>'[1]2025年已发货'!G:G</f>
        <v>（中铁一局四公司西昭高速6标2分部）四川省凉山彝族自治州昭觉县G348哈洛觉底</v>
      </c>
      <c r="H5132" s="2" t="str">
        <f>'[1]2025年已发货'!H:H</f>
        <v>刘振利</v>
      </c>
      <c r="I5132" s="2">
        <f>'[1]2025年已发货'!I:I</f>
        <v>17791512983</v>
      </c>
      <c r="J5132" s="2" vm="1" t="e">
        <f>_xlfn._xlws.FILTER(辅助信息!D:D,辅助信息!G:G=G5132)</f>
        <v>#VALUE!</v>
      </c>
    </row>
    <row r="5133" spans="1:10">
      <c r="A5133" s="2" t="str">
        <f>'[1]2025年已发货'!A:A</f>
        <v>吉晨盛泰</v>
      </c>
      <c r="B5133" s="2" t="str">
        <f>'[1]2025年已发货'!B:B</f>
        <v>螺纹钢</v>
      </c>
      <c r="C5133" s="2" t="str">
        <f>'[1]2025年已发货'!C:C</f>
        <v>HRB400EΦ22</v>
      </c>
      <c r="D5133" s="2" t="str">
        <f>'[1]2025年已发货'!D:D</f>
        <v>吨</v>
      </c>
      <c r="E5133" s="2">
        <f>'[1]2025年已发货'!E:E</f>
        <v>5.096</v>
      </c>
      <c r="F5133" s="4">
        <f>'[1]2025年已发货'!F:F</f>
        <v>45856</v>
      </c>
      <c r="G5133" s="2" t="str">
        <f>'[1]2025年已发货'!G:G</f>
        <v>（中铁一局四公司西昭高速6标2分部）四川省凉山彝族自治州昭觉县G348哈洛觉底</v>
      </c>
      <c r="H5133" s="2" t="str">
        <f>'[1]2025年已发货'!H:H</f>
        <v>刘振利</v>
      </c>
      <c r="I5133" s="2">
        <f>'[1]2025年已发货'!I:I</f>
        <v>17791512983</v>
      </c>
      <c r="J5133" s="2" vm="1" t="e">
        <f>_xlfn._xlws.FILTER(辅助信息!D:D,辅助信息!G:G=G5133)</f>
        <v>#VALUE!</v>
      </c>
    </row>
    <row r="5134" spans="1:10">
      <c r="A5134" s="2" t="str">
        <f>'[1]2025年已发货'!A:A</f>
        <v>吉晨盛泰</v>
      </c>
      <c r="B5134" s="2" t="str">
        <f>'[1]2025年已发货'!B:B</f>
        <v>螺纹钢</v>
      </c>
      <c r="C5134" s="2" t="str">
        <f>'[1]2025年已发货'!C:C</f>
        <v>HRB400EΦ22</v>
      </c>
      <c r="D5134" s="2" t="str">
        <f>'[1]2025年已发货'!D:D</f>
        <v>吨</v>
      </c>
      <c r="E5134" s="2">
        <f>'[1]2025年已发货'!E:E</f>
        <v>35.672</v>
      </c>
      <c r="F5134" s="4">
        <f>'[1]2025年已发货'!F:F</f>
        <v>45856</v>
      </c>
      <c r="G5134" s="2" t="str">
        <f>'[1]2025年已发货'!G:G</f>
        <v>（中铁一局四公司西昭高速6标2分部）四川省凉山彝族自治州昭觉县G348哈洛觉底</v>
      </c>
      <c r="H5134" s="2" t="str">
        <f>'[1]2025年已发货'!H:H</f>
        <v>刘振利</v>
      </c>
      <c r="I5134" s="2">
        <f>'[1]2025年已发货'!I:I</f>
        <v>17791512983</v>
      </c>
      <c r="J5134" s="2" vm="1" t="e">
        <f>_xlfn._xlws.FILTER(辅助信息!D:D,辅助信息!G:G=G5134)</f>
        <v>#VALUE!</v>
      </c>
    </row>
    <row r="5135" spans="1:10">
      <c r="A5135" s="2" t="str">
        <f>'[1]2025年已发货'!A:A</f>
        <v>吉晨盛泰</v>
      </c>
      <c r="B5135" s="2" t="str">
        <f>'[1]2025年已发货'!B:B</f>
        <v>螺纹钢</v>
      </c>
      <c r="C5135" s="2" t="str">
        <f>'[1]2025年已发货'!C:C</f>
        <v>HRB400EΦ22</v>
      </c>
      <c r="D5135" s="2" t="str">
        <f>'[1]2025年已发货'!D:D</f>
        <v>吨</v>
      </c>
      <c r="E5135" s="2">
        <f>'[1]2025年已发货'!E:E</f>
        <v>35.672</v>
      </c>
      <c r="F5135" s="4">
        <f>'[1]2025年已发货'!F:F</f>
        <v>45856</v>
      </c>
      <c r="G5135" s="2" t="str">
        <f>'[1]2025年已发货'!G:G</f>
        <v>（中铁一局四公司西昭高速6标2分部）四川省凉山彝族自治州昭觉县G348哈洛觉底</v>
      </c>
      <c r="H5135" s="2" t="str">
        <f>'[1]2025年已发货'!H:H</f>
        <v>刘振利</v>
      </c>
      <c r="I5135" s="2">
        <f>'[1]2025年已发货'!I:I</f>
        <v>17791512983</v>
      </c>
      <c r="J5135" s="2" vm="1" t="e">
        <f>_xlfn._xlws.FILTER(辅助信息!D:D,辅助信息!G:G=G5135)</f>
        <v>#VALUE!</v>
      </c>
    </row>
    <row r="5136" spans="1:10">
      <c r="A5136" s="2" t="str">
        <f>'[1]2025年已发货'!A:A</f>
        <v>吉晨盛泰</v>
      </c>
      <c r="B5136" s="2" t="str">
        <f>'[1]2025年已发货'!B:B</f>
        <v>螺纹钢</v>
      </c>
      <c r="C5136" s="2" t="str">
        <f>'[1]2025年已发货'!C:C</f>
        <v>HRB400EΦ22</v>
      </c>
      <c r="D5136" s="2" t="str">
        <f>'[1]2025年已发货'!D:D</f>
        <v>吨</v>
      </c>
      <c r="E5136" s="2">
        <f>'[1]2025年已发货'!E:E</f>
        <v>12.74</v>
      </c>
      <c r="F5136" s="4">
        <f>'[1]2025年已发货'!F:F</f>
        <v>45856</v>
      </c>
      <c r="G5136" s="2" t="str">
        <f>'[1]2025年已发货'!G:G</f>
        <v>（中铁一局四公司西昭高速6标2分部）四川省凉山彝族自治州昭觉县G348哈洛觉底</v>
      </c>
      <c r="H5136" s="2" t="str">
        <f>'[1]2025年已发货'!H:H</f>
        <v>刘振利</v>
      </c>
      <c r="I5136" s="2">
        <f>'[1]2025年已发货'!I:I</f>
        <v>17791512983</v>
      </c>
      <c r="J5136" s="2" vm="1" t="e">
        <f>_xlfn._xlws.FILTER(辅助信息!D:D,辅助信息!G:G=G5136)</f>
        <v>#VALUE!</v>
      </c>
    </row>
    <row r="5137" spans="1:10">
      <c r="A5137" s="2" t="str">
        <f>'[1]2025年已发货'!A:A</f>
        <v>吉晨盛泰</v>
      </c>
      <c r="B5137" s="2" t="str">
        <f>'[1]2025年已发货'!B:B</f>
        <v>高线</v>
      </c>
      <c r="C5137" s="2" t="str">
        <f>'[1]2025年已发货'!C:C</f>
        <v>HPB300Φ8</v>
      </c>
      <c r="D5137" s="2" t="str">
        <f>'[1]2025年已发货'!D:D</f>
        <v>吨</v>
      </c>
      <c r="E5137" s="2">
        <f>'[1]2025年已发货'!E:E</f>
        <v>21.74</v>
      </c>
      <c r="F5137" s="4">
        <f>'[1]2025年已发货'!F:F</f>
        <v>45856</v>
      </c>
      <c r="G5137" s="2" t="str">
        <f>'[1]2025年已发货'!G:G</f>
        <v>（中铁一局四公司西昭高速6标2分部）四川省凉山彝族自治州昭觉县G348哈洛觉底</v>
      </c>
      <c r="H5137" s="2" t="str">
        <f>'[1]2025年已发货'!H:H</f>
        <v>刘振利</v>
      </c>
      <c r="I5137" s="2">
        <f>'[1]2025年已发货'!I:I</f>
        <v>17791512983</v>
      </c>
      <c r="J5137" s="2" vm="1" t="e">
        <f>_xlfn._xlws.FILTER(辅助信息!D:D,辅助信息!G:G=G5137)</f>
        <v>#VALUE!</v>
      </c>
    </row>
    <row r="5138" spans="1:10">
      <c r="A5138" s="2" t="str">
        <f>'[1]2025年已发货'!A:A</f>
        <v>吉晨盛泰</v>
      </c>
      <c r="B5138" s="2" t="str">
        <f>'[1]2025年已发货'!B:B</f>
        <v>高线</v>
      </c>
      <c r="C5138" s="2" t="str">
        <f>'[1]2025年已发货'!C:C</f>
        <v>HPB300Φ8</v>
      </c>
      <c r="D5138" s="2" t="str">
        <f>'[1]2025年已发货'!D:D</f>
        <v>吨</v>
      </c>
      <c r="E5138" s="2">
        <f>'[1]2025年已发货'!E:E</f>
        <v>35.52</v>
      </c>
      <c r="F5138" s="4">
        <f>'[1]2025年已发货'!F:F</f>
        <v>45856</v>
      </c>
      <c r="G5138" s="2" t="str">
        <f>'[1]2025年已发货'!G:G</f>
        <v>（中铁一局四公司西昭高速6标2分部）四川省凉山彝族自治州昭觉县G348哈洛觉底</v>
      </c>
      <c r="H5138" s="2" t="str">
        <f>'[1]2025年已发货'!H:H</f>
        <v>刘振利</v>
      </c>
      <c r="I5138" s="2">
        <f>'[1]2025年已发货'!I:I</f>
        <v>17791512983</v>
      </c>
      <c r="J5138" s="2" vm="1" t="e">
        <f>_xlfn._xlws.FILTER(辅助信息!D:D,辅助信息!G:G=G5138)</f>
        <v>#VALUE!</v>
      </c>
    </row>
    <row r="5139" spans="1:10">
      <c r="A5139" s="2" t="str">
        <f>'[1]2025年已发货'!A:A</f>
        <v>吉晨盛泰</v>
      </c>
      <c r="B5139" s="2" t="str">
        <f>'[1]2025年已发货'!B:B</f>
        <v>盘螺</v>
      </c>
      <c r="C5139" s="2" t="str">
        <f>'[1]2025年已发货'!C:C</f>
        <v>HRB400EФ10</v>
      </c>
      <c r="D5139" s="2" t="str">
        <f>'[1]2025年已发货'!D:D</f>
        <v>吨</v>
      </c>
      <c r="E5139" s="2">
        <f>'[1]2025年已发货'!E:E</f>
        <v>35.64</v>
      </c>
      <c r="F5139" s="4">
        <f>'[1]2025年已发货'!F:F</f>
        <v>45856</v>
      </c>
      <c r="G5139" s="2" t="str">
        <f>'[1]2025年已发货'!G:G</f>
        <v>（ 中铁一局四公司西昭高速6标3部）昭觉县洒拉地坡乡三分部山里钢筋场</v>
      </c>
      <c r="H5139" s="2" t="str">
        <f>'[1]2025年已发货'!H:H</f>
        <v>陈忠</v>
      </c>
      <c r="I5139" s="2">
        <f>'[1]2025年已发货'!I:I</f>
        <v>15730783825</v>
      </c>
      <c r="J5139" s="2" vm="1" t="e">
        <f>_xlfn._xlws.FILTER(辅助信息!D:D,辅助信息!G:G=G5139)</f>
        <v>#VALUE!</v>
      </c>
    </row>
    <row r="5140" spans="1:10">
      <c r="A5140" s="2" t="str">
        <f>'[1]2025年已发货'!A:A</f>
        <v>吉晨盛泰</v>
      </c>
      <c r="B5140" s="2" t="str">
        <f>'[1]2025年已发货'!B:B</f>
        <v>盘螺</v>
      </c>
      <c r="C5140" s="2" t="str">
        <f>'[1]2025年已发货'!C:C</f>
        <v>HRB400EФ10</v>
      </c>
      <c r="D5140" s="2" t="str">
        <f>'[1]2025年已发货'!D:D</f>
        <v>吨</v>
      </c>
      <c r="E5140" s="2">
        <f>'[1]2025年已发货'!E:E</f>
        <v>35.56</v>
      </c>
      <c r="F5140" s="4">
        <f>'[1]2025年已发货'!F:F</f>
        <v>45856</v>
      </c>
      <c r="G5140" s="2" t="str">
        <f>'[1]2025年已发货'!G:G</f>
        <v>（ 中铁一局四公司西昭高速6标3部）昭觉县洒拉地坡乡三分部山里钢筋场</v>
      </c>
      <c r="H5140" s="2" t="str">
        <f>'[1]2025年已发货'!H:H</f>
        <v>陈忠</v>
      </c>
      <c r="I5140" s="2">
        <f>'[1]2025年已发货'!I:I</f>
        <v>15730783825</v>
      </c>
      <c r="J5140" s="2" vm="1" t="e">
        <f>_xlfn._xlws.FILTER(辅助信息!D:D,辅助信息!G:G=G5140)</f>
        <v>#VALUE!</v>
      </c>
    </row>
    <row r="5141" spans="1:10">
      <c r="A5141" s="2" t="str">
        <f>'[1]2025年已发货'!A:A</f>
        <v>吉晨盛泰</v>
      </c>
      <c r="B5141" s="2" t="str">
        <f>'[1]2025年已发货'!B:B</f>
        <v>盘螺</v>
      </c>
      <c r="C5141" s="2" t="str">
        <f>'[1]2025年已发货'!C:C</f>
        <v>HRB400EФ12</v>
      </c>
      <c r="D5141" s="2" t="str">
        <f>'[1]2025年已发货'!D:D</f>
        <v>吨</v>
      </c>
      <c r="E5141" s="2">
        <f>'[1]2025年已发货'!E:E</f>
        <v>35.52</v>
      </c>
      <c r="F5141" s="4">
        <f>'[1]2025年已发货'!F:F</f>
        <v>45856</v>
      </c>
      <c r="G5141" s="2" t="str">
        <f>'[1]2025年已发货'!G:G</f>
        <v>（ 中铁一局四公司西昭高速6标3部）昭觉县洒拉地坡乡三分部山里钢筋场</v>
      </c>
      <c r="H5141" s="2" t="str">
        <f>'[1]2025年已发货'!H:H</f>
        <v>陈忠</v>
      </c>
      <c r="I5141" s="2">
        <f>'[1]2025年已发货'!I:I</f>
        <v>15730783825</v>
      </c>
      <c r="J5141" s="2" vm="1" t="e">
        <f>_xlfn._xlws.FILTER(辅助信息!D:D,辅助信息!G:G=G5141)</f>
        <v>#VALUE!</v>
      </c>
    </row>
    <row r="5142" spans="1:10">
      <c r="A5142" s="2" t="str">
        <f>'[1]2025年已发货'!A:A</f>
        <v>吉晨盛泰</v>
      </c>
      <c r="B5142" s="2" t="str">
        <f>'[1]2025年已发货'!B:B</f>
        <v>盘螺</v>
      </c>
      <c r="C5142" s="2" t="str">
        <f>'[1]2025年已发货'!C:C</f>
        <v>HRB400EФ12</v>
      </c>
      <c r="D5142" s="2" t="str">
        <f>'[1]2025年已发货'!D:D</f>
        <v>吨</v>
      </c>
      <c r="E5142" s="2">
        <f>'[1]2025年已发货'!E:E</f>
        <v>35.58</v>
      </c>
      <c r="F5142" s="4">
        <f>'[1]2025年已发货'!F:F</f>
        <v>45856</v>
      </c>
      <c r="G5142" s="2" t="str">
        <f>'[1]2025年已发货'!G:G</f>
        <v>（ 中铁一局四公司西昭高速6标3部）昭觉县洒拉地坡乡三分部山里钢筋场</v>
      </c>
      <c r="H5142" s="2" t="str">
        <f>'[1]2025年已发货'!H:H</f>
        <v>陈忠</v>
      </c>
      <c r="I5142" s="2">
        <f>'[1]2025年已发货'!I:I</f>
        <v>15730783825</v>
      </c>
      <c r="J5142" s="2" vm="1" t="e">
        <f>_xlfn._xlws.FILTER(辅助信息!D:D,辅助信息!G:G=G5142)</f>
        <v>#VALUE!</v>
      </c>
    </row>
    <row r="5143" spans="1:10">
      <c r="A5143" s="2" t="str">
        <f>'[1]2025年已发货'!A:A</f>
        <v>吉晨盛泰</v>
      </c>
      <c r="B5143" s="2" t="str">
        <f>'[1]2025年已发货'!B:B</f>
        <v>盘螺</v>
      </c>
      <c r="C5143" s="2" t="str">
        <f>'[1]2025年已发货'!C:C</f>
        <v>HRB400EФ12</v>
      </c>
      <c r="D5143" s="2" t="str">
        <f>'[1]2025年已发货'!D:D</f>
        <v>吨</v>
      </c>
      <c r="E5143" s="2">
        <f>'[1]2025年已发货'!E:E</f>
        <v>35.58</v>
      </c>
      <c r="F5143" s="4">
        <f>'[1]2025年已发货'!F:F</f>
        <v>45856</v>
      </c>
      <c r="G5143" s="2" t="str">
        <f>'[1]2025年已发货'!G:G</f>
        <v>（ 中铁一局四公司西昭高速6标3部）昭觉县洒拉地坡乡三分部山里钢筋场</v>
      </c>
      <c r="H5143" s="2" t="str">
        <f>'[1]2025年已发货'!H:H</f>
        <v>陈忠</v>
      </c>
      <c r="I5143" s="2">
        <f>'[1]2025年已发货'!I:I</f>
        <v>15730783825</v>
      </c>
      <c r="J5143" s="2" vm="1" t="e">
        <f>_xlfn._xlws.FILTER(辅助信息!D:D,辅助信息!G:G=G5143)</f>
        <v>#VALUE!</v>
      </c>
    </row>
    <row r="5144" spans="1:10">
      <c r="A5144" s="2" t="str">
        <f>'[1]2025年已发货'!A:A</f>
        <v>吉晨盛泰</v>
      </c>
      <c r="B5144" s="2" t="str">
        <f>'[1]2025年已发货'!B:B</f>
        <v>盘螺</v>
      </c>
      <c r="C5144" s="2" t="str">
        <f>'[1]2025年已发货'!C:C</f>
        <v>HRB400EФ12</v>
      </c>
      <c r="D5144" s="2" t="str">
        <f>'[1]2025年已发货'!D:D</f>
        <v>吨</v>
      </c>
      <c r="E5144" s="2">
        <f>'[1]2025年已发货'!E:E</f>
        <v>35.6</v>
      </c>
      <c r="F5144" s="4">
        <f>'[1]2025年已发货'!F:F</f>
        <v>45856</v>
      </c>
      <c r="G5144" s="2" t="str">
        <f>'[1]2025年已发货'!G:G</f>
        <v>（ 中铁一局四公司西昭高速6标3部）昭觉县洒拉地坡乡三分部山里钢筋场</v>
      </c>
      <c r="H5144" s="2" t="str">
        <f>'[1]2025年已发货'!H:H</f>
        <v>陈忠</v>
      </c>
      <c r="I5144" s="2">
        <f>'[1]2025年已发货'!I:I</f>
        <v>15730783825</v>
      </c>
      <c r="J5144" s="2" vm="1" t="e">
        <f>_xlfn._xlws.FILTER(辅助信息!D:D,辅助信息!G:G=G5144)</f>
        <v>#VALUE!</v>
      </c>
    </row>
    <row r="5145" spans="1:10">
      <c r="A5145" s="2" t="str">
        <f>'[1]2025年已发货'!A:A</f>
        <v>吉晨盛泰</v>
      </c>
      <c r="B5145" s="2" t="str">
        <f>'[1]2025年已发货'!B:B</f>
        <v>盘螺</v>
      </c>
      <c r="C5145" s="2" t="str">
        <f>'[1]2025年已发货'!C:C</f>
        <v>HRB400EФ12</v>
      </c>
      <c r="D5145" s="2" t="str">
        <f>'[1]2025年已发货'!D:D</f>
        <v>吨</v>
      </c>
      <c r="E5145" s="2">
        <f>'[1]2025年已发货'!E:E</f>
        <v>35.52</v>
      </c>
      <c r="F5145" s="4">
        <f>'[1]2025年已发货'!F:F</f>
        <v>45856</v>
      </c>
      <c r="G5145" s="2" t="str">
        <f>'[1]2025年已发货'!G:G</f>
        <v>（ 中铁一局四公司西昭高速6标3部）昭觉县洒拉地坡乡三分部山里钢筋场</v>
      </c>
      <c r="H5145" s="2" t="str">
        <f>'[1]2025年已发货'!H:H</f>
        <v>陈忠</v>
      </c>
      <c r="I5145" s="2">
        <f>'[1]2025年已发货'!I:I</f>
        <v>15730783825</v>
      </c>
      <c r="J5145" s="2" vm="1" t="e">
        <f>_xlfn._xlws.FILTER(辅助信息!D:D,辅助信息!G:G=G5145)</f>
        <v>#VALUE!</v>
      </c>
    </row>
    <row r="5146" spans="1:10">
      <c r="A5146" s="2" t="str">
        <f>'[1]2025年已发货'!A:A</f>
        <v>吉晨盛泰</v>
      </c>
      <c r="B5146" s="2" t="str">
        <f>'[1]2025年已发货'!B:B</f>
        <v>盘螺</v>
      </c>
      <c r="C5146" s="2" t="str">
        <f>'[1]2025年已发货'!C:C</f>
        <v>HRB400EФ12</v>
      </c>
      <c r="D5146" s="2" t="str">
        <f>'[1]2025年已发货'!D:D</f>
        <v>吨</v>
      </c>
      <c r="E5146" s="2">
        <f>'[1]2025年已发货'!E:E</f>
        <v>35.58</v>
      </c>
      <c r="F5146" s="4">
        <f>'[1]2025年已发货'!F:F</f>
        <v>45856</v>
      </c>
      <c r="G5146" s="2" t="str">
        <f>'[1]2025年已发货'!G:G</f>
        <v>（ 中铁一局四公司西昭高速6标3部）昭觉县洒拉地坡乡三分部山里钢筋场</v>
      </c>
      <c r="H5146" s="2" t="str">
        <f>'[1]2025年已发货'!H:H</f>
        <v>陈忠</v>
      </c>
      <c r="I5146" s="2">
        <f>'[1]2025年已发货'!I:I</f>
        <v>15730783825</v>
      </c>
      <c r="J5146" s="2" vm="1" t="e">
        <f>_xlfn._xlws.FILTER(辅助信息!D:D,辅助信息!G:G=G5146)</f>
        <v>#VALUE!</v>
      </c>
    </row>
    <row r="5147" spans="1:10">
      <c r="A5147" s="2" t="str">
        <f>'[1]2025年已发货'!A:A</f>
        <v>吉晨盛泰</v>
      </c>
      <c r="B5147" s="2" t="str">
        <f>'[1]2025年已发货'!B:B</f>
        <v>螺纹钢</v>
      </c>
      <c r="C5147" s="2" t="str">
        <f>'[1]2025年已发货'!C:C</f>
        <v>HRB400EΦ12</v>
      </c>
      <c r="D5147" s="2" t="str">
        <f>'[1]2025年已发货'!D:D</f>
        <v>吨</v>
      </c>
      <c r="E5147" s="2">
        <f>'[1]2025年已发货'!E:E</f>
        <v>9.592</v>
      </c>
      <c r="F5147" s="4">
        <f>'[1]2025年已发货'!F:F</f>
        <v>45856</v>
      </c>
      <c r="G5147" s="2" t="str">
        <f>'[1]2025年已发货'!G:G</f>
        <v>（ 中铁一局四公司西昭高速6标3部）昭觉县洒拉地坡乡三分部山里钢筋场</v>
      </c>
      <c r="H5147" s="2" t="str">
        <f>'[1]2025年已发货'!H:H</f>
        <v>陈忠</v>
      </c>
      <c r="I5147" s="2">
        <f>'[1]2025年已发货'!I:I</f>
        <v>15730783825</v>
      </c>
      <c r="J5147" s="2" vm="1" t="e">
        <f>_xlfn._xlws.FILTER(辅助信息!D:D,辅助信息!G:G=G5147)</f>
        <v>#VALUE!</v>
      </c>
    </row>
    <row r="5148" spans="1:10">
      <c r="A5148" s="2" t="str">
        <f>'[1]2025年已发货'!A:A</f>
        <v>吉晨盛泰</v>
      </c>
      <c r="B5148" s="2" t="str">
        <f>'[1]2025年已发货'!B:B</f>
        <v>螺纹钢</v>
      </c>
      <c r="C5148" s="2" t="str">
        <f>'[1]2025年已发货'!C:C</f>
        <v>HRB400EФ16</v>
      </c>
      <c r="D5148" s="2" t="str">
        <f>'[1]2025年已发货'!D:D</f>
        <v>吨</v>
      </c>
      <c r="E5148" s="2">
        <f>'[1]2025年已发货'!E:E</f>
        <v>13.51</v>
      </c>
      <c r="F5148" s="4">
        <f>'[1]2025年已发货'!F:F</f>
        <v>45856</v>
      </c>
      <c r="G5148" s="2" t="str">
        <f>'[1]2025年已发货'!G:G</f>
        <v>（ 中铁一局四公司西昭高速6标3部）昭觉县洒拉地坡乡三分部山里钢筋场</v>
      </c>
      <c r="H5148" s="2" t="str">
        <f>'[1]2025年已发货'!H:H</f>
        <v>陈忠</v>
      </c>
      <c r="I5148" s="2">
        <f>'[1]2025年已发货'!I:I</f>
        <v>15730783825</v>
      </c>
      <c r="J5148" s="2" vm="1" t="e">
        <f>_xlfn._xlws.FILTER(辅助信息!D:D,辅助信息!G:G=G5148)</f>
        <v>#VALUE!</v>
      </c>
    </row>
    <row r="5149" spans="1:10">
      <c r="A5149" s="2" t="str">
        <f>'[1]2025年已发货'!A:A</f>
        <v>吉晨盛泰</v>
      </c>
      <c r="B5149" s="2" t="str">
        <f>'[1]2025年已发货'!B:B</f>
        <v>螺纹钢</v>
      </c>
      <c r="C5149" s="2" t="str">
        <f>'[1]2025年已发货'!C:C</f>
        <v>HRB500EФ28</v>
      </c>
      <c r="D5149" s="2" t="str">
        <f>'[1]2025年已发货'!D:D</f>
        <v>吨</v>
      </c>
      <c r="E5149" s="2">
        <f>'[1]2025年已发货'!E:E</f>
        <v>20.864</v>
      </c>
      <c r="F5149" s="4">
        <f>'[1]2025年已发货'!F:F</f>
        <v>45856</v>
      </c>
      <c r="G5149" s="2" t="str">
        <f>'[1]2025年已发货'!G:G</f>
        <v>（ 中铁一局四公司西昭高速6标3部）昭觉县洒拉地坡乡三分部山里钢筋场</v>
      </c>
      <c r="H5149" s="2" t="str">
        <f>'[1]2025年已发货'!H:H</f>
        <v>陈忠</v>
      </c>
      <c r="I5149" s="2">
        <f>'[1]2025年已发货'!I:I</f>
        <v>15730783825</v>
      </c>
      <c r="J5149" s="2" vm="1" t="e">
        <f>_xlfn._xlws.FILTER(辅助信息!D:D,辅助信息!G:G=G5149)</f>
        <v>#VALUE!</v>
      </c>
    </row>
    <row r="5150" spans="1:10">
      <c r="A5150" s="2" t="str">
        <f>'[1]2025年已发货'!A:A</f>
        <v>吉晨盛泰</v>
      </c>
      <c r="B5150" s="2" t="str">
        <f>'[1]2025年已发货'!B:B</f>
        <v>螺纹钢</v>
      </c>
      <c r="C5150" s="2" t="str">
        <f>'[1]2025年已发货'!C:C</f>
        <v>HRB500EФ25</v>
      </c>
      <c r="D5150" s="2" t="str">
        <f>'[1]2025年已发货'!D:D</f>
        <v>吨</v>
      </c>
      <c r="E5150" s="2">
        <f>'[1]2025年已发货'!E:E</f>
        <v>22.176</v>
      </c>
      <c r="F5150" s="4">
        <f>'[1]2025年已发货'!F:F</f>
        <v>45856</v>
      </c>
      <c r="G5150" s="2" t="str">
        <f>'[1]2025年已发货'!G:G</f>
        <v>（ 中铁一局四公司西昭高速6标3部）昭觉县洒拉地坡乡三分部山里钢筋场</v>
      </c>
      <c r="H5150" s="2" t="str">
        <f>'[1]2025年已发货'!H:H</f>
        <v>陈忠</v>
      </c>
      <c r="I5150" s="2">
        <f>'[1]2025年已发货'!I:I</f>
        <v>15730783825</v>
      </c>
      <c r="J5150" s="2" vm="1" t="e">
        <f>_xlfn._xlws.FILTER(辅助信息!D:D,辅助信息!G:G=G5150)</f>
        <v>#VALUE!</v>
      </c>
    </row>
    <row r="5151" spans="1:10">
      <c r="A5151" s="2" t="str">
        <f>'[1]2025年已发货'!A:A</f>
        <v>德胜恒嘉</v>
      </c>
      <c r="B5151" s="2" t="str">
        <f>'[1]2025年已发货'!B:B</f>
        <v>螺纹钢</v>
      </c>
      <c r="C5151" s="2" t="str">
        <f>'[1]2025年已发货'!C:C</f>
        <v>HRB400EФ16</v>
      </c>
      <c r="D5151" s="2" t="str">
        <f>'[1]2025年已发货'!D:D</f>
        <v>吨</v>
      </c>
      <c r="E5151" s="2">
        <f>'[1]2025年已发货'!E:E</f>
        <v>19.313</v>
      </c>
      <c r="F5151" s="4">
        <f>'[1]2025年已发货'!F:F</f>
        <v>45856</v>
      </c>
      <c r="G5151" s="2" t="str">
        <f>'[1]2025年已发货'!G:G</f>
        <v>（中铁五局一公司西昭高速3标)四川省凉山彝族自治州布拖县地洛镇桥边村钢筋加工厂</v>
      </c>
      <c r="H5151" s="2" t="str">
        <f>'[1]2025年已发货'!H:H</f>
        <v>林正兴</v>
      </c>
      <c r="I5151" s="2">
        <f>'[1]2025年已发货'!I:I</f>
        <v>18770671688</v>
      </c>
      <c r="J5151" s="2" vm="1" t="e">
        <f>_xlfn._xlws.FILTER(辅助信息!D:D,辅助信息!G:G=G5151)</f>
        <v>#VALUE!</v>
      </c>
    </row>
    <row r="5152" spans="1:10">
      <c r="A5152" s="2" t="str">
        <f>'[1]2025年已发货'!A:A</f>
        <v>德胜恒嘉</v>
      </c>
      <c r="B5152" s="2" t="str">
        <f>'[1]2025年已发货'!B:B</f>
        <v>螺纹钢</v>
      </c>
      <c r="C5152" s="2" t="str">
        <f>'[1]2025年已发货'!C:C</f>
        <v>HRB400EФ14</v>
      </c>
      <c r="D5152" s="2" t="str">
        <f>'[1]2025年已发货'!D:D</f>
        <v>吨</v>
      </c>
      <c r="E5152" s="2">
        <f>'[1]2025年已发货'!E:E</f>
        <v>41.49</v>
      </c>
      <c r="F5152" s="4">
        <f>'[1]2025年已发货'!F:F</f>
        <v>45856</v>
      </c>
      <c r="G5152" s="2" t="str">
        <f>'[1]2025年已发货'!G:G</f>
        <v>（中铁五局一公司西昭高速3标)四川省凉山彝族自治州布拖县地洛镇桥边村钢筋加工厂</v>
      </c>
      <c r="H5152" s="2" t="str">
        <f>'[1]2025年已发货'!H:H</f>
        <v>林正兴</v>
      </c>
      <c r="I5152" s="2">
        <f>'[1]2025年已发货'!I:I</f>
        <v>18770671688</v>
      </c>
      <c r="J5152" s="2" vm="1" t="e">
        <f>_xlfn._xlws.FILTER(辅助信息!D:D,辅助信息!G:G=G5152)</f>
        <v>#VALUE!</v>
      </c>
    </row>
    <row r="5153" spans="1:10">
      <c r="A5153" s="2" t="str">
        <f>'[1]2025年已发货'!A:A</f>
        <v>德胜恒嘉</v>
      </c>
      <c r="B5153" s="2" t="str">
        <f>'[1]2025年已发货'!B:B</f>
        <v>螺纹钢</v>
      </c>
      <c r="C5153" s="2" t="str">
        <f>'[1]2025年已发货'!C:C</f>
        <v>HRB400EФ12</v>
      </c>
      <c r="D5153" s="2" t="str">
        <f>'[1]2025年已发货'!D:D</f>
        <v>吨</v>
      </c>
      <c r="E5153" s="2">
        <f>'[1]2025年已发货'!E:E</f>
        <v>41.715</v>
      </c>
      <c r="F5153" s="4">
        <f>'[1]2025年已发货'!F:F</f>
        <v>45856</v>
      </c>
      <c r="G5153" s="2" t="str">
        <f>'[1]2025年已发货'!G:G</f>
        <v>（中铁五局一公司西昭高速3标)四川省凉山彝族自治州布拖县地洛镇桥边村钢筋加工厂</v>
      </c>
      <c r="H5153" s="2" t="str">
        <f>'[1]2025年已发货'!H:H</f>
        <v>林正兴</v>
      </c>
      <c r="I5153" s="2">
        <f>'[1]2025年已发货'!I:I</f>
        <v>18770671688</v>
      </c>
      <c r="J5153" s="2" vm="1" t="e">
        <f>_xlfn._xlws.FILTER(辅助信息!D:D,辅助信息!G:G=G5153)</f>
        <v>#VALUE!</v>
      </c>
    </row>
    <row r="5154" spans="1:10">
      <c r="A5154" s="2" t="str">
        <f>'[1]2025年已发货'!A:A</f>
        <v>德胜恒嘉</v>
      </c>
      <c r="B5154" s="2" t="str">
        <f>'[1]2025年已发货'!B:B</f>
        <v>螺纹钢</v>
      </c>
      <c r="C5154" s="2" t="str">
        <f>'[1]2025年已发货'!C:C</f>
        <v>HRB400EФ28</v>
      </c>
      <c r="D5154" s="2" t="str">
        <f>'[1]2025年已发货'!D:D</f>
        <v>吨</v>
      </c>
      <c r="E5154" s="2">
        <f>'[1]2025年已发货'!E:E</f>
        <v>19.173</v>
      </c>
      <c r="F5154" s="4">
        <f>'[1]2025年已发货'!F:F</f>
        <v>45856</v>
      </c>
      <c r="G5154" s="2" t="str">
        <f>'[1]2025年已发货'!G:G</f>
        <v>（中铁五局一公司西昭高速3标)四川省凉山彝族自治州布拖县地洛镇桥边村钢筋加工厂</v>
      </c>
      <c r="H5154" s="2" t="str">
        <f>'[1]2025年已发货'!H:H</f>
        <v>林正兴</v>
      </c>
      <c r="I5154" s="2">
        <f>'[1]2025年已发货'!I:I</f>
        <v>18770671688</v>
      </c>
      <c r="J5154" s="2" vm="1" t="e">
        <f>_xlfn._xlws.FILTER(辅助信息!D:D,辅助信息!G:G=G5154)</f>
        <v>#VALUE!</v>
      </c>
    </row>
    <row r="5155" spans="1:10">
      <c r="A5155" s="2" t="str">
        <f>'[1]2025年已发货'!A:A</f>
        <v>德胜恒嘉</v>
      </c>
      <c r="B5155" s="2" t="str">
        <f>'[1]2025年已发货'!B:B</f>
        <v>螺纹钢</v>
      </c>
      <c r="C5155" s="2" t="str">
        <f>'[1]2025年已发货'!C:C</f>
        <v>HRB400EФ18</v>
      </c>
      <c r="D5155" s="2" t="str">
        <f>'[1]2025年已发货'!D:D</f>
        <v>吨</v>
      </c>
      <c r="E5155" s="2">
        <f>'[1]2025年已发货'!E:E</f>
        <v>35.802</v>
      </c>
      <c r="F5155" s="4">
        <f>'[1]2025年已发货'!F:F</f>
        <v>45856</v>
      </c>
      <c r="G5155" s="2" t="str">
        <f>'[1]2025年已发货'!G:G</f>
        <v>（中铁五局一公司西昭高速3标)四川省凉山彝族自治州布拖县地洛镇桥边村钢筋加工厂</v>
      </c>
      <c r="H5155" s="2" t="str">
        <f>'[1]2025年已发货'!H:H</f>
        <v>林正兴</v>
      </c>
      <c r="I5155" s="2">
        <f>'[1]2025年已发货'!I:I</f>
        <v>18770671688</v>
      </c>
      <c r="J5155" s="2" vm="1" t="e">
        <f>_xlfn._xlws.FILTER(辅助信息!D:D,辅助信息!G:G=G5155)</f>
        <v>#VALUE!</v>
      </c>
    </row>
    <row r="5156" spans="1:10">
      <c r="A5156" s="2" t="str">
        <f>'[1]2025年已发货'!A:A</f>
        <v>德胜恒嘉</v>
      </c>
      <c r="B5156" s="2" t="str">
        <f>'[1]2025年已发货'!B:B</f>
        <v>螺纹钢</v>
      </c>
      <c r="C5156" s="2" t="str">
        <f>'[1]2025年已发货'!C:C</f>
        <v>HRB400EФ16</v>
      </c>
      <c r="D5156" s="2" t="str">
        <f>'[1]2025年已发货'!D:D</f>
        <v>吨</v>
      </c>
      <c r="E5156" s="2">
        <f>'[1]2025年已发货'!E:E</f>
        <v>60.698</v>
      </c>
      <c r="F5156" s="4">
        <f>'[1]2025年已发货'!F:F</f>
        <v>45856</v>
      </c>
      <c r="G5156" s="2" t="str">
        <f>'[1]2025年已发货'!G:G</f>
        <v>（中铁五局一公司西昭高速3标)四川省凉山彝族自治州布拖县地洛镇桥边村钢筋加工厂</v>
      </c>
      <c r="H5156" s="2" t="str">
        <f>'[1]2025年已发货'!H:H</f>
        <v>林正兴</v>
      </c>
      <c r="I5156" s="2">
        <f>'[1]2025年已发货'!I:I</f>
        <v>18770671688</v>
      </c>
      <c r="J5156" s="2" vm="1" t="e">
        <f>_xlfn._xlws.FILTER(辅助信息!D:D,辅助信息!G:G=G5156)</f>
        <v>#VALUE!</v>
      </c>
    </row>
    <row r="5157" spans="1:10">
      <c r="A5157" s="2" t="str">
        <f>'[1]2025年已发货'!A:A</f>
        <v>德胜恒嘉</v>
      </c>
      <c r="B5157" s="2" t="str">
        <f>'[1]2025年已发货'!B:B</f>
        <v>螺纹钢</v>
      </c>
      <c r="C5157" s="2" t="str">
        <f>'[1]2025年已发货'!C:C</f>
        <v>HRB400EФ16</v>
      </c>
      <c r="D5157" s="2" t="str">
        <f>'[1]2025年已发货'!D:D</f>
        <v>吨</v>
      </c>
      <c r="E5157" s="2">
        <f>'[1]2025年已发货'!E:E</f>
        <v>19.313</v>
      </c>
      <c r="F5157" s="4">
        <f>'[1]2025年已发货'!F:F</f>
        <v>45856</v>
      </c>
      <c r="G5157" s="2" t="str">
        <f>'[1]2025年已发货'!G:G</f>
        <v>（中铁五局一公司西昭高速3标)四川省凉山彝族自治州布拖县地洛镇桥边村钢筋加工厂</v>
      </c>
      <c r="H5157" s="2" t="str">
        <f>'[1]2025年已发货'!H:H</f>
        <v>林正兴</v>
      </c>
      <c r="I5157" s="2">
        <f>'[1]2025年已发货'!I:I</f>
        <v>18770671688</v>
      </c>
      <c r="J5157" s="2" vm="1" t="e">
        <f>_xlfn._xlws.FILTER(辅助信息!D:D,辅助信息!G:G=G5157)</f>
        <v>#VALUE!</v>
      </c>
    </row>
    <row r="5158" spans="1:10">
      <c r="A5158" s="2" t="str">
        <f>'[1]2025年已发货'!A:A</f>
        <v>德胜恒嘉</v>
      </c>
      <c r="B5158" s="2" t="str">
        <f>'[1]2025年已发货'!B:B</f>
        <v>螺纹钢</v>
      </c>
      <c r="C5158" s="2" t="str">
        <f>'[1]2025年已发货'!C:C</f>
        <v>HRB400EФ16</v>
      </c>
      <c r="D5158" s="2" t="str">
        <f>'[1]2025年已发货'!D:D</f>
        <v>吨</v>
      </c>
      <c r="E5158" s="2">
        <f>'[1]2025年已发货'!E:E</f>
        <v>2.759</v>
      </c>
      <c r="F5158" s="4">
        <f>'[1]2025年已发货'!F:F</f>
        <v>45856</v>
      </c>
      <c r="G5158" s="2" t="str">
        <f>'[1]2025年已发货'!G:G</f>
        <v>中铁隧道局路桥公司西昭高速2标1分部凉山州金阳县派来镇</v>
      </c>
      <c r="H5158" s="2" t="str">
        <f>'[1]2025年已发货'!H:H</f>
        <v>杨勇</v>
      </c>
      <c r="I5158" s="2">
        <f>'[1]2025年已发货'!I:I</f>
        <v>18882117172</v>
      </c>
      <c r="J5158" s="2" vm="1" t="e">
        <f>_xlfn._xlws.FILTER(辅助信息!D:D,辅助信息!G:G=G5158)</f>
        <v>#VALUE!</v>
      </c>
    </row>
    <row r="5159" spans="1:10">
      <c r="A5159" s="2" t="str">
        <f>'[1]2025年已发货'!A:A</f>
        <v>德胜恒嘉</v>
      </c>
      <c r="B5159" s="2" t="str">
        <f>'[1]2025年已发货'!B:B</f>
        <v>螺纹钢</v>
      </c>
      <c r="C5159" s="2" t="str">
        <f>'[1]2025年已发货'!C:C</f>
        <v>HRB400EФ20</v>
      </c>
      <c r="D5159" s="2" t="str">
        <f>'[1]2025年已发货'!D:D</f>
        <v>吨</v>
      </c>
      <c r="E5159" s="2">
        <f>'[1]2025年已发货'!E:E</f>
        <v>41.355</v>
      </c>
      <c r="F5159" s="4">
        <f>'[1]2025年已发货'!F:F</f>
        <v>45856</v>
      </c>
      <c r="G5159" s="2" t="str">
        <f>'[1]2025年已发货'!G:G</f>
        <v>中铁隧道局路桥公司西昭高速2标1分部凉山州金阳县派来镇</v>
      </c>
      <c r="H5159" s="2" t="str">
        <f>'[1]2025年已发货'!H:H</f>
        <v>杨勇</v>
      </c>
      <c r="I5159" s="2">
        <f>'[1]2025年已发货'!I:I</f>
        <v>18882117172</v>
      </c>
      <c r="J5159" s="2" vm="1" t="e">
        <f>_xlfn._xlws.FILTER(辅助信息!D:D,辅助信息!G:G=G5159)</f>
        <v>#VALUE!</v>
      </c>
    </row>
    <row r="5160" spans="1:10">
      <c r="A5160" s="2" t="str">
        <f>'[1]2025年已发货'!A:A</f>
        <v>德胜恒嘉</v>
      </c>
      <c r="B5160" s="2" t="str">
        <f>'[1]2025年已发货'!B:B</f>
        <v>螺纹钢</v>
      </c>
      <c r="C5160" s="2" t="str">
        <f>'[1]2025年已发货'!C:C</f>
        <v>HRB400EФ25</v>
      </c>
      <c r="D5160" s="2" t="str">
        <f>'[1]2025年已发货'!D:D</f>
        <v>吨</v>
      </c>
      <c r="E5160" s="2">
        <f>'[1]2025年已发货'!E:E</f>
        <v>49.266</v>
      </c>
      <c r="F5160" s="4">
        <f>'[1]2025年已发货'!F:F</f>
        <v>45856</v>
      </c>
      <c r="G5160" s="2" t="str">
        <f>'[1]2025年已发货'!G:G</f>
        <v>中铁隧道局路桥公司西昭高速2标1分部凉山州金阳县派来镇</v>
      </c>
      <c r="H5160" s="2" t="str">
        <f>'[1]2025年已发货'!H:H</f>
        <v>杨勇</v>
      </c>
      <c r="I5160" s="2">
        <f>'[1]2025年已发货'!I:I</f>
        <v>18882117172</v>
      </c>
      <c r="J5160" s="2" vm="1" t="e">
        <f>_xlfn._xlws.FILTER(辅助信息!D:D,辅助信息!G:G=G5160)</f>
        <v>#VALUE!</v>
      </c>
    </row>
    <row r="5161" spans="1:10">
      <c r="A5161" s="2" t="str">
        <f>'[1]2025年已发货'!A:A</f>
        <v>德胜恒嘉</v>
      </c>
      <c r="B5161" s="2" t="str">
        <f>'[1]2025年已发货'!B:B</f>
        <v>螺纹钢</v>
      </c>
      <c r="C5161" s="2" t="str">
        <f>'[1]2025年已发货'!C:C</f>
        <v>HRB400EФ22</v>
      </c>
      <c r="D5161" s="2" t="str">
        <f>'[1]2025年已发货'!D:D</f>
        <v>吨</v>
      </c>
      <c r="E5161" s="2">
        <f>'[1]2025年已发货'!E:E</f>
        <v>35.568</v>
      </c>
      <c r="F5161" s="4">
        <f>'[1]2025年已发货'!F:F</f>
        <v>45856</v>
      </c>
      <c r="G5161" s="2" t="str">
        <f>'[1]2025年已发货'!G:G</f>
        <v>中铁隧道局路桥公司西昭高速2标1分部凉山州金阳县派来镇</v>
      </c>
      <c r="H5161" s="2" t="str">
        <f>'[1]2025年已发货'!H:H</f>
        <v>杨勇</v>
      </c>
      <c r="I5161" s="2">
        <f>'[1]2025年已发货'!I:I</f>
        <v>18882117172</v>
      </c>
      <c r="J5161" s="2" vm="1" t="e">
        <f>_xlfn._xlws.FILTER(辅助信息!D:D,辅助信息!G:G=G5161)</f>
        <v>#VALUE!</v>
      </c>
    </row>
    <row r="5162" spans="1:10">
      <c r="A5162" s="2" t="str">
        <f>'[1]2025年已发货'!A:A</f>
        <v>德胜恒嘉</v>
      </c>
      <c r="B5162" s="2" t="str">
        <f>'[1]2025年已发货'!B:B</f>
        <v>螺纹钢</v>
      </c>
      <c r="C5162" s="2" t="str">
        <f>'[1]2025年已发货'!C:C</f>
        <v>HRB400EФ22</v>
      </c>
      <c r="D5162" s="2" t="str">
        <f>'[1]2025年已发货'!D:D</f>
        <v>吨</v>
      </c>
      <c r="E5162" s="2">
        <f>'[1]2025年已发货'!E:E</f>
        <v>35.568</v>
      </c>
      <c r="F5162" s="4">
        <f>'[1]2025年已发货'!F:F</f>
        <v>45856</v>
      </c>
      <c r="G5162" s="2" t="str">
        <f>'[1]2025年已发货'!G:G</f>
        <v>中铁隧道局路桥公司西昭高速2标1分部凉山州金阳县派来镇</v>
      </c>
      <c r="H5162" s="2" t="str">
        <f>'[1]2025年已发货'!H:H</f>
        <v>杨勇</v>
      </c>
      <c r="I5162" s="2">
        <f>'[1]2025年已发货'!I:I</f>
        <v>18882117172</v>
      </c>
      <c r="J5162" s="2" vm="1" t="e">
        <f>_xlfn._xlws.FILTER(辅助信息!D:D,辅助信息!G:G=G5162)</f>
        <v>#VALUE!</v>
      </c>
    </row>
    <row r="5163" spans="1:10">
      <c r="A5163" s="2" t="str">
        <f>'[1]2025年已发货'!A:A</f>
        <v>德胜恒嘉</v>
      </c>
      <c r="B5163" s="2" t="str">
        <f>'[1]2025年已发货'!B:B</f>
        <v>螺纹钢</v>
      </c>
      <c r="C5163" s="2" t="str">
        <f>'[1]2025年已发货'!C:C</f>
        <v>HRB400EФ25</v>
      </c>
      <c r="D5163" s="2" t="str">
        <f>'[1]2025年已发货'!D:D</f>
        <v>吨</v>
      </c>
      <c r="E5163" s="2">
        <f>'[1]2025年已发货'!E:E</f>
        <v>71.162</v>
      </c>
      <c r="F5163" s="4">
        <f>'[1]2025年已发货'!F:F</f>
        <v>45857</v>
      </c>
      <c r="G5163" s="2" t="str">
        <f>'[1]2025年已发货'!G:G</f>
        <v>中铁隧道局路桥公司西昭高速2标1分部凉山州金阳县派来镇</v>
      </c>
      <c r="H5163" s="2" t="str">
        <f>'[1]2025年已发货'!H:H</f>
        <v>杨勇</v>
      </c>
      <c r="I5163" s="2">
        <f>'[1]2025年已发货'!I:I</f>
        <v>18882117172</v>
      </c>
      <c r="J5163" s="2" vm="1" t="e">
        <f>_xlfn._xlws.FILTER(辅助信息!D:D,辅助信息!G:G=G5163)</f>
        <v>#VALUE!</v>
      </c>
    </row>
    <row r="5164" spans="1:10">
      <c r="A5164" s="2" t="str">
        <f>'[1]2025年已发货'!A:A</f>
        <v>润耀</v>
      </c>
      <c r="B5164" s="2" t="str">
        <f>'[1]2025年已发货'!B:B</f>
        <v>盘螺</v>
      </c>
      <c r="C5164" s="2" t="str">
        <f>'[1]2025年已发货'!C:C</f>
        <v>HRB400E Φ6</v>
      </c>
      <c r="D5164" s="2" t="str">
        <f>'[1]2025年已发货'!D:D</f>
        <v>吨</v>
      </c>
      <c r="E5164" s="2">
        <f>'[1]2025年已发货'!E:E</f>
        <v>2.5</v>
      </c>
      <c r="F5164" s="4">
        <f>'[1]2025年已发货'!F:F</f>
        <v>45857</v>
      </c>
      <c r="G5164" s="2" t="str">
        <f>'[1]2025年已发货'!G:G</f>
        <v>(五冶建设师大附中外语校新建教学楼工程)</v>
      </c>
      <c r="H5164" s="2" t="str">
        <f>'[1]2025年已发货'!H:H</f>
        <v>蔡浩</v>
      </c>
      <c r="I5164" s="2" t="str">
        <f>'[1]2025年已发货'!I:I</f>
        <v>139 8088 0820</v>
      </c>
      <c r="J5164" s="2" vm="1" t="e">
        <f>_xlfn._xlws.FILTER(辅助信息!D:D,辅助信息!G:G=G5164)</f>
        <v>#VALUE!</v>
      </c>
    </row>
    <row r="5165" spans="1:10">
      <c r="A5165" s="2" t="str">
        <f>'[1]2025年已发货'!A:A</f>
        <v>润耀</v>
      </c>
      <c r="B5165" s="2" t="str">
        <f>'[1]2025年已发货'!B:B</f>
        <v>盘螺</v>
      </c>
      <c r="C5165" s="2" t="str">
        <f>'[1]2025年已发货'!C:C</f>
        <v>HRB400E Φ8</v>
      </c>
      <c r="D5165" s="2" t="str">
        <f>'[1]2025年已发货'!D:D</f>
        <v>吨</v>
      </c>
      <c r="E5165" s="2">
        <f>'[1]2025年已发货'!E:E</f>
        <v>5</v>
      </c>
      <c r="F5165" s="4">
        <f>'[1]2025年已发货'!F:F</f>
        <v>45857</v>
      </c>
      <c r="G5165" s="2" t="str">
        <f>'[1]2025年已发货'!G:G</f>
        <v>(五冶建设师大附中外语校新建教学楼工程)</v>
      </c>
      <c r="H5165" s="2" t="str">
        <f>'[1]2025年已发货'!H:H</f>
        <v>蔡浩</v>
      </c>
      <c r="I5165" s="2" t="str">
        <f>'[1]2025年已发货'!I:I</f>
        <v>139 8088 0820</v>
      </c>
      <c r="J5165" s="2" vm="1" t="e">
        <f>_xlfn._xlws.FILTER(辅助信息!D:D,辅助信息!G:G=G5165)</f>
        <v>#VALUE!</v>
      </c>
    </row>
    <row r="5166" spans="1:10">
      <c r="A5166" s="2" t="str">
        <f>'[1]2025年已发货'!A:A</f>
        <v>润耀</v>
      </c>
      <c r="B5166" s="2" t="str">
        <f>'[1]2025年已发货'!B:B</f>
        <v>盘螺</v>
      </c>
      <c r="C5166" s="2" t="str">
        <f>'[1]2025年已发货'!C:C</f>
        <v>HRB400E Φ10</v>
      </c>
      <c r="D5166" s="2" t="str">
        <f>'[1]2025年已发货'!D:D</f>
        <v>吨</v>
      </c>
      <c r="E5166" s="2">
        <f>'[1]2025年已发货'!E:E</f>
        <v>2.5</v>
      </c>
      <c r="F5166" s="4">
        <f>'[1]2025年已发货'!F:F</f>
        <v>45857</v>
      </c>
      <c r="G5166" s="2" t="str">
        <f>'[1]2025年已发货'!G:G</f>
        <v>(五冶建设师大附中外语校新建教学楼工程)</v>
      </c>
      <c r="H5166" s="2" t="str">
        <f>'[1]2025年已发货'!H:H</f>
        <v>蔡浩</v>
      </c>
      <c r="I5166" s="2" t="str">
        <f>'[1]2025年已发货'!I:I</f>
        <v>139 8088 0820</v>
      </c>
      <c r="J5166" s="2" vm="1" t="e">
        <f>_xlfn._xlws.FILTER(辅助信息!D:D,辅助信息!G:G=G5166)</f>
        <v>#VALUE!</v>
      </c>
    </row>
    <row r="5167" spans="1:10">
      <c r="A5167" s="2" t="str">
        <f>'[1]2025年已发货'!A:A</f>
        <v>润耀</v>
      </c>
      <c r="B5167" s="2" t="str">
        <f>'[1]2025年已发货'!B:B</f>
        <v>螺纹钢</v>
      </c>
      <c r="C5167" s="2" t="str">
        <f>'[1]2025年已发货'!C:C</f>
        <v>HRB400E Φ12 9m</v>
      </c>
      <c r="D5167" s="2" t="str">
        <f>'[1]2025年已发货'!D:D</f>
        <v>吨</v>
      </c>
      <c r="E5167" s="2">
        <f>'[1]2025年已发货'!E:E</f>
        <v>40</v>
      </c>
      <c r="F5167" s="4">
        <f>'[1]2025年已发货'!F:F</f>
        <v>45857</v>
      </c>
      <c r="G5167" s="2" t="str">
        <f>'[1]2025年已发货'!G:G</f>
        <v>(五冶建设师大附中外语校新建教学楼工程)</v>
      </c>
      <c r="H5167" s="2" t="str">
        <f>'[1]2025年已发货'!H:H</f>
        <v>蔡浩</v>
      </c>
      <c r="I5167" s="2" t="str">
        <f>'[1]2025年已发货'!I:I</f>
        <v>139 8088 0820</v>
      </c>
      <c r="J5167" s="2" vm="1" t="e">
        <f>_xlfn._xlws.FILTER(辅助信息!D:D,辅助信息!G:G=G5167)</f>
        <v>#VALUE!</v>
      </c>
    </row>
    <row r="5168" spans="1:10">
      <c r="A5168" s="2" t="str">
        <f>'[1]2025年已发货'!A:A</f>
        <v>润耀</v>
      </c>
      <c r="B5168" s="2" t="str">
        <f>'[1]2025年已发货'!B:B</f>
        <v>螺纹钢</v>
      </c>
      <c r="C5168" s="2" t="str">
        <f>'[1]2025年已发货'!C:C</f>
        <v>HRB400E Φ14 9m</v>
      </c>
      <c r="D5168" s="2" t="str">
        <f>'[1]2025年已发货'!D:D</f>
        <v>吨</v>
      </c>
      <c r="E5168" s="2">
        <f>'[1]2025年已发货'!E:E</f>
        <v>70</v>
      </c>
      <c r="F5168" s="4">
        <f>'[1]2025年已发货'!F:F</f>
        <v>45857</v>
      </c>
      <c r="G5168" s="2" t="str">
        <f>'[1]2025年已发货'!G:G</f>
        <v>(五冶建设师大附中外语校新建教学楼工程)</v>
      </c>
      <c r="H5168" s="2" t="str">
        <f>'[1]2025年已发货'!H:H</f>
        <v>蔡浩</v>
      </c>
      <c r="I5168" s="2" t="str">
        <f>'[1]2025年已发货'!I:I</f>
        <v>139 8088 0820</v>
      </c>
      <c r="J5168" s="2" vm="1" t="e">
        <f>_xlfn._xlws.FILTER(辅助信息!D:D,辅助信息!G:G=G5168)</f>
        <v>#VALUE!</v>
      </c>
    </row>
    <row r="5169" spans="1:10">
      <c r="A5169" s="2" t="str">
        <f>'[1]2025年已发货'!A:A</f>
        <v>润耀</v>
      </c>
      <c r="B5169" s="2" t="str">
        <f>'[1]2025年已发货'!B:B</f>
        <v>螺纹钢</v>
      </c>
      <c r="C5169" s="2" t="str">
        <f>'[1]2025年已发货'!C:C</f>
        <v>HRB400E Φ16 9m</v>
      </c>
      <c r="D5169" s="2" t="str">
        <f>'[1]2025年已发货'!D:D</f>
        <v>吨</v>
      </c>
      <c r="E5169" s="2">
        <f>'[1]2025年已发货'!E:E</f>
        <v>15</v>
      </c>
      <c r="F5169" s="4">
        <f>'[1]2025年已发货'!F:F</f>
        <v>45857</v>
      </c>
      <c r="G5169" s="2" t="str">
        <f>'[1]2025年已发货'!G:G</f>
        <v>(五冶建设师大附中外语校新建教学楼工程)</v>
      </c>
      <c r="H5169" s="2" t="str">
        <f>'[1]2025年已发货'!H:H</f>
        <v>蔡浩</v>
      </c>
      <c r="I5169" s="2" t="str">
        <f>'[1]2025年已发货'!I:I</f>
        <v>139 8088 0820</v>
      </c>
      <c r="J5169" s="2" vm="1" t="e">
        <f>_xlfn._xlws.FILTER(辅助信息!D:D,辅助信息!G:G=G5169)</f>
        <v>#VALUE!</v>
      </c>
    </row>
    <row r="5170" spans="1:10">
      <c r="A5170" s="2" t="str">
        <f>'[1]2025年已发货'!A:A</f>
        <v>润耀</v>
      </c>
      <c r="B5170" s="2" t="str">
        <f>'[1]2025年已发货'!B:B</f>
        <v>螺纹钢</v>
      </c>
      <c r="C5170" s="2" t="str">
        <f>'[1]2025年已发货'!C:C</f>
        <v>HRB400E Φ18 9m</v>
      </c>
      <c r="D5170" s="2" t="str">
        <f>'[1]2025年已发货'!D:D</f>
        <v>吨</v>
      </c>
      <c r="E5170" s="2">
        <f>'[1]2025年已发货'!E:E</f>
        <v>30</v>
      </c>
      <c r="F5170" s="4">
        <f>'[1]2025年已发货'!F:F</f>
        <v>45857</v>
      </c>
      <c r="G5170" s="2" t="str">
        <f>'[1]2025年已发货'!G:G</f>
        <v>(五冶建设师大附中外语校新建教学楼工程)</v>
      </c>
      <c r="H5170" s="2" t="str">
        <f>'[1]2025年已发货'!H:H</f>
        <v>蔡浩</v>
      </c>
      <c r="I5170" s="2" t="str">
        <f>'[1]2025年已发货'!I:I</f>
        <v>139 8088 0820</v>
      </c>
      <c r="J5170" s="2" vm="1" t="e">
        <f>_xlfn._xlws.FILTER(辅助信息!D:D,辅助信息!G:G=G5170)</f>
        <v>#VALUE!</v>
      </c>
    </row>
    <row r="5171" spans="1:10">
      <c r="A5171" s="2" t="str">
        <f>'[1]2025年已发货'!A:A</f>
        <v>润耀</v>
      </c>
      <c r="B5171" s="2" t="str">
        <f>'[1]2025年已发货'!B:B</f>
        <v>螺纹钢</v>
      </c>
      <c r="C5171" s="2" t="str">
        <f>'[1]2025年已发货'!C:C</f>
        <v>HRB400E Φ20 9m</v>
      </c>
      <c r="D5171" s="2" t="str">
        <f>'[1]2025年已发货'!D:D</f>
        <v>吨</v>
      </c>
      <c r="E5171" s="2">
        <f>'[1]2025年已发货'!E:E</f>
        <v>10</v>
      </c>
      <c r="F5171" s="4">
        <f>'[1]2025年已发货'!F:F</f>
        <v>45857</v>
      </c>
      <c r="G5171" s="2" t="str">
        <f>'[1]2025年已发货'!G:G</f>
        <v>(五冶建设师大附中外语校新建教学楼工程)</v>
      </c>
      <c r="H5171" s="2" t="str">
        <f>'[1]2025年已发货'!H:H</f>
        <v>蔡浩</v>
      </c>
      <c r="I5171" s="2" t="str">
        <f>'[1]2025年已发货'!I:I</f>
        <v>139 8088 0820</v>
      </c>
      <c r="J5171" s="2" vm="1" t="e">
        <f>_xlfn._xlws.FILTER(辅助信息!D:D,辅助信息!G:G=G5171)</f>
        <v>#VALUE!</v>
      </c>
    </row>
    <row r="5172" spans="1:10">
      <c r="A5172" s="2" t="str">
        <f>'[1]2025年已发货'!A:A</f>
        <v>润耀</v>
      </c>
      <c r="B5172" s="2" t="str">
        <f>'[1]2025年已发货'!B:B</f>
        <v>螺纹钢</v>
      </c>
      <c r="C5172" s="2" t="str">
        <f>'[1]2025年已发货'!C:C</f>
        <v>HRB400E Φ22 9m</v>
      </c>
      <c r="D5172" s="2" t="str">
        <f>'[1]2025年已发货'!D:D</f>
        <v>吨</v>
      </c>
      <c r="E5172" s="2">
        <f>'[1]2025年已发货'!E:E</f>
        <v>10</v>
      </c>
      <c r="F5172" s="4">
        <f>'[1]2025年已发货'!F:F</f>
        <v>45857</v>
      </c>
      <c r="G5172" s="2" t="str">
        <f>'[1]2025年已发货'!G:G</f>
        <v>(五冶建设师大附中外语校新建教学楼工程)</v>
      </c>
      <c r="H5172" s="2" t="str">
        <f>'[1]2025年已发货'!H:H</f>
        <v>蔡浩</v>
      </c>
      <c r="I5172" s="2" t="str">
        <f>'[1]2025年已发货'!I:I</f>
        <v>139 8088 0820</v>
      </c>
      <c r="J5172" s="2" vm="1" t="e">
        <f>_xlfn._xlws.FILTER(辅助信息!D:D,辅助信息!G:G=G5172)</f>
        <v>#VALUE!</v>
      </c>
    </row>
    <row r="5173" spans="1:10">
      <c r="A5173" s="2" t="str">
        <f>'[1]2025年已发货'!A:A</f>
        <v>润耀</v>
      </c>
      <c r="B5173" s="2" t="str">
        <f>'[1]2025年已发货'!B:B</f>
        <v>螺纹钢</v>
      </c>
      <c r="C5173" s="2" t="str">
        <f>'[1]2025年已发货'!C:C</f>
        <v>HRB400E Φ25 9m</v>
      </c>
      <c r="D5173" s="2" t="str">
        <f>'[1]2025年已发货'!D:D</f>
        <v>吨</v>
      </c>
      <c r="E5173" s="2">
        <f>'[1]2025年已发货'!E:E</f>
        <v>20</v>
      </c>
      <c r="F5173" s="4">
        <f>'[1]2025年已发货'!F:F</f>
        <v>45857</v>
      </c>
      <c r="G5173" s="2" t="str">
        <f>'[1]2025年已发货'!G:G</f>
        <v>(五冶建设师大附中外语校新建教学楼工程)</v>
      </c>
      <c r="H5173" s="2" t="str">
        <f>'[1]2025年已发货'!H:H</f>
        <v>蔡浩</v>
      </c>
      <c r="I5173" s="2" t="str">
        <f>'[1]2025年已发货'!I:I</f>
        <v>139 8088 0820</v>
      </c>
      <c r="J5173" s="2" vm="1" t="e">
        <f>_xlfn._xlws.FILTER(辅助信息!D:D,辅助信息!G:G=G5173)</f>
        <v>#VALUE!</v>
      </c>
    </row>
    <row r="5174" spans="1:10">
      <c r="A5174" s="2" t="str">
        <f>'[1]2025年已发货'!A:A</f>
        <v>润耀</v>
      </c>
      <c r="B5174" s="2" t="str">
        <f>'[1]2025年已发货'!B:B</f>
        <v>螺纹钢</v>
      </c>
      <c r="C5174" s="2" t="str">
        <f>'[1]2025年已发货'!C:C</f>
        <v>HRB400E Φ28 9m</v>
      </c>
      <c r="D5174" s="2" t="str">
        <f>'[1]2025年已发货'!D:D</f>
        <v>吨</v>
      </c>
      <c r="E5174" s="2">
        <f>'[1]2025年已发货'!E:E</f>
        <v>12.5</v>
      </c>
      <c r="F5174" s="4">
        <f>'[1]2025年已发货'!F:F</f>
        <v>45857</v>
      </c>
      <c r="G5174" s="2" t="str">
        <f>'[1]2025年已发货'!G:G</f>
        <v>(五冶建设师大附中外语校新建教学楼工程)</v>
      </c>
      <c r="H5174" s="2" t="str">
        <f>'[1]2025年已发货'!H:H</f>
        <v>蔡浩</v>
      </c>
      <c r="I5174" s="2" t="str">
        <f>'[1]2025年已发货'!I:I</f>
        <v>139 8088 0820</v>
      </c>
      <c r="J5174" s="2" vm="1" t="e">
        <f>_xlfn._xlws.FILTER(辅助信息!D:D,辅助信息!G:G=G5174)</f>
        <v>#VALUE!</v>
      </c>
    </row>
    <row r="5175" spans="1:10">
      <c r="A5175" s="2" t="str">
        <f>'[1]2025年已发货'!A:A</f>
        <v>润耀</v>
      </c>
      <c r="B5175" s="2" t="str">
        <f>'[1]2025年已发货'!B:B</f>
        <v>螺纹钢</v>
      </c>
      <c r="C5175" s="2" t="str">
        <f>'[1]2025年已发货'!C:C</f>
        <v>HRB500E Φ16</v>
      </c>
      <c r="D5175" s="2" t="str">
        <f>'[1]2025年已发货'!D:D</f>
        <v>吨</v>
      </c>
      <c r="E5175" s="2">
        <f>'[1]2025年已发货'!E:E</f>
        <v>2.5</v>
      </c>
      <c r="F5175" s="4">
        <f>'[1]2025年已发货'!F:F</f>
        <v>45857</v>
      </c>
      <c r="G5175" s="2" t="str">
        <f>'[1]2025年已发货'!G:G</f>
        <v>(五冶建设师大附中外语校新建教学楼工程)</v>
      </c>
      <c r="H5175" s="2" t="str">
        <f>'[1]2025年已发货'!H:H</f>
        <v>蔡浩</v>
      </c>
      <c r="I5175" s="2" t="str">
        <f>'[1]2025年已发货'!I:I</f>
        <v>139 8088 0820</v>
      </c>
      <c r="J5175" s="2" vm="1" t="e">
        <f>_xlfn._xlws.FILTER(辅助信息!D:D,辅助信息!G:G=G5175)</f>
        <v>#VALUE!</v>
      </c>
    </row>
    <row r="5176" spans="1:10">
      <c r="A5176" s="2" t="str">
        <f>'[1]2025年已发货'!A:A</f>
        <v>润耀</v>
      </c>
      <c r="B5176" s="2" t="str">
        <f>'[1]2025年已发货'!B:B</f>
        <v>螺纹钢</v>
      </c>
      <c r="C5176" s="2" t="str">
        <f>'[1]2025年已发货'!C:C</f>
        <v>HRB500E Φ18</v>
      </c>
      <c r="D5176" s="2" t="str">
        <f>'[1]2025年已发货'!D:D</f>
        <v>吨</v>
      </c>
      <c r="E5176" s="2">
        <f>'[1]2025年已发货'!E:E</f>
        <v>2.5</v>
      </c>
      <c r="F5176" s="4">
        <f>'[1]2025年已发货'!F:F</f>
        <v>45857</v>
      </c>
      <c r="G5176" s="2" t="str">
        <f>'[1]2025年已发货'!G:G</f>
        <v>(五冶建设师大附中外语校新建教学楼工程)</v>
      </c>
      <c r="H5176" s="2" t="str">
        <f>'[1]2025年已发货'!H:H</f>
        <v>蔡浩</v>
      </c>
      <c r="I5176" s="2" t="str">
        <f>'[1]2025年已发货'!I:I</f>
        <v>139 8088 0820</v>
      </c>
      <c r="J5176" s="2" vm="1" t="e">
        <f>_xlfn._xlws.FILTER(辅助信息!D:D,辅助信息!G:G=G5176)</f>
        <v>#VALUE!</v>
      </c>
    </row>
    <row r="5177" spans="1:10">
      <c r="A5177" s="2" t="str">
        <f>'[1]2025年已发货'!A:A</f>
        <v>润耀</v>
      </c>
      <c r="B5177" s="2" t="str">
        <f>'[1]2025年已发货'!B:B</f>
        <v>螺纹钢</v>
      </c>
      <c r="C5177" s="2" t="str">
        <f>'[1]2025年已发货'!C:C</f>
        <v>HRB500E Φ20</v>
      </c>
      <c r="D5177" s="2" t="str">
        <f>'[1]2025年已发货'!D:D</f>
        <v>吨</v>
      </c>
      <c r="E5177" s="2">
        <f>'[1]2025年已发货'!E:E</f>
        <v>2.5</v>
      </c>
      <c r="F5177" s="4">
        <f>'[1]2025年已发货'!F:F</f>
        <v>45857</v>
      </c>
      <c r="G5177" s="2" t="str">
        <f>'[1]2025年已发货'!G:G</f>
        <v>(五冶建设师大附中外语校新建教学楼工程)</v>
      </c>
      <c r="H5177" s="2" t="str">
        <f>'[1]2025年已发货'!H:H</f>
        <v>蔡浩</v>
      </c>
      <c r="I5177" s="2" t="str">
        <f>'[1]2025年已发货'!I:I</f>
        <v>139 8088 0820</v>
      </c>
      <c r="J5177" s="2" vm="1" t="e">
        <f>_xlfn._xlws.FILTER(辅助信息!D:D,辅助信息!G:G=G5177)</f>
        <v>#VALUE!</v>
      </c>
    </row>
    <row r="5178" spans="1:10">
      <c r="A5178" s="2" t="str">
        <f>'[1]2025年已发货'!A:A</f>
        <v>润耀</v>
      </c>
      <c r="B5178" s="2" t="str">
        <f>'[1]2025年已发货'!B:B</f>
        <v>螺纹钢</v>
      </c>
      <c r="C5178" s="2" t="str">
        <f>'[1]2025年已发货'!C:C</f>
        <v>HRB500E Φ22</v>
      </c>
      <c r="D5178" s="2" t="str">
        <f>'[1]2025年已发货'!D:D</f>
        <v>吨</v>
      </c>
      <c r="E5178" s="2">
        <f>'[1]2025年已发货'!E:E</f>
        <v>2.5</v>
      </c>
      <c r="F5178" s="4">
        <f>'[1]2025年已发货'!F:F</f>
        <v>45857</v>
      </c>
      <c r="G5178" s="2" t="str">
        <f>'[1]2025年已发货'!G:G</f>
        <v>(五冶建设师大附中外语校新建教学楼工程)</v>
      </c>
      <c r="H5178" s="2" t="str">
        <f>'[1]2025年已发货'!H:H</f>
        <v>蔡浩</v>
      </c>
      <c r="I5178" s="2" t="str">
        <f>'[1]2025年已发货'!I:I</f>
        <v>139 8088 0820</v>
      </c>
      <c r="J5178" s="2" vm="1" t="e">
        <f>_xlfn._xlws.FILTER(辅助信息!D:D,辅助信息!G:G=G5178)</f>
        <v>#VALUE!</v>
      </c>
    </row>
    <row r="5179" spans="1:10">
      <c r="A5179" s="2" t="str">
        <f>'[1]2025年已发货'!A:A</f>
        <v>润耀</v>
      </c>
      <c r="B5179" s="2" t="str">
        <f>'[1]2025年已发货'!B:B</f>
        <v>螺纹钢</v>
      </c>
      <c r="C5179" s="2" t="str">
        <f>'[1]2025年已发货'!C:C</f>
        <v>HRB500E Φ25</v>
      </c>
      <c r="D5179" s="2" t="str">
        <f>'[1]2025年已发货'!D:D</f>
        <v>吨</v>
      </c>
      <c r="E5179" s="2">
        <f>'[1]2025年已发货'!E:E</f>
        <v>10</v>
      </c>
      <c r="F5179" s="4">
        <f>'[1]2025年已发货'!F:F</f>
        <v>45857</v>
      </c>
      <c r="G5179" s="2" t="str">
        <f>'[1]2025年已发货'!G:G</f>
        <v>(五冶建设师大附中外语校新建教学楼工程)</v>
      </c>
      <c r="H5179" s="2" t="str">
        <f>'[1]2025年已发货'!H:H</f>
        <v>蔡浩</v>
      </c>
      <c r="I5179" s="2" t="str">
        <f>'[1]2025年已发货'!I:I</f>
        <v>139 8088 0820</v>
      </c>
      <c r="J5179" s="2" vm="1" t="e">
        <f>_xlfn._xlws.FILTER(辅助信息!D:D,辅助信息!G:G=G5179)</f>
        <v>#VALUE!</v>
      </c>
    </row>
    <row r="5180" spans="1:10">
      <c r="A5180" s="2" t="str">
        <f>'[1]2025年已发货'!A:A</f>
        <v>润耀</v>
      </c>
      <c r="B5180" s="2" t="str">
        <f>'[1]2025年已发货'!B:B</f>
        <v>螺纹钢</v>
      </c>
      <c r="C5180" s="2" t="str">
        <f>'[1]2025年已发货'!C:C</f>
        <v>HRB500E Φ28</v>
      </c>
      <c r="D5180" s="2" t="str">
        <f>'[1]2025年已发货'!D:D</f>
        <v>吨</v>
      </c>
      <c r="E5180" s="2">
        <f>'[1]2025年已发货'!E:E</f>
        <v>12.5</v>
      </c>
      <c r="F5180" s="4">
        <f>'[1]2025年已发货'!F:F</f>
        <v>45857</v>
      </c>
      <c r="G5180" s="2" t="str">
        <f>'[1]2025年已发货'!G:G</f>
        <v>(五冶建设师大附中外语校新建教学楼工程)</v>
      </c>
      <c r="H5180" s="2" t="str">
        <f>'[1]2025年已发货'!H:H</f>
        <v>蔡浩</v>
      </c>
      <c r="I5180" s="2" t="str">
        <f>'[1]2025年已发货'!I:I</f>
        <v>139 8088 0820</v>
      </c>
      <c r="J5180" s="2" vm="1" t="e">
        <f>_xlfn._xlws.FILTER(辅助信息!D:D,辅助信息!G:G=G5180)</f>
        <v>#VALUE!</v>
      </c>
    </row>
    <row r="5181" spans="1:10">
      <c r="A5181" s="2" t="str">
        <f>'[1]2025年已发货'!A:A</f>
        <v>润耀</v>
      </c>
      <c r="B5181" s="2" t="str">
        <f>'[1]2025年已发货'!B:B</f>
        <v>螺纹钢</v>
      </c>
      <c r="C5181" s="2" t="str">
        <f>'[1]2025年已发货'!C:C</f>
        <v>HRB500E Φ32</v>
      </c>
      <c r="D5181" s="2" t="str">
        <f>'[1]2025年已发货'!D:D</f>
        <v>吨</v>
      </c>
      <c r="E5181" s="2">
        <f>'[1]2025年已发货'!E:E</f>
        <v>15</v>
      </c>
      <c r="F5181" s="4">
        <f>'[1]2025年已发货'!F:F</f>
        <v>45857</v>
      </c>
      <c r="G5181" s="2" t="str">
        <f>'[1]2025年已发货'!G:G</f>
        <v>(五冶建设师大附中外语校新建教学楼工程)</v>
      </c>
      <c r="H5181" s="2" t="str">
        <f>'[1]2025年已发货'!H:H</f>
        <v>蔡浩</v>
      </c>
      <c r="I5181" s="2" t="str">
        <f>'[1]2025年已发货'!I:I</f>
        <v>139 8088 0820</v>
      </c>
      <c r="J5181" s="2" vm="1" t="e">
        <f>_xlfn._xlws.FILTER(辅助信息!D:D,辅助信息!G:G=G5181)</f>
        <v>#VALUE!</v>
      </c>
    </row>
    <row r="5182" spans="1:10">
      <c r="A5182" s="2" t="str">
        <f>'[1]2025年已发货'!A:A</f>
        <v>钢固融</v>
      </c>
      <c r="B5182" s="2" t="str">
        <f>'[1]2025年已发货'!B:B</f>
        <v>螺纹钢</v>
      </c>
      <c r="C5182" s="2" t="str">
        <f>'[1]2025年已发货'!C:C</f>
        <v>HRB500E Φ16 12m</v>
      </c>
      <c r="D5182" s="2" t="str">
        <f>'[1]2025年已发货'!D:D</f>
        <v>吨</v>
      </c>
      <c r="E5182" s="2">
        <f>'[1]2025年已发货'!E:E</f>
        <v>5</v>
      </c>
      <c r="F5182" s="4">
        <f>'[1]2025年已发货'!F:F</f>
        <v>45857</v>
      </c>
      <c r="G5182" s="2" t="str">
        <f>'[1]2025年已发货'!G:G</f>
        <v>(华西乐山）-四川省乐山市市中区苏稽镇校地共建产教融合基地建设项目二标段</v>
      </c>
      <c r="H5182" s="2" t="str">
        <f>'[1]2025年已发货'!H:H</f>
        <v>彭江涛</v>
      </c>
      <c r="I5182" s="2">
        <f>'[1]2025年已发货'!I:I</f>
        <v>13990276572</v>
      </c>
      <c r="J5182" s="2" vm="1" t="e">
        <f>_xlfn._xlws.FILTER(辅助信息!D:D,辅助信息!G:G=G5182)</f>
        <v>#VALUE!</v>
      </c>
    </row>
    <row r="5183" spans="1:10">
      <c r="A5183" s="2" t="str">
        <f>'[1]2025年已发货'!A:A</f>
        <v>钢固融</v>
      </c>
      <c r="B5183" s="2" t="str">
        <f>'[1]2025年已发货'!B:B</f>
        <v>螺纹钢</v>
      </c>
      <c r="C5183" s="2" t="str">
        <f>'[1]2025年已发货'!C:C</f>
        <v>HRB500E Φ18 12m</v>
      </c>
      <c r="D5183" s="2" t="str">
        <f>'[1]2025年已发货'!D:D</f>
        <v>吨</v>
      </c>
      <c r="E5183" s="2">
        <f>'[1]2025年已发货'!E:E</f>
        <v>12.5</v>
      </c>
      <c r="F5183" s="4">
        <f>'[1]2025年已发货'!F:F</f>
        <v>45857</v>
      </c>
      <c r="G5183" s="2" t="str">
        <f>'[1]2025年已发货'!G:G</f>
        <v>(华西乐山）-四川省乐山市市中区苏稽镇校地共建产教融合基地建设项目二标段</v>
      </c>
      <c r="H5183" s="2" t="str">
        <f>'[1]2025年已发货'!H:H</f>
        <v>彭江涛</v>
      </c>
      <c r="I5183" s="2">
        <f>'[1]2025年已发货'!I:I</f>
        <v>13990276572</v>
      </c>
      <c r="J5183" s="2" vm="1" t="e">
        <f>_xlfn._xlws.FILTER(辅助信息!D:D,辅助信息!G:G=G5183)</f>
        <v>#VALUE!</v>
      </c>
    </row>
    <row r="5184" spans="1:10">
      <c r="A5184" s="2" t="str">
        <f>'[1]2025年已发货'!A:A</f>
        <v>钢固融</v>
      </c>
      <c r="B5184" s="2" t="str">
        <f>'[1]2025年已发货'!B:B</f>
        <v>螺纹钢</v>
      </c>
      <c r="C5184" s="2" t="str">
        <f>'[1]2025年已发货'!C:C</f>
        <v>HRB500E Φ20 12m</v>
      </c>
      <c r="D5184" s="2" t="str">
        <f>'[1]2025年已发货'!D:D</f>
        <v>吨</v>
      </c>
      <c r="E5184" s="2">
        <f>'[1]2025年已发货'!E:E</f>
        <v>10</v>
      </c>
      <c r="F5184" s="4">
        <f>'[1]2025年已发货'!F:F</f>
        <v>45857</v>
      </c>
      <c r="G5184" s="2" t="str">
        <f>'[1]2025年已发货'!G:G</f>
        <v>(华西乐山）-四川省乐山市市中区苏稽镇校地共建产教融合基地建设项目二标段</v>
      </c>
      <c r="H5184" s="2" t="str">
        <f>'[1]2025年已发货'!H:H</f>
        <v>彭江涛</v>
      </c>
      <c r="I5184" s="2">
        <f>'[1]2025年已发货'!I:I</f>
        <v>13990276572</v>
      </c>
      <c r="J5184" s="2" vm="1" t="e">
        <f>_xlfn._xlws.FILTER(辅助信息!D:D,辅助信息!G:G=G5184)</f>
        <v>#VALUE!</v>
      </c>
    </row>
    <row r="5185" spans="1:10">
      <c r="A5185" s="2" t="str">
        <f>'[1]2025年已发货'!A:A</f>
        <v>钢固融</v>
      </c>
      <c r="B5185" s="2" t="str">
        <f>'[1]2025年已发货'!B:B</f>
        <v>螺纹钢</v>
      </c>
      <c r="C5185" s="2" t="str">
        <f>'[1]2025年已发货'!C:C</f>
        <v>HRB500E Φ32 12m</v>
      </c>
      <c r="D5185" s="2" t="str">
        <f>'[1]2025年已发货'!D:D</f>
        <v>吨</v>
      </c>
      <c r="E5185" s="2">
        <f>'[1]2025年已发货'!E:E</f>
        <v>7.5</v>
      </c>
      <c r="F5185" s="4">
        <f>'[1]2025年已发货'!F:F</f>
        <v>45857</v>
      </c>
      <c r="G5185" s="2" t="str">
        <f>'[1]2025年已发货'!G:G</f>
        <v>(华西乐山）-四川省乐山市市中区苏稽镇校地共建产教融合基地建设项目二标段</v>
      </c>
      <c r="H5185" s="2" t="str">
        <f>'[1]2025年已发货'!H:H</f>
        <v>彭江涛</v>
      </c>
      <c r="I5185" s="2">
        <f>'[1]2025年已发货'!I:I</f>
        <v>13990276572</v>
      </c>
      <c r="J5185" s="2" vm="1" t="e">
        <f>_xlfn._xlws.FILTER(辅助信息!D:D,辅助信息!G:G=G5185)</f>
        <v>#VALUE!</v>
      </c>
    </row>
    <row r="5186" spans="1:10">
      <c r="A5186" s="2" t="str">
        <f>'[1]2025年已发货'!A:A</f>
        <v>达钢</v>
      </c>
      <c r="B5186" s="2" t="str">
        <f>'[1]2025年已发货'!B:B</f>
        <v>盘螺</v>
      </c>
      <c r="C5186" s="2" t="str">
        <f>'[1]2025年已发货'!C:C</f>
        <v>HRB400E Φ8</v>
      </c>
      <c r="D5186" s="2" t="str">
        <f>'[1]2025年已发货'!D:D</f>
        <v>吨</v>
      </c>
      <c r="E5186" s="2">
        <f>'[1]2025年已发货'!E:E</f>
        <v>15</v>
      </c>
      <c r="F5186" s="4">
        <f>'[1]2025年已发货'!F:F</f>
        <v>45857</v>
      </c>
      <c r="G5186" s="2" t="str">
        <f>'[1]2025年已发货'!G:G</f>
        <v>（商投建工达州中医药科技园-4工区-11号楼）达州市通川区达州中医药职业学院犀牛大道北段</v>
      </c>
      <c r="H5186" s="2" t="str">
        <f>'[1]2025年已发货'!H:H</f>
        <v>张扬</v>
      </c>
      <c r="I5186" s="2">
        <f>'[1]2025年已发货'!I:I</f>
        <v>18381904567</v>
      </c>
      <c r="J5186" s="2" t="str">
        <f>_xlfn._xlws.FILTER(辅助信息!D:D,辅助信息!G:G=G5186)</f>
        <v>商投建工达州中医药科技园</v>
      </c>
    </row>
    <row r="5187" spans="1:10">
      <c r="A5187" s="2" t="str">
        <f>'[1]2025年已发货'!A:A</f>
        <v>达钢</v>
      </c>
      <c r="B5187" s="2" t="str">
        <f>'[1]2025年已发货'!B:B</f>
        <v>螺纹钢</v>
      </c>
      <c r="C5187" s="2" t="str">
        <f>'[1]2025年已发货'!C:C</f>
        <v>HRB400E Φ18 9m</v>
      </c>
      <c r="D5187" s="2" t="str">
        <f>'[1]2025年已发货'!D:D</f>
        <v>吨</v>
      </c>
      <c r="E5187" s="2">
        <f>'[1]2025年已发货'!E:E</f>
        <v>30</v>
      </c>
      <c r="F5187" s="4">
        <f>'[1]2025年已发货'!F:F</f>
        <v>45857</v>
      </c>
      <c r="G5187" s="2" t="str">
        <f>'[1]2025年已发货'!G:G</f>
        <v>（商投建工达州中医药科技园-4工区-11号楼）达州市通川区达州中医药职业学院犀牛大道北段</v>
      </c>
      <c r="H5187" s="2" t="str">
        <f>'[1]2025年已发货'!H:H</f>
        <v>张扬</v>
      </c>
      <c r="I5187" s="2">
        <f>'[1]2025年已发货'!I:I</f>
        <v>18381904567</v>
      </c>
      <c r="J5187" s="2" t="str">
        <f>_xlfn._xlws.FILTER(辅助信息!D:D,辅助信息!G:G=G5187)</f>
        <v>商投建工达州中医药科技园</v>
      </c>
    </row>
    <row r="5188" spans="1:10">
      <c r="A5188" s="2" t="str">
        <f>'[1]2025年已发货'!A:A</f>
        <v>钢固融</v>
      </c>
      <c r="B5188" s="2" t="str">
        <f>'[1]2025年已发货'!B:B</f>
        <v>螺纹钢</v>
      </c>
      <c r="C5188" s="2" t="str">
        <f>'[1]2025年已发货'!C:C</f>
        <v>HRB500E Φ18</v>
      </c>
      <c r="D5188" s="2" t="str">
        <f>'[1]2025年已发货'!D:D</f>
        <v>吨</v>
      </c>
      <c r="E5188" s="2">
        <f>'[1]2025年已发货'!E:E</f>
        <v>10</v>
      </c>
      <c r="F5188" s="4">
        <f>'[1]2025年已发货'!F:F</f>
        <v>45857</v>
      </c>
      <c r="G5188" s="2" t="str">
        <f>'[1]2025年已发货'!G:G</f>
        <v>（商投建工达州中医药科技园-4工区-11号楼）达州市通川区达州中医药职业学院犀牛大道北段</v>
      </c>
      <c r="H5188" s="2" t="str">
        <f>'[1]2025年已发货'!H:H</f>
        <v>张扬</v>
      </c>
      <c r="I5188" s="2">
        <f>'[1]2025年已发货'!I:I</f>
        <v>18381904567</v>
      </c>
      <c r="J5188" s="2" t="str">
        <f>_xlfn._xlws.FILTER(辅助信息!D:D,辅助信息!G:G=G5188)</f>
        <v>商投建工达州中医药科技园</v>
      </c>
    </row>
    <row r="5189" spans="1:10">
      <c r="A5189" s="2" t="str">
        <f>'[1]2025年已发货'!A:A</f>
        <v>钢固融</v>
      </c>
      <c r="B5189" s="2" t="str">
        <f>'[1]2025年已发货'!B:B</f>
        <v>螺纹钢</v>
      </c>
      <c r="C5189" s="2" t="str">
        <f>'[1]2025年已发货'!C:C</f>
        <v>HRB500E Φ20</v>
      </c>
      <c r="D5189" s="2" t="str">
        <f>'[1]2025年已发货'!D:D</f>
        <v>吨</v>
      </c>
      <c r="E5189" s="2">
        <f>'[1]2025年已发货'!E:E</f>
        <v>7.5</v>
      </c>
      <c r="F5189" s="4">
        <f>'[1]2025年已发货'!F:F</f>
        <v>45857</v>
      </c>
      <c r="G5189" s="2" t="str">
        <f>'[1]2025年已发货'!G:G</f>
        <v>（商投建工达州中医药科技园-4工区-11号楼）达州市通川区达州中医药职业学院犀牛大道北段</v>
      </c>
      <c r="H5189" s="2" t="str">
        <f>'[1]2025年已发货'!H:H</f>
        <v>张扬</v>
      </c>
      <c r="I5189" s="2">
        <f>'[1]2025年已发货'!I:I</f>
        <v>18381904567</v>
      </c>
      <c r="J5189" s="2" t="str">
        <f>_xlfn._xlws.FILTER(辅助信息!D:D,辅助信息!G:G=G5189)</f>
        <v>商投建工达州中医药科技园</v>
      </c>
    </row>
    <row r="5190" spans="1:10">
      <c r="A5190" s="2" t="str">
        <f>'[1]2025年已发货'!A:A</f>
        <v>钢固融</v>
      </c>
      <c r="B5190" s="2" t="str">
        <f>'[1]2025年已发货'!B:B</f>
        <v>螺纹钢</v>
      </c>
      <c r="C5190" s="2" t="str">
        <f>'[1]2025年已发货'!C:C</f>
        <v>HRB500E Φ22</v>
      </c>
      <c r="D5190" s="2" t="str">
        <f>'[1]2025年已发货'!D:D</f>
        <v>吨</v>
      </c>
      <c r="E5190" s="2">
        <f>'[1]2025年已发货'!E:E</f>
        <v>7.5</v>
      </c>
      <c r="F5190" s="4">
        <f>'[1]2025年已发货'!F:F</f>
        <v>45857</v>
      </c>
      <c r="G5190" s="2" t="str">
        <f>'[1]2025年已发货'!G:G</f>
        <v>（商投建工达州中医药科技园-4工区-11号楼）达州市通川区达州中医药职业学院犀牛大道北段</v>
      </c>
      <c r="H5190" s="2" t="str">
        <f>'[1]2025年已发货'!H:H</f>
        <v>张扬</v>
      </c>
      <c r="I5190" s="2">
        <f>'[1]2025年已发货'!I:I</f>
        <v>18381904567</v>
      </c>
      <c r="J5190" s="2" t="str">
        <f>_xlfn._xlws.FILTER(辅助信息!D:D,辅助信息!G:G=G5190)</f>
        <v>商投建工达州中医药科技园</v>
      </c>
    </row>
    <row r="5191" spans="1:10">
      <c r="A5191" s="2" t="str">
        <f>'[1]2025年已发货'!A:A</f>
        <v>钢固融</v>
      </c>
      <c r="B5191" s="2" t="str">
        <f>'[1]2025年已发货'!B:B</f>
        <v>螺纹钢</v>
      </c>
      <c r="C5191" s="2" t="str">
        <f>'[1]2025年已发货'!C:C</f>
        <v>HRB500E Φ25</v>
      </c>
      <c r="D5191" s="2" t="str">
        <f>'[1]2025年已发货'!D:D</f>
        <v>吨</v>
      </c>
      <c r="E5191" s="2">
        <f>'[1]2025年已发货'!E:E</f>
        <v>10</v>
      </c>
      <c r="F5191" s="4">
        <f>'[1]2025年已发货'!F:F</f>
        <v>45857</v>
      </c>
      <c r="G5191" s="2" t="str">
        <f>'[1]2025年已发货'!G:G</f>
        <v>（商投建工达州中医药科技园-4工区-11号楼）达州市通川区达州中医药职业学院犀牛大道北段</v>
      </c>
      <c r="H5191" s="2" t="str">
        <f>'[1]2025年已发货'!H:H</f>
        <v>张扬</v>
      </c>
      <c r="I5191" s="2">
        <f>'[1]2025年已发货'!I:I</f>
        <v>18381904567</v>
      </c>
      <c r="J5191" s="2" t="str">
        <f>_xlfn._xlws.FILTER(辅助信息!D:D,辅助信息!G:G=G5191)</f>
        <v>商投建工达州中医药科技园</v>
      </c>
    </row>
    <row r="5192" spans="1:10">
      <c r="A5192" s="2" t="str">
        <f>'[1]2025年已发货'!A:A</f>
        <v>佳业</v>
      </c>
      <c r="B5192" s="2" t="str">
        <f>'[1]2025年已发货'!B:B</f>
        <v>螺纹钢</v>
      </c>
      <c r="C5192" s="2" t="str">
        <f>'[1]2025年已发货'!C:C</f>
        <v>HRB500E Φ22 12m</v>
      </c>
      <c r="D5192" s="2" t="str">
        <f>'[1]2025年已发货'!D:D</f>
        <v>吨</v>
      </c>
      <c r="E5192" s="2">
        <f>'[1]2025年已发货'!E:E</f>
        <v>17</v>
      </c>
      <c r="F5192" s="4">
        <f>'[1]2025年已发货'!F:F</f>
        <v>45857</v>
      </c>
      <c r="G5192" s="2" t="str">
        <f>'[1]2025年已发货'!G:G</f>
        <v>(华西乐山）-四川省乐山市市中区苏稽镇校地共建产教融合基地建设项目二标段</v>
      </c>
      <c r="H5192" s="2" t="str">
        <f>'[1]2025年已发货'!H:H</f>
        <v>彭江涛</v>
      </c>
      <c r="I5192" s="2">
        <f>'[1]2025年已发货'!I:I</f>
        <v>13990276572</v>
      </c>
      <c r="J5192" s="2" vm="1" t="e">
        <f>_xlfn._xlws.FILTER(辅助信息!D:D,辅助信息!G:G=G5192)</f>
        <v>#VALUE!</v>
      </c>
    </row>
    <row r="5193" spans="1:10">
      <c r="A5193" s="2" t="str">
        <f>'[1]2025年已发货'!A:A</f>
        <v>佳业</v>
      </c>
      <c r="B5193" s="2" t="str">
        <f>'[1]2025年已发货'!B:B</f>
        <v>螺纹钢</v>
      </c>
      <c r="C5193" s="2" t="str">
        <f>'[1]2025年已发货'!C:C</f>
        <v>HRB500E Φ25 12m</v>
      </c>
      <c r="D5193" s="2" t="str">
        <f>'[1]2025年已发货'!D:D</f>
        <v>吨</v>
      </c>
      <c r="E5193" s="2">
        <f>'[1]2025年已发货'!E:E</f>
        <v>12</v>
      </c>
      <c r="F5193" s="4">
        <f>'[1]2025年已发货'!F:F</f>
        <v>45857</v>
      </c>
      <c r="G5193" s="2" t="str">
        <f>'[1]2025年已发货'!G:G</f>
        <v>(华西乐山）-四川省乐山市市中区苏稽镇校地共建产教融合基地建设项目二标段</v>
      </c>
      <c r="H5193" s="2" t="str">
        <f>'[1]2025年已发货'!H:H</f>
        <v>彭江涛</v>
      </c>
      <c r="I5193" s="2">
        <f>'[1]2025年已发货'!I:I</f>
        <v>13990276572</v>
      </c>
      <c r="J5193" s="2" vm="1" t="e">
        <f>_xlfn._xlws.FILTER(辅助信息!D:D,辅助信息!G:G=G5193)</f>
        <v>#VALUE!</v>
      </c>
    </row>
    <row r="5194" spans="1:10">
      <c r="A5194" s="2" t="str">
        <f>'[1]2025年已发货'!A:A</f>
        <v>佳业</v>
      </c>
      <c r="B5194" s="2" t="str">
        <f>'[1]2025年已发货'!B:B</f>
        <v>螺纹钢</v>
      </c>
      <c r="C5194" s="2" t="str">
        <f>'[1]2025年已发货'!C:C</f>
        <v>HRB500E Φ28 12m</v>
      </c>
      <c r="D5194" s="2" t="str">
        <f>'[1]2025年已发货'!D:D</f>
        <v>吨</v>
      </c>
      <c r="E5194" s="2">
        <f>'[1]2025年已发货'!E:E</f>
        <v>6</v>
      </c>
      <c r="F5194" s="4">
        <f>'[1]2025年已发货'!F:F</f>
        <v>45857</v>
      </c>
      <c r="G5194" s="2" t="str">
        <f>'[1]2025年已发货'!G:G</f>
        <v>(华西乐山）-四川省乐山市市中区苏稽镇校地共建产教融合基地建设项目二标段</v>
      </c>
      <c r="H5194" s="2" t="str">
        <f>'[1]2025年已发货'!H:H</f>
        <v>彭江涛</v>
      </c>
      <c r="I5194" s="2">
        <f>'[1]2025年已发货'!I:I</f>
        <v>13990276572</v>
      </c>
      <c r="J5194" s="2" vm="1" t="e">
        <f>_xlfn._xlws.FILTER(辅助信息!D:D,辅助信息!G:G=G5194)</f>
        <v>#VALUE!</v>
      </c>
    </row>
    <row r="5195" spans="1:10">
      <c r="A5195" s="2" t="str">
        <f>'[1]2025年已发货'!A:A</f>
        <v>润耀</v>
      </c>
      <c r="B5195" s="2" t="str">
        <f>'[1]2025年已发货'!B:B</f>
        <v>盘螺</v>
      </c>
      <c r="C5195" s="2" t="str">
        <f>'[1]2025年已发货'!C:C</f>
        <v>HRB400E Φ8</v>
      </c>
      <c r="D5195" s="2" t="str">
        <f>'[1]2025年已发货'!D:D</f>
        <v>吨</v>
      </c>
      <c r="E5195" s="2">
        <f>'[1]2025年已发货'!E:E</f>
        <v>5</v>
      </c>
      <c r="F5195" s="4">
        <f>'[1]2025年已发货'!F:F</f>
        <v>45859</v>
      </c>
      <c r="G5195" s="2" t="str">
        <f>'[1]2025年已发货'!G:G</f>
        <v>（华西萌海科创农业生态谷）成都市简阳市白金山水库</v>
      </c>
      <c r="H5195" s="2" t="str">
        <f>'[1]2025年已发货'!H:H</f>
        <v>石清国</v>
      </c>
      <c r="I5195" s="2">
        <f>'[1]2025年已发货'!I:I</f>
        <v>13458642015</v>
      </c>
      <c r="J5195" s="2" t="str">
        <f>_xlfn._xlws.FILTER(辅助信息!D:D,辅助信息!G:G=G5195)</f>
        <v>华西萌海-科创农业生态谷</v>
      </c>
    </row>
    <row r="5196" spans="1:10">
      <c r="A5196" s="2" t="str">
        <f>'[1]2025年已发货'!A:A</f>
        <v>润耀</v>
      </c>
      <c r="B5196" s="2" t="str">
        <f>'[1]2025年已发货'!B:B</f>
        <v>螺纹钢</v>
      </c>
      <c r="C5196" s="2" t="str">
        <f>'[1]2025年已发货'!C:C</f>
        <v>HRB400E Φ12 9m</v>
      </c>
      <c r="D5196" s="2" t="str">
        <f>'[1]2025年已发货'!D:D</f>
        <v>吨</v>
      </c>
      <c r="E5196" s="2">
        <f>'[1]2025年已发货'!E:E</f>
        <v>5</v>
      </c>
      <c r="F5196" s="4">
        <f>'[1]2025年已发货'!F:F</f>
        <v>45859</v>
      </c>
      <c r="G5196" s="2" t="str">
        <f>'[1]2025年已发货'!G:G</f>
        <v>（华西萌海科创农业生态谷）成都市简阳市白金山水库</v>
      </c>
      <c r="H5196" s="2" t="str">
        <f>'[1]2025年已发货'!H:H</f>
        <v>石清国</v>
      </c>
      <c r="I5196" s="2">
        <f>'[1]2025年已发货'!I:I</f>
        <v>13458642015</v>
      </c>
      <c r="J5196" s="2" t="str">
        <f>_xlfn._xlws.FILTER(辅助信息!D:D,辅助信息!G:G=G5196)</f>
        <v>华西萌海-科创农业生态谷</v>
      </c>
    </row>
    <row r="5197" spans="1:10">
      <c r="A5197" s="2" t="str">
        <f>'[1]2025年已发货'!A:A</f>
        <v>润耀</v>
      </c>
      <c r="B5197" s="2" t="str">
        <f>'[1]2025年已发货'!B:B</f>
        <v>螺纹钢</v>
      </c>
      <c r="C5197" s="2" t="str">
        <f>'[1]2025年已发货'!C:C</f>
        <v>HRB400E Φ20 9m</v>
      </c>
      <c r="D5197" s="2" t="str">
        <f>'[1]2025年已发货'!D:D</f>
        <v>吨</v>
      </c>
      <c r="E5197" s="2">
        <f>'[1]2025年已发货'!E:E</f>
        <v>5</v>
      </c>
      <c r="F5197" s="4">
        <f>'[1]2025年已发货'!F:F</f>
        <v>45859</v>
      </c>
      <c r="G5197" s="2" t="str">
        <f>'[1]2025年已发货'!G:G</f>
        <v>（华西萌海科创农业生态谷）成都市简阳市白金山水库</v>
      </c>
      <c r="H5197" s="2" t="str">
        <f>'[1]2025年已发货'!H:H</f>
        <v>石清国</v>
      </c>
      <c r="I5197" s="2">
        <f>'[1]2025年已发货'!I:I</f>
        <v>13458642015</v>
      </c>
      <c r="J5197" s="2" t="str">
        <f>_xlfn._xlws.FILTER(辅助信息!D:D,辅助信息!G:G=G5197)</f>
        <v>华西萌海-科创农业生态谷</v>
      </c>
    </row>
    <row r="5198" spans="1:10">
      <c r="A5198" s="2" t="str">
        <f>'[1]2025年已发货'!A:A</f>
        <v>润耀</v>
      </c>
      <c r="B5198" s="2" t="str">
        <f>'[1]2025年已发货'!B:B</f>
        <v>螺纹钢</v>
      </c>
      <c r="C5198" s="2" t="str">
        <f>'[1]2025年已发货'!C:C</f>
        <v>HRB500E Φ25</v>
      </c>
      <c r="D5198" s="2" t="str">
        <f>'[1]2025年已发货'!D:D</f>
        <v>吨</v>
      </c>
      <c r="E5198" s="2">
        <f>'[1]2025年已发货'!E:E</f>
        <v>20</v>
      </c>
      <c r="F5198" s="4">
        <f>'[1]2025年已发货'!F:F</f>
        <v>45859</v>
      </c>
      <c r="G5198" s="2" t="str">
        <f>'[1]2025年已发货'!G:G</f>
        <v>（华西萌海科创农业生态谷）成都市简阳市白金山水库</v>
      </c>
      <c r="H5198" s="2" t="str">
        <f>'[1]2025年已发货'!H:H</f>
        <v>石清国</v>
      </c>
      <c r="I5198" s="2">
        <f>'[1]2025年已发货'!I:I</f>
        <v>13458642015</v>
      </c>
      <c r="J5198" s="2" t="str">
        <f>_xlfn._xlws.FILTER(辅助信息!D:D,辅助信息!G:G=G5198)</f>
        <v>华西萌海-科创农业生态谷</v>
      </c>
    </row>
    <row r="5199" spans="1:10">
      <c r="A5199" s="2" t="str">
        <f>'[1]2025年已发货'!A:A</f>
        <v>德胜恒嘉</v>
      </c>
      <c r="B5199" s="2" t="str">
        <f>'[1]2025年已发货'!B:B</f>
        <v>螺纹钢</v>
      </c>
      <c r="C5199" s="2" t="str">
        <f>'[1]2025年已发货'!C:C</f>
        <v>HRB400EΦ32*9m</v>
      </c>
      <c r="D5199" s="2" t="str">
        <f>'[1]2025年已发货'!D:D</f>
        <v>吨</v>
      </c>
      <c r="E5199" s="2">
        <f>'[1]2025年已发货'!E:E</f>
        <v>70</v>
      </c>
      <c r="F5199" s="4">
        <f>'[1]2025年已发货'!F:F</f>
        <v>45859</v>
      </c>
      <c r="G5199" s="2" t="str">
        <f>'[1]2025年已发货'!G:G</f>
        <v>（中铁一局-大渡河项目）乐山市峨边县沙坪镇中铁一局钢筋加工厂（污水处理厂）</v>
      </c>
      <c r="H5199" s="2" t="str">
        <f>'[1]2025年已发货'!H:H</f>
        <v>吕春春</v>
      </c>
      <c r="I5199" s="2" t="str">
        <f>'[1]2025年已发货'!I:I</f>
        <v>18329268222</v>
      </c>
      <c r="J5199" s="2" vm="1" t="e">
        <f>_xlfn._xlws.FILTER(辅助信息!D:D,辅助信息!G:G=G5199)</f>
        <v>#VALUE!</v>
      </c>
    </row>
    <row r="5200" spans="1:10">
      <c r="A5200" s="2" t="str">
        <f>'[1]2025年已发货'!A:A</f>
        <v>润耀</v>
      </c>
      <c r="B5200" s="2" t="str">
        <f>'[1]2025年已发货'!B:B</f>
        <v>螺纹钢</v>
      </c>
      <c r="C5200" s="2" t="str">
        <f>'[1]2025年已发货'!C:C</f>
        <v>HRB400E Φ18 9m</v>
      </c>
      <c r="D5200" s="2" t="str">
        <f>'[1]2025年已发货'!D:D</f>
        <v>吨</v>
      </c>
      <c r="E5200" s="2">
        <f>'[1]2025年已发货'!E:E</f>
        <v>70</v>
      </c>
      <c r="F5200" s="4">
        <f>'[1]2025年已发货'!F:F</f>
        <v>45859</v>
      </c>
      <c r="G5200" s="2" t="str">
        <f>'[1]2025年已发货'!G:G</f>
        <v>(五冶建设扩建艺体中学二期工程)四川省成都市双流区光荣路成都艺体中学南200米</v>
      </c>
      <c r="H5200" s="2" t="str">
        <f>'[1]2025年已发货'!H:H</f>
        <v>谢序强</v>
      </c>
      <c r="I5200" s="2">
        <f>'[1]2025年已发货'!I:I</f>
        <v>13458588232</v>
      </c>
      <c r="J5200" s="2" t="str">
        <f>_xlfn._xlws.FILTER(辅助信息!D:D,辅助信息!G:G=G5200)</f>
        <v>五冶建设扩建艺体中学二期工程</v>
      </c>
    </row>
    <row r="5201" spans="1:10">
      <c r="A5201" s="2" t="str">
        <f>'[1]2025年已发货'!A:A</f>
        <v>钢固融</v>
      </c>
      <c r="B5201" s="2" t="str">
        <f>'[1]2025年已发货'!B:B</f>
        <v>螺纹钢</v>
      </c>
      <c r="C5201" s="2" t="str">
        <f>'[1]2025年已发货'!C:C</f>
        <v>HRB500EФ25*12m</v>
      </c>
      <c r="D5201" s="2" t="str">
        <f>'[1]2025年已发货'!D:D</f>
        <v>吨</v>
      </c>
      <c r="E5201" s="2">
        <f>'[1]2025年已发货'!E:E</f>
        <v>12.5</v>
      </c>
      <c r="F5201" s="4">
        <f>'[1]2025年已发货'!F:F</f>
        <v>45859</v>
      </c>
      <c r="G5201" s="2" t="str">
        <f>'[1]2025年已发货'!G:G</f>
        <v>（中核中原-温江光明苑三期项目）四川省成都市温江区金马街道光明苑三期项目</v>
      </c>
      <c r="H5201" s="2" t="str">
        <f>'[1]2025年已发货'!H:H</f>
        <v>王生斌</v>
      </c>
      <c r="I5201" s="2">
        <f>'[1]2025年已发货'!I:I</f>
        <v>15228858118</v>
      </c>
      <c r="J5201" s="2" vm="1" t="e">
        <f>_xlfn._xlws.FILTER(辅助信息!D:D,辅助信息!G:G=G5201)</f>
        <v>#VALUE!</v>
      </c>
    </row>
    <row r="5202" spans="1:10">
      <c r="A5202" s="2" t="str">
        <f>'[1]2025年已发货'!A:A</f>
        <v>钢固融</v>
      </c>
      <c r="B5202" s="2" t="str">
        <f>'[1]2025年已发货'!B:B</f>
        <v>螺纹钢</v>
      </c>
      <c r="C5202" s="2" t="str">
        <f>'[1]2025年已发货'!C:C</f>
        <v>HRB400EФ25*9m</v>
      </c>
      <c r="D5202" s="2" t="str">
        <f>'[1]2025年已发货'!D:D</f>
        <v>吨</v>
      </c>
      <c r="E5202" s="2">
        <f>'[1]2025年已发货'!E:E</f>
        <v>7.5</v>
      </c>
      <c r="F5202" s="4">
        <f>'[1]2025年已发货'!F:F</f>
        <v>45859</v>
      </c>
      <c r="G5202" s="2" t="str">
        <f>'[1]2025年已发货'!G:G</f>
        <v>（中核中原-温江光明苑三期项目）四川省成都市温江区金马街道光明苑三期项目</v>
      </c>
      <c r="H5202" s="2" t="str">
        <f>'[1]2025年已发货'!H:H</f>
        <v>王生斌</v>
      </c>
      <c r="I5202" s="2">
        <f>'[1]2025年已发货'!I:I</f>
        <v>15228858118</v>
      </c>
      <c r="J5202" s="2" vm="1" t="e">
        <f>_xlfn._xlws.FILTER(辅助信息!D:D,辅助信息!G:G=G5202)</f>
        <v>#VALUE!</v>
      </c>
    </row>
    <row r="5203" spans="1:10">
      <c r="A5203" s="2" t="str">
        <f>'[1]2025年已发货'!A:A</f>
        <v>钢固融</v>
      </c>
      <c r="B5203" s="2" t="str">
        <f>'[1]2025年已发货'!B:B</f>
        <v>螺纹钢</v>
      </c>
      <c r="C5203" s="2" t="str">
        <f>'[1]2025年已发货'!C:C</f>
        <v>HRB400EФ22*9m</v>
      </c>
      <c r="D5203" s="2" t="str">
        <f>'[1]2025年已发货'!D:D</f>
        <v>吨</v>
      </c>
      <c r="E5203" s="2">
        <f>'[1]2025年已发货'!E:E</f>
        <v>40</v>
      </c>
      <c r="F5203" s="4">
        <f>'[1]2025年已发货'!F:F</f>
        <v>45859</v>
      </c>
      <c r="G5203" s="2" t="str">
        <f>'[1]2025年已发货'!G:G</f>
        <v>（中核中原-温江光明苑三期项目）四川省成都市温江区金马街道光明苑三期项目</v>
      </c>
      <c r="H5203" s="2" t="str">
        <f>'[1]2025年已发货'!H:H</f>
        <v>王生斌</v>
      </c>
      <c r="I5203" s="2">
        <f>'[1]2025年已发货'!I:I</f>
        <v>15228858118</v>
      </c>
      <c r="J5203" s="2" vm="1" t="e">
        <f>_xlfn._xlws.FILTER(辅助信息!D:D,辅助信息!G:G=G5203)</f>
        <v>#VALUE!</v>
      </c>
    </row>
    <row r="5204" spans="1:10">
      <c r="A5204" s="2" t="str">
        <f>'[1]2025年已发货'!A:A</f>
        <v>钢固融</v>
      </c>
      <c r="B5204" s="2" t="str">
        <f>'[1]2025年已发货'!B:B</f>
        <v>螺纹钢</v>
      </c>
      <c r="C5204" s="2" t="str">
        <f>'[1]2025年已发货'!C:C</f>
        <v>HRB400EФ22*12m</v>
      </c>
      <c r="D5204" s="2" t="str">
        <f>'[1]2025年已发货'!D:D</f>
        <v>吨</v>
      </c>
      <c r="E5204" s="2">
        <f>'[1]2025年已发货'!E:E</f>
        <v>20</v>
      </c>
      <c r="F5204" s="4">
        <f>'[1]2025年已发货'!F:F</f>
        <v>45859</v>
      </c>
      <c r="G5204" s="2" t="str">
        <f>'[1]2025年已发货'!G:G</f>
        <v>（中核中原-温江光明苑三期项目）四川省成都市温江区金马街道光明苑三期项目</v>
      </c>
      <c r="H5204" s="2" t="str">
        <f>'[1]2025年已发货'!H:H</f>
        <v>王生斌</v>
      </c>
      <c r="I5204" s="2">
        <f>'[1]2025年已发货'!I:I</f>
        <v>15228858118</v>
      </c>
      <c r="J5204" s="2" vm="1" t="e">
        <f>_xlfn._xlws.FILTER(辅助信息!D:D,辅助信息!G:G=G5204)</f>
        <v>#VALUE!</v>
      </c>
    </row>
    <row r="5205" spans="1:10">
      <c r="A5205" s="2" t="str">
        <f>'[1]2025年已发货'!A:A</f>
        <v>钢固融</v>
      </c>
      <c r="B5205" s="2" t="str">
        <f>'[1]2025年已发货'!B:B</f>
        <v>螺纹钢</v>
      </c>
      <c r="C5205" s="2" t="str">
        <f>'[1]2025年已发货'!C:C</f>
        <v>HRB400EФ20*9m</v>
      </c>
      <c r="D5205" s="2" t="str">
        <f>'[1]2025年已发货'!D:D</f>
        <v>吨</v>
      </c>
      <c r="E5205" s="2">
        <f>'[1]2025年已发货'!E:E</f>
        <v>7.5</v>
      </c>
      <c r="F5205" s="4">
        <f>'[1]2025年已发货'!F:F</f>
        <v>45859</v>
      </c>
      <c r="G5205" s="2" t="str">
        <f>'[1]2025年已发货'!G:G</f>
        <v>（中核中原-温江光明苑三期项目）四川省成都市温江区金马街道光明苑三期项目</v>
      </c>
      <c r="H5205" s="2" t="str">
        <f>'[1]2025年已发货'!H:H</f>
        <v>王生斌</v>
      </c>
      <c r="I5205" s="2">
        <f>'[1]2025年已发货'!I:I</f>
        <v>15228858118</v>
      </c>
      <c r="J5205" s="2" vm="1" t="e">
        <f>_xlfn._xlws.FILTER(辅助信息!D:D,辅助信息!G:G=G5205)</f>
        <v>#VALUE!</v>
      </c>
    </row>
    <row r="5206" spans="1:10">
      <c r="A5206" s="2" t="str">
        <f>'[1]2025年已发货'!A:A</f>
        <v>钢固融</v>
      </c>
      <c r="B5206" s="2" t="str">
        <f>'[1]2025年已发货'!B:B</f>
        <v>螺纹钢</v>
      </c>
      <c r="C5206" s="2" t="str">
        <f>'[1]2025年已发货'!C:C</f>
        <v>HRB400EФ16*9m</v>
      </c>
      <c r="D5206" s="2" t="str">
        <f>'[1]2025年已发货'!D:D</f>
        <v>吨</v>
      </c>
      <c r="E5206" s="2">
        <f>'[1]2025年已发货'!E:E</f>
        <v>10</v>
      </c>
      <c r="F5206" s="4">
        <f>'[1]2025年已发货'!F:F</f>
        <v>45859</v>
      </c>
      <c r="G5206" s="2" t="str">
        <f>'[1]2025年已发货'!G:G</f>
        <v>（中核中原-温江光明苑三期项目）四川省成都市温江区金马街道光明苑三期项目</v>
      </c>
      <c r="H5206" s="2" t="str">
        <f>'[1]2025年已发货'!H:H</f>
        <v>王生斌</v>
      </c>
      <c r="I5206" s="2">
        <f>'[1]2025年已发货'!I:I</f>
        <v>15228858118</v>
      </c>
      <c r="J5206" s="2" vm="1" t="e">
        <f>_xlfn._xlws.FILTER(辅助信息!D:D,辅助信息!G:G=G5206)</f>
        <v>#VALUE!</v>
      </c>
    </row>
    <row r="5207" spans="1:10">
      <c r="A5207" s="2" t="str">
        <f>'[1]2025年已发货'!A:A</f>
        <v>钢固融</v>
      </c>
      <c r="B5207" s="2" t="str">
        <f>'[1]2025年已发货'!B:B</f>
        <v>螺纹钢</v>
      </c>
      <c r="C5207" s="2" t="str">
        <f>'[1]2025年已发货'!C:C</f>
        <v>HRB400EФ14*9m</v>
      </c>
      <c r="D5207" s="2" t="str">
        <f>'[1]2025年已发货'!D:D</f>
        <v>吨</v>
      </c>
      <c r="E5207" s="2">
        <f>'[1]2025年已发货'!E:E</f>
        <v>7.5</v>
      </c>
      <c r="F5207" s="4">
        <f>'[1]2025年已发货'!F:F</f>
        <v>45859</v>
      </c>
      <c r="G5207" s="2" t="str">
        <f>'[1]2025年已发货'!G:G</f>
        <v>（中核中原-温江光明苑三期项目）四川省成都市温江区金马街道光明苑三期项目</v>
      </c>
      <c r="H5207" s="2" t="str">
        <f>'[1]2025年已发货'!H:H</f>
        <v>王生斌</v>
      </c>
      <c r="I5207" s="2">
        <f>'[1]2025年已发货'!I:I</f>
        <v>15228858118</v>
      </c>
      <c r="J5207" s="2" vm="1" t="e">
        <f>_xlfn._xlws.FILTER(辅助信息!D:D,辅助信息!G:G=G5207)</f>
        <v>#VALUE!</v>
      </c>
    </row>
    <row r="5208" spans="1:10">
      <c r="A5208" s="2" t="str">
        <f>'[1]2025年已发货'!A:A</f>
        <v>钢固融</v>
      </c>
      <c r="B5208" s="2" t="str">
        <f>'[1]2025年已发货'!B:B</f>
        <v>螺纹钢</v>
      </c>
      <c r="C5208" s="2" t="str">
        <f>'[1]2025年已发货'!C:C</f>
        <v>HRB400EФ12*9m</v>
      </c>
      <c r="D5208" s="2" t="str">
        <f>'[1]2025年已发货'!D:D</f>
        <v>吨</v>
      </c>
      <c r="E5208" s="2">
        <f>'[1]2025年已发货'!E:E</f>
        <v>7.5</v>
      </c>
      <c r="F5208" s="4">
        <f>'[1]2025年已发货'!F:F</f>
        <v>45859</v>
      </c>
      <c r="G5208" s="2" t="str">
        <f>'[1]2025年已发货'!G:G</f>
        <v>（中核中原-温江光明苑三期项目）四川省成都市温江区金马街道光明苑三期项目</v>
      </c>
      <c r="H5208" s="2" t="str">
        <f>'[1]2025年已发货'!H:H</f>
        <v>王生斌</v>
      </c>
      <c r="I5208" s="2">
        <f>'[1]2025年已发货'!I:I</f>
        <v>15228858118</v>
      </c>
      <c r="J5208" s="2" vm="1" t="e">
        <f>_xlfn._xlws.FILTER(辅助信息!D:D,辅助信息!G:G=G5208)</f>
        <v>#VALUE!</v>
      </c>
    </row>
    <row r="5209" spans="1:10">
      <c r="A5209" s="2" t="str">
        <f>'[1]2025年已发货'!A:A</f>
        <v>钢固融</v>
      </c>
      <c r="B5209" s="2" t="str">
        <f>'[1]2025年已发货'!B:B</f>
        <v>盘螺</v>
      </c>
      <c r="C5209" s="2" t="str">
        <f>'[1]2025年已发货'!C:C</f>
        <v>HRB400EФ10</v>
      </c>
      <c r="D5209" s="2" t="str">
        <f>'[1]2025年已发货'!D:D</f>
        <v>吨</v>
      </c>
      <c r="E5209" s="2">
        <f>'[1]2025年已发货'!E:E</f>
        <v>10</v>
      </c>
      <c r="F5209" s="4">
        <f>'[1]2025年已发货'!F:F</f>
        <v>45859</v>
      </c>
      <c r="G5209" s="2" t="str">
        <f>'[1]2025年已发货'!G:G</f>
        <v>（中核中原-温江光明苑三期项目）四川省成都市温江区金马街道光明苑三期项目</v>
      </c>
      <c r="H5209" s="2" t="str">
        <f>'[1]2025年已发货'!H:H</f>
        <v>王生斌</v>
      </c>
      <c r="I5209" s="2">
        <f>'[1]2025年已发货'!I:I</f>
        <v>15228858118</v>
      </c>
      <c r="J5209" s="2" vm="1" t="e">
        <f>_xlfn._xlws.FILTER(辅助信息!D:D,辅助信息!G:G=G5209)</f>
        <v>#VALUE!</v>
      </c>
    </row>
    <row r="5210" spans="1:10">
      <c r="A5210" s="2" t="str">
        <f>'[1]2025年已发货'!A:A</f>
        <v>钢固融</v>
      </c>
      <c r="B5210" s="2" t="str">
        <f>'[1]2025年已发货'!B:B</f>
        <v>盘螺</v>
      </c>
      <c r="C5210" s="2" t="str">
        <f>'[1]2025年已发货'!C:C</f>
        <v>HRB400EФ8</v>
      </c>
      <c r="D5210" s="2" t="str">
        <f>'[1]2025年已发货'!D:D</f>
        <v>吨</v>
      </c>
      <c r="E5210" s="2">
        <f>'[1]2025年已发货'!E:E</f>
        <v>4</v>
      </c>
      <c r="F5210" s="4">
        <f>'[1]2025年已发货'!F:F</f>
        <v>45859</v>
      </c>
      <c r="G5210" s="2" t="str">
        <f>'[1]2025年已发货'!G:G</f>
        <v>（中核中原-温江光明苑三期项目）四川省成都市温江区金马街道光明苑三期项目</v>
      </c>
      <c r="H5210" s="2" t="str">
        <f>'[1]2025年已发货'!H:H</f>
        <v>王生斌</v>
      </c>
      <c r="I5210" s="2">
        <f>'[1]2025年已发货'!I:I</f>
        <v>15228858118</v>
      </c>
      <c r="J5210" s="2" vm="1" t="e">
        <f>_xlfn._xlws.FILTER(辅助信息!D:D,辅助信息!G:G=G5210)</f>
        <v>#VALUE!</v>
      </c>
    </row>
    <row r="5211" spans="1:10">
      <c r="A5211" s="2" t="str">
        <f>'[1]2025年已发货'!A:A</f>
        <v>钢固融</v>
      </c>
      <c r="B5211" s="2" t="str">
        <f>'[1]2025年已发货'!B:B</f>
        <v>盘螺</v>
      </c>
      <c r="C5211" s="2" t="str">
        <f>'[1]2025年已发货'!C:C</f>
        <v>HRB400EФ6</v>
      </c>
      <c r="D5211" s="2" t="str">
        <f>'[1]2025年已发货'!D:D</f>
        <v>吨</v>
      </c>
      <c r="E5211" s="2">
        <f>'[1]2025年已发货'!E:E</f>
        <v>4</v>
      </c>
      <c r="F5211" s="4">
        <f>'[1]2025年已发货'!F:F</f>
        <v>45859</v>
      </c>
      <c r="G5211" s="2" t="str">
        <f>'[1]2025年已发货'!G:G</f>
        <v>（中核中原-温江光明苑三期项目）四川省成都市温江区金马街道光明苑三期项目</v>
      </c>
      <c r="H5211" s="2" t="str">
        <f>'[1]2025年已发货'!H:H</f>
        <v>王生斌</v>
      </c>
      <c r="I5211" s="2">
        <f>'[1]2025年已发货'!I:I</f>
        <v>15228858118</v>
      </c>
      <c r="J5211" s="2" vm="1" t="e">
        <f>_xlfn._xlws.FILTER(辅助信息!D:D,辅助信息!G:G=G5211)</f>
        <v>#VALUE!</v>
      </c>
    </row>
    <row r="5212" spans="1:10">
      <c r="A5212" s="2" t="str">
        <f>'[1]2025年已发货'!A:A</f>
        <v>钢固融</v>
      </c>
      <c r="B5212" s="2" t="str">
        <f>'[1]2025年已发货'!B:B</f>
        <v>高线</v>
      </c>
      <c r="C5212" s="2" t="str">
        <f>'[1]2025年已发货'!C:C</f>
        <v>HPB300Ф6</v>
      </c>
      <c r="D5212" s="2" t="str">
        <f>'[1]2025年已发货'!D:D</f>
        <v>吨</v>
      </c>
      <c r="E5212" s="2">
        <f>'[1]2025年已发货'!E:E</f>
        <v>4</v>
      </c>
      <c r="F5212" s="4">
        <f>'[1]2025年已发货'!F:F</f>
        <v>45859</v>
      </c>
      <c r="G5212" s="2" t="str">
        <f>'[1]2025年已发货'!G:G</f>
        <v>（中核中原-温江光明苑三期项目）四川省成都市温江区金马街道光明苑三期项目</v>
      </c>
      <c r="H5212" s="2" t="str">
        <f>'[1]2025年已发货'!H:H</f>
        <v>王生斌</v>
      </c>
      <c r="I5212" s="2">
        <f>'[1]2025年已发货'!I:I</f>
        <v>15228858118</v>
      </c>
      <c r="J5212" s="2" vm="1" t="e">
        <f>_xlfn._xlws.FILTER(辅助信息!D:D,辅助信息!G:G=G5212)</f>
        <v>#VALUE!</v>
      </c>
    </row>
    <row r="5213" spans="1:10">
      <c r="A5213" s="2" t="str">
        <f>'[1]2025年已发货'!A:A</f>
        <v>钢固融</v>
      </c>
      <c r="B5213" s="2" t="str">
        <f>'[1]2025年已发货'!B:B</f>
        <v>高线</v>
      </c>
      <c r="C5213" s="2" t="str">
        <f>'[1]2025年已发货'!C:C</f>
        <v>HPB300Ф6</v>
      </c>
      <c r="D5213" s="2" t="str">
        <f>'[1]2025年已发货'!D:D</f>
        <v>吨</v>
      </c>
      <c r="E5213" s="2">
        <f>'[1]2025年已发货'!E:E</f>
        <v>2.5</v>
      </c>
      <c r="F5213" s="4">
        <f>'[1]2025年已发货'!F:F</f>
        <v>45859</v>
      </c>
      <c r="G5213" s="2" t="str">
        <f>'[1]2025年已发货'!G:G</f>
        <v>（中核中原-温江光明苑三期项目）四川省成都市温江区金马街道光明苑三期项目</v>
      </c>
      <c r="H5213" s="2" t="str">
        <f>'[1]2025年已发货'!H:H</f>
        <v>王生斌</v>
      </c>
      <c r="I5213" s="2">
        <f>'[1]2025年已发货'!I:I</f>
        <v>15228858118</v>
      </c>
      <c r="J5213" s="2" vm="1" t="e">
        <f>_xlfn._xlws.FILTER(辅助信息!D:D,辅助信息!G:G=G5213)</f>
        <v>#VALUE!</v>
      </c>
    </row>
    <row r="5214" spans="1:10">
      <c r="A5214" s="2" t="str">
        <f>'[1]2025年已发货'!A:A</f>
        <v>钢固融</v>
      </c>
      <c r="B5214" s="2" t="str">
        <f>'[1]2025年已发货'!B:B</f>
        <v>盘螺</v>
      </c>
      <c r="C5214" s="2" t="str">
        <f>'[1]2025年已发货'!C:C</f>
        <v>HRB400EФ8</v>
      </c>
      <c r="D5214" s="2" t="str">
        <f>'[1]2025年已发货'!D:D</f>
        <v>吨</v>
      </c>
      <c r="E5214" s="2">
        <f>'[1]2025年已发货'!E:E</f>
        <v>10</v>
      </c>
      <c r="F5214" s="4">
        <f>'[1]2025年已发货'!F:F</f>
        <v>45859</v>
      </c>
      <c r="G5214" s="2" t="str">
        <f>'[1]2025年已发货'!G:G</f>
        <v>（中核中原-温江光明苑三期项目）四川省成都市温江区金马街道光明苑三期项目</v>
      </c>
      <c r="H5214" s="2" t="str">
        <f>'[1]2025年已发货'!H:H</f>
        <v>王生斌</v>
      </c>
      <c r="I5214" s="2">
        <f>'[1]2025年已发货'!I:I</f>
        <v>15228858118</v>
      </c>
      <c r="J5214" s="2" vm="1" t="e">
        <f>_xlfn._xlws.FILTER(辅助信息!D:D,辅助信息!G:G=G5214)</f>
        <v>#VALUE!</v>
      </c>
    </row>
    <row r="5215" spans="1:10">
      <c r="A5215" s="2" t="str">
        <f>'[1]2025年已发货'!A:A</f>
        <v>钢固融</v>
      </c>
      <c r="B5215" s="2" t="str">
        <f>'[1]2025年已发货'!B:B</f>
        <v>盘螺</v>
      </c>
      <c r="C5215" s="2" t="str">
        <f>'[1]2025年已发货'!C:C</f>
        <v>HRB400EФ10</v>
      </c>
      <c r="D5215" s="2" t="str">
        <f>'[1]2025年已发货'!D:D</f>
        <v>吨</v>
      </c>
      <c r="E5215" s="2">
        <f>'[1]2025年已发货'!E:E</f>
        <v>20</v>
      </c>
      <c r="F5215" s="4">
        <f>'[1]2025年已发货'!F:F</f>
        <v>45859</v>
      </c>
      <c r="G5215" s="2" t="str">
        <f>'[1]2025年已发货'!G:G</f>
        <v>（中核中原-温江光明苑三期项目）四川省成都市温江区金马街道光明苑三期项目</v>
      </c>
      <c r="H5215" s="2" t="str">
        <f>'[1]2025年已发货'!H:H</f>
        <v>王生斌</v>
      </c>
      <c r="I5215" s="2">
        <f>'[1]2025年已发货'!I:I</f>
        <v>15228858118</v>
      </c>
      <c r="J5215" s="2" vm="1" t="e">
        <f>_xlfn._xlws.FILTER(辅助信息!D:D,辅助信息!G:G=G5215)</f>
        <v>#VALUE!</v>
      </c>
    </row>
    <row r="5216" spans="1:10">
      <c r="A5216" s="2" t="str">
        <f>'[1]2025年已发货'!A:A</f>
        <v>钢固融</v>
      </c>
      <c r="B5216" s="2" t="str">
        <f>'[1]2025年已发货'!B:B</f>
        <v>螺纹钢</v>
      </c>
      <c r="C5216" s="2" t="str">
        <f>'[1]2025年已发货'!C:C</f>
        <v>HRB400EФ14*9m</v>
      </c>
      <c r="D5216" s="2" t="str">
        <f>'[1]2025年已发货'!D:D</f>
        <v>吨</v>
      </c>
      <c r="E5216" s="2">
        <f>'[1]2025年已发货'!E:E</f>
        <v>13</v>
      </c>
      <c r="F5216" s="4">
        <f>'[1]2025年已发货'!F:F</f>
        <v>45859</v>
      </c>
      <c r="G5216" s="2" t="str">
        <f>'[1]2025年已发货'!G:G</f>
        <v>（中核中原-温江光明苑三期项目）四川省成都市温江区金马街道光明苑三期项目</v>
      </c>
      <c r="H5216" s="2" t="str">
        <f>'[1]2025年已发货'!H:H</f>
        <v>王生斌</v>
      </c>
      <c r="I5216" s="2">
        <f>'[1]2025年已发货'!I:I</f>
        <v>15228858118</v>
      </c>
      <c r="J5216" s="2" vm="1" t="e">
        <f>_xlfn._xlws.FILTER(辅助信息!D:D,辅助信息!G:G=G5216)</f>
        <v>#VALUE!</v>
      </c>
    </row>
    <row r="5217" spans="1:10">
      <c r="A5217" s="2" t="str">
        <f>'[1]2025年已发货'!A:A</f>
        <v>钢固融</v>
      </c>
      <c r="B5217" s="2" t="str">
        <f>'[1]2025年已发货'!B:B</f>
        <v>螺纹钢</v>
      </c>
      <c r="C5217" s="2" t="str">
        <f>'[1]2025年已发货'!C:C</f>
        <v>HRB400EФ16*9m</v>
      </c>
      <c r="D5217" s="2" t="str">
        <f>'[1]2025年已发货'!D:D</f>
        <v>吨</v>
      </c>
      <c r="E5217" s="2">
        <f>'[1]2025年已发货'!E:E</f>
        <v>10</v>
      </c>
      <c r="F5217" s="4">
        <f>'[1]2025年已发货'!F:F</f>
        <v>45859</v>
      </c>
      <c r="G5217" s="2" t="str">
        <f>'[1]2025年已发货'!G:G</f>
        <v>（中核中原-温江光明苑三期项目）四川省成都市温江区金马街道光明苑三期项目</v>
      </c>
      <c r="H5217" s="2" t="str">
        <f>'[1]2025年已发货'!H:H</f>
        <v>王生斌</v>
      </c>
      <c r="I5217" s="2">
        <f>'[1]2025年已发货'!I:I</f>
        <v>15228858118</v>
      </c>
      <c r="J5217" s="2" vm="1" t="e">
        <f>_xlfn._xlws.FILTER(辅助信息!D:D,辅助信息!G:G=G5217)</f>
        <v>#VALUE!</v>
      </c>
    </row>
    <row r="5218" spans="1:10">
      <c r="A5218" s="2" t="str">
        <f>'[1]2025年已发货'!A:A</f>
        <v>钢固融</v>
      </c>
      <c r="B5218" s="2" t="str">
        <f>'[1]2025年已发货'!B:B</f>
        <v>螺纹钢</v>
      </c>
      <c r="C5218" s="2" t="str">
        <f>'[1]2025年已发货'!C:C</f>
        <v>HRB400EФ20*9m</v>
      </c>
      <c r="D5218" s="2" t="str">
        <f>'[1]2025年已发货'!D:D</f>
        <v>吨</v>
      </c>
      <c r="E5218" s="2">
        <f>'[1]2025年已发货'!E:E</f>
        <v>10</v>
      </c>
      <c r="F5218" s="4">
        <f>'[1]2025年已发货'!F:F</f>
        <v>45859</v>
      </c>
      <c r="G5218" s="2" t="str">
        <f>'[1]2025年已发货'!G:G</f>
        <v>（中核中原-温江光明苑三期项目）四川省成都市温江区金马街道光明苑三期项目</v>
      </c>
      <c r="H5218" s="2" t="str">
        <f>'[1]2025年已发货'!H:H</f>
        <v>王生斌</v>
      </c>
      <c r="I5218" s="2">
        <f>'[1]2025年已发货'!I:I</f>
        <v>15228858118</v>
      </c>
      <c r="J5218" s="2" vm="1" t="e">
        <f>_xlfn._xlws.FILTER(辅助信息!D:D,辅助信息!G:G=G5218)</f>
        <v>#VALUE!</v>
      </c>
    </row>
    <row r="5219" spans="1:10">
      <c r="A5219" s="2" t="str">
        <f>'[1]2025年已发货'!A:A</f>
        <v>钢固融</v>
      </c>
      <c r="B5219" s="2" t="str">
        <f>'[1]2025年已发货'!B:B</f>
        <v>螺纹钢</v>
      </c>
      <c r="C5219" s="2" t="str">
        <f>'[1]2025年已发货'!C:C</f>
        <v>HRB400EФ12*9m</v>
      </c>
      <c r="D5219" s="2" t="str">
        <f>'[1]2025年已发货'!D:D</f>
        <v>吨</v>
      </c>
      <c r="E5219" s="2">
        <f>'[1]2025年已发货'!E:E</f>
        <v>20</v>
      </c>
      <c r="F5219" s="4">
        <f>'[1]2025年已发货'!F:F</f>
        <v>45859</v>
      </c>
      <c r="G5219" s="2" t="str">
        <f>'[1]2025年已发货'!G:G</f>
        <v>（中核中原-温江北林医养综合体项目）四川省成都市温江区万春大道第三人民医院东</v>
      </c>
      <c r="H5219" s="2" t="str">
        <f>'[1]2025年已发货'!H:H</f>
        <v>蔡杰</v>
      </c>
      <c r="I5219" s="2">
        <f>'[1]2025年已发货'!I:I</f>
        <v>18875129329</v>
      </c>
      <c r="J5219" s="2" vm="1" t="e">
        <f>_xlfn._xlws.FILTER(辅助信息!D:D,辅助信息!G:G=G5219)</f>
        <v>#VALUE!</v>
      </c>
    </row>
    <row r="5220" spans="1:10">
      <c r="A5220" s="2" t="str">
        <f>'[1]2025年已发货'!A:A</f>
        <v>钢固融</v>
      </c>
      <c r="B5220" s="2" t="str">
        <f>'[1]2025年已发货'!B:B</f>
        <v>螺纹钢</v>
      </c>
      <c r="C5220" s="2" t="str">
        <f>'[1]2025年已发货'!C:C</f>
        <v>HRB500EФ25*9m</v>
      </c>
      <c r="D5220" s="2" t="str">
        <f>'[1]2025年已发货'!D:D</f>
        <v>吨</v>
      </c>
      <c r="E5220" s="2">
        <f>'[1]2025年已发货'!E:E</f>
        <v>25</v>
      </c>
      <c r="F5220" s="4">
        <f>'[1]2025年已发货'!F:F</f>
        <v>45859</v>
      </c>
      <c r="G5220" s="2" t="str">
        <f>'[1]2025年已发货'!G:G</f>
        <v>（中核中原-温江北林医养综合体项目）四川省成都市温江区万春大道第三人民医院东</v>
      </c>
      <c r="H5220" s="2" t="str">
        <f>'[1]2025年已发货'!H:H</f>
        <v>蔡杰</v>
      </c>
      <c r="I5220" s="2">
        <f>'[1]2025年已发货'!I:I</f>
        <v>18875129329</v>
      </c>
      <c r="J5220" s="2" vm="1" t="e">
        <f>_xlfn._xlws.FILTER(辅助信息!D:D,辅助信息!G:G=G5220)</f>
        <v>#VALUE!</v>
      </c>
    </row>
    <row r="5221" spans="1:10">
      <c r="A5221" s="2" t="str">
        <f>'[1]2025年已发货'!A:A</f>
        <v>钢固融</v>
      </c>
      <c r="B5221" s="2" t="str">
        <f>'[1]2025年已发货'!B:B</f>
        <v>螺纹钢</v>
      </c>
      <c r="C5221" s="2" t="str">
        <f>'[1]2025年已发货'!C:C</f>
        <v>HRB500EФ25*12m</v>
      </c>
      <c r="D5221" s="2" t="str">
        <f>'[1]2025年已发货'!D:D</f>
        <v>吨</v>
      </c>
      <c r="E5221" s="2">
        <f>'[1]2025年已发货'!E:E</f>
        <v>25</v>
      </c>
      <c r="F5221" s="4">
        <f>'[1]2025年已发货'!F:F</f>
        <v>45859</v>
      </c>
      <c r="G5221" s="2" t="str">
        <f>'[1]2025年已发货'!G:G</f>
        <v>（中核中原-温江北林医养综合体项目）四川省成都市温江区万春大道第三人民医院东</v>
      </c>
      <c r="H5221" s="2" t="str">
        <f>'[1]2025年已发货'!H:H</f>
        <v>蔡杰</v>
      </c>
      <c r="I5221" s="2">
        <f>'[1]2025年已发货'!I:I</f>
        <v>18875129329</v>
      </c>
      <c r="J5221" s="2" vm="1" t="e">
        <f>_xlfn._xlws.FILTER(辅助信息!D:D,辅助信息!G:G=G5221)</f>
        <v>#VALUE!</v>
      </c>
    </row>
    <row r="5222" spans="1:10">
      <c r="A5222" s="2" t="str">
        <f>'[1]2025年已发货'!A:A</f>
        <v>润耀</v>
      </c>
      <c r="B5222" s="2" t="str">
        <f>'[1]2025年已发货'!B:B</f>
        <v>螺纹钢</v>
      </c>
      <c r="C5222" s="2" t="str">
        <f>'[1]2025年已发货'!C:C</f>
        <v>HRB400E Φ12 12m</v>
      </c>
      <c r="D5222" s="2" t="str">
        <f>'[1]2025年已发货'!D:D</f>
        <v>吨</v>
      </c>
      <c r="E5222" s="2">
        <f>'[1]2025年已发货'!E:E</f>
        <v>35</v>
      </c>
      <c r="F5222" s="4">
        <f>'[1]2025年已发货'!F:F</f>
        <v>45859</v>
      </c>
      <c r="G5222" s="2" t="str">
        <f>'[1]2025年已发货'!G:G</f>
        <v>（中铁广州局-成渝扩容2标）成渝扩容项目ZCB3-2标2#钢筋厂【雁江区联盟桥东北50米(资资路) 】</v>
      </c>
      <c r="H5222" s="2" t="str">
        <f>'[1]2025年已发货'!H:H</f>
        <v>刘沛琦</v>
      </c>
      <c r="I5222" s="2">
        <f>'[1]2025年已发货'!I:I</f>
        <v>18011784798</v>
      </c>
      <c r="J5222" s="2" vm="1" t="e">
        <f>_xlfn._xlws.FILTER(辅助信息!D:D,辅助信息!G:G=G5222)</f>
        <v>#VALUE!</v>
      </c>
    </row>
    <row r="5223" spans="1:10">
      <c r="A5223" s="2" t="str">
        <f>'[1]2025年已发货'!A:A</f>
        <v>润耀</v>
      </c>
      <c r="B5223" s="2" t="str">
        <f>'[1]2025年已发货'!B:B</f>
        <v>螺纹钢</v>
      </c>
      <c r="C5223" s="2" t="str">
        <f>'[1]2025年已发货'!C:C</f>
        <v>HRB400E Φ28 9m</v>
      </c>
      <c r="D5223" s="2" t="str">
        <f>'[1]2025年已发货'!D:D</f>
        <v>吨</v>
      </c>
      <c r="E5223" s="2">
        <f>'[1]2025年已发货'!E:E</f>
        <v>35</v>
      </c>
      <c r="F5223" s="4">
        <f>'[1]2025年已发货'!F:F</f>
        <v>45859</v>
      </c>
      <c r="G5223" s="2" t="str">
        <f>'[1]2025年已发货'!G:G</f>
        <v>（中铁广州局-成渝扩容2标）成渝扩容项目ZCB3-2标2#钢筋厂【雁江区联盟桥东北50米(资资路) 】</v>
      </c>
      <c r="H5223" s="2" t="str">
        <f>'[1]2025年已发货'!H:H</f>
        <v>刘沛琦</v>
      </c>
      <c r="I5223" s="2">
        <f>'[1]2025年已发货'!I:I</f>
        <v>18011784798</v>
      </c>
      <c r="J5223" s="2" vm="1" t="e">
        <f>_xlfn._xlws.FILTER(辅助信息!D:D,辅助信息!G:G=G5223)</f>
        <v>#VALUE!</v>
      </c>
    </row>
    <row r="5224" spans="1:10">
      <c r="A5224" s="2" t="str">
        <f>'[1]2025年已发货'!A:A</f>
        <v>润耀</v>
      </c>
      <c r="B5224" s="2" t="str">
        <f>'[1]2025年已发货'!B:B</f>
        <v>螺纹钢</v>
      </c>
      <c r="C5224" s="2" t="str">
        <f>'[1]2025年已发货'!C:C</f>
        <v>HRB400E Φ28 12m</v>
      </c>
      <c r="D5224" s="2" t="str">
        <f>'[1]2025年已发货'!D:D</f>
        <v>吨</v>
      </c>
      <c r="E5224" s="2">
        <f>'[1]2025年已发货'!E:E</f>
        <v>70</v>
      </c>
      <c r="F5224" s="4">
        <f>'[1]2025年已发货'!F:F</f>
        <v>45859</v>
      </c>
      <c r="G5224" s="2" t="str">
        <f>'[1]2025年已发货'!G:G</f>
        <v>（中铁广州局-成渝扩容2标）成渝扩容ZCB3-2标K88+109临时钢筋厂(刘家湾大桥桥头)</v>
      </c>
      <c r="H5224" s="2" t="str">
        <f>'[1]2025年已发货'!H:H</f>
        <v>刘沛琦</v>
      </c>
      <c r="I5224" s="2">
        <f>'[1]2025年已发货'!I:I</f>
        <v>18011784798</v>
      </c>
      <c r="J5224" s="2" vm="1" t="e">
        <f>_xlfn._xlws.FILTER(辅助信息!D:D,辅助信息!G:G=G5224)</f>
        <v>#VALUE!</v>
      </c>
    </row>
    <row r="5225" spans="1:10">
      <c r="A5225" s="2" t="str">
        <f>'[1]2025年已发货'!A:A</f>
        <v>润耀</v>
      </c>
      <c r="B5225" s="2" t="str">
        <f>'[1]2025年已发货'!B:B</f>
        <v>螺纹钢</v>
      </c>
      <c r="C5225" s="2" t="str">
        <f>'[1]2025年已发货'!C:C</f>
        <v>HRB400E Φ28 9m</v>
      </c>
      <c r="D5225" s="2" t="str">
        <f>'[1]2025年已发货'!D:D</f>
        <v>吨</v>
      </c>
      <c r="E5225" s="2">
        <f>'[1]2025年已发货'!E:E</f>
        <v>35</v>
      </c>
      <c r="F5225" s="4">
        <f>'[1]2025年已发货'!F:F</f>
        <v>45859</v>
      </c>
      <c r="G5225" s="2" t="str">
        <f>'[1]2025年已发货'!G:G</f>
        <v>（中铁广州局-成渝扩容2标）成渝扩容项目ZCB3-2标2#钢筋厂【雁江区联盟桥东北50米(资资路) 】</v>
      </c>
      <c r="H5225" s="2" t="str">
        <f>'[1]2025年已发货'!H:H</f>
        <v>刘沛琦</v>
      </c>
      <c r="I5225" s="2">
        <f>'[1]2025年已发货'!I:I</f>
        <v>18011784798</v>
      </c>
      <c r="J5225" s="2" vm="1" t="e">
        <f>_xlfn._xlws.FILTER(辅助信息!D:D,辅助信息!G:G=G5225)</f>
        <v>#VALUE!</v>
      </c>
    </row>
    <row r="5226" spans="1:10">
      <c r="A5226" s="2" t="str">
        <f>'[1]2025年已发货'!A:A</f>
        <v>润耀</v>
      </c>
      <c r="B5226" s="2" t="str">
        <f>'[1]2025年已发货'!B:B</f>
        <v>螺纹钢</v>
      </c>
      <c r="C5226" s="2" t="str">
        <f>'[1]2025年已发货'!C:C</f>
        <v>HRB400EФ22*9m</v>
      </c>
      <c r="D5226" s="2" t="str">
        <f>'[1]2025年已发货'!D:D</f>
        <v>吨</v>
      </c>
      <c r="E5226" s="2">
        <f>'[1]2025年已发货'!E:E</f>
        <v>35</v>
      </c>
      <c r="F5226" s="4">
        <f>'[1]2025年已发货'!F:F</f>
        <v>45859</v>
      </c>
      <c r="G5226" s="2" t="str">
        <f>'[1]2025年已发货'!G:G</f>
        <v>（中铁一局四公司康新高速TJ1-1标贡不卡隧道）四川省甘孜州康定市折多塘村车管所旁</v>
      </c>
      <c r="H5226" s="2" t="str">
        <f>'[1]2025年已发货'!H:H</f>
        <v>李彰</v>
      </c>
      <c r="I5226" s="2">
        <f>'[1]2025年已发货'!I:I</f>
        <v>18523285235</v>
      </c>
      <c r="J5226" s="2" vm="1" t="e">
        <f>_xlfn._xlws.FILTER(辅助信息!D:D,辅助信息!G:G=G5226)</f>
        <v>#VALUE!</v>
      </c>
    </row>
    <row r="5227" spans="1:10">
      <c r="A5227" s="2" t="str">
        <f>'[1]2025年已发货'!A:A</f>
        <v>润耀</v>
      </c>
      <c r="B5227" s="2" t="str">
        <f>'[1]2025年已发货'!B:B</f>
        <v>盘螺</v>
      </c>
      <c r="C5227" s="2" t="str">
        <f>'[1]2025年已发货'!C:C</f>
        <v>HRB400E Φ8</v>
      </c>
      <c r="D5227" s="2" t="str">
        <f>'[1]2025年已发货'!D:D</f>
        <v>吨</v>
      </c>
      <c r="E5227" s="2">
        <f>'[1]2025年已发货'!E:E</f>
        <v>10</v>
      </c>
      <c r="F5227" s="4">
        <f>'[1]2025年已发货'!F:F</f>
        <v>45859</v>
      </c>
      <c r="G5227" s="2" t="str">
        <f>'[1]2025年已发货'!G:G</f>
        <v>（五冶钢构宜宾高县月江镇建设项目）  四川省宜宾市高县月江镇刚记超市斜对面(还阳组团沪碳二期项目)</v>
      </c>
      <c r="H5227" s="2" t="str">
        <f>'[1]2025年已发货'!H:H</f>
        <v>张朝亮</v>
      </c>
      <c r="I5227" s="2">
        <f>'[1]2025年已发货'!I:I</f>
        <v>15228205853</v>
      </c>
      <c r="J5227" s="2" t="str">
        <f>_xlfn._xlws.FILTER(辅助信息!D:D,辅助信息!G:G=G5227)</f>
        <v>五冶钢构-宜宾市南溪区高县月江镇建设项目</v>
      </c>
    </row>
    <row r="5228" spans="1:10">
      <c r="A5228" s="2" t="str">
        <f>'[1]2025年已发货'!A:A</f>
        <v>润耀</v>
      </c>
      <c r="B5228" s="2" t="str">
        <f>'[1]2025年已发货'!B:B</f>
        <v>盘螺</v>
      </c>
      <c r="C5228" s="2" t="str">
        <f>'[1]2025年已发货'!C:C</f>
        <v>HRB400E Φ10</v>
      </c>
      <c r="D5228" s="2" t="str">
        <f>'[1]2025年已发货'!D:D</f>
        <v>吨</v>
      </c>
      <c r="E5228" s="2">
        <f>'[1]2025年已发货'!E:E</f>
        <v>25</v>
      </c>
      <c r="F5228" s="4">
        <f>'[1]2025年已发货'!F:F</f>
        <v>45859</v>
      </c>
      <c r="G5228" s="2" t="str">
        <f>'[1]2025年已发货'!G:G</f>
        <v>（五冶钢构宜宾高县月江镇建设项目）  四川省宜宾市高县月江镇刚记超市斜对面(还阳组团沪碳二期项目)</v>
      </c>
      <c r="H5228" s="2" t="str">
        <f>'[1]2025年已发货'!H:H</f>
        <v>张朝亮</v>
      </c>
      <c r="I5228" s="2">
        <f>'[1]2025年已发货'!I:I</f>
        <v>15228205853</v>
      </c>
      <c r="J5228" s="2" t="str">
        <f>_xlfn._xlws.FILTER(辅助信息!D:D,辅助信息!G:G=G5228)</f>
        <v>五冶钢构-宜宾市南溪区高县月江镇建设项目</v>
      </c>
    </row>
    <row r="5229" spans="1:10">
      <c r="A5229" s="2" t="str">
        <f>'[1]2025年已发货'!A:A</f>
        <v>润耀</v>
      </c>
      <c r="B5229" s="2" t="str">
        <f>'[1]2025年已发货'!B:B</f>
        <v>螺纹钢</v>
      </c>
      <c r="C5229" s="2" t="str">
        <f>'[1]2025年已发货'!C:C</f>
        <v>HRB400E Φ12 9m</v>
      </c>
      <c r="D5229" s="2" t="str">
        <f>'[1]2025年已发货'!D:D</f>
        <v>吨</v>
      </c>
      <c r="E5229" s="2">
        <f>'[1]2025年已发货'!E:E</f>
        <v>9</v>
      </c>
      <c r="F5229" s="4">
        <f>'[1]2025年已发货'!F:F</f>
        <v>45859</v>
      </c>
      <c r="G5229" s="2" t="str">
        <f>'[1]2025年已发货'!G:G</f>
        <v>（五冶钢构宜宾高县月江镇建设项目）  四川省宜宾市高县月江镇刚记超市斜对面(还阳组团沪碳二期项目)</v>
      </c>
      <c r="H5229" s="2" t="str">
        <f>'[1]2025年已发货'!H:H</f>
        <v>张朝亮</v>
      </c>
      <c r="I5229" s="2">
        <f>'[1]2025年已发货'!I:I</f>
        <v>15228205853</v>
      </c>
      <c r="J5229" s="2" t="str">
        <f>_xlfn._xlws.FILTER(辅助信息!D:D,辅助信息!G:G=G5229)</f>
        <v>五冶钢构-宜宾市南溪区高县月江镇建设项目</v>
      </c>
    </row>
    <row r="5230" spans="1:10">
      <c r="A5230" s="2" t="str">
        <f>'[1]2025年已发货'!A:A</f>
        <v>润耀</v>
      </c>
      <c r="B5230" s="2" t="str">
        <f>'[1]2025年已发货'!B:B</f>
        <v>螺纹钢</v>
      </c>
      <c r="C5230" s="2" t="str">
        <f>'[1]2025年已发货'!C:C</f>
        <v>HRB400E Φ14 9m</v>
      </c>
      <c r="D5230" s="2" t="str">
        <f>'[1]2025年已发货'!D:D</f>
        <v>吨</v>
      </c>
      <c r="E5230" s="2">
        <f>'[1]2025年已发货'!E:E</f>
        <v>9</v>
      </c>
      <c r="F5230" s="4">
        <f>'[1]2025年已发货'!F:F</f>
        <v>45859</v>
      </c>
      <c r="G5230" s="2" t="str">
        <f>'[1]2025年已发货'!G:G</f>
        <v>（五冶钢构宜宾高县月江镇建设项目）  四川省宜宾市高县月江镇刚记超市斜对面(还阳组团沪碳二期项目)</v>
      </c>
      <c r="H5230" s="2" t="str">
        <f>'[1]2025年已发货'!H:H</f>
        <v>张朝亮</v>
      </c>
      <c r="I5230" s="2">
        <f>'[1]2025年已发货'!I:I</f>
        <v>15228205853</v>
      </c>
      <c r="J5230" s="2" t="str">
        <f>_xlfn._xlws.FILTER(辅助信息!D:D,辅助信息!G:G=G5230)</f>
        <v>五冶钢构-宜宾市南溪区高县月江镇建设项目</v>
      </c>
    </row>
    <row r="5231" spans="1:10">
      <c r="A5231" s="2" t="str">
        <f>'[1]2025年已发货'!A:A</f>
        <v>润耀</v>
      </c>
      <c r="B5231" s="2" t="str">
        <f>'[1]2025年已发货'!B:B</f>
        <v>螺纹钢</v>
      </c>
      <c r="C5231" s="2" t="str">
        <f>'[1]2025年已发货'!C:C</f>
        <v>HRB400E Φ16 9m</v>
      </c>
      <c r="D5231" s="2" t="str">
        <f>'[1]2025年已发货'!D:D</f>
        <v>吨</v>
      </c>
      <c r="E5231" s="2">
        <f>'[1]2025年已发货'!E:E</f>
        <v>9</v>
      </c>
      <c r="F5231" s="4">
        <f>'[1]2025年已发货'!F:F</f>
        <v>45859</v>
      </c>
      <c r="G5231" s="2" t="str">
        <f>'[1]2025年已发货'!G:G</f>
        <v>（五冶钢构宜宾高县月江镇建设项目）  四川省宜宾市高县月江镇刚记超市斜对面(还阳组团沪碳二期项目)</v>
      </c>
      <c r="H5231" s="2" t="str">
        <f>'[1]2025年已发货'!H:H</f>
        <v>张朝亮</v>
      </c>
      <c r="I5231" s="2">
        <f>'[1]2025年已发货'!I:I</f>
        <v>15228205853</v>
      </c>
      <c r="J5231" s="2" t="str">
        <f>_xlfn._xlws.FILTER(辅助信息!D:D,辅助信息!G:G=G5231)</f>
        <v>五冶钢构-宜宾市南溪区高县月江镇建设项目</v>
      </c>
    </row>
    <row r="5232" spans="1:10">
      <c r="A5232" s="2" t="str">
        <f>'[1]2025年已发货'!A:A</f>
        <v>润耀</v>
      </c>
      <c r="B5232" s="2" t="str">
        <f>'[1]2025年已发货'!B:B</f>
        <v>螺纹钢</v>
      </c>
      <c r="C5232" s="2" t="str">
        <f>'[1]2025年已发货'!C:C</f>
        <v>HRB400E Φ20 9m</v>
      </c>
      <c r="D5232" s="2" t="str">
        <f>'[1]2025年已发货'!D:D</f>
        <v>吨</v>
      </c>
      <c r="E5232" s="2">
        <f>'[1]2025年已发货'!E:E</f>
        <v>9</v>
      </c>
      <c r="F5232" s="4">
        <f>'[1]2025年已发货'!F:F</f>
        <v>45859</v>
      </c>
      <c r="G5232" s="2" t="str">
        <f>'[1]2025年已发货'!G:G</f>
        <v>（五冶钢构宜宾高县月江镇建设项目）  四川省宜宾市高县月江镇刚记超市斜对面(还阳组团沪碳二期项目)</v>
      </c>
      <c r="H5232" s="2" t="str">
        <f>'[1]2025年已发货'!H:H</f>
        <v>张朝亮</v>
      </c>
      <c r="I5232" s="2">
        <f>'[1]2025年已发货'!I:I</f>
        <v>15228205853</v>
      </c>
      <c r="J5232" s="2" t="str">
        <f>_xlfn._xlws.FILTER(辅助信息!D:D,辅助信息!G:G=G5232)</f>
        <v>五冶钢构-宜宾市南溪区高县月江镇建设项目</v>
      </c>
    </row>
    <row r="5233" spans="1:10">
      <c r="A5233" s="2" t="str">
        <f>'[1]2025年已发货'!A:A</f>
        <v>泸钢</v>
      </c>
      <c r="B5233" s="2" t="str">
        <f>'[1]2025年已发货'!B:B</f>
        <v>螺纹钢</v>
      </c>
      <c r="C5233" s="2" t="str">
        <f>'[1]2025年已发货'!C:C</f>
        <v>HRB400E Φ32×9米</v>
      </c>
      <c r="D5233" s="2" t="str">
        <f>'[1]2025年已发货'!D:D</f>
        <v>吨</v>
      </c>
      <c r="E5233" s="2">
        <f>'[1]2025年已发货'!E:E</f>
        <v>35</v>
      </c>
      <c r="F5233" s="4">
        <f>'[1]2025年已发货'!F:F</f>
        <v>45859</v>
      </c>
      <c r="G5233" s="2" t="str">
        <f>'[1]2025年已发货'!G:G</f>
        <v>（自永1标八局二分公司钢筋棚）四川省自贡市大安区牛佛镇</v>
      </c>
      <c r="H5233" s="2" t="str">
        <f>'[1]2025年已发货'!H:H</f>
        <v>王君杰</v>
      </c>
      <c r="I5233" s="2">
        <f>'[1]2025年已发货'!I:I</f>
        <v>18919619850</v>
      </c>
      <c r="J5233" s="2" vm="1" t="e">
        <f>_xlfn._xlws.FILTER(辅助信息!D:D,辅助信息!G:G=G5233)</f>
        <v>#VALUE!</v>
      </c>
    </row>
    <row r="5234" spans="1:10">
      <c r="A5234" s="2" t="str">
        <f>'[1]2025年已发货'!A:A</f>
        <v>泸钢</v>
      </c>
      <c r="B5234" s="2" t="str">
        <f>'[1]2025年已发货'!B:B</f>
        <v>螺纹钢</v>
      </c>
      <c r="C5234" s="2" t="str">
        <f>'[1]2025年已发货'!C:C</f>
        <v>HRB400E Φ25×9米</v>
      </c>
      <c r="D5234" s="2" t="str">
        <f>'[1]2025年已发货'!D:D</f>
        <v>吨</v>
      </c>
      <c r="E5234" s="2">
        <f>'[1]2025年已发货'!E:E</f>
        <v>35</v>
      </c>
      <c r="F5234" s="4">
        <f>'[1]2025年已发货'!F:F</f>
        <v>45859</v>
      </c>
      <c r="G5234" s="2" t="str">
        <f>'[1]2025年已发货'!G:G</f>
        <v>（自永2标九局西南分公司钢筋棚）四川省自贡市骑龙镇大湾村</v>
      </c>
      <c r="H5234" s="2" t="str">
        <f>'[1]2025年已发货'!H:H</f>
        <v>高彦彬</v>
      </c>
      <c r="I5234" s="2">
        <f>'[1]2025年已发货'!I:I</f>
        <v>13835906370</v>
      </c>
      <c r="J5234" s="2" vm="1" t="e">
        <f>_xlfn._xlws.FILTER(辅助信息!D:D,辅助信息!G:G=G5234)</f>
        <v>#VALUE!</v>
      </c>
    </row>
    <row r="5235" spans="1:10">
      <c r="A5235" s="2" t="str">
        <f>'[1]2025年已发货'!A:A</f>
        <v>泸钢</v>
      </c>
      <c r="B5235" s="2" t="str">
        <f>'[1]2025年已发货'!B:B</f>
        <v>螺纹钢</v>
      </c>
      <c r="C5235" s="2" t="str">
        <f>'[1]2025年已发货'!C:C</f>
        <v>HRB400E Φ32×12米</v>
      </c>
      <c r="D5235" s="2" t="str">
        <f>'[1]2025年已发货'!D:D</f>
        <v>吨</v>
      </c>
      <c r="E5235" s="2">
        <f>'[1]2025年已发货'!E:E</f>
        <v>35</v>
      </c>
      <c r="F5235" s="4">
        <f>'[1]2025年已发货'!F:F</f>
        <v>45859</v>
      </c>
      <c r="G5235" s="2" t="str">
        <f>'[1]2025年已发货'!G:G</f>
        <v>（自永2标九局西南分公司钢筋棚）四川省自贡市骑龙镇大湾村</v>
      </c>
      <c r="H5235" s="2" t="str">
        <f>'[1]2025年已发货'!H:H</f>
        <v>高彦彬</v>
      </c>
      <c r="I5235" s="2">
        <f>'[1]2025年已发货'!I:I</f>
        <v>13835906370</v>
      </c>
      <c r="J5235" s="2" vm="1" t="e">
        <f>_xlfn._xlws.FILTER(辅助信息!D:D,辅助信息!G:G=G5235)</f>
        <v>#VALUE!</v>
      </c>
    </row>
    <row r="5236" spans="1:10">
      <c r="A5236" s="2" t="str">
        <f>'[1]2025年已发货'!A:A</f>
        <v>泸钢</v>
      </c>
      <c r="B5236" s="2" t="str">
        <f>'[1]2025年已发货'!B:B</f>
        <v>盘螺</v>
      </c>
      <c r="C5236" s="2" t="str">
        <f>'[1]2025年已发货'!C:C</f>
        <v>HRB400E Φ12</v>
      </c>
      <c r="D5236" s="2" t="str">
        <f>'[1]2025年已发货'!D:D</f>
        <v>吨</v>
      </c>
      <c r="E5236" s="2">
        <f>'[1]2025年已发货'!E:E</f>
        <v>35</v>
      </c>
      <c r="F5236" s="4">
        <f>'[1]2025年已发货'!F:F</f>
        <v>45859</v>
      </c>
      <c r="G5236" s="2" t="str">
        <f>'[1]2025年已发货'!G:G</f>
        <v>（自永2标九局西南分公司钢筋棚）四川省自贡市骑龙镇大湾村</v>
      </c>
      <c r="H5236" s="2" t="str">
        <f>'[1]2025年已发货'!H:H</f>
        <v>高彦彬</v>
      </c>
      <c r="I5236" s="2">
        <f>'[1]2025年已发货'!I:I</f>
        <v>13835906370</v>
      </c>
      <c r="J5236" s="2" vm="1" t="e">
        <f>_xlfn._xlws.FILTER(辅助信息!D:D,辅助信息!G:G=G5236)</f>
        <v>#VALUE!</v>
      </c>
    </row>
    <row r="5237" spans="1:10">
      <c r="A5237" s="2" t="str">
        <f>'[1]2025年已发货'!A:A</f>
        <v>钢固融</v>
      </c>
      <c r="B5237" s="2" t="str">
        <f>'[1]2025年已发货'!B:B</f>
        <v>高线</v>
      </c>
      <c r="C5237" s="2" t="str">
        <f>'[1]2025年已发货'!C:C</f>
        <v>HPB300Φ10</v>
      </c>
      <c r="D5237" s="2" t="str">
        <f>'[1]2025年已发货'!D:D</f>
        <v>吨</v>
      </c>
      <c r="E5237" s="2">
        <f>'[1]2025年已发货'!E:E</f>
        <v>10</v>
      </c>
      <c r="F5237" s="4">
        <f>'[1]2025年已发货'!F:F</f>
        <v>45859</v>
      </c>
      <c r="G5237" s="2" t="str">
        <f>'[1]2025年已发货'!G:G</f>
        <v>（中铁三局成渝扩容ZCB3-1项目部）内江市胜利收费站红绿灯500米</v>
      </c>
      <c r="H5237" s="2" t="str">
        <f>'[1]2025年已发货'!H:H</f>
        <v>王岩</v>
      </c>
      <c r="I5237" s="2">
        <f>'[1]2025年已发货'!I:I</f>
        <v>17634813323</v>
      </c>
      <c r="J5237" s="2" vm="1" t="e">
        <f>_xlfn._xlws.FILTER(辅助信息!D:D,辅助信息!G:G=G5237)</f>
        <v>#VALUE!</v>
      </c>
    </row>
    <row r="5238" spans="1:10">
      <c r="A5238" s="2" t="str">
        <f>'[1]2025年已发货'!A:A</f>
        <v>钢固融</v>
      </c>
      <c r="B5238" s="2" t="str">
        <f>'[1]2025年已发货'!B:B</f>
        <v>螺纹钢</v>
      </c>
      <c r="C5238" s="2" t="str">
        <f>'[1]2025年已发货'!C:C</f>
        <v>HRB400E Φ25 9m</v>
      </c>
      <c r="D5238" s="2" t="str">
        <f>'[1]2025年已发货'!D:D</f>
        <v>吨</v>
      </c>
      <c r="E5238" s="2">
        <f>'[1]2025年已发货'!E:E</f>
        <v>25</v>
      </c>
      <c r="F5238" s="4">
        <f>'[1]2025年已发货'!F:F</f>
        <v>45859</v>
      </c>
      <c r="G5238" s="2" t="str">
        <f>'[1]2025年已发货'!G:G</f>
        <v>（中铁三局成渝扩容ZCB3-1项目部）内江市胜利收费站红绿灯500米</v>
      </c>
      <c r="H5238" s="2" t="str">
        <f>'[1]2025年已发货'!H:H</f>
        <v>王岩</v>
      </c>
      <c r="I5238" s="2">
        <f>'[1]2025年已发货'!I:I</f>
        <v>17634813323</v>
      </c>
      <c r="J5238" s="2" vm="1" t="e">
        <f>_xlfn._xlws.FILTER(辅助信息!D:D,辅助信息!G:G=G5238)</f>
        <v>#VALUE!</v>
      </c>
    </row>
    <row r="5239" spans="1:10">
      <c r="A5239" s="2" t="str">
        <f>'[1]2025年已发货'!A:A</f>
        <v>润耀</v>
      </c>
      <c r="B5239" s="2" t="str">
        <f>'[1]2025年已发货'!B:B</f>
        <v>螺纹钢</v>
      </c>
      <c r="C5239" s="2" t="str">
        <f>'[1]2025年已发货'!C:C</f>
        <v>HRB400E Φ12 12m</v>
      </c>
      <c r="D5239" s="2" t="str">
        <f>'[1]2025年已发货'!D:D</f>
        <v>吨</v>
      </c>
      <c r="E5239" s="2">
        <f>'[1]2025年已发货'!E:E</f>
        <v>105</v>
      </c>
      <c r="F5239" s="4">
        <f>'[1]2025年已发货'!F:F</f>
        <v>45860</v>
      </c>
      <c r="G5239" s="2" t="str">
        <f>'[1]2025年已发货'!G:G</f>
        <v>（中铁五局-成渝扩容3标）四川省资阳市雁江区伍隍镇铺子村雁江区X138</v>
      </c>
      <c r="H5239" s="2" t="str">
        <f>'[1]2025年已发货'!H:H</f>
        <v>王健</v>
      </c>
      <c r="I5239" s="2">
        <f>'[1]2025年已发货'!I:I</f>
        <v>17726168395</v>
      </c>
      <c r="J5239" s="2" vm="1" t="e">
        <f>_xlfn._xlws.FILTER(辅助信息!D:D,辅助信息!G:G=G5239)</f>
        <v>#VALUE!</v>
      </c>
    </row>
    <row r="5240" spans="1:10">
      <c r="A5240" s="2" t="str">
        <f>'[1]2025年已发货'!A:A</f>
        <v>润耀</v>
      </c>
      <c r="B5240" s="2" t="str">
        <f>'[1]2025年已发货'!B:B</f>
        <v>螺纹钢</v>
      </c>
      <c r="C5240" s="2" t="str">
        <f>'[1]2025年已发货'!C:C</f>
        <v>HRB400E Φ28 9m</v>
      </c>
      <c r="D5240" s="2" t="str">
        <f>'[1]2025年已发货'!D:D</f>
        <v>吨</v>
      </c>
      <c r="E5240" s="2">
        <f>'[1]2025年已发货'!E:E</f>
        <v>35</v>
      </c>
      <c r="F5240" s="4">
        <f>'[1]2025年已发货'!F:F</f>
        <v>45860</v>
      </c>
      <c r="G5240" s="2" t="str">
        <f>'[1]2025年已发货'!G:G</f>
        <v>（中铁五局-成渝扩容3标）四川省资阳市雁江区伍隍镇铺子村雁江区X138</v>
      </c>
      <c r="H5240" s="2" t="str">
        <f>'[1]2025年已发货'!H:H</f>
        <v>王健</v>
      </c>
      <c r="I5240" s="2">
        <f>'[1]2025年已发货'!I:I</f>
        <v>17726168395</v>
      </c>
      <c r="J5240" s="2" vm="1" t="e">
        <f>_xlfn._xlws.FILTER(辅助信息!D:D,辅助信息!G:G=G5240)</f>
        <v>#VALUE!</v>
      </c>
    </row>
    <row r="5241" spans="1:10">
      <c r="A5241" s="2" t="str">
        <f>'[1]2025年已发货'!A:A</f>
        <v>润耀</v>
      </c>
      <c r="B5241" s="2" t="str">
        <f>'[1]2025年已发货'!B:B</f>
        <v>螺纹钢</v>
      </c>
      <c r="C5241" s="2" t="str">
        <f>'[1]2025年已发货'!C:C</f>
        <v>HRB400E Φ25 12m</v>
      </c>
      <c r="D5241" s="2" t="str">
        <f>'[1]2025年已发货'!D:D</f>
        <v>吨</v>
      </c>
      <c r="E5241" s="2">
        <f>'[1]2025年已发货'!E:E</f>
        <v>70</v>
      </c>
      <c r="F5241" s="4">
        <f>'[1]2025年已发货'!F:F</f>
        <v>45860</v>
      </c>
      <c r="G5241" s="2" t="str">
        <f>'[1]2025年已发货'!G:G</f>
        <v>（中铁五局-成渝扩容3标）四川省资阳市雁江区伍隍镇铺子村雁江区X138</v>
      </c>
      <c r="H5241" s="2" t="str">
        <f>'[1]2025年已发货'!H:H</f>
        <v>王健</v>
      </c>
      <c r="I5241" s="2">
        <f>'[1]2025年已发货'!I:I</f>
        <v>17726168395</v>
      </c>
      <c r="J5241" s="2" vm="1" t="e">
        <f>_xlfn._xlws.FILTER(辅助信息!D:D,辅助信息!G:G=G5241)</f>
        <v>#VALUE!</v>
      </c>
    </row>
    <row r="5242" spans="1:10">
      <c r="A5242" s="2" t="str">
        <f>'[1]2025年已发货'!A:A</f>
        <v>润耀</v>
      </c>
      <c r="B5242" s="2" t="str">
        <f>'[1]2025年已发货'!B:B</f>
        <v>螺纹钢</v>
      </c>
      <c r="C5242" s="2" t="str">
        <f>'[1]2025年已发货'!C:C</f>
        <v>HRB400E Φ20 9m</v>
      </c>
      <c r="D5242" s="2" t="str">
        <f>'[1]2025年已发货'!D:D</f>
        <v>吨</v>
      </c>
      <c r="E5242" s="2">
        <f>'[1]2025年已发货'!E:E</f>
        <v>35</v>
      </c>
      <c r="F5242" s="4">
        <f>'[1]2025年已发货'!F:F</f>
        <v>45860</v>
      </c>
      <c r="G5242" s="2" t="str">
        <f>'[1]2025年已发货'!G:G</f>
        <v>（中铁五局-成渝扩容3标）四川省资阳市雁江区伍隍镇铺子村雁江区X138</v>
      </c>
      <c r="H5242" s="2" t="str">
        <f>'[1]2025年已发货'!H:H</f>
        <v>王健</v>
      </c>
      <c r="I5242" s="2">
        <f>'[1]2025年已发货'!I:I</f>
        <v>17726168395</v>
      </c>
      <c r="J5242" s="2" vm="1" t="e">
        <f>_xlfn._xlws.FILTER(辅助信息!D:D,辅助信息!G:G=G5242)</f>
        <v>#VALUE!</v>
      </c>
    </row>
    <row r="5243" spans="1:10">
      <c r="A5243" s="2" t="str">
        <f>'[1]2025年已发货'!A:A</f>
        <v>润耀</v>
      </c>
      <c r="B5243" s="2" t="str">
        <f>'[1]2025年已发货'!B:B</f>
        <v>螺纹钢</v>
      </c>
      <c r="C5243" s="2" t="str">
        <f>'[1]2025年已发货'!C:C</f>
        <v>HRB400E Φ20 12m</v>
      </c>
      <c r="D5243" s="2" t="str">
        <f>'[1]2025年已发货'!D:D</f>
        <v>吨</v>
      </c>
      <c r="E5243" s="2">
        <f>'[1]2025年已发货'!E:E</f>
        <v>70</v>
      </c>
      <c r="F5243" s="4">
        <f>'[1]2025年已发货'!F:F</f>
        <v>45860</v>
      </c>
      <c r="G5243" s="2" t="str">
        <f>'[1]2025年已发货'!G:G</f>
        <v>（中铁五局-成渝扩容3标）四川省资阳市雁江区伍隍镇铺子村雁江区X138</v>
      </c>
      <c r="H5243" s="2" t="str">
        <f>'[1]2025年已发货'!H:H</f>
        <v>王健</v>
      </c>
      <c r="I5243" s="2">
        <f>'[1]2025年已发货'!I:I</f>
        <v>17726168395</v>
      </c>
      <c r="J5243" s="2" vm="1" t="e">
        <f>_xlfn._xlws.FILTER(辅助信息!D:D,辅助信息!G:G=G5243)</f>
        <v>#VALUE!</v>
      </c>
    </row>
    <row r="5244" spans="1:10">
      <c r="A5244" s="2" t="str">
        <f>'[1]2025年已发货'!A:A</f>
        <v>润耀</v>
      </c>
      <c r="B5244" s="2" t="str">
        <f>'[1]2025年已发货'!B:B</f>
        <v>螺纹钢</v>
      </c>
      <c r="C5244" s="2" t="str">
        <f>'[1]2025年已发货'!C:C</f>
        <v>HRB400E Φ12 9m</v>
      </c>
      <c r="D5244" s="2" t="str">
        <f>'[1]2025年已发货'!D:D</f>
        <v>吨</v>
      </c>
      <c r="E5244" s="2">
        <f>'[1]2025年已发货'!E:E</f>
        <v>35</v>
      </c>
      <c r="F5244" s="4">
        <f>'[1]2025年已发货'!F:F</f>
        <v>45860</v>
      </c>
      <c r="G5244" s="2" t="str">
        <f>'[1]2025年已发货'!G:G</f>
        <v>（中铁广州局-成渝扩容2标）四川省资阳市雁江区南双路杨家糖房</v>
      </c>
      <c r="H5244" s="2" t="str">
        <f>'[1]2025年已发货'!H:H</f>
        <v>邓志强</v>
      </c>
      <c r="I5244" s="2">
        <f>'[1]2025年已发货'!I:I</f>
        <v>17603045490</v>
      </c>
      <c r="J5244" s="2" vm="1" t="e">
        <f>_xlfn._xlws.FILTER(辅助信息!D:D,辅助信息!G:G=G5244)</f>
        <v>#VALUE!</v>
      </c>
    </row>
    <row r="5245" spans="1:10">
      <c r="A5245" s="2" t="str">
        <f>'[1]2025年已发货'!A:A</f>
        <v>润耀</v>
      </c>
      <c r="B5245" s="2" t="str">
        <f>'[1]2025年已发货'!B:B</f>
        <v>螺纹钢</v>
      </c>
      <c r="C5245" s="2" t="str">
        <f>'[1]2025年已发货'!C:C</f>
        <v>HRB400E Φ16 9m</v>
      </c>
      <c r="D5245" s="2" t="str">
        <f>'[1]2025年已发货'!D:D</f>
        <v>吨</v>
      </c>
      <c r="E5245" s="2">
        <f>'[1]2025年已发货'!E:E</f>
        <v>35</v>
      </c>
      <c r="F5245" s="4">
        <f>'[1]2025年已发货'!F:F</f>
        <v>45860</v>
      </c>
      <c r="G5245" s="2" t="str">
        <f>'[1]2025年已发货'!G:G</f>
        <v>（中铁广州局-成渝扩容2标）四川省资阳市雁江区南双路杨家糖房</v>
      </c>
      <c r="H5245" s="2" t="str">
        <f>'[1]2025年已发货'!H:H</f>
        <v>邓志强</v>
      </c>
      <c r="I5245" s="2">
        <f>'[1]2025年已发货'!I:I</f>
        <v>17603045490</v>
      </c>
      <c r="J5245" s="2" vm="1" t="e">
        <f>_xlfn._xlws.FILTER(辅助信息!D:D,辅助信息!G:G=G5245)</f>
        <v>#VALUE!</v>
      </c>
    </row>
    <row r="5246" spans="1:10">
      <c r="A5246" s="2" t="str">
        <f>'[1]2025年已发货'!A:A</f>
        <v>润耀</v>
      </c>
      <c r="B5246" s="2" t="str">
        <f>'[1]2025年已发货'!B:B</f>
        <v>螺纹钢</v>
      </c>
      <c r="C5246" s="2" t="str">
        <f>'[1]2025年已发货'!C:C</f>
        <v>HRB400E Φ20 9m</v>
      </c>
      <c r="D5246" s="2" t="str">
        <f>'[1]2025年已发货'!D:D</f>
        <v>吨</v>
      </c>
      <c r="E5246" s="2">
        <f>'[1]2025年已发货'!E:E</f>
        <v>35</v>
      </c>
      <c r="F5246" s="4">
        <f>'[1]2025年已发货'!F:F</f>
        <v>45860</v>
      </c>
      <c r="G5246" s="2" t="str">
        <f>'[1]2025年已发货'!G:G</f>
        <v>（中铁广州局-成渝扩容2标）四川省资阳市雁江区南双路杨家糖房</v>
      </c>
      <c r="H5246" s="2" t="str">
        <f>'[1]2025年已发货'!H:H</f>
        <v>邓志强</v>
      </c>
      <c r="I5246" s="2">
        <f>'[1]2025年已发货'!I:I</f>
        <v>17603045490</v>
      </c>
      <c r="J5246" s="2" vm="1" t="e">
        <f>_xlfn._xlws.FILTER(辅助信息!D:D,辅助信息!G:G=G5246)</f>
        <v>#VALUE!</v>
      </c>
    </row>
    <row r="5247" spans="1:10">
      <c r="A5247" s="2" t="str">
        <f>'[1]2025年已发货'!A:A</f>
        <v>润耀</v>
      </c>
      <c r="B5247" s="2" t="str">
        <f>'[1]2025年已发货'!B:B</f>
        <v>螺纹钢</v>
      </c>
      <c r="C5247" s="2" t="str">
        <f>'[1]2025年已发货'!C:C</f>
        <v>HRB400E Φ22 9m</v>
      </c>
      <c r="D5247" s="2" t="str">
        <f>'[1]2025年已发货'!D:D</f>
        <v>吨</v>
      </c>
      <c r="E5247" s="2">
        <f>'[1]2025年已发货'!E:E</f>
        <v>35</v>
      </c>
      <c r="F5247" s="4">
        <f>'[1]2025年已发货'!F:F</f>
        <v>45860</v>
      </c>
      <c r="G5247" s="2" t="str">
        <f>'[1]2025年已发货'!G:G</f>
        <v>（中铁广州局-成渝扩容2标）四川省资阳市雁江区南双路杨家糖房</v>
      </c>
      <c r="H5247" s="2" t="str">
        <f>'[1]2025年已发货'!H:H</f>
        <v>邓志强</v>
      </c>
      <c r="I5247" s="2">
        <f>'[1]2025年已发货'!I:I</f>
        <v>17603045490</v>
      </c>
      <c r="J5247" s="2" vm="1" t="e">
        <f>_xlfn._xlws.FILTER(辅助信息!D:D,辅助信息!G:G=G5247)</f>
        <v>#VALUE!</v>
      </c>
    </row>
    <row r="5248" spans="1:10">
      <c r="A5248" s="2" t="str">
        <f>'[1]2025年已发货'!A:A</f>
        <v>泸钢</v>
      </c>
      <c r="B5248" s="2" t="str">
        <f>'[1]2025年已发货'!B:B</f>
        <v>螺纹钢</v>
      </c>
      <c r="C5248" s="2" t="str">
        <f>'[1]2025年已发货'!C:C</f>
        <v>HRB400E Φ32×9米</v>
      </c>
      <c r="D5248" s="2" t="str">
        <f>'[1]2025年已发货'!D:D</f>
        <v>吨</v>
      </c>
      <c r="E5248" s="2">
        <f>'[1]2025年已发货'!E:E</f>
        <v>70</v>
      </c>
      <c r="F5248" s="4">
        <f>'[1]2025年已发货'!F:F</f>
        <v>45860</v>
      </c>
      <c r="G5248" s="2" t="str">
        <f>'[1]2025年已发货'!G:G</f>
        <v>（自永1标八局二分公司钢筋棚）四川省自贡市大安区牛佛镇</v>
      </c>
      <c r="H5248" s="2" t="str">
        <f>'[1]2025年已发货'!H:H</f>
        <v>王君杰</v>
      </c>
      <c r="I5248" s="2">
        <f>'[1]2025年已发货'!I:I</f>
        <v>18919619850</v>
      </c>
      <c r="J5248" s="2" vm="1" t="e">
        <f>_xlfn._xlws.FILTER(辅助信息!D:D,辅助信息!G:G=G5248)</f>
        <v>#VALUE!</v>
      </c>
    </row>
    <row r="5249" spans="1:10">
      <c r="A5249" s="2" t="str">
        <f>'[1]2025年已发货'!A:A</f>
        <v>泸钢</v>
      </c>
      <c r="B5249" s="2" t="str">
        <f>'[1]2025年已发货'!B:B</f>
        <v>螺纹钢</v>
      </c>
      <c r="C5249" s="2" t="str">
        <f>'[1]2025年已发货'!C:C</f>
        <v>HRB400E Φ32×9米</v>
      </c>
      <c r="D5249" s="2" t="str">
        <f>'[1]2025年已发货'!D:D</f>
        <v>吨</v>
      </c>
      <c r="E5249" s="2">
        <f>'[1]2025年已发货'!E:E</f>
        <v>105</v>
      </c>
      <c r="F5249" s="4">
        <f>'[1]2025年已发货'!F:F</f>
        <v>45860</v>
      </c>
      <c r="G5249" s="2" t="str">
        <f>'[1]2025年已发货'!G:G</f>
        <v>（自永1标八局二分公司钢筋棚）四川省自贡市大安区牛佛镇</v>
      </c>
      <c r="H5249" s="2" t="str">
        <f>'[1]2025年已发货'!H:H</f>
        <v>王君杰</v>
      </c>
      <c r="I5249" s="2">
        <f>'[1]2025年已发货'!I:I</f>
        <v>18919619850</v>
      </c>
      <c r="J5249" s="2" vm="1" t="e">
        <f>_xlfn._xlws.FILTER(辅助信息!D:D,辅助信息!G:G=G5249)</f>
        <v>#VALUE!</v>
      </c>
    </row>
    <row r="5250" spans="1:10">
      <c r="A5250" s="2" t="str">
        <f>'[1]2025年已发货'!A:A</f>
        <v>泸钢</v>
      </c>
      <c r="B5250" s="2" t="str">
        <f>'[1]2025年已发货'!B:B</f>
        <v>螺纹钢</v>
      </c>
      <c r="C5250" s="2" t="str">
        <f>'[1]2025年已发货'!C:C</f>
        <v>HRB400E Φ20×9米</v>
      </c>
      <c r="D5250" s="2" t="str">
        <f>'[1]2025年已发货'!D:D</f>
        <v>吨</v>
      </c>
      <c r="E5250" s="2">
        <f>'[1]2025年已发货'!E:E</f>
        <v>35</v>
      </c>
      <c r="F5250" s="4">
        <f>'[1]2025年已发货'!F:F</f>
        <v>45860</v>
      </c>
      <c r="G5250" s="2" t="str">
        <f>'[1]2025年已发货'!G:G</f>
        <v>（自永1标八局二分公司钢筋棚）四川省自贡市大安区牛佛镇</v>
      </c>
      <c r="H5250" s="2" t="str">
        <f>'[1]2025年已发货'!H:H</f>
        <v>王君杰</v>
      </c>
      <c r="I5250" s="2">
        <f>'[1]2025年已发货'!I:I</f>
        <v>18919619850</v>
      </c>
      <c r="J5250" s="2" vm="1" t="e">
        <f>_xlfn._xlws.FILTER(辅助信息!D:D,辅助信息!G:G=G5250)</f>
        <v>#VALUE!</v>
      </c>
    </row>
    <row r="5251" spans="1:10">
      <c r="A5251" s="2" t="str">
        <f>'[1]2025年已发货'!A:A</f>
        <v>泸钢</v>
      </c>
      <c r="B5251" s="2" t="str">
        <f>'[1]2025年已发货'!B:B</f>
        <v>螺纹钢</v>
      </c>
      <c r="C5251" s="2" t="str">
        <f>'[1]2025年已发货'!C:C</f>
        <v>HRB400E Φ12×9米</v>
      </c>
      <c r="D5251" s="2" t="str">
        <f>'[1]2025年已发货'!D:D</f>
        <v>吨</v>
      </c>
      <c r="E5251" s="2">
        <f>'[1]2025年已发货'!E:E</f>
        <v>35</v>
      </c>
      <c r="F5251" s="4">
        <f>'[1]2025年已发货'!F:F</f>
        <v>45860</v>
      </c>
      <c r="G5251" s="2" t="str">
        <f>'[1]2025年已发货'!G:G</f>
        <v>（自永1标八局二分公司钢筋棚）四川省自贡市大安区牛佛镇</v>
      </c>
      <c r="H5251" s="2" t="str">
        <f>'[1]2025年已发货'!H:H</f>
        <v>王君杰</v>
      </c>
      <c r="I5251" s="2">
        <f>'[1]2025年已发货'!I:I</f>
        <v>18919619850</v>
      </c>
      <c r="J5251" s="2" vm="1" t="e">
        <f>_xlfn._xlws.FILTER(辅助信息!D:D,辅助信息!G:G=G5251)</f>
        <v>#VALUE!</v>
      </c>
    </row>
    <row r="5252" spans="1:10">
      <c r="A5252" s="2" t="str">
        <f>'[1]2025年已发货'!A:A</f>
        <v>泸钢</v>
      </c>
      <c r="B5252" s="2" t="str">
        <f>'[1]2025年已发货'!B:B</f>
        <v>螺纹钢</v>
      </c>
      <c r="C5252" s="2" t="str">
        <f>'[1]2025年已发货'!C:C</f>
        <v>HRB400E Φ28×12米</v>
      </c>
      <c r="D5252" s="2" t="str">
        <f>'[1]2025年已发货'!D:D</f>
        <v>吨</v>
      </c>
      <c r="E5252" s="2">
        <f>'[1]2025年已发货'!E:E</f>
        <v>35</v>
      </c>
      <c r="F5252" s="4">
        <f>'[1]2025年已发货'!F:F</f>
        <v>45860</v>
      </c>
      <c r="G5252" s="2" t="str">
        <f>'[1]2025年已发货'!G:G</f>
        <v>（自永2标九局西南分公司钢筋棚）四川省自贡市骑龙镇大湾村</v>
      </c>
      <c r="H5252" s="2" t="str">
        <f>'[1]2025年已发货'!H:H</f>
        <v>高彦彬</v>
      </c>
      <c r="I5252" s="2">
        <f>'[1]2025年已发货'!I:I</f>
        <v>13835906370</v>
      </c>
      <c r="J5252" s="2" vm="1" t="e">
        <f>_xlfn._xlws.FILTER(辅助信息!D:D,辅助信息!G:G=G5252)</f>
        <v>#VALUE!</v>
      </c>
    </row>
    <row r="5253" spans="1:10">
      <c r="A5253" s="2" t="str">
        <f>'[1]2025年已发货'!A:A</f>
        <v>泸钢</v>
      </c>
      <c r="B5253" s="2" t="str">
        <f>'[1]2025年已发货'!B:B</f>
        <v>螺纹钢</v>
      </c>
      <c r="C5253" s="2" t="str">
        <f>'[1]2025年已发货'!C:C</f>
        <v>HRB400E Φ25×12米</v>
      </c>
      <c r="D5253" s="2" t="str">
        <f>'[1]2025年已发货'!D:D</f>
        <v>吨</v>
      </c>
      <c r="E5253" s="2">
        <f>'[1]2025年已发货'!E:E</f>
        <v>35</v>
      </c>
      <c r="F5253" s="4">
        <f>'[1]2025年已发货'!F:F</f>
        <v>45860</v>
      </c>
      <c r="G5253" s="2" t="str">
        <f>'[1]2025年已发货'!G:G</f>
        <v>（自永高速-自永3标六局交通分公司）四川省内江市隆昌市圣灯镇自永项目3标隆昌市圣灯镇中心学校</v>
      </c>
      <c r="H5253" s="2" t="str">
        <f>'[1]2025年已发货'!H:H</f>
        <v>李工</v>
      </c>
      <c r="I5253" s="2">
        <f>'[1]2025年已发货'!I:I</f>
        <v>19212995868</v>
      </c>
      <c r="J5253" s="2" vm="1" t="e">
        <f>_xlfn._xlws.FILTER(辅助信息!D:D,辅助信息!G:G=G5253)</f>
        <v>#VALUE!</v>
      </c>
    </row>
    <row r="5254" spans="1:10">
      <c r="A5254" s="2" t="str">
        <f>'[1]2025年已发货'!A:A</f>
        <v>泸钢</v>
      </c>
      <c r="B5254" s="2" t="str">
        <f>'[1]2025年已发货'!B:B</f>
        <v>高线</v>
      </c>
      <c r="C5254" s="2" t="str">
        <f>'[1]2025年已发货'!C:C</f>
        <v>HPB300E Φ10</v>
      </c>
      <c r="D5254" s="2" t="str">
        <f>'[1]2025年已发货'!D:D</f>
        <v>吨</v>
      </c>
      <c r="E5254" s="2">
        <f>'[1]2025年已发货'!E:E</f>
        <v>18</v>
      </c>
      <c r="F5254" s="4">
        <f>'[1]2025年已发货'!F:F</f>
        <v>45860</v>
      </c>
      <c r="G5254" s="2" t="str">
        <f>'[1]2025年已发货'!G:G</f>
        <v>（自永高速-自永3标六局交通分公司）四川省内江市隆昌市圣灯镇自永项目3标隆昌市圣灯镇中心学校</v>
      </c>
      <c r="H5254" s="2" t="str">
        <f>'[1]2025年已发货'!H:H</f>
        <v>李工</v>
      </c>
      <c r="I5254" s="2">
        <f>'[1]2025年已发货'!I:I</f>
        <v>19212995868</v>
      </c>
      <c r="J5254" s="2" vm="1" t="e">
        <f>_xlfn._xlws.FILTER(辅助信息!D:D,辅助信息!G:G=G5254)</f>
        <v>#VALUE!</v>
      </c>
    </row>
    <row r="5255" spans="1:10">
      <c r="A5255" s="2" t="str">
        <f>'[1]2025年已发货'!A:A</f>
        <v>泸钢</v>
      </c>
      <c r="B5255" s="2" t="str">
        <f>'[1]2025年已发货'!B:B</f>
        <v>螺纹钢</v>
      </c>
      <c r="C5255" s="2" t="str">
        <f>'[1]2025年已发货'!C:C</f>
        <v>HRB400E Φ16×9米</v>
      </c>
      <c r="D5255" s="2" t="str">
        <f>'[1]2025年已发货'!D:D</f>
        <v>吨</v>
      </c>
      <c r="E5255" s="2">
        <f>'[1]2025年已发货'!E:E</f>
        <v>3</v>
      </c>
      <c r="F5255" s="4">
        <f>'[1]2025年已发货'!F:F</f>
        <v>45860</v>
      </c>
      <c r="G5255" s="2" t="str">
        <f>'[1]2025年已发货'!G:G</f>
        <v>（自永高速-自永3标六局交通分公司）四川省内江市隆昌市圣灯镇自永项目3标隆昌市圣灯镇中心学校</v>
      </c>
      <c r="H5255" s="2" t="str">
        <f>'[1]2025年已发货'!H:H</f>
        <v>李工</v>
      </c>
      <c r="I5255" s="2">
        <f>'[1]2025年已发货'!I:I</f>
        <v>19212995868</v>
      </c>
      <c r="J5255" s="2" vm="1" t="e">
        <f>_xlfn._xlws.FILTER(辅助信息!D:D,辅助信息!G:G=G5255)</f>
        <v>#VALUE!</v>
      </c>
    </row>
    <row r="5256" spans="1:10">
      <c r="A5256" s="2" t="str">
        <f>'[1]2025年已发货'!A:A</f>
        <v>泸钢</v>
      </c>
      <c r="B5256" s="2" t="str">
        <f>'[1]2025年已发货'!B:B</f>
        <v>螺纹钢</v>
      </c>
      <c r="C5256" s="2" t="str">
        <f>'[1]2025年已发货'!C:C</f>
        <v>HRB400E Φ14×9米</v>
      </c>
      <c r="D5256" s="2" t="str">
        <f>'[1]2025年已发货'!D:D</f>
        <v>吨</v>
      </c>
      <c r="E5256" s="2">
        <f>'[1]2025年已发货'!E:E</f>
        <v>11</v>
      </c>
      <c r="F5256" s="4">
        <f>'[1]2025年已发货'!F:F</f>
        <v>45860</v>
      </c>
      <c r="G5256" s="2" t="str">
        <f>'[1]2025年已发货'!G:G</f>
        <v>（自永高速-自永3标六局交通分公司）四川省内江市隆昌市圣灯镇自永项目3标隆昌市圣灯镇中心学校</v>
      </c>
      <c r="H5256" s="2" t="str">
        <f>'[1]2025年已发货'!H:H</f>
        <v>李工</v>
      </c>
      <c r="I5256" s="2">
        <f>'[1]2025年已发货'!I:I</f>
        <v>19212995868</v>
      </c>
      <c r="J5256" s="2" vm="1" t="e">
        <f>_xlfn._xlws.FILTER(辅助信息!D:D,辅助信息!G:G=G5256)</f>
        <v>#VALUE!</v>
      </c>
    </row>
    <row r="5257" spans="1:10">
      <c r="A5257" s="2" t="str">
        <f>'[1]2025年已发货'!A:A</f>
        <v>泸钢</v>
      </c>
      <c r="B5257" s="2" t="str">
        <f>'[1]2025年已发货'!B:B</f>
        <v>螺纹钢</v>
      </c>
      <c r="C5257" s="2" t="str">
        <f>'[1]2025年已发货'!C:C</f>
        <v>HRB400E Φ12×9米</v>
      </c>
      <c r="D5257" s="2" t="str">
        <f>'[1]2025年已发货'!D:D</f>
        <v>吨</v>
      </c>
      <c r="E5257" s="2">
        <f>'[1]2025年已发货'!E:E</f>
        <v>3</v>
      </c>
      <c r="F5257" s="4">
        <f>'[1]2025年已发货'!F:F</f>
        <v>45860</v>
      </c>
      <c r="G5257" s="2" t="str">
        <f>'[1]2025年已发货'!G:G</f>
        <v>（自永高速-自永3标六局交通分公司）四川省内江市隆昌市圣灯镇自永项目3标隆昌市圣灯镇中心学校</v>
      </c>
      <c r="H5257" s="2" t="str">
        <f>'[1]2025年已发货'!H:H</f>
        <v>李工</v>
      </c>
      <c r="I5257" s="2">
        <f>'[1]2025年已发货'!I:I</f>
        <v>19212995868</v>
      </c>
      <c r="J5257" s="2" vm="1" t="e">
        <f>_xlfn._xlws.FILTER(辅助信息!D:D,辅助信息!G:G=G5257)</f>
        <v>#VALUE!</v>
      </c>
    </row>
    <row r="5258" spans="1:10">
      <c r="A5258" s="2" t="str">
        <f>'[1]2025年已发货'!A:A</f>
        <v>泸钢</v>
      </c>
      <c r="B5258" s="2" t="str">
        <f>'[1]2025年已发货'!B:B</f>
        <v>螺纹钢</v>
      </c>
      <c r="C5258" s="2" t="str">
        <f>'[1]2025年已发货'!C:C</f>
        <v>HRB400E Φ32×12米</v>
      </c>
      <c r="D5258" s="2" t="str">
        <f>'[1]2025年已发货'!D:D</f>
        <v>吨</v>
      </c>
      <c r="E5258" s="2">
        <f>'[1]2025年已发货'!E:E</f>
        <v>35</v>
      </c>
      <c r="F5258" s="4">
        <f>'[1]2025年已发货'!F:F</f>
        <v>45860</v>
      </c>
      <c r="G5258" s="2" t="str">
        <f>'[1]2025年已发货'!G:G</f>
        <v>自永4标一局四公司（四川省内江市隆昌市金鹅街道自永4标一局四公司钢筋棚）</v>
      </c>
      <c r="H5258" s="2" t="str">
        <f>'[1]2025年已发货'!H:H</f>
        <v>郝优</v>
      </c>
      <c r="I5258" s="2">
        <f>'[1]2025年已发货'!I:I</f>
        <v>13891371707</v>
      </c>
      <c r="J5258" s="2" vm="1" t="e">
        <f>_xlfn._xlws.FILTER(辅助信息!D:D,辅助信息!G:G=G5258)</f>
        <v>#VALUE!</v>
      </c>
    </row>
    <row r="5259" spans="1:10">
      <c r="A5259" s="2" t="str">
        <f>'[1]2025年已发货'!A:A</f>
        <v>泸钢</v>
      </c>
      <c r="B5259" s="2" t="str">
        <f>'[1]2025年已发货'!B:B</f>
        <v>螺纹钢</v>
      </c>
      <c r="C5259" s="2" t="str">
        <f>'[1]2025年已发货'!C:C</f>
        <v>HRB400E Φ32×9米</v>
      </c>
      <c r="D5259" s="2" t="str">
        <f>'[1]2025年已发货'!D:D</f>
        <v>吨</v>
      </c>
      <c r="E5259" s="2">
        <f>'[1]2025年已发货'!E:E</f>
        <v>35</v>
      </c>
      <c r="F5259" s="4">
        <f>'[1]2025年已发货'!F:F</f>
        <v>45860</v>
      </c>
      <c r="G5259" s="2" t="str">
        <f>'[1]2025年已发货'!G:G</f>
        <v>自永4标一局四公司（四川省内江市隆昌市金鹅街道自永4标一局四公司钢筋棚）</v>
      </c>
      <c r="H5259" s="2" t="str">
        <f>'[1]2025年已发货'!H:H</f>
        <v>郝优</v>
      </c>
      <c r="I5259" s="2">
        <f>'[1]2025年已发货'!I:I</f>
        <v>13891371707</v>
      </c>
      <c r="J5259" s="2" vm="1" t="e">
        <f>_xlfn._xlws.FILTER(辅助信息!D:D,辅助信息!G:G=G5259)</f>
        <v>#VALUE!</v>
      </c>
    </row>
    <row r="5260" spans="1:10">
      <c r="A5260" s="2" t="str">
        <f>'[1]2025年已发货'!A:A</f>
        <v>泸钢</v>
      </c>
      <c r="B5260" s="2" t="str">
        <f>'[1]2025年已发货'!B:B</f>
        <v>高线</v>
      </c>
      <c r="C5260" s="2" t="str">
        <f>'[1]2025年已发货'!C:C</f>
        <v>HPB300E Φ14</v>
      </c>
      <c r="D5260" s="2" t="str">
        <f>'[1]2025年已发货'!D:D</f>
        <v>吨</v>
      </c>
      <c r="E5260" s="2">
        <f>'[1]2025年已发货'!E:E</f>
        <v>35</v>
      </c>
      <c r="F5260" s="4">
        <f>'[1]2025年已发货'!F:F</f>
        <v>45860</v>
      </c>
      <c r="G5260" s="2" t="str">
        <f>'[1]2025年已发货'!G:G</f>
        <v>自永4标一局四公司（四川省内江市隆昌市金鹅街道自永4标一局四公司钢筋棚）</v>
      </c>
      <c r="H5260" s="2" t="str">
        <f>'[1]2025年已发货'!H:H</f>
        <v>郝优</v>
      </c>
      <c r="I5260" s="2">
        <f>'[1]2025年已发货'!I:I</f>
        <v>13891371707</v>
      </c>
      <c r="J5260" s="2" vm="1" t="e">
        <f>_xlfn._xlws.FILTER(辅助信息!D:D,辅助信息!G:G=G5260)</f>
        <v>#VALUE!</v>
      </c>
    </row>
    <row r="5261" spans="1:10">
      <c r="A5261" s="2" t="str">
        <f>'[1]2025年已发货'!A:A</f>
        <v>润耀</v>
      </c>
      <c r="B5261" s="2" t="str">
        <f>'[1]2025年已发货'!B:B</f>
        <v>螺纹钢</v>
      </c>
      <c r="C5261" s="2" t="str">
        <f>'[1]2025年已发货'!C:C</f>
        <v>HRB400E Φ18 9m</v>
      </c>
      <c r="D5261" s="2" t="str">
        <f>'[1]2025年已发货'!D:D</f>
        <v>吨</v>
      </c>
      <c r="E5261" s="2">
        <f>'[1]2025年已发货'!E:E</f>
        <v>70</v>
      </c>
      <c r="F5261" s="4">
        <f>'[1]2025年已发货'!F:F</f>
        <v>45860</v>
      </c>
      <c r="G5261" s="2" t="str">
        <f>'[1]2025年已发货'!G:G</f>
        <v>(五冶建设扩建艺体中学二期工程)四川省成都市双流区光荣路成都艺体中学南200米</v>
      </c>
      <c r="H5261" s="2" t="str">
        <f>'[1]2025年已发货'!H:H</f>
        <v>谢序强</v>
      </c>
      <c r="I5261" s="2">
        <f>'[1]2025年已发货'!I:I</f>
        <v>13458588232</v>
      </c>
      <c r="J5261" s="2" t="str">
        <f>_xlfn._xlws.FILTER(辅助信息!D:D,辅助信息!G:G=G5261)</f>
        <v>五冶建设扩建艺体中学二期工程</v>
      </c>
    </row>
    <row r="5262" spans="1:10">
      <c r="A5262" s="2" t="str">
        <f>'[1]2025年已发货'!A:A</f>
        <v>润耀</v>
      </c>
      <c r="B5262" s="2" t="str">
        <f>'[1]2025年已发货'!B:B</f>
        <v>盘螺</v>
      </c>
      <c r="C5262" s="2" t="str">
        <f>'[1]2025年已发货'!C:C</f>
        <v>HRB400E Φ8</v>
      </c>
      <c r="D5262" s="2" t="str">
        <f>'[1]2025年已发货'!D:D</f>
        <v>吨</v>
      </c>
      <c r="E5262" s="2">
        <f>'[1]2025年已发货'!E:E</f>
        <v>14</v>
      </c>
      <c r="F5262" s="4">
        <f>'[1]2025年已发货'!F:F</f>
        <v>45860</v>
      </c>
      <c r="G5262" s="2" t="str">
        <f>'[1]2025年已发货'!G:G</f>
        <v>(五冶建设扩建艺体中学二期工程)四川省成都市双流区光荣路成都艺体中学南200米</v>
      </c>
      <c r="H5262" s="2" t="str">
        <f>'[1]2025年已发货'!H:H</f>
        <v>谢序强</v>
      </c>
      <c r="I5262" s="2">
        <f>'[1]2025年已发货'!I:I</f>
        <v>13458588232</v>
      </c>
      <c r="J5262" s="2" t="str">
        <f>_xlfn._xlws.FILTER(辅助信息!D:D,辅助信息!G:G=G5262)</f>
        <v>五冶建设扩建艺体中学二期工程</v>
      </c>
    </row>
    <row r="5263" spans="1:10">
      <c r="A5263" s="2" t="str">
        <f>'[1]2025年已发货'!A:A</f>
        <v>润耀</v>
      </c>
      <c r="B5263" s="2" t="str">
        <f>'[1]2025年已发货'!B:B</f>
        <v>盘螺</v>
      </c>
      <c r="C5263" s="2" t="str">
        <f>'[1]2025年已发货'!C:C</f>
        <v>HRB400E Φ10</v>
      </c>
      <c r="D5263" s="2" t="str">
        <f>'[1]2025年已发货'!D:D</f>
        <v>吨</v>
      </c>
      <c r="E5263" s="2">
        <f>'[1]2025年已发货'!E:E</f>
        <v>21</v>
      </c>
      <c r="F5263" s="4">
        <f>'[1]2025年已发货'!F:F</f>
        <v>45860</v>
      </c>
      <c r="G5263" s="2" t="str">
        <f>'[1]2025年已发货'!G:G</f>
        <v>(五冶建设扩建艺体中学二期工程)四川省成都市双流区光荣路成都艺体中学南200米</v>
      </c>
      <c r="H5263" s="2" t="str">
        <f>'[1]2025年已发货'!H:H</f>
        <v>谢序强</v>
      </c>
      <c r="I5263" s="2">
        <f>'[1]2025年已发货'!I:I</f>
        <v>13458588232</v>
      </c>
      <c r="J5263" s="2" t="str">
        <f>_xlfn._xlws.FILTER(辅助信息!D:D,辅助信息!G:G=G5263)</f>
        <v>五冶建设扩建艺体中学二期工程</v>
      </c>
    </row>
    <row r="5264" spans="1:10">
      <c r="A5264" s="2" t="str">
        <f>'[1]2025年已发货'!A:A</f>
        <v>润耀</v>
      </c>
      <c r="B5264" s="2" t="str">
        <f>'[1]2025年已发货'!B:B</f>
        <v>螺纹钢</v>
      </c>
      <c r="C5264" s="2" t="str">
        <f>'[1]2025年已发货'!C:C</f>
        <v>HRB400E Φ16 9m</v>
      </c>
      <c r="D5264" s="2" t="str">
        <f>'[1]2025年已发货'!D:D</f>
        <v>吨</v>
      </c>
      <c r="E5264" s="2">
        <f>'[1]2025年已发货'!E:E</f>
        <v>10</v>
      </c>
      <c r="F5264" s="4">
        <f>'[1]2025年已发货'!F:F</f>
        <v>45860</v>
      </c>
      <c r="G5264" s="2" t="str">
        <f>'[1]2025年已发货'!G:G</f>
        <v>(宜宾兴港三江新区长江工业园保障性租赁住房建设项目-1标)四川省宜宾市翠屏区永善路南段宜宾市三江新区长江工业园区</v>
      </c>
      <c r="H5264" s="2" t="str">
        <f>'[1]2025年已发货'!H:H</f>
        <v>刘鹏</v>
      </c>
      <c r="I5264" s="2">
        <f>'[1]2025年已发货'!I:I</f>
        <v>15528967666</v>
      </c>
      <c r="J5264" s="2" t="str">
        <f>_xlfn._xlws.FILTER(辅助信息!D:D,辅助信息!G:G=G5264)</f>
        <v>宜宾兴港三江新区长江工业园建设项目</v>
      </c>
    </row>
    <row r="5265" spans="1:10">
      <c r="A5265" s="2" t="str">
        <f>'[1]2025年已发货'!A:A</f>
        <v>润耀</v>
      </c>
      <c r="B5265" s="2" t="str">
        <f>'[1]2025年已发货'!B:B</f>
        <v>螺纹钢</v>
      </c>
      <c r="C5265" s="2" t="str">
        <f>'[1]2025年已发货'!C:C</f>
        <v>HRB400E Φ18 9m</v>
      </c>
      <c r="D5265" s="2" t="str">
        <f>'[1]2025年已发货'!D:D</f>
        <v>吨</v>
      </c>
      <c r="E5265" s="2">
        <f>'[1]2025年已发货'!E:E</f>
        <v>25</v>
      </c>
      <c r="F5265" s="4">
        <f>'[1]2025年已发货'!F:F</f>
        <v>45860</v>
      </c>
      <c r="G5265" s="2" t="str">
        <f>'[1]2025年已发货'!G:G</f>
        <v>(宜宾兴港三江新区长江工业园保障性租赁住房建设项目-1标)四川省宜宾市翠屏区永善路南段宜宾市三江新区长江工业园区</v>
      </c>
      <c r="H5265" s="2" t="str">
        <f>'[1]2025年已发货'!H:H</f>
        <v>刘鹏</v>
      </c>
      <c r="I5265" s="2">
        <f>'[1]2025年已发货'!I:I</f>
        <v>15528967666</v>
      </c>
      <c r="J5265" s="2" t="str">
        <f>_xlfn._xlws.FILTER(辅助信息!D:D,辅助信息!G:G=G5265)</f>
        <v>宜宾兴港三江新区长江工业园建设项目</v>
      </c>
    </row>
    <row r="5266" spans="1:10">
      <c r="A5266" s="2" t="str">
        <f>'[1]2025年已发货'!A:A</f>
        <v>润耀</v>
      </c>
      <c r="B5266" s="2" t="str">
        <f>'[1]2025年已发货'!B:B</f>
        <v>螺纹钢</v>
      </c>
      <c r="C5266" s="2" t="str">
        <f>'[1]2025年已发货'!C:C</f>
        <v>HRB400E Φ25 9m</v>
      </c>
      <c r="D5266" s="2" t="str">
        <f>'[1]2025年已发货'!D:D</f>
        <v>吨</v>
      </c>
      <c r="E5266" s="2">
        <f>'[1]2025年已发货'!E:E</f>
        <v>15</v>
      </c>
      <c r="F5266" s="4">
        <f>'[1]2025年已发货'!F:F</f>
        <v>45860</v>
      </c>
      <c r="G5266" s="2" t="str">
        <f>'[1]2025年已发货'!G:G</f>
        <v>(宜宾兴港三江新区长江工业园保障性租赁住房建设项目-1标)四川省宜宾市翠屏区永善路南段宜宾市三江新区长江工业园区</v>
      </c>
      <c r="H5266" s="2" t="str">
        <f>'[1]2025年已发货'!H:H</f>
        <v>刘鹏</v>
      </c>
      <c r="I5266" s="2">
        <f>'[1]2025年已发货'!I:I</f>
        <v>15528967666</v>
      </c>
      <c r="J5266" s="2" t="str">
        <f>_xlfn._xlws.FILTER(辅助信息!D:D,辅助信息!G:G=G5266)</f>
        <v>宜宾兴港三江新区长江工业园建设项目</v>
      </c>
    </row>
    <row r="5267" spans="1:10">
      <c r="A5267" s="2" t="str">
        <f>'[1]2025年已发货'!A:A</f>
        <v>润耀</v>
      </c>
      <c r="B5267" s="2" t="str">
        <f>'[1]2025年已发货'!B:B</f>
        <v>盘螺</v>
      </c>
      <c r="C5267" s="2" t="str">
        <f>'[1]2025年已发货'!C:C</f>
        <v>HRB400E Φ12</v>
      </c>
      <c r="D5267" s="2" t="str">
        <f>'[1]2025年已发货'!D:D</f>
        <v>吨</v>
      </c>
      <c r="E5267" s="2">
        <f>'[1]2025年已发货'!E:E</f>
        <v>20</v>
      </c>
      <c r="F5267" s="4">
        <f>'[1]2025年已发货'!F:F</f>
        <v>45860</v>
      </c>
      <c r="G5267" s="2" t="str">
        <f>'[1]2025年已发货'!G:G</f>
        <v>(宜宾兴港三江新区长江工业园保障性租赁住房建设项目-1标)四川省宜宾市翠屏区永善路南段宜宾市三江新区长江工业园区</v>
      </c>
      <c r="H5267" s="2" t="str">
        <f>'[1]2025年已发货'!H:H</f>
        <v>刘鹏</v>
      </c>
      <c r="I5267" s="2">
        <f>'[1]2025年已发货'!I:I</f>
        <v>15528967666</v>
      </c>
      <c r="J5267" s="2" t="str">
        <f>_xlfn._xlws.FILTER(辅助信息!D:D,辅助信息!G:G=G5267)</f>
        <v>宜宾兴港三江新区长江工业园建设项目</v>
      </c>
    </row>
    <row r="5268" spans="1:10">
      <c r="A5268" s="2" t="str">
        <f>'[1]2025年已发货'!A:A</f>
        <v>润耀</v>
      </c>
      <c r="B5268" s="2" t="str">
        <f>'[1]2025年已发货'!B:B</f>
        <v>螺纹钢</v>
      </c>
      <c r="C5268" s="2" t="str">
        <f>'[1]2025年已发货'!C:C</f>
        <v>HRB400EФ18*9m</v>
      </c>
      <c r="D5268" s="2" t="str">
        <f>'[1]2025年已发货'!D:D</f>
        <v>吨</v>
      </c>
      <c r="E5268" s="2">
        <f>'[1]2025年已发货'!E:E</f>
        <v>10</v>
      </c>
      <c r="F5268" s="4">
        <f>'[1]2025年已发货'!F:F</f>
        <v>45860</v>
      </c>
      <c r="G5268" s="2" t="str">
        <f>'[1]2025年已发货'!G:G</f>
        <v>（中核中原-温江光明苑三期项目）四川省成都市温江区金马街道光明苑三期项目</v>
      </c>
      <c r="H5268" s="2" t="str">
        <f>'[1]2025年已发货'!H:H</f>
        <v>王生斌</v>
      </c>
      <c r="I5268" s="2">
        <f>'[1]2025年已发货'!I:I</f>
        <v>15228858118</v>
      </c>
      <c r="J5268" s="2" vm="1" t="e">
        <f>_xlfn._xlws.FILTER(辅助信息!D:D,辅助信息!G:G=G5268)</f>
        <v>#VALUE!</v>
      </c>
    </row>
    <row r="5269" spans="1:10">
      <c r="A5269" s="2" t="str">
        <f>'[1]2025年已发货'!A:A</f>
        <v>润耀</v>
      </c>
      <c r="B5269" s="2" t="str">
        <f>'[1]2025年已发货'!B:B</f>
        <v>螺纹钢</v>
      </c>
      <c r="C5269" s="2" t="str">
        <f>'[1]2025年已发货'!C:C</f>
        <v>HRB400EФ22*9m</v>
      </c>
      <c r="D5269" s="2" t="str">
        <f>'[1]2025年已发货'!D:D</f>
        <v>吨</v>
      </c>
      <c r="E5269" s="2">
        <f>'[1]2025年已发货'!E:E</f>
        <v>25</v>
      </c>
      <c r="F5269" s="4">
        <f>'[1]2025年已发货'!F:F</f>
        <v>45860</v>
      </c>
      <c r="G5269" s="2" t="str">
        <f>'[1]2025年已发货'!G:G</f>
        <v>（中核中原-温江光明苑三期项目）四川省成都市温江区金马街道光明苑三期项目</v>
      </c>
      <c r="H5269" s="2" t="str">
        <f>'[1]2025年已发货'!H:H</f>
        <v>王生斌</v>
      </c>
      <c r="I5269" s="2">
        <f>'[1]2025年已发货'!I:I</f>
        <v>15228858118</v>
      </c>
      <c r="J5269" s="2" vm="1" t="e">
        <f>_xlfn._xlws.FILTER(辅助信息!D:D,辅助信息!G:G=G5269)</f>
        <v>#VALUE!</v>
      </c>
    </row>
    <row r="5270" spans="1:10">
      <c r="A5270" s="2" t="str">
        <f>'[1]2025年已发货'!A:A</f>
        <v>润耀</v>
      </c>
      <c r="B5270" s="2" t="str">
        <f>'[1]2025年已发货'!B:B</f>
        <v>螺纹钢</v>
      </c>
      <c r="C5270" s="2" t="str">
        <f>'[1]2025年已发货'!C:C</f>
        <v>HRB400EФ22*9m</v>
      </c>
      <c r="D5270" s="2" t="str">
        <f>'[1]2025年已发货'!D:D</f>
        <v>吨</v>
      </c>
      <c r="E5270" s="2">
        <f>'[1]2025年已发货'!E:E</f>
        <v>35</v>
      </c>
      <c r="F5270" s="4">
        <f>'[1]2025年已发货'!F:F</f>
        <v>45860</v>
      </c>
      <c r="G5270" s="2" t="str">
        <f>'[1]2025年已发货'!G:G</f>
        <v>（中铁一局四公司康新高速TJ1-1标贡不卡隧道）四川省甘孜州康定市折多塘村车管所旁</v>
      </c>
      <c r="H5270" s="2" t="str">
        <f>'[1]2025年已发货'!H:H</f>
        <v>李彰</v>
      </c>
      <c r="I5270" s="2">
        <f>'[1]2025年已发货'!I:I</f>
        <v>18523285235</v>
      </c>
      <c r="J5270" s="2" vm="1" t="e">
        <f>_xlfn._xlws.FILTER(辅助信息!D:D,辅助信息!G:G=G5270)</f>
        <v>#VALUE!</v>
      </c>
    </row>
    <row r="5271" spans="1:10">
      <c r="A5271" s="2" t="str">
        <f>'[1]2025年已发货'!A:A</f>
        <v>润耀</v>
      </c>
      <c r="B5271" s="2" t="str">
        <f>'[1]2025年已发货'!B:B</f>
        <v>螺纹钢</v>
      </c>
      <c r="C5271" s="2" t="str">
        <f>'[1]2025年已发货'!C:C</f>
        <v>HRB400EФ18*9m</v>
      </c>
      <c r="D5271" s="2" t="str">
        <f>'[1]2025年已发货'!D:D</f>
        <v>吨</v>
      </c>
      <c r="E5271" s="2">
        <f>'[1]2025年已发货'!E:E</f>
        <v>35</v>
      </c>
      <c r="F5271" s="4">
        <f>'[1]2025年已发货'!F:F</f>
        <v>45860</v>
      </c>
      <c r="G5271" s="2" t="str">
        <f>'[1]2025年已发货'!G:G</f>
        <v>（中铁六局呼和公司康新高速TJ4-2标）四川省甘孜藏族自治州康定市新都桥镇东俄罗三村中建八局搅拌站旁</v>
      </c>
      <c r="H5271" s="2" t="str">
        <f>'[1]2025年已发货'!H:H</f>
        <v>许文刚</v>
      </c>
      <c r="I5271" s="2">
        <f>'[1]2025年已发货'!I:I</f>
        <v>15848808186</v>
      </c>
      <c r="J5271" s="2" vm="1" t="e">
        <f>_xlfn._xlws.FILTER(辅助信息!D:D,辅助信息!G:G=G5271)</f>
        <v>#VALUE!</v>
      </c>
    </row>
    <row r="5272" spans="1:10">
      <c r="A5272" s="2" t="str">
        <f>'[1]2025年已发货'!A:A</f>
        <v>润耀</v>
      </c>
      <c r="B5272" s="2" t="str">
        <f>'[1]2025年已发货'!B:B</f>
        <v>螺纹钢</v>
      </c>
      <c r="C5272" s="2" t="str">
        <f>'[1]2025年已发货'!C:C</f>
        <v>HRB400EФ12*9m</v>
      </c>
      <c r="D5272" s="2" t="str">
        <f>'[1]2025年已发货'!D:D</f>
        <v>吨</v>
      </c>
      <c r="E5272" s="2">
        <f>'[1]2025年已发货'!E:E</f>
        <v>35</v>
      </c>
      <c r="F5272" s="4">
        <f>'[1]2025年已发货'!F:F</f>
        <v>45860</v>
      </c>
      <c r="G5272" s="2" t="str">
        <f>'[1]2025年已发货'!G:G</f>
        <v>（中铁六局呼和公司康新高速TJ4-2标）四川省甘孜藏族自治州康定市新都桥镇东俄罗三村中建八局搅拌站旁</v>
      </c>
      <c r="H5272" s="2" t="str">
        <f>'[1]2025年已发货'!H:H</f>
        <v>许文刚</v>
      </c>
      <c r="I5272" s="2">
        <f>'[1]2025年已发货'!I:I</f>
        <v>15848808186</v>
      </c>
      <c r="J5272" s="2" vm="1" t="e">
        <f>_xlfn._xlws.FILTER(辅助信息!D:D,辅助信息!G:G=G5272)</f>
        <v>#VALUE!</v>
      </c>
    </row>
    <row r="5273" spans="1:10">
      <c r="A5273" s="2" t="str">
        <f>'[1]2025年已发货'!A:A</f>
        <v>钢固融</v>
      </c>
      <c r="B5273" s="2" t="str">
        <f>'[1]2025年已发货'!B:B</f>
        <v>螺纹钢</v>
      </c>
      <c r="C5273" s="2" t="str">
        <f>'[1]2025年已发货'!C:C</f>
        <v>HRB500E Φ16</v>
      </c>
      <c r="D5273" s="2" t="str">
        <f>'[1]2025年已发货'!D:D</f>
        <v>吨</v>
      </c>
      <c r="E5273" s="2">
        <f>'[1]2025年已发货'!E:E</f>
        <v>6</v>
      </c>
      <c r="F5273" s="4">
        <f>'[1]2025年已发货'!F:F</f>
        <v>45860</v>
      </c>
      <c r="G5273" s="2" t="str">
        <f>'[1]2025年已发货'!G:G</f>
        <v>（商投建工达州中医药科技园-4工区-8号楼）达州市通川区达州中医药职业学院犀牛大道北段</v>
      </c>
      <c r="H5273" s="2" t="str">
        <f>'[1]2025年已发货'!H:H</f>
        <v>张扬</v>
      </c>
      <c r="I5273" s="2">
        <f>'[1]2025年已发货'!I:I</f>
        <v>18381904567</v>
      </c>
      <c r="J5273" s="2" t="str">
        <f>_xlfn._xlws.FILTER(辅助信息!D:D,辅助信息!G:G=G5273)</f>
        <v>商投建工达州中医药科技园</v>
      </c>
    </row>
    <row r="5274" spans="1:10">
      <c r="A5274" s="2" t="str">
        <f>'[1]2025年已发货'!A:A</f>
        <v>钢固融</v>
      </c>
      <c r="B5274" s="2" t="str">
        <f>'[1]2025年已发货'!B:B</f>
        <v>螺纹钢</v>
      </c>
      <c r="C5274" s="2" t="str">
        <f>'[1]2025年已发货'!C:C</f>
        <v>HRB500E Φ18</v>
      </c>
      <c r="D5274" s="2" t="str">
        <f>'[1]2025年已发货'!D:D</f>
        <v>吨</v>
      </c>
      <c r="E5274" s="2">
        <f>'[1]2025年已发货'!E:E</f>
        <v>20</v>
      </c>
      <c r="F5274" s="4">
        <f>'[1]2025年已发货'!F:F</f>
        <v>45860</v>
      </c>
      <c r="G5274" s="2" t="str">
        <f>'[1]2025年已发货'!G:G</f>
        <v>（商投建工达州中医药科技园-4工区-8号楼）达州市通川区达州中医药职业学院犀牛大道北段</v>
      </c>
      <c r="H5274" s="2" t="str">
        <f>'[1]2025年已发货'!H:H</f>
        <v>张扬</v>
      </c>
      <c r="I5274" s="2">
        <f>'[1]2025年已发货'!I:I</f>
        <v>18381904567</v>
      </c>
      <c r="J5274" s="2" t="str">
        <f>_xlfn._xlws.FILTER(辅助信息!D:D,辅助信息!G:G=G5274)</f>
        <v>商投建工达州中医药科技园</v>
      </c>
    </row>
    <row r="5275" spans="1:10">
      <c r="A5275" s="2" t="str">
        <f>'[1]2025年已发货'!A:A</f>
        <v>钢固融</v>
      </c>
      <c r="B5275" s="2" t="str">
        <f>'[1]2025年已发货'!B:B</f>
        <v>螺纹钢</v>
      </c>
      <c r="C5275" s="2" t="str">
        <f>'[1]2025年已发货'!C:C</f>
        <v>HRB500E Φ20</v>
      </c>
      <c r="D5275" s="2" t="str">
        <f>'[1]2025年已发货'!D:D</f>
        <v>吨</v>
      </c>
      <c r="E5275" s="2">
        <f>'[1]2025年已发货'!E:E</f>
        <v>10</v>
      </c>
      <c r="F5275" s="4">
        <f>'[1]2025年已发货'!F:F</f>
        <v>45860</v>
      </c>
      <c r="G5275" s="2" t="str">
        <f>'[1]2025年已发货'!G:G</f>
        <v>（商投建工达州中医药科技园-4工区-8号楼）达州市通川区达州中医药职业学院犀牛大道北段</v>
      </c>
      <c r="H5275" s="2" t="str">
        <f>'[1]2025年已发货'!H:H</f>
        <v>张扬</v>
      </c>
      <c r="I5275" s="2">
        <f>'[1]2025年已发货'!I:I</f>
        <v>18381904567</v>
      </c>
      <c r="J5275" s="2" t="str">
        <f>_xlfn._xlws.FILTER(辅助信息!D:D,辅助信息!G:G=G5275)</f>
        <v>商投建工达州中医药科技园</v>
      </c>
    </row>
    <row r="5276" spans="1:10">
      <c r="A5276" s="2" t="str">
        <f>'[1]2025年已发货'!A:A</f>
        <v>德胜恒嘉</v>
      </c>
      <c r="B5276" s="2" t="str">
        <f>'[1]2025年已发货'!B:B</f>
        <v>螺纹钢</v>
      </c>
      <c r="C5276" s="2" t="str">
        <f>'[1]2025年已发货'!C:C</f>
        <v>HRB400EΦ12*9m</v>
      </c>
      <c r="D5276" s="2" t="str">
        <f>'[1]2025年已发货'!D:D</f>
        <v>吨</v>
      </c>
      <c r="E5276" s="2">
        <f>'[1]2025年已发货'!E:E</f>
        <v>15</v>
      </c>
      <c r="F5276" s="4">
        <f>'[1]2025年已发货'!F:F</f>
        <v>45860</v>
      </c>
      <c r="G5276" s="2" t="str">
        <f>'[1]2025年已发货'!G:G</f>
        <v>（中铁一局-大渡河项目）乐山市峨边县沙坪镇中铁一局钢筋加工厂（污水处理厂）</v>
      </c>
      <c r="H5276" s="2" t="str">
        <f>'[1]2025年已发货'!H:H</f>
        <v>吕春春</v>
      </c>
      <c r="I5276" s="2" t="str">
        <f>'[1]2025年已发货'!I:I</f>
        <v>18329268222</v>
      </c>
      <c r="J5276" s="2" vm="1" t="e">
        <f>_xlfn._xlws.FILTER(辅助信息!D:D,辅助信息!G:G=G5276)</f>
        <v>#VALUE!</v>
      </c>
    </row>
    <row r="5277" spans="1:10">
      <c r="A5277" s="2" t="str">
        <f>'[1]2025年已发货'!A:A</f>
        <v>德胜恒嘉</v>
      </c>
      <c r="B5277" s="2" t="str">
        <f>'[1]2025年已发货'!B:B</f>
        <v>螺纹钢</v>
      </c>
      <c r="C5277" s="2" t="str">
        <f>'[1]2025年已发货'!C:C</f>
        <v>HRB400EΦ16*9m</v>
      </c>
      <c r="D5277" s="2" t="str">
        <f>'[1]2025年已发货'!D:D</f>
        <v>吨</v>
      </c>
      <c r="E5277" s="2">
        <f>'[1]2025年已发货'!E:E</f>
        <v>35</v>
      </c>
      <c r="F5277" s="4">
        <f>'[1]2025年已发货'!F:F</f>
        <v>45860</v>
      </c>
      <c r="G5277" s="2" t="str">
        <f>'[1]2025年已发货'!G:G</f>
        <v>（中铁一局-大渡河项目）乐山市峨边县沙坪镇中铁一局钢筋加工厂（污水处理厂）</v>
      </c>
      <c r="H5277" s="2" t="str">
        <f>'[1]2025年已发货'!H:H</f>
        <v>吕春春</v>
      </c>
      <c r="I5277" s="2" t="str">
        <f>'[1]2025年已发货'!I:I</f>
        <v>18329268222</v>
      </c>
      <c r="J5277" s="2" vm="1" t="e">
        <f>_xlfn._xlws.FILTER(辅助信息!D:D,辅助信息!G:G=G5277)</f>
        <v>#VALUE!</v>
      </c>
    </row>
    <row r="5278" spans="1:10">
      <c r="A5278" s="2" t="str">
        <f>'[1]2025年已发货'!A:A</f>
        <v>德胜恒嘉</v>
      </c>
      <c r="B5278" s="2" t="str">
        <f>'[1]2025年已发货'!B:B</f>
        <v>螺纹钢</v>
      </c>
      <c r="C5278" s="2" t="str">
        <f>'[1]2025年已发货'!C:C</f>
        <v>HRB400EΦ25*9m</v>
      </c>
      <c r="D5278" s="2" t="str">
        <f>'[1]2025年已发货'!D:D</f>
        <v>吨</v>
      </c>
      <c r="E5278" s="2">
        <f>'[1]2025年已发货'!E:E</f>
        <v>20</v>
      </c>
      <c r="F5278" s="4">
        <f>'[1]2025年已发货'!F:F</f>
        <v>45860</v>
      </c>
      <c r="G5278" s="2" t="str">
        <f>'[1]2025年已发货'!G:G</f>
        <v>（中铁一局-大渡河项目）乐山市峨边县沙坪镇中铁一局钢筋加工厂（污水处理厂）</v>
      </c>
      <c r="H5278" s="2" t="str">
        <f>'[1]2025年已发货'!H:H</f>
        <v>吕春春</v>
      </c>
      <c r="I5278" s="2" t="str">
        <f>'[1]2025年已发货'!I:I</f>
        <v>18329268222</v>
      </c>
      <c r="J5278" s="2" vm="1" t="e">
        <f>_xlfn._xlws.FILTER(辅助信息!D:D,辅助信息!G:G=G5278)</f>
        <v>#VALUE!</v>
      </c>
    </row>
    <row r="5279" spans="1:10">
      <c r="A5279" s="2" t="str">
        <f>'[1]2025年已发货'!A:A</f>
        <v>钢固融</v>
      </c>
      <c r="B5279" s="2" t="str">
        <f>'[1]2025年已发货'!B:B</f>
        <v>盘螺</v>
      </c>
      <c r="C5279" s="2" t="str">
        <f>'[1]2025年已发货'!C:C</f>
        <v>HRB400EФ8</v>
      </c>
      <c r="D5279" s="2" t="str">
        <f>'[1]2025年已发货'!D:D</f>
        <v>吨</v>
      </c>
      <c r="E5279" s="2">
        <f>'[1]2025年已发货'!E:E</f>
        <v>16</v>
      </c>
      <c r="F5279" s="4">
        <f>'[1]2025年已发货'!F:F</f>
        <v>45860</v>
      </c>
      <c r="G5279" s="2" t="str">
        <f>'[1]2025年已发货'!G:G</f>
        <v>（中核中原-温江光明苑三期项目）四川省成都市温江区金马街道光明苑三期项目</v>
      </c>
      <c r="H5279" s="2" t="str">
        <f>'[1]2025年已发货'!H:H</f>
        <v>王生斌</v>
      </c>
      <c r="I5279" s="2">
        <f>'[1]2025年已发货'!I:I</f>
        <v>15228858118</v>
      </c>
      <c r="J5279" s="2" vm="1" t="e">
        <f>_xlfn._xlws.FILTER(辅助信息!D:D,辅助信息!G:G=G5279)</f>
        <v>#VALUE!</v>
      </c>
    </row>
    <row r="5280" spans="1:10">
      <c r="A5280" s="2" t="str">
        <f>'[1]2025年已发货'!A:A</f>
        <v>钢固融</v>
      </c>
      <c r="B5280" s="2" t="str">
        <f>'[1]2025年已发货'!B:B</f>
        <v>盘螺</v>
      </c>
      <c r="C5280" s="2" t="str">
        <f>'[1]2025年已发货'!C:C</f>
        <v>HRB400EФ10</v>
      </c>
      <c r="D5280" s="2" t="str">
        <f>'[1]2025年已发货'!D:D</f>
        <v>吨</v>
      </c>
      <c r="E5280" s="2">
        <f>'[1]2025年已发货'!E:E</f>
        <v>12</v>
      </c>
      <c r="F5280" s="4">
        <f>'[1]2025年已发货'!F:F</f>
        <v>45860</v>
      </c>
      <c r="G5280" s="2" t="str">
        <f>'[1]2025年已发货'!G:G</f>
        <v>（中核中原-温江光明苑三期项目）四川省成都市温江区金马街道光明苑三期项目</v>
      </c>
      <c r="H5280" s="2" t="str">
        <f>'[1]2025年已发货'!H:H</f>
        <v>王生斌</v>
      </c>
      <c r="I5280" s="2">
        <f>'[1]2025年已发货'!I:I</f>
        <v>15228858118</v>
      </c>
      <c r="J5280" s="2" vm="1" t="e">
        <f>_xlfn._xlws.FILTER(辅助信息!D:D,辅助信息!G:G=G5280)</f>
        <v>#VALUE!</v>
      </c>
    </row>
    <row r="5281" spans="1:10">
      <c r="A5281" s="2" t="str">
        <f>'[1]2025年已发货'!A:A</f>
        <v>钢固融</v>
      </c>
      <c r="B5281" s="2" t="str">
        <f>'[1]2025年已发货'!B:B</f>
        <v>螺纹钢</v>
      </c>
      <c r="C5281" s="2" t="str">
        <f>'[1]2025年已发货'!C:C</f>
        <v>HRB400EФ12*9m</v>
      </c>
      <c r="D5281" s="2" t="str">
        <f>'[1]2025年已发货'!D:D</f>
        <v>吨</v>
      </c>
      <c r="E5281" s="2">
        <f>'[1]2025年已发货'!E:E</f>
        <v>7.5</v>
      </c>
      <c r="F5281" s="4">
        <f>'[1]2025年已发货'!F:F</f>
        <v>45860</v>
      </c>
      <c r="G5281" s="2" t="str">
        <f>'[1]2025年已发货'!G:G</f>
        <v>（中核中原-温江光明苑三期项目）四川省成都市温江区金马街道光明苑三期项目</v>
      </c>
      <c r="H5281" s="2" t="str">
        <f>'[1]2025年已发货'!H:H</f>
        <v>王生斌</v>
      </c>
      <c r="I5281" s="2">
        <f>'[1]2025年已发货'!I:I</f>
        <v>15228858118</v>
      </c>
      <c r="J5281" s="2" vm="1" t="e">
        <f>_xlfn._xlws.FILTER(辅助信息!D:D,辅助信息!G:G=G5281)</f>
        <v>#VALUE!</v>
      </c>
    </row>
    <row r="5282" spans="1:10">
      <c r="A5282" s="2" t="str">
        <f>'[1]2025年已发货'!A:A</f>
        <v>钢固融</v>
      </c>
      <c r="B5282" s="2" t="str">
        <f>'[1]2025年已发货'!B:B</f>
        <v>螺纹钢</v>
      </c>
      <c r="C5282" s="2" t="str">
        <f>'[1]2025年已发货'!C:C</f>
        <v>HRB400EФ14*9m</v>
      </c>
      <c r="D5282" s="2" t="str">
        <f>'[1]2025年已发货'!D:D</f>
        <v>吨</v>
      </c>
      <c r="E5282" s="2">
        <f>'[1]2025年已发货'!E:E</f>
        <v>10</v>
      </c>
      <c r="F5282" s="4">
        <f>'[1]2025年已发货'!F:F</f>
        <v>45860</v>
      </c>
      <c r="G5282" s="2" t="str">
        <f>'[1]2025年已发货'!G:G</f>
        <v>（中核中原-温江光明苑三期项目）四川省成都市温江区金马街道光明苑三期项目</v>
      </c>
      <c r="H5282" s="2" t="str">
        <f>'[1]2025年已发货'!H:H</f>
        <v>王生斌</v>
      </c>
      <c r="I5282" s="2">
        <f>'[1]2025年已发货'!I:I</f>
        <v>15228858118</v>
      </c>
      <c r="J5282" s="2" vm="1" t="e">
        <f>_xlfn._xlws.FILTER(辅助信息!D:D,辅助信息!G:G=G5282)</f>
        <v>#VALUE!</v>
      </c>
    </row>
    <row r="5283" spans="1:10">
      <c r="A5283" s="2" t="str">
        <f>'[1]2025年已发货'!A:A</f>
        <v>钢固融</v>
      </c>
      <c r="B5283" s="2" t="str">
        <f>'[1]2025年已发货'!B:B</f>
        <v>螺纹钢</v>
      </c>
      <c r="C5283" s="2" t="str">
        <f>'[1]2025年已发货'!C:C</f>
        <v>HRB400EФ16*9m</v>
      </c>
      <c r="D5283" s="2" t="str">
        <f>'[1]2025年已发货'!D:D</f>
        <v>吨</v>
      </c>
      <c r="E5283" s="2">
        <f>'[1]2025年已发货'!E:E</f>
        <v>10</v>
      </c>
      <c r="F5283" s="4">
        <f>'[1]2025年已发货'!F:F</f>
        <v>45860</v>
      </c>
      <c r="G5283" s="2" t="str">
        <f>'[1]2025年已发货'!G:G</f>
        <v>（中核中原-温江光明苑三期项目）四川省成都市温江区金马街道光明苑三期项目</v>
      </c>
      <c r="H5283" s="2" t="str">
        <f>'[1]2025年已发货'!H:H</f>
        <v>王生斌</v>
      </c>
      <c r="I5283" s="2">
        <f>'[1]2025年已发货'!I:I</f>
        <v>15228858118</v>
      </c>
      <c r="J5283" s="2" vm="1" t="e">
        <f>_xlfn._xlws.FILTER(辅助信息!D:D,辅助信息!G:G=G5283)</f>
        <v>#VALUE!</v>
      </c>
    </row>
    <row r="5284" spans="1:10">
      <c r="A5284" s="2" t="str">
        <f>'[1]2025年已发货'!A:A</f>
        <v>钢固融</v>
      </c>
      <c r="B5284" s="2" t="str">
        <f>'[1]2025年已发货'!B:B</f>
        <v>螺纹钢</v>
      </c>
      <c r="C5284" s="2" t="str">
        <f>'[1]2025年已发货'!C:C</f>
        <v>HRB400EФ22*9m</v>
      </c>
      <c r="D5284" s="2" t="str">
        <f>'[1]2025年已发货'!D:D</f>
        <v>吨</v>
      </c>
      <c r="E5284" s="2">
        <f>'[1]2025年已发货'!E:E</f>
        <v>5</v>
      </c>
      <c r="F5284" s="4">
        <f>'[1]2025年已发货'!F:F</f>
        <v>45860</v>
      </c>
      <c r="G5284" s="2" t="str">
        <f>'[1]2025年已发货'!G:G</f>
        <v>（中核中原-温江光明苑三期项目）四川省成都市温江区金马街道光明苑三期项目</v>
      </c>
      <c r="H5284" s="2" t="str">
        <f>'[1]2025年已发货'!H:H</f>
        <v>王生斌</v>
      </c>
      <c r="I5284" s="2">
        <f>'[1]2025年已发货'!I:I</f>
        <v>15228858118</v>
      </c>
      <c r="J5284" s="2" vm="1" t="e">
        <f>_xlfn._xlws.FILTER(辅助信息!D:D,辅助信息!G:G=G5284)</f>
        <v>#VALUE!</v>
      </c>
    </row>
    <row r="5285" spans="1:10">
      <c r="A5285" s="2" t="str">
        <f>'[1]2025年已发货'!A:A</f>
        <v>钢固融</v>
      </c>
      <c r="B5285" s="2" t="str">
        <f>'[1]2025年已发货'!B:B</f>
        <v>螺纹钢</v>
      </c>
      <c r="C5285" s="2" t="str">
        <f>'[1]2025年已发货'!C:C</f>
        <v>HRB400EФ22*12m</v>
      </c>
      <c r="D5285" s="2" t="str">
        <f>'[1]2025年已发货'!D:D</f>
        <v>吨</v>
      </c>
      <c r="E5285" s="2">
        <f>'[1]2025年已发货'!E:E</f>
        <v>12.5</v>
      </c>
      <c r="F5285" s="4">
        <f>'[1]2025年已发货'!F:F</f>
        <v>45860</v>
      </c>
      <c r="G5285" s="2" t="str">
        <f>'[1]2025年已发货'!G:G</f>
        <v>（中核中原-温江光明苑三期项目）四川省成都市温江区金马街道光明苑三期项目</v>
      </c>
      <c r="H5285" s="2" t="str">
        <f>'[1]2025年已发货'!H:H</f>
        <v>王生斌</v>
      </c>
      <c r="I5285" s="2">
        <f>'[1]2025年已发货'!I:I</f>
        <v>15228858118</v>
      </c>
      <c r="J5285" s="2" vm="1" t="e">
        <f>_xlfn._xlws.FILTER(辅助信息!D:D,辅助信息!G:G=G5285)</f>
        <v>#VALUE!</v>
      </c>
    </row>
    <row r="5286" spans="1:10">
      <c r="A5286" s="2" t="str">
        <f>'[1]2025年已发货'!A:A</f>
        <v>钢固融</v>
      </c>
      <c r="B5286" s="2" t="str">
        <f>'[1]2025年已发货'!B:B</f>
        <v>螺纹钢</v>
      </c>
      <c r="C5286" s="2" t="str">
        <f>'[1]2025年已发货'!C:C</f>
        <v>HRB500EФ12*9m</v>
      </c>
      <c r="D5286" s="2" t="str">
        <f>'[1]2025年已发货'!D:D</f>
        <v>吨</v>
      </c>
      <c r="E5286" s="2">
        <f>'[1]2025年已发货'!E:E</f>
        <v>2.5</v>
      </c>
      <c r="F5286" s="4">
        <f>'[1]2025年已发货'!F:F</f>
        <v>45860</v>
      </c>
      <c r="G5286" s="2" t="str">
        <f>'[1]2025年已发货'!G:G</f>
        <v>（中核中原-温江光明苑三期项目）四川省成都市温江区金马街道光明苑三期项目</v>
      </c>
      <c r="H5286" s="2" t="str">
        <f>'[1]2025年已发货'!H:H</f>
        <v>王生斌</v>
      </c>
      <c r="I5286" s="2">
        <f>'[1]2025年已发货'!I:I</f>
        <v>15228858118</v>
      </c>
      <c r="J5286" s="2" vm="1" t="e">
        <f>_xlfn._xlws.FILTER(辅助信息!D:D,辅助信息!G:G=G5286)</f>
        <v>#VALUE!</v>
      </c>
    </row>
    <row r="5287" spans="1:10">
      <c r="A5287" s="2" t="str">
        <f>'[1]2025年已发货'!A:A</f>
        <v>钢固融</v>
      </c>
      <c r="B5287" s="2" t="str">
        <f>'[1]2025年已发货'!B:B</f>
        <v>螺纹钢</v>
      </c>
      <c r="C5287" s="2" t="str">
        <f>'[1]2025年已发货'!C:C</f>
        <v>HRB500EФ14*9m</v>
      </c>
      <c r="D5287" s="2" t="str">
        <f>'[1]2025年已发货'!D:D</f>
        <v>吨</v>
      </c>
      <c r="E5287" s="2">
        <f>'[1]2025年已发货'!E:E</f>
        <v>2.5</v>
      </c>
      <c r="F5287" s="4">
        <f>'[1]2025年已发货'!F:F</f>
        <v>45860</v>
      </c>
      <c r="G5287" s="2" t="str">
        <f>'[1]2025年已发货'!G:G</f>
        <v>（中核中原-温江光明苑三期项目）四川省成都市温江区金马街道光明苑三期项目</v>
      </c>
      <c r="H5287" s="2" t="str">
        <f>'[1]2025年已发货'!H:H</f>
        <v>王生斌</v>
      </c>
      <c r="I5287" s="2">
        <f>'[1]2025年已发货'!I:I</f>
        <v>15228858118</v>
      </c>
      <c r="J5287" s="2" vm="1" t="e">
        <f>_xlfn._xlws.FILTER(辅助信息!D:D,辅助信息!G:G=G5287)</f>
        <v>#VALUE!</v>
      </c>
    </row>
    <row r="5288" spans="1:10">
      <c r="A5288" s="2" t="str">
        <f>'[1]2025年已发货'!A:A</f>
        <v>钢固融</v>
      </c>
      <c r="B5288" s="2" t="str">
        <f>'[1]2025年已发货'!B:B</f>
        <v>螺纹钢</v>
      </c>
      <c r="C5288" s="2" t="str">
        <f>'[1]2025年已发货'!C:C</f>
        <v>HRB500EФ16*9m</v>
      </c>
      <c r="D5288" s="2" t="str">
        <f>'[1]2025年已发货'!D:D</f>
        <v>吨</v>
      </c>
      <c r="E5288" s="2">
        <f>'[1]2025年已发货'!E:E</f>
        <v>2.5</v>
      </c>
      <c r="F5288" s="4">
        <f>'[1]2025年已发货'!F:F</f>
        <v>45860</v>
      </c>
      <c r="G5288" s="2" t="str">
        <f>'[1]2025年已发货'!G:G</f>
        <v>（中核中原-温江光明苑三期项目）四川省成都市温江区金马街道光明苑三期项目</v>
      </c>
      <c r="H5288" s="2" t="str">
        <f>'[1]2025年已发货'!H:H</f>
        <v>王生斌</v>
      </c>
      <c r="I5288" s="2">
        <f>'[1]2025年已发货'!I:I</f>
        <v>15228858118</v>
      </c>
      <c r="J5288" s="2" vm="1" t="e">
        <f>_xlfn._xlws.FILTER(辅助信息!D:D,辅助信息!G:G=G5288)</f>
        <v>#VALUE!</v>
      </c>
    </row>
    <row r="5289" spans="1:10">
      <c r="A5289" s="2" t="str">
        <f>'[1]2025年已发货'!A:A</f>
        <v>钢固融</v>
      </c>
      <c r="B5289" s="2" t="str">
        <f>'[1]2025年已发货'!B:B</f>
        <v>螺纹钢</v>
      </c>
      <c r="C5289" s="2" t="str">
        <f>'[1]2025年已发货'!C:C</f>
        <v>HRB500EФ18*9m</v>
      </c>
      <c r="D5289" s="2" t="str">
        <f>'[1]2025年已发货'!D:D</f>
        <v>吨</v>
      </c>
      <c r="E5289" s="2">
        <f>'[1]2025年已发货'!E:E</f>
        <v>2.5</v>
      </c>
      <c r="F5289" s="4">
        <f>'[1]2025年已发货'!F:F</f>
        <v>45860</v>
      </c>
      <c r="G5289" s="2" t="str">
        <f>'[1]2025年已发货'!G:G</f>
        <v>（中核中原-温江光明苑三期项目）四川省成都市温江区金马街道光明苑三期项目</v>
      </c>
      <c r="H5289" s="2" t="str">
        <f>'[1]2025年已发货'!H:H</f>
        <v>王生斌</v>
      </c>
      <c r="I5289" s="2">
        <f>'[1]2025年已发货'!I:I</f>
        <v>15228858118</v>
      </c>
      <c r="J5289" s="2" vm="1" t="e">
        <f>_xlfn._xlws.FILTER(辅助信息!D:D,辅助信息!G:G=G5289)</f>
        <v>#VALUE!</v>
      </c>
    </row>
    <row r="5290" spans="1:10">
      <c r="A5290" s="2" t="str">
        <f>'[1]2025年已发货'!A:A</f>
        <v>钢固融</v>
      </c>
      <c r="B5290" s="2" t="str">
        <f>'[1]2025年已发货'!B:B</f>
        <v>螺纹钢</v>
      </c>
      <c r="C5290" s="2" t="str">
        <f>'[1]2025年已发货'!C:C</f>
        <v>HRB500EФ20*9m</v>
      </c>
      <c r="D5290" s="2" t="str">
        <f>'[1]2025年已发货'!D:D</f>
        <v>吨</v>
      </c>
      <c r="E5290" s="2">
        <f>'[1]2025年已发货'!E:E</f>
        <v>5</v>
      </c>
      <c r="F5290" s="4">
        <f>'[1]2025年已发货'!F:F</f>
        <v>45860</v>
      </c>
      <c r="G5290" s="2" t="str">
        <f>'[1]2025年已发货'!G:G</f>
        <v>（中核中原-温江光明苑三期项目）四川省成都市温江区金马街道光明苑三期项目</v>
      </c>
      <c r="H5290" s="2" t="str">
        <f>'[1]2025年已发货'!H:H</f>
        <v>王生斌</v>
      </c>
      <c r="I5290" s="2">
        <f>'[1]2025年已发货'!I:I</f>
        <v>15228858118</v>
      </c>
      <c r="J5290" s="2" vm="1" t="e">
        <f>_xlfn._xlws.FILTER(辅助信息!D:D,辅助信息!G:G=G5290)</f>
        <v>#VALUE!</v>
      </c>
    </row>
    <row r="5291" spans="1:10">
      <c r="A5291" s="2" t="str">
        <f>'[1]2025年已发货'!A:A</f>
        <v>钢固融</v>
      </c>
      <c r="B5291" s="2" t="str">
        <f>'[1]2025年已发货'!B:B</f>
        <v>螺纹钢</v>
      </c>
      <c r="C5291" s="2" t="str">
        <f>'[1]2025年已发货'!C:C</f>
        <v>HRB500EФ22*9m</v>
      </c>
      <c r="D5291" s="2" t="str">
        <f>'[1]2025年已发货'!D:D</f>
        <v>吨</v>
      </c>
      <c r="E5291" s="2">
        <f>'[1]2025年已发货'!E:E</f>
        <v>5</v>
      </c>
      <c r="F5291" s="4">
        <f>'[1]2025年已发货'!F:F</f>
        <v>45860</v>
      </c>
      <c r="G5291" s="2" t="str">
        <f>'[1]2025年已发货'!G:G</f>
        <v>（中核中原-温江光明苑三期项目）四川省成都市温江区金马街道光明苑三期项目</v>
      </c>
      <c r="H5291" s="2" t="str">
        <f>'[1]2025年已发货'!H:H</f>
        <v>王生斌</v>
      </c>
      <c r="I5291" s="2">
        <f>'[1]2025年已发货'!I:I</f>
        <v>15228858118</v>
      </c>
      <c r="J5291" s="2" vm="1" t="e">
        <f>_xlfn._xlws.FILTER(辅助信息!D:D,辅助信息!G:G=G5291)</f>
        <v>#VALUE!</v>
      </c>
    </row>
    <row r="5292" spans="1:10">
      <c r="A5292" s="2" t="str">
        <f>'[1]2025年已发货'!A:A</f>
        <v>钢固融</v>
      </c>
      <c r="B5292" s="2" t="str">
        <f>'[1]2025年已发货'!B:B</f>
        <v>螺纹钢</v>
      </c>
      <c r="C5292" s="2" t="str">
        <f>'[1]2025年已发货'!C:C</f>
        <v>HRB500EФ25*9m</v>
      </c>
      <c r="D5292" s="2" t="str">
        <f>'[1]2025年已发货'!D:D</f>
        <v>吨</v>
      </c>
      <c r="E5292" s="2">
        <f>'[1]2025年已发货'!E:E</f>
        <v>6</v>
      </c>
      <c r="F5292" s="4">
        <f>'[1]2025年已发货'!F:F</f>
        <v>45860</v>
      </c>
      <c r="G5292" s="2" t="str">
        <f>'[1]2025年已发货'!G:G</f>
        <v>（中核中原-温江光明苑三期项目）四川省成都市温江区金马街道光明苑三期项目</v>
      </c>
      <c r="H5292" s="2" t="str">
        <f>'[1]2025年已发货'!H:H</f>
        <v>王生斌</v>
      </c>
      <c r="I5292" s="2">
        <f>'[1]2025年已发货'!I:I</f>
        <v>15228858118</v>
      </c>
      <c r="J5292" s="2" vm="1" t="e">
        <f>_xlfn._xlws.FILTER(辅助信息!D:D,辅助信息!G:G=G5292)</f>
        <v>#VALUE!</v>
      </c>
    </row>
    <row r="5293" spans="1:10">
      <c r="A5293" s="2" t="str">
        <f>'[1]2025年已发货'!A:A</f>
        <v>润耀</v>
      </c>
      <c r="B5293" s="2" t="str">
        <f>'[1]2025年已发货'!B:B</f>
        <v>盘螺</v>
      </c>
      <c r="C5293" s="2" t="str">
        <f>'[1]2025年已发货'!C:C</f>
        <v>HRB400E Φ6</v>
      </c>
      <c r="D5293" s="2" t="str">
        <f>'[1]2025年已发货'!D:D</f>
        <v>吨</v>
      </c>
      <c r="E5293" s="2">
        <f>'[1]2025年已发货'!E:E</f>
        <v>5</v>
      </c>
      <c r="F5293" s="4">
        <f>'[1]2025年已发货'!F:F</f>
        <v>45861</v>
      </c>
      <c r="G5293" s="2" t="str">
        <f>'[1]2025年已发货'!G:G</f>
        <v>(宜宾兴港三江新区长江工业园保障性租赁住房建设项目-土建)四川省宜宾市翠屏区永善路南段宜宾市三江新区长江工业园区</v>
      </c>
      <c r="H5293" s="2" t="str">
        <f>'[1]2025年已发货'!H:H</f>
        <v>刘鹏</v>
      </c>
      <c r="I5293" s="2">
        <f>'[1]2025年已发货'!I:I</f>
        <v>15528967666</v>
      </c>
      <c r="J5293" s="2" t="str">
        <f>_xlfn._xlws.FILTER(辅助信息!D:D,辅助信息!G:G=G5293)</f>
        <v>宜宾兴港三江新区长江工业园建设项目</v>
      </c>
    </row>
    <row r="5294" spans="1:10">
      <c r="A5294" s="2" t="str">
        <f>'[1]2025年已发货'!A:A</f>
        <v>润耀</v>
      </c>
      <c r="B5294" s="2" t="str">
        <f>'[1]2025年已发货'!B:B</f>
        <v>盘螺</v>
      </c>
      <c r="C5294" s="2" t="str">
        <f>'[1]2025年已发货'!C:C</f>
        <v>HRB400E Φ8</v>
      </c>
      <c r="D5294" s="2" t="str">
        <f>'[1]2025年已发货'!D:D</f>
        <v>吨</v>
      </c>
      <c r="E5294" s="2">
        <f>'[1]2025年已发货'!E:E</f>
        <v>10</v>
      </c>
      <c r="F5294" s="4">
        <f>'[1]2025年已发货'!F:F</f>
        <v>45861</v>
      </c>
      <c r="G5294" s="2" t="str">
        <f>'[1]2025年已发货'!G:G</f>
        <v>(宜宾兴港三江新区长江工业园保障性租赁住房建设项目-土建)四川省宜宾市翠屏区永善路南段宜宾市三江新区长江工业园区</v>
      </c>
      <c r="H5294" s="2" t="str">
        <f>'[1]2025年已发货'!H:H</f>
        <v>刘鹏</v>
      </c>
      <c r="I5294" s="2">
        <f>'[1]2025年已发货'!I:I</f>
        <v>15528967666</v>
      </c>
      <c r="J5294" s="2" t="str">
        <f>_xlfn._xlws.FILTER(辅助信息!D:D,辅助信息!G:G=G5294)</f>
        <v>宜宾兴港三江新区长江工业园建设项目</v>
      </c>
    </row>
    <row r="5295" spans="1:10">
      <c r="A5295" s="2" t="str">
        <f>'[1]2025年已发货'!A:A</f>
        <v>润耀</v>
      </c>
      <c r="B5295" s="2" t="str">
        <f>'[1]2025年已发货'!B:B</f>
        <v>盘螺</v>
      </c>
      <c r="C5295" s="2" t="str">
        <f>'[1]2025年已发货'!C:C</f>
        <v>HRB400E Φ10</v>
      </c>
      <c r="D5295" s="2" t="str">
        <f>'[1]2025年已发货'!D:D</f>
        <v>吨</v>
      </c>
      <c r="E5295" s="2">
        <f>'[1]2025年已发货'!E:E</f>
        <v>20</v>
      </c>
      <c r="F5295" s="4">
        <f>'[1]2025年已发货'!F:F</f>
        <v>45861</v>
      </c>
      <c r="G5295" s="2" t="str">
        <f>'[1]2025年已发货'!G:G</f>
        <v>(宜宾兴港三江新区长江工业园保障性租赁住房建设项目-土建)四川省宜宾市翠屏区永善路南段宜宾市三江新区长江工业园区</v>
      </c>
      <c r="H5295" s="2" t="str">
        <f>'[1]2025年已发货'!H:H</f>
        <v>刘鹏</v>
      </c>
      <c r="I5295" s="2">
        <f>'[1]2025年已发货'!I:I</f>
        <v>15528967666</v>
      </c>
      <c r="J5295" s="2" t="str">
        <f>_xlfn._xlws.FILTER(辅助信息!D:D,辅助信息!G:G=G5295)</f>
        <v>宜宾兴港三江新区长江工业园建设项目</v>
      </c>
    </row>
    <row r="5296" spans="1:10">
      <c r="A5296" s="2" t="str">
        <f>'[1]2025年已发货'!A:A</f>
        <v>润耀</v>
      </c>
      <c r="B5296" s="2" t="str">
        <f>'[1]2025年已发货'!B:B</f>
        <v>螺纹钢</v>
      </c>
      <c r="C5296" s="2" t="str">
        <f>'[1]2025年已发货'!C:C</f>
        <v>HRB400E Φ12 9m</v>
      </c>
      <c r="D5296" s="2" t="str">
        <f>'[1]2025年已发货'!D:D</f>
        <v>吨</v>
      </c>
      <c r="E5296" s="2">
        <f>'[1]2025年已发货'!E:E</f>
        <v>20</v>
      </c>
      <c r="F5296" s="4">
        <f>'[1]2025年已发货'!F:F</f>
        <v>45861</v>
      </c>
      <c r="G5296" s="2" t="str">
        <f>'[1]2025年已发货'!G:G</f>
        <v>(宜宾兴港三江新区长江工业园保障性租赁住房建设项目-土建)四川省宜宾市翠屏区永善路南段宜宾市三江新区长江工业园区</v>
      </c>
      <c r="H5296" s="2" t="str">
        <f>'[1]2025年已发货'!H:H</f>
        <v>刘鹏</v>
      </c>
      <c r="I5296" s="2">
        <f>'[1]2025年已发货'!I:I</f>
        <v>15528967666</v>
      </c>
      <c r="J5296" s="2" t="str">
        <f>_xlfn._xlws.FILTER(辅助信息!D:D,辅助信息!G:G=G5296)</f>
        <v>宜宾兴港三江新区长江工业园建设项目</v>
      </c>
    </row>
    <row r="5297" spans="1:10">
      <c r="A5297" s="2" t="str">
        <f>'[1]2025年已发货'!A:A</f>
        <v>润耀</v>
      </c>
      <c r="B5297" s="2" t="str">
        <f>'[1]2025年已发货'!B:B</f>
        <v>螺纹钢</v>
      </c>
      <c r="C5297" s="2" t="str">
        <f>'[1]2025年已发货'!C:C</f>
        <v>HRB400E Φ14 9m</v>
      </c>
      <c r="D5297" s="2" t="str">
        <f>'[1]2025年已发货'!D:D</f>
        <v>吨</v>
      </c>
      <c r="E5297" s="2">
        <f>'[1]2025年已发货'!E:E</f>
        <v>35</v>
      </c>
      <c r="F5297" s="4">
        <f>'[1]2025年已发货'!F:F</f>
        <v>45861</v>
      </c>
      <c r="G5297" s="2" t="str">
        <f>'[1]2025年已发货'!G:G</f>
        <v>(宜宾兴港三江新区长江工业园保障性租赁住房建设项目-土建)四川省宜宾市翠屏区永善路南段宜宾市三江新区长江工业园区</v>
      </c>
      <c r="H5297" s="2" t="str">
        <f>'[1]2025年已发货'!H:H</f>
        <v>刘鹏</v>
      </c>
      <c r="I5297" s="2">
        <f>'[1]2025年已发货'!I:I</f>
        <v>15528967666</v>
      </c>
      <c r="J5297" s="2" t="str">
        <f>_xlfn._xlws.FILTER(辅助信息!D:D,辅助信息!G:G=G5297)</f>
        <v>宜宾兴港三江新区长江工业园建设项目</v>
      </c>
    </row>
    <row r="5298" spans="1:10">
      <c r="A5298" s="2" t="str">
        <f>'[1]2025年已发货'!A:A</f>
        <v>润耀</v>
      </c>
      <c r="B5298" s="2" t="str">
        <f>'[1]2025年已发货'!B:B</f>
        <v>螺纹钢</v>
      </c>
      <c r="C5298" s="2" t="str">
        <f>'[1]2025年已发货'!C:C</f>
        <v>HRB400E Φ16 9m</v>
      </c>
      <c r="D5298" s="2" t="str">
        <f>'[1]2025年已发货'!D:D</f>
        <v>吨</v>
      </c>
      <c r="E5298" s="2">
        <f>'[1]2025年已发货'!E:E</f>
        <v>25</v>
      </c>
      <c r="F5298" s="4">
        <f>'[1]2025年已发货'!F:F</f>
        <v>45861</v>
      </c>
      <c r="G5298" s="2" t="str">
        <f>'[1]2025年已发货'!G:G</f>
        <v>(宜宾兴港三江新区长江工业园保障性租赁住房建设项目-土建)四川省宜宾市翠屏区永善路南段宜宾市三江新区长江工业园区</v>
      </c>
      <c r="H5298" s="2" t="str">
        <f>'[1]2025年已发货'!H:H</f>
        <v>刘鹏</v>
      </c>
      <c r="I5298" s="2">
        <f>'[1]2025年已发货'!I:I</f>
        <v>15528967666</v>
      </c>
      <c r="J5298" s="2" t="str">
        <f>_xlfn._xlws.FILTER(辅助信息!D:D,辅助信息!G:G=G5298)</f>
        <v>宜宾兴港三江新区长江工业园建设项目</v>
      </c>
    </row>
    <row r="5299" spans="1:10">
      <c r="A5299" s="2" t="str">
        <f>'[1]2025年已发货'!A:A</f>
        <v>润耀</v>
      </c>
      <c r="B5299" s="2" t="str">
        <f>'[1]2025年已发货'!B:B</f>
        <v>螺纹钢</v>
      </c>
      <c r="C5299" s="2" t="str">
        <f>'[1]2025年已发货'!C:C</f>
        <v>HRB400E Φ20 9m</v>
      </c>
      <c r="D5299" s="2" t="str">
        <f>'[1]2025年已发货'!D:D</f>
        <v>吨</v>
      </c>
      <c r="E5299" s="2">
        <f>'[1]2025年已发货'!E:E</f>
        <v>10</v>
      </c>
      <c r="F5299" s="4">
        <f>'[1]2025年已发货'!F:F</f>
        <v>45861</v>
      </c>
      <c r="G5299" s="2" t="str">
        <f>'[1]2025年已发货'!G:G</f>
        <v>(宜宾兴港三江新区长江工业园保障性租赁住房建设项目-土建)四川省宜宾市翠屏区永善路南段宜宾市三江新区长江工业园区</v>
      </c>
      <c r="H5299" s="2" t="str">
        <f>'[1]2025年已发货'!H:H</f>
        <v>刘鹏</v>
      </c>
      <c r="I5299" s="2">
        <f>'[1]2025年已发货'!I:I</f>
        <v>15528967666</v>
      </c>
      <c r="J5299" s="2" t="str">
        <f>_xlfn._xlws.FILTER(辅助信息!D:D,辅助信息!G:G=G5299)</f>
        <v>宜宾兴港三江新区长江工业园建设项目</v>
      </c>
    </row>
    <row r="5300" spans="1:10">
      <c r="A5300" s="2" t="str">
        <f>'[1]2025年已发货'!A:A</f>
        <v>润耀</v>
      </c>
      <c r="B5300" s="2" t="str">
        <f>'[1]2025年已发货'!B:B</f>
        <v>螺纹钢</v>
      </c>
      <c r="C5300" s="2" t="str">
        <f>'[1]2025年已发货'!C:C</f>
        <v>HRB400E Φ22 9m</v>
      </c>
      <c r="D5300" s="2" t="str">
        <f>'[1]2025年已发货'!D:D</f>
        <v>吨</v>
      </c>
      <c r="E5300" s="2">
        <f>'[1]2025年已发货'!E:E</f>
        <v>15</v>
      </c>
      <c r="F5300" s="4">
        <f>'[1]2025年已发货'!F:F</f>
        <v>45861</v>
      </c>
      <c r="G5300" s="2" t="str">
        <f>'[1]2025年已发货'!G:G</f>
        <v>(宜宾兴港三江新区长江工业园保障性租赁住房建设项目-土建)四川省宜宾市翠屏区永善路南段宜宾市三江新区长江工业园区</v>
      </c>
      <c r="H5300" s="2" t="str">
        <f>'[1]2025年已发货'!H:H</f>
        <v>刘鹏</v>
      </c>
      <c r="I5300" s="2">
        <f>'[1]2025年已发货'!I:I</f>
        <v>15528967666</v>
      </c>
      <c r="J5300" s="2" t="str">
        <f>_xlfn._xlws.FILTER(辅助信息!D:D,辅助信息!G:G=G5300)</f>
        <v>宜宾兴港三江新区长江工业园建设项目</v>
      </c>
    </row>
    <row r="5301" spans="1:10">
      <c r="A5301" s="2" t="str">
        <f>'[1]2025年已发货'!A:A</f>
        <v>润耀</v>
      </c>
      <c r="B5301" s="2" t="str">
        <f>'[1]2025年已发货'!B:B</f>
        <v>螺纹钢</v>
      </c>
      <c r="C5301" s="2" t="str">
        <f>'[1]2025年已发货'!C:C</f>
        <v>HRB400E Φ25 9m</v>
      </c>
      <c r="D5301" s="2" t="str">
        <f>'[1]2025年已发货'!D:D</f>
        <v>吨</v>
      </c>
      <c r="E5301" s="2">
        <f>'[1]2025年已发货'!E:E</f>
        <v>35</v>
      </c>
      <c r="F5301" s="4">
        <f>'[1]2025年已发货'!F:F</f>
        <v>45861</v>
      </c>
      <c r="G5301" s="2" t="str">
        <f>'[1]2025年已发货'!G:G</f>
        <v>(宜宾兴港三江新区长江工业园保障性租赁住房建设项目-土建)四川省宜宾市翠屏区永善路南段宜宾市三江新区长江工业园区</v>
      </c>
      <c r="H5301" s="2" t="str">
        <f>'[1]2025年已发货'!H:H</f>
        <v>刘鹏</v>
      </c>
      <c r="I5301" s="2">
        <f>'[1]2025年已发货'!I:I</f>
        <v>15528967666</v>
      </c>
      <c r="J5301" s="2" t="str">
        <f>_xlfn._xlws.FILTER(辅助信息!D:D,辅助信息!G:G=G5301)</f>
        <v>宜宾兴港三江新区长江工业园建设项目</v>
      </c>
    </row>
    <row r="5302" spans="1:10">
      <c r="A5302" s="2" t="str">
        <f>'[1]2025年已发货'!A:A</f>
        <v>泸钢</v>
      </c>
      <c r="B5302" s="2" t="str">
        <f>'[1]2025年已发货'!B:B</f>
        <v>螺纹钢</v>
      </c>
      <c r="C5302" s="2" t="str">
        <f>'[1]2025年已发货'!C:C</f>
        <v>HRB400E Φ32×9米</v>
      </c>
      <c r="D5302" s="2" t="str">
        <f>'[1]2025年已发货'!D:D</f>
        <v>吨</v>
      </c>
      <c r="E5302" s="2">
        <f>'[1]2025年已发货'!E:E</f>
        <v>105</v>
      </c>
      <c r="F5302" s="4">
        <f>'[1]2025年已发货'!F:F</f>
        <v>45861</v>
      </c>
      <c r="G5302" s="2" t="str">
        <f>'[1]2025年已发货'!G:G</f>
        <v>（自永1标八局二分公司钢筋棚）四川省自贡市大安区牛佛镇</v>
      </c>
      <c r="H5302" s="2" t="str">
        <f>'[1]2025年已发货'!H:H</f>
        <v>王君杰</v>
      </c>
      <c r="I5302" s="2">
        <f>'[1]2025年已发货'!I:I</f>
        <v>18919619850</v>
      </c>
      <c r="J5302" s="2" vm="1" t="e">
        <f>_xlfn._xlws.FILTER(辅助信息!D:D,辅助信息!G:G=G5302)</f>
        <v>#VALUE!</v>
      </c>
    </row>
    <row r="5303" spans="1:10">
      <c r="A5303" s="2" t="str">
        <f>'[1]2025年已发货'!A:A</f>
        <v>泸钢</v>
      </c>
      <c r="B5303" s="2" t="str">
        <f>'[1]2025年已发货'!B:B</f>
        <v>螺纹钢</v>
      </c>
      <c r="C5303" s="2" t="str">
        <f>'[1]2025年已发货'!C:C</f>
        <v>HRB400E Φ25×9米</v>
      </c>
      <c r="D5303" s="2" t="str">
        <f>'[1]2025年已发货'!D:D</f>
        <v>吨</v>
      </c>
      <c r="E5303" s="2">
        <f>'[1]2025年已发货'!E:E</f>
        <v>35</v>
      </c>
      <c r="F5303" s="4">
        <f>'[1]2025年已发货'!F:F</f>
        <v>45861</v>
      </c>
      <c r="G5303" s="2" t="str">
        <f>'[1]2025年已发货'!G:G</f>
        <v>（自永1标八局二分公司钢筋棚）四川省自贡市大安区牛佛镇</v>
      </c>
      <c r="H5303" s="2" t="str">
        <f>'[1]2025年已发货'!H:H</f>
        <v>王君杰</v>
      </c>
      <c r="I5303" s="2">
        <f>'[1]2025年已发货'!I:I</f>
        <v>18919619850</v>
      </c>
      <c r="J5303" s="2" vm="1" t="e">
        <f>_xlfn._xlws.FILTER(辅助信息!D:D,辅助信息!G:G=G5303)</f>
        <v>#VALUE!</v>
      </c>
    </row>
    <row r="5304" spans="1:10">
      <c r="A5304" s="2" t="str">
        <f>'[1]2025年已发货'!A:A</f>
        <v>泸钢</v>
      </c>
      <c r="B5304" s="2" t="str">
        <f>'[1]2025年已发货'!B:B</f>
        <v>螺纹钢</v>
      </c>
      <c r="C5304" s="2" t="str">
        <f>'[1]2025年已发货'!C:C</f>
        <v>HRB500E Φ22</v>
      </c>
      <c r="D5304" s="2" t="str">
        <f>'[1]2025年已发货'!D:D</f>
        <v>吨</v>
      </c>
      <c r="E5304" s="2">
        <f>'[1]2025年已发货'!E:E</f>
        <v>3</v>
      </c>
      <c r="F5304" s="4">
        <f>'[1]2025年已发货'!F:F</f>
        <v>45861</v>
      </c>
      <c r="G5304" s="2" t="str">
        <f>'[1]2025年已发货'!G:G</f>
        <v>（四川商建-射洪城乡一体化项目）遂宁市射洪市忠新幼儿园北侧约220米新溪小区</v>
      </c>
      <c r="H5304" s="2" t="str">
        <f>'[1]2025年已发货'!H:H</f>
        <v>柏子刚</v>
      </c>
      <c r="I5304" s="2">
        <f>'[1]2025年已发货'!I:I</f>
        <v>15692885305</v>
      </c>
      <c r="J5304" s="2" t="str">
        <f>_xlfn._xlws.FILTER(辅助信息!D:D,辅助信息!G:G=G5304)</f>
        <v>四川商建
射洪城乡一体化项目</v>
      </c>
    </row>
    <row r="5305" spans="1:10">
      <c r="A5305" s="2" t="str">
        <f>'[1]2025年已发货'!A:A</f>
        <v>泸钢</v>
      </c>
      <c r="B5305" s="2" t="str">
        <f>'[1]2025年已发货'!B:B</f>
        <v>螺纹钢</v>
      </c>
      <c r="C5305" s="2" t="str">
        <f>'[1]2025年已发货'!C:C</f>
        <v>HRB500E Φ25</v>
      </c>
      <c r="D5305" s="2" t="str">
        <f>'[1]2025年已发货'!D:D</f>
        <v>吨</v>
      </c>
      <c r="E5305" s="2">
        <f>'[1]2025年已发货'!E:E</f>
        <v>32</v>
      </c>
      <c r="F5305" s="4">
        <f>'[1]2025年已发货'!F:F</f>
        <v>45861</v>
      </c>
      <c r="G5305" s="2" t="str">
        <f>'[1]2025年已发货'!G:G</f>
        <v>（四川商建-射洪城乡一体化项目）遂宁市射洪市忠新幼儿园北侧约220米新溪小区</v>
      </c>
      <c r="H5305" s="2" t="str">
        <f>'[1]2025年已发货'!H:H</f>
        <v>柏子刚</v>
      </c>
      <c r="I5305" s="2">
        <f>'[1]2025年已发货'!I:I</f>
        <v>15692885305</v>
      </c>
      <c r="J5305" s="2" t="str">
        <f>_xlfn._xlws.FILTER(辅助信息!D:D,辅助信息!G:G=G5305)</f>
        <v>四川商建
射洪城乡一体化项目</v>
      </c>
    </row>
    <row r="5306" spans="1:10">
      <c r="A5306" s="2" t="str">
        <f>'[1]2025年已发货'!A:A</f>
        <v>润耀</v>
      </c>
      <c r="B5306" s="2" t="str">
        <f>'[1]2025年已发货'!B:B</f>
        <v>盘螺</v>
      </c>
      <c r="C5306" s="2" t="str">
        <f>'[1]2025年已发货'!C:C</f>
        <v>HRB400E Φ6</v>
      </c>
      <c r="D5306" s="2" t="str">
        <f>'[1]2025年已发货'!D:D</f>
        <v>吨</v>
      </c>
      <c r="E5306" s="2">
        <f>'[1]2025年已发货'!E:E</f>
        <v>2.5</v>
      </c>
      <c r="F5306" s="4">
        <f>'[1]2025年已发货'!F:F</f>
        <v>45861</v>
      </c>
      <c r="G5306" s="2" t="str">
        <f>'[1]2025年已发货'!G:G</f>
        <v>(五冶建设师大附中外语校新建教学楼工程)四川省成都市成华区大观堰2号(四川师范大学附属中学外国语学校)</v>
      </c>
      <c r="H5306" s="2" t="str">
        <f>'[1]2025年已发货'!H:H</f>
        <v>蔡浩</v>
      </c>
      <c r="I5306" s="2" t="str">
        <f>'[1]2025年已发货'!I:I</f>
        <v>139 8088 0820</v>
      </c>
      <c r="J5306" s="2" t="str">
        <f>_xlfn._xlws.FILTER(辅助信息!D:D,辅助信息!G:G=G5306)</f>
        <v>五冶建设师大附中外语校新建教学楼工程</v>
      </c>
    </row>
    <row r="5307" spans="1:10">
      <c r="A5307" s="2" t="str">
        <f>'[1]2025年已发货'!A:A</f>
        <v>润耀</v>
      </c>
      <c r="B5307" s="2" t="str">
        <f>'[1]2025年已发货'!B:B</f>
        <v>盘螺</v>
      </c>
      <c r="C5307" s="2" t="str">
        <f>'[1]2025年已发货'!C:C</f>
        <v>HRB400E Φ8</v>
      </c>
      <c r="D5307" s="2" t="str">
        <f>'[1]2025年已发货'!D:D</f>
        <v>吨</v>
      </c>
      <c r="E5307" s="2">
        <f>'[1]2025年已发货'!E:E</f>
        <v>2.5</v>
      </c>
      <c r="F5307" s="4">
        <f>'[1]2025年已发货'!F:F</f>
        <v>45861</v>
      </c>
      <c r="G5307" s="2" t="str">
        <f>'[1]2025年已发货'!G:G</f>
        <v>(五冶建设师大附中外语校新建教学楼工程)四川省成都市成华区大观堰2号(四川师范大学附属中学外国语学校)</v>
      </c>
      <c r="H5307" s="2" t="str">
        <f>'[1]2025年已发货'!H:H</f>
        <v>蔡浩</v>
      </c>
      <c r="I5307" s="2" t="str">
        <f>'[1]2025年已发货'!I:I</f>
        <v>139 8088 0820</v>
      </c>
      <c r="J5307" s="2" t="str">
        <f>_xlfn._xlws.FILTER(辅助信息!D:D,辅助信息!G:G=G5307)</f>
        <v>五冶建设师大附中外语校新建教学楼工程</v>
      </c>
    </row>
    <row r="5308" spans="1:10">
      <c r="A5308" s="2" t="str">
        <f>'[1]2025年已发货'!A:A</f>
        <v>润耀</v>
      </c>
      <c r="B5308" s="2" t="str">
        <f>'[1]2025年已发货'!B:B</f>
        <v>盘螺</v>
      </c>
      <c r="C5308" s="2" t="str">
        <f>'[1]2025年已发货'!C:C</f>
        <v>HRB400E Φ10</v>
      </c>
      <c r="D5308" s="2" t="str">
        <f>'[1]2025年已发货'!D:D</f>
        <v>吨</v>
      </c>
      <c r="E5308" s="2">
        <f>'[1]2025年已发货'!E:E</f>
        <v>2.5</v>
      </c>
      <c r="F5308" s="4">
        <f>'[1]2025年已发货'!F:F</f>
        <v>45861</v>
      </c>
      <c r="G5308" s="2" t="str">
        <f>'[1]2025年已发货'!G:G</f>
        <v>(五冶建设师大附中外语校新建教学楼工程)四川省成都市成华区大观堰2号(四川师范大学附属中学外国语学校)</v>
      </c>
      <c r="H5308" s="2" t="str">
        <f>'[1]2025年已发货'!H:H</f>
        <v>蔡浩</v>
      </c>
      <c r="I5308" s="2" t="str">
        <f>'[1]2025年已发货'!I:I</f>
        <v>139 8088 0820</v>
      </c>
      <c r="J5308" s="2" t="str">
        <f>_xlfn._xlws.FILTER(辅助信息!D:D,辅助信息!G:G=G5308)</f>
        <v>五冶建设师大附中外语校新建教学楼工程</v>
      </c>
    </row>
    <row r="5309" spans="1:10">
      <c r="A5309" s="2" t="str">
        <f>'[1]2025年已发货'!A:A</f>
        <v>润耀</v>
      </c>
      <c r="B5309" s="2" t="str">
        <f>'[1]2025年已发货'!B:B</f>
        <v>螺纹钢</v>
      </c>
      <c r="C5309" s="2" t="str">
        <f>'[1]2025年已发货'!C:C</f>
        <v>HRB400E Φ12 9m</v>
      </c>
      <c r="D5309" s="2" t="str">
        <f>'[1]2025年已发货'!D:D</f>
        <v>吨</v>
      </c>
      <c r="E5309" s="2">
        <f>'[1]2025年已发货'!E:E</f>
        <v>10</v>
      </c>
      <c r="F5309" s="4">
        <f>'[1]2025年已发货'!F:F</f>
        <v>45861</v>
      </c>
      <c r="G5309" s="2" t="str">
        <f>'[1]2025年已发货'!G:G</f>
        <v>(五冶建设师大附中外语校新建教学楼工程)四川省成都市成华区大观堰2号(四川师范大学附属中学外国语学校)</v>
      </c>
      <c r="H5309" s="2" t="str">
        <f>'[1]2025年已发货'!H:H</f>
        <v>蔡浩</v>
      </c>
      <c r="I5309" s="2" t="str">
        <f>'[1]2025年已发货'!I:I</f>
        <v>139 8088 0820</v>
      </c>
      <c r="J5309" s="2" t="str">
        <f>_xlfn._xlws.FILTER(辅助信息!D:D,辅助信息!G:G=G5309)</f>
        <v>五冶建设师大附中外语校新建教学楼工程</v>
      </c>
    </row>
    <row r="5310" spans="1:10">
      <c r="A5310" s="2" t="str">
        <f>'[1]2025年已发货'!A:A</f>
        <v>润耀</v>
      </c>
      <c r="B5310" s="2" t="str">
        <f>'[1]2025年已发货'!B:B</f>
        <v>螺纹钢</v>
      </c>
      <c r="C5310" s="2" t="str">
        <f>'[1]2025年已发货'!C:C</f>
        <v>HRB400E Φ14 9m</v>
      </c>
      <c r="D5310" s="2" t="str">
        <f>'[1]2025年已发货'!D:D</f>
        <v>吨</v>
      </c>
      <c r="E5310" s="2">
        <f>'[1]2025年已发货'!E:E</f>
        <v>20</v>
      </c>
      <c r="F5310" s="4">
        <f>'[1]2025年已发货'!F:F</f>
        <v>45861</v>
      </c>
      <c r="G5310" s="2" t="str">
        <f>'[1]2025年已发货'!G:G</f>
        <v>(五冶建设师大附中外语校新建教学楼工程)四川省成都市成华区大观堰2号(四川师范大学附属中学外国语学校)</v>
      </c>
      <c r="H5310" s="2" t="str">
        <f>'[1]2025年已发货'!H:H</f>
        <v>蔡浩</v>
      </c>
      <c r="I5310" s="2" t="str">
        <f>'[1]2025年已发货'!I:I</f>
        <v>139 8088 0820</v>
      </c>
      <c r="J5310" s="2" t="str">
        <f>_xlfn._xlws.FILTER(辅助信息!D:D,辅助信息!G:G=G5310)</f>
        <v>五冶建设师大附中外语校新建教学楼工程</v>
      </c>
    </row>
    <row r="5311" spans="1:10">
      <c r="A5311" s="2" t="str">
        <f>'[1]2025年已发货'!A:A</f>
        <v>润耀</v>
      </c>
      <c r="B5311" s="2" t="str">
        <f>'[1]2025年已发货'!B:B</f>
        <v>螺纹钢</v>
      </c>
      <c r="C5311" s="2" t="str">
        <f>'[1]2025年已发货'!C:C</f>
        <v>HRB400E Φ16 9m</v>
      </c>
      <c r="D5311" s="2" t="str">
        <f>'[1]2025年已发货'!D:D</f>
        <v>吨</v>
      </c>
      <c r="E5311" s="2">
        <f>'[1]2025年已发货'!E:E</f>
        <v>14</v>
      </c>
      <c r="F5311" s="4">
        <f>'[1]2025年已发货'!F:F</f>
        <v>45861</v>
      </c>
      <c r="G5311" s="2" t="str">
        <f>'[1]2025年已发货'!G:G</f>
        <v>(五冶建设师大附中外语校新建教学楼工程)四川省成都市成华区大观堰2号(四川师范大学附属中学外国语学校)</v>
      </c>
      <c r="H5311" s="2" t="str">
        <f>'[1]2025年已发货'!H:H</f>
        <v>蔡浩</v>
      </c>
      <c r="I5311" s="2" t="str">
        <f>'[1]2025年已发货'!I:I</f>
        <v>139 8088 0820</v>
      </c>
      <c r="J5311" s="2" t="str">
        <f>_xlfn._xlws.FILTER(辅助信息!D:D,辅助信息!G:G=G5311)</f>
        <v>五冶建设师大附中外语校新建教学楼工程</v>
      </c>
    </row>
    <row r="5312" spans="1:10">
      <c r="A5312" s="2" t="str">
        <f>'[1]2025年已发货'!A:A</f>
        <v>润耀</v>
      </c>
      <c r="B5312" s="2" t="str">
        <f>'[1]2025年已发货'!B:B</f>
        <v>螺纹钢</v>
      </c>
      <c r="C5312" s="2" t="str">
        <f>'[1]2025年已发货'!C:C</f>
        <v>HRB400E Φ18 9m</v>
      </c>
      <c r="D5312" s="2" t="str">
        <f>'[1]2025年已发货'!D:D</f>
        <v>吨</v>
      </c>
      <c r="E5312" s="2">
        <f>'[1]2025年已发货'!E:E</f>
        <v>11.4</v>
      </c>
      <c r="F5312" s="4">
        <f>'[1]2025年已发货'!F:F</f>
        <v>45861</v>
      </c>
      <c r="G5312" s="2" t="str">
        <f>'[1]2025年已发货'!G:G</f>
        <v>(五冶建设师大附中外语校新建教学楼工程)四川省成都市成华区大观堰2号(四川师范大学附属中学外国语学校)</v>
      </c>
      <c r="H5312" s="2" t="str">
        <f>'[1]2025年已发货'!H:H</f>
        <v>蔡浩</v>
      </c>
      <c r="I5312" s="2" t="str">
        <f>'[1]2025年已发货'!I:I</f>
        <v>139 8088 0820</v>
      </c>
      <c r="J5312" s="2" t="str">
        <f>_xlfn._xlws.FILTER(辅助信息!D:D,辅助信息!G:G=G5312)</f>
        <v>五冶建设师大附中外语校新建教学楼工程</v>
      </c>
    </row>
    <row r="5313" spans="1:10">
      <c r="A5313" s="2" t="str">
        <f>'[1]2025年已发货'!A:A</f>
        <v>润耀</v>
      </c>
      <c r="B5313" s="2" t="str">
        <f>'[1]2025年已发货'!B:B</f>
        <v>螺纹钢</v>
      </c>
      <c r="C5313" s="2" t="str">
        <f>'[1]2025年已发货'!C:C</f>
        <v>HRB400E Φ20 9m</v>
      </c>
      <c r="D5313" s="2" t="str">
        <f>'[1]2025年已发货'!D:D</f>
        <v>吨</v>
      </c>
      <c r="E5313" s="2">
        <f>'[1]2025年已发货'!E:E</f>
        <v>10</v>
      </c>
      <c r="F5313" s="4">
        <f>'[1]2025年已发货'!F:F</f>
        <v>45861</v>
      </c>
      <c r="G5313" s="2" t="str">
        <f>'[1]2025年已发货'!G:G</f>
        <v>(五冶建设师大附中外语校新建教学楼工程)四川省成都市成华区大观堰2号(四川师范大学附属中学外国语学校)</v>
      </c>
      <c r="H5313" s="2" t="str">
        <f>'[1]2025年已发货'!H:H</f>
        <v>蔡浩</v>
      </c>
      <c r="I5313" s="2" t="str">
        <f>'[1]2025年已发货'!I:I</f>
        <v>139 8088 0820</v>
      </c>
      <c r="J5313" s="2" t="str">
        <f>_xlfn._xlws.FILTER(辅助信息!D:D,辅助信息!G:G=G5313)</f>
        <v>五冶建设师大附中外语校新建教学楼工程</v>
      </c>
    </row>
    <row r="5314" spans="1:10">
      <c r="A5314" s="2" t="str">
        <f>'[1]2025年已发货'!A:A</f>
        <v>润耀</v>
      </c>
      <c r="B5314" s="2" t="str">
        <f>'[1]2025年已发货'!B:B</f>
        <v>螺纹钢</v>
      </c>
      <c r="C5314" s="2" t="str">
        <f>'[1]2025年已发货'!C:C</f>
        <v>HRB400E Φ22 9m</v>
      </c>
      <c r="D5314" s="2" t="str">
        <f>'[1]2025年已发货'!D:D</f>
        <v>吨</v>
      </c>
      <c r="E5314" s="2">
        <f>'[1]2025年已发货'!E:E</f>
        <v>10</v>
      </c>
      <c r="F5314" s="4">
        <f>'[1]2025年已发货'!F:F</f>
        <v>45861</v>
      </c>
      <c r="G5314" s="2" t="str">
        <f>'[1]2025年已发货'!G:G</f>
        <v>(五冶建设师大附中外语校新建教学楼工程)四川省成都市成华区大观堰2号(四川师范大学附属中学外国语学校)</v>
      </c>
      <c r="H5314" s="2" t="str">
        <f>'[1]2025年已发货'!H:H</f>
        <v>蔡浩</v>
      </c>
      <c r="I5314" s="2" t="str">
        <f>'[1]2025年已发货'!I:I</f>
        <v>139 8088 0820</v>
      </c>
      <c r="J5314" s="2" t="str">
        <f>_xlfn._xlws.FILTER(辅助信息!D:D,辅助信息!G:G=G5314)</f>
        <v>五冶建设师大附中外语校新建教学楼工程</v>
      </c>
    </row>
    <row r="5315" spans="1:10">
      <c r="A5315" s="2" t="str">
        <f>'[1]2025年已发货'!A:A</f>
        <v>润耀</v>
      </c>
      <c r="B5315" s="2" t="str">
        <f>'[1]2025年已发货'!B:B</f>
        <v>螺纹钢</v>
      </c>
      <c r="C5315" s="2" t="str">
        <f>'[1]2025年已发货'!C:C</f>
        <v>HRB400E Φ25 9m</v>
      </c>
      <c r="D5315" s="2" t="str">
        <f>'[1]2025年已发货'!D:D</f>
        <v>吨</v>
      </c>
      <c r="E5315" s="2">
        <f>'[1]2025年已发货'!E:E</f>
        <v>15</v>
      </c>
      <c r="F5315" s="4">
        <f>'[1]2025年已发货'!F:F</f>
        <v>45861</v>
      </c>
      <c r="G5315" s="2" t="str">
        <f>'[1]2025年已发货'!G:G</f>
        <v>(五冶建设师大附中外语校新建教学楼工程)四川省成都市成华区大观堰2号(四川师范大学附属中学外国语学校)</v>
      </c>
      <c r="H5315" s="2" t="str">
        <f>'[1]2025年已发货'!H:H</f>
        <v>蔡浩</v>
      </c>
      <c r="I5315" s="2" t="str">
        <f>'[1]2025年已发货'!I:I</f>
        <v>139 8088 0820</v>
      </c>
      <c r="J5315" s="2" t="str">
        <f>_xlfn._xlws.FILTER(辅助信息!D:D,辅助信息!G:G=G5315)</f>
        <v>五冶建设师大附中外语校新建教学楼工程</v>
      </c>
    </row>
    <row r="5316" spans="1:10">
      <c r="A5316" s="2" t="str">
        <f>'[1]2025年已发货'!A:A</f>
        <v>润耀</v>
      </c>
      <c r="B5316" s="2" t="str">
        <f>'[1]2025年已发货'!B:B</f>
        <v>螺纹钢</v>
      </c>
      <c r="C5316" s="2" t="str">
        <f>'[1]2025年已发货'!C:C</f>
        <v>HRB400E Φ28 9m</v>
      </c>
      <c r="D5316" s="2" t="str">
        <f>'[1]2025年已发货'!D:D</f>
        <v>吨</v>
      </c>
      <c r="E5316" s="2">
        <f>'[1]2025年已发货'!E:E</f>
        <v>10</v>
      </c>
      <c r="F5316" s="4">
        <f>'[1]2025年已发货'!F:F</f>
        <v>45861</v>
      </c>
      <c r="G5316" s="2" t="str">
        <f>'[1]2025年已发货'!G:G</f>
        <v>(五冶建设师大附中外语校新建教学楼工程)四川省成都市成华区大观堰2号(四川师范大学附属中学外国语学校)</v>
      </c>
      <c r="H5316" s="2" t="str">
        <f>'[1]2025年已发货'!H:H</f>
        <v>蔡浩</v>
      </c>
      <c r="I5316" s="2" t="str">
        <f>'[1]2025年已发货'!I:I</f>
        <v>139 8088 0820</v>
      </c>
      <c r="J5316" s="2" t="str">
        <f>_xlfn._xlws.FILTER(辅助信息!D:D,辅助信息!G:G=G5316)</f>
        <v>五冶建设师大附中外语校新建教学楼工程</v>
      </c>
    </row>
    <row r="5317" spans="1:10">
      <c r="A5317" s="2" t="str">
        <f>'[1]2025年已发货'!A:A</f>
        <v>润耀</v>
      </c>
      <c r="B5317" s="2" t="str">
        <f>'[1]2025年已发货'!B:B</f>
        <v>螺纹钢</v>
      </c>
      <c r="C5317" s="2" t="str">
        <f>'[1]2025年已发货'!C:C</f>
        <v>HRB500E Φ16</v>
      </c>
      <c r="D5317" s="2" t="str">
        <f>'[1]2025年已发货'!D:D</f>
        <v>吨</v>
      </c>
      <c r="E5317" s="2">
        <f>'[1]2025年已发货'!E:E</f>
        <v>10</v>
      </c>
      <c r="F5317" s="4">
        <f>'[1]2025年已发货'!F:F</f>
        <v>45861</v>
      </c>
      <c r="G5317" s="2" t="str">
        <f>'[1]2025年已发货'!G:G</f>
        <v>(五冶建设师大附中外语校新建教学楼工程)四川省成都市成华区大观堰2号(四川师范大学附属中学外国语学校)</v>
      </c>
      <c r="H5317" s="2" t="str">
        <f>'[1]2025年已发货'!H:H</f>
        <v>蔡浩</v>
      </c>
      <c r="I5317" s="2" t="str">
        <f>'[1]2025年已发货'!I:I</f>
        <v>139 8088 0820</v>
      </c>
      <c r="J5317" s="2" t="str">
        <f>_xlfn._xlws.FILTER(辅助信息!D:D,辅助信息!G:G=G5317)</f>
        <v>五冶建设师大附中外语校新建教学楼工程</v>
      </c>
    </row>
    <row r="5318" spans="1:10">
      <c r="A5318" s="2" t="str">
        <f>'[1]2025年已发货'!A:A</f>
        <v>润耀</v>
      </c>
      <c r="B5318" s="2" t="str">
        <f>'[1]2025年已发货'!B:B</f>
        <v>螺纹钢</v>
      </c>
      <c r="C5318" s="2" t="str">
        <f>'[1]2025年已发货'!C:C</f>
        <v>HRB500E Φ18</v>
      </c>
      <c r="D5318" s="2" t="str">
        <f>'[1]2025年已发货'!D:D</f>
        <v>吨</v>
      </c>
      <c r="E5318" s="2">
        <f>'[1]2025年已发货'!E:E</f>
        <v>5</v>
      </c>
      <c r="F5318" s="4">
        <f>'[1]2025年已发货'!F:F</f>
        <v>45861</v>
      </c>
      <c r="G5318" s="2" t="str">
        <f>'[1]2025年已发货'!G:G</f>
        <v>(五冶建设师大附中外语校新建教学楼工程)四川省成都市成华区大观堰2号(四川师范大学附属中学外国语学校)</v>
      </c>
      <c r="H5318" s="2" t="str">
        <f>'[1]2025年已发货'!H:H</f>
        <v>蔡浩</v>
      </c>
      <c r="I5318" s="2" t="str">
        <f>'[1]2025年已发货'!I:I</f>
        <v>139 8088 0820</v>
      </c>
      <c r="J5318" s="2" t="str">
        <f>_xlfn._xlws.FILTER(辅助信息!D:D,辅助信息!G:G=G5318)</f>
        <v>五冶建设师大附中外语校新建教学楼工程</v>
      </c>
    </row>
    <row r="5319" spans="1:10">
      <c r="A5319" s="2" t="str">
        <f>'[1]2025年已发货'!A:A</f>
        <v>润耀</v>
      </c>
      <c r="B5319" s="2" t="str">
        <f>'[1]2025年已发货'!B:B</f>
        <v>螺纹钢</v>
      </c>
      <c r="C5319" s="2" t="str">
        <f>'[1]2025年已发货'!C:C</f>
        <v>HRB500E Φ20</v>
      </c>
      <c r="D5319" s="2" t="str">
        <f>'[1]2025年已发货'!D:D</f>
        <v>吨</v>
      </c>
      <c r="E5319" s="2">
        <f>'[1]2025年已发货'!E:E</f>
        <v>5</v>
      </c>
      <c r="F5319" s="4">
        <f>'[1]2025年已发货'!F:F</f>
        <v>45861</v>
      </c>
      <c r="G5319" s="2" t="str">
        <f>'[1]2025年已发货'!G:G</f>
        <v>(五冶建设师大附中外语校新建教学楼工程)四川省成都市成华区大观堰2号(四川师范大学附属中学外国语学校)</v>
      </c>
      <c r="H5319" s="2" t="str">
        <f>'[1]2025年已发货'!H:H</f>
        <v>蔡浩</v>
      </c>
      <c r="I5319" s="2" t="str">
        <f>'[1]2025年已发货'!I:I</f>
        <v>139 8088 0820</v>
      </c>
      <c r="J5319" s="2" t="str">
        <f>_xlfn._xlws.FILTER(辅助信息!D:D,辅助信息!G:G=G5319)</f>
        <v>五冶建设师大附中外语校新建教学楼工程</v>
      </c>
    </row>
    <row r="5320" spans="1:10">
      <c r="A5320" s="2" t="str">
        <f>'[1]2025年已发货'!A:A</f>
        <v>润耀</v>
      </c>
      <c r="B5320" s="2" t="str">
        <f>'[1]2025年已发货'!B:B</f>
        <v>螺纹钢</v>
      </c>
      <c r="C5320" s="2" t="str">
        <f>'[1]2025年已发货'!C:C</f>
        <v>HRB500E Φ22</v>
      </c>
      <c r="D5320" s="2" t="str">
        <f>'[1]2025年已发货'!D:D</f>
        <v>吨</v>
      </c>
      <c r="E5320" s="2">
        <f>'[1]2025年已发货'!E:E</f>
        <v>3</v>
      </c>
      <c r="F5320" s="4">
        <f>'[1]2025年已发货'!F:F</f>
        <v>45861</v>
      </c>
      <c r="G5320" s="2" t="str">
        <f>'[1]2025年已发货'!G:G</f>
        <v>(五冶建设师大附中外语校新建教学楼工程)四川省成都市成华区大观堰2号(四川师范大学附属中学外国语学校)</v>
      </c>
      <c r="H5320" s="2" t="str">
        <f>'[1]2025年已发货'!H:H</f>
        <v>蔡浩</v>
      </c>
      <c r="I5320" s="2" t="str">
        <f>'[1]2025年已发货'!I:I</f>
        <v>139 8088 0820</v>
      </c>
      <c r="J5320" s="2" t="str">
        <f>_xlfn._xlws.FILTER(辅助信息!D:D,辅助信息!G:G=G5320)</f>
        <v>五冶建设师大附中外语校新建教学楼工程</v>
      </c>
    </row>
    <row r="5321" spans="1:10">
      <c r="A5321" s="2" t="str">
        <f>'[1]2025年已发货'!A:A</f>
        <v>润耀</v>
      </c>
      <c r="B5321" s="2" t="str">
        <f>'[1]2025年已发货'!B:B</f>
        <v>螺纹钢</v>
      </c>
      <c r="C5321" s="2" t="str">
        <f>'[1]2025年已发货'!C:C</f>
        <v>HRB500E Φ25</v>
      </c>
      <c r="D5321" s="2" t="str">
        <f>'[1]2025年已发货'!D:D</f>
        <v>吨</v>
      </c>
      <c r="E5321" s="2">
        <f>'[1]2025年已发货'!E:E</f>
        <v>3</v>
      </c>
      <c r="F5321" s="4">
        <f>'[1]2025年已发货'!F:F</f>
        <v>45861</v>
      </c>
      <c r="G5321" s="2" t="str">
        <f>'[1]2025年已发货'!G:G</f>
        <v>(五冶建设师大附中外语校新建教学楼工程)四川省成都市成华区大观堰2号(四川师范大学附属中学外国语学校)</v>
      </c>
      <c r="H5321" s="2" t="str">
        <f>'[1]2025年已发货'!H:H</f>
        <v>蔡浩</v>
      </c>
      <c r="I5321" s="2" t="str">
        <f>'[1]2025年已发货'!I:I</f>
        <v>139 8088 0820</v>
      </c>
      <c r="J5321" s="2" t="str">
        <f>_xlfn._xlws.FILTER(辅助信息!D:D,辅助信息!G:G=G5321)</f>
        <v>五冶建设师大附中外语校新建教学楼工程</v>
      </c>
    </row>
    <row r="5322" spans="1:10">
      <c r="A5322" s="2" t="str">
        <f>'[1]2025年已发货'!A:A</f>
        <v>润耀</v>
      </c>
      <c r="B5322" s="2" t="str">
        <f>'[1]2025年已发货'!B:B</f>
        <v>螺纹钢</v>
      </c>
      <c r="C5322" s="2" t="str">
        <f>'[1]2025年已发货'!C:C</f>
        <v>HRB500E Φ28</v>
      </c>
      <c r="D5322" s="2" t="str">
        <f>'[1]2025年已发货'!D:D</f>
        <v>吨</v>
      </c>
      <c r="E5322" s="2">
        <f>'[1]2025年已发货'!E:E</f>
        <v>3</v>
      </c>
      <c r="F5322" s="4">
        <f>'[1]2025年已发货'!F:F</f>
        <v>45861</v>
      </c>
      <c r="G5322" s="2" t="str">
        <f>'[1]2025年已发货'!G:G</f>
        <v>(五冶建设师大附中外语校新建教学楼工程)四川省成都市成华区大观堰2号(四川师范大学附属中学外国语学校)</v>
      </c>
      <c r="H5322" s="2" t="str">
        <f>'[1]2025年已发货'!H:H</f>
        <v>蔡浩</v>
      </c>
      <c r="I5322" s="2" t="str">
        <f>'[1]2025年已发货'!I:I</f>
        <v>139 8088 0820</v>
      </c>
      <c r="J5322" s="2" t="str">
        <f>_xlfn._xlws.FILTER(辅助信息!D:D,辅助信息!G:G=G5322)</f>
        <v>五冶建设师大附中外语校新建教学楼工程</v>
      </c>
    </row>
    <row r="5323" spans="1:10">
      <c r="A5323" s="2" t="str">
        <f>'[1]2025年已发货'!A:A</f>
        <v>润耀</v>
      </c>
      <c r="B5323" s="2" t="str">
        <f>'[1]2025年已发货'!B:B</f>
        <v>螺纹钢</v>
      </c>
      <c r="C5323" s="2" t="str">
        <f>'[1]2025年已发货'!C:C</f>
        <v>HRB500E Φ32</v>
      </c>
      <c r="D5323" s="2" t="str">
        <f>'[1]2025年已发货'!D:D</f>
        <v>吨</v>
      </c>
      <c r="E5323" s="2">
        <f>'[1]2025年已发货'!E:E</f>
        <v>3</v>
      </c>
      <c r="F5323" s="4">
        <f>'[1]2025年已发货'!F:F</f>
        <v>45861</v>
      </c>
      <c r="G5323" s="2" t="str">
        <f>'[1]2025年已发货'!G:G</f>
        <v>(五冶建设师大附中外语校新建教学楼工程)四川省成都市成华区大观堰2号(四川师范大学附属中学外国语学校)</v>
      </c>
      <c r="H5323" s="2" t="str">
        <f>'[1]2025年已发货'!H:H</f>
        <v>蔡浩</v>
      </c>
      <c r="I5323" s="2" t="str">
        <f>'[1]2025年已发货'!I:I</f>
        <v>139 8088 0820</v>
      </c>
      <c r="J5323" s="2" t="str">
        <f>_xlfn._xlws.FILTER(辅助信息!D:D,辅助信息!G:G=G5323)</f>
        <v>五冶建设师大附中外语校新建教学楼工程</v>
      </c>
    </row>
    <row r="5324" spans="1:10">
      <c r="A5324" s="2" t="str">
        <f>'[1]2025年已发货'!A:A</f>
        <v>润耀</v>
      </c>
      <c r="B5324" s="2" t="str">
        <f>'[1]2025年已发货'!B:B</f>
        <v>高线</v>
      </c>
      <c r="C5324" s="2" t="str">
        <f>'[1]2025年已发货'!C:C</f>
        <v>HPB300Ф10</v>
      </c>
      <c r="D5324" s="2" t="str">
        <f>'[1]2025年已发货'!D:D</f>
        <v>吨</v>
      </c>
      <c r="E5324" s="2">
        <f>'[1]2025年已发货'!E:E</f>
        <v>10</v>
      </c>
      <c r="F5324" s="4">
        <f>'[1]2025年已发货'!F:F</f>
        <v>45861</v>
      </c>
      <c r="G5324" s="2" t="str">
        <f>'[1]2025年已发货'!G:G</f>
        <v>（中铁一局四公司康新高速TJ1-1标雅加梗隧道）四川省甘孜州康定市雅加梗路基</v>
      </c>
      <c r="H5324" s="2" t="str">
        <f>'[1]2025年已发货'!H:H</f>
        <v>刘子任</v>
      </c>
      <c r="I5324" s="2">
        <f>'[1]2025年已发货'!I:I</f>
        <v>18784539677</v>
      </c>
      <c r="J5324" s="2" vm="1" t="e">
        <f>_xlfn._xlws.FILTER(辅助信息!D:D,辅助信息!G:G=G5324)</f>
        <v>#VALUE!</v>
      </c>
    </row>
    <row r="5325" spans="1:10">
      <c r="A5325" s="2" t="str">
        <f>'[1]2025年已发货'!A:A</f>
        <v>润耀</v>
      </c>
      <c r="B5325" s="2" t="str">
        <f>'[1]2025年已发货'!B:B</f>
        <v>螺纹钢</v>
      </c>
      <c r="C5325" s="2" t="str">
        <f>'[1]2025年已发货'!C:C</f>
        <v>HRB400EФ16*9m</v>
      </c>
      <c r="D5325" s="2" t="str">
        <f>'[1]2025年已发货'!D:D</f>
        <v>吨</v>
      </c>
      <c r="E5325" s="2">
        <f>'[1]2025年已发货'!E:E</f>
        <v>5</v>
      </c>
      <c r="F5325" s="4">
        <f>'[1]2025年已发货'!F:F</f>
        <v>45861</v>
      </c>
      <c r="G5325" s="2" t="str">
        <f>'[1]2025年已发货'!G:G</f>
        <v>（中铁一局四公司康新高速TJ1-1标雅加梗隧道）四川省甘孜州康定市雅加梗路基</v>
      </c>
      <c r="H5325" s="2" t="str">
        <f>'[1]2025年已发货'!H:H</f>
        <v>刘子任</v>
      </c>
      <c r="I5325" s="2">
        <f>'[1]2025年已发货'!I:I</f>
        <v>18784539677</v>
      </c>
      <c r="J5325" s="2" vm="1" t="e">
        <f>_xlfn._xlws.FILTER(辅助信息!D:D,辅助信息!G:G=G5325)</f>
        <v>#VALUE!</v>
      </c>
    </row>
    <row r="5326" spans="1:10">
      <c r="A5326" s="2" t="str">
        <f>'[1]2025年已发货'!A:A</f>
        <v>润耀</v>
      </c>
      <c r="B5326" s="2" t="str">
        <f>'[1]2025年已发货'!B:B</f>
        <v>螺纹钢</v>
      </c>
      <c r="C5326" s="2" t="str">
        <f>'[1]2025年已发货'!C:C</f>
        <v>HRB400EФ18*9m</v>
      </c>
      <c r="D5326" s="2" t="str">
        <f>'[1]2025年已发货'!D:D</f>
        <v>吨</v>
      </c>
      <c r="E5326" s="2">
        <f>'[1]2025年已发货'!E:E</f>
        <v>6</v>
      </c>
      <c r="F5326" s="4">
        <f>'[1]2025年已发货'!F:F</f>
        <v>45861</v>
      </c>
      <c r="G5326" s="2" t="str">
        <f>'[1]2025年已发货'!G:G</f>
        <v>（中铁一局四公司康新高速TJ1-1标雅加梗隧道）四川省甘孜州康定市雅加梗路基</v>
      </c>
      <c r="H5326" s="2" t="str">
        <f>'[1]2025年已发货'!H:H</f>
        <v>刘子任</v>
      </c>
      <c r="I5326" s="2">
        <f>'[1]2025年已发货'!I:I</f>
        <v>18784539677</v>
      </c>
      <c r="J5326" s="2" vm="1" t="e">
        <f>_xlfn._xlws.FILTER(辅助信息!D:D,辅助信息!G:G=G5326)</f>
        <v>#VALUE!</v>
      </c>
    </row>
    <row r="5327" spans="1:10">
      <c r="A5327" s="2" t="str">
        <f>'[1]2025年已发货'!A:A</f>
        <v>润耀</v>
      </c>
      <c r="B5327" s="2" t="str">
        <f>'[1]2025年已发货'!B:B</f>
        <v>螺纹钢</v>
      </c>
      <c r="C5327" s="2" t="str">
        <f>'[1]2025年已发货'!C:C</f>
        <v>HRB400EФ22*9m</v>
      </c>
      <c r="D5327" s="2" t="str">
        <f>'[1]2025年已发货'!D:D</f>
        <v>吨</v>
      </c>
      <c r="E5327" s="2">
        <f>'[1]2025年已发货'!E:E</f>
        <v>11.5</v>
      </c>
      <c r="F5327" s="4">
        <f>'[1]2025年已发货'!F:F</f>
        <v>45861</v>
      </c>
      <c r="G5327" s="2" t="str">
        <f>'[1]2025年已发货'!G:G</f>
        <v>（中铁一局四公司康新高速TJ1-1标雅加梗隧道）四川省甘孜州康定市雅加梗路基</v>
      </c>
      <c r="H5327" s="2" t="str">
        <f>'[1]2025年已发货'!H:H</f>
        <v>刘子任</v>
      </c>
      <c r="I5327" s="2">
        <f>'[1]2025年已发货'!I:I</f>
        <v>18784539677</v>
      </c>
      <c r="J5327" s="2" vm="1" t="e">
        <f>_xlfn._xlws.FILTER(辅助信息!D:D,辅助信息!G:G=G5327)</f>
        <v>#VALUE!</v>
      </c>
    </row>
    <row r="5328" spans="1:10">
      <c r="A5328" s="2" t="str">
        <f>'[1]2025年已发货'!A:A</f>
        <v>润耀</v>
      </c>
      <c r="B5328" s="2" t="str">
        <f>'[1]2025年已发货'!B:B</f>
        <v>螺纹钢</v>
      </c>
      <c r="C5328" s="2" t="str">
        <f>'[1]2025年已发货'!C:C</f>
        <v>HRB400EФ32*9m</v>
      </c>
      <c r="D5328" s="2" t="str">
        <f>'[1]2025年已发货'!D:D</f>
        <v>吨</v>
      </c>
      <c r="E5328" s="2">
        <f>'[1]2025年已发货'!E:E</f>
        <v>2.5</v>
      </c>
      <c r="F5328" s="4">
        <f>'[1]2025年已发货'!F:F</f>
        <v>45861</v>
      </c>
      <c r="G5328" s="2" t="str">
        <f>'[1]2025年已发货'!G:G</f>
        <v>（中铁一局四公司康新高速TJ1-1标雅加梗隧道）四川省甘孜州康定市雅加梗路基</v>
      </c>
      <c r="H5328" s="2" t="str">
        <f>'[1]2025年已发货'!H:H</f>
        <v>刘子任</v>
      </c>
      <c r="I5328" s="2">
        <f>'[1]2025年已发货'!I:I</f>
        <v>18784539677</v>
      </c>
      <c r="J5328" s="2" vm="1" t="e">
        <f>_xlfn._xlws.FILTER(辅助信息!D:D,辅助信息!G:G=G5328)</f>
        <v>#VALUE!</v>
      </c>
    </row>
    <row r="5329" spans="1:10">
      <c r="A5329" s="2" t="str">
        <f>'[1]2025年已发货'!A:A</f>
        <v>达钢</v>
      </c>
      <c r="B5329" s="2" t="str">
        <f>'[1]2025年已发货'!B:B</f>
        <v>盘螺</v>
      </c>
      <c r="C5329" s="2" t="str">
        <f>'[1]2025年已发货'!C:C</f>
        <v>HRB400E Φ10</v>
      </c>
      <c r="D5329" s="2" t="str">
        <f>'[1]2025年已发货'!D:D</f>
        <v>吨</v>
      </c>
      <c r="E5329" s="2">
        <f>'[1]2025年已发货'!E:E</f>
        <v>24</v>
      </c>
      <c r="F5329" s="4">
        <f>'[1]2025年已发货'!F:F</f>
        <v>45862</v>
      </c>
      <c r="G5329" s="2" t="str">
        <f>'[1]2025年已发货'!G:G</f>
        <v>（商投建工达州中医药科技园-4工区-11号楼）达州市通川区达州中医药职业学院犀牛大道北段</v>
      </c>
      <c r="H5329" s="2" t="str">
        <f>'[1]2025年已发货'!H:H</f>
        <v>张扬</v>
      </c>
      <c r="I5329" s="2">
        <f>'[1]2025年已发货'!I:I</f>
        <v>18381904567</v>
      </c>
      <c r="J5329" s="2" t="str">
        <f>_xlfn._xlws.FILTER(辅助信息!D:D,辅助信息!G:G=G5329)</f>
        <v>商投建工达州中医药科技园</v>
      </c>
    </row>
    <row r="5330" spans="1:10">
      <c r="A5330" s="2" t="str">
        <f>'[1]2025年已发货'!A:A</f>
        <v>达钢</v>
      </c>
      <c r="B5330" s="2" t="str">
        <f>'[1]2025年已发货'!B:B</f>
        <v>螺纹钢</v>
      </c>
      <c r="C5330" s="2" t="str">
        <f>'[1]2025年已发货'!C:C</f>
        <v>HRB400E Φ16 9m</v>
      </c>
      <c r="D5330" s="2" t="str">
        <f>'[1]2025年已发货'!D:D</f>
        <v>吨</v>
      </c>
      <c r="E5330" s="2">
        <f>'[1]2025年已发货'!E:E</f>
        <v>9</v>
      </c>
      <c r="F5330" s="4">
        <f>'[1]2025年已发货'!F:F</f>
        <v>45862</v>
      </c>
      <c r="G5330" s="2" t="str">
        <f>'[1]2025年已发货'!G:G</f>
        <v>（商投建工达州中医药科技园-4工区-11号楼）达州市通川区达州中医药职业学院犀牛大道北段</v>
      </c>
      <c r="H5330" s="2" t="str">
        <f>'[1]2025年已发货'!H:H</f>
        <v>张扬</v>
      </c>
      <c r="I5330" s="2">
        <f>'[1]2025年已发货'!I:I</f>
        <v>18381904567</v>
      </c>
      <c r="J5330" s="2" t="str">
        <f>_xlfn._xlws.FILTER(辅助信息!D:D,辅助信息!G:G=G5330)</f>
        <v>商投建工达州中医药科技园</v>
      </c>
    </row>
    <row r="5331" spans="1:10">
      <c r="A5331" s="2" t="str">
        <f>'[1]2025年已发货'!A:A</f>
        <v>达钢</v>
      </c>
      <c r="B5331" s="2" t="str">
        <f>'[1]2025年已发货'!B:B</f>
        <v>螺纹钢</v>
      </c>
      <c r="C5331" s="2" t="str">
        <f>'[1]2025年已发货'!C:C</f>
        <v>HRB400E Φ20 9m</v>
      </c>
      <c r="D5331" s="2" t="str">
        <f>'[1]2025年已发货'!D:D</f>
        <v>吨</v>
      </c>
      <c r="E5331" s="2">
        <f>'[1]2025年已发货'!E:E</f>
        <v>6</v>
      </c>
      <c r="F5331" s="4">
        <f>'[1]2025年已发货'!F:F</f>
        <v>45862</v>
      </c>
      <c r="G5331" s="2" t="str">
        <f>'[1]2025年已发货'!G:G</f>
        <v>（商投建工达州中医药科技园-4工区-11号楼）达州市通川区达州中医药职业学院犀牛大道北段</v>
      </c>
      <c r="H5331" s="2" t="str">
        <f>'[1]2025年已发货'!H:H</f>
        <v>张扬</v>
      </c>
      <c r="I5331" s="2">
        <f>'[1]2025年已发货'!I:I</f>
        <v>18381904567</v>
      </c>
      <c r="J5331" s="2" t="str">
        <f>_xlfn._xlws.FILTER(辅助信息!D:D,辅助信息!G:G=G5331)</f>
        <v>商投建工达州中医药科技园</v>
      </c>
    </row>
    <row r="5332" spans="1:10">
      <c r="A5332" s="2" t="str">
        <f>'[1]2025年已发货'!A:A</f>
        <v>达钢</v>
      </c>
      <c r="B5332" s="2" t="str">
        <f>'[1]2025年已发货'!B:B</f>
        <v>螺纹钢</v>
      </c>
      <c r="C5332" s="2" t="str">
        <f>'[1]2025年已发货'!C:C</f>
        <v>HRB400E Φ25 9m</v>
      </c>
      <c r="D5332" s="2" t="str">
        <f>'[1]2025年已发货'!D:D</f>
        <v>吨</v>
      </c>
      <c r="E5332" s="2">
        <f>'[1]2025年已发货'!E:E</f>
        <v>6</v>
      </c>
      <c r="F5332" s="4">
        <f>'[1]2025年已发货'!F:F</f>
        <v>45862</v>
      </c>
      <c r="G5332" s="2" t="str">
        <f>'[1]2025年已发货'!G:G</f>
        <v>（商投建工达州中医药科技园-4工区-11号楼）达州市通川区达州中医药职业学院犀牛大道北段</v>
      </c>
      <c r="H5332" s="2" t="str">
        <f>'[1]2025年已发货'!H:H</f>
        <v>张扬</v>
      </c>
      <c r="I5332" s="2">
        <f>'[1]2025年已发货'!I:I</f>
        <v>18381904567</v>
      </c>
      <c r="J5332" s="2" t="str">
        <f>_xlfn._xlws.FILTER(辅助信息!D:D,辅助信息!G:G=G5332)</f>
        <v>商投建工达州中医药科技园</v>
      </c>
    </row>
    <row r="5333" spans="1:10">
      <c r="A5333" s="2" t="str">
        <f>'[1]2025年已发货'!A:A</f>
        <v>钢固融</v>
      </c>
      <c r="B5333" s="2" t="str">
        <f>'[1]2025年已发货'!B:B</f>
        <v>螺纹钢</v>
      </c>
      <c r="C5333" s="2" t="str">
        <f>'[1]2025年已发货'!C:C</f>
        <v>HRB400EФ12*12m</v>
      </c>
      <c r="D5333" s="2" t="str">
        <f>'[1]2025年已发货'!D:D</f>
        <v>吨</v>
      </c>
      <c r="E5333" s="2">
        <f>'[1]2025年已发货'!E:E</f>
        <v>14</v>
      </c>
      <c r="F5333" s="4">
        <f>'[1]2025年已发货'!F:F</f>
        <v>45862</v>
      </c>
      <c r="G5333" s="2" t="str">
        <f>'[1]2025年已发货'!G:G</f>
        <v>（中核中原-温江北林医养综合体项目）四川省成都市温江区万春大道第三人民医院东</v>
      </c>
      <c r="H5333" s="2" t="str">
        <f>'[1]2025年已发货'!H:H</f>
        <v>蔡杰</v>
      </c>
      <c r="I5333" s="2">
        <f>'[1]2025年已发货'!I:I</f>
        <v>18875129329</v>
      </c>
      <c r="J5333" s="2" vm="1" t="e">
        <f>_xlfn._xlws.FILTER(辅助信息!D:D,辅助信息!G:G=G5333)</f>
        <v>#VALUE!</v>
      </c>
    </row>
    <row r="5334" spans="1:10">
      <c r="A5334" s="2" t="str">
        <f>'[1]2025年已发货'!A:A</f>
        <v>钢固融</v>
      </c>
      <c r="B5334" s="2" t="str">
        <f>'[1]2025年已发货'!B:B</f>
        <v>螺纹钢</v>
      </c>
      <c r="C5334" s="2" t="str">
        <f>'[1]2025年已发货'!C:C</f>
        <v>HRB400EФ16*12m</v>
      </c>
      <c r="D5334" s="2" t="str">
        <f>'[1]2025年已发货'!D:D</f>
        <v>吨</v>
      </c>
      <c r="E5334" s="2">
        <f>'[1]2025年已发货'!E:E</f>
        <v>6</v>
      </c>
      <c r="F5334" s="4">
        <f>'[1]2025年已发货'!F:F</f>
        <v>45862</v>
      </c>
      <c r="G5334" s="2" t="str">
        <f>'[1]2025年已发货'!G:G</f>
        <v>（中核中原-温江北林医养综合体项目）四川省成都市温江区万春大道第三人民医院东</v>
      </c>
      <c r="H5334" s="2" t="str">
        <f>'[1]2025年已发货'!H:H</f>
        <v>蔡杰</v>
      </c>
      <c r="I5334" s="2">
        <f>'[1]2025年已发货'!I:I</f>
        <v>18875129329</v>
      </c>
      <c r="J5334" s="2" vm="1" t="e">
        <f>_xlfn._xlws.FILTER(辅助信息!D:D,辅助信息!G:G=G5334)</f>
        <v>#VALUE!</v>
      </c>
    </row>
    <row r="5335" spans="1:10">
      <c r="A5335" s="2" t="str">
        <f>'[1]2025年已发货'!A:A</f>
        <v>钢固融</v>
      </c>
      <c r="B5335" s="2" t="str">
        <f>'[1]2025年已发货'!B:B</f>
        <v>螺纹钢</v>
      </c>
      <c r="C5335" s="2" t="str">
        <f>'[1]2025年已发货'!C:C</f>
        <v>HRB400EФ18*12m</v>
      </c>
      <c r="D5335" s="2" t="str">
        <f>'[1]2025年已发货'!D:D</f>
        <v>吨</v>
      </c>
      <c r="E5335" s="2">
        <f>'[1]2025年已发货'!E:E</f>
        <v>6</v>
      </c>
      <c r="F5335" s="4">
        <f>'[1]2025年已发货'!F:F</f>
        <v>45862</v>
      </c>
      <c r="G5335" s="2" t="str">
        <f>'[1]2025年已发货'!G:G</f>
        <v>（中核中原-温江北林医养综合体项目）四川省成都市温江区万春大道第三人民医院东</v>
      </c>
      <c r="H5335" s="2" t="str">
        <f>'[1]2025年已发货'!H:H</f>
        <v>蔡杰</v>
      </c>
      <c r="I5335" s="2">
        <f>'[1]2025年已发货'!I:I</f>
        <v>18875129329</v>
      </c>
      <c r="J5335" s="2" vm="1" t="e">
        <f>_xlfn._xlws.FILTER(辅助信息!D:D,辅助信息!G:G=G5335)</f>
        <v>#VALUE!</v>
      </c>
    </row>
    <row r="5336" spans="1:10">
      <c r="A5336" s="2" t="str">
        <f>'[1]2025年已发货'!A:A</f>
        <v>钢固融</v>
      </c>
      <c r="B5336" s="2" t="str">
        <f>'[1]2025年已发货'!B:B</f>
        <v>螺纹钢</v>
      </c>
      <c r="C5336" s="2" t="str">
        <f>'[1]2025年已发货'!C:C</f>
        <v>HRB400EФ20*12m</v>
      </c>
      <c r="D5336" s="2" t="str">
        <f>'[1]2025年已发货'!D:D</f>
        <v>吨</v>
      </c>
      <c r="E5336" s="2">
        <f>'[1]2025年已发货'!E:E</f>
        <v>10</v>
      </c>
      <c r="F5336" s="4">
        <f>'[1]2025年已发货'!F:F</f>
        <v>45862</v>
      </c>
      <c r="G5336" s="2" t="str">
        <f>'[1]2025年已发货'!G:G</f>
        <v>（中核中原-温江北林医养综合体项目）四川省成都市温江区万春大道第三人民医院东</v>
      </c>
      <c r="H5336" s="2" t="str">
        <f>'[1]2025年已发货'!H:H</f>
        <v>蔡杰</v>
      </c>
      <c r="I5336" s="2">
        <f>'[1]2025年已发货'!I:I</f>
        <v>18875129329</v>
      </c>
      <c r="J5336" s="2" vm="1" t="e">
        <f>_xlfn._xlws.FILTER(辅助信息!D:D,辅助信息!G:G=G5336)</f>
        <v>#VALUE!</v>
      </c>
    </row>
    <row r="5337" spans="1:10">
      <c r="A5337" s="2" t="str">
        <f>'[1]2025年已发货'!A:A</f>
        <v>钢固融</v>
      </c>
      <c r="B5337" s="2" t="str">
        <f>'[1]2025年已发货'!B:B</f>
        <v>螺纹钢</v>
      </c>
      <c r="C5337" s="2" t="str">
        <f>'[1]2025年已发货'!C:C</f>
        <v>HRB400EФ25*12m</v>
      </c>
      <c r="D5337" s="2" t="str">
        <f>'[1]2025年已发货'!D:D</f>
        <v>吨</v>
      </c>
      <c r="E5337" s="2">
        <f>'[1]2025年已发货'!E:E</f>
        <v>4</v>
      </c>
      <c r="F5337" s="4">
        <f>'[1]2025年已发货'!F:F</f>
        <v>45862</v>
      </c>
      <c r="G5337" s="2" t="str">
        <f>'[1]2025年已发货'!G:G</f>
        <v>（中核中原-温江北林医养综合体项目）四川省成都市温江区万春大道第三人民医院东</v>
      </c>
      <c r="H5337" s="2" t="str">
        <f>'[1]2025年已发货'!H:H</f>
        <v>蔡杰</v>
      </c>
      <c r="I5337" s="2">
        <f>'[1]2025年已发货'!I:I</f>
        <v>18875129329</v>
      </c>
      <c r="J5337" s="2" vm="1" t="e">
        <f>_xlfn._xlws.FILTER(辅助信息!D:D,辅助信息!G:G=G5337)</f>
        <v>#VALUE!</v>
      </c>
    </row>
    <row r="5338" spans="1:10">
      <c r="A5338" s="2" t="str">
        <f>'[1]2025年已发货'!A:A</f>
        <v>钢固融</v>
      </c>
      <c r="B5338" s="2" t="str">
        <f>'[1]2025年已发货'!B:B</f>
        <v>螺纹钢</v>
      </c>
      <c r="C5338" s="2" t="str">
        <f>'[1]2025年已发货'!C:C</f>
        <v>HRB500EФ14*9m</v>
      </c>
      <c r="D5338" s="2" t="str">
        <f>'[1]2025年已发货'!D:D</f>
        <v>吨</v>
      </c>
      <c r="E5338" s="2">
        <f>'[1]2025年已发货'!E:E</f>
        <v>20</v>
      </c>
      <c r="F5338" s="4">
        <f>'[1]2025年已发货'!F:F</f>
        <v>45862</v>
      </c>
      <c r="G5338" s="2" t="str">
        <f>'[1]2025年已发货'!G:G</f>
        <v>（中核中原-温江北林医养综合体项目）四川省成都市温江区万春大道第三人民医院东</v>
      </c>
      <c r="H5338" s="2" t="str">
        <f>'[1]2025年已发货'!H:H</f>
        <v>蔡杰</v>
      </c>
      <c r="I5338" s="2">
        <f>'[1]2025年已发货'!I:I</f>
        <v>18875129329</v>
      </c>
      <c r="J5338" s="2" vm="1" t="e">
        <f>_xlfn._xlws.FILTER(辅助信息!D:D,辅助信息!G:G=G5338)</f>
        <v>#VALUE!</v>
      </c>
    </row>
    <row r="5339" spans="1:10">
      <c r="A5339" s="2" t="str">
        <f>'[1]2025年已发货'!A:A</f>
        <v>钢固融</v>
      </c>
      <c r="B5339" s="2" t="str">
        <f>'[1]2025年已发货'!B:B</f>
        <v>螺纹钢</v>
      </c>
      <c r="C5339" s="2" t="str">
        <f>'[1]2025年已发货'!C:C</f>
        <v>HRB500EФ16*9m</v>
      </c>
      <c r="D5339" s="2" t="str">
        <f>'[1]2025年已发货'!D:D</f>
        <v>吨</v>
      </c>
      <c r="E5339" s="2">
        <f>'[1]2025年已发货'!E:E</f>
        <v>10</v>
      </c>
      <c r="F5339" s="4">
        <f>'[1]2025年已发货'!F:F</f>
        <v>45862</v>
      </c>
      <c r="G5339" s="2" t="str">
        <f>'[1]2025年已发货'!G:G</f>
        <v>（中核中原-温江北林医养综合体项目）四川省成都市温江区万春大道第三人民医院东</v>
      </c>
      <c r="H5339" s="2" t="str">
        <f>'[1]2025年已发货'!H:H</f>
        <v>蔡杰</v>
      </c>
      <c r="I5339" s="2">
        <f>'[1]2025年已发货'!I:I</f>
        <v>18875129329</v>
      </c>
      <c r="J5339" s="2" vm="1" t="e">
        <f>_xlfn._xlws.FILTER(辅助信息!D:D,辅助信息!G:G=G5339)</f>
        <v>#VALUE!</v>
      </c>
    </row>
    <row r="5340" spans="1:10">
      <c r="A5340" s="2" t="str">
        <f>'[1]2025年已发货'!A:A</f>
        <v>德胜</v>
      </c>
      <c r="B5340" s="2" t="str">
        <f>'[1]2025年已发货'!B:B</f>
        <v>螺纹钢</v>
      </c>
      <c r="C5340" s="2" t="str">
        <f>'[1]2025年已发货'!C:C</f>
        <v>HRB400E Φ28×9米</v>
      </c>
      <c r="D5340" s="2" t="str">
        <f>'[1]2025年已发货'!D:D</f>
        <v>吨</v>
      </c>
      <c r="E5340" s="2">
        <f>'[1]2025年已发货'!E:E</f>
        <v>70</v>
      </c>
      <c r="F5340" s="4">
        <f>'[1]2025年已发货'!F:F</f>
        <v>45862</v>
      </c>
      <c r="G5340" s="2" t="str">
        <f>'[1]2025年已发货'!G:G</f>
        <v>（自永1标八局二分公司二分部）自贡市沿滩区川南中小企业创业园(金川路东50米)</v>
      </c>
      <c r="H5340" s="2" t="str">
        <f>'[1]2025年已发货'!H:H</f>
        <v>李锐</v>
      </c>
      <c r="I5340" s="2">
        <f>'[1]2025年已发货'!I:I</f>
        <v>13890668545</v>
      </c>
      <c r="J5340" s="2" vm="1" t="e">
        <f>_xlfn._xlws.FILTER(辅助信息!D:D,辅助信息!G:G=G5340)</f>
        <v>#VALUE!</v>
      </c>
    </row>
    <row r="5341" spans="1:10">
      <c r="A5341" s="2" t="str">
        <f>'[1]2025年已发货'!A:A</f>
        <v>德胜</v>
      </c>
      <c r="B5341" s="2" t="str">
        <f>'[1]2025年已发货'!B:B</f>
        <v>螺纹钢</v>
      </c>
      <c r="C5341" s="2" t="str">
        <f>'[1]2025年已发货'!C:C</f>
        <v>HRB400E Φ20×9米</v>
      </c>
      <c r="D5341" s="2" t="str">
        <f>'[1]2025年已发货'!D:D</f>
        <v>吨</v>
      </c>
      <c r="E5341" s="2">
        <f>'[1]2025年已发货'!E:E</f>
        <v>35</v>
      </c>
      <c r="F5341" s="4">
        <f>'[1]2025年已发货'!F:F</f>
        <v>45862</v>
      </c>
      <c r="G5341" s="2" t="str">
        <f>'[1]2025年已发货'!G:G</f>
        <v>（自永1标八局二分公司二分部）自贡市沿滩区川南中小企业创业园(金川路东50米)</v>
      </c>
      <c r="H5341" s="2" t="str">
        <f>'[1]2025年已发货'!H:H</f>
        <v>李锐</v>
      </c>
      <c r="I5341" s="2">
        <f>'[1]2025年已发货'!I:I</f>
        <v>13890668545</v>
      </c>
      <c r="J5341" s="2" vm="1" t="e">
        <f>_xlfn._xlws.FILTER(辅助信息!D:D,辅助信息!G:G=G5341)</f>
        <v>#VALUE!</v>
      </c>
    </row>
    <row r="5342" spans="1:10">
      <c r="A5342" s="2" t="str">
        <f>'[1]2025年已发货'!A:A</f>
        <v>德胜</v>
      </c>
      <c r="B5342" s="2" t="str">
        <f>'[1]2025年已发货'!B:B</f>
        <v>螺纹钢</v>
      </c>
      <c r="C5342" s="2" t="str">
        <f>'[1]2025年已发货'!C:C</f>
        <v>HRB400E Φ20×9米</v>
      </c>
      <c r="D5342" s="2" t="str">
        <f>'[1]2025年已发货'!D:D</f>
        <v>吨</v>
      </c>
      <c r="E5342" s="2">
        <f>'[1]2025年已发货'!E:E</f>
        <v>35</v>
      </c>
      <c r="F5342" s="4">
        <f>'[1]2025年已发货'!F:F</f>
        <v>45862</v>
      </c>
      <c r="G5342" s="2" t="str">
        <f>'[1]2025年已发货'!G:G</f>
        <v>（自永2标九局西南分公司钢筋棚）四川省自贡市骑龙镇大湾村</v>
      </c>
      <c r="H5342" s="2" t="str">
        <f>'[1]2025年已发货'!H:H</f>
        <v>袁洪浩</v>
      </c>
      <c r="I5342" s="2">
        <f>'[1]2025年已发货'!I:I</f>
        <v>18272354498</v>
      </c>
      <c r="J5342" s="2" vm="1" t="e">
        <f>_xlfn._xlws.FILTER(辅助信息!D:D,辅助信息!G:G=G5342)</f>
        <v>#VALUE!</v>
      </c>
    </row>
    <row r="5343" spans="1:10">
      <c r="A5343" s="2" t="str">
        <f>'[1]2025年已发货'!A:A</f>
        <v>德胜</v>
      </c>
      <c r="B5343" s="2" t="str">
        <f>'[1]2025年已发货'!B:B</f>
        <v>螺纹钢</v>
      </c>
      <c r="C5343" s="2" t="str">
        <f>'[1]2025年已发货'!C:C</f>
        <v>HRB400E Φ20×12米</v>
      </c>
      <c r="D5343" s="2" t="str">
        <f>'[1]2025年已发货'!D:D</f>
        <v>吨</v>
      </c>
      <c r="E5343" s="2">
        <f>'[1]2025年已发货'!E:E</f>
        <v>70</v>
      </c>
      <c r="F5343" s="4">
        <f>'[1]2025年已发货'!F:F</f>
        <v>45862</v>
      </c>
      <c r="G5343" s="2" t="str">
        <f>'[1]2025年已发货'!G:G</f>
        <v>（自永2标九局西南分公司钢筋棚）四川省自贡市骑龙镇大湾村</v>
      </c>
      <c r="H5343" s="2" t="str">
        <f>'[1]2025年已发货'!H:H</f>
        <v>袁洪浩</v>
      </c>
      <c r="I5343" s="2">
        <f>'[1]2025年已发货'!I:I</f>
        <v>18272354498</v>
      </c>
      <c r="J5343" s="2" vm="1" t="e">
        <f>_xlfn._xlws.FILTER(辅助信息!D:D,辅助信息!G:G=G5343)</f>
        <v>#VALUE!</v>
      </c>
    </row>
    <row r="5344" spans="1:10">
      <c r="A5344" s="2" t="str">
        <f>'[1]2025年已发货'!A:A</f>
        <v>润耀</v>
      </c>
      <c r="B5344" s="2" t="str">
        <f>'[1]2025年已发货'!B:B</f>
        <v>盘螺</v>
      </c>
      <c r="C5344" s="2" t="str">
        <f>'[1]2025年已发货'!C:C</f>
        <v>HRB400E Φ8</v>
      </c>
      <c r="D5344" s="2" t="str">
        <f>'[1]2025年已发货'!D:D</f>
        <v>吨</v>
      </c>
      <c r="E5344" s="2">
        <f>'[1]2025年已发货'!E:E</f>
        <v>2</v>
      </c>
      <c r="F5344" s="4">
        <f>'[1]2025年已发货'!F:F</f>
        <v>45862</v>
      </c>
      <c r="G5344" s="2" t="str">
        <f>'[1]2025年已发货'!G:G</f>
        <v>(五冶建设空港兴城怡心街道83亩项目)成都市双流区怡心街道高峰社区一组剑和路一段空港兴城怡心街道83亩项目中国五冶项目部</v>
      </c>
      <c r="H5344" s="2" t="str">
        <f>'[1]2025年已发货'!H:H</f>
        <v>庞宇</v>
      </c>
      <c r="I5344" s="2">
        <f>'[1]2025年已发货'!I:I</f>
        <v>18384171007</v>
      </c>
      <c r="J5344" s="2" t="str">
        <f>_xlfn._xlws.FILTER(辅助信息!D:D,辅助信息!G:G=G5344)</f>
        <v>五冶建设空港兴城怡心街道83亩项目</v>
      </c>
    </row>
    <row r="5345" spans="1:10">
      <c r="A5345" s="2" t="str">
        <f>'[1]2025年已发货'!A:A</f>
        <v>润耀</v>
      </c>
      <c r="B5345" s="2" t="str">
        <f>'[1]2025年已发货'!B:B</f>
        <v>盘螺</v>
      </c>
      <c r="C5345" s="2" t="str">
        <f>'[1]2025年已发货'!C:C</f>
        <v>HRB400E Φ10</v>
      </c>
      <c r="D5345" s="2" t="str">
        <f>'[1]2025年已发货'!D:D</f>
        <v>吨</v>
      </c>
      <c r="E5345" s="2">
        <f>'[1]2025年已发货'!E:E</f>
        <v>2</v>
      </c>
      <c r="F5345" s="4">
        <f>'[1]2025年已发货'!F:F</f>
        <v>45862</v>
      </c>
      <c r="G5345" s="2" t="str">
        <f>'[1]2025年已发货'!G:G</f>
        <v>(五冶建设空港兴城怡心街道83亩项目)成都市双流区怡心街道高峰社区一组剑和路一段空港兴城怡心街道83亩项目中国五冶项目部</v>
      </c>
      <c r="H5345" s="2" t="str">
        <f>'[1]2025年已发货'!H:H</f>
        <v>庞宇</v>
      </c>
      <c r="I5345" s="2">
        <f>'[1]2025年已发货'!I:I</f>
        <v>18384171007</v>
      </c>
      <c r="J5345" s="2" t="str">
        <f>_xlfn._xlws.FILTER(辅助信息!D:D,辅助信息!G:G=G5345)</f>
        <v>五冶建设空港兴城怡心街道83亩项目</v>
      </c>
    </row>
    <row r="5346" spans="1:10">
      <c r="A5346" s="2" t="str">
        <f>'[1]2025年已发货'!A:A</f>
        <v>润耀</v>
      </c>
      <c r="B5346" s="2" t="str">
        <f>'[1]2025年已发货'!B:B</f>
        <v>螺纹钢</v>
      </c>
      <c r="C5346" s="2" t="str">
        <f>'[1]2025年已发货'!C:C</f>
        <v>HRB400E Φ12 9m</v>
      </c>
      <c r="D5346" s="2" t="str">
        <f>'[1]2025年已发货'!D:D</f>
        <v>吨</v>
      </c>
      <c r="E5346" s="2">
        <f>'[1]2025年已发货'!E:E</f>
        <v>3</v>
      </c>
      <c r="F5346" s="4">
        <f>'[1]2025年已发货'!F:F</f>
        <v>45862</v>
      </c>
      <c r="G5346" s="2" t="str">
        <f>'[1]2025年已发货'!G:G</f>
        <v>(五冶建设空港兴城怡心街道83亩项目)成都市双流区怡心街道高峰社区一组剑和路一段空港兴城怡心街道83亩项目中国五冶项目部</v>
      </c>
      <c r="H5346" s="2" t="str">
        <f>'[1]2025年已发货'!H:H</f>
        <v>庞宇</v>
      </c>
      <c r="I5346" s="2">
        <f>'[1]2025年已发货'!I:I</f>
        <v>18384171007</v>
      </c>
      <c r="J5346" s="2" t="str">
        <f>_xlfn._xlws.FILTER(辅助信息!D:D,辅助信息!G:G=G5346)</f>
        <v>五冶建设空港兴城怡心街道83亩项目</v>
      </c>
    </row>
    <row r="5347" spans="1:10">
      <c r="A5347" s="2" t="str">
        <f>'[1]2025年已发货'!A:A</f>
        <v>润耀</v>
      </c>
      <c r="B5347" s="2" t="str">
        <f>'[1]2025年已发货'!B:B</f>
        <v>螺纹钢</v>
      </c>
      <c r="C5347" s="2" t="str">
        <f>'[1]2025年已发货'!C:C</f>
        <v>HRB400E Φ14 9m</v>
      </c>
      <c r="D5347" s="2" t="str">
        <f>'[1]2025年已发货'!D:D</f>
        <v>吨</v>
      </c>
      <c r="E5347" s="2">
        <f>'[1]2025年已发货'!E:E</f>
        <v>6</v>
      </c>
      <c r="F5347" s="4">
        <f>'[1]2025年已发货'!F:F</f>
        <v>45862</v>
      </c>
      <c r="G5347" s="2" t="str">
        <f>'[1]2025年已发货'!G:G</f>
        <v>(五冶建设空港兴城怡心街道83亩项目)成都市双流区怡心街道高峰社区一组剑和路一段空港兴城怡心街道83亩项目中国五冶项目部</v>
      </c>
      <c r="H5347" s="2" t="str">
        <f>'[1]2025年已发货'!H:H</f>
        <v>庞宇</v>
      </c>
      <c r="I5347" s="2">
        <f>'[1]2025年已发货'!I:I</f>
        <v>18384171007</v>
      </c>
      <c r="J5347" s="2" t="str">
        <f>_xlfn._xlws.FILTER(辅助信息!D:D,辅助信息!G:G=G5347)</f>
        <v>五冶建设空港兴城怡心街道83亩项目</v>
      </c>
    </row>
    <row r="5348" spans="1:10">
      <c r="A5348" s="2" t="str">
        <f>'[1]2025年已发货'!A:A</f>
        <v>润耀</v>
      </c>
      <c r="B5348" s="2" t="str">
        <f>'[1]2025年已发货'!B:B</f>
        <v>螺纹钢</v>
      </c>
      <c r="C5348" s="2" t="str">
        <f>'[1]2025年已发货'!C:C</f>
        <v>HRB400E Φ16 9m</v>
      </c>
      <c r="D5348" s="2" t="str">
        <f>'[1]2025年已发货'!D:D</f>
        <v>吨</v>
      </c>
      <c r="E5348" s="2">
        <f>'[1]2025年已发货'!E:E</f>
        <v>3</v>
      </c>
      <c r="F5348" s="4">
        <f>'[1]2025年已发货'!F:F</f>
        <v>45862</v>
      </c>
      <c r="G5348" s="2" t="str">
        <f>'[1]2025年已发货'!G:G</f>
        <v>(五冶建设空港兴城怡心街道83亩项目)成都市双流区怡心街道高峰社区一组剑和路一段空港兴城怡心街道83亩项目中国五冶项目部</v>
      </c>
      <c r="H5348" s="2" t="str">
        <f>'[1]2025年已发货'!H:H</f>
        <v>庞宇</v>
      </c>
      <c r="I5348" s="2">
        <f>'[1]2025年已发货'!I:I</f>
        <v>18384171007</v>
      </c>
      <c r="J5348" s="2" t="str">
        <f>_xlfn._xlws.FILTER(辅助信息!D:D,辅助信息!G:G=G5348)</f>
        <v>五冶建设空港兴城怡心街道83亩项目</v>
      </c>
    </row>
    <row r="5349" spans="1:10">
      <c r="A5349" s="2" t="str">
        <f>'[1]2025年已发货'!A:A</f>
        <v>润耀</v>
      </c>
      <c r="B5349" s="2" t="str">
        <f>'[1]2025年已发货'!B:B</f>
        <v>螺纹钢</v>
      </c>
      <c r="C5349" s="2" t="str">
        <f>'[1]2025年已发货'!C:C</f>
        <v>HRB400E Φ18 9m</v>
      </c>
      <c r="D5349" s="2" t="str">
        <f>'[1]2025年已发货'!D:D</f>
        <v>吨</v>
      </c>
      <c r="E5349" s="2">
        <f>'[1]2025年已发货'!E:E</f>
        <v>3</v>
      </c>
      <c r="F5349" s="4">
        <f>'[1]2025年已发货'!F:F</f>
        <v>45862</v>
      </c>
      <c r="G5349" s="2" t="str">
        <f>'[1]2025年已发货'!G:G</f>
        <v>(五冶建设空港兴城怡心街道83亩项目)成都市双流区怡心街道高峰社区一组剑和路一段空港兴城怡心街道83亩项目中国五冶项目部</v>
      </c>
      <c r="H5349" s="2" t="str">
        <f>'[1]2025年已发货'!H:H</f>
        <v>庞宇</v>
      </c>
      <c r="I5349" s="2">
        <f>'[1]2025年已发货'!I:I</f>
        <v>18384171007</v>
      </c>
      <c r="J5349" s="2" t="str">
        <f>_xlfn._xlws.FILTER(辅助信息!D:D,辅助信息!G:G=G5349)</f>
        <v>五冶建设空港兴城怡心街道83亩项目</v>
      </c>
    </row>
    <row r="5350" spans="1:10">
      <c r="A5350" s="2" t="str">
        <f>'[1]2025年已发货'!A:A</f>
        <v>润耀</v>
      </c>
      <c r="B5350" s="2" t="str">
        <f>'[1]2025年已发货'!B:B</f>
        <v>螺纹钢</v>
      </c>
      <c r="C5350" s="2" t="str">
        <f>'[1]2025年已发货'!C:C</f>
        <v>HRB400E Φ20 9m</v>
      </c>
      <c r="D5350" s="2" t="str">
        <f>'[1]2025年已发货'!D:D</f>
        <v>吨</v>
      </c>
      <c r="E5350" s="2">
        <f>'[1]2025年已发货'!E:E</f>
        <v>3</v>
      </c>
      <c r="F5350" s="4">
        <f>'[1]2025年已发货'!F:F</f>
        <v>45862</v>
      </c>
      <c r="G5350" s="2" t="str">
        <f>'[1]2025年已发货'!G:G</f>
        <v>(五冶建设空港兴城怡心街道83亩项目)成都市双流区怡心街道高峰社区一组剑和路一段空港兴城怡心街道83亩项目中国五冶项目部</v>
      </c>
      <c r="H5350" s="2" t="str">
        <f>'[1]2025年已发货'!H:H</f>
        <v>庞宇</v>
      </c>
      <c r="I5350" s="2">
        <f>'[1]2025年已发货'!I:I</f>
        <v>18384171007</v>
      </c>
      <c r="J5350" s="2" t="str">
        <f>_xlfn._xlws.FILTER(辅助信息!D:D,辅助信息!G:G=G5350)</f>
        <v>五冶建设空港兴城怡心街道83亩项目</v>
      </c>
    </row>
    <row r="5351" spans="1:10">
      <c r="A5351" s="2" t="str">
        <f>'[1]2025年已发货'!A:A</f>
        <v>润耀</v>
      </c>
      <c r="B5351" s="2" t="str">
        <f>'[1]2025年已发货'!B:B</f>
        <v>螺纹钢</v>
      </c>
      <c r="C5351" s="2" t="str">
        <f>'[1]2025年已发货'!C:C</f>
        <v>HRB400E Φ22 9m</v>
      </c>
      <c r="D5351" s="2" t="str">
        <f>'[1]2025年已发货'!D:D</f>
        <v>吨</v>
      </c>
      <c r="E5351" s="2">
        <f>'[1]2025年已发货'!E:E</f>
        <v>3</v>
      </c>
      <c r="F5351" s="4">
        <f>'[1]2025年已发货'!F:F</f>
        <v>45862</v>
      </c>
      <c r="G5351" s="2" t="str">
        <f>'[1]2025年已发货'!G:G</f>
        <v>(五冶建设空港兴城怡心街道83亩项目)成都市双流区怡心街道高峰社区一组剑和路一段空港兴城怡心街道83亩项目中国五冶项目部</v>
      </c>
      <c r="H5351" s="2" t="str">
        <f>'[1]2025年已发货'!H:H</f>
        <v>庞宇</v>
      </c>
      <c r="I5351" s="2">
        <f>'[1]2025年已发货'!I:I</f>
        <v>18384171007</v>
      </c>
      <c r="J5351" s="2" t="str">
        <f>_xlfn._xlws.FILTER(辅助信息!D:D,辅助信息!G:G=G5351)</f>
        <v>五冶建设空港兴城怡心街道83亩项目</v>
      </c>
    </row>
    <row r="5352" spans="1:10">
      <c r="A5352" s="2" t="str">
        <f>'[1]2025年已发货'!A:A</f>
        <v>润耀</v>
      </c>
      <c r="B5352" s="2" t="str">
        <f>'[1]2025年已发货'!B:B</f>
        <v>螺纹钢</v>
      </c>
      <c r="C5352" s="2" t="str">
        <f>'[1]2025年已发货'!C:C</f>
        <v>HRB400E Φ25 9m</v>
      </c>
      <c r="D5352" s="2" t="str">
        <f>'[1]2025年已发货'!D:D</f>
        <v>吨</v>
      </c>
      <c r="E5352" s="2">
        <f>'[1]2025年已发货'!E:E</f>
        <v>11</v>
      </c>
      <c r="F5352" s="4">
        <f>'[1]2025年已发货'!F:F</f>
        <v>45862</v>
      </c>
      <c r="G5352" s="2" t="str">
        <f>'[1]2025年已发货'!G:G</f>
        <v>(五冶建设空港兴城怡心街道83亩项目)成都市双流区怡心街道高峰社区一组剑和路一段空港兴城怡心街道83亩项目中国五冶项目部</v>
      </c>
      <c r="H5352" s="2" t="str">
        <f>'[1]2025年已发货'!H:H</f>
        <v>庞宇</v>
      </c>
      <c r="I5352" s="2">
        <f>'[1]2025年已发货'!I:I</f>
        <v>18384171007</v>
      </c>
      <c r="J5352" s="2" t="str">
        <f>_xlfn._xlws.FILTER(辅助信息!D:D,辅助信息!G:G=G5352)</f>
        <v>五冶建设空港兴城怡心街道83亩项目</v>
      </c>
    </row>
    <row r="5353" spans="1:10">
      <c r="A5353" s="2" t="str">
        <f>'[1]2025年已发货'!A:A</f>
        <v>润耀</v>
      </c>
      <c r="B5353" s="2" t="str">
        <f>'[1]2025年已发货'!B:B</f>
        <v>盘螺</v>
      </c>
      <c r="C5353" s="2" t="str">
        <f>'[1]2025年已发货'!C:C</f>
        <v>HRB400EФ10</v>
      </c>
      <c r="D5353" s="2" t="str">
        <f>'[1]2025年已发货'!D:D</f>
        <v>吨</v>
      </c>
      <c r="E5353" s="2">
        <f>'[1]2025年已发货'!E:E</f>
        <v>35</v>
      </c>
      <c r="F5353" s="4">
        <f>'[1]2025年已发货'!F:F</f>
        <v>45862</v>
      </c>
      <c r="G5353" s="2" t="str">
        <f>'[1]2025年已发货'!G:G</f>
        <v>（中铁六局呼和公司康新高速TJ4-2标）四川省甘孜藏族自治州康定市新都桥镇东俄罗三村中建八局搅拌站旁</v>
      </c>
      <c r="H5353" s="2" t="str">
        <f>'[1]2025年已发货'!H:H</f>
        <v>许文刚</v>
      </c>
      <c r="I5353" s="2">
        <f>'[1]2025年已发货'!I:I</f>
        <v>15848808186</v>
      </c>
      <c r="J5353" s="2" vm="1" t="e">
        <f>_xlfn._xlws.FILTER(辅助信息!D:D,辅助信息!G:G=G5353)</f>
        <v>#VALUE!</v>
      </c>
    </row>
    <row r="5354" spans="1:10">
      <c r="A5354" s="2" t="str">
        <f>'[1]2025年已发货'!A:A</f>
        <v>润耀</v>
      </c>
      <c r="B5354" s="2" t="str">
        <f>'[1]2025年已发货'!B:B</f>
        <v>盘圆</v>
      </c>
      <c r="C5354" s="2" t="str">
        <f>'[1]2025年已发货'!C:C</f>
        <v>HPB300Ф12</v>
      </c>
      <c r="D5354" s="2" t="str">
        <f>'[1]2025年已发货'!D:D</f>
        <v>吨</v>
      </c>
      <c r="E5354" s="2">
        <f>'[1]2025年已发货'!E:E</f>
        <v>35</v>
      </c>
      <c r="F5354" s="4">
        <f>'[1]2025年已发货'!F:F</f>
        <v>45862</v>
      </c>
      <c r="G5354" s="2" t="str">
        <f>'[1]2025年已发货'!G:G</f>
        <v>（中铁六局呼和公司康新高速TJ4-2标）四川省甘孜藏族自治州康定市新都桥镇东俄罗三村中建八局搅拌站旁</v>
      </c>
      <c r="H5354" s="2" t="str">
        <f>'[1]2025年已发货'!H:H</f>
        <v>许文刚</v>
      </c>
      <c r="I5354" s="2">
        <f>'[1]2025年已发货'!I:I</f>
        <v>15848808186</v>
      </c>
      <c r="J5354" s="2" vm="1" t="e">
        <f>_xlfn._xlws.FILTER(辅助信息!D:D,辅助信息!G:G=G5354)</f>
        <v>#VALUE!</v>
      </c>
    </row>
    <row r="5355" spans="1:10">
      <c r="A5355" s="2" t="str">
        <f>'[1]2025年已发货'!A:A</f>
        <v>润耀</v>
      </c>
      <c r="B5355" s="2" t="str">
        <f>'[1]2025年已发货'!B:B</f>
        <v>螺纹钢</v>
      </c>
      <c r="C5355" s="2" t="str">
        <f>'[1]2025年已发货'!C:C</f>
        <v>HRB400EФ12*9m</v>
      </c>
      <c r="D5355" s="2" t="str">
        <f>'[1]2025年已发货'!D:D</f>
        <v>吨</v>
      </c>
      <c r="E5355" s="2">
        <f>'[1]2025年已发货'!E:E</f>
        <v>35</v>
      </c>
      <c r="F5355" s="4">
        <f>'[1]2025年已发货'!F:F</f>
        <v>45862</v>
      </c>
      <c r="G5355" s="2" t="str">
        <f>'[1]2025年已发货'!G:G</f>
        <v>（中铁六局呼和公司康新高速TJ4-2标）四川省甘孜藏族自治州康定市新都桥镇东俄罗三村中建八局搅拌站旁</v>
      </c>
      <c r="H5355" s="2" t="str">
        <f>'[1]2025年已发货'!H:H</f>
        <v>许文刚</v>
      </c>
      <c r="I5355" s="2">
        <f>'[1]2025年已发货'!I:I</f>
        <v>15848808186</v>
      </c>
      <c r="J5355" s="2" vm="1" t="e">
        <f>_xlfn._xlws.FILTER(辅助信息!D:D,辅助信息!G:G=G5355)</f>
        <v>#VALUE!</v>
      </c>
    </row>
    <row r="5356" spans="1:10">
      <c r="A5356" s="2" t="str">
        <f>'[1]2025年已发货'!A:A</f>
        <v>德胜</v>
      </c>
      <c r="B5356" s="2" t="str">
        <f>'[1]2025年已发货'!B:B</f>
        <v>螺纹钢</v>
      </c>
      <c r="C5356" s="2" t="str">
        <f>'[1]2025年已发货'!C:C</f>
        <v>HRB400E Φ18 9m</v>
      </c>
      <c r="D5356" s="2" t="str">
        <f>'[1]2025年已发货'!D:D</f>
        <v>吨</v>
      </c>
      <c r="E5356" s="2">
        <f>'[1]2025年已发货'!E:E</f>
        <v>70</v>
      </c>
      <c r="F5356" s="4">
        <f>'[1]2025年已发货'!F:F</f>
        <v>45862</v>
      </c>
      <c r="G5356" s="2" t="str">
        <f>'[1]2025年已发货'!G:G</f>
        <v>（五局建筑温江tod项目）罗欣安若维他药业(成都)有限公司南94米温江区海发路附近</v>
      </c>
      <c r="H5356" s="2" t="str">
        <f>'[1]2025年已发货'!H:H</f>
        <v>冉勇</v>
      </c>
      <c r="I5356" s="2">
        <f>'[1]2025年已发货'!I:I</f>
        <v>18108243927</v>
      </c>
      <c r="J5356" s="2" vm="1" t="e">
        <f>_xlfn._xlws.FILTER(辅助信息!D:D,辅助信息!G:G=G5356)</f>
        <v>#VALUE!</v>
      </c>
    </row>
    <row r="5357" spans="1:10">
      <c r="A5357" s="2" t="str">
        <f>'[1]2025年已发货'!A:A</f>
        <v>德胜</v>
      </c>
      <c r="B5357" s="2" t="str">
        <f>'[1]2025年已发货'!B:B</f>
        <v>螺纹钢</v>
      </c>
      <c r="C5357" s="2" t="str">
        <f>'[1]2025年已发货'!C:C</f>
        <v>HRB400E Φ18 9m</v>
      </c>
      <c r="D5357" s="2" t="str">
        <f>'[1]2025年已发货'!D:D</f>
        <v>吨</v>
      </c>
      <c r="E5357" s="2">
        <f>'[1]2025年已发货'!E:E</f>
        <v>35</v>
      </c>
      <c r="F5357" s="4">
        <f>'[1]2025年已发货'!F:F</f>
        <v>45862</v>
      </c>
      <c r="G5357" s="2" t="str">
        <f>'[1]2025年已发货'!G:G</f>
        <v>(宜宾兴港三江新区长江工业园保障性租赁住房建设项目-土建)四川省宜宾市翠屏区永善路南段宜宾市三江新区长江工业园区</v>
      </c>
      <c r="H5357" s="2" t="str">
        <f>'[1]2025年已发货'!H:H</f>
        <v>刘鹏</v>
      </c>
      <c r="I5357" s="2">
        <f>'[1]2025年已发货'!I:I</f>
        <v>15528967666</v>
      </c>
      <c r="J5357" s="2" t="str">
        <f>_xlfn._xlws.FILTER(辅助信息!D:D,辅助信息!G:G=G5357)</f>
        <v>宜宾兴港三江新区长江工业园建设项目</v>
      </c>
    </row>
    <row r="5358" spans="1:10">
      <c r="A5358" s="2" t="str">
        <f>'[1]2025年已发货'!A:A</f>
        <v>钢固融</v>
      </c>
      <c r="B5358" s="2" t="str">
        <f>'[1]2025年已发货'!B:B</f>
        <v>盘圆</v>
      </c>
      <c r="C5358" s="2" t="str">
        <f>'[1]2025年已发货'!C:C</f>
        <v>HPB300Ф8</v>
      </c>
      <c r="D5358" s="2" t="str">
        <f>'[1]2025年已发货'!D:D</f>
        <v>吨</v>
      </c>
      <c r="E5358" s="2">
        <f>'[1]2025年已发货'!E:E</f>
        <v>35</v>
      </c>
      <c r="F5358" s="4">
        <f>'[1]2025年已发货'!F:F</f>
        <v>45862</v>
      </c>
      <c r="G5358" s="2" t="str">
        <f>'[1]2025年已发货'!G:G</f>
        <v>（中铁六局呼和公司康新高速TJ4-2标）四川省甘孜藏族自治州康定市新都桥镇东俄罗三村中建八局搅拌站旁</v>
      </c>
      <c r="H5358" s="2" t="str">
        <f>'[1]2025年已发货'!H:H</f>
        <v>许文刚</v>
      </c>
      <c r="I5358" s="2">
        <f>'[1]2025年已发货'!I:I</f>
        <v>15848808186</v>
      </c>
      <c r="J5358" s="2" vm="1" t="e">
        <f>_xlfn._xlws.FILTER(辅助信息!D:D,辅助信息!G:G=G5358)</f>
        <v>#VALUE!</v>
      </c>
    </row>
    <row r="5359" spans="1:10">
      <c r="A5359" s="2" t="str">
        <f>'[1]2025年已发货'!A:A</f>
        <v>钢固融</v>
      </c>
      <c r="B5359" s="2" t="str">
        <f>'[1]2025年已发货'!B:B</f>
        <v>盘圆</v>
      </c>
      <c r="C5359" s="2" t="str">
        <f>'[1]2025年已发货'!C:C</f>
        <v>HPB300Ф8</v>
      </c>
      <c r="D5359" s="2" t="str">
        <f>'[1]2025年已发货'!D:D</f>
        <v>吨</v>
      </c>
      <c r="E5359" s="2">
        <f>'[1]2025年已发货'!E:E</f>
        <v>70</v>
      </c>
      <c r="F5359" s="4">
        <f>'[1]2025年已发货'!F:F</f>
        <v>45862</v>
      </c>
      <c r="G5359" s="2" t="str">
        <f>'[1]2025年已发货'!G:G</f>
        <v>（中铁一局四建康新高速TJ1-2标）四川省甘孜州康定市318国道玉顶积雪观景台旁</v>
      </c>
      <c r="H5359" s="2" t="str">
        <f>'[1]2025年已发货'!H:H</f>
        <v>李波/马小红</v>
      </c>
      <c r="I5359" s="2" t="str">
        <f>'[1]2025年已发货'!I:I</f>
        <v>13679069325/13808028745</v>
      </c>
      <c r="J5359" s="2" vm="1" t="e">
        <f>_xlfn._xlws.FILTER(辅助信息!D:D,辅助信息!G:G=G5359)</f>
        <v>#VALUE!</v>
      </c>
    </row>
    <row r="5360" spans="1:10">
      <c r="A5360" s="2" t="str">
        <f>'[1]2025年已发货'!A:A</f>
        <v>钢固融</v>
      </c>
      <c r="B5360" s="2" t="str">
        <f>'[1]2025年已发货'!B:B</f>
        <v>盘圆</v>
      </c>
      <c r="C5360" s="2" t="str">
        <f>'[1]2025年已发货'!C:C</f>
        <v>HPB300Ф12</v>
      </c>
      <c r="D5360" s="2" t="str">
        <f>'[1]2025年已发货'!D:D</f>
        <v>吨</v>
      </c>
      <c r="E5360" s="2">
        <f>'[1]2025年已发货'!E:E</f>
        <v>70</v>
      </c>
      <c r="F5360" s="4">
        <f>'[1]2025年已发货'!F:F</f>
        <v>45862</v>
      </c>
      <c r="G5360" s="2" t="str">
        <f>'[1]2025年已发货'!G:G</f>
        <v>（中铁一局四建康新高速TJ1-2标）四川省甘孜州康定市318国道玉顶积雪观景台旁</v>
      </c>
      <c r="H5360" s="2" t="str">
        <f>'[1]2025年已发货'!H:H</f>
        <v>李波/马小红</v>
      </c>
      <c r="I5360" s="2" t="str">
        <f>'[1]2025年已发货'!I:I</f>
        <v>13679069325/13808028745</v>
      </c>
      <c r="J5360" s="2" vm="1" t="e">
        <f>_xlfn._xlws.FILTER(辅助信息!D:D,辅助信息!G:G=G5360)</f>
        <v>#VALUE!</v>
      </c>
    </row>
    <row r="5361" spans="1:10">
      <c r="A5361" s="2" t="str">
        <f>'[1]2025年已发货'!A:A</f>
        <v>德胜恒嘉</v>
      </c>
      <c r="B5361" s="2" t="str">
        <f>'[1]2025年已发货'!B:B</f>
        <v>螺纹钢</v>
      </c>
      <c r="C5361" s="2" t="str">
        <f>'[1]2025年已发货'!C:C</f>
        <v>HRB400EФ18*9m</v>
      </c>
      <c r="D5361" s="2" t="str">
        <f>'[1]2025年已发货'!D:D</f>
        <v>吨</v>
      </c>
      <c r="E5361" s="2">
        <f>'[1]2025年已发货'!E:E</f>
        <v>35</v>
      </c>
      <c r="F5361" s="4">
        <f>'[1]2025年已发货'!F:F</f>
        <v>45862</v>
      </c>
      <c r="G5361" s="2" t="str">
        <f>'[1]2025年已发货'!G:G</f>
        <v>（中铁六局呼和公司康新高速TJ4-2标）四川省甘孜藏族自治州康定市新都桥镇东俄罗三村中建八局搅拌站旁</v>
      </c>
      <c r="H5361" s="2" t="str">
        <f>'[1]2025年已发货'!H:H</f>
        <v>许文刚</v>
      </c>
      <c r="I5361" s="2">
        <f>'[1]2025年已发货'!I:I</f>
        <v>15848808186</v>
      </c>
      <c r="J5361" s="2" vm="1" t="e">
        <f>_xlfn._xlws.FILTER(辅助信息!D:D,辅助信息!G:G=G5361)</f>
        <v>#VALUE!</v>
      </c>
    </row>
    <row r="5362" spans="1:10">
      <c r="A5362" s="2" t="str">
        <f>'[1]2025年已发货'!A:A</f>
        <v>德胜恒嘉</v>
      </c>
      <c r="B5362" s="2" t="str">
        <f>'[1]2025年已发货'!B:B</f>
        <v>螺纹钢</v>
      </c>
      <c r="C5362" s="2" t="str">
        <f>'[1]2025年已发货'!C:C</f>
        <v>HRB400EФ16*9m</v>
      </c>
      <c r="D5362" s="2" t="str">
        <f>'[1]2025年已发货'!D:D</f>
        <v>吨</v>
      </c>
      <c r="E5362" s="2">
        <f>'[1]2025年已发货'!E:E</f>
        <v>35</v>
      </c>
      <c r="F5362" s="4">
        <f>'[1]2025年已发货'!F:F</f>
        <v>45862</v>
      </c>
      <c r="G5362" s="2" t="str">
        <f>'[1]2025年已发货'!G:G</f>
        <v>（中铁一局四建康新高速TJ1-2标）四川省甘孜州康定市318国道玉顶积雪观景台旁</v>
      </c>
      <c r="H5362" s="2" t="str">
        <f>'[1]2025年已发货'!H:H</f>
        <v>李波/马小红</v>
      </c>
      <c r="I5362" s="2" t="str">
        <f>'[1]2025年已发货'!I:I</f>
        <v>13679069325/13808028745</v>
      </c>
      <c r="J5362" s="2" vm="1" t="e">
        <f>_xlfn._xlws.FILTER(辅助信息!D:D,辅助信息!G:G=G5362)</f>
        <v>#VALUE!</v>
      </c>
    </row>
    <row r="5363" spans="1:10">
      <c r="A5363" s="2" t="str">
        <f>'[1]2025年已发货'!A:A</f>
        <v>德胜恒嘉</v>
      </c>
      <c r="B5363" s="2" t="str">
        <f>'[1]2025年已发货'!B:B</f>
        <v>螺纹钢</v>
      </c>
      <c r="C5363" s="2" t="str">
        <f>'[1]2025年已发货'!C:C</f>
        <v>HRB400EФ20*9m</v>
      </c>
      <c r="D5363" s="2" t="str">
        <f>'[1]2025年已发货'!D:D</f>
        <v>吨</v>
      </c>
      <c r="E5363" s="2">
        <f>'[1]2025年已发货'!E:E</f>
        <v>35</v>
      </c>
      <c r="F5363" s="4">
        <f>'[1]2025年已发货'!F:F</f>
        <v>45862</v>
      </c>
      <c r="G5363" s="2" t="str">
        <f>'[1]2025年已发货'!G:G</f>
        <v>（中铁一局四建康新高速TJ1-2标）四川省甘孜州康定市318国道玉顶积雪观景台旁</v>
      </c>
      <c r="H5363" s="2" t="str">
        <f>'[1]2025年已发货'!H:H</f>
        <v>李波/马小红</v>
      </c>
      <c r="I5363" s="2" t="str">
        <f>'[1]2025年已发货'!I:I</f>
        <v>13679069325/13808028745</v>
      </c>
      <c r="J5363" s="2" vm="1" t="e">
        <f>_xlfn._xlws.FILTER(辅助信息!D:D,辅助信息!G:G=G5363)</f>
        <v>#VALUE!</v>
      </c>
    </row>
    <row r="5364" spans="1:10">
      <c r="A5364" s="2" t="str">
        <f>'[1]2025年已发货'!A:A</f>
        <v>德胜恒嘉</v>
      </c>
      <c r="B5364" s="2" t="str">
        <f>'[1]2025年已发货'!B:B</f>
        <v>螺纹钢</v>
      </c>
      <c r="C5364" s="2" t="str">
        <f>'[1]2025年已发货'!C:C</f>
        <v>HRB400EФ25*9m</v>
      </c>
      <c r="D5364" s="2" t="str">
        <f>'[1]2025年已发货'!D:D</f>
        <v>吨</v>
      </c>
      <c r="E5364" s="2">
        <f>'[1]2025年已发货'!E:E</f>
        <v>35</v>
      </c>
      <c r="F5364" s="4">
        <f>'[1]2025年已发货'!F:F</f>
        <v>45862</v>
      </c>
      <c r="G5364" s="2" t="str">
        <f>'[1]2025年已发货'!G:G</f>
        <v>（中铁一局四建康新高速TJ1-2标）四川省甘孜州康定市318国道玉顶积雪观景台旁</v>
      </c>
      <c r="H5364" s="2" t="str">
        <f>'[1]2025年已发货'!H:H</f>
        <v>李波/马小红</v>
      </c>
      <c r="I5364" s="2" t="str">
        <f>'[1]2025年已发货'!I:I</f>
        <v>13679069325/13808028745</v>
      </c>
      <c r="J5364" s="2" vm="1" t="e">
        <f>_xlfn._xlws.FILTER(辅助信息!D:D,辅助信息!G:G=G5364)</f>
        <v>#VALUE!</v>
      </c>
    </row>
    <row r="5365" spans="1:10">
      <c r="A5365" s="2" t="str">
        <f>'[1]2025年已发货'!A:A</f>
        <v>钢固融</v>
      </c>
      <c r="B5365" s="2" t="str">
        <f>'[1]2025年已发货'!B:B</f>
        <v>高线</v>
      </c>
      <c r="C5365" s="2" t="str">
        <f>'[1]2025年已发货'!C:C</f>
        <v>HPB300 Φ6</v>
      </c>
      <c r="D5365" s="2" t="str">
        <f>'[1]2025年已发货'!D:D</f>
        <v>吨</v>
      </c>
      <c r="E5365" s="2">
        <f>'[1]2025年已发货'!E:E</f>
        <v>2</v>
      </c>
      <c r="F5365" s="4">
        <f>'[1]2025年已发货'!F:F</f>
        <v>45863</v>
      </c>
      <c r="G5365" s="2" t="str">
        <f>'[1]2025年已发货'!G:G</f>
        <v>(华西乐山）-四川省乐山市市中区苏稽镇校地共建产教融合基地建设项目二标段</v>
      </c>
      <c r="H5365" s="2" t="str">
        <f>'[1]2025年已发货'!H:H</f>
        <v>彭江涛</v>
      </c>
      <c r="I5365" s="2">
        <f>'[1]2025年已发货'!I:I</f>
        <v>13990276572</v>
      </c>
      <c r="J5365" s="2" vm="1" t="e">
        <f>_xlfn._xlws.FILTER(辅助信息!D:D,辅助信息!G:G=G5365)</f>
        <v>#VALUE!</v>
      </c>
    </row>
    <row r="5366" spans="1:10">
      <c r="A5366" s="2" t="str">
        <f>'[1]2025年已发货'!A:A</f>
        <v>钢固融</v>
      </c>
      <c r="B5366" s="2" t="str">
        <f>'[1]2025年已发货'!B:B</f>
        <v>高线</v>
      </c>
      <c r="C5366" s="2" t="str">
        <f>'[1]2025年已发货'!C:C</f>
        <v>HPB300 Φ8</v>
      </c>
      <c r="D5366" s="2" t="str">
        <f>'[1]2025年已发货'!D:D</f>
        <v>吨</v>
      </c>
      <c r="E5366" s="2">
        <f>'[1]2025年已发货'!E:E</f>
        <v>10</v>
      </c>
      <c r="F5366" s="4">
        <f>'[1]2025年已发货'!F:F</f>
        <v>45863</v>
      </c>
      <c r="G5366" s="2" t="str">
        <f>'[1]2025年已发货'!G:G</f>
        <v>(华西乐山）-四川省乐山市市中区苏稽镇校地共建产教融合基地建设项目二标段</v>
      </c>
      <c r="H5366" s="2" t="str">
        <f>'[1]2025年已发货'!H:H</f>
        <v>彭江涛</v>
      </c>
      <c r="I5366" s="2">
        <f>'[1]2025年已发货'!I:I</f>
        <v>13990276572</v>
      </c>
      <c r="J5366" s="2" vm="1" t="e">
        <f>_xlfn._xlws.FILTER(辅助信息!D:D,辅助信息!G:G=G5366)</f>
        <v>#VALUE!</v>
      </c>
    </row>
    <row r="5367" spans="1:10">
      <c r="A5367" s="2" t="str">
        <f>'[1]2025年已发货'!A:A</f>
        <v>钢固融</v>
      </c>
      <c r="B5367" s="2" t="str">
        <f>'[1]2025年已发货'!B:B</f>
        <v>盘螺</v>
      </c>
      <c r="C5367" s="2" t="str">
        <f>'[1]2025年已发货'!C:C</f>
        <v>HRB400E Φ10</v>
      </c>
      <c r="D5367" s="2" t="str">
        <f>'[1]2025年已发货'!D:D</f>
        <v>吨</v>
      </c>
      <c r="E5367" s="2">
        <f>'[1]2025年已发货'!E:E</f>
        <v>22</v>
      </c>
      <c r="F5367" s="4">
        <f>'[1]2025年已发货'!F:F</f>
        <v>45863</v>
      </c>
      <c r="G5367" s="2" t="str">
        <f>'[1]2025年已发货'!G:G</f>
        <v>(华西乐山）-四川省乐山市市中区苏稽镇校地共建产教融合基地建设项目二标段</v>
      </c>
      <c r="H5367" s="2" t="str">
        <f>'[1]2025年已发货'!H:H</f>
        <v>彭江涛</v>
      </c>
      <c r="I5367" s="2">
        <f>'[1]2025年已发货'!I:I</f>
        <v>13990276572</v>
      </c>
      <c r="J5367" s="2" vm="1" t="e">
        <f>_xlfn._xlws.FILTER(辅助信息!D:D,辅助信息!G:G=G5367)</f>
        <v>#VALUE!</v>
      </c>
    </row>
    <row r="5368" spans="1:10">
      <c r="A5368" s="2" t="str">
        <f>'[1]2025年已发货'!A:A</f>
        <v>钢固融</v>
      </c>
      <c r="B5368" s="2" t="str">
        <f>'[1]2025年已发货'!B:B</f>
        <v>盘螺</v>
      </c>
      <c r="C5368" s="2" t="str">
        <f>'[1]2025年已发货'!C:C</f>
        <v>HRB400E Φ12</v>
      </c>
      <c r="D5368" s="2" t="str">
        <f>'[1]2025年已发货'!D:D</f>
        <v>吨</v>
      </c>
      <c r="E5368" s="2">
        <f>'[1]2025年已发货'!E:E</f>
        <v>30</v>
      </c>
      <c r="F5368" s="4">
        <f>'[1]2025年已发货'!F:F</f>
        <v>45863</v>
      </c>
      <c r="G5368" s="2" t="str">
        <f>'[1]2025年已发货'!G:G</f>
        <v>(华西乐山）-四川省乐山市市中区苏稽镇校地共建产教融合基地建设项目二标段</v>
      </c>
      <c r="H5368" s="2" t="str">
        <f>'[1]2025年已发货'!H:H</f>
        <v>彭江涛</v>
      </c>
      <c r="I5368" s="2">
        <f>'[1]2025年已发货'!I:I</f>
        <v>13990276572</v>
      </c>
      <c r="J5368" s="2" vm="1" t="e">
        <f>_xlfn._xlws.FILTER(辅助信息!D:D,辅助信息!G:G=G5368)</f>
        <v>#VALUE!</v>
      </c>
    </row>
    <row r="5369" spans="1:10">
      <c r="A5369" s="2" t="str">
        <f>'[1]2025年已发货'!A:A</f>
        <v>钢固融</v>
      </c>
      <c r="B5369" s="2" t="str">
        <f>'[1]2025年已发货'!B:B</f>
        <v>盘螺</v>
      </c>
      <c r="C5369" s="2" t="str">
        <f>'[1]2025年已发货'!C:C</f>
        <v>HRB400E Φ8</v>
      </c>
      <c r="D5369" s="2" t="str">
        <f>'[1]2025年已发货'!D:D</f>
        <v>吨</v>
      </c>
      <c r="E5369" s="2">
        <f>'[1]2025年已发货'!E:E</f>
        <v>14</v>
      </c>
      <c r="F5369" s="4">
        <f>'[1]2025年已发货'!F:F</f>
        <v>45863</v>
      </c>
      <c r="G5369" s="2" t="str">
        <f>'[1]2025年已发货'!G:G</f>
        <v>(华西乐山）-四川省乐山市市中区苏稽镇校地共建产教融合基地建设项目二标段</v>
      </c>
      <c r="H5369" s="2" t="str">
        <f>'[1]2025年已发货'!H:H</f>
        <v>彭江涛</v>
      </c>
      <c r="I5369" s="2">
        <f>'[1]2025年已发货'!I:I</f>
        <v>13990276572</v>
      </c>
      <c r="J5369" s="2" vm="1" t="e">
        <f>_xlfn._xlws.FILTER(辅助信息!D:D,辅助信息!G:G=G5369)</f>
        <v>#VALUE!</v>
      </c>
    </row>
    <row r="5370" spans="1:10">
      <c r="A5370" s="2" t="str">
        <f>'[1]2025年已发货'!A:A</f>
        <v>钢固融</v>
      </c>
      <c r="B5370" s="2" t="str">
        <f>'[1]2025年已发货'!B:B</f>
        <v>螺纹钢</v>
      </c>
      <c r="C5370" s="2" t="str">
        <f>'[1]2025年已发货'!C:C</f>
        <v>HRB400E Φ14 12m</v>
      </c>
      <c r="D5370" s="2" t="str">
        <f>'[1]2025年已发货'!D:D</f>
        <v>吨</v>
      </c>
      <c r="E5370" s="2">
        <f>'[1]2025年已发货'!E:E</f>
        <v>47.5</v>
      </c>
      <c r="F5370" s="4">
        <f>'[1]2025年已发货'!F:F</f>
        <v>45863</v>
      </c>
      <c r="G5370" s="2" t="str">
        <f>'[1]2025年已发货'!G:G</f>
        <v>(华西乐山）-四川省乐山市市中区苏稽镇校地共建产教融合基地建设项目二标段</v>
      </c>
      <c r="H5370" s="2" t="str">
        <f>'[1]2025年已发货'!H:H</f>
        <v>彭江涛</v>
      </c>
      <c r="I5370" s="2">
        <f>'[1]2025年已发货'!I:I</f>
        <v>13990276572</v>
      </c>
      <c r="J5370" s="2" vm="1" t="e">
        <f>_xlfn._xlws.FILTER(辅助信息!D:D,辅助信息!G:G=G5370)</f>
        <v>#VALUE!</v>
      </c>
    </row>
    <row r="5371" spans="1:10">
      <c r="A5371" s="2" t="str">
        <f>'[1]2025年已发货'!A:A</f>
        <v>钢固融</v>
      </c>
      <c r="B5371" s="2" t="str">
        <f>'[1]2025年已发货'!B:B</f>
        <v>螺纹钢</v>
      </c>
      <c r="C5371" s="2" t="str">
        <f>'[1]2025年已发货'!C:C</f>
        <v>HRB400E Φ16 12m</v>
      </c>
      <c r="D5371" s="2" t="str">
        <f>'[1]2025年已发货'!D:D</f>
        <v>吨</v>
      </c>
      <c r="E5371" s="2">
        <f>'[1]2025年已发货'!E:E</f>
        <v>72.5</v>
      </c>
      <c r="F5371" s="4">
        <f>'[1]2025年已发货'!F:F</f>
        <v>45863</v>
      </c>
      <c r="G5371" s="2" t="str">
        <f>'[1]2025年已发货'!G:G</f>
        <v>(华西乐山）-四川省乐山市市中区苏稽镇校地共建产教融合基地建设项目二标段</v>
      </c>
      <c r="H5371" s="2" t="str">
        <f>'[1]2025年已发货'!H:H</f>
        <v>彭江涛</v>
      </c>
      <c r="I5371" s="2">
        <f>'[1]2025年已发货'!I:I</f>
        <v>13990276572</v>
      </c>
      <c r="J5371" s="2" vm="1" t="e">
        <f>_xlfn._xlws.FILTER(辅助信息!D:D,辅助信息!G:G=G5371)</f>
        <v>#VALUE!</v>
      </c>
    </row>
    <row r="5372" spans="1:10">
      <c r="A5372" s="2" t="str">
        <f>'[1]2025年已发货'!A:A</f>
        <v>钢固融</v>
      </c>
      <c r="B5372" s="2" t="str">
        <f>'[1]2025年已发货'!B:B</f>
        <v>螺纹钢</v>
      </c>
      <c r="C5372" s="2" t="str">
        <f>'[1]2025年已发货'!C:C</f>
        <v>HRB500E Φ14 12m</v>
      </c>
      <c r="D5372" s="2" t="str">
        <f>'[1]2025年已发货'!D:D</f>
        <v>吨</v>
      </c>
      <c r="E5372" s="2">
        <f>'[1]2025年已发货'!E:E</f>
        <v>5</v>
      </c>
      <c r="F5372" s="4">
        <f>'[1]2025年已发货'!F:F</f>
        <v>45863</v>
      </c>
      <c r="G5372" s="2" t="str">
        <f>'[1]2025年已发货'!G:G</f>
        <v>(华西乐山）-四川省乐山市市中区苏稽镇校地共建产教融合基地建设项目二标段</v>
      </c>
      <c r="H5372" s="2" t="str">
        <f>'[1]2025年已发货'!H:H</f>
        <v>彭江涛</v>
      </c>
      <c r="I5372" s="2">
        <f>'[1]2025年已发货'!I:I</f>
        <v>13990276572</v>
      </c>
      <c r="J5372" s="2" vm="1" t="e">
        <f>_xlfn._xlws.FILTER(辅助信息!D:D,辅助信息!G:G=G5372)</f>
        <v>#VALUE!</v>
      </c>
    </row>
    <row r="5373" spans="1:10">
      <c r="A5373" s="2" t="str">
        <f>'[1]2025年已发货'!A:A</f>
        <v>钢固融</v>
      </c>
      <c r="B5373" s="2" t="str">
        <f>'[1]2025年已发货'!B:B</f>
        <v>螺纹钢</v>
      </c>
      <c r="C5373" s="2" t="str">
        <f>'[1]2025年已发货'!C:C</f>
        <v>HRB500E Φ16 12m</v>
      </c>
      <c r="D5373" s="2" t="str">
        <f>'[1]2025年已发货'!D:D</f>
        <v>吨</v>
      </c>
      <c r="E5373" s="2">
        <f>'[1]2025年已发货'!E:E</f>
        <v>5</v>
      </c>
      <c r="F5373" s="4">
        <f>'[1]2025年已发货'!F:F</f>
        <v>45863</v>
      </c>
      <c r="G5373" s="2" t="str">
        <f>'[1]2025年已发货'!G:G</f>
        <v>(华西乐山）-四川省乐山市市中区苏稽镇校地共建产教融合基地建设项目二标段</v>
      </c>
      <c r="H5373" s="2" t="str">
        <f>'[1]2025年已发货'!H:H</f>
        <v>彭江涛</v>
      </c>
      <c r="I5373" s="2">
        <f>'[1]2025年已发货'!I:I</f>
        <v>13990276572</v>
      </c>
      <c r="J5373" s="2" vm="1" t="e">
        <f>_xlfn._xlws.FILTER(辅助信息!D:D,辅助信息!G:G=G5373)</f>
        <v>#VALUE!</v>
      </c>
    </row>
    <row r="5374" spans="1:10">
      <c r="A5374" s="2" t="str">
        <f>'[1]2025年已发货'!A:A</f>
        <v>钢固融</v>
      </c>
      <c r="B5374" s="2" t="str">
        <f>'[1]2025年已发货'!B:B</f>
        <v>螺纹钢</v>
      </c>
      <c r="C5374" s="2" t="str">
        <f>'[1]2025年已发货'!C:C</f>
        <v>HRB500E Φ18 12m</v>
      </c>
      <c r="D5374" s="2" t="str">
        <f>'[1]2025年已发货'!D:D</f>
        <v>吨</v>
      </c>
      <c r="E5374" s="2">
        <f>'[1]2025年已发货'!E:E</f>
        <v>10</v>
      </c>
      <c r="F5374" s="4">
        <f>'[1]2025年已发货'!F:F</f>
        <v>45863</v>
      </c>
      <c r="G5374" s="2" t="str">
        <f>'[1]2025年已发货'!G:G</f>
        <v>(华西乐山）-四川省乐山市市中区苏稽镇校地共建产教融合基地建设项目二标段</v>
      </c>
      <c r="H5374" s="2" t="str">
        <f>'[1]2025年已发货'!H:H</f>
        <v>彭江涛</v>
      </c>
      <c r="I5374" s="2">
        <f>'[1]2025年已发货'!I:I</f>
        <v>13990276572</v>
      </c>
      <c r="J5374" s="2" vm="1" t="e">
        <f>_xlfn._xlws.FILTER(辅助信息!D:D,辅助信息!G:G=G5374)</f>
        <v>#VALUE!</v>
      </c>
    </row>
    <row r="5375" spans="1:10">
      <c r="A5375" s="2" t="str">
        <f>'[1]2025年已发货'!A:A</f>
        <v>钢固融</v>
      </c>
      <c r="B5375" s="2" t="str">
        <f>'[1]2025年已发货'!B:B</f>
        <v>螺纹钢</v>
      </c>
      <c r="C5375" s="2" t="str">
        <f>'[1]2025年已发货'!C:C</f>
        <v>HRB500E Φ20 12m</v>
      </c>
      <c r="D5375" s="2" t="str">
        <f>'[1]2025年已发货'!D:D</f>
        <v>吨</v>
      </c>
      <c r="E5375" s="2">
        <f>'[1]2025年已发货'!E:E</f>
        <v>10</v>
      </c>
      <c r="F5375" s="4">
        <f>'[1]2025年已发货'!F:F</f>
        <v>45863</v>
      </c>
      <c r="G5375" s="2" t="str">
        <f>'[1]2025年已发货'!G:G</f>
        <v>(华西乐山）-四川省乐山市市中区苏稽镇校地共建产教融合基地建设项目二标段</v>
      </c>
      <c r="H5375" s="2" t="str">
        <f>'[1]2025年已发货'!H:H</f>
        <v>彭江涛</v>
      </c>
      <c r="I5375" s="2">
        <f>'[1]2025年已发货'!I:I</f>
        <v>13990276572</v>
      </c>
      <c r="J5375" s="2" vm="1" t="e">
        <f>_xlfn._xlws.FILTER(辅助信息!D:D,辅助信息!G:G=G5375)</f>
        <v>#VALUE!</v>
      </c>
    </row>
    <row r="5376" spans="1:10">
      <c r="A5376" s="2" t="str">
        <f>'[1]2025年已发货'!A:A</f>
        <v>德胜</v>
      </c>
      <c r="B5376" s="2" t="str">
        <f>'[1]2025年已发货'!B:B</f>
        <v>螺纹钢</v>
      </c>
      <c r="C5376" s="2" t="str">
        <f>'[1]2025年已发货'!C:C</f>
        <v>HRB400E Φ16 9m</v>
      </c>
      <c r="D5376" s="2" t="str">
        <f>'[1]2025年已发货'!D:D</f>
        <v>吨</v>
      </c>
      <c r="E5376" s="2">
        <f>'[1]2025年已发货'!E:E</f>
        <v>3</v>
      </c>
      <c r="F5376" s="4">
        <f>'[1]2025年已发货'!F:F</f>
        <v>45863</v>
      </c>
      <c r="G5376" s="2" t="str">
        <f>'[1]2025年已发货'!G:G</f>
        <v>(华西乐山）-四川省乐山市市中区苏稽镇校地共建产教融合基地建设项目二标段</v>
      </c>
      <c r="H5376" s="2" t="str">
        <f>'[1]2025年已发货'!H:H</f>
        <v>彭江涛</v>
      </c>
      <c r="I5376" s="2">
        <f>'[1]2025年已发货'!I:I</f>
        <v>13990276572</v>
      </c>
      <c r="J5376" s="2" vm="1" t="e">
        <f>_xlfn._xlws.FILTER(辅助信息!D:D,辅助信息!G:G=G5376)</f>
        <v>#VALUE!</v>
      </c>
    </row>
    <row r="5377" spans="1:10">
      <c r="A5377" s="2" t="str">
        <f>'[1]2025年已发货'!A:A</f>
        <v>德胜</v>
      </c>
      <c r="B5377" s="2" t="str">
        <f>'[1]2025年已发货'!B:B</f>
        <v>螺纹钢</v>
      </c>
      <c r="C5377" s="2" t="str">
        <f>'[1]2025年已发货'!C:C</f>
        <v>HRB400E Φ18 9m</v>
      </c>
      <c r="D5377" s="2" t="str">
        <f>'[1]2025年已发货'!D:D</f>
        <v>吨</v>
      </c>
      <c r="E5377" s="2">
        <f>'[1]2025年已发货'!E:E</f>
        <v>27</v>
      </c>
      <c r="F5377" s="4">
        <f>'[1]2025年已发货'!F:F</f>
        <v>45863</v>
      </c>
      <c r="G5377" s="2" t="str">
        <f>'[1]2025年已发货'!G:G</f>
        <v>(华西乐山）-四川省乐山市市中区苏稽镇校地共建产教融合基地建设项目二标段</v>
      </c>
      <c r="H5377" s="2" t="str">
        <f>'[1]2025年已发货'!H:H</f>
        <v>彭江涛</v>
      </c>
      <c r="I5377" s="2">
        <f>'[1]2025年已发货'!I:I</f>
        <v>13990276572</v>
      </c>
      <c r="J5377" s="2" vm="1" t="e">
        <f>_xlfn._xlws.FILTER(辅助信息!D:D,辅助信息!G:G=G5377)</f>
        <v>#VALUE!</v>
      </c>
    </row>
    <row r="5378" spans="1:10">
      <c r="A5378" s="2" t="str">
        <f>'[1]2025年已发货'!A:A</f>
        <v>德胜</v>
      </c>
      <c r="B5378" s="2" t="str">
        <f>'[1]2025年已发货'!B:B</f>
        <v>螺纹钢</v>
      </c>
      <c r="C5378" s="2" t="str">
        <f>'[1]2025年已发货'!C:C</f>
        <v>HRB400E Φ18 12m</v>
      </c>
      <c r="D5378" s="2" t="str">
        <f>'[1]2025年已发货'!D:D</f>
        <v>吨</v>
      </c>
      <c r="E5378" s="2">
        <f>'[1]2025年已发货'!E:E</f>
        <v>41</v>
      </c>
      <c r="F5378" s="4">
        <f>'[1]2025年已发货'!F:F</f>
        <v>45863</v>
      </c>
      <c r="G5378" s="2" t="str">
        <f>'[1]2025年已发货'!G:G</f>
        <v>(华西乐山）-四川省乐山市市中区苏稽镇校地共建产教融合基地建设项目二标段</v>
      </c>
      <c r="H5378" s="2" t="str">
        <f>'[1]2025年已发货'!H:H</f>
        <v>彭江涛</v>
      </c>
      <c r="I5378" s="2">
        <f>'[1]2025年已发货'!I:I</f>
        <v>13990276572</v>
      </c>
      <c r="J5378" s="2" vm="1" t="e">
        <f>_xlfn._xlws.FILTER(辅助信息!D:D,辅助信息!G:G=G5378)</f>
        <v>#VALUE!</v>
      </c>
    </row>
    <row r="5379" spans="1:10">
      <c r="A5379" s="2" t="str">
        <f>'[1]2025年已发货'!A:A</f>
        <v>德胜</v>
      </c>
      <c r="B5379" s="2" t="str">
        <f>'[1]2025年已发货'!B:B</f>
        <v>螺纹钢</v>
      </c>
      <c r="C5379" s="2" t="str">
        <f>'[1]2025年已发货'!C:C</f>
        <v>HRB400E Φ20 12m</v>
      </c>
      <c r="D5379" s="2" t="str">
        <f>'[1]2025年已发货'!D:D</f>
        <v>吨</v>
      </c>
      <c r="E5379" s="2">
        <f>'[1]2025年已发货'!E:E</f>
        <v>40</v>
      </c>
      <c r="F5379" s="4">
        <f>'[1]2025年已发货'!F:F</f>
        <v>45863</v>
      </c>
      <c r="G5379" s="2" t="str">
        <f>'[1]2025年已发货'!G:G</f>
        <v>(华西乐山）-四川省乐山市市中区苏稽镇校地共建产教融合基地建设项目二标段</v>
      </c>
      <c r="H5379" s="2" t="str">
        <f>'[1]2025年已发货'!H:H</f>
        <v>彭江涛</v>
      </c>
      <c r="I5379" s="2">
        <f>'[1]2025年已发货'!I:I</f>
        <v>13990276572</v>
      </c>
      <c r="J5379" s="2" vm="1" t="e">
        <f>_xlfn._xlws.FILTER(辅助信息!D:D,辅助信息!G:G=G5379)</f>
        <v>#VALUE!</v>
      </c>
    </row>
    <row r="5380" spans="1:10">
      <c r="A5380" s="2" t="str">
        <f>'[1]2025年已发货'!A:A</f>
        <v>德胜</v>
      </c>
      <c r="B5380" s="2" t="str">
        <f>'[1]2025年已发货'!B:B</f>
        <v>螺纹钢</v>
      </c>
      <c r="C5380" s="2" t="str">
        <f>'[1]2025年已发货'!C:C</f>
        <v>HRB400E Φ22 12m</v>
      </c>
      <c r="D5380" s="2" t="str">
        <f>'[1]2025年已发货'!D:D</f>
        <v>吨</v>
      </c>
      <c r="E5380" s="2">
        <f>'[1]2025年已发货'!E:E</f>
        <v>74</v>
      </c>
      <c r="F5380" s="4">
        <f>'[1]2025年已发货'!F:F</f>
        <v>45863</v>
      </c>
      <c r="G5380" s="2" t="str">
        <f>'[1]2025年已发货'!G:G</f>
        <v>(华西乐山）-四川省乐山市市中区苏稽镇校地共建产教融合基地建设项目二标段</v>
      </c>
      <c r="H5380" s="2" t="str">
        <f>'[1]2025年已发货'!H:H</f>
        <v>彭江涛</v>
      </c>
      <c r="I5380" s="2">
        <f>'[1]2025年已发货'!I:I</f>
        <v>13990276572</v>
      </c>
      <c r="J5380" s="2" vm="1" t="e">
        <f>_xlfn._xlws.FILTER(辅助信息!D:D,辅助信息!G:G=G5380)</f>
        <v>#VALUE!</v>
      </c>
    </row>
    <row r="5381" spans="1:10">
      <c r="A5381" s="2" t="str">
        <f>'[1]2025年已发货'!A:A</f>
        <v>德胜</v>
      </c>
      <c r="B5381" s="2" t="str">
        <f>'[1]2025年已发货'!B:B</f>
        <v>螺纹钢</v>
      </c>
      <c r="C5381" s="2" t="str">
        <f>'[1]2025年已发货'!C:C</f>
        <v>HRB400E Φ25 12m</v>
      </c>
      <c r="D5381" s="2" t="str">
        <f>'[1]2025年已发货'!D:D</f>
        <v>吨</v>
      </c>
      <c r="E5381" s="2">
        <f>'[1]2025年已发货'!E:E</f>
        <v>108</v>
      </c>
      <c r="F5381" s="4">
        <f>'[1]2025年已发货'!F:F</f>
        <v>45863</v>
      </c>
      <c r="G5381" s="2" t="str">
        <f>'[1]2025年已发货'!G:G</f>
        <v>(华西乐山）-四川省乐山市市中区苏稽镇校地共建产教融合基地建设项目二标段</v>
      </c>
      <c r="H5381" s="2" t="str">
        <f>'[1]2025年已发货'!H:H</f>
        <v>彭江涛</v>
      </c>
      <c r="I5381" s="2">
        <f>'[1]2025年已发货'!I:I</f>
        <v>13990276572</v>
      </c>
      <c r="J5381" s="2" vm="1" t="e">
        <f>_xlfn._xlws.FILTER(辅助信息!D:D,辅助信息!G:G=G5381)</f>
        <v>#VALUE!</v>
      </c>
    </row>
    <row r="5382" spans="1:10">
      <c r="A5382" s="2" t="str">
        <f>'[1]2025年已发货'!A:A</f>
        <v>德胜</v>
      </c>
      <c r="B5382" s="2" t="str">
        <f>'[1]2025年已发货'!B:B</f>
        <v>螺纹钢</v>
      </c>
      <c r="C5382" s="2" t="str">
        <f>'[1]2025年已发货'!C:C</f>
        <v>HRB400E Φ28 12m</v>
      </c>
      <c r="D5382" s="2" t="str">
        <f>'[1]2025年已发货'!D:D</f>
        <v>吨</v>
      </c>
      <c r="E5382" s="2">
        <f>'[1]2025年已发货'!E:E</f>
        <v>22</v>
      </c>
      <c r="F5382" s="4">
        <f>'[1]2025年已发货'!F:F</f>
        <v>45863</v>
      </c>
      <c r="G5382" s="2" t="str">
        <f>'[1]2025年已发货'!G:G</f>
        <v>(华西乐山）-四川省乐山市市中区苏稽镇校地共建产教融合基地建设项目二标段</v>
      </c>
      <c r="H5382" s="2" t="str">
        <f>'[1]2025年已发货'!H:H</f>
        <v>彭江涛</v>
      </c>
      <c r="I5382" s="2">
        <f>'[1]2025年已发货'!I:I</f>
        <v>13990276572</v>
      </c>
      <c r="J5382" s="2" vm="1" t="e">
        <f>_xlfn._xlws.FILTER(辅助信息!D:D,辅助信息!G:G=G5382)</f>
        <v>#VALUE!</v>
      </c>
    </row>
    <row r="5383" spans="1:10">
      <c r="A5383" s="2" t="str">
        <f>'[1]2025年已发货'!A:A</f>
        <v>德胜</v>
      </c>
      <c r="B5383" s="2" t="str">
        <f>'[1]2025年已发货'!B:B</f>
        <v>螺纹钢</v>
      </c>
      <c r="C5383" s="2" t="str">
        <f>'[1]2025年已发货'!C:C</f>
        <v>HRB500E Φ25 12m</v>
      </c>
      <c r="D5383" s="2" t="str">
        <f>'[1]2025年已发货'!D:D</f>
        <v>吨</v>
      </c>
      <c r="E5383" s="2">
        <f>'[1]2025年已发货'!E:E</f>
        <v>45</v>
      </c>
      <c r="F5383" s="4">
        <f>'[1]2025年已发货'!F:F</f>
        <v>45863</v>
      </c>
      <c r="G5383" s="2" t="str">
        <f>'[1]2025年已发货'!G:G</f>
        <v>(华西乐山）-四川省乐山市市中区苏稽镇校地共建产教融合基地建设项目二标段</v>
      </c>
      <c r="H5383" s="2" t="str">
        <f>'[1]2025年已发货'!H:H</f>
        <v>彭江涛</v>
      </c>
      <c r="I5383" s="2">
        <f>'[1]2025年已发货'!I:I</f>
        <v>13990276572</v>
      </c>
      <c r="J5383" s="2" vm="1" t="e">
        <f>_xlfn._xlws.FILTER(辅助信息!D:D,辅助信息!G:G=G5383)</f>
        <v>#VALUE!</v>
      </c>
    </row>
    <row r="5384" spans="1:10">
      <c r="A5384" s="2" t="str">
        <f>'[1]2025年已发货'!A:A</f>
        <v>德胜</v>
      </c>
      <c r="B5384" s="2" t="str">
        <f>'[1]2025年已发货'!B:B</f>
        <v>螺纹钢</v>
      </c>
      <c r="C5384" s="2" t="str">
        <f>'[1]2025年已发货'!C:C</f>
        <v>HRB500E Φ28 12m</v>
      </c>
      <c r="D5384" s="2" t="str">
        <f>'[1]2025年已发货'!D:D</f>
        <v>吨</v>
      </c>
      <c r="E5384" s="2">
        <f>'[1]2025年已发货'!E:E</f>
        <v>30</v>
      </c>
      <c r="F5384" s="4">
        <f>'[1]2025年已发货'!F:F</f>
        <v>45863</v>
      </c>
      <c r="G5384" s="2" t="str">
        <f>'[1]2025年已发货'!G:G</f>
        <v>(华西乐山）-四川省乐山市市中区苏稽镇校地共建产教融合基地建设项目二标段</v>
      </c>
      <c r="H5384" s="2" t="str">
        <f>'[1]2025年已发货'!H:H</f>
        <v>彭江涛</v>
      </c>
      <c r="I5384" s="2">
        <f>'[1]2025年已发货'!I:I</f>
        <v>13990276572</v>
      </c>
      <c r="J5384" s="2" vm="1" t="e">
        <f>_xlfn._xlws.FILTER(辅助信息!D:D,辅助信息!G:G=G5384)</f>
        <v>#VALUE!</v>
      </c>
    </row>
    <row r="5385" spans="1:10">
      <c r="A5385" s="2" t="str">
        <f>'[1]2025年已发货'!A:A</f>
        <v>德胜</v>
      </c>
      <c r="B5385" s="2" t="str">
        <f>'[1]2025年已发货'!B:B</f>
        <v>螺纹钢</v>
      </c>
      <c r="C5385" s="2" t="str">
        <f>'[1]2025年已发货'!C:C</f>
        <v>HRB500E Φ32 12m</v>
      </c>
      <c r="D5385" s="2" t="str">
        <f>'[1]2025年已发货'!D:D</f>
        <v>吨</v>
      </c>
      <c r="E5385" s="2">
        <f>'[1]2025年已发货'!E:E</f>
        <v>30</v>
      </c>
      <c r="F5385" s="4">
        <f>'[1]2025年已发货'!F:F</f>
        <v>45863</v>
      </c>
      <c r="G5385" s="2" t="str">
        <f>'[1]2025年已发货'!G:G</f>
        <v>(华西乐山）-四川省乐山市市中区苏稽镇校地共建产教融合基地建设项目二标段</v>
      </c>
      <c r="H5385" s="2" t="str">
        <f>'[1]2025年已发货'!H:H</f>
        <v>彭江涛</v>
      </c>
      <c r="I5385" s="2">
        <f>'[1]2025年已发货'!I:I</f>
        <v>13990276572</v>
      </c>
      <c r="J5385" s="2" vm="1" t="e">
        <f>_xlfn._xlws.FILTER(辅助信息!D:D,辅助信息!G:G=G5385)</f>
        <v>#VALUE!</v>
      </c>
    </row>
    <row r="5386" spans="1:10">
      <c r="A5386" s="2" t="str">
        <f>'[1]2025年已发货'!A:A</f>
        <v>润耀</v>
      </c>
      <c r="B5386" s="2" t="str">
        <f>'[1]2025年已发货'!B:B</f>
        <v>螺纹钢</v>
      </c>
      <c r="C5386" s="2" t="str">
        <f>'[1]2025年已发货'!C:C</f>
        <v>HRB400EФ22*9m</v>
      </c>
      <c r="D5386" s="2" t="str">
        <f>'[1]2025年已发货'!D:D</f>
        <v>吨</v>
      </c>
      <c r="E5386" s="2">
        <f>'[1]2025年已发货'!E:E</f>
        <v>105</v>
      </c>
      <c r="F5386" s="4">
        <f>'[1]2025年已发货'!F:F</f>
        <v>45863</v>
      </c>
      <c r="G5386" s="2" t="str">
        <f>'[1]2025年已发货'!G:G</f>
        <v>（中铁一局四公司康新高速TJ1-1标贡不卡隧道）四川省甘孜州康定市折多塘村车管所旁</v>
      </c>
      <c r="H5386" s="2" t="str">
        <f>'[1]2025年已发货'!H:H</f>
        <v>李彰</v>
      </c>
      <c r="I5386" s="2">
        <f>'[1]2025年已发货'!I:I</f>
        <v>18523285235</v>
      </c>
      <c r="J5386" s="2" vm="1" t="e">
        <f>_xlfn._xlws.FILTER(辅助信息!D:D,辅助信息!G:G=G5386)</f>
        <v>#VALUE!</v>
      </c>
    </row>
    <row r="5387" spans="1:10">
      <c r="A5387" s="2" t="str">
        <f>'[1]2025年已发货'!A:A</f>
        <v>润耀</v>
      </c>
      <c r="B5387" s="2" t="str">
        <f>'[1]2025年已发货'!B:B</f>
        <v>盘圆</v>
      </c>
      <c r="C5387" s="2" t="str">
        <f>'[1]2025年已发货'!C:C</f>
        <v>HPB300Ф12</v>
      </c>
      <c r="D5387" s="2" t="str">
        <f>'[1]2025年已发货'!D:D</f>
        <v>吨</v>
      </c>
      <c r="E5387" s="2">
        <f>'[1]2025年已发货'!E:E</f>
        <v>35</v>
      </c>
      <c r="F5387" s="4">
        <f>'[1]2025年已发货'!F:F</f>
        <v>45863</v>
      </c>
      <c r="G5387" s="2" t="str">
        <f>'[1]2025年已发货'!G:G</f>
        <v>（中铁一局四公司康新高速TJ1-1标雅加梗隧道）四川省甘孜州康定市雅加梗</v>
      </c>
      <c r="H5387" s="2" t="str">
        <f>'[1]2025年已发货'!H:H</f>
        <v>刘子任</v>
      </c>
      <c r="I5387" s="2">
        <f>'[1]2025年已发货'!I:I</f>
        <v>18784539677</v>
      </c>
      <c r="J5387" s="2" vm="1" t="e">
        <f>_xlfn._xlws.FILTER(辅助信息!D:D,辅助信息!G:G=G5387)</f>
        <v>#VALUE!</v>
      </c>
    </row>
    <row r="5388" spans="1:10">
      <c r="A5388" s="2" t="str">
        <f>'[1]2025年已发货'!A:A</f>
        <v>润耀</v>
      </c>
      <c r="B5388" s="2" t="str">
        <f>'[1]2025年已发货'!B:B</f>
        <v>盘螺</v>
      </c>
      <c r="C5388" s="2" t="str">
        <f>'[1]2025年已发货'!C:C</f>
        <v>HRB400EФ10</v>
      </c>
      <c r="D5388" s="2" t="str">
        <f>'[1]2025年已发货'!D:D</f>
        <v>吨</v>
      </c>
      <c r="E5388" s="2">
        <f>'[1]2025年已发货'!E:E</f>
        <v>35</v>
      </c>
      <c r="F5388" s="4">
        <f>'[1]2025年已发货'!F:F</f>
        <v>45863</v>
      </c>
      <c r="G5388" s="2" t="str">
        <f>'[1]2025年已发货'!G:G</f>
        <v>（中核中原-温江光明苑三期项目）四川省成都市温江区金马街道光明苑三期项目</v>
      </c>
      <c r="H5388" s="2" t="str">
        <f>'[1]2025年已发货'!H:H</f>
        <v>王生斌</v>
      </c>
      <c r="I5388" s="2">
        <f>'[1]2025年已发货'!I:I</f>
        <v>15228858118</v>
      </c>
      <c r="J5388" s="2" vm="1" t="e">
        <f>_xlfn._xlws.FILTER(辅助信息!D:D,辅助信息!G:G=G5388)</f>
        <v>#VALUE!</v>
      </c>
    </row>
    <row r="5389" spans="1:10">
      <c r="A5389" s="2" t="str">
        <f>'[1]2025年已发货'!A:A</f>
        <v>钢固融</v>
      </c>
      <c r="B5389" s="2" t="str">
        <f>'[1]2025年已发货'!B:B</f>
        <v>螺纹钢</v>
      </c>
      <c r="C5389" s="2" t="str">
        <f>'[1]2025年已发货'!C:C</f>
        <v>HRB500EФ12*9m</v>
      </c>
      <c r="D5389" s="2" t="str">
        <f>'[1]2025年已发货'!D:D</f>
        <v>吨</v>
      </c>
      <c r="E5389" s="2">
        <f>'[1]2025年已发货'!E:E</f>
        <v>2.5</v>
      </c>
      <c r="F5389" s="4">
        <f>'[1]2025年已发货'!F:F</f>
        <v>45863</v>
      </c>
      <c r="G5389" s="2" t="str">
        <f>'[1]2025年已发货'!G:G</f>
        <v>（中核中原-温江光明苑三期项目）四川省成都市温江区金马街道光明苑三期项目</v>
      </c>
      <c r="H5389" s="2" t="str">
        <f>'[1]2025年已发货'!H:H</f>
        <v>王生斌</v>
      </c>
      <c r="I5389" s="2">
        <f>'[1]2025年已发货'!I:I</f>
        <v>15228858118</v>
      </c>
      <c r="J5389" s="2" vm="1" t="e">
        <f>_xlfn._xlws.FILTER(辅助信息!D:D,辅助信息!G:G=G5389)</f>
        <v>#VALUE!</v>
      </c>
    </row>
    <row r="5390" spans="1:10">
      <c r="A5390" s="2" t="str">
        <f>'[1]2025年已发货'!A:A</f>
        <v>钢固融</v>
      </c>
      <c r="B5390" s="2" t="str">
        <f>'[1]2025年已发货'!B:B</f>
        <v>螺纹钢</v>
      </c>
      <c r="C5390" s="2" t="str">
        <f>'[1]2025年已发货'!C:C</f>
        <v>HRB500EФ14*9m</v>
      </c>
      <c r="D5390" s="2" t="str">
        <f>'[1]2025年已发货'!D:D</f>
        <v>吨</v>
      </c>
      <c r="E5390" s="2">
        <f>'[1]2025年已发货'!E:E</f>
        <v>2.5</v>
      </c>
      <c r="F5390" s="4">
        <f>'[1]2025年已发货'!F:F</f>
        <v>45863</v>
      </c>
      <c r="G5390" s="2" t="str">
        <f>'[1]2025年已发货'!G:G</f>
        <v>（中核中原-温江光明苑三期项目）四川省成都市温江区金马街道光明苑三期项目</v>
      </c>
      <c r="H5390" s="2" t="str">
        <f>'[1]2025年已发货'!H:H</f>
        <v>王生斌</v>
      </c>
      <c r="I5390" s="2">
        <f>'[1]2025年已发货'!I:I</f>
        <v>15228858118</v>
      </c>
      <c r="J5390" s="2" vm="1" t="e">
        <f>_xlfn._xlws.FILTER(辅助信息!D:D,辅助信息!G:G=G5390)</f>
        <v>#VALUE!</v>
      </c>
    </row>
    <row r="5391" spans="1:10">
      <c r="A5391" s="2" t="str">
        <f>'[1]2025年已发货'!A:A</f>
        <v>钢固融</v>
      </c>
      <c r="B5391" s="2" t="str">
        <f>'[1]2025年已发货'!B:B</f>
        <v>螺纹钢</v>
      </c>
      <c r="C5391" s="2" t="str">
        <f>'[1]2025年已发货'!C:C</f>
        <v>HRB500EФ16*9m</v>
      </c>
      <c r="D5391" s="2" t="str">
        <f>'[1]2025年已发货'!D:D</f>
        <v>吨</v>
      </c>
      <c r="E5391" s="2">
        <f>'[1]2025年已发货'!E:E</f>
        <v>2.5</v>
      </c>
      <c r="F5391" s="4">
        <f>'[1]2025年已发货'!F:F</f>
        <v>45863</v>
      </c>
      <c r="G5391" s="2" t="str">
        <f>'[1]2025年已发货'!G:G</f>
        <v>（中核中原-温江光明苑三期项目）四川省成都市温江区金马街道光明苑三期项目</v>
      </c>
      <c r="H5391" s="2" t="str">
        <f>'[1]2025年已发货'!H:H</f>
        <v>王生斌</v>
      </c>
      <c r="I5391" s="2">
        <f>'[1]2025年已发货'!I:I</f>
        <v>15228858118</v>
      </c>
      <c r="J5391" s="2" vm="1" t="e">
        <f>_xlfn._xlws.FILTER(辅助信息!D:D,辅助信息!G:G=G5391)</f>
        <v>#VALUE!</v>
      </c>
    </row>
    <row r="5392" spans="1:10">
      <c r="A5392" s="2" t="str">
        <f>'[1]2025年已发货'!A:A</f>
        <v>钢固融</v>
      </c>
      <c r="B5392" s="2" t="str">
        <f>'[1]2025年已发货'!B:B</f>
        <v>螺纹钢</v>
      </c>
      <c r="C5392" s="2" t="str">
        <f>'[1]2025年已发货'!C:C</f>
        <v>HRB500EФ18*9m</v>
      </c>
      <c r="D5392" s="2" t="str">
        <f>'[1]2025年已发货'!D:D</f>
        <v>吨</v>
      </c>
      <c r="E5392" s="2">
        <f>'[1]2025年已发货'!E:E</f>
        <v>5</v>
      </c>
      <c r="F5392" s="4">
        <f>'[1]2025年已发货'!F:F</f>
        <v>45863</v>
      </c>
      <c r="G5392" s="2" t="str">
        <f>'[1]2025年已发货'!G:G</f>
        <v>（中核中原-温江光明苑三期项目）四川省成都市温江区金马街道光明苑三期项目</v>
      </c>
      <c r="H5392" s="2" t="str">
        <f>'[1]2025年已发货'!H:H</f>
        <v>王生斌</v>
      </c>
      <c r="I5392" s="2">
        <f>'[1]2025年已发货'!I:I</f>
        <v>15228858118</v>
      </c>
      <c r="J5392" s="2" vm="1" t="e">
        <f>_xlfn._xlws.FILTER(辅助信息!D:D,辅助信息!G:G=G5392)</f>
        <v>#VALUE!</v>
      </c>
    </row>
    <row r="5393" spans="1:10">
      <c r="A5393" s="2" t="str">
        <f>'[1]2025年已发货'!A:A</f>
        <v>钢固融</v>
      </c>
      <c r="B5393" s="2" t="str">
        <f>'[1]2025年已发货'!B:B</f>
        <v>螺纹钢</v>
      </c>
      <c r="C5393" s="2" t="str">
        <f>'[1]2025年已发货'!C:C</f>
        <v>HRB500EФ20*9m</v>
      </c>
      <c r="D5393" s="2" t="str">
        <f>'[1]2025年已发货'!D:D</f>
        <v>吨</v>
      </c>
      <c r="E5393" s="2">
        <f>'[1]2025年已发货'!E:E</f>
        <v>5</v>
      </c>
      <c r="F5393" s="4">
        <f>'[1]2025年已发货'!F:F</f>
        <v>45863</v>
      </c>
      <c r="G5393" s="2" t="str">
        <f>'[1]2025年已发货'!G:G</f>
        <v>（中核中原-温江光明苑三期项目）四川省成都市温江区金马街道光明苑三期项目</v>
      </c>
      <c r="H5393" s="2" t="str">
        <f>'[1]2025年已发货'!H:H</f>
        <v>王生斌</v>
      </c>
      <c r="I5393" s="2">
        <f>'[1]2025年已发货'!I:I</f>
        <v>15228858118</v>
      </c>
      <c r="J5393" s="2" vm="1" t="e">
        <f>_xlfn._xlws.FILTER(辅助信息!D:D,辅助信息!G:G=G5393)</f>
        <v>#VALUE!</v>
      </c>
    </row>
    <row r="5394" spans="1:10">
      <c r="A5394" s="2" t="str">
        <f>'[1]2025年已发货'!A:A</f>
        <v>钢固融</v>
      </c>
      <c r="B5394" s="2" t="str">
        <f>'[1]2025年已发货'!B:B</f>
        <v>螺纹钢</v>
      </c>
      <c r="C5394" s="2" t="str">
        <f>'[1]2025年已发货'!C:C</f>
        <v>HRB500EФ22*9m</v>
      </c>
      <c r="D5394" s="2" t="str">
        <f>'[1]2025年已发货'!D:D</f>
        <v>吨</v>
      </c>
      <c r="E5394" s="2">
        <f>'[1]2025年已发货'!E:E</f>
        <v>5</v>
      </c>
      <c r="F5394" s="4">
        <f>'[1]2025年已发货'!F:F</f>
        <v>45863</v>
      </c>
      <c r="G5394" s="2" t="str">
        <f>'[1]2025年已发货'!G:G</f>
        <v>（中核中原-温江光明苑三期项目）四川省成都市温江区金马街道光明苑三期项目</v>
      </c>
      <c r="H5394" s="2" t="str">
        <f>'[1]2025年已发货'!H:H</f>
        <v>王生斌</v>
      </c>
      <c r="I5394" s="2">
        <f>'[1]2025年已发货'!I:I</f>
        <v>15228858118</v>
      </c>
      <c r="J5394" s="2" vm="1" t="e">
        <f>_xlfn._xlws.FILTER(辅助信息!D:D,辅助信息!G:G=G5394)</f>
        <v>#VALUE!</v>
      </c>
    </row>
    <row r="5395" spans="1:10">
      <c r="A5395" s="2" t="str">
        <f>'[1]2025年已发货'!A:A</f>
        <v>钢固融</v>
      </c>
      <c r="B5395" s="2" t="str">
        <f>'[1]2025年已发货'!B:B</f>
        <v>螺纹钢</v>
      </c>
      <c r="C5395" s="2" t="str">
        <f>'[1]2025年已发货'!C:C</f>
        <v>HRB500EФ25*9m</v>
      </c>
      <c r="D5395" s="2" t="str">
        <f>'[1]2025年已发货'!D:D</f>
        <v>吨</v>
      </c>
      <c r="E5395" s="2">
        <f>'[1]2025年已发货'!E:E</f>
        <v>25</v>
      </c>
      <c r="F5395" s="4">
        <f>'[1]2025年已发货'!F:F</f>
        <v>45863</v>
      </c>
      <c r="G5395" s="2" t="str">
        <f>'[1]2025年已发货'!G:G</f>
        <v>（中核中原-温江光明苑三期项目）四川省成都市温江区金马街道光明苑三期项目</v>
      </c>
      <c r="H5395" s="2" t="str">
        <f>'[1]2025年已发货'!H:H</f>
        <v>王生斌</v>
      </c>
      <c r="I5395" s="2">
        <f>'[1]2025年已发货'!I:I</f>
        <v>15228858118</v>
      </c>
      <c r="J5395" s="2" vm="1" t="e">
        <f>_xlfn._xlws.FILTER(辅助信息!D:D,辅助信息!G:G=G5395)</f>
        <v>#VALUE!</v>
      </c>
    </row>
    <row r="5396" spans="1:10">
      <c r="A5396" s="2" t="str">
        <f>'[1]2025年已发货'!A:A</f>
        <v>钢固融</v>
      </c>
      <c r="B5396" s="2" t="str">
        <f>'[1]2025年已发货'!B:B</f>
        <v>螺纹钢</v>
      </c>
      <c r="C5396" s="2" t="str">
        <f>'[1]2025年已发货'!C:C</f>
        <v>HRB400EФ22*9m</v>
      </c>
      <c r="D5396" s="2" t="str">
        <f>'[1]2025年已发货'!D:D</f>
        <v>吨</v>
      </c>
      <c r="E5396" s="2">
        <f>'[1]2025年已发货'!E:E</f>
        <v>20</v>
      </c>
      <c r="F5396" s="4">
        <f>'[1]2025年已发货'!F:F</f>
        <v>45863</v>
      </c>
      <c r="G5396" s="2" t="str">
        <f>'[1]2025年已发货'!G:G</f>
        <v>（中核中原-温江光明苑三期项目）四川省成都市温江区金马街道光明苑三期项目</v>
      </c>
      <c r="H5396" s="2" t="str">
        <f>'[1]2025年已发货'!H:H</f>
        <v>王生斌</v>
      </c>
      <c r="I5396" s="2">
        <f>'[1]2025年已发货'!I:I</f>
        <v>15228858118</v>
      </c>
      <c r="J5396" s="2" vm="1" t="e">
        <f>_xlfn._xlws.FILTER(辅助信息!D:D,辅助信息!G:G=G5396)</f>
        <v>#VALUE!</v>
      </c>
    </row>
    <row r="5397" spans="1:10">
      <c r="A5397" s="2" t="str">
        <f>'[1]2025年已发货'!A:A</f>
        <v>润耀</v>
      </c>
      <c r="B5397" s="2" t="str">
        <f>'[1]2025年已发货'!B:B</f>
        <v>盘圆</v>
      </c>
      <c r="C5397" s="2" t="str">
        <f>'[1]2025年已发货'!C:C</f>
        <v>HPB300Ф12</v>
      </c>
      <c r="D5397" s="2" t="str">
        <f>'[1]2025年已发货'!D:D</f>
        <v>吨</v>
      </c>
      <c r="E5397" s="2">
        <f>'[1]2025年已发货'!E:E</f>
        <v>35</v>
      </c>
      <c r="F5397" s="4">
        <f>'[1]2025年已发货'!F:F</f>
        <v>45863</v>
      </c>
      <c r="G5397" s="2" t="str">
        <f>'[1]2025年已发货'!G:G</f>
        <v>（中铁一局四公司康新高速TJ1-1标贡不卡隧道）四川省甘孜州康定市折多塘村车管所旁</v>
      </c>
      <c r="H5397" s="2" t="str">
        <f>'[1]2025年已发货'!H:H</f>
        <v>李彰</v>
      </c>
      <c r="I5397" s="2">
        <f>'[1]2025年已发货'!I:I</f>
        <v>18523285235</v>
      </c>
      <c r="J5397" s="2" vm="1" t="e">
        <f>_xlfn._xlws.FILTER(辅助信息!D:D,辅助信息!G:G=G5397)</f>
        <v>#VALUE!</v>
      </c>
    </row>
    <row r="5398" spans="1:10">
      <c r="A5398" s="2" t="str">
        <f>'[1]2025年已发货'!A:A</f>
        <v>润耀</v>
      </c>
      <c r="B5398" s="2" t="str">
        <f>'[1]2025年已发货'!B:B</f>
        <v>盘螺</v>
      </c>
      <c r="C5398" s="2" t="str">
        <f>'[1]2025年已发货'!C:C</f>
        <v>HRB400E Φ6</v>
      </c>
      <c r="D5398" s="2" t="str">
        <f>'[1]2025年已发货'!D:D</f>
        <v>吨</v>
      </c>
      <c r="E5398" s="2">
        <f>'[1]2025年已发货'!E:E</f>
        <v>2</v>
      </c>
      <c r="F5398" s="4">
        <f>'[1]2025年已发货'!F:F</f>
        <v>45864</v>
      </c>
      <c r="G5398" s="2" t="str">
        <f>'[1]2025年已发货'!G:G</f>
        <v>（华西简阳西城嘉苑）四川省成都市简阳市简城街道高屋村</v>
      </c>
      <c r="H5398" s="2" t="str">
        <f>'[1]2025年已发货'!H:H</f>
        <v>张瀚镭</v>
      </c>
      <c r="I5398" s="2">
        <f>'[1]2025年已发货'!I:I</f>
        <v>15884666220</v>
      </c>
      <c r="J5398" s="2" t="str">
        <f>_xlfn._xlws.FILTER(辅助信息!D:D,辅助信息!G:G=G5398)</f>
        <v>华西简阳西城嘉苑</v>
      </c>
    </row>
    <row r="5399" spans="1:10">
      <c r="A5399" s="2" t="str">
        <f>'[1]2025年已发货'!A:A</f>
        <v>润耀</v>
      </c>
      <c r="B5399" s="2" t="str">
        <f>'[1]2025年已发货'!B:B</f>
        <v>盘螺</v>
      </c>
      <c r="C5399" s="2" t="str">
        <f>'[1]2025年已发货'!C:C</f>
        <v>HRB400E Φ8</v>
      </c>
      <c r="D5399" s="2" t="str">
        <f>'[1]2025年已发货'!D:D</f>
        <v>吨</v>
      </c>
      <c r="E5399" s="2">
        <f>'[1]2025年已发货'!E:E</f>
        <v>14.5</v>
      </c>
      <c r="F5399" s="4">
        <f>'[1]2025年已发货'!F:F</f>
        <v>45864</v>
      </c>
      <c r="G5399" s="2" t="str">
        <f>'[1]2025年已发货'!G:G</f>
        <v>（华西简阳西城嘉苑）四川省成都市简阳市简城街道高屋村</v>
      </c>
      <c r="H5399" s="2" t="str">
        <f>'[1]2025年已发货'!H:H</f>
        <v>张瀚镭</v>
      </c>
      <c r="I5399" s="2">
        <f>'[1]2025年已发货'!I:I</f>
        <v>15884666220</v>
      </c>
      <c r="J5399" s="2" t="str">
        <f>_xlfn._xlws.FILTER(辅助信息!D:D,辅助信息!G:G=G5399)</f>
        <v>华西简阳西城嘉苑</v>
      </c>
    </row>
    <row r="5400" spans="1:10">
      <c r="A5400" s="2" t="str">
        <f>'[1]2025年已发货'!A:A</f>
        <v>润耀</v>
      </c>
      <c r="B5400" s="2" t="str">
        <f>'[1]2025年已发货'!B:B</f>
        <v>盘螺</v>
      </c>
      <c r="C5400" s="2" t="str">
        <f>'[1]2025年已发货'!C:C</f>
        <v>HRB400E Φ10</v>
      </c>
      <c r="D5400" s="2" t="str">
        <f>'[1]2025年已发货'!D:D</f>
        <v>吨</v>
      </c>
      <c r="E5400" s="2">
        <f>'[1]2025年已发货'!E:E</f>
        <v>94</v>
      </c>
      <c r="F5400" s="4">
        <f>'[1]2025年已发货'!F:F</f>
        <v>45864</v>
      </c>
      <c r="G5400" s="2" t="str">
        <f>'[1]2025年已发货'!G:G</f>
        <v>（华西简阳西城嘉苑）四川省成都市简阳市简城街道高屋村</v>
      </c>
      <c r="H5400" s="2" t="str">
        <f>'[1]2025年已发货'!H:H</f>
        <v>张瀚镭</v>
      </c>
      <c r="I5400" s="2">
        <f>'[1]2025年已发货'!I:I</f>
        <v>15884666220</v>
      </c>
      <c r="J5400" s="2" t="str">
        <f>_xlfn._xlws.FILTER(辅助信息!D:D,辅助信息!G:G=G5400)</f>
        <v>华西简阳西城嘉苑</v>
      </c>
    </row>
    <row r="5401" spans="1:10">
      <c r="A5401" s="2" t="str">
        <f>'[1]2025年已发货'!A:A</f>
        <v>润耀</v>
      </c>
      <c r="B5401" s="2" t="str">
        <f>'[1]2025年已发货'!B:B</f>
        <v>盘螺</v>
      </c>
      <c r="C5401" s="2" t="str">
        <f>'[1]2025年已发货'!C:C</f>
        <v>HRB400E Φ12</v>
      </c>
      <c r="D5401" s="2" t="str">
        <f>'[1]2025年已发货'!D:D</f>
        <v>吨</v>
      </c>
      <c r="E5401" s="2">
        <f>'[1]2025年已发货'!E:E</f>
        <v>12</v>
      </c>
      <c r="F5401" s="4">
        <f>'[1]2025年已发货'!F:F</f>
        <v>45864</v>
      </c>
      <c r="G5401" s="2" t="str">
        <f>'[1]2025年已发货'!G:G</f>
        <v>（华西简阳西城嘉苑）四川省成都市简阳市简城街道高屋村</v>
      </c>
      <c r="H5401" s="2" t="str">
        <f>'[1]2025年已发货'!H:H</f>
        <v>张瀚镭</v>
      </c>
      <c r="I5401" s="2">
        <f>'[1]2025年已发货'!I:I</f>
        <v>15884666220</v>
      </c>
      <c r="J5401" s="2" t="str">
        <f>_xlfn._xlws.FILTER(辅助信息!D:D,辅助信息!G:G=G5401)</f>
        <v>华西简阳西城嘉苑</v>
      </c>
    </row>
    <row r="5402" spans="1:10">
      <c r="A5402" s="2" t="str">
        <f>'[1]2025年已发货'!A:A</f>
        <v>润耀</v>
      </c>
      <c r="B5402" s="2" t="str">
        <f>'[1]2025年已发货'!B:B</f>
        <v>螺纹钢</v>
      </c>
      <c r="C5402" s="2" t="str">
        <f>'[1]2025年已发货'!C:C</f>
        <v>HRB400E Φ14 9m</v>
      </c>
      <c r="D5402" s="2" t="str">
        <f>'[1]2025年已发货'!D:D</f>
        <v>吨</v>
      </c>
      <c r="E5402" s="2">
        <f>'[1]2025年已发货'!E:E</f>
        <v>26</v>
      </c>
      <c r="F5402" s="4">
        <f>'[1]2025年已发货'!F:F</f>
        <v>45864</v>
      </c>
      <c r="G5402" s="2" t="str">
        <f>'[1]2025年已发货'!G:G</f>
        <v>（华西简阳西城嘉苑）四川省成都市简阳市简城街道高屋村</v>
      </c>
      <c r="H5402" s="2" t="str">
        <f>'[1]2025年已发货'!H:H</f>
        <v>张瀚镭</v>
      </c>
      <c r="I5402" s="2">
        <f>'[1]2025年已发货'!I:I</f>
        <v>15884666220</v>
      </c>
      <c r="J5402" s="2" t="str">
        <f>_xlfn._xlws.FILTER(辅助信息!D:D,辅助信息!G:G=G5402)</f>
        <v>华西简阳西城嘉苑</v>
      </c>
    </row>
    <row r="5403" spans="1:10">
      <c r="A5403" s="2" t="str">
        <f>'[1]2025年已发货'!A:A</f>
        <v>润耀</v>
      </c>
      <c r="B5403" s="2" t="str">
        <f>'[1]2025年已发货'!B:B</f>
        <v>螺纹钢</v>
      </c>
      <c r="C5403" s="2" t="str">
        <f>'[1]2025年已发货'!C:C</f>
        <v>HRB400E Φ16 9m</v>
      </c>
      <c r="D5403" s="2" t="str">
        <f>'[1]2025年已发货'!D:D</f>
        <v>吨</v>
      </c>
      <c r="E5403" s="2">
        <f>'[1]2025年已发货'!E:E</f>
        <v>17</v>
      </c>
      <c r="F5403" s="4">
        <f>'[1]2025年已发货'!F:F</f>
        <v>45864</v>
      </c>
      <c r="G5403" s="2" t="str">
        <f>'[1]2025年已发货'!G:G</f>
        <v>（华西简阳西城嘉苑）四川省成都市简阳市简城街道高屋村</v>
      </c>
      <c r="H5403" s="2" t="str">
        <f>'[1]2025年已发货'!H:H</f>
        <v>张瀚镭</v>
      </c>
      <c r="I5403" s="2">
        <f>'[1]2025年已发货'!I:I</f>
        <v>15884666220</v>
      </c>
      <c r="J5403" s="2" t="str">
        <f>_xlfn._xlws.FILTER(辅助信息!D:D,辅助信息!G:G=G5403)</f>
        <v>华西简阳西城嘉苑</v>
      </c>
    </row>
    <row r="5404" spans="1:10">
      <c r="A5404" s="2" t="str">
        <f>'[1]2025年已发货'!A:A</f>
        <v>润耀</v>
      </c>
      <c r="B5404" s="2" t="str">
        <f>'[1]2025年已发货'!B:B</f>
        <v>螺纹钢</v>
      </c>
      <c r="C5404" s="2" t="str">
        <f>'[1]2025年已发货'!C:C</f>
        <v>HRB400E Φ18 9m</v>
      </c>
      <c r="D5404" s="2" t="str">
        <f>'[1]2025年已发货'!D:D</f>
        <v>吨</v>
      </c>
      <c r="E5404" s="2">
        <f>'[1]2025年已发货'!E:E</f>
        <v>5</v>
      </c>
      <c r="F5404" s="4">
        <f>'[1]2025年已发货'!F:F</f>
        <v>45864</v>
      </c>
      <c r="G5404" s="2" t="str">
        <f>'[1]2025年已发货'!G:G</f>
        <v>（华西简阳西城嘉苑）四川省成都市简阳市简城街道高屋村</v>
      </c>
      <c r="H5404" s="2" t="str">
        <f>'[1]2025年已发货'!H:H</f>
        <v>张瀚镭</v>
      </c>
      <c r="I5404" s="2">
        <f>'[1]2025年已发货'!I:I</f>
        <v>15884666220</v>
      </c>
      <c r="J5404" s="2" t="str">
        <f>_xlfn._xlws.FILTER(辅助信息!D:D,辅助信息!G:G=G5404)</f>
        <v>华西简阳西城嘉苑</v>
      </c>
    </row>
    <row r="5405" spans="1:10">
      <c r="A5405" s="2" t="str">
        <f>'[1]2025年已发货'!A:A</f>
        <v>润耀</v>
      </c>
      <c r="B5405" s="2" t="str">
        <f>'[1]2025年已发货'!B:B</f>
        <v>螺纹钢</v>
      </c>
      <c r="C5405" s="2" t="str">
        <f>'[1]2025年已发货'!C:C</f>
        <v>HRB500E Φ16</v>
      </c>
      <c r="D5405" s="2" t="str">
        <f>'[1]2025年已发货'!D:D</f>
        <v>吨</v>
      </c>
      <c r="E5405" s="2">
        <f>'[1]2025年已发货'!E:E</f>
        <v>2.5</v>
      </c>
      <c r="F5405" s="4">
        <f>'[1]2025年已发货'!F:F</f>
        <v>45864</v>
      </c>
      <c r="G5405" s="2" t="str">
        <f>'[1]2025年已发货'!G:G</f>
        <v>（华西简阳西城嘉苑）四川省成都市简阳市简城街道高屋村</v>
      </c>
      <c r="H5405" s="2" t="str">
        <f>'[1]2025年已发货'!H:H</f>
        <v>张瀚镭</v>
      </c>
      <c r="I5405" s="2">
        <f>'[1]2025年已发货'!I:I</f>
        <v>15884666220</v>
      </c>
      <c r="J5405" s="2" t="str">
        <f>_xlfn._xlws.FILTER(辅助信息!D:D,辅助信息!G:G=G5405)</f>
        <v>华西简阳西城嘉苑</v>
      </c>
    </row>
    <row r="5406" spans="1:10">
      <c r="A5406" s="2" t="str">
        <f>'[1]2025年已发货'!A:A</f>
        <v>润耀</v>
      </c>
      <c r="B5406" s="2" t="str">
        <f>'[1]2025年已发货'!B:B</f>
        <v>螺纹钢</v>
      </c>
      <c r="C5406" s="2" t="str">
        <f>'[1]2025年已发货'!C:C</f>
        <v>HRB500E Φ20</v>
      </c>
      <c r="D5406" s="2" t="str">
        <f>'[1]2025年已发货'!D:D</f>
        <v>吨</v>
      </c>
      <c r="E5406" s="2">
        <f>'[1]2025年已发货'!E:E</f>
        <v>16</v>
      </c>
      <c r="F5406" s="4">
        <f>'[1]2025年已发货'!F:F</f>
        <v>45864</v>
      </c>
      <c r="G5406" s="2" t="str">
        <f>'[1]2025年已发货'!G:G</f>
        <v>（华西简阳西城嘉苑）四川省成都市简阳市简城街道高屋村</v>
      </c>
      <c r="H5406" s="2" t="str">
        <f>'[1]2025年已发货'!H:H</f>
        <v>张瀚镭</v>
      </c>
      <c r="I5406" s="2">
        <f>'[1]2025年已发货'!I:I</f>
        <v>15884666220</v>
      </c>
      <c r="J5406" s="2" t="str">
        <f>_xlfn._xlws.FILTER(辅助信息!D:D,辅助信息!G:G=G5406)</f>
        <v>华西简阳西城嘉苑</v>
      </c>
    </row>
    <row r="5407" spans="1:10">
      <c r="A5407" s="2" t="str">
        <f>'[1]2025年已发货'!A:A</f>
        <v>润耀</v>
      </c>
      <c r="B5407" s="2" t="str">
        <f>'[1]2025年已发货'!B:B</f>
        <v>螺纹钢</v>
      </c>
      <c r="C5407" s="2" t="str">
        <f>'[1]2025年已发货'!C:C</f>
        <v>HRB500E Φ25</v>
      </c>
      <c r="D5407" s="2" t="str">
        <f>'[1]2025年已发货'!D:D</f>
        <v>吨</v>
      </c>
      <c r="E5407" s="2">
        <f>'[1]2025年已发货'!E:E</f>
        <v>18</v>
      </c>
      <c r="F5407" s="4">
        <f>'[1]2025年已发货'!F:F</f>
        <v>45864</v>
      </c>
      <c r="G5407" s="2" t="str">
        <f>'[1]2025年已发货'!G:G</f>
        <v>（华西简阳西城嘉苑）四川省成都市简阳市简城街道高屋村</v>
      </c>
      <c r="H5407" s="2" t="str">
        <f>'[1]2025年已发货'!H:H</f>
        <v>张瀚镭</v>
      </c>
      <c r="I5407" s="2">
        <f>'[1]2025年已发货'!I:I</f>
        <v>15884666220</v>
      </c>
      <c r="J5407" s="2" t="str">
        <f>_xlfn._xlws.FILTER(辅助信息!D:D,辅助信息!G:G=G5407)</f>
        <v>华西简阳西城嘉苑</v>
      </c>
    </row>
    <row r="5408" spans="1:10">
      <c r="A5408" s="2" t="str">
        <f>'[1]2025年已发货'!A:A</f>
        <v>德胜</v>
      </c>
      <c r="B5408" s="2" t="str">
        <f>'[1]2025年已发货'!B:B</f>
        <v>螺纹钢</v>
      </c>
      <c r="C5408" s="2" t="str">
        <f>'[1]2025年已发货'!C:C</f>
        <v>HRB500E Φ22</v>
      </c>
      <c r="D5408" s="2" t="str">
        <f>'[1]2025年已发货'!D:D</f>
        <v>吨</v>
      </c>
      <c r="E5408" s="2">
        <f>'[1]2025年已发货'!E:E</f>
        <v>5.5</v>
      </c>
      <c r="F5408" s="4">
        <f>'[1]2025年已发货'!F:F</f>
        <v>45864</v>
      </c>
      <c r="G5408" s="2" t="str">
        <f>'[1]2025年已发货'!G:G</f>
        <v>（华西简阳西城嘉苑）四川省成都市简阳市简城街道高屋村</v>
      </c>
      <c r="H5408" s="2" t="str">
        <f>'[1]2025年已发货'!H:H</f>
        <v>张瀚镭</v>
      </c>
      <c r="I5408" s="2">
        <f>'[1]2025年已发货'!I:I</f>
        <v>15884666220</v>
      </c>
      <c r="J5408" s="2" t="str">
        <f>_xlfn._xlws.FILTER(辅助信息!D:D,辅助信息!G:G=G5408)</f>
        <v>华西简阳西城嘉苑</v>
      </c>
    </row>
    <row r="5409" spans="1:10">
      <c r="A5409" s="2" t="str">
        <f>'[1]2025年已发货'!A:A</f>
        <v>德胜</v>
      </c>
      <c r="B5409" s="2" t="str">
        <f>'[1]2025年已发货'!B:B</f>
        <v>螺纹钢</v>
      </c>
      <c r="C5409" s="2" t="str">
        <f>'[1]2025年已发货'!C:C</f>
        <v>HRB500E Φ25</v>
      </c>
      <c r="D5409" s="2" t="str">
        <f>'[1]2025年已发货'!D:D</f>
        <v>吨</v>
      </c>
      <c r="E5409" s="2">
        <f>'[1]2025年已发货'!E:E</f>
        <v>30</v>
      </c>
      <c r="F5409" s="4">
        <f>'[1]2025年已发货'!F:F</f>
        <v>45864</v>
      </c>
      <c r="G5409" s="2" t="str">
        <f>'[1]2025年已发货'!G:G</f>
        <v>（华西简阳西城嘉苑）四川省成都市简阳市简城街道高屋村</v>
      </c>
      <c r="H5409" s="2" t="str">
        <f>'[1]2025年已发货'!H:H</f>
        <v>张瀚镭</v>
      </c>
      <c r="I5409" s="2">
        <f>'[1]2025年已发货'!I:I</f>
        <v>15884666220</v>
      </c>
      <c r="J5409" s="2" t="str">
        <f>_xlfn._xlws.FILTER(辅助信息!D:D,辅助信息!G:G=G5409)</f>
        <v>华西简阳西城嘉苑</v>
      </c>
    </row>
    <row r="5410" spans="1:10">
      <c r="A5410" s="2" t="str">
        <f>'[1]2025年已发货'!A:A</f>
        <v>润耀</v>
      </c>
      <c r="B5410" s="2" t="str">
        <f>'[1]2025年已发货'!B:B</f>
        <v>螺纹钢</v>
      </c>
      <c r="C5410" s="2" t="str">
        <f>'[1]2025年已发货'!C:C</f>
        <v>HRB400E Φ12 9m</v>
      </c>
      <c r="D5410" s="2" t="str">
        <f>'[1]2025年已发货'!D:D</f>
        <v>吨</v>
      </c>
      <c r="E5410" s="2">
        <f>'[1]2025年已发货'!E:E</f>
        <v>30</v>
      </c>
      <c r="F5410" s="4">
        <f>'[1]2025年已发货'!F:F</f>
        <v>45864</v>
      </c>
      <c r="G5410" s="2" t="str">
        <f>'[1]2025年已发货'!G:G</f>
        <v>(五冶建设扩建艺体中学二期工程)四川省成都市双流区光荣路成都艺体中学南200米</v>
      </c>
      <c r="H5410" s="2" t="str">
        <f>'[1]2025年已发货'!H:H</f>
        <v>谢序强</v>
      </c>
      <c r="I5410" s="2">
        <f>'[1]2025年已发货'!I:I</f>
        <v>13458588232</v>
      </c>
      <c r="J5410" s="2" t="str">
        <f>_xlfn._xlws.FILTER(辅助信息!D:D,辅助信息!G:G=G5410)</f>
        <v>五冶建设扩建艺体中学二期工程</v>
      </c>
    </row>
    <row r="5411" spans="1:10">
      <c r="A5411" s="2" t="str">
        <f>'[1]2025年已发货'!A:A</f>
        <v>润耀</v>
      </c>
      <c r="B5411" s="2" t="str">
        <f>'[1]2025年已发货'!B:B</f>
        <v>螺纹钢</v>
      </c>
      <c r="C5411" s="2" t="str">
        <f>'[1]2025年已发货'!C:C</f>
        <v>HRB400E Φ14 9m</v>
      </c>
      <c r="D5411" s="2" t="str">
        <f>'[1]2025年已发货'!D:D</f>
        <v>吨</v>
      </c>
      <c r="E5411" s="2">
        <f>'[1]2025年已发货'!E:E</f>
        <v>25</v>
      </c>
      <c r="F5411" s="4">
        <f>'[1]2025年已发货'!F:F</f>
        <v>45864</v>
      </c>
      <c r="G5411" s="2" t="str">
        <f>'[1]2025年已发货'!G:G</f>
        <v>(五冶建设扩建艺体中学二期工程)四川省成都市双流区光荣路成都艺体中学南200米</v>
      </c>
      <c r="H5411" s="2" t="str">
        <f>'[1]2025年已发货'!H:H</f>
        <v>谢序强</v>
      </c>
      <c r="I5411" s="2">
        <f>'[1]2025年已发货'!I:I</f>
        <v>13458588232</v>
      </c>
      <c r="J5411" s="2" t="str">
        <f>_xlfn._xlws.FILTER(辅助信息!D:D,辅助信息!G:G=G5411)</f>
        <v>五冶建设扩建艺体中学二期工程</v>
      </c>
    </row>
    <row r="5412" spans="1:10">
      <c r="A5412" s="2" t="str">
        <f>'[1]2025年已发货'!A:A</f>
        <v>润耀</v>
      </c>
      <c r="B5412" s="2" t="str">
        <f>'[1]2025年已发货'!B:B</f>
        <v>螺纹钢</v>
      </c>
      <c r="C5412" s="2" t="str">
        <f>'[1]2025年已发货'!C:C</f>
        <v>HRB400E Φ16 9m</v>
      </c>
      <c r="D5412" s="2" t="str">
        <f>'[1]2025年已发货'!D:D</f>
        <v>吨</v>
      </c>
      <c r="E5412" s="2">
        <f>'[1]2025年已发货'!E:E</f>
        <v>20</v>
      </c>
      <c r="F5412" s="4">
        <f>'[1]2025年已发货'!F:F</f>
        <v>45864</v>
      </c>
      <c r="G5412" s="2" t="str">
        <f>'[1]2025年已发货'!G:G</f>
        <v>(五冶建设扩建艺体中学二期工程)四川省成都市双流区光荣路成都艺体中学南200米</v>
      </c>
      <c r="H5412" s="2" t="str">
        <f>'[1]2025年已发货'!H:H</f>
        <v>谢序强</v>
      </c>
      <c r="I5412" s="2">
        <f>'[1]2025年已发货'!I:I</f>
        <v>13458588232</v>
      </c>
      <c r="J5412" s="2" t="str">
        <f>_xlfn._xlws.FILTER(辅助信息!D:D,辅助信息!G:G=G5412)</f>
        <v>五冶建设扩建艺体中学二期工程</v>
      </c>
    </row>
    <row r="5413" spans="1:10">
      <c r="A5413" s="2" t="str">
        <f>'[1]2025年已发货'!A:A</f>
        <v>润耀</v>
      </c>
      <c r="B5413" s="2" t="str">
        <f>'[1]2025年已发货'!B:B</f>
        <v>螺纹钢</v>
      </c>
      <c r="C5413" s="2" t="str">
        <f>'[1]2025年已发货'!C:C</f>
        <v>HRB400E Φ18 9m</v>
      </c>
      <c r="D5413" s="2" t="str">
        <f>'[1]2025年已发货'!D:D</f>
        <v>吨</v>
      </c>
      <c r="E5413" s="2">
        <f>'[1]2025年已发货'!E:E</f>
        <v>8</v>
      </c>
      <c r="F5413" s="4">
        <f>'[1]2025年已发货'!F:F</f>
        <v>45864</v>
      </c>
      <c r="G5413" s="2" t="str">
        <f>'[1]2025年已发货'!G:G</f>
        <v>(五冶建设扩建艺体中学二期工程)四川省成都市双流区光荣路成都艺体中学南200米</v>
      </c>
      <c r="H5413" s="2" t="str">
        <f>'[1]2025年已发货'!H:H</f>
        <v>谢序强</v>
      </c>
      <c r="I5413" s="2">
        <f>'[1]2025年已发货'!I:I</f>
        <v>13458588232</v>
      </c>
      <c r="J5413" s="2" t="str">
        <f>_xlfn._xlws.FILTER(辅助信息!D:D,辅助信息!G:G=G5413)</f>
        <v>五冶建设扩建艺体中学二期工程</v>
      </c>
    </row>
    <row r="5414" spans="1:10">
      <c r="A5414" s="2" t="str">
        <f>'[1]2025年已发货'!A:A</f>
        <v>润耀</v>
      </c>
      <c r="B5414" s="2" t="str">
        <f>'[1]2025年已发货'!B:B</f>
        <v>螺纹钢</v>
      </c>
      <c r="C5414" s="2" t="str">
        <f>'[1]2025年已发货'!C:C</f>
        <v>HRB400E Φ20 9m</v>
      </c>
      <c r="D5414" s="2" t="str">
        <f>'[1]2025年已发货'!D:D</f>
        <v>吨</v>
      </c>
      <c r="E5414" s="2">
        <f>'[1]2025年已发货'!E:E</f>
        <v>20</v>
      </c>
      <c r="F5414" s="4">
        <f>'[1]2025年已发货'!F:F</f>
        <v>45864</v>
      </c>
      <c r="G5414" s="2" t="str">
        <f>'[1]2025年已发货'!G:G</f>
        <v>(五冶建设扩建艺体中学二期工程)四川省成都市双流区光荣路成都艺体中学南200米</v>
      </c>
      <c r="H5414" s="2" t="str">
        <f>'[1]2025年已发货'!H:H</f>
        <v>谢序强</v>
      </c>
      <c r="I5414" s="2">
        <f>'[1]2025年已发货'!I:I</f>
        <v>13458588232</v>
      </c>
      <c r="J5414" s="2" t="str">
        <f>_xlfn._xlws.FILTER(辅助信息!D:D,辅助信息!G:G=G5414)</f>
        <v>五冶建设扩建艺体中学二期工程</v>
      </c>
    </row>
    <row r="5415" spans="1:10">
      <c r="A5415" s="2" t="str">
        <f>'[1]2025年已发货'!A:A</f>
        <v>润耀</v>
      </c>
      <c r="B5415" s="2" t="str">
        <f>'[1]2025年已发货'!B:B</f>
        <v>螺纹钢</v>
      </c>
      <c r="C5415" s="2" t="str">
        <f>'[1]2025年已发货'!C:C</f>
        <v>HRB400E Φ22 9m</v>
      </c>
      <c r="D5415" s="2" t="str">
        <f>'[1]2025年已发货'!D:D</f>
        <v>吨</v>
      </c>
      <c r="E5415" s="2">
        <f>'[1]2025年已发货'!E:E</f>
        <v>40</v>
      </c>
      <c r="F5415" s="4">
        <f>'[1]2025年已发货'!F:F</f>
        <v>45864</v>
      </c>
      <c r="G5415" s="2" t="str">
        <f>'[1]2025年已发货'!G:G</f>
        <v>(五冶建设扩建艺体中学二期工程)四川省成都市双流区光荣路成都艺体中学南200米</v>
      </c>
      <c r="H5415" s="2" t="str">
        <f>'[1]2025年已发货'!H:H</f>
        <v>谢序强</v>
      </c>
      <c r="I5415" s="2">
        <f>'[1]2025年已发货'!I:I</f>
        <v>13458588232</v>
      </c>
      <c r="J5415" s="2" t="str">
        <f>_xlfn._xlws.FILTER(辅助信息!D:D,辅助信息!G:G=G5415)</f>
        <v>五冶建设扩建艺体中学二期工程</v>
      </c>
    </row>
    <row r="5416" spans="1:10">
      <c r="A5416" s="2" t="str">
        <f>'[1]2025年已发货'!A:A</f>
        <v>润耀</v>
      </c>
      <c r="B5416" s="2" t="str">
        <f>'[1]2025年已发货'!B:B</f>
        <v>螺纹钢</v>
      </c>
      <c r="C5416" s="2" t="str">
        <f>'[1]2025年已发货'!C:C</f>
        <v>HRB500E Φ22</v>
      </c>
      <c r="D5416" s="2" t="str">
        <f>'[1]2025年已发货'!D:D</f>
        <v>吨</v>
      </c>
      <c r="E5416" s="2">
        <f>'[1]2025年已发货'!E:E</f>
        <v>6</v>
      </c>
      <c r="F5416" s="4">
        <f>'[1]2025年已发货'!F:F</f>
        <v>45864</v>
      </c>
      <c r="G5416" s="2" t="str">
        <f>'[1]2025年已发货'!G:G</f>
        <v>(五冶建设扩建艺体中学二期工程)四川省成都市双流区光荣路成都艺体中学南200米</v>
      </c>
      <c r="H5416" s="2" t="str">
        <f>'[1]2025年已发货'!H:H</f>
        <v>谢序强</v>
      </c>
      <c r="I5416" s="2">
        <f>'[1]2025年已发货'!I:I</f>
        <v>13458588232</v>
      </c>
      <c r="J5416" s="2" t="str">
        <f>_xlfn._xlws.FILTER(辅助信息!D:D,辅助信息!G:G=G5416)</f>
        <v>五冶建设扩建艺体中学二期工程</v>
      </c>
    </row>
    <row r="5417" spans="1:10">
      <c r="A5417" s="2" t="str">
        <f>'[1]2025年已发货'!A:A</f>
        <v>润耀</v>
      </c>
      <c r="B5417" s="2" t="str">
        <f>'[1]2025年已发货'!B:B</f>
        <v>螺纹钢</v>
      </c>
      <c r="C5417" s="2" t="str">
        <f>'[1]2025年已发货'!C:C</f>
        <v>HRB500E Φ25</v>
      </c>
      <c r="D5417" s="2" t="str">
        <f>'[1]2025年已发货'!D:D</f>
        <v>吨</v>
      </c>
      <c r="E5417" s="2">
        <f>'[1]2025年已发货'!E:E</f>
        <v>50</v>
      </c>
      <c r="F5417" s="4">
        <f>'[1]2025年已发货'!F:F</f>
        <v>45864</v>
      </c>
      <c r="G5417" s="2" t="str">
        <f>'[1]2025年已发货'!G:G</f>
        <v>(五冶建设扩建艺体中学二期工程)四川省成都市双流区光荣路成都艺体中学南200米</v>
      </c>
      <c r="H5417" s="2" t="str">
        <f>'[1]2025年已发货'!H:H</f>
        <v>谢序强</v>
      </c>
      <c r="I5417" s="2">
        <f>'[1]2025年已发货'!I:I</f>
        <v>13458588232</v>
      </c>
      <c r="J5417" s="2" t="str">
        <f>_xlfn._xlws.FILTER(辅助信息!D:D,辅助信息!G:G=G5417)</f>
        <v>五冶建设扩建艺体中学二期工程</v>
      </c>
    </row>
    <row r="5418" spans="1:10">
      <c r="A5418" s="2" t="str">
        <f>'[1]2025年已发货'!A:A</f>
        <v>润耀</v>
      </c>
      <c r="B5418" s="2" t="str">
        <f>'[1]2025年已发货'!B:B</f>
        <v>螺纹钢</v>
      </c>
      <c r="C5418" s="2" t="str">
        <f>'[1]2025年已发货'!C:C</f>
        <v>HRB500E Φ32</v>
      </c>
      <c r="D5418" s="2" t="str">
        <f>'[1]2025年已发货'!D:D</f>
        <v>吨</v>
      </c>
      <c r="E5418" s="2">
        <f>'[1]2025年已发货'!E:E</f>
        <v>5</v>
      </c>
      <c r="F5418" s="4">
        <f>'[1]2025年已发货'!F:F</f>
        <v>45864</v>
      </c>
      <c r="G5418" s="2" t="str">
        <f>'[1]2025年已发货'!G:G</f>
        <v>(五冶建设扩建艺体中学二期工程)四川省成都市双流区光荣路成都艺体中学南200米</v>
      </c>
      <c r="H5418" s="2" t="str">
        <f>'[1]2025年已发货'!H:H</f>
        <v>谢序强</v>
      </c>
      <c r="I5418" s="2">
        <f>'[1]2025年已发货'!I:I</f>
        <v>13458588232</v>
      </c>
      <c r="J5418" s="2" t="str">
        <f>_xlfn._xlws.FILTER(辅助信息!D:D,辅助信息!G:G=G5418)</f>
        <v>五冶建设扩建艺体中学二期工程</v>
      </c>
    </row>
    <row r="5419" spans="1:10">
      <c r="A5419" s="2" t="str">
        <f>'[1]2025年已发货'!A:A</f>
        <v>钢固融</v>
      </c>
      <c r="B5419" s="2" t="str">
        <f>'[1]2025年已发货'!B:B</f>
        <v>螺纹钢</v>
      </c>
      <c r="C5419" s="2" t="str">
        <f>'[1]2025年已发货'!C:C</f>
        <v>HRB500EФ25*9m</v>
      </c>
      <c r="D5419" s="2" t="str">
        <f>'[1]2025年已发货'!D:D</f>
        <v>吨</v>
      </c>
      <c r="E5419" s="2">
        <f>'[1]2025年已发货'!E:E</f>
        <v>35</v>
      </c>
      <c r="F5419" s="4">
        <f>'[1]2025年已发货'!F:F</f>
        <v>45864</v>
      </c>
      <c r="G5419" s="2" t="str">
        <f>'[1]2025年已发货'!G:G</f>
        <v>（中核中原-温江北林医养综合体项目）四川省成都市温江区万春大道第三人民医院东</v>
      </c>
      <c r="H5419" s="2" t="str">
        <f>'[1]2025年已发货'!H:H</f>
        <v>蔡杰</v>
      </c>
      <c r="I5419" s="2">
        <f>'[1]2025年已发货'!I:I</f>
        <v>18875129329</v>
      </c>
      <c r="J5419" s="2" vm="1" t="e">
        <f>_xlfn._xlws.FILTER(辅助信息!D:D,辅助信息!G:G=G5419)</f>
        <v>#VALUE!</v>
      </c>
    </row>
    <row r="5420" spans="1:10">
      <c r="A5420" s="2" t="str">
        <f>'[1]2025年已发货'!A:A</f>
        <v>钢固融</v>
      </c>
      <c r="B5420" s="2" t="str">
        <f>'[1]2025年已发货'!B:B</f>
        <v>螺纹钢</v>
      </c>
      <c r="C5420" s="2" t="str">
        <f>'[1]2025年已发货'!C:C</f>
        <v>HRB500EФ25*12m</v>
      </c>
      <c r="D5420" s="2" t="str">
        <f>'[1]2025年已发货'!D:D</f>
        <v>吨</v>
      </c>
      <c r="E5420" s="2">
        <f>'[1]2025年已发货'!E:E</f>
        <v>35</v>
      </c>
      <c r="F5420" s="4">
        <f>'[1]2025年已发货'!F:F</f>
        <v>45864</v>
      </c>
      <c r="G5420" s="2" t="str">
        <f>'[1]2025年已发货'!G:G</f>
        <v>（中核中原-温江北林医养综合体项目）四川省成都市温江区万春大道第三人民医院东</v>
      </c>
      <c r="H5420" s="2" t="str">
        <f>'[1]2025年已发货'!H:H</f>
        <v>蔡杰</v>
      </c>
      <c r="I5420" s="2">
        <f>'[1]2025年已发货'!I:I</f>
        <v>18875129329</v>
      </c>
      <c r="J5420" s="2" vm="1" t="e">
        <f>_xlfn._xlws.FILTER(辅助信息!D:D,辅助信息!G:G=G5420)</f>
        <v>#VALUE!</v>
      </c>
    </row>
    <row r="5421" spans="1:10">
      <c r="A5421" s="2" t="str">
        <f>'[1]2025年已发货'!A:A</f>
        <v>钢固融</v>
      </c>
      <c r="B5421" s="2" t="str">
        <f>'[1]2025年已发货'!B:B</f>
        <v>盘螺</v>
      </c>
      <c r="C5421" s="2" t="str">
        <f>'[1]2025年已发货'!C:C</f>
        <v>HRB400EФ8</v>
      </c>
      <c r="D5421" s="2" t="str">
        <f>'[1]2025年已发货'!D:D</f>
        <v>吨</v>
      </c>
      <c r="E5421" s="2">
        <f>'[1]2025年已发货'!E:E</f>
        <v>4</v>
      </c>
      <c r="F5421" s="4">
        <f>'[1]2025年已发货'!F:F</f>
        <v>45864</v>
      </c>
      <c r="G5421" s="2" t="str">
        <f>'[1]2025年已发货'!G:G</f>
        <v>（中核中原-温江光明苑三期项目）四川省成都市温江区金马街道光明苑三期项目</v>
      </c>
      <c r="H5421" s="2" t="str">
        <f>'[1]2025年已发货'!H:H</f>
        <v>王生斌</v>
      </c>
      <c r="I5421" s="2">
        <f>'[1]2025年已发货'!I:I</f>
        <v>15228858118</v>
      </c>
      <c r="J5421" s="2" vm="1" t="e">
        <f>_xlfn._xlws.FILTER(辅助信息!D:D,辅助信息!G:G=G5421)</f>
        <v>#VALUE!</v>
      </c>
    </row>
    <row r="5422" spans="1:10">
      <c r="A5422" s="2" t="str">
        <f>'[1]2025年已发货'!A:A</f>
        <v>钢固融</v>
      </c>
      <c r="B5422" s="2" t="str">
        <f>'[1]2025年已发货'!B:B</f>
        <v>盘螺</v>
      </c>
      <c r="C5422" s="2" t="str">
        <f>'[1]2025年已发货'!C:C</f>
        <v>HRB400EФ10</v>
      </c>
      <c r="D5422" s="2" t="str">
        <f>'[1]2025年已发货'!D:D</f>
        <v>吨</v>
      </c>
      <c r="E5422" s="2">
        <f>'[1]2025年已发货'!E:E</f>
        <v>10</v>
      </c>
      <c r="F5422" s="4">
        <f>'[1]2025年已发货'!F:F</f>
        <v>45864</v>
      </c>
      <c r="G5422" s="2" t="str">
        <f>'[1]2025年已发货'!G:G</f>
        <v>（中核中原-温江光明苑三期项目）四川省成都市温江区金马街道光明苑三期项目</v>
      </c>
      <c r="H5422" s="2" t="str">
        <f>'[1]2025年已发货'!H:H</f>
        <v>王生斌</v>
      </c>
      <c r="I5422" s="2">
        <f>'[1]2025年已发货'!I:I</f>
        <v>15228858118</v>
      </c>
      <c r="J5422" s="2" vm="1" t="e">
        <f>_xlfn._xlws.FILTER(辅助信息!D:D,辅助信息!G:G=G5422)</f>
        <v>#VALUE!</v>
      </c>
    </row>
    <row r="5423" spans="1:10">
      <c r="A5423" s="2" t="str">
        <f>'[1]2025年已发货'!A:A</f>
        <v>钢固融</v>
      </c>
      <c r="B5423" s="2" t="str">
        <f>'[1]2025年已发货'!B:B</f>
        <v>螺纹钢</v>
      </c>
      <c r="C5423" s="2" t="str">
        <f>'[1]2025年已发货'!C:C</f>
        <v>HRB400EФ14*9m</v>
      </c>
      <c r="D5423" s="2" t="str">
        <f>'[1]2025年已发货'!D:D</f>
        <v>吨</v>
      </c>
      <c r="E5423" s="2">
        <f>'[1]2025年已发货'!E:E</f>
        <v>5</v>
      </c>
      <c r="F5423" s="4">
        <f>'[1]2025年已发货'!F:F</f>
        <v>45864</v>
      </c>
      <c r="G5423" s="2" t="str">
        <f>'[1]2025年已发货'!G:G</f>
        <v>（中核中原-温江光明苑三期项目）四川省成都市温江区金马街道光明苑三期项目</v>
      </c>
      <c r="H5423" s="2" t="str">
        <f>'[1]2025年已发货'!H:H</f>
        <v>王生斌</v>
      </c>
      <c r="I5423" s="2">
        <f>'[1]2025年已发货'!I:I</f>
        <v>15228858118</v>
      </c>
      <c r="J5423" s="2" vm="1" t="e">
        <f>_xlfn._xlws.FILTER(辅助信息!D:D,辅助信息!G:G=G5423)</f>
        <v>#VALUE!</v>
      </c>
    </row>
    <row r="5424" spans="1:10">
      <c r="A5424" s="2" t="str">
        <f>'[1]2025年已发货'!A:A</f>
        <v>钢固融</v>
      </c>
      <c r="B5424" s="2" t="str">
        <f>'[1]2025年已发货'!B:B</f>
        <v>螺纹钢</v>
      </c>
      <c r="C5424" s="2" t="str">
        <f>'[1]2025年已发货'!C:C</f>
        <v>HRB400EФ16*9m</v>
      </c>
      <c r="D5424" s="2" t="str">
        <f>'[1]2025年已发货'!D:D</f>
        <v>吨</v>
      </c>
      <c r="E5424" s="2">
        <f>'[1]2025年已发货'!E:E</f>
        <v>10</v>
      </c>
      <c r="F5424" s="4">
        <f>'[1]2025年已发货'!F:F</f>
        <v>45864</v>
      </c>
      <c r="G5424" s="2" t="str">
        <f>'[1]2025年已发货'!G:G</f>
        <v>（中核中原-温江光明苑三期项目）四川省成都市温江区金马街道光明苑三期项目</v>
      </c>
      <c r="H5424" s="2" t="str">
        <f>'[1]2025年已发货'!H:H</f>
        <v>王生斌</v>
      </c>
      <c r="I5424" s="2">
        <f>'[1]2025年已发货'!I:I</f>
        <v>15228858118</v>
      </c>
      <c r="J5424" s="2" vm="1" t="e">
        <f>_xlfn._xlws.FILTER(辅助信息!D:D,辅助信息!G:G=G5424)</f>
        <v>#VALUE!</v>
      </c>
    </row>
    <row r="5425" spans="1:10">
      <c r="A5425" s="2" t="str">
        <f>'[1]2025年已发货'!A:A</f>
        <v>钢固融</v>
      </c>
      <c r="B5425" s="2" t="str">
        <f>'[1]2025年已发货'!B:B</f>
        <v>螺纹钢</v>
      </c>
      <c r="C5425" s="2" t="str">
        <f>'[1]2025年已发货'!C:C</f>
        <v>HRB400EФ20*9m</v>
      </c>
      <c r="D5425" s="2" t="str">
        <f>'[1]2025年已发货'!D:D</f>
        <v>吨</v>
      </c>
      <c r="E5425" s="2">
        <f>'[1]2025年已发货'!E:E</f>
        <v>10</v>
      </c>
      <c r="F5425" s="4">
        <f>'[1]2025年已发货'!F:F</f>
        <v>45864</v>
      </c>
      <c r="G5425" s="2" t="str">
        <f>'[1]2025年已发货'!G:G</f>
        <v>（中核中原-温江光明苑三期项目）四川省成都市温江区金马街道光明苑三期项目</v>
      </c>
      <c r="H5425" s="2" t="str">
        <f>'[1]2025年已发货'!H:H</f>
        <v>王生斌</v>
      </c>
      <c r="I5425" s="2">
        <f>'[1]2025年已发货'!I:I</f>
        <v>15228858118</v>
      </c>
      <c r="J5425" s="2" vm="1" t="e">
        <f>_xlfn._xlws.FILTER(辅助信息!D:D,辅助信息!G:G=G5425)</f>
        <v>#VALUE!</v>
      </c>
    </row>
    <row r="5426" spans="1:10">
      <c r="A5426" s="2" t="str">
        <f>'[1]2025年已发货'!A:A</f>
        <v>钢固融</v>
      </c>
      <c r="B5426" s="2" t="str">
        <f>'[1]2025年已发货'!B:B</f>
        <v>螺纹钢</v>
      </c>
      <c r="C5426" s="2" t="str">
        <f>'[1]2025年已发货'!C:C</f>
        <v>HRB400EФ22*9m</v>
      </c>
      <c r="D5426" s="2" t="str">
        <f>'[1]2025年已发货'!D:D</f>
        <v>吨</v>
      </c>
      <c r="E5426" s="2">
        <f>'[1]2025年已发货'!E:E</f>
        <v>30</v>
      </c>
      <c r="F5426" s="4">
        <f>'[1]2025年已发货'!F:F</f>
        <v>45864</v>
      </c>
      <c r="G5426" s="2" t="str">
        <f>'[1]2025年已发货'!G:G</f>
        <v>（中核中原-温江光明苑三期项目）四川省成都市温江区金马街道光明苑三期项目</v>
      </c>
      <c r="H5426" s="2" t="str">
        <f>'[1]2025年已发货'!H:H</f>
        <v>王生斌</v>
      </c>
      <c r="I5426" s="2">
        <f>'[1]2025年已发货'!I:I</f>
        <v>15228858118</v>
      </c>
      <c r="J5426" s="2" vm="1" t="e">
        <f>_xlfn._xlws.FILTER(辅助信息!D:D,辅助信息!G:G=G5426)</f>
        <v>#VALUE!</v>
      </c>
    </row>
    <row r="5427" spans="1:10">
      <c r="A5427" s="2" t="str">
        <f>'[1]2025年已发货'!A:A</f>
        <v>德胜恒嘉</v>
      </c>
      <c r="B5427" s="2" t="str">
        <f>'[1]2025年已发货'!B:B</f>
        <v>螺纹钢</v>
      </c>
      <c r="C5427" s="2" t="str">
        <f>'[1]2025年已发货'!C:C</f>
        <v>HRB400EФ18*9m</v>
      </c>
      <c r="D5427" s="2" t="str">
        <f>'[1]2025年已发货'!D:D</f>
        <v>吨</v>
      </c>
      <c r="E5427" s="2">
        <f>'[1]2025年已发货'!E:E</f>
        <v>35</v>
      </c>
      <c r="F5427" s="4">
        <f>'[1]2025年已发货'!F:F</f>
        <v>45864</v>
      </c>
      <c r="G5427" s="2" t="str">
        <f>'[1]2025年已发货'!G:G</f>
        <v>（中铁六局呼和公司康新高速TJ4-2标）四川省甘孜藏族自治州康定市新都桥镇东俄罗三村中建八局搅拌站旁</v>
      </c>
      <c r="H5427" s="2" t="str">
        <f>'[1]2025年已发货'!H:H</f>
        <v>许文刚</v>
      </c>
      <c r="I5427" s="2">
        <f>'[1]2025年已发货'!I:I</f>
        <v>15848808186</v>
      </c>
      <c r="J5427" s="2" vm="1" t="e">
        <f>_xlfn._xlws.FILTER(辅助信息!D:D,辅助信息!G:G=G5427)</f>
        <v>#VALUE!</v>
      </c>
    </row>
    <row r="5428" spans="1:10">
      <c r="A5428" s="2" t="str">
        <f>'[1]2025年已发货'!A:A</f>
        <v>德胜恒嘉</v>
      </c>
      <c r="B5428" s="2" t="str">
        <f>'[1]2025年已发货'!B:B</f>
        <v>螺纹钢</v>
      </c>
      <c r="C5428" s="2" t="str">
        <f>'[1]2025年已发货'!C:C</f>
        <v>HRB400EФ12*9m</v>
      </c>
      <c r="D5428" s="2" t="str">
        <f>'[1]2025年已发货'!D:D</f>
        <v>吨</v>
      </c>
      <c r="E5428" s="2">
        <f>'[1]2025年已发货'!E:E</f>
        <v>35</v>
      </c>
      <c r="F5428" s="4">
        <f>'[1]2025年已发货'!F:F</f>
        <v>45864</v>
      </c>
      <c r="G5428" s="2" t="str">
        <f>'[1]2025年已发货'!G:G</f>
        <v>（中铁六局呼和公司康新高速TJ4-2标）四川省甘孜藏族自治州康定市新都桥镇东俄罗三村中建八局搅拌站旁</v>
      </c>
      <c r="H5428" s="2" t="str">
        <f>'[1]2025年已发货'!H:H</f>
        <v>许文刚</v>
      </c>
      <c r="I5428" s="2">
        <f>'[1]2025年已发货'!I:I</f>
        <v>15848808186</v>
      </c>
      <c r="J5428" s="2" vm="1" t="e">
        <f>_xlfn._xlws.FILTER(辅助信息!D:D,辅助信息!G:G=G5428)</f>
        <v>#VALUE!</v>
      </c>
    </row>
    <row r="5429" spans="1:10">
      <c r="A5429" s="2" t="str">
        <f>'[1]2025年已发货'!A:A</f>
        <v>德胜恒嘉</v>
      </c>
      <c r="B5429" s="2" t="str">
        <f>'[1]2025年已发货'!B:B</f>
        <v>螺纹钢</v>
      </c>
      <c r="C5429" s="2" t="str">
        <f>'[1]2025年已发货'!C:C</f>
        <v>HRB400EФ20*9m</v>
      </c>
      <c r="D5429" s="2" t="str">
        <f>'[1]2025年已发货'!D:D</f>
        <v>吨</v>
      </c>
      <c r="E5429" s="2">
        <f>'[1]2025年已发货'!E:E</f>
        <v>35</v>
      </c>
      <c r="F5429" s="4">
        <f>'[1]2025年已发货'!F:F</f>
        <v>45864</v>
      </c>
      <c r="G5429" s="2" t="str">
        <f>'[1]2025年已发货'!G:G</f>
        <v>（中铁六局呼和公司康新高速TJ4-2标）四川省甘孜藏族自治州康定市新都桥镇东俄罗三村中建八局搅拌站旁</v>
      </c>
      <c r="H5429" s="2" t="str">
        <f>'[1]2025年已发货'!H:H</f>
        <v>许文刚</v>
      </c>
      <c r="I5429" s="2">
        <f>'[1]2025年已发货'!I:I</f>
        <v>15848808186</v>
      </c>
      <c r="J5429" s="2" vm="1" t="e">
        <f>_xlfn._xlws.FILTER(辅助信息!D:D,辅助信息!G:G=G5429)</f>
        <v>#VALUE!</v>
      </c>
    </row>
    <row r="5430" spans="1:10">
      <c r="A5430" s="2" t="str">
        <f>'[1]2025年已发货'!A:A</f>
        <v>德胜恒嘉</v>
      </c>
      <c r="B5430" s="2" t="str">
        <f>'[1]2025年已发货'!B:B</f>
        <v>螺纹钢</v>
      </c>
      <c r="C5430" s="2" t="str">
        <f>'[1]2025年已发货'!C:C</f>
        <v>HRB400EФ14*9m</v>
      </c>
      <c r="D5430" s="2" t="str">
        <f>'[1]2025年已发货'!D:D</f>
        <v>吨</v>
      </c>
      <c r="E5430" s="2">
        <f>'[1]2025年已发货'!E:E</f>
        <v>35</v>
      </c>
      <c r="F5430" s="4">
        <f>'[1]2025年已发货'!F:F</f>
        <v>45864</v>
      </c>
      <c r="G5430" s="2" t="str">
        <f>'[1]2025年已发货'!G:G</f>
        <v>（中铁六局呼和公司康新高速TJ4-2标）四川省甘孜藏族自治州康定市新都桥镇东俄罗三村中建八局搅拌站旁</v>
      </c>
      <c r="H5430" s="2" t="str">
        <f>'[1]2025年已发货'!H:H</f>
        <v>许文刚</v>
      </c>
      <c r="I5430" s="2">
        <f>'[1]2025年已发货'!I:I</f>
        <v>15848808186</v>
      </c>
      <c r="J5430" s="2" vm="1" t="e">
        <f>_xlfn._xlws.FILTER(辅助信息!D:D,辅助信息!G:G=G5430)</f>
        <v>#VALUE!</v>
      </c>
    </row>
    <row r="5431" spans="1:10">
      <c r="A5431" s="2" t="str">
        <f>'[1]2025年已发货'!A:A</f>
        <v>润耀</v>
      </c>
      <c r="B5431" s="2" t="str">
        <f>'[1]2025年已发货'!B:B</f>
        <v>螺纹钢</v>
      </c>
      <c r="C5431" s="2" t="str">
        <f>'[1]2025年已发货'!C:C</f>
        <v>HRB400E Φ12 9m</v>
      </c>
      <c r="D5431" s="2" t="str">
        <f>'[1]2025年已发货'!D:D</f>
        <v>吨</v>
      </c>
      <c r="E5431" s="2">
        <f>'[1]2025年已发货'!E:E</f>
        <v>35</v>
      </c>
      <c r="F5431" s="4">
        <f>'[1]2025年已发货'!F:F</f>
        <v>45865</v>
      </c>
      <c r="G5431" s="2" t="str">
        <f>'[1]2025年已发货'!G:G</f>
        <v>（五局乐山机场项目）四川省乐山市五通桥区</v>
      </c>
      <c r="H5431" s="2" t="str">
        <f>'[1]2025年已发货'!H:H</f>
        <v>贺银</v>
      </c>
      <c r="I5431" s="2">
        <f>'[1]2025年已发货'!I:I</f>
        <v>18844162555</v>
      </c>
      <c r="J5431" s="2" vm="1" t="e">
        <f>_xlfn._xlws.FILTER(辅助信息!D:D,辅助信息!G:G=G5431)</f>
        <v>#VALUE!</v>
      </c>
    </row>
    <row r="5432" spans="1:10">
      <c r="A5432" s="2" t="str">
        <f>'[1]2025年已发货'!A:A</f>
        <v>润耀</v>
      </c>
      <c r="B5432" s="2" t="str">
        <f>'[1]2025年已发货'!B:B</f>
        <v>螺纹钢</v>
      </c>
      <c r="C5432" s="2" t="str">
        <f>'[1]2025年已发货'!C:C</f>
        <v>HRB400E Φ12 9m</v>
      </c>
      <c r="D5432" s="2" t="str">
        <f>'[1]2025年已发货'!D:D</f>
        <v>吨</v>
      </c>
      <c r="E5432" s="2">
        <f>'[1]2025年已发货'!E:E</f>
        <v>15</v>
      </c>
      <c r="F5432" s="4">
        <f>'[1]2025年已发货'!F:F</f>
        <v>45865</v>
      </c>
      <c r="G5432" s="2" t="str">
        <f>'[1]2025年已发货'!G:G</f>
        <v>（五局乐山机场项目）四川省乐山市五通桥区</v>
      </c>
      <c r="H5432" s="2" t="str">
        <f>'[1]2025年已发货'!H:H</f>
        <v>贺银</v>
      </c>
      <c r="I5432" s="2">
        <f>'[1]2025年已发货'!I:I</f>
        <v>18844162555</v>
      </c>
      <c r="J5432" s="2" vm="1" t="e">
        <f>_xlfn._xlws.FILTER(辅助信息!D:D,辅助信息!G:G=G5432)</f>
        <v>#VALUE!</v>
      </c>
    </row>
    <row r="5433" spans="1:10">
      <c r="A5433" s="2" t="str">
        <f>'[1]2025年已发货'!A:A</f>
        <v>润耀</v>
      </c>
      <c r="B5433" s="2" t="str">
        <f>'[1]2025年已发货'!B:B</f>
        <v>螺纹钢</v>
      </c>
      <c r="C5433" s="2" t="str">
        <f>'[1]2025年已发货'!C:C</f>
        <v>HRB400E Φ20 9m</v>
      </c>
      <c r="D5433" s="2" t="str">
        <f>'[1]2025年已发货'!D:D</f>
        <v>吨</v>
      </c>
      <c r="E5433" s="2">
        <f>'[1]2025年已发货'!E:E</f>
        <v>2.5</v>
      </c>
      <c r="F5433" s="4">
        <f>'[1]2025年已发货'!F:F</f>
        <v>45865</v>
      </c>
      <c r="G5433" s="2" t="str">
        <f>'[1]2025年已发货'!G:G</f>
        <v>（五局乐山机场项目）四川省乐山市五通桥区</v>
      </c>
      <c r="H5433" s="2" t="str">
        <f>'[1]2025年已发货'!H:H</f>
        <v>贺银</v>
      </c>
      <c r="I5433" s="2">
        <f>'[1]2025年已发货'!I:I</f>
        <v>18844162555</v>
      </c>
      <c r="J5433" s="2" vm="1" t="e">
        <f>_xlfn._xlws.FILTER(辅助信息!D:D,辅助信息!G:G=G5433)</f>
        <v>#VALUE!</v>
      </c>
    </row>
    <row r="5434" spans="1:10">
      <c r="A5434" s="2" t="str">
        <f>'[1]2025年已发货'!A:A</f>
        <v>润耀</v>
      </c>
      <c r="B5434" s="2" t="str">
        <f>'[1]2025年已发货'!B:B</f>
        <v>盘螺</v>
      </c>
      <c r="C5434" s="2" t="str">
        <f>'[1]2025年已发货'!C:C</f>
        <v>HRB400E Φ10</v>
      </c>
      <c r="D5434" s="2" t="str">
        <f>'[1]2025年已发货'!D:D</f>
        <v>吨</v>
      </c>
      <c r="E5434" s="2">
        <f>'[1]2025年已发货'!E:E</f>
        <v>15</v>
      </c>
      <c r="F5434" s="4">
        <f>'[1]2025年已发货'!F:F</f>
        <v>45865</v>
      </c>
      <c r="G5434" s="2" t="str">
        <f>'[1]2025年已发货'!G:G</f>
        <v>（五局乐山机场项目）四川省乐山市五通桥区</v>
      </c>
      <c r="H5434" s="2" t="str">
        <f>'[1]2025年已发货'!H:H</f>
        <v>贺银</v>
      </c>
      <c r="I5434" s="2">
        <f>'[1]2025年已发货'!I:I</f>
        <v>18844162555</v>
      </c>
      <c r="J5434" s="2" vm="1" t="e">
        <f>_xlfn._xlws.FILTER(辅助信息!D:D,辅助信息!G:G=G5434)</f>
        <v>#VALUE!</v>
      </c>
    </row>
    <row r="5435" spans="1:10">
      <c r="A5435" s="2" t="str">
        <f>'[1]2025年已发货'!A:A</f>
        <v>润耀</v>
      </c>
      <c r="B5435" s="2" t="str">
        <f>'[1]2025年已发货'!B:B</f>
        <v>盘螺</v>
      </c>
      <c r="C5435" s="2" t="str">
        <f>'[1]2025年已发货'!C:C</f>
        <v>HRB400E Φ8</v>
      </c>
      <c r="D5435" s="2" t="str">
        <f>'[1]2025年已发货'!D:D</f>
        <v>吨</v>
      </c>
      <c r="E5435" s="2">
        <f>'[1]2025年已发货'!E:E</f>
        <v>35</v>
      </c>
      <c r="F5435" s="4">
        <f>'[1]2025年已发货'!F:F</f>
        <v>45865</v>
      </c>
      <c r="G5435" s="2" t="str">
        <f>'[1]2025年已发货'!G:G</f>
        <v>（五局乐山机场项目）四川省乐山市五通桥区</v>
      </c>
      <c r="H5435" s="2" t="str">
        <f>'[1]2025年已发货'!H:H</f>
        <v>干学民</v>
      </c>
      <c r="I5435" s="2">
        <f>'[1]2025年已发货'!I:I</f>
        <v>15281502703</v>
      </c>
      <c r="J5435" s="2" vm="1" t="e">
        <f>_xlfn._xlws.FILTER(辅助信息!D:D,辅助信息!G:G=G5435)</f>
        <v>#VALUE!</v>
      </c>
    </row>
    <row r="5436" spans="1:10">
      <c r="A5436" s="2" t="str">
        <f>'[1]2025年已发货'!A:A</f>
        <v>润耀</v>
      </c>
      <c r="B5436" s="2" t="str">
        <f>'[1]2025年已发货'!B:B</f>
        <v>高线</v>
      </c>
      <c r="C5436" s="2" t="str">
        <f>'[1]2025年已发货'!C:C</f>
        <v>HPB300Φ6</v>
      </c>
      <c r="D5436" s="2" t="str">
        <f>'[1]2025年已发货'!D:D</f>
        <v>吨</v>
      </c>
      <c r="E5436" s="2">
        <f>'[1]2025年已发货'!E:E</f>
        <v>2</v>
      </c>
      <c r="F5436" s="4">
        <f>'[1]2025年已发货'!F:F</f>
        <v>45865</v>
      </c>
      <c r="G5436" s="2" t="str">
        <f>'[1]2025年已发货'!G:G</f>
        <v>（北京工程局乐山机场项目）乐山市五通桥区冠英镇</v>
      </c>
      <c r="H5436" s="2" t="str">
        <f>'[1]2025年已发货'!H:H</f>
        <v>王治</v>
      </c>
      <c r="I5436" s="2">
        <f>'[1]2025年已发货'!I:I</f>
        <v>18811564698</v>
      </c>
      <c r="J5436" s="2" vm="1" t="e">
        <f>_xlfn._xlws.FILTER(辅助信息!D:D,辅助信息!G:G=G5436)</f>
        <v>#VALUE!</v>
      </c>
    </row>
    <row r="5437" spans="1:10">
      <c r="A5437" s="2" t="str">
        <f>'[1]2025年已发货'!A:A</f>
        <v>润耀</v>
      </c>
      <c r="B5437" s="2" t="str">
        <f>'[1]2025年已发货'!B:B</f>
        <v>盘螺</v>
      </c>
      <c r="C5437" s="2" t="str">
        <f>'[1]2025年已发货'!C:C</f>
        <v>HRB400E Φ6</v>
      </c>
      <c r="D5437" s="2" t="str">
        <f>'[1]2025年已发货'!D:D</f>
        <v>吨</v>
      </c>
      <c r="E5437" s="2">
        <f>'[1]2025年已发货'!E:E</f>
        <v>2</v>
      </c>
      <c r="F5437" s="4">
        <f>'[1]2025年已发货'!F:F</f>
        <v>45865</v>
      </c>
      <c r="G5437" s="2" t="str">
        <f>'[1]2025年已发货'!G:G</f>
        <v>（北京工程局乐山机场项目）乐山市五通桥区冠英镇</v>
      </c>
      <c r="H5437" s="2" t="str">
        <f>'[1]2025年已发货'!H:H</f>
        <v>王治</v>
      </c>
      <c r="I5437" s="2">
        <f>'[1]2025年已发货'!I:I</f>
        <v>18811564698</v>
      </c>
      <c r="J5437" s="2" vm="1" t="e">
        <f>_xlfn._xlws.FILTER(辅助信息!D:D,辅助信息!G:G=G5437)</f>
        <v>#VALUE!</v>
      </c>
    </row>
    <row r="5438" spans="1:10">
      <c r="A5438" s="2" t="str">
        <f>'[1]2025年已发货'!A:A</f>
        <v>润耀</v>
      </c>
      <c r="B5438" s="2" t="str">
        <f>'[1]2025年已发货'!B:B</f>
        <v>盘螺</v>
      </c>
      <c r="C5438" s="2" t="str">
        <f>'[1]2025年已发货'!C:C</f>
        <v>HRB400E Φ8</v>
      </c>
      <c r="D5438" s="2" t="str">
        <f>'[1]2025年已发货'!D:D</f>
        <v>吨</v>
      </c>
      <c r="E5438" s="2">
        <f>'[1]2025年已发货'!E:E</f>
        <v>22</v>
      </c>
      <c r="F5438" s="4">
        <f>'[1]2025年已发货'!F:F</f>
        <v>45865</v>
      </c>
      <c r="G5438" s="2" t="str">
        <f>'[1]2025年已发货'!G:G</f>
        <v>（北京工程局乐山机场项目）乐山市五通桥区冠英镇</v>
      </c>
      <c r="H5438" s="2" t="str">
        <f>'[1]2025年已发货'!H:H</f>
        <v>王治</v>
      </c>
      <c r="I5438" s="2">
        <f>'[1]2025年已发货'!I:I</f>
        <v>18811564698</v>
      </c>
      <c r="J5438" s="2" vm="1" t="e">
        <f>_xlfn._xlws.FILTER(辅助信息!D:D,辅助信息!G:G=G5438)</f>
        <v>#VALUE!</v>
      </c>
    </row>
    <row r="5439" spans="1:10">
      <c r="A5439" s="2" t="str">
        <f>'[1]2025年已发货'!A:A</f>
        <v>润耀</v>
      </c>
      <c r="B5439" s="2" t="str">
        <f>'[1]2025年已发货'!B:B</f>
        <v>盘螺</v>
      </c>
      <c r="C5439" s="2" t="str">
        <f>'[1]2025年已发货'!C:C</f>
        <v>HRB400E Φ10</v>
      </c>
      <c r="D5439" s="2" t="str">
        <f>'[1]2025年已发货'!D:D</f>
        <v>吨</v>
      </c>
      <c r="E5439" s="2">
        <f>'[1]2025年已发货'!E:E</f>
        <v>2</v>
      </c>
      <c r="F5439" s="4">
        <f>'[1]2025年已发货'!F:F</f>
        <v>45865</v>
      </c>
      <c r="G5439" s="2" t="str">
        <f>'[1]2025年已发货'!G:G</f>
        <v>（北京工程局乐山机场项目）乐山市五通桥区冠英镇</v>
      </c>
      <c r="H5439" s="2" t="str">
        <f>'[1]2025年已发货'!H:H</f>
        <v>王治</v>
      </c>
      <c r="I5439" s="2">
        <f>'[1]2025年已发货'!I:I</f>
        <v>18811564698</v>
      </c>
      <c r="J5439" s="2" vm="1" t="e">
        <f>_xlfn._xlws.FILTER(辅助信息!D:D,辅助信息!G:G=G5439)</f>
        <v>#VALUE!</v>
      </c>
    </row>
    <row r="5440" spans="1:10">
      <c r="A5440" s="2" t="str">
        <f>'[1]2025年已发货'!A:A</f>
        <v>润耀</v>
      </c>
      <c r="B5440" s="2" t="str">
        <f>'[1]2025年已发货'!B:B</f>
        <v>螺纹钢</v>
      </c>
      <c r="C5440" s="2" t="str">
        <f>'[1]2025年已发货'!C:C</f>
        <v>HRB400E Φ20 9m</v>
      </c>
      <c r="D5440" s="2" t="str">
        <f>'[1]2025年已发货'!D:D</f>
        <v>吨</v>
      </c>
      <c r="E5440" s="2">
        <f>'[1]2025年已发货'!E:E</f>
        <v>7.04</v>
      </c>
      <c r="F5440" s="4">
        <f>'[1]2025年已发货'!F:F</f>
        <v>45865</v>
      </c>
      <c r="G5440" s="2" t="str">
        <f>'[1]2025年已发货'!G:G</f>
        <v>（北京工程局乐山机场项目）乐山市五通桥区冠英镇</v>
      </c>
      <c r="H5440" s="2" t="str">
        <f>'[1]2025年已发货'!H:H</f>
        <v>王治</v>
      </c>
      <c r="I5440" s="2">
        <f>'[1]2025年已发货'!I:I</f>
        <v>18811564698</v>
      </c>
      <c r="J5440" s="2" vm="1" t="e">
        <f>_xlfn._xlws.FILTER(辅助信息!D:D,辅助信息!G:G=G5440)</f>
        <v>#VALUE!</v>
      </c>
    </row>
    <row r="5441" spans="1:10">
      <c r="A5441" s="2" t="str">
        <f>'[1]2025年已发货'!A:A</f>
        <v>润耀</v>
      </c>
      <c r="B5441" s="2" t="str">
        <f>'[1]2025年已发货'!B:B</f>
        <v>盘螺</v>
      </c>
      <c r="C5441" s="2" t="str">
        <f>'[1]2025年已发货'!C:C</f>
        <v>HRB400E Φ12</v>
      </c>
      <c r="D5441" s="2" t="str">
        <f>'[1]2025年已发货'!D:D</f>
        <v>吨</v>
      </c>
      <c r="E5441" s="2">
        <f>'[1]2025年已发货'!E:E</f>
        <v>16</v>
      </c>
      <c r="F5441" s="4">
        <f>'[1]2025年已发货'!F:F</f>
        <v>45865</v>
      </c>
      <c r="G5441" s="2" t="str">
        <f>'[1]2025年已发货'!G:G</f>
        <v>（北京工程局乐山机场项目）乐山市五通桥区冠英镇</v>
      </c>
      <c r="H5441" s="2" t="str">
        <f>'[1]2025年已发货'!H:H</f>
        <v>王治</v>
      </c>
      <c r="I5441" s="2">
        <f>'[1]2025年已发货'!I:I</f>
        <v>18811564698</v>
      </c>
      <c r="J5441" s="2" vm="1" t="e">
        <f>_xlfn._xlws.FILTER(辅助信息!D:D,辅助信息!G:G=G5441)</f>
        <v>#VALUE!</v>
      </c>
    </row>
    <row r="5442" spans="1:10">
      <c r="A5442" s="2" t="str">
        <f>'[1]2025年已发货'!A:A</f>
        <v>润耀</v>
      </c>
      <c r="B5442" s="2" t="str">
        <f>'[1]2025年已发货'!B:B</f>
        <v>螺纹钢</v>
      </c>
      <c r="C5442" s="2" t="str">
        <f>'[1]2025年已发货'!C:C</f>
        <v>HRB400E Φ12 9m</v>
      </c>
      <c r="D5442" s="2" t="str">
        <f>'[1]2025年已发货'!D:D</f>
        <v>吨</v>
      </c>
      <c r="E5442" s="2">
        <f>'[1]2025年已发货'!E:E</f>
        <v>16</v>
      </c>
      <c r="F5442" s="4">
        <f>'[1]2025年已发货'!F:F</f>
        <v>45865</v>
      </c>
      <c r="G5442" s="2" t="str">
        <f>'[1]2025年已发货'!G:G</f>
        <v>（北京工程局乐山机场项目）乐山市五通桥区冠英镇</v>
      </c>
      <c r="H5442" s="2" t="str">
        <f>'[1]2025年已发货'!H:H</f>
        <v>王治</v>
      </c>
      <c r="I5442" s="2">
        <f>'[1]2025年已发货'!I:I</f>
        <v>18811564698</v>
      </c>
      <c r="J5442" s="2" vm="1" t="e">
        <f>_xlfn._xlws.FILTER(辅助信息!D:D,辅助信息!G:G=G5442)</f>
        <v>#VALUE!</v>
      </c>
    </row>
    <row r="5443" spans="1:10">
      <c r="A5443" s="2" t="str">
        <f>'[1]2025年已发货'!A:A</f>
        <v>润耀</v>
      </c>
      <c r="B5443" s="2" t="str">
        <f>'[1]2025年已发货'!B:B</f>
        <v>螺纹钢</v>
      </c>
      <c r="C5443" s="2" t="str">
        <f>'[1]2025年已发货'!C:C</f>
        <v>HRB400E Φ14 9m</v>
      </c>
      <c r="D5443" s="2" t="str">
        <f>'[1]2025年已发货'!D:D</f>
        <v>吨</v>
      </c>
      <c r="E5443" s="2">
        <f>'[1]2025年已发货'!E:E</f>
        <v>2.85</v>
      </c>
      <c r="F5443" s="4">
        <f>'[1]2025年已发货'!F:F</f>
        <v>45865</v>
      </c>
      <c r="G5443" s="2" t="str">
        <f>'[1]2025年已发货'!G:G</f>
        <v>（北京工程局乐山机场项目）乐山市五通桥区冠英镇</v>
      </c>
      <c r="H5443" s="2" t="str">
        <f>'[1]2025年已发货'!H:H</f>
        <v>王治</v>
      </c>
      <c r="I5443" s="2">
        <f>'[1]2025年已发货'!I:I</f>
        <v>18811564698</v>
      </c>
      <c r="J5443" s="2" vm="1" t="e">
        <f>_xlfn._xlws.FILTER(辅助信息!D:D,辅助信息!G:G=G5443)</f>
        <v>#VALUE!</v>
      </c>
    </row>
    <row r="5444" spans="1:10">
      <c r="A5444" s="2" t="str">
        <f>'[1]2025年已发货'!A:A</f>
        <v>润耀</v>
      </c>
      <c r="B5444" s="2" t="str">
        <f>'[1]2025年已发货'!B:B</f>
        <v>螺纹钢</v>
      </c>
      <c r="C5444" s="2" t="str">
        <f>'[1]2025年已发货'!C:C</f>
        <v>HRB400E Φ14 9m</v>
      </c>
      <c r="D5444" s="2" t="str">
        <f>'[1]2025年已发货'!D:D</f>
        <v>吨</v>
      </c>
      <c r="E5444" s="2">
        <f>'[1]2025年已发货'!E:E</f>
        <v>16</v>
      </c>
      <c r="F5444" s="4">
        <f>'[1]2025年已发货'!F:F</f>
        <v>45865</v>
      </c>
      <c r="G5444" s="2" t="str">
        <f>'[1]2025年已发货'!G:G</f>
        <v>（北京工程局乐山机场项目）乐山市五通桥区冠英镇</v>
      </c>
      <c r="H5444" s="2" t="str">
        <f>'[1]2025年已发货'!H:H</f>
        <v>王治</v>
      </c>
      <c r="I5444" s="2">
        <f>'[1]2025年已发货'!I:I</f>
        <v>18811564698</v>
      </c>
      <c r="J5444" s="2" vm="1" t="e">
        <f>_xlfn._xlws.FILTER(辅助信息!D:D,辅助信息!G:G=G5444)</f>
        <v>#VALUE!</v>
      </c>
    </row>
    <row r="5445" spans="1:10">
      <c r="A5445" s="2" t="str">
        <f>'[1]2025年已发货'!A:A</f>
        <v>润耀</v>
      </c>
      <c r="B5445" s="2" t="str">
        <f>'[1]2025年已发货'!B:B</f>
        <v>螺纹钢</v>
      </c>
      <c r="C5445" s="2" t="str">
        <f>'[1]2025年已发货'!C:C</f>
        <v>HRB400E Φ18 9m</v>
      </c>
      <c r="D5445" s="2" t="str">
        <f>'[1]2025年已发货'!D:D</f>
        <v>吨</v>
      </c>
      <c r="E5445" s="2">
        <f>'[1]2025年已发货'!E:E</f>
        <v>8.55</v>
      </c>
      <c r="F5445" s="4">
        <f>'[1]2025年已发货'!F:F</f>
        <v>45865</v>
      </c>
      <c r="G5445" s="2" t="str">
        <f>'[1]2025年已发货'!G:G</f>
        <v>（北京工程局乐山机场项目）乐山市五通桥区冠英镇</v>
      </c>
      <c r="H5445" s="2" t="str">
        <f>'[1]2025年已发货'!H:H</f>
        <v>王治</v>
      </c>
      <c r="I5445" s="2">
        <f>'[1]2025年已发货'!I:I</f>
        <v>18811564698</v>
      </c>
      <c r="J5445" s="2" vm="1" t="e">
        <f>_xlfn._xlws.FILTER(辅助信息!D:D,辅助信息!G:G=G5445)</f>
        <v>#VALUE!</v>
      </c>
    </row>
    <row r="5446" spans="1:10">
      <c r="A5446" s="2" t="str">
        <f>'[1]2025年已发货'!A:A</f>
        <v>润耀</v>
      </c>
      <c r="B5446" s="2" t="str">
        <f>'[1]2025年已发货'!B:B</f>
        <v>螺纹钢</v>
      </c>
      <c r="C5446" s="2" t="str">
        <f>'[1]2025年已发货'!C:C</f>
        <v>HRB400E Φ25 9m</v>
      </c>
      <c r="D5446" s="2" t="str">
        <f>'[1]2025年已发货'!D:D</f>
        <v>吨</v>
      </c>
      <c r="E5446" s="2">
        <f>'[1]2025年已发货'!E:E</f>
        <v>8.55</v>
      </c>
      <c r="F5446" s="4">
        <f>'[1]2025年已发货'!F:F</f>
        <v>45865</v>
      </c>
      <c r="G5446" s="2" t="str">
        <f>'[1]2025年已发货'!G:G</f>
        <v>（北京工程局乐山机场项目）乐山市五通桥区冠英镇</v>
      </c>
      <c r="H5446" s="2" t="str">
        <f>'[1]2025年已发货'!H:H</f>
        <v>王治</v>
      </c>
      <c r="I5446" s="2">
        <f>'[1]2025年已发货'!I:I</f>
        <v>18811564698</v>
      </c>
      <c r="J5446" s="2" vm="1" t="e">
        <f>_xlfn._xlws.FILTER(辅助信息!D:D,辅助信息!G:G=G5446)</f>
        <v>#VALUE!</v>
      </c>
    </row>
    <row r="5447" spans="1:10">
      <c r="A5447" s="2" t="str">
        <f>'[1]2025年已发货'!A:A</f>
        <v>润耀</v>
      </c>
      <c r="B5447" s="2" t="str">
        <f>'[1]2025年已发货'!B:B</f>
        <v>螺纹钢</v>
      </c>
      <c r="C5447" s="2" t="str">
        <f>'[1]2025年已发货'!C:C</f>
        <v>HRB400EФ14*9m</v>
      </c>
      <c r="D5447" s="2" t="str">
        <f>'[1]2025年已发货'!D:D</f>
        <v>吨</v>
      </c>
      <c r="E5447" s="2">
        <f>'[1]2025年已发货'!E:E</f>
        <v>35</v>
      </c>
      <c r="F5447" s="4">
        <f>'[1]2025年已发货'!F:F</f>
        <v>45865</v>
      </c>
      <c r="G5447" s="2" t="str">
        <f>'[1]2025年已发货'!G:G</f>
        <v>（中铁八局康新高速TJ4-1标）四川省甘孜州康定市新都桥镇超限载检测站</v>
      </c>
      <c r="H5447" s="2" t="str">
        <f>'[1]2025年已发货'!H:H</f>
        <v>刘俊</v>
      </c>
      <c r="I5447" s="2">
        <f>'[1]2025年已发货'!I:I</f>
        <v>18587764925</v>
      </c>
      <c r="J5447" s="2" vm="1" t="e">
        <f>_xlfn._xlws.FILTER(辅助信息!D:D,辅助信息!G:G=G5447)</f>
        <v>#VALUE!</v>
      </c>
    </row>
    <row r="5448" spans="1:10">
      <c r="A5448" s="2" t="str">
        <f>'[1]2025年已发货'!A:A</f>
        <v>润耀</v>
      </c>
      <c r="B5448" s="2" t="str">
        <f>'[1]2025年已发货'!B:B</f>
        <v>螺纹钢</v>
      </c>
      <c r="C5448" s="2" t="str">
        <f>'[1]2025年已发货'!C:C</f>
        <v>HRB400EФ25*12m</v>
      </c>
      <c r="D5448" s="2" t="str">
        <f>'[1]2025年已发货'!D:D</f>
        <v>吨</v>
      </c>
      <c r="E5448" s="2">
        <f>'[1]2025年已发货'!E:E</f>
        <v>70</v>
      </c>
      <c r="F5448" s="4">
        <f>'[1]2025年已发货'!F:F</f>
        <v>45865</v>
      </c>
      <c r="G5448" s="2" t="str">
        <f>'[1]2025年已发货'!G:G</f>
        <v>（中铁八局康新高速TJ4-1标）四川省甘孜州康定市新都桥镇超限载检测站</v>
      </c>
      <c r="H5448" s="2" t="str">
        <f>'[1]2025年已发货'!H:H</f>
        <v>刘俊</v>
      </c>
      <c r="I5448" s="2">
        <f>'[1]2025年已发货'!I:I</f>
        <v>18587764925</v>
      </c>
      <c r="J5448" s="2" vm="1" t="e">
        <f>_xlfn._xlws.FILTER(辅助信息!D:D,辅助信息!G:G=G5448)</f>
        <v>#VALUE!</v>
      </c>
    </row>
    <row r="5449" spans="1:10">
      <c r="A5449" s="2" t="str">
        <f>'[1]2025年已发货'!A:A</f>
        <v>润耀</v>
      </c>
      <c r="B5449" s="2" t="str">
        <f>'[1]2025年已发货'!B:B</f>
        <v>螺纹钢</v>
      </c>
      <c r="C5449" s="2" t="str">
        <f>'[1]2025年已发货'!C:C</f>
        <v>HRB400EФ28*12m</v>
      </c>
      <c r="D5449" s="2" t="str">
        <f>'[1]2025年已发货'!D:D</f>
        <v>吨</v>
      </c>
      <c r="E5449" s="2">
        <f>'[1]2025年已发货'!E:E</f>
        <v>70</v>
      </c>
      <c r="F5449" s="4">
        <f>'[1]2025年已发货'!F:F</f>
        <v>45865</v>
      </c>
      <c r="G5449" s="2" t="str">
        <f>'[1]2025年已发货'!G:G</f>
        <v>（中铁八局康新高速TJ4-1标）四川省甘孜州康定市新都桥镇超限载检测站</v>
      </c>
      <c r="H5449" s="2" t="str">
        <f>'[1]2025年已发货'!H:H</f>
        <v>刘俊</v>
      </c>
      <c r="I5449" s="2">
        <f>'[1]2025年已发货'!I:I</f>
        <v>18587764925</v>
      </c>
      <c r="J5449" s="2" vm="1" t="e">
        <f>_xlfn._xlws.FILTER(辅助信息!D:D,辅助信息!G:G=G5449)</f>
        <v>#VALUE!</v>
      </c>
    </row>
    <row r="5450" spans="1:10">
      <c r="A5450" s="2" t="str">
        <f>'[1]2025年已发货'!A:A</f>
        <v>润耀</v>
      </c>
      <c r="B5450" s="2" t="str">
        <f>'[1]2025年已发货'!B:B</f>
        <v>螺纹钢</v>
      </c>
      <c r="C5450" s="2" t="str">
        <f>'[1]2025年已发货'!C:C</f>
        <v>HRB500EФ22*12m</v>
      </c>
      <c r="D5450" s="2" t="str">
        <f>'[1]2025年已发货'!D:D</f>
        <v>吨</v>
      </c>
      <c r="E5450" s="2">
        <f>'[1]2025年已发货'!E:E</f>
        <v>35</v>
      </c>
      <c r="F5450" s="4">
        <f>'[1]2025年已发货'!F:F</f>
        <v>45865</v>
      </c>
      <c r="G5450" s="2" t="str">
        <f>'[1]2025年已发货'!G:G</f>
        <v>（中铁八局康新高速TJ4-1标）四川省甘孜州康定市新都桥镇超限载检测站</v>
      </c>
      <c r="H5450" s="2" t="str">
        <f>'[1]2025年已发货'!H:H</f>
        <v>刘俊</v>
      </c>
      <c r="I5450" s="2">
        <f>'[1]2025年已发货'!I:I</f>
        <v>18587764925</v>
      </c>
      <c r="J5450" s="2" vm="1" t="e">
        <f>_xlfn._xlws.FILTER(辅助信息!D:D,辅助信息!G:G=G5450)</f>
        <v>#VALUE!</v>
      </c>
    </row>
    <row r="5451" spans="1:10">
      <c r="A5451" s="2" t="str">
        <f>'[1]2025年已发货'!A:A</f>
        <v>润耀</v>
      </c>
      <c r="B5451" s="2" t="str">
        <f>'[1]2025年已发货'!B:B</f>
        <v>螺纹钢</v>
      </c>
      <c r="C5451" s="2" t="str">
        <f>'[1]2025年已发货'!C:C</f>
        <v>HRB500EФ25*12m</v>
      </c>
      <c r="D5451" s="2" t="str">
        <f>'[1]2025年已发货'!D:D</f>
        <v>吨</v>
      </c>
      <c r="E5451" s="2">
        <f>'[1]2025年已发货'!E:E</f>
        <v>70</v>
      </c>
      <c r="F5451" s="4">
        <f>'[1]2025年已发货'!F:F</f>
        <v>45865</v>
      </c>
      <c r="G5451" s="2" t="str">
        <f>'[1]2025年已发货'!G:G</f>
        <v>（中铁八局康新高速TJ4-1标）四川省甘孜州康定市新都桥镇超限载检测站</v>
      </c>
      <c r="H5451" s="2" t="str">
        <f>'[1]2025年已发货'!H:H</f>
        <v>刘俊</v>
      </c>
      <c r="I5451" s="2">
        <f>'[1]2025年已发货'!I:I</f>
        <v>18587764925</v>
      </c>
      <c r="J5451" s="2" vm="1" t="e">
        <f>_xlfn._xlws.FILTER(辅助信息!D:D,辅助信息!G:G=G5451)</f>
        <v>#VALUE!</v>
      </c>
    </row>
    <row r="5452" spans="1:10">
      <c r="A5452" s="2" t="str">
        <f>'[1]2025年已发货'!A:A</f>
        <v>润耀</v>
      </c>
      <c r="B5452" s="2" t="str">
        <f>'[1]2025年已发货'!B:B</f>
        <v>螺纹钢</v>
      </c>
      <c r="C5452" s="2" t="str">
        <f>'[1]2025年已发货'!C:C</f>
        <v>HRB500EФ28*9m</v>
      </c>
      <c r="D5452" s="2" t="str">
        <f>'[1]2025年已发货'!D:D</f>
        <v>吨</v>
      </c>
      <c r="E5452" s="2">
        <f>'[1]2025年已发货'!E:E</f>
        <v>70</v>
      </c>
      <c r="F5452" s="4">
        <f>'[1]2025年已发货'!F:F</f>
        <v>45865</v>
      </c>
      <c r="G5452" s="2" t="str">
        <f>'[1]2025年已发货'!G:G</f>
        <v>（中铁八局康新高速TJ4-1标）四川省甘孜州康定市新都桥镇超限载检测站</v>
      </c>
      <c r="H5452" s="2" t="str">
        <f>'[1]2025年已发货'!H:H</f>
        <v>刘俊</v>
      </c>
      <c r="I5452" s="2">
        <f>'[1]2025年已发货'!I:I</f>
        <v>18587764925</v>
      </c>
      <c r="J5452" s="2" vm="1" t="e">
        <f>_xlfn._xlws.FILTER(辅助信息!D:D,辅助信息!G:G=G5452)</f>
        <v>#VALUE!</v>
      </c>
    </row>
    <row r="5453" spans="1:10">
      <c r="A5453" s="2" t="str">
        <f>'[1]2025年已发货'!A:A</f>
        <v>润耀</v>
      </c>
      <c r="B5453" s="2" t="str">
        <f>'[1]2025年已发货'!B:B</f>
        <v>盘螺</v>
      </c>
      <c r="C5453" s="2" t="str">
        <f>'[1]2025年已发货'!C:C</f>
        <v>HRB400EФ12</v>
      </c>
      <c r="D5453" s="2" t="str">
        <f>'[1]2025年已发货'!D:D</f>
        <v>吨</v>
      </c>
      <c r="E5453" s="2">
        <f>'[1]2025年已发货'!E:E</f>
        <v>70</v>
      </c>
      <c r="F5453" s="4">
        <f>'[1]2025年已发货'!F:F</f>
        <v>45865</v>
      </c>
      <c r="G5453" s="2" t="str">
        <f>'[1]2025年已发货'!G:G</f>
        <v>（中铁八局康新高速TJ4-1标）四川省甘孜州康定市新都桥镇超限载检测站</v>
      </c>
      <c r="H5453" s="2" t="str">
        <f>'[1]2025年已发货'!H:H</f>
        <v>刘俊</v>
      </c>
      <c r="I5453" s="2">
        <f>'[1]2025年已发货'!I:I</f>
        <v>18587764925</v>
      </c>
      <c r="J5453" s="2" vm="1" t="e">
        <f>_xlfn._xlws.FILTER(辅助信息!D:D,辅助信息!G:G=G5453)</f>
        <v>#VALUE!</v>
      </c>
    </row>
    <row r="5454" spans="1:10">
      <c r="A5454" s="2" t="str">
        <f>'[1]2025年已发货'!A:A</f>
        <v>钢固融</v>
      </c>
      <c r="B5454" s="2" t="str">
        <f>'[1]2025年已发货'!B:B</f>
        <v>螺纹钢</v>
      </c>
      <c r="C5454" s="2" t="str">
        <f>'[1]2025年已发货'!C:C</f>
        <v>HRB500EФ22*12m</v>
      </c>
      <c r="D5454" s="2" t="str">
        <f>'[1]2025年已发货'!D:D</f>
        <v>吨</v>
      </c>
      <c r="E5454" s="2">
        <f>'[1]2025年已发货'!E:E</f>
        <v>35</v>
      </c>
      <c r="F5454" s="4">
        <f>'[1]2025年已发货'!F:F</f>
        <v>45865</v>
      </c>
      <c r="G5454" s="2" t="str">
        <f>'[1]2025年已发货'!G:G</f>
        <v>（中铁八局康新高速TJ4-1标）四川省甘孜州康定市新都桥镇超限载检测站</v>
      </c>
      <c r="H5454" s="2" t="str">
        <f>'[1]2025年已发货'!H:H</f>
        <v>刘俊</v>
      </c>
      <c r="I5454" s="2">
        <f>'[1]2025年已发货'!I:I</f>
        <v>18587764925</v>
      </c>
      <c r="J5454" s="2" vm="1" t="e">
        <f>_xlfn._xlws.FILTER(辅助信息!D:D,辅助信息!G:G=G5454)</f>
        <v>#VALUE!</v>
      </c>
    </row>
    <row r="5455" spans="1:10">
      <c r="A5455" s="2" t="str">
        <f>'[1]2025年已发货'!A:A</f>
        <v>钢固融</v>
      </c>
      <c r="B5455" s="2" t="str">
        <f>'[1]2025年已发货'!B:B</f>
        <v>螺纹钢</v>
      </c>
      <c r="C5455" s="2" t="str">
        <f>'[1]2025年已发货'!C:C</f>
        <v>HRB500EФ28*12m</v>
      </c>
      <c r="D5455" s="2" t="str">
        <f>'[1]2025年已发货'!D:D</f>
        <v>吨</v>
      </c>
      <c r="E5455" s="2">
        <f>'[1]2025年已发货'!E:E</f>
        <v>70</v>
      </c>
      <c r="F5455" s="4">
        <f>'[1]2025年已发货'!F:F</f>
        <v>45865</v>
      </c>
      <c r="G5455" s="2" t="str">
        <f>'[1]2025年已发货'!G:G</f>
        <v>（中铁八局康新高速TJ4-1标）四川省甘孜州康定市新都桥镇超限载检测站</v>
      </c>
      <c r="H5455" s="2" t="str">
        <f>'[1]2025年已发货'!H:H</f>
        <v>刘俊</v>
      </c>
      <c r="I5455" s="2">
        <f>'[1]2025年已发货'!I:I</f>
        <v>18587764925</v>
      </c>
      <c r="J5455" s="2" vm="1" t="e">
        <f>_xlfn._xlws.FILTER(辅助信息!D:D,辅助信息!G:G=G5455)</f>
        <v>#VALUE!</v>
      </c>
    </row>
    <row r="5456" spans="1:10">
      <c r="A5456" s="2" t="str">
        <f>'[1]2025年已发货'!A:A</f>
        <v>钢固融</v>
      </c>
      <c r="B5456" s="2" t="str">
        <f>'[1]2025年已发货'!B:B</f>
        <v>盘圆</v>
      </c>
      <c r="C5456" s="2" t="str">
        <f>'[1]2025年已发货'!C:C</f>
        <v>HPB300Ф8</v>
      </c>
      <c r="D5456" s="2" t="str">
        <f>'[1]2025年已发货'!D:D</f>
        <v>吨</v>
      </c>
      <c r="E5456" s="2">
        <f>'[1]2025年已发货'!E:E</f>
        <v>35</v>
      </c>
      <c r="F5456" s="4">
        <f>'[1]2025年已发货'!F:F</f>
        <v>45865</v>
      </c>
      <c r="G5456" s="2" t="str">
        <f>'[1]2025年已发货'!G:G</f>
        <v>（中铁六局呼和公司康新高速TJ4-2标）四川省甘孜藏族自治州康定市新都桥镇东俄罗三村中建八局搅拌站旁</v>
      </c>
      <c r="H5456" s="2" t="str">
        <f>'[1]2025年已发货'!H:H</f>
        <v>许文刚</v>
      </c>
      <c r="I5456" s="2">
        <f>'[1]2025年已发货'!I:I</f>
        <v>15848808186</v>
      </c>
      <c r="J5456" s="2" vm="1" t="e">
        <f>_xlfn._xlws.FILTER(辅助信息!D:D,辅助信息!G:G=G5456)</f>
        <v>#VALUE!</v>
      </c>
    </row>
    <row r="5457" spans="1:10">
      <c r="A5457" s="2" t="str">
        <f>'[1]2025年已发货'!A:A</f>
        <v>德胜</v>
      </c>
      <c r="B5457" s="2" t="str">
        <f>'[1]2025年已发货'!B:B</f>
        <v>螺纹钢</v>
      </c>
      <c r="C5457" s="2" t="str">
        <f>'[1]2025年已发货'!C:C</f>
        <v>HRB400E Φ32×9米</v>
      </c>
      <c r="D5457" s="2" t="str">
        <f>'[1]2025年已发货'!D:D</f>
        <v>吨</v>
      </c>
      <c r="E5457" s="2">
        <f>'[1]2025年已发货'!E:E</f>
        <v>70</v>
      </c>
      <c r="F5457" s="4">
        <f>'[1]2025年已发货'!F:F</f>
        <v>45865</v>
      </c>
      <c r="G5457" s="2" t="str">
        <f>'[1]2025年已发货'!G:G</f>
        <v>（自永1标八局二分公司二分部）自贡市沿滩区川南中小企业创业园(金川路东50米)</v>
      </c>
      <c r="H5457" s="2" t="str">
        <f>'[1]2025年已发货'!H:H</f>
        <v>李锐</v>
      </c>
      <c r="I5457" s="2">
        <f>'[1]2025年已发货'!I:I</f>
        <v>13890668545</v>
      </c>
      <c r="J5457" s="2" vm="1" t="e">
        <f>_xlfn._xlws.FILTER(辅助信息!D:D,辅助信息!G:G=G5457)</f>
        <v>#VALUE!</v>
      </c>
    </row>
    <row r="5458" spans="1:10">
      <c r="A5458" s="2" t="str">
        <f>'[1]2025年已发货'!A:A</f>
        <v>德胜</v>
      </c>
      <c r="B5458" s="2" t="str">
        <f>'[1]2025年已发货'!B:B</f>
        <v>螺纹钢</v>
      </c>
      <c r="C5458" s="2" t="str">
        <f>'[1]2025年已发货'!C:C</f>
        <v>HRB400E Φ25×12米</v>
      </c>
      <c r="D5458" s="2" t="str">
        <f>'[1]2025年已发货'!D:D</f>
        <v>吨</v>
      </c>
      <c r="E5458" s="2">
        <f>'[1]2025年已发货'!E:E</f>
        <v>105</v>
      </c>
      <c r="F5458" s="4">
        <f>'[1]2025年已发货'!F:F</f>
        <v>45865</v>
      </c>
      <c r="G5458" s="2" t="str">
        <f>'[1]2025年已发货'!G:G</f>
        <v>（自永2标九局西南分公司钢筋棚）四川省自贡市骑龙镇大湾村</v>
      </c>
      <c r="H5458" s="2" t="str">
        <f>'[1]2025年已发货'!H:H</f>
        <v>袁洪浩</v>
      </c>
      <c r="I5458" s="2">
        <f>'[1]2025年已发货'!I:I</f>
        <v>18272354498</v>
      </c>
      <c r="J5458" s="2" vm="1" t="e">
        <f>_xlfn._xlws.FILTER(辅助信息!D:D,辅助信息!G:G=G5458)</f>
        <v>#VALUE!</v>
      </c>
    </row>
    <row r="5459" spans="1:10">
      <c r="A5459" s="2" t="str">
        <f>'[1]2025年已发货'!A:A</f>
        <v>德胜</v>
      </c>
      <c r="B5459" s="2" t="str">
        <f>'[1]2025年已发货'!B:B</f>
        <v>螺纹钢</v>
      </c>
      <c r="C5459" s="2" t="str">
        <f>'[1]2025年已发货'!C:C</f>
        <v>HRB500E Φ28×9米</v>
      </c>
      <c r="D5459" s="2" t="str">
        <f>'[1]2025年已发货'!D:D</f>
        <v>吨</v>
      </c>
      <c r="E5459" s="2">
        <f>'[1]2025年已发货'!E:E</f>
        <v>70</v>
      </c>
      <c r="F5459" s="4">
        <f>'[1]2025年已发货'!F:F</f>
        <v>45865</v>
      </c>
      <c r="G5459" s="2" t="str">
        <f>'[1]2025年已发货'!G:G</f>
        <v>自永4标一局四公司（四川省内江市隆昌市金鹅街道自永4标一局四公司钢筋棚）</v>
      </c>
      <c r="H5459" s="2" t="str">
        <f>'[1]2025年已发货'!H:H</f>
        <v>郝优</v>
      </c>
      <c r="I5459" s="2">
        <f>'[1]2025年已发货'!I:I</f>
        <v>13891371707</v>
      </c>
      <c r="J5459" s="2" vm="1" t="e">
        <f>_xlfn._xlws.FILTER(辅助信息!D:D,辅助信息!G:G=G5459)</f>
        <v>#VALUE!</v>
      </c>
    </row>
    <row r="5460" spans="1:10">
      <c r="A5460" s="2" t="str">
        <f>'[1]2025年已发货'!A:A</f>
        <v>德胜</v>
      </c>
      <c r="B5460" s="2" t="str">
        <f>'[1]2025年已发货'!B:B</f>
        <v>螺纹钢</v>
      </c>
      <c r="C5460" s="2" t="str">
        <f>'[1]2025年已发货'!C:C</f>
        <v>HRB500E Φ28×12米</v>
      </c>
      <c r="D5460" s="2" t="str">
        <f>'[1]2025年已发货'!D:D</f>
        <v>吨</v>
      </c>
      <c r="E5460" s="2">
        <f>'[1]2025年已发货'!E:E</f>
        <v>35</v>
      </c>
      <c r="F5460" s="4">
        <f>'[1]2025年已发货'!F:F</f>
        <v>45865</v>
      </c>
      <c r="G5460" s="2" t="str">
        <f>'[1]2025年已发货'!G:G</f>
        <v>（自永高速-自永3标六局交通分公司）四川省内江市隆昌市圣灯镇自永项目3标隆昌市圣灯镇中心学校</v>
      </c>
      <c r="H5460" s="2" t="str">
        <f>'[1]2025年已发货'!H:H</f>
        <v>李工</v>
      </c>
      <c r="I5460" s="2">
        <f>'[1]2025年已发货'!I:I</f>
        <v>19212995868</v>
      </c>
      <c r="J5460" s="2" vm="1" t="e">
        <f>_xlfn._xlws.FILTER(辅助信息!D:D,辅助信息!G:G=G5460)</f>
        <v>#VALUE!</v>
      </c>
    </row>
    <row r="5461" spans="1:10">
      <c r="A5461" s="2" t="str">
        <f>'[1]2025年已发货'!A:A</f>
        <v>德胜</v>
      </c>
      <c r="B5461" s="2" t="str">
        <f>'[1]2025年已发货'!B:B</f>
        <v>螺纹钢</v>
      </c>
      <c r="C5461" s="2" t="str">
        <f>'[1]2025年已发货'!C:C</f>
        <v>HRB400E Φ18 9m</v>
      </c>
      <c r="D5461" s="2" t="str">
        <f>'[1]2025年已发货'!D:D</f>
        <v>吨</v>
      </c>
      <c r="E5461" s="2">
        <f>'[1]2025年已发货'!E:E</f>
        <v>70</v>
      </c>
      <c r="F5461" s="4">
        <f>'[1]2025年已发货'!F:F</f>
        <v>45866</v>
      </c>
      <c r="G5461" s="2" t="str">
        <f>'[1]2025年已发货'!G:G</f>
        <v>(五冶建设扩建艺体中学二期工程)四川省成都市双流区光荣路成都艺体中学南200米</v>
      </c>
      <c r="H5461" s="2" t="str">
        <f>'[1]2025年已发货'!H:H</f>
        <v>谢序强</v>
      </c>
      <c r="I5461" s="2">
        <f>'[1]2025年已发货'!I:I</f>
        <v>13458588232</v>
      </c>
      <c r="J5461" s="2" t="str">
        <f>_xlfn._xlws.FILTER(辅助信息!D:D,辅助信息!G:G=G5461)</f>
        <v>五冶建设扩建艺体中学二期工程</v>
      </c>
    </row>
    <row r="5462" spans="1:10">
      <c r="A5462" s="2" t="str">
        <f>'[1]2025年已发货'!A:A</f>
        <v>德胜</v>
      </c>
      <c r="B5462" s="2" t="str">
        <f>'[1]2025年已发货'!B:B</f>
        <v>螺纹钢</v>
      </c>
      <c r="C5462" s="2" t="str">
        <f>'[1]2025年已发货'!C:C</f>
        <v>HRB400E Φ25*12m</v>
      </c>
      <c r="D5462" s="2" t="str">
        <f>'[1]2025年已发货'!D:D</f>
        <v>吨</v>
      </c>
      <c r="E5462" s="2">
        <f>'[1]2025年已发货'!E:E</f>
        <v>140</v>
      </c>
      <c r="F5462" s="4">
        <f>'[1]2025年已发货'!F:F</f>
        <v>45866</v>
      </c>
      <c r="G5462" s="2" t="str">
        <f>'[1]2025年已发货'!G:G</f>
        <v>（中铁广州局-成渝扩容2标）成渝扩容项目ZCB3-2标2#钢筋厂【雁江区联盟桥东北50米(资资路) 】</v>
      </c>
      <c r="H5462" s="2" t="str">
        <f>'[1]2025年已发货'!H:H</f>
        <v>刘沛琦</v>
      </c>
      <c r="I5462" s="2">
        <f>'[1]2025年已发货'!I:I</f>
        <v>18011784798</v>
      </c>
      <c r="J5462" s="2" vm="1" t="e">
        <f>_xlfn._xlws.FILTER(辅助信息!D:D,辅助信息!G:G=G5462)</f>
        <v>#VALUE!</v>
      </c>
    </row>
    <row r="5463" spans="1:10">
      <c r="A5463" s="2" t="str">
        <f>'[1]2025年已发货'!A:A</f>
        <v>德胜</v>
      </c>
      <c r="B5463" s="2" t="str">
        <f>'[1]2025年已发货'!B:B</f>
        <v>螺纹钢</v>
      </c>
      <c r="C5463" s="2" t="str">
        <f>'[1]2025年已发货'!C:C</f>
        <v>HRB400E Φ28*12m</v>
      </c>
      <c r="D5463" s="2" t="str">
        <f>'[1]2025年已发货'!D:D</f>
        <v>吨</v>
      </c>
      <c r="E5463" s="2">
        <f>'[1]2025年已发货'!E:E</f>
        <v>140</v>
      </c>
      <c r="F5463" s="4">
        <f>'[1]2025年已发货'!F:F</f>
        <v>45866</v>
      </c>
      <c r="G5463" s="2" t="str">
        <f>'[1]2025年已发货'!G:G</f>
        <v>（中铁广州局-成渝扩容2标）成渝扩容项目ZCB3-2标2#钢筋厂【雁江区联盟桥东北50米(资资路) 】</v>
      </c>
      <c r="H5463" s="2" t="str">
        <f>'[1]2025年已发货'!H:H</f>
        <v>刘沛琦</v>
      </c>
      <c r="I5463" s="2">
        <f>'[1]2025年已发货'!I:I</f>
        <v>18011784798</v>
      </c>
      <c r="J5463" s="2" vm="1" t="e">
        <f>_xlfn._xlws.FILTER(辅助信息!D:D,辅助信息!G:G=G5463)</f>
        <v>#VALUE!</v>
      </c>
    </row>
    <row r="5464" spans="1:10">
      <c r="A5464" s="2" t="str">
        <f>'[1]2025年已发货'!A:A</f>
        <v>德胜</v>
      </c>
      <c r="B5464" s="2" t="str">
        <f>'[1]2025年已发货'!B:B</f>
        <v>螺纹钢</v>
      </c>
      <c r="C5464" s="2" t="str">
        <f>'[1]2025年已发货'!C:C</f>
        <v>HRB400E Φ32×9米</v>
      </c>
      <c r="D5464" s="2" t="str">
        <f>'[1]2025年已发货'!D:D</f>
        <v>吨</v>
      </c>
      <c r="E5464" s="2">
        <f>'[1]2025年已发货'!E:E</f>
        <v>35</v>
      </c>
      <c r="F5464" s="4">
        <f>'[1]2025年已发货'!F:F</f>
        <v>45866</v>
      </c>
      <c r="G5464" s="2" t="str">
        <f>'[1]2025年已发货'!G:G</f>
        <v>（自永1标八局二分公司钢筋棚）四川省自贡市大安区牛佛镇</v>
      </c>
      <c r="H5464" s="2" t="str">
        <f>'[1]2025年已发货'!H:H</f>
        <v>王君杰</v>
      </c>
      <c r="I5464" s="2">
        <f>'[1]2025年已发货'!I:I</f>
        <v>18919619850</v>
      </c>
      <c r="J5464" s="2" vm="1" t="e">
        <f>_xlfn._xlws.FILTER(辅助信息!D:D,辅助信息!G:G=G5464)</f>
        <v>#VALUE!</v>
      </c>
    </row>
    <row r="5465" spans="1:10">
      <c r="A5465" s="2" t="str">
        <f>'[1]2025年已发货'!A:A</f>
        <v>泸钢</v>
      </c>
      <c r="B5465" s="2" t="str">
        <f>'[1]2025年已发货'!B:B</f>
        <v>螺纹钢</v>
      </c>
      <c r="C5465" s="2" t="str">
        <f>'[1]2025年已发货'!C:C</f>
        <v>HRB400E Φ32×9米</v>
      </c>
      <c r="D5465" s="2" t="str">
        <f>'[1]2025年已发货'!D:D</f>
        <v>吨</v>
      </c>
      <c r="E5465" s="2">
        <f>'[1]2025年已发货'!E:E</f>
        <v>70</v>
      </c>
      <c r="F5465" s="4">
        <f>'[1]2025年已发货'!F:F</f>
        <v>45866</v>
      </c>
      <c r="G5465" s="2" t="str">
        <f>'[1]2025年已发货'!G:G</f>
        <v>（自永1标八局二分公司钢筋棚）四川省自贡市大安区牛佛镇</v>
      </c>
      <c r="H5465" s="2" t="str">
        <f>'[1]2025年已发货'!H:H</f>
        <v>王君杰</v>
      </c>
      <c r="I5465" s="2">
        <f>'[1]2025年已发货'!I:I</f>
        <v>18919619850</v>
      </c>
      <c r="J5465" s="2" vm="1" t="e">
        <f>_xlfn._xlws.FILTER(辅助信息!D:D,辅助信息!G:G=G5465)</f>
        <v>#VALUE!</v>
      </c>
    </row>
    <row r="5466" spans="1:10">
      <c r="A5466" s="2" t="str">
        <f>'[1]2025年已发货'!A:A</f>
        <v>德胜恒嘉</v>
      </c>
      <c r="B5466" s="2" t="str">
        <f>'[1]2025年已发货'!B:B</f>
        <v>螺纹钢</v>
      </c>
      <c r="C5466" s="2" t="str">
        <f>'[1]2025年已发货'!C:C</f>
        <v>HRB400EФ22*9m</v>
      </c>
      <c r="D5466" s="2" t="str">
        <f>'[1]2025年已发货'!D:D</f>
        <v>吨</v>
      </c>
      <c r="E5466" s="2">
        <f>'[1]2025年已发货'!E:E</f>
        <v>140</v>
      </c>
      <c r="F5466" s="4">
        <f>'[1]2025年已发货'!F:F</f>
        <v>45866</v>
      </c>
      <c r="G5466" s="2" t="str">
        <f>'[1]2025年已发货'!G:G</f>
        <v>（中铁一局四建康新高速TJ1-2标）四川省甘孜州康定市318国道玉顶积雪观景台旁</v>
      </c>
      <c r="H5466" s="2" t="str">
        <f>'[1]2025年已发货'!H:H</f>
        <v>李波/马小红</v>
      </c>
      <c r="I5466" s="2" t="str">
        <f>'[1]2025年已发货'!I:I</f>
        <v>13679069325/13808028745</v>
      </c>
      <c r="J5466" s="2" vm="1" t="e">
        <f>_xlfn._xlws.FILTER(辅助信息!D:D,辅助信息!G:G=G5466)</f>
        <v>#VALUE!</v>
      </c>
    </row>
    <row r="5467" spans="1:10">
      <c r="A5467" s="2" t="str">
        <f>'[1]2025年已发货'!A:A</f>
        <v>达钢</v>
      </c>
      <c r="B5467" s="2" t="str">
        <f>'[1]2025年已发货'!B:B</f>
        <v>盘螺</v>
      </c>
      <c r="C5467" s="2" t="str">
        <f>'[1]2025年已发货'!C:C</f>
        <v>HRB400E Φ8</v>
      </c>
      <c r="D5467" s="2" t="str">
        <f>'[1]2025年已发货'!D:D</f>
        <v>吨</v>
      </c>
      <c r="E5467" s="2">
        <f>'[1]2025年已发货'!E:E</f>
        <v>27</v>
      </c>
      <c r="F5467" s="4">
        <f>'[1]2025年已发货'!F:F</f>
        <v>45866</v>
      </c>
      <c r="G5467" s="2" t="str">
        <f>'[1]2025年已发货'!G:G</f>
        <v>（商投建工达州中医药科技园-1工区）达州市通川区达州中医药职业学院犀牛大道北段</v>
      </c>
      <c r="H5467" s="2" t="str">
        <f>'[1]2025年已发货'!H:H</f>
        <v>程黄刚</v>
      </c>
      <c r="I5467" s="2">
        <f>'[1]2025年已发货'!I:I</f>
        <v>15108211617</v>
      </c>
      <c r="J5467" s="2" t="str">
        <f>_xlfn._xlws.FILTER(辅助信息!D:D,辅助信息!G:G=G5467)</f>
        <v>商投建工达州中医药科技园</v>
      </c>
    </row>
    <row r="5468" spans="1:10">
      <c r="A5468" s="2" t="str">
        <f>'[1]2025年已发货'!A:A</f>
        <v>达钢</v>
      </c>
      <c r="B5468" s="2" t="str">
        <f>'[1]2025年已发货'!B:B</f>
        <v>盘螺</v>
      </c>
      <c r="C5468" s="2" t="str">
        <f>'[1]2025年已发货'!C:C</f>
        <v>HRB400E Φ10</v>
      </c>
      <c r="D5468" s="2" t="str">
        <f>'[1]2025年已发货'!D:D</f>
        <v>吨</v>
      </c>
      <c r="E5468" s="2">
        <f>'[1]2025年已发货'!E:E</f>
        <v>10</v>
      </c>
      <c r="F5468" s="4">
        <f>'[1]2025年已发货'!F:F</f>
        <v>45866</v>
      </c>
      <c r="G5468" s="2" t="str">
        <f>'[1]2025年已发货'!G:G</f>
        <v>（商投建工达州中医药科技园-1工区）达州市通川区达州中医药职业学院犀牛大道北段</v>
      </c>
      <c r="H5468" s="2" t="str">
        <f>'[1]2025年已发货'!H:H</f>
        <v>程黄刚</v>
      </c>
      <c r="I5468" s="2">
        <f>'[1]2025年已发货'!I:I</f>
        <v>15108211617</v>
      </c>
      <c r="J5468" s="2" t="str">
        <f>_xlfn._xlws.FILTER(辅助信息!D:D,辅助信息!G:G=G5468)</f>
        <v>商投建工达州中医药科技园</v>
      </c>
    </row>
    <row r="5469" spans="1:10">
      <c r="A5469" s="2" t="str">
        <f>'[1]2025年已发货'!A:A</f>
        <v>达钢</v>
      </c>
      <c r="B5469" s="2" t="str">
        <f>'[1]2025年已发货'!B:B</f>
        <v>螺纹钢</v>
      </c>
      <c r="C5469" s="2" t="str">
        <f>'[1]2025年已发货'!C:C</f>
        <v>HRB500E Φ25</v>
      </c>
      <c r="D5469" s="2" t="str">
        <f>'[1]2025年已发货'!D:D</f>
        <v>吨</v>
      </c>
      <c r="E5469" s="2">
        <f>'[1]2025年已发货'!E:E</f>
        <v>6</v>
      </c>
      <c r="F5469" s="4">
        <f>'[1]2025年已发货'!F:F</f>
        <v>45866</v>
      </c>
      <c r="G5469" s="2" t="str">
        <f>'[1]2025年已发货'!G:G</f>
        <v>（商投建工达州中医药科技园-1工区）达州市通川区达州中医药职业学院犀牛大道北段</v>
      </c>
      <c r="H5469" s="2" t="str">
        <f>'[1]2025年已发货'!H:H</f>
        <v>程黄刚</v>
      </c>
      <c r="I5469" s="2">
        <f>'[1]2025年已发货'!I:I</f>
        <v>15108211617</v>
      </c>
      <c r="J5469" s="2" t="str">
        <f>_xlfn._xlws.FILTER(辅助信息!D:D,辅助信息!G:G=G5469)</f>
        <v>商投建工达州中医药科技园</v>
      </c>
    </row>
    <row r="5470" spans="1:10">
      <c r="A5470" s="2" t="str">
        <f>'[1]2025年已发货'!A:A</f>
        <v>钢固融</v>
      </c>
      <c r="B5470" s="2" t="str">
        <f>'[1]2025年已发货'!B:B</f>
        <v>螺纹钢</v>
      </c>
      <c r="C5470" s="2" t="str">
        <f>'[1]2025年已发货'!C:C</f>
        <v>HRB500E Φ16</v>
      </c>
      <c r="D5470" s="2" t="str">
        <f>'[1]2025年已发货'!D:D</f>
        <v>吨</v>
      </c>
      <c r="E5470" s="2">
        <f>'[1]2025年已发货'!E:E</f>
        <v>5</v>
      </c>
      <c r="F5470" s="4">
        <f>'[1]2025年已发货'!F:F</f>
        <v>45866</v>
      </c>
      <c r="G5470" s="2" t="str">
        <f>'[1]2025年已发货'!G:G</f>
        <v>（商投建工达州中医药科技园-1工区）达州市通川区达州中医药职业学院犀牛大道北段</v>
      </c>
      <c r="H5470" s="2" t="str">
        <f>'[1]2025年已发货'!H:H</f>
        <v>程黄刚</v>
      </c>
      <c r="I5470" s="2">
        <f>'[1]2025年已发货'!I:I</f>
        <v>15108211617</v>
      </c>
      <c r="J5470" s="2" t="str">
        <f>_xlfn._xlws.FILTER(辅助信息!D:D,辅助信息!G:G=G5470)</f>
        <v>商投建工达州中医药科技园</v>
      </c>
    </row>
    <row r="5471" spans="1:10">
      <c r="A5471" s="2" t="str">
        <f>'[1]2025年已发货'!A:A</f>
        <v>钢固融</v>
      </c>
      <c r="B5471" s="2" t="str">
        <f>'[1]2025年已发货'!B:B</f>
        <v>螺纹钢</v>
      </c>
      <c r="C5471" s="2" t="str">
        <f>'[1]2025年已发货'!C:C</f>
        <v>HRB500E Φ18</v>
      </c>
      <c r="D5471" s="2" t="str">
        <f>'[1]2025年已发货'!D:D</f>
        <v>吨</v>
      </c>
      <c r="E5471" s="2">
        <f>'[1]2025年已发货'!E:E</f>
        <v>12.5</v>
      </c>
      <c r="F5471" s="4">
        <f>'[1]2025年已发货'!F:F</f>
        <v>45866</v>
      </c>
      <c r="G5471" s="2" t="str">
        <f>'[1]2025年已发货'!G:G</f>
        <v>（商投建工达州中医药科技园-1工区）达州市通川区达州中医药职业学院犀牛大道北段</v>
      </c>
      <c r="H5471" s="2" t="str">
        <f>'[1]2025年已发货'!H:H</f>
        <v>程黄刚</v>
      </c>
      <c r="I5471" s="2">
        <f>'[1]2025年已发货'!I:I</f>
        <v>15108211617</v>
      </c>
      <c r="J5471" s="2" t="str">
        <f>_xlfn._xlws.FILTER(辅助信息!D:D,辅助信息!G:G=G5471)</f>
        <v>商投建工达州中医药科技园</v>
      </c>
    </row>
    <row r="5472" spans="1:10">
      <c r="A5472" s="2" t="str">
        <f>'[1]2025年已发货'!A:A</f>
        <v>钢固融</v>
      </c>
      <c r="B5472" s="2" t="str">
        <f>'[1]2025年已发货'!B:B</f>
        <v>螺纹钢</v>
      </c>
      <c r="C5472" s="2" t="str">
        <f>'[1]2025年已发货'!C:C</f>
        <v>HRB500E Φ20</v>
      </c>
      <c r="D5472" s="2" t="str">
        <f>'[1]2025年已发货'!D:D</f>
        <v>吨</v>
      </c>
      <c r="E5472" s="2">
        <f>'[1]2025年已发货'!E:E</f>
        <v>12.5</v>
      </c>
      <c r="F5472" s="4">
        <f>'[1]2025年已发货'!F:F</f>
        <v>45866</v>
      </c>
      <c r="G5472" s="2" t="str">
        <f>'[1]2025年已发货'!G:G</f>
        <v>（商投建工达州中医药科技园-1工区）达州市通川区达州中医药职业学院犀牛大道北段</v>
      </c>
      <c r="H5472" s="2" t="str">
        <f>'[1]2025年已发货'!H:H</f>
        <v>程黄刚</v>
      </c>
      <c r="I5472" s="2">
        <f>'[1]2025年已发货'!I:I</f>
        <v>15108211617</v>
      </c>
      <c r="J5472" s="2" t="str">
        <f>_xlfn._xlws.FILTER(辅助信息!D:D,辅助信息!G:G=G5472)</f>
        <v>商投建工达州中医药科技园</v>
      </c>
    </row>
    <row r="5473" spans="1:10">
      <c r="A5473" s="2" t="str">
        <f>'[1]2025年已发货'!A:A</f>
        <v>钢固融</v>
      </c>
      <c r="B5473" s="2" t="str">
        <f>'[1]2025年已发货'!B:B</f>
        <v>螺纹钢</v>
      </c>
      <c r="C5473" s="2" t="str">
        <f>'[1]2025年已发货'!C:C</f>
        <v>HRB500E Φ22</v>
      </c>
      <c r="D5473" s="2" t="str">
        <f>'[1]2025年已发货'!D:D</f>
        <v>吨</v>
      </c>
      <c r="E5473" s="2">
        <f>'[1]2025年已发货'!E:E</f>
        <v>5</v>
      </c>
      <c r="F5473" s="4">
        <f>'[1]2025年已发货'!F:F</f>
        <v>45866</v>
      </c>
      <c r="G5473" s="2" t="str">
        <f>'[1]2025年已发货'!G:G</f>
        <v>（商投建工达州中医药科技园-1工区）达州市通川区达州中医药职业学院犀牛大道北段</v>
      </c>
      <c r="H5473" s="2" t="str">
        <f>'[1]2025年已发货'!H:H</f>
        <v>程黄刚</v>
      </c>
      <c r="I5473" s="2">
        <f>'[1]2025年已发货'!I:I</f>
        <v>15108211617</v>
      </c>
      <c r="J5473" s="2" t="str">
        <f>_xlfn._xlws.FILTER(辅助信息!D:D,辅助信息!G:G=G5473)</f>
        <v>商投建工达州中医药科技园</v>
      </c>
    </row>
    <row r="5474" spans="1:10">
      <c r="A5474" s="2" t="str">
        <f>'[1]2025年已发货'!A:A</f>
        <v>达钢</v>
      </c>
      <c r="B5474" s="2" t="str">
        <f>'[1]2025年已发货'!B:B</f>
        <v>盘螺</v>
      </c>
      <c r="C5474" s="2" t="str">
        <f>'[1]2025年已发货'!C:C</f>
        <v>HRB400E Φ8</v>
      </c>
      <c r="D5474" s="2" t="str">
        <f>'[1]2025年已发货'!D:D</f>
        <v>吨</v>
      </c>
      <c r="E5474" s="2">
        <f>'[1]2025年已发货'!E:E</f>
        <v>15</v>
      </c>
      <c r="F5474" s="4">
        <f>'[1]2025年已发货'!F:F</f>
        <v>45866</v>
      </c>
      <c r="G5474" s="2" t="str">
        <f>'[1]2025年已发货'!G:G</f>
        <v>(武汉电气化局成达万高铁强电项目-达州主城区-达州南站)四川省达州市达川区达州南站</v>
      </c>
      <c r="H5474" s="2" t="str">
        <f>'[1]2025年已发货'!H:H</f>
        <v>杨人志</v>
      </c>
      <c r="I5474" s="2">
        <f>'[1]2025年已发货'!I:I</f>
        <v>18782679099</v>
      </c>
      <c r="J5474" s="2" t="str">
        <f>_xlfn._xlws.FILTER(辅助信息!D:D,辅助信息!G:G=G5474)</f>
        <v>武汉电气化局成达万高铁强电项目</v>
      </c>
    </row>
    <row r="5475" spans="1:10">
      <c r="A5475" s="2" t="str">
        <f>'[1]2025年已发货'!A:A</f>
        <v>达钢</v>
      </c>
      <c r="B5475" s="2" t="str">
        <f>'[1]2025年已发货'!B:B</f>
        <v>盘螺</v>
      </c>
      <c r="C5475" s="2" t="str">
        <f>'[1]2025年已发货'!C:C</f>
        <v>HRB400E Φ10</v>
      </c>
      <c r="D5475" s="2" t="str">
        <f>'[1]2025年已发货'!D:D</f>
        <v>吨</v>
      </c>
      <c r="E5475" s="2">
        <f>'[1]2025年已发货'!E:E</f>
        <v>17</v>
      </c>
      <c r="F5475" s="4">
        <f>'[1]2025年已发货'!F:F</f>
        <v>45866</v>
      </c>
      <c r="G5475" s="2" t="str">
        <f>'[1]2025年已发货'!G:G</f>
        <v>(武汉电气化局成达万高铁强电项目-达州主城区-达州南站)四川省达州市达川区达州南站</v>
      </c>
      <c r="H5475" s="2" t="str">
        <f>'[1]2025年已发货'!H:H</f>
        <v>杨人志</v>
      </c>
      <c r="I5475" s="2">
        <f>'[1]2025年已发货'!I:I</f>
        <v>18782679099</v>
      </c>
      <c r="J5475" s="2" t="str">
        <f>_xlfn._xlws.FILTER(辅助信息!D:D,辅助信息!G:G=G5475)</f>
        <v>武汉电气化局成达万高铁强电项目</v>
      </c>
    </row>
    <row r="5476" spans="1:10">
      <c r="A5476" s="2" t="str">
        <f>'[1]2025年已发货'!A:A</f>
        <v>达钢</v>
      </c>
      <c r="B5476" s="2" t="str">
        <f>'[1]2025年已发货'!B:B</f>
        <v>螺纹钢</v>
      </c>
      <c r="C5476" s="2" t="str">
        <f>'[1]2025年已发货'!C:C</f>
        <v>HRB400E Φ12 9m</v>
      </c>
      <c r="D5476" s="2" t="str">
        <f>'[1]2025年已发货'!D:D</f>
        <v>吨</v>
      </c>
      <c r="E5476" s="2">
        <f>'[1]2025年已发货'!E:E</f>
        <v>12</v>
      </c>
      <c r="F5476" s="4">
        <f>'[1]2025年已发货'!F:F</f>
        <v>45866</v>
      </c>
      <c r="G5476" s="2" t="str">
        <f>'[1]2025年已发货'!G:G</f>
        <v>(武汉电气化局成达万高铁强电项目-达州主城区-达州南站)四川省达州市达川区达州南站</v>
      </c>
      <c r="H5476" s="2" t="str">
        <f>'[1]2025年已发货'!H:H</f>
        <v>杨人志</v>
      </c>
      <c r="I5476" s="2">
        <f>'[1]2025年已发货'!I:I</f>
        <v>18782679099</v>
      </c>
      <c r="J5476" s="2" t="str">
        <f>_xlfn._xlws.FILTER(辅助信息!D:D,辅助信息!G:G=G5476)</f>
        <v>武汉电气化局成达万高铁强电项目</v>
      </c>
    </row>
    <row r="5477" spans="1:10">
      <c r="A5477" s="2" t="str">
        <f>'[1]2025年已发货'!A:A</f>
        <v>达钢</v>
      </c>
      <c r="B5477" s="2" t="str">
        <f>'[1]2025年已发货'!B:B</f>
        <v>螺纹钢</v>
      </c>
      <c r="C5477" s="2" t="str">
        <f>'[1]2025年已发货'!C:C</f>
        <v>HRB400E Φ14 9m</v>
      </c>
      <c r="D5477" s="2" t="str">
        <f>'[1]2025年已发货'!D:D</f>
        <v>吨</v>
      </c>
      <c r="E5477" s="2">
        <f>'[1]2025年已发货'!E:E</f>
        <v>9</v>
      </c>
      <c r="F5477" s="4">
        <f>'[1]2025年已发货'!F:F</f>
        <v>45866</v>
      </c>
      <c r="G5477" s="2" t="str">
        <f>'[1]2025年已发货'!G:G</f>
        <v>(武汉电气化局成达万高铁强电项目-达州主城区-达州南站)四川省达州市达川区达州南站</v>
      </c>
      <c r="H5477" s="2" t="str">
        <f>'[1]2025年已发货'!H:H</f>
        <v>杨人志</v>
      </c>
      <c r="I5477" s="2">
        <f>'[1]2025年已发货'!I:I</f>
        <v>18782679099</v>
      </c>
      <c r="J5477" s="2" t="str">
        <f>_xlfn._xlws.FILTER(辅助信息!D:D,辅助信息!G:G=G5477)</f>
        <v>武汉电气化局成达万高铁强电项目</v>
      </c>
    </row>
    <row r="5478" spans="1:10">
      <c r="A5478" s="2" t="str">
        <f>'[1]2025年已发货'!A:A</f>
        <v>达钢</v>
      </c>
      <c r="B5478" s="2" t="str">
        <f>'[1]2025年已发货'!B:B</f>
        <v>螺纹钢</v>
      </c>
      <c r="C5478" s="2" t="str">
        <f>'[1]2025年已发货'!C:C</f>
        <v>HRB400E Φ16 9m</v>
      </c>
      <c r="D5478" s="2" t="str">
        <f>'[1]2025年已发货'!D:D</f>
        <v>吨</v>
      </c>
      <c r="E5478" s="2">
        <f>'[1]2025年已发货'!E:E</f>
        <v>9</v>
      </c>
      <c r="F5478" s="4">
        <f>'[1]2025年已发货'!F:F</f>
        <v>45866</v>
      </c>
      <c r="G5478" s="2" t="str">
        <f>'[1]2025年已发货'!G:G</f>
        <v>(武汉电气化局成达万高铁强电项目-达州主城区-达州南站)四川省达州市达川区达州南站</v>
      </c>
      <c r="H5478" s="2" t="str">
        <f>'[1]2025年已发货'!H:H</f>
        <v>杨人志</v>
      </c>
      <c r="I5478" s="2">
        <f>'[1]2025年已发货'!I:I</f>
        <v>18782679099</v>
      </c>
      <c r="J5478" s="2" t="str">
        <f>_xlfn._xlws.FILTER(辅助信息!D:D,辅助信息!G:G=G5478)</f>
        <v>武汉电气化局成达万高铁强电项目</v>
      </c>
    </row>
    <row r="5479" spans="1:10">
      <c r="A5479" s="2" t="str">
        <f>'[1]2025年已发货'!A:A</f>
        <v>达钢</v>
      </c>
      <c r="B5479" s="2" t="str">
        <f>'[1]2025年已发货'!B:B</f>
        <v>螺纹钢</v>
      </c>
      <c r="C5479" s="2" t="str">
        <f>'[1]2025年已发货'!C:C</f>
        <v>HRB400E Φ20 9m</v>
      </c>
      <c r="D5479" s="2" t="str">
        <f>'[1]2025年已发货'!D:D</f>
        <v>吨</v>
      </c>
      <c r="E5479" s="2">
        <f>'[1]2025年已发货'!E:E</f>
        <v>9</v>
      </c>
      <c r="F5479" s="4">
        <f>'[1]2025年已发货'!F:F</f>
        <v>45866</v>
      </c>
      <c r="G5479" s="2" t="str">
        <f>'[1]2025年已发货'!G:G</f>
        <v>(武汉电气化局成达万高铁强电项目-达州主城区-达州南站)四川省达州市达川区达州南站</v>
      </c>
      <c r="H5479" s="2" t="str">
        <f>'[1]2025年已发货'!H:H</f>
        <v>杨人志</v>
      </c>
      <c r="I5479" s="2">
        <f>'[1]2025年已发货'!I:I</f>
        <v>18782679099</v>
      </c>
      <c r="J5479" s="2" t="str">
        <f>_xlfn._xlws.FILTER(辅助信息!D:D,辅助信息!G:G=G5479)</f>
        <v>武汉电气化局成达万高铁强电项目</v>
      </c>
    </row>
    <row r="5480" spans="1:10">
      <c r="A5480" s="2" t="str">
        <f>'[1]2025年已发货'!A:A</f>
        <v>达钢</v>
      </c>
      <c r="B5480" s="2" t="str">
        <f>'[1]2025年已发货'!B:B</f>
        <v>螺纹钢</v>
      </c>
      <c r="C5480" s="2" t="str">
        <f>'[1]2025年已发货'!C:C</f>
        <v>HRB400E Φ22 9m</v>
      </c>
      <c r="D5480" s="2" t="str">
        <f>'[1]2025年已发货'!D:D</f>
        <v>吨</v>
      </c>
      <c r="E5480" s="2">
        <f>'[1]2025年已发货'!E:E</f>
        <v>9</v>
      </c>
      <c r="F5480" s="4">
        <f>'[1]2025年已发货'!F:F</f>
        <v>45866</v>
      </c>
      <c r="G5480" s="2" t="str">
        <f>'[1]2025年已发货'!G:G</f>
        <v>(武汉电气化局成达万高铁强电项目-达州主城区-达州南站)四川省达州市达川区达州南站</v>
      </c>
      <c r="H5480" s="2" t="str">
        <f>'[1]2025年已发货'!H:H</f>
        <v>杨人志</v>
      </c>
      <c r="I5480" s="2">
        <f>'[1]2025年已发货'!I:I</f>
        <v>18782679099</v>
      </c>
      <c r="J5480" s="2" t="str">
        <f>_xlfn._xlws.FILTER(辅助信息!D:D,辅助信息!G:G=G5480)</f>
        <v>武汉电气化局成达万高铁强电项目</v>
      </c>
    </row>
    <row r="5481" spans="1:10">
      <c r="A5481" s="2" t="str">
        <f>'[1]2025年已发货'!A:A</f>
        <v>达钢</v>
      </c>
      <c r="B5481" s="2" t="str">
        <f>'[1]2025年已发货'!B:B</f>
        <v>螺纹钢</v>
      </c>
      <c r="C5481" s="2" t="str">
        <f>'[1]2025年已发货'!C:C</f>
        <v>HRB400E Φ25 9m</v>
      </c>
      <c r="D5481" s="2" t="str">
        <f>'[1]2025年已发货'!D:D</f>
        <v>吨</v>
      </c>
      <c r="E5481" s="2">
        <f>'[1]2025年已发货'!E:E</f>
        <v>12</v>
      </c>
      <c r="F5481" s="4">
        <f>'[1]2025年已发货'!F:F</f>
        <v>45866</v>
      </c>
      <c r="G5481" s="2" t="str">
        <f>'[1]2025年已发货'!G:G</f>
        <v>(武汉电气化局成达万高铁强电项目-达州主城区-达州南站)四川省达州市达川区达州南站</v>
      </c>
      <c r="H5481" s="2" t="str">
        <f>'[1]2025年已发货'!H:H</f>
        <v>杨人志</v>
      </c>
      <c r="I5481" s="2">
        <f>'[1]2025年已发货'!I:I</f>
        <v>18782679099</v>
      </c>
      <c r="J5481" s="2" t="str">
        <f>_xlfn._xlws.FILTER(辅助信息!D:D,辅助信息!G:G=G5481)</f>
        <v>武汉电气化局成达万高铁强电项目</v>
      </c>
    </row>
    <row r="5482" spans="1:10">
      <c r="A5482" s="2" t="str">
        <f>'[1]2025年已发货'!A:A</f>
        <v>达钢</v>
      </c>
      <c r="B5482" s="2" t="str">
        <f>'[1]2025年已发货'!B:B</f>
        <v>螺纹钢</v>
      </c>
      <c r="C5482" s="2" t="str">
        <f>'[1]2025年已发货'!C:C</f>
        <v>HRB400E Φ18 12m</v>
      </c>
      <c r="D5482" s="2" t="str">
        <f>'[1]2025年已发货'!D:D</f>
        <v>吨</v>
      </c>
      <c r="E5482" s="2">
        <f>'[1]2025年已发货'!E:E</f>
        <v>21</v>
      </c>
      <c r="F5482" s="4">
        <f>'[1]2025年已发货'!F:F</f>
        <v>45866</v>
      </c>
      <c r="G5482" s="2" t="str">
        <f>'[1]2025年已发货'!G:G</f>
        <v>(武汉电气化局成达万高铁强电项目-达州主城区-达州南站)四川省达州市达川区达州南站</v>
      </c>
      <c r="H5482" s="2" t="str">
        <f>'[1]2025年已发货'!H:H</f>
        <v>杨人志</v>
      </c>
      <c r="I5482" s="2">
        <f>'[1]2025年已发货'!I:I</f>
        <v>18782679099</v>
      </c>
      <c r="J5482" s="2" t="str">
        <f>_xlfn._xlws.FILTER(辅助信息!D:D,辅助信息!G:G=G5482)</f>
        <v>武汉电气化局成达万高铁强电项目</v>
      </c>
    </row>
    <row r="5483" spans="1:10">
      <c r="A5483" s="2" t="str">
        <f>'[1]2025年已发货'!A:A</f>
        <v>达钢</v>
      </c>
      <c r="B5483" s="2" t="str">
        <f>'[1]2025年已发货'!B:B</f>
        <v>螺纹钢</v>
      </c>
      <c r="C5483" s="2" t="str">
        <f>'[1]2025年已发货'!C:C</f>
        <v>HRB400E Φ12 9m</v>
      </c>
      <c r="D5483" s="2" t="str">
        <f>'[1]2025年已发货'!D:D</f>
        <v>吨</v>
      </c>
      <c r="E5483" s="2">
        <f>'[1]2025年已发货'!E:E</f>
        <v>12</v>
      </c>
      <c r="F5483" s="4">
        <f>'[1]2025年已发货'!F:F</f>
        <v>45866</v>
      </c>
      <c r="G5483" s="2" t="str">
        <f>'[1]2025年已发货'!G:G</f>
        <v>(武汉电气化局成达万高铁强电项目-达州主城区-达州南站)四川省达州市达川区达州南站</v>
      </c>
      <c r="H5483" s="2" t="str">
        <f>'[1]2025年已发货'!H:H</f>
        <v>杨人志</v>
      </c>
      <c r="I5483" s="2">
        <f>'[1]2025年已发货'!I:I</f>
        <v>18782679099</v>
      </c>
      <c r="J5483" s="2" t="str">
        <f>_xlfn._xlws.FILTER(辅助信息!D:D,辅助信息!G:G=G5483)</f>
        <v>武汉电气化局成达万高铁强电项目</v>
      </c>
    </row>
    <row r="5484" spans="1:10">
      <c r="A5484" s="2" t="str">
        <f>'[1]2025年已发货'!A:A</f>
        <v>达钢</v>
      </c>
      <c r="B5484" s="2" t="str">
        <f>'[1]2025年已发货'!B:B</f>
        <v>螺纹钢</v>
      </c>
      <c r="C5484" s="2" t="str">
        <f>'[1]2025年已发货'!C:C</f>
        <v>HRB400E Φ16 9m</v>
      </c>
      <c r="D5484" s="2" t="str">
        <f>'[1]2025年已发货'!D:D</f>
        <v>吨</v>
      </c>
      <c r="E5484" s="2">
        <f>'[1]2025年已发货'!E:E</f>
        <v>9</v>
      </c>
      <c r="F5484" s="4">
        <f>'[1]2025年已发货'!F:F</f>
        <v>45866</v>
      </c>
      <c r="G5484" s="2" t="str">
        <f>'[1]2025年已发货'!G:G</f>
        <v>(武汉电气化局成达万高铁强电项目-达州主城区-达州南站)四川省达州市达川区达州南站</v>
      </c>
      <c r="H5484" s="2" t="str">
        <f>'[1]2025年已发货'!H:H</f>
        <v>杨人志</v>
      </c>
      <c r="I5484" s="2">
        <f>'[1]2025年已发货'!I:I</f>
        <v>18782679099</v>
      </c>
      <c r="J5484" s="2" t="str">
        <f>_xlfn._xlws.FILTER(辅助信息!D:D,辅助信息!G:G=G5484)</f>
        <v>武汉电气化局成达万高铁强电项目</v>
      </c>
    </row>
    <row r="5485" spans="1:10">
      <c r="A5485" s="2" t="str">
        <f>'[1]2025年已发货'!A:A</f>
        <v>润耀</v>
      </c>
      <c r="B5485" s="2" t="str">
        <f>'[1]2025年已发货'!B:B</f>
        <v>盘螺</v>
      </c>
      <c r="C5485" s="2" t="str">
        <f>'[1]2025年已发货'!C:C</f>
        <v>HRB400E Φ10</v>
      </c>
      <c r="D5485" s="2" t="str">
        <f>'[1]2025年已发货'!D:D</f>
        <v>吨</v>
      </c>
      <c r="E5485" s="2">
        <f>'[1]2025年已发货'!E:E</f>
        <v>16</v>
      </c>
      <c r="F5485" s="4">
        <f>'[1]2025年已发货'!F:F</f>
        <v>45866</v>
      </c>
      <c r="G5485" s="2" t="str">
        <f>'[1]2025年已发货'!G:G</f>
        <v>(五冶建设扩建艺体中学二期工程)四川省成都市双流区光荣路成都艺体中学南200米</v>
      </c>
      <c r="H5485" s="2" t="str">
        <f>'[1]2025年已发货'!H:H</f>
        <v>谢序强</v>
      </c>
      <c r="I5485" s="2">
        <f>'[1]2025年已发货'!I:I</f>
        <v>13458588232</v>
      </c>
      <c r="J5485" s="2" t="str">
        <f>_xlfn._xlws.FILTER(辅助信息!D:D,辅助信息!G:G=G5485)</f>
        <v>五冶建设扩建艺体中学二期工程</v>
      </c>
    </row>
    <row r="5486" spans="1:10">
      <c r="A5486" s="2" t="str">
        <f>'[1]2025年已发货'!A:A</f>
        <v>润耀</v>
      </c>
      <c r="B5486" s="2" t="str">
        <f>'[1]2025年已发货'!B:B</f>
        <v>螺纹钢</v>
      </c>
      <c r="C5486" s="2" t="str">
        <f>'[1]2025年已发货'!C:C</f>
        <v>HRB400E Φ12 9m</v>
      </c>
      <c r="D5486" s="2" t="str">
        <f>'[1]2025年已发货'!D:D</f>
        <v>吨</v>
      </c>
      <c r="E5486" s="2">
        <f>'[1]2025年已发货'!E:E</f>
        <v>77</v>
      </c>
      <c r="F5486" s="4">
        <f>'[1]2025年已发货'!F:F</f>
        <v>45866</v>
      </c>
      <c r="G5486" s="2" t="str">
        <f>'[1]2025年已发货'!G:G</f>
        <v>(五冶建设扩建艺体中学二期工程)四川省成都市双流区光荣路成都艺体中学南200米</v>
      </c>
      <c r="H5486" s="2" t="str">
        <f>'[1]2025年已发货'!H:H</f>
        <v>谢序强</v>
      </c>
      <c r="I5486" s="2">
        <f>'[1]2025年已发货'!I:I</f>
        <v>13458588232</v>
      </c>
      <c r="J5486" s="2" t="str">
        <f>_xlfn._xlws.FILTER(辅助信息!D:D,辅助信息!G:G=G5486)</f>
        <v>五冶建设扩建艺体中学二期工程</v>
      </c>
    </row>
    <row r="5487" spans="1:10">
      <c r="A5487" s="2" t="str">
        <f>'[1]2025年已发货'!A:A</f>
        <v>润耀</v>
      </c>
      <c r="B5487" s="2" t="str">
        <f>'[1]2025年已发货'!B:B</f>
        <v>螺纹钢</v>
      </c>
      <c r="C5487" s="2" t="str">
        <f>'[1]2025年已发货'!C:C</f>
        <v>HRB400E Φ14 9m</v>
      </c>
      <c r="D5487" s="2" t="str">
        <f>'[1]2025年已发货'!D:D</f>
        <v>吨</v>
      </c>
      <c r="E5487" s="2">
        <f>'[1]2025年已发货'!E:E</f>
        <v>20</v>
      </c>
      <c r="F5487" s="4">
        <f>'[1]2025年已发货'!F:F</f>
        <v>45866</v>
      </c>
      <c r="G5487" s="2" t="str">
        <f>'[1]2025年已发货'!G:G</f>
        <v>(五冶建设扩建艺体中学二期工程)四川省成都市双流区光荣路成都艺体中学南200米</v>
      </c>
      <c r="H5487" s="2" t="str">
        <f>'[1]2025年已发货'!H:H</f>
        <v>谢序强</v>
      </c>
      <c r="I5487" s="2">
        <f>'[1]2025年已发货'!I:I</f>
        <v>13458588232</v>
      </c>
      <c r="J5487" s="2" t="str">
        <f>_xlfn._xlws.FILTER(辅助信息!D:D,辅助信息!G:G=G5487)</f>
        <v>五冶建设扩建艺体中学二期工程</v>
      </c>
    </row>
    <row r="5488" spans="1:10">
      <c r="A5488" s="2" t="str">
        <f>'[1]2025年已发货'!A:A</f>
        <v>润耀</v>
      </c>
      <c r="B5488" s="2" t="str">
        <f>'[1]2025年已发货'!B:B</f>
        <v>螺纹钢</v>
      </c>
      <c r="C5488" s="2" t="str">
        <f>'[1]2025年已发货'!C:C</f>
        <v>HRB500E Φ12</v>
      </c>
      <c r="D5488" s="2" t="str">
        <f>'[1]2025年已发货'!D:D</f>
        <v>吨</v>
      </c>
      <c r="E5488" s="2">
        <f>'[1]2025年已发货'!E:E</f>
        <v>5</v>
      </c>
      <c r="F5488" s="4">
        <f>'[1]2025年已发货'!F:F</f>
        <v>45866</v>
      </c>
      <c r="G5488" s="2" t="str">
        <f>'[1]2025年已发货'!G:G</f>
        <v>(五冶建设扩建艺体中学二期工程)四川省成都市双流区光荣路成都艺体中学南200米</v>
      </c>
      <c r="H5488" s="2" t="str">
        <f>'[1]2025年已发货'!H:H</f>
        <v>谢序强</v>
      </c>
      <c r="I5488" s="2">
        <f>'[1]2025年已发货'!I:I</f>
        <v>13458588232</v>
      </c>
      <c r="J5488" s="2" t="str">
        <f>_xlfn._xlws.FILTER(辅助信息!D:D,辅助信息!G:G=G5488)</f>
        <v>五冶建设扩建艺体中学二期工程</v>
      </c>
    </row>
    <row r="5489" spans="1:10">
      <c r="A5489" s="2" t="str">
        <f>'[1]2025年已发货'!A:A</f>
        <v>润耀</v>
      </c>
      <c r="B5489" s="2" t="str">
        <f>'[1]2025年已发货'!B:B</f>
        <v>螺纹钢</v>
      </c>
      <c r="C5489" s="2" t="str">
        <f>'[1]2025年已发货'!C:C</f>
        <v>HRB500E Φ14</v>
      </c>
      <c r="D5489" s="2" t="str">
        <f>'[1]2025年已发货'!D:D</f>
        <v>吨</v>
      </c>
      <c r="E5489" s="2">
        <f>'[1]2025年已发货'!E:E</f>
        <v>5</v>
      </c>
      <c r="F5489" s="4">
        <f>'[1]2025年已发货'!F:F</f>
        <v>45866</v>
      </c>
      <c r="G5489" s="2" t="str">
        <f>'[1]2025年已发货'!G:G</f>
        <v>(五冶建设扩建艺体中学二期工程)四川省成都市双流区光荣路成都艺体中学南200米</v>
      </c>
      <c r="H5489" s="2" t="str">
        <f>'[1]2025年已发货'!H:H</f>
        <v>谢序强</v>
      </c>
      <c r="I5489" s="2">
        <f>'[1]2025年已发货'!I:I</f>
        <v>13458588232</v>
      </c>
      <c r="J5489" s="2" t="str">
        <f>_xlfn._xlws.FILTER(辅助信息!D:D,辅助信息!G:G=G5489)</f>
        <v>五冶建设扩建艺体中学二期工程</v>
      </c>
    </row>
    <row r="5490" spans="1:10">
      <c r="A5490" s="2" t="str">
        <f>'[1]2025年已发货'!A:A</f>
        <v>润耀</v>
      </c>
      <c r="B5490" s="2" t="str">
        <f>'[1]2025年已发货'!B:B</f>
        <v>螺纹钢</v>
      </c>
      <c r="C5490" s="2" t="str">
        <f>'[1]2025年已发货'!C:C</f>
        <v>HRB500E Φ16</v>
      </c>
      <c r="D5490" s="2" t="str">
        <f>'[1]2025年已发货'!D:D</f>
        <v>吨</v>
      </c>
      <c r="E5490" s="2">
        <f>'[1]2025年已发货'!E:E</f>
        <v>5</v>
      </c>
      <c r="F5490" s="4">
        <f>'[1]2025年已发货'!F:F</f>
        <v>45866</v>
      </c>
      <c r="G5490" s="2" t="str">
        <f>'[1]2025年已发货'!G:G</f>
        <v>(五冶建设扩建艺体中学二期工程)四川省成都市双流区光荣路成都艺体中学南200米</v>
      </c>
      <c r="H5490" s="2" t="str">
        <f>'[1]2025年已发货'!H:H</f>
        <v>谢序强</v>
      </c>
      <c r="I5490" s="2">
        <f>'[1]2025年已发货'!I:I</f>
        <v>13458588232</v>
      </c>
      <c r="J5490" s="2" t="str">
        <f>_xlfn._xlws.FILTER(辅助信息!D:D,辅助信息!G:G=G5490)</f>
        <v>五冶建设扩建艺体中学二期工程</v>
      </c>
    </row>
    <row r="5491" spans="1:10">
      <c r="A5491" s="2" t="str">
        <f>'[1]2025年已发货'!A:A</f>
        <v>润耀</v>
      </c>
      <c r="B5491" s="2" t="str">
        <f>'[1]2025年已发货'!B:B</f>
        <v>螺纹钢</v>
      </c>
      <c r="C5491" s="2" t="str">
        <f>'[1]2025年已发货'!C:C</f>
        <v>HRB500E Φ18</v>
      </c>
      <c r="D5491" s="2" t="str">
        <f>'[1]2025年已发货'!D:D</f>
        <v>吨</v>
      </c>
      <c r="E5491" s="2">
        <f>'[1]2025年已发货'!E:E</f>
        <v>5</v>
      </c>
      <c r="F5491" s="4">
        <f>'[1]2025年已发货'!F:F</f>
        <v>45866</v>
      </c>
      <c r="G5491" s="2" t="str">
        <f>'[1]2025年已发货'!G:G</f>
        <v>(五冶建设扩建艺体中学二期工程)四川省成都市双流区光荣路成都艺体中学南200米</v>
      </c>
      <c r="H5491" s="2" t="str">
        <f>'[1]2025年已发货'!H:H</f>
        <v>谢序强</v>
      </c>
      <c r="I5491" s="2">
        <f>'[1]2025年已发货'!I:I</f>
        <v>13458588232</v>
      </c>
      <c r="J5491" s="2" t="str">
        <f>_xlfn._xlws.FILTER(辅助信息!D:D,辅助信息!G:G=G5491)</f>
        <v>五冶建设扩建艺体中学二期工程</v>
      </c>
    </row>
    <row r="5492" spans="1:10">
      <c r="A5492" s="2" t="str">
        <f>'[1]2025年已发货'!A:A</f>
        <v>润耀</v>
      </c>
      <c r="B5492" s="2" t="str">
        <f>'[1]2025年已发货'!B:B</f>
        <v>螺纹钢</v>
      </c>
      <c r="C5492" s="2" t="str">
        <f>'[1]2025年已发货'!C:C</f>
        <v>HRB500E Φ20</v>
      </c>
      <c r="D5492" s="2" t="str">
        <f>'[1]2025年已发货'!D:D</f>
        <v>吨</v>
      </c>
      <c r="E5492" s="2">
        <f>'[1]2025年已发货'!E:E</f>
        <v>10</v>
      </c>
      <c r="F5492" s="4">
        <f>'[1]2025年已发货'!F:F</f>
        <v>45866</v>
      </c>
      <c r="G5492" s="2" t="str">
        <f>'[1]2025年已发货'!G:G</f>
        <v>(五冶建设扩建艺体中学二期工程)四川省成都市双流区光荣路成都艺体中学南200米</v>
      </c>
      <c r="H5492" s="2" t="str">
        <f>'[1]2025年已发货'!H:H</f>
        <v>谢序强</v>
      </c>
      <c r="I5492" s="2">
        <f>'[1]2025年已发货'!I:I</f>
        <v>13458588232</v>
      </c>
      <c r="J5492" s="2" t="str">
        <f>_xlfn._xlws.FILTER(辅助信息!D:D,辅助信息!G:G=G5492)</f>
        <v>五冶建设扩建艺体中学二期工程</v>
      </c>
    </row>
    <row r="5493" spans="1:10">
      <c r="A5493" s="2" t="str">
        <f>'[1]2025年已发货'!A:A</f>
        <v>润耀</v>
      </c>
      <c r="B5493" s="2" t="str">
        <f>'[1]2025年已发货'!B:B</f>
        <v>螺纹钢</v>
      </c>
      <c r="C5493" s="2" t="str">
        <f>'[1]2025年已发货'!C:C</f>
        <v>HRB500E Φ22</v>
      </c>
      <c r="D5493" s="2" t="str">
        <f>'[1]2025年已发货'!D:D</f>
        <v>吨</v>
      </c>
      <c r="E5493" s="2">
        <f>'[1]2025年已发货'!E:E</f>
        <v>10</v>
      </c>
      <c r="F5493" s="4">
        <f>'[1]2025年已发货'!F:F</f>
        <v>45866</v>
      </c>
      <c r="G5493" s="2" t="str">
        <f>'[1]2025年已发货'!G:G</f>
        <v>(五冶建设扩建艺体中学二期工程)四川省成都市双流区光荣路成都艺体中学南200米</v>
      </c>
      <c r="H5493" s="2" t="str">
        <f>'[1]2025年已发货'!H:H</f>
        <v>谢序强</v>
      </c>
      <c r="I5493" s="2">
        <f>'[1]2025年已发货'!I:I</f>
        <v>13458588232</v>
      </c>
      <c r="J5493" s="2" t="str">
        <f>_xlfn._xlws.FILTER(辅助信息!D:D,辅助信息!G:G=G5493)</f>
        <v>五冶建设扩建艺体中学二期工程</v>
      </c>
    </row>
    <row r="5494" spans="1:10">
      <c r="A5494" s="2" t="str">
        <f>'[1]2025年已发货'!A:A</f>
        <v>润耀</v>
      </c>
      <c r="B5494" s="2" t="str">
        <f>'[1]2025年已发货'!B:B</f>
        <v>螺纹钢</v>
      </c>
      <c r="C5494" s="2" t="str">
        <f>'[1]2025年已发货'!C:C</f>
        <v>HRB500E Φ25</v>
      </c>
      <c r="D5494" s="2" t="str">
        <f>'[1]2025年已发货'!D:D</f>
        <v>吨</v>
      </c>
      <c r="E5494" s="2">
        <f>'[1]2025年已发货'!E:E</f>
        <v>50</v>
      </c>
      <c r="F5494" s="4">
        <f>'[1]2025年已发货'!F:F</f>
        <v>45866</v>
      </c>
      <c r="G5494" s="2" t="str">
        <f>'[1]2025年已发货'!G:G</f>
        <v>(五冶建设扩建艺体中学二期工程)四川省成都市双流区光荣路成都艺体中学南200米</v>
      </c>
      <c r="H5494" s="2" t="str">
        <f>'[1]2025年已发货'!H:H</f>
        <v>谢序强</v>
      </c>
      <c r="I5494" s="2">
        <f>'[1]2025年已发货'!I:I</f>
        <v>13458588232</v>
      </c>
      <c r="J5494" s="2" t="str">
        <f>_xlfn._xlws.FILTER(辅助信息!D:D,辅助信息!G:G=G5494)</f>
        <v>五冶建设扩建艺体中学二期工程</v>
      </c>
    </row>
    <row r="5495" spans="1:10">
      <c r="A5495" s="2" t="str">
        <f>'[1]2025年已发货'!A:A</f>
        <v>润耀</v>
      </c>
      <c r="B5495" s="2" t="str">
        <f>'[1]2025年已发货'!B:B</f>
        <v>螺纹钢</v>
      </c>
      <c r="C5495" s="2" t="str">
        <f>'[1]2025年已发货'!C:C</f>
        <v>HRB500E Φ28</v>
      </c>
      <c r="D5495" s="2" t="str">
        <f>'[1]2025年已发货'!D:D</f>
        <v>吨</v>
      </c>
      <c r="E5495" s="2">
        <f>'[1]2025年已发货'!E:E</f>
        <v>10</v>
      </c>
      <c r="F5495" s="4">
        <f>'[1]2025年已发货'!F:F</f>
        <v>45866</v>
      </c>
      <c r="G5495" s="2" t="str">
        <f>'[1]2025年已发货'!G:G</f>
        <v>(五冶建设扩建艺体中学二期工程)四川省成都市双流区光荣路成都艺体中学南200米</v>
      </c>
      <c r="H5495" s="2" t="str">
        <f>'[1]2025年已发货'!H:H</f>
        <v>谢序强</v>
      </c>
      <c r="I5495" s="2">
        <f>'[1]2025年已发货'!I:I</f>
        <v>13458588232</v>
      </c>
      <c r="J5495" s="2" t="str">
        <f>_xlfn._xlws.FILTER(辅助信息!D:D,辅助信息!G:G=G5495)</f>
        <v>五冶建设扩建艺体中学二期工程</v>
      </c>
    </row>
    <row r="5496" spans="1:10">
      <c r="A5496" s="2" t="str">
        <f>'[1]2025年已发货'!A:A</f>
        <v>润耀</v>
      </c>
      <c r="B5496" s="2" t="str">
        <f>'[1]2025年已发货'!B:B</f>
        <v>盘螺</v>
      </c>
      <c r="C5496" s="2" t="str">
        <f>'[1]2025年已发货'!C:C</f>
        <v>HRB400E Φ8</v>
      </c>
      <c r="D5496" s="2" t="str">
        <f>'[1]2025年已发货'!D:D</f>
        <v>吨</v>
      </c>
      <c r="E5496" s="2">
        <f>'[1]2025年已发货'!E:E</f>
        <v>20</v>
      </c>
      <c r="F5496" s="4">
        <f>'[1]2025年已发货'!F:F</f>
        <v>45866</v>
      </c>
      <c r="G5496" s="2" t="str">
        <f>'[1]2025年已发货'!G:G</f>
        <v>（华西萌海科创农业生态谷）成都市简阳市白金山水库</v>
      </c>
      <c r="H5496" s="2" t="str">
        <f>'[1]2025年已发货'!H:H</f>
        <v>石清国</v>
      </c>
      <c r="I5496" s="2">
        <f>'[1]2025年已发货'!I:I</f>
        <v>13458642015</v>
      </c>
      <c r="J5496" s="2" t="str">
        <f>_xlfn._xlws.FILTER(辅助信息!D:D,辅助信息!G:G=G5496)</f>
        <v>华西萌海-科创农业生态谷</v>
      </c>
    </row>
    <row r="5497" spans="1:10">
      <c r="A5497" s="2" t="str">
        <f>'[1]2025年已发货'!A:A</f>
        <v>润耀</v>
      </c>
      <c r="B5497" s="2" t="str">
        <f>'[1]2025年已发货'!B:B</f>
        <v>盘螺</v>
      </c>
      <c r="C5497" s="2" t="str">
        <f>'[1]2025年已发货'!C:C</f>
        <v>HRB400E Φ10</v>
      </c>
      <c r="D5497" s="2" t="str">
        <f>'[1]2025年已发货'!D:D</f>
        <v>吨</v>
      </c>
      <c r="E5497" s="2">
        <f>'[1]2025年已发货'!E:E</f>
        <v>20</v>
      </c>
      <c r="F5497" s="4">
        <f>'[1]2025年已发货'!F:F</f>
        <v>45866</v>
      </c>
      <c r="G5497" s="2" t="str">
        <f>'[1]2025年已发货'!G:G</f>
        <v>（华西萌海科创农业生态谷）成都市简阳市白金山水库</v>
      </c>
      <c r="H5497" s="2" t="str">
        <f>'[1]2025年已发货'!H:H</f>
        <v>石清国</v>
      </c>
      <c r="I5497" s="2">
        <f>'[1]2025年已发货'!I:I</f>
        <v>13458642015</v>
      </c>
      <c r="J5497" s="2" t="str">
        <f>_xlfn._xlws.FILTER(辅助信息!D:D,辅助信息!G:G=G5497)</f>
        <v>华西萌海-科创农业生态谷</v>
      </c>
    </row>
    <row r="5498" spans="1:10">
      <c r="A5498" s="2" t="str">
        <f>'[1]2025年已发货'!A:A</f>
        <v>润耀</v>
      </c>
      <c r="B5498" s="2" t="str">
        <f>'[1]2025年已发货'!B:B</f>
        <v>螺纹钢</v>
      </c>
      <c r="C5498" s="2" t="str">
        <f>'[1]2025年已发货'!C:C</f>
        <v>HRB400E Φ12 9m</v>
      </c>
      <c r="D5498" s="2" t="str">
        <f>'[1]2025年已发货'!D:D</f>
        <v>吨</v>
      </c>
      <c r="E5498" s="2">
        <f>'[1]2025年已发货'!E:E</f>
        <v>10</v>
      </c>
      <c r="F5498" s="4">
        <f>'[1]2025年已发货'!F:F</f>
        <v>45866</v>
      </c>
      <c r="G5498" s="2" t="str">
        <f>'[1]2025年已发货'!G:G</f>
        <v>（华西萌海科创农业生态谷）成都市简阳市白金山水库</v>
      </c>
      <c r="H5498" s="2" t="str">
        <f>'[1]2025年已发货'!H:H</f>
        <v>石清国</v>
      </c>
      <c r="I5498" s="2">
        <f>'[1]2025年已发货'!I:I</f>
        <v>13458642015</v>
      </c>
      <c r="J5498" s="2" t="str">
        <f>_xlfn._xlws.FILTER(辅助信息!D:D,辅助信息!G:G=G5498)</f>
        <v>华西萌海-科创农业生态谷</v>
      </c>
    </row>
    <row r="5499" spans="1:10">
      <c r="A5499" s="2" t="str">
        <f>'[1]2025年已发货'!A:A</f>
        <v>润耀</v>
      </c>
      <c r="B5499" s="2" t="str">
        <f>'[1]2025年已发货'!B:B</f>
        <v>螺纹钢</v>
      </c>
      <c r="C5499" s="2" t="str">
        <f>'[1]2025年已发货'!C:C</f>
        <v>HRB400E Φ14 9m</v>
      </c>
      <c r="D5499" s="2" t="str">
        <f>'[1]2025年已发货'!D:D</f>
        <v>吨</v>
      </c>
      <c r="E5499" s="2">
        <f>'[1]2025年已发货'!E:E</f>
        <v>3</v>
      </c>
      <c r="F5499" s="4">
        <f>'[1]2025年已发货'!F:F</f>
        <v>45866</v>
      </c>
      <c r="G5499" s="2" t="str">
        <f>'[1]2025年已发货'!G:G</f>
        <v>（华西萌海科创农业生态谷）成都市简阳市白金山水库</v>
      </c>
      <c r="H5499" s="2" t="str">
        <f>'[1]2025年已发货'!H:H</f>
        <v>石清国</v>
      </c>
      <c r="I5499" s="2">
        <f>'[1]2025年已发货'!I:I</f>
        <v>13458642015</v>
      </c>
      <c r="J5499" s="2" t="str">
        <f>_xlfn._xlws.FILTER(辅助信息!D:D,辅助信息!G:G=G5499)</f>
        <v>华西萌海-科创农业生态谷</v>
      </c>
    </row>
    <row r="5500" spans="1:10">
      <c r="A5500" s="2" t="str">
        <f>'[1]2025年已发货'!A:A</f>
        <v>润耀</v>
      </c>
      <c r="B5500" s="2" t="str">
        <f>'[1]2025年已发货'!B:B</f>
        <v>螺纹钢</v>
      </c>
      <c r="C5500" s="2" t="str">
        <f>'[1]2025年已发货'!C:C</f>
        <v>HRB500E Φ14</v>
      </c>
      <c r="D5500" s="2" t="str">
        <f>'[1]2025年已发货'!D:D</f>
        <v>吨</v>
      </c>
      <c r="E5500" s="2">
        <f>'[1]2025年已发货'!E:E</f>
        <v>3</v>
      </c>
      <c r="F5500" s="4">
        <f>'[1]2025年已发货'!F:F</f>
        <v>45866</v>
      </c>
      <c r="G5500" s="2" t="str">
        <f>'[1]2025年已发货'!G:G</f>
        <v>（华西萌海科创农业生态谷）成都市简阳市白金山水库</v>
      </c>
      <c r="H5500" s="2" t="str">
        <f>'[1]2025年已发货'!H:H</f>
        <v>石清国</v>
      </c>
      <c r="I5500" s="2">
        <f>'[1]2025年已发货'!I:I</f>
        <v>13458642015</v>
      </c>
      <c r="J5500" s="2" t="str">
        <f>_xlfn._xlws.FILTER(辅助信息!D:D,辅助信息!G:G=G5500)</f>
        <v>华西萌海-科创农业生态谷</v>
      </c>
    </row>
    <row r="5501" spans="1:10">
      <c r="A5501" s="2" t="str">
        <f>'[1]2025年已发货'!A:A</f>
        <v>润耀</v>
      </c>
      <c r="B5501" s="2" t="str">
        <f>'[1]2025年已发货'!B:B</f>
        <v>螺纹钢</v>
      </c>
      <c r="C5501" s="2" t="str">
        <f>'[1]2025年已发货'!C:C</f>
        <v>HRB500E Φ16</v>
      </c>
      <c r="D5501" s="2" t="str">
        <f>'[1]2025年已发货'!D:D</f>
        <v>吨</v>
      </c>
      <c r="E5501" s="2">
        <f>'[1]2025年已发货'!E:E</f>
        <v>5</v>
      </c>
      <c r="F5501" s="4">
        <f>'[1]2025年已发货'!F:F</f>
        <v>45866</v>
      </c>
      <c r="G5501" s="2" t="str">
        <f>'[1]2025年已发货'!G:G</f>
        <v>（华西萌海科创农业生态谷）成都市简阳市白金山水库</v>
      </c>
      <c r="H5501" s="2" t="str">
        <f>'[1]2025年已发货'!H:H</f>
        <v>石清国</v>
      </c>
      <c r="I5501" s="2">
        <f>'[1]2025年已发货'!I:I</f>
        <v>13458642015</v>
      </c>
      <c r="J5501" s="2" t="str">
        <f>_xlfn._xlws.FILTER(辅助信息!D:D,辅助信息!G:G=G5501)</f>
        <v>华西萌海-科创农业生态谷</v>
      </c>
    </row>
    <row r="5502" spans="1:10">
      <c r="A5502" s="2" t="str">
        <f>'[1]2025年已发货'!A:A</f>
        <v>润耀</v>
      </c>
      <c r="B5502" s="2" t="str">
        <f>'[1]2025年已发货'!B:B</f>
        <v>螺纹钢</v>
      </c>
      <c r="C5502" s="2" t="str">
        <f>'[1]2025年已发货'!C:C</f>
        <v>HRB500E Φ18</v>
      </c>
      <c r="D5502" s="2" t="str">
        <f>'[1]2025年已发货'!D:D</f>
        <v>吨</v>
      </c>
      <c r="E5502" s="2">
        <f>'[1]2025年已发货'!E:E</f>
        <v>3</v>
      </c>
      <c r="F5502" s="4">
        <f>'[1]2025年已发货'!F:F</f>
        <v>45866</v>
      </c>
      <c r="G5502" s="2" t="str">
        <f>'[1]2025年已发货'!G:G</f>
        <v>（华西萌海科创农业生态谷）成都市简阳市白金山水库</v>
      </c>
      <c r="H5502" s="2" t="str">
        <f>'[1]2025年已发货'!H:H</f>
        <v>石清国</v>
      </c>
      <c r="I5502" s="2">
        <f>'[1]2025年已发货'!I:I</f>
        <v>13458642015</v>
      </c>
      <c r="J5502" s="2" t="str">
        <f>_xlfn._xlws.FILTER(辅助信息!D:D,辅助信息!G:G=G5502)</f>
        <v>华西萌海-科创农业生态谷</v>
      </c>
    </row>
    <row r="5503" spans="1:10">
      <c r="A5503" s="2" t="str">
        <f>'[1]2025年已发货'!A:A</f>
        <v>润耀</v>
      </c>
      <c r="B5503" s="2" t="str">
        <f>'[1]2025年已发货'!B:B</f>
        <v>螺纹钢</v>
      </c>
      <c r="C5503" s="2" t="str">
        <f>'[1]2025年已发货'!C:C</f>
        <v>HRB500E Φ20</v>
      </c>
      <c r="D5503" s="2" t="str">
        <f>'[1]2025年已发货'!D:D</f>
        <v>吨</v>
      </c>
      <c r="E5503" s="2">
        <f>'[1]2025年已发货'!E:E</f>
        <v>13</v>
      </c>
      <c r="F5503" s="4">
        <f>'[1]2025年已发货'!F:F</f>
        <v>45866</v>
      </c>
      <c r="G5503" s="2" t="str">
        <f>'[1]2025年已发货'!G:G</f>
        <v>（华西萌海科创农业生态谷）成都市简阳市白金山水库</v>
      </c>
      <c r="H5503" s="2" t="str">
        <f>'[1]2025年已发货'!H:H</f>
        <v>石清国</v>
      </c>
      <c r="I5503" s="2">
        <f>'[1]2025年已发货'!I:I</f>
        <v>13458642015</v>
      </c>
      <c r="J5503" s="2" t="str">
        <f>_xlfn._xlws.FILTER(辅助信息!D:D,辅助信息!G:G=G5503)</f>
        <v>华西萌海-科创农业生态谷</v>
      </c>
    </row>
    <row r="5504" spans="1:10">
      <c r="A5504" s="2" t="str">
        <f>'[1]2025年已发货'!A:A</f>
        <v>润耀</v>
      </c>
      <c r="B5504" s="2" t="str">
        <f>'[1]2025年已发货'!B:B</f>
        <v>螺纹钢</v>
      </c>
      <c r="C5504" s="2" t="str">
        <f>'[1]2025年已发货'!C:C</f>
        <v>HRB500E Φ22</v>
      </c>
      <c r="D5504" s="2" t="str">
        <f>'[1]2025年已发货'!D:D</f>
        <v>吨</v>
      </c>
      <c r="E5504" s="2">
        <f>'[1]2025年已发货'!E:E</f>
        <v>6</v>
      </c>
      <c r="F5504" s="4">
        <f>'[1]2025年已发货'!F:F</f>
        <v>45866</v>
      </c>
      <c r="G5504" s="2" t="str">
        <f>'[1]2025年已发货'!G:G</f>
        <v>（华西萌海科创农业生态谷）成都市简阳市白金山水库</v>
      </c>
      <c r="H5504" s="2" t="str">
        <f>'[1]2025年已发货'!H:H</f>
        <v>石清国</v>
      </c>
      <c r="I5504" s="2">
        <f>'[1]2025年已发货'!I:I</f>
        <v>13458642015</v>
      </c>
      <c r="J5504" s="2" t="str">
        <f>_xlfn._xlws.FILTER(辅助信息!D:D,辅助信息!G:G=G5504)</f>
        <v>华西萌海-科创农业生态谷</v>
      </c>
    </row>
    <row r="5505" spans="1:10">
      <c r="A5505" s="2" t="str">
        <f>'[1]2025年已发货'!A:A</f>
        <v>润耀</v>
      </c>
      <c r="B5505" s="2" t="str">
        <f>'[1]2025年已发货'!B:B</f>
        <v>螺纹钢</v>
      </c>
      <c r="C5505" s="2" t="str">
        <f>'[1]2025年已发货'!C:C</f>
        <v>HRB500E Φ25</v>
      </c>
      <c r="D5505" s="2" t="str">
        <f>'[1]2025年已发货'!D:D</f>
        <v>吨</v>
      </c>
      <c r="E5505" s="2">
        <f>'[1]2025年已发货'!E:E</f>
        <v>22</v>
      </c>
      <c r="F5505" s="4">
        <f>'[1]2025年已发货'!F:F</f>
        <v>45866</v>
      </c>
      <c r="G5505" s="2" t="str">
        <f>'[1]2025年已发货'!G:G</f>
        <v>（华西萌海科创农业生态谷）成都市简阳市白金山水库</v>
      </c>
      <c r="H5505" s="2" t="str">
        <f>'[1]2025年已发货'!H:H</f>
        <v>石清国</v>
      </c>
      <c r="I5505" s="2">
        <f>'[1]2025年已发货'!I:I</f>
        <v>13458642015</v>
      </c>
      <c r="J5505" s="2" t="str">
        <f>_xlfn._xlws.FILTER(辅助信息!D:D,辅助信息!G:G=G5505)</f>
        <v>华西萌海-科创农业生态谷</v>
      </c>
    </row>
    <row r="5506" spans="1:10">
      <c r="A5506" s="2" t="str">
        <f>'[1]2025年已发货'!A:A</f>
        <v>润耀</v>
      </c>
      <c r="B5506" s="2" t="str">
        <f>'[1]2025年已发货'!B:B</f>
        <v>盘螺</v>
      </c>
      <c r="C5506" s="2" t="str">
        <f>'[1]2025年已发货'!C:C</f>
        <v>HRB400E Φ10</v>
      </c>
      <c r="D5506" s="2" t="str">
        <f>'[1]2025年已发货'!D:D</f>
        <v>吨</v>
      </c>
      <c r="E5506" s="2">
        <f>'[1]2025年已发货'!E:E</f>
        <v>35</v>
      </c>
      <c r="F5506" s="4">
        <f>'[1]2025年已发货'!F:F</f>
        <v>45866</v>
      </c>
      <c r="G5506" s="2" t="str">
        <f>'[1]2025年已发货'!G:G</f>
        <v>（中铁广州局-成渝扩容2标）四川省资阳市雁江区石岭镇易家沟2号梁场</v>
      </c>
      <c r="H5506" s="2" t="str">
        <f>'[1]2025年已发货'!H:H</f>
        <v>刘沛琦</v>
      </c>
      <c r="I5506" s="2">
        <f>'[1]2025年已发货'!I:I</f>
        <v>18011784798</v>
      </c>
      <c r="J5506" s="2" vm="1" t="e">
        <f>_xlfn._xlws.FILTER(辅助信息!D:D,辅助信息!G:G=G5506)</f>
        <v>#VALUE!</v>
      </c>
    </row>
    <row r="5507" spans="1:10">
      <c r="A5507" s="2" t="str">
        <f>'[1]2025年已发货'!A:A</f>
        <v>润耀</v>
      </c>
      <c r="B5507" s="2" t="str">
        <f>'[1]2025年已发货'!B:B</f>
        <v>螺纹钢</v>
      </c>
      <c r="C5507" s="2" t="str">
        <f>'[1]2025年已发货'!C:C</f>
        <v>HRB400E Φ12*9m</v>
      </c>
      <c r="D5507" s="2" t="str">
        <f>'[1]2025年已发货'!D:D</f>
        <v>吨</v>
      </c>
      <c r="E5507" s="2">
        <f>'[1]2025年已发货'!E:E</f>
        <v>35</v>
      </c>
      <c r="F5507" s="4">
        <f>'[1]2025年已发货'!F:F</f>
        <v>45866</v>
      </c>
      <c r="G5507" s="2" t="str">
        <f>'[1]2025年已发货'!G:G</f>
        <v>（中铁广州局-成渝扩容2标）四川省资阳市雁江区石岭镇易家沟2号梁场</v>
      </c>
      <c r="H5507" s="2" t="str">
        <f>'[1]2025年已发货'!H:H</f>
        <v>刘沛琦</v>
      </c>
      <c r="I5507" s="2">
        <f>'[1]2025年已发货'!I:I</f>
        <v>18011784798</v>
      </c>
      <c r="J5507" s="2" vm="1" t="e">
        <f>_xlfn._xlws.FILTER(辅助信息!D:D,辅助信息!G:G=G5507)</f>
        <v>#VALUE!</v>
      </c>
    </row>
    <row r="5508" spans="1:10">
      <c r="A5508" s="2" t="str">
        <f>'[1]2025年已发货'!A:A</f>
        <v>润耀</v>
      </c>
      <c r="B5508" s="2" t="str">
        <f>'[1]2025年已发货'!B:B</f>
        <v>螺纹钢</v>
      </c>
      <c r="C5508" s="2" t="str">
        <f>'[1]2025年已发货'!C:C</f>
        <v>HRB400E Φ16*9m</v>
      </c>
      <c r="D5508" s="2" t="str">
        <f>'[1]2025年已发货'!D:D</f>
        <v>吨</v>
      </c>
      <c r="E5508" s="2">
        <f>'[1]2025年已发货'!E:E</f>
        <v>35</v>
      </c>
      <c r="F5508" s="4">
        <f>'[1]2025年已发货'!F:F</f>
        <v>45866</v>
      </c>
      <c r="G5508" s="2" t="str">
        <f>'[1]2025年已发货'!G:G</f>
        <v>（中铁广州局-成渝扩容2标）四川省资阳市雁江区石岭镇易家沟2号梁场</v>
      </c>
      <c r="H5508" s="2" t="str">
        <f>'[1]2025年已发货'!H:H</f>
        <v>刘沛琦</v>
      </c>
      <c r="I5508" s="2">
        <f>'[1]2025年已发货'!I:I</f>
        <v>18011784798</v>
      </c>
      <c r="J5508" s="2" vm="1" t="e">
        <f>_xlfn._xlws.FILTER(辅助信息!D:D,辅助信息!G:G=G5508)</f>
        <v>#VALUE!</v>
      </c>
    </row>
    <row r="5509" spans="1:10">
      <c r="A5509" s="2" t="str">
        <f>'[1]2025年已发货'!A:A</f>
        <v>润耀</v>
      </c>
      <c r="B5509" s="2" t="str">
        <f>'[1]2025年已发货'!B:B</f>
        <v>螺纹钢</v>
      </c>
      <c r="C5509" s="2" t="str">
        <f>'[1]2025年已发货'!C:C</f>
        <v>HRB400E Φ25*9m</v>
      </c>
      <c r="D5509" s="2" t="str">
        <f>'[1]2025年已发货'!D:D</f>
        <v>吨</v>
      </c>
      <c r="E5509" s="2">
        <f>'[1]2025年已发货'!E:E</f>
        <v>35</v>
      </c>
      <c r="F5509" s="4">
        <f>'[1]2025年已发货'!F:F</f>
        <v>45866</v>
      </c>
      <c r="G5509" s="2" t="str">
        <f>'[1]2025年已发货'!G:G</f>
        <v>（中铁广州局-成渝扩容2标）四川省资阳市雁江区石岭镇易家沟2号梁场</v>
      </c>
      <c r="H5509" s="2" t="str">
        <f>'[1]2025年已发货'!H:H</f>
        <v>刘沛琦</v>
      </c>
      <c r="I5509" s="2">
        <f>'[1]2025年已发货'!I:I</f>
        <v>18011784798</v>
      </c>
      <c r="J5509" s="2" vm="1" t="e">
        <f>_xlfn._xlws.FILTER(辅助信息!D:D,辅助信息!G:G=G5509)</f>
        <v>#VALUE!</v>
      </c>
    </row>
    <row r="5510" spans="1:10">
      <c r="A5510" s="2" t="str">
        <f>'[1]2025年已发货'!A:A</f>
        <v>润耀</v>
      </c>
      <c r="B5510" s="2" t="str">
        <f>'[1]2025年已发货'!B:B</f>
        <v>高线</v>
      </c>
      <c r="C5510" s="2" t="str">
        <f>'[1]2025年已发货'!C:C</f>
        <v>HPB300Φ10</v>
      </c>
      <c r="D5510" s="2" t="str">
        <f>'[1]2025年已发货'!D:D</f>
        <v>吨</v>
      </c>
      <c r="E5510" s="2">
        <f>'[1]2025年已发货'!E:E</f>
        <v>15</v>
      </c>
      <c r="F5510" s="4">
        <f>'[1]2025年已发货'!F:F</f>
        <v>45866</v>
      </c>
      <c r="G5510" s="2" t="str">
        <f>'[1]2025年已发货'!G:G</f>
        <v>（中铁五局-成渝扩容3标）四川省资阳市雁江区伍隍镇铺子村雁江区X138</v>
      </c>
      <c r="H5510" s="2" t="str">
        <f>'[1]2025年已发货'!H:H</f>
        <v>王健</v>
      </c>
      <c r="I5510" s="2">
        <f>'[1]2025年已发货'!I:I</f>
        <v>17726168395</v>
      </c>
      <c r="J5510" s="2" vm="1" t="e">
        <f>_xlfn._xlws.FILTER(辅助信息!D:D,辅助信息!G:G=G5510)</f>
        <v>#VALUE!</v>
      </c>
    </row>
    <row r="5511" spans="1:10">
      <c r="A5511" s="2" t="str">
        <f>'[1]2025年已发货'!A:A</f>
        <v>润耀</v>
      </c>
      <c r="B5511" s="2" t="str">
        <f>'[1]2025年已发货'!B:B</f>
        <v>盘螺</v>
      </c>
      <c r="C5511" s="2" t="str">
        <f>'[1]2025年已发货'!C:C</f>
        <v>HRB400E Φ12</v>
      </c>
      <c r="D5511" s="2" t="str">
        <f>'[1]2025年已发货'!D:D</f>
        <v>吨</v>
      </c>
      <c r="E5511" s="2">
        <f>'[1]2025年已发货'!E:E</f>
        <v>20</v>
      </c>
      <c r="F5511" s="4">
        <f>'[1]2025年已发货'!F:F</f>
        <v>45866</v>
      </c>
      <c r="G5511" s="2" t="str">
        <f>'[1]2025年已发货'!G:G</f>
        <v>（中铁五局-成渝扩容3标）四川省资阳市雁江区伍隍镇铺子村雁江区X138</v>
      </c>
      <c r="H5511" s="2" t="str">
        <f>'[1]2025年已发货'!H:H</f>
        <v>王健</v>
      </c>
      <c r="I5511" s="2">
        <f>'[1]2025年已发货'!I:I</f>
        <v>17726168395</v>
      </c>
      <c r="J5511" s="2" vm="1" t="e">
        <f>_xlfn._xlws.FILTER(辅助信息!D:D,辅助信息!G:G=G5511)</f>
        <v>#VALUE!</v>
      </c>
    </row>
    <row r="5512" spans="1:10">
      <c r="A5512" s="2" t="str">
        <f>'[1]2025年已发货'!A:A</f>
        <v>润耀</v>
      </c>
      <c r="B5512" s="2" t="str">
        <f>'[1]2025年已发货'!B:B</f>
        <v>螺纹钢</v>
      </c>
      <c r="C5512" s="2" t="str">
        <f>'[1]2025年已发货'!C:C</f>
        <v>HRB400E Φ20 12m</v>
      </c>
      <c r="D5512" s="2" t="str">
        <f>'[1]2025年已发货'!D:D</f>
        <v>吨</v>
      </c>
      <c r="E5512" s="2">
        <f>'[1]2025年已发货'!E:E</f>
        <v>35</v>
      </c>
      <c r="F5512" s="4">
        <f>'[1]2025年已发货'!F:F</f>
        <v>45866</v>
      </c>
      <c r="G5512" s="2" t="str">
        <f>'[1]2025年已发货'!G:G</f>
        <v>（中铁五局-成渝扩容3标）四川省资阳市雁江区伍隍镇铺子村雁江区X138</v>
      </c>
      <c r="H5512" s="2" t="str">
        <f>'[1]2025年已发货'!H:H</f>
        <v>王健</v>
      </c>
      <c r="I5512" s="2">
        <f>'[1]2025年已发货'!I:I</f>
        <v>17726168395</v>
      </c>
      <c r="J5512" s="2" vm="1" t="e">
        <f>_xlfn._xlws.FILTER(辅助信息!D:D,辅助信息!G:G=G5512)</f>
        <v>#VALUE!</v>
      </c>
    </row>
    <row r="5513" spans="1:10">
      <c r="A5513" s="2" t="str">
        <f>'[1]2025年已发货'!A:A</f>
        <v>润耀</v>
      </c>
      <c r="B5513" s="2" t="str">
        <f>'[1]2025年已发货'!B:B</f>
        <v>高线</v>
      </c>
      <c r="C5513" s="2" t="str">
        <f>'[1]2025年已发货'!C:C</f>
        <v>HPB300Φ12</v>
      </c>
      <c r="D5513" s="2" t="str">
        <f>'[1]2025年已发货'!D:D</f>
        <v>吨</v>
      </c>
      <c r="E5513" s="2">
        <f>'[1]2025年已发货'!E:E</f>
        <v>35</v>
      </c>
      <c r="F5513" s="4">
        <f>'[1]2025年已发货'!F:F</f>
        <v>45866</v>
      </c>
      <c r="G5513" s="2" t="str">
        <f>'[1]2025年已发货'!G:G</f>
        <v>（中铁广州局-成渝扩容2标）成渝扩容项目ZCB3-2标2#钢筋厂【雁江区联盟桥东北50米(资资路) 】</v>
      </c>
      <c r="H5513" s="2" t="str">
        <f>'[1]2025年已发货'!H:H</f>
        <v>刘沛琦</v>
      </c>
      <c r="I5513" s="2">
        <f>'[1]2025年已发货'!I:I</f>
        <v>18011784798</v>
      </c>
      <c r="J5513" s="2" vm="1" t="e">
        <f>_xlfn._xlws.FILTER(辅助信息!D:D,辅助信息!G:G=G5513)</f>
        <v>#VALUE!</v>
      </c>
    </row>
    <row r="5514" spans="1:10">
      <c r="A5514" s="2" t="str">
        <f>'[1]2025年已发货'!A:A</f>
        <v>润耀</v>
      </c>
      <c r="B5514" s="2" t="str">
        <f>'[1]2025年已发货'!B:B</f>
        <v>盘螺</v>
      </c>
      <c r="C5514" s="2" t="str">
        <f>'[1]2025年已发货'!C:C</f>
        <v>HRB400E Φ12</v>
      </c>
      <c r="D5514" s="2" t="str">
        <f>'[1]2025年已发货'!D:D</f>
        <v>吨</v>
      </c>
      <c r="E5514" s="2">
        <f>'[1]2025年已发货'!E:E</f>
        <v>35</v>
      </c>
      <c r="F5514" s="4">
        <f>'[1]2025年已发货'!F:F</f>
        <v>45866</v>
      </c>
      <c r="G5514" s="2" t="str">
        <f>'[1]2025年已发货'!G:G</f>
        <v>（中铁广州局-成渝扩容2标）成渝扩容项目ZCB3-2标2#钢筋厂【雁江区联盟桥东北50米(资资路) 】</v>
      </c>
      <c r="H5514" s="2" t="str">
        <f>'[1]2025年已发货'!H:H</f>
        <v>刘沛琦</v>
      </c>
      <c r="I5514" s="2">
        <f>'[1]2025年已发货'!I:I</f>
        <v>18011784798</v>
      </c>
      <c r="J5514" s="2" vm="1" t="e">
        <f>_xlfn._xlws.FILTER(辅助信息!D:D,辅助信息!G:G=G5514)</f>
        <v>#VALUE!</v>
      </c>
    </row>
    <row r="5515" spans="1:10">
      <c r="A5515" s="2" t="str">
        <f>'[1]2025年已发货'!A:A</f>
        <v>润耀</v>
      </c>
      <c r="B5515" s="2" t="str">
        <f>'[1]2025年已发货'!B:B</f>
        <v>螺纹钢</v>
      </c>
      <c r="C5515" s="2" t="str">
        <f>'[1]2025年已发货'!C:C</f>
        <v>HRB400E Φ16*12m</v>
      </c>
      <c r="D5515" s="2" t="str">
        <f>'[1]2025年已发货'!D:D</f>
        <v>吨</v>
      </c>
      <c r="E5515" s="2">
        <f>'[1]2025年已发货'!E:E</f>
        <v>35</v>
      </c>
      <c r="F5515" s="4">
        <f>'[1]2025年已发货'!F:F</f>
        <v>45866</v>
      </c>
      <c r="G5515" s="2" t="str">
        <f>'[1]2025年已发货'!G:G</f>
        <v>（中铁广州局-成渝扩容2标）成渝扩容项目ZCB3-2标2#钢筋厂【雁江区联盟桥东北50米(资资路) 】</v>
      </c>
      <c r="H5515" s="2" t="str">
        <f>'[1]2025年已发货'!H:H</f>
        <v>刘沛琦</v>
      </c>
      <c r="I5515" s="2">
        <f>'[1]2025年已发货'!I:I</f>
        <v>18011784798</v>
      </c>
      <c r="J5515" s="2" vm="1" t="e">
        <f>_xlfn._xlws.FILTER(辅助信息!D:D,辅助信息!G:G=G5515)</f>
        <v>#VALUE!</v>
      </c>
    </row>
    <row r="5516" spans="1:10">
      <c r="A5516" s="2" t="str">
        <f>'[1]2025年已发货'!A:A</f>
        <v>润耀</v>
      </c>
      <c r="B5516" s="2" t="str">
        <f>'[1]2025年已发货'!B:B</f>
        <v>螺纹钢</v>
      </c>
      <c r="C5516" s="2" t="str">
        <f>'[1]2025年已发货'!C:C</f>
        <v>HRB400E Φ22*12m</v>
      </c>
      <c r="D5516" s="2" t="str">
        <f>'[1]2025年已发货'!D:D</f>
        <v>吨</v>
      </c>
      <c r="E5516" s="2">
        <f>'[1]2025年已发货'!E:E</f>
        <v>35</v>
      </c>
      <c r="F5516" s="4">
        <f>'[1]2025年已发货'!F:F</f>
        <v>45866</v>
      </c>
      <c r="G5516" s="2" t="str">
        <f>'[1]2025年已发货'!G:G</f>
        <v>（中铁广州局-成渝扩容2标）成渝扩容项目ZCB3-2标2#钢筋厂【雁江区联盟桥东北50米(资资路) 】</v>
      </c>
      <c r="H5516" s="2" t="str">
        <f>'[1]2025年已发货'!H:H</f>
        <v>刘沛琦</v>
      </c>
      <c r="I5516" s="2">
        <f>'[1]2025年已发货'!I:I</f>
        <v>18011784798</v>
      </c>
      <c r="J5516" s="2" vm="1" t="e">
        <f>_xlfn._xlws.FILTER(辅助信息!D:D,辅助信息!G:G=G5516)</f>
        <v>#VALUE!</v>
      </c>
    </row>
    <row r="5517" spans="1:10">
      <c r="A5517" s="2" t="str">
        <f>'[1]2025年已发货'!A:A</f>
        <v>润耀</v>
      </c>
      <c r="B5517" s="2" t="str">
        <f>'[1]2025年已发货'!B:B</f>
        <v>螺纹钢</v>
      </c>
      <c r="C5517" s="2" t="str">
        <f>'[1]2025年已发货'!C:C</f>
        <v>HRB400E Φ25*9m</v>
      </c>
      <c r="D5517" s="2" t="str">
        <f>'[1]2025年已发货'!D:D</f>
        <v>吨</v>
      </c>
      <c r="E5517" s="2">
        <f>'[1]2025年已发货'!E:E</f>
        <v>70</v>
      </c>
      <c r="F5517" s="4">
        <f>'[1]2025年已发货'!F:F</f>
        <v>45866</v>
      </c>
      <c r="G5517" s="2" t="str">
        <f>'[1]2025年已发货'!G:G</f>
        <v>（中铁广州局-成渝扩容2标）成渝扩容项目ZCB3-2标2#钢筋厂【雁江区联盟桥东北50米(资资路) 】</v>
      </c>
      <c r="H5517" s="2" t="str">
        <f>'[1]2025年已发货'!H:H</f>
        <v>刘沛琦</v>
      </c>
      <c r="I5517" s="2">
        <f>'[1]2025年已发货'!I:I</f>
        <v>18011784798</v>
      </c>
      <c r="J5517" s="2" vm="1" t="e">
        <f>_xlfn._xlws.FILTER(辅助信息!D:D,辅助信息!G:G=G5517)</f>
        <v>#VALUE!</v>
      </c>
    </row>
    <row r="5518" spans="1:10">
      <c r="A5518" s="2" t="str">
        <f>'[1]2025年已发货'!A:A</f>
        <v>钢固融</v>
      </c>
      <c r="B5518" s="2" t="str">
        <f>'[1]2025年已发货'!B:B</f>
        <v>高线</v>
      </c>
      <c r="C5518" s="2" t="str">
        <f>'[1]2025年已发货'!C:C</f>
        <v>HPB300Φ8</v>
      </c>
      <c r="D5518" s="2" t="str">
        <f>'[1]2025年已发货'!D:D</f>
        <v>吨</v>
      </c>
      <c r="E5518" s="2">
        <f>'[1]2025年已发货'!E:E</f>
        <v>35</v>
      </c>
      <c r="F5518" s="4">
        <f>'[1]2025年已发货'!F:F</f>
        <v>45867</v>
      </c>
      <c r="G5518" s="2" t="str">
        <f>'[1]2025年已发货'!G:G</f>
        <v>（中铁广州局-成渝扩容2标）四川省资阳市雁江区石岭镇易家沟2号梁场</v>
      </c>
      <c r="H5518" s="2" t="str">
        <f>'[1]2025年已发货'!H:H</f>
        <v>刘沛琦</v>
      </c>
      <c r="I5518" s="2">
        <f>'[1]2025年已发货'!I:I</f>
        <v>18011784798</v>
      </c>
      <c r="J5518" s="2" vm="1" t="e">
        <f>_xlfn._xlws.FILTER(辅助信息!D:D,辅助信息!G:G=G5518)</f>
        <v>#VALUE!</v>
      </c>
    </row>
    <row r="5519" spans="1:10">
      <c r="A5519" s="2" t="str">
        <f>'[1]2025年已发货'!A:A</f>
        <v>钢固融</v>
      </c>
      <c r="B5519" s="2" t="str">
        <f>'[1]2025年已发货'!B:B</f>
        <v>高线</v>
      </c>
      <c r="C5519" s="2" t="str">
        <f>'[1]2025年已发货'!C:C</f>
        <v>HPB300Φ8</v>
      </c>
      <c r="D5519" s="2" t="str">
        <f>'[1]2025年已发货'!D:D</f>
        <v>吨</v>
      </c>
      <c r="E5519" s="2">
        <f>'[1]2025年已发货'!E:E</f>
        <v>10</v>
      </c>
      <c r="F5519" s="4">
        <f>'[1]2025年已发货'!F:F</f>
        <v>45867</v>
      </c>
      <c r="G5519" s="2" t="str">
        <f>'[1]2025年已发货'!G:G</f>
        <v>（中铁二局-成渝扩容4标）四川省成都市简阳市杨家镇桐子湾村二局拌合站</v>
      </c>
      <c r="H5519" s="2" t="str">
        <f>'[1]2025年已发货'!H:H</f>
        <v>陈钢</v>
      </c>
      <c r="I5519" s="2">
        <f>'[1]2025年已发货'!I:I</f>
        <v>13018165813</v>
      </c>
      <c r="J5519" s="2" vm="1" t="e">
        <f>_xlfn._xlws.FILTER(辅助信息!D:D,辅助信息!G:G=G5519)</f>
        <v>#VALUE!</v>
      </c>
    </row>
    <row r="5520" spans="1:10">
      <c r="A5520" s="2" t="str">
        <f>'[1]2025年已发货'!A:A</f>
        <v>钢固融</v>
      </c>
      <c r="B5520" s="2" t="str">
        <f>'[1]2025年已发货'!B:B</f>
        <v>高线</v>
      </c>
      <c r="C5520" s="2" t="str">
        <f>'[1]2025年已发货'!C:C</f>
        <v>HPB300Φ12</v>
      </c>
      <c r="D5520" s="2" t="str">
        <f>'[1]2025年已发货'!D:D</f>
        <v>吨</v>
      </c>
      <c r="E5520" s="2">
        <f>'[1]2025年已发货'!E:E</f>
        <v>25</v>
      </c>
      <c r="F5520" s="4">
        <f>'[1]2025年已发货'!F:F</f>
        <v>45867</v>
      </c>
      <c r="G5520" s="2" t="str">
        <f>'[1]2025年已发货'!G:G</f>
        <v>（中铁二局-成渝扩容4标）四川省成都市简阳市杨家镇桐子湾村二局拌合站</v>
      </c>
      <c r="H5520" s="2" t="str">
        <f>'[1]2025年已发货'!H:H</f>
        <v>陈钢</v>
      </c>
      <c r="I5520" s="2">
        <f>'[1]2025年已发货'!I:I</f>
        <v>13018165813</v>
      </c>
      <c r="J5520" s="2" vm="1" t="e">
        <f>_xlfn._xlws.FILTER(辅助信息!D:D,辅助信息!G:G=G5520)</f>
        <v>#VALUE!</v>
      </c>
    </row>
    <row r="5521" spans="1:10">
      <c r="A5521" s="2" t="str">
        <f>'[1]2025年已发货'!A:A</f>
        <v>润耀</v>
      </c>
      <c r="B5521" s="2" t="str">
        <f>'[1]2025年已发货'!B:B</f>
        <v>盘圆</v>
      </c>
      <c r="C5521" s="2" t="str">
        <f>'[1]2025年已发货'!C:C</f>
        <v>HPB300Ф12</v>
      </c>
      <c r="D5521" s="2" t="str">
        <f>'[1]2025年已发货'!D:D</f>
        <v>吨</v>
      </c>
      <c r="E5521" s="2">
        <f>'[1]2025年已发货'!E:E</f>
        <v>35</v>
      </c>
      <c r="F5521" s="4">
        <f>'[1]2025年已发货'!F:F</f>
        <v>45867</v>
      </c>
      <c r="G5521" s="2" t="str">
        <f>'[1]2025年已发货'!G:G</f>
        <v>（中铁一局四公司康新高速TJ1-1标贡不卡隧道）四川省甘孜州康定市折多塘村车管所旁</v>
      </c>
      <c r="H5521" s="2" t="str">
        <f>'[1]2025年已发货'!H:H</f>
        <v>李彰</v>
      </c>
      <c r="I5521" s="2">
        <f>'[1]2025年已发货'!I:I</f>
        <v>18523285235</v>
      </c>
      <c r="J5521" s="2" vm="1" t="e">
        <f>_xlfn._xlws.FILTER(辅助信息!D:D,辅助信息!G:G=G5521)</f>
        <v>#VALUE!</v>
      </c>
    </row>
    <row r="5522" spans="1:10">
      <c r="A5522" s="2" t="str">
        <f>'[1]2025年已发货'!A:A</f>
        <v>润耀</v>
      </c>
      <c r="B5522" s="2" t="str">
        <f>'[1]2025年已发货'!B:B</f>
        <v>盘圆</v>
      </c>
      <c r="C5522" s="2" t="str">
        <f>'[1]2025年已发货'!C:C</f>
        <v>HPB300Ф8</v>
      </c>
      <c r="D5522" s="2" t="str">
        <f>'[1]2025年已发货'!D:D</f>
        <v>吨</v>
      </c>
      <c r="E5522" s="2">
        <f>'[1]2025年已发货'!E:E</f>
        <v>35</v>
      </c>
      <c r="F5522" s="4">
        <f>'[1]2025年已发货'!F:F</f>
        <v>45867</v>
      </c>
      <c r="G5522" s="2" t="str">
        <f>'[1]2025年已发货'!G:G</f>
        <v>（中铁一局四公司康新高速TJ1-1标贡不卡隧道）四川省甘孜州康定市折多塘村车管所旁</v>
      </c>
      <c r="H5522" s="2" t="str">
        <f>'[1]2025年已发货'!H:H</f>
        <v>李彰</v>
      </c>
      <c r="I5522" s="2">
        <f>'[1]2025年已发货'!I:I</f>
        <v>18523285235</v>
      </c>
      <c r="J5522" s="2" vm="1" t="e">
        <f>_xlfn._xlws.FILTER(辅助信息!D:D,辅助信息!G:G=G5522)</f>
        <v>#VALUE!</v>
      </c>
    </row>
    <row r="5523" spans="1:10">
      <c r="A5523" s="2" t="str">
        <f>'[1]2025年已发货'!A:A</f>
        <v>润耀</v>
      </c>
      <c r="B5523" s="2" t="str">
        <f>'[1]2025年已发货'!B:B</f>
        <v>螺纹钢</v>
      </c>
      <c r="C5523" s="2" t="str">
        <f>'[1]2025年已发货'!C:C</f>
        <v>HRB400EФ25*9m</v>
      </c>
      <c r="D5523" s="2" t="str">
        <f>'[1]2025年已发货'!D:D</f>
        <v>吨</v>
      </c>
      <c r="E5523" s="2">
        <f>'[1]2025年已发货'!E:E</f>
        <v>35</v>
      </c>
      <c r="F5523" s="4">
        <f>'[1]2025年已发货'!F:F</f>
        <v>45867</v>
      </c>
      <c r="G5523" s="2" t="str">
        <f>'[1]2025年已发货'!G:G</f>
        <v>（中铁一局四公司康新高速TJ1-1标贡不卡隧道）四川省甘孜州康定市折多塘村车管所旁</v>
      </c>
      <c r="H5523" s="2" t="str">
        <f>'[1]2025年已发货'!H:H</f>
        <v>李彰</v>
      </c>
      <c r="I5523" s="2">
        <f>'[1]2025年已发货'!I:I</f>
        <v>18523285235</v>
      </c>
      <c r="J5523" s="2" vm="1" t="e">
        <f>_xlfn._xlws.FILTER(辅助信息!D:D,辅助信息!G:G=G5523)</f>
        <v>#VALUE!</v>
      </c>
    </row>
    <row r="5524" spans="1:10">
      <c r="A5524" s="2" t="str">
        <f>'[1]2025年已发货'!A:A</f>
        <v>润耀</v>
      </c>
      <c r="B5524" s="2" t="str">
        <f>'[1]2025年已发货'!B:B</f>
        <v>盘圆</v>
      </c>
      <c r="C5524" s="2" t="str">
        <f>'[1]2025年已发货'!C:C</f>
        <v>HPB300Ф12</v>
      </c>
      <c r="D5524" s="2" t="str">
        <f>'[1]2025年已发货'!D:D</f>
        <v>吨</v>
      </c>
      <c r="E5524" s="2">
        <f>'[1]2025年已发货'!E:E</f>
        <v>35</v>
      </c>
      <c r="F5524" s="4">
        <f>'[1]2025年已发货'!F:F</f>
        <v>45867</v>
      </c>
      <c r="G5524" s="2" t="str">
        <f>'[1]2025年已发货'!G:G</f>
        <v>（中铁一局四公司康新高速TJ1-1标康定隧道）四川省甘孜州康定市榆林街道甘孜州博物馆旁</v>
      </c>
      <c r="H5524" s="2" t="str">
        <f>'[1]2025年已发货'!H:H</f>
        <v>王永强</v>
      </c>
      <c r="I5524" s="2">
        <f>'[1]2025年已发货'!I:I</f>
        <v>15929204416</v>
      </c>
      <c r="J5524" s="2" vm="1" t="e">
        <f>_xlfn._xlws.FILTER(辅助信息!D:D,辅助信息!G:G=G5524)</f>
        <v>#VALUE!</v>
      </c>
    </row>
    <row r="5525" spans="1:10">
      <c r="A5525" s="2" t="str">
        <f>'[1]2025年已发货'!A:A</f>
        <v>润耀</v>
      </c>
      <c r="B5525" s="2" t="str">
        <f>'[1]2025年已发货'!B:B</f>
        <v>盘圆</v>
      </c>
      <c r="C5525" s="2" t="str">
        <f>'[1]2025年已发货'!C:C</f>
        <v>HPB300Ф8</v>
      </c>
      <c r="D5525" s="2" t="str">
        <f>'[1]2025年已发货'!D:D</f>
        <v>吨</v>
      </c>
      <c r="E5525" s="2">
        <f>'[1]2025年已发货'!E:E</f>
        <v>35</v>
      </c>
      <c r="F5525" s="4">
        <f>'[1]2025年已发货'!F:F</f>
        <v>45867</v>
      </c>
      <c r="G5525" s="2" t="str">
        <f>'[1]2025年已发货'!G:G</f>
        <v>（中铁一局四公司康新高速TJ1-1标康定隧道）四川省甘孜州康定市榆林街道甘孜州博物馆旁</v>
      </c>
      <c r="H5525" s="2" t="str">
        <f>'[1]2025年已发货'!H:H</f>
        <v>王永强</v>
      </c>
      <c r="I5525" s="2">
        <f>'[1]2025年已发货'!I:I</f>
        <v>15929204416</v>
      </c>
      <c r="J5525" s="2" vm="1" t="e">
        <f>_xlfn._xlws.FILTER(辅助信息!D:D,辅助信息!G:G=G5525)</f>
        <v>#VALUE!</v>
      </c>
    </row>
    <row r="5526" spans="1:10">
      <c r="A5526" s="2" t="str">
        <f>'[1]2025年已发货'!A:A</f>
        <v>润耀</v>
      </c>
      <c r="B5526" s="2" t="str">
        <f>'[1]2025年已发货'!B:B</f>
        <v>螺纹钢</v>
      </c>
      <c r="C5526" s="2" t="str">
        <f>'[1]2025年已发货'!C:C</f>
        <v>HRB400EФ22*9mm</v>
      </c>
      <c r="D5526" s="2" t="str">
        <f>'[1]2025年已发货'!D:D</f>
        <v>吨</v>
      </c>
      <c r="E5526" s="2">
        <f>'[1]2025年已发货'!E:E</f>
        <v>35</v>
      </c>
      <c r="F5526" s="4">
        <f>'[1]2025年已发货'!F:F</f>
        <v>45867</v>
      </c>
      <c r="G5526" s="2" t="str">
        <f>'[1]2025年已发货'!G:G</f>
        <v>（中铁一局四公司康新高速TJ1-1标康定隧道）四川省甘孜州康定市榆林街道甘孜州博物馆旁</v>
      </c>
      <c r="H5526" s="2" t="str">
        <f>'[1]2025年已发货'!H:H</f>
        <v>王永强</v>
      </c>
      <c r="I5526" s="2">
        <f>'[1]2025年已发货'!I:I</f>
        <v>15929204416</v>
      </c>
      <c r="J5526" s="2" vm="1" t="e">
        <f>_xlfn._xlws.FILTER(辅助信息!D:D,辅助信息!G:G=G5526)</f>
        <v>#VALUE!</v>
      </c>
    </row>
    <row r="5527" spans="1:10">
      <c r="A5527" s="2" t="str">
        <f>'[1]2025年已发货'!A:A</f>
        <v>润耀</v>
      </c>
      <c r="B5527" s="2" t="str">
        <f>'[1]2025年已发货'!B:B</f>
        <v>盘螺</v>
      </c>
      <c r="C5527" s="2" t="str">
        <f>'[1]2025年已发货'!C:C</f>
        <v>HRB400E Φ6</v>
      </c>
      <c r="D5527" s="2" t="str">
        <f>'[1]2025年已发货'!D:D</f>
        <v>吨</v>
      </c>
      <c r="E5527" s="2">
        <f>'[1]2025年已发货'!E:E</f>
        <v>2.5</v>
      </c>
      <c r="F5527" s="4">
        <f>'[1]2025年已发货'!F:F</f>
        <v>45867</v>
      </c>
      <c r="G5527" s="2" t="str">
        <f>'[1]2025年已发货'!G:G</f>
        <v>（华西简阳西城嘉苑）四川省成都市简阳市简城街道高屋村</v>
      </c>
      <c r="H5527" s="2" t="str">
        <f>'[1]2025年已发货'!H:H</f>
        <v>张瀚镭</v>
      </c>
      <c r="I5527" s="2">
        <f>'[1]2025年已发货'!I:I</f>
        <v>15884666220</v>
      </c>
      <c r="J5527" s="2" t="str">
        <f>_xlfn._xlws.FILTER(辅助信息!D:D,辅助信息!G:G=G5527)</f>
        <v>华西简阳西城嘉苑</v>
      </c>
    </row>
    <row r="5528" spans="1:10">
      <c r="A5528" s="2" t="str">
        <f>'[1]2025年已发货'!A:A</f>
        <v>润耀</v>
      </c>
      <c r="B5528" s="2" t="str">
        <f>'[1]2025年已发货'!B:B</f>
        <v>盘螺</v>
      </c>
      <c r="C5528" s="2" t="str">
        <f>'[1]2025年已发货'!C:C</f>
        <v>HRB400E Φ8</v>
      </c>
      <c r="D5528" s="2" t="str">
        <f>'[1]2025年已发货'!D:D</f>
        <v>吨</v>
      </c>
      <c r="E5528" s="2">
        <f>'[1]2025年已发货'!E:E</f>
        <v>35</v>
      </c>
      <c r="F5528" s="4">
        <f>'[1]2025年已发货'!F:F</f>
        <v>45867</v>
      </c>
      <c r="G5528" s="2" t="str">
        <f>'[1]2025年已发货'!G:G</f>
        <v>（华西简阳西城嘉苑）四川省成都市简阳市简城街道高屋村</v>
      </c>
      <c r="H5528" s="2" t="str">
        <f>'[1]2025年已发货'!H:H</f>
        <v>张瀚镭</v>
      </c>
      <c r="I5528" s="2">
        <f>'[1]2025年已发货'!I:I</f>
        <v>15884666220</v>
      </c>
      <c r="J5528" s="2" t="str">
        <f>_xlfn._xlws.FILTER(辅助信息!D:D,辅助信息!G:G=G5528)</f>
        <v>华西简阳西城嘉苑</v>
      </c>
    </row>
    <row r="5529" spans="1:10">
      <c r="A5529" s="2" t="str">
        <f>'[1]2025年已发货'!A:A</f>
        <v>润耀</v>
      </c>
      <c r="B5529" s="2" t="str">
        <f>'[1]2025年已发货'!B:B</f>
        <v>盘螺</v>
      </c>
      <c r="C5529" s="2" t="str">
        <f>'[1]2025年已发货'!C:C</f>
        <v>HRB400E Φ10</v>
      </c>
      <c r="D5529" s="2" t="str">
        <f>'[1]2025年已发货'!D:D</f>
        <v>吨</v>
      </c>
      <c r="E5529" s="2">
        <f>'[1]2025年已发货'!E:E</f>
        <v>36</v>
      </c>
      <c r="F5529" s="4">
        <f>'[1]2025年已发货'!F:F</f>
        <v>45867</v>
      </c>
      <c r="G5529" s="2" t="str">
        <f>'[1]2025年已发货'!G:G</f>
        <v>（华西简阳西城嘉苑）四川省成都市简阳市简城街道高屋村</v>
      </c>
      <c r="H5529" s="2" t="str">
        <f>'[1]2025年已发货'!H:H</f>
        <v>张瀚镭</v>
      </c>
      <c r="I5529" s="2">
        <f>'[1]2025年已发货'!I:I</f>
        <v>15884666220</v>
      </c>
      <c r="J5529" s="2" t="str">
        <f>_xlfn._xlws.FILTER(辅助信息!D:D,辅助信息!G:G=G5529)</f>
        <v>华西简阳西城嘉苑</v>
      </c>
    </row>
    <row r="5530" spans="1:10">
      <c r="A5530" s="2" t="str">
        <f>'[1]2025年已发货'!A:A</f>
        <v>润耀</v>
      </c>
      <c r="B5530" s="2" t="str">
        <f>'[1]2025年已发货'!B:B</f>
        <v>盘螺</v>
      </c>
      <c r="C5530" s="2" t="str">
        <f>'[1]2025年已发货'!C:C</f>
        <v>HRB400E Φ12</v>
      </c>
      <c r="D5530" s="2" t="str">
        <f>'[1]2025年已发货'!D:D</f>
        <v>吨</v>
      </c>
      <c r="E5530" s="2">
        <f>'[1]2025年已发货'!E:E</f>
        <v>15.5</v>
      </c>
      <c r="F5530" s="4">
        <f>'[1]2025年已发货'!F:F</f>
        <v>45867</v>
      </c>
      <c r="G5530" s="2" t="str">
        <f>'[1]2025年已发货'!G:G</f>
        <v>（华西简阳西城嘉苑）四川省成都市简阳市简城街道高屋村</v>
      </c>
      <c r="H5530" s="2" t="str">
        <f>'[1]2025年已发货'!H:H</f>
        <v>张瀚镭</v>
      </c>
      <c r="I5530" s="2">
        <f>'[1]2025年已发货'!I:I</f>
        <v>15884666220</v>
      </c>
      <c r="J5530" s="2" t="str">
        <f>_xlfn._xlws.FILTER(辅助信息!D:D,辅助信息!G:G=G5530)</f>
        <v>华西简阳西城嘉苑</v>
      </c>
    </row>
    <row r="5531" spans="1:10">
      <c r="A5531" s="2" t="str">
        <f>'[1]2025年已发货'!A:A</f>
        <v>润耀</v>
      </c>
      <c r="B5531" s="2" t="str">
        <f>'[1]2025年已发货'!B:B</f>
        <v>螺纹钢</v>
      </c>
      <c r="C5531" s="2" t="str">
        <f>'[1]2025年已发货'!C:C</f>
        <v>HRB400E Φ14 9m</v>
      </c>
      <c r="D5531" s="2" t="str">
        <f>'[1]2025年已发货'!D:D</f>
        <v>吨</v>
      </c>
      <c r="E5531" s="2">
        <f>'[1]2025年已发货'!E:E</f>
        <v>6</v>
      </c>
      <c r="F5531" s="4">
        <f>'[1]2025年已发货'!F:F</f>
        <v>45867</v>
      </c>
      <c r="G5531" s="2" t="str">
        <f>'[1]2025年已发货'!G:G</f>
        <v>（华西简阳西城嘉苑）四川省成都市简阳市简城街道高屋村</v>
      </c>
      <c r="H5531" s="2" t="str">
        <f>'[1]2025年已发货'!H:H</f>
        <v>张瀚镭</v>
      </c>
      <c r="I5531" s="2">
        <f>'[1]2025年已发货'!I:I</f>
        <v>15884666220</v>
      </c>
      <c r="J5531" s="2" t="str">
        <f>_xlfn._xlws.FILTER(辅助信息!D:D,辅助信息!G:G=G5531)</f>
        <v>华西简阳西城嘉苑</v>
      </c>
    </row>
    <row r="5532" spans="1:10">
      <c r="A5532" s="2" t="str">
        <f>'[1]2025年已发货'!A:A</f>
        <v>润耀</v>
      </c>
      <c r="B5532" s="2" t="str">
        <f>'[1]2025年已发货'!B:B</f>
        <v>螺纹钢</v>
      </c>
      <c r="C5532" s="2" t="str">
        <f>'[1]2025年已发货'!C:C</f>
        <v>HRB400E Φ16 9m</v>
      </c>
      <c r="D5532" s="2" t="str">
        <f>'[1]2025年已发货'!D:D</f>
        <v>吨</v>
      </c>
      <c r="E5532" s="2">
        <f>'[1]2025年已发货'!E:E</f>
        <v>6</v>
      </c>
      <c r="F5532" s="4">
        <f>'[1]2025年已发货'!F:F</f>
        <v>45867</v>
      </c>
      <c r="G5532" s="2" t="str">
        <f>'[1]2025年已发货'!G:G</f>
        <v>（华西简阳西城嘉苑）四川省成都市简阳市简城街道高屋村</v>
      </c>
      <c r="H5532" s="2" t="str">
        <f>'[1]2025年已发货'!H:H</f>
        <v>张瀚镭</v>
      </c>
      <c r="I5532" s="2">
        <f>'[1]2025年已发货'!I:I</f>
        <v>15884666220</v>
      </c>
      <c r="J5532" s="2" t="str">
        <f>_xlfn._xlws.FILTER(辅助信息!D:D,辅助信息!G:G=G5532)</f>
        <v>华西简阳西城嘉苑</v>
      </c>
    </row>
    <row r="5533" spans="1:10">
      <c r="A5533" s="2" t="str">
        <f>'[1]2025年已发货'!A:A</f>
        <v>润耀</v>
      </c>
      <c r="B5533" s="2" t="str">
        <f>'[1]2025年已发货'!B:B</f>
        <v>螺纹钢</v>
      </c>
      <c r="C5533" s="2" t="str">
        <f>'[1]2025年已发货'!C:C</f>
        <v>HRB400E Φ18 9m</v>
      </c>
      <c r="D5533" s="2" t="str">
        <f>'[1]2025年已发货'!D:D</f>
        <v>吨</v>
      </c>
      <c r="E5533" s="2">
        <f>'[1]2025年已发货'!E:E</f>
        <v>2.5</v>
      </c>
      <c r="F5533" s="4">
        <f>'[1]2025年已发货'!F:F</f>
        <v>45867</v>
      </c>
      <c r="G5533" s="2" t="str">
        <f>'[1]2025年已发货'!G:G</f>
        <v>（华西简阳西城嘉苑）四川省成都市简阳市简城街道高屋村</v>
      </c>
      <c r="H5533" s="2" t="str">
        <f>'[1]2025年已发货'!H:H</f>
        <v>张瀚镭</v>
      </c>
      <c r="I5533" s="2">
        <f>'[1]2025年已发货'!I:I</f>
        <v>15884666220</v>
      </c>
      <c r="J5533" s="2" t="str">
        <f>_xlfn._xlws.FILTER(辅助信息!D:D,辅助信息!G:G=G5533)</f>
        <v>华西简阳西城嘉苑</v>
      </c>
    </row>
    <row r="5534" spans="1:10">
      <c r="A5534" s="2" t="str">
        <f>'[1]2025年已发货'!A:A</f>
        <v>润耀</v>
      </c>
      <c r="B5534" s="2" t="str">
        <f>'[1]2025年已发货'!B:B</f>
        <v>螺纹钢</v>
      </c>
      <c r="C5534" s="2" t="str">
        <f>'[1]2025年已发货'!C:C</f>
        <v>HRB400E Φ20 9m</v>
      </c>
      <c r="D5534" s="2" t="str">
        <f>'[1]2025年已发货'!D:D</f>
        <v>吨</v>
      </c>
      <c r="E5534" s="2">
        <f>'[1]2025年已发货'!E:E</f>
        <v>2.5</v>
      </c>
      <c r="F5534" s="4">
        <f>'[1]2025年已发货'!F:F</f>
        <v>45867</v>
      </c>
      <c r="G5534" s="2" t="str">
        <f>'[1]2025年已发货'!G:G</f>
        <v>（华西简阳西城嘉苑）四川省成都市简阳市简城街道高屋村</v>
      </c>
      <c r="H5534" s="2" t="str">
        <f>'[1]2025年已发货'!H:H</f>
        <v>张瀚镭</v>
      </c>
      <c r="I5534" s="2">
        <f>'[1]2025年已发货'!I:I</f>
        <v>15884666220</v>
      </c>
      <c r="J5534" s="2" t="str">
        <f>_xlfn._xlws.FILTER(辅助信息!D:D,辅助信息!G:G=G5534)</f>
        <v>华西简阳西城嘉苑</v>
      </c>
    </row>
    <row r="5535" spans="1:10">
      <c r="A5535" s="2" t="str">
        <f>'[1]2025年已发货'!A:A</f>
        <v>润耀</v>
      </c>
      <c r="B5535" s="2" t="str">
        <f>'[1]2025年已发货'!B:B</f>
        <v>盘螺</v>
      </c>
      <c r="C5535" s="2" t="str">
        <f>'[1]2025年已发货'!C:C</f>
        <v>HRB400E Φ8</v>
      </c>
      <c r="D5535" s="2" t="str">
        <f>'[1]2025年已发货'!D:D</f>
        <v>吨</v>
      </c>
      <c r="E5535" s="2">
        <f>'[1]2025年已发货'!E:E</f>
        <v>10</v>
      </c>
      <c r="F5535" s="4">
        <f>'[1]2025年已发货'!F:F</f>
        <v>45867</v>
      </c>
      <c r="G5535" s="2" t="str">
        <f>'[1]2025年已发货'!G:G</f>
        <v>(宜宾兴港三江新区长江工业园保障性租赁住房建设项目-土建)四川省宜宾市翠屏区永善路南段宜宾市三江新区长江工业园区</v>
      </c>
      <c r="H5535" s="2" t="str">
        <f>'[1]2025年已发货'!H:H</f>
        <v>刘鹏</v>
      </c>
      <c r="I5535" s="2">
        <f>'[1]2025年已发货'!I:I</f>
        <v>15528967666</v>
      </c>
      <c r="J5535" s="2" t="str">
        <f>_xlfn._xlws.FILTER(辅助信息!D:D,辅助信息!G:G=G5535)</f>
        <v>宜宾兴港三江新区长江工业园建设项目</v>
      </c>
    </row>
    <row r="5536" spans="1:10">
      <c r="A5536" s="2" t="str">
        <f>'[1]2025年已发货'!A:A</f>
        <v>润耀</v>
      </c>
      <c r="B5536" s="2" t="str">
        <f>'[1]2025年已发货'!B:B</f>
        <v>盘螺</v>
      </c>
      <c r="C5536" s="2" t="str">
        <f>'[1]2025年已发货'!C:C</f>
        <v>HRB400E Φ10</v>
      </c>
      <c r="D5536" s="2" t="str">
        <f>'[1]2025年已发货'!D:D</f>
        <v>吨</v>
      </c>
      <c r="E5536" s="2">
        <f>'[1]2025年已发货'!E:E</f>
        <v>5</v>
      </c>
      <c r="F5536" s="4">
        <f>'[1]2025年已发货'!F:F</f>
        <v>45867</v>
      </c>
      <c r="G5536" s="2" t="str">
        <f>'[1]2025年已发货'!G:G</f>
        <v>(宜宾兴港三江新区长江工业园保障性租赁住房建设项目-土建)四川省宜宾市翠屏区永善路南段宜宾市三江新区长江工业园区</v>
      </c>
      <c r="H5536" s="2" t="str">
        <f>'[1]2025年已发货'!H:H</f>
        <v>刘鹏</v>
      </c>
      <c r="I5536" s="2">
        <f>'[1]2025年已发货'!I:I</f>
        <v>15528967666</v>
      </c>
      <c r="J5536" s="2" t="str">
        <f>_xlfn._xlws.FILTER(辅助信息!D:D,辅助信息!G:G=G5536)</f>
        <v>宜宾兴港三江新区长江工业园建设项目</v>
      </c>
    </row>
    <row r="5537" spans="1:10">
      <c r="A5537" s="2" t="str">
        <f>'[1]2025年已发货'!A:A</f>
        <v>润耀</v>
      </c>
      <c r="B5537" s="2" t="str">
        <f>'[1]2025年已发货'!B:B</f>
        <v>盘螺</v>
      </c>
      <c r="C5537" s="2" t="str">
        <f>'[1]2025年已发货'!C:C</f>
        <v>HRB400E Φ12</v>
      </c>
      <c r="D5537" s="2" t="str">
        <f>'[1]2025年已发货'!D:D</f>
        <v>吨</v>
      </c>
      <c r="E5537" s="2">
        <f>'[1]2025年已发货'!E:E</f>
        <v>16</v>
      </c>
      <c r="F5537" s="4">
        <f>'[1]2025年已发货'!F:F</f>
        <v>45867</v>
      </c>
      <c r="G5537" s="2" t="str">
        <f>'[1]2025年已发货'!G:G</f>
        <v>(宜宾兴港三江新区长江工业园保障性租赁住房建设项目-土建)四川省宜宾市翠屏区永善路南段宜宾市三江新区长江工业园区</v>
      </c>
      <c r="H5537" s="2" t="str">
        <f>'[1]2025年已发货'!H:H</f>
        <v>刘鹏</v>
      </c>
      <c r="I5537" s="2">
        <f>'[1]2025年已发货'!I:I</f>
        <v>15528967666</v>
      </c>
      <c r="J5537" s="2" t="str">
        <f>_xlfn._xlws.FILTER(辅助信息!D:D,辅助信息!G:G=G5537)</f>
        <v>宜宾兴港三江新区长江工业园建设项目</v>
      </c>
    </row>
    <row r="5538" spans="1:10">
      <c r="A5538" s="2" t="str">
        <f>'[1]2025年已发货'!A:A</f>
        <v>润耀</v>
      </c>
      <c r="B5538" s="2" t="str">
        <f>'[1]2025年已发货'!B:B</f>
        <v>螺纹钢</v>
      </c>
      <c r="C5538" s="2" t="str">
        <f>'[1]2025年已发货'!C:C</f>
        <v>HRB400E Φ16 9m</v>
      </c>
      <c r="D5538" s="2" t="str">
        <f>'[1]2025年已发货'!D:D</f>
        <v>吨</v>
      </c>
      <c r="E5538" s="2">
        <f>'[1]2025年已发货'!E:E</f>
        <v>15</v>
      </c>
      <c r="F5538" s="4">
        <f>'[1]2025年已发货'!F:F</f>
        <v>45867</v>
      </c>
      <c r="G5538" s="2" t="str">
        <f>'[1]2025年已发货'!G:G</f>
        <v>(宜宾兴港三江新区长江工业园保障性租赁住房建设项目-土建)四川省宜宾市翠屏区永善路南段宜宾市三江新区长江工业园区</v>
      </c>
      <c r="H5538" s="2" t="str">
        <f>'[1]2025年已发货'!H:H</f>
        <v>刘鹏</v>
      </c>
      <c r="I5538" s="2">
        <f>'[1]2025年已发货'!I:I</f>
        <v>15528967666</v>
      </c>
      <c r="J5538" s="2" t="str">
        <f>_xlfn._xlws.FILTER(辅助信息!D:D,辅助信息!G:G=G5538)</f>
        <v>宜宾兴港三江新区长江工业园建设项目</v>
      </c>
    </row>
    <row r="5539" spans="1:10">
      <c r="A5539" s="2" t="str">
        <f>'[1]2025年已发货'!A:A</f>
        <v>润耀</v>
      </c>
      <c r="B5539" s="2" t="str">
        <f>'[1]2025年已发货'!B:B</f>
        <v>螺纹钢</v>
      </c>
      <c r="C5539" s="2" t="str">
        <f>'[1]2025年已发货'!C:C</f>
        <v>HRB400E Φ20 9m</v>
      </c>
      <c r="D5539" s="2" t="str">
        <f>'[1]2025年已发货'!D:D</f>
        <v>吨</v>
      </c>
      <c r="E5539" s="2">
        <f>'[1]2025年已发货'!E:E</f>
        <v>6</v>
      </c>
      <c r="F5539" s="4">
        <f>'[1]2025年已发货'!F:F</f>
        <v>45867</v>
      </c>
      <c r="G5539" s="2" t="str">
        <f>'[1]2025年已发货'!G:G</f>
        <v>(宜宾兴港三江新区长江工业园保障性租赁住房建设项目-土建)四川省宜宾市翠屏区永善路南段宜宾市三江新区长江工业园区</v>
      </c>
      <c r="H5539" s="2" t="str">
        <f>'[1]2025年已发货'!H:H</f>
        <v>刘鹏</v>
      </c>
      <c r="I5539" s="2">
        <f>'[1]2025年已发货'!I:I</f>
        <v>15528967666</v>
      </c>
      <c r="J5539" s="2" t="str">
        <f>_xlfn._xlws.FILTER(辅助信息!D:D,辅助信息!G:G=G5539)</f>
        <v>宜宾兴港三江新区长江工业园建设项目</v>
      </c>
    </row>
    <row r="5540" spans="1:10">
      <c r="A5540" s="2" t="str">
        <f>'[1]2025年已发货'!A:A</f>
        <v>润耀</v>
      </c>
      <c r="B5540" s="2" t="str">
        <f>'[1]2025年已发货'!B:B</f>
        <v>螺纹钢</v>
      </c>
      <c r="C5540" s="2" t="str">
        <f>'[1]2025年已发货'!C:C</f>
        <v>HRB400E Φ22 9m</v>
      </c>
      <c r="D5540" s="2" t="str">
        <f>'[1]2025年已发货'!D:D</f>
        <v>吨</v>
      </c>
      <c r="E5540" s="2">
        <f>'[1]2025年已发货'!E:E</f>
        <v>20</v>
      </c>
      <c r="F5540" s="4">
        <f>'[1]2025年已发货'!F:F</f>
        <v>45867</v>
      </c>
      <c r="G5540" s="2" t="str">
        <f>'[1]2025年已发货'!G:G</f>
        <v>(宜宾兴港三江新区长江工业园保障性租赁住房建设项目-土建)四川省宜宾市翠屏区永善路南段宜宾市三江新区长江工业园区</v>
      </c>
      <c r="H5540" s="2" t="str">
        <f>'[1]2025年已发货'!H:H</f>
        <v>刘鹏</v>
      </c>
      <c r="I5540" s="2">
        <f>'[1]2025年已发货'!I:I</f>
        <v>15528967666</v>
      </c>
      <c r="J5540" s="2" t="str">
        <f>_xlfn._xlws.FILTER(辅助信息!D:D,辅助信息!G:G=G5540)</f>
        <v>宜宾兴港三江新区长江工业园建设项目</v>
      </c>
    </row>
    <row r="5541" spans="1:10">
      <c r="A5541" s="2" t="str">
        <f>'[1]2025年已发货'!A:A</f>
        <v>润耀</v>
      </c>
      <c r="B5541" s="2" t="str">
        <f>'[1]2025年已发货'!B:B</f>
        <v>螺纹钢</v>
      </c>
      <c r="C5541" s="2" t="str">
        <f>'[1]2025年已发货'!C:C</f>
        <v>HRB400E Φ25 9m</v>
      </c>
      <c r="D5541" s="2" t="str">
        <f>'[1]2025年已发货'!D:D</f>
        <v>吨</v>
      </c>
      <c r="E5541" s="2">
        <f>'[1]2025年已发货'!E:E</f>
        <v>35</v>
      </c>
      <c r="F5541" s="4">
        <f>'[1]2025年已发货'!F:F</f>
        <v>45867</v>
      </c>
      <c r="G5541" s="2" t="str">
        <f>'[1]2025年已发货'!G:G</f>
        <v>(宜宾兴港三江新区长江工业园保障性租赁住房建设项目-土建)四川省宜宾市翠屏区永善路南段宜宾市三江新区长江工业园区</v>
      </c>
      <c r="H5541" s="2" t="str">
        <f>'[1]2025年已发货'!H:H</f>
        <v>刘鹏</v>
      </c>
      <c r="I5541" s="2">
        <f>'[1]2025年已发货'!I:I</f>
        <v>15528967666</v>
      </c>
      <c r="J5541" s="2" t="str">
        <f>_xlfn._xlws.FILTER(辅助信息!D:D,辅助信息!G:G=G5541)</f>
        <v>宜宾兴港三江新区长江工业园建设项目</v>
      </c>
    </row>
    <row r="5542" spans="1:10">
      <c r="A5542" s="2" t="str">
        <f>'[1]2025年已发货'!A:A</f>
        <v>泸钢</v>
      </c>
      <c r="B5542" s="2" t="str">
        <f>'[1]2025年已发货'!B:B</f>
        <v>盘螺</v>
      </c>
      <c r="C5542" s="2" t="str">
        <f>'[1]2025年已发货'!C:C</f>
        <v>HRB400E Φ6</v>
      </c>
      <c r="D5542" s="2" t="str">
        <f>'[1]2025年已发货'!D:D</f>
        <v>吨</v>
      </c>
      <c r="E5542" s="2">
        <f>'[1]2025年已发货'!E:E</f>
        <v>6</v>
      </c>
      <c r="F5542" s="4">
        <f>'[1]2025年已发货'!F:F</f>
        <v>45867</v>
      </c>
      <c r="G5542" s="2" t="str">
        <f>'[1]2025年已发货'!G:G</f>
        <v>(宜宾兴港三江新区长江工业园保障性租赁住房建设项目-土建)四川省宜宾市翠屏区永善路南段宜宾市三江新区长江工业园区</v>
      </c>
      <c r="H5542" s="2" t="str">
        <f>'[1]2025年已发货'!H:H</f>
        <v>刘鹏</v>
      </c>
      <c r="I5542" s="2">
        <f>'[1]2025年已发货'!I:I</f>
        <v>15528967666</v>
      </c>
      <c r="J5542" s="2" t="str">
        <f>_xlfn._xlws.FILTER(辅助信息!D:D,辅助信息!G:G=G5542)</f>
        <v>宜宾兴港三江新区长江工业园建设项目</v>
      </c>
    </row>
    <row r="5543" spans="1:10">
      <c r="A5543" s="2" t="str">
        <f>'[1]2025年已发货'!A:A</f>
        <v>泸钢</v>
      </c>
      <c r="B5543" s="2" t="str">
        <f>'[1]2025年已发货'!B:B</f>
        <v>盘螺</v>
      </c>
      <c r="C5543" s="2" t="str">
        <f>'[1]2025年已发货'!C:C</f>
        <v>HRB400E Φ10</v>
      </c>
      <c r="D5543" s="2" t="str">
        <f>'[1]2025年已发货'!D:D</f>
        <v>吨</v>
      </c>
      <c r="E5543" s="2">
        <f>'[1]2025年已发货'!E:E</f>
        <v>3</v>
      </c>
      <c r="F5543" s="4">
        <f>'[1]2025年已发货'!F:F</f>
        <v>45867</v>
      </c>
      <c r="G5543" s="2" t="str">
        <f>'[1]2025年已发货'!G:G</f>
        <v>(宜宾兴港三江新区长江工业园保障性租赁住房建设项目-土建)四川省宜宾市翠屏区永善路南段宜宾市三江新区长江工业园区</v>
      </c>
      <c r="H5543" s="2" t="str">
        <f>'[1]2025年已发货'!H:H</f>
        <v>刘鹏</v>
      </c>
      <c r="I5543" s="2">
        <f>'[1]2025年已发货'!I:I</f>
        <v>15528967666</v>
      </c>
      <c r="J5543" s="2" t="str">
        <f>_xlfn._xlws.FILTER(辅助信息!D:D,辅助信息!G:G=G5543)</f>
        <v>宜宾兴港三江新区长江工业园建设项目</v>
      </c>
    </row>
    <row r="5544" spans="1:10">
      <c r="A5544" s="2" t="str">
        <f>'[1]2025年已发货'!A:A</f>
        <v>泸钢</v>
      </c>
      <c r="B5544" s="2" t="str">
        <f>'[1]2025年已发货'!B:B</f>
        <v>螺纹钢</v>
      </c>
      <c r="C5544" s="2" t="str">
        <f>'[1]2025年已发货'!C:C</f>
        <v>HRB400E Φ16 9m</v>
      </c>
      <c r="D5544" s="2" t="str">
        <f>'[1]2025年已发货'!D:D</f>
        <v>吨</v>
      </c>
      <c r="E5544" s="2">
        <f>'[1]2025年已发货'!E:E</f>
        <v>12</v>
      </c>
      <c r="F5544" s="4">
        <f>'[1]2025年已发货'!F:F</f>
        <v>45867</v>
      </c>
      <c r="G5544" s="2" t="str">
        <f>'[1]2025年已发货'!G:G</f>
        <v>(宜宾兴港三江新区长江工业园保障性租赁住房建设项目-土建)四川省宜宾市翠屏区永善路南段宜宾市三江新区长江工业园区</v>
      </c>
      <c r="H5544" s="2" t="str">
        <f>'[1]2025年已发货'!H:H</f>
        <v>刘鹏</v>
      </c>
      <c r="I5544" s="2">
        <f>'[1]2025年已发货'!I:I</f>
        <v>15528967666</v>
      </c>
      <c r="J5544" s="2" t="str">
        <f>_xlfn._xlws.FILTER(辅助信息!D:D,辅助信息!G:G=G5544)</f>
        <v>宜宾兴港三江新区长江工业园建设项目</v>
      </c>
    </row>
    <row r="5545" spans="1:10">
      <c r="A5545" s="2" t="str">
        <f>'[1]2025年已发货'!A:A</f>
        <v>泸钢</v>
      </c>
      <c r="B5545" s="2" t="str">
        <f>'[1]2025年已发货'!B:B</f>
        <v>螺纹钢</v>
      </c>
      <c r="C5545" s="2" t="str">
        <f>'[1]2025年已发货'!C:C</f>
        <v>HRB400E Φ18 9m</v>
      </c>
      <c r="D5545" s="2" t="str">
        <f>'[1]2025年已发货'!D:D</f>
        <v>吨</v>
      </c>
      <c r="E5545" s="2">
        <f>'[1]2025年已发货'!E:E</f>
        <v>6</v>
      </c>
      <c r="F5545" s="4">
        <f>'[1]2025年已发货'!F:F</f>
        <v>45867</v>
      </c>
      <c r="G5545" s="2" t="str">
        <f>'[1]2025年已发货'!G:G</f>
        <v>(宜宾兴港三江新区长江工业园保障性租赁住房建设项目-土建)四川省宜宾市翠屏区永善路南段宜宾市三江新区长江工业园区</v>
      </c>
      <c r="H5545" s="2" t="str">
        <f>'[1]2025年已发货'!H:H</f>
        <v>刘鹏</v>
      </c>
      <c r="I5545" s="2">
        <f>'[1]2025年已发货'!I:I</f>
        <v>15528967666</v>
      </c>
      <c r="J5545" s="2" t="str">
        <f>_xlfn._xlws.FILTER(辅助信息!D:D,辅助信息!G:G=G5545)</f>
        <v>宜宾兴港三江新区长江工业园建设项目</v>
      </c>
    </row>
    <row r="5546" spans="1:10">
      <c r="A5546" s="2" t="str">
        <f>'[1]2025年已发货'!A:A</f>
        <v>泸钢</v>
      </c>
      <c r="B5546" s="2" t="str">
        <f>'[1]2025年已发货'!B:B</f>
        <v>螺纹钢</v>
      </c>
      <c r="C5546" s="2" t="str">
        <f>'[1]2025年已发货'!C:C</f>
        <v>HRB400E Φ25 9m</v>
      </c>
      <c r="D5546" s="2" t="str">
        <f>'[1]2025年已发货'!D:D</f>
        <v>吨</v>
      </c>
      <c r="E5546" s="2">
        <f>'[1]2025年已发货'!E:E</f>
        <v>7</v>
      </c>
      <c r="F5546" s="4">
        <f>'[1]2025年已发货'!F:F</f>
        <v>45867</v>
      </c>
      <c r="G5546" s="2" t="str">
        <f>'[1]2025年已发货'!G:G</f>
        <v>(宜宾兴港三江新区长江工业园保障性租赁住房建设项目-土建)四川省宜宾市翠屏区永善路南段宜宾市三江新区长江工业园区</v>
      </c>
      <c r="H5546" s="2" t="str">
        <f>'[1]2025年已发货'!H:H</f>
        <v>刘鹏</v>
      </c>
      <c r="I5546" s="2">
        <f>'[1]2025年已发货'!I:I</f>
        <v>15528967666</v>
      </c>
      <c r="J5546" s="2" t="str">
        <f>_xlfn._xlws.FILTER(辅助信息!D:D,辅助信息!G:G=G5546)</f>
        <v>宜宾兴港三江新区长江工业园建设项目</v>
      </c>
    </row>
    <row r="5547" spans="1:10">
      <c r="A5547" s="2" t="str">
        <f>'[1]2025年已发货'!A:A</f>
        <v>泸钢</v>
      </c>
      <c r="B5547" s="2" t="str">
        <f>'[1]2025年已发货'!B:B</f>
        <v>螺纹钢</v>
      </c>
      <c r="C5547" s="2" t="str">
        <f>'[1]2025年已发货'!C:C</f>
        <v>HRB400E Φ32×9米</v>
      </c>
      <c r="D5547" s="2" t="str">
        <f>'[1]2025年已发货'!D:D</f>
        <v>吨</v>
      </c>
      <c r="E5547" s="2">
        <f>'[1]2025年已发货'!E:E</f>
        <v>70</v>
      </c>
      <c r="F5547" s="4">
        <f>'[1]2025年已发货'!F:F</f>
        <v>45867</v>
      </c>
      <c r="G5547" s="2" t="str">
        <f>'[1]2025年已发货'!G:G</f>
        <v>（自永1标八局二分公司钢筋棚）四川省自贡市大安区牛佛镇</v>
      </c>
      <c r="H5547" s="2" t="str">
        <f>'[1]2025年已发货'!H:H</f>
        <v>王君杰</v>
      </c>
      <c r="I5547" s="2">
        <f>'[1]2025年已发货'!I:I</f>
        <v>18919619850</v>
      </c>
      <c r="J5547" s="2" vm="1" t="e">
        <f>_xlfn._xlws.FILTER(辅助信息!D:D,辅助信息!G:G=G5547)</f>
        <v>#VALUE!</v>
      </c>
    </row>
    <row r="5548" spans="1:10">
      <c r="A5548" s="2" t="str">
        <f>'[1]2025年已发货'!A:A</f>
        <v>钢固融</v>
      </c>
      <c r="B5548" s="2" t="str">
        <f>'[1]2025年已发货'!B:B</f>
        <v>螺纹钢</v>
      </c>
      <c r="C5548" s="2" t="str">
        <f>'[1]2025年已发货'!C:C</f>
        <v>HRB500E Φ12 12m</v>
      </c>
      <c r="D5548" s="2" t="str">
        <f>'[1]2025年已发货'!D:D</f>
        <v>吨</v>
      </c>
      <c r="E5548" s="2">
        <f>'[1]2025年已发货'!E:E</f>
        <v>2.5</v>
      </c>
      <c r="F5548" s="4">
        <f>'[1]2025年已发货'!F:F</f>
        <v>45867</v>
      </c>
      <c r="G5548" s="2" t="str">
        <f>'[1]2025年已发货'!G:G</f>
        <v>(华西乐山）-四川省乐山市市中区苏稽镇校地共建产教融合基地建设项目二标段</v>
      </c>
      <c r="H5548" s="2" t="str">
        <f>'[1]2025年已发货'!H:H</f>
        <v>彭江涛</v>
      </c>
      <c r="I5548" s="2">
        <f>'[1]2025年已发货'!I:I</f>
        <v>13990276572</v>
      </c>
      <c r="J5548" s="2" vm="1" t="e">
        <f>_xlfn._xlws.FILTER(辅助信息!D:D,辅助信息!G:G=G5548)</f>
        <v>#VALUE!</v>
      </c>
    </row>
    <row r="5549" spans="1:10">
      <c r="A5549" s="2" t="str">
        <f>'[1]2025年已发货'!A:A</f>
        <v>钢固融</v>
      </c>
      <c r="B5549" s="2" t="str">
        <f>'[1]2025年已发货'!B:B</f>
        <v>螺纹钢</v>
      </c>
      <c r="C5549" s="2" t="str">
        <f>'[1]2025年已发货'!C:C</f>
        <v>HRB500E Φ14 12m</v>
      </c>
      <c r="D5549" s="2" t="str">
        <f>'[1]2025年已发货'!D:D</f>
        <v>吨</v>
      </c>
      <c r="E5549" s="2">
        <f>'[1]2025年已发货'!E:E</f>
        <v>5</v>
      </c>
      <c r="F5549" s="4">
        <f>'[1]2025年已发货'!F:F</f>
        <v>45867</v>
      </c>
      <c r="G5549" s="2" t="str">
        <f>'[1]2025年已发货'!G:G</f>
        <v>(华西乐山）-四川省乐山市市中区苏稽镇校地共建产教融合基地建设项目二标段</v>
      </c>
      <c r="H5549" s="2" t="str">
        <f>'[1]2025年已发货'!H:H</f>
        <v>彭江涛</v>
      </c>
      <c r="I5549" s="2">
        <f>'[1]2025年已发货'!I:I</f>
        <v>13990276572</v>
      </c>
      <c r="J5549" s="2" vm="1" t="e">
        <f>_xlfn._xlws.FILTER(辅助信息!D:D,辅助信息!G:G=G5549)</f>
        <v>#VALUE!</v>
      </c>
    </row>
    <row r="5550" spans="1:10">
      <c r="A5550" s="2" t="str">
        <f>'[1]2025年已发货'!A:A</f>
        <v>钢固融</v>
      </c>
      <c r="B5550" s="2" t="str">
        <f>'[1]2025年已发货'!B:B</f>
        <v>螺纹钢</v>
      </c>
      <c r="C5550" s="2" t="str">
        <f>'[1]2025年已发货'!C:C</f>
        <v>HRB500E Φ16 12m</v>
      </c>
      <c r="D5550" s="2" t="str">
        <f>'[1]2025年已发货'!D:D</f>
        <v>吨</v>
      </c>
      <c r="E5550" s="2">
        <f>'[1]2025年已发货'!E:E</f>
        <v>2.5</v>
      </c>
      <c r="F5550" s="4">
        <f>'[1]2025年已发货'!F:F</f>
        <v>45867</v>
      </c>
      <c r="G5550" s="2" t="str">
        <f>'[1]2025年已发货'!G:G</f>
        <v>(华西乐山）-四川省乐山市市中区苏稽镇校地共建产教融合基地建设项目二标段</v>
      </c>
      <c r="H5550" s="2" t="str">
        <f>'[1]2025年已发货'!H:H</f>
        <v>彭江涛</v>
      </c>
      <c r="I5550" s="2">
        <f>'[1]2025年已发货'!I:I</f>
        <v>13990276572</v>
      </c>
      <c r="J5550" s="2" vm="1" t="e">
        <f>_xlfn._xlws.FILTER(辅助信息!D:D,辅助信息!G:G=G5550)</f>
        <v>#VALUE!</v>
      </c>
    </row>
    <row r="5551" spans="1:10">
      <c r="A5551" s="2" t="str">
        <f>'[1]2025年已发货'!A:A</f>
        <v>钢固融</v>
      </c>
      <c r="B5551" s="2" t="str">
        <f>'[1]2025年已发货'!B:B</f>
        <v>螺纹钢</v>
      </c>
      <c r="C5551" s="2" t="str">
        <f>'[1]2025年已发货'!C:C</f>
        <v>HRB500E Φ18 12m</v>
      </c>
      <c r="D5551" s="2" t="str">
        <f>'[1]2025年已发货'!D:D</f>
        <v>吨</v>
      </c>
      <c r="E5551" s="2">
        <f>'[1]2025年已发货'!E:E</f>
        <v>2.5</v>
      </c>
      <c r="F5551" s="4">
        <f>'[1]2025年已发货'!F:F</f>
        <v>45867</v>
      </c>
      <c r="G5551" s="2" t="str">
        <f>'[1]2025年已发货'!G:G</f>
        <v>(华西乐山）-四川省乐山市市中区苏稽镇校地共建产教融合基地建设项目二标段</v>
      </c>
      <c r="H5551" s="2" t="str">
        <f>'[1]2025年已发货'!H:H</f>
        <v>彭江涛</v>
      </c>
      <c r="I5551" s="2">
        <f>'[1]2025年已发货'!I:I</f>
        <v>13990276572</v>
      </c>
      <c r="J5551" s="2" vm="1" t="e">
        <f>_xlfn._xlws.FILTER(辅助信息!D:D,辅助信息!G:G=G5551)</f>
        <v>#VALUE!</v>
      </c>
    </row>
    <row r="5552" spans="1:10">
      <c r="A5552" s="2" t="str">
        <f>'[1]2025年已发货'!A:A</f>
        <v>钢固融</v>
      </c>
      <c r="B5552" s="2" t="str">
        <f>'[1]2025年已发货'!B:B</f>
        <v>螺纹钢</v>
      </c>
      <c r="C5552" s="2" t="str">
        <f>'[1]2025年已发货'!C:C</f>
        <v>HRB500E Φ20 12m</v>
      </c>
      <c r="D5552" s="2" t="str">
        <f>'[1]2025年已发货'!D:D</f>
        <v>吨</v>
      </c>
      <c r="E5552" s="2">
        <f>'[1]2025年已发货'!E:E</f>
        <v>2.5</v>
      </c>
      <c r="F5552" s="4">
        <f>'[1]2025年已发货'!F:F</f>
        <v>45867</v>
      </c>
      <c r="G5552" s="2" t="str">
        <f>'[1]2025年已发货'!G:G</f>
        <v>(华西乐山）-四川省乐山市市中区苏稽镇校地共建产教融合基地建设项目二标段</v>
      </c>
      <c r="H5552" s="2" t="str">
        <f>'[1]2025年已发货'!H:H</f>
        <v>彭江涛</v>
      </c>
      <c r="I5552" s="2">
        <f>'[1]2025年已发货'!I:I</f>
        <v>13990276572</v>
      </c>
      <c r="J5552" s="2" vm="1" t="e">
        <f>_xlfn._xlws.FILTER(辅助信息!D:D,辅助信息!G:G=G5552)</f>
        <v>#VALUE!</v>
      </c>
    </row>
    <row r="5553" spans="1:10">
      <c r="A5553" s="2" t="str">
        <f>'[1]2025年已发货'!A:A</f>
        <v>钢固融</v>
      </c>
      <c r="B5553" s="2" t="str">
        <f>'[1]2025年已发货'!B:B</f>
        <v>螺纹钢</v>
      </c>
      <c r="C5553" s="2" t="str">
        <f>'[1]2025年已发货'!C:C</f>
        <v>HRB500E Φ22 12m</v>
      </c>
      <c r="D5553" s="2" t="str">
        <f>'[1]2025年已发货'!D:D</f>
        <v>吨</v>
      </c>
      <c r="E5553" s="2">
        <f>'[1]2025年已发货'!E:E</f>
        <v>7.5</v>
      </c>
      <c r="F5553" s="4">
        <f>'[1]2025年已发货'!F:F</f>
        <v>45867</v>
      </c>
      <c r="G5553" s="2" t="str">
        <f>'[1]2025年已发货'!G:G</f>
        <v>(华西乐山）-四川省乐山市市中区苏稽镇校地共建产教融合基地建设项目二标段</v>
      </c>
      <c r="H5553" s="2" t="str">
        <f>'[1]2025年已发货'!H:H</f>
        <v>彭江涛</v>
      </c>
      <c r="I5553" s="2">
        <f>'[1]2025年已发货'!I:I</f>
        <v>13990276572</v>
      </c>
      <c r="J5553" s="2" vm="1" t="e">
        <f>_xlfn._xlws.FILTER(辅助信息!D:D,辅助信息!G:G=G5553)</f>
        <v>#VALUE!</v>
      </c>
    </row>
    <row r="5554" spans="1:10">
      <c r="A5554" s="2" t="str">
        <f>'[1]2025年已发货'!A:A</f>
        <v>钢固融</v>
      </c>
      <c r="B5554" s="2" t="str">
        <f>'[1]2025年已发货'!B:B</f>
        <v>螺纹钢</v>
      </c>
      <c r="C5554" s="2" t="str">
        <f>'[1]2025年已发货'!C:C</f>
        <v>HRB500E Φ25 12m</v>
      </c>
      <c r="D5554" s="2" t="str">
        <f>'[1]2025年已发货'!D:D</f>
        <v>吨</v>
      </c>
      <c r="E5554" s="2">
        <f>'[1]2025年已发货'!E:E</f>
        <v>12.5</v>
      </c>
      <c r="F5554" s="4">
        <f>'[1]2025年已发货'!F:F</f>
        <v>45867</v>
      </c>
      <c r="G5554" s="2" t="str">
        <f>'[1]2025年已发货'!G:G</f>
        <v>(华西乐山）-四川省乐山市市中区苏稽镇校地共建产教融合基地建设项目二标段</v>
      </c>
      <c r="H5554" s="2" t="str">
        <f>'[1]2025年已发货'!H:H</f>
        <v>彭江涛</v>
      </c>
      <c r="I5554" s="2">
        <f>'[1]2025年已发货'!I:I</f>
        <v>13990276572</v>
      </c>
      <c r="J5554" s="2" vm="1" t="e">
        <f>_xlfn._xlws.FILTER(辅助信息!D:D,辅助信息!G:G=G5554)</f>
        <v>#VALUE!</v>
      </c>
    </row>
    <row r="5555" spans="1:10">
      <c r="A5555" s="2" t="str">
        <f>'[1]2025年已发货'!A:A</f>
        <v>德胜</v>
      </c>
      <c r="B5555" s="2" t="str">
        <f>'[1]2025年已发货'!B:B</f>
        <v>螺纹钢</v>
      </c>
      <c r="C5555" s="2" t="str">
        <f>'[1]2025年已发货'!C:C</f>
        <v>HRB400E Φ18 9m</v>
      </c>
      <c r="D5555" s="2" t="str">
        <f>'[1]2025年已发货'!D:D</f>
        <v>吨</v>
      </c>
      <c r="E5555" s="2">
        <f>'[1]2025年已发货'!E:E</f>
        <v>35</v>
      </c>
      <c r="F5555" s="4">
        <f>'[1]2025年已发货'!F:F</f>
        <v>45868</v>
      </c>
      <c r="G5555" s="2" t="str">
        <f>'[1]2025年已发货'!G:G</f>
        <v>（五局建筑温江tod项目）罗欣安若维他药业(成都)有限公司南94米温江区海发路附近</v>
      </c>
      <c r="H5555" s="2" t="str">
        <f>'[1]2025年已发货'!H:H</f>
        <v>冉勇</v>
      </c>
      <c r="I5555" s="2">
        <f>'[1]2025年已发货'!I:I</f>
        <v>18108243927</v>
      </c>
      <c r="J5555" s="2" vm="1" t="e">
        <f>_xlfn._xlws.FILTER(辅助信息!D:D,辅助信息!G:G=G5555)</f>
        <v>#VALUE!</v>
      </c>
    </row>
    <row r="5556" spans="1:10">
      <c r="A5556" s="2" t="str">
        <f>'[1]2025年已发货'!A:A</f>
        <v>泸钢</v>
      </c>
      <c r="B5556" s="2" t="str">
        <f>'[1]2025年已发货'!B:B</f>
        <v>螺纹钢</v>
      </c>
      <c r="C5556" s="2" t="str">
        <f>'[1]2025年已发货'!C:C</f>
        <v>HRB400E Φ25×9米</v>
      </c>
      <c r="D5556" s="2" t="str">
        <f>'[1]2025年已发货'!D:D</f>
        <v>吨</v>
      </c>
      <c r="E5556" s="2">
        <f>'[1]2025年已发货'!E:E</f>
        <v>35</v>
      </c>
      <c r="F5556" s="4">
        <f>'[1]2025年已发货'!F:F</f>
        <v>45868</v>
      </c>
      <c r="G5556" s="2" t="str">
        <f>'[1]2025年已发货'!G:G</f>
        <v>（自永1标八局二分公司钢筋棚）四川省自贡市大安区牛佛镇</v>
      </c>
      <c r="H5556" s="2" t="str">
        <f>'[1]2025年已发货'!H:H</f>
        <v>王君杰</v>
      </c>
      <c r="I5556" s="2">
        <f>'[1]2025年已发货'!I:I</f>
        <v>18919619850</v>
      </c>
      <c r="J5556" s="2" vm="1" t="e">
        <f>_xlfn._xlws.FILTER(辅助信息!D:D,辅助信息!G:G=G5556)</f>
        <v>#VALUE!</v>
      </c>
    </row>
    <row r="5557" spans="1:10">
      <c r="A5557" s="2" t="str">
        <f>'[1]2025年已发货'!A:A</f>
        <v>泸钢</v>
      </c>
      <c r="B5557" s="2" t="str">
        <f>'[1]2025年已发货'!B:B</f>
        <v>螺纹钢</v>
      </c>
      <c r="C5557" s="2" t="str">
        <f>'[1]2025年已发货'!C:C</f>
        <v>HRB400E Φ16×9米</v>
      </c>
      <c r="D5557" s="2" t="str">
        <f>'[1]2025年已发货'!D:D</f>
        <v>吨</v>
      </c>
      <c r="E5557" s="2">
        <f>'[1]2025年已发货'!E:E</f>
        <v>35</v>
      </c>
      <c r="F5557" s="4">
        <f>'[1]2025年已发货'!F:F</f>
        <v>45868</v>
      </c>
      <c r="G5557" s="2" t="str">
        <f>'[1]2025年已发货'!G:G</f>
        <v>（自永1标八局二分公司钢筋棚）四川省自贡市大安区牛佛镇</v>
      </c>
      <c r="H5557" s="2" t="str">
        <f>'[1]2025年已发货'!H:H</f>
        <v>王君杰</v>
      </c>
      <c r="I5557" s="2">
        <f>'[1]2025年已发货'!I:I</f>
        <v>18919619850</v>
      </c>
      <c r="J5557" s="2" vm="1" t="e">
        <f>_xlfn._xlws.FILTER(辅助信息!D:D,辅助信息!G:G=G5557)</f>
        <v>#VALUE!</v>
      </c>
    </row>
    <row r="5558" spans="1:10">
      <c r="A5558" s="2" t="str">
        <f>'[1]2025年已发货'!A:A</f>
        <v>泸钢</v>
      </c>
      <c r="B5558" s="2" t="str">
        <f>'[1]2025年已发货'!B:B</f>
        <v>螺纹钢</v>
      </c>
      <c r="C5558" s="2" t="str">
        <f>'[1]2025年已发货'!C:C</f>
        <v>HRB400E Φ20×9米</v>
      </c>
      <c r="D5558" s="2" t="str">
        <f>'[1]2025年已发货'!D:D</f>
        <v>吨</v>
      </c>
      <c r="E5558" s="2">
        <f>'[1]2025年已发货'!E:E</f>
        <v>35</v>
      </c>
      <c r="F5558" s="4">
        <f>'[1]2025年已发货'!F:F</f>
        <v>45868</v>
      </c>
      <c r="G5558" s="2" t="str">
        <f>'[1]2025年已发货'!G:G</f>
        <v>（自永1标八局二分公司钢筋棚）四川省自贡市大安区牛佛镇</v>
      </c>
      <c r="H5558" s="2" t="str">
        <f>'[1]2025年已发货'!H:H</f>
        <v>王君杰</v>
      </c>
      <c r="I5558" s="2">
        <f>'[1]2025年已发货'!I:I</f>
        <v>18919619850</v>
      </c>
      <c r="J5558" s="2" vm="1" t="e">
        <f>_xlfn._xlws.FILTER(辅助信息!D:D,辅助信息!G:G=G5558)</f>
        <v>#VALUE!</v>
      </c>
    </row>
    <row r="5559" spans="1:10">
      <c r="A5559" s="2" t="str">
        <f>'[1]2025年已发货'!A:A</f>
        <v>泸钢</v>
      </c>
      <c r="B5559" s="2" t="str">
        <f>'[1]2025年已发货'!B:B</f>
        <v>螺纹钢</v>
      </c>
      <c r="C5559" s="2" t="str">
        <f>'[1]2025年已发货'!C:C</f>
        <v>HRB400E Φ28×9米</v>
      </c>
      <c r="D5559" s="2" t="str">
        <f>'[1]2025年已发货'!D:D</f>
        <v>吨</v>
      </c>
      <c r="E5559" s="2">
        <f>'[1]2025年已发货'!E:E</f>
        <v>35</v>
      </c>
      <c r="F5559" s="4">
        <f>'[1]2025年已发货'!F:F</f>
        <v>45868</v>
      </c>
      <c r="G5559" s="2" t="str">
        <f>'[1]2025年已发货'!G:G</f>
        <v>（自永1标八局二分公司钢筋棚）四川省自贡市大安区牛佛镇</v>
      </c>
      <c r="H5559" s="2" t="str">
        <f>'[1]2025年已发货'!H:H</f>
        <v>王君杰</v>
      </c>
      <c r="I5559" s="2">
        <f>'[1]2025年已发货'!I:I</f>
        <v>18919619850</v>
      </c>
      <c r="J5559" s="2" vm="1" t="e">
        <f>_xlfn._xlws.FILTER(辅助信息!D:D,辅助信息!G:G=G5559)</f>
        <v>#VALUE!</v>
      </c>
    </row>
    <row r="5560" spans="1:10">
      <c r="A5560" s="2" t="str">
        <f>'[1]2025年已发货'!A:A</f>
        <v>钢固融</v>
      </c>
      <c r="B5560" s="2" t="str">
        <f>'[1]2025年已发货'!B:B</f>
        <v>螺纹钢</v>
      </c>
      <c r="C5560" s="2" t="str">
        <f>'[1]2025年已发货'!C:C</f>
        <v>HRB400E Φ28×9米</v>
      </c>
      <c r="D5560" s="2" t="str">
        <f>'[1]2025年已发货'!D:D</f>
        <v>吨</v>
      </c>
      <c r="E5560" s="2">
        <f>'[1]2025年已发货'!E:E</f>
        <v>30</v>
      </c>
      <c r="F5560" s="4">
        <f>'[1]2025年已发货'!F:F</f>
        <v>45868</v>
      </c>
      <c r="G5560" s="2" t="str">
        <f>'[1]2025年已发货'!G:G</f>
        <v>（自永1标八局二分公司二分部）自贡市沿滩区川南中小企业创业园(金川路东50米)</v>
      </c>
      <c r="H5560" s="2" t="str">
        <f>'[1]2025年已发货'!H:H</f>
        <v>李锐</v>
      </c>
      <c r="I5560" s="2">
        <f>'[1]2025年已发货'!I:I</f>
        <v>13890668545</v>
      </c>
      <c r="J5560" s="2" vm="1" t="e">
        <f>_xlfn._xlws.FILTER(辅助信息!D:D,辅助信息!G:G=G5560)</f>
        <v>#VALUE!</v>
      </c>
    </row>
    <row r="5561" spans="1:10">
      <c r="A5561" s="2" t="str">
        <f>'[1]2025年已发货'!A:A</f>
        <v>钢固融</v>
      </c>
      <c r="B5561" s="2" t="str">
        <f>'[1]2025年已发货'!B:B</f>
        <v>圆钢</v>
      </c>
      <c r="C5561" s="2" t="str">
        <f>'[1]2025年已发货'!C:C</f>
        <v>HPB300  Φ25×9米</v>
      </c>
      <c r="D5561" s="2" t="str">
        <f>'[1]2025年已发货'!D:D</f>
        <v>吨</v>
      </c>
      <c r="E5561" s="2">
        <f>'[1]2025年已发货'!E:E</f>
        <v>5</v>
      </c>
      <c r="F5561" s="4">
        <f>'[1]2025年已发货'!F:F</f>
        <v>45868</v>
      </c>
      <c r="G5561" s="2" t="str">
        <f>'[1]2025年已发货'!G:G</f>
        <v>（自永1标八局二分公司二分部）自贡市沿滩区川南中小企业创业园(金川路东50米)</v>
      </c>
      <c r="H5561" s="2" t="str">
        <f>'[1]2025年已发货'!H:H</f>
        <v>李锐</v>
      </c>
      <c r="I5561" s="2">
        <f>'[1]2025年已发货'!I:I</f>
        <v>13890668545</v>
      </c>
      <c r="J5561" s="2" vm="1" t="e">
        <f>_xlfn._xlws.FILTER(辅助信息!D:D,辅助信息!G:G=G5561)</f>
        <v>#VALUE!</v>
      </c>
    </row>
    <row r="5562" spans="1:10">
      <c r="A5562" s="2" t="str">
        <f>'[1]2025年已发货'!A:A</f>
        <v>德胜恒嘉</v>
      </c>
      <c r="B5562" s="2" t="str">
        <f>'[1]2025年已发货'!B:B</f>
        <v>螺纹钢</v>
      </c>
      <c r="C5562" s="2" t="str">
        <f>'[1]2025年已发货'!C:C</f>
        <v>HRB400EФ22*9m</v>
      </c>
      <c r="D5562" s="2" t="str">
        <f>'[1]2025年已发货'!D:D</f>
        <v>吨</v>
      </c>
      <c r="E5562" s="2">
        <f>'[1]2025年已发货'!E:E</f>
        <v>170</v>
      </c>
      <c r="F5562" s="4">
        <f>'[1]2025年已发货'!F:F</f>
        <v>45868</v>
      </c>
      <c r="G5562" s="2" t="str">
        <f>'[1]2025年已发货'!G:G</f>
        <v>（中铁一局四建康新高速TJ1-2标）四川省甘孜州康定市318国道玉顶积雪观景台旁</v>
      </c>
      <c r="H5562" s="2" t="str">
        <f>'[1]2025年已发货'!H:H</f>
        <v>李波/马小红</v>
      </c>
      <c r="I5562" s="2" t="str">
        <f>'[1]2025年已发货'!I:I</f>
        <v>13679069325/13808028745</v>
      </c>
      <c r="J5562" s="2" vm="1" t="e">
        <f>_xlfn._xlws.FILTER(辅助信息!D:D,辅助信息!G:G=G5562)</f>
        <v>#VALUE!</v>
      </c>
    </row>
    <row r="5563" spans="1:10">
      <c r="A5563" s="2" t="str">
        <f>'[1]2025年已发货'!A:A</f>
        <v>德胜恒嘉</v>
      </c>
      <c r="B5563" s="2" t="str">
        <f>'[1]2025年已发货'!B:B</f>
        <v>螺纹钢</v>
      </c>
      <c r="C5563" s="2" t="str">
        <f>'[1]2025年已发货'!C:C</f>
        <v>HRB400EФ12*9m</v>
      </c>
      <c r="D5563" s="2" t="str">
        <f>'[1]2025年已发货'!D:D</f>
        <v>吨</v>
      </c>
      <c r="E5563" s="2">
        <f>'[1]2025年已发货'!E:E</f>
        <v>105</v>
      </c>
      <c r="F5563" s="4">
        <f>'[1]2025年已发货'!F:F</f>
        <v>45868</v>
      </c>
      <c r="G5563" s="2" t="str">
        <f>'[1]2025年已发货'!G:G</f>
        <v>（中铁八局康新高速TJ4-1标）四川省甘孜州康定市新都桥镇超限载检测站</v>
      </c>
      <c r="H5563" s="2" t="str">
        <f>'[1]2025年已发货'!H:H</f>
        <v>刘俊</v>
      </c>
      <c r="I5563" s="2">
        <f>'[1]2025年已发货'!I:I</f>
        <v>18587764925</v>
      </c>
      <c r="J5563" s="2" vm="1" t="e">
        <f>_xlfn._xlws.FILTER(辅助信息!D:D,辅助信息!G:G=G5563)</f>
        <v>#VALUE!</v>
      </c>
    </row>
    <row r="5564" spans="1:10">
      <c r="A5564" s="2" t="str">
        <f>'[1]2025年已发货'!A:A</f>
        <v>德胜恒嘉</v>
      </c>
      <c r="B5564" s="2" t="str">
        <f>'[1]2025年已发货'!B:B</f>
        <v>螺纹钢</v>
      </c>
      <c r="C5564" s="2" t="str">
        <f>'[1]2025年已发货'!C:C</f>
        <v>HRB400EФ20*9m</v>
      </c>
      <c r="D5564" s="2" t="str">
        <f>'[1]2025年已发货'!D:D</f>
        <v>吨</v>
      </c>
      <c r="E5564" s="2">
        <f>'[1]2025年已发货'!E:E</f>
        <v>35</v>
      </c>
      <c r="F5564" s="4">
        <f>'[1]2025年已发货'!F:F</f>
        <v>45868</v>
      </c>
      <c r="G5564" s="2" t="str">
        <f>'[1]2025年已发货'!G:G</f>
        <v>（中铁八局康新高速TJ4-1标）四川省甘孜州康定市新都桥镇超限载检测站</v>
      </c>
      <c r="H5564" s="2" t="str">
        <f>'[1]2025年已发货'!H:H</f>
        <v>刘俊</v>
      </c>
      <c r="I5564" s="2">
        <f>'[1]2025年已发货'!I:I</f>
        <v>18587764925</v>
      </c>
      <c r="J5564" s="2" vm="1" t="e">
        <f>_xlfn._xlws.FILTER(辅助信息!D:D,辅助信息!G:G=G5564)</f>
        <v>#VALUE!</v>
      </c>
    </row>
    <row r="5565" spans="1:10">
      <c r="A5565" s="2" t="str">
        <f>'[1]2025年已发货'!A:A</f>
        <v>钢固融</v>
      </c>
      <c r="B5565" s="2" t="str">
        <f>'[1]2025年已发货'!B:B</f>
        <v>盘螺</v>
      </c>
      <c r="C5565" s="2" t="str">
        <f>'[1]2025年已发货'!C:C</f>
        <v>HRB400EФ6</v>
      </c>
      <c r="D5565" s="2" t="str">
        <f>'[1]2025年已发货'!D:D</f>
        <v>吨</v>
      </c>
      <c r="E5565" s="2">
        <f>'[1]2025年已发货'!E:E</f>
        <v>2</v>
      </c>
      <c r="F5565" s="4">
        <f>'[1]2025年已发货'!F:F</f>
        <v>45868</v>
      </c>
      <c r="G5565" s="2" t="str">
        <f>'[1]2025年已发货'!G:G</f>
        <v>（中核中原-温江光明苑三期项目）四川省成都市温江区金马街道光明苑三期项目</v>
      </c>
      <c r="H5565" s="2" t="str">
        <f>'[1]2025年已发货'!H:H</f>
        <v>王生斌</v>
      </c>
      <c r="I5565" s="2">
        <f>'[1]2025年已发货'!I:I</f>
        <v>15228858118</v>
      </c>
      <c r="J5565" s="2" vm="1" t="e">
        <f>_xlfn._xlws.FILTER(辅助信息!D:D,辅助信息!G:G=G5565)</f>
        <v>#VALUE!</v>
      </c>
    </row>
    <row r="5566" spans="1:10">
      <c r="A5566" s="2" t="str">
        <f>'[1]2025年已发货'!A:A</f>
        <v>钢固融</v>
      </c>
      <c r="B5566" s="2" t="str">
        <f>'[1]2025年已发货'!B:B</f>
        <v>盘螺</v>
      </c>
      <c r="C5566" s="2" t="str">
        <f>'[1]2025年已发货'!C:C</f>
        <v>HRB400EФ8</v>
      </c>
      <c r="D5566" s="2" t="str">
        <f>'[1]2025年已发货'!D:D</f>
        <v>吨</v>
      </c>
      <c r="E5566" s="2">
        <f>'[1]2025年已发货'!E:E</f>
        <v>24</v>
      </c>
      <c r="F5566" s="4">
        <f>'[1]2025年已发货'!F:F</f>
        <v>45868</v>
      </c>
      <c r="G5566" s="2" t="str">
        <f>'[1]2025年已发货'!G:G</f>
        <v>（中核中原-温江光明苑三期项目）四川省成都市温江区金马街道光明苑三期项目</v>
      </c>
      <c r="H5566" s="2" t="str">
        <f>'[1]2025年已发货'!H:H</f>
        <v>王生斌</v>
      </c>
      <c r="I5566" s="2">
        <f>'[1]2025年已发货'!I:I</f>
        <v>15228858118</v>
      </c>
      <c r="J5566" s="2" vm="1" t="e">
        <f>_xlfn._xlws.FILTER(辅助信息!D:D,辅助信息!G:G=G5566)</f>
        <v>#VALUE!</v>
      </c>
    </row>
    <row r="5567" spans="1:10">
      <c r="A5567" s="2" t="str">
        <f>'[1]2025年已发货'!A:A</f>
        <v>钢固融</v>
      </c>
      <c r="B5567" s="2" t="str">
        <f>'[1]2025年已发货'!B:B</f>
        <v>盘螺</v>
      </c>
      <c r="C5567" s="2" t="str">
        <f>'[1]2025年已发货'!C:C</f>
        <v>HRB400EФ10</v>
      </c>
      <c r="D5567" s="2" t="str">
        <f>'[1]2025年已发货'!D:D</f>
        <v>吨</v>
      </c>
      <c r="E5567" s="2">
        <f>'[1]2025年已发货'!E:E</f>
        <v>24</v>
      </c>
      <c r="F5567" s="4">
        <f>'[1]2025年已发货'!F:F</f>
        <v>45868</v>
      </c>
      <c r="G5567" s="2" t="str">
        <f>'[1]2025年已发货'!G:G</f>
        <v>（中核中原-温江光明苑三期项目）四川省成都市温江区金马街道光明苑三期项目</v>
      </c>
      <c r="H5567" s="2" t="str">
        <f>'[1]2025年已发货'!H:H</f>
        <v>王生斌</v>
      </c>
      <c r="I5567" s="2">
        <f>'[1]2025年已发货'!I:I</f>
        <v>15228858118</v>
      </c>
      <c r="J5567" s="2" vm="1" t="e">
        <f>_xlfn._xlws.FILTER(辅助信息!D:D,辅助信息!G:G=G5567)</f>
        <v>#VALUE!</v>
      </c>
    </row>
    <row r="5568" spans="1:10">
      <c r="A5568" s="2" t="str">
        <f>'[1]2025年已发货'!A:A</f>
        <v>钢固融</v>
      </c>
      <c r="B5568" s="2" t="str">
        <f>'[1]2025年已发货'!B:B</f>
        <v>螺纹钢</v>
      </c>
      <c r="C5568" s="2" t="str">
        <f>'[1]2025年已发货'!C:C</f>
        <v>HRB400EФ12*9m</v>
      </c>
      <c r="D5568" s="2" t="str">
        <f>'[1]2025年已发货'!D:D</f>
        <v>吨</v>
      </c>
      <c r="E5568" s="2">
        <f>'[1]2025年已发货'!E:E</f>
        <v>12</v>
      </c>
      <c r="F5568" s="4">
        <f>'[1]2025年已发货'!F:F</f>
        <v>45868</v>
      </c>
      <c r="G5568" s="2" t="str">
        <f>'[1]2025年已发货'!G:G</f>
        <v>（中核中原-温江光明苑三期项目）四川省成都市温江区金马街道光明苑三期项目</v>
      </c>
      <c r="H5568" s="2" t="str">
        <f>'[1]2025年已发货'!H:H</f>
        <v>王生斌</v>
      </c>
      <c r="I5568" s="2">
        <f>'[1]2025年已发货'!I:I</f>
        <v>15228858118</v>
      </c>
      <c r="J5568" s="2" vm="1" t="e">
        <f>_xlfn._xlws.FILTER(辅助信息!D:D,辅助信息!G:G=G5568)</f>
        <v>#VALUE!</v>
      </c>
    </row>
    <row r="5569" spans="1:10">
      <c r="A5569" s="2" t="str">
        <f>'[1]2025年已发货'!A:A</f>
        <v>钢固融</v>
      </c>
      <c r="B5569" s="2" t="str">
        <f>'[1]2025年已发货'!B:B</f>
        <v>螺纹钢</v>
      </c>
      <c r="C5569" s="2" t="str">
        <f>'[1]2025年已发货'!C:C</f>
        <v>HRB400EФ14*9m</v>
      </c>
      <c r="D5569" s="2" t="str">
        <f>'[1]2025年已发货'!D:D</f>
        <v>吨</v>
      </c>
      <c r="E5569" s="2">
        <f>'[1]2025年已发货'!E:E</f>
        <v>8</v>
      </c>
      <c r="F5569" s="4">
        <f>'[1]2025年已发货'!F:F</f>
        <v>45868</v>
      </c>
      <c r="G5569" s="2" t="str">
        <f>'[1]2025年已发货'!G:G</f>
        <v>（中核中原-温江光明苑三期项目）四川省成都市温江区金马街道光明苑三期项目</v>
      </c>
      <c r="H5569" s="2" t="str">
        <f>'[1]2025年已发货'!H:H</f>
        <v>王生斌</v>
      </c>
      <c r="I5569" s="2">
        <f>'[1]2025年已发货'!I:I</f>
        <v>15228858118</v>
      </c>
      <c r="J5569" s="2" vm="1" t="e">
        <f>_xlfn._xlws.FILTER(辅助信息!D:D,辅助信息!G:G=G5569)</f>
        <v>#VALUE!</v>
      </c>
    </row>
    <row r="5570" spans="1:10">
      <c r="A5570" s="2" t="str">
        <f>'[1]2025年已发货'!A:A</f>
        <v>钢固融</v>
      </c>
      <c r="B5570" s="2" t="str">
        <f>'[1]2025年已发货'!B:B</f>
        <v>螺纹钢</v>
      </c>
      <c r="C5570" s="2" t="str">
        <f>'[1]2025年已发货'!C:C</f>
        <v>HRB400EФ25*9m</v>
      </c>
      <c r="D5570" s="2" t="str">
        <f>'[1]2025年已发货'!D:D</f>
        <v>吨</v>
      </c>
      <c r="E5570" s="2">
        <f>'[1]2025年已发货'!E:E</f>
        <v>12</v>
      </c>
      <c r="F5570" s="4">
        <f>'[1]2025年已发货'!F:F</f>
        <v>45868</v>
      </c>
      <c r="G5570" s="2" t="str">
        <f>'[1]2025年已发货'!G:G</f>
        <v>（中核中原-温江光明苑三期项目）四川省成都市温江区金马街道光明苑三期项目</v>
      </c>
      <c r="H5570" s="2" t="str">
        <f>'[1]2025年已发货'!H:H</f>
        <v>王生斌</v>
      </c>
      <c r="I5570" s="2">
        <f>'[1]2025年已发货'!I:I</f>
        <v>15228858118</v>
      </c>
      <c r="J5570" s="2" vm="1" t="e">
        <f>_xlfn._xlws.FILTER(辅助信息!D:D,辅助信息!G:G=G5570)</f>
        <v>#VALUE!</v>
      </c>
    </row>
    <row r="5571" spans="1:10">
      <c r="A5571" s="2" t="str">
        <f>'[1]2025年已发货'!A:A</f>
        <v>钢固融</v>
      </c>
      <c r="B5571" s="2" t="str">
        <f>'[1]2025年已发货'!B:B</f>
        <v>螺纹钢</v>
      </c>
      <c r="C5571" s="2" t="str">
        <f>'[1]2025年已发货'!C:C</f>
        <v>HRB400EФ25*12m</v>
      </c>
      <c r="D5571" s="2" t="str">
        <f>'[1]2025年已发货'!D:D</f>
        <v>吨</v>
      </c>
      <c r="E5571" s="2">
        <f>'[1]2025年已发货'!E:E</f>
        <v>22</v>
      </c>
      <c r="F5571" s="4">
        <f>'[1]2025年已发货'!F:F</f>
        <v>45868</v>
      </c>
      <c r="G5571" s="2" t="str">
        <f>'[1]2025年已发货'!G:G</f>
        <v>（中核中原-温江光明苑三期项目）四川省成都市温江区金马街道光明苑三期项目</v>
      </c>
      <c r="H5571" s="2" t="str">
        <f>'[1]2025年已发货'!H:H</f>
        <v>王生斌</v>
      </c>
      <c r="I5571" s="2">
        <f>'[1]2025年已发货'!I:I</f>
        <v>15228858118</v>
      </c>
      <c r="J5571" s="2" vm="1" t="e">
        <f>_xlfn._xlws.FILTER(辅助信息!D:D,辅助信息!G:G=G5571)</f>
        <v>#VALUE!</v>
      </c>
    </row>
    <row r="5572" spans="1:10">
      <c r="A5572" s="2" t="str">
        <f>'[1]2025年已发货'!A:A</f>
        <v>润耀</v>
      </c>
      <c r="B5572" s="2" t="str">
        <f>'[1]2025年已发货'!B:B</f>
        <v>螺纹钢</v>
      </c>
      <c r="C5572" s="2" t="str">
        <f>'[1]2025年已发货'!C:C</f>
        <v>HRB400EФ16*9m</v>
      </c>
      <c r="D5572" s="2" t="str">
        <f>'[1]2025年已发货'!D:D</f>
        <v>吨</v>
      </c>
      <c r="E5572" s="2">
        <f>'[1]2025年已发货'!E:E</f>
        <v>12</v>
      </c>
      <c r="F5572" s="4">
        <f>'[1]2025年已发货'!F:F</f>
        <v>45868</v>
      </c>
      <c r="G5572" s="2" t="str">
        <f>'[1]2025年已发货'!G:G</f>
        <v>（中核中原-温江光明苑三期项目）四川省成都市温江区金马街道光明苑三期项目</v>
      </c>
      <c r="H5572" s="2" t="str">
        <f>'[1]2025年已发货'!H:H</f>
        <v>王生斌</v>
      </c>
      <c r="I5572" s="2">
        <f>'[1]2025年已发货'!I:I</f>
        <v>15228858118</v>
      </c>
      <c r="J5572" s="2" vm="1" t="e">
        <f>_xlfn._xlws.FILTER(辅助信息!D:D,辅助信息!G:G=G5572)</f>
        <v>#VALUE!</v>
      </c>
    </row>
    <row r="5573" spans="1:10">
      <c r="A5573" s="2" t="str">
        <f>'[1]2025年已发货'!A:A</f>
        <v>润耀</v>
      </c>
      <c r="B5573" s="2" t="str">
        <f>'[1]2025年已发货'!B:B</f>
        <v>螺纹钢</v>
      </c>
      <c r="C5573" s="2" t="str">
        <f>'[1]2025年已发货'!C:C</f>
        <v>HRB400EФ18*9mm</v>
      </c>
      <c r="D5573" s="2" t="str">
        <f>'[1]2025年已发货'!D:D</f>
        <v>吨</v>
      </c>
      <c r="E5573" s="2">
        <f>'[1]2025年已发货'!E:E</f>
        <v>8</v>
      </c>
      <c r="F5573" s="4">
        <f>'[1]2025年已发货'!F:F</f>
        <v>45868</v>
      </c>
      <c r="G5573" s="2" t="str">
        <f>'[1]2025年已发货'!G:G</f>
        <v>（中核中原-温江光明苑三期项目）四川省成都市温江区金马街道光明苑三期项目</v>
      </c>
      <c r="H5573" s="2" t="str">
        <f>'[1]2025年已发货'!H:H</f>
        <v>王生斌</v>
      </c>
      <c r="I5573" s="2">
        <f>'[1]2025年已发货'!I:I</f>
        <v>15228858118</v>
      </c>
      <c r="J5573" s="2" vm="1" t="e">
        <f>_xlfn._xlws.FILTER(辅助信息!D:D,辅助信息!G:G=G5573)</f>
        <v>#VALUE!</v>
      </c>
    </row>
    <row r="5574" spans="1:10">
      <c r="A5574" s="2" t="str">
        <f>'[1]2025年已发货'!A:A</f>
        <v>润耀</v>
      </c>
      <c r="B5574" s="2" t="str">
        <f>'[1]2025年已发货'!B:B</f>
        <v>螺纹钢</v>
      </c>
      <c r="C5574" s="2" t="str">
        <f>'[1]2025年已发货'!C:C</f>
        <v>HRB400EФ22*9m</v>
      </c>
      <c r="D5574" s="2" t="str">
        <f>'[1]2025年已发货'!D:D</f>
        <v>吨</v>
      </c>
      <c r="E5574" s="2">
        <f>'[1]2025年已发货'!E:E</f>
        <v>12</v>
      </c>
      <c r="F5574" s="4">
        <f>'[1]2025年已发货'!F:F</f>
        <v>45868</v>
      </c>
      <c r="G5574" s="2" t="str">
        <f>'[1]2025年已发货'!G:G</f>
        <v>（中核中原-温江光明苑三期项目）四川省成都市温江区金马街道光明苑三期项目</v>
      </c>
      <c r="H5574" s="2" t="str">
        <f>'[1]2025年已发货'!H:H</f>
        <v>王生斌</v>
      </c>
      <c r="I5574" s="2">
        <f>'[1]2025年已发货'!I:I</f>
        <v>15228858118</v>
      </c>
      <c r="J5574" s="2" vm="1" t="e">
        <f>_xlfn._xlws.FILTER(辅助信息!D:D,辅助信息!G:G=G5574)</f>
        <v>#VALUE!</v>
      </c>
    </row>
    <row r="5575" spans="1:10">
      <c r="A5575" s="2" t="str">
        <f>'[1]2025年已发货'!A:A</f>
        <v>润耀</v>
      </c>
      <c r="B5575" s="2" t="str">
        <f>'[1]2025年已发货'!B:B</f>
        <v>螺纹钢</v>
      </c>
      <c r="C5575" s="2" t="str">
        <f>'[1]2025年已发货'!C:C</f>
        <v>HRB400EФ22*9m</v>
      </c>
      <c r="D5575" s="2" t="str">
        <f>'[1]2025年已发货'!D:D</f>
        <v>吨</v>
      </c>
      <c r="E5575" s="2">
        <f>'[1]2025年已发货'!E:E</f>
        <v>35</v>
      </c>
      <c r="F5575" s="4">
        <f>'[1]2025年已发货'!F:F</f>
        <v>45868</v>
      </c>
      <c r="G5575" s="2" t="str">
        <f>'[1]2025年已发货'!G:G</f>
        <v>（中核中原-温江光明苑三期项目）四川省成都市温江区金马街道光明苑三期项目</v>
      </c>
      <c r="H5575" s="2" t="str">
        <f>'[1]2025年已发货'!H:H</f>
        <v>王生斌</v>
      </c>
      <c r="I5575" s="2">
        <f>'[1]2025年已发货'!I:I</f>
        <v>15228858118</v>
      </c>
      <c r="J5575" s="2" vm="1" t="e">
        <f>_xlfn._xlws.FILTER(辅助信息!D:D,辅助信息!G:G=G5575)</f>
        <v>#VALUE!</v>
      </c>
    </row>
    <row r="5576" spans="1:10">
      <c r="A5576" s="2" t="str">
        <f>'[1]2025年已发货'!A:A</f>
        <v>润耀</v>
      </c>
      <c r="B5576" s="2" t="str">
        <f>'[1]2025年已发货'!B:B</f>
        <v>螺纹钢</v>
      </c>
      <c r="C5576" s="2" t="str">
        <f>'[1]2025年已发货'!C:C</f>
        <v>HRB400EФ20*12m</v>
      </c>
      <c r="D5576" s="2" t="str">
        <f>'[1]2025年已发货'!D:D</f>
        <v>吨</v>
      </c>
      <c r="E5576" s="2">
        <f>'[1]2025年已发货'!E:E</f>
        <v>10</v>
      </c>
      <c r="F5576" s="4">
        <f>'[1]2025年已发货'!F:F</f>
        <v>45868</v>
      </c>
      <c r="G5576" s="2" t="str">
        <f>'[1]2025年已发货'!G:G</f>
        <v>（中核中原-温江光明苑三期项目）四川省成都市温江区金马街道光明苑三期项目</v>
      </c>
      <c r="H5576" s="2" t="str">
        <f>'[1]2025年已发货'!H:H</f>
        <v>王生斌</v>
      </c>
      <c r="I5576" s="2">
        <f>'[1]2025年已发货'!I:I</f>
        <v>15228858118</v>
      </c>
      <c r="J5576" s="2" vm="1" t="e">
        <f>_xlfn._xlws.FILTER(辅助信息!D:D,辅助信息!G:G=G5576)</f>
        <v>#VALUE!</v>
      </c>
    </row>
    <row r="5577" spans="1:10">
      <c r="A5577" s="2" t="str">
        <f>'[1]2025年已发货'!A:A</f>
        <v>润耀</v>
      </c>
      <c r="B5577" s="2" t="str">
        <f>'[1]2025年已发货'!B:B</f>
        <v>螺纹钢</v>
      </c>
      <c r="C5577" s="2" t="str">
        <f>'[1]2025年已发货'!C:C</f>
        <v>HRB400EФ16*12m</v>
      </c>
      <c r="D5577" s="2" t="str">
        <f>'[1]2025年已发货'!D:D</f>
        <v>吨</v>
      </c>
      <c r="E5577" s="2">
        <f>'[1]2025年已发货'!E:E</f>
        <v>16</v>
      </c>
      <c r="F5577" s="4">
        <f>'[1]2025年已发货'!F:F</f>
        <v>45868</v>
      </c>
      <c r="G5577" s="2" t="str">
        <f>'[1]2025年已发货'!G:G</f>
        <v>（中核中原-温江光明苑三期项目）四川省成都市温江区金马街道光明苑三期项目</v>
      </c>
      <c r="H5577" s="2" t="str">
        <f>'[1]2025年已发货'!H:H</f>
        <v>王生斌</v>
      </c>
      <c r="I5577" s="2">
        <f>'[1]2025年已发货'!I:I</f>
        <v>15228858118</v>
      </c>
      <c r="J5577" s="2" vm="1" t="e">
        <f>_xlfn._xlws.FILTER(辅助信息!D:D,辅助信息!G:G=G5577)</f>
        <v>#VALUE!</v>
      </c>
    </row>
    <row r="5578" spans="1:10">
      <c r="A5578" s="2" t="str">
        <f>'[1]2025年已发货'!A:A</f>
        <v>润耀</v>
      </c>
      <c r="B5578" s="2" t="str">
        <f>'[1]2025年已发货'!B:B</f>
        <v>螺纹钢</v>
      </c>
      <c r="C5578" s="2" t="str">
        <f>'[1]2025年已发货'!C:C</f>
        <v>HRB400EФ16*9m</v>
      </c>
      <c r="D5578" s="2" t="str">
        <f>'[1]2025年已发货'!D:D</f>
        <v>吨</v>
      </c>
      <c r="E5578" s="2">
        <f>'[1]2025年已发货'!E:E</f>
        <v>16</v>
      </c>
      <c r="F5578" s="4">
        <f>'[1]2025年已发货'!F:F</f>
        <v>45868</v>
      </c>
      <c r="G5578" s="2" t="str">
        <f>'[1]2025年已发货'!G:G</f>
        <v>（中核中原-温江光明苑三期项目）四川省成都市温江区金马街道光明苑三期项目</v>
      </c>
      <c r="H5578" s="2" t="str">
        <f>'[1]2025年已发货'!H:H</f>
        <v>王生斌</v>
      </c>
      <c r="I5578" s="2">
        <f>'[1]2025年已发货'!I:I</f>
        <v>15228858118</v>
      </c>
      <c r="J5578" s="2" vm="1" t="e">
        <f>_xlfn._xlws.FILTER(辅助信息!D:D,辅助信息!G:G=G5578)</f>
        <v>#VALUE!</v>
      </c>
    </row>
    <row r="5579" spans="1:10">
      <c r="A5579" s="2" t="str">
        <f>'[1]2025年已发货'!A:A</f>
        <v>润耀</v>
      </c>
      <c r="B5579" s="2" t="str">
        <f>'[1]2025年已发货'!B:B</f>
        <v>螺纹钢</v>
      </c>
      <c r="C5579" s="2" t="str">
        <f>'[1]2025年已发货'!C:C</f>
        <v>HRB400EФ12*12m</v>
      </c>
      <c r="D5579" s="2" t="str">
        <f>'[1]2025年已发货'!D:D</f>
        <v>吨</v>
      </c>
      <c r="E5579" s="2">
        <f>'[1]2025年已发货'!E:E</f>
        <v>6</v>
      </c>
      <c r="F5579" s="4">
        <f>'[1]2025年已发货'!F:F</f>
        <v>45868</v>
      </c>
      <c r="G5579" s="2" t="str">
        <f>'[1]2025年已发货'!G:G</f>
        <v>（中核中原-温江光明苑三期项目）四川省成都市温江区金马街道光明苑三期项目</v>
      </c>
      <c r="H5579" s="2" t="str">
        <f>'[1]2025年已发货'!H:H</f>
        <v>王生斌</v>
      </c>
      <c r="I5579" s="2">
        <f>'[1]2025年已发货'!I:I</f>
        <v>15228858118</v>
      </c>
      <c r="J5579" s="2" vm="1" t="e">
        <f>_xlfn._xlws.FILTER(辅助信息!D:D,辅助信息!G:G=G5579)</f>
        <v>#VALUE!</v>
      </c>
    </row>
    <row r="5580" spans="1:10">
      <c r="A5580" s="2" t="str">
        <f>'[1]2025年已发货'!A:A</f>
        <v>润耀</v>
      </c>
      <c r="B5580" s="2" t="str">
        <f>'[1]2025年已发货'!B:B</f>
        <v>螺纹钢</v>
      </c>
      <c r="C5580" s="2" t="str">
        <f>'[1]2025年已发货'!C:C</f>
        <v>HRB400EФ12*9m</v>
      </c>
      <c r="D5580" s="2" t="str">
        <f>'[1]2025年已发货'!D:D</f>
        <v>吨</v>
      </c>
      <c r="E5580" s="2">
        <f>'[1]2025年已发货'!E:E</f>
        <v>15</v>
      </c>
      <c r="F5580" s="4">
        <f>'[1]2025年已发货'!F:F</f>
        <v>45868</v>
      </c>
      <c r="G5580" s="2" t="str">
        <f>'[1]2025年已发货'!G:G</f>
        <v>（中核中原-温江光明苑三期项目）四川省成都市温江区金马街道光明苑三期项目</v>
      </c>
      <c r="H5580" s="2" t="str">
        <f>'[1]2025年已发货'!H:H</f>
        <v>王生斌</v>
      </c>
      <c r="I5580" s="2">
        <f>'[1]2025年已发货'!I:I</f>
        <v>15228858118</v>
      </c>
      <c r="J5580" s="2" vm="1" t="e">
        <f>_xlfn._xlws.FILTER(辅助信息!D:D,辅助信息!G:G=G5580)</f>
        <v>#VALUE!</v>
      </c>
    </row>
    <row r="5581" spans="1:10">
      <c r="A5581" s="2" t="str">
        <f>'[1]2025年已发货'!A:A</f>
        <v>润耀</v>
      </c>
      <c r="B5581" s="2" t="str">
        <f>'[1]2025年已发货'!B:B</f>
        <v>盘螺</v>
      </c>
      <c r="C5581" s="2" t="str">
        <f>'[1]2025年已发货'!C:C</f>
        <v>HRB400EФ8</v>
      </c>
      <c r="D5581" s="2" t="str">
        <f>'[1]2025年已发货'!D:D</f>
        <v>吨</v>
      </c>
      <c r="E5581" s="2">
        <f>'[1]2025年已发货'!E:E</f>
        <v>10</v>
      </c>
      <c r="F5581" s="4">
        <f>'[1]2025年已发货'!F:F</f>
        <v>45868</v>
      </c>
      <c r="G5581" s="2" t="str">
        <f>'[1]2025年已发货'!G:G</f>
        <v>（中核中原-温江光明苑三期项目）四川省成都市温江区金马街道光明苑三期项目</v>
      </c>
      <c r="H5581" s="2" t="str">
        <f>'[1]2025年已发货'!H:H</f>
        <v>王生斌</v>
      </c>
      <c r="I5581" s="2">
        <f>'[1]2025年已发货'!I:I</f>
        <v>15228858118</v>
      </c>
      <c r="J5581" s="2" vm="1" t="e">
        <f>_xlfn._xlws.FILTER(辅助信息!D:D,辅助信息!G:G=G5581)</f>
        <v>#VALUE!</v>
      </c>
    </row>
    <row r="5582" spans="1:10">
      <c r="A5582" s="2" t="str">
        <f>'[1]2025年已发货'!A:A</f>
        <v>润耀</v>
      </c>
      <c r="B5582" s="2" t="str">
        <f>'[1]2025年已发货'!B:B</f>
        <v>盘螺</v>
      </c>
      <c r="C5582" s="2" t="str">
        <f>'[1]2025年已发货'!C:C</f>
        <v>HRB400EФ10</v>
      </c>
      <c r="D5582" s="2" t="str">
        <f>'[1]2025年已发货'!D:D</f>
        <v>吨</v>
      </c>
      <c r="E5582" s="2">
        <f>'[1]2025年已发货'!E:E</f>
        <v>35</v>
      </c>
      <c r="F5582" s="4">
        <f>'[1]2025年已发货'!F:F</f>
        <v>45868</v>
      </c>
      <c r="G5582" s="2" t="str">
        <f>'[1]2025年已发货'!G:G</f>
        <v>（中铁八局康新高速TJ4-1标）四川省甘孜州康定市新都桥镇超限载检测站</v>
      </c>
      <c r="H5582" s="2" t="str">
        <f>'[1]2025年已发货'!H:H</f>
        <v>刘俊</v>
      </c>
      <c r="I5582" s="2">
        <f>'[1]2025年已发货'!I:I</f>
        <v>18587764925</v>
      </c>
      <c r="J5582" s="2" vm="1" t="e">
        <f>_xlfn._xlws.FILTER(辅助信息!D:D,辅助信息!G:G=G5582)</f>
        <v>#VALUE!</v>
      </c>
    </row>
    <row r="5583" spans="1:10">
      <c r="A5583" s="2" t="str">
        <f>'[1]2025年已发货'!A:A</f>
        <v>润耀</v>
      </c>
      <c r="B5583" s="2" t="str">
        <f>'[1]2025年已发货'!B:B</f>
        <v>盘螺</v>
      </c>
      <c r="C5583" s="2" t="str">
        <f>'[1]2025年已发货'!C:C</f>
        <v>HRB400E Φ6</v>
      </c>
      <c r="D5583" s="2" t="str">
        <f>'[1]2025年已发货'!D:D</f>
        <v>吨</v>
      </c>
      <c r="E5583" s="2">
        <f>'[1]2025年已发货'!E:E</f>
        <v>2.5</v>
      </c>
      <c r="F5583" s="4">
        <f>'[1]2025年已发货'!F:F</f>
        <v>45869</v>
      </c>
      <c r="G5583" s="2" t="str">
        <f>'[1]2025年已发货'!G:G</f>
        <v>（华西简阳西城嘉苑）四川省成都市简阳市简城街道高屋村</v>
      </c>
      <c r="H5583" s="2" t="str">
        <f>'[1]2025年已发货'!H:H</f>
        <v>张瀚镭</v>
      </c>
      <c r="I5583" s="2">
        <f>'[1]2025年已发货'!I:I</f>
        <v>15884666220</v>
      </c>
      <c r="J5583" s="2" t="str">
        <f>_xlfn._xlws.FILTER(辅助信息!D:D,辅助信息!G:G=G5583)</f>
        <v>华西简阳西城嘉苑</v>
      </c>
    </row>
    <row r="5584" spans="1:10">
      <c r="A5584" s="2" t="str">
        <f>'[1]2025年已发货'!A:A</f>
        <v>润耀</v>
      </c>
      <c r="B5584" s="2" t="str">
        <f>'[1]2025年已发货'!B:B</f>
        <v>盘螺</v>
      </c>
      <c r="C5584" s="2" t="str">
        <f>'[1]2025年已发货'!C:C</f>
        <v>HRB400E Φ8</v>
      </c>
      <c r="D5584" s="2" t="str">
        <f>'[1]2025年已发货'!D:D</f>
        <v>吨</v>
      </c>
      <c r="E5584" s="2">
        <f>'[1]2025年已发货'!E:E</f>
        <v>9</v>
      </c>
      <c r="F5584" s="4">
        <f>'[1]2025年已发货'!F:F</f>
        <v>45869</v>
      </c>
      <c r="G5584" s="2" t="str">
        <f>'[1]2025年已发货'!G:G</f>
        <v>（华西简阳西城嘉苑）四川省成都市简阳市简城街道高屋村</v>
      </c>
      <c r="H5584" s="2" t="str">
        <f>'[1]2025年已发货'!H:H</f>
        <v>张瀚镭</v>
      </c>
      <c r="I5584" s="2">
        <f>'[1]2025年已发货'!I:I</f>
        <v>15884666220</v>
      </c>
      <c r="J5584" s="2" t="str">
        <f>_xlfn._xlws.FILTER(辅助信息!D:D,辅助信息!G:G=G5584)</f>
        <v>华西简阳西城嘉苑</v>
      </c>
    </row>
    <row r="5585" spans="1:10">
      <c r="A5585" s="2" t="str">
        <f>'[1]2025年已发货'!A:A</f>
        <v>润耀</v>
      </c>
      <c r="B5585" s="2" t="str">
        <f>'[1]2025年已发货'!B:B</f>
        <v>盘螺</v>
      </c>
      <c r="C5585" s="2" t="str">
        <f>'[1]2025年已发货'!C:C</f>
        <v>HRB400E Φ10</v>
      </c>
      <c r="D5585" s="2" t="str">
        <f>'[1]2025年已发货'!D:D</f>
        <v>吨</v>
      </c>
      <c r="E5585" s="2">
        <f>'[1]2025年已发货'!E:E</f>
        <v>37</v>
      </c>
      <c r="F5585" s="4">
        <f>'[1]2025年已发货'!F:F</f>
        <v>45869</v>
      </c>
      <c r="G5585" s="2" t="str">
        <f>'[1]2025年已发货'!G:G</f>
        <v>（华西简阳西城嘉苑）四川省成都市简阳市简城街道高屋村</v>
      </c>
      <c r="H5585" s="2" t="str">
        <f>'[1]2025年已发货'!H:H</f>
        <v>张瀚镭</v>
      </c>
      <c r="I5585" s="2">
        <f>'[1]2025年已发货'!I:I</f>
        <v>15884666220</v>
      </c>
      <c r="J5585" s="2" t="str">
        <f>_xlfn._xlws.FILTER(辅助信息!D:D,辅助信息!G:G=G5585)</f>
        <v>华西简阳西城嘉苑</v>
      </c>
    </row>
    <row r="5586" spans="1:10">
      <c r="A5586" s="2" t="str">
        <f>'[1]2025年已发货'!A:A</f>
        <v>润耀</v>
      </c>
      <c r="B5586" s="2" t="str">
        <f>'[1]2025年已发货'!B:B</f>
        <v>盘螺</v>
      </c>
      <c r="C5586" s="2" t="str">
        <f>'[1]2025年已发货'!C:C</f>
        <v>HRB400E Φ12</v>
      </c>
      <c r="D5586" s="2" t="str">
        <f>'[1]2025年已发货'!D:D</f>
        <v>吨</v>
      </c>
      <c r="E5586" s="2">
        <f>'[1]2025年已发货'!E:E</f>
        <v>4</v>
      </c>
      <c r="F5586" s="4">
        <f>'[1]2025年已发货'!F:F</f>
        <v>45869</v>
      </c>
      <c r="G5586" s="2" t="str">
        <f>'[1]2025年已发货'!G:G</f>
        <v>（华西简阳西城嘉苑）四川省成都市简阳市简城街道高屋村</v>
      </c>
      <c r="H5586" s="2" t="str">
        <f>'[1]2025年已发货'!H:H</f>
        <v>张瀚镭</v>
      </c>
      <c r="I5586" s="2">
        <f>'[1]2025年已发货'!I:I</f>
        <v>15884666220</v>
      </c>
      <c r="J5586" s="2" t="str">
        <f>_xlfn._xlws.FILTER(辅助信息!D:D,辅助信息!G:G=G5586)</f>
        <v>华西简阳西城嘉苑</v>
      </c>
    </row>
    <row r="5587" spans="1:10">
      <c r="A5587" s="2" t="str">
        <f>'[1]2025年已发货'!A:A</f>
        <v>润耀</v>
      </c>
      <c r="B5587" s="2" t="str">
        <f>'[1]2025年已发货'!B:B</f>
        <v>螺纹钢</v>
      </c>
      <c r="C5587" s="2" t="str">
        <f>'[1]2025年已发货'!C:C</f>
        <v>HRB400E Φ14 9m</v>
      </c>
      <c r="D5587" s="2" t="str">
        <f>'[1]2025年已发货'!D:D</f>
        <v>吨</v>
      </c>
      <c r="E5587" s="2">
        <f>'[1]2025年已发货'!E:E</f>
        <v>10</v>
      </c>
      <c r="F5587" s="4">
        <f>'[1]2025年已发货'!F:F</f>
        <v>45869</v>
      </c>
      <c r="G5587" s="2" t="str">
        <f>'[1]2025年已发货'!G:G</f>
        <v>（华西简阳西城嘉苑）四川省成都市简阳市简城街道高屋村</v>
      </c>
      <c r="H5587" s="2" t="str">
        <f>'[1]2025年已发货'!H:H</f>
        <v>张瀚镭</v>
      </c>
      <c r="I5587" s="2">
        <f>'[1]2025年已发货'!I:I</f>
        <v>15884666220</v>
      </c>
      <c r="J5587" s="2" t="str">
        <f>_xlfn._xlws.FILTER(辅助信息!D:D,辅助信息!G:G=G5587)</f>
        <v>华西简阳西城嘉苑</v>
      </c>
    </row>
    <row r="5588" spans="1:10">
      <c r="A5588" s="2" t="str">
        <f>'[1]2025年已发货'!A:A</f>
        <v>润耀</v>
      </c>
      <c r="B5588" s="2" t="str">
        <f>'[1]2025年已发货'!B:B</f>
        <v>螺纹钢</v>
      </c>
      <c r="C5588" s="2" t="str">
        <f>'[1]2025年已发货'!C:C</f>
        <v>HRB400E Φ16 9m</v>
      </c>
      <c r="D5588" s="2" t="str">
        <f>'[1]2025年已发货'!D:D</f>
        <v>吨</v>
      </c>
      <c r="E5588" s="2">
        <f>'[1]2025年已发货'!E:E</f>
        <v>6</v>
      </c>
      <c r="F5588" s="4">
        <f>'[1]2025年已发货'!F:F</f>
        <v>45869</v>
      </c>
      <c r="G5588" s="2" t="str">
        <f>'[1]2025年已发货'!G:G</f>
        <v>（华西简阳西城嘉苑）四川省成都市简阳市简城街道高屋村</v>
      </c>
      <c r="H5588" s="2" t="str">
        <f>'[1]2025年已发货'!H:H</f>
        <v>张瀚镭</v>
      </c>
      <c r="I5588" s="2">
        <f>'[1]2025年已发货'!I:I</f>
        <v>15884666220</v>
      </c>
      <c r="J5588" s="2" t="str">
        <f>_xlfn._xlws.FILTER(辅助信息!D:D,辅助信息!G:G=G5588)</f>
        <v>华西简阳西城嘉苑</v>
      </c>
    </row>
    <row r="5589" spans="1:10">
      <c r="A5589" s="2" t="str">
        <f>'[1]2025年已发货'!A:A</f>
        <v>润耀</v>
      </c>
      <c r="B5589" s="2" t="str">
        <f>'[1]2025年已发货'!B:B</f>
        <v>螺纹钢</v>
      </c>
      <c r="C5589" s="2" t="str">
        <f>'[1]2025年已发货'!C:C</f>
        <v>HRB500E Φ20</v>
      </c>
      <c r="D5589" s="2" t="str">
        <f>'[1]2025年已发货'!D:D</f>
        <v>吨</v>
      </c>
      <c r="E5589" s="2">
        <f>'[1]2025年已发货'!E:E</f>
        <v>7</v>
      </c>
      <c r="F5589" s="4">
        <f>'[1]2025年已发货'!F:F</f>
        <v>45869</v>
      </c>
      <c r="G5589" s="2" t="str">
        <f>'[1]2025年已发货'!G:G</f>
        <v>（华西简阳西城嘉苑）四川省成都市简阳市简城街道高屋村</v>
      </c>
      <c r="H5589" s="2" t="str">
        <f>'[1]2025年已发货'!H:H</f>
        <v>张瀚镭</v>
      </c>
      <c r="I5589" s="2">
        <f>'[1]2025年已发货'!I:I</f>
        <v>15884666220</v>
      </c>
      <c r="J5589" s="2" t="str">
        <f>_xlfn._xlws.FILTER(辅助信息!D:D,辅助信息!G:G=G5589)</f>
        <v>华西简阳西城嘉苑</v>
      </c>
    </row>
    <row r="5590" spans="1:10">
      <c r="A5590" s="2" t="str">
        <f>'[1]2025年已发货'!A:A</f>
        <v>润耀</v>
      </c>
      <c r="B5590" s="2" t="str">
        <f>'[1]2025年已发货'!B:B</f>
        <v>螺纹钢</v>
      </c>
      <c r="C5590" s="2" t="str">
        <f>'[1]2025年已发货'!C:C</f>
        <v>HRB500E Φ22</v>
      </c>
      <c r="D5590" s="2" t="str">
        <f>'[1]2025年已发货'!D:D</f>
        <v>吨</v>
      </c>
      <c r="E5590" s="2">
        <f>'[1]2025年已发货'!E:E</f>
        <v>3</v>
      </c>
      <c r="F5590" s="4">
        <f>'[1]2025年已发货'!F:F</f>
        <v>45869</v>
      </c>
      <c r="G5590" s="2" t="str">
        <f>'[1]2025年已发货'!G:G</f>
        <v>（华西简阳西城嘉苑）四川省成都市简阳市简城街道高屋村</v>
      </c>
      <c r="H5590" s="2" t="str">
        <f>'[1]2025年已发货'!H:H</f>
        <v>张瀚镭</v>
      </c>
      <c r="I5590" s="2">
        <f>'[1]2025年已发货'!I:I</f>
        <v>15884666220</v>
      </c>
      <c r="J5590" s="2" t="str">
        <f>_xlfn._xlws.FILTER(辅助信息!D:D,辅助信息!G:G=G5590)</f>
        <v>华西简阳西城嘉苑</v>
      </c>
    </row>
    <row r="5591" spans="1:10">
      <c r="A5591" s="2" t="str">
        <f>'[1]2025年已发货'!A:A</f>
        <v>润耀</v>
      </c>
      <c r="B5591" s="2" t="str">
        <f>'[1]2025年已发货'!B:B</f>
        <v>螺纹钢</v>
      </c>
      <c r="C5591" s="2" t="str">
        <f>'[1]2025年已发货'!C:C</f>
        <v>HRB500E Φ25</v>
      </c>
      <c r="D5591" s="2" t="str">
        <f>'[1]2025年已发货'!D:D</f>
        <v>吨</v>
      </c>
      <c r="E5591" s="2">
        <f>'[1]2025年已发货'!E:E</f>
        <v>20</v>
      </c>
      <c r="F5591" s="4">
        <f>'[1]2025年已发货'!F:F</f>
        <v>45869</v>
      </c>
      <c r="G5591" s="2" t="str">
        <f>'[1]2025年已发货'!G:G</f>
        <v>（华西简阳西城嘉苑）四川省成都市简阳市简城街道高屋村</v>
      </c>
      <c r="H5591" s="2" t="str">
        <f>'[1]2025年已发货'!H:H</f>
        <v>张瀚镭</v>
      </c>
      <c r="I5591" s="2">
        <f>'[1]2025年已发货'!I:I</f>
        <v>15884666220</v>
      </c>
      <c r="J5591" s="2" t="str">
        <f>_xlfn._xlws.FILTER(辅助信息!D:D,辅助信息!G:G=G5591)</f>
        <v>华西简阳西城嘉苑</v>
      </c>
    </row>
    <row r="5592" spans="1:10">
      <c r="A5592" s="2" t="str">
        <f>'[1]2025年已发货'!A:A</f>
        <v>钢固融</v>
      </c>
      <c r="B5592" s="2" t="str">
        <f>'[1]2025年已发货'!B:B</f>
        <v>螺纹钢</v>
      </c>
      <c r="C5592" s="2" t="str">
        <f>'[1]2025年已发货'!C:C</f>
        <v>HRB500E Φ12 12m</v>
      </c>
      <c r="D5592" s="2" t="str">
        <f>'[1]2025年已发货'!D:D</f>
        <v>吨</v>
      </c>
      <c r="E5592" s="2">
        <f>'[1]2025年已发货'!E:E</f>
        <v>15</v>
      </c>
      <c r="F5592" s="4">
        <f>'[1]2025年已发货'!F:F</f>
        <v>45869</v>
      </c>
      <c r="G5592" s="2" t="str">
        <f>'[1]2025年已发货'!G:G</f>
        <v>（商投建工达州中医药科技园-4工区-8号楼）达州市通川区达州中医药职业学院犀牛大道北段</v>
      </c>
      <c r="H5592" s="2" t="str">
        <f>'[1]2025年已发货'!H:H</f>
        <v>张扬</v>
      </c>
      <c r="I5592" s="2">
        <f>'[1]2025年已发货'!I:I</f>
        <v>18381904567</v>
      </c>
      <c r="J5592" s="2" t="str">
        <f>_xlfn._xlws.FILTER(辅助信息!D:D,辅助信息!G:G=G5592)</f>
        <v>商投建工达州中医药科技园</v>
      </c>
    </row>
    <row r="5593" spans="1:10">
      <c r="A5593" s="2" t="str">
        <f>'[1]2025年已发货'!A:A</f>
        <v>钢固融</v>
      </c>
      <c r="B5593" s="2" t="str">
        <f>'[1]2025年已发货'!B:B</f>
        <v>螺纹钢</v>
      </c>
      <c r="C5593" s="2" t="str">
        <f>'[1]2025年已发货'!C:C</f>
        <v>HRB500E Φ22 12m</v>
      </c>
      <c r="D5593" s="2" t="str">
        <f>'[1]2025年已发货'!D:D</f>
        <v>吨</v>
      </c>
      <c r="E5593" s="2">
        <f>'[1]2025年已发货'!E:E</f>
        <v>6</v>
      </c>
      <c r="F5593" s="4">
        <f>'[1]2025年已发货'!F:F</f>
        <v>45869</v>
      </c>
      <c r="G5593" s="2" t="str">
        <f>'[1]2025年已发货'!G:G</f>
        <v>（商投建工达州中医药科技园-4工区-8号楼）达州市通川区达州中医药职业学院犀牛大道北段</v>
      </c>
      <c r="H5593" s="2" t="str">
        <f>'[1]2025年已发货'!H:H</f>
        <v>张扬</v>
      </c>
      <c r="I5593" s="2">
        <f>'[1]2025年已发货'!I:I</f>
        <v>18381904567</v>
      </c>
      <c r="J5593" s="2" t="str">
        <f>_xlfn._xlws.FILTER(辅助信息!D:D,辅助信息!G:G=G5593)</f>
        <v>商投建工达州中医药科技园</v>
      </c>
    </row>
    <row r="5594" spans="1:10">
      <c r="A5594" s="2" t="str">
        <f>'[1]2025年已发货'!A:A</f>
        <v>钢固融</v>
      </c>
      <c r="B5594" s="2" t="str">
        <f>'[1]2025年已发货'!B:B</f>
        <v>螺纹钢</v>
      </c>
      <c r="C5594" s="2" t="str">
        <f>'[1]2025年已发货'!C:C</f>
        <v>HRB500E Φ25 12m</v>
      </c>
      <c r="D5594" s="2" t="str">
        <f>'[1]2025年已发货'!D:D</f>
        <v>吨</v>
      </c>
      <c r="E5594" s="2">
        <f>'[1]2025年已发货'!E:E</f>
        <v>15</v>
      </c>
      <c r="F5594" s="4">
        <f>'[1]2025年已发货'!F:F</f>
        <v>45869</v>
      </c>
      <c r="G5594" s="2" t="str">
        <f>'[1]2025年已发货'!G:G</f>
        <v>（商投建工达州中医药科技园-4工区-8号楼）达州市通川区达州中医药职业学院犀牛大道北段</v>
      </c>
      <c r="H5594" s="2" t="str">
        <f>'[1]2025年已发货'!H:H</f>
        <v>张扬</v>
      </c>
      <c r="I5594" s="2">
        <f>'[1]2025年已发货'!I:I</f>
        <v>18381904567</v>
      </c>
      <c r="J5594" s="2" t="str">
        <f>_xlfn._xlws.FILTER(辅助信息!D:D,辅助信息!G:G=G5594)</f>
        <v>商投建工达州中医药科技园</v>
      </c>
    </row>
    <row r="5595" spans="1:10">
      <c r="A5595" s="2" t="str">
        <f>'[1]2025年已发货'!A:A</f>
        <v>钢固融</v>
      </c>
      <c r="B5595" s="2" t="str">
        <f>'[1]2025年已发货'!B:B</f>
        <v>盘螺</v>
      </c>
      <c r="C5595" s="2" t="str">
        <f>'[1]2025年已发货'!C:C</f>
        <v>HRB400E Φ8</v>
      </c>
      <c r="D5595" s="2" t="str">
        <f>'[1]2025年已发货'!D:D</f>
        <v>吨</v>
      </c>
      <c r="E5595" s="2">
        <f>'[1]2025年已发货'!E:E</f>
        <v>18</v>
      </c>
      <c r="F5595" s="4">
        <f>'[1]2025年已发货'!F:F</f>
        <v>45869</v>
      </c>
      <c r="G5595" s="2" t="str">
        <f>'[1]2025年已发货'!G:G</f>
        <v>（商投建工达州中医药科技园-4工区-8号楼）达州市通川区达州中医药职业学院犀牛大道北段</v>
      </c>
      <c r="H5595" s="2" t="str">
        <f>'[1]2025年已发货'!H:H</f>
        <v>张扬</v>
      </c>
      <c r="I5595" s="2">
        <f>'[1]2025年已发货'!I:I</f>
        <v>18381904567</v>
      </c>
      <c r="J5595" s="2" t="str">
        <f>_xlfn._xlws.FILTER(辅助信息!D:D,辅助信息!G:G=G5595)</f>
        <v>商投建工达州中医药科技园</v>
      </c>
    </row>
    <row r="5596" spans="1:10">
      <c r="A5596" s="2" t="str">
        <f>'[1]2025年已发货'!A:A</f>
        <v>钢固融</v>
      </c>
      <c r="B5596" s="2" t="str">
        <f>'[1]2025年已发货'!B:B</f>
        <v>盘螺</v>
      </c>
      <c r="C5596" s="2" t="str">
        <f>'[1]2025年已发货'!C:C</f>
        <v>HRB400E Φ10</v>
      </c>
      <c r="D5596" s="2" t="str">
        <f>'[1]2025年已发货'!D:D</f>
        <v>吨</v>
      </c>
      <c r="E5596" s="2">
        <f>'[1]2025年已发货'!E:E</f>
        <v>9</v>
      </c>
      <c r="F5596" s="4">
        <f>'[1]2025年已发货'!F:F</f>
        <v>45869</v>
      </c>
      <c r="G5596" s="2" t="str">
        <f>'[1]2025年已发货'!G:G</f>
        <v>（商投建工达州中医药科技园-4工区-8号楼）达州市通川区达州中医药职业学院犀牛大道北段</v>
      </c>
      <c r="H5596" s="2" t="str">
        <f>'[1]2025年已发货'!H:H</f>
        <v>张扬</v>
      </c>
      <c r="I5596" s="2">
        <f>'[1]2025年已发货'!I:I</f>
        <v>18381904567</v>
      </c>
      <c r="J5596" s="2" t="str">
        <f>_xlfn._xlws.FILTER(辅助信息!D:D,辅助信息!G:G=G5596)</f>
        <v>商投建工达州中医药科技园</v>
      </c>
    </row>
    <row r="5597" spans="1:10">
      <c r="A5597" s="2" t="str">
        <f>'[1]2025年已发货'!A:A</f>
        <v>钢固融</v>
      </c>
      <c r="B5597" s="2" t="str">
        <f>'[1]2025年已发货'!B:B</f>
        <v>螺纹钢</v>
      </c>
      <c r="C5597" s="2" t="str">
        <f>'[1]2025年已发货'!C:C</f>
        <v>HRB400E Φ20 9m</v>
      </c>
      <c r="D5597" s="2" t="str">
        <f>'[1]2025年已发货'!D:D</f>
        <v>吨</v>
      </c>
      <c r="E5597" s="2">
        <f>'[1]2025年已发货'!E:E</f>
        <v>9</v>
      </c>
      <c r="F5597" s="4">
        <f>'[1]2025年已发货'!F:F</f>
        <v>45869</v>
      </c>
      <c r="G5597" s="2" t="str">
        <f>'[1]2025年已发货'!G:G</f>
        <v>（商投建工达州中医药科技园-4工区-8号楼）达州市通川区达州中医药职业学院犀牛大道北段</v>
      </c>
      <c r="H5597" s="2" t="str">
        <f>'[1]2025年已发货'!H:H</f>
        <v>张扬</v>
      </c>
      <c r="I5597" s="2">
        <f>'[1]2025年已发货'!I:I</f>
        <v>18381904567</v>
      </c>
      <c r="J5597" s="2" t="str">
        <f>_xlfn._xlws.FILTER(辅助信息!D:D,辅助信息!G:G=G5597)</f>
        <v>商投建工达州中医药科技园</v>
      </c>
    </row>
    <row r="5598" spans="1:10">
      <c r="A5598" s="2" t="str">
        <f>'[1]2025年已发货'!A:A</f>
        <v>钢固融</v>
      </c>
      <c r="B5598" s="2" t="str">
        <f>'[1]2025年已发货'!B:B</f>
        <v>盘螺</v>
      </c>
      <c r="C5598" s="2" t="str">
        <f>'[1]2025年已发货'!C:C</f>
        <v>HRB400E Φ8</v>
      </c>
      <c r="D5598" s="2" t="str">
        <f>'[1]2025年已发货'!D:D</f>
        <v>吨</v>
      </c>
      <c r="E5598" s="2">
        <f>'[1]2025年已发货'!E:E</f>
        <v>35</v>
      </c>
      <c r="F5598" s="4">
        <f>'[1]2025年已发货'!F:F</f>
        <v>45869</v>
      </c>
      <c r="G5598" s="2" t="str">
        <f>'[1]2025年已发货'!G:G</f>
        <v>（商投建工达州中医药科技园-4工区-11号楼）达州市通川区达州中医药职业学院犀牛大道北段</v>
      </c>
      <c r="H5598" s="2" t="str">
        <f>'[1]2025年已发货'!H:H</f>
        <v>张扬</v>
      </c>
      <c r="I5598" s="2">
        <f>'[1]2025年已发货'!I:I</f>
        <v>18381904567</v>
      </c>
      <c r="J5598" s="2" t="str">
        <f>_xlfn._xlws.FILTER(辅助信息!D:D,辅助信息!G:G=G5598)</f>
        <v>商投建工达州中医药科技园</v>
      </c>
    </row>
    <row r="5599" spans="1:10">
      <c r="A5599" s="2" t="str">
        <f>'[1]2025年已发货'!A:A</f>
        <v>润耀</v>
      </c>
      <c r="B5599" s="2" t="str">
        <f>'[1]2025年已发货'!B:B</f>
        <v>螺纹钢</v>
      </c>
      <c r="C5599" s="2" t="str">
        <f>'[1]2025年已发货'!C:C</f>
        <v>HRB400E Φ14 9m</v>
      </c>
      <c r="D5599" s="2" t="str">
        <f>'[1]2025年已发货'!D:D</f>
        <v>吨</v>
      </c>
      <c r="E5599" s="2">
        <f>'[1]2025年已发货'!E:E</f>
        <v>16</v>
      </c>
      <c r="F5599" s="4">
        <f>'[1]2025年已发货'!F:F</f>
        <v>45869</v>
      </c>
      <c r="G5599" s="2" t="str">
        <f>'[1]2025年已发货'!G:G</f>
        <v>(宜宾兴港三江新区长江工业园保障性租赁住房建设项目-土建)四川省宜宾市翠屏区永善路南段宜宾市三江新区长江工业园区</v>
      </c>
      <c r="H5599" s="2" t="str">
        <f>'[1]2025年已发货'!H:H</f>
        <v>韩强</v>
      </c>
      <c r="I5599" s="2">
        <f>'[1]2025年已发货'!I:I</f>
        <v>13194938980</v>
      </c>
      <c r="J5599" s="2" t="str">
        <f>_xlfn._xlws.FILTER(辅助信息!D:D,辅助信息!G:G=G5599)</f>
        <v>宜宾兴港三江新区长江工业园建设项目</v>
      </c>
    </row>
    <row r="5600" spans="1:10">
      <c r="A5600" s="2" t="str">
        <f>'[1]2025年已发货'!A:A</f>
        <v>润耀</v>
      </c>
      <c r="B5600" s="2" t="str">
        <f>'[1]2025年已发货'!B:B</f>
        <v>螺纹钢</v>
      </c>
      <c r="C5600" s="2" t="str">
        <f>'[1]2025年已发货'!C:C</f>
        <v>HRB400E Φ16 9m</v>
      </c>
      <c r="D5600" s="2" t="str">
        <f>'[1]2025年已发货'!D:D</f>
        <v>吨</v>
      </c>
      <c r="E5600" s="2">
        <f>'[1]2025年已发货'!E:E</f>
        <v>7</v>
      </c>
      <c r="F5600" s="4">
        <f>'[1]2025年已发货'!F:F</f>
        <v>45869</v>
      </c>
      <c r="G5600" s="2" t="str">
        <f>'[1]2025年已发货'!G:G</f>
        <v>(宜宾兴港三江新区长江工业园保障性租赁住房建设项目-土建)四川省宜宾市翠屏区永善路南段宜宾市三江新区长江工业园区</v>
      </c>
      <c r="H5600" s="2" t="str">
        <f>'[1]2025年已发货'!H:H</f>
        <v>韩强</v>
      </c>
      <c r="I5600" s="2">
        <f>'[1]2025年已发货'!I:I</f>
        <v>13194938980</v>
      </c>
      <c r="J5600" s="2" t="str">
        <f>_xlfn._xlws.FILTER(辅助信息!D:D,辅助信息!G:G=G5600)</f>
        <v>宜宾兴港三江新区长江工业园建设项目</v>
      </c>
    </row>
    <row r="5601" spans="1:10">
      <c r="A5601" s="2" t="str">
        <f>'[1]2025年已发货'!A:A</f>
        <v>润耀</v>
      </c>
      <c r="B5601" s="2" t="str">
        <f>'[1]2025年已发货'!B:B</f>
        <v>螺纹钢</v>
      </c>
      <c r="C5601" s="2" t="str">
        <f>'[1]2025年已发货'!C:C</f>
        <v>HRB400E Φ18 9m</v>
      </c>
      <c r="D5601" s="2" t="str">
        <f>'[1]2025年已发货'!D:D</f>
        <v>吨</v>
      </c>
      <c r="E5601" s="2">
        <f>'[1]2025年已发货'!E:E</f>
        <v>9</v>
      </c>
      <c r="F5601" s="4">
        <f>'[1]2025年已发货'!F:F</f>
        <v>45869</v>
      </c>
      <c r="G5601" s="2" t="str">
        <f>'[1]2025年已发货'!G:G</f>
        <v>(宜宾兴港三江新区长江工业园保障性租赁住房建设项目-土建)四川省宜宾市翠屏区永善路南段宜宾市三江新区长江工业园区</v>
      </c>
      <c r="H5601" s="2" t="str">
        <f>'[1]2025年已发货'!H:H</f>
        <v>韩强</v>
      </c>
      <c r="I5601" s="2">
        <f>'[1]2025年已发货'!I:I</f>
        <v>13194938980</v>
      </c>
      <c r="J5601" s="2" t="str">
        <f>_xlfn._xlws.FILTER(辅助信息!D:D,辅助信息!G:G=G5601)</f>
        <v>宜宾兴港三江新区长江工业园建设项目</v>
      </c>
    </row>
    <row r="5602" spans="1:10">
      <c r="A5602" s="2" t="str">
        <f>'[1]2025年已发货'!A:A</f>
        <v>润耀</v>
      </c>
      <c r="B5602" s="2" t="str">
        <f>'[1]2025年已发货'!B:B</f>
        <v>螺纹钢</v>
      </c>
      <c r="C5602" s="2" t="str">
        <f>'[1]2025年已发货'!C:C</f>
        <v>HRB400E Φ20 9m</v>
      </c>
      <c r="D5602" s="2" t="str">
        <f>'[1]2025年已发货'!D:D</f>
        <v>吨</v>
      </c>
      <c r="E5602" s="2">
        <f>'[1]2025年已发货'!E:E</f>
        <v>3</v>
      </c>
      <c r="F5602" s="4">
        <f>'[1]2025年已发货'!F:F</f>
        <v>45869</v>
      </c>
      <c r="G5602" s="2" t="str">
        <f>'[1]2025年已发货'!G:G</f>
        <v>(宜宾兴港三江新区长江工业园保障性租赁住房建设项目-土建)四川省宜宾市翠屏区永善路南段宜宾市三江新区长江工业园区</v>
      </c>
      <c r="H5602" s="2" t="str">
        <f>'[1]2025年已发货'!H:H</f>
        <v>韩强</v>
      </c>
      <c r="I5602" s="2">
        <f>'[1]2025年已发货'!I:I</f>
        <v>13194938980</v>
      </c>
      <c r="J5602" s="2" t="str">
        <f>_xlfn._xlws.FILTER(辅助信息!D:D,辅助信息!G:G=G5602)</f>
        <v>宜宾兴港三江新区长江工业园建设项目</v>
      </c>
    </row>
    <row r="5603" spans="1:10">
      <c r="A5603" s="2" t="str">
        <f>'[1]2025年已发货'!A:A</f>
        <v>润耀</v>
      </c>
      <c r="B5603" s="2" t="str">
        <f>'[1]2025年已发货'!B:B</f>
        <v>盘螺</v>
      </c>
      <c r="C5603" s="2" t="str">
        <f>'[1]2025年已发货'!C:C</f>
        <v>HRB400E Φ10</v>
      </c>
      <c r="D5603" s="2" t="str">
        <f>'[1]2025年已发货'!D:D</f>
        <v>吨</v>
      </c>
      <c r="E5603" s="2">
        <f>'[1]2025年已发货'!E:E</f>
        <v>10</v>
      </c>
      <c r="F5603" s="4">
        <f>'[1]2025年已发货'!F:F</f>
        <v>45869</v>
      </c>
      <c r="G5603" s="2" t="str">
        <f>'[1]2025年已发货'!G:G</f>
        <v>（五冶钢构宜宾高县月江镇建设项目）  四川省宜宾市高县月江镇刚记超市斜对面(还阳组团沪碳二期项目)</v>
      </c>
      <c r="H5603" s="2" t="str">
        <f>'[1]2025年已发货'!H:H</f>
        <v>张朝亮</v>
      </c>
      <c r="I5603" s="2">
        <f>'[1]2025年已发货'!I:I</f>
        <v>15228205853</v>
      </c>
      <c r="J5603" s="2" t="str">
        <f>_xlfn._xlws.FILTER(辅助信息!D:D,辅助信息!G:G=G5603)</f>
        <v>五冶钢构-宜宾市南溪区高县月江镇建设项目</v>
      </c>
    </row>
    <row r="5604" spans="1:10">
      <c r="A5604" s="2" t="str">
        <f>'[1]2025年已发货'!A:A</f>
        <v>润耀</v>
      </c>
      <c r="B5604" s="2" t="str">
        <f>'[1]2025年已发货'!B:B</f>
        <v>螺纹钢</v>
      </c>
      <c r="C5604" s="2" t="str">
        <f>'[1]2025年已发货'!C:C</f>
        <v>HRB400E Φ12 9m</v>
      </c>
      <c r="D5604" s="2" t="str">
        <f>'[1]2025年已发货'!D:D</f>
        <v>吨</v>
      </c>
      <c r="E5604" s="2">
        <f>'[1]2025年已发货'!E:E</f>
        <v>15</v>
      </c>
      <c r="F5604" s="4">
        <f>'[1]2025年已发货'!F:F</f>
        <v>45869</v>
      </c>
      <c r="G5604" s="2" t="str">
        <f>'[1]2025年已发货'!G:G</f>
        <v>（五冶钢构宜宾高县月江镇建设项目）  四川省宜宾市高县月江镇刚记超市斜对面(还阳组团沪碳二期项目)</v>
      </c>
      <c r="H5604" s="2" t="str">
        <f>'[1]2025年已发货'!H:H</f>
        <v>张朝亮</v>
      </c>
      <c r="I5604" s="2">
        <f>'[1]2025年已发货'!I:I</f>
        <v>15228205853</v>
      </c>
      <c r="J5604" s="2" t="str">
        <f>_xlfn._xlws.FILTER(辅助信息!D:D,辅助信息!G:G=G5604)</f>
        <v>五冶钢构-宜宾市南溪区高县月江镇建设项目</v>
      </c>
    </row>
    <row r="5605" spans="1:10">
      <c r="A5605" s="2" t="str">
        <f>'[1]2025年已发货'!A:A</f>
        <v>润耀</v>
      </c>
      <c r="B5605" s="2" t="str">
        <f>'[1]2025年已发货'!B:B</f>
        <v>螺纹钢</v>
      </c>
      <c r="C5605" s="2" t="str">
        <f>'[1]2025年已发货'!C:C</f>
        <v>HRB400E Φ14 9m</v>
      </c>
      <c r="D5605" s="2" t="str">
        <f>'[1]2025年已发货'!D:D</f>
        <v>吨</v>
      </c>
      <c r="E5605" s="2">
        <f>'[1]2025年已发货'!E:E</f>
        <v>3</v>
      </c>
      <c r="F5605" s="4">
        <f>'[1]2025年已发货'!F:F</f>
        <v>45869</v>
      </c>
      <c r="G5605" s="2" t="str">
        <f>'[1]2025年已发货'!G:G</f>
        <v>（五冶钢构宜宾高县月江镇建设项目）  四川省宜宾市高县月江镇刚记超市斜对面(还阳组团沪碳二期项目)</v>
      </c>
      <c r="H5605" s="2" t="str">
        <f>'[1]2025年已发货'!H:H</f>
        <v>张朝亮</v>
      </c>
      <c r="I5605" s="2">
        <f>'[1]2025年已发货'!I:I</f>
        <v>15228205853</v>
      </c>
      <c r="J5605" s="2" t="str">
        <f>_xlfn._xlws.FILTER(辅助信息!D:D,辅助信息!G:G=G5605)</f>
        <v>五冶钢构-宜宾市南溪区高县月江镇建设项目</v>
      </c>
    </row>
    <row r="5606" spans="1:10">
      <c r="A5606" s="2" t="str">
        <f>'[1]2025年已发货'!A:A</f>
        <v>润耀</v>
      </c>
      <c r="B5606" s="2" t="str">
        <f>'[1]2025年已发货'!B:B</f>
        <v>螺纹钢</v>
      </c>
      <c r="C5606" s="2" t="str">
        <f>'[1]2025年已发货'!C:C</f>
        <v>HRB400E Φ16 9m</v>
      </c>
      <c r="D5606" s="2" t="str">
        <f>'[1]2025年已发货'!D:D</f>
        <v>吨</v>
      </c>
      <c r="E5606" s="2">
        <f>'[1]2025年已发货'!E:E</f>
        <v>12</v>
      </c>
      <c r="F5606" s="4">
        <f>'[1]2025年已发货'!F:F</f>
        <v>45869</v>
      </c>
      <c r="G5606" s="2" t="str">
        <f>'[1]2025年已发货'!G:G</f>
        <v>（五冶钢构宜宾高县月江镇建设项目）  四川省宜宾市高县月江镇刚记超市斜对面(还阳组团沪碳二期项目)</v>
      </c>
      <c r="H5606" s="2" t="str">
        <f>'[1]2025年已发货'!H:H</f>
        <v>张朝亮</v>
      </c>
      <c r="I5606" s="2">
        <f>'[1]2025年已发货'!I:I</f>
        <v>15228205853</v>
      </c>
      <c r="J5606" s="2" t="str">
        <f>_xlfn._xlws.FILTER(辅助信息!D:D,辅助信息!G:G=G5606)</f>
        <v>五冶钢构-宜宾市南溪区高县月江镇建设项目</v>
      </c>
    </row>
    <row r="5607" spans="1:10">
      <c r="A5607" s="2" t="str">
        <f>'[1]2025年已发货'!A:A</f>
        <v>润耀</v>
      </c>
      <c r="B5607" s="2" t="str">
        <f>'[1]2025年已发货'!B:B</f>
        <v>螺纹钢</v>
      </c>
      <c r="C5607" s="2" t="str">
        <f>'[1]2025年已发货'!C:C</f>
        <v>HRB400E Φ18 9m</v>
      </c>
      <c r="D5607" s="2" t="str">
        <f>'[1]2025年已发货'!D:D</f>
        <v>吨</v>
      </c>
      <c r="E5607" s="2">
        <f>'[1]2025年已发货'!E:E</f>
        <v>6</v>
      </c>
      <c r="F5607" s="4">
        <f>'[1]2025年已发货'!F:F</f>
        <v>45869</v>
      </c>
      <c r="G5607" s="2" t="str">
        <f>'[1]2025年已发货'!G:G</f>
        <v>（五冶钢构宜宾高县月江镇建设项目）  四川省宜宾市高县月江镇刚记超市斜对面(还阳组团沪碳二期项目)</v>
      </c>
      <c r="H5607" s="2" t="str">
        <f>'[1]2025年已发货'!H:H</f>
        <v>张朝亮</v>
      </c>
      <c r="I5607" s="2">
        <f>'[1]2025年已发货'!I:I</f>
        <v>15228205853</v>
      </c>
      <c r="J5607" s="2" t="str">
        <f>_xlfn._xlws.FILTER(辅助信息!D:D,辅助信息!G:G=G5607)</f>
        <v>五冶钢构-宜宾市南溪区高县月江镇建设项目</v>
      </c>
    </row>
    <row r="5608" spans="1:10">
      <c r="A5608" s="2" t="str">
        <f>'[1]2025年已发货'!A:A</f>
        <v>润耀</v>
      </c>
      <c r="B5608" s="2" t="str">
        <f>'[1]2025年已发货'!B:B</f>
        <v>螺纹钢</v>
      </c>
      <c r="C5608" s="2" t="str">
        <f>'[1]2025年已发货'!C:C</f>
        <v>HRB400E Φ20 9m</v>
      </c>
      <c r="D5608" s="2" t="str">
        <f>'[1]2025年已发货'!D:D</f>
        <v>吨</v>
      </c>
      <c r="E5608" s="2">
        <f>'[1]2025年已发货'!E:E</f>
        <v>12</v>
      </c>
      <c r="F5608" s="4">
        <f>'[1]2025年已发货'!F:F</f>
        <v>45869</v>
      </c>
      <c r="G5608" s="2" t="str">
        <f>'[1]2025年已发货'!G:G</f>
        <v>（五冶钢构宜宾高县月江镇建设项目）  四川省宜宾市高县月江镇刚记超市斜对面(还阳组团沪碳二期项目)</v>
      </c>
      <c r="H5608" s="2" t="str">
        <f>'[1]2025年已发货'!H:H</f>
        <v>张朝亮</v>
      </c>
      <c r="I5608" s="2">
        <f>'[1]2025年已发货'!I:I</f>
        <v>15228205853</v>
      </c>
      <c r="J5608" s="2" t="str">
        <f>_xlfn._xlws.FILTER(辅助信息!D:D,辅助信息!G:G=G5608)</f>
        <v>五冶钢构-宜宾市南溪区高县月江镇建设项目</v>
      </c>
    </row>
    <row r="5609" spans="1:10">
      <c r="A5609" s="2" t="str">
        <f>'[1]2025年已发货'!A:A</f>
        <v>润耀</v>
      </c>
      <c r="B5609" s="2" t="str">
        <f>'[1]2025年已发货'!B:B</f>
        <v>螺纹钢</v>
      </c>
      <c r="C5609" s="2" t="str">
        <f>'[1]2025年已发货'!C:C</f>
        <v>HRB400E Φ25 9m</v>
      </c>
      <c r="D5609" s="2" t="str">
        <f>'[1]2025年已发货'!D:D</f>
        <v>吨</v>
      </c>
      <c r="E5609" s="2">
        <f>'[1]2025年已发货'!E:E</f>
        <v>12</v>
      </c>
      <c r="F5609" s="4">
        <f>'[1]2025年已发货'!F:F</f>
        <v>45869</v>
      </c>
      <c r="G5609" s="2" t="str">
        <f>'[1]2025年已发货'!G:G</f>
        <v>（五冶钢构宜宾高县月江镇建设项目）  四川省宜宾市高县月江镇刚记超市斜对面(还阳组团沪碳二期项目)</v>
      </c>
      <c r="H5609" s="2" t="str">
        <f>'[1]2025年已发货'!H:H</f>
        <v>张朝亮</v>
      </c>
      <c r="I5609" s="2">
        <f>'[1]2025年已发货'!I:I</f>
        <v>15228205853</v>
      </c>
      <c r="J5609" s="2" t="str">
        <f>_xlfn._xlws.FILTER(辅助信息!D:D,辅助信息!G:G=G5609)</f>
        <v>五冶钢构-宜宾市南溪区高县月江镇建设项目</v>
      </c>
    </row>
    <row r="5610" spans="1:10">
      <c r="A5610" s="2" t="str">
        <f>'[1]2025年已发货'!A:A</f>
        <v>润耀</v>
      </c>
      <c r="B5610" s="2" t="str">
        <f>'[1]2025年已发货'!B:B</f>
        <v>高线</v>
      </c>
      <c r="C5610" s="2" t="str">
        <f>'[1]2025年已发货'!C:C</f>
        <v>HPB300Φ12</v>
      </c>
      <c r="D5610" s="2" t="str">
        <f>'[1]2025年已发货'!D:D</f>
        <v>吨</v>
      </c>
      <c r="E5610" s="2">
        <f>'[1]2025年已发货'!E:E</f>
        <v>35</v>
      </c>
      <c r="F5610" s="4">
        <f>'[1]2025年已发货'!F:F</f>
        <v>45869</v>
      </c>
      <c r="G5610" s="2" t="str">
        <f>'[1]2025年已发货'!G:G</f>
        <v>（中铁广州局-成渝扩容2标）成渝扩容项目ZCB3-2标2#钢筋厂【雁江区联盟桥东北50米(资资路) 】</v>
      </c>
      <c r="H5610" s="2" t="str">
        <f>'[1]2025年已发货'!H:H</f>
        <v>刘沛琦</v>
      </c>
      <c r="I5610" s="2">
        <f>'[1]2025年已发货'!I:I</f>
        <v>18011784798</v>
      </c>
      <c r="J5610" s="2" vm="1" t="e">
        <f>_xlfn._xlws.FILTER(辅助信息!D:D,辅助信息!G:G=G5610)</f>
        <v>#VALUE!</v>
      </c>
    </row>
    <row r="5611" spans="1:10">
      <c r="A5611" s="2" t="str">
        <f>'[1]2025年已发货'!A:A</f>
        <v>润耀</v>
      </c>
      <c r="B5611" s="2" t="str">
        <f>'[1]2025年已发货'!B:B</f>
        <v>盘螺</v>
      </c>
      <c r="C5611" s="2" t="str">
        <f>'[1]2025年已发货'!C:C</f>
        <v>HRB400E Φ12</v>
      </c>
      <c r="D5611" s="2" t="str">
        <f>'[1]2025年已发货'!D:D</f>
        <v>吨</v>
      </c>
      <c r="E5611" s="2">
        <f>'[1]2025年已发货'!E:E</f>
        <v>35</v>
      </c>
      <c r="F5611" s="4">
        <f>'[1]2025年已发货'!F:F</f>
        <v>45869</v>
      </c>
      <c r="G5611" s="2" t="str">
        <f>'[1]2025年已发货'!G:G</f>
        <v>（中铁广州局-成渝扩容2标）成渝扩容项目ZCB3-2标2#钢筋厂【雁江区联盟桥东北50米(资资路) 】</v>
      </c>
      <c r="H5611" s="2" t="str">
        <f>'[1]2025年已发货'!H:H</f>
        <v>刘沛琦</v>
      </c>
      <c r="I5611" s="2">
        <f>'[1]2025年已发货'!I:I</f>
        <v>18011784798</v>
      </c>
      <c r="J5611" s="2" vm="1" t="e">
        <f>_xlfn._xlws.FILTER(辅助信息!D:D,辅助信息!G:G=G5611)</f>
        <v>#VALUE!</v>
      </c>
    </row>
    <row r="5612" spans="1:10">
      <c r="A5612" s="2" t="str">
        <f>'[1]2025年已发货'!A:A</f>
        <v>润耀</v>
      </c>
      <c r="B5612" s="2" t="str">
        <f>'[1]2025年已发货'!B:B</f>
        <v>螺纹钢</v>
      </c>
      <c r="C5612" s="2" t="str">
        <f>'[1]2025年已发货'!C:C</f>
        <v>HRB400E Φ22*12m</v>
      </c>
      <c r="D5612" s="2" t="str">
        <f>'[1]2025年已发货'!D:D</f>
        <v>吨</v>
      </c>
      <c r="E5612" s="2">
        <f>'[1]2025年已发货'!E:E</f>
        <v>35</v>
      </c>
      <c r="F5612" s="4">
        <f>'[1]2025年已发货'!F:F</f>
        <v>45869</v>
      </c>
      <c r="G5612" s="2" t="str">
        <f>'[1]2025年已发货'!G:G</f>
        <v>（中铁广州局-成渝扩容2标）成渝扩容项目ZCB3-2标2#钢筋厂【雁江区联盟桥东北50米(资资路) 】</v>
      </c>
      <c r="H5612" s="2" t="str">
        <f>'[1]2025年已发货'!H:H</f>
        <v>刘沛琦</v>
      </c>
      <c r="I5612" s="2">
        <f>'[1]2025年已发货'!I:I</f>
        <v>18011784798</v>
      </c>
      <c r="J5612" s="2" vm="1" t="e">
        <f>_xlfn._xlws.FILTER(辅助信息!D:D,辅助信息!G:G=G5612)</f>
        <v>#VALUE!</v>
      </c>
    </row>
    <row r="5613" spans="1:10">
      <c r="A5613" s="2" t="str">
        <f>'[1]2025年已发货'!A:A</f>
        <v>润耀</v>
      </c>
      <c r="B5613" s="2" t="str">
        <f>'[1]2025年已发货'!B:B</f>
        <v>螺纹钢</v>
      </c>
      <c r="C5613" s="2" t="str">
        <f>'[1]2025年已发货'!C:C</f>
        <v>HRB400E Φ25*9m</v>
      </c>
      <c r="D5613" s="2" t="str">
        <f>'[1]2025年已发货'!D:D</f>
        <v>吨</v>
      </c>
      <c r="E5613" s="2">
        <f>'[1]2025年已发货'!E:E</f>
        <v>35</v>
      </c>
      <c r="F5613" s="4">
        <f>'[1]2025年已发货'!F:F</f>
        <v>45869</v>
      </c>
      <c r="G5613" s="2" t="str">
        <f>'[1]2025年已发货'!G:G</f>
        <v>（中铁广州局-成渝扩容2标）成渝扩容项目ZCB3-2标2#钢筋厂【雁江区联盟桥东北50米(资资路) 】</v>
      </c>
      <c r="H5613" s="2" t="str">
        <f>'[1]2025年已发货'!H:H</f>
        <v>刘沛琦</v>
      </c>
      <c r="I5613" s="2">
        <f>'[1]2025年已发货'!I:I</f>
        <v>18011784798</v>
      </c>
      <c r="J5613" s="2" vm="1" t="e">
        <f>_xlfn._xlws.FILTER(辅助信息!D:D,辅助信息!G:G=G5613)</f>
        <v>#VALUE!</v>
      </c>
    </row>
    <row r="5614" spans="1:10">
      <c r="A5614" s="2" t="str">
        <f>'[1]2025年已发货'!A:A</f>
        <v>润耀</v>
      </c>
      <c r="B5614" s="2" t="str">
        <f>'[1]2025年已发货'!B:B</f>
        <v>螺纹钢</v>
      </c>
      <c r="C5614" s="2" t="str">
        <f>'[1]2025年已发货'!C:C</f>
        <v>HRB400E Φ12 9m</v>
      </c>
      <c r="D5614" s="2" t="str">
        <f>'[1]2025年已发货'!D:D</f>
        <v>吨</v>
      </c>
      <c r="E5614" s="2">
        <f>'[1]2025年已发货'!E:E</f>
        <v>35</v>
      </c>
      <c r="F5614" s="4">
        <f>'[1]2025年已发货'!F:F</f>
        <v>45869</v>
      </c>
      <c r="G5614" s="2" t="str">
        <f>'[1]2025年已发货'!G:G</f>
        <v>（中铁十局-资乐高速4标）四川省眉山市仁寿县彰加镇促进村中铁十局资乐高速1#梁场</v>
      </c>
      <c r="H5614" s="2" t="str">
        <f>'[1]2025年已发货'!H:H</f>
        <v>杨飞</v>
      </c>
      <c r="I5614" s="2">
        <f>'[1]2025年已发货'!I:I</f>
        <v>15667998777</v>
      </c>
      <c r="J5614" s="2" vm="1" t="e">
        <f>_xlfn._xlws.FILTER(辅助信息!D:D,辅助信息!G:G=G5614)</f>
        <v>#VALUE!</v>
      </c>
    </row>
    <row r="5615" spans="1:10">
      <c r="A5615" s="2" t="str">
        <f>'[1]2025年已发货'!A:A</f>
        <v>润耀</v>
      </c>
      <c r="B5615" s="2" t="str">
        <f>'[1]2025年已发货'!B:B</f>
        <v>螺纹钢</v>
      </c>
      <c r="C5615" s="2" t="str">
        <f>'[1]2025年已发货'!C:C</f>
        <v>HRB400E Φ14 12m</v>
      </c>
      <c r="D5615" s="2" t="str">
        <f>'[1]2025年已发货'!D:D</f>
        <v>吨</v>
      </c>
      <c r="E5615" s="2">
        <f>'[1]2025年已发货'!E:E</f>
        <v>35</v>
      </c>
      <c r="F5615" s="4">
        <f>'[1]2025年已发货'!F:F</f>
        <v>45869</v>
      </c>
      <c r="G5615" s="2" t="str">
        <f>'[1]2025年已发货'!G:G</f>
        <v>（中铁十局-资乐高速4标）四川省眉山市仁寿县彰加镇促进村中铁十局资乐高速1#钢筋场</v>
      </c>
      <c r="H5615" s="2" t="str">
        <f>'[1]2025年已发货'!H:H</f>
        <v>杨飞</v>
      </c>
      <c r="I5615" s="2">
        <f>'[1]2025年已发货'!I:I</f>
        <v>15667998777</v>
      </c>
      <c r="J5615" s="2" vm="1" t="e">
        <f>_xlfn._xlws.FILTER(辅助信息!D:D,辅助信息!G:G=G5615)</f>
        <v>#VALUE!</v>
      </c>
    </row>
    <row r="5616" spans="1:10">
      <c r="A5616" s="2" t="str">
        <f>'[1]2025年已发货'!A:A</f>
        <v>润耀</v>
      </c>
      <c r="B5616" s="2" t="str">
        <f>'[1]2025年已发货'!B:B</f>
        <v>螺纹钢</v>
      </c>
      <c r="C5616" s="2" t="str">
        <f>'[1]2025年已发货'!C:C</f>
        <v>HRB400E Φ12 12m</v>
      </c>
      <c r="D5616" s="2" t="str">
        <f>'[1]2025年已发货'!D:D</f>
        <v>吨</v>
      </c>
      <c r="E5616" s="2">
        <f>'[1]2025年已发货'!E:E</f>
        <v>35</v>
      </c>
      <c r="F5616" s="4">
        <f>'[1]2025年已发货'!F:F</f>
        <v>45869</v>
      </c>
      <c r="G5616" s="2" t="str">
        <f>'[1]2025年已发货'!G:G</f>
        <v>（中铁十局-资乐高速4标）四川省眉山市仁寿县彰加镇促进村中铁十局资乐高速1#钢筋场</v>
      </c>
      <c r="H5616" s="2" t="str">
        <f>'[1]2025年已发货'!H:H</f>
        <v>杨飞</v>
      </c>
      <c r="I5616" s="2">
        <f>'[1]2025年已发货'!I:I</f>
        <v>15667998777</v>
      </c>
      <c r="J5616" s="2" vm="1" t="e">
        <f>_xlfn._xlws.FILTER(辅助信息!D:D,辅助信息!G:G=G5616)</f>
        <v>#VALUE!</v>
      </c>
    </row>
    <row r="5617" spans="1:10">
      <c r="A5617" s="2" t="str">
        <f>'[1]2025年已发货'!A:A</f>
        <v>润耀</v>
      </c>
      <c r="B5617" s="2" t="str">
        <f>'[1]2025年已发货'!B:B</f>
        <v>螺纹钢</v>
      </c>
      <c r="C5617" s="2" t="str">
        <f>'[1]2025年已发货'!C:C</f>
        <v>HRB400E Φ22 12m</v>
      </c>
      <c r="D5617" s="2" t="str">
        <f>'[1]2025年已发货'!D:D</f>
        <v>吨</v>
      </c>
      <c r="E5617" s="2">
        <f>'[1]2025年已发货'!E:E</f>
        <v>20</v>
      </c>
      <c r="F5617" s="4">
        <f>'[1]2025年已发货'!F:F</f>
        <v>45869</v>
      </c>
      <c r="G5617" s="2" t="str">
        <f>'[1]2025年已发货'!G:G</f>
        <v>（中铁北京局-资乐高速6标）四川省乐山市市中区土主镇资乐高速TJ6标项目试验室</v>
      </c>
      <c r="H5617" s="2" t="str">
        <f>'[1]2025年已发货'!H:H</f>
        <v>刘岩</v>
      </c>
      <c r="I5617" s="2">
        <f>'[1]2025年已发货'!I:I</f>
        <v>18543566469</v>
      </c>
      <c r="J5617" s="2" vm="1" t="e">
        <f>_xlfn._xlws.FILTER(辅助信息!D:D,辅助信息!G:G=G5617)</f>
        <v>#VALUE!</v>
      </c>
    </row>
    <row r="5618" spans="1:10">
      <c r="A5618" s="2" t="str">
        <f>'[1]2025年已发货'!A:A</f>
        <v>润耀</v>
      </c>
      <c r="B5618" s="2" t="str">
        <f>'[1]2025年已发货'!B:B</f>
        <v>螺纹钢</v>
      </c>
      <c r="C5618" s="2" t="str">
        <f>'[1]2025年已发货'!C:C</f>
        <v>HRB400E Φ16 9m</v>
      </c>
      <c r="D5618" s="2" t="str">
        <f>'[1]2025年已发货'!D:D</f>
        <v>吨</v>
      </c>
      <c r="E5618" s="2">
        <f>'[1]2025年已发货'!E:E</f>
        <v>7</v>
      </c>
      <c r="F5618" s="4">
        <f>'[1]2025年已发货'!F:F</f>
        <v>45869</v>
      </c>
      <c r="G5618" s="2" t="str">
        <f>'[1]2025年已发货'!G:G</f>
        <v>（中铁北京局-资乐高速6标）四川省乐山市市中区土主镇资乐高速TJ6标项目试验室</v>
      </c>
      <c r="H5618" s="2" t="str">
        <f>'[1]2025年已发货'!H:H</f>
        <v>刘岩</v>
      </c>
      <c r="I5618" s="2">
        <f>'[1]2025年已发货'!I:I</f>
        <v>18543566469</v>
      </c>
      <c r="J5618" s="2" vm="1" t="e">
        <f>_xlfn._xlws.FILTER(辅助信息!D:D,辅助信息!G:G=G5618)</f>
        <v>#VALUE!</v>
      </c>
    </row>
    <row r="5619" spans="1:10">
      <c r="A5619" s="2" t="str">
        <f>'[1]2025年已发货'!A:A</f>
        <v>润耀</v>
      </c>
      <c r="B5619" s="2" t="str">
        <f>'[1]2025年已发货'!B:B</f>
        <v>螺纹钢</v>
      </c>
      <c r="C5619" s="2" t="str">
        <f>'[1]2025年已发货'!C:C</f>
        <v>HRB400E Φ12 9m</v>
      </c>
      <c r="D5619" s="2" t="str">
        <f>'[1]2025年已发货'!D:D</f>
        <v>吨</v>
      </c>
      <c r="E5619" s="2">
        <f>'[1]2025年已发货'!E:E</f>
        <v>13</v>
      </c>
      <c r="F5619" s="4">
        <f>'[1]2025年已发货'!F:F</f>
        <v>45869</v>
      </c>
      <c r="G5619" s="2" t="str">
        <f>'[1]2025年已发货'!G:G</f>
        <v>（中铁北京局-资乐高速6标）四川省乐山市市中区土主镇资乐高速TJ6标项目试验室</v>
      </c>
      <c r="H5619" s="2" t="str">
        <f>'[1]2025年已发货'!H:H</f>
        <v>刘岩</v>
      </c>
      <c r="I5619" s="2">
        <f>'[1]2025年已发货'!I:I</f>
        <v>18543566469</v>
      </c>
      <c r="J5619" s="2" vm="1" t="e">
        <f>_xlfn._xlws.FILTER(辅助信息!D:D,辅助信息!G:G=G5619)</f>
        <v>#VALUE!</v>
      </c>
    </row>
    <row r="5620" spans="1:10">
      <c r="A5620" s="2" t="str">
        <f>'[1]2025年已发货'!A:A</f>
        <v>润耀</v>
      </c>
      <c r="B5620" s="2" t="str">
        <f>'[1]2025年已发货'!B:B</f>
        <v>螺纹钢</v>
      </c>
      <c r="C5620" s="2" t="str">
        <f>'[1]2025年已发货'!C:C</f>
        <v>HRB400E Φ12 12m</v>
      </c>
      <c r="D5620" s="2" t="str">
        <f>'[1]2025年已发货'!D:D</f>
        <v>吨</v>
      </c>
      <c r="E5620" s="2">
        <f>'[1]2025年已发货'!E:E</f>
        <v>16</v>
      </c>
      <c r="F5620" s="4">
        <f>'[1]2025年已发货'!F:F</f>
        <v>45869</v>
      </c>
      <c r="G5620" s="2" t="str">
        <f>'[1]2025年已发货'!G:G</f>
        <v>（中铁北京局-资乐高速6标）四川省乐山市市中区土主镇资乐高速TJ6标项目试验室</v>
      </c>
      <c r="H5620" s="2" t="str">
        <f>'[1]2025年已发货'!H:H</f>
        <v>刘岩</v>
      </c>
      <c r="I5620" s="2">
        <f>'[1]2025年已发货'!I:I</f>
        <v>18543566469</v>
      </c>
      <c r="J5620" s="2" vm="1" t="e">
        <f>_xlfn._xlws.FILTER(辅助信息!D:D,辅助信息!G:G=G5620)</f>
        <v>#VALUE!</v>
      </c>
    </row>
    <row r="5621" spans="1:10">
      <c r="A5621" s="2" t="str">
        <f>'[1]2025年已发货'!A:A</f>
        <v>润耀</v>
      </c>
      <c r="B5621" s="2" t="str">
        <f>'[1]2025年已发货'!B:B</f>
        <v>螺纹钢</v>
      </c>
      <c r="C5621" s="2" t="str">
        <f>'[1]2025年已发货'!C:C</f>
        <v>HRB400E Φ16 12m</v>
      </c>
      <c r="D5621" s="2" t="str">
        <f>'[1]2025年已发货'!D:D</f>
        <v>吨</v>
      </c>
      <c r="E5621" s="2">
        <f>'[1]2025年已发货'!E:E</f>
        <v>21</v>
      </c>
      <c r="F5621" s="4">
        <f>'[1]2025年已发货'!F:F</f>
        <v>45869</v>
      </c>
      <c r="G5621" s="2" t="str">
        <f>'[1]2025年已发货'!G:G</f>
        <v>（中铁北京局-资乐高速6标）四川省乐山市市中区土主镇资乐高速TJ6标项目试验室</v>
      </c>
      <c r="H5621" s="2" t="str">
        <f>'[1]2025年已发货'!H:H</f>
        <v>刘岩</v>
      </c>
      <c r="I5621" s="2">
        <f>'[1]2025年已发货'!I:I</f>
        <v>18543566469</v>
      </c>
      <c r="J5621" s="2" vm="1" t="e">
        <f>_xlfn._xlws.FILTER(辅助信息!D:D,辅助信息!G:G=G5621)</f>
        <v>#VALUE!</v>
      </c>
    </row>
    <row r="5622" spans="1:10">
      <c r="A5622" s="2" t="str">
        <f>'[1]2025年已发货'!A:A</f>
        <v>润耀</v>
      </c>
      <c r="B5622" s="2" t="str">
        <f>'[1]2025年已发货'!B:B</f>
        <v>螺纹钢</v>
      </c>
      <c r="C5622" s="2" t="str">
        <f>'[1]2025年已发货'!C:C</f>
        <v>HRB400E Φ16 12m</v>
      </c>
      <c r="D5622" s="2" t="str">
        <f>'[1]2025年已发货'!D:D</f>
        <v>吨</v>
      </c>
      <c r="E5622" s="2">
        <f>'[1]2025年已发货'!E:E</f>
        <v>35</v>
      </c>
      <c r="F5622" s="4">
        <f>'[1]2025年已发货'!F:F</f>
        <v>45869</v>
      </c>
      <c r="G5622" s="2" t="str">
        <f>'[1]2025年已发货'!G:G</f>
        <v>（中铁广州局-资乐高速5标）四川省乐山市井研县希望大道116号</v>
      </c>
      <c r="H5622" s="2" t="str">
        <f>'[1]2025年已发货'!H:H</f>
        <v>廖俊杰</v>
      </c>
      <c r="I5622" s="2">
        <f>'[1]2025年已发货'!I:I</f>
        <v>15775100965</v>
      </c>
      <c r="J5622" s="2" vm="1" t="e">
        <f>_xlfn._xlws.FILTER(辅助信息!D:D,辅助信息!G:G=G5622)</f>
        <v>#VALUE!</v>
      </c>
    </row>
    <row r="5623" spans="1:10">
      <c r="A5623" s="2" t="str">
        <f>'[1]2025年已发货'!A:A</f>
        <v>润耀</v>
      </c>
      <c r="B5623" s="2" t="str">
        <f>'[1]2025年已发货'!B:B</f>
        <v>螺纹钢</v>
      </c>
      <c r="C5623" s="2" t="str">
        <f>'[1]2025年已发货'!C:C</f>
        <v>HRB400E Φ28 9m</v>
      </c>
      <c r="D5623" s="2" t="str">
        <f>'[1]2025年已发货'!D:D</f>
        <v>吨</v>
      </c>
      <c r="E5623" s="2">
        <f>'[1]2025年已发货'!E:E</f>
        <v>35</v>
      </c>
      <c r="F5623" s="4">
        <f>'[1]2025年已发货'!F:F</f>
        <v>45869</v>
      </c>
      <c r="G5623" s="2" t="str">
        <f>'[1]2025年已发货'!G:G</f>
        <v>（中铁广州局-资乐高速5标）四川省乐山市井研县希望大道116号</v>
      </c>
      <c r="H5623" s="2" t="str">
        <f>'[1]2025年已发货'!H:H</f>
        <v>廖俊杰</v>
      </c>
      <c r="I5623" s="2">
        <f>'[1]2025年已发货'!I:I</f>
        <v>15775100965</v>
      </c>
      <c r="J5623" s="2" vm="1" t="e">
        <f>_xlfn._xlws.FILTER(辅助信息!D:D,辅助信息!G:G=G5623)</f>
        <v>#VALUE!</v>
      </c>
    </row>
    <row r="5624" spans="1:10">
      <c r="A5624" s="2" t="str">
        <f>'[1]2025年已发货'!A:A</f>
        <v>德胜恒嘉</v>
      </c>
      <c r="B5624" s="2" t="str">
        <f>'[1]2025年已发货'!B:B</f>
        <v>螺纹钢</v>
      </c>
      <c r="C5624" s="2" t="str">
        <f>'[1]2025年已发货'!C:C</f>
        <v>HRB500E Φ28 9m</v>
      </c>
      <c r="D5624" s="2" t="str">
        <f>'[1]2025年已发货'!D:D</f>
        <v>吨</v>
      </c>
      <c r="E5624" s="2">
        <f>'[1]2025年已发货'!E:E</f>
        <v>35</v>
      </c>
      <c r="F5624" s="4">
        <f>'[1]2025年已发货'!F:F</f>
        <v>45869</v>
      </c>
      <c r="G5624" s="2" t="str">
        <f>'[1]2025年已发货'!G:G</f>
        <v>（中铁十局-资乐高速4标）四川省眉山市仁寿县彰加镇华炉村中铁十局资乐高速3#钢筋场</v>
      </c>
      <c r="H5624" s="2" t="str">
        <f>'[1]2025年已发货'!H:H</f>
        <v>杨飞</v>
      </c>
      <c r="I5624" s="2">
        <f>'[1]2025年已发货'!I:I</f>
        <v>15667998777</v>
      </c>
      <c r="J5624" s="2" vm="1" t="e">
        <f>_xlfn._xlws.FILTER(辅助信息!D:D,辅助信息!G:G=G5624)</f>
        <v>#VALUE!</v>
      </c>
    </row>
    <row r="5625" spans="1:10">
      <c r="A5625" s="2" t="str">
        <f>'[1]2025年已发货'!A:A</f>
        <v>德胜恒嘉</v>
      </c>
      <c r="B5625" s="2" t="str">
        <f>'[1]2025年已发货'!B:B</f>
        <v>螺纹钢</v>
      </c>
      <c r="C5625" s="2" t="str">
        <f>'[1]2025年已发货'!C:C</f>
        <v>HRB500E Φ28 9m</v>
      </c>
      <c r="D5625" s="2" t="str">
        <f>'[1]2025年已发货'!D:D</f>
        <v>吨</v>
      </c>
      <c r="E5625" s="2">
        <f>'[1]2025年已发货'!E:E</f>
        <v>35</v>
      </c>
      <c r="F5625" s="4">
        <f>'[1]2025年已发货'!F:F</f>
        <v>45869</v>
      </c>
      <c r="G5625" s="2" t="str">
        <f>'[1]2025年已发货'!G:G</f>
        <v>（中铁十局-资乐高速4标）四川省眉山市仁寿县彰加镇促进村中铁十局资乐高速1#钢筋场</v>
      </c>
      <c r="H5625" s="2" t="str">
        <f>'[1]2025年已发货'!H:H</f>
        <v>杨飞</v>
      </c>
      <c r="I5625" s="2">
        <f>'[1]2025年已发货'!I:I</f>
        <v>15667998777</v>
      </c>
      <c r="J5625" s="2" vm="1" t="e">
        <f>_xlfn._xlws.FILTER(辅助信息!D:D,辅助信息!G:G=G5625)</f>
        <v>#VALUE!</v>
      </c>
    </row>
    <row r="5626" spans="1:10">
      <c r="A5626" s="2" t="str">
        <f>'[1]2025年已发货'!A:A</f>
        <v>德胜恒嘉</v>
      </c>
      <c r="B5626" s="2" t="str">
        <f>'[1]2025年已发货'!B:B</f>
        <v>螺纹钢</v>
      </c>
      <c r="C5626" s="2" t="str">
        <f>'[1]2025年已发货'!C:C</f>
        <v>HRB400E Φ28 12m</v>
      </c>
      <c r="D5626" s="2" t="str">
        <f>'[1]2025年已发货'!D:D</f>
        <v>吨</v>
      </c>
      <c r="E5626" s="2">
        <f>'[1]2025年已发货'!E:E</f>
        <v>35</v>
      </c>
      <c r="F5626" s="4">
        <f>'[1]2025年已发货'!F:F</f>
        <v>45869</v>
      </c>
      <c r="G5626" s="2" t="str">
        <f>'[1]2025年已发货'!G:G</f>
        <v>（中铁北京局-资乐高速6标）四川省乐山市市中区土主镇资乐高速TJ6标项目试验室</v>
      </c>
      <c r="H5626" s="2" t="str">
        <f>'[1]2025年已发货'!H:H</f>
        <v>刘岩</v>
      </c>
      <c r="I5626" s="2">
        <f>'[1]2025年已发货'!I:I</f>
        <v>18543566469</v>
      </c>
      <c r="J5626" s="2" vm="1" t="e">
        <f>_xlfn._xlws.FILTER(辅助信息!D:D,辅助信息!G:G=G5626)</f>
        <v>#VALUE!</v>
      </c>
    </row>
    <row r="5627" spans="1:10">
      <c r="A5627" s="2" t="str">
        <f>'[1]2025年已发货'!A:A</f>
        <v>德胜恒嘉</v>
      </c>
      <c r="B5627" s="2" t="str">
        <f>'[1]2025年已发货'!B:B</f>
        <v>螺纹钢</v>
      </c>
      <c r="C5627" s="2" t="str">
        <f>'[1]2025年已发货'!C:C</f>
        <v>HRB500E Φ28 9m</v>
      </c>
      <c r="D5627" s="2" t="str">
        <f>'[1]2025年已发货'!D:D</f>
        <v>吨</v>
      </c>
      <c r="E5627" s="2">
        <f>'[1]2025年已发货'!E:E</f>
        <v>35</v>
      </c>
      <c r="F5627" s="4">
        <f>'[1]2025年已发货'!F:F</f>
        <v>45869</v>
      </c>
      <c r="G5627" s="2" t="str">
        <f>'[1]2025年已发货'!G:G</f>
        <v>（中铁广州局-资乐高速5标）四川省眉山市东坡区多悦镇挖治田</v>
      </c>
      <c r="H5627" s="2" t="str">
        <f>'[1]2025年已发货'!H:H</f>
        <v>伍红林</v>
      </c>
      <c r="I5627" s="2">
        <f>'[1]2025年已发货'!I:I</f>
        <v>18683860677</v>
      </c>
      <c r="J5627" s="2" vm="1" t="e">
        <f>_xlfn._xlws.FILTER(辅助信息!D:D,辅助信息!G:G=G5627)</f>
        <v>#VALUE!</v>
      </c>
    </row>
    <row r="5628" spans="1:10">
      <c r="A5628" s="2" t="str">
        <f>'[1]2025年已发货'!A:A</f>
        <v>德胜恒嘉</v>
      </c>
      <c r="B5628" s="2" t="str">
        <f>'[1]2025年已发货'!B:B</f>
        <v>螺纹钢</v>
      </c>
      <c r="C5628" s="2" t="str">
        <f>'[1]2025年已发货'!C:C</f>
        <v>HRB500E Φ25 9m</v>
      </c>
      <c r="D5628" s="2" t="str">
        <f>'[1]2025年已发货'!D:D</f>
        <v>吨</v>
      </c>
      <c r="E5628" s="2">
        <f>'[1]2025年已发货'!E:E</f>
        <v>35</v>
      </c>
      <c r="F5628" s="4">
        <f>'[1]2025年已发货'!F:F</f>
        <v>45869</v>
      </c>
      <c r="G5628" s="2" t="str">
        <f>'[1]2025年已发货'!G:G</f>
        <v>（中铁广州局-资乐高速5标）四川省乐山市井研县希望大道116号</v>
      </c>
      <c r="H5628" s="2" t="str">
        <f>'[1]2025年已发货'!H:H</f>
        <v>廖俊杰</v>
      </c>
      <c r="I5628" s="2">
        <f>'[1]2025年已发货'!I:I</f>
        <v>15775100965</v>
      </c>
      <c r="J5628" s="2" vm="1" t="e">
        <f>_xlfn._xlws.FILTER(辅助信息!D:D,辅助信息!G:G=G5628)</f>
        <v>#VALUE!</v>
      </c>
    </row>
    <row r="5629" spans="1:10">
      <c r="A5629" s="2" t="str">
        <f>'[1]2025年已发货'!A:A</f>
        <v>钢固融</v>
      </c>
      <c r="B5629" s="2" t="str">
        <f>'[1]2025年已发货'!B:B</f>
        <v>螺纹钢</v>
      </c>
      <c r="C5629" s="2" t="str">
        <f>'[1]2025年已发货'!C:C</f>
        <v>HRB400EФ14*9m</v>
      </c>
      <c r="D5629" s="2" t="str">
        <f>'[1]2025年已发货'!D:D</f>
        <v>吨</v>
      </c>
      <c r="E5629" s="2">
        <f>'[1]2025年已发货'!E:E</f>
        <v>14</v>
      </c>
      <c r="F5629" s="4">
        <f>'[1]2025年已发货'!F:F</f>
        <v>45869</v>
      </c>
      <c r="G5629" s="2" t="str">
        <f>'[1]2025年已发货'!G:G</f>
        <v>（中核中原-温江光明苑三期项目）四川省成都市温江区金马街道光明苑三期项目</v>
      </c>
      <c r="H5629" s="2" t="str">
        <f>'[1]2025年已发货'!H:H</f>
        <v>王生斌</v>
      </c>
      <c r="I5629" s="2">
        <f>'[1]2025年已发货'!I:I</f>
        <v>15228858118</v>
      </c>
      <c r="J5629" s="2" vm="1" t="e">
        <f>_xlfn._xlws.FILTER(辅助信息!D:D,辅助信息!G:G=G5629)</f>
        <v>#VALUE!</v>
      </c>
    </row>
    <row r="5630" spans="1:10">
      <c r="A5630" s="2" t="str">
        <f>'[1]2025年已发货'!A:A</f>
        <v>钢固融</v>
      </c>
      <c r="B5630" s="2" t="str">
        <f>'[1]2025年已发货'!B:B</f>
        <v>螺纹钢</v>
      </c>
      <c r="C5630" s="2" t="str">
        <f>'[1]2025年已发货'!C:C</f>
        <v>HRB400EФ12*12m</v>
      </c>
      <c r="D5630" s="2" t="str">
        <f>'[1]2025年已发货'!D:D</f>
        <v>吨</v>
      </c>
      <c r="E5630" s="2">
        <f>'[1]2025年已发货'!E:E</f>
        <v>10</v>
      </c>
      <c r="F5630" s="4">
        <f>'[1]2025年已发货'!F:F</f>
        <v>45869</v>
      </c>
      <c r="G5630" s="2" t="str">
        <f>'[1]2025年已发货'!G:G</f>
        <v>（中核中原-温江光明苑三期项目）四川省成都市温江区金马街道光明苑三期项目</v>
      </c>
      <c r="H5630" s="2" t="str">
        <f>'[1]2025年已发货'!H:H</f>
        <v>王生斌</v>
      </c>
      <c r="I5630" s="2">
        <f>'[1]2025年已发货'!I:I</f>
        <v>15228858118</v>
      </c>
      <c r="J5630" s="2" vm="1" t="e">
        <f>_xlfn._xlws.FILTER(辅助信息!D:D,辅助信息!G:G=G5630)</f>
        <v>#VALUE!</v>
      </c>
    </row>
    <row r="5631" spans="1:10">
      <c r="A5631" s="2" t="str">
        <f>'[1]2025年已发货'!A:A</f>
        <v>钢固融</v>
      </c>
      <c r="B5631" s="2" t="str">
        <f>'[1]2025年已发货'!B:B</f>
        <v>螺纹钢</v>
      </c>
      <c r="C5631" s="2" t="str">
        <f>'[1]2025年已发货'!C:C</f>
        <v>HRB400EФ12*9m</v>
      </c>
      <c r="D5631" s="2" t="str">
        <f>'[1]2025年已发货'!D:D</f>
        <v>吨</v>
      </c>
      <c r="E5631" s="2">
        <f>'[1]2025年已发货'!E:E</f>
        <v>10</v>
      </c>
      <c r="F5631" s="4">
        <f>'[1]2025年已发货'!F:F</f>
        <v>45869</v>
      </c>
      <c r="G5631" s="2" t="str">
        <f>'[1]2025年已发货'!G:G</f>
        <v>（中核中原-温江光明苑三期项目）四川省成都市温江区金马街道光明苑三期项目</v>
      </c>
      <c r="H5631" s="2" t="str">
        <f>'[1]2025年已发货'!H:H</f>
        <v>王生斌</v>
      </c>
      <c r="I5631" s="2">
        <f>'[1]2025年已发货'!I:I</f>
        <v>15228858118</v>
      </c>
      <c r="J5631" s="2" vm="1" t="e">
        <f>_xlfn._xlws.FILTER(辅助信息!D:D,辅助信息!G:G=G5631)</f>
        <v>#VALUE!</v>
      </c>
    </row>
    <row r="5632" spans="1:10">
      <c r="A5632" s="2" t="str">
        <f>'[1]2025年已发货'!A:A</f>
        <v>达钢</v>
      </c>
      <c r="B5632" s="2" t="str">
        <f>'[1]2025年已发货'!B:B</f>
        <v>螺纹钢</v>
      </c>
      <c r="C5632" s="2" t="str">
        <f>'[1]2025年已发货'!C:C</f>
        <v>HRB500E Φ25×9米</v>
      </c>
      <c r="D5632" s="2" t="str">
        <f>'[1]2025年已发货'!D:D</f>
        <v>吨</v>
      </c>
      <c r="E5632" s="2">
        <f>'[1]2025年已发货'!E:E</f>
        <v>15</v>
      </c>
      <c r="F5632" s="4">
        <f>'[1]2025年已发货'!F:F</f>
        <v>45870</v>
      </c>
      <c r="G5632" s="2" t="str">
        <f>'[1]2025年已发货'!G:G</f>
        <v>（自永2标九局西南分公司钢筋棚）四川省自贡市骑龙镇大湾村</v>
      </c>
      <c r="H5632" s="2" t="str">
        <f>'[1]2025年已发货'!H:H</f>
        <v>袁洪浩</v>
      </c>
      <c r="I5632" s="2">
        <f>'[1]2025年已发货'!I:I</f>
        <v>18272354498</v>
      </c>
      <c r="J5632" s="2" vm="1" t="e">
        <f>_xlfn._xlws.FILTER(辅助信息!D:D,辅助信息!G:G=G5632)</f>
        <v>#VALUE!</v>
      </c>
    </row>
    <row r="5633" spans="1:10">
      <c r="A5633" s="2" t="str">
        <f>'[1]2025年已发货'!A:A</f>
        <v>达钢</v>
      </c>
      <c r="B5633" s="2" t="str">
        <f>'[1]2025年已发货'!B:B</f>
        <v>螺纹钢</v>
      </c>
      <c r="C5633" s="2" t="str">
        <f>'[1]2025年已发货'!C:C</f>
        <v>HRB500E Φ25×12米</v>
      </c>
      <c r="D5633" s="2" t="str">
        <f>'[1]2025年已发货'!D:D</f>
        <v>吨</v>
      </c>
      <c r="E5633" s="2">
        <f>'[1]2025年已发货'!E:E</f>
        <v>20</v>
      </c>
      <c r="F5633" s="4">
        <f>'[1]2025年已发货'!F:F</f>
        <v>45870</v>
      </c>
      <c r="G5633" s="2" t="str">
        <f>'[1]2025年已发货'!G:G</f>
        <v>（自永2标九局西南分公司钢筋棚）四川省自贡市骑龙镇大湾村</v>
      </c>
      <c r="H5633" s="2" t="str">
        <f>'[1]2025年已发货'!H:H</f>
        <v>袁洪浩</v>
      </c>
      <c r="I5633" s="2">
        <f>'[1]2025年已发货'!I:I</f>
        <v>18272354498</v>
      </c>
      <c r="J5633" s="2" vm="1" t="e">
        <f>_xlfn._xlws.FILTER(辅助信息!D:D,辅助信息!G:G=G5633)</f>
        <v>#VALUE!</v>
      </c>
    </row>
    <row r="5634" spans="1:10">
      <c r="A5634" s="2" t="str">
        <f>'[1]2025年已发货'!A:A</f>
        <v>泸钢</v>
      </c>
      <c r="B5634" s="2" t="str">
        <f>'[1]2025年已发货'!B:B</f>
        <v>盘螺</v>
      </c>
      <c r="C5634" s="2" t="str">
        <f>'[1]2025年已发货'!C:C</f>
        <v>HRB400E Φ12</v>
      </c>
      <c r="D5634" s="2" t="str">
        <f>'[1]2025年已发货'!D:D</f>
        <v>吨</v>
      </c>
      <c r="E5634" s="2">
        <f>'[1]2025年已发货'!E:E</f>
        <v>35</v>
      </c>
      <c r="F5634" s="4">
        <f>'[1]2025年已发货'!F:F</f>
        <v>45870</v>
      </c>
      <c r="G5634" s="2" t="str">
        <f>'[1]2025年已发货'!G:G</f>
        <v>（自永2标九局西南分公司钢筋棚）四川省自贡市骑龙镇大湾村</v>
      </c>
      <c r="H5634" s="2" t="str">
        <f>'[1]2025年已发货'!H:H</f>
        <v>袁洪浩</v>
      </c>
      <c r="I5634" s="2">
        <f>'[1]2025年已发货'!I:I</f>
        <v>18272354498</v>
      </c>
      <c r="J5634" s="2" vm="1" t="e">
        <f>_xlfn._xlws.FILTER(辅助信息!D:D,辅助信息!G:G=G5634)</f>
        <v>#VALUE!</v>
      </c>
    </row>
    <row r="5635" spans="1:10">
      <c r="A5635" s="2" t="str">
        <f>'[1]2025年已发货'!A:A</f>
        <v>泸钢</v>
      </c>
      <c r="B5635" s="2" t="str">
        <f>'[1]2025年已发货'!B:B</f>
        <v>螺纹钢</v>
      </c>
      <c r="C5635" s="2" t="str">
        <f>'[1]2025年已发货'!C:C</f>
        <v>HRB400E Φ28×12米</v>
      </c>
      <c r="D5635" s="2" t="str">
        <f>'[1]2025年已发货'!D:D</f>
        <v>吨</v>
      </c>
      <c r="E5635" s="2">
        <f>'[1]2025年已发货'!E:E</f>
        <v>35</v>
      </c>
      <c r="F5635" s="4">
        <f>'[1]2025年已发货'!F:F</f>
        <v>45870</v>
      </c>
      <c r="G5635" s="2" t="str">
        <f>'[1]2025年已发货'!G:G</f>
        <v>（自永2标九局西南分公司钢筋棚）四川省自贡市骑龙镇大湾村</v>
      </c>
      <c r="H5635" s="2" t="str">
        <f>'[1]2025年已发货'!H:H</f>
        <v>袁洪浩</v>
      </c>
      <c r="I5635" s="2">
        <f>'[1]2025年已发货'!I:I</f>
        <v>18272354498</v>
      </c>
      <c r="J5635" s="2" vm="1" t="e">
        <f>_xlfn._xlws.FILTER(辅助信息!D:D,辅助信息!G:G=G5635)</f>
        <v>#VALUE!</v>
      </c>
    </row>
    <row r="5636" spans="1:10">
      <c r="A5636" s="2" t="str">
        <f>'[1]2025年已发货'!A:A</f>
        <v>泸钢</v>
      </c>
      <c r="B5636" s="2" t="str">
        <f>'[1]2025年已发货'!B:B</f>
        <v>螺纹钢</v>
      </c>
      <c r="C5636" s="2" t="str">
        <f>'[1]2025年已发货'!C:C</f>
        <v>HRB500E Φ28×9米</v>
      </c>
      <c r="D5636" s="2" t="str">
        <f>'[1]2025年已发货'!D:D</f>
        <v>吨</v>
      </c>
      <c r="E5636" s="2">
        <f>'[1]2025年已发货'!E:E</f>
        <v>35</v>
      </c>
      <c r="F5636" s="4">
        <f>'[1]2025年已发货'!F:F</f>
        <v>45870</v>
      </c>
      <c r="G5636" s="2" t="str">
        <f>'[1]2025年已发货'!G:G</f>
        <v>（自永2标九局西南分公司钢筋棚）四川省自贡市骑龙镇大湾村</v>
      </c>
      <c r="H5636" s="2" t="str">
        <f>'[1]2025年已发货'!H:H</f>
        <v>袁洪浩</v>
      </c>
      <c r="I5636" s="2">
        <f>'[1]2025年已发货'!I:I</f>
        <v>18272354498</v>
      </c>
      <c r="J5636" s="2" vm="1" t="e">
        <f>_xlfn._xlws.FILTER(辅助信息!D:D,辅助信息!G:G=G5636)</f>
        <v>#VALUE!</v>
      </c>
    </row>
    <row r="5637" spans="1:10">
      <c r="A5637" s="2" t="str">
        <f>'[1]2025年已发货'!A:A</f>
        <v>钢固融</v>
      </c>
      <c r="B5637" s="2" t="str">
        <f>'[1]2025年已发货'!B:B</f>
        <v>螺纹钢</v>
      </c>
      <c r="C5637" s="2" t="str">
        <f>'[1]2025年已发货'!C:C</f>
        <v>HRB400E Φ16 12m</v>
      </c>
      <c r="D5637" s="2" t="str">
        <f>'[1]2025年已发货'!D:D</f>
        <v>吨</v>
      </c>
      <c r="E5637" s="2">
        <f>'[1]2025年已发货'!E:E</f>
        <v>30</v>
      </c>
      <c r="F5637" s="4">
        <f>'[1]2025年已发货'!F:F</f>
        <v>45870</v>
      </c>
      <c r="G5637" s="2" t="str">
        <f>'[1]2025年已发货'!G:G</f>
        <v>（中铁广州局-成渝扩容2标）成渝扩容项目ZCB3-2标2#钢筋厂【雁江区联盟桥东北50米(资资路) 】</v>
      </c>
      <c r="H5637" s="2" t="str">
        <f>'[1]2025年已发货'!H:H</f>
        <v>刘沛琦</v>
      </c>
      <c r="I5637" s="2">
        <f>'[1]2025年已发货'!I:I</f>
        <v>18011784798</v>
      </c>
      <c r="J5637" s="2" vm="1" t="e">
        <f>_xlfn._xlws.FILTER(辅助信息!D:D,辅助信息!G:G=G5637)</f>
        <v>#VALUE!</v>
      </c>
    </row>
    <row r="5638" spans="1:10">
      <c r="A5638" s="2" t="str">
        <f>'[1]2025年已发货'!A:A</f>
        <v>钢固融</v>
      </c>
      <c r="B5638" s="2" t="str">
        <f>'[1]2025年已发货'!B:B</f>
        <v>螺纹钢</v>
      </c>
      <c r="C5638" s="2" t="str">
        <f>'[1]2025年已发货'!C:C</f>
        <v>HPB300Ф16*12</v>
      </c>
      <c r="D5638" s="2" t="str">
        <f>'[1]2025年已发货'!D:D</f>
        <v>吨</v>
      </c>
      <c r="E5638" s="2">
        <f>'[1]2025年已发货'!E:E</f>
        <v>5</v>
      </c>
      <c r="F5638" s="4">
        <f>'[1]2025年已发货'!F:F</f>
        <v>45870</v>
      </c>
      <c r="G5638" s="2" t="str">
        <f>'[1]2025年已发货'!G:G</f>
        <v>（中铁广州局-成渝扩容2标）成渝扩容项目ZCB3-2标2#钢筋厂【雁江区联盟桥东北50米(资资路) 】</v>
      </c>
      <c r="H5638" s="2" t="str">
        <f>'[1]2025年已发货'!H:H</f>
        <v>刘沛琦</v>
      </c>
      <c r="I5638" s="2">
        <f>'[1]2025年已发货'!I:I</f>
        <v>18011784798</v>
      </c>
      <c r="J5638" s="2" vm="1" t="e">
        <f>_xlfn._xlws.FILTER(辅助信息!D:D,辅助信息!G:G=G5638)</f>
        <v>#VALUE!</v>
      </c>
    </row>
    <row r="5639" spans="1:10">
      <c r="A5639" s="2" t="str">
        <f>'[1]2025年已发货'!A:A</f>
        <v>润耀</v>
      </c>
      <c r="B5639" s="2" t="str">
        <f>'[1]2025年已发货'!B:B</f>
        <v>盘圆</v>
      </c>
      <c r="C5639" s="2" t="str">
        <f>'[1]2025年已发货'!C:C</f>
        <v>HPB300Ф8</v>
      </c>
      <c r="D5639" s="2" t="str">
        <f>'[1]2025年已发货'!D:D</f>
        <v>吨</v>
      </c>
      <c r="E5639" s="2">
        <f>'[1]2025年已发货'!E:E</f>
        <v>105</v>
      </c>
      <c r="F5639" s="4">
        <f>'[1]2025年已发货'!F:F</f>
        <v>45870</v>
      </c>
      <c r="G5639" s="2" t="str">
        <f>'[1]2025年已发货'!G:G</f>
        <v>（中铁一局四建康新高速TJ1-2标）四川省甘孜州康定市318国道玉顶积雪观景台旁</v>
      </c>
      <c r="H5639" s="2" t="str">
        <f>'[1]2025年已发货'!H:H</f>
        <v>李波/马小红</v>
      </c>
      <c r="I5639" s="2" t="str">
        <f>'[1]2025年已发货'!I:I</f>
        <v>13679069325/13808028745</v>
      </c>
      <c r="J5639" s="2" vm="1" t="e">
        <f>_xlfn._xlws.FILTER(辅助信息!D:D,辅助信息!G:G=G5639)</f>
        <v>#VALUE!</v>
      </c>
    </row>
    <row r="5640" spans="1:10">
      <c r="A5640" s="2" t="str">
        <f>'[1]2025年已发货'!A:A</f>
        <v>润耀</v>
      </c>
      <c r="B5640" s="2" t="str">
        <f>'[1]2025年已发货'!B:B</f>
        <v>盘圆</v>
      </c>
      <c r="C5640" s="2" t="str">
        <f>'[1]2025年已发货'!C:C</f>
        <v>HPB300Ф12</v>
      </c>
      <c r="D5640" s="2" t="str">
        <f>'[1]2025年已发货'!D:D</f>
        <v>吨</v>
      </c>
      <c r="E5640" s="2">
        <f>'[1]2025年已发货'!E:E</f>
        <v>35</v>
      </c>
      <c r="F5640" s="4">
        <f>'[1]2025年已发货'!F:F</f>
        <v>45870</v>
      </c>
      <c r="G5640" s="2" t="str">
        <f>'[1]2025年已发货'!G:G</f>
        <v>（中铁一局四建康新高速TJ1-2标）四川省甘孜州康定市318国道玉顶积雪观景台旁</v>
      </c>
      <c r="H5640" s="2" t="str">
        <f>'[1]2025年已发货'!H:H</f>
        <v>李波/马小红</v>
      </c>
      <c r="I5640" s="2" t="str">
        <f>'[1]2025年已发货'!I:I</f>
        <v>13679069325/13808028745</v>
      </c>
      <c r="J5640" s="2" vm="1" t="e">
        <f>_xlfn._xlws.FILTER(辅助信息!D:D,辅助信息!G:G=G5640)</f>
        <v>#VALUE!</v>
      </c>
    </row>
    <row r="5641" spans="1:10">
      <c r="A5641" s="2" t="str">
        <f>'[1]2025年已发货'!A:A</f>
        <v>润耀</v>
      </c>
      <c r="B5641" s="2" t="str">
        <f>'[1]2025年已发货'!B:B</f>
        <v>盘圆</v>
      </c>
      <c r="C5641" s="2" t="str">
        <f>'[1]2025年已发货'!C:C</f>
        <v>HPB300Ф12</v>
      </c>
      <c r="D5641" s="2" t="str">
        <f>'[1]2025年已发货'!D:D</f>
        <v>吨</v>
      </c>
      <c r="E5641" s="2">
        <f>'[1]2025年已发货'!E:E</f>
        <v>35</v>
      </c>
      <c r="F5641" s="4">
        <f>'[1]2025年已发货'!F:F</f>
        <v>45870</v>
      </c>
      <c r="G5641" s="2" t="str">
        <f>'[1]2025年已发货'!G:G</f>
        <v>（中铁六局呼和公司康新高速TJ4-2标）四川省甘孜藏族自治州康定市新都桥镇东俄罗三村中建八局搅拌站旁</v>
      </c>
      <c r="H5641" s="2" t="str">
        <f>'[1]2025年已发货'!H:H</f>
        <v>许文刚</v>
      </c>
      <c r="I5641" s="2">
        <f>'[1]2025年已发货'!I:I</f>
        <v>15848808186</v>
      </c>
      <c r="J5641" s="2" vm="1" t="e">
        <f>_xlfn._xlws.FILTER(辅助信息!D:D,辅助信息!G:G=G5641)</f>
        <v>#VALUE!</v>
      </c>
    </row>
    <row r="5642" spans="1:10">
      <c r="A5642" s="2" t="str">
        <f>'[1]2025年已发货'!A:A</f>
        <v>德胜恒嘉</v>
      </c>
      <c r="B5642" s="2" t="str">
        <f>'[1]2025年已发货'!B:B</f>
        <v>螺纹钢</v>
      </c>
      <c r="C5642" s="2" t="str">
        <f>'[1]2025年已发货'!C:C</f>
        <v>HRB400EФ12*9mm</v>
      </c>
      <c r="D5642" s="2" t="str">
        <f>'[1]2025年已发货'!D:D</f>
        <v>吨</v>
      </c>
      <c r="E5642" s="2">
        <f>'[1]2025年已发货'!E:E</f>
        <v>35</v>
      </c>
      <c r="F5642" s="4">
        <f>'[1]2025年已发货'!F:F</f>
        <v>45870</v>
      </c>
      <c r="G5642" s="2" t="str">
        <f>'[1]2025年已发货'!G:G</f>
        <v>（中铁六局呼和公司康新高速TJ4-2标）四川省甘孜藏族自治州康定市新都桥镇东俄罗三村中建八局搅拌站旁</v>
      </c>
      <c r="H5642" s="2" t="str">
        <f>'[1]2025年已发货'!H:H</f>
        <v>许文刚</v>
      </c>
      <c r="I5642" s="2">
        <f>'[1]2025年已发货'!I:I</f>
        <v>15848808186</v>
      </c>
      <c r="J5642" s="2" vm="1" t="e">
        <f>_xlfn._xlws.FILTER(辅助信息!D:D,辅助信息!G:G=G5642)</f>
        <v>#VALUE!</v>
      </c>
    </row>
    <row r="5643" spans="1:10">
      <c r="A5643" s="2" t="str">
        <f>'[1]2025年已发货'!A:A</f>
        <v>德胜恒嘉</v>
      </c>
      <c r="B5643" s="2" t="str">
        <f>'[1]2025年已发货'!B:B</f>
        <v>螺纹钢</v>
      </c>
      <c r="C5643" s="2" t="str">
        <f>'[1]2025年已发货'!C:C</f>
        <v>HRB400EФ14*9mm</v>
      </c>
      <c r="D5643" s="2" t="str">
        <f>'[1]2025年已发货'!D:D</f>
        <v>吨</v>
      </c>
      <c r="E5643" s="2">
        <f>'[1]2025年已发货'!E:E</f>
        <v>35</v>
      </c>
      <c r="F5643" s="4">
        <f>'[1]2025年已发货'!F:F</f>
        <v>45870</v>
      </c>
      <c r="G5643" s="2" t="str">
        <f>'[1]2025年已发货'!G:G</f>
        <v>（中铁六局呼和公司康新高速TJ4-2标）四川省甘孜藏族自治州康定市新都桥镇东俄罗三村中建八局搅拌站旁</v>
      </c>
      <c r="H5643" s="2" t="str">
        <f>'[1]2025年已发货'!H:H</f>
        <v>许文刚</v>
      </c>
      <c r="I5643" s="2">
        <f>'[1]2025年已发货'!I:I</f>
        <v>15848808186</v>
      </c>
      <c r="J5643" s="2" vm="1" t="e">
        <f>_xlfn._xlws.FILTER(辅助信息!D:D,辅助信息!G:G=G5643)</f>
        <v>#VALUE!</v>
      </c>
    </row>
    <row r="5644" spans="1:10">
      <c r="A5644" s="2" t="str">
        <f>'[1]2025年已发货'!A:A</f>
        <v>德胜恒嘉</v>
      </c>
      <c r="B5644" s="2" t="str">
        <f>'[1]2025年已发货'!B:B</f>
        <v>螺纹钢</v>
      </c>
      <c r="C5644" s="2" t="str">
        <f>'[1]2025年已发货'!C:C</f>
        <v>HRB400EФ16*9mm</v>
      </c>
      <c r="D5644" s="2" t="str">
        <f>'[1]2025年已发货'!D:D</f>
        <v>吨</v>
      </c>
      <c r="E5644" s="2">
        <f>'[1]2025年已发货'!E:E</f>
        <v>35</v>
      </c>
      <c r="F5644" s="4">
        <f>'[1]2025年已发货'!F:F</f>
        <v>45870</v>
      </c>
      <c r="G5644" s="2" t="str">
        <f>'[1]2025年已发货'!G:G</f>
        <v>（中铁六局呼和公司康新高速TJ4-2标）四川省甘孜藏族自治州康定市新都桥镇东俄罗三村中建八局搅拌站旁</v>
      </c>
      <c r="H5644" s="2" t="str">
        <f>'[1]2025年已发货'!H:H</f>
        <v>许文刚</v>
      </c>
      <c r="I5644" s="2">
        <f>'[1]2025年已发货'!I:I</f>
        <v>15848808186</v>
      </c>
      <c r="J5644" s="2" vm="1" t="e">
        <f>_xlfn._xlws.FILTER(辅助信息!D:D,辅助信息!G:G=G5644)</f>
        <v>#VALUE!</v>
      </c>
    </row>
    <row r="5645" spans="1:10">
      <c r="A5645" s="2" t="str">
        <f>'[1]2025年已发货'!A:A</f>
        <v>德胜恒嘉</v>
      </c>
      <c r="B5645" s="2" t="str">
        <f>'[1]2025年已发货'!B:B</f>
        <v>螺纹钢</v>
      </c>
      <c r="C5645" s="2" t="str">
        <f>'[1]2025年已发货'!C:C</f>
        <v>HRB400EФ18*9mm</v>
      </c>
      <c r="D5645" s="2" t="str">
        <f>'[1]2025年已发货'!D:D</f>
        <v>吨</v>
      </c>
      <c r="E5645" s="2">
        <f>'[1]2025年已发货'!E:E</f>
        <v>70</v>
      </c>
      <c r="F5645" s="4">
        <f>'[1]2025年已发货'!F:F</f>
        <v>45870</v>
      </c>
      <c r="G5645" s="2" t="str">
        <f>'[1]2025年已发货'!G:G</f>
        <v>（中铁六局呼和公司康新高速TJ4-2标）四川省甘孜藏族自治州康定市新都桥镇东俄罗三村中建八局搅拌站旁</v>
      </c>
      <c r="H5645" s="2" t="str">
        <f>'[1]2025年已发货'!H:H</f>
        <v>许文刚</v>
      </c>
      <c r="I5645" s="2">
        <f>'[1]2025年已发货'!I:I</f>
        <v>15848808186</v>
      </c>
      <c r="J5645" s="2" vm="1" t="e">
        <f>_xlfn._xlws.FILTER(辅助信息!D:D,辅助信息!G:G=G5645)</f>
        <v>#VALUE!</v>
      </c>
    </row>
    <row r="5646" spans="1:10">
      <c r="A5646" s="2" t="str">
        <f>'[1]2025年已发货'!A:A</f>
        <v>湖北商贸</v>
      </c>
      <c r="B5646" s="2" t="str">
        <f>'[1]2025年已发货'!B:B</f>
        <v>螺纹钢</v>
      </c>
      <c r="C5646" s="2" t="str">
        <f>'[1]2025年已发货'!C:C</f>
        <v>HRB500E Φ28 12m</v>
      </c>
      <c r="D5646" s="2" t="str">
        <f>'[1]2025年已发货'!D:D</f>
        <v>吨</v>
      </c>
      <c r="E5646" s="2">
        <f>'[1]2025年已发货'!E:E</f>
        <v>35</v>
      </c>
      <c r="F5646" s="4">
        <f>'[1]2025年已发货'!F:F</f>
        <v>45870</v>
      </c>
      <c r="G5646" s="2" t="str">
        <f>'[1]2025年已发货'!G:G</f>
        <v>（中铁广州局-资乐高速5标）四川省眉山市东坡区多悦镇挖治田</v>
      </c>
      <c r="H5646" s="2" t="str">
        <f>'[1]2025年已发货'!H:H</f>
        <v>伍红林</v>
      </c>
      <c r="I5646" s="2">
        <f>'[1]2025年已发货'!I:I</f>
        <v>18683860677</v>
      </c>
      <c r="J5646" s="2" vm="1" t="e">
        <f>_xlfn._xlws.FILTER(辅助信息!D:D,辅助信息!G:G=G5646)</f>
        <v>#VALUE!</v>
      </c>
    </row>
    <row r="5647" spans="1:10">
      <c r="A5647" s="2" t="str">
        <f>'[1]2025年已发货'!A:A</f>
        <v>润耀</v>
      </c>
      <c r="B5647" s="2" t="str">
        <f>'[1]2025年已发货'!B:B</f>
        <v>螺纹钢</v>
      </c>
      <c r="C5647" s="2" t="str">
        <f>'[1]2025年已发货'!C:C</f>
        <v>HRB400EФ12*9m</v>
      </c>
      <c r="D5647" s="2" t="str">
        <f>'[1]2025年已发货'!D:D</f>
        <v>吨</v>
      </c>
      <c r="E5647" s="2">
        <f>'[1]2025年已发货'!E:E</f>
        <v>4</v>
      </c>
      <c r="F5647" s="4">
        <f>'[1]2025年已发货'!F:F</f>
        <v>45870</v>
      </c>
      <c r="G5647" s="2" t="str">
        <f>'[1]2025年已发货'!G:G</f>
        <v>（中核中原-温江北林医养综合体项目）四川省成都市温江区万春大道第三人民医院东</v>
      </c>
      <c r="H5647" s="2" t="str">
        <f>'[1]2025年已发货'!H:H</f>
        <v>蔡杰</v>
      </c>
      <c r="I5647" s="2">
        <f>'[1]2025年已发货'!I:I</f>
        <v>18875129329</v>
      </c>
      <c r="J5647" s="2" vm="1" t="e">
        <f>_xlfn._xlws.FILTER(辅助信息!D:D,辅助信息!G:G=G5647)</f>
        <v>#VALUE!</v>
      </c>
    </row>
    <row r="5648" spans="1:10">
      <c r="A5648" s="2" t="str">
        <f>'[1]2025年已发货'!A:A</f>
        <v>润耀</v>
      </c>
      <c r="B5648" s="2" t="str">
        <f>'[1]2025年已发货'!B:B</f>
        <v>螺纹钢</v>
      </c>
      <c r="C5648" s="2" t="str">
        <f>'[1]2025年已发货'!C:C</f>
        <v>HRB400EФ18*12m</v>
      </c>
      <c r="D5648" s="2" t="str">
        <f>'[1]2025年已发货'!D:D</f>
        <v>吨</v>
      </c>
      <c r="E5648" s="2">
        <f>'[1]2025年已发货'!E:E</f>
        <v>7</v>
      </c>
      <c r="F5648" s="4">
        <f>'[1]2025年已发货'!F:F</f>
        <v>45870</v>
      </c>
      <c r="G5648" s="2" t="str">
        <f>'[1]2025年已发货'!G:G</f>
        <v>（中核中原-温江北林医养综合体项目）四川省成都市温江区万春大道第三人民医院东</v>
      </c>
      <c r="H5648" s="2" t="str">
        <f>'[1]2025年已发货'!H:H</f>
        <v>蔡杰</v>
      </c>
      <c r="I5648" s="2">
        <f>'[1]2025年已发货'!I:I</f>
        <v>18875129329</v>
      </c>
      <c r="J5648" s="2" vm="1" t="e">
        <f>_xlfn._xlws.FILTER(辅助信息!D:D,辅助信息!G:G=G5648)</f>
        <v>#VALUE!</v>
      </c>
    </row>
    <row r="5649" spans="1:10">
      <c r="A5649" s="2" t="str">
        <f>'[1]2025年已发货'!A:A</f>
        <v>润耀</v>
      </c>
      <c r="B5649" s="2" t="str">
        <f>'[1]2025年已发货'!B:B</f>
        <v>螺纹钢</v>
      </c>
      <c r="C5649" s="2" t="str">
        <f>'[1]2025年已发货'!C:C</f>
        <v>HRB500EФ14*9m</v>
      </c>
      <c r="D5649" s="2" t="str">
        <f>'[1]2025年已发货'!D:D</f>
        <v>吨</v>
      </c>
      <c r="E5649" s="2">
        <f>'[1]2025年已发货'!E:E</f>
        <v>40</v>
      </c>
      <c r="F5649" s="4">
        <f>'[1]2025年已发货'!F:F</f>
        <v>45870</v>
      </c>
      <c r="G5649" s="2" t="str">
        <f>'[1]2025年已发货'!G:G</f>
        <v>（中核中原-温江北林医养综合体项目）四川省成都市温江区万春大道第三人民医院东</v>
      </c>
      <c r="H5649" s="2" t="str">
        <f>'[1]2025年已发货'!H:H</f>
        <v>蔡杰</v>
      </c>
      <c r="I5649" s="2">
        <f>'[1]2025年已发货'!I:I</f>
        <v>18875129329</v>
      </c>
      <c r="J5649" s="2" vm="1" t="e">
        <f>_xlfn._xlws.FILTER(辅助信息!D:D,辅助信息!G:G=G5649)</f>
        <v>#VALUE!</v>
      </c>
    </row>
    <row r="5650" spans="1:10">
      <c r="A5650" s="2" t="str">
        <f>'[1]2025年已发货'!A:A</f>
        <v>润耀</v>
      </c>
      <c r="B5650" s="2" t="str">
        <f>'[1]2025年已发货'!B:B</f>
        <v>螺纹钢</v>
      </c>
      <c r="C5650" s="2" t="str">
        <f>'[1]2025年已发货'!C:C</f>
        <v>HRB500EФ16*9m</v>
      </c>
      <c r="D5650" s="2" t="str">
        <f>'[1]2025年已发货'!D:D</f>
        <v>吨</v>
      </c>
      <c r="E5650" s="2">
        <f>'[1]2025年已发货'!E:E</f>
        <v>20</v>
      </c>
      <c r="F5650" s="4">
        <f>'[1]2025年已发货'!F:F</f>
        <v>45870</v>
      </c>
      <c r="G5650" s="2" t="str">
        <f>'[1]2025年已发货'!G:G</f>
        <v>（中核中原-温江北林医养综合体项目）四川省成都市温江区万春大道第三人民医院东</v>
      </c>
      <c r="H5650" s="2" t="str">
        <f>'[1]2025年已发货'!H:H</f>
        <v>蔡杰</v>
      </c>
      <c r="I5650" s="2">
        <f>'[1]2025年已发货'!I:I</f>
        <v>18875129329</v>
      </c>
      <c r="J5650" s="2" vm="1" t="e">
        <f>_xlfn._xlws.FILTER(辅助信息!D:D,辅助信息!G:G=G5650)</f>
        <v>#VALUE!</v>
      </c>
    </row>
    <row r="5651" spans="1:10">
      <c r="A5651" s="2" t="str">
        <f>'[1]2025年已发货'!A:A</f>
        <v>吉晨盛泰</v>
      </c>
      <c r="B5651" s="2" t="str">
        <f>'[1]2025年已发货'!B:B</f>
        <v>盘螺</v>
      </c>
      <c r="C5651" s="2" t="str">
        <f>'[1]2025年已发货'!C:C</f>
        <v>HRB400EФ10</v>
      </c>
      <c r="D5651" s="2" t="str">
        <f>'[1]2025年已发货'!D:D</f>
        <v>吨</v>
      </c>
      <c r="E5651" s="2">
        <f>'[1]2025年已发货'!E:E</f>
        <v>90</v>
      </c>
      <c r="F5651" s="4">
        <f>'[1]2025年已发货'!F:F</f>
        <v>45871</v>
      </c>
      <c r="G5651" s="2" t="str">
        <f>'[1]2025年已发货'!G:G</f>
        <v>（ 中铁一局四公司西昭高速6标3部）昭觉县洒拉地坡乡三分部山里钢筋场</v>
      </c>
      <c r="H5651" s="2" t="str">
        <f>'[1]2025年已发货'!H:H</f>
        <v>陈忠</v>
      </c>
      <c r="I5651" s="2">
        <f>'[1]2025年已发货'!I:I</f>
        <v>15730783825</v>
      </c>
      <c r="J5651" s="2" vm="1" t="e">
        <f>_xlfn._xlws.FILTER(辅助信息!D:D,辅助信息!G:G=G5651)</f>
        <v>#VALUE!</v>
      </c>
    </row>
    <row r="5652" spans="1:10">
      <c r="A5652" s="2" t="str">
        <f>'[1]2025年已发货'!A:A</f>
        <v>吉晨盛泰</v>
      </c>
      <c r="B5652" s="2" t="str">
        <f>'[1]2025年已发货'!B:B</f>
        <v>盘螺</v>
      </c>
      <c r="C5652" s="2" t="str">
        <f>'[1]2025年已发货'!C:C</f>
        <v>HRB400EФ12</v>
      </c>
      <c r="D5652" s="2" t="str">
        <f>'[1]2025年已发货'!D:D</f>
        <v>吨</v>
      </c>
      <c r="E5652" s="2">
        <f>'[1]2025年已发货'!E:E</f>
        <v>60</v>
      </c>
      <c r="F5652" s="4">
        <f>'[1]2025年已发货'!F:F</f>
        <v>45871</v>
      </c>
      <c r="G5652" s="2" t="str">
        <f>'[1]2025年已发货'!G:G</f>
        <v>（ 中铁一局四公司西昭高速6标3部）昭觉县洒拉地坡乡三分部山里钢筋场</v>
      </c>
      <c r="H5652" s="2" t="str">
        <f>'[1]2025年已发货'!H:H</f>
        <v>陈忠</v>
      </c>
      <c r="I5652" s="2">
        <f>'[1]2025年已发货'!I:I</f>
        <v>15730783825</v>
      </c>
      <c r="J5652" s="2" vm="1" t="e">
        <f>_xlfn._xlws.FILTER(辅助信息!D:D,辅助信息!G:G=G5652)</f>
        <v>#VALUE!</v>
      </c>
    </row>
    <row r="5653" spans="1:10">
      <c r="A5653" s="2" t="str">
        <f>'[1]2025年已发货'!A:A</f>
        <v>吉晨盛泰</v>
      </c>
      <c r="B5653" s="2" t="str">
        <f>'[1]2025年已发货'!B:B</f>
        <v>螺纹钢</v>
      </c>
      <c r="C5653" s="2" t="str">
        <f>'[1]2025年已发货'!C:C</f>
        <v>HRB400EФ16</v>
      </c>
      <c r="D5653" s="2" t="str">
        <f>'[1]2025年已发货'!D:D</f>
        <v>吨</v>
      </c>
      <c r="E5653" s="2">
        <f>'[1]2025年已发货'!E:E</f>
        <v>30</v>
      </c>
      <c r="F5653" s="4">
        <f>'[1]2025年已发货'!F:F</f>
        <v>45871</v>
      </c>
      <c r="G5653" s="2" t="str">
        <f>'[1]2025年已发货'!G:G</f>
        <v>（ 中铁一局四公司西昭高速6标3部）昭觉县洒拉地坡乡三分部山里钢筋场</v>
      </c>
      <c r="H5653" s="2" t="str">
        <f>'[1]2025年已发货'!H:H</f>
        <v>陈忠</v>
      </c>
      <c r="I5653" s="2">
        <f>'[1]2025年已发货'!I:I</f>
        <v>15730783825</v>
      </c>
      <c r="J5653" s="2" vm="1" t="e">
        <f>_xlfn._xlws.FILTER(辅助信息!D:D,辅助信息!G:G=G5653)</f>
        <v>#VALUE!</v>
      </c>
    </row>
    <row r="5654" spans="1:10">
      <c r="A5654" s="2" t="str">
        <f>'[1]2025年已发货'!A:A</f>
        <v>吉晨盛泰</v>
      </c>
      <c r="B5654" s="2" t="str">
        <f>'[1]2025年已发货'!B:B</f>
        <v>螺纹钢</v>
      </c>
      <c r="C5654" s="2" t="str">
        <f>'[1]2025年已发货'!C:C</f>
        <v>HRB400EΦ12</v>
      </c>
      <c r="D5654" s="2" t="str">
        <f>'[1]2025年已发货'!D:D</f>
        <v>吨</v>
      </c>
      <c r="E5654" s="2">
        <f>'[1]2025年已发货'!E:E</f>
        <v>35</v>
      </c>
      <c r="F5654" s="4">
        <f>'[1]2025年已发货'!F:F</f>
        <v>45871</v>
      </c>
      <c r="G5654" s="2" t="str">
        <f>'[1]2025年已发货'!G:G</f>
        <v>（中铁十局七公司西昭高速5标1分部）四川省凉山州布拖县委只洛乡委之洛村1号钢构厂</v>
      </c>
      <c r="H5654" s="2" t="str">
        <f>'[1]2025年已发货'!H:H</f>
        <v>吴裕</v>
      </c>
      <c r="I5654" s="2">
        <f>'[1]2025年已发货'!I:I</f>
        <v>19802920715</v>
      </c>
      <c r="J5654" s="2" vm="1" t="e">
        <f>_xlfn._xlws.FILTER(辅助信息!D:D,辅助信息!G:G=G5654)</f>
        <v>#VALUE!</v>
      </c>
    </row>
    <row r="5655" spans="1:10">
      <c r="A5655" s="2" t="str">
        <f>'[1]2025年已发货'!A:A</f>
        <v>吉晨盛泰</v>
      </c>
      <c r="B5655" s="2" t="str">
        <f>'[1]2025年已发货'!B:B</f>
        <v>盘螺</v>
      </c>
      <c r="C5655" s="2" t="str">
        <f>'[1]2025年已发货'!C:C</f>
        <v>HRB400EΦ10</v>
      </c>
      <c r="D5655" s="2" t="str">
        <f>'[1]2025年已发货'!D:D</f>
        <v>吨</v>
      </c>
      <c r="E5655" s="2">
        <f>'[1]2025年已发货'!E:E</f>
        <v>70</v>
      </c>
      <c r="F5655" s="4">
        <f>'[1]2025年已发货'!F:F</f>
        <v>45871</v>
      </c>
      <c r="G5655" s="2" t="str">
        <f>'[1]2025年已发货'!G:G</f>
        <v>（中铁十局七公司西昭高速5标1分部）四川省凉山州布拖县委只洛乡委之洛村1号钢构厂</v>
      </c>
      <c r="H5655" s="2" t="str">
        <f>'[1]2025年已发货'!H:H</f>
        <v>吴裕</v>
      </c>
      <c r="I5655" s="2">
        <f>'[1]2025年已发货'!I:I</f>
        <v>19802920715</v>
      </c>
      <c r="J5655" s="2" vm="1" t="e">
        <f>_xlfn._xlws.FILTER(辅助信息!D:D,辅助信息!G:G=G5655)</f>
        <v>#VALUE!</v>
      </c>
    </row>
    <row r="5656" spans="1:10">
      <c r="A5656" s="2" t="str">
        <f>'[1]2025年已发货'!A:A</f>
        <v>吉晨盛泰</v>
      </c>
      <c r="B5656" s="2" t="str">
        <f>'[1]2025年已发货'!B:B</f>
        <v>螺纹钢</v>
      </c>
      <c r="C5656" s="2" t="str">
        <f>'[1]2025年已发货'!C:C</f>
        <v>HRB400EΦ12</v>
      </c>
      <c r="D5656" s="2" t="str">
        <f>'[1]2025年已发货'!D:D</f>
        <v>吨</v>
      </c>
      <c r="E5656" s="2">
        <f>'[1]2025年已发货'!E:E</f>
        <v>75</v>
      </c>
      <c r="F5656" s="4">
        <f>'[1]2025年已发货'!F:F</f>
        <v>45871</v>
      </c>
      <c r="G5656" s="2" t="str">
        <f>'[1]2025年已发货'!G:G</f>
        <v>（中铁十局七公司西昭高速5标1分部）四川省凉山州布拖县委只洛乡委之洛村梁场</v>
      </c>
      <c r="H5656" s="2" t="str">
        <f>'[1]2025年已发货'!H:H</f>
        <v>吴裕</v>
      </c>
      <c r="I5656" s="2">
        <f>'[1]2025年已发货'!I:I</f>
        <v>19802920715</v>
      </c>
      <c r="J5656" s="2" vm="1" t="e">
        <f>_xlfn._xlws.FILTER(辅助信息!D:D,辅助信息!G:G=G5656)</f>
        <v>#VALUE!</v>
      </c>
    </row>
    <row r="5657" spans="1:10">
      <c r="A5657" s="2" t="str">
        <f>'[1]2025年已发货'!A:A</f>
        <v>吉晨盛泰</v>
      </c>
      <c r="B5657" s="2" t="str">
        <f>'[1]2025年已发货'!B:B</f>
        <v>螺纹钢</v>
      </c>
      <c r="C5657" s="2" t="str">
        <f>'[1]2025年已发货'!C:C</f>
        <v>HRB500EΦ28</v>
      </c>
      <c r="D5657" s="2" t="str">
        <f>'[1]2025年已发货'!D:D</f>
        <v>吨</v>
      </c>
      <c r="E5657" s="2">
        <f>'[1]2025年已发货'!E:E</f>
        <v>35</v>
      </c>
      <c r="F5657" s="4">
        <f>'[1]2025年已发货'!F:F</f>
        <v>45871</v>
      </c>
      <c r="G5657" s="2" t="str">
        <f>'[1]2025年已发货'!G:G</f>
        <v>（中铁十局七公司西昭高速5标1分部）四川省凉山州布拖县委只洛乡委之洛村梁场</v>
      </c>
      <c r="H5657" s="2" t="str">
        <f>'[1]2025年已发货'!H:H</f>
        <v>吴裕</v>
      </c>
      <c r="I5657" s="2">
        <f>'[1]2025年已发货'!I:I</f>
        <v>19802920715</v>
      </c>
      <c r="J5657" s="2" vm="1" t="e">
        <f>_xlfn._xlws.FILTER(辅助信息!D:D,辅助信息!G:G=G5657)</f>
        <v>#VALUE!</v>
      </c>
    </row>
    <row r="5658" spans="1:10">
      <c r="A5658" s="2" t="str">
        <f>'[1]2025年已发货'!A:A</f>
        <v>吉晨盛泰</v>
      </c>
      <c r="B5658" s="2" t="str">
        <f>'[1]2025年已发货'!B:B</f>
        <v>螺纹钢</v>
      </c>
      <c r="C5658" s="2" t="str">
        <f>'[1]2025年已发货'!C:C</f>
        <v>HRB500EΦ32</v>
      </c>
      <c r="D5658" s="2" t="str">
        <f>'[1]2025年已发货'!D:D</f>
        <v>吨</v>
      </c>
      <c r="E5658" s="2">
        <f>'[1]2025年已发货'!E:E</f>
        <v>15</v>
      </c>
      <c r="F5658" s="4">
        <f>'[1]2025年已发货'!F:F</f>
        <v>45871</v>
      </c>
      <c r="G5658" s="2" t="str">
        <f>'[1]2025年已发货'!G:G</f>
        <v>（中铁十局七公司西昭高速5标1分部）四川省凉山州布拖县委只洛乡委之洛村1号钢构厂</v>
      </c>
      <c r="H5658" s="2" t="str">
        <f>'[1]2025年已发货'!H:H</f>
        <v>吴裕</v>
      </c>
      <c r="I5658" s="2">
        <f>'[1]2025年已发货'!I:I</f>
        <v>19802920715</v>
      </c>
      <c r="J5658" s="2" vm="1" t="e">
        <f>_xlfn._xlws.FILTER(辅助信息!D:D,辅助信息!G:G=G5658)</f>
        <v>#VALUE!</v>
      </c>
    </row>
    <row r="5659" spans="1:10">
      <c r="A5659" s="2" t="str">
        <f>'[1]2025年已发货'!A:A</f>
        <v>吉晨盛泰</v>
      </c>
      <c r="B5659" s="2" t="str">
        <f>'[1]2025年已发货'!B:B</f>
        <v>螺纹钢</v>
      </c>
      <c r="C5659" s="2" t="str">
        <f>'[1]2025年已发货'!C:C</f>
        <v>HRB400EΦ12</v>
      </c>
      <c r="D5659" s="2" t="str">
        <f>'[1]2025年已发货'!D:D</f>
        <v>吨</v>
      </c>
      <c r="E5659" s="2">
        <f>'[1]2025年已发货'!E:E</f>
        <v>20</v>
      </c>
      <c r="F5659" s="4">
        <f>'[1]2025年已发货'!F:F</f>
        <v>45871</v>
      </c>
      <c r="G5659" s="2" t="str">
        <f>'[1]2025年已发货'!G:G</f>
        <v>（中铁十局七公司西昭高速5标1分部）四川省凉山州布拖县委只洛乡委之洛村梁场</v>
      </c>
      <c r="H5659" s="2" t="str">
        <f>'[1]2025年已发货'!H:H</f>
        <v>吴裕</v>
      </c>
      <c r="I5659" s="2">
        <f>'[1]2025年已发货'!I:I</f>
        <v>19802920715</v>
      </c>
      <c r="J5659" s="2" vm="1" t="e">
        <f>_xlfn._xlws.FILTER(辅助信息!D:D,辅助信息!G:G=G5659)</f>
        <v>#VALUE!</v>
      </c>
    </row>
    <row r="5660" spans="1:10">
      <c r="A5660" s="2" t="str">
        <f>'[1]2025年已发货'!A:A</f>
        <v>吉晨盛泰</v>
      </c>
      <c r="B5660" s="2" t="str">
        <f>'[1]2025年已发货'!B:B</f>
        <v>盘螺</v>
      </c>
      <c r="C5660" s="2" t="str">
        <f>'[1]2025年已发货'!C:C</f>
        <v>HRB400E10</v>
      </c>
      <c r="D5660" s="2" t="str">
        <f>'[1]2025年已发货'!D:D</f>
        <v>吨</v>
      </c>
      <c r="E5660" s="2">
        <f>'[1]2025年已发货'!E:E</f>
        <v>4</v>
      </c>
      <c r="F5660" s="4">
        <f>'[1]2025年已发货'!F:F</f>
        <v>45871</v>
      </c>
      <c r="G5660" s="2" t="str">
        <f>'[1]2025年已发货'!G:G</f>
        <v>5标二分部十局第七公司四川省凉山州彝族自治州昭觉县互通钢筋厂</v>
      </c>
      <c r="H5660" s="2" t="str">
        <f>'[1]2025年已发货'!H:H</f>
        <v>王浩</v>
      </c>
      <c r="I5660" s="2">
        <f>'[1]2025年已发货'!I:I</f>
        <v>18292113429</v>
      </c>
      <c r="J5660" s="2" vm="1" t="e">
        <f>_xlfn._xlws.FILTER(辅助信息!D:D,辅助信息!G:G=G5660)</f>
        <v>#VALUE!</v>
      </c>
    </row>
    <row r="5661" spans="1:10">
      <c r="A5661" s="2" t="str">
        <f>'[1]2025年已发货'!A:A</f>
        <v>吉晨盛泰</v>
      </c>
      <c r="B5661" s="2" t="str">
        <f>'[1]2025年已发货'!B:B</f>
        <v>螺纹钢</v>
      </c>
      <c r="C5661" s="2" t="str">
        <f>'[1]2025年已发货'!C:C</f>
        <v>HRB400E12</v>
      </c>
      <c r="D5661" s="2" t="str">
        <f>'[1]2025年已发货'!D:D</f>
        <v>吨</v>
      </c>
      <c r="E5661" s="2">
        <f>'[1]2025年已发货'!E:E</f>
        <v>30</v>
      </c>
      <c r="F5661" s="4">
        <f>'[1]2025年已发货'!F:F</f>
        <v>45871</v>
      </c>
      <c r="G5661" s="2" t="str">
        <f>'[1]2025年已发货'!G:G</f>
        <v>5标二分部十局第七公司四川省凉山州彝族自治州昭觉县互通钢筋厂</v>
      </c>
      <c r="H5661" s="2" t="str">
        <f>'[1]2025年已发货'!H:H</f>
        <v>王浩</v>
      </c>
      <c r="I5661" s="2">
        <f>'[1]2025年已发货'!I:I</f>
        <v>18292113429</v>
      </c>
      <c r="J5661" s="2" vm="1" t="e">
        <f>_xlfn._xlws.FILTER(辅助信息!D:D,辅助信息!G:G=G5661)</f>
        <v>#VALUE!</v>
      </c>
    </row>
    <row r="5662" spans="1:10">
      <c r="A5662" s="2" t="str">
        <f>'[1]2025年已发货'!A:A</f>
        <v>吉晨盛泰</v>
      </c>
      <c r="B5662" s="2" t="str">
        <f>'[1]2025年已发货'!B:B</f>
        <v>螺纹钢</v>
      </c>
      <c r="C5662" s="2" t="str">
        <f>'[1]2025年已发货'!C:C</f>
        <v>HRB400E14</v>
      </c>
      <c r="D5662" s="2" t="str">
        <f>'[1]2025年已发货'!D:D</f>
        <v>吨</v>
      </c>
      <c r="E5662" s="2">
        <f>'[1]2025年已发货'!E:E</f>
        <v>15</v>
      </c>
      <c r="F5662" s="4">
        <f>'[1]2025年已发货'!F:F</f>
        <v>45871</v>
      </c>
      <c r="G5662" s="2" t="str">
        <f>'[1]2025年已发货'!G:G</f>
        <v>5标二分部十局第七公司四川省凉山州彝族自治州昭觉县互通钢筋厂</v>
      </c>
      <c r="H5662" s="2" t="str">
        <f>'[1]2025年已发货'!H:H</f>
        <v>王浩</v>
      </c>
      <c r="I5662" s="2">
        <f>'[1]2025年已发货'!I:I</f>
        <v>18292113429</v>
      </c>
      <c r="J5662" s="2" vm="1" t="e">
        <f>_xlfn._xlws.FILTER(辅助信息!D:D,辅助信息!G:G=G5662)</f>
        <v>#VALUE!</v>
      </c>
    </row>
    <row r="5663" spans="1:10">
      <c r="A5663" s="2" t="str">
        <f>'[1]2025年已发货'!A:A</f>
        <v>吉晨盛泰</v>
      </c>
      <c r="B5663" s="2" t="str">
        <f>'[1]2025年已发货'!B:B</f>
        <v>螺纹钢</v>
      </c>
      <c r="C5663" s="2" t="str">
        <f>'[1]2025年已发货'!C:C</f>
        <v>HRB400E18</v>
      </c>
      <c r="D5663" s="2" t="str">
        <f>'[1]2025年已发货'!D:D</f>
        <v>吨</v>
      </c>
      <c r="E5663" s="2">
        <f>'[1]2025年已发货'!E:E</f>
        <v>15</v>
      </c>
      <c r="F5663" s="4">
        <f>'[1]2025年已发货'!F:F</f>
        <v>45871</v>
      </c>
      <c r="G5663" s="2" t="str">
        <f>'[1]2025年已发货'!G:G</f>
        <v>5标二分部十局第七公司四川省凉山州彝族自治州昭觉县互通钢筋厂</v>
      </c>
      <c r="H5663" s="2" t="str">
        <f>'[1]2025年已发货'!H:H</f>
        <v>王浩</v>
      </c>
      <c r="I5663" s="2">
        <f>'[1]2025年已发货'!I:I</f>
        <v>18292113429</v>
      </c>
      <c r="J5663" s="2" vm="1" t="e">
        <f>_xlfn._xlws.FILTER(辅助信息!D:D,辅助信息!G:G=G5663)</f>
        <v>#VALUE!</v>
      </c>
    </row>
    <row r="5664" spans="1:10">
      <c r="A5664" s="2" t="str">
        <f>'[1]2025年已发货'!A:A</f>
        <v>吉晨盛泰</v>
      </c>
      <c r="B5664" s="2" t="str">
        <f>'[1]2025年已发货'!B:B</f>
        <v>螺纹钢</v>
      </c>
      <c r="C5664" s="2" t="str">
        <f>'[1]2025年已发货'!C:C</f>
        <v>HRB400E20</v>
      </c>
      <c r="D5664" s="2" t="str">
        <f>'[1]2025年已发货'!D:D</f>
        <v>吨</v>
      </c>
      <c r="E5664" s="2">
        <f>'[1]2025年已发货'!E:E</f>
        <v>10</v>
      </c>
      <c r="F5664" s="4">
        <f>'[1]2025年已发货'!F:F</f>
        <v>45871</v>
      </c>
      <c r="G5664" s="2" t="str">
        <f>'[1]2025年已发货'!G:G</f>
        <v>5标二分部十局第七公司四川省凉山州彝族自治州昭觉县互通钢筋厂</v>
      </c>
      <c r="H5664" s="2" t="str">
        <f>'[1]2025年已发货'!H:H</f>
        <v>王浩</v>
      </c>
      <c r="I5664" s="2">
        <f>'[1]2025年已发货'!I:I</f>
        <v>18292113429</v>
      </c>
      <c r="J5664" s="2" vm="1" t="e">
        <f>_xlfn._xlws.FILTER(辅助信息!D:D,辅助信息!G:G=G5664)</f>
        <v>#VALUE!</v>
      </c>
    </row>
    <row r="5665" spans="1:10">
      <c r="A5665" s="2" t="str">
        <f>'[1]2025年已发货'!A:A</f>
        <v>吉晨盛泰</v>
      </c>
      <c r="B5665" s="2" t="str">
        <f>'[1]2025年已发货'!B:B</f>
        <v>高线</v>
      </c>
      <c r="C5665" s="2" t="str">
        <f>'[1]2025年已发货'!C:C</f>
        <v>HPB300Φ8</v>
      </c>
      <c r="D5665" s="2" t="str">
        <f>'[1]2025年已发货'!D:D</f>
        <v>吨</v>
      </c>
      <c r="E5665" s="2">
        <f>'[1]2025年已发货'!E:E</f>
        <v>35</v>
      </c>
      <c r="F5665" s="4">
        <f>'[1]2025年已发货'!F:F</f>
        <v>45871</v>
      </c>
      <c r="G5665" s="2" t="str">
        <f>'[1]2025年已发货'!G:G</f>
        <v>5标三分部凉山州昭觉县谷曲镇瓦洛乌村四桥车</v>
      </c>
      <c r="H5665" s="2" t="str">
        <f>'[1]2025年已发货'!H:H</f>
        <v>魏忠魁</v>
      </c>
      <c r="I5665" s="2">
        <f>'[1]2025年已发货'!I:I</f>
        <v>18229056777</v>
      </c>
      <c r="J5665" s="2" vm="1" t="e">
        <f>_xlfn._xlws.FILTER(辅助信息!D:D,辅助信息!G:G=G5665)</f>
        <v>#VALUE!</v>
      </c>
    </row>
    <row r="5666" spans="1:10">
      <c r="A5666" s="2" t="str">
        <f>'[1]2025年已发货'!A:A</f>
        <v>吉晨盛泰</v>
      </c>
      <c r="B5666" s="2" t="str">
        <f>'[1]2025年已发货'!B:B</f>
        <v>螺纹钢</v>
      </c>
      <c r="C5666" s="2" t="str">
        <f>'[1]2025年已发货'!C:C</f>
        <v>HRB400EФ12</v>
      </c>
      <c r="D5666" s="2" t="str">
        <f>'[1]2025年已发货'!D:D</f>
        <v>吨</v>
      </c>
      <c r="E5666" s="2">
        <f>'[1]2025年已发货'!E:E</f>
        <v>6</v>
      </c>
      <c r="F5666" s="4">
        <f>'[1]2025年已发货'!F:F</f>
        <v>45871</v>
      </c>
      <c r="G5666" s="2" t="str">
        <f>'[1]2025年已发货'!G:G</f>
        <v>5标三分部凉山州昭觉县谷曲镇瓦洛乌村四桥车</v>
      </c>
      <c r="H5666" s="2" t="str">
        <f>'[1]2025年已发货'!H:H</f>
        <v>魏忠魁</v>
      </c>
      <c r="I5666" s="2">
        <f>'[1]2025年已发货'!I:I</f>
        <v>18229056777</v>
      </c>
      <c r="J5666" s="2" vm="1" t="e">
        <f>_xlfn._xlws.FILTER(辅助信息!D:D,辅助信息!G:G=G5666)</f>
        <v>#VALUE!</v>
      </c>
    </row>
    <row r="5667" spans="1:10">
      <c r="A5667" s="2" t="str">
        <f>'[1]2025年已发货'!A:A</f>
        <v>吉晨盛泰</v>
      </c>
      <c r="B5667" s="2" t="str">
        <f>'[1]2025年已发货'!B:B</f>
        <v>螺纹钢</v>
      </c>
      <c r="C5667" s="2" t="str">
        <f>'[1]2025年已发货'!C:C</f>
        <v>HRB400EФ14</v>
      </c>
      <c r="D5667" s="2" t="str">
        <f>'[1]2025年已发货'!D:D</f>
        <v>吨</v>
      </c>
      <c r="E5667" s="2">
        <f>'[1]2025年已发货'!E:E</f>
        <v>9</v>
      </c>
      <c r="F5667" s="4">
        <f>'[1]2025年已发货'!F:F</f>
        <v>45871</v>
      </c>
      <c r="G5667" s="2" t="str">
        <f>'[1]2025年已发货'!G:G</f>
        <v>5标三分部凉山州昭觉县谷曲镇瓦洛乌村四桥车</v>
      </c>
      <c r="H5667" s="2" t="str">
        <f>'[1]2025年已发货'!H:H</f>
        <v>魏忠魁</v>
      </c>
      <c r="I5667" s="2">
        <f>'[1]2025年已发货'!I:I</f>
        <v>18229056777</v>
      </c>
      <c r="J5667" s="2" vm="1" t="e">
        <f>_xlfn._xlws.FILTER(辅助信息!D:D,辅助信息!G:G=G5667)</f>
        <v>#VALUE!</v>
      </c>
    </row>
    <row r="5668" spans="1:10">
      <c r="A5668" s="2" t="str">
        <f>'[1]2025年已发货'!A:A</f>
        <v>吉晨盛泰</v>
      </c>
      <c r="B5668" s="2" t="str">
        <f>'[1]2025年已发货'!B:B</f>
        <v>螺纹钢</v>
      </c>
      <c r="C5668" s="2" t="str">
        <f>'[1]2025年已发货'!C:C</f>
        <v>HRB400EФ18</v>
      </c>
      <c r="D5668" s="2" t="str">
        <f>'[1]2025年已发货'!D:D</f>
        <v>吨</v>
      </c>
      <c r="E5668" s="2">
        <f>'[1]2025年已发货'!E:E</f>
        <v>6</v>
      </c>
      <c r="F5668" s="4">
        <f>'[1]2025年已发货'!F:F</f>
        <v>45871</v>
      </c>
      <c r="G5668" s="2" t="str">
        <f>'[1]2025年已发货'!G:G</f>
        <v>5标三分部凉山州昭觉县谷曲镇瓦洛乌村四桥车</v>
      </c>
      <c r="H5668" s="2" t="str">
        <f>'[1]2025年已发货'!H:H</f>
        <v>魏忠魁</v>
      </c>
      <c r="I5668" s="2">
        <f>'[1]2025年已发货'!I:I</f>
        <v>18229056777</v>
      </c>
      <c r="J5668" s="2" vm="1" t="e">
        <f>_xlfn._xlws.FILTER(辅助信息!D:D,辅助信息!G:G=G5668)</f>
        <v>#VALUE!</v>
      </c>
    </row>
    <row r="5669" spans="1:10">
      <c r="A5669" s="2" t="str">
        <f>'[1]2025年已发货'!A:A</f>
        <v>吉晨盛泰</v>
      </c>
      <c r="B5669" s="2" t="str">
        <f>'[1]2025年已发货'!B:B</f>
        <v>螺纹钢</v>
      </c>
      <c r="C5669" s="2" t="str">
        <f>'[1]2025年已发货'!C:C</f>
        <v>HRB400EФ22</v>
      </c>
      <c r="D5669" s="2" t="str">
        <f>'[1]2025年已发货'!D:D</f>
        <v>吨</v>
      </c>
      <c r="E5669" s="2">
        <f>'[1]2025年已发货'!E:E</f>
        <v>6</v>
      </c>
      <c r="F5669" s="4">
        <f>'[1]2025年已发货'!F:F</f>
        <v>45871</v>
      </c>
      <c r="G5669" s="2" t="str">
        <f>'[1]2025年已发货'!G:G</f>
        <v>5标三分部凉山州昭觉县谷曲镇瓦洛乌村四桥车</v>
      </c>
      <c r="H5669" s="2" t="str">
        <f>'[1]2025年已发货'!H:H</f>
        <v>魏忠魁</v>
      </c>
      <c r="I5669" s="2">
        <f>'[1]2025年已发货'!I:I</f>
        <v>18229056777</v>
      </c>
      <c r="J5669" s="2" vm="1" t="e">
        <f>_xlfn._xlws.FILTER(辅助信息!D:D,辅助信息!G:G=G5669)</f>
        <v>#VALUE!</v>
      </c>
    </row>
    <row r="5670" spans="1:10">
      <c r="A5670" s="2" t="str">
        <f>'[1]2025年已发货'!A:A</f>
        <v>吉晨盛泰</v>
      </c>
      <c r="B5670" s="2" t="str">
        <f>'[1]2025年已发货'!B:B</f>
        <v>螺纹钢</v>
      </c>
      <c r="C5670" s="2" t="str">
        <f>'[1]2025年已发货'!C:C</f>
        <v>HRB400EФ28</v>
      </c>
      <c r="D5670" s="2" t="str">
        <f>'[1]2025年已发货'!D:D</f>
        <v>吨</v>
      </c>
      <c r="E5670" s="2">
        <f>'[1]2025年已发货'!E:E</f>
        <v>12</v>
      </c>
      <c r="F5670" s="4">
        <f>'[1]2025年已发货'!F:F</f>
        <v>45871</v>
      </c>
      <c r="G5670" s="2" t="str">
        <f>'[1]2025年已发货'!G:G</f>
        <v>5标三分部凉山州昭觉县谷曲镇瓦洛乌村四桥车</v>
      </c>
      <c r="H5670" s="2" t="str">
        <f>'[1]2025年已发货'!H:H</f>
        <v>魏忠魁</v>
      </c>
      <c r="I5670" s="2">
        <f>'[1]2025年已发货'!I:I</f>
        <v>18229056777</v>
      </c>
      <c r="J5670" s="2" vm="1" t="e">
        <f>_xlfn._xlws.FILTER(辅助信息!D:D,辅助信息!G:G=G5670)</f>
        <v>#VALUE!</v>
      </c>
    </row>
    <row r="5671" spans="1:10">
      <c r="A5671" s="2" t="str">
        <f>'[1]2025年已发货'!A:A</f>
        <v>吉晨盛泰</v>
      </c>
      <c r="B5671" s="2" t="str">
        <f>'[1]2025年已发货'!B:B</f>
        <v>螺纹钢</v>
      </c>
      <c r="C5671" s="2" t="str">
        <f>'[1]2025年已发货'!C:C</f>
        <v>HRB400EФ32</v>
      </c>
      <c r="D5671" s="2" t="str">
        <f>'[1]2025年已发货'!D:D</f>
        <v>吨</v>
      </c>
      <c r="E5671" s="2">
        <f>'[1]2025年已发货'!E:E</f>
        <v>75</v>
      </c>
      <c r="F5671" s="4">
        <f>'[1]2025年已发货'!F:F</f>
        <v>45871</v>
      </c>
      <c r="G5671" s="2" t="str">
        <f>'[1]2025年已发货'!G:G</f>
        <v>5标三分部凉山州昭觉县谷曲镇瓦洛乌村四桥车</v>
      </c>
      <c r="H5671" s="2" t="str">
        <f>'[1]2025年已发货'!H:H</f>
        <v>魏忠魁</v>
      </c>
      <c r="I5671" s="2">
        <f>'[1]2025年已发货'!I:I</f>
        <v>18229056777</v>
      </c>
      <c r="J5671" s="2" vm="1" t="e">
        <f>_xlfn._xlws.FILTER(辅助信息!D:D,辅助信息!G:G=G5671)</f>
        <v>#VALUE!</v>
      </c>
    </row>
    <row r="5672" spans="1:10">
      <c r="A5672" s="2" t="str">
        <f>'[1]2025年已发货'!A:A</f>
        <v>玉昆</v>
      </c>
      <c r="B5672" s="2" t="str">
        <f>'[1]2025年已发货'!B:B</f>
        <v>高线</v>
      </c>
      <c r="C5672" s="2" t="str">
        <f>'[1]2025年已发货'!C:C</f>
        <v>HPB300Φ8</v>
      </c>
      <c r="D5672" s="2" t="str">
        <f>'[1]2025年已发货'!D:D</f>
        <v>吨</v>
      </c>
      <c r="E5672" s="2">
        <f>'[1]2025年已发货'!E:E</f>
        <v>40</v>
      </c>
      <c r="F5672" s="4">
        <f>'[1]2025年已发货'!F:F</f>
        <v>45871</v>
      </c>
      <c r="G5672" s="2" t="str">
        <f>'[1]2025年已发货'!G:G</f>
        <v>中铁隧道局路桥公司西昭高速2标1分部凉山州金阳县派来镇</v>
      </c>
      <c r="H5672" s="2" t="str">
        <f>'[1]2025年已发货'!H:H</f>
        <v>杨勇</v>
      </c>
      <c r="I5672" s="2">
        <f>'[1]2025年已发货'!I:I</f>
        <v>18882117172</v>
      </c>
      <c r="J5672" s="2" vm="1" t="e">
        <f>_xlfn._xlws.FILTER(辅助信息!D:D,辅助信息!G:G=G5672)</f>
        <v>#VALUE!</v>
      </c>
    </row>
    <row r="5673" spans="1:10">
      <c r="A5673" s="2" t="str">
        <f>'[1]2025年已发货'!A:A</f>
        <v>德胜恒嘉</v>
      </c>
      <c r="B5673" s="2" t="str">
        <f>'[1]2025年已发货'!B:B</f>
        <v>螺纹钢</v>
      </c>
      <c r="C5673" s="2" t="str">
        <f>'[1]2025年已发货'!C:C</f>
        <v>HRB400EФ12</v>
      </c>
      <c r="D5673" s="2" t="str">
        <f>'[1]2025年已发货'!D:D</f>
        <v>吨</v>
      </c>
      <c r="E5673" s="2">
        <f>'[1]2025年已发货'!E:E</f>
        <v>20</v>
      </c>
      <c r="F5673" s="4">
        <f>'[1]2025年已发货'!F:F</f>
        <v>45871</v>
      </c>
      <c r="G5673" s="2" t="str">
        <f>'[1]2025年已发货'!G:G</f>
        <v>中铁隧道局路桥公司西昭高速2标1分部凉山州金阳县派来镇</v>
      </c>
      <c r="H5673" s="2" t="str">
        <f>'[1]2025年已发货'!H:H</f>
        <v>杨勇</v>
      </c>
      <c r="I5673" s="2">
        <f>'[1]2025年已发货'!I:I</f>
        <v>18882117172</v>
      </c>
      <c r="J5673" s="2" vm="1" t="e">
        <f>_xlfn._xlws.FILTER(辅助信息!D:D,辅助信息!G:G=G5673)</f>
        <v>#VALUE!</v>
      </c>
    </row>
    <row r="5674" spans="1:10">
      <c r="A5674" s="2" t="str">
        <f>'[1]2025年已发货'!A:A</f>
        <v>玉昆</v>
      </c>
      <c r="B5674" s="2" t="str">
        <f>'[1]2025年已发货'!B:B</f>
        <v>螺纹钢</v>
      </c>
      <c r="C5674" s="2" t="str">
        <f>'[1]2025年已发货'!C:C</f>
        <v>HRB400EФ22</v>
      </c>
      <c r="D5674" s="2" t="str">
        <f>'[1]2025年已发货'!D:D</f>
        <v>吨</v>
      </c>
      <c r="E5674" s="2">
        <f>'[1]2025年已发货'!E:E</f>
        <v>50</v>
      </c>
      <c r="F5674" s="4">
        <f>'[1]2025年已发货'!F:F</f>
        <v>45871</v>
      </c>
      <c r="G5674" s="2" t="str">
        <f>'[1]2025年已发货'!G:G</f>
        <v>中铁隧道局路桥公司西昭高速2标1分部凉山州金阳县派来镇</v>
      </c>
      <c r="H5674" s="2" t="str">
        <f>'[1]2025年已发货'!H:H</f>
        <v>杨勇</v>
      </c>
      <c r="I5674" s="2">
        <f>'[1]2025年已发货'!I:I</f>
        <v>18882117172</v>
      </c>
      <c r="J5674" s="2" vm="1" t="e">
        <f>_xlfn._xlws.FILTER(辅助信息!D:D,辅助信息!G:G=G5674)</f>
        <v>#VALUE!</v>
      </c>
    </row>
    <row r="5675" spans="1:10">
      <c r="A5675" s="2" t="str">
        <f>'[1]2025年已发货'!A:A</f>
        <v>德胜恒嘉</v>
      </c>
      <c r="B5675" s="2" t="str">
        <f>'[1]2025年已发货'!B:B</f>
        <v>螺纹钢</v>
      </c>
      <c r="C5675" s="2" t="str">
        <f>'[1]2025年已发货'!C:C</f>
        <v>HRB400EФ25</v>
      </c>
      <c r="D5675" s="2" t="str">
        <f>'[1]2025年已发货'!D:D</f>
        <v>吨</v>
      </c>
      <c r="E5675" s="2">
        <f>'[1]2025年已发货'!E:E</f>
        <v>30</v>
      </c>
      <c r="F5675" s="4">
        <f>'[1]2025年已发货'!F:F</f>
        <v>45871</v>
      </c>
      <c r="G5675" s="2" t="str">
        <f>'[1]2025年已发货'!G:G</f>
        <v>中铁隧道局路桥公司西昭高速2标1分部凉山州金阳县派来镇</v>
      </c>
      <c r="H5675" s="2" t="str">
        <f>'[1]2025年已发货'!H:H</f>
        <v>杨勇</v>
      </c>
      <c r="I5675" s="2">
        <f>'[1]2025年已发货'!I:I</f>
        <v>18882117172</v>
      </c>
      <c r="J5675" s="2" vm="1" t="e">
        <f>_xlfn._xlws.FILTER(辅助信息!D:D,辅助信息!G:G=G5675)</f>
        <v>#VALUE!</v>
      </c>
    </row>
    <row r="5676" spans="1:10">
      <c r="A5676" s="2" t="str">
        <f>'[1]2025年已发货'!A:A</f>
        <v>德胜恒嘉</v>
      </c>
      <c r="B5676" s="2" t="str">
        <f>'[1]2025年已发货'!B:B</f>
        <v>螺纹钢</v>
      </c>
      <c r="C5676" s="2" t="str">
        <f>'[1]2025年已发货'!C:C</f>
        <v>HRB400EФ28</v>
      </c>
      <c r="D5676" s="2" t="str">
        <f>'[1]2025年已发货'!D:D</f>
        <v>吨</v>
      </c>
      <c r="E5676" s="2">
        <f>'[1]2025年已发货'!E:E</f>
        <v>10</v>
      </c>
      <c r="F5676" s="4">
        <f>'[1]2025年已发货'!F:F</f>
        <v>45871</v>
      </c>
      <c r="G5676" s="2" t="str">
        <f>'[1]2025年已发货'!G:G</f>
        <v>中铁隧道局路桥公司西昭高速2标1分部凉山州金阳县派来镇</v>
      </c>
      <c r="H5676" s="2" t="str">
        <f>'[1]2025年已发货'!H:H</f>
        <v>杨勇</v>
      </c>
      <c r="I5676" s="2">
        <f>'[1]2025年已发货'!I:I</f>
        <v>18882117172</v>
      </c>
      <c r="J5676" s="2" vm="1" t="e">
        <f>_xlfn._xlws.FILTER(辅助信息!D:D,辅助信息!G:G=G5676)</f>
        <v>#VALUE!</v>
      </c>
    </row>
    <row r="5677" spans="1:10">
      <c r="A5677" s="2" t="str">
        <f>'[1]2025年已发货'!A:A</f>
        <v>德胜恒嘉</v>
      </c>
      <c r="B5677" s="2" t="str">
        <f>'[1]2025年已发货'!B:B</f>
        <v>螺纹钢</v>
      </c>
      <c r="C5677" s="2" t="str">
        <f>'[1]2025年已发货'!C:C</f>
        <v>HRB400E Φ12</v>
      </c>
      <c r="D5677" s="2" t="str">
        <f>'[1]2025年已发货'!D:D</f>
        <v>吨</v>
      </c>
      <c r="E5677" s="2">
        <f>'[1]2025年已发货'!E:E</f>
        <v>35</v>
      </c>
      <c r="F5677" s="4">
        <f>'[1]2025年已发货'!F:F</f>
        <v>45871</v>
      </c>
      <c r="G5677" s="2" t="str">
        <f>'[1]2025年已发货'!G:G</f>
        <v>（中铁广州局深圳公司西昭高速9标）四川省凉山彝族自治州西昌市西昌北梁场</v>
      </c>
      <c r="H5677" s="2" t="str">
        <f>'[1]2025年已发货'!H:H</f>
        <v>伍红林</v>
      </c>
      <c r="I5677" s="2">
        <f>'[1]2025年已发货'!I:I</f>
        <v>18683860677</v>
      </c>
      <c r="J5677" s="2" vm="1" t="e">
        <f>_xlfn._xlws.FILTER(辅助信息!D:D,辅助信息!G:G=G5677)</f>
        <v>#VALUE!</v>
      </c>
    </row>
    <row r="5678" spans="1:10">
      <c r="A5678" s="2" t="str">
        <f>'[1]2025年已发货'!A:A</f>
        <v>德胜恒嘉</v>
      </c>
      <c r="B5678" s="2" t="str">
        <f>'[1]2025年已发货'!B:B</f>
        <v>螺纹钢</v>
      </c>
      <c r="C5678" s="2" t="str">
        <f>'[1]2025年已发货'!C:C</f>
        <v>HRB400E Φ20</v>
      </c>
      <c r="D5678" s="2" t="str">
        <f>'[1]2025年已发货'!D:D</f>
        <v>吨</v>
      </c>
      <c r="E5678" s="2">
        <f>'[1]2025年已发货'!E:E</f>
        <v>35</v>
      </c>
      <c r="F5678" s="4">
        <f>'[1]2025年已发货'!F:F</f>
        <v>45871</v>
      </c>
      <c r="G5678" s="2" t="str">
        <f>'[1]2025年已发货'!G:G</f>
        <v>（中铁广州局深圳公司西昭高速9标）四川省凉山彝族自治州西昌市西昌北梁场</v>
      </c>
      <c r="H5678" s="2" t="str">
        <f>'[1]2025年已发货'!H:H</f>
        <v>伍红林</v>
      </c>
      <c r="I5678" s="2">
        <f>'[1]2025年已发货'!I:I</f>
        <v>18683860677</v>
      </c>
      <c r="J5678" s="2" vm="1" t="e">
        <f>_xlfn._xlws.FILTER(辅助信息!D:D,辅助信息!G:G=G5678)</f>
        <v>#VALUE!</v>
      </c>
    </row>
    <row r="5679" spans="1:10">
      <c r="A5679" s="2" t="str">
        <f>'[1]2025年已发货'!A:A</f>
        <v>德胜恒嘉</v>
      </c>
      <c r="B5679" s="2" t="str">
        <f>'[1]2025年已发货'!B:B</f>
        <v>螺纹钢</v>
      </c>
      <c r="C5679" s="2" t="str">
        <f>'[1]2025年已发货'!C:C</f>
        <v>HRB400E Φ12-12m</v>
      </c>
      <c r="D5679" s="2" t="str">
        <f>'[1]2025年已发货'!D:D</f>
        <v>吨</v>
      </c>
      <c r="E5679" s="2">
        <f>'[1]2025年已发货'!E:E</f>
        <v>35</v>
      </c>
      <c r="F5679" s="4">
        <f>'[1]2025年已发货'!F:F</f>
        <v>45871</v>
      </c>
      <c r="G5679" s="2" t="str">
        <f>'[1]2025年已发货'!G:G</f>
        <v>（中铁广州局深圳公司西昭高速9标）四川省凉山彝族自治州西昌市西昌北梁场</v>
      </c>
      <c r="H5679" s="2" t="str">
        <f>'[1]2025年已发货'!H:H</f>
        <v>伍红林</v>
      </c>
      <c r="I5679" s="2">
        <f>'[1]2025年已发货'!I:I</f>
        <v>18683860677</v>
      </c>
      <c r="J5679" s="2" vm="1" t="e">
        <f>_xlfn._xlws.FILTER(辅助信息!D:D,辅助信息!G:G=G5679)</f>
        <v>#VALUE!</v>
      </c>
    </row>
    <row r="5680" spans="1:10">
      <c r="A5680" s="2" t="str">
        <f>'[1]2025年已发货'!A:A</f>
        <v>玉昆</v>
      </c>
      <c r="B5680" s="2" t="str">
        <f>'[1]2025年已发货'!B:B</f>
        <v>盘螺</v>
      </c>
      <c r="C5680" s="2" t="str">
        <f>'[1]2025年已发货'!C:C</f>
        <v>HRB400E Φ10</v>
      </c>
      <c r="D5680" s="2" t="str">
        <f>'[1]2025年已发货'!D:D</f>
        <v>吨</v>
      </c>
      <c r="E5680" s="2">
        <f>'[1]2025年已发货'!E:E</f>
        <v>35</v>
      </c>
      <c r="F5680" s="4">
        <f>'[1]2025年已发货'!F:F</f>
        <v>45871</v>
      </c>
      <c r="G5680" s="2" t="str">
        <f>'[1]2025年已发货'!G:G</f>
        <v>（中铁广州局深圳公司西昭高速9标）四川省凉山彝族自治州西昌市西昌北梁场</v>
      </c>
      <c r="H5680" s="2" t="str">
        <f>'[1]2025年已发货'!H:H</f>
        <v>伍红林</v>
      </c>
      <c r="I5680" s="2">
        <f>'[1]2025年已发货'!I:I</f>
        <v>18683860677</v>
      </c>
      <c r="J5680" s="2" vm="1" t="e">
        <f>_xlfn._xlws.FILTER(辅助信息!D:D,辅助信息!G:G=G5680)</f>
        <v>#VALUE!</v>
      </c>
    </row>
    <row r="5681" spans="1:10">
      <c r="A5681" s="2" t="str">
        <f>'[1]2025年已发货'!A:A</f>
        <v>吉晨盛泰</v>
      </c>
      <c r="B5681" s="2" t="str">
        <f>'[1]2025年已发货'!B:B</f>
        <v>螺纹钢</v>
      </c>
      <c r="C5681" s="2" t="str">
        <f>'[1]2025年已发货'!C:C</f>
        <v>HRB400EФ12</v>
      </c>
      <c r="D5681" s="2" t="str">
        <f>'[1]2025年已发货'!D:D</f>
        <v>吨</v>
      </c>
      <c r="E5681" s="2">
        <f>'[1]2025年已发货'!E:E</f>
        <v>80</v>
      </c>
      <c r="F5681" s="4">
        <f>'[1]2025年已发货'!F:F</f>
        <v>45871</v>
      </c>
      <c r="G5681" s="2" t="str">
        <f>'[1]2025年已发货'!G:G</f>
        <v>5标三分部凉山州昭觉县谷曲镇瓦洛乌村四桥车</v>
      </c>
      <c r="H5681" s="2" t="str">
        <f>'[1]2025年已发货'!H:H</f>
        <v>魏忠魁</v>
      </c>
      <c r="I5681" s="2">
        <f>'[1]2025年已发货'!I:I</f>
        <v>18229056777</v>
      </c>
      <c r="J5681" s="2" vm="1" t="e">
        <f>_xlfn._xlws.FILTER(辅助信息!D:D,辅助信息!G:G=G5681)</f>
        <v>#VALUE!</v>
      </c>
    </row>
    <row r="5682" spans="1:10">
      <c r="A5682" s="2" t="str">
        <f>'[1]2025年已发货'!A:A</f>
        <v>吉晨盛泰</v>
      </c>
      <c r="B5682" s="2" t="str">
        <f>'[1]2025年已发货'!B:B</f>
        <v>螺纹钢</v>
      </c>
      <c r="C5682" s="2" t="str">
        <f>'[1]2025年已发货'!C:C</f>
        <v>HRB400EФ32</v>
      </c>
      <c r="D5682" s="2" t="str">
        <f>'[1]2025年已发货'!D:D</f>
        <v>吨</v>
      </c>
      <c r="E5682" s="2">
        <f>'[1]2025年已发货'!E:E</f>
        <v>60</v>
      </c>
      <c r="F5682" s="4">
        <f>'[1]2025年已发货'!F:F</f>
        <v>45871</v>
      </c>
      <c r="G5682" s="2" t="str">
        <f>'[1]2025年已发货'!G:G</f>
        <v>（ 中铁一局四公司西昭高速6标3部）昭觉县洒拉地坡乡三分部山里钢筋场</v>
      </c>
      <c r="H5682" s="2" t="str">
        <f>'[1]2025年已发货'!H:H</f>
        <v>陈忠</v>
      </c>
      <c r="I5682" s="2">
        <f>'[1]2025年已发货'!I:I</f>
        <v>15730783825</v>
      </c>
      <c r="J5682" s="2" vm="1" t="e">
        <f>_xlfn._xlws.FILTER(辅助信息!D:D,辅助信息!G:G=G5682)</f>
        <v>#VALUE!</v>
      </c>
    </row>
    <row r="5683" spans="1:10">
      <c r="A5683" s="2" t="str">
        <f>'[1]2025年已发货'!A:A</f>
        <v>吉晨盛泰</v>
      </c>
      <c r="B5683" s="2" t="str">
        <f>'[1]2025年已发货'!B:B</f>
        <v>高线</v>
      </c>
      <c r="C5683" s="2" t="str">
        <f>'[1]2025年已发货'!C:C</f>
        <v>HPB300  Φ10</v>
      </c>
      <c r="D5683" s="2" t="str">
        <f>'[1]2025年已发货'!D:D</f>
        <v>吨</v>
      </c>
      <c r="E5683" s="2">
        <f>'[1]2025年已发货'!E:E</f>
        <v>12</v>
      </c>
      <c r="F5683" s="4">
        <f>'[1]2025年已发货'!F:F</f>
        <v>45871</v>
      </c>
      <c r="G5683" s="2" t="str">
        <f>'[1]2025年已发货'!G:G</f>
        <v>（中铁一局四公司西昭高速6标4分部）四川省凉山彝族自治州昭觉县6表服务区A、B区</v>
      </c>
      <c r="H5683" s="2" t="str">
        <f>'[1]2025年已发货'!H:H</f>
        <v>马占全</v>
      </c>
      <c r="I5683" s="2">
        <f>'[1]2025年已发货'!I:I</f>
        <v>18189516465</v>
      </c>
      <c r="J5683" s="2" vm="1" t="e">
        <f>_xlfn._xlws.FILTER(辅助信息!D:D,辅助信息!G:G=G5683)</f>
        <v>#VALUE!</v>
      </c>
    </row>
    <row r="5684" spans="1:10">
      <c r="A5684" s="2" t="str">
        <f>'[1]2025年已发货'!A:A</f>
        <v>吉晨盛泰</v>
      </c>
      <c r="B5684" s="2" t="str">
        <f>'[1]2025年已发货'!B:B</f>
        <v>盘螺</v>
      </c>
      <c r="C5684" s="2" t="str">
        <f>'[1]2025年已发货'!C:C</f>
        <v>HRB400E Φ10</v>
      </c>
      <c r="D5684" s="2" t="str">
        <f>'[1]2025年已发货'!D:D</f>
        <v>吨</v>
      </c>
      <c r="E5684" s="2">
        <f>'[1]2025年已发货'!E:E</f>
        <v>80</v>
      </c>
      <c r="F5684" s="4">
        <f>'[1]2025年已发货'!F:F</f>
        <v>45871</v>
      </c>
      <c r="G5684" s="2" t="str">
        <f>'[1]2025年已发货'!G:G</f>
        <v>（中铁一局四公司西昭高速6标4分部）四川省凉山彝族自治州昭觉县6表服务区A、B区</v>
      </c>
      <c r="H5684" s="2" t="str">
        <f>'[1]2025年已发货'!H:H</f>
        <v>马占全</v>
      </c>
      <c r="I5684" s="2">
        <f>'[1]2025年已发货'!I:I</f>
        <v>18189516465</v>
      </c>
      <c r="J5684" s="2" vm="1" t="e">
        <f>_xlfn._xlws.FILTER(辅助信息!D:D,辅助信息!G:G=G5684)</f>
        <v>#VALUE!</v>
      </c>
    </row>
    <row r="5685" spans="1:10">
      <c r="A5685" s="2" t="str">
        <f>'[1]2025年已发货'!A:A</f>
        <v>吉晨盛泰</v>
      </c>
      <c r="B5685" s="2" t="str">
        <f>'[1]2025年已发货'!B:B</f>
        <v>盘螺</v>
      </c>
      <c r="C5685" s="2" t="str">
        <f>'[1]2025年已发货'!C:C</f>
        <v>HRB400E Φ12</v>
      </c>
      <c r="D5685" s="2" t="str">
        <f>'[1]2025年已发货'!D:D</f>
        <v>吨</v>
      </c>
      <c r="E5685" s="2">
        <f>'[1]2025年已发货'!E:E</f>
        <v>20</v>
      </c>
      <c r="F5685" s="4">
        <f>'[1]2025年已发货'!F:F</f>
        <v>45871</v>
      </c>
      <c r="G5685" s="2" t="str">
        <f>'[1]2025年已发货'!G:G</f>
        <v>（中铁一局四公司西昭高速6标4分部）四川省凉山彝族自治州昭觉县6表服务区A、B区</v>
      </c>
      <c r="H5685" s="2" t="str">
        <f>'[1]2025年已发货'!H:H</f>
        <v>马占全</v>
      </c>
      <c r="I5685" s="2">
        <f>'[1]2025年已发货'!I:I</f>
        <v>18189516465</v>
      </c>
      <c r="J5685" s="2" vm="1" t="e">
        <f>_xlfn._xlws.FILTER(辅助信息!D:D,辅助信息!G:G=G5685)</f>
        <v>#VALUE!</v>
      </c>
    </row>
    <row r="5686" spans="1:10">
      <c r="A5686" s="2" t="str">
        <f>'[1]2025年已发货'!A:A</f>
        <v>吉晨盛泰</v>
      </c>
      <c r="B5686" s="2" t="str">
        <f>'[1]2025年已发货'!B:B</f>
        <v>螺纹钢</v>
      </c>
      <c r="C5686" s="2" t="str">
        <f>'[1]2025年已发货'!C:C</f>
        <v>HRB400E Φ16</v>
      </c>
      <c r="D5686" s="2" t="str">
        <f>'[1]2025年已发货'!D:D</f>
        <v>吨</v>
      </c>
      <c r="E5686" s="2">
        <f>'[1]2025年已发货'!E:E</f>
        <v>160</v>
      </c>
      <c r="F5686" s="4">
        <f>'[1]2025年已发货'!F:F</f>
        <v>45871</v>
      </c>
      <c r="G5686" s="2" t="str">
        <f>'[1]2025年已发货'!G:G</f>
        <v>（中铁一局四公司西昭高速6标4分部）四川省凉山彝族自治州昭觉县6表服务区A、B区</v>
      </c>
      <c r="H5686" s="2" t="str">
        <f>'[1]2025年已发货'!H:H</f>
        <v>马占全</v>
      </c>
      <c r="I5686" s="2">
        <f>'[1]2025年已发货'!I:I</f>
        <v>18189516465</v>
      </c>
      <c r="J5686" s="2" vm="1" t="e">
        <f>_xlfn._xlws.FILTER(辅助信息!D:D,辅助信息!G:G=G5686)</f>
        <v>#VALUE!</v>
      </c>
    </row>
    <row r="5687" spans="1:10">
      <c r="A5687" s="2" t="str">
        <f>'[1]2025年已发货'!A:A</f>
        <v>吉晨盛泰</v>
      </c>
      <c r="B5687" s="2" t="str">
        <f>'[1]2025年已发货'!B:B</f>
        <v>螺纹钢</v>
      </c>
      <c r="C5687" s="2" t="str">
        <f>'[1]2025年已发货'!C:C</f>
        <v>HRB400E Φ18</v>
      </c>
      <c r="D5687" s="2" t="str">
        <f>'[1]2025年已发货'!D:D</f>
        <v>吨</v>
      </c>
      <c r="E5687" s="2">
        <f>'[1]2025年已发货'!E:E</f>
        <v>10</v>
      </c>
      <c r="F5687" s="4">
        <f>'[1]2025年已发货'!F:F</f>
        <v>45871</v>
      </c>
      <c r="G5687" s="2" t="str">
        <f>'[1]2025年已发货'!G:G</f>
        <v>（中铁一局四公司西昭高速6标4分部）四川省凉山彝族自治州昭觉县6表服务区A、B区</v>
      </c>
      <c r="H5687" s="2" t="str">
        <f>'[1]2025年已发货'!H:H</f>
        <v>马占全</v>
      </c>
      <c r="I5687" s="2">
        <f>'[1]2025年已发货'!I:I</f>
        <v>18189516465</v>
      </c>
      <c r="J5687" s="2" vm="1" t="e">
        <f>_xlfn._xlws.FILTER(辅助信息!D:D,辅助信息!G:G=G5687)</f>
        <v>#VALUE!</v>
      </c>
    </row>
    <row r="5688" spans="1:10">
      <c r="A5688" s="2" t="str">
        <f>'[1]2025年已发货'!A:A</f>
        <v>吉晨盛泰</v>
      </c>
      <c r="B5688" s="2" t="str">
        <f>'[1]2025年已发货'!B:B</f>
        <v>螺纹钢</v>
      </c>
      <c r="C5688" s="2" t="str">
        <f>'[1]2025年已发货'!C:C</f>
        <v>HRB400E Φ20</v>
      </c>
      <c r="D5688" s="2" t="str">
        <f>'[1]2025年已发货'!D:D</f>
        <v>吨</v>
      </c>
      <c r="E5688" s="2">
        <f>'[1]2025年已发货'!E:E</f>
        <v>15</v>
      </c>
      <c r="F5688" s="4">
        <f>'[1]2025年已发货'!F:F</f>
        <v>45871</v>
      </c>
      <c r="G5688" s="2" t="str">
        <f>'[1]2025年已发货'!G:G</f>
        <v>（中铁一局四公司西昭高速6标4分部）四川省凉山彝族自治州昭觉县6表服务区A、B区</v>
      </c>
      <c r="H5688" s="2" t="str">
        <f>'[1]2025年已发货'!H:H</f>
        <v>马占全</v>
      </c>
      <c r="I5688" s="2">
        <f>'[1]2025年已发货'!I:I</f>
        <v>18189516465</v>
      </c>
      <c r="J5688" s="2" vm="1" t="e">
        <f>_xlfn._xlws.FILTER(辅助信息!D:D,辅助信息!G:G=G5688)</f>
        <v>#VALUE!</v>
      </c>
    </row>
    <row r="5689" spans="1:10">
      <c r="A5689" s="2" t="str">
        <f>'[1]2025年已发货'!A:A</f>
        <v>吉晨盛泰</v>
      </c>
      <c r="B5689" s="2" t="str">
        <f>'[1]2025年已发货'!B:B</f>
        <v>螺纹钢</v>
      </c>
      <c r="C5689" s="2" t="str">
        <f>'[1]2025年已发货'!C:C</f>
        <v>HRB500E Φ25</v>
      </c>
      <c r="D5689" s="2" t="str">
        <f>'[1]2025年已发货'!D:D</f>
        <v>吨</v>
      </c>
      <c r="E5689" s="2">
        <f>'[1]2025年已发货'!E:E</f>
        <v>35</v>
      </c>
      <c r="F5689" s="4">
        <f>'[1]2025年已发货'!F:F</f>
        <v>45871</v>
      </c>
      <c r="G5689" s="2" t="str">
        <f>'[1]2025年已发货'!G:G</f>
        <v>（中铁一局四公司西昭高速6标4分部）四川省凉山彝族自治州昭觉县6表服务区A、B区</v>
      </c>
      <c r="H5689" s="2" t="str">
        <f>'[1]2025年已发货'!H:H</f>
        <v>马占全</v>
      </c>
      <c r="I5689" s="2">
        <f>'[1]2025年已发货'!I:I</f>
        <v>18189516465</v>
      </c>
      <c r="J5689" s="2" vm="1" t="e">
        <f>_xlfn._xlws.FILTER(辅助信息!D:D,辅助信息!G:G=G5689)</f>
        <v>#VALUE!</v>
      </c>
    </row>
    <row r="5690" spans="1:10">
      <c r="A5690" s="2" t="str">
        <f>'[1]2025年已发货'!A:A</f>
        <v>吉晨盛泰</v>
      </c>
      <c r="B5690" s="2" t="str">
        <f>'[1]2025年已发货'!B:B</f>
        <v>螺纹钢</v>
      </c>
      <c r="C5690" s="2" t="str">
        <f>'[1]2025年已发货'!C:C</f>
        <v>HRB500E Φ28</v>
      </c>
      <c r="D5690" s="2" t="str">
        <f>'[1]2025年已发货'!D:D</f>
        <v>吨</v>
      </c>
      <c r="E5690" s="2">
        <f>'[1]2025年已发货'!E:E</f>
        <v>35</v>
      </c>
      <c r="F5690" s="4">
        <f>'[1]2025年已发货'!F:F</f>
        <v>45871</v>
      </c>
      <c r="G5690" s="2" t="str">
        <f>'[1]2025年已发货'!G:G</f>
        <v>（中铁一局四公司西昭高速6标4分部）四川省凉山彝族自治州昭觉县6表服务区A、B区</v>
      </c>
      <c r="H5690" s="2" t="str">
        <f>'[1]2025年已发货'!H:H</f>
        <v>马占全</v>
      </c>
      <c r="I5690" s="2">
        <f>'[1]2025年已发货'!I:I</f>
        <v>18189516465</v>
      </c>
      <c r="J5690" s="2" vm="1" t="e">
        <f>_xlfn._xlws.FILTER(辅助信息!D:D,辅助信息!G:G=G5690)</f>
        <v>#VALUE!</v>
      </c>
    </row>
    <row r="5691" spans="1:10">
      <c r="A5691" s="2" t="str">
        <f>'[1]2025年已发货'!A:A</f>
        <v>吉晨盛泰</v>
      </c>
      <c r="B5691" s="2" t="str">
        <f>'[1]2025年已发货'!B:B</f>
        <v>螺纹钢</v>
      </c>
      <c r="C5691" s="2" t="str">
        <f>'[1]2025年已发货'!C:C</f>
        <v>HRB500E Φ32</v>
      </c>
      <c r="D5691" s="2" t="str">
        <f>'[1]2025年已发货'!D:D</f>
        <v>吨</v>
      </c>
      <c r="E5691" s="2">
        <f>'[1]2025年已发货'!E:E</f>
        <v>70</v>
      </c>
      <c r="F5691" s="4">
        <f>'[1]2025年已发货'!F:F</f>
        <v>45871</v>
      </c>
      <c r="G5691" s="2" t="str">
        <f>'[1]2025年已发货'!G:G</f>
        <v>（中铁一局四公司西昭高速6标4分部）四川省凉山彝族自治州昭觉县6表服务区A、B区</v>
      </c>
      <c r="H5691" s="2" t="str">
        <f>'[1]2025年已发货'!H:H</f>
        <v>马占全</v>
      </c>
      <c r="I5691" s="2">
        <f>'[1]2025年已发货'!I:I</f>
        <v>18189516465</v>
      </c>
      <c r="J5691" s="2" vm="1" t="e">
        <f>_xlfn._xlws.FILTER(辅助信息!D:D,辅助信息!G:G=G5691)</f>
        <v>#VALUE!</v>
      </c>
    </row>
    <row r="5692" spans="1:10">
      <c r="A5692" s="2" t="str">
        <f>'[1]2025年已发货'!A:A</f>
        <v>德胜恒嘉</v>
      </c>
      <c r="B5692" s="2" t="str">
        <f>'[1]2025年已发货'!B:B</f>
        <v>螺纹钢</v>
      </c>
      <c r="C5692" s="2" t="str">
        <f>'[1]2025年已发货'!C:C</f>
        <v>HRB400EФ20*9m</v>
      </c>
      <c r="D5692" s="2" t="str">
        <f>'[1]2025年已发货'!D:D</f>
        <v>吨</v>
      </c>
      <c r="E5692" s="2">
        <f>'[1]2025年已发货'!E:E</f>
        <v>140</v>
      </c>
      <c r="F5692" s="4">
        <f>'[1]2025年已发货'!F:F</f>
        <v>45871</v>
      </c>
      <c r="G5692" s="2" t="str">
        <f>'[1]2025年已发货'!G:G</f>
        <v>（中铁一局四建康新高速TJ1-2标）四川省甘孜州康定市318国道玉顶积雪观景台旁</v>
      </c>
      <c r="H5692" s="2" t="str">
        <f>'[1]2025年已发货'!H:H</f>
        <v>李波/马小红</v>
      </c>
      <c r="I5692" s="2" t="str">
        <f>'[1]2025年已发货'!I:I</f>
        <v>13679069325/13808028745</v>
      </c>
      <c r="J5692" s="2" vm="1" t="e">
        <f>_xlfn._xlws.FILTER(辅助信息!D:D,辅助信息!G:G=G5692)</f>
        <v>#VALUE!</v>
      </c>
    </row>
    <row r="5693" spans="1:10">
      <c r="A5693" s="2" t="str">
        <f>'[1]2025年已发货'!A:A</f>
        <v>佳业</v>
      </c>
      <c r="B5693" s="2" t="str">
        <f>'[1]2025年已发货'!B:B</f>
        <v>螺纹钢</v>
      </c>
      <c r="C5693" s="2" t="str">
        <f>'[1]2025年已发货'!C:C</f>
        <v>HRB500E Φ22</v>
      </c>
      <c r="D5693" s="2" t="str">
        <f>'[1]2025年已发货'!D:D</f>
        <v>吨</v>
      </c>
      <c r="E5693" s="2">
        <f>'[1]2025年已发货'!E:E</f>
        <v>5</v>
      </c>
      <c r="F5693" s="4">
        <f>'[1]2025年已发货'!F:F</f>
        <v>45871</v>
      </c>
      <c r="G5693" s="2" t="str">
        <f>'[1]2025年已发货'!G:G</f>
        <v>（华西简阳西城嘉苑）四川省成都市简阳市简城街道高屋村</v>
      </c>
      <c r="H5693" s="2" t="str">
        <f>'[1]2025年已发货'!H:H</f>
        <v>张瀚镭</v>
      </c>
      <c r="I5693" s="2">
        <f>'[1]2025年已发货'!I:I</f>
        <v>15884666220</v>
      </c>
      <c r="J5693" s="2" t="str">
        <f>_xlfn._xlws.FILTER(辅助信息!D:D,辅助信息!G:G=G5693)</f>
        <v>华西简阳西城嘉苑</v>
      </c>
    </row>
    <row r="5694" spans="1:10">
      <c r="A5694" s="2" t="str">
        <f>'[1]2025年已发货'!A:A</f>
        <v>佳业</v>
      </c>
      <c r="B5694" s="2" t="str">
        <f>'[1]2025年已发货'!B:B</f>
        <v>螺纹钢</v>
      </c>
      <c r="C5694" s="2" t="str">
        <f>'[1]2025年已发货'!C:C</f>
        <v>HRB500E Φ25</v>
      </c>
      <c r="D5694" s="2" t="str">
        <f>'[1]2025年已发货'!D:D</f>
        <v>吨</v>
      </c>
      <c r="E5694" s="2">
        <f>'[1]2025年已发货'!E:E</f>
        <v>30</v>
      </c>
      <c r="F5694" s="4">
        <f>'[1]2025年已发货'!F:F</f>
        <v>45871</v>
      </c>
      <c r="G5694" s="2" t="str">
        <f>'[1]2025年已发货'!G:G</f>
        <v>（华西简阳西城嘉苑）四川省成都市简阳市简城街道高屋村</v>
      </c>
      <c r="H5694" s="2" t="str">
        <f>'[1]2025年已发货'!H:H</f>
        <v>张瀚镭</v>
      </c>
      <c r="I5694" s="2">
        <f>'[1]2025年已发货'!I:I</f>
        <v>15884666220</v>
      </c>
      <c r="J5694" s="2" t="str">
        <f>_xlfn._xlws.FILTER(辅助信息!D:D,辅助信息!G:G=G5694)</f>
        <v>华西简阳西城嘉苑</v>
      </c>
    </row>
    <row r="5695" spans="1:10">
      <c r="A5695" s="2" t="str">
        <f>'[1]2025年已发货'!A:A</f>
        <v>润耀</v>
      </c>
      <c r="B5695" s="2" t="str">
        <f>'[1]2025年已发货'!B:B</f>
        <v>螺纹钢</v>
      </c>
      <c r="C5695" s="2" t="str">
        <f>'[1]2025年已发货'!C:C</f>
        <v>HRB400E Φ28 9m</v>
      </c>
      <c r="D5695" s="2" t="str">
        <f>'[1]2025年已发货'!D:D</f>
        <v>吨</v>
      </c>
      <c r="E5695" s="2">
        <f>'[1]2025年已发货'!E:E</f>
        <v>70</v>
      </c>
      <c r="F5695" s="4">
        <f>'[1]2025年已发货'!F:F</f>
        <v>45871</v>
      </c>
      <c r="G5695" s="2" t="str">
        <f>'[1]2025年已发货'!G:G</f>
        <v>（中铁五局-成渝扩容3标）四川省资阳市雁江区伍隍镇铺子村雁江区X138</v>
      </c>
      <c r="H5695" s="2" t="str">
        <f>'[1]2025年已发货'!H:H</f>
        <v>王健</v>
      </c>
      <c r="I5695" s="2">
        <f>'[1]2025年已发货'!I:I</f>
        <v>17726168395</v>
      </c>
      <c r="J5695" s="2" vm="1" t="e">
        <f>_xlfn._xlws.FILTER(辅助信息!D:D,辅助信息!G:G=G5695)</f>
        <v>#VALUE!</v>
      </c>
    </row>
    <row r="5696" spans="1:10">
      <c r="A5696" s="2" t="str">
        <f>'[1]2025年已发货'!A:A</f>
        <v>钢固融</v>
      </c>
      <c r="B5696" s="2" t="str">
        <f>'[1]2025年已发货'!B:B</f>
        <v>螺纹钢</v>
      </c>
      <c r="C5696" s="2" t="str">
        <f>'[1]2025年已发货'!C:C</f>
        <v>HRB400E Φ28×9米</v>
      </c>
      <c r="D5696" s="2" t="str">
        <f>'[1]2025年已发货'!D:D</f>
        <v>吨</v>
      </c>
      <c r="E5696" s="2">
        <f>'[1]2025年已发货'!E:E</f>
        <v>30</v>
      </c>
      <c r="F5696" s="4">
        <f>'[1]2025年已发货'!F:F</f>
        <v>45871</v>
      </c>
      <c r="G5696" s="2" t="str">
        <f>'[1]2025年已发货'!G:G</f>
        <v>（自永1标八局二分公司二分部）自贡市沿滩区川南中小企业创业园(金川路东50米)</v>
      </c>
      <c r="H5696" s="2" t="str">
        <f>'[1]2025年已发货'!H:H</f>
        <v>李锐</v>
      </c>
      <c r="I5696" s="2">
        <f>'[1]2025年已发货'!I:I</f>
        <v>13890668545</v>
      </c>
      <c r="J5696" s="2" vm="1" t="e">
        <f>_xlfn._xlws.FILTER(辅助信息!D:D,辅助信息!G:G=G5696)</f>
        <v>#VALUE!</v>
      </c>
    </row>
    <row r="5697" spans="1:10">
      <c r="A5697" s="2" t="str">
        <f>'[1]2025年已发货'!A:A</f>
        <v>钢固融</v>
      </c>
      <c r="B5697" s="2" t="str">
        <f>'[1]2025年已发货'!B:B</f>
        <v>圆钢</v>
      </c>
      <c r="C5697" s="2" t="str">
        <f>'[1]2025年已发货'!C:C</f>
        <v>HPB300 Φ25×9米</v>
      </c>
      <c r="D5697" s="2" t="str">
        <f>'[1]2025年已发货'!D:D</f>
        <v>吨</v>
      </c>
      <c r="E5697" s="2">
        <f>'[1]2025年已发货'!E:E</f>
        <v>5</v>
      </c>
      <c r="F5697" s="4">
        <f>'[1]2025年已发货'!F:F</f>
        <v>45871</v>
      </c>
      <c r="G5697" s="2" t="str">
        <f>'[1]2025年已发货'!G:G</f>
        <v>（自永1标八局二分公司二分部）自贡市沿滩区川南中小企业创业园(金川路东50米)</v>
      </c>
      <c r="H5697" s="2" t="str">
        <f>'[1]2025年已发货'!H:H</f>
        <v>李锐</v>
      </c>
      <c r="I5697" s="2">
        <f>'[1]2025年已发货'!I:I</f>
        <v>13890668545</v>
      </c>
      <c r="J5697" s="2" vm="1" t="e">
        <f>_xlfn._xlws.FILTER(辅助信息!D:D,辅助信息!G:G=G5697)</f>
        <v>#VALUE!</v>
      </c>
    </row>
    <row r="5698" spans="1:10">
      <c r="A5698" s="2" t="str">
        <f>'[1]2025年已发货'!A:A</f>
        <v>玉昆</v>
      </c>
      <c r="B5698" s="2" t="str">
        <f>'[1]2025年已发货'!B:B</f>
        <v>盘螺</v>
      </c>
      <c r="C5698" s="2" t="str">
        <f>'[1]2025年已发货'!C:C</f>
        <v>HRB400E Φ10</v>
      </c>
      <c r="D5698" s="2" t="str">
        <f>'[1]2025年已发货'!D:D</f>
        <v>吨</v>
      </c>
      <c r="E5698" s="2">
        <f>'[1]2025年已发货'!E:E</f>
        <v>35</v>
      </c>
      <c r="F5698" s="4">
        <f>'[1]2025年已发货'!F:F</f>
        <v>45871</v>
      </c>
      <c r="G5698" s="2" t="str">
        <f>'[1]2025年已发货'!G:G</f>
        <v>（ 中铁一局四公司西昭高速6标3部）昭觉县洒拉地坡乡三分部山里钢筋场</v>
      </c>
      <c r="H5698" s="2" t="str">
        <f>'[1]2025年已发货'!H:H</f>
        <v>陈忠</v>
      </c>
      <c r="I5698" s="2">
        <f>'[1]2025年已发货'!I:I</f>
        <v>15730783825</v>
      </c>
      <c r="J5698" s="2" vm="1" t="e">
        <f>_xlfn._xlws.FILTER(辅助信息!D:D,辅助信息!G:G=G5698)</f>
        <v>#VALUE!</v>
      </c>
    </row>
    <row r="5699" spans="1:10">
      <c r="A5699" s="2" t="str">
        <f>'[1]2025年已发货'!A:A</f>
        <v>玉昆</v>
      </c>
      <c r="B5699" s="2" t="str">
        <f>'[1]2025年已发货'!B:B</f>
        <v>螺纹钢</v>
      </c>
      <c r="C5699" s="2" t="str">
        <f>'[1]2025年已发货'!C:C</f>
        <v>HRB400EФ12</v>
      </c>
      <c r="D5699" s="2" t="str">
        <f>'[1]2025年已发货'!D:D</f>
        <v>吨</v>
      </c>
      <c r="E5699" s="2">
        <f>'[1]2025年已发货'!E:E</f>
        <v>45</v>
      </c>
      <c r="F5699" s="4">
        <f>'[1]2025年已发货'!F:F</f>
        <v>45871</v>
      </c>
      <c r="G5699" s="2" t="str">
        <f>'[1]2025年已发货'!G:G</f>
        <v>（ 中铁一局四公司西昭高速6标3部）昭觉县洒拉地坡乡三分部山里钢筋场</v>
      </c>
      <c r="H5699" s="2" t="str">
        <f>'[1]2025年已发货'!H:H</f>
        <v>陈忠</v>
      </c>
      <c r="I5699" s="2">
        <f>'[1]2025年已发货'!I:I</f>
        <v>15730783825</v>
      </c>
      <c r="J5699" s="2" vm="1" t="e">
        <f>_xlfn._xlws.FILTER(辅助信息!D:D,辅助信息!G:G=G5699)</f>
        <v>#VALUE!</v>
      </c>
    </row>
    <row r="5700" spans="1:10">
      <c r="A5700" s="2" t="str">
        <f>'[1]2025年已发货'!A:A</f>
        <v>玉昆</v>
      </c>
      <c r="B5700" s="2" t="str">
        <f>'[1]2025年已发货'!B:B</f>
        <v>螺纹钢</v>
      </c>
      <c r="C5700" s="2" t="str">
        <f>'[1]2025年已发货'!C:C</f>
        <v>HR500EФ32</v>
      </c>
      <c r="D5700" s="2" t="str">
        <f>'[1]2025年已发货'!D:D</f>
        <v>吨</v>
      </c>
      <c r="E5700" s="2">
        <f>'[1]2025年已发货'!E:E</f>
        <v>530</v>
      </c>
      <c r="F5700" s="4">
        <f>'[1]2025年已发货'!F:F</f>
        <v>45871</v>
      </c>
      <c r="G5700" s="2" t="str">
        <f>'[1]2025年已发货'!G:G</f>
        <v>（中铁三局五公司西昭高速4标2号钢筋厂)凉山州布拖县2号钢筋厂</v>
      </c>
      <c r="H5700" s="2" t="str">
        <f>'[1]2025年已发货'!H:H</f>
        <v>周浩</v>
      </c>
      <c r="I5700" s="2">
        <f>'[1]2025年已发货'!I:I</f>
        <v>17720319111</v>
      </c>
      <c r="J5700" s="2" vm="1" t="e">
        <f>_xlfn._xlws.FILTER(辅助信息!D:D,辅助信息!G:G=G5700)</f>
        <v>#VALUE!</v>
      </c>
    </row>
    <row r="5701" spans="1:10">
      <c r="A5701" s="2" t="str">
        <f>'[1]2025年已发货'!A:A</f>
        <v>玉昆</v>
      </c>
      <c r="B5701" s="2" t="str">
        <f>'[1]2025年已发货'!B:B</f>
        <v>螺纹钢</v>
      </c>
      <c r="C5701" s="2" t="str">
        <f>'[1]2025年已发货'!C:C</f>
        <v>HR500EФ32</v>
      </c>
      <c r="D5701" s="2" t="str">
        <f>'[1]2025年已发货'!D:D</f>
        <v>吨</v>
      </c>
      <c r="E5701" s="2">
        <f>'[1]2025年已发货'!E:E</f>
        <v>320</v>
      </c>
      <c r="F5701" s="4">
        <f>'[1]2025年已发货'!F:F</f>
        <v>45871</v>
      </c>
      <c r="G5701" s="2" t="str">
        <f>'[1]2025年已发货'!G:G</f>
        <v>（中铁三局五公司西昭高速4标2号钢筋厂)凉山州布拖县2号钢筋厂</v>
      </c>
      <c r="H5701" s="2" t="str">
        <f>'[1]2025年已发货'!H:H</f>
        <v>周浩</v>
      </c>
      <c r="I5701" s="2">
        <f>'[1]2025年已发货'!I:I</f>
        <v>17720319111</v>
      </c>
      <c r="J5701" s="2" vm="1" t="e">
        <f>_xlfn._xlws.FILTER(辅助信息!D:D,辅助信息!G:G=G5701)</f>
        <v>#VALUE!</v>
      </c>
    </row>
    <row r="5702" spans="1:10">
      <c r="A5702" s="2" t="str">
        <f>'[1]2025年已发货'!A:A</f>
        <v>泸钢</v>
      </c>
      <c r="B5702" s="2" t="str">
        <f>'[1]2025年已发货'!B:B</f>
        <v>螺纹钢</v>
      </c>
      <c r="C5702" s="2" t="str">
        <f>'[1]2025年已发货'!C:C</f>
        <v>HRB400E Φ12×9米</v>
      </c>
      <c r="D5702" s="2" t="str">
        <f>'[1]2025年已发货'!D:D</f>
        <v>吨</v>
      </c>
      <c r="E5702" s="2">
        <f>'[1]2025年已发货'!E:E</f>
        <v>35</v>
      </c>
      <c r="F5702" s="4">
        <f>'[1]2025年已发货'!F:F</f>
        <v>45872</v>
      </c>
      <c r="G5702" s="2" t="str">
        <f>'[1]2025年已发货'!G:G</f>
        <v>（自永1标八局二分公司钢筋棚）四川省自贡市大安区牛佛镇</v>
      </c>
      <c r="H5702" s="2" t="str">
        <f>'[1]2025年已发货'!H:H</f>
        <v>王君杰</v>
      </c>
      <c r="I5702" s="2">
        <f>'[1]2025年已发货'!I:I</f>
        <v>18919619850</v>
      </c>
      <c r="J5702" s="2" vm="1" t="e">
        <f>_xlfn._xlws.FILTER(辅助信息!D:D,辅助信息!G:G=G5702)</f>
        <v>#VALUE!</v>
      </c>
    </row>
    <row r="5703" spans="1:10">
      <c r="A5703" s="2" t="str">
        <f>'[1]2025年已发货'!A:A</f>
        <v>泸钢</v>
      </c>
      <c r="B5703" s="2" t="str">
        <f>'[1]2025年已发货'!B:B</f>
        <v>螺纹钢</v>
      </c>
      <c r="C5703" s="2" t="str">
        <f>'[1]2025年已发货'!C:C</f>
        <v>HRB400E Φ32×9米</v>
      </c>
      <c r="D5703" s="2" t="str">
        <f>'[1]2025年已发货'!D:D</f>
        <v>吨</v>
      </c>
      <c r="E5703" s="2">
        <f>'[1]2025年已发货'!E:E</f>
        <v>35</v>
      </c>
      <c r="F5703" s="4">
        <f>'[1]2025年已发货'!F:F</f>
        <v>45872</v>
      </c>
      <c r="G5703" s="2" t="str">
        <f>'[1]2025年已发货'!G:G</f>
        <v>（自永1标八局二分公司钢筋棚）四川省自贡市大安区牛佛镇</v>
      </c>
      <c r="H5703" s="2" t="str">
        <f>'[1]2025年已发货'!H:H</f>
        <v>王君杰</v>
      </c>
      <c r="I5703" s="2">
        <f>'[1]2025年已发货'!I:I</f>
        <v>18919619850</v>
      </c>
      <c r="J5703" s="2" vm="1" t="e">
        <f>_xlfn._xlws.FILTER(辅助信息!D:D,辅助信息!G:G=G5703)</f>
        <v>#VALUE!</v>
      </c>
    </row>
    <row r="5704" spans="1:10">
      <c r="A5704" s="2" t="str">
        <f>'[1]2025年已发货'!A:A</f>
        <v>德胜恒嘉</v>
      </c>
      <c r="B5704" s="2" t="str">
        <f>'[1]2025年已发货'!B:B</f>
        <v>螺纹钢</v>
      </c>
      <c r="C5704" s="2" t="str">
        <f>'[1]2025年已发货'!C:C</f>
        <v>HRB400EФ22*9m</v>
      </c>
      <c r="D5704" s="2" t="str">
        <f>'[1]2025年已发货'!D:D</f>
        <v>吨</v>
      </c>
      <c r="E5704" s="2">
        <f>'[1]2025年已发货'!E:E</f>
        <v>35</v>
      </c>
      <c r="F5704" s="4">
        <f>'[1]2025年已发货'!F:F</f>
        <v>45872</v>
      </c>
      <c r="G5704" s="2" t="str">
        <f>'[1]2025年已发货'!G:G</f>
        <v>（中铁一局四公司康新高速TJ1-1标贡不卡隧道）四川省甘孜州康定市折多塘村车管所旁</v>
      </c>
      <c r="H5704" s="2" t="str">
        <f>'[1]2025年已发货'!H:H</f>
        <v>李彰</v>
      </c>
      <c r="I5704" s="2">
        <f>'[1]2025年已发货'!I:I</f>
        <v>18523285235</v>
      </c>
      <c r="J5704" s="2" vm="1" t="e">
        <f>_xlfn._xlws.FILTER(辅助信息!D:D,辅助信息!G:G=G5704)</f>
        <v>#VALUE!</v>
      </c>
    </row>
    <row r="5705" spans="1:10">
      <c r="A5705" s="2" t="str">
        <f>'[1]2025年已发货'!A:A</f>
        <v>德胜恒嘉</v>
      </c>
      <c r="B5705" s="2" t="str">
        <f>'[1]2025年已发货'!B:B</f>
        <v>螺纹钢</v>
      </c>
      <c r="C5705" s="2" t="str">
        <f>'[1]2025年已发货'!C:C</f>
        <v>HRB400EФ18*9m</v>
      </c>
      <c r="D5705" s="2" t="str">
        <f>'[1]2025年已发货'!D:D</f>
        <v>吨</v>
      </c>
      <c r="E5705" s="2">
        <f>'[1]2025年已发货'!E:E</f>
        <v>35</v>
      </c>
      <c r="F5705" s="4">
        <f>'[1]2025年已发货'!F:F</f>
        <v>45872</v>
      </c>
      <c r="G5705" s="2" t="str">
        <f>'[1]2025年已发货'!G:G</f>
        <v>（中铁一局四公司康新高速TJ1-1标康定隧道）四川省甘孜州康定市榆林街道甘孜州博物馆旁</v>
      </c>
      <c r="H5705" s="2" t="str">
        <f>'[1]2025年已发货'!H:H</f>
        <v>王永强</v>
      </c>
      <c r="I5705" s="2">
        <f>'[1]2025年已发货'!I:I</f>
        <v>15929204416</v>
      </c>
      <c r="J5705" s="2" vm="1" t="e">
        <f>_xlfn._xlws.FILTER(辅助信息!D:D,辅助信息!G:G=G5705)</f>
        <v>#VALUE!</v>
      </c>
    </row>
    <row r="5706" spans="1:10">
      <c r="A5706" s="2" t="str">
        <f>'[1]2025年已发货'!A:A</f>
        <v>德胜恒嘉</v>
      </c>
      <c r="B5706" s="2" t="str">
        <f>'[1]2025年已发货'!B:B</f>
        <v>螺纹钢</v>
      </c>
      <c r="C5706" s="2" t="str">
        <f>'[1]2025年已发货'!C:C</f>
        <v>HRB400EФ12*9mm</v>
      </c>
      <c r="D5706" s="2" t="str">
        <f>'[1]2025年已发货'!D:D</f>
        <v>吨</v>
      </c>
      <c r="E5706" s="2">
        <f>'[1]2025年已发货'!E:E</f>
        <v>70</v>
      </c>
      <c r="F5706" s="4">
        <f>'[1]2025年已发货'!F:F</f>
        <v>45872</v>
      </c>
      <c r="G5706" s="2" t="str">
        <f>'[1]2025年已发货'!G:G</f>
        <v>（中铁六局呼和公司康新高速TJ4-2标）四川省甘孜藏族自治州康定市新都桥镇东俄罗三村中建八局搅拌站旁</v>
      </c>
      <c r="H5706" s="2" t="str">
        <f>'[1]2025年已发货'!H:H</f>
        <v>许文刚</v>
      </c>
      <c r="I5706" s="2">
        <f>'[1]2025年已发货'!I:I</f>
        <v>15848808186</v>
      </c>
      <c r="J5706" s="2" vm="1" t="e">
        <f>_xlfn._xlws.FILTER(辅助信息!D:D,辅助信息!G:G=G5706)</f>
        <v>#VALUE!</v>
      </c>
    </row>
    <row r="5707" spans="1:10">
      <c r="A5707" s="2" t="str">
        <f>'[1]2025年已发货'!A:A</f>
        <v>德胜恒嘉</v>
      </c>
      <c r="B5707" s="2" t="str">
        <f>'[1]2025年已发货'!B:B</f>
        <v>螺纹钢</v>
      </c>
      <c r="C5707" s="2" t="str">
        <f>'[1]2025年已发货'!C:C</f>
        <v>HRB400EФ14*9mm</v>
      </c>
      <c r="D5707" s="2" t="str">
        <f>'[1]2025年已发货'!D:D</f>
        <v>吨</v>
      </c>
      <c r="E5707" s="2">
        <f>'[1]2025年已发货'!E:E</f>
        <v>35</v>
      </c>
      <c r="F5707" s="4">
        <f>'[1]2025年已发货'!F:F</f>
        <v>45872</v>
      </c>
      <c r="G5707" s="2" t="str">
        <f>'[1]2025年已发货'!G:G</f>
        <v>（中铁六局呼和公司康新高速TJ4-2标）四川省甘孜藏族自治州康定市新都桥镇东俄罗三村中建八局搅拌站旁</v>
      </c>
      <c r="H5707" s="2" t="str">
        <f>'[1]2025年已发货'!H:H</f>
        <v>许文刚</v>
      </c>
      <c r="I5707" s="2">
        <f>'[1]2025年已发货'!I:I</f>
        <v>15848808186</v>
      </c>
      <c r="J5707" s="2" vm="1" t="e">
        <f>_xlfn._xlws.FILTER(辅助信息!D:D,辅助信息!G:G=G5707)</f>
        <v>#VALUE!</v>
      </c>
    </row>
    <row r="5708" spans="1:10">
      <c r="A5708" s="2" t="str">
        <f>'[1]2025年已发货'!A:A</f>
        <v>德胜恒嘉</v>
      </c>
      <c r="B5708" s="2" t="str">
        <f>'[1]2025年已发货'!B:B</f>
        <v>螺纹钢</v>
      </c>
      <c r="C5708" s="2" t="str">
        <f>'[1]2025年已发货'!C:C</f>
        <v>HRB400EФ18*9mm</v>
      </c>
      <c r="D5708" s="2" t="str">
        <f>'[1]2025年已发货'!D:D</f>
        <v>吨</v>
      </c>
      <c r="E5708" s="2">
        <f>'[1]2025年已发货'!E:E</f>
        <v>70</v>
      </c>
      <c r="F5708" s="4">
        <f>'[1]2025年已发货'!F:F</f>
        <v>45872</v>
      </c>
      <c r="G5708" s="2" t="str">
        <f>'[1]2025年已发货'!G:G</f>
        <v>（中铁六局呼和公司康新高速TJ4-2标）四川省甘孜藏族自治州康定市新都桥镇东俄罗三村中建八局搅拌站旁</v>
      </c>
      <c r="H5708" s="2" t="str">
        <f>'[1]2025年已发货'!H:H</f>
        <v>许文刚</v>
      </c>
      <c r="I5708" s="2">
        <f>'[1]2025年已发货'!I:I</f>
        <v>15848808186</v>
      </c>
      <c r="J5708" s="2" vm="1" t="e">
        <f>_xlfn._xlws.FILTER(辅助信息!D:D,辅助信息!G:G=G5708)</f>
        <v>#VALUE!</v>
      </c>
    </row>
    <row r="5709" spans="1:10">
      <c r="A5709" s="2" t="str">
        <f>'[1]2025年已发货'!A:A</f>
        <v>德胜恒嘉</v>
      </c>
      <c r="B5709" s="2" t="str">
        <f>'[1]2025年已发货'!B:B</f>
        <v>螺纹钢</v>
      </c>
      <c r="C5709" s="2" t="str">
        <f>'[1]2025年已发货'!C:C</f>
        <v>HRB400EФ20*9mm</v>
      </c>
      <c r="D5709" s="2" t="str">
        <f>'[1]2025年已发货'!D:D</f>
        <v>吨</v>
      </c>
      <c r="E5709" s="2">
        <f>'[1]2025年已发货'!E:E</f>
        <v>70</v>
      </c>
      <c r="F5709" s="4">
        <f>'[1]2025年已发货'!F:F</f>
        <v>45872</v>
      </c>
      <c r="G5709" s="2" t="str">
        <f>'[1]2025年已发货'!G:G</f>
        <v>（中铁六局呼和公司康新高速TJ4-2标）四川省甘孜藏族自治州康定市新都桥镇东俄罗三村中建八局搅拌站旁</v>
      </c>
      <c r="H5709" s="2" t="str">
        <f>'[1]2025年已发货'!H:H</f>
        <v>许文刚</v>
      </c>
      <c r="I5709" s="2">
        <f>'[1]2025年已发货'!I:I</f>
        <v>15848808186</v>
      </c>
      <c r="J5709" s="2" vm="1" t="e">
        <f>_xlfn._xlws.FILTER(辅助信息!D:D,辅助信息!G:G=G5709)</f>
        <v>#VALUE!</v>
      </c>
    </row>
    <row r="5710" spans="1:10">
      <c r="A5710" s="2" t="str">
        <f>'[1]2025年已发货'!A:A</f>
        <v>钢固融</v>
      </c>
      <c r="B5710" s="2" t="str">
        <f>'[1]2025年已发货'!B:B</f>
        <v>盘螺</v>
      </c>
      <c r="C5710" s="2" t="str">
        <f>'[1]2025年已发货'!C:C</f>
        <v>HRB400E Φ8</v>
      </c>
      <c r="D5710" s="2" t="str">
        <f>'[1]2025年已发货'!D:D</f>
        <v>吨</v>
      </c>
      <c r="E5710" s="2">
        <f>'[1]2025年已发货'!E:E</f>
        <v>3</v>
      </c>
      <c r="F5710" s="4">
        <f>'[1]2025年已发货'!F:F</f>
        <v>45873</v>
      </c>
      <c r="G5710" s="2" t="str">
        <f>'[1]2025年已发货'!G:G</f>
        <v>(华西乐山）-四川省乐山市市中区苏稽镇校地共建产教融合基地建设项目二标段</v>
      </c>
      <c r="H5710" s="2" t="str">
        <f>'[1]2025年已发货'!H:H</f>
        <v>彭江涛</v>
      </c>
      <c r="I5710" s="2">
        <f>'[1]2025年已发货'!I:I</f>
        <v>13990276572</v>
      </c>
      <c r="J5710" s="2" vm="1" t="e">
        <f>_xlfn._xlws.FILTER(辅助信息!D:D,辅助信息!G:G=G5710)</f>
        <v>#VALUE!</v>
      </c>
    </row>
    <row r="5711" spans="1:10">
      <c r="A5711" s="2" t="str">
        <f>'[1]2025年已发货'!A:A</f>
        <v>钢固融</v>
      </c>
      <c r="B5711" s="2" t="str">
        <f>'[1]2025年已发货'!B:B</f>
        <v>盘螺</v>
      </c>
      <c r="C5711" s="2" t="str">
        <f>'[1]2025年已发货'!C:C</f>
        <v>HRB400E Φ10</v>
      </c>
      <c r="D5711" s="2" t="str">
        <f>'[1]2025年已发货'!D:D</f>
        <v>吨</v>
      </c>
      <c r="E5711" s="2">
        <f>'[1]2025年已发货'!E:E</f>
        <v>10</v>
      </c>
      <c r="F5711" s="4">
        <f>'[1]2025年已发货'!F:F</f>
        <v>45873</v>
      </c>
      <c r="G5711" s="2" t="str">
        <f>'[1]2025年已发货'!G:G</f>
        <v>(华西乐山）-四川省乐山市市中区苏稽镇校地共建产教融合基地建设项目二标段</v>
      </c>
      <c r="H5711" s="2" t="str">
        <f>'[1]2025年已发货'!H:H</f>
        <v>彭江涛</v>
      </c>
      <c r="I5711" s="2">
        <f>'[1]2025年已发货'!I:I</f>
        <v>13990276572</v>
      </c>
      <c r="J5711" s="2" vm="1" t="e">
        <f>_xlfn._xlws.FILTER(辅助信息!D:D,辅助信息!G:G=G5711)</f>
        <v>#VALUE!</v>
      </c>
    </row>
    <row r="5712" spans="1:10">
      <c r="A5712" s="2" t="str">
        <f>'[1]2025年已发货'!A:A</f>
        <v>钢固融</v>
      </c>
      <c r="B5712" s="2" t="str">
        <f>'[1]2025年已发货'!B:B</f>
        <v>盘螺</v>
      </c>
      <c r="C5712" s="2" t="str">
        <f>'[1]2025年已发货'!C:C</f>
        <v>HRB400E Φ12</v>
      </c>
      <c r="D5712" s="2" t="str">
        <f>'[1]2025年已发货'!D:D</f>
        <v>吨</v>
      </c>
      <c r="E5712" s="2">
        <f>'[1]2025年已发货'!E:E</f>
        <v>17</v>
      </c>
      <c r="F5712" s="4">
        <f>'[1]2025年已发货'!F:F</f>
        <v>45873</v>
      </c>
      <c r="G5712" s="2" t="str">
        <f>'[1]2025年已发货'!G:G</f>
        <v>(华西乐山）-四川省乐山市市中区苏稽镇校地共建产教融合基地建设项目二标段</v>
      </c>
      <c r="H5712" s="2" t="str">
        <f>'[1]2025年已发货'!H:H</f>
        <v>彭江涛</v>
      </c>
      <c r="I5712" s="2">
        <f>'[1]2025年已发货'!I:I</f>
        <v>13990276572</v>
      </c>
      <c r="J5712" s="2" vm="1" t="e">
        <f>_xlfn._xlws.FILTER(辅助信息!D:D,辅助信息!G:G=G5712)</f>
        <v>#VALUE!</v>
      </c>
    </row>
    <row r="5713" spans="1:10">
      <c r="A5713" s="2" t="str">
        <f>'[1]2025年已发货'!A:A</f>
        <v>钢固融</v>
      </c>
      <c r="B5713" s="2" t="str">
        <f>'[1]2025年已发货'!B:B</f>
        <v>螺纹钢</v>
      </c>
      <c r="C5713" s="2" t="str">
        <f>'[1]2025年已发货'!C:C</f>
        <v>HRB400E Φ22 9m</v>
      </c>
      <c r="D5713" s="2" t="str">
        <f>'[1]2025年已发货'!D:D</f>
        <v>吨</v>
      </c>
      <c r="E5713" s="2">
        <f>'[1]2025年已发货'!E:E</f>
        <v>18</v>
      </c>
      <c r="F5713" s="4">
        <f>'[1]2025年已发货'!F:F</f>
        <v>45873</v>
      </c>
      <c r="G5713" s="2" t="str">
        <f>'[1]2025年已发货'!G:G</f>
        <v>(华西乐山）-四川省乐山市市中区苏稽镇校地共建产教融合基地建设项目二标段</v>
      </c>
      <c r="H5713" s="2" t="str">
        <f>'[1]2025年已发货'!H:H</f>
        <v>彭江涛</v>
      </c>
      <c r="I5713" s="2">
        <f>'[1]2025年已发货'!I:I</f>
        <v>13990276572</v>
      </c>
      <c r="J5713" s="2" vm="1" t="e">
        <f>_xlfn._xlws.FILTER(辅助信息!D:D,辅助信息!G:G=G5713)</f>
        <v>#VALUE!</v>
      </c>
    </row>
    <row r="5714" spans="1:10">
      <c r="A5714" s="2" t="str">
        <f>'[1]2025年已发货'!A:A</f>
        <v>钢固融</v>
      </c>
      <c r="B5714" s="2" t="str">
        <f>'[1]2025年已发货'!B:B</f>
        <v>螺纹钢</v>
      </c>
      <c r="C5714" s="2" t="str">
        <f>'[1]2025年已发货'!C:C</f>
        <v>HRB400E Φ25 9m</v>
      </c>
      <c r="D5714" s="2" t="str">
        <f>'[1]2025年已发货'!D:D</f>
        <v>吨</v>
      </c>
      <c r="E5714" s="2">
        <f>'[1]2025年已发货'!E:E</f>
        <v>18</v>
      </c>
      <c r="F5714" s="4">
        <f>'[1]2025年已发货'!F:F</f>
        <v>45873</v>
      </c>
      <c r="G5714" s="2" t="str">
        <f>'[1]2025年已发货'!G:G</f>
        <v>(华西乐山）-四川省乐山市市中区苏稽镇校地共建产教融合基地建设项目二标段</v>
      </c>
      <c r="H5714" s="2" t="str">
        <f>'[1]2025年已发货'!H:H</f>
        <v>彭江涛</v>
      </c>
      <c r="I5714" s="2">
        <f>'[1]2025年已发货'!I:I</f>
        <v>13990276572</v>
      </c>
      <c r="J5714" s="2" vm="1" t="e">
        <f>_xlfn._xlws.FILTER(辅助信息!D:D,辅助信息!G:G=G5714)</f>
        <v>#VALUE!</v>
      </c>
    </row>
    <row r="5715" spans="1:10">
      <c r="A5715" s="2" t="str">
        <f>'[1]2025年已发货'!A:A</f>
        <v>钢固融</v>
      </c>
      <c r="B5715" s="2" t="str">
        <f>'[1]2025年已发货'!B:B</f>
        <v>螺纹钢</v>
      </c>
      <c r="C5715" s="2" t="str">
        <f>'[1]2025年已发货'!C:C</f>
        <v>HRB400E Φ14 12m</v>
      </c>
      <c r="D5715" s="2" t="str">
        <f>'[1]2025年已发货'!D:D</f>
        <v>吨</v>
      </c>
      <c r="E5715" s="2">
        <f>'[1]2025年已发货'!E:E</f>
        <v>8</v>
      </c>
      <c r="F5715" s="4">
        <f>'[1]2025年已发货'!F:F</f>
        <v>45873</v>
      </c>
      <c r="G5715" s="2" t="str">
        <f>'[1]2025年已发货'!G:G</f>
        <v>(华西乐山）-四川省乐山市市中区苏稽镇校地共建产教融合基地建设项目二标段</v>
      </c>
      <c r="H5715" s="2" t="str">
        <f>'[1]2025年已发货'!H:H</f>
        <v>彭江涛</v>
      </c>
      <c r="I5715" s="2">
        <f>'[1]2025年已发货'!I:I</f>
        <v>13990276572</v>
      </c>
      <c r="J5715" s="2" vm="1" t="e">
        <f>_xlfn._xlws.FILTER(辅助信息!D:D,辅助信息!G:G=G5715)</f>
        <v>#VALUE!</v>
      </c>
    </row>
    <row r="5716" spans="1:10">
      <c r="A5716" s="2" t="str">
        <f>'[1]2025年已发货'!A:A</f>
        <v>钢固融</v>
      </c>
      <c r="B5716" s="2" t="str">
        <f>'[1]2025年已发货'!B:B</f>
        <v>螺纹钢</v>
      </c>
      <c r="C5716" s="2" t="str">
        <f>'[1]2025年已发货'!C:C</f>
        <v>HRB400E Φ16 12m</v>
      </c>
      <c r="D5716" s="2" t="str">
        <f>'[1]2025年已发货'!D:D</f>
        <v>吨</v>
      </c>
      <c r="E5716" s="2">
        <f>'[1]2025年已发货'!E:E</f>
        <v>3</v>
      </c>
      <c r="F5716" s="4">
        <f>'[1]2025年已发货'!F:F</f>
        <v>45873</v>
      </c>
      <c r="G5716" s="2" t="str">
        <f>'[1]2025年已发货'!G:G</f>
        <v>(华西乐山）-四川省乐山市市中区苏稽镇校地共建产教融合基地建设项目二标段</v>
      </c>
      <c r="H5716" s="2" t="str">
        <f>'[1]2025年已发货'!H:H</f>
        <v>彭江涛</v>
      </c>
      <c r="I5716" s="2">
        <f>'[1]2025年已发货'!I:I</f>
        <v>13990276572</v>
      </c>
      <c r="J5716" s="2" vm="1" t="e">
        <f>_xlfn._xlws.FILTER(辅助信息!D:D,辅助信息!G:G=G5716)</f>
        <v>#VALUE!</v>
      </c>
    </row>
    <row r="5717" spans="1:10">
      <c r="A5717" s="2" t="str">
        <f>'[1]2025年已发货'!A:A</f>
        <v>钢固融</v>
      </c>
      <c r="B5717" s="2" t="str">
        <f>'[1]2025年已发货'!B:B</f>
        <v>螺纹钢</v>
      </c>
      <c r="C5717" s="2" t="str">
        <f>'[1]2025年已发货'!C:C</f>
        <v>HRB400E Φ22 12m</v>
      </c>
      <c r="D5717" s="2" t="str">
        <f>'[1]2025年已发货'!D:D</f>
        <v>吨</v>
      </c>
      <c r="E5717" s="2">
        <f>'[1]2025年已发货'!E:E</f>
        <v>30</v>
      </c>
      <c r="F5717" s="4">
        <f>'[1]2025年已发货'!F:F</f>
        <v>45873</v>
      </c>
      <c r="G5717" s="2" t="str">
        <f>'[1]2025年已发货'!G:G</f>
        <v>(华西乐山）-四川省乐山市市中区苏稽镇校地共建产教融合基地建设项目二标段</v>
      </c>
      <c r="H5717" s="2" t="str">
        <f>'[1]2025年已发货'!H:H</f>
        <v>彭江涛</v>
      </c>
      <c r="I5717" s="2">
        <f>'[1]2025年已发货'!I:I</f>
        <v>13990276572</v>
      </c>
      <c r="J5717" s="2" vm="1" t="e">
        <f>_xlfn._xlws.FILTER(辅助信息!D:D,辅助信息!G:G=G5717)</f>
        <v>#VALUE!</v>
      </c>
    </row>
    <row r="5718" spans="1:10">
      <c r="A5718" s="2" t="str">
        <f>'[1]2025年已发货'!A:A</f>
        <v>钢固融</v>
      </c>
      <c r="B5718" s="2" t="str">
        <f>'[1]2025年已发货'!B:B</f>
        <v>螺纹钢</v>
      </c>
      <c r="C5718" s="2" t="str">
        <f>'[1]2025年已发货'!C:C</f>
        <v>HRB400E Φ25 12m</v>
      </c>
      <c r="D5718" s="2" t="str">
        <f>'[1]2025年已发货'!D:D</f>
        <v>吨</v>
      </c>
      <c r="E5718" s="2">
        <f>'[1]2025年已发货'!E:E</f>
        <v>35</v>
      </c>
      <c r="F5718" s="4">
        <f>'[1]2025年已发货'!F:F</f>
        <v>45873</v>
      </c>
      <c r="G5718" s="2" t="str">
        <f>'[1]2025年已发货'!G:G</f>
        <v>(华西乐山）-四川省乐山市市中区苏稽镇校地共建产教融合基地建设项目二标段</v>
      </c>
      <c r="H5718" s="2" t="str">
        <f>'[1]2025年已发货'!H:H</f>
        <v>彭江涛</v>
      </c>
      <c r="I5718" s="2">
        <f>'[1]2025年已发货'!I:I</f>
        <v>13990276572</v>
      </c>
      <c r="J5718" s="2" vm="1" t="e">
        <f>_xlfn._xlws.FILTER(辅助信息!D:D,辅助信息!G:G=G5718)</f>
        <v>#VALUE!</v>
      </c>
    </row>
    <row r="5719" spans="1:10">
      <c r="A5719" s="2" t="str">
        <f>'[1]2025年已发货'!A:A</f>
        <v>钢固融</v>
      </c>
      <c r="B5719" s="2" t="str">
        <f>'[1]2025年已发货'!B:B</f>
        <v>盘螺</v>
      </c>
      <c r="C5719" s="2" t="str">
        <f>'[1]2025年已发货'!C:C</f>
        <v>HRB400E Φ6</v>
      </c>
      <c r="D5719" s="2" t="str">
        <f>'[1]2025年已发货'!D:D</f>
        <v>吨</v>
      </c>
      <c r="E5719" s="2">
        <f>'[1]2025年已发货'!E:E</f>
        <v>5</v>
      </c>
      <c r="F5719" s="4">
        <f>'[1]2025年已发货'!F:F</f>
        <v>45873</v>
      </c>
      <c r="G5719" s="2" t="str">
        <f>'[1]2025年已发货'!G:G</f>
        <v>（商投建工达州中医药科技园-4工区-11号楼）达州市通川区达州中医药职业学院犀牛大道北段</v>
      </c>
      <c r="H5719" s="2" t="str">
        <f>'[1]2025年已发货'!H:H</f>
        <v>张扬</v>
      </c>
      <c r="I5719" s="2">
        <f>'[1]2025年已发货'!I:I</f>
        <v>18381904567</v>
      </c>
      <c r="J5719" s="2" t="str">
        <f>_xlfn._xlws.FILTER(辅助信息!D:D,辅助信息!G:G=G5719)</f>
        <v>商投建工达州中医药科技园</v>
      </c>
    </row>
    <row r="5720" spans="1:10">
      <c r="A5720" s="2" t="str">
        <f>'[1]2025年已发货'!A:A</f>
        <v>钢固融</v>
      </c>
      <c r="B5720" s="2" t="str">
        <f>'[1]2025年已发货'!B:B</f>
        <v>盘螺</v>
      </c>
      <c r="C5720" s="2" t="str">
        <f>'[1]2025年已发货'!C:C</f>
        <v>HRB400E Φ8</v>
      </c>
      <c r="D5720" s="2" t="str">
        <f>'[1]2025年已发货'!D:D</f>
        <v>吨</v>
      </c>
      <c r="E5720" s="2">
        <f>'[1]2025年已发货'!E:E</f>
        <v>9</v>
      </c>
      <c r="F5720" s="4">
        <f>'[1]2025年已发货'!F:F</f>
        <v>45873</v>
      </c>
      <c r="G5720" s="2" t="str">
        <f>'[1]2025年已发货'!G:G</f>
        <v>（商投建工达州中医药科技园-4工区-11号楼）达州市通川区达州中医药职业学院犀牛大道北段</v>
      </c>
      <c r="H5720" s="2" t="str">
        <f>'[1]2025年已发货'!H:H</f>
        <v>张扬</v>
      </c>
      <c r="I5720" s="2">
        <f>'[1]2025年已发货'!I:I</f>
        <v>18381904567</v>
      </c>
      <c r="J5720" s="2" t="str">
        <f>_xlfn._xlws.FILTER(辅助信息!D:D,辅助信息!G:G=G5720)</f>
        <v>商投建工达州中医药科技园</v>
      </c>
    </row>
    <row r="5721" spans="1:10">
      <c r="A5721" s="2" t="str">
        <f>'[1]2025年已发货'!A:A</f>
        <v>钢固融</v>
      </c>
      <c r="B5721" s="2" t="str">
        <f>'[1]2025年已发货'!B:B</f>
        <v>盘螺</v>
      </c>
      <c r="C5721" s="2" t="str">
        <f>'[1]2025年已发货'!C:C</f>
        <v>HRB400E Φ10</v>
      </c>
      <c r="D5721" s="2" t="str">
        <f>'[1]2025年已发货'!D:D</f>
        <v>吨</v>
      </c>
      <c r="E5721" s="2">
        <f>'[1]2025年已发货'!E:E</f>
        <v>15</v>
      </c>
      <c r="F5721" s="4">
        <f>'[1]2025年已发货'!F:F</f>
        <v>45873</v>
      </c>
      <c r="G5721" s="2" t="str">
        <f>'[1]2025年已发货'!G:G</f>
        <v>（商投建工达州中医药科技园-4工区-11号楼）达州市通川区达州中医药职业学院犀牛大道北段</v>
      </c>
      <c r="H5721" s="2" t="str">
        <f>'[1]2025年已发货'!H:H</f>
        <v>张扬</v>
      </c>
      <c r="I5721" s="2">
        <f>'[1]2025年已发货'!I:I</f>
        <v>18381904567</v>
      </c>
      <c r="J5721" s="2" t="str">
        <f>_xlfn._xlws.FILTER(辅助信息!D:D,辅助信息!G:G=G5721)</f>
        <v>商投建工达州中医药科技园</v>
      </c>
    </row>
    <row r="5722" spans="1:10">
      <c r="A5722" s="2" t="str">
        <f>'[1]2025年已发货'!A:A</f>
        <v>钢固融</v>
      </c>
      <c r="B5722" s="2" t="str">
        <f>'[1]2025年已发货'!B:B</f>
        <v>螺纹钢</v>
      </c>
      <c r="C5722" s="2" t="str">
        <f>'[1]2025年已发货'!C:C</f>
        <v>HRB400E Φ22 9m</v>
      </c>
      <c r="D5722" s="2" t="str">
        <f>'[1]2025年已发货'!D:D</f>
        <v>吨</v>
      </c>
      <c r="E5722" s="2">
        <f>'[1]2025年已发货'!E:E</f>
        <v>6</v>
      </c>
      <c r="F5722" s="4">
        <f>'[1]2025年已发货'!F:F</f>
        <v>45873</v>
      </c>
      <c r="G5722" s="2" t="str">
        <f>'[1]2025年已发货'!G:G</f>
        <v>（商投建工达州中医药科技园-4工区-11号楼）达州市通川区达州中医药职业学院犀牛大道北段</v>
      </c>
      <c r="H5722" s="2" t="str">
        <f>'[1]2025年已发货'!H:H</f>
        <v>张扬</v>
      </c>
      <c r="I5722" s="2">
        <f>'[1]2025年已发货'!I:I</f>
        <v>18381904567</v>
      </c>
      <c r="J5722" s="2" t="str">
        <f>_xlfn._xlws.FILTER(辅助信息!D:D,辅助信息!G:G=G5722)</f>
        <v>商投建工达州中医药科技园</v>
      </c>
    </row>
    <row r="5723" spans="1:10">
      <c r="A5723" s="2" t="str">
        <f>'[1]2025年已发货'!A:A</f>
        <v>达钢</v>
      </c>
      <c r="B5723" s="2" t="str">
        <f>'[1]2025年已发货'!B:B</f>
        <v>盘螺</v>
      </c>
      <c r="C5723" s="2" t="str">
        <f>'[1]2025年已发货'!C:C</f>
        <v>HRB400E Φ6</v>
      </c>
      <c r="D5723" s="2" t="str">
        <f>'[1]2025年已发货'!D:D</f>
        <v>吨</v>
      </c>
      <c r="E5723" s="2">
        <f>'[1]2025年已发货'!E:E</f>
        <v>32.5</v>
      </c>
      <c r="F5723" s="4">
        <f>'[1]2025年已发货'!F:F</f>
        <v>45873</v>
      </c>
      <c r="G5723" s="2" t="str">
        <f>'[1]2025年已发货'!G:G</f>
        <v>（四川商建-射洪城乡一体化项目）遂宁市射洪市忠新幼儿园北侧约220米新溪小区</v>
      </c>
      <c r="H5723" s="2" t="str">
        <f>'[1]2025年已发货'!H:H</f>
        <v>柏子刚</v>
      </c>
      <c r="I5723" s="2">
        <f>'[1]2025年已发货'!I:I</f>
        <v>15692885305</v>
      </c>
      <c r="J5723" s="2" t="str">
        <f>_xlfn._xlws.FILTER(辅助信息!D:D,辅助信息!G:G=G5723)</f>
        <v>四川商建
射洪城乡一体化项目</v>
      </c>
    </row>
    <row r="5724" spans="1:10">
      <c r="A5724" s="2" t="str">
        <f>'[1]2025年已发货'!A:A</f>
        <v>达钢</v>
      </c>
      <c r="B5724" s="2" t="str">
        <f>'[1]2025年已发货'!B:B</f>
        <v>螺纹钢</v>
      </c>
      <c r="C5724" s="2" t="str">
        <f>'[1]2025年已发货'!C:C</f>
        <v>HRB400E Φ25 9m</v>
      </c>
      <c r="D5724" s="2" t="str">
        <f>'[1]2025年已发货'!D:D</f>
        <v>吨</v>
      </c>
      <c r="E5724" s="2">
        <f>'[1]2025年已发货'!E:E</f>
        <v>2.5</v>
      </c>
      <c r="F5724" s="4">
        <f>'[1]2025年已发货'!F:F</f>
        <v>45873</v>
      </c>
      <c r="G5724" s="2" t="str">
        <f>'[1]2025年已发货'!G:G</f>
        <v>（四川商建-射洪城乡一体化项目）遂宁市射洪市忠新幼儿园北侧约220米新溪小区</v>
      </c>
      <c r="H5724" s="2" t="str">
        <f>'[1]2025年已发货'!H:H</f>
        <v>柏子刚</v>
      </c>
      <c r="I5724" s="2">
        <f>'[1]2025年已发货'!I:I</f>
        <v>15692885305</v>
      </c>
      <c r="J5724" s="2" t="str">
        <f>_xlfn._xlws.FILTER(辅助信息!D:D,辅助信息!G:G=G5724)</f>
        <v>四川商建
射洪城乡一体化项目</v>
      </c>
    </row>
    <row r="5725" spans="1:10">
      <c r="A5725" s="2" t="str">
        <f>'[1]2025年已发货'!A:A</f>
        <v>达钢</v>
      </c>
      <c r="B5725" s="2" t="str">
        <f>'[1]2025年已发货'!B:B</f>
        <v>盘螺</v>
      </c>
      <c r="C5725" s="2" t="str">
        <f>'[1]2025年已发货'!C:C</f>
        <v>HRB400E Φ6</v>
      </c>
      <c r="D5725" s="2" t="str">
        <f>'[1]2025年已发货'!D:D</f>
        <v>吨</v>
      </c>
      <c r="E5725" s="2">
        <f>'[1]2025年已发货'!E:E</f>
        <v>3</v>
      </c>
      <c r="F5725" s="4">
        <f>'[1]2025年已发货'!F:F</f>
        <v>45873</v>
      </c>
      <c r="G5725" s="2" t="str">
        <f>'[1]2025年已发货'!G:G</f>
        <v>（商投建工达州中医药科技园-1工区）达州市通川区达州中医药职业学院犀牛大道北段</v>
      </c>
      <c r="H5725" s="2" t="str">
        <f>'[1]2025年已发货'!H:H</f>
        <v>程黄刚</v>
      </c>
      <c r="I5725" s="2">
        <f>'[1]2025年已发货'!I:I</f>
        <v>15108211617</v>
      </c>
      <c r="J5725" s="2" t="str">
        <f>_xlfn._xlws.FILTER(辅助信息!D:D,辅助信息!G:G=G5725)</f>
        <v>商投建工达州中医药科技园</v>
      </c>
    </row>
    <row r="5726" spans="1:10">
      <c r="A5726" s="2" t="str">
        <f>'[1]2025年已发货'!A:A</f>
        <v>达钢</v>
      </c>
      <c r="B5726" s="2" t="str">
        <f>'[1]2025年已发货'!B:B</f>
        <v>盘螺</v>
      </c>
      <c r="C5726" s="2" t="str">
        <f>'[1]2025年已发货'!C:C</f>
        <v>HRB400E Φ8</v>
      </c>
      <c r="D5726" s="2" t="str">
        <f>'[1]2025年已发货'!D:D</f>
        <v>吨</v>
      </c>
      <c r="E5726" s="2">
        <f>'[1]2025年已发货'!E:E</f>
        <v>21</v>
      </c>
      <c r="F5726" s="4">
        <f>'[1]2025年已发货'!F:F</f>
        <v>45873</v>
      </c>
      <c r="G5726" s="2" t="str">
        <f>'[1]2025年已发货'!G:G</f>
        <v>（商投建工达州中医药科技园-1工区）达州市通川区达州中医药职业学院犀牛大道北段</v>
      </c>
      <c r="H5726" s="2" t="str">
        <f>'[1]2025年已发货'!H:H</f>
        <v>程黄刚</v>
      </c>
      <c r="I5726" s="2">
        <f>'[1]2025年已发货'!I:I</f>
        <v>15108211617</v>
      </c>
      <c r="J5726" s="2" t="str">
        <f>_xlfn._xlws.FILTER(辅助信息!D:D,辅助信息!G:G=G5726)</f>
        <v>商投建工达州中医药科技园</v>
      </c>
    </row>
    <row r="5727" spans="1:10">
      <c r="A5727" s="2" t="str">
        <f>'[1]2025年已发货'!A:A</f>
        <v>达钢</v>
      </c>
      <c r="B5727" s="2" t="str">
        <f>'[1]2025年已发货'!B:B</f>
        <v>盘螺</v>
      </c>
      <c r="C5727" s="2" t="str">
        <f>'[1]2025年已发货'!C:C</f>
        <v>HRB400E Φ10</v>
      </c>
      <c r="D5727" s="2" t="str">
        <f>'[1]2025年已发货'!D:D</f>
        <v>吨</v>
      </c>
      <c r="E5727" s="2">
        <f>'[1]2025年已发货'!E:E</f>
        <v>6</v>
      </c>
      <c r="F5727" s="4">
        <f>'[1]2025年已发货'!F:F</f>
        <v>45873</v>
      </c>
      <c r="G5727" s="2" t="str">
        <f>'[1]2025年已发货'!G:G</f>
        <v>（商投建工达州中医药科技园-1工区）达州市通川区达州中医药职业学院犀牛大道北段</v>
      </c>
      <c r="H5727" s="2" t="str">
        <f>'[1]2025年已发货'!H:H</f>
        <v>程黄刚</v>
      </c>
      <c r="I5727" s="2">
        <f>'[1]2025年已发货'!I:I</f>
        <v>15108211617</v>
      </c>
      <c r="J5727" s="2" t="str">
        <f>_xlfn._xlws.FILTER(辅助信息!D:D,辅助信息!G:G=G5727)</f>
        <v>商投建工达州中医药科技园</v>
      </c>
    </row>
    <row r="5728" spans="1:10">
      <c r="A5728" s="2" t="str">
        <f>'[1]2025年已发货'!A:A</f>
        <v>达钢</v>
      </c>
      <c r="B5728" s="2" t="str">
        <f>'[1]2025年已发货'!B:B</f>
        <v>螺纹钢</v>
      </c>
      <c r="C5728" s="2" t="str">
        <f>'[1]2025年已发货'!C:C</f>
        <v>HRB400E Φ12 9m</v>
      </c>
      <c r="D5728" s="2" t="str">
        <f>'[1]2025年已发货'!D:D</f>
        <v>吨</v>
      </c>
      <c r="E5728" s="2">
        <f>'[1]2025年已发货'!E:E</f>
        <v>9</v>
      </c>
      <c r="F5728" s="4">
        <f>'[1]2025年已发货'!F:F</f>
        <v>45873</v>
      </c>
      <c r="G5728" s="2" t="str">
        <f>'[1]2025年已发货'!G:G</f>
        <v>（商投建工达州中医药科技园-1工区）达州市通川区达州中医药职业学院犀牛大道北段</v>
      </c>
      <c r="H5728" s="2" t="str">
        <f>'[1]2025年已发货'!H:H</f>
        <v>程黄刚</v>
      </c>
      <c r="I5728" s="2">
        <f>'[1]2025年已发货'!I:I</f>
        <v>15108211617</v>
      </c>
      <c r="J5728" s="2" t="str">
        <f>_xlfn._xlws.FILTER(辅助信息!D:D,辅助信息!G:G=G5728)</f>
        <v>商投建工达州中医药科技园</v>
      </c>
    </row>
    <row r="5729" spans="1:10">
      <c r="A5729" s="2" t="str">
        <f>'[1]2025年已发货'!A:A</f>
        <v>达钢</v>
      </c>
      <c r="B5729" s="2" t="str">
        <f>'[1]2025年已发货'!B:B</f>
        <v>螺纹钢</v>
      </c>
      <c r="C5729" s="2" t="str">
        <f>'[1]2025年已发货'!C:C</f>
        <v>HRB400E Φ16 9m</v>
      </c>
      <c r="D5729" s="2" t="str">
        <f>'[1]2025年已发货'!D:D</f>
        <v>吨</v>
      </c>
      <c r="E5729" s="2">
        <f>'[1]2025年已发货'!E:E</f>
        <v>3</v>
      </c>
      <c r="F5729" s="4">
        <f>'[1]2025年已发货'!F:F</f>
        <v>45873</v>
      </c>
      <c r="G5729" s="2" t="str">
        <f>'[1]2025年已发货'!G:G</f>
        <v>（商投建工达州中医药科技园-1工区）达州市通川区达州中医药职业学院犀牛大道北段</v>
      </c>
      <c r="H5729" s="2" t="str">
        <f>'[1]2025年已发货'!H:H</f>
        <v>程黄刚</v>
      </c>
      <c r="I5729" s="2">
        <f>'[1]2025年已发货'!I:I</f>
        <v>15108211617</v>
      </c>
      <c r="J5729" s="2" t="str">
        <f>_xlfn._xlws.FILTER(辅助信息!D:D,辅助信息!G:G=G5729)</f>
        <v>商投建工达州中医药科技园</v>
      </c>
    </row>
    <row r="5730" spans="1:10">
      <c r="A5730" s="2" t="str">
        <f>'[1]2025年已发货'!A:A</f>
        <v>润耀</v>
      </c>
      <c r="B5730" s="2" t="str">
        <f>'[1]2025年已发货'!B:B</f>
        <v>螺纹钢</v>
      </c>
      <c r="C5730" s="2" t="str">
        <f>'[1]2025年已发货'!C:C</f>
        <v>HRB400E Φ22 9m</v>
      </c>
      <c r="D5730" s="2" t="str">
        <f>'[1]2025年已发货'!D:D</f>
        <v>吨</v>
      </c>
      <c r="E5730" s="2">
        <f>'[1]2025年已发货'!E:E</f>
        <v>35</v>
      </c>
      <c r="F5730" s="4">
        <f>'[1]2025年已发货'!F:F</f>
        <v>45873</v>
      </c>
      <c r="G5730" s="2" t="str">
        <f>'[1]2025年已发货'!G:G</f>
        <v>(五冶建设龙泉芙蓉花语项目-1,3地块)龙泉驿区北川路双堰塘钓鱼东100米(北川路)</v>
      </c>
      <c r="H5730" s="2" t="str">
        <f>'[1]2025年已发货'!H:H</f>
        <v>董文学</v>
      </c>
      <c r="I5730" s="2">
        <f>'[1]2025年已发货'!I:I</f>
        <v>15828110575</v>
      </c>
      <c r="J5730" s="2" t="str">
        <f>_xlfn._xlws.FILTER(辅助信息!D:D,辅助信息!G:G=G5730)</f>
        <v>五冶建设龙泉芙蓉花语项目</v>
      </c>
    </row>
    <row r="5731" spans="1:10">
      <c r="A5731" s="2" t="str">
        <f>'[1]2025年已发货'!A:A</f>
        <v>润耀</v>
      </c>
      <c r="B5731" s="2" t="str">
        <f>'[1]2025年已发货'!B:B</f>
        <v>高线</v>
      </c>
      <c r="C5731" s="2" t="str">
        <f>'[1]2025年已发货'!C:C</f>
        <v>HPB300Φ10</v>
      </c>
      <c r="D5731" s="2" t="str">
        <f>'[1]2025年已发货'!D:D</f>
        <v>吨</v>
      </c>
      <c r="E5731" s="2">
        <f>'[1]2025年已发货'!E:E</f>
        <v>35</v>
      </c>
      <c r="F5731" s="4">
        <f>'[1]2025年已发货'!F:F</f>
        <v>45873</v>
      </c>
      <c r="G5731" s="2" t="str">
        <f>'[1]2025年已发货'!G:G</f>
        <v>（中铁广州局-资乐高速5标）四川省乐山市井研县希望大道116号</v>
      </c>
      <c r="H5731" s="2" t="str">
        <f>'[1]2025年已发货'!H:H</f>
        <v>廖俊杰</v>
      </c>
      <c r="I5731" s="2">
        <f>'[1]2025年已发货'!I:I</f>
        <v>15775100965</v>
      </c>
      <c r="J5731" s="2" vm="1" t="e">
        <f>_xlfn._xlws.FILTER(辅助信息!D:D,辅助信息!G:G=G5731)</f>
        <v>#VALUE!</v>
      </c>
    </row>
    <row r="5732" spans="1:10">
      <c r="A5732" s="2" t="str">
        <f>'[1]2025年已发货'!A:A</f>
        <v>润耀</v>
      </c>
      <c r="B5732" s="2" t="str">
        <f>'[1]2025年已发货'!B:B</f>
        <v>盘螺</v>
      </c>
      <c r="C5732" s="2" t="str">
        <f>'[1]2025年已发货'!C:C</f>
        <v>HRB400E Φ12</v>
      </c>
      <c r="D5732" s="2" t="str">
        <f>'[1]2025年已发货'!D:D</f>
        <v>吨</v>
      </c>
      <c r="E5732" s="2">
        <f>'[1]2025年已发货'!E:E</f>
        <v>35</v>
      </c>
      <c r="F5732" s="4">
        <f>'[1]2025年已发货'!F:F</f>
        <v>45873</v>
      </c>
      <c r="G5732" s="2" t="str">
        <f>'[1]2025年已发货'!G:G</f>
        <v>（中铁广州局-资乐高速5标）四川省乐山市井研县希望大道116号</v>
      </c>
      <c r="H5732" s="2" t="str">
        <f>'[1]2025年已发货'!H:H</f>
        <v>廖俊杰</v>
      </c>
      <c r="I5732" s="2">
        <f>'[1]2025年已发货'!I:I</f>
        <v>15775100965</v>
      </c>
      <c r="J5732" s="2" vm="1" t="e">
        <f>_xlfn._xlws.FILTER(辅助信息!D:D,辅助信息!G:G=G5732)</f>
        <v>#VALUE!</v>
      </c>
    </row>
    <row r="5733" spans="1:10">
      <c r="A5733" s="2" t="str">
        <f>'[1]2025年已发货'!A:A</f>
        <v>润耀</v>
      </c>
      <c r="B5733" s="2" t="str">
        <f>'[1]2025年已发货'!B:B</f>
        <v>螺纹钢</v>
      </c>
      <c r="C5733" s="2" t="str">
        <f>'[1]2025年已发货'!C:C</f>
        <v>HRB400EФ14*9m</v>
      </c>
      <c r="D5733" s="2" t="str">
        <f>'[1]2025年已发货'!D:D</f>
        <v>吨</v>
      </c>
      <c r="E5733" s="2">
        <f>'[1]2025年已发货'!E:E</f>
        <v>35</v>
      </c>
      <c r="F5733" s="4">
        <f>'[1]2025年已发货'!F:F</f>
        <v>45873</v>
      </c>
      <c r="G5733" s="2" t="str">
        <f>'[1]2025年已发货'!G:G</f>
        <v>（中核中原-温江光明苑三期项目）四川省成都市温江区金马街道光明苑三期项目</v>
      </c>
      <c r="H5733" s="2" t="str">
        <f>'[1]2025年已发货'!H:H</f>
        <v>王生斌</v>
      </c>
      <c r="I5733" s="2">
        <f>'[1]2025年已发货'!I:I</f>
        <v>15228858118</v>
      </c>
      <c r="J5733" s="2" vm="1" t="e">
        <f>_xlfn._xlws.FILTER(辅助信息!D:D,辅助信息!G:G=G5733)</f>
        <v>#VALUE!</v>
      </c>
    </row>
    <row r="5734" spans="1:10">
      <c r="A5734" s="2" t="str">
        <f>'[1]2025年已发货'!A:A</f>
        <v>润耀</v>
      </c>
      <c r="B5734" s="2" t="str">
        <f>'[1]2025年已发货'!B:B</f>
        <v>螺纹钢</v>
      </c>
      <c r="C5734" s="2" t="str">
        <f>'[1]2025年已发货'!C:C</f>
        <v>HRB400EФ16*9m</v>
      </c>
      <c r="D5734" s="2" t="str">
        <f>'[1]2025年已发货'!D:D</f>
        <v>吨</v>
      </c>
      <c r="E5734" s="2">
        <f>'[1]2025年已发货'!E:E</f>
        <v>35</v>
      </c>
      <c r="F5734" s="4">
        <f>'[1]2025年已发货'!F:F</f>
        <v>45873</v>
      </c>
      <c r="G5734" s="2" t="str">
        <f>'[1]2025年已发货'!G:G</f>
        <v>（中核中原-温江光明苑三期项目）四川省成都市温江区金马街道光明苑三期项目</v>
      </c>
      <c r="H5734" s="2" t="str">
        <f>'[1]2025年已发货'!H:H</f>
        <v>王生斌</v>
      </c>
      <c r="I5734" s="2">
        <f>'[1]2025年已发货'!I:I</f>
        <v>15228858118</v>
      </c>
      <c r="J5734" s="2" vm="1" t="e">
        <f>_xlfn._xlws.FILTER(辅助信息!D:D,辅助信息!G:G=G5734)</f>
        <v>#VALUE!</v>
      </c>
    </row>
    <row r="5735" spans="1:10">
      <c r="A5735" s="2" t="str">
        <f>'[1]2025年已发货'!A:A</f>
        <v>润耀</v>
      </c>
      <c r="B5735" s="2" t="str">
        <f>'[1]2025年已发货'!B:B</f>
        <v>螺纹钢</v>
      </c>
      <c r="C5735" s="2" t="str">
        <f>'[1]2025年已发货'!C:C</f>
        <v>HRB400E Φ28 9m</v>
      </c>
      <c r="D5735" s="2" t="str">
        <f>'[1]2025年已发货'!D:D</f>
        <v>吨</v>
      </c>
      <c r="E5735" s="2">
        <f>'[1]2025年已发货'!E:E</f>
        <v>70</v>
      </c>
      <c r="F5735" s="4">
        <f>'[1]2025年已发货'!F:F</f>
        <v>45873</v>
      </c>
      <c r="G5735" s="2" t="str">
        <f>'[1]2025年已发货'!G:G</f>
        <v>（中铁五局-成渝扩容3标）四川省资阳市雁江区伍隍镇铺子村雁江区X138</v>
      </c>
      <c r="H5735" s="2" t="str">
        <f>'[1]2025年已发货'!H:H</f>
        <v>王健</v>
      </c>
      <c r="I5735" s="2">
        <f>'[1]2025年已发货'!I:I</f>
        <v>17726168395</v>
      </c>
      <c r="J5735" s="2" vm="1" t="e">
        <f>_xlfn._xlws.FILTER(辅助信息!D:D,辅助信息!G:G=G5735)</f>
        <v>#VALUE!</v>
      </c>
    </row>
    <row r="5736" spans="1:10">
      <c r="A5736" s="2" t="str">
        <f>'[1]2025年已发货'!A:A</f>
        <v>泸钢</v>
      </c>
      <c r="B5736" s="2" t="str">
        <f>'[1]2025年已发货'!B:B</f>
        <v>螺纹钢</v>
      </c>
      <c r="C5736" s="2" t="str">
        <f>'[1]2025年已发货'!C:C</f>
        <v>HRB400E Φ25×12米</v>
      </c>
      <c r="D5736" s="2" t="str">
        <f>'[1]2025年已发货'!D:D</f>
        <v>吨</v>
      </c>
      <c r="E5736" s="2">
        <f>'[1]2025年已发货'!E:E</f>
        <v>35</v>
      </c>
      <c r="F5736" s="4">
        <f>'[1]2025年已发货'!F:F</f>
        <v>45873</v>
      </c>
      <c r="G5736" s="2" t="str">
        <f>'[1]2025年已发货'!G:G</f>
        <v>（自永2标九局西南分公司钢筋棚）四川省自贡市骑龙镇大湾村</v>
      </c>
      <c r="H5736" s="2" t="str">
        <f>'[1]2025年已发货'!H:H</f>
        <v>袁洪浩</v>
      </c>
      <c r="I5736" s="2">
        <f>'[1]2025年已发货'!I:I</f>
        <v>18272354498</v>
      </c>
      <c r="J5736" s="2" vm="1" t="e">
        <f>_xlfn._xlws.FILTER(辅助信息!D:D,辅助信息!G:G=G5736)</f>
        <v>#VALUE!</v>
      </c>
    </row>
    <row r="5737" spans="1:10">
      <c r="A5737" s="2" t="str">
        <f>'[1]2025年已发货'!A:A</f>
        <v>泸钢</v>
      </c>
      <c r="B5737" s="2" t="str">
        <f>'[1]2025年已发货'!B:B</f>
        <v>螺纹钢</v>
      </c>
      <c r="C5737" s="2" t="str">
        <f>'[1]2025年已发货'!C:C</f>
        <v>HRB400E Φ32×9米</v>
      </c>
      <c r="D5737" s="2" t="str">
        <f>'[1]2025年已发货'!D:D</f>
        <v>吨</v>
      </c>
      <c r="E5737" s="2">
        <f>'[1]2025年已发货'!E:E</f>
        <v>70</v>
      </c>
      <c r="F5737" s="4">
        <f>'[1]2025年已发货'!F:F</f>
        <v>45873</v>
      </c>
      <c r="G5737" s="2" t="str">
        <f>'[1]2025年已发货'!G:G</f>
        <v>（自永1标八局二分公司钢筋棚）四川省自贡市大安区牛佛镇</v>
      </c>
      <c r="H5737" s="2" t="str">
        <f>'[1]2025年已发货'!H:H</f>
        <v>王君杰</v>
      </c>
      <c r="I5737" s="2">
        <f>'[1]2025年已发货'!I:I</f>
        <v>18919619850</v>
      </c>
      <c r="J5737" s="2" vm="1" t="e">
        <f>_xlfn._xlws.FILTER(辅助信息!D:D,辅助信息!G:G=G5737)</f>
        <v>#VALUE!</v>
      </c>
    </row>
    <row r="5738" spans="1:10">
      <c r="A5738" s="2" t="str">
        <f>'[1]2025年已发货'!A:A</f>
        <v>泸钢</v>
      </c>
      <c r="B5738" s="2" t="str">
        <f>'[1]2025年已发货'!B:B</f>
        <v>螺纹钢</v>
      </c>
      <c r="C5738" s="2" t="str">
        <f>'[1]2025年已发货'!C:C</f>
        <v>HRB500E Φ28×9米</v>
      </c>
      <c r="D5738" s="2" t="str">
        <f>'[1]2025年已发货'!D:D</f>
        <v>吨</v>
      </c>
      <c r="E5738" s="2">
        <f>'[1]2025年已发货'!E:E</f>
        <v>35</v>
      </c>
      <c r="F5738" s="4">
        <f>'[1]2025年已发货'!F:F</f>
        <v>45873</v>
      </c>
      <c r="G5738" s="2" t="str">
        <f>'[1]2025年已发货'!G:G</f>
        <v>（自永高速-自永3标六局交通分公司）四川省内江市隆昌市圣灯镇自永项目3标隆昌市圣灯镇中心学校</v>
      </c>
      <c r="H5738" s="2" t="str">
        <f>'[1]2025年已发货'!H:H</f>
        <v>李工</v>
      </c>
      <c r="I5738" s="2">
        <f>'[1]2025年已发货'!I:I</f>
        <v>19212995868</v>
      </c>
      <c r="J5738" s="2" vm="1" t="e">
        <f>_xlfn._xlws.FILTER(辅助信息!D:D,辅助信息!G:G=G5738)</f>
        <v>#VALUE!</v>
      </c>
    </row>
    <row r="5739" spans="1:10">
      <c r="A5739" s="2" t="str">
        <f>'[1]2025年已发货'!A:A</f>
        <v>德胜恒嘉</v>
      </c>
      <c r="B5739" s="2" t="str">
        <f>'[1]2025年已发货'!B:B</f>
        <v>螺纹钢</v>
      </c>
      <c r="C5739" s="2" t="str">
        <f>'[1]2025年已发货'!C:C</f>
        <v>HRB400EΦ28*12m</v>
      </c>
      <c r="D5739" s="2" t="str">
        <f>'[1]2025年已发货'!D:D</f>
        <v>吨</v>
      </c>
      <c r="E5739" s="2">
        <f>'[1]2025年已发货'!E:E</f>
        <v>70</v>
      </c>
      <c r="F5739" s="4">
        <f>'[1]2025年已发货'!F:F</f>
        <v>45874</v>
      </c>
      <c r="G5739" s="2" t="str">
        <f>'[1]2025年已发货'!G:G</f>
        <v>（中铁一局-大渡河项目）乐山市峨边县沙坪镇中铁一局钢筋加工厂（污水处理厂）</v>
      </c>
      <c r="H5739" s="2" t="str">
        <f>'[1]2025年已发货'!H:H</f>
        <v>吕春春</v>
      </c>
      <c r="I5739" s="2" t="str">
        <f>'[1]2025年已发货'!I:I</f>
        <v>18329268222</v>
      </c>
      <c r="J5739" s="2" vm="1" t="e">
        <f>_xlfn._xlws.FILTER(辅助信息!D:D,辅助信息!G:G=G5739)</f>
        <v>#VALUE!</v>
      </c>
    </row>
    <row r="5740" spans="1:10">
      <c r="A5740" s="2" t="str">
        <f>'[1]2025年已发货'!A:A</f>
        <v>泸钢</v>
      </c>
      <c r="B5740" s="2" t="str">
        <f>'[1]2025年已发货'!B:B</f>
        <v>高线</v>
      </c>
      <c r="C5740" s="2" t="str">
        <f>'[1]2025年已发货'!C:C</f>
        <v>HPB300 Φ8</v>
      </c>
      <c r="D5740" s="2" t="str">
        <f>'[1]2025年已发货'!D:D</f>
        <v>吨</v>
      </c>
      <c r="E5740" s="2">
        <f>'[1]2025年已发货'!E:E</f>
        <v>6</v>
      </c>
      <c r="F5740" s="4">
        <f>'[1]2025年已发货'!F:F</f>
        <v>45874</v>
      </c>
      <c r="G5740" s="2" t="str">
        <f>'[1]2025年已发货'!G:G</f>
        <v>（自永1标八局二分公司二分部）自贡市沿滩区川南中小企业创业园(金川路东50米)</v>
      </c>
      <c r="H5740" s="2" t="str">
        <f>'[1]2025年已发货'!H:H</f>
        <v>余伯宣</v>
      </c>
      <c r="I5740" s="2">
        <f>'[1]2025年已发货'!I:I</f>
        <v>13778530969</v>
      </c>
      <c r="J5740" s="2" vm="1" t="e">
        <f>_xlfn._xlws.FILTER(辅助信息!D:D,辅助信息!G:G=G5740)</f>
        <v>#VALUE!</v>
      </c>
    </row>
    <row r="5741" spans="1:10">
      <c r="A5741" s="2" t="str">
        <f>'[1]2025年已发货'!A:A</f>
        <v>泸钢</v>
      </c>
      <c r="B5741" s="2" t="str">
        <f>'[1]2025年已发货'!B:B</f>
        <v>螺纹钢</v>
      </c>
      <c r="C5741" s="2" t="str">
        <f>'[1]2025年已发货'!C:C</f>
        <v>HRB400E Φ25×9米</v>
      </c>
      <c r="D5741" s="2" t="str">
        <f>'[1]2025年已发货'!D:D</f>
        <v>吨</v>
      </c>
      <c r="E5741" s="2">
        <f>'[1]2025年已发货'!E:E</f>
        <v>30</v>
      </c>
      <c r="F5741" s="4">
        <f>'[1]2025年已发货'!F:F</f>
        <v>45874</v>
      </c>
      <c r="G5741" s="2" t="str">
        <f>'[1]2025年已发货'!G:G</f>
        <v>（自永1标八局二分公司二分部）自贡市沿滩区川南中小企业创业园(金川路东50米)</v>
      </c>
      <c r="H5741" s="2" t="str">
        <f>'[1]2025年已发货'!H:H</f>
        <v>余伯宣</v>
      </c>
      <c r="I5741" s="2">
        <f>'[1]2025年已发货'!I:I</f>
        <v>13778530969</v>
      </c>
      <c r="J5741" s="2" vm="1" t="e">
        <f>_xlfn._xlws.FILTER(辅助信息!D:D,辅助信息!G:G=G5741)</f>
        <v>#VALUE!</v>
      </c>
    </row>
    <row r="5742" spans="1:10">
      <c r="A5742" s="2" t="str">
        <f>'[1]2025年已发货'!A:A</f>
        <v>泸钢</v>
      </c>
      <c r="B5742" s="2" t="str">
        <f>'[1]2025年已发货'!B:B</f>
        <v>螺纹钢</v>
      </c>
      <c r="C5742" s="2" t="str">
        <f>'[1]2025年已发货'!C:C</f>
        <v>HRB400E Φ18×9米</v>
      </c>
      <c r="D5742" s="2" t="str">
        <f>'[1]2025年已发货'!D:D</f>
        <v>吨</v>
      </c>
      <c r="E5742" s="2">
        <f>'[1]2025年已发货'!E:E</f>
        <v>17</v>
      </c>
      <c r="F5742" s="4">
        <f>'[1]2025年已发货'!F:F</f>
        <v>45874</v>
      </c>
      <c r="G5742" s="2" t="str">
        <f>'[1]2025年已发货'!G:G</f>
        <v>（自永1标八局二分公司二分部）自贡市沿滩区川南中小企业创业园(金川路东50米)</v>
      </c>
      <c r="H5742" s="2" t="str">
        <f>'[1]2025年已发货'!H:H</f>
        <v>余伯宣</v>
      </c>
      <c r="I5742" s="2">
        <f>'[1]2025年已发货'!I:I</f>
        <v>13778530969</v>
      </c>
      <c r="J5742" s="2" vm="1" t="e">
        <f>_xlfn._xlws.FILTER(辅助信息!D:D,辅助信息!G:G=G5742)</f>
        <v>#VALUE!</v>
      </c>
    </row>
    <row r="5743" spans="1:10">
      <c r="A5743" s="2" t="str">
        <f>'[1]2025年已发货'!A:A</f>
        <v>泸钢</v>
      </c>
      <c r="B5743" s="2" t="str">
        <f>'[1]2025年已发货'!B:B</f>
        <v>螺纹钢</v>
      </c>
      <c r="C5743" s="2" t="str">
        <f>'[1]2025年已发货'!C:C</f>
        <v>HRB400E Φ16×9米</v>
      </c>
      <c r="D5743" s="2" t="str">
        <f>'[1]2025年已发货'!D:D</f>
        <v>吨</v>
      </c>
      <c r="E5743" s="2">
        <f>'[1]2025年已发货'!E:E</f>
        <v>6</v>
      </c>
      <c r="F5743" s="4">
        <f>'[1]2025年已发货'!F:F</f>
        <v>45874</v>
      </c>
      <c r="G5743" s="2" t="str">
        <f>'[1]2025年已发货'!G:G</f>
        <v>（自永1标八局二分公司二分部）自贡市沿滩区川南中小企业创业园(金川路东50米)</v>
      </c>
      <c r="H5743" s="2" t="str">
        <f>'[1]2025年已发货'!H:H</f>
        <v>余伯宣</v>
      </c>
      <c r="I5743" s="2">
        <f>'[1]2025年已发货'!I:I</f>
        <v>13778530969</v>
      </c>
      <c r="J5743" s="2" vm="1" t="e">
        <f>_xlfn._xlws.FILTER(辅助信息!D:D,辅助信息!G:G=G5743)</f>
        <v>#VALUE!</v>
      </c>
    </row>
    <row r="5744" spans="1:10">
      <c r="A5744" s="2" t="str">
        <f>'[1]2025年已发货'!A:A</f>
        <v>泸钢</v>
      </c>
      <c r="B5744" s="2" t="str">
        <f>'[1]2025年已发货'!B:B</f>
        <v>螺纹钢</v>
      </c>
      <c r="C5744" s="2" t="str">
        <f>'[1]2025年已发货'!C:C</f>
        <v>HRB400E Φ32×9米</v>
      </c>
      <c r="D5744" s="2" t="str">
        <f>'[1]2025年已发货'!D:D</f>
        <v>吨</v>
      </c>
      <c r="E5744" s="2">
        <f>'[1]2025年已发货'!E:E</f>
        <v>45</v>
      </c>
      <c r="F5744" s="4">
        <f>'[1]2025年已发货'!F:F</f>
        <v>45874</v>
      </c>
      <c r="G5744" s="2" t="str">
        <f>'[1]2025年已发货'!G:G</f>
        <v>（自永1标八局二分公司二分部）自贡市沿滩区川南中小企业创业园(金川路东50米)</v>
      </c>
      <c r="H5744" s="2" t="str">
        <f>'[1]2025年已发货'!H:H</f>
        <v>余伯宣</v>
      </c>
      <c r="I5744" s="2">
        <f>'[1]2025年已发货'!I:I</f>
        <v>13778530969</v>
      </c>
      <c r="J5744" s="2" vm="1" t="e">
        <f>_xlfn._xlws.FILTER(辅助信息!D:D,辅助信息!G:G=G5744)</f>
        <v>#VALUE!</v>
      </c>
    </row>
    <row r="5745" spans="1:10">
      <c r="A5745" s="2" t="str">
        <f>'[1]2025年已发货'!A:A</f>
        <v>润耀</v>
      </c>
      <c r="B5745" s="2" t="str">
        <f>'[1]2025年已发货'!B:B</f>
        <v>螺纹钢</v>
      </c>
      <c r="C5745" s="2" t="str">
        <f>'[1]2025年已发货'!C:C</f>
        <v>HRB400E Φ25 12m</v>
      </c>
      <c r="D5745" s="2" t="str">
        <f>'[1]2025年已发货'!D:D</f>
        <v>吨</v>
      </c>
      <c r="E5745" s="2">
        <f>'[1]2025年已发货'!E:E</f>
        <v>35</v>
      </c>
      <c r="F5745" s="4">
        <f>'[1]2025年已发货'!F:F</f>
        <v>45874</v>
      </c>
      <c r="G5745" s="2" t="str">
        <f>'[1]2025年已发货'!G:G</f>
        <v>（中铁三局成渝扩容ZCB3-1项目部）内江市胜利收费站红绿灯500米</v>
      </c>
      <c r="H5745" s="2" t="str">
        <f>'[1]2025年已发货'!H:H</f>
        <v>王岩</v>
      </c>
      <c r="I5745" s="2">
        <f>'[1]2025年已发货'!I:I</f>
        <v>17634813323</v>
      </c>
      <c r="J5745" s="2" vm="1" t="e">
        <f>_xlfn._xlws.FILTER(辅助信息!D:D,辅助信息!G:G=G5745)</f>
        <v>#VALUE!</v>
      </c>
    </row>
    <row r="5746" spans="1:10">
      <c r="A5746" s="2" t="str">
        <f>'[1]2025年已发货'!A:A</f>
        <v>钢固融</v>
      </c>
      <c r="B5746" s="2" t="str">
        <f>'[1]2025年已发货'!B:B</f>
        <v>螺纹钢</v>
      </c>
      <c r="C5746" s="2" t="str">
        <f>'[1]2025年已发货'!C:C</f>
        <v>HRB500E Φ18</v>
      </c>
      <c r="D5746" s="2" t="str">
        <f>'[1]2025年已发货'!D:D</f>
        <v>吨</v>
      </c>
      <c r="E5746" s="2">
        <f>'[1]2025年已发货'!E:E</f>
        <v>7.5</v>
      </c>
      <c r="F5746" s="4">
        <f>'[1]2025年已发货'!F:F</f>
        <v>45874</v>
      </c>
      <c r="G5746" s="2" t="str">
        <f>'[1]2025年已发货'!G:G</f>
        <v>（商投建工达州中医药科技园-4工区-11号楼）达州市通川区达州中医药职业学院犀牛大道北段</v>
      </c>
      <c r="H5746" s="2" t="str">
        <f>'[1]2025年已发货'!H:H</f>
        <v>张扬</v>
      </c>
      <c r="I5746" s="2">
        <f>'[1]2025年已发货'!I:I</f>
        <v>18381904567</v>
      </c>
      <c r="J5746" s="2" t="str">
        <f>_xlfn._xlws.FILTER(辅助信息!D:D,辅助信息!G:G=G5746)</f>
        <v>商投建工达州中医药科技园</v>
      </c>
    </row>
    <row r="5747" spans="1:10">
      <c r="A5747" s="2" t="str">
        <f>'[1]2025年已发货'!A:A</f>
        <v>钢固融</v>
      </c>
      <c r="B5747" s="2" t="str">
        <f>'[1]2025年已发货'!B:B</f>
        <v>螺纹钢</v>
      </c>
      <c r="C5747" s="2" t="str">
        <f>'[1]2025年已发货'!C:C</f>
        <v>HRB500E Φ20</v>
      </c>
      <c r="D5747" s="2" t="str">
        <f>'[1]2025年已发货'!D:D</f>
        <v>吨</v>
      </c>
      <c r="E5747" s="2">
        <f>'[1]2025年已发货'!E:E</f>
        <v>7.5</v>
      </c>
      <c r="F5747" s="4">
        <f>'[1]2025年已发货'!F:F</f>
        <v>45874</v>
      </c>
      <c r="G5747" s="2" t="str">
        <f>'[1]2025年已发货'!G:G</f>
        <v>（商投建工达州中医药科技园-4工区-11号楼）达州市通川区达州中医药职业学院犀牛大道北段</v>
      </c>
      <c r="H5747" s="2" t="str">
        <f>'[1]2025年已发货'!H:H</f>
        <v>张扬</v>
      </c>
      <c r="I5747" s="2">
        <f>'[1]2025年已发货'!I:I</f>
        <v>18381904567</v>
      </c>
      <c r="J5747" s="2" t="str">
        <f>_xlfn._xlws.FILTER(辅助信息!D:D,辅助信息!G:G=G5747)</f>
        <v>商投建工达州中医药科技园</v>
      </c>
    </row>
    <row r="5748" spans="1:10">
      <c r="A5748" s="2" t="str">
        <f>'[1]2025年已发货'!A:A</f>
        <v>钢固融</v>
      </c>
      <c r="B5748" s="2" t="str">
        <f>'[1]2025年已发货'!B:B</f>
        <v>螺纹钢</v>
      </c>
      <c r="C5748" s="2" t="str">
        <f>'[1]2025年已发货'!C:C</f>
        <v>HRB500E Φ22</v>
      </c>
      <c r="D5748" s="2" t="str">
        <f>'[1]2025年已发货'!D:D</f>
        <v>吨</v>
      </c>
      <c r="E5748" s="2">
        <f>'[1]2025年已发货'!E:E</f>
        <v>7.5</v>
      </c>
      <c r="F5748" s="4">
        <f>'[1]2025年已发货'!F:F</f>
        <v>45874</v>
      </c>
      <c r="G5748" s="2" t="str">
        <f>'[1]2025年已发货'!G:G</f>
        <v>（商投建工达州中医药科技园-4工区-11号楼）达州市通川区达州中医药职业学院犀牛大道北段</v>
      </c>
      <c r="H5748" s="2" t="str">
        <f>'[1]2025年已发货'!H:H</f>
        <v>张扬</v>
      </c>
      <c r="I5748" s="2">
        <f>'[1]2025年已发货'!I:I</f>
        <v>18381904567</v>
      </c>
      <c r="J5748" s="2" t="str">
        <f>_xlfn._xlws.FILTER(辅助信息!D:D,辅助信息!G:G=G5748)</f>
        <v>商投建工达州中医药科技园</v>
      </c>
    </row>
    <row r="5749" spans="1:10">
      <c r="A5749" s="2" t="str">
        <f>'[1]2025年已发货'!A:A</f>
        <v>钢固融</v>
      </c>
      <c r="B5749" s="2" t="str">
        <f>'[1]2025年已发货'!B:B</f>
        <v>螺纹钢</v>
      </c>
      <c r="C5749" s="2" t="str">
        <f>'[1]2025年已发货'!C:C</f>
        <v>HRB500E Φ25</v>
      </c>
      <c r="D5749" s="2" t="str">
        <f>'[1]2025年已发货'!D:D</f>
        <v>吨</v>
      </c>
      <c r="E5749" s="2">
        <f>'[1]2025年已发货'!E:E</f>
        <v>12.5</v>
      </c>
      <c r="F5749" s="4">
        <f>'[1]2025年已发货'!F:F</f>
        <v>45874</v>
      </c>
      <c r="G5749" s="2" t="str">
        <f>'[1]2025年已发货'!G:G</f>
        <v>（商投建工达州中医药科技园-4工区-11号楼）达州市通川区达州中医药职业学院犀牛大道北段</v>
      </c>
      <c r="H5749" s="2" t="str">
        <f>'[1]2025年已发货'!H:H</f>
        <v>张扬</v>
      </c>
      <c r="I5749" s="2">
        <f>'[1]2025年已发货'!I:I</f>
        <v>18381904567</v>
      </c>
      <c r="J5749" s="2" t="str">
        <f>_xlfn._xlws.FILTER(辅助信息!D:D,辅助信息!G:G=G5749)</f>
        <v>商投建工达州中医药科技园</v>
      </c>
    </row>
    <row r="5750" spans="1:10">
      <c r="A5750" s="2" t="str">
        <f>'[1]2025年已发货'!A:A</f>
        <v>润耀</v>
      </c>
      <c r="B5750" s="2" t="str">
        <f>'[1]2025年已发货'!B:B</f>
        <v>螺纹钢</v>
      </c>
      <c r="C5750" s="2" t="str">
        <f>'[1]2025年已发货'!C:C</f>
        <v>HRB400E Φ14 12m</v>
      </c>
      <c r="D5750" s="2" t="str">
        <f>'[1]2025年已发货'!D:D</f>
        <v>吨</v>
      </c>
      <c r="E5750" s="2">
        <f>'[1]2025年已发货'!E:E</f>
        <v>35</v>
      </c>
      <c r="F5750" s="4">
        <f>'[1]2025年已发货'!F:F</f>
        <v>45874</v>
      </c>
      <c r="G5750" s="2" t="str">
        <f>'[1]2025年已发货'!G:G</f>
        <v>（中铁十局-资乐高速4标）四川省眉山市仁寿县彰加镇华炉村中铁十局资乐高速3#钢筋场</v>
      </c>
      <c r="H5750" s="2" t="str">
        <f>'[1]2025年已发货'!H:H</f>
        <v>杨飞</v>
      </c>
      <c r="I5750" s="2">
        <f>'[1]2025年已发货'!I:I</f>
        <v>15667998777</v>
      </c>
      <c r="J5750" s="2" vm="1" t="e">
        <f>_xlfn._xlws.FILTER(辅助信息!D:D,辅助信息!G:G=G5750)</f>
        <v>#VALUE!</v>
      </c>
    </row>
    <row r="5751" spans="1:10">
      <c r="A5751" s="2" t="str">
        <f>'[1]2025年已发货'!A:A</f>
        <v>润耀</v>
      </c>
      <c r="B5751" s="2" t="str">
        <f>'[1]2025年已发货'!B:B</f>
        <v>螺纹钢</v>
      </c>
      <c r="C5751" s="2" t="str">
        <f>'[1]2025年已发货'!C:C</f>
        <v>HRB400E Φ12 9m</v>
      </c>
      <c r="D5751" s="2" t="str">
        <f>'[1]2025年已发货'!D:D</f>
        <v>吨</v>
      </c>
      <c r="E5751" s="2">
        <f>'[1]2025年已发货'!E:E</f>
        <v>35</v>
      </c>
      <c r="F5751" s="4">
        <f>'[1]2025年已发货'!F:F</f>
        <v>45874</v>
      </c>
      <c r="G5751" s="2" t="str">
        <f>'[1]2025年已发货'!G:G</f>
        <v>（中铁十局-资乐高速4标）四川省眉山市仁寿县彰加镇促进村中铁十局2#钢筋厂</v>
      </c>
      <c r="H5751" s="2" t="str">
        <f>'[1]2025年已发货'!H:H</f>
        <v>杨飞</v>
      </c>
      <c r="I5751" s="2">
        <f>'[1]2025年已发货'!I:I</f>
        <v>15667998777</v>
      </c>
      <c r="J5751" s="2" vm="1" t="e">
        <f>_xlfn._xlws.FILTER(辅助信息!D:D,辅助信息!G:G=G5751)</f>
        <v>#VALUE!</v>
      </c>
    </row>
    <row r="5752" spans="1:10">
      <c r="A5752" s="2" t="str">
        <f>'[1]2025年已发货'!A:A</f>
        <v>润耀</v>
      </c>
      <c r="B5752" s="2" t="str">
        <f>'[1]2025年已发货'!B:B</f>
        <v>螺纹钢</v>
      </c>
      <c r="C5752" s="2" t="str">
        <f>'[1]2025年已发货'!C:C</f>
        <v>HRB400E Φ12 9m</v>
      </c>
      <c r="D5752" s="2" t="str">
        <f>'[1]2025年已发货'!D:D</f>
        <v>吨</v>
      </c>
      <c r="E5752" s="2">
        <f>'[1]2025年已发货'!E:E</f>
        <v>35</v>
      </c>
      <c r="F5752" s="4">
        <f>'[1]2025年已发货'!F:F</f>
        <v>45874</v>
      </c>
      <c r="G5752" s="2" t="str">
        <f>'[1]2025年已发货'!G:G</f>
        <v>（中铁十局-资乐高速4标）四川省眉山市仁寿县彰加镇促进村中铁十局资乐高速1#梁场</v>
      </c>
      <c r="H5752" s="2" t="str">
        <f>'[1]2025年已发货'!H:H</f>
        <v>杨飞</v>
      </c>
      <c r="I5752" s="2">
        <f>'[1]2025年已发货'!I:I</f>
        <v>15667998777</v>
      </c>
      <c r="J5752" s="2" vm="1" t="e">
        <f>_xlfn._xlws.FILTER(辅助信息!D:D,辅助信息!G:G=G5752)</f>
        <v>#VALUE!</v>
      </c>
    </row>
    <row r="5753" spans="1:10">
      <c r="A5753" s="2" t="str">
        <f>'[1]2025年已发货'!A:A</f>
        <v>德胜</v>
      </c>
      <c r="B5753" s="2" t="str">
        <f>'[1]2025年已发货'!B:B</f>
        <v>螺纹钢</v>
      </c>
      <c r="C5753" s="2" t="str">
        <f>'[1]2025年已发货'!C:C</f>
        <v>HRB500E Φ25 12m</v>
      </c>
      <c r="D5753" s="2" t="str">
        <f>'[1]2025年已发货'!D:D</f>
        <v>吨</v>
      </c>
      <c r="E5753" s="2">
        <f>'[1]2025年已发货'!E:E</f>
        <v>35</v>
      </c>
      <c r="F5753" s="4">
        <f>'[1]2025年已发货'!F:F</f>
        <v>45874</v>
      </c>
      <c r="G5753" s="2" t="str">
        <f>'[1]2025年已发货'!G:G</f>
        <v>（中铁十局-资乐高速4标）四川省眉山市仁寿县彰加镇华炉村中铁十局资乐高速3#钢筋场</v>
      </c>
      <c r="H5753" s="2" t="str">
        <f>'[1]2025年已发货'!H:H</f>
        <v>杨飞</v>
      </c>
      <c r="I5753" s="2">
        <f>'[1]2025年已发货'!I:I</f>
        <v>15667998777</v>
      </c>
      <c r="J5753" s="2" vm="1" t="e">
        <f>_xlfn._xlws.FILTER(辅助信息!D:D,辅助信息!G:G=G5753)</f>
        <v>#VALUE!</v>
      </c>
    </row>
    <row r="5754" spans="1:10">
      <c r="A5754" s="2" t="str">
        <f>'[1]2025年已发货'!A:A</f>
        <v>德胜</v>
      </c>
      <c r="B5754" s="2" t="str">
        <f>'[1]2025年已发货'!B:B</f>
        <v>螺纹钢</v>
      </c>
      <c r="C5754" s="2" t="str">
        <f>'[1]2025年已发货'!C:C</f>
        <v>HRB500E Φ25 12m</v>
      </c>
      <c r="D5754" s="2" t="str">
        <f>'[1]2025年已发货'!D:D</f>
        <v>吨</v>
      </c>
      <c r="E5754" s="2">
        <f>'[1]2025年已发货'!E:E</f>
        <v>35</v>
      </c>
      <c r="F5754" s="4">
        <f>'[1]2025年已发货'!F:F</f>
        <v>45874</v>
      </c>
      <c r="G5754" s="2" t="str">
        <f>'[1]2025年已发货'!G:G</f>
        <v>（中铁十局-资乐高速4标）四川省眉山市仁寿县彰加镇促进村中铁十局资乐高速1#钢筋场</v>
      </c>
      <c r="H5754" s="2" t="str">
        <f>'[1]2025年已发货'!H:H</f>
        <v>杨飞</v>
      </c>
      <c r="I5754" s="2">
        <f>'[1]2025年已发货'!I:I</f>
        <v>15667998777</v>
      </c>
      <c r="J5754" s="2" vm="1" t="e">
        <f>_xlfn._xlws.FILTER(辅助信息!D:D,辅助信息!G:G=G5754)</f>
        <v>#VALUE!</v>
      </c>
    </row>
    <row r="5755" spans="1:10">
      <c r="A5755" s="2" t="str">
        <f>'[1]2025年已发货'!A:A</f>
        <v>德胜</v>
      </c>
      <c r="B5755" s="2" t="str">
        <f>'[1]2025年已发货'!B:B</f>
        <v>螺纹钢</v>
      </c>
      <c r="C5755" s="2" t="str">
        <f>'[1]2025年已发货'!C:C</f>
        <v>HRB500E Φ25 9m</v>
      </c>
      <c r="D5755" s="2" t="str">
        <f>'[1]2025年已发货'!D:D</f>
        <v>吨</v>
      </c>
      <c r="E5755" s="2">
        <f>'[1]2025年已发货'!E:E</f>
        <v>35</v>
      </c>
      <c r="F5755" s="4">
        <f>'[1]2025年已发货'!F:F</f>
        <v>45874</v>
      </c>
      <c r="G5755" s="2" t="str">
        <f>'[1]2025年已发货'!G:G</f>
        <v>（中铁十局-资乐高速4标）四川省眉山市仁寿县彰加镇华炉村中铁十局资乐高速3#钢筋场</v>
      </c>
      <c r="H5755" s="2" t="str">
        <f>'[1]2025年已发货'!H:H</f>
        <v>杨飞</v>
      </c>
      <c r="I5755" s="2">
        <f>'[1]2025年已发货'!I:I</f>
        <v>15667998777</v>
      </c>
      <c r="J5755" s="2" vm="1" t="e">
        <f>_xlfn._xlws.FILTER(辅助信息!D:D,辅助信息!G:G=G5755)</f>
        <v>#VALUE!</v>
      </c>
    </row>
    <row r="5756" spans="1:10">
      <c r="A5756" s="2" t="str">
        <f>'[1]2025年已发货'!A:A</f>
        <v>德胜</v>
      </c>
      <c r="B5756" s="2" t="str">
        <f>'[1]2025年已发货'!B:B</f>
        <v>螺纹钢</v>
      </c>
      <c r="C5756" s="2" t="str">
        <f>'[1]2025年已发货'!C:C</f>
        <v>HRB400E Φ32 12m</v>
      </c>
      <c r="D5756" s="2" t="str">
        <f>'[1]2025年已发货'!D:D</f>
        <v>吨</v>
      </c>
      <c r="E5756" s="2">
        <f>'[1]2025年已发货'!E:E</f>
        <v>35</v>
      </c>
      <c r="F5756" s="4">
        <f>'[1]2025年已发货'!F:F</f>
        <v>45874</v>
      </c>
      <c r="G5756" s="2" t="str">
        <f>'[1]2025年已发货'!G:G</f>
        <v>（中铁十局-资乐高速4标）四川省眉山市仁寿县彰加镇华炉村中铁十局资乐高速3#钢筋场</v>
      </c>
      <c r="H5756" s="2" t="str">
        <f>'[1]2025年已发货'!H:H</f>
        <v>杨飞</v>
      </c>
      <c r="I5756" s="2">
        <f>'[1]2025年已发货'!I:I</f>
        <v>15667998777</v>
      </c>
      <c r="J5756" s="2" vm="1" t="e">
        <f>_xlfn._xlws.FILTER(辅助信息!D:D,辅助信息!G:G=G5756)</f>
        <v>#VALUE!</v>
      </c>
    </row>
    <row r="5757" spans="1:10">
      <c r="A5757" s="2" t="str">
        <f>'[1]2025年已发货'!A:A</f>
        <v>德胜</v>
      </c>
      <c r="B5757" s="2" t="str">
        <f>'[1]2025年已发货'!B:B</f>
        <v>螺纹钢</v>
      </c>
      <c r="C5757" s="2" t="str">
        <f>'[1]2025年已发货'!C:C</f>
        <v>HRB500E Φ25 12m</v>
      </c>
      <c r="D5757" s="2" t="str">
        <f>'[1]2025年已发货'!D:D</f>
        <v>吨</v>
      </c>
      <c r="E5757" s="2">
        <f>'[1]2025年已发货'!E:E</f>
        <v>35</v>
      </c>
      <c r="F5757" s="4">
        <f>'[1]2025年已发货'!F:F</f>
        <v>45874</v>
      </c>
      <c r="G5757" s="2" t="str">
        <f>'[1]2025年已发货'!G:G</f>
        <v>（中铁十局-资乐高速4标）四川省眉山市仁寿县彰加镇促进村中铁十局资乐高速1#钢筋场</v>
      </c>
      <c r="H5757" s="2" t="str">
        <f>'[1]2025年已发货'!H:H</f>
        <v>杨飞</v>
      </c>
      <c r="I5757" s="2">
        <f>'[1]2025年已发货'!I:I</f>
        <v>15667998777</v>
      </c>
      <c r="J5757" s="2" vm="1" t="e">
        <f>_xlfn._xlws.FILTER(辅助信息!D:D,辅助信息!G:G=G5757)</f>
        <v>#VALUE!</v>
      </c>
    </row>
    <row r="5758" spans="1:10">
      <c r="A5758" s="2" t="str">
        <f>'[1]2025年已发货'!A:A</f>
        <v>德胜</v>
      </c>
      <c r="B5758" s="2" t="str">
        <f>'[1]2025年已发货'!B:B</f>
        <v>螺纹钢</v>
      </c>
      <c r="C5758" s="2" t="str">
        <f>'[1]2025年已发货'!C:C</f>
        <v>HRB500E Φ25 12m</v>
      </c>
      <c r="D5758" s="2" t="str">
        <f>'[1]2025年已发货'!D:D</f>
        <v>吨</v>
      </c>
      <c r="E5758" s="2">
        <f>'[1]2025年已发货'!E:E</f>
        <v>35</v>
      </c>
      <c r="F5758" s="4">
        <f>'[1]2025年已发货'!F:F</f>
        <v>45874</v>
      </c>
      <c r="G5758" s="2" t="str">
        <f>'[1]2025年已发货'!G:G</f>
        <v>（中铁广州局-资乐高速5标）四川省乐山市井研县希望大道116号</v>
      </c>
      <c r="H5758" s="2" t="str">
        <f>'[1]2025年已发货'!H:H</f>
        <v>廖俊杰</v>
      </c>
      <c r="I5758" s="2">
        <f>'[1]2025年已发货'!I:I</f>
        <v>15775100965</v>
      </c>
      <c r="J5758" s="2" vm="1" t="e">
        <f>_xlfn._xlws.FILTER(辅助信息!D:D,辅助信息!G:G=G5758)</f>
        <v>#VALUE!</v>
      </c>
    </row>
    <row r="5759" spans="1:10">
      <c r="A5759" s="2" t="str">
        <f>'[1]2025年已发货'!A:A</f>
        <v>德胜</v>
      </c>
      <c r="B5759" s="2" t="str">
        <f>'[1]2025年已发货'!B:B</f>
        <v>螺纹钢</v>
      </c>
      <c r="C5759" s="2" t="str">
        <f>'[1]2025年已发货'!C:C</f>
        <v>HRB400E Φ22 12m</v>
      </c>
      <c r="D5759" s="2" t="str">
        <f>'[1]2025年已发货'!D:D</f>
        <v>吨</v>
      </c>
      <c r="E5759" s="2">
        <f>'[1]2025年已发货'!E:E</f>
        <v>35</v>
      </c>
      <c r="F5759" s="4">
        <f>'[1]2025年已发货'!F:F</f>
        <v>45875</v>
      </c>
      <c r="G5759" s="2" t="str">
        <f>'[1]2025年已发货'!G:G</f>
        <v>(华西乐山）-四川省乐山市市中区苏稽镇校地共建产教融合基地建设项目二标段</v>
      </c>
      <c r="H5759" s="2" t="str">
        <f>'[1]2025年已发货'!H:H</f>
        <v>彭江涛</v>
      </c>
      <c r="I5759" s="2">
        <f>'[1]2025年已发货'!I:I</f>
        <v>13990276572</v>
      </c>
      <c r="J5759" s="2" vm="1" t="e">
        <f>_xlfn._xlws.FILTER(辅助信息!D:D,辅助信息!G:G=G5759)</f>
        <v>#VALUE!</v>
      </c>
    </row>
    <row r="5760" spans="1:10">
      <c r="A5760" s="2" t="str">
        <f>'[1]2025年已发货'!A:A</f>
        <v>德胜</v>
      </c>
      <c r="B5760" s="2" t="str">
        <f>'[1]2025年已发货'!B:B</f>
        <v>螺纹钢</v>
      </c>
      <c r="C5760" s="2" t="str">
        <f>'[1]2025年已发货'!C:C</f>
        <v>HRB400E Φ25 12m</v>
      </c>
      <c r="D5760" s="2" t="str">
        <f>'[1]2025年已发货'!D:D</f>
        <v>吨</v>
      </c>
      <c r="E5760" s="2">
        <f>'[1]2025年已发货'!E:E</f>
        <v>140</v>
      </c>
      <c r="F5760" s="4">
        <f>'[1]2025年已发货'!F:F</f>
        <v>45875</v>
      </c>
      <c r="G5760" s="2" t="str">
        <f>'[1]2025年已发货'!G:G</f>
        <v>(华西乐山）-四川省乐山市市中区苏稽镇校地共建产教融合基地建设项目二标段</v>
      </c>
      <c r="H5760" s="2" t="str">
        <f>'[1]2025年已发货'!H:H</f>
        <v>彭江涛</v>
      </c>
      <c r="I5760" s="2">
        <f>'[1]2025年已发货'!I:I</f>
        <v>13990276572</v>
      </c>
      <c r="J5760" s="2" vm="1" t="e">
        <f>_xlfn._xlws.FILTER(辅助信息!D:D,辅助信息!G:G=G5760)</f>
        <v>#VALUE!</v>
      </c>
    </row>
    <row r="5761" spans="1:10">
      <c r="A5761" s="2" t="str">
        <f>'[1]2025年已发货'!A:A</f>
        <v>润耀</v>
      </c>
      <c r="B5761" s="2" t="str">
        <f>'[1]2025年已发货'!B:B</f>
        <v>盘螺</v>
      </c>
      <c r="C5761" s="2" t="str">
        <f>'[1]2025年已发货'!C:C</f>
        <v>HRB400EФ10</v>
      </c>
      <c r="D5761" s="2" t="str">
        <f>'[1]2025年已发货'!D:D</f>
        <v>吨</v>
      </c>
      <c r="E5761" s="2">
        <f>'[1]2025年已发货'!E:E</f>
        <v>70</v>
      </c>
      <c r="F5761" s="4">
        <f>'[1]2025年已发货'!F:F</f>
        <v>45875</v>
      </c>
      <c r="G5761" s="2" t="str">
        <f>'[1]2025年已发货'!G:G</f>
        <v>（中铁六局呼和公司康新高速TJ4-2标）四川省甘孜藏族自治州康定市新都桥镇东俄罗三村中建八局搅拌站旁</v>
      </c>
      <c r="H5761" s="2" t="str">
        <f>'[1]2025年已发货'!H:H</f>
        <v>许文刚</v>
      </c>
      <c r="I5761" s="2">
        <f>'[1]2025年已发货'!I:I</f>
        <v>15848808186</v>
      </c>
      <c r="J5761" s="2" vm="1" t="e">
        <f>_xlfn._xlws.FILTER(辅助信息!D:D,辅助信息!G:G=G5761)</f>
        <v>#VALUE!</v>
      </c>
    </row>
    <row r="5762" spans="1:10">
      <c r="A5762" s="2" t="str">
        <f>'[1]2025年已发货'!A:A</f>
        <v>润耀</v>
      </c>
      <c r="B5762" s="2" t="str">
        <f>'[1]2025年已发货'!B:B</f>
        <v>螺纹钢</v>
      </c>
      <c r="C5762" s="2" t="str">
        <f>'[1]2025年已发货'!C:C</f>
        <v>HRB400EФ28*9mm</v>
      </c>
      <c r="D5762" s="2" t="str">
        <f>'[1]2025年已发货'!D:D</f>
        <v>吨</v>
      </c>
      <c r="E5762" s="2">
        <f>'[1]2025年已发货'!E:E</f>
        <v>35</v>
      </c>
      <c r="F5762" s="4">
        <f>'[1]2025年已发货'!F:F</f>
        <v>45875</v>
      </c>
      <c r="G5762" s="2" t="str">
        <f>'[1]2025年已发货'!G:G</f>
        <v>（中铁六局呼和公司康新高速TJ4-2标）四川省甘孜藏族自治州康定市新都桥镇东俄罗三村中建八局搅拌站旁</v>
      </c>
      <c r="H5762" s="2" t="str">
        <f>'[1]2025年已发货'!H:H</f>
        <v>许文刚</v>
      </c>
      <c r="I5762" s="2">
        <f>'[1]2025年已发货'!I:I</f>
        <v>15848808186</v>
      </c>
      <c r="J5762" s="2" vm="1" t="e">
        <f>_xlfn._xlws.FILTER(辅助信息!D:D,辅助信息!G:G=G5762)</f>
        <v>#VALUE!</v>
      </c>
    </row>
    <row r="5763" spans="1:10">
      <c r="A5763" s="2" t="str">
        <f>'[1]2025年已发货'!A:A</f>
        <v>润耀</v>
      </c>
      <c r="B5763" s="2" t="str">
        <f>'[1]2025年已发货'!B:B</f>
        <v>螺纹钢</v>
      </c>
      <c r="C5763" s="2" t="str">
        <f>'[1]2025年已发货'!C:C</f>
        <v>HRB500EФ12*9m</v>
      </c>
      <c r="D5763" s="2" t="str">
        <f>'[1]2025年已发货'!D:D</f>
        <v>吨</v>
      </c>
      <c r="E5763" s="2">
        <f>'[1]2025年已发货'!E:E</f>
        <v>22</v>
      </c>
      <c r="F5763" s="4">
        <f>'[1]2025年已发货'!F:F</f>
        <v>45875</v>
      </c>
      <c r="G5763" s="2" t="str">
        <f>'[1]2025年已发货'!G:G</f>
        <v>（中核中原-温江光明苑三期项目）四川省成都市温江区金马街道光明苑三期项目</v>
      </c>
      <c r="H5763" s="2" t="str">
        <f>'[1]2025年已发货'!H:H</f>
        <v>王生斌</v>
      </c>
      <c r="I5763" s="2">
        <f>'[1]2025年已发货'!I:I</f>
        <v>15228858118</v>
      </c>
      <c r="J5763" s="2" vm="1" t="e">
        <f>_xlfn._xlws.FILTER(辅助信息!D:D,辅助信息!G:G=G5763)</f>
        <v>#VALUE!</v>
      </c>
    </row>
    <row r="5764" spans="1:10">
      <c r="A5764" s="2" t="str">
        <f>'[1]2025年已发货'!A:A</f>
        <v>润耀</v>
      </c>
      <c r="B5764" s="2" t="str">
        <f>'[1]2025年已发货'!B:B</f>
        <v>螺纹钢</v>
      </c>
      <c r="C5764" s="2" t="str">
        <f>'[1]2025年已发货'!C:C</f>
        <v>HRB500EФ14*9m</v>
      </c>
      <c r="D5764" s="2" t="str">
        <f>'[1]2025年已发货'!D:D</f>
        <v>吨</v>
      </c>
      <c r="E5764" s="2">
        <f>'[1]2025年已发货'!E:E</f>
        <v>20</v>
      </c>
      <c r="F5764" s="4">
        <f>'[1]2025年已发货'!F:F</f>
        <v>45875</v>
      </c>
      <c r="G5764" s="2" t="str">
        <f>'[1]2025年已发货'!G:G</f>
        <v>（中核中原-温江光明苑三期项目）四川省成都市温江区金马街道光明苑三期项目</v>
      </c>
      <c r="H5764" s="2" t="str">
        <f>'[1]2025年已发货'!H:H</f>
        <v>王生斌</v>
      </c>
      <c r="I5764" s="2">
        <f>'[1]2025年已发货'!I:I</f>
        <v>15228858118</v>
      </c>
      <c r="J5764" s="2" vm="1" t="e">
        <f>_xlfn._xlws.FILTER(辅助信息!D:D,辅助信息!G:G=G5764)</f>
        <v>#VALUE!</v>
      </c>
    </row>
    <row r="5765" spans="1:10">
      <c r="A5765" s="2" t="str">
        <f>'[1]2025年已发货'!A:A</f>
        <v>润耀</v>
      </c>
      <c r="B5765" s="2" t="str">
        <f>'[1]2025年已发货'!B:B</f>
        <v>螺纹钢</v>
      </c>
      <c r="C5765" s="2" t="str">
        <f>'[1]2025年已发货'!C:C</f>
        <v>HRB500EФ16*9m</v>
      </c>
      <c r="D5765" s="2" t="str">
        <f>'[1]2025年已发货'!D:D</f>
        <v>吨</v>
      </c>
      <c r="E5765" s="2">
        <f>'[1]2025年已发货'!E:E</f>
        <v>12</v>
      </c>
      <c r="F5765" s="4">
        <f>'[1]2025年已发货'!F:F</f>
        <v>45875</v>
      </c>
      <c r="G5765" s="2" t="str">
        <f>'[1]2025年已发货'!G:G</f>
        <v>（中核中原-温江光明苑三期项目）四川省成都市温江区金马街道光明苑三期项目</v>
      </c>
      <c r="H5765" s="2" t="str">
        <f>'[1]2025年已发货'!H:H</f>
        <v>王生斌</v>
      </c>
      <c r="I5765" s="2">
        <f>'[1]2025年已发货'!I:I</f>
        <v>15228858118</v>
      </c>
      <c r="J5765" s="2" vm="1" t="e">
        <f>_xlfn._xlws.FILTER(辅助信息!D:D,辅助信息!G:G=G5765)</f>
        <v>#VALUE!</v>
      </c>
    </row>
    <row r="5766" spans="1:10">
      <c r="A5766" s="2" t="str">
        <f>'[1]2025年已发货'!A:A</f>
        <v>润耀</v>
      </c>
      <c r="B5766" s="2" t="str">
        <f>'[1]2025年已发货'!B:B</f>
        <v>螺纹钢</v>
      </c>
      <c r="C5766" s="2" t="str">
        <f>'[1]2025年已发货'!C:C</f>
        <v>HRB500EФ20*9m</v>
      </c>
      <c r="D5766" s="2" t="str">
        <f>'[1]2025年已发货'!D:D</f>
        <v>吨</v>
      </c>
      <c r="E5766" s="2">
        <f>'[1]2025年已发货'!E:E</f>
        <v>16</v>
      </c>
      <c r="F5766" s="4">
        <f>'[1]2025年已发货'!F:F</f>
        <v>45875</v>
      </c>
      <c r="G5766" s="2" t="str">
        <f>'[1]2025年已发货'!G:G</f>
        <v>（中核中原-温江光明苑三期项目）四川省成都市温江区金马街道光明苑三期项目</v>
      </c>
      <c r="H5766" s="2" t="str">
        <f>'[1]2025年已发货'!H:H</f>
        <v>王生斌</v>
      </c>
      <c r="I5766" s="2">
        <f>'[1]2025年已发货'!I:I</f>
        <v>15228858118</v>
      </c>
      <c r="J5766" s="2" vm="1" t="e">
        <f>_xlfn._xlws.FILTER(辅助信息!D:D,辅助信息!G:G=G5766)</f>
        <v>#VALUE!</v>
      </c>
    </row>
    <row r="5767" spans="1:10">
      <c r="A5767" s="2" t="str">
        <f>'[1]2025年已发货'!A:A</f>
        <v>润耀</v>
      </c>
      <c r="B5767" s="2" t="str">
        <f>'[1]2025年已发货'!B:B</f>
        <v>螺纹钢</v>
      </c>
      <c r="C5767" s="2" t="str">
        <f>'[1]2025年已发货'!C:C</f>
        <v>HRB500EФ22*9m</v>
      </c>
      <c r="D5767" s="2" t="str">
        <f>'[1]2025年已发货'!D:D</f>
        <v>吨</v>
      </c>
      <c r="E5767" s="2">
        <f>'[1]2025年已发货'!E:E</f>
        <v>12</v>
      </c>
      <c r="F5767" s="4">
        <f>'[1]2025年已发货'!F:F</f>
        <v>45875</v>
      </c>
      <c r="G5767" s="2" t="str">
        <f>'[1]2025年已发货'!G:G</f>
        <v>（中核中原-温江光明苑三期项目）四川省成都市温江区金马街道光明苑三期项目</v>
      </c>
      <c r="H5767" s="2" t="str">
        <f>'[1]2025年已发货'!H:H</f>
        <v>王生斌</v>
      </c>
      <c r="I5767" s="2">
        <f>'[1]2025年已发货'!I:I</f>
        <v>15228858118</v>
      </c>
      <c r="J5767" s="2" vm="1" t="e">
        <f>_xlfn._xlws.FILTER(辅助信息!D:D,辅助信息!G:G=G5767)</f>
        <v>#VALUE!</v>
      </c>
    </row>
    <row r="5768" spans="1:10">
      <c r="A5768" s="2" t="str">
        <f>'[1]2025年已发货'!A:A</f>
        <v>润耀</v>
      </c>
      <c r="B5768" s="2" t="str">
        <f>'[1]2025年已发货'!B:B</f>
        <v>螺纹钢</v>
      </c>
      <c r="C5768" s="2" t="str">
        <f>'[1]2025年已发货'!C:C</f>
        <v>HRB500EФ25*9m</v>
      </c>
      <c r="D5768" s="2" t="str">
        <f>'[1]2025年已发货'!D:D</f>
        <v>吨</v>
      </c>
      <c r="E5768" s="2">
        <f>'[1]2025年已发货'!E:E</f>
        <v>14</v>
      </c>
      <c r="F5768" s="4">
        <f>'[1]2025年已发货'!F:F</f>
        <v>45875</v>
      </c>
      <c r="G5768" s="2" t="str">
        <f>'[1]2025年已发货'!G:G</f>
        <v>（中核中原-温江光明苑三期项目）四川省成都市温江区金马街道光明苑三期项目</v>
      </c>
      <c r="H5768" s="2" t="str">
        <f>'[1]2025年已发货'!H:H</f>
        <v>王生斌</v>
      </c>
      <c r="I5768" s="2">
        <f>'[1]2025年已发货'!I:I</f>
        <v>15228858118</v>
      </c>
      <c r="J5768" s="2" vm="1" t="e">
        <f>_xlfn._xlws.FILTER(辅助信息!D:D,辅助信息!G:G=G5768)</f>
        <v>#VALUE!</v>
      </c>
    </row>
    <row r="5769" spans="1:10">
      <c r="A5769" s="2" t="str">
        <f>'[1]2025年已发货'!A:A</f>
        <v>润耀</v>
      </c>
      <c r="B5769" s="2" t="str">
        <f>'[1]2025年已发货'!B:B</f>
        <v>螺纹钢</v>
      </c>
      <c r="C5769" s="2" t="str">
        <f>'[1]2025年已发货'!C:C</f>
        <v>HRB400EФ22*9m</v>
      </c>
      <c r="D5769" s="2" t="str">
        <f>'[1]2025年已发货'!D:D</f>
        <v>吨</v>
      </c>
      <c r="E5769" s="2">
        <f>'[1]2025年已发货'!E:E</f>
        <v>5</v>
      </c>
      <c r="F5769" s="4">
        <f>'[1]2025年已发货'!F:F</f>
        <v>45875</v>
      </c>
      <c r="G5769" s="2" t="str">
        <f>'[1]2025年已发货'!G:G</f>
        <v>（中核中原-温江光明苑三期项目）四川省成都市温江区金马街道光明苑三期项目</v>
      </c>
      <c r="H5769" s="2" t="str">
        <f>'[1]2025年已发货'!H:H</f>
        <v>王生斌</v>
      </c>
      <c r="I5769" s="2">
        <f>'[1]2025年已发货'!I:I</f>
        <v>15228858118</v>
      </c>
      <c r="J5769" s="2" vm="1" t="e">
        <f>_xlfn._xlws.FILTER(辅助信息!D:D,辅助信息!G:G=G5769)</f>
        <v>#VALUE!</v>
      </c>
    </row>
    <row r="5770" spans="1:10">
      <c r="A5770" s="2" t="str">
        <f>'[1]2025年已发货'!A:A</f>
        <v>晋邦</v>
      </c>
      <c r="B5770" s="2" t="str">
        <f>'[1]2025年已发货'!B:B</f>
        <v>盘螺</v>
      </c>
      <c r="C5770" s="2" t="str">
        <f>'[1]2025年已发货'!C:C</f>
        <v>HRB400EΦ10</v>
      </c>
      <c r="D5770" s="2" t="str">
        <f>'[1]2025年已发货'!D:D</f>
        <v>吨</v>
      </c>
      <c r="E5770" s="2">
        <f>'[1]2025年已发货'!E:E</f>
        <v>2</v>
      </c>
      <c r="F5770" s="4">
        <f>'[1]2025年已发货'!F:F</f>
        <v>45875</v>
      </c>
      <c r="G5770" s="2" t="str">
        <f>'[1]2025年已发货'!G:G</f>
        <v>（成铁西物-贵阳花溪福泉项目）贵州省贵阳市花溪区富源南路与牛郎关路交叉路口江涛钢材仓库</v>
      </c>
      <c r="H5770" s="2" t="str">
        <f>'[1]2025年已发货'!H:H</f>
        <v>黄永福</v>
      </c>
      <c r="I5770" s="2" t="str">
        <f>'[1]2025年已发货'!I:I</f>
        <v>15982823571</v>
      </c>
      <c r="J5770" s="2" vm="1" t="e">
        <f>_xlfn._xlws.FILTER(辅助信息!D:D,辅助信息!G:G=G5770)</f>
        <v>#VALUE!</v>
      </c>
    </row>
    <row r="5771" spans="1:10">
      <c r="A5771" s="2" t="str">
        <f>'[1]2025年已发货'!A:A</f>
        <v>晋邦</v>
      </c>
      <c r="B5771" s="2" t="str">
        <f>'[1]2025年已发货'!B:B</f>
        <v>螺纹钢</v>
      </c>
      <c r="C5771" s="2" t="str">
        <f>'[1]2025年已发货'!C:C</f>
        <v>HRB400EФ12*9m</v>
      </c>
      <c r="D5771" s="2" t="str">
        <f>'[1]2025年已发货'!D:D</f>
        <v>吨</v>
      </c>
      <c r="E5771" s="2">
        <f>'[1]2025年已发货'!E:E</f>
        <v>4</v>
      </c>
      <c r="F5771" s="4">
        <f>'[1]2025年已发货'!F:F</f>
        <v>45875</v>
      </c>
      <c r="G5771" s="2" t="str">
        <f>'[1]2025年已发货'!G:G</f>
        <v>（成铁西物-贵阳花溪福泉项目）贵州省贵阳市花溪区富源南路与牛郎关路交叉路口江涛钢材仓库</v>
      </c>
      <c r="H5771" s="2" t="str">
        <f>'[1]2025年已发货'!H:H</f>
        <v>黄永福</v>
      </c>
      <c r="I5771" s="2" t="str">
        <f>'[1]2025年已发货'!I:I</f>
        <v>15982823571</v>
      </c>
      <c r="J5771" s="2" vm="1" t="e">
        <f>_xlfn._xlws.FILTER(辅助信息!D:D,辅助信息!G:G=G5771)</f>
        <v>#VALUE!</v>
      </c>
    </row>
    <row r="5772" spans="1:10">
      <c r="A5772" s="2" t="str">
        <f>'[1]2025年已发货'!A:A</f>
        <v>晋邦</v>
      </c>
      <c r="B5772" s="2" t="str">
        <f>'[1]2025年已发货'!B:B</f>
        <v>螺纹钢</v>
      </c>
      <c r="C5772" s="2" t="str">
        <f>'[1]2025年已发货'!C:C</f>
        <v>HRB400EФ14*9m</v>
      </c>
      <c r="D5772" s="2" t="str">
        <f>'[1]2025年已发货'!D:D</f>
        <v>吨</v>
      </c>
      <c r="E5772" s="2">
        <f>'[1]2025年已发货'!E:E</f>
        <v>11.5</v>
      </c>
      <c r="F5772" s="4">
        <f>'[1]2025年已发货'!F:F</f>
        <v>45875</v>
      </c>
      <c r="G5772" s="2" t="str">
        <f>'[1]2025年已发货'!G:G</f>
        <v>（成铁西物-贵阳花溪福泉项目）贵州省贵阳市花溪区富源南路与牛郎关路交叉路口江涛钢材仓库</v>
      </c>
      <c r="H5772" s="2" t="str">
        <f>'[1]2025年已发货'!H:H</f>
        <v>黄永福</v>
      </c>
      <c r="I5772" s="2" t="str">
        <f>'[1]2025年已发货'!I:I</f>
        <v>15982823571</v>
      </c>
      <c r="J5772" s="2" vm="1" t="e">
        <f>_xlfn._xlws.FILTER(辅助信息!D:D,辅助信息!G:G=G5772)</f>
        <v>#VALUE!</v>
      </c>
    </row>
    <row r="5773" spans="1:10">
      <c r="A5773" s="2" t="str">
        <f>'[1]2025年已发货'!A:A</f>
        <v>晋邦</v>
      </c>
      <c r="B5773" s="2" t="str">
        <f>'[1]2025年已发货'!B:B</f>
        <v>螺纹钢</v>
      </c>
      <c r="C5773" s="2" t="str">
        <f>'[1]2025年已发货'!C:C</f>
        <v>HRB400EФ16*9m</v>
      </c>
      <c r="D5773" s="2" t="str">
        <f>'[1]2025年已发货'!D:D</f>
        <v>吨</v>
      </c>
      <c r="E5773" s="2">
        <f>'[1]2025年已发货'!E:E</f>
        <v>2</v>
      </c>
      <c r="F5773" s="4">
        <f>'[1]2025年已发货'!F:F</f>
        <v>45875</v>
      </c>
      <c r="G5773" s="2" t="str">
        <f>'[1]2025年已发货'!G:G</f>
        <v>（成铁西物-贵阳花溪福泉项目）贵州省贵阳市花溪区富源南路与牛郎关路交叉路口江涛钢材仓库</v>
      </c>
      <c r="H5773" s="2" t="str">
        <f>'[1]2025年已发货'!H:H</f>
        <v>黄永福</v>
      </c>
      <c r="I5773" s="2" t="str">
        <f>'[1]2025年已发货'!I:I</f>
        <v>15982823571</v>
      </c>
      <c r="J5773" s="2" vm="1" t="e">
        <f>_xlfn._xlws.FILTER(辅助信息!D:D,辅助信息!G:G=G5773)</f>
        <v>#VALUE!</v>
      </c>
    </row>
    <row r="5774" spans="1:10">
      <c r="A5774" s="2" t="str">
        <f>'[1]2025年已发货'!A:A</f>
        <v>晋邦</v>
      </c>
      <c r="B5774" s="2" t="str">
        <f>'[1]2025年已发货'!B:B</f>
        <v>螺纹钢</v>
      </c>
      <c r="C5774" s="2" t="str">
        <f>'[1]2025年已发货'!C:C</f>
        <v>HRB400EФ20*9m</v>
      </c>
      <c r="D5774" s="2" t="str">
        <f>'[1]2025年已发货'!D:D</f>
        <v>吨</v>
      </c>
      <c r="E5774" s="2">
        <f>'[1]2025年已发货'!E:E</f>
        <v>2</v>
      </c>
      <c r="F5774" s="4">
        <f>'[1]2025年已发货'!F:F</f>
        <v>45875</v>
      </c>
      <c r="G5774" s="2" t="str">
        <f>'[1]2025年已发货'!G:G</f>
        <v>（成铁西物-贵阳花溪福泉项目）贵州省贵阳市花溪区富源南路与牛郎关路交叉路口江涛钢材仓库</v>
      </c>
      <c r="H5774" s="2" t="str">
        <f>'[1]2025年已发货'!H:H</f>
        <v>黄永福</v>
      </c>
      <c r="I5774" s="2" t="str">
        <f>'[1]2025年已发货'!I:I</f>
        <v>15982823571</v>
      </c>
      <c r="J5774" s="2" vm="1" t="e">
        <f>_xlfn._xlws.FILTER(辅助信息!D:D,辅助信息!G:G=G5774)</f>
        <v>#VALUE!</v>
      </c>
    </row>
    <row r="5775" spans="1:10">
      <c r="A5775" s="2" t="str">
        <f>'[1]2025年已发货'!A:A</f>
        <v>润耀</v>
      </c>
      <c r="B5775" s="2" t="str">
        <f>'[1]2025年已发货'!B:B</f>
        <v>螺纹钢</v>
      </c>
      <c r="C5775" s="2" t="str">
        <f>'[1]2025年已发货'!C:C</f>
        <v>HRB400E Φ12 12m</v>
      </c>
      <c r="D5775" s="2" t="str">
        <f>'[1]2025年已发货'!D:D</f>
        <v>吨</v>
      </c>
      <c r="E5775" s="2">
        <f>'[1]2025年已发货'!E:E</f>
        <v>70</v>
      </c>
      <c r="F5775" s="4">
        <f>'[1]2025年已发货'!F:F</f>
        <v>45875</v>
      </c>
      <c r="G5775" s="2" t="str">
        <f>'[1]2025年已发货'!G:G</f>
        <v>（中铁五局-成渝扩容3标）四川省资阳市雁江区伍隍镇铺子村雁江区X138</v>
      </c>
      <c r="H5775" s="2" t="str">
        <f>'[1]2025年已发货'!H:H</f>
        <v>王健</v>
      </c>
      <c r="I5775" s="2">
        <f>'[1]2025年已发货'!I:I</f>
        <v>17726168395</v>
      </c>
      <c r="J5775" s="2" vm="1" t="e">
        <f>_xlfn._xlws.FILTER(辅助信息!D:D,辅助信息!G:G=G5775)</f>
        <v>#VALUE!</v>
      </c>
    </row>
    <row r="5776" spans="1:10">
      <c r="A5776" s="2" t="str">
        <f>'[1]2025年已发货'!A:A</f>
        <v>润耀</v>
      </c>
      <c r="B5776" s="2" t="str">
        <f>'[1]2025年已发货'!B:B</f>
        <v>螺纹钢</v>
      </c>
      <c r="C5776" s="2" t="str">
        <f>'[1]2025年已发货'!C:C</f>
        <v>HRB400E Φ16 12m</v>
      </c>
      <c r="D5776" s="2" t="str">
        <f>'[1]2025年已发货'!D:D</f>
        <v>吨</v>
      </c>
      <c r="E5776" s="2">
        <f>'[1]2025年已发货'!E:E</f>
        <v>70</v>
      </c>
      <c r="F5776" s="4">
        <f>'[1]2025年已发货'!F:F</f>
        <v>45875</v>
      </c>
      <c r="G5776" s="2" t="str">
        <f>'[1]2025年已发货'!G:G</f>
        <v>（中铁五局-成渝扩容3标）四川省资阳市雁江区伍隍镇铺子村雁江区X138</v>
      </c>
      <c r="H5776" s="2" t="str">
        <f>'[1]2025年已发货'!H:H</f>
        <v>王健</v>
      </c>
      <c r="I5776" s="2">
        <f>'[1]2025年已发货'!I:I</f>
        <v>17726168395</v>
      </c>
      <c r="J5776" s="2" vm="1" t="e">
        <f>_xlfn._xlws.FILTER(辅助信息!D:D,辅助信息!G:G=G5776)</f>
        <v>#VALUE!</v>
      </c>
    </row>
    <row r="5777" spans="1:10">
      <c r="A5777" s="2" t="str">
        <f>'[1]2025年已发货'!A:A</f>
        <v>润耀</v>
      </c>
      <c r="B5777" s="2" t="str">
        <f>'[1]2025年已发货'!B:B</f>
        <v>盘螺</v>
      </c>
      <c r="C5777" s="2" t="str">
        <f>'[1]2025年已发货'!C:C</f>
        <v>HRB400E Φ12</v>
      </c>
      <c r="D5777" s="2" t="str">
        <f>'[1]2025年已发货'!D:D</f>
        <v>吨</v>
      </c>
      <c r="E5777" s="2">
        <f>'[1]2025年已发货'!E:E</f>
        <v>35</v>
      </c>
      <c r="F5777" s="4">
        <f>'[1]2025年已发货'!F:F</f>
        <v>45875</v>
      </c>
      <c r="G5777" s="2" t="str">
        <f>'[1]2025年已发货'!G:G</f>
        <v>（中铁五局-成渝扩容3标）四川省资阳市雁江区伍隍镇铺子村雁江区X138</v>
      </c>
      <c r="H5777" s="2" t="str">
        <f>'[1]2025年已发货'!H:H</f>
        <v>王健</v>
      </c>
      <c r="I5777" s="2">
        <f>'[1]2025年已发货'!I:I</f>
        <v>17726168395</v>
      </c>
      <c r="J5777" s="2" vm="1" t="e">
        <f>_xlfn._xlws.FILTER(辅助信息!D:D,辅助信息!G:G=G5777)</f>
        <v>#VALUE!</v>
      </c>
    </row>
    <row r="5778" spans="1:10">
      <c r="A5778" s="2" t="str">
        <f>'[1]2025年已发货'!A:A</f>
        <v>泸钢</v>
      </c>
      <c r="B5778" s="2" t="str">
        <f>'[1]2025年已发货'!B:B</f>
        <v>高线</v>
      </c>
      <c r="C5778" s="2" t="str">
        <f>'[1]2025年已发货'!C:C</f>
        <v>HPB300 Φ12</v>
      </c>
      <c r="D5778" s="2" t="str">
        <f>'[1]2025年已发货'!D:D</f>
        <v>吨</v>
      </c>
      <c r="E5778" s="2">
        <f>'[1]2025年已发货'!E:E</f>
        <v>8</v>
      </c>
      <c r="F5778" s="4">
        <f>'[1]2025年已发货'!F:F</f>
        <v>45875</v>
      </c>
      <c r="G5778" s="2" t="str">
        <f>'[1]2025年已发货'!G:G</f>
        <v>（自永1标八局二分公司钢筋棚）四川省自贡市大安区牛佛镇</v>
      </c>
      <c r="H5778" s="2" t="str">
        <f>'[1]2025年已发货'!H:H</f>
        <v>王君杰</v>
      </c>
      <c r="I5778" s="2">
        <f>'[1]2025年已发货'!I:I</f>
        <v>18919619850</v>
      </c>
      <c r="J5778" s="2" vm="1" t="e">
        <f>_xlfn._xlws.FILTER(辅助信息!D:D,辅助信息!G:G=G5778)</f>
        <v>#VALUE!</v>
      </c>
    </row>
    <row r="5779" spans="1:10">
      <c r="A5779" s="2" t="str">
        <f>'[1]2025年已发货'!A:A</f>
        <v>泸钢</v>
      </c>
      <c r="B5779" s="2" t="str">
        <f>'[1]2025年已发货'!B:B</f>
        <v>高线</v>
      </c>
      <c r="C5779" s="2" t="str">
        <f>'[1]2025年已发货'!C:C</f>
        <v>HPB300 Φ10</v>
      </c>
      <c r="D5779" s="2" t="str">
        <f>'[1]2025年已发货'!D:D</f>
        <v>吨</v>
      </c>
      <c r="E5779" s="2">
        <f>'[1]2025年已发货'!E:E</f>
        <v>27</v>
      </c>
      <c r="F5779" s="4">
        <f>'[1]2025年已发货'!F:F</f>
        <v>45875</v>
      </c>
      <c r="G5779" s="2" t="str">
        <f>'[1]2025年已发货'!G:G</f>
        <v>（自永1标八局二分公司钢筋棚）四川省自贡市大安区牛佛镇</v>
      </c>
      <c r="H5779" s="2" t="str">
        <f>'[1]2025年已发货'!H:H</f>
        <v>王君杰</v>
      </c>
      <c r="I5779" s="2">
        <f>'[1]2025年已发货'!I:I</f>
        <v>18919619850</v>
      </c>
      <c r="J5779" s="2" vm="1" t="e">
        <f>_xlfn._xlws.FILTER(辅助信息!D:D,辅助信息!G:G=G5779)</f>
        <v>#VALUE!</v>
      </c>
    </row>
    <row r="5780" spans="1:10">
      <c r="A5780" s="2" t="str">
        <f>'[1]2025年已发货'!A:A</f>
        <v>泸钢</v>
      </c>
      <c r="B5780" s="2" t="str">
        <f>'[1]2025年已发货'!B:B</f>
        <v>盘螺</v>
      </c>
      <c r="C5780" s="2" t="str">
        <f>'[1]2025年已发货'!C:C</f>
        <v>HRB400E  Φ12</v>
      </c>
      <c r="D5780" s="2" t="str">
        <f>'[1]2025年已发货'!D:D</f>
        <v>吨</v>
      </c>
      <c r="E5780" s="2">
        <f>'[1]2025年已发货'!E:E</f>
        <v>35</v>
      </c>
      <c r="F5780" s="4">
        <f>'[1]2025年已发货'!F:F</f>
        <v>45875</v>
      </c>
      <c r="G5780" s="2" t="str">
        <f>'[1]2025年已发货'!G:G</f>
        <v>（自永2标九局西南分公司钢筋棚）四川省自贡市骑龙镇大湾村</v>
      </c>
      <c r="H5780" s="2" t="str">
        <f>'[1]2025年已发货'!H:H</f>
        <v>袁洪浩</v>
      </c>
      <c r="I5780" s="2">
        <f>'[1]2025年已发货'!I:I</f>
        <v>18272354498</v>
      </c>
      <c r="J5780" s="2" vm="1" t="e">
        <f>_xlfn._xlws.FILTER(辅助信息!D:D,辅助信息!G:G=G5780)</f>
        <v>#VALUE!</v>
      </c>
    </row>
    <row r="5781" spans="1:10">
      <c r="A5781" s="2" t="str">
        <f>'[1]2025年已发货'!A:A</f>
        <v>泸钢</v>
      </c>
      <c r="B5781" s="2" t="str">
        <f>'[1]2025年已发货'!B:B</f>
        <v>螺纹钢</v>
      </c>
      <c r="C5781" s="2" t="str">
        <f>'[1]2025年已发货'!C:C</f>
        <v>HRB400E Φ14×9米</v>
      </c>
      <c r="D5781" s="2" t="str">
        <f>'[1]2025年已发货'!D:D</f>
        <v>吨</v>
      </c>
      <c r="E5781" s="2">
        <f>'[1]2025年已发货'!E:E</f>
        <v>35</v>
      </c>
      <c r="F5781" s="4">
        <f>'[1]2025年已发货'!F:F</f>
        <v>45875</v>
      </c>
      <c r="G5781" s="2" t="str">
        <f>'[1]2025年已发货'!G:G</f>
        <v>（自永2标九局西南分公司钢筋棚）四川省自贡市骑龙镇大湾村</v>
      </c>
      <c r="H5781" s="2" t="str">
        <f>'[1]2025年已发货'!H:H</f>
        <v>袁洪浩</v>
      </c>
      <c r="I5781" s="2">
        <f>'[1]2025年已发货'!I:I</f>
        <v>18272354498</v>
      </c>
      <c r="J5781" s="2" vm="1" t="e">
        <f>_xlfn._xlws.FILTER(辅助信息!D:D,辅助信息!G:G=G5781)</f>
        <v>#VALUE!</v>
      </c>
    </row>
    <row r="5782" spans="1:10">
      <c r="A5782" s="2" t="str">
        <f>'[1]2025年已发货'!A:A</f>
        <v>泸钢</v>
      </c>
      <c r="B5782" s="2" t="str">
        <f>'[1]2025年已发货'!B:B</f>
        <v>螺纹钢</v>
      </c>
      <c r="C5782" s="2" t="str">
        <f>'[1]2025年已发货'!C:C</f>
        <v>HRB400E Φ22×12米</v>
      </c>
      <c r="D5782" s="2" t="str">
        <f>'[1]2025年已发货'!D:D</f>
        <v>吨</v>
      </c>
      <c r="E5782" s="2">
        <f>'[1]2025年已发货'!E:E</f>
        <v>35</v>
      </c>
      <c r="F5782" s="4">
        <f>'[1]2025年已发货'!F:F</f>
        <v>45875</v>
      </c>
      <c r="G5782" s="2" t="str">
        <f>'[1]2025年已发货'!G:G</f>
        <v>（自永2标九局西南分公司钢筋棚）四川省自贡市骑龙镇大湾村</v>
      </c>
      <c r="H5782" s="2" t="str">
        <f>'[1]2025年已发货'!H:H</f>
        <v>袁洪浩</v>
      </c>
      <c r="I5782" s="2">
        <f>'[1]2025年已发货'!I:I</f>
        <v>18272354498</v>
      </c>
      <c r="J5782" s="2" vm="1" t="e">
        <f>_xlfn._xlws.FILTER(辅助信息!D:D,辅助信息!G:G=G5782)</f>
        <v>#VALUE!</v>
      </c>
    </row>
    <row r="5783" spans="1:10">
      <c r="A5783" s="2" t="str">
        <f>'[1]2025年已发货'!A:A</f>
        <v>泸钢</v>
      </c>
      <c r="B5783" s="2" t="str">
        <f>'[1]2025年已发货'!B:B</f>
        <v>螺纹钢</v>
      </c>
      <c r="C5783" s="2" t="str">
        <f>'[1]2025年已发货'!C:C</f>
        <v>HRB400E Φ16×9米</v>
      </c>
      <c r="D5783" s="2" t="str">
        <f>'[1]2025年已发货'!D:D</f>
        <v>吨</v>
      </c>
      <c r="E5783" s="2">
        <f>'[1]2025年已发货'!E:E</f>
        <v>25</v>
      </c>
      <c r="F5783" s="4">
        <f>'[1]2025年已发货'!F:F</f>
        <v>45875</v>
      </c>
      <c r="G5783" s="2" t="str">
        <f>'[1]2025年已发货'!G:G</f>
        <v>（自永1标八局二分公司二分部）自贡市沿滩区川南中小企业创业园(金川路东50米)</v>
      </c>
      <c r="H5783" s="2" t="str">
        <f>'[1]2025年已发货'!H:H</f>
        <v>李锐</v>
      </c>
      <c r="I5783" s="2">
        <f>'[1]2025年已发货'!I:I</f>
        <v>13890668545</v>
      </c>
      <c r="J5783" s="2" vm="1" t="e">
        <f>_xlfn._xlws.FILTER(辅助信息!D:D,辅助信息!G:G=G5783)</f>
        <v>#VALUE!</v>
      </c>
    </row>
    <row r="5784" spans="1:10">
      <c r="A5784" s="2" t="str">
        <f>'[1]2025年已发货'!A:A</f>
        <v>泸钢</v>
      </c>
      <c r="B5784" s="2" t="str">
        <f>'[1]2025年已发货'!B:B</f>
        <v>螺纹钢</v>
      </c>
      <c r="C5784" s="2" t="str">
        <f>'[1]2025年已发货'!C:C</f>
        <v>HRB400E Φ12×9米</v>
      </c>
      <c r="D5784" s="2" t="str">
        <f>'[1]2025年已发货'!D:D</f>
        <v>吨</v>
      </c>
      <c r="E5784" s="2">
        <f>'[1]2025年已发货'!E:E</f>
        <v>10</v>
      </c>
      <c r="F5784" s="4">
        <f>'[1]2025年已发货'!F:F</f>
        <v>45875</v>
      </c>
      <c r="G5784" s="2" t="str">
        <f>'[1]2025年已发货'!G:G</f>
        <v>（自永1标八局二分公司二分部）自贡市沿滩区川南中小企业创业园(金川路东50米)</v>
      </c>
      <c r="H5784" s="2" t="str">
        <f>'[1]2025年已发货'!H:H</f>
        <v>李锐</v>
      </c>
      <c r="I5784" s="2">
        <f>'[1]2025年已发货'!I:I</f>
        <v>13890668545</v>
      </c>
      <c r="J5784" s="2" vm="1" t="e">
        <f>_xlfn._xlws.FILTER(辅助信息!D:D,辅助信息!G:G=G5784)</f>
        <v>#VALUE!</v>
      </c>
    </row>
    <row r="5785" spans="1:10">
      <c r="A5785" s="2" t="str">
        <f>'[1]2025年已发货'!A:A</f>
        <v>润耀</v>
      </c>
      <c r="B5785" s="2" t="str">
        <f>'[1]2025年已发货'!B:B</f>
        <v>螺纹钢</v>
      </c>
      <c r="C5785" s="2" t="str">
        <f>'[1]2025年已发货'!C:C</f>
        <v>HRB400E Φ14 9m</v>
      </c>
      <c r="D5785" s="2" t="str">
        <f>'[1]2025年已发货'!D:D</f>
        <v>吨</v>
      </c>
      <c r="E5785" s="2">
        <f>'[1]2025年已发货'!E:E</f>
        <v>70</v>
      </c>
      <c r="F5785" s="4">
        <f>'[1]2025年已发货'!F:F</f>
        <v>45875</v>
      </c>
      <c r="G5785" s="2" t="str">
        <f>'[1]2025年已发货'!G:G</f>
        <v>(宜宾兴港三江新区长江工业园保障性租赁住房建设项目-土建)四川省宜宾市翠屏区永善路南段宜宾市三江新区长江工业园区</v>
      </c>
      <c r="H5785" s="2" t="str">
        <f>'[1]2025年已发货'!H:H</f>
        <v>韩强</v>
      </c>
      <c r="I5785" s="2">
        <f>'[1]2025年已发货'!I:I</f>
        <v>13194938980</v>
      </c>
      <c r="J5785" s="2" t="str">
        <f>_xlfn._xlws.FILTER(辅助信息!D:D,辅助信息!G:G=G5785)</f>
        <v>宜宾兴港三江新区长江工业园建设项目</v>
      </c>
    </row>
    <row r="5786" spans="1:10">
      <c r="A5786" s="2" t="str">
        <f>'[1]2025年已发货'!A:A</f>
        <v>润耀</v>
      </c>
      <c r="B5786" s="2" t="str">
        <f>'[1]2025年已发货'!B:B</f>
        <v>螺纹钢</v>
      </c>
      <c r="C5786" s="2" t="str">
        <f>'[1]2025年已发货'!C:C</f>
        <v>HRB400E Φ16 9m</v>
      </c>
      <c r="D5786" s="2" t="str">
        <f>'[1]2025年已发货'!D:D</f>
        <v>吨</v>
      </c>
      <c r="E5786" s="2">
        <f>'[1]2025年已发货'!E:E</f>
        <v>35</v>
      </c>
      <c r="F5786" s="4">
        <f>'[1]2025年已发货'!F:F</f>
        <v>45875</v>
      </c>
      <c r="G5786" s="2" t="str">
        <f>'[1]2025年已发货'!G:G</f>
        <v>(宜宾兴港三江新区长江工业园保障性租赁住房建设项目-土建)四川省宜宾市翠屏区永善路南段宜宾市三江新区长江工业园区</v>
      </c>
      <c r="H5786" s="2" t="str">
        <f>'[1]2025年已发货'!H:H</f>
        <v>韩强</v>
      </c>
      <c r="I5786" s="2">
        <f>'[1]2025年已发货'!I:I</f>
        <v>13194938980</v>
      </c>
      <c r="J5786" s="2" t="str">
        <f>_xlfn._xlws.FILTER(辅助信息!D:D,辅助信息!G:G=G5786)</f>
        <v>宜宾兴港三江新区长江工业园建设项目</v>
      </c>
    </row>
    <row r="5787" spans="1:10">
      <c r="A5787" s="2" t="str">
        <f>'[1]2025年已发货'!A:A</f>
        <v>润耀</v>
      </c>
      <c r="B5787" s="2" t="str">
        <f>'[1]2025年已发货'!B:B</f>
        <v>螺纹钢</v>
      </c>
      <c r="C5787" s="2" t="str">
        <f>'[1]2025年已发货'!C:C</f>
        <v>HRB400E Φ18 9m</v>
      </c>
      <c r="D5787" s="2" t="str">
        <f>'[1]2025年已发货'!D:D</f>
        <v>吨</v>
      </c>
      <c r="E5787" s="2">
        <f>'[1]2025年已发货'!E:E</f>
        <v>20</v>
      </c>
      <c r="F5787" s="4">
        <f>'[1]2025年已发货'!F:F</f>
        <v>45875</v>
      </c>
      <c r="G5787" s="2" t="str">
        <f>'[1]2025年已发货'!G:G</f>
        <v>(宜宾兴港三江新区长江工业园保障性租赁住房建设项目-土建)四川省宜宾市翠屏区永善路南段宜宾市三江新区长江工业园区</v>
      </c>
      <c r="H5787" s="2" t="str">
        <f>'[1]2025年已发货'!H:H</f>
        <v>韩强</v>
      </c>
      <c r="I5787" s="2">
        <f>'[1]2025年已发货'!I:I</f>
        <v>13194938980</v>
      </c>
      <c r="J5787" s="2" t="str">
        <f>_xlfn._xlws.FILTER(辅助信息!D:D,辅助信息!G:G=G5787)</f>
        <v>宜宾兴港三江新区长江工业园建设项目</v>
      </c>
    </row>
    <row r="5788" spans="1:10">
      <c r="A5788" s="2" t="str">
        <f>'[1]2025年已发货'!A:A</f>
        <v>润耀</v>
      </c>
      <c r="B5788" s="2" t="str">
        <f>'[1]2025年已发货'!B:B</f>
        <v>螺纹钢</v>
      </c>
      <c r="C5788" s="2" t="str">
        <f>'[1]2025年已发货'!C:C</f>
        <v>HRB400E Φ20 9m</v>
      </c>
      <c r="D5788" s="2" t="str">
        <f>'[1]2025年已发货'!D:D</f>
        <v>吨</v>
      </c>
      <c r="E5788" s="2">
        <f>'[1]2025年已发货'!E:E</f>
        <v>5</v>
      </c>
      <c r="F5788" s="4">
        <f>'[1]2025年已发货'!F:F</f>
        <v>45875</v>
      </c>
      <c r="G5788" s="2" t="str">
        <f>'[1]2025年已发货'!G:G</f>
        <v>(宜宾兴港三江新区长江工业园保障性租赁住房建设项目-土建)四川省宜宾市翠屏区永善路南段宜宾市三江新区长江工业园区</v>
      </c>
      <c r="H5788" s="2" t="str">
        <f>'[1]2025年已发货'!H:H</f>
        <v>韩强</v>
      </c>
      <c r="I5788" s="2">
        <f>'[1]2025年已发货'!I:I</f>
        <v>13194938980</v>
      </c>
      <c r="J5788" s="2" t="str">
        <f>_xlfn._xlws.FILTER(辅助信息!D:D,辅助信息!G:G=G5788)</f>
        <v>宜宾兴港三江新区长江工业园建设项目</v>
      </c>
    </row>
    <row r="5789" spans="1:10">
      <c r="A5789" s="2" t="str">
        <f>'[1]2025年已发货'!A:A</f>
        <v>润耀</v>
      </c>
      <c r="B5789" s="2" t="str">
        <f>'[1]2025年已发货'!B:B</f>
        <v>螺纹钢</v>
      </c>
      <c r="C5789" s="2" t="str">
        <f>'[1]2025年已发货'!C:C</f>
        <v>HRB400E Φ22 9m</v>
      </c>
      <c r="D5789" s="2" t="str">
        <f>'[1]2025年已发货'!D:D</f>
        <v>吨</v>
      </c>
      <c r="E5789" s="2">
        <f>'[1]2025年已发货'!E:E</f>
        <v>20</v>
      </c>
      <c r="F5789" s="4">
        <f>'[1]2025年已发货'!F:F</f>
        <v>45875</v>
      </c>
      <c r="G5789" s="2" t="str">
        <f>'[1]2025年已发货'!G:G</f>
        <v>(宜宾兴港三江新区长江工业园保障性租赁住房建设项目-土建)四川省宜宾市翠屏区永善路南段宜宾市三江新区长江工业园区</v>
      </c>
      <c r="H5789" s="2" t="str">
        <f>'[1]2025年已发货'!H:H</f>
        <v>韩强</v>
      </c>
      <c r="I5789" s="2">
        <f>'[1]2025年已发货'!I:I</f>
        <v>13194938980</v>
      </c>
      <c r="J5789" s="2" t="str">
        <f>_xlfn._xlws.FILTER(辅助信息!D:D,辅助信息!G:G=G5789)</f>
        <v>宜宾兴港三江新区长江工业园建设项目</v>
      </c>
    </row>
    <row r="5790" spans="1:10">
      <c r="A5790" s="2" t="str">
        <f>'[1]2025年已发货'!A:A</f>
        <v>润耀</v>
      </c>
      <c r="B5790" s="2" t="str">
        <f>'[1]2025年已发货'!B:B</f>
        <v>螺纹钢</v>
      </c>
      <c r="C5790" s="2" t="str">
        <f>'[1]2025年已发货'!C:C</f>
        <v>HRB400E Φ25 9m</v>
      </c>
      <c r="D5790" s="2" t="str">
        <f>'[1]2025年已发货'!D:D</f>
        <v>吨</v>
      </c>
      <c r="E5790" s="2">
        <f>'[1]2025年已发货'!E:E</f>
        <v>25</v>
      </c>
      <c r="F5790" s="4">
        <f>'[1]2025年已发货'!F:F</f>
        <v>45875</v>
      </c>
      <c r="G5790" s="2" t="str">
        <f>'[1]2025年已发货'!G:G</f>
        <v>(宜宾兴港三江新区长江工业园保障性租赁住房建设项目-土建)四川省宜宾市翠屏区永善路南段宜宾市三江新区长江工业园区</v>
      </c>
      <c r="H5790" s="2" t="str">
        <f>'[1]2025年已发货'!H:H</f>
        <v>韩强</v>
      </c>
      <c r="I5790" s="2">
        <f>'[1]2025年已发货'!I:I</f>
        <v>13194938980</v>
      </c>
      <c r="J5790" s="2" t="str">
        <f>_xlfn._xlws.FILTER(辅助信息!D:D,辅助信息!G:G=G5790)</f>
        <v>宜宾兴港三江新区长江工业园建设项目</v>
      </c>
    </row>
    <row r="5791" spans="1:10">
      <c r="A5791" s="2" t="str">
        <f>'[1]2025年已发货'!A:A</f>
        <v>润耀</v>
      </c>
      <c r="B5791" s="2" t="str">
        <f>'[1]2025年已发货'!B:B</f>
        <v>盘螺</v>
      </c>
      <c r="C5791" s="2" t="str">
        <f>'[1]2025年已发货'!C:C</f>
        <v>HRB400E Φ6</v>
      </c>
      <c r="D5791" s="2" t="str">
        <f>'[1]2025年已发货'!D:D</f>
        <v>吨</v>
      </c>
      <c r="E5791" s="2">
        <f>'[1]2025年已发货'!E:E</f>
        <v>2.5</v>
      </c>
      <c r="F5791" s="4">
        <f>'[1]2025年已发货'!F:F</f>
        <v>45875</v>
      </c>
      <c r="G5791" s="2" t="str">
        <f>'[1]2025年已发货'!G:G</f>
        <v>（华西简阳西城嘉苑）四川省成都市简阳市简城街道高屋村</v>
      </c>
      <c r="H5791" s="2" t="str">
        <f>'[1]2025年已发货'!H:H</f>
        <v>张瀚镭</v>
      </c>
      <c r="I5791" s="2">
        <f>'[1]2025年已发货'!I:I</f>
        <v>15884666220</v>
      </c>
      <c r="J5791" s="2" t="str">
        <f>_xlfn._xlws.FILTER(辅助信息!D:D,辅助信息!G:G=G5791)</f>
        <v>华西简阳西城嘉苑</v>
      </c>
    </row>
    <row r="5792" spans="1:10">
      <c r="A5792" s="2" t="str">
        <f>'[1]2025年已发货'!A:A</f>
        <v>润耀</v>
      </c>
      <c r="B5792" s="2" t="str">
        <f>'[1]2025年已发货'!B:B</f>
        <v>盘螺</v>
      </c>
      <c r="C5792" s="2" t="str">
        <f>'[1]2025年已发货'!C:C</f>
        <v>HRB400E Φ8</v>
      </c>
      <c r="D5792" s="2" t="str">
        <f>'[1]2025年已发货'!D:D</f>
        <v>吨</v>
      </c>
      <c r="E5792" s="2">
        <f>'[1]2025年已发货'!E:E</f>
        <v>32</v>
      </c>
      <c r="F5792" s="4">
        <f>'[1]2025年已发货'!F:F</f>
        <v>45875</v>
      </c>
      <c r="G5792" s="2" t="str">
        <f>'[1]2025年已发货'!G:G</f>
        <v>（华西简阳西城嘉苑）四川省成都市简阳市简城街道高屋村</v>
      </c>
      <c r="H5792" s="2" t="str">
        <f>'[1]2025年已发货'!H:H</f>
        <v>张瀚镭</v>
      </c>
      <c r="I5792" s="2">
        <f>'[1]2025年已发货'!I:I</f>
        <v>15884666220</v>
      </c>
      <c r="J5792" s="2" t="str">
        <f>_xlfn._xlws.FILTER(辅助信息!D:D,辅助信息!G:G=G5792)</f>
        <v>华西简阳西城嘉苑</v>
      </c>
    </row>
    <row r="5793" spans="1:10">
      <c r="A5793" s="2" t="str">
        <f>'[1]2025年已发货'!A:A</f>
        <v>润耀</v>
      </c>
      <c r="B5793" s="2" t="str">
        <f>'[1]2025年已发货'!B:B</f>
        <v>盘螺</v>
      </c>
      <c r="C5793" s="2" t="str">
        <f>'[1]2025年已发货'!C:C</f>
        <v>HRB400E Φ10</v>
      </c>
      <c r="D5793" s="2" t="str">
        <f>'[1]2025年已发货'!D:D</f>
        <v>吨</v>
      </c>
      <c r="E5793" s="2">
        <f>'[1]2025年已发货'!E:E</f>
        <v>12.5</v>
      </c>
      <c r="F5793" s="4">
        <f>'[1]2025年已发货'!F:F</f>
        <v>45875</v>
      </c>
      <c r="G5793" s="2" t="str">
        <f>'[1]2025年已发货'!G:G</f>
        <v>（华西简阳西城嘉苑）四川省成都市简阳市简城街道高屋村</v>
      </c>
      <c r="H5793" s="2" t="str">
        <f>'[1]2025年已发货'!H:H</f>
        <v>张瀚镭</v>
      </c>
      <c r="I5793" s="2">
        <f>'[1]2025年已发货'!I:I</f>
        <v>15884666220</v>
      </c>
      <c r="J5793" s="2" t="str">
        <f>_xlfn._xlws.FILTER(辅助信息!D:D,辅助信息!G:G=G5793)</f>
        <v>华西简阳西城嘉苑</v>
      </c>
    </row>
    <row r="5794" spans="1:10">
      <c r="A5794" s="2" t="str">
        <f>'[1]2025年已发货'!A:A</f>
        <v>润耀</v>
      </c>
      <c r="B5794" s="2" t="str">
        <f>'[1]2025年已发货'!B:B</f>
        <v>盘螺</v>
      </c>
      <c r="C5794" s="2" t="str">
        <f>'[1]2025年已发货'!C:C</f>
        <v>HRB400E Φ12</v>
      </c>
      <c r="D5794" s="2" t="str">
        <f>'[1]2025年已发货'!D:D</f>
        <v>吨</v>
      </c>
      <c r="E5794" s="2">
        <f>'[1]2025年已发货'!E:E</f>
        <v>24</v>
      </c>
      <c r="F5794" s="4">
        <f>'[1]2025年已发货'!F:F</f>
        <v>45875</v>
      </c>
      <c r="G5794" s="2" t="str">
        <f>'[1]2025年已发货'!G:G</f>
        <v>（华西简阳西城嘉苑）四川省成都市简阳市简城街道高屋村</v>
      </c>
      <c r="H5794" s="2" t="str">
        <f>'[1]2025年已发货'!H:H</f>
        <v>张瀚镭</v>
      </c>
      <c r="I5794" s="2">
        <f>'[1]2025年已发货'!I:I</f>
        <v>15884666220</v>
      </c>
      <c r="J5794" s="2" t="str">
        <f>_xlfn._xlws.FILTER(辅助信息!D:D,辅助信息!G:G=G5794)</f>
        <v>华西简阳西城嘉苑</v>
      </c>
    </row>
    <row r="5795" spans="1:10">
      <c r="A5795" s="2" t="str">
        <f>'[1]2025年已发货'!A:A</f>
        <v>润耀</v>
      </c>
      <c r="B5795" s="2" t="str">
        <f>'[1]2025年已发货'!B:B</f>
        <v>螺纹钢</v>
      </c>
      <c r="C5795" s="2" t="str">
        <f>'[1]2025年已发货'!C:C</f>
        <v>HRB400E Φ14 9m</v>
      </c>
      <c r="D5795" s="2" t="str">
        <f>'[1]2025年已发货'!D:D</f>
        <v>吨</v>
      </c>
      <c r="E5795" s="2">
        <f>'[1]2025年已发货'!E:E</f>
        <v>95</v>
      </c>
      <c r="F5795" s="4">
        <f>'[1]2025年已发货'!F:F</f>
        <v>45875</v>
      </c>
      <c r="G5795" s="2" t="str">
        <f>'[1]2025年已发货'!G:G</f>
        <v>（华西简阳西城嘉苑）四川省成都市简阳市简城街道高屋村</v>
      </c>
      <c r="H5795" s="2" t="str">
        <f>'[1]2025年已发货'!H:H</f>
        <v>张瀚镭</v>
      </c>
      <c r="I5795" s="2">
        <f>'[1]2025年已发货'!I:I</f>
        <v>15884666220</v>
      </c>
      <c r="J5795" s="2" t="str">
        <f>_xlfn._xlws.FILTER(辅助信息!D:D,辅助信息!G:G=G5795)</f>
        <v>华西简阳西城嘉苑</v>
      </c>
    </row>
    <row r="5796" spans="1:10">
      <c r="A5796" s="2" t="str">
        <f>'[1]2025年已发货'!A:A</f>
        <v>润耀</v>
      </c>
      <c r="B5796" s="2" t="str">
        <f>'[1]2025年已发货'!B:B</f>
        <v>螺纹钢</v>
      </c>
      <c r="C5796" s="2" t="str">
        <f>'[1]2025年已发货'!C:C</f>
        <v>HRB400E Φ16 9m</v>
      </c>
      <c r="D5796" s="2" t="str">
        <f>'[1]2025年已发货'!D:D</f>
        <v>吨</v>
      </c>
      <c r="E5796" s="2">
        <f>'[1]2025年已发货'!E:E</f>
        <v>9</v>
      </c>
      <c r="F5796" s="4">
        <f>'[1]2025年已发货'!F:F</f>
        <v>45875</v>
      </c>
      <c r="G5796" s="2" t="str">
        <f>'[1]2025年已发货'!G:G</f>
        <v>（华西简阳西城嘉苑）四川省成都市简阳市简城街道高屋村</v>
      </c>
      <c r="H5796" s="2" t="str">
        <f>'[1]2025年已发货'!H:H</f>
        <v>张瀚镭</v>
      </c>
      <c r="I5796" s="2">
        <f>'[1]2025年已发货'!I:I</f>
        <v>15884666220</v>
      </c>
      <c r="J5796" s="2" t="str">
        <f>_xlfn._xlws.FILTER(辅助信息!D:D,辅助信息!G:G=G5796)</f>
        <v>华西简阳西城嘉苑</v>
      </c>
    </row>
    <row r="5797" spans="1:10">
      <c r="A5797" s="2" t="str">
        <f>'[1]2025年已发货'!A:A</f>
        <v>润耀</v>
      </c>
      <c r="B5797" s="2" t="str">
        <f>'[1]2025年已发货'!B:B</f>
        <v>螺纹钢</v>
      </c>
      <c r="C5797" s="2" t="str">
        <f>'[1]2025年已发货'!C:C</f>
        <v>HRB400E Φ18 9m</v>
      </c>
      <c r="D5797" s="2" t="str">
        <f>'[1]2025年已发货'!D:D</f>
        <v>吨</v>
      </c>
      <c r="E5797" s="2">
        <f>'[1]2025年已发货'!E:E</f>
        <v>21.5</v>
      </c>
      <c r="F5797" s="4">
        <f>'[1]2025年已发货'!F:F</f>
        <v>45875</v>
      </c>
      <c r="G5797" s="2" t="str">
        <f>'[1]2025年已发货'!G:G</f>
        <v>（华西简阳西城嘉苑）四川省成都市简阳市简城街道高屋村</v>
      </c>
      <c r="H5797" s="2" t="str">
        <f>'[1]2025年已发货'!H:H</f>
        <v>张瀚镭</v>
      </c>
      <c r="I5797" s="2">
        <f>'[1]2025年已发货'!I:I</f>
        <v>15884666220</v>
      </c>
      <c r="J5797" s="2" t="str">
        <f>_xlfn._xlws.FILTER(辅助信息!D:D,辅助信息!G:G=G5797)</f>
        <v>华西简阳西城嘉苑</v>
      </c>
    </row>
    <row r="5798" spans="1:10">
      <c r="A5798" s="2" t="str">
        <f>'[1]2025年已发货'!A:A</f>
        <v>润耀</v>
      </c>
      <c r="B5798" s="2" t="str">
        <f>'[1]2025年已发货'!B:B</f>
        <v>螺纹钢</v>
      </c>
      <c r="C5798" s="2" t="str">
        <f>'[1]2025年已发货'!C:C</f>
        <v>HRB400E Φ25 9m</v>
      </c>
      <c r="D5798" s="2" t="str">
        <f>'[1]2025年已发货'!D:D</f>
        <v>吨</v>
      </c>
      <c r="E5798" s="2">
        <f>'[1]2025年已发货'!E:E</f>
        <v>10</v>
      </c>
      <c r="F5798" s="4">
        <f>'[1]2025年已发货'!F:F</f>
        <v>45875</v>
      </c>
      <c r="G5798" s="2" t="str">
        <f>'[1]2025年已发货'!G:G</f>
        <v>（华西简阳西城嘉苑）四川省成都市简阳市简城街道高屋村</v>
      </c>
      <c r="H5798" s="2" t="str">
        <f>'[1]2025年已发货'!H:H</f>
        <v>张瀚镭</v>
      </c>
      <c r="I5798" s="2">
        <f>'[1]2025年已发货'!I:I</f>
        <v>15884666220</v>
      </c>
      <c r="J5798" s="2" t="str">
        <f>_xlfn._xlws.FILTER(辅助信息!D:D,辅助信息!G:G=G5798)</f>
        <v>华西简阳西城嘉苑</v>
      </c>
    </row>
    <row r="5799" spans="1:10">
      <c r="A5799" s="2" t="str">
        <f>'[1]2025年已发货'!A:A</f>
        <v>润耀</v>
      </c>
      <c r="B5799" s="2" t="str">
        <f>'[1]2025年已发货'!B:B</f>
        <v>螺纹钢</v>
      </c>
      <c r="C5799" s="2" t="str">
        <f>'[1]2025年已发货'!C:C</f>
        <v>HRB400E Φ32 9m</v>
      </c>
      <c r="D5799" s="2" t="str">
        <f>'[1]2025年已发货'!D:D</f>
        <v>吨</v>
      </c>
      <c r="E5799" s="2">
        <f>'[1]2025年已发货'!E:E</f>
        <v>6</v>
      </c>
      <c r="F5799" s="4">
        <f>'[1]2025年已发货'!F:F</f>
        <v>45875</v>
      </c>
      <c r="G5799" s="2" t="str">
        <f>'[1]2025年已发货'!G:G</f>
        <v>（华西简阳西城嘉苑）四川省成都市简阳市简城街道高屋村</v>
      </c>
      <c r="H5799" s="2" t="str">
        <f>'[1]2025年已发货'!H:H</f>
        <v>张瀚镭</v>
      </c>
      <c r="I5799" s="2">
        <f>'[1]2025年已发货'!I:I</f>
        <v>15884666220</v>
      </c>
      <c r="J5799" s="2" t="str">
        <f>_xlfn._xlws.FILTER(辅助信息!D:D,辅助信息!G:G=G5799)</f>
        <v>华西简阳西城嘉苑</v>
      </c>
    </row>
    <row r="5800" spans="1:10">
      <c r="A5800" s="2" t="str">
        <f>'[1]2025年已发货'!A:A</f>
        <v>润耀</v>
      </c>
      <c r="B5800" s="2" t="str">
        <f>'[1]2025年已发货'!B:B</f>
        <v>螺纹钢</v>
      </c>
      <c r="C5800" s="2" t="str">
        <f>'[1]2025年已发货'!C:C</f>
        <v>HRB400E Φ12 9m</v>
      </c>
      <c r="D5800" s="2" t="str">
        <f>'[1]2025年已发货'!D:D</f>
        <v>吨</v>
      </c>
      <c r="E5800" s="2">
        <f>'[1]2025年已发货'!E:E</f>
        <v>5</v>
      </c>
      <c r="F5800" s="4">
        <f>'[1]2025年已发货'!F:F</f>
        <v>45875</v>
      </c>
      <c r="G5800" s="2" t="str">
        <f>'[1]2025年已发货'!G:G</f>
        <v>(五冶建设成都国际铁路港多式联项目)四川省成都市青白江区桂平大道成都中远海运陆港多式联运有限公司</v>
      </c>
      <c r="H5800" s="2" t="str">
        <f>'[1]2025年已发货'!H:H</f>
        <v>黄勇杰</v>
      </c>
      <c r="I5800" s="2">
        <f>'[1]2025年已发货'!I:I</f>
        <v>13880580196</v>
      </c>
      <c r="J5800" s="2" t="str">
        <f>_xlfn._xlws.FILTER(辅助信息!D:D,辅助信息!G:G=G5800)</f>
        <v>五冶建设成都国际铁路港多式联项目</v>
      </c>
    </row>
    <row r="5801" spans="1:10">
      <c r="A5801" s="2" t="str">
        <f>'[1]2025年已发货'!A:A</f>
        <v>润耀</v>
      </c>
      <c r="B5801" s="2" t="str">
        <f>'[1]2025年已发货'!B:B</f>
        <v>螺纹钢</v>
      </c>
      <c r="C5801" s="2" t="str">
        <f>'[1]2025年已发货'!C:C</f>
        <v>HRB400E Φ14 9m</v>
      </c>
      <c r="D5801" s="2" t="str">
        <f>'[1]2025年已发货'!D:D</f>
        <v>吨</v>
      </c>
      <c r="E5801" s="2">
        <f>'[1]2025年已发货'!E:E</f>
        <v>7</v>
      </c>
      <c r="F5801" s="4">
        <f>'[1]2025年已发货'!F:F</f>
        <v>45875</v>
      </c>
      <c r="G5801" s="2" t="str">
        <f>'[1]2025年已发货'!G:G</f>
        <v>(五冶建设成都国际铁路港多式联项目)四川省成都市青白江区桂平大道成都中远海运陆港多式联运有限公司</v>
      </c>
      <c r="H5801" s="2" t="str">
        <f>'[1]2025年已发货'!H:H</f>
        <v>黄勇杰</v>
      </c>
      <c r="I5801" s="2">
        <f>'[1]2025年已发货'!I:I</f>
        <v>13880580196</v>
      </c>
      <c r="J5801" s="2" t="str">
        <f>_xlfn._xlws.FILTER(辅助信息!D:D,辅助信息!G:G=G5801)</f>
        <v>五冶建设成都国际铁路港多式联项目</v>
      </c>
    </row>
    <row r="5802" spans="1:10">
      <c r="A5802" s="2" t="str">
        <f>'[1]2025年已发货'!A:A</f>
        <v>润耀</v>
      </c>
      <c r="B5802" s="2" t="str">
        <f>'[1]2025年已发货'!B:B</f>
        <v>螺纹钢</v>
      </c>
      <c r="C5802" s="2" t="str">
        <f>'[1]2025年已发货'!C:C</f>
        <v>HRB400E Φ16 9m</v>
      </c>
      <c r="D5802" s="2" t="str">
        <f>'[1]2025年已发货'!D:D</f>
        <v>吨</v>
      </c>
      <c r="E5802" s="2">
        <f>'[1]2025年已发货'!E:E</f>
        <v>7</v>
      </c>
      <c r="F5802" s="4">
        <f>'[1]2025年已发货'!F:F</f>
        <v>45875</v>
      </c>
      <c r="G5802" s="2" t="str">
        <f>'[1]2025年已发货'!G:G</f>
        <v>(五冶建设成都国际铁路港多式联项目)四川省成都市青白江区桂平大道成都中远海运陆港多式联运有限公司</v>
      </c>
      <c r="H5802" s="2" t="str">
        <f>'[1]2025年已发货'!H:H</f>
        <v>黄勇杰</v>
      </c>
      <c r="I5802" s="2">
        <f>'[1]2025年已发货'!I:I</f>
        <v>13880580196</v>
      </c>
      <c r="J5802" s="2" t="str">
        <f>_xlfn._xlws.FILTER(辅助信息!D:D,辅助信息!G:G=G5802)</f>
        <v>五冶建设成都国际铁路港多式联项目</v>
      </c>
    </row>
    <row r="5803" spans="1:10">
      <c r="A5803" s="2" t="str">
        <f>'[1]2025年已发货'!A:A</f>
        <v>润耀</v>
      </c>
      <c r="B5803" s="2" t="str">
        <f>'[1]2025年已发货'!B:B</f>
        <v>螺纹钢</v>
      </c>
      <c r="C5803" s="2" t="str">
        <f>'[1]2025年已发货'!C:C</f>
        <v>HRB400E Φ18 9m</v>
      </c>
      <c r="D5803" s="2" t="str">
        <f>'[1]2025年已发货'!D:D</f>
        <v>吨</v>
      </c>
      <c r="E5803" s="2">
        <f>'[1]2025年已发货'!E:E</f>
        <v>10</v>
      </c>
      <c r="F5803" s="4">
        <f>'[1]2025年已发货'!F:F</f>
        <v>45875</v>
      </c>
      <c r="G5803" s="2" t="str">
        <f>'[1]2025年已发货'!G:G</f>
        <v>(五冶建设成都国际铁路港多式联项目)四川省成都市青白江区桂平大道成都中远海运陆港多式联运有限公司</v>
      </c>
      <c r="H5803" s="2" t="str">
        <f>'[1]2025年已发货'!H:H</f>
        <v>黄勇杰</v>
      </c>
      <c r="I5803" s="2">
        <f>'[1]2025年已发货'!I:I</f>
        <v>13880580196</v>
      </c>
      <c r="J5803" s="2" t="str">
        <f>_xlfn._xlws.FILTER(辅助信息!D:D,辅助信息!G:G=G5803)</f>
        <v>五冶建设成都国际铁路港多式联项目</v>
      </c>
    </row>
    <row r="5804" spans="1:10">
      <c r="A5804" s="2" t="str">
        <f>'[1]2025年已发货'!A:A</f>
        <v>润耀</v>
      </c>
      <c r="B5804" s="2" t="str">
        <f>'[1]2025年已发货'!B:B</f>
        <v>螺纹钢</v>
      </c>
      <c r="C5804" s="2" t="str">
        <f>'[1]2025年已发货'!C:C</f>
        <v>HRB400E Φ22 9m</v>
      </c>
      <c r="D5804" s="2" t="str">
        <f>'[1]2025年已发货'!D:D</f>
        <v>吨</v>
      </c>
      <c r="E5804" s="2">
        <f>'[1]2025年已发货'!E:E</f>
        <v>7</v>
      </c>
      <c r="F5804" s="4">
        <f>'[1]2025年已发货'!F:F</f>
        <v>45875</v>
      </c>
      <c r="G5804" s="2" t="str">
        <f>'[1]2025年已发货'!G:G</f>
        <v>(五冶建设成都国际铁路港多式联项目)四川省成都市青白江区桂平大道成都中远海运陆港多式联运有限公司</v>
      </c>
      <c r="H5804" s="2" t="str">
        <f>'[1]2025年已发货'!H:H</f>
        <v>黄勇杰</v>
      </c>
      <c r="I5804" s="2">
        <f>'[1]2025年已发货'!I:I</f>
        <v>13880580196</v>
      </c>
      <c r="J5804" s="2" t="str">
        <f>_xlfn._xlws.FILTER(辅助信息!D:D,辅助信息!G:G=G5804)</f>
        <v>五冶建设成都国际铁路港多式联项目</v>
      </c>
    </row>
    <row r="5805" spans="1:10">
      <c r="A5805" s="2" t="str">
        <f>'[1]2025年已发货'!A:A</f>
        <v>德胜</v>
      </c>
      <c r="B5805" s="2" t="str">
        <f>'[1]2025年已发货'!B:B</f>
        <v>螺纹钢</v>
      </c>
      <c r="C5805" s="2" t="str">
        <f>'[1]2025年已发货'!C:C</f>
        <v>HRB400EФ12*9m</v>
      </c>
      <c r="D5805" s="2" t="str">
        <f>'[1]2025年已发货'!D:D</f>
        <v>吨</v>
      </c>
      <c r="E5805" s="2">
        <f>'[1]2025年已发货'!E:E</f>
        <v>30</v>
      </c>
      <c r="F5805" s="4">
        <f>'[1]2025年已发货'!F:F</f>
        <v>45875</v>
      </c>
      <c r="G5805" s="2" t="str">
        <f>'[1]2025年已发货'!G:G</f>
        <v>（中核中原-温江北林医养综合体项目）四川省成都市温江区万春大道第三人民医院东</v>
      </c>
      <c r="H5805" s="2" t="str">
        <f>'[1]2025年已发货'!H:H</f>
        <v>蔡杰</v>
      </c>
      <c r="I5805" s="2">
        <f>'[1]2025年已发货'!I:I</f>
        <v>18875129329</v>
      </c>
      <c r="J5805" s="2" vm="1" t="e">
        <f>_xlfn._xlws.FILTER(辅助信息!D:D,辅助信息!G:G=G5805)</f>
        <v>#VALUE!</v>
      </c>
    </row>
    <row r="5806" spans="1:10">
      <c r="A5806" s="2" t="str">
        <f>'[1]2025年已发货'!A:A</f>
        <v>德胜</v>
      </c>
      <c r="B5806" s="2" t="str">
        <f>'[1]2025年已发货'!B:B</f>
        <v>螺纹钢</v>
      </c>
      <c r="C5806" s="2" t="str">
        <f>'[1]2025年已发货'!C:C</f>
        <v>HRB400EФ16*12m</v>
      </c>
      <c r="D5806" s="2" t="str">
        <f>'[1]2025年已发货'!D:D</f>
        <v>吨</v>
      </c>
      <c r="E5806" s="2">
        <f>'[1]2025年已发货'!E:E</f>
        <v>2</v>
      </c>
      <c r="F5806" s="4">
        <f>'[1]2025年已发货'!F:F</f>
        <v>45875</v>
      </c>
      <c r="G5806" s="2" t="str">
        <f>'[1]2025年已发货'!G:G</f>
        <v>（中核中原-温江北林医养综合体项目）四川省成都市温江区万春大道第三人民医院东</v>
      </c>
      <c r="H5806" s="2" t="str">
        <f>'[1]2025年已发货'!H:H</f>
        <v>蔡杰</v>
      </c>
      <c r="I5806" s="2">
        <f>'[1]2025年已发货'!I:I</f>
        <v>18875129329</v>
      </c>
      <c r="J5806" s="2" vm="1" t="e">
        <f>_xlfn._xlws.FILTER(辅助信息!D:D,辅助信息!G:G=G5806)</f>
        <v>#VALUE!</v>
      </c>
    </row>
    <row r="5807" spans="1:10">
      <c r="A5807" s="2" t="str">
        <f>'[1]2025年已发货'!A:A</f>
        <v>德胜</v>
      </c>
      <c r="B5807" s="2" t="str">
        <f>'[1]2025年已发货'!B:B</f>
        <v>螺纹钢</v>
      </c>
      <c r="C5807" s="2" t="str">
        <f>'[1]2025年已发货'!C:C</f>
        <v>HRB400EФ20*9m</v>
      </c>
      <c r="D5807" s="2" t="str">
        <f>'[1]2025年已发货'!D:D</f>
        <v>吨</v>
      </c>
      <c r="E5807" s="2">
        <f>'[1]2025年已发货'!E:E</f>
        <v>6</v>
      </c>
      <c r="F5807" s="4">
        <f>'[1]2025年已发货'!F:F</f>
        <v>45875</v>
      </c>
      <c r="G5807" s="2" t="str">
        <f>'[1]2025年已发货'!G:G</f>
        <v>（中核中原-温江北林医养综合体项目）四川省成都市温江区万春大道第三人民医院东</v>
      </c>
      <c r="H5807" s="2" t="str">
        <f>'[1]2025年已发货'!H:H</f>
        <v>蔡杰</v>
      </c>
      <c r="I5807" s="2">
        <f>'[1]2025年已发货'!I:I</f>
        <v>18875129329</v>
      </c>
      <c r="J5807" s="2" vm="1" t="e">
        <f>_xlfn._xlws.FILTER(辅助信息!D:D,辅助信息!G:G=G5807)</f>
        <v>#VALUE!</v>
      </c>
    </row>
    <row r="5808" spans="1:10">
      <c r="A5808" s="2" t="str">
        <f>'[1]2025年已发货'!A:A</f>
        <v>德胜</v>
      </c>
      <c r="B5808" s="2" t="str">
        <f>'[1]2025年已发货'!B:B</f>
        <v>螺纹钢</v>
      </c>
      <c r="C5808" s="2" t="str">
        <f>'[1]2025年已发货'!C:C</f>
        <v>HRB500EФ20*9m</v>
      </c>
      <c r="D5808" s="2" t="str">
        <f>'[1]2025年已发货'!D:D</f>
        <v>吨</v>
      </c>
      <c r="E5808" s="2">
        <f>'[1]2025年已发货'!E:E</f>
        <v>10</v>
      </c>
      <c r="F5808" s="4">
        <f>'[1]2025年已发货'!F:F</f>
        <v>45875</v>
      </c>
      <c r="G5808" s="2" t="str">
        <f>'[1]2025年已发货'!G:G</f>
        <v>（中核中原-温江北林医养综合体项目）四川省成都市温江区万春大道第三人民医院东</v>
      </c>
      <c r="H5808" s="2" t="str">
        <f>'[1]2025年已发货'!H:H</f>
        <v>蔡杰</v>
      </c>
      <c r="I5808" s="2">
        <f>'[1]2025年已发货'!I:I</f>
        <v>18875129329</v>
      </c>
      <c r="J5808" s="2" vm="1" t="e">
        <f>_xlfn._xlws.FILTER(辅助信息!D:D,辅助信息!G:G=G5808)</f>
        <v>#VALUE!</v>
      </c>
    </row>
    <row r="5809" spans="1:10">
      <c r="A5809" s="2" t="str">
        <f>'[1]2025年已发货'!A:A</f>
        <v>德胜</v>
      </c>
      <c r="B5809" s="2" t="str">
        <f>'[1]2025年已发货'!B:B</f>
        <v>螺纹钢</v>
      </c>
      <c r="C5809" s="2" t="str">
        <f>'[1]2025年已发货'!C:C</f>
        <v>HRB500EФ25*9m</v>
      </c>
      <c r="D5809" s="2" t="str">
        <f>'[1]2025年已发货'!D:D</f>
        <v>吨</v>
      </c>
      <c r="E5809" s="2">
        <f>'[1]2025年已发货'!E:E</f>
        <v>27</v>
      </c>
      <c r="F5809" s="4">
        <f>'[1]2025年已发货'!F:F</f>
        <v>45875</v>
      </c>
      <c r="G5809" s="2" t="str">
        <f>'[1]2025年已发货'!G:G</f>
        <v>（中核中原-温江北林医养综合体项目）四川省成都市温江区万春大道第三人民医院东</v>
      </c>
      <c r="H5809" s="2" t="str">
        <f>'[1]2025年已发货'!H:H</f>
        <v>蔡杰</v>
      </c>
      <c r="I5809" s="2">
        <f>'[1]2025年已发货'!I:I</f>
        <v>18875129329</v>
      </c>
      <c r="J5809" s="2" vm="1" t="e">
        <f>_xlfn._xlws.FILTER(辅助信息!D:D,辅助信息!G:G=G5809)</f>
        <v>#VALUE!</v>
      </c>
    </row>
    <row r="5810" spans="1:10">
      <c r="A5810" s="2" t="str">
        <f>'[1]2025年已发货'!A:A</f>
        <v>德胜</v>
      </c>
      <c r="B5810" s="2" t="str">
        <f>'[1]2025年已发货'!B:B</f>
        <v>螺纹钢</v>
      </c>
      <c r="C5810" s="2" t="str">
        <f>'[1]2025年已发货'!C:C</f>
        <v>HRB500EФ25*12m</v>
      </c>
      <c r="D5810" s="2" t="str">
        <f>'[1]2025年已发货'!D:D</f>
        <v>吨</v>
      </c>
      <c r="E5810" s="2">
        <f>'[1]2025年已发货'!E:E</f>
        <v>30</v>
      </c>
      <c r="F5810" s="4">
        <f>'[1]2025年已发货'!F:F</f>
        <v>45875</v>
      </c>
      <c r="G5810" s="2" t="str">
        <f>'[1]2025年已发货'!G:G</f>
        <v>（中核中原-温江北林医养综合体项目）四川省成都市温江区万春大道第三人民医院东</v>
      </c>
      <c r="H5810" s="2" t="str">
        <f>'[1]2025年已发货'!H:H</f>
        <v>蔡杰</v>
      </c>
      <c r="I5810" s="2">
        <f>'[1]2025年已发货'!I:I</f>
        <v>18875129329</v>
      </c>
      <c r="J5810" s="2" vm="1" t="e">
        <f>_xlfn._xlws.FILTER(辅助信息!D:D,辅助信息!G:G=G5810)</f>
        <v>#VALUE!</v>
      </c>
    </row>
    <row r="5811" spans="1:10">
      <c r="A5811" s="2" t="str">
        <f>'[1]2025年已发货'!A:A</f>
        <v>德胜</v>
      </c>
      <c r="B5811" s="2" t="str">
        <f>'[1]2025年已发货'!B:B</f>
        <v>螺纹钢</v>
      </c>
      <c r="C5811" s="2" t="str">
        <f>'[1]2025年已发货'!C:C</f>
        <v>HRB500EФ18*9m</v>
      </c>
      <c r="D5811" s="2" t="str">
        <f>'[1]2025年已发货'!D:D</f>
        <v>吨</v>
      </c>
      <c r="E5811" s="2">
        <f>'[1]2025年已发货'!E:E</f>
        <v>12</v>
      </c>
      <c r="F5811" s="4">
        <f>'[1]2025年已发货'!F:F</f>
        <v>45875</v>
      </c>
      <c r="G5811" s="2" t="str">
        <f>'[1]2025年已发货'!G:G</f>
        <v>（中核中原-温江光明苑三期项目）四川省成都市温江区金马街道光明苑三期项目</v>
      </c>
      <c r="H5811" s="2" t="str">
        <f>'[1]2025年已发货'!H:H</f>
        <v>王生斌</v>
      </c>
      <c r="I5811" s="2">
        <f>'[1]2025年已发货'!I:I</f>
        <v>15228858118</v>
      </c>
      <c r="J5811" s="2" vm="1" t="e">
        <f>_xlfn._xlws.FILTER(辅助信息!D:D,辅助信息!G:G=G5811)</f>
        <v>#VALUE!</v>
      </c>
    </row>
    <row r="5812" spans="1:10">
      <c r="A5812" s="2" t="str">
        <f>'[1]2025年已发货'!A:A</f>
        <v>德胜</v>
      </c>
      <c r="B5812" s="2" t="str">
        <f>'[1]2025年已发货'!B:B</f>
        <v>螺纹钢</v>
      </c>
      <c r="C5812" s="2" t="str">
        <f>'[1]2025年已发货'!C:C</f>
        <v>HRB500EФ25*9m</v>
      </c>
      <c r="D5812" s="2" t="str">
        <f>'[1]2025年已发货'!D:D</f>
        <v>吨</v>
      </c>
      <c r="E5812" s="2">
        <f>'[1]2025年已发货'!E:E</f>
        <v>22</v>
      </c>
      <c r="F5812" s="4">
        <f>'[1]2025年已发货'!F:F</f>
        <v>45875</v>
      </c>
      <c r="G5812" s="2" t="str">
        <f>'[1]2025年已发货'!G:G</f>
        <v>（中核中原-温江光明苑三期项目）四川省成都市温江区金马街道光明苑三期项目</v>
      </c>
      <c r="H5812" s="2" t="str">
        <f>'[1]2025年已发货'!H:H</f>
        <v>王生斌</v>
      </c>
      <c r="I5812" s="2">
        <f>'[1]2025年已发货'!I:I</f>
        <v>15228858118</v>
      </c>
      <c r="J5812" s="2" vm="1" t="e">
        <f>_xlfn._xlws.FILTER(辅助信息!D:D,辅助信息!G:G=G5812)</f>
        <v>#VALUE!</v>
      </c>
    </row>
    <row r="5813" spans="1:10">
      <c r="A5813" s="2" t="str">
        <f>'[1]2025年已发货'!A:A</f>
        <v>德胜</v>
      </c>
      <c r="B5813" s="2" t="str">
        <f>'[1]2025年已发货'!B:B</f>
        <v>螺纹钢</v>
      </c>
      <c r="C5813" s="2" t="str">
        <f>'[1]2025年已发货'!C:C</f>
        <v>HRB400E Φ18 9m</v>
      </c>
      <c r="D5813" s="2" t="str">
        <f>'[1]2025年已发货'!D:D</f>
        <v>吨</v>
      </c>
      <c r="E5813" s="2">
        <f>'[1]2025年已发货'!E:E</f>
        <v>3</v>
      </c>
      <c r="F5813" s="4">
        <f>'[1]2025年已发货'!F:F</f>
        <v>45875</v>
      </c>
      <c r="G5813" s="2" t="str">
        <f>'[1]2025年已发货'!G:G</f>
        <v>(乐山市校地共建产教融合基地建设项目一标段)四川省乐山市市中区苏稽镇周山嘴</v>
      </c>
      <c r="H5813" s="2" t="str">
        <f>'[1]2025年已发货'!H:H</f>
        <v>范增云</v>
      </c>
      <c r="I5813" s="2">
        <f>'[1]2025年已发货'!I:I</f>
        <v>13668153241</v>
      </c>
      <c r="J5813" s="2" t="str">
        <f>_xlfn._xlws.FILTER(辅助信息!D:D,辅助信息!G:G=G5813)</f>
        <v>乐山市校地共建产教融合基地建设项目</v>
      </c>
    </row>
    <row r="5814" spans="1:10">
      <c r="A5814" s="2" t="str">
        <f>'[1]2025年已发货'!A:A</f>
        <v>德胜</v>
      </c>
      <c r="B5814" s="2" t="str">
        <f>'[1]2025年已发货'!B:B</f>
        <v>螺纹钢</v>
      </c>
      <c r="C5814" s="2" t="str">
        <f>'[1]2025年已发货'!C:C</f>
        <v>HRB400E Φ22 9m</v>
      </c>
      <c r="D5814" s="2" t="str">
        <f>'[1]2025年已发货'!D:D</f>
        <v>吨</v>
      </c>
      <c r="E5814" s="2">
        <f>'[1]2025年已发货'!E:E</f>
        <v>6</v>
      </c>
      <c r="F5814" s="4">
        <f>'[1]2025年已发货'!F:F</f>
        <v>45875</v>
      </c>
      <c r="G5814" s="2" t="str">
        <f>'[1]2025年已发货'!G:G</f>
        <v>(乐山市校地共建产教融合基地建设项目一标段)四川省乐山市市中区苏稽镇周山嘴</v>
      </c>
      <c r="H5814" s="2" t="str">
        <f>'[1]2025年已发货'!H:H</f>
        <v>范增云</v>
      </c>
      <c r="I5814" s="2">
        <f>'[1]2025年已发货'!I:I</f>
        <v>13668153241</v>
      </c>
      <c r="J5814" s="2" t="str">
        <f>_xlfn._xlws.FILTER(辅助信息!D:D,辅助信息!G:G=G5814)</f>
        <v>乐山市校地共建产教融合基地建设项目</v>
      </c>
    </row>
    <row r="5815" spans="1:10">
      <c r="A5815" s="2" t="str">
        <f>'[1]2025年已发货'!A:A</f>
        <v>德胜</v>
      </c>
      <c r="B5815" s="2" t="str">
        <f>'[1]2025年已发货'!B:B</f>
        <v>螺纹钢</v>
      </c>
      <c r="C5815" s="2" t="str">
        <f>'[1]2025年已发货'!C:C</f>
        <v>HRB400E Φ25 9m</v>
      </c>
      <c r="D5815" s="2" t="str">
        <f>'[1]2025年已发货'!D:D</f>
        <v>吨</v>
      </c>
      <c r="E5815" s="2">
        <f>'[1]2025年已发货'!E:E</f>
        <v>60</v>
      </c>
      <c r="F5815" s="4">
        <f>'[1]2025年已发货'!F:F</f>
        <v>45875</v>
      </c>
      <c r="G5815" s="2" t="str">
        <f>'[1]2025年已发货'!G:G</f>
        <v>(乐山市校地共建产教融合基地建设项目一标段)四川省乐山市市中区苏稽镇周山嘴</v>
      </c>
      <c r="H5815" s="2" t="str">
        <f>'[1]2025年已发货'!H:H</f>
        <v>范增云</v>
      </c>
      <c r="I5815" s="2">
        <f>'[1]2025年已发货'!I:I</f>
        <v>13668153241</v>
      </c>
      <c r="J5815" s="2" t="str">
        <f>_xlfn._xlws.FILTER(辅助信息!D:D,辅助信息!G:G=G5815)</f>
        <v>乐山市校地共建产教融合基地建设项目</v>
      </c>
    </row>
    <row r="5816" spans="1:10">
      <c r="A5816" s="2" t="str">
        <f>'[1]2025年已发货'!A:A</f>
        <v>钢固融</v>
      </c>
      <c r="B5816" s="2" t="str">
        <f>'[1]2025年已发货'!B:B</f>
        <v>盘螺</v>
      </c>
      <c r="C5816" s="2" t="str">
        <f>'[1]2025年已发货'!C:C</f>
        <v>HRB400E Φ10</v>
      </c>
      <c r="D5816" s="2" t="str">
        <f>'[1]2025年已发货'!D:D</f>
        <v>吨</v>
      </c>
      <c r="E5816" s="2">
        <f>'[1]2025年已发货'!E:E</f>
        <v>2.5</v>
      </c>
      <c r="F5816" s="4">
        <f>'[1]2025年已发货'!F:F</f>
        <v>45875</v>
      </c>
      <c r="G5816" s="2" t="str">
        <f>'[1]2025年已发货'!G:G</f>
        <v>(乐山市校地共建产教融合基地建设项目一标段)四川省乐山市市中区苏稽镇周山嘴</v>
      </c>
      <c r="H5816" s="2" t="str">
        <f>'[1]2025年已发货'!H:H</f>
        <v>范增云</v>
      </c>
      <c r="I5816" s="2">
        <f>'[1]2025年已发货'!I:I</f>
        <v>13668153241</v>
      </c>
      <c r="J5816" s="2" t="str">
        <f>_xlfn._xlws.FILTER(辅助信息!D:D,辅助信息!G:G=G5816)</f>
        <v>乐山市校地共建产教融合基地建设项目</v>
      </c>
    </row>
    <row r="5817" spans="1:10">
      <c r="A5817" s="2" t="str">
        <f>'[1]2025年已发货'!A:A</f>
        <v>钢固融</v>
      </c>
      <c r="B5817" s="2" t="str">
        <f>'[1]2025年已发货'!B:B</f>
        <v>螺纹钢</v>
      </c>
      <c r="C5817" s="2" t="str">
        <f>'[1]2025年已发货'!C:C</f>
        <v>HRB400E Φ12 9m</v>
      </c>
      <c r="D5817" s="2" t="str">
        <f>'[1]2025年已发货'!D:D</f>
        <v>吨</v>
      </c>
      <c r="E5817" s="2">
        <f>'[1]2025年已发货'!E:E</f>
        <v>10</v>
      </c>
      <c r="F5817" s="4">
        <f>'[1]2025年已发货'!F:F</f>
        <v>45875</v>
      </c>
      <c r="G5817" s="2" t="str">
        <f>'[1]2025年已发货'!G:G</f>
        <v>(乐山市校地共建产教融合基地建设项目一标段)四川省乐山市市中区苏稽镇周山嘴</v>
      </c>
      <c r="H5817" s="2" t="str">
        <f>'[1]2025年已发货'!H:H</f>
        <v>范增云</v>
      </c>
      <c r="I5817" s="2">
        <f>'[1]2025年已发货'!I:I</f>
        <v>13668153241</v>
      </c>
      <c r="J5817" s="2" t="str">
        <f>_xlfn._xlws.FILTER(辅助信息!D:D,辅助信息!G:G=G5817)</f>
        <v>乐山市校地共建产教融合基地建设项目</v>
      </c>
    </row>
    <row r="5818" spans="1:10">
      <c r="A5818" s="2" t="str">
        <f>'[1]2025年已发货'!A:A</f>
        <v>钢固融</v>
      </c>
      <c r="B5818" s="2" t="str">
        <f>'[1]2025年已发货'!B:B</f>
        <v>螺纹钢</v>
      </c>
      <c r="C5818" s="2" t="str">
        <f>'[1]2025年已发货'!C:C</f>
        <v>HRB400E Φ14 9m</v>
      </c>
      <c r="D5818" s="2" t="str">
        <f>'[1]2025年已发货'!D:D</f>
        <v>吨</v>
      </c>
      <c r="E5818" s="2">
        <f>'[1]2025年已发货'!E:E</f>
        <v>5</v>
      </c>
      <c r="F5818" s="4">
        <f>'[1]2025年已发货'!F:F</f>
        <v>45875</v>
      </c>
      <c r="G5818" s="2" t="str">
        <f>'[1]2025年已发货'!G:G</f>
        <v>(乐山市校地共建产教融合基地建设项目一标段)四川省乐山市市中区苏稽镇周山嘴</v>
      </c>
      <c r="H5818" s="2" t="str">
        <f>'[1]2025年已发货'!H:H</f>
        <v>范增云</v>
      </c>
      <c r="I5818" s="2">
        <f>'[1]2025年已发货'!I:I</f>
        <v>13668153241</v>
      </c>
      <c r="J5818" s="2" t="str">
        <f>_xlfn._xlws.FILTER(辅助信息!D:D,辅助信息!G:G=G5818)</f>
        <v>乐山市校地共建产教融合基地建设项目</v>
      </c>
    </row>
    <row r="5819" spans="1:10">
      <c r="A5819" s="2" t="str">
        <f>'[1]2025年已发货'!A:A</f>
        <v>钢固融</v>
      </c>
      <c r="B5819" s="2" t="str">
        <f>'[1]2025年已发货'!B:B</f>
        <v>螺纹钢</v>
      </c>
      <c r="C5819" s="2" t="str">
        <f>'[1]2025年已发货'!C:C</f>
        <v>HRB400E Φ20 9m</v>
      </c>
      <c r="D5819" s="2" t="str">
        <f>'[1]2025年已发货'!D:D</f>
        <v>吨</v>
      </c>
      <c r="E5819" s="2">
        <f>'[1]2025年已发货'!E:E</f>
        <v>5</v>
      </c>
      <c r="F5819" s="4">
        <f>'[1]2025年已发货'!F:F</f>
        <v>45875</v>
      </c>
      <c r="G5819" s="2" t="str">
        <f>'[1]2025年已发货'!G:G</f>
        <v>(乐山市校地共建产教融合基地建设项目一标段)四川省乐山市市中区苏稽镇周山嘴</v>
      </c>
      <c r="H5819" s="2" t="str">
        <f>'[1]2025年已发货'!H:H</f>
        <v>范增云</v>
      </c>
      <c r="I5819" s="2">
        <f>'[1]2025年已发货'!I:I</f>
        <v>13668153241</v>
      </c>
      <c r="J5819" s="2" t="str">
        <f>_xlfn._xlws.FILTER(辅助信息!D:D,辅助信息!G:G=G5819)</f>
        <v>乐山市校地共建产教融合基地建设项目</v>
      </c>
    </row>
    <row r="5820" spans="1:10">
      <c r="A5820" s="2" t="str">
        <f>'[1]2025年已发货'!A:A</f>
        <v>钢固融</v>
      </c>
      <c r="B5820" s="2" t="str">
        <f>'[1]2025年已发货'!B:B</f>
        <v>螺纹钢</v>
      </c>
      <c r="C5820" s="2" t="str">
        <f>'[1]2025年已发货'!C:C</f>
        <v>HRB500E Φ25 12m</v>
      </c>
      <c r="D5820" s="2" t="str">
        <f>'[1]2025年已发货'!D:D</f>
        <v>吨</v>
      </c>
      <c r="E5820" s="2">
        <f>'[1]2025年已发货'!E:E</f>
        <v>2.5</v>
      </c>
      <c r="F5820" s="4">
        <f>'[1]2025年已发货'!F:F</f>
        <v>45875</v>
      </c>
      <c r="G5820" s="2" t="str">
        <f>'[1]2025年已发货'!G:G</f>
        <v>(乐山市校地共建产教融合基地建设项目一标段)四川省乐山市市中区苏稽镇周山嘴</v>
      </c>
      <c r="H5820" s="2" t="str">
        <f>'[1]2025年已发货'!H:H</f>
        <v>范增云</v>
      </c>
      <c r="I5820" s="2">
        <f>'[1]2025年已发货'!I:I</f>
        <v>13668153241</v>
      </c>
      <c r="J5820" s="2" t="str">
        <f>_xlfn._xlws.FILTER(辅助信息!D:D,辅助信息!G:G=G5820)</f>
        <v>乐山市校地共建产教融合基地建设项目</v>
      </c>
    </row>
    <row r="5821" spans="1:10">
      <c r="A5821" s="2" t="str">
        <f>'[1]2025年已发货'!A:A</f>
        <v>钢固融</v>
      </c>
      <c r="B5821" s="2" t="str">
        <f>'[1]2025年已发货'!B:B</f>
        <v>螺纹钢</v>
      </c>
      <c r="C5821" s="2" t="str">
        <f>'[1]2025年已发货'!C:C</f>
        <v>HRB500E Φ28 12m</v>
      </c>
      <c r="D5821" s="2" t="str">
        <f>'[1]2025年已发货'!D:D</f>
        <v>吨</v>
      </c>
      <c r="E5821" s="2">
        <f>'[1]2025年已发货'!E:E</f>
        <v>2.5</v>
      </c>
      <c r="F5821" s="4">
        <f>'[1]2025年已发货'!F:F</f>
        <v>45875</v>
      </c>
      <c r="G5821" s="2" t="str">
        <f>'[1]2025年已发货'!G:G</f>
        <v>(乐山市校地共建产教融合基地建设项目一标段)四川省乐山市市中区苏稽镇周山嘴</v>
      </c>
      <c r="H5821" s="2" t="str">
        <f>'[1]2025年已发货'!H:H</f>
        <v>范增云</v>
      </c>
      <c r="I5821" s="2">
        <f>'[1]2025年已发货'!I:I</f>
        <v>13668153241</v>
      </c>
      <c r="J5821" s="2" t="str">
        <f>_xlfn._xlws.FILTER(辅助信息!D:D,辅助信息!G:G=G5821)</f>
        <v>乐山市校地共建产教融合基地建设项目</v>
      </c>
    </row>
    <row r="5822" spans="1:10">
      <c r="A5822" s="2" t="str">
        <f>'[1]2025年已发货'!A:A</f>
        <v>钢固融</v>
      </c>
      <c r="B5822" s="2" t="str">
        <f>'[1]2025年已发货'!B:B</f>
        <v>螺纹钢</v>
      </c>
      <c r="C5822" s="2" t="str">
        <f>'[1]2025年已发货'!C:C</f>
        <v>HRB500E Φ32 12m</v>
      </c>
      <c r="D5822" s="2" t="str">
        <f>'[1]2025年已发货'!D:D</f>
        <v>吨</v>
      </c>
      <c r="E5822" s="2">
        <f>'[1]2025年已发货'!E:E</f>
        <v>5</v>
      </c>
      <c r="F5822" s="4">
        <f>'[1]2025年已发货'!F:F</f>
        <v>45875</v>
      </c>
      <c r="G5822" s="2" t="str">
        <f>'[1]2025年已发货'!G:G</f>
        <v>(乐山市校地共建产教融合基地建设项目一标段)四川省乐山市市中区苏稽镇周山嘴</v>
      </c>
      <c r="H5822" s="2" t="str">
        <f>'[1]2025年已发货'!H:H</f>
        <v>范增云</v>
      </c>
      <c r="I5822" s="2">
        <f>'[1]2025年已发货'!I:I</f>
        <v>13668153241</v>
      </c>
      <c r="J5822" s="2" t="str">
        <f>_xlfn._xlws.FILTER(辅助信息!D:D,辅助信息!G:G=G5822)</f>
        <v>乐山市校地共建产教融合基地建设项目</v>
      </c>
    </row>
    <row r="5823" spans="1:10">
      <c r="A5823" s="2" t="str">
        <f>'[1]2025年已发货'!A:A</f>
        <v>泸钢</v>
      </c>
      <c r="B5823" s="2" t="str">
        <f>'[1]2025年已发货'!B:B</f>
        <v>盘螺</v>
      </c>
      <c r="C5823" s="2" t="str">
        <f>'[1]2025年已发货'!C:C</f>
        <v>HRB400E Φ8</v>
      </c>
      <c r="D5823" s="2" t="str">
        <f>'[1]2025年已发货'!D:D</f>
        <v>吨</v>
      </c>
      <c r="E5823" s="2">
        <f>'[1]2025年已发货'!E:E</f>
        <v>10</v>
      </c>
      <c r="F5823" s="4">
        <f>'[1]2025年已发货'!F:F</f>
        <v>45876</v>
      </c>
      <c r="G5823" s="2" t="str">
        <f>'[1]2025年已发货'!G:G</f>
        <v>(宜宾兴港三江新区长江工业园保障性租赁住房建设项目-土建)四川省宜宾市翠屏区永善路南段宜宾市三江新区长江工业园区</v>
      </c>
      <c r="H5823" s="2" t="str">
        <f>'[1]2025年已发货'!H:H</f>
        <v>韩强</v>
      </c>
      <c r="I5823" s="2">
        <f>'[1]2025年已发货'!I:I</f>
        <v>13194938980</v>
      </c>
      <c r="J5823" s="2" t="str">
        <f>_xlfn._xlws.FILTER(辅助信息!D:D,辅助信息!G:G=G5823)</f>
        <v>宜宾兴港三江新区长江工业园建设项目</v>
      </c>
    </row>
    <row r="5824" spans="1:10">
      <c r="A5824" s="2" t="str">
        <f>'[1]2025年已发货'!A:A</f>
        <v>泸钢</v>
      </c>
      <c r="B5824" s="2" t="str">
        <f>'[1]2025年已发货'!B:B</f>
        <v>盘螺</v>
      </c>
      <c r="C5824" s="2" t="str">
        <f>'[1]2025年已发货'!C:C</f>
        <v>HRB400E Φ10</v>
      </c>
      <c r="D5824" s="2" t="str">
        <f>'[1]2025年已发货'!D:D</f>
        <v>吨</v>
      </c>
      <c r="E5824" s="2">
        <f>'[1]2025年已发货'!E:E</f>
        <v>15</v>
      </c>
      <c r="F5824" s="4">
        <f>'[1]2025年已发货'!F:F</f>
        <v>45876</v>
      </c>
      <c r="G5824" s="2" t="str">
        <f>'[1]2025年已发货'!G:G</f>
        <v>(宜宾兴港三江新区长江工业园保障性租赁住房建设项目-土建)四川省宜宾市翠屏区永善路南段宜宾市三江新区长江工业园区</v>
      </c>
      <c r="H5824" s="2" t="str">
        <f>'[1]2025年已发货'!H:H</f>
        <v>韩强</v>
      </c>
      <c r="I5824" s="2">
        <f>'[1]2025年已发货'!I:I</f>
        <v>13194938980</v>
      </c>
      <c r="J5824" s="2" t="str">
        <f>_xlfn._xlws.FILTER(辅助信息!D:D,辅助信息!G:G=G5824)</f>
        <v>宜宾兴港三江新区长江工业园建设项目</v>
      </c>
    </row>
    <row r="5825" spans="1:10">
      <c r="A5825" s="2" t="str">
        <f>'[1]2025年已发货'!A:A</f>
        <v>泸钢</v>
      </c>
      <c r="B5825" s="2" t="str">
        <f>'[1]2025年已发货'!B:B</f>
        <v>螺纹钢</v>
      </c>
      <c r="C5825" s="2" t="str">
        <f>'[1]2025年已发货'!C:C</f>
        <v>HRB400E Φ25 9m</v>
      </c>
      <c r="D5825" s="2" t="str">
        <f>'[1]2025年已发货'!D:D</f>
        <v>吨</v>
      </c>
      <c r="E5825" s="2">
        <f>'[1]2025年已发货'!E:E</f>
        <v>10</v>
      </c>
      <c r="F5825" s="4">
        <f>'[1]2025年已发货'!F:F</f>
        <v>45876</v>
      </c>
      <c r="G5825" s="2" t="str">
        <f>'[1]2025年已发货'!G:G</f>
        <v>(宜宾兴港三江新区长江工业园保障性租赁住房建设项目-土建)四川省宜宾市翠屏区永善路南段宜宾市三江新区长江工业园区</v>
      </c>
      <c r="H5825" s="2" t="str">
        <f>'[1]2025年已发货'!H:H</f>
        <v>韩强</v>
      </c>
      <c r="I5825" s="2">
        <f>'[1]2025年已发货'!I:I</f>
        <v>13194938980</v>
      </c>
      <c r="J5825" s="2" t="str">
        <f>_xlfn._xlws.FILTER(辅助信息!D:D,辅助信息!G:G=G5825)</f>
        <v>宜宾兴港三江新区长江工业园建设项目</v>
      </c>
    </row>
    <row r="5826" spans="1:10">
      <c r="A5826" s="2" t="str">
        <f>'[1]2025年已发货'!A:A</f>
        <v>泸钢</v>
      </c>
      <c r="B5826" s="2" t="str">
        <f>'[1]2025年已发货'!B:B</f>
        <v>螺纹钢</v>
      </c>
      <c r="C5826" s="2" t="str">
        <f>'[1]2025年已发货'!C:C</f>
        <v>HRB400E Φ32×9米</v>
      </c>
      <c r="D5826" s="2" t="str">
        <f>'[1]2025年已发货'!D:D</f>
        <v>吨</v>
      </c>
      <c r="E5826" s="2">
        <f>'[1]2025年已发货'!E:E</f>
        <v>105</v>
      </c>
      <c r="F5826" s="4">
        <f>'[1]2025年已发货'!F:F</f>
        <v>45876</v>
      </c>
      <c r="G5826" s="2" t="str">
        <f>'[1]2025年已发货'!G:G</f>
        <v>（自永1标八局二分公司钢筋棚）四川省自贡市大安区牛佛镇</v>
      </c>
      <c r="H5826" s="2" t="str">
        <f>'[1]2025年已发货'!H:H</f>
        <v>王君杰</v>
      </c>
      <c r="I5826" s="2">
        <f>'[1]2025年已发货'!I:I</f>
        <v>18919619850</v>
      </c>
      <c r="J5826" s="2" vm="1" t="e">
        <f>_xlfn._xlws.FILTER(辅助信息!D:D,辅助信息!G:G=G5826)</f>
        <v>#VALUE!</v>
      </c>
    </row>
    <row r="5827" spans="1:10">
      <c r="A5827" s="2" t="str">
        <f>'[1]2025年已发货'!A:A</f>
        <v>泸钢</v>
      </c>
      <c r="B5827" s="2" t="str">
        <f>'[1]2025年已发货'!B:B</f>
        <v>螺纹钢</v>
      </c>
      <c r="C5827" s="2" t="str">
        <f>'[1]2025年已发货'!C:C</f>
        <v>HRB400E Φ14×12米</v>
      </c>
      <c r="D5827" s="2" t="str">
        <f>'[1]2025年已发货'!D:D</f>
        <v>吨</v>
      </c>
      <c r="E5827" s="2">
        <f>'[1]2025年已发货'!E:E</f>
        <v>70</v>
      </c>
      <c r="F5827" s="4">
        <f>'[1]2025年已发货'!F:F</f>
        <v>45876</v>
      </c>
      <c r="G5827" s="2" t="str">
        <f>'[1]2025年已发货'!G:G</f>
        <v>（自永2标九局西南分公司钢筋棚）四川省自贡市骑龙镇大湾村</v>
      </c>
      <c r="H5827" s="2" t="str">
        <f>'[1]2025年已发货'!H:H</f>
        <v>袁洪浩</v>
      </c>
      <c r="I5827" s="2">
        <f>'[1]2025年已发货'!I:I</f>
        <v>18272354498</v>
      </c>
      <c r="J5827" s="2" vm="1" t="e">
        <f>_xlfn._xlws.FILTER(辅助信息!D:D,辅助信息!G:G=G5827)</f>
        <v>#VALUE!</v>
      </c>
    </row>
    <row r="5828" spans="1:10">
      <c r="A5828" s="2" t="str">
        <f>'[1]2025年已发货'!A:A</f>
        <v>泸钢</v>
      </c>
      <c r="B5828" s="2" t="str">
        <f>'[1]2025年已发货'!B:B</f>
        <v>螺纹钢</v>
      </c>
      <c r="C5828" s="2" t="str">
        <f>'[1]2025年已发货'!C:C</f>
        <v>HRB400E Φ25×12米</v>
      </c>
      <c r="D5828" s="2" t="str">
        <f>'[1]2025年已发货'!D:D</f>
        <v>吨</v>
      </c>
      <c r="E5828" s="2">
        <f>'[1]2025年已发货'!E:E</f>
        <v>35</v>
      </c>
      <c r="F5828" s="4">
        <f>'[1]2025年已发货'!F:F</f>
        <v>45876</v>
      </c>
      <c r="G5828" s="2" t="str">
        <f>'[1]2025年已发货'!G:G</f>
        <v>（自永2标九局西南分公司钢筋棚）四川省自贡市骑龙镇大湾村</v>
      </c>
      <c r="H5828" s="2" t="str">
        <f>'[1]2025年已发货'!H:H</f>
        <v>袁洪浩</v>
      </c>
      <c r="I5828" s="2">
        <f>'[1]2025年已发货'!I:I</f>
        <v>18272354498</v>
      </c>
      <c r="J5828" s="2" vm="1" t="e">
        <f>_xlfn._xlws.FILTER(辅助信息!D:D,辅助信息!G:G=G5828)</f>
        <v>#VALUE!</v>
      </c>
    </row>
    <row r="5829" spans="1:10">
      <c r="A5829" s="2" t="str">
        <f>'[1]2025年已发货'!A:A</f>
        <v>德胜</v>
      </c>
      <c r="B5829" s="2" t="str">
        <f>'[1]2025年已发货'!B:B</f>
        <v>螺纹钢</v>
      </c>
      <c r="C5829" s="2" t="str">
        <f>'[1]2025年已发货'!C:C</f>
        <v>HRB400EΦ32*9m</v>
      </c>
      <c r="D5829" s="2" t="str">
        <f>'[1]2025年已发货'!D:D</f>
        <v>吨</v>
      </c>
      <c r="E5829" s="2">
        <f>'[1]2025年已发货'!E:E</f>
        <v>15</v>
      </c>
      <c r="F5829" s="4">
        <f>'[1]2025年已发货'!F:F</f>
        <v>45876</v>
      </c>
      <c r="G5829" s="2" t="str">
        <f>'[1]2025年已发货'!G:G</f>
        <v>（中铁一局-大渡河项目）乐山市峨边县沙坪镇中铁一局钢筋加工厂（污水处理厂）</v>
      </c>
      <c r="H5829" s="2" t="str">
        <f>'[1]2025年已发货'!H:H</f>
        <v>吕春春</v>
      </c>
      <c r="I5829" s="2" t="str">
        <f>'[1]2025年已发货'!I:I</f>
        <v>18329268222</v>
      </c>
      <c r="J5829" s="2" vm="1" t="e">
        <f>_xlfn._xlws.FILTER(辅助信息!D:D,辅助信息!G:G=G5829)</f>
        <v>#VALUE!</v>
      </c>
    </row>
    <row r="5830" spans="1:10">
      <c r="A5830" s="2" t="str">
        <f>'[1]2025年已发货'!A:A</f>
        <v>德胜</v>
      </c>
      <c r="B5830" s="2" t="str">
        <f>'[1]2025年已发货'!B:B</f>
        <v>螺纹钢</v>
      </c>
      <c r="C5830" s="2" t="str">
        <f>'[1]2025年已发货'!C:C</f>
        <v>HRB400EΦ14*12m</v>
      </c>
      <c r="D5830" s="2" t="str">
        <f>'[1]2025年已发货'!D:D</f>
        <v>吨</v>
      </c>
      <c r="E5830" s="2">
        <f>'[1]2025年已发货'!E:E</f>
        <v>20</v>
      </c>
      <c r="F5830" s="4">
        <f>'[1]2025年已发货'!F:F</f>
        <v>45876</v>
      </c>
      <c r="G5830" s="2" t="str">
        <f>'[1]2025年已发货'!G:G</f>
        <v>（中铁一局-大渡河项目）乐山市峨边县沙坪镇中铁一局钢筋加工厂（污水处理厂）</v>
      </c>
      <c r="H5830" s="2" t="str">
        <f>'[1]2025年已发货'!H:H</f>
        <v>吕春春</v>
      </c>
      <c r="I5830" s="2" t="str">
        <f>'[1]2025年已发货'!I:I</f>
        <v>18329268222</v>
      </c>
      <c r="J5830" s="2" vm="1" t="e">
        <f>_xlfn._xlws.FILTER(辅助信息!D:D,辅助信息!G:G=G5830)</f>
        <v>#VALUE!</v>
      </c>
    </row>
    <row r="5831" spans="1:10">
      <c r="A5831" s="2" t="str">
        <f>'[1]2025年已发货'!A:A</f>
        <v>润耀</v>
      </c>
      <c r="B5831" s="2" t="str">
        <f>'[1]2025年已发货'!B:B</f>
        <v>盘螺</v>
      </c>
      <c r="C5831" s="2" t="str">
        <f>'[1]2025年已发货'!C:C</f>
        <v>HRB400E Φ14</v>
      </c>
      <c r="D5831" s="2" t="str">
        <f>'[1]2025年已发货'!D:D</f>
        <v>吨</v>
      </c>
      <c r="E5831" s="2">
        <f>'[1]2025年已发货'!E:E</f>
        <v>35</v>
      </c>
      <c r="F5831" s="4">
        <f>'[1]2025年已发货'!F:F</f>
        <v>45876</v>
      </c>
      <c r="G5831" s="2" t="str">
        <f>'[1]2025年已发货'!G:G</f>
        <v>（中铁广州局-资乐高速5标）四川省乐山市井研县希望大道116号</v>
      </c>
      <c r="H5831" s="2" t="str">
        <f>'[1]2025年已发货'!H:H</f>
        <v>廖俊杰</v>
      </c>
      <c r="I5831" s="2">
        <f>'[1]2025年已发货'!I:I</f>
        <v>15775100965</v>
      </c>
      <c r="J5831" s="2" vm="1" t="e">
        <f>_xlfn._xlws.FILTER(辅助信息!D:D,辅助信息!G:G=G5831)</f>
        <v>#VALUE!</v>
      </c>
    </row>
    <row r="5832" spans="1:10">
      <c r="A5832" s="2" t="str">
        <f>'[1]2025年已发货'!A:A</f>
        <v>润耀</v>
      </c>
      <c r="B5832" s="2" t="str">
        <f>'[1]2025年已发货'!B:B</f>
        <v>螺纹钢</v>
      </c>
      <c r="C5832" s="2" t="str">
        <f>'[1]2025年已发货'!C:C</f>
        <v>HRB400E Φ28 9m</v>
      </c>
      <c r="D5832" s="2" t="str">
        <f>'[1]2025年已发货'!D:D</f>
        <v>吨</v>
      </c>
      <c r="E5832" s="2">
        <f>'[1]2025年已发货'!E:E</f>
        <v>35</v>
      </c>
      <c r="F5832" s="4">
        <f>'[1]2025年已发货'!F:F</f>
        <v>45876</v>
      </c>
      <c r="G5832" s="2" t="str">
        <f>'[1]2025年已发货'!G:G</f>
        <v>（中铁广州局-资乐高速5标）四川省乐山市井研县希望大道116号</v>
      </c>
      <c r="H5832" s="2" t="str">
        <f>'[1]2025年已发货'!H:H</f>
        <v>廖俊杰</v>
      </c>
      <c r="I5832" s="2">
        <f>'[1]2025年已发货'!I:I</f>
        <v>15775100965</v>
      </c>
      <c r="J5832" s="2" vm="1" t="e">
        <f>_xlfn._xlws.FILTER(辅助信息!D:D,辅助信息!G:G=G5832)</f>
        <v>#VALUE!</v>
      </c>
    </row>
    <row r="5833" spans="1:10">
      <c r="A5833" s="2" t="str">
        <f>'[1]2025年已发货'!A:A</f>
        <v>润耀</v>
      </c>
      <c r="B5833" s="2" t="str">
        <f>'[1]2025年已发货'!B:B</f>
        <v>螺纹钢</v>
      </c>
      <c r="C5833" s="2" t="str">
        <f>'[1]2025年已发货'!C:C</f>
        <v>HRB500E Φ25 12m</v>
      </c>
      <c r="D5833" s="2" t="str">
        <f>'[1]2025年已发货'!D:D</f>
        <v>吨</v>
      </c>
      <c r="E5833" s="2">
        <f>'[1]2025年已发货'!E:E</f>
        <v>70</v>
      </c>
      <c r="F5833" s="4">
        <f>'[1]2025年已发货'!F:F</f>
        <v>45876</v>
      </c>
      <c r="G5833" s="2" t="str">
        <f>'[1]2025年已发货'!G:G</f>
        <v>（中铁广州局-资乐高速5标）四川省乐山市井研县希望大道116号</v>
      </c>
      <c r="H5833" s="2" t="str">
        <f>'[1]2025年已发货'!H:H</f>
        <v>廖俊杰</v>
      </c>
      <c r="I5833" s="2">
        <f>'[1]2025年已发货'!I:I</f>
        <v>15775100965</v>
      </c>
      <c r="J5833" s="2" vm="1" t="e">
        <f>_xlfn._xlws.FILTER(辅助信息!D:D,辅助信息!G:G=G5833)</f>
        <v>#VALUE!</v>
      </c>
    </row>
    <row r="5834" spans="1:10">
      <c r="A5834" s="2" t="str">
        <f>'[1]2025年已发货'!A:A</f>
        <v>润耀</v>
      </c>
      <c r="B5834" s="2" t="str">
        <f>'[1]2025年已发货'!B:B</f>
        <v>螺纹钢</v>
      </c>
      <c r="C5834" s="2" t="str">
        <f>'[1]2025年已发货'!C:C</f>
        <v>HRB400E Φ16 9m</v>
      </c>
      <c r="D5834" s="2" t="str">
        <f>'[1]2025年已发货'!D:D</f>
        <v>吨</v>
      </c>
      <c r="E5834" s="2">
        <f>'[1]2025年已发货'!E:E</f>
        <v>35</v>
      </c>
      <c r="F5834" s="4">
        <f>'[1]2025年已发货'!F:F</f>
        <v>45876</v>
      </c>
      <c r="G5834" s="2" t="str">
        <f>'[1]2025年已发货'!G:G</f>
        <v>（中铁北京局-资乐高速6标）四川省乐山市市中区土主镇资乐高速TJ6标项目试验室</v>
      </c>
      <c r="H5834" s="2" t="str">
        <f>'[1]2025年已发货'!H:H</f>
        <v>刘岩</v>
      </c>
      <c r="I5834" s="2">
        <f>'[1]2025年已发货'!I:I</f>
        <v>18543566469</v>
      </c>
      <c r="J5834" s="2" vm="1" t="e">
        <f>_xlfn._xlws.FILTER(辅助信息!D:D,辅助信息!G:G=G5834)</f>
        <v>#VALUE!</v>
      </c>
    </row>
    <row r="5835" spans="1:10">
      <c r="A5835" s="2" t="str">
        <f>'[1]2025年已发货'!A:A</f>
        <v>润耀</v>
      </c>
      <c r="B5835" s="2" t="str">
        <f>'[1]2025年已发货'!B:B</f>
        <v>螺纹钢</v>
      </c>
      <c r="C5835" s="2" t="str">
        <f>'[1]2025年已发货'!C:C</f>
        <v>HRB400E Φ14 12m</v>
      </c>
      <c r="D5835" s="2" t="str">
        <f>'[1]2025年已发货'!D:D</f>
        <v>吨</v>
      </c>
      <c r="E5835" s="2">
        <f>'[1]2025年已发货'!E:E</f>
        <v>35</v>
      </c>
      <c r="F5835" s="4">
        <f>'[1]2025年已发货'!F:F</f>
        <v>45876</v>
      </c>
      <c r="G5835" s="2" t="str">
        <f>'[1]2025年已发货'!G:G</f>
        <v>（中铁北京局-资乐高速6标）四川省乐山市市中区土主镇资乐高速TJ6标项目试验室</v>
      </c>
      <c r="H5835" s="2" t="str">
        <f>'[1]2025年已发货'!H:H</f>
        <v>刘岩</v>
      </c>
      <c r="I5835" s="2">
        <f>'[1]2025年已发货'!I:I</f>
        <v>18543566469</v>
      </c>
      <c r="J5835" s="2" vm="1" t="e">
        <f>_xlfn._xlws.FILTER(辅助信息!D:D,辅助信息!G:G=G5835)</f>
        <v>#VALUE!</v>
      </c>
    </row>
    <row r="5836" spans="1:10">
      <c r="A5836" s="2" t="str">
        <f>'[1]2025年已发货'!A:A</f>
        <v>润耀</v>
      </c>
      <c r="B5836" s="2" t="str">
        <f>'[1]2025年已发货'!B:B</f>
        <v>螺纹钢</v>
      </c>
      <c r="C5836" s="2" t="str">
        <f>'[1]2025年已发货'!C:C</f>
        <v>HRB400E Φ16 9m</v>
      </c>
      <c r="D5836" s="2" t="str">
        <f>'[1]2025年已发货'!D:D</f>
        <v>吨</v>
      </c>
      <c r="E5836" s="2">
        <f>'[1]2025年已发货'!E:E</f>
        <v>35</v>
      </c>
      <c r="F5836" s="4">
        <f>'[1]2025年已发货'!F:F</f>
        <v>45876</v>
      </c>
      <c r="G5836" s="2" t="str">
        <f>'[1]2025年已发货'!G:G</f>
        <v>（中铁北京局-资乐高速6标）四川省乐山市市中区土主镇资乐高速TJ6标项目试验室</v>
      </c>
      <c r="H5836" s="2" t="str">
        <f>'[1]2025年已发货'!H:H</f>
        <v>刘岩</v>
      </c>
      <c r="I5836" s="2">
        <f>'[1]2025年已发货'!I:I</f>
        <v>18543566469</v>
      </c>
      <c r="J5836" s="2" vm="1" t="e">
        <f>_xlfn._xlws.FILTER(辅助信息!D:D,辅助信息!G:G=G5836)</f>
        <v>#VALUE!</v>
      </c>
    </row>
    <row r="5837" spans="1:10">
      <c r="A5837" s="2" t="str">
        <f>'[1]2025年已发货'!A:A</f>
        <v>润耀</v>
      </c>
      <c r="B5837" s="2" t="str">
        <f>'[1]2025年已发货'!B:B</f>
        <v>螺纹钢</v>
      </c>
      <c r="C5837" s="2" t="str">
        <f>'[1]2025年已发货'!C:C</f>
        <v>HRB400E Φ28 9m</v>
      </c>
      <c r="D5837" s="2" t="str">
        <f>'[1]2025年已发货'!D:D</f>
        <v>吨</v>
      </c>
      <c r="E5837" s="2">
        <f>'[1]2025年已发货'!E:E</f>
        <v>25</v>
      </c>
      <c r="F5837" s="4">
        <f>'[1]2025年已发货'!F:F</f>
        <v>45876</v>
      </c>
      <c r="G5837" s="2" t="str">
        <f>'[1]2025年已发货'!G:G</f>
        <v>（中铁北京局-资乐高速6标）四川省乐山市市中区土主镇资乐高速TJ6标项目试验室</v>
      </c>
      <c r="H5837" s="2" t="str">
        <f>'[1]2025年已发货'!H:H</f>
        <v>刘岩</v>
      </c>
      <c r="I5837" s="2">
        <f>'[1]2025年已发货'!I:I</f>
        <v>18543566469</v>
      </c>
      <c r="J5837" s="2" vm="1" t="e">
        <f>_xlfn._xlws.FILTER(辅助信息!D:D,辅助信息!G:G=G5837)</f>
        <v>#VALUE!</v>
      </c>
    </row>
    <row r="5838" spans="1:10">
      <c r="A5838" s="2" t="str">
        <f>'[1]2025年已发货'!A:A</f>
        <v>润耀</v>
      </c>
      <c r="B5838" s="2" t="str">
        <f>'[1]2025年已发货'!B:B</f>
        <v>螺纹钢</v>
      </c>
      <c r="C5838" s="2" t="str">
        <f>'[1]2025年已发货'!C:C</f>
        <v>HRB400E Φ20 9m</v>
      </c>
      <c r="D5838" s="2" t="str">
        <f>'[1]2025年已发货'!D:D</f>
        <v>吨</v>
      </c>
      <c r="E5838" s="2">
        <f>'[1]2025年已发货'!E:E</f>
        <v>5</v>
      </c>
      <c r="F5838" s="4">
        <f>'[1]2025年已发货'!F:F</f>
        <v>45876</v>
      </c>
      <c r="G5838" s="2" t="str">
        <f>'[1]2025年已发货'!G:G</f>
        <v>（中铁北京局-资乐高速6标）四川省乐山市市中区土主镇资乐高速TJ6标项目试验室</v>
      </c>
      <c r="H5838" s="2" t="str">
        <f>'[1]2025年已发货'!H:H</f>
        <v>刘岩</v>
      </c>
      <c r="I5838" s="2">
        <f>'[1]2025年已发货'!I:I</f>
        <v>18543566469</v>
      </c>
      <c r="J5838" s="2" vm="1" t="e">
        <f>_xlfn._xlws.FILTER(辅助信息!D:D,辅助信息!G:G=G5838)</f>
        <v>#VALUE!</v>
      </c>
    </row>
    <row r="5839" spans="1:10">
      <c r="A5839" s="2" t="str">
        <f>'[1]2025年已发货'!A:A</f>
        <v>润耀</v>
      </c>
      <c r="B5839" s="2" t="str">
        <f>'[1]2025年已发货'!B:B</f>
        <v>螺纹钢</v>
      </c>
      <c r="C5839" s="2" t="str">
        <f>'[1]2025年已发货'!C:C</f>
        <v>HRB400E Φ16 9m</v>
      </c>
      <c r="D5839" s="2" t="str">
        <f>'[1]2025年已发货'!D:D</f>
        <v>吨</v>
      </c>
      <c r="E5839" s="2">
        <f>'[1]2025年已发货'!E:E</f>
        <v>5</v>
      </c>
      <c r="F5839" s="4">
        <f>'[1]2025年已发货'!F:F</f>
        <v>45876</v>
      </c>
      <c r="G5839" s="2" t="str">
        <f>'[1]2025年已发货'!G:G</f>
        <v>（中铁北京局-资乐高速6标）四川省乐山市市中区土主镇资乐高速TJ6标项目试验室</v>
      </c>
      <c r="H5839" s="2" t="str">
        <f>'[1]2025年已发货'!H:H</f>
        <v>刘岩</v>
      </c>
      <c r="I5839" s="2">
        <f>'[1]2025年已发货'!I:I</f>
        <v>18543566469</v>
      </c>
      <c r="J5839" s="2" vm="1" t="e">
        <f>_xlfn._xlws.FILTER(辅助信息!D:D,辅助信息!G:G=G5839)</f>
        <v>#VALUE!</v>
      </c>
    </row>
    <row r="5840" spans="1:10">
      <c r="A5840" s="2" t="str">
        <f>'[1]2025年已发货'!A:A</f>
        <v>德胜</v>
      </c>
      <c r="B5840" s="2" t="str">
        <f>'[1]2025年已发货'!B:B</f>
        <v>螺纹钢</v>
      </c>
      <c r="C5840" s="2" t="str">
        <f>'[1]2025年已发货'!C:C</f>
        <v>HRB400E Φ12 9m</v>
      </c>
      <c r="D5840" s="2" t="str">
        <f>'[1]2025年已发货'!D:D</f>
        <v>吨</v>
      </c>
      <c r="E5840" s="2">
        <f>'[1]2025年已发货'!E:E</f>
        <v>35</v>
      </c>
      <c r="F5840" s="4">
        <f>'[1]2025年已发货'!F:F</f>
        <v>45876</v>
      </c>
      <c r="G5840" s="2" t="str">
        <f>'[1]2025年已发货'!G:G</f>
        <v>（中铁北京局-资乐高速6标）四川省乐山市市中区土主镇资乐高速TJ6标项目试验室</v>
      </c>
      <c r="H5840" s="2" t="str">
        <f>'[1]2025年已发货'!H:H</f>
        <v>刘岩</v>
      </c>
      <c r="I5840" s="2">
        <f>'[1]2025年已发货'!I:I</f>
        <v>18543566469</v>
      </c>
      <c r="J5840" s="2" vm="1" t="e">
        <f>_xlfn._xlws.FILTER(辅助信息!D:D,辅助信息!G:G=G5840)</f>
        <v>#VALUE!</v>
      </c>
    </row>
    <row r="5841" spans="1:10">
      <c r="A5841" s="2" t="str">
        <f>'[1]2025年已发货'!A:A</f>
        <v>德胜</v>
      </c>
      <c r="B5841" s="2" t="str">
        <f>'[1]2025年已发货'!B:B</f>
        <v>螺纹钢</v>
      </c>
      <c r="C5841" s="2" t="str">
        <f>'[1]2025年已发货'!C:C</f>
        <v>HRB400E Φ28 12m</v>
      </c>
      <c r="D5841" s="2" t="str">
        <f>'[1]2025年已发货'!D:D</f>
        <v>吨</v>
      </c>
      <c r="E5841" s="2">
        <f>'[1]2025年已发货'!E:E</f>
        <v>35</v>
      </c>
      <c r="F5841" s="4">
        <f>'[1]2025年已发货'!F:F</f>
        <v>45876</v>
      </c>
      <c r="G5841" s="2" t="str">
        <f>'[1]2025年已发货'!G:G</f>
        <v>（中铁广州局-资乐高速5标）四川省乐山市井研县希望大道116号</v>
      </c>
      <c r="H5841" s="2" t="str">
        <f>'[1]2025年已发货'!H:H</f>
        <v>廖俊杰</v>
      </c>
      <c r="I5841" s="2">
        <f>'[1]2025年已发货'!I:I</f>
        <v>15775100965</v>
      </c>
      <c r="J5841" s="2" vm="1" t="e">
        <f>_xlfn._xlws.FILTER(辅助信息!D:D,辅助信息!G:G=G5841)</f>
        <v>#VALUE!</v>
      </c>
    </row>
    <row r="5842" spans="1:10">
      <c r="A5842" s="2" t="str">
        <f>'[1]2025年已发货'!A:A</f>
        <v>德胜</v>
      </c>
      <c r="B5842" s="2" t="str">
        <f>'[1]2025年已发货'!B:B</f>
        <v>螺纹钢</v>
      </c>
      <c r="C5842" s="2" t="str">
        <f>'[1]2025年已发货'!C:C</f>
        <v>HRB400E Φ32 12m</v>
      </c>
      <c r="D5842" s="2" t="str">
        <f>'[1]2025年已发货'!D:D</f>
        <v>吨</v>
      </c>
      <c r="E5842" s="2">
        <f>'[1]2025年已发货'!E:E</f>
        <v>35</v>
      </c>
      <c r="F5842" s="4">
        <f>'[1]2025年已发货'!F:F</f>
        <v>45876</v>
      </c>
      <c r="G5842" s="2" t="str">
        <f>'[1]2025年已发货'!G:G</f>
        <v>（中铁北京局-资乐高速6标）四川省乐山市市中区土主镇资乐高速TJ6标项目试验室</v>
      </c>
      <c r="H5842" s="2" t="str">
        <f>'[1]2025年已发货'!H:H</f>
        <v>刘岩</v>
      </c>
      <c r="I5842" s="2">
        <f>'[1]2025年已发货'!I:I</f>
        <v>18543566469</v>
      </c>
      <c r="J5842" s="2" vm="1" t="e">
        <f>_xlfn._xlws.FILTER(辅助信息!D:D,辅助信息!G:G=G5842)</f>
        <v>#VALUE!</v>
      </c>
    </row>
    <row r="5843" spans="1:10">
      <c r="A5843" s="2" t="str">
        <f>'[1]2025年已发货'!A:A</f>
        <v>德胜恒嘉</v>
      </c>
      <c r="B5843" s="2" t="str">
        <f>'[1]2025年已发货'!B:B</f>
        <v>螺纹钢</v>
      </c>
      <c r="C5843" s="2" t="str">
        <f>'[1]2025年已发货'!C:C</f>
        <v>HRB400EΦ12</v>
      </c>
      <c r="D5843" s="2" t="str">
        <f>'[1]2025年已发货'!D:D</f>
        <v>吨</v>
      </c>
      <c r="E5843" s="2">
        <f>'[1]2025年已发货'!E:E</f>
        <v>90</v>
      </c>
      <c r="F5843" s="4">
        <f>'[1]2025年已发货'!F:F</f>
        <v>45876</v>
      </c>
      <c r="G5843" s="2" t="str">
        <f>'[1]2025年已发货'!G:G</f>
        <v>（ 中铁一局四公司西昭高速6标3部）昭觉县洒拉地坡乡三分部山里钢筋场</v>
      </c>
      <c r="H5843" s="2" t="str">
        <f>'[1]2025年已发货'!H:H</f>
        <v>陈忠</v>
      </c>
      <c r="I5843" s="2">
        <f>'[1]2025年已发货'!I:I</f>
        <v>15730783825</v>
      </c>
      <c r="J5843" s="2" vm="1" t="e">
        <f>_xlfn._xlws.FILTER(辅助信息!D:D,辅助信息!G:G=G5843)</f>
        <v>#VALUE!</v>
      </c>
    </row>
    <row r="5844" spans="1:10">
      <c r="A5844" s="2" t="str">
        <f>'[1]2025年已发货'!A:A</f>
        <v>德胜恒嘉</v>
      </c>
      <c r="B5844" s="2" t="str">
        <f>'[1]2025年已发货'!B:B</f>
        <v>螺纹钢</v>
      </c>
      <c r="C5844" s="2" t="str">
        <f>'[1]2025年已发货'!C:C</f>
        <v>HRB500EΦ25</v>
      </c>
      <c r="D5844" s="2" t="str">
        <f>'[1]2025年已发货'!D:D</f>
        <v>吨</v>
      </c>
      <c r="E5844" s="2">
        <f>'[1]2025年已发货'!E:E</f>
        <v>60</v>
      </c>
      <c r="F5844" s="4">
        <f>'[1]2025年已发货'!F:F</f>
        <v>45876</v>
      </c>
      <c r="G5844" s="2" t="str">
        <f>'[1]2025年已发货'!G:G</f>
        <v>（ 中铁一局四公司西昭高速6标3部）昭觉县洒拉地坡乡三分部山里钢筋场</v>
      </c>
      <c r="H5844" s="2" t="str">
        <f>'[1]2025年已发货'!H:H</f>
        <v>陈忠</v>
      </c>
      <c r="I5844" s="2">
        <f>'[1]2025年已发货'!I:I</f>
        <v>15730783825</v>
      </c>
      <c r="J5844" s="2" vm="1" t="e">
        <f>_xlfn._xlws.FILTER(辅助信息!D:D,辅助信息!G:G=G5844)</f>
        <v>#VALUE!</v>
      </c>
    </row>
    <row r="5845" spans="1:10">
      <c r="A5845" s="2" t="str">
        <f>'[1]2025年已发货'!A:A</f>
        <v>德胜恒嘉</v>
      </c>
      <c r="B5845" s="2" t="str">
        <f>'[1]2025年已发货'!B:B</f>
        <v>螺纹钢</v>
      </c>
      <c r="C5845" s="2" t="str">
        <f>'[1]2025年已发货'!C:C</f>
        <v>HRB500EФ28</v>
      </c>
      <c r="D5845" s="2" t="str">
        <f>'[1]2025年已发货'!D:D</f>
        <v>吨</v>
      </c>
      <c r="E5845" s="2">
        <f>'[1]2025年已发货'!E:E</f>
        <v>70</v>
      </c>
      <c r="F5845" s="4">
        <f>'[1]2025年已发货'!F:F</f>
        <v>45876</v>
      </c>
      <c r="G5845" s="2" t="str">
        <f>'[1]2025年已发货'!G:G</f>
        <v>（中铁五局一公司西昭高速3标)四川省凉山彝族自治州布拖县地洛镇桥边村钢筋加工厂</v>
      </c>
      <c r="H5845" s="2" t="str">
        <f>'[1]2025年已发货'!H:H</f>
        <v>林正兴</v>
      </c>
      <c r="I5845" s="2">
        <f>'[1]2025年已发货'!I:I</f>
        <v>18770671688</v>
      </c>
      <c r="J5845" s="2" vm="1" t="e">
        <f>_xlfn._xlws.FILTER(辅助信息!D:D,辅助信息!G:G=G5845)</f>
        <v>#VALUE!</v>
      </c>
    </row>
    <row r="5846" spans="1:10">
      <c r="A5846" s="2" t="str">
        <f>'[1]2025年已发货'!A:A</f>
        <v>泸钢</v>
      </c>
      <c r="B5846" s="2" t="str">
        <f>'[1]2025年已发货'!B:B</f>
        <v>螺纹钢</v>
      </c>
      <c r="C5846" s="2" t="str">
        <f>'[1]2025年已发货'!C:C</f>
        <v>HRB400E Φ32×9米</v>
      </c>
      <c r="D5846" s="2" t="str">
        <f>'[1]2025年已发货'!D:D</f>
        <v>吨</v>
      </c>
      <c r="E5846" s="2">
        <f>'[1]2025年已发货'!E:E</f>
        <v>70</v>
      </c>
      <c r="F5846" s="4">
        <f>'[1]2025年已发货'!F:F</f>
        <v>45877</v>
      </c>
      <c r="G5846" s="2" t="str">
        <f>'[1]2025年已发货'!G:G</f>
        <v>（自永1标八局二分公司钢筋棚）四川省自贡市大安区牛佛镇</v>
      </c>
      <c r="H5846" s="2" t="str">
        <f>'[1]2025年已发货'!H:H</f>
        <v>王君杰</v>
      </c>
      <c r="I5846" s="2">
        <f>'[1]2025年已发货'!I:I</f>
        <v>18919619850</v>
      </c>
      <c r="J5846" s="2" vm="1" t="e">
        <f>_xlfn._xlws.FILTER(辅助信息!D:D,辅助信息!G:G=G5846)</f>
        <v>#VALUE!</v>
      </c>
    </row>
    <row r="5847" spans="1:10">
      <c r="A5847" s="2" t="str">
        <f>'[1]2025年已发货'!A:A</f>
        <v>泸钢</v>
      </c>
      <c r="B5847" s="2" t="str">
        <f>'[1]2025年已发货'!B:B</f>
        <v>螺纹钢</v>
      </c>
      <c r="C5847" s="2" t="str">
        <f>'[1]2025年已发货'!C:C</f>
        <v>HRB400E Φ32×12米</v>
      </c>
      <c r="D5847" s="2" t="str">
        <f>'[1]2025年已发货'!D:D</f>
        <v>吨</v>
      </c>
      <c r="E5847" s="2">
        <f>'[1]2025年已发货'!E:E</f>
        <v>35</v>
      </c>
      <c r="F5847" s="4">
        <f>'[1]2025年已发货'!F:F</f>
        <v>45877</v>
      </c>
      <c r="G5847" s="2" t="str">
        <f>'[1]2025年已发货'!G:G</f>
        <v>（自永2标九局西南分公司钢筋棚）四川省自贡市骑龙镇大湾村</v>
      </c>
      <c r="H5847" s="2" t="str">
        <f>'[1]2025年已发货'!H:H</f>
        <v>袁洪浩</v>
      </c>
      <c r="I5847" s="2">
        <f>'[1]2025年已发货'!I:I</f>
        <v>18272354498</v>
      </c>
      <c r="J5847" s="2" vm="1" t="e">
        <f>_xlfn._xlws.FILTER(辅助信息!D:D,辅助信息!G:G=G5847)</f>
        <v>#VALUE!</v>
      </c>
    </row>
    <row r="5848" spans="1:10">
      <c r="A5848" s="2" t="str">
        <f>'[1]2025年已发货'!A:A</f>
        <v>泸钢</v>
      </c>
      <c r="B5848" s="2" t="str">
        <f>'[1]2025年已发货'!B:B</f>
        <v>螺纹钢</v>
      </c>
      <c r="C5848" s="2" t="str">
        <f>'[1]2025年已发货'!C:C</f>
        <v>HRB400E Φ28×12米</v>
      </c>
      <c r="D5848" s="2" t="str">
        <f>'[1]2025年已发货'!D:D</f>
        <v>吨</v>
      </c>
      <c r="E5848" s="2">
        <f>'[1]2025年已发货'!E:E</f>
        <v>35</v>
      </c>
      <c r="F5848" s="4">
        <f>'[1]2025年已发货'!F:F</f>
        <v>45877</v>
      </c>
      <c r="G5848" s="2" t="str">
        <f>'[1]2025年已发货'!G:G</f>
        <v>（自永2标九局西南分公司钢筋棚）四川省自贡市骑龙镇大湾村</v>
      </c>
      <c r="H5848" s="2" t="str">
        <f>'[1]2025年已发货'!H:H</f>
        <v>袁洪浩</v>
      </c>
      <c r="I5848" s="2">
        <f>'[1]2025年已发货'!I:I</f>
        <v>18272354498</v>
      </c>
      <c r="J5848" s="2" vm="1" t="e">
        <f>_xlfn._xlws.FILTER(辅助信息!D:D,辅助信息!G:G=G5848)</f>
        <v>#VALUE!</v>
      </c>
    </row>
    <row r="5849" spans="1:10">
      <c r="A5849" s="2" t="str">
        <f>'[1]2025年已发货'!A:A</f>
        <v>泸钢</v>
      </c>
      <c r="B5849" s="2" t="str">
        <f>'[1]2025年已发货'!B:B</f>
        <v>盘螺</v>
      </c>
      <c r="C5849" s="2" t="str">
        <f>'[1]2025年已发货'!C:C</f>
        <v>HRB400E Φ12</v>
      </c>
      <c r="D5849" s="2" t="str">
        <f>'[1]2025年已发货'!D:D</f>
        <v>吨</v>
      </c>
      <c r="E5849" s="2">
        <f>'[1]2025年已发货'!E:E</f>
        <v>35</v>
      </c>
      <c r="F5849" s="4">
        <f>'[1]2025年已发货'!F:F</f>
        <v>45877</v>
      </c>
      <c r="G5849" s="2" t="str">
        <f>'[1]2025年已发货'!G:G</f>
        <v>（自永2标九局西南分公司钢筋棚）四川省自贡市骑龙镇大湾村</v>
      </c>
      <c r="H5849" s="2" t="str">
        <f>'[1]2025年已发货'!H:H</f>
        <v>袁洪浩</v>
      </c>
      <c r="I5849" s="2">
        <f>'[1]2025年已发货'!I:I</f>
        <v>18272354498</v>
      </c>
      <c r="J5849" s="2" vm="1" t="e">
        <f>_xlfn._xlws.FILTER(辅助信息!D:D,辅助信息!G:G=G5849)</f>
        <v>#VALUE!</v>
      </c>
    </row>
    <row r="5850" spans="1:10">
      <c r="A5850" s="2" t="str">
        <f>'[1]2025年已发货'!A:A</f>
        <v>德胜</v>
      </c>
      <c r="B5850" s="2" t="str">
        <f>'[1]2025年已发货'!B:B</f>
        <v>螺纹钢</v>
      </c>
      <c r="C5850" s="2" t="str">
        <f>'[1]2025年已发货'!C:C</f>
        <v>HRB400E Φ12 12m</v>
      </c>
      <c r="D5850" s="2" t="str">
        <f>'[1]2025年已发货'!D:D</f>
        <v>吨</v>
      </c>
      <c r="E5850" s="2">
        <f>'[1]2025年已发货'!E:E</f>
        <v>10</v>
      </c>
      <c r="F5850" s="4">
        <f>'[1]2025年已发货'!F:F</f>
        <v>45877</v>
      </c>
      <c r="G5850" s="2" t="str">
        <f>'[1]2025年已发货'!G:G</f>
        <v>(华西乐山）-四川省乐山市市中区苏稽镇校地共建产教融合基地建设项目二标段</v>
      </c>
      <c r="H5850" s="2" t="str">
        <f>'[1]2025年已发货'!H:H</f>
        <v>彭江涛</v>
      </c>
      <c r="I5850" s="2">
        <f>'[1]2025年已发货'!I:I</f>
        <v>13990276572</v>
      </c>
      <c r="J5850" s="2" vm="1" t="e">
        <f>_xlfn._xlws.FILTER(辅助信息!D:D,辅助信息!G:G=G5850)</f>
        <v>#VALUE!</v>
      </c>
    </row>
    <row r="5851" spans="1:10">
      <c r="A5851" s="2" t="str">
        <f>'[1]2025年已发货'!A:A</f>
        <v>德胜</v>
      </c>
      <c r="B5851" s="2" t="str">
        <f>'[1]2025年已发货'!B:B</f>
        <v>螺纹钢</v>
      </c>
      <c r="C5851" s="2" t="str">
        <f>'[1]2025年已发货'!C:C</f>
        <v>HRB400E Φ14 12m</v>
      </c>
      <c r="D5851" s="2" t="str">
        <f>'[1]2025年已发货'!D:D</f>
        <v>吨</v>
      </c>
      <c r="E5851" s="2">
        <f>'[1]2025年已发货'!E:E</f>
        <v>6.5</v>
      </c>
      <c r="F5851" s="4">
        <f>'[1]2025年已发货'!F:F</f>
        <v>45877</v>
      </c>
      <c r="G5851" s="2" t="str">
        <f>'[1]2025年已发货'!G:G</f>
        <v>(华西乐山）-四川省乐山市市中区苏稽镇校地共建产教融合基地建设项目二标段</v>
      </c>
      <c r="H5851" s="2" t="str">
        <f>'[1]2025年已发货'!H:H</f>
        <v>彭江涛</v>
      </c>
      <c r="I5851" s="2">
        <f>'[1]2025年已发货'!I:I</f>
        <v>13990276572</v>
      </c>
      <c r="J5851" s="2" vm="1" t="e">
        <f>_xlfn._xlws.FILTER(辅助信息!D:D,辅助信息!G:G=G5851)</f>
        <v>#VALUE!</v>
      </c>
    </row>
    <row r="5852" spans="1:10">
      <c r="A5852" s="2" t="str">
        <f>'[1]2025年已发货'!A:A</f>
        <v>德胜</v>
      </c>
      <c r="B5852" s="2" t="str">
        <f>'[1]2025年已发货'!B:B</f>
        <v>螺纹钢</v>
      </c>
      <c r="C5852" s="2" t="str">
        <f>'[1]2025年已发货'!C:C</f>
        <v>HRB400E Φ14 9m</v>
      </c>
      <c r="D5852" s="2" t="str">
        <f>'[1]2025年已发货'!D:D</f>
        <v>吨</v>
      </c>
      <c r="E5852" s="2">
        <f>'[1]2025年已发货'!E:E</f>
        <v>3</v>
      </c>
      <c r="F5852" s="4">
        <f>'[1]2025年已发货'!F:F</f>
        <v>45877</v>
      </c>
      <c r="G5852" s="2" t="str">
        <f>'[1]2025年已发货'!G:G</f>
        <v>(华西乐山）-四川省乐山市市中区苏稽镇校地共建产教融合基地建设项目二标段</v>
      </c>
      <c r="H5852" s="2" t="str">
        <f>'[1]2025年已发货'!H:H</f>
        <v>彭江涛</v>
      </c>
      <c r="I5852" s="2">
        <f>'[1]2025年已发货'!I:I</f>
        <v>13990276572</v>
      </c>
      <c r="J5852" s="2" vm="1" t="e">
        <f>_xlfn._xlws.FILTER(辅助信息!D:D,辅助信息!G:G=G5852)</f>
        <v>#VALUE!</v>
      </c>
    </row>
    <row r="5853" spans="1:10">
      <c r="A5853" s="2" t="str">
        <f>'[1]2025年已发货'!A:A</f>
        <v>德胜</v>
      </c>
      <c r="B5853" s="2" t="str">
        <f>'[1]2025年已发货'!B:B</f>
        <v>螺纹钢</v>
      </c>
      <c r="C5853" s="2" t="str">
        <f>'[1]2025年已发货'!C:C</f>
        <v>HRB400E Φ18 12m</v>
      </c>
      <c r="D5853" s="2" t="str">
        <f>'[1]2025年已发货'!D:D</f>
        <v>吨</v>
      </c>
      <c r="E5853" s="2">
        <f>'[1]2025年已发货'!E:E</f>
        <v>3</v>
      </c>
      <c r="F5853" s="4">
        <f>'[1]2025年已发货'!F:F</f>
        <v>45877</v>
      </c>
      <c r="G5853" s="2" t="str">
        <f>'[1]2025年已发货'!G:G</f>
        <v>(华西乐山）-四川省乐山市市中区苏稽镇校地共建产教融合基地建设项目二标段</v>
      </c>
      <c r="H5853" s="2" t="str">
        <f>'[1]2025年已发货'!H:H</f>
        <v>彭江涛</v>
      </c>
      <c r="I5853" s="2">
        <f>'[1]2025年已发货'!I:I</f>
        <v>13990276572</v>
      </c>
      <c r="J5853" s="2" vm="1" t="e">
        <f>_xlfn._xlws.FILTER(辅助信息!D:D,辅助信息!G:G=G5853)</f>
        <v>#VALUE!</v>
      </c>
    </row>
    <row r="5854" spans="1:10">
      <c r="A5854" s="2" t="str">
        <f>'[1]2025年已发货'!A:A</f>
        <v>德胜</v>
      </c>
      <c r="B5854" s="2" t="str">
        <f>'[1]2025年已发货'!B:B</f>
        <v>螺纹钢</v>
      </c>
      <c r="C5854" s="2" t="str">
        <f>'[1]2025年已发货'!C:C</f>
        <v>HRB400E Φ22 12m</v>
      </c>
      <c r="D5854" s="2" t="str">
        <f>'[1]2025年已发货'!D:D</f>
        <v>吨</v>
      </c>
      <c r="E5854" s="2">
        <f>'[1]2025年已发货'!E:E</f>
        <v>37</v>
      </c>
      <c r="F5854" s="4">
        <f>'[1]2025年已发货'!F:F</f>
        <v>45877</v>
      </c>
      <c r="G5854" s="2" t="str">
        <f>'[1]2025年已发货'!G:G</f>
        <v>(华西乐山）-四川省乐山市市中区苏稽镇校地共建产教融合基地建设项目二标段</v>
      </c>
      <c r="H5854" s="2" t="str">
        <f>'[1]2025年已发货'!H:H</f>
        <v>彭江涛</v>
      </c>
      <c r="I5854" s="2">
        <f>'[1]2025年已发货'!I:I</f>
        <v>13990276572</v>
      </c>
      <c r="J5854" s="2" vm="1" t="e">
        <f>_xlfn._xlws.FILTER(辅助信息!D:D,辅助信息!G:G=G5854)</f>
        <v>#VALUE!</v>
      </c>
    </row>
    <row r="5855" spans="1:10">
      <c r="A5855" s="2" t="str">
        <f>'[1]2025年已发货'!A:A</f>
        <v>德胜</v>
      </c>
      <c r="B5855" s="2" t="str">
        <f>'[1]2025年已发货'!B:B</f>
        <v>螺纹钢</v>
      </c>
      <c r="C5855" s="2" t="str">
        <f>'[1]2025年已发货'!C:C</f>
        <v>HRB400E Φ25 12m</v>
      </c>
      <c r="D5855" s="2" t="str">
        <f>'[1]2025年已发货'!D:D</f>
        <v>吨</v>
      </c>
      <c r="E5855" s="2">
        <f>'[1]2025年已发货'!E:E</f>
        <v>37</v>
      </c>
      <c r="F5855" s="4">
        <f>'[1]2025年已发货'!F:F</f>
        <v>45877</v>
      </c>
      <c r="G5855" s="2" t="str">
        <f>'[1]2025年已发货'!G:G</f>
        <v>(华西乐山）-四川省乐山市市中区苏稽镇校地共建产教融合基地建设项目二标段</v>
      </c>
      <c r="H5855" s="2" t="str">
        <f>'[1]2025年已发货'!H:H</f>
        <v>彭江涛</v>
      </c>
      <c r="I5855" s="2">
        <f>'[1]2025年已发货'!I:I</f>
        <v>13990276572</v>
      </c>
      <c r="J5855" s="2" vm="1" t="e">
        <f>_xlfn._xlws.FILTER(辅助信息!D:D,辅助信息!G:G=G5855)</f>
        <v>#VALUE!</v>
      </c>
    </row>
    <row r="5856" spans="1:10">
      <c r="A5856" s="2" t="str">
        <f>'[1]2025年已发货'!A:A</f>
        <v>德胜</v>
      </c>
      <c r="B5856" s="2" t="str">
        <f>'[1]2025年已发货'!B:B</f>
        <v>螺纹钢</v>
      </c>
      <c r="C5856" s="2" t="str">
        <f>'[1]2025年已发货'!C:C</f>
        <v>HRB500E Φ20</v>
      </c>
      <c r="D5856" s="2" t="str">
        <f>'[1]2025年已发货'!D:D</f>
        <v>吨</v>
      </c>
      <c r="E5856" s="2">
        <f>'[1]2025年已发货'!E:E</f>
        <v>3</v>
      </c>
      <c r="F5856" s="4">
        <f>'[1]2025年已发货'!F:F</f>
        <v>45877</v>
      </c>
      <c r="G5856" s="2" t="str">
        <f>'[1]2025年已发货'!G:G</f>
        <v>(华西乐山）-四川省乐山市市中区苏稽镇校地共建产教融合基地建设项目二标段</v>
      </c>
      <c r="H5856" s="2" t="str">
        <f>'[1]2025年已发货'!H:H</f>
        <v>彭江涛</v>
      </c>
      <c r="I5856" s="2">
        <f>'[1]2025年已发货'!I:I</f>
        <v>13990276572</v>
      </c>
      <c r="J5856" s="2" vm="1" t="e">
        <f>_xlfn._xlws.FILTER(辅助信息!D:D,辅助信息!G:G=G5856)</f>
        <v>#VALUE!</v>
      </c>
    </row>
    <row r="5857" spans="1:10">
      <c r="A5857" s="2" t="str">
        <f>'[1]2025年已发货'!A:A</f>
        <v>德胜</v>
      </c>
      <c r="B5857" s="2" t="str">
        <f>'[1]2025年已发货'!B:B</f>
        <v>螺纹钢</v>
      </c>
      <c r="C5857" s="2" t="str">
        <f>'[1]2025年已发货'!C:C</f>
        <v>HRB500E Φ22</v>
      </c>
      <c r="D5857" s="2" t="str">
        <f>'[1]2025年已发货'!D:D</f>
        <v>吨</v>
      </c>
      <c r="E5857" s="2">
        <f>'[1]2025年已发货'!E:E</f>
        <v>3</v>
      </c>
      <c r="F5857" s="4">
        <f>'[1]2025年已发货'!F:F</f>
        <v>45877</v>
      </c>
      <c r="G5857" s="2" t="str">
        <f>'[1]2025年已发货'!G:G</f>
        <v>(华西乐山）-四川省乐山市市中区苏稽镇校地共建产教融合基地建设项目二标段</v>
      </c>
      <c r="H5857" s="2" t="str">
        <f>'[1]2025年已发货'!H:H</f>
        <v>彭江涛</v>
      </c>
      <c r="I5857" s="2">
        <f>'[1]2025年已发货'!I:I</f>
        <v>13990276572</v>
      </c>
      <c r="J5857" s="2" vm="1" t="e">
        <f>_xlfn._xlws.FILTER(辅助信息!D:D,辅助信息!G:G=G5857)</f>
        <v>#VALUE!</v>
      </c>
    </row>
    <row r="5858" spans="1:10">
      <c r="A5858" s="2" t="str">
        <f>'[1]2025年已发货'!A:A</f>
        <v>德胜</v>
      </c>
      <c r="B5858" s="2" t="str">
        <f>'[1]2025年已发货'!B:B</f>
        <v>螺纹钢</v>
      </c>
      <c r="C5858" s="2" t="str">
        <f>'[1]2025年已发货'!C:C</f>
        <v>HRB500E Φ22 12m</v>
      </c>
      <c r="D5858" s="2" t="str">
        <f>'[1]2025年已发货'!D:D</f>
        <v>吨</v>
      </c>
      <c r="E5858" s="2">
        <f>'[1]2025年已发货'!E:E</f>
        <v>30</v>
      </c>
      <c r="F5858" s="4">
        <f>'[1]2025年已发货'!F:F</f>
        <v>45877</v>
      </c>
      <c r="G5858" s="2" t="str">
        <f>'[1]2025年已发货'!G:G</f>
        <v>(华西乐山）-四川省乐山市市中区苏稽镇校地共建产教融合基地建设项目二标段</v>
      </c>
      <c r="H5858" s="2" t="str">
        <f>'[1]2025年已发货'!H:H</f>
        <v>彭江涛</v>
      </c>
      <c r="I5858" s="2">
        <f>'[1]2025年已发货'!I:I</f>
        <v>13990276572</v>
      </c>
      <c r="J5858" s="2" vm="1" t="e">
        <f>_xlfn._xlws.FILTER(辅助信息!D:D,辅助信息!G:G=G5858)</f>
        <v>#VALUE!</v>
      </c>
    </row>
    <row r="5859" spans="1:10">
      <c r="A5859" s="2" t="str">
        <f>'[1]2025年已发货'!A:A</f>
        <v>德胜</v>
      </c>
      <c r="B5859" s="2" t="str">
        <f>'[1]2025年已发货'!B:B</f>
        <v>螺纹钢</v>
      </c>
      <c r="C5859" s="2" t="str">
        <f>'[1]2025年已发货'!C:C</f>
        <v>HRB500E Φ25</v>
      </c>
      <c r="D5859" s="2" t="str">
        <f>'[1]2025年已发货'!D:D</f>
        <v>吨</v>
      </c>
      <c r="E5859" s="2">
        <f>'[1]2025年已发货'!E:E</f>
        <v>4</v>
      </c>
      <c r="F5859" s="4">
        <f>'[1]2025年已发货'!F:F</f>
        <v>45877</v>
      </c>
      <c r="G5859" s="2" t="str">
        <f>'[1]2025年已发货'!G:G</f>
        <v>(华西乐山）-四川省乐山市市中区苏稽镇校地共建产教融合基地建设项目二标段</v>
      </c>
      <c r="H5859" s="2" t="str">
        <f>'[1]2025年已发货'!H:H</f>
        <v>彭江涛</v>
      </c>
      <c r="I5859" s="2">
        <f>'[1]2025年已发货'!I:I</f>
        <v>13990276572</v>
      </c>
      <c r="J5859" s="2" vm="1" t="e">
        <f>_xlfn._xlws.FILTER(辅助信息!D:D,辅助信息!G:G=G5859)</f>
        <v>#VALUE!</v>
      </c>
    </row>
    <row r="5860" spans="1:10">
      <c r="A5860" s="2" t="str">
        <f>'[1]2025年已发货'!A:A</f>
        <v>德胜</v>
      </c>
      <c r="B5860" s="2" t="str">
        <f>'[1]2025年已发货'!B:B</f>
        <v>螺纹钢</v>
      </c>
      <c r="C5860" s="2" t="str">
        <f>'[1]2025年已发货'!C:C</f>
        <v>HRB500E Φ25 12m</v>
      </c>
      <c r="D5860" s="2" t="str">
        <f>'[1]2025年已发货'!D:D</f>
        <v>吨</v>
      </c>
      <c r="E5860" s="2">
        <f>'[1]2025年已发货'!E:E</f>
        <v>136</v>
      </c>
      <c r="F5860" s="4">
        <f>'[1]2025年已发货'!F:F</f>
        <v>45877</v>
      </c>
      <c r="G5860" s="2" t="str">
        <f>'[1]2025年已发货'!G:G</f>
        <v>(华西乐山）-四川省乐山市市中区苏稽镇校地共建产教融合基地建设项目二标段</v>
      </c>
      <c r="H5860" s="2" t="str">
        <f>'[1]2025年已发货'!H:H</f>
        <v>彭江涛</v>
      </c>
      <c r="I5860" s="2">
        <f>'[1]2025年已发货'!I:I</f>
        <v>13990276572</v>
      </c>
      <c r="J5860" s="2" vm="1" t="e">
        <f>_xlfn._xlws.FILTER(辅助信息!D:D,辅助信息!G:G=G5860)</f>
        <v>#VALUE!</v>
      </c>
    </row>
    <row r="5861" spans="1:10">
      <c r="A5861" s="2" t="str">
        <f>'[1]2025年已发货'!A:A</f>
        <v>德胜</v>
      </c>
      <c r="B5861" s="2" t="str">
        <f>'[1]2025年已发货'!B:B</f>
        <v>螺纹钢</v>
      </c>
      <c r="C5861" s="2" t="str">
        <f>'[1]2025年已发货'!C:C</f>
        <v>HRB500E Φ28</v>
      </c>
      <c r="D5861" s="2" t="str">
        <f>'[1]2025年已发货'!D:D</f>
        <v>吨</v>
      </c>
      <c r="E5861" s="2">
        <f>'[1]2025年已发货'!E:E</f>
        <v>5</v>
      </c>
      <c r="F5861" s="4">
        <f>'[1]2025年已发货'!F:F</f>
        <v>45877</v>
      </c>
      <c r="G5861" s="2" t="str">
        <f>'[1]2025年已发货'!G:G</f>
        <v>(华西乐山）-四川省乐山市市中区苏稽镇校地共建产教融合基地建设项目二标段</v>
      </c>
      <c r="H5861" s="2" t="str">
        <f>'[1]2025年已发货'!H:H</f>
        <v>彭江涛</v>
      </c>
      <c r="I5861" s="2">
        <f>'[1]2025年已发货'!I:I</f>
        <v>13990276572</v>
      </c>
      <c r="J5861" s="2" vm="1" t="e">
        <f>_xlfn._xlws.FILTER(辅助信息!D:D,辅助信息!G:G=G5861)</f>
        <v>#VALUE!</v>
      </c>
    </row>
    <row r="5862" spans="1:10">
      <c r="A5862" s="2" t="str">
        <f>'[1]2025年已发货'!A:A</f>
        <v>德胜</v>
      </c>
      <c r="B5862" s="2" t="str">
        <f>'[1]2025年已发货'!B:B</f>
        <v>螺纹钢</v>
      </c>
      <c r="C5862" s="2" t="str">
        <f>'[1]2025年已发货'!C:C</f>
        <v>HRB500E Φ32</v>
      </c>
      <c r="D5862" s="2" t="str">
        <f>'[1]2025年已发货'!D:D</f>
        <v>吨</v>
      </c>
      <c r="E5862" s="2">
        <f>'[1]2025年已发货'!E:E</f>
        <v>14</v>
      </c>
      <c r="F5862" s="4">
        <f>'[1]2025年已发货'!F:F</f>
        <v>45877</v>
      </c>
      <c r="G5862" s="2" t="str">
        <f>'[1]2025年已发货'!G:G</f>
        <v>(华西乐山）-四川省乐山市市中区苏稽镇校地共建产教融合基地建设项目二标段</v>
      </c>
      <c r="H5862" s="2" t="str">
        <f>'[1]2025年已发货'!H:H</f>
        <v>彭江涛</v>
      </c>
      <c r="I5862" s="2">
        <f>'[1]2025年已发货'!I:I</f>
        <v>13990276572</v>
      </c>
      <c r="J5862" s="2" vm="1" t="e">
        <f>_xlfn._xlws.FILTER(辅助信息!D:D,辅助信息!G:G=G5862)</f>
        <v>#VALUE!</v>
      </c>
    </row>
    <row r="5863" spans="1:10">
      <c r="A5863" s="2" t="str">
        <f>'[1]2025年已发货'!A:A</f>
        <v>德胜</v>
      </c>
      <c r="B5863" s="2" t="str">
        <f>'[1]2025年已发货'!B:B</f>
        <v>螺纹钢</v>
      </c>
      <c r="C5863" s="2" t="str">
        <f>'[1]2025年已发货'!C:C</f>
        <v>HRB500E Φ32 12m</v>
      </c>
      <c r="D5863" s="2" t="str">
        <f>'[1]2025年已发货'!D:D</f>
        <v>吨</v>
      </c>
      <c r="E5863" s="2">
        <f>'[1]2025年已发货'!E:E</f>
        <v>28</v>
      </c>
      <c r="F5863" s="4">
        <f>'[1]2025年已发货'!F:F</f>
        <v>45877</v>
      </c>
      <c r="G5863" s="2" t="str">
        <f>'[1]2025年已发货'!G:G</f>
        <v>(华西乐山）-四川省乐山市市中区苏稽镇校地共建产教融合基地建设项目二标段</v>
      </c>
      <c r="H5863" s="2" t="str">
        <f>'[1]2025年已发货'!H:H</f>
        <v>彭江涛</v>
      </c>
      <c r="I5863" s="2">
        <f>'[1]2025年已发货'!I:I</f>
        <v>13990276572</v>
      </c>
      <c r="J5863" s="2" vm="1" t="e">
        <f>_xlfn._xlws.FILTER(辅助信息!D:D,辅助信息!G:G=G5863)</f>
        <v>#VALUE!</v>
      </c>
    </row>
    <row r="5864" spans="1:10">
      <c r="A5864" s="2" t="str">
        <f>'[1]2025年已发货'!A:A</f>
        <v>钢固融</v>
      </c>
      <c r="B5864" s="2" t="str">
        <f>'[1]2025年已发货'!B:B</f>
        <v>盘螺</v>
      </c>
      <c r="C5864" s="2" t="str">
        <f>'[1]2025年已发货'!C:C</f>
        <v>HRB400E Φ8</v>
      </c>
      <c r="D5864" s="2" t="str">
        <f>'[1]2025年已发货'!D:D</f>
        <v>吨</v>
      </c>
      <c r="E5864" s="2">
        <f>'[1]2025年已发货'!E:E</f>
        <v>22.5</v>
      </c>
      <c r="F5864" s="4">
        <f>'[1]2025年已发货'!F:F</f>
        <v>45877</v>
      </c>
      <c r="G5864" s="2" t="str">
        <f>'[1]2025年已发货'!G:G</f>
        <v>(华西乐山）-四川省乐山市市中区苏稽镇校地共建产教融合基地建设项目二标段</v>
      </c>
      <c r="H5864" s="2" t="str">
        <f>'[1]2025年已发货'!H:H</f>
        <v>彭江涛</v>
      </c>
      <c r="I5864" s="2">
        <f>'[1]2025年已发货'!I:I</f>
        <v>13990276572</v>
      </c>
      <c r="J5864" s="2" vm="1" t="e">
        <f>_xlfn._xlws.FILTER(辅助信息!D:D,辅助信息!G:G=G5864)</f>
        <v>#VALUE!</v>
      </c>
    </row>
    <row r="5865" spans="1:10">
      <c r="A5865" s="2" t="str">
        <f>'[1]2025年已发货'!A:A</f>
        <v>钢固融</v>
      </c>
      <c r="B5865" s="2" t="str">
        <f>'[1]2025年已发货'!B:B</f>
        <v>盘螺</v>
      </c>
      <c r="C5865" s="2" t="str">
        <f>'[1]2025年已发货'!C:C</f>
        <v>HRB400E Φ10</v>
      </c>
      <c r="D5865" s="2" t="str">
        <f>'[1]2025年已发货'!D:D</f>
        <v>吨</v>
      </c>
      <c r="E5865" s="2">
        <f>'[1]2025年已发货'!E:E</f>
        <v>29</v>
      </c>
      <c r="F5865" s="4">
        <f>'[1]2025年已发货'!F:F</f>
        <v>45877</v>
      </c>
      <c r="G5865" s="2" t="str">
        <f>'[1]2025年已发货'!G:G</f>
        <v>(华西乐山）-四川省乐山市市中区苏稽镇校地共建产教融合基地建设项目二标段</v>
      </c>
      <c r="H5865" s="2" t="str">
        <f>'[1]2025年已发货'!H:H</f>
        <v>彭江涛</v>
      </c>
      <c r="I5865" s="2">
        <f>'[1]2025年已发货'!I:I</f>
        <v>13990276572</v>
      </c>
      <c r="J5865" s="2" vm="1" t="e">
        <f>_xlfn._xlws.FILTER(辅助信息!D:D,辅助信息!G:G=G5865)</f>
        <v>#VALUE!</v>
      </c>
    </row>
    <row r="5866" spans="1:10">
      <c r="A5866" s="2" t="str">
        <f>'[1]2025年已发货'!A:A</f>
        <v>钢固融</v>
      </c>
      <c r="B5866" s="2" t="str">
        <f>'[1]2025年已发货'!B:B</f>
        <v>盘螺</v>
      </c>
      <c r="C5866" s="2" t="str">
        <f>'[1]2025年已发货'!C:C</f>
        <v>HRB400E Φ12</v>
      </c>
      <c r="D5866" s="2" t="str">
        <f>'[1]2025年已发货'!D:D</f>
        <v>吨</v>
      </c>
      <c r="E5866" s="2">
        <f>'[1]2025年已发货'!E:E</f>
        <v>10.6</v>
      </c>
      <c r="F5866" s="4">
        <f>'[1]2025年已发货'!F:F</f>
        <v>45877</v>
      </c>
      <c r="G5866" s="2" t="str">
        <f>'[1]2025年已发货'!G:G</f>
        <v>(华西乐山）-四川省乐山市市中区苏稽镇校地共建产教融合基地建设项目二标段</v>
      </c>
      <c r="H5866" s="2" t="str">
        <f>'[1]2025年已发货'!H:H</f>
        <v>彭江涛</v>
      </c>
      <c r="I5866" s="2">
        <f>'[1]2025年已发货'!I:I</f>
        <v>13990276572</v>
      </c>
      <c r="J5866" s="2" vm="1" t="e">
        <f>_xlfn._xlws.FILTER(辅助信息!D:D,辅助信息!G:G=G5866)</f>
        <v>#VALUE!</v>
      </c>
    </row>
    <row r="5867" spans="1:10">
      <c r="A5867" s="2" t="str">
        <f>'[1]2025年已发货'!A:A</f>
        <v>钢固融</v>
      </c>
      <c r="B5867" s="2" t="str">
        <f>'[1]2025年已发货'!B:B</f>
        <v>螺纹钢</v>
      </c>
      <c r="C5867" s="2" t="str">
        <f>'[1]2025年已发货'!C:C</f>
        <v>HRB500E Φ12 12m</v>
      </c>
      <c r="D5867" s="2" t="str">
        <f>'[1]2025年已发货'!D:D</f>
        <v>吨</v>
      </c>
      <c r="E5867" s="2">
        <f>'[1]2025年已发货'!E:E</f>
        <v>6.5</v>
      </c>
      <c r="F5867" s="4">
        <f>'[1]2025年已发货'!F:F</f>
        <v>45877</v>
      </c>
      <c r="G5867" s="2" t="str">
        <f>'[1]2025年已发货'!G:G</f>
        <v>(华西乐山）-四川省乐山市市中区苏稽镇校地共建产教融合基地建设项目二标段</v>
      </c>
      <c r="H5867" s="2" t="str">
        <f>'[1]2025年已发货'!H:H</f>
        <v>彭江涛</v>
      </c>
      <c r="I5867" s="2">
        <f>'[1]2025年已发货'!I:I</f>
        <v>13990276572</v>
      </c>
      <c r="J5867" s="2" vm="1" t="e">
        <f>_xlfn._xlws.FILTER(辅助信息!D:D,辅助信息!G:G=G5867)</f>
        <v>#VALUE!</v>
      </c>
    </row>
    <row r="5868" spans="1:10">
      <c r="A5868" s="2" t="str">
        <f>'[1]2025年已发货'!A:A</f>
        <v>钢固融</v>
      </c>
      <c r="B5868" s="2" t="str">
        <f>'[1]2025年已发货'!B:B</f>
        <v>螺纹钢</v>
      </c>
      <c r="C5868" s="2" t="str">
        <f>'[1]2025年已发货'!C:C</f>
        <v>HRB500E Φ14 12m</v>
      </c>
      <c r="D5868" s="2" t="str">
        <f>'[1]2025年已发货'!D:D</f>
        <v>吨</v>
      </c>
      <c r="E5868" s="2">
        <f>'[1]2025年已发货'!E:E</f>
        <v>22.6</v>
      </c>
      <c r="F5868" s="4">
        <f>'[1]2025年已发货'!F:F</f>
        <v>45877</v>
      </c>
      <c r="G5868" s="2" t="str">
        <f>'[1]2025年已发货'!G:G</f>
        <v>(华西乐山）-四川省乐山市市中区苏稽镇校地共建产教融合基地建设项目二标段</v>
      </c>
      <c r="H5868" s="2" t="str">
        <f>'[1]2025年已发货'!H:H</f>
        <v>彭江涛</v>
      </c>
      <c r="I5868" s="2">
        <f>'[1]2025年已发货'!I:I</f>
        <v>13990276572</v>
      </c>
      <c r="J5868" s="2" vm="1" t="e">
        <f>_xlfn._xlws.FILTER(辅助信息!D:D,辅助信息!G:G=G5868)</f>
        <v>#VALUE!</v>
      </c>
    </row>
    <row r="5869" spans="1:10">
      <c r="A5869" s="2" t="str">
        <f>'[1]2025年已发货'!A:A</f>
        <v>钢固融</v>
      </c>
      <c r="B5869" s="2" t="str">
        <f>'[1]2025年已发货'!B:B</f>
        <v>螺纹钢</v>
      </c>
      <c r="C5869" s="2" t="str">
        <f>'[1]2025年已发货'!C:C</f>
        <v>HRB500E Φ16 12m</v>
      </c>
      <c r="D5869" s="2" t="str">
        <f>'[1]2025年已发货'!D:D</f>
        <v>吨</v>
      </c>
      <c r="E5869" s="2">
        <f>'[1]2025年已发货'!E:E</f>
        <v>3</v>
      </c>
      <c r="F5869" s="4">
        <f>'[1]2025年已发货'!F:F</f>
        <v>45877</v>
      </c>
      <c r="G5869" s="2" t="str">
        <f>'[1]2025年已发货'!G:G</f>
        <v>(华西乐山）-四川省乐山市市中区苏稽镇校地共建产教融合基地建设项目二标段</v>
      </c>
      <c r="H5869" s="2" t="str">
        <f>'[1]2025年已发货'!H:H</f>
        <v>彭江涛</v>
      </c>
      <c r="I5869" s="2">
        <f>'[1]2025年已发货'!I:I</f>
        <v>13990276572</v>
      </c>
      <c r="J5869" s="2" vm="1" t="e">
        <f>_xlfn._xlws.FILTER(辅助信息!D:D,辅助信息!G:G=G5869)</f>
        <v>#VALUE!</v>
      </c>
    </row>
    <row r="5870" spans="1:10">
      <c r="A5870" s="2" t="str">
        <f>'[1]2025年已发货'!A:A</f>
        <v>钢固融</v>
      </c>
      <c r="B5870" s="2" t="str">
        <f>'[1]2025年已发货'!B:B</f>
        <v>螺纹钢</v>
      </c>
      <c r="C5870" s="2" t="str">
        <f>'[1]2025年已发货'!C:C</f>
        <v>HRB500E Φ18 12m</v>
      </c>
      <c r="D5870" s="2" t="str">
        <f>'[1]2025年已发货'!D:D</f>
        <v>吨</v>
      </c>
      <c r="E5870" s="2">
        <f>'[1]2025年已发货'!E:E</f>
        <v>12.7</v>
      </c>
      <c r="F5870" s="4">
        <f>'[1]2025年已发货'!F:F</f>
        <v>45877</v>
      </c>
      <c r="G5870" s="2" t="str">
        <f>'[1]2025年已发货'!G:G</f>
        <v>(华西乐山）-四川省乐山市市中区苏稽镇校地共建产教融合基地建设项目二标段</v>
      </c>
      <c r="H5870" s="2" t="str">
        <f>'[1]2025年已发货'!H:H</f>
        <v>彭江涛</v>
      </c>
      <c r="I5870" s="2">
        <f>'[1]2025年已发货'!I:I</f>
        <v>13990276572</v>
      </c>
      <c r="J5870" s="2" vm="1" t="e">
        <f>_xlfn._xlws.FILTER(辅助信息!D:D,辅助信息!G:G=G5870)</f>
        <v>#VALUE!</v>
      </c>
    </row>
    <row r="5871" spans="1:10">
      <c r="A5871" s="2" t="str">
        <f>'[1]2025年已发货'!A:A</f>
        <v>钢固融</v>
      </c>
      <c r="B5871" s="2" t="str">
        <f>'[1]2025年已发货'!B:B</f>
        <v>螺纹钢</v>
      </c>
      <c r="C5871" s="2" t="str">
        <f>'[1]2025年已发货'!C:C</f>
        <v>HRB500E Φ20 12m</v>
      </c>
      <c r="D5871" s="2" t="str">
        <f>'[1]2025年已发货'!D:D</f>
        <v>吨</v>
      </c>
      <c r="E5871" s="2">
        <f>'[1]2025年已发货'!E:E</f>
        <v>26.6</v>
      </c>
      <c r="F5871" s="4">
        <f>'[1]2025年已发货'!F:F</f>
        <v>45877</v>
      </c>
      <c r="G5871" s="2" t="str">
        <f>'[1]2025年已发货'!G:G</f>
        <v>(华西乐山）-四川省乐山市市中区苏稽镇校地共建产教融合基地建设项目二标段</v>
      </c>
      <c r="H5871" s="2" t="str">
        <f>'[1]2025年已发货'!H:H</f>
        <v>彭江涛</v>
      </c>
      <c r="I5871" s="2">
        <f>'[1]2025年已发货'!I:I</f>
        <v>13990276572</v>
      </c>
      <c r="J5871" s="2" vm="1" t="e">
        <f>_xlfn._xlws.FILTER(辅助信息!D:D,辅助信息!G:G=G5871)</f>
        <v>#VALUE!</v>
      </c>
    </row>
    <row r="5872" spans="1:10">
      <c r="A5872" s="2" t="str">
        <f>'[1]2025年已发货'!A:A</f>
        <v>钢固融</v>
      </c>
      <c r="B5872" s="2" t="str">
        <f>'[1]2025年已发货'!B:B</f>
        <v>螺纹钢</v>
      </c>
      <c r="C5872" s="2" t="str">
        <f>'[1]2025年已发货'!C:C</f>
        <v>HRB500E Φ28 12m</v>
      </c>
      <c r="D5872" s="2" t="str">
        <f>'[1]2025年已发货'!D:D</f>
        <v>吨</v>
      </c>
      <c r="E5872" s="2">
        <f>'[1]2025年已发货'!E:E</f>
        <v>8</v>
      </c>
      <c r="F5872" s="4">
        <f>'[1]2025年已发货'!F:F</f>
        <v>45877</v>
      </c>
      <c r="G5872" s="2" t="str">
        <f>'[1]2025年已发货'!G:G</f>
        <v>(华西乐山）-四川省乐山市市中区苏稽镇校地共建产教融合基地建设项目二标段</v>
      </c>
      <c r="H5872" s="2" t="str">
        <f>'[1]2025年已发货'!H:H</f>
        <v>彭江涛</v>
      </c>
      <c r="I5872" s="2">
        <f>'[1]2025年已发货'!I:I</f>
        <v>13990276572</v>
      </c>
      <c r="J5872" s="2" vm="1" t="e">
        <f>_xlfn._xlws.FILTER(辅助信息!D:D,辅助信息!G:G=G5872)</f>
        <v>#VALUE!</v>
      </c>
    </row>
    <row r="5873" spans="1:10">
      <c r="A5873" s="2" t="str">
        <f>'[1]2025年已发货'!A:A</f>
        <v>润耀</v>
      </c>
      <c r="B5873" s="2" t="str">
        <f>'[1]2025年已发货'!B:B</f>
        <v>螺纹钢</v>
      </c>
      <c r="C5873" s="2" t="str">
        <f>'[1]2025年已发货'!C:C</f>
        <v>HRB400EФ25*9m</v>
      </c>
      <c r="D5873" s="2" t="str">
        <f>'[1]2025年已发货'!D:D</f>
        <v>吨</v>
      </c>
      <c r="E5873" s="2">
        <f>'[1]2025年已发货'!E:E</f>
        <v>5</v>
      </c>
      <c r="F5873" s="4">
        <f>'[1]2025年已发货'!F:F</f>
        <v>45877</v>
      </c>
      <c r="G5873" s="2" t="str">
        <f>'[1]2025年已发货'!G:G</f>
        <v>（中核中原-温江光明苑三期项目）四川省成都市温江区金马街道光明苑三期项目</v>
      </c>
      <c r="H5873" s="2" t="str">
        <f>'[1]2025年已发货'!H:H</f>
        <v>王生斌</v>
      </c>
      <c r="I5873" s="2">
        <f>'[1]2025年已发货'!I:I</f>
        <v>15228858118</v>
      </c>
      <c r="J5873" s="2" vm="1" t="e">
        <f>_xlfn._xlws.FILTER(辅助信息!D:D,辅助信息!G:G=G5873)</f>
        <v>#VALUE!</v>
      </c>
    </row>
    <row r="5874" spans="1:10">
      <c r="A5874" s="2" t="str">
        <f>'[1]2025年已发货'!A:A</f>
        <v>润耀</v>
      </c>
      <c r="B5874" s="2" t="str">
        <f>'[1]2025年已发货'!B:B</f>
        <v>螺纹钢</v>
      </c>
      <c r="C5874" s="2" t="str">
        <f>'[1]2025年已发货'!C:C</f>
        <v>HRB400EФ22*9m</v>
      </c>
      <c r="D5874" s="2" t="str">
        <f>'[1]2025年已发货'!D:D</f>
        <v>吨</v>
      </c>
      <c r="E5874" s="2">
        <f>'[1]2025年已发货'!E:E</f>
        <v>12</v>
      </c>
      <c r="F5874" s="4">
        <f>'[1]2025年已发货'!F:F</f>
        <v>45877</v>
      </c>
      <c r="G5874" s="2" t="str">
        <f>'[1]2025年已发货'!G:G</f>
        <v>（中核中原-温江光明苑三期项目）四川省成都市温江区金马街道光明苑三期项目</v>
      </c>
      <c r="H5874" s="2" t="str">
        <f>'[1]2025年已发货'!H:H</f>
        <v>王生斌</v>
      </c>
      <c r="I5874" s="2">
        <f>'[1]2025年已发货'!I:I</f>
        <v>15228858118</v>
      </c>
      <c r="J5874" s="2" vm="1" t="e">
        <f>_xlfn._xlws.FILTER(辅助信息!D:D,辅助信息!G:G=G5874)</f>
        <v>#VALUE!</v>
      </c>
    </row>
    <row r="5875" spans="1:10">
      <c r="A5875" s="2" t="str">
        <f>'[1]2025年已发货'!A:A</f>
        <v>润耀</v>
      </c>
      <c r="B5875" s="2" t="str">
        <f>'[1]2025年已发货'!B:B</f>
        <v>螺纹钢</v>
      </c>
      <c r="C5875" s="2" t="str">
        <f>'[1]2025年已发货'!C:C</f>
        <v>HRB400EФ20*9m</v>
      </c>
      <c r="D5875" s="2" t="str">
        <f>'[1]2025年已发货'!D:D</f>
        <v>吨</v>
      </c>
      <c r="E5875" s="2">
        <f>'[1]2025年已发货'!E:E</f>
        <v>10</v>
      </c>
      <c r="F5875" s="4">
        <f>'[1]2025年已发货'!F:F</f>
        <v>45877</v>
      </c>
      <c r="G5875" s="2" t="str">
        <f>'[1]2025年已发货'!G:G</f>
        <v>（中核中原-温江光明苑三期项目）四川省成都市温江区金马街道光明苑三期项目</v>
      </c>
      <c r="H5875" s="2" t="str">
        <f>'[1]2025年已发货'!H:H</f>
        <v>王生斌</v>
      </c>
      <c r="I5875" s="2">
        <f>'[1]2025年已发货'!I:I</f>
        <v>15228858118</v>
      </c>
      <c r="J5875" s="2" vm="1" t="e">
        <f>_xlfn._xlws.FILTER(辅助信息!D:D,辅助信息!G:G=G5875)</f>
        <v>#VALUE!</v>
      </c>
    </row>
    <row r="5876" spans="1:10">
      <c r="A5876" s="2" t="str">
        <f>'[1]2025年已发货'!A:A</f>
        <v>润耀</v>
      </c>
      <c r="B5876" s="2" t="str">
        <f>'[1]2025年已发货'!B:B</f>
        <v>螺纹钢</v>
      </c>
      <c r="C5876" s="2" t="str">
        <f>'[1]2025年已发货'!C:C</f>
        <v>HRB400EФ18*9m</v>
      </c>
      <c r="D5876" s="2" t="str">
        <f>'[1]2025年已发货'!D:D</f>
        <v>吨</v>
      </c>
      <c r="E5876" s="2">
        <f>'[1]2025年已发货'!E:E</f>
        <v>8</v>
      </c>
      <c r="F5876" s="4">
        <f>'[1]2025年已发货'!F:F</f>
        <v>45877</v>
      </c>
      <c r="G5876" s="2" t="str">
        <f>'[1]2025年已发货'!G:G</f>
        <v>（中核中原-温江光明苑三期项目）四川省成都市温江区金马街道光明苑三期项目</v>
      </c>
      <c r="H5876" s="2" t="str">
        <f>'[1]2025年已发货'!H:H</f>
        <v>王生斌</v>
      </c>
      <c r="I5876" s="2">
        <f>'[1]2025年已发货'!I:I</f>
        <v>15228858118</v>
      </c>
      <c r="J5876" s="2" vm="1" t="e">
        <f>_xlfn._xlws.FILTER(辅助信息!D:D,辅助信息!G:G=G5876)</f>
        <v>#VALUE!</v>
      </c>
    </row>
    <row r="5877" spans="1:10">
      <c r="A5877" s="2" t="str">
        <f>'[1]2025年已发货'!A:A</f>
        <v>润耀</v>
      </c>
      <c r="B5877" s="2" t="str">
        <f>'[1]2025年已发货'!B:B</f>
        <v>螺纹钢</v>
      </c>
      <c r="C5877" s="2" t="str">
        <f>'[1]2025年已发货'!C:C</f>
        <v>HRB400EФ14*9mm</v>
      </c>
      <c r="D5877" s="2" t="str">
        <f>'[1]2025年已发货'!D:D</f>
        <v>吨</v>
      </c>
      <c r="E5877" s="2">
        <f>'[1]2025年已发货'!E:E</f>
        <v>70</v>
      </c>
      <c r="F5877" s="4">
        <f>'[1]2025年已发货'!F:F</f>
        <v>45877</v>
      </c>
      <c r="G5877" s="2" t="str">
        <f>'[1]2025年已发货'!G:G</f>
        <v>（中铁六局呼和公司康新高速TJ4-2标）四川省甘孜藏族自治州康定市新都桥镇东俄罗三村中建八局搅拌站旁</v>
      </c>
      <c r="H5877" s="2" t="str">
        <f>'[1]2025年已发货'!H:H</f>
        <v>许文刚</v>
      </c>
      <c r="I5877" s="2">
        <f>'[1]2025年已发货'!I:I</f>
        <v>15848808186</v>
      </c>
      <c r="J5877" s="2" vm="1" t="e">
        <f>_xlfn._xlws.FILTER(辅助信息!D:D,辅助信息!G:G=G5877)</f>
        <v>#VALUE!</v>
      </c>
    </row>
    <row r="5878" spans="1:10">
      <c r="A5878" s="2" t="str">
        <f>'[1]2025年已发货'!A:A</f>
        <v>润耀</v>
      </c>
      <c r="B5878" s="2" t="str">
        <f>'[1]2025年已发货'!B:B</f>
        <v>螺纹钢</v>
      </c>
      <c r="C5878" s="2" t="str">
        <f>'[1]2025年已发货'!C:C</f>
        <v>HRB400E Φ25 9m</v>
      </c>
      <c r="D5878" s="2" t="str">
        <f>'[1]2025年已发货'!D:D</f>
        <v>吨</v>
      </c>
      <c r="E5878" s="2">
        <f>'[1]2025年已发货'!E:E</f>
        <v>35</v>
      </c>
      <c r="F5878" s="4">
        <f>'[1]2025年已发货'!F:F</f>
        <v>45877</v>
      </c>
      <c r="G5878" s="2" t="str">
        <f>'[1]2025年已发货'!G:G</f>
        <v>（中铁三局成渝扩容ZCB3-1项目部）内江市胜利收费站红绿灯500米</v>
      </c>
      <c r="H5878" s="2" t="str">
        <f>'[1]2025年已发货'!H:H</f>
        <v>王岩</v>
      </c>
      <c r="I5878" s="2">
        <f>'[1]2025年已发货'!I:I</f>
        <v>17634813323</v>
      </c>
      <c r="J5878" s="2" vm="1" t="e">
        <f>_xlfn._xlws.FILTER(辅助信息!D:D,辅助信息!G:G=G5878)</f>
        <v>#VALUE!</v>
      </c>
    </row>
    <row r="5879" spans="1:10">
      <c r="A5879" s="2" t="str">
        <f>'[1]2025年已发货'!A:A</f>
        <v>润耀</v>
      </c>
      <c r="B5879" s="2" t="str">
        <f>'[1]2025年已发货'!B:B</f>
        <v>盘螺</v>
      </c>
      <c r="C5879" s="2" t="str">
        <f>'[1]2025年已发货'!C:C</f>
        <v>HRB400E Φ12</v>
      </c>
      <c r="D5879" s="2" t="str">
        <f>'[1]2025年已发货'!D:D</f>
        <v>吨</v>
      </c>
      <c r="E5879" s="2">
        <f>'[1]2025年已发货'!E:E</f>
        <v>35</v>
      </c>
      <c r="F5879" s="4">
        <f>'[1]2025年已发货'!F:F</f>
        <v>45877</v>
      </c>
      <c r="G5879" s="2" t="str">
        <f>'[1]2025年已发货'!G:G</f>
        <v>（中铁广州局-成渝扩容2标）四川省资阳市雁江区南双路杨家糖房</v>
      </c>
      <c r="H5879" s="2" t="str">
        <f>'[1]2025年已发货'!H:H</f>
        <v>邓志强</v>
      </c>
      <c r="I5879" s="2">
        <f>'[1]2025年已发货'!I:I</f>
        <v>17603045490</v>
      </c>
      <c r="J5879" s="2" vm="1" t="e">
        <f>_xlfn._xlws.FILTER(辅助信息!D:D,辅助信息!G:G=G5879)</f>
        <v>#VALUE!</v>
      </c>
    </row>
    <row r="5880" spans="1:10">
      <c r="A5880" s="2" t="str">
        <f>'[1]2025年已发货'!A:A</f>
        <v>润耀</v>
      </c>
      <c r="B5880" s="2" t="str">
        <f>'[1]2025年已发货'!B:B</f>
        <v>高线</v>
      </c>
      <c r="C5880" s="2" t="str">
        <f>'[1]2025年已发货'!C:C</f>
        <v>HPB300Φ10</v>
      </c>
      <c r="D5880" s="2" t="str">
        <f>'[1]2025年已发货'!D:D</f>
        <v>吨</v>
      </c>
      <c r="E5880" s="2">
        <f>'[1]2025年已发货'!E:E</f>
        <v>35</v>
      </c>
      <c r="F5880" s="4">
        <f>'[1]2025年已发货'!F:F</f>
        <v>45877</v>
      </c>
      <c r="G5880" s="2" t="str">
        <f>'[1]2025年已发货'!G:G</f>
        <v>（中铁广州局-资乐高速5标）四川省眉山市东坡区多悦镇挖治田</v>
      </c>
      <c r="H5880" s="2" t="str">
        <f>'[1]2025年已发货'!H:H</f>
        <v>伍红林</v>
      </c>
      <c r="I5880" s="2">
        <f>'[1]2025年已发货'!I:I</f>
        <v>18683860677</v>
      </c>
      <c r="J5880" s="2" vm="1" t="e">
        <f>_xlfn._xlws.FILTER(辅助信息!D:D,辅助信息!G:G=G5880)</f>
        <v>#VALUE!</v>
      </c>
    </row>
    <row r="5881" spans="1:10">
      <c r="A5881" s="2" t="str">
        <f>'[1]2025年已发货'!A:A</f>
        <v>润耀</v>
      </c>
      <c r="B5881" s="2" t="str">
        <f>'[1]2025年已发货'!B:B</f>
        <v>螺纹钢</v>
      </c>
      <c r="C5881" s="2" t="str">
        <f>'[1]2025年已发货'!C:C</f>
        <v>HRB400E Φ25 12m</v>
      </c>
      <c r="D5881" s="2" t="str">
        <f>'[1]2025年已发货'!D:D</f>
        <v>吨</v>
      </c>
      <c r="E5881" s="2">
        <f>'[1]2025年已发货'!E:E</f>
        <v>35</v>
      </c>
      <c r="F5881" s="4">
        <f>'[1]2025年已发货'!F:F</f>
        <v>45877</v>
      </c>
      <c r="G5881" s="2" t="str">
        <f>'[1]2025年已发货'!G:G</f>
        <v>（中铁广州局-资乐高速5标）四川省眉山市东坡区多悦镇挖治田</v>
      </c>
      <c r="H5881" s="2" t="str">
        <f>'[1]2025年已发货'!H:H</f>
        <v>伍红林</v>
      </c>
      <c r="I5881" s="2">
        <f>'[1]2025年已发货'!I:I</f>
        <v>18683860677</v>
      </c>
      <c r="J5881" s="2" vm="1" t="e">
        <f>_xlfn._xlws.FILTER(辅助信息!D:D,辅助信息!G:G=G5881)</f>
        <v>#VALUE!</v>
      </c>
    </row>
    <row r="5882" spans="1:10">
      <c r="A5882" s="2" t="str">
        <f>'[1]2025年已发货'!A:A</f>
        <v>润耀</v>
      </c>
      <c r="B5882" s="2" t="str">
        <f>'[1]2025年已发货'!B:B</f>
        <v>螺纹钢</v>
      </c>
      <c r="C5882" s="2" t="str">
        <f>'[1]2025年已发货'!C:C</f>
        <v>HRB400EФ32*9m</v>
      </c>
      <c r="D5882" s="2" t="str">
        <f>'[1]2025年已发货'!D:D</f>
        <v>吨</v>
      </c>
      <c r="E5882" s="2">
        <f>'[1]2025年已发货'!E:E</f>
        <v>35</v>
      </c>
      <c r="F5882" s="4">
        <f>'[1]2025年已发货'!F:F</f>
        <v>45877</v>
      </c>
      <c r="G5882" s="2" t="str">
        <f>'[1]2025年已发货'!G:G</f>
        <v>（中铁一局四公司康新高速TJ1-1标雅加梗隧道）四川省甘孜州康定市雅加梗路基</v>
      </c>
      <c r="H5882" s="2" t="str">
        <f>'[1]2025年已发货'!H:H</f>
        <v>刘子任</v>
      </c>
      <c r="I5882" s="2">
        <f>'[1]2025年已发货'!I:I</f>
        <v>18784539677</v>
      </c>
      <c r="J5882" s="2" vm="1" t="e">
        <f>_xlfn._xlws.FILTER(辅助信息!D:D,辅助信息!G:G=G5882)</f>
        <v>#VALUE!</v>
      </c>
    </row>
    <row r="5883" spans="1:10">
      <c r="A5883" s="2" t="str">
        <f>'[1]2025年已发货'!A:A</f>
        <v>润耀</v>
      </c>
      <c r="B5883" s="2" t="str">
        <f>'[1]2025年已发货'!B:B</f>
        <v>螺纹钢</v>
      </c>
      <c r="C5883" s="2" t="str">
        <f>'[1]2025年已发货'!C:C</f>
        <v>HRB400EФ20*9m</v>
      </c>
      <c r="D5883" s="2" t="str">
        <f>'[1]2025年已发货'!D:D</f>
        <v>吨</v>
      </c>
      <c r="E5883" s="2">
        <f>'[1]2025年已发货'!E:E</f>
        <v>35</v>
      </c>
      <c r="F5883" s="4">
        <f>'[1]2025年已发货'!F:F</f>
        <v>45877</v>
      </c>
      <c r="G5883" s="2" t="str">
        <f>'[1]2025年已发货'!G:G</f>
        <v>（中铁一局四公司康新高速TJ1-1标雅加梗隧道）四川省甘孜州康定市雅加梗</v>
      </c>
      <c r="H5883" s="2" t="str">
        <f>'[1]2025年已发货'!H:H</f>
        <v>范国义</v>
      </c>
      <c r="I5883" s="2">
        <f>'[1]2025年已发货'!I:I</f>
        <v>15897676433</v>
      </c>
      <c r="J5883" s="2" vm="1" t="e">
        <f>_xlfn._xlws.FILTER(辅助信息!D:D,辅助信息!G:G=G5883)</f>
        <v>#VALUE!</v>
      </c>
    </row>
    <row r="5884" spans="1:10">
      <c r="A5884" s="2" t="str">
        <f>'[1]2025年已发货'!A:A</f>
        <v>润耀</v>
      </c>
      <c r="B5884" s="2" t="str">
        <f>'[1]2025年已发货'!B:B</f>
        <v>螺纹钢</v>
      </c>
      <c r="C5884" s="2" t="str">
        <f>'[1]2025年已发货'!C:C</f>
        <v>HRB400EФ22*9m</v>
      </c>
      <c r="D5884" s="2" t="str">
        <f>'[1]2025年已发货'!D:D</f>
        <v>吨</v>
      </c>
      <c r="E5884" s="2">
        <f>'[1]2025年已发货'!E:E</f>
        <v>35</v>
      </c>
      <c r="F5884" s="4">
        <f>'[1]2025年已发货'!F:F</f>
        <v>45877</v>
      </c>
      <c r="G5884" s="2" t="str">
        <f>'[1]2025年已发货'!G:G</f>
        <v>（中铁一局四公司康新高速TJ1-1标贡不卡隧道）四川省甘孜州康定市折多塘村车管所旁</v>
      </c>
      <c r="H5884" s="2" t="str">
        <f>'[1]2025年已发货'!H:H</f>
        <v>李彰</v>
      </c>
      <c r="I5884" s="2">
        <f>'[1]2025年已发货'!I:I</f>
        <v>18523285235</v>
      </c>
      <c r="J5884" s="2" vm="1" t="e">
        <f>_xlfn._xlws.FILTER(辅助信息!D:D,辅助信息!G:G=G5884)</f>
        <v>#VALUE!</v>
      </c>
    </row>
    <row r="5885" spans="1:10">
      <c r="A5885" s="2" t="str">
        <f>'[1]2025年已发货'!A:A</f>
        <v>润耀</v>
      </c>
      <c r="B5885" s="2" t="str">
        <f>'[1]2025年已发货'!B:B</f>
        <v>盘螺</v>
      </c>
      <c r="C5885" s="2" t="str">
        <f>'[1]2025年已发货'!C:C</f>
        <v>HRB400E Φ6</v>
      </c>
      <c r="D5885" s="2" t="str">
        <f>'[1]2025年已发货'!D:D</f>
        <v>吨</v>
      </c>
      <c r="E5885" s="2">
        <f>'[1]2025年已发货'!E:E</f>
        <v>5</v>
      </c>
      <c r="F5885" s="4">
        <f>'[1]2025年已发货'!F:F</f>
        <v>45878</v>
      </c>
      <c r="G5885" s="2" t="str">
        <f>'[1]2025年已发货'!G:G</f>
        <v>(五冶建设扩建艺体中学二期工程)四川省成都市双流区光荣路成都艺体中学南200米</v>
      </c>
      <c r="H5885" s="2" t="str">
        <f>'[1]2025年已发货'!H:H</f>
        <v>谢序强</v>
      </c>
      <c r="I5885" s="2">
        <f>'[1]2025年已发货'!I:I</f>
        <v>13458588232</v>
      </c>
      <c r="J5885" s="2" t="str">
        <f>_xlfn._xlws.FILTER(辅助信息!D:D,辅助信息!G:G=G5885)</f>
        <v>五冶建设扩建艺体中学二期工程</v>
      </c>
    </row>
    <row r="5886" spans="1:10">
      <c r="A5886" s="2" t="str">
        <f>'[1]2025年已发货'!A:A</f>
        <v>润耀</v>
      </c>
      <c r="B5886" s="2" t="str">
        <f>'[1]2025年已发货'!B:B</f>
        <v>盘螺</v>
      </c>
      <c r="C5886" s="2" t="str">
        <f>'[1]2025年已发货'!C:C</f>
        <v>HRB400E Φ8</v>
      </c>
      <c r="D5886" s="2" t="str">
        <f>'[1]2025年已发货'!D:D</f>
        <v>吨</v>
      </c>
      <c r="E5886" s="2">
        <f>'[1]2025年已发货'!E:E</f>
        <v>10</v>
      </c>
      <c r="F5886" s="4">
        <f>'[1]2025年已发货'!F:F</f>
        <v>45878</v>
      </c>
      <c r="G5886" s="2" t="str">
        <f>'[1]2025年已发货'!G:G</f>
        <v>(五冶建设扩建艺体中学二期工程)四川省成都市双流区光荣路成都艺体中学南200米</v>
      </c>
      <c r="H5886" s="2" t="str">
        <f>'[1]2025年已发货'!H:H</f>
        <v>谢序强</v>
      </c>
      <c r="I5886" s="2">
        <f>'[1]2025年已发货'!I:I</f>
        <v>13458588232</v>
      </c>
      <c r="J5886" s="2" t="str">
        <f>_xlfn._xlws.FILTER(辅助信息!D:D,辅助信息!G:G=G5886)</f>
        <v>五冶建设扩建艺体中学二期工程</v>
      </c>
    </row>
    <row r="5887" spans="1:10">
      <c r="A5887" s="2" t="str">
        <f>'[1]2025年已发货'!A:A</f>
        <v>润耀</v>
      </c>
      <c r="B5887" s="2" t="str">
        <f>'[1]2025年已发货'!B:B</f>
        <v>盘螺</v>
      </c>
      <c r="C5887" s="2" t="str">
        <f>'[1]2025年已发货'!C:C</f>
        <v>HRB400E Φ10</v>
      </c>
      <c r="D5887" s="2" t="str">
        <f>'[1]2025年已发货'!D:D</f>
        <v>吨</v>
      </c>
      <c r="E5887" s="2">
        <f>'[1]2025年已发货'!E:E</f>
        <v>30</v>
      </c>
      <c r="F5887" s="4">
        <f>'[1]2025年已发货'!F:F</f>
        <v>45878</v>
      </c>
      <c r="G5887" s="2" t="str">
        <f>'[1]2025年已发货'!G:G</f>
        <v>(五冶建设扩建艺体中学二期工程)四川省成都市双流区光荣路成都艺体中学南200米</v>
      </c>
      <c r="H5887" s="2" t="str">
        <f>'[1]2025年已发货'!H:H</f>
        <v>谢序强</v>
      </c>
      <c r="I5887" s="2">
        <f>'[1]2025年已发货'!I:I</f>
        <v>13458588232</v>
      </c>
      <c r="J5887" s="2" t="str">
        <f>_xlfn._xlws.FILTER(辅助信息!D:D,辅助信息!G:G=G5887)</f>
        <v>五冶建设扩建艺体中学二期工程</v>
      </c>
    </row>
    <row r="5888" spans="1:10">
      <c r="A5888" s="2" t="str">
        <f>'[1]2025年已发货'!A:A</f>
        <v>润耀</v>
      </c>
      <c r="B5888" s="2" t="str">
        <f>'[1]2025年已发货'!B:B</f>
        <v>螺纹钢</v>
      </c>
      <c r="C5888" s="2" t="str">
        <f>'[1]2025年已发货'!C:C</f>
        <v>HRB400E Φ12 9m</v>
      </c>
      <c r="D5888" s="2" t="str">
        <f>'[1]2025年已发货'!D:D</f>
        <v>吨</v>
      </c>
      <c r="E5888" s="2">
        <f>'[1]2025年已发货'!E:E</f>
        <v>50</v>
      </c>
      <c r="F5888" s="4">
        <f>'[1]2025年已发货'!F:F</f>
        <v>45878</v>
      </c>
      <c r="G5888" s="2" t="str">
        <f>'[1]2025年已发货'!G:G</f>
        <v>(五冶建设扩建艺体中学二期工程)四川省成都市双流区光荣路成都艺体中学南200米</v>
      </c>
      <c r="H5888" s="2" t="str">
        <f>'[1]2025年已发货'!H:H</f>
        <v>谢序强</v>
      </c>
      <c r="I5888" s="2">
        <f>'[1]2025年已发货'!I:I</f>
        <v>13458588232</v>
      </c>
      <c r="J5888" s="2" t="str">
        <f>_xlfn._xlws.FILTER(辅助信息!D:D,辅助信息!G:G=G5888)</f>
        <v>五冶建设扩建艺体中学二期工程</v>
      </c>
    </row>
    <row r="5889" spans="1:10">
      <c r="A5889" s="2" t="str">
        <f>'[1]2025年已发货'!A:A</f>
        <v>润耀</v>
      </c>
      <c r="B5889" s="2" t="str">
        <f>'[1]2025年已发货'!B:B</f>
        <v>螺纹钢</v>
      </c>
      <c r="C5889" s="2" t="str">
        <f>'[1]2025年已发货'!C:C</f>
        <v>HRB400E Φ14 9m</v>
      </c>
      <c r="D5889" s="2" t="str">
        <f>'[1]2025年已发货'!D:D</f>
        <v>吨</v>
      </c>
      <c r="E5889" s="2">
        <f>'[1]2025年已发货'!E:E</f>
        <v>40</v>
      </c>
      <c r="F5889" s="4">
        <f>'[1]2025年已发货'!F:F</f>
        <v>45878</v>
      </c>
      <c r="G5889" s="2" t="str">
        <f>'[1]2025年已发货'!G:G</f>
        <v>(五冶建设扩建艺体中学二期工程)四川省成都市双流区光荣路成都艺体中学南200米</v>
      </c>
      <c r="H5889" s="2" t="str">
        <f>'[1]2025年已发货'!H:H</f>
        <v>谢序强</v>
      </c>
      <c r="I5889" s="2">
        <f>'[1]2025年已发货'!I:I</f>
        <v>13458588232</v>
      </c>
      <c r="J5889" s="2" t="str">
        <f>_xlfn._xlws.FILTER(辅助信息!D:D,辅助信息!G:G=G5889)</f>
        <v>五冶建设扩建艺体中学二期工程</v>
      </c>
    </row>
    <row r="5890" spans="1:10">
      <c r="A5890" s="2" t="str">
        <f>'[1]2025年已发货'!A:A</f>
        <v>润耀</v>
      </c>
      <c r="B5890" s="2" t="str">
        <f>'[1]2025年已发货'!B:B</f>
        <v>螺纹钢</v>
      </c>
      <c r="C5890" s="2" t="str">
        <f>'[1]2025年已发货'!C:C</f>
        <v>HRB400E Φ16 9m</v>
      </c>
      <c r="D5890" s="2" t="str">
        <f>'[1]2025年已发货'!D:D</f>
        <v>吨</v>
      </c>
      <c r="E5890" s="2">
        <f>'[1]2025年已发货'!E:E</f>
        <v>23</v>
      </c>
      <c r="F5890" s="4">
        <f>'[1]2025年已发货'!F:F</f>
        <v>45878</v>
      </c>
      <c r="G5890" s="2" t="str">
        <f>'[1]2025年已发货'!G:G</f>
        <v>(五冶建设扩建艺体中学二期工程)四川省成都市双流区光荣路成都艺体中学南200米</v>
      </c>
      <c r="H5890" s="2" t="str">
        <f>'[1]2025年已发货'!H:H</f>
        <v>谢序强</v>
      </c>
      <c r="I5890" s="2">
        <f>'[1]2025年已发货'!I:I</f>
        <v>13458588232</v>
      </c>
      <c r="J5890" s="2" t="str">
        <f>_xlfn._xlws.FILTER(辅助信息!D:D,辅助信息!G:G=G5890)</f>
        <v>五冶建设扩建艺体中学二期工程</v>
      </c>
    </row>
    <row r="5891" spans="1:10">
      <c r="A5891" s="2" t="str">
        <f>'[1]2025年已发货'!A:A</f>
        <v>润耀</v>
      </c>
      <c r="B5891" s="2" t="str">
        <f>'[1]2025年已发货'!B:B</f>
        <v>螺纹钢</v>
      </c>
      <c r="C5891" s="2" t="str">
        <f>'[1]2025年已发货'!C:C</f>
        <v>HRB400E Φ20 9m</v>
      </c>
      <c r="D5891" s="2" t="str">
        <f>'[1]2025年已发货'!D:D</f>
        <v>吨</v>
      </c>
      <c r="E5891" s="2">
        <f>'[1]2025年已发货'!E:E</f>
        <v>5</v>
      </c>
      <c r="F5891" s="4">
        <f>'[1]2025年已发货'!F:F</f>
        <v>45878</v>
      </c>
      <c r="G5891" s="2" t="str">
        <f>'[1]2025年已发货'!G:G</f>
        <v>(五冶建设扩建艺体中学二期工程)四川省成都市双流区光荣路成都艺体中学南200米</v>
      </c>
      <c r="H5891" s="2" t="str">
        <f>'[1]2025年已发货'!H:H</f>
        <v>谢序强</v>
      </c>
      <c r="I5891" s="2">
        <f>'[1]2025年已发货'!I:I</f>
        <v>13458588232</v>
      </c>
      <c r="J5891" s="2" t="str">
        <f>_xlfn._xlws.FILTER(辅助信息!D:D,辅助信息!G:G=G5891)</f>
        <v>五冶建设扩建艺体中学二期工程</v>
      </c>
    </row>
    <row r="5892" spans="1:10">
      <c r="A5892" s="2" t="str">
        <f>'[1]2025年已发货'!A:A</f>
        <v>润耀</v>
      </c>
      <c r="B5892" s="2" t="str">
        <f>'[1]2025年已发货'!B:B</f>
        <v>螺纹钢</v>
      </c>
      <c r="C5892" s="2" t="str">
        <f>'[1]2025年已发货'!C:C</f>
        <v>HRB400E Φ22 9m</v>
      </c>
      <c r="D5892" s="2" t="str">
        <f>'[1]2025年已发货'!D:D</f>
        <v>吨</v>
      </c>
      <c r="E5892" s="2">
        <f>'[1]2025年已发货'!E:E</f>
        <v>7.5</v>
      </c>
      <c r="F5892" s="4">
        <f>'[1]2025年已发货'!F:F</f>
        <v>45878</v>
      </c>
      <c r="G5892" s="2" t="str">
        <f>'[1]2025年已发货'!G:G</f>
        <v>(五冶建设扩建艺体中学二期工程)四川省成都市双流区光荣路成都艺体中学南200米</v>
      </c>
      <c r="H5892" s="2" t="str">
        <f>'[1]2025年已发货'!H:H</f>
        <v>谢序强</v>
      </c>
      <c r="I5892" s="2">
        <f>'[1]2025年已发货'!I:I</f>
        <v>13458588232</v>
      </c>
      <c r="J5892" s="2" t="str">
        <f>_xlfn._xlws.FILTER(辅助信息!D:D,辅助信息!G:G=G5892)</f>
        <v>五冶建设扩建艺体中学二期工程</v>
      </c>
    </row>
    <row r="5893" spans="1:10">
      <c r="A5893" s="2" t="str">
        <f>'[1]2025年已发货'!A:A</f>
        <v>润耀</v>
      </c>
      <c r="B5893" s="2" t="str">
        <f>'[1]2025年已发货'!B:B</f>
        <v>螺纹钢</v>
      </c>
      <c r="C5893" s="2" t="str">
        <f>'[1]2025年已发货'!C:C</f>
        <v>HRB400E Φ25 9m</v>
      </c>
      <c r="D5893" s="2" t="str">
        <f>'[1]2025年已发货'!D:D</f>
        <v>吨</v>
      </c>
      <c r="E5893" s="2">
        <f>'[1]2025年已发货'!E:E</f>
        <v>20</v>
      </c>
      <c r="F5893" s="4">
        <f>'[1]2025年已发货'!F:F</f>
        <v>45878</v>
      </c>
      <c r="G5893" s="2" t="str">
        <f>'[1]2025年已发货'!G:G</f>
        <v>(五冶建设扩建艺体中学二期工程)四川省成都市双流区光荣路成都艺体中学南200米</v>
      </c>
      <c r="H5893" s="2" t="str">
        <f>'[1]2025年已发货'!H:H</f>
        <v>谢序强</v>
      </c>
      <c r="I5893" s="2">
        <f>'[1]2025年已发货'!I:I</f>
        <v>13458588232</v>
      </c>
      <c r="J5893" s="2" t="str">
        <f>_xlfn._xlws.FILTER(辅助信息!D:D,辅助信息!G:G=G5893)</f>
        <v>五冶建设扩建艺体中学二期工程</v>
      </c>
    </row>
    <row r="5894" spans="1:10">
      <c r="A5894" s="2" t="str">
        <f>'[1]2025年已发货'!A:A</f>
        <v>润耀</v>
      </c>
      <c r="B5894" s="2" t="str">
        <f>'[1]2025年已发货'!B:B</f>
        <v>螺纹钢</v>
      </c>
      <c r="C5894" s="2" t="str">
        <f>'[1]2025年已发货'!C:C</f>
        <v>HRB500E Φ12</v>
      </c>
      <c r="D5894" s="2" t="str">
        <f>'[1]2025年已发货'!D:D</f>
        <v>吨</v>
      </c>
      <c r="E5894" s="2">
        <f>'[1]2025年已发货'!E:E</f>
        <v>5</v>
      </c>
      <c r="F5894" s="4">
        <f>'[1]2025年已发货'!F:F</f>
        <v>45878</v>
      </c>
      <c r="G5894" s="2" t="str">
        <f>'[1]2025年已发货'!G:G</f>
        <v>(五冶建设扩建艺体中学二期工程)四川省成都市双流区光荣路成都艺体中学南200米</v>
      </c>
      <c r="H5894" s="2" t="str">
        <f>'[1]2025年已发货'!H:H</f>
        <v>谢序强</v>
      </c>
      <c r="I5894" s="2">
        <f>'[1]2025年已发货'!I:I</f>
        <v>13458588232</v>
      </c>
      <c r="J5894" s="2" t="str">
        <f>_xlfn._xlws.FILTER(辅助信息!D:D,辅助信息!G:G=G5894)</f>
        <v>五冶建设扩建艺体中学二期工程</v>
      </c>
    </row>
    <row r="5895" spans="1:10">
      <c r="A5895" s="2" t="str">
        <f>'[1]2025年已发货'!A:A</f>
        <v>润耀</v>
      </c>
      <c r="B5895" s="2" t="str">
        <f>'[1]2025年已发货'!B:B</f>
        <v>螺纹钢</v>
      </c>
      <c r="C5895" s="2" t="str">
        <f>'[1]2025年已发货'!C:C</f>
        <v>HRB500E Φ14</v>
      </c>
      <c r="D5895" s="2" t="str">
        <f>'[1]2025年已发货'!D:D</f>
        <v>吨</v>
      </c>
      <c r="E5895" s="2">
        <f>'[1]2025年已发货'!E:E</f>
        <v>5</v>
      </c>
      <c r="F5895" s="4">
        <f>'[1]2025年已发货'!F:F</f>
        <v>45878</v>
      </c>
      <c r="G5895" s="2" t="str">
        <f>'[1]2025年已发货'!G:G</f>
        <v>(五冶建设扩建艺体中学二期工程)四川省成都市双流区光荣路成都艺体中学南200米</v>
      </c>
      <c r="H5895" s="2" t="str">
        <f>'[1]2025年已发货'!H:H</f>
        <v>谢序强</v>
      </c>
      <c r="I5895" s="2">
        <f>'[1]2025年已发货'!I:I</f>
        <v>13458588232</v>
      </c>
      <c r="J5895" s="2" t="str">
        <f>_xlfn._xlws.FILTER(辅助信息!D:D,辅助信息!G:G=G5895)</f>
        <v>五冶建设扩建艺体中学二期工程</v>
      </c>
    </row>
    <row r="5896" spans="1:10">
      <c r="A5896" s="2" t="str">
        <f>'[1]2025年已发货'!A:A</f>
        <v>润耀</v>
      </c>
      <c r="B5896" s="2" t="str">
        <f>'[1]2025年已发货'!B:B</f>
        <v>螺纹钢</v>
      </c>
      <c r="C5896" s="2" t="str">
        <f>'[1]2025年已发货'!C:C</f>
        <v>HRB500E Φ20</v>
      </c>
      <c r="D5896" s="2" t="str">
        <f>'[1]2025年已发货'!D:D</f>
        <v>吨</v>
      </c>
      <c r="E5896" s="2">
        <f>'[1]2025年已发货'!E:E</f>
        <v>5</v>
      </c>
      <c r="F5896" s="4">
        <f>'[1]2025年已发货'!F:F</f>
        <v>45878</v>
      </c>
      <c r="G5896" s="2" t="str">
        <f>'[1]2025年已发货'!G:G</f>
        <v>(五冶建设扩建艺体中学二期工程)四川省成都市双流区光荣路成都艺体中学南200米</v>
      </c>
      <c r="H5896" s="2" t="str">
        <f>'[1]2025年已发货'!H:H</f>
        <v>谢序强</v>
      </c>
      <c r="I5896" s="2">
        <f>'[1]2025年已发货'!I:I</f>
        <v>13458588232</v>
      </c>
      <c r="J5896" s="2" t="str">
        <f>_xlfn._xlws.FILTER(辅助信息!D:D,辅助信息!G:G=G5896)</f>
        <v>五冶建设扩建艺体中学二期工程</v>
      </c>
    </row>
    <row r="5897" spans="1:10">
      <c r="A5897" s="2" t="str">
        <f>'[1]2025年已发货'!A:A</f>
        <v>润耀</v>
      </c>
      <c r="B5897" s="2" t="str">
        <f>'[1]2025年已发货'!B:B</f>
        <v>螺纹钢</v>
      </c>
      <c r="C5897" s="2" t="str">
        <f>'[1]2025年已发货'!C:C</f>
        <v>HRB500E Φ25</v>
      </c>
      <c r="D5897" s="2" t="str">
        <f>'[1]2025年已发货'!D:D</f>
        <v>吨</v>
      </c>
      <c r="E5897" s="2">
        <f>'[1]2025年已发货'!E:E</f>
        <v>15</v>
      </c>
      <c r="F5897" s="4">
        <f>'[1]2025年已发货'!F:F</f>
        <v>45878</v>
      </c>
      <c r="G5897" s="2" t="str">
        <f>'[1]2025年已发货'!G:G</f>
        <v>(五冶建设扩建艺体中学二期工程)四川省成都市双流区光荣路成都艺体中学南200米</v>
      </c>
      <c r="H5897" s="2" t="str">
        <f>'[1]2025年已发货'!H:H</f>
        <v>谢序强</v>
      </c>
      <c r="I5897" s="2">
        <f>'[1]2025年已发货'!I:I</f>
        <v>13458588232</v>
      </c>
      <c r="J5897" s="2" t="str">
        <f>_xlfn._xlws.FILTER(辅助信息!D:D,辅助信息!G:G=G5897)</f>
        <v>五冶建设扩建艺体中学二期工程</v>
      </c>
    </row>
    <row r="5898" spans="1:10">
      <c r="A5898" s="2" t="str">
        <f>'[1]2025年已发货'!A:A</f>
        <v>润耀</v>
      </c>
      <c r="B5898" s="2" t="str">
        <f>'[1]2025年已发货'!B:B</f>
        <v>螺纹钢</v>
      </c>
      <c r="C5898" s="2" t="str">
        <f>'[1]2025年已发货'!C:C</f>
        <v>HRB500E Φ28</v>
      </c>
      <c r="D5898" s="2" t="str">
        <f>'[1]2025年已发货'!D:D</f>
        <v>吨</v>
      </c>
      <c r="E5898" s="2">
        <f>'[1]2025年已发货'!E:E</f>
        <v>15</v>
      </c>
      <c r="F5898" s="4">
        <f>'[1]2025年已发货'!F:F</f>
        <v>45878</v>
      </c>
      <c r="G5898" s="2" t="str">
        <f>'[1]2025年已发货'!G:G</f>
        <v>(五冶建设扩建艺体中学二期工程)四川省成都市双流区光荣路成都艺体中学南200米</v>
      </c>
      <c r="H5898" s="2" t="str">
        <f>'[1]2025年已发货'!H:H</f>
        <v>谢序强</v>
      </c>
      <c r="I5898" s="2">
        <f>'[1]2025年已发货'!I:I</f>
        <v>13458588232</v>
      </c>
      <c r="J5898" s="2" t="str">
        <f>_xlfn._xlws.FILTER(辅助信息!D:D,辅助信息!G:G=G5898)</f>
        <v>五冶建设扩建艺体中学二期工程</v>
      </c>
    </row>
    <row r="5899" spans="1:10">
      <c r="A5899" s="2" t="str">
        <f>'[1]2025年已发货'!A:A</f>
        <v>润耀</v>
      </c>
      <c r="B5899" s="2" t="str">
        <f>'[1]2025年已发货'!B:B</f>
        <v>螺纹钢</v>
      </c>
      <c r="C5899" s="2" t="str">
        <f>'[1]2025年已发货'!C:C</f>
        <v>HRB500E Φ32</v>
      </c>
      <c r="D5899" s="2" t="str">
        <f>'[1]2025年已发货'!D:D</f>
        <v>吨</v>
      </c>
      <c r="E5899" s="2">
        <f>'[1]2025年已发货'!E:E</f>
        <v>5</v>
      </c>
      <c r="F5899" s="4">
        <f>'[1]2025年已发货'!F:F</f>
        <v>45878</v>
      </c>
      <c r="G5899" s="2" t="str">
        <f>'[1]2025年已发货'!G:G</f>
        <v>(五冶建设扩建艺体中学二期工程)四川省成都市双流区光荣路成都艺体中学南200米</v>
      </c>
      <c r="H5899" s="2" t="str">
        <f>'[1]2025年已发货'!H:H</f>
        <v>谢序强</v>
      </c>
      <c r="I5899" s="2">
        <f>'[1]2025年已发货'!I:I</f>
        <v>13458588232</v>
      </c>
      <c r="J5899" s="2" t="str">
        <f>_xlfn._xlws.FILTER(辅助信息!D:D,辅助信息!G:G=G5899)</f>
        <v>五冶建设扩建艺体中学二期工程</v>
      </c>
    </row>
    <row r="5900" spans="1:10">
      <c r="A5900" s="2" t="str">
        <f>'[1]2025年已发货'!A:A</f>
        <v>润耀</v>
      </c>
      <c r="B5900" s="2" t="str">
        <f>'[1]2025年已发货'!B:B</f>
        <v>盘螺</v>
      </c>
      <c r="C5900" s="2" t="str">
        <f>'[1]2025年已发货'!C:C</f>
        <v>HRB400E Φ6</v>
      </c>
      <c r="D5900" s="2" t="str">
        <f>'[1]2025年已发货'!D:D</f>
        <v>吨</v>
      </c>
      <c r="E5900" s="2">
        <f>'[1]2025年已发货'!E:E</f>
        <v>5</v>
      </c>
      <c r="F5900" s="4">
        <f>'[1]2025年已发货'!F:F</f>
        <v>45878</v>
      </c>
      <c r="G5900" s="2" t="str">
        <f>'[1]2025年已发货'!G:G</f>
        <v>（华西简阳西城嘉苑）四川省成都市简阳市简城街道高屋村</v>
      </c>
      <c r="H5900" s="2" t="str">
        <f>'[1]2025年已发货'!H:H</f>
        <v>张瀚镭</v>
      </c>
      <c r="I5900" s="2">
        <f>'[1]2025年已发货'!I:I</f>
        <v>15884666220</v>
      </c>
      <c r="J5900" s="2" t="str">
        <f>_xlfn._xlws.FILTER(辅助信息!D:D,辅助信息!G:G=G5900)</f>
        <v>华西简阳西城嘉苑</v>
      </c>
    </row>
    <row r="5901" spans="1:10">
      <c r="A5901" s="2" t="str">
        <f>'[1]2025年已发货'!A:A</f>
        <v>润耀</v>
      </c>
      <c r="B5901" s="2" t="str">
        <f>'[1]2025年已发货'!B:B</f>
        <v>盘螺</v>
      </c>
      <c r="C5901" s="2" t="str">
        <f>'[1]2025年已发货'!C:C</f>
        <v>HRB400E Φ8</v>
      </c>
      <c r="D5901" s="2" t="str">
        <f>'[1]2025年已发货'!D:D</f>
        <v>吨</v>
      </c>
      <c r="E5901" s="2">
        <f>'[1]2025年已发货'!E:E</f>
        <v>35</v>
      </c>
      <c r="F5901" s="4">
        <f>'[1]2025年已发货'!F:F</f>
        <v>45878</v>
      </c>
      <c r="G5901" s="2" t="str">
        <f>'[1]2025年已发货'!G:G</f>
        <v>（华西简阳西城嘉苑）四川省成都市简阳市简城街道高屋村</v>
      </c>
      <c r="H5901" s="2" t="str">
        <f>'[1]2025年已发货'!H:H</f>
        <v>张瀚镭</v>
      </c>
      <c r="I5901" s="2">
        <f>'[1]2025年已发货'!I:I</f>
        <v>15884666220</v>
      </c>
      <c r="J5901" s="2" t="str">
        <f>_xlfn._xlws.FILTER(辅助信息!D:D,辅助信息!G:G=G5901)</f>
        <v>华西简阳西城嘉苑</v>
      </c>
    </row>
    <row r="5902" spans="1:10">
      <c r="A5902" s="2" t="str">
        <f>'[1]2025年已发货'!A:A</f>
        <v>润耀</v>
      </c>
      <c r="B5902" s="2" t="str">
        <f>'[1]2025年已发货'!B:B</f>
        <v>盘螺</v>
      </c>
      <c r="C5902" s="2" t="str">
        <f>'[1]2025年已发货'!C:C</f>
        <v>HRB400E Φ10</v>
      </c>
      <c r="D5902" s="2" t="str">
        <f>'[1]2025年已发货'!D:D</f>
        <v>吨</v>
      </c>
      <c r="E5902" s="2">
        <f>'[1]2025年已发货'!E:E</f>
        <v>17</v>
      </c>
      <c r="F5902" s="4">
        <f>'[1]2025年已发货'!F:F</f>
        <v>45878</v>
      </c>
      <c r="G5902" s="2" t="str">
        <f>'[1]2025年已发货'!G:G</f>
        <v>（华西简阳西城嘉苑）四川省成都市简阳市简城街道高屋村</v>
      </c>
      <c r="H5902" s="2" t="str">
        <f>'[1]2025年已发货'!H:H</f>
        <v>张瀚镭</v>
      </c>
      <c r="I5902" s="2">
        <f>'[1]2025年已发货'!I:I</f>
        <v>15884666220</v>
      </c>
      <c r="J5902" s="2" t="str">
        <f>_xlfn._xlws.FILTER(辅助信息!D:D,辅助信息!G:G=G5902)</f>
        <v>华西简阳西城嘉苑</v>
      </c>
    </row>
    <row r="5903" spans="1:10">
      <c r="A5903" s="2" t="str">
        <f>'[1]2025年已发货'!A:A</f>
        <v>润耀</v>
      </c>
      <c r="B5903" s="2" t="str">
        <f>'[1]2025年已发货'!B:B</f>
        <v>盘螺</v>
      </c>
      <c r="C5903" s="2" t="str">
        <f>'[1]2025年已发货'!C:C</f>
        <v>HRB400E Φ12</v>
      </c>
      <c r="D5903" s="2" t="str">
        <f>'[1]2025年已发货'!D:D</f>
        <v>吨</v>
      </c>
      <c r="E5903" s="2">
        <f>'[1]2025年已发货'!E:E</f>
        <v>12.5</v>
      </c>
      <c r="F5903" s="4">
        <f>'[1]2025年已发货'!F:F</f>
        <v>45878</v>
      </c>
      <c r="G5903" s="2" t="str">
        <f>'[1]2025年已发货'!G:G</f>
        <v>（华西简阳西城嘉苑）四川省成都市简阳市简城街道高屋村</v>
      </c>
      <c r="H5903" s="2" t="str">
        <f>'[1]2025年已发货'!H:H</f>
        <v>张瀚镭</v>
      </c>
      <c r="I5903" s="2">
        <f>'[1]2025年已发货'!I:I</f>
        <v>15884666220</v>
      </c>
      <c r="J5903" s="2" t="str">
        <f>_xlfn._xlws.FILTER(辅助信息!D:D,辅助信息!G:G=G5903)</f>
        <v>华西简阳西城嘉苑</v>
      </c>
    </row>
    <row r="5904" spans="1:10">
      <c r="A5904" s="2" t="str">
        <f>'[1]2025年已发货'!A:A</f>
        <v>润耀</v>
      </c>
      <c r="B5904" s="2" t="str">
        <f>'[1]2025年已发货'!B:B</f>
        <v>螺纹钢</v>
      </c>
      <c r="C5904" s="2" t="str">
        <f>'[1]2025年已发货'!C:C</f>
        <v>HRB400E Φ14 9m</v>
      </c>
      <c r="D5904" s="2" t="str">
        <f>'[1]2025年已发货'!D:D</f>
        <v>吨</v>
      </c>
      <c r="E5904" s="2">
        <f>'[1]2025年已发货'!E:E</f>
        <v>7.5</v>
      </c>
      <c r="F5904" s="4">
        <f>'[1]2025年已发货'!F:F</f>
        <v>45878</v>
      </c>
      <c r="G5904" s="2" t="str">
        <f>'[1]2025年已发货'!G:G</f>
        <v>（华西简阳西城嘉苑）四川省成都市简阳市简城街道高屋村</v>
      </c>
      <c r="H5904" s="2" t="str">
        <f>'[1]2025年已发货'!H:H</f>
        <v>张瀚镭</v>
      </c>
      <c r="I5904" s="2">
        <f>'[1]2025年已发货'!I:I</f>
        <v>15884666220</v>
      </c>
      <c r="J5904" s="2" t="str">
        <f>_xlfn._xlws.FILTER(辅助信息!D:D,辅助信息!G:G=G5904)</f>
        <v>华西简阳西城嘉苑</v>
      </c>
    </row>
    <row r="5905" spans="1:10">
      <c r="A5905" s="2" t="str">
        <f>'[1]2025年已发货'!A:A</f>
        <v>润耀</v>
      </c>
      <c r="B5905" s="2" t="str">
        <f>'[1]2025年已发货'!B:B</f>
        <v>螺纹钢</v>
      </c>
      <c r="C5905" s="2" t="str">
        <f>'[1]2025年已发货'!C:C</f>
        <v>HRB400E Φ16 9m</v>
      </c>
      <c r="D5905" s="2" t="str">
        <f>'[1]2025年已发货'!D:D</f>
        <v>吨</v>
      </c>
      <c r="E5905" s="2">
        <f>'[1]2025年已发货'!E:E</f>
        <v>11.5</v>
      </c>
      <c r="F5905" s="4">
        <f>'[1]2025年已发货'!F:F</f>
        <v>45878</v>
      </c>
      <c r="G5905" s="2" t="str">
        <f>'[1]2025年已发货'!G:G</f>
        <v>（华西简阳西城嘉苑）四川省成都市简阳市简城街道高屋村</v>
      </c>
      <c r="H5905" s="2" t="str">
        <f>'[1]2025年已发货'!H:H</f>
        <v>张瀚镭</v>
      </c>
      <c r="I5905" s="2">
        <f>'[1]2025年已发货'!I:I</f>
        <v>15884666220</v>
      </c>
      <c r="J5905" s="2" t="str">
        <f>_xlfn._xlws.FILTER(辅助信息!D:D,辅助信息!G:G=G5905)</f>
        <v>华西简阳西城嘉苑</v>
      </c>
    </row>
    <row r="5906" spans="1:10">
      <c r="A5906" s="2" t="str">
        <f>'[1]2025年已发货'!A:A</f>
        <v>润耀</v>
      </c>
      <c r="B5906" s="2" t="str">
        <f>'[1]2025年已发货'!B:B</f>
        <v>螺纹钢</v>
      </c>
      <c r="C5906" s="2" t="str">
        <f>'[1]2025年已发货'!C:C</f>
        <v>HRB400E Φ18 9m</v>
      </c>
      <c r="D5906" s="2" t="str">
        <f>'[1]2025年已发货'!D:D</f>
        <v>吨</v>
      </c>
      <c r="E5906" s="2">
        <f>'[1]2025年已发货'!E:E</f>
        <v>9</v>
      </c>
      <c r="F5906" s="4">
        <f>'[1]2025年已发货'!F:F</f>
        <v>45878</v>
      </c>
      <c r="G5906" s="2" t="str">
        <f>'[1]2025年已发货'!G:G</f>
        <v>（华西简阳西城嘉苑）四川省成都市简阳市简城街道高屋村</v>
      </c>
      <c r="H5906" s="2" t="str">
        <f>'[1]2025年已发货'!H:H</f>
        <v>张瀚镭</v>
      </c>
      <c r="I5906" s="2">
        <f>'[1]2025年已发货'!I:I</f>
        <v>15884666220</v>
      </c>
      <c r="J5906" s="2" t="str">
        <f>_xlfn._xlws.FILTER(辅助信息!D:D,辅助信息!G:G=G5906)</f>
        <v>华西简阳西城嘉苑</v>
      </c>
    </row>
    <row r="5907" spans="1:10">
      <c r="A5907" s="2" t="str">
        <f>'[1]2025年已发货'!A:A</f>
        <v>润耀</v>
      </c>
      <c r="B5907" s="2" t="str">
        <f>'[1]2025年已发货'!B:B</f>
        <v>螺纹钢</v>
      </c>
      <c r="C5907" s="2" t="str">
        <f>'[1]2025年已发货'!C:C</f>
        <v>HRB400E Φ20 9m</v>
      </c>
      <c r="D5907" s="2" t="str">
        <f>'[1]2025年已发货'!D:D</f>
        <v>吨</v>
      </c>
      <c r="E5907" s="2">
        <f>'[1]2025年已发货'!E:E</f>
        <v>7.5</v>
      </c>
      <c r="F5907" s="4">
        <f>'[1]2025年已发货'!F:F</f>
        <v>45878</v>
      </c>
      <c r="G5907" s="2" t="str">
        <f>'[1]2025年已发货'!G:G</f>
        <v>（华西简阳西城嘉苑）四川省成都市简阳市简城街道高屋村</v>
      </c>
      <c r="H5907" s="2" t="str">
        <f>'[1]2025年已发货'!H:H</f>
        <v>张瀚镭</v>
      </c>
      <c r="I5907" s="2">
        <f>'[1]2025年已发货'!I:I</f>
        <v>15884666220</v>
      </c>
      <c r="J5907" s="2" t="str">
        <f>_xlfn._xlws.FILTER(辅助信息!D:D,辅助信息!G:G=G5907)</f>
        <v>华西简阳西城嘉苑</v>
      </c>
    </row>
    <row r="5908" spans="1:10">
      <c r="A5908" s="2" t="str">
        <f>'[1]2025年已发货'!A:A</f>
        <v>德胜</v>
      </c>
      <c r="B5908" s="2" t="str">
        <f>'[1]2025年已发货'!B:B</f>
        <v>螺纹钢</v>
      </c>
      <c r="C5908" s="2" t="str">
        <f>'[1]2025年已发货'!C:C</f>
        <v>HRB400E Φ12 9m</v>
      </c>
      <c r="D5908" s="2" t="str">
        <f>'[1]2025年已发货'!D:D</f>
        <v>吨</v>
      </c>
      <c r="E5908" s="2">
        <f>'[1]2025年已发货'!E:E</f>
        <v>30</v>
      </c>
      <c r="F5908" s="4">
        <f>'[1]2025年已发货'!F:F</f>
        <v>45878</v>
      </c>
      <c r="G5908" s="2" t="str">
        <f>'[1]2025年已发货'!G:G</f>
        <v>(宜宾兴港三江新区长江工业园保障性租赁住房建设项目-土建)四川省宜宾市翠屏区永善路南段宜宾市三江新区长江工业园区</v>
      </c>
      <c r="H5908" s="2" t="str">
        <f>'[1]2025年已发货'!H:H</f>
        <v>赵元虎</v>
      </c>
      <c r="I5908" s="2">
        <f>'[1]2025年已发货'!I:I</f>
        <v>13684167136</v>
      </c>
      <c r="J5908" s="2" t="str">
        <f>_xlfn._xlws.FILTER(辅助信息!D:D,辅助信息!G:G=G5908)</f>
        <v>宜宾兴港三江新区长江工业园建设项目</v>
      </c>
    </row>
    <row r="5909" spans="1:10">
      <c r="A5909" s="2" t="str">
        <f>'[1]2025年已发货'!A:A</f>
        <v>德胜</v>
      </c>
      <c r="B5909" s="2" t="str">
        <f>'[1]2025年已发货'!B:B</f>
        <v>螺纹钢</v>
      </c>
      <c r="C5909" s="2" t="str">
        <f>'[1]2025年已发货'!C:C</f>
        <v>HRB400E Φ18 9m</v>
      </c>
      <c r="D5909" s="2" t="str">
        <f>'[1]2025年已发货'!D:D</f>
        <v>吨</v>
      </c>
      <c r="E5909" s="2">
        <f>'[1]2025年已发货'!E:E</f>
        <v>30</v>
      </c>
      <c r="F5909" s="4">
        <f>'[1]2025年已发货'!F:F</f>
        <v>45878</v>
      </c>
      <c r="G5909" s="2" t="str">
        <f>'[1]2025年已发货'!G:G</f>
        <v>(宜宾兴港三江新区长江工业园保障性租赁住房建设项目-土建)四川省宜宾市翠屏区永善路南段宜宾市三江新区长江工业园区</v>
      </c>
      <c r="H5909" s="2" t="str">
        <f>'[1]2025年已发货'!H:H</f>
        <v>赵元虎</v>
      </c>
      <c r="I5909" s="2">
        <f>'[1]2025年已发货'!I:I</f>
        <v>13684167136</v>
      </c>
      <c r="J5909" s="2" t="str">
        <f>_xlfn._xlws.FILTER(辅助信息!D:D,辅助信息!G:G=G5909)</f>
        <v>宜宾兴港三江新区长江工业园建设项目</v>
      </c>
    </row>
    <row r="5910" spans="1:10">
      <c r="A5910" s="2" t="str">
        <f>'[1]2025年已发货'!A:A</f>
        <v>德胜</v>
      </c>
      <c r="B5910" s="2" t="str">
        <f>'[1]2025年已发货'!B:B</f>
        <v>螺纹钢</v>
      </c>
      <c r="C5910" s="2" t="str">
        <f>'[1]2025年已发货'!C:C</f>
        <v>HRB400E Φ20 9m</v>
      </c>
      <c r="D5910" s="2" t="str">
        <f>'[1]2025年已发货'!D:D</f>
        <v>吨</v>
      </c>
      <c r="E5910" s="2">
        <f>'[1]2025年已发货'!E:E</f>
        <v>30</v>
      </c>
      <c r="F5910" s="4">
        <f>'[1]2025年已发货'!F:F</f>
        <v>45878</v>
      </c>
      <c r="G5910" s="2" t="str">
        <f>'[1]2025年已发货'!G:G</f>
        <v>(宜宾兴港三江新区长江工业园保障性租赁住房建设项目-土建)四川省宜宾市翠屏区永善路南段宜宾市三江新区长江工业园区</v>
      </c>
      <c r="H5910" s="2" t="str">
        <f>'[1]2025年已发货'!H:H</f>
        <v>赵元虎</v>
      </c>
      <c r="I5910" s="2">
        <f>'[1]2025年已发货'!I:I</f>
        <v>13684167136</v>
      </c>
      <c r="J5910" s="2" t="str">
        <f>_xlfn._xlws.FILTER(辅助信息!D:D,辅助信息!G:G=G5910)</f>
        <v>宜宾兴港三江新区长江工业园建设项目</v>
      </c>
    </row>
    <row r="5911" spans="1:10">
      <c r="A5911" s="2" t="str">
        <f>'[1]2025年已发货'!A:A</f>
        <v>德胜</v>
      </c>
      <c r="B5911" s="2" t="str">
        <f>'[1]2025年已发货'!B:B</f>
        <v>螺纹钢</v>
      </c>
      <c r="C5911" s="2" t="str">
        <f>'[1]2025年已发货'!C:C</f>
        <v>HRB400E Φ25 9m</v>
      </c>
      <c r="D5911" s="2" t="str">
        <f>'[1]2025年已发货'!D:D</f>
        <v>吨</v>
      </c>
      <c r="E5911" s="2">
        <f>'[1]2025年已发货'!E:E</f>
        <v>30</v>
      </c>
      <c r="F5911" s="4">
        <f>'[1]2025年已发货'!F:F</f>
        <v>45878</v>
      </c>
      <c r="G5911" s="2" t="str">
        <f>'[1]2025年已发货'!G:G</f>
        <v>(宜宾兴港三江新区长江工业园保障性租赁住房建设项目-土建)四川省宜宾市翠屏区永善路南段宜宾市三江新区长江工业园区</v>
      </c>
      <c r="H5911" s="2" t="str">
        <f>'[1]2025年已发货'!H:H</f>
        <v>赵元虎</v>
      </c>
      <c r="I5911" s="2">
        <f>'[1]2025年已发货'!I:I</f>
        <v>13684167136</v>
      </c>
      <c r="J5911" s="2" t="str">
        <f>_xlfn._xlws.FILTER(辅助信息!D:D,辅助信息!G:G=G5911)</f>
        <v>宜宾兴港三江新区长江工业园建设项目</v>
      </c>
    </row>
    <row r="5912" spans="1:10">
      <c r="A5912" s="2" t="str">
        <f>'[1]2025年已发货'!A:A</f>
        <v>德胜</v>
      </c>
      <c r="B5912" s="2" t="str">
        <f>'[1]2025年已发货'!B:B</f>
        <v>螺纹钢</v>
      </c>
      <c r="C5912" s="2" t="str">
        <f>'[1]2025年已发货'!C:C</f>
        <v>HRB500E Φ12</v>
      </c>
      <c r="D5912" s="2" t="str">
        <f>'[1]2025年已发货'!D:D</f>
        <v>吨</v>
      </c>
      <c r="E5912" s="2">
        <f>'[1]2025年已发货'!E:E</f>
        <v>2.7</v>
      </c>
      <c r="F5912" s="4">
        <f>'[1]2025年已发货'!F:F</f>
        <v>45878</v>
      </c>
      <c r="G5912" s="2" t="str">
        <f>'[1]2025年已发货'!G:G</f>
        <v>(宜宾兴港三江新区长江工业园保障性租赁住房建设项目-土建)四川省宜宾市翠屏区永善路南段宜宾市三江新区长江工业园区</v>
      </c>
      <c r="H5912" s="2" t="str">
        <f>'[1]2025年已发货'!H:H</f>
        <v>赵元虎</v>
      </c>
      <c r="I5912" s="2">
        <f>'[1]2025年已发货'!I:I</f>
        <v>13684167136</v>
      </c>
      <c r="J5912" s="2" t="str">
        <f>_xlfn._xlws.FILTER(辅助信息!D:D,辅助信息!G:G=G5912)</f>
        <v>宜宾兴港三江新区长江工业园建设项目</v>
      </c>
    </row>
    <row r="5913" spans="1:10">
      <c r="A5913" s="2" t="str">
        <f>'[1]2025年已发货'!A:A</f>
        <v>德胜</v>
      </c>
      <c r="B5913" s="2" t="str">
        <f>'[1]2025年已发货'!B:B</f>
        <v>螺纹钢</v>
      </c>
      <c r="C5913" s="2" t="str">
        <f>'[1]2025年已发货'!C:C</f>
        <v>HRB500E Φ16</v>
      </c>
      <c r="D5913" s="2" t="str">
        <f>'[1]2025年已发货'!D:D</f>
        <v>吨</v>
      </c>
      <c r="E5913" s="2">
        <f>'[1]2025年已发货'!E:E</f>
        <v>2.7</v>
      </c>
      <c r="F5913" s="4">
        <f>'[1]2025年已发货'!F:F</f>
        <v>45878</v>
      </c>
      <c r="G5913" s="2" t="str">
        <f>'[1]2025年已发货'!G:G</f>
        <v>(宜宾兴港三江新区长江工业园保障性租赁住房建设项目-土建)四川省宜宾市翠屏区永善路南段宜宾市三江新区长江工业园区</v>
      </c>
      <c r="H5913" s="2" t="str">
        <f>'[1]2025年已发货'!H:H</f>
        <v>赵元虎</v>
      </c>
      <c r="I5913" s="2">
        <f>'[1]2025年已发货'!I:I</f>
        <v>13684167136</v>
      </c>
      <c r="J5913" s="2" t="str">
        <f>_xlfn._xlws.FILTER(辅助信息!D:D,辅助信息!G:G=G5913)</f>
        <v>宜宾兴港三江新区长江工业园建设项目</v>
      </c>
    </row>
    <row r="5914" spans="1:10">
      <c r="A5914" s="2" t="str">
        <f>'[1]2025年已发货'!A:A</f>
        <v>德胜</v>
      </c>
      <c r="B5914" s="2" t="str">
        <f>'[1]2025年已发货'!B:B</f>
        <v>螺纹钢</v>
      </c>
      <c r="C5914" s="2" t="str">
        <f>'[1]2025年已发货'!C:C</f>
        <v>HRB500E Φ18</v>
      </c>
      <c r="D5914" s="2" t="str">
        <f>'[1]2025年已发货'!D:D</f>
        <v>吨</v>
      </c>
      <c r="E5914" s="2">
        <f>'[1]2025年已发货'!E:E</f>
        <v>2.7</v>
      </c>
      <c r="F5914" s="4">
        <f>'[1]2025年已发货'!F:F</f>
        <v>45878</v>
      </c>
      <c r="G5914" s="2" t="str">
        <f>'[1]2025年已发货'!G:G</f>
        <v>(宜宾兴港三江新区长江工业园保障性租赁住房建设项目-土建)四川省宜宾市翠屏区永善路南段宜宾市三江新区长江工业园区</v>
      </c>
      <c r="H5914" s="2" t="str">
        <f>'[1]2025年已发货'!H:H</f>
        <v>赵元虎</v>
      </c>
      <c r="I5914" s="2">
        <f>'[1]2025年已发货'!I:I</f>
        <v>13684167136</v>
      </c>
      <c r="J5914" s="2" t="str">
        <f>_xlfn._xlws.FILTER(辅助信息!D:D,辅助信息!G:G=G5914)</f>
        <v>宜宾兴港三江新区长江工业园建设项目</v>
      </c>
    </row>
    <row r="5915" spans="1:10">
      <c r="A5915" s="2" t="str">
        <f>'[1]2025年已发货'!A:A</f>
        <v>德胜</v>
      </c>
      <c r="B5915" s="2" t="str">
        <f>'[1]2025年已发货'!B:B</f>
        <v>螺纹钢</v>
      </c>
      <c r="C5915" s="2" t="str">
        <f>'[1]2025年已发货'!C:C</f>
        <v>HRB500E Φ20</v>
      </c>
      <c r="D5915" s="2" t="str">
        <f>'[1]2025年已发货'!D:D</f>
        <v>吨</v>
      </c>
      <c r="E5915" s="2">
        <f>'[1]2025年已发货'!E:E</f>
        <v>2.7</v>
      </c>
      <c r="F5915" s="4">
        <f>'[1]2025年已发货'!F:F</f>
        <v>45878</v>
      </c>
      <c r="G5915" s="2" t="str">
        <f>'[1]2025年已发货'!G:G</f>
        <v>(宜宾兴港三江新区长江工业园保障性租赁住房建设项目-土建)四川省宜宾市翠屏区永善路南段宜宾市三江新区长江工业园区</v>
      </c>
      <c r="H5915" s="2" t="str">
        <f>'[1]2025年已发货'!H:H</f>
        <v>赵元虎</v>
      </c>
      <c r="I5915" s="2">
        <f>'[1]2025年已发货'!I:I</f>
        <v>13684167136</v>
      </c>
      <c r="J5915" s="2" t="str">
        <f>_xlfn._xlws.FILTER(辅助信息!D:D,辅助信息!G:G=G5915)</f>
        <v>宜宾兴港三江新区长江工业园建设项目</v>
      </c>
    </row>
    <row r="5916" spans="1:10">
      <c r="A5916" s="2" t="str">
        <f>'[1]2025年已发货'!A:A</f>
        <v>德胜</v>
      </c>
      <c r="B5916" s="2" t="str">
        <f>'[1]2025年已发货'!B:B</f>
        <v>螺纹钢</v>
      </c>
      <c r="C5916" s="2" t="str">
        <f>'[1]2025年已发货'!C:C</f>
        <v>HRB500E Φ22</v>
      </c>
      <c r="D5916" s="2" t="str">
        <f>'[1]2025年已发货'!D:D</f>
        <v>吨</v>
      </c>
      <c r="E5916" s="2">
        <f>'[1]2025年已发货'!E:E</f>
        <v>2.7</v>
      </c>
      <c r="F5916" s="4">
        <f>'[1]2025年已发货'!F:F</f>
        <v>45878</v>
      </c>
      <c r="G5916" s="2" t="str">
        <f>'[1]2025年已发货'!G:G</f>
        <v>(宜宾兴港三江新区长江工业园保障性租赁住房建设项目-土建)四川省宜宾市翠屏区永善路南段宜宾市三江新区长江工业园区</v>
      </c>
      <c r="H5916" s="2" t="str">
        <f>'[1]2025年已发货'!H:H</f>
        <v>赵元虎</v>
      </c>
      <c r="I5916" s="2">
        <f>'[1]2025年已发货'!I:I</f>
        <v>13684167136</v>
      </c>
      <c r="J5916" s="2" t="str">
        <f>_xlfn._xlws.FILTER(辅助信息!D:D,辅助信息!G:G=G5916)</f>
        <v>宜宾兴港三江新区长江工业园建设项目</v>
      </c>
    </row>
    <row r="5917" spans="1:10">
      <c r="A5917" s="2" t="str">
        <f>'[1]2025年已发货'!A:A</f>
        <v>德胜</v>
      </c>
      <c r="B5917" s="2" t="str">
        <f>'[1]2025年已发货'!B:B</f>
        <v>螺纹钢</v>
      </c>
      <c r="C5917" s="2" t="str">
        <f>'[1]2025年已发货'!C:C</f>
        <v>HRB500E Φ25</v>
      </c>
      <c r="D5917" s="2" t="str">
        <f>'[1]2025年已发货'!D:D</f>
        <v>吨</v>
      </c>
      <c r="E5917" s="2">
        <f>'[1]2025年已发货'!E:E</f>
        <v>42</v>
      </c>
      <c r="F5917" s="4">
        <f>'[1]2025年已发货'!F:F</f>
        <v>45878</v>
      </c>
      <c r="G5917" s="2" t="str">
        <f>'[1]2025年已发货'!G:G</f>
        <v>(宜宾兴港三江新区长江工业园保障性租赁住房建设项目-土建)四川省宜宾市翠屏区永善路南段宜宾市三江新区长江工业园区</v>
      </c>
      <c r="H5917" s="2" t="str">
        <f>'[1]2025年已发货'!H:H</f>
        <v>赵元虎</v>
      </c>
      <c r="I5917" s="2">
        <f>'[1]2025年已发货'!I:I</f>
        <v>13684167136</v>
      </c>
      <c r="J5917" s="2" t="str">
        <f>_xlfn._xlws.FILTER(辅助信息!D:D,辅助信息!G:G=G5917)</f>
        <v>宜宾兴港三江新区长江工业园建设项目</v>
      </c>
    </row>
    <row r="5918" spans="1:10">
      <c r="A5918" s="2" t="str">
        <f>'[1]2025年已发货'!A:A</f>
        <v>泸钢</v>
      </c>
      <c r="B5918" s="2" t="str">
        <f>'[1]2025年已发货'!B:B</f>
        <v>螺纹钢</v>
      </c>
      <c r="C5918" s="2" t="str">
        <f>'[1]2025年已发货'!C:C</f>
        <v>HRB400E Φ28×12米</v>
      </c>
      <c r="D5918" s="2" t="str">
        <f>'[1]2025年已发货'!D:D</f>
        <v>吨</v>
      </c>
      <c r="E5918" s="2">
        <f>'[1]2025年已发货'!E:E</f>
        <v>70</v>
      </c>
      <c r="F5918" s="4">
        <f>'[1]2025年已发货'!F:F</f>
        <v>45878</v>
      </c>
      <c r="G5918" s="2" t="str">
        <f>'[1]2025年已发货'!G:G</f>
        <v>（自永2标九局西南分公司钢筋棚）四川省自贡市骑龙镇大湾村</v>
      </c>
      <c r="H5918" s="2" t="str">
        <f>'[1]2025年已发货'!H:H</f>
        <v>袁洪浩</v>
      </c>
      <c r="I5918" s="2">
        <f>'[1]2025年已发货'!I:I</f>
        <v>18272354498</v>
      </c>
      <c r="J5918" s="2" vm="1" t="e">
        <f>_xlfn._xlws.FILTER(辅助信息!D:D,辅助信息!G:G=G5918)</f>
        <v>#VALUE!</v>
      </c>
    </row>
    <row r="5919" spans="1:10">
      <c r="A5919" s="2" t="str">
        <f>'[1]2025年已发货'!A:A</f>
        <v>泸钢</v>
      </c>
      <c r="B5919" s="2" t="str">
        <f>'[1]2025年已发货'!B:B</f>
        <v>盘螺</v>
      </c>
      <c r="C5919" s="2" t="str">
        <f>'[1]2025年已发货'!C:C</f>
        <v>HRB400E Φ12</v>
      </c>
      <c r="D5919" s="2" t="str">
        <f>'[1]2025年已发货'!D:D</f>
        <v>吨</v>
      </c>
      <c r="E5919" s="2">
        <f>'[1]2025年已发货'!E:E</f>
        <v>35</v>
      </c>
      <c r="F5919" s="4">
        <f>'[1]2025年已发货'!F:F</f>
        <v>45878</v>
      </c>
      <c r="G5919" s="2" t="str">
        <f>'[1]2025年已发货'!G:G</f>
        <v>（自永2标九局西南分公司钢筋棚）四川省自贡市骑龙镇大湾村</v>
      </c>
      <c r="H5919" s="2" t="str">
        <f>'[1]2025年已发货'!H:H</f>
        <v>袁洪浩</v>
      </c>
      <c r="I5919" s="2">
        <f>'[1]2025年已发货'!I:I</f>
        <v>18272354498</v>
      </c>
      <c r="J5919" s="2" vm="1" t="e">
        <f>_xlfn._xlws.FILTER(辅助信息!D:D,辅助信息!G:G=G5919)</f>
        <v>#VALUE!</v>
      </c>
    </row>
    <row r="5920" spans="1:10">
      <c r="A5920" s="2" t="str">
        <f>'[1]2025年已发货'!A:A</f>
        <v>泸钢</v>
      </c>
      <c r="B5920" s="2" t="str">
        <f>'[1]2025年已发货'!B:B</f>
        <v>高线</v>
      </c>
      <c r="C5920" s="2" t="str">
        <f>'[1]2025年已发货'!C:C</f>
        <v>HPB300E Φ8</v>
      </c>
      <c r="D5920" s="2" t="str">
        <f>'[1]2025年已发货'!D:D</f>
        <v>吨</v>
      </c>
      <c r="E5920" s="2">
        <f>'[1]2025年已发货'!E:E</f>
        <v>6</v>
      </c>
      <c r="F5920" s="4">
        <f>'[1]2025年已发货'!F:F</f>
        <v>45878</v>
      </c>
      <c r="G5920" s="2" t="str">
        <f>'[1]2025年已发货'!G:G</f>
        <v>（自永高速-自永3标六局交通分公司）四川省内江市隆昌市圣灯镇自永项目3标隆昌市圣灯镇中心学校</v>
      </c>
      <c r="H5920" s="2" t="str">
        <f>'[1]2025年已发货'!H:H</f>
        <v>李工</v>
      </c>
      <c r="I5920" s="2">
        <f>'[1]2025年已发货'!I:I</f>
        <v>19212995868</v>
      </c>
      <c r="J5920" s="2" vm="1" t="e">
        <f>_xlfn._xlws.FILTER(辅助信息!D:D,辅助信息!G:G=G5920)</f>
        <v>#VALUE!</v>
      </c>
    </row>
    <row r="5921" spans="1:10">
      <c r="A5921" s="2" t="str">
        <f>'[1]2025年已发货'!A:A</f>
        <v>泸钢</v>
      </c>
      <c r="B5921" s="2" t="str">
        <f>'[1]2025年已发货'!B:B</f>
        <v>螺纹钢</v>
      </c>
      <c r="C5921" s="2" t="str">
        <f>'[1]2025年已发货'!C:C</f>
        <v>HRB400E Φ12×9米</v>
      </c>
      <c r="D5921" s="2" t="str">
        <f>'[1]2025年已发货'!D:D</f>
        <v>吨</v>
      </c>
      <c r="E5921" s="2">
        <f>'[1]2025年已发货'!E:E</f>
        <v>18</v>
      </c>
      <c r="F5921" s="4">
        <f>'[1]2025年已发货'!F:F</f>
        <v>45878</v>
      </c>
      <c r="G5921" s="2" t="str">
        <f>'[1]2025年已发货'!G:G</f>
        <v>（自永高速-自永3标六局交通分公司）四川省内江市隆昌市圣灯镇自永项目3标隆昌市圣灯镇中心学校</v>
      </c>
      <c r="H5921" s="2" t="str">
        <f>'[1]2025年已发货'!H:H</f>
        <v>李工</v>
      </c>
      <c r="I5921" s="2">
        <f>'[1]2025年已发货'!I:I</f>
        <v>19212995868</v>
      </c>
      <c r="J5921" s="2" vm="1" t="e">
        <f>_xlfn._xlws.FILTER(辅助信息!D:D,辅助信息!G:G=G5921)</f>
        <v>#VALUE!</v>
      </c>
    </row>
    <row r="5922" spans="1:10">
      <c r="A5922" s="2" t="str">
        <f>'[1]2025年已发货'!A:A</f>
        <v>泸钢</v>
      </c>
      <c r="B5922" s="2" t="str">
        <f>'[1]2025年已发货'!B:B</f>
        <v>螺纹钢</v>
      </c>
      <c r="C5922" s="2" t="str">
        <f>'[1]2025年已发货'!C:C</f>
        <v>HRB400E Φ16×9米</v>
      </c>
      <c r="D5922" s="2" t="str">
        <f>'[1]2025年已发货'!D:D</f>
        <v>吨</v>
      </c>
      <c r="E5922" s="2">
        <f>'[1]2025年已发货'!E:E</f>
        <v>10</v>
      </c>
      <c r="F5922" s="4">
        <f>'[1]2025年已发货'!F:F</f>
        <v>45878</v>
      </c>
      <c r="G5922" s="2" t="str">
        <f>'[1]2025年已发货'!G:G</f>
        <v>（自永高速-自永3标六局交通分公司）四川省内江市隆昌市圣灯镇自永项目3标隆昌市圣灯镇中心学校</v>
      </c>
      <c r="H5922" s="2" t="str">
        <f>'[1]2025年已发货'!H:H</f>
        <v>李工</v>
      </c>
      <c r="I5922" s="2">
        <f>'[1]2025年已发货'!I:I</f>
        <v>19212995868</v>
      </c>
      <c r="J5922" s="2" vm="1" t="e">
        <f>_xlfn._xlws.FILTER(辅助信息!D:D,辅助信息!G:G=G5922)</f>
        <v>#VALUE!</v>
      </c>
    </row>
    <row r="5923" spans="1:10">
      <c r="A5923" s="2" t="str">
        <f>'[1]2025年已发货'!A:A</f>
        <v>润耀</v>
      </c>
      <c r="B5923" s="2" t="str">
        <f>'[1]2025年已发货'!B:B</f>
        <v>螺纹钢</v>
      </c>
      <c r="C5923" s="2" t="str">
        <f>'[1]2025年已发货'!C:C</f>
        <v>HRB400E Φ20*12m</v>
      </c>
      <c r="D5923" s="2" t="str">
        <f>'[1]2025年已发货'!D:D</f>
        <v>吨</v>
      </c>
      <c r="E5923" s="2">
        <f>'[1]2025年已发货'!E:E</f>
        <v>70</v>
      </c>
      <c r="F5923" s="4">
        <f>'[1]2025年已发货'!F:F</f>
        <v>45879</v>
      </c>
      <c r="G5923" s="2" t="str">
        <f>'[1]2025年已发货'!G:G</f>
        <v>（中铁广州局-成渝扩容2标）四川省资阳市雁江区石岭镇易家沟2号梁场</v>
      </c>
      <c r="H5923" s="2" t="str">
        <f>'[1]2025年已发货'!H:H</f>
        <v>刘沛琦</v>
      </c>
      <c r="I5923" s="2">
        <f>'[1]2025年已发货'!I:I</f>
        <v>18011784798</v>
      </c>
      <c r="J5923" s="2" vm="1" t="e">
        <f>_xlfn._xlws.FILTER(辅助信息!D:D,辅助信息!G:G=G5923)</f>
        <v>#VALUE!</v>
      </c>
    </row>
    <row r="5924" spans="1:10">
      <c r="A5924" s="2" t="str">
        <f>'[1]2025年已发货'!A:A</f>
        <v>润耀</v>
      </c>
      <c r="B5924" s="2" t="str">
        <f>'[1]2025年已发货'!B:B</f>
        <v>高线</v>
      </c>
      <c r="C5924" s="2" t="str">
        <f>'[1]2025年已发货'!C:C</f>
        <v>HRB400E Φ20*9m</v>
      </c>
      <c r="D5924" s="2" t="str">
        <f>'[1]2025年已发货'!D:D</f>
        <v>吨</v>
      </c>
      <c r="E5924" s="2">
        <f>'[1]2025年已发货'!E:E</f>
        <v>70</v>
      </c>
      <c r="F5924" s="4">
        <f>'[1]2025年已发货'!F:F</f>
        <v>45879</v>
      </c>
      <c r="G5924" s="2" t="str">
        <f>'[1]2025年已发货'!G:G</f>
        <v>（中铁广州局-成渝扩容2标）成渝扩容项目ZCB3-2标2#钢筋厂【雁江区联盟桥东北50米(资资路) 】</v>
      </c>
      <c r="H5924" s="2" t="str">
        <f>'[1]2025年已发货'!H:H</f>
        <v>刘沛琦</v>
      </c>
      <c r="I5924" s="2">
        <f>'[1]2025年已发货'!I:I</f>
        <v>18011784798</v>
      </c>
      <c r="J5924" s="2" vm="1" t="e">
        <f>_xlfn._xlws.FILTER(辅助信息!D:D,辅助信息!G:G=G5924)</f>
        <v>#VALUE!</v>
      </c>
    </row>
    <row r="5925" spans="1:10">
      <c r="A5925" s="2" t="str">
        <f>'[1]2025年已发货'!A:A</f>
        <v>润耀</v>
      </c>
      <c r="B5925" s="2" t="str">
        <f>'[1]2025年已发货'!B:B</f>
        <v>盘螺</v>
      </c>
      <c r="C5925" s="2" t="str">
        <f>'[1]2025年已发货'!C:C</f>
        <v>HRB400E Φ10</v>
      </c>
      <c r="D5925" s="2" t="str">
        <f>'[1]2025年已发货'!D:D</f>
        <v>吨</v>
      </c>
      <c r="E5925" s="2">
        <f>'[1]2025年已发货'!E:E</f>
        <v>5</v>
      </c>
      <c r="F5925" s="4">
        <f>'[1]2025年已发货'!F:F</f>
        <v>45879</v>
      </c>
      <c r="G5925" s="2" t="str">
        <f>'[1]2025年已发货'!G:G</f>
        <v>(宜宾兴港三江新区长江工业园保障性租赁住房建设项目-土建)四川省宜宾市翠屏区永善路南段宜宾市三江新区长江工业园区</v>
      </c>
      <c r="H5925" s="2" t="str">
        <f>'[1]2025年已发货'!H:H</f>
        <v>赵元虎</v>
      </c>
      <c r="I5925" s="2">
        <f>'[1]2025年已发货'!I:I</f>
        <v>13684167136</v>
      </c>
      <c r="J5925" s="2" t="str">
        <f>_xlfn._xlws.FILTER(辅助信息!D:D,辅助信息!G:G=G5925)</f>
        <v>宜宾兴港三江新区长江工业园建设项目</v>
      </c>
    </row>
    <row r="5926" spans="1:10">
      <c r="A5926" s="2" t="str">
        <f>'[1]2025年已发货'!A:A</f>
        <v>润耀</v>
      </c>
      <c r="B5926" s="2" t="str">
        <f>'[1]2025年已发货'!B:B</f>
        <v>盘螺</v>
      </c>
      <c r="C5926" s="2" t="str">
        <f>'[1]2025年已发货'!C:C</f>
        <v>HRB400E Φ12</v>
      </c>
      <c r="D5926" s="2" t="str">
        <f>'[1]2025年已发货'!D:D</f>
        <v>吨</v>
      </c>
      <c r="E5926" s="2">
        <f>'[1]2025年已发货'!E:E</f>
        <v>30</v>
      </c>
      <c r="F5926" s="4">
        <f>'[1]2025年已发货'!F:F</f>
        <v>45879</v>
      </c>
      <c r="G5926" s="2" t="str">
        <f>'[1]2025年已发货'!G:G</f>
        <v>(宜宾兴港三江新区长江工业园保障性租赁住房建设项目-土建)四川省宜宾市翠屏区永善路南段宜宾市三江新区长江工业园区</v>
      </c>
      <c r="H5926" s="2" t="str">
        <f>'[1]2025年已发货'!H:H</f>
        <v>赵元虎</v>
      </c>
      <c r="I5926" s="2">
        <f>'[1]2025年已发货'!I:I</f>
        <v>13684167136</v>
      </c>
      <c r="J5926" s="2" t="str">
        <f>_xlfn._xlws.FILTER(辅助信息!D:D,辅助信息!G:G=G5926)</f>
        <v>宜宾兴港三江新区长江工业园建设项目</v>
      </c>
    </row>
    <row r="5927" spans="1:10">
      <c r="A5927" s="2" t="str">
        <f>'[1]2025年已发货'!A:A</f>
        <v>润耀</v>
      </c>
      <c r="B5927" s="2" t="str">
        <f>'[1]2025年已发货'!B:B</f>
        <v>螺纹钢</v>
      </c>
      <c r="C5927" s="2" t="str">
        <f>'[1]2025年已发货'!C:C</f>
        <v>HRB400E Φ14 9m</v>
      </c>
      <c r="D5927" s="2" t="str">
        <f>'[1]2025年已发货'!D:D</f>
        <v>吨</v>
      </c>
      <c r="E5927" s="2">
        <f>'[1]2025年已发货'!E:E</f>
        <v>35</v>
      </c>
      <c r="F5927" s="4">
        <f>'[1]2025年已发货'!F:F</f>
        <v>45879</v>
      </c>
      <c r="G5927" s="2" t="str">
        <f>'[1]2025年已发货'!G:G</f>
        <v>(宜宾兴港三江新区长江工业园保障性租赁住房建设项目-土建)四川省宜宾市翠屏区永善路南段宜宾市三江新区长江工业园区</v>
      </c>
      <c r="H5927" s="2" t="str">
        <f>'[1]2025年已发货'!H:H</f>
        <v>赵元虎</v>
      </c>
      <c r="I5927" s="2">
        <f>'[1]2025年已发货'!I:I</f>
        <v>13684167136</v>
      </c>
      <c r="J5927" s="2" t="str">
        <f>_xlfn._xlws.FILTER(辅助信息!D:D,辅助信息!G:G=G5927)</f>
        <v>宜宾兴港三江新区长江工业园建设项目</v>
      </c>
    </row>
    <row r="5928" spans="1:10">
      <c r="A5928" s="2" t="str">
        <f>'[1]2025年已发货'!A:A</f>
        <v>德胜恒嘉</v>
      </c>
      <c r="B5928" s="2" t="str">
        <f>'[1]2025年已发货'!B:B</f>
        <v>螺纹钢</v>
      </c>
      <c r="C5928" s="2" t="str">
        <f>'[1]2025年已发货'!C:C</f>
        <v>HRB400E Φ22×9米</v>
      </c>
      <c r="D5928" s="2" t="str">
        <f>'[1]2025年已发货'!D:D</f>
        <v>吨</v>
      </c>
      <c r="E5928" s="2">
        <f>'[1]2025年已发货'!E:E</f>
        <v>35</v>
      </c>
      <c r="F5928" s="4">
        <f>'[1]2025年已发货'!F:F</f>
        <v>45879</v>
      </c>
      <c r="G5928" s="2" t="str">
        <f>'[1]2025年已发货'!G:G</f>
        <v>（自永1标八局二分公司钢筋棚）四川省自贡市大安区牛佛镇</v>
      </c>
      <c r="H5928" s="2" t="str">
        <f>'[1]2025年已发货'!H:H</f>
        <v>王君杰</v>
      </c>
      <c r="I5928" s="2">
        <f>'[1]2025年已发货'!I:I</f>
        <v>18919619850</v>
      </c>
      <c r="J5928" s="2" vm="1" t="e">
        <f>_xlfn._xlws.FILTER(辅助信息!D:D,辅助信息!G:G=G5928)</f>
        <v>#VALUE!</v>
      </c>
    </row>
    <row r="5929" spans="1:10">
      <c r="A5929" s="2" t="str">
        <f>'[1]2025年已发货'!A:A</f>
        <v>德胜恒嘉</v>
      </c>
      <c r="B5929" s="2" t="str">
        <f>'[1]2025年已发货'!B:B</f>
        <v>螺纹钢</v>
      </c>
      <c r="C5929" s="2" t="str">
        <f>'[1]2025年已发货'!C:C</f>
        <v>HRB400E Φ12×9米</v>
      </c>
      <c r="D5929" s="2" t="str">
        <f>'[1]2025年已发货'!D:D</f>
        <v>吨</v>
      </c>
      <c r="E5929" s="2">
        <f>'[1]2025年已发货'!E:E</f>
        <v>35</v>
      </c>
      <c r="F5929" s="4">
        <f>'[1]2025年已发货'!F:F</f>
        <v>45879</v>
      </c>
      <c r="G5929" s="2" t="str">
        <f>'[1]2025年已发货'!G:G</f>
        <v>（自永1标八局二分公司钢筋棚）四川省自贡市大安区牛佛镇</v>
      </c>
      <c r="H5929" s="2" t="str">
        <f>'[1]2025年已发货'!H:H</f>
        <v>王君杰</v>
      </c>
      <c r="I5929" s="2">
        <f>'[1]2025年已发货'!I:I</f>
        <v>18919619850</v>
      </c>
      <c r="J5929" s="2" vm="1" t="e">
        <f>_xlfn._xlws.FILTER(辅助信息!D:D,辅助信息!G:G=G5929)</f>
        <v>#VALUE!</v>
      </c>
    </row>
    <row r="5930" spans="1:10">
      <c r="A5930" s="2" t="str">
        <f>'[1]2025年已发货'!A:A</f>
        <v>德胜恒嘉</v>
      </c>
      <c r="B5930" s="2" t="str">
        <f>'[1]2025年已发货'!B:B</f>
        <v>螺纹钢</v>
      </c>
      <c r="C5930" s="2" t="str">
        <f>'[1]2025年已发货'!C:C</f>
        <v>HRB400E Φ20×9米</v>
      </c>
      <c r="D5930" s="2" t="str">
        <f>'[1]2025年已发货'!D:D</f>
        <v>吨</v>
      </c>
      <c r="E5930" s="2">
        <f>'[1]2025年已发货'!E:E</f>
        <v>35</v>
      </c>
      <c r="F5930" s="4">
        <f>'[1]2025年已发货'!F:F</f>
        <v>45879</v>
      </c>
      <c r="G5930" s="2" t="str">
        <f>'[1]2025年已发货'!G:G</f>
        <v>（自永1标八局二分公司钢筋棚）四川省自贡市大安区牛佛镇</v>
      </c>
      <c r="H5930" s="2" t="str">
        <f>'[1]2025年已发货'!H:H</f>
        <v>王君杰</v>
      </c>
      <c r="I5930" s="2">
        <f>'[1]2025年已发货'!I:I</f>
        <v>18919619850</v>
      </c>
      <c r="J5930" s="2" vm="1" t="e">
        <f>_xlfn._xlws.FILTER(辅助信息!D:D,辅助信息!G:G=G5930)</f>
        <v>#VALUE!</v>
      </c>
    </row>
    <row r="5931" spans="1:10">
      <c r="A5931" s="2" t="str">
        <f>'[1]2025年已发货'!A:A</f>
        <v>德胜恒嘉</v>
      </c>
      <c r="B5931" s="2" t="str">
        <f>'[1]2025年已发货'!B:B</f>
        <v>螺纹钢</v>
      </c>
      <c r="C5931" s="2" t="str">
        <f>'[1]2025年已发货'!C:C</f>
        <v>HRB400E Φ28×9米</v>
      </c>
      <c r="D5931" s="2" t="str">
        <f>'[1]2025年已发货'!D:D</f>
        <v>吨</v>
      </c>
      <c r="E5931" s="2">
        <f>'[1]2025年已发货'!E:E</f>
        <v>35</v>
      </c>
      <c r="F5931" s="4">
        <f>'[1]2025年已发货'!F:F</f>
        <v>45879</v>
      </c>
      <c r="G5931" s="2" t="str">
        <f>'[1]2025年已发货'!G:G</f>
        <v>（自永1标八局二分公司钢筋棚）四川省自贡市大安区牛佛镇</v>
      </c>
      <c r="H5931" s="2" t="str">
        <f>'[1]2025年已发货'!H:H</f>
        <v>王君杰</v>
      </c>
      <c r="I5931" s="2">
        <f>'[1]2025年已发货'!I:I</f>
        <v>18919619850</v>
      </c>
      <c r="J5931" s="2" vm="1" t="e">
        <f>_xlfn._xlws.FILTER(辅助信息!D:D,辅助信息!G:G=G5931)</f>
        <v>#VALUE!</v>
      </c>
    </row>
    <row r="5932" spans="1:10">
      <c r="A5932" s="2" t="str">
        <f>'[1]2025年已发货'!A:A</f>
        <v>德胜恒嘉</v>
      </c>
      <c r="B5932" s="2" t="str">
        <f>'[1]2025年已发货'!B:B</f>
        <v>螺纹钢</v>
      </c>
      <c r="C5932" s="2" t="str">
        <f>'[1]2025年已发货'!C:C</f>
        <v>HRB400E Φ16×9米</v>
      </c>
      <c r="D5932" s="2" t="str">
        <f>'[1]2025年已发货'!D:D</f>
        <v>吨</v>
      </c>
      <c r="E5932" s="2">
        <f>'[1]2025年已发货'!E:E</f>
        <v>35</v>
      </c>
      <c r="F5932" s="4">
        <f>'[1]2025年已发货'!F:F</f>
        <v>45879</v>
      </c>
      <c r="G5932" s="2" t="str">
        <f>'[1]2025年已发货'!G:G</f>
        <v>（自永1标八局二分公司钢筋棚）四川省自贡市大安区牛佛镇</v>
      </c>
      <c r="H5932" s="2" t="str">
        <f>'[1]2025年已发货'!H:H</f>
        <v>王君杰</v>
      </c>
      <c r="I5932" s="2">
        <f>'[1]2025年已发货'!I:I</f>
        <v>18919619850</v>
      </c>
      <c r="J5932" s="2" vm="1" t="e">
        <f>_xlfn._xlws.FILTER(辅助信息!D:D,辅助信息!G:G=G5932)</f>
        <v>#VALUE!</v>
      </c>
    </row>
    <row r="5933" spans="1:10">
      <c r="A5933" s="2" t="str">
        <f>'[1]2025年已发货'!A:A</f>
        <v>德胜恒嘉</v>
      </c>
      <c r="B5933" s="2" t="str">
        <f>'[1]2025年已发货'!B:B</f>
        <v>螺纹钢</v>
      </c>
      <c r="C5933" s="2" t="str">
        <f>'[1]2025年已发货'!C:C</f>
        <v>HRB500E Φ28×9米</v>
      </c>
      <c r="D5933" s="2" t="str">
        <f>'[1]2025年已发货'!D:D</f>
        <v>吨</v>
      </c>
      <c r="E5933" s="2">
        <f>'[1]2025年已发货'!E:E</f>
        <v>35</v>
      </c>
      <c r="F5933" s="4">
        <f>'[1]2025年已发货'!F:F</f>
        <v>45879</v>
      </c>
      <c r="G5933" s="2" t="str">
        <f>'[1]2025年已发货'!G:G</f>
        <v>（自永2标九局西南分公司钢筋棚）四川省自贡市骑龙镇大湾村</v>
      </c>
      <c r="H5933" s="2" t="str">
        <f>'[1]2025年已发货'!H:H</f>
        <v>袁洪浩</v>
      </c>
      <c r="I5933" s="2">
        <f>'[1]2025年已发货'!I:I</f>
        <v>18272354498</v>
      </c>
      <c r="J5933" s="2" vm="1" t="e">
        <f>_xlfn._xlws.FILTER(辅助信息!D:D,辅助信息!G:G=G5933)</f>
        <v>#VALUE!</v>
      </c>
    </row>
    <row r="5934" spans="1:10">
      <c r="A5934" s="2" t="str">
        <f>'[1]2025年已发货'!A:A</f>
        <v>德胜恒嘉</v>
      </c>
      <c r="B5934" s="2" t="str">
        <f>'[1]2025年已发货'!B:B</f>
        <v>螺纹钢</v>
      </c>
      <c r="C5934" s="2" t="str">
        <f>'[1]2025年已发货'!C:C</f>
        <v>HRB400E Φ28×9米</v>
      </c>
      <c r="D5934" s="2" t="str">
        <f>'[1]2025年已发货'!D:D</f>
        <v>吨</v>
      </c>
      <c r="E5934" s="2">
        <f>'[1]2025年已发货'!E:E</f>
        <v>35</v>
      </c>
      <c r="F5934" s="4">
        <f>'[1]2025年已发货'!F:F</f>
        <v>45879</v>
      </c>
      <c r="G5934" s="2" t="str">
        <f>'[1]2025年已发货'!G:G</f>
        <v>（自永2标九局西南分公司钢筋棚）四川省自贡市骑龙镇大湾村</v>
      </c>
      <c r="H5934" s="2" t="str">
        <f>'[1]2025年已发货'!H:H</f>
        <v>袁洪浩</v>
      </c>
      <c r="I5934" s="2">
        <f>'[1]2025年已发货'!I:I</f>
        <v>18272354498</v>
      </c>
      <c r="J5934" s="2" vm="1" t="e">
        <f>_xlfn._xlws.FILTER(辅助信息!D:D,辅助信息!G:G=G5934)</f>
        <v>#VALUE!</v>
      </c>
    </row>
    <row r="5935" spans="1:10">
      <c r="A5935" s="2" t="str">
        <f>'[1]2025年已发货'!A:A</f>
        <v>德胜</v>
      </c>
      <c r="B5935" s="2" t="str">
        <f>'[1]2025年已发货'!B:B</f>
        <v>螺纹钢</v>
      </c>
      <c r="C5935" s="2" t="str">
        <f>'[1]2025年已发货'!C:C</f>
        <v>HRB400E Φ25 12m</v>
      </c>
      <c r="D5935" s="2" t="str">
        <f>'[1]2025年已发货'!D:D</f>
        <v>吨</v>
      </c>
      <c r="E5935" s="2">
        <f>'[1]2025年已发货'!E:E</f>
        <v>35</v>
      </c>
      <c r="F5935" s="4">
        <f>'[1]2025年已发货'!F:F</f>
        <v>45880</v>
      </c>
      <c r="G5935" s="2" t="str">
        <f>'[1]2025年已发货'!G:G</f>
        <v>(华西乐山）-四川省乐山市市中区苏稽镇校地共建产教融合基地建设项目二标段</v>
      </c>
      <c r="H5935" s="2" t="str">
        <f>'[1]2025年已发货'!H:H</f>
        <v>彭江涛</v>
      </c>
      <c r="I5935" s="2">
        <f>'[1]2025年已发货'!I:I</f>
        <v>13990276572</v>
      </c>
      <c r="J5935" s="2" vm="1" t="e">
        <f>_xlfn._xlws.FILTER(辅助信息!D:D,辅助信息!G:G=G5935)</f>
        <v>#VALUE!</v>
      </c>
    </row>
    <row r="5936" spans="1:10">
      <c r="A5936" s="2" t="str">
        <f>'[1]2025年已发货'!A:A</f>
        <v>泸钢</v>
      </c>
      <c r="B5936" s="2" t="str">
        <f>'[1]2025年已发货'!B:B</f>
        <v>盘螺</v>
      </c>
      <c r="C5936" s="2" t="str">
        <f>'[1]2025年已发货'!C:C</f>
        <v>HRB400E Φ6</v>
      </c>
      <c r="D5936" s="2" t="str">
        <f>'[1]2025年已发货'!D:D</f>
        <v>吨</v>
      </c>
      <c r="E5936" s="2">
        <f>'[1]2025年已发货'!E:E</f>
        <v>10</v>
      </c>
      <c r="F5936" s="4">
        <f>'[1]2025年已发货'!F:F</f>
        <v>45880</v>
      </c>
      <c r="G5936" s="2" t="str">
        <f>'[1]2025年已发货'!G:G</f>
        <v>（五冶钢构宜宾高县月江镇建设项目）  四川省宜宾市高县月江镇刚记超市斜对面(还阳组团沪碳二期项目)</v>
      </c>
      <c r="H5936" s="2" t="str">
        <f>'[1]2025年已发货'!H:H</f>
        <v>张朝亮</v>
      </c>
      <c r="I5936" s="2">
        <f>'[1]2025年已发货'!I:I</f>
        <v>15228205853</v>
      </c>
      <c r="J5936" s="2" t="str">
        <f>_xlfn._xlws.FILTER(辅助信息!D:D,辅助信息!G:G=G5936)</f>
        <v>五冶钢构-宜宾市南溪区高县月江镇建设项目</v>
      </c>
    </row>
    <row r="5937" spans="1:10">
      <c r="A5937" s="2" t="str">
        <f>'[1]2025年已发货'!A:A</f>
        <v>泸钢</v>
      </c>
      <c r="B5937" s="2" t="str">
        <f>'[1]2025年已发货'!B:B</f>
        <v>螺纹钢</v>
      </c>
      <c r="C5937" s="2" t="str">
        <f>'[1]2025年已发货'!C:C</f>
        <v>HRB400E Φ18 9m</v>
      </c>
      <c r="D5937" s="2" t="str">
        <f>'[1]2025年已发货'!D:D</f>
        <v>吨</v>
      </c>
      <c r="E5937" s="2">
        <f>'[1]2025年已发货'!E:E</f>
        <v>6</v>
      </c>
      <c r="F5937" s="4">
        <f>'[1]2025年已发货'!F:F</f>
        <v>45880</v>
      </c>
      <c r="G5937" s="2" t="str">
        <f>'[1]2025年已发货'!G:G</f>
        <v>（五冶钢构宜宾高县月江镇建设项目）  四川省宜宾市高县月江镇刚记超市斜对面(还阳组团沪碳二期项目)</v>
      </c>
      <c r="H5937" s="2" t="str">
        <f>'[1]2025年已发货'!H:H</f>
        <v>张朝亮</v>
      </c>
      <c r="I5937" s="2">
        <f>'[1]2025年已发货'!I:I</f>
        <v>15228205853</v>
      </c>
      <c r="J5937" s="2" t="str">
        <f>_xlfn._xlws.FILTER(辅助信息!D:D,辅助信息!G:G=G5937)</f>
        <v>五冶钢构-宜宾市南溪区高县月江镇建设项目</v>
      </c>
    </row>
    <row r="5938" spans="1:10">
      <c r="A5938" s="2" t="str">
        <f>'[1]2025年已发货'!A:A</f>
        <v>泸钢</v>
      </c>
      <c r="B5938" s="2" t="str">
        <f>'[1]2025年已发货'!B:B</f>
        <v>螺纹钢</v>
      </c>
      <c r="C5938" s="2" t="str">
        <f>'[1]2025年已发货'!C:C</f>
        <v>HRB400E Φ20 9m</v>
      </c>
      <c r="D5938" s="2" t="str">
        <f>'[1]2025年已发货'!D:D</f>
        <v>吨</v>
      </c>
      <c r="E5938" s="2">
        <f>'[1]2025年已发货'!E:E</f>
        <v>9</v>
      </c>
      <c r="F5938" s="4">
        <f>'[1]2025年已发货'!F:F</f>
        <v>45880</v>
      </c>
      <c r="G5938" s="2" t="str">
        <f>'[1]2025年已发货'!G:G</f>
        <v>（五冶钢构宜宾高县月江镇建设项目）  四川省宜宾市高县月江镇刚记超市斜对面(还阳组团沪碳二期项目)</v>
      </c>
      <c r="H5938" s="2" t="str">
        <f>'[1]2025年已发货'!H:H</f>
        <v>张朝亮</v>
      </c>
      <c r="I5938" s="2">
        <f>'[1]2025年已发货'!I:I</f>
        <v>15228205853</v>
      </c>
      <c r="J5938" s="2" t="str">
        <f>_xlfn._xlws.FILTER(辅助信息!D:D,辅助信息!G:G=G5938)</f>
        <v>五冶钢构-宜宾市南溪区高县月江镇建设项目</v>
      </c>
    </row>
    <row r="5939" spans="1:10">
      <c r="A5939" s="2" t="str">
        <f>'[1]2025年已发货'!A:A</f>
        <v>泸钢</v>
      </c>
      <c r="B5939" s="2" t="str">
        <f>'[1]2025年已发货'!B:B</f>
        <v>螺纹钢</v>
      </c>
      <c r="C5939" s="2" t="str">
        <f>'[1]2025年已发货'!C:C</f>
        <v>HRB400E Φ22 9m</v>
      </c>
      <c r="D5939" s="2" t="str">
        <f>'[1]2025年已发货'!D:D</f>
        <v>吨</v>
      </c>
      <c r="E5939" s="2">
        <f>'[1]2025年已发货'!E:E</f>
        <v>9</v>
      </c>
      <c r="F5939" s="4">
        <f>'[1]2025年已发货'!F:F</f>
        <v>45880</v>
      </c>
      <c r="G5939" s="2" t="str">
        <f>'[1]2025年已发货'!G:G</f>
        <v>（五冶钢构宜宾高县月江镇建设项目）  四川省宜宾市高县月江镇刚记超市斜对面(还阳组团沪碳二期项目)</v>
      </c>
      <c r="H5939" s="2" t="str">
        <f>'[1]2025年已发货'!H:H</f>
        <v>张朝亮</v>
      </c>
      <c r="I5939" s="2">
        <f>'[1]2025年已发货'!I:I</f>
        <v>15228205853</v>
      </c>
      <c r="J5939" s="2" t="str">
        <f>_xlfn._xlws.FILTER(辅助信息!D:D,辅助信息!G:G=G5939)</f>
        <v>五冶钢构-宜宾市南溪区高县月江镇建设项目</v>
      </c>
    </row>
    <row r="5940" spans="1:10">
      <c r="A5940" s="2" t="str">
        <f>'[1]2025年已发货'!A:A</f>
        <v>泸钢</v>
      </c>
      <c r="B5940" s="2" t="str">
        <f>'[1]2025年已发货'!B:B</f>
        <v>盘螺</v>
      </c>
      <c r="C5940" s="2" t="str">
        <f>'[1]2025年已发货'!C:C</f>
        <v>HRB400E Φ8</v>
      </c>
      <c r="D5940" s="2" t="str">
        <f>'[1]2025年已发货'!D:D</f>
        <v>吨</v>
      </c>
      <c r="E5940" s="2">
        <f>'[1]2025年已发货'!E:E</f>
        <v>10</v>
      </c>
      <c r="F5940" s="4">
        <f>'[1]2025年已发货'!F:F</f>
        <v>45880</v>
      </c>
      <c r="G5940" s="2" t="str">
        <f>'[1]2025年已发货'!G:G</f>
        <v>(宜宾兴港三江新区长江工业园保障性租赁住房建设项目-土建)四川省宜宾市翠屏区永善路南段宜宾市三江新区长江工业园区</v>
      </c>
      <c r="H5940" s="2" t="str">
        <f>'[1]2025年已发货'!H:H</f>
        <v>赵元虎</v>
      </c>
      <c r="I5940" s="2">
        <f>'[1]2025年已发货'!I:I</f>
        <v>13684167136</v>
      </c>
      <c r="J5940" s="2" t="str">
        <f>_xlfn._xlws.FILTER(辅助信息!D:D,辅助信息!G:G=G5940)</f>
        <v>宜宾兴港三江新区长江工业园建设项目</v>
      </c>
    </row>
    <row r="5941" spans="1:10">
      <c r="A5941" s="2" t="str">
        <f>'[1]2025年已发货'!A:A</f>
        <v>泸钢</v>
      </c>
      <c r="B5941" s="2" t="str">
        <f>'[1]2025年已发货'!B:B</f>
        <v>盘螺</v>
      </c>
      <c r="C5941" s="2" t="str">
        <f>'[1]2025年已发货'!C:C</f>
        <v>HRB400E Φ10</v>
      </c>
      <c r="D5941" s="2" t="str">
        <f>'[1]2025年已发货'!D:D</f>
        <v>吨</v>
      </c>
      <c r="E5941" s="2">
        <f>'[1]2025年已发货'!E:E</f>
        <v>25</v>
      </c>
      <c r="F5941" s="4">
        <f>'[1]2025年已发货'!F:F</f>
        <v>45880</v>
      </c>
      <c r="G5941" s="2" t="str">
        <f>'[1]2025年已发货'!G:G</f>
        <v>(宜宾兴港三江新区长江工业园保障性租赁住房建设项目-土建)四川省宜宾市翠屏区永善路南段宜宾市三江新区长江工业园区</v>
      </c>
      <c r="H5941" s="2" t="str">
        <f>'[1]2025年已发货'!H:H</f>
        <v>赵元虎</v>
      </c>
      <c r="I5941" s="2">
        <f>'[1]2025年已发货'!I:I</f>
        <v>13684167136</v>
      </c>
      <c r="J5941" s="2" t="str">
        <f>_xlfn._xlws.FILTER(辅助信息!D:D,辅助信息!G:G=G5941)</f>
        <v>宜宾兴港三江新区长江工业园建设项目</v>
      </c>
    </row>
    <row r="5942" spans="1:10">
      <c r="A5942" s="2" t="str">
        <f>'[1]2025年已发货'!A:A</f>
        <v>泸钢</v>
      </c>
      <c r="B5942" s="2" t="str">
        <f>'[1]2025年已发货'!B:B</f>
        <v>盘螺</v>
      </c>
      <c r="C5942" s="2" t="str">
        <f>'[1]2025年已发货'!C:C</f>
        <v>HRB400E  Φ12</v>
      </c>
      <c r="D5942" s="2" t="str">
        <f>'[1]2025年已发货'!D:D</f>
        <v>吨</v>
      </c>
      <c r="E5942" s="2">
        <f>'[1]2025年已发货'!E:E</f>
        <v>35</v>
      </c>
      <c r="F5942" s="4">
        <f>'[1]2025年已发货'!F:F</f>
        <v>45880</v>
      </c>
      <c r="G5942" s="2" t="str">
        <f>'[1]2025年已发货'!G:G</f>
        <v>（自永2标九局西南分公司钢筋棚）四川省自贡市骑龙镇大湾村</v>
      </c>
      <c r="H5942" s="2" t="str">
        <f>'[1]2025年已发货'!H:H</f>
        <v>袁洪浩</v>
      </c>
      <c r="I5942" s="2">
        <f>'[1]2025年已发货'!I:I</f>
        <v>18272354498</v>
      </c>
      <c r="J5942" s="2" vm="1" t="e">
        <f>_xlfn._xlws.FILTER(辅助信息!D:D,辅助信息!G:G=G5942)</f>
        <v>#VALUE!</v>
      </c>
    </row>
    <row r="5943" spans="1:10">
      <c r="A5943" s="2" t="str">
        <f>'[1]2025年已发货'!A:A</f>
        <v>德胜恒嘉</v>
      </c>
      <c r="B5943" s="2" t="str">
        <f>'[1]2025年已发货'!B:B</f>
        <v>螺纹钢</v>
      </c>
      <c r="C5943" s="2" t="str">
        <f>'[1]2025年已发货'!C:C</f>
        <v>HRB400E Φ12×9米</v>
      </c>
      <c r="D5943" s="2" t="str">
        <f>'[1]2025年已发货'!D:D</f>
        <v>吨</v>
      </c>
      <c r="E5943" s="2">
        <f>'[1]2025年已发货'!E:E</f>
        <v>15</v>
      </c>
      <c r="F5943" s="4">
        <f>'[1]2025年已发货'!F:F</f>
        <v>45880</v>
      </c>
      <c r="G5943" s="2" t="str">
        <f>'[1]2025年已发货'!G:G</f>
        <v>（自永1标八局二分公司二分部）自贡市沿滩区川南中小企业创业园(金川路东50米)</v>
      </c>
      <c r="H5943" s="2" t="str">
        <f>'[1]2025年已发货'!H:H</f>
        <v>李锐</v>
      </c>
      <c r="I5943" s="2">
        <f>'[1]2025年已发货'!I:I</f>
        <v>13890668545</v>
      </c>
      <c r="J5943" s="2" vm="1" t="e">
        <f>_xlfn._xlws.FILTER(辅助信息!D:D,辅助信息!G:G=G5943)</f>
        <v>#VALUE!</v>
      </c>
    </row>
    <row r="5944" spans="1:10">
      <c r="A5944" s="2" t="str">
        <f>'[1]2025年已发货'!A:A</f>
        <v>德胜恒嘉</v>
      </c>
      <c r="B5944" s="2" t="str">
        <f>'[1]2025年已发货'!B:B</f>
        <v>螺纹钢</v>
      </c>
      <c r="C5944" s="2" t="str">
        <f>'[1]2025年已发货'!C:C</f>
        <v>HRB400E Φ28×9米</v>
      </c>
      <c r="D5944" s="2" t="str">
        <f>'[1]2025年已发货'!D:D</f>
        <v>吨</v>
      </c>
      <c r="E5944" s="2">
        <f>'[1]2025年已发货'!E:E</f>
        <v>55</v>
      </c>
      <c r="F5944" s="4">
        <f>'[1]2025年已发货'!F:F</f>
        <v>45880</v>
      </c>
      <c r="G5944" s="2" t="str">
        <f>'[1]2025年已发货'!G:G</f>
        <v>（自永1标八局二分公司二分部）自贡市沿滩区川南中小企业创业园(金川路东50米)</v>
      </c>
      <c r="H5944" s="2" t="str">
        <f>'[1]2025年已发货'!H:H</f>
        <v>李锐</v>
      </c>
      <c r="I5944" s="2">
        <f>'[1]2025年已发货'!I:I</f>
        <v>13890668545</v>
      </c>
      <c r="J5944" s="2" vm="1" t="e">
        <f>_xlfn._xlws.FILTER(辅助信息!D:D,辅助信息!G:G=G5944)</f>
        <v>#VALUE!</v>
      </c>
    </row>
    <row r="5945" spans="1:10">
      <c r="A5945" s="2" t="str">
        <f>'[1]2025年已发货'!A:A</f>
        <v>德胜恒嘉</v>
      </c>
      <c r="B5945" s="2" t="str">
        <f>'[1]2025年已发货'!B:B</f>
        <v>螺纹钢</v>
      </c>
      <c r="C5945" s="2" t="str">
        <f>'[1]2025年已发货'!C:C</f>
        <v>HRB400E Φ28×12米</v>
      </c>
      <c r="D5945" s="2" t="str">
        <f>'[1]2025年已发货'!D:D</f>
        <v>吨</v>
      </c>
      <c r="E5945" s="2">
        <f>'[1]2025年已发货'!E:E</f>
        <v>35</v>
      </c>
      <c r="F5945" s="4">
        <f>'[1]2025年已发货'!F:F</f>
        <v>45880</v>
      </c>
      <c r="G5945" s="2" t="str">
        <f>'[1]2025年已发货'!G:G</f>
        <v>自永4标一局四公司（四川省内江市隆昌市金鹅街道自永4标一局四公司钢筋棚）</v>
      </c>
      <c r="H5945" s="2" t="str">
        <f>'[1]2025年已发货'!H:H</f>
        <v>郝优</v>
      </c>
      <c r="I5945" s="2">
        <f>'[1]2025年已发货'!I:I</f>
        <v>13891371707</v>
      </c>
      <c r="J5945" s="2" vm="1" t="e">
        <f>_xlfn._xlws.FILTER(辅助信息!D:D,辅助信息!G:G=G5945)</f>
        <v>#VALUE!</v>
      </c>
    </row>
    <row r="5946" spans="1:10">
      <c r="A5946" s="2" t="str">
        <f>'[1]2025年已发货'!A:A</f>
        <v>德胜恒嘉</v>
      </c>
      <c r="B5946" s="2" t="str">
        <f>'[1]2025年已发货'!B:B</f>
        <v>螺纹钢</v>
      </c>
      <c r="C5946" s="2" t="str">
        <f>'[1]2025年已发货'!C:C</f>
        <v>HRB400E Φ28×9米</v>
      </c>
      <c r="D5946" s="2" t="str">
        <f>'[1]2025年已发货'!D:D</f>
        <v>吨</v>
      </c>
      <c r="E5946" s="2">
        <f>'[1]2025年已发货'!E:E</f>
        <v>35</v>
      </c>
      <c r="F5946" s="4">
        <f>'[1]2025年已发货'!F:F</f>
        <v>45880</v>
      </c>
      <c r="G5946" s="2" t="str">
        <f>'[1]2025年已发货'!G:G</f>
        <v>自永4标一局四公司（四川省内江市隆昌市金鹅街道自永4标一局四公司钢筋棚）</v>
      </c>
      <c r="H5946" s="2" t="str">
        <f>'[1]2025年已发货'!H:H</f>
        <v>郝优</v>
      </c>
      <c r="I5946" s="2">
        <f>'[1]2025年已发货'!I:I</f>
        <v>13891371707</v>
      </c>
      <c r="J5946" s="2" vm="1" t="e">
        <f>_xlfn._xlws.FILTER(辅助信息!D:D,辅助信息!G:G=G5946)</f>
        <v>#VALUE!</v>
      </c>
    </row>
    <row r="5947" spans="1:10">
      <c r="A5947" s="2" t="str">
        <f>'[1]2025年已发货'!A:A</f>
        <v>德胜恒嘉</v>
      </c>
      <c r="B5947" s="2" t="str">
        <f>'[1]2025年已发货'!B:B</f>
        <v>螺纹钢</v>
      </c>
      <c r="C5947" s="2" t="str">
        <f>'[1]2025年已发货'!C:C</f>
        <v>HRB400E Φ12×9米</v>
      </c>
      <c r="D5947" s="2" t="str">
        <f>'[1]2025年已发货'!D:D</f>
        <v>吨</v>
      </c>
      <c r="E5947" s="2">
        <f>'[1]2025年已发货'!E:E</f>
        <v>35</v>
      </c>
      <c r="F5947" s="4">
        <f>'[1]2025年已发货'!F:F</f>
        <v>45880</v>
      </c>
      <c r="G5947" s="2" t="str">
        <f>'[1]2025年已发货'!G:G</f>
        <v>自永4标一局四公司（四川省内江市隆昌市金鹅街道自永4标一局四公司钢筋棚）</v>
      </c>
      <c r="H5947" s="2" t="str">
        <f>'[1]2025年已发货'!H:H</f>
        <v>郝优</v>
      </c>
      <c r="I5947" s="2">
        <f>'[1]2025年已发货'!I:I</f>
        <v>13891371707</v>
      </c>
      <c r="J5947" s="2" vm="1" t="e">
        <f>_xlfn._xlws.FILTER(辅助信息!D:D,辅助信息!G:G=G5947)</f>
        <v>#VALUE!</v>
      </c>
    </row>
    <row r="5948" spans="1:10">
      <c r="A5948" s="2" t="str">
        <f>'[1]2025年已发货'!A:A</f>
        <v>德胜恒嘉</v>
      </c>
      <c r="B5948" s="2" t="str">
        <f>'[1]2025年已发货'!B:B</f>
        <v>螺纹钢</v>
      </c>
      <c r="C5948" s="2" t="str">
        <f>'[1]2025年已发货'!C:C</f>
        <v>HRB400E Φ12×12米</v>
      </c>
      <c r="D5948" s="2" t="str">
        <f>'[1]2025年已发货'!D:D</f>
        <v>吨</v>
      </c>
      <c r="E5948" s="2">
        <f>'[1]2025年已发货'!E:E</f>
        <v>35</v>
      </c>
      <c r="F5948" s="4">
        <f>'[1]2025年已发货'!F:F</f>
        <v>45880</v>
      </c>
      <c r="G5948" s="2" t="str">
        <f>'[1]2025年已发货'!G:G</f>
        <v>自永4标一局四公司（四川省内江市隆昌市金鹅街道自永4标一局四公司钢筋棚）</v>
      </c>
      <c r="H5948" s="2" t="str">
        <f>'[1]2025年已发货'!H:H</f>
        <v>郝优</v>
      </c>
      <c r="I5948" s="2">
        <f>'[1]2025年已发货'!I:I</f>
        <v>13891371707</v>
      </c>
      <c r="J5948" s="2" vm="1" t="e">
        <f>_xlfn._xlws.FILTER(辅助信息!D:D,辅助信息!G:G=G5948)</f>
        <v>#VALUE!</v>
      </c>
    </row>
    <row r="5949" spans="1:10">
      <c r="A5949" s="2" t="str">
        <f>'[1]2025年已发货'!A:A</f>
        <v>德胜恒嘉</v>
      </c>
      <c r="B5949" s="2" t="str">
        <f>'[1]2025年已发货'!B:B</f>
        <v>螺纹钢</v>
      </c>
      <c r="C5949" s="2" t="str">
        <f>'[1]2025年已发货'!C:C</f>
        <v>HRB400E Φ32×12米</v>
      </c>
      <c r="D5949" s="2" t="str">
        <f>'[1]2025年已发货'!D:D</f>
        <v>吨</v>
      </c>
      <c r="E5949" s="2">
        <f>'[1]2025年已发货'!E:E</f>
        <v>70</v>
      </c>
      <c r="F5949" s="4">
        <f>'[1]2025年已发货'!F:F</f>
        <v>45880</v>
      </c>
      <c r="G5949" s="2" t="str">
        <f>'[1]2025年已发货'!G:G</f>
        <v>自永4标一局四公司（四川省内江市隆昌市金鹅街道自永4标一局四公司钢筋棚）</v>
      </c>
      <c r="H5949" s="2" t="str">
        <f>'[1]2025年已发货'!H:H</f>
        <v>郝优</v>
      </c>
      <c r="I5949" s="2">
        <f>'[1]2025年已发货'!I:I</f>
        <v>13891371707</v>
      </c>
      <c r="J5949" s="2" vm="1" t="e">
        <f>_xlfn._xlws.FILTER(辅助信息!D:D,辅助信息!G:G=G5949)</f>
        <v>#VALUE!</v>
      </c>
    </row>
    <row r="5950" spans="1:10">
      <c r="A5950" s="2" t="str">
        <f>'[1]2025年已发货'!A:A</f>
        <v>达钢</v>
      </c>
      <c r="B5950" s="2" t="str">
        <f>'[1]2025年已发货'!B:B</f>
        <v>螺纹钢</v>
      </c>
      <c r="C5950" s="2" t="str">
        <f>'[1]2025年已发货'!C:C</f>
        <v>HRB400E Φ28 9m</v>
      </c>
      <c r="D5950" s="2" t="str">
        <f>'[1]2025年已发货'!D:D</f>
        <v>吨</v>
      </c>
      <c r="E5950" s="2">
        <f>'[1]2025年已发货'!E:E</f>
        <v>60</v>
      </c>
      <c r="F5950" s="4">
        <f>'[1]2025年已发货'!F:F</f>
        <v>45880</v>
      </c>
      <c r="G5950" s="2" t="str">
        <f>'[1]2025年已发货'!G:G</f>
        <v>（商投建工达州中医药科技园-2工区-景观桥）达州市通川区达州中医药职业学院犀牛大道北段</v>
      </c>
      <c r="H5950" s="2" t="str">
        <f>'[1]2025年已发货'!H:H</f>
        <v>李波</v>
      </c>
      <c r="I5950" s="2">
        <f>'[1]2025年已发货'!I:I</f>
        <v>18381899787</v>
      </c>
      <c r="J5950" s="2" t="str">
        <f>_xlfn._xlws.FILTER(辅助信息!D:D,辅助信息!G:G=G5950)</f>
        <v>商投建工达州中医药科技园</v>
      </c>
    </row>
    <row r="5951" spans="1:10">
      <c r="A5951" s="2" t="str">
        <f>'[1]2025年已发货'!A:A</f>
        <v>钢固融</v>
      </c>
      <c r="B5951" s="2" t="str">
        <f>'[1]2025年已发货'!B:B</f>
        <v>螺纹钢</v>
      </c>
      <c r="C5951" s="2" t="str">
        <f>'[1]2025年已发货'!C:C</f>
        <v>HRB400E Φ12 9m</v>
      </c>
      <c r="D5951" s="2" t="str">
        <f>'[1]2025年已发货'!D:D</f>
        <v>吨</v>
      </c>
      <c r="E5951" s="2">
        <f>'[1]2025年已发货'!E:E</f>
        <v>7.5</v>
      </c>
      <c r="F5951" s="4">
        <f>'[1]2025年已发货'!F:F</f>
        <v>45880</v>
      </c>
      <c r="G5951" s="2" t="str">
        <f>'[1]2025年已发货'!G:G</f>
        <v>（商投建工达州中医药科技园-4工区-11号楼）达州市通川区达州中医药职业学院犀牛大道北段</v>
      </c>
      <c r="H5951" s="2" t="str">
        <f>'[1]2025年已发货'!H:H</f>
        <v>张扬</v>
      </c>
      <c r="I5951" s="2">
        <f>'[1]2025年已发货'!I:I</f>
        <v>18381904567</v>
      </c>
      <c r="J5951" s="2" t="str">
        <f>_xlfn._xlws.FILTER(辅助信息!D:D,辅助信息!G:G=G5951)</f>
        <v>商投建工达州中医药科技园</v>
      </c>
    </row>
    <row r="5952" spans="1:10">
      <c r="A5952" s="2" t="str">
        <f>'[1]2025年已发货'!A:A</f>
        <v>钢固融</v>
      </c>
      <c r="B5952" s="2" t="str">
        <f>'[1]2025年已发货'!B:B</f>
        <v>螺纹钢</v>
      </c>
      <c r="C5952" s="2" t="str">
        <f>'[1]2025年已发货'!C:C</f>
        <v>HRB500E Φ16</v>
      </c>
      <c r="D5952" s="2" t="str">
        <f>'[1]2025年已发货'!D:D</f>
        <v>吨</v>
      </c>
      <c r="E5952" s="2">
        <f>'[1]2025年已发货'!E:E</f>
        <v>2.5</v>
      </c>
      <c r="F5952" s="4">
        <f>'[1]2025年已发货'!F:F</f>
        <v>45880</v>
      </c>
      <c r="G5952" s="2" t="str">
        <f>'[1]2025年已发货'!G:G</f>
        <v>（商投建工达州中医药科技园-4工区-11号楼）达州市通川区达州中医药职业学院犀牛大道北段</v>
      </c>
      <c r="H5952" s="2" t="str">
        <f>'[1]2025年已发货'!H:H</f>
        <v>张扬</v>
      </c>
      <c r="I5952" s="2">
        <f>'[1]2025年已发货'!I:I</f>
        <v>18381904567</v>
      </c>
      <c r="J5952" s="2" t="str">
        <f>_xlfn._xlws.FILTER(辅助信息!D:D,辅助信息!G:G=G5952)</f>
        <v>商投建工达州中医药科技园</v>
      </c>
    </row>
    <row r="5953" spans="1:10">
      <c r="A5953" s="2" t="str">
        <f>'[1]2025年已发货'!A:A</f>
        <v>钢固融</v>
      </c>
      <c r="B5953" s="2" t="str">
        <f>'[1]2025年已发货'!B:B</f>
        <v>螺纹钢</v>
      </c>
      <c r="C5953" s="2" t="str">
        <f>'[1]2025年已发货'!C:C</f>
        <v>HRB500E Φ18</v>
      </c>
      <c r="D5953" s="2" t="str">
        <f>'[1]2025年已发货'!D:D</f>
        <v>吨</v>
      </c>
      <c r="E5953" s="2">
        <f>'[1]2025年已发货'!E:E</f>
        <v>5</v>
      </c>
      <c r="F5953" s="4">
        <f>'[1]2025年已发货'!F:F</f>
        <v>45880</v>
      </c>
      <c r="G5953" s="2" t="str">
        <f>'[1]2025年已发货'!G:G</f>
        <v>（商投建工达州中医药科技园-4工区-11号楼）达州市通川区达州中医药职业学院犀牛大道北段</v>
      </c>
      <c r="H5953" s="2" t="str">
        <f>'[1]2025年已发货'!H:H</f>
        <v>张扬</v>
      </c>
      <c r="I5953" s="2">
        <f>'[1]2025年已发货'!I:I</f>
        <v>18381904567</v>
      </c>
      <c r="J5953" s="2" t="str">
        <f>_xlfn._xlws.FILTER(辅助信息!D:D,辅助信息!G:G=G5953)</f>
        <v>商投建工达州中医药科技园</v>
      </c>
    </row>
    <row r="5954" spans="1:10">
      <c r="A5954" s="2" t="str">
        <f>'[1]2025年已发货'!A:A</f>
        <v>钢固融</v>
      </c>
      <c r="B5954" s="2" t="str">
        <f>'[1]2025年已发货'!B:B</f>
        <v>螺纹钢</v>
      </c>
      <c r="C5954" s="2" t="str">
        <f>'[1]2025年已发货'!C:C</f>
        <v>HRB500E Φ20</v>
      </c>
      <c r="D5954" s="2" t="str">
        <f>'[1]2025年已发货'!D:D</f>
        <v>吨</v>
      </c>
      <c r="E5954" s="2">
        <f>'[1]2025年已发货'!E:E</f>
        <v>5</v>
      </c>
      <c r="F5954" s="4">
        <f>'[1]2025年已发货'!F:F</f>
        <v>45880</v>
      </c>
      <c r="G5954" s="2" t="str">
        <f>'[1]2025年已发货'!G:G</f>
        <v>（商投建工达州中医药科技园-4工区-11号楼）达州市通川区达州中医药职业学院犀牛大道北段</v>
      </c>
      <c r="H5954" s="2" t="str">
        <f>'[1]2025年已发货'!H:H</f>
        <v>张扬</v>
      </c>
      <c r="I5954" s="2">
        <f>'[1]2025年已发货'!I:I</f>
        <v>18381904567</v>
      </c>
      <c r="J5954" s="2" t="str">
        <f>_xlfn._xlws.FILTER(辅助信息!D:D,辅助信息!G:G=G5954)</f>
        <v>商投建工达州中医药科技园</v>
      </c>
    </row>
    <row r="5955" spans="1:10">
      <c r="A5955" s="2" t="str">
        <f>'[1]2025年已发货'!A:A</f>
        <v>钢固融</v>
      </c>
      <c r="B5955" s="2" t="str">
        <f>'[1]2025年已发货'!B:B</f>
        <v>螺纹钢</v>
      </c>
      <c r="C5955" s="2" t="str">
        <f>'[1]2025年已发货'!C:C</f>
        <v>HRB500E Φ22</v>
      </c>
      <c r="D5955" s="2" t="str">
        <f>'[1]2025年已发货'!D:D</f>
        <v>吨</v>
      </c>
      <c r="E5955" s="2">
        <f>'[1]2025年已发货'!E:E</f>
        <v>2.5</v>
      </c>
      <c r="F5955" s="4">
        <f>'[1]2025年已发货'!F:F</f>
        <v>45880</v>
      </c>
      <c r="G5955" s="2" t="str">
        <f>'[1]2025年已发货'!G:G</f>
        <v>（商投建工达州中医药科技园-4工区-11号楼）达州市通川区达州中医药职业学院犀牛大道北段</v>
      </c>
      <c r="H5955" s="2" t="str">
        <f>'[1]2025年已发货'!H:H</f>
        <v>张扬</v>
      </c>
      <c r="I5955" s="2">
        <f>'[1]2025年已发货'!I:I</f>
        <v>18381904567</v>
      </c>
      <c r="J5955" s="2" t="str">
        <f>_xlfn._xlws.FILTER(辅助信息!D:D,辅助信息!G:G=G5955)</f>
        <v>商投建工达州中医药科技园</v>
      </c>
    </row>
    <row r="5956" spans="1:10">
      <c r="A5956" s="2" t="str">
        <f>'[1]2025年已发货'!A:A</f>
        <v>钢固融</v>
      </c>
      <c r="B5956" s="2" t="str">
        <f>'[1]2025年已发货'!B:B</f>
        <v>螺纹钢</v>
      </c>
      <c r="C5956" s="2" t="str">
        <f>'[1]2025年已发货'!C:C</f>
        <v>HRB500E Φ25</v>
      </c>
      <c r="D5956" s="2" t="str">
        <f>'[1]2025年已发货'!D:D</f>
        <v>吨</v>
      </c>
      <c r="E5956" s="2">
        <f>'[1]2025年已发货'!E:E</f>
        <v>12.5</v>
      </c>
      <c r="F5956" s="4">
        <f>'[1]2025年已发货'!F:F</f>
        <v>45880</v>
      </c>
      <c r="G5956" s="2" t="str">
        <f>'[1]2025年已发货'!G:G</f>
        <v>（商投建工达州中医药科技园-4工区-11号楼）达州市通川区达州中医药职业学院犀牛大道北段</v>
      </c>
      <c r="H5956" s="2" t="str">
        <f>'[1]2025年已发货'!H:H</f>
        <v>张扬</v>
      </c>
      <c r="I5956" s="2">
        <f>'[1]2025年已发货'!I:I</f>
        <v>18381904567</v>
      </c>
      <c r="J5956" s="2" t="str">
        <f>_xlfn._xlws.FILTER(辅助信息!D:D,辅助信息!G:G=G5956)</f>
        <v>商投建工达州中医药科技园</v>
      </c>
    </row>
    <row r="5957" spans="1:10">
      <c r="A5957" s="2" t="str">
        <f>'[1]2025年已发货'!A:A</f>
        <v>德胜恒嘉</v>
      </c>
      <c r="B5957" s="2" t="str">
        <f>'[1]2025年已发货'!B:B</f>
        <v>螺纹钢</v>
      </c>
      <c r="C5957" s="2" t="str">
        <f>'[1]2025年已发货'!C:C</f>
        <v>HRB400EФ12*9m</v>
      </c>
      <c r="D5957" s="2" t="str">
        <f>'[1]2025年已发货'!D:D</f>
        <v>吨</v>
      </c>
      <c r="E5957" s="2">
        <f>'[1]2025年已发货'!E:E</f>
        <v>70</v>
      </c>
      <c r="F5957" s="4">
        <f>'[1]2025年已发货'!F:F</f>
        <v>45880</v>
      </c>
      <c r="G5957" s="2" t="str">
        <f>'[1]2025年已发货'!G:G</f>
        <v>（中铁六局呼和公司康新高速TJ4-2标）四川省甘孜藏族自治州康定市新都桥镇东俄罗三村中建八局搅拌站旁</v>
      </c>
      <c r="H5957" s="2" t="str">
        <f>'[1]2025年已发货'!H:H</f>
        <v>许文刚</v>
      </c>
      <c r="I5957" s="2">
        <f>'[1]2025年已发货'!I:I</f>
        <v>15848808186</v>
      </c>
      <c r="J5957" s="2" vm="1" t="e">
        <f>_xlfn._xlws.FILTER(辅助信息!D:D,辅助信息!G:G=G5957)</f>
        <v>#VALUE!</v>
      </c>
    </row>
    <row r="5958" spans="1:10">
      <c r="A5958" s="2" t="str">
        <f>'[1]2025年已发货'!A:A</f>
        <v>德胜恒嘉</v>
      </c>
      <c r="B5958" s="2" t="str">
        <f>'[1]2025年已发货'!B:B</f>
        <v>螺纹钢</v>
      </c>
      <c r="C5958" s="2" t="str">
        <f>'[1]2025年已发货'!C:C</f>
        <v>HRB400EФ12*9m</v>
      </c>
      <c r="D5958" s="2" t="str">
        <f>'[1]2025年已发货'!D:D</f>
        <v>吨</v>
      </c>
      <c r="E5958" s="2">
        <f>'[1]2025年已发货'!E:E</f>
        <v>35</v>
      </c>
      <c r="F5958" s="4">
        <f>'[1]2025年已发货'!F:F</f>
        <v>45880</v>
      </c>
      <c r="G5958" s="2" t="str">
        <f>'[1]2025年已发货'!G:G</f>
        <v>（中铁八局康新高速TJ4-1标）四川省甘孜州康定市新都桥镇超限载检测站</v>
      </c>
      <c r="H5958" s="2" t="str">
        <f>'[1]2025年已发货'!H:H</f>
        <v>刘俊</v>
      </c>
      <c r="I5958" s="2">
        <f>'[1]2025年已发货'!I:I</f>
        <v>18587764925</v>
      </c>
      <c r="J5958" s="2" vm="1" t="e">
        <f>_xlfn._xlws.FILTER(辅助信息!D:D,辅助信息!G:G=G5958)</f>
        <v>#VALUE!</v>
      </c>
    </row>
    <row r="5959" spans="1:10">
      <c r="A5959" s="2" t="str">
        <f>'[1]2025年已发货'!A:A</f>
        <v>德胜恒嘉</v>
      </c>
      <c r="B5959" s="2" t="str">
        <f>'[1]2025年已发货'!B:B</f>
        <v>螺纹钢</v>
      </c>
      <c r="C5959" s="2" t="str">
        <f>'[1]2025年已发货'!C:C</f>
        <v>HRB400EФ14*9m</v>
      </c>
      <c r="D5959" s="2" t="str">
        <f>'[1]2025年已发货'!D:D</f>
        <v>吨</v>
      </c>
      <c r="E5959" s="2">
        <f>'[1]2025年已发货'!E:E</f>
        <v>35</v>
      </c>
      <c r="F5959" s="4">
        <f>'[1]2025年已发货'!F:F</f>
        <v>45880</v>
      </c>
      <c r="G5959" s="2" t="str">
        <f>'[1]2025年已发货'!G:G</f>
        <v>（中铁八局康新高速TJ4-1标）四川省甘孜州康定市新都桥镇超限载检测站</v>
      </c>
      <c r="H5959" s="2" t="str">
        <f>'[1]2025年已发货'!H:H</f>
        <v>刘俊</v>
      </c>
      <c r="I5959" s="2">
        <f>'[1]2025年已发货'!I:I</f>
        <v>18587764925</v>
      </c>
      <c r="J5959" s="2" vm="1" t="e">
        <f>_xlfn._xlws.FILTER(辅助信息!D:D,辅助信息!G:G=G5959)</f>
        <v>#VALUE!</v>
      </c>
    </row>
    <row r="5960" spans="1:10">
      <c r="A5960" s="2" t="str">
        <f>'[1]2025年已发货'!A:A</f>
        <v>德胜恒嘉</v>
      </c>
      <c r="B5960" s="2" t="str">
        <f>'[1]2025年已发货'!B:B</f>
        <v>螺纹钢</v>
      </c>
      <c r="C5960" s="2" t="str">
        <f>'[1]2025年已发货'!C:C</f>
        <v>HRB400EФ16*12m</v>
      </c>
      <c r="D5960" s="2" t="str">
        <f>'[1]2025年已发货'!D:D</f>
        <v>吨</v>
      </c>
      <c r="E5960" s="2">
        <f>'[1]2025年已发货'!E:E</f>
        <v>70</v>
      </c>
      <c r="F5960" s="4">
        <f>'[1]2025年已发货'!F:F</f>
        <v>45880</v>
      </c>
      <c r="G5960" s="2" t="str">
        <f>'[1]2025年已发货'!G:G</f>
        <v>（中铁八局康新高速TJ4-1标）四川省甘孜州康定市新都桥镇超限载检测站</v>
      </c>
      <c r="H5960" s="2" t="str">
        <f>'[1]2025年已发货'!H:H</f>
        <v>刘俊</v>
      </c>
      <c r="I5960" s="2">
        <f>'[1]2025年已发货'!I:I</f>
        <v>18587764925</v>
      </c>
      <c r="J5960" s="2" vm="1" t="e">
        <f>_xlfn._xlws.FILTER(辅助信息!D:D,辅助信息!G:G=G5960)</f>
        <v>#VALUE!</v>
      </c>
    </row>
    <row r="5961" spans="1:10">
      <c r="A5961" s="2" t="str">
        <f>'[1]2025年已发货'!A:A</f>
        <v>德胜恒嘉</v>
      </c>
      <c r="B5961" s="2" t="str">
        <f>'[1]2025年已发货'!B:B</f>
        <v>螺纹钢</v>
      </c>
      <c r="C5961" s="2" t="str">
        <f>'[1]2025年已发货'!C:C</f>
        <v>HRB400EФ20*12m</v>
      </c>
      <c r="D5961" s="2" t="str">
        <f>'[1]2025年已发货'!D:D</f>
        <v>吨</v>
      </c>
      <c r="E5961" s="2">
        <f>'[1]2025年已发货'!E:E</f>
        <v>105</v>
      </c>
      <c r="F5961" s="4">
        <f>'[1]2025年已发货'!F:F</f>
        <v>45880</v>
      </c>
      <c r="G5961" s="2" t="str">
        <f>'[1]2025年已发货'!G:G</f>
        <v>（中铁八局康新高速TJ4-1标）四川省甘孜州康定市新都桥镇超限载检测站</v>
      </c>
      <c r="H5961" s="2" t="str">
        <f>'[1]2025年已发货'!H:H</f>
        <v>刘俊</v>
      </c>
      <c r="I5961" s="2">
        <f>'[1]2025年已发货'!I:I</f>
        <v>18587764925</v>
      </c>
      <c r="J5961" s="2" vm="1" t="e">
        <f>_xlfn._xlws.FILTER(辅助信息!D:D,辅助信息!G:G=G5961)</f>
        <v>#VALUE!</v>
      </c>
    </row>
    <row r="5962" spans="1:10">
      <c r="A5962" s="2" t="str">
        <f>'[1]2025年已发货'!A:A</f>
        <v>德胜恒嘉</v>
      </c>
      <c r="B5962" s="2" t="str">
        <f>'[1]2025年已发货'!B:B</f>
        <v>螺纹钢</v>
      </c>
      <c r="C5962" s="2" t="str">
        <f>'[1]2025年已发货'!C:C</f>
        <v>HRB500EФ25*9m</v>
      </c>
      <c r="D5962" s="2" t="str">
        <f>'[1]2025年已发货'!D:D</f>
        <v>吨</v>
      </c>
      <c r="E5962" s="2">
        <f>'[1]2025年已发货'!E:E</f>
        <v>35</v>
      </c>
      <c r="F5962" s="4">
        <f>'[1]2025年已发货'!F:F</f>
        <v>45880</v>
      </c>
      <c r="G5962" s="2" t="str">
        <f>'[1]2025年已发货'!G:G</f>
        <v>（中铁八局康新高速TJ4-1标）四川省甘孜州康定市新都桥镇超限载检测站</v>
      </c>
      <c r="H5962" s="2" t="str">
        <f>'[1]2025年已发货'!H:H</f>
        <v>刘俊</v>
      </c>
      <c r="I5962" s="2">
        <f>'[1]2025年已发货'!I:I</f>
        <v>18587764925</v>
      </c>
      <c r="J5962" s="2" vm="1" t="e">
        <f>_xlfn._xlws.FILTER(辅助信息!D:D,辅助信息!G:G=G5962)</f>
        <v>#VALUE!</v>
      </c>
    </row>
    <row r="5963" spans="1:10">
      <c r="A5963" s="2" t="str">
        <f>'[1]2025年已发货'!A:A</f>
        <v>德胜恒嘉</v>
      </c>
      <c r="B5963" s="2" t="str">
        <f>'[1]2025年已发货'!B:B</f>
        <v>螺纹钢</v>
      </c>
      <c r="C5963" s="2" t="str">
        <f>'[1]2025年已发货'!C:C</f>
        <v>HRB400EФ16*9m</v>
      </c>
      <c r="D5963" s="2" t="str">
        <f>'[1]2025年已发货'!D:D</f>
        <v>吨</v>
      </c>
      <c r="E5963" s="2">
        <f>'[1]2025年已发货'!E:E</f>
        <v>35</v>
      </c>
      <c r="F5963" s="4">
        <f>'[1]2025年已发货'!F:F</f>
        <v>45880</v>
      </c>
      <c r="G5963" s="2" t="str">
        <f>'[1]2025年已发货'!G:G</f>
        <v>（中铁八局康新高速TJ4-1标）四川省甘孜州康定市新都桥镇超限载检测站</v>
      </c>
      <c r="H5963" s="2" t="str">
        <f>'[1]2025年已发货'!H:H</f>
        <v>刘俊</v>
      </c>
      <c r="I5963" s="2">
        <f>'[1]2025年已发货'!I:I</f>
        <v>18587764925</v>
      </c>
      <c r="J5963" s="2" vm="1" t="e">
        <f>_xlfn._xlws.FILTER(辅助信息!D:D,辅助信息!G:G=G5963)</f>
        <v>#VALUE!</v>
      </c>
    </row>
    <row r="5964" spans="1:10">
      <c r="A5964" s="2" t="str">
        <f>'[1]2025年已发货'!A:A</f>
        <v>润耀</v>
      </c>
      <c r="B5964" s="2" t="str">
        <f>'[1]2025年已发货'!B:B</f>
        <v>盘螺</v>
      </c>
      <c r="C5964" s="2" t="str">
        <f>'[1]2025年已发货'!C:C</f>
        <v>HRB400E φ6mm</v>
      </c>
      <c r="D5964" s="2" t="str">
        <f>'[1]2025年已发货'!D:D</f>
        <v>吨</v>
      </c>
      <c r="E5964" s="2">
        <f>'[1]2025年已发货'!E:E</f>
        <v>6</v>
      </c>
      <c r="F5964" s="4">
        <f>'[1]2025年已发货'!F:F</f>
        <v>45880</v>
      </c>
      <c r="G5964" s="2" t="str">
        <f>'[1]2025年已发货'!G:G</f>
        <v>（中核中原-温江光明苑三期项目）四川省成都市温江区金马街道光明苑三期项目</v>
      </c>
      <c r="H5964" s="2" t="str">
        <f>'[1]2025年已发货'!H:H</f>
        <v>王生斌</v>
      </c>
      <c r="I5964" s="2">
        <f>'[1]2025年已发货'!I:I</f>
        <v>15228858118</v>
      </c>
      <c r="J5964" s="2" vm="1" t="e">
        <f>_xlfn._xlws.FILTER(辅助信息!D:D,辅助信息!G:G=G5964)</f>
        <v>#VALUE!</v>
      </c>
    </row>
    <row r="5965" spans="1:10">
      <c r="A5965" s="2" t="str">
        <f>'[1]2025年已发货'!A:A</f>
        <v>润耀</v>
      </c>
      <c r="B5965" s="2" t="str">
        <f>'[1]2025年已发货'!B:B</f>
        <v>盘螺</v>
      </c>
      <c r="C5965" s="2" t="str">
        <f>'[1]2025年已发货'!C:C</f>
        <v>HRB400E φ8mm</v>
      </c>
      <c r="D5965" s="2" t="str">
        <f>'[1]2025年已发货'!D:D</f>
        <v>吨</v>
      </c>
      <c r="E5965" s="2">
        <f>'[1]2025年已发货'!E:E</f>
        <v>62</v>
      </c>
      <c r="F5965" s="4">
        <f>'[1]2025年已发货'!F:F</f>
        <v>45880</v>
      </c>
      <c r="G5965" s="2" t="str">
        <f>'[1]2025年已发货'!G:G</f>
        <v>（中核中原-温江光明苑三期项目）四川省成都市温江区金马街道光明苑三期项目</v>
      </c>
      <c r="H5965" s="2" t="str">
        <f>'[1]2025年已发货'!H:H</f>
        <v>王生斌</v>
      </c>
      <c r="I5965" s="2">
        <f>'[1]2025年已发货'!I:I</f>
        <v>15228858118</v>
      </c>
      <c r="J5965" s="2" vm="1" t="e">
        <f>_xlfn._xlws.FILTER(辅助信息!D:D,辅助信息!G:G=G5965)</f>
        <v>#VALUE!</v>
      </c>
    </row>
    <row r="5966" spans="1:10">
      <c r="A5966" s="2" t="str">
        <f>'[1]2025年已发货'!A:A</f>
        <v>润耀</v>
      </c>
      <c r="B5966" s="2" t="str">
        <f>'[1]2025年已发货'!B:B</f>
        <v>盘螺</v>
      </c>
      <c r="C5966" s="2" t="str">
        <f>'[1]2025年已发货'!C:C</f>
        <v>HRB400E φ10mm</v>
      </c>
      <c r="D5966" s="2" t="str">
        <f>'[1]2025年已发货'!D:D</f>
        <v>吨</v>
      </c>
      <c r="E5966" s="2">
        <f>'[1]2025年已发货'!E:E</f>
        <v>64</v>
      </c>
      <c r="F5966" s="4">
        <f>'[1]2025年已发货'!F:F</f>
        <v>45880</v>
      </c>
      <c r="G5966" s="2" t="str">
        <f>'[1]2025年已发货'!G:G</f>
        <v>（中核中原-温江光明苑三期项目）四川省成都市温江区金马街道光明苑三期项目</v>
      </c>
      <c r="H5966" s="2" t="str">
        <f>'[1]2025年已发货'!H:H</f>
        <v>王生斌</v>
      </c>
      <c r="I5966" s="2">
        <f>'[1]2025年已发货'!I:I</f>
        <v>15228858118</v>
      </c>
      <c r="J5966" s="2" vm="1" t="e">
        <f>_xlfn._xlws.FILTER(辅助信息!D:D,辅助信息!G:G=G5966)</f>
        <v>#VALUE!</v>
      </c>
    </row>
    <row r="5967" spans="1:10">
      <c r="A5967" s="2" t="str">
        <f>'[1]2025年已发货'!A:A</f>
        <v>润耀</v>
      </c>
      <c r="B5967" s="2" t="str">
        <f>'[1]2025年已发货'!B:B</f>
        <v>螺纹钢</v>
      </c>
      <c r="C5967" s="2" t="str">
        <f>'[1]2025年已发货'!C:C</f>
        <v>HRB400EФ12*9m</v>
      </c>
      <c r="D5967" s="2" t="str">
        <f>'[1]2025年已发货'!D:D</f>
        <v>吨</v>
      </c>
      <c r="E5967" s="2">
        <f>'[1]2025年已发货'!E:E</f>
        <v>46</v>
      </c>
      <c r="F5967" s="4">
        <f>'[1]2025年已发货'!F:F</f>
        <v>45880</v>
      </c>
      <c r="G5967" s="2" t="str">
        <f>'[1]2025年已发货'!G:G</f>
        <v>（中核中原-温江光明苑三期项目）四川省成都市温江区金马街道光明苑三期项目</v>
      </c>
      <c r="H5967" s="2" t="str">
        <f>'[1]2025年已发货'!H:H</f>
        <v>王生斌</v>
      </c>
      <c r="I5967" s="2">
        <f>'[1]2025年已发货'!I:I</f>
        <v>15228858118</v>
      </c>
      <c r="J5967" s="2" vm="1" t="e">
        <f>_xlfn._xlws.FILTER(辅助信息!D:D,辅助信息!G:G=G5967)</f>
        <v>#VALUE!</v>
      </c>
    </row>
    <row r="5968" spans="1:10">
      <c r="A5968" s="2" t="str">
        <f>'[1]2025年已发货'!A:A</f>
        <v>润耀</v>
      </c>
      <c r="B5968" s="2" t="str">
        <f>'[1]2025年已发货'!B:B</f>
        <v>螺纹钢</v>
      </c>
      <c r="C5968" s="2" t="str">
        <f>'[1]2025年已发货'!C:C</f>
        <v>HRB400EФ14*9m</v>
      </c>
      <c r="D5968" s="2" t="str">
        <f>'[1]2025年已发货'!D:D</f>
        <v>吨</v>
      </c>
      <c r="E5968" s="2">
        <f>'[1]2025年已发货'!E:E</f>
        <v>36</v>
      </c>
      <c r="F5968" s="4">
        <f>'[1]2025年已发货'!F:F</f>
        <v>45880</v>
      </c>
      <c r="G5968" s="2" t="str">
        <f>'[1]2025年已发货'!G:G</f>
        <v>（中核中原-温江光明苑三期项目）四川省成都市温江区金马街道光明苑三期项目</v>
      </c>
      <c r="H5968" s="2" t="str">
        <f>'[1]2025年已发货'!H:H</f>
        <v>王生斌</v>
      </c>
      <c r="I5968" s="2">
        <f>'[1]2025年已发货'!I:I</f>
        <v>15228858118</v>
      </c>
      <c r="J5968" s="2" vm="1" t="e">
        <f>_xlfn._xlws.FILTER(辅助信息!D:D,辅助信息!G:G=G5968)</f>
        <v>#VALUE!</v>
      </c>
    </row>
    <row r="5969" spans="1:10">
      <c r="A5969" s="2" t="str">
        <f>'[1]2025年已发货'!A:A</f>
        <v>润耀</v>
      </c>
      <c r="B5969" s="2" t="str">
        <f>'[1]2025年已发货'!B:B</f>
        <v>螺纹钢</v>
      </c>
      <c r="C5969" s="2" t="str">
        <f>'[1]2025年已发货'!C:C</f>
        <v>HRB400EФ16*9m</v>
      </c>
      <c r="D5969" s="2" t="str">
        <f>'[1]2025年已发货'!D:D</f>
        <v>吨</v>
      </c>
      <c r="E5969" s="2">
        <f>'[1]2025年已发货'!E:E</f>
        <v>35</v>
      </c>
      <c r="F5969" s="4">
        <f>'[1]2025年已发货'!F:F</f>
        <v>45880</v>
      </c>
      <c r="G5969" s="2" t="str">
        <f>'[1]2025年已发货'!G:G</f>
        <v>（中核中原-温江光明苑三期项目）四川省成都市温江区金马街道光明苑三期项目</v>
      </c>
      <c r="H5969" s="2" t="str">
        <f>'[1]2025年已发货'!H:H</f>
        <v>王生斌</v>
      </c>
      <c r="I5969" s="2">
        <f>'[1]2025年已发货'!I:I</f>
        <v>15228858118</v>
      </c>
      <c r="J5969" s="2" vm="1" t="e">
        <f>_xlfn._xlws.FILTER(辅助信息!D:D,辅助信息!G:G=G5969)</f>
        <v>#VALUE!</v>
      </c>
    </row>
    <row r="5970" spans="1:10">
      <c r="A5970" s="2" t="str">
        <f>'[1]2025年已发货'!A:A</f>
        <v>润耀</v>
      </c>
      <c r="B5970" s="2" t="str">
        <f>'[1]2025年已发货'!B:B</f>
        <v>螺纹钢</v>
      </c>
      <c r="C5970" s="2" t="str">
        <f>'[1]2025年已发货'!C:C</f>
        <v>HRB400EФ18*12m</v>
      </c>
      <c r="D5970" s="2" t="str">
        <f>'[1]2025年已发货'!D:D</f>
        <v>吨</v>
      </c>
      <c r="E5970" s="2">
        <f>'[1]2025年已发货'!E:E</f>
        <v>20</v>
      </c>
      <c r="F5970" s="4">
        <f>'[1]2025年已发货'!F:F</f>
        <v>45880</v>
      </c>
      <c r="G5970" s="2" t="str">
        <f>'[1]2025年已发货'!G:G</f>
        <v>（中核中原-温江光明苑三期项目）四川省成都市温江区金马街道光明苑三期项目</v>
      </c>
      <c r="H5970" s="2" t="str">
        <f>'[1]2025年已发货'!H:H</f>
        <v>王生斌</v>
      </c>
      <c r="I5970" s="2">
        <f>'[1]2025年已发货'!I:I</f>
        <v>15228858118</v>
      </c>
      <c r="J5970" s="2" vm="1" t="e">
        <f>_xlfn._xlws.FILTER(辅助信息!D:D,辅助信息!G:G=G5970)</f>
        <v>#VALUE!</v>
      </c>
    </row>
    <row r="5971" spans="1:10">
      <c r="A5971" s="2" t="str">
        <f>'[1]2025年已发货'!A:A</f>
        <v>润耀</v>
      </c>
      <c r="B5971" s="2" t="str">
        <f>'[1]2025年已发货'!B:B</f>
        <v>螺纹钢</v>
      </c>
      <c r="C5971" s="2" t="str">
        <f>'[1]2025年已发货'!C:C</f>
        <v>HRB400EФ18*9m</v>
      </c>
      <c r="D5971" s="2" t="str">
        <f>'[1]2025年已发货'!D:D</f>
        <v>吨</v>
      </c>
      <c r="E5971" s="2">
        <f>'[1]2025年已发货'!E:E</f>
        <v>18</v>
      </c>
      <c r="F5971" s="4">
        <f>'[1]2025年已发货'!F:F</f>
        <v>45880</v>
      </c>
      <c r="G5971" s="2" t="str">
        <f>'[1]2025年已发货'!G:G</f>
        <v>（中核中原-温江光明苑三期项目）四川省成都市温江区金马街道光明苑三期项目</v>
      </c>
      <c r="H5971" s="2" t="str">
        <f>'[1]2025年已发货'!H:H</f>
        <v>王生斌</v>
      </c>
      <c r="I5971" s="2">
        <f>'[1]2025年已发货'!I:I</f>
        <v>15228858118</v>
      </c>
      <c r="J5971" s="2" vm="1" t="e">
        <f>_xlfn._xlws.FILTER(辅助信息!D:D,辅助信息!G:G=G5971)</f>
        <v>#VALUE!</v>
      </c>
    </row>
    <row r="5972" spans="1:10">
      <c r="A5972" s="2" t="str">
        <f>'[1]2025年已发货'!A:A</f>
        <v>润耀</v>
      </c>
      <c r="B5972" s="2" t="str">
        <f>'[1]2025年已发货'!B:B</f>
        <v>螺纹钢</v>
      </c>
      <c r="C5972" s="2" t="str">
        <f>'[1]2025年已发货'!C:C</f>
        <v>HRB400EФ20*12m</v>
      </c>
      <c r="D5972" s="2" t="str">
        <f>'[1]2025年已发货'!D:D</f>
        <v>吨</v>
      </c>
      <c r="E5972" s="2">
        <f>'[1]2025年已发货'!E:E</f>
        <v>14</v>
      </c>
      <c r="F5972" s="4">
        <f>'[1]2025年已发货'!F:F</f>
        <v>45880</v>
      </c>
      <c r="G5972" s="2" t="str">
        <f>'[1]2025年已发货'!G:G</f>
        <v>（中核中原-温江光明苑三期项目）四川省成都市温江区金马街道光明苑三期项目</v>
      </c>
      <c r="H5972" s="2" t="str">
        <f>'[1]2025年已发货'!H:H</f>
        <v>王生斌</v>
      </c>
      <c r="I5972" s="2">
        <f>'[1]2025年已发货'!I:I</f>
        <v>15228858118</v>
      </c>
      <c r="J5972" s="2" vm="1" t="e">
        <f>_xlfn._xlws.FILTER(辅助信息!D:D,辅助信息!G:G=G5972)</f>
        <v>#VALUE!</v>
      </c>
    </row>
    <row r="5973" spans="1:10">
      <c r="A5973" s="2" t="str">
        <f>'[1]2025年已发货'!A:A</f>
        <v>润耀</v>
      </c>
      <c r="B5973" s="2" t="str">
        <f>'[1]2025年已发货'!B:B</f>
        <v>螺纹钢</v>
      </c>
      <c r="C5973" s="2" t="str">
        <f>'[1]2025年已发货'!C:C</f>
        <v>HRB400EФ20*9m</v>
      </c>
      <c r="D5973" s="2" t="str">
        <f>'[1]2025年已发货'!D:D</f>
        <v>吨</v>
      </c>
      <c r="E5973" s="2">
        <f>'[1]2025年已发货'!E:E</f>
        <v>22</v>
      </c>
      <c r="F5973" s="4">
        <f>'[1]2025年已发货'!F:F</f>
        <v>45880</v>
      </c>
      <c r="G5973" s="2" t="str">
        <f>'[1]2025年已发货'!G:G</f>
        <v>（中核中原-温江光明苑三期项目）四川省成都市温江区金马街道光明苑三期项目</v>
      </c>
      <c r="H5973" s="2" t="str">
        <f>'[1]2025年已发货'!H:H</f>
        <v>王生斌</v>
      </c>
      <c r="I5973" s="2">
        <f>'[1]2025年已发货'!I:I</f>
        <v>15228858118</v>
      </c>
      <c r="J5973" s="2" vm="1" t="e">
        <f>_xlfn._xlws.FILTER(辅助信息!D:D,辅助信息!G:G=G5973)</f>
        <v>#VALUE!</v>
      </c>
    </row>
    <row r="5974" spans="1:10">
      <c r="A5974" s="2" t="str">
        <f>'[1]2025年已发货'!A:A</f>
        <v>润耀</v>
      </c>
      <c r="B5974" s="2" t="str">
        <f>'[1]2025年已发货'!B:B</f>
        <v>螺纹钢</v>
      </c>
      <c r="C5974" s="2" t="str">
        <f>'[1]2025年已发货'!C:C</f>
        <v>HRB400EФ22*12m</v>
      </c>
      <c r="D5974" s="2" t="str">
        <f>'[1]2025年已发货'!D:D</f>
        <v>吨</v>
      </c>
      <c r="E5974" s="2">
        <f>'[1]2025年已发货'!E:E</f>
        <v>44</v>
      </c>
      <c r="F5974" s="4">
        <f>'[1]2025年已发货'!F:F</f>
        <v>45880</v>
      </c>
      <c r="G5974" s="2" t="str">
        <f>'[1]2025年已发货'!G:G</f>
        <v>（中核中原-温江光明苑三期项目）四川省成都市温江区金马街道光明苑三期项目</v>
      </c>
      <c r="H5974" s="2" t="str">
        <f>'[1]2025年已发货'!H:H</f>
        <v>王生斌</v>
      </c>
      <c r="I5974" s="2">
        <f>'[1]2025年已发货'!I:I</f>
        <v>15228858118</v>
      </c>
      <c r="J5974" s="2" vm="1" t="e">
        <f>_xlfn._xlws.FILTER(辅助信息!D:D,辅助信息!G:G=G5974)</f>
        <v>#VALUE!</v>
      </c>
    </row>
    <row r="5975" spans="1:10">
      <c r="A5975" s="2" t="str">
        <f>'[1]2025年已发货'!A:A</f>
        <v>润耀</v>
      </c>
      <c r="B5975" s="2" t="str">
        <f>'[1]2025年已发货'!B:B</f>
        <v>螺纹钢</v>
      </c>
      <c r="C5975" s="2" t="str">
        <f>'[1]2025年已发货'!C:C</f>
        <v>HRB400EФ22*9m</v>
      </c>
      <c r="D5975" s="2" t="str">
        <f>'[1]2025年已发货'!D:D</f>
        <v>吨</v>
      </c>
      <c r="E5975" s="2">
        <f>'[1]2025年已发货'!E:E</f>
        <v>76</v>
      </c>
      <c r="F5975" s="4">
        <f>'[1]2025年已发货'!F:F</f>
        <v>45880</v>
      </c>
      <c r="G5975" s="2" t="str">
        <f>'[1]2025年已发货'!G:G</f>
        <v>（中核中原-温江光明苑三期项目）四川省成都市温江区金马街道光明苑三期项目</v>
      </c>
      <c r="H5975" s="2" t="str">
        <f>'[1]2025年已发货'!H:H</f>
        <v>王生斌</v>
      </c>
      <c r="I5975" s="2">
        <f>'[1]2025年已发货'!I:I</f>
        <v>15228858118</v>
      </c>
      <c r="J5975" s="2" vm="1" t="e">
        <f>_xlfn._xlws.FILTER(辅助信息!D:D,辅助信息!G:G=G5975)</f>
        <v>#VALUE!</v>
      </c>
    </row>
    <row r="5976" spans="1:10">
      <c r="A5976" s="2" t="str">
        <f>'[1]2025年已发货'!A:A</f>
        <v>润耀</v>
      </c>
      <c r="B5976" s="2" t="str">
        <f>'[1]2025年已发货'!B:B</f>
        <v>螺纹钢</v>
      </c>
      <c r="C5976" s="2" t="str">
        <f>'[1]2025年已发货'!C:C</f>
        <v>HRB400EФ25*9m</v>
      </c>
      <c r="D5976" s="2" t="str">
        <f>'[1]2025年已发货'!D:D</f>
        <v>吨</v>
      </c>
      <c r="E5976" s="2">
        <f>'[1]2025年已发货'!E:E</f>
        <v>10</v>
      </c>
      <c r="F5976" s="4">
        <f>'[1]2025年已发货'!F:F</f>
        <v>45880</v>
      </c>
      <c r="G5976" s="2" t="str">
        <f>'[1]2025年已发货'!G:G</f>
        <v>（中核中原-温江光明苑三期项目）四川省成都市温江区金马街道光明苑三期项目</v>
      </c>
      <c r="H5976" s="2" t="str">
        <f>'[1]2025年已发货'!H:H</f>
        <v>王生斌</v>
      </c>
      <c r="I5976" s="2">
        <f>'[1]2025年已发货'!I:I</f>
        <v>15228858118</v>
      </c>
      <c r="J5976" s="2" vm="1" t="e">
        <f>_xlfn._xlws.FILTER(辅助信息!D:D,辅助信息!G:G=G5976)</f>
        <v>#VALUE!</v>
      </c>
    </row>
    <row r="5977" spans="1:10">
      <c r="A5977" s="2" t="str">
        <f>'[1]2025年已发货'!A:A</f>
        <v>润耀</v>
      </c>
      <c r="B5977" s="2" t="str">
        <f>'[1]2025年已发货'!B:B</f>
        <v>盘螺</v>
      </c>
      <c r="C5977" s="2" t="str">
        <f>'[1]2025年已发货'!C:C</f>
        <v>HRB400EФ12</v>
      </c>
      <c r="D5977" s="2" t="str">
        <f>'[1]2025年已发货'!D:D</f>
        <v>吨</v>
      </c>
      <c r="E5977" s="2">
        <f>'[1]2025年已发货'!E:E</f>
        <v>70</v>
      </c>
      <c r="F5977" s="4">
        <f>'[1]2025年已发货'!F:F</f>
        <v>45880</v>
      </c>
      <c r="G5977" s="2" t="str">
        <f>'[1]2025年已发货'!G:G</f>
        <v>（中铁八局康新高速TJ4-1标）四川省甘孜州康定市新都桥镇超限载检测站</v>
      </c>
      <c r="H5977" s="2" t="str">
        <f>'[1]2025年已发货'!H:H</f>
        <v>刘俊</v>
      </c>
      <c r="I5977" s="2">
        <f>'[1]2025年已发货'!I:I</f>
        <v>18587764925</v>
      </c>
      <c r="J5977" s="2" vm="1" t="e">
        <f>_xlfn._xlws.FILTER(辅助信息!D:D,辅助信息!G:G=G5977)</f>
        <v>#VALUE!</v>
      </c>
    </row>
    <row r="5978" spans="1:10">
      <c r="A5978" s="2" t="str">
        <f>'[1]2025年已发货'!A:A</f>
        <v>润耀</v>
      </c>
      <c r="B5978" s="2" t="str">
        <f>'[1]2025年已发货'!B:B</f>
        <v>盘螺</v>
      </c>
      <c r="C5978" s="2" t="str">
        <f>'[1]2025年已发货'!C:C</f>
        <v>HRB400EФ10</v>
      </c>
      <c r="D5978" s="2" t="str">
        <f>'[1]2025年已发货'!D:D</f>
        <v>吨</v>
      </c>
      <c r="E5978" s="2">
        <f>'[1]2025年已发货'!E:E</f>
        <v>35</v>
      </c>
      <c r="F5978" s="4">
        <f>'[1]2025年已发货'!F:F</f>
        <v>45880</v>
      </c>
      <c r="G5978" s="2" t="str">
        <f>'[1]2025年已发货'!G:G</f>
        <v>（中铁八局康新高速TJ4-1标）四川省甘孜州康定市新都桥镇超限载检测站</v>
      </c>
      <c r="H5978" s="2" t="str">
        <f>'[1]2025年已发货'!H:H</f>
        <v>刘俊</v>
      </c>
      <c r="I5978" s="2">
        <f>'[1]2025年已发货'!I:I</f>
        <v>18587764925</v>
      </c>
      <c r="J5978" s="2" vm="1" t="e">
        <f>_xlfn._xlws.FILTER(辅助信息!D:D,辅助信息!G:G=G5978)</f>
        <v>#VALUE!</v>
      </c>
    </row>
    <row r="5979" spans="1:10">
      <c r="A5979" s="2" t="str">
        <f>'[1]2025年已发货'!A:A</f>
        <v>吉晨盛泰</v>
      </c>
      <c r="B5979" s="2" t="str">
        <f>'[1]2025年已发货'!B:B</f>
        <v>螺纹钢</v>
      </c>
      <c r="C5979" s="2" t="str">
        <f>'[1]2025年已发货'!C:C</f>
        <v>HRB400EΦ20</v>
      </c>
      <c r="D5979" s="2" t="str">
        <f>'[1]2025年已发货'!D:D</f>
        <v>吨</v>
      </c>
      <c r="E5979" s="2">
        <f>'[1]2025年已发货'!E:E</f>
        <v>9</v>
      </c>
      <c r="F5979" s="4">
        <f>'[1]2025年已发货'!F:F</f>
        <v>45880</v>
      </c>
      <c r="G5979" s="2" t="str">
        <f>'[1]2025年已发货'!G:G</f>
        <v>（中铁十局七公司西昭高速5标1分部）四川省凉山州布拖县委只洛乡委之洛村梁场</v>
      </c>
      <c r="H5979" s="2" t="str">
        <f>'[1]2025年已发货'!H:H</f>
        <v>吴裕</v>
      </c>
      <c r="I5979" s="2">
        <f>'[1]2025年已发货'!I:I</f>
        <v>19802920715</v>
      </c>
      <c r="J5979" s="2" vm="1" t="e">
        <f>_xlfn._xlws.FILTER(辅助信息!D:D,辅助信息!G:G=G5979)</f>
        <v>#VALUE!</v>
      </c>
    </row>
    <row r="5980" spans="1:10">
      <c r="A5980" s="2" t="str">
        <f>'[1]2025年已发货'!A:A</f>
        <v>吉晨盛泰</v>
      </c>
      <c r="B5980" s="2" t="str">
        <f>'[1]2025年已发货'!B:B</f>
        <v>螺纹钢</v>
      </c>
      <c r="C5980" s="2" t="str">
        <f>'[1]2025年已发货'!C:C</f>
        <v>HRB400EΦ22</v>
      </c>
      <c r="D5980" s="2" t="str">
        <f>'[1]2025年已发货'!D:D</f>
        <v>吨</v>
      </c>
      <c r="E5980" s="2">
        <f>'[1]2025年已发货'!E:E</f>
        <v>8</v>
      </c>
      <c r="F5980" s="4">
        <f>'[1]2025年已发货'!F:F</f>
        <v>45880</v>
      </c>
      <c r="G5980" s="2" t="str">
        <f>'[1]2025年已发货'!G:G</f>
        <v>（中铁十局七公司西昭高速5标1分部）四川省凉山州布拖县委只洛乡委之洛村梁场</v>
      </c>
      <c r="H5980" s="2" t="str">
        <f>'[1]2025年已发货'!H:H</f>
        <v>吴裕</v>
      </c>
      <c r="I5980" s="2">
        <f>'[1]2025年已发货'!I:I</f>
        <v>19802920716</v>
      </c>
      <c r="J5980" s="2" vm="1" t="e">
        <f>_xlfn._xlws.FILTER(辅助信息!D:D,辅助信息!G:G=G5980)</f>
        <v>#VALUE!</v>
      </c>
    </row>
    <row r="5981" spans="1:10">
      <c r="A5981" s="2" t="str">
        <f>'[1]2025年已发货'!A:A</f>
        <v>吉晨盛泰</v>
      </c>
      <c r="B5981" s="2" t="str">
        <f>'[1]2025年已发货'!B:B</f>
        <v>螺纹钢</v>
      </c>
      <c r="C5981" s="2" t="str">
        <f>'[1]2025年已发货'!C:C</f>
        <v>HRB400EΦ32</v>
      </c>
      <c r="D5981" s="2" t="str">
        <f>'[1]2025年已发货'!D:D</f>
        <v>吨</v>
      </c>
      <c r="E5981" s="2">
        <f>'[1]2025年已发货'!E:E</f>
        <v>58</v>
      </c>
      <c r="F5981" s="4">
        <f>'[1]2025年已发货'!F:F</f>
        <v>45880</v>
      </c>
      <c r="G5981" s="2" t="str">
        <f>'[1]2025年已发货'!G:G</f>
        <v>（中铁十局七公司西昭高速5标1分部）四川省凉山州布拖县委只洛乡委之洛村梁场</v>
      </c>
      <c r="H5981" s="2" t="str">
        <f>'[1]2025年已发货'!H:H</f>
        <v>吴裕</v>
      </c>
      <c r="I5981" s="2">
        <f>'[1]2025年已发货'!I:I</f>
        <v>19802920717</v>
      </c>
      <c r="J5981" s="2" vm="1" t="e">
        <f>_xlfn._xlws.FILTER(辅助信息!D:D,辅助信息!G:G=G5981)</f>
        <v>#VALUE!</v>
      </c>
    </row>
    <row r="5982" spans="1:10">
      <c r="A5982" s="2" t="str">
        <f>'[1]2025年已发货'!A:A</f>
        <v>吉晨盛泰</v>
      </c>
      <c r="B5982" s="2" t="str">
        <f>'[1]2025年已发货'!B:B</f>
        <v>螺纹钢</v>
      </c>
      <c r="C5982" s="2" t="str">
        <f>'[1]2025年已发货'!C:C</f>
        <v>HRB400EΦ14</v>
      </c>
      <c r="D5982" s="2" t="str">
        <f>'[1]2025年已发货'!D:D</f>
        <v>吨</v>
      </c>
      <c r="E5982" s="2">
        <f>'[1]2025年已发货'!E:E</f>
        <v>35</v>
      </c>
      <c r="F5982" s="4">
        <f>'[1]2025年已发货'!F:F</f>
        <v>45880</v>
      </c>
      <c r="G5982" s="2" t="str">
        <f>'[1]2025年已发货'!G:G</f>
        <v>（中铁十局七公司西昭高速5标1分部）四川省凉山州布拖县委只洛乡委之洛村梁场</v>
      </c>
      <c r="H5982" s="2" t="str">
        <f>'[1]2025年已发货'!H:H</f>
        <v>吴裕</v>
      </c>
      <c r="I5982" s="2">
        <f>'[1]2025年已发货'!I:I</f>
        <v>19802920718</v>
      </c>
      <c r="J5982" s="2" vm="1" t="e">
        <f>_xlfn._xlws.FILTER(辅助信息!D:D,辅助信息!G:G=G5982)</f>
        <v>#VALUE!</v>
      </c>
    </row>
    <row r="5983" spans="1:10">
      <c r="A5983" s="2" t="str">
        <f>'[1]2025年已发货'!A:A</f>
        <v>吉晨盛泰</v>
      </c>
      <c r="B5983" s="2" t="str">
        <f>'[1]2025年已发货'!B:B</f>
        <v>螺纹钢</v>
      </c>
      <c r="C5983" s="2" t="str">
        <f>'[1]2025年已发货'!C:C</f>
        <v>HRB500EΦ32</v>
      </c>
      <c r="D5983" s="2" t="str">
        <f>'[1]2025年已发货'!D:D</f>
        <v>吨</v>
      </c>
      <c r="E5983" s="2">
        <f>'[1]2025年已发货'!E:E</f>
        <v>12</v>
      </c>
      <c r="F5983" s="4">
        <f>'[1]2025年已发货'!F:F</f>
        <v>45880</v>
      </c>
      <c r="G5983" s="2" t="str">
        <f>'[1]2025年已发货'!G:G</f>
        <v>（中铁十局七公司西昭高速5标1分部）四川省凉山州布拖县委只洛乡委之洛村梁场</v>
      </c>
      <c r="H5983" s="2" t="str">
        <f>'[1]2025年已发货'!H:H</f>
        <v>吴裕</v>
      </c>
      <c r="I5983" s="2">
        <f>'[1]2025年已发货'!I:I</f>
        <v>19802920719</v>
      </c>
      <c r="J5983" s="2" vm="1" t="e">
        <f>_xlfn._xlws.FILTER(辅助信息!D:D,辅助信息!G:G=G5983)</f>
        <v>#VALUE!</v>
      </c>
    </row>
    <row r="5984" spans="1:10">
      <c r="A5984" s="2" t="str">
        <f>'[1]2025年已发货'!A:A</f>
        <v>吉晨盛泰</v>
      </c>
      <c r="B5984" s="2" t="str">
        <f>'[1]2025年已发货'!B:B</f>
        <v>螺纹钢</v>
      </c>
      <c r="C5984" s="2" t="str">
        <f>'[1]2025年已发货'!C:C</f>
        <v>HRB400EΦ12</v>
      </c>
      <c r="D5984" s="2" t="str">
        <f>'[1]2025年已发货'!D:D</f>
        <v>吨</v>
      </c>
      <c r="E5984" s="2">
        <f>'[1]2025年已发货'!E:E</f>
        <v>23</v>
      </c>
      <c r="F5984" s="4">
        <f>'[1]2025年已发货'!F:F</f>
        <v>45880</v>
      </c>
      <c r="G5984" s="2" t="str">
        <f>'[1]2025年已发货'!G:G</f>
        <v>（中铁十局七公司西昭高速5标1分部）四川省凉山州布拖县委只洛乡委之洛村梁场</v>
      </c>
      <c r="H5984" s="2" t="str">
        <f>'[1]2025年已发货'!H:H</f>
        <v>吴裕</v>
      </c>
      <c r="I5984" s="2">
        <f>'[1]2025年已发货'!I:I</f>
        <v>19802920720</v>
      </c>
      <c r="J5984" s="2" vm="1" t="e">
        <f>_xlfn._xlws.FILTER(辅助信息!D:D,辅助信息!G:G=G5984)</f>
        <v>#VALUE!</v>
      </c>
    </row>
    <row r="5985" spans="1:10">
      <c r="A5985" s="2" t="str">
        <f>'[1]2025年已发货'!A:A</f>
        <v>吉晨盛泰</v>
      </c>
      <c r="B5985" s="2" t="str">
        <f>'[1]2025年已发货'!B:B</f>
        <v>盘螺</v>
      </c>
      <c r="C5985" s="2" t="str">
        <f>'[1]2025年已发货'!C:C</f>
        <v>HRB400E Φ10</v>
      </c>
      <c r="D5985" s="2" t="str">
        <f>'[1]2025年已发货'!D:D</f>
        <v>吨</v>
      </c>
      <c r="E5985" s="2">
        <f>'[1]2025年已发货'!E:E</f>
        <v>70</v>
      </c>
      <c r="F5985" s="4">
        <f>'[1]2025年已发货'!F:F</f>
        <v>45880</v>
      </c>
      <c r="G5985" s="2" t="str">
        <f>'[1]2025年已发货'!G:G</f>
        <v>（中铁一局四公司西昭高速6标4分部）四川省凉山彝族自治州昭觉县杨日占里1#梁场</v>
      </c>
      <c r="H5985" s="2" t="str">
        <f>'[1]2025年已发货'!H:H</f>
        <v>马占全</v>
      </c>
      <c r="I5985" s="2">
        <f>'[1]2025年已发货'!I:I</f>
        <v>18189516465</v>
      </c>
      <c r="J5985" s="2" vm="1" t="e">
        <f>_xlfn._xlws.FILTER(辅助信息!D:D,辅助信息!G:G=G5985)</f>
        <v>#VALUE!</v>
      </c>
    </row>
    <row r="5986" spans="1:10">
      <c r="A5986" s="2" t="str">
        <f>'[1]2025年已发货'!A:A</f>
        <v>吉晨盛泰</v>
      </c>
      <c r="B5986" s="2" t="str">
        <f>'[1]2025年已发货'!B:B</f>
        <v>盘螺</v>
      </c>
      <c r="C5986" s="2" t="str">
        <f>'[1]2025年已发货'!C:C</f>
        <v>HRB400E Φ12</v>
      </c>
      <c r="D5986" s="2" t="str">
        <f>'[1]2025年已发货'!D:D</f>
        <v>吨</v>
      </c>
      <c r="E5986" s="2">
        <f>'[1]2025年已发货'!E:E</f>
        <v>200</v>
      </c>
      <c r="F5986" s="4">
        <f>'[1]2025年已发货'!F:F</f>
        <v>45880</v>
      </c>
      <c r="G5986" s="2" t="str">
        <f>'[1]2025年已发货'!G:G</f>
        <v>（中铁一局四公司西昭高速6标4分部）四川省凉山彝族自治州昭觉县杨日占里1#梁场</v>
      </c>
      <c r="H5986" s="2" t="str">
        <f>'[1]2025年已发货'!H:H</f>
        <v>马占全</v>
      </c>
      <c r="I5986" s="2">
        <f>'[1]2025年已发货'!I:I</f>
        <v>18189516466</v>
      </c>
      <c r="J5986" s="2" vm="1" t="e">
        <f>_xlfn._xlws.FILTER(辅助信息!D:D,辅助信息!G:G=G5986)</f>
        <v>#VALUE!</v>
      </c>
    </row>
    <row r="5987" spans="1:10">
      <c r="A5987" s="2" t="str">
        <f>'[1]2025年已发货'!A:A</f>
        <v>吉晨盛泰</v>
      </c>
      <c r="B5987" s="2" t="str">
        <f>'[1]2025年已发货'!B:B</f>
        <v>螺纹钢</v>
      </c>
      <c r="C5987" s="2" t="str">
        <f>'[1]2025年已发货'!C:C</f>
        <v>HRB400EФ14</v>
      </c>
      <c r="D5987" s="2" t="str">
        <f>'[1]2025年已发货'!D:D</f>
        <v>吨</v>
      </c>
      <c r="E5987" s="2">
        <f>'[1]2025年已发货'!E:E</f>
        <v>35</v>
      </c>
      <c r="F5987" s="4">
        <f>'[1]2025年已发货'!F:F</f>
        <v>45880</v>
      </c>
      <c r="G5987" s="2" t="str">
        <f>'[1]2025年已发货'!G:G</f>
        <v>（中铁一局四公司西昭高速6标4分部）四川省凉山彝族自治州昭觉县杨日占里1#梁场</v>
      </c>
      <c r="H5987" s="2" t="str">
        <f>'[1]2025年已发货'!H:H</f>
        <v>马占全</v>
      </c>
      <c r="I5987" s="2">
        <f>'[1]2025年已发货'!I:I</f>
        <v>18189516467</v>
      </c>
      <c r="J5987" s="2" vm="1" t="e">
        <f>_xlfn._xlws.FILTER(辅助信息!D:D,辅助信息!G:G=G5987)</f>
        <v>#VALUE!</v>
      </c>
    </row>
    <row r="5988" spans="1:10">
      <c r="A5988" s="2" t="str">
        <f>'[1]2025年已发货'!A:A</f>
        <v>吉晨盛泰</v>
      </c>
      <c r="B5988" s="2" t="str">
        <f>'[1]2025年已发货'!B:B</f>
        <v>螺纹钢</v>
      </c>
      <c r="C5988" s="2" t="str">
        <f>'[1]2025年已发货'!C:C</f>
        <v>HRB400EФ16</v>
      </c>
      <c r="D5988" s="2" t="str">
        <f>'[1]2025年已发货'!D:D</f>
        <v>吨</v>
      </c>
      <c r="E5988" s="2">
        <f>'[1]2025年已发货'!E:E</f>
        <v>35</v>
      </c>
      <c r="F5988" s="4">
        <f>'[1]2025年已发货'!F:F</f>
        <v>45880</v>
      </c>
      <c r="G5988" s="2" t="str">
        <f>'[1]2025年已发货'!G:G</f>
        <v>（中铁一局四公司西昭高速6标4分部）四川省凉山彝族自治州昭觉县杨日占里1#梁场</v>
      </c>
      <c r="H5988" s="2" t="str">
        <f>'[1]2025年已发货'!H:H</f>
        <v>马占全</v>
      </c>
      <c r="I5988" s="2">
        <f>'[1]2025年已发货'!I:I</f>
        <v>18189516468</v>
      </c>
      <c r="J5988" s="2" vm="1" t="e">
        <f>_xlfn._xlws.FILTER(辅助信息!D:D,辅助信息!G:G=G5988)</f>
        <v>#VALUE!</v>
      </c>
    </row>
    <row r="5989" spans="1:10">
      <c r="A5989" s="2" t="str">
        <f>'[1]2025年已发货'!A:A</f>
        <v>吉晨盛泰</v>
      </c>
      <c r="B5989" s="2" t="str">
        <f>'[1]2025年已发货'!B:B</f>
        <v>螺纹钢</v>
      </c>
      <c r="C5989" s="2" t="str">
        <f>'[1]2025年已发货'!C:C</f>
        <v>HRB500E Φ32</v>
      </c>
      <c r="D5989" s="2" t="str">
        <f>'[1]2025年已发货'!D:D</f>
        <v>吨</v>
      </c>
      <c r="E5989" s="2">
        <f>'[1]2025年已发货'!E:E</f>
        <v>35</v>
      </c>
      <c r="F5989" s="4">
        <f>'[1]2025年已发货'!F:F</f>
        <v>45880</v>
      </c>
      <c r="G5989" s="2" t="str">
        <f>'[1]2025年已发货'!G:G</f>
        <v>（中铁一局四公司西昭高速6标4分部）四川省凉山彝族自治州昭觉县杨日占里1#梁场</v>
      </c>
      <c r="H5989" s="2" t="str">
        <f>'[1]2025年已发货'!H:H</f>
        <v>马占全</v>
      </c>
      <c r="I5989" s="2">
        <f>'[1]2025年已发货'!I:I</f>
        <v>18189516469</v>
      </c>
      <c r="J5989" s="2" vm="1" t="e">
        <f>_xlfn._xlws.FILTER(辅助信息!D:D,辅助信息!G:G=G5989)</f>
        <v>#VALUE!</v>
      </c>
    </row>
    <row r="5990" spans="1:10">
      <c r="A5990" s="2" t="str">
        <f>'[1]2025年已发货'!A:A</f>
        <v>吉晨盛泰</v>
      </c>
      <c r="B5990" s="2" t="str">
        <f>'[1]2025年已发货'!B:B</f>
        <v>盘螺</v>
      </c>
      <c r="C5990" s="2" t="str">
        <f>'[1]2025年已发货'!C:C</f>
        <v>HRB400E Φ12</v>
      </c>
      <c r="D5990" s="2" t="str">
        <f>'[1]2025年已发货'!D:D</f>
        <v>吨</v>
      </c>
      <c r="E5990" s="2">
        <f>'[1]2025年已发货'!E:E</f>
        <v>180</v>
      </c>
      <c r="F5990" s="4">
        <f>'[1]2025年已发货'!F:F</f>
        <v>45880</v>
      </c>
      <c r="G5990" s="2" t="str">
        <f>'[1]2025年已发货'!G:G</f>
        <v>（中铁一局四公司西昭高速6标4分部）四川省凉山彝族自治州昭觉县杨日占里1#梁场</v>
      </c>
      <c r="H5990" s="2" t="str">
        <f>'[1]2025年已发货'!H:H</f>
        <v>马占全</v>
      </c>
      <c r="I5990" s="2">
        <f>'[1]2025年已发货'!I:I</f>
        <v>18189516470</v>
      </c>
      <c r="J5990" s="2" vm="1" t="e">
        <f>_xlfn._xlws.FILTER(辅助信息!D:D,辅助信息!G:G=G5990)</f>
        <v>#VALUE!</v>
      </c>
    </row>
    <row r="5991" spans="1:10">
      <c r="A5991" s="2" t="str">
        <f>'[1]2025年已发货'!A:A</f>
        <v>吉晨盛泰</v>
      </c>
      <c r="B5991" s="2" t="str">
        <f>'[1]2025年已发货'!B:B</f>
        <v>螺纹钢</v>
      </c>
      <c r="C5991" s="2" t="str">
        <f>'[1]2025年已发货'!C:C</f>
        <v>HRB400EФ14</v>
      </c>
      <c r="D5991" s="2" t="str">
        <f>'[1]2025年已发货'!D:D</f>
        <v>吨</v>
      </c>
      <c r="E5991" s="2">
        <f>'[1]2025年已发货'!E:E</f>
        <v>35</v>
      </c>
      <c r="F5991" s="4">
        <f>'[1]2025年已发货'!F:F</f>
        <v>45880</v>
      </c>
      <c r="G5991" s="2" t="str">
        <f>'[1]2025年已发货'!G:G</f>
        <v>（中铁一局四公司西昭高速6标4分部）四川省凉山彝族自治州昭觉县杨日占里1#梁场</v>
      </c>
      <c r="H5991" s="2" t="str">
        <f>'[1]2025年已发货'!H:H</f>
        <v>马占全</v>
      </c>
      <c r="I5991" s="2">
        <f>'[1]2025年已发货'!I:I</f>
        <v>18189516471</v>
      </c>
      <c r="J5991" s="2" vm="1" t="e">
        <f>_xlfn._xlws.FILTER(辅助信息!D:D,辅助信息!G:G=G5991)</f>
        <v>#VALUE!</v>
      </c>
    </row>
    <row r="5992" spans="1:10">
      <c r="A5992" s="2" t="str">
        <f>'[1]2025年已发货'!A:A</f>
        <v>吉晨盛泰</v>
      </c>
      <c r="B5992" s="2" t="str">
        <f>'[1]2025年已发货'!B:B</f>
        <v>螺纹钢</v>
      </c>
      <c r="C5992" s="2" t="str">
        <f>'[1]2025年已发货'!C:C</f>
        <v>HRB400EФ16</v>
      </c>
      <c r="D5992" s="2" t="str">
        <f>'[1]2025年已发货'!D:D</f>
        <v>吨</v>
      </c>
      <c r="E5992" s="2">
        <f>'[1]2025年已发货'!E:E</f>
        <v>35</v>
      </c>
      <c r="F5992" s="4">
        <f>'[1]2025年已发货'!F:F</f>
        <v>45880</v>
      </c>
      <c r="G5992" s="2" t="str">
        <f>'[1]2025年已发货'!G:G</f>
        <v>（中铁一局四公司西昭高速6标4分部）四川省凉山彝族自治州昭觉县杨日占里1#梁场</v>
      </c>
      <c r="H5992" s="2" t="str">
        <f>'[1]2025年已发货'!H:H</f>
        <v>马占全</v>
      </c>
      <c r="I5992" s="2">
        <f>'[1]2025年已发货'!I:I</f>
        <v>18189516472</v>
      </c>
      <c r="J5992" s="2" vm="1" t="e">
        <f>_xlfn._xlws.FILTER(辅助信息!D:D,辅助信息!G:G=G5992)</f>
        <v>#VALUE!</v>
      </c>
    </row>
    <row r="5993" spans="1:10">
      <c r="A5993" s="2" t="str">
        <f>'[1]2025年已发货'!A:A</f>
        <v>吉晨盛泰</v>
      </c>
      <c r="B5993" s="2" t="str">
        <f>'[1]2025年已发货'!B:B</f>
        <v>螺纹钢</v>
      </c>
      <c r="C5993" s="2" t="str">
        <f>'[1]2025年已发货'!C:C</f>
        <v>HRB400EФ12</v>
      </c>
      <c r="D5993" s="2" t="str">
        <f>'[1]2025年已发货'!D:D</f>
        <v>吨</v>
      </c>
      <c r="E5993" s="2">
        <f>'[1]2025年已发货'!E:E</f>
        <v>70</v>
      </c>
      <c r="F5993" s="4">
        <f>'[1]2025年已发货'!F:F</f>
        <v>45880</v>
      </c>
      <c r="G5993" s="2" t="str">
        <f>'[1]2025年已发货'!G:G</f>
        <v>（中铁一局四公司西昭高速6标4分部）四川省凉山彝族自治州昭觉县杨日占里1#梁场</v>
      </c>
      <c r="H5993" s="2" t="str">
        <f>'[1]2025年已发货'!H:H</f>
        <v>马占全</v>
      </c>
      <c r="I5993" s="2">
        <f>'[1]2025年已发货'!I:I</f>
        <v>18189516473</v>
      </c>
      <c r="J5993" s="2" vm="1" t="e">
        <f>_xlfn._xlws.FILTER(辅助信息!D:D,辅助信息!G:G=G5993)</f>
        <v>#VALUE!</v>
      </c>
    </row>
    <row r="5994" spans="1:10">
      <c r="A5994" s="2" t="str">
        <f>'[1]2025年已发货'!A:A</f>
        <v>吉晨盛泰</v>
      </c>
      <c r="B5994" s="2" t="str">
        <f>'[1]2025年已发货'!B:B</f>
        <v>盘螺</v>
      </c>
      <c r="C5994" s="2" t="str">
        <f>'[1]2025年已发货'!C:C</f>
        <v>HRB400E Φ10</v>
      </c>
      <c r="D5994" s="2" t="str">
        <f>'[1]2025年已发货'!D:D</f>
        <v>吨</v>
      </c>
      <c r="E5994" s="2">
        <f>'[1]2025年已发货'!E:E</f>
        <v>200</v>
      </c>
      <c r="F5994" s="4">
        <f>'[1]2025年已发货'!F:F</f>
        <v>45880</v>
      </c>
      <c r="G5994" s="2" t="str">
        <f>'[1]2025年已发货'!G:G</f>
        <v>（ 中铁一局四公司西昭高速6标3部）昭觉县洒拉地坡乡三分部山里钢筋场</v>
      </c>
      <c r="H5994" s="2" t="str">
        <f>'[1]2025年已发货'!H:H</f>
        <v>陈忠</v>
      </c>
      <c r="I5994" s="2">
        <f>'[1]2025年已发货'!I:I</f>
        <v>15730783825</v>
      </c>
      <c r="J5994" s="2" vm="1" t="e">
        <f>_xlfn._xlws.FILTER(辅助信息!D:D,辅助信息!G:G=G5994)</f>
        <v>#VALUE!</v>
      </c>
    </row>
    <row r="5995" spans="1:10">
      <c r="A5995" s="2" t="str">
        <f>'[1]2025年已发货'!A:A</f>
        <v>吉晨盛泰</v>
      </c>
      <c r="B5995" s="2" t="str">
        <f>'[1]2025年已发货'!B:B</f>
        <v>盘螺</v>
      </c>
      <c r="C5995" s="2" t="str">
        <f>'[1]2025年已发货'!C:C</f>
        <v>HRB400E Φ12</v>
      </c>
      <c r="D5995" s="2" t="str">
        <f>'[1]2025年已发货'!D:D</f>
        <v>吨</v>
      </c>
      <c r="E5995" s="2">
        <f>'[1]2025年已发货'!E:E</f>
        <v>120</v>
      </c>
      <c r="F5995" s="4">
        <f>'[1]2025年已发货'!F:F</f>
        <v>45880</v>
      </c>
      <c r="G5995" s="2" t="str">
        <f>'[1]2025年已发货'!G:G</f>
        <v>（ 中铁一局四公司西昭高速6标3部）昭觉县洒拉地坡乡三分部山里钢筋场</v>
      </c>
      <c r="H5995" s="2" t="str">
        <f>'[1]2025年已发货'!H:H</f>
        <v>陈忠</v>
      </c>
      <c r="I5995" s="2">
        <f>'[1]2025年已发货'!I:I</f>
        <v>15730783825</v>
      </c>
      <c r="J5995" s="2" vm="1" t="e">
        <f>_xlfn._xlws.FILTER(辅助信息!D:D,辅助信息!G:G=G5995)</f>
        <v>#VALUE!</v>
      </c>
    </row>
    <row r="5996" spans="1:10">
      <c r="A5996" s="2" t="str">
        <f>'[1]2025年已发货'!A:A</f>
        <v>吉晨盛泰</v>
      </c>
      <c r="B5996" s="2" t="str">
        <f>'[1]2025年已发货'!B:B</f>
        <v>螺纹钢</v>
      </c>
      <c r="C5996" s="2" t="str">
        <f>'[1]2025年已发货'!C:C</f>
        <v>HRB500EФ25</v>
      </c>
      <c r="D5996" s="2" t="str">
        <f>'[1]2025年已发货'!D:D</f>
        <v>吨</v>
      </c>
      <c r="E5996" s="2">
        <f>'[1]2025年已发货'!E:E</f>
        <v>70</v>
      </c>
      <c r="F5996" s="4">
        <f>'[1]2025年已发货'!F:F</f>
        <v>45880</v>
      </c>
      <c r="G5996" s="2" t="str">
        <f>'[1]2025年已发货'!G:G</f>
        <v>（ 中铁一局四公司西昭高速6标3部）昭觉县洒拉地坡乡三分部山里钢筋场</v>
      </c>
      <c r="H5996" s="2" t="str">
        <f>'[1]2025年已发货'!H:H</f>
        <v>陈忠</v>
      </c>
      <c r="I5996" s="2">
        <f>'[1]2025年已发货'!I:I</f>
        <v>15730783825</v>
      </c>
      <c r="J5996" s="2" vm="1" t="e">
        <f>_xlfn._xlws.FILTER(辅助信息!D:D,辅助信息!G:G=G5996)</f>
        <v>#VALUE!</v>
      </c>
    </row>
    <row r="5997" spans="1:10">
      <c r="A5997" s="2" t="str">
        <f>'[1]2025年已发货'!A:A</f>
        <v>吉晨盛泰</v>
      </c>
      <c r="B5997" s="2" t="str">
        <f>'[1]2025年已发货'!B:B</f>
        <v>螺纹钢</v>
      </c>
      <c r="C5997" s="2" t="str">
        <f>'[1]2025年已发货'!C:C</f>
        <v>HRB400EФ12</v>
      </c>
      <c r="D5997" s="2" t="str">
        <f>'[1]2025年已发货'!D:D</f>
        <v>吨</v>
      </c>
      <c r="E5997" s="2">
        <f>'[1]2025年已发货'!E:E</f>
        <v>40</v>
      </c>
      <c r="F5997" s="4">
        <f>'[1]2025年已发货'!F:F</f>
        <v>45880</v>
      </c>
      <c r="G5997" s="2" t="str">
        <f>'[1]2025年已发货'!G:G</f>
        <v>（ 中铁一局四公司西昭高速6标3部）昭觉县洒拉地坡乡三分部山里钢筋场</v>
      </c>
      <c r="H5997" s="2" t="str">
        <f>'[1]2025年已发货'!H:H</f>
        <v>陈忠</v>
      </c>
      <c r="I5997" s="2">
        <f>'[1]2025年已发货'!I:I</f>
        <v>15730783825</v>
      </c>
      <c r="J5997" s="2" vm="1" t="e">
        <f>_xlfn._xlws.FILTER(辅助信息!D:D,辅助信息!G:G=G5997)</f>
        <v>#VALUE!</v>
      </c>
    </row>
    <row r="5998" spans="1:10">
      <c r="A5998" s="2" t="str">
        <f>'[1]2025年已发货'!A:A</f>
        <v>吉晨盛泰</v>
      </c>
      <c r="B5998" s="2" t="str">
        <f>'[1]2025年已发货'!B:B</f>
        <v>螺纹钢</v>
      </c>
      <c r="C5998" s="2" t="str">
        <f>'[1]2025年已发货'!C:C</f>
        <v>HRB400EФ14</v>
      </c>
      <c r="D5998" s="2" t="str">
        <f>'[1]2025年已发货'!D:D</f>
        <v>吨</v>
      </c>
      <c r="E5998" s="2">
        <f>'[1]2025年已发货'!E:E</f>
        <v>40</v>
      </c>
      <c r="F5998" s="4">
        <f>'[1]2025年已发货'!F:F</f>
        <v>45880</v>
      </c>
      <c r="G5998" s="2" t="str">
        <f>'[1]2025年已发货'!G:G</f>
        <v>（中铁三局五公司西昭高速4标2号钢筋厂)凉山州布拖县3号钢筋厂</v>
      </c>
      <c r="H5998" s="2" t="str">
        <f>'[1]2025年已发货'!H:H</f>
        <v>周浩</v>
      </c>
      <c r="I5998" s="2">
        <f>'[1]2025年已发货'!I:I</f>
        <v>17720319111</v>
      </c>
      <c r="J5998" s="2" vm="1" t="e">
        <f>_xlfn._xlws.FILTER(辅助信息!D:D,辅助信息!G:G=G5998)</f>
        <v>#VALUE!</v>
      </c>
    </row>
    <row r="5999" spans="1:10">
      <c r="A5999" s="2" t="str">
        <f>'[1]2025年已发货'!A:A</f>
        <v>吉晨盛泰</v>
      </c>
      <c r="B5999" s="2" t="str">
        <f>'[1]2025年已发货'!B:B</f>
        <v>螺纹钢</v>
      </c>
      <c r="C5999" s="2" t="str">
        <f>'[1]2025年已发货'!C:C</f>
        <v>HRB400EФ16</v>
      </c>
      <c r="D5999" s="2" t="str">
        <f>'[1]2025年已发货'!D:D</f>
        <v>吨</v>
      </c>
      <c r="E5999" s="2">
        <f>'[1]2025年已发货'!E:E</f>
        <v>40</v>
      </c>
      <c r="F5999" s="4">
        <f>'[1]2025年已发货'!F:F</f>
        <v>45880</v>
      </c>
      <c r="G5999" s="2" t="str">
        <f>'[1]2025年已发货'!G:G</f>
        <v>（中铁三局五公司西昭高速4标2号钢筋厂)凉山州布拖县3号钢筋厂</v>
      </c>
      <c r="H5999" s="2" t="str">
        <f>'[1]2025年已发货'!H:H</f>
        <v>周浩</v>
      </c>
      <c r="I5999" s="2">
        <f>'[1]2025年已发货'!I:I</f>
        <v>17720319111</v>
      </c>
      <c r="J5999" s="2" vm="1" t="e">
        <f>_xlfn._xlws.FILTER(辅助信息!D:D,辅助信息!G:G=G5999)</f>
        <v>#VALUE!</v>
      </c>
    </row>
    <row r="6000" spans="1:10">
      <c r="A6000" s="2" t="str">
        <f>'[1]2025年已发货'!A:A</f>
        <v>吉晨盛泰</v>
      </c>
      <c r="B6000" s="2" t="str">
        <f>'[1]2025年已发货'!B:B</f>
        <v>螺纹钢</v>
      </c>
      <c r="C6000" s="2" t="str">
        <f>'[1]2025年已发货'!C:C</f>
        <v>HRB400EΦ32</v>
      </c>
      <c r="D6000" s="2" t="str">
        <f>'[1]2025年已发货'!D:D</f>
        <v>吨</v>
      </c>
      <c r="E6000" s="2">
        <f>'[1]2025年已发货'!E:E</f>
        <v>80</v>
      </c>
      <c r="F6000" s="4">
        <f>'[1]2025年已发货'!F:F</f>
        <v>45880</v>
      </c>
      <c r="G6000" s="2" t="str">
        <f>'[1]2025年已发货'!G:G</f>
        <v>（中铁三局五公司西昭高速4标2号钢筋厂)凉山州布拖县3号钢筋厂</v>
      </c>
      <c r="H6000" s="2" t="str">
        <f>'[1]2025年已发货'!H:H</f>
        <v>周浩</v>
      </c>
      <c r="I6000" s="2">
        <f>'[1]2025年已发货'!I:I</f>
        <v>17720319111</v>
      </c>
      <c r="J6000" s="2" vm="1" t="e">
        <f>_xlfn._xlws.FILTER(辅助信息!D:D,辅助信息!G:G=G6000)</f>
        <v>#VALUE!</v>
      </c>
    </row>
    <row r="6001" spans="1:10">
      <c r="A6001" s="2" t="str">
        <f>'[1]2025年已发货'!A:A</f>
        <v>润耀</v>
      </c>
      <c r="B6001" s="2" t="str">
        <f>'[1]2025年已发货'!B:B</f>
        <v>螺纹钢</v>
      </c>
      <c r="C6001" s="2" t="str">
        <f>'[1]2025年已发货'!C:C</f>
        <v>HRB400EФ12*9m</v>
      </c>
      <c r="D6001" s="2" t="str">
        <f>'[1]2025年已发货'!D:D</f>
        <v>吨</v>
      </c>
      <c r="E6001" s="2">
        <f>'[1]2025年已发货'!E:E</f>
        <v>21</v>
      </c>
      <c r="F6001" s="4">
        <f>'[1]2025年已发货'!F:F</f>
        <v>45881</v>
      </c>
      <c r="G6001" s="2" t="str">
        <f>'[1]2025年已发货'!G:G</f>
        <v>（中核中原-温江北林医养综合体项目）四川省成都市温江区万春大道第三人民医院东</v>
      </c>
      <c r="H6001" s="2" t="str">
        <f>'[1]2025年已发货'!H:H</f>
        <v>蔡杰</v>
      </c>
      <c r="I6001" s="2">
        <f>'[1]2025年已发货'!I:I</f>
        <v>18875129329</v>
      </c>
      <c r="J6001" s="2" vm="1" t="e">
        <f>_xlfn._xlws.FILTER(辅助信息!D:D,辅助信息!G:G=G6001)</f>
        <v>#VALUE!</v>
      </c>
    </row>
    <row r="6002" spans="1:10">
      <c r="A6002" s="2" t="str">
        <f>'[1]2025年已发货'!A:A</f>
        <v>润耀</v>
      </c>
      <c r="B6002" s="2" t="str">
        <f>'[1]2025年已发货'!B:B</f>
        <v>螺纹钢</v>
      </c>
      <c r="C6002" s="2" t="str">
        <f>'[1]2025年已发货'!C:C</f>
        <v>HRB400EФ20*9m</v>
      </c>
      <c r="D6002" s="2" t="str">
        <f>'[1]2025年已发货'!D:D</f>
        <v>吨</v>
      </c>
      <c r="E6002" s="2">
        <f>'[1]2025年已发货'!E:E</f>
        <v>6</v>
      </c>
      <c r="F6002" s="4">
        <f>'[1]2025年已发货'!F:F</f>
        <v>45881</v>
      </c>
      <c r="G6002" s="2" t="str">
        <f>'[1]2025年已发货'!G:G</f>
        <v>（中核中原-温江北林医养综合体项目）四川省成都市温江区万春大道第三人民医院东</v>
      </c>
      <c r="H6002" s="2" t="str">
        <f>'[1]2025年已发货'!H:H</f>
        <v>蔡杰</v>
      </c>
      <c r="I6002" s="2">
        <f>'[1]2025年已发货'!I:I</f>
        <v>18875129329</v>
      </c>
      <c r="J6002" s="2" vm="1" t="e">
        <f>_xlfn._xlws.FILTER(辅助信息!D:D,辅助信息!G:G=G6002)</f>
        <v>#VALUE!</v>
      </c>
    </row>
    <row r="6003" spans="1:10">
      <c r="A6003" s="2" t="str">
        <f>'[1]2025年已发货'!A:A</f>
        <v>润耀</v>
      </c>
      <c r="B6003" s="2" t="str">
        <f>'[1]2025年已发货'!B:B</f>
        <v>螺纹钢</v>
      </c>
      <c r="C6003" s="2" t="str">
        <f>'[1]2025年已发货'!C:C</f>
        <v>HRB500EФ20*9m</v>
      </c>
      <c r="D6003" s="2" t="str">
        <f>'[1]2025年已发货'!D:D</f>
        <v>吨</v>
      </c>
      <c r="E6003" s="2">
        <f>'[1]2025年已发货'!E:E</f>
        <v>10</v>
      </c>
      <c r="F6003" s="4">
        <f>'[1]2025年已发货'!F:F</f>
        <v>45881</v>
      </c>
      <c r="G6003" s="2" t="str">
        <f>'[1]2025年已发货'!G:G</f>
        <v>（中核中原-温江北林医养综合体项目）四川省成都市温江区万春大道第三人民医院东</v>
      </c>
      <c r="H6003" s="2" t="str">
        <f>'[1]2025年已发货'!H:H</f>
        <v>蔡杰</v>
      </c>
      <c r="I6003" s="2">
        <f>'[1]2025年已发货'!I:I</f>
        <v>18875129329</v>
      </c>
      <c r="J6003" s="2" vm="1" t="e">
        <f>_xlfn._xlws.FILTER(辅助信息!D:D,辅助信息!G:G=G6003)</f>
        <v>#VALUE!</v>
      </c>
    </row>
    <row r="6004" spans="1:10">
      <c r="A6004" s="2" t="str">
        <f>'[1]2025年已发货'!A:A</f>
        <v>润耀</v>
      </c>
      <c r="B6004" s="2" t="str">
        <f>'[1]2025年已发货'!B:B</f>
        <v>螺纹钢</v>
      </c>
      <c r="C6004" s="2" t="str">
        <f>'[1]2025年已发货'!C:C</f>
        <v>HRB500EФ25*9m</v>
      </c>
      <c r="D6004" s="2" t="str">
        <f>'[1]2025年已发货'!D:D</f>
        <v>吨</v>
      </c>
      <c r="E6004" s="2">
        <f>'[1]2025年已发货'!E:E</f>
        <v>27</v>
      </c>
      <c r="F6004" s="4">
        <f>'[1]2025年已发货'!F:F</f>
        <v>45881</v>
      </c>
      <c r="G6004" s="2" t="str">
        <f>'[1]2025年已发货'!G:G</f>
        <v>（中核中原-温江北林医养综合体项目）四川省成都市温江区万春大道第三人民医院东</v>
      </c>
      <c r="H6004" s="2" t="str">
        <f>'[1]2025年已发货'!H:H</f>
        <v>蔡杰</v>
      </c>
      <c r="I6004" s="2">
        <f>'[1]2025年已发货'!I:I</f>
        <v>18875129329</v>
      </c>
      <c r="J6004" s="2" vm="1" t="e">
        <f>_xlfn._xlws.FILTER(辅助信息!D:D,辅助信息!G:G=G6004)</f>
        <v>#VALUE!</v>
      </c>
    </row>
    <row r="6005" spans="1:10">
      <c r="A6005" s="2" t="str">
        <f>'[1]2025年已发货'!A:A</f>
        <v>润耀</v>
      </c>
      <c r="B6005" s="2" t="str">
        <f>'[1]2025年已发货'!B:B</f>
        <v>螺纹钢</v>
      </c>
      <c r="C6005" s="2" t="str">
        <f>'[1]2025年已发货'!C:C</f>
        <v>HRB500EФ25*12m</v>
      </c>
      <c r="D6005" s="2" t="str">
        <f>'[1]2025年已发货'!D:D</f>
        <v>吨</v>
      </c>
      <c r="E6005" s="2">
        <f>'[1]2025年已发货'!E:E</f>
        <v>6</v>
      </c>
      <c r="F6005" s="4">
        <f>'[1]2025年已发货'!F:F</f>
        <v>45881</v>
      </c>
      <c r="G6005" s="2" t="str">
        <f>'[1]2025年已发货'!G:G</f>
        <v>（中核中原-温江北林医养综合体项目）四川省成都市温江区万春大道第三人民医院东</v>
      </c>
      <c r="H6005" s="2" t="str">
        <f>'[1]2025年已发货'!H:H</f>
        <v>蔡杰</v>
      </c>
      <c r="I6005" s="2">
        <f>'[1]2025年已发货'!I:I</f>
        <v>18875129329</v>
      </c>
      <c r="J6005" s="2" vm="1" t="e">
        <f>_xlfn._xlws.FILTER(辅助信息!D:D,辅助信息!G:G=G6005)</f>
        <v>#VALUE!</v>
      </c>
    </row>
    <row r="6006" spans="1:10">
      <c r="A6006" s="2" t="str">
        <f>'[1]2025年已发货'!A:A</f>
        <v>润耀</v>
      </c>
      <c r="B6006" s="2" t="str">
        <f>'[1]2025年已发货'!B:B</f>
        <v>螺纹钢</v>
      </c>
      <c r="C6006" s="2" t="str">
        <f>'[1]2025年已发货'!C:C</f>
        <v>HRB400EФ20*9m</v>
      </c>
      <c r="D6006" s="2" t="str">
        <f>'[1]2025年已发货'!D:D</f>
        <v>吨</v>
      </c>
      <c r="E6006" s="2">
        <f>'[1]2025年已发货'!E:E</f>
        <v>70</v>
      </c>
      <c r="F6006" s="4">
        <f>'[1]2025年已发货'!F:F</f>
        <v>45881</v>
      </c>
      <c r="G6006" s="2" t="str">
        <f>'[1]2025年已发货'!G:G</f>
        <v>（中铁六局呼和公司康新高速TJ4-2标）四川省甘孜藏族自治州康定市新都桥镇东俄罗三村中建八局搅拌站旁</v>
      </c>
      <c r="H6006" s="2" t="str">
        <f>'[1]2025年已发货'!H:H</f>
        <v>许文刚</v>
      </c>
      <c r="I6006" s="2">
        <f>'[1]2025年已发货'!I:I</f>
        <v>15848808186</v>
      </c>
      <c r="J6006" s="2" vm="1" t="e">
        <f>_xlfn._xlws.FILTER(辅助信息!D:D,辅助信息!G:G=G6006)</f>
        <v>#VALUE!</v>
      </c>
    </row>
    <row r="6007" spans="1:10">
      <c r="A6007" s="2" t="str">
        <f>'[1]2025年已发货'!A:A</f>
        <v>润耀</v>
      </c>
      <c r="B6007" s="2" t="str">
        <f>'[1]2025年已发货'!B:B</f>
        <v>螺纹钢</v>
      </c>
      <c r="C6007" s="2" t="str">
        <f>'[1]2025年已发货'!C:C</f>
        <v>HRB400EФ16*9m</v>
      </c>
      <c r="D6007" s="2" t="str">
        <f>'[1]2025年已发货'!D:D</f>
        <v>吨</v>
      </c>
      <c r="E6007" s="2">
        <f>'[1]2025年已发货'!E:E</f>
        <v>70</v>
      </c>
      <c r="F6007" s="4">
        <f>'[1]2025年已发货'!F:F</f>
        <v>45881</v>
      </c>
      <c r="G6007" s="2" t="str">
        <f>'[1]2025年已发货'!G:G</f>
        <v>（中铁六局呼和公司康新高速TJ4-2标）四川省甘孜藏族自治州康定市新都桥镇东俄罗三村中建八局搅拌站旁</v>
      </c>
      <c r="H6007" s="2" t="str">
        <f>'[1]2025年已发货'!H:H</f>
        <v>许文刚</v>
      </c>
      <c r="I6007" s="2">
        <f>'[1]2025年已发货'!I:I</f>
        <v>15848808186</v>
      </c>
      <c r="J6007" s="2" vm="1" t="e">
        <f>_xlfn._xlws.FILTER(辅助信息!D:D,辅助信息!G:G=G6007)</f>
        <v>#VALUE!</v>
      </c>
    </row>
    <row r="6008" spans="1:10">
      <c r="A6008" s="2" t="str">
        <f>'[1]2025年已发货'!A:A</f>
        <v>润耀</v>
      </c>
      <c r="B6008" s="2" t="str">
        <f>'[1]2025年已发货'!B:B</f>
        <v>螺纹钢</v>
      </c>
      <c r="C6008" s="2" t="str">
        <f>'[1]2025年已发货'!C:C</f>
        <v>HRB400EФ12*9m</v>
      </c>
      <c r="D6008" s="2" t="str">
        <f>'[1]2025年已发货'!D:D</f>
        <v>吨</v>
      </c>
      <c r="E6008" s="2">
        <f>'[1]2025年已发货'!E:E</f>
        <v>140</v>
      </c>
      <c r="F6008" s="4">
        <f>'[1]2025年已发货'!F:F</f>
        <v>45881</v>
      </c>
      <c r="G6008" s="2" t="str">
        <f>'[1]2025年已发货'!G:G</f>
        <v>（中铁六局呼和公司康新高速TJ4-2标）四川省甘孜藏族自治州康定市新都桥镇东俄罗三村中建八局搅拌站旁</v>
      </c>
      <c r="H6008" s="2" t="str">
        <f>'[1]2025年已发货'!H:H</f>
        <v>许文刚</v>
      </c>
      <c r="I6008" s="2">
        <f>'[1]2025年已发货'!I:I</f>
        <v>15848808186</v>
      </c>
      <c r="J6008" s="2" vm="1" t="e">
        <f>_xlfn._xlws.FILTER(辅助信息!D:D,辅助信息!G:G=G6008)</f>
        <v>#VALUE!</v>
      </c>
    </row>
    <row r="6009" spans="1:10">
      <c r="A6009" s="2" t="str">
        <f>'[1]2025年已发货'!A:A</f>
        <v>润耀</v>
      </c>
      <c r="B6009" s="2" t="str">
        <f>'[1]2025年已发货'!B:B</f>
        <v>螺纹钢</v>
      </c>
      <c r="C6009" s="2" t="str">
        <f>'[1]2025年已发货'!C:C</f>
        <v>HRB400E Φ32 12m</v>
      </c>
      <c r="D6009" s="2" t="str">
        <f>'[1]2025年已发货'!D:D</f>
        <v>吨</v>
      </c>
      <c r="E6009" s="2">
        <f>'[1]2025年已发货'!E:E</f>
        <v>35</v>
      </c>
      <c r="F6009" s="4">
        <f>'[1]2025年已发货'!F:F</f>
        <v>45881</v>
      </c>
      <c r="G6009" s="2" t="str">
        <f>'[1]2025年已发货'!G:G</f>
        <v>（中铁十局-资乐高速4标）四川省眉山市仁寿县彰加镇华炉村中铁十局资乐高速3#钢筋场</v>
      </c>
      <c r="H6009" s="2" t="str">
        <f>'[1]2025年已发货'!H:H</f>
        <v>杨飞</v>
      </c>
      <c r="I6009" s="2">
        <f>'[1]2025年已发货'!I:I</f>
        <v>15667998777</v>
      </c>
      <c r="J6009" s="2" vm="1" t="e">
        <f>_xlfn._xlws.FILTER(辅助信息!D:D,辅助信息!G:G=G6009)</f>
        <v>#VALUE!</v>
      </c>
    </row>
    <row r="6010" spans="1:10">
      <c r="A6010" s="2" t="str">
        <f>'[1]2025年已发货'!A:A</f>
        <v>德胜恒嘉</v>
      </c>
      <c r="B6010" s="2" t="str">
        <f>'[1]2025年已发货'!B:B</f>
        <v>螺纹钢</v>
      </c>
      <c r="C6010" s="2" t="str">
        <f>'[1]2025年已发货'!C:C</f>
        <v>HRB500EФ28*9m</v>
      </c>
      <c r="D6010" s="2" t="str">
        <f>'[1]2025年已发货'!D:D</f>
        <v>吨</v>
      </c>
      <c r="E6010" s="2">
        <f>'[1]2025年已发货'!E:E</f>
        <v>70</v>
      </c>
      <c r="F6010" s="4">
        <f>'[1]2025年已发货'!F:F</f>
        <v>45881</v>
      </c>
      <c r="G6010" s="2" t="str">
        <f>'[1]2025年已发货'!G:G</f>
        <v>（中铁六局呼和公司康新高速TJ4-2标）四川省甘孜藏族自治州康定市新都桥镇东俄罗三村中建八局搅拌站旁</v>
      </c>
      <c r="H6010" s="2" t="str">
        <f>'[1]2025年已发货'!H:H</f>
        <v>许文刚</v>
      </c>
      <c r="I6010" s="2">
        <f>'[1]2025年已发货'!I:I</f>
        <v>15848808186</v>
      </c>
      <c r="J6010" s="2" vm="1" t="e">
        <f>_xlfn._xlws.FILTER(辅助信息!D:D,辅助信息!G:G=G6010)</f>
        <v>#VALUE!</v>
      </c>
    </row>
    <row r="6011" spans="1:10">
      <c r="A6011" s="2" t="str">
        <f>'[1]2025年已发货'!A:A</f>
        <v>德胜</v>
      </c>
      <c r="B6011" s="2" t="str">
        <f>'[1]2025年已发货'!B:B</f>
        <v>螺纹钢</v>
      </c>
      <c r="C6011" s="2" t="str">
        <f>'[1]2025年已发货'!C:C</f>
        <v>HRB400EФ12*9m</v>
      </c>
      <c r="D6011" s="2" t="str">
        <f>'[1]2025年已发货'!D:D</f>
        <v>吨</v>
      </c>
      <c r="E6011" s="2">
        <f>'[1]2025年已发货'!E:E</f>
        <v>9</v>
      </c>
      <c r="F6011" s="4">
        <f>'[1]2025年已发货'!F:F</f>
        <v>45881</v>
      </c>
      <c r="G6011" s="2" t="str">
        <f>'[1]2025年已发货'!G:G</f>
        <v>（中核中原-温江北林医养综合体项目）四川省成都市温江区万春大道第三人民医院东</v>
      </c>
      <c r="H6011" s="2" t="str">
        <f>'[1]2025年已发货'!H:H</f>
        <v>蔡杰</v>
      </c>
      <c r="I6011" s="2">
        <f>'[1]2025年已发货'!I:I</f>
        <v>18875129329</v>
      </c>
      <c r="J6011" s="2" vm="1" t="e">
        <f>_xlfn._xlws.FILTER(辅助信息!D:D,辅助信息!G:G=G6011)</f>
        <v>#VALUE!</v>
      </c>
    </row>
    <row r="6012" spans="1:10">
      <c r="A6012" s="2" t="str">
        <f>'[1]2025年已发货'!A:A</f>
        <v>德胜</v>
      </c>
      <c r="B6012" s="2" t="str">
        <f>'[1]2025年已发货'!B:B</f>
        <v>螺纹钢</v>
      </c>
      <c r="C6012" s="2" t="str">
        <f>'[1]2025年已发货'!C:C</f>
        <v>HRB400EФ16*12m</v>
      </c>
      <c r="D6012" s="2" t="str">
        <f>'[1]2025年已发货'!D:D</f>
        <v>吨</v>
      </c>
      <c r="E6012" s="2">
        <f>'[1]2025年已发货'!E:E</f>
        <v>2</v>
      </c>
      <c r="F6012" s="4">
        <f>'[1]2025年已发货'!F:F</f>
        <v>45881</v>
      </c>
      <c r="G6012" s="2" t="str">
        <f>'[1]2025年已发货'!G:G</f>
        <v>（中核中原-温江北林医养综合体项目）四川省成都市温江区万春大道第三人民医院东</v>
      </c>
      <c r="H6012" s="2" t="str">
        <f>'[1]2025年已发货'!H:H</f>
        <v>蔡杰</v>
      </c>
      <c r="I6012" s="2">
        <f>'[1]2025年已发货'!I:I</f>
        <v>18875129329</v>
      </c>
      <c r="J6012" s="2" vm="1" t="e">
        <f>_xlfn._xlws.FILTER(辅助信息!D:D,辅助信息!G:G=G6012)</f>
        <v>#VALUE!</v>
      </c>
    </row>
    <row r="6013" spans="1:10">
      <c r="A6013" s="2" t="str">
        <f>'[1]2025年已发货'!A:A</f>
        <v>德胜</v>
      </c>
      <c r="B6013" s="2" t="str">
        <f>'[1]2025年已发货'!B:B</f>
        <v>螺纹钢</v>
      </c>
      <c r="C6013" s="2" t="str">
        <f>'[1]2025年已发货'!C:C</f>
        <v>HRB500EФ25*12m</v>
      </c>
      <c r="D6013" s="2" t="str">
        <f>'[1]2025年已发货'!D:D</f>
        <v>吨</v>
      </c>
      <c r="E6013" s="2">
        <f>'[1]2025年已发货'!E:E</f>
        <v>24</v>
      </c>
      <c r="F6013" s="4">
        <f>'[1]2025年已发货'!F:F</f>
        <v>45881</v>
      </c>
      <c r="G6013" s="2" t="str">
        <f>'[1]2025年已发货'!G:G</f>
        <v>（中核中原-温江北林医养综合体项目）四川省成都市温江区万春大道第三人民医院东</v>
      </c>
      <c r="H6013" s="2" t="str">
        <f>'[1]2025年已发货'!H:H</f>
        <v>蔡杰</v>
      </c>
      <c r="I6013" s="2">
        <f>'[1]2025年已发货'!I:I</f>
        <v>18875129329</v>
      </c>
      <c r="J6013" s="2" vm="1" t="e">
        <f>_xlfn._xlws.FILTER(辅助信息!D:D,辅助信息!G:G=G6013)</f>
        <v>#VALUE!</v>
      </c>
    </row>
    <row r="6014" spans="1:10">
      <c r="A6014" s="2" t="str">
        <f>'[1]2025年已发货'!A:A</f>
        <v>德胜</v>
      </c>
      <c r="B6014" s="2" t="str">
        <f>'[1]2025年已发货'!B:B</f>
        <v>螺纹钢</v>
      </c>
      <c r="C6014" s="2" t="str">
        <f>'[1]2025年已发货'!C:C</f>
        <v>HRB400EФ16*12m</v>
      </c>
      <c r="D6014" s="2" t="str">
        <f>'[1]2025年已发货'!D:D</f>
        <v>吨</v>
      </c>
      <c r="E6014" s="2">
        <f>'[1]2025年已发货'!E:E</f>
        <v>40</v>
      </c>
      <c r="F6014" s="4">
        <f>'[1]2025年已发货'!F:F</f>
        <v>45881</v>
      </c>
      <c r="G6014" s="2" t="str">
        <f>'[1]2025年已发货'!G:G</f>
        <v>（中核中原-温江光明苑三期项目）四川省成都市温江区金马街道光明苑三期项目</v>
      </c>
      <c r="H6014" s="2" t="str">
        <f>'[1]2025年已发货'!H:H</f>
        <v>王生斌</v>
      </c>
      <c r="I6014" s="2">
        <f>'[1]2025年已发货'!I:I</f>
        <v>15228858118</v>
      </c>
      <c r="J6014" s="2" vm="1" t="e">
        <f>_xlfn._xlws.FILTER(辅助信息!D:D,辅助信息!G:G=G6014)</f>
        <v>#VALUE!</v>
      </c>
    </row>
    <row r="6015" spans="1:10">
      <c r="A6015" s="2" t="str">
        <f>'[1]2025年已发货'!A:A</f>
        <v>德胜</v>
      </c>
      <c r="B6015" s="2" t="str">
        <f>'[1]2025年已发货'!B:B</f>
        <v>螺纹钢</v>
      </c>
      <c r="C6015" s="2" t="str">
        <f>'[1]2025年已发货'!C:C</f>
        <v>HRB400EФ16*9m</v>
      </c>
      <c r="D6015" s="2" t="str">
        <f>'[1]2025年已发货'!D:D</f>
        <v>吨</v>
      </c>
      <c r="E6015" s="2">
        <f>'[1]2025年已发货'!E:E</f>
        <v>25</v>
      </c>
      <c r="F6015" s="4">
        <f>'[1]2025年已发货'!F:F</f>
        <v>45881</v>
      </c>
      <c r="G6015" s="2" t="str">
        <f>'[1]2025年已发货'!G:G</f>
        <v>（中核中原-温江光明苑三期项目）四川省成都市温江区金马街道光明苑三期项目</v>
      </c>
      <c r="H6015" s="2" t="str">
        <f>'[1]2025年已发货'!H:H</f>
        <v>王生斌</v>
      </c>
      <c r="I6015" s="2">
        <f>'[1]2025年已发货'!I:I</f>
        <v>15228858118</v>
      </c>
      <c r="J6015" s="2" vm="1" t="e">
        <f>_xlfn._xlws.FILTER(辅助信息!D:D,辅助信息!G:G=G6015)</f>
        <v>#VALUE!</v>
      </c>
    </row>
    <row r="6016" spans="1:10">
      <c r="A6016" s="2" t="str">
        <f>'[1]2025年已发货'!A:A</f>
        <v>德胜</v>
      </c>
      <c r="B6016" s="2" t="str">
        <f>'[1]2025年已发货'!B:B</f>
        <v>螺纹钢</v>
      </c>
      <c r="C6016" s="2" t="str">
        <f>'[1]2025年已发货'!C:C</f>
        <v>HRB400EФ18*9m</v>
      </c>
      <c r="D6016" s="2" t="str">
        <f>'[1]2025年已发货'!D:D</f>
        <v>吨</v>
      </c>
      <c r="E6016" s="2">
        <f>'[1]2025年已发货'!E:E</f>
        <v>4</v>
      </c>
      <c r="F6016" s="4">
        <f>'[1]2025年已发货'!F:F</f>
        <v>45881</v>
      </c>
      <c r="G6016" s="2" t="str">
        <f>'[1]2025年已发货'!G:G</f>
        <v>（中核中原-温江光明苑三期项目）四川省成都市温江区金马街道光明苑三期项目</v>
      </c>
      <c r="H6016" s="2" t="str">
        <f>'[1]2025年已发货'!H:H</f>
        <v>王生斌</v>
      </c>
      <c r="I6016" s="2">
        <f>'[1]2025年已发货'!I:I</f>
        <v>15228858118</v>
      </c>
      <c r="J6016" s="2" vm="1" t="e">
        <f>_xlfn._xlws.FILTER(辅助信息!D:D,辅助信息!G:G=G6016)</f>
        <v>#VALUE!</v>
      </c>
    </row>
    <row r="6017" spans="1:10">
      <c r="A6017" s="2" t="str">
        <f>'[1]2025年已发货'!A:A</f>
        <v>德胜</v>
      </c>
      <c r="B6017" s="2" t="str">
        <f>'[1]2025年已发货'!B:B</f>
        <v>螺纹钢</v>
      </c>
      <c r="C6017" s="2" t="str">
        <f>'[1]2025年已发货'!C:C</f>
        <v>HRB500E Φ25 12m</v>
      </c>
      <c r="D6017" s="2" t="str">
        <f>'[1]2025年已发货'!D:D</f>
        <v>吨</v>
      </c>
      <c r="E6017" s="2">
        <f>'[1]2025年已发货'!E:E</f>
        <v>35</v>
      </c>
      <c r="F6017" s="4">
        <f>'[1]2025年已发货'!F:F</f>
        <v>45881</v>
      </c>
      <c r="G6017" s="2" t="str">
        <f>'[1]2025年已发货'!G:G</f>
        <v>（中铁十局-资乐高速4标）四川省眉山市仁寿县彰加镇华炉村中铁十局资乐高速3#钢筋场</v>
      </c>
      <c r="H6017" s="2" t="str">
        <f>'[1]2025年已发货'!H:H</f>
        <v>杨飞</v>
      </c>
      <c r="I6017" s="2">
        <f>'[1]2025年已发货'!I:I</f>
        <v>15667998777</v>
      </c>
      <c r="J6017" s="2" vm="1" t="e">
        <f>_xlfn._xlws.FILTER(辅助信息!D:D,辅助信息!G:G=G6017)</f>
        <v>#VALUE!</v>
      </c>
    </row>
    <row r="6018" spans="1:10">
      <c r="A6018" s="2" t="str">
        <f>'[1]2025年已发货'!A:A</f>
        <v>德胜</v>
      </c>
      <c r="B6018" s="2" t="str">
        <f>'[1]2025年已发货'!B:B</f>
        <v>螺纹钢</v>
      </c>
      <c r="C6018" s="2" t="str">
        <f>'[1]2025年已发货'!C:C</f>
        <v>HRB400E Φ20 12m</v>
      </c>
      <c r="D6018" s="2" t="str">
        <f>'[1]2025年已发货'!D:D</f>
        <v>吨</v>
      </c>
      <c r="E6018" s="2">
        <f>'[1]2025年已发货'!E:E</f>
        <v>70</v>
      </c>
      <c r="F6018" s="4">
        <f>'[1]2025年已发货'!F:F</f>
        <v>45881</v>
      </c>
      <c r="G6018" s="2" t="str">
        <f>'[1]2025年已发货'!G:G</f>
        <v>（中铁五局-成渝扩容3标）四川省资阳市雁江区伍隍镇铺子村雁江区X138</v>
      </c>
      <c r="H6018" s="2" t="str">
        <f>'[1]2025年已发货'!H:H</f>
        <v>王健</v>
      </c>
      <c r="I6018" s="2">
        <f>'[1]2025年已发货'!I:I</f>
        <v>17726168395</v>
      </c>
      <c r="J6018" s="2" vm="1" t="e">
        <f>_xlfn._xlws.FILTER(辅助信息!D:D,辅助信息!G:G=G6018)</f>
        <v>#VALUE!</v>
      </c>
    </row>
    <row r="6019" spans="1:10">
      <c r="A6019" s="2" t="str">
        <f>'[1]2025年已发货'!A:A</f>
        <v>钢固融</v>
      </c>
      <c r="B6019" s="2" t="str">
        <f>'[1]2025年已发货'!B:B</f>
        <v>高线</v>
      </c>
      <c r="C6019" s="2" t="str">
        <f>'[1]2025年已发货'!C:C</f>
        <v>HPB300Φ8</v>
      </c>
      <c r="D6019" s="2" t="str">
        <f>'[1]2025年已发货'!D:D</f>
        <v>吨</v>
      </c>
      <c r="E6019" s="2">
        <f>'[1]2025年已发货'!E:E</f>
        <v>15</v>
      </c>
      <c r="F6019" s="4">
        <f>'[1]2025年已发货'!F:F</f>
        <v>45881</v>
      </c>
      <c r="G6019" s="2" t="str">
        <f>'[1]2025年已发货'!G:G</f>
        <v>（中铁广州局-成渝扩容2标）成渝扩容项目ZCB3-2标2#钢筋厂【雁江区联盟桥东北50米(资资路) 】</v>
      </c>
      <c r="H6019" s="2" t="str">
        <f>'[1]2025年已发货'!H:H</f>
        <v>刘沛琦</v>
      </c>
      <c r="I6019" s="2">
        <f>'[1]2025年已发货'!I:I</f>
        <v>18011784798</v>
      </c>
      <c r="J6019" s="2" vm="1" t="e">
        <f>_xlfn._xlws.FILTER(辅助信息!D:D,辅助信息!G:G=G6019)</f>
        <v>#VALUE!</v>
      </c>
    </row>
    <row r="6020" spans="1:10">
      <c r="A6020" s="2" t="str">
        <f>'[1]2025年已发货'!A:A</f>
        <v>钢固融</v>
      </c>
      <c r="B6020" s="2" t="str">
        <f>'[1]2025年已发货'!B:B</f>
        <v>盘螺</v>
      </c>
      <c r="C6020" s="2" t="str">
        <f>'[1]2025年已发货'!C:C</f>
        <v>HRB400E Φ10</v>
      </c>
      <c r="D6020" s="2" t="str">
        <f>'[1]2025年已发货'!D:D</f>
        <v>吨</v>
      </c>
      <c r="E6020" s="2">
        <f>'[1]2025年已发货'!E:E</f>
        <v>20</v>
      </c>
      <c r="F6020" s="4">
        <f>'[1]2025年已发货'!F:F</f>
        <v>45881</v>
      </c>
      <c r="G6020" s="2" t="str">
        <f>'[1]2025年已发货'!G:G</f>
        <v>（中铁广州局-成渝扩容2标）成渝扩容项目ZCB3-2标2#钢筋厂【雁江区联盟桥东北50米(资资路) 】</v>
      </c>
      <c r="H6020" s="2" t="str">
        <f>'[1]2025年已发货'!H:H</f>
        <v>刘沛琦</v>
      </c>
      <c r="I6020" s="2">
        <f>'[1]2025年已发货'!I:I</f>
        <v>18011784798</v>
      </c>
      <c r="J6020" s="2" vm="1" t="e">
        <f>_xlfn._xlws.FILTER(辅助信息!D:D,辅助信息!G:G=G6020)</f>
        <v>#VALUE!</v>
      </c>
    </row>
    <row r="6021" spans="1:10">
      <c r="A6021" s="2" t="str">
        <f>'[1]2025年已发货'!A:A</f>
        <v>钢固融</v>
      </c>
      <c r="B6021" s="2" t="str">
        <f>'[1]2025年已发货'!B:B</f>
        <v>高线</v>
      </c>
      <c r="C6021" s="2" t="str">
        <f>'[1]2025年已发货'!C:C</f>
        <v>HPB300Φ12</v>
      </c>
      <c r="D6021" s="2" t="str">
        <f>'[1]2025年已发货'!D:D</f>
        <v>吨</v>
      </c>
      <c r="E6021" s="2">
        <f>'[1]2025年已发货'!E:E</f>
        <v>35</v>
      </c>
      <c r="F6021" s="4">
        <f>'[1]2025年已发货'!F:F</f>
        <v>45881</v>
      </c>
      <c r="G6021" s="2" t="str">
        <f>'[1]2025年已发货'!G:G</f>
        <v>（中铁广州局-成渝扩容2标）四川省资阳市雁江区南双路杨家糖房</v>
      </c>
      <c r="H6021" s="2" t="str">
        <f>'[1]2025年已发货'!H:H</f>
        <v>邓志强</v>
      </c>
      <c r="I6021" s="2">
        <f>'[1]2025年已发货'!I:I</f>
        <v>17603045490</v>
      </c>
      <c r="J6021" s="2" vm="1" t="e">
        <f>_xlfn._xlws.FILTER(辅助信息!D:D,辅助信息!G:G=G6021)</f>
        <v>#VALUE!</v>
      </c>
    </row>
    <row r="6022" spans="1:10">
      <c r="A6022" s="2" t="str">
        <f>'[1]2025年已发货'!A:A</f>
        <v>润耀</v>
      </c>
      <c r="B6022" s="2" t="str">
        <f>'[1]2025年已发货'!B:B</f>
        <v>螺纹钢</v>
      </c>
      <c r="C6022" s="2" t="str">
        <f>'[1]2025年已发货'!C:C</f>
        <v>HRB400E Φ25 9m</v>
      </c>
      <c r="D6022" s="2" t="str">
        <f>'[1]2025年已发货'!D:D</f>
        <v>吨</v>
      </c>
      <c r="E6022" s="2">
        <f>'[1]2025年已发货'!E:E</f>
        <v>70</v>
      </c>
      <c r="F6022" s="4">
        <f>'[1]2025年已发货'!F:F</f>
        <v>45881</v>
      </c>
      <c r="G6022" s="2" t="str">
        <f>'[1]2025年已发货'!G:G</f>
        <v>（中铁三局成渝扩容ZCB3-1项目部）内江市胜利收费站红绿灯500米</v>
      </c>
      <c r="H6022" s="2" t="str">
        <f>'[1]2025年已发货'!H:H</f>
        <v>王岩</v>
      </c>
      <c r="I6022" s="2">
        <f>'[1]2025年已发货'!I:I</f>
        <v>17634813323</v>
      </c>
      <c r="J6022" s="2" vm="1" t="e">
        <f>_xlfn._xlws.FILTER(辅助信息!D:D,辅助信息!G:G=G6022)</f>
        <v>#VALUE!</v>
      </c>
    </row>
    <row r="6023" spans="1:10">
      <c r="A6023" s="2" t="str">
        <f>'[1]2025年已发货'!A:A</f>
        <v>润耀</v>
      </c>
      <c r="B6023" s="2" t="str">
        <f>'[1]2025年已发货'!B:B</f>
        <v>螺纹钢</v>
      </c>
      <c r="C6023" s="2" t="str">
        <f>'[1]2025年已发货'!C:C</f>
        <v>HRB400E Φ25 12m</v>
      </c>
      <c r="D6023" s="2" t="str">
        <f>'[1]2025年已发货'!D:D</f>
        <v>吨</v>
      </c>
      <c r="E6023" s="2">
        <f>'[1]2025年已发货'!E:E</f>
        <v>105</v>
      </c>
      <c r="F6023" s="4">
        <f>'[1]2025年已发货'!F:F</f>
        <v>45881</v>
      </c>
      <c r="G6023" s="2" t="str">
        <f>'[1]2025年已发货'!G:G</f>
        <v>（中铁五局-成渝扩容3标）四川省资阳市雁江区伍隍镇铺子村雁江区X138</v>
      </c>
      <c r="H6023" s="2" t="str">
        <f>'[1]2025年已发货'!H:H</f>
        <v>王健</v>
      </c>
      <c r="I6023" s="2">
        <f>'[1]2025年已发货'!I:I</f>
        <v>17726168395</v>
      </c>
      <c r="J6023" s="2" vm="1" t="e">
        <f>_xlfn._xlws.FILTER(辅助信息!D:D,辅助信息!G:G=G6023)</f>
        <v>#VALUE!</v>
      </c>
    </row>
    <row r="6024" spans="1:10">
      <c r="A6024" s="2" t="str">
        <f>'[1]2025年已发货'!A:A</f>
        <v>润耀</v>
      </c>
      <c r="B6024" s="2" t="str">
        <f>'[1]2025年已发货'!B:B</f>
        <v>螺纹钢</v>
      </c>
      <c r="C6024" s="2" t="str">
        <f>'[1]2025年已发货'!C:C</f>
        <v>HRB400E Φ28 12m</v>
      </c>
      <c r="D6024" s="2" t="str">
        <f>'[1]2025年已发货'!D:D</f>
        <v>吨</v>
      </c>
      <c r="E6024" s="2">
        <f>'[1]2025年已发货'!E:E</f>
        <v>70</v>
      </c>
      <c r="F6024" s="4">
        <f>'[1]2025年已发货'!F:F</f>
        <v>45881</v>
      </c>
      <c r="G6024" s="2" t="str">
        <f>'[1]2025年已发货'!G:G</f>
        <v>（中铁五局-成渝扩容3标）四川省资阳市雁江区伍隍镇铺子村雁江区X138</v>
      </c>
      <c r="H6024" s="2" t="str">
        <f>'[1]2025年已发货'!H:H</f>
        <v>王健</v>
      </c>
      <c r="I6024" s="2">
        <f>'[1]2025年已发货'!I:I</f>
        <v>17726168395</v>
      </c>
      <c r="J6024" s="2" vm="1" t="e">
        <f>_xlfn._xlws.FILTER(辅助信息!D:D,辅助信息!G:G=G6024)</f>
        <v>#VALUE!</v>
      </c>
    </row>
    <row r="6025" spans="1:10">
      <c r="A6025" s="2" t="str">
        <f>'[1]2025年已发货'!A:A</f>
        <v>润耀</v>
      </c>
      <c r="B6025" s="2" t="str">
        <f>'[1]2025年已发货'!B:B</f>
        <v>螺纹钢</v>
      </c>
      <c r="C6025" s="2" t="str">
        <f>'[1]2025年已发货'!C:C</f>
        <v>HRB400E Φ20 12m</v>
      </c>
      <c r="D6025" s="2" t="str">
        <f>'[1]2025年已发货'!D:D</f>
        <v>吨</v>
      </c>
      <c r="E6025" s="2">
        <f>'[1]2025年已发货'!E:E</f>
        <v>35</v>
      </c>
      <c r="F6025" s="4">
        <f>'[1]2025年已发货'!F:F</f>
        <v>45881</v>
      </c>
      <c r="G6025" s="2" t="str">
        <f>'[1]2025年已发货'!G:G</f>
        <v>（中铁五局-成渝扩容3标）四川省资阳市雁江区伍隍镇铺子村雁江区X138</v>
      </c>
      <c r="H6025" s="2" t="str">
        <f>'[1]2025年已发货'!H:H</f>
        <v>王健</v>
      </c>
      <c r="I6025" s="2">
        <f>'[1]2025年已发货'!I:I</f>
        <v>17726168395</v>
      </c>
      <c r="J6025" s="2" vm="1" t="e">
        <f>_xlfn._xlws.FILTER(辅助信息!D:D,辅助信息!G:G=G6025)</f>
        <v>#VALUE!</v>
      </c>
    </row>
    <row r="6026" spans="1:10">
      <c r="A6026" s="2" t="str">
        <f>'[1]2025年已发货'!A:A</f>
        <v>德胜</v>
      </c>
      <c r="B6026" s="2" t="str">
        <f>'[1]2025年已发货'!B:B</f>
        <v>螺纹钢</v>
      </c>
      <c r="C6026" s="2" t="str">
        <f>'[1]2025年已发货'!C:C</f>
        <v>HRB400E Φ25×9米</v>
      </c>
      <c r="D6026" s="2" t="str">
        <f>'[1]2025年已发货'!D:D</f>
        <v>吨</v>
      </c>
      <c r="E6026" s="2">
        <f>'[1]2025年已发货'!E:E</f>
        <v>70</v>
      </c>
      <c r="F6026" s="4">
        <f>'[1]2025年已发货'!F:F</f>
        <v>45881</v>
      </c>
      <c r="G6026" s="2" t="str">
        <f>'[1]2025年已发货'!G:G</f>
        <v>（自永1标八局二分公司钢筋棚）四川省自贡市大安区牛佛镇</v>
      </c>
      <c r="H6026" s="2" t="str">
        <f>'[1]2025年已发货'!H:H</f>
        <v>王君杰</v>
      </c>
      <c r="I6026" s="2">
        <f>'[1]2025年已发货'!I:I</f>
        <v>18919619850</v>
      </c>
      <c r="J6026" s="2" vm="1" t="e">
        <f>_xlfn._xlws.FILTER(辅助信息!D:D,辅助信息!G:G=G6026)</f>
        <v>#VALUE!</v>
      </c>
    </row>
    <row r="6027" spans="1:10">
      <c r="A6027" s="2" t="str">
        <f>'[1]2025年已发货'!A:A</f>
        <v>钢固融</v>
      </c>
      <c r="B6027" s="2" t="str">
        <f>'[1]2025年已发货'!B:B</f>
        <v>螺纹钢</v>
      </c>
      <c r="C6027" s="2" t="str">
        <f>'[1]2025年已发货'!C:C</f>
        <v>HRB500E Φ28×12米</v>
      </c>
      <c r="D6027" s="2" t="str">
        <f>'[1]2025年已发货'!D:D</f>
        <v>吨</v>
      </c>
      <c r="E6027" s="2">
        <f>'[1]2025年已发货'!E:E</f>
        <v>140</v>
      </c>
      <c r="F6027" s="4">
        <f>'[1]2025年已发货'!F:F</f>
        <v>45881</v>
      </c>
      <c r="G6027" s="2" t="str">
        <f>'[1]2025年已发货'!G:G</f>
        <v>（自永2标九局西南分公司钢筋棚）四川省自贡市骑龙镇大湾村</v>
      </c>
      <c r="H6027" s="2" t="str">
        <f>'[1]2025年已发货'!H:H</f>
        <v>袁洪浩</v>
      </c>
      <c r="I6027" s="2">
        <f>'[1]2025年已发货'!I:I</f>
        <v>18272354498</v>
      </c>
      <c r="J6027" s="2" vm="1" t="e">
        <f>_xlfn._xlws.FILTER(辅助信息!D:D,辅助信息!G:G=G6027)</f>
        <v>#VALUE!</v>
      </c>
    </row>
    <row r="6028" spans="1:10">
      <c r="A6028" s="2" t="str">
        <f>'[1]2025年已发货'!A:A</f>
        <v>钢固融</v>
      </c>
      <c r="B6028" s="2" t="str">
        <f>'[1]2025年已发货'!B:B</f>
        <v>螺纹钢</v>
      </c>
      <c r="C6028" s="2" t="str">
        <f>'[1]2025年已发货'!C:C</f>
        <v>HRB500E Φ28×12米</v>
      </c>
      <c r="D6028" s="2" t="str">
        <f>'[1]2025年已发货'!D:D</f>
        <v>吨</v>
      </c>
      <c r="E6028" s="2">
        <f>'[1]2025年已发货'!E:E</f>
        <v>35</v>
      </c>
      <c r="F6028" s="4">
        <f>'[1]2025年已发货'!F:F</f>
        <v>45881</v>
      </c>
      <c r="G6028" s="2" t="str">
        <f>'[1]2025年已发货'!G:G</f>
        <v>（自永高速-自永3标六局交通分公司）四川省内江市隆昌市圣灯镇自永项目3标隆昌市圣灯镇中心学校</v>
      </c>
      <c r="H6028" s="2" t="str">
        <f>'[1]2025年已发货'!H:H</f>
        <v>李工</v>
      </c>
      <c r="I6028" s="2">
        <f>'[1]2025年已发货'!I:I</f>
        <v>19212995868</v>
      </c>
      <c r="J6028" s="2" vm="1" t="e">
        <f>_xlfn._xlws.FILTER(辅助信息!D:D,辅助信息!G:G=G6028)</f>
        <v>#VALUE!</v>
      </c>
    </row>
    <row r="6029" spans="1:10">
      <c r="A6029" s="2" t="str">
        <f>'[1]2025年已发货'!A:A</f>
        <v>达钢</v>
      </c>
      <c r="B6029" s="2" t="str">
        <f>'[1]2025年已发货'!B:B</f>
        <v>盘螺</v>
      </c>
      <c r="C6029" s="2" t="str">
        <f>'[1]2025年已发货'!C:C</f>
        <v>HRB400E Φ6</v>
      </c>
      <c r="D6029" s="2" t="str">
        <f>'[1]2025年已发货'!D:D</f>
        <v>吨</v>
      </c>
      <c r="E6029" s="2">
        <f>'[1]2025年已发货'!E:E</f>
        <v>3</v>
      </c>
      <c r="F6029" s="4">
        <f>'[1]2025年已发货'!F:F</f>
        <v>45881</v>
      </c>
      <c r="G6029" s="2" t="str">
        <f>'[1]2025年已发货'!G:G</f>
        <v>（商投建工达州中医药科技园-4工区-7号楼）达州市通川区达州中医药职业学院犀牛大道北段</v>
      </c>
      <c r="H6029" s="2" t="str">
        <f>'[1]2025年已发货'!H:H</f>
        <v>张扬</v>
      </c>
      <c r="I6029" s="2">
        <f>'[1]2025年已发货'!I:I</f>
        <v>18381904567</v>
      </c>
      <c r="J6029" s="2" t="str">
        <f>_xlfn._xlws.FILTER(辅助信息!D:D,辅助信息!G:G=G6029)</f>
        <v>商投建工达州中医药科技园</v>
      </c>
    </row>
    <row r="6030" spans="1:10">
      <c r="A6030" s="2" t="str">
        <f>'[1]2025年已发货'!A:A</f>
        <v>达钢</v>
      </c>
      <c r="B6030" s="2" t="str">
        <f>'[1]2025年已发货'!B:B</f>
        <v>盘螺</v>
      </c>
      <c r="C6030" s="2" t="str">
        <f>'[1]2025年已发货'!C:C</f>
        <v>HRB400E Φ8</v>
      </c>
      <c r="D6030" s="2" t="str">
        <f>'[1]2025年已发货'!D:D</f>
        <v>吨</v>
      </c>
      <c r="E6030" s="2">
        <f>'[1]2025年已发货'!E:E</f>
        <v>42</v>
      </c>
      <c r="F6030" s="4">
        <f>'[1]2025年已发货'!F:F</f>
        <v>45881</v>
      </c>
      <c r="G6030" s="2" t="str">
        <f>'[1]2025年已发货'!G:G</f>
        <v>（商投建工达州中医药科技园-4工区-7号楼）达州市通川区达州中医药职业学院犀牛大道北段</v>
      </c>
      <c r="H6030" s="2" t="str">
        <f>'[1]2025年已发货'!H:H</f>
        <v>张扬</v>
      </c>
      <c r="I6030" s="2">
        <f>'[1]2025年已发货'!I:I</f>
        <v>18381904567</v>
      </c>
      <c r="J6030" s="2" t="str">
        <f>_xlfn._xlws.FILTER(辅助信息!D:D,辅助信息!G:G=G6030)</f>
        <v>商投建工达州中医药科技园</v>
      </c>
    </row>
    <row r="6031" spans="1:10">
      <c r="A6031" s="2" t="str">
        <f>'[1]2025年已发货'!A:A</f>
        <v>达钢</v>
      </c>
      <c r="B6031" s="2" t="str">
        <f>'[1]2025年已发货'!B:B</f>
        <v>螺纹钢</v>
      </c>
      <c r="C6031" s="2" t="str">
        <f>'[1]2025年已发货'!C:C</f>
        <v>HRB400E Φ16 9m</v>
      </c>
      <c r="D6031" s="2" t="str">
        <f>'[1]2025年已发货'!D:D</f>
        <v>吨</v>
      </c>
      <c r="E6031" s="2">
        <f>'[1]2025年已发货'!E:E</f>
        <v>27</v>
      </c>
      <c r="F6031" s="4">
        <f>'[1]2025年已发货'!F:F</f>
        <v>45881</v>
      </c>
      <c r="G6031" s="2" t="str">
        <f>'[1]2025年已发货'!G:G</f>
        <v>(中铁三局集团西渝高铁康渝段站房四标工程)重庆市九龙坡区华祥支路与华祥路交叉口重庆建工重庆西站TOD项目部</v>
      </c>
      <c r="H6031" s="2" t="str">
        <f>'[1]2025年已发货'!H:H</f>
        <v>卢庆江</v>
      </c>
      <c r="I6031" s="2">
        <f>'[1]2025年已发货'!I:I</f>
        <v>18883488177</v>
      </c>
      <c r="J6031" s="2" t="str">
        <f>_xlfn._xlws.FILTER(辅助信息!D:D,辅助信息!G:G=G6031)</f>
        <v>中铁三局集团西渝高铁康渝段站房四标工程</v>
      </c>
    </row>
    <row r="6032" spans="1:10">
      <c r="A6032" s="2" t="str">
        <f>'[1]2025年已发货'!A:A</f>
        <v>达钢</v>
      </c>
      <c r="B6032" s="2" t="str">
        <f>'[1]2025年已发货'!B:B</f>
        <v>螺纹钢</v>
      </c>
      <c r="C6032" s="2" t="str">
        <f>'[1]2025年已发货'!C:C</f>
        <v>HRB400E Φ25*9m</v>
      </c>
      <c r="D6032" s="2" t="str">
        <f>'[1]2025年已发货'!D:D</f>
        <v>吨</v>
      </c>
      <c r="E6032" s="2">
        <f>'[1]2025年已发货'!E:E</f>
        <v>9</v>
      </c>
      <c r="F6032" s="4">
        <f>'[1]2025年已发货'!F:F</f>
        <v>45881</v>
      </c>
      <c r="G6032" s="2" t="str">
        <f>'[1]2025年已发货'!G:G</f>
        <v>(中铁三局集团西渝高铁康渝段站房四标工程)重庆市九龙坡区华祥支路与华祥路交叉口重庆建工重庆西站TOD项目部</v>
      </c>
      <c r="H6032" s="2" t="str">
        <f>'[1]2025年已发货'!H:H</f>
        <v>卢庆江</v>
      </c>
      <c r="I6032" s="2">
        <f>'[1]2025年已发货'!I:I</f>
        <v>18883488177</v>
      </c>
      <c r="J6032" s="2" t="str">
        <f>_xlfn._xlws.FILTER(辅助信息!D:D,辅助信息!G:G=G6032)</f>
        <v>中铁三局集团西渝高铁康渝段站房四标工程</v>
      </c>
    </row>
    <row r="6033" spans="1:10">
      <c r="A6033" s="2" t="str">
        <f>'[1]2025年已发货'!A:A</f>
        <v>钢固融</v>
      </c>
      <c r="B6033" s="2" t="str">
        <f>'[1]2025年已发货'!B:B</f>
        <v>盘圆</v>
      </c>
      <c r="C6033" s="2" t="str">
        <f>'[1]2025年已发货'!C:C</f>
        <v>HPB300Ф8</v>
      </c>
      <c r="D6033" s="2" t="str">
        <f>'[1]2025年已发货'!D:D</f>
        <v>吨</v>
      </c>
      <c r="E6033" s="2">
        <f>'[1]2025年已发货'!E:E</f>
        <v>2</v>
      </c>
      <c r="F6033" s="4">
        <f>'[1]2025年已发货'!F:F</f>
        <v>45881</v>
      </c>
      <c r="G6033" s="2" t="str">
        <f>'[1]2025年已发货'!G:G</f>
        <v>（成铁西物-重庆兴隆场项目）重庆市沙坪坝区回龙坝镇重庆机务段兴隆场南段</v>
      </c>
      <c r="H6033" s="2" t="str">
        <f>'[1]2025年已发货'!H:H</f>
        <v>黄永福</v>
      </c>
      <c r="I6033" s="2" t="str">
        <f>'[1]2025年已发货'!I:I</f>
        <v>15982823571</v>
      </c>
      <c r="J6033" s="2" vm="1" t="e">
        <f>_xlfn._xlws.FILTER(辅助信息!D:D,辅助信息!G:G=G6033)</f>
        <v>#VALUE!</v>
      </c>
    </row>
    <row r="6034" spans="1:10">
      <c r="A6034" s="2" t="str">
        <f>'[1]2025年已发货'!A:A</f>
        <v>钢固融</v>
      </c>
      <c r="B6034" s="2" t="str">
        <f>'[1]2025年已发货'!B:B</f>
        <v>圆钢</v>
      </c>
      <c r="C6034" s="2" t="str">
        <f>'[1]2025年已发货'!C:C</f>
        <v>HBP300Ф16</v>
      </c>
      <c r="D6034" s="2" t="str">
        <f>'[1]2025年已发货'!D:D</f>
        <v>吨</v>
      </c>
      <c r="E6034" s="2">
        <f>'[1]2025年已发货'!E:E</f>
        <v>2</v>
      </c>
      <c r="F6034" s="4">
        <f>'[1]2025年已发货'!F:F</f>
        <v>45881</v>
      </c>
      <c r="G6034" s="2" t="str">
        <f>'[1]2025年已发货'!G:G</f>
        <v>（成铁西物-重庆兴隆场项目）重庆市沙坪坝区回龙坝镇重庆机务段兴隆场南段</v>
      </c>
      <c r="H6034" s="2" t="str">
        <f>'[1]2025年已发货'!H:H</f>
        <v>黄永福</v>
      </c>
      <c r="I6034" s="2" t="str">
        <f>'[1]2025年已发货'!I:I</f>
        <v>15982823571</v>
      </c>
      <c r="J6034" s="2" vm="1" t="e">
        <f>_xlfn._xlws.FILTER(辅助信息!D:D,辅助信息!G:G=G6034)</f>
        <v>#VALUE!</v>
      </c>
    </row>
    <row r="6035" spans="1:10">
      <c r="A6035" s="2" t="str">
        <f>'[1]2025年已发货'!A:A</f>
        <v>钢固融</v>
      </c>
      <c r="B6035" s="2" t="str">
        <f>'[1]2025年已发货'!B:B</f>
        <v>螺纹钢</v>
      </c>
      <c r="C6035" s="2" t="str">
        <f>'[1]2025年已发货'!C:C</f>
        <v>HRB400EФ16*9m</v>
      </c>
      <c r="D6035" s="2" t="str">
        <f>'[1]2025年已发货'!D:D</f>
        <v>吨</v>
      </c>
      <c r="E6035" s="2">
        <f>'[1]2025年已发货'!E:E</f>
        <v>2</v>
      </c>
      <c r="F6035" s="4">
        <f>'[1]2025年已发货'!F:F</f>
        <v>45881</v>
      </c>
      <c r="G6035" s="2" t="str">
        <f>'[1]2025年已发货'!G:G</f>
        <v>（成铁西物-重庆兴隆场项目）重庆市沙坪坝区回龙坝镇重庆机务段兴隆场南段</v>
      </c>
      <c r="H6035" s="2" t="str">
        <f>'[1]2025年已发货'!H:H</f>
        <v>黄永福</v>
      </c>
      <c r="I6035" s="2" t="str">
        <f>'[1]2025年已发货'!I:I</f>
        <v>15982823571</v>
      </c>
      <c r="J6035" s="2" vm="1" t="e">
        <f>_xlfn._xlws.FILTER(辅助信息!D:D,辅助信息!G:G=G6035)</f>
        <v>#VALUE!</v>
      </c>
    </row>
    <row r="6036" spans="1:10">
      <c r="A6036" s="2" t="str">
        <f>'[1]2025年已发货'!A:A</f>
        <v>钢固融</v>
      </c>
      <c r="B6036" s="2" t="str">
        <f>'[1]2025年已发货'!B:B</f>
        <v>螺纹钢</v>
      </c>
      <c r="C6036" s="2" t="str">
        <f>'[1]2025年已发货'!C:C</f>
        <v>HRB400EФ12*9m</v>
      </c>
      <c r="D6036" s="2" t="str">
        <f>'[1]2025年已发货'!D:D</f>
        <v>吨</v>
      </c>
      <c r="E6036" s="2">
        <f>'[1]2025年已发货'!E:E</f>
        <v>3</v>
      </c>
      <c r="F6036" s="4">
        <f>'[1]2025年已发货'!F:F</f>
        <v>45881</v>
      </c>
      <c r="G6036" s="2" t="str">
        <f>'[1]2025年已发货'!G:G</f>
        <v>（成铁西物-重庆兴隆场项目）重庆市沙坪坝区回龙坝镇重庆机务段兴隆场南段</v>
      </c>
      <c r="H6036" s="2" t="str">
        <f>'[1]2025年已发货'!H:H</f>
        <v>黄永福</v>
      </c>
      <c r="I6036" s="2" t="str">
        <f>'[1]2025年已发货'!I:I</f>
        <v>15982823571</v>
      </c>
      <c r="J6036" s="2" vm="1" t="e">
        <f>_xlfn._xlws.FILTER(辅助信息!D:D,辅助信息!G:G=G6036)</f>
        <v>#VALUE!</v>
      </c>
    </row>
    <row r="6037" spans="1:10">
      <c r="A6037" s="2" t="str">
        <f>'[1]2025年已发货'!A:A</f>
        <v>钢固融</v>
      </c>
      <c r="B6037" s="2" t="str">
        <f>'[1]2025年已发货'!B:B</f>
        <v>盘圆</v>
      </c>
      <c r="C6037" s="2" t="str">
        <f>'[1]2025年已发货'!C:C</f>
        <v>HPB300Ф10</v>
      </c>
      <c r="D6037" s="2" t="str">
        <f>'[1]2025年已发货'!D:D</f>
        <v>吨</v>
      </c>
      <c r="E6037" s="2">
        <f>'[1]2025年已发货'!E:E</f>
        <v>35</v>
      </c>
      <c r="F6037" s="4">
        <f>'[1]2025年已发货'!F:F</f>
        <v>45881</v>
      </c>
      <c r="G6037" s="2" t="str">
        <f>'[1]2025年已发货'!G:G</f>
        <v>（中铁八局康新高速TJ4-1标）四川省甘孜州康定市新都桥镇超限载检测站</v>
      </c>
      <c r="H6037" s="2" t="str">
        <f>'[1]2025年已发货'!H:H</f>
        <v>刘俊</v>
      </c>
      <c r="I6037" s="2">
        <f>'[1]2025年已发货'!I:I</f>
        <v>18587764925</v>
      </c>
      <c r="J6037" s="2" vm="1" t="e">
        <f>_xlfn._xlws.FILTER(辅助信息!D:D,辅助信息!G:G=G6037)</f>
        <v>#VALUE!</v>
      </c>
    </row>
    <row r="6038" spans="1:10">
      <c r="A6038" s="2" t="str">
        <f>'[1]2025年已发货'!A:A</f>
        <v>达钢</v>
      </c>
      <c r="B6038" s="2" t="str">
        <f>'[1]2025年已发货'!B:B</f>
        <v>盘螺</v>
      </c>
      <c r="C6038" s="2" t="str">
        <f>'[1]2025年已发货'!C:C</f>
        <v>HRB400E Φ8</v>
      </c>
      <c r="D6038" s="2" t="str">
        <f>'[1]2025年已发货'!D:D</f>
        <v>吨</v>
      </c>
      <c r="E6038" s="2">
        <f>'[1]2025年已发货'!E:E</f>
        <v>27</v>
      </c>
      <c r="F6038" s="4">
        <f>'[1]2025年已发货'!F:F</f>
        <v>45882</v>
      </c>
      <c r="G6038" s="2" t="str">
        <f>'[1]2025年已发货'!G:G</f>
        <v>（商投建工达州中医药科技园-4工区-8号楼）达州市通川区达州中医药职业学院犀牛大道北段</v>
      </c>
      <c r="H6038" s="2" t="str">
        <f>'[1]2025年已发货'!H:H</f>
        <v>张扬</v>
      </c>
      <c r="I6038" s="2">
        <f>'[1]2025年已发货'!I:I</f>
        <v>18381904567</v>
      </c>
      <c r="J6038" s="2" t="str">
        <f>_xlfn._xlws.FILTER(辅助信息!D:D,辅助信息!G:G=G6038)</f>
        <v>商投建工达州中医药科技园</v>
      </c>
    </row>
    <row r="6039" spans="1:10">
      <c r="A6039" s="2" t="str">
        <f>'[1]2025年已发货'!A:A</f>
        <v>达钢</v>
      </c>
      <c r="B6039" s="2" t="str">
        <f>'[1]2025年已发货'!B:B</f>
        <v>盘螺</v>
      </c>
      <c r="C6039" s="2" t="str">
        <f>'[1]2025年已发货'!C:C</f>
        <v>HRB400E Φ10</v>
      </c>
      <c r="D6039" s="2" t="str">
        <f>'[1]2025年已发货'!D:D</f>
        <v>吨</v>
      </c>
      <c r="E6039" s="2">
        <f>'[1]2025年已发货'!E:E</f>
        <v>12</v>
      </c>
      <c r="F6039" s="4">
        <f>'[1]2025年已发货'!F:F</f>
        <v>45882</v>
      </c>
      <c r="G6039" s="2" t="str">
        <f>'[1]2025年已发货'!G:G</f>
        <v>（商投建工达州中医药科技园-4工区-8号楼）达州市通川区达州中医药职业学院犀牛大道北段</v>
      </c>
      <c r="H6039" s="2" t="str">
        <f>'[1]2025年已发货'!H:H</f>
        <v>张扬</v>
      </c>
      <c r="I6039" s="2">
        <f>'[1]2025年已发货'!I:I</f>
        <v>18381904567</v>
      </c>
      <c r="J6039" s="2" t="str">
        <f>_xlfn._xlws.FILTER(辅助信息!D:D,辅助信息!G:G=G6039)</f>
        <v>商投建工达州中医药科技园</v>
      </c>
    </row>
    <row r="6040" spans="1:10">
      <c r="A6040" s="2" t="str">
        <f>'[1]2025年已发货'!A:A</f>
        <v>达钢</v>
      </c>
      <c r="B6040" s="2" t="str">
        <f>'[1]2025年已发货'!B:B</f>
        <v>盘螺</v>
      </c>
      <c r="C6040" s="2" t="str">
        <f>'[1]2025年已发货'!C:C</f>
        <v>HRB400E Φ8</v>
      </c>
      <c r="D6040" s="2" t="str">
        <f>'[1]2025年已发货'!D:D</f>
        <v>吨</v>
      </c>
      <c r="E6040" s="2">
        <f>'[1]2025年已发货'!E:E</f>
        <v>25</v>
      </c>
      <c r="F6040" s="4">
        <f>'[1]2025年已发货'!F:F</f>
        <v>45882</v>
      </c>
      <c r="G6040" s="2" t="str">
        <f>'[1]2025年已发货'!G:G</f>
        <v>（商投建工达州中医药科技园-1工区）达州市通川区达州中医药职业学院犀牛大道北段</v>
      </c>
      <c r="H6040" s="2" t="str">
        <f>'[1]2025年已发货'!H:H</f>
        <v>程黄刚</v>
      </c>
      <c r="I6040" s="2">
        <f>'[1]2025年已发货'!I:I</f>
        <v>15108211617</v>
      </c>
      <c r="J6040" s="2" t="str">
        <f>_xlfn._xlws.FILTER(辅助信息!D:D,辅助信息!G:G=G6040)</f>
        <v>商投建工达州中医药科技园</v>
      </c>
    </row>
    <row r="6041" spans="1:10">
      <c r="A6041" s="2" t="str">
        <f>'[1]2025年已发货'!A:A</f>
        <v>达钢</v>
      </c>
      <c r="B6041" s="2" t="str">
        <f>'[1]2025年已发货'!B:B</f>
        <v>螺纹钢</v>
      </c>
      <c r="C6041" s="2" t="str">
        <f>'[1]2025年已发货'!C:C</f>
        <v>HRB400E Φ14 9m</v>
      </c>
      <c r="D6041" s="2" t="str">
        <f>'[1]2025年已发货'!D:D</f>
        <v>吨</v>
      </c>
      <c r="E6041" s="2">
        <f>'[1]2025年已发货'!E:E</f>
        <v>6</v>
      </c>
      <c r="F6041" s="4">
        <f>'[1]2025年已发货'!F:F</f>
        <v>45882</v>
      </c>
      <c r="G6041" s="2" t="str">
        <f>'[1]2025年已发货'!G:G</f>
        <v>（商投建工达州中医药科技园-1工区）达州市通川区达州中医药职业学院犀牛大道北段</v>
      </c>
      <c r="H6041" s="2" t="str">
        <f>'[1]2025年已发货'!H:H</f>
        <v>程黄刚</v>
      </c>
      <c r="I6041" s="2">
        <f>'[1]2025年已发货'!I:I</f>
        <v>15108211617</v>
      </c>
      <c r="J6041" s="2" t="str">
        <f>_xlfn._xlws.FILTER(辅助信息!D:D,辅助信息!G:G=G6041)</f>
        <v>商投建工达州中医药科技园</v>
      </c>
    </row>
    <row r="6042" spans="1:10">
      <c r="A6042" s="2" t="str">
        <f>'[1]2025年已发货'!A:A</f>
        <v>达钢</v>
      </c>
      <c r="B6042" s="2" t="str">
        <f>'[1]2025年已发货'!B:B</f>
        <v>螺纹钢</v>
      </c>
      <c r="C6042" s="2" t="str">
        <f>'[1]2025年已发货'!C:C</f>
        <v>HRB500E Φ12</v>
      </c>
      <c r="D6042" s="2" t="str">
        <f>'[1]2025年已发货'!D:D</f>
        <v>吨</v>
      </c>
      <c r="E6042" s="2">
        <f>'[1]2025年已发货'!E:E</f>
        <v>3</v>
      </c>
      <c r="F6042" s="4">
        <f>'[1]2025年已发货'!F:F</f>
        <v>45882</v>
      </c>
      <c r="G6042" s="2" t="str">
        <f>'[1]2025年已发货'!G:G</f>
        <v>（商投建工达州中医药科技园-1工区）达州市通川区达州中医药职业学院犀牛大道北段</v>
      </c>
      <c r="H6042" s="2" t="str">
        <f>'[1]2025年已发货'!H:H</f>
        <v>程黄刚</v>
      </c>
      <c r="I6042" s="2">
        <f>'[1]2025年已发货'!I:I</f>
        <v>15108211617</v>
      </c>
      <c r="J6042" s="2" t="str">
        <f>_xlfn._xlws.FILTER(辅助信息!D:D,辅助信息!G:G=G6042)</f>
        <v>商投建工达州中医药科技园</v>
      </c>
    </row>
    <row r="6043" spans="1:10">
      <c r="A6043" s="2" t="str">
        <f>'[1]2025年已发货'!A:A</f>
        <v>达钢</v>
      </c>
      <c r="B6043" s="2" t="str">
        <f>'[1]2025年已发货'!B:B</f>
        <v>螺纹钢</v>
      </c>
      <c r="C6043" s="2" t="str">
        <f>'[1]2025年已发货'!C:C</f>
        <v>HRB500E Φ16</v>
      </c>
      <c r="D6043" s="2" t="str">
        <f>'[1]2025年已发货'!D:D</f>
        <v>吨</v>
      </c>
      <c r="E6043" s="2">
        <f>'[1]2025年已发货'!E:E</f>
        <v>3</v>
      </c>
      <c r="F6043" s="4">
        <f>'[1]2025年已发货'!F:F</f>
        <v>45882</v>
      </c>
      <c r="G6043" s="2" t="str">
        <f>'[1]2025年已发货'!G:G</f>
        <v>（商投建工达州中医药科技园-1工区）达州市通川区达州中医药职业学院犀牛大道北段</v>
      </c>
      <c r="H6043" s="2" t="str">
        <f>'[1]2025年已发货'!H:H</f>
        <v>程黄刚</v>
      </c>
      <c r="I6043" s="2">
        <f>'[1]2025年已发货'!I:I</f>
        <v>15108211617</v>
      </c>
      <c r="J6043" s="2" t="str">
        <f>_xlfn._xlws.FILTER(辅助信息!D:D,辅助信息!G:G=G6043)</f>
        <v>商投建工达州中医药科技园</v>
      </c>
    </row>
    <row r="6044" spans="1:10">
      <c r="A6044" s="2" t="str">
        <f>'[1]2025年已发货'!A:A</f>
        <v>达钢</v>
      </c>
      <c r="B6044" s="2" t="str">
        <f>'[1]2025年已发货'!B:B</f>
        <v>螺纹钢</v>
      </c>
      <c r="C6044" s="2" t="str">
        <f>'[1]2025年已发货'!C:C</f>
        <v>HRB500E Φ22</v>
      </c>
      <c r="D6044" s="2" t="str">
        <f>'[1]2025年已发货'!D:D</f>
        <v>吨</v>
      </c>
      <c r="E6044" s="2">
        <f>'[1]2025年已发货'!E:E</f>
        <v>3</v>
      </c>
      <c r="F6044" s="4">
        <f>'[1]2025年已发货'!F:F</f>
        <v>45882</v>
      </c>
      <c r="G6044" s="2" t="str">
        <f>'[1]2025年已发货'!G:G</f>
        <v>（商投建工达州中医药科技园-1工区）达州市通川区达州中医药职业学院犀牛大道北段</v>
      </c>
      <c r="H6044" s="2" t="str">
        <f>'[1]2025年已发货'!H:H</f>
        <v>程黄刚</v>
      </c>
      <c r="I6044" s="2">
        <f>'[1]2025年已发货'!I:I</f>
        <v>15108211617</v>
      </c>
      <c r="J6044" s="2" t="str">
        <f>_xlfn._xlws.FILTER(辅助信息!D:D,辅助信息!G:G=G6044)</f>
        <v>商投建工达州中医药科技园</v>
      </c>
    </row>
    <row r="6045" spans="1:10">
      <c r="A6045" s="2" t="str">
        <f>'[1]2025年已发货'!A:A</f>
        <v>达钢</v>
      </c>
      <c r="B6045" s="2" t="str">
        <f>'[1]2025年已发货'!B:B</f>
        <v>螺纹钢</v>
      </c>
      <c r="C6045" s="2" t="str">
        <f>'[1]2025年已发货'!C:C</f>
        <v>HRB500E Φ25</v>
      </c>
      <c r="D6045" s="2" t="str">
        <f>'[1]2025年已发货'!D:D</f>
        <v>吨</v>
      </c>
      <c r="E6045" s="2">
        <f>'[1]2025年已发货'!E:E</f>
        <v>3</v>
      </c>
      <c r="F6045" s="4">
        <f>'[1]2025年已发货'!F:F</f>
        <v>45882</v>
      </c>
      <c r="G6045" s="2" t="str">
        <f>'[1]2025年已发货'!G:G</f>
        <v>（商投建工达州中医药科技园-1工区）达州市通川区达州中医药职业学院犀牛大道北段</v>
      </c>
      <c r="H6045" s="2" t="str">
        <f>'[1]2025年已发货'!H:H</f>
        <v>程黄刚</v>
      </c>
      <c r="I6045" s="2">
        <f>'[1]2025年已发货'!I:I</f>
        <v>15108211617</v>
      </c>
      <c r="J6045" s="2" t="str">
        <f>_xlfn._xlws.FILTER(辅助信息!D:D,辅助信息!G:G=G6045)</f>
        <v>商投建工达州中医药科技园</v>
      </c>
    </row>
    <row r="6046" spans="1:10">
      <c r="A6046" s="2" t="str">
        <f>'[1]2025年已发货'!A:A</f>
        <v>钢固融</v>
      </c>
      <c r="B6046" s="2" t="str">
        <f>'[1]2025年已发货'!B:B</f>
        <v>螺纹钢</v>
      </c>
      <c r="C6046" s="2" t="str">
        <f>'[1]2025年已发货'!C:C</f>
        <v>HRB500E Φ18</v>
      </c>
      <c r="D6046" s="2" t="str">
        <f>'[1]2025年已发货'!D:D</f>
        <v>吨</v>
      </c>
      <c r="E6046" s="2">
        <f>'[1]2025年已发货'!E:E</f>
        <v>21</v>
      </c>
      <c r="F6046" s="4">
        <f>'[1]2025年已发货'!F:F</f>
        <v>45882</v>
      </c>
      <c r="G6046" s="2" t="str">
        <f>'[1]2025年已发货'!G:G</f>
        <v>（商投建工达州中医药科技园-1工区）达州市通川区达州中医药职业学院犀牛大道北段</v>
      </c>
      <c r="H6046" s="2" t="str">
        <f>'[1]2025年已发货'!H:H</f>
        <v>程黄刚</v>
      </c>
      <c r="I6046" s="2">
        <f>'[1]2025年已发货'!I:I</f>
        <v>15108211617</v>
      </c>
      <c r="J6046" s="2" t="str">
        <f>_xlfn._xlws.FILTER(辅助信息!D:D,辅助信息!G:G=G6046)</f>
        <v>商投建工达州中医药科技园</v>
      </c>
    </row>
    <row r="6047" spans="1:10">
      <c r="A6047" s="2" t="str">
        <f>'[1]2025年已发货'!A:A</f>
        <v>钢固融</v>
      </c>
      <c r="B6047" s="2" t="str">
        <f>'[1]2025年已发货'!B:B</f>
        <v>螺纹钢</v>
      </c>
      <c r="C6047" s="2" t="str">
        <f>'[1]2025年已发货'!C:C</f>
        <v>HRB500E Φ20</v>
      </c>
      <c r="D6047" s="2" t="str">
        <f>'[1]2025年已发货'!D:D</f>
        <v>吨</v>
      </c>
      <c r="E6047" s="2">
        <f>'[1]2025年已发货'!E:E</f>
        <v>15</v>
      </c>
      <c r="F6047" s="4">
        <f>'[1]2025年已发货'!F:F</f>
        <v>45882</v>
      </c>
      <c r="G6047" s="2" t="str">
        <f>'[1]2025年已发货'!G:G</f>
        <v>（商投建工达州中医药科技园-1工区）达州市通川区达州中医药职业学院犀牛大道北段</v>
      </c>
      <c r="H6047" s="2" t="str">
        <f>'[1]2025年已发货'!H:H</f>
        <v>程黄刚</v>
      </c>
      <c r="I6047" s="2">
        <f>'[1]2025年已发货'!I:I</f>
        <v>15108211617</v>
      </c>
      <c r="J6047" s="2" t="str">
        <f>_xlfn._xlws.FILTER(辅助信息!D:D,辅助信息!G:G=G6047)</f>
        <v>商投建工达州中医药科技园</v>
      </c>
    </row>
    <row r="6048" spans="1:10">
      <c r="A6048" s="2" t="str">
        <f>'[1]2025年已发货'!A:A</f>
        <v>钢固融</v>
      </c>
      <c r="B6048" s="2" t="str">
        <f>'[1]2025年已发货'!B:B</f>
        <v>盘螺</v>
      </c>
      <c r="C6048" s="2" t="str">
        <f>'[1]2025年已发货'!C:C</f>
        <v>HRB400E Φ8</v>
      </c>
      <c r="D6048" s="2" t="str">
        <f>'[1]2025年已发货'!D:D</f>
        <v>吨</v>
      </c>
      <c r="E6048" s="2">
        <f>'[1]2025年已发货'!E:E</f>
        <v>2</v>
      </c>
      <c r="F6048" s="4">
        <f>'[1]2025年已发货'!F:F</f>
        <v>45882</v>
      </c>
      <c r="G6048" s="2" t="str">
        <f>'[1]2025年已发货'!G:G</f>
        <v>(华西乐山）-四川省乐山市市中区苏稽镇校地共建产教融合基地建设项目二标段</v>
      </c>
      <c r="H6048" s="2" t="str">
        <f>'[1]2025年已发货'!H:H</f>
        <v>彭江涛</v>
      </c>
      <c r="I6048" s="2">
        <f>'[1]2025年已发货'!I:I</f>
        <v>13990276572</v>
      </c>
      <c r="J6048" s="2" vm="1" t="e">
        <f>_xlfn._xlws.FILTER(辅助信息!D:D,辅助信息!G:G=G6048)</f>
        <v>#VALUE!</v>
      </c>
    </row>
    <row r="6049" spans="1:10">
      <c r="A6049" s="2" t="str">
        <f>'[1]2025年已发货'!A:A</f>
        <v>钢固融</v>
      </c>
      <c r="B6049" s="2" t="str">
        <f>'[1]2025年已发货'!B:B</f>
        <v>盘螺</v>
      </c>
      <c r="C6049" s="2" t="str">
        <f>'[1]2025年已发货'!C:C</f>
        <v>HRB400E Φ10</v>
      </c>
      <c r="D6049" s="2" t="str">
        <f>'[1]2025年已发货'!D:D</f>
        <v>吨</v>
      </c>
      <c r="E6049" s="2">
        <f>'[1]2025年已发货'!E:E</f>
        <v>6</v>
      </c>
      <c r="F6049" s="4">
        <f>'[1]2025年已发货'!F:F</f>
        <v>45882</v>
      </c>
      <c r="G6049" s="2" t="str">
        <f>'[1]2025年已发货'!G:G</f>
        <v>(华西乐山）-四川省乐山市市中区苏稽镇校地共建产教融合基地建设项目二标段</v>
      </c>
      <c r="H6049" s="2" t="str">
        <f>'[1]2025年已发货'!H:H</f>
        <v>彭江涛</v>
      </c>
      <c r="I6049" s="2">
        <f>'[1]2025年已发货'!I:I</f>
        <v>13990276572</v>
      </c>
      <c r="J6049" s="2" vm="1" t="e">
        <f>_xlfn._xlws.FILTER(辅助信息!D:D,辅助信息!G:G=G6049)</f>
        <v>#VALUE!</v>
      </c>
    </row>
    <row r="6050" spans="1:10">
      <c r="A6050" s="2" t="str">
        <f>'[1]2025年已发货'!A:A</f>
        <v>钢固融</v>
      </c>
      <c r="B6050" s="2" t="str">
        <f>'[1]2025年已发货'!B:B</f>
        <v>盘螺</v>
      </c>
      <c r="C6050" s="2" t="str">
        <f>'[1]2025年已发货'!C:C</f>
        <v>HRB400E Φ12</v>
      </c>
      <c r="D6050" s="2" t="str">
        <f>'[1]2025年已发货'!D:D</f>
        <v>吨</v>
      </c>
      <c r="E6050" s="2">
        <f>'[1]2025年已发货'!E:E</f>
        <v>31</v>
      </c>
      <c r="F6050" s="4">
        <f>'[1]2025年已发货'!F:F</f>
        <v>45882</v>
      </c>
      <c r="G6050" s="2" t="str">
        <f>'[1]2025年已发货'!G:G</f>
        <v>(华西乐山）-四川省乐山市市中区苏稽镇校地共建产教融合基地建设项目二标段</v>
      </c>
      <c r="H6050" s="2" t="str">
        <f>'[1]2025年已发货'!H:H</f>
        <v>彭江涛</v>
      </c>
      <c r="I6050" s="2">
        <f>'[1]2025年已发货'!I:I</f>
        <v>13990276572</v>
      </c>
      <c r="J6050" s="2" vm="1" t="e">
        <f>_xlfn._xlws.FILTER(辅助信息!D:D,辅助信息!G:G=G6050)</f>
        <v>#VALUE!</v>
      </c>
    </row>
    <row r="6051" spans="1:10">
      <c r="A6051" s="2" t="str">
        <f>'[1]2025年已发货'!A:A</f>
        <v>钢固融</v>
      </c>
      <c r="B6051" s="2" t="str">
        <f>'[1]2025年已发货'!B:B</f>
        <v>螺纹钢</v>
      </c>
      <c r="C6051" s="2" t="str">
        <f>'[1]2025年已发货'!C:C</f>
        <v>HRB400E Φ25 9m</v>
      </c>
      <c r="D6051" s="2" t="str">
        <f>'[1]2025年已发货'!D:D</f>
        <v>吨</v>
      </c>
      <c r="E6051" s="2">
        <f>'[1]2025年已发货'!E:E</f>
        <v>26</v>
      </c>
      <c r="F6051" s="4">
        <f>'[1]2025年已发货'!F:F</f>
        <v>45882</v>
      </c>
      <c r="G6051" s="2" t="str">
        <f>'[1]2025年已发货'!G:G</f>
        <v>(华西乐山）-四川省乐山市市中区苏稽镇校地共建产教融合基地建设项目二标段</v>
      </c>
      <c r="H6051" s="2" t="str">
        <f>'[1]2025年已发货'!H:H</f>
        <v>彭江涛</v>
      </c>
      <c r="I6051" s="2">
        <f>'[1]2025年已发货'!I:I</f>
        <v>13990276572</v>
      </c>
      <c r="J6051" s="2" vm="1" t="e">
        <f>_xlfn._xlws.FILTER(辅助信息!D:D,辅助信息!G:G=G6051)</f>
        <v>#VALUE!</v>
      </c>
    </row>
    <row r="6052" spans="1:10">
      <c r="A6052" s="2" t="str">
        <f>'[1]2025年已发货'!A:A</f>
        <v>德胜</v>
      </c>
      <c r="B6052" s="2" t="str">
        <f>'[1]2025年已发货'!B:B</f>
        <v>螺纹钢</v>
      </c>
      <c r="C6052" s="2" t="str">
        <f>'[1]2025年已发货'!C:C</f>
        <v>HRB400E Φ25 9m</v>
      </c>
      <c r="D6052" s="2" t="str">
        <f>'[1]2025年已发货'!D:D</f>
        <v>吨</v>
      </c>
      <c r="E6052" s="2">
        <f>'[1]2025年已发货'!E:E</f>
        <v>8</v>
      </c>
      <c r="F6052" s="4">
        <f>'[1]2025年已发货'!F:F</f>
        <v>45882</v>
      </c>
      <c r="G6052" s="2" t="str">
        <f>'[1]2025年已发货'!G:G</f>
        <v>(华西乐山）-四川省乐山市市中区苏稽镇校地共建产教融合基地建设项目二标段</v>
      </c>
      <c r="H6052" s="2" t="str">
        <f>'[1]2025年已发货'!H:H</f>
        <v>彭江涛</v>
      </c>
      <c r="I6052" s="2">
        <f>'[1]2025年已发货'!I:I</f>
        <v>13990276572</v>
      </c>
      <c r="J6052" s="2" vm="1" t="e">
        <f>_xlfn._xlws.FILTER(辅助信息!D:D,辅助信息!G:G=G6052)</f>
        <v>#VALUE!</v>
      </c>
    </row>
    <row r="6053" spans="1:10">
      <c r="A6053" s="2" t="str">
        <f>'[1]2025年已发货'!A:A</f>
        <v>德胜</v>
      </c>
      <c r="B6053" s="2" t="str">
        <f>'[1]2025年已发货'!B:B</f>
        <v>螺纹钢</v>
      </c>
      <c r="C6053" s="2" t="str">
        <f>'[1]2025年已发货'!C:C</f>
        <v>HRB400E Φ16 9m</v>
      </c>
      <c r="D6053" s="2" t="str">
        <f>'[1]2025年已发货'!D:D</f>
        <v>吨</v>
      </c>
      <c r="E6053" s="2">
        <f>'[1]2025年已发货'!E:E</f>
        <v>4</v>
      </c>
      <c r="F6053" s="4">
        <f>'[1]2025年已发货'!F:F</f>
        <v>45882</v>
      </c>
      <c r="G6053" s="2" t="str">
        <f>'[1]2025年已发货'!G:G</f>
        <v>(华西乐山）-四川省乐山市市中区苏稽镇校地共建产教融合基地建设项目二标段</v>
      </c>
      <c r="H6053" s="2" t="str">
        <f>'[1]2025年已发货'!H:H</f>
        <v>彭江涛</v>
      </c>
      <c r="I6053" s="2">
        <f>'[1]2025年已发货'!I:I</f>
        <v>13990276572</v>
      </c>
      <c r="J6053" s="2" vm="1" t="e">
        <f>_xlfn._xlws.FILTER(辅助信息!D:D,辅助信息!G:G=G6053)</f>
        <v>#VALUE!</v>
      </c>
    </row>
    <row r="6054" spans="1:10">
      <c r="A6054" s="2" t="str">
        <f>'[1]2025年已发货'!A:A</f>
        <v>德胜</v>
      </c>
      <c r="B6054" s="2" t="str">
        <f>'[1]2025年已发货'!B:B</f>
        <v>螺纹钢</v>
      </c>
      <c r="C6054" s="2" t="str">
        <f>'[1]2025年已发货'!C:C</f>
        <v>HRB400E Φ18 9m</v>
      </c>
      <c r="D6054" s="2" t="str">
        <f>'[1]2025年已发货'!D:D</f>
        <v>吨</v>
      </c>
      <c r="E6054" s="2">
        <f>'[1]2025年已发货'!E:E</f>
        <v>8</v>
      </c>
      <c r="F6054" s="4">
        <f>'[1]2025年已发货'!F:F</f>
        <v>45882</v>
      </c>
      <c r="G6054" s="2" t="str">
        <f>'[1]2025年已发货'!G:G</f>
        <v>(华西乐山）-四川省乐山市市中区苏稽镇校地共建产教融合基地建设项目二标段</v>
      </c>
      <c r="H6054" s="2" t="str">
        <f>'[1]2025年已发货'!H:H</f>
        <v>彭江涛</v>
      </c>
      <c r="I6054" s="2">
        <f>'[1]2025年已发货'!I:I</f>
        <v>13990276572</v>
      </c>
      <c r="J6054" s="2" vm="1" t="e">
        <f>_xlfn._xlws.FILTER(辅助信息!D:D,辅助信息!G:G=G6054)</f>
        <v>#VALUE!</v>
      </c>
    </row>
    <row r="6055" spans="1:10">
      <c r="A6055" s="2" t="str">
        <f>'[1]2025年已发货'!A:A</f>
        <v>德胜</v>
      </c>
      <c r="B6055" s="2" t="str">
        <f>'[1]2025年已发货'!B:B</f>
        <v>螺纹钢</v>
      </c>
      <c r="C6055" s="2" t="str">
        <f>'[1]2025年已发货'!C:C</f>
        <v>HRB500E Φ18</v>
      </c>
      <c r="D6055" s="2" t="str">
        <f>'[1]2025年已发货'!D:D</f>
        <v>吨</v>
      </c>
      <c r="E6055" s="2">
        <f>'[1]2025年已发货'!E:E</f>
        <v>2.5</v>
      </c>
      <c r="F6055" s="4">
        <f>'[1]2025年已发货'!F:F</f>
        <v>45882</v>
      </c>
      <c r="G6055" s="2" t="str">
        <f>'[1]2025年已发货'!G:G</f>
        <v>(华西乐山）-四川省乐山市市中区苏稽镇校地共建产教融合基地建设项目二标段</v>
      </c>
      <c r="H6055" s="2" t="str">
        <f>'[1]2025年已发货'!H:H</f>
        <v>彭江涛</v>
      </c>
      <c r="I6055" s="2">
        <f>'[1]2025年已发货'!I:I</f>
        <v>13990276572</v>
      </c>
      <c r="J6055" s="2" vm="1" t="e">
        <f>_xlfn._xlws.FILTER(辅助信息!D:D,辅助信息!G:G=G6055)</f>
        <v>#VALUE!</v>
      </c>
    </row>
    <row r="6056" spans="1:10">
      <c r="A6056" s="2" t="str">
        <f>'[1]2025年已发货'!A:A</f>
        <v>德胜</v>
      </c>
      <c r="B6056" s="2" t="str">
        <f>'[1]2025年已发货'!B:B</f>
        <v>螺纹钢</v>
      </c>
      <c r="C6056" s="2" t="str">
        <f>'[1]2025年已发货'!C:C</f>
        <v>HRB500E Φ20</v>
      </c>
      <c r="D6056" s="2" t="str">
        <f>'[1]2025年已发货'!D:D</f>
        <v>吨</v>
      </c>
      <c r="E6056" s="2">
        <f>'[1]2025年已发货'!E:E</f>
        <v>3.5</v>
      </c>
      <c r="F6056" s="4">
        <f>'[1]2025年已发货'!F:F</f>
        <v>45882</v>
      </c>
      <c r="G6056" s="2" t="str">
        <f>'[1]2025年已发货'!G:G</f>
        <v>(华西乐山）-四川省乐山市市中区苏稽镇校地共建产教融合基地建设项目二标段</v>
      </c>
      <c r="H6056" s="2" t="str">
        <f>'[1]2025年已发货'!H:H</f>
        <v>彭江涛</v>
      </c>
      <c r="I6056" s="2">
        <f>'[1]2025年已发货'!I:I</f>
        <v>13990276572</v>
      </c>
      <c r="J6056" s="2" vm="1" t="e">
        <f>_xlfn._xlws.FILTER(辅助信息!D:D,辅助信息!G:G=G6056)</f>
        <v>#VALUE!</v>
      </c>
    </row>
    <row r="6057" spans="1:10">
      <c r="A6057" s="2" t="str">
        <f>'[1]2025年已发货'!A:A</f>
        <v>德胜</v>
      </c>
      <c r="B6057" s="2" t="str">
        <f>'[1]2025年已发货'!B:B</f>
        <v>螺纹钢</v>
      </c>
      <c r="C6057" s="2" t="str">
        <f>'[1]2025年已发货'!C:C</f>
        <v>HRB500E Φ22</v>
      </c>
      <c r="D6057" s="2" t="str">
        <f>'[1]2025年已发货'!D:D</f>
        <v>吨</v>
      </c>
      <c r="E6057" s="2">
        <f>'[1]2025年已发货'!E:E</f>
        <v>2.5</v>
      </c>
      <c r="F6057" s="4">
        <f>'[1]2025年已发货'!F:F</f>
        <v>45882</v>
      </c>
      <c r="G6057" s="2" t="str">
        <f>'[1]2025年已发货'!G:G</f>
        <v>(华西乐山）-四川省乐山市市中区苏稽镇校地共建产教融合基地建设项目二标段</v>
      </c>
      <c r="H6057" s="2" t="str">
        <f>'[1]2025年已发货'!H:H</f>
        <v>彭江涛</v>
      </c>
      <c r="I6057" s="2">
        <f>'[1]2025年已发货'!I:I</f>
        <v>13990276572</v>
      </c>
      <c r="J6057" s="2" vm="1" t="e">
        <f>_xlfn._xlws.FILTER(辅助信息!D:D,辅助信息!G:G=G6057)</f>
        <v>#VALUE!</v>
      </c>
    </row>
    <row r="6058" spans="1:10">
      <c r="A6058" s="2" t="str">
        <f>'[1]2025年已发货'!A:A</f>
        <v>德胜</v>
      </c>
      <c r="B6058" s="2" t="str">
        <f>'[1]2025年已发货'!B:B</f>
        <v>螺纹钢</v>
      </c>
      <c r="C6058" s="2" t="str">
        <f>'[1]2025年已发货'!C:C</f>
        <v>HRB500E Φ25</v>
      </c>
      <c r="D6058" s="2" t="str">
        <f>'[1]2025年已发货'!D:D</f>
        <v>吨</v>
      </c>
      <c r="E6058" s="2">
        <f>'[1]2025年已发货'!E:E</f>
        <v>31</v>
      </c>
      <c r="F6058" s="4">
        <f>'[1]2025年已发货'!F:F</f>
        <v>45882</v>
      </c>
      <c r="G6058" s="2" t="str">
        <f>'[1]2025年已发货'!G:G</f>
        <v>(华西乐山）-四川省乐山市市中区苏稽镇校地共建产教融合基地建设项目二标段</v>
      </c>
      <c r="H6058" s="2" t="str">
        <f>'[1]2025年已发货'!H:H</f>
        <v>彭江涛</v>
      </c>
      <c r="I6058" s="2">
        <f>'[1]2025年已发货'!I:I</f>
        <v>13990276572</v>
      </c>
      <c r="J6058" s="2" vm="1" t="e">
        <f>_xlfn._xlws.FILTER(辅助信息!D:D,辅助信息!G:G=G6058)</f>
        <v>#VALUE!</v>
      </c>
    </row>
    <row r="6059" spans="1:10">
      <c r="A6059" s="2" t="str">
        <f>'[1]2025年已发货'!A:A</f>
        <v>德胜</v>
      </c>
      <c r="B6059" s="2" t="str">
        <f>'[1]2025年已发货'!B:B</f>
        <v>螺纹钢</v>
      </c>
      <c r="C6059" s="2" t="str">
        <f>'[1]2025年已发货'!C:C</f>
        <v>HRB400E Φ25 12m</v>
      </c>
      <c r="D6059" s="2" t="str">
        <f>'[1]2025年已发货'!D:D</f>
        <v>吨</v>
      </c>
      <c r="E6059" s="2">
        <f>'[1]2025年已发货'!E:E</f>
        <v>10</v>
      </c>
      <c r="F6059" s="4">
        <f>'[1]2025年已发货'!F:F</f>
        <v>45882</v>
      </c>
      <c r="G6059" s="2" t="str">
        <f>'[1]2025年已发货'!G:G</f>
        <v>(华西乐山）-四川省乐山市市中区苏稽镇校地共建产教融合基地建设项目二标段</v>
      </c>
      <c r="H6059" s="2" t="str">
        <f>'[1]2025年已发货'!H:H</f>
        <v>彭江涛</v>
      </c>
      <c r="I6059" s="2">
        <f>'[1]2025年已发货'!I:I</f>
        <v>13990276572</v>
      </c>
      <c r="J6059" s="2" vm="1" t="e">
        <f>_xlfn._xlws.FILTER(辅助信息!D:D,辅助信息!G:G=G6059)</f>
        <v>#VALUE!</v>
      </c>
    </row>
    <row r="6060" spans="1:10">
      <c r="A6060" s="2" t="str">
        <f>'[1]2025年已发货'!A:A</f>
        <v>德胜恒嘉</v>
      </c>
      <c r="B6060" s="2" t="str">
        <f>'[1]2025年已发货'!B:B</f>
        <v>螺纹钢</v>
      </c>
      <c r="C6060" s="2" t="str">
        <f>'[1]2025年已发货'!C:C</f>
        <v>HRB400EФ20*9m</v>
      </c>
      <c r="D6060" s="2" t="str">
        <f>'[1]2025年已发货'!D:D</f>
        <v>吨</v>
      </c>
      <c r="E6060" s="2">
        <f>'[1]2025年已发货'!E:E</f>
        <v>35</v>
      </c>
      <c r="F6060" s="4">
        <f>'[1]2025年已发货'!F:F</f>
        <v>45882</v>
      </c>
      <c r="G6060" s="2" t="str">
        <f>'[1]2025年已发货'!G:G</f>
        <v>（中铁一局四公司康新高速TJ1-1标雅加梗隧道）四川省甘孜州康定市雅加梗</v>
      </c>
      <c r="H6060" s="2" t="str">
        <f>'[1]2025年已发货'!H:H</f>
        <v>范国义</v>
      </c>
      <c r="I6060" s="2">
        <f>'[1]2025年已发货'!I:I</f>
        <v>18784539677</v>
      </c>
      <c r="J6060" s="2" vm="1" t="e">
        <f>_xlfn._xlws.FILTER(辅助信息!D:D,辅助信息!G:G=G6060)</f>
        <v>#VALUE!</v>
      </c>
    </row>
    <row r="6061" spans="1:10">
      <c r="A6061" s="2" t="str">
        <f>'[1]2025年已发货'!A:A</f>
        <v>德胜恒嘉</v>
      </c>
      <c r="B6061" s="2" t="str">
        <f>'[1]2025年已发货'!B:B</f>
        <v>螺纹钢</v>
      </c>
      <c r="C6061" s="2" t="str">
        <f>'[1]2025年已发货'!C:C</f>
        <v>HRB400EФ22*9m</v>
      </c>
      <c r="D6061" s="2" t="str">
        <f>'[1]2025年已发货'!D:D</f>
        <v>吨</v>
      </c>
      <c r="E6061" s="2">
        <f>'[1]2025年已发货'!E:E</f>
        <v>35</v>
      </c>
      <c r="F6061" s="4">
        <f>'[1]2025年已发货'!F:F</f>
        <v>45882</v>
      </c>
      <c r="G6061" s="2" t="str">
        <f>'[1]2025年已发货'!G:G</f>
        <v>（中铁一局四公司康新高速TJ1-1标雅加梗隧道）四川省甘孜州康定市雅加梗</v>
      </c>
      <c r="H6061" s="2" t="str">
        <f>'[1]2025年已发货'!H:H</f>
        <v>范国义</v>
      </c>
      <c r="I6061" s="2">
        <f>'[1]2025年已发货'!I:I</f>
        <v>18784539677</v>
      </c>
      <c r="J6061" s="2" vm="1" t="e">
        <f>_xlfn._xlws.FILTER(辅助信息!D:D,辅助信息!G:G=G6061)</f>
        <v>#VALUE!</v>
      </c>
    </row>
    <row r="6062" spans="1:10">
      <c r="A6062" s="2" t="str">
        <f>'[1]2025年已发货'!A:A</f>
        <v>德胜恒嘉</v>
      </c>
      <c r="B6062" s="2" t="str">
        <f>'[1]2025年已发货'!B:B</f>
        <v>螺纹钢</v>
      </c>
      <c r="C6062" s="2" t="str">
        <f>'[1]2025年已发货'!C:C</f>
        <v>HRB400EФ32*9m</v>
      </c>
      <c r="D6062" s="2" t="str">
        <f>'[1]2025年已发货'!D:D</f>
        <v>吨</v>
      </c>
      <c r="E6062" s="2">
        <f>'[1]2025年已发货'!E:E</f>
        <v>30</v>
      </c>
      <c r="F6062" s="4">
        <f>'[1]2025年已发货'!F:F</f>
        <v>45882</v>
      </c>
      <c r="G6062" s="2" t="str">
        <f>'[1]2025年已发货'!G:G</f>
        <v>（中铁一局四公司康新高速TJ1-1标雅加梗隧道）四川省甘孜州康定市雅加梗路基</v>
      </c>
      <c r="H6062" s="2" t="str">
        <f>'[1]2025年已发货'!H:H</f>
        <v>刘子任</v>
      </c>
      <c r="I6062" s="2">
        <f>'[1]2025年已发货'!I:I</f>
        <v>18784539677</v>
      </c>
      <c r="J6062" s="2" vm="1" t="e">
        <f>_xlfn._xlws.FILTER(辅助信息!D:D,辅助信息!G:G=G6062)</f>
        <v>#VALUE!</v>
      </c>
    </row>
    <row r="6063" spans="1:10">
      <c r="A6063" s="2" t="str">
        <f>'[1]2025年已发货'!A:A</f>
        <v>德胜恒嘉</v>
      </c>
      <c r="B6063" s="2" t="str">
        <f>'[1]2025年已发货'!B:B</f>
        <v>螺纹钢</v>
      </c>
      <c r="C6063" s="2" t="str">
        <f>'[1]2025年已发货'!C:C</f>
        <v>HRB400EФ25*9m</v>
      </c>
      <c r="D6063" s="2" t="str">
        <f>'[1]2025年已发货'!D:D</f>
        <v>吨</v>
      </c>
      <c r="E6063" s="2">
        <f>'[1]2025年已发货'!E:E</f>
        <v>5</v>
      </c>
      <c r="F6063" s="4">
        <f>'[1]2025年已发货'!F:F</f>
        <v>45882</v>
      </c>
      <c r="G6063" s="2" t="str">
        <f>'[1]2025年已发货'!G:G</f>
        <v>（中铁一局四公司康新高速TJ1-1标雅加梗隧道）四川省甘孜州康定市雅加梗路基</v>
      </c>
      <c r="H6063" s="2" t="str">
        <f>'[1]2025年已发货'!H:H</f>
        <v>刘子任</v>
      </c>
      <c r="I6063" s="2">
        <f>'[1]2025年已发货'!I:I</f>
        <v>18784539677</v>
      </c>
      <c r="J6063" s="2" vm="1" t="e">
        <f>_xlfn._xlws.FILTER(辅助信息!D:D,辅助信息!G:G=G6063)</f>
        <v>#VALUE!</v>
      </c>
    </row>
    <row r="6064" spans="1:10">
      <c r="A6064" s="2" t="str">
        <f>'[1]2025年已发货'!A:A</f>
        <v>德胜恒嘉</v>
      </c>
      <c r="B6064" s="2" t="str">
        <f>'[1]2025年已发货'!B:B</f>
        <v>螺纹钢</v>
      </c>
      <c r="C6064" s="2" t="str">
        <f>'[1]2025年已发货'!C:C</f>
        <v>HRB400EФ22*9m</v>
      </c>
      <c r="D6064" s="2" t="str">
        <f>'[1]2025年已发货'!D:D</f>
        <v>吨</v>
      </c>
      <c r="E6064" s="2">
        <f>'[1]2025年已发货'!E:E</f>
        <v>70</v>
      </c>
      <c r="F6064" s="4">
        <f>'[1]2025年已发货'!F:F</f>
        <v>45882</v>
      </c>
      <c r="G6064" s="2" t="str">
        <f>'[1]2025年已发货'!G:G</f>
        <v>（中铁一局四公司康新高速TJ1-1标贡不卡隧道）四川省甘孜州康定市折多塘村车管所旁</v>
      </c>
      <c r="H6064" s="2" t="str">
        <f>'[1]2025年已发货'!H:H</f>
        <v>李彰</v>
      </c>
      <c r="I6064" s="2">
        <f>'[1]2025年已发货'!I:I</f>
        <v>18523285235</v>
      </c>
      <c r="J6064" s="2" vm="1" t="e">
        <f>_xlfn._xlws.FILTER(辅助信息!D:D,辅助信息!G:G=G6064)</f>
        <v>#VALUE!</v>
      </c>
    </row>
    <row r="6065" spans="1:10">
      <c r="A6065" s="2" t="str">
        <f>'[1]2025年已发货'!A:A</f>
        <v>德胜恒嘉</v>
      </c>
      <c r="B6065" s="2" t="str">
        <f>'[1]2025年已发货'!B:B</f>
        <v>螺纹钢</v>
      </c>
      <c r="C6065" s="2" t="str">
        <f>'[1]2025年已发货'!C:C</f>
        <v>HRB400EФ25*9m</v>
      </c>
      <c r="D6065" s="2" t="str">
        <f>'[1]2025年已发货'!D:D</f>
        <v>吨</v>
      </c>
      <c r="E6065" s="2">
        <f>'[1]2025年已发货'!E:E</f>
        <v>35</v>
      </c>
      <c r="F6065" s="4">
        <f>'[1]2025年已发货'!F:F</f>
        <v>45882</v>
      </c>
      <c r="G6065" s="2" t="str">
        <f>'[1]2025年已发货'!G:G</f>
        <v>（中铁一局四公司康新高速TJ1-1标贡不卡隧道）四川省甘孜州康定市折多塘村车管所旁</v>
      </c>
      <c r="H6065" s="2" t="str">
        <f>'[1]2025年已发货'!H:H</f>
        <v>李彰</v>
      </c>
      <c r="I6065" s="2">
        <f>'[1]2025年已发货'!I:I</f>
        <v>18523285235</v>
      </c>
      <c r="J6065" s="2" vm="1" t="e">
        <f>_xlfn._xlws.FILTER(辅助信息!D:D,辅助信息!G:G=G6065)</f>
        <v>#VALUE!</v>
      </c>
    </row>
    <row r="6066" spans="1:10">
      <c r="A6066" s="2" t="str">
        <f>'[1]2025年已发货'!A:A</f>
        <v>德胜恒嘉</v>
      </c>
      <c r="B6066" s="2" t="str">
        <f>'[1]2025年已发货'!B:B</f>
        <v>螺纹钢</v>
      </c>
      <c r="C6066" s="2" t="str">
        <f>'[1]2025年已发货'!C:C</f>
        <v>HRB400EФ22*9m</v>
      </c>
      <c r="D6066" s="2" t="str">
        <f>'[1]2025年已发货'!D:D</f>
        <v>吨</v>
      </c>
      <c r="E6066" s="2">
        <f>'[1]2025年已发货'!E:E</f>
        <v>70</v>
      </c>
      <c r="F6066" s="4">
        <f>'[1]2025年已发货'!F:F</f>
        <v>45882</v>
      </c>
      <c r="G6066" s="2" t="str">
        <f>'[1]2025年已发货'!G:G</f>
        <v>（中铁一局四公司康新高速TJ1-1标吉拉隧道）四川省甘孜州康定市折多塘村车管所旁</v>
      </c>
      <c r="H6066" s="2" t="str">
        <f>'[1]2025年已发货'!H:H</f>
        <v>李彰</v>
      </c>
      <c r="I6066" s="2">
        <f>'[1]2025年已发货'!I:I</f>
        <v>18523285235</v>
      </c>
      <c r="J6066" s="2" vm="1" t="e">
        <f>_xlfn._xlws.FILTER(辅助信息!D:D,辅助信息!G:G=G6066)</f>
        <v>#VALUE!</v>
      </c>
    </row>
    <row r="6067" spans="1:10">
      <c r="A6067" s="2" t="str">
        <f>'[1]2025年已发货'!A:A</f>
        <v>德胜恒嘉</v>
      </c>
      <c r="B6067" s="2" t="str">
        <f>'[1]2025年已发货'!B:B</f>
        <v>螺纹钢</v>
      </c>
      <c r="C6067" s="2" t="str">
        <f>'[1]2025年已发货'!C:C</f>
        <v>HRB400EФ22*9m</v>
      </c>
      <c r="D6067" s="2" t="str">
        <f>'[1]2025年已发货'!D:D</f>
        <v>吨</v>
      </c>
      <c r="E6067" s="2">
        <f>'[1]2025年已发货'!E:E</f>
        <v>70</v>
      </c>
      <c r="F6067" s="4">
        <f>'[1]2025年已发货'!F:F</f>
        <v>45882</v>
      </c>
      <c r="G6067" s="2" t="str">
        <f>'[1]2025年已发货'!G:G</f>
        <v>（中铁一局四公司康新高速TJ1-1标康定隧道）四川省甘孜州康定市榆林街道甘孜州博物馆旁</v>
      </c>
      <c r="H6067" s="2" t="str">
        <f>'[1]2025年已发货'!H:H</f>
        <v>王永强</v>
      </c>
      <c r="I6067" s="2">
        <f>'[1]2025年已发货'!I:I</f>
        <v>15929204416</v>
      </c>
      <c r="J6067" s="2" vm="1" t="e">
        <f>_xlfn._xlws.FILTER(辅助信息!D:D,辅助信息!G:G=G6067)</f>
        <v>#VALUE!</v>
      </c>
    </row>
    <row r="6068" spans="1:10">
      <c r="A6068" s="2" t="str">
        <f>'[1]2025年已发货'!A:A</f>
        <v>德胜恒嘉</v>
      </c>
      <c r="B6068" s="2" t="str">
        <f>'[1]2025年已发货'!B:B</f>
        <v>螺纹钢</v>
      </c>
      <c r="C6068" s="2" t="str">
        <f>'[1]2025年已发货'!C:C</f>
        <v>HRB500E Φ28 9m</v>
      </c>
      <c r="D6068" s="2" t="str">
        <f>'[1]2025年已发货'!D:D</f>
        <v>吨</v>
      </c>
      <c r="E6068" s="2">
        <f>'[1]2025年已发货'!E:E</f>
        <v>35</v>
      </c>
      <c r="F6068" s="4">
        <f>'[1]2025年已发货'!F:F</f>
        <v>45882</v>
      </c>
      <c r="G6068" s="2" t="str">
        <f>'[1]2025年已发货'!G:G</f>
        <v>（中铁广州局-资乐高速5标）四川省眉山市东坡区多悦镇挖治田</v>
      </c>
      <c r="H6068" s="2" t="str">
        <f>'[1]2025年已发货'!H:H</f>
        <v>伍红林</v>
      </c>
      <c r="I6068" s="2">
        <f>'[1]2025年已发货'!I:I</f>
        <v>18683860677</v>
      </c>
      <c r="J6068" s="2" vm="1" t="e">
        <f>_xlfn._xlws.FILTER(辅助信息!D:D,辅助信息!G:G=G6068)</f>
        <v>#VALUE!</v>
      </c>
    </row>
    <row r="6069" spans="1:10">
      <c r="A6069" s="2" t="str">
        <f>'[1]2025年已发货'!A:A</f>
        <v>钢固融</v>
      </c>
      <c r="B6069" s="2" t="str">
        <f>'[1]2025年已发货'!B:B</f>
        <v>盘圆</v>
      </c>
      <c r="C6069" s="2" t="str">
        <f>'[1]2025年已发货'!C:C</f>
        <v>HPB300Ф8</v>
      </c>
      <c r="D6069" s="2" t="str">
        <f>'[1]2025年已发货'!D:D</f>
        <v>吨</v>
      </c>
      <c r="E6069" s="2">
        <f>'[1]2025年已发货'!E:E</f>
        <v>70</v>
      </c>
      <c r="F6069" s="4">
        <f>'[1]2025年已发货'!F:F</f>
        <v>45882</v>
      </c>
      <c r="G6069" s="2" t="str">
        <f>'[1]2025年已发货'!G:G</f>
        <v>（中铁一局四公司康新高速TJ1-1标贡不卡隧道）四川省甘孜州康定市折多塘村车管所旁</v>
      </c>
      <c r="H6069" s="2" t="str">
        <f>'[1]2025年已发货'!H:H</f>
        <v>李彰</v>
      </c>
      <c r="I6069" s="2">
        <f>'[1]2025年已发货'!I:I</f>
        <v>18523285235</v>
      </c>
      <c r="J6069" s="2" vm="1" t="e">
        <f>_xlfn._xlws.FILTER(辅助信息!D:D,辅助信息!G:G=G6069)</f>
        <v>#VALUE!</v>
      </c>
    </row>
    <row r="6070" spans="1:10">
      <c r="A6070" s="2" t="str">
        <f>'[1]2025年已发货'!A:A</f>
        <v>钢固融</v>
      </c>
      <c r="B6070" s="2" t="str">
        <f>'[1]2025年已发货'!B:B</f>
        <v>盘圆</v>
      </c>
      <c r="C6070" s="2" t="str">
        <f>'[1]2025年已发货'!C:C</f>
        <v>HPB300Ф12</v>
      </c>
      <c r="D6070" s="2" t="str">
        <f>'[1]2025年已发货'!D:D</f>
        <v>吨</v>
      </c>
      <c r="E6070" s="2">
        <f>'[1]2025年已发货'!E:E</f>
        <v>35</v>
      </c>
      <c r="F6070" s="4">
        <f>'[1]2025年已发货'!F:F</f>
        <v>45882</v>
      </c>
      <c r="G6070" s="2" t="str">
        <f>'[1]2025年已发货'!G:G</f>
        <v>（中铁一局四公司康新高速TJ1-1标贡不卡隧道）四川省甘孜州康定市折多塘村车管所旁</v>
      </c>
      <c r="H6070" s="2" t="str">
        <f>'[1]2025年已发货'!H:H</f>
        <v>李彰</v>
      </c>
      <c r="I6070" s="2">
        <f>'[1]2025年已发货'!I:I</f>
        <v>18523285235</v>
      </c>
      <c r="J6070" s="2" vm="1" t="e">
        <f>_xlfn._xlws.FILTER(辅助信息!D:D,辅助信息!G:G=G6070)</f>
        <v>#VALUE!</v>
      </c>
    </row>
    <row r="6071" spans="1:10">
      <c r="A6071" s="2" t="str">
        <f>'[1]2025年已发货'!A:A</f>
        <v>润耀</v>
      </c>
      <c r="B6071" s="2" t="str">
        <f>'[1]2025年已发货'!B:B</f>
        <v>盘螺</v>
      </c>
      <c r="C6071" s="2" t="str">
        <f>'[1]2025年已发货'!C:C</f>
        <v>HRB400E φ8mm</v>
      </c>
      <c r="D6071" s="2" t="str">
        <f>'[1]2025年已发货'!D:D</f>
        <v>吨</v>
      </c>
      <c r="E6071" s="2">
        <f>'[1]2025年已发货'!E:E</f>
        <v>15</v>
      </c>
      <c r="F6071" s="4">
        <f>'[1]2025年已发货'!F:F</f>
        <v>45882</v>
      </c>
      <c r="G6071" s="2" t="str">
        <f>'[1]2025年已发货'!G:G</f>
        <v>（中核中原-温江北林医养综合体项目）四川省成都市温江区万春大道第三人民医院东</v>
      </c>
      <c r="H6071" s="2" t="str">
        <f>'[1]2025年已发货'!H:H</f>
        <v>蔡杰</v>
      </c>
      <c r="I6071" s="2">
        <f>'[1]2025年已发货'!I:I</f>
        <v>18875129329</v>
      </c>
      <c r="J6071" s="2" vm="1" t="e">
        <f>_xlfn._xlws.FILTER(辅助信息!D:D,辅助信息!G:G=G6071)</f>
        <v>#VALUE!</v>
      </c>
    </row>
    <row r="6072" spans="1:10">
      <c r="A6072" s="2" t="str">
        <f>'[1]2025年已发货'!A:A</f>
        <v>润耀</v>
      </c>
      <c r="B6072" s="2" t="str">
        <f>'[1]2025年已发货'!B:B</f>
        <v>盘螺</v>
      </c>
      <c r="C6072" s="2" t="str">
        <f>'[1]2025年已发货'!C:C</f>
        <v>HRB400E φ10mm</v>
      </c>
      <c r="D6072" s="2" t="str">
        <f>'[1]2025年已发货'!D:D</f>
        <v>吨</v>
      </c>
      <c r="E6072" s="2">
        <f>'[1]2025年已发货'!E:E</f>
        <v>20</v>
      </c>
      <c r="F6072" s="4">
        <f>'[1]2025年已发货'!F:F</f>
        <v>45882</v>
      </c>
      <c r="G6072" s="2" t="str">
        <f>'[1]2025年已发货'!G:G</f>
        <v>（中核中原-温江北林医养综合体项目）四川省成都市温江区万春大道第三人民医院东</v>
      </c>
      <c r="H6072" s="2" t="str">
        <f>'[1]2025年已发货'!H:H</f>
        <v>蔡杰</v>
      </c>
      <c r="I6072" s="2">
        <f>'[1]2025年已发货'!I:I</f>
        <v>18875129329</v>
      </c>
      <c r="J6072" s="2" vm="1" t="e">
        <f>_xlfn._xlws.FILTER(辅助信息!D:D,辅助信息!G:G=G6072)</f>
        <v>#VALUE!</v>
      </c>
    </row>
    <row r="6073" spans="1:10">
      <c r="A6073" s="2" t="str">
        <f>'[1]2025年已发货'!A:A</f>
        <v>润耀</v>
      </c>
      <c r="B6073" s="2" t="str">
        <f>'[1]2025年已发货'!B:B</f>
        <v>螺纹钢</v>
      </c>
      <c r="C6073" s="2" t="str">
        <f>'[1]2025年已发货'!C:C</f>
        <v>HRB400EФ12*9m</v>
      </c>
      <c r="D6073" s="2" t="str">
        <f>'[1]2025年已发货'!D:D</f>
        <v>吨</v>
      </c>
      <c r="E6073" s="2">
        <f>'[1]2025年已发货'!E:E</f>
        <v>20</v>
      </c>
      <c r="F6073" s="4">
        <f>'[1]2025年已发货'!F:F</f>
        <v>45882</v>
      </c>
      <c r="G6073" s="2" t="str">
        <f>'[1]2025年已发货'!G:G</f>
        <v>（中核中原-温江北林医养综合体项目）四川省成都市温江区万春大道第三人民医院东</v>
      </c>
      <c r="H6073" s="2" t="str">
        <f>'[1]2025年已发货'!H:H</f>
        <v>蔡杰</v>
      </c>
      <c r="I6073" s="2">
        <f>'[1]2025年已发货'!I:I</f>
        <v>18875129329</v>
      </c>
      <c r="J6073" s="2" vm="1" t="e">
        <f>_xlfn._xlws.FILTER(辅助信息!D:D,辅助信息!G:G=G6073)</f>
        <v>#VALUE!</v>
      </c>
    </row>
    <row r="6074" spans="1:10">
      <c r="A6074" s="2" t="str">
        <f>'[1]2025年已发货'!A:A</f>
        <v>润耀</v>
      </c>
      <c r="B6074" s="2" t="str">
        <f>'[1]2025年已发货'!B:B</f>
        <v>螺纹钢</v>
      </c>
      <c r="C6074" s="2" t="str">
        <f>'[1]2025年已发货'!C:C</f>
        <v>HRB400EФ14*12m</v>
      </c>
      <c r="D6074" s="2" t="str">
        <f>'[1]2025年已发货'!D:D</f>
        <v>吨</v>
      </c>
      <c r="E6074" s="2">
        <f>'[1]2025年已发货'!E:E</f>
        <v>6</v>
      </c>
      <c r="F6074" s="4">
        <f>'[1]2025年已发货'!F:F</f>
        <v>45882</v>
      </c>
      <c r="G6074" s="2" t="str">
        <f>'[1]2025年已发货'!G:G</f>
        <v>（中核中原-温江北林医养综合体项目）四川省成都市温江区万春大道第三人民医院东</v>
      </c>
      <c r="H6074" s="2" t="str">
        <f>'[1]2025年已发货'!H:H</f>
        <v>蔡杰</v>
      </c>
      <c r="I6074" s="2">
        <f>'[1]2025年已发货'!I:I</f>
        <v>18875129329</v>
      </c>
      <c r="J6074" s="2" vm="1" t="e">
        <f>_xlfn._xlws.FILTER(辅助信息!D:D,辅助信息!G:G=G6074)</f>
        <v>#VALUE!</v>
      </c>
    </row>
    <row r="6075" spans="1:10">
      <c r="A6075" s="2" t="str">
        <f>'[1]2025年已发货'!A:A</f>
        <v>润耀</v>
      </c>
      <c r="B6075" s="2" t="str">
        <f>'[1]2025年已发货'!B:B</f>
        <v>螺纹钢</v>
      </c>
      <c r="C6075" s="2" t="str">
        <f>'[1]2025年已发货'!C:C</f>
        <v>HRB400EФ18*9m</v>
      </c>
      <c r="D6075" s="2" t="str">
        <f>'[1]2025年已发货'!D:D</f>
        <v>吨</v>
      </c>
      <c r="E6075" s="2">
        <f>'[1]2025年已发货'!E:E</f>
        <v>3</v>
      </c>
      <c r="F6075" s="4">
        <f>'[1]2025年已发货'!F:F</f>
        <v>45882</v>
      </c>
      <c r="G6075" s="2" t="str">
        <f>'[1]2025年已发货'!G:G</f>
        <v>（中核中原-温江北林医养综合体项目）四川省成都市温江区万春大道第三人民医院东</v>
      </c>
      <c r="H6075" s="2" t="str">
        <f>'[1]2025年已发货'!H:H</f>
        <v>蔡杰</v>
      </c>
      <c r="I6075" s="2">
        <f>'[1]2025年已发货'!I:I</f>
        <v>18875129329</v>
      </c>
      <c r="J6075" s="2" vm="1" t="e">
        <f>_xlfn._xlws.FILTER(辅助信息!D:D,辅助信息!G:G=G6075)</f>
        <v>#VALUE!</v>
      </c>
    </row>
    <row r="6076" spans="1:10">
      <c r="A6076" s="2" t="str">
        <f>'[1]2025年已发货'!A:A</f>
        <v>润耀</v>
      </c>
      <c r="B6076" s="2" t="str">
        <f>'[1]2025年已发货'!B:B</f>
        <v>螺纹钢</v>
      </c>
      <c r="C6076" s="2" t="str">
        <f>'[1]2025年已发货'!C:C</f>
        <v>HRB400EФ18*12m</v>
      </c>
      <c r="D6076" s="2" t="str">
        <f>'[1]2025年已发货'!D:D</f>
        <v>吨</v>
      </c>
      <c r="E6076" s="2">
        <f>'[1]2025年已发货'!E:E</f>
        <v>6</v>
      </c>
      <c r="F6076" s="4">
        <f>'[1]2025年已发货'!F:F</f>
        <v>45882</v>
      </c>
      <c r="G6076" s="2" t="str">
        <f>'[1]2025年已发货'!G:G</f>
        <v>（中核中原-温江北林医养综合体项目）四川省成都市温江区万春大道第三人民医院东</v>
      </c>
      <c r="H6076" s="2" t="str">
        <f>'[1]2025年已发货'!H:H</f>
        <v>蔡杰</v>
      </c>
      <c r="I6076" s="2">
        <f>'[1]2025年已发货'!I:I</f>
        <v>18875129329</v>
      </c>
      <c r="J6076" s="2" vm="1" t="e">
        <f>_xlfn._xlws.FILTER(辅助信息!D:D,辅助信息!G:G=G6076)</f>
        <v>#VALUE!</v>
      </c>
    </row>
    <row r="6077" spans="1:10">
      <c r="A6077" s="2" t="str">
        <f>'[1]2025年已发货'!A:A</f>
        <v>钢固融</v>
      </c>
      <c r="B6077" s="2" t="str">
        <f>'[1]2025年已发货'!B:B</f>
        <v>盘螺</v>
      </c>
      <c r="C6077" s="2" t="str">
        <f>'[1]2025年已发货'!C:C</f>
        <v>HRB400E Φ8</v>
      </c>
      <c r="D6077" s="2" t="str">
        <f>'[1]2025年已发货'!D:D</f>
        <v>吨</v>
      </c>
      <c r="E6077" s="2">
        <f>'[1]2025年已发货'!E:E</f>
        <v>12</v>
      </c>
      <c r="F6077" s="4">
        <f>'[1]2025年已发货'!F:F</f>
        <v>45882</v>
      </c>
      <c r="G6077" s="2" t="str">
        <f>'[1]2025年已发货'!G:G</f>
        <v>(乐山市校地共建产教融合基地建设项目一标段)四川省乐山市市中区苏稽镇周山嘴</v>
      </c>
      <c r="H6077" s="2" t="str">
        <f>'[1]2025年已发货'!H:H</f>
        <v>范增云</v>
      </c>
      <c r="I6077" s="2">
        <f>'[1]2025年已发货'!I:I</f>
        <v>13668153241</v>
      </c>
      <c r="J6077" s="2" t="str">
        <f>_xlfn._xlws.FILTER(辅助信息!D:D,辅助信息!G:G=G6077)</f>
        <v>乐山市校地共建产教融合基地建设项目</v>
      </c>
    </row>
    <row r="6078" spans="1:10">
      <c r="A6078" s="2" t="str">
        <f>'[1]2025年已发货'!A:A</f>
        <v>钢固融</v>
      </c>
      <c r="B6078" s="2" t="str">
        <f>'[1]2025年已发货'!B:B</f>
        <v>盘螺</v>
      </c>
      <c r="C6078" s="2" t="str">
        <f>'[1]2025年已发货'!C:C</f>
        <v>HRB400E Φ10</v>
      </c>
      <c r="D6078" s="2" t="str">
        <f>'[1]2025年已发货'!D:D</f>
        <v>吨</v>
      </c>
      <c r="E6078" s="2">
        <f>'[1]2025年已发货'!E:E</f>
        <v>30</v>
      </c>
      <c r="F6078" s="4">
        <f>'[1]2025年已发货'!F:F</f>
        <v>45882</v>
      </c>
      <c r="G6078" s="2" t="str">
        <f>'[1]2025年已发货'!G:G</f>
        <v>(乐山市校地共建产教融合基地建设项目一标段)四川省乐山市市中区苏稽镇周山嘴</v>
      </c>
      <c r="H6078" s="2" t="str">
        <f>'[1]2025年已发货'!H:H</f>
        <v>范增云</v>
      </c>
      <c r="I6078" s="2">
        <f>'[1]2025年已发货'!I:I</f>
        <v>13668153241</v>
      </c>
      <c r="J6078" s="2" t="str">
        <f>_xlfn._xlws.FILTER(辅助信息!D:D,辅助信息!G:G=G6078)</f>
        <v>乐山市校地共建产教融合基地建设项目</v>
      </c>
    </row>
    <row r="6079" spans="1:10">
      <c r="A6079" s="2" t="str">
        <f>'[1]2025年已发货'!A:A</f>
        <v>钢固融</v>
      </c>
      <c r="B6079" s="2" t="str">
        <f>'[1]2025年已发货'!B:B</f>
        <v>螺纹钢</v>
      </c>
      <c r="C6079" s="2" t="str">
        <f>'[1]2025年已发货'!C:C</f>
        <v>HRB400E Φ25 9m</v>
      </c>
      <c r="D6079" s="2" t="str">
        <f>'[1]2025年已发货'!D:D</f>
        <v>吨</v>
      </c>
      <c r="E6079" s="2">
        <f>'[1]2025年已发货'!E:E</f>
        <v>24</v>
      </c>
      <c r="F6079" s="4">
        <f>'[1]2025年已发货'!F:F</f>
        <v>45882</v>
      </c>
      <c r="G6079" s="2" t="str">
        <f>'[1]2025年已发货'!G:G</f>
        <v>(乐山市校地共建产教融合基地建设项目一标段)四川省乐山市市中区苏稽镇周山嘴</v>
      </c>
      <c r="H6079" s="2" t="str">
        <f>'[1]2025年已发货'!H:H</f>
        <v>范增云</v>
      </c>
      <c r="I6079" s="2">
        <f>'[1]2025年已发货'!I:I</f>
        <v>13668153241</v>
      </c>
      <c r="J6079" s="2" t="str">
        <f>_xlfn._xlws.FILTER(辅助信息!D:D,辅助信息!G:G=G6079)</f>
        <v>乐山市校地共建产教融合基地建设项目</v>
      </c>
    </row>
    <row r="6080" spans="1:10">
      <c r="A6080" s="2" t="str">
        <f>'[1]2025年已发货'!A:A</f>
        <v>德胜</v>
      </c>
      <c r="B6080" s="2" t="str">
        <f>'[1]2025年已发货'!B:B</f>
        <v>螺纹钢</v>
      </c>
      <c r="C6080" s="2" t="str">
        <f>'[1]2025年已发货'!C:C</f>
        <v>HRB400E Φ12 9m</v>
      </c>
      <c r="D6080" s="2" t="str">
        <f>'[1]2025年已发货'!D:D</f>
        <v>吨</v>
      </c>
      <c r="E6080" s="2">
        <f>'[1]2025年已发货'!E:E</f>
        <v>35</v>
      </c>
      <c r="F6080" s="4">
        <f>'[1]2025年已发货'!F:F</f>
        <v>45882</v>
      </c>
      <c r="G6080" s="2" t="str">
        <f>'[1]2025年已发货'!G:G</f>
        <v>(乐山市校地共建产教融合基地建设项目一标段)四川省乐山市市中区苏稽镇周山嘴</v>
      </c>
      <c r="H6080" s="2" t="str">
        <f>'[1]2025年已发货'!H:H</f>
        <v>范增云</v>
      </c>
      <c r="I6080" s="2">
        <f>'[1]2025年已发货'!I:I</f>
        <v>13668153241</v>
      </c>
      <c r="J6080" s="2" t="str">
        <f>_xlfn._xlws.FILTER(辅助信息!D:D,辅助信息!G:G=G6080)</f>
        <v>乐山市校地共建产教融合基地建设项目</v>
      </c>
    </row>
    <row r="6081" spans="1:10">
      <c r="A6081" s="2" t="str">
        <f>'[1]2025年已发货'!A:A</f>
        <v>德胜</v>
      </c>
      <c r="B6081" s="2" t="str">
        <f>'[1]2025年已发货'!B:B</f>
        <v>螺纹钢</v>
      </c>
      <c r="C6081" s="2" t="str">
        <f>'[1]2025年已发货'!C:C</f>
        <v>HRB400E Φ14 9m</v>
      </c>
      <c r="D6081" s="2" t="str">
        <f>'[1]2025年已发货'!D:D</f>
        <v>吨</v>
      </c>
      <c r="E6081" s="2">
        <f>'[1]2025年已发货'!E:E</f>
        <v>14</v>
      </c>
      <c r="F6081" s="4">
        <f>'[1]2025年已发货'!F:F</f>
        <v>45882</v>
      </c>
      <c r="G6081" s="2" t="str">
        <f>'[1]2025年已发货'!G:G</f>
        <v>(乐山市校地共建产教融合基地建设项目一标段)四川省乐山市市中区苏稽镇周山嘴</v>
      </c>
      <c r="H6081" s="2" t="str">
        <f>'[1]2025年已发货'!H:H</f>
        <v>范增云</v>
      </c>
      <c r="I6081" s="2">
        <f>'[1]2025年已发货'!I:I</f>
        <v>13668153241</v>
      </c>
      <c r="J6081" s="2" t="str">
        <f>_xlfn._xlws.FILTER(辅助信息!D:D,辅助信息!G:G=G6081)</f>
        <v>乐山市校地共建产教融合基地建设项目</v>
      </c>
    </row>
    <row r="6082" spans="1:10">
      <c r="A6082" s="2" t="str">
        <f>'[1]2025年已发货'!A:A</f>
        <v>德胜</v>
      </c>
      <c r="B6082" s="2" t="str">
        <f>'[1]2025年已发货'!B:B</f>
        <v>螺纹钢</v>
      </c>
      <c r="C6082" s="2" t="str">
        <f>'[1]2025年已发货'!C:C</f>
        <v>HRB400E Φ16 9m</v>
      </c>
      <c r="D6082" s="2" t="str">
        <f>'[1]2025年已发货'!D:D</f>
        <v>吨</v>
      </c>
      <c r="E6082" s="2">
        <f>'[1]2025年已发货'!E:E</f>
        <v>5</v>
      </c>
      <c r="F6082" s="4">
        <f>'[1]2025年已发货'!F:F</f>
        <v>45882</v>
      </c>
      <c r="G6082" s="2" t="str">
        <f>'[1]2025年已发货'!G:G</f>
        <v>(乐山市校地共建产教融合基地建设项目一标段)四川省乐山市市中区苏稽镇周山嘴</v>
      </c>
      <c r="H6082" s="2" t="str">
        <f>'[1]2025年已发货'!H:H</f>
        <v>范增云</v>
      </c>
      <c r="I6082" s="2">
        <f>'[1]2025年已发货'!I:I</f>
        <v>13668153241</v>
      </c>
      <c r="J6082" s="2" t="str">
        <f>_xlfn._xlws.FILTER(辅助信息!D:D,辅助信息!G:G=G6082)</f>
        <v>乐山市校地共建产教融合基地建设项目</v>
      </c>
    </row>
    <row r="6083" spans="1:10">
      <c r="A6083" s="2" t="str">
        <f>'[1]2025年已发货'!A:A</f>
        <v>德胜</v>
      </c>
      <c r="B6083" s="2" t="str">
        <f>'[1]2025年已发货'!B:B</f>
        <v>螺纹钢</v>
      </c>
      <c r="C6083" s="2" t="str">
        <f>'[1]2025年已发货'!C:C</f>
        <v>HRB400E Φ18 9m</v>
      </c>
      <c r="D6083" s="2" t="str">
        <f>'[1]2025年已发货'!D:D</f>
        <v>吨</v>
      </c>
      <c r="E6083" s="2">
        <f>'[1]2025年已发货'!E:E</f>
        <v>5</v>
      </c>
      <c r="F6083" s="4">
        <f>'[1]2025年已发货'!F:F</f>
        <v>45882</v>
      </c>
      <c r="G6083" s="2" t="str">
        <f>'[1]2025年已发货'!G:G</f>
        <v>(乐山市校地共建产教融合基地建设项目一标段)四川省乐山市市中区苏稽镇周山嘴</v>
      </c>
      <c r="H6083" s="2" t="str">
        <f>'[1]2025年已发货'!H:H</f>
        <v>范增云</v>
      </c>
      <c r="I6083" s="2">
        <f>'[1]2025年已发货'!I:I</f>
        <v>13668153241</v>
      </c>
      <c r="J6083" s="2" t="str">
        <f>_xlfn._xlws.FILTER(辅助信息!D:D,辅助信息!G:G=G6083)</f>
        <v>乐山市校地共建产教融合基地建设项目</v>
      </c>
    </row>
    <row r="6084" spans="1:10">
      <c r="A6084" s="2" t="str">
        <f>'[1]2025年已发货'!A:A</f>
        <v>德胜</v>
      </c>
      <c r="B6084" s="2" t="str">
        <f>'[1]2025年已发货'!B:B</f>
        <v>螺纹钢</v>
      </c>
      <c r="C6084" s="2" t="str">
        <f>'[1]2025年已发货'!C:C</f>
        <v>HRB400E Φ20 9m</v>
      </c>
      <c r="D6084" s="2" t="str">
        <f>'[1]2025年已发货'!D:D</f>
        <v>吨</v>
      </c>
      <c r="E6084" s="2">
        <f>'[1]2025年已发货'!E:E</f>
        <v>5</v>
      </c>
      <c r="F6084" s="4">
        <f>'[1]2025年已发货'!F:F</f>
        <v>45882</v>
      </c>
      <c r="G6084" s="2" t="str">
        <f>'[1]2025年已发货'!G:G</f>
        <v>(乐山市校地共建产教融合基地建设项目一标段)四川省乐山市市中区苏稽镇周山嘴</v>
      </c>
      <c r="H6084" s="2" t="str">
        <f>'[1]2025年已发货'!H:H</f>
        <v>范增云</v>
      </c>
      <c r="I6084" s="2">
        <f>'[1]2025年已发货'!I:I</f>
        <v>13668153241</v>
      </c>
      <c r="J6084" s="2" t="str">
        <f>_xlfn._xlws.FILTER(辅助信息!D:D,辅助信息!G:G=G6084)</f>
        <v>乐山市校地共建产教融合基地建设项目</v>
      </c>
    </row>
    <row r="6085" spans="1:10">
      <c r="A6085" s="2" t="str">
        <f>'[1]2025年已发货'!A:A</f>
        <v>德胜</v>
      </c>
      <c r="B6085" s="2" t="str">
        <f>'[1]2025年已发货'!B:B</f>
        <v>螺纹钢</v>
      </c>
      <c r="C6085" s="2" t="str">
        <f>'[1]2025年已发货'!C:C</f>
        <v>HRB400E Φ22 9m</v>
      </c>
      <c r="D6085" s="2" t="str">
        <f>'[1]2025年已发货'!D:D</f>
        <v>吨</v>
      </c>
      <c r="E6085" s="2">
        <f>'[1]2025年已发货'!E:E</f>
        <v>40</v>
      </c>
      <c r="F6085" s="4">
        <f>'[1]2025年已发货'!F:F</f>
        <v>45882</v>
      </c>
      <c r="G6085" s="2" t="str">
        <f>'[1]2025年已发货'!G:G</f>
        <v>(乐山市校地共建产教融合基地建设项目一标段)四川省乐山市市中区苏稽镇周山嘴</v>
      </c>
      <c r="H6085" s="2" t="str">
        <f>'[1]2025年已发货'!H:H</f>
        <v>范增云</v>
      </c>
      <c r="I6085" s="2">
        <f>'[1]2025年已发货'!I:I</f>
        <v>13668153241</v>
      </c>
      <c r="J6085" s="2" t="str">
        <f>_xlfn._xlws.FILTER(辅助信息!D:D,辅助信息!G:G=G6085)</f>
        <v>乐山市校地共建产教融合基地建设项目</v>
      </c>
    </row>
    <row r="6086" spans="1:10">
      <c r="A6086" s="2" t="str">
        <f>'[1]2025年已发货'!A:A</f>
        <v>德胜</v>
      </c>
      <c r="B6086" s="2" t="str">
        <f>'[1]2025年已发货'!B:B</f>
        <v>螺纹钢</v>
      </c>
      <c r="C6086" s="2" t="str">
        <f>'[1]2025年已发货'!C:C</f>
        <v>HRB400E Φ25 9m</v>
      </c>
      <c r="D6086" s="2" t="str">
        <f>'[1]2025年已发货'!D:D</f>
        <v>吨</v>
      </c>
      <c r="E6086" s="2">
        <f>'[1]2025年已发货'!E:E</f>
        <v>50</v>
      </c>
      <c r="F6086" s="4">
        <f>'[1]2025年已发货'!F:F</f>
        <v>45882</v>
      </c>
      <c r="G6086" s="2" t="str">
        <f>'[1]2025年已发货'!G:G</f>
        <v>(乐山市校地共建产教融合基地建设项目一标段)四川省乐山市市中区苏稽镇周山嘴</v>
      </c>
      <c r="H6086" s="2" t="str">
        <f>'[1]2025年已发货'!H:H</f>
        <v>范增云</v>
      </c>
      <c r="I6086" s="2">
        <f>'[1]2025年已发货'!I:I</f>
        <v>13668153241</v>
      </c>
      <c r="J6086" s="2" t="str">
        <f>_xlfn._xlws.FILTER(辅助信息!D:D,辅助信息!G:G=G6086)</f>
        <v>乐山市校地共建产教融合基地建设项目</v>
      </c>
    </row>
    <row r="6087" spans="1:10">
      <c r="A6087" s="2" t="str">
        <f>'[1]2025年已发货'!A:A</f>
        <v>德胜</v>
      </c>
      <c r="B6087" s="2" t="str">
        <f>'[1]2025年已发货'!B:B</f>
        <v>螺纹钢</v>
      </c>
      <c r="C6087" s="2" t="str">
        <f>'[1]2025年已发货'!C:C</f>
        <v>HRB400E Φ28 9m</v>
      </c>
      <c r="D6087" s="2" t="str">
        <f>'[1]2025年已发货'!D:D</f>
        <v>吨</v>
      </c>
      <c r="E6087" s="2">
        <f>'[1]2025年已发货'!E:E</f>
        <v>17</v>
      </c>
      <c r="F6087" s="4">
        <f>'[1]2025年已发货'!F:F</f>
        <v>45882</v>
      </c>
      <c r="G6087" s="2" t="str">
        <f>'[1]2025年已发货'!G:G</f>
        <v>(乐山市校地共建产教融合基地建设项目一标段)四川省乐山市市中区苏稽镇周山嘴</v>
      </c>
      <c r="H6087" s="2" t="str">
        <f>'[1]2025年已发货'!H:H</f>
        <v>范增云</v>
      </c>
      <c r="I6087" s="2">
        <f>'[1]2025年已发货'!I:I</f>
        <v>13668153241</v>
      </c>
      <c r="J6087" s="2" t="str">
        <f>_xlfn._xlws.FILTER(辅助信息!D:D,辅助信息!G:G=G6087)</f>
        <v>乐山市校地共建产教融合基地建设项目</v>
      </c>
    </row>
    <row r="6088" spans="1:10">
      <c r="A6088" s="2" t="str">
        <f>'[1]2025年已发货'!A:A</f>
        <v>德胜</v>
      </c>
      <c r="B6088" s="2" t="str">
        <f>'[1]2025年已发货'!B:B</f>
        <v>螺纹钢</v>
      </c>
      <c r="C6088" s="2" t="str">
        <f>'[1]2025年已发货'!C:C</f>
        <v>HRB400E Φ32 9m</v>
      </c>
      <c r="D6088" s="2" t="str">
        <f>'[1]2025年已发货'!D:D</f>
        <v>吨</v>
      </c>
      <c r="E6088" s="2">
        <f>'[1]2025年已发货'!E:E</f>
        <v>5</v>
      </c>
      <c r="F6088" s="4">
        <f>'[1]2025年已发货'!F:F</f>
        <v>45882</v>
      </c>
      <c r="G6088" s="2" t="str">
        <f>'[1]2025年已发货'!G:G</f>
        <v>(乐山市校地共建产教融合基地建设项目一标段)四川省乐山市市中区苏稽镇周山嘴</v>
      </c>
      <c r="H6088" s="2" t="str">
        <f>'[1]2025年已发货'!H:H</f>
        <v>范增云</v>
      </c>
      <c r="I6088" s="2">
        <f>'[1]2025年已发货'!I:I</f>
        <v>13668153241</v>
      </c>
      <c r="J6088" s="2" t="str">
        <f>_xlfn._xlws.FILTER(辅助信息!D:D,辅助信息!G:G=G6088)</f>
        <v>乐山市校地共建产教融合基地建设项目</v>
      </c>
    </row>
    <row r="6089" spans="1:10">
      <c r="A6089" s="2" t="str">
        <f>'[1]2025年已发货'!A:A</f>
        <v>润耀</v>
      </c>
      <c r="B6089" s="2" t="str">
        <f>'[1]2025年已发货'!B:B</f>
        <v>螺纹钢</v>
      </c>
      <c r="C6089" s="2" t="str">
        <f>'[1]2025年已发货'!C:C</f>
        <v>HRB400E Φ16 9m</v>
      </c>
      <c r="D6089" s="2" t="str">
        <f>'[1]2025年已发货'!D:D</f>
        <v>吨</v>
      </c>
      <c r="E6089" s="2">
        <f>'[1]2025年已发货'!E:E</f>
        <v>35</v>
      </c>
      <c r="F6089" s="4">
        <f>'[1]2025年已发货'!F:F</f>
        <v>45883</v>
      </c>
      <c r="G6089" s="2" t="str">
        <f>'[1]2025年已发货'!G:G</f>
        <v>（华西简阳西城嘉苑）四川省成都市简阳市简城街道高屋村</v>
      </c>
      <c r="H6089" s="2" t="str">
        <f>'[1]2025年已发货'!H:H</f>
        <v>张瀚镭</v>
      </c>
      <c r="I6089" s="2">
        <f>'[1]2025年已发货'!I:I</f>
        <v>15884666220</v>
      </c>
      <c r="J6089" s="2" t="str">
        <f>_xlfn._xlws.FILTER(辅助信息!D:D,辅助信息!G:G=G6089)</f>
        <v>华西简阳西城嘉苑</v>
      </c>
    </row>
    <row r="6090" spans="1:10">
      <c r="A6090" s="2" t="str">
        <f>'[1]2025年已发货'!A:A</f>
        <v>润耀</v>
      </c>
      <c r="B6090" s="2" t="str">
        <f>'[1]2025年已发货'!B:B</f>
        <v>盘螺</v>
      </c>
      <c r="C6090" s="2" t="str">
        <f>'[1]2025年已发货'!C:C</f>
        <v>HRB400E Φ6</v>
      </c>
      <c r="D6090" s="2" t="str">
        <f>'[1]2025年已发货'!D:D</f>
        <v>吨</v>
      </c>
      <c r="E6090" s="2">
        <f>'[1]2025年已发货'!E:E</f>
        <v>6</v>
      </c>
      <c r="F6090" s="4">
        <f>'[1]2025年已发货'!F:F</f>
        <v>45883</v>
      </c>
      <c r="G6090" s="2" t="str">
        <f>'[1]2025年已发货'!G:G</f>
        <v>（华西萌海科创农业生态谷）成都市简阳市白金山水库</v>
      </c>
      <c r="H6090" s="2" t="str">
        <f>'[1]2025年已发货'!H:H</f>
        <v>石清国</v>
      </c>
      <c r="I6090" s="2">
        <f>'[1]2025年已发货'!I:I</f>
        <v>13458642015</v>
      </c>
      <c r="J6090" s="2" t="str">
        <f>_xlfn._xlws.FILTER(辅助信息!D:D,辅助信息!G:G=G6090)</f>
        <v>华西萌海-科创农业生态谷</v>
      </c>
    </row>
    <row r="6091" spans="1:10">
      <c r="A6091" s="2" t="str">
        <f>'[1]2025年已发货'!A:A</f>
        <v>润耀</v>
      </c>
      <c r="B6091" s="2" t="str">
        <f>'[1]2025年已发货'!B:B</f>
        <v>盘螺</v>
      </c>
      <c r="C6091" s="2" t="str">
        <f>'[1]2025年已发货'!C:C</f>
        <v>HRB400E Φ8</v>
      </c>
      <c r="D6091" s="2" t="str">
        <f>'[1]2025年已发货'!D:D</f>
        <v>吨</v>
      </c>
      <c r="E6091" s="2">
        <f>'[1]2025年已发货'!E:E</f>
        <v>15</v>
      </c>
      <c r="F6091" s="4">
        <f>'[1]2025年已发货'!F:F</f>
        <v>45883</v>
      </c>
      <c r="G6091" s="2" t="str">
        <f>'[1]2025年已发货'!G:G</f>
        <v>（华西萌海科创农业生态谷）成都市简阳市白金山水库</v>
      </c>
      <c r="H6091" s="2" t="str">
        <f>'[1]2025年已发货'!H:H</f>
        <v>石清国</v>
      </c>
      <c r="I6091" s="2">
        <f>'[1]2025年已发货'!I:I</f>
        <v>13458642015</v>
      </c>
      <c r="J6091" s="2" t="str">
        <f>_xlfn._xlws.FILTER(辅助信息!D:D,辅助信息!G:G=G6091)</f>
        <v>华西萌海-科创农业生态谷</v>
      </c>
    </row>
    <row r="6092" spans="1:10">
      <c r="A6092" s="2" t="str">
        <f>'[1]2025年已发货'!A:A</f>
        <v>润耀</v>
      </c>
      <c r="B6092" s="2" t="str">
        <f>'[1]2025年已发货'!B:B</f>
        <v>盘螺</v>
      </c>
      <c r="C6092" s="2" t="str">
        <f>'[1]2025年已发货'!C:C</f>
        <v>HRB400E Φ10</v>
      </c>
      <c r="D6092" s="2" t="str">
        <f>'[1]2025年已发货'!D:D</f>
        <v>吨</v>
      </c>
      <c r="E6092" s="2">
        <f>'[1]2025年已发货'!E:E</f>
        <v>15</v>
      </c>
      <c r="F6092" s="4">
        <f>'[1]2025年已发货'!F:F</f>
        <v>45883</v>
      </c>
      <c r="G6092" s="2" t="str">
        <f>'[1]2025年已发货'!G:G</f>
        <v>（华西萌海科创农业生态谷）成都市简阳市白金山水库</v>
      </c>
      <c r="H6092" s="2" t="str">
        <f>'[1]2025年已发货'!H:H</f>
        <v>石清国</v>
      </c>
      <c r="I6092" s="2">
        <f>'[1]2025年已发货'!I:I</f>
        <v>13458642015</v>
      </c>
      <c r="J6092" s="2" t="str">
        <f>_xlfn._xlws.FILTER(辅助信息!D:D,辅助信息!G:G=G6092)</f>
        <v>华西萌海-科创农业生态谷</v>
      </c>
    </row>
    <row r="6093" spans="1:10">
      <c r="A6093" s="2" t="str">
        <f>'[1]2025年已发货'!A:A</f>
        <v>钢固融</v>
      </c>
      <c r="B6093" s="2" t="str">
        <f>'[1]2025年已发货'!B:B</f>
        <v>盘螺</v>
      </c>
      <c r="C6093" s="2" t="str">
        <f>'[1]2025年已发货'!C:C</f>
        <v>HRB400E Φ12</v>
      </c>
      <c r="D6093" s="2" t="str">
        <f>'[1]2025年已发货'!D:D</f>
        <v>吨</v>
      </c>
      <c r="E6093" s="2">
        <f>'[1]2025年已发货'!E:E</f>
        <v>18</v>
      </c>
      <c r="F6093" s="4">
        <f>'[1]2025年已发货'!F:F</f>
        <v>45883</v>
      </c>
      <c r="G6093" s="2" t="str">
        <f>'[1]2025年已发货'!G:G</f>
        <v>(华西乐山）-四川省乐山市市中区苏稽镇校地共建产教融合基地建设项目二标段</v>
      </c>
      <c r="H6093" s="2" t="str">
        <f>'[1]2025年已发货'!H:H</f>
        <v>彭江涛</v>
      </c>
      <c r="I6093" s="2">
        <f>'[1]2025年已发货'!I:I</f>
        <v>13990276572</v>
      </c>
      <c r="J6093" s="2" vm="1" t="e">
        <f>_xlfn._xlws.FILTER(辅助信息!D:D,辅助信息!G:G=G6093)</f>
        <v>#VALUE!</v>
      </c>
    </row>
    <row r="6094" spans="1:10">
      <c r="A6094" s="2" t="str">
        <f>'[1]2025年已发货'!A:A</f>
        <v>钢固融</v>
      </c>
      <c r="B6094" s="2" t="str">
        <f>'[1]2025年已发货'!B:B</f>
        <v>螺纹钢</v>
      </c>
      <c r="C6094" s="2" t="str">
        <f>'[1]2025年已发货'!C:C</f>
        <v>HRB400E Φ14 12m</v>
      </c>
      <c r="D6094" s="2" t="str">
        <f>'[1]2025年已发货'!D:D</f>
        <v>吨</v>
      </c>
      <c r="E6094" s="2">
        <f>'[1]2025年已发货'!E:E</f>
        <v>8</v>
      </c>
      <c r="F6094" s="4">
        <f>'[1]2025年已发货'!F:F</f>
        <v>45883</v>
      </c>
      <c r="G6094" s="2" t="str">
        <f>'[1]2025年已发货'!G:G</f>
        <v>(华西乐山）-四川省乐山市市中区苏稽镇校地共建产教融合基地建设项目二标段</v>
      </c>
      <c r="H6094" s="2" t="str">
        <f>'[1]2025年已发货'!H:H</f>
        <v>彭江涛</v>
      </c>
      <c r="I6094" s="2">
        <f>'[1]2025年已发货'!I:I</f>
        <v>13990276572</v>
      </c>
      <c r="J6094" s="2" vm="1" t="e">
        <f>_xlfn._xlws.FILTER(辅助信息!D:D,辅助信息!G:G=G6094)</f>
        <v>#VALUE!</v>
      </c>
    </row>
    <row r="6095" spans="1:10">
      <c r="A6095" s="2" t="str">
        <f>'[1]2025年已发货'!A:A</f>
        <v>钢固融</v>
      </c>
      <c r="B6095" s="2" t="str">
        <f>'[1]2025年已发货'!B:B</f>
        <v>螺纹钢</v>
      </c>
      <c r="C6095" s="2" t="str">
        <f>'[1]2025年已发货'!C:C</f>
        <v>HRB500E Φ12 12m</v>
      </c>
      <c r="D6095" s="2" t="str">
        <f>'[1]2025年已发货'!D:D</f>
        <v>吨</v>
      </c>
      <c r="E6095" s="2">
        <f>'[1]2025年已发货'!E:E</f>
        <v>5</v>
      </c>
      <c r="F6095" s="4">
        <f>'[1]2025年已发货'!F:F</f>
        <v>45883</v>
      </c>
      <c r="G6095" s="2" t="str">
        <f>'[1]2025年已发货'!G:G</f>
        <v>(华西乐山）-四川省乐山市市中区苏稽镇校地共建产教融合基地建设项目二标段</v>
      </c>
      <c r="H6095" s="2" t="str">
        <f>'[1]2025年已发货'!H:H</f>
        <v>彭江涛</v>
      </c>
      <c r="I6095" s="2">
        <f>'[1]2025年已发货'!I:I</f>
        <v>13990276572</v>
      </c>
      <c r="J6095" s="2" vm="1" t="e">
        <f>_xlfn._xlws.FILTER(辅助信息!D:D,辅助信息!G:G=G6095)</f>
        <v>#VALUE!</v>
      </c>
    </row>
    <row r="6096" spans="1:10">
      <c r="A6096" s="2" t="str">
        <f>'[1]2025年已发货'!A:A</f>
        <v>德胜</v>
      </c>
      <c r="B6096" s="2" t="str">
        <f>'[1]2025年已发货'!B:B</f>
        <v>螺纹钢</v>
      </c>
      <c r="C6096" s="2" t="str">
        <f>'[1]2025年已发货'!C:C</f>
        <v>HRB400E Φ25 12m</v>
      </c>
      <c r="D6096" s="2" t="str">
        <f>'[1]2025年已发货'!D:D</f>
        <v>吨</v>
      </c>
      <c r="E6096" s="2">
        <f>'[1]2025年已发货'!E:E</f>
        <v>35</v>
      </c>
      <c r="F6096" s="4">
        <f>'[1]2025年已发货'!F:F</f>
        <v>45883</v>
      </c>
      <c r="G6096" s="2" t="str">
        <f>'[1]2025年已发货'!G:G</f>
        <v>(华西乐山）-四川省乐山市市中区苏稽镇校地共建产教融合基地建设项目二标段</v>
      </c>
      <c r="H6096" s="2" t="str">
        <f>'[1]2025年已发货'!H:H</f>
        <v>彭江涛</v>
      </c>
      <c r="I6096" s="2">
        <f>'[1]2025年已发货'!I:I</f>
        <v>13990276572</v>
      </c>
      <c r="J6096" s="2" vm="1" t="e">
        <f>_xlfn._xlws.FILTER(辅助信息!D:D,辅助信息!G:G=G6096)</f>
        <v>#VALUE!</v>
      </c>
    </row>
    <row r="6097" spans="1:10">
      <c r="A6097" s="2" t="str">
        <f>'[1]2025年已发货'!A:A</f>
        <v>德胜</v>
      </c>
      <c r="B6097" s="2" t="str">
        <f>'[1]2025年已发货'!B:B</f>
        <v>螺纹钢</v>
      </c>
      <c r="C6097" s="2" t="str">
        <f>'[1]2025年已发货'!C:C</f>
        <v>HRB500E Φ22 12m</v>
      </c>
      <c r="D6097" s="2" t="str">
        <f>'[1]2025年已发货'!D:D</f>
        <v>吨</v>
      </c>
      <c r="E6097" s="2">
        <f>'[1]2025年已发货'!E:E</f>
        <v>5</v>
      </c>
      <c r="F6097" s="4">
        <f>'[1]2025年已发货'!F:F</f>
        <v>45883</v>
      </c>
      <c r="G6097" s="2" t="str">
        <f>'[1]2025年已发货'!G:G</f>
        <v>(华西乐山）-四川省乐山市市中区苏稽镇校地共建产教融合基地建设项目二标段</v>
      </c>
      <c r="H6097" s="2" t="str">
        <f>'[1]2025年已发货'!H:H</f>
        <v>彭江涛</v>
      </c>
      <c r="I6097" s="2">
        <f>'[1]2025年已发货'!I:I</f>
        <v>13990276572</v>
      </c>
      <c r="J6097" s="2" vm="1" t="e">
        <f>_xlfn._xlws.FILTER(辅助信息!D:D,辅助信息!G:G=G6097)</f>
        <v>#VALUE!</v>
      </c>
    </row>
    <row r="6098" spans="1:10">
      <c r="A6098" s="2" t="str">
        <f>'[1]2025年已发货'!A:A</f>
        <v>德胜</v>
      </c>
      <c r="B6098" s="2" t="str">
        <f>'[1]2025年已发货'!B:B</f>
        <v>螺纹钢</v>
      </c>
      <c r="C6098" s="2" t="str">
        <f>'[1]2025年已发货'!C:C</f>
        <v>HRB500E Φ25 12m</v>
      </c>
      <c r="D6098" s="2" t="str">
        <f>'[1]2025年已发货'!D:D</f>
        <v>吨</v>
      </c>
      <c r="E6098" s="2">
        <f>'[1]2025年已发货'!E:E</f>
        <v>20</v>
      </c>
      <c r="F6098" s="4">
        <f>'[1]2025年已发货'!F:F</f>
        <v>45883</v>
      </c>
      <c r="G6098" s="2" t="str">
        <f>'[1]2025年已发货'!G:G</f>
        <v>(华西乐山）-四川省乐山市市中区苏稽镇校地共建产教融合基地建设项目二标段</v>
      </c>
      <c r="H6098" s="2" t="str">
        <f>'[1]2025年已发货'!H:H</f>
        <v>彭江涛</v>
      </c>
      <c r="I6098" s="2">
        <f>'[1]2025年已发货'!I:I</f>
        <v>13990276572</v>
      </c>
      <c r="J6098" s="2" vm="1" t="e">
        <f>_xlfn._xlws.FILTER(辅助信息!D:D,辅助信息!G:G=G6098)</f>
        <v>#VALUE!</v>
      </c>
    </row>
    <row r="6099" spans="1:10">
      <c r="A6099" s="2" t="str">
        <f>'[1]2025年已发货'!A:A</f>
        <v>德胜</v>
      </c>
      <c r="B6099" s="2" t="str">
        <f>'[1]2025年已发货'!B:B</f>
        <v>螺纹钢</v>
      </c>
      <c r="C6099" s="2" t="str">
        <f>'[1]2025年已发货'!C:C</f>
        <v>HRB500E Φ32 12m</v>
      </c>
      <c r="D6099" s="2" t="str">
        <f>'[1]2025年已发货'!D:D</f>
        <v>吨</v>
      </c>
      <c r="E6099" s="2">
        <f>'[1]2025年已发货'!E:E</f>
        <v>10</v>
      </c>
      <c r="F6099" s="4">
        <f>'[1]2025年已发货'!F:F</f>
        <v>45883</v>
      </c>
      <c r="G6099" s="2" t="str">
        <f>'[1]2025年已发货'!G:G</f>
        <v>(华西乐山）-四川省乐山市市中区苏稽镇校地共建产教融合基地建设项目二标段</v>
      </c>
      <c r="H6099" s="2" t="str">
        <f>'[1]2025年已发货'!H:H</f>
        <v>彭江涛</v>
      </c>
      <c r="I6099" s="2">
        <f>'[1]2025年已发货'!I:I</f>
        <v>13990276572</v>
      </c>
      <c r="J6099" s="2" vm="1" t="e">
        <f>_xlfn._xlws.FILTER(辅助信息!D:D,辅助信息!G:G=G6099)</f>
        <v>#VALUE!</v>
      </c>
    </row>
    <row r="6100" spans="1:10">
      <c r="A6100" s="2" t="str">
        <f>'[1]2025年已发货'!A:A</f>
        <v>德胜</v>
      </c>
      <c r="B6100" s="2" t="str">
        <f>'[1]2025年已发货'!B:B</f>
        <v>螺纹钢</v>
      </c>
      <c r="C6100" s="2" t="str">
        <f>'[1]2025年已发货'!C:C</f>
        <v>HRB400EΦ32*9m</v>
      </c>
      <c r="D6100" s="2" t="str">
        <f>'[1]2025年已发货'!D:D</f>
        <v>吨</v>
      </c>
      <c r="E6100" s="2">
        <f>'[1]2025年已发货'!E:E</f>
        <v>35</v>
      </c>
      <c r="F6100" s="4">
        <f>'[1]2025年已发货'!F:F</f>
        <v>45883</v>
      </c>
      <c r="G6100" s="2" t="str">
        <f>'[1]2025年已发货'!G:G</f>
        <v>（中铁一局-大渡河项目）乐山市峨边县沙坪镇中铁一局钢筋加工厂（污水处理厂）</v>
      </c>
      <c r="H6100" s="2" t="str">
        <f>'[1]2025年已发货'!H:H</f>
        <v>吕春春</v>
      </c>
      <c r="I6100" s="2">
        <f>'[1]2025年已发货'!I:I</f>
        <v>18329268222</v>
      </c>
      <c r="J6100" s="2" vm="1" t="e">
        <f>_xlfn._xlws.FILTER(辅助信息!D:D,辅助信息!G:G=G6100)</f>
        <v>#VALUE!</v>
      </c>
    </row>
    <row r="6101" spans="1:10">
      <c r="A6101" s="2" t="str">
        <f>'[1]2025年已发货'!A:A</f>
        <v>泸钢</v>
      </c>
      <c r="B6101" s="2" t="str">
        <f>'[1]2025年已发货'!B:B</f>
        <v>螺纹钢</v>
      </c>
      <c r="C6101" s="2" t="str">
        <f>'[1]2025年已发货'!C:C</f>
        <v>HRB400E Φ28×12米</v>
      </c>
      <c r="D6101" s="2" t="str">
        <f>'[1]2025年已发货'!D:D</f>
        <v>吨</v>
      </c>
      <c r="E6101" s="2">
        <f>'[1]2025年已发货'!E:E</f>
        <v>70</v>
      </c>
      <c r="F6101" s="4">
        <f>'[1]2025年已发货'!F:F</f>
        <v>45883</v>
      </c>
      <c r="G6101" s="2" t="str">
        <f>'[1]2025年已发货'!G:G</f>
        <v>（自永2标九局西南分公司钢筋棚）四川省自贡市骑龙镇大湾村</v>
      </c>
      <c r="H6101" s="2" t="str">
        <f>'[1]2025年已发货'!H:H</f>
        <v>袁洪浩</v>
      </c>
      <c r="I6101" s="2">
        <f>'[1]2025年已发货'!I:I</f>
        <v>18272354498</v>
      </c>
      <c r="J6101" s="2" vm="1" t="e">
        <f>_xlfn._xlws.FILTER(辅助信息!D:D,辅助信息!G:G=G6101)</f>
        <v>#VALUE!</v>
      </c>
    </row>
    <row r="6102" spans="1:10">
      <c r="A6102" s="2" t="str">
        <f>'[1]2025年已发货'!A:A</f>
        <v>泸钢</v>
      </c>
      <c r="B6102" s="2" t="str">
        <f>'[1]2025年已发货'!B:B</f>
        <v>盘螺</v>
      </c>
      <c r="C6102" s="2" t="str">
        <f>'[1]2025年已发货'!C:C</f>
        <v>HRB400E Φ12</v>
      </c>
      <c r="D6102" s="2" t="str">
        <f>'[1]2025年已发货'!D:D</f>
        <v>吨</v>
      </c>
      <c r="E6102" s="2">
        <f>'[1]2025年已发货'!E:E</f>
        <v>35</v>
      </c>
      <c r="F6102" s="4">
        <f>'[1]2025年已发货'!F:F</f>
        <v>45883</v>
      </c>
      <c r="G6102" s="2" t="str">
        <f>'[1]2025年已发货'!G:G</f>
        <v>（自永2标九局西南分公司钢筋棚）四川省自贡市骑龙镇大湾村</v>
      </c>
      <c r="H6102" s="2" t="str">
        <f>'[1]2025年已发货'!H:H</f>
        <v>袁洪浩</v>
      </c>
      <c r="I6102" s="2">
        <f>'[1]2025年已发货'!I:I</f>
        <v>18272354498</v>
      </c>
      <c r="J6102" s="2" vm="1" t="e">
        <f>_xlfn._xlws.FILTER(辅助信息!D:D,辅助信息!G:G=G6102)</f>
        <v>#VALUE!</v>
      </c>
    </row>
    <row r="6103" spans="1:10">
      <c r="A6103" s="2" t="str">
        <f>'[1]2025年已发货'!A:A</f>
        <v>德胜</v>
      </c>
      <c r="B6103" s="2" t="str">
        <f>'[1]2025年已发货'!B:B</f>
        <v>螺纹钢</v>
      </c>
      <c r="C6103" s="2" t="str">
        <f>'[1]2025年已发货'!C:C</f>
        <v>HRB400E Φ25 12m</v>
      </c>
      <c r="D6103" s="2" t="str">
        <f>'[1]2025年已发货'!D:D</f>
        <v>吨</v>
      </c>
      <c r="E6103" s="2">
        <f>'[1]2025年已发货'!E:E</f>
        <v>35</v>
      </c>
      <c r="F6103" s="4">
        <f>'[1]2025年已发货'!F:F</f>
        <v>45883</v>
      </c>
      <c r="G6103" s="2" t="str">
        <f>'[1]2025年已发货'!G:G</f>
        <v>（中铁十局-资乐高速4标）四川省眉山市仁寿县彰加镇华炉村中铁十局资乐高速3#钢筋场</v>
      </c>
      <c r="H6103" s="2" t="str">
        <f>'[1]2025年已发货'!H:H</f>
        <v>杨飞</v>
      </c>
      <c r="I6103" s="2">
        <f>'[1]2025年已发货'!I:I</f>
        <v>15667998777</v>
      </c>
      <c r="J6103" s="2" vm="1" t="e">
        <f>_xlfn._xlws.FILTER(辅助信息!D:D,辅助信息!G:G=G6103)</f>
        <v>#VALUE!</v>
      </c>
    </row>
    <row r="6104" spans="1:10">
      <c r="A6104" s="2" t="str">
        <f>'[1]2025年已发货'!A:A</f>
        <v>德胜</v>
      </c>
      <c r="B6104" s="2" t="str">
        <f>'[1]2025年已发货'!B:B</f>
        <v>螺纹钢</v>
      </c>
      <c r="C6104" s="2" t="str">
        <f>'[1]2025年已发货'!C:C</f>
        <v>HRB500E Φ25 9m</v>
      </c>
      <c r="D6104" s="2" t="str">
        <f>'[1]2025年已发货'!D:D</f>
        <v>吨</v>
      </c>
      <c r="E6104" s="2">
        <f>'[1]2025年已发货'!E:E</f>
        <v>35</v>
      </c>
      <c r="F6104" s="4">
        <f>'[1]2025年已发货'!F:F</f>
        <v>45883</v>
      </c>
      <c r="G6104" s="2" t="str">
        <f>'[1]2025年已发货'!G:G</f>
        <v>（中铁十局-资乐高速4标）四川省眉山市仁寿县彰加镇华炉村中铁十局资乐高速3#钢筋场</v>
      </c>
      <c r="H6104" s="2" t="str">
        <f>'[1]2025年已发货'!H:H</f>
        <v>杨飞</v>
      </c>
      <c r="I6104" s="2">
        <f>'[1]2025年已发货'!I:I</f>
        <v>15667998777</v>
      </c>
      <c r="J6104" s="2" vm="1" t="e">
        <f>_xlfn._xlws.FILTER(辅助信息!D:D,辅助信息!G:G=G6104)</f>
        <v>#VALUE!</v>
      </c>
    </row>
    <row r="6105" spans="1:10">
      <c r="A6105" s="2" t="str">
        <f>'[1]2025年已发货'!A:A</f>
        <v>德胜</v>
      </c>
      <c r="B6105" s="2" t="str">
        <f>'[1]2025年已发货'!B:B</f>
        <v>螺纹钢</v>
      </c>
      <c r="C6105" s="2" t="str">
        <f>'[1]2025年已发货'!C:C</f>
        <v>HRB500E Φ25 12m</v>
      </c>
      <c r="D6105" s="2" t="str">
        <f>'[1]2025年已发货'!D:D</f>
        <v>吨</v>
      </c>
      <c r="E6105" s="2">
        <f>'[1]2025年已发货'!E:E</f>
        <v>35</v>
      </c>
      <c r="F6105" s="4">
        <f>'[1]2025年已发货'!F:F</f>
        <v>45883</v>
      </c>
      <c r="G6105" s="2" t="str">
        <f>'[1]2025年已发货'!G:G</f>
        <v>（中铁广州局-资乐高速5标）四川省乐山市井研县希望大道116号</v>
      </c>
      <c r="H6105" s="2" t="str">
        <f>'[1]2025年已发货'!H:H</f>
        <v>廖俊杰</v>
      </c>
      <c r="I6105" s="2">
        <f>'[1]2025年已发货'!I:I</f>
        <v>15775100965</v>
      </c>
      <c r="J6105" s="2" vm="1" t="e">
        <f>_xlfn._xlws.FILTER(辅助信息!D:D,辅助信息!G:G=G6105)</f>
        <v>#VALUE!</v>
      </c>
    </row>
    <row r="6106" spans="1:10">
      <c r="A6106" s="2" t="str">
        <f>'[1]2025年已发货'!A:A</f>
        <v>德胜</v>
      </c>
      <c r="B6106" s="2" t="str">
        <f>'[1]2025年已发货'!B:B</f>
        <v>螺纹钢</v>
      </c>
      <c r="C6106" s="2" t="str">
        <f>'[1]2025年已发货'!C:C</f>
        <v>HRB400E Φ22 12m</v>
      </c>
      <c r="D6106" s="2" t="str">
        <f>'[1]2025年已发货'!D:D</f>
        <v>吨</v>
      </c>
      <c r="E6106" s="2">
        <f>'[1]2025年已发货'!E:E</f>
        <v>35</v>
      </c>
      <c r="F6106" s="4">
        <f>'[1]2025年已发货'!F:F</f>
        <v>45883</v>
      </c>
      <c r="G6106" s="2" t="str">
        <f>'[1]2025年已发货'!G:G</f>
        <v>（中铁广州局-资乐高速5标）四川省乐山市井研县希望大道116号</v>
      </c>
      <c r="H6106" s="2" t="str">
        <f>'[1]2025年已发货'!H:H</f>
        <v>廖俊杰</v>
      </c>
      <c r="I6106" s="2">
        <f>'[1]2025年已发货'!I:I</f>
        <v>15775100965</v>
      </c>
      <c r="J6106" s="2" vm="1" t="e">
        <f>_xlfn._xlws.FILTER(辅助信息!D:D,辅助信息!G:G=G6106)</f>
        <v>#VALUE!</v>
      </c>
    </row>
    <row r="6107" spans="1:10">
      <c r="A6107" s="2" t="str">
        <f>'[1]2025年已发货'!A:A</f>
        <v>德胜</v>
      </c>
      <c r="B6107" s="2" t="str">
        <f>'[1]2025年已发货'!B:B</f>
        <v>螺纹钢</v>
      </c>
      <c r="C6107" s="2" t="str">
        <f>'[1]2025年已发货'!C:C</f>
        <v>HRB400E Φ12 9m</v>
      </c>
      <c r="D6107" s="2" t="str">
        <f>'[1]2025年已发货'!D:D</f>
        <v>吨</v>
      </c>
      <c r="E6107" s="2">
        <f>'[1]2025年已发货'!E:E</f>
        <v>17</v>
      </c>
      <c r="F6107" s="4">
        <f>'[1]2025年已发货'!F:F</f>
        <v>45883</v>
      </c>
      <c r="G6107" s="2" t="str">
        <f>'[1]2025年已发货'!G:G</f>
        <v>（中铁广州局-资乐高速5标）四川省乐山市井研县希望大道116号</v>
      </c>
      <c r="H6107" s="2" t="str">
        <f>'[1]2025年已发货'!H:H</f>
        <v>廖俊杰</v>
      </c>
      <c r="I6107" s="2">
        <f>'[1]2025年已发货'!I:I</f>
        <v>15775100965</v>
      </c>
      <c r="J6107" s="2" vm="1" t="e">
        <f>_xlfn._xlws.FILTER(辅助信息!D:D,辅助信息!G:G=G6107)</f>
        <v>#VALUE!</v>
      </c>
    </row>
    <row r="6108" spans="1:10">
      <c r="A6108" s="2" t="str">
        <f>'[1]2025年已发货'!A:A</f>
        <v>德胜</v>
      </c>
      <c r="B6108" s="2" t="str">
        <f>'[1]2025年已发货'!B:B</f>
        <v>螺纹钢</v>
      </c>
      <c r="C6108" s="2" t="str">
        <f>'[1]2025年已发货'!C:C</f>
        <v>HRB400E Φ16 9m</v>
      </c>
      <c r="D6108" s="2" t="str">
        <f>'[1]2025年已发货'!D:D</f>
        <v>吨</v>
      </c>
      <c r="E6108" s="2">
        <f>'[1]2025年已发货'!E:E</f>
        <v>17</v>
      </c>
      <c r="F6108" s="4">
        <f>'[1]2025年已发货'!F:F</f>
        <v>45883</v>
      </c>
      <c r="G6108" s="2" t="str">
        <f>'[1]2025年已发货'!G:G</f>
        <v>（中铁广州局-资乐高速5标）四川省乐山市井研县希望大道116号</v>
      </c>
      <c r="H6108" s="2" t="str">
        <f>'[1]2025年已发货'!H:H</f>
        <v>廖俊杰</v>
      </c>
      <c r="I6108" s="2">
        <f>'[1]2025年已发货'!I:I</f>
        <v>15775100965</v>
      </c>
      <c r="J6108" s="2" vm="1" t="e">
        <f>_xlfn._xlws.FILTER(辅助信息!D:D,辅助信息!G:G=G6108)</f>
        <v>#VALUE!</v>
      </c>
    </row>
    <row r="6109" spans="1:10">
      <c r="A6109" s="2" t="str">
        <f>'[1]2025年已发货'!A:A</f>
        <v>润耀</v>
      </c>
      <c r="B6109" s="2" t="str">
        <f>'[1]2025年已发货'!B:B</f>
        <v>螺纹钢</v>
      </c>
      <c r="C6109" s="2" t="str">
        <f>'[1]2025年已发货'!C:C</f>
        <v>HRB400E Φ12 9m</v>
      </c>
      <c r="D6109" s="2" t="str">
        <f>'[1]2025年已发货'!D:D</f>
        <v>吨</v>
      </c>
      <c r="E6109" s="2">
        <f>'[1]2025年已发货'!E:E</f>
        <v>35</v>
      </c>
      <c r="F6109" s="4">
        <f>'[1]2025年已发货'!F:F</f>
        <v>45883</v>
      </c>
      <c r="G6109" s="2" t="str">
        <f>'[1]2025年已发货'!G:G</f>
        <v>（中铁北京局-资乐高速6标）四川省乐山市市中区土主镇资乐高速TJ6标项目试验室</v>
      </c>
      <c r="H6109" s="2" t="str">
        <f>'[1]2025年已发货'!H:H</f>
        <v>刘岩</v>
      </c>
      <c r="I6109" s="2">
        <f>'[1]2025年已发货'!I:I</f>
        <v>18543566469</v>
      </c>
      <c r="J6109" s="2" vm="1" t="e">
        <f>_xlfn._xlws.FILTER(辅助信息!D:D,辅助信息!G:G=G6109)</f>
        <v>#VALUE!</v>
      </c>
    </row>
    <row r="6110" spans="1:10">
      <c r="A6110" s="2" t="str">
        <f>'[1]2025年已发货'!A:A</f>
        <v>润耀</v>
      </c>
      <c r="B6110" s="2" t="str">
        <f>'[1]2025年已发货'!B:B</f>
        <v>螺纹钢</v>
      </c>
      <c r="C6110" s="2" t="str">
        <f>'[1]2025年已发货'!C:C</f>
        <v>HRB400E Φ12 12m</v>
      </c>
      <c r="D6110" s="2" t="str">
        <f>'[1]2025年已发货'!D:D</f>
        <v>吨</v>
      </c>
      <c r="E6110" s="2">
        <f>'[1]2025年已发货'!E:E</f>
        <v>35</v>
      </c>
      <c r="F6110" s="4">
        <f>'[1]2025年已发货'!F:F</f>
        <v>45883</v>
      </c>
      <c r="G6110" s="2" t="str">
        <f>'[1]2025年已发货'!G:G</f>
        <v>（中铁北京局-资乐高速6标）四川省乐山市市中区土主镇资乐高速TJ6标项目试验室</v>
      </c>
      <c r="H6110" s="2" t="str">
        <f>'[1]2025年已发货'!H:H</f>
        <v>刘岩</v>
      </c>
      <c r="I6110" s="2">
        <f>'[1]2025年已发货'!I:I</f>
        <v>18543566469</v>
      </c>
      <c r="J6110" s="2" vm="1" t="e">
        <f>_xlfn._xlws.FILTER(辅助信息!D:D,辅助信息!G:G=G6110)</f>
        <v>#VALUE!</v>
      </c>
    </row>
    <row r="6111" spans="1:10">
      <c r="A6111" s="2" t="str">
        <f>'[1]2025年已发货'!A:A</f>
        <v>润耀</v>
      </c>
      <c r="B6111" s="2" t="str">
        <f>'[1]2025年已发货'!B:B</f>
        <v>盘螺</v>
      </c>
      <c r="C6111" s="2" t="str">
        <f>'[1]2025年已发货'!C:C</f>
        <v>HRB400E Φ12</v>
      </c>
      <c r="D6111" s="2" t="str">
        <f>'[1]2025年已发货'!D:D</f>
        <v>吨</v>
      </c>
      <c r="E6111" s="2">
        <f>'[1]2025年已发货'!E:E</f>
        <v>35</v>
      </c>
      <c r="F6111" s="4">
        <f>'[1]2025年已发货'!F:F</f>
        <v>45883</v>
      </c>
      <c r="G6111" s="2" t="str">
        <f>'[1]2025年已发货'!G:G</f>
        <v>（中铁北京局-资乐高速6标）四川省乐山市市中区土主镇资乐高速TJ6标项目试验室</v>
      </c>
      <c r="H6111" s="2" t="str">
        <f>'[1]2025年已发货'!H:H</f>
        <v>刘岩</v>
      </c>
      <c r="I6111" s="2">
        <f>'[1]2025年已发货'!I:I</f>
        <v>18543566469</v>
      </c>
      <c r="J6111" s="2" vm="1" t="e">
        <f>_xlfn._xlws.FILTER(辅助信息!D:D,辅助信息!G:G=G6111)</f>
        <v>#VALUE!</v>
      </c>
    </row>
    <row r="6112" spans="1:10">
      <c r="A6112" s="2" t="str">
        <f>'[1]2025年已发货'!A:A</f>
        <v>润耀</v>
      </c>
      <c r="B6112" s="2" t="str">
        <f>'[1]2025年已发货'!B:B</f>
        <v>盘螺</v>
      </c>
      <c r="C6112" s="2" t="str">
        <f>'[1]2025年已发货'!C:C</f>
        <v>HRB400E Φ12</v>
      </c>
      <c r="D6112" s="2" t="str">
        <f>'[1]2025年已发货'!D:D</f>
        <v>吨</v>
      </c>
      <c r="E6112" s="2">
        <f>'[1]2025年已发货'!E:E</f>
        <v>35</v>
      </c>
      <c r="F6112" s="4">
        <f>'[1]2025年已发货'!F:F</f>
        <v>45883</v>
      </c>
      <c r="G6112" s="2" t="str">
        <f>'[1]2025年已发货'!G:G</f>
        <v>（中铁广州局-资乐高速5标）四川省乐山市井研县希望大道116号</v>
      </c>
      <c r="H6112" s="2" t="str">
        <f>'[1]2025年已发货'!H:H</f>
        <v>廖俊杰</v>
      </c>
      <c r="I6112" s="2">
        <f>'[1]2025年已发货'!I:I</f>
        <v>15775100965</v>
      </c>
      <c r="J6112" s="2" vm="1" t="e">
        <f>_xlfn._xlws.FILTER(辅助信息!D:D,辅助信息!G:G=G6112)</f>
        <v>#VALUE!</v>
      </c>
    </row>
    <row r="6113" spans="1:10">
      <c r="A6113" s="2" t="str">
        <f>'[1]2025年已发货'!A:A</f>
        <v>德胜恒嘉</v>
      </c>
      <c r="B6113" s="2" t="str">
        <f>'[1]2025年已发货'!B:B</f>
        <v>螺纹钢</v>
      </c>
      <c r="C6113" s="2" t="str">
        <f>'[1]2025年已发货'!C:C</f>
        <v>HRB400E Φ32×9米</v>
      </c>
      <c r="D6113" s="2" t="str">
        <f>'[1]2025年已发货'!D:D</f>
        <v>吨</v>
      </c>
      <c r="E6113" s="2">
        <f>'[1]2025年已发货'!E:E</f>
        <v>35</v>
      </c>
      <c r="F6113" s="4">
        <f>'[1]2025年已发货'!F:F</f>
        <v>45884</v>
      </c>
      <c r="G6113" s="2" t="str">
        <f>'[1]2025年已发货'!G:G</f>
        <v>（自永1标八局二分公司钢筋棚）四川省自贡市大安区牛佛镇</v>
      </c>
      <c r="H6113" s="2" t="str">
        <f>'[1]2025年已发货'!H:H</f>
        <v>王君杰</v>
      </c>
      <c r="I6113" s="2">
        <f>'[1]2025年已发货'!I:I</f>
        <v>18919619850</v>
      </c>
      <c r="J6113" s="2" vm="1" t="e">
        <f>_xlfn._xlws.FILTER(辅助信息!D:D,辅助信息!G:G=G6113)</f>
        <v>#VALUE!</v>
      </c>
    </row>
    <row r="6114" spans="1:10">
      <c r="A6114" s="2" t="str">
        <f>'[1]2025年已发货'!A:A</f>
        <v>德胜恒嘉</v>
      </c>
      <c r="B6114" s="2" t="str">
        <f>'[1]2025年已发货'!B:B</f>
        <v>螺纹钢</v>
      </c>
      <c r="C6114" s="2" t="str">
        <f>'[1]2025年已发货'!C:C</f>
        <v>HRB400E Φ28×9米</v>
      </c>
      <c r="D6114" s="2" t="str">
        <f>'[1]2025年已发货'!D:D</f>
        <v>吨</v>
      </c>
      <c r="E6114" s="2">
        <f>'[1]2025年已发货'!E:E</f>
        <v>35</v>
      </c>
      <c r="F6114" s="4">
        <f>'[1]2025年已发货'!F:F</f>
        <v>45884</v>
      </c>
      <c r="G6114" s="2" t="str">
        <f>'[1]2025年已发货'!G:G</f>
        <v>（自永2标九局西南分公司钢筋棚）四川省自贡市骑龙镇大湾村</v>
      </c>
      <c r="H6114" s="2" t="str">
        <f>'[1]2025年已发货'!H:H</f>
        <v>袁洪浩</v>
      </c>
      <c r="I6114" s="2">
        <f>'[1]2025年已发货'!I:I</f>
        <v>18272354498</v>
      </c>
      <c r="J6114" s="2" vm="1" t="e">
        <f>_xlfn._xlws.FILTER(辅助信息!D:D,辅助信息!G:G=G6114)</f>
        <v>#VALUE!</v>
      </c>
    </row>
    <row r="6115" spans="1:10">
      <c r="A6115" s="2" t="str">
        <f>'[1]2025年已发货'!A:A</f>
        <v>德胜恒嘉</v>
      </c>
      <c r="B6115" s="2" t="str">
        <f>'[1]2025年已发货'!B:B</f>
        <v>螺纹钢</v>
      </c>
      <c r="C6115" s="2" t="str">
        <f>'[1]2025年已发货'!C:C</f>
        <v>HRB500E Φ28×9米</v>
      </c>
      <c r="D6115" s="2" t="str">
        <f>'[1]2025年已发货'!D:D</f>
        <v>吨</v>
      </c>
      <c r="E6115" s="2">
        <f>'[1]2025年已发货'!E:E</f>
        <v>35</v>
      </c>
      <c r="F6115" s="4">
        <f>'[1]2025年已发货'!F:F</f>
        <v>45884</v>
      </c>
      <c r="G6115" s="2" t="str">
        <f>'[1]2025年已发货'!G:G</f>
        <v>（自永2标九局西南分公司钢筋棚）四川省自贡市骑龙镇大湾村</v>
      </c>
      <c r="H6115" s="2" t="str">
        <f>'[1]2025年已发货'!H:H</f>
        <v>袁洪浩</v>
      </c>
      <c r="I6115" s="2">
        <f>'[1]2025年已发货'!I:I</f>
        <v>18272354498</v>
      </c>
      <c r="J6115" s="2" vm="1" t="e">
        <f>_xlfn._xlws.FILTER(辅助信息!D:D,辅助信息!G:G=G6115)</f>
        <v>#VALUE!</v>
      </c>
    </row>
    <row r="6116" spans="1:10">
      <c r="A6116" s="2" t="str">
        <f>'[1]2025年已发货'!A:A</f>
        <v>泸钢</v>
      </c>
      <c r="B6116" s="2" t="str">
        <f>'[1]2025年已发货'!B:B</f>
        <v>高线</v>
      </c>
      <c r="C6116" s="2" t="str">
        <f>'[1]2025年已发货'!C:C</f>
        <v>HPB300  Φ8</v>
      </c>
      <c r="D6116" s="2" t="str">
        <f>'[1]2025年已发货'!D:D</f>
        <v>吨</v>
      </c>
      <c r="E6116" s="2">
        <f>'[1]2025年已发货'!E:E</f>
        <v>17</v>
      </c>
      <c r="F6116" s="4">
        <f>'[1]2025年已发货'!F:F</f>
        <v>45884</v>
      </c>
      <c r="G6116" s="2" t="str">
        <f>'[1]2025年已发货'!G:G</f>
        <v>自永4标一局四公司（四川省内江市隆昌市金鹅街道自永4标一局四公司钢筋棚）</v>
      </c>
      <c r="H6116" s="2" t="str">
        <f>'[1]2025年已发货'!H:H</f>
        <v>郝优</v>
      </c>
      <c r="I6116" s="2">
        <f>'[1]2025年已发货'!I:I</f>
        <v>13891371707</v>
      </c>
      <c r="J6116" s="2" vm="1" t="e">
        <f>_xlfn._xlws.FILTER(辅助信息!D:D,辅助信息!G:G=G6116)</f>
        <v>#VALUE!</v>
      </c>
    </row>
    <row r="6117" spans="1:10">
      <c r="A6117" s="2" t="str">
        <f>'[1]2025年已发货'!A:A</f>
        <v>泸钢</v>
      </c>
      <c r="B6117" s="2" t="str">
        <f>'[1]2025年已发货'!B:B</f>
        <v>高线</v>
      </c>
      <c r="C6117" s="2" t="str">
        <f>'[1]2025年已发货'!C:C</f>
        <v>HPB300  Φ10</v>
      </c>
      <c r="D6117" s="2" t="str">
        <f>'[1]2025年已发货'!D:D</f>
        <v>吨</v>
      </c>
      <c r="E6117" s="2">
        <f>'[1]2025年已发货'!E:E</f>
        <v>17</v>
      </c>
      <c r="F6117" s="4">
        <f>'[1]2025年已发货'!F:F</f>
        <v>45884</v>
      </c>
      <c r="G6117" s="2" t="str">
        <f>'[1]2025年已发货'!G:G</f>
        <v>自永4标一局四公司（四川省内江市隆昌市金鹅街道自永4标一局四公司钢筋棚）</v>
      </c>
      <c r="H6117" s="2" t="str">
        <f>'[1]2025年已发货'!H:H</f>
        <v>郝优</v>
      </c>
      <c r="I6117" s="2">
        <f>'[1]2025年已发货'!I:I</f>
        <v>13891371707</v>
      </c>
      <c r="J6117" s="2" vm="1" t="e">
        <f>_xlfn._xlws.FILTER(辅助信息!D:D,辅助信息!G:G=G6117)</f>
        <v>#VALUE!</v>
      </c>
    </row>
    <row r="6118" spans="1:10">
      <c r="A6118" s="2" t="str">
        <f>'[1]2025年已发货'!A:A</f>
        <v>达钢</v>
      </c>
      <c r="B6118" s="2" t="str">
        <f>'[1]2025年已发货'!B:B</f>
        <v>螺纹钢</v>
      </c>
      <c r="C6118" s="2" t="str">
        <f>'[1]2025年已发货'!C:C</f>
        <v>HRB400E Φ25 9m</v>
      </c>
      <c r="D6118" s="2" t="str">
        <f>'[1]2025年已发货'!D:D</f>
        <v>吨</v>
      </c>
      <c r="E6118" s="2">
        <f>'[1]2025年已发货'!E:E</f>
        <v>12</v>
      </c>
      <c r="F6118" s="4">
        <f>'[1]2025年已发货'!F:F</f>
        <v>45884</v>
      </c>
      <c r="G6118" s="2" t="str">
        <f>'[1]2025年已发货'!G:G</f>
        <v>（商投建工达州中医药科技园-4工区-8号楼）达州市通川区达州中医药职业学院犀牛大道北段</v>
      </c>
      <c r="H6118" s="2" t="str">
        <f>'[1]2025年已发货'!H:H</f>
        <v>张扬</v>
      </c>
      <c r="I6118" s="2">
        <f>'[1]2025年已发货'!I:I</f>
        <v>18381904567</v>
      </c>
      <c r="J6118" s="2" t="str">
        <f>_xlfn._xlws.FILTER(辅助信息!D:D,辅助信息!G:G=G6118)</f>
        <v>商投建工达州中医药科技园</v>
      </c>
    </row>
    <row r="6119" spans="1:10">
      <c r="A6119" s="2" t="str">
        <f>'[1]2025年已发货'!A:A</f>
        <v>达钢</v>
      </c>
      <c r="B6119" s="2" t="str">
        <f>'[1]2025年已发货'!B:B</f>
        <v>螺纹钢</v>
      </c>
      <c r="C6119" s="2" t="str">
        <f>'[1]2025年已发货'!C:C</f>
        <v>HRB500E Φ12</v>
      </c>
      <c r="D6119" s="2" t="str">
        <f>'[1]2025年已发货'!D:D</f>
        <v>吨</v>
      </c>
      <c r="E6119" s="2">
        <f>'[1]2025年已发货'!E:E</f>
        <v>6</v>
      </c>
      <c r="F6119" s="4">
        <f>'[1]2025年已发货'!F:F</f>
        <v>45884</v>
      </c>
      <c r="G6119" s="2" t="str">
        <f>'[1]2025年已发货'!G:G</f>
        <v>（商投建工达州中医药科技园-4工区-8号楼）达州市通川区达州中医药职业学院犀牛大道北段</v>
      </c>
      <c r="H6119" s="2" t="str">
        <f>'[1]2025年已发货'!H:H</f>
        <v>张扬</v>
      </c>
      <c r="I6119" s="2">
        <f>'[1]2025年已发货'!I:I</f>
        <v>18381904567</v>
      </c>
      <c r="J6119" s="2" t="str">
        <f>_xlfn._xlws.FILTER(辅助信息!D:D,辅助信息!G:G=G6119)</f>
        <v>商投建工达州中医药科技园</v>
      </c>
    </row>
    <row r="6120" spans="1:10">
      <c r="A6120" s="2" t="str">
        <f>'[1]2025年已发货'!A:A</f>
        <v>达钢</v>
      </c>
      <c r="B6120" s="2" t="str">
        <f>'[1]2025年已发货'!B:B</f>
        <v>螺纹钢</v>
      </c>
      <c r="C6120" s="2" t="str">
        <f>'[1]2025年已发货'!C:C</f>
        <v>HRB500E Φ25</v>
      </c>
      <c r="D6120" s="2" t="str">
        <f>'[1]2025年已发货'!D:D</f>
        <v>吨</v>
      </c>
      <c r="E6120" s="2">
        <f>'[1]2025年已发货'!E:E</f>
        <v>21</v>
      </c>
      <c r="F6120" s="4">
        <f>'[1]2025年已发货'!F:F</f>
        <v>45884</v>
      </c>
      <c r="G6120" s="2" t="str">
        <f>'[1]2025年已发货'!G:G</f>
        <v>（商投建工达州中医药科技园-4工区-8号楼）达州市通川区达州中医药职业学院犀牛大道北段</v>
      </c>
      <c r="H6120" s="2" t="str">
        <f>'[1]2025年已发货'!H:H</f>
        <v>张扬</v>
      </c>
      <c r="I6120" s="2">
        <f>'[1]2025年已发货'!I:I</f>
        <v>18381904567</v>
      </c>
      <c r="J6120" s="2" t="str">
        <f>_xlfn._xlws.FILTER(辅助信息!D:D,辅助信息!G:G=G6120)</f>
        <v>商投建工达州中医药科技园</v>
      </c>
    </row>
    <row r="6121" spans="1:10">
      <c r="A6121" s="2" t="str">
        <f>'[1]2025年已发货'!A:A</f>
        <v>润耀</v>
      </c>
      <c r="B6121" s="2" t="str">
        <f>'[1]2025年已发货'!B:B</f>
        <v>螺纹钢</v>
      </c>
      <c r="C6121" s="2" t="str">
        <f>'[1]2025年已发货'!C:C</f>
        <v>HRB400E Φ16 9m</v>
      </c>
      <c r="D6121" s="2" t="str">
        <f>'[1]2025年已发货'!D:D</f>
        <v>吨</v>
      </c>
      <c r="E6121" s="2">
        <f>'[1]2025年已发货'!E:E</f>
        <v>15</v>
      </c>
      <c r="F6121" s="4">
        <f>'[1]2025年已发货'!F:F</f>
        <v>45884</v>
      </c>
      <c r="G6121" s="2" t="str">
        <f>'[1]2025年已发货'!G:G</f>
        <v>(五冶建设扩建艺体中学二期工程)四川省成都市双流区光荣路成都艺体中学南200米</v>
      </c>
      <c r="H6121" s="2" t="str">
        <f>'[1]2025年已发货'!H:H</f>
        <v>谢序强</v>
      </c>
      <c r="I6121" s="2">
        <f>'[1]2025年已发货'!I:I</f>
        <v>13458588232</v>
      </c>
      <c r="J6121" s="2" t="str">
        <f>_xlfn._xlws.FILTER(辅助信息!D:D,辅助信息!G:G=G6121)</f>
        <v>五冶建设扩建艺体中学二期工程</v>
      </c>
    </row>
    <row r="6122" spans="1:10">
      <c r="A6122" s="2" t="str">
        <f>'[1]2025年已发货'!A:A</f>
        <v>润耀</v>
      </c>
      <c r="B6122" s="2" t="str">
        <f>'[1]2025年已发货'!B:B</f>
        <v>螺纹钢</v>
      </c>
      <c r="C6122" s="2" t="str">
        <f>'[1]2025年已发货'!C:C</f>
        <v>HRB500E Φ20</v>
      </c>
      <c r="D6122" s="2" t="str">
        <f>'[1]2025年已发货'!D:D</f>
        <v>吨</v>
      </c>
      <c r="E6122" s="2">
        <f>'[1]2025年已发货'!E:E</f>
        <v>15</v>
      </c>
      <c r="F6122" s="4">
        <f>'[1]2025年已发货'!F:F</f>
        <v>45884</v>
      </c>
      <c r="G6122" s="2" t="str">
        <f>'[1]2025年已发货'!G:G</f>
        <v>(五冶建设扩建艺体中学二期工程)四川省成都市双流区光荣路成都艺体中学南200米</v>
      </c>
      <c r="H6122" s="2" t="str">
        <f>'[1]2025年已发货'!H:H</f>
        <v>谢序强</v>
      </c>
      <c r="I6122" s="2">
        <f>'[1]2025年已发货'!I:I</f>
        <v>13458588232</v>
      </c>
      <c r="J6122" s="2" t="str">
        <f>_xlfn._xlws.FILTER(辅助信息!D:D,辅助信息!G:G=G6122)</f>
        <v>五冶建设扩建艺体中学二期工程</v>
      </c>
    </row>
    <row r="6123" spans="1:10">
      <c r="A6123" s="2" t="str">
        <f>'[1]2025年已发货'!A:A</f>
        <v>润耀</v>
      </c>
      <c r="B6123" s="2" t="str">
        <f>'[1]2025年已发货'!B:B</f>
        <v>螺纹钢</v>
      </c>
      <c r="C6123" s="2" t="str">
        <f>'[1]2025年已发货'!C:C</f>
        <v>HRB500E Φ22</v>
      </c>
      <c r="D6123" s="2" t="str">
        <f>'[1]2025年已发货'!D:D</f>
        <v>吨</v>
      </c>
      <c r="E6123" s="2">
        <f>'[1]2025年已发货'!E:E</f>
        <v>15</v>
      </c>
      <c r="F6123" s="4">
        <f>'[1]2025年已发货'!F:F</f>
        <v>45884</v>
      </c>
      <c r="G6123" s="2" t="str">
        <f>'[1]2025年已发货'!G:G</f>
        <v>(五冶建设扩建艺体中学二期工程)四川省成都市双流区光荣路成都艺体中学南200米</v>
      </c>
      <c r="H6123" s="2" t="str">
        <f>'[1]2025年已发货'!H:H</f>
        <v>谢序强</v>
      </c>
      <c r="I6123" s="2">
        <f>'[1]2025年已发货'!I:I</f>
        <v>13458588232</v>
      </c>
      <c r="J6123" s="2" t="str">
        <f>_xlfn._xlws.FILTER(辅助信息!D:D,辅助信息!G:G=G6123)</f>
        <v>五冶建设扩建艺体中学二期工程</v>
      </c>
    </row>
    <row r="6124" spans="1:10">
      <c r="A6124" s="2" t="str">
        <f>'[1]2025年已发货'!A:A</f>
        <v>润耀</v>
      </c>
      <c r="B6124" s="2" t="str">
        <f>'[1]2025年已发货'!B:B</f>
        <v>螺纹钢</v>
      </c>
      <c r="C6124" s="2" t="str">
        <f>'[1]2025年已发货'!C:C</f>
        <v>HRB500E Φ25</v>
      </c>
      <c r="D6124" s="2" t="str">
        <f>'[1]2025年已发货'!D:D</f>
        <v>吨</v>
      </c>
      <c r="E6124" s="2">
        <f>'[1]2025年已发货'!E:E</f>
        <v>25</v>
      </c>
      <c r="F6124" s="4">
        <f>'[1]2025年已发货'!F:F</f>
        <v>45884</v>
      </c>
      <c r="G6124" s="2" t="str">
        <f>'[1]2025年已发货'!G:G</f>
        <v>(五冶建设扩建艺体中学二期工程)四川省成都市双流区光荣路成都艺体中学南200米</v>
      </c>
      <c r="H6124" s="2" t="str">
        <f>'[1]2025年已发货'!H:H</f>
        <v>谢序强</v>
      </c>
      <c r="I6124" s="2">
        <f>'[1]2025年已发货'!I:I</f>
        <v>13458588232</v>
      </c>
      <c r="J6124" s="2" t="str">
        <f>_xlfn._xlws.FILTER(辅助信息!D:D,辅助信息!G:G=G6124)</f>
        <v>五冶建设扩建艺体中学二期工程</v>
      </c>
    </row>
    <row r="6125" spans="1:10">
      <c r="A6125" s="2" t="str">
        <f>'[1]2025年已发货'!A:A</f>
        <v>润耀</v>
      </c>
      <c r="B6125" s="2" t="str">
        <f>'[1]2025年已发货'!B:B</f>
        <v>螺纹钢</v>
      </c>
      <c r="C6125" s="2" t="str">
        <f>'[1]2025年已发货'!C:C</f>
        <v>HRB500EФ14*9m</v>
      </c>
      <c r="D6125" s="2" t="str">
        <f>'[1]2025年已发货'!D:D</f>
        <v>吨</v>
      </c>
      <c r="E6125" s="2">
        <f>'[1]2025年已发货'!E:E</f>
        <v>15</v>
      </c>
      <c r="F6125" s="4">
        <f>'[1]2025年已发货'!F:F</f>
        <v>45884</v>
      </c>
      <c r="G6125" s="2" t="str">
        <f>'[1]2025年已发货'!G:G</f>
        <v>（中核中原-温江北林医养综合体项目）四川省成都市温江区万春大道第三人民医院东</v>
      </c>
      <c r="H6125" s="2" t="str">
        <f>'[1]2025年已发货'!H:H</f>
        <v>蔡杰</v>
      </c>
      <c r="I6125" s="2">
        <f>'[1]2025年已发货'!I:I</f>
        <v>18875129329</v>
      </c>
      <c r="J6125" s="2" vm="1" t="e">
        <f>_xlfn._xlws.FILTER(辅助信息!D:D,辅助信息!G:G=G6125)</f>
        <v>#VALUE!</v>
      </c>
    </row>
    <row r="6126" spans="1:10">
      <c r="A6126" s="2" t="str">
        <f>'[1]2025年已发货'!A:A</f>
        <v>润耀</v>
      </c>
      <c r="B6126" s="2" t="str">
        <f>'[1]2025年已发货'!B:B</f>
        <v>螺纹钢</v>
      </c>
      <c r="C6126" s="2" t="str">
        <f>'[1]2025年已发货'!C:C</f>
        <v>HRB500EФ20*9m</v>
      </c>
      <c r="D6126" s="2" t="str">
        <f>'[1]2025年已发货'!D:D</f>
        <v>吨</v>
      </c>
      <c r="E6126" s="2">
        <f>'[1]2025年已发货'!E:E</f>
        <v>10</v>
      </c>
      <c r="F6126" s="4">
        <f>'[1]2025年已发货'!F:F</f>
        <v>45884</v>
      </c>
      <c r="G6126" s="2" t="str">
        <f>'[1]2025年已发货'!G:G</f>
        <v>（中核中原-温江北林医养综合体项目）四川省成都市温江区万春大道第三人民医院东</v>
      </c>
      <c r="H6126" s="2" t="str">
        <f>'[1]2025年已发货'!H:H</f>
        <v>蔡杰</v>
      </c>
      <c r="I6126" s="2">
        <f>'[1]2025年已发货'!I:I</f>
        <v>18875129329</v>
      </c>
      <c r="J6126" s="2" vm="1" t="e">
        <f>_xlfn._xlws.FILTER(辅助信息!D:D,辅助信息!G:G=G6126)</f>
        <v>#VALUE!</v>
      </c>
    </row>
    <row r="6127" spans="1:10">
      <c r="A6127" s="2" t="str">
        <f>'[1]2025年已发货'!A:A</f>
        <v>润耀</v>
      </c>
      <c r="B6127" s="2" t="str">
        <f>'[1]2025年已发货'!B:B</f>
        <v>螺纹钢</v>
      </c>
      <c r="C6127" s="2" t="str">
        <f>'[1]2025年已发货'!C:C</f>
        <v>HRB500EФ22*9m</v>
      </c>
      <c r="D6127" s="2" t="str">
        <f>'[1]2025年已发货'!D:D</f>
        <v>吨</v>
      </c>
      <c r="E6127" s="2">
        <f>'[1]2025年已发货'!E:E</f>
        <v>10</v>
      </c>
      <c r="F6127" s="4">
        <f>'[1]2025年已发货'!F:F</f>
        <v>45884</v>
      </c>
      <c r="G6127" s="2" t="str">
        <f>'[1]2025年已发货'!G:G</f>
        <v>（中核中原-温江北林医养综合体项目）四川省成都市温江区万春大道第三人民医院东</v>
      </c>
      <c r="H6127" s="2" t="str">
        <f>'[1]2025年已发货'!H:H</f>
        <v>蔡杰</v>
      </c>
      <c r="I6127" s="2">
        <f>'[1]2025年已发货'!I:I</f>
        <v>18875129329</v>
      </c>
      <c r="J6127" s="2" vm="1" t="e">
        <f>_xlfn._xlws.FILTER(辅助信息!D:D,辅助信息!G:G=G6127)</f>
        <v>#VALUE!</v>
      </c>
    </row>
    <row r="6128" spans="1:10">
      <c r="A6128" s="2" t="str">
        <f>'[1]2025年已发货'!A:A</f>
        <v>钢固融</v>
      </c>
      <c r="B6128" s="2" t="str">
        <f>'[1]2025年已发货'!B:B</f>
        <v>螺纹钢</v>
      </c>
      <c r="C6128" s="2" t="str">
        <f>'[1]2025年已发货'!C:C</f>
        <v>HRB400EФ14*12m</v>
      </c>
      <c r="D6128" s="2" t="str">
        <f>'[1]2025年已发货'!D:D</f>
        <v>吨</v>
      </c>
      <c r="E6128" s="2">
        <f>'[1]2025年已发货'!E:E</f>
        <v>10</v>
      </c>
      <c r="F6128" s="4">
        <f>'[1]2025年已发货'!F:F</f>
        <v>45884</v>
      </c>
      <c r="G6128" s="2" t="str">
        <f>'[1]2025年已发货'!G:G</f>
        <v>（中核中原-温江北林医养综合体项目）四川省成都市温江区万春大道第三人民医院东</v>
      </c>
      <c r="H6128" s="2" t="str">
        <f>'[1]2025年已发货'!H:H</f>
        <v>蔡杰</v>
      </c>
      <c r="I6128" s="2">
        <f>'[1]2025年已发货'!I:I</f>
        <v>18875129329</v>
      </c>
      <c r="J6128" s="2" vm="1" t="e">
        <f>_xlfn._xlws.FILTER(辅助信息!D:D,辅助信息!G:G=G6128)</f>
        <v>#VALUE!</v>
      </c>
    </row>
    <row r="6129" spans="1:10">
      <c r="A6129" s="2" t="str">
        <f>'[1]2025年已发货'!A:A</f>
        <v>钢固融</v>
      </c>
      <c r="B6129" s="2" t="str">
        <f>'[1]2025年已发货'!B:B</f>
        <v>螺纹钢</v>
      </c>
      <c r="C6129" s="2" t="str">
        <f>'[1]2025年已发货'!C:C</f>
        <v>HRB500EФ20*12m</v>
      </c>
      <c r="D6129" s="2" t="str">
        <f>'[1]2025年已发货'!D:D</f>
        <v>吨</v>
      </c>
      <c r="E6129" s="2">
        <f>'[1]2025年已发货'!E:E</f>
        <v>10</v>
      </c>
      <c r="F6129" s="4">
        <f>'[1]2025年已发货'!F:F</f>
        <v>45884</v>
      </c>
      <c r="G6129" s="2" t="str">
        <f>'[1]2025年已发货'!G:G</f>
        <v>（中核中原-温江北林医养综合体项目）四川省成都市温江区万春大道第三人民医院东</v>
      </c>
      <c r="H6129" s="2" t="str">
        <f>'[1]2025年已发货'!H:H</f>
        <v>蔡杰</v>
      </c>
      <c r="I6129" s="2">
        <f>'[1]2025年已发货'!I:I</f>
        <v>18875129329</v>
      </c>
      <c r="J6129" s="2" vm="1" t="e">
        <f>_xlfn._xlws.FILTER(辅助信息!D:D,辅助信息!G:G=G6129)</f>
        <v>#VALUE!</v>
      </c>
    </row>
    <row r="6130" spans="1:10">
      <c r="A6130" s="2" t="str">
        <f>'[1]2025年已发货'!A:A</f>
        <v>钢固融</v>
      </c>
      <c r="B6130" s="2" t="str">
        <f>'[1]2025年已发货'!B:B</f>
        <v>螺纹钢</v>
      </c>
      <c r="C6130" s="2" t="str">
        <f>'[1]2025年已发货'!C:C</f>
        <v>HRB500EФ22*12m</v>
      </c>
      <c r="D6130" s="2" t="str">
        <f>'[1]2025年已发货'!D:D</f>
        <v>吨</v>
      </c>
      <c r="E6130" s="2">
        <f>'[1]2025年已发货'!E:E</f>
        <v>10</v>
      </c>
      <c r="F6130" s="4">
        <f>'[1]2025年已发货'!F:F</f>
        <v>45884</v>
      </c>
      <c r="G6130" s="2" t="str">
        <f>'[1]2025年已发货'!G:G</f>
        <v>（中核中原-温江北林医养综合体项目）四川省成都市温江区万春大道第三人民医院东</v>
      </c>
      <c r="H6130" s="2" t="str">
        <f>'[1]2025年已发货'!H:H</f>
        <v>蔡杰</v>
      </c>
      <c r="I6130" s="2">
        <f>'[1]2025年已发货'!I:I</f>
        <v>18875129329</v>
      </c>
      <c r="J6130" s="2" vm="1" t="e">
        <f>_xlfn._xlws.FILTER(辅助信息!D:D,辅助信息!G:G=G6130)</f>
        <v>#VALUE!</v>
      </c>
    </row>
    <row r="6131" spans="1:10">
      <c r="A6131" s="2" t="str">
        <f>'[1]2025年已发货'!A:A</f>
        <v>钢固融</v>
      </c>
      <c r="B6131" s="2" t="str">
        <f>'[1]2025年已发货'!B:B</f>
        <v>螺纹钢</v>
      </c>
      <c r="C6131" s="2" t="str">
        <f>'[1]2025年已发货'!C:C</f>
        <v>HRB500EФ25*12m</v>
      </c>
      <c r="D6131" s="2" t="str">
        <f>'[1]2025年已发货'!D:D</f>
        <v>吨</v>
      </c>
      <c r="E6131" s="2">
        <f>'[1]2025年已发货'!E:E</f>
        <v>5</v>
      </c>
      <c r="F6131" s="4">
        <f>'[1]2025年已发货'!F:F</f>
        <v>45884</v>
      </c>
      <c r="G6131" s="2" t="str">
        <f>'[1]2025年已发货'!G:G</f>
        <v>（中核中原-温江北林医养综合体项目）四川省成都市温江区万春大道第三人民医院东</v>
      </c>
      <c r="H6131" s="2" t="str">
        <f>'[1]2025年已发货'!H:H</f>
        <v>蔡杰</v>
      </c>
      <c r="I6131" s="2">
        <f>'[1]2025年已发货'!I:I</f>
        <v>18875129329</v>
      </c>
      <c r="J6131" s="2" vm="1" t="e">
        <f>_xlfn._xlws.FILTER(辅助信息!D:D,辅助信息!G:G=G6131)</f>
        <v>#VALUE!</v>
      </c>
    </row>
    <row r="6132" spans="1:10">
      <c r="A6132" s="2" t="str">
        <f>'[1]2025年已发货'!A:A</f>
        <v>润耀</v>
      </c>
      <c r="B6132" s="2" t="str">
        <f>'[1]2025年已发货'!B:B</f>
        <v>螺纹钢</v>
      </c>
      <c r="C6132" s="2" t="str">
        <f>'[1]2025年已发货'!C:C</f>
        <v>HRB400E Φ12 9m</v>
      </c>
      <c r="D6132" s="2" t="str">
        <f>'[1]2025年已发货'!D:D</f>
        <v>吨</v>
      </c>
      <c r="E6132" s="2">
        <f>'[1]2025年已发货'!E:E</f>
        <v>35</v>
      </c>
      <c r="F6132" s="4">
        <f>'[1]2025年已发货'!F:F</f>
        <v>45884</v>
      </c>
      <c r="G6132" s="2" t="str">
        <f>'[1]2025年已发货'!G:G</f>
        <v>（中铁十局-资乐高速4标）四川省眉山市仁寿县彰加镇华炉村中铁十局资乐高速3#钢筋场</v>
      </c>
      <c r="H6132" s="2" t="str">
        <f>'[1]2025年已发货'!H:H</f>
        <v>杨飞</v>
      </c>
      <c r="I6132" s="2">
        <f>'[1]2025年已发货'!I:I</f>
        <v>15667998777</v>
      </c>
      <c r="J6132" s="2" vm="1" t="e">
        <f>_xlfn._xlws.FILTER(辅助信息!D:D,辅助信息!G:G=G6132)</f>
        <v>#VALUE!</v>
      </c>
    </row>
    <row r="6133" spans="1:10">
      <c r="A6133" s="2" t="str">
        <f>'[1]2025年已发货'!A:A</f>
        <v>润耀</v>
      </c>
      <c r="B6133" s="2" t="str">
        <f>'[1]2025年已发货'!B:B</f>
        <v>螺纹钢</v>
      </c>
      <c r="C6133" s="2" t="str">
        <f>'[1]2025年已发货'!C:C</f>
        <v>HRB400E Φ16 12m</v>
      </c>
      <c r="D6133" s="2" t="str">
        <f>'[1]2025年已发货'!D:D</f>
        <v>吨</v>
      </c>
      <c r="E6133" s="2">
        <f>'[1]2025年已发货'!E:E</f>
        <v>35</v>
      </c>
      <c r="F6133" s="4">
        <f>'[1]2025年已发货'!F:F</f>
        <v>45884</v>
      </c>
      <c r="G6133" s="2" t="str">
        <f>'[1]2025年已发货'!G:G</f>
        <v>（中铁广州局-资乐高速5标）四川省乐山市井研县希望大道116号</v>
      </c>
      <c r="H6133" s="2" t="str">
        <f>'[1]2025年已发货'!H:H</f>
        <v>廖俊杰</v>
      </c>
      <c r="I6133" s="2">
        <f>'[1]2025年已发货'!I:I</f>
        <v>15775100965</v>
      </c>
      <c r="J6133" s="2" vm="1" t="e">
        <f>_xlfn._xlws.FILTER(辅助信息!D:D,辅助信息!G:G=G6133)</f>
        <v>#VALUE!</v>
      </c>
    </row>
    <row r="6134" spans="1:10">
      <c r="A6134" s="2" t="str">
        <f>'[1]2025年已发货'!A:A</f>
        <v>钢固融</v>
      </c>
      <c r="B6134" s="2" t="str">
        <f>'[1]2025年已发货'!B:B</f>
        <v>圆钢</v>
      </c>
      <c r="C6134" s="2" t="str">
        <f>'[1]2025年已发货'!C:C</f>
        <v>HPB300Ф20</v>
      </c>
      <c r="D6134" s="2" t="str">
        <f>'[1]2025年已发货'!D:D</f>
        <v>吨</v>
      </c>
      <c r="E6134" s="2">
        <f>'[1]2025年已发货'!E:E</f>
        <v>35</v>
      </c>
      <c r="F6134" s="4">
        <f>'[1]2025年已发货'!F:F</f>
        <v>45884</v>
      </c>
      <c r="G6134" s="2" t="str">
        <f>'[1]2025年已发货'!G:G</f>
        <v>（中铁一局四公司康新高速TJ1-1标雅加梗隧道）四川省甘孜州康定市雅加梗路基</v>
      </c>
      <c r="H6134" s="2" t="str">
        <f>'[1]2025年已发货'!H:H</f>
        <v>刘子任</v>
      </c>
      <c r="I6134" s="2">
        <f>'[1]2025年已发货'!I:I</f>
        <v>18784539677</v>
      </c>
      <c r="J6134" s="2" vm="1" t="e">
        <f>_xlfn._xlws.FILTER(辅助信息!D:D,辅助信息!G:G=G6134)</f>
        <v>#VALUE!</v>
      </c>
    </row>
    <row r="6135" spans="1:10">
      <c r="A6135" s="2" t="str">
        <f>'[1]2025年已发货'!A:A</f>
        <v>钢固融</v>
      </c>
      <c r="B6135" s="2" t="str">
        <f>'[1]2025年已发货'!B:B</f>
        <v>圆钢</v>
      </c>
      <c r="C6135" s="2" t="str">
        <f>'[1]2025年已发货'!C:C</f>
        <v>HPB300Ф16</v>
      </c>
      <c r="D6135" s="2" t="str">
        <f>'[1]2025年已发货'!D:D</f>
        <v>吨</v>
      </c>
      <c r="E6135" s="2">
        <f>'[1]2025年已发货'!E:E</f>
        <v>35</v>
      </c>
      <c r="F6135" s="4">
        <f>'[1]2025年已发货'!F:F</f>
        <v>45884</v>
      </c>
      <c r="G6135" s="2" t="str">
        <f>'[1]2025年已发货'!G:G</f>
        <v>（中铁一局四公司康新高速TJ1-1标雅加梗隧道）四川省甘孜州康定市雅加梗路基</v>
      </c>
      <c r="H6135" s="2" t="str">
        <f>'[1]2025年已发货'!H:H</f>
        <v>刘子任</v>
      </c>
      <c r="I6135" s="2">
        <f>'[1]2025年已发货'!I:I</f>
        <v>18784539677</v>
      </c>
      <c r="J6135" s="2" vm="1" t="e">
        <f>_xlfn._xlws.FILTER(辅助信息!D:D,辅助信息!G:G=G6135)</f>
        <v>#VALUE!</v>
      </c>
    </row>
    <row r="6136" spans="1:10">
      <c r="A6136" s="2" t="str">
        <f>'[1]2025年已发货'!A:A</f>
        <v>钢固融</v>
      </c>
      <c r="B6136" s="2" t="str">
        <f>'[1]2025年已发货'!B:B</f>
        <v>盘圆</v>
      </c>
      <c r="C6136" s="2" t="str">
        <f>'[1]2025年已发货'!C:C</f>
        <v>HPB300Φ6</v>
      </c>
      <c r="D6136" s="2" t="str">
        <f>'[1]2025年已发货'!D:D</f>
        <v>吨</v>
      </c>
      <c r="E6136" s="2">
        <f>'[1]2025年已发货'!E:E</f>
        <v>18</v>
      </c>
      <c r="F6136" s="4">
        <f>'[1]2025年已发货'!F:F</f>
        <v>45884</v>
      </c>
      <c r="G6136" s="2" t="str">
        <f>'[1]2025年已发货'!G:G</f>
        <v>（中核华兴）四川天府新区585研发中心项目（一期）二标段（科学城中路东段）</v>
      </c>
      <c r="H6136" s="2" t="str">
        <f>'[1]2025年已发货'!H:H</f>
        <v>杨远发</v>
      </c>
      <c r="I6136" s="2">
        <f>'[1]2025年已发货'!I:I</f>
        <v>13881399439</v>
      </c>
      <c r="J6136" s="2" vm="1" t="e">
        <f>_xlfn._xlws.FILTER(辅助信息!D:D,辅助信息!G:G=G6136)</f>
        <v>#VALUE!</v>
      </c>
    </row>
    <row r="6137" spans="1:10">
      <c r="A6137" s="2" t="str">
        <f>'[1]2025年已发货'!A:A</f>
        <v>钢固融</v>
      </c>
      <c r="B6137" s="2" t="str">
        <f>'[1]2025年已发货'!B:B</f>
        <v>盘螺</v>
      </c>
      <c r="C6137" s="2" t="str">
        <f>'[1]2025年已发货'!C:C</f>
        <v>HRB400EΦ 8mm</v>
      </c>
      <c r="D6137" s="2" t="str">
        <f>'[1]2025年已发货'!D:D</f>
        <v>吨</v>
      </c>
      <c r="E6137" s="2">
        <f>'[1]2025年已发货'!E:E</f>
        <v>4</v>
      </c>
      <c r="F6137" s="4">
        <f>'[1]2025年已发货'!F:F</f>
        <v>45884</v>
      </c>
      <c r="G6137" s="2" t="str">
        <f>'[1]2025年已发货'!G:G</f>
        <v>（中核华兴）四川天府新区585研发中心项目（一期）二标段（科学城中路东段）</v>
      </c>
      <c r="H6137" s="2" t="str">
        <f>'[1]2025年已发货'!H:H</f>
        <v>杨远发</v>
      </c>
      <c r="I6137" s="2">
        <f>'[1]2025年已发货'!I:I</f>
        <v>13881399439</v>
      </c>
      <c r="J6137" s="2" vm="1" t="e">
        <f>_xlfn._xlws.FILTER(辅助信息!D:D,辅助信息!G:G=G6137)</f>
        <v>#VALUE!</v>
      </c>
    </row>
    <row r="6138" spans="1:10">
      <c r="A6138" s="2" t="str">
        <f>'[1]2025年已发货'!A:A</f>
        <v>钢固融</v>
      </c>
      <c r="B6138" s="2" t="str">
        <f>'[1]2025年已发货'!B:B</f>
        <v>盘螺</v>
      </c>
      <c r="C6138" s="2" t="str">
        <f>'[1]2025年已发货'!C:C</f>
        <v>HRB400EΦ 10mm</v>
      </c>
      <c r="D6138" s="2" t="str">
        <f>'[1]2025年已发货'!D:D</f>
        <v>吨</v>
      </c>
      <c r="E6138" s="2">
        <f>'[1]2025年已发货'!E:E</f>
        <v>2</v>
      </c>
      <c r="F6138" s="4">
        <f>'[1]2025年已发货'!F:F</f>
        <v>45884</v>
      </c>
      <c r="G6138" s="2" t="str">
        <f>'[1]2025年已发货'!G:G</f>
        <v>（中核华兴）四川天府新区585研发中心项目（一期）二标段（科学城中路东段）</v>
      </c>
      <c r="H6138" s="2" t="str">
        <f>'[1]2025年已发货'!H:H</f>
        <v>杨远发</v>
      </c>
      <c r="I6138" s="2">
        <f>'[1]2025年已发货'!I:I</f>
        <v>13881399439</v>
      </c>
      <c r="J6138" s="2" vm="1" t="e">
        <f>_xlfn._xlws.FILTER(辅助信息!D:D,辅助信息!G:G=G6138)</f>
        <v>#VALUE!</v>
      </c>
    </row>
    <row r="6139" spans="1:10">
      <c r="A6139" s="2" t="str">
        <f>'[1]2025年已发货'!A:A</f>
        <v>润耀</v>
      </c>
      <c r="B6139" s="2" t="str">
        <f>'[1]2025年已发货'!B:B</f>
        <v>螺纹钢</v>
      </c>
      <c r="C6139" s="2" t="str">
        <f>'[1]2025年已发货'!C:C</f>
        <v>HRB400EФ12*9m</v>
      </c>
      <c r="D6139" s="2" t="str">
        <f>'[1]2025年已发货'!D:D</f>
        <v>吨</v>
      </c>
      <c r="E6139" s="2">
        <f>'[1]2025年已发货'!E:E</f>
        <v>35</v>
      </c>
      <c r="F6139" s="4">
        <f>'[1]2025年已发货'!F:F</f>
        <v>45884</v>
      </c>
      <c r="G6139" s="2" t="str">
        <f>'[1]2025年已发货'!G:G</f>
        <v>（中核中原-温江北林医养综合体项目）四川省成都市温江区万春大道第三人民医院东</v>
      </c>
      <c r="H6139" s="2" t="str">
        <f>'[1]2025年已发货'!H:H</f>
        <v>蔡杰</v>
      </c>
      <c r="I6139" s="2">
        <f>'[1]2025年已发货'!I:I</f>
        <v>18875129329</v>
      </c>
      <c r="J6139" s="2" vm="1" t="e">
        <f>_xlfn._xlws.FILTER(辅助信息!D:D,辅助信息!G:G=G6139)</f>
        <v>#VALUE!</v>
      </c>
    </row>
    <row r="6140" spans="1:10">
      <c r="A6140" s="2" t="str">
        <f>'[1]2025年已发货'!A:A</f>
        <v>德胜恒嘉</v>
      </c>
      <c r="B6140" s="2" t="str">
        <f>'[1]2025年已发货'!B:B</f>
        <v>螺纹钢</v>
      </c>
      <c r="C6140" s="2" t="str">
        <f>'[1]2025年已发货'!C:C</f>
        <v>HRB400EФ25*9m</v>
      </c>
      <c r="D6140" s="2" t="str">
        <f>'[1]2025年已发货'!D:D</f>
        <v>吨</v>
      </c>
      <c r="E6140" s="2">
        <f>'[1]2025年已发货'!E:E</f>
        <v>15</v>
      </c>
      <c r="F6140" s="4">
        <f>'[1]2025年已发货'!F:F</f>
        <v>45884</v>
      </c>
      <c r="G6140" s="2" t="str">
        <f>'[1]2025年已发货'!G:G</f>
        <v>（中铁九桥康新高速TJ1-3标）四川省甘孜州康定市折多塘村车管所旁（使用德胜、威钢、成实）</v>
      </c>
      <c r="H6140" s="2" t="str">
        <f>'[1]2025年已发货'!H:H</f>
        <v>王营光</v>
      </c>
      <c r="I6140" s="2">
        <f>'[1]2025年已发货'!I:I</f>
        <v>13479287250</v>
      </c>
      <c r="J6140" s="2" vm="1" t="e">
        <f>_xlfn._xlws.FILTER(辅助信息!D:D,辅助信息!G:G=G6140)</f>
        <v>#VALUE!</v>
      </c>
    </row>
    <row r="6141" spans="1:10">
      <c r="A6141" s="2" t="str">
        <f>'[1]2025年已发货'!A:A</f>
        <v>德胜恒嘉</v>
      </c>
      <c r="B6141" s="2" t="str">
        <f>'[1]2025年已发货'!B:B</f>
        <v>螺纹钢</v>
      </c>
      <c r="C6141" s="2" t="str">
        <f>'[1]2025年已发货'!C:C</f>
        <v>HRB400EФ16*9m</v>
      </c>
      <c r="D6141" s="2" t="str">
        <f>'[1]2025年已发货'!D:D</f>
        <v>吨</v>
      </c>
      <c r="E6141" s="2">
        <f>'[1]2025年已发货'!E:E</f>
        <v>30</v>
      </c>
      <c r="F6141" s="4">
        <f>'[1]2025年已发货'!F:F</f>
        <v>45884</v>
      </c>
      <c r="G6141" s="2" t="str">
        <f>'[1]2025年已发货'!G:G</f>
        <v>（中铁九桥康新高速TJ1-3标）四川省甘孜州康定市折多塘村车管所旁（使用德胜、威钢、成实）</v>
      </c>
      <c r="H6141" s="2" t="str">
        <f>'[1]2025年已发货'!H:H</f>
        <v>王营光</v>
      </c>
      <c r="I6141" s="2">
        <f>'[1]2025年已发货'!I:I</f>
        <v>13479287250</v>
      </c>
      <c r="J6141" s="2" vm="1" t="e">
        <f>_xlfn._xlws.FILTER(辅助信息!D:D,辅助信息!G:G=G6141)</f>
        <v>#VALUE!</v>
      </c>
    </row>
    <row r="6142" spans="1:10">
      <c r="A6142" s="2" t="str">
        <f>'[1]2025年已发货'!A:A</f>
        <v>德胜恒嘉</v>
      </c>
      <c r="B6142" s="2" t="str">
        <f>'[1]2025年已发货'!B:B</f>
        <v>螺纹钢</v>
      </c>
      <c r="C6142" s="2" t="str">
        <f>'[1]2025年已发货'!C:C</f>
        <v>HRB400EФ20*9m</v>
      </c>
      <c r="D6142" s="2" t="str">
        <f>'[1]2025年已发货'!D:D</f>
        <v>吨</v>
      </c>
      <c r="E6142" s="2">
        <f>'[1]2025年已发货'!E:E</f>
        <v>8</v>
      </c>
      <c r="F6142" s="4">
        <f>'[1]2025年已发货'!F:F</f>
        <v>45884</v>
      </c>
      <c r="G6142" s="2" t="str">
        <f>'[1]2025年已发货'!G:G</f>
        <v>（中铁九桥康新高速TJ1-3标）四川省甘孜州康定市折多塘村车管所旁（使用德胜、威钢、成实）</v>
      </c>
      <c r="H6142" s="2" t="str">
        <f>'[1]2025年已发货'!H:H</f>
        <v>王营光</v>
      </c>
      <c r="I6142" s="2">
        <f>'[1]2025年已发货'!I:I</f>
        <v>13479287250</v>
      </c>
      <c r="J6142" s="2" vm="1" t="e">
        <f>_xlfn._xlws.FILTER(辅助信息!D:D,辅助信息!G:G=G6142)</f>
        <v>#VALUE!</v>
      </c>
    </row>
    <row r="6143" spans="1:10">
      <c r="A6143" s="2" t="str">
        <f>'[1]2025年已发货'!A:A</f>
        <v>德胜恒嘉</v>
      </c>
      <c r="B6143" s="2" t="str">
        <f>'[1]2025年已发货'!B:B</f>
        <v>螺纹钢</v>
      </c>
      <c r="C6143" s="2" t="str">
        <f>'[1]2025年已发货'!C:C</f>
        <v>HRB400EФ25*12m</v>
      </c>
      <c r="D6143" s="2" t="str">
        <f>'[1]2025年已发货'!D:D</f>
        <v>吨</v>
      </c>
      <c r="E6143" s="2">
        <f>'[1]2025年已发货'!E:E</f>
        <v>17</v>
      </c>
      <c r="F6143" s="4">
        <f>'[1]2025年已发货'!F:F</f>
        <v>45884</v>
      </c>
      <c r="G6143" s="2" t="str">
        <f>'[1]2025年已发货'!G:G</f>
        <v>（中铁九桥康新高速TJ1-3标）四川省甘孜州康定市折多塘村车管所旁（使用德胜、威钢、成实）</v>
      </c>
      <c r="H6143" s="2" t="str">
        <f>'[1]2025年已发货'!H:H</f>
        <v>王营光</v>
      </c>
      <c r="I6143" s="2">
        <f>'[1]2025年已发货'!I:I</f>
        <v>13479287250</v>
      </c>
      <c r="J6143" s="2" vm="1" t="e">
        <f>_xlfn._xlws.FILTER(辅助信息!D:D,辅助信息!G:G=G6143)</f>
        <v>#VALUE!</v>
      </c>
    </row>
    <row r="6144" spans="1:10">
      <c r="A6144" s="2" t="str">
        <f>'[1]2025年已发货'!A:A</f>
        <v>德胜恒嘉</v>
      </c>
      <c r="B6144" s="2" t="str">
        <f>'[1]2025年已发货'!B:B</f>
        <v>螺纹钢</v>
      </c>
      <c r="C6144" s="2" t="str">
        <f>'[1]2025年已发货'!C:C</f>
        <v>HRB400EФ28*12m</v>
      </c>
      <c r="D6144" s="2" t="str">
        <f>'[1]2025年已发货'!D:D</f>
        <v>吨</v>
      </c>
      <c r="E6144" s="2">
        <f>'[1]2025年已发货'!E:E</f>
        <v>35</v>
      </c>
      <c r="F6144" s="4">
        <f>'[1]2025年已发货'!F:F</f>
        <v>45884</v>
      </c>
      <c r="G6144" s="2" t="str">
        <f>'[1]2025年已发货'!G:G</f>
        <v>（中铁九桥康新高速TJ1-3标）四川省甘孜州康定市折多塘村车管所旁（使用德胜、威钢、成实）</v>
      </c>
      <c r="H6144" s="2" t="str">
        <f>'[1]2025年已发货'!H:H</f>
        <v>王营光</v>
      </c>
      <c r="I6144" s="2">
        <f>'[1]2025年已发货'!I:I</f>
        <v>13479287250</v>
      </c>
      <c r="J6144" s="2" vm="1" t="e">
        <f>_xlfn._xlws.FILTER(辅助信息!D:D,辅助信息!G:G=G6144)</f>
        <v>#VALUE!</v>
      </c>
    </row>
    <row r="6145" spans="1:10">
      <c r="A6145" s="2" t="str">
        <f>'[1]2025年已发货'!A:A</f>
        <v>德胜恒嘉</v>
      </c>
      <c r="B6145" s="2" t="str">
        <f>'[1]2025年已发货'!B:B</f>
        <v>螺纹钢</v>
      </c>
      <c r="C6145" s="2" t="str">
        <f>'[1]2025年已发货'!C:C</f>
        <v>HRB400EФ20*9m</v>
      </c>
      <c r="D6145" s="2" t="str">
        <f>'[1]2025年已发货'!D:D</f>
        <v>吨</v>
      </c>
      <c r="E6145" s="2">
        <f>'[1]2025年已发货'!E:E</f>
        <v>35</v>
      </c>
      <c r="F6145" s="4">
        <f>'[1]2025年已发货'!F:F</f>
        <v>45884</v>
      </c>
      <c r="G6145" s="2" t="str">
        <f>'[1]2025年已发货'!G:G</f>
        <v>（中铁一局四建康新高速TJ1-2标）四川省甘孜州康定市318国道玉顶积雪观景台旁</v>
      </c>
      <c r="H6145" s="2" t="str">
        <f>'[1]2025年已发货'!H:H</f>
        <v>宋健</v>
      </c>
      <c r="I6145" s="2">
        <f>'[1]2025年已发货'!I:I</f>
        <v>15691628566</v>
      </c>
      <c r="J6145" s="2" vm="1" t="e">
        <f>_xlfn._xlws.FILTER(辅助信息!D:D,辅助信息!G:G=G6145)</f>
        <v>#VALUE!</v>
      </c>
    </row>
    <row r="6146" spans="1:10">
      <c r="A6146" s="2" t="str">
        <f>'[1]2025年已发货'!A:A</f>
        <v>钢固融</v>
      </c>
      <c r="B6146" s="2" t="str">
        <f>'[1]2025年已发货'!B:B</f>
        <v>高线</v>
      </c>
      <c r="C6146" s="2" t="str">
        <f>'[1]2025年已发货'!C:C</f>
        <v>HPB300 Φ10</v>
      </c>
      <c r="D6146" s="2" t="str">
        <f>'[1]2025年已发货'!D:D</f>
        <v>吨</v>
      </c>
      <c r="E6146" s="2">
        <f>'[1]2025年已发货'!E:E</f>
        <v>10.5</v>
      </c>
      <c r="F6146" s="4">
        <f>'[1]2025年已发货'!F:F</f>
        <v>45885</v>
      </c>
      <c r="G6146" s="2" t="str">
        <f>'[1]2025年已发货'!G:G</f>
        <v>(五冶建设锦江区林家坝片区20号地块商业项目)锦江区泰昌路锦江28亩项目部</v>
      </c>
      <c r="H6146" s="2" t="str">
        <f>'[1]2025年已发货'!H:H</f>
        <v>陶杰</v>
      </c>
      <c r="I6146" s="2">
        <f>'[1]2025年已发货'!I:I</f>
        <v>13980247952</v>
      </c>
      <c r="J6146" s="2" t="str">
        <f>_xlfn._xlws.FILTER(辅助信息!D:D,辅助信息!G:G=G6146)</f>
        <v>五冶建设锦江区林家坝片区20号地块商业项目</v>
      </c>
    </row>
    <row r="6147" spans="1:10">
      <c r="A6147" s="2" t="str">
        <f>'[1]2025年已发货'!A:A</f>
        <v>钢固融</v>
      </c>
      <c r="B6147" s="2" t="str">
        <f>'[1]2025年已发货'!B:B</f>
        <v>高线</v>
      </c>
      <c r="C6147" s="2" t="str">
        <f>'[1]2025年已发货'!C:C</f>
        <v>HPB300 Φ12</v>
      </c>
      <c r="D6147" s="2" t="str">
        <f>'[1]2025年已发货'!D:D</f>
        <v>吨</v>
      </c>
      <c r="E6147" s="2">
        <f>'[1]2025年已发货'!E:E</f>
        <v>21.2</v>
      </c>
      <c r="F6147" s="4">
        <f>'[1]2025年已发货'!F:F</f>
        <v>45885</v>
      </c>
      <c r="G6147" s="2" t="str">
        <f>'[1]2025年已发货'!G:G</f>
        <v>(五冶建设锦江区林家坝片区20号地块商业项目)锦江区泰昌路锦江28亩项目部</v>
      </c>
      <c r="H6147" s="2" t="str">
        <f>'[1]2025年已发货'!H:H</f>
        <v>陶杰</v>
      </c>
      <c r="I6147" s="2">
        <f>'[1]2025年已发货'!I:I</f>
        <v>13980247952</v>
      </c>
      <c r="J6147" s="2" t="str">
        <f>_xlfn._xlws.FILTER(辅助信息!D:D,辅助信息!G:G=G6147)</f>
        <v>五冶建设锦江区林家坝片区20号地块商业项目</v>
      </c>
    </row>
    <row r="6148" spans="1:10">
      <c r="A6148" s="2" t="str">
        <f>'[1]2025年已发货'!A:A</f>
        <v>钢固融</v>
      </c>
      <c r="B6148" s="2" t="str">
        <f>'[1]2025年已发货'!B:B</f>
        <v>螺纹钢</v>
      </c>
      <c r="C6148" s="2" t="str">
        <f>'[1]2025年已发货'!C:C</f>
        <v>HRB400E Φ18 9m</v>
      </c>
      <c r="D6148" s="2" t="str">
        <f>'[1]2025年已发货'!D:D</f>
        <v>吨</v>
      </c>
      <c r="E6148" s="2">
        <f>'[1]2025年已发货'!E:E</f>
        <v>6.9</v>
      </c>
      <c r="F6148" s="4">
        <f>'[1]2025年已发货'!F:F</f>
        <v>45885</v>
      </c>
      <c r="G6148" s="2" t="str">
        <f>'[1]2025年已发货'!G:G</f>
        <v>(五冶建设锦江区林家坝片区20号地块商业项目)锦江区泰昌路锦江28亩项目部</v>
      </c>
      <c r="H6148" s="2" t="str">
        <f>'[1]2025年已发货'!H:H</f>
        <v>陶杰</v>
      </c>
      <c r="I6148" s="2">
        <f>'[1]2025年已发货'!I:I</f>
        <v>13980247952</v>
      </c>
      <c r="J6148" s="2" t="str">
        <f>_xlfn._xlws.FILTER(辅助信息!D:D,辅助信息!G:G=G6148)</f>
        <v>五冶建设锦江区林家坝片区20号地块商业项目</v>
      </c>
    </row>
    <row r="6149" spans="1:10">
      <c r="A6149" s="2" t="str">
        <f>'[1]2025年已发货'!A:A</f>
        <v>德胜</v>
      </c>
      <c r="B6149" s="2" t="str">
        <f>'[1]2025年已发货'!B:B</f>
        <v>螺纹钢</v>
      </c>
      <c r="C6149" s="2" t="str">
        <f>'[1]2025年已发货'!C:C</f>
        <v>HRB400E Φ22 9m</v>
      </c>
      <c r="D6149" s="2" t="str">
        <f>'[1]2025年已发货'!D:D</f>
        <v>吨</v>
      </c>
      <c r="E6149" s="2">
        <f>'[1]2025年已发货'!E:E</f>
        <v>27.8</v>
      </c>
      <c r="F6149" s="4">
        <f>'[1]2025年已发货'!F:F</f>
        <v>45885</v>
      </c>
      <c r="G6149" s="2" t="str">
        <f>'[1]2025年已发货'!G:G</f>
        <v>(五冶建设锦江区林家坝片区20号地块商业项目)锦江区泰昌路锦江28亩项目部</v>
      </c>
      <c r="H6149" s="2" t="str">
        <f>'[1]2025年已发货'!H:H</f>
        <v>陶杰</v>
      </c>
      <c r="I6149" s="2">
        <f>'[1]2025年已发货'!I:I</f>
        <v>13980247952</v>
      </c>
      <c r="J6149" s="2" t="str">
        <f>_xlfn._xlws.FILTER(辅助信息!D:D,辅助信息!G:G=G6149)</f>
        <v>五冶建设锦江区林家坝片区20号地块商业项目</v>
      </c>
    </row>
    <row r="6150" spans="1:10">
      <c r="A6150" s="2" t="str">
        <f>'[1]2025年已发货'!A:A</f>
        <v>德胜</v>
      </c>
      <c r="B6150" s="2" t="str">
        <f>'[1]2025年已发货'!B:B</f>
        <v>螺纹钢</v>
      </c>
      <c r="C6150" s="2" t="str">
        <f>'[1]2025年已发货'!C:C</f>
        <v>HRB400E Φ25 9m</v>
      </c>
      <c r="D6150" s="2" t="str">
        <f>'[1]2025年已发货'!D:D</f>
        <v>吨</v>
      </c>
      <c r="E6150" s="2">
        <f>'[1]2025年已发货'!E:E</f>
        <v>46.5</v>
      </c>
      <c r="F6150" s="4">
        <f>'[1]2025年已发货'!F:F</f>
        <v>45885</v>
      </c>
      <c r="G6150" s="2" t="str">
        <f>'[1]2025年已发货'!G:G</f>
        <v>(五冶建设锦江区林家坝片区20号地块商业项目)锦江区泰昌路锦江28亩项目部</v>
      </c>
      <c r="H6150" s="2" t="str">
        <f>'[1]2025年已发货'!H:H</f>
        <v>陶杰</v>
      </c>
      <c r="I6150" s="2">
        <f>'[1]2025年已发货'!I:I</f>
        <v>13980247952</v>
      </c>
      <c r="J6150" s="2" t="str">
        <f>_xlfn._xlws.FILTER(辅助信息!D:D,辅助信息!G:G=G6150)</f>
        <v>五冶建设锦江区林家坝片区20号地块商业项目</v>
      </c>
    </row>
    <row r="6151" spans="1:10">
      <c r="A6151" s="2" t="str">
        <f>'[1]2025年已发货'!A:A</f>
        <v>德胜恒嘉</v>
      </c>
      <c r="B6151" s="2" t="str">
        <f>'[1]2025年已发货'!B:B</f>
        <v>螺纹钢</v>
      </c>
      <c r="C6151" s="2" t="str">
        <f>'[1]2025年已发货'!C:C</f>
        <v>HRB400E Φ16×9米</v>
      </c>
      <c r="D6151" s="2" t="str">
        <f>'[1]2025年已发货'!D:D</f>
        <v>吨</v>
      </c>
      <c r="E6151" s="2">
        <f>'[1]2025年已发货'!E:E</f>
        <v>35</v>
      </c>
      <c r="F6151" s="4">
        <f>'[1]2025年已发货'!F:F</f>
        <v>45885</v>
      </c>
      <c r="G6151" s="2" t="str">
        <f>'[1]2025年已发货'!G:G</f>
        <v>（自永1标八局二分公司钢筋棚）四川省自贡市大安区牛佛镇</v>
      </c>
      <c r="H6151" s="2" t="str">
        <f>'[1]2025年已发货'!H:H</f>
        <v>王君杰</v>
      </c>
      <c r="I6151" s="2">
        <f>'[1]2025年已发货'!I:I</f>
        <v>18919619850</v>
      </c>
      <c r="J6151" s="2" vm="1" t="e">
        <f>_xlfn._xlws.FILTER(辅助信息!D:D,辅助信息!G:G=G6151)</f>
        <v>#VALUE!</v>
      </c>
    </row>
    <row r="6152" spans="1:10">
      <c r="A6152" s="2" t="str">
        <f>'[1]2025年已发货'!A:A</f>
        <v>钢固融</v>
      </c>
      <c r="B6152" s="2" t="str">
        <f>'[1]2025年已发货'!B:B</f>
        <v>螺纹钢</v>
      </c>
      <c r="C6152" s="2" t="str">
        <f>'[1]2025年已发货'!C:C</f>
        <v>HRB400E Φ12 9m</v>
      </c>
      <c r="D6152" s="2" t="str">
        <f>'[1]2025年已发货'!D:D</f>
        <v>吨</v>
      </c>
      <c r="E6152" s="2">
        <f>'[1]2025年已发货'!E:E</f>
        <v>3</v>
      </c>
      <c r="F6152" s="4">
        <f>'[1]2025年已发货'!F:F</f>
        <v>45885</v>
      </c>
      <c r="G6152" s="2" t="str">
        <f>'[1]2025年已发货'!G:G</f>
        <v>（商投建工达州中医药科技园-4工区-8号楼）达州市通川区达州中医药职业学院犀牛大道北段</v>
      </c>
      <c r="H6152" s="2" t="str">
        <f>'[1]2025年已发货'!H:H</f>
        <v>张扬</v>
      </c>
      <c r="I6152" s="2">
        <f>'[1]2025年已发货'!I:I</f>
        <v>18381904567</v>
      </c>
      <c r="J6152" s="2" t="str">
        <f>_xlfn._xlws.FILTER(辅助信息!D:D,辅助信息!G:G=G6152)</f>
        <v>商投建工达州中医药科技园</v>
      </c>
    </row>
    <row r="6153" spans="1:10">
      <c r="A6153" s="2" t="str">
        <f>'[1]2025年已发货'!A:A</f>
        <v>钢固融</v>
      </c>
      <c r="B6153" s="2" t="str">
        <f>'[1]2025年已发货'!B:B</f>
        <v>螺纹钢</v>
      </c>
      <c r="C6153" s="2" t="str">
        <f>'[1]2025年已发货'!C:C</f>
        <v>HRB400E Φ18 9m</v>
      </c>
      <c r="D6153" s="2" t="str">
        <f>'[1]2025年已发货'!D:D</f>
        <v>吨</v>
      </c>
      <c r="E6153" s="2">
        <f>'[1]2025年已发货'!E:E</f>
        <v>12</v>
      </c>
      <c r="F6153" s="4">
        <f>'[1]2025年已发货'!F:F</f>
        <v>45885</v>
      </c>
      <c r="G6153" s="2" t="str">
        <f>'[1]2025年已发货'!G:G</f>
        <v>（商投建工达州中医药科技园-4工区-8号楼）达州市通川区达州中医药职业学院犀牛大道北段</v>
      </c>
      <c r="H6153" s="2" t="str">
        <f>'[1]2025年已发货'!H:H</f>
        <v>张扬</v>
      </c>
      <c r="I6153" s="2">
        <f>'[1]2025年已发货'!I:I</f>
        <v>18381904567</v>
      </c>
      <c r="J6153" s="2" t="str">
        <f>_xlfn._xlws.FILTER(辅助信息!D:D,辅助信息!G:G=G6153)</f>
        <v>商投建工达州中医药科技园</v>
      </c>
    </row>
    <row r="6154" spans="1:10">
      <c r="A6154" s="2" t="str">
        <f>'[1]2025年已发货'!A:A</f>
        <v>钢固融</v>
      </c>
      <c r="B6154" s="2" t="str">
        <f>'[1]2025年已发货'!B:B</f>
        <v>螺纹钢</v>
      </c>
      <c r="C6154" s="2" t="str">
        <f>'[1]2025年已发货'!C:C</f>
        <v>HRB400E Φ22 9m</v>
      </c>
      <c r="D6154" s="2" t="str">
        <f>'[1]2025年已发货'!D:D</f>
        <v>吨</v>
      </c>
      <c r="E6154" s="2">
        <f>'[1]2025年已发货'!E:E</f>
        <v>12</v>
      </c>
      <c r="F6154" s="4">
        <f>'[1]2025年已发货'!F:F</f>
        <v>45885</v>
      </c>
      <c r="G6154" s="2" t="str">
        <f>'[1]2025年已发货'!G:G</f>
        <v>（商投建工达州中医药科技园-4工区-8号楼）达州市通川区达州中医药职业学院犀牛大道北段</v>
      </c>
      <c r="H6154" s="2" t="str">
        <f>'[1]2025年已发货'!H:H</f>
        <v>张扬</v>
      </c>
      <c r="I6154" s="2">
        <f>'[1]2025年已发货'!I:I</f>
        <v>18381904567</v>
      </c>
      <c r="J6154" s="2" t="str">
        <f>_xlfn._xlws.FILTER(辅助信息!D:D,辅助信息!G:G=G6154)</f>
        <v>商投建工达州中医药科技园</v>
      </c>
    </row>
    <row r="6155" spans="1:10">
      <c r="A6155" s="2" t="str">
        <f>'[1]2025年已发货'!A:A</f>
        <v>钢固融</v>
      </c>
      <c r="B6155" s="2" t="str">
        <f>'[1]2025年已发货'!B:B</f>
        <v>螺纹钢</v>
      </c>
      <c r="C6155" s="2" t="str">
        <f>'[1]2025年已发货'!C:C</f>
        <v>HRB500E Φ20</v>
      </c>
      <c r="D6155" s="2" t="str">
        <f>'[1]2025年已发货'!D:D</f>
        <v>吨</v>
      </c>
      <c r="E6155" s="2">
        <f>'[1]2025年已发货'!E:E</f>
        <v>9</v>
      </c>
      <c r="F6155" s="4">
        <f>'[1]2025年已发货'!F:F</f>
        <v>45885</v>
      </c>
      <c r="G6155" s="2" t="str">
        <f>'[1]2025年已发货'!G:G</f>
        <v>（商投建工达州中医药科技园-4工区-8号楼）达州市通川区达州中医药职业学院犀牛大道北段</v>
      </c>
      <c r="H6155" s="2" t="str">
        <f>'[1]2025年已发货'!H:H</f>
        <v>张扬</v>
      </c>
      <c r="I6155" s="2">
        <f>'[1]2025年已发货'!I:I</f>
        <v>18381904567</v>
      </c>
      <c r="J6155" s="2" t="str">
        <f>_xlfn._xlws.FILTER(辅助信息!D:D,辅助信息!G:G=G6155)</f>
        <v>商投建工达州中医药科技园</v>
      </c>
    </row>
    <row r="6156" spans="1:10">
      <c r="A6156" s="2" t="str">
        <f>'[1]2025年已发货'!A:A</f>
        <v>钢固融</v>
      </c>
      <c r="B6156" s="2" t="str">
        <f>'[1]2025年已发货'!B:B</f>
        <v>盘螺</v>
      </c>
      <c r="C6156" s="2" t="str">
        <f>'[1]2025年已发货'!C:C</f>
        <v>HRB400E Φ6</v>
      </c>
      <c r="D6156" s="2" t="str">
        <f>'[1]2025年已发货'!D:D</f>
        <v>吨</v>
      </c>
      <c r="E6156" s="2">
        <f>'[1]2025年已发货'!E:E</f>
        <v>2</v>
      </c>
      <c r="F6156" s="4">
        <f>'[1]2025年已发货'!F:F</f>
        <v>45885</v>
      </c>
      <c r="G6156" s="2" t="str">
        <f>'[1]2025年已发货'!G:G</f>
        <v>(乐山市校地共建产教融合基地建设项目一标段)四川省乐山市市中区苏稽镇周山嘴</v>
      </c>
      <c r="H6156" s="2" t="str">
        <f>'[1]2025年已发货'!H:H</f>
        <v>范增云</v>
      </c>
      <c r="I6156" s="2">
        <f>'[1]2025年已发货'!I:I</f>
        <v>13668153241</v>
      </c>
      <c r="J6156" s="2" t="str">
        <f>_xlfn._xlws.FILTER(辅助信息!D:D,辅助信息!G:G=G6156)</f>
        <v>乐山市校地共建产教融合基地建设项目</v>
      </c>
    </row>
    <row r="6157" spans="1:10">
      <c r="A6157" s="2" t="str">
        <f>'[1]2025年已发货'!A:A</f>
        <v>钢固融</v>
      </c>
      <c r="B6157" s="2" t="str">
        <f>'[1]2025年已发货'!B:B</f>
        <v>盘螺</v>
      </c>
      <c r="C6157" s="2" t="str">
        <f>'[1]2025年已发货'!C:C</f>
        <v>HRB400E Φ10</v>
      </c>
      <c r="D6157" s="2" t="str">
        <f>'[1]2025年已发货'!D:D</f>
        <v>吨</v>
      </c>
      <c r="E6157" s="2">
        <f>'[1]2025年已发货'!E:E</f>
        <v>15</v>
      </c>
      <c r="F6157" s="4">
        <f>'[1]2025年已发货'!F:F</f>
        <v>45885</v>
      </c>
      <c r="G6157" s="2" t="str">
        <f>'[1]2025年已发货'!G:G</f>
        <v>(乐山市校地共建产教融合基地建设项目一标段)四川省乐山市市中区苏稽镇周山嘴</v>
      </c>
      <c r="H6157" s="2" t="str">
        <f>'[1]2025年已发货'!H:H</f>
        <v>范增云</v>
      </c>
      <c r="I6157" s="2">
        <f>'[1]2025年已发货'!I:I</f>
        <v>13668153241</v>
      </c>
      <c r="J6157" s="2" t="str">
        <f>_xlfn._xlws.FILTER(辅助信息!D:D,辅助信息!G:G=G6157)</f>
        <v>乐山市校地共建产教融合基地建设项目</v>
      </c>
    </row>
    <row r="6158" spans="1:10">
      <c r="A6158" s="2" t="str">
        <f>'[1]2025年已发货'!A:A</f>
        <v>钢固融</v>
      </c>
      <c r="B6158" s="2" t="str">
        <f>'[1]2025年已发货'!B:B</f>
        <v>螺纹钢</v>
      </c>
      <c r="C6158" s="2" t="str">
        <f>'[1]2025年已发货'!C:C</f>
        <v>HRB500E Φ25 12m</v>
      </c>
      <c r="D6158" s="2" t="str">
        <f>'[1]2025年已发货'!D:D</f>
        <v>吨</v>
      </c>
      <c r="E6158" s="2">
        <f>'[1]2025年已发货'!E:E</f>
        <v>9</v>
      </c>
      <c r="F6158" s="4">
        <f>'[1]2025年已发货'!F:F</f>
        <v>45885</v>
      </c>
      <c r="G6158" s="2" t="str">
        <f>'[1]2025年已发货'!G:G</f>
        <v>(乐山市校地共建产教融合基地建设项目一标段)四川省乐山市市中区苏稽镇周山嘴</v>
      </c>
      <c r="H6158" s="2" t="str">
        <f>'[1]2025年已发货'!H:H</f>
        <v>范增云</v>
      </c>
      <c r="I6158" s="2">
        <f>'[1]2025年已发货'!I:I</f>
        <v>13668153241</v>
      </c>
      <c r="J6158" s="2" t="str">
        <f>_xlfn._xlws.FILTER(辅助信息!D:D,辅助信息!G:G=G6158)</f>
        <v>乐山市校地共建产教融合基地建设项目</v>
      </c>
    </row>
    <row r="6159" spans="1:10">
      <c r="A6159" s="2" t="str">
        <f>'[1]2025年已发货'!A:A</f>
        <v>钢固融</v>
      </c>
      <c r="B6159" s="2" t="str">
        <f>'[1]2025年已发货'!B:B</f>
        <v>螺纹钢</v>
      </c>
      <c r="C6159" s="2" t="str">
        <f>'[1]2025年已发货'!C:C</f>
        <v>HRB500E Φ28 12m</v>
      </c>
      <c r="D6159" s="2" t="str">
        <f>'[1]2025年已发货'!D:D</f>
        <v>吨</v>
      </c>
      <c r="E6159" s="2">
        <f>'[1]2025年已发货'!E:E</f>
        <v>30</v>
      </c>
      <c r="F6159" s="4">
        <f>'[1]2025年已发货'!F:F</f>
        <v>45885</v>
      </c>
      <c r="G6159" s="2" t="str">
        <f>'[1]2025年已发货'!G:G</f>
        <v>(乐山市校地共建产教融合基地建设项目一标段)四川省乐山市市中区苏稽镇周山嘴</v>
      </c>
      <c r="H6159" s="2" t="str">
        <f>'[1]2025年已发货'!H:H</f>
        <v>范增云</v>
      </c>
      <c r="I6159" s="2">
        <f>'[1]2025年已发货'!I:I</f>
        <v>13668153241</v>
      </c>
      <c r="J6159" s="2" t="str">
        <f>_xlfn._xlws.FILTER(辅助信息!D:D,辅助信息!G:G=G6159)</f>
        <v>乐山市校地共建产教融合基地建设项目</v>
      </c>
    </row>
    <row r="6160" spans="1:10">
      <c r="A6160" s="2" t="str">
        <f>'[1]2025年已发货'!A:A</f>
        <v>钢固融</v>
      </c>
      <c r="B6160" s="2" t="str">
        <f>'[1]2025年已发货'!B:B</f>
        <v>螺纹钢</v>
      </c>
      <c r="C6160" s="2" t="str">
        <f>'[1]2025年已发货'!C:C</f>
        <v>HRB500E Φ32 12m</v>
      </c>
      <c r="D6160" s="2" t="str">
        <f>'[1]2025年已发货'!D:D</f>
        <v>吨</v>
      </c>
      <c r="E6160" s="2">
        <f>'[1]2025年已发货'!E:E</f>
        <v>12</v>
      </c>
      <c r="F6160" s="4">
        <f>'[1]2025年已发货'!F:F</f>
        <v>45885</v>
      </c>
      <c r="G6160" s="2" t="str">
        <f>'[1]2025年已发货'!G:G</f>
        <v>(乐山市校地共建产教融合基地建设项目一标段)四川省乐山市市中区苏稽镇周山嘴</v>
      </c>
      <c r="H6160" s="2" t="str">
        <f>'[1]2025年已发货'!H:H</f>
        <v>范增云</v>
      </c>
      <c r="I6160" s="2">
        <f>'[1]2025年已发货'!I:I</f>
        <v>13668153241</v>
      </c>
      <c r="J6160" s="2" t="str">
        <f>_xlfn._xlws.FILTER(辅助信息!D:D,辅助信息!G:G=G6160)</f>
        <v>乐山市校地共建产教融合基地建设项目</v>
      </c>
    </row>
    <row r="6161" spans="1:10">
      <c r="A6161" s="2" t="str">
        <f>'[1]2025年已发货'!A:A</f>
        <v>泸钢</v>
      </c>
      <c r="B6161" s="2" t="str">
        <f>'[1]2025年已发货'!B:B</f>
        <v>盘螺</v>
      </c>
      <c r="C6161" s="2" t="str">
        <f>'[1]2025年已发货'!C:C</f>
        <v>HRB400E Φ12</v>
      </c>
      <c r="D6161" s="2" t="str">
        <f>'[1]2025年已发货'!D:D</f>
        <v>吨</v>
      </c>
      <c r="E6161" s="2">
        <f>'[1]2025年已发货'!E:E</f>
        <v>5</v>
      </c>
      <c r="F6161" s="4">
        <f>'[1]2025年已发货'!F:F</f>
        <v>45885</v>
      </c>
      <c r="G6161" s="2" t="str">
        <f>'[1]2025年已发货'!G:G</f>
        <v>(宜宾兴港三江新区长江工业园保障性租赁住房建设项目-土建)四川省宜宾市翠屏区永善路南段宜宾市三江新区长江工业园区</v>
      </c>
      <c r="H6161" s="2" t="str">
        <f>'[1]2025年已发货'!H:H</f>
        <v>赵元虎</v>
      </c>
      <c r="I6161" s="2">
        <f>'[1]2025年已发货'!I:I</f>
        <v>13684167136</v>
      </c>
      <c r="J6161" s="2" t="str">
        <f>_xlfn._xlws.FILTER(辅助信息!D:D,辅助信息!G:G=G6161)</f>
        <v>宜宾兴港三江新区长江工业园建设项目</v>
      </c>
    </row>
    <row r="6162" spans="1:10">
      <c r="A6162" s="2" t="str">
        <f>'[1]2025年已发货'!A:A</f>
        <v>泸钢</v>
      </c>
      <c r="B6162" s="2" t="str">
        <f>'[1]2025年已发货'!B:B</f>
        <v>螺纹钢</v>
      </c>
      <c r="C6162" s="2" t="str">
        <f>'[1]2025年已发货'!C:C</f>
        <v>HRB400E Φ12 9m</v>
      </c>
      <c r="D6162" s="2" t="str">
        <f>'[1]2025年已发货'!D:D</f>
        <v>吨</v>
      </c>
      <c r="E6162" s="2">
        <f>'[1]2025年已发货'!E:E</f>
        <v>10</v>
      </c>
      <c r="F6162" s="4">
        <f>'[1]2025年已发货'!F:F</f>
        <v>45885</v>
      </c>
      <c r="G6162" s="2" t="str">
        <f>'[1]2025年已发货'!G:G</f>
        <v>(宜宾兴港三江新区长江工业园保障性租赁住房建设项目-土建)四川省宜宾市翠屏区永善路南段宜宾市三江新区长江工业园区</v>
      </c>
      <c r="H6162" s="2" t="str">
        <f>'[1]2025年已发货'!H:H</f>
        <v>赵元虎</v>
      </c>
      <c r="I6162" s="2">
        <f>'[1]2025年已发货'!I:I</f>
        <v>13684167136</v>
      </c>
      <c r="J6162" s="2" t="str">
        <f>_xlfn._xlws.FILTER(辅助信息!D:D,辅助信息!G:G=G6162)</f>
        <v>宜宾兴港三江新区长江工业园建设项目</v>
      </c>
    </row>
    <row r="6163" spans="1:10">
      <c r="A6163" s="2" t="str">
        <f>'[1]2025年已发货'!A:A</f>
        <v>泸钢</v>
      </c>
      <c r="B6163" s="2" t="str">
        <f>'[1]2025年已发货'!B:B</f>
        <v>螺纹钢</v>
      </c>
      <c r="C6163" s="2" t="str">
        <f>'[1]2025年已发货'!C:C</f>
        <v>HRB400E Φ14 9m</v>
      </c>
      <c r="D6163" s="2" t="str">
        <f>'[1]2025年已发货'!D:D</f>
        <v>吨</v>
      </c>
      <c r="E6163" s="2">
        <f>'[1]2025年已发货'!E:E</f>
        <v>25</v>
      </c>
      <c r="F6163" s="4">
        <f>'[1]2025年已发货'!F:F</f>
        <v>45885</v>
      </c>
      <c r="G6163" s="2" t="str">
        <f>'[1]2025年已发货'!G:G</f>
        <v>(宜宾兴港三江新区长江工业园保障性租赁住房建设项目-土建)四川省宜宾市翠屏区永善路南段宜宾市三江新区长江工业园区</v>
      </c>
      <c r="H6163" s="2" t="str">
        <f>'[1]2025年已发货'!H:H</f>
        <v>赵元虎</v>
      </c>
      <c r="I6163" s="2">
        <f>'[1]2025年已发货'!I:I</f>
        <v>13684167136</v>
      </c>
      <c r="J6163" s="2" t="str">
        <f>_xlfn._xlws.FILTER(辅助信息!D:D,辅助信息!G:G=G6163)</f>
        <v>宜宾兴港三江新区长江工业园建设项目</v>
      </c>
    </row>
    <row r="6164" spans="1:10">
      <c r="A6164" s="2" t="str">
        <f>'[1]2025年已发货'!A:A</f>
        <v>泸钢</v>
      </c>
      <c r="B6164" s="2" t="str">
        <f>'[1]2025年已发货'!B:B</f>
        <v>螺纹钢</v>
      </c>
      <c r="C6164" s="2" t="str">
        <f>'[1]2025年已发货'!C:C</f>
        <v>HRB400E Φ18 9m</v>
      </c>
      <c r="D6164" s="2" t="str">
        <f>'[1]2025年已发货'!D:D</f>
        <v>吨</v>
      </c>
      <c r="E6164" s="2">
        <f>'[1]2025年已发货'!E:E</f>
        <v>10</v>
      </c>
      <c r="F6164" s="4">
        <f>'[1]2025年已发货'!F:F</f>
        <v>45885</v>
      </c>
      <c r="G6164" s="2" t="str">
        <f>'[1]2025年已发货'!G:G</f>
        <v>(宜宾兴港三江新区长江工业园保障性租赁住房建设项目-土建)四川省宜宾市翠屏区永善路南段宜宾市三江新区长江工业园区</v>
      </c>
      <c r="H6164" s="2" t="str">
        <f>'[1]2025年已发货'!H:H</f>
        <v>赵元虎</v>
      </c>
      <c r="I6164" s="2">
        <f>'[1]2025年已发货'!I:I</f>
        <v>13684167136</v>
      </c>
      <c r="J6164" s="2" t="str">
        <f>_xlfn._xlws.FILTER(辅助信息!D:D,辅助信息!G:G=G6164)</f>
        <v>宜宾兴港三江新区长江工业园建设项目</v>
      </c>
    </row>
    <row r="6165" spans="1:10">
      <c r="A6165" s="2" t="str">
        <f>'[1]2025年已发货'!A:A</f>
        <v>泸钢</v>
      </c>
      <c r="B6165" s="2" t="str">
        <f>'[1]2025年已发货'!B:B</f>
        <v>螺纹钢</v>
      </c>
      <c r="C6165" s="2" t="str">
        <f>'[1]2025年已发货'!C:C</f>
        <v>HRB400E Φ20 9m</v>
      </c>
      <c r="D6165" s="2" t="str">
        <f>'[1]2025年已发货'!D:D</f>
        <v>吨</v>
      </c>
      <c r="E6165" s="2">
        <f>'[1]2025年已发货'!E:E</f>
        <v>10</v>
      </c>
      <c r="F6165" s="4">
        <f>'[1]2025年已发货'!F:F</f>
        <v>45885</v>
      </c>
      <c r="G6165" s="2" t="str">
        <f>'[1]2025年已发货'!G:G</f>
        <v>(宜宾兴港三江新区长江工业园保障性租赁住房建设项目-土建)四川省宜宾市翠屏区永善路南段宜宾市三江新区长江工业园区</v>
      </c>
      <c r="H6165" s="2" t="str">
        <f>'[1]2025年已发货'!H:H</f>
        <v>赵元虎</v>
      </c>
      <c r="I6165" s="2">
        <f>'[1]2025年已发货'!I:I</f>
        <v>13684167136</v>
      </c>
      <c r="J6165" s="2" t="str">
        <f>_xlfn._xlws.FILTER(辅助信息!D:D,辅助信息!G:G=G6165)</f>
        <v>宜宾兴港三江新区长江工业园建设项目</v>
      </c>
    </row>
    <row r="6166" spans="1:10">
      <c r="A6166" s="2" t="str">
        <f>'[1]2025年已发货'!A:A</f>
        <v>泸钢</v>
      </c>
      <c r="B6166" s="2" t="str">
        <f>'[1]2025年已发货'!B:B</f>
        <v>螺纹钢</v>
      </c>
      <c r="C6166" s="2" t="str">
        <f>'[1]2025年已发货'!C:C</f>
        <v>HRB400E Φ22 9m</v>
      </c>
      <c r="D6166" s="2" t="str">
        <f>'[1]2025年已发货'!D:D</f>
        <v>吨</v>
      </c>
      <c r="E6166" s="2">
        <f>'[1]2025年已发货'!E:E</f>
        <v>10</v>
      </c>
      <c r="F6166" s="4">
        <f>'[1]2025年已发货'!F:F</f>
        <v>45885</v>
      </c>
      <c r="G6166" s="2" t="str">
        <f>'[1]2025年已发货'!G:G</f>
        <v>(宜宾兴港三江新区长江工业园保障性租赁住房建设项目-土建)四川省宜宾市翠屏区永善路南段宜宾市三江新区长江工业园区</v>
      </c>
      <c r="H6166" s="2" t="str">
        <f>'[1]2025年已发货'!H:H</f>
        <v>赵元虎</v>
      </c>
      <c r="I6166" s="2">
        <f>'[1]2025年已发货'!I:I</f>
        <v>13684167136</v>
      </c>
      <c r="J6166" s="2" t="str">
        <f>_xlfn._xlws.FILTER(辅助信息!D:D,辅助信息!G:G=G6166)</f>
        <v>宜宾兴港三江新区长江工业园建设项目</v>
      </c>
    </row>
    <row r="6167" spans="1:10">
      <c r="A6167" s="2" t="str">
        <f>'[1]2025年已发货'!A:A</f>
        <v>泸钢</v>
      </c>
      <c r="B6167" s="2" t="str">
        <f>'[1]2025年已发货'!B:B</f>
        <v>螺纹钢</v>
      </c>
      <c r="C6167" s="2" t="str">
        <f>'[1]2025年已发货'!C:C</f>
        <v>HRB400E Φ25 9m</v>
      </c>
      <c r="D6167" s="2" t="str">
        <f>'[1]2025年已发货'!D:D</f>
        <v>吨</v>
      </c>
      <c r="E6167" s="2">
        <f>'[1]2025年已发货'!E:E</f>
        <v>35</v>
      </c>
      <c r="F6167" s="4">
        <f>'[1]2025年已发货'!F:F</f>
        <v>45885</v>
      </c>
      <c r="G6167" s="2" t="str">
        <f>'[1]2025年已发货'!G:G</f>
        <v>(宜宾兴港三江新区长江工业园保障性租赁住房建设项目-土建)四川省宜宾市翠屏区永善路南段宜宾市三江新区长江工业园区</v>
      </c>
      <c r="H6167" s="2" t="str">
        <f>'[1]2025年已发货'!H:H</f>
        <v>赵元虎</v>
      </c>
      <c r="I6167" s="2">
        <f>'[1]2025年已发货'!I:I</f>
        <v>13684167136</v>
      </c>
      <c r="J6167" s="2" t="str">
        <f>_xlfn._xlws.FILTER(辅助信息!D:D,辅助信息!G:G=G6167)</f>
        <v>宜宾兴港三江新区长江工业园建设项目</v>
      </c>
    </row>
    <row r="6168" spans="1:10">
      <c r="A6168" s="2" t="str">
        <f>'[1]2025年已发货'!A:A</f>
        <v>德胜</v>
      </c>
      <c r="B6168" s="2" t="str">
        <f>'[1]2025年已发货'!B:B</f>
        <v>螺纹钢</v>
      </c>
      <c r="C6168" s="2" t="str">
        <f>'[1]2025年已发货'!C:C</f>
        <v>HRB400E Φ12 9m</v>
      </c>
      <c r="D6168" s="2" t="str">
        <f>'[1]2025年已发货'!D:D</f>
        <v>吨</v>
      </c>
      <c r="E6168" s="2">
        <f>'[1]2025年已发货'!E:E</f>
        <v>6</v>
      </c>
      <c r="F6168" s="4">
        <f>'[1]2025年已发货'!F:F</f>
        <v>45885</v>
      </c>
      <c r="G6168" s="2" t="str">
        <f>'[1]2025年已发货'!G:G</f>
        <v>(乐山市校地共建产教融合基地建设项目一标段)四川省乐山市市中区苏稽镇周山嘴</v>
      </c>
      <c r="H6168" s="2" t="str">
        <f>'[1]2025年已发货'!H:H</f>
        <v>范增云</v>
      </c>
      <c r="I6168" s="2">
        <f>'[1]2025年已发货'!I:I</f>
        <v>13668153241</v>
      </c>
      <c r="J6168" s="2" t="str">
        <f>_xlfn._xlws.FILTER(辅助信息!D:D,辅助信息!G:G=G6168)</f>
        <v>乐山市校地共建产教融合基地建设项目</v>
      </c>
    </row>
    <row r="6169" spans="1:10">
      <c r="A6169" s="2" t="str">
        <f>'[1]2025年已发货'!A:A</f>
        <v>德胜</v>
      </c>
      <c r="B6169" s="2" t="str">
        <f>'[1]2025年已发货'!B:B</f>
        <v>螺纹钢</v>
      </c>
      <c r="C6169" s="2" t="str">
        <f>'[1]2025年已发货'!C:C</f>
        <v>HRB400E Φ14 9m</v>
      </c>
      <c r="D6169" s="2" t="str">
        <f>'[1]2025年已发货'!D:D</f>
        <v>吨</v>
      </c>
      <c r="E6169" s="2">
        <f>'[1]2025年已发货'!E:E</f>
        <v>5</v>
      </c>
      <c r="F6169" s="4">
        <f>'[1]2025年已发货'!F:F</f>
        <v>45885</v>
      </c>
      <c r="G6169" s="2" t="str">
        <f>'[1]2025年已发货'!G:G</f>
        <v>(乐山市校地共建产教融合基地建设项目一标段)四川省乐山市市中区苏稽镇周山嘴</v>
      </c>
      <c r="H6169" s="2" t="str">
        <f>'[1]2025年已发货'!H:H</f>
        <v>范增云</v>
      </c>
      <c r="I6169" s="2">
        <f>'[1]2025年已发货'!I:I</f>
        <v>13668153241</v>
      </c>
      <c r="J6169" s="2" t="str">
        <f>_xlfn._xlws.FILTER(辅助信息!D:D,辅助信息!G:G=G6169)</f>
        <v>乐山市校地共建产教融合基地建设项目</v>
      </c>
    </row>
    <row r="6170" spans="1:10">
      <c r="A6170" s="2" t="str">
        <f>'[1]2025年已发货'!A:A</f>
        <v>德胜</v>
      </c>
      <c r="B6170" s="2" t="str">
        <f>'[1]2025年已发货'!B:B</f>
        <v>螺纹钢</v>
      </c>
      <c r="C6170" s="2" t="str">
        <f>'[1]2025年已发货'!C:C</f>
        <v>HRB500E Φ12</v>
      </c>
      <c r="D6170" s="2" t="str">
        <f>'[1]2025年已发货'!D:D</f>
        <v>吨</v>
      </c>
      <c r="E6170" s="2">
        <f>'[1]2025年已发货'!E:E</f>
        <v>6</v>
      </c>
      <c r="F6170" s="4">
        <f>'[1]2025年已发货'!F:F</f>
        <v>45885</v>
      </c>
      <c r="G6170" s="2" t="str">
        <f>'[1]2025年已发货'!G:G</f>
        <v>(乐山市校地共建产教融合基地建设项目一标段)四川省乐山市市中区苏稽镇周山嘴</v>
      </c>
      <c r="H6170" s="2" t="str">
        <f>'[1]2025年已发货'!H:H</f>
        <v>范增云</v>
      </c>
      <c r="I6170" s="2">
        <f>'[1]2025年已发货'!I:I</f>
        <v>13668153241</v>
      </c>
      <c r="J6170" s="2" t="str">
        <f>_xlfn._xlws.FILTER(辅助信息!D:D,辅助信息!G:G=G6170)</f>
        <v>乐山市校地共建产教融合基地建设项目</v>
      </c>
    </row>
    <row r="6171" spans="1:10">
      <c r="A6171" s="2" t="str">
        <f>'[1]2025年已发货'!A:A</f>
        <v>德胜</v>
      </c>
      <c r="B6171" s="2" t="str">
        <f>'[1]2025年已发货'!B:B</f>
        <v>螺纹钢</v>
      </c>
      <c r="C6171" s="2" t="str">
        <f>'[1]2025年已发货'!C:C</f>
        <v>HRB500E Φ14</v>
      </c>
      <c r="D6171" s="2" t="str">
        <f>'[1]2025年已发货'!D:D</f>
        <v>吨</v>
      </c>
      <c r="E6171" s="2">
        <f>'[1]2025年已发货'!E:E</f>
        <v>2.5</v>
      </c>
      <c r="F6171" s="4">
        <f>'[1]2025年已发货'!F:F</f>
        <v>45885</v>
      </c>
      <c r="G6171" s="2" t="str">
        <f>'[1]2025年已发货'!G:G</f>
        <v>(乐山市校地共建产教融合基地建设项目一标段)四川省乐山市市中区苏稽镇周山嘴</v>
      </c>
      <c r="H6171" s="2" t="str">
        <f>'[1]2025年已发货'!H:H</f>
        <v>范增云</v>
      </c>
      <c r="I6171" s="2">
        <f>'[1]2025年已发货'!I:I</f>
        <v>13668153241</v>
      </c>
      <c r="J6171" s="2" t="str">
        <f>_xlfn._xlws.FILTER(辅助信息!D:D,辅助信息!G:G=G6171)</f>
        <v>乐山市校地共建产教融合基地建设项目</v>
      </c>
    </row>
    <row r="6172" spans="1:10">
      <c r="A6172" s="2" t="str">
        <f>'[1]2025年已发货'!A:A</f>
        <v>德胜</v>
      </c>
      <c r="B6172" s="2" t="str">
        <f>'[1]2025年已发货'!B:B</f>
        <v>螺纹钢</v>
      </c>
      <c r="C6172" s="2" t="str">
        <f>'[1]2025年已发货'!C:C</f>
        <v>HRB500E Φ16</v>
      </c>
      <c r="D6172" s="2" t="str">
        <f>'[1]2025年已发货'!D:D</f>
        <v>吨</v>
      </c>
      <c r="E6172" s="2">
        <f>'[1]2025年已发货'!E:E</f>
        <v>2.5</v>
      </c>
      <c r="F6172" s="4">
        <f>'[1]2025年已发货'!F:F</f>
        <v>45885</v>
      </c>
      <c r="G6172" s="2" t="str">
        <f>'[1]2025年已发货'!G:G</f>
        <v>(乐山市校地共建产教融合基地建设项目一标段)四川省乐山市市中区苏稽镇周山嘴</v>
      </c>
      <c r="H6172" s="2" t="str">
        <f>'[1]2025年已发货'!H:H</f>
        <v>范增云</v>
      </c>
      <c r="I6172" s="2">
        <f>'[1]2025年已发货'!I:I</f>
        <v>13668153241</v>
      </c>
      <c r="J6172" s="2" t="str">
        <f>_xlfn._xlws.FILTER(辅助信息!D:D,辅助信息!G:G=G6172)</f>
        <v>乐山市校地共建产教融合基地建设项目</v>
      </c>
    </row>
    <row r="6173" spans="1:10">
      <c r="A6173" s="2" t="str">
        <f>'[1]2025年已发货'!A:A</f>
        <v>德胜</v>
      </c>
      <c r="B6173" s="2" t="str">
        <f>'[1]2025年已发货'!B:B</f>
        <v>螺纹钢</v>
      </c>
      <c r="C6173" s="2" t="str">
        <f>'[1]2025年已发货'!C:C</f>
        <v>HRB500E Φ18</v>
      </c>
      <c r="D6173" s="2" t="str">
        <f>'[1]2025年已发货'!D:D</f>
        <v>吨</v>
      </c>
      <c r="E6173" s="2">
        <f>'[1]2025年已发货'!E:E</f>
        <v>2.5</v>
      </c>
      <c r="F6173" s="4">
        <f>'[1]2025年已发货'!F:F</f>
        <v>45885</v>
      </c>
      <c r="G6173" s="2" t="str">
        <f>'[1]2025年已发货'!G:G</f>
        <v>(乐山市校地共建产教融合基地建设项目一标段)四川省乐山市市中区苏稽镇周山嘴</v>
      </c>
      <c r="H6173" s="2" t="str">
        <f>'[1]2025年已发货'!H:H</f>
        <v>范增云</v>
      </c>
      <c r="I6173" s="2">
        <f>'[1]2025年已发货'!I:I</f>
        <v>13668153241</v>
      </c>
      <c r="J6173" s="2" t="str">
        <f>_xlfn._xlws.FILTER(辅助信息!D:D,辅助信息!G:G=G6173)</f>
        <v>乐山市校地共建产教融合基地建设项目</v>
      </c>
    </row>
    <row r="6174" spans="1:10">
      <c r="A6174" s="2" t="str">
        <f>'[1]2025年已发货'!A:A</f>
        <v>德胜</v>
      </c>
      <c r="B6174" s="2" t="str">
        <f>'[1]2025年已发货'!B:B</f>
        <v>螺纹钢</v>
      </c>
      <c r="C6174" s="2" t="str">
        <f>'[1]2025年已发货'!C:C</f>
        <v>HRB500E Φ20</v>
      </c>
      <c r="D6174" s="2" t="str">
        <f>'[1]2025年已发货'!D:D</f>
        <v>吨</v>
      </c>
      <c r="E6174" s="2">
        <f>'[1]2025年已发货'!E:E</f>
        <v>25</v>
      </c>
      <c r="F6174" s="4">
        <f>'[1]2025年已发货'!F:F</f>
        <v>45885</v>
      </c>
      <c r="G6174" s="2" t="str">
        <f>'[1]2025年已发货'!G:G</f>
        <v>(乐山市校地共建产教融合基地建设项目一标段)四川省乐山市市中区苏稽镇周山嘴</v>
      </c>
      <c r="H6174" s="2" t="str">
        <f>'[1]2025年已发货'!H:H</f>
        <v>范增云</v>
      </c>
      <c r="I6174" s="2">
        <f>'[1]2025年已发货'!I:I</f>
        <v>13668153241</v>
      </c>
      <c r="J6174" s="2" t="str">
        <f>_xlfn._xlws.FILTER(辅助信息!D:D,辅助信息!G:G=G6174)</f>
        <v>乐山市校地共建产教融合基地建设项目</v>
      </c>
    </row>
    <row r="6175" spans="1:10">
      <c r="A6175" s="2" t="str">
        <f>'[1]2025年已发货'!A:A</f>
        <v>德胜</v>
      </c>
      <c r="B6175" s="2" t="str">
        <f>'[1]2025年已发货'!B:B</f>
        <v>螺纹钢</v>
      </c>
      <c r="C6175" s="2" t="str">
        <f>'[1]2025年已发货'!C:C</f>
        <v>HRB500E Φ22</v>
      </c>
      <c r="D6175" s="2" t="str">
        <f>'[1]2025年已发货'!D:D</f>
        <v>吨</v>
      </c>
      <c r="E6175" s="2">
        <f>'[1]2025年已发货'!E:E</f>
        <v>3</v>
      </c>
      <c r="F6175" s="4">
        <f>'[1]2025年已发货'!F:F</f>
        <v>45885</v>
      </c>
      <c r="G6175" s="2" t="str">
        <f>'[1]2025年已发货'!G:G</f>
        <v>(乐山市校地共建产教融合基地建设项目一标段)四川省乐山市市中区苏稽镇周山嘴</v>
      </c>
      <c r="H6175" s="2" t="str">
        <f>'[1]2025年已发货'!H:H</f>
        <v>范增云</v>
      </c>
      <c r="I6175" s="2">
        <f>'[1]2025年已发货'!I:I</f>
        <v>13668153241</v>
      </c>
      <c r="J6175" s="2" t="str">
        <f>_xlfn._xlws.FILTER(辅助信息!D:D,辅助信息!G:G=G6175)</f>
        <v>乐山市校地共建产教融合基地建设项目</v>
      </c>
    </row>
    <row r="6176" spans="1:10">
      <c r="A6176" s="2" t="str">
        <f>'[1]2025年已发货'!A:A</f>
        <v>德胜</v>
      </c>
      <c r="B6176" s="2" t="str">
        <f>'[1]2025年已发货'!B:B</f>
        <v>螺纹钢</v>
      </c>
      <c r="C6176" s="2" t="str">
        <f>'[1]2025年已发货'!C:C</f>
        <v>HRB500E Φ22 12m</v>
      </c>
      <c r="D6176" s="2" t="str">
        <f>'[1]2025年已发货'!D:D</f>
        <v>吨</v>
      </c>
      <c r="E6176" s="2">
        <f>'[1]2025年已发货'!E:E</f>
        <v>3</v>
      </c>
      <c r="F6176" s="4">
        <f>'[1]2025年已发货'!F:F</f>
        <v>45885</v>
      </c>
      <c r="G6176" s="2" t="str">
        <f>'[1]2025年已发货'!G:G</f>
        <v>（华西乐山）-四川省乐山市市中区苏稽镇周山嘴校地共建产教融合基地建设项目一标段</v>
      </c>
      <c r="H6176" s="2" t="str">
        <f>'[1]2025年已发货'!H:H</f>
        <v>范增云</v>
      </c>
      <c r="I6176" s="2">
        <f>'[1]2025年已发货'!I:I</f>
        <v>13668153241</v>
      </c>
      <c r="J6176" s="2" vm="1" t="e">
        <f>_xlfn._xlws.FILTER(辅助信息!D:D,辅助信息!G:G=G6176)</f>
        <v>#VALUE!</v>
      </c>
    </row>
    <row r="6177" spans="1:10">
      <c r="A6177" s="2" t="str">
        <f>'[1]2025年已发货'!A:A</f>
        <v>德胜</v>
      </c>
      <c r="B6177" s="2" t="str">
        <f>'[1]2025年已发货'!B:B</f>
        <v>螺纹钢</v>
      </c>
      <c r="C6177" s="2" t="str">
        <f>'[1]2025年已发货'!C:C</f>
        <v>HRB500E Φ25</v>
      </c>
      <c r="D6177" s="2" t="str">
        <f>'[1]2025年已发货'!D:D</f>
        <v>吨</v>
      </c>
      <c r="E6177" s="2">
        <f>'[1]2025年已发货'!E:E</f>
        <v>18</v>
      </c>
      <c r="F6177" s="4">
        <f>'[1]2025年已发货'!F:F</f>
        <v>45885</v>
      </c>
      <c r="G6177" s="2" t="str">
        <f>'[1]2025年已发货'!G:G</f>
        <v>（华西乐山）-四川省乐山市市中区苏稽镇周山嘴校地共建产教融合基地建设项目一标段</v>
      </c>
      <c r="H6177" s="2" t="str">
        <f>'[1]2025年已发货'!H:H</f>
        <v>范增云</v>
      </c>
      <c r="I6177" s="2">
        <f>'[1]2025年已发货'!I:I</f>
        <v>13668153241</v>
      </c>
      <c r="J6177" s="2" vm="1" t="e">
        <f>_xlfn._xlws.FILTER(辅助信息!D:D,辅助信息!G:G=G6177)</f>
        <v>#VALUE!</v>
      </c>
    </row>
    <row r="6178" spans="1:10">
      <c r="A6178" s="2" t="str">
        <f>'[1]2025年已发货'!A:A</f>
        <v>润耀</v>
      </c>
      <c r="B6178" s="2" t="str">
        <f>'[1]2025年已发货'!B:B</f>
        <v>盘螺</v>
      </c>
      <c r="C6178" s="2" t="str">
        <f>'[1]2025年已发货'!C:C</f>
        <v>HRB400E Φ10</v>
      </c>
      <c r="D6178" s="2" t="str">
        <f>'[1]2025年已发货'!D:D</f>
        <v>吨</v>
      </c>
      <c r="E6178" s="2">
        <f>'[1]2025年已发货'!E:E</f>
        <v>10</v>
      </c>
      <c r="F6178" s="4">
        <f>'[1]2025年已发货'!F:F</f>
        <v>45886</v>
      </c>
      <c r="G6178" s="2" t="str">
        <f>'[1]2025年已发货'!G:G</f>
        <v>（华西简阳西城嘉苑）四川省成都市简阳市简城街道高屋村</v>
      </c>
      <c r="H6178" s="2" t="str">
        <f>'[1]2025年已发货'!H:H</f>
        <v>张瀚镭</v>
      </c>
      <c r="I6178" s="2">
        <f>'[1]2025年已发货'!I:I</f>
        <v>15884666220</v>
      </c>
      <c r="J6178" s="2" t="str">
        <f>_xlfn._xlws.FILTER(辅助信息!D:D,辅助信息!G:G=G6178)</f>
        <v>华西简阳西城嘉苑</v>
      </c>
    </row>
    <row r="6179" spans="1:10">
      <c r="A6179" s="2" t="str">
        <f>'[1]2025年已发货'!A:A</f>
        <v>润耀</v>
      </c>
      <c r="B6179" s="2" t="str">
        <f>'[1]2025年已发货'!B:B</f>
        <v>盘螺</v>
      </c>
      <c r="C6179" s="2" t="str">
        <f>'[1]2025年已发货'!C:C</f>
        <v>HRB400E Φ12</v>
      </c>
      <c r="D6179" s="2" t="str">
        <f>'[1]2025年已发货'!D:D</f>
        <v>吨</v>
      </c>
      <c r="E6179" s="2">
        <f>'[1]2025年已发货'!E:E</f>
        <v>10</v>
      </c>
      <c r="F6179" s="4">
        <f>'[1]2025年已发货'!F:F</f>
        <v>45886</v>
      </c>
      <c r="G6179" s="2" t="str">
        <f>'[1]2025年已发货'!G:G</f>
        <v>（华西简阳西城嘉苑）四川省成都市简阳市简城街道高屋村</v>
      </c>
      <c r="H6179" s="2" t="str">
        <f>'[1]2025年已发货'!H:H</f>
        <v>张瀚镭</v>
      </c>
      <c r="I6179" s="2">
        <f>'[1]2025年已发货'!I:I</f>
        <v>15884666220</v>
      </c>
      <c r="J6179" s="2" t="str">
        <f>_xlfn._xlws.FILTER(辅助信息!D:D,辅助信息!G:G=G6179)</f>
        <v>华西简阳西城嘉苑</v>
      </c>
    </row>
    <row r="6180" spans="1:10">
      <c r="A6180" s="2" t="str">
        <f>'[1]2025年已发货'!A:A</f>
        <v>润耀</v>
      </c>
      <c r="B6180" s="2" t="str">
        <f>'[1]2025年已发货'!B:B</f>
        <v>螺纹钢</v>
      </c>
      <c r="C6180" s="2" t="str">
        <f>'[1]2025年已发货'!C:C</f>
        <v>HRB400E Φ25 9m</v>
      </c>
      <c r="D6180" s="2" t="str">
        <f>'[1]2025年已发货'!D:D</f>
        <v>吨</v>
      </c>
      <c r="E6180" s="2">
        <f>'[1]2025年已发货'!E:E</f>
        <v>15</v>
      </c>
      <c r="F6180" s="4">
        <f>'[1]2025年已发货'!F:F</f>
        <v>45886</v>
      </c>
      <c r="G6180" s="2" t="str">
        <f>'[1]2025年已发货'!G:G</f>
        <v>（华西简阳西城嘉苑）四川省成都市简阳市简城街道高屋村</v>
      </c>
      <c r="H6180" s="2" t="str">
        <f>'[1]2025年已发货'!H:H</f>
        <v>张瀚镭</v>
      </c>
      <c r="I6180" s="2">
        <f>'[1]2025年已发货'!I:I</f>
        <v>15884666220</v>
      </c>
      <c r="J6180" s="2" t="str">
        <f>_xlfn._xlws.FILTER(辅助信息!D:D,辅助信息!G:G=G6180)</f>
        <v>华西简阳西城嘉苑</v>
      </c>
    </row>
    <row r="6181" spans="1:10">
      <c r="A6181" s="2" t="str">
        <f>'[1]2025年已发货'!A:A</f>
        <v>润耀</v>
      </c>
      <c r="B6181" s="2" t="str">
        <f>'[1]2025年已发货'!B:B</f>
        <v>螺纹钢</v>
      </c>
      <c r="C6181" s="2" t="str">
        <f>'[1]2025年已发货'!C:C</f>
        <v>HRB500E Φ28 12m</v>
      </c>
      <c r="D6181" s="2" t="str">
        <f>'[1]2025年已发货'!D:D</f>
        <v>吨</v>
      </c>
      <c r="E6181" s="2">
        <f>'[1]2025年已发货'!E:E</f>
        <v>35</v>
      </c>
      <c r="F6181" s="4">
        <f>'[1]2025年已发货'!F:F</f>
        <v>45886</v>
      </c>
      <c r="G6181" s="2" t="str">
        <f>'[1]2025年已发货'!G:G</f>
        <v>（中铁广州局-资乐高速5标）四川省眉山市东坡区多悦镇挖治田</v>
      </c>
      <c r="H6181" s="2" t="str">
        <f>'[1]2025年已发货'!H:H</f>
        <v>伍红林</v>
      </c>
      <c r="I6181" s="2">
        <f>'[1]2025年已发货'!I:I</f>
        <v>18683860677</v>
      </c>
      <c r="J6181" s="2" vm="1" t="e">
        <f>_xlfn._xlws.FILTER(辅助信息!D:D,辅助信息!G:G=G6181)</f>
        <v>#VALUE!</v>
      </c>
    </row>
    <row r="6182" spans="1:10">
      <c r="A6182" s="2" t="str">
        <f>'[1]2025年已发货'!A:A</f>
        <v>德胜恒嘉</v>
      </c>
      <c r="B6182" s="2" t="str">
        <f>'[1]2025年已发货'!B:B</f>
        <v>螺纹钢</v>
      </c>
      <c r="C6182" s="2" t="str">
        <f>'[1]2025年已发货'!C:C</f>
        <v>HRB400E Φ25×12米</v>
      </c>
      <c r="D6182" s="2" t="str">
        <f>'[1]2025年已发货'!D:D</f>
        <v>吨</v>
      </c>
      <c r="E6182" s="2">
        <f>'[1]2025年已发货'!E:E</f>
        <v>35</v>
      </c>
      <c r="F6182" s="4">
        <f>'[1]2025年已发货'!F:F</f>
        <v>45886</v>
      </c>
      <c r="G6182" s="2" t="str">
        <f>'[1]2025年已发货'!G:G</f>
        <v>（自永2标九局西南分公司钢筋棚）四川省自贡市骑龙镇大湾村</v>
      </c>
      <c r="H6182" s="2" t="str">
        <f>'[1]2025年已发货'!H:H</f>
        <v>高彦彬</v>
      </c>
      <c r="I6182" s="2">
        <f>'[1]2025年已发货'!I:I</f>
        <v>13835906370</v>
      </c>
      <c r="J6182" s="2" vm="1" t="e">
        <f>_xlfn._xlws.FILTER(辅助信息!D:D,辅助信息!G:G=G6182)</f>
        <v>#VALUE!</v>
      </c>
    </row>
    <row r="6183" spans="1:10">
      <c r="A6183" s="2" t="str">
        <f>'[1]2025年已发货'!A:A</f>
        <v>钢固融</v>
      </c>
      <c r="B6183" s="2" t="str">
        <f>'[1]2025年已发货'!B:B</f>
        <v>螺纹钢</v>
      </c>
      <c r="C6183" s="2" t="str">
        <f>'[1]2025年已发货'!C:C</f>
        <v>HRB500E Φ18 12m</v>
      </c>
      <c r="D6183" s="2" t="str">
        <f>'[1]2025年已发货'!D:D</f>
        <v>吨</v>
      </c>
      <c r="E6183" s="2">
        <f>'[1]2025年已发货'!E:E</f>
        <v>5</v>
      </c>
      <c r="F6183" s="4">
        <f>'[1]2025年已发货'!F:F</f>
        <v>45887</v>
      </c>
      <c r="G6183" s="2" t="str">
        <f>'[1]2025年已发货'!G:G</f>
        <v>（华西乐山）-四川省乐山市市中区苏稽镇周山嘴校地共建产教融合基地建设项目一标段</v>
      </c>
      <c r="H6183" s="2" t="str">
        <f>'[1]2025年已发货'!H:H</f>
        <v>范增云</v>
      </c>
      <c r="I6183" s="2">
        <f>'[1]2025年已发货'!I:I</f>
        <v>13668153241</v>
      </c>
      <c r="J6183" s="2" vm="1" t="e">
        <f>_xlfn._xlws.FILTER(辅助信息!D:D,辅助信息!G:G=G6183)</f>
        <v>#VALUE!</v>
      </c>
    </row>
    <row r="6184" spans="1:10">
      <c r="A6184" s="2" t="str">
        <f>'[1]2025年已发货'!A:A</f>
        <v>钢固融</v>
      </c>
      <c r="B6184" s="2" t="str">
        <f>'[1]2025年已发货'!B:B</f>
        <v>螺纹钢</v>
      </c>
      <c r="C6184" s="2" t="str">
        <f>'[1]2025年已发货'!C:C</f>
        <v>HRB500E Φ20 12m</v>
      </c>
      <c r="D6184" s="2" t="str">
        <f>'[1]2025年已发货'!D:D</f>
        <v>吨</v>
      </c>
      <c r="E6184" s="2">
        <f>'[1]2025年已发货'!E:E</f>
        <v>5</v>
      </c>
      <c r="F6184" s="4">
        <f>'[1]2025年已发货'!F:F</f>
        <v>45887</v>
      </c>
      <c r="G6184" s="2" t="str">
        <f>'[1]2025年已发货'!G:G</f>
        <v>（华西乐山）-四川省乐山市市中区苏稽镇周山嘴校地共建产教融合基地建设项目一标段</v>
      </c>
      <c r="H6184" s="2" t="str">
        <f>'[1]2025年已发货'!H:H</f>
        <v>范增云</v>
      </c>
      <c r="I6184" s="2">
        <f>'[1]2025年已发货'!I:I</f>
        <v>13668153241</v>
      </c>
      <c r="J6184" s="2" vm="1" t="e">
        <f>_xlfn._xlws.FILTER(辅助信息!D:D,辅助信息!G:G=G6184)</f>
        <v>#VALUE!</v>
      </c>
    </row>
    <row r="6185" spans="1:10">
      <c r="A6185" s="2" t="str">
        <f>'[1]2025年已发货'!A:A</f>
        <v>钢固融</v>
      </c>
      <c r="B6185" s="2" t="str">
        <f>'[1]2025年已发货'!B:B</f>
        <v>螺纹钢</v>
      </c>
      <c r="C6185" s="2" t="str">
        <f>'[1]2025年已发货'!C:C</f>
        <v>HRB500E Φ22 12m</v>
      </c>
      <c r="D6185" s="2" t="str">
        <f>'[1]2025年已发货'!D:D</f>
        <v>吨</v>
      </c>
      <c r="E6185" s="2">
        <f>'[1]2025年已发货'!E:E</f>
        <v>5</v>
      </c>
      <c r="F6185" s="4">
        <f>'[1]2025年已发货'!F:F</f>
        <v>45887</v>
      </c>
      <c r="G6185" s="2" t="str">
        <f>'[1]2025年已发货'!G:G</f>
        <v>（华西乐山）-四川省乐山市市中区苏稽镇周山嘴校地共建产教融合基地建设项目一标段</v>
      </c>
      <c r="H6185" s="2" t="str">
        <f>'[1]2025年已发货'!H:H</f>
        <v>范增云</v>
      </c>
      <c r="I6185" s="2">
        <f>'[1]2025年已发货'!I:I</f>
        <v>13668153241</v>
      </c>
      <c r="J6185" s="2" vm="1" t="e">
        <f>_xlfn._xlws.FILTER(辅助信息!D:D,辅助信息!G:G=G6185)</f>
        <v>#VALUE!</v>
      </c>
    </row>
    <row r="6186" spans="1:10">
      <c r="A6186" s="2" t="str">
        <f>'[1]2025年已发货'!A:A</f>
        <v>钢固融</v>
      </c>
      <c r="B6186" s="2" t="str">
        <f>'[1]2025年已发货'!B:B</f>
        <v>螺纹钢</v>
      </c>
      <c r="C6186" s="2" t="str">
        <f>'[1]2025年已发货'!C:C</f>
        <v>HRB500E Φ25 12m</v>
      </c>
      <c r="D6186" s="2" t="str">
        <f>'[1]2025年已发货'!D:D</f>
        <v>吨</v>
      </c>
      <c r="E6186" s="2">
        <f>'[1]2025年已发货'!E:E</f>
        <v>10</v>
      </c>
      <c r="F6186" s="4">
        <f>'[1]2025年已发货'!F:F</f>
        <v>45887</v>
      </c>
      <c r="G6186" s="2" t="str">
        <f>'[1]2025年已发货'!G:G</f>
        <v>（华西乐山）-四川省乐山市市中区苏稽镇周山嘴校地共建产教融合基地建设项目一标段</v>
      </c>
      <c r="H6186" s="2" t="str">
        <f>'[1]2025年已发货'!H:H</f>
        <v>范增云</v>
      </c>
      <c r="I6186" s="2">
        <f>'[1]2025年已发货'!I:I</f>
        <v>13668153241</v>
      </c>
      <c r="J6186" s="2" vm="1" t="e">
        <f>_xlfn._xlws.FILTER(辅助信息!D:D,辅助信息!G:G=G6186)</f>
        <v>#VALUE!</v>
      </c>
    </row>
    <row r="6187" spans="1:10">
      <c r="A6187" s="2" t="str">
        <f>'[1]2025年已发货'!A:A</f>
        <v>钢固融</v>
      </c>
      <c r="B6187" s="2" t="str">
        <f>'[1]2025年已发货'!B:B</f>
        <v>螺纹钢</v>
      </c>
      <c r="C6187" s="2" t="str">
        <f>'[1]2025年已发货'!C:C</f>
        <v>HRB500E Φ32 12m</v>
      </c>
      <c r="D6187" s="2" t="str">
        <f>'[1]2025年已发货'!D:D</f>
        <v>吨</v>
      </c>
      <c r="E6187" s="2">
        <f>'[1]2025年已发货'!E:E</f>
        <v>7.5</v>
      </c>
      <c r="F6187" s="4">
        <f>'[1]2025年已发货'!F:F</f>
        <v>45887</v>
      </c>
      <c r="G6187" s="2" t="str">
        <f>'[1]2025年已发货'!G:G</f>
        <v>（华西乐山）-四川省乐山市市中区苏稽镇周山嘴校地共建产教融合基地建设项目一标段</v>
      </c>
      <c r="H6187" s="2" t="str">
        <f>'[1]2025年已发货'!H:H</f>
        <v>范增云</v>
      </c>
      <c r="I6187" s="2">
        <f>'[1]2025年已发货'!I:I</f>
        <v>13668153241</v>
      </c>
      <c r="J6187" s="2" vm="1" t="e">
        <f>_xlfn._xlws.FILTER(辅助信息!D:D,辅助信息!G:G=G6187)</f>
        <v>#VALUE!</v>
      </c>
    </row>
    <row r="6188" spans="1:10">
      <c r="A6188" s="2" t="str">
        <f>'[1]2025年已发货'!A:A</f>
        <v>德胜</v>
      </c>
      <c r="B6188" s="2" t="str">
        <f>'[1]2025年已发货'!B:B</f>
        <v>螺纹钢</v>
      </c>
      <c r="C6188" s="2" t="str">
        <f>'[1]2025年已发货'!C:C</f>
        <v>HRB400E Φ14 12m</v>
      </c>
      <c r="D6188" s="2" t="str">
        <f>'[1]2025年已发货'!D:D</f>
        <v>吨</v>
      </c>
      <c r="E6188" s="2">
        <f>'[1]2025年已发货'!E:E</f>
        <v>3</v>
      </c>
      <c r="F6188" s="4">
        <f>'[1]2025年已发货'!F:F</f>
        <v>45887</v>
      </c>
      <c r="G6188" s="2" t="str">
        <f>'[1]2025年已发货'!G:G</f>
        <v>(华西乐山）-四川省乐山市市中区苏稽镇校地共建产教融合基地建设项目二标段</v>
      </c>
      <c r="H6188" s="2" t="str">
        <f>'[1]2025年已发货'!H:H</f>
        <v>彭江涛</v>
      </c>
      <c r="I6188" s="2">
        <f>'[1]2025年已发货'!I:I</f>
        <v>13990276572</v>
      </c>
      <c r="J6188" s="2" vm="1" t="e">
        <f>_xlfn._xlws.FILTER(辅助信息!D:D,辅助信息!G:G=G6188)</f>
        <v>#VALUE!</v>
      </c>
    </row>
    <row r="6189" spans="1:10">
      <c r="A6189" s="2" t="str">
        <f>'[1]2025年已发货'!A:A</f>
        <v>德胜</v>
      </c>
      <c r="B6189" s="2" t="str">
        <f>'[1]2025年已发货'!B:B</f>
        <v>螺纹钢</v>
      </c>
      <c r="C6189" s="2" t="str">
        <f>'[1]2025年已发货'!C:C</f>
        <v>HRB400E Φ16 12m</v>
      </c>
      <c r="D6189" s="2" t="str">
        <f>'[1]2025年已发货'!D:D</f>
        <v>吨</v>
      </c>
      <c r="E6189" s="2">
        <f>'[1]2025年已发货'!E:E</f>
        <v>15</v>
      </c>
      <c r="F6189" s="4">
        <f>'[1]2025年已发货'!F:F</f>
        <v>45887</v>
      </c>
      <c r="G6189" s="2" t="str">
        <f>'[1]2025年已发货'!G:G</f>
        <v>(华西乐山）-四川省乐山市市中区苏稽镇校地共建产教融合基地建设项目二标段</v>
      </c>
      <c r="H6189" s="2" t="str">
        <f>'[1]2025年已发货'!H:H</f>
        <v>彭江涛</v>
      </c>
      <c r="I6189" s="2">
        <f>'[1]2025年已发货'!I:I</f>
        <v>13990276572</v>
      </c>
      <c r="J6189" s="2" vm="1" t="e">
        <f>_xlfn._xlws.FILTER(辅助信息!D:D,辅助信息!G:G=G6189)</f>
        <v>#VALUE!</v>
      </c>
    </row>
    <row r="6190" spans="1:10">
      <c r="A6190" s="2" t="str">
        <f>'[1]2025年已发货'!A:A</f>
        <v>德胜</v>
      </c>
      <c r="B6190" s="2" t="str">
        <f>'[1]2025年已发货'!B:B</f>
        <v>螺纹钢</v>
      </c>
      <c r="C6190" s="2" t="str">
        <f>'[1]2025年已发货'!C:C</f>
        <v>HRB400E Φ18 12m</v>
      </c>
      <c r="D6190" s="2" t="str">
        <f>'[1]2025年已发货'!D:D</f>
        <v>吨</v>
      </c>
      <c r="E6190" s="2">
        <f>'[1]2025年已发货'!E:E</f>
        <v>10</v>
      </c>
      <c r="F6190" s="4">
        <f>'[1]2025年已发货'!F:F</f>
        <v>45887</v>
      </c>
      <c r="G6190" s="2" t="str">
        <f>'[1]2025年已发货'!G:G</f>
        <v>(华西乐山）-四川省乐山市市中区苏稽镇校地共建产教融合基地建设项目二标段</v>
      </c>
      <c r="H6190" s="2" t="str">
        <f>'[1]2025年已发货'!H:H</f>
        <v>彭江涛</v>
      </c>
      <c r="I6190" s="2">
        <f>'[1]2025年已发货'!I:I</f>
        <v>13990276572</v>
      </c>
      <c r="J6190" s="2" vm="1" t="e">
        <f>_xlfn._xlws.FILTER(辅助信息!D:D,辅助信息!G:G=G6190)</f>
        <v>#VALUE!</v>
      </c>
    </row>
    <row r="6191" spans="1:10">
      <c r="A6191" s="2" t="str">
        <f>'[1]2025年已发货'!A:A</f>
        <v>德胜</v>
      </c>
      <c r="B6191" s="2" t="str">
        <f>'[1]2025年已发货'!B:B</f>
        <v>螺纹钢</v>
      </c>
      <c r="C6191" s="2" t="str">
        <f>'[1]2025年已发货'!C:C</f>
        <v>HRB400E Φ20 12m</v>
      </c>
      <c r="D6191" s="2" t="str">
        <f>'[1]2025年已发货'!D:D</f>
        <v>吨</v>
      </c>
      <c r="E6191" s="2">
        <f>'[1]2025年已发货'!E:E</f>
        <v>10</v>
      </c>
      <c r="F6191" s="4">
        <f>'[1]2025年已发货'!F:F</f>
        <v>45887</v>
      </c>
      <c r="G6191" s="2" t="str">
        <f>'[1]2025年已发货'!G:G</f>
        <v>(华西乐山）-四川省乐山市市中区苏稽镇校地共建产教融合基地建设项目二标段</v>
      </c>
      <c r="H6191" s="2" t="str">
        <f>'[1]2025年已发货'!H:H</f>
        <v>彭江涛</v>
      </c>
      <c r="I6191" s="2">
        <f>'[1]2025年已发货'!I:I</f>
        <v>13990276572</v>
      </c>
      <c r="J6191" s="2" vm="1" t="e">
        <f>_xlfn._xlws.FILTER(辅助信息!D:D,辅助信息!G:G=G6191)</f>
        <v>#VALUE!</v>
      </c>
    </row>
    <row r="6192" spans="1:10">
      <c r="A6192" s="2" t="str">
        <f>'[1]2025年已发货'!A:A</f>
        <v>德胜</v>
      </c>
      <c r="B6192" s="2" t="str">
        <f>'[1]2025年已发货'!B:B</f>
        <v>螺纹钢</v>
      </c>
      <c r="C6192" s="2" t="str">
        <f>'[1]2025年已发货'!C:C</f>
        <v>HRB400E Φ22 12m</v>
      </c>
      <c r="D6192" s="2" t="str">
        <f>'[1]2025年已发货'!D:D</f>
        <v>吨</v>
      </c>
      <c r="E6192" s="2">
        <f>'[1]2025年已发货'!E:E</f>
        <v>23</v>
      </c>
      <c r="F6192" s="4">
        <f>'[1]2025年已发货'!F:F</f>
        <v>45887</v>
      </c>
      <c r="G6192" s="2" t="str">
        <f>'[1]2025年已发货'!G:G</f>
        <v>(华西乐山）-四川省乐山市市中区苏稽镇校地共建产教融合基地建设项目二标段</v>
      </c>
      <c r="H6192" s="2" t="str">
        <f>'[1]2025年已发货'!H:H</f>
        <v>彭江涛</v>
      </c>
      <c r="I6192" s="2">
        <f>'[1]2025年已发货'!I:I</f>
        <v>13990276572</v>
      </c>
      <c r="J6192" s="2" vm="1" t="e">
        <f>_xlfn._xlws.FILTER(辅助信息!D:D,辅助信息!G:G=G6192)</f>
        <v>#VALUE!</v>
      </c>
    </row>
    <row r="6193" spans="1:10">
      <c r="A6193" s="2" t="str">
        <f>'[1]2025年已发货'!A:A</f>
        <v>德胜</v>
      </c>
      <c r="B6193" s="2" t="str">
        <f>'[1]2025年已发货'!B:B</f>
        <v>螺纹钢</v>
      </c>
      <c r="C6193" s="2" t="str">
        <f>'[1]2025年已发货'!C:C</f>
        <v>HRB400E Φ25 12m</v>
      </c>
      <c r="D6193" s="2" t="str">
        <f>'[1]2025年已发货'!D:D</f>
        <v>吨</v>
      </c>
      <c r="E6193" s="2">
        <f>'[1]2025年已发货'!E:E</f>
        <v>10</v>
      </c>
      <c r="F6193" s="4">
        <f>'[1]2025年已发货'!F:F</f>
        <v>45887</v>
      </c>
      <c r="G6193" s="2" t="str">
        <f>'[1]2025年已发货'!G:G</f>
        <v>(华西乐山）-四川省乐山市市中区苏稽镇校地共建产教融合基地建设项目二标段</v>
      </c>
      <c r="H6193" s="2" t="str">
        <f>'[1]2025年已发货'!H:H</f>
        <v>彭江涛</v>
      </c>
      <c r="I6193" s="2">
        <f>'[1]2025年已发货'!I:I</f>
        <v>13990276572</v>
      </c>
      <c r="J6193" s="2" vm="1" t="e">
        <f>_xlfn._xlws.FILTER(辅助信息!D:D,辅助信息!G:G=G6193)</f>
        <v>#VALUE!</v>
      </c>
    </row>
    <row r="6194" spans="1:10">
      <c r="A6194" s="2" t="str">
        <f>'[1]2025年已发货'!A:A</f>
        <v>钢固融</v>
      </c>
      <c r="B6194" s="2" t="str">
        <f>'[1]2025年已发货'!B:B</f>
        <v>盘螺</v>
      </c>
      <c r="C6194" s="2" t="str">
        <f>'[1]2025年已发货'!C:C</f>
        <v>HRB400E Φ6</v>
      </c>
      <c r="D6194" s="2" t="str">
        <f>'[1]2025年已发货'!D:D</f>
        <v>吨</v>
      </c>
      <c r="E6194" s="2">
        <f>'[1]2025年已发货'!E:E</f>
        <v>2</v>
      </c>
      <c r="F6194" s="4">
        <f>'[1]2025年已发货'!F:F</f>
        <v>45887</v>
      </c>
      <c r="G6194" s="2" t="str">
        <f>'[1]2025年已发货'!G:G</f>
        <v>(华西乐山）-四川省乐山市市中区苏稽镇校地共建产教融合基地建设项目二标段</v>
      </c>
      <c r="H6194" s="2" t="str">
        <f>'[1]2025年已发货'!H:H</f>
        <v>彭江涛</v>
      </c>
      <c r="I6194" s="2">
        <f>'[1]2025年已发货'!I:I</f>
        <v>13990276572</v>
      </c>
      <c r="J6194" s="2" vm="1" t="e">
        <f>_xlfn._xlws.FILTER(辅助信息!D:D,辅助信息!G:G=G6194)</f>
        <v>#VALUE!</v>
      </c>
    </row>
    <row r="6195" spans="1:10">
      <c r="A6195" s="2" t="str">
        <f>'[1]2025年已发货'!A:A</f>
        <v>钢固融</v>
      </c>
      <c r="B6195" s="2" t="str">
        <f>'[1]2025年已发货'!B:B</f>
        <v>盘螺</v>
      </c>
      <c r="C6195" s="2" t="str">
        <f>'[1]2025年已发货'!C:C</f>
        <v>HRB400E Φ8</v>
      </c>
      <c r="D6195" s="2" t="str">
        <f>'[1]2025年已发货'!D:D</f>
        <v>吨</v>
      </c>
      <c r="E6195" s="2">
        <f>'[1]2025年已发货'!E:E</f>
        <v>12</v>
      </c>
      <c r="F6195" s="4">
        <f>'[1]2025年已发货'!F:F</f>
        <v>45887</v>
      </c>
      <c r="G6195" s="2" t="str">
        <f>'[1]2025年已发货'!G:G</f>
        <v>(华西乐山）-四川省乐山市市中区苏稽镇校地共建产教融合基地建设项目二标段</v>
      </c>
      <c r="H6195" s="2" t="str">
        <f>'[1]2025年已发货'!H:H</f>
        <v>彭江涛</v>
      </c>
      <c r="I6195" s="2">
        <f>'[1]2025年已发货'!I:I</f>
        <v>13990276572</v>
      </c>
      <c r="J6195" s="2" vm="1" t="e">
        <f>_xlfn._xlws.FILTER(辅助信息!D:D,辅助信息!G:G=G6195)</f>
        <v>#VALUE!</v>
      </c>
    </row>
    <row r="6196" spans="1:10">
      <c r="A6196" s="2" t="str">
        <f>'[1]2025年已发货'!A:A</f>
        <v>钢固融</v>
      </c>
      <c r="B6196" s="2" t="str">
        <f>'[1]2025年已发货'!B:B</f>
        <v>盘螺</v>
      </c>
      <c r="C6196" s="2" t="str">
        <f>'[1]2025年已发货'!C:C</f>
        <v>HRB400E Φ10</v>
      </c>
      <c r="D6196" s="2" t="str">
        <f>'[1]2025年已发货'!D:D</f>
        <v>吨</v>
      </c>
      <c r="E6196" s="2">
        <f>'[1]2025年已发货'!E:E</f>
        <v>7</v>
      </c>
      <c r="F6196" s="4">
        <f>'[1]2025年已发货'!F:F</f>
        <v>45887</v>
      </c>
      <c r="G6196" s="2" t="str">
        <f>'[1]2025年已发货'!G:G</f>
        <v>(华西乐山）-四川省乐山市市中区苏稽镇校地共建产教融合基地建设项目二标段</v>
      </c>
      <c r="H6196" s="2" t="str">
        <f>'[1]2025年已发货'!H:H</f>
        <v>彭江涛</v>
      </c>
      <c r="I6196" s="2">
        <f>'[1]2025年已发货'!I:I</f>
        <v>13990276572</v>
      </c>
      <c r="J6196" s="2" vm="1" t="e">
        <f>_xlfn._xlws.FILTER(辅助信息!D:D,辅助信息!G:G=G6196)</f>
        <v>#VALUE!</v>
      </c>
    </row>
    <row r="6197" spans="1:10">
      <c r="A6197" s="2" t="str">
        <f>'[1]2025年已发货'!A:A</f>
        <v>钢固融</v>
      </c>
      <c r="B6197" s="2" t="str">
        <f>'[1]2025年已发货'!B:B</f>
        <v>盘螺</v>
      </c>
      <c r="C6197" s="2" t="str">
        <f>'[1]2025年已发货'!C:C</f>
        <v>HRB400E Φ12</v>
      </c>
      <c r="D6197" s="2" t="str">
        <f>'[1]2025年已发货'!D:D</f>
        <v>吨</v>
      </c>
      <c r="E6197" s="2">
        <f>'[1]2025年已发货'!E:E</f>
        <v>2</v>
      </c>
      <c r="F6197" s="4">
        <f>'[1]2025年已发货'!F:F</f>
        <v>45887</v>
      </c>
      <c r="G6197" s="2" t="str">
        <f>'[1]2025年已发货'!G:G</f>
        <v>(华西乐山）-四川省乐山市市中区苏稽镇校地共建产教融合基地建设项目二标段</v>
      </c>
      <c r="H6197" s="2" t="str">
        <f>'[1]2025年已发货'!H:H</f>
        <v>彭江涛</v>
      </c>
      <c r="I6197" s="2">
        <f>'[1]2025年已发货'!I:I</f>
        <v>13990276572</v>
      </c>
      <c r="J6197" s="2" vm="1" t="e">
        <f>_xlfn._xlws.FILTER(辅助信息!D:D,辅助信息!G:G=G6197)</f>
        <v>#VALUE!</v>
      </c>
    </row>
    <row r="6198" spans="1:10">
      <c r="A6198" s="2" t="str">
        <f>'[1]2025年已发货'!A:A</f>
        <v>钢固融</v>
      </c>
      <c r="B6198" s="2" t="str">
        <f>'[1]2025年已发货'!B:B</f>
        <v>螺纹钢</v>
      </c>
      <c r="C6198" s="2" t="str">
        <f>'[1]2025年已发货'!C:C</f>
        <v>HRB500E Φ12 12m</v>
      </c>
      <c r="D6198" s="2" t="str">
        <f>'[1]2025年已发货'!D:D</f>
        <v>吨</v>
      </c>
      <c r="E6198" s="2">
        <f>'[1]2025年已发货'!E:E</f>
        <v>7</v>
      </c>
      <c r="F6198" s="4">
        <f>'[1]2025年已发货'!F:F</f>
        <v>45887</v>
      </c>
      <c r="G6198" s="2" t="str">
        <f>'[1]2025年已发货'!G:G</f>
        <v>(华西乐山）-四川省乐山市市中区苏稽镇校地共建产教融合基地建设项目二标段</v>
      </c>
      <c r="H6198" s="2" t="str">
        <f>'[1]2025年已发货'!H:H</f>
        <v>彭江涛</v>
      </c>
      <c r="I6198" s="2">
        <f>'[1]2025年已发货'!I:I</f>
        <v>13990276572</v>
      </c>
      <c r="J6198" s="2" vm="1" t="e">
        <f>_xlfn._xlws.FILTER(辅助信息!D:D,辅助信息!G:G=G6198)</f>
        <v>#VALUE!</v>
      </c>
    </row>
    <row r="6199" spans="1:10">
      <c r="A6199" s="2" t="str">
        <f>'[1]2025年已发货'!A:A</f>
        <v>钢固融</v>
      </c>
      <c r="B6199" s="2" t="str">
        <f>'[1]2025年已发货'!B:B</f>
        <v>螺纹钢</v>
      </c>
      <c r="C6199" s="2" t="str">
        <f>'[1]2025年已发货'!C:C</f>
        <v>HRB500E Φ14 12m</v>
      </c>
      <c r="D6199" s="2" t="str">
        <f>'[1]2025年已发货'!D:D</f>
        <v>吨</v>
      </c>
      <c r="E6199" s="2">
        <f>'[1]2025年已发货'!E:E</f>
        <v>3</v>
      </c>
      <c r="F6199" s="4">
        <f>'[1]2025年已发货'!F:F</f>
        <v>45887</v>
      </c>
      <c r="G6199" s="2" t="str">
        <f>'[1]2025年已发货'!G:G</f>
        <v>(华西乐山）-四川省乐山市市中区苏稽镇校地共建产教融合基地建设项目二标段</v>
      </c>
      <c r="H6199" s="2" t="str">
        <f>'[1]2025年已发货'!H:H</f>
        <v>彭江涛</v>
      </c>
      <c r="I6199" s="2">
        <f>'[1]2025年已发货'!I:I</f>
        <v>13990276572</v>
      </c>
      <c r="J6199" s="2" vm="1" t="e">
        <f>_xlfn._xlws.FILTER(辅助信息!D:D,辅助信息!G:G=G6199)</f>
        <v>#VALUE!</v>
      </c>
    </row>
    <row r="6200" spans="1:10">
      <c r="A6200" s="2" t="str">
        <f>'[1]2025年已发货'!A:A</f>
        <v>钢固融</v>
      </c>
      <c r="B6200" s="2" t="str">
        <f>'[1]2025年已发货'!B:B</f>
        <v>螺纹钢</v>
      </c>
      <c r="C6200" s="2" t="str">
        <f>'[1]2025年已发货'!C:C</f>
        <v>HRB500E Φ16 12m</v>
      </c>
      <c r="D6200" s="2" t="str">
        <f>'[1]2025年已发货'!D:D</f>
        <v>吨</v>
      </c>
      <c r="E6200" s="2">
        <f>'[1]2025年已发货'!E:E</f>
        <v>3</v>
      </c>
      <c r="F6200" s="4">
        <f>'[1]2025年已发货'!F:F</f>
        <v>45887</v>
      </c>
      <c r="G6200" s="2" t="str">
        <f>'[1]2025年已发货'!G:G</f>
        <v>(华西乐山）-四川省乐山市市中区苏稽镇校地共建产教融合基地建设项目二标段</v>
      </c>
      <c r="H6200" s="2" t="str">
        <f>'[1]2025年已发货'!H:H</f>
        <v>彭江涛</v>
      </c>
      <c r="I6200" s="2">
        <f>'[1]2025年已发货'!I:I</f>
        <v>13990276572</v>
      </c>
      <c r="J6200" s="2" vm="1" t="e">
        <f>_xlfn._xlws.FILTER(辅助信息!D:D,辅助信息!G:G=G6200)</f>
        <v>#VALUE!</v>
      </c>
    </row>
    <row r="6201" spans="1:10">
      <c r="A6201" s="2" t="str">
        <f>'[1]2025年已发货'!A:A</f>
        <v>钢固融</v>
      </c>
      <c r="B6201" s="2" t="str">
        <f>'[1]2025年已发货'!B:B</f>
        <v>螺纹钢</v>
      </c>
      <c r="C6201" s="2" t="str">
        <f>'[1]2025年已发货'!C:C</f>
        <v>HRB500E Φ18 12m</v>
      </c>
      <c r="D6201" s="2" t="str">
        <f>'[1]2025年已发货'!D:D</f>
        <v>吨</v>
      </c>
      <c r="E6201" s="2">
        <f>'[1]2025年已发货'!E:E</f>
        <v>3</v>
      </c>
      <c r="F6201" s="4">
        <f>'[1]2025年已发货'!F:F</f>
        <v>45887</v>
      </c>
      <c r="G6201" s="2" t="str">
        <f>'[1]2025年已发货'!G:G</f>
        <v>(华西乐山）-四川省乐山市市中区苏稽镇校地共建产教融合基地建设项目二标段</v>
      </c>
      <c r="H6201" s="2" t="str">
        <f>'[1]2025年已发货'!H:H</f>
        <v>彭江涛</v>
      </c>
      <c r="I6201" s="2">
        <f>'[1]2025年已发货'!I:I</f>
        <v>13990276572</v>
      </c>
      <c r="J6201" s="2" vm="1" t="e">
        <f>_xlfn._xlws.FILTER(辅助信息!D:D,辅助信息!G:G=G6201)</f>
        <v>#VALUE!</v>
      </c>
    </row>
    <row r="6202" spans="1:10">
      <c r="A6202" s="2" t="str">
        <f>'[1]2025年已发货'!A:A</f>
        <v>钢固融</v>
      </c>
      <c r="B6202" s="2" t="str">
        <f>'[1]2025年已发货'!B:B</f>
        <v>螺纹钢</v>
      </c>
      <c r="C6202" s="2" t="str">
        <f>'[1]2025年已发货'!C:C</f>
        <v>HRB500E Φ20 12m</v>
      </c>
      <c r="D6202" s="2" t="str">
        <f>'[1]2025年已发货'!D:D</f>
        <v>吨</v>
      </c>
      <c r="E6202" s="2">
        <f>'[1]2025年已发货'!E:E</f>
        <v>7</v>
      </c>
      <c r="F6202" s="4">
        <f>'[1]2025年已发货'!F:F</f>
        <v>45887</v>
      </c>
      <c r="G6202" s="2" t="str">
        <f>'[1]2025年已发货'!G:G</f>
        <v>(华西乐山）-四川省乐山市市中区苏稽镇校地共建产教融合基地建设项目二标段</v>
      </c>
      <c r="H6202" s="2" t="str">
        <f>'[1]2025年已发货'!H:H</f>
        <v>彭江涛</v>
      </c>
      <c r="I6202" s="2">
        <f>'[1]2025年已发货'!I:I</f>
        <v>13990276572</v>
      </c>
      <c r="J6202" s="2" vm="1" t="e">
        <f>_xlfn._xlws.FILTER(辅助信息!D:D,辅助信息!G:G=G6202)</f>
        <v>#VALUE!</v>
      </c>
    </row>
    <row r="6203" spans="1:10">
      <c r="A6203" s="2" t="str">
        <f>'[1]2025年已发货'!A:A</f>
        <v>钢固融</v>
      </c>
      <c r="B6203" s="2" t="str">
        <f>'[1]2025年已发货'!B:B</f>
        <v>螺纹钢</v>
      </c>
      <c r="C6203" s="2" t="str">
        <f>'[1]2025年已发货'!C:C</f>
        <v>HRB500E Φ22 12m</v>
      </c>
      <c r="D6203" s="2" t="str">
        <f>'[1]2025年已发货'!D:D</f>
        <v>吨</v>
      </c>
      <c r="E6203" s="2">
        <f>'[1]2025年已发货'!E:E</f>
        <v>13</v>
      </c>
      <c r="F6203" s="4">
        <f>'[1]2025年已发货'!F:F</f>
        <v>45887</v>
      </c>
      <c r="G6203" s="2" t="str">
        <f>'[1]2025年已发货'!G:G</f>
        <v>(华西乐山）-四川省乐山市市中区苏稽镇校地共建产教融合基地建设项目二标段</v>
      </c>
      <c r="H6203" s="2" t="str">
        <f>'[1]2025年已发货'!H:H</f>
        <v>彭江涛</v>
      </c>
      <c r="I6203" s="2">
        <f>'[1]2025年已发货'!I:I</f>
        <v>13990276572</v>
      </c>
      <c r="J6203" s="2" vm="1" t="e">
        <f>_xlfn._xlws.FILTER(辅助信息!D:D,辅助信息!G:G=G6203)</f>
        <v>#VALUE!</v>
      </c>
    </row>
    <row r="6204" spans="1:10">
      <c r="A6204" s="2" t="str">
        <f>'[1]2025年已发货'!A:A</f>
        <v>钢固融</v>
      </c>
      <c r="B6204" s="2" t="str">
        <f>'[1]2025年已发货'!B:B</f>
        <v>螺纹钢</v>
      </c>
      <c r="C6204" s="2" t="str">
        <f>'[1]2025年已发货'!C:C</f>
        <v>HRB500E Φ25 12m</v>
      </c>
      <c r="D6204" s="2" t="str">
        <f>'[1]2025年已发货'!D:D</f>
        <v>吨</v>
      </c>
      <c r="E6204" s="2">
        <f>'[1]2025年已发货'!E:E</f>
        <v>35</v>
      </c>
      <c r="F6204" s="4">
        <f>'[1]2025年已发货'!F:F</f>
        <v>45887</v>
      </c>
      <c r="G6204" s="2" t="str">
        <f>'[1]2025年已发货'!G:G</f>
        <v>(华西乐山）-四川省乐山市市中区苏稽镇校地共建产教融合基地建设项目二标段</v>
      </c>
      <c r="H6204" s="2" t="str">
        <f>'[1]2025年已发货'!H:H</f>
        <v>彭江涛</v>
      </c>
      <c r="I6204" s="2">
        <f>'[1]2025年已发货'!I:I</f>
        <v>13990276572</v>
      </c>
      <c r="J6204" s="2" vm="1" t="e">
        <f>_xlfn._xlws.FILTER(辅助信息!D:D,辅助信息!G:G=G6204)</f>
        <v>#VALUE!</v>
      </c>
    </row>
    <row r="6205" spans="1:10">
      <c r="A6205" s="2" t="str">
        <f>'[1]2025年已发货'!A:A</f>
        <v>钢固融</v>
      </c>
      <c r="B6205" s="2" t="str">
        <f>'[1]2025年已发货'!B:B</f>
        <v>盘螺</v>
      </c>
      <c r="C6205" s="2" t="str">
        <f>'[1]2025年已发货'!C:C</f>
        <v>HRB400E Φ8</v>
      </c>
      <c r="D6205" s="2" t="str">
        <f>'[1]2025年已发货'!D:D</f>
        <v>吨</v>
      </c>
      <c r="E6205" s="2">
        <f>'[1]2025年已发货'!E:E</f>
        <v>68</v>
      </c>
      <c r="F6205" s="4">
        <f>'[1]2025年已发货'!F:F</f>
        <v>45887</v>
      </c>
      <c r="G6205" s="2" t="str">
        <f>'[1]2025年已发货'!G:G</f>
        <v>(华西乐山）-四川省乐山市市中区苏稽镇校地共建产教融合基地建设项目二标段</v>
      </c>
      <c r="H6205" s="2" t="str">
        <f>'[1]2025年已发货'!H:H</f>
        <v>彭江涛</v>
      </c>
      <c r="I6205" s="2">
        <f>'[1]2025年已发货'!I:I</f>
        <v>13990276572</v>
      </c>
      <c r="J6205" s="2" vm="1" t="e">
        <f>_xlfn._xlws.FILTER(辅助信息!D:D,辅助信息!G:G=G6205)</f>
        <v>#VALUE!</v>
      </c>
    </row>
    <row r="6206" spans="1:10">
      <c r="A6206" s="2" t="str">
        <f>'[1]2025年已发货'!A:A</f>
        <v>钢固融</v>
      </c>
      <c r="B6206" s="2" t="str">
        <f>'[1]2025年已发货'!B:B</f>
        <v>盘螺</v>
      </c>
      <c r="C6206" s="2" t="str">
        <f>'[1]2025年已发货'!C:C</f>
        <v>HRB400E Φ10</v>
      </c>
      <c r="D6206" s="2" t="str">
        <f>'[1]2025年已发货'!D:D</f>
        <v>吨</v>
      </c>
      <c r="E6206" s="2">
        <f>'[1]2025年已发货'!E:E</f>
        <v>98</v>
      </c>
      <c r="F6206" s="4">
        <f>'[1]2025年已发货'!F:F</f>
        <v>45887</v>
      </c>
      <c r="G6206" s="2" t="str">
        <f>'[1]2025年已发货'!G:G</f>
        <v>(华西乐山）-四川省乐山市市中区苏稽镇校地共建产教融合基地建设项目二标段</v>
      </c>
      <c r="H6206" s="2" t="str">
        <f>'[1]2025年已发货'!H:H</f>
        <v>彭江涛</v>
      </c>
      <c r="I6206" s="2">
        <f>'[1]2025年已发货'!I:I</f>
        <v>13990276572</v>
      </c>
      <c r="J6206" s="2" vm="1" t="e">
        <f>_xlfn._xlws.FILTER(辅助信息!D:D,辅助信息!G:G=G6206)</f>
        <v>#VALUE!</v>
      </c>
    </row>
    <row r="6207" spans="1:10">
      <c r="A6207" s="2" t="str">
        <f>'[1]2025年已发货'!A:A</f>
        <v>达钢</v>
      </c>
      <c r="B6207" s="2" t="str">
        <f>'[1]2025年已发货'!B:B</f>
        <v>盘螺</v>
      </c>
      <c r="C6207" s="2" t="str">
        <f>'[1]2025年已发货'!C:C</f>
        <v>HRB400E Φ6</v>
      </c>
      <c r="D6207" s="2" t="str">
        <f>'[1]2025年已发货'!D:D</f>
        <v>吨</v>
      </c>
      <c r="E6207" s="2">
        <f>'[1]2025年已发货'!E:E</f>
        <v>3</v>
      </c>
      <c r="F6207" s="4">
        <f>'[1]2025年已发货'!F:F</f>
        <v>45887</v>
      </c>
      <c r="G6207" s="2" t="str">
        <f>'[1]2025年已发货'!G:G</f>
        <v>（商投建工达州中医药科技园-2工区-景观桥）达州市通川区达州中医药职业学院犀牛大道北段</v>
      </c>
      <c r="H6207" s="2" t="str">
        <f>'[1]2025年已发货'!H:H</f>
        <v>李波</v>
      </c>
      <c r="I6207" s="2">
        <f>'[1]2025年已发货'!I:I</f>
        <v>18381899787</v>
      </c>
      <c r="J6207" s="2" t="str">
        <f>_xlfn._xlws.FILTER(辅助信息!D:D,辅助信息!G:G=G6207)</f>
        <v>商投建工达州中医药科技园</v>
      </c>
    </row>
    <row r="6208" spans="1:10">
      <c r="A6208" s="2" t="str">
        <f>'[1]2025年已发货'!A:A</f>
        <v>达钢</v>
      </c>
      <c r="B6208" s="2" t="str">
        <f>'[1]2025年已发货'!B:B</f>
        <v>盘螺</v>
      </c>
      <c r="C6208" s="2" t="str">
        <f>'[1]2025年已发货'!C:C</f>
        <v>HRB400E Φ8</v>
      </c>
      <c r="D6208" s="2" t="str">
        <f>'[1]2025年已发货'!D:D</f>
        <v>吨</v>
      </c>
      <c r="E6208" s="2">
        <f>'[1]2025年已发货'!E:E</f>
        <v>12</v>
      </c>
      <c r="F6208" s="4">
        <f>'[1]2025年已发货'!F:F</f>
        <v>45887</v>
      </c>
      <c r="G6208" s="2" t="str">
        <f>'[1]2025年已发货'!G:G</f>
        <v>（商投建工达州中医药科技园-2工区-景观桥）达州市通川区达州中医药职业学院犀牛大道北段</v>
      </c>
      <c r="H6208" s="2" t="str">
        <f>'[1]2025年已发货'!H:H</f>
        <v>李波</v>
      </c>
      <c r="I6208" s="2">
        <f>'[1]2025年已发货'!I:I</f>
        <v>18381899787</v>
      </c>
      <c r="J6208" s="2" t="str">
        <f>_xlfn._xlws.FILTER(辅助信息!D:D,辅助信息!G:G=G6208)</f>
        <v>商投建工达州中医药科技园</v>
      </c>
    </row>
    <row r="6209" spans="1:10">
      <c r="A6209" s="2" t="str">
        <f>'[1]2025年已发货'!A:A</f>
        <v>达钢</v>
      </c>
      <c r="B6209" s="2" t="str">
        <f>'[1]2025年已发货'!B:B</f>
        <v>盘螺</v>
      </c>
      <c r="C6209" s="2" t="str">
        <f>'[1]2025年已发货'!C:C</f>
        <v>HRB400E Φ10</v>
      </c>
      <c r="D6209" s="2" t="str">
        <f>'[1]2025年已发货'!D:D</f>
        <v>吨</v>
      </c>
      <c r="E6209" s="2">
        <f>'[1]2025年已发货'!E:E</f>
        <v>10</v>
      </c>
      <c r="F6209" s="4">
        <f>'[1]2025年已发货'!F:F</f>
        <v>45887</v>
      </c>
      <c r="G6209" s="2" t="str">
        <f>'[1]2025年已发货'!G:G</f>
        <v>（商投建工达州中医药科技园-2工区-景观桥）达州市通川区达州中医药职业学院犀牛大道北段</v>
      </c>
      <c r="H6209" s="2" t="str">
        <f>'[1]2025年已发货'!H:H</f>
        <v>李波</v>
      </c>
      <c r="I6209" s="2">
        <f>'[1]2025年已发货'!I:I</f>
        <v>18381899787</v>
      </c>
      <c r="J6209" s="2" t="str">
        <f>_xlfn._xlws.FILTER(辅助信息!D:D,辅助信息!G:G=G6209)</f>
        <v>商投建工达州中医药科技园</v>
      </c>
    </row>
    <row r="6210" spans="1:10">
      <c r="A6210" s="2" t="str">
        <f>'[1]2025年已发货'!A:A</f>
        <v>达钢</v>
      </c>
      <c r="B6210" s="2" t="str">
        <f>'[1]2025年已发货'!B:B</f>
        <v>螺纹钢</v>
      </c>
      <c r="C6210" s="2" t="str">
        <f>'[1]2025年已发货'!C:C</f>
        <v>HRB400E Φ12 9m</v>
      </c>
      <c r="D6210" s="2" t="str">
        <f>'[1]2025年已发货'!D:D</f>
        <v>吨</v>
      </c>
      <c r="E6210" s="2">
        <f>'[1]2025年已发货'!E:E</f>
        <v>6</v>
      </c>
      <c r="F6210" s="4">
        <f>'[1]2025年已发货'!F:F</f>
        <v>45887</v>
      </c>
      <c r="G6210" s="2" t="str">
        <f>'[1]2025年已发货'!G:G</f>
        <v>（商投建工达州中医药科技园-2工区-景观桥）达州市通川区达州中医药职业学院犀牛大道北段</v>
      </c>
      <c r="H6210" s="2" t="str">
        <f>'[1]2025年已发货'!H:H</f>
        <v>李波</v>
      </c>
      <c r="I6210" s="2">
        <f>'[1]2025年已发货'!I:I</f>
        <v>18381899787</v>
      </c>
      <c r="J6210" s="2" t="str">
        <f>_xlfn._xlws.FILTER(辅助信息!D:D,辅助信息!G:G=G6210)</f>
        <v>商投建工达州中医药科技园</v>
      </c>
    </row>
    <row r="6211" spans="1:10">
      <c r="A6211" s="2" t="str">
        <f>'[1]2025年已发货'!A:A</f>
        <v>达钢</v>
      </c>
      <c r="B6211" s="2" t="str">
        <f>'[1]2025年已发货'!B:B</f>
        <v>螺纹钢</v>
      </c>
      <c r="C6211" s="2" t="str">
        <f>'[1]2025年已发货'!C:C</f>
        <v>HRB400E Φ25 9m</v>
      </c>
      <c r="D6211" s="2" t="str">
        <f>'[1]2025年已发货'!D:D</f>
        <v>吨</v>
      </c>
      <c r="E6211" s="2">
        <f>'[1]2025年已发货'!E:E</f>
        <v>15</v>
      </c>
      <c r="F6211" s="4">
        <f>'[1]2025年已发货'!F:F</f>
        <v>45887</v>
      </c>
      <c r="G6211" s="2" t="str">
        <f>'[1]2025年已发货'!G:G</f>
        <v>（商投建工达州中医药科技园-2工区-景观桥）达州市通川区达州中医药职业学院犀牛大道北段</v>
      </c>
      <c r="H6211" s="2" t="str">
        <f>'[1]2025年已发货'!H:H</f>
        <v>李波</v>
      </c>
      <c r="I6211" s="2">
        <f>'[1]2025年已发货'!I:I</f>
        <v>18381899787</v>
      </c>
      <c r="J6211" s="2" t="str">
        <f>_xlfn._xlws.FILTER(辅助信息!D:D,辅助信息!G:G=G6211)</f>
        <v>商投建工达州中医药科技园</v>
      </c>
    </row>
    <row r="6212" spans="1:10">
      <c r="A6212" s="2" t="str">
        <f>'[1]2025年已发货'!A:A</f>
        <v>钢固融</v>
      </c>
      <c r="B6212" s="2" t="str">
        <f>'[1]2025年已发货'!B:B</f>
        <v>螺纹钢</v>
      </c>
      <c r="C6212" s="2" t="str">
        <f>'[1]2025年已发货'!C:C</f>
        <v>HRB400E Φ14 9m</v>
      </c>
      <c r="D6212" s="2" t="str">
        <f>'[1]2025年已发货'!D:D</f>
        <v>吨</v>
      </c>
      <c r="E6212" s="2">
        <f>'[1]2025年已发货'!E:E</f>
        <v>25</v>
      </c>
      <c r="F6212" s="4">
        <f>'[1]2025年已发货'!F:F</f>
        <v>45887</v>
      </c>
      <c r="G6212" s="2" t="str">
        <f>'[1]2025年已发货'!G:G</f>
        <v>（商投建工达州中医药科技园-2工区-景观桥）达州市通川区达州中医药职业学院犀牛大道北段</v>
      </c>
      <c r="H6212" s="2" t="str">
        <f>'[1]2025年已发货'!H:H</f>
        <v>李波</v>
      </c>
      <c r="I6212" s="2">
        <f>'[1]2025年已发货'!I:I</f>
        <v>18381899787</v>
      </c>
      <c r="J6212" s="2" t="str">
        <f>_xlfn._xlws.FILTER(辅助信息!D:D,辅助信息!G:G=G6212)</f>
        <v>商投建工达州中医药科技园</v>
      </c>
    </row>
    <row r="6213" spans="1:10">
      <c r="A6213" s="2" t="str">
        <f>'[1]2025年已发货'!A:A</f>
        <v>钢固融</v>
      </c>
      <c r="B6213" s="2" t="str">
        <f>'[1]2025年已发货'!B:B</f>
        <v>螺纹钢</v>
      </c>
      <c r="C6213" s="2" t="str">
        <f>'[1]2025年已发货'!C:C</f>
        <v>HRB400E Φ16 9m</v>
      </c>
      <c r="D6213" s="2" t="str">
        <f>'[1]2025年已发货'!D:D</f>
        <v>吨</v>
      </c>
      <c r="E6213" s="2">
        <f>'[1]2025年已发货'!E:E</f>
        <v>15</v>
      </c>
      <c r="F6213" s="4">
        <f>'[1]2025年已发货'!F:F</f>
        <v>45887</v>
      </c>
      <c r="G6213" s="2" t="str">
        <f>'[1]2025年已发货'!G:G</f>
        <v>（商投建工达州中医药科技园-2工区-景观桥）达州市通川区达州中医药职业学院犀牛大道北段</v>
      </c>
      <c r="H6213" s="2" t="str">
        <f>'[1]2025年已发货'!H:H</f>
        <v>李波</v>
      </c>
      <c r="I6213" s="2">
        <f>'[1]2025年已发货'!I:I</f>
        <v>18381899787</v>
      </c>
      <c r="J6213" s="2" t="str">
        <f>_xlfn._xlws.FILTER(辅助信息!D:D,辅助信息!G:G=G6213)</f>
        <v>商投建工达州中医药科技园</v>
      </c>
    </row>
    <row r="6214" spans="1:10">
      <c r="A6214" s="2" t="str">
        <f>'[1]2025年已发货'!A:A</f>
        <v>钢固融</v>
      </c>
      <c r="B6214" s="2" t="str">
        <f>'[1]2025年已发货'!B:B</f>
        <v>螺纹钢</v>
      </c>
      <c r="C6214" s="2" t="str">
        <f>'[1]2025年已发货'!C:C</f>
        <v>HRB400E Φ22 9m</v>
      </c>
      <c r="D6214" s="2" t="str">
        <f>'[1]2025年已发货'!D:D</f>
        <v>吨</v>
      </c>
      <c r="E6214" s="2">
        <f>'[1]2025年已发货'!E:E</f>
        <v>30</v>
      </c>
      <c r="F6214" s="4">
        <f>'[1]2025年已发货'!F:F</f>
        <v>45887</v>
      </c>
      <c r="G6214" s="2" t="str">
        <f>'[1]2025年已发货'!G:G</f>
        <v>（商投建工达州中医药科技园-2工区-景观桥）达州市通川区达州中医药职业学院犀牛大道北段</v>
      </c>
      <c r="H6214" s="2" t="str">
        <f>'[1]2025年已发货'!H:H</f>
        <v>李波</v>
      </c>
      <c r="I6214" s="2">
        <f>'[1]2025年已发货'!I:I</f>
        <v>18381899787</v>
      </c>
      <c r="J6214" s="2" t="str">
        <f>_xlfn._xlws.FILTER(辅助信息!D:D,辅助信息!G:G=G6214)</f>
        <v>商投建工达州中医药科技园</v>
      </c>
    </row>
    <row r="6215" spans="1:10">
      <c r="A6215" s="2" t="str">
        <f>'[1]2025年已发货'!A:A</f>
        <v>钢固融</v>
      </c>
      <c r="B6215" s="2" t="str">
        <f>'[1]2025年已发货'!B:B</f>
        <v>螺纹钢</v>
      </c>
      <c r="C6215" s="2" t="str">
        <f>'[1]2025年已发货'!C:C</f>
        <v>HRB500E Φ18</v>
      </c>
      <c r="D6215" s="2" t="str">
        <f>'[1]2025年已发货'!D:D</f>
        <v>吨</v>
      </c>
      <c r="E6215" s="2">
        <f>'[1]2025年已发货'!E:E</f>
        <v>7.5</v>
      </c>
      <c r="F6215" s="4">
        <f>'[1]2025年已发货'!F:F</f>
        <v>45887</v>
      </c>
      <c r="G6215" s="2" t="str">
        <f>'[1]2025年已发货'!G:G</f>
        <v>（商投建工达州中医药科技园-4工区-11号楼）达州市通川区达州中医药职业学院犀牛大道北段</v>
      </c>
      <c r="H6215" s="2" t="str">
        <f>'[1]2025年已发货'!H:H</f>
        <v>张扬</v>
      </c>
      <c r="I6215" s="2">
        <f>'[1]2025年已发货'!I:I</f>
        <v>18381904567</v>
      </c>
      <c r="J6215" s="2" t="str">
        <f>_xlfn._xlws.FILTER(辅助信息!D:D,辅助信息!G:G=G6215)</f>
        <v>商投建工达州中医药科技园</v>
      </c>
    </row>
    <row r="6216" spans="1:10">
      <c r="A6216" s="2" t="str">
        <f>'[1]2025年已发货'!A:A</f>
        <v>钢固融</v>
      </c>
      <c r="B6216" s="2" t="str">
        <f>'[1]2025年已发货'!B:B</f>
        <v>螺纹钢</v>
      </c>
      <c r="C6216" s="2" t="str">
        <f>'[1]2025年已发货'!C:C</f>
        <v>HRB500E Φ20</v>
      </c>
      <c r="D6216" s="2" t="str">
        <f>'[1]2025年已发货'!D:D</f>
        <v>吨</v>
      </c>
      <c r="E6216" s="2">
        <f>'[1]2025年已发货'!E:E</f>
        <v>7.5</v>
      </c>
      <c r="F6216" s="4">
        <f>'[1]2025年已发货'!F:F</f>
        <v>45887</v>
      </c>
      <c r="G6216" s="2" t="str">
        <f>'[1]2025年已发货'!G:G</f>
        <v>（商投建工达州中医药科技园-4工区-11号楼）达州市通川区达州中医药职业学院犀牛大道北段</v>
      </c>
      <c r="H6216" s="2" t="str">
        <f>'[1]2025年已发货'!H:H</f>
        <v>张扬</v>
      </c>
      <c r="I6216" s="2">
        <f>'[1]2025年已发货'!I:I</f>
        <v>18381904567</v>
      </c>
      <c r="J6216" s="2" t="str">
        <f>_xlfn._xlws.FILTER(辅助信息!D:D,辅助信息!G:G=G6216)</f>
        <v>商投建工达州中医药科技园</v>
      </c>
    </row>
    <row r="6217" spans="1:10">
      <c r="A6217" s="2" t="str">
        <f>'[1]2025年已发货'!A:A</f>
        <v>钢固融</v>
      </c>
      <c r="B6217" s="2" t="str">
        <f>'[1]2025年已发货'!B:B</f>
        <v>螺纹钢</v>
      </c>
      <c r="C6217" s="2" t="str">
        <f>'[1]2025年已发货'!C:C</f>
        <v>HRB500E Φ25</v>
      </c>
      <c r="D6217" s="2" t="str">
        <f>'[1]2025年已发货'!D:D</f>
        <v>吨</v>
      </c>
      <c r="E6217" s="2">
        <f>'[1]2025年已发货'!E:E</f>
        <v>20</v>
      </c>
      <c r="F6217" s="4">
        <f>'[1]2025年已发货'!F:F</f>
        <v>45887</v>
      </c>
      <c r="G6217" s="2" t="str">
        <f>'[1]2025年已发货'!G:G</f>
        <v>（商投建工达州中医药科技园-4工区-11号楼）达州市通川区达州中医药职业学院犀牛大道北段</v>
      </c>
      <c r="H6217" s="2" t="str">
        <f>'[1]2025年已发货'!H:H</f>
        <v>张扬</v>
      </c>
      <c r="I6217" s="2">
        <f>'[1]2025年已发货'!I:I</f>
        <v>18381904567</v>
      </c>
      <c r="J6217" s="2" t="str">
        <f>_xlfn._xlws.FILTER(辅助信息!D:D,辅助信息!G:G=G6217)</f>
        <v>商投建工达州中医药科技园</v>
      </c>
    </row>
    <row r="6218" spans="1:10">
      <c r="A6218" s="2" t="str">
        <f>'[1]2025年已发货'!A:A</f>
        <v>达钢</v>
      </c>
      <c r="B6218" s="2" t="str">
        <f>'[1]2025年已发货'!B:B</f>
        <v>盘螺</v>
      </c>
      <c r="C6218" s="2" t="str">
        <f>'[1]2025年已发货'!C:C</f>
        <v>HRB400E Φ6</v>
      </c>
      <c r="D6218" s="2" t="str">
        <f>'[1]2025年已发货'!D:D</f>
        <v>吨</v>
      </c>
      <c r="E6218" s="2">
        <f>'[1]2025年已发货'!E:E</f>
        <v>6</v>
      </c>
      <c r="F6218" s="4">
        <f>'[1]2025年已发货'!F:F</f>
        <v>45887</v>
      </c>
      <c r="G6218" s="2" t="str">
        <f>'[1]2025年已发货'!G:G</f>
        <v>（商投建工达州中医药科技园-4工区-11号楼）达州市通川区达州中医药职业学院犀牛大道北段</v>
      </c>
      <c r="H6218" s="2" t="str">
        <f>'[1]2025年已发货'!H:H</f>
        <v>张扬</v>
      </c>
      <c r="I6218" s="2">
        <f>'[1]2025年已发货'!I:I</f>
        <v>18381904567</v>
      </c>
      <c r="J6218" s="2" t="str">
        <f>_xlfn._xlws.FILTER(辅助信息!D:D,辅助信息!G:G=G6218)</f>
        <v>商投建工达州中医药科技园</v>
      </c>
    </row>
    <row r="6219" spans="1:10">
      <c r="A6219" s="2" t="str">
        <f>'[1]2025年已发货'!A:A</f>
        <v>达钢</v>
      </c>
      <c r="B6219" s="2" t="str">
        <f>'[1]2025年已发货'!B:B</f>
        <v>盘螺</v>
      </c>
      <c r="C6219" s="2" t="str">
        <f>'[1]2025年已发货'!C:C</f>
        <v>HRB400E Φ8</v>
      </c>
      <c r="D6219" s="2" t="str">
        <f>'[1]2025年已发货'!D:D</f>
        <v>吨</v>
      </c>
      <c r="E6219" s="2">
        <f>'[1]2025年已发货'!E:E</f>
        <v>24</v>
      </c>
      <c r="F6219" s="4">
        <f>'[1]2025年已发货'!F:F</f>
        <v>45887</v>
      </c>
      <c r="G6219" s="2" t="str">
        <f>'[1]2025年已发货'!G:G</f>
        <v>（商投建工达州中医药科技园-4工区-11号楼）达州市通川区达州中医药职业学院犀牛大道北段</v>
      </c>
      <c r="H6219" s="2" t="str">
        <f>'[1]2025年已发货'!H:H</f>
        <v>张扬</v>
      </c>
      <c r="I6219" s="2">
        <f>'[1]2025年已发货'!I:I</f>
        <v>18381904567</v>
      </c>
      <c r="J6219" s="2" t="str">
        <f>_xlfn._xlws.FILTER(辅助信息!D:D,辅助信息!G:G=G6219)</f>
        <v>商投建工达州中医药科技园</v>
      </c>
    </row>
    <row r="6220" spans="1:10">
      <c r="A6220" s="2" t="str">
        <f>'[1]2025年已发货'!A:A</f>
        <v>达钢</v>
      </c>
      <c r="B6220" s="2" t="str">
        <f>'[1]2025年已发货'!B:B</f>
        <v>盘螺</v>
      </c>
      <c r="C6220" s="2" t="str">
        <f>'[1]2025年已发货'!C:C</f>
        <v>HRB400E Φ10</v>
      </c>
      <c r="D6220" s="2" t="str">
        <f>'[1]2025年已发货'!D:D</f>
        <v>吨</v>
      </c>
      <c r="E6220" s="2">
        <f>'[1]2025年已发货'!E:E</f>
        <v>15</v>
      </c>
      <c r="F6220" s="4">
        <f>'[1]2025年已发货'!F:F</f>
        <v>45887</v>
      </c>
      <c r="G6220" s="2" t="str">
        <f>'[1]2025年已发货'!G:G</f>
        <v>（商投建工达州中医药科技园-4工区-11号楼）达州市通川区达州中医药职业学院犀牛大道北段</v>
      </c>
      <c r="H6220" s="2" t="str">
        <f>'[1]2025年已发货'!H:H</f>
        <v>张扬</v>
      </c>
      <c r="I6220" s="2">
        <f>'[1]2025年已发货'!I:I</f>
        <v>18381904567</v>
      </c>
      <c r="J6220" s="2" t="str">
        <f>_xlfn._xlws.FILTER(辅助信息!D:D,辅助信息!G:G=G6220)</f>
        <v>商投建工达州中医药科技园</v>
      </c>
    </row>
    <row r="6221" spans="1:10">
      <c r="A6221" s="2" t="str">
        <f>'[1]2025年已发货'!A:A</f>
        <v>达钢</v>
      </c>
      <c r="B6221" s="2" t="str">
        <f>'[1]2025年已发货'!B:B</f>
        <v>螺纹钢</v>
      </c>
      <c r="C6221" s="2" t="str">
        <f>'[1]2025年已发货'!C:C</f>
        <v>HRB500E Φ16</v>
      </c>
      <c r="D6221" s="2" t="str">
        <f>'[1]2025年已发货'!D:D</f>
        <v>吨</v>
      </c>
      <c r="E6221" s="2">
        <f>'[1]2025年已发货'!E:E</f>
        <v>6</v>
      </c>
      <c r="F6221" s="4">
        <f>'[1]2025年已发货'!F:F</f>
        <v>45887</v>
      </c>
      <c r="G6221" s="2" t="str">
        <f>'[1]2025年已发货'!G:G</f>
        <v>（商投建工达州中医药科技园-4工区-11号楼）达州市通川区达州中医药职业学院犀牛大道北段</v>
      </c>
      <c r="H6221" s="2" t="str">
        <f>'[1]2025年已发货'!H:H</f>
        <v>张扬</v>
      </c>
      <c r="I6221" s="2">
        <f>'[1]2025年已发货'!I:I</f>
        <v>18381904567</v>
      </c>
      <c r="J6221" s="2" t="str">
        <f>_xlfn._xlws.FILTER(辅助信息!D:D,辅助信息!G:G=G6221)</f>
        <v>商投建工达州中医药科技园</v>
      </c>
    </row>
    <row r="6222" spans="1:10">
      <c r="A6222" s="2" t="str">
        <f>'[1]2025年已发货'!A:A</f>
        <v>德胜恒嘉</v>
      </c>
      <c r="B6222" s="2" t="str">
        <f>'[1]2025年已发货'!B:B</f>
        <v>螺纹钢</v>
      </c>
      <c r="C6222" s="2" t="str">
        <f>'[1]2025年已发货'!C:C</f>
        <v>HRB400E Φ12×9米</v>
      </c>
      <c r="D6222" s="2" t="str">
        <f>'[1]2025年已发货'!D:D</f>
        <v>吨</v>
      </c>
      <c r="E6222" s="2">
        <f>'[1]2025年已发货'!E:E</f>
        <v>35</v>
      </c>
      <c r="F6222" s="4">
        <f>'[1]2025年已发货'!F:F</f>
        <v>45887</v>
      </c>
      <c r="G6222" s="2" t="str">
        <f>'[1]2025年已发货'!G:G</f>
        <v>（自永1标八局二分公司钢筋棚）四川省自贡市大安区牛佛镇</v>
      </c>
      <c r="H6222" s="2" t="str">
        <f>'[1]2025年已发货'!H:H</f>
        <v>王君杰</v>
      </c>
      <c r="I6222" s="2">
        <f>'[1]2025年已发货'!I:I</f>
        <v>18919619850</v>
      </c>
      <c r="J6222" s="2" vm="1" t="e">
        <f>_xlfn._xlws.FILTER(辅助信息!D:D,辅助信息!G:G=G6222)</f>
        <v>#VALUE!</v>
      </c>
    </row>
    <row r="6223" spans="1:10">
      <c r="A6223" s="2" t="str">
        <f>'[1]2025年已发货'!A:A</f>
        <v>德胜恒嘉</v>
      </c>
      <c r="B6223" s="2" t="str">
        <f>'[1]2025年已发货'!B:B</f>
        <v>螺纹钢</v>
      </c>
      <c r="C6223" s="2" t="str">
        <f>'[1]2025年已发货'!C:C</f>
        <v>HRB400E Φ20×9米</v>
      </c>
      <c r="D6223" s="2" t="str">
        <f>'[1]2025年已发货'!D:D</f>
        <v>吨</v>
      </c>
      <c r="E6223" s="2">
        <f>'[1]2025年已发货'!E:E</f>
        <v>35</v>
      </c>
      <c r="F6223" s="4">
        <f>'[1]2025年已发货'!F:F</f>
        <v>45887</v>
      </c>
      <c r="G6223" s="2" t="str">
        <f>'[1]2025年已发货'!G:G</f>
        <v>（自永1标八局二分公司钢筋棚）四川省自贡市大安区牛佛镇</v>
      </c>
      <c r="H6223" s="2" t="str">
        <f>'[1]2025年已发货'!H:H</f>
        <v>王君杰</v>
      </c>
      <c r="I6223" s="2">
        <f>'[1]2025年已发货'!I:I</f>
        <v>18919619850</v>
      </c>
      <c r="J6223" s="2" vm="1" t="e">
        <f>_xlfn._xlws.FILTER(辅助信息!D:D,辅助信息!G:G=G6223)</f>
        <v>#VALUE!</v>
      </c>
    </row>
    <row r="6224" spans="1:10">
      <c r="A6224" s="2" t="str">
        <f>'[1]2025年已发货'!A:A</f>
        <v>德胜恒嘉</v>
      </c>
      <c r="B6224" s="2" t="str">
        <f>'[1]2025年已发货'!B:B</f>
        <v>螺纹钢</v>
      </c>
      <c r="C6224" s="2" t="str">
        <f>'[1]2025年已发货'!C:C</f>
        <v>HRB400E Φ16×9米</v>
      </c>
      <c r="D6224" s="2" t="str">
        <f>'[1]2025年已发货'!D:D</f>
        <v>吨</v>
      </c>
      <c r="E6224" s="2">
        <f>'[1]2025年已发货'!E:E</f>
        <v>35</v>
      </c>
      <c r="F6224" s="4">
        <f>'[1]2025年已发货'!F:F</f>
        <v>45887</v>
      </c>
      <c r="G6224" s="2" t="str">
        <f>'[1]2025年已发货'!G:G</f>
        <v>（自永1标八局二分公司钢筋棚）四川省自贡市大安区牛佛镇</v>
      </c>
      <c r="H6224" s="2" t="str">
        <f>'[1]2025年已发货'!H:H</f>
        <v>王君杰</v>
      </c>
      <c r="I6224" s="2">
        <f>'[1]2025年已发货'!I:I</f>
        <v>18919619850</v>
      </c>
      <c r="J6224" s="2" vm="1" t="e">
        <f>_xlfn._xlws.FILTER(辅助信息!D:D,辅助信息!G:G=G6224)</f>
        <v>#VALUE!</v>
      </c>
    </row>
    <row r="6225" spans="1:10">
      <c r="A6225" s="2" t="str">
        <f>'[1]2025年已发货'!A:A</f>
        <v>德胜恒嘉</v>
      </c>
      <c r="B6225" s="2" t="str">
        <f>'[1]2025年已发货'!B:B</f>
        <v>螺纹钢</v>
      </c>
      <c r="C6225" s="2" t="str">
        <f>'[1]2025年已发货'!C:C</f>
        <v>HRB400E Φ25×12米</v>
      </c>
      <c r="D6225" s="2" t="str">
        <f>'[1]2025年已发货'!D:D</f>
        <v>吨</v>
      </c>
      <c r="E6225" s="2">
        <f>'[1]2025年已发货'!E:E</f>
        <v>35</v>
      </c>
      <c r="F6225" s="4">
        <f>'[1]2025年已发货'!F:F</f>
        <v>45887</v>
      </c>
      <c r="G6225" s="2" t="str">
        <f>'[1]2025年已发货'!G:G</f>
        <v>（自永2标九局西南分公司钢筋棚）四川省自贡市骑龙镇大湾村</v>
      </c>
      <c r="H6225" s="2" t="str">
        <f>'[1]2025年已发货'!H:H</f>
        <v>袁洪浩</v>
      </c>
      <c r="I6225" s="2">
        <f>'[1]2025年已发货'!I:I</f>
        <v>18272354498</v>
      </c>
      <c r="J6225" s="2" vm="1" t="e">
        <f>_xlfn._xlws.FILTER(辅助信息!D:D,辅助信息!G:G=G6225)</f>
        <v>#VALUE!</v>
      </c>
    </row>
    <row r="6226" spans="1:10">
      <c r="A6226" s="2" t="str">
        <f>'[1]2025年已发货'!A:A</f>
        <v>德胜恒嘉</v>
      </c>
      <c r="B6226" s="2" t="str">
        <f>'[1]2025年已发货'!B:B</f>
        <v>螺纹钢</v>
      </c>
      <c r="C6226" s="2" t="str">
        <f>'[1]2025年已发货'!C:C</f>
        <v>HRB400E Φ32×9米</v>
      </c>
      <c r="D6226" s="2" t="str">
        <f>'[1]2025年已发货'!D:D</f>
        <v>吨</v>
      </c>
      <c r="E6226" s="2">
        <f>'[1]2025年已发货'!E:E</f>
        <v>35</v>
      </c>
      <c r="F6226" s="4">
        <f>'[1]2025年已发货'!F:F</f>
        <v>45887</v>
      </c>
      <c r="G6226" s="2" t="str">
        <f>'[1]2025年已发货'!G:G</f>
        <v>（自永2标九局西南分公司钢筋棚）四川省自贡市骑龙镇大湾村</v>
      </c>
      <c r="H6226" s="2" t="str">
        <f>'[1]2025年已发货'!H:H</f>
        <v>袁洪浩</v>
      </c>
      <c r="I6226" s="2">
        <f>'[1]2025年已发货'!I:I</f>
        <v>18272354498</v>
      </c>
      <c r="J6226" s="2" vm="1" t="e">
        <f>_xlfn._xlws.FILTER(辅助信息!D:D,辅助信息!G:G=G6226)</f>
        <v>#VALUE!</v>
      </c>
    </row>
    <row r="6227" spans="1:10">
      <c r="A6227" s="2" t="str">
        <f>'[1]2025年已发货'!A:A</f>
        <v>德胜恒嘉</v>
      </c>
      <c r="B6227" s="2" t="str">
        <f>'[1]2025年已发货'!B:B</f>
        <v>螺纹钢</v>
      </c>
      <c r="C6227" s="2" t="str">
        <f>'[1]2025年已发货'!C:C</f>
        <v>HRB400EФ12*9m</v>
      </c>
      <c r="D6227" s="2" t="str">
        <f>'[1]2025年已发货'!D:D</f>
        <v>吨</v>
      </c>
      <c r="E6227" s="2">
        <f>'[1]2025年已发货'!E:E</f>
        <v>35</v>
      </c>
      <c r="F6227" s="4">
        <f>'[1]2025年已发货'!F:F</f>
        <v>45888</v>
      </c>
      <c r="G6227" s="2" t="str">
        <f>'[1]2025年已发货'!G:G</f>
        <v>（中铁八局康新高速TJ4-1标）四川省甘孜州康定市新都桥镇超限载检测站</v>
      </c>
      <c r="H6227" s="2" t="str">
        <f>'[1]2025年已发货'!H:H</f>
        <v>刘俊</v>
      </c>
      <c r="I6227" s="2">
        <f>'[1]2025年已发货'!I:I</f>
        <v>18587764925</v>
      </c>
      <c r="J6227" s="2" vm="1" t="e">
        <f>_xlfn._xlws.FILTER(辅助信息!D:D,辅助信息!G:G=G6227)</f>
        <v>#VALUE!</v>
      </c>
    </row>
    <row r="6228" spans="1:10">
      <c r="A6228" s="2" t="str">
        <f>'[1]2025年已发货'!A:A</f>
        <v>德胜恒嘉</v>
      </c>
      <c r="B6228" s="2" t="str">
        <f>'[1]2025年已发货'!B:B</f>
        <v>螺纹钢</v>
      </c>
      <c r="C6228" s="2" t="str">
        <f>'[1]2025年已发货'!C:C</f>
        <v>HRB400EФ14*9m</v>
      </c>
      <c r="D6228" s="2" t="str">
        <f>'[1]2025年已发货'!D:D</f>
        <v>吨</v>
      </c>
      <c r="E6228" s="2">
        <f>'[1]2025年已发货'!E:E</f>
        <v>70</v>
      </c>
      <c r="F6228" s="4">
        <f>'[1]2025年已发货'!F:F</f>
        <v>45888</v>
      </c>
      <c r="G6228" s="2" t="str">
        <f>'[1]2025年已发货'!G:G</f>
        <v>（中铁八局康新高速TJ4-1标）四川省甘孜州康定市新都桥镇超限载检测站</v>
      </c>
      <c r="H6228" s="2" t="str">
        <f>'[1]2025年已发货'!H:H</f>
        <v>刘俊</v>
      </c>
      <c r="I6228" s="2">
        <f>'[1]2025年已发货'!I:I</f>
        <v>18587764925</v>
      </c>
      <c r="J6228" s="2" vm="1" t="e">
        <f>_xlfn._xlws.FILTER(辅助信息!D:D,辅助信息!G:G=G6228)</f>
        <v>#VALUE!</v>
      </c>
    </row>
    <row r="6229" spans="1:10">
      <c r="A6229" s="2" t="str">
        <f>'[1]2025年已发货'!A:A</f>
        <v>德胜恒嘉</v>
      </c>
      <c r="B6229" s="2" t="str">
        <f>'[1]2025年已发货'!B:B</f>
        <v>螺纹钢</v>
      </c>
      <c r="C6229" s="2" t="str">
        <f>'[1]2025年已发货'!C:C</f>
        <v>HRB400EФ20*12m</v>
      </c>
      <c r="D6229" s="2" t="str">
        <f>'[1]2025年已发货'!D:D</f>
        <v>吨</v>
      </c>
      <c r="E6229" s="2">
        <f>'[1]2025年已发货'!E:E</f>
        <v>105</v>
      </c>
      <c r="F6229" s="4">
        <f>'[1]2025年已发货'!F:F</f>
        <v>45888</v>
      </c>
      <c r="G6229" s="2" t="str">
        <f>'[1]2025年已发货'!G:G</f>
        <v>（中铁八局康新高速TJ4-1标）四川省甘孜州康定市新都桥镇超限载检测站</v>
      </c>
      <c r="H6229" s="2" t="str">
        <f>'[1]2025年已发货'!H:H</f>
        <v>刘俊</v>
      </c>
      <c r="I6229" s="2">
        <f>'[1]2025年已发货'!I:I</f>
        <v>18587764925</v>
      </c>
      <c r="J6229" s="2" vm="1" t="e">
        <f>_xlfn._xlws.FILTER(辅助信息!D:D,辅助信息!G:G=G6229)</f>
        <v>#VALUE!</v>
      </c>
    </row>
    <row r="6230" spans="1:10">
      <c r="A6230" s="2" t="str">
        <f>'[1]2025年已发货'!A:A</f>
        <v>德胜恒嘉</v>
      </c>
      <c r="B6230" s="2" t="str">
        <f>'[1]2025年已发货'!B:B</f>
        <v>螺纹钢</v>
      </c>
      <c r="C6230" s="2" t="str">
        <f>'[1]2025年已发货'!C:C</f>
        <v>HRB400EФ28*12m</v>
      </c>
      <c r="D6230" s="2" t="str">
        <f>'[1]2025年已发货'!D:D</f>
        <v>吨</v>
      </c>
      <c r="E6230" s="2">
        <f>'[1]2025年已发货'!E:E</f>
        <v>70</v>
      </c>
      <c r="F6230" s="4">
        <f>'[1]2025年已发货'!F:F</f>
        <v>45888</v>
      </c>
      <c r="G6230" s="2" t="str">
        <f>'[1]2025年已发货'!G:G</f>
        <v>（中铁八局康新高速TJ4-1标）四川省甘孜州康定市新都桥镇超限载检测站</v>
      </c>
      <c r="H6230" s="2" t="str">
        <f>'[1]2025年已发货'!H:H</f>
        <v>刘俊</v>
      </c>
      <c r="I6230" s="2">
        <f>'[1]2025年已发货'!I:I</f>
        <v>18587764925</v>
      </c>
      <c r="J6230" s="2" vm="1" t="e">
        <f>_xlfn._xlws.FILTER(辅助信息!D:D,辅助信息!G:G=G6230)</f>
        <v>#VALUE!</v>
      </c>
    </row>
    <row r="6231" spans="1:10">
      <c r="A6231" s="2" t="str">
        <f>'[1]2025年已发货'!A:A</f>
        <v>德胜恒嘉</v>
      </c>
      <c r="B6231" s="2" t="str">
        <f>'[1]2025年已发货'!B:B</f>
        <v>螺纹钢</v>
      </c>
      <c r="C6231" s="2" t="str">
        <f>'[1]2025年已发货'!C:C</f>
        <v>HRB500EФ22*9m</v>
      </c>
      <c r="D6231" s="2" t="str">
        <f>'[1]2025年已发货'!D:D</f>
        <v>吨</v>
      </c>
      <c r="E6231" s="2">
        <f>'[1]2025年已发货'!E:E</f>
        <v>70</v>
      </c>
      <c r="F6231" s="4">
        <f>'[1]2025年已发货'!F:F</f>
        <v>45888</v>
      </c>
      <c r="G6231" s="2" t="str">
        <f>'[1]2025年已发货'!G:G</f>
        <v>（中铁六局呼和公司康新高速TJ4-2标）四川省甘孜藏族自治州康定市新都桥镇东俄罗三村中建八局搅拌站旁</v>
      </c>
      <c r="H6231" s="2" t="str">
        <f>'[1]2025年已发货'!H:H</f>
        <v>许文刚</v>
      </c>
      <c r="I6231" s="2">
        <f>'[1]2025年已发货'!I:I</f>
        <v>15848808186</v>
      </c>
      <c r="J6231" s="2" vm="1" t="e">
        <f>_xlfn._xlws.FILTER(辅助信息!D:D,辅助信息!G:G=G6231)</f>
        <v>#VALUE!</v>
      </c>
    </row>
    <row r="6232" spans="1:10">
      <c r="A6232" s="2" t="str">
        <f>'[1]2025年已发货'!A:A</f>
        <v>德胜恒嘉</v>
      </c>
      <c r="B6232" s="2" t="str">
        <f>'[1]2025年已发货'!B:B</f>
        <v>螺纹钢</v>
      </c>
      <c r="C6232" s="2" t="str">
        <f>'[1]2025年已发货'!C:C</f>
        <v>HRB400EФ22*9m</v>
      </c>
      <c r="D6232" s="2" t="str">
        <f>'[1]2025年已发货'!D:D</f>
        <v>吨</v>
      </c>
      <c r="E6232" s="2">
        <f>'[1]2025年已发货'!E:E</f>
        <v>105</v>
      </c>
      <c r="F6232" s="4">
        <f>'[1]2025年已发货'!F:F</f>
        <v>45888</v>
      </c>
      <c r="G6232" s="2" t="str">
        <f>'[1]2025年已发货'!G:G</f>
        <v>（中铁六局呼和公司康新高速TJ4-2标）四川省甘孜藏族自治州康定市新都桥镇东俄罗三村中建八局搅拌站旁</v>
      </c>
      <c r="H6232" s="2" t="str">
        <f>'[1]2025年已发货'!H:H</f>
        <v>许文刚</v>
      </c>
      <c r="I6232" s="2">
        <f>'[1]2025年已发货'!I:I</f>
        <v>15848808186</v>
      </c>
      <c r="J6232" s="2" vm="1" t="e">
        <f>_xlfn._xlws.FILTER(辅助信息!D:D,辅助信息!G:G=G6232)</f>
        <v>#VALUE!</v>
      </c>
    </row>
    <row r="6233" spans="1:10">
      <c r="A6233" s="2" t="str">
        <f>'[1]2025年已发货'!A:A</f>
        <v>德胜恒嘉</v>
      </c>
      <c r="B6233" s="2" t="str">
        <f>'[1]2025年已发货'!B:B</f>
        <v>螺纹钢</v>
      </c>
      <c r="C6233" s="2" t="str">
        <f>'[1]2025年已发货'!C:C</f>
        <v>HRB500EФ25*9m</v>
      </c>
      <c r="D6233" s="2" t="str">
        <f>'[1]2025年已发货'!D:D</f>
        <v>吨</v>
      </c>
      <c r="E6233" s="2">
        <f>'[1]2025年已发货'!E:E</f>
        <v>70</v>
      </c>
      <c r="F6233" s="4">
        <f>'[1]2025年已发货'!F:F</f>
        <v>45888</v>
      </c>
      <c r="G6233" s="2" t="str">
        <f>'[1]2025年已发货'!G:G</f>
        <v>（中铁六局呼和公司康新高速TJ4-2标）四川省甘孜藏族自治州康定市新都桥镇东俄罗三村中建八局搅拌站旁</v>
      </c>
      <c r="H6233" s="2" t="str">
        <f>'[1]2025年已发货'!H:H</f>
        <v>许文刚</v>
      </c>
      <c r="I6233" s="2">
        <f>'[1]2025年已发货'!I:I</f>
        <v>15848808186</v>
      </c>
      <c r="J6233" s="2" vm="1" t="e">
        <f>_xlfn._xlws.FILTER(辅助信息!D:D,辅助信息!G:G=G6233)</f>
        <v>#VALUE!</v>
      </c>
    </row>
    <row r="6234" spans="1:10">
      <c r="A6234" s="2" t="str">
        <f>'[1]2025年已发货'!A:A</f>
        <v>德胜恒嘉</v>
      </c>
      <c r="B6234" s="2" t="str">
        <f>'[1]2025年已发货'!B:B</f>
        <v>螺纹钢</v>
      </c>
      <c r="C6234" s="2" t="str">
        <f>'[1]2025年已发货'!C:C</f>
        <v>HRB400EФ25*9m</v>
      </c>
      <c r="D6234" s="2" t="str">
        <f>'[1]2025年已发货'!D:D</f>
        <v>吨</v>
      </c>
      <c r="E6234" s="2">
        <f>'[1]2025年已发货'!E:E</f>
        <v>70</v>
      </c>
      <c r="F6234" s="4">
        <f>'[1]2025年已发货'!F:F</f>
        <v>45888</v>
      </c>
      <c r="G6234" s="2" t="str">
        <f>'[1]2025年已发货'!G:G</f>
        <v>（中铁六局呼和公司康新高速TJ4-2标）四川省甘孜藏族自治州康定市新都桥镇东俄罗三村中建八局搅拌站旁</v>
      </c>
      <c r="H6234" s="2" t="str">
        <f>'[1]2025年已发货'!H:H</f>
        <v>许文刚</v>
      </c>
      <c r="I6234" s="2">
        <f>'[1]2025年已发货'!I:I</f>
        <v>15848808186</v>
      </c>
      <c r="J6234" s="2" vm="1" t="e">
        <f>_xlfn._xlws.FILTER(辅助信息!D:D,辅助信息!G:G=G6234)</f>
        <v>#VALUE!</v>
      </c>
    </row>
    <row r="6235" spans="1:10">
      <c r="A6235" s="2" t="str">
        <f>'[1]2025年已发货'!A:A</f>
        <v>德胜恒嘉</v>
      </c>
      <c r="B6235" s="2" t="str">
        <f>'[1]2025年已发货'!B:B</f>
        <v>螺纹钢</v>
      </c>
      <c r="C6235" s="2" t="str">
        <f>'[1]2025年已发货'!C:C</f>
        <v>HRB400EФ20*9m</v>
      </c>
      <c r="D6235" s="2" t="str">
        <f>'[1]2025年已发货'!D:D</f>
        <v>吨</v>
      </c>
      <c r="E6235" s="2">
        <f>'[1]2025年已发货'!E:E</f>
        <v>35</v>
      </c>
      <c r="F6235" s="4">
        <f>'[1]2025年已发货'!F:F</f>
        <v>45888</v>
      </c>
      <c r="G6235" s="2" t="str">
        <f>'[1]2025年已发货'!G:G</f>
        <v>（中铁六局呼和公司康新高速TJ4-2标）四川省甘孜藏族自治州康定市新都桥镇东俄罗三村中建八局搅拌站旁</v>
      </c>
      <c r="H6235" s="2" t="str">
        <f>'[1]2025年已发货'!H:H</f>
        <v>许文刚</v>
      </c>
      <c r="I6235" s="2">
        <f>'[1]2025年已发货'!I:I</f>
        <v>15848808186</v>
      </c>
      <c r="J6235" s="2" vm="1" t="e">
        <f>_xlfn._xlws.FILTER(辅助信息!D:D,辅助信息!G:G=G6235)</f>
        <v>#VALUE!</v>
      </c>
    </row>
    <row r="6236" spans="1:10">
      <c r="A6236" s="2" t="str">
        <f>'[1]2025年已发货'!A:A</f>
        <v>德胜恒嘉</v>
      </c>
      <c r="B6236" s="2" t="str">
        <f>'[1]2025年已发货'!B:B</f>
        <v>螺纹钢</v>
      </c>
      <c r="C6236" s="2" t="str">
        <f>'[1]2025年已发货'!C:C</f>
        <v>HRB400EФ18*9m</v>
      </c>
      <c r="D6236" s="2" t="str">
        <f>'[1]2025年已发货'!D:D</f>
        <v>吨</v>
      </c>
      <c r="E6236" s="2">
        <f>'[1]2025年已发货'!E:E</f>
        <v>70</v>
      </c>
      <c r="F6236" s="4">
        <f>'[1]2025年已发货'!F:F</f>
        <v>45888</v>
      </c>
      <c r="G6236" s="2" t="str">
        <f>'[1]2025年已发货'!G:G</f>
        <v>（中铁六局呼和公司康新高速TJ4-2标）四川省甘孜藏族自治州康定市新都桥镇东俄罗三村中建八局搅拌站旁</v>
      </c>
      <c r="H6236" s="2" t="str">
        <f>'[1]2025年已发货'!H:H</f>
        <v>许文刚</v>
      </c>
      <c r="I6236" s="2">
        <f>'[1]2025年已发货'!I:I</f>
        <v>15848808186</v>
      </c>
      <c r="J6236" s="2" vm="1" t="e">
        <f>_xlfn._xlws.FILTER(辅助信息!D:D,辅助信息!G:G=G6236)</f>
        <v>#VALUE!</v>
      </c>
    </row>
    <row r="6237" spans="1:10">
      <c r="A6237" s="2" t="str">
        <f>'[1]2025年已发货'!A:A</f>
        <v>德胜恒嘉</v>
      </c>
      <c r="B6237" s="2" t="str">
        <f>'[1]2025年已发货'!B:B</f>
        <v>螺纹钢</v>
      </c>
      <c r="C6237" s="2" t="str">
        <f>'[1]2025年已发货'!C:C</f>
        <v>HRB400EФ14*9m</v>
      </c>
      <c r="D6237" s="2" t="str">
        <f>'[1]2025年已发货'!D:D</f>
        <v>吨</v>
      </c>
      <c r="E6237" s="2">
        <f>'[1]2025年已发货'!E:E</f>
        <v>35</v>
      </c>
      <c r="F6237" s="4">
        <f>'[1]2025年已发货'!F:F</f>
        <v>45888</v>
      </c>
      <c r="G6237" s="2" t="str">
        <f>'[1]2025年已发货'!G:G</f>
        <v>（中铁六局呼和公司康新高速TJ4-2标）四川省甘孜藏族自治州康定市新都桥镇东俄罗三村中建八局搅拌站旁</v>
      </c>
      <c r="H6237" s="2" t="str">
        <f>'[1]2025年已发货'!H:H</f>
        <v>许文刚</v>
      </c>
      <c r="I6237" s="2">
        <f>'[1]2025年已发货'!I:I</f>
        <v>15848808186</v>
      </c>
      <c r="J6237" s="2" vm="1" t="e">
        <f>_xlfn._xlws.FILTER(辅助信息!D:D,辅助信息!G:G=G6237)</f>
        <v>#VALUE!</v>
      </c>
    </row>
    <row r="6238" spans="1:10">
      <c r="A6238" s="2" t="str">
        <f>'[1]2025年已发货'!A:A</f>
        <v>润耀</v>
      </c>
      <c r="B6238" s="2" t="str">
        <f>'[1]2025年已发货'!B:B</f>
        <v>螺纹钢</v>
      </c>
      <c r="C6238" s="2" t="str">
        <f>'[1]2025年已发货'!C:C</f>
        <v>HRB500EФ12*9m</v>
      </c>
      <c r="D6238" s="2" t="str">
        <f>'[1]2025年已发货'!D:D</f>
        <v>吨</v>
      </c>
      <c r="E6238" s="2">
        <f>'[1]2025年已发货'!E:E</f>
        <v>10</v>
      </c>
      <c r="F6238" s="4">
        <f>'[1]2025年已发货'!F:F</f>
        <v>45888</v>
      </c>
      <c r="G6238" s="2" t="str">
        <f>'[1]2025年已发货'!G:G</f>
        <v>（中核中原-温江光明苑三期项目）四川省成都市温江区金马街道光明苑三期项目</v>
      </c>
      <c r="H6238" s="2" t="str">
        <f>'[1]2025年已发货'!H:H</f>
        <v>王生斌</v>
      </c>
      <c r="I6238" s="2">
        <f>'[1]2025年已发货'!I:I</f>
        <v>15228858118</v>
      </c>
      <c r="J6238" s="2" vm="1" t="e">
        <f>_xlfn._xlws.FILTER(辅助信息!D:D,辅助信息!G:G=G6238)</f>
        <v>#VALUE!</v>
      </c>
    </row>
    <row r="6239" spans="1:10">
      <c r="A6239" s="2" t="str">
        <f>'[1]2025年已发货'!A:A</f>
        <v>润耀</v>
      </c>
      <c r="B6239" s="2" t="str">
        <f>'[1]2025年已发货'!B:B</f>
        <v>螺纹钢</v>
      </c>
      <c r="C6239" s="2" t="str">
        <f>'[1]2025年已发货'!C:C</f>
        <v>HRB500EФ14*9m</v>
      </c>
      <c r="D6239" s="2" t="str">
        <f>'[1]2025年已发货'!D:D</f>
        <v>吨</v>
      </c>
      <c r="E6239" s="2">
        <f>'[1]2025年已发货'!E:E</f>
        <v>8</v>
      </c>
      <c r="F6239" s="4">
        <f>'[1]2025年已发货'!F:F</f>
        <v>45888</v>
      </c>
      <c r="G6239" s="2" t="str">
        <f>'[1]2025年已发货'!G:G</f>
        <v>（中核中原-温江光明苑三期项目）四川省成都市温江区金马街道光明苑三期项目</v>
      </c>
      <c r="H6239" s="2" t="str">
        <f>'[1]2025年已发货'!H:H</f>
        <v>王生斌</v>
      </c>
      <c r="I6239" s="2">
        <f>'[1]2025年已发货'!I:I</f>
        <v>15228858118</v>
      </c>
      <c r="J6239" s="2" vm="1" t="e">
        <f>_xlfn._xlws.FILTER(辅助信息!D:D,辅助信息!G:G=G6239)</f>
        <v>#VALUE!</v>
      </c>
    </row>
    <row r="6240" spans="1:10">
      <c r="A6240" s="2" t="str">
        <f>'[1]2025年已发货'!A:A</f>
        <v>润耀</v>
      </c>
      <c r="B6240" s="2" t="str">
        <f>'[1]2025年已发货'!B:B</f>
        <v>螺纹钢</v>
      </c>
      <c r="C6240" s="2" t="str">
        <f>'[1]2025年已发货'!C:C</f>
        <v>HRB500EФ16*9m</v>
      </c>
      <c r="D6240" s="2" t="str">
        <f>'[1]2025年已发货'!D:D</f>
        <v>吨</v>
      </c>
      <c r="E6240" s="2">
        <f>'[1]2025年已发货'!E:E</f>
        <v>10</v>
      </c>
      <c r="F6240" s="4">
        <f>'[1]2025年已发货'!F:F</f>
        <v>45888</v>
      </c>
      <c r="G6240" s="2" t="str">
        <f>'[1]2025年已发货'!G:G</f>
        <v>（中核中原-温江光明苑三期项目）四川省成都市温江区金马街道光明苑三期项目</v>
      </c>
      <c r="H6240" s="2" t="str">
        <f>'[1]2025年已发货'!H:H</f>
        <v>王生斌</v>
      </c>
      <c r="I6240" s="2">
        <f>'[1]2025年已发货'!I:I</f>
        <v>15228858118</v>
      </c>
      <c r="J6240" s="2" vm="1" t="e">
        <f>_xlfn._xlws.FILTER(辅助信息!D:D,辅助信息!G:G=G6240)</f>
        <v>#VALUE!</v>
      </c>
    </row>
    <row r="6241" spans="1:10">
      <c r="A6241" s="2" t="str">
        <f>'[1]2025年已发货'!A:A</f>
        <v>润耀</v>
      </c>
      <c r="B6241" s="2" t="str">
        <f>'[1]2025年已发货'!B:B</f>
        <v>螺纹钢</v>
      </c>
      <c r="C6241" s="2" t="str">
        <f>'[1]2025年已发货'!C:C</f>
        <v>HRB500EФ18*9m</v>
      </c>
      <c r="D6241" s="2" t="str">
        <f>'[1]2025年已发货'!D:D</f>
        <v>吨</v>
      </c>
      <c r="E6241" s="2">
        <f>'[1]2025年已发货'!E:E</f>
        <v>10</v>
      </c>
      <c r="F6241" s="4">
        <f>'[1]2025年已发货'!F:F</f>
        <v>45888</v>
      </c>
      <c r="G6241" s="2" t="str">
        <f>'[1]2025年已发货'!G:G</f>
        <v>（中核中原-温江光明苑三期项目）四川省成都市温江区金马街道光明苑三期项目</v>
      </c>
      <c r="H6241" s="2" t="str">
        <f>'[1]2025年已发货'!H:H</f>
        <v>王生斌</v>
      </c>
      <c r="I6241" s="2">
        <f>'[1]2025年已发货'!I:I</f>
        <v>15228858118</v>
      </c>
      <c r="J6241" s="2" vm="1" t="e">
        <f>_xlfn._xlws.FILTER(辅助信息!D:D,辅助信息!G:G=G6241)</f>
        <v>#VALUE!</v>
      </c>
    </row>
    <row r="6242" spans="1:10">
      <c r="A6242" s="2" t="str">
        <f>'[1]2025年已发货'!A:A</f>
        <v>润耀</v>
      </c>
      <c r="B6242" s="2" t="str">
        <f>'[1]2025年已发货'!B:B</f>
        <v>螺纹钢</v>
      </c>
      <c r="C6242" s="2" t="str">
        <f>'[1]2025年已发货'!C:C</f>
        <v>HRB500EФ20*9m</v>
      </c>
      <c r="D6242" s="2" t="str">
        <f>'[1]2025年已发货'!D:D</f>
        <v>吨</v>
      </c>
      <c r="E6242" s="2">
        <f>'[1]2025年已发货'!E:E</f>
        <v>10</v>
      </c>
      <c r="F6242" s="4">
        <f>'[1]2025年已发货'!F:F</f>
        <v>45888</v>
      </c>
      <c r="G6242" s="2" t="str">
        <f>'[1]2025年已发货'!G:G</f>
        <v>（中核中原-温江光明苑三期项目）四川省成都市温江区金马街道光明苑三期项目</v>
      </c>
      <c r="H6242" s="2" t="str">
        <f>'[1]2025年已发货'!H:H</f>
        <v>王生斌</v>
      </c>
      <c r="I6242" s="2">
        <f>'[1]2025年已发货'!I:I</f>
        <v>15228858118</v>
      </c>
      <c r="J6242" s="2" vm="1" t="e">
        <f>_xlfn._xlws.FILTER(辅助信息!D:D,辅助信息!G:G=G6242)</f>
        <v>#VALUE!</v>
      </c>
    </row>
    <row r="6243" spans="1:10">
      <c r="A6243" s="2" t="str">
        <f>'[1]2025年已发货'!A:A</f>
        <v>润耀</v>
      </c>
      <c r="B6243" s="2" t="str">
        <f>'[1]2025年已发货'!B:B</f>
        <v>螺纹钢</v>
      </c>
      <c r="C6243" s="2" t="str">
        <f>'[1]2025年已发货'!C:C</f>
        <v>HRB500EФ22*9m</v>
      </c>
      <c r="D6243" s="2" t="str">
        <f>'[1]2025年已发货'!D:D</f>
        <v>吨</v>
      </c>
      <c r="E6243" s="2">
        <f>'[1]2025年已发货'!E:E</f>
        <v>8</v>
      </c>
      <c r="F6243" s="4">
        <f>'[1]2025年已发货'!F:F</f>
        <v>45888</v>
      </c>
      <c r="G6243" s="2" t="str">
        <f>'[1]2025年已发货'!G:G</f>
        <v>（中核中原-温江光明苑三期项目）四川省成都市温江区金马街道光明苑三期项目</v>
      </c>
      <c r="H6243" s="2" t="str">
        <f>'[1]2025年已发货'!H:H</f>
        <v>王生斌</v>
      </c>
      <c r="I6243" s="2">
        <f>'[1]2025年已发货'!I:I</f>
        <v>15228858118</v>
      </c>
      <c r="J6243" s="2" vm="1" t="e">
        <f>_xlfn._xlws.FILTER(辅助信息!D:D,辅助信息!G:G=G6243)</f>
        <v>#VALUE!</v>
      </c>
    </row>
    <row r="6244" spans="1:10">
      <c r="A6244" s="2" t="str">
        <f>'[1]2025年已发货'!A:A</f>
        <v>润耀</v>
      </c>
      <c r="B6244" s="2" t="str">
        <f>'[1]2025年已发货'!B:B</f>
        <v>螺纹钢</v>
      </c>
      <c r="C6244" s="2" t="str">
        <f>'[1]2025年已发货'!C:C</f>
        <v>HRB500EФ25*9m</v>
      </c>
      <c r="D6244" s="2" t="str">
        <f>'[1]2025年已发货'!D:D</f>
        <v>吨</v>
      </c>
      <c r="E6244" s="2">
        <f>'[1]2025年已发货'!E:E</f>
        <v>15</v>
      </c>
      <c r="F6244" s="4">
        <f>'[1]2025年已发货'!F:F</f>
        <v>45888</v>
      </c>
      <c r="G6244" s="2" t="str">
        <f>'[1]2025年已发货'!G:G</f>
        <v>（中核中原-温江光明苑三期项目）四川省成都市温江区金马街道光明苑三期项目</v>
      </c>
      <c r="H6244" s="2" t="str">
        <f>'[1]2025年已发货'!H:H</f>
        <v>王生斌</v>
      </c>
      <c r="I6244" s="2">
        <f>'[1]2025年已发货'!I:I</f>
        <v>15228858118</v>
      </c>
      <c r="J6244" s="2" vm="1" t="e">
        <f>_xlfn._xlws.FILTER(辅助信息!D:D,辅助信息!G:G=G6244)</f>
        <v>#VALUE!</v>
      </c>
    </row>
    <row r="6245" spans="1:10">
      <c r="A6245" s="2" t="str">
        <f>'[1]2025年已发货'!A:A</f>
        <v>润耀</v>
      </c>
      <c r="B6245" s="2" t="str">
        <f>'[1]2025年已发货'!B:B</f>
        <v>螺纹钢</v>
      </c>
      <c r="C6245" s="2" t="str">
        <f>'[1]2025年已发货'!C:C</f>
        <v>HRB400EФ16*12m</v>
      </c>
      <c r="D6245" s="2" t="str">
        <f>'[1]2025年已发货'!D:D</f>
        <v>吨</v>
      </c>
      <c r="E6245" s="2">
        <f>'[1]2025年已发货'!E:E</f>
        <v>70</v>
      </c>
      <c r="F6245" s="4">
        <f>'[1]2025年已发货'!F:F</f>
        <v>45888</v>
      </c>
      <c r="G6245" s="2" t="str">
        <f>'[1]2025年已发货'!G:G</f>
        <v>（中铁八局康新高速TJ4-1标）四川省甘孜州康定市新都桥镇超限载检测站</v>
      </c>
      <c r="H6245" s="2" t="str">
        <f>'[1]2025年已发货'!H:H</f>
        <v>刘俊</v>
      </c>
      <c r="I6245" s="2">
        <f>'[1]2025年已发货'!I:I</f>
        <v>18587764925</v>
      </c>
      <c r="J6245" s="2" vm="1" t="e">
        <f>_xlfn._xlws.FILTER(辅助信息!D:D,辅助信息!G:G=G6245)</f>
        <v>#VALUE!</v>
      </c>
    </row>
    <row r="6246" spans="1:10">
      <c r="A6246" s="2" t="str">
        <f>'[1]2025年已发货'!A:A</f>
        <v>润耀</v>
      </c>
      <c r="B6246" s="2" t="str">
        <f>'[1]2025年已发货'!B:B</f>
        <v>盘螺</v>
      </c>
      <c r="C6246" s="2" t="str">
        <f>'[1]2025年已发货'!C:C</f>
        <v>HRB400E Φ6</v>
      </c>
      <c r="D6246" s="2" t="str">
        <f>'[1]2025年已发货'!D:D</f>
        <v>吨</v>
      </c>
      <c r="E6246" s="2">
        <f>'[1]2025年已发货'!E:E</f>
        <v>6</v>
      </c>
      <c r="F6246" s="4">
        <f>'[1]2025年已发货'!F:F</f>
        <v>45888</v>
      </c>
      <c r="G6246" s="2" t="str">
        <f>'[1]2025年已发货'!G:G</f>
        <v>（华西萌海科创农业生态谷）成都市简阳市白金山水库</v>
      </c>
      <c r="H6246" s="2" t="str">
        <f>'[1]2025年已发货'!H:H</f>
        <v>石清国</v>
      </c>
      <c r="I6246" s="2">
        <f>'[1]2025年已发货'!I:I</f>
        <v>13458642015</v>
      </c>
      <c r="J6246" s="2" t="str">
        <f>_xlfn._xlws.FILTER(辅助信息!D:D,辅助信息!G:G=G6246)</f>
        <v>华西萌海-科创农业生态谷</v>
      </c>
    </row>
    <row r="6247" spans="1:10">
      <c r="A6247" s="2" t="str">
        <f>'[1]2025年已发货'!A:A</f>
        <v>润耀</v>
      </c>
      <c r="B6247" s="2" t="str">
        <f>'[1]2025年已发货'!B:B</f>
        <v>螺纹钢</v>
      </c>
      <c r="C6247" s="2" t="str">
        <f>'[1]2025年已发货'!C:C</f>
        <v>HRB400E Φ12 9m</v>
      </c>
      <c r="D6247" s="2" t="str">
        <f>'[1]2025年已发货'!D:D</f>
        <v>吨</v>
      </c>
      <c r="E6247" s="2">
        <f>'[1]2025年已发货'!E:E</f>
        <v>7</v>
      </c>
      <c r="F6247" s="4">
        <f>'[1]2025年已发货'!F:F</f>
        <v>45888</v>
      </c>
      <c r="G6247" s="2" t="str">
        <f>'[1]2025年已发货'!G:G</f>
        <v>（华西萌海科创农业生态谷）成都市简阳市白金山水库</v>
      </c>
      <c r="H6247" s="2" t="str">
        <f>'[1]2025年已发货'!H:H</f>
        <v>石清国</v>
      </c>
      <c r="I6247" s="2">
        <f>'[1]2025年已发货'!I:I</f>
        <v>13458642015</v>
      </c>
      <c r="J6247" s="2" t="str">
        <f>_xlfn._xlws.FILTER(辅助信息!D:D,辅助信息!G:G=G6247)</f>
        <v>华西萌海-科创农业生态谷</v>
      </c>
    </row>
    <row r="6248" spans="1:10">
      <c r="A6248" s="2" t="str">
        <f>'[1]2025年已发货'!A:A</f>
        <v>润耀</v>
      </c>
      <c r="B6248" s="2" t="str">
        <f>'[1]2025年已发货'!B:B</f>
        <v>螺纹钢</v>
      </c>
      <c r="C6248" s="2" t="str">
        <f>'[1]2025年已发货'!C:C</f>
        <v>HRB400E Φ28 9m</v>
      </c>
      <c r="D6248" s="2" t="str">
        <f>'[1]2025年已发货'!D:D</f>
        <v>吨</v>
      </c>
      <c r="E6248" s="2">
        <f>'[1]2025年已发货'!E:E</f>
        <v>3</v>
      </c>
      <c r="F6248" s="4">
        <f>'[1]2025年已发货'!F:F</f>
        <v>45888</v>
      </c>
      <c r="G6248" s="2" t="str">
        <f>'[1]2025年已发货'!G:G</f>
        <v>（华西萌海科创农业生态谷）成都市简阳市白金山水库</v>
      </c>
      <c r="H6248" s="2" t="str">
        <f>'[1]2025年已发货'!H:H</f>
        <v>石清国</v>
      </c>
      <c r="I6248" s="2">
        <f>'[1]2025年已发货'!I:I</f>
        <v>13458642015</v>
      </c>
      <c r="J6248" s="2" t="str">
        <f>_xlfn._xlws.FILTER(辅助信息!D:D,辅助信息!G:G=G6248)</f>
        <v>华西萌海-科创农业生态谷</v>
      </c>
    </row>
    <row r="6249" spans="1:10">
      <c r="A6249" s="2" t="str">
        <f>'[1]2025年已发货'!A:A</f>
        <v>润耀</v>
      </c>
      <c r="B6249" s="2" t="str">
        <f>'[1]2025年已发货'!B:B</f>
        <v>螺纹钢</v>
      </c>
      <c r="C6249" s="2" t="str">
        <f>'[1]2025年已发货'!C:C</f>
        <v>HRB500E Φ14</v>
      </c>
      <c r="D6249" s="2" t="str">
        <f>'[1]2025年已发货'!D:D</f>
        <v>吨</v>
      </c>
      <c r="E6249" s="2">
        <f>'[1]2025年已发货'!E:E</f>
        <v>3</v>
      </c>
      <c r="F6249" s="4">
        <f>'[1]2025年已发货'!F:F</f>
        <v>45888</v>
      </c>
      <c r="G6249" s="2" t="str">
        <f>'[1]2025年已发货'!G:G</f>
        <v>（华西萌海科创农业生态谷）成都市简阳市白金山水库</v>
      </c>
      <c r="H6249" s="2" t="str">
        <f>'[1]2025年已发货'!H:H</f>
        <v>石清国</v>
      </c>
      <c r="I6249" s="2">
        <f>'[1]2025年已发货'!I:I</f>
        <v>13458642015</v>
      </c>
      <c r="J6249" s="2" t="str">
        <f>_xlfn._xlws.FILTER(辅助信息!D:D,辅助信息!G:G=G6249)</f>
        <v>华西萌海-科创农业生态谷</v>
      </c>
    </row>
    <row r="6250" spans="1:10">
      <c r="A6250" s="2" t="str">
        <f>'[1]2025年已发货'!A:A</f>
        <v>润耀</v>
      </c>
      <c r="B6250" s="2" t="str">
        <f>'[1]2025年已发货'!B:B</f>
        <v>螺纹钢</v>
      </c>
      <c r="C6250" s="2" t="str">
        <f>'[1]2025年已发货'!C:C</f>
        <v>HRB500E Φ25</v>
      </c>
      <c r="D6250" s="2" t="str">
        <f>'[1]2025年已发货'!D:D</f>
        <v>吨</v>
      </c>
      <c r="E6250" s="2">
        <f>'[1]2025年已发货'!E:E</f>
        <v>20</v>
      </c>
      <c r="F6250" s="4">
        <f>'[1]2025年已发货'!F:F</f>
        <v>45888</v>
      </c>
      <c r="G6250" s="2" t="str">
        <f>'[1]2025年已发货'!G:G</f>
        <v>（华西萌海科创农业生态谷）成都市简阳市白金山水库</v>
      </c>
      <c r="H6250" s="2" t="str">
        <f>'[1]2025年已发货'!H:H</f>
        <v>石清国</v>
      </c>
      <c r="I6250" s="2">
        <f>'[1]2025年已发货'!I:I</f>
        <v>13458642015</v>
      </c>
      <c r="J6250" s="2" t="str">
        <f>_xlfn._xlws.FILTER(辅助信息!D:D,辅助信息!G:G=G6250)</f>
        <v>华西萌海-科创农业生态谷</v>
      </c>
    </row>
    <row r="6251" spans="1:10">
      <c r="A6251" s="2" t="str">
        <f>'[1]2025年已发货'!A:A</f>
        <v>泸钢</v>
      </c>
      <c r="B6251" s="2" t="str">
        <f>'[1]2025年已发货'!B:B</f>
        <v>螺纹钢</v>
      </c>
      <c r="C6251" s="2" t="str">
        <f>'[1]2025年已发货'!C:C</f>
        <v>HRB400E Φ16×12米</v>
      </c>
      <c r="D6251" s="2" t="str">
        <f>'[1]2025年已发货'!D:D</f>
        <v>吨</v>
      </c>
      <c r="E6251" s="2">
        <f>'[1]2025年已发货'!E:E</f>
        <v>35</v>
      </c>
      <c r="F6251" s="4">
        <f>'[1]2025年已发货'!F:F</f>
        <v>45888</v>
      </c>
      <c r="G6251" s="2" t="str">
        <f>'[1]2025年已发货'!G:G</f>
        <v>（自永2标九局西南分公司钢筋棚）四川省自贡市骑龙镇大湾村</v>
      </c>
      <c r="H6251" s="2" t="str">
        <f>'[1]2025年已发货'!H:H</f>
        <v>袁洪浩</v>
      </c>
      <c r="I6251" s="2">
        <f>'[1]2025年已发货'!I:I</f>
        <v>18272354498</v>
      </c>
      <c r="J6251" s="2" vm="1" t="e">
        <f>_xlfn._xlws.FILTER(辅助信息!D:D,辅助信息!G:G=G6251)</f>
        <v>#VALUE!</v>
      </c>
    </row>
    <row r="6252" spans="1:10">
      <c r="A6252" s="2" t="str">
        <f>'[1]2025年已发货'!A:A</f>
        <v>达钢</v>
      </c>
      <c r="B6252" s="2" t="str">
        <f>'[1]2025年已发货'!B:B</f>
        <v>盘螺</v>
      </c>
      <c r="C6252" s="2" t="str">
        <f>'[1]2025年已发货'!C:C</f>
        <v>HRB400E Φ8</v>
      </c>
      <c r="D6252" s="2" t="str">
        <f>'[1]2025年已发货'!D:D</f>
        <v>吨</v>
      </c>
      <c r="E6252" s="2">
        <f>'[1]2025年已发货'!E:E</f>
        <v>30</v>
      </c>
      <c r="F6252" s="4">
        <f>'[1]2025年已发货'!F:F</f>
        <v>45888</v>
      </c>
      <c r="G6252" s="2" t="str">
        <f>'[1]2025年已发货'!G:G</f>
        <v>（商投建工达州中医药科技园-1工区）达州市通川区达州中医药职业学院犀牛大道北段</v>
      </c>
      <c r="H6252" s="2" t="str">
        <f>'[1]2025年已发货'!H:H</f>
        <v>程黄刚</v>
      </c>
      <c r="I6252" s="2">
        <f>'[1]2025年已发货'!I:I</f>
        <v>15108211617</v>
      </c>
      <c r="J6252" s="2" t="str">
        <f>_xlfn._xlws.FILTER(辅助信息!D:D,辅助信息!G:G=G6252)</f>
        <v>商投建工达州中医药科技园</v>
      </c>
    </row>
    <row r="6253" spans="1:10">
      <c r="A6253" s="2" t="str">
        <f>'[1]2025年已发货'!A:A</f>
        <v>达钢</v>
      </c>
      <c r="B6253" s="2" t="str">
        <f>'[1]2025年已发货'!B:B</f>
        <v>盘螺</v>
      </c>
      <c r="C6253" s="2" t="str">
        <f>'[1]2025年已发货'!C:C</f>
        <v>HRB400E Φ10</v>
      </c>
      <c r="D6253" s="2" t="str">
        <f>'[1]2025年已发货'!D:D</f>
        <v>吨</v>
      </c>
      <c r="E6253" s="2">
        <f>'[1]2025年已发货'!E:E</f>
        <v>9</v>
      </c>
      <c r="F6253" s="4">
        <f>'[1]2025年已发货'!F:F</f>
        <v>45888</v>
      </c>
      <c r="G6253" s="2" t="str">
        <f>'[1]2025年已发货'!G:G</f>
        <v>（商投建工达州中医药科技园-1工区）达州市通川区达州中医药职业学院犀牛大道北段</v>
      </c>
      <c r="H6253" s="2" t="str">
        <f>'[1]2025年已发货'!H:H</f>
        <v>程黄刚</v>
      </c>
      <c r="I6253" s="2">
        <f>'[1]2025年已发货'!I:I</f>
        <v>15108211617</v>
      </c>
      <c r="J6253" s="2" t="str">
        <f>_xlfn._xlws.FILTER(辅助信息!D:D,辅助信息!G:G=G6253)</f>
        <v>商投建工达州中医药科技园</v>
      </c>
    </row>
    <row r="6254" spans="1:10">
      <c r="A6254" s="2" t="str">
        <f>'[1]2025年已发货'!A:A</f>
        <v>达钢</v>
      </c>
      <c r="B6254" s="2" t="str">
        <f>'[1]2025年已发货'!B:B</f>
        <v>螺纹钢</v>
      </c>
      <c r="C6254" s="2" t="str">
        <f>'[1]2025年已发货'!C:C</f>
        <v>HRB400E Φ12 9m</v>
      </c>
      <c r="D6254" s="2" t="str">
        <f>'[1]2025年已发货'!D:D</f>
        <v>吨</v>
      </c>
      <c r="E6254" s="2">
        <f>'[1]2025年已发货'!E:E</f>
        <v>12</v>
      </c>
      <c r="F6254" s="4">
        <f>'[1]2025年已发货'!F:F</f>
        <v>45888</v>
      </c>
      <c r="G6254" s="2" t="str">
        <f>'[1]2025年已发货'!G:G</f>
        <v>（商投建工达州中医药科技园-1工区）达州市通川区达州中医药职业学院犀牛大道北段</v>
      </c>
      <c r="H6254" s="2" t="str">
        <f>'[1]2025年已发货'!H:H</f>
        <v>程黄刚</v>
      </c>
      <c r="I6254" s="2">
        <f>'[1]2025年已发货'!I:I</f>
        <v>15108211617</v>
      </c>
      <c r="J6254" s="2" t="str">
        <f>_xlfn._xlws.FILTER(辅助信息!D:D,辅助信息!G:G=G6254)</f>
        <v>商投建工达州中医药科技园</v>
      </c>
    </row>
    <row r="6255" spans="1:10">
      <c r="A6255" s="2" t="str">
        <f>'[1]2025年已发货'!A:A</f>
        <v>德胜</v>
      </c>
      <c r="B6255" s="2" t="str">
        <f>'[1]2025年已发货'!B:B</f>
        <v>螺纹钢</v>
      </c>
      <c r="C6255" s="2" t="str">
        <f>'[1]2025年已发货'!C:C</f>
        <v>HRB400E Φ14 9m</v>
      </c>
      <c r="D6255" s="2" t="str">
        <f>'[1]2025年已发货'!D:D</f>
        <v>吨</v>
      </c>
      <c r="E6255" s="2">
        <f>'[1]2025年已发货'!E:E</f>
        <v>15</v>
      </c>
      <c r="F6255" s="4">
        <f>'[1]2025年已发货'!F:F</f>
        <v>45888</v>
      </c>
      <c r="G6255" s="2" t="str">
        <f>'[1]2025年已发货'!G:G</f>
        <v>(华西乐山）-四川省乐山市市中区苏稽镇校地共建产教融合基地建设项目二标段</v>
      </c>
      <c r="H6255" s="2" t="str">
        <f>'[1]2025年已发货'!H:H</f>
        <v>彭江涛</v>
      </c>
      <c r="I6255" s="2">
        <f>'[1]2025年已发货'!I:I</f>
        <v>13990276572</v>
      </c>
      <c r="J6255" s="2" vm="1" t="e">
        <f>_xlfn._xlws.FILTER(辅助信息!D:D,辅助信息!G:G=G6255)</f>
        <v>#VALUE!</v>
      </c>
    </row>
    <row r="6256" spans="1:10">
      <c r="A6256" s="2" t="str">
        <f>'[1]2025年已发货'!A:A</f>
        <v>德胜</v>
      </c>
      <c r="B6256" s="2" t="str">
        <f>'[1]2025年已发货'!B:B</f>
        <v>螺纹钢</v>
      </c>
      <c r="C6256" s="2" t="str">
        <f>'[1]2025年已发货'!C:C</f>
        <v>HRB400E Φ20 9m</v>
      </c>
      <c r="D6256" s="2" t="str">
        <f>'[1]2025年已发货'!D:D</f>
        <v>吨</v>
      </c>
      <c r="E6256" s="2">
        <f>'[1]2025年已发货'!E:E</f>
        <v>15</v>
      </c>
      <c r="F6256" s="4">
        <f>'[1]2025年已发货'!F:F</f>
        <v>45888</v>
      </c>
      <c r="G6256" s="2" t="str">
        <f>'[1]2025年已发货'!G:G</f>
        <v>(华西乐山）-四川省乐山市市中区苏稽镇校地共建产教融合基地建设项目二标段</v>
      </c>
      <c r="H6256" s="2" t="str">
        <f>'[1]2025年已发货'!H:H</f>
        <v>彭江涛</v>
      </c>
      <c r="I6256" s="2">
        <f>'[1]2025年已发货'!I:I</f>
        <v>13990276572</v>
      </c>
      <c r="J6256" s="2" vm="1" t="e">
        <f>_xlfn._xlws.FILTER(辅助信息!D:D,辅助信息!G:G=G6256)</f>
        <v>#VALUE!</v>
      </c>
    </row>
    <row r="6257" spans="1:10">
      <c r="A6257" s="2" t="str">
        <f>'[1]2025年已发货'!A:A</f>
        <v>德胜</v>
      </c>
      <c r="B6257" s="2" t="str">
        <f>'[1]2025年已发货'!B:B</f>
        <v>螺纹钢</v>
      </c>
      <c r="C6257" s="2" t="str">
        <f>'[1]2025年已发货'!C:C</f>
        <v>HRB400E Φ22 9m</v>
      </c>
      <c r="D6257" s="2" t="str">
        <f>'[1]2025年已发货'!D:D</f>
        <v>吨</v>
      </c>
      <c r="E6257" s="2">
        <f>'[1]2025年已发货'!E:E</f>
        <v>5</v>
      </c>
      <c r="F6257" s="4">
        <f>'[1]2025年已发货'!F:F</f>
        <v>45888</v>
      </c>
      <c r="G6257" s="2" t="str">
        <f>'[1]2025年已发货'!G:G</f>
        <v>(华西乐山）-四川省乐山市市中区苏稽镇校地共建产教融合基地建设项目二标段</v>
      </c>
      <c r="H6257" s="2" t="str">
        <f>'[1]2025年已发货'!H:H</f>
        <v>彭江涛</v>
      </c>
      <c r="I6257" s="2">
        <f>'[1]2025年已发货'!I:I</f>
        <v>13990276572</v>
      </c>
      <c r="J6257" s="2" vm="1" t="e">
        <f>_xlfn._xlws.FILTER(辅助信息!D:D,辅助信息!G:G=G6257)</f>
        <v>#VALUE!</v>
      </c>
    </row>
    <row r="6258" spans="1:10">
      <c r="A6258" s="2" t="str">
        <f>'[1]2025年已发货'!A:A</f>
        <v>德胜</v>
      </c>
      <c r="B6258" s="2" t="str">
        <f>'[1]2025年已发货'!B:B</f>
        <v>螺纹钢</v>
      </c>
      <c r="C6258" s="2" t="str">
        <f>'[1]2025年已发货'!C:C</f>
        <v>HRB400E Φ14 12m</v>
      </c>
      <c r="D6258" s="2" t="str">
        <f>'[1]2025年已发货'!D:D</f>
        <v>吨</v>
      </c>
      <c r="E6258" s="2">
        <f>'[1]2025年已发货'!E:E</f>
        <v>15</v>
      </c>
      <c r="F6258" s="4">
        <f>'[1]2025年已发货'!F:F</f>
        <v>45888</v>
      </c>
      <c r="G6258" s="2" t="str">
        <f>'[1]2025年已发货'!G:G</f>
        <v>(华西乐山）-四川省乐山市市中区苏稽镇校地共建产教融合基地建设项目二标段</v>
      </c>
      <c r="H6258" s="2" t="str">
        <f>'[1]2025年已发货'!H:H</f>
        <v>彭江涛</v>
      </c>
      <c r="I6258" s="2">
        <f>'[1]2025年已发货'!I:I</f>
        <v>13990276572</v>
      </c>
      <c r="J6258" s="2" vm="1" t="e">
        <f>_xlfn._xlws.FILTER(辅助信息!D:D,辅助信息!G:G=G6258)</f>
        <v>#VALUE!</v>
      </c>
    </row>
    <row r="6259" spans="1:10">
      <c r="A6259" s="2" t="str">
        <f>'[1]2025年已发货'!A:A</f>
        <v>德胜</v>
      </c>
      <c r="B6259" s="2" t="str">
        <f>'[1]2025年已发货'!B:B</f>
        <v>螺纹钢</v>
      </c>
      <c r="C6259" s="2" t="str">
        <f>'[1]2025年已发货'!C:C</f>
        <v>HRB400E Φ20 12m</v>
      </c>
      <c r="D6259" s="2" t="str">
        <f>'[1]2025年已发货'!D:D</f>
        <v>吨</v>
      </c>
      <c r="E6259" s="2">
        <f>'[1]2025年已发货'!E:E</f>
        <v>15</v>
      </c>
      <c r="F6259" s="4">
        <f>'[1]2025年已发货'!F:F</f>
        <v>45888</v>
      </c>
      <c r="G6259" s="2" t="str">
        <f>'[1]2025年已发货'!G:G</f>
        <v>(华西乐山）-四川省乐山市市中区苏稽镇校地共建产教融合基地建设项目二标段</v>
      </c>
      <c r="H6259" s="2" t="str">
        <f>'[1]2025年已发货'!H:H</f>
        <v>彭江涛</v>
      </c>
      <c r="I6259" s="2">
        <f>'[1]2025年已发货'!I:I</f>
        <v>13990276572</v>
      </c>
      <c r="J6259" s="2" vm="1" t="e">
        <f>_xlfn._xlws.FILTER(辅助信息!D:D,辅助信息!G:G=G6259)</f>
        <v>#VALUE!</v>
      </c>
    </row>
    <row r="6260" spans="1:10">
      <c r="A6260" s="2" t="str">
        <f>'[1]2025年已发货'!A:A</f>
        <v>德胜</v>
      </c>
      <c r="B6260" s="2" t="str">
        <f>'[1]2025年已发货'!B:B</f>
        <v>螺纹钢</v>
      </c>
      <c r="C6260" s="2" t="str">
        <f>'[1]2025年已发货'!C:C</f>
        <v>HRB400E Φ22 12m</v>
      </c>
      <c r="D6260" s="2" t="str">
        <f>'[1]2025年已发货'!D:D</f>
        <v>吨</v>
      </c>
      <c r="E6260" s="2">
        <f>'[1]2025年已发货'!E:E</f>
        <v>5</v>
      </c>
      <c r="F6260" s="4">
        <f>'[1]2025年已发货'!F:F</f>
        <v>45888</v>
      </c>
      <c r="G6260" s="2" t="str">
        <f>'[1]2025年已发货'!G:G</f>
        <v>(华西乐山）-四川省乐山市市中区苏稽镇校地共建产教融合基地建设项目二标段</v>
      </c>
      <c r="H6260" s="2" t="str">
        <f>'[1]2025年已发货'!H:H</f>
        <v>彭江涛</v>
      </c>
      <c r="I6260" s="2">
        <f>'[1]2025年已发货'!I:I</f>
        <v>13990276572</v>
      </c>
      <c r="J6260" s="2" vm="1" t="e">
        <f>_xlfn._xlws.FILTER(辅助信息!D:D,辅助信息!G:G=G6260)</f>
        <v>#VALUE!</v>
      </c>
    </row>
    <row r="6261" spans="1:10">
      <c r="A6261" s="2" t="str">
        <f>'[1]2025年已发货'!A:A</f>
        <v>德胜</v>
      </c>
      <c r="B6261" s="2" t="str">
        <f>'[1]2025年已发货'!B:B</f>
        <v>螺纹钢</v>
      </c>
      <c r="C6261" s="2" t="str">
        <f>'[1]2025年已发货'!C:C</f>
        <v>HRB400EФ12*9m</v>
      </c>
      <c r="D6261" s="2" t="str">
        <f>'[1]2025年已发货'!D:D</f>
        <v>吨</v>
      </c>
      <c r="E6261" s="2">
        <f>'[1]2025年已发货'!E:E</f>
        <v>13</v>
      </c>
      <c r="F6261" s="4">
        <f>'[1]2025年已发货'!F:F</f>
        <v>45889</v>
      </c>
      <c r="G6261" s="2" t="str">
        <f>'[1]2025年已发货'!G:G</f>
        <v>（成铁西物重庆永川）重庆市永川区凤凰三路永川栏杆滩海关监管及集装箱装卸作业场所铁路专用线工程</v>
      </c>
      <c r="H6261" s="2" t="str">
        <f>'[1]2025年已发货'!H:H</f>
        <v>黄永福</v>
      </c>
      <c r="I6261" s="2" t="str">
        <f>'[1]2025年已发货'!I:I</f>
        <v>15982823571</v>
      </c>
      <c r="J6261" s="2" vm="1" t="e">
        <f>_xlfn._xlws.FILTER(辅助信息!D:D,辅助信息!G:G=G6261)</f>
        <v>#VALUE!</v>
      </c>
    </row>
    <row r="6262" spans="1:10">
      <c r="A6262" s="2" t="str">
        <f>'[1]2025年已发货'!A:A</f>
        <v>德胜</v>
      </c>
      <c r="B6262" s="2" t="str">
        <f>'[1]2025年已发货'!B:B</f>
        <v>螺纹钢</v>
      </c>
      <c r="C6262" s="2" t="str">
        <f>'[1]2025年已发货'!C:C</f>
        <v>HRB400EФ20*9m</v>
      </c>
      <c r="D6262" s="2" t="str">
        <f>'[1]2025年已发货'!D:D</f>
        <v>吨</v>
      </c>
      <c r="E6262" s="2">
        <f>'[1]2025年已发货'!E:E</f>
        <v>49</v>
      </c>
      <c r="F6262" s="4">
        <f>'[1]2025年已发货'!F:F</f>
        <v>45889</v>
      </c>
      <c r="G6262" s="2" t="str">
        <f>'[1]2025年已发货'!G:G</f>
        <v>（成铁西物重庆永川）重庆市永川区凤凰三路永川栏杆滩海关监管及集装箱装卸作业场所铁路专用线工程</v>
      </c>
      <c r="H6262" s="2" t="str">
        <f>'[1]2025年已发货'!H:H</f>
        <v>黄永福</v>
      </c>
      <c r="I6262" s="2" t="str">
        <f>'[1]2025年已发货'!I:I</f>
        <v>15982823571</v>
      </c>
      <c r="J6262" s="2" vm="1" t="e">
        <f>_xlfn._xlws.FILTER(辅助信息!D:D,辅助信息!G:G=G6262)</f>
        <v>#VALUE!</v>
      </c>
    </row>
    <row r="6263" spans="1:10">
      <c r="A6263" s="2" t="str">
        <f>'[1]2025年已发货'!A:A</f>
        <v>德胜</v>
      </c>
      <c r="B6263" s="2" t="str">
        <f>'[1]2025年已发货'!B:B</f>
        <v>螺纹钢</v>
      </c>
      <c r="C6263" s="2" t="str">
        <f>'[1]2025年已发货'!C:C</f>
        <v>HRB400EФ25*9m</v>
      </c>
      <c r="D6263" s="2" t="str">
        <f>'[1]2025年已发货'!D:D</f>
        <v>吨</v>
      </c>
      <c r="E6263" s="2">
        <f>'[1]2025年已发货'!E:E</f>
        <v>6</v>
      </c>
      <c r="F6263" s="4">
        <f>'[1]2025年已发货'!F:F</f>
        <v>45889</v>
      </c>
      <c r="G6263" s="2" t="str">
        <f>'[1]2025年已发货'!G:G</f>
        <v>（成铁西物重庆永川）重庆市永川区凤凰三路永川栏杆滩海关监管及集装箱装卸作业场所铁路专用线工程</v>
      </c>
      <c r="H6263" s="2" t="str">
        <f>'[1]2025年已发货'!H:H</f>
        <v>黄永福</v>
      </c>
      <c r="I6263" s="2" t="str">
        <f>'[1]2025年已发货'!I:I</f>
        <v>15982823571</v>
      </c>
      <c r="J6263" s="2" vm="1" t="e">
        <f>_xlfn._xlws.FILTER(辅助信息!D:D,辅助信息!G:G=G6263)</f>
        <v>#VALUE!</v>
      </c>
    </row>
    <row r="6264" spans="1:10">
      <c r="A6264" s="2" t="str">
        <f>'[1]2025年已发货'!A:A</f>
        <v>德胜</v>
      </c>
      <c r="B6264" s="2" t="str">
        <f>'[1]2025年已发货'!B:B</f>
        <v>螺纹钢</v>
      </c>
      <c r="C6264" s="2" t="str">
        <f>'[1]2025年已发货'!C:C</f>
        <v>HRB400E Φ20 9m</v>
      </c>
      <c r="D6264" s="2" t="str">
        <f>'[1]2025年已发货'!D:D</f>
        <v>吨</v>
      </c>
      <c r="E6264" s="2">
        <f>'[1]2025年已发货'!E:E</f>
        <v>6</v>
      </c>
      <c r="F6264" s="4">
        <f>'[1]2025年已发货'!F:F</f>
        <v>45889</v>
      </c>
      <c r="G6264" s="2" t="str">
        <f>'[1]2025年已发货'!G:G</f>
        <v>（华西乐山）-四川省乐山市市中区苏稽镇周山嘴校地共建产教融合基地建设项目一标段</v>
      </c>
      <c r="H6264" s="2" t="str">
        <f>'[1]2025年已发货'!H:H</f>
        <v>范增云</v>
      </c>
      <c r="I6264" s="2">
        <f>'[1]2025年已发货'!I:I</f>
        <v>13668153241</v>
      </c>
      <c r="J6264" s="2" vm="1" t="e">
        <f>_xlfn._xlws.FILTER(辅助信息!D:D,辅助信息!G:G=G6264)</f>
        <v>#VALUE!</v>
      </c>
    </row>
    <row r="6265" spans="1:10">
      <c r="A6265" s="2" t="str">
        <f>'[1]2025年已发货'!A:A</f>
        <v>德胜</v>
      </c>
      <c r="B6265" s="2" t="str">
        <f>'[1]2025年已发货'!B:B</f>
        <v>螺纹钢</v>
      </c>
      <c r="C6265" s="2" t="str">
        <f>'[1]2025年已发货'!C:C</f>
        <v>HRB400E Φ22 9m</v>
      </c>
      <c r="D6265" s="2" t="str">
        <f>'[1]2025年已发货'!D:D</f>
        <v>吨</v>
      </c>
      <c r="E6265" s="2">
        <f>'[1]2025年已发货'!E:E</f>
        <v>3</v>
      </c>
      <c r="F6265" s="4">
        <f>'[1]2025年已发货'!F:F</f>
        <v>45889</v>
      </c>
      <c r="G6265" s="2" t="str">
        <f>'[1]2025年已发货'!G:G</f>
        <v>（华西乐山）-四川省乐山市市中区苏稽镇周山嘴校地共建产教融合基地建设项目一标段</v>
      </c>
      <c r="H6265" s="2" t="str">
        <f>'[1]2025年已发货'!H:H</f>
        <v>范增云</v>
      </c>
      <c r="I6265" s="2">
        <f>'[1]2025年已发货'!I:I</f>
        <v>13668153241</v>
      </c>
      <c r="J6265" s="2" vm="1" t="e">
        <f>_xlfn._xlws.FILTER(辅助信息!D:D,辅助信息!G:G=G6265)</f>
        <v>#VALUE!</v>
      </c>
    </row>
    <row r="6266" spans="1:10">
      <c r="A6266" s="2" t="str">
        <f>'[1]2025年已发货'!A:A</f>
        <v>德胜</v>
      </c>
      <c r="B6266" s="2" t="str">
        <f>'[1]2025年已发货'!B:B</f>
        <v>螺纹钢</v>
      </c>
      <c r="C6266" s="2" t="str">
        <f>'[1]2025年已发货'!C:C</f>
        <v>HRB400E Φ25 9m</v>
      </c>
      <c r="D6266" s="2" t="str">
        <f>'[1]2025年已发货'!D:D</f>
        <v>吨</v>
      </c>
      <c r="E6266" s="2">
        <f>'[1]2025年已发货'!E:E</f>
        <v>10</v>
      </c>
      <c r="F6266" s="4">
        <f>'[1]2025年已发货'!F:F</f>
        <v>45889</v>
      </c>
      <c r="G6266" s="2" t="str">
        <f>'[1]2025年已发货'!G:G</f>
        <v>（华西乐山）-四川省乐山市市中区苏稽镇周山嘴校地共建产教融合基地建设项目一标段</v>
      </c>
      <c r="H6266" s="2" t="str">
        <f>'[1]2025年已发货'!H:H</f>
        <v>范增云</v>
      </c>
      <c r="I6266" s="2">
        <f>'[1]2025年已发货'!I:I</f>
        <v>13668153241</v>
      </c>
      <c r="J6266" s="2" vm="1" t="e">
        <f>_xlfn._xlws.FILTER(辅助信息!D:D,辅助信息!G:G=G6266)</f>
        <v>#VALUE!</v>
      </c>
    </row>
    <row r="6267" spans="1:10">
      <c r="A6267" s="2" t="str">
        <f>'[1]2025年已发货'!A:A</f>
        <v>德胜</v>
      </c>
      <c r="B6267" s="2" t="str">
        <f>'[1]2025年已发货'!B:B</f>
        <v>螺纹钢</v>
      </c>
      <c r="C6267" s="2" t="str">
        <f>'[1]2025年已发货'!C:C</f>
        <v>HRB400E Φ28 9m</v>
      </c>
      <c r="D6267" s="2" t="str">
        <f>'[1]2025年已发货'!D:D</f>
        <v>吨</v>
      </c>
      <c r="E6267" s="2">
        <f>'[1]2025年已发货'!E:E</f>
        <v>14</v>
      </c>
      <c r="F6267" s="4">
        <f>'[1]2025年已发货'!F:F</f>
        <v>45889</v>
      </c>
      <c r="G6267" s="2" t="str">
        <f>'[1]2025年已发货'!G:G</f>
        <v>（华西乐山）-四川省乐山市市中区苏稽镇周山嘴校地共建产教融合基地建设项目一标段</v>
      </c>
      <c r="H6267" s="2" t="str">
        <f>'[1]2025年已发货'!H:H</f>
        <v>范增云</v>
      </c>
      <c r="I6267" s="2">
        <f>'[1]2025年已发货'!I:I</f>
        <v>13668153241</v>
      </c>
      <c r="J6267" s="2" vm="1" t="e">
        <f>_xlfn._xlws.FILTER(辅助信息!D:D,辅助信息!G:G=G6267)</f>
        <v>#VALUE!</v>
      </c>
    </row>
    <row r="6268" spans="1:10">
      <c r="A6268" s="2" t="str">
        <f>'[1]2025年已发货'!A:A</f>
        <v>德胜</v>
      </c>
      <c r="B6268" s="2" t="str">
        <f>'[1]2025年已发货'!B:B</f>
        <v>螺纹钢</v>
      </c>
      <c r="C6268" s="2" t="str">
        <f>'[1]2025年已发货'!C:C</f>
        <v>HRB400E Φ32 9m</v>
      </c>
      <c r="D6268" s="2" t="str">
        <f>'[1]2025年已发货'!D:D</f>
        <v>吨</v>
      </c>
      <c r="E6268" s="2">
        <f>'[1]2025年已发货'!E:E</f>
        <v>3</v>
      </c>
      <c r="F6268" s="4">
        <f>'[1]2025年已发货'!F:F</f>
        <v>45889</v>
      </c>
      <c r="G6268" s="2" t="str">
        <f>'[1]2025年已发货'!G:G</f>
        <v>（华西乐山）-四川省乐山市市中区苏稽镇周山嘴校地共建产教融合基地建设项目一标段</v>
      </c>
      <c r="H6268" s="2" t="str">
        <f>'[1]2025年已发货'!H:H</f>
        <v>范增云</v>
      </c>
      <c r="I6268" s="2">
        <f>'[1]2025年已发货'!I:I</f>
        <v>13668153241</v>
      </c>
      <c r="J6268" s="2" vm="1" t="e">
        <f>_xlfn._xlws.FILTER(辅助信息!D:D,辅助信息!G:G=G6268)</f>
        <v>#VALUE!</v>
      </c>
    </row>
    <row r="6269" spans="1:10">
      <c r="A6269" s="2" t="str">
        <f>'[1]2025年已发货'!A:A</f>
        <v>德胜</v>
      </c>
      <c r="B6269" s="2" t="str">
        <f>'[1]2025年已发货'!B:B</f>
        <v>螺纹钢</v>
      </c>
      <c r="C6269" s="2" t="str">
        <f>'[1]2025年已发货'!C:C</f>
        <v>HRB500E Φ22 12m</v>
      </c>
      <c r="D6269" s="2" t="str">
        <f>'[1]2025年已发货'!D:D</f>
        <v>吨</v>
      </c>
      <c r="E6269" s="2">
        <f>'[1]2025年已发货'!E:E</f>
        <v>15</v>
      </c>
      <c r="F6269" s="4">
        <f>'[1]2025年已发货'!F:F</f>
        <v>45889</v>
      </c>
      <c r="G6269" s="2" t="str">
        <f>'[1]2025年已发货'!G:G</f>
        <v>(华西乐山）-四川省乐山市市中区苏稽镇校地共建产教融合基地建设项目二标段</v>
      </c>
      <c r="H6269" s="2" t="str">
        <f>'[1]2025年已发货'!H:H</f>
        <v>彭江涛</v>
      </c>
      <c r="I6269" s="2">
        <f>'[1]2025年已发货'!I:I</f>
        <v>13990276572</v>
      </c>
      <c r="J6269" s="2" vm="1" t="e">
        <f>_xlfn._xlws.FILTER(辅助信息!D:D,辅助信息!G:G=G6269)</f>
        <v>#VALUE!</v>
      </c>
    </row>
    <row r="6270" spans="1:10">
      <c r="A6270" s="2" t="str">
        <f>'[1]2025年已发货'!A:A</f>
        <v>德胜</v>
      </c>
      <c r="B6270" s="2" t="str">
        <f>'[1]2025年已发货'!B:B</f>
        <v>螺纹钢</v>
      </c>
      <c r="C6270" s="2" t="str">
        <f>'[1]2025年已发货'!C:C</f>
        <v>HRB500E Φ32 12m</v>
      </c>
      <c r="D6270" s="2" t="str">
        <f>'[1]2025年已发货'!D:D</f>
        <v>吨</v>
      </c>
      <c r="E6270" s="2">
        <f>'[1]2025年已发货'!E:E</f>
        <v>20</v>
      </c>
      <c r="F6270" s="4">
        <f>'[1]2025年已发货'!F:F</f>
        <v>45889</v>
      </c>
      <c r="G6270" s="2" t="str">
        <f>'[1]2025年已发货'!G:G</f>
        <v>(华西乐山）-四川省乐山市市中区苏稽镇校地共建产教融合基地建设项目二标段</v>
      </c>
      <c r="H6270" s="2" t="str">
        <f>'[1]2025年已发货'!H:H</f>
        <v>彭江涛</v>
      </c>
      <c r="I6270" s="2">
        <f>'[1]2025年已发货'!I:I</f>
        <v>13990276572</v>
      </c>
      <c r="J6270" s="2" vm="1" t="e">
        <f>_xlfn._xlws.FILTER(辅助信息!D:D,辅助信息!G:G=G6270)</f>
        <v>#VALUE!</v>
      </c>
    </row>
    <row r="6271" spans="1:10">
      <c r="A6271" s="2" t="str">
        <f>'[1]2025年已发货'!A:A</f>
        <v>德胜恒嘉</v>
      </c>
      <c r="B6271" s="2" t="str">
        <f>'[1]2025年已发货'!B:B</f>
        <v>螺纹钢</v>
      </c>
      <c r="C6271" s="2" t="str">
        <f>'[1]2025年已发货'!C:C</f>
        <v>HRB400EФ20*9m</v>
      </c>
      <c r="D6271" s="2" t="str">
        <f>'[1]2025年已发货'!D:D</f>
        <v>吨</v>
      </c>
      <c r="E6271" s="2">
        <f>'[1]2025年已发货'!E:E</f>
        <v>35</v>
      </c>
      <c r="F6271" s="4">
        <f>'[1]2025年已发货'!F:F</f>
        <v>45889</v>
      </c>
      <c r="G6271" s="2" t="str">
        <f>'[1]2025年已发货'!G:G</f>
        <v>（中铁一局四公司康新高速TJ1-1标雅加梗隧道）四川省甘孜州康定市雅加梗</v>
      </c>
      <c r="H6271" s="2" t="str">
        <f>'[1]2025年已发货'!H:H</f>
        <v>范国义</v>
      </c>
      <c r="I6271" s="2">
        <f>'[1]2025年已发货'!I:I</f>
        <v>18784539677</v>
      </c>
      <c r="J6271" s="2" vm="1" t="e">
        <f>_xlfn._xlws.FILTER(辅助信息!D:D,辅助信息!G:G=G6271)</f>
        <v>#VALUE!</v>
      </c>
    </row>
    <row r="6272" spans="1:10">
      <c r="A6272" s="2" t="str">
        <f>'[1]2025年已发货'!A:A</f>
        <v>德胜恒嘉</v>
      </c>
      <c r="B6272" s="2" t="str">
        <f>'[1]2025年已发货'!B:B</f>
        <v>螺纹钢</v>
      </c>
      <c r="C6272" s="2" t="str">
        <f>'[1]2025年已发货'!C:C</f>
        <v>HRB400EФ22*9m</v>
      </c>
      <c r="D6272" s="2" t="str">
        <f>'[1]2025年已发货'!D:D</f>
        <v>吨</v>
      </c>
      <c r="E6272" s="2">
        <f>'[1]2025年已发货'!E:E</f>
        <v>35</v>
      </c>
      <c r="F6272" s="4">
        <f>'[1]2025年已发货'!F:F</f>
        <v>45889</v>
      </c>
      <c r="G6272" s="2" t="str">
        <f>'[1]2025年已发货'!G:G</f>
        <v>（中铁一局四公司康新高速TJ1-1标雅加梗隧道）四川省甘孜州康定市雅加梗</v>
      </c>
      <c r="H6272" s="2" t="str">
        <f>'[1]2025年已发货'!H:H</f>
        <v>范国义</v>
      </c>
      <c r="I6272" s="2">
        <f>'[1]2025年已发货'!I:I</f>
        <v>18784539677</v>
      </c>
      <c r="J6272" s="2" vm="1" t="e">
        <f>_xlfn._xlws.FILTER(辅助信息!D:D,辅助信息!G:G=G6272)</f>
        <v>#VALUE!</v>
      </c>
    </row>
    <row r="6273" spans="1:10">
      <c r="A6273" s="2" t="str">
        <f>'[1]2025年已发货'!A:A</f>
        <v>德胜恒嘉</v>
      </c>
      <c r="B6273" s="2" t="str">
        <f>'[1]2025年已发货'!B:B</f>
        <v>螺纹钢</v>
      </c>
      <c r="C6273" s="2" t="str">
        <f>'[1]2025年已发货'!C:C</f>
        <v>HRB400EФ25*9m</v>
      </c>
      <c r="D6273" s="2" t="str">
        <f>'[1]2025年已发货'!D:D</f>
        <v>吨</v>
      </c>
      <c r="E6273" s="2">
        <f>'[1]2025年已发货'!E:E</f>
        <v>35</v>
      </c>
      <c r="F6273" s="4">
        <f>'[1]2025年已发货'!F:F</f>
        <v>45889</v>
      </c>
      <c r="G6273" s="2" t="str">
        <f>'[1]2025年已发货'!G:G</f>
        <v>（中铁一局四公司康新高速TJ1-1标雅加梗隧道）四川省甘孜州康定市雅加梗路基</v>
      </c>
      <c r="H6273" s="2" t="str">
        <f>'[1]2025年已发货'!H:H</f>
        <v>刘子任</v>
      </c>
      <c r="I6273" s="2">
        <f>'[1]2025年已发货'!I:I</f>
        <v>18784539677</v>
      </c>
      <c r="J6273" s="2" vm="1" t="e">
        <f>_xlfn._xlws.FILTER(辅助信息!D:D,辅助信息!G:G=G6273)</f>
        <v>#VALUE!</v>
      </c>
    </row>
    <row r="6274" spans="1:10">
      <c r="A6274" s="2" t="str">
        <f>'[1]2025年已发货'!A:A</f>
        <v>德胜恒嘉</v>
      </c>
      <c r="B6274" s="2" t="str">
        <f>'[1]2025年已发货'!B:B</f>
        <v>螺纹钢</v>
      </c>
      <c r="C6274" s="2" t="str">
        <f>'[1]2025年已发货'!C:C</f>
        <v>HRB400EФ18*9m</v>
      </c>
      <c r="D6274" s="2" t="str">
        <f>'[1]2025年已发货'!D:D</f>
        <v>吨</v>
      </c>
      <c r="E6274" s="2">
        <f>'[1]2025年已发货'!E:E</f>
        <v>35</v>
      </c>
      <c r="F6274" s="4">
        <f>'[1]2025年已发货'!F:F</f>
        <v>45889</v>
      </c>
      <c r="G6274" s="2" t="str">
        <f>'[1]2025年已发货'!G:G</f>
        <v>（中铁一局四公司康新高速TJ1-1标康定隧道）四川省甘孜州康定市榆林街道甘孜州博物馆旁</v>
      </c>
      <c r="H6274" s="2" t="str">
        <f>'[1]2025年已发货'!H:H</f>
        <v>王永强</v>
      </c>
      <c r="I6274" s="2">
        <f>'[1]2025年已发货'!I:I</f>
        <v>15929204416</v>
      </c>
      <c r="J6274" s="2" vm="1" t="e">
        <f>_xlfn._xlws.FILTER(辅助信息!D:D,辅助信息!G:G=G6274)</f>
        <v>#VALUE!</v>
      </c>
    </row>
    <row r="6275" spans="1:10">
      <c r="A6275" s="2" t="str">
        <f>'[1]2025年已发货'!A:A</f>
        <v>德胜恒嘉</v>
      </c>
      <c r="B6275" s="2" t="str">
        <f>'[1]2025年已发货'!B:B</f>
        <v>螺纹钢</v>
      </c>
      <c r="C6275" s="2" t="str">
        <f>'[1]2025年已发货'!C:C</f>
        <v>HRB400EФ22*9m</v>
      </c>
      <c r="D6275" s="2" t="str">
        <f>'[1]2025年已发货'!D:D</f>
        <v>吨</v>
      </c>
      <c r="E6275" s="2">
        <f>'[1]2025年已发货'!E:E</f>
        <v>70</v>
      </c>
      <c r="F6275" s="4">
        <f>'[1]2025年已发货'!F:F</f>
        <v>45889</v>
      </c>
      <c r="G6275" s="2" t="str">
        <f>'[1]2025年已发货'!G:G</f>
        <v>（中铁一局四公司康新高速TJ1-1标康定隧道）四川省甘孜州康定市榆林街道甘孜州博物馆旁</v>
      </c>
      <c r="H6275" s="2" t="str">
        <f>'[1]2025年已发货'!H:H</f>
        <v>王永强</v>
      </c>
      <c r="I6275" s="2">
        <f>'[1]2025年已发货'!I:I</f>
        <v>15929204416</v>
      </c>
      <c r="J6275" s="2" vm="1" t="e">
        <f>_xlfn._xlws.FILTER(辅助信息!D:D,辅助信息!G:G=G6275)</f>
        <v>#VALUE!</v>
      </c>
    </row>
    <row r="6276" spans="1:10">
      <c r="A6276" s="2" t="str">
        <f>'[1]2025年已发货'!A:A</f>
        <v>德胜恒嘉</v>
      </c>
      <c r="B6276" s="2" t="str">
        <f>'[1]2025年已发货'!B:B</f>
        <v>螺纹钢</v>
      </c>
      <c r="C6276" s="2" t="str">
        <f>'[1]2025年已发货'!C:C</f>
        <v>HRB400E Φ16×9米</v>
      </c>
      <c r="D6276" s="2" t="str">
        <f>'[1]2025年已发货'!D:D</f>
        <v>吨</v>
      </c>
      <c r="E6276" s="2">
        <f>'[1]2025年已发货'!E:E</f>
        <v>70</v>
      </c>
      <c r="F6276" s="4">
        <f>'[1]2025年已发货'!F:F</f>
        <v>45889</v>
      </c>
      <c r="G6276" s="2" t="str">
        <f>'[1]2025年已发货'!G:G</f>
        <v>（自永1标八局二分公司钢筋棚）四川省自贡市大安区牛佛镇</v>
      </c>
      <c r="H6276" s="2" t="str">
        <f>'[1]2025年已发货'!H:H</f>
        <v>王君杰</v>
      </c>
      <c r="I6276" s="2">
        <f>'[1]2025年已发货'!I:I</f>
        <v>18919619850</v>
      </c>
      <c r="J6276" s="2" vm="1" t="e">
        <f>_xlfn._xlws.FILTER(辅助信息!D:D,辅助信息!G:G=G6276)</f>
        <v>#VALUE!</v>
      </c>
    </row>
    <row r="6277" spans="1:10">
      <c r="A6277" s="2" t="str">
        <f>'[1]2025年已发货'!A:A</f>
        <v>德胜恒嘉</v>
      </c>
      <c r="B6277" s="2" t="str">
        <f>'[1]2025年已发货'!B:B</f>
        <v>螺纹钢</v>
      </c>
      <c r="C6277" s="2" t="str">
        <f>'[1]2025年已发货'!C:C</f>
        <v>HRB400E Φ20×9米</v>
      </c>
      <c r="D6277" s="2" t="str">
        <f>'[1]2025年已发货'!D:D</f>
        <v>吨</v>
      </c>
      <c r="E6277" s="2">
        <f>'[1]2025年已发货'!E:E</f>
        <v>35</v>
      </c>
      <c r="F6277" s="4">
        <f>'[1]2025年已发货'!F:F</f>
        <v>45889</v>
      </c>
      <c r="G6277" s="2" t="str">
        <f>'[1]2025年已发货'!G:G</f>
        <v>（自永1标八局二分公司钢筋棚）四川省自贡市大安区牛佛镇</v>
      </c>
      <c r="H6277" s="2" t="str">
        <f>'[1]2025年已发货'!H:H</f>
        <v>王君杰</v>
      </c>
      <c r="I6277" s="2">
        <f>'[1]2025年已发货'!I:I</f>
        <v>18919619850</v>
      </c>
      <c r="J6277" s="2" vm="1" t="e">
        <f>_xlfn._xlws.FILTER(辅助信息!D:D,辅助信息!G:G=G6277)</f>
        <v>#VALUE!</v>
      </c>
    </row>
    <row r="6278" spans="1:10">
      <c r="A6278" s="2" t="str">
        <f>'[1]2025年已发货'!A:A</f>
        <v>德胜恒嘉</v>
      </c>
      <c r="B6278" s="2" t="str">
        <f>'[1]2025年已发货'!B:B</f>
        <v>螺纹钢</v>
      </c>
      <c r="C6278" s="2" t="str">
        <f>'[1]2025年已发货'!C:C</f>
        <v>HRB400E Φ32×12米</v>
      </c>
      <c r="D6278" s="2" t="str">
        <f>'[1]2025年已发货'!D:D</f>
        <v>吨</v>
      </c>
      <c r="E6278" s="2">
        <f>'[1]2025年已发货'!E:E</f>
        <v>70</v>
      </c>
      <c r="F6278" s="4">
        <f>'[1]2025年已发货'!F:F</f>
        <v>45889</v>
      </c>
      <c r="G6278" s="2" t="str">
        <f>'[1]2025年已发货'!G:G</f>
        <v>（自永2标九局西南分公司钢筋棚）四川省自贡市骑龙镇大湾村</v>
      </c>
      <c r="H6278" s="2" t="str">
        <f>'[1]2025年已发货'!H:H</f>
        <v>高彦彬</v>
      </c>
      <c r="I6278" s="2">
        <f>'[1]2025年已发货'!I:I</f>
        <v>13835906370</v>
      </c>
      <c r="J6278" s="2" vm="1" t="e">
        <f>_xlfn._xlws.FILTER(辅助信息!D:D,辅助信息!G:G=G6278)</f>
        <v>#VALUE!</v>
      </c>
    </row>
    <row r="6279" spans="1:10">
      <c r="A6279" s="2" t="str">
        <f>'[1]2025年已发货'!A:A</f>
        <v>晋邦</v>
      </c>
      <c r="B6279" s="2" t="str">
        <f>'[1]2025年已发货'!B:B</f>
        <v>螺纹钢</v>
      </c>
      <c r="C6279" s="2" t="str">
        <f>'[1]2025年已发货'!C:C</f>
        <v>HRB400EФ10*9m</v>
      </c>
      <c r="D6279" s="2" t="str">
        <f>'[1]2025年已发货'!D:D</f>
        <v>吨</v>
      </c>
      <c r="E6279" s="2">
        <f>'[1]2025年已发货'!E:E</f>
        <v>25</v>
      </c>
      <c r="F6279" s="4">
        <f>'[1]2025年已发货'!F:F</f>
        <v>45889</v>
      </c>
      <c r="G6279" s="2" t="str">
        <f>'[1]2025年已发货'!G:G</f>
        <v>四川省南充市营山县咸安大道成都元泽环境技术有限公司营山分公司（中核华兴市政道路项目部）</v>
      </c>
      <c r="H6279" s="2" t="str">
        <f>'[1]2025年已发货'!H:H</f>
        <v>黎家敏</v>
      </c>
      <c r="I6279" s="2" t="str">
        <f>'[1]2025年已发货'!I:I</f>
        <v>15082798787</v>
      </c>
      <c r="J6279" s="2" vm="1" t="e">
        <f>_xlfn._xlws.FILTER(辅助信息!D:D,辅助信息!G:G=G6279)</f>
        <v>#VALUE!</v>
      </c>
    </row>
    <row r="6280" spans="1:10">
      <c r="A6280" s="2" t="str">
        <f>'[1]2025年已发货'!A:A</f>
        <v>晋邦</v>
      </c>
      <c r="B6280" s="2" t="str">
        <f>'[1]2025年已发货'!B:B</f>
        <v>螺纹钢</v>
      </c>
      <c r="C6280" s="2" t="str">
        <f>'[1]2025年已发货'!C:C</f>
        <v>HRB400EФ12*9m</v>
      </c>
      <c r="D6280" s="2" t="str">
        <f>'[1]2025年已发货'!D:D</f>
        <v>吨</v>
      </c>
      <c r="E6280" s="2">
        <f>'[1]2025年已发货'!E:E</f>
        <v>10</v>
      </c>
      <c r="F6280" s="4">
        <f>'[1]2025年已发货'!F:F</f>
        <v>45889</v>
      </c>
      <c r="G6280" s="2" t="str">
        <f>'[1]2025年已发货'!G:G</f>
        <v>四川省南充市营山县咸安大道成都元泽环境技术有限公司营山分公司（中核华兴市政道路项目部）</v>
      </c>
      <c r="H6280" s="2" t="str">
        <f>'[1]2025年已发货'!H:H</f>
        <v>黎家敏</v>
      </c>
      <c r="I6280" s="2" t="str">
        <f>'[1]2025年已发货'!I:I</f>
        <v>15082798787</v>
      </c>
      <c r="J6280" s="2" vm="1" t="e">
        <f>_xlfn._xlws.FILTER(辅助信息!D:D,辅助信息!G:G=G6280)</f>
        <v>#VALUE!</v>
      </c>
    </row>
    <row r="6281" spans="1:10">
      <c r="A6281" s="2" t="str">
        <f>'[1]2025年已发货'!A:A</f>
        <v>晋邦</v>
      </c>
      <c r="B6281" s="2" t="str">
        <f>'[1]2025年已发货'!B:B</f>
        <v>螺纹钢</v>
      </c>
      <c r="C6281" s="2" t="str">
        <f>'[1]2025年已发货'!C:C</f>
        <v>HRB400E Φ12 9m</v>
      </c>
      <c r="D6281" s="2" t="str">
        <f>'[1]2025年已发货'!D:D</f>
        <v>吨</v>
      </c>
      <c r="E6281" s="2">
        <f>'[1]2025年已发货'!E:E</f>
        <v>13</v>
      </c>
      <c r="F6281" s="4">
        <f>'[1]2025年已发货'!F:F</f>
        <v>45889</v>
      </c>
      <c r="G6281" s="2" t="str">
        <f>'[1]2025年已发货'!G:G</f>
        <v>（商投建工达州中医药科技园-2工区-景观桥）达州市通川区达州中医药职业学院犀牛大道北段</v>
      </c>
      <c r="H6281" s="2" t="str">
        <f>'[1]2025年已发货'!H:H</f>
        <v>李波</v>
      </c>
      <c r="I6281" s="2">
        <f>'[1]2025年已发货'!I:I</f>
        <v>18381899787</v>
      </c>
      <c r="J6281" s="2" t="str">
        <f>_xlfn._xlws.FILTER(辅助信息!D:D,辅助信息!G:G=G6281)</f>
        <v>商投建工达州中医药科技园</v>
      </c>
    </row>
    <row r="6282" spans="1:10">
      <c r="A6282" s="2" t="str">
        <f>'[1]2025年已发货'!A:A</f>
        <v>晋邦</v>
      </c>
      <c r="B6282" s="2" t="str">
        <f>'[1]2025年已发货'!B:B</f>
        <v>螺纹钢</v>
      </c>
      <c r="C6282" s="2" t="str">
        <f>'[1]2025年已发货'!C:C</f>
        <v>HRB400E Φ16 9m</v>
      </c>
      <c r="D6282" s="2" t="str">
        <f>'[1]2025年已发货'!D:D</f>
        <v>吨</v>
      </c>
      <c r="E6282" s="2">
        <f>'[1]2025年已发货'!E:E</f>
        <v>13</v>
      </c>
      <c r="F6282" s="4">
        <f>'[1]2025年已发货'!F:F</f>
        <v>45889</v>
      </c>
      <c r="G6282" s="2" t="str">
        <f>'[1]2025年已发货'!G:G</f>
        <v>（商投建工达州中医药科技园-2工区-景观桥）达州市通川区达州中医药职业学院犀牛大道北段</v>
      </c>
      <c r="H6282" s="2" t="str">
        <f>'[1]2025年已发货'!H:H</f>
        <v>李波</v>
      </c>
      <c r="I6282" s="2">
        <f>'[1]2025年已发货'!I:I</f>
        <v>18381899787</v>
      </c>
      <c r="J6282" s="2" t="str">
        <f>_xlfn._xlws.FILTER(辅助信息!D:D,辅助信息!G:G=G6282)</f>
        <v>商投建工达州中医药科技园</v>
      </c>
    </row>
    <row r="6283" spans="1:10">
      <c r="A6283" s="2" t="str">
        <f>'[1]2025年已发货'!A:A</f>
        <v>晋邦</v>
      </c>
      <c r="B6283" s="2" t="str">
        <f>'[1]2025年已发货'!B:B</f>
        <v>螺纹钢</v>
      </c>
      <c r="C6283" s="2" t="str">
        <f>'[1]2025年已发货'!C:C</f>
        <v>HRB400E Φ20 9m</v>
      </c>
      <c r="D6283" s="2" t="str">
        <f>'[1]2025年已发货'!D:D</f>
        <v>吨</v>
      </c>
      <c r="E6283" s="2">
        <f>'[1]2025年已发货'!E:E</f>
        <v>10</v>
      </c>
      <c r="F6283" s="4">
        <f>'[1]2025年已发货'!F:F</f>
        <v>45889</v>
      </c>
      <c r="G6283" s="2" t="str">
        <f>'[1]2025年已发货'!G:G</f>
        <v>（商投建工达州中医药科技园-2工区-景观桥）达州市通川区达州中医药职业学院犀牛大道北段</v>
      </c>
      <c r="H6283" s="2" t="str">
        <f>'[1]2025年已发货'!H:H</f>
        <v>李波</v>
      </c>
      <c r="I6283" s="2">
        <f>'[1]2025年已发货'!I:I</f>
        <v>18381899787</v>
      </c>
      <c r="J6283" s="2" t="str">
        <f>_xlfn._xlws.FILTER(辅助信息!D:D,辅助信息!G:G=G6283)</f>
        <v>商投建工达州中医药科技园</v>
      </c>
    </row>
    <row r="6284" spans="1:10">
      <c r="A6284" s="2" t="str">
        <f>'[1]2025年已发货'!A:A</f>
        <v>润耀</v>
      </c>
      <c r="B6284" s="2" t="str">
        <f>'[1]2025年已发货'!B:B</f>
        <v>螺纹钢</v>
      </c>
      <c r="C6284" s="2" t="str">
        <f>'[1]2025年已发货'!C:C</f>
        <v>HRB400EФ22*9m</v>
      </c>
      <c r="D6284" s="2" t="str">
        <f>'[1]2025年已发货'!D:D</f>
        <v>吨</v>
      </c>
      <c r="E6284" s="2">
        <f>'[1]2025年已发货'!E:E</f>
        <v>35</v>
      </c>
      <c r="F6284" s="4">
        <f>'[1]2025年已发货'!F:F</f>
        <v>45889</v>
      </c>
      <c r="G6284" s="2" t="str">
        <f>'[1]2025年已发货'!G:G</f>
        <v>（中铁一局四公司康新高速TJ1-1标吉拉隧道）四川省甘孜州康定市折多塘村车管所旁</v>
      </c>
      <c r="H6284" s="2" t="str">
        <f>'[1]2025年已发货'!H:H</f>
        <v>李彰</v>
      </c>
      <c r="I6284" s="2">
        <f>'[1]2025年已发货'!I:I</f>
        <v>18523285235</v>
      </c>
      <c r="J6284" s="2" vm="1" t="e">
        <f>_xlfn._xlws.FILTER(辅助信息!D:D,辅助信息!G:G=G6284)</f>
        <v>#VALUE!</v>
      </c>
    </row>
    <row r="6285" spans="1:10">
      <c r="A6285" s="2" t="str">
        <f>'[1]2025年已发货'!A:A</f>
        <v>润耀</v>
      </c>
      <c r="B6285" s="2" t="str">
        <f>'[1]2025年已发货'!B:B</f>
        <v>螺纹钢</v>
      </c>
      <c r="C6285" s="2" t="str">
        <f>'[1]2025年已发货'!C:C</f>
        <v>HRB400EФ22*9m</v>
      </c>
      <c r="D6285" s="2" t="str">
        <f>'[1]2025年已发货'!D:D</f>
        <v>吨</v>
      </c>
      <c r="E6285" s="2">
        <f>'[1]2025年已发货'!E:E</f>
        <v>35</v>
      </c>
      <c r="F6285" s="4">
        <f>'[1]2025年已发货'!F:F</f>
        <v>45889</v>
      </c>
      <c r="G6285" s="2" t="str">
        <f>'[1]2025年已发货'!G:G</f>
        <v>（中铁一局四公司康新高速TJ1-1标贡不卡隧道）四川省甘孜州康定市折多塘村车管所旁</v>
      </c>
      <c r="H6285" s="2" t="str">
        <f>'[1]2025年已发货'!H:H</f>
        <v>李彰</v>
      </c>
      <c r="I6285" s="2">
        <f>'[1]2025年已发货'!I:I</f>
        <v>18523285235</v>
      </c>
      <c r="J6285" s="2" vm="1" t="e">
        <f>_xlfn._xlws.FILTER(辅助信息!D:D,辅助信息!G:G=G6285)</f>
        <v>#VALUE!</v>
      </c>
    </row>
    <row r="6286" spans="1:10">
      <c r="A6286" s="2" t="str">
        <f>'[1]2025年已发货'!A:A</f>
        <v>润耀</v>
      </c>
      <c r="B6286" s="2" t="str">
        <f>'[1]2025年已发货'!B:B</f>
        <v>盘圆</v>
      </c>
      <c r="C6286" s="2" t="str">
        <f>'[1]2025年已发货'!C:C</f>
        <v>HPB300Ф12</v>
      </c>
      <c r="D6286" s="2" t="str">
        <f>'[1]2025年已发货'!D:D</f>
        <v>吨</v>
      </c>
      <c r="E6286" s="2">
        <f>'[1]2025年已发货'!E:E</f>
        <v>70</v>
      </c>
      <c r="F6286" s="4">
        <f>'[1]2025年已发货'!F:F</f>
        <v>45889</v>
      </c>
      <c r="G6286" s="2" t="str">
        <f>'[1]2025年已发货'!G:G</f>
        <v>（中铁一局四公司康新高速TJ1-1标贡不卡隧道）四川省甘孜州康定市折多塘村车管所旁</v>
      </c>
      <c r="H6286" s="2" t="str">
        <f>'[1]2025年已发货'!H:H</f>
        <v>李彰</v>
      </c>
      <c r="I6286" s="2">
        <f>'[1]2025年已发货'!I:I</f>
        <v>18523285235</v>
      </c>
      <c r="J6286" s="2" vm="1" t="e">
        <f>_xlfn._xlws.FILTER(辅助信息!D:D,辅助信息!G:G=G6286)</f>
        <v>#VALUE!</v>
      </c>
    </row>
    <row r="6287" spans="1:10">
      <c r="A6287" s="2" t="str">
        <f>'[1]2025年已发货'!A:A</f>
        <v>达钢</v>
      </c>
      <c r="B6287" s="2" t="str">
        <f>'[1]2025年已发货'!B:B</f>
        <v>盘螺</v>
      </c>
      <c r="C6287" s="2" t="str">
        <f>'[1]2025年已发货'!C:C</f>
        <v>HRB400E Φ8</v>
      </c>
      <c r="D6287" s="2" t="str">
        <f>'[1]2025年已发货'!D:D</f>
        <v>吨</v>
      </c>
      <c r="E6287" s="2">
        <f>'[1]2025年已发货'!E:E</f>
        <v>10</v>
      </c>
      <c r="F6287" s="4">
        <f>'[1]2025年已发货'!F:F</f>
        <v>45889</v>
      </c>
      <c r="G6287" s="2" t="str">
        <f>'[1]2025年已发货'!G:G</f>
        <v>(武汉电气化局成达万高铁强电项目-南充营山)四川省南充市营山县保真路景阳名城南50米(保真路东)</v>
      </c>
      <c r="H6287" s="2" t="str">
        <f>'[1]2025年已发货'!H:H</f>
        <v>周开亮</v>
      </c>
      <c r="I6287" s="2">
        <f>'[1]2025年已发货'!I:I</f>
        <v>18381485052</v>
      </c>
      <c r="J6287" s="2" t="str">
        <f>_xlfn._xlws.FILTER(辅助信息!D:D,辅助信息!G:G=G6287)</f>
        <v>武汉电气化局成达万高铁强电项目</v>
      </c>
    </row>
    <row r="6288" spans="1:10">
      <c r="A6288" s="2" t="str">
        <f>'[1]2025年已发货'!A:A</f>
        <v>达钢</v>
      </c>
      <c r="B6288" s="2" t="str">
        <f>'[1]2025年已发货'!B:B</f>
        <v>盘螺</v>
      </c>
      <c r="C6288" s="2" t="str">
        <f>'[1]2025年已发货'!C:C</f>
        <v>HRB400E Φ10</v>
      </c>
      <c r="D6288" s="2" t="str">
        <f>'[1]2025年已发货'!D:D</f>
        <v>吨</v>
      </c>
      <c r="E6288" s="2">
        <f>'[1]2025年已发货'!E:E</f>
        <v>18</v>
      </c>
      <c r="F6288" s="4">
        <f>'[1]2025年已发货'!F:F</f>
        <v>45889</v>
      </c>
      <c r="G6288" s="2" t="str">
        <f>'[1]2025年已发货'!G:G</f>
        <v>(武汉电气化局成达万高铁强电项目-南充营山)四川省南充市营山县保真路景阳名城南50米(保真路东)</v>
      </c>
      <c r="H6288" s="2" t="str">
        <f>'[1]2025年已发货'!H:H</f>
        <v>周开亮</v>
      </c>
      <c r="I6288" s="2">
        <f>'[1]2025年已发货'!I:I</f>
        <v>18381485052</v>
      </c>
      <c r="J6288" s="2" t="str">
        <f>_xlfn._xlws.FILTER(辅助信息!D:D,辅助信息!G:G=G6288)</f>
        <v>武汉电气化局成达万高铁强电项目</v>
      </c>
    </row>
    <row r="6289" spans="1:10">
      <c r="A6289" s="2" t="str">
        <f>'[1]2025年已发货'!A:A</f>
        <v>达钢</v>
      </c>
      <c r="B6289" s="2" t="str">
        <f>'[1]2025年已发货'!B:B</f>
        <v>螺纹钢</v>
      </c>
      <c r="C6289" s="2" t="str">
        <f>'[1]2025年已发货'!C:C</f>
        <v>HRB400E Φ12 9m</v>
      </c>
      <c r="D6289" s="2" t="str">
        <f>'[1]2025年已发货'!D:D</f>
        <v>吨</v>
      </c>
      <c r="E6289" s="2">
        <f>'[1]2025年已发货'!E:E</f>
        <v>10</v>
      </c>
      <c r="F6289" s="4">
        <f>'[1]2025年已发货'!F:F</f>
        <v>45889</v>
      </c>
      <c r="G6289" s="2" t="str">
        <f>'[1]2025年已发货'!G:G</f>
        <v>(武汉电气化局成达万高铁强电项目-南充营山)四川省南充市营山县保真路景阳名城南50米(保真路东)</v>
      </c>
      <c r="H6289" s="2" t="str">
        <f>'[1]2025年已发货'!H:H</f>
        <v>周开亮</v>
      </c>
      <c r="I6289" s="2">
        <f>'[1]2025年已发货'!I:I</f>
        <v>18381485052</v>
      </c>
      <c r="J6289" s="2" t="str">
        <f>_xlfn._xlws.FILTER(辅助信息!D:D,辅助信息!G:G=G6289)</f>
        <v>武汉电气化局成达万高铁强电项目</v>
      </c>
    </row>
    <row r="6290" spans="1:10">
      <c r="A6290" s="2" t="str">
        <f>'[1]2025年已发货'!A:A</f>
        <v>达钢</v>
      </c>
      <c r="B6290" s="2" t="str">
        <f>'[1]2025年已发货'!B:B</f>
        <v>螺纹钢</v>
      </c>
      <c r="C6290" s="2" t="str">
        <f>'[1]2025年已发货'!C:C</f>
        <v>HRB400E Φ14 9m</v>
      </c>
      <c r="D6290" s="2" t="str">
        <f>'[1]2025年已发货'!D:D</f>
        <v>吨</v>
      </c>
      <c r="E6290" s="2">
        <f>'[1]2025年已发货'!E:E</f>
        <v>5</v>
      </c>
      <c r="F6290" s="4">
        <f>'[1]2025年已发货'!F:F</f>
        <v>45889</v>
      </c>
      <c r="G6290" s="2" t="str">
        <f>'[1]2025年已发货'!G:G</f>
        <v>(武汉电气化局成达万高铁强电项目-南充营山)四川省南充市营山县保真路景阳名城南50米(保真路东)</v>
      </c>
      <c r="H6290" s="2" t="str">
        <f>'[1]2025年已发货'!H:H</f>
        <v>周开亮</v>
      </c>
      <c r="I6290" s="2">
        <f>'[1]2025年已发货'!I:I</f>
        <v>18381485052</v>
      </c>
      <c r="J6290" s="2" t="str">
        <f>_xlfn._xlws.FILTER(辅助信息!D:D,辅助信息!G:G=G6290)</f>
        <v>武汉电气化局成达万高铁强电项目</v>
      </c>
    </row>
    <row r="6291" spans="1:10">
      <c r="A6291" s="2" t="str">
        <f>'[1]2025年已发货'!A:A</f>
        <v>达钢</v>
      </c>
      <c r="B6291" s="2" t="str">
        <f>'[1]2025年已发货'!B:B</f>
        <v>螺纹钢</v>
      </c>
      <c r="C6291" s="2" t="str">
        <f>'[1]2025年已发货'!C:C</f>
        <v>HRB400E Φ20 12m</v>
      </c>
      <c r="D6291" s="2" t="str">
        <f>'[1]2025年已发货'!D:D</f>
        <v>吨</v>
      </c>
      <c r="E6291" s="2">
        <f>'[1]2025年已发货'!E:E</f>
        <v>8</v>
      </c>
      <c r="F6291" s="4">
        <f>'[1]2025年已发货'!F:F</f>
        <v>45889</v>
      </c>
      <c r="G6291" s="2" t="str">
        <f>'[1]2025年已发货'!G:G</f>
        <v>(武汉电气化局成达万高铁强电项目-南充营山)四川省南充市营山县保真路景阳名城南50米(保真路东)</v>
      </c>
      <c r="H6291" s="2" t="str">
        <f>'[1]2025年已发货'!H:H</f>
        <v>周开亮</v>
      </c>
      <c r="I6291" s="2">
        <f>'[1]2025年已发货'!I:I</f>
        <v>18381485052</v>
      </c>
      <c r="J6291" s="2" t="str">
        <f>_xlfn._xlws.FILTER(辅助信息!D:D,辅助信息!G:G=G6291)</f>
        <v>武汉电气化局成达万高铁强电项目</v>
      </c>
    </row>
    <row r="6292" spans="1:10">
      <c r="A6292" s="2" t="str">
        <f>'[1]2025年已发货'!A:A</f>
        <v>达钢</v>
      </c>
      <c r="B6292" s="2" t="str">
        <f>'[1]2025年已发货'!B:B</f>
        <v>螺纹钢</v>
      </c>
      <c r="C6292" s="2" t="str">
        <f>'[1]2025年已发货'!C:C</f>
        <v>HRB400E Φ22 9m</v>
      </c>
      <c r="D6292" s="2" t="str">
        <f>'[1]2025年已发货'!D:D</f>
        <v>吨</v>
      </c>
      <c r="E6292" s="2">
        <f>'[1]2025年已发货'!E:E</f>
        <v>5</v>
      </c>
      <c r="F6292" s="4">
        <f>'[1]2025年已发货'!F:F</f>
        <v>45889</v>
      </c>
      <c r="G6292" s="2" t="str">
        <f>'[1]2025年已发货'!G:G</f>
        <v>(武汉电气化局成达万高铁强电项目-南充营山)四川省南充市营山县保真路景阳名城南50米(保真路东)</v>
      </c>
      <c r="H6292" s="2" t="str">
        <f>'[1]2025年已发货'!H:H</f>
        <v>周开亮</v>
      </c>
      <c r="I6292" s="2">
        <f>'[1]2025年已发货'!I:I</f>
        <v>18381485052</v>
      </c>
      <c r="J6292" s="2" t="str">
        <f>_xlfn._xlws.FILTER(辅助信息!D:D,辅助信息!G:G=G6292)</f>
        <v>武汉电气化局成达万高铁强电项目</v>
      </c>
    </row>
    <row r="6293" spans="1:10">
      <c r="A6293" s="2" t="str">
        <f>'[1]2025年已发货'!A:A</f>
        <v>达钢</v>
      </c>
      <c r="B6293" s="2" t="str">
        <f>'[1]2025年已发货'!B:B</f>
        <v>螺纹钢</v>
      </c>
      <c r="C6293" s="2" t="str">
        <f>'[1]2025年已发货'!C:C</f>
        <v>HRB400E Φ25 9m</v>
      </c>
      <c r="D6293" s="2" t="str">
        <f>'[1]2025年已发货'!D:D</f>
        <v>吨</v>
      </c>
      <c r="E6293" s="2">
        <f>'[1]2025年已发货'!E:E</f>
        <v>15</v>
      </c>
      <c r="F6293" s="4">
        <f>'[1]2025年已发货'!F:F</f>
        <v>45889</v>
      </c>
      <c r="G6293" s="2" t="str">
        <f>'[1]2025年已发货'!G:G</f>
        <v>(武汉电气化局成达万高铁强电项目-南充营山)四川省南充市营山县保真路景阳名城南50米(保真路东)</v>
      </c>
      <c r="H6293" s="2" t="str">
        <f>'[1]2025年已发货'!H:H</f>
        <v>周开亮</v>
      </c>
      <c r="I6293" s="2">
        <f>'[1]2025年已发货'!I:I</f>
        <v>18381485052</v>
      </c>
      <c r="J6293" s="2" t="str">
        <f>_xlfn._xlws.FILTER(辅助信息!D:D,辅助信息!G:G=G6293)</f>
        <v>武汉电气化局成达万高铁强电项目</v>
      </c>
    </row>
    <row r="6294" spans="1:10">
      <c r="A6294" s="2" t="str">
        <f>'[1]2025年已发货'!A:A</f>
        <v>德胜</v>
      </c>
      <c r="B6294" s="2" t="str">
        <f>'[1]2025年已发货'!B:B</f>
        <v>螺纹钢</v>
      </c>
      <c r="C6294" s="2" t="str">
        <f>'[1]2025年已发货'!C:C</f>
        <v>HRB500E Φ12</v>
      </c>
      <c r="D6294" s="2" t="str">
        <f>'[1]2025年已发货'!D:D</f>
        <v>吨</v>
      </c>
      <c r="E6294" s="2">
        <f>'[1]2025年已发货'!E:E</f>
        <v>10</v>
      </c>
      <c r="F6294" s="4">
        <f>'[1]2025年已发货'!F:F</f>
        <v>45889</v>
      </c>
      <c r="G6294" s="2" t="str">
        <f>'[1]2025年已发货'!G:G</f>
        <v>（华西乐山）-四川省乐山市市中区苏稽镇周山嘴校地共建产教融合基地建设项目一标段</v>
      </c>
      <c r="H6294" s="2" t="str">
        <f>'[1]2025年已发货'!H:H</f>
        <v>范增云</v>
      </c>
      <c r="I6294" s="2">
        <f>'[1]2025年已发货'!I:I</f>
        <v>13668153241</v>
      </c>
      <c r="J6294" s="2" vm="1" t="e">
        <f>_xlfn._xlws.FILTER(辅助信息!D:D,辅助信息!G:G=G6294)</f>
        <v>#VALUE!</v>
      </c>
    </row>
    <row r="6295" spans="1:10">
      <c r="A6295" s="2" t="str">
        <f>'[1]2025年已发货'!A:A</f>
        <v>德胜</v>
      </c>
      <c r="B6295" s="2" t="str">
        <f>'[1]2025年已发货'!B:B</f>
        <v>螺纹钢</v>
      </c>
      <c r="C6295" s="2" t="str">
        <f>'[1]2025年已发货'!C:C</f>
        <v>HRB500E Φ14</v>
      </c>
      <c r="D6295" s="2" t="str">
        <f>'[1]2025年已发货'!D:D</f>
        <v>吨</v>
      </c>
      <c r="E6295" s="2">
        <f>'[1]2025年已发货'!E:E</f>
        <v>6</v>
      </c>
      <c r="F6295" s="4">
        <f>'[1]2025年已发货'!F:F</f>
        <v>45889</v>
      </c>
      <c r="G6295" s="2" t="str">
        <f>'[1]2025年已发货'!G:G</f>
        <v>（华西乐山）-四川省乐山市市中区苏稽镇周山嘴校地共建产教融合基地建设项目一标段</v>
      </c>
      <c r="H6295" s="2" t="str">
        <f>'[1]2025年已发货'!H:H</f>
        <v>范增云</v>
      </c>
      <c r="I6295" s="2">
        <f>'[1]2025年已发货'!I:I</f>
        <v>13668153241</v>
      </c>
      <c r="J6295" s="2" vm="1" t="e">
        <f>_xlfn._xlws.FILTER(辅助信息!D:D,辅助信息!G:G=G6295)</f>
        <v>#VALUE!</v>
      </c>
    </row>
    <row r="6296" spans="1:10">
      <c r="A6296" s="2" t="str">
        <f>'[1]2025年已发货'!A:A</f>
        <v>德胜</v>
      </c>
      <c r="B6296" s="2" t="str">
        <f>'[1]2025年已发货'!B:B</f>
        <v>螺纹钢</v>
      </c>
      <c r="C6296" s="2" t="str">
        <f>'[1]2025年已发货'!C:C</f>
        <v>HRB500E Φ16</v>
      </c>
      <c r="D6296" s="2" t="str">
        <f>'[1]2025年已发货'!D:D</f>
        <v>吨</v>
      </c>
      <c r="E6296" s="2">
        <f>'[1]2025年已发货'!E:E</f>
        <v>3</v>
      </c>
      <c r="F6296" s="4">
        <f>'[1]2025年已发货'!F:F</f>
        <v>45889</v>
      </c>
      <c r="G6296" s="2" t="str">
        <f>'[1]2025年已发货'!G:G</f>
        <v>（华西乐山）-四川省乐山市市中区苏稽镇周山嘴校地共建产教融合基地建设项目一标段</v>
      </c>
      <c r="H6296" s="2" t="str">
        <f>'[1]2025年已发货'!H:H</f>
        <v>范增云</v>
      </c>
      <c r="I6296" s="2">
        <f>'[1]2025年已发货'!I:I</f>
        <v>13668153241</v>
      </c>
      <c r="J6296" s="2" vm="1" t="e">
        <f>_xlfn._xlws.FILTER(辅助信息!D:D,辅助信息!G:G=G6296)</f>
        <v>#VALUE!</v>
      </c>
    </row>
    <row r="6297" spans="1:10">
      <c r="A6297" s="2" t="str">
        <f>'[1]2025年已发货'!A:A</f>
        <v>德胜</v>
      </c>
      <c r="B6297" s="2" t="str">
        <f>'[1]2025年已发货'!B:B</f>
        <v>螺纹钢</v>
      </c>
      <c r="C6297" s="2" t="str">
        <f>'[1]2025年已发货'!C:C</f>
        <v>HRB500E Φ18</v>
      </c>
      <c r="D6297" s="2" t="str">
        <f>'[1]2025年已发货'!D:D</f>
        <v>吨</v>
      </c>
      <c r="E6297" s="2">
        <f>'[1]2025年已发货'!E:E</f>
        <v>3</v>
      </c>
      <c r="F6297" s="4">
        <f>'[1]2025年已发货'!F:F</f>
        <v>45889</v>
      </c>
      <c r="G6297" s="2" t="str">
        <f>'[1]2025年已发货'!G:G</f>
        <v>（华西乐山）-四川省乐山市市中区苏稽镇周山嘴校地共建产教融合基地建设项目一标段</v>
      </c>
      <c r="H6297" s="2" t="str">
        <f>'[1]2025年已发货'!H:H</f>
        <v>范增云</v>
      </c>
      <c r="I6297" s="2">
        <f>'[1]2025年已发货'!I:I</f>
        <v>13668153241</v>
      </c>
      <c r="J6297" s="2" vm="1" t="e">
        <f>_xlfn._xlws.FILTER(辅助信息!D:D,辅助信息!G:G=G6297)</f>
        <v>#VALUE!</v>
      </c>
    </row>
    <row r="6298" spans="1:10">
      <c r="A6298" s="2" t="str">
        <f>'[1]2025年已发货'!A:A</f>
        <v>德胜</v>
      </c>
      <c r="B6298" s="2" t="str">
        <f>'[1]2025年已发货'!B:B</f>
        <v>螺纹钢</v>
      </c>
      <c r="C6298" s="2" t="str">
        <f>'[1]2025年已发货'!C:C</f>
        <v>HRB500E Φ20</v>
      </c>
      <c r="D6298" s="2" t="str">
        <f>'[1]2025年已发货'!D:D</f>
        <v>吨</v>
      </c>
      <c r="E6298" s="2">
        <f>'[1]2025年已发货'!E:E</f>
        <v>9</v>
      </c>
      <c r="F6298" s="4">
        <f>'[1]2025年已发货'!F:F</f>
        <v>45889</v>
      </c>
      <c r="G6298" s="2" t="str">
        <f>'[1]2025年已发货'!G:G</f>
        <v>（华西乐山）-四川省乐山市市中区苏稽镇周山嘴校地共建产教融合基地建设项目一标段</v>
      </c>
      <c r="H6298" s="2" t="str">
        <f>'[1]2025年已发货'!H:H</f>
        <v>范增云</v>
      </c>
      <c r="I6298" s="2">
        <f>'[1]2025年已发货'!I:I</f>
        <v>13668153241</v>
      </c>
      <c r="J6298" s="2" vm="1" t="e">
        <f>_xlfn._xlws.FILTER(辅助信息!D:D,辅助信息!G:G=G6298)</f>
        <v>#VALUE!</v>
      </c>
    </row>
    <row r="6299" spans="1:10">
      <c r="A6299" s="2" t="str">
        <f>'[1]2025年已发货'!A:A</f>
        <v>德胜</v>
      </c>
      <c r="B6299" s="2" t="str">
        <f>'[1]2025年已发货'!B:B</f>
        <v>螺纹钢</v>
      </c>
      <c r="C6299" s="2" t="str">
        <f>'[1]2025年已发货'!C:C</f>
        <v>HRB500E Φ22</v>
      </c>
      <c r="D6299" s="2" t="str">
        <f>'[1]2025年已发货'!D:D</f>
        <v>吨</v>
      </c>
      <c r="E6299" s="2">
        <f>'[1]2025年已发货'!E:E</f>
        <v>18</v>
      </c>
      <c r="F6299" s="4">
        <f>'[1]2025年已发货'!F:F</f>
        <v>45889</v>
      </c>
      <c r="G6299" s="2" t="str">
        <f>'[1]2025年已发货'!G:G</f>
        <v>（华西乐山）-四川省乐山市市中区苏稽镇周山嘴校地共建产教融合基地建设项目一标段</v>
      </c>
      <c r="H6299" s="2" t="str">
        <f>'[1]2025年已发货'!H:H</f>
        <v>范增云</v>
      </c>
      <c r="I6299" s="2">
        <f>'[1]2025年已发货'!I:I</f>
        <v>13668153241</v>
      </c>
      <c r="J6299" s="2" vm="1" t="e">
        <f>_xlfn._xlws.FILTER(辅助信息!D:D,辅助信息!G:G=G6299)</f>
        <v>#VALUE!</v>
      </c>
    </row>
    <row r="6300" spans="1:10">
      <c r="A6300" s="2" t="str">
        <f>'[1]2025年已发货'!A:A</f>
        <v>德胜</v>
      </c>
      <c r="B6300" s="2" t="str">
        <f>'[1]2025年已发货'!B:B</f>
        <v>螺纹钢</v>
      </c>
      <c r="C6300" s="2" t="str">
        <f>'[1]2025年已发货'!C:C</f>
        <v>HRB500E Φ25</v>
      </c>
      <c r="D6300" s="2" t="str">
        <f>'[1]2025年已发货'!D:D</f>
        <v>吨</v>
      </c>
      <c r="E6300" s="2">
        <f>'[1]2025年已发货'!E:E</f>
        <v>30</v>
      </c>
      <c r="F6300" s="4">
        <f>'[1]2025年已发货'!F:F</f>
        <v>45889</v>
      </c>
      <c r="G6300" s="2" t="str">
        <f>'[1]2025年已发货'!G:G</f>
        <v>（华西乐山）-四川省乐山市市中区苏稽镇周山嘴校地共建产教融合基地建设项目一标段</v>
      </c>
      <c r="H6300" s="2" t="str">
        <f>'[1]2025年已发货'!H:H</f>
        <v>范增云</v>
      </c>
      <c r="I6300" s="2">
        <f>'[1]2025年已发货'!I:I</f>
        <v>13668153241</v>
      </c>
      <c r="J6300" s="2" vm="1" t="e">
        <f>_xlfn._xlws.FILTER(辅助信息!D:D,辅助信息!G:G=G6300)</f>
        <v>#VALUE!</v>
      </c>
    </row>
    <row r="6301" spans="1:10">
      <c r="A6301" s="2" t="str">
        <f>'[1]2025年已发货'!A:A</f>
        <v>德胜</v>
      </c>
      <c r="B6301" s="2" t="str">
        <f>'[1]2025年已发货'!B:B</f>
        <v>螺纹钢</v>
      </c>
      <c r="C6301" s="2" t="str">
        <f>'[1]2025年已发货'!C:C</f>
        <v>HRB500E Φ28</v>
      </c>
      <c r="D6301" s="2" t="str">
        <f>'[1]2025年已发货'!D:D</f>
        <v>吨</v>
      </c>
      <c r="E6301" s="2">
        <f>'[1]2025年已发货'!E:E</f>
        <v>23</v>
      </c>
      <c r="F6301" s="4">
        <f>'[1]2025年已发货'!F:F</f>
        <v>45889</v>
      </c>
      <c r="G6301" s="2" t="str">
        <f>'[1]2025年已发货'!G:G</f>
        <v>（华西乐山）-四川省乐山市市中区苏稽镇周山嘴校地共建产教融合基地建设项目一标段</v>
      </c>
      <c r="H6301" s="2" t="str">
        <f>'[1]2025年已发货'!H:H</f>
        <v>范增云</v>
      </c>
      <c r="I6301" s="2">
        <f>'[1]2025年已发货'!I:I</f>
        <v>13668153241</v>
      </c>
      <c r="J6301" s="2" vm="1" t="e">
        <f>_xlfn._xlws.FILTER(辅助信息!D:D,辅助信息!G:G=G6301)</f>
        <v>#VALUE!</v>
      </c>
    </row>
    <row r="6302" spans="1:10">
      <c r="A6302" s="2" t="str">
        <f>'[1]2025年已发货'!A:A</f>
        <v>德胜</v>
      </c>
      <c r="B6302" s="2" t="str">
        <f>'[1]2025年已发货'!B:B</f>
        <v>螺纹钢</v>
      </c>
      <c r="C6302" s="2" t="str">
        <f>'[1]2025年已发货'!C:C</f>
        <v>HRB500E Φ32</v>
      </c>
      <c r="D6302" s="2" t="str">
        <f>'[1]2025年已发货'!D:D</f>
        <v>吨</v>
      </c>
      <c r="E6302" s="2">
        <f>'[1]2025年已发货'!E:E</f>
        <v>3</v>
      </c>
      <c r="F6302" s="4">
        <f>'[1]2025年已发货'!F:F</f>
        <v>45889</v>
      </c>
      <c r="G6302" s="2" t="str">
        <f>'[1]2025年已发货'!G:G</f>
        <v>（华西乐山）-四川省乐山市市中区苏稽镇周山嘴校地共建产教融合基地建设项目一标段</v>
      </c>
      <c r="H6302" s="2" t="str">
        <f>'[1]2025年已发货'!H:H</f>
        <v>范增云</v>
      </c>
      <c r="I6302" s="2">
        <f>'[1]2025年已发货'!I:I</f>
        <v>13668153241</v>
      </c>
      <c r="J6302" s="2" vm="1" t="e">
        <f>_xlfn._xlws.FILTER(辅助信息!D:D,辅助信息!G:G=G6302)</f>
        <v>#VALUE!</v>
      </c>
    </row>
    <row r="6303" spans="1:10">
      <c r="A6303" s="2" t="str">
        <f>'[1]2025年已发货'!A:A</f>
        <v>润耀</v>
      </c>
      <c r="B6303" s="2" t="str">
        <f>'[1]2025年已发货'!B:B</f>
        <v>螺纹钢</v>
      </c>
      <c r="C6303" s="2" t="str">
        <f>'[1]2025年已发货'!C:C</f>
        <v>HRB400E Φ12 12m</v>
      </c>
      <c r="D6303" s="2" t="str">
        <f>'[1]2025年已发货'!D:D</f>
        <v>吨</v>
      </c>
      <c r="E6303" s="2">
        <f>'[1]2025年已发货'!E:E</f>
        <v>105</v>
      </c>
      <c r="F6303" s="4">
        <f>'[1]2025年已发货'!F:F</f>
        <v>45889</v>
      </c>
      <c r="G6303" s="2" t="str">
        <f>'[1]2025年已发货'!G:G</f>
        <v>（中铁五局-成渝扩容3标）四川省资阳市雁江区伍隍镇铺子村雁江区X138</v>
      </c>
      <c r="H6303" s="2" t="str">
        <f>'[1]2025年已发货'!H:H</f>
        <v>王健</v>
      </c>
      <c r="I6303" s="2">
        <f>'[1]2025年已发货'!I:I</f>
        <v>17726168395</v>
      </c>
      <c r="J6303" s="2" vm="1" t="e">
        <f>_xlfn._xlws.FILTER(辅助信息!D:D,辅助信息!G:G=G6303)</f>
        <v>#VALUE!</v>
      </c>
    </row>
    <row r="6304" spans="1:10">
      <c r="A6304" s="2" t="str">
        <f>'[1]2025年已发货'!A:A</f>
        <v>润耀</v>
      </c>
      <c r="B6304" s="2" t="str">
        <f>'[1]2025年已发货'!B:B</f>
        <v>盘螺</v>
      </c>
      <c r="C6304" s="2" t="str">
        <f>'[1]2025年已发货'!C:C</f>
        <v>HRB400E Φ12</v>
      </c>
      <c r="D6304" s="2" t="str">
        <f>'[1]2025年已发货'!D:D</f>
        <v>吨</v>
      </c>
      <c r="E6304" s="2">
        <f>'[1]2025年已发货'!E:E</f>
        <v>35</v>
      </c>
      <c r="F6304" s="4">
        <f>'[1]2025年已发货'!F:F</f>
        <v>45889</v>
      </c>
      <c r="G6304" s="2" t="str">
        <f>'[1]2025年已发货'!G:G</f>
        <v>（中铁五局-成渝扩容3标）四川省资阳市雁江区伍隍镇铺子村雁江区X138</v>
      </c>
      <c r="H6304" s="2" t="str">
        <f>'[1]2025年已发货'!H:H</f>
        <v>王健</v>
      </c>
      <c r="I6304" s="2">
        <f>'[1]2025年已发货'!I:I</f>
        <v>17726168395</v>
      </c>
      <c r="J6304" s="2" vm="1" t="e">
        <f>_xlfn._xlws.FILTER(辅助信息!D:D,辅助信息!G:G=G6304)</f>
        <v>#VALUE!</v>
      </c>
    </row>
    <row r="6305" spans="1:10">
      <c r="A6305" s="2" t="str">
        <f>'[1]2025年已发货'!A:A</f>
        <v>润耀</v>
      </c>
      <c r="B6305" s="2" t="str">
        <f>'[1]2025年已发货'!B:B</f>
        <v>盘螺</v>
      </c>
      <c r="C6305" s="2" t="str">
        <f>'[1]2025年已发货'!C:C</f>
        <v>HRB400E Φ12</v>
      </c>
      <c r="D6305" s="2" t="str">
        <f>'[1]2025年已发货'!D:D</f>
        <v>吨</v>
      </c>
      <c r="E6305" s="2">
        <f>'[1]2025年已发货'!E:E</f>
        <v>13</v>
      </c>
      <c r="F6305" s="4">
        <f>'[1]2025年已发货'!F:F</f>
        <v>45889</v>
      </c>
      <c r="G6305" s="2" t="str">
        <f>'[1]2025年已发货'!G:G</f>
        <v>（中铁二局-成渝扩容4标）四川省成都市简阳市杨家镇桐子湾村二局拌合站</v>
      </c>
      <c r="H6305" s="2" t="str">
        <f>'[1]2025年已发货'!H:H</f>
        <v>陈钢</v>
      </c>
      <c r="I6305" s="2">
        <f>'[1]2025年已发货'!I:I</f>
        <v>13018165813</v>
      </c>
      <c r="J6305" s="2" vm="1" t="e">
        <f>_xlfn._xlws.FILTER(辅助信息!D:D,辅助信息!G:G=G6305)</f>
        <v>#VALUE!</v>
      </c>
    </row>
    <row r="6306" spans="1:10">
      <c r="A6306" s="2" t="str">
        <f>'[1]2025年已发货'!A:A</f>
        <v>润耀</v>
      </c>
      <c r="B6306" s="2" t="str">
        <f>'[1]2025年已发货'!B:B</f>
        <v>高线</v>
      </c>
      <c r="C6306" s="2" t="str">
        <f>'[1]2025年已发货'!C:C</f>
        <v>HPB300Φ12</v>
      </c>
      <c r="D6306" s="2" t="str">
        <f>'[1]2025年已发货'!D:D</f>
        <v>吨</v>
      </c>
      <c r="E6306" s="2">
        <f>'[1]2025年已发货'!E:E</f>
        <v>22</v>
      </c>
      <c r="F6306" s="4">
        <f>'[1]2025年已发货'!F:F</f>
        <v>45889</v>
      </c>
      <c r="G6306" s="2" t="str">
        <f>'[1]2025年已发货'!G:G</f>
        <v>（中铁二局-成渝扩容4标）四川省成都市简阳市杨家镇桐子湾村二局拌合站</v>
      </c>
      <c r="H6306" s="2" t="str">
        <f>'[1]2025年已发货'!H:H</f>
        <v>陈钢</v>
      </c>
      <c r="I6306" s="2">
        <f>'[1]2025年已发货'!I:I</f>
        <v>13018165813</v>
      </c>
      <c r="J6306" s="2" vm="1" t="e">
        <f>_xlfn._xlws.FILTER(辅助信息!D:D,辅助信息!G:G=G6306)</f>
        <v>#VALUE!</v>
      </c>
    </row>
    <row r="6307" spans="1:10">
      <c r="A6307" s="2" t="str">
        <f>'[1]2025年已发货'!A:A</f>
        <v>润耀（代）</v>
      </c>
      <c r="B6307" s="2" t="str">
        <f>'[1]2025年已发货'!B:B</f>
        <v>圆钢</v>
      </c>
      <c r="C6307" s="2" t="str">
        <f>'[1]2025年已发货'!C:C</f>
        <v>HPB300Ф32</v>
      </c>
      <c r="D6307" s="2" t="str">
        <f>'[1]2025年已发货'!D:D</f>
        <v>吨</v>
      </c>
      <c r="E6307" s="2">
        <f>'[1]2025年已发货'!E:E</f>
        <v>35</v>
      </c>
      <c r="F6307" s="4">
        <f>'[1]2025年已发货'!F:F</f>
        <v>45889</v>
      </c>
      <c r="G6307" s="2" t="str">
        <f>'[1]2025年已发货'!G:G</f>
        <v>（中铁一局四公司康新高速TJ1-1标贡不卡隧道）四川省甘孜州康定市折多塘村车管所旁</v>
      </c>
      <c r="H6307" s="2" t="str">
        <f>'[1]2025年已发货'!H:H</f>
        <v>李彰</v>
      </c>
      <c r="I6307" s="2">
        <f>'[1]2025年已发货'!I:I</f>
        <v>18523285235</v>
      </c>
      <c r="J6307" s="2" vm="1" t="e">
        <f>_xlfn._xlws.FILTER(辅助信息!D:D,辅助信息!G:G=G6307)</f>
        <v>#VALUE!</v>
      </c>
    </row>
    <row r="6308" spans="1:10">
      <c r="A6308" s="2" t="str">
        <f>'[1]2025年已发货'!A:A</f>
        <v>德胜恒嘉</v>
      </c>
      <c r="B6308" s="2" t="str">
        <f>'[1]2025年已发货'!B:B</f>
        <v>螺纹钢</v>
      </c>
      <c r="C6308" s="2" t="str">
        <f>'[1]2025年已发货'!C:C</f>
        <v>HRB400E Φ22×9米</v>
      </c>
      <c r="D6308" s="2" t="str">
        <f>'[1]2025年已发货'!D:D</f>
        <v>吨</v>
      </c>
      <c r="E6308" s="2">
        <f>'[1]2025年已发货'!E:E</f>
        <v>35</v>
      </c>
      <c r="F6308" s="4">
        <f>'[1]2025年已发货'!F:F</f>
        <v>45890</v>
      </c>
      <c r="G6308" s="2" t="str">
        <f>'[1]2025年已发货'!G:G</f>
        <v>（自永1标八局二分公司钢筋棚）四川省自贡市大安区牛佛镇</v>
      </c>
      <c r="H6308" s="2" t="str">
        <f>'[1]2025年已发货'!H:H</f>
        <v>王君杰</v>
      </c>
      <c r="I6308" s="2">
        <f>'[1]2025年已发货'!I:I</f>
        <v>18919619850</v>
      </c>
      <c r="J6308" s="2" vm="1" t="e">
        <f>_xlfn._xlws.FILTER(辅助信息!D:D,辅助信息!G:G=G6308)</f>
        <v>#VALUE!</v>
      </c>
    </row>
    <row r="6309" spans="1:10">
      <c r="A6309" s="2" t="str">
        <f>'[1]2025年已发货'!A:A</f>
        <v>德胜恒嘉</v>
      </c>
      <c r="B6309" s="2" t="str">
        <f>'[1]2025年已发货'!B:B</f>
        <v>螺纹钢</v>
      </c>
      <c r="C6309" s="2" t="str">
        <f>'[1]2025年已发货'!C:C</f>
        <v>HRB500E Φ28×9米</v>
      </c>
      <c r="D6309" s="2" t="str">
        <f>'[1]2025年已发货'!D:D</f>
        <v>吨</v>
      </c>
      <c r="E6309" s="2">
        <f>'[1]2025年已发货'!E:E</f>
        <v>35</v>
      </c>
      <c r="F6309" s="4">
        <f>'[1]2025年已发货'!F:F</f>
        <v>45890</v>
      </c>
      <c r="G6309" s="2" t="str">
        <f>'[1]2025年已发货'!G:G</f>
        <v>（自永1标八局二分公司钢筋棚）四川省自贡市大安区牛佛镇</v>
      </c>
      <c r="H6309" s="2" t="str">
        <f>'[1]2025年已发货'!H:H</f>
        <v>王君杰</v>
      </c>
      <c r="I6309" s="2">
        <f>'[1]2025年已发货'!I:I</f>
        <v>18919619850</v>
      </c>
      <c r="J6309" s="2" vm="1" t="e">
        <f>_xlfn._xlws.FILTER(辅助信息!D:D,辅助信息!G:G=G6309)</f>
        <v>#VALUE!</v>
      </c>
    </row>
    <row r="6310" spans="1:10">
      <c r="A6310" s="2" t="str">
        <f>'[1]2025年已发货'!A:A</f>
        <v>德胜恒嘉</v>
      </c>
      <c r="B6310" s="2" t="str">
        <f>'[1]2025年已发货'!B:B</f>
        <v>螺纹钢</v>
      </c>
      <c r="C6310" s="2" t="str">
        <f>'[1]2025年已发货'!C:C</f>
        <v>HRB500E Φ32×9米</v>
      </c>
      <c r="D6310" s="2" t="str">
        <f>'[1]2025年已发货'!D:D</f>
        <v>吨</v>
      </c>
      <c r="E6310" s="2">
        <f>'[1]2025年已发货'!E:E</f>
        <v>35</v>
      </c>
      <c r="F6310" s="4">
        <f>'[1]2025年已发货'!F:F</f>
        <v>45890</v>
      </c>
      <c r="G6310" s="2" t="str">
        <f>'[1]2025年已发货'!G:G</f>
        <v>（自永1标八局二分公司钢筋棚）四川省自贡市大安区牛佛镇</v>
      </c>
      <c r="H6310" s="2" t="str">
        <f>'[1]2025年已发货'!H:H</f>
        <v>王君杰</v>
      </c>
      <c r="I6310" s="2">
        <f>'[1]2025年已发货'!I:I</f>
        <v>18919619850</v>
      </c>
      <c r="J6310" s="2" vm="1" t="e">
        <f>_xlfn._xlws.FILTER(辅助信息!D:D,辅助信息!G:G=G6310)</f>
        <v>#VALUE!</v>
      </c>
    </row>
    <row r="6311" spans="1:10">
      <c r="A6311" s="2" t="str">
        <f>'[1]2025年已发货'!A:A</f>
        <v>德胜恒嘉</v>
      </c>
      <c r="B6311" s="2" t="str">
        <f>'[1]2025年已发货'!B:B</f>
        <v>螺纹钢</v>
      </c>
      <c r="C6311" s="2" t="str">
        <f>'[1]2025年已发货'!C:C</f>
        <v>HRB400E Φ25×9米</v>
      </c>
      <c r="D6311" s="2" t="str">
        <f>'[1]2025年已发货'!D:D</f>
        <v>吨</v>
      </c>
      <c r="E6311" s="2">
        <f>'[1]2025年已发货'!E:E</f>
        <v>9</v>
      </c>
      <c r="F6311" s="4">
        <f>'[1]2025年已发货'!F:F</f>
        <v>45890</v>
      </c>
      <c r="G6311" s="2" t="str">
        <f>'[1]2025年已发货'!G:G</f>
        <v>（自永高速-自永3标六局交通分公司）四川省内江市隆昌市圣灯镇自永项目3标隆昌市圣灯镇中心学校</v>
      </c>
      <c r="H6311" s="2" t="str">
        <f>'[1]2025年已发货'!H:H</f>
        <v>李工</v>
      </c>
      <c r="I6311" s="2">
        <f>'[1]2025年已发货'!I:I</f>
        <v>19212995868</v>
      </c>
      <c r="J6311" s="2" vm="1" t="e">
        <f>_xlfn._xlws.FILTER(辅助信息!D:D,辅助信息!G:G=G6311)</f>
        <v>#VALUE!</v>
      </c>
    </row>
    <row r="6312" spans="1:10">
      <c r="A6312" s="2" t="str">
        <f>'[1]2025年已发货'!A:A</f>
        <v>德胜恒嘉</v>
      </c>
      <c r="B6312" s="2" t="str">
        <f>'[1]2025年已发货'!B:B</f>
        <v>螺纹钢</v>
      </c>
      <c r="C6312" s="2" t="str">
        <f>'[1]2025年已发货'!C:C</f>
        <v>HRB400E Φ20×9米</v>
      </c>
      <c r="D6312" s="2" t="str">
        <f>'[1]2025年已发货'!D:D</f>
        <v>吨</v>
      </c>
      <c r="E6312" s="2">
        <f>'[1]2025年已发货'!E:E</f>
        <v>7</v>
      </c>
      <c r="F6312" s="4">
        <f>'[1]2025年已发货'!F:F</f>
        <v>45890</v>
      </c>
      <c r="G6312" s="2" t="str">
        <f>'[1]2025年已发货'!G:G</f>
        <v>（自永高速-自永3标六局交通分公司）四川省内江市隆昌市圣灯镇自永项目3标隆昌市圣灯镇中心学校</v>
      </c>
      <c r="H6312" s="2" t="str">
        <f>'[1]2025年已发货'!H:H</f>
        <v>李工</v>
      </c>
      <c r="I6312" s="2">
        <f>'[1]2025年已发货'!I:I</f>
        <v>19212995868</v>
      </c>
      <c r="J6312" s="2" vm="1" t="e">
        <f>_xlfn._xlws.FILTER(辅助信息!D:D,辅助信息!G:G=G6312)</f>
        <v>#VALUE!</v>
      </c>
    </row>
    <row r="6313" spans="1:10">
      <c r="A6313" s="2" t="str">
        <f>'[1]2025年已发货'!A:A</f>
        <v>德胜恒嘉</v>
      </c>
      <c r="B6313" s="2" t="str">
        <f>'[1]2025年已发货'!B:B</f>
        <v>螺纹钢</v>
      </c>
      <c r="C6313" s="2" t="str">
        <f>'[1]2025年已发货'!C:C</f>
        <v>HRB400E Φ20×9米</v>
      </c>
      <c r="D6313" s="2" t="str">
        <f>'[1]2025年已发货'!D:D</f>
        <v>吨</v>
      </c>
      <c r="E6313" s="2">
        <f>'[1]2025年已发货'!E:E</f>
        <v>8</v>
      </c>
      <c r="F6313" s="4">
        <f>'[1]2025年已发货'!F:F</f>
        <v>45890</v>
      </c>
      <c r="G6313" s="2" t="str">
        <f>'[1]2025年已发货'!G:G</f>
        <v>（自永高速-自永3标六局交通分公司）四川省内江市隆昌市圣灯镇自永项目3标隆昌市圣灯镇中心学校</v>
      </c>
      <c r="H6313" s="2" t="str">
        <f>'[1]2025年已发货'!H:H</f>
        <v>李工</v>
      </c>
      <c r="I6313" s="2">
        <f>'[1]2025年已发货'!I:I</f>
        <v>19212995868</v>
      </c>
      <c r="J6313" s="2" vm="1" t="e">
        <f>_xlfn._xlws.FILTER(辅助信息!D:D,辅助信息!G:G=G6313)</f>
        <v>#VALUE!</v>
      </c>
    </row>
    <row r="6314" spans="1:10">
      <c r="A6314" s="2" t="str">
        <f>'[1]2025年已发货'!A:A</f>
        <v>德胜恒嘉</v>
      </c>
      <c r="B6314" s="2" t="str">
        <f>'[1]2025年已发货'!B:B</f>
        <v>螺纹钢</v>
      </c>
      <c r="C6314" s="2" t="str">
        <f>'[1]2025年已发货'!C:C</f>
        <v>HRB400E Φ14×9米</v>
      </c>
      <c r="D6314" s="2" t="str">
        <f>'[1]2025年已发货'!D:D</f>
        <v>吨</v>
      </c>
      <c r="E6314" s="2">
        <f>'[1]2025年已发货'!E:E</f>
        <v>3</v>
      </c>
      <c r="F6314" s="4">
        <f>'[1]2025年已发货'!F:F</f>
        <v>45890</v>
      </c>
      <c r="G6314" s="2" t="str">
        <f>'[1]2025年已发货'!G:G</f>
        <v>（自永高速-自永3标六局交通分公司）四川省内江市隆昌市圣灯镇自永项目3标隆昌市圣灯镇中心学校</v>
      </c>
      <c r="H6314" s="2" t="str">
        <f>'[1]2025年已发货'!H:H</f>
        <v>李工</v>
      </c>
      <c r="I6314" s="2">
        <f>'[1]2025年已发货'!I:I</f>
        <v>19212995868</v>
      </c>
      <c r="J6314" s="2" vm="1" t="e">
        <f>_xlfn._xlws.FILTER(辅助信息!D:D,辅助信息!G:G=G6314)</f>
        <v>#VALUE!</v>
      </c>
    </row>
    <row r="6315" spans="1:10">
      <c r="A6315" s="2" t="str">
        <f>'[1]2025年已发货'!A:A</f>
        <v>德胜恒嘉</v>
      </c>
      <c r="B6315" s="2" t="str">
        <f>'[1]2025年已发货'!B:B</f>
        <v>螺纹钢</v>
      </c>
      <c r="C6315" s="2" t="str">
        <f>'[1]2025年已发货'!C:C</f>
        <v>HRB400E Φ12×9米</v>
      </c>
      <c r="D6315" s="2" t="str">
        <f>'[1]2025年已发货'!D:D</f>
        <v>吨</v>
      </c>
      <c r="E6315" s="2">
        <f>'[1]2025年已发货'!E:E</f>
        <v>8</v>
      </c>
      <c r="F6315" s="4">
        <f>'[1]2025年已发货'!F:F</f>
        <v>45890</v>
      </c>
      <c r="G6315" s="2" t="str">
        <f>'[1]2025年已发货'!G:G</f>
        <v>（自永高速-自永3标六局交通分公司）四川省内江市隆昌市圣灯镇自永项目3标隆昌市圣灯镇中心学校</v>
      </c>
      <c r="H6315" s="2" t="str">
        <f>'[1]2025年已发货'!H:H</f>
        <v>李工</v>
      </c>
      <c r="I6315" s="2">
        <f>'[1]2025年已发货'!I:I</f>
        <v>19212995868</v>
      </c>
      <c r="J6315" s="2" vm="1" t="e">
        <f>_xlfn._xlws.FILTER(辅助信息!D:D,辅助信息!G:G=G6315)</f>
        <v>#VALUE!</v>
      </c>
    </row>
    <row r="6316" spans="1:10">
      <c r="A6316" s="2" t="str">
        <f>'[1]2025年已发货'!A:A</f>
        <v>钢固融</v>
      </c>
      <c r="B6316" s="2" t="str">
        <f>'[1]2025年已发货'!B:B</f>
        <v>圆钢</v>
      </c>
      <c r="C6316" s="2" t="str">
        <f>'[1]2025年已发货'!C:C</f>
        <v>HPB300 Φ20×9米</v>
      </c>
      <c r="D6316" s="2" t="str">
        <f>'[1]2025年已发货'!D:D</f>
        <v>吨</v>
      </c>
      <c r="E6316" s="2">
        <f>'[1]2025年已发货'!E:E</f>
        <v>3</v>
      </c>
      <c r="F6316" s="4">
        <f>'[1]2025年已发货'!F:F</f>
        <v>45890</v>
      </c>
      <c r="G6316" s="2" t="str">
        <f>'[1]2025年已发货'!G:G</f>
        <v>（自永高速-自永3标六局交通分公司）四川省内江市隆昌市圣灯镇自永项目3标隆昌市圣灯镇中心学校</v>
      </c>
      <c r="H6316" s="2" t="str">
        <f>'[1]2025年已发货'!H:H</f>
        <v>李工</v>
      </c>
      <c r="I6316" s="2">
        <f>'[1]2025年已发货'!I:I</f>
        <v>19212995868</v>
      </c>
      <c r="J6316" s="2" vm="1" t="e">
        <f>_xlfn._xlws.FILTER(辅助信息!D:D,辅助信息!G:G=G6316)</f>
        <v>#VALUE!</v>
      </c>
    </row>
    <row r="6317" spans="1:10">
      <c r="A6317" s="2" t="str">
        <f>'[1]2025年已发货'!A:A</f>
        <v>钢固融</v>
      </c>
      <c r="B6317" s="2" t="str">
        <f>'[1]2025年已发货'!B:B</f>
        <v>高线</v>
      </c>
      <c r="C6317" s="2" t="str">
        <f>'[1]2025年已发货'!C:C</f>
        <v>HPB300 Φ10</v>
      </c>
      <c r="D6317" s="2" t="str">
        <f>'[1]2025年已发货'!D:D</f>
        <v>吨</v>
      </c>
      <c r="E6317" s="2">
        <f>'[1]2025年已发货'!E:E</f>
        <v>20</v>
      </c>
      <c r="F6317" s="4">
        <f>'[1]2025年已发货'!F:F</f>
        <v>45890</v>
      </c>
      <c r="G6317" s="2" t="str">
        <f>'[1]2025年已发货'!G:G</f>
        <v>（自永高速-自永3标六局交通分公司）四川省内江市隆昌市圣灯镇自永项目3标隆昌市圣灯镇中心学校</v>
      </c>
      <c r="H6317" s="2" t="str">
        <f>'[1]2025年已发货'!H:H</f>
        <v>李工</v>
      </c>
      <c r="I6317" s="2">
        <f>'[1]2025年已发货'!I:I</f>
        <v>19212995868</v>
      </c>
      <c r="J6317" s="2" vm="1" t="e">
        <f>_xlfn._xlws.FILTER(辅助信息!D:D,辅助信息!G:G=G6317)</f>
        <v>#VALUE!</v>
      </c>
    </row>
    <row r="6318" spans="1:10">
      <c r="A6318" s="2" t="str">
        <f>'[1]2025年已发货'!A:A</f>
        <v>钢固融</v>
      </c>
      <c r="B6318" s="2" t="str">
        <f>'[1]2025年已发货'!B:B</f>
        <v>螺纹钢</v>
      </c>
      <c r="C6318" s="2" t="str">
        <f>'[1]2025年已发货'!C:C</f>
        <v>HRB400E Φ25×9米</v>
      </c>
      <c r="D6318" s="2" t="str">
        <f>'[1]2025年已发货'!D:D</f>
        <v>吨</v>
      </c>
      <c r="E6318" s="2">
        <f>'[1]2025年已发货'!E:E</f>
        <v>15</v>
      </c>
      <c r="F6318" s="4">
        <f>'[1]2025年已发货'!F:F</f>
        <v>45890</v>
      </c>
      <c r="G6318" s="2" t="str">
        <f>'[1]2025年已发货'!G:G</f>
        <v>（自永高速-自永3标六局交通分公司）四川省内江市隆昌市圣灯镇自永项目3标隆昌市圣灯镇中心学校</v>
      </c>
      <c r="H6318" s="2" t="str">
        <f>'[1]2025年已发货'!H:H</f>
        <v>李工</v>
      </c>
      <c r="I6318" s="2">
        <f>'[1]2025年已发货'!I:I</f>
        <v>19212995868</v>
      </c>
      <c r="J6318" s="2" vm="1" t="e">
        <f>_xlfn._xlws.FILTER(辅助信息!D:D,辅助信息!G:G=G6318)</f>
        <v>#VALUE!</v>
      </c>
    </row>
    <row r="6319" spans="1:10">
      <c r="A6319" s="2" t="str">
        <f>'[1]2025年已发货'!A:A</f>
        <v>钢固融</v>
      </c>
      <c r="B6319" s="2" t="str">
        <f>'[1]2025年已发货'!B:B</f>
        <v>螺纹钢</v>
      </c>
      <c r="C6319" s="2" t="str">
        <f>'[1]2025年已发货'!C:C</f>
        <v>HRB500E Φ25×12米</v>
      </c>
      <c r="D6319" s="2" t="str">
        <f>'[1]2025年已发货'!D:D</f>
        <v>吨</v>
      </c>
      <c r="E6319" s="2">
        <f>'[1]2025年已发货'!E:E</f>
        <v>15</v>
      </c>
      <c r="F6319" s="4">
        <f>'[1]2025年已发货'!F:F</f>
        <v>45890</v>
      </c>
      <c r="G6319" s="2" t="str">
        <f>'[1]2025年已发货'!G:G</f>
        <v>（自永高速-自永3标六局交通分公司）四川省内江市隆昌市圣灯镇自永项目3标隆昌市圣灯镇中心学校</v>
      </c>
      <c r="H6319" s="2" t="str">
        <f>'[1]2025年已发货'!H:H</f>
        <v>李工</v>
      </c>
      <c r="I6319" s="2">
        <f>'[1]2025年已发货'!I:I</f>
        <v>19212995868</v>
      </c>
      <c r="J6319" s="2" vm="1" t="e">
        <f>_xlfn._xlws.FILTER(辅助信息!D:D,辅助信息!G:G=G6319)</f>
        <v>#VALUE!</v>
      </c>
    </row>
    <row r="6320" spans="1:10">
      <c r="A6320" s="2" t="str">
        <f>'[1]2025年已发货'!A:A</f>
        <v>钢固融</v>
      </c>
      <c r="B6320" s="2" t="str">
        <f>'[1]2025年已发货'!B:B</f>
        <v>螺纹钢</v>
      </c>
      <c r="C6320" s="2" t="str">
        <f>'[1]2025年已发货'!C:C</f>
        <v>HRB500E Φ28×12米</v>
      </c>
      <c r="D6320" s="2" t="str">
        <f>'[1]2025年已发货'!D:D</f>
        <v>吨</v>
      </c>
      <c r="E6320" s="2">
        <f>'[1]2025年已发货'!E:E</f>
        <v>17.5</v>
      </c>
      <c r="F6320" s="4">
        <f>'[1]2025年已发货'!F:F</f>
        <v>45890</v>
      </c>
      <c r="G6320" s="2" t="str">
        <f>'[1]2025年已发货'!G:G</f>
        <v>（自永高速-自永3标六局交通分公司）四川省内江市隆昌市圣灯镇自永项目3标隆昌市圣灯镇中心学校</v>
      </c>
      <c r="H6320" s="2" t="str">
        <f>'[1]2025年已发货'!H:H</f>
        <v>李工</v>
      </c>
      <c r="I6320" s="2">
        <f>'[1]2025年已发货'!I:I</f>
        <v>19212995868</v>
      </c>
      <c r="J6320" s="2" vm="1" t="e">
        <f>_xlfn._xlws.FILTER(辅助信息!D:D,辅助信息!G:G=G6320)</f>
        <v>#VALUE!</v>
      </c>
    </row>
    <row r="6321" spans="1:10">
      <c r="A6321" s="2" t="str">
        <f>'[1]2025年已发货'!A:A</f>
        <v>润耀</v>
      </c>
      <c r="B6321" s="2" t="str">
        <f>'[1]2025年已发货'!B:B</f>
        <v>螺纹钢</v>
      </c>
      <c r="C6321" s="2" t="str">
        <f>'[1]2025年已发货'!C:C</f>
        <v>HRB400E Φ28*12m</v>
      </c>
      <c r="D6321" s="2" t="str">
        <f>'[1]2025年已发货'!D:D</f>
        <v>吨</v>
      </c>
      <c r="E6321" s="2">
        <f>'[1]2025年已发货'!E:E</f>
        <v>70</v>
      </c>
      <c r="F6321" s="4">
        <f>'[1]2025年已发货'!F:F</f>
        <v>45890</v>
      </c>
      <c r="G6321" s="2" t="str">
        <f>'[1]2025年已发货'!G:G</f>
        <v>（中铁广州局-成渝扩容2标）四川省内江市资中县双龙镇朱家房子成渝扩容ZCB3-2标1#钢筋厂</v>
      </c>
      <c r="H6321" s="2" t="str">
        <f>'[1]2025年已发货'!H:H</f>
        <v>石雄</v>
      </c>
      <c r="I6321" s="2">
        <f>'[1]2025年已发货'!I:I</f>
        <v>13268388125</v>
      </c>
      <c r="J6321" s="2" vm="1" t="e">
        <f>_xlfn._xlws.FILTER(辅助信息!D:D,辅助信息!G:G=G6321)</f>
        <v>#VALUE!</v>
      </c>
    </row>
    <row r="6322" spans="1:10">
      <c r="A6322" s="2" t="str">
        <f>'[1]2025年已发货'!A:A</f>
        <v>润耀</v>
      </c>
      <c r="B6322" s="2" t="str">
        <f>'[1]2025年已发货'!B:B</f>
        <v>螺纹钢</v>
      </c>
      <c r="C6322" s="2" t="str">
        <f>'[1]2025年已发货'!C:C</f>
        <v>HRB400E Φ25*9m</v>
      </c>
      <c r="D6322" s="2" t="str">
        <f>'[1]2025年已发货'!D:D</f>
        <v>吨</v>
      </c>
      <c r="E6322" s="2">
        <f>'[1]2025年已发货'!E:E</f>
        <v>70</v>
      </c>
      <c r="F6322" s="4">
        <f>'[1]2025年已发货'!F:F</f>
        <v>45890</v>
      </c>
      <c r="G6322" s="2" t="str">
        <f>'[1]2025年已发货'!G:G</f>
        <v>（中铁广州局-成渝扩容2标）四川省内江市资中县双龙镇朱家房子成渝扩容ZCB3-2标1#钢筋厂</v>
      </c>
      <c r="H6322" s="2" t="str">
        <f>'[1]2025年已发货'!H:H</f>
        <v>石雄</v>
      </c>
      <c r="I6322" s="2">
        <f>'[1]2025年已发货'!I:I</f>
        <v>13268388125</v>
      </c>
      <c r="J6322" s="2" vm="1" t="e">
        <f>_xlfn._xlws.FILTER(辅助信息!D:D,辅助信息!G:G=G6322)</f>
        <v>#VALUE!</v>
      </c>
    </row>
    <row r="6323" spans="1:10">
      <c r="A6323" s="2" t="str">
        <f>'[1]2025年已发货'!A:A</f>
        <v>润耀（代）</v>
      </c>
      <c r="B6323" s="2" t="str">
        <f>'[1]2025年已发货'!B:B</f>
        <v>螺纹钢</v>
      </c>
      <c r="C6323" s="2" t="str">
        <f>'[1]2025年已发货'!C:C</f>
        <v>HRB400EФ12*9m</v>
      </c>
      <c r="D6323" s="2" t="str">
        <f>'[1]2025年已发货'!D:D</f>
        <v>吨</v>
      </c>
      <c r="E6323" s="2">
        <f>'[1]2025年已发货'!E:E</f>
        <v>2.957</v>
      </c>
      <c r="F6323" s="4">
        <f>'[1]2025年已发货'!F:F</f>
        <v>45890</v>
      </c>
      <c r="G6323" s="2" t="str">
        <f>'[1]2025年已发货'!G:G</f>
        <v>（成铁西物-贵阳市项目）贵州省贵阳市开阳县、息烽县开阳支线增设立交通道工程</v>
      </c>
      <c r="H6323" s="2" t="str">
        <f>'[1]2025年已发货'!H:H</f>
        <v>黄永福</v>
      </c>
      <c r="I6323" s="2" t="str">
        <f>'[1]2025年已发货'!I:I</f>
        <v>15982823571</v>
      </c>
      <c r="J6323" s="2" vm="1" t="e">
        <f>_xlfn._xlws.FILTER(辅助信息!D:D,辅助信息!G:G=G6323)</f>
        <v>#VALUE!</v>
      </c>
    </row>
    <row r="6324" spans="1:10">
      <c r="A6324" s="2" t="str">
        <f>'[1]2025年已发货'!A:A</f>
        <v>润耀（代）</v>
      </c>
      <c r="B6324" s="2" t="str">
        <f>'[1]2025年已发货'!B:B</f>
        <v>螺纹钢</v>
      </c>
      <c r="C6324" s="2" t="str">
        <f>'[1]2025年已发货'!C:C</f>
        <v>HRB400EФ22*9m</v>
      </c>
      <c r="D6324" s="2" t="str">
        <f>'[1]2025年已发货'!D:D</f>
        <v>吨</v>
      </c>
      <c r="E6324" s="2">
        <f>'[1]2025年已发货'!E:E</f>
        <v>23.6</v>
      </c>
      <c r="F6324" s="4">
        <f>'[1]2025年已发货'!F:F</f>
        <v>45890</v>
      </c>
      <c r="G6324" s="2" t="str">
        <f>'[1]2025年已发货'!G:G</f>
        <v>（成铁西物-贵阳市项目）贵州省贵阳市开阳县、息烽县开阳支线增设立交通道工程</v>
      </c>
      <c r="H6324" s="2" t="str">
        <f>'[1]2025年已发货'!H:H</f>
        <v>黄永福</v>
      </c>
      <c r="I6324" s="2" t="str">
        <f>'[1]2025年已发货'!I:I</f>
        <v>15982823571</v>
      </c>
      <c r="J6324" s="2" vm="1" t="e">
        <f>_xlfn._xlws.FILTER(辅助信息!D:D,辅助信息!G:G=G6324)</f>
        <v>#VALUE!</v>
      </c>
    </row>
    <row r="6325" spans="1:10">
      <c r="A6325" s="2" t="str">
        <f>'[1]2025年已发货'!A:A</f>
        <v>润耀（代）</v>
      </c>
      <c r="B6325" s="2" t="str">
        <f>'[1]2025年已发货'!B:B</f>
        <v>螺纹钢</v>
      </c>
      <c r="C6325" s="2" t="str">
        <f>'[1]2025年已发货'!C:C</f>
        <v>HRB400EФ25*9m</v>
      </c>
      <c r="D6325" s="2" t="str">
        <f>'[1]2025年已发货'!D:D</f>
        <v>吨</v>
      </c>
      <c r="E6325" s="2">
        <f>'[1]2025年已发货'!E:E</f>
        <v>5.96</v>
      </c>
      <c r="F6325" s="4">
        <f>'[1]2025年已发货'!F:F</f>
        <v>45890</v>
      </c>
      <c r="G6325" s="2" t="str">
        <f>'[1]2025年已发货'!G:G</f>
        <v>（成铁西物-贵阳市项目）贵州省贵阳市开阳县、息烽县开阳支线增设立交通道工程</v>
      </c>
      <c r="H6325" s="2" t="str">
        <f>'[1]2025年已发货'!H:H</f>
        <v>黄永福</v>
      </c>
      <c r="I6325" s="2" t="str">
        <f>'[1]2025年已发货'!I:I</f>
        <v>15982823571</v>
      </c>
      <c r="J6325" s="2" vm="1" t="e">
        <f>_xlfn._xlws.FILTER(辅助信息!D:D,辅助信息!G:G=G6325)</f>
        <v>#VALUE!</v>
      </c>
    </row>
    <row r="6326" spans="1:10">
      <c r="A6326" s="2" t="str">
        <f>'[1]2025年已发货'!A:A</f>
        <v>润耀（代）</v>
      </c>
      <c r="B6326" s="2" t="str">
        <f>'[1]2025年已发货'!B:B</f>
        <v>螺纹钢</v>
      </c>
      <c r="C6326" s="2" t="str">
        <f>'[1]2025年已发货'!C:C</f>
        <v>HRB400EФ28*9m</v>
      </c>
      <c r="D6326" s="2" t="str">
        <f>'[1]2025年已发货'!D:D</f>
        <v>吨</v>
      </c>
      <c r="E6326" s="2">
        <f>'[1]2025年已发货'!E:E</f>
        <v>2.956</v>
      </c>
      <c r="F6326" s="4">
        <f>'[1]2025年已发货'!F:F</f>
        <v>45890</v>
      </c>
      <c r="G6326" s="2" t="str">
        <f>'[1]2025年已发货'!G:G</f>
        <v>（成铁西物-贵阳市项目）贵州省贵阳市开阳县、息烽县开阳支线增设立交通道工程</v>
      </c>
      <c r="H6326" s="2" t="str">
        <f>'[1]2025年已发货'!H:H</f>
        <v>黄永福</v>
      </c>
      <c r="I6326" s="2" t="str">
        <f>'[1]2025年已发货'!I:I</f>
        <v>15982823571</v>
      </c>
      <c r="J6326" s="2" vm="1" t="e">
        <f>_xlfn._xlws.FILTER(辅助信息!D:D,辅助信息!G:G=G6326)</f>
        <v>#VALUE!</v>
      </c>
    </row>
    <row r="6327" spans="1:10">
      <c r="A6327" s="2" t="str">
        <f>'[1]2025年已发货'!A:A</f>
        <v>润耀</v>
      </c>
      <c r="B6327" s="2" t="str">
        <f>'[1]2025年已发货'!B:B</f>
        <v>盘螺</v>
      </c>
      <c r="C6327" s="2" t="str">
        <f>'[1]2025年已发货'!C:C</f>
        <v>HRB400E φ8mm</v>
      </c>
      <c r="D6327" s="2" t="str">
        <f>'[1]2025年已发货'!D:D</f>
        <v>吨</v>
      </c>
      <c r="E6327" s="2">
        <f>'[1]2025年已发货'!E:E</f>
        <v>35</v>
      </c>
      <c r="F6327" s="4">
        <f>'[1]2025年已发货'!F:F</f>
        <v>45890</v>
      </c>
      <c r="G6327" s="2" t="str">
        <f>'[1]2025年已发货'!G:G</f>
        <v>（中核中原-温江光明苑三期项目）四川省成都市温江区金马街道光明苑三期项目</v>
      </c>
      <c r="H6327" s="2" t="str">
        <f>'[1]2025年已发货'!H:H</f>
        <v>王生斌</v>
      </c>
      <c r="I6327" s="2">
        <f>'[1]2025年已发货'!I:I</f>
        <v>15228858118</v>
      </c>
      <c r="J6327" s="2" vm="1" t="e">
        <f>_xlfn._xlws.FILTER(辅助信息!D:D,辅助信息!G:G=G6327)</f>
        <v>#VALUE!</v>
      </c>
    </row>
    <row r="6328" spans="1:10">
      <c r="A6328" s="2" t="str">
        <f>'[1]2025年已发货'!A:A</f>
        <v>润耀</v>
      </c>
      <c r="B6328" s="2" t="str">
        <f>'[1]2025年已发货'!B:B</f>
        <v>盘螺</v>
      </c>
      <c r="C6328" s="2" t="str">
        <f>'[1]2025年已发货'!C:C</f>
        <v>HRB400E φ10mm</v>
      </c>
      <c r="D6328" s="2" t="str">
        <f>'[1]2025年已发货'!D:D</f>
        <v>吨</v>
      </c>
      <c r="E6328" s="2">
        <f>'[1]2025年已发货'!E:E</f>
        <v>70</v>
      </c>
      <c r="F6328" s="4">
        <f>'[1]2025年已发货'!F:F</f>
        <v>45890</v>
      </c>
      <c r="G6328" s="2" t="str">
        <f>'[1]2025年已发货'!G:G</f>
        <v>（中核中原-温江光明苑三期项目）四川省成都市温江区金马街道光明苑三期项目</v>
      </c>
      <c r="H6328" s="2" t="str">
        <f>'[1]2025年已发货'!H:H</f>
        <v>王生斌</v>
      </c>
      <c r="I6328" s="2">
        <f>'[1]2025年已发货'!I:I</f>
        <v>15228858118</v>
      </c>
      <c r="J6328" s="2" vm="1" t="e">
        <f>_xlfn._xlws.FILTER(辅助信息!D:D,辅助信息!G:G=G6328)</f>
        <v>#VALUE!</v>
      </c>
    </row>
    <row r="6329" spans="1:10">
      <c r="A6329" s="2" t="str">
        <f>'[1]2025年已发货'!A:A</f>
        <v>润耀</v>
      </c>
      <c r="B6329" s="2" t="str">
        <f>'[1]2025年已发货'!B:B</f>
        <v>盘螺</v>
      </c>
      <c r="C6329" s="2" t="str">
        <f>'[1]2025年已发货'!C:C</f>
        <v>HRB400E Φ6</v>
      </c>
      <c r="D6329" s="2" t="str">
        <f>'[1]2025年已发货'!D:D</f>
        <v>吨</v>
      </c>
      <c r="E6329" s="2">
        <f>'[1]2025年已发货'!E:E</f>
        <v>4</v>
      </c>
      <c r="F6329" s="4">
        <f>'[1]2025年已发货'!F:F</f>
        <v>45890</v>
      </c>
      <c r="G6329" s="2" t="str">
        <f>'[1]2025年已发货'!G:G</f>
        <v>(五冶建设扩建艺体中学二期工程)四川省成都市双流区光荣路成都艺体中学南200米</v>
      </c>
      <c r="H6329" s="2" t="str">
        <f>'[1]2025年已发货'!H:H</f>
        <v>谢序强</v>
      </c>
      <c r="I6329" s="2">
        <f>'[1]2025年已发货'!I:I</f>
        <v>13458588232</v>
      </c>
      <c r="J6329" s="2" t="str">
        <f>_xlfn._xlws.FILTER(辅助信息!D:D,辅助信息!G:G=G6329)</f>
        <v>五冶建设扩建艺体中学二期工程</v>
      </c>
    </row>
    <row r="6330" spans="1:10">
      <c r="A6330" s="2" t="str">
        <f>'[1]2025年已发货'!A:A</f>
        <v>润耀</v>
      </c>
      <c r="B6330" s="2" t="str">
        <f>'[1]2025年已发货'!B:B</f>
        <v>盘螺</v>
      </c>
      <c r="C6330" s="2" t="str">
        <f>'[1]2025年已发货'!C:C</f>
        <v>HRB400E Φ8</v>
      </c>
      <c r="D6330" s="2" t="str">
        <f>'[1]2025年已发货'!D:D</f>
        <v>吨</v>
      </c>
      <c r="E6330" s="2">
        <f>'[1]2025年已发货'!E:E</f>
        <v>10</v>
      </c>
      <c r="F6330" s="4">
        <f>'[1]2025年已发货'!F:F</f>
        <v>45890</v>
      </c>
      <c r="G6330" s="2" t="str">
        <f>'[1]2025年已发货'!G:G</f>
        <v>(五冶建设扩建艺体中学二期工程)四川省成都市双流区光荣路成都艺体中学南200米</v>
      </c>
      <c r="H6330" s="2" t="str">
        <f>'[1]2025年已发货'!H:H</f>
        <v>谢序强</v>
      </c>
      <c r="I6330" s="2">
        <f>'[1]2025年已发货'!I:I</f>
        <v>13458588232</v>
      </c>
      <c r="J6330" s="2" t="str">
        <f>_xlfn._xlws.FILTER(辅助信息!D:D,辅助信息!G:G=G6330)</f>
        <v>五冶建设扩建艺体中学二期工程</v>
      </c>
    </row>
    <row r="6331" spans="1:10">
      <c r="A6331" s="2" t="str">
        <f>'[1]2025年已发货'!A:A</f>
        <v>润耀</v>
      </c>
      <c r="B6331" s="2" t="str">
        <f>'[1]2025年已发货'!B:B</f>
        <v>盘螺</v>
      </c>
      <c r="C6331" s="2" t="str">
        <f>'[1]2025年已发货'!C:C</f>
        <v>HRB400E Φ10</v>
      </c>
      <c r="D6331" s="2" t="str">
        <f>'[1]2025年已发货'!D:D</f>
        <v>吨</v>
      </c>
      <c r="E6331" s="2">
        <f>'[1]2025年已发货'!E:E</f>
        <v>20</v>
      </c>
      <c r="F6331" s="4">
        <f>'[1]2025年已发货'!F:F</f>
        <v>45890</v>
      </c>
      <c r="G6331" s="2" t="str">
        <f>'[1]2025年已发货'!G:G</f>
        <v>(五冶建设扩建艺体中学二期工程)四川省成都市双流区光荣路成都艺体中学南200米</v>
      </c>
      <c r="H6331" s="2" t="str">
        <f>'[1]2025年已发货'!H:H</f>
        <v>谢序强</v>
      </c>
      <c r="I6331" s="2">
        <f>'[1]2025年已发货'!I:I</f>
        <v>13458588232</v>
      </c>
      <c r="J6331" s="2" t="str">
        <f>_xlfn._xlws.FILTER(辅助信息!D:D,辅助信息!G:G=G6331)</f>
        <v>五冶建设扩建艺体中学二期工程</v>
      </c>
    </row>
    <row r="6332" spans="1:10">
      <c r="A6332" s="2" t="str">
        <f>'[1]2025年已发货'!A:A</f>
        <v>润耀</v>
      </c>
      <c r="B6332" s="2" t="str">
        <f>'[1]2025年已发货'!B:B</f>
        <v>螺纹钢</v>
      </c>
      <c r="C6332" s="2" t="str">
        <f>'[1]2025年已发货'!C:C</f>
        <v>HRB400E Φ12 9m</v>
      </c>
      <c r="D6332" s="2" t="str">
        <f>'[1]2025年已发货'!D:D</f>
        <v>吨</v>
      </c>
      <c r="E6332" s="2">
        <f>'[1]2025年已发货'!E:E</f>
        <v>15</v>
      </c>
      <c r="F6332" s="4">
        <f>'[1]2025年已发货'!F:F</f>
        <v>45890</v>
      </c>
      <c r="G6332" s="2" t="str">
        <f>'[1]2025年已发货'!G:G</f>
        <v>(五冶建设扩建艺体中学二期工程)四川省成都市双流区光荣路成都艺体中学南200米</v>
      </c>
      <c r="H6332" s="2" t="str">
        <f>'[1]2025年已发货'!H:H</f>
        <v>谢序强</v>
      </c>
      <c r="I6332" s="2">
        <f>'[1]2025年已发货'!I:I</f>
        <v>13458588232</v>
      </c>
      <c r="J6332" s="2" t="str">
        <f>_xlfn._xlws.FILTER(辅助信息!D:D,辅助信息!G:G=G6332)</f>
        <v>五冶建设扩建艺体中学二期工程</v>
      </c>
    </row>
    <row r="6333" spans="1:10">
      <c r="A6333" s="2" t="str">
        <f>'[1]2025年已发货'!A:A</f>
        <v>润耀</v>
      </c>
      <c r="B6333" s="2" t="str">
        <f>'[1]2025年已发货'!B:B</f>
        <v>螺纹钢</v>
      </c>
      <c r="C6333" s="2" t="str">
        <f>'[1]2025年已发货'!C:C</f>
        <v>HRB500E Φ18</v>
      </c>
      <c r="D6333" s="2" t="str">
        <f>'[1]2025年已发货'!D:D</f>
        <v>吨</v>
      </c>
      <c r="E6333" s="2">
        <f>'[1]2025年已发货'!E:E</f>
        <v>5</v>
      </c>
      <c r="F6333" s="4">
        <f>'[1]2025年已发货'!F:F</f>
        <v>45890</v>
      </c>
      <c r="G6333" s="2" t="str">
        <f>'[1]2025年已发货'!G:G</f>
        <v>(五冶建设扩建艺体中学二期工程)四川省成都市双流区光荣路成都艺体中学南200米</v>
      </c>
      <c r="H6333" s="2" t="str">
        <f>'[1]2025年已发货'!H:H</f>
        <v>谢序强</v>
      </c>
      <c r="I6333" s="2">
        <f>'[1]2025年已发货'!I:I</f>
        <v>13458588232</v>
      </c>
      <c r="J6333" s="2" t="str">
        <f>_xlfn._xlws.FILTER(辅助信息!D:D,辅助信息!G:G=G6333)</f>
        <v>五冶建设扩建艺体中学二期工程</v>
      </c>
    </row>
    <row r="6334" spans="1:10">
      <c r="A6334" s="2" t="str">
        <f>'[1]2025年已发货'!A:A</f>
        <v>润耀</v>
      </c>
      <c r="B6334" s="2" t="str">
        <f>'[1]2025年已发货'!B:B</f>
        <v>螺纹钢</v>
      </c>
      <c r="C6334" s="2" t="str">
        <f>'[1]2025年已发货'!C:C</f>
        <v>HRB500E Φ20</v>
      </c>
      <c r="D6334" s="2" t="str">
        <f>'[1]2025年已发货'!D:D</f>
        <v>吨</v>
      </c>
      <c r="E6334" s="2">
        <f>'[1]2025年已发货'!E:E</f>
        <v>5</v>
      </c>
      <c r="F6334" s="4">
        <f>'[1]2025年已发货'!F:F</f>
        <v>45890</v>
      </c>
      <c r="G6334" s="2" t="str">
        <f>'[1]2025年已发货'!G:G</f>
        <v>(五冶建设扩建艺体中学二期工程)四川省成都市双流区光荣路成都艺体中学南200米</v>
      </c>
      <c r="H6334" s="2" t="str">
        <f>'[1]2025年已发货'!H:H</f>
        <v>谢序强</v>
      </c>
      <c r="I6334" s="2">
        <f>'[1]2025年已发货'!I:I</f>
        <v>13458588232</v>
      </c>
      <c r="J6334" s="2" t="str">
        <f>_xlfn._xlws.FILTER(辅助信息!D:D,辅助信息!G:G=G6334)</f>
        <v>五冶建设扩建艺体中学二期工程</v>
      </c>
    </row>
    <row r="6335" spans="1:10">
      <c r="A6335" s="2" t="str">
        <f>'[1]2025年已发货'!A:A</f>
        <v>润耀</v>
      </c>
      <c r="B6335" s="2" t="str">
        <f>'[1]2025年已发货'!B:B</f>
        <v>螺纹钢</v>
      </c>
      <c r="C6335" s="2" t="str">
        <f>'[1]2025年已发货'!C:C</f>
        <v>HRB500E Φ25</v>
      </c>
      <c r="D6335" s="2" t="str">
        <f>'[1]2025年已发货'!D:D</f>
        <v>吨</v>
      </c>
      <c r="E6335" s="2">
        <f>'[1]2025年已发货'!E:E</f>
        <v>46</v>
      </c>
      <c r="F6335" s="4">
        <f>'[1]2025年已发货'!F:F</f>
        <v>45890</v>
      </c>
      <c r="G6335" s="2" t="str">
        <f>'[1]2025年已发货'!G:G</f>
        <v>(五冶建设扩建艺体中学二期工程)四川省成都市双流区光荣路成都艺体中学南200米</v>
      </c>
      <c r="H6335" s="2" t="str">
        <f>'[1]2025年已发货'!H:H</f>
        <v>谢序强</v>
      </c>
      <c r="I6335" s="2">
        <f>'[1]2025年已发货'!I:I</f>
        <v>13458588232</v>
      </c>
      <c r="J6335" s="2" t="str">
        <f>_xlfn._xlws.FILTER(辅助信息!D:D,辅助信息!G:G=G6335)</f>
        <v>五冶建设扩建艺体中学二期工程</v>
      </c>
    </row>
    <row r="6336" spans="1:10">
      <c r="A6336" s="2" t="str">
        <f>'[1]2025年已发货'!A:A</f>
        <v>润耀</v>
      </c>
      <c r="B6336" s="2" t="str">
        <f>'[1]2025年已发货'!B:B</f>
        <v>螺纹钢</v>
      </c>
      <c r="C6336" s="2" t="str">
        <f>'[1]2025年已发货'!C:C</f>
        <v>HRB400E Φ12 9m</v>
      </c>
      <c r="D6336" s="2" t="str">
        <f>'[1]2025年已发货'!D:D</f>
        <v>吨</v>
      </c>
      <c r="E6336" s="2">
        <f>'[1]2025年已发货'!E:E</f>
        <v>50</v>
      </c>
      <c r="F6336" s="4">
        <f>'[1]2025年已发货'!F:F</f>
        <v>45890</v>
      </c>
      <c r="G6336" s="2" t="str">
        <f>'[1]2025年已发货'!G:G</f>
        <v>(五冶建设扩建艺体中学二期工程)四川省成都市双流区光荣路成都艺体中学南200米</v>
      </c>
      <c r="H6336" s="2" t="str">
        <f>'[1]2025年已发货'!H:H</f>
        <v>谢序强</v>
      </c>
      <c r="I6336" s="2">
        <f>'[1]2025年已发货'!I:I</f>
        <v>13458588232</v>
      </c>
      <c r="J6336" s="2" t="str">
        <f>_xlfn._xlws.FILTER(辅助信息!D:D,辅助信息!G:G=G6336)</f>
        <v>五冶建设扩建艺体中学二期工程</v>
      </c>
    </row>
    <row r="6337" spans="1:10">
      <c r="A6337" s="2" t="str">
        <f>'[1]2025年已发货'!A:A</f>
        <v>润耀</v>
      </c>
      <c r="B6337" s="2" t="str">
        <f>'[1]2025年已发货'!B:B</f>
        <v>螺纹钢</v>
      </c>
      <c r="C6337" s="2" t="str">
        <f>'[1]2025年已发货'!C:C</f>
        <v>HRB400E Φ14 9m</v>
      </c>
      <c r="D6337" s="2" t="str">
        <f>'[1]2025年已发货'!D:D</f>
        <v>吨</v>
      </c>
      <c r="E6337" s="2">
        <f>'[1]2025年已发货'!E:E</f>
        <v>20</v>
      </c>
      <c r="F6337" s="4">
        <f>'[1]2025年已发货'!F:F</f>
        <v>45890</v>
      </c>
      <c r="G6337" s="2" t="str">
        <f>'[1]2025年已发货'!G:G</f>
        <v>(五冶建设扩建艺体中学二期工程)四川省成都市双流区光荣路成都艺体中学南200米</v>
      </c>
      <c r="H6337" s="2" t="str">
        <f>'[1]2025年已发货'!H:H</f>
        <v>谢序强</v>
      </c>
      <c r="I6337" s="2">
        <f>'[1]2025年已发货'!I:I</f>
        <v>13458588232</v>
      </c>
      <c r="J6337" s="2" t="str">
        <f>_xlfn._xlws.FILTER(辅助信息!D:D,辅助信息!G:G=G6337)</f>
        <v>五冶建设扩建艺体中学二期工程</v>
      </c>
    </row>
    <row r="6338" spans="1:10">
      <c r="A6338" s="2" t="str">
        <f>'[1]2025年已发货'!A:A</f>
        <v>润耀</v>
      </c>
      <c r="B6338" s="2" t="str">
        <f>'[1]2025年已发货'!B:B</f>
        <v>螺纹钢</v>
      </c>
      <c r="C6338" s="2" t="str">
        <f>'[1]2025年已发货'!C:C</f>
        <v>HRB500E Φ12</v>
      </c>
      <c r="D6338" s="2" t="str">
        <f>'[1]2025年已发货'!D:D</f>
        <v>吨</v>
      </c>
      <c r="E6338" s="2">
        <f>'[1]2025年已发货'!E:E</f>
        <v>5</v>
      </c>
      <c r="F6338" s="4">
        <f>'[1]2025年已发货'!F:F</f>
        <v>45890</v>
      </c>
      <c r="G6338" s="2" t="str">
        <f>'[1]2025年已发货'!G:G</f>
        <v>(五冶建设扩建艺体中学二期工程)四川省成都市双流区光荣路成都艺体中学南200米</v>
      </c>
      <c r="H6338" s="2" t="str">
        <f>'[1]2025年已发货'!H:H</f>
        <v>谢序强</v>
      </c>
      <c r="I6338" s="2">
        <f>'[1]2025年已发货'!I:I</f>
        <v>13458588232</v>
      </c>
      <c r="J6338" s="2" t="str">
        <f>_xlfn._xlws.FILTER(辅助信息!D:D,辅助信息!G:G=G6338)</f>
        <v>五冶建设扩建艺体中学二期工程</v>
      </c>
    </row>
    <row r="6339" spans="1:10">
      <c r="A6339" s="2" t="str">
        <f>'[1]2025年已发货'!A:A</f>
        <v>润耀</v>
      </c>
      <c r="B6339" s="2" t="str">
        <f>'[1]2025年已发货'!B:B</f>
        <v>螺纹钢</v>
      </c>
      <c r="C6339" s="2" t="str">
        <f>'[1]2025年已发货'!C:C</f>
        <v>HRB500E Φ14</v>
      </c>
      <c r="D6339" s="2" t="str">
        <f>'[1]2025年已发货'!D:D</f>
        <v>吨</v>
      </c>
      <c r="E6339" s="2">
        <f>'[1]2025年已发货'!E:E</f>
        <v>5</v>
      </c>
      <c r="F6339" s="4">
        <f>'[1]2025年已发货'!F:F</f>
        <v>45890</v>
      </c>
      <c r="G6339" s="2" t="str">
        <f>'[1]2025年已发货'!G:G</f>
        <v>(五冶建设扩建艺体中学二期工程)四川省成都市双流区光荣路成都艺体中学南200米</v>
      </c>
      <c r="H6339" s="2" t="str">
        <f>'[1]2025年已发货'!H:H</f>
        <v>谢序强</v>
      </c>
      <c r="I6339" s="2">
        <f>'[1]2025年已发货'!I:I</f>
        <v>13458588232</v>
      </c>
      <c r="J6339" s="2" t="str">
        <f>_xlfn._xlws.FILTER(辅助信息!D:D,辅助信息!G:G=G6339)</f>
        <v>五冶建设扩建艺体中学二期工程</v>
      </c>
    </row>
    <row r="6340" spans="1:10">
      <c r="A6340" s="2" t="str">
        <f>'[1]2025年已发货'!A:A</f>
        <v>润耀</v>
      </c>
      <c r="B6340" s="2" t="str">
        <f>'[1]2025年已发货'!B:B</f>
        <v>螺纹钢</v>
      </c>
      <c r="C6340" s="2" t="str">
        <f>'[1]2025年已发货'!C:C</f>
        <v>HRB500E Φ25</v>
      </c>
      <c r="D6340" s="2" t="str">
        <f>'[1]2025年已发货'!D:D</f>
        <v>吨</v>
      </c>
      <c r="E6340" s="2">
        <f>'[1]2025年已发货'!E:E</f>
        <v>60</v>
      </c>
      <c r="F6340" s="4">
        <f>'[1]2025年已发货'!F:F</f>
        <v>45890</v>
      </c>
      <c r="G6340" s="2" t="str">
        <f>'[1]2025年已发货'!G:G</f>
        <v>(五冶建设扩建艺体中学二期工程)四川省成都市双流区光荣路成都艺体中学南200米</v>
      </c>
      <c r="H6340" s="2" t="str">
        <f>'[1]2025年已发货'!H:H</f>
        <v>谢序强</v>
      </c>
      <c r="I6340" s="2">
        <f>'[1]2025年已发货'!I:I</f>
        <v>13458588232</v>
      </c>
      <c r="J6340" s="2" t="str">
        <f>_xlfn._xlws.FILTER(辅助信息!D:D,辅助信息!G:G=G6340)</f>
        <v>五冶建设扩建艺体中学二期工程</v>
      </c>
    </row>
    <row r="6341" spans="1:10">
      <c r="A6341" s="2" t="str">
        <f>'[1]2025年已发货'!A:A</f>
        <v>润耀</v>
      </c>
      <c r="B6341" s="2" t="str">
        <f>'[1]2025年已发货'!B:B</f>
        <v>盘螺</v>
      </c>
      <c r="C6341" s="2" t="str">
        <f>'[1]2025年已发货'!C:C</f>
        <v>HRB400E Φ6</v>
      </c>
      <c r="D6341" s="2" t="str">
        <f>'[1]2025年已发货'!D:D</f>
        <v>吨</v>
      </c>
      <c r="E6341" s="2">
        <f>'[1]2025年已发货'!E:E</f>
        <v>2</v>
      </c>
      <c r="F6341" s="4">
        <f>'[1]2025年已发货'!F:F</f>
        <v>45890</v>
      </c>
      <c r="G6341" s="2" t="str">
        <f>'[1]2025年已发货'!G:G</f>
        <v>（华西乐山）-四川省乐山市市中区苏稽镇周山嘴校地共建产教融合基地建设项目一标段</v>
      </c>
      <c r="H6341" s="2" t="str">
        <f>'[1]2025年已发货'!H:H</f>
        <v>范增云</v>
      </c>
      <c r="I6341" s="2">
        <f>'[1]2025年已发货'!I:I</f>
        <v>13668153241</v>
      </c>
      <c r="J6341" s="2" vm="1" t="e">
        <f>_xlfn._xlws.FILTER(辅助信息!D:D,辅助信息!G:G=G6341)</f>
        <v>#VALUE!</v>
      </c>
    </row>
    <row r="6342" spans="1:10">
      <c r="A6342" s="2" t="str">
        <f>'[1]2025年已发货'!A:A</f>
        <v>润耀</v>
      </c>
      <c r="B6342" s="2" t="str">
        <f>'[1]2025年已发货'!B:B</f>
        <v>盘螺</v>
      </c>
      <c r="C6342" s="2" t="str">
        <f>'[1]2025年已发货'!C:C</f>
        <v>HRB400E Φ8</v>
      </c>
      <c r="D6342" s="2" t="str">
        <f>'[1]2025年已发货'!D:D</f>
        <v>吨</v>
      </c>
      <c r="E6342" s="2">
        <f>'[1]2025年已发货'!E:E</f>
        <v>10</v>
      </c>
      <c r="F6342" s="4">
        <f>'[1]2025年已发货'!F:F</f>
        <v>45890</v>
      </c>
      <c r="G6342" s="2" t="str">
        <f>'[1]2025年已发货'!G:G</f>
        <v>（华西乐山）-四川省乐山市市中区苏稽镇周山嘴校地共建产教融合基地建设项目一标段</v>
      </c>
      <c r="H6342" s="2" t="str">
        <f>'[1]2025年已发货'!H:H</f>
        <v>范增云</v>
      </c>
      <c r="I6342" s="2">
        <f>'[1]2025年已发货'!I:I</f>
        <v>13668153241</v>
      </c>
      <c r="J6342" s="2" vm="1" t="e">
        <f>_xlfn._xlws.FILTER(辅助信息!D:D,辅助信息!G:G=G6342)</f>
        <v>#VALUE!</v>
      </c>
    </row>
    <row r="6343" spans="1:10">
      <c r="A6343" s="2" t="str">
        <f>'[1]2025年已发货'!A:A</f>
        <v>润耀</v>
      </c>
      <c r="B6343" s="2" t="str">
        <f>'[1]2025年已发货'!B:B</f>
        <v>盘螺</v>
      </c>
      <c r="C6343" s="2" t="str">
        <f>'[1]2025年已发货'!C:C</f>
        <v>HRB400E Φ10</v>
      </c>
      <c r="D6343" s="2" t="str">
        <f>'[1]2025年已发货'!D:D</f>
        <v>吨</v>
      </c>
      <c r="E6343" s="2">
        <f>'[1]2025年已发货'!E:E</f>
        <v>5</v>
      </c>
      <c r="F6343" s="4">
        <f>'[1]2025年已发货'!F:F</f>
        <v>45890</v>
      </c>
      <c r="G6343" s="2" t="str">
        <f>'[1]2025年已发货'!G:G</f>
        <v>（华西乐山）-四川省乐山市市中区苏稽镇周山嘴校地共建产教融合基地建设项目一标段</v>
      </c>
      <c r="H6343" s="2" t="str">
        <f>'[1]2025年已发货'!H:H</f>
        <v>范增云</v>
      </c>
      <c r="I6343" s="2">
        <f>'[1]2025年已发货'!I:I</f>
        <v>13668153241</v>
      </c>
      <c r="J6343" s="2" vm="1" t="e">
        <f>_xlfn._xlws.FILTER(辅助信息!D:D,辅助信息!G:G=G6343)</f>
        <v>#VALUE!</v>
      </c>
    </row>
    <row r="6344" spans="1:10">
      <c r="A6344" s="2" t="str">
        <f>'[1]2025年已发货'!A:A</f>
        <v>润耀</v>
      </c>
      <c r="B6344" s="2" t="str">
        <f>'[1]2025年已发货'!B:B</f>
        <v>盘螺</v>
      </c>
      <c r="C6344" s="2" t="str">
        <f>'[1]2025年已发货'!C:C</f>
        <v>HRB400E Φ12</v>
      </c>
      <c r="D6344" s="2" t="str">
        <f>'[1]2025年已发货'!D:D</f>
        <v>吨</v>
      </c>
      <c r="E6344" s="2">
        <f>'[1]2025年已发货'!E:E</f>
        <v>30</v>
      </c>
      <c r="F6344" s="4">
        <f>'[1]2025年已发货'!F:F</f>
        <v>45890</v>
      </c>
      <c r="G6344" s="2" t="str">
        <f>'[1]2025年已发货'!G:G</f>
        <v>（华西乐山）-四川省乐山市市中区苏稽镇周山嘴校地共建产教融合基地建设项目一标段</v>
      </c>
      <c r="H6344" s="2" t="str">
        <f>'[1]2025年已发货'!H:H</f>
        <v>范增云</v>
      </c>
      <c r="I6344" s="2">
        <f>'[1]2025年已发货'!I:I</f>
        <v>13668153241</v>
      </c>
      <c r="J6344" s="2" vm="1" t="e">
        <f>_xlfn._xlws.FILTER(辅助信息!D:D,辅助信息!G:G=G6344)</f>
        <v>#VALUE!</v>
      </c>
    </row>
    <row r="6345" spans="1:10">
      <c r="A6345" s="2" t="str">
        <f>'[1]2025年已发货'!A:A</f>
        <v>润耀</v>
      </c>
      <c r="B6345" s="2" t="str">
        <f>'[1]2025年已发货'!B:B</f>
        <v>螺纹钢</v>
      </c>
      <c r="C6345" s="2" t="str">
        <f>'[1]2025年已发货'!C:C</f>
        <v>HRB400E Φ28 9m</v>
      </c>
      <c r="D6345" s="2" t="str">
        <f>'[1]2025年已发货'!D:D</f>
        <v>吨</v>
      </c>
      <c r="E6345" s="2">
        <f>'[1]2025年已发货'!E:E</f>
        <v>22</v>
      </c>
      <c r="F6345" s="4">
        <f>'[1]2025年已发货'!F:F</f>
        <v>45890</v>
      </c>
      <c r="G6345" s="2" t="str">
        <f>'[1]2025年已发货'!G:G</f>
        <v>（华西乐山）-四川省乐山市市中区苏稽镇周山嘴校地共建产教融合基地建设项目一标段</v>
      </c>
      <c r="H6345" s="2" t="str">
        <f>'[1]2025年已发货'!H:H</f>
        <v>范增云</v>
      </c>
      <c r="I6345" s="2">
        <f>'[1]2025年已发货'!I:I</f>
        <v>13668153241</v>
      </c>
      <c r="J6345" s="2" vm="1" t="e">
        <f>_xlfn._xlws.FILTER(辅助信息!D:D,辅助信息!G:G=G6345)</f>
        <v>#VALUE!</v>
      </c>
    </row>
    <row r="6346" spans="1:10">
      <c r="A6346" s="2" t="str">
        <f>'[1]2025年已发货'!A:A</f>
        <v>钢固融</v>
      </c>
      <c r="B6346" s="2" t="str">
        <f>'[1]2025年已发货'!B:B</f>
        <v>盘螺</v>
      </c>
      <c r="C6346" s="2" t="str">
        <f>'[1]2025年已发货'!C:C</f>
        <v>HRB400E Φ10</v>
      </c>
      <c r="D6346" s="2" t="str">
        <f>'[1]2025年已发货'!D:D</f>
        <v>吨</v>
      </c>
      <c r="E6346" s="2">
        <f>'[1]2025年已发货'!E:E</f>
        <v>15</v>
      </c>
      <c r="F6346" s="4">
        <f>'[1]2025年已发货'!F:F</f>
        <v>45890</v>
      </c>
      <c r="G6346" s="2" t="str">
        <f>'[1]2025年已发货'!G:G</f>
        <v>（华西乐山）-四川省乐山市市中区苏稽镇周山嘴校地共建产教融合基地建设项目一标段</v>
      </c>
      <c r="H6346" s="2" t="str">
        <f>'[1]2025年已发货'!H:H</f>
        <v>范增云</v>
      </c>
      <c r="I6346" s="2">
        <f>'[1]2025年已发货'!I:I</f>
        <v>13668153241</v>
      </c>
      <c r="J6346" s="2" vm="1" t="e">
        <f>_xlfn._xlws.FILTER(辅助信息!D:D,辅助信息!G:G=G6346)</f>
        <v>#VALUE!</v>
      </c>
    </row>
    <row r="6347" spans="1:10">
      <c r="A6347" s="2" t="str">
        <f>'[1]2025年已发货'!A:A</f>
        <v>钢固融</v>
      </c>
      <c r="B6347" s="2" t="str">
        <f>'[1]2025年已发货'!B:B</f>
        <v>螺纹钢</v>
      </c>
      <c r="C6347" s="2" t="str">
        <f>'[1]2025年已发货'!C:C</f>
        <v>HRB400E Φ22 9m</v>
      </c>
      <c r="D6347" s="2" t="str">
        <f>'[1]2025年已发货'!D:D</f>
        <v>吨</v>
      </c>
      <c r="E6347" s="2">
        <f>'[1]2025年已发货'!E:E</f>
        <v>18</v>
      </c>
      <c r="F6347" s="4">
        <f>'[1]2025年已发货'!F:F</f>
        <v>45890</v>
      </c>
      <c r="G6347" s="2" t="str">
        <f>'[1]2025年已发货'!G:G</f>
        <v>（华西乐山）-四川省乐山市市中区苏稽镇周山嘴校地共建产教融合基地建设项目一标段</v>
      </c>
      <c r="H6347" s="2" t="str">
        <f>'[1]2025年已发货'!H:H</f>
        <v>范增云</v>
      </c>
      <c r="I6347" s="2">
        <f>'[1]2025年已发货'!I:I</f>
        <v>13668153241</v>
      </c>
      <c r="J6347" s="2" vm="1" t="e">
        <f>_xlfn._xlws.FILTER(辅助信息!D:D,辅助信息!G:G=G6347)</f>
        <v>#VALUE!</v>
      </c>
    </row>
    <row r="6348" spans="1:10">
      <c r="A6348" s="2" t="str">
        <f>'[1]2025年已发货'!A:A</f>
        <v>润耀</v>
      </c>
      <c r="B6348" s="2" t="str">
        <f>'[1]2025年已发货'!B:B</f>
        <v>螺纹钢</v>
      </c>
      <c r="C6348" s="2" t="str">
        <f>'[1]2025年已发货'!C:C</f>
        <v>HRB500E Φ12 12m</v>
      </c>
      <c r="D6348" s="2" t="str">
        <f>'[1]2025年已发货'!D:D</f>
        <v>吨</v>
      </c>
      <c r="E6348" s="2">
        <f>'[1]2025年已发货'!E:E</f>
        <v>20</v>
      </c>
      <c r="F6348" s="4">
        <f>'[1]2025年已发货'!F:F</f>
        <v>45890</v>
      </c>
      <c r="G6348" s="2" t="str">
        <f>'[1]2025年已发货'!G:G</f>
        <v>(华西乐山）-四川省乐山市市中区苏稽镇校地共建产教融合基地建设项目二标段</v>
      </c>
      <c r="H6348" s="2" t="str">
        <f>'[1]2025年已发货'!H:H</f>
        <v>彭江涛</v>
      </c>
      <c r="I6348" s="2">
        <f>'[1]2025年已发货'!I:I</f>
        <v>13990276572</v>
      </c>
      <c r="J6348" s="2" vm="1" t="e">
        <f>_xlfn._xlws.FILTER(辅助信息!D:D,辅助信息!G:G=G6348)</f>
        <v>#VALUE!</v>
      </c>
    </row>
    <row r="6349" spans="1:10">
      <c r="A6349" s="2" t="str">
        <f>'[1]2025年已发货'!A:A</f>
        <v>润耀</v>
      </c>
      <c r="B6349" s="2" t="str">
        <f>'[1]2025年已发货'!B:B</f>
        <v>螺纹钢</v>
      </c>
      <c r="C6349" s="2" t="str">
        <f>'[1]2025年已发货'!C:C</f>
        <v>HRB400E Φ14 12m</v>
      </c>
      <c r="D6349" s="2" t="str">
        <f>'[1]2025年已发货'!D:D</f>
        <v>吨</v>
      </c>
      <c r="E6349" s="2">
        <f>'[1]2025年已发货'!E:E</f>
        <v>24</v>
      </c>
      <c r="F6349" s="4">
        <f>'[1]2025年已发货'!F:F</f>
        <v>45890</v>
      </c>
      <c r="G6349" s="2" t="str">
        <f>'[1]2025年已发货'!G:G</f>
        <v>(华西乐山）-四川省乐山市市中区苏稽镇校地共建产教融合基地建设项目二标段</v>
      </c>
      <c r="H6349" s="2" t="str">
        <f>'[1]2025年已发货'!H:H</f>
        <v>彭江涛</v>
      </c>
      <c r="I6349" s="2">
        <f>'[1]2025年已发货'!I:I</f>
        <v>13990276572</v>
      </c>
      <c r="J6349" s="2" vm="1" t="e">
        <f>_xlfn._xlws.FILTER(辅助信息!D:D,辅助信息!G:G=G6349)</f>
        <v>#VALUE!</v>
      </c>
    </row>
    <row r="6350" spans="1:10">
      <c r="A6350" s="2" t="str">
        <f>'[1]2025年已发货'!A:A</f>
        <v>润耀</v>
      </c>
      <c r="B6350" s="2" t="str">
        <f>'[1]2025年已发货'!B:B</f>
        <v>螺纹钢</v>
      </c>
      <c r="C6350" s="2" t="str">
        <f>'[1]2025年已发货'!C:C</f>
        <v>HRB500E Φ20 12m</v>
      </c>
      <c r="D6350" s="2" t="str">
        <f>'[1]2025年已发货'!D:D</f>
        <v>吨</v>
      </c>
      <c r="E6350" s="2">
        <f>'[1]2025年已发货'!E:E</f>
        <v>5</v>
      </c>
      <c r="F6350" s="4">
        <f>'[1]2025年已发货'!F:F</f>
        <v>45890</v>
      </c>
      <c r="G6350" s="2" t="str">
        <f>'[1]2025年已发货'!G:G</f>
        <v>(华西乐山）-四川省乐山市市中区苏稽镇校地共建产教融合基地建设项目二标段</v>
      </c>
      <c r="H6350" s="2" t="str">
        <f>'[1]2025年已发货'!H:H</f>
        <v>彭江涛</v>
      </c>
      <c r="I6350" s="2">
        <f>'[1]2025年已发货'!I:I</f>
        <v>13990276572</v>
      </c>
      <c r="J6350" s="2" vm="1" t="e">
        <f>_xlfn._xlws.FILTER(辅助信息!D:D,辅助信息!G:G=G6350)</f>
        <v>#VALUE!</v>
      </c>
    </row>
    <row r="6351" spans="1:10">
      <c r="A6351" s="2" t="str">
        <f>'[1]2025年已发货'!A:A</f>
        <v>润耀</v>
      </c>
      <c r="B6351" s="2" t="str">
        <f>'[1]2025年已发货'!B:B</f>
        <v>螺纹钢</v>
      </c>
      <c r="C6351" s="2" t="str">
        <f>'[1]2025年已发货'!C:C</f>
        <v>HRB500E Φ28 12m</v>
      </c>
      <c r="D6351" s="2" t="str">
        <f>'[1]2025年已发货'!D:D</f>
        <v>吨</v>
      </c>
      <c r="E6351" s="2">
        <f>'[1]2025年已发货'!E:E</f>
        <v>20</v>
      </c>
      <c r="F6351" s="4">
        <f>'[1]2025年已发货'!F:F</f>
        <v>45890</v>
      </c>
      <c r="G6351" s="2" t="str">
        <f>'[1]2025年已发货'!G:G</f>
        <v>(华西乐山）-四川省乐山市市中区苏稽镇校地共建产教融合基地建设项目二标段</v>
      </c>
      <c r="H6351" s="2" t="str">
        <f>'[1]2025年已发货'!H:H</f>
        <v>彭江涛</v>
      </c>
      <c r="I6351" s="2">
        <f>'[1]2025年已发货'!I:I</f>
        <v>13990276572</v>
      </c>
      <c r="J6351" s="2" vm="1" t="e">
        <f>_xlfn._xlws.FILTER(辅助信息!D:D,辅助信息!G:G=G6351)</f>
        <v>#VALUE!</v>
      </c>
    </row>
    <row r="6352" spans="1:10">
      <c r="A6352" s="2" t="str">
        <f>'[1]2025年已发货'!A:A</f>
        <v>德胜恒嘉</v>
      </c>
      <c r="B6352" s="2" t="str">
        <f>'[1]2025年已发货'!B:B</f>
        <v>螺纹钢</v>
      </c>
      <c r="C6352" s="2" t="str">
        <f>'[1]2025年已发货'!C:C</f>
        <v>HRB400E Φ20×9米</v>
      </c>
      <c r="D6352" s="2" t="str">
        <f>'[1]2025年已发货'!D:D</f>
        <v>吨</v>
      </c>
      <c r="E6352" s="2">
        <f>'[1]2025年已发货'!E:E</f>
        <v>35</v>
      </c>
      <c r="F6352" s="4">
        <f>'[1]2025年已发货'!F:F</f>
        <v>45891</v>
      </c>
      <c r="G6352" s="2" t="str">
        <f>'[1]2025年已发货'!G:G</f>
        <v>（自永1标八局二分公司钢筋棚）四川省自贡市大安区牛佛镇</v>
      </c>
      <c r="H6352" s="2" t="str">
        <f>'[1]2025年已发货'!H:H</f>
        <v>王君杰</v>
      </c>
      <c r="I6352" s="2">
        <f>'[1]2025年已发货'!I:I</f>
        <v>18919619850</v>
      </c>
      <c r="J6352" s="2" vm="1" t="e">
        <f>_xlfn._xlws.FILTER(辅助信息!D:D,辅助信息!G:G=G6352)</f>
        <v>#VALUE!</v>
      </c>
    </row>
    <row r="6353" spans="1:10">
      <c r="A6353" s="2" t="str">
        <f>'[1]2025年已发货'!A:A</f>
        <v>德胜恒嘉</v>
      </c>
      <c r="B6353" s="2" t="str">
        <f>'[1]2025年已发货'!B:B</f>
        <v>螺纹钢</v>
      </c>
      <c r="C6353" s="2" t="str">
        <f>'[1]2025年已发货'!C:C</f>
        <v>HRB400E Φ28×9米</v>
      </c>
      <c r="D6353" s="2" t="str">
        <f>'[1]2025年已发货'!D:D</f>
        <v>吨</v>
      </c>
      <c r="E6353" s="2">
        <f>'[1]2025年已发货'!E:E</f>
        <v>35</v>
      </c>
      <c r="F6353" s="4">
        <f>'[1]2025年已发货'!F:F</f>
        <v>45891</v>
      </c>
      <c r="G6353" s="2" t="str">
        <f>'[1]2025年已发货'!G:G</f>
        <v>（自永1标八局二分公司钢筋棚）四川省自贡市大安区牛佛镇</v>
      </c>
      <c r="H6353" s="2" t="str">
        <f>'[1]2025年已发货'!H:H</f>
        <v>王君杰</v>
      </c>
      <c r="I6353" s="2">
        <f>'[1]2025年已发货'!I:I</f>
        <v>18919619850</v>
      </c>
      <c r="J6353" s="2" vm="1" t="e">
        <f>_xlfn._xlws.FILTER(辅助信息!D:D,辅助信息!G:G=G6353)</f>
        <v>#VALUE!</v>
      </c>
    </row>
    <row r="6354" spans="1:10">
      <c r="A6354" s="2" t="str">
        <f>'[1]2025年已发货'!A:A</f>
        <v>德胜恒嘉</v>
      </c>
      <c r="B6354" s="2" t="str">
        <f>'[1]2025年已发货'!B:B</f>
        <v>螺纹钢</v>
      </c>
      <c r="C6354" s="2" t="str">
        <f>'[1]2025年已发货'!C:C</f>
        <v>HRB400E Φ12×9米</v>
      </c>
      <c r="D6354" s="2" t="str">
        <f>'[1]2025年已发货'!D:D</f>
        <v>吨</v>
      </c>
      <c r="E6354" s="2">
        <f>'[1]2025年已发货'!E:E</f>
        <v>70</v>
      </c>
      <c r="F6354" s="4">
        <f>'[1]2025年已发货'!F:F</f>
        <v>45891</v>
      </c>
      <c r="G6354" s="2" t="str">
        <f>'[1]2025年已发货'!G:G</f>
        <v>（自永1标八局二分公司钢筋棚）四川省自贡市大安区牛佛镇</v>
      </c>
      <c r="H6354" s="2" t="str">
        <f>'[1]2025年已发货'!H:H</f>
        <v>王君杰</v>
      </c>
      <c r="I6354" s="2">
        <f>'[1]2025年已发货'!I:I</f>
        <v>18919619850</v>
      </c>
      <c r="J6354" s="2" vm="1" t="e">
        <f>_xlfn._xlws.FILTER(辅助信息!D:D,辅助信息!G:G=G6354)</f>
        <v>#VALUE!</v>
      </c>
    </row>
    <row r="6355" spans="1:10">
      <c r="A6355" s="2" t="str">
        <f>'[1]2025年已发货'!A:A</f>
        <v>德胜恒嘉</v>
      </c>
      <c r="B6355" s="2" t="str">
        <f>'[1]2025年已发货'!B:B</f>
        <v>螺纹钢</v>
      </c>
      <c r="C6355" s="2" t="str">
        <f>'[1]2025年已发货'!C:C</f>
        <v>HRB400E Φ25×9米</v>
      </c>
      <c r="D6355" s="2" t="str">
        <f>'[1]2025年已发货'!D:D</f>
        <v>吨</v>
      </c>
      <c r="E6355" s="2">
        <f>'[1]2025年已发货'!E:E</f>
        <v>35</v>
      </c>
      <c r="F6355" s="4">
        <f>'[1]2025年已发货'!F:F</f>
        <v>45891</v>
      </c>
      <c r="G6355" s="2" t="str">
        <f>'[1]2025年已发货'!G:G</f>
        <v>（自永1标八局二分公司钢筋棚）四川省自贡市大安区牛佛镇</v>
      </c>
      <c r="H6355" s="2" t="str">
        <f>'[1]2025年已发货'!H:H</f>
        <v>王君杰</v>
      </c>
      <c r="I6355" s="2">
        <f>'[1]2025年已发货'!I:I</f>
        <v>18919619850</v>
      </c>
      <c r="J6355" s="2" vm="1" t="e">
        <f>_xlfn._xlws.FILTER(辅助信息!D:D,辅助信息!G:G=G6355)</f>
        <v>#VALUE!</v>
      </c>
    </row>
    <row r="6356" spans="1:10">
      <c r="A6356" s="2" t="str">
        <f>'[1]2025年已发货'!A:A</f>
        <v>德胜恒嘉</v>
      </c>
      <c r="B6356" s="2" t="str">
        <f>'[1]2025年已发货'!B:B</f>
        <v>螺纹钢</v>
      </c>
      <c r="C6356" s="2" t="str">
        <f>'[1]2025年已发货'!C:C</f>
        <v>HRB400E Φ25×12米</v>
      </c>
      <c r="D6356" s="2" t="str">
        <f>'[1]2025年已发货'!D:D</f>
        <v>吨</v>
      </c>
      <c r="E6356" s="2">
        <f>'[1]2025年已发货'!E:E</f>
        <v>70</v>
      </c>
      <c r="F6356" s="4">
        <f>'[1]2025年已发货'!F:F</f>
        <v>45891</v>
      </c>
      <c r="G6356" s="2" t="str">
        <f>'[1]2025年已发货'!G:G</f>
        <v>（自永2标九局西南分公司钢筋棚）四川省自贡市骑龙镇大湾村</v>
      </c>
      <c r="H6356" s="2" t="str">
        <f>'[1]2025年已发货'!H:H</f>
        <v>高彦彬</v>
      </c>
      <c r="I6356" s="2">
        <f>'[1]2025年已发货'!I:I</f>
        <v>13835906370</v>
      </c>
      <c r="J6356" s="2" vm="1" t="e">
        <f>_xlfn._xlws.FILTER(辅助信息!D:D,辅助信息!G:G=G6356)</f>
        <v>#VALUE!</v>
      </c>
    </row>
    <row r="6357" spans="1:10">
      <c r="A6357" s="2" t="str">
        <f>'[1]2025年已发货'!A:A</f>
        <v>达钢</v>
      </c>
      <c r="B6357" s="2" t="str">
        <f>'[1]2025年已发货'!B:B</f>
        <v>螺纹钢</v>
      </c>
      <c r="C6357" s="2" t="str">
        <f>'[1]2025年已发货'!C:C</f>
        <v>HRB400E Φ22×9米</v>
      </c>
      <c r="D6357" s="2" t="str">
        <f>'[1]2025年已发货'!D:D</f>
        <v>吨</v>
      </c>
      <c r="E6357" s="2">
        <f>'[1]2025年已发货'!E:E</f>
        <v>35</v>
      </c>
      <c r="F6357" s="4">
        <f>'[1]2025年已发货'!F:F</f>
        <v>45891</v>
      </c>
      <c r="G6357" s="2" t="str">
        <f>'[1]2025年已发货'!G:G</f>
        <v>自永4标一局四公司（四川省内江市隆昌市金鹅街道自永4标一局四公司钢筋棚）</v>
      </c>
      <c r="H6357" s="2" t="str">
        <f>'[1]2025年已发货'!H:H</f>
        <v>郝优</v>
      </c>
      <c r="I6357" s="2">
        <f>'[1]2025年已发货'!I:I</f>
        <v>13891371707</v>
      </c>
      <c r="J6357" s="2" vm="1" t="e">
        <f>_xlfn._xlws.FILTER(辅助信息!D:D,辅助信息!G:G=G6357)</f>
        <v>#VALUE!</v>
      </c>
    </row>
    <row r="6358" spans="1:10">
      <c r="A6358" s="2" t="str">
        <f>'[1]2025年已发货'!A:A</f>
        <v>钢固融</v>
      </c>
      <c r="B6358" s="2" t="str">
        <f>'[1]2025年已发货'!B:B</f>
        <v>高线</v>
      </c>
      <c r="C6358" s="2" t="str">
        <f>'[1]2025年已发货'!C:C</f>
        <v>HPB300  Φ8</v>
      </c>
      <c r="D6358" s="2" t="str">
        <f>'[1]2025年已发货'!D:D</f>
        <v>吨</v>
      </c>
      <c r="E6358" s="2">
        <f>'[1]2025年已发货'!E:E</f>
        <v>18</v>
      </c>
      <c r="F6358" s="4">
        <f>'[1]2025年已发货'!F:F</f>
        <v>45891</v>
      </c>
      <c r="G6358" s="2" t="str">
        <f>'[1]2025年已发货'!G:G</f>
        <v>自永4标一局四公司（四川省内江市隆昌市金鹅街道自永4标一局四公司钢筋棚）</v>
      </c>
      <c r="H6358" s="2" t="str">
        <f>'[1]2025年已发货'!H:H</f>
        <v>郝优</v>
      </c>
      <c r="I6358" s="2">
        <f>'[1]2025年已发货'!I:I</f>
        <v>13891371707</v>
      </c>
      <c r="J6358" s="2" vm="1" t="e">
        <f>_xlfn._xlws.FILTER(辅助信息!D:D,辅助信息!G:G=G6358)</f>
        <v>#VALUE!</v>
      </c>
    </row>
    <row r="6359" spans="1:10">
      <c r="A6359" s="2" t="str">
        <f>'[1]2025年已发货'!A:A</f>
        <v>钢固融</v>
      </c>
      <c r="B6359" s="2" t="str">
        <f>'[1]2025年已发货'!B:B</f>
        <v>螺纹钢</v>
      </c>
      <c r="C6359" s="2" t="str">
        <f>'[1]2025年已发货'!C:C</f>
        <v>HRB400E Φ12×9米</v>
      </c>
      <c r="D6359" s="2" t="str">
        <f>'[1]2025年已发货'!D:D</f>
        <v>吨</v>
      </c>
      <c r="E6359" s="2">
        <f>'[1]2025年已发货'!E:E</f>
        <v>17</v>
      </c>
      <c r="F6359" s="4">
        <f>'[1]2025年已发货'!F:F</f>
        <v>45891</v>
      </c>
      <c r="G6359" s="2" t="str">
        <f>'[1]2025年已发货'!G:G</f>
        <v>自永4标一局四公司（四川省内江市隆昌市金鹅街道自永4标一局四公司钢筋棚）</v>
      </c>
      <c r="H6359" s="2" t="str">
        <f>'[1]2025年已发货'!H:H</f>
        <v>郝优</v>
      </c>
      <c r="I6359" s="2">
        <f>'[1]2025年已发货'!I:I</f>
        <v>13891371707</v>
      </c>
      <c r="J6359" s="2" vm="1" t="e">
        <f>_xlfn._xlws.FILTER(辅助信息!D:D,辅助信息!G:G=G6359)</f>
        <v>#VALUE!</v>
      </c>
    </row>
    <row r="6360" spans="1:10">
      <c r="A6360" s="2" t="str">
        <f>'[1]2025年已发货'!A:A</f>
        <v>八局</v>
      </c>
      <c r="B6360" s="2" t="str">
        <f>'[1]2025年已发货'!B:B</f>
        <v>螺纹钢</v>
      </c>
      <c r="C6360" s="2" t="str">
        <f>'[1]2025年已发货'!C:C</f>
        <v>HRB400E Φ25*12m</v>
      </c>
      <c r="D6360" s="2" t="str">
        <f>'[1]2025年已发货'!D:D</f>
        <v>吨</v>
      </c>
      <c r="E6360" s="2">
        <f>'[1]2025年已发货'!E:E</f>
        <v>35</v>
      </c>
      <c r="F6360" s="4">
        <f>'[1]2025年已发货'!F:F</f>
        <v>45891</v>
      </c>
      <c r="G6360" s="2" t="str">
        <f>'[1]2025年已发货'!G:G</f>
        <v>（中铁广州局-成渝扩容2标）四川省内江市资中县双龙镇朱家房子成渝扩容ZCB3-2标1#钢筋厂</v>
      </c>
      <c r="H6360" s="2" t="str">
        <f>'[1]2025年已发货'!H:H</f>
        <v>石雄</v>
      </c>
      <c r="I6360" s="2">
        <f>'[1]2025年已发货'!I:I</f>
        <v>13268388125</v>
      </c>
      <c r="J6360" s="2" vm="1" t="e">
        <f>_xlfn._xlws.FILTER(辅助信息!D:D,辅助信息!G:G=G6360)</f>
        <v>#VALUE!</v>
      </c>
    </row>
    <row r="6361" spans="1:10">
      <c r="A6361" s="2" t="str">
        <f>'[1]2025年已发货'!A:A</f>
        <v>润耀</v>
      </c>
      <c r="B6361" s="2" t="str">
        <f>'[1]2025年已发货'!B:B</f>
        <v>盘螺</v>
      </c>
      <c r="C6361" s="2" t="str">
        <f>'[1]2025年已发货'!C:C</f>
        <v>HRB400E Φ6</v>
      </c>
      <c r="D6361" s="2" t="str">
        <f>'[1]2025年已发货'!D:D</f>
        <v>吨</v>
      </c>
      <c r="E6361" s="2">
        <f>'[1]2025年已发货'!E:E</f>
        <v>5</v>
      </c>
      <c r="F6361" s="4">
        <f>'[1]2025年已发货'!F:F</f>
        <v>45891</v>
      </c>
      <c r="G6361" s="2" t="str">
        <f>'[1]2025年已发货'!G:G</f>
        <v>（五局建筑温江tod项目）罗欣安若维他药业(成都)有限公司南94米温江区海发路附近</v>
      </c>
      <c r="H6361" s="2" t="str">
        <f>'[1]2025年已发货'!H:H</f>
        <v>冉勇</v>
      </c>
      <c r="I6361" s="2">
        <f>'[1]2025年已发货'!I:I</f>
        <v>18108243927</v>
      </c>
      <c r="J6361" s="2" vm="1" t="e">
        <f>_xlfn._xlws.FILTER(辅助信息!D:D,辅助信息!G:G=G6361)</f>
        <v>#VALUE!</v>
      </c>
    </row>
    <row r="6362" spans="1:10">
      <c r="A6362" s="2" t="str">
        <f>'[1]2025年已发货'!A:A</f>
        <v>润耀</v>
      </c>
      <c r="B6362" s="2" t="str">
        <f>'[1]2025年已发货'!B:B</f>
        <v>盘螺</v>
      </c>
      <c r="C6362" s="2" t="str">
        <f>'[1]2025年已发货'!C:C</f>
        <v>HRB400E Φ8</v>
      </c>
      <c r="D6362" s="2" t="str">
        <f>'[1]2025年已发货'!D:D</f>
        <v>吨</v>
      </c>
      <c r="E6362" s="2">
        <f>'[1]2025年已发货'!E:E</f>
        <v>5</v>
      </c>
      <c r="F6362" s="4">
        <f>'[1]2025年已发货'!F:F</f>
        <v>45891</v>
      </c>
      <c r="G6362" s="2" t="str">
        <f>'[1]2025年已发货'!G:G</f>
        <v>（五局建筑温江tod项目）罗欣安若维他药业(成都)有限公司南94米温江区海发路附近</v>
      </c>
      <c r="H6362" s="2" t="str">
        <f>'[1]2025年已发货'!H:H</f>
        <v>冉勇</v>
      </c>
      <c r="I6362" s="2">
        <f>'[1]2025年已发货'!I:I</f>
        <v>18108243927</v>
      </c>
      <c r="J6362" s="2" vm="1" t="e">
        <f>_xlfn._xlws.FILTER(辅助信息!D:D,辅助信息!G:G=G6362)</f>
        <v>#VALUE!</v>
      </c>
    </row>
    <row r="6363" spans="1:10">
      <c r="A6363" s="2" t="str">
        <f>'[1]2025年已发货'!A:A</f>
        <v>润耀</v>
      </c>
      <c r="B6363" s="2" t="str">
        <f>'[1]2025年已发货'!B:B</f>
        <v>盘螺</v>
      </c>
      <c r="C6363" s="2" t="str">
        <f>'[1]2025年已发货'!C:C</f>
        <v>HRB400E Φ10</v>
      </c>
      <c r="D6363" s="2" t="str">
        <f>'[1]2025年已发货'!D:D</f>
        <v>吨</v>
      </c>
      <c r="E6363" s="2">
        <f>'[1]2025年已发货'!E:E</f>
        <v>5</v>
      </c>
      <c r="F6363" s="4">
        <f>'[1]2025年已发货'!F:F</f>
        <v>45891</v>
      </c>
      <c r="G6363" s="2" t="str">
        <f>'[1]2025年已发货'!G:G</f>
        <v>（五局建筑温江tod项目）罗欣安若维他药业(成都)有限公司南94米温江区海发路附近</v>
      </c>
      <c r="H6363" s="2" t="str">
        <f>'[1]2025年已发货'!H:H</f>
        <v>冉勇</v>
      </c>
      <c r="I6363" s="2">
        <f>'[1]2025年已发货'!I:I</f>
        <v>18108243927</v>
      </c>
      <c r="J6363" s="2" vm="1" t="e">
        <f>_xlfn._xlws.FILTER(辅助信息!D:D,辅助信息!G:G=G6363)</f>
        <v>#VALUE!</v>
      </c>
    </row>
    <row r="6364" spans="1:10">
      <c r="A6364" s="2" t="str">
        <f>'[1]2025年已发货'!A:A</f>
        <v>润耀</v>
      </c>
      <c r="B6364" s="2" t="str">
        <f>'[1]2025年已发货'!B:B</f>
        <v>盘螺</v>
      </c>
      <c r="C6364" s="2" t="str">
        <f>'[1]2025年已发货'!C:C</f>
        <v>HRB400E Φ8</v>
      </c>
      <c r="D6364" s="2" t="str">
        <f>'[1]2025年已发货'!D:D</f>
        <v>吨</v>
      </c>
      <c r="E6364" s="2">
        <f>'[1]2025年已发货'!E:E</f>
        <v>4</v>
      </c>
      <c r="F6364" s="4">
        <f>'[1]2025年已发货'!F:F</f>
        <v>45891</v>
      </c>
      <c r="G6364" s="2" t="str">
        <f>'[1]2025年已发货'!G:G</f>
        <v>（五局建筑温江tod项目）罗欣安若维他药业(成都)有限公司南94米温江区海发路附近</v>
      </c>
      <c r="H6364" s="2" t="str">
        <f>'[1]2025年已发货'!H:H</f>
        <v>冉勇</v>
      </c>
      <c r="I6364" s="2">
        <f>'[1]2025年已发货'!I:I</f>
        <v>18108243927</v>
      </c>
      <c r="J6364" s="2" vm="1" t="e">
        <f>_xlfn._xlws.FILTER(辅助信息!D:D,辅助信息!G:G=G6364)</f>
        <v>#VALUE!</v>
      </c>
    </row>
    <row r="6365" spans="1:10">
      <c r="A6365" s="2" t="str">
        <f>'[1]2025年已发货'!A:A</f>
        <v>润耀</v>
      </c>
      <c r="B6365" s="2" t="str">
        <f>'[1]2025年已发货'!B:B</f>
        <v>盘螺</v>
      </c>
      <c r="C6365" s="2" t="str">
        <f>'[1]2025年已发货'!C:C</f>
        <v>HRB400E Φ10</v>
      </c>
      <c r="D6365" s="2" t="str">
        <f>'[1]2025年已发货'!D:D</f>
        <v>吨</v>
      </c>
      <c r="E6365" s="2">
        <f>'[1]2025年已发货'!E:E</f>
        <v>12.5</v>
      </c>
      <c r="F6365" s="4">
        <f>'[1]2025年已发货'!F:F</f>
        <v>45891</v>
      </c>
      <c r="G6365" s="2" t="str">
        <f>'[1]2025年已发货'!G:G</f>
        <v>（五局建筑温江tod项目）罗欣安若维他药业(成都)有限公司南94米温江区海发路附近</v>
      </c>
      <c r="H6365" s="2" t="str">
        <f>'[1]2025年已发货'!H:H</f>
        <v>冉勇</v>
      </c>
      <c r="I6365" s="2">
        <f>'[1]2025年已发货'!I:I</f>
        <v>18108243927</v>
      </c>
      <c r="J6365" s="2" vm="1" t="e">
        <f>_xlfn._xlws.FILTER(辅助信息!D:D,辅助信息!G:G=G6365)</f>
        <v>#VALUE!</v>
      </c>
    </row>
    <row r="6366" spans="1:10">
      <c r="A6366" s="2" t="str">
        <f>'[1]2025年已发货'!A:A</f>
        <v>润耀</v>
      </c>
      <c r="B6366" s="2" t="str">
        <f>'[1]2025年已发货'!B:B</f>
        <v>螺纹钢</v>
      </c>
      <c r="C6366" s="2" t="str">
        <f>'[1]2025年已发货'!C:C</f>
        <v>HRB400E Φ25 9m</v>
      </c>
      <c r="D6366" s="2" t="str">
        <f>'[1]2025年已发货'!D:D</f>
        <v>吨</v>
      </c>
      <c r="E6366" s="2">
        <f>'[1]2025年已发货'!E:E</f>
        <v>6</v>
      </c>
      <c r="F6366" s="4">
        <f>'[1]2025年已发货'!F:F</f>
        <v>45891</v>
      </c>
      <c r="G6366" s="2" t="str">
        <f>'[1]2025年已发货'!G:G</f>
        <v>（五局建筑温江tod项目）罗欣安若维他药业(成都)有限公司南94米温江区海发路附近</v>
      </c>
      <c r="H6366" s="2" t="str">
        <f>'[1]2025年已发货'!H:H</f>
        <v>冉勇</v>
      </c>
      <c r="I6366" s="2">
        <f>'[1]2025年已发货'!I:I</f>
        <v>18108243927</v>
      </c>
      <c r="J6366" s="2" vm="1" t="e">
        <f>_xlfn._xlws.FILTER(辅助信息!D:D,辅助信息!G:G=G6366)</f>
        <v>#VALUE!</v>
      </c>
    </row>
    <row r="6367" spans="1:10">
      <c r="A6367" s="2" t="str">
        <f>'[1]2025年已发货'!A:A</f>
        <v>润耀</v>
      </c>
      <c r="B6367" s="2" t="str">
        <f>'[1]2025年已发货'!B:B</f>
        <v>螺纹钢</v>
      </c>
      <c r="C6367" s="2" t="str">
        <f>'[1]2025年已发货'!C:C</f>
        <v>HRB400EФ12*9m</v>
      </c>
      <c r="D6367" s="2" t="str">
        <f>'[1]2025年已发货'!D:D</f>
        <v>吨</v>
      </c>
      <c r="E6367" s="2">
        <f>'[1]2025年已发货'!E:E</f>
        <v>17.1</v>
      </c>
      <c r="F6367" s="4">
        <f>'[1]2025年已发货'!F:F</f>
        <v>45891</v>
      </c>
      <c r="G6367" s="2" t="str">
        <f>'[1]2025年已发货'!G:G</f>
        <v>（中核中原-温江北林医养综合体项目）四川省成都市温江区万春大道第三人民医院东</v>
      </c>
      <c r="H6367" s="2" t="str">
        <f>'[1]2025年已发货'!H:H</f>
        <v>蔡杰</v>
      </c>
      <c r="I6367" s="2">
        <f>'[1]2025年已发货'!I:I</f>
        <v>18875129329</v>
      </c>
      <c r="J6367" s="2" vm="1" t="e">
        <f>_xlfn._xlws.FILTER(辅助信息!D:D,辅助信息!G:G=G6367)</f>
        <v>#VALUE!</v>
      </c>
    </row>
    <row r="6368" spans="1:10">
      <c r="A6368" s="2" t="str">
        <f>'[1]2025年已发货'!A:A</f>
        <v>润耀</v>
      </c>
      <c r="B6368" s="2" t="str">
        <f>'[1]2025年已发货'!B:B</f>
        <v>螺纹钢</v>
      </c>
      <c r="C6368" s="2" t="str">
        <f>'[1]2025年已发货'!C:C</f>
        <v>HRB400EФ14*9m</v>
      </c>
      <c r="D6368" s="2" t="str">
        <f>'[1]2025年已发货'!D:D</f>
        <v>吨</v>
      </c>
      <c r="E6368" s="2">
        <f>'[1]2025年已发货'!E:E</f>
        <v>10</v>
      </c>
      <c r="F6368" s="4">
        <f>'[1]2025年已发货'!F:F</f>
        <v>45891</v>
      </c>
      <c r="G6368" s="2" t="str">
        <f>'[1]2025年已发货'!G:G</f>
        <v>（中核中原-温江北林医养综合体项目）四川省成都市温江区万春大道第三人民医院东</v>
      </c>
      <c r="H6368" s="2" t="str">
        <f>'[1]2025年已发货'!H:H</f>
        <v>蔡杰</v>
      </c>
      <c r="I6368" s="2">
        <f>'[1]2025年已发货'!I:I</f>
        <v>18875129329</v>
      </c>
      <c r="J6368" s="2" vm="1" t="e">
        <f>_xlfn._xlws.FILTER(辅助信息!D:D,辅助信息!G:G=G6368)</f>
        <v>#VALUE!</v>
      </c>
    </row>
    <row r="6369" spans="1:10">
      <c r="A6369" s="2" t="str">
        <f>'[1]2025年已发货'!A:A</f>
        <v>润耀</v>
      </c>
      <c r="B6369" s="2" t="str">
        <f>'[1]2025年已发货'!B:B</f>
        <v>螺纹钢</v>
      </c>
      <c r="C6369" s="2" t="str">
        <f>'[1]2025年已发货'!C:C</f>
        <v>HRB400EФ18*9mm</v>
      </c>
      <c r="D6369" s="2" t="str">
        <f>'[1]2025年已发货'!D:D</f>
        <v>吨</v>
      </c>
      <c r="E6369" s="2">
        <f>'[1]2025年已发货'!E:E</f>
        <v>3</v>
      </c>
      <c r="F6369" s="4">
        <f>'[1]2025年已发货'!F:F</f>
        <v>45891</v>
      </c>
      <c r="G6369" s="2" t="str">
        <f>'[1]2025年已发货'!G:G</f>
        <v>（中核中原-温江北林医养综合体项目）四川省成都市温江区万春大道第三人民医院东</v>
      </c>
      <c r="H6369" s="2" t="str">
        <f>'[1]2025年已发货'!H:H</f>
        <v>蔡杰</v>
      </c>
      <c r="I6369" s="2">
        <f>'[1]2025年已发货'!I:I</f>
        <v>18875129329</v>
      </c>
      <c r="J6369" s="2" vm="1" t="e">
        <f>_xlfn._xlws.FILTER(辅助信息!D:D,辅助信息!G:G=G6369)</f>
        <v>#VALUE!</v>
      </c>
    </row>
    <row r="6370" spans="1:10">
      <c r="A6370" s="2" t="str">
        <f>'[1]2025年已发货'!A:A</f>
        <v>润耀</v>
      </c>
      <c r="B6370" s="2" t="str">
        <f>'[1]2025年已发货'!B:B</f>
        <v>螺纹钢</v>
      </c>
      <c r="C6370" s="2" t="str">
        <f>'[1]2025年已发货'!C:C</f>
        <v>HRB500EФ18*9m</v>
      </c>
      <c r="D6370" s="2" t="str">
        <f>'[1]2025年已发货'!D:D</f>
        <v>吨</v>
      </c>
      <c r="E6370" s="2">
        <f>'[1]2025年已发货'!E:E</f>
        <v>3</v>
      </c>
      <c r="F6370" s="4">
        <f>'[1]2025年已发货'!F:F</f>
        <v>45891</v>
      </c>
      <c r="G6370" s="2" t="str">
        <f>'[1]2025年已发货'!G:G</f>
        <v>（中核中原-温江北林医养综合体项目）四川省成都市温江区万春大道第三人民医院东</v>
      </c>
      <c r="H6370" s="2" t="str">
        <f>'[1]2025年已发货'!H:H</f>
        <v>蔡杰</v>
      </c>
      <c r="I6370" s="2">
        <f>'[1]2025年已发货'!I:I</f>
        <v>18875129329</v>
      </c>
      <c r="J6370" s="2" vm="1" t="e">
        <f>_xlfn._xlws.FILTER(辅助信息!D:D,辅助信息!G:G=G6370)</f>
        <v>#VALUE!</v>
      </c>
    </row>
    <row r="6371" spans="1:10">
      <c r="A6371" s="2" t="str">
        <f>'[1]2025年已发货'!A:A</f>
        <v>润耀</v>
      </c>
      <c r="B6371" s="2" t="str">
        <f>'[1]2025年已发货'!B:B</f>
        <v>螺纹钢</v>
      </c>
      <c r="C6371" s="2" t="str">
        <f>'[1]2025年已发货'!C:C</f>
        <v>HRB500EФ20*9m</v>
      </c>
      <c r="D6371" s="2" t="str">
        <f>'[1]2025年已发货'!D:D</f>
        <v>吨</v>
      </c>
      <c r="E6371" s="2">
        <f>'[1]2025年已发货'!E:E</f>
        <v>10</v>
      </c>
      <c r="F6371" s="4">
        <f>'[1]2025年已发货'!F:F</f>
        <v>45891</v>
      </c>
      <c r="G6371" s="2" t="str">
        <f>'[1]2025年已发货'!G:G</f>
        <v>（中核中原-温江北林医养综合体项目）四川省成都市温江区万春大道第三人民医院东</v>
      </c>
      <c r="H6371" s="2" t="str">
        <f>'[1]2025年已发货'!H:H</f>
        <v>蔡杰</v>
      </c>
      <c r="I6371" s="2">
        <f>'[1]2025年已发货'!I:I</f>
        <v>18875129329</v>
      </c>
      <c r="J6371" s="2" vm="1" t="e">
        <f>_xlfn._xlws.FILTER(辅助信息!D:D,辅助信息!G:G=G6371)</f>
        <v>#VALUE!</v>
      </c>
    </row>
    <row r="6372" spans="1:10">
      <c r="A6372" s="2" t="str">
        <f>'[1]2025年已发货'!A:A</f>
        <v>润耀</v>
      </c>
      <c r="B6372" s="2" t="str">
        <f>'[1]2025年已发货'!B:B</f>
        <v>螺纹钢</v>
      </c>
      <c r="C6372" s="2" t="str">
        <f>'[1]2025年已发货'!C:C</f>
        <v>HRB500EФ20*12m</v>
      </c>
      <c r="D6372" s="2" t="str">
        <f>'[1]2025年已发货'!D:D</f>
        <v>吨</v>
      </c>
      <c r="E6372" s="2">
        <f>'[1]2025年已发货'!E:E</f>
        <v>10</v>
      </c>
      <c r="F6372" s="4">
        <f>'[1]2025年已发货'!F:F</f>
        <v>45891</v>
      </c>
      <c r="G6372" s="2" t="str">
        <f>'[1]2025年已发货'!G:G</f>
        <v>（中核中原-温江北林医养综合体项目）四川省成都市温江区万春大道第三人民医院东</v>
      </c>
      <c r="H6372" s="2" t="str">
        <f>'[1]2025年已发货'!H:H</f>
        <v>蔡杰</v>
      </c>
      <c r="I6372" s="2">
        <f>'[1]2025年已发货'!I:I</f>
        <v>18875129329</v>
      </c>
      <c r="J6372" s="2" vm="1" t="e">
        <f>_xlfn._xlws.FILTER(辅助信息!D:D,辅助信息!G:G=G6372)</f>
        <v>#VALUE!</v>
      </c>
    </row>
    <row r="6373" spans="1:10">
      <c r="A6373" s="2" t="str">
        <f>'[1]2025年已发货'!A:A</f>
        <v>润耀</v>
      </c>
      <c r="B6373" s="2" t="str">
        <f>'[1]2025年已发货'!B:B</f>
        <v>螺纹钢</v>
      </c>
      <c r="C6373" s="2" t="str">
        <f>'[1]2025年已发货'!C:C</f>
        <v>HRB500EФ25*9m</v>
      </c>
      <c r="D6373" s="2" t="str">
        <f>'[1]2025年已发货'!D:D</f>
        <v>吨</v>
      </c>
      <c r="E6373" s="2">
        <f>'[1]2025年已发货'!E:E</f>
        <v>20</v>
      </c>
      <c r="F6373" s="4">
        <f>'[1]2025年已发货'!F:F</f>
        <v>45891</v>
      </c>
      <c r="G6373" s="2" t="str">
        <f>'[1]2025年已发货'!G:G</f>
        <v>（中核中原-温江北林医养综合体项目）四川省成都市温江区万春大道第三人民医院东</v>
      </c>
      <c r="H6373" s="2" t="str">
        <f>'[1]2025年已发货'!H:H</f>
        <v>蔡杰</v>
      </c>
      <c r="I6373" s="2">
        <f>'[1]2025年已发货'!I:I</f>
        <v>18875129329</v>
      </c>
      <c r="J6373" s="2" vm="1" t="e">
        <f>_xlfn._xlws.FILTER(辅助信息!D:D,辅助信息!G:G=G6373)</f>
        <v>#VALUE!</v>
      </c>
    </row>
    <row r="6374" spans="1:10">
      <c r="A6374" s="2" t="str">
        <f>'[1]2025年已发货'!A:A</f>
        <v>润耀</v>
      </c>
      <c r="B6374" s="2" t="str">
        <f>'[1]2025年已发货'!B:B</f>
        <v>螺纹钢</v>
      </c>
      <c r="C6374" s="2" t="str">
        <f>'[1]2025年已发货'!C:C</f>
        <v>HRB400E Φ18 9m</v>
      </c>
      <c r="D6374" s="2" t="str">
        <f>'[1]2025年已发货'!D:D</f>
        <v>吨</v>
      </c>
      <c r="E6374" s="2">
        <f>'[1]2025年已发货'!E:E</f>
        <v>2.7</v>
      </c>
      <c r="F6374" s="4">
        <f>'[1]2025年已发货'!F:F</f>
        <v>45892</v>
      </c>
      <c r="G6374" s="2" t="str">
        <f>'[1]2025年已发货'!G:G</f>
        <v>(五冶建设锦江区林家坝片区20号地块商业项目)锦江区泰昌路锦江28亩项目部</v>
      </c>
      <c r="H6374" s="2" t="str">
        <f>'[1]2025年已发货'!H:H</f>
        <v>陶杰</v>
      </c>
      <c r="I6374" s="2">
        <f>'[1]2025年已发货'!I:I</f>
        <v>13980247952</v>
      </c>
      <c r="J6374" s="2" t="str">
        <f>_xlfn._xlws.FILTER(辅助信息!D:D,辅助信息!G:G=G6374)</f>
        <v>五冶建设锦江区林家坝片区20号地块商业项目</v>
      </c>
    </row>
    <row r="6375" spans="1:10">
      <c r="A6375" s="2" t="str">
        <f>'[1]2025年已发货'!A:A</f>
        <v>润耀</v>
      </c>
      <c r="B6375" s="2" t="str">
        <f>'[1]2025年已发货'!B:B</f>
        <v>螺纹钢</v>
      </c>
      <c r="C6375" s="2" t="str">
        <f>'[1]2025年已发货'!C:C</f>
        <v>HRB400E Φ22 9m</v>
      </c>
      <c r="D6375" s="2" t="str">
        <f>'[1]2025年已发货'!D:D</f>
        <v>吨</v>
      </c>
      <c r="E6375" s="2">
        <f>'[1]2025年已发货'!E:E</f>
        <v>23</v>
      </c>
      <c r="F6375" s="4">
        <f>'[1]2025年已发货'!F:F</f>
        <v>45892</v>
      </c>
      <c r="G6375" s="2" t="str">
        <f>'[1]2025年已发货'!G:G</f>
        <v>(五冶建设锦江区林家坝片区20号地块商业项目)锦江区泰昌路锦江28亩项目部</v>
      </c>
      <c r="H6375" s="2" t="str">
        <f>'[1]2025年已发货'!H:H</f>
        <v>陶杰</v>
      </c>
      <c r="I6375" s="2">
        <f>'[1]2025年已发货'!I:I</f>
        <v>13980247952</v>
      </c>
      <c r="J6375" s="2" t="str">
        <f>_xlfn._xlws.FILTER(辅助信息!D:D,辅助信息!G:G=G6375)</f>
        <v>五冶建设锦江区林家坝片区20号地块商业项目</v>
      </c>
    </row>
    <row r="6376" spans="1:10">
      <c r="A6376" s="2" t="str">
        <f>'[1]2025年已发货'!A:A</f>
        <v>润耀</v>
      </c>
      <c r="B6376" s="2" t="str">
        <f>'[1]2025年已发货'!B:B</f>
        <v>螺纹钢</v>
      </c>
      <c r="C6376" s="2" t="str">
        <f>'[1]2025年已发货'!C:C</f>
        <v>HRB400E Φ25 9m</v>
      </c>
      <c r="D6376" s="2" t="str">
        <f>'[1]2025年已发货'!D:D</f>
        <v>吨</v>
      </c>
      <c r="E6376" s="2">
        <f>'[1]2025年已发货'!E:E</f>
        <v>9.1</v>
      </c>
      <c r="F6376" s="4">
        <f>'[1]2025年已发货'!F:F</f>
        <v>45892</v>
      </c>
      <c r="G6376" s="2" t="str">
        <f>'[1]2025年已发货'!G:G</f>
        <v>(五冶建设锦江区林家坝片区20号地块商业项目)锦江区泰昌路锦江28亩项目部</v>
      </c>
      <c r="H6376" s="2" t="str">
        <f>'[1]2025年已发货'!H:H</f>
        <v>陶杰</v>
      </c>
      <c r="I6376" s="2">
        <f>'[1]2025年已发货'!I:I</f>
        <v>13980247952</v>
      </c>
      <c r="J6376" s="2" t="str">
        <f>_xlfn._xlws.FILTER(辅助信息!D:D,辅助信息!G:G=G6376)</f>
        <v>五冶建设锦江区林家坝片区20号地块商业项目</v>
      </c>
    </row>
    <row r="6377" spans="1:10">
      <c r="A6377" s="2" t="str">
        <f>'[1]2025年已发货'!A:A</f>
        <v>润耀</v>
      </c>
      <c r="B6377" s="2" t="str">
        <f>'[1]2025年已发货'!B:B</f>
        <v>盘螺</v>
      </c>
      <c r="C6377" s="2" t="str">
        <f>'[1]2025年已发货'!C:C</f>
        <v>HRB400E Φ6</v>
      </c>
      <c r="D6377" s="2" t="str">
        <f>'[1]2025年已发货'!D:D</f>
        <v>吨</v>
      </c>
      <c r="E6377" s="2">
        <f>'[1]2025年已发货'!E:E</f>
        <v>7</v>
      </c>
      <c r="F6377" s="4">
        <f>'[1]2025年已发货'!F:F</f>
        <v>45892</v>
      </c>
      <c r="G6377" s="2" t="str">
        <f>'[1]2025年已发货'!G:G</f>
        <v>(华西乐山）-四川省乐山市市中区苏稽镇校地共建产教融合基地建设项目二标段</v>
      </c>
      <c r="H6377" s="2" t="str">
        <f>'[1]2025年已发货'!H:H</f>
        <v>彭江涛</v>
      </c>
      <c r="I6377" s="2">
        <f>'[1]2025年已发货'!I:I</f>
        <v>13990276572</v>
      </c>
      <c r="J6377" s="2" vm="1" t="e">
        <f>_xlfn._xlws.FILTER(辅助信息!D:D,辅助信息!G:G=G6377)</f>
        <v>#VALUE!</v>
      </c>
    </row>
    <row r="6378" spans="1:10">
      <c r="A6378" s="2" t="str">
        <f>'[1]2025年已发货'!A:A</f>
        <v>润耀</v>
      </c>
      <c r="B6378" s="2" t="str">
        <f>'[1]2025年已发货'!B:B</f>
        <v>盘螺</v>
      </c>
      <c r="C6378" s="2" t="str">
        <f>'[1]2025年已发货'!C:C</f>
        <v>HRB400E Φ8</v>
      </c>
      <c r="D6378" s="2" t="str">
        <f>'[1]2025年已发货'!D:D</f>
        <v>吨</v>
      </c>
      <c r="E6378" s="2">
        <f>'[1]2025年已发货'!E:E</f>
        <v>27</v>
      </c>
      <c r="F6378" s="4">
        <f>'[1]2025年已发货'!F:F</f>
        <v>45892</v>
      </c>
      <c r="G6378" s="2" t="str">
        <f>'[1]2025年已发货'!G:G</f>
        <v>(华西乐山）-四川省乐山市市中区苏稽镇校地共建产教融合基地建设项目二标段</v>
      </c>
      <c r="H6378" s="2" t="str">
        <f>'[1]2025年已发货'!H:H</f>
        <v>彭江涛</v>
      </c>
      <c r="I6378" s="2">
        <f>'[1]2025年已发货'!I:I</f>
        <v>13990276572</v>
      </c>
      <c r="J6378" s="2" vm="1" t="e">
        <f>_xlfn._xlws.FILTER(辅助信息!D:D,辅助信息!G:G=G6378)</f>
        <v>#VALUE!</v>
      </c>
    </row>
    <row r="6379" spans="1:10">
      <c r="A6379" s="2" t="str">
        <f>'[1]2025年已发货'!A:A</f>
        <v>润耀</v>
      </c>
      <c r="B6379" s="2" t="str">
        <f>'[1]2025年已发货'!B:B</f>
        <v>盘螺</v>
      </c>
      <c r="C6379" s="2" t="str">
        <f>'[1]2025年已发货'!C:C</f>
        <v>HRB400E Φ10</v>
      </c>
      <c r="D6379" s="2" t="str">
        <f>'[1]2025年已发货'!D:D</f>
        <v>吨</v>
      </c>
      <c r="E6379" s="2">
        <f>'[1]2025年已发货'!E:E</f>
        <v>25</v>
      </c>
      <c r="F6379" s="4">
        <f>'[1]2025年已发货'!F:F</f>
        <v>45892</v>
      </c>
      <c r="G6379" s="2" t="str">
        <f>'[1]2025年已发货'!G:G</f>
        <v>(华西乐山）-四川省乐山市市中区苏稽镇校地共建产教融合基地建设项目二标段</v>
      </c>
      <c r="H6379" s="2" t="str">
        <f>'[1]2025年已发货'!H:H</f>
        <v>彭江涛</v>
      </c>
      <c r="I6379" s="2">
        <f>'[1]2025年已发货'!I:I</f>
        <v>13990276572</v>
      </c>
      <c r="J6379" s="2" vm="1" t="e">
        <f>_xlfn._xlws.FILTER(辅助信息!D:D,辅助信息!G:G=G6379)</f>
        <v>#VALUE!</v>
      </c>
    </row>
    <row r="6380" spans="1:10">
      <c r="A6380" s="2" t="str">
        <f>'[1]2025年已发货'!A:A</f>
        <v>润耀</v>
      </c>
      <c r="B6380" s="2" t="str">
        <f>'[1]2025年已发货'!B:B</f>
        <v>盘螺</v>
      </c>
      <c r="C6380" s="2" t="str">
        <f>'[1]2025年已发货'!C:C</f>
        <v>HRB400E Φ12</v>
      </c>
      <c r="D6380" s="2" t="str">
        <f>'[1]2025年已发货'!D:D</f>
        <v>吨</v>
      </c>
      <c r="E6380" s="2">
        <f>'[1]2025年已发货'!E:E</f>
        <v>21</v>
      </c>
      <c r="F6380" s="4">
        <f>'[1]2025年已发货'!F:F</f>
        <v>45892</v>
      </c>
      <c r="G6380" s="2" t="str">
        <f>'[1]2025年已发货'!G:G</f>
        <v>(华西乐山）-四川省乐山市市中区苏稽镇校地共建产教融合基地建设项目二标段</v>
      </c>
      <c r="H6380" s="2" t="str">
        <f>'[1]2025年已发货'!H:H</f>
        <v>彭江涛</v>
      </c>
      <c r="I6380" s="2">
        <f>'[1]2025年已发货'!I:I</f>
        <v>13990276572</v>
      </c>
      <c r="J6380" s="2" vm="1" t="e">
        <f>_xlfn._xlws.FILTER(辅助信息!D:D,辅助信息!G:G=G6380)</f>
        <v>#VALUE!</v>
      </c>
    </row>
    <row r="6381" spans="1:10">
      <c r="A6381" s="2" t="str">
        <f>'[1]2025年已发货'!A:A</f>
        <v>润耀</v>
      </c>
      <c r="B6381" s="2" t="str">
        <f>'[1]2025年已发货'!B:B</f>
        <v>螺纹钢</v>
      </c>
      <c r="C6381" s="2" t="str">
        <f>'[1]2025年已发货'!C:C</f>
        <v>HRB400E Φ14 9m</v>
      </c>
      <c r="D6381" s="2" t="str">
        <f>'[1]2025年已发货'!D:D</f>
        <v>吨</v>
      </c>
      <c r="E6381" s="2">
        <f>'[1]2025年已发货'!E:E</f>
        <v>15</v>
      </c>
      <c r="F6381" s="4">
        <f>'[1]2025年已发货'!F:F</f>
        <v>45892</v>
      </c>
      <c r="G6381" s="2" t="str">
        <f>'[1]2025年已发货'!G:G</f>
        <v>(华西乐山）-四川省乐山市市中区苏稽镇校地共建产教融合基地建设项目二标段</v>
      </c>
      <c r="H6381" s="2" t="str">
        <f>'[1]2025年已发货'!H:H</f>
        <v>彭江涛</v>
      </c>
      <c r="I6381" s="2">
        <f>'[1]2025年已发货'!I:I</f>
        <v>13990276572</v>
      </c>
      <c r="J6381" s="2" vm="1" t="e">
        <f>_xlfn._xlws.FILTER(辅助信息!D:D,辅助信息!G:G=G6381)</f>
        <v>#VALUE!</v>
      </c>
    </row>
    <row r="6382" spans="1:10">
      <c r="A6382" s="2" t="str">
        <f>'[1]2025年已发货'!A:A</f>
        <v>润耀</v>
      </c>
      <c r="B6382" s="2" t="str">
        <f>'[1]2025年已发货'!B:B</f>
        <v>螺纹钢</v>
      </c>
      <c r="C6382" s="2" t="str">
        <f>'[1]2025年已发货'!C:C</f>
        <v>HRB400E Φ14 12m</v>
      </c>
      <c r="D6382" s="2" t="str">
        <f>'[1]2025年已发货'!D:D</f>
        <v>吨</v>
      </c>
      <c r="E6382" s="2">
        <f>'[1]2025年已发货'!E:E</f>
        <v>4</v>
      </c>
      <c r="F6382" s="4">
        <f>'[1]2025年已发货'!F:F</f>
        <v>45892</v>
      </c>
      <c r="G6382" s="2" t="str">
        <f>'[1]2025年已发货'!G:G</f>
        <v>(华西乐山）-四川省乐山市市中区苏稽镇校地共建产教融合基地建设项目二标段</v>
      </c>
      <c r="H6382" s="2" t="str">
        <f>'[1]2025年已发货'!H:H</f>
        <v>彭江涛</v>
      </c>
      <c r="I6382" s="2">
        <f>'[1]2025年已发货'!I:I</f>
        <v>13990276572</v>
      </c>
      <c r="J6382" s="2" vm="1" t="e">
        <f>_xlfn._xlws.FILTER(辅助信息!D:D,辅助信息!G:G=G6382)</f>
        <v>#VALUE!</v>
      </c>
    </row>
    <row r="6383" spans="1:10">
      <c r="A6383" s="2" t="str">
        <f>'[1]2025年已发货'!A:A</f>
        <v>润耀</v>
      </c>
      <c r="B6383" s="2" t="str">
        <f>'[1]2025年已发货'!B:B</f>
        <v>螺纹钢</v>
      </c>
      <c r="C6383" s="2" t="str">
        <f>'[1]2025年已发货'!C:C</f>
        <v>HRB500E Φ12 12m</v>
      </c>
      <c r="D6383" s="2" t="str">
        <f>'[1]2025年已发货'!D:D</f>
        <v>吨</v>
      </c>
      <c r="E6383" s="2">
        <f>'[1]2025年已发货'!E:E</f>
        <v>6</v>
      </c>
      <c r="F6383" s="4">
        <f>'[1]2025年已发货'!F:F</f>
        <v>45892</v>
      </c>
      <c r="G6383" s="2" t="str">
        <f>'[1]2025年已发货'!G:G</f>
        <v>(华西乐山）-四川省乐山市市中区苏稽镇校地共建产教融合基地建设项目二标段</v>
      </c>
      <c r="H6383" s="2" t="str">
        <f>'[1]2025年已发货'!H:H</f>
        <v>彭江涛</v>
      </c>
      <c r="I6383" s="2">
        <f>'[1]2025年已发货'!I:I</f>
        <v>13990276572</v>
      </c>
      <c r="J6383" s="2" vm="1" t="e">
        <f>_xlfn._xlws.FILTER(辅助信息!D:D,辅助信息!G:G=G6383)</f>
        <v>#VALUE!</v>
      </c>
    </row>
    <row r="6384" spans="1:10">
      <c r="A6384" s="2" t="str">
        <f>'[1]2025年已发货'!A:A</f>
        <v>润耀</v>
      </c>
      <c r="B6384" s="2" t="str">
        <f>'[1]2025年已发货'!B:B</f>
        <v>螺纹钢</v>
      </c>
      <c r="C6384" s="2" t="str">
        <f>'[1]2025年已发货'!C:C</f>
        <v>HRB500E Φ14 12m</v>
      </c>
      <c r="D6384" s="2" t="str">
        <f>'[1]2025年已发货'!D:D</f>
        <v>吨</v>
      </c>
      <c r="E6384" s="2">
        <f>'[1]2025年已发货'!E:E</f>
        <v>10</v>
      </c>
      <c r="F6384" s="4">
        <f>'[1]2025年已发货'!F:F</f>
        <v>45892</v>
      </c>
      <c r="G6384" s="2" t="str">
        <f>'[1]2025年已发货'!G:G</f>
        <v>(华西乐山）-四川省乐山市市中区苏稽镇校地共建产教融合基地建设项目二标段</v>
      </c>
      <c r="H6384" s="2" t="str">
        <f>'[1]2025年已发货'!H:H</f>
        <v>彭江涛</v>
      </c>
      <c r="I6384" s="2">
        <f>'[1]2025年已发货'!I:I</f>
        <v>13990276572</v>
      </c>
      <c r="J6384" s="2" vm="1" t="e">
        <f>_xlfn._xlws.FILTER(辅助信息!D:D,辅助信息!G:G=G6384)</f>
        <v>#VALUE!</v>
      </c>
    </row>
    <row r="6385" spans="1:10">
      <c r="A6385" s="2" t="str">
        <f>'[1]2025年已发货'!A:A</f>
        <v>润耀</v>
      </c>
      <c r="B6385" s="2" t="str">
        <f>'[1]2025年已发货'!B:B</f>
        <v>螺纹钢</v>
      </c>
      <c r="C6385" s="2" t="str">
        <f>'[1]2025年已发货'!C:C</f>
        <v>HRB500E Φ16 12m</v>
      </c>
      <c r="D6385" s="2" t="str">
        <f>'[1]2025年已发货'!D:D</f>
        <v>吨</v>
      </c>
      <c r="E6385" s="2">
        <f>'[1]2025年已发货'!E:E</f>
        <v>2</v>
      </c>
      <c r="F6385" s="4">
        <f>'[1]2025年已发货'!F:F</f>
        <v>45892</v>
      </c>
      <c r="G6385" s="2" t="str">
        <f>'[1]2025年已发货'!G:G</f>
        <v>(华西乐山）-四川省乐山市市中区苏稽镇校地共建产教融合基地建设项目二标段</v>
      </c>
      <c r="H6385" s="2" t="str">
        <f>'[1]2025年已发货'!H:H</f>
        <v>彭江涛</v>
      </c>
      <c r="I6385" s="2">
        <f>'[1]2025年已发货'!I:I</f>
        <v>13990276572</v>
      </c>
      <c r="J6385" s="2" vm="1" t="e">
        <f>_xlfn._xlws.FILTER(辅助信息!D:D,辅助信息!G:G=G6385)</f>
        <v>#VALUE!</v>
      </c>
    </row>
    <row r="6386" spans="1:10">
      <c r="A6386" s="2" t="str">
        <f>'[1]2025年已发货'!A:A</f>
        <v>润耀</v>
      </c>
      <c r="B6386" s="2" t="str">
        <f>'[1]2025年已发货'!B:B</f>
        <v>螺纹钢</v>
      </c>
      <c r="C6386" s="2" t="str">
        <f>'[1]2025年已发货'!C:C</f>
        <v>HRB500E Φ18 12m</v>
      </c>
      <c r="D6386" s="2" t="str">
        <f>'[1]2025年已发货'!D:D</f>
        <v>吨</v>
      </c>
      <c r="E6386" s="2">
        <f>'[1]2025年已发货'!E:E</f>
        <v>5</v>
      </c>
      <c r="F6386" s="4">
        <f>'[1]2025年已发货'!F:F</f>
        <v>45892</v>
      </c>
      <c r="G6386" s="2" t="str">
        <f>'[1]2025年已发货'!G:G</f>
        <v>(华西乐山）-四川省乐山市市中区苏稽镇校地共建产教融合基地建设项目二标段</v>
      </c>
      <c r="H6386" s="2" t="str">
        <f>'[1]2025年已发货'!H:H</f>
        <v>彭江涛</v>
      </c>
      <c r="I6386" s="2">
        <f>'[1]2025年已发货'!I:I</f>
        <v>13990276572</v>
      </c>
      <c r="J6386" s="2" vm="1" t="e">
        <f>_xlfn._xlws.FILTER(辅助信息!D:D,辅助信息!G:G=G6386)</f>
        <v>#VALUE!</v>
      </c>
    </row>
    <row r="6387" spans="1:10">
      <c r="A6387" s="2" t="str">
        <f>'[1]2025年已发货'!A:A</f>
        <v>润耀</v>
      </c>
      <c r="B6387" s="2" t="str">
        <f>'[1]2025年已发货'!B:B</f>
        <v>螺纹钢</v>
      </c>
      <c r="C6387" s="2" t="str">
        <f>'[1]2025年已发货'!C:C</f>
        <v>HRB500E Φ20 12m</v>
      </c>
      <c r="D6387" s="2" t="str">
        <f>'[1]2025年已发货'!D:D</f>
        <v>吨</v>
      </c>
      <c r="E6387" s="2">
        <f>'[1]2025年已发货'!E:E</f>
        <v>6.5</v>
      </c>
      <c r="F6387" s="4">
        <f>'[1]2025年已发货'!F:F</f>
        <v>45892</v>
      </c>
      <c r="G6387" s="2" t="str">
        <f>'[1]2025年已发货'!G:G</f>
        <v>(华西乐山）-四川省乐山市市中区苏稽镇校地共建产教融合基地建设项目二标段</v>
      </c>
      <c r="H6387" s="2" t="str">
        <f>'[1]2025年已发货'!H:H</f>
        <v>彭江涛</v>
      </c>
      <c r="I6387" s="2">
        <f>'[1]2025年已发货'!I:I</f>
        <v>13990276572</v>
      </c>
      <c r="J6387" s="2" vm="1" t="e">
        <f>_xlfn._xlws.FILTER(辅助信息!D:D,辅助信息!G:G=G6387)</f>
        <v>#VALUE!</v>
      </c>
    </row>
    <row r="6388" spans="1:10">
      <c r="A6388" s="2" t="str">
        <f>'[1]2025年已发货'!A:A</f>
        <v>润耀</v>
      </c>
      <c r="B6388" s="2" t="str">
        <f>'[1]2025年已发货'!B:B</f>
        <v>螺纹钢</v>
      </c>
      <c r="C6388" s="2" t="str">
        <f>'[1]2025年已发货'!C:C</f>
        <v>HRB500E Φ22</v>
      </c>
      <c r="D6388" s="2" t="str">
        <f>'[1]2025年已发货'!D:D</f>
        <v>吨</v>
      </c>
      <c r="E6388" s="2">
        <f>'[1]2025年已发货'!E:E</f>
        <v>10</v>
      </c>
      <c r="F6388" s="4">
        <f>'[1]2025年已发货'!F:F</f>
        <v>45892</v>
      </c>
      <c r="G6388" s="2" t="str">
        <f>'[1]2025年已发货'!G:G</f>
        <v>(华西乐山）-四川省乐山市市中区苏稽镇校地共建产教融合基地建设项目二标段</v>
      </c>
      <c r="H6388" s="2" t="str">
        <f>'[1]2025年已发货'!H:H</f>
        <v>彭江涛</v>
      </c>
      <c r="I6388" s="2">
        <f>'[1]2025年已发货'!I:I</f>
        <v>13990276572</v>
      </c>
      <c r="J6388" s="2" vm="1" t="e">
        <f>_xlfn._xlws.FILTER(辅助信息!D:D,辅助信息!G:G=G6388)</f>
        <v>#VALUE!</v>
      </c>
    </row>
    <row r="6389" spans="1:10">
      <c r="A6389" s="2" t="str">
        <f>'[1]2025年已发货'!A:A</f>
        <v>润耀</v>
      </c>
      <c r="B6389" s="2" t="str">
        <f>'[1]2025年已发货'!B:B</f>
        <v>螺纹钢</v>
      </c>
      <c r="C6389" s="2" t="str">
        <f>'[1]2025年已发货'!C:C</f>
        <v>HRB500E Φ25</v>
      </c>
      <c r="D6389" s="2" t="str">
        <f>'[1]2025年已发货'!D:D</f>
        <v>吨</v>
      </c>
      <c r="E6389" s="2">
        <f>'[1]2025年已发货'!E:E</f>
        <v>15</v>
      </c>
      <c r="F6389" s="4">
        <f>'[1]2025年已发货'!F:F</f>
        <v>45892</v>
      </c>
      <c r="G6389" s="2" t="str">
        <f>'[1]2025年已发货'!G:G</f>
        <v>(华西乐山）-四川省乐山市市中区苏稽镇校地共建产教融合基地建设项目二标段</v>
      </c>
      <c r="H6389" s="2" t="str">
        <f>'[1]2025年已发货'!H:H</f>
        <v>彭江涛</v>
      </c>
      <c r="I6389" s="2">
        <f>'[1]2025年已发货'!I:I</f>
        <v>13990276572</v>
      </c>
      <c r="J6389" s="2" vm="1" t="e">
        <f>_xlfn._xlws.FILTER(辅助信息!D:D,辅助信息!G:G=G6389)</f>
        <v>#VALUE!</v>
      </c>
    </row>
    <row r="6390" spans="1:10">
      <c r="A6390" s="2" t="str">
        <f>'[1]2025年已发货'!A:A</f>
        <v>润耀</v>
      </c>
      <c r="B6390" s="2" t="str">
        <f>'[1]2025年已发货'!B:B</f>
        <v>螺纹钢</v>
      </c>
      <c r="C6390" s="2" t="str">
        <f>'[1]2025年已发货'!C:C</f>
        <v>HRB500E Φ32</v>
      </c>
      <c r="D6390" s="2" t="str">
        <f>'[1]2025年已发货'!D:D</f>
        <v>吨</v>
      </c>
      <c r="E6390" s="2">
        <f>'[1]2025年已发货'!E:E</f>
        <v>12</v>
      </c>
      <c r="F6390" s="4">
        <f>'[1]2025年已发货'!F:F</f>
        <v>45892</v>
      </c>
      <c r="G6390" s="2" t="str">
        <f>'[1]2025年已发货'!G:G</f>
        <v>(华西乐山）-四川省乐山市市中区苏稽镇校地共建产教融合基地建设项目二标段</v>
      </c>
      <c r="H6390" s="2" t="str">
        <f>'[1]2025年已发货'!H:H</f>
        <v>彭江涛</v>
      </c>
      <c r="I6390" s="2">
        <f>'[1]2025年已发货'!I:I</f>
        <v>13990276572</v>
      </c>
      <c r="J6390" s="2" vm="1" t="e">
        <f>_xlfn._xlws.FILTER(辅助信息!D:D,辅助信息!G:G=G6390)</f>
        <v>#VALUE!</v>
      </c>
    </row>
    <row r="6391" spans="1:10">
      <c r="A6391" s="2" t="str">
        <f>'[1]2025年已发货'!A:A</f>
        <v>润耀</v>
      </c>
      <c r="B6391" s="2" t="str">
        <f>'[1]2025年已发货'!B:B</f>
        <v>螺纹钢</v>
      </c>
      <c r="C6391" s="2" t="str">
        <f>'[1]2025年已发货'!C:C</f>
        <v>HRB500E Φ32 12m</v>
      </c>
      <c r="D6391" s="2" t="str">
        <f>'[1]2025年已发货'!D:D</f>
        <v>吨</v>
      </c>
      <c r="E6391" s="2">
        <f>'[1]2025年已发货'!E:E</f>
        <v>12.5</v>
      </c>
      <c r="F6391" s="4">
        <f>'[1]2025年已发货'!F:F</f>
        <v>45892</v>
      </c>
      <c r="G6391" s="2" t="str">
        <f>'[1]2025年已发货'!G:G</f>
        <v>(华西乐山）-四川省乐山市市中区苏稽镇校地共建产教融合基地建设项目二标段</v>
      </c>
      <c r="H6391" s="2" t="str">
        <f>'[1]2025年已发货'!H:H</f>
        <v>彭江涛</v>
      </c>
      <c r="I6391" s="2">
        <f>'[1]2025年已发货'!I:I</f>
        <v>13990276572</v>
      </c>
      <c r="J6391" s="2" vm="1" t="e">
        <f>_xlfn._xlws.FILTER(辅助信息!D:D,辅助信息!G:G=G6391)</f>
        <v>#VALUE!</v>
      </c>
    </row>
    <row r="6392" spans="1:10">
      <c r="A6392" s="2" t="str">
        <f>'[1]2025年已发货'!A:A</f>
        <v>钢固融</v>
      </c>
      <c r="B6392" s="2" t="str">
        <f>'[1]2025年已发货'!B:B</f>
        <v>螺纹钢</v>
      </c>
      <c r="C6392" s="2" t="str">
        <f>'[1]2025年已发货'!C:C</f>
        <v>HRB500E Φ25</v>
      </c>
      <c r="D6392" s="2" t="str">
        <f>'[1]2025年已发货'!D:D</f>
        <v>吨</v>
      </c>
      <c r="E6392" s="2">
        <f>'[1]2025年已发货'!E:E</f>
        <v>17.5</v>
      </c>
      <c r="F6392" s="4">
        <f>'[1]2025年已发货'!F:F</f>
        <v>45892</v>
      </c>
      <c r="G6392" s="2" t="str">
        <f>'[1]2025年已发货'!G:G</f>
        <v>(华西乐山）-四川省乐山市市中区苏稽镇校地共建产教融合基地建设项目二标段</v>
      </c>
      <c r="H6392" s="2" t="str">
        <f>'[1]2025年已发货'!H:H</f>
        <v>彭江涛</v>
      </c>
      <c r="I6392" s="2">
        <f>'[1]2025年已发货'!I:I</f>
        <v>13990276572</v>
      </c>
      <c r="J6392" s="2" vm="1" t="e">
        <f>_xlfn._xlws.FILTER(辅助信息!D:D,辅助信息!G:G=G6392)</f>
        <v>#VALUE!</v>
      </c>
    </row>
    <row r="6393" spans="1:10">
      <c r="A6393" s="2" t="str">
        <f>'[1]2025年已发货'!A:A</f>
        <v>钢固融</v>
      </c>
      <c r="B6393" s="2" t="str">
        <f>'[1]2025年已发货'!B:B</f>
        <v>螺纹钢</v>
      </c>
      <c r="C6393" s="2" t="str">
        <f>'[1]2025年已发货'!C:C</f>
        <v>HRB500E Φ25 12m</v>
      </c>
      <c r="D6393" s="2" t="str">
        <f>'[1]2025年已发货'!D:D</f>
        <v>吨</v>
      </c>
      <c r="E6393" s="2">
        <f>'[1]2025年已发货'!E:E</f>
        <v>70</v>
      </c>
      <c r="F6393" s="4">
        <f>'[1]2025年已发货'!F:F</f>
        <v>45892</v>
      </c>
      <c r="G6393" s="2" t="str">
        <f>'[1]2025年已发货'!G:G</f>
        <v>(华西乐山）-四川省乐山市市中区苏稽镇校地共建产教融合基地建设项目二标段</v>
      </c>
      <c r="H6393" s="2" t="str">
        <f>'[1]2025年已发货'!H:H</f>
        <v>彭江涛</v>
      </c>
      <c r="I6393" s="2">
        <f>'[1]2025年已发货'!I:I</f>
        <v>13990276572</v>
      </c>
      <c r="J6393" s="2" vm="1" t="e">
        <f>_xlfn._xlws.FILTER(辅助信息!D:D,辅助信息!G:G=G6393)</f>
        <v>#VALUE!</v>
      </c>
    </row>
    <row r="6394" spans="1:10">
      <c r="A6394" s="2" t="str">
        <f>'[1]2025年已发货'!A:A</f>
        <v>钢固融</v>
      </c>
      <c r="B6394" s="2" t="str">
        <f>'[1]2025年已发货'!B:B</f>
        <v>螺纹钢</v>
      </c>
      <c r="C6394" s="2" t="str">
        <f>'[1]2025年已发货'!C:C</f>
        <v>HRB500E Φ14 12m</v>
      </c>
      <c r="D6394" s="2" t="str">
        <f>'[1]2025年已发货'!D:D</f>
        <v>吨</v>
      </c>
      <c r="E6394" s="2">
        <f>'[1]2025年已发货'!E:E</f>
        <v>17.5</v>
      </c>
      <c r="F6394" s="4">
        <f>'[1]2025年已发货'!F:F</f>
        <v>45892</v>
      </c>
      <c r="G6394" s="2" t="str">
        <f>'[1]2025年已发货'!G:G</f>
        <v>(华西乐山）-四川省乐山市市中区苏稽镇校地共建产教融合基地建设项目二标段</v>
      </c>
      <c r="H6394" s="2" t="str">
        <f>'[1]2025年已发货'!H:H</f>
        <v>彭江涛</v>
      </c>
      <c r="I6394" s="2">
        <f>'[1]2025年已发货'!I:I</f>
        <v>13990276572</v>
      </c>
      <c r="J6394" s="2" vm="1" t="e">
        <f>_xlfn._xlws.FILTER(辅助信息!D:D,辅助信息!G:G=G6394)</f>
        <v>#VALUE!</v>
      </c>
    </row>
    <row r="6395" spans="1:10">
      <c r="A6395" s="2" t="str">
        <f>'[1]2025年已发货'!A:A</f>
        <v>晋邦</v>
      </c>
      <c r="B6395" s="2" t="str">
        <f>'[1]2025年已发货'!B:B</f>
        <v>高线</v>
      </c>
      <c r="C6395" s="2" t="str">
        <f>'[1]2025年已发货'!C:C</f>
        <v>HPB300 6</v>
      </c>
      <c r="D6395" s="2" t="str">
        <f>'[1]2025年已发货'!D:D</f>
        <v>吨</v>
      </c>
      <c r="E6395" s="2">
        <f>'[1]2025年已发货'!E:E</f>
        <v>14</v>
      </c>
      <c r="F6395" s="4">
        <f>'[1]2025年已发货'!F:F</f>
        <v>45892</v>
      </c>
      <c r="G6395" s="2" t="str">
        <f>'[1]2025年已发货'!G:G</f>
        <v>（中核华兴-峨眉山项目）四川省乐山市峨眉山市双福镇梓橦庙红华五期中核华兴工地</v>
      </c>
      <c r="H6395" s="2" t="str">
        <f>'[1]2025年已发货'!H:H</f>
        <v>李汉军</v>
      </c>
      <c r="I6395" s="2" t="str">
        <f>'[1]2025年已发货'!I:I</f>
        <v>18691249091</v>
      </c>
      <c r="J6395" s="2" vm="1" t="e">
        <f>_xlfn._xlws.FILTER(辅助信息!D:D,辅助信息!G:G=G6395)</f>
        <v>#VALUE!</v>
      </c>
    </row>
    <row r="6396" spans="1:10">
      <c r="A6396" s="2" t="str">
        <f>'[1]2025年已发货'!A:A</f>
        <v>德胜恒嘉</v>
      </c>
      <c r="B6396" s="2" t="str">
        <f>'[1]2025年已发货'!B:B</f>
        <v>螺纹钢</v>
      </c>
      <c r="C6396" s="2" t="str">
        <f>'[1]2025年已发货'!C:C</f>
        <v>HRB400EФ20*9m</v>
      </c>
      <c r="D6396" s="2" t="str">
        <f>'[1]2025年已发货'!D:D</f>
        <v>吨</v>
      </c>
      <c r="E6396" s="2">
        <f>'[1]2025年已发货'!E:E</f>
        <v>70</v>
      </c>
      <c r="F6396" s="4">
        <f>'[1]2025年已发货'!F:F</f>
        <v>45892</v>
      </c>
      <c r="G6396" s="2" t="str">
        <f>'[1]2025年已发货'!G:G</f>
        <v>（中铁一局四建康新高速TJ1-2标）四川省甘孜州康定市318国道玉顶积雪观景台旁</v>
      </c>
      <c r="H6396" s="2" t="str">
        <f>'[1]2025年已发货'!H:H</f>
        <v>宋健</v>
      </c>
      <c r="I6396" s="2">
        <f>'[1]2025年已发货'!I:I</f>
        <v>15691628566</v>
      </c>
      <c r="J6396" s="2" vm="1" t="e">
        <f>_xlfn._xlws.FILTER(辅助信息!D:D,辅助信息!G:G=G6396)</f>
        <v>#VALUE!</v>
      </c>
    </row>
    <row r="6397" spans="1:10">
      <c r="A6397" s="2" t="str">
        <f>'[1]2025年已发货'!A:A</f>
        <v>德胜恒嘉</v>
      </c>
      <c r="B6397" s="2" t="str">
        <f>'[1]2025年已发货'!B:B</f>
        <v>螺纹钢</v>
      </c>
      <c r="C6397" s="2" t="str">
        <f>'[1]2025年已发货'!C:C</f>
        <v>HRB400E Φ25×9米</v>
      </c>
      <c r="D6397" s="2" t="str">
        <f>'[1]2025年已发货'!D:D</f>
        <v>吨</v>
      </c>
      <c r="E6397" s="2">
        <f>'[1]2025年已发货'!E:E</f>
        <v>35</v>
      </c>
      <c r="F6397" s="4">
        <f>'[1]2025年已发货'!F:F</f>
        <v>45892</v>
      </c>
      <c r="G6397" s="2" t="str">
        <f>'[1]2025年已发货'!G:G</f>
        <v>（自永1标八局二分公司钢筋棚）四川省自贡市大安区牛佛镇</v>
      </c>
      <c r="H6397" s="2" t="str">
        <f>'[1]2025年已发货'!H:H</f>
        <v>王君杰</v>
      </c>
      <c r="I6397" s="2">
        <f>'[1]2025年已发货'!I:I</f>
        <v>18919619850</v>
      </c>
      <c r="J6397" s="2" vm="1" t="e">
        <f>_xlfn._xlws.FILTER(辅助信息!D:D,辅助信息!G:G=G6397)</f>
        <v>#VALUE!</v>
      </c>
    </row>
    <row r="6398" spans="1:10">
      <c r="A6398" s="2" t="str">
        <f>'[1]2025年已发货'!A:A</f>
        <v>德胜恒嘉</v>
      </c>
      <c r="B6398" s="2" t="str">
        <f>'[1]2025年已发货'!B:B</f>
        <v>螺纹钢</v>
      </c>
      <c r="C6398" s="2" t="str">
        <f>'[1]2025年已发货'!C:C</f>
        <v>HRB400E Φ32×9米</v>
      </c>
      <c r="D6398" s="2" t="str">
        <f>'[1]2025年已发货'!D:D</f>
        <v>吨</v>
      </c>
      <c r="E6398" s="2">
        <f>'[1]2025年已发货'!E:E</f>
        <v>105</v>
      </c>
      <c r="F6398" s="4">
        <f>'[1]2025年已发货'!F:F</f>
        <v>45892</v>
      </c>
      <c r="G6398" s="2" t="str">
        <f>'[1]2025年已发货'!G:G</f>
        <v>（自永1标八局二分公司钢筋棚）四川省自贡市大安区牛佛镇</v>
      </c>
      <c r="H6398" s="2" t="str">
        <f>'[1]2025年已发货'!H:H</f>
        <v>王君杰</v>
      </c>
      <c r="I6398" s="2">
        <f>'[1]2025年已发货'!I:I</f>
        <v>18919619850</v>
      </c>
      <c r="J6398" s="2" vm="1" t="e">
        <f>_xlfn._xlws.FILTER(辅助信息!D:D,辅助信息!G:G=G6398)</f>
        <v>#VALUE!</v>
      </c>
    </row>
    <row r="6399" spans="1:10">
      <c r="A6399" s="2" t="str">
        <f>'[1]2025年已发货'!A:A</f>
        <v>德胜恒嘉</v>
      </c>
      <c r="B6399" s="2" t="str">
        <f>'[1]2025年已发货'!B:B</f>
        <v>螺纹钢</v>
      </c>
      <c r="C6399" s="2" t="str">
        <f>'[1]2025年已发货'!C:C</f>
        <v>HRB400E Φ25×12米</v>
      </c>
      <c r="D6399" s="2" t="str">
        <f>'[1]2025年已发货'!D:D</f>
        <v>吨</v>
      </c>
      <c r="E6399" s="2">
        <f>'[1]2025年已发货'!E:E</f>
        <v>35</v>
      </c>
      <c r="F6399" s="4">
        <f>'[1]2025年已发货'!F:F</f>
        <v>45892</v>
      </c>
      <c r="G6399" s="2" t="str">
        <f>'[1]2025年已发货'!G:G</f>
        <v>（自永2标九局西南分公司钢筋棚）四川省自贡市骑龙镇大湾村</v>
      </c>
      <c r="H6399" s="2" t="str">
        <f>'[1]2025年已发货'!H:H</f>
        <v>高彦彬</v>
      </c>
      <c r="I6399" s="2">
        <f>'[1]2025年已发货'!I:I</f>
        <v>13835906370</v>
      </c>
      <c r="J6399" s="2" vm="1" t="e">
        <f>_xlfn._xlws.FILTER(辅助信息!D:D,辅助信息!G:G=G6399)</f>
        <v>#VALUE!</v>
      </c>
    </row>
    <row r="6400" spans="1:10">
      <c r="A6400" s="2" t="str">
        <f>'[1]2025年已发货'!A:A</f>
        <v>德胜恒嘉</v>
      </c>
      <c r="B6400" s="2" t="str">
        <f>'[1]2025年已发货'!B:B</f>
        <v>螺纹钢</v>
      </c>
      <c r="C6400" s="2" t="str">
        <f>'[1]2025年已发货'!C:C</f>
        <v>HRB400E Φ22×12米</v>
      </c>
      <c r="D6400" s="2" t="str">
        <f>'[1]2025年已发货'!D:D</f>
        <v>吨</v>
      </c>
      <c r="E6400" s="2">
        <f>'[1]2025年已发货'!E:E</f>
        <v>35</v>
      </c>
      <c r="F6400" s="4">
        <f>'[1]2025年已发货'!F:F</f>
        <v>45892</v>
      </c>
      <c r="G6400" s="2" t="str">
        <f>'[1]2025年已发货'!G:G</f>
        <v>自永4标一局四公司（四川省内江市隆昌市金鹅街道自永4标一局四公司钢筋棚）</v>
      </c>
      <c r="H6400" s="2" t="str">
        <f>'[1]2025年已发货'!H:H</f>
        <v>郝优</v>
      </c>
      <c r="I6400" s="2">
        <f>'[1]2025年已发货'!I:I</f>
        <v>13891371707</v>
      </c>
      <c r="J6400" s="2" vm="1" t="e">
        <f>_xlfn._xlws.FILTER(辅助信息!D:D,辅助信息!G:G=G6400)</f>
        <v>#VALUE!</v>
      </c>
    </row>
    <row r="6401" spans="1:10">
      <c r="A6401" s="2" t="str">
        <f>'[1]2025年已发货'!A:A</f>
        <v>润耀</v>
      </c>
      <c r="B6401" s="2" t="str">
        <f>'[1]2025年已发货'!B:B</f>
        <v>盘螺</v>
      </c>
      <c r="C6401" s="2" t="str">
        <f>'[1]2025年已发货'!C:C</f>
        <v>HRB400Eφ8</v>
      </c>
      <c r="D6401" s="2" t="str">
        <f>'[1]2025年已发货'!D:D</f>
        <v>吨</v>
      </c>
      <c r="E6401" s="2">
        <f>'[1]2025年已发货'!E:E</f>
        <v>45</v>
      </c>
      <c r="F6401" s="4">
        <f>'[1]2025年已发货'!F:F</f>
        <v>45892</v>
      </c>
      <c r="G6401" s="2" t="str">
        <f>'[1]2025年已发货'!G:G</f>
        <v>（华西简阳西城嘉苑）四川省成都市简阳市简城街道高屋村</v>
      </c>
      <c r="H6401" s="2" t="str">
        <f>'[1]2025年已发货'!H:H</f>
        <v>张瀚镭</v>
      </c>
      <c r="I6401" s="2">
        <f>'[1]2025年已发货'!I:I</f>
        <v>15884666220</v>
      </c>
      <c r="J6401" s="2" t="str">
        <f>_xlfn._xlws.FILTER(辅助信息!D:D,辅助信息!G:G=G6401)</f>
        <v>华西简阳西城嘉苑</v>
      </c>
    </row>
    <row r="6402" spans="1:10">
      <c r="A6402" s="2" t="str">
        <f>'[1]2025年已发货'!A:A</f>
        <v>润耀</v>
      </c>
      <c r="B6402" s="2" t="str">
        <f>'[1]2025年已发货'!B:B</f>
        <v>盘螺</v>
      </c>
      <c r="C6402" s="2" t="str">
        <f>'[1]2025年已发货'!C:C</f>
        <v>HRB400Eφ10</v>
      </c>
      <c r="D6402" s="2" t="str">
        <f>'[1]2025年已发货'!D:D</f>
        <v>吨</v>
      </c>
      <c r="E6402" s="2">
        <f>'[1]2025年已发货'!E:E</f>
        <v>15</v>
      </c>
      <c r="F6402" s="4">
        <f>'[1]2025年已发货'!F:F</f>
        <v>45892</v>
      </c>
      <c r="G6402" s="2" t="str">
        <f>'[1]2025年已发货'!G:G</f>
        <v>（华西简阳西城嘉苑）四川省成都市简阳市简城街道高屋村</v>
      </c>
      <c r="H6402" s="2" t="str">
        <f>'[1]2025年已发货'!H:H</f>
        <v>张瀚镭</v>
      </c>
      <c r="I6402" s="2">
        <f>'[1]2025年已发货'!I:I</f>
        <v>15884666220</v>
      </c>
      <c r="J6402" s="2" t="str">
        <f>_xlfn._xlws.FILTER(辅助信息!D:D,辅助信息!G:G=G6402)</f>
        <v>华西简阳西城嘉苑</v>
      </c>
    </row>
    <row r="6403" spans="1:10">
      <c r="A6403" s="2" t="str">
        <f>'[1]2025年已发货'!A:A</f>
        <v>润耀</v>
      </c>
      <c r="B6403" s="2" t="str">
        <f>'[1]2025年已发货'!B:B</f>
        <v>盘螺</v>
      </c>
      <c r="C6403" s="2" t="str">
        <f>'[1]2025年已发货'!C:C</f>
        <v>HRB400Eφ12</v>
      </c>
      <c r="D6403" s="2" t="str">
        <f>'[1]2025年已发货'!D:D</f>
        <v>吨</v>
      </c>
      <c r="E6403" s="2">
        <f>'[1]2025年已发货'!E:E</f>
        <v>10</v>
      </c>
      <c r="F6403" s="4">
        <f>'[1]2025年已发货'!F:F</f>
        <v>45892</v>
      </c>
      <c r="G6403" s="2" t="str">
        <f>'[1]2025年已发货'!G:G</f>
        <v>（华西简阳西城嘉苑）四川省成都市简阳市简城街道高屋村</v>
      </c>
      <c r="H6403" s="2" t="str">
        <f>'[1]2025年已发货'!H:H</f>
        <v>张瀚镭</v>
      </c>
      <c r="I6403" s="2">
        <f>'[1]2025年已发货'!I:I</f>
        <v>15884666220</v>
      </c>
      <c r="J6403" s="2" t="str">
        <f>_xlfn._xlws.FILTER(辅助信息!D:D,辅助信息!G:G=G6403)</f>
        <v>华西简阳西城嘉苑</v>
      </c>
    </row>
    <row r="6404" spans="1:10">
      <c r="A6404" s="2" t="str">
        <f>'[1]2025年已发货'!A:A</f>
        <v>润耀</v>
      </c>
      <c r="B6404" s="2" t="str">
        <f>'[1]2025年已发货'!B:B</f>
        <v>螺纹钢</v>
      </c>
      <c r="C6404" s="2" t="str">
        <f>'[1]2025年已发货'!C:C</f>
        <v>HRB400Eφ14</v>
      </c>
      <c r="D6404" s="2" t="str">
        <f>'[1]2025年已发货'!D:D</f>
        <v>吨</v>
      </c>
      <c r="E6404" s="2">
        <f>'[1]2025年已发货'!E:E</f>
        <v>15</v>
      </c>
      <c r="F6404" s="4">
        <f>'[1]2025年已发货'!F:F</f>
        <v>45892</v>
      </c>
      <c r="G6404" s="2" t="str">
        <f>'[1]2025年已发货'!G:G</f>
        <v>（华西简阳西城嘉苑）四川省成都市简阳市简城街道高屋村</v>
      </c>
      <c r="H6404" s="2" t="str">
        <f>'[1]2025年已发货'!H:H</f>
        <v>张瀚镭</v>
      </c>
      <c r="I6404" s="2">
        <f>'[1]2025年已发货'!I:I</f>
        <v>15884666220</v>
      </c>
      <c r="J6404" s="2" t="str">
        <f>_xlfn._xlws.FILTER(辅助信息!D:D,辅助信息!G:G=G6404)</f>
        <v>华西简阳西城嘉苑</v>
      </c>
    </row>
    <row r="6405" spans="1:10">
      <c r="A6405" s="2" t="str">
        <f>'[1]2025年已发货'!A:A</f>
        <v>润耀</v>
      </c>
      <c r="B6405" s="2" t="str">
        <f>'[1]2025年已发货'!B:B</f>
        <v>螺纹钢</v>
      </c>
      <c r="C6405" s="2" t="str">
        <f>'[1]2025年已发货'!C:C</f>
        <v>HRB400Eφ16</v>
      </c>
      <c r="D6405" s="2" t="str">
        <f>'[1]2025年已发货'!D:D</f>
        <v>吨</v>
      </c>
      <c r="E6405" s="2">
        <f>'[1]2025年已发货'!E:E</f>
        <v>15</v>
      </c>
      <c r="F6405" s="4">
        <f>'[1]2025年已发货'!F:F</f>
        <v>45892</v>
      </c>
      <c r="G6405" s="2" t="str">
        <f>'[1]2025年已发货'!G:G</f>
        <v>（华西简阳西城嘉苑）四川省成都市简阳市简城街道高屋村</v>
      </c>
      <c r="H6405" s="2" t="str">
        <f>'[1]2025年已发货'!H:H</f>
        <v>张瀚镭</v>
      </c>
      <c r="I6405" s="2">
        <f>'[1]2025年已发货'!I:I</f>
        <v>15884666220</v>
      </c>
      <c r="J6405" s="2" t="str">
        <f>_xlfn._xlws.FILTER(辅助信息!D:D,辅助信息!G:G=G6405)</f>
        <v>华西简阳西城嘉苑</v>
      </c>
    </row>
    <row r="6406" spans="1:10">
      <c r="A6406" s="2" t="str">
        <f>'[1]2025年已发货'!A:A</f>
        <v>润耀</v>
      </c>
      <c r="B6406" s="2" t="str">
        <f>'[1]2025年已发货'!B:B</f>
        <v>螺纹钢</v>
      </c>
      <c r="C6406" s="2" t="str">
        <f>'[1]2025年已发货'!C:C</f>
        <v>HRB400Eφ20</v>
      </c>
      <c r="D6406" s="2" t="str">
        <f>'[1]2025年已发货'!D:D</f>
        <v>吨</v>
      </c>
      <c r="E6406" s="2">
        <f>'[1]2025年已发货'!E:E</f>
        <v>5</v>
      </c>
      <c r="F6406" s="4">
        <f>'[1]2025年已发货'!F:F</f>
        <v>45892</v>
      </c>
      <c r="G6406" s="2" t="str">
        <f>'[1]2025年已发货'!G:G</f>
        <v>（华西简阳西城嘉苑）四川省成都市简阳市简城街道高屋村</v>
      </c>
      <c r="H6406" s="2" t="str">
        <f>'[1]2025年已发货'!H:H</f>
        <v>张瀚镭</v>
      </c>
      <c r="I6406" s="2">
        <f>'[1]2025年已发货'!I:I</f>
        <v>15884666220</v>
      </c>
      <c r="J6406" s="2" t="str">
        <f>_xlfn._xlws.FILTER(辅助信息!D:D,辅助信息!G:G=G6406)</f>
        <v>华西简阳西城嘉苑</v>
      </c>
    </row>
    <row r="6407" spans="1:10">
      <c r="A6407" s="2" t="str">
        <f>'[1]2025年已发货'!A:A</f>
        <v>钢固融</v>
      </c>
      <c r="B6407" s="2" t="str">
        <f>'[1]2025年已发货'!B:B</f>
        <v>高线</v>
      </c>
      <c r="C6407" s="2" t="str">
        <f>'[1]2025年已发货'!C:C</f>
        <v>HPB300 Φ10</v>
      </c>
      <c r="D6407" s="2" t="str">
        <f>'[1]2025年已发货'!D:D</f>
        <v>吨</v>
      </c>
      <c r="E6407" s="2">
        <f>'[1]2025年已发货'!E:E</f>
        <v>10</v>
      </c>
      <c r="F6407" s="4">
        <f>'[1]2025年已发货'!F:F</f>
        <v>45893</v>
      </c>
      <c r="G6407" s="2" t="str">
        <f>'[1]2025年已发货'!G:G</f>
        <v>(五冶建设锦江区林家坝片区20号地块商业项目)锦江区泰昌路锦江28亩项目部</v>
      </c>
      <c r="H6407" s="2" t="str">
        <f>'[1]2025年已发货'!H:H</f>
        <v>陶杰</v>
      </c>
      <c r="I6407" s="2">
        <f>'[1]2025年已发货'!I:I</f>
        <v>13980247952</v>
      </c>
      <c r="J6407" s="2" t="str">
        <f>_xlfn._xlws.FILTER(辅助信息!D:D,辅助信息!G:G=G6407)</f>
        <v>五冶建设锦江区林家坝片区20号地块商业项目</v>
      </c>
    </row>
    <row r="6408" spans="1:10">
      <c r="A6408" s="2" t="str">
        <f>'[1]2025年已发货'!A:A</f>
        <v>钢固融</v>
      </c>
      <c r="B6408" s="2" t="str">
        <f>'[1]2025年已发货'!B:B</f>
        <v>螺纹钢</v>
      </c>
      <c r="C6408" s="2" t="str">
        <f>'[1]2025年已发货'!C:C</f>
        <v>HRB400E Φ22 9m</v>
      </c>
      <c r="D6408" s="2" t="str">
        <f>'[1]2025年已发货'!D:D</f>
        <v>吨</v>
      </c>
      <c r="E6408" s="2">
        <f>'[1]2025年已发货'!E:E</f>
        <v>25</v>
      </c>
      <c r="F6408" s="4">
        <f>'[1]2025年已发货'!F:F</f>
        <v>45893</v>
      </c>
      <c r="G6408" s="2" t="str">
        <f>'[1]2025年已发货'!G:G</f>
        <v>(五冶建设锦江区林家坝片区20号地块商业项目)锦江区泰昌路锦江28亩项目部</v>
      </c>
      <c r="H6408" s="2" t="str">
        <f>'[1]2025年已发货'!H:H</f>
        <v>陶杰</v>
      </c>
      <c r="I6408" s="2">
        <f>'[1]2025年已发货'!I:I</f>
        <v>13980247952</v>
      </c>
      <c r="J6408" s="2" t="str">
        <f>_xlfn._xlws.FILTER(辅助信息!D:D,辅助信息!G:G=G6408)</f>
        <v>五冶建设锦江区林家坝片区20号地块商业项目</v>
      </c>
    </row>
    <row r="6409" spans="1:10">
      <c r="A6409" s="2" t="str">
        <f>'[1]2025年已发货'!A:A</f>
        <v>钢固融</v>
      </c>
      <c r="B6409" s="2" t="str">
        <f>'[1]2025年已发货'!B:B</f>
        <v>盘螺</v>
      </c>
      <c r="C6409" s="2" t="str">
        <f>'[1]2025年已发货'!C:C</f>
        <v>HRB400EФ10</v>
      </c>
      <c r="D6409" s="2" t="str">
        <f>'[1]2025年已发货'!D:D</f>
        <v>吨</v>
      </c>
      <c r="E6409" s="2">
        <f>'[1]2025年已发货'!E:E</f>
        <v>25</v>
      </c>
      <c r="F6409" s="4">
        <f>'[1]2025年已发货'!F:F</f>
        <v>45893</v>
      </c>
      <c r="G6409" s="2" t="str">
        <f>'[1]2025年已发货'!G:G</f>
        <v>（中铁八局康新高速TJ4-1标）四川省甘孜州康定市新都桥镇超限载检测站</v>
      </c>
      <c r="H6409" s="2" t="str">
        <f>'[1]2025年已发货'!H:H</f>
        <v>刘俊</v>
      </c>
      <c r="I6409" s="2">
        <f>'[1]2025年已发货'!I:I</f>
        <v>18587764925</v>
      </c>
      <c r="J6409" s="2" vm="1" t="e">
        <f>_xlfn._xlws.FILTER(辅助信息!D:D,辅助信息!G:G=G6409)</f>
        <v>#VALUE!</v>
      </c>
    </row>
    <row r="6410" spans="1:10">
      <c r="A6410" s="2" t="str">
        <f>'[1]2025年已发货'!A:A</f>
        <v>钢固融</v>
      </c>
      <c r="B6410" s="2" t="str">
        <f>'[1]2025年已发货'!B:B</f>
        <v>高线</v>
      </c>
      <c r="C6410" s="2" t="str">
        <f>'[1]2025年已发货'!C:C</f>
        <v>HPB300 8</v>
      </c>
      <c r="D6410" s="2" t="str">
        <f>'[1]2025年已发货'!D:D</f>
        <v>吨</v>
      </c>
      <c r="E6410" s="2">
        <f>'[1]2025年已发货'!E:E</f>
        <v>10</v>
      </c>
      <c r="F6410" s="4">
        <f>'[1]2025年已发货'!F:F</f>
        <v>45893</v>
      </c>
      <c r="G6410" s="2" t="str">
        <f>'[1]2025年已发货'!G:G</f>
        <v>（中铁八局康新高速TJ4-1标）四川省甘孜州康定市新都桥镇超限载检测站</v>
      </c>
      <c r="H6410" s="2" t="str">
        <f>'[1]2025年已发货'!H:H</f>
        <v>刘俊</v>
      </c>
      <c r="I6410" s="2">
        <f>'[1]2025年已发货'!I:I</f>
        <v>18587764925</v>
      </c>
      <c r="J6410" s="2" vm="1" t="e">
        <f>_xlfn._xlws.FILTER(辅助信息!D:D,辅助信息!G:G=G6410)</f>
        <v>#VALUE!</v>
      </c>
    </row>
    <row r="6411" spans="1:10">
      <c r="A6411" s="2" t="str">
        <f>'[1]2025年已发货'!A:A</f>
        <v>润耀</v>
      </c>
      <c r="B6411" s="2" t="str">
        <f>'[1]2025年已发货'!B:B</f>
        <v>螺纹钢</v>
      </c>
      <c r="C6411" s="2" t="str">
        <f>'[1]2025年已发货'!C:C</f>
        <v>HRB400EФ12*9m</v>
      </c>
      <c r="D6411" s="2" t="str">
        <f>'[1]2025年已发货'!D:D</f>
        <v>吨</v>
      </c>
      <c r="E6411" s="2">
        <f>'[1]2025年已发货'!E:E</f>
        <v>105</v>
      </c>
      <c r="F6411" s="4">
        <f>'[1]2025年已发货'!F:F</f>
        <v>45893</v>
      </c>
      <c r="G6411" s="2" t="str">
        <f>'[1]2025年已发货'!G:G</f>
        <v>（中铁八局康新高速TJ4-1标）四川省甘孜州康定市新都桥镇超限载检测站</v>
      </c>
      <c r="H6411" s="2" t="str">
        <f>'[1]2025年已发货'!H:H</f>
        <v>刘俊</v>
      </c>
      <c r="I6411" s="2">
        <f>'[1]2025年已发货'!I:I</f>
        <v>18587764925</v>
      </c>
      <c r="J6411" s="2" vm="1" t="e">
        <f>_xlfn._xlws.FILTER(辅助信息!D:D,辅助信息!G:G=G6411)</f>
        <v>#VALUE!</v>
      </c>
    </row>
    <row r="6412" spans="1:10">
      <c r="A6412" s="2" t="str">
        <f>'[1]2025年已发货'!A:A</f>
        <v>润耀</v>
      </c>
      <c r="B6412" s="2" t="str">
        <f>'[1]2025年已发货'!B:B</f>
        <v>螺纹钢</v>
      </c>
      <c r="C6412" s="2" t="str">
        <f>'[1]2025年已发货'!C:C</f>
        <v>HRB400E Φ14 9m</v>
      </c>
      <c r="D6412" s="2" t="str">
        <f>'[1]2025年已发货'!D:D</f>
        <v>吨</v>
      </c>
      <c r="E6412" s="2">
        <f>'[1]2025年已发货'!E:E</f>
        <v>25</v>
      </c>
      <c r="F6412" s="4">
        <f>'[1]2025年已发货'!F:F</f>
        <v>45893</v>
      </c>
      <c r="G6412" s="2" t="str">
        <f>'[1]2025年已发货'!G:G</f>
        <v>(五冶建设扩建艺体中学二期工程)四川省成都市双流区光荣路成都艺体中学南200米</v>
      </c>
      <c r="H6412" s="2" t="str">
        <f>'[1]2025年已发货'!H:H</f>
        <v>谢序强</v>
      </c>
      <c r="I6412" s="2">
        <f>'[1]2025年已发货'!I:I</f>
        <v>13458588232</v>
      </c>
      <c r="J6412" s="2" t="str">
        <f>_xlfn._xlws.FILTER(辅助信息!D:D,辅助信息!G:G=G6412)</f>
        <v>五冶建设扩建艺体中学二期工程</v>
      </c>
    </row>
    <row r="6413" spans="1:10">
      <c r="A6413" s="2" t="str">
        <f>'[1]2025年已发货'!A:A</f>
        <v>润耀</v>
      </c>
      <c r="B6413" s="2" t="str">
        <f>'[1]2025年已发货'!B:B</f>
        <v>螺纹钢</v>
      </c>
      <c r="C6413" s="2" t="str">
        <f>'[1]2025年已发货'!C:C</f>
        <v>HRB400E Φ16 9m</v>
      </c>
      <c r="D6413" s="2" t="str">
        <f>'[1]2025年已发货'!D:D</f>
        <v>吨</v>
      </c>
      <c r="E6413" s="2">
        <f>'[1]2025年已发货'!E:E</f>
        <v>20</v>
      </c>
      <c r="F6413" s="4">
        <f>'[1]2025年已发货'!F:F</f>
        <v>45893</v>
      </c>
      <c r="G6413" s="2" t="str">
        <f>'[1]2025年已发货'!G:G</f>
        <v>(五冶建设扩建艺体中学二期工程)四川省成都市双流区光荣路成都艺体中学南200米</v>
      </c>
      <c r="H6413" s="2" t="str">
        <f>'[1]2025年已发货'!H:H</f>
        <v>谢序强</v>
      </c>
      <c r="I6413" s="2">
        <f>'[1]2025年已发货'!I:I</f>
        <v>13458588232</v>
      </c>
      <c r="J6413" s="2" t="str">
        <f>_xlfn._xlws.FILTER(辅助信息!D:D,辅助信息!G:G=G6413)</f>
        <v>五冶建设扩建艺体中学二期工程</v>
      </c>
    </row>
    <row r="6414" spans="1:10">
      <c r="A6414" s="2" t="str">
        <f>'[1]2025年已发货'!A:A</f>
        <v>润耀</v>
      </c>
      <c r="B6414" s="2" t="str">
        <f>'[1]2025年已发货'!B:B</f>
        <v>螺纹钢</v>
      </c>
      <c r="C6414" s="2" t="str">
        <f>'[1]2025年已发货'!C:C</f>
        <v>HRB400E Φ18 9m</v>
      </c>
      <c r="D6414" s="2" t="str">
        <f>'[1]2025年已发货'!D:D</f>
        <v>吨</v>
      </c>
      <c r="E6414" s="2">
        <f>'[1]2025年已发货'!E:E</f>
        <v>5</v>
      </c>
      <c r="F6414" s="4">
        <f>'[1]2025年已发货'!F:F</f>
        <v>45893</v>
      </c>
      <c r="G6414" s="2" t="str">
        <f>'[1]2025年已发货'!G:G</f>
        <v>(五冶建设扩建艺体中学二期工程)四川省成都市双流区光荣路成都艺体中学南200米</v>
      </c>
      <c r="H6414" s="2" t="str">
        <f>'[1]2025年已发货'!H:H</f>
        <v>谢序强</v>
      </c>
      <c r="I6414" s="2">
        <f>'[1]2025年已发货'!I:I</f>
        <v>13458588232</v>
      </c>
      <c r="J6414" s="2" t="str">
        <f>_xlfn._xlws.FILTER(辅助信息!D:D,辅助信息!G:G=G6414)</f>
        <v>五冶建设扩建艺体中学二期工程</v>
      </c>
    </row>
    <row r="6415" spans="1:10">
      <c r="A6415" s="2" t="str">
        <f>'[1]2025年已发货'!A:A</f>
        <v>润耀</v>
      </c>
      <c r="B6415" s="2" t="str">
        <f>'[1]2025年已发货'!B:B</f>
        <v>螺纹钢</v>
      </c>
      <c r="C6415" s="2" t="str">
        <f>'[1]2025年已发货'!C:C</f>
        <v>HRB400E Φ22 9m</v>
      </c>
      <c r="D6415" s="2" t="str">
        <f>'[1]2025年已发货'!D:D</f>
        <v>吨</v>
      </c>
      <c r="E6415" s="2">
        <f>'[1]2025年已发货'!E:E</f>
        <v>25</v>
      </c>
      <c r="F6415" s="4">
        <f>'[1]2025年已发货'!F:F</f>
        <v>45893</v>
      </c>
      <c r="G6415" s="2" t="str">
        <f>'[1]2025年已发货'!G:G</f>
        <v>(五冶建设扩建艺体中学二期工程)四川省成都市双流区光荣路成都艺体中学南200米</v>
      </c>
      <c r="H6415" s="2" t="str">
        <f>'[1]2025年已发货'!H:H</f>
        <v>谢序强</v>
      </c>
      <c r="I6415" s="2">
        <f>'[1]2025年已发货'!I:I</f>
        <v>13458588232</v>
      </c>
      <c r="J6415" s="2" t="str">
        <f>_xlfn._xlws.FILTER(辅助信息!D:D,辅助信息!G:G=G6415)</f>
        <v>五冶建设扩建艺体中学二期工程</v>
      </c>
    </row>
    <row r="6416" spans="1:10">
      <c r="A6416" s="2" t="str">
        <f>'[1]2025年已发货'!A:A</f>
        <v>德胜恒嘉</v>
      </c>
      <c r="B6416" s="2" t="str">
        <f>'[1]2025年已发货'!B:B</f>
        <v>螺纹钢</v>
      </c>
      <c r="C6416" s="2" t="str">
        <f>'[1]2025年已发货'!C:C</f>
        <v>HRB400E Φ28×9米</v>
      </c>
      <c r="D6416" s="2" t="str">
        <f>'[1]2025年已发货'!D:D</f>
        <v>吨</v>
      </c>
      <c r="E6416" s="2">
        <f>'[1]2025年已发货'!E:E</f>
        <v>35</v>
      </c>
      <c r="F6416" s="4">
        <f>'[1]2025年已发货'!F:F</f>
        <v>45894</v>
      </c>
      <c r="G6416" s="2" t="str">
        <f>'[1]2025年已发货'!G:G</f>
        <v>（自永1标八局二分公司钢筋棚）四川省自贡市大安区牛佛镇</v>
      </c>
      <c r="H6416" s="2" t="str">
        <f>'[1]2025年已发货'!H:H</f>
        <v>王君杰</v>
      </c>
      <c r="I6416" s="2">
        <f>'[1]2025年已发货'!I:I</f>
        <v>18919619850</v>
      </c>
      <c r="J6416" s="2" vm="1" t="e">
        <f>_xlfn._xlws.FILTER(辅助信息!D:D,辅助信息!G:G=G6416)</f>
        <v>#VALUE!</v>
      </c>
    </row>
    <row r="6417" spans="1:10">
      <c r="A6417" s="2" t="str">
        <f>'[1]2025年已发货'!A:A</f>
        <v>德胜恒嘉</v>
      </c>
      <c r="B6417" s="2" t="str">
        <f>'[1]2025年已发货'!B:B</f>
        <v>螺纹钢</v>
      </c>
      <c r="C6417" s="2" t="str">
        <f>'[1]2025年已发货'!C:C</f>
        <v>HRB400E Φ14×9米</v>
      </c>
      <c r="D6417" s="2" t="str">
        <f>'[1]2025年已发货'!D:D</f>
        <v>吨</v>
      </c>
      <c r="E6417" s="2">
        <f>'[1]2025年已发货'!E:E</f>
        <v>35</v>
      </c>
      <c r="F6417" s="4">
        <f>'[1]2025年已发货'!F:F</f>
        <v>45894</v>
      </c>
      <c r="G6417" s="2" t="str">
        <f>'[1]2025年已发货'!G:G</f>
        <v>（自永1标八局二分公司钢筋棚）四川省自贡市大安区牛佛镇</v>
      </c>
      <c r="H6417" s="2" t="str">
        <f>'[1]2025年已发货'!H:H</f>
        <v>王君杰</v>
      </c>
      <c r="I6417" s="2">
        <f>'[1]2025年已发货'!I:I</f>
        <v>18919619850</v>
      </c>
      <c r="J6417" s="2" vm="1" t="e">
        <f>_xlfn._xlws.FILTER(辅助信息!D:D,辅助信息!G:G=G6417)</f>
        <v>#VALUE!</v>
      </c>
    </row>
    <row r="6418" spans="1:10">
      <c r="A6418" s="2" t="str">
        <f>'[1]2025年已发货'!A:A</f>
        <v>德胜恒嘉</v>
      </c>
      <c r="B6418" s="2" t="str">
        <f>'[1]2025年已发货'!B:B</f>
        <v>螺纹钢</v>
      </c>
      <c r="C6418" s="2" t="str">
        <f>'[1]2025年已发货'!C:C</f>
        <v>HRB400E Φ22×9米</v>
      </c>
      <c r="D6418" s="2" t="str">
        <f>'[1]2025年已发货'!D:D</f>
        <v>吨</v>
      </c>
      <c r="E6418" s="2">
        <f>'[1]2025年已发货'!E:E</f>
        <v>35</v>
      </c>
      <c r="F6418" s="4">
        <f>'[1]2025年已发货'!F:F</f>
        <v>45894</v>
      </c>
      <c r="G6418" s="2" t="str">
        <f>'[1]2025年已发货'!G:G</f>
        <v>（自永1标八局二分公司钢筋棚）四川省自贡市大安区牛佛镇</v>
      </c>
      <c r="H6418" s="2" t="str">
        <f>'[1]2025年已发货'!H:H</f>
        <v>王君杰</v>
      </c>
      <c r="I6418" s="2">
        <f>'[1]2025年已发货'!I:I</f>
        <v>18919619850</v>
      </c>
      <c r="J6418" s="2" vm="1" t="e">
        <f>_xlfn._xlws.FILTER(辅助信息!D:D,辅助信息!G:G=G6418)</f>
        <v>#VALUE!</v>
      </c>
    </row>
    <row r="6419" spans="1:10">
      <c r="A6419" s="2" t="str">
        <f>'[1]2025年已发货'!A:A</f>
        <v>德胜恒嘉</v>
      </c>
      <c r="B6419" s="2" t="str">
        <f>'[1]2025年已发货'!B:B</f>
        <v>螺纹钢</v>
      </c>
      <c r="C6419" s="2" t="str">
        <f>'[1]2025年已发货'!C:C</f>
        <v>HRB500E Φ25×12米</v>
      </c>
      <c r="D6419" s="2" t="str">
        <f>'[1]2025年已发货'!D:D</f>
        <v>吨</v>
      </c>
      <c r="E6419" s="2">
        <f>'[1]2025年已发货'!E:E</f>
        <v>17</v>
      </c>
      <c r="F6419" s="4">
        <f>'[1]2025年已发货'!F:F</f>
        <v>45894</v>
      </c>
      <c r="G6419" s="2" t="str">
        <f>'[1]2025年已发货'!G:G</f>
        <v>（自永2标九局西南分公司钢筋棚）四川省自贡市骑龙镇大湾村</v>
      </c>
      <c r="H6419" s="2" t="str">
        <f>'[1]2025年已发货'!H:H</f>
        <v>高彦彬</v>
      </c>
      <c r="I6419" s="2">
        <f>'[1]2025年已发货'!I:I</f>
        <v>13835906370</v>
      </c>
      <c r="J6419" s="2" vm="1" t="e">
        <f>_xlfn._xlws.FILTER(辅助信息!D:D,辅助信息!G:G=G6419)</f>
        <v>#VALUE!</v>
      </c>
    </row>
    <row r="6420" spans="1:10">
      <c r="A6420" s="2" t="str">
        <f>'[1]2025年已发货'!A:A</f>
        <v>德胜恒嘉</v>
      </c>
      <c r="B6420" s="2" t="str">
        <f>'[1]2025年已发货'!B:B</f>
        <v>螺纹钢</v>
      </c>
      <c r="C6420" s="2" t="str">
        <f>'[1]2025年已发货'!C:C</f>
        <v>HRB500E Φ25×9米</v>
      </c>
      <c r="D6420" s="2" t="str">
        <f>'[1]2025年已发货'!D:D</f>
        <v>吨</v>
      </c>
      <c r="E6420" s="2">
        <f>'[1]2025年已发货'!E:E</f>
        <v>18</v>
      </c>
      <c r="F6420" s="4">
        <f>'[1]2025年已发货'!F:F</f>
        <v>45894</v>
      </c>
      <c r="G6420" s="2" t="str">
        <f>'[1]2025年已发货'!G:G</f>
        <v>（自永2标九局西南分公司钢筋棚）四川省自贡市骑龙镇大湾村</v>
      </c>
      <c r="H6420" s="2" t="str">
        <f>'[1]2025年已发货'!H:H</f>
        <v>高彦彬</v>
      </c>
      <c r="I6420" s="2">
        <f>'[1]2025年已发货'!I:I</f>
        <v>13835906370</v>
      </c>
      <c r="J6420" s="2" vm="1" t="e">
        <f>_xlfn._xlws.FILTER(辅助信息!D:D,辅助信息!G:G=G6420)</f>
        <v>#VALUE!</v>
      </c>
    </row>
    <row r="6421" spans="1:10">
      <c r="A6421" s="2" t="str">
        <f>'[1]2025年已发货'!A:A</f>
        <v>润耀</v>
      </c>
      <c r="B6421" s="2" t="str">
        <f>'[1]2025年已发货'!B:B</f>
        <v>盘螺</v>
      </c>
      <c r="C6421" s="2" t="str">
        <f>'[1]2025年已发货'!C:C</f>
        <v>HRB400E Φ8</v>
      </c>
      <c r="D6421" s="2" t="str">
        <f>'[1]2025年已发货'!D:D</f>
        <v>吨</v>
      </c>
      <c r="E6421" s="2">
        <f>'[1]2025年已发货'!E:E</f>
        <v>35</v>
      </c>
      <c r="F6421" s="4">
        <f>'[1]2025年已发货'!F:F</f>
        <v>45894</v>
      </c>
      <c r="G6421" s="2" t="str">
        <f>'[1]2025年已发货'!G:G</f>
        <v>(宜宾兴港三江新区长江工业园保障性租赁住房建设项目-土建)四川省宜宾市翠屏区永善路南段宜宾市三江新区长江工业园区</v>
      </c>
      <c r="H6421" s="2" t="str">
        <f>'[1]2025年已发货'!H:H</f>
        <v>赵元虎</v>
      </c>
      <c r="I6421" s="2">
        <f>'[1]2025年已发货'!I:I</f>
        <v>13684167136</v>
      </c>
      <c r="J6421" s="2" t="str">
        <f>_xlfn._xlws.FILTER(辅助信息!D:D,辅助信息!G:G=G6421)</f>
        <v>宜宾兴港三江新区长江工业园建设项目</v>
      </c>
    </row>
    <row r="6422" spans="1:10">
      <c r="A6422" s="2" t="str">
        <f>'[1]2025年已发货'!A:A</f>
        <v>润耀</v>
      </c>
      <c r="B6422" s="2" t="str">
        <f>'[1]2025年已发货'!B:B</f>
        <v>螺纹钢</v>
      </c>
      <c r="C6422" s="2" t="str">
        <f>'[1]2025年已发货'!C:C</f>
        <v>HRB400E Φ14 9m</v>
      </c>
      <c r="D6422" s="2" t="str">
        <f>'[1]2025年已发货'!D:D</f>
        <v>吨</v>
      </c>
      <c r="E6422" s="2">
        <f>'[1]2025年已发货'!E:E</f>
        <v>35</v>
      </c>
      <c r="F6422" s="4">
        <f>'[1]2025年已发货'!F:F</f>
        <v>45894</v>
      </c>
      <c r="G6422" s="2" t="str">
        <f>'[1]2025年已发货'!G:G</f>
        <v>(宜宾兴港三江新区长江工业园保障性租赁住房建设项目-土建)四川省宜宾市翠屏区永善路南段宜宾市三江新区长江工业园区</v>
      </c>
      <c r="H6422" s="2" t="str">
        <f>'[1]2025年已发货'!H:H</f>
        <v>赵元虎</v>
      </c>
      <c r="I6422" s="2">
        <f>'[1]2025年已发货'!I:I</f>
        <v>13684167136</v>
      </c>
      <c r="J6422" s="2" t="str">
        <f>_xlfn._xlws.FILTER(辅助信息!D:D,辅助信息!G:G=G6422)</f>
        <v>宜宾兴港三江新区长江工业园建设项目</v>
      </c>
    </row>
    <row r="6423" spans="1:10">
      <c r="A6423" s="2" t="str">
        <f>'[1]2025年已发货'!A:A</f>
        <v>德胜</v>
      </c>
      <c r="B6423" s="2" t="str">
        <f>'[1]2025年已发货'!B:B</f>
        <v>螺纹钢</v>
      </c>
      <c r="C6423" s="2" t="str">
        <f>'[1]2025年已发货'!C:C</f>
        <v>HRB400E Φ12 9m</v>
      </c>
      <c r="D6423" s="2" t="str">
        <f>'[1]2025年已发货'!D:D</f>
        <v>吨</v>
      </c>
      <c r="E6423" s="2">
        <f>'[1]2025年已发货'!E:E</f>
        <v>5</v>
      </c>
      <c r="F6423" s="4">
        <f>'[1]2025年已发货'!F:F</f>
        <v>45894</v>
      </c>
      <c r="G6423" s="2" t="str">
        <f>'[1]2025年已发货'!G:G</f>
        <v>(宜宾兴港三江新区长江工业园保障性租赁住房建设项目-土建)四川省宜宾市翠屏区永善路南段宜宾市三江新区长江工业园区</v>
      </c>
      <c r="H6423" s="2" t="str">
        <f>'[1]2025年已发货'!H:H</f>
        <v>赵元虎</v>
      </c>
      <c r="I6423" s="2">
        <f>'[1]2025年已发货'!I:I</f>
        <v>13684167136</v>
      </c>
      <c r="J6423" s="2" t="str">
        <f>_xlfn._xlws.FILTER(辅助信息!D:D,辅助信息!G:G=G6423)</f>
        <v>宜宾兴港三江新区长江工业园建设项目</v>
      </c>
    </row>
    <row r="6424" spans="1:10">
      <c r="A6424" s="2" t="str">
        <f>'[1]2025年已发货'!A:A</f>
        <v>德胜</v>
      </c>
      <c r="B6424" s="2" t="str">
        <f>'[1]2025年已发货'!B:B</f>
        <v>螺纹钢</v>
      </c>
      <c r="C6424" s="2" t="str">
        <f>'[1]2025年已发货'!C:C</f>
        <v>HRB400E Φ14 9m</v>
      </c>
      <c r="D6424" s="2" t="str">
        <f>'[1]2025年已发货'!D:D</f>
        <v>吨</v>
      </c>
      <c r="E6424" s="2">
        <f>'[1]2025年已发货'!E:E</f>
        <v>5</v>
      </c>
      <c r="F6424" s="4">
        <f>'[1]2025年已发货'!F:F</f>
        <v>45894</v>
      </c>
      <c r="G6424" s="2" t="str">
        <f>'[1]2025年已发货'!G:G</f>
        <v>(宜宾兴港三江新区长江工业园保障性租赁住房建设项目-土建)四川省宜宾市翠屏区永善路南段宜宾市三江新区长江工业园区</v>
      </c>
      <c r="H6424" s="2" t="str">
        <f>'[1]2025年已发货'!H:H</f>
        <v>赵元虎</v>
      </c>
      <c r="I6424" s="2">
        <f>'[1]2025年已发货'!I:I</f>
        <v>13684167136</v>
      </c>
      <c r="J6424" s="2" t="str">
        <f>_xlfn._xlws.FILTER(辅助信息!D:D,辅助信息!G:G=G6424)</f>
        <v>宜宾兴港三江新区长江工业园建设项目</v>
      </c>
    </row>
    <row r="6425" spans="1:10">
      <c r="A6425" s="2" t="str">
        <f>'[1]2025年已发货'!A:A</f>
        <v>德胜</v>
      </c>
      <c r="B6425" s="2" t="str">
        <f>'[1]2025年已发货'!B:B</f>
        <v>螺纹钢</v>
      </c>
      <c r="C6425" s="2" t="str">
        <f>'[1]2025年已发货'!C:C</f>
        <v>HRB400E Φ16 9m</v>
      </c>
      <c r="D6425" s="2" t="str">
        <f>'[1]2025年已发货'!D:D</f>
        <v>吨</v>
      </c>
      <c r="E6425" s="2">
        <f>'[1]2025年已发货'!E:E</f>
        <v>20</v>
      </c>
      <c r="F6425" s="4">
        <f>'[1]2025年已发货'!F:F</f>
        <v>45894</v>
      </c>
      <c r="G6425" s="2" t="str">
        <f>'[1]2025年已发货'!G:G</f>
        <v>(宜宾兴港三江新区长江工业园保障性租赁住房建设项目-土建)四川省宜宾市翠屏区永善路南段宜宾市三江新区长江工业园区</v>
      </c>
      <c r="H6425" s="2" t="str">
        <f>'[1]2025年已发货'!H:H</f>
        <v>赵元虎</v>
      </c>
      <c r="I6425" s="2">
        <f>'[1]2025年已发货'!I:I</f>
        <v>13684167136</v>
      </c>
      <c r="J6425" s="2" t="str">
        <f>_xlfn._xlws.FILTER(辅助信息!D:D,辅助信息!G:G=G6425)</f>
        <v>宜宾兴港三江新区长江工业园建设项目</v>
      </c>
    </row>
    <row r="6426" spans="1:10">
      <c r="A6426" s="2" t="str">
        <f>'[1]2025年已发货'!A:A</f>
        <v>德胜</v>
      </c>
      <c r="B6426" s="2" t="str">
        <f>'[1]2025年已发货'!B:B</f>
        <v>螺纹钢</v>
      </c>
      <c r="C6426" s="2" t="str">
        <f>'[1]2025年已发货'!C:C</f>
        <v>HRB400E Φ18 9m</v>
      </c>
      <c r="D6426" s="2" t="str">
        <f>'[1]2025年已发货'!D:D</f>
        <v>吨</v>
      </c>
      <c r="E6426" s="2">
        <f>'[1]2025年已发货'!E:E</f>
        <v>8</v>
      </c>
      <c r="F6426" s="4">
        <f>'[1]2025年已发货'!F:F</f>
        <v>45894</v>
      </c>
      <c r="G6426" s="2" t="str">
        <f>'[1]2025年已发货'!G:G</f>
        <v>(宜宾兴港三江新区长江工业园保障性租赁住房建设项目-土建)四川省宜宾市翠屏区永善路南段宜宾市三江新区长江工业园区</v>
      </c>
      <c r="H6426" s="2" t="str">
        <f>'[1]2025年已发货'!H:H</f>
        <v>赵元虎</v>
      </c>
      <c r="I6426" s="2">
        <f>'[1]2025年已发货'!I:I</f>
        <v>13684167136</v>
      </c>
      <c r="J6426" s="2" t="str">
        <f>_xlfn._xlws.FILTER(辅助信息!D:D,辅助信息!G:G=G6426)</f>
        <v>宜宾兴港三江新区长江工业园建设项目</v>
      </c>
    </row>
    <row r="6427" spans="1:10">
      <c r="A6427" s="2" t="str">
        <f>'[1]2025年已发货'!A:A</f>
        <v>德胜</v>
      </c>
      <c r="B6427" s="2" t="str">
        <f>'[1]2025年已发货'!B:B</f>
        <v>螺纹钢</v>
      </c>
      <c r="C6427" s="2" t="str">
        <f>'[1]2025年已发货'!C:C</f>
        <v>HRB400E Φ22 9m</v>
      </c>
      <c r="D6427" s="2" t="str">
        <f>'[1]2025年已发货'!D:D</f>
        <v>吨</v>
      </c>
      <c r="E6427" s="2">
        <f>'[1]2025年已发货'!E:E</f>
        <v>15</v>
      </c>
      <c r="F6427" s="4">
        <f>'[1]2025年已发货'!F:F</f>
        <v>45894</v>
      </c>
      <c r="G6427" s="2" t="str">
        <f>'[1]2025年已发货'!G:G</f>
        <v>(宜宾兴港三江新区长江工业园保障性租赁住房建设项目-土建)四川省宜宾市翠屏区永善路南段宜宾市三江新区长江工业园区</v>
      </c>
      <c r="H6427" s="2" t="str">
        <f>'[1]2025年已发货'!H:H</f>
        <v>赵元虎</v>
      </c>
      <c r="I6427" s="2">
        <f>'[1]2025年已发货'!I:I</f>
        <v>13684167136</v>
      </c>
      <c r="J6427" s="2" t="str">
        <f>_xlfn._xlws.FILTER(辅助信息!D:D,辅助信息!G:G=G6427)</f>
        <v>宜宾兴港三江新区长江工业园建设项目</v>
      </c>
    </row>
    <row r="6428" spans="1:10">
      <c r="A6428" s="2" t="str">
        <f>'[1]2025年已发货'!A:A</f>
        <v>德胜</v>
      </c>
      <c r="B6428" s="2" t="str">
        <f>'[1]2025年已发货'!B:B</f>
        <v>螺纹钢</v>
      </c>
      <c r="C6428" s="2" t="str">
        <f>'[1]2025年已发货'!C:C</f>
        <v>HRB400E Φ25 9m</v>
      </c>
      <c r="D6428" s="2" t="str">
        <f>'[1]2025年已发货'!D:D</f>
        <v>吨</v>
      </c>
      <c r="E6428" s="2">
        <f>'[1]2025年已发货'!E:E</f>
        <v>15</v>
      </c>
      <c r="F6428" s="4">
        <f>'[1]2025年已发货'!F:F</f>
        <v>45894</v>
      </c>
      <c r="G6428" s="2" t="str">
        <f>'[1]2025年已发货'!G:G</f>
        <v>(宜宾兴港三江新区长江工业园保障性租赁住房建设项目-土建)四川省宜宾市翠屏区永善路南段宜宾市三江新区长江工业园区</v>
      </c>
      <c r="H6428" s="2" t="str">
        <f>'[1]2025年已发货'!H:H</f>
        <v>赵元虎</v>
      </c>
      <c r="I6428" s="2">
        <f>'[1]2025年已发货'!I:I</f>
        <v>13684167136</v>
      </c>
      <c r="J6428" s="2" t="str">
        <f>_xlfn._xlws.FILTER(辅助信息!D:D,辅助信息!G:G=G6428)</f>
        <v>宜宾兴港三江新区长江工业园建设项目</v>
      </c>
    </row>
    <row r="6429" spans="1:10">
      <c r="A6429" s="2" t="str">
        <f>'[1]2025年已发货'!A:A</f>
        <v>德胜</v>
      </c>
      <c r="B6429" s="2" t="str">
        <f>'[1]2025年已发货'!B:B</f>
        <v>螺纹钢</v>
      </c>
      <c r="C6429" s="2" t="str">
        <f>'[1]2025年已发货'!C:C</f>
        <v>HRB500EФ25*12m</v>
      </c>
      <c r="D6429" s="2" t="str">
        <f>'[1]2025年已发货'!D:D</f>
        <v>吨</v>
      </c>
      <c r="E6429" s="2">
        <f>'[1]2025年已发货'!E:E</f>
        <v>20</v>
      </c>
      <c r="F6429" s="4">
        <f>'[1]2025年已发货'!F:F</f>
        <v>45894</v>
      </c>
      <c r="G6429" s="2" t="str">
        <f>'[1]2025年已发货'!G:G</f>
        <v>（中核中原-温江北林医养综合体项目）四川省成都市温江区万春大道第三人民医院东</v>
      </c>
      <c r="H6429" s="2" t="str">
        <f>'[1]2025年已发货'!H:H</f>
        <v>蔡杰</v>
      </c>
      <c r="I6429" s="2">
        <f>'[1]2025年已发货'!I:I</f>
        <v>18875129329</v>
      </c>
      <c r="J6429" s="2" vm="1" t="e">
        <f>_xlfn._xlws.FILTER(辅助信息!D:D,辅助信息!G:G=G6429)</f>
        <v>#VALUE!</v>
      </c>
    </row>
    <row r="6430" spans="1:10">
      <c r="A6430" s="2" t="str">
        <f>'[1]2025年已发货'!A:A</f>
        <v>德胜</v>
      </c>
      <c r="B6430" s="2" t="str">
        <f>'[1]2025年已发货'!B:B</f>
        <v>螺纹钢</v>
      </c>
      <c r="C6430" s="2" t="str">
        <f>'[1]2025年已发货'!C:C</f>
        <v>HRB400EФ12*9m</v>
      </c>
      <c r="D6430" s="2" t="str">
        <f>'[1]2025年已发货'!D:D</f>
        <v>吨</v>
      </c>
      <c r="E6430" s="2">
        <f>'[1]2025年已发货'!E:E</f>
        <v>15</v>
      </c>
      <c r="F6430" s="4">
        <f>'[1]2025年已发货'!F:F</f>
        <v>45894</v>
      </c>
      <c r="G6430" s="2" t="str">
        <f>'[1]2025年已发货'!G:G</f>
        <v>（中核中原-温江北林医养综合体项目）四川省成都市温江区万春大道第三人民医院东</v>
      </c>
      <c r="H6430" s="2" t="str">
        <f>'[1]2025年已发货'!H:H</f>
        <v>蔡杰</v>
      </c>
      <c r="I6430" s="2">
        <f>'[1]2025年已发货'!I:I</f>
        <v>18875129329</v>
      </c>
      <c r="J6430" s="2" vm="1" t="e">
        <f>_xlfn._xlws.FILTER(辅助信息!D:D,辅助信息!G:G=G6430)</f>
        <v>#VALUE!</v>
      </c>
    </row>
    <row r="6431" spans="1:10">
      <c r="A6431" s="2" t="str">
        <f>'[1]2025年已发货'!A:A</f>
        <v>德胜</v>
      </c>
      <c r="B6431" s="2" t="str">
        <f>'[1]2025年已发货'!B:B</f>
        <v>螺纹钢</v>
      </c>
      <c r="C6431" s="2" t="str">
        <f>'[1]2025年已发货'!C:C</f>
        <v>HRB500EФ25*12m</v>
      </c>
      <c r="D6431" s="2" t="str">
        <f>'[1]2025年已发货'!D:D</f>
        <v>吨</v>
      </c>
      <c r="E6431" s="2">
        <f>'[1]2025年已发货'!E:E</f>
        <v>35</v>
      </c>
      <c r="F6431" s="4">
        <f>'[1]2025年已发货'!F:F</f>
        <v>45894</v>
      </c>
      <c r="G6431" s="2" t="str">
        <f>'[1]2025年已发货'!G:G</f>
        <v>（中核中原-温江北林医养综合体项目）四川省成都市温江区万春大道第三人民医院东</v>
      </c>
      <c r="H6431" s="2" t="str">
        <f>'[1]2025年已发货'!H:H</f>
        <v>蔡杰</v>
      </c>
      <c r="I6431" s="2">
        <f>'[1]2025年已发货'!I:I</f>
        <v>18875129329</v>
      </c>
      <c r="J6431" s="2" vm="1" t="e">
        <f>_xlfn._xlws.FILTER(辅助信息!D:D,辅助信息!G:G=G6431)</f>
        <v>#VALUE!</v>
      </c>
    </row>
    <row r="6432" spans="1:10">
      <c r="A6432" s="2" t="str">
        <f>'[1]2025年已发货'!A:A</f>
        <v>德胜</v>
      </c>
      <c r="B6432" s="2" t="str">
        <f>'[1]2025年已发货'!B:B</f>
        <v>螺纹钢</v>
      </c>
      <c r="C6432" s="2" t="str">
        <f>'[1]2025年已发货'!C:C</f>
        <v>HRB500E Φ22 12m</v>
      </c>
      <c r="D6432" s="2" t="str">
        <f>'[1]2025年已发货'!D:D</f>
        <v>吨</v>
      </c>
      <c r="E6432" s="2">
        <f>'[1]2025年已发货'!E:E</f>
        <v>14</v>
      </c>
      <c r="F6432" s="4">
        <f>'[1]2025年已发货'!F:F</f>
        <v>45894</v>
      </c>
      <c r="G6432" s="2" t="str">
        <f>'[1]2025年已发货'!G:G</f>
        <v>(华西乐山）-四川省乐山市市中区苏稽镇校地共建产教融合基地建设项目二标段</v>
      </c>
      <c r="H6432" s="2" t="str">
        <f>'[1]2025年已发货'!H:H</f>
        <v>彭江涛</v>
      </c>
      <c r="I6432" s="2">
        <f>'[1]2025年已发货'!I:I</f>
        <v>13990276572</v>
      </c>
      <c r="J6432" s="2" vm="1" t="e">
        <f>_xlfn._xlws.FILTER(辅助信息!D:D,辅助信息!G:G=G6432)</f>
        <v>#VALUE!</v>
      </c>
    </row>
    <row r="6433" spans="1:10">
      <c r="A6433" s="2" t="str">
        <f>'[1]2025年已发货'!A:A</f>
        <v>德胜</v>
      </c>
      <c r="B6433" s="2" t="str">
        <f>'[1]2025年已发货'!B:B</f>
        <v>螺纹钢</v>
      </c>
      <c r="C6433" s="2" t="str">
        <f>'[1]2025年已发货'!C:C</f>
        <v>HRB500E Φ25</v>
      </c>
      <c r="D6433" s="2" t="str">
        <f>'[1]2025年已发货'!D:D</f>
        <v>吨</v>
      </c>
      <c r="E6433" s="2">
        <f>'[1]2025年已发货'!E:E</f>
        <v>15.5</v>
      </c>
      <c r="F6433" s="4">
        <f>'[1]2025年已发货'!F:F</f>
        <v>45894</v>
      </c>
      <c r="G6433" s="2" t="str">
        <f>'[1]2025年已发货'!G:G</f>
        <v>(华西乐山）-四川省乐山市市中区苏稽镇校地共建产教融合基地建设项目二标段</v>
      </c>
      <c r="H6433" s="2" t="str">
        <f>'[1]2025年已发货'!H:H</f>
        <v>彭江涛</v>
      </c>
      <c r="I6433" s="2">
        <f>'[1]2025年已发货'!I:I</f>
        <v>13990276572</v>
      </c>
      <c r="J6433" s="2" vm="1" t="e">
        <f>_xlfn._xlws.FILTER(辅助信息!D:D,辅助信息!G:G=G6433)</f>
        <v>#VALUE!</v>
      </c>
    </row>
    <row r="6434" spans="1:10">
      <c r="A6434" s="2" t="str">
        <f>'[1]2025年已发货'!A:A</f>
        <v>德胜</v>
      </c>
      <c r="B6434" s="2" t="str">
        <f>'[1]2025年已发货'!B:B</f>
        <v>螺纹钢</v>
      </c>
      <c r="C6434" s="2" t="str">
        <f>'[1]2025年已发货'!C:C</f>
        <v>HRB500E Φ25 12m</v>
      </c>
      <c r="D6434" s="2" t="str">
        <f>'[1]2025年已发货'!D:D</f>
        <v>吨</v>
      </c>
      <c r="E6434" s="2">
        <f>'[1]2025年已发货'!E:E</f>
        <v>72</v>
      </c>
      <c r="F6434" s="4">
        <f>'[1]2025年已发货'!F:F</f>
        <v>45894</v>
      </c>
      <c r="G6434" s="2" t="str">
        <f>'[1]2025年已发货'!G:G</f>
        <v>(华西乐山）-四川省乐山市市中区苏稽镇校地共建产教融合基地建设项目二标段</v>
      </c>
      <c r="H6434" s="2" t="str">
        <f>'[1]2025年已发货'!H:H</f>
        <v>彭江涛</v>
      </c>
      <c r="I6434" s="2">
        <f>'[1]2025年已发货'!I:I</f>
        <v>13990276572</v>
      </c>
      <c r="J6434" s="2" vm="1" t="e">
        <f>_xlfn._xlws.FILTER(辅助信息!D:D,辅助信息!G:G=G6434)</f>
        <v>#VALUE!</v>
      </c>
    </row>
    <row r="6435" spans="1:10">
      <c r="A6435" s="2" t="str">
        <f>'[1]2025年已发货'!A:A</f>
        <v>德胜</v>
      </c>
      <c r="B6435" s="2" t="str">
        <f>'[1]2025年已发货'!B:B</f>
        <v>螺纹钢</v>
      </c>
      <c r="C6435" s="2" t="str">
        <f>'[1]2025年已发货'!C:C</f>
        <v>HRB400E Φ14 9m</v>
      </c>
      <c r="D6435" s="2" t="str">
        <f>'[1]2025年已发货'!D:D</f>
        <v>吨</v>
      </c>
      <c r="E6435" s="2">
        <f>'[1]2025年已发货'!E:E</f>
        <v>3</v>
      </c>
      <c r="F6435" s="4">
        <f>'[1]2025年已发货'!F:F</f>
        <v>45894</v>
      </c>
      <c r="G6435" s="2" t="str">
        <f>'[1]2025年已发货'!G:G</f>
        <v>（华西乐山）-四川省乐山市市中区苏稽镇周山嘴校地共建产教融合基地建设项目一标段</v>
      </c>
      <c r="H6435" s="2" t="str">
        <f>'[1]2025年已发货'!H:H</f>
        <v>范增云</v>
      </c>
      <c r="I6435" s="2">
        <f>'[1]2025年已发货'!I:I</f>
        <v>13668153241</v>
      </c>
      <c r="J6435" s="2" vm="1" t="e">
        <f>_xlfn._xlws.FILTER(辅助信息!D:D,辅助信息!G:G=G6435)</f>
        <v>#VALUE!</v>
      </c>
    </row>
    <row r="6436" spans="1:10">
      <c r="A6436" s="2" t="str">
        <f>'[1]2025年已发货'!A:A</f>
        <v>德胜</v>
      </c>
      <c r="B6436" s="2" t="str">
        <f>'[1]2025年已发货'!B:B</f>
        <v>螺纹钢</v>
      </c>
      <c r="C6436" s="2" t="str">
        <f>'[1]2025年已发货'!C:C</f>
        <v>HRB400E Φ22 9m</v>
      </c>
      <c r="D6436" s="2" t="str">
        <f>'[1]2025年已发货'!D:D</f>
        <v>吨</v>
      </c>
      <c r="E6436" s="2">
        <f>'[1]2025年已发货'!E:E</f>
        <v>3</v>
      </c>
      <c r="F6436" s="4">
        <f>'[1]2025年已发货'!F:F</f>
        <v>45894</v>
      </c>
      <c r="G6436" s="2" t="str">
        <f>'[1]2025年已发货'!G:G</f>
        <v>（华西乐山）-四川省乐山市市中区苏稽镇周山嘴校地共建产教融合基地建设项目一标段</v>
      </c>
      <c r="H6436" s="2" t="str">
        <f>'[1]2025年已发货'!H:H</f>
        <v>范增云</v>
      </c>
      <c r="I6436" s="2">
        <f>'[1]2025年已发货'!I:I</f>
        <v>13668153241</v>
      </c>
      <c r="J6436" s="2" vm="1" t="e">
        <f>_xlfn._xlws.FILTER(辅助信息!D:D,辅助信息!G:G=G6436)</f>
        <v>#VALUE!</v>
      </c>
    </row>
    <row r="6437" spans="1:10">
      <c r="A6437" s="2" t="str">
        <f>'[1]2025年已发货'!A:A</f>
        <v>德胜</v>
      </c>
      <c r="B6437" s="2" t="str">
        <f>'[1]2025年已发货'!B:B</f>
        <v>螺纹钢</v>
      </c>
      <c r="C6437" s="2" t="str">
        <f>'[1]2025年已发货'!C:C</f>
        <v>HRB400E Φ25 9m</v>
      </c>
      <c r="D6437" s="2" t="str">
        <f>'[1]2025年已发货'!D:D</f>
        <v>吨</v>
      </c>
      <c r="E6437" s="2">
        <f>'[1]2025年已发货'!E:E</f>
        <v>17</v>
      </c>
      <c r="F6437" s="4">
        <f>'[1]2025年已发货'!F:F</f>
        <v>45894</v>
      </c>
      <c r="G6437" s="2" t="str">
        <f>'[1]2025年已发货'!G:G</f>
        <v>（华西乐山）-四川省乐山市市中区苏稽镇周山嘴校地共建产教融合基地建设项目一标段</v>
      </c>
      <c r="H6437" s="2" t="str">
        <f>'[1]2025年已发货'!H:H</f>
        <v>范增云</v>
      </c>
      <c r="I6437" s="2">
        <f>'[1]2025年已发货'!I:I</f>
        <v>13668153241</v>
      </c>
      <c r="J6437" s="2" vm="1" t="e">
        <f>_xlfn._xlws.FILTER(辅助信息!D:D,辅助信息!G:G=G6437)</f>
        <v>#VALUE!</v>
      </c>
    </row>
    <row r="6438" spans="1:10">
      <c r="A6438" s="2" t="str">
        <f>'[1]2025年已发货'!A:A</f>
        <v>德胜</v>
      </c>
      <c r="B6438" s="2" t="str">
        <f>'[1]2025年已发货'!B:B</f>
        <v>螺纹钢</v>
      </c>
      <c r="C6438" s="2" t="str">
        <f>'[1]2025年已发货'!C:C</f>
        <v>HRB400E Φ28 9m</v>
      </c>
      <c r="D6438" s="2" t="str">
        <f>'[1]2025年已发货'!D:D</f>
        <v>吨</v>
      </c>
      <c r="E6438" s="2">
        <f>'[1]2025年已发货'!E:E</f>
        <v>26</v>
      </c>
      <c r="F6438" s="4">
        <f>'[1]2025年已发货'!F:F</f>
        <v>45894</v>
      </c>
      <c r="G6438" s="2" t="str">
        <f>'[1]2025年已发货'!G:G</f>
        <v>（华西乐山）-四川省乐山市市中区苏稽镇周山嘴校地共建产教融合基地建设项目一标段</v>
      </c>
      <c r="H6438" s="2" t="str">
        <f>'[1]2025年已发货'!H:H</f>
        <v>范增云</v>
      </c>
      <c r="I6438" s="2">
        <f>'[1]2025年已发货'!I:I</f>
        <v>13668153241</v>
      </c>
      <c r="J6438" s="2" vm="1" t="e">
        <f>_xlfn._xlws.FILTER(辅助信息!D:D,辅助信息!G:G=G6438)</f>
        <v>#VALUE!</v>
      </c>
    </row>
    <row r="6439" spans="1:10">
      <c r="A6439" s="2" t="str">
        <f>'[1]2025年已发货'!A:A</f>
        <v>德胜</v>
      </c>
      <c r="B6439" s="2" t="str">
        <f>'[1]2025年已发货'!B:B</f>
        <v>螺纹钢</v>
      </c>
      <c r="C6439" s="2" t="str">
        <f>'[1]2025年已发货'!C:C</f>
        <v>HRB400E Φ32 9m</v>
      </c>
      <c r="D6439" s="2" t="str">
        <f>'[1]2025年已发货'!D:D</f>
        <v>吨</v>
      </c>
      <c r="E6439" s="2">
        <f>'[1]2025年已发货'!E:E</f>
        <v>3</v>
      </c>
      <c r="F6439" s="4">
        <f>'[1]2025年已发货'!F:F</f>
        <v>45894</v>
      </c>
      <c r="G6439" s="2" t="str">
        <f>'[1]2025年已发货'!G:G</f>
        <v>（华西乐山）-四川省乐山市市中区苏稽镇周山嘴校地共建产教融合基地建设项目一标段</v>
      </c>
      <c r="H6439" s="2" t="str">
        <f>'[1]2025年已发货'!H:H</f>
        <v>范增云</v>
      </c>
      <c r="I6439" s="2">
        <f>'[1]2025年已发货'!I:I</f>
        <v>13668153241</v>
      </c>
      <c r="J6439" s="2" vm="1" t="e">
        <f>_xlfn._xlws.FILTER(辅助信息!D:D,辅助信息!G:G=G6439)</f>
        <v>#VALUE!</v>
      </c>
    </row>
    <row r="6440" spans="1:10">
      <c r="A6440" s="2" t="str">
        <f>'[1]2025年已发货'!A:A</f>
        <v>德胜</v>
      </c>
      <c r="B6440" s="2" t="str">
        <f>'[1]2025年已发货'!B:B</f>
        <v>螺纹钢</v>
      </c>
      <c r="C6440" s="2" t="str">
        <f>'[1]2025年已发货'!C:C</f>
        <v>HRB500E Φ14</v>
      </c>
      <c r="D6440" s="2" t="str">
        <f>'[1]2025年已发货'!D:D</f>
        <v>吨</v>
      </c>
      <c r="E6440" s="2">
        <f>'[1]2025年已发货'!E:E</f>
        <v>6</v>
      </c>
      <c r="F6440" s="4">
        <f>'[1]2025年已发货'!F:F</f>
        <v>45894</v>
      </c>
      <c r="G6440" s="2" t="str">
        <f>'[1]2025年已发货'!G:G</f>
        <v>（华西乐山）-四川省乐山市市中区苏稽镇周山嘴校地共建产教融合基地建设项目一标段</v>
      </c>
      <c r="H6440" s="2" t="str">
        <f>'[1]2025年已发货'!H:H</f>
        <v>范增云</v>
      </c>
      <c r="I6440" s="2">
        <f>'[1]2025年已发货'!I:I</f>
        <v>13668153241</v>
      </c>
      <c r="J6440" s="2" vm="1" t="e">
        <f>_xlfn._xlws.FILTER(辅助信息!D:D,辅助信息!G:G=G6440)</f>
        <v>#VALUE!</v>
      </c>
    </row>
    <row r="6441" spans="1:10">
      <c r="A6441" s="2" t="str">
        <f>'[1]2025年已发货'!A:A</f>
        <v>德胜</v>
      </c>
      <c r="B6441" s="2" t="str">
        <f>'[1]2025年已发货'!B:B</f>
        <v>螺纹钢</v>
      </c>
      <c r="C6441" s="2" t="str">
        <f>'[1]2025年已发货'!C:C</f>
        <v>HRB500E Φ16</v>
      </c>
      <c r="D6441" s="2" t="str">
        <f>'[1]2025年已发货'!D:D</f>
        <v>吨</v>
      </c>
      <c r="E6441" s="2">
        <f>'[1]2025年已发货'!E:E</f>
        <v>6</v>
      </c>
      <c r="F6441" s="4">
        <f>'[1]2025年已发货'!F:F</f>
        <v>45894</v>
      </c>
      <c r="G6441" s="2" t="str">
        <f>'[1]2025年已发货'!G:G</f>
        <v>（华西乐山）-四川省乐山市市中区苏稽镇周山嘴校地共建产教融合基地建设项目一标段</v>
      </c>
      <c r="H6441" s="2" t="str">
        <f>'[1]2025年已发货'!H:H</f>
        <v>范增云</v>
      </c>
      <c r="I6441" s="2">
        <f>'[1]2025年已发货'!I:I</f>
        <v>13668153241</v>
      </c>
      <c r="J6441" s="2" vm="1" t="e">
        <f>_xlfn._xlws.FILTER(辅助信息!D:D,辅助信息!G:G=G6441)</f>
        <v>#VALUE!</v>
      </c>
    </row>
    <row r="6442" spans="1:10">
      <c r="A6442" s="2" t="str">
        <f>'[1]2025年已发货'!A:A</f>
        <v>德胜</v>
      </c>
      <c r="B6442" s="2" t="str">
        <f>'[1]2025年已发货'!B:B</f>
        <v>螺纹钢</v>
      </c>
      <c r="C6442" s="2" t="str">
        <f>'[1]2025年已发货'!C:C</f>
        <v>HRB500E Φ18</v>
      </c>
      <c r="D6442" s="2" t="str">
        <f>'[1]2025年已发货'!D:D</f>
        <v>吨</v>
      </c>
      <c r="E6442" s="2">
        <f>'[1]2025年已发货'!E:E</f>
        <v>3</v>
      </c>
      <c r="F6442" s="4">
        <f>'[1]2025年已发货'!F:F</f>
        <v>45894</v>
      </c>
      <c r="G6442" s="2" t="str">
        <f>'[1]2025年已发货'!G:G</f>
        <v>（华西乐山）-四川省乐山市市中区苏稽镇周山嘴校地共建产教融合基地建设项目一标段</v>
      </c>
      <c r="H6442" s="2" t="str">
        <f>'[1]2025年已发货'!H:H</f>
        <v>范增云</v>
      </c>
      <c r="I6442" s="2">
        <f>'[1]2025年已发货'!I:I</f>
        <v>13668153241</v>
      </c>
      <c r="J6442" s="2" vm="1" t="e">
        <f>_xlfn._xlws.FILTER(辅助信息!D:D,辅助信息!G:G=G6442)</f>
        <v>#VALUE!</v>
      </c>
    </row>
    <row r="6443" spans="1:10">
      <c r="A6443" s="2" t="str">
        <f>'[1]2025年已发货'!A:A</f>
        <v>德胜</v>
      </c>
      <c r="B6443" s="2" t="str">
        <f>'[1]2025年已发货'!B:B</f>
        <v>螺纹钢</v>
      </c>
      <c r="C6443" s="2" t="str">
        <f>'[1]2025年已发货'!C:C</f>
        <v>HRB500E Φ22</v>
      </c>
      <c r="D6443" s="2" t="str">
        <f>'[1]2025年已发货'!D:D</f>
        <v>吨</v>
      </c>
      <c r="E6443" s="2">
        <f>'[1]2025年已发货'!E:E</f>
        <v>15</v>
      </c>
      <c r="F6443" s="4">
        <f>'[1]2025年已发货'!F:F</f>
        <v>45894</v>
      </c>
      <c r="G6443" s="2" t="str">
        <f>'[1]2025年已发货'!G:G</f>
        <v>（华西乐山）-四川省乐山市市中区苏稽镇周山嘴校地共建产教融合基地建设项目一标段</v>
      </c>
      <c r="H6443" s="2" t="str">
        <f>'[1]2025年已发货'!H:H</f>
        <v>范增云</v>
      </c>
      <c r="I6443" s="2">
        <f>'[1]2025年已发货'!I:I</f>
        <v>13668153241</v>
      </c>
      <c r="J6443" s="2" vm="1" t="e">
        <f>_xlfn._xlws.FILTER(辅助信息!D:D,辅助信息!G:G=G6443)</f>
        <v>#VALUE!</v>
      </c>
    </row>
    <row r="6444" spans="1:10">
      <c r="A6444" s="2" t="str">
        <f>'[1]2025年已发货'!A:A</f>
        <v>德胜</v>
      </c>
      <c r="B6444" s="2" t="str">
        <f>'[1]2025年已发货'!B:B</f>
        <v>螺纹钢</v>
      </c>
      <c r="C6444" s="2" t="str">
        <f>'[1]2025年已发货'!C:C</f>
        <v>HRB500E Φ25</v>
      </c>
      <c r="D6444" s="2" t="str">
        <f>'[1]2025年已发货'!D:D</f>
        <v>吨</v>
      </c>
      <c r="E6444" s="2">
        <f>'[1]2025年已发货'!E:E</f>
        <v>20</v>
      </c>
      <c r="F6444" s="4">
        <f>'[1]2025年已发货'!F:F</f>
        <v>45894</v>
      </c>
      <c r="G6444" s="2" t="str">
        <f>'[1]2025年已发货'!G:G</f>
        <v>（华西乐山）-四川省乐山市市中区苏稽镇周山嘴校地共建产教融合基地建设项目一标段</v>
      </c>
      <c r="H6444" s="2" t="str">
        <f>'[1]2025年已发货'!H:H</f>
        <v>范增云</v>
      </c>
      <c r="I6444" s="2">
        <f>'[1]2025年已发货'!I:I</f>
        <v>13668153241</v>
      </c>
      <c r="J6444" s="2" vm="1" t="e">
        <f>_xlfn._xlws.FILTER(辅助信息!D:D,辅助信息!G:G=G6444)</f>
        <v>#VALUE!</v>
      </c>
    </row>
    <row r="6445" spans="1:10">
      <c r="A6445" s="2" t="str">
        <f>'[1]2025年已发货'!A:A</f>
        <v>德胜恒嘉</v>
      </c>
      <c r="B6445" s="2" t="str">
        <f>'[1]2025年已发货'!B:B</f>
        <v>螺纹钢</v>
      </c>
      <c r="C6445" s="2" t="str">
        <f>'[1]2025年已发货'!C:C</f>
        <v>HRB400EФ12*9m</v>
      </c>
      <c r="D6445" s="2" t="str">
        <f>'[1]2025年已发货'!D:D</f>
        <v>吨</v>
      </c>
      <c r="E6445" s="2">
        <f>'[1]2025年已发货'!E:E</f>
        <v>105</v>
      </c>
      <c r="F6445" s="4">
        <f>'[1]2025年已发货'!F:F</f>
        <v>45894</v>
      </c>
      <c r="G6445" s="2" t="str">
        <f>'[1]2025年已发货'!G:G</f>
        <v>（中铁八局康新高速TJ4-1标）四川省甘孜州康定市新都桥镇超限载检测站</v>
      </c>
      <c r="H6445" s="2" t="str">
        <f>'[1]2025年已发货'!H:H</f>
        <v>刘俊</v>
      </c>
      <c r="I6445" s="2">
        <f>'[1]2025年已发货'!I:I</f>
        <v>18587764925</v>
      </c>
      <c r="J6445" s="2" vm="1" t="e">
        <f>_xlfn._xlws.FILTER(辅助信息!D:D,辅助信息!G:G=G6445)</f>
        <v>#VALUE!</v>
      </c>
    </row>
    <row r="6446" spans="1:10">
      <c r="A6446" s="2" t="str">
        <f>'[1]2025年已发货'!A:A</f>
        <v>德胜恒嘉</v>
      </c>
      <c r="B6446" s="2" t="str">
        <f>'[1]2025年已发货'!B:B</f>
        <v>螺纹钢</v>
      </c>
      <c r="C6446" s="2" t="str">
        <f>'[1]2025年已发货'!C:C</f>
        <v>HRB400EФ16*12m</v>
      </c>
      <c r="D6446" s="2" t="str">
        <f>'[1]2025年已发货'!D:D</f>
        <v>吨</v>
      </c>
      <c r="E6446" s="2">
        <f>'[1]2025年已发货'!E:E</f>
        <v>175</v>
      </c>
      <c r="F6446" s="4">
        <f>'[1]2025年已发货'!F:F</f>
        <v>45894</v>
      </c>
      <c r="G6446" s="2" t="str">
        <f>'[1]2025年已发货'!G:G</f>
        <v>（中铁八局康新高速TJ4-1标）四川省甘孜州康定市新都桥镇超限载检测站</v>
      </c>
      <c r="H6446" s="2" t="str">
        <f>'[1]2025年已发货'!H:H</f>
        <v>刘俊</v>
      </c>
      <c r="I6446" s="2">
        <f>'[1]2025年已发货'!I:I</f>
        <v>18587764925</v>
      </c>
      <c r="J6446" s="2" vm="1" t="e">
        <f>_xlfn._xlws.FILTER(辅助信息!D:D,辅助信息!G:G=G6446)</f>
        <v>#VALUE!</v>
      </c>
    </row>
    <row r="6447" spans="1:10">
      <c r="A6447" s="2" t="str">
        <f>'[1]2025年已发货'!A:A</f>
        <v>德胜恒嘉</v>
      </c>
      <c r="B6447" s="2" t="str">
        <f>'[1]2025年已发货'!B:B</f>
        <v>螺纹钢</v>
      </c>
      <c r="C6447" s="2" t="str">
        <f>'[1]2025年已发货'!C:C</f>
        <v>HRB400EФ28*12m</v>
      </c>
      <c r="D6447" s="2" t="str">
        <f>'[1]2025年已发货'!D:D</f>
        <v>吨</v>
      </c>
      <c r="E6447" s="2">
        <f>'[1]2025年已发货'!E:E</f>
        <v>70</v>
      </c>
      <c r="F6447" s="4">
        <f>'[1]2025年已发货'!F:F</f>
        <v>45894</v>
      </c>
      <c r="G6447" s="2" t="str">
        <f>'[1]2025年已发货'!G:G</f>
        <v>（中铁八局康新高速TJ4-1标）四川省甘孜州康定市新都桥镇超限载检测站</v>
      </c>
      <c r="H6447" s="2" t="str">
        <f>'[1]2025年已发货'!H:H</f>
        <v>刘俊</v>
      </c>
      <c r="I6447" s="2">
        <f>'[1]2025年已发货'!I:I</f>
        <v>18587764925</v>
      </c>
      <c r="J6447" s="2" vm="1" t="e">
        <f>_xlfn._xlws.FILTER(辅助信息!D:D,辅助信息!G:G=G6447)</f>
        <v>#VALUE!</v>
      </c>
    </row>
    <row r="6448" spans="1:10">
      <c r="A6448" s="2" t="str">
        <f>'[1]2025年已发货'!A:A</f>
        <v>德胜恒嘉</v>
      </c>
      <c r="B6448" s="2" t="str">
        <f>'[1]2025年已发货'!B:B</f>
        <v>螺纹钢</v>
      </c>
      <c r="C6448" s="2" t="str">
        <f>'[1]2025年已发货'!C:C</f>
        <v>HRB500EФ28*12m</v>
      </c>
      <c r="D6448" s="2" t="str">
        <f>'[1]2025年已发货'!D:D</f>
        <v>吨</v>
      </c>
      <c r="E6448" s="2">
        <f>'[1]2025年已发货'!E:E</f>
        <v>35</v>
      </c>
      <c r="F6448" s="4">
        <f>'[1]2025年已发货'!F:F</f>
        <v>45894</v>
      </c>
      <c r="G6448" s="2" t="str">
        <f>'[1]2025年已发货'!G:G</f>
        <v>（中铁八局康新高速TJ4-1标）四川省甘孜州康定市新都桥镇超限载检测站</v>
      </c>
      <c r="H6448" s="2" t="str">
        <f>'[1]2025年已发货'!H:H</f>
        <v>刘俊</v>
      </c>
      <c r="I6448" s="2">
        <f>'[1]2025年已发货'!I:I</f>
        <v>18587764925</v>
      </c>
      <c r="J6448" s="2" vm="1" t="e">
        <f>_xlfn._xlws.FILTER(辅助信息!D:D,辅助信息!G:G=G6448)</f>
        <v>#VALUE!</v>
      </c>
    </row>
    <row r="6449" spans="1:10">
      <c r="A6449" s="2" t="str">
        <f>'[1]2025年已发货'!A:A</f>
        <v>达钢</v>
      </c>
      <c r="B6449" s="2" t="str">
        <f>'[1]2025年已发货'!B:B</f>
        <v>盘螺</v>
      </c>
      <c r="C6449" s="2" t="str">
        <f>'[1]2025年已发货'!C:C</f>
        <v>HRB400E Φ10</v>
      </c>
      <c r="D6449" s="2" t="str">
        <f>'[1]2025年已发货'!D:D</f>
        <v>吨</v>
      </c>
      <c r="E6449" s="2">
        <f>'[1]2025年已发货'!E:E</f>
        <v>21</v>
      </c>
      <c r="F6449" s="4">
        <f>'[1]2025年已发货'!F:F</f>
        <v>45894</v>
      </c>
      <c r="G6449" s="2" t="str">
        <f>'[1]2025年已发货'!G:G</f>
        <v>（商投建工达州中医药科技园-4工区-11号楼）达州市通川区达州中医药职业学院犀牛大道北段</v>
      </c>
      <c r="H6449" s="2" t="str">
        <f>'[1]2025年已发货'!H:H</f>
        <v>张扬</v>
      </c>
      <c r="I6449" s="2">
        <f>'[1]2025年已发货'!I:I</f>
        <v>18381904567</v>
      </c>
      <c r="J6449" s="2" t="str">
        <f>_xlfn._xlws.FILTER(辅助信息!D:D,辅助信息!G:G=G6449)</f>
        <v>商投建工达州中医药科技园</v>
      </c>
    </row>
    <row r="6450" spans="1:10">
      <c r="A6450" s="2" t="str">
        <f>'[1]2025年已发货'!A:A</f>
        <v>达钢</v>
      </c>
      <c r="B6450" s="2" t="str">
        <f>'[1]2025年已发货'!B:B</f>
        <v>螺纹钢</v>
      </c>
      <c r="C6450" s="2" t="str">
        <f>'[1]2025年已发货'!C:C</f>
        <v>HRB400E Φ20 9m</v>
      </c>
      <c r="D6450" s="2" t="str">
        <f>'[1]2025年已发货'!D:D</f>
        <v>吨</v>
      </c>
      <c r="E6450" s="2">
        <f>'[1]2025年已发货'!E:E</f>
        <v>6</v>
      </c>
      <c r="F6450" s="4">
        <f>'[1]2025年已发货'!F:F</f>
        <v>45894</v>
      </c>
      <c r="G6450" s="2" t="str">
        <f>'[1]2025年已发货'!G:G</f>
        <v>（商投建工达州中医药科技园-4工区-11号楼）达州市通川区达州中医药职业学院犀牛大道北段</v>
      </c>
      <c r="H6450" s="2" t="str">
        <f>'[1]2025年已发货'!H:H</f>
        <v>张扬</v>
      </c>
      <c r="I6450" s="2">
        <f>'[1]2025年已发货'!I:I</f>
        <v>18381904567</v>
      </c>
      <c r="J6450" s="2" t="str">
        <f>_xlfn._xlws.FILTER(辅助信息!D:D,辅助信息!G:G=G6450)</f>
        <v>商投建工达州中医药科技园</v>
      </c>
    </row>
    <row r="6451" spans="1:10">
      <c r="A6451" s="2" t="str">
        <f>'[1]2025年已发货'!A:A</f>
        <v>达钢</v>
      </c>
      <c r="B6451" s="2" t="str">
        <f>'[1]2025年已发货'!B:B</f>
        <v>螺纹钢</v>
      </c>
      <c r="C6451" s="2" t="str">
        <f>'[1]2025年已发货'!C:C</f>
        <v>HRB400E Φ25 9m</v>
      </c>
      <c r="D6451" s="2" t="str">
        <f>'[1]2025年已发货'!D:D</f>
        <v>吨</v>
      </c>
      <c r="E6451" s="2">
        <f>'[1]2025年已发货'!E:E</f>
        <v>15</v>
      </c>
      <c r="F6451" s="4">
        <f>'[1]2025年已发货'!F:F</f>
        <v>45894</v>
      </c>
      <c r="G6451" s="2" t="str">
        <f>'[1]2025年已发货'!G:G</f>
        <v>（商投建工达州中医药科技园-4工区-11号楼）达州市通川区达州中医药职业学院犀牛大道北段</v>
      </c>
      <c r="H6451" s="2" t="str">
        <f>'[1]2025年已发货'!H:H</f>
        <v>张扬</v>
      </c>
      <c r="I6451" s="2">
        <f>'[1]2025年已发货'!I:I</f>
        <v>18381904567</v>
      </c>
      <c r="J6451" s="2" t="str">
        <f>_xlfn._xlws.FILTER(辅助信息!D:D,辅助信息!G:G=G6451)</f>
        <v>商投建工达州中医药科技园</v>
      </c>
    </row>
    <row r="6452" spans="1:10">
      <c r="A6452" s="2" t="str">
        <f>'[1]2025年已发货'!A:A</f>
        <v>达钢</v>
      </c>
      <c r="B6452" s="2" t="str">
        <f>'[1]2025年已发货'!B:B</f>
        <v>盘螺</v>
      </c>
      <c r="C6452" s="2" t="str">
        <f>'[1]2025年已发货'!C:C</f>
        <v>HRB400E Φ8</v>
      </c>
      <c r="D6452" s="2" t="str">
        <f>'[1]2025年已发货'!D:D</f>
        <v>吨</v>
      </c>
      <c r="E6452" s="2">
        <f>'[1]2025年已发货'!E:E</f>
        <v>17</v>
      </c>
      <c r="F6452" s="4">
        <f>'[1]2025年已发货'!F:F</f>
        <v>45894</v>
      </c>
      <c r="G6452" s="2" t="str">
        <f>'[1]2025年已发货'!G:G</f>
        <v>（商投建工达州中医药科技园-4工区-9号楼）达州市通川区达州中医药职业学院犀牛大道北段</v>
      </c>
      <c r="H6452" s="2" t="str">
        <f>'[1]2025年已发货'!H:H</f>
        <v>张扬</v>
      </c>
      <c r="I6452" s="2">
        <f>'[1]2025年已发货'!I:I</f>
        <v>18381904567</v>
      </c>
      <c r="J6452" s="2" t="str">
        <f>_xlfn._xlws.FILTER(辅助信息!D:D,辅助信息!G:G=G6452)</f>
        <v>商投建工达州中医药科技园</v>
      </c>
    </row>
    <row r="6453" spans="1:10">
      <c r="A6453" s="2" t="str">
        <f>'[1]2025年已发货'!A:A</f>
        <v>达钢</v>
      </c>
      <c r="B6453" s="2" t="str">
        <f>'[1]2025年已发货'!B:B</f>
        <v>盘螺</v>
      </c>
      <c r="C6453" s="2" t="str">
        <f>'[1]2025年已发货'!C:C</f>
        <v>HRB400E Φ10</v>
      </c>
      <c r="D6453" s="2" t="str">
        <f>'[1]2025年已发货'!D:D</f>
        <v>吨</v>
      </c>
      <c r="E6453" s="2">
        <f>'[1]2025年已发货'!E:E</f>
        <v>18</v>
      </c>
      <c r="F6453" s="4">
        <f>'[1]2025年已发货'!F:F</f>
        <v>45894</v>
      </c>
      <c r="G6453" s="2" t="str">
        <f>'[1]2025年已发货'!G:G</f>
        <v>（商投建工达州中医药科技园-4工区-9号楼）达州市通川区达州中医药职业学院犀牛大道北段</v>
      </c>
      <c r="H6453" s="2" t="str">
        <f>'[1]2025年已发货'!H:H</f>
        <v>张扬</v>
      </c>
      <c r="I6453" s="2">
        <f>'[1]2025年已发货'!I:I</f>
        <v>18381904567</v>
      </c>
      <c r="J6453" s="2" t="str">
        <f>_xlfn._xlws.FILTER(辅助信息!D:D,辅助信息!G:G=G6453)</f>
        <v>商投建工达州中医药科技园</v>
      </c>
    </row>
    <row r="6454" spans="1:10">
      <c r="A6454" s="2" t="str">
        <f>'[1]2025年已发货'!A:A</f>
        <v>达钢</v>
      </c>
      <c r="B6454" s="2" t="str">
        <f>'[1]2025年已发货'!B:B</f>
        <v>螺纹钢</v>
      </c>
      <c r="C6454" s="2" t="str">
        <f>'[1]2025年已发货'!C:C</f>
        <v>HRB400E Φ20 9m</v>
      </c>
      <c r="D6454" s="2" t="str">
        <f>'[1]2025年已发货'!D:D</f>
        <v>吨</v>
      </c>
      <c r="E6454" s="2">
        <f>'[1]2025年已发货'!E:E</f>
        <v>12</v>
      </c>
      <c r="F6454" s="4">
        <f>'[1]2025年已发货'!F:F</f>
        <v>45894</v>
      </c>
      <c r="G6454" s="2" t="str">
        <f>'[1]2025年已发货'!G:G</f>
        <v>（商投建工达州中医药科技园-4工区-9号楼）达州市通川区达州中医药职业学院犀牛大道北段</v>
      </c>
      <c r="H6454" s="2" t="str">
        <f>'[1]2025年已发货'!H:H</f>
        <v>张扬</v>
      </c>
      <c r="I6454" s="2">
        <f>'[1]2025年已发货'!I:I</f>
        <v>18381904567</v>
      </c>
      <c r="J6454" s="2" t="str">
        <f>_xlfn._xlws.FILTER(辅助信息!D:D,辅助信息!G:G=G6454)</f>
        <v>商投建工达州中医药科技园</v>
      </c>
    </row>
    <row r="6455" spans="1:10">
      <c r="A6455" s="2" t="str">
        <f>'[1]2025年已发货'!A:A</f>
        <v>达钢</v>
      </c>
      <c r="B6455" s="2" t="str">
        <f>'[1]2025年已发货'!B:B</f>
        <v>螺纹钢</v>
      </c>
      <c r="C6455" s="2" t="str">
        <f>'[1]2025年已发货'!C:C</f>
        <v>HRB400E Φ25 9m</v>
      </c>
      <c r="D6455" s="2" t="str">
        <f>'[1]2025年已发货'!D:D</f>
        <v>吨</v>
      </c>
      <c r="E6455" s="2">
        <f>'[1]2025年已发货'!E:E</f>
        <v>12</v>
      </c>
      <c r="F6455" s="4">
        <f>'[1]2025年已发货'!F:F</f>
        <v>45894</v>
      </c>
      <c r="G6455" s="2" t="str">
        <f>'[1]2025年已发货'!G:G</f>
        <v>（商投建工达州中医药科技园-4工区-9号楼）达州市通川区达州中医药职业学院犀牛大道北段</v>
      </c>
      <c r="H6455" s="2" t="str">
        <f>'[1]2025年已发货'!H:H</f>
        <v>张扬</v>
      </c>
      <c r="I6455" s="2">
        <f>'[1]2025年已发货'!I:I</f>
        <v>18381904567</v>
      </c>
      <c r="J6455" s="2" t="str">
        <f>_xlfn._xlws.FILTER(辅助信息!D:D,辅助信息!G:G=G6455)</f>
        <v>商投建工达州中医药科技园</v>
      </c>
    </row>
    <row r="6456" spans="1:10">
      <c r="A6456" s="2" t="str">
        <f>'[1]2025年已发货'!A:A</f>
        <v>润耀</v>
      </c>
      <c r="B6456" s="2" t="str">
        <f>'[1]2025年已发货'!B:B</f>
        <v>盘螺</v>
      </c>
      <c r="C6456" s="2" t="str">
        <f>'[1]2025年已发货'!C:C</f>
        <v>HRB400E Φ6</v>
      </c>
      <c r="D6456" s="2" t="str">
        <f>'[1]2025年已发货'!D:D</f>
        <v>吨</v>
      </c>
      <c r="E6456" s="2">
        <f>'[1]2025年已发货'!E:E</f>
        <v>20</v>
      </c>
      <c r="F6456" s="4">
        <f>'[1]2025年已发货'!F:F</f>
        <v>45894</v>
      </c>
      <c r="G6456" s="2" t="str">
        <f>'[1]2025年已发货'!G:G</f>
        <v>（华西乐山）-四川省乐山市市中区苏稽镇周山嘴校地共建产教融合基地建设项目一标段</v>
      </c>
      <c r="H6456" s="2" t="str">
        <f>'[1]2025年已发货'!H:H</f>
        <v>范增云</v>
      </c>
      <c r="I6456" s="2">
        <f>'[1]2025年已发货'!I:I</f>
        <v>13668153241</v>
      </c>
      <c r="J6456" s="2" vm="1" t="e">
        <f>_xlfn._xlws.FILTER(辅助信息!D:D,辅助信息!G:G=G6456)</f>
        <v>#VALUE!</v>
      </c>
    </row>
    <row r="6457" spans="1:10">
      <c r="A6457" s="2" t="str">
        <f>'[1]2025年已发货'!A:A</f>
        <v>润耀</v>
      </c>
      <c r="B6457" s="2" t="str">
        <f>'[1]2025年已发货'!B:B</f>
        <v>盘螺</v>
      </c>
      <c r="C6457" s="2" t="str">
        <f>'[1]2025年已发货'!C:C</f>
        <v>HRB400E Φ8</v>
      </c>
      <c r="D6457" s="2" t="str">
        <f>'[1]2025年已发货'!D:D</f>
        <v>吨</v>
      </c>
      <c r="E6457" s="2">
        <f>'[1]2025年已发货'!E:E</f>
        <v>40</v>
      </c>
      <c r="F6457" s="4">
        <f>'[1]2025年已发货'!F:F</f>
        <v>45894</v>
      </c>
      <c r="G6457" s="2" t="str">
        <f>'[1]2025年已发货'!G:G</f>
        <v>（华西乐山）-四川省乐山市市中区苏稽镇周山嘴校地共建产教融合基地建设项目一标段</v>
      </c>
      <c r="H6457" s="2" t="str">
        <f>'[1]2025年已发货'!H:H</f>
        <v>范增云</v>
      </c>
      <c r="I6457" s="2">
        <f>'[1]2025年已发货'!I:I</f>
        <v>13668153241</v>
      </c>
      <c r="J6457" s="2" vm="1" t="e">
        <f>_xlfn._xlws.FILTER(辅助信息!D:D,辅助信息!G:G=G6457)</f>
        <v>#VALUE!</v>
      </c>
    </row>
    <row r="6458" spans="1:10">
      <c r="A6458" s="2" t="str">
        <f>'[1]2025年已发货'!A:A</f>
        <v>润耀</v>
      </c>
      <c r="B6458" s="2" t="str">
        <f>'[1]2025年已发货'!B:B</f>
        <v>盘螺</v>
      </c>
      <c r="C6458" s="2" t="str">
        <f>'[1]2025年已发货'!C:C</f>
        <v>HRB400E Φ10</v>
      </c>
      <c r="D6458" s="2" t="str">
        <f>'[1]2025年已发货'!D:D</f>
        <v>吨</v>
      </c>
      <c r="E6458" s="2">
        <f>'[1]2025年已发货'!E:E</f>
        <v>30</v>
      </c>
      <c r="F6458" s="4">
        <f>'[1]2025年已发货'!F:F</f>
        <v>45894</v>
      </c>
      <c r="G6458" s="2" t="str">
        <f>'[1]2025年已发货'!G:G</f>
        <v>（华西乐山）-四川省乐山市市中区苏稽镇周山嘴校地共建产教融合基地建设项目一标段</v>
      </c>
      <c r="H6458" s="2" t="str">
        <f>'[1]2025年已发货'!H:H</f>
        <v>范增云</v>
      </c>
      <c r="I6458" s="2">
        <f>'[1]2025年已发货'!I:I</f>
        <v>13668153241</v>
      </c>
      <c r="J6458" s="2" vm="1" t="e">
        <f>_xlfn._xlws.FILTER(辅助信息!D:D,辅助信息!G:G=G6458)</f>
        <v>#VALUE!</v>
      </c>
    </row>
    <row r="6459" spans="1:10">
      <c r="A6459" s="2" t="str">
        <f>'[1]2025年已发货'!A:A</f>
        <v>润耀</v>
      </c>
      <c r="B6459" s="2" t="str">
        <f>'[1]2025年已发货'!B:B</f>
        <v>螺纹钢</v>
      </c>
      <c r="C6459" s="2" t="str">
        <f>'[1]2025年已发货'!C:C</f>
        <v>HRB400E Φ14 9m</v>
      </c>
      <c r="D6459" s="2" t="str">
        <f>'[1]2025年已发货'!D:D</f>
        <v>吨</v>
      </c>
      <c r="E6459" s="2">
        <f>'[1]2025年已发货'!E:E</f>
        <v>10</v>
      </c>
      <c r="F6459" s="4">
        <f>'[1]2025年已发货'!F:F</f>
        <v>45894</v>
      </c>
      <c r="G6459" s="2" t="str">
        <f>'[1]2025年已发货'!G:G</f>
        <v>（华西乐山）-四川省乐山市市中区苏稽镇周山嘴校地共建产教融合基地建设项目一标段</v>
      </c>
      <c r="H6459" s="2" t="str">
        <f>'[1]2025年已发货'!H:H</f>
        <v>范增云</v>
      </c>
      <c r="I6459" s="2">
        <f>'[1]2025年已发货'!I:I</f>
        <v>13668153241</v>
      </c>
      <c r="J6459" s="2" vm="1" t="e">
        <f>_xlfn._xlws.FILTER(辅助信息!D:D,辅助信息!G:G=G6459)</f>
        <v>#VALUE!</v>
      </c>
    </row>
    <row r="6460" spans="1:10">
      <c r="A6460" s="2" t="str">
        <f>'[1]2025年已发货'!A:A</f>
        <v>润耀</v>
      </c>
      <c r="B6460" s="2" t="str">
        <f>'[1]2025年已发货'!B:B</f>
        <v>螺纹钢</v>
      </c>
      <c r="C6460" s="2" t="str">
        <f>'[1]2025年已发货'!C:C</f>
        <v>HRB400E Φ20 9m</v>
      </c>
      <c r="D6460" s="2" t="str">
        <f>'[1]2025年已发货'!D:D</f>
        <v>吨</v>
      </c>
      <c r="E6460" s="2">
        <f>'[1]2025年已发货'!E:E</f>
        <v>7</v>
      </c>
      <c r="F6460" s="4">
        <f>'[1]2025年已发货'!F:F</f>
        <v>45894</v>
      </c>
      <c r="G6460" s="2" t="str">
        <f>'[1]2025年已发货'!G:G</f>
        <v>（华西乐山）-四川省乐山市市中区苏稽镇周山嘴校地共建产教融合基地建设项目一标段</v>
      </c>
      <c r="H6460" s="2" t="str">
        <f>'[1]2025年已发货'!H:H</f>
        <v>范增云</v>
      </c>
      <c r="I6460" s="2">
        <f>'[1]2025年已发货'!I:I</f>
        <v>13668153241</v>
      </c>
      <c r="J6460" s="2" vm="1" t="e">
        <f>_xlfn._xlws.FILTER(辅助信息!D:D,辅助信息!G:G=G6460)</f>
        <v>#VALUE!</v>
      </c>
    </row>
    <row r="6461" spans="1:10">
      <c r="A6461" s="2" t="str">
        <f>'[1]2025年已发货'!A:A</f>
        <v>润耀</v>
      </c>
      <c r="B6461" s="2" t="str">
        <f>'[1]2025年已发货'!B:B</f>
        <v>螺纹钢</v>
      </c>
      <c r="C6461" s="2" t="str">
        <f>'[1]2025年已发货'!C:C</f>
        <v>HRB400E Φ22 9m</v>
      </c>
      <c r="D6461" s="2" t="str">
        <f>'[1]2025年已发货'!D:D</f>
        <v>吨</v>
      </c>
      <c r="E6461" s="2">
        <f>'[1]2025年已发货'!E:E</f>
        <v>35</v>
      </c>
      <c r="F6461" s="4">
        <f>'[1]2025年已发货'!F:F</f>
        <v>45894</v>
      </c>
      <c r="G6461" s="2" t="str">
        <f>'[1]2025年已发货'!G:G</f>
        <v>(五冶建设龙泉芙蓉花语项目-1,3地块)龙泉驿区北川路双堰塘钓鱼东100米(北川路)</v>
      </c>
      <c r="H6461" s="2" t="str">
        <f>'[1]2025年已发货'!H:H</f>
        <v>祝</v>
      </c>
      <c r="I6461" s="2">
        <f>'[1]2025年已发货'!I:I</f>
        <v>15583590797</v>
      </c>
      <c r="J6461" s="2" t="str">
        <f>_xlfn._xlws.FILTER(辅助信息!D:D,辅助信息!G:G=G6461)</f>
        <v>五冶建设龙泉芙蓉花语项目</v>
      </c>
    </row>
    <row r="6462" spans="1:10">
      <c r="A6462" s="2" t="str">
        <f>'[1]2025年已发货'!A:A</f>
        <v>钢固融</v>
      </c>
      <c r="B6462" s="2" t="str">
        <f>'[1]2025年已发货'!B:B</f>
        <v>高线</v>
      </c>
      <c r="C6462" s="2" t="str">
        <f>'[1]2025年已发货'!C:C</f>
        <v>HPB300 8</v>
      </c>
      <c r="D6462" s="2" t="str">
        <f>'[1]2025年已发货'!D:D</f>
        <v>吨</v>
      </c>
      <c r="E6462" s="2">
        <f>'[1]2025年已发货'!E:E</f>
        <v>2</v>
      </c>
      <c r="F6462" s="4">
        <f>'[1]2025年已发货'!F:F</f>
        <v>45894</v>
      </c>
      <c r="G6462" s="2" t="str">
        <f>'[1]2025年已发货'!G:G</f>
        <v>（中铁三局集团有限公司成绵乐客专乐山站站房改扩建项目经理部）四川省乐山市市中区瑞祥路与至乐路交叉口西侧</v>
      </c>
      <c r="H6462" s="2" t="str">
        <f>'[1]2025年已发货'!H:H</f>
        <v>王鹏</v>
      </c>
      <c r="I6462" s="2">
        <f>'[1]2025年已发货'!I:I</f>
        <v>15340560935</v>
      </c>
      <c r="J6462" s="2" vm="1" t="e">
        <f>_xlfn._xlws.FILTER(辅助信息!D:D,辅助信息!G:G=G6462)</f>
        <v>#VALUE!</v>
      </c>
    </row>
    <row r="6463" spans="1:10">
      <c r="A6463" s="2" t="str">
        <f>'[1]2025年已发货'!A:A</f>
        <v>钢固融</v>
      </c>
      <c r="B6463" s="2" t="str">
        <f>'[1]2025年已发货'!B:B</f>
        <v>高线</v>
      </c>
      <c r="C6463" s="2" t="str">
        <f>'[1]2025年已发货'!C:C</f>
        <v>HPB300 10</v>
      </c>
      <c r="D6463" s="2" t="str">
        <f>'[1]2025年已发货'!D:D</f>
        <v>吨</v>
      </c>
      <c r="E6463" s="2">
        <f>'[1]2025年已发货'!E:E</f>
        <v>4</v>
      </c>
      <c r="F6463" s="4">
        <f>'[1]2025年已发货'!F:F</f>
        <v>45894</v>
      </c>
      <c r="G6463" s="2" t="str">
        <f>'[1]2025年已发货'!G:G</f>
        <v>（中铁三局集团有限公司成绵乐客专乐山站站房改扩建项目经理部）四川省乐山市市中区瑞祥路与至乐路交叉口西侧</v>
      </c>
      <c r="H6463" s="2" t="str">
        <f>'[1]2025年已发货'!H:H</f>
        <v>王鹏</v>
      </c>
      <c r="I6463" s="2">
        <f>'[1]2025年已发货'!I:I</f>
        <v>15340560935</v>
      </c>
      <c r="J6463" s="2" vm="1" t="e">
        <f>_xlfn._xlws.FILTER(辅助信息!D:D,辅助信息!G:G=G6463)</f>
        <v>#VALUE!</v>
      </c>
    </row>
    <row r="6464" spans="1:10">
      <c r="A6464" s="2" t="str">
        <f>'[1]2025年已发货'!A:A</f>
        <v>钢固融</v>
      </c>
      <c r="B6464" s="2" t="str">
        <f>'[1]2025年已发货'!B:B</f>
        <v>盘螺</v>
      </c>
      <c r="C6464" s="2" t="str">
        <f>'[1]2025年已发货'!C:C</f>
        <v>HRB400EФ12</v>
      </c>
      <c r="D6464" s="2" t="str">
        <f>'[1]2025年已发货'!D:D</f>
        <v>吨</v>
      </c>
      <c r="E6464" s="2">
        <f>'[1]2025年已发货'!E:E</f>
        <v>26</v>
      </c>
      <c r="F6464" s="4">
        <f>'[1]2025年已发货'!F:F</f>
        <v>45894</v>
      </c>
      <c r="G6464" s="2" t="str">
        <f>'[1]2025年已发货'!G:G</f>
        <v>（中铁三局集团有限公司成绵乐客专乐山站站房改扩建项目经理部）四川省乐山市市中区瑞祥路与至乐路交叉口西侧</v>
      </c>
      <c r="H6464" s="2" t="str">
        <f>'[1]2025年已发货'!H:H</f>
        <v>王鹏</v>
      </c>
      <c r="I6464" s="2">
        <f>'[1]2025年已发货'!I:I</f>
        <v>15340560935</v>
      </c>
      <c r="J6464" s="2" vm="1" t="e">
        <f>_xlfn._xlws.FILTER(辅助信息!D:D,辅助信息!G:G=G6464)</f>
        <v>#VALUE!</v>
      </c>
    </row>
    <row r="6465" spans="1:10">
      <c r="A6465" s="2" t="str">
        <f>'[1]2025年已发货'!A:A</f>
        <v>钢固融</v>
      </c>
      <c r="B6465" s="2" t="str">
        <f>'[1]2025年已发货'!B:B</f>
        <v>高线</v>
      </c>
      <c r="C6465" s="2" t="str">
        <f>'[1]2025年已发货'!C:C</f>
        <v>HPB300 12</v>
      </c>
      <c r="D6465" s="2" t="str">
        <f>'[1]2025年已发货'!D:D</f>
        <v>吨</v>
      </c>
      <c r="E6465" s="2">
        <f>'[1]2025年已发货'!E:E</f>
        <v>2</v>
      </c>
      <c r="F6465" s="4">
        <f>'[1]2025年已发货'!F:F</f>
        <v>45894</v>
      </c>
      <c r="G6465" s="2" t="str">
        <f>'[1]2025年已发货'!G:G</f>
        <v>（中铁三局集团有限公司成绵乐客专乐山站站房改扩建项目经理部）四川省乐山市市中区瑞祥路与至乐路交叉口西侧</v>
      </c>
      <c r="H6465" s="2" t="str">
        <f>'[1]2025年已发货'!H:H</f>
        <v>王鹏</v>
      </c>
      <c r="I6465" s="2">
        <f>'[1]2025年已发货'!I:I</f>
        <v>15340560935</v>
      </c>
      <c r="J6465" s="2" vm="1" t="e">
        <f>_xlfn._xlws.FILTER(辅助信息!D:D,辅助信息!G:G=G6465)</f>
        <v>#VALUE!</v>
      </c>
    </row>
    <row r="6466" spans="1:10">
      <c r="A6466" s="2" t="str">
        <f>'[1]2025年已发货'!A:A</f>
        <v>德胜</v>
      </c>
      <c r="B6466" s="2" t="str">
        <f>'[1]2025年已发货'!B:B</f>
        <v>螺纹钢</v>
      </c>
      <c r="C6466" s="2" t="str">
        <f>'[1]2025年已发货'!C:C</f>
        <v>HRB400EФ16*9m</v>
      </c>
      <c r="D6466" s="2" t="str">
        <f>'[1]2025年已发货'!D:D</f>
        <v>吨</v>
      </c>
      <c r="E6466" s="2">
        <f>'[1]2025年已发货'!E:E</f>
        <v>5</v>
      </c>
      <c r="F6466" s="4">
        <f>'[1]2025年已发货'!F:F</f>
        <v>45894</v>
      </c>
      <c r="G6466" s="2" t="str">
        <f>'[1]2025年已发货'!G:G</f>
        <v>（中铁三局集团有限公司成绵乐客专乐山站站房改扩建项目经理部）四川省乐山市市中区瑞祥路与至乐路交叉口西侧</v>
      </c>
      <c r="H6466" s="2" t="str">
        <f>'[1]2025年已发货'!H:H</f>
        <v>王鹏</v>
      </c>
      <c r="I6466" s="2">
        <f>'[1]2025年已发货'!I:I</f>
        <v>15340560935</v>
      </c>
      <c r="J6466" s="2" vm="1" t="e">
        <f>_xlfn._xlws.FILTER(辅助信息!D:D,辅助信息!G:G=G6466)</f>
        <v>#VALUE!</v>
      </c>
    </row>
    <row r="6467" spans="1:10">
      <c r="A6467" s="2" t="str">
        <f>'[1]2025年已发货'!A:A</f>
        <v>德胜</v>
      </c>
      <c r="B6467" s="2" t="str">
        <f>'[1]2025年已发货'!B:B</f>
        <v>螺纹钢</v>
      </c>
      <c r="C6467" s="2" t="str">
        <f>'[1]2025年已发货'!C:C</f>
        <v>HRB400EФ20*9m</v>
      </c>
      <c r="D6467" s="2" t="str">
        <f>'[1]2025年已发货'!D:D</f>
        <v>吨</v>
      </c>
      <c r="E6467" s="2">
        <f>'[1]2025年已发货'!E:E</f>
        <v>17</v>
      </c>
      <c r="F6467" s="4">
        <f>'[1]2025年已发货'!F:F</f>
        <v>45894</v>
      </c>
      <c r="G6467" s="2" t="str">
        <f>'[1]2025年已发货'!G:G</f>
        <v>（中铁三局集团有限公司成绵乐客专乐山站站房改扩建项目经理部）四川省乐山市市中区瑞祥路与至乐路交叉口西侧</v>
      </c>
      <c r="H6467" s="2" t="str">
        <f>'[1]2025年已发货'!H:H</f>
        <v>王鹏</v>
      </c>
      <c r="I6467" s="2">
        <f>'[1]2025年已发货'!I:I</f>
        <v>15340560935</v>
      </c>
      <c r="J6467" s="2" vm="1" t="e">
        <f>_xlfn._xlws.FILTER(辅助信息!D:D,辅助信息!G:G=G6467)</f>
        <v>#VALUE!</v>
      </c>
    </row>
    <row r="6468" spans="1:10">
      <c r="A6468" s="2" t="str">
        <f>'[1]2025年已发货'!A:A</f>
        <v>德胜</v>
      </c>
      <c r="B6468" s="2" t="str">
        <f>'[1]2025年已发货'!B:B</f>
        <v>螺纹钢</v>
      </c>
      <c r="C6468" s="2" t="str">
        <f>'[1]2025年已发货'!C:C</f>
        <v>HRB400EФ32*9m</v>
      </c>
      <c r="D6468" s="2" t="str">
        <f>'[1]2025年已发货'!D:D</f>
        <v>吨</v>
      </c>
      <c r="E6468" s="2">
        <f>'[1]2025年已发货'!E:E</f>
        <v>13</v>
      </c>
      <c r="F6468" s="4">
        <f>'[1]2025年已发货'!F:F</f>
        <v>45894</v>
      </c>
      <c r="G6468" s="2" t="str">
        <f>'[1]2025年已发货'!G:G</f>
        <v>（中铁三局集团有限公司成绵乐客专乐山站站房改扩建项目经理部）四川省乐山市市中区瑞祥路与至乐路交叉口西侧</v>
      </c>
      <c r="H6468" s="2" t="str">
        <f>'[1]2025年已发货'!H:H</f>
        <v>王鹏</v>
      </c>
      <c r="I6468" s="2">
        <f>'[1]2025年已发货'!I:I</f>
        <v>15340560935</v>
      </c>
      <c r="J6468" s="2" vm="1" t="e">
        <f>_xlfn._xlws.FILTER(辅助信息!D:D,辅助信息!G:G=G6468)</f>
        <v>#VALUE!</v>
      </c>
    </row>
    <row r="6469" spans="1:10">
      <c r="A6469" s="2" t="str">
        <f>'[1]2025年已发货'!A:A</f>
        <v>达钢</v>
      </c>
      <c r="B6469" s="2" t="str">
        <f>'[1]2025年已发货'!B:B</f>
        <v>盘螺</v>
      </c>
      <c r="C6469" s="2" t="str">
        <f>'[1]2025年已发货'!C:C</f>
        <v>HRB400E Φ8</v>
      </c>
      <c r="D6469" s="2" t="str">
        <f>'[1]2025年已发货'!D:D</f>
        <v>吨</v>
      </c>
      <c r="E6469" s="2">
        <f>'[1]2025年已发货'!E:E</f>
        <v>45</v>
      </c>
      <c r="F6469" s="4">
        <f>'[1]2025年已发货'!F:F</f>
        <v>45895</v>
      </c>
      <c r="G6469" s="2" t="str">
        <f>'[1]2025年已发货'!G:G</f>
        <v>（商投建工达州中医药科技园-4工区-11号楼）达州市通川区达州中医药职业学院犀牛大道北段</v>
      </c>
      <c r="H6469" s="2" t="str">
        <f>'[1]2025年已发货'!H:H</f>
        <v>张扬</v>
      </c>
      <c r="I6469" s="2">
        <f>'[1]2025年已发货'!I:I</f>
        <v>18381904567</v>
      </c>
      <c r="J6469" s="2" t="str">
        <f>_xlfn._xlws.FILTER(辅助信息!D:D,辅助信息!G:G=G6469)</f>
        <v>商投建工达州中医药科技园</v>
      </c>
    </row>
    <row r="6470" spans="1:10">
      <c r="A6470" s="2" t="str">
        <f>'[1]2025年已发货'!A:A</f>
        <v>八局</v>
      </c>
      <c r="B6470" s="2" t="str">
        <f>'[1]2025年已发货'!B:B</f>
        <v>盘圆</v>
      </c>
      <c r="C6470" s="2" t="str">
        <f>'[1]2025年已发货'!C:C</f>
        <v>HPB300Ф8</v>
      </c>
      <c r="D6470" s="2" t="str">
        <f>'[1]2025年已发货'!D:D</f>
        <v>吨</v>
      </c>
      <c r="E6470" s="2">
        <f>'[1]2025年已发货'!E:E</f>
        <v>35</v>
      </c>
      <c r="F6470" s="4">
        <f>'[1]2025年已发货'!F:F</f>
        <v>45895</v>
      </c>
      <c r="G6470" s="2" t="str">
        <f>'[1]2025年已发货'!G:G</f>
        <v>（中铁一局四公司康新高速TJ1-1标雅加梗隧道）四川省甘孜州康定市雅加梗</v>
      </c>
      <c r="H6470" s="2" t="str">
        <f>'[1]2025年已发货'!H:H</f>
        <v>范国义</v>
      </c>
      <c r="I6470" s="2">
        <f>'[1]2025年已发货'!I:I</f>
        <v>18784539677</v>
      </c>
      <c r="J6470" s="2" vm="1" t="e">
        <f>_xlfn._xlws.FILTER(辅助信息!D:D,辅助信息!G:G=G6470)</f>
        <v>#VALUE!</v>
      </c>
    </row>
    <row r="6471" spans="1:10">
      <c r="A6471" s="2" t="str">
        <f>'[1]2025年已发货'!A:A</f>
        <v>德胜恒嘉</v>
      </c>
      <c r="B6471" s="2" t="str">
        <f>'[1]2025年已发货'!B:B</f>
        <v>螺纹钢</v>
      </c>
      <c r="C6471" s="2" t="str">
        <f>'[1]2025年已发货'!C:C</f>
        <v>HRB400EФ12*9m</v>
      </c>
      <c r="D6471" s="2" t="str">
        <f>'[1]2025年已发货'!D:D</f>
        <v>吨</v>
      </c>
      <c r="E6471" s="2">
        <f>'[1]2025年已发货'!E:E</f>
        <v>35</v>
      </c>
      <c r="F6471" s="4">
        <f>'[1]2025年已发货'!F:F</f>
        <v>45895</v>
      </c>
      <c r="G6471" s="2" t="str">
        <f>'[1]2025年已发货'!G:G</f>
        <v>（中铁六局呼和公司康新高速TJ4-2标）四川省甘孜藏族自治州康定市新都桥镇东俄罗三村中建八局搅拌站旁</v>
      </c>
      <c r="H6471" s="2" t="str">
        <f>'[1]2025年已发货'!H:H</f>
        <v>许文刚</v>
      </c>
      <c r="I6471" s="2">
        <f>'[1]2025年已发货'!I:I</f>
        <v>15848808186</v>
      </c>
      <c r="J6471" s="2" vm="1" t="e">
        <f>_xlfn._xlws.FILTER(辅助信息!D:D,辅助信息!G:G=G6471)</f>
        <v>#VALUE!</v>
      </c>
    </row>
    <row r="6472" spans="1:10">
      <c r="A6472" s="2" t="str">
        <f>'[1]2025年已发货'!A:A</f>
        <v>德胜恒嘉</v>
      </c>
      <c r="B6472" s="2" t="str">
        <f>'[1]2025年已发货'!B:B</f>
        <v>螺纹钢</v>
      </c>
      <c r="C6472" s="2" t="str">
        <f>'[1]2025年已发货'!C:C</f>
        <v>HRB400EФ12*12m</v>
      </c>
      <c r="D6472" s="2" t="str">
        <f>'[1]2025年已发货'!D:D</f>
        <v>吨</v>
      </c>
      <c r="E6472" s="2">
        <f>'[1]2025年已发货'!E:E</f>
        <v>35</v>
      </c>
      <c r="F6472" s="4">
        <f>'[1]2025年已发货'!F:F</f>
        <v>45895</v>
      </c>
      <c r="G6472" s="2" t="str">
        <f>'[1]2025年已发货'!G:G</f>
        <v>（中铁六局呼和公司康新高速TJ4-2标）四川省甘孜藏族自治州康定市新都桥镇东俄罗三村中建八局搅拌站旁</v>
      </c>
      <c r="H6472" s="2" t="str">
        <f>'[1]2025年已发货'!H:H</f>
        <v>许文刚</v>
      </c>
      <c r="I6472" s="2">
        <f>'[1]2025年已发货'!I:I</f>
        <v>15848808186</v>
      </c>
      <c r="J6472" s="2" vm="1" t="e">
        <f>_xlfn._xlws.FILTER(辅助信息!D:D,辅助信息!G:G=G6472)</f>
        <v>#VALUE!</v>
      </c>
    </row>
    <row r="6473" spans="1:10">
      <c r="A6473" s="2" t="str">
        <f>'[1]2025年已发货'!A:A</f>
        <v>德胜恒嘉</v>
      </c>
      <c r="B6473" s="2" t="str">
        <f>'[1]2025年已发货'!B:B</f>
        <v>螺纹钢</v>
      </c>
      <c r="C6473" s="2" t="str">
        <f>'[1]2025年已发货'!C:C</f>
        <v>HRB400EФ16*9m</v>
      </c>
      <c r="D6473" s="2" t="str">
        <f>'[1]2025年已发货'!D:D</f>
        <v>吨</v>
      </c>
      <c r="E6473" s="2">
        <f>'[1]2025年已发货'!E:E</f>
        <v>15</v>
      </c>
      <c r="F6473" s="4">
        <f>'[1]2025年已发货'!F:F</f>
        <v>45895</v>
      </c>
      <c r="G6473" s="2" t="str">
        <f>'[1]2025年已发货'!G:G</f>
        <v>（中铁六局呼和公司康新高速TJ4-2标）四川省甘孜藏族自治州康定市新都桥镇东俄罗三村中建八局搅拌站旁</v>
      </c>
      <c r="H6473" s="2" t="str">
        <f>'[1]2025年已发货'!H:H</f>
        <v>许文刚</v>
      </c>
      <c r="I6473" s="2">
        <f>'[1]2025年已发货'!I:I</f>
        <v>15848808186</v>
      </c>
      <c r="J6473" s="2" vm="1" t="e">
        <f>_xlfn._xlws.FILTER(辅助信息!D:D,辅助信息!G:G=G6473)</f>
        <v>#VALUE!</v>
      </c>
    </row>
    <row r="6474" spans="1:10">
      <c r="A6474" s="2" t="str">
        <f>'[1]2025年已发货'!A:A</f>
        <v>德胜恒嘉</v>
      </c>
      <c r="B6474" s="2" t="str">
        <f>'[1]2025年已发货'!B:B</f>
        <v>螺纹钢</v>
      </c>
      <c r="C6474" s="2" t="str">
        <f>'[1]2025年已发货'!C:C</f>
        <v>HRB400EФ18*9m</v>
      </c>
      <c r="D6474" s="2" t="str">
        <f>'[1]2025年已发货'!D:D</f>
        <v>吨</v>
      </c>
      <c r="E6474" s="2">
        <f>'[1]2025年已发货'!E:E</f>
        <v>90</v>
      </c>
      <c r="F6474" s="4">
        <f>'[1]2025年已发货'!F:F</f>
        <v>45895</v>
      </c>
      <c r="G6474" s="2" t="str">
        <f>'[1]2025年已发货'!G:G</f>
        <v>（中铁六局呼和公司康新高速TJ4-2标）四川省甘孜藏族自治州康定市新都桥镇东俄罗三村中建八局搅拌站旁</v>
      </c>
      <c r="H6474" s="2" t="str">
        <f>'[1]2025年已发货'!H:H</f>
        <v>许文刚</v>
      </c>
      <c r="I6474" s="2">
        <f>'[1]2025年已发货'!I:I</f>
        <v>15848808186</v>
      </c>
      <c r="J6474" s="2" vm="1" t="e">
        <f>_xlfn._xlws.FILTER(辅助信息!D:D,辅助信息!G:G=G6474)</f>
        <v>#VALUE!</v>
      </c>
    </row>
    <row r="6475" spans="1:10">
      <c r="A6475" s="2" t="str">
        <f>'[1]2025年已发货'!A:A</f>
        <v>德胜恒嘉</v>
      </c>
      <c r="B6475" s="2" t="str">
        <f>'[1]2025年已发货'!B:B</f>
        <v>螺纹钢</v>
      </c>
      <c r="C6475" s="2" t="str">
        <f>'[1]2025年已发货'!C:C</f>
        <v>HRB400EФ22*9m</v>
      </c>
      <c r="D6475" s="2" t="str">
        <f>'[1]2025年已发货'!D:D</f>
        <v>吨</v>
      </c>
      <c r="E6475" s="2">
        <f>'[1]2025年已发货'!E:E</f>
        <v>35</v>
      </c>
      <c r="F6475" s="4">
        <f>'[1]2025年已发货'!F:F</f>
        <v>45895</v>
      </c>
      <c r="G6475" s="2" t="str">
        <f>'[1]2025年已发货'!G:G</f>
        <v>（中铁六局呼和公司康新高速TJ4-2标）四川省甘孜藏族自治州康定市新都桥镇东俄罗三村中建八局搅拌站旁</v>
      </c>
      <c r="H6475" s="2" t="str">
        <f>'[1]2025年已发货'!H:H</f>
        <v>许文刚</v>
      </c>
      <c r="I6475" s="2">
        <f>'[1]2025年已发货'!I:I</f>
        <v>15848808186</v>
      </c>
      <c r="J6475" s="2" vm="1" t="e">
        <f>_xlfn._xlws.FILTER(辅助信息!D:D,辅助信息!G:G=G6475)</f>
        <v>#VALUE!</v>
      </c>
    </row>
    <row r="6476" spans="1:10">
      <c r="A6476" s="2" t="str">
        <f>'[1]2025年已发货'!A:A</f>
        <v>德胜恒嘉</v>
      </c>
      <c r="B6476" s="2" t="str">
        <f>'[1]2025年已发货'!B:B</f>
        <v>螺纹钢</v>
      </c>
      <c r="C6476" s="2" t="str">
        <f>'[1]2025年已发货'!C:C</f>
        <v>HRB500EФ28*9m</v>
      </c>
      <c r="D6476" s="2" t="str">
        <f>'[1]2025年已发货'!D:D</f>
        <v>吨</v>
      </c>
      <c r="E6476" s="2">
        <f>'[1]2025年已发货'!E:E</f>
        <v>70</v>
      </c>
      <c r="F6476" s="4">
        <f>'[1]2025年已发货'!F:F</f>
        <v>45895</v>
      </c>
      <c r="G6476" s="2" t="str">
        <f>'[1]2025年已发货'!G:G</f>
        <v>（中铁六局呼和公司康新高速TJ4-2标）四川省甘孜藏族自治州康定市新都桥镇东俄罗三村中建八局搅拌站旁</v>
      </c>
      <c r="H6476" s="2" t="str">
        <f>'[1]2025年已发货'!H:H</f>
        <v>许文刚</v>
      </c>
      <c r="I6476" s="2">
        <f>'[1]2025年已发货'!I:I</f>
        <v>15848808186</v>
      </c>
      <c r="J6476" s="2" vm="1" t="e">
        <f>_xlfn._xlws.FILTER(辅助信息!D:D,辅助信息!G:G=G6476)</f>
        <v>#VALUE!</v>
      </c>
    </row>
    <row r="6477" spans="1:10">
      <c r="A6477" s="2" t="str">
        <f>'[1]2025年已发货'!A:A</f>
        <v>润耀</v>
      </c>
      <c r="B6477" s="2" t="str">
        <f>'[1]2025年已发货'!B:B</f>
        <v>螺纹钢</v>
      </c>
      <c r="C6477" s="2" t="str">
        <f>'[1]2025年已发货'!C:C</f>
        <v>HRB400EФ12*9m</v>
      </c>
      <c r="D6477" s="2" t="str">
        <f>'[1]2025年已发货'!D:D</f>
        <v>吨</v>
      </c>
      <c r="E6477" s="2">
        <f>'[1]2025年已发货'!E:E</f>
        <v>35</v>
      </c>
      <c r="F6477" s="4">
        <f>'[1]2025年已发货'!F:F</f>
        <v>45895</v>
      </c>
      <c r="G6477" s="2" t="str">
        <f>'[1]2025年已发货'!G:G</f>
        <v>（中核中原-温江光明苑三期项目）四川省成都市温江区金马街道光明苑三期项目</v>
      </c>
      <c r="H6477" s="2" t="str">
        <f>'[1]2025年已发货'!H:H</f>
        <v>王生斌</v>
      </c>
      <c r="I6477" s="2">
        <f>'[1]2025年已发货'!I:I</f>
        <v>15228858118</v>
      </c>
      <c r="J6477" s="2" vm="1" t="e">
        <f>_xlfn._xlws.FILTER(辅助信息!D:D,辅助信息!G:G=G6477)</f>
        <v>#VALUE!</v>
      </c>
    </row>
    <row r="6478" spans="1:10">
      <c r="A6478" s="2" t="str">
        <f>'[1]2025年已发货'!A:A</f>
        <v>润耀</v>
      </c>
      <c r="B6478" s="2" t="str">
        <f>'[1]2025年已发货'!B:B</f>
        <v>螺纹钢</v>
      </c>
      <c r="C6478" s="2" t="str">
        <f>'[1]2025年已发货'!C:C</f>
        <v>HRB400EФ14*9m</v>
      </c>
      <c r="D6478" s="2" t="str">
        <f>'[1]2025年已发货'!D:D</f>
        <v>吨</v>
      </c>
      <c r="E6478" s="2">
        <f>'[1]2025年已发货'!E:E</f>
        <v>35</v>
      </c>
      <c r="F6478" s="4">
        <f>'[1]2025年已发货'!F:F</f>
        <v>45895</v>
      </c>
      <c r="G6478" s="2" t="str">
        <f>'[1]2025年已发货'!G:G</f>
        <v>（中核中原-温江光明苑三期项目）四川省成都市温江区金马街道光明苑三期项目</v>
      </c>
      <c r="H6478" s="2" t="str">
        <f>'[1]2025年已发货'!H:H</f>
        <v>王生斌</v>
      </c>
      <c r="I6478" s="2">
        <f>'[1]2025年已发货'!I:I</f>
        <v>15228858118</v>
      </c>
      <c r="J6478" s="2" vm="1" t="e">
        <f>_xlfn._xlws.FILTER(辅助信息!D:D,辅助信息!G:G=G6478)</f>
        <v>#VALUE!</v>
      </c>
    </row>
    <row r="6479" spans="1:10">
      <c r="A6479" s="2" t="str">
        <f>'[1]2025年已发货'!A:A</f>
        <v>润耀</v>
      </c>
      <c r="B6479" s="2" t="str">
        <f>'[1]2025年已发货'!B:B</f>
        <v>螺纹钢</v>
      </c>
      <c r="C6479" s="2" t="str">
        <f>'[1]2025年已发货'!C:C</f>
        <v>HRB400EФ16*9m</v>
      </c>
      <c r="D6479" s="2" t="str">
        <f>'[1]2025年已发货'!D:D</f>
        <v>吨</v>
      </c>
      <c r="E6479" s="2">
        <f>'[1]2025年已发货'!E:E</f>
        <v>35</v>
      </c>
      <c r="F6479" s="4">
        <f>'[1]2025年已发货'!F:F</f>
        <v>45895</v>
      </c>
      <c r="G6479" s="2" t="str">
        <f>'[1]2025年已发货'!G:G</f>
        <v>（中核中原-温江光明苑三期项目）四川省成都市温江区金马街道光明苑三期项目</v>
      </c>
      <c r="H6479" s="2" t="str">
        <f>'[1]2025年已发货'!H:H</f>
        <v>王生斌</v>
      </c>
      <c r="I6479" s="2">
        <f>'[1]2025年已发货'!I:I</f>
        <v>15228858118</v>
      </c>
      <c r="J6479" s="2" vm="1" t="e">
        <f>_xlfn._xlws.FILTER(辅助信息!D:D,辅助信息!G:G=G6479)</f>
        <v>#VALUE!</v>
      </c>
    </row>
    <row r="6480" spans="1:10">
      <c r="A6480" s="2" t="str">
        <f>'[1]2025年已发货'!A:A</f>
        <v>润耀</v>
      </c>
      <c r="B6480" s="2" t="str">
        <f>'[1]2025年已发货'!B:B</f>
        <v>螺纹钢</v>
      </c>
      <c r="C6480" s="2" t="str">
        <f>'[1]2025年已发货'!C:C</f>
        <v>HRB400EФ18*9m</v>
      </c>
      <c r="D6480" s="2" t="str">
        <f>'[1]2025年已发货'!D:D</f>
        <v>吨</v>
      </c>
      <c r="E6480" s="2">
        <f>'[1]2025年已发货'!E:E</f>
        <v>12</v>
      </c>
      <c r="F6480" s="4">
        <f>'[1]2025年已发货'!F:F</f>
        <v>45895</v>
      </c>
      <c r="G6480" s="2" t="str">
        <f>'[1]2025年已发货'!G:G</f>
        <v>（中核中原-温江光明苑三期项目）四川省成都市温江区金马街道光明苑三期项目</v>
      </c>
      <c r="H6480" s="2" t="str">
        <f>'[1]2025年已发货'!H:H</f>
        <v>王生斌</v>
      </c>
      <c r="I6480" s="2">
        <f>'[1]2025年已发货'!I:I</f>
        <v>15228858118</v>
      </c>
      <c r="J6480" s="2" vm="1" t="e">
        <f>_xlfn._xlws.FILTER(辅助信息!D:D,辅助信息!G:G=G6480)</f>
        <v>#VALUE!</v>
      </c>
    </row>
    <row r="6481" spans="1:10">
      <c r="A6481" s="2" t="str">
        <f>'[1]2025年已发货'!A:A</f>
        <v>润耀</v>
      </c>
      <c r="B6481" s="2" t="str">
        <f>'[1]2025年已发货'!B:B</f>
        <v>螺纹钢</v>
      </c>
      <c r="C6481" s="2" t="str">
        <f>'[1]2025年已发货'!C:C</f>
        <v>HRB400EФ20*9mm</v>
      </c>
      <c r="D6481" s="2" t="str">
        <f>'[1]2025年已发货'!D:D</f>
        <v>吨</v>
      </c>
      <c r="E6481" s="2">
        <f>'[1]2025年已发货'!E:E</f>
        <v>11</v>
      </c>
      <c r="F6481" s="4">
        <f>'[1]2025年已发货'!F:F</f>
        <v>45895</v>
      </c>
      <c r="G6481" s="2" t="str">
        <f>'[1]2025年已发货'!G:G</f>
        <v>（中核中原-温江光明苑三期项目）四川省成都市温江区金马街道光明苑三期项目</v>
      </c>
      <c r="H6481" s="2" t="str">
        <f>'[1]2025年已发货'!H:H</f>
        <v>王生斌</v>
      </c>
      <c r="I6481" s="2">
        <f>'[1]2025年已发货'!I:I</f>
        <v>15228858118</v>
      </c>
      <c r="J6481" s="2" vm="1" t="e">
        <f>_xlfn._xlws.FILTER(辅助信息!D:D,辅助信息!G:G=G6481)</f>
        <v>#VALUE!</v>
      </c>
    </row>
    <row r="6482" spans="1:10">
      <c r="A6482" s="2" t="str">
        <f>'[1]2025年已发货'!A:A</f>
        <v>润耀</v>
      </c>
      <c r="B6482" s="2" t="str">
        <f>'[1]2025年已发货'!B:B</f>
        <v>螺纹钢</v>
      </c>
      <c r="C6482" s="2" t="str">
        <f>'[1]2025年已发货'!C:C</f>
        <v>HRB400EФ22*9mm</v>
      </c>
      <c r="D6482" s="2" t="str">
        <f>'[1]2025年已发货'!D:D</f>
        <v>吨</v>
      </c>
      <c r="E6482" s="2">
        <f>'[1]2025年已发货'!E:E</f>
        <v>11</v>
      </c>
      <c r="F6482" s="4">
        <f>'[1]2025年已发货'!F:F</f>
        <v>45895</v>
      </c>
      <c r="G6482" s="2" t="str">
        <f>'[1]2025年已发货'!G:G</f>
        <v>（中核中原-温江光明苑三期项目）四川省成都市温江区金马街道光明苑三期项目</v>
      </c>
      <c r="H6482" s="2" t="str">
        <f>'[1]2025年已发货'!H:H</f>
        <v>王生斌</v>
      </c>
      <c r="I6482" s="2">
        <f>'[1]2025年已发货'!I:I</f>
        <v>15228858118</v>
      </c>
      <c r="J6482" s="2" vm="1" t="e">
        <f>_xlfn._xlws.FILTER(辅助信息!D:D,辅助信息!G:G=G6482)</f>
        <v>#VALUE!</v>
      </c>
    </row>
    <row r="6483" spans="1:10">
      <c r="A6483" s="2" t="str">
        <f>'[1]2025年已发货'!A:A</f>
        <v>润耀</v>
      </c>
      <c r="B6483" s="2" t="str">
        <f>'[1]2025年已发货'!B:B</f>
        <v>盘螺</v>
      </c>
      <c r="C6483" s="2" t="str">
        <f>'[1]2025年已发货'!C:C</f>
        <v>HRB400EФ10</v>
      </c>
      <c r="D6483" s="2" t="str">
        <f>'[1]2025年已发货'!D:D</f>
        <v>吨</v>
      </c>
      <c r="E6483" s="2">
        <f>'[1]2025年已发货'!E:E</f>
        <v>70</v>
      </c>
      <c r="F6483" s="4">
        <f>'[1]2025年已发货'!F:F</f>
        <v>45895</v>
      </c>
      <c r="G6483" s="2" t="str">
        <f>'[1]2025年已发货'!G:G</f>
        <v>（中铁六局呼和公司康新高速TJ4-2标）四川省甘孜藏族自治州康定市新都桥镇东俄罗三村中建八局搅拌站旁</v>
      </c>
      <c r="H6483" s="2" t="str">
        <f>'[1]2025年已发货'!H:H</f>
        <v>许文刚</v>
      </c>
      <c r="I6483" s="2">
        <f>'[1]2025年已发货'!I:I</f>
        <v>15848808186</v>
      </c>
      <c r="J6483" s="2" vm="1" t="e">
        <f>_xlfn._xlws.FILTER(辅助信息!D:D,辅助信息!G:G=G6483)</f>
        <v>#VALUE!</v>
      </c>
    </row>
    <row r="6484" spans="1:10">
      <c r="A6484" s="2" t="str">
        <f>'[1]2025年已发货'!A:A</f>
        <v>润耀</v>
      </c>
      <c r="B6484" s="2" t="str">
        <f>'[1]2025年已发货'!B:B</f>
        <v>盘螺</v>
      </c>
      <c r="C6484" s="2" t="str">
        <f>'[1]2025年已发货'!C:C</f>
        <v>HRB400E Φ8</v>
      </c>
      <c r="D6484" s="2" t="str">
        <f>'[1]2025年已发货'!D:D</f>
        <v>吨</v>
      </c>
      <c r="E6484" s="2">
        <f>'[1]2025年已发货'!E:E</f>
        <v>9</v>
      </c>
      <c r="F6484" s="4">
        <f>'[1]2025年已发货'!F:F</f>
        <v>45895</v>
      </c>
      <c r="G6484" s="2" t="str">
        <f>'[1]2025年已发货'!G:G</f>
        <v>(五冶建设成都国际铁路港多式联项目)四川省成都市青白江区桂平大道成都中远海运陆港多式联运有限公司</v>
      </c>
      <c r="H6484" s="2" t="str">
        <f>'[1]2025年已发货'!H:H</f>
        <v>黄勇杰</v>
      </c>
      <c r="I6484" s="2">
        <f>'[1]2025年已发货'!I:I</f>
        <v>13880580196</v>
      </c>
      <c r="J6484" s="2" t="str">
        <f>_xlfn._xlws.FILTER(辅助信息!D:D,辅助信息!G:G=G6484)</f>
        <v>五冶建设成都国际铁路港多式联项目</v>
      </c>
    </row>
    <row r="6485" spans="1:10">
      <c r="A6485" s="2" t="str">
        <f>'[1]2025年已发货'!A:A</f>
        <v>润耀</v>
      </c>
      <c r="B6485" s="2" t="str">
        <f>'[1]2025年已发货'!B:B</f>
        <v>盘螺</v>
      </c>
      <c r="C6485" s="2" t="str">
        <f>'[1]2025年已发货'!C:C</f>
        <v>HRB400E Φ12</v>
      </c>
      <c r="D6485" s="2" t="str">
        <f>'[1]2025年已发货'!D:D</f>
        <v>吨</v>
      </c>
      <c r="E6485" s="2">
        <f>'[1]2025年已发货'!E:E</f>
        <v>9</v>
      </c>
      <c r="F6485" s="4">
        <f>'[1]2025年已发货'!F:F</f>
        <v>45895</v>
      </c>
      <c r="G6485" s="2" t="str">
        <f>'[1]2025年已发货'!G:G</f>
        <v>(五冶建设成都国际铁路港多式联项目)四川省成都市青白江区桂平大道成都中远海运陆港多式联运有限公司</v>
      </c>
      <c r="H6485" s="2" t="str">
        <f>'[1]2025年已发货'!H:H</f>
        <v>黄勇杰</v>
      </c>
      <c r="I6485" s="2">
        <f>'[1]2025年已发货'!I:I</f>
        <v>13880580196</v>
      </c>
      <c r="J6485" s="2" t="str">
        <f>_xlfn._xlws.FILTER(辅助信息!D:D,辅助信息!G:G=G6485)</f>
        <v>五冶建设成都国际铁路港多式联项目</v>
      </c>
    </row>
    <row r="6486" spans="1:10">
      <c r="A6486" s="2" t="str">
        <f>'[1]2025年已发货'!A:A</f>
        <v>润耀</v>
      </c>
      <c r="B6486" s="2" t="str">
        <f>'[1]2025年已发货'!B:B</f>
        <v>螺纹钢</v>
      </c>
      <c r="C6486" s="2" t="str">
        <f>'[1]2025年已发货'!C:C</f>
        <v>HRB400E Φ16 9m</v>
      </c>
      <c r="D6486" s="2" t="str">
        <f>'[1]2025年已发货'!D:D</f>
        <v>吨</v>
      </c>
      <c r="E6486" s="2">
        <f>'[1]2025年已发货'!E:E</f>
        <v>2</v>
      </c>
      <c r="F6486" s="4">
        <f>'[1]2025年已发货'!F:F</f>
        <v>45895</v>
      </c>
      <c r="G6486" s="2" t="str">
        <f>'[1]2025年已发货'!G:G</f>
        <v>(五冶建设成都国际铁路港多式联项目)四川省成都市青白江区桂平大道成都中远海运陆港多式联运有限公司</v>
      </c>
      <c r="H6486" s="2" t="str">
        <f>'[1]2025年已发货'!H:H</f>
        <v>黄勇杰</v>
      </c>
      <c r="I6486" s="2">
        <f>'[1]2025年已发货'!I:I</f>
        <v>13880580196</v>
      </c>
      <c r="J6486" s="2" t="str">
        <f>_xlfn._xlws.FILTER(辅助信息!D:D,辅助信息!G:G=G6486)</f>
        <v>五冶建设成都国际铁路港多式联项目</v>
      </c>
    </row>
    <row r="6487" spans="1:10">
      <c r="A6487" s="2" t="str">
        <f>'[1]2025年已发货'!A:A</f>
        <v>润耀</v>
      </c>
      <c r="B6487" s="2" t="str">
        <f>'[1]2025年已发货'!B:B</f>
        <v>螺纹钢</v>
      </c>
      <c r="C6487" s="2" t="str">
        <f>'[1]2025年已发货'!C:C</f>
        <v>HRB400E Φ18 9m</v>
      </c>
      <c r="D6487" s="2" t="str">
        <f>'[1]2025年已发货'!D:D</f>
        <v>吨</v>
      </c>
      <c r="E6487" s="2">
        <f>'[1]2025年已发货'!E:E</f>
        <v>5</v>
      </c>
      <c r="F6487" s="4">
        <f>'[1]2025年已发货'!F:F</f>
        <v>45895</v>
      </c>
      <c r="G6487" s="2" t="str">
        <f>'[1]2025年已发货'!G:G</f>
        <v>(五冶建设成都国际铁路港多式联项目)四川省成都市青白江区桂平大道成都中远海运陆港多式联运有限公司</v>
      </c>
      <c r="H6487" s="2" t="str">
        <f>'[1]2025年已发货'!H:H</f>
        <v>黄勇杰</v>
      </c>
      <c r="I6487" s="2">
        <f>'[1]2025年已发货'!I:I</f>
        <v>13880580196</v>
      </c>
      <c r="J6487" s="2" t="str">
        <f>_xlfn._xlws.FILTER(辅助信息!D:D,辅助信息!G:G=G6487)</f>
        <v>五冶建设成都国际铁路港多式联项目</v>
      </c>
    </row>
    <row r="6488" spans="1:10">
      <c r="A6488" s="2" t="str">
        <f>'[1]2025年已发货'!A:A</f>
        <v>润耀</v>
      </c>
      <c r="B6488" s="2" t="str">
        <f>'[1]2025年已发货'!B:B</f>
        <v>螺纹钢</v>
      </c>
      <c r="C6488" s="2" t="str">
        <f>'[1]2025年已发货'!C:C</f>
        <v>HRB400E Φ20 9m</v>
      </c>
      <c r="D6488" s="2" t="str">
        <f>'[1]2025年已发货'!D:D</f>
        <v>吨</v>
      </c>
      <c r="E6488" s="2">
        <f>'[1]2025年已发货'!E:E</f>
        <v>9</v>
      </c>
      <c r="F6488" s="4">
        <f>'[1]2025年已发货'!F:F</f>
        <v>45895</v>
      </c>
      <c r="G6488" s="2" t="str">
        <f>'[1]2025年已发货'!G:G</f>
        <v>(五冶建设成都国际铁路港多式联项目)四川省成都市青白江区桂平大道成都中远海运陆港多式联运有限公司</v>
      </c>
      <c r="H6488" s="2" t="str">
        <f>'[1]2025年已发货'!H:H</f>
        <v>黄勇杰</v>
      </c>
      <c r="I6488" s="2">
        <f>'[1]2025年已发货'!I:I</f>
        <v>13880580196</v>
      </c>
      <c r="J6488" s="2" t="str">
        <f>_xlfn._xlws.FILTER(辅助信息!D:D,辅助信息!G:G=G6488)</f>
        <v>五冶建设成都国际铁路港多式联项目</v>
      </c>
    </row>
    <row r="6489" spans="1:10">
      <c r="A6489" s="2" t="str">
        <f>'[1]2025年已发货'!A:A</f>
        <v>润耀</v>
      </c>
      <c r="B6489" s="2" t="str">
        <f>'[1]2025年已发货'!B:B</f>
        <v>螺纹钢</v>
      </c>
      <c r="C6489" s="2" t="str">
        <f>'[1]2025年已发货'!C:C</f>
        <v>HRB400E Φ12 9m</v>
      </c>
      <c r="D6489" s="2" t="str">
        <f>'[1]2025年已发货'!D:D</f>
        <v>吨</v>
      </c>
      <c r="E6489" s="2">
        <f>'[1]2025年已发货'!E:E</f>
        <v>2.8</v>
      </c>
      <c r="F6489" s="4">
        <f>'[1]2025年已发货'!F:F</f>
        <v>45895</v>
      </c>
      <c r="G6489" s="2" t="str">
        <f>'[1]2025年已发货'!G:G</f>
        <v>(华西乐山）-四川省乐山市市中区苏稽镇校地共建产教融合基地建设项目二标段</v>
      </c>
      <c r="H6489" s="2" t="str">
        <f>'[1]2025年已发货'!H:H</f>
        <v>彭江涛</v>
      </c>
      <c r="I6489" s="2">
        <f>'[1]2025年已发货'!I:I</f>
        <v>13990276572</v>
      </c>
      <c r="J6489" s="2" vm="1" t="e">
        <f>_xlfn._xlws.FILTER(辅助信息!D:D,辅助信息!G:G=G6489)</f>
        <v>#VALUE!</v>
      </c>
    </row>
    <row r="6490" spans="1:10">
      <c r="A6490" s="2" t="str">
        <f>'[1]2025年已发货'!A:A</f>
        <v>润耀</v>
      </c>
      <c r="B6490" s="2" t="str">
        <f>'[1]2025年已发货'!B:B</f>
        <v>螺纹钢</v>
      </c>
      <c r="C6490" s="2" t="str">
        <f>'[1]2025年已发货'!C:C</f>
        <v>HRB400E Φ14 9m</v>
      </c>
      <c r="D6490" s="2" t="str">
        <f>'[1]2025年已发货'!D:D</f>
        <v>吨</v>
      </c>
      <c r="E6490" s="2">
        <f>'[1]2025年已发货'!E:E</f>
        <v>2.8</v>
      </c>
      <c r="F6490" s="4">
        <f>'[1]2025年已发货'!F:F</f>
        <v>45895</v>
      </c>
      <c r="G6490" s="2" t="str">
        <f>'[1]2025年已发货'!G:G</f>
        <v>(华西乐山）-四川省乐山市市中区苏稽镇校地共建产教融合基地建设项目二标段</v>
      </c>
      <c r="H6490" s="2" t="str">
        <f>'[1]2025年已发货'!H:H</f>
        <v>彭江涛</v>
      </c>
      <c r="I6490" s="2">
        <f>'[1]2025年已发货'!I:I</f>
        <v>13990276572</v>
      </c>
      <c r="J6490" s="2" vm="1" t="e">
        <f>_xlfn._xlws.FILTER(辅助信息!D:D,辅助信息!G:G=G6490)</f>
        <v>#VALUE!</v>
      </c>
    </row>
    <row r="6491" spans="1:10">
      <c r="A6491" s="2" t="str">
        <f>'[1]2025年已发货'!A:A</f>
        <v>润耀</v>
      </c>
      <c r="B6491" s="2" t="str">
        <f>'[1]2025年已发货'!B:B</f>
        <v>螺纹钢</v>
      </c>
      <c r="C6491" s="2" t="str">
        <f>'[1]2025年已发货'!C:C</f>
        <v>HRB400E Φ16 9m</v>
      </c>
      <c r="D6491" s="2" t="str">
        <f>'[1]2025年已发货'!D:D</f>
        <v>吨</v>
      </c>
      <c r="E6491" s="2">
        <f>'[1]2025年已发货'!E:E</f>
        <v>12</v>
      </c>
      <c r="F6491" s="4">
        <f>'[1]2025年已发货'!F:F</f>
        <v>45895</v>
      </c>
      <c r="G6491" s="2" t="str">
        <f>'[1]2025年已发货'!G:G</f>
        <v>(华西乐山）-四川省乐山市市中区苏稽镇校地共建产教融合基地建设项目二标段</v>
      </c>
      <c r="H6491" s="2" t="str">
        <f>'[1]2025年已发货'!H:H</f>
        <v>彭江涛</v>
      </c>
      <c r="I6491" s="2">
        <f>'[1]2025年已发货'!I:I</f>
        <v>13990276572</v>
      </c>
      <c r="J6491" s="2" vm="1" t="e">
        <f>_xlfn._xlws.FILTER(辅助信息!D:D,辅助信息!G:G=G6491)</f>
        <v>#VALUE!</v>
      </c>
    </row>
    <row r="6492" spans="1:10">
      <c r="A6492" s="2" t="str">
        <f>'[1]2025年已发货'!A:A</f>
        <v>润耀</v>
      </c>
      <c r="B6492" s="2" t="str">
        <f>'[1]2025年已发货'!B:B</f>
        <v>螺纹钢</v>
      </c>
      <c r="C6492" s="2" t="str">
        <f>'[1]2025年已发货'!C:C</f>
        <v>HRB400E Φ18 9m</v>
      </c>
      <c r="D6492" s="2" t="str">
        <f>'[1]2025年已发货'!D:D</f>
        <v>吨</v>
      </c>
      <c r="E6492" s="2">
        <f>'[1]2025年已发货'!E:E</f>
        <v>3</v>
      </c>
      <c r="F6492" s="4">
        <f>'[1]2025年已发货'!F:F</f>
        <v>45895</v>
      </c>
      <c r="G6492" s="2" t="str">
        <f>'[1]2025年已发货'!G:G</f>
        <v>(华西乐山）-四川省乐山市市中区苏稽镇校地共建产教融合基地建设项目二标段</v>
      </c>
      <c r="H6492" s="2" t="str">
        <f>'[1]2025年已发货'!H:H</f>
        <v>彭江涛</v>
      </c>
      <c r="I6492" s="2">
        <f>'[1]2025年已发货'!I:I</f>
        <v>13990276572</v>
      </c>
      <c r="J6492" s="2" vm="1" t="e">
        <f>_xlfn._xlws.FILTER(辅助信息!D:D,辅助信息!G:G=G6492)</f>
        <v>#VALUE!</v>
      </c>
    </row>
    <row r="6493" spans="1:10">
      <c r="A6493" s="2" t="str">
        <f>'[1]2025年已发货'!A:A</f>
        <v>润耀</v>
      </c>
      <c r="B6493" s="2" t="str">
        <f>'[1]2025年已发货'!B:B</f>
        <v>螺纹钢</v>
      </c>
      <c r="C6493" s="2" t="str">
        <f>'[1]2025年已发货'!C:C</f>
        <v>HRB400E Φ20 9m</v>
      </c>
      <c r="D6493" s="2" t="str">
        <f>'[1]2025年已发货'!D:D</f>
        <v>吨</v>
      </c>
      <c r="E6493" s="2">
        <f>'[1]2025年已发货'!E:E</f>
        <v>3</v>
      </c>
      <c r="F6493" s="4">
        <f>'[1]2025年已发货'!F:F</f>
        <v>45895</v>
      </c>
      <c r="G6493" s="2" t="str">
        <f>'[1]2025年已发货'!G:G</f>
        <v>(华西乐山）-四川省乐山市市中区苏稽镇校地共建产教融合基地建设项目二标段</v>
      </c>
      <c r="H6493" s="2" t="str">
        <f>'[1]2025年已发货'!H:H</f>
        <v>彭江涛</v>
      </c>
      <c r="I6493" s="2">
        <f>'[1]2025年已发货'!I:I</f>
        <v>13990276572</v>
      </c>
      <c r="J6493" s="2" vm="1" t="e">
        <f>_xlfn._xlws.FILTER(辅助信息!D:D,辅助信息!G:G=G6493)</f>
        <v>#VALUE!</v>
      </c>
    </row>
    <row r="6494" spans="1:10">
      <c r="A6494" s="2" t="str">
        <f>'[1]2025年已发货'!A:A</f>
        <v>润耀</v>
      </c>
      <c r="B6494" s="2" t="str">
        <f>'[1]2025年已发货'!B:B</f>
        <v>螺纹钢</v>
      </c>
      <c r="C6494" s="2" t="str">
        <f>'[1]2025年已发货'!C:C</f>
        <v>HRB400E Φ22 9m</v>
      </c>
      <c r="D6494" s="2" t="str">
        <f>'[1]2025年已发货'!D:D</f>
        <v>吨</v>
      </c>
      <c r="E6494" s="2">
        <f>'[1]2025年已发货'!E:E</f>
        <v>2.5</v>
      </c>
      <c r="F6494" s="4">
        <f>'[1]2025年已发货'!F:F</f>
        <v>45895</v>
      </c>
      <c r="G6494" s="2" t="str">
        <f>'[1]2025年已发货'!G:G</f>
        <v>(华西乐山）-四川省乐山市市中区苏稽镇校地共建产教融合基地建设项目二标段</v>
      </c>
      <c r="H6494" s="2" t="str">
        <f>'[1]2025年已发货'!H:H</f>
        <v>彭江涛</v>
      </c>
      <c r="I6494" s="2">
        <f>'[1]2025年已发货'!I:I</f>
        <v>13990276572</v>
      </c>
      <c r="J6494" s="2" vm="1" t="e">
        <f>_xlfn._xlws.FILTER(辅助信息!D:D,辅助信息!G:G=G6494)</f>
        <v>#VALUE!</v>
      </c>
    </row>
    <row r="6495" spans="1:10">
      <c r="A6495" s="2" t="str">
        <f>'[1]2025年已发货'!A:A</f>
        <v>润耀</v>
      </c>
      <c r="B6495" s="2" t="str">
        <f>'[1]2025年已发货'!B:B</f>
        <v>盘螺</v>
      </c>
      <c r="C6495" s="2" t="str">
        <f>'[1]2025年已发货'!C:C</f>
        <v>HRB400E Φ12</v>
      </c>
      <c r="D6495" s="2" t="str">
        <f>'[1]2025年已发货'!D:D</f>
        <v>吨</v>
      </c>
      <c r="E6495" s="2">
        <f>'[1]2025年已发货'!E:E</f>
        <v>2.5</v>
      </c>
      <c r="F6495" s="4">
        <f>'[1]2025年已发货'!F:F</f>
        <v>45895</v>
      </c>
      <c r="G6495" s="2" t="str">
        <f>'[1]2025年已发货'!G:G</f>
        <v>(华西乐山）-四川省乐山市市中区苏稽镇校地共建产教融合基地建设项目二标段</v>
      </c>
      <c r="H6495" s="2" t="str">
        <f>'[1]2025年已发货'!H:H</f>
        <v>彭江涛</v>
      </c>
      <c r="I6495" s="2">
        <f>'[1]2025年已发货'!I:I</f>
        <v>13990276572</v>
      </c>
      <c r="J6495" s="2" vm="1" t="e">
        <f>_xlfn._xlws.FILTER(辅助信息!D:D,辅助信息!G:G=G6495)</f>
        <v>#VALUE!</v>
      </c>
    </row>
    <row r="6496" spans="1:10">
      <c r="A6496" s="2" t="str">
        <f>'[1]2025年已发货'!A:A</f>
        <v>润耀</v>
      </c>
      <c r="B6496" s="2" t="str">
        <f>'[1]2025年已发货'!B:B</f>
        <v>螺纹钢</v>
      </c>
      <c r="C6496" s="2" t="str">
        <f>'[1]2025年已发货'!C:C</f>
        <v>HRB400E Φ14 12m</v>
      </c>
      <c r="D6496" s="2" t="str">
        <f>'[1]2025年已发货'!D:D</f>
        <v>吨</v>
      </c>
      <c r="E6496" s="2">
        <f>'[1]2025年已发货'!E:E</f>
        <v>36</v>
      </c>
      <c r="F6496" s="4">
        <f>'[1]2025年已发货'!F:F</f>
        <v>45895</v>
      </c>
      <c r="G6496" s="2" t="str">
        <f>'[1]2025年已发货'!G:G</f>
        <v>(华西乐山）-四川省乐山市市中区苏稽镇校地共建产教融合基地建设项目二标段</v>
      </c>
      <c r="H6496" s="2" t="str">
        <f>'[1]2025年已发货'!H:H</f>
        <v>彭江涛</v>
      </c>
      <c r="I6496" s="2">
        <f>'[1]2025年已发货'!I:I</f>
        <v>13990276572</v>
      </c>
      <c r="J6496" s="2" vm="1" t="e">
        <f>_xlfn._xlws.FILTER(辅助信息!D:D,辅助信息!G:G=G6496)</f>
        <v>#VALUE!</v>
      </c>
    </row>
    <row r="6497" spans="1:10">
      <c r="A6497" s="2" t="str">
        <f>'[1]2025年已发货'!A:A</f>
        <v>润耀</v>
      </c>
      <c r="B6497" s="2" t="str">
        <f>'[1]2025年已发货'!B:B</f>
        <v>螺纹钢</v>
      </c>
      <c r="C6497" s="2" t="str">
        <f>'[1]2025年已发货'!C:C</f>
        <v>HRB400E Φ16 12m</v>
      </c>
      <c r="D6497" s="2" t="str">
        <f>'[1]2025年已发货'!D:D</f>
        <v>吨</v>
      </c>
      <c r="E6497" s="2">
        <f>'[1]2025年已发货'!E:E</f>
        <v>36</v>
      </c>
      <c r="F6497" s="4">
        <f>'[1]2025年已发货'!F:F</f>
        <v>45895</v>
      </c>
      <c r="G6497" s="2" t="str">
        <f>'[1]2025年已发货'!G:G</f>
        <v>(华西乐山）-四川省乐山市市中区苏稽镇校地共建产教融合基地建设项目二标段</v>
      </c>
      <c r="H6497" s="2" t="str">
        <f>'[1]2025年已发货'!H:H</f>
        <v>彭江涛</v>
      </c>
      <c r="I6497" s="2">
        <f>'[1]2025年已发货'!I:I</f>
        <v>13990276572</v>
      </c>
      <c r="J6497" s="2" vm="1" t="e">
        <f>_xlfn._xlws.FILTER(辅助信息!D:D,辅助信息!G:G=G6497)</f>
        <v>#VALUE!</v>
      </c>
    </row>
    <row r="6498" spans="1:10">
      <c r="A6498" s="2" t="str">
        <f>'[1]2025年已发货'!A:A</f>
        <v>润耀</v>
      </c>
      <c r="B6498" s="2" t="str">
        <f>'[1]2025年已发货'!B:B</f>
        <v>螺纹钢</v>
      </c>
      <c r="C6498" s="2" t="str">
        <f>'[1]2025年已发货'!C:C</f>
        <v>HRB400E Φ18 12m</v>
      </c>
      <c r="D6498" s="2" t="str">
        <f>'[1]2025年已发货'!D:D</f>
        <v>吨</v>
      </c>
      <c r="E6498" s="2">
        <f>'[1]2025年已发货'!E:E</f>
        <v>3</v>
      </c>
      <c r="F6498" s="4">
        <f>'[1]2025年已发货'!F:F</f>
        <v>45895</v>
      </c>
      <c r="G6498" s="2" t="str">
        <f>'[1]2025年已发货'!G:G</f>
        <v>(华西乐山）-四川省乐山市市中区苏稽镇校地共建产教融合基地建设项目二标段</v>
      </c>
      <c r="H6498" s="2" t="str">
        <f>'[1]2025年已发货'!H:H</f>
        <v>彭江涛</v>
      </c>
      <c r="I6498" s="2">
        <f>'[1]2025年已发货'!I:I</f>
        <v>13990276572</v>
      </c>
      <c r="J6498" s="2" vm="1" t="e">
        <f>_xlfn._xlws.FILTER(辅助信息!D:D,辅助信息!G:G=G6498)</f>
        <v>#VALUE!</v>
      </c>
    </row>
    <row r="6499" spans="1:10">
      <c r="A6499" s="2" t="str">
        <f>'[1]2025年已发货'!A:A</f>
        <v>润耀</v>
      </c>
      <c r="B6499" s="2" t="str">
        <f>'[1]2025年已发货'!B:B</f>
        <v>螺纹钢</v>
      </c>
      <c r="C6499" s="2" t="str">
        <f>'[1]2025年已发货'!C:C</f>
        <v>HRB400E Φ20 12m</v>
      </c>
      <c r="D6499" s="2" t="str">
        <f>'[1]2025年已发货'!D:D</f>
        <v>吨</v>
      </c>
      <c r="E6499" s="2">
        <f>'[1]2025年已发货'!E:E</f>
        <v>3</v>
      </c>
      <c r="F6499" s="4">
        <f>'[1]2025年已发货'!F:F</f>
        <v>45895</v>
      </c>
      <c r="G6499" s="2" t="str">
        <f>'[1]2025年已发货'!G:G</f>
        <v>(华西乐山）-四川省乐山市市中区苏稽镇校地共建产教融合基地建设项目二标段</v>
      </c>
      <c r="H6499" s="2" t="str">
        <f>'[1]2025年已发货'!H:H</f>
        <v>彭江涛</v>
      </c>
      <c r="I6499" s="2">
        <f>'[1]2025年已发货'!I:I</f>
        <v>13990276572</v>
      </c>
      <c r="J6499" s="2" vm="1" t="e">
        <f>_xlfn._xlws.FILTER(辅助信息!D:D,辅助信息!G:G=G6499)</f>
        <v>#VALUE!</v>
      </c>
    </row>
    <row r="6500" spans="1:10">
      <c r="A6500" s="2" t="str">
        <f>'[1]2025年已发货'!A:A</f>
        <v>润耀</v>
      </c>
      <c r="B6500" s="2" t="str">
        <f>'[1]2025年已发货'!B:B</f>
        <v>螺纹钢</v>
      </c>
      <c r="C6500" s="2" t="str">
        <f>'[1]2025年已发货'!C:C</f>
        <v>HRB400E Φ22 12m</v>
      </c>
      <c r="D6500" s="2" t="str">
        <f>'[1]2025年已发货'!D:D</f>
        <v>吨</v>
      </c>
      <c r="E6500" s="2">
        <f>'[1]2025年已发货'!E:E</f>
        <v>2.5</v>
      </c>
      <c r="F6500" s="4">
        <f>'[1]2025年已发货'!F:F</f>
        <v>45895</v>
      </c>
      <c r="G6500" s="2" t="str">
        <f>'[1]2025年已发货'!G:G</f>
        <v>(华西乐山）-四川省乐山市市中区苏稽镇校地共建产教融合基地建设项目二标段</v>
      </c>
      <c r="H6500" s="2" t="str">
        <f>'[1]2025年已发货'!H:H</f>
        <v>彭江涛</v>
      </c>
      <c r="I6500" s="2">
        <f>'[1]2025年已发货'!I:I</f>
        <v>13990276572</v>
      </c>
      <c r="J6500" s="2" vm="1" t="e">
        <f>_xlfn._xlws.FILTER(辅助信息!D:D,辅助信息!G:G=G6500)</f>
        <v>#VALUE!</v>
      </c>
    </row>
    <row r="6501" spans="1:10">
      <c r="A6501" s="2" t="str">
        <f>'[1]2025年已发货'!A:A</f>
        <v>润耀</v>
      </c>
      <c r="B6501" s="2" t="str">
        <f>'[1]2025年已发货'!B:B</f>
        <v>盘螺</v>
      </c>
      <c r="C6501" s="2" t="str">
        <f>'[1]2025年已发货'!C:C</f>
        <v>HRB400E Φ12</v>
      </c>
      <c r="D6501" s="2" t="str">
        <f>'[1]2025年已发货'!D:D</f>
        <v>吨</v>
      </c>
      <c r="E6501" s="2">
        <f>'[1]2025年已发货'!E:E</f>
        <v>35</v>
      </c>
      <c r="F6501" s="4">
        <f>'[1]2025年已发货'!F:F</f>
        <v>45895</v>
      </c>
      <c r="G6501" s="2" t="str">
        <f>'[1]2025年已发货'!G:G</f>
        <v>（中铁广州局-成渝扩容2标）四川省资阳市雁江区南双路杨家糖房</v>
      </c>
      <c r="H6501" s="2" t="str">
        <f>'[1]2025年已发货'!H:H</f>
        <v>石雄</v>
      </c>
      <c r="I6501" s="2">
        <f>'[1]2025年已发货'!I:I</f>
        <v>13268388125</v>
      </c>
      <c r="J6501" s="2" vm="1" t="e">
        <f>_xlfn._xlws.FILTER(辅助信息!D:D,辅助信息!G:G=G6501)</f>
        <v>#VALUE!</v>
      </c>
    </row>
    <row r="6502" spans="1:10">
      <c r="A6502" s="2" t="str">
        <f>'[1]2025年已发货'!A:A</f>
        <v>润耀</v>
      </c>
      <c r="B6502" s="2" t="str">
        <f>'[1]2025年已发货'!B:B</f>
        <v>螺纹钢</v>
      </c>
      <c r="C6502" s="2" t="str">
        <f>'[1]2025年已发货'!C:C</f>
        <v>HRB400E Φ16*9m</v>
      </c>
      <c r="D6502" s="2" t="str">
        <f>'[1]2025年已发货'!D:D</f>
        <v>吨</v>
      </c>
      <c r="E6502" s="2">
        <f>'[1]2025年已发货'!E:E</f>
        <v>35</v>
      </c>
      <c r="F6502" s="4">
        <f>'[1]2025年已发货'!F:F</f>
        <v>45895</v>
      </c>
      <c r="G6502" s="2" t="str">
        <f>'[1]2025年已发货'!G:G</f>
        <v>（中铁广州局-成渝扩容2标）四川省内江市资中县双龙镇朱家房子成渝扩容ZCB3-2标1#钢筋厂</v>
      </c>
      <c r="H6502" s="2" t="str">
        <f>'[1]2025年已发货'!H:H</f>
        <v>石雄</v>
      </c>
      <c r="I6502" s="2">
        <f>'[1]2025年已发货'!I:I</f>
        <v>13268388125</v>
      </c>
      <c r="J6502" s="2" vm="1" t="e">
        <f>_xlfn._xlws.FILTER(辅助信息!D:D,辅助信息!G:G=G6502)</f>
        <v>#VALUE!</v>
      </c>
    </row>
    <row r="6503" spans="1:10">
      <c r="A6503" s="2" t="str">
        <f>'[1]2025年已发货'!A:A</f>
        <v>润耀</v>
      </c>
      <c r="B6503" s="2" t="str">
        <f>'[1]2025年已发货'!B:B</f>
        <v>盘螺</v>
      </c>
      <c r="C6503" s="2" t="str">
        <f>'[1]2025年已发货'!C:C</f>
        <v>HRB400E Φ12</v>
      </c>
      <c r="D6503" s="2" t="str">
        <f>'[1]2025年已发货'!D:D</f>
        <v>吨</v>
      </c>
      <c r="E6503" s="2">
        <f>'[1]2025年已发货'!E:E</f>
        <v>35</v>
      </c>
      <c r="F6503" s="4">
        <f>'[1]2025年已发货'!F:F</f>
        <v>45895</v>
      </c>
      <c r="G6503" s="2" t="str">
        <f>'[1]2025年已发货'!G:G</f>
        <v>（中铁三局成渝扩容ZCB3-1项目部）内江市胜利收费站红绿灯500米</v>
      </c>
      <c r="H6503" s="2" t="str">
        <f>'[1]2025年已发货'!H:H</f>
        <v>王岩</v>
      </c>
      <c r="I6503" s="2">
        <f>'[1]2025年已发货'!I:I</f>
        <v>17634813323</v>
      </c>
      <c r="J6503" s="2" vm="1" t="e">
        <f>_xlfn._xlws.FILTER(辅助信息!D:D,辅助信息!G:G=G6503)</f>
        <v>#VALUE!</v>
      </c>
    </row>
    <row r="6504" spans="1:10">
      <c r="A6504" s="2" t="str">
        <f>'[1]2025年已发货'!A:A</f>
        <v>润耀</v>
      </c>
      <c r="B6504" s="2" t="str">
        <f>'[1]2025年已发货'!B:B</f>
        <v>螺纹钢</v>
      </c>
      <c r="C6504" s="2" t="str">
        <f>'[1]2025年已发货'!C:C</f>
        <v>HRB400E Φ12*12m</v>
      </c>
      <c r="D6504" s="2" t="str">
        <f>'[1]2025年已发货'!D:D</f>
        <v>吨</v>
      </c>
      <c r="E6504" s="2">
        <f>'[1]2025年已发货'!E:E</f>
        <v>70</v>
      </c>
      <c r="F6504" s="4">
        <f>'[1]2025年已发货'!F:F</f>
        <v>45895</v>
      </c>
      <c r="G6504" s="2" t="str">
        <f>'[1]2025年已发货'!G:G</f>
        <v>（中铁广州局-成渝扩容2标）成渝扩容项目ZCB3-2标2#钢筋厂【雁江区联盟桥东北50米(资资路) 】</v>
      </c>
      <c r="H6504" s="2" t="str">
        <f>'[1]2025年已发货'!H:H</f>
        <v>刘沛琦</v>
      </c>
      <c r="I6504" s="2">
        <f>'[1]2025年已发货'!I:I</f>
        <v>18011784798</v>
      </c>
      <c r="J6504" s="2" vm="1" t="e">
        <f>_xlfn._xlws.FILTER(辅助信息!D:D,辅助信息!G:G=G6504)</f>
        <v>#VALUE!</v>
      </c>
    </row>
    <row r="6505" spans="1:10">
      <c r="A6505" s="2" t="str">
        <f>'[1]2025年已发货'!A:A</f>
        <v>润耀</v>
      </c>
      <c r="B6505" s="2" t="str">
        <f>'[1]2025年已发货'!B:B</f>
        <v>螺纹钢</v>
      </c>
      <c r="C6505" s="2" t="str">
        <f>'[1]2025年已发货'!C:C</f>
        <v>HRB400E Φ22*12m</v>
      </c>
      <c r="D6505" s="2" t="str">
        <f>'[1]2025年已发货'!D:D</f>
        <v>吨</v>
      </c>
      <c r="E6505" s="2">
        <f>'[1]2025年已发货'!E:E</f>
        <v>35</v>
      </c>
      <c r="F6505" s="4">
        <f>'[1]2025年已发货'!F:F</f>
        <v>45895</v>
      </c>
      <c r="G6505" s="2" t="str">
        <f>'[1]2025年已发货'!G:G</f>
        <v>（中铁广州局-成渝扩容2标）成渝扩容项目ZCB3-2标2#钢筋厂【雁江区联盟桥东北50米(资资路) 】</v>
      </c>
      <c r="H6505" s="2" t="str">
        <f>'[1]2025年已发货'!H:H</f>
        <v>刘沛琦</v>
      </c>
      <c r="I6505" s="2">
        <f>'[1]2025年已发货'!I:I</f>
        <v>18011784798</v>
      </c>
      <c r="J6505" s="2" vm="1" t="e">
        <f>_xlfn._xlws.FILTER(辅助信息!D:D,辅助信息!G:G=G6505)</f>
        <v>#VALUE!</v>
      </c>
    </row>
    <row r="6506" spans="1:10">
      <c r="A6506" s="2" t="str">
        <f>'[1]2025年已发货'!A:A</f>
        <v>润耀</v>
      </c>
      <c r="B6506" s="2" t="str">
        <f>'[1]2025年已发货'!B:B</f>
        <v>螺纹钢</v>
      </c>
      <c r="C6506" s="2" t="str">
        <f>'[1]2025年已发货'!C:C</f>
        <v>HRB400E Φ28*12m</v>
      </c>
      <c r="D6506" s="2" t="str">
        <f>'[1]2025年已发货'!D:D</f>
        <v>吨</v>
      </c>
      <c r="E6506" s="2">
        <f>'[1]2025年已发货'!E:E</f>
        <v>35</v>
      </c>
      <c r="F6506" s="4">
        <f>'[1]2025年已发货'!F:F</f>
        <v>45895</v>
      </c>
      <c r="G6506" s="2" t="str">
        <f>'[1]2025年已发货'!G:G</f>
        <v>（中铁广州局-成渝扩容2标）成渝扩容项目ZCB3-2标2#钢筋厂【雁江区联盟桥东北50米(资资路) 】</v>
      </c>
      <c r="H6506" s="2" t="str">
        <f>'[1]2025年已发货'!H:H</f>
        <v>刘沛琦</v>
      </c>
      <c r="I6506" s="2">
        <f>'[1]2025年已发货'!I:I</f>
        <v>18011784798</v>
      </c>
      <c r="J6506" s="2" vm="1" t="e">
        <f>_xlfn._xlws.FILTER(辅助信息!D:D,辅助信息!G:G=G6506)</f>
        <v>#VALUE!</v>
      </c>
    </row>
    <row r="6507" spans="1:10">
      <c r="A6507" s="2" t="str">
        <f>'[1]2025年已发货'!A:A</f>
        <v>钢固融</v>
      </c>
      <c r="B6507" s="2" t="str">
        <f>'[1]2025年已发货'!B:B</f>
        <v>盘螺</v>
      </c>
      <c r="C6507" s="2" t="str">
        <f>'[1]2025年已发货'!C:C</f>
        <v>HRB400E Φ12</v>
      </c>
      <c r="D6507" s="2" t="str">
        <f>'[1]2025年已发货'!D:D</f>
        <v>吨</v>
      </c>
      <c r="E6507" s="2">
        <f>'[1]2025年已发货'!E:E</f>
        <v>35</v>
      </c>
      <c r="F6507" s="4">
        <f>'[1]2025年已发货'!F:F</f>
        <v>45895</v>
      </c>
      <c r="G6507" s="2" t="str">
        <f>'[1]2025年已发货'!G:G</f>
        <v>（自永2标九局西南分公司钢筋棚）四川省自贡市骑龙镇大湾村</v>
      </c>
      <c r="H6507" s="2" t="str">
        <f>'[1]2025年已发货'!H:H</f>
        <v>高彦彬</v>
      </c>
      <c r="I6507" s="2">
        <f>'[1]2025年已发货'!I:I</f>
        <v>13835906370</v>
      </c>
      <c r="J6507" s="2" vm="1" t="e">
        <f>_xlfn._xlws.FILTER(辅助信息!D:D,辅助信息!G:G=G6507)</f>
        <v>#VALUE!</v>
      </c>
    </row>
    <row r="6508" spans="1:10">
      <c r="A6508" s="2" t="str">
        <f>'[1]2025年已发货'!A:A</f>
        <v>德胜</v>
      </c>
      <c r="B6508" s="2" t="str">
        <f>'[1]2025年已发货'!B:B</f>
        <v>螺纹钢</v>
      </c>
      <c r="C6508" s="2" t="str">
        <f>'[1]2025年已发货'!C:C</f>
        <v>HRB400E Φ25 12m</v>
      </c>
      <c r="D6508" s="2" t="str">
        <f>'[1]2025年已发货'!D:D</f>
        <v>吨</v>
      </c>
      <c r="E6508" s="2">
        <f>'[1]2025年已发货'!E:E</f>
        <v>70</v>
      </c>
      <c r="F6508" s="4">
        <f>'[1]2025年已发货'!F:F</f>
        <v>45895</v>
      </c>
      <c r="G6508" s="2" t="str">
        <f>'[1]2025年已发货'!G:G</f>
        <v>（中铁三局成渝扩容ZCB3-1项目部）内江市胜利收费站红绿灯500米</v>
      </c>
      <c r="H6508" s="2" t="str">
        <f>'[1]2025年已发货'!H:H</f>
        <v>王岩</v>
      </c>
      <c r="I6508" s="2">
        <f>'[1]2025年已发货'!I:I</f>
        <v>17634813323</v>
      </c>
      <c r="J6508" s="2" vm="1" t="e">
        <f>_xlfn._xlws.FILTER(辅助信息!D:D,辅助信息!G:G=G6508)</f>
        <v>#VALUE!</v>
      </c>
    </row>
    <row r="6509" spans="1:10">
      <c r="A6509" s="2" t="str">
        <f>'[1]2025年已发货'!A:A</f>
        <v>陕钢</v>
      </c>
      <c r="B6509" s="2" t="str">
        <f>'[1]2025年已发货'!B:B</f>
        <v>高线</v>
      </c>
      <c r="C6509" s="2" t="str">
        <f>'[1]2025年已发货'!C:C</f>
        <v>HPB300 Φ12</v>
      </c>
      <c r="D6509" s="2" t="str">
        <f>'[1]2025年已发货'!D:D</f>
        <v>吨</v>
      </c>
      <c r="E6509" s="2">
        <f>'[1]2025年已发货'!E:E</f>
        <v>21.6</v>
      </c>
      <c r="F6509" s="4">
        <f>'[1]2025年已发货'!F:F</f>
        <v>45896</v>
      </c>
      <c r="G6509" s="2" t="str">
        <f>'[1]2025年已发货'!G:G</f>
        <v>(五冶建设锦江区林家坝片区20号地块商业项目)锦江区泰昌路锦江28亩项目部</v>
      </c>
      <c r="H6509" s="2" t="str">
        <f>'[1]2025年已发货'!H:H</f>
        <v>陶杰</v>
      </c>
      <c r="I6509" s="2">
        <f>'[1]2025年已发货'!I:I</f>
        <v>13980247952</v>
      </c>
      <c r="J6509" s="2" t="str">
        <f>_xlfn._xlws.FILTER(辅助信息!D:D,辅助信息!G:G=G6509)</f>
        <v>五冶建设锦江区林家坝片区20号地块商业项目</v>
      </c>
    </row>
    <row r="6510" spans="1:10">
      <c r="A6510" s="2" t="str">
        <f>'[1]2025年已发货'!A:A</f>
        <v>陕钢</v>
      </c>
      <c r="B6510" s="2" t="str">
        <f>'[1]2025年已发货'!B:B</f>
        <v>螺纹钢</v>
      </c>
      <c r="C6510" s="2" t="str">
        <f>'[1]2025年已发货'!C:C</f>
        <v>HRB400E Φ18 9m</v>
      </c>
      <c r="D6510" s="2" t="str">
        <f>'[1]2025年已发货'!D:D</f>
        <v>吨</v>
      </c>
      <c r="E6510" s="2">
        <f>'[1]2025年已发货'!E:E</f>
        <v>11</v>
      </c>
      <c r="F6510" s="4">
        <f>'[1]2025年已发货'!F:F</f>
        <v>45896</v>
      </c>
      <c r="G6510" s="2" t="str">
        <f>'[1]2025年已发货'!G:G</f>
        <v>(五冶建设锦江区林家坝片区20号地块商业项目)锦江区泰昌路锦江28亩项目部</v>
      </c>
      <c r="H6510" s="2" t="str">
        <f>'[1]2025年已发货'!H:H</f>
        <v>陶杰</v>
      </c>
      <c r="I6510" s="2">
        <f>'[1]2025年已发货'!I:I</f>
        <v>13980247952</v>
      </c>
      <c r="J6510" s="2" t="str">
        <f>_xlfn._xlws.FILTER(辅助信息!D:D,辅助信息!G:G=G6510)</f>
        <v>五冶建设锦江区林家坝片区20号地块商业项目</v>
      </c>
    </row>
    <row r="6511" spans="1:10">
      <c r="A6511" s="2" t="str">
        <f>'[1]2025年已发货'!A:A</f>
        <v>陕钢</v>
      </c>
      <c r="B6511" s="2" t="str">
        <f>'[1]2025年已发货'!B:B</f>
        <v>螺纹钢</v>
      </c>
      <c r="C6511" s="2" t="str">
        <f>'[1]2025年已发货'!C:C</f>
        <v>HRB400E Φ22 9m</v>
      </c>
      <c r="D6511" s="2" t="str">
        <f>'[1]2025年已发货'!D:D</f>
        <v>吨</v>
      </c>
      <c r="E6511" s="2">
        <f>'[1]2025年已发货'!E:E</f>
        <v>2.7</v>
      </c>
      <c r="F6511" s="4">
        <f>'[1]2025年已发货'!F:F</f>
        <v>45896</v>
      </c>
      <c r="G6511" s="2" t="str">
        <f>'[1]2025年已发货'!G:G</f>
        <v>(五冶建设锦江区林家坝片区20号地块商业项目)锦江区泰昌路锦江28亩项目部</v>
      </c>
      <c r="H6511" s="2" t="str">
        <f>'[1]2025年已发货'!H:H</f>
        <v>陶杰</v>
      </c>
      <c r="I6511" s="2">
        <f>'[1]2025年已发货'!I:I</f>
        <v>13980247952</v>
      </c>
      <c r="J6511" s="2" t="str">
        <f>_xlfn._xlws.FILTER(辅助信息!D:D,辅助信息!G:G=G6511)</f>
        <v>五冶建设锦江区林家坝片区20号地块商业项目</v>
      </c>
    </row>
    <row r="6512" spans="1:10">
      <c r="A6512" s="2" t="str">
        <f>'[1]2025年已发货'!A:A</f>
        <v>德胜恒嘉</v>
      </c>
      <c r="B6512" s="2" t="str">
        <f>'[1]2025年已发货'!B:B</f>
        <v>螺纹钢</v>
      </c>
      <c r="C6512" s="2" t="str">
        <f>'[1]2025年已发货'!C:C</f>
        <v>HRB400E Φ32×9米</v>
      </c>
      <c r="D6512" s="2" t="str">
        <f>'[1]2025年已发货'!D:D</f>
        <v>吨</v>
      </c>
      <c r="E6512" s="2">
        <f>'[1]2025年已发货'!E:E</f>
        <v>105</v>
      </c>
      <c r="F6512" s="4">
        <f>'[1]2025年已发货'!F:F</f>
        <v>45896</v>
      </c>
      <c r="G6512" s="2" t="str">
        <f>'[1]2025年已发货'!G:G</f>
        <v>（自永1标八局二分公司钢筋棚）四川省自贡市大安区牛佛镇</v>
      </c>
      <c r="H6512" s="2" t="str">
        <f>'[1]2025年已发货'!H:H</f>
        <v>王君杰</v>
      </c>
      <c r="I6512" s="2">
        <f>'[1]2025年已发货'!I:I</f>
        <v>18919619850</v>
      </c>
      <c r="J6512" s="2" vm="1" t="e">
        <f>_xlfn._xlws.FILTER(辅助信息!D:D,辅助信息!G:G=G6512)</f>
        <v>#VALUE!</v>
      </c>
    </row>
    <row r="6513" spans="1:10">
      <c r="A6513" s="2" t="str">
        <f>'[1]2025年已发货'!A:A</f>
        <v>德胜恒嘉</v>
      </c>
      <c r="B6513" s="2" t="str">
        <f>'[1]2025年已发货'!B:B</f>
        <v>螺纹钢</v>
      </c>
      <c r="C6513" s="2" t="str">
        <f>'[1]2025年已发货'!C:C</f>
        <v>HRB400E Φ12×9米</v>
      </c>
      <c r="D6513" s="2" t="str">
        <f>'[1]2025年已发货'!D:D</f>
        <v>吨</v>
      </c>
      <c r="E6513" s="2">
        <f>'[1]2025年已发货'!E:E</f>
        <v>36</v>
      </c>
      <c r="F6513" s="4">
        <f>'[1]2025年已发货'!F:F</f>
        <v>45896</v>
      </c>
      <c r="G6513" s="2" t="str">
        <f>'[1]2025年已发货'!G:G</f>
        <v>（自永高速-自永3标六局交通分公司）四川省自贡市自流井区自由路175号</v>
      </c>
      <c r="H6513" s="2" t="str">
        <f>'[1]2025年已发货'!H:H</f>
        <v>邱世发</v>
      </c>
      <c r="I6513" s="2">
        <f>'[1]2025年已发货'!I:I</f>
        <v>13890038000</v>
      </c>
      <c r="J6513" s="2" vm="1" t="e">
        <f>_xlfn._xlws.FILTER(辅助信息!D:D,辅助信息!G:G=G6513)</f>
        <v>#VALUE!</v>
      </c>
    </row>
    <row r="6514" spans="1:10">
      <c r="A6514" s="2" t="str">
        <f>'[1]2025年已发货'!A:A</f>
        <v>德胜恒嘉</v>
      </c>
      <c r="B6514" s="2" t="str">
        <f>'[1]2025年已发货'!B:B</f>
        <v>螺纹钢</v>
      </c>
      <c r="C6514" s="2" t="str">
        <f>'[1]2025年已发货'!C:C</f>
        <v>HRB400E Φ14×9米</v>
      </c>
      <c r="D6514" s="2" t="str">
        <f>'[1]2025年已发货'!D:D</f>
        <v>吨</v>
      </c>
      <c r="E6514" s="2">
        <f>'[1]2025年已发货'!E:E</f>
        <v>30</v>
      </c>
      <c r="F6514" s="4">
        <f>'[1]2025年已发货'!F:F</f>
        <v>45896</v>
      </c>
      <c r="G6514" s="2" t="str">
        <f>'[1]2025年已发货'!G:G</f>
        <v>（自永高速-自永3标六局交通分公司）四川省自贡市自流井区自由路175号</v>
      </c>
      <c r="H6514" s="2" t="str">
        <f>'[1]2025年已发货'!H:H</f>
        <v>邱世发</v>
      </c>
      <c r="I6514" s="2">
        <f>'[1]2025年已发货'!I:I</f>
        <v>13890038000</v>
      </c>
      <c r="J6514" s="2" vm="1" t="e">
        <f>_xlfn._xlws.FILTER(辅助信息!D:D,辅助信息!G:G=G6514)</f>
        <v>#VALUE!</v>
      </c>
    </row>
    <row r="6515" spans="1:10">
      <c r="A6515" s="2" t="str">
        <f>'[1]2025年已发货'!A:A</f>
        <v>德胜恒嘉</v>
      </c>
      <c r="B6515" s="2" t="str">
        <f>'[1]2025年已发货'!B:B</f>
        <v>螺纹钢</v>
      </c>
      <c r="C6515" s="2" t="str">
        <f>'[1]2025年已发货'!C:C</f>
        <v>HRB400E Φ18×9米</v>
      </c>
      <c r="D6515" s="2" t="str">
        <f>'[1]2025年已发货'!D:D</f>
        <v>吨</v>
      </c>
      <c r="E6515" s="2">
        <f>'[1]2025年已发货'!E:E</f>
        <v>3</v>
      </c>
      <c r="F6515" s="4">
        <f>'[1]2025年已发货'!F:F</f>
        <v>45896</v>
      </c>
      <c r="G6515" s="2" t="str">
        <f>'[1]2025年已发货'!G:G</f>
        <v>（自永高速-自永3标六局交通分公司）四川省自贡市自流井区自由路175号</v>
      </c>
      <c r="H6515" s="2" t="str">
        <f>'[1]2025年已发货'!H:H</f>
        <v>邱世发</v>
      </c>
      <c r="I6515" s="2">
        <f>'[1]2025年已发货'!I:I</f>
        <v>13890038000</v>
      </c>
      <c r="J6515" s="2" vm="1" t="e">
        <f>_xlfn._xlws.FILTER(辅助信息!D:D,辅助信息!G:G=G6515)</f>
        <v>#VALUE!</v>
      </c>
    </row>
    <row r="6516" spans="1:10">
      <c r="A6516" s="2" t="str">
        <f>'[1]2025年已发货'!A:A</f>
        <v>德胜恒嘉</v>
      </c>
      <c r="B6516" s="2" t="str">
        <f>'[1]2025年已发货'!B:B</f>
        <v>螺纹钢</v>
      </c>
      <c r="C6516" s="2" t="str">
        <f>'[1]2025年已发货'!C:C</f>
        <v>HRB500E Φ25 12m</v>
      </c>
      <c r="D6516" s="2" t="str">
        <f>'[1]2025年已发货'!D:D</f>
        <v>吨</v>
      </c>
      <c r="E6516" s="2">
        <f>'[1]2025年已发货'!E:E</f>
        <v>70</v>
      </c>
      <c r="F6516" s="4">
        <f>'[1]2025年已发货'!F:F</f>
        <v>45896</v>
      </c>
      <c r="G6516" s="2" t="str">
        <f>'[1]2025年已发货'!G:G</f>
        <v>（中铁十局-资乐高速4标）四川省眉山市仁寿县彰加镇促进村中铁十局资乐高速1#钢筋场</v>
      </c>
      <c r="H6516" s="2" t="str">
        <f>'[1]2025年已发货'!H:H</f>
        <v>杨飞</v>
      </c>
      <c r="I6516" s="2">
        <f>'[1]2025年已发货'!I:I</f>
        <v>15667998777</v>
      </c>
      <c r="J6516" s="2" vm="1" t="e">
        <f>_xlfn._xlws.FILTER(辅助信息!D:D,辅助信息!G:G=G6516)</f>
        <v>#VALUE!</v>
      </c>
    </row>
    <row r="6517" spans="1:10">
      <c r="A6517" s="2" t="str">
        <f>'[1]2025年已发货'!A:A</f>
        <v>德胜恒嘉</v>
      </c>
      <c r="B6517" s="2" t="str">
        <f>'[1]2025年已发货'!B:B</f>
        <v>螺纹钢</v>
      </c>
      <c r="C6517" s="2" t="str">
        <f>'[1]2025年已发货'!C:C</f>
        <v>HRB400EФ20*9mm</v>
      </c>
      <c r="D6517" s="2" t="str">
        <f>'[1]2025年已发货'!D:D</f>
        <v>吨</v>
      </c>
      <c r="E6517" s="2">
        <f>'[1]2025年已发货'!E:E</f>
        <v>35</v>
      </c>
      <c r="F6517" s="4">
        <f>'[1]2025年已发货'!F:F</f>
        <v>45896</v>
      </c>
      <c r="G6517" s="2" t="str">
        <f>'[1]2025年已发货'!G:G</f>
        <v>（中铁一局四公司康新高速TJ1-1标雅加梗隧道）四川省甘孜州康定市雅加梗</v>
      </c>
      <c r="H6517" s="2" t="str">
        <f>'[1]2025年已发货'!H:H</f>
        <v>范国义</v>
      </c>
      <c r="I6517" s="2">
        <f>'[1]2025年已发货'!I:I</f>
        <v>15897676433</v>
      </c>
      <c r="J6517" s="2" vm="1" t="e">
        <f>_xlfn._xlws.FILTER(辅助信息!D:D,辅助信息!G:G=G6517)</f>
        <v>#VALUE!</v>
      </c>
    </row>
    <row r="6518" spans="1:10">
      <c r="A6518" s="2" t="str">
        <f>'[1]2025年已发货'!A:A</f>
        <v>德胜恒嘉</v>
      </c>
      <c r="B6518" s="2" t="str">
        <f>'[1]2025年已发货'!B:B</f>
        <v>螺纹钢</v>
      </c>
      <c r="C6518" s="2" t="str">
        <f>'[1]2025年已发货'!C:C</f>
        <v>HRB400EФ22*9mm</v>
      </c>
      <c r="D6518" s="2" t="str">
        <f>'[1]2025年已发货'!D:D</f>
        <v>吨</v>
      </c>
      <c r="E6518" s="2">
        <f>'[1]2025年已发货'!E:E</f>
        <v>35</v>
      </c>
      <c r="F6518" s="4">
        <f>'[1]2025年已发货'!F:F</f>
        <v>45896</v>
      </c>
      <c r="G6518" s="2" t="str">
        <f>'[1]2025年已发货'!G:G</f>
        <v>（中铁一局四公司康新高速TJ1-1标雅加梗隧道）四川省甘孜州康定市雅加梗</v>
      </c>
      <c r="H6518" s="2" t="str">
        <f>'[1]2025年已发货'!H:H</f>
        <v>范国义</v>
      </c>
      <c r="I6518" s="2">
        <f>'[1]2025年已发货'!I:I</f>
        <v>15897676433</v>
      </c>
      <c r="J6518" s="2" vm="1" t="e">
        <f>_xlfn._xlws.FILTER(辅助信息!D:D,辅助信息!G:G=G6518)</f>
        <v>#VALUE!</v>
      </c>
    </row>
    <row r="6519" spans="1:10">
      <c r="A6519" s="2" t="str">
        <f>'[1]2025年已发货'!A:A</f>
        <v>德胜恒嘉</v>
      </c>
      <c r="B6519" s="2" t="str">
        <f>'[1]2025年已发货'!B:B</f>
        <v>螺纹钢</v>
      </c>
      <c r="C6519" s="2" t="str">
        <f>'[1]2025年已发货'!C:C</f>
        <v>HRB400EФ18*9mm</v>
      </c>
      <c r="D6519" s="2" t="str">
        <f>'[1]2025年已发货'!D:D</f>
        <v>吨</v>
      </c>
      <c r="E6519" s="2">
        <f>'[1]2025年已发货'!E:E</f>
        <v>35</v>
      </c>
      <c r="F6519" s="4">
        <f>'[1]2025年已发货'!F:F</f>
        <v>45896</v>
      </c>
      <c r="G6519" s="2" t="str">
        <f>'[1]2025年已发货'!G:G</f>
        <v>（中铁一局四公司康新高速TJ1-1标康定隧道）四川省甘孜州康定市榆林街道甘孜州博物馆旁</v>
      </c>
      <c r="H6519" s="2" t="str">
        <f>'[1]2025年已发货'!H:H</f>
        <v>王永强</v>
      </c>
      <c r="I6519" s="2">
        <f>'[1]2025年已发货'!I:I</f>
        <v>15929204416</v>
      </c>
      <c r="J6519" s="2" vm="1" t="e">
        <f>_xlfn._xlws.FILTER(辅助信息!D:D,辅助信息!G:G=G6519)</f>
        <v>#VALUE!</v>
      </c>
    </row>
    <row r="6520" spans="1:10">
      <c r="A6520" s="2" t="str">
        <f>'[1]2025年已发货'!A:A</f>
        <v>德胜恒嘉</v>
      </c>
      <c r="B6520" s="2" t="str">
        <f>'[1]2025年已发货'!B:B</f>
        <v>螺纹钢</v>
      </c>
      <c r="C6520" s="2" t="str">
        <f>'[1]2025年已发货'!C:C</f>
        <v>HRB400EФ22*9mm</v>
      </c>
      <c r="D6520" s="2" t="str">
        <f>'[1]2025年已发货'!D:D</f>
        <v>吨</v>
      </c>
      <c r="E6520" s="2">
        <f>'[1]2025年已发货'!E:E</f>
        <v>35</v>
      </c>
      <c r="F6520" s="4">
        <f>'[1]2025年已发货'!F:F</f>
        <v>45896</v>
      </c>
      <c r="G6520" s="2" t="str">
        <f>'[1]2025年已发货'!G:G</f>
        <v>（中铁一局四公司康新高速TJ1-1标康定隧道）四川省甘孜州康定市榆林街道甘孜州博物馆旁</v>
      </c>
      <c r="H6520" s="2" t="str">
        <f>'[1]2025年已发货'!H:H</f>
        <v>王永强</v>
      </c>
      <c r="I6520" s="2">
        <f>'[1]2025年已发货'!I:I</f>
        <v>15929204416</v>
      </c>
      <c r="J6520" s="2" vm="1" t="e">
        <f>_xlfn._xlws.FILTER(辅助信息!D:D,辅助信息!G:G=G6520)</f>
        <v>#VALUE!</v>
      </c>
    </row>
    <row r="6521" spans="1:10">
      <c r="A6521" s="2" t="str">
        <f>'[1]2025年已发货'!A:A</f>
        <v>德胜恒嘉</v>
      </c>
      <c r="B6521" s="2" t="str">
        <f>'[1]2025年已发货'!B:B</f>
        <v>螺纹钢</v>
      </c>
      <c r="C6521" s="2" t="str">
        <f>'[1]2025年已发货'!C:C</f>
        <v>HRB400EФ22*9mm</v>
      </c>
      <c r="D6521" s="2" t="str">
        <f>'[1]2025年已发货'!D:D</f>
        <v>吨</v>
      </c>
      <c r="E6521" s="2">
        <f>'[1]2025年已发货'!E:E</f>
        <v>70</v>
      </c>
      <c r="F6521" s="4">
        <f>'[1]2025年已发货'!F:F</f>
        <v>45896</v>
      </c>
      <c r="G6521" s="2" t="str">
        <f>'[1]2025年已发货'!G:G</f>
        <v>（中铁一局四公司康新高速TJ1-1标贡不卡隧道）四川省甘孜州康定市折多塘村车管所旁</v>
      </c>
      <c r="H6521" s="2" t="str">
        <f>'[1]2025年已发货'!H:H</f>
        <v>李彰</v>
      </c>
      <c r="I6521" s="2">
        <f>'[1]2025年已发货'!I:I</f>
        <v>18523285235</v>
      </c>
      <c r="J6521" s="2" vm="1" t="e">
        <f>_xlfn._xlws.FILTER(辅助信息!D:D,辅助信息!G:G=G6521)</f>
        <v>#VALUE!</v>
      </c>
    </row>
    <row r="6522" spans="1:10">
      <c r="A6522" s="2" t="str">
        <f>'[1]2025年已发货'!A:A</f>
        <v>德胜恒嘉</v>
      </c>
      <c r="B6522" s="2" t="str">
        <f>'[1]2025年已发货'!B:B</f>
        <v>螺纹钢</v>
      </c>
      <c r="C6522" s="2" t="str">
        <f>'[1]2025年已发货'!C:C</f>
        <v>HRB400EФ22*9m</v>
      </c>
      <c r="D6522" s="2" t="str">
        <f>'[1]2025年已发货'!D:D</f>
        <v>吨</v>
      </c>
      <c r="E6522" s="2">
        <f>'[1]2025年已发货'!E:E</f>
        <v>70</v>
      </c>
      <c r="F6522" s="4">
        <f>'[1]2025年已发货'!F:F</f>
        <v>45896</v>
      </c>
      <c r="G6522" s="2" t="str">
        <f>'[1]2025年已发货'!G:G</f>
        <v>（中铁一局四公司康新高速TJ1-1标吉拉隧道）四川省甘孜州康定市折多塘村车管所旁</v>
      </c>
      <c r="H6522" s="2" t="str">
        <f>'[1]2025年已发货'!H:H</f>
        <v>李彰</v>
      </c>
      <c r="I6522" s="2">
        <f>'[1]2025年已发货'!I:I</f>
        <v>18523285235</v>
      </c>
      <c r="J6522" s="2" vm="1" t="e">
        <f>_xlfn._xlws.FILTER(辅助信息!D:D,辅助信息!G:G=G6522)</f>
        <v>#VALUE!</v>
      </c>
    </row>
    <row r="6523" spans="1:10">
      <c r="A6523" s="2" t="str">
        <f>'[1]2025年已发货'!A:A</f>
        <v>润耀</v>
      </c>
      <c r="B6523" s="2" t="str">
        <f>'[1]2025年已发货'!B:B</f>
        <v>盘螺</v>
      </c>
      <c r="C6523" s="2" t="str">
        <f>'[1]2025年已发货'!C:C</f>
        <v>HRB400E Φ8</v>
      </c>
      <c r="D6523" s="2" t="str">
        <f>'[1]2025年已发货'!D:D</f>
        <v>吨</v>
      </c>
      <c r="E6523" s="2">
        <f>'[1]2025年已发货'!E:E</f>
        <v>12</v>
      </c>
      <c r="F6523" s="4">
        <f>'[1]2025年已发货'!F:F</f>
        <v>45896</v>
      </c>
      <c r="G6523" s="2" t="str">
        <f>'[1]2025年已发货'!G:G</f>
        <v>(五冶建设扩建艺体中学二期工程)四川省成都市双流区光荣路成都艺体中学南200米</v>
      </c>
      <c r="H6523" s="2" t="str">
        <f>'[1]2025年已发货'!H:H</f>
        <v>谢序强</v>
      </c>
      <c r="I6523" s="2">
        <f>'[1]2025年已发货'!I:I</f>
        <v>13458588232</v>
      </c>
      <c r="J6523" s="2" t="str">
        <f>_xlfn._xlws.FILTER(辅助信息!D:D,辅助信息!G:G=G6523)</f>
        <v>五冶建设扩建艺体中学二期工程</v>
      </c>
    </row>
    <row r="6524" spans="1:10">
      <c r="A6524" s="2" t="str">
        <f>'[1]2025年已发货'!A:A</f>
        <v>润耀</v>
      </c>
      <c r="B6524" s="2" t="str">
        <f>'[1]2025年已发货'!B:B</f>
        <v>盘螺</v>
      </c>
      <c r="C6524" s="2" t="str">
        <f>'[1]2025年已发货'!C:C</f>
        <v>HRB400E Φ10</v>
      </c>
      <c r="D6524" s="2" t="str">
        <f>'[1]2025年已发货'!D:D</f>
        <v>吨</v>
      </c>
      <c r="E6524" s="2">
        <f>'[1]2025年已发货'!E:E</f>
        <v>10</v>
      </c>
      <c r="F6524" s="4">
        <f>'[1]2025年已发货'!F:F</f>
        <v>45896</v>
      </c>
      <c r="G6524" s="2" t="str">
        <f>'[1]2025年已发货'!G:G</f>
        <v>(五冶建设扩建艺体中学二期工程)四川省成都市双流区光荣路成都艺体中学南200米</v>
      </c>
      <c r="H6524" s="2" t="str">
        <f>'[1]2025年已发货'!H:H</f>
        <v>谢序强</v>
      </c>
      <c r="I6524" s="2">
        <f>'[1]2025年已发货'!I:I</f>
        <v>13458588232</v>
      </c>
      <c r="J6524" s="2" t="str">
        <f>_xlfn._xlws.FILTER(辅助信息!D:D,辅助信息!G:G=G6524)</f>
        <v>五冶建设扩建艺体中学二期工程</v>
      </c>
    </row>
    <row r="6525" spans="1:10">
      <c r="A6525" s="2" t="str">
        <f>'[1]2025年已发货'!A:A</f>
        <v>润耀</v>
      </c>
      <c r="B6525" s="2" t="str">
        <f>'[1]2025年已发货'!B:B</f>
        <v>螺纹钢</v>
      </c>
      <c r="C6525" s="2" t="str">
        <f>'[1]2025年已发货'!C:C</f>
        <v>HRB500E Φ25</v>
      </c>
      <c r="D6525" s="2" t="str">
        <f>'[1]2025年已发货'!D:D</f>
        <v>吨</v>
      </c>
      <c r="E6525" s="2">
        <f>'[1]2025年已发货'!E:E</f>
        <v>50</v>
      </c>
      <c r="F6525" s="4">
        <f>'[1]2025年已发货'!F:F</f>
        <v>45896</v>
      </c>
      <c r="G6525" s="2" t="str">
        <f>'[1]2025年已发货'!G:G</f>
        <v>(五冶建设扩建艺体中学二期工程)四川省成都市双流区光荣路成都艺体中学南200米</v>
      </c>
      <c r="H6525" s="2" t="str">
        <f>'[1]2025年已发货'!H:H</f>
        <v>谢序强</v>
      </c>
      <c r="I6525" s="2">
        <f>'[1]2025年已发货'!I:I</f>
        <v>13458588232</v>
      </c>
      <c r="J6525" s="2" t="str">
        <f>_xlfn._xlws.FILTER(辅助信息!D:D,辅助信息!G:G=G6525)</f>
        <v>五冶建设扩建艺体中学二期工程</v>
      </c>
    </row>
    <row r="6526" spans="1:10">
      <c r="A6526" s="2" t="str">
        <f>'[1]2025年已发货'!A:A</f>
        <v>润耀</v>
      </c>
      <c r="B6526" s="2" t="str">
        <f>'[1]2025年已发货'!B:B</f>
        <v>螺纹钢</v>
      </c>
      <c r="C6526" s="2" t="str">
        <f>'[1]2025年已发货'!C:C</f>
        <v>HRB400E Φ22 9m</v>
      </c>
      <c r="D6526" s="2" t="str">
        <f>'[1]2025年已发货'!D:D</f>
        <v>吨</v>
      </c>
      <c r="E6526" s="2">
        <f>'[1]2025年已发货'!E:E</f>
        <v>70</v>
      </c>
      <c r="F6526" s="4">
        <f>'[1]2025年已发货'!F:F</f>
        <v>45896</v>
      </c>
      <c r="G6526" s="2" t="str">
        <f>'[1]2025年已发货'!G:G</f>
        <v>(五冶建设龙泉芙蓉花语项目-1,3地块)龙泉驿区北川路双堰塘钓鱼东100米(北川路)</v>
      </c>
      <c r="H6526" s="2" t="str">
        <f>'[1]2025年已发货'!H:H</f>
        <v>祝</v>
      </c>
      <c r="I6526" s="2">
        <f>'[1]2025年已发货'!I:I</f>
        <v>15583590797</v>
      </c>
      <c r="J6526" s="2" t="str">
        <f>_xlfn._xlws.FILTER(辅助信息!D:D,辅助信息!G:G=G6526)</f>
        <v>五冶建设龙泉芙蓉花语项目</v>
      </c>
    </row>
    <row r="6527" spans="1:10">
      <c r="A6527" s="2" t="str">
        <f>'[1]2025年已发货'!A:A</f>
        <v>吉晨盛泰</v>
      </c>
      <c r="B6527" s="2" t="str">
        <f>'[1]2025年已发货'!B:B</f>
        <v>盘螺</v>
      </c>
      <c r="C6527" s="2" t="str">
        <f>'[1]2025年已发货'!C:C</f>
        <v>HRB400EΦ6</v>
      </c>
      <c r="D6527" s="2" t="str">
        <f>'[1]2025年已发货'!D:D</f>
        <v>吨</v>
      </c>
      <c r="E6527" s="2">
        <f>'[1]2025年已发货'!E:E</f>
        <v>12</v>
      </c>
      <c r="F6527" s="4">
        <f>'[1]2025年已发货'!F:F</f>
        <v>45896</v>
      </c>
      <c r="G6527" s="2" t="str">
        <f>'[1]2025年已发货'!G:G</f>
        <v>（中铁一局四公司西昭高速6标4分部）四川省凉山彝族自治州昭觉县杨日占里1#梁场</v>
      </c>
      <c r="H6527" s="2" t="str">
        <f>'[1]2025年已发货'!H:H</f>
        <v>马占全</v>
      </c>
      <c r="I6527" s="2">
        <f>'[1]2025年已发货'!I:I</f>
        <v>18189516465</v>
      </c>
      <c r="J6527" s="2" vm="1" t="e">
        <f>_xlfn._xlws.FILTER(辅助信息!D:D,辅助信息!G:G=G6527)</f>
        <v>#VALUE!</v>
      </c>
    </row>
    <row r="6528" spans="1:10">
      <c r="A6528" s="2" t="str">
        <f>'[1]2025年已发货'!A:A</f>
        <v>吉晨盛泰</v>
      </c>
      <c r="B6528" s="2" t="str">
        <f>'[1]2025年已发货'!B:B</f>
        <v>盘螺</v>
      </c>
      <c r="C6528" s="2" t="str">
        <f>'[1]2025年已发货'!C:C</f>
        <v>HRB400EΦ8</v>
      </c>
      <c r="D6528" s="2" t="str">
        <f>'[1]2025年已发货'!D:D</f>
        <v>吨</v>
      </c>
      <c r="E6528" s="2">
        <f>'[1]2025年已发货'!E:E</f>
        <v>20</v>
      </c>
      <c r="F6528" s="4">
        <f>'[1]2025年已发货'!F:F</f>
        <v>45896</v>
      </c>
      <c r="G6528" s="2" t="str">
        <f>'[1]2025年已发货'!G:G</f>
        <v>（中铁一局四公司西昭高速6标4分部）四川省凉山彝族自治州昭觉县杨日占里1#梁场</v>
      </c>
      <c r="H6528" s="2" t="str">
        <f>'[1]2025年已发货'!H:H</f>
        <v>马占全</v>
      </c>
      <c r="I6528" s="2">
        <f>'[1]2025年已发货'!I:I</f>
        <v>18189516466</v>
      </c>
      <c r="J6528" s="2" vm="1" t="e">
        <f>_xlfn._xlws.FILTER(辅助信息!D:D,辅助信息!G:G=G6528)</f>
        <v>#VALUE!</v>
      </c>
    </row>
    <row r="6529" spans="1:10">
      <c r="A6529" s="2" t="str">
        <f>'[1]2025年已发货'!A:A</f>
        <v>吉晨盛泰</v>
      </c>
      <c r="B6529" s="2" t="str">
        <f>'[1]2025年已发货'!B:B</f>
        <v>螺纹钢</v>
      </c>
      <c r="C6529" s="2" t="str">
        <f>'[1]2025年已发货'!C:C</f>
        <v>HRB400EФ25</v>
      </c>
      <c r="D6529" s="2" t="str">
        <f>'[1]2025年已发货'!D:D</f>
        <v>吨</v>
      </c>
      <c r="E6529" s="2">
        <f>'[1]2025年已发货'!E:E</f>
        <v>24</v>
      </c>
      <c r="F6529" s="4">
        <f>'[1]2025年已发货'!F:F</f>
        <v>45896</v>
      </c>
      <c r="G6529" s="2" t="str">
        <f>'[1]2025年已发货'!G:G</f>
        <v>（ 中铁一局四公司西昭高速6标3部）昭觉县洒拉地坡乡三分部山里钢筋场</v>
      </c>
      <c r="H6529" s="2" t="str">
        <f>'[1]2025年已发货'!H:H</f>
        <v>陈忠</v>
      </c>
      <c r="I6529" s="2">
        <f>'[1]2025年已发货'!I:I</f>
        <v>15730783825</v>
      </c>
      <c r="J6529" s="2" vm="1" t="e">
        <f>_xlfn._xlws.FILTER(辅助信息!D:D,辅助信息!G:G=G6529)</f>
        <v>#VALUE!</v>
      </c>
    </row>
    <row r="6530" spans="1:10">
      <c r="A6530" s="2" t="str">
        <f>'[1]2025年已发货'!A:A</f>
        <v>吉晨盛泰</v>
      </c>
      <c r="B6530" s="2" t="str">
        <f>'[1]2025年已发货'!B:B</f>
        <v>螺纹钢</v>
      </c>
      <c r="C6530" s="2" t="str">
        <f>'[1]2025年已发货'!C:C</f>
        <v>HRB400EФ12</v>
      </c>
      <c r="D6530" s="2" t="str">
        <f>'[1]2025年已发货'!D:D</f>
        <v>吨</v>
      </c>
      <c r="E6530" s="2">
        <f>'[1]2025年已发货'!E:E</f>
        <v>2</v>
      </c>
      <c r="F6530" s="4">
        <f>'[1]2025年已发货'!F:F</f>
        <v>45896</v>
      </c>
      <c r="G6530" s="2" t="str">
        <f>'[1]2025年已发货'!G:G</f>
        <v>（ 中铁一局四公司西昭高速6标3部）昭觉县洒拉地坡乡三分部山里钢筋场</v>
      </c>
      <c r="H6530" s="2" t="str">
        <f>'[1]2025年已发货'!H:H</f>
        <v>陈忠</v>
      </c>
      <c r="I6530" s="2">
        <f>'[1]2025年已发货'!I:I</f>
        <v>15730783825</v>
      </c>
      <c r="J6530" s="2" vm="1" t="e">
        <f>_xlfn._xlws.FILTER(辅助信息!D:D,辅助信息!G:G=G6530)</f>
        <v>#VALUE!</v>
      </c>
    </row>
    <row r="6531" spans="1:10">
      <c r="A6531" s="2" t="str">
        <f>'[1]2025年已发货'!A:A</f>
        <v>吉晨盛泰</v>
      </c>
      <c r="B6531" s="2" t="str">
        <f>'[1]2025年已发货'!B:B</f>
        <v>螺纹钢</v>
      </c>
      <c r="C6531" s="2" t="str">
        <f>'[1]2025年已发货'!C:C</f>
        <v>HRB400EФ28</v>
      </c>
      <c r="D6531" s="2" t="str">
        <f>'[1]2025年已发货'!D:D</f>
        <v>吨</v>
      </c>
      <c r="E6531" s="2">
        <f>'[1]2025年已发货'!E:E</f>
        <v>300</v>
      </c>
      <c r="F6531" s="4">
        <f>'[1]2025年已发货'!F:F</f>
        <v>45896</v>
      </c>
      <c r="G6531" s="2" t="str">
        <f>'[1]2025年已发货'!G:G</f>
        <v>（ 中铁一局四公司西昭高速6标3部）昭觉县洒拉地坡乡三分部山里钢筋场</v>
      </c>
      <c r="H6531" s="2" t="str">
        <f>'[1]2025年已发货'!H:H</f>
        <v>陈忠</v>
      </c>
      <c r="I6531" s="2">
        <f>'[1]2025年已发货'!I:I</f>
        <v>15730783825</v>
      </c>
      <c r="J6531" s="2" vm="1" t="e">
        <f>_xlfn._xlws.FILTER(辅助信息!D:D,辅助信息!G:G=G6531)</f>
        <v>#VALUE!</v>
      </c>
    </row>
    <row r="6532" spans="1:10">
      <c r="A6532" s="2" t="str">
        <f>'[1]2025年已发货'!A:A</f>
        <v>吉晨盛泰</v>
      </c>
      <c r="B6532" s="2" t="str">
        <f>'[1]2025年已发货'!B:B</f>
        <v>螺纹钢</v>
      </c>
      <c r="C6532" s="2" t="str">
        <f>'[1]2025年已发货'!C:C</f>
        <v>HRB400EФ14</v>
      </c>
      <c r="D6532" s="2" t="str">
        <f>'[1]2025年已发货'!D:D</f>
        <v>吨</v>
      </c>
      <c r="E6532" s="2">
        <f>'[1]2025年已发货'!E:E</f>
        <v>30</v>
      </c>
      <c r="F6532" s="4">
        <f>'[1]2025年已发货'!F:F</f>
        <v>45896</v>
      </c>
      <c r="G6532" s="2" t="str">
        <f>'[1]2025年已发货'!G:G</f>
        <v>（中铁一局四公司西昭高速6标2分部）四川省凉山彝族自治州昭觉县G348哈洛觉底</v>
      </c>
      <c r="H6532" s="2" t="str">
        <f>'[1]2025年已发货'!H:H</f>
        <v>刘振利</v>
      </c>
      <c r="I6532" s="2">
        <f>'[1]2025年已发货'!I:I</f>
        <v>17791512983</v>
      </c>
      <c r="J6532" s="2" vm="1" t="e">
        <f>_xlfn._xlws.FILTER(辅助信息!D:D,辅助信息!G:G=G6532)</f>
        <v>#VALUE!</v>
      </c>
    </row>
    <row r="6533" spans="1:10">
      <c r="A6533" s="2" t="str">
        <f>'[1]2025年已发货'!A:A</f>
        <v>吉晨盛泰</v>
      </c>
      <c r="B6533" s="2" t="str">
        <f>'[1]2025年已发货'!B:B</f>
        <v>螺纹钢</v>
      </c>
      <c r="C6533" s="2" t="str">
        <f>'[1]2025年已发货'!C:C</f>
        <v>HRB400EФ22</v>
      </c>
      <c r="D6533" s="2" t="str">
        <f>'[1]2025年已发货'!D:D</f>
        <v>吨</v>
      </c>
      <c r="E6533" s="2">
        <f>'[1]2025年已发货'!E:E</f>
        <v>70</v>
      </c>
      <c r="F6533" s="4">
        <f>'[1]2025年已发货'!F:F</f>
        <v>45896</v>
      </c>
      <c r="G6533" s="2" t="str">
        <f>'[1]2025年已发货'!G:G</f>
        <v>（中铁一局四公司西昭高速6标2分部）四川省凉山彝族自治州昭觉县G348哈洛觉底</v>
      </c>
      <c r="H6533" s="2" t="str">
        <f>'[1]2025年已发货'!H:H</f>
        <v>刘振利</v>
      </c>
      <c r="I6533" s="2">
        <f>'[1]2025年已发货'!I:I</f>
        <v>17791512983</v>
      </c>
      <c r="J6533" s="2" vm="1" t="e">
        <f>_xlfn._xlws.FILTER(辅助信息!D:D,辅助信息!G:G=G6533)</f>
        <v>#VALUE!</v>
      </c>
    </row>
    <row r="6534" spans="1:10">
      <c r="A6534" s="2" t="str">
        <f>'[1]2025年已发货'!A:A</f>
        <v>钢固融</v>
      </c>
      <c r="B6534" s="2" t="str">
        <f>'[1]2025年已发货'!B:B</f>
        <v>螺纹钢</v>
      </c>
      <c r="C6534" s="2" t="str">
        <f>'[1]2025年已发货'!C:C</f>
        <v>HRB400EФ25*9m</v>
      </c>
      <c r="D6534" s="2" t="str">
        <f>'[1]2025年已发货'!D:D</f>
        <v>吨</v>
      </c>
      <c r="E6534" s="2">
        <f>'[1]2025年已发货'!E:E</f>
        <v>3</v>
      </c>
      <c r="F6534" s="4">
        <f>'[1]2025年已发货'!F:F</f>
        <v>45897</v>
      </c>
      <c r="G6534" s="2" t="str">
        <f>'[1]2025年已发货'!G:G</f>
        <v>（成铁西物松潘项目）松潘县东龙村“村民活动中心升级建设”工程、松潘县烟囱村“修缮入村道路”工程、松潘县镇江关村“文化广场建设”工程项目部</v>
      </c>
      <c r="H6534" s="2" t="str">
        <f>'[1]2025年已发货'!H:H</f>
        <v>黄永福</v>
      </c>
      <c r="I6534" s="2" t="str">
        <f>'[1]2025年已发货'!I:I</f>
        <v>15982823571</v>
      </c>
      <c r="J6534" s="2" vm="1" t="e">
        <f>_xlfn._xlws.FILTER(辅助信息!D:D,辅助信息!G:G=G6534)</f>
        <v>#VALUE!</v>
      </c>
    </row>
    <row r="6535" spans="1:10">
      <c r="A6535" s="2" t="str">
        <f>'[1]2025年已发货'!A:A</f>
        <v>钢固融</v>
      </c>
      <c r="B6535" s="2" t="str">
        <f>'[1]2025年已发货'!B:B</f>
        <v>螺纹钢</v>
      </c>
      <c r="C6535" s="2" t="str">
        <f>'[1]2025年已发货'!C:C</f>
        <v>HRB400EФ14*9m</v>
      </c>
      <c r="D6535" s="2" t="str">
        <f>'[1]2025年已发货'!D:D</f>
        <v>吨</v>
      </c>
      <c r="E6535" s="2">
        <f>'[1]2025年已发货'!E:E</f>
        <v>3</v>
      </c>
      <c r="F6535" s="4">
        <f>'[1]2025年已发货'!F:F</f>
        <v>45897</v>
      </c>
      <c r="G6535" s="2" t="str">
        <f>'[1]2025年已发货'!G:G</f>
        <v>（成铁西物松潘项目）松潘县东龙村“村民活动中心升级建设”工程、松潘县烟囱村“修缮入村道路”工程、松潘县镇江关村“文化广场建设”工程项目部</v>
      </c>
      <c r="H6535" s="2" t="str">
        <f>'[1]2025年已发货'!H:H</f>
        <v>黄永福</v>
      </c>
      <c r="I6535" s="2" t="str">
        <f>'[1]2025年已发货'!I:I</f>
        <v>15982823571</v>
      </c>
      <c r="J6535" s="2" vm="1" t="e">
        <f>_xlfn._xlws.FILTER(辅助信息!D:D,辅助信息!G:G=G6535)</f>
        <v>#VALUE!</v>
      </c>
    </row>
    <row r="6536" spans="1:10">
      <c r="A6536" s="2" t="str">
        <f>'[1]2025年已发货'!A:A</f>
        <v>钢固融</v>
      </c>
      <c r="B6536" s="2" t="str">
        <f>'[1]2025年已发货'!B:B</f>
        <v>盘螺</v>
      </c>
      <c r="C6536" s="2" t="str">
        <f>'[1]2025年已发货'!C:C</f>
        <v>HRB400EФ10</v>
      </c>
      <c r="D6536" s="2" t="str">
        <f>'[1]2025年已发货'!D:D</f>
        <v>吨</v>
      </c>
      <c r="E6536" s="2">
        <f>'[1]2025年已发货'!E:E</f>
        <v>3</v>
      </c>
      <c r="F6536" s="4">
        <f>'[1]2025年已发货'!F:F</f>
        <v>45897</v>
      </c>
      <c r="G6536" s="2" t="str">
        <f>'[1]2025年已发货'!G:G</f>
        <v>（成铁西物松潘项目）松潘县东龙村“村民活动中心升级建设”工程、松潘县烟囱村“修缮入村道路”工程、松潘县镇江关村“文化广场建设”工程项目部</v>
      </c>
      <c r="H6536" s="2" t="str">
        <f>'[1]2025年已发货'!H:H</f>
        <v>黄永福</v>
      </c>
      <c r="I6536" s="2" t="str">
        <f>'[1]2025年已发货'!I:I</f>
        <v>15982823571</v>
      </c>
      <c r="J6536" s="2" vm="1" t="e">
        <f>_xlfn._xlws.FILTER(辅助信息!D:D,辅助信息!G:G=G6536)</f>
        <v>#VALUE!</v>
      </c>
    </row>
    <row r="6537" spans="1:10">
      <c r="A6537" s="2" t="str">
        <f>'[1]2025年已发货'!A:A</f>
        <v>钢固融</v>
      </c>
      <c r="B6537" s="2" t="str">
        <f>'[1]2025年已发货'!B:B</f>
        <v>盘螺</v>
      </c>
      <c r="C6537" s="2" t="str">
        <f>'[1]2025年已发货'!C:C</f>
        <v>HRB400EФ8</v>
      </c>
      <c r="D6537" s="2" t="str">
        <f>'[1]2025年已发货'!D:D</f>
        <v>吨</v>
      </c>
      <c r="E6537" s="2">
        <f>'[1]2025年已发货'!E:E</f>
        <v>3</v>
      </c>
      <c r="F6537" s="4">
        <f>'[1]2025年已发货'!F:F</f>
        <v>45897</v>
      </c>
      <c r="G6537" s="2" t="str">
        <f>'[1]2025年已发货'!G:G</f>
        <v>（成铁西物松潘项目）松潘县东龙村“村民活动中心升级建设”工程、松潘县烟囱村“修缮入村道路”工程、松潘县镇江关村“文化广场建设”工程项目部</v>
      </c>
      <c r="H6537" s="2" t="str">
        <f>'[1]2025年已发货'!H:H</f>
        <v>黄永福</v>
      </c>
      <c r="I6537" s="2">
        <f>'[1]2025年已发货'!I:I</f>
        <v>15982823571</v>
      </c>
      <c r="J6537" s="2" vm="1" t="e">
        <f>_xlfn._xlws.FILTER(辅助信息!D:D,辅助信息!G:G=G6537)</f>
        <v>#VALUE!</v>
      </c>
    </row>
    <row r="6538" spans="1:10">
      <c r="A6538" s="2" t="str">
        <f>'[1]2025年已发货'!A:A</f>
        <v>德胜</v>
      </c>
      <c r="B6538" s="2" t="str">
        <f>'[1]2025年已发货'!B:B</f>
        <v>螺纹钢</v>
      </c>
      <c r="C6538" s="2" t="str">
        <f>'[1]2025年已发货'!C:C</f>
        <v>HRB400EФ20*9m</v>
      </c>
      <c r="D6538" s="2" t="str">
        <f>'[1]2025年已发货'!D:D</f>
        <v>吨</v>
      </c>
      <c r="E6538" s="2">
        <f>'[1]2025年已发货'!E:E</f>
        <v>35</v>
      </c>
      <c r="F6538" s="4">
        <f>'[1]2025年已发货'!F:F</f>
        <v>45897</v>
      </c>
      <c r="G6538" s="2" t="str">
        <f>'[1]2025年已发货'!G:G</f>
        <v>（成铁西物-广元项目）广元市利州区女皇路255号广元铁路综合物流基地工程项目</v>
      </c>
      <c r="H6538" s="2" t="str">
        <f>'[1]2025年已发货'!H:H</f>
        <v>黄永福</v>
      </c>
      <c r="I6538" s="2" t="str">
        <f>'[1]2025年已发货'!I:I</f>
        <v>15982823571</v>
      </c>
      <c r="J6538" s="2" vm="1" t="e">
        <f>_xlfn._xlws.FILTER(辅助信息!D:D,辅助信息!G:G=G6538)</f>
        <v>#VALUE!</v>
      </c>
    </row>
    <row r="6539" spans="1:10">
      <c r="A6539" s="2" t="str">
        <f>'[1]2025年已发货'!A:A</f>
        <v>润耀</v>
      </c>
      <c r="B6539" s="2" t="str">
        <f>'[1]2025年已发货'!B:B</f>
        <v>盘螺</v>
      </c>
      <c r="C6539" s="2" t="str">
        <f>'[1]2025年已发货'!C:C</f>
        <v>HRB400E Φ6</v>
      </c>
      <c r="D6539" s="2" t="str">
        <f>'[1]2025年已发货'!D:D</f>
        <v>吨</v>
      </c>
      <c r="E6539" s="2">
        <f>'[1]2025年已发货'!E:E</f>
        <v>2</v>
      </c>
      <c r="F6539" s="4">
        <f>'[1]2025年已发货'!F:F</f>
        <v>45897</v>
      </c>
      <c r="G6539" s="2" t="str">
        <f>'[1]2025年已发货'!G:G</f>
        <v>（华西简阳西城嘉苑）四川省成都市简阳市简城街道高屋村</v>
      </c>
      <c r="H6539" s="2" t="str">
        <f>'[1]2025年已发货'!H:H</f>
        <v>张瀚镭</v>
      </c>
      <c r="I6539" s="2">
        <f>'[1]2025年已发货'!I:I</f>
        <v>15884666220</v>
      </c>
      <c r="J6539" s="2" t="str">
        <f>_xlfn._xlws.FILTER(辅助信息!D:D,辅助信息!G:G=G6539)</f>
        <v>华西简阳西城嘉苑</v>
      </c>
    </row>
    <row r="6540" spans="1:10">
      <c r="A6540" s="2" t="str">
        <f>'[1]2025年已发货'!A:A</f>
        <v>润耀</v>
      </c>
      <c r="B6540" s="2" t="str">
        <f>'[1]2025年已发货'!B:B</f>
        <v>盘螺</v>
      </c>
      <c r="C6540" s="2" t="str">
        <f>'[1]2025年已发货'!C:C</f>
        <v>HRB400E Φ10</v>
      </c>
      <c r="D6540" s="2" t="str">
        <f>'[1]2025年已发货'!D:D</f>
        <v>吨</v>
      </c>
      <c r="E6540" s="2">
        <f>'[1]2025年已发货'!E:E</f>
        <v>105</v>
      </c>
      <c r="F6540" s="4">
        <f>'[1]2025年已发货'!F:F</f>
        <v>45897</v>
      </c>
      <c r="G6540" s="2" t="str">
        <f>'[1]2025年已发货'!G:G</f>
        <v>（华西简阳西城嘉苑）四川省成都市简阳市简城街道高屋村</v>
      </c>
      <c r="H6540" s="2" t="str">
        <f>'[1]2025年已发货'!H:H</f>
        <v>张瀚镭</v>
      </c>
      <c r="I6540" s="2">
        <f>'[1]2025年已发货'!I:I</f>
        <v>15884666220</v>
      </c>
      <c r="J6540" s="2" t="str">
        <f>_xlfn._xlws.FILTER(辅助信息!D:D,辅助信息!G:G=G6540)</f>
        <v>华西简阳西城嘉苑</v>
      </c>
    </row>
    <row r="6541" spans="1:10">
      <c r="A6541" s="2" t="str">
        <f>'[1]2025年已发货'!A:A</f>
        <v>润耀</v>
      </c>
      <c r="B6541" s="2" t="str">
        <f>'[1]2025年已发货'!B:B</f>
        <v>盘螺</v>
      </c>
      <c r="C6541" s="2" t="str">
        <f>'[1]2025年已发货'!C:C</f>
        <v>HRB400E Φ12</v>
      </c>
      <c r="D6541" s="2" t="str">
        <f>'[1]2025年已发货'!D:D</f>
        <v>吨</v>
      </c>
      <c r="E6541" s="2">
        <f>'[1]2025年已发货'!E:E</f>
        <v>12</v>
      </c>
      <c r="F6541" s="4">
        <f>'[1]2025年已发货'!F:F</f>
        <v>45897</v>
      </c>
      <c r="G6541" s="2" t="str">
        <f>'[1]2025年已发货'!G:G</f>
        <v>（华西简阳西城嘉苑）四川省成都市简阳市简城街道高屋村</v>
      </c>
      <c r="H6541" s="2" t="str">
        <f>'[1]2025年已发货'!H:H</f>
        <v>张瀚镭</v>
      </c>
      <c r="I6541" s="2">
        <f>'[1]2025年已发货'!I:I</f>
        <v>15884666220</v>
      </c>
      <c r="J6541" s="2" t="str">
        <f>_xlfn._xlws.FILTER(辅助信息!D:D,辅助信息!G:G=G6541)</f>
        <v>华西简阳西城嘉苑</v>
      </c>
    </row>
    <row r="6542" spans="1:10">
      <c r="A6542" s="2" t="str">
        <f>'[1]2025年已发货'!A:A</f>
        <v>润耀</v>
      </c>
      <c r="B6542" s="2" t="str">
        <f>'[1]2025年已发货'!B:B</f>
        <v>螺纹钢</v>
      </c>
      <c r="C6542" s="2" t="str">
        <f>'[1]2025年已发货'!C:C</f>
        <v>HRB400E Φ14 9m</v>
      </c>
      <c r="D6542" s="2" t="str">
        <f>'[1]2025年已发货'!D:D</f>
        <v>吨</v>
      </c>
      <c r="E6542" s="2">
        <f>'[1]2025年已发货'!E:E</f>
        <v>10</v>
      </c>
      <c r="F6542" s="4">
        <f>'[1]2025年已发货'!F:F</f>
        <v>45897</v>
      </c>
      <c r="G6542" s="2" t="str">
        <f>'[1]2025年已发货'!G:G</f>
        <v>（华西简阳西城嘉苑）四川省成都市简阳市简城街道高屋村</v>
      </c>
      <c r="H6542" s="2" t="str">
        <f>'[1]2025年已发货'!H:H</f>
        <v>张瀚镭</v>
      </c>
      <c r="I6542" s="2">
        <f>'[1]2025年已发货'!I:I</f>
        <v>15884666220</v>
      </c>
      <c r="J6542" s="2" t="str">
        <f>_xlfn._xlws.FILTER(辅助信息!D:D,辅助信息!G:G=G6542)</f>
        <v>华西简阳西城嘉苑</v>
      </c>
    </row>
    <row r="6543" spans="1:10">
      <c r="A6543" s="2" t="str">
        <f>'[1]2025年已发货'!A:A</f>
        <v>润耀</v>
      </c>
      <c r="B6543" s="2" t="str">
        <f>'[1]2025年已发货'!B:B</f>
        <v>螺纹钢</v>
      </c>
      <c r="C6543" s="2" t="str">
        <f>'[1]2025年已发货'!C:C</f>
        <v>HRB400E Φ16 9m</v>
      </c>
      <c r="D6543" s="2" t="str">
        <f>'[1]2025年已发货'!D:D</f>
        <v>吨</v>
      </c>
      <c r="E6543" s="2">
        <f>'[1]2025年已发货'!E:E</f>
        <v>14</v>
      </c>
      <c r="F6543" s="4">
        <f>'[1]2025年已发货'!F:F</f>
        <v>45897</v>
      </c>
      <c r="G6543" s="2" t="str">
        <f>'[1]2025年已发货'!G:G</f>
        <v>（华西简阳西城嘉苑）四川省成都市简阳市简城街道高屋村</v>
      </c>
      <c r="H6543" s="2" t="str">
        <f>'[1]2025年已发货'!H:H</f>
        <v>张瀚镭</v>
      </c>
      <c r="I6543" s="2">
        <f>'[1]2025年已发货'!I:I</f>
        <v>15884666220</v>
      </c>
      <c r="J6543" s="2" t="str">
        <f>_xlfn._xlws.FILTER(辅助信息!D:D,辅助信息!G:G=G6543)</f>
        <v>华西简阳西城嘉苑</v>
      </c>
    </row>
    <row r="6544" spans="1:10">
      <c r="A6544" s="2" t="str">
        <f>'[1]2025年已发货'!A:A</f>
        <v>润耀</v>
      </c>
      <c r="B6544" s="2" t="str">
        <f>'[1]2025年已发货'!B:B</f>
        <v>螺纹钢</v>
      </c>
      <c r="C6544" s="2" t="str">
        <f>'[1]2025年已发货'!C:C</f>
        <v>HRB400E Φ18 9m</v>
      </c>
      <c r="D6544" s="2" t="str">
        <f>'[1]2025年已发货'!D:D</f>
        <v>吨</v>
      </c>
      <c r="E6544" s="2">
        <f>'[1]2025年已发货'!E:E</f>
        <v>6</v>
      </c>
      <c r="F6544" s="4">
        <f>'[1]2025年已发货'!F:F</f>
        <v>45897</v>
      </c>
      <c r="G6544" s="2" t="str">
        <f>'[1]2025年已发货'!G:G</f>
        <v>（华西简阳西城嘉苑）四川省成都市简阳市简城街道高屋村</v>
      </c>
      <c r="H6544" s="2" t="str">
        <f>'[1]2025年已发货'!H:H</f>
        <v>张瀚镭</v>
      </c>
      <c r="I6544" s="2">
        <f>'[1]2025年已发货'!I:I</f>
        <v>15884666220</v>
      </c>
      <c r="J6544" s="2" t="str">
        <f>_xlfn._xlws.FILTER(辅助信息!D:D,辅助信息!G:G=G6544)</f>
        <v>华西简阳西城嘉苑</v>
      </c>
    </row>
    <row r="6545" spans="1:10">
      <c r="A6545" s="2" t="str">
        <f>'[1]2025年已发货'!A:A</f>
        <v>润耀</v>
      </c>
      <c r="B6545" s="2" t="str">
        <f>'[1]2025年已发货'!B:B</f>
        <v>螺纹钢</v>
      </c>
      <c r="C6545" s="2" t="str">
        <f>'[1]2025年已发货'!C:C</f>
        <v>HRB400E Φ20 9m</v>
      </c>
      <c r="D6545" s="2" t="str">
        <f>'[1]2025年已发货'!D:D</f>
        <v>吨</v>
      </c>
      <c r="E6545" s="2">
        <f>'[1]2025年已发货'!E:E</f>
        <v>41</v>
      </c>
      <c r="F6545" s="4">
        <f>'[1]2025年已发货'!F:F</f>
        <v>45897</v>
      </c>
      <c r="G6545" s="2" t="str">
        <f>'[1]2025年已发货'!G:G</f>
        <v>（华西简阳西城嘉苑）四川省成都市简阳市简城街道高屋村</v>
      </c>
      <c r="H6545" s="2" t="str">
        <f>'[1]2025年已发货'!H:H</f>
        <v>张瀚镭</v>
      </c>
      <c r="I6545" s="2">
        <f>'[1]2025年已发货'!I:I</f>
        <v>15884666220</v>
      </c>
      <c r="J6545" s="2" t="str">
        <f>_xlfn._xlws.FILTER(辅助信息!D:D,辅助信息!G:G=G6545)</f>
        <v>华西简阳西城嘉苑</v>
      </c>
    </row>
    <row r="6546" spans="1:10">
      <c r="A6546" s="2" t="str">
        <f>'[1]2025年已发货'!A:A</f>
        <v>润耀</v>
      </c>
      <c r="B6546" s="2" t="str">
        <f>'[1]2025年已发货'!B:B</f>
        <v>螺纹钢</v>
      </c>
      <c r="C6546" s="2" t="str">
        <f>'[1]2025年已发货'!C:C</f>
        <v>HRB400E Φ22 9m</v>
      </c>
      <c r="D6546" s="2" t="str">
        <f>'[1]2025年已发货'!D:D</f>
        <v>吨</v>
      </c>
      <c r="E6546" s="2">
        <f>'[1]2025年已发货'!E:E</f>
        <v>3</v>
      </c>
      <c r="F6546" s="4">
        <f>'[1]2025年已发货'!F:F</f>
        <v>45897</v>
      </c>
      <c r="G6546" s="2" t="str">
        <f>'[1]2025年已发货'!G:G</f>
        <v>（华西简阳西城嘉苑）四川省成都市简阳市简城街道高屋村</v>
      </c>
      <c r="H6546" s="2" t="str">
        <f>'[1]2025年已发货'!H:H</f>
        <v>张瀚镭</v>
      </c>
      <c r="I6546" s="2">
        <f>'[1]2025年已发货'!I:I</f>
        <v>15884666220</v>
      </c>
      <c r="J6546" s="2" t="str">
        <f>_xlfn._xlws.FILTER(辅助信息!D:D,辅助信息!G:G=G6546)</f>
        <v>华西简阳西城嘉苑</v>
      </c>
    </row>
    <row r="6547" spans="1:10">
      <c r="A6547" s="2" t="str">
        <f>'[1]2025年已发货'!A:A</f>
        <v>润耀</v>
      </c>
      <c r="B6547" s="2" t="str">
        <f>'[1]2025年已发货'!B:B</f>
        <v>螺纹钢</v>
      </c>
      <c r="C6547" s="2" t="str">
        <f>'[1]2025年已发货'!C:C</f>
        <v>HRB400E Φ25 9m</v>
      </c>
      <c r="D6547" s="2" t="str">
        <f>'[1]2025年已发货'!D:D</f>
        <v>吨</v>
      </c>
      <c r="E6547" s="2">
        <f>'[1]2025年已发货'!E:E</f>
        <v>71</v>
      </c>
      <c r="F6547" s="4">
        <f>'[1]2025年已发货'!F:F</f>
        <v>45897</v>
      </c>
      <c r="G6547" s="2" t="str">
        <f>'[1]2025年已发货'!G:G</f>
        <v>（华西简阳西城嘉苑）四川省成都市简阳市简城街道高屋村</v>
      </c>
      <c r="H6547" s="2" t="str">
        <f>'[1]2025年已发货'!H:H</f>
        <v>张瀚镭</v>
      </c>
      <c r="I6547" s="2">
        <f>'[1]2025年已发货'!I:I</f>
        <v>15884666220</v>
      </c>
      <c r="J6547" s="2" t="str">
        <f>_xlfn._xlws.FILTER(辅助信息!D:D,辅助信息!G:G=G6547)</f>
        <v>华西简阳西城嘉苑</v>
      </c>
    </row>
    <row r="6548" spans="1:10">
      <c r="A6548" s="2" t="str">
        <f>'[1]2025年已发货'!A:A</f>
        <v>润耀</v>
      </c>
      <c r="B6548" s="2" t="str">
        <f>'[1]2025年已发货'!B:B</f>
        <v>螺纹钢</v>
      </c>
      <c r="C6548" s="2" t="str">
        <f>'[1]2025年已发货'!C:C</f>
        <v>HRB500E Φ25</v>
      </c>
      <c r="D6548" s="2" t="str">
        <f>'[1]2025年已发货'!D:D</f>
        <v>吨</v>
      </c>
      <c r="E6548" s="2">
        <f>'[1]2025年已发货'!E:E</f>
        <v>20</v>
      </c>
      <c r="F6548" s="4">
        <f>'[1]2025年已发货'!F:F</f>
        <v>45897</v>
      </c>
      <c r="G6548" s="2" t="str">
        <f>'[1]2025年已发货'!G:G</f>
        <v>（华西简阳西城嘉苑）四川省成都市简阳市简城街道高屋村</v>
      </c>
      <c r="H6548" s="2" t="str">
        <f>'[1]2025年已发货'!H:H</f>
        <v>张瀚镭</v>
      </c>
      <c r="I6548" s="2">
        <f>'[1]2025年已发货'!I:I</f>
        <v>15884666220</v>
      </c>
      <c r="J6548" s="2" t="str">
        <f>_xlfn._xlws.FILTER(辅助信息!D:D,辅助信息!G:G=G6548)</f>
        <v>华西简阳西城嘉苑</v>
      </c>
    </row>
    <row r="6549" spans="1:10">
      <c r="A6549" s="2" t="str">
        <f>'[1]2025年已发货'!A:A</f>
        <v>吉晨盛泰</v>
      </c>
      <c r="B6549" s="2" t="str">
        <f>'[1]2025年已发货'!B:B</f>
        <v>盘螺</v>
      </c>
      <c r="C6549" s="2" t="str">
        <f>'[1]2025年已发货'!C:C</f>
        <v>HRB400EΦ6</v>
      </c>
      <c r="D6549" s="2" t="str">
        <f>'[1]2025年已发货'!D:D</f>
        <v>吨</v>
      </c>
      <c r="E6549" s="2">
        <f>'[1]2025年已发货'!E:E</f>
        <v>12</v>
      </c>
      <c r="F6549" s="4">
        <f>'[1]2025年已发货'!F:F</f>
        <v>45897</v>
      </c>
      <c r="G6549" s="2" t="str">
        <f>'[1]2025年已发货'!G:G</f>
        <v>（中铁一局四公司西昭高速6标4分部）四川省凉山彝族自治州昭觉县杨日占里1#梁场</v>
      </c>
      <c r="H6549" s="2" t="str">
        <f>'[1]2025年已发货'!H:H</f>
        <v>马占全</v>
      </c>
      <c r="I6549" s="2">
        <f>'[1]2025年已发货'!I:I</f>
        <v>18189516465</v>
      </c>
      <c r="J6549" s="2" vm="1" t="e">
        <f>_xlfn._xlws.FILTER(辅助信息!D:D,辅助信息!G:G=G6549)</f>
        <v>#VALUE!</v>
      </c>
    </row>
    <row r="6550" spans="1:10">
      <c r="A6550" s="2" t="str">
        <f>'[1]2025年已发货'!A:A</f>
        <v>吉晨盛泰</v>
      </c>
      <c r="B6550" s="2" t="str">
        <f>'[1]2025年已发货'!B:B</f>
        <v>盘螺</v>
      </c>
      <c r="C6550" s="2" t="str">
        <f>'[1]2025年已发货'!C:C</f>
        <v>HRB400EΦ8</v>
      </c>
      <c r="D6550" s="2" t="str">
        <f>'[1]2025年已发货'!D:D</f>
        <v>吨</v>
      </c>
      <c r="E6550" s="2">
        <f>'[1]2025年已发货'!E:E</f>
        <v>20</v>
      </c>
      <c r="F6550" s="4">
        <f>'[1]2025年已发货'!F:F</f>
        <v>45897</v>
      </c>
      <c r="G6550" s="2" t="str">
        <f>'[1]2025年已发货'!G:G</f>
        <v>（中铁一局四公司西昭高速6标4分部）四川省凉山彝族自治州昭觉县杨日占里1#梁场</v>
      </c>
      <c r="H6550" s="2" t="str">
        <f>'[1]2025年已发货'!H:H</f>
        <v>马占全</v>
      </c>
      <c r="I6550" s="2">
        <f>'[1]2025年已发货'!I:I</f>
        <v>18189516466</v>
      </c>
      <c r="J6550" s="2" vm="1" t="e">
        <f>_xlfn._xlws.FILTER(辅助信息!D:D,辅助信息!G:G=G6550)</f>
        <v>#VALUE!</v>
      </c>
    </row>
    <row r="6551" spans="1:10">
      <c r="A6551" s="2" t="str">
        <f>'[1]2025年已发货'!A:A</f>
        <v>吉晨盛泰</v>
      </c>
      <c r="B6551" s="2" t="str">
        <f>'[1]2025年已发货'!B:B</f>
        <v>螺纹钢</v>
      </c>
      <c r="C6551" s="2" t="str">
        <f>'[1]2025年已发货'!C:C</f>
        <v>HRB400EФ25</v>
      </c>
      <c r="D6551" s="2" t="str">
        <f>'[1]2025年已发货'!D:D</f>
        <v>吨</v>
      </c>
      <c r="E6551" s="2">
        <f>'[1]2025年已发货'!E:E</f>
        <v>24</v>
      </c>
      <c r="F6551" s="4">
        <f>'[1]2025年已发货'!F:F</f>
        <v>45897</v>
      </c>
      <c r="G6551" s="2" t="str">
        <f>'[1]2025年已发货'!G:G</f>
        <v>（ 中铁一局四公司西昭高速6标3部）昭觉县洒拉地坡乡三分部山里钢筋场</v>
      </c>
      <c r="H6551" s="2" t="str">
        <f>'[1]2025年已发货'!H:H</f>
        <v>陈忠</v>
      </c>
      <c r="I6551" s="2">
        <f>'[1]2025年已发货'!I:I</f>
        <v>15730783825</v>
      </c>
      <c r="J6551" s="2" vm="1" t="e">
        <f>_xlfn._xlws.FILTER(辅助信息!D:D,辅助信息!G:G=G6551)</f>
        <v>#VALUE!</v>
      </c>
    </row>
    <row r="6552" spans="1:10">
      <c r="A6552" s="2" t="str">
        <f>'[1]2025年已发货'!A:A</f>
        <v>吉晨盛泰</v>
      </c>
      <c r="B6552" s="2" t="str">
        <f>'[1]2025年已发货'!B:B</f>
        <v>螺纹钢</v>
      </c>
      <c r="C6552" s="2" t="str">
        <f>'[1]2025年已发货'!C:C</f>
        <v>HRB400EФ12</v>
      </c>
      <c r="D6552" s="2" t="str">
        <f>'[1]2025年已发货'!D:D</f>
        <v>吨</v>
      </c>
      <c r="E6552" s="2">
        <f>'[1]2025年已发货'!E:E</f>
        <v>2</v>
      </c>
      <c r="F6552" s="4">
        <f>'[1]2025年已发货'!F:F</f>
        <v>45897</v>
      </c>
      <c r="G6552" s="2" t="str">
        <f>'[1]2025年已发货'!G:G</f>
        <v>（ 中铁一局四公司西昭高速6标3部）昭觉县洒拉地坡乡三分部山里钢筋场</v>
      </c>
      <c r="H6552" s="2" t="str">
        <f>'[1]2025年已发货'!H:H</f>
        <v>陈忠</v>
      </c>
      <c r="I6552" s="2">
        <f>'[1]2025年已发货'!I:I</f>
        <v>15730783825</v>
      </c>
      <c r="J6552" s="2" vm="1" t="e">
        <f>_xlfn._xlws.FILTER(辅助信息!D:D,辅助信息!G:G=G6552)</f>
        <v>#VALUE!</v>
      </c>
    </row>
    <row r="6553" spans="1:10">
      <c r="A6553" s="2" t="str">
        <f>'[1]2025年已发货'!A:A</f>
        <v>吉晨盛泰</v>
      </c>
      <c r="B6553" s="2" t="str">
        <f>'[1]2025年已发货'!B:B</f>
        <v>螺纹钢</v>
      </c>
      <c r="C6553" s="2" t="str">
        <f>'[1]2025年已发货'!C:C</f>
        <v>HRB400EФ28</v>
      </c>
      <c r="D6553" s="2" t="str">
        <f>'[1]2025年已发货'!D:D</f>
        <v>吨</v>
      </c>
      <c r="E6553" s="2">
        <f>'[1]2025年已发货'!E:E</f>
        <v>300</v>
      </c>
      <c r="F6553" s="4">
        <f>'[1]2025年已发货'!F:F</f>
        <v>45897</v>
      </c>
      <c r="G6553" s="2" t="str">
        <f>'[1]2025年已发货'!G:G</f>
        <v>（ 中铁一局四公司西昭高速6标3部）昭觉县洒拉地坡乡三分部山里钢筋场</v>
      </c>
      <c r="H6553" s="2" t="str">
        <f>'[1]2025年已发货'!H:H</f>
        <v>陈忠</v>
      </c>
      <c r="I6553" s="2">
        <f>'[1]2025年已发货'!I:I</f>
        <v>15730783825</v>
      </c>
      <c r="J6553" s="2" vm="1" t="e">
        <f>_xlfn._xlws.FILTER(辅助信息!D:D,辅助信息!G:G=G6553)</f>
        <v>#VALUE!</v>
      </c>
    </row>
    <row r="6554" spans="1:10">
      <c r="A6554" s="2" t="str">
        <f>'[1]2025年已发货'!A:A</f>
        <v>吉晨盛泰</v>
      </c>
      <c r="B6554" s="2" t="str">
        <f>'[1]2025年已发货'!B:B</f>
        <v>螺纹钢</v>
      </c>
      <c r="C6554" s="2" t="str">
        <f>'[1]2025年已发货'!C:C</f>
        <v>HRB400EФ14</v>
      </c>
      <c r="D6554" s="2" t="str">
        <f>'[1]2025年已发货'!D:D</f>
        <v>吨</v>
      </c>
      <c r="E6554" s="2">
        <f>'[1]2025年已发货'!E:E</f>
        <v>30</v>
      </c>
      <c r="F6554" s="4">
        <f>'[1]2025年已发货'!F:F</f>
        <v>45897</v>
      </c>
      <c r="G6554" s="2" t="str">
        <f>'[1]2025年已发货'!G:G</f>
        <v>（中铁一局四公司西昭高速6标2分部）四川省凉山彝族自治州昭觉县G348哈洛觉底</v>
      </c>
      <c r="H6554" s="2" t="str">
        <f>'[1]2025年已发货'!H:H</f>
        <v>刘振利</v>
      </c>
      <c r="I6554" s="2">
        <f>'[1]2025年已发货'!I:I</f>
        <v>17791512983</v>
      </c>
      <c r="J6554" s="2" vm="1" t="e">
        <f>_xlfn._xlws.FILTER(辅助信息!D:D,辅助信息!G:G=G6554)</f>
        <v>#VALUE!</v>
      </c>
    </row>
    <row r="6555" spans="1:10">
      <c r="A6555" s="2" t="str">
        <f>'[1]2025年已发货'!A:A</f>
        <v>吉晨盛泰</v>
      </c>
      <c r="B6555" s="2" t="str">
        <f>'[1]2025年已发货'!B:B</f>
        <v>螺纹钢</v>
      </c>
      <c r="C6555" s="2" t="str">
        <f>'[1]2025年已发货'!C:C</f>
        <v>HRB400EФ22</v>
      </c>
      <c r="D6555" s="2" t="str">
        <f>'[1]2025年已发货'!D:D</f>
        <v>吨</v>
      </c>
      <c r="E6555" s="2">
        <f>'[1]2025年已发货'!E:E</f>
        <v>70</v>
      </c>
      <c r="F6555" s="4">
        <f>'[1]2025年已发货'!F:F</f>
        <v>45897</v>
      </c>
      <c r="G6555" s="2" t="str">
        <f>'[1]2025年已发货'!G:G</f>
        <v>（中铁一局四公司西昭高速6标2分部）四川省凉山彝族自治州昭觉县G348哈洛觉底</v>
      </c>
      <c r="H6555" s="2" t="str">
        <f>'[1]2025年已发货'!H:H</f>
        <v>刘振利</v>
      </c>
      <c r="I6555" s="2">
        <f>'[1]2025年已发货'!I:I</f>
        <v>17791512983</v>
      </c>
      <c r="J6555" s="2" vm="1" t="e">
        <f>_xlfn._xlws.FILTER(辅助信息!D:D,辅助信息!G:G=G6555)</f>
        <v>#VALUE!</v>
      </c>
    </row>
    <row r="6556" spans="1:10">
      <c r="A6556" s="2" t="str">
        <f>'[1]2025年已发货'!A:A</f>
        <v>德胜恒嘉</v>
      </c>
      <c r="B6556" s="2" t="str">
        <f>'[1]2025年已发货'!B:B</f>
        <v>螺纹钢</v>
      </c>
      <c r="C6556" s="2" t="str">
        <f>'[1]2025年已发货'!C:C</f>
        <v>HRB400E Φ12×9米</v>
      </c>
      <c r="D6556" s="2" t="str">
        <f>'[1]2025年已发货'!D:D</f>
        <v>吨</v>
      </c>
      <c r="E6556" s="2">
        <f>'[1]2025年已发货'!E:E</f>
        <v>24</v>
      </c>
      <c r="F6556" s="4">
        <f>'[1]2025年已发货'!F:F</f>
        <v>45898</v>
      </c>
      <c r="G6556" s="2" t="str">
        <f>'[1]2025年已发货'!G:G</f>
        <v>（自永1标八局二分公司二分部）自贡市仙市枢纽</v>
      </c>
      <c r="H6556" s="2" t="str">
        <f>'[1]2025年已发货'!H:H</f>
        <v>李锐</v>
      </c>
      <c r="I6556" s="2">
        <f>'[1]2025年已发货'!I:I</f>
        <v>13890668545</v>
      </c>
      <c r="J6556" s="2" vm="1" t="e">
        <f>_xlfn._xlws.FILTER(辅助信息!D:D,辅助信息!G:G=G6556)</f>
        <v>#VALUE!</v>
      </c>
    </row>
    <row r="6557" spans="1:10">
      <c r="A6557" s="2" t="str">
        <f>'[1]2025年已发货'!A:A</f>
        <v>德胜恒嘉</v>
      </c>
      <c r="B6557" s="2" t="str">
        <f>'[1]2025年已发货'!B:B</f>
        <v>螺纹钢</v>
      </c>
      <c r="C6557" s="2" t="str">
        <f>'[1]2025年已发货'!C:C</f>
        <v>HRB400E Φ16×9米</v>
      </c>
      <c r="D6557" s="2" t="str">
        <f>'[1]2025年已发货'!D:D</f>
        <v>吨</v>
      </c>
      <c r="E6557" s="2">
        <f>'[1]2025年已发货'!E:E</f>
        <v>13</v>
      </c>
      <c r="F6557" s="4">
        <f>'[1]2025年已发货'!F:F</f>
        <v>45898</v>
      </c>
      <c r="G6557" s="2" t="str">
        <f>'[1]2025年已发货'!G:G</f>
        <v>（自永1标八局二分公司二分部）自贡市仙市枢纽</v>
      </c>
      <c r="H6557" s="2" t="str">
        <f>'[1]2025年已发货'!H:H</f>
        <v>李锐</v>
      </c>
      <c r="I6557" s="2">
        <f>'[1]2025年已发货'!I:I</f>
        <v>13890668545</v>
      </c>
      <c r="J6557" s="2" vm="1" t="e">
        <f>_xlfn._xlws.FILTER(辅助信息!D:D,辅助信息!G:G=G6557)</f>
        <v>#VALUE!</v>
      </c>
    </row>
    <row r="6558" spans="1:10">
      <c r="A6558" s="2" t="str">
        <f>'[1]2025年已发货'!A:A</f>
        <v>德胜恒嘉</v>
      </c>
      <c r="B6558" s="2" t="str">
        <f>'[1]2025年已发货'!B:B</f>
        <v>螺纹钢</v>
      </c>
      <c r="C6558" s="2" t="str">
        <f>'[1]2025年已发货'!C:C</f>
        <v>HRB400E Φ28×9米</v>
      </c>
      <c r="D6558" s="2" t="str">
        <f>'[1]2025年已发货'!D:D</f>
        <v>吨</v>
      </c>
      <c r="E6558" s="2">
        <f>'[1]2025年已发货'!E:E</f>
        <v>108</v>
      </c>
      <c r="F6558" s="4">
        <f>'[1]2025年已发货'!F:F</f>
        <v>45898</v>
      </c>
      <c r="G6558" s="2" t="str">
        <f>'[1]2025年已发货'!G:G</f>
        <v>（自永1标八局二分公司二分部）自贡市仙市枢纽</v>
      </c>
      <c r="H6558" s="2" t="str">
        <f>'[1]2025年已发货'!H:H</f>
        <v>李锐</v>
      </c>
      <c r="I6558" s="2">
        <f>'[1]2025年已发货'!I:I</f>
        <v>13890668545</v>
      </c>
      <c r="J6558" s="2" vm="1" t="e">
        <f>_xlfn._xlws.FILTER(辅助信息!D:D,辅助信息!G:G=G6558)</f>
        <v>#VALUE!</v>
      </c>
    </row>
    <row r="6559" spans="1:10">
      <c r="A6559" s="2" t="str">
        <f>'[1]2025年已发货'!A:A</f>
        <v>德胜恒嘉</v>
      </c>
      <c r="B6559" s="2" t="str">
        <f>'[1]2025年已发货'!B:B</f>
        <v>螺纹钢</v>
      </c>
      <c r="C6559" s="2" t="str">
        <f>'[1]2025年已发货'!C:C</f>
        <v>HRB400E Φ25×19米</v>
      </c>
      <c r="D6559" s="2" t="str">
        <f>'[1]2025年已发货'!D:D</f>
        <v>吨</v>
      </c>
      <c r="E6559" s="2">
        <f>'[1]2025年已发货'!E:E</f>
        <v>35</v>
      </c>
      <c r="F6559" s="4">
        <f>'[1]2025年已发货'!F:F</f>
        <v>45898</v>
      </c>
      <c r="G6559" s="2" t="str">
        <f>'[1]2025年已发货'!G:G</f>
        <v>（自永高速-自永3标六局交通分公司）四川省内江市隆昌市圣灯镇自永项目3标隆昌市圣灯镇中心学校</v>
      </c>
      <c r="H6559" s="2" t="str">
        <f>'[1]2025年已发货'!H:H</f>
        <v>李工</v>
      </c>
      <c r="I6559" s="2">
        <f>'[1]2025年已发货'!I:I</f>
        <v>19212995868</v>
      </c>
      <c r="J6559" s="2" vm="1" t="e">
        <f>_xlfn._xlws.FILTER(辅助信息!D:D,辅助信息!G:G=G6559)</f>
        <v>#VALUE!</v>
      </c>
    </row>
    <row r="6560" spans="1:10">
      <c r="A6560" s="2" t="str">
        <f>'[1]2025年已发货'!A:A</f>
        <v>钢固融</v>
      </c>
      <c r="B6560" s="2" t="str">
        <f>'[1]2025年已发货'!B:B</f>
        <v>高线</v>
      </c>
      <c r="C6560" s="2" t="str">
        <f>'[1]2025年已发货'!C:C</f>
        <v>HPB300 Φ10</v>
      </c>
      <c r="D6560" s="2" t="str">
        <f>'[1]2025年已发货'!D:D</f>
        <v>吨</v>
      </c>
      <c r="E6560" s="2">
        <f>'[1]2025年已发货'!E:E</f>
        <v>35</v>
      </c>
      <c r="F6560" s="4">
        <f>'[1]2025年已发货'!F:F</f>
        <v>45898</v>
      </c>
      <c r="G6560" s="2" t="str">
        <f>'[1]2025年已发货'!G:G</f>
        <v>（自永2标九局西南分公司钢筋棚）四川省自贡市骑龙镇大湾村</v>
      </c>
      <c r="H6560" s="2" t="str">
        <f>'[1]2025年已发货'!H:H</f>
        <v>袁洪浩</v>
      </c>
      <c r="I6560" s="2">
        <f>'[1]2025年已发货'!I:I</f>
        <v>18272354498</v>
      </c>
      <c r="J6560" s="2" vm="1" t="e">
        <f>_xlfn._xlws.FILTER(辅助信息!D:D,辅助信息!G:G=G6560)</f>
        <v>#VALUE!</v>
      </c>
    </row>
    <row r="6561" spans="1:10">
      <c r="A6561" s="2" t="str">
        <f>'[1]2025年已发货'!A:A</f>
        <v>钢固融</v>
      </c>
      <c r="B6561" s="2" t="str">
        <f>'[1]2025年已发货'!B:B</f>
        <v>盘螺</v>
      </c>
      <c r="C6561" s="2" t="str">
        <f>'[1]2025年已发货'!C:C</f>
        <v>HRB400E Φ12</v>
      </c>
      <c r="D6561" s="2" t="str">
        <f>'[1]2025年已发货'!D:D</f>
        <v>吨</v>
      </c>
      <c r="E6561" s="2">
        <f>'[1]2025年已发货'!E:E</f>
        <v>35</v>
      </c>
      <c r="F6561" s="4">
        <f>'[1]2025年已发货'!F:F</f>
        <v>45898</v>
      </c>
      <c r="G6561" s="2" t="str">
        <f>'[1]2025年已发货'!G:G</f>
        <v>（自永2标九局西南分公司钢筋棚）四川省自贡市骑龙镇大湾村</v>
      </c>
      <c r="H6561" s="2" t="str">
        <f>'[1]2025年已发货'!H:H</f>
        <v>袁洪浩</v>
      </c>
      <c r="I6561" s="2">
        <f>'[1]2025年已发货'!I:I</f>
        <v>18272354498</v>
      </c>
      <c r="J6561" s="2" vm="1" t="e">
        <f>_xlfn._xlws.FILTER(辅助信息!D:D,辅助信息!G:G=G6561)</f>
        <v>#VALUE!</v>
      </c>
    </row>
    <row r="6562" spans="1:10">
      <c r="A6562" s="2" t="str">
        <f>'[1]2025年已发货'!A:A</f>
        <v>晋邦</v>
      </c>
      <c r="B6562" s="2" t="str">
        <f>'[1]2025年已发货'!B:B</f>
        <v>螺纹钢</v>
      </c>
      <c r="C6562" s="2" t="str">
        <f>'[1]2025年已发货'!C:C</f>
        <v>HRB500E Φ22</v>
      </c>
      <c r="D6562" s="2" t="str">
        <f>'[1]2025年已发货'!D:D</f>
        <v>吨</v>
      </c>
      <c r="E6562" s="2">
        <f>'[1]2025年已发货'!E:E</f>
        <v>3</v>
      </c>
      <c r="F6562" s="4">
        <f>'[1]2025年已发货'!F:F</f>
        <v>45898</v>
      </c>
      <c r="G6562" s="2" t="str">
        <f>'[1]2025年已发货'!G:G</f>
        <v>（商投建工达州中医药科技园-4工区-11号楼）达州市通川区达州中医药职业学院犀牛大道北段</v>
      </c>
      <c r="H6562" s="2" t="str">
        <f>'[1]2025年已发货'!H:H</f>
        <v>张扬</v>
      </c>
      <c r="I6562" s="2">
        <f>'[1]2025年已发货'!I:I</f>
        <v>18381904567</v>
      </c>
      <c r="J6562" s="2" t="str">
        <f>_xlfn._xlws.FILTER(辅助信息!D:D,辅助信息!G:G=G6562)</f>
        <v>商投建工达州中医药科技园</v>
      </c>
    </row>
    <row r="6563" spans="1:10">
      <c r="A6563" s="2" t="str">
        <f>'[1]2025年已发货'!A:A</f>
        <v>晋邦</v>
      </c>
      <c r="B6563" s="2" t="str">
        <f>'[1]2025年已发货'!B:B</f>
        <v>螺纹钢</v>
      </c>
      <c r="C6563" s="2" t="str">
        <f>'[1]2025年已发货'!C:C</f>
        <v>HRB500E Φ25</v>
      </c>
      <c r="D6563" s="2" t="str">
        <f>'[1]2025年已发货'!D:D</f>
        <v>吨</v>
      </c>
      <c r="E6563" s="2">
        <f>'[1]2025年已发货'!E:E</f>
        <v>21</v>
      </c>
      <c r="F6563" s="4">
        <f>'[1]2025年已发货'!F:F</f>
        <v>45898</v>
      </c>
      <c r="G6563" s="2" t="str">
        <f>'[1]2025年已发货'!G:G</f>
        <v>（商投建工达州中医药科技园-4工区-11号楼）达州市通川区达州中医药职业学院犀牛大道北段</v>
      </c>
      <c r="H6563" s="2" t="str">
        <f>'[1]2025年已发货'!H:H</f>
        <v>张扬</v>
      </c>
      <c r="I6563" s="2">
        <f>'[1]2025年已发货'!I:I</f>
        <v>18381904567</v>
      </c>
      <c r="J6563" s="2" t="str">
        <f>_xlfn._xlws.FILTER(辅助信息!D:D,辅助信息!G:G=G6563)</f>
        <v>商投建工达州中医药科技园</v>
      </c>
    </row>
    <row r="6564" spans="1:10">
      <c r="A6564" s="2" t="str">
        <f>'[1]2025年已发货'!A:A</f>
        <v>晋邦</v>
      </c>
      <c r="B6564" s="2" t="str">
        <f>'[1]2025年已发货'!B:B</f>
        <v>螺纹钢</v>
      </c>
      <c r="C6564" s="2" t="str">
        <f>'[1]2025年已发货'!C:C</f>
        <v>HRB500E Φ14</v>
      </c>
      <c r="D6564" s="2" t="str">
        <f>'[1]2025年已发货'!D:D</f>
        <v>吨</v>
      </c>
      <c r="E6564" s="2">
        <f>'[1]2025年已发货'!E:E</f>
        <v>3</v>
      </c>
      <c r="F6564" s="4">
        <f>'[1]2025年已发货'!F:F</f>
        <v>45898</v>
      </c>
      <c r="G6564" s="2" t="str">
        <f>'[1]2025年已发货'!G:G</f>
        <v>（商投建工达州中医药科技园-4工区-8号楼）达州市通川区达州中医药职业学院犀牛大道北段</v>
      </c>
      <c r="H6564" s="2" t="str">
        <f>'[1]2025年已发货'!H:H</f>
        <v>张扬</v>
      </c>
      <c r="I6564" s="2">
        <f>'[1]2025年已发货'!I:I</f>
        <v>18381904567</v>
      </c>
      <c r="J6564" s="2" t="str">
        <f>_xlfn._xlws.FILTER(辅助信息!D:D,辅助信息!G:G=G6564)</f>
        <v>商投建工达州中医药科技园</v>
      </c>
    </row>
    <row r="6565" spans="1:10">
      <c r="A6565" s="2" t="str">
        <f>'[1]2025年已发货'!A:A</f>
        <v>晋邦</v>
      </c>
      <c r="B6565" s="2" t="str">
        <f>'[1]2025年已发货'!B:B</f>
        <v>螺纹钢</v>
      </c>
      <c r="C6565" s="2" t="str">
        <f>'[1]2025年已发货'!C:C</f>
        <v>HRB500E Φ16</v>
      </c>
      <c r="D6565" s="2" t="str">
        <f>'[1]2025年已发货'!D:D</f>
        <v>吨</v>
      </c>
      <c r="E6565" s="2">
        <f>'[1]2025年已发货'!E:E</f>
        <v>12</v>
      </c>
      <c r="F6565" s="4">
        <f>'[1]2025年已发货'!F:F</f>
        <v>45898</v>
      </c>
      <c r="G6565" s="2" t="str">
        <f>'[1]2025年已发货'!G:G</f>
        <v>（商投建工达州中医药科技园-4工区-8号楼）达州市通川区达州中医药职业学院犀牛大道北段</v>
      </c>
      <c r="H6565" s="2" t="str">
        <f>'[1]2025年已发货'!H:H</f>
        <v>张扬</v>
      </c>
      <c r="I6565" s="2">
        <f>'[1]2025年已发货'!I:I</f>
        <v>18381904567</v>
      </c>
      <c r="J6565" s="2" t="str">
        <f>_xlfn._xlws.FILTER(辅助信息!D:D,辅助信息!G:G=G6565)</f>
        <v>商投建工达州中医药科技园</v>
      </c>
    </row>
    <row r="6566" spans="1:10">
      <c r="A6566" s="2" t="str">
        <f>'[1]2025年已发货'!A:A</f>
        <v>晋邦</v>
      </c>
      <c r="B6566" s="2" t="str">
        <f>'[1]2025年已发货'!B:B</f>
        <v>螺纹钢</v>
      </c>
      <c r="C6566" s="2" t="str">
        <f>'[1]2025年已发货'!C:C</f>
        <v>HRB500E Φ25</v>
      </c>
      <c r="D6566" s="2" t="str">
        <f>'[1]2025年已发货'!D:D</f>
        <v>吨</v>
      </c>
      <c r="E6566" s="2">
        <f>'[1]2025年已发货'!E:E</f>
        <v>15</v>
      </c>
      <c r="F6566" s="4">
        <f>'[1]2025年已发货'!F:F</f>
        <v>45898</v>
      </c>
      <c r="G6566" s="2" t="str">
        <f>'[1]2025年已发货'!G:G</f>
        <v>（商投建工达州中医药科技园-4工区-8号楼）达州市通川区达州中医药职业学院犀牛大道北段</v>
      </c>
      <c r="H6566" s="2" t="str">
        <f>'[1]2025年已发货'!H:H</f>
        <v>张扬</v>
      </c>
      <c r="I6566" s="2">
        <f>'[1]2025年已发货'!I:I</f>
        <v>18381904567</v>
      </c>
      <c r="J6566" s="2" t="str">
        <f>_xlfn._xlws.FILTER(辅助信息!D:D,辅助信息!G:G=G6566)</f>
        <v>商投建工达州中医药科技园</v>
      </c>
    </row>
    <row r="6567" spans="1:10">
      <c r="A6567" s="2" t="str">
        <f>'[1]2025年已发货'!A:A</f>
        <v>晋邦</v>
      </c>
      <c r="B6567" s="2" t="str">
        <f>'[1]2025年已发货'!B:B</f>
        <v>盘螺</v>
      </c>
      <c r="C6567" s="2" t="str">
        <f>'[1]2025年已发货'!C:C</f>
        <v>HRB400E Φ8</v>
      </c>
      <c r="D6567" s="2" t="str">
        <f>'[1]2025年已发货'!D:D</f>
        <v>吨</v>
      </c>
      <c r="E6567" s="2">
        <f>'[1]2025年已发货'!E:E</f>
        <v>6</v>
      </c>
      <c r="F6567" s="4">
        <f>'[1]2025年已发货'!F:F</f>
        <v>45898</v>
      </c>
      <c r="G6567" s="2" t="str">
        <f>'[1]2025年已发货'!G:G</f>
        <v>（商投建工达州中医药科技园-1工区）达州市通川区达州中医药职业学院犀牛大道北段</v>
      </c>
      <c r="H6567" s="2" t="str">
        <f>'[1]2025年已发货'!H:H</f>
        <v>程黄刚</v>
      </c>
      <c r="I6567" s="2">
        <f>'[1]2025年已发货'!I:I</f>
        <v>15108211617</v>
      </c>
      <c r="J6567" s="2" t="str">
        <f>_xlfn._xlws.FILTER(辅助信息!D:D,辅助信息!G:G=G6567)</f>
        <v>商投建工达州中医药科技园</v>
      </c>
    </row>
    <row r="6568" spans="1:10">
      <c r="A6568" s="2" t="str">
        <f>'[1]2025年已发货'!A:A</f>
        <v>晋邦</v>
      </c>
      <c r="B6568" s="2" t="str">
        <f>'[1]2025年已发货'!B:B</f>
        <v>盘螺</v>
      </c>
      <c r="C6568" s="2" t="str">
        <f>'[1]2025年已发货'!C:C</f>
        <v>HRB400E Φ10</v>
      </c>
      <c r="D6568" s="2" t="str">
        <f>'[1]2025年已发货'!D:D</f>
        <v>吨</v>
      </c>
      <c r="E6568" s="2">
        <f>'[1]2025年已发货'!E:E</f>
        <v>3</v>
      </c>
      <c r="F6568" s="4">
        <f>'[1]2025年已发货'!F:F</f>
        <v>45898</v>
      </c>
      <c r="G6568" s="2" t="str">
        <f>'[1]2025年已发货'!G:G</f>
        <v>（商投建工达州中医药科技园-1工区）达州市通川区达州中医药职业学院犀牛大道北段</v>
      </c>
      <c r="H6568" s="2" t="str">
        <f>'[1]2025年已发货'!H:H</f>
        <v>程黄刚</v>
      </c>
      <c r="I6568" s="2">
        <f>'[1]2025年已发货'!I:I</f>
        <v>15108211617</v>
      </c>
      <c r="J6568" s="2" t="str">
        <f>_xlfn._xlws.FILTER(辅助信息!D:D,辅助信息!G:G=G6568)</f>
        <v>商投建工达州中医药科技园</v>
      </c>
    </row>
    <row r="6569" spans="1:10">
      <c r="A6569" s="2" t="str">
        <f>'[1]2025年已发货'!A:A</f>
        <v>晋邦</v>
      </c>
      <c r="B6569" s="2" t="str">
        <f>'[1]2025年已发货'!B:B</f>
        <v>螺纹钢</v>
      </c>
      <c r="C6569" s="2" t="str">
        <f>'[1]2025年已发货'!C:C</f>
        <v>HRB400E Φ20 9m</v>
      </c>
      <c r="D6569" s="2" t="str">
        <f>'[1]2025年已发货'!D:D</f>
        <v>吨</v>
      </c>
      <c r="E6569" s="2">
        <f>'[1]2025年已发货'!E:E</f>
        <v>15</v>
      </c>
      <c r="F6569" s="4">
        <f>'[1]2025年已发货'!F:F</f>
        <v>45898</v>
      </c>
      <c r="G6569" s="2" t="str">
        <f>'[1]2025年已发货'!G:G</f>
        <v>（商投建工达州中医药科技园-1工区）达州市通川区达州中医药职业学院犀牛大道北段</v>
      </c>
      <c r="H6569" s="2" t="str">
        <f>'[1]2025年已发货'!H:H</f>
        <v>程黄刚</v>
      </c>
      <c r="I6569" s="2">
        <f>'[1]2025年已发货'!I:I</f>
        <v>15108211617</v>
      </c>
      <c r="J6569" s="2" t="str">
        <f>_xlfn._xlws.FILTER(辅助信息!D:D,辅助信息!G:G=G6569)</f>
        <v>商投建工达州中医药科技园</v>
      </c>
    </row>
    <row r="6570" spans="1:10">
      <c r="A6570" s="2" t="str">
        <f>'[1]2025年已发货'!A:A</f>
        <v>晋邦</v>
      </c>
      <c r="B6570" s="2" t="str">
        <f>'[1]2025年已发货'!B:B</f>
        <v>螺纹钢</v>
      </c>
      <c r="C6570" s="2" t="str">
        <f>'[1]2025年已发货'!C:C</f>
        <v>HRB400E Φ25 9m</v>
      </c>
      <c r="D6570" s="2" t="str">
        <f>'[1]2025年已发货'!D:D</f>
        <v>吨</v>
      </c>
      <c r="E6570" s="2">
        <f>'[1]2025年已发货'!E:E</f>
        <v>12</v>
      </c>
      <c r="F6570" s="4">
        <f>'[1]2025年已发货'!F:F</f>
        <v>45898</v>
      </c>
      <c r="G6570" s="2" t="str">
        <f>'[1]2025年已发货'!G:G</f>
        <v>（商投建工达州中医药科技园-1工区）达州市通川区达州中医药职业学院犀牛大道北段</v>
      </c>
      <c r="H6570" s="2" t="str">
        <f>'[1]2025年已发货'!H:H</f>
        <v>程黄刚</v>
      </c>
      <c r="I6570" s="2">
        <f>'[1]2025年已发货'!I:I</f>
        <v>15108211617</v>
      </c>
      <c r="J6570" s="2" t="str">
        <f>_xlfn._xlws.FILTER(辅助信息!D:D,辅助信息!G:G=G6570)</f>
        <v>商投建工达州中医药科技园</v>
      </c>
    </row>
    <row r="6571" spans="1:10">
      <c r="A6571" s="2" t="str">
        <f>'[1]2025年已发货'!A:A</f>
        <v>润耀</v>
      </c>
      <c r="B6571" s="2" t="str">
        <f>'[1]2025年已发货'!B:B</f>
        <v>螺纹钢</v>
      </c>
      <c r="C6571" s="2" t="str">
        <f>'[1]2025年已发货'!C:C</f>
        <v>HRB400E Φ28 9m</v>
      </c>
      <c r="D6571" s="2" t="str">
        <f>'[1]2025年已发货'!D:D</f>
        <v>吨</v>
      </c>
      <c r="E6571" s="2">
        <f>'[1]2025年已发货'!E:E</f>
        <v>35</v>
      </c>
      <c r="F6571" s="4">
        <f>'[1]2025年已发货'!F:F</f>
        <v>45898</v>
      </c>
      <c r="G6571" s="2" t="str">
        <f>'[1]2025年已发货'!G:G</f>
        <v>(中铁科研院宜宾泥溪项目)中铁科研院集团有限公司宜宾市泥溪东互通式立交下穿成贵客专铁路工程项目钢筋加工厂</v>
      </c>
      <c r="H6571" s="2" t="str">
        <f>'[1]2025年已发货'!H:H</f>
        <v>蔡鹏</v>
      </c>
      <c r="I6571" s="2">
        <f>'[1]2025年已发货'!I:I</f>
        <v>19130850820</v>
      </c>
      <c r="J6571" s="2" t="str">
        <f>_xlfn._xlws.FILTER(辅助信息!D:D,辅助信息!G:G=G6571)</f>
        <v>中铁科研院宜宾泥溪项目</v>
      </c>
    </row>
    <row r="6572" spans="1:10">
      <c r="A6572" s="2" t="str">
        <f>'[1]2025年已发货'!A:A</f>
        <v>润耀</v>
      </c>
      <c r="B6572" s="2" t="str">
        <f>'[1]2025年已发货'!B:B</f>
        <v>盘圆</v>
      </c>
      <c r="C6572" s="2" t="str">
        <f>'[1]2025年已发货'!C:C</f>
        <v>HPB300Ф8</v>
      </c>
      <c r="D6572" s="2" t="str">
        <f>'[1]2025年已发货'!D:D</f>
        <v>吨</v>
      </c>
      <c r="E6572" s="2">
        <f>'[1]2025年已发货'!E:E</f>
        <v>35</v>
      </c>
      <c r="F6572" s="4">
        <f>'[1]2025年已发货'!F:F</f>
        <v>45898</v>
      </c>
      <c r="G6572" s="2" t="str">
        <f>'[1]2025年已发货'!G:G</f>
        <v>（中铁一局四公司康新高速TJ1-1标贡不卡隧道）四川省甘孜州康定市折多塘村车管所旁</v>
      </c>
      <c r="H6572" s="2" t="str">
        <f>'[1]2025年已发货'!H:H</f>
        <v>李彰</v>
      </c>
      <c r="I6572" s="2">
        <f>'[1]2025年已发货'!I:I</f>
        <v>18523285235</v>
      </c>
      <c r="J6572" s="2" vm="1" t="e">
        <f>_xlfn._xlws.FILTER(辅助信息!D:D,辅助信息!G:G=G6572)</f>
        <v>#VALUE!</v>
      </c>
    </row>
    <row r="6573" spans="1:10">
      <c r="A6573" s="2" t="str">
        <f>'[1]2025年已发货'!A:A</f>
        <v>润耀</v>
      </c>
      <c r="B6573" s="2" t="str">
        <f>'[1]2025年已发货'!B:B</f>
        <v>螺纹钢</v>
      </c>
      <c r="C6573" s="2" t="str">
        <f>'[1]2025年已发货'!C:C</f>
        <v>HRB400EФ14*9mm</v>
      </c>
      <c r="D6573" s="2" t="str">
        <f>'[1]2025年已发货'!D:D</f>
        <v>吨</v>
      </c>
      <c r="E6573" s="2">
        <f>'[1]2025年已发货'!E:E</f>
        <v>70</v>
      </c>
      <c r="F6573" s="4">
        <f>'[1]2025年已发货'!F:F</f>
        <v>45898</v>
      </c>
      <c r="G6573" s="2" t="str">
        <f>'[1]2025年已发货'!G:G</f>
        <v>（中铁六局呼和公司康新高速TJ4-2标）四川省甘孜藏族自治州康定市新都桥镇东俄罗三村中建八局搅拌站旁</v>
      </c>
      <c r="H6573" s="2" t="str">
        <f>'[1]2025年已发货'!H:H</f>
        <v>许文刚</v>
      </c>
      <c r="I6573" s="2">
        <f>'[1]2025年已发货'!I:I</f>
        <v>15848808186</v>
      </c>
      <c r="J6573" s="2" vm="1" t="e">
        <f>_xlfn._xlws.FILTER(辅助信息!D:D,辅助信息!G:G=G6573)</f>
        <v>#VALUE!</v>
      </c>
    </row>
    <row r="6574" spans="1:10">
      <c r="A6574" s="2" t="str">
        <f>'[1]2025年已发货'!A:A</f>
        <v>润耀</v>
      </c>
      <c r="B6574" s="2" t="str">
        <f>'[1]2025年已发货'!B:B</f>
        <v>盘螺</v>
      </c>
      <c r="C6574" s="2" t="str">
        <f>'[1]2025年已发货'!C:C</f>
        <v>HRB400E Φ8</v>
      </c>
      <c r="D6574" s="2" t="str">
        <f>'[1]2025年已发货'!D:D</f>
        <v>吨</v>
      </c>
      <c r="E6574" s="2">
        <f>'[1]2025年已发货'!E:E</f>
        <v>15</v>
      </c>
      <c r="F6574" s="4">
        <f>'[1]2025年已发货'!F:F</f>
        <v>45898</v>
      </c>
      <c r="G6574" s="2" t="str">
        <f>'[1]2025年已发货'!G:G</f>
        <v>（华西萌海科创农业生态谷）成都市简阳市白金山水库</v>
      </c>
      <c r="H6574" s="2" t="str">
        <f>'[1]2025年已发货'!H:H</f>
        <v>石清国</v>
      </c>
      <c r="I6574" s="2">
        <f>'[1]2025年已发货'!I:I</f>
        <v>13458642015</v>
      </c>
      <c r="J6574" s="2" t="str">
        <f>_xlfn._xlws.FILTER(辅助信息!D:D,辅助信息!G:G=G6574)</f>
        <v>华西萌海-科创农业生态谷</v>
      </c>
    </row>
    <row r="6575" spans="1:10">
      <c r="A6575" s="2" t="str">
        <f>'[1]2025年已发货'!A:A</f>
        <v>润耀</v>
      </c>
      <c r="B6575" s="2" t="str">
        <f>'[1]2025年已发货'!B:B</f>
        <v>盘螺</v>
      </c>
      <c r="C6575" s="2" t="str">
        <f>'[1]2025年已发货'!C:C</f>
        <v>HRB400E Φ10</v>
      </c>
      <c r="D6575" s="2" t="str">
        <f>'[1]2025年已发货'!D:D</f>
        <v>吨</v>
      </c>
      <c r="E6575" s="2">
        <f>'[1]2025年已发货'!E:E</f>
        <v>15</v>
      </c>
      <c r="F6575" s="4">
        <f>'[1]2025年已发货'!F:F</f>
        <v>45898</v>
      </c>
      <c r="G6575" s="2" t="str">
        <f>'[1]2025年已发货'!G:G</f>
        <v>（华西萌海科创农业生态谷）成都市简阳市白金山水库</v>
      </c>
      <c r="H6575" s="2" t="str">
        <f>'[1]2025年已发货'!H:H</f>
        <v>石清国</v>
      </c>
      <c r="I6575" s="2">
        <f>'[1]2025年已发货'!I:I</f>
        <v>13458642015</v>
      </c>
      <c r="J6575" s="2" t="str">
        <f>_xlfn._xlws.FILTER(辅助信息!D:D,辅助信息!G:G=G6575)</f>
        <v>华西萌海-科创农业生态谷</v>
      </c>
    </row>
    <row r="6576" spans="1:10">
      <c r="A6576" s="2" t="str">
        <f>'[1]2025年已发货'!A:A</f>
        <v>润耀</v>
      </c>
      <c r="B6576" s="2" t="str">
        <f>'[1]2025年已发货'!B:B</f>
        <v>盘螺</v>
      </c>
      <c r="C6576" s="2" t="str">
        <f>'[1]2025年已发货'!C:C</f>
        <v>HRB400E Φ12</v>
      </c>
      <c r="D6576" s="2" t="str">
        <f>'[1]2025年已发货'!D:D</f>
        <v>吨</v>
      </c>
      <c r="E6576" s="2">
        <f>'[1]2025年已发货'!E:E</f>
        <v>5</v>
      </c>
      <c r="F6576" s="4">
        <f>'[1]2025年已发货'!F:F</f>
        <v>45898</v>
      </c>
      <c r="G6576" s="2" t="str">
        <f>'[1]2025年已发货'!G:G</f>
        <v>（华西萌海科创农业生态谷）成都市简阳市白金山水库</v>
      </c>
      <c r="H6576" s="2" t="str">
        <f>'[1]2025年已发货'!H:H</f>
        <v>石清国</v>
      </c>
      <c r="I6576" s="2">
        <f>'[1]2025年已发货'!I:I</f>
        <v>13458642015</v>
      </c>
      <c r="J6576" s="2" t="str">
        <f>_xlfn._xlws.FILTER(辅助信息!D:D,辅助信息!G:G=G6576)</f>
        <v>华西萌海-科创农业生态谷</v>
      </c>
    </row>
    <row r="6577" spans="1:10">
      <c r="A6577" s="2" t="str">
        <f>'[1]2025年已发货'!A:A</f>
        <v>润耀</v>
      </c>
      <c r="B6577" s="2" t="str">
        <f>'[1]2025年已发货'!B:B</f>
        <v>螺纹钢</v>
      </c>
      <c r="C6577" s="2" t="str">
        <f>'[1]2025年已发货'!C:C</f>
        <v>HRB400E Φ12 9m</v>
      </c>
      <c r="D6577" s="2" t="str">
        <f>'[1]2025年已发货'!D:D</f>
        <v>吨</v>
      </c>
      <c r="E6577" s="2">
        <f>'[1]2025年已发货'!E:E</f>
        <v>5</v>
      </c>
      <c r="F6577" s="4">
        <f>'[1]2025年已发货'!F:F</f>
        <v>45898</v>
      </c>
      <c r="G6577" s="2" t="str">
        <f>'[1]2025年已发货'!G:G</f>
        <v>（华西萌海科创农业生态谷）成都市简阳市白金山水库</v>
      </c>
      <c r="H6577" s="2" t="str">
        <f>'[1]2025年已发货'!H:H</f>
        <v>石清国</v>
      </c>
      <c r="I6577" s="2">
        <f>'[1]2025年已发货'!I:I</f>
        <v>13458642015</v>
      </c>
      <c r="J6577" s="2" t="str">
        <f>_xlfn._xlws.FILTER(辅助信息!D:D,辅助信息!G:G=G6577)</f>
        <v>华西萌海-科创农业生态谷</v>
      </c>
    </row>
    <row r="6578" spans="1:10">
      <c r="A6578" s="2" t="str">
        <f>'[1]2025年已发货'!A:A</f>
        <v>润耀</v>
      </c>
      <c r="B6578" s="2" t="str">
        <f>'[1]2025年已发货'!B:B</f>
        <v>螺纹钢</v>
      </c>
      <c r="C6578" s="2" t="str">
        <f>'[1]2025年已发货'!C:C</f>
        <v>HRB400E Φ28 9m</v>
      </c>
      <c r="D6578" s="2" t="str">
        <f>'[1]2025年已发货'!D:D</f>
        <v>吨</v>
      </c>
      <c r="E6578" s="2">
        <f>'[1]2025年已发货'!E:E</f>
        <v>6</v>
      </c>
      <c r="F6578" s="4">
        <f>'[1]2025年已发货'!F:F</f>
        <v>45898</v>
      </c>
      <c r="G6578" s="2" t="str">
        <f>'[1]2025年已发货'!G:G</f>
        <v>（华西萌海科创农业生态谷）成都市简阳市白金山水库</v>
      </c>
      <c r="H6578" s="2" t="str">
        <f>'[1]2025年已发货'!H:H</f>
        <v>石清国</v>
      </c>
      <c r="I6578" s="2">
        <f>'[1]2025年已发货'!I:I</f>
        <v>13458642015</v>
      </c>
      <c r="J6578" s="2" t="str">
        <f>_xlfn._xlws.FILTER(辅助信息!D:D,辅助信息!G:G=G6578)</f>
        <v>华西萌海-科创农业生态谷</v>
      </c>
    </row>
    <row r="6579" spans="1:10">
      <c r="A6579" s="2" t="str">
        <f>'[1]2025年已发货'!A:A</f>
        <v>润耀</v>
      </c>
      <c r="B6579" s="2" t="str">
        <f>'[1]2025年已发货'!B:B</f>
        <v>螺纹钢</v>
      </c>
      <c r="C6579" s="2" t="str">
        <f>'[1]2025年已发货'!C:C</f>
        <v>HRB500E Φ25</v>
      </c>
      <c r="D6579" s="2" t="str">
        <f>'[1]2025年已发货'!D:D</f>
        <v>吨</v>
      </c>
      <c r="E6579" s="2">
        <f>'[1]2025年已发货'!E:E</f>
        <v>25</v>
      </c>
      <c r="F6579" s="4">
        <f>'[1]2025年已发货'!F:F</f>
        <v>45898</v>
      </c>
      <c r="G6579" s="2" t="str">
        <f>'[1]2025年已发货'!G:G</f>
        <v>（华西萌海科创农业生态谷）成都市简阳市白金山水库</v>
      </c>
      <c r="H6579" s="2" t="str">
        <f>'[1]2025年已发货'!H:H</f>
        <v>石清国</v>
      </c>
      <c r="I6579" s="2">
        <f>'[1]2025年已发货'!I:I</f>
        <v>13458642015</v>
      </c>
      <c r="J6579" s="2" t="str">
        <f>_xlfn._xlws.FILTER(辅助信息!D:D,辅助信息!G:G=G6579)</f>
        <v>华西萌海-科创农业生态谷</v>
      </c>
    </row>
    <row r="6580" spans="1:10">
      <c r="A6580" s="2" t="str">
        <f>'[1]2025年已发货'!A:A</f>
        <v>德胜恒嘉</v>
      </c>
      <c r="B6580" s="2" t="str">
        <f>'[1]2025年已发货'!B:B</f>
        <v>螺纹钢</v>
      </c>
      <c r="C6580" s="2" t="str">
        <f>'[1]2025年已发货'!C:C</f>
        <v>HRB400EФ25*9mm</v>
      </c>
      <c r="D6580" s="2" t="str">
        <f>'[1]2025年已发货'!D:D</f>
        <v>吨</v>
      </c>
      <c r="E6580" s="2">
        <f>'[1]2025年已发货'!E:E</f>
        <v>35</v>
      </c>
      <c r="F6580" s="4">
        <f>'[1]2025年已发货'!F:F</f>
        <v>45899</v>
      </c>
      <c r="G6580" s="2" t="str">
        <f>'[1]2025年已发货'!G:G</f>
        <v>（中铁一局四公司康新高速TJ1-1标雅加梗隧道）四川省甘孜州康定市雅加梗路基</v>
      </c>
      <c r="H6580" s="2" t="str">
        <f>'[1]2025年已发货'!H:H</f>
        <v>刘子任</v>
      </c>
      <c r="I6580" s="2">
        <f>'[1]2025年已发货'!I:I</f>
        <v>18784539677</v>
      </c>
      <c r="J6580" s="2" vm="1" t="e">
        <f>_xlfn._xlws.FILTER(辅助信息!D:D,辅助信息!G:G=G6580)</f>
        <v>#VALUE!</v>
      </c>
    </row>
    <row r="6581" spans="1:10">
      <c r="A6581" s="2" t="str">
        <f>'[1]2025年已发货'!A:A</f>
        <v>德胜恒嘉</v>
      </c>
      <c r="B6581" s="2" t="str">
        <f>'[1]2025年已发货'!B:B</f>
        <v>螺纹钢</v>
      </c>
      <c r="C6581" s="2" t="str">
        <f>'[1]2025年已发货'!C:C</f>
        <v>HRB400E Φ25 9m</v>
      </c>
      <c r="D6581" s="2" t="str">
        <f>'[1]2025年已发货'!D:D</f>
        <v>吨</v>
      </c>
      <c r="E6581" s="2">
        <f>'[1]2025年已发货'!E:E</f>
        <v>105</v>
      </c>
      <c r="F6581" s="4">
        <f>'[1]2025年已发货'!F:F</f>
        <v>45899</v>
      </c>
      <c r="G6581" s="2" t="str">
        <f>'[1]2025年已发货'!G:G</f>
        <v>（中铁二局-成渝扩容4标）四川省成都市简阳市杨家镇桐子湾村二局拌合站</v>
      </c>
      <c r="H6581" s="2" t="str">
        <f>'[1]2025年已发货'!H:H</f>
        <v>陈钢</v>
      </c>
      <c r="I6581" s="2">
        <f>'[1]2025年已发货'!I:I</f>
        <v>13018165813</v>
      </c>
      <c r="J6581" s="2" vm="1" t="e">
        <f>_xlfn._xlws.FILTER(辅助信息!D:D,辅助信息!G:G=G6581)</f>
        <v>#VALUE!</v>
      </c>
    </row>
    <row r="6582" spans="1:10">
      <c r="A6582" s="2" t="str">
        <f>'[1]2025年已发货'!A:A</f>
        <v>德胜恒嘉</v>
      </c>
      <c r="B6582" s="2" t="str">
        <f>'[1]2025年已发货'!B:B</f>
        <v>螺纹钢</v>
      </c>
      <c r="C6582" s="2" t="str">
        <f>'[1]2025年已发货'!C:C</f>
        <v>HRB400E Φ25*12m</v>
      </c>
      <c r="D6582" s="2" t="str">
        <f>'[1]2025年已发货'!D:D</f>
        <v>吨</v>
      </c>
      <c r="E6582" s="2">
        <f>'[1]2025年已发货'!E:E</f>
        <v>35</v>
      </c>
      <c r="F6582" s="4">
        <f>'[1]2025年已发货'!F:F</f>
        <v>45899</v>
      </c>
      <c r="G6582" s="2" t="str">
        <f>'[1]2025年已发货'!G:G</f>
        <v>（中铁广州局-成渝扩容2标）成渝扩容项目ZCB3-2标2#钢筋厂【雁江区联盟桥东北50米(资资路) 】</v>
      </c>
      <c r="H6582" s="2" t="str">
        <f>'[1]2025年已发货'!H:H</f>
        <v>刘沛琦</v>
      </c>
      <c r="I6582" s="2">
        <f>'[1]2025年已发货'!I:I</f>
        <v>18011784798</v>
      </c>
      <c r="J6582" s="2" vm="1" t="e">
        <f>_xlfn._xlws.FILTER(辅助信息!D:D,辅助信息!G:G=G6582)</f>
        <v>#VALUE!</v>
      </c>
    </row>
    <row r="6583" spans="1:10">
      <c r="A6583" s="2" t="str">
        <f>'[1]2025年已发货'!A:A</f>
        <v>钢固融</v>
      </c>
      <c r="B6583" s="2" t="str">
        <f>'[1]2025年已发货'!B:B</f>
        <v>高线</v>
      </c>
      <c r="C6583" s="2" t="str">
        <f>'[1]2025年已发货'!C:C</f>
        <v>HPB300Φ12</v>
      </c>
      <c r="D6583" s="2" t="str">
        <f>'[1]2025年已发货'!D:D</f>
        <v>吨</v>
      </c>
      <c r="E6583" s="2">
        <f>'[1]2025年已发货'!E:E</f>
        <v>25</v>
      </c>
      <c r="F6583" s="4">
        <f>'[1]2025年已发货'!F:F</f>
        <v>45899</v>
      </c>
      <c r="G6583" s="2" t="str">
        <f>'[1]2025年已发货'!G:G</f>
        <v>（中铁广州局-成渝扩容2标）成渝扩容项目ZCB3-2标2#钢筋厂【雁江区联盟桥东北50米(资资路) 】</v>
      </c>
      <c r="H6583" s="2" t="str">
        <f>'[1]2025年已发货'!H:H</f>
        <v>刘沛琦</v>
      </c>
      <c r="I6583" s="2">
        <f>'[1]2025年已发货'!I:I</f>
        <v>18011784798</v>
      </c>
      <c r="J6583" s="2" vm="1" t="e">
        <f>_xlfn._xlws.FILTER(辅助信息!D:D,辅助信息!G:G=G6583)</f>
        <v>#VALUE!</v>
      </c>
    </row>
    <row r="6584" spans="1:10">
      <c r="A6584" s="2" t="str">
        <f>'[1]2025年已发货'!A:A</f>
        <v>钢固融</v>
      </c>
      <c r="B6584" s="2" t="str">
        <f>'[1]2025年已发货'!B:B</f>
        <v>盘螺</v>
      </c>
      <c r="C6584" s="2" t="str">
        <f>'[1]2025年已发货'!C:C</f>
        <v>HRB400E Φ12</v>
      </c>
      <c r="D6584" s="2" t="str">
        <f>'[1]2025年已发货'!D:D</f>
        <v>吨</v>
      </c>
      <c r="E6584" s="2">
        <f>'[1]2025年已发货'!E:E</f>
        <v>10</v>
      </c>
      <c r="F6584" s="4">
        <f>'[1]2025年已发货'!F:F</f>
        <v>45899</v>
      </c>
      <c r="G6584" s="2" t="str">
        <f>'[1]2025年已发货'!G:G</f>
        <v>（中铁广州局-成渝扩容2标）成渝扩容项目ZCB3-2标2#钢筋厂【雁江区联盟桥东北50米(资资路) 】</v>
      </c>
      <c r="H6584" s="2" t="str">
        <f>'[1]2025年已发货'!H:H</f>
        <v>刘沛琦</v>
      </c>
      <c r="I6584" s="2">
        <f>'[1]2025年已发货'!I:I</f>
        <v>18011784798</v>
      </c>
      <c r="J6584" s="2" vm="1" t="e">
        <f>_xlfn._xlws.FILTER(辅助信息!D:D,辅助信息!G:G=G6584)</f>
        <v>#VALUE!</v>
      </c>
    </row>
    <row r="6585" spans="1:10">
      <c r="A6585" s="2" t="str">
        <f>'[1]2025年已发货'!A:A</f>
        <v>达钢</v>
      </c>
      <c r="B6585" s="2" t="str">
        <f>'[1]2025年已发货'!B:B</f>
        <v>盘螺</v>
      </c>
      <c r="C6585" s="2" t="str">
        <f>'[1]2025年已发货'!C:C</f>
        <v>HRB400E Φ8</v>
      </c>
      <c r="D6585" s="2" t="str">
        <f>'[1]2025年已发货'!D:D</f>
        <v>吨</v>
      </c>
      <c r="E6585" s="2">
        <f>'[1]2025年已发货'!E:E</f>
        <v>40</v>
      </c>
      <c r="F6585" s="4">
        <f>'[1]2025年已发货'!F:F</f>
        <v>45899</v>
      </c>
      <c r="G6585" s="2" t="str">
        <f>'[1]2025年已发货'!G:G</f>
        <v>（商投建工达州中医药科技园-4工区-9号楼）达州市通川区达州中医药职业学院犀牛大道北段</v>
      </c>
      <c r="H6585" s="2" t="str">
        <f>'[1]2025年已发货'!H:H</f>
        <v>张扬</v>
      </c>
      <c r="I6585" s="2">
        <f>'[1]2025年已发货'!I:I</f>
        <v>18381904567</v>
      </c>
      <c r="J6585" s="2" t="str">
        <f>_xlfn._xlws.FILTER(辅助信息!D:D,辅助信息!G:G=G6585)</f>
        <v>商投建工达州中医药科技园</v>
      </c>
    </row>
    <row r="6586" spans="1:10">
      <c r="A6586" s="2" t="str">
        <f>'[1]2025年已发货'!A:A</f>
        <v>达钢</v>
      </c>
      <c r="B6586" s="2" t="str">
        <f>'[1]2025年已发货'!B:B</f>
        <v>盘螺</v>
      </c>
      <c r="C6586" s="2" t="str">
        <f>'[1]2025年已发货'!C:C</f>
        <v>HRB400E Φ10</v>
      </c>
      <c r="D6586" s="2" t="str">
        <f>'[1]2025年已发货'!D:D</f>
        <v>吨</v>
      </c>
      <c r="E6586" s="2">
        <f>'[1]2025年已发货'!E:E</f>
        <v>7</v>
      </c>
      <c r="F6586" s="4">
        <f>'[1]2025年已发货'!F:F</f>
        <v>45899</v>
      </c>
      <c r="G6586" s="2" t="str">
        <f>'[1]2025年已发货'!G:G</f>
        <v>（商投建工达州中医药科技园-4工区-9号楼）达州市通川区达州中医药职业学院犀牛大道北段</v>
      </c>
      <c r="H6586" s="2" t="str">
        <f>'[1]2025年已发货'!H:H</f>
        <v>张扬</v>
      </c>
      <c r="I6586" s="2">
        <f>'[1]2025年已发货'!I:I</f>
        <v>18381904567</v>
      </c>
      <c r="J6586" s="2" t="str">
        <f>_xlfn._xlws.FILTER(辅助信息!D:D,辅助信息!G:G=G6586)</f>
        <v>商投建工达州中医药科技园</v>
      </c>
    </row>
    <row r="6587" spans="1:10">
      <c r="A6587" s="2" t="str">
        <f>'[1]2025年已发货'!A:A</f>
        <v>德胜</v>
      </c>
      <c r="B6587" s="2" t="str">
        <f>'[1]2025年已发货'!B:B</f>
        <v>螺纹钢</v>
      </c>
      <c r="C6587" s="2" t="str">
        <f>'[1]2025年已发货'!C:C</f>
        <v>HRB400EФ22*9mm</v>
      </c>
      <c r="D6587" s="2" t="str">
        <f>'[1]2025年已发货'!D:D</f>
        <v>吨</v>
      </c>
      <c r="E6587" s="2">
        <f>'[1]2025年已发货'!E:E</f>
        <v>70</v>
      </c>
      <c r="F6587" s="4">
        <f>'[1]2025年已发货'!F:F</f>
        <v>45899</v>
      </c>
      <c r="G6587" s="2" t="str">
        <f>'[1]2025年已发货'!G:G</f>
        <v>(五冶建设龙泉芙蓉花语项目-1,3地块)龙泉驿区北川路双堰塘钓鱼东100米(北川路)</v>
      </c>
      <c r="H6587" s="2" t="str">
        <f>'[1]2025年已发货'!H:H</f>
        <v>祝</v>
      </c>
      <c r="I6587" s="2">
        <f>'[1]2025年已发货'!I:I</f>
        <v>15583590797</v>
      </c>
      <c r="J6587" s="2" t="str">
        <f>_xlfn._xlws.FILTER(辅助信息!D:D,辅助信息!G:G=G6587)</f>
        <v>五冶建设龙泉芙蓉花语项目</v>
      </c>
    </row>
    <row r="6588" spans="1:10">
      <c r="A6588" s="2" t="str">
        <f>'[1]2025年已发货'!A:A</f>
        <v>德胜</v>
      </c>
      <c r="B6588" s="2" t="str">
        <f>'[1]2025年已发货'!B:B</f>
        <v>螺纹钢</v>
      </c>
      <c r="C6588" s="2" t="str">
        <f>'[1]2025年已发货'!C:C</f>
        <v>HRB400EФ14</v>
      </c>
      <c r="D6588" s="2" t="str">
        <f>'[1]2025年已发货'!D:D</f>
        <v>吨</v>
      </c>
      <c r="E6588" s="2">
        <f>'[1]2025年已发货'!E:E</f>
        <v>2.8</v>
      </c>
      <c r="F6588" s="4">
        <f>'[1]2025年已发货'!F:F</f>
        <v>45900</v>
      </c>
      <c r="G6588" s="2" t="str">
        <f>'[1]2025年已发货'!G:G</f>
        <v>（五局建筑-太阳岛）四川省眉山市仁寿县黑龙滩镇中铁·太阳岛项目    </v>
      </c>
      <c r="H6588" s="2" t="str">
        <f>'[1]2025年已发货'!H:H</f>
        <v>曹露孆</v>
      </c>
      <c r="I6588" s="2">
        <f>'[1]2025年已发货'!I:I</f>
        <v>13595479368</v>
      </c>
      <c r="J6588" s="2" vm="1" t="e">
        <f>_xlfn._xlws.FILTER(辅助信息!D:D,辅助信息!G:G=G6588)</f>
        <v>#VALUE!</v>
      </c>
    </row>
    <row r="6589" spans="1:10">
      <c r="A6589" s="2" t="str">
        <f>'[1]2025年已发货'!A:A</f>
        <v>德胜</v>
      </c>
      <c r="B6589" s="2" t="str">
        <f>'[1]2025年已发货'!B:B</f>
        <v>螺纹钢</v>
      </c>
      <c r="C6589" s="2" t="str">
        <f>'[1]2025年已发货'!C:C</f>
        <v>HRB400EФ16</v>
      </c>
      <c r="D6589" s="2" t="str">
        <f>'[1]2025年已发货'!D:D</f>
        <v>吨</v>
      </c>
      <c r="E6589" s="2">
        <f>'[1]2025年已发货'!E:E</f>
        <v>16.8</v>
      </c>
      <c r="F6589" s="4">
        <f>'[1]2025年已发货'!F:F</f>
        <v>45900</v>
      </c>
      <c r="G6589" s="2" t="str">
        <f>'[1]2025年已发货'!G:G</f>
        <v>（五局建筑-太阳岛）四川省眉山市仁寿县黑龙滩镇中铁·太阳岛项目    </v>
      </c>
      <c r="H6589" s="2" t="str">
        <f>'[1]2025年已发货'!H:H</f>
        <v>曹露孆</v>
      </c>
      <c r="I6589" s="2">
        <f>'[1]2025年已发货'!I:I</f>
        <v>13595479368</v>
      </c>
      <c r="J6589" s="2" vm="1" t="e">
        <f>_xlfn._xlws.FILTER(辅助信息!D:D,辅助信息!G:G=G6589)</f>
        <v>#VALUE!</v>
      </c>
    </row>
    <row r="6590" spans="1:10">
      <c r="A6590" s="2" t="str">
        <f>'[1]2025年已发货'!A:A</f>
        <v>德胜</v>
      </c>
      <c r="B6590" s="2" t="str">
        <f>'[1]2025年已发货'!B:B</f>
        <v>螺纹钢</v>
      </c>
      <c r="C6590" s="2" t="str">
        <f>'[1]2025年已发货'!C:C</f>
        <v>HRB400EФ22</v>
      </c>
      <c r="D6590" s="2" t="str">
        <f>'[1]2025年已发货'!D:D</f>
        <v>吨</v>
      </c>
      <c r="E6590" s="2">
        <f>'[1]2025年已发货'!E:E</f>
        <v>19.6</v>
      </c>
      <c r="F6590" s="4">
        <f>'[1]2025年已发货'!F:F</f>
        <v>45900</v>
      </c>
      <c r="G6590" s="2" t="str">
        <f>'[1]2025年已发货'!G:G</f>
        <v>（五局建筑-太阳岛）四川省眉山市仁寿县黑龙滩镇中铁·太阳岛项目    </v>
      </c>
      <c r="H6590" s="2" t="str">
        <f>'[1]2025年已发货'!H:H</f>
        <v>曹露孆</v>
      </c>
      <c r="I6590" s="2">
        <f>'[1]2025年已发货'!I:I</f>
        <v>13595479368</v>
      </c>
      <c r="J6590" s="2" vm="1" t="e">
        <f>_xlfn._xlws.FILTER(辅助信息!D:D,辅助信息!G:G=G6590)</f>
        <v>#VALUE!</v>
      </c>
    </row>
    <row r="6591" spans="1:10">
      <c r="A6591" s="2" t="str">
        <f>'[1]2025年已发货'!A:A</f>
        <v>德胜</v>
      </c>
      <c r="B6591" s="2" t="str">
        <f>'[1]2025年已发货'!B:B</f>
        <v>螺纹钢</v>
      </c>
      <c r="C6591" s="2" t="str">
        <f>'[1]2025年已发货'!C:C</f>
        <v>HRB400EФ25</v>
      </c>
      <c r="D6591" s="2" t="str">
        <f>'[1]2025年已发货'!D:D</f>
        <v>吨</v>
      </c>
      <c r="E6591" s="2">
        <f>'[1]2025年已发货'!E:E</f>
        <v>28</v>
      </c>
      <c r="F6591" s="4">
        <f>'[1]2025年已发货'!F:F</f>
        <v>45900</v>
      </c>
      <c r="G6591" s="2" t="str">
        <f>'[1]2025年已发货'!G:G</f>
        <v>（五局建筑-太阳岛）四川省眉山市仁寿县黑龙滩镇中铁·太阳岛项目    </v>
      </c>
      <c r="H6591" s="2" t="str">
        <f>'[1]2025年已发货'!H:H</f>
        <v>曹露孆</v>
      </c>
      <c r="I6591" s="2">
        <f>'[1]2025年已发货'!I:I</f>
        <v>13595479368</v>
      </c>
      <c r="J6591" s="2" vm="1" t="e">
        <f>_xlfn._xlws.FILTER(辅助信息!D:D,辅助信息!G:G=G6591)</f>
        <v>#VALUE!</v>
      </c>
    </row>
    <row r="6592" spans="1:10">
      <c r="A6592" s="2" t="str">
        <f>'[1]2025年已发货'!A:A</f>
        <v>德胜</v>
      </c>
      <c r="B6592" s="2" t="str">
        <f>'[1]2025年已发货'!B:B</f>
        <v>螺纹钢</v>
      </c>
      <c r="C6592" s="2" t="str">
        <f>'[1]2025年已发货'!C:C</f>
        <v>HRB400EФ12*9m</v>
      </c>
      <c r="D6592" s="2" t="str">
        <f>'[1]2025年已发货'!D:D</f>
        <v>吨</v>
      </c>
      <c r="E6592" s="2">
        <f>'[1]2025年已发货'!E:E</f>
        <v>36</v>
      </c>
      <c r="F6592" s="4">
        <f>'[1]2025年已发货'!F:F</f>
        <v>45900</v>
      </c>
      <c r="G6592" s="2" t="str">
        <f>'[1]2025年已发货'!G:G</f>
        <v>（成铁西物-遂宁）遂宁市船山区杨渡街道遂宁项目施工现场</v>
      </c>
      <c r="H6592" s="2" t="str">
        <f>'[1]2025年已发货'!H:H</f>
        <v>黄永福</v>
      </c>
      <c r="I6592" s="2" t="str">
        <f>'[1]2025年已发货'!I:I</f>
        <v>15982823571</v>
      </c>
      <c r="J6592" s="2" vm="1" t="e">
        <f>_xlfn._xlws.FILTER(辅助信息!D:D,辅助信息!G:G=G6592)</f>
        <v>#VALUE!</v>
      </c>
    </row>
    <row r="6593" spans="1:10">
      <c r="A6593" s="2" t="str">
        <f>'[1]2025年已发货'!A:A</f>
        <v>德胜</v>
      </c>
      <c r="B6593" s="2" t="str">
        <f>'[1]2025年已发货'!B:B</f>
        <v>螺纹钢</v>
      </c>
      <c r="C6593" s="2" t="str">
        <f>'[1]2025年已发货'!C:C</f>
        <v>HRB400EФ16*9m</v>
      </c>
      <c r="D6593" s="2" t="str">
        <f>'[1]2025年已发货'!D:D</f>
        <v>吨</v>
      </c>
      <c r="E6593" s="2">
        <f>'[1]2025年已发货'!E:E</f>
        <v>87</v>
      </c>
      <c r="F6593" s="4">
        <f>'[1]2025年已发货'!F:F</f>
        <v>45900</v>
      </c>
      <c r="G6593" s="2" t="str">
        <f>'[1]2025年已发货'!G:G</f>
        <v>（成铁西物-遂宁）遂宁市船山区杨渡街道遂宁项目施工现场</v>
      </c>
      <c r="H6593" s="2" t="str">
        <f>'[1]2025年已发货'!H:H</f>
        <v>黄永福</v>
      </c>
      <c r="I6593" s="2" t="str">
        <f>'[1]2025年已发货'!I:I</f>
        <v>15982823571</v>
      </c>
      <c r="J6593" s="2" vm="1" t="e">
        <f>_xlfn._xlws.FILTER(辅助信息!D:D,辅助信息!G:G=G6593)</f>
        <v>#VALUE!</v>
      </c>
    </row>
    <row r="6594" spans="1:10">
      <c r="A6594" s="2" t="str">
        <f>'[1]2025年已发货'!A:A</f>
        <v>德胜</v>
      </c>
      <c r="B6594" s="2" t="str">
        <f>'[1]2025年已发货'!B:B</f>
        <v>螺纹钢</v>
      </c>
      <c r="C6594" s="2" t="str">
        <f>'[1]2025年已发货'!C:C</f>
        <v>HRB400EФ20*9m</v>
      </c>
      <c r="D6594" s="2" t="str">
        <f>'[1]2025年已发货'!D:D</f>
        <v>吨</v>
      </c>
      <c r="E6594" s="2">
        <f>'[1]2025年已发货'!E:E</f>
        <v>13</v>
      </c>
      <c r="F6594" s="4">
        <f>'[1]2025年已发货'!F:F</f>
        <v>45900</v>
      </c>
      <c r="G6594" s="2" t="str">
        <f>'[1]2025年已发货'!G:G</f>
        <v>（成铁西物-遂宁）遂宁市船山区杨渡街道遂宁项目施工现场</v>
      </c>
      <c r="H6594" s="2" t="str">
        <f>'[1]2025年已发货'!H:H</f>
        <v>黄永福</v>
      </c>
      <c r="I6594" s="2" t="str">
        <f>'[1]2025年已发货'!I:I</f>
        <v>15982823571</v>
      </c>
      <c r="J6594" s="2" vm="1" t="e">
        <f>_xlfn._xlws.FILTER(辅助信息!D:D,辅助信息!G:G=G6594)</f>
        <v>#VALUE!</v>
      </c>
    </row>
    <row r="6595" spans="1:10">
      <c r="A6595" s="2" t="str">
        <f>'[1]2025年已发货'!A:A</f>
        <v>德胜</v>
      </c>
      <c r="B6595" s="2" t="str">
        <f>'[1]2025年已发货'!B:B</f>
        <v>螺纹钢</v>
      </c>
      <c r="C6595" s="2" t="str">
        <f>'[1]2025年已发货'!C:C</f>
        <v>HRB400EФ22*9m</v>
      </c>
      <c r="D6595" s="2" t="str">
        <f>'[1]2025年已发货'!D:D</f>
        <v>吨</v>
      </c>
      <c r="E6595" s="2">
        <f>'[1]2025年已发货'!E:E</f>
        <v>28</v>
      </c>
      <c r="F6595" s="4">
        <f>'[1]2025年已发货'!F:F</f>
        <v>45900</v>
      </c>
      <c r="G6595" s="2" t="str">
        <f>'[1]2025年已发货'!G:G</f>
        <v>（成铁西物-遂宁）遂宁市船山区杨渡街道遂宁项目施工现场</v>
      </c>
      <c r="H6595" s="2" t="str">
        <f>'[1]2025年已发货'!H:H</f>
        <v>黄永福</v>
      </c>
      <c r="I6595" s="2" t="str">
        <f>'[1]2025年已发货'!I:I</f>
        <v>15982823571</v>
      </c>
      <c r="J6595" s="2" vm="1" t="e">
        <f>_xlfn._xlws.FILTER(辅助信息!D:D,辅助信息!G:G=G6595)</f>
        <v>#VALUE!</v>
      </c>
    </row>
    <row r="6596" spans="1:10">
      <c r="A6596" s="2" t="str">
        <f>'[1]2025年已发货'!A:A</f>
        <v>德胜</v>
      </c>
      <c r="B6596" s="2" t="str">
        <f>'[1]2025年已发货'!B:B</f>
        <v>螺纹钢</v>
      </c>
      <c r="C6596" s="2" t="str">
        <f>'[1]2025年已发货'!C:C</f>
        <v>HRB400EФ25*9m</v>
      </c>
      <c r="D6596" s="2" t="str">
        <f>'[1]2025年已发货'!D:D</f>
        <v>吨</v>
      </c>
      <c r="E6596" s="2">
        <f>'[1]2025年已发货'!E:E</f>
        <v>3</v>
      </c>
      <c r="F6596" s="4">
        <f>'[1]2025年已发货'!F:F</f>
        <v>45900</v>
      </c>
      <c r="G6596" s="2" t="str">
        <f>'[1]2025年已发货'!G:G</f>
        <v>（成铁西物-遂宁）遂宁市船山区杨渡街道遂宁项目施工现场</v>
      </c>
      <c r="H6596" s="2" t="str">
        <f>'[1]2025年已发货'!H:H</f>
        <v>黄永福</v>
      </c>
      <c r="I6596" s="2" t="str">
        <f>'[1]2025年已发货'!I:I</f>
        <v>15982823571</v>
      </c>
      <c r="J6596" s="2" vm="1" t="e">
        <f>_xlfn._xlws.FILTER(辅助信息!D:D,辅助信息!G:G=G6596)</f>
        <v>#VALUE!</v>
      </c>
    </row>
    <row r="6597" spans="1:10">
      <c r="A6597" s="2" t="str">
        <f>'[1]2025年已发货'!A:A</f>
        <v>德胜</v>
      </c>
      <c r="B6597" s="2" t="str">
        <f>'[1]2025年已发货'!B:B</f>
        <v>螺纹钢</v>
      </c>
      <c r="C6597" s="2" t="str">
        <f>'[1]2025年已发货'!C:C</f>
        <v>HRB400EФ28*9m</v>
      </c>
      <c r="D6597" s="2" t="str">
        <f>'[1]2025年已发货'!D:D</f>
        <v>吨</v>
      </c>
      <c r="E6597" s="2">
        <f>'[1]2025年已发货'!E:E</f>
        <v>3</v>
      </c>
      <c r="F6597" s="4">
        <f>'[1]2025年已发货'!F:F</f>
        <v>45900</v>
      </c>
      <c r="G6597" s="2" t="str">
        <f>'[1]2025年已发货'!G:G</f>
        <v>（成铁西物-遂宁）遂宁市船山区杨渡街道遂宁项目施工现场</v>
      </c>
      <c r="H6597" s="2" t="str">
        <f>'[1]2025年已发货'!H:H</f>
        <v>黄永福</v>
      </c>
      <c r="I6597" s="2" t="str">
        <f>'[1]2025年已发货'!I:I</f>
        <v>15982823571</v>
      </c>
      <c r="J6597" s="2" vm="1" t="e">
        <f>_xlfn._xlws.FILTER(辅助信息!D:D,辅助信息!G:G=G6597)</f>
        <v>#VALUE!</v>
      </c>
    </row>
    <row r="6598" spans="1:10">
      <c r="A6598" s="2" t="str">
        <f>'[1]2025年已发货'!A:A</f>
        <v>德胜</v>
      </c>
      <c r="B6598" s="2" t="str">
        <f>'[1]2025年已发货'!B:B</f>
        <v>螺纹钢</v>
      </c>
      <c r="C6598" s="2" t="str">
        <f>'[1]2025年已发货'!C:C</f>
        <v>HRB400EФ32*9m</v>
      </c>
      <c r="D6598" s="2" t="str">
        <f>'[1]2025年已发货'!D:D</f>
        <v>吨</v>
      </c>
      <c r="E6598" s="2">
        <f>'[1]2025年已发货'!E:E</f>
        <v>3</v>
      </c>
      <c r="F6598" s="4">
        <f>'[1]2025年已发货'!F:F</f>
        <v>45900</v>
      </c>
      <c r="G6598" s="2" t="str">
        <f>'[1]2025年已发货'!G:G</f>
        <v>（成铁西物-遂宁）遂宁市船山区杨渡街道遂宁项目施工现场</v>
      </c>
      <c r="H6598" s="2" t="str">
        <f>'[1]2025年已发货'!H:H</f>
        <v>黄永福</v>
      </c>
      <c r="I6598" s="2" t="str">
        <f>'[1]2025年已发货'!I:I</f>
        <v>15982823571</v>
      </c>
      <c r="J6598" s="2" vm="1" t="e">
        <f>_xlfn._xlws.FILTER(辅助信息!D:D,辅助信息!G:G=G6598)</f>
        <v>#VALUE!</v>
      </c>
    </row>
    <row r="6599" spans="1:10">
      <c r="A6599" s="2" t="str">
        <f>'[1]2025年已发货'!A:A</f>
        <v>钢固融</v>
      </c>
      <c r="B6599" s="2" t="str">
        <f>'[1]2025年已发货'!B:B</f>
        <v>高线</v>
      </c>
      <c r="C6599" s="2" t="str">
        <f>'[1]2025年已发货'!C:C</f>
        <v>HPB300  Φ8</v>
      </c>
      <c r="D6599" s="2" t="str">
        <f>'[1]2025年已发货'!D:D</f>
        <v>吨</v>
      </c>
      <c r="E6599" s="2">
        <f>'[1]2025年已发货'!E:E</f>
        <v>8</v>
      </c>
      <c r="F6599" s="4">
        <f>'[1]2025年已发货'!F:F</f>
        <v>45900</v>
      </c>
      <c r="G6599" s="2" t="str">
        <f>'[1]2025年已发货'!G:G</f>
        <v>（自永2标九局西南分公司钢筋棚）四川省自贡市骑龙镇大湾村</v>
      </c>
      <c r="H6599" s="2" t="str">
        <f>'[1]2025年已发货'!H:H</f>
        <v>袁洪浩</v>
      </c>
      <c r="I6599" s="2">
        <f>'[1]2025年已发货'!I:I</f>
        <v>18272354498</v>
      </c>
      <c r="J6599" s="2" vm="1" t="e">
        <f>_xlfn._xlws.FILTER(辅助信息!D:D,辅助信息!G:G=G6599)</f>
        <v>#VALUE!</v>
      </c>
    </row>
    <row r="6600" spans="1:10">
      <c r="A6600" s="2" t="str">
        <f>'[1]2025年已发货'!A:A</f>
        <v>钢固融</v>
      </c>
      <c r="B6600" s="2" t="str">
        <f>'[1]2025年已发货'!B:B</f>
        <v>盘螺</v>
      </c>
      <c r="C6600" s="2" t="str">
        <f>'[1]2025年已发货'!C:C</f>
        <v>HRB400E Φ12</v>
      </c>
      <c r="D6600" s="2" t="str">
        <f>'[1]2025年已发货'!D:D</f>
        <v>吨</v>
      </c>
      <c r="E6600" s="2">
        <f>'[1]2025年已发货'!E:E</f>
        <v>20</v>
      </c>
      <c r="F6600" s="4">
        <f>'[1]2025年已发货'!F:F</f>
        <v>45900</v>
      </c>
      <c r="G6600" s="2" t="str">
        <f>'[1]2025年已发货'!G:G</f>
        <v>（自永2标九局西南分公司钢筋棚）四川省自贡市骑龙镇大湾村</v>
      </c>
      <c r="H6600" s="2" t="str">
        <f>'[1]2025年已发货'!H:H</f>
        <v>袁洪浩</v>
      </c>
      <c r="I6600" s="2">
        <f>'[1]2025年已发货'!I:I</f>
        <v>18272354498</v>
      </c>
      <c r="J6600" s="2" vm="1" t="e">
        <f>_xlfn._xlws.FILTER(辅助信息!D:D,辅助信息!G:G=G6600)</f>
        <v>#VALUE!</v>
      </c>
    </row>
    <row r="6601" spans="1:10">
      <c r="A6601" s="2" t="str">
        <f>'[1]2025年已发货'!A:A</f>
        <v>钢固融</v>
      </c>
      <c r="B6601" s="2" t="str">
        <f>'[1]2025年已发货'!B:B</f>
        <v>盘螺</v>
      </c>
      <c r="C6601" s="2" t="str">
        <f>'[1]2025年已发货'!C:C</f>
        <v>HRB400E Φ14</v>
      </c>
      <c r="D6601" s="2" t="str">
        <f>'[1]2025年已发货'!D:D</f>
        <v>吨</v>
      </c>
      <c r="E6601" s="2">
        <f>'[1]2025年已发货'!E:E</f>
        <v>6</v>
      </c>
      <c r="F6601" s="4">
        <f>'[1]2025年已发货'!F:F</f>
        <v>45900</v>
      </c>
      <c r="G6601" s="2" t="str">
        <f>'[1]2025年已发货'!G:G</f>
        <v>（自永2标九局西南分公司钢筋棚）四川省自贡市骑龙镇大湾村</v>
      </c>
      <c r="H6601" s="2" t="str">
        <f>'[1]2025年已发货'!H:H</f>
        <v>袁洪浩</v>
      </c>
      <c r="I6601" s="2">
        <f>'[1]2025年已发货'!I:I</f>
        <v>18272354498</v>
      </c>
      <c r="J6601" s="2" vm="1" t="e">
        <f>_xlfn._xlws.FILTER(辅助信息!D:D,辅助信息!G:G=G6601)</f>
        <v>#VALUE!</v>
      </c>
    </row>
    <row r="6602" spans="1:10">
      <c r="A6602" s="2" t="str">
        <f>'[1]2025年已发货'!A:A</f>
        <v>钢固融</v>
      </c>
      <c r="B6602" s="2" t="str">
        <f>'[1]2025年已发货'!B:B</f>
        <v>盘螺</v>
      </c>
      <c r="C6602" s="2" t="str">
        <f>'[1]2025年已发货'!C:C</f>
        <v>HRB400E Φ8</v>
      </c>
      <c r="D6602" s="2" t="str">
        <f>'[1]2025年已发货'!D:D</f>
        <v>吨</v>
      </c>
      <c r="E6602" s="2">
        <f>'[1]2025年已发货'!E:E</f>
        <v>44</v>
      </c>
      <c r="F6602" s="4">
        <f>'[1]2025年已发货'!F:F</f>
        <v>45900</v>
      </c>
      <c r="G6602" s="2" t="str">
        <f>'[1]2025年已发货'!G:G</f>
        <v>（五局建筑-太阳岛）四川省眉山市仁寿县黑龙滩镇中铁·太阳岛项目    </v>
      </c>
      <c r="H6602" s="2" t="str">
        <f>'[1]2025年已发货'!H:H</f>
        <v>曹露孆</v>
      </c>
      <c r="I6602" s="2">
        <f>'[1]2025年已发货'!I:I</f>
        <v>13595479368</v>
      </c>
      <c r="J6602" s="2" vm="1" t="e">
        <f>_xlfn._xlws.FILTER(辅助信息!D:D,辅助信息!G:G=G6602)</f>
        <v>#VALUE!</v>
      </c>
    </row>
    <row r="6603" spans="1:10">
      <c r="A6603" s="2" t="str">
        <f>'[1]2025年已发货'!A:A</f>
        <v>钢固融</v>
      </c>
      <c r="B6603" s="2" t="str">
        <f>'[1]2025年已发货'!B:B</f>
        <v>盘螺</v>
      </c>
      <c r="C6603" s="2" t="str">
        <f>'[1]2025年已发货'!C:C</f>
        <v>HRB400E Φ10</v>
      </c>
      <c r="D6603" s="2" t="str">
        <f>'[1]2025年已发货'!D:D</f>
        <v>吨</v>
      </c>
      <c r="E6603" s="2">
        <f>'[1]2025年已发货'!E:E</f>
        <v>72</v>
      </c>
      <c r="F6603" s="4">
        <f>'[1]2025年已发货'!F:F</f>
        <v>45900</v>
      </c>
      <c r="G6603" s="2" t="str">
        <f>'[1]2025年已发货'!G:G</f>
        <v>（五局建筑-太阳岛）四川省眉山市仁寿县黑龙滩镇中铁·太阳岛项目    </v>
      </c>
      <c r="H6603" s="2" t="str">
        <f>'[1]2025年已发货'!H:H</f>
        <v>曹露孆</v>
      </c>
      <c r="I6603" s="2">
        <f>'[1]2025年已发货'!I:I</f>
        <v>13595479368</v>
      </c>
      <c r="J6603" s="2" vm="1" t="e">
        <f>_xlfn._xlws.FILTER(辅助信息!D:D,辅助信息!G:G=G6603)</f>
        <v>#VALUE!</v>
      </c>
    </row>
    <row r="6604" spans="1:10">
      <c r="A6604" s="2" t="str">
        <f>'[1]2025年已发货'!A:A</f>
        <v>钢固融</v>
      </c>
      <c r="B6604" s="2" t="str">
        <f>'[1]2025年已发货'!B:B</f>
        <v>螺纹钢</v>
      </c>
      <c r="C6604" s="2" t="str">
        <f>'[1]2025年已发货'!C:C</f>
        <v>HRB400EФ12</v>
      </c>
      <c r="D6604" s="2" t="str">
        <f>'[1]2025年已发货'!D:D</f>
        <v>吨</v>
      </c>
      <c r="E6604" s="2">
        <f>'[1]2025年已发货'!E:E</f>
        <v>20</v>
      </c>
      <c r="F6604" s="4">
        <f>'[1]2025年已发货'!F:F</f>
        <v>45900</v>
      </c>
      <c r="G6604" s="2" t="str">
        <f>'[1]2025年已发货'!G:G</f>
        <v>（五局建筑-太阳岛）四川省眉山市仁寿县黑龙滩镇中铁·太阳岛项目    </v>
      </c>
      <c r="H6604" s="2" t="str">
        <f>'[1]2025年已发货'!H:H</f>
        <v>曹露孆</v>
      </c>
      <c r="I6604" s="2">
        <f>'[1]2025年已发货'!I:I</f>
        <v>13595479368</v>
      </c>
      <c r="J6604" s="2" vm="1" t="e">
        <f>_xlfn._xlws.FILTER(辅助信息!D:D,辅助信息!G:G=G6604)</f>
        <v>#VALUE!</v>
      </c>
    </row>
    <row r="6605" spans="1:10">
      <c r="A6605" s="2" t="str">
        <f>'[1]2025年已发货'!A:A</f>
        <v>德胜</v>
      </c>
      <c r="B6605" s="2" t="str">
        <f>'[1]2025年已发货'!B:B</f>
        <v>螺纹钢</v>
      </c>
      <c r="C6605" s="2" t="str">
        <f>'[1]2025年已发货'!C:C</f>
        <v>HRB400E Φ14 9m</v>
      </c>
      <c r="D6605" s="2" t="str">
        <f>'[1]2025年已发货'!D:D</f>
        <v>吨</v>
      </c>
      <c r="E6605" s="2">
        <f>'[1]2025年已发货'!E:E</f>
        <v>35</v>
      </c>
      <c r="F6605" s="4">
        <f>'[1]2025年已发货'!F:F</f>
        <v>45901</v>
      </c>
      <c r="G6605" s="2" t="str">
        <f>'[1]2025年已发货'!G:G</f>
        <v>（华西乐山）-四川省乐山市市中区苏稽镇周山嘴校地共建产教融合基地建设项目一标段</v>
      </c>
      <c r="H6605" s="2" t="str">
        <f>'[1]2025年已发货'!H:H</f>
        <v>范增云</v>
      </c>
      <c r="I6605" s="2">
        <f>'[1]2025年已发货'!I:I</f>
        <v>13668153241</v>
      </c>
      <c r="J6605" s="2" vm="1" t="e">
        <f>_xlfn._xlws.FILTER(辅助信息!D:D,辅助信息!G:G=G6605)</f>
        <v>#VALUE!</v>
      </c>
    </row>
    <row r="6606" spans="1:10">
      <c r="A6606" s="2" t="str">
        <f>'[1]2025年已发货'!A:A</f>
        <v>德胜</v>
      </c>
      <c r="B6606" s="2" t="str">
        <f>'[1]2025年已发货'!B:B</f>
        <v>螺纹钢</v>
      </c>
      <c r="C6606" s="2" t="str">
        <f>'[1]2025年已发货'!C:C</f>
        <v>HRB500E Φ25 12m</v>
      </c>
      <c r="D6606" s="2" t="str">
        <f>'[1]2025年已发货'!D:D</f>
        <v>吨</v>
      </c>
      <c r="E6606" s="2">
        <f>'[1]2025年已发货'!E:E</f>
        <v>35</v>
      </c>
      <c r="F6606" s="4">
        <f>'[1]2025年已发货'!F:F</f>
        <v>45901</v>
      </c>
      <c r="G6606" s="2" t="str">
        <f>'[1]2025年已发货'!G:G</f>
        <v>（华西乐山）-四川省乐山市市中区苏稽镇周山嘴校地共建产教融合基地建设项目一标段</v>
      </c>
      <c r="H6606" s="2" t="str">
        <f>'[1]2025年已发货'!H:H</f>
        <v>范增云</v>
      </c>
      <c r="I6606" s="2">
        <f>'[1]2025年已发货'!I:I</f>
        <v>13668153241</v>
      </c>
      <c r="J6606" s="2" vm="1" t="e">
        <f>_xlfn._xlws.FILTER(辅助信息!D:D,辅助信息!G:G=G6606)</f>
        <v>#VALUE!</v>
      </c>
    </row>
    <row r="6607" spans="1:10">
      <c r="A6607" s="2" t="str">
        <f>'[1]2025年已发货'!A:A</f>
        <v>德胜</v>
      </c>
      <c r="B6607" s="2" t="str">
        <f>'[1]2025年已发货'!B:B</f>
        <v>螺纹钢</v>
      </c>
      <c r="C6607" s="2" t="str">
        <f>'[1]2025年已发货'!C:C</f>
        <v>HRB400EФ12*9m</v>
      </c>
      <c r="D6607" s="2" t="str">
        <f>'[1]2025年已发货'!D:D</f>
        <v>吨</v>
      </c>
      <c r="E6607" s="2">
        <f>'[1]2025年已发货'!E:E</f>
        <v>30</v>
      </c>
      <c r="F6607" s="4">
        <f>'[1]2025年已发货'!F:F</f>
        <v>45901</v>
      </c>
      <c r="G6607" s="2" t="str">
        <f>'[1]2025年已发货'!G:G</f>
        <v>（成铁西物重庆永川）重庆市永川区凤凰三路永川栏杆滩海关监管及集装箱装卸作业场所铁路专用线工程</v>
      </c>
      <c r="H6607" s="2" t="str">
        <f>'[1]2025年已发货'!H:H</f>
        <v>黄永福</v>
      </c>
      <c r="I6607" s="2" t="str">
        <f>'[1]2025年已发货'!I:I</f>
        <v>15982823571</v>
      </c>
      <c r="J6607" s="2" vm="1" t="e">
        <f>_xlfn._xlws.FILTER(辅助信息!D:D,辅助信息!G:G=G6607)</f>
        <v>#VALUE!</v>
      </c>
    </row>
    <row r="6608" spans="1:10">
      <c r="A6608" s="2" t="str">
        <f>'[1]2025年已发货'!A:A</f>
        <v>德胜</v>
      </c>
      <c r="B6608" s="2" t="str">
        <f>'[1]2025年已发货'!B:B</f>
        <v>螺纹钢</v>
      </c>
      <c r="C6608" s="2" t="str">
        <f>'[1]2025年已发货'!C:C</f>
        <v>HRB400EФ20*9m</v>
      </c>
      <c r="D6608" s="2" t="str">
        <f>'[1]2025年已发货'!D:D</f>
        <v>吨</v>
      </c>
      <c r="E6608" s="2">
        <f>'[1]2025年已发货'!E:E</f>
        <v>110</v>
      </c>
      <c r="F6608" s="4">
        <f>'[1]2025年已发货'!F:F</f>
        <v>45901</v>
      </c>
      <c r="G6608" s="2" t="str">
        <f>'[1]2025年已发货'!G:G</f>
        <v>（成铁西物重庆永川）重庆市永川区凤凰三路永川栏杆滩海关监管及集装箱装卸作业场所铁路专用线工程</v>
      </c>
      <c r="H6608" s="2" t="str">
        <f>'[1]2025年已发货'!H:H</f>
        <v>黄永福</v>
      </c>
      <c r="I6608" s="2" t="str">
        <f>'[1]2025年已发货'!I:I</f>
        <v>15982823571</v>
      </c>
      <c r="J6608" s="2" vm="1" t="e">
        <f>_xlfn._xlws.FILTER(辅助信息!D:D,辅助信息!G:G=G6608)</f>
        <v>#VALUE!</v>
      </c>
    </row>
    <row r="6609" spans="1:10">
      <c r="A6609" s="2" t="str">
        <f>'[1]2025年已发货'!A:A</f>
        <v>德胜恒嘉</v>
      </c>
      <c r="B6609" s="2" t="str">
        <f>'[1]2025年已发货'!B:B</f>
        <v>螺纹钢</v>
      </c>
      <c r="C6609" s="2" t="str">
        <f>'[1]2025年已发货'!C:C</f>
        <v>HRB400EФ25*9m</v>
      </c>
      <c r="D6609" s="2" t="str">
        <f>'[1]2025年已发货'!D:D</f>
        <v>吨</v>
      </c>
      <c r="E6609" s="2">
        <f>'[1]2025年已发货'!E:E</f>
        <v>140</v>
      </c>
      <c r="F6609" s="4">
        <f>'[1]2025年已发货'!F:F</f>
        <v>45901</v>
      </c>
      <c r="G6609" s="2" t="str">
        <f>'[1]2025年已发货'!G:G</f>
        <v>（中铁六局呼和公司康新高速TJ4-2标）四川省甘孜藏族自治州康定市新都桥镇东俄罗三村中建八局搅拌站旁</v>
      </c>
      <c r="H6609" s="2" t="str">
        <f>'[1]2025年已发货'!H:H</f>
        <v>许文刚</v>
      </c>
      <c r="I6609" s="2">
        <f>'[1]2025年已发货'!I:I</f>
        <v>15848808186</v>
      </c>
      <c r="J6609" s="2" vm="1" t="e">
        <f>_xlfn._xlws.FILTER(辅助信息!D:D,辅助信息!G:G=G6609)</f>
        <v>#VALUE!</v>
      </c>
    </row>
    <row r="6610" spans="1:10">
      <c r="A6610" s="2" t="str">
        <f>'[1]2025年已发货'!A:A</f>
        <v>德胜恒嘉</v>
      </c>
      <c r="B6610" s="2" t="str">
        <f>'[1]2025年已发货'!B:B</f>
        <v>螺纹钢</v>
      </c>
      <c r="C6610" s="2" t="str">
        <f>'[1]2025年已发货'!C:C</f>
        <v>HRB400EФ20*9m</v>
      </c>
      <c r="D6610" s="2" t="str">
        <f>'[1]2025年已发货'!D:D</f>
        <v>吨</v>
      </c>
      <c r="E6610" s="2">
        <f>'[1]2025年已发货'!E:E</f>
        <v>210</v>
      </c>
      <c r="F6610" s="4">
        <f>'[1]2025年已发货'!F:F</f>
        <v>45901</v>
      </c>
      <c r="G6610" s="2" t="str">
        <f>'[1]2025年已发货'!G:G</f>
        <v>（中铁一局四建康新高速TJ1-2标）四川省甘孜州康定市318国道玉顶积雪观景台旁</v>
      </c>
      <c r="H6610" s="2" t="str">
        <f>'[1]2025年已发货'!H:H</f>
        <v>李波/马小红</v>
      </c>
      <c r="I6610" s="2" t="str">
        <f>'[1]2025年已发货'!I:I</f>
        <v>13679069325/13808028745</v>
      </c>
      <c r="J6610" s="2" vm="1" t="e">
        <f>_xlfn._xlws.FILTER(辅助信息!D:D,辅助信息!G:G=G6610)</f>
        <v>#VALUE!</v>
      </c>
    </row>
    <row r="6611" spans="1:10">
      <c r="A6611" s="2" t="str">
        <f>'[1]2025年已发货'!A:A</f>
        <v>德胜恒嘉</v>
      </c>
      <c r="B6611" s="2" t="str">
        <f>'[1]2025年已发货'!B:B</f>
        <v>螺纹钢</v>
      </c>
      <c r="C6611" s="2" t="str">
        <f>'[1]2025年已发货'!C:C</f>
        <v>HRB400EФ18*9m</v>
      </c>
      <c r="D6611" s="2" t="str">
        <f>'[1]2025年已发货'!D:D</f>
        <v>吨</v>
      </c>
      <c r="E6611" s="2">
        <f>'[1]2025年已发货'!E:E</f>
        <v>35</v>
      </c>
      <c r="F6611" s="4">
        <f>'[1]2025年已发货'!F:F</f>
        <v>45901</v>
      </c>
      <c r="G6611" s="2" t="str">
        <f>'[1]2025年已发货'!G:G</f>
        <v>（中铁一局四建康新高速TJ1-2标）四川省甘孜州康定市318国道玉顶积雪观景台旁</v>
      </c>
      <c r="H6611" s="2" t="str">
        <f>'[1]2025年已发货'!H:H</f>
        <v>李波/马小红</v>
      </c>
      <c r="I6611" s="2" t="str">
        <f>'[1]2025年已发货'!I:I</f>
        <v>13679069325/13808028745</v>
      </c>
      <c r="J6611" s="2" vm="1" t="e">
        <f>_xlfn._xlws.FILTER(辅助信息!D:D,辅助信息!G:G=G6611)</f>
        <v>#VALUE!</v>
      </c>
    </row>
    <row r="6612" spans="1:10">
      <c r="A6612" s="2" t="str">
        <f>'[1]2025年已发货'!A:A</f>
        <v>德胜恒嘉</v>
      </c>
      <c r="B6612" s="2" t="str">
        <f>'[1]2025年已发货'!B:B</f>
        <v>螺纹钢</v>
      </c>
      <c r="C6612" s="2" t="str">
        <f>'[1]2025年已发货'!C:C</f>
        <v>HRB400EФ16*9m</v>
      </c>
      <c r="D6612" s="2" t="str">
        <f>'[1]2025年已发货'!D:D</f>
        <v>吨</v>
      </c>
      <c r="E6612" s="2">
        <f>'[1]2025年已发货'!E:E</f>
        <v>35</v>
      </c>
      <c r="F6612" s="4">
        <f>'[1]2025年已发货'!F:F</f>
        <v>45901</v>
      </c>
      <c r="G6612" s="2" t="str">
        <f>'[1]2025年已发货'!G:G</f>
        <v>（中铁一局四建康新高速TJ1-2标）四川省甘孜州康定市318国道玉顶积雪观景台旁</v>
      </c>
      <c r="H6612" s="2" t="str">
        <f>'[1]2025年已发货'!H:H</f>
        <v>李波/马小红</v>
      </c>
      <c r="I6612" s="2" t="str">
        <f>'[1]2025年已发货'!I:I</f>
        <v>13679069325/13808028745</v>
      </c>
      <c r="J6612" s="2" vm="1" t="e">
        <f>_xlfn._xlws.FILTER(辅助信息!D:D,辅助信息!G:G=G6612)</f>
        <v>#VALUE!</v>
      </c>
    </row>
    <row r="6613" spans="1:10">
      <c r="A6613" s="2" t="str">
        <f>'[1]2025年已发货'!A:A</f>
        <v>德胜</v>
      </c>
      <c r="B6613" s="2" t="str">
        <f>'[1]2025年已发货'!B:B</f>
        <v>螺纹钢</v>
      </c>
      <c r="C6613" s="2" t="str">
        <f>'[1]2025年已发货'!C:C</f>
        <v>HRB400E Φ22 9m</v>
      </c>
      <c r="D6613" s="2" t="str">
        <f>'[1]2025年已发货'!D:D</f>
        <v>吨</v>
      </c>
      <c r="E6613" s="2">
        <f>'[1]2025年已发货'!E:E</f>
        <v>105</v>
      </c>
      <c r="F6613" s="4">
        <f>'[1]2025年已发货'!F:F</f>
        <v>45901</v>
      </c>
      <c r="G6613" s="2" t="str">
        <f>'[1]2025年已发货'!G:G</f>
        <v>(五冶建设龙泉芙蓉花语项目-1,3地块)龙泉驿区北川路双堰塘钓鱼东100米(北川路)</v>
      </c>
      <c r="H6613" s="2" t="str">
        <f>'[1]2025年已发货'!H:H</f>
        <v>祝</v>
      </c>
      <c r="I6613" s="2">
        <f>'[1]2025年已发货'!I:I</f>
        <v>15583590797</v>
      </c>
      <c r="J6613" s="2" t="str">
        <f>_xlfn._xlws.FILTER(辅助信息!D:D,辅助信息!G:G=G6613)</f>
        <v>五冶建设龙泉芙蓉花语项目</v>
      </c>
    </row>
    <row r="6614" spans="1:10">
      <c r="A6614" s="2" t="str">
        <f>'[1]2025年已发货'!A:A</f>
        <v>钢固融</v>
      </c>
      <c r="B6614" s="2" t="str">
        <f>'[1]2025年已发货'!B:B</f>
        <v>高线</v>
      </c>
      <c r="C6614" s="2" t="str">
        <f>'[1]2025年已发货'!C:C</f>
        <v>HPB300 Φ10</v>
      </c>
      <c r="D6614" s="2" t="str">
        <f>'[1]2025年已发货'!D:D</f>
        <v>吨</v>
      </c>
      <c r="E6614" s="2">
        <f>'[1]2025年已发货'!E:E</f>
        <v>35</v>
      </c>
      <c r="F6614" s="4">
        <f>'[1]2025年已发货'!F:F</f>
        <v>45901</v>
      </c>
      <c r="G6614" s="2" t="str">
        <f>'[1]2025年已发货'!G:G</f>
        <v>(五冶建设龙泉芙蓉花语项目-1,3地块)龙泉驿区北川路双堰塘钓鱼东100米(北川路)</v>
      </c>
      <c r="H6614" s="2" t="str">
        <f>'[1]2025年已发货'!H:H</f>
        <v>祝</v>
      </c>
      <c r="I6614" s="2">
        <f>'[1]2025年已发货'!I:I</f>
        <v>15583590797</v>
      </c>
      <c r="J6614" s="2" t="str">
        <f>_xlfn._xlws.FILTER(辅助信息!D:D,辅助信息!G:G=G6614)</f>
        <v>五冶建设龙泉芙蓉花语项目</v>
      </c>
    </row>
    <row r="6615" spans="1:10">
      <c r="A6615" s="2" t="str">
        <f>'[1]2025年已发货'!A:A</f>
        <v>德胜</v>
      </c>
      <c r="B6615" s="2" t="str">
        <f>'[1]2025年已发货'!B:B</f>
        <v>螺纹钢</v>
      </c>
      <c r="C6615" s="2" t="str">
        <f>'[1]2025年已发货'!C:C</f>
        <v>HRB400E Φ12 9m</v>
      </c>
      <c r="D6615" s="2" t="str">
        <f>'[1]2025年已发货'!D:D</f>
        <v>吨</v>
      </c>
      <c r="E6615" s="2">
        <f>'[1]2025年已发货'!E:E</f>
        <v>25</v>
      </c>
      <c r="F6615" s="4">
        <f>'[1]2025年已发货'!F:F</f>
        <v>45901</v>
      </c>
      <c r="G6615" s="2" t="str">
        <f>'[1]2025年已发货'!G:G</f>
        <v>（五局新津tod项目）成都市新津区旭辉天府未来城南(华金路南)</v>
      </c>
      <c r="H6615" s="2" t="str">
        <f>'[1]2025年已发货'!H:H</f>
        <v>戴军</v>
      </c>
      <c r="I6615" s="2">
        <f>'[1]2025年已发货'!I:I</f>
        <v>15984585768</v>
      </c>
      <c r="J6615" s="2" vm="1" t="e">
        <f>_xlfn._xlws.FILTER(辅助信息!D:D,辅助信息!G:G=G6615)</f>
        <v>#VALUE!</v>
      </c>
    </row>
    <row r="6616" spans="1:10">
      <c r="A6616" s="2" t="str">
        <f>'[1]2025年已发货'!A:A</f>
        <v>德胜</v>
      </c>
      <c r="B6616" s="2" t="str">
        <f>'[1]2025年已发货'!B:B</f>
        <v>螺纹钢</v>
      </c>
      <c r="C6616" s="2" t="str">
        <f>'[1]2025年已发货'!C:C</f>
        <v>HRB400E Φ14 9m</v>
      </c>
      <c r="D6616" s="2" t="str">
        <f>'[1]2025年已发货'!D:D</f>
        <v>吨</v>
      </c>
      <c r="E6616" s="2">
        <f>'[1]2025年已发货'!E:E</f>
        <v>17</v>
      </c>
      <c r="F6616" s="4">
        <f>'[1]2025年已发货'!F:F</f>
        <v>45901</v>
      </c>
      <c r="G6616" s="2" t="str">
        <f>'[1]2025年已发货'!G:G</f>
        <v>（五局新津tod项目）成都市新津区旭辉天府未来城南(华金路南)</v>
      </c>
      <c r="H6616" s="2" t="str">
        <f>'[1]2025年已发货'!H:H</f>
        <v>戴军</v>
      </c>
      <c r="I6616" s="2">
        <f>'[1]2025年已发货'!I:I</f>
        <v>15984585768</v>
      </c>
      <c r="J6616" s="2" vm="1" t="e">
        <f>_xlfn._xlws.FILTER(辅助信息!D:D,辅助信息!G:G=G6616)</f>
        <v>#VALUE!</v>
      </c>
    </row>
    <row r="6617" spans="1:10">
      <c r="A6617" s="2" t="str">
        <f>'[1]2025年已发货'!A:A</f>
        <v>德胜</v>
      </c>
      <c r="B6617" s="2" t="str">
        <f>'[1]2025年已发货'!B:B</f>
        <v>螺纹钢</v>
      </c>
      <c r="C6617" s="2" t="str">
        <f>'[1]2025年已发货'!C:C</f>
        <v>HRB400E Φ16 9m</v>
      </c>
      <c r="D6617" s="2" t="str">
        <f>'[1]2025年已发货'!D:D</f>
        <v>吨</v>
      </c>
      <c r="E6617" s="2">
        <f>'[1]2025年已发货'!E:E</f>
        <v>2</v>
      </c>
      <c r="F6617" s="4">
        <f>'[1]2025年已发货'!F:F</f>
        <v>45901</v>
      </c>
      <c r="G6617" s="2" t="str">
        <f>'[1]2025年已发货'!G:G</f>
        <v>（五局新津tod项目）成都市新津区旭辉天府未来城南(华金路南)</v>
      </c>
      <c r="H6617" s="2" t="str">
        <f>'[1]2025年已发货'!H:H</f>
        <v>戴军</v>
      </c>
      <c r="I6617" s="2">
        <f>'[1]2025年已发货'!I:I</f>
        <v>15984585768</v>
      </c>
      <c r="J6617" s="2" vm="1" t="e">
        <f>_xlfn._xlws.FILTER(辅助信息!D:D,辅助信息!G:G=G6617)</f>
        <v>#VALUE!</v>
      </c>
    </row>
    <row r="6618" spans="1:10">
      <c r="A6618" s="2" t="str">
        <f>'[1]2025年已发货'!A:A</f>
        <v>德胜</v>
      </c>
      <c r="B6618" s="2" t="str">
        <f>'[1]2025年已发货'!B:B</f>
        <v>螺纹钢</v>
      </c>
      <c r="C6618" s="2" t="str">
        <f>'[1]2025年已发货'!C:C</f>
        <v>HRB400E Φ18 9m</v>
      </c>
      <c r="D6618" s="2" t="str">
        <f>'[1]2025年已发货'!D:D</f>
        <v>吨</v>
      </c>
      <c r="E6618" s="2">
        <f>'[1]2025年已发货'!E:E</f>
        <v>15</v>
      </c>
      <c r="F6618" s="4">
        <f>'[1]2025年已发货'!F:F</f>
        <v>45901</v>
      </c>
      <c r="G6618" s="2" t="str">
        <f>'[1]2025年已发货'!G:G</f>
        <v>（五局新津tod项目）成都市新津区旭辉天府未来城南(华金路南)</v>
      </c>
      <c r="H6618" s="2" t="str">
        <f>'[1]2025年已发货'!H:H</f>
        <v>戴军</v>
      </c>
      <c r="I6618" s="2">
        <f>'[1]2025年已发货'!I:I</f>
        <v>15984585768</v>
      </c>
      <c r="J6618" s="2" vm="1" t="e">
        <f>_xlfn._xlws.FILTER(辅助信息!D:D,辅助信息!G:G=G6618)</f>
        <v>#VALUE!</v>
      </c>
    </row>
    <row r="6619" spans="1:10">
      <c r="A6619" s="2" t="str">
        <f>'[1]2025年已发货'!A:A</f>
        <v>德胜</v>
      </c>
      <c r="B6619" s="2" t="str">
        <f>'[1]2025年已发货'!B:B</f>
        <v>螺纹钢</v>
      </c>
      <c r="C6619" s="2" t="str">
        <f>'[1]2025年已发货'!C:C</f>
        <v>HRB400E Φ20 9m</v>
      </c>
      <c r="D6619" s="2" t="str">
        <f>'[1]2025年已发货'!D:D</f>
        <v>吨</v>
      </c>
      <c r="E6619" s="2">
        <f>'[1]2025年已发货'!E:E</f>
        <v>18</v>
      </c>
      <c r="F6619" s="4">
        <f>'[1]2025年已发货'!F:F</f>
        <v>45901</v>
      </c>
      <c r="G6619" s="2" t="str">
        <f>'[1]2025年已发货'!G:G</f>
        <v>（五局新津tod项目）成都市新津区旭辉天府未来城南(华金路南)</v>
      </c>
      <c r="H6619" s="2" t="str">
        <f>'[1]2025年已发货'!H:H</f>
        <v>戴军</v>
      </c>
      <c r="I6619" s="2">
        <f>'[1]2025年已发货'!I:I</f>
        <v>15984585768</v>
      </c>
      <c r="J6619" s="2" vm="1" t="e">
        <f>_xlfn._xlws.FILTER(辅助信息!D:D,辅助信息!G:G=G6619)</f>
        <v>#VALUE!</v>
      </c>
    </row>
    <row r="6620" spans="1:10">
      <c r="A6620" s="2" t="str">
        <f>'[1]2025年已发货'!A:A</f>
        <v>德胜</v>
      </c>
      <c r="B6620" s="2" t="str">
        <f>'[1]2025年已发货'!B:B</f>
        <v>螺纹钢</v>
      </c>
      <c r="C6620" s="2" t="str">
        <f>'[1]2025年已发货'!C:C</f>
        <v>HRB400E Φ22 9m</v>
      </c>
      <c r="D6620" s="2" t="str">
        <f>'[1]2025年已发货'!D:D</f>
        <v>吨</v>
      </c>
      <c r="E6620" s="2">
        <f>'[1]2025年已发货'!E:E</f>
        <v>12</v>
      </c>
      <c r="F6620" s="4">
        <f>'[1]2025年已发货'!F:F</f>
        <v>45901</v>
      </c>
      <c r="G6620" s="2" t="str">
        <f>'[1]2025年已发货'!G:G</f>
        <v>（五局新津tod项目）成都市新津区旭辉天府未来城南(华金路南)</v>
      </c>
      <c r="H6620" s="2" t="str">
        <f>'[1]2025年已发货'!H:H</f>
        <v>戴军</v>
      </c>
      <c r="I6620" s="2">
        <f>'[1]2025年已发货'!I:I</f>
        <v>15984585768</v>
      </c>
      <c r="J6620" s="2" vm="1" t="e">
        <f>_xlfn._xlws.FILTER(辅助信息!D:D,辅助信息!G:G=G6620)</f>
        <v>#VALUE!</v>
      </c>
    </row>
    <row r="6621" spans="1:10">
      <c r="A6621" s="2" t="str">
        <f>'[1]2025年已发货'!A:A</f>
        <v>德胜</v>
      </c>
      <c r="B6621" s="2" t="str">
        <f>'[1]2025年已发货'!B:B</f>
        <v>螺纹钢</v>
      </c>
      <c r="C6621" s="2" t="str">
        <f>'[1]2025年已发货'!C:C</f>
        <v>HRB400E Φ25 9m</v>
      </c>
      <c r="D6621" s="2" t="str">
        <f>'[1]2025年已发货'!D:D</f>
        <v>吨</v>
      </c>
      <c r="E6621" s="2">
        <f>'[1]2025年已发货'!E:E</f>
        <v>11</v>
      </c>
      <c r="F6621" s="4">
        <f>'[1]2025年已发货'!F:F</f>
        <v>45901</v>
      </c>
      <c r="G6621" s="2" t="str">
        <f>'[1]2025年已发货'!G:G</f>
        <v>（五局新津tod项目）成都市新津区旭辉天府未来城南(华金路南)</v>
      </c>
      <c r="H6621" s="2" t="str">
        <f>'[1]2025年已发货'!H:H</f>
        <v>戴军</v>
      </c>
      <c r="I6621" s="2">
        <f>'[1]2025年已发货'!I:I</f>
        <v>15984585768</v>
      </c>
      <c r="J6621" s="2" vm="1" t="e">
        <f>_xlfn._xlws.FILTER(辅助信息!D:D,辅助信息!G:G=G6621)</f>
        <v>#VALUE!</v>
      </c>
    </row>
    <row r="6622" spans="1:10">
      <c r="A6622" s="2" t="str">
        <f>'[1]2025年已发货'!A:A</f>
        <v>德胜</v>
      </c>
      <c r="B6622" s="2" t="str">
        <f>'[1]2025年已发货'!B:B</f>
        <v>螺纹钢</v>
      </c>
      <c r="C6622" s="2" t="str">
        <f>'[1]2025年已发货'!C:C</f>
        <v>HRB500E Φ20 9m</v>
      </c>
      <c r="D6622" s="2" t="str">
        <f>'[1]2025年已发货'!D:D</f>
        <v>吨</v>
      </c>
      <c r="E6622" s="2">
        <f>'[1]2025年已发货'!E:E</f>
        <v>3</v>
      </c>
      <c r="F6622" s="4">
        <f>'[1]2025年已发货'!F:F</f>
        <v>45901</v>
      </c>
      <c r="G6622" s="2" t="str">
        <f>'[1]2025年已发货'!G:G</f>
        <v>（五局新津tod项目）成都市新津区旭辉天府未来城南(华金路南)</v>
      </c>
      <c r="H6622" s="2" t="str">
        <f>'[1]2025年已发货'!H:H</f>
        <v>戴军</v>
      </c>
      <c r="I6622" s="2">
        <f>'[1]2025年已发货'!I:I</f>
        <v>15984585768</v>
      </c>
      <c r="J6622" s="2" vm="1" t="e">
        <f>_xlfn._xlws.FILTER(辅助信息!D:D,辅助信息!G:G=G6622)</f>
        <v>#VALUE!</v>
      </c>
    </row>
    <row r="6623" spans="1:10">
      <c r="A6623" s="2" t="str">
        <f>'[1]2025年已发货'!A:A</f>
        <v>德胜</v>
      </c>
      <c r="B6623" s="2" t="str">
        <f>'[1]2025年已发货'!B:B</f>
        <v>螺纹钢</v>
      </c>
      <c r="C6623" s="2" t="str">
        <f>'[1]2025年已发货'!C:C</f>
        <v>HRB400E Φ28×9米</v>
      </c>
      <c r="D6623" s="2" t="str">
        <f>'[1]2025年已发货'!D:D</f>
        <v>吨</v>
      </c>
      <c r="E6623" s="2">
        <f>'[1]2025年已发货'!E:E</f>
        <v>35</v>
      </c>
      <c r="F6623" s="4">
        <f>'[1]2025年已发货'!F:F</f>
        <v>45901</v>
      </c>
      <c r="G6623" s="2" t="str">
        <f>'[1]2025年已发货'!G:G</f>
        <v>（自永高速-自永3标六局交通分公司）四川省内江市隆昌市圣灯镇自永项目3标隆昌市圣灯镇中心学校</v>
      </c>
      <c r="H6623" s="2" t="str">
        <f>'[1]2025年已发货'!H:H</f>
        <v>李工</v>
      </c>
      <c r="I6623" s="2">
        <f>'[1]2025年已发货'!I:I</f>
        <v>19212995868</v>
      </c>
      <c r="J6623" s="2" vm="1" t="e">
        <f>_xlfn._xlws.FILTER(辅助信息!D:D,辅助信息!G:G=G6623)</f>
        <v>#VALUE!</v>
      </c>
    </row>
    <row r="6624" spans="1:10">
      <c r="A6624" s="2" t="str">
        <f>'[1]2025年已发货'!A:A</f>
        <v>德胜</v>
      </c>
      <c r="B6624" s="2" t="str">
        <f>'[1]2025年已发货'!B:B</f>
        <v>螺纹钢</v>
      </c>
      <c r="C6624" s="2" t="str">
        <f>'[1]2025年已发货'!C:C</f>
        <v>HRB400E Φ25×12米</v>
      </c>
      <c r="D6624" s="2" t="str">
        <f>'[1]2025年已发货'!D:D</f>
        <v>吨</v>
      </c>
      <c r="E6624" s="2">
        <f>'[1]2025年已发货'!E:E</f>
        <v>63</v>
      </c>
      <c r="F6624" s="4">
        <f>'[1]2025年已发货'!F:F</f>
        <v>45901</v>
      </c>
      <c r="G6624" s="2" t="str">
        <f>'[1]2025年已发货'!G:G</f>
        <v>（自永高速-自永3标六局交通分公司）四川省内江市隆昌市圣灯镇自永项目3标隆昌市圣灯镇中心学校</v>
      </c>
      <c r="H6624" s="2" t="str">
        <f>'[1]2025年已发货'!H:H</f>
        <v>李工</v>
      </c>
      <c r="I6624" s="2">
        <f>'[1]2025年已发货'!I:I</f>
        <v>19212995868</v>
      </c>
      <c r="J6624" s="2" vm="1" t="e">
        <f>_xlfn._xlws.FILTER(辅助信息!D:D,辅助信息!G:G=G6624)</f>
        <v>#VALUE!</v>
      </c>
    </row>
    <row r="6625" spans="1:10">
      <c r="A6625" s="2" t="str">
        <f>'[1]2025年已发货'!A:A</f>
        <v>德胜</v>
      </c>
      <c r="B6625" s="2" t="str">
        <f>'[1]2025年已发货'!B:B</f>
        <v>螺纹钢</v>
      </c>
      <c r="C6625" s="2" t="str">
        <f>'[1]2025年已发货'!C:C</f>
        <v>HRB400E Φ20×12米</v>
      </c>
      <c r="D6625" s="2" t="str">
        <f>'[1]2025年已发货'!D:D</f>
        <v>吨</v>
      </c>
      <c r="E6625" s="2">
        <f>'[1]2025年已发货'!E:E</f>
        <v>16</v>
      </c>
      <c r="F6625" s="4">
        <f>'[1]2025年已发货'!F:F</f>
        <v>45901</v>
      </c>
      <c r="G6625" s="2" t="str">
        <f>'[1]2025年已发货'!G:G</f>
        <v>（自永高速-自永3标六局交通分公司）四川省内江市隆昌市圣灯镇自永项目3标隆昌市圣灯镇中心学校</v>
      </c>
      <c r="H6625" s="2" t="str">
        <f>'[1]2025年已发货'!H:H</f>
        <v>李工</v>
      </c>
      <c r="I6625" s="2">
        <f>'[1]2025年已发货'!I:I</f>
        <v>19212995868</v>
      </c>
      <c r="J6625" s="2" vm="1" t="e">
        <f>_xlfn._xlws.FILTER(辅助信息!D:D,辅助信息!G:G=G6625)</f>
        <v>#VALUE!</v>
      </c>
    </row>
    <row r="6626" spans="1:10">
      <c r="A6626" s="2" t="str">
        <f>'[1]2025年已发货'!A:A</f>
        <v>德胜</v>
      </c>
      <c r="B6626" s="2" t="str">
        <f>'[1]2025年已发货'!B:B</f>
        <v>螺纹钢</v>
      </c>
      <c r="C6626" s="2" t="str">
        <f>'[1]2025年已发货'!C:C</f>
        <v>HRB400E Φ18×9米</v>
      </c>
      <c r="D6626" s="2" t="str">
        <f>'[1]2025年已发货'!D:D</f>
        <v>吨</v>
      </c>
      <c r="E6626" s="2">
        <f>'[1]2025年已发货'!E:E</f>
        <v>3</v>
      </c>
      <c r="F6626" s="4">
        <f>'[1]2025年已发货'!F:F</f>
        <v>45901</v>
      </c>
      <c r="G6626" s="2" t="str">
        <f>'[1]2025年已发货'!G:G</f>
        <v>（自永高速-自永3标六局交通分公司）四川省内江市隆昌市圣灯镇自永项目3标隆昌市圣灯镇中心学校</v>
      </c>
      <c r="H6626" s="2" t="str">
        <f>'[1]2025年已发货'!H:H</f>
        <v>李工</v>
      </c>
      <c r="I6626" s="2">
        <f>'[1]2025年已发货'!I:I</f>
        <v>19212995868</v>
      </c>
      <c r="J6626" s="2" vm="1" t="e">
        <f>_xlfn._xlws.FILTER(辅助信息!D:D,辅助信息!G:G=G6626)</f>
        <v>#VALUE!</v>
      </c>
    </row>
    <row r="6627" spans="1:10">
      <c r="A6627" s="2" t="str">
        <f>'[1]2025年已发货'!A:A</f>
        <v>德胜</v>
      </c>
      <c r="B6627" s="2" t="str">
        <f>'[1]2025年已发货'!B:B</f>
        <v>螺纹钢</v>
      </c>
      <c r="C6627" s="2" t="str">
        <f>'[1]2025年已发货'!C:C</f>
        <v>HRB400E Φ16×9米</v>
      </c>
      <c r="D6627" s="2" t="str">
        <f>'[1]2025年已发货'!D:D</f>
        <v>吨</v>
      </c>
      <c r="E6627" s="2">
        <f>'[1]2025年已发货'!E:E</f>
        <v>14</v>
      </c>
      <c r="F6627" s="4">
        <f>'[1]2025年已发货'!F:F</f>
        <v>45901</v>
      </c>
      <c r="G6627" s="2" t="str">
        <f>'[1]2025年已发货'!G:G</f>
        <v>（自永高速-自永3标六局交通分公司）四川省内江市隆昌市圣灯镇自永项目3标隆昌市圣灯镇中心学校</v>
      </c>
      <c r="H6627" s="2" t="str">
        <f>'[1]2025年已发货'!H:H</f>
        <v>李工</v>
      </c>
      <c r="I6627" s="2">
        <f>'[1]2025年已发货'!I:I</f>
        <v>19212995868</v>
      </c>
      <c r="J6627" s="2" vm="1" t="e">
        <f>_xlfn._xlws.FILTER(辅助信息!D:D,辅助信息!G:G=G6627)</f>
        <v>#VALUE!</v>
      </c>
    </row>
    <row r="6628" spans="1:10">
      <c r="A6628" s="2" t="str">
        <f>'[1]2025年已发货'!A:A</f>
        <v>德胜</v>
      </c>
      <c r="B6628" s="2" t="str">
        <f>'[1]2025年已发货'!B:B</f>
        <v>螺纹钢</v>
      </c>
      <c r="C6628" s="2" t="str">
        <f>'[1]2025年已发货'!C:C</f>
        <v>HRB400E Φ14×9米</v>
      </c>
      <c r="D6628" s="2" t="str">
        <f>'[1]2025年已发货'!D:D</f>
        <v>吨</v>
      </c>
      <c r="E6628" s="2">
        <f>'[1]2025年已发货'!E:E</f>
        <v>14</v>
      </c>
      <c r="F6628" s="4">
        <f>'[1]2025年已发货'!F:F</f>
        <v>45901</v>
      </c>
      <c r="G6628" s="2" t="str">
        <f>'[1]2025年已发货'!G:G</f>
        <v>（自永高速-自永3标六局交通分公司）四川省内江市隆昌市圣灯镇自永项目3标隆昌市圣灯镇中心学校</v>
      </c>
      <c r="H6628" s="2" t="str">
        <f>'[1]2025年已发货'!H:H</f>
        <v>李工</v>
      </c>
      <c r="I6628" s="2">
        <f>'[1]2025年已发货'!I:I</f>
        <v>19212995868</v>
      </c>
      <c r="J6628" s="2" vm="1" t="e">
        <f>_xlfn._xlws.FILTER(辅助信息!D:D,辅助信息!G:G=G6628)</f>
        <v>#VALUE!</v>
      </c>
    </row>
    <row r="6629" spans="1:10">
      <c r="A6629" s="2" t="str">
        <f>'[1]2025年已发货'!A:A</f>
        <v>德胜</v>
      </c>
      <c r="B6629" s="2" t="str">
        <f>'[1]2025年已发货'!B:B</f>
        <v>螺纹钢</v>
      </c>
      <c r="C6629" s="2" t="str">
        <f>'[1]2025年已发货'!C:C</f>
        <v>HRB400E Φ12×9米</v>
      </c>
      <c r="D6629" s="2" t="str">
        <f>'[1]2025年已发货'!D:D</f>
        <v>吨</v>
      </c>
      <c r="E6629" s="2">
        <f>'[1]2025年已发货'!E:E</f>
        <v>30</v>
      </c>
      <c r="F6629" s="4">
        <f>'[1]2025年已发货'!F:F</f>
        <v>45901</v>
      </c>
      <c r="G6629" s="2" t="str">
        <f>'[1]2025年已发货'!G:G</f>
        <v>（自永高速-自永3标六局交通分公司）四川省内江市隆昌市圣灯镇自永项目3标隆昌市圣灯镇中心学校</v>
      </c>
      <c r="H6629" s="2" t="str">
        <f>'[1]2025年已发货'!H:H</f>
        <v>李工</v>
      </c>
      <c r="I6629" s="2">
        <f>'[1]2025年已发货'!I:I</f>
        <v>19212995868</v>
      </c>
      <c r="J6629" s="2" vm="1" t="e">
        <f>_xlfn._xlws.FILTER(辅助信息!D:D,辅助信息!G:G=G6629)</f>
        <v>#VALUE!</v>
      </c>
    </row>
    <row r="6630" spans="1:10">
      <c r="A6630" s="2" t="str">
        <f>'[1]2025年已发货'!A:A</f>
        <v>钢固融</v>
      </c>
      <c r="B6630" s="2" t="str">
        <f>'[1]2025年已发货'!B:B</f>
        <v>螺纹钢</v>
      </c>
      <c r="C6630" s="2" t="str">
        <f>'[1]2025年已发货'!C:C</f>
        <v>HRB500E Φ20 12m</v>
      </c>
      <c r="D6630" s="2" t="str">
        <f>'[1]2025年已发货'!D:D</f>
        <v>吨</v>
      </c>
      <c r="E6630" s="2">
        <f>'[1]2025年已发货'!E:E</f>
        <v>6</v>
      </c>
      <c r="F6630" s="4">
        <f>'[1]2025年已发货'!F:F</f>
        <v>45901</v>
      </c>
      <c r="G6630" s="2" t="str">
        <f>'[1]2025年已发货'!G:G</f>
        <v>（华西乐山）-四川省乐山市市中区苏稽镇周山嘴校地共建产教融合基地建设项目一标段</v>
      </c>
      <c r="H6630" s="2" t="str">
        <f>'[1]2025年已发货'!H:H</f>
        <v>范增云</v>
      </c>
      <c r="I6630" s="2">
        <f>'[1]2025年已发货'!I:I</f>
        <v>13668153241</v>
      </c>
      <c r="J6630" s="2" vm="1" t="e">
        <f>_xlfn._xlws.FILTER(辅助信息!D:D,辅助信息!G:G=G6630)</f>
        <v>#VALUE!</v>
      </c>
    </row>
    <row r="6631" spans="1:10">
      <c r="A6631" s="2" t="str">
        <f>'[1]2025年已发货'!A:A</f>
        <v>钢固融</v>
      </c>
      <c r="B6631" s="2" t="str">
        <f>'[1]2025年已发货'!B:B</f>
        <v>螺纹钢</v>
      </c>
      <c r="C6631" s="2" t="str">
        <f>'[1]2025年已发货'!C:C</f>
        <v>HRB500E Φ22 12m</v>
      </c>
      <c r="D6631" s="2" t="str">
        <f>'[1]2025年已发货'!D:D</f>
        <v>吨</v>
      </c>
      <c r="E6631" s="2">
        <f>'[1]2025年已发货'!E:E</f>
        <v>6</v>
      </c>
      <c r="F6631" s="4">
        <f>'[1]2025年已发货'!F:F</f>
        <v>45901</v>
      </c>
      <c r="G6631" s="2" t="str">
        <f>'[1]2025年已发货'!G:G</f>
        <v>（华西乐山）-四川省乐山市市中区苏稽镇周山嘴校地共建产教融合基地建设项目一标段</v>
      </c>
      <c r="H6631" s="2" t="str">
        <f>'[1]2025年已发货'!H:H</f>
        <v>范增云</v>
      </c>
      <c r="I6631" s="2">
        <f>'[1]2025年已发货'!I:I</f>
        <v>13668153241</v>
      </c>
      <c r="J6631" s="2" vm="1" t="e">
        <f>_xlfn._xlws.FILTER(辅助信息!D:D,辅助信息!G:G=G6631)</f>
        <v>#VALUE!</v>
      </c>
    </row>
    <row r="6632" spans="1:10">
      <c r="A6632" s="2" t="str">
        <f>'[1]2025年已发货'!A:A</f>
        <v>钢固融</v>
      </c>
      <c r="B6632" s="2" t="str">
        <f>'[1]2025年已发货'!B:B</f>
        <v>螺纹钢</v>
      </c>
      <c r="C6632" s="2" t="str">
        <f>'[1]2025年已发货'!C:C</f>
        <v>HRB500E Φ32</v>
      </c>
      <c r="D6632" s="2" t="str">
        <f>'[1]2025年已发货'!D:D</f>
        <v>吨</v>
      </c>
      <c r="E6632" s="2">
        <f>'[1]2025年已发货'!E:E</f>
        <v>9</v>
      </c>
      <c r="F6632" s="4">
        <f>'[1]2025年已发货'!F:F</f>
        <v>45901</v>
      </c>
      <c r="G6632" s="2" t="str">
        <f>'[1]2025年已发货'!G:G</f>
        <v>（华西乐山）-四川省乐山市市中区苏稽镇周山嘴校地共建产教融合基地建设项目一标段</v>
      </c>
      <c r="H6632" s="2" t="str">
        <f>'[1]2025年已发货'!H:H</f>
        <v>范增云</v>
      </c>
      <c r="I6632" s="2">
        <f>'[1]2025年已发货'!I:I</f>
        <v>13668153241</v>
      </c>
      <c r="J6632" s="2" vm="1" t="e">
        <f>_xlfn._xlws.FILTER(辅助信息!D:D,辅助信息!G:G=G6632)</f>
        <v>#VALUE!</v>
      </c>
    </row>
    <row r="6633" spans="1:10">
      <c r="A6633" s="2" t="str">
        <f>'[1]2025年已发货'!A:A</f>
        <v>钢固融</v>
      </c>
      <c r="B6633" s="2" t="str">
        <f>'[1]2025年已发货'!B:B</f>
        <v>螺纹钢</v>
      </c>
      <c r="C6633" s="2" t="str">
        <f>'[1]2025年已发货'!C:C</f>
        <v>HRB500E Φ32 12m</v>
      </c>
      <c r="D6633" s="2" t="str">
        <f>'[1]2025年已发货'!D:D</f>
        <v>吨</v>
      </c>
      <c r="E6633" s="2">
        <f>'[1]2025年已发货'!E:E</f>
        <v>14</v>
      </c>
      <c r="F6633" s="4">
        <f>'[1]2025年已发货'!F:F</f>
        <v>45901</v>
      </c>
      <c r="G6633" s="2" t="str">
        <f>'[1]2025年已发货'!G:G</f>
        <v>（华西乐山）-四川省乐山市市中区苏稽镇周山嘴校地共建产教融合基地建设项目一标段</v>
      </c>
      <c r="H6633" s="2" t="str">
        <f>'[1]2025年已发货'!H:H</f>
        <v>范增云</v>
      </c>
      <c r="I6633" s="2">
        <f>'[1]2025年已发货'!I:I</f>
        <v>13668153241</v>
      </c>
      <c r="J6633" s="2" vm="1" t="e">
        <f>_xlfn._xlws.FILTER(辅助信息!D:D,辅助信息!G:G=G6633)</f>
        <v>#VALUE!</v>
      </c>
    </row>
    <row r="6634" spans="1:10">
      <c r="A6634" s="2" t="str">
        <f>'[1]2025年已发货'!A:A</f>
        <v>晋邦</v>
      </c>
      <c r="B6634" s="2" t="str">
        <f>'[1]2025年已发货'!B:B</f>
        <v>盘螺</v>
      </c>
      <c r="C6634" s="2" t="str">
        <f>'[1]2025年已发货'!C:C</f>
        <v>HRB400EФ8</v>
      </c>
      <c r="D6634" s="2" t="str">
        <f>'[1]2025年已发货'!D:D</f>
        <v>吨</v>
      </c>
      <c r="E6634" s="2">
        <f>'[1]2025年已发货'!E:E</f>
        <v>25</v>
      </c>
      <c r="F6634" s="4">
        <f>'[1]2025年已发货'!F:F</f>
        <v>45901</v>
      </c>
      <c r="G6634" s="2" t="str">
        <f>'[1]2025年已发货'!G:G</f>
        <v>（中核华兴-宜宾市西南高场项目）四川省宜宾市叙州区高场镇枷档湾大桥中核华兴项目部</v>
      </c>
      <c r="H6634" s="2" t="str">
        <f>'[1]2025年已发货'!H:H</f>
        <v>孙保材</v>
      </c>
      <c r="I6634" s="2">
        <f>'[1]2025年已发货'!I:I</f>
        <v>18203081779</v>
      </c>
      <c r="J6634" s="2" vm="1" t="e">
        <f>_xlfn._xlws.FILTER(辅助信息!D:D,辅助信息!G:G=G6634)</f>
        <v>#VALUE!</v>
      </c>
    </row>
    <row r="6635" spans="1:10">
      <c r="A6635" s="2" t="str">
        <f>'[1]2025年已发货'!A:A</f>
        <v>晋邦</v>
      </c>
      <c r="B6635" s="2" t="str">
        <f>'[1]2025年已发货'!B:B</f>
        <v>盘螺</v>
      </c>
      <c r="C6635" s="2" t="str">
        <f>'[1]2025年已发货'!C:C</f>
        <v>HRB400EФ10</v>
      </c>
      <c r="D6635" s="2" t="str">
        <f>'[1]2025年已发货'!D:D</f>
        <v>吨</v>
      </c>
      <c r="E6635" s="2">
        <f>'[1]2025年已发货'!E:E</f>
        <v>10</v>
      </c>
      <c r="F6635" s="4">
        <f>'[1]2025年已发货'!F:F</f>
        <v>45901</v>
      </c>
      <c r="G6635" s="2" t="str">
        <f>'[1]2025年已发货'!G:G</f>
        <v>（中核华兴-宜宾市西南高场项目）四川省宜宾市叙州区高场镇枷档湾大桥中核华兴项目部</v>
      </c>
      <c r="H6635" s="2" t="str">
        <f>'[1]2025年已发货'!H:H</f>
        <v>孙保材</v>
      </c>
      <c r="I6635" s="2">
        <f>'[1]2025年已发货'!I:I</f>
        <v>18203081779</v>
      </c>
      <c r="J6635" s="2" vm="1" t="e">
        <f>_xlfn._xlws.FILTER(辅助信息!D:D,辅助信息!G:G=G6635)</f>
        <v>#VALUE!</v>
      </c>
    </row>
    <row r="6636" spans="1:10">
      <c r="A6636" s="2" t="str">
        <f>'[1]2025年已发货'!A:A</f>
        <v>润耀</v>
      </c>
      <c r="B6636" s="2" t="str">
        <f>'[1]2025年已发货'!B:B</f>
        <v>螺纹钢</v>
      </c>
      <c r="C6636" s="2" t="str">
        <f>'[1]2025年已发货'!C:C</f>
        <v>HRB500E Φ25</v>
      </c>
      <c r="D6636" s="2" t="str">
        <f>'[1]2025年已发货'!D:D</f>
        <v>吨</v>
      </c>
      <c r="E6636" s="2">
        <f>'[1]2025年已发货'!E:E</f>
        <v>35</v>
      </c>
      <c r="F6636" s="4">
        <f>'[1]2025年已发货'!F:F</f>
        <v>45901</v>
      </c>
      <c r="G6636" s="2" t="str">
        <f>'[1]2025年已发货'!G:G</f>
        <v>(五冶建设扩建艺体中学二期工程)四川省成都市双流区光荣路成都艺体中学南200米</v>
      </c>
      <c r="H6636" s="2" t="str">
        <f>'[1]2025年已发货'!H:H</f>
        <v>谢序强</v>
      </c>
      <c r="I6636" s="2">
        <f>'[1]2025年已发货'!I:I</f>
        <v>13458588232</v>
      </c>
      <c r="J6636" s="2" t="str">
        <f>_xlfn._xlws.FILTER(辅助信息!D:D,辅助信息!G:G=G6636)</f>
        <v>五冶建设扩建艺体中学二期工程</v>
      </c>
    </row>
    <row r="6637" spans="1:10">
      <c r="A6637" s="2" t="str">
        <f>'[1]2025年已发货'!A:A</f>
        <v>润耀</v>
      </c>
      <c r="B6637" s="2" t="str">
        <f>'[1]2025年已发货'!B:B</f>
        <v>高线</v>
      </c>
      <c r="C6637" s="2" t="str">
        <f>'[1]2025年已发货'!C:C</f>
        <v>HPB300 Φ10</v>
      </c>
      <c r="D6637" s="2" t="str">
        <f>'[1]2025年已发货'!D:D</f>
        <v>吨</v>
      </c>
      <c r="E6637" s="2">
        <f>'[1]2025年已发货'!E:E</f>
        <v>12</v>
      </c>
      <c r="F6637" s="4">
        <f>'[1]2025年已发货'!F:F</f>
        <v>45901</v>
      </c>
      <c r="G6637" s="2" t="str">
        <f>'[1]2025年已发货'!G:G</f>
        <v>(五冶建设锦江区林家坝片区20号地块商业项目)锦江区泰昌路锦江28亩项目部</v>
      </c>
      <c r="H6637" s="2" t="str">
        <f>'[1]2025年已发货'!H:H</f>
        <v>陶杰</v>
      </c>
      <c r="I6637" s="2">
        <f>'[1]2025年已发货'!I:I</f>
        <v>13980247952</v>
      </c>
      <c r="J6637" s="2" t="str">
        <f>_xlfn._xlws.FILTER(辅助信息!D:D,辅助信息!G:G=G6637)</f>
        <v>五冶建设锦江区林家坝片区20号地块商业项目</v>
      </c>
    </row>
    <row r="6638" spans="1:10">
      <c r="A6638" s="2" t="str">
        <f>'[1]2025年已发货'!A:A</f>
        <v>润耀</v>
      </c>
      <c r="B6638" s="2" t="str">
        <f>'[1]2025年已发货'!B:B</f>
        <v>高线</v>
      </c>
      <c r="C6638" s="2" t="str">
        <f>'[1]2025年已发货'!C:C</f>
        <v>HPB300 Φ12</v>
      </c>
      <c r="D6638" s="2" t="str">
        <f>'[1]2025年已发货'!D:D</f>
        <v>吨</v>
      </c>
      <c r="E6638" s="2">
        <f>'[1]2025年已发货'!E:E</f>
        <v>7.2</v>
      </c>
      <c r="F6638" s="4">
        <f>'[1]2025年已发货'!F:F</f>
        <v>45901</v>
      </c>
      <c r="G6638" s="2" t="str">
        <f>'[1]2025年已发货'!G:G</f>
        <v>(五冶建设锦江区林家坝片区20号地块商业项目)锦江区泰昌路锦江28亩项目部</v>
      </c>
      <c r="H6638" s="2" t="str">
        <f>'[1]2025年已发货'!H:H</f>
        <v>陶杰</v>
      </c>
      <c r="I6638" s="2">
        <f>'[1]2025年已发货'!I:I</f>
        <v>13980247952</v>
      </c>
      <c r="J6638" s="2" t="str">
        <f>_xlfn._xlws.FILTER(辅助信息!D:D,辅助信息!G:G=G6638)</f>
        <v>五冶建设锦江区林家坝片区20号地块商业项目</v>
      </c>
    </row>
    <row r="6639" spans="1:10">
      <c r="A6639" s="2" t="str">
        <f>'[1]2025年已发货'!A:A</f>
        <v>润耀</v>
      </c>
      <c r="B6639" s="2" t="str">
        <f>'[1]2025年已发货'!B:B</f>
        <v>螺纹钢</v>
      </c>
      <c r="C6639" s="2" t="str">
        <f>'[1]2025年已发货'!C:C</f>
        <v>HRB400E Φ22 9m</v>
      </c>
      <c r="D6639" s="2" t="str">
        <f>'[1]2025年已发货'!D:D</f>
        <v>吨</v>
      </c>
      <c r="E6639" s="2">
        <f>'[1]2025年已发货'!E:E</f>
        <v>34</v>
      </c>
      <c r="F6639" s="4">
        <f>'[1]2025年已发货'!F:F</f>
        <v>45901</v>
      </c>
      <c r="G6639" s="2" t="str">
        <f>'[1]2025年已发货'!G:G</f>
        <v>(五冶建设锦江区林家坝片区20号地块商业项目)锦江区泰昌路锦江28亩项目部</v>
      </c>
      <c r="H6639" s="2" t="str">
        <f>'[1]2025年已发货'!H:H</f>
        <v>陶杰</v>
      </c>
      <c r="I6639" s="2">
        <f>'[1]2025年已发货'!I:I</f>
        <v>13980247952</v>
      </c>
      <c r="J6639" s="2" t="str">
        <f>_xlfn._xlws.FILTER(辅助信息!D:D,辅助信息!G:G=G6639)</f>
        <v>五冶建设锦江区林家坝片区20号地块商业项目</v>
      </c>
    </row>
    <row r="6640" spans="1:10">
      <c r="A6640" s="2" t="str">
        <f>'[1]2025年已发货'!A:A</f>
        <v>润耀</v>
      </c>
      <c r="B6640" s="2" t="str">
        <f>'[1]2025年已发货'!B:B</f>
        <v>螺纹钢</v>
      </c>
      <c r="C6640" s="2" t="str">
        <f>'[1]2025年已发货'!C:C</f>
        <v>HRB400E Φ25 9m</v>
      </c>
      <c r="D6640" s="2" t="str">
        <f>'[1]2025年已发货'!D:D</f>
        <v>吨</v>
      </c>
      <c r="E6640" s="2">
        <f>'[1]2025年已发货'!E:E</f>
        <v>14</v>
      </c>
      <c r="F6640" s="4">
        <f>'[1]2025年已发货'!F:F</f>
        <v>45901</v>
      </c>
      <c r="G6640" s="2" t="str">
        <f>'[1]2025年已发货'!G:G</f>
        <v>(五冶建设锦江区林家坝片区20号地块商业项目)锦江区泰昌路锦江28亩项目部</v>
      </c>
      <c r="H6640" s="2" t="str">
        <f>'[1]2025年已发货'!H:H</f>
        <v>陶杰</v>
      </c>
      <c r="I6640" s="2">
        <f>'[1]2025年已发货'!I:I</f>
        <v>13980247952</v>
      </c>
      <c r="J6640" s="2" t="str">
        <f>_xlfn._xlws.FILTER(辅助信息!D:D,辅助信息!G:G=G6640)</f>
        <v>五冶建设锦江区林家坝片区20号地块商业项目</v>
      </c>
    </row>
    <row r="6641" spans="1:10">
      <c r="A6641" s="2" t="str">
        <f>'[1]2025年已发货'!A:A</f>
        <v>润耀</v>
      </c>
      <c r="B6641" s="2" t="str">
        <f>'[1]2025年已发货'!B:B</f>
        <v>盘螺</v>
      </c>
      <c r="C6641" s="2" t="str">
        <f>'[1]2025年已发货'!C:C</f>
        <v>HRB400E Φ12</v>
      </c>
      <c r="D6641" s="2" t="str">
        <f>'[1]2025年已发货'!D:D</f>
        <v>吨</v>
      </c>
      <c r="E6641" s="2">
        <f>'[1]2025年已发货'!E:E</f>
        <v>13</v>
      </c>
      <c r="F6641" s="4">
        <f>'[1]2025年已发货'!F:F</f>
        <v>45901</v>
      </c>
      <c r="G6641" s="2" t="str">
        <f>'[1]2025年已发货'!G:G</f>
        <v>（华西简阳西城嘉苑）四川省成都市简阳市简城街道高屋村</v>
      </c>
      <c r="H6641" s="2" t="str">
        <f>'[1]2025年已发货'!H:H</f>
        <v>张瀚镭</v>
      </c>
      <c r="I6641" s="2">
        <f>'[1]2025年已发货'!I:I</f>
        <v>15884666220</v>
      </c>
      <c r="J6641" s="2" t="str">
        <f>_xlfn._xlws.FILTER(辅助信息!D:D,辅助信息!G:G=G6641)</f>
        <v>华西简阳西城嘉苑</v>
      </c>
    </row>
    <row r="6642" spans="1:10">
      <c r="A6642" s="2" t="str">
        <f>'[1]2025年已发货'!A:A</f>
        <v>润耀</v>
      </c>
      <c r="B6642" s="2" t="str">
        <f>'[1]2025年已发货'!B:B</f>
        <v>螺纹钢</v>
      </c>
      <c r="C6642" s="2" t="str">
        <f>'[1]2025年已发货'!C:C</f>
        <v>HRB400E Φ14 9m</v>
      </c>
      <c r="D6642" s="2" t="str">
        <f>'[1]2025年已发货'!D:D</f>
        <v>吨</v>
      </c>
      <c r="E6642" s="2">
        <f>'[1]2025年已发货'!E:E</f>
        <v>42.75</v>
      </c>
      <c r="F6642" s="4">
        <f>'[1]2025年已发货'!F:F</f>
        <v>45901</v>
      </c>
      <c r="G6642" s="2" t="str">
        <f>'[1]2025年已发货'!G:G</f>
        <v>（华西简阳西城嘉苑）四川省成都市简阳市简城街道高屋村</v>
      </c>
      <c r="H6642" s="2" t="str">
        <f>'[1]2025年已发货'!H:H</f>
        <v>张瀚镭</v>
      </c>
      <c r="I6642" s="2">
        <f>'[1]2025年已发货'!I:I</f>
        <v>15884666220</v>
      </c>
      <c r="J6642" s="2" t="str">
        <f>_xlfn._xlws.FILTER(辅助信息!D:D,辅助信息!G:G=G6642)</f>
        <v>华西简阳西城嘉苑</v>
      </c>
    </row>
    <row r="6643" spans="1:10">
      <c r="A6643" s="2" t="str">
        <f>'[1]2025年已发货'!A:A</f>
        <v>润耀</v>
      </c>
      <c r="B6643" s="2" t="str">
        <f>'[1]2025年已发货'!B:B</f>
        <v>螺纹钢</v>
      </c>
      <c r="C6643" s="2" t="str">
        <f>'[1]2025年已发货'!C:C</f>
        <v>HRB400E Φ16 9m</v>
      </c>
      <c r="D6643" s="2" t="str">
        <f>'[1]2025年已发货'!D:D</f>
        <v>吨</v>
      </c>
      <c r="E6643" s="2">
        <f>'[1]2025年已发货'!E:E</f>
        <v>7.5</v>
      </c>
      <c r="F6643" s="4">
        <f>'[1]2025年已发货'!F:F</f>
        <v>45901</v>
      </c>
      <c r="G6643" s="2" t="str">
        <f>'[1]2025年已发货'!G:G</f>
        <v>（华西简阳西城嘉苑）四川省成都市简阳市简城街道高屋村</v>
      </c>
      <c r="H6643" s="2" t="str">
        <f>'[1]2025年已发货'!H:H</f>
        <v>张瀚镭</v>
      </c>
      <c r="I6643" s="2">
        <f>'[1]2025年已发货'!I:I</f>
        <v>15884666220</v>
      </c>
      <c r="J6643" s="2" t="str">
        <f>_xlfn._xlws.FILTER(辅助信息!D:D,辅助信息!G:G=G6643)</f>
        <v>华西简阳西城嘉苑</v>
      </c>
    </row>
    <row r="6644" spans="1:10">
      <c r="A6644" s="2" t="str">
        <f>'[1]2025年已发货'!A:A</f>
        <v>润耀</v>
      </c>
      <c r="B6644" s="2" t="str">
        <f>'[1]2025年已发货'!B:B</f>
        <v>螺纹钢</v>
      </c>
      <c r="C6644" s="2" t="str">
        <f>'[1]2025年已发货'!C:C</f>
        <v>HRB400E Φ22 9m</v>
      </c>
      <c r="D6644" s="2" t="str">
        <f>'[1]2025年已发货'!D:D</f>
        <v>吨</v>
      </c>
      <c r="E6644" s="2">
        <f>'[1]2025年已发货'!E:E</f>
        <v>5</v>
      </c>
      <c r="F6644" s="4">
        <f>'[1]2025年已发货'!F:F</f>
        <v>45901</v>
      </c>
      <c r="G6644" s="2" t="str">
        <f>'[1]2025年已发货'!G:G</f>
        <v>（华西简阳西城嘉苑）四川省成都市简阳市简城街道高屋村</v>
      </c>
      <c r="H6644" s="2" t="str">
        <f>'[1]2025年已发货'!H:H</f>
        <v>张瀚镭</v>
      </c>
      <c r="I6644" s="2">
        <f>'[1]2025年已发货'!I:I</f>
        <v>15884666220</v>
      </c>
      <c r="J6644" s="2" t="str">
        <f>_xlfn._xlws.FILTER(辅助信息!D:D,辅助信息!G:G=G6644)</f>
        <v>华西简阳西城嘉苑</v>
      </c>
    </row>
    <row r="6645" spans="1:10">
      <c r="A6645" s="2" t="str">
        <f>'[1]2025年已发货'!A:A</f>
        <v>润耀</v>
      </c>
      <c r="B6645" s="2" t="str">
        <f>'[1]2025年已发货'!B:B</f>
        <v>盘螺</v>
      </c>
      <c r="C6645" s="2" t="str">
        <f>'[1]2025年已发货'!C:C</f>
        <v>HRB400E Φ10</v>
      </c>
      <c r="D6645" s="2" t="str">
        <f>'[1]2025年已发货'!D:D</f>
        <v>吨</v>
      </c>
      <c r="E6645" s="2">
        <f>'[1]2025年已发货'!E:E</f>
        <v>35</v>
      </c>
      <c r="F6645" s="4">
        <f>'[1]2025年已发货'!F:F</f>
        <v>45901</v>
      </c>
      <c r="G6645" s="2" t="str">
        <f>'[1]2025年已发货'!G:G</f>
        <v>（五局建筑温江tod项目）罗欣安若维他药业(成都)有限公司南94米温江区海发路附近</v>
      </c>
      <c r="H6645" s="2" t="str">
        <f>'[1]2025年已发货'!H:H</f>
        <v>冉勇</v>
      </c>
      <c r="I6645" s="2">
        <f>'[1]2025年已发货'!I:I</f>
        <v>18108243927</v>
      </c>
      <c r="J6645" s="2" vm="1" t="e">
        <f>_xlfn._xlws.FILTER(辅助信息!D:D,辅助信息!G:G=G6645)</f>
        <v>#VALUE!</v>
      </c>
    </row>
    <row r="6646" spans="1:10">
      <c r="A6646" s="2" t="str">
        <f>'[1]2025年已发货'!A:A</f>
        <v>润耀</v>
      </c>
      <c r="B6646" s="2" t="str">
        <f>'[1]2025年已发货'!B:B</f>
        <v>盘螺</v>
      </c>
      <c r="C6646" s="2" t="str">
        <f>'[1]2025年已发货'!C:C</f>
        <v>HRB400E Φ10</v>
      </c>
      <c r="D6646" s="2" t="str">
        <f>'[1]2025年已发货'!D:D</f>
        <v>吨</v>
      </c>
      <c r="E6646" s="2">
        <f>'[1]2025年已发货'!E:E</f>
        <v>18</v>
      </c>
      <c r="F6646" s="4">
        <f>'[1]2025年已发货'!F:F</f>
        <v>45901</v>
      </c>
      <c r="G6646" s="2" t="str">
        <f>'[1]2025年已发货'!G:G</f>
        <v>（中铁五局-成渝扩容3标）四川省资阳市雁江区伍隍镇铺子村雁江区X138</v>
      </c>
      <c r="H6646" s="2" t="str">
        <f>'[1]2025年已发货'!H:H</f>
        <v>王健</v>
      </c>
      <c r="I6646" s="2">
        <f>'[1]2025年已发货'!I:I</f>
        <v>17726168395</v>
      </c>
      <c r="J6646" s="2" vm="1" t="e">
        <f>_xlfn._xlws.FILTER(辅助信息!D:D,辅助信息!G:G=G6646)</f>
        <v>#VALUE!</v>
      </c>
    </row>
    <row r="6647" spans="1:10">
      <c r="A6647" s="2" t="str">
        <f>'[1]2025年已发货'!A:A</f>
        <v>润耀</v>
      </c>
      <c r="B6647" s="2" t="str">
        <f>'[1]2025年已发货'!B:B</f>
        <v>高线</v>
      </c>
      <c r="C6647" s="2" t="str">
        <f>'[1]2025年已发货'!C:C</f>
        <v>HPB300Φ12</v>
      </c>
      <c r="D6647" s="2" t="str">
        <f>'[1]2025年已发货'!D:D</f>
        <v>吨</v>
      </c>
      <c r="E6647" s="2">
        <f>'[1]2025年已发货'!E:E</f>
        <v>17</v>
      </c>
      <c r="F6647" s="4">
        <f>'[1]2025年已发货'!F:F</f>
        <v>45901</v>
      </c>
      <c r="G6647" s="2" t="str">
        <f>'[1]2025年已发货'!G:G</f>
        <v>（中铁五局-成渝扩容3标）四川省资阳市雁江区伍隍镇铺子村雁江区X138</v>
      </c>
      <c r="H6647" s="2" t="str">
        <f>'[1]2025年已发货'!H:H</f>
        <v>王健</v>
      </c>
      <c r="I6647" s="2">
        <f>'[1]2025年已发货'!I:I</f>
        <v>17726168395</v>
      </c>
      <c r="J6647" s="2" vm="1" t="e">
        <f>_xlfn._xlws.FILTER(辅助信息!D:D,辅助信息!G:G=G6647)</f>
        <v>#VALUE!</v>
      </c>
    </row>
    <row r="6648" spans="1:10">
      <c r="A6648" s="2" t="str">
        <f>'[1]2025年已发货'!A:A</f>
        <v>润耀</v>
      </c>
      <c r="B6648" s="2" t="str">
        <f>'[1]2025年已发货'!B:B</f>
        <v>螺纹钢</v>
      </c>
      <c r="C6648" s="2" t="str">
        <f>'[1]2025年已发货'!C:C</f>
        <v>HRB400E Φ25*9m</v>
      </c>
      <c r="D6648" s="2" t="str">
        <f>'[1]2025年已发货'!D:D</f>
        <v>吨</v>
      </c>
      <c r="E6648" s="2">
        <f>'[1]2025年已发货'!E:E</f>
        <v>35</v>
      </c>
      <c r="F6648" s="4">
        <f>'[1]2025年已发货'!F:F</f>
        <v>45901</v>
      </c>
      <c r="G6648" s="2" t="str">
        <f>'[1]2025年已发货'!G:G</f>
        <v>（中铁广州局-成渝扩容2标）成渝扩容项目ZCB3-2标2#钢筋厂【雁江区联盟桥东北50米(资资路) 】</v>
      </c>
      <c r="H6648" s="2" t="str">
        <f>'[1]2025年已发货'!H:H</f>
        <v>刘沛琦</v>
      </c>
      <c r="I6648" s="2">
        <f>'[1]2025年已发货'!I:I</f>
        <v>18011784798</v>
      </c>
      <c r="J6648" s="2" vm="1" t="e">
        <f>_xlfn._xlws.FILTER(辅助信息!D:D,辅助信息!G:G=G6648)</f>
        <v>#VALUE!</v>
      </c>
    </row>
    <row r="6649" spans="1:10">
      <c r="A6649" s="2" t="str">
        <f>'[1]2025年已发货'!A:A</f>
        <v>润耀</v>
      </c>
      <c r="B6649" s="2" t="str">
        <f>'[1]2025年已发货'!B:B</f>
        <v>螺纹钢</v>
      </c>
      <c r="C6649" s="2" t="str">
        <f>'[1]2025年已发货'!C:C</f>
        <v>HRB400E Φ28*9m</v>
      </c>
      <c r="D6649" s="2" t="str">
        <f>'[1]2025年已发货'!D:D</f>
        <v>吨</v>
      </c>
      <c r="E6649" s="2">
        <f>'[1]2025年已发货'!E:E</f>
        <v>35</v>
      </c>
      <c r="F6649" s="4">
        <f>'[1]2025年已发货'!F:F</f>
        <v>45901</v>
      </c>
      <c r="G6649" s="2" t="str">
        <f>'[1]2025年已发货'!G:G</f>
        <v>（中铁广州局-成渝扩容2标）成渝扩容项目ZCB3-2标2#钢筋厂【雁江区联盟桥东北50米(资资路) 】</v>
      </c>
      <c r="H6649" s="2" t="str">
        <f>'[1]2025年已发货'!H:H</f>
        <v>刘沛琦</v>
      </c>
      <c r="I6649" s="2">
        <f>'[1]2025年已发货'!I:I</f>
        <v>18011784798</v>
      </c>
      <c r="J6649" s="2" vm="1" t="e">
        <f>_xlfn._xlws.FILTER(辅助信息!D:D,辅助信息!G:G=G6649)</f>
        <v>#VALUE!</v>
      </c>
    </row>
    <row r="6650" spans="1:10">
      <c r="A6650" s="2" t="str">
        <f>'[1]2025年已发货'!A:A</f>
        <v>润耀</v>
      </c>
      <c r="B6650" s="2" t="str">
        <f>'[1]2025年已发货'!B:B</f>
        <v>螺纹钢</v>
      </c>
      <c r="C6650" s="2" t="str">
        <f>'[1]2025年已发货'!C:C</f>
        <v>HRB400E Φ12 9m</v>
      </c>
      <c r="D6650" s="2" t="str">
        <f>'[1]2025年已发货'!D:D</f>
        <v>吨</v>
      </c>
      <c r="E6650" s="2">
        <f>'[1]2025年已发货'!E:E</f>
        <v>105</v>
      </c>
      <c r="F6650" s="4">
        <f>'[1]2025年已发货'!F:F</f>
        <v>45901</v>
      </c>
      <c r="G6650" s="2" t="str">
        <f>'[1]2025年已发货'!G:G</f>
        <v>(五冶建设扩建艺体中学二期工程)四川省成都市双流区光荣路成都艺体中学南200米</v>
      </c>
      <c r="H6650" s="2" t="str">
        <f>'[1]2025年已发货'!H:H</f>
        <v>谢序强</v>
      </c>
      <c r="I6650" s="2">
        <f>'[1]2025年已发货'!I:I</f>
        <v>13458588232</v>
      </c>
      <c r="J6650" s="2" t="str">
        <f>_xlfn._xlws.FILTER(辅助信息!D:D,辅助信息!G:G=G6650)</f>
        <v>五冶建设扩建艺体中学二期工程</v>
      </c>
    </row>
    <row r="6651" spans="1:10">
      <c r="A6651" s="2" t="str">
        <f>'[1]2025年已发货'!A:A</f>
        <v>达钢</v>
      </c>
      <c r="B6651" s="2" t="str">
        <f>'[1]2025年已发货'!B:B</f>
        <v>盘螺</v>
      </c>
      <c r="C6651" s="2" t="str">
        <f>'[1]2025年已发货'!C:C</f>
        <v>HRB400E Φ12</v>
      </c>
      <c r="D6651" s="2" t="str">
        <f>'[1]2025年已发货'!D:D</f>
        <v>吨</v>
      </c>
      <c r="E6651" s="2">
        <f>'[1]2025年已发货'!E:E</f>
        <v>35</v>
      </c>
      <c r="F6651" s="4">
        <f>'[1]2025年已发货'!F:F</f>
        <v>45901</v>
      </c>
      <c r="G6651" s="2" t="str">
        <f>'[1]2025年已发货'!G:G</f>
        <v>（华西简阳西城嘉苑）四川省成都市简阳市简城街道高屋村</v>
      </c>
      <c r="H6651" s="2" t="str">
        <f>'[1]2025年已发货'!H:H</f>
        <v>张瀚镭</v>
      </c>
      <c r="I6651" s="2">
        <f>'[1]2025年已发货'!I:I</f>
        <v>15884666220</v>
      </c>
      <c r="J6651" s="2" t="str">
        <f>_xlfn._xlws.FILTER(辅助信息!D:D,辅助信息!G:G=G6651)</f>
        <v>华西简阳西城嘉苑</v>
      </c>
    </row>
    <row r="6652" spans="1:10">
      <c r="A6652" s="2" t="str">
        <f>'[1]2025年已发货'!A:A</f>
        <v>达钢</v>
      </c>
      <c r="B6652" s="2" t="str">
        <f>'[1]2025年已发货'!B:B</f>
        <v>螺纹钢</v>
      </c>
      <c r="C6652" s="2" t="str">
        <f>'[1]2025年已发货'!C:C</f>
        <v>HRB400E Φ14 9m</v>
      </c>
      <c r="D6652" s="2" t="str">
        <f>'[1]2025年已发货'!D:D</f>
        <v>吨</v>
      </c>
      <c r="E6652" s="2">
        <f>'[1]2025年已发货'!E:E</f>
        <v>12</v>
      </c>
      <c r="F6652" s="4">
        <f>'[1]2025年已发货'!F:F</f>
        <v>45901</v>
      </c>
      <c r="G6652" s="2" t="str">
        <f>'[1]2025年已发货'!G:G</f>
        <v>（华西简阳西城嘉苑）四川省成都市简阳市简城街道高屋村</v>
      </c>
      <c r="H6652" s="2" t="str">
        <f>'[1]2025年已发货'!H:H</f>
        <v>张瀚镭</v>
      </c>
      <c r="I6652" s="2">
        <f>'[1]2025年已发货'!I:I</f>
        <v>15884666220</v>
      </c>
      <c r="J6652" s="2" t="str">
        <f>_xlfn._xlws.FILTER(辅助信息!D:D,辅助信息!G:G=G6652)</f>
        <v>华西简阳西城嘉苑</v>
      </c>
    </row>
    <row r="6653" spans="1:10">
      <c r="A6653" s="2" t="str">
        <f>'[1]2025年已发货'!A:A</f>
        <v>达钢</v>
      </c>
      <c r="B6653" s="2" t="str">
        <f>'[1]2025年已发货'!B:B</f>
        <v>螺纹钢</v>
      </c>
      <c r="C6653" s="2" t="str">
        <f>'[1]2025年已发货'!C:C</f>
        <v>HRB400E Φ28 9m</v>
      </c>
      <c r="D6653" s="2" t="str">
        <f>'[1]2025年已发货'!D:D</f>
        <v>吨</v>
      </c>
      <c r="E6653" s="2">
        <f>'[1]2025年已发货'!E:E</f>
        <v>17</v>
      </c>
      <c r="F6653" s="4">
        <f>'[1]2025年已发货'!F:F</f>
        <v>45901</v>
      </c>
      <c r="G6653" s="2" t="str">
        <f>'[1]2025年已发货'!G:G</f>
        <v>（华西简阳西城嘉苑）四川省成都市简阳市简城街道高屋村</v>
      </c>
      <c r="H6653" s="2" t="str">
        <f>'[1]2025年已发货'!H:H</f>
        <v>张瀚镭</v>
      </c>
      <c r="I6653" s="2">
        <f>'[1]2025年已发货'!I:I</f>
        <v>15884666220</v>
      </c>
      <c r="J6653" s="2" t="str">
        <f>_xlfn._xlws.FILTER(辅助信息!D:D,辅助信息!G:G=G6653)</f>
        <v>华西简阳西城嘉苑</v>
      </c>
    </row>
    <row r="6654" spans="1:10">
      <c r="A6654" s="2" t="str">
        <f>'[1]2025年已发货'!A:A</f>
        <v>达钢</v>
      </c>
      <c r="B6654" s="2" t="str">
        <f>'[1]2025年已发货'!B:B</f>
        <v>螺纹钢</v>
      </c>
      <c r="C6654" s="2" t="str">
        <f>'[1]2025年已发货'!C:C</f>
        <v>HRB400E Φ32 9m</v>
      </c>
      <c r="D6654" s="2" t="str">
        <f>'[1]2025年已发货'!D:D</f>
        <v>吨</v>
      </c>
      <c r="E6654" s="2">
        <f>'[1]2025年已发货'!E:E</f>
        <v>9</v>
      </c>
      <c r="F6654" s="4">
        <f>'[1]2025年已发货'!F:F</f>
        <v>45901</v>
      </c>
      <c r="G6654" s="2" t="str">
        <f>'[1]2025年已发货'!G:G</f>
        <v>（华西简阳西城嘉苑）四川省成都市简阳市简城街道高屋村</v>
      </c>
      <c r="H6654" s="2" t="str">
        <f>'[1]2025年已发货'!H:H</f>
        <v>张瀚镭</v>
      </c>
      <c r="I6654" s="2">
        <f>'[1]2025年已发货'!I:I</f>
        <v>15884666220</v>
      </c>
      <c r="J6654" s="2" t="str">
        <f>_xlfn._xlws.FILTER(辅助信息!D:D,辅助信息!G:G=G6654)</f>
        <v>华西简阳西城嘉苑</v>
      </c>
    </row>
    <row r="6655" spans="1:10">
      <c r="A6655" s="2" t="str">
        <f>'[1]2025年已发货'!A:A</f>
        <v>达钢</v>
      </c>
      <c r="B6655" s="2" t="str">
        <f>'[1]2025年已发货'!B:B</f>
        <v>盘圆</v>
      </c>
      <c r="C6655" s="2" t="str">
        <f>'[1]2025年已发货'!C:C</f>
        <v>HPB300Ф12</v>
      </c>
      <c r="D6655" s="2" t="str">
        <f>'[1]2025年已发货'!D:D</f>
        <v>吨</v>
      </c>
      <c r="E6655" s="2">
        <f>'[1]2025年已发货'!E:E</f>
        <v>35</v>
      </c>
      <c r="F6655" s="4">
        <f>'[1]2025年已发货'!F:F</f>
        <v>45901</v>
      </c>
      <c r="G6655" s="2" t="str">
        <f>'[1]2025年已发货'!G:G</f>
        <v>（中铁一局四建康新高速TJ1-2标）四川省甘孜州康定市318国道玉顶积雪观景台旁</v>
      </c>
      <c r="H6655" s="2" t="str">
        <f>'[1]2025年已发货'!H:H</f>
        <v>李波/马小红</v>
      </c>
      <c r="I6655" s="2" t="str">
        <f>'[1]2025年已发货'!I:I</f>
        <v>13679069325/13808028745</v>
      </c>
      <c r="J6655" s="2" vm="1" t="e">
        <f>_xlfn._xlws.FILTER(辅助信息!D:D,辅助信息!G:G=G6655)</f>
        <v>#VALUE!</v>
      </c>
    </row>
    <row r="6656" spans="1:10">
      <c r="A6656" s="2" t="str">
        <f>'[1]2025年已发货'!A:A</f>
        <v>达钢</v>
      </c>
      <c r="B6656" s="2" t="str">
        <f>'[1]2025年已发货'!B:B</f>
        <v>盘螺</v>
      </c>
      <c r="C6656" s="2" t="str">
        <f>'[1]2025年已发货'!C:C</f>
        <v>HRB400E Φ8</v>
      </c>
      <c r="D6656" s="2" t="str">
        <f>'[1]2025年已发货'!D:D</f>
        <v>吨</v>
      </c>
      <c r="E6656" s="2">
        <f>'[1]2025年已发货'!E:E</f>
        <v>36</v>
      </c>
      <c r="F6656" s="4">
        <f>'[1]2025年已发货'!F:F</f>
        <v>45901</v>
      </c>
      <c r="G6656" s="2" t="str">
        <f>'[1]2025年已发货'!G:G</f>
        <v>（五局新津tod项目）成都市新津区旭辉天府未来城南(华金路南)</v>
      </c>
      <c r="H6656" s="2" t="str">
        <f>'[1]2025年已发货'!H:H</f>
        <v>戴军</v>
      </c>
      <c r="I6656" s="2">
        <f>'[1]2025年已发货'!I:I</f>
        <v>15984585768</v>
      </c>
      <c r="J6656" s="2" vm="1" t="e">
        <f>_xlfn._xlws.FILTER(辅助信息!D:D,辅助信息!G:G=G6656)</f>
        <v>#VALUE!</v>
      </c>
    </row>
    <row r="6657" spans="1:10">
      <c r="A6657" s="2" t="str">
        <f>'[1]2025年已发货'!A:A</f>
        <v>达钢</v>
      </c>
      <c r="B6657" s="2" t="str">
        <f>'[1]2025年已发货'!B:B</f>
        <v>盘螺</v>
      </c>
      <c r="C6657" s="2" t="str">
        <f>'[1]2025年已发货'!C:C</f>
        <v>HRB400E Φ10</v>
      </c>
      <c r="D6657" s="2" t="str">
        <f>'[1]2025年已发货'!D:D</f>
        <v>吨</v>
      </c>
      <c r="E6657" s="2">
        <f>'[1]2025年已发货'!E:E</f>
        <v>36</v>
      </c>
      <c r="F6657" s="4">
        <f>'[1]2025年已发货'!F:F</f>
        <v>45901</v>
      </c>
      <c r="G6657" s="2" t="str">
        <f>'[1]2025年已发货'!G:G</f>
        <v>（五局新津tod项目）成都市新津区旭辉天府未来城南(华金路南)</v>
      </c>
      <c r="H6657" s="2" t="str">
        <f>'[1]2025年已发货'!H:H</f>
        <v>戴军</v>
      </c>
      <c r="I6657" s="2">
        <f>'[1]2025年已发货'!I:I</f>
        <v>15984585768</v>
      </c>
      <c r="J6657" s="2" vm="1" t="e">
        <f>_xlfn._xlws.FILTER(辅助信息!D:D,辅助信息!G:G=G6657)</f>
        <v>#VALUE!</v>
      </c>
    </row>
    <row r="6658" spans="1:10">
      <c r="A6658" s="2" t="str">
        <f>'[1]2025年已发货'!A:A</f>
        <v>达钢</v>
      </c>
      <c r="B6658" s="2" t="str">
        <f>'[1]2025年已发货'!B:B</f>
        <v>盘螺</v>
      </c>
      <c r="C6658" s="2" t="str">
        <f>'[1]2025年已发货'!C:C</f>
        <v>HRB400E Φ8</v>
      </c>
      <c r="D6658" s="2" t="str">
        <f>'[1]2025年已发货'!D:D</f>
        <v>吨</v>
      </c>
      <c r="E6658" s="2">
        <f>'[1]2025年已发货'!E:E</f>
        <v>12</v>
      </c>
      <c r="F6658" s="4">
        <f>'[1]2025年已发货'!F:F</f>
        <v>45901</v>
      </c>
      <c r="G6658" s="2" t="str">
        <f>'[1]2025年已发货'!G:G</f>
        <v>（商投建工达州中医药科技园-2工区-景观桥）达州市通川区达州中医药职业学院犀牛大道北段</v>
      </c>
      <c r="H6658" s="2" t="str">
        <f>'[1]2025年已发货'!H:H</f>
        <v>李波</v>
      </c>
      <c r="I6658" s="2">
        <f>'[1]2025年已发货'!I:I</f>
        <v>18381899787</v>
      </c>
      <c r="J6658" s="2" t="str">
        <f>_xlfn._xlws.FILTER(辅助信息!D:D,辅助信息!G:G=G6658)</f>
        <v>商投建工达州中医药科技园</v>
      </c>
    </row>
    <row r="6659" spans="1:10">
      <c r="A6659" s="2" t="str">
        <f>'[1]2025年已发货'!A:A</f>
        <v>达钢</v>
      </c>
      <c r="B6659" s="2" t="str">
        <f>'[1]2025年已发货'!B:B</f>
        <v>盘螺</v>
      </c>
      <c r="C6659" s="2" t="str">
        <f>'[1]2025年已发货'!C:C</f>
        <v>HRB400E Φ10</v>
      </c>
      <c r="D6659" s="2" t="str">
        <f>'[1]2025年已发货'!D:D</f>
        <v>吨</v>
      </c>
      <c r="E6659" s="2">
        <f>'[1]2025年已发货'!E:E</f>
        <v>8</v>
      </c>
      <c r="F6659" s="4">
        <f>'[1]2025年已发货'!F:F</f>
        <v>45901</v>
      </c>
      <c r="G6659" s="2" t="str">
        <f>'[1]2025年已发货'!G:G</f>
        <v>（商投建工达州中医药科技园-2工区-景观桥）达州市通川区达州中医药职业学院犀牛大道北段</v>
      </c>
      <c r="H6659" s="2" t="str">
        <f>'[1]2025年已发货'!H:H</f>
        <v>李波</v>
      </c>
      <c r="I6659" s="2">
        <f>'[1]2025年已发货'!I:I</f>
        <v>18381899787</v>
      </c>
      <c r="J6659" s="2" t="str">
        <f>_xlfn._xlws.FILTER(辅助信息!D:D,辅助信息!G:G=G6659)</f>
        <v>商投建工达州中医药科技园</v>
      </c>
    </row>
    <row r="6660" spans="1:10">
      <c r="A6660" s="2" t="str">
        <f>'[1]2025年已发货'!A:A</f>
        <v>达钢</v>
      </c>
      <c r="B6660" s="2" t="str">
        <f>'[1]2025年已发货'!B:B</f>
        <v>螺纹钢</v>
      </c>
      <c r="C6660" s="2" t="str">
        <f>'[1]2025年已发货'!C:C</f>
        <v>HRB400E Φ12 9m</v>
      </c>
      <c r="D6660" s="2" t="str">
        <f>'[1]2025年已发货'!D:D</f>
        <v>吨</v>
      </c>
      <c r="E6660" s="2">
        <f>'[1]2025年已发货'!E:E</f>
        <v>9</v>
      </c>
      <c r="F6660" s="4">
        <f>'[1]2025年已发货'!F:F</f>
        <v>45901</v>
      </c>
      <c r="G6660" s="2" t="str">
        <f>'[1]2025年已发货'!G:G</f>
        <v>（商投建工达州中医药科技园-2工区-景观桥）达州市通川区达州中医药职业学院犀牛大道北段</v>
      </c>
      <c r="H6660" s="2" t="str">
        <f>'[1]2025年已发货'!H:H</f>
        <v>李波</v>
      </c>
      <c r="I6660" s="2">
        <f>'[1]2025年已发货'!I:I</f>
        <v>18381899787</v>
      </c>
      <c r="J6660" s="2" t="str">
        <f>_xlfn._xlws.FILTER(辅助信息!D:D,辅助信息!G:G=G6660)</f>
        <v>商投建工达州中医药科技园</v>
      </c>
    </row>
    <row r="6661" spans="1:10">
      <c r="A6661" s="2" t="str">
        <f>'[1]2025年已发货'!A:A</f>
        <v>达钢</v>
      </c>
      <c r="B6661" s="2" t="str">
        <f>'[1]2025年已发货'!B:B</f>
        <v>螺纹钢</v>
      </c>
      <c r="C6661" s="2" t="str">
        <f>'[1]2025年已发货'!C:C</f>
        <v>HRB400E Φ14 9m</v>
      </c>
      <c r="D6661" s="2" t="str">
        <f>'[1]2025年已发货'!D:D</f>
        <v>吨</v>
      </c>
      <c r="E6661" s="2">
        <f>'[1]2025年已发货'!E:E</f>
        <v>30</v>
      </c>
      <c r="F6661" s="4">
        <f>'[1]2025年已发货'!F:F</f>
        <v>45901</v>
      </c>
      <c r="G6661" s="2" t="str">
        <f>'[1]2025年已发货'!G:G</f>
        <v>（商投建工达州中医药科技园-2工区-景观桥）达州市通川区达州中医药职业学院犀牛大道北段</v>
      </c>
      <c r="H6661" s="2" t="str">
        <f>'[1]2025年已发货'!H:H</f>
        <v>李波</v>
      </c>
      <c r="I6661" s="2">
        <f>'[1]2025年已发货'!I:I</f>
        <v>18381899787</v>
      </c>
      <c r="J6661" s="2" t="str">
        <f>_xlfn._xlws.FILTER(辅助信息!D:D,辅助信息!G:G=G6661)</f>
        <v>商投建工达州中医药科技园</v>
      </c>
    </row>
    <row r="6662" spans="1:10">
      <c r="A6662" s="2" t="str">
        <f>'[1]2025年已发货'!A:A</f>
        <v>达钢</v>
      </c>
      <c r="B6662" s="2" t="str">
        <f>'[1]2025年已发货'!B:B</f>
        <v>螺纹钢</v>
      </c>
      <c r="C6662" s="2" t="str">
        <f>'[1]2025年已发货'!C:C</f>
        <v>HRB400E Φ28 9m</v>
      </c>
      <c r="D6662" s="2" t="str">
        <f>'[1]2025年已发货'!D:D</f>
        <v>吨</v>
      </c>
      <c r="E6662" s="2">
        <f>'[1]2025年已发货'!E:E</f>
        <v>60</v>
      </c>
      <c r="F6662" s="4">
        <f>'[1]2025年已发货'!F:F</f>
        <v>45901</v>
      </c>
      <c r="G6662" s="2" t="str">
        <f>'[1]2025年已发货'!G:G</f>
        <v>（商投建工达州中医药科技园-2工区-景观桥）达州市通川区达州中医药职业学院犀牛大道北段</v>
      </c>
      <c r="H6662" s="2" t="str">
        <f>'[1]2025年已发货'!H:H</f>
        <v>李波</v>
      </c>
      <c r="I6662" s="2">
        <f>'[1]2025年已发货'!I:I</f>
        <v>18381899787</v>
      </c>
      <c r="J6662" s="2" t="str">
        <f>_xlfn._xlws.FILTER(辅助信息!D:D,辅助信息!G:G=G6662)</f>
        <v>商投建工达州中医药科技园</v>
      </c>
    </row>
    <row r="6663" spans="1:10">
      <c r="A6663" s="2" t="str">
        <f>'[1]2025年已发货'!A:A</f>
        <v>德胜</v>
      </c>
      <c r="B6663" s="2" t="str">
        <f>'[1]2025年已发货'!B:B</f>
        <v>螺纹钢</v>
      </c>
      <c r="C6663" s="2" t="str">
        <f>'[1]2025年已发货'!C:C</f>
        <v>HRB400EΦ32*9m</v>
      </c>
      <c r="D6663" s="2" t="str">
        <f>'[1]2025年已发货'!D:D</f>
        <v>吨</v>
      </c>
      <c r="E6663" s="2">
        <f>'[1]2025年已发货'!E:E</f>
        <v>70</v>
      </c>
      <c r="F6663" s="4">
        <f>'[1]2025年已发货'!F:F</f>
        <v>45901</v>
      </c>
      <c r="G6663" s="2" t="str">
        <f>'[1]2025年已发货'!G:G</f>
        <v>（中铁一局-大渡河项目）乐山市峨边县沙坪镇中铁一局钢筋加工厂（污水处理厂）</v>
      </c>
      <c r="H6663" s="2" t="str">
        <f>'[1]2025年已发货'!H:H</f>
        <v>吕春春</v>
      </c>
      <c r="I6663" s="2" t="str">
        <f>'[1]2025年已发货'!I:I</f>
        <v>18329268222</v>
      </c>
      <c r="J6663" s="2" vm="1" t="e">
        <f>_xlfn._xlws.FILTER(辅助信息!D:D,辅助信息!G:G=G6663)</f>
        <v>#VALUE!</v>
      </c>
    </row>
    <row r="6664" spans="1:10">
      <c r="A6664" s="2" t="str">
        <f>'[1]2025年已发货'!A:A</f>
        <v>钢固融</v>
      </c>
      <c r="B6664" s="2" t="str">
        <f>'[1]2025年已发货'!B:B</f>
        <v>盘螺</v>
      </c>
      <c r="C6664" s="2" t="str">
        <f>'[1]2025年已发货'!C:C</f>
        <v>HRB400E Φ8</v>
      </c>
      <c r="D6664" s="2" t="str">
        <f>'[1]2025年已发货'!D:D</f>
        <v>吨</v>
      </c>
      <c r="E6664" s="2">
        <f>'[1]2025年已发货'!E:E</f>
        <v>2.5</v>
      </c>
      <c r="F6664" s="4">
        <f>'[1]2025年已发货'!F:F</f>
        <v>45902</v>
      </c>
      <c r="G6664" s="2" t="str">
        <f>'[1]2025年已发货'!G:G</f>
        <v>（五冶建设成都盐道街中学初中部改扩建工程）四川省成都市锦江区春熙路街道盐道街4号（盐道街中学初中部）</v>
      </c>
      <c r="H6664" s="2" t="str">
        <f>'[1]2025年已发货'!H:H</f>
        <v>易前刚</v>
      </c>
      <c r="I6664" s="2">
        <f>'[1]2025年已发货'!I:I</f>
        <v>18228465067</v>
      </c>
      <c r="J6664" s="2" vm="1" t="e">
        <f>_xlfn._xlws.FILTER(辅助信息!D:D,辅助信息!G:G=G6664)</f>
        <v>#VALUE!</v>
      </c>
    </row>
    <row r="6665" spans="1:10">
      <c r="A6665" s="2" t="str">
        <f>'[1]2025年已发货'!A:A</f>
        <v>钢固融</v>
      </c>
      <c r="B6665" s="2" t="str">
        <f>'[1]2025年已发货'!B:B</f>
        <v>盘螺</v>
      </c>
      <c r="C6665" s="2" t="str">
        <f>'[1]2025年已发货'!C:C</f>
        <v>HRB400E Φ10</v>
      </c>
      <c r="D6665" s="2" t="str">
        <f>'[1]2025年已发货'!D:D</f>
        <v>吨</v>
      </c>
      <c r="E6665" s="2">
        <f>'[1]2025年已发货'!E:E</f>
        <v>2.5</v>
      </c>
      <c r="F6665" s="4">
        <f>'[1]2025年已发货'!F:F</f>
        <v>45902</v>
      </c>
      <c r="G6665" s="2" t="str">
        <f>'[1]2025年已发货'!G:G</f>
        <v>（五冶建设成都盐道街中学初中部改扩建工程）四川省成都市锦江区春熙路街道盐道街4号（盐道街中学初中部）</v>
      </c>
      <c r="H6665" s="2" t="str">
        <f>'[1]2025年已发货'!H:H</f>
        <v>易前刚</v>
      </c>
      <c r="I6665" s="2">
        <f>'[1]2025年已发货'!I:I</f>
        <v>18228465067</v>
      </c>
      <c r="J6665" s="2" vm="1" t="e">
        <f>_xlfn._xlws.FILTER(辅助信息!D:D,辅助信息!G:G=G6665)</f>
        <v>#VALUE!</v>
      </c>
    </row>
    <row r="6666" spans="1:10">
      <c r="A6666" s="2" t="str">
        <f>'[1]2025年已发货'!A:A</f>
        <v>钢固融</v>
      </c>
      <c r="B6666" s="2" t="str">
        <f>'[1]2025年已发货'!B:B</f>
        <v>螺纹钢</v>
      </c>
      <c r="C6666" s="2" t="str">
        <f>'[1]2025年已发货'!C:C</f>
        <v>HRB400E Φ12 9m</v>
      </c>
      <c r="D6666" s="2" t="str">
        <f>'[1]2025年已发货'!D:D</f>
        <v>吨</v>
      </c>
      <c r="E6666" s="2">
        <f>'[1]2025年已发货'!E:E</f>
        <v>6</v>
      </c>
      <c r="F6666" s="4">
        <f>'[1]2025年已发货'!F:F</f>
        <v>45902</v>
      </c>
      <c r="G6666" s="2" t="str">
        <f>'[1]2025年已发货'!G:G</f>
        <v>（五冶建设成都盐道街中学初中部改扩建工程）四川省成都市锦江区春熙路街道盐道街4号（盐道街中学初中部）</v>
      </c>
      <c r="H6666" s="2" t="str">
        <f>'[1]2025年已发货'!H:H</f>
        <v>易前刚</v>
      </c>
      <c r="I6666" s="2">
        <f>'[1]2025年已发货'!I:I</f>
        <v>18228465067</v>
      </c>
      <c r="J6666" s="2" vm="1" t="e">
        <f>_xlfn._xlws.FILTER(辅助信息!D:D,辅助信息!G:G=G6666)</f>
        <v>#VALUE!</v>
      </c>
    </row>
    <row r="6667" spans="1:10">
      <c r="A6667" s="2" t="str">
        <f>'[1]2025年已发货'!A:A</f>
        <v>钢固融</v>
      </c>
      <c r="B6667" s="2" t="str">
        <f>'[1]2025年已发货'!B:B</f>
        <v>螺纹钢</v>
      </c>
      <c r="C6667" s="2" t="str">
        <f>'[1]2025年已发货'!C:C</f>
        <v>HRB400E Φ14 9m</v>
      </c>
      <c r="D6667" s="2" t="str">
        <f>'[1]2025年已发货'!D:D</f>
        <v>吨</v>
      </c>
      <c r="E6667" s="2">
        <f>'[1]2025年已发货'!E:E</f>
        <v>3</v>
      </c>
      <c r="F6667" s="4">
        <f>'[1]2025年已发货'!F:F</f>
        <v>45902</v>
      </c>
      <c r="G6667" s="2" t="str">
        <f>'[1]2025年已发货'!G:G</f>
        <v>（五冶建设成都盐道街中学初中部改扩建工程）四川省成都市锦江区春熙路街道盐道街4号（盐道街中学初中部）</v>
      </c>
      <c r="H6667" s="2" t="str">
        <f>'[1]2025年已发货'!H:H</f>
        <v>易前刚</v>
      </c>
      <c r="I6667" s="2">
        <f>'[1]2025年已发货'!I:I</f>
        <v>18228465067</v>
      </c>
      <c r="J6667" s="2" vm="1" t="e">
        <f>_xlfn._xlws.FILTER(辅助信息!D:D,辅助信息!G:G=G6667)</f>
        <v>#VALUE!</v>
      </c>
    </row>
    <row r="6668" spans="1:10">
      <c r="A6668" s="2" t="str">
        <f>'[1]2025年已发货'!A:A</f>
        <v>钢固融</v>
      </c>
      <c r="B6668" s="2" t="str">
        <f>'[1]2025年已发货'!B:B</f>
        <v>螺纹钢</v>
      </c>
      <c r="C6668" s="2" t="str">
        <f>'[1]2025年已发货'!C:C</f>
        <v>HRB400E Φ16 9m</v>
      </c>
      <c r="D6668" s="2" t="str">
        <f>'[1]2025年已发货'!D:D</f>
        <v>吨</v>
      </c>
      <c r="E6668" s="2">
        <f>'[1]2025年已发货'!E:E</f>
        <v>3</v>
      </c>
      <c r="F6668" s="4">
        <f>'[1]2025年已发货'!F:F</f>
        <v>45902</v>
      </c>
      <c r="G6668" s="2" t="str">
        <f>'[1]2025年已发货'!G:G</f>
        <v>（五冶建设成都盐道街中学初中部改扩建工程）四川省成都市锦江区春熙路街道盐道街4号（盐道街中学初中部）</v>
      </c>
      <c r="H6668" s="2" t="str">
        <f>'[1]2025年已发货'!H:H</f>
        <v>易前刚</v>
      </c>
      <c r="I6668" s="2">
        <f>'[1]2025年已发货'!I:I</f>
        <v>18228465067</v>
      </c>
      <c r="J6668" s="2" vm="1" t="e">
        <f>_xlfn._xlws.FILTER(辅助信息!D:D,辅助信息!G:G=G6668)</f>
        <v>#VALUE!</v>
      </c>
    </row>
    <row r="6669" spans="1:10">
      <c r="A6669" s="2" t="str">
        <f>'[1]2025年已发货'!A:A</f>
        <v>钢固融</v>
      </c>
      <c r="B6669" s="2" t="str">
        <f>'[1]2025年已发货'!B:B</f>
        <v>螺纹钢</v>
      </c>
      <c r="C6669" s="2" t="str">
        <f>'[1]2025年已发货'!C:C</f>
        <v>HRB400E Φ18 9m</v>
      </c>
      <c r="D6669" s="2" t="str">
        <f>'[1]2025年已发货'!D:D</f>
        <v>吨</v>
      </c>
      <c r="E6669" s="2">
        <f>'[1]2025年已发货'!E:E</f>
        <v>6</v>
      </c>
      <c r="F6669" s="4">
        <f>'[1]2025年已发货'!F:F</f>
        <v>45902</v>
      </c>
      <c r="G6669" s="2" t="str">
        <f>'[1]2025年已发货'!G:G</f>
        <v>（五冶建设成都盐道街中学初中部改扩建工程）四川省成都市锦江区春熙路街道盐道街4号（盐道街中学初中部）</v>
      </c>
      <c r="H6669" s="2" t="str">
        <f>'[1]2025年已发货'!H:H</f>
        <v>易前刚</v>
      </c>
      <c r="I6669" s="2">
        <f>'[1]2025年已发货'!I:I</f>
        <v>18228465067</v>
      </c>
      <c r="J6669" s="2" vm="1" t="e">
        <f>_xlfn._xlws.FILTER(辅助信息!D:D,辅助信息!G:G=G6669)</f>
        <v>#VALUE!</v>
      </c>
    </row>
    <row r="6670" spans="1:10">
      <c r="A6670" s="2" t="str">
        <f>'[1]2025年已发货'!A:A</f>
        <v>钢固融</v>
      </c>
      <c r="B6670" s="2" t="str">
        <f>'[1]2025年已发货'!B:B</f>
        <v>螺纹钢</v>
      </c>
      <c r="C6670" s="2" t="str">
        <f>'[1]2025年已发货'!C:C</f>
        <v>HRB400E Φ20 9m</v>
      </c>
      <c r="D6670" s="2" t="str">
        <f>'[1]2025年已发货'!D:D</f>
        <v>吨</v>
      </c>
      <c r="E6670" s="2">
        <f>'[1]2025年已发货'!E:E</f>
        <v>3</v>
      </c>
      <c r="F6670" s="4">
        <f>'[1]2025年已发货'!F:F</f>
        <v>45902</v>
      </c>
      <c r="G6670" s="2" t="str">
        <f>'[1]2025年已发货'!G:G</f>
        <v>（五冶建设成都盐道街中学初中部改扩建工程）四川省成都市锦江区春熙路街道盐道街4号（盐道街中学初中部）</v>
      </c>
      <c r="H6670" s="2" t="str">
        <f>'[1]2025年已发货'!H:H</f>
        <v>易前刚</v>
      </c>
      <c r="I6670" s="2">
        <f>'[1]2025年已发货'!I:I</f>
        <v>18228465067</v>
      </c>
      <c r="J6670" s="2" vm="1" t="e">
        <f>_xlfn._xlws.FILTER(辅助信息!D:D,辅助信息!G:G=G6670)</f>
        <v>#VALUE!</v>
      </c>
    </row>
    <row r="6671" spans="1:10">
      <c r="A6671" s="2" t="str">
        <f>'[1]2025年已发货'!A:A</f>
        <v>钢固融</v>
      </c>
      <c r="B6671" s="2" t="str">
        <f>'[1]2025年已发货'!B:B</f>
        <v>螺纹钢</v>
      </c>
      <c r="C6671" s="2" t="str">
        <f>'[1]2025年已发货'!C:C</f>
        <v>HRB400E Φ22 9m</v>
      </c>
      <c r="D6671" s="2" t="str">
        <f>'[1]2025年已发货'!D:D</f>
        <v>吨</v>
      </c>
      <c r="E6671" s="2">
        <f>'[1]2025年已发货'!E:E</f>
        <v>6</v>
      </c>
      <c r="F6671" s="4">
        <f>'[1]2025年已发货'!F:F</f>
        <v>45902</v>
      </c>
      <c r="G6671" s="2" t="str">
        <f>'[1]2025年已发货'!G:G</f>
        <v>（五冶建设成都盐道街中学初中部改扩建工程）四川省成都市锦江区春熙路街道盐道街4号（盐道街中学初中部）</v>
      </c>
      <c r="H6671" s="2" t="str">
        <f>'[1]2025年已发货'!H:H</f>
        <v>易前刚</v>
      </c>
      <c r="I6671" s="2">
        <f>'[1]2025年已发货'!I:I</f>
        <v>18228465067</v>
      </c>
      <c r="J6671" s="2" vm="1" t="e">
        <f>_xlfn._xlws.FILTER(辅助信息!D:D,辅助信息!G:G=G6671)</f>
        <v>#VALUE!</v>
      </c>
    </row>
    <row r="6672" spans="1:10">
      <c r="A6672" s="2" t="str">
        <f>'[1]2025年已发货'!A:A</f>
        <v>钢固融</v>
      </c>
      <c r="B6672" s="2" t="str">
        <f>'[1]2025年已发货'!B:B</f>
        <v>螺纹钢</v>
      </c>
      <c r="C6672" s="2" t="str">
        <f>'[1]2025年已发货'!C:C</f>
        <v>HRB400E Φ25 9m</v>
      </c>
      <c r="D6672" s="2" t="str">
        <f>'[1]2025年已发货'!D:D</f>
        <v>吨</v>
      </c>
      <c r="E6672" s="2">
        <f>'[1]2025年已发货'!E:E</f>
        <v>3</v>
      </c>
      <c r="F6672" s="4">
        <f>'[1]2025年已发货'!F:F</f>
        <v>45902</v>
      </c>
      <c r="G6672" s="2" t="str">
        <f>'[1]2025年已发货'!G:G</f>
        <v>（五冶建设成都盐道街中学初中部改扩建工程）四川省成都市锦江区春熙路街道盐道街4号（盐道街中学初中部）</v>
      </c>
      <c r="H6672" s="2" t="str">
        <f>'[1]2025年已发货'!H:H</f>
        <v>易前刚</v>
      </c>
      <c r="I6672" s="2">
        <f>'[1]2025年已发货'!I:I</f>
        <v>18228465067</v>
      </c>
      <c r="J6672" s="2" vm="1" t="e">
        <f>_xlfn._xlws.FILTER(辅助信息!D:D,辅助信息!G:G=G6672)</f>
        <v>#VALUE!</v>
      </c>
    </row>
    <row r="6673" spans="1:10">
      <c r="A6673" s="2" t="str">
        <f>'[1]2025年已发货'!A:A</f>
        <v>晋邦</v>
      </c>
      <c r="B6673" s="2" t="str">
        <f>'[1]2025年已发货'!B:B</f>
        <v>螺纹钢</v>
      </c>
      <c r="C6673" s="2" t="str">
        <f>'[1]2025年已发货'!C:C</f>
        <v>HRB400E Φ22 9m</v>
      </c>
      <c r="D6673" s="2" t="str">
        <f>'[1]2025年已发货'!D:D</f>
        <v>吨</v>
      </c>
      <c r="E6673" s="2">
        <f>'[1]2025年已发货'!E:E</f>
        <v>35</v>
      </c>
      <c r="F6673" s="4">
        <f>'[1]2025年已发货'!F:F</f>
        <v>45902</v>
      </c>
      <c r="G6673" s="2" t="str">
        <f>'[1]2025年已发货'!G:G</f>
        <v>（商投建工达州中医药科技园-2工区-景观桥）达州市通川区达州中医药职业学院犀牛大道北段</v>
      </c>
      <c r="H6673" s="2" t="str">
        <f>'[1]2025年已发货'!H:H</f>
        <v>李波</v>
      </c>
      <c r="I6673" s="2">
        <f>'[1]2025年已发货'!I:I</f>
        <v>18381899787</v>
      </c>
      <c r="J6673" s="2" t="str">
        <f>_xlfn._xlws.FILTER(辅助信息!D:D,辅助信息!G:G=G6673)</f>
        <v>商投建工达州中医药科技园</v>
      </c>
    </row>
    <row r="6674" spans="1:10">
      <c r="A6674" s="2" t="str">
        <f>'[1]2025年已发货'!A:A</f>
        <v>达钢</v>
      </c>
      <c r="B6674" s="2" t="str">
        <f>'[1]2025年已发货'!B:B</f>
        <v>螺纹钢</v>
      </c>
      <c r="C6674" s="2" t="str">
        <f>'[1]2025年已发货'!C:C</f>
        <v>HRB400E Φ16 9m</v>
      </c>
      <c r="D6674" s="2" t="str">
        <f>'[1]2025年已发货'!D:D</f>
        <v>吨</v>
      </c>
      <c r="E6674" s="2">
        <f>'[1]2025年已发货'!E:E</f>
        <v>12</v>
      </c>
      <c r="F6674" s="4">
        <f>'[1]2025年已发货'!F:F</f>
        <v>45902</v>
      </c>
      <c r="G6674" s="2" t="str">
        <f>'[1]2025年已发货'!G:G</f>
        <v>（商投建工达州中医药科技园-2工区-景观桥）达州市通川区达州中医药职业学院犀牛大道北段</v>
      </c>
      <c r="H6674" s="2" t="str">
        <f>'[1]2025年已发货'!H:H</f>
        <v>李波</v>
      </c>
      <c r="I6674" s="2">
        <f>'[1]2025年已发货'!I:I</f>
        <v>18381899787</v>
      </c>
      <c r="J6674" s="2" t="str">
        <f>_xlfn._xlws.FILTER(辅助信息!D:D,辅助信息!G:G=G6674)</f>
        <v>商投建工达州中医药科技园</v>
      </c>
    </row>
    <row r="6675" spans="1:10">
      <c r="A6675" s="2" t="str">
        <f>'[1]2025年已发货'!A:A</f>
        <v>达钢</v>
      </c>
      <c r="B6675" s="2" t="str">
        <f>'[1]2025年已发货'!B:B</f>
        <v>螺纹钢</v>
      </c>
      <c r="C6675" s="2" t="str">
        <f>'[1]2025年已发货'!C:C</f>
        <v>HRB400E Φ25 9m</v>
      </c>
      <c r="D6675" s="2" t="str">
        <f>'[1]2025年已发货'!D:D</f>
        <v>吨</v>
      </c>
      <c r="E6675" s="2">
        <f>'[1]2025年已发货'!E:E</f>
        <v>44</v>
      </c>
      <c r="F6675" s="4">
        <f>'[1]2025年已发货'!F:F</f>
        <v>45902</v>
      </c>
      <c r="G6675" s="2" t="str">
        <f>'[1]2025年已发货'!G:G</f>
        <v>（商投建工达州中医药科技园-2工区-景观桥）达州市通川区达州中医药职业学院犀牛大道北段</v>
      </c>
      <c r="H6675" s="2" t="str">
        <f>'[1]2025年已发货'!H:H</f>
        <v>李波</v>
      </c>
      <c r="I6675" s="2">
        <f>'[1]2025年已发货'!I:I</f>
        <v>18381899787</v>
      </c>
      <c r="J6675" s="2" t="str">
        <f>_xlfn._xlws.FILTER(辅助信息!D:D,辅助信息!G:G=G6675)</f>
        <v>商投建工达州中医药科技园</v>
      </c>
    </row>
    <row r="6676" spans="1:10">
      <c r="A6676" s="2" t="str">
        <f>'[1]2025年已发货'!A:A</f>
        <v>达钢</v>
      </c>
      <c r="B6676" s="2" t="str">
        <f>'[1]2025年已发货'!B:B</f>
        <v>盘螺</v>
      </c>
      <c r="C6676" s="2" t="str">
        <f>'[1]2025年已发货'!C:C</f>
        <v>HRB400E Φ6</v>
      </c>
      <c r="D6676" s="2" t="str">
        <f>'[1]2025年已发货'!D:D</f>
        <v>吨</v>
      </c>
      <c r="E6676" s="2">
        <f>'[1]2025年已发货'!E:E</f>
        <v>35</v>
      </c>
      <c r="F6676" s="4">
        <f>'[1]2025年已发货'!F:F</f>
        <v>45902</v>
      </c>
      <c r="G6676" s="2" t="str">
        <f>'[1]2025年已发货'!G:G</f>
        <v>（四川商建-射洪城乡一体化项目）遂宁市射洪市忠新幼儿园北侧约220米新溪小区</v>
      </c>
      <c r="H6676" s="2" t="str">
        <f>'[1]2025年已发货'!H:H</f>
        <v>柏子刚</v>
      </c>
      <c r="I6676" s="2">
        <f>'[1]2025年已发货'!I:I</f>
        <v>15692885305</v>
      </c>
      <c r="J6676" s="2" t="str">
        <f>_xlfn._xlws.FILTER(辅助信息!D:D,辅助信息!G:G=G6676)</f>
        <v>四川商建
射洪城乡一体化项目</v>
      </c>
    </row>
    <row r="6677" spans="1:10">
      <c r="A6677" s="2" t="str">
        <f>'[1]2025年已发货'!A:A</f>
        <v>德胜</v>
      </c>
      <c r="B6677" s="2" t="str">
        <f>'[1]2025年已发货'!B:B</f>
        <v>螺纹钢</v>
      </c>
      <c r="C6677" s="2" t="str">
        <f>'[1]2025年已发货'!C:C</f>
        <v>HRB400E Φ14 9m</v>
      </c>
      <c r="D6677" s="2" t="str">
        <f>'[1]2025年已发货'!D:D</f>
        <v>吨</v>
      </c>
      <c r="E6677" s="2">
        <f>'[1]2025年已发货'!E:E</f>
        <v>167.25</v>
      </c>
      <c r="F6677" s="4">
        <f>'[1]2025年已发货'!F:F</f>
        <v>45902</v>
      </c>
      <c r="G6677" s="2" t="str">
        <f>'[1]2025年已发货'!G:G</f>
        <v>（华西简阳西城嘉苑）四川省成都市简阳市简城街道高屋村</v>
      </c>
      <c r="H6677" s="2" t="str">
        <f>'[1]2025年已发货'!H:H</f>
        <v>张瀚镭</v>
      </c>
      <c r="I6677" s="2">
        <f>'[1]2025年已发货'!I:I</f>
        <v>15884666220</v>
      </c>
      <c r="J6677" s="2" t="str">
        <f>_xlfn._xlws.FILTER(辅助信息!D:D,辅助信息!G:G=G6677)</f>
        <v>华西简阳西城嘉苑</v>
      </c>
    </row>
    <row r="6678" spans="1:10">
      <c r="A6678" s="2" t="str">
        <f>'[1]2025年已发货'!A:A</f>
        <v>德胜</v>
      </c>
      <c r="B6678" s="2" t="str">
        <f>'[1]2025年已发货'!B:B</f>
        <v>螺纹钢</v>
      </c>
      <c r="C6678" s="2" t="str">
        <f>'[1]2025年已发货'!C:C</f>
        <v>HRB400E Φ18 9m</v>
      </c>
      <c r="D6678" s="2" t="str">
        <f>'[1]2025年已发货'!D:D</f>
        <v>吨</v>
      </c>
      <c r="E6678" s="2">
        <f>'[1]2025年已发货'!E:E</f>
        <v>27.5</v>
      </c>
      <c r="F6678" s="4">
        <f>'[1]2025年已发货'!F:F</f>
        <v>45902</v>
      </c>
      <c r="G6678" s="2" t="str">
        <f>'[1]2025年已发货'!G:G</f>
        <v>（华西简阳西城嘉苑）四川省成都市简阳市简城街道高屋村</v>
      </c>
      <c r="H6678" s="2" t="str">
        <f>'[1]2025年已发货'!H:H</f>
        <v>张瀚镭</v>
      </c>
      <c r="I6678" s="2">
        <f>'[1]2025年已发货'!I:I</f>
        <v>15884666220</v>
      </c>
      <c r="J6678" s="2" t="str">
        <f>_xlfn._xlws.FILTER(辅助信息!D:D,辅助信息!G:G=G6678)</f>
        <v>华西简阳西城嘉苑</v>
      </c>
    </row>
    <row r="6679" spans="1:10">
      <c r="A6679" s="2" t="str">
        <f>'[1]2025年已发货'!A:A</f>
        <v>德胜</v>
      </c>
      <c r="B6679" s="2" t="str">
        <f>'[1]2025年已发货'!B:B</f>
        <v>螺纹钢</v>
      </c>
      <c r="C6679" s="2" t="str">
        <f>'[1]2025年已发货'!C:C</f>
        <v>HRB400E Φ12 9m</v>
      </c>
      <c r="D6679" s="2" t="str">
        <f>'[1]2025年已发货'!D:D</f>
        <v>吨</v>
      </c>
      <c r="E6679" s="2">
        <f>'[1]2025年已发货'!E:E</f>
        <v>35</v>
      </c>
      <c r="F6679" s="4">
        <f>'[1]2025年已发货'!F:F</f>
        <v>45902</v>
      </c>
      <c r="G6679" s="2" t="str">
        <f>'[1]2025年已发货'!G:G</f>
        <v>（华西乐山）-四川省乐山市市中区苏稽镇周山嘴校地共建产教融合基地建设项目一标段</v>
      </c>
      <c r="H6679" s="2" t="str">
        <f>'[1]2025年已发货'!H:H</f>
        <v>范增云</v>
      </c>
      <c r="I6679" s="2">
        <f>'[1]2025年已发货'!I:I</f>
        <v>13668153241</v>
      </c>
      <c r="J6679" s="2" vm="1" t="e">
        <f>_xlfn._xlws.FILTER(辅助信息!D:D,辅助信息!G:G=G6679)</f>
        <v>#VALUE!</v>
      </c>
    </row>
    <row r="6680" spans="1:10">
      <c r="A6680" s="2" t="str">
        <f>'[1]2025年已发货'!A:A</f>
        <v>德胜</v>
      </c>
      <c r="B6680" s="2" t="str">
        <f>'[1]2025年已发货'!B:B</f>
        <v>螺纹钢</v>
      </c>
      <c r="C6680" s="2" t="str">
        <f>'[1]2025年已发货'!C:C</f>
        <v>HRB500E Φ12</v>
      </c>
      <c r="D6680" s="2" t="str">
        <f>'[1]2025年已发货'!D:D</f>
        <v>吨</v>
      </c>
      <c r="E6680" s="2">
        <f>'[1]2025年已发货'!E:E</f>
        <v>8</v>
      </c>
      <c r="F6680" s="4">
        <f>'[1]2025年已发货'!F:F</f>
        <v>45902</v>
      </c>
      <c r="G6680" s="2" t="str">
        <f>'[1]2025年已发货'!G:G</f>
        <v>（华西乐山）-四川省乐山市市中区苏稽镇周山嘴校地共建产教融合基地建设项目一标段</v>
      </c>
      <c r="H6680" s="2" t="str">
        <f>'[1]2025年已发货'!H:H</f>
        <v>范增云</v>
      </c>
      <c r="I6680" s="2">
        <f>'[1]2025年已发货'!I:I</f>
        <v>13668153241</v>
      </c>
      <c r="J6680" s="2" vm="1" t="e">
        <f>_xlfn._xlws.FILTER(辅助信息!D:D,辅助信息!G:G=G6680)</f>
        <v>#VALUE!</v>
      </c>
    </row>
    <row r="6681" spans="1:10">
      <c r="A6681" s="2" t="str">
        <f>'[1]2025年已发货'!A:A</f>
        <v>德胜</v>
      </c>
      <c r="B6681" s="2" t="str">
        <f>'[1]2025年已发货'!B:B</f>
        <v>螺纹钢</v>
      </c>
      <c r="C6681" s="2" t="str">
        <f>'[1]2025年已发货'!C:C</f>
        <v>HRB500E Φ14</v>
      </c>
      <c r="D6681" s="2" t="str">
        <f>'[1]2025年已发货'!D:D</f>
        <v>吨</v>
      </c>
      <c r="E6681" s="2">
        <f>'[1]2025年已发货'!E:E</f>
        <v>8</v>
      </c>
      <c r="F6681" s="4">
        <f>'[1]2025年已发货'!F:F</f>
        <v>45902</v>
      </c>
      <c r="G6681" s="2" t="str">
        <f>'[1]2025年已发货'!G:G</f>
        <v>（华西乐山）-四川省乐山市市中区苏稽镇周山嘴校地共建产教融合基地建设项目一标段</v>
      </c>
      <c r="H6681" s="2" t="str">
        <f>'[1]2025年已发货'!H:H</f>
        <v>范增云</v>
      </c>
      <c r="I6681" s="2">
        <f>'[1]2025年已发货'!I:I</f>
        <v>13668153241</v>
      </c>
      <c r="J6681" s="2" vm="1" t="e">
        <f>_xlfn._xlws.FILTER(辅助信息!D:D,辅助信息!G:G=G6681)</f>
        <v>#VALUE!</v>
      </c>
    </row>
    <row r="6682" spans="1:10">
      <c r="A6682" s="2" t="str">
        <f>'[1]2025年已发货'!A:A</f>
        <v>德胜</v>
      </c>
      <c r="B6682" s="2" t="str">
        <f>'[1]2025年已发货'!B:B</f>
        <v>螺纹钢</v>
      </c>
      <c r="C6682" s="2" t="str">
        <f>'[1]2025年已发货'!C:C</f>
        <v>HRB500E Φ16</v>
      </c>
      <c r="D6682" s="2" t="str">
        <f>'[1]2025年已发货'!D:D</f>
        <v>吨</v>
      </c>
      <c r="E6682" s="2">
        <f>'[1]2025年已发货'!E:E</f>
        <v>8</v>
      </c>
      <c r="F6682" s="4">
        <f>'[1]2025年已发货'!F:F</f>
        <v>45902</v>
      </c>
      <c r="G6682" s="2" t="str">
        <f>'[1]2025年已发货'!G:G</f>
        <v>（华西乐山）-四川省乐山市市中区苏稽镇周山嘴校地共建产教融合基地建设项目一标段</v>
      </c>
      <c r="H6682" s="2" t="str">
        <f>'[1]2025年已发货'!H:H</f>
        <v>范增云</v>
      </c>
      <c r="I6682" s="2">
        <f>'[1]2025年已发货'!I:I</f>
        <v>13668153241</v>
      </c>
      <c r="J6682" s="2" vm="1" t="e">
        <f>_xlfn._xlws.FILTER(辅助信息!D:D,辅助信息!G:G=G6682)</f>
        <v>#VALUE!</v>
      </c>
    </row>
    <row r="6683" spans="1:10">
      <c r="A6683" s="2" t="str">
        <f>'[1]2025年已发货'!A:A</f>
        <v>德胜</v>
      </c>
      <c r="B6683" s="2" t="str">
        <f>'[1]2025年已发货'!B:B</f>
        <v>螺纹钢</v>
      </c>
      <c r="C6683" s="2" t="str">
        <f>'[1]2025年已发货'!C:C</f>
        <v>HRB500E Φ18</v>
      </c>
      <c r="D6683" s="2" t="str">
        <f>'[1]2025年已发货'!D:D</f>
        <v>吨</v>
      </c>
      <c r="E6683" s="2">
        <f>'[1]2025年已发货'!E:E</f>
        <v>8</v>
      </c>
      <c r="F6683" s="4">
        <f>'[1]2025年已发货'!F:F</f>
        <v>45902</v>
      </c>
      <c r="G6683" s="2" t="str">
        <f>'[1]2025年已发货'!G:G</f>
        <v>（华西乐山）-四川省乐山市市中区苏稽镇周山嘴校地共建产教融合基地建设项目一标段</v>
      </c>
      <c r="H6683" s="2" t="str">
        <f>'[1]2025年已发货'!H:H</f>
        <v>范增云</v>
      </c>
      <c r="I6683" s="2">
        <f>'[1]2025年已发货'!I:I</f>
        <v>13668153241</v>
      </c>
      <c r="J6683" s="2" vm="1" t="e">
        <f>_xlfn._xlws.FILTER(辅助信息!D:D,辅助信息!G:G=G6683)</f>
        <v>#VALUE!</v>
      </c>
    </row>
    <row r="6684" spans="1:10">
      <c r="A6684" s="2" t="str">
        <f>'[1]2025年已发货'!A:A</f>
        <v>德胜</v>
      </c>
      <c r="B6684" s="2" t="str">
        <f>'[1]2025年已发货'!B:B</f>
        <v>螺纹钢</v>
      </c>
      <c r="C6684" s="2" t="str">
        <f>'[1]2025年已发货'!C:C</f>
        <v>HRB500E Φ20</v>
      </c>
      <c r="D6684" s="2" t="str">
        <f>'[1]2025年已发货'!D:D</f>
        <v>吨</v>
      </c>
      <c r="E6684" s="2">
        <f>'[1]2025年已发货'!E:E</f>
        <v>11</v>
      </c>
      <c r="F6684" s="4">
        <f>'[1]2025年已发货'!F:F</f>
        <v>45902</v>
      </c>
      <c r="G6684" s="2" t="str">
        <f>'[1]2025年已发货'!G:G</f>
        <v>（华西乐山）-四川省乐山市市中区苏稽镇周山嘴校地共建产教融合基地建设项目一标段</v>
      </c>
      <c r="H6684" s="2" t="str">
        <f>'[1]2025年已发货'!H:H</f>
        <v>范增云</v>
      </c>
      <c r="I6684" s="2">
        <f>'[1]2025年已发货'!I:I</f>
        <v>13668153241</v>
      </c>
      <c r="J6684" s="2" vm="1" t="e">
        <f>_xlfn._xlws.FILTER(辅助信息!D:D,辅助信息!G:G=G6684)</f>
        <v>#VALUE!</v>
      </c>
    </row>
    <row r="6685" spans="1:10">
      <c r="A6685" s="2" t="str">
        <f>'[1]2025年已发货'!A:A</f>
        <v>德胜</v>
      </c>
      <c r="B6685" s="2" t="str">
        <f>'[1]2025年已发货'!B:B</f>
        <v>螺纹钢</v>
      </c>
      <c r="C6685" s="2" t="str">
        <f>'[1]2025年已发货'!C:C</f>
        <v>HRB500E Φ22</v>
      </c>
      <c r="D6685" s="2" t="str">
        <f>'[1]2025年已发货'!D:D</f>
        <v>吨</v>
      </c>
      <c r="E6685" s="2">
        <f>'[1]2025年已发货'!E:E</f>
        <v>8</v>
      </c>
      <c r="F6685" s="4">
        <f>'[1]2025年已发货'!F:F</f>
        <v>45902</v>
      </c>
      <c r="G6685" s="2" t="str">
        <f>'[1]2025年已发货'!G:G</f>
        <v>（华西乐山）-四川省乐山市市中区苏稽镇周山嘴校地共建产教融合基地建设项目一标段</v>
      </c>
      <c r="H6685" s="2" t="str">
        <f>'[1]2025年已发货'!H:H</f>
        <v>范增云</v>
      </c>
      <c r="I6685" s="2">
        <f>'[1]2025年已发货'!I:I</f>
        <v>13668153241</v>
      </c>
      <c r="J6685" s="2" vm="1" t="e">
        <f>_xlfn._xlws.FILTER(辅助信息!D:D,辅助信息!G:G=G6685)</f>
        <v>#VALUE!</v>
      </c>
    </row>
    <row r="6686" spans="1:10">
      <c r="A6686" s="2" t="str">
        <f>'[1]2025年已发货'!A:A</f>
        <v>德胜</v>
      </c>
      <c r="B6686" s="2" t="str">
        <f>'[1]2025年已发货'!B:B</f>
        <v>螺纹钢</v>
      </c>
      <c r="C6686" s="2" t="str">
        <f>'[1]2025年已发货'!C:C</f>
        <v>HRB500E Φ25</v>
      </c>
      <c r="D6686" s="2" t="str">
        <f>'[1]2025年已发货'!D:D</f>
        <v>吨</v>
      </c>
      <c r="E6686" s="2">
        <f>'[1]2025年已发货'!E:E</f>
        <v>11</v>
      </c>
      <c r="F6686" s="4">
        <f>'[1]2025年已发货'!F:F</f>
        <v>45902</v>
      </c>
      <c r="G6686" s="2" t="str">
        <f>'[1]2025年已发货'!G:G</f>
        <v>（华西乐山）-四川省乐山市市中区苏稽镇周山嘴校地共建产教融合基地建设项目一标段</v>
      </c>
      <c r="H6686" s="2" t="str">
        <f>'[1]2025年已发货'!H:H</f>
        <v>范增云</v>
      </c>
      <c r="I6686" s="2">
        <f>'[1]2025年已发货'!I:I</f>
        <v>13668153241</v>
      </c>
      <c r="J6686" s="2" vm="1" t="e">
        <f>_xlfn._xlws.FILTER(辅助信息!D:D,辅助信息!G:G=G6686)</f>
        <v>#VALUE!</v>
      </c>
    </row>
    <row r="6687" spans="1:10">
      <c r="A6687" s="2" t="str">
        <f>'[1]2025年已发货'!A:A</f>
        <v>德胜</v>
      </c>
      <c r="B6687" s="2" t="str">
        <f>'[1]2025年已发货'!B:B</f>
        <v>螺纹钢</v>
      </c>
      <c r="C6687" s="2" t="str">
        <f>'[1]2025年已发货'!C:C</f>
        <v>HRB500E Φ28 12m</v>
      </c>
      <c r="D6687" s="2" t="str">
        <f>'[1]2025年已发货'!D:D</f>
        <v>吨</v>
      </c>
      <c r="E6687" s="2">
        <f>'[1]2025年已发货'!E:E</f>
        <v>8</v>
      </c>
      <c r="F6687" s="4">
        <f>'[1]2025年已发货'!F:F</f>
        <v>45902</v>
      </c>
      <c r="G6687" s="2" t="str">
        <f>'[1]2025年已发货'!G:G</f>
        <v>（华西乐山）-四川省乐山市市中区苏稽镇周山嘴校地共建产教融合基地建设项目一标段</v>
      </c>
      <c r="H6687" s="2" t="str">
        <f>'[1]2025年已发货'!H:H</f>
        <v>范增云</v>
      </c>
      <c r="I6687" s="2">
        <f>'[1]2025年已发货'!I:I</f>
        <v>13668153241</v>
      </c>
      <c r="J6687" s="2" vm="1" t="e">
        <f>_xlfn._xlws.FILTER(辅助信息!D:D,辅助信息!G:G=G6687)</f>
        <v>#VALUE!</v>
      </c>
    </row>
    <row r="6688" spans="1:10">
      <c r="A6688" s="2" t="str">
        <f>'[1]2025年已发货'!A:A</f>
        <v>德胜</v>
      </c>
      <c r="B6688" s="2" t="str">
        <f>'[1]2025年已发货'!B:B</f>
        <v>螺纹钢</v>
      </c>
      <c r="C6688" s="2" t="str">
        <f>'[1]2025年已发货'!C:C</f>
        <v>HRB500E Φ22</v>
      </c>
      <c r="D6688" s="2" t="str">
        <f>'[1]2025年已发货'!D:D</f>
        <v>吨</v>
      </c>
      <c r="E6688" s="2">
        <f>'[1]2025年已发货'!E:E</f>
        <v>5</v>
      </c>
      <c r="F6688" s="4">
        <f>'[1]2025年已发货'!F:F</f>
        <v>45902</v>
      </c>
      <c r="G6688" s="2" t="str">
        <f>'[1]2025年已发货'!G:G</f>
        <v>(华西乐山）-四川省乐山市市中区苏稽镇校地共建产教融合基地建设项目二标段</v>
      </c>
      <c r="H6688" s="2" t="str">
        <f>'[1]2025年已发货'!H:H</f>
        <v>彭江涛</v>
      </c>
      <c r="I6688" s="2">
        <f>'[1]2025年已发货'!I:I</f>
        <v>13990276572</v>
      </c>
      <c r="J6688" s="2" vm="1" t="e">
        <f>_xlfn._xlws.FILTER(辅助信息!D:D,辅助信息!G:G=G6688)</f>
        <v>#VALUE!</v>
      </c>
    </row>
    <row r="6689" spans="1:10">
      <c r="A6689" s="2" t="str">
        <f>'[1]2025年已发货'!A:A</f>
        <v>德胜</v>
      </c>
      <c r="B6689" s="2" t="str">
        <f>'[1]2025年已发货'!B:B</f>
        <v>螺纹钢</v>
      </c>
      <c r="C6689" s="2" t="str">
        <f>'[1]2025年已发货'!C:C</f>
        <v>HRB500E Φ25</v>
      </c>
      <c r="D6689" s="2" t="str">
        <f>'[1]2025年已发货'!D:D</f>
        <v>吨</v>
      </c>
      <c r="E6689" s="2">
        <f>'[1]2025年已发货'!E:E</f>
        <v>16</v>
      </c>
      <c r="F6689" s="4">
        <f>'[1]2025年已发货'!F:F</f>
        <v>45902</v>
      </c>
      <c r="G6689" s="2" t="str">
        <f>'[1]2025年已发货'!G:G</f>
        <v>(华西乐山）-四川省乐山市市中区苏稽镇校地共建产教融合基地建设项目二标段</v>
      </c>
      <c r="H6689" s="2" t="str">
        <f>'[1]2025年已发货'!H:H</f>
        <v>彭江涛</v>
      </c>
      <c r="I6689" s="2">
        <f>'[1]2025年已发货'!I:I</f>
        <v>13990276572</v>
      </c>
      <c r="J6689" s="2" vm="1" t="e">
        <f>_xlfn._xlws.FILTER(辅助信息!D:D,辅助信息!G:G=G6689)</f>
        <v>#VALUE!</v>
      </c>
    </row>
    <row r="6690" spans="1:10">
      <c r="A6690" s="2" t="str">
        <f>'[1]2025年已发货'!A:A</f>
        <v>德胜</v>
      </c>
      <c r="B6690" s="2" t="str">
        <f>'[1]2025年已发货'!B:B</f>
        <v>螺纹钢</v>
      </c>
      <c r="C6690" s="2" t="str">
        <f>'[1]2025年已发货'!C:C</f>
        <v>HRB500E Φ22 12m</v>
      </c>
      <c r="D6690" s="2" t="str">
        <f>'[1]2025年已发货'!D:D</f>
        <v>吨</v>
      </c>
      <c r="E6690" s="2">
        <f>'[1]2025年已发货'!E:E</f>
        <v>15</v>
      </c>
      <c r="F6690" s="4">
        <f>'[1]2025年已发货'!F:F</f>
        <v>45902</v>
      </c>
      <c r="G6690" s="2" t="str">
        <f>'[1]2025年已发货'!G:G</f>
        <v>(华西乐山）-四川省乐山市市中区苏稽镇校地共建产教融合基地建设项目二标段</v>
      </c>
      <c r="H6690" s="2" t="str">
        <f>'[1]2025年已发货'!H:H</f>
        <v>彭江涛</v>
      </c>
      <c r="I6690" s="2">
        <f>'[1]2025年已发货'!I:I</f>
        <v>13990276572</v>
      </c>
      <c r="J6690" s="2" vm="1" t="e">
        <f>_xlfn._xlws.FILTER(辅助信息!D:D,辅助信息!G:G=G6690)</f>
        <v>#VALUE!</v>
      </c>
    </row>
    <row r="6691" spans="1:10">
      <c r="A6691" s="2" t="str">
        <f>'[1]2025年已发货'!A:A</f>
        <v>德胜</v>
      </c>
      <c r="B6691" s="2" t="str">
        <f>'[1]2025年已发货'!B:B</f>
        <v>螺纹钢</v>
      </c>
      <c r="C6691" s="2" t="str">
        <f>'[1]2025年已发货'!C:C</f>
        <v>HRB500E Φ25 12m</v>
      </c>
      <c r="D6691" s="2" t="str">
        <f>'[1]2025年已发货'!D:D</f>
        <v>吨</v>
      </c>
      <c r="E6691" s="2">
        <f>'[1]2025年已发货'!E:E</f>
        <v>18</v>
      </c>
      <c r="F6691" s="4">
        <f>'[1]2025年已发货'!F:F</f>
        <v>45902</v>
      </c>
      <c r="G6691" s="2" t="str">
        <f>'[1]2025年已发货'!G:G</f>
        <v>(华西乐山）-四川省乐山市市中区苏稽镇校地共建产教融合基地建设项目二标段</v>
      </c>
      <c r="H6691" s="2" t="str">
        <f>'[1]2025年已发货'!H:H</f>
        <v>彭江涛</v>
      </c>
      <c r="I6691" s="2">
        <f>'[1]2025年已发货'!I:I</f>
        <v>13990276572</v>
      </c>
      <c r="J6691" s="2" vm="1" t="e">
        <f>_xlfn._xlws.FILTER(辅助信息!D:D,辅助信息!G:G=G6691)</f>
        <v>#VALUE!</v>
      </c>
    </row>
    <row r="6692" spans="1:10">
      <c r="A6692" s="2" t="str">
        <f>'[1]2025年已发货'!A:A</f>
        <v>德胜</v>
      </c>
      <c r="B6692" s="2" t="str">
        <f>'[1]2025年已发货'!B:B</f>
        <v>螺纹钢</v>
      </c>
      <c r="C6692" s="2" t="str">
        <f>'[1]2025年已发货'!C:C</f>
        <v>HRB400E Φ22 12m</v>
      </c>
      <c r="D6692" s="2" t="str">
        <f>'[1]2025年已发货'!D:D</f>
        <v>吨</v>
      </c>
      <c r="E6692" s="2">
        <f>'[1]2025年已发货'!E:E</f>
        <v>15</v>
      </c>
      <c r="F6692" s="4">
        <f>'[1]2025年已发货'!F:F</f>
        <v>45902</v>
      </c>
      <c r="G6692" s="2" t="str">
        <f>'[1]2025年已发货'!G:G</f>
        <v>(华西乐山）-四川省乐山市市中区苏稽镇校地共建产教融合基地建设项目二标段</v>
      </c>
      <c r="H6692" s="2" t="str">
        <f>'[1]2025年已发货'!H:H</f>
        <v>彭江涛</v>
      </c>
      <c r="I6692" s="2">
        <f>'[1]2025年已发货'!I:I</f>
        <v>13990276572</v>
      </c>
      <c r="J6692" s="2" vm="1" t="e">
        <f>_xlfn._xlws.FILTER(辅助信息!D:D,辅助信息!G:G=G6692)</f>
        <v>#VALUE!</v>
      </c>
    </row>
    <row r="6693" spans="1:10">
      <c r="A6693" s="2" t="str">
        <f>'[1]2025年已发货'!A:A</f>
        <v>德胜</v>
      </c>
      <c r="B6693" s="2" t="str">
        <f>'[1]2025年已发货'!B:B</f>
        <v>螺纹钢</v>
      </c>
      <c r="C6693" s="2" t="str">
        <f>'[1]2025年已发货'!C:C</f>
        <v>HRB400E Φ22×12米</v>
      </c>
      <c r="D6693" s="2" t="str">
        <f>'[1]2025年已发货'!D:D</f>
        <v>吨</v>
      </c>
      <c r="E6693" s="2">
        <f>'[1]2025年已发货'!E:E</f>
        <v>14</v>
      </c>
      <c r="F6693" s="4">
        <f>'[1]2025年已发货'!F:F</f>
        <v>45902</v>
      </c>
      <c r="G6693" s="2" t="str">
        <f>'[1]2025年已发货'!G:G</f>
        <v>（自永2标九局西南分公司钢筋棚）四川省自贡市骑龙镇大湾村</v>
      </c>
      <c r="H6693" s="2" t="str">
        <f>'[1]2025年已发货'!H:H</f>
        <v>袁洪浩</v>
      </c>
      <c r="I6693" s="2">
        <f>'[1]2025年已发货'!I:I</f>
        <v>18272354498</v>
      </c>
      <c r="J6693" s="2" vm="1" t="e">
        <f>_xlfn._xlws.FILTER(辅助信息!D:D,辅助信息!G:G=G6693)</f>
        <v>#VALUE!</v>
      </c>
    </row>
    <row r="6694" spans="1:10">
      <c r="A6694" s="2" t="str">
        <f>'[1]2025年已发货'!A:A</f>
        <v>德胜</v>
      </c>
      <c r="B6694" s="2" t="str">
        <f>'[1]2025年已发货'!B:B</f>
        <v>螺纹钢</v>
      </c>
      <c r="C6694" s="2" t="str">
        <f>'[1]2025年已发货'!C:C</f>
        <v>HRB400E Φ16×12米</v>
      </c>
      <c r="D6694" s="2" t="str">
        <f>'[1]2025年已发货'!D:D</f>
        <v>吨</v>
      </c>
      <c r="E6694" s="2">
        <f>'[1]2025年已发货'!E:E</f>
        <v>18</v>
      </c>
      <c r="F6694" s="4">
        <f>'[1]2025年已发货'!F:F</f>
        <v>45902</v>
      </c>
      <c r="G6694" s="2" t="str">
        <f>'[1]2025年已发货'!G:G</f>
        <v>（自永2标九局西南分公司钢筋棚）四川省自贡市骑龙镇大湾村</v>
      </c>
      <c r="H6694" s="2" t="str">
        <f>'[1]2025年已发货'!H:H</f>
        <v>袁洪浩</v>
      </c>
      <c r="I6694" s="2">
        <f>'[1]2025年已发货'!I:I</f>
        <v>18272354498</v>
      </c>
      <c r="J6694" s="2" vm="1" t="e">
        <f>_xlfn._xlws.FILTER(辅助信息!D:D,辅助信息!G:G=G6694)</f>
        <v>#VALUE!</v>
      </c>
    </row>
    <row r="6695" spans="1:10">
      <c r="A6695" s="2" t="str">
        <f>'[1]2025年已发货'!A:A</f>
        <v>德胜</v>
      </c>
      <c r="B6695" s="2" t="str">
        <f>'[1]2025年已发货'!B:B</f>
        <v>螺纹钢</v>
      </c>
      <c r="C6695" s="2" t="str">
        <f>'[1]2025年已发货'!C:C</f>
        <v>HRB400E Φ25×9米</v>
      </c>
      <c r="D6695" s="2" t="str">
        <f>'[1]2025年已发货'!D:D</f>
        <v>吨</v>
      </c>
      <c r="E6695" s="2">
        <f>'[1]2025年已发货'!E:E</f>
        <v>35</v>
      </c>
      <c r="F6695" s="4">
        <f>'[1]2025年已发货'!F:F</f>
        <v>45902</v>
      </c>
      <c r="G6695" s="2" t="str">
        <f>'[1]2025年已发货'!G:G</f>
        <v>（自永2标九局西南分公司钢筋棚）四川省自贡市骑龙镇大湾村</v>
      </c>
      <c r="H6695" s="2" t="str">
        <f>'[1]2025年已发货'!H:H</f>
        <v>袁洪浩</v>
      </c>
      <c r="I6695" s="2">
        <f>'[1]2025年已发货'!I:I</f>
        <v>18272354498</v>
      </c>
      <c r="J6695" s="2" vm="1" t="e">
        <f>_xlfn._xlws.FILTER(辅助信息!D:D,辅助信息!G:G=G6695)</f>
        <v>#VALUE!</v>
      </c>
    </row>
    <row r="6696" spans="1:10">
      <c r="A6696" s="2" t="str">
        <f>'[1]2025年已发货'!A:A</f>
        <v>德胜</v>
      </c>
      <c r="B6696" s="2" t="str">
        <f>'[1]2025年已发货'!B:B</f>
        <v>螺纹钢</v>
      </c>
      <c r="C6696" s="2" t="str">
        <f>'[1]2025年已发货'!C:C</f>
        <v>HRB400E Φ25×12米</v>
      </c>
      <c r="D6696" s="2" t="str">
        <f>'[1]2025年已发货'!D:D</f>
        <v>吨</v>
      </c>
      <c r="E6696" s="2">
        <f>'[1]2025年已发货'!E:E</f>
        <v>35</v>
      </c>
      <c r="F6696" s="4">
        <f>'[1]2025年已发货'!F:F</f>
        <v>45902</v>
      </c>
      <c r="G6696" s="2" t="str">
        <f>'[1]2025年已发货'!G:G</f>
        <v>（自永2标九局西南分公司钢筋棚）四川省自贡市骑龙镇大湾村</v>
      </c>
      <c r="H6696" s="2" t="str">
        <f>'[1]2025年已发货'!H:H</f>
        <v>袁洪浩</v>
      </c>
      <c r="I6696" s="2">
        <f>'[1]2025年已发货'!I:I</f>
        <v>18272354498</v>
      </c>
      <c r="J6696" s="2" vm="1" t="e">
        <f>_xlfn._xlws.FILTER(辅助信息!D:D,辅助信息!G:G=G6696)</f>
        <v>#VALUE!</v>
      </c>
    </row>
    <row r="6697" spans="1:10">
      <c r="A6697" s="2" t="str">
        <f>'[1]2025年已发货'!A:A</f>
        <v>德胜恒嘉</v>
      </c>
      <c r="B6697" s="2" t="str">
        <f>'[1]2025年已发货'!B:B</f>
        <v>螺纹钢</v>
      </c>
      <c r="C6697" s="2" t="str">
        <f>'[1]2025年已发货'!C:C</f>
        <v>HRB500E Φ25 12m</v>
      </c>
      <c r="D6697" s="2" t="str">
        <f>'[1]2025年已发货'!D:D</f>
        <v>吨</v>
      </c>
      <c r="E6697" s="2">
        <f>'[1]2025年已发货'!E:E</f>
        <v>35</v>
      </c>
      <c r="F6697" s="4">
        <f>'[1]2025年已发货'!F:F</f>
        <v>45902</v>
      </c>
      <c r="G6697" s="2" t="str">
        <f>'[1]2025年已发货'!G:G</f>
        <v>（中铁十局-资乐高速4标）四川省眉山市仁寿县彰加镇促进村中铁十局2#钢筋厂</v>
      </c>
      <c r="H6697" s="2" t="str">
        <f>'[1]2025年已发货'!H:H</f>
        <v>杨飞</v>
      </c>
      <c r="I6697" s="2">
        <f>'[1]2025年已发货'!I:I</f>
        <v>15667998777</v>
      </c>
      <c r="J6697" s="2" vm="1" t="e">
        <f>_xlfn._xlws.FILTER(辅助信息!D:D,辅助信息!G:G=G6697)</f>
        <v>#VALUE!</v>
      </c>
    </row>
    <row r="6698" spans="1:10">
      <c r="A6698" s="2" t="str">
        <f>'[1]2025年已发货'!A:A</f>
        <v>八局</v>
      </c>
      <c r="B6698" s="2" t="str">
        <f>'[1]2025年已发货'!B:B</f>
        <v>螺纹钢</v>
      </c>
      <c r="C6698" s="2" t="str">
        <f>'[1]2025年已发货'!C:C</f>
        <v>HRB400EФ14*9m</v>
      </c>
      <c r="D6698" s="2" t="str">
        <f>'[1]2025年已发货'!D:D</f>
        <v>吨</v>
      </c>
      <c r="E6698" s="2">
        <f>'[1]2025年已发货'!E:E</f>
        <v>140</v>
      </c>
      <c r="F6698" s="4">
        <f>'[1]2025年已发货'!F:F</f>
        <v>45902</v>
      </c>
      <c r="G6698" s="2" t="str">
        <f>'[1]2025年已发货'!G:G</f>
        <v>（中铁六局呼和公司康新高速TJ4-2标）四川省甘孜藏族自治州康定市新都桥镇东俄罗三村中建八局搅拌站旁</v>
      </c>
      <c r="H6698" s="2" t="str">
        <f>'[1]2025年已发货'!H:H</f>
        <v>许文刚</v>
      </c>
      <c r="I6698" s="2">
        <f>'[1]2025年已发货'!I:I</f>
        <v>15848808186</v>
      </c>
      <c r="J6698" s="2" vm="1" t="e">
        <f>_xlfn._xlws.FILTER(辅助信息!D:D,辅助信息!G:G=G6698)</f>
        <v>#VALUE!</v>
      </c>
    </row>
    <row r="6699" spans="1:10">
      <c r="A6699" s="2" t="str">
        <f>'[1]2025年已发货'!A:A</f>
        <v>八局</v>
      </c>
      <c r="B6699" s="2" t="str">
        <f>'[1]2025年已发货'!B:B</f>
        <v>盘螺</v>
      </c>
      <c r="C6699" s="2" t="str">
        <f>'[1]2025年已发货'!C:C</f>
        <v>HRB400EФ12</v>
      </c>
      <c r="D6699" s="2" t="str">
        <f>'[1]2025年已发货'!D:D</f>
        <v>吨</v>
      </c>
      <c r="E6699" s="2">
        <f>'[1]2025年已发货'!E:E</f>
        <v>35</v>
      </c>
      <c r="F6699" s="4">
        <f>'[1]2025年已发货'!F:F</f>
        <v>45902</v>
      </c>
      <c r="G6699" s="2" t="str">
        <f>'[1]2025年已发货'!G:G</f>
        <v>（中铁六局呼和公司康新高速TJ4-2标）四川省甘孜藏族自治州康定市新都桥镇东俄罗三村中建八局搅拌站旁</v>
      </c>
      <c r="H6699" s="2" t="str">
        <f>'[1]2025年已发货'!H:H</f>
        <v>许文刚</v>
      </c>
      <c r="I6699" s="2">
        <f>'[1]2025年已发货'!I:I</f>
        <v>15848808186</v>
      </c>
      <c r="J6699" s="2" vm="1" t="e">
        <f>_xlfn._xlws.FILTER(辅助信息!D:D,辅助信息!G:G=G6699)</f>
        <v>#VALUE!</v>
      </c>
    </row>
    <row r="6700" spans="1:10">
      <c r="A6700" s="2" t="str">
        <f>'[1]2025年已发货'!A:A</f>
        <v>润耀</v>
      </c>
      <c r="B6700" s="2" t="str">
        <f>'[1]2025年已发货'!B:B</f>
        <v>螺纹钢</v>
      </c>
      <c r="C6700" s="2" t="str">
        <f>'[1]2025年已发货'!C:C</f>
        <v>HRB400E Φ25*12m</v>
      </c>
      <c r="D6700" s="2" t="str">
        <f>'[1]2025年已发货'!D:D</f>
        <v>吨</v>
      </c>
      <c r="E6700" s="2">
        <f>'[1]2025年已发货'!E:E</f>
        <v>35</v>
      </c>
      <c r="F6700" s="4">
        <f>'[1]2025年已发货'!F:F</f>
        <v>45902</v>
      </c>
      <c r="G6700" s="2" t="str">
        <f>'[1]2025年已发货'!G:G</f>
        <v>（中铁广州局-成渝扩容2标）成渝扩容项目ZCB3-2标2#钢筋厂【雁江区联盟桥东北50米(资资路) 】</v>
      </c>
      <c r="H6700" s="2" t="str">
        <f>'[1]2025年已发货'!H:H</f>
        <v>刘沛琦</v>
      </c>
      <c r="I6700" s="2">
        <f>'[1]2025年已发货'!I:I</f>
        <v>18011784798</v>
      </c>
      <c r="J6700" s="2" vm="1" t="e">
        <f>_xlfn._xlws.FILTER(辅助信息!D:D,辅助信息!G:G=G6700)</f>
        <v>#VALUE!</v>
      </c>
    </row>
    <row r="6701" spans="1:10">
      <c r="A6701" s="2" t="str">
        <f>'[1]2025年已发货'!A:A</f>
        <v>润耀</v>
      </c>
      <c r="B6701" s="2" t="str">
        <f>'[1]2025年已发货'!B:B</f>
        <v>高线</v>
      </c>
      <c r="C6701" s="2" t="str">
        <f>'[1]2025年已发货'!C:C</f>
        <v>HPB300Φ12</v>
      </c>
      <c r="D6701" s="2" t="str">
        <f>'[1]2025年已发货'!D:D</f>
        <v>吨</v>
      </c>
      <c r="E6701" s="2">
        <f>'[1]2025年已发货'!E:E</f>
        <v>35</v>
      </c>
      <c r="F6701" s="4">
        <f>'[1]2025年已发货'!F:F</f>
        <v>45902</v>
      </c>
      <c r="G6701" s="2" t="str">
        <f>'[1]2025年已发货'!G:G</f>
        <v>（中铁三局成渝扩容ZCB3-1项目部）内江市胜利收费站红绿灯500米</v>
      </c>
      <c r="H6701" s="2" t="str">
        <f>'[1]2025年已发货'!H:H</f>
        <v>王岩</v>
      </c>
      <c r="I6701" s="2">
        <f>'[1]2025年已发货'!I:I</f>
        <v>17634813323</v>
      </c>
      <c r="J6701" s="2" vm="1" t="e">
        <f>_xlfn._xlws.FILTER(辅助信息!D:D,辅助信息!G:G=G6701)</f>
        <v>#VALUE!</v>
      </c>
    </row>
    <row r="6702" spans="1:10">
      <c r="A6702" s="2" t="str">
        <f>'[1]2025年已发货'!A:A</f>
        <v>润耀</v>
      </c>
      <c r="B6702" s="2" t="str">
        <f>'[1]2025年已发货'!B:B</f>
        <v>螺纹钢</v>
      </c>
      <c r="C6702" s="2" t="str">
        <f>'[1]2025年已发货'!C:C</f>
        <v>HRB400EФ22*9mm</v>
      </c>
      <c r="D6702" s="2" t="str">
        <f>'[1]2025年已发货'!D:D</f>
        <v>吨</v>
      </c>
      <c r="E6702" s="2">
        <f>'[1]2025年已发货'!E:E</f>
        <v>70</v>
      </c>
      <c r="F6702" s="4">
        <f>'[1]2025年已发货'!F:F</f>
        <v>45902</v>
      </c>
      <c r="G6702" s="2" t="str">
        <f>'[1]2025年已发货'!G:G</f>
        <v>（中铁一局四公司康新高速TJ1-1标贡不卡隧道）四川省甘孜州康定市折多塘村车管所旁</v>
      </c>
      <c r="H6702" s="2" t="str">
        <f>'[1]2025年已发货'!H:H</f>
        <v>李彰</v>
      </c>
      <c r="I6702" s="2">
        <f>'[1]2025年已发货'!I:I</f>
        <v>18523285235</v>
      </c>
      <c r="J6702" s="2" vm="1" t="e">
        <f>_xlfn._xlws.FILTER(辅助信息!D:D,辅助信息!G:G=G6702)</f>
        <v>#VALUE!</v>
      </c>
    </row>
    <row r="6703" spans="1:10">
      <c r="A6703" s="2" t="str">
        <f>'[1]2025年已发货'!A:A</f>
        <v>润耀</v>
      </c>
      <c r="B6703" s="2" t="str">
        <f>'[1]2025年已发货'!B:B</f>
        <v>盘圆</v>
      </c>
      <c r="C6703" s="2" t="str">
        <f>'[1]2025年已发货'!C:C</f>
        <v>HPB300Ф12</v>
      </c>
      <c r="D6703" s="2" t="str">
        <f>'[1]2025年已发货'!D:D</f>
        <v>吨</v>
      </c>
      <c r="E6703" s="2">
        <f>'[1]2025年已发货'!E:E</f>
        <v>35</v>
      </c>
      <c r="F6703" s="4">
        <f>'[1]2025年已发货'!F:F</f>
        <v>45902</v>
      </c>
      <c r="G6703" s="2" t="str">
        <f>'[1]2025年已发货'!G:G</f>
        <v>（中铁一局四公司康新高速TJ1-1标贡不卡隧道）四川省甘孜州康定市折多塘村车管所旁</v>
      </c>
      <c r="H6703" s="2" t="str">
        <f>'[1]2025年已发货'!H:H</f>
        <v>李彰</v>
      </c>
      <c r="I6703" s="2">
        <f>'[1]2025年已发货'!I:I</f>
        <v>18523285235</v>
      </c>
      <c r="J6703" s="2" vm="1" t="e">
        <f>_xlfn._xlws.FILTER(辅助信息!D:D,辅助信息!G:G=G6703)</f>
        <v>#VALUE!</v>
      </c>
    </row>
    <row r="6704" spans="1:10">
      <c r="A6704" s="2" t="str">
        <f>'[1]2025年已发货'!A:A</f>
        <v>润耀</v>
      </c>
      <c r="B6704" s="2" t="str">
        <f>'[1]2025年已发货'!B:B</f>
        <v>盘圆</v>
      </c>
      <c r="C6704" s="2" t="str">
        <f>'[1]2025年已发货'!C:C</f>
        <v>HPB300Ф8</v>
      </c>
      <c r="D6704" s="2" t="str">
        <f>'[1]2025年已发货'!D:D</f>
        <v>吨</v>
      </c>
      <c r="E6704" s="2">
        <f>'[1]2025年已发货'!E:E</f>
        <v>35</v>
      </c>
      <c r="F6704" s="4">
        <f>'[1]2025年已发货'!F:F</f>
        <v>45902</v>
      </c>
      <c r="G6704" s="2" t="str">
        <f>'[1]2025年已发货'!G:G</f>
        <v>（中铁一局四公司康新高速TJ1-1标贡不卡隧道）四川省甘孜州康定市折多塘村车管所旁</v>
      </c>
      <c r="H6704" s="2" t="str">
        <f>'[1]2025年已发货'!H:H</f>
        <v>李彰</v>
      </c>
      <c r="I6704" s="2">
        <f>'[1]2025年已发货'!I:I</f>
        <v>18523285235</v>
      </c>
      <c r="J6704" s="2" vm="1" t="e">
        <f>_xlfn._xlws.FILTER(辅助信息!D:D,辅助信息!G:G=G6704)</f>
        <v>#VALUE!</v>
      </c>
    </row>
    <row r="6705" spans="1:10">
      <c r="A6705" s="2" t="str">
        <f>'[1]2025年已发货'!A:A</f>
        <v>润耀</v>
      </c>
      <c r="B6705" s="2" t="str">
        <f>'[1]2025年已发货'!B:B</f>
        <v>螺纹钢</v>
      </c>
      <c r="C6705" s="2" t="str">
        <f>'[1]2025年已发货'!C:C</f>
        <v>HRB400EФ16*9m</v>
      </c>
      <c r="D6705" s="2" t="str">
        <f>'[1]2025年已发货'!D:D</f>
        <v>吨</v>
      </c>
      <c r="E6705" s="2">
        <f>'[1]2025年已发货'!E:E</f>
        <v>35</v>
      </c>
      <c r="F6705" s="4">
        <f>'[1]2025年已发货'!F:F</f>
        <v>45902</v>
      </c>
      <c r="G6705" s="2" t="str">
        <f>'[1]2025年已发货'!G:G</f>
        <v>（中铁一局四公司康新高速TJ1-1标雅加梗隧道）四川省甘孜州康定市雅加梗路基</v>
      </c>
      <c r="H6705" s="2" t="str">
        <f>'[1]2025年已发货'!H:H</f>
        <v>刘子任</v>
      </c>
      <c r="I6705" s="2">
        <f>'[1]2025年已发货'!I:I</f>
        <v>18784539677</v>
      </c>
      <c r="J6705" s="2" vm="1" t="e">
        <f>_xlfn._xlws.FILTER(辅助信息!D:D,辅助信息!G:G=G6705)</f>
        <v>#VALUE!</v>
      </c>
    </row>
    <row r="6706" spans="1:10">
      <c r="A6706" s="2" t="str">
        <f>'[1]2025年已发货'!A:A</f>
        <v>润耀</v>
      </c>
      <c r="B6706" s="2" t="str">
        <f>'[1]2025年已发货'!B:B</f>
        <v>盘螺</v>
      </c>
      <c r="C6706" s="2" t="str">
        <f>'[1]2025年已发货'!C:C</f>
        <v>HRB400E Φ8</v>
      </c>
      <c r="D6706" s="2" t="str">
        <f>'[1]2025年已发货'!D:D</f>
        <v>吨</v>
      </c>
      <c r="E6706" s="2">
        <f>'[1]2025年已发货'!E:E</f>
        <v>4</v>
      </c>
      <c r="F6706" s="4">
        <f>'[1]2025年已发货'!F:F</f>
        <v>45902</v>
      </c>
      <c r="G6706" s="2" t="str">
        <f>'[1]2025年已发货'!G:G</f>
        <v>(华西乐山）-四川省乐山市市中区苏稽镇校地共建产教融合基地建设项目二标段</v>
      </c>
      <c r="H6706" s="2" t="str">
        <f>'[1]2025年已发货'!H:H</f>
        <v>彭江涛</v>
      </c>
      <c r="I6706" s="2">
        <f>'[1]2025年已发货'!I:I</f>
        <v>13990276572</v>
      </c>
      <c r="J6706" s="2" vm="1" t="e">
        <f>_xlfn._xlws.FILTER(辅助信息!D:D,辅助信息!G:G=G6706)</f>
        <v>#VALUE!</v>
      </c>
    </row>
    <row r="6707" spans="1:10">
      <c r="A6707" s="2" t="str">
        <f>'[1]2025年已发货'!A:A</f>
        <v>润耀</v>
      </c>
      <c r="B6707" s="2" t="str">
        <f>'[1]2025年已发货'!B:B</f>
        <v>盘螺</v>
      </c>
      <c r="C6707" s="2" t="str">
        <f>'[1]2025年已发货'!C:C</f>
        <v>HRB400E Φ10</v>
      </c>
      <c r="D6707" s="2" t="str">
        <f>'[1]2025年已发货'!D:D</f>
        <v>吨</v>
      </c>
      <c r="E6707" s="2">
        <f>'[1]2025年已发货'!E:E</f>
        <v>16</v>
      </c>
      <c r="F6707" s="4">
        <f>'[1]2025年已发货'!F:F</f>
        <v>45902</v>
      </c>
      <c r="G6707" s="2" t="str">
        <f>'[1]2025年已发货'!G:G</f>
        <v>(华西乐山）-四川省乐山市市中区苏稽镇校地共建产教融合基地建设项目二标段</v>
      </c>
      <c r="H6707" s="2" t="str">
        <f>'[1]2025年已发货'!H:H</f>
        <v>彭江涛</v>
      </c>
      <c r="I6707" s="2">
        <f>'[1]2025年已发货'!I:I</f>
        <v>13990276572</v>
      </c>
      <c r="J6707" s="2" vm="1" t="e">
        <f>_xlfn._xlws.FILTER(辅助信息!D:D,辅助信息!G:G=G6707)</f>
        <v>#VALUE!</v>
      </c>
    </row>
    <row r="6708" spans="1:10">
      <c r="A6708" s="2" t="str">
        <f>'[1]2025年已发货'!A:A</f>
        <v>润耀</v>
      </c>
      <c r="B6708" s="2" t="str">
        <f>'[1]2025年已发货'!B:B</f>
        <v>盘螺</v>
      </c>
      <c r="C6708" s="2" t="str">
        <f>'[1]2025年已发货'!C:C</f>
        <v>HRB400E Φ12</v>
      </c>
      <c r="D6708" s="2" t="str">
        <f>'[1]2025年已发货'!D:D</f>
        <v>吨</v>
      </c>
      <c r="E6708" s="2">
        <f>'[1]2025年已发货'!E:E</f>
        <v>15</v>
      </c>
      <c r="F6708" s="4">
        <f>'[1]2025年已发货'!F:F</f>
        <v>45902</v>
      </c>
      <c r="G6708" s="2" t="str">
        <f>'[1]2025年已发货'!G:G</f>
        <v>(华西乐山）-四川省乐山市市中区苏稽镇校地共建产教融合基地建设项目二标段</v>
      </c>
      <c r="H6708" s="2" t="str">
        <f>'[1]2025年已发货'!H:H</f>
        <v>彭江涛</v>
      </c>
      <c r="I6708" s="2">
        <f>'[1]2025年已发货'!I:I</f>
        <v>13990276572</v>
      </c>
      <c r="J6708" s="2" vm="1" t="e">
        <f>_xlfn._xlws.FILTER(辅助信息!D:D,辅助信息!G:G=G6708)</f>
        <v>#VALUE!</v>
      </c>
    </row>
    <row r="6709" spans="1:10">
      <c r="A6709" s="2" t="str">
        <f>'[1]2025年已发货'!A:A</f>
        <v>润耀</v>
      </c>
      <c r="B6709" s="2" t="str">
        <f>'[1]2025年已发货'!B:B</f>
        <v>盘螺</v>
      </c>
      <c r="C6709" s="2" t="str">
        <f>'[1]2025年已发货'!C:C</f>
        <v>HRB400E Φ10</v>
      </c>
      <c r="D6709" s="2" t="str">
        <f>'[1]2025年已发货'!D:D</f>
        <v>吨</v>
      </c>
      <c r="E6709" s="2">
        <f>'[1]2025年已发货'!E:E</f>
        <v>20</v>
      </c>
      <c r="F6709" s="4">
        <f>'[1]2025年已发货'!F:F</f>
        <v>45902</v>
      </c>
      <c r="G6709" s="2" t="str">
        <f>'[1]2025年已发货'!G:G</f>
        <v>(华西乐山）-四川省乐山市市中区苏稽镇校地共建产教融合基地建设项目二标段</v>
      </c>
      <c r="H6709" s="2" t="str">
        <f>'[1]2025年已发货'!H:H</f>
        <v>彭江涛</v>
      </c>
      <c r="I6709" s="2">
        <f>'[1]2025年已发货'!I:I</f>
        <v>13990276572</v>
      </c>
      <c r="J6709" s="2" vm="1" t="e">
        <f>_xlfn._xlws.FILTER(辅助信息!D:D,辅助信息!G:G=G6709)</f>
        <v>#VALUE!</v>
      </c>
    </row>
    <row r="6710" spans="1:10">
      <c r="A6710" s="2" t="str">
        <f>'[1]2025年已发货'!A:A</f>
        <v>润耀</v>
      </c>
      <c r="B6710" s="2" t="str">
        <f>'[1]2025年已发货'!B:B</f>
        <v>盘螺</v>
      </c>
      <c r="C6710" s="2" t="str">
        <f>'[1]2025年已发货'!C:C</f>
        <v>HRB400E Φ12</v>
      </c>
      <c r="D6710" s="2" t="str">
        <f>'[1]2025年已发货'!D:D</f>
        <v>吨</v>
      </c>
      <c r="E6710" s="2">
        <f>'[1]2025年已发货'!E:E</f>
        <v>25</v>
      </c>
      <c r="F6710" s="4">
        <f>'[1]2025年已发货'!F:F</f>
        <v>45902</v>
      </c>
      <c r="G6710" s="2" t="str">
        <f>'[1]2025年已发货'!G:G</f>
        <v>(华西乐山）-四川省乐山市市中区苏稽镇校地共建产教融合基地建设项目二标段</v>
      </c>
      <c r="H6710" s="2" t="str">
        <f>'[1]2025年已发货'!H:H</f>
        <v>彭江涛</v>
      </c>
      <c r="I6710" s="2">
        <f>'[1]2025年已发货'!I:I</f>
        <v>13990276572</v>
      </c>
      <c r="J6710" s="2" vm="1" t="e">
        <f>_xlfn._xlws.FILTER(辅助信息!D:D,辅助信息!G:G=G6710)</f>
        <v>#VALUE!</v>
      </c>
    </row>
    <row r="6711" spans="1:10">
      <c r="A6711" s="2" t="str">
        <f>'[1]2025年已发货'!A:A</f>
        <v>润耀</v>
      </c>
      <c r="B6711" s="2" t="str">
        <f>'[1]2025年已发货'!B:B</f>
        <v>螺纹钢</v>
      </c>
      <c r="C6711" s="2" t="str">
        <f>'[1]2025年已发货'!C:C</f>
        <v>HRB500E Φ18 12m</v>
      </c>
      <c r="D6711" s="2" t="str">
        <f>'[1]2025年已发货'!D:D</f>
        <v>吨</v>
      </c>
      <c r="E6711" s="2">
        <f>'[1]2025年已发货'!E:E</f>
        <v>3</v>
      </c>
      <c r="F6711" s="4">
        <f>'[1]2025年已发货'!F:F</f>
        <v>45902</v>
      </c>
      <c r="G6711" s="2" t="str">
        <f>'[1]2025年已发货'!G:G</f>
        <v>(华西乐山）-四川省乐山市市中区苏稽镇校地共建产教融合基地建设项目二标段</v>
      </c>
      <c r="H6711" s="2" t="str">
        <f>'[1]2025年已发货'!H:H</f>
        <v>彭江涛</v>
      </c>
      <c r="I6711" s="2">
        <f>'[1]2025年已发货'!I:I</f>
        <v>13990276572</v>
      </c>
      <c r="J6711" s="2" vm="1" t="e">
        <f>_xlfn._xlws.FILTER(辅助信息!D:D,辅助信息!G:G=G6711)</f>
        <v>#VALUE!</v>
      </c>
    </row>
    <row r="6712" spans="1:10">
      <c r="A6712" s="2" t="str">
        <f>'[1]2025年已发货'!A:A</f>
        <v>润耀</v>
      </c>
      <c r="B6712" s="2" t="str">
        <f>'[1]2025年已发货'!B:B</f>
        <v>螺纹钢</v>
      </c>
      <c r="C6712" s="2" t="str">
        <f>'[1]2025年已发货'!C:C</f>
        <v>HRB500E Φ20 12m</v>
      </c>
      <c r="D6712" s="2" t="str">
        <f>'[1]2025年已发货'!D:D</f>
        <v>吨</v>
      </c>
      <c r="E6712" s="2">
        <f>'[1]2025年已发货'!E:E</f>
        <v>5</v>
      </c>
      <c r="F6712" s="4">
        <f>'[1]2025年已发货'!F:F</f>
        <v>45902</v>
      </c>
      <c r="G6712" s="2" t="str">
        <f>'[1]2025年已发货'!G:G</f>
        <v>(华西乐山）-四川省乐山市市中区苏稽镇校地共建产教融合基地建设项目二标段</v>
      </c>
      <c r="H6712" s="2" t="str">
        <f>'[1]2025年已发货'!H:H</f>
        <v>彭江涛</v>
      </c>
      <c r="I6712" s="2">
        <f>'[1]2025年已发货'!I:I</f>
        <v>13990276572</v>
      </c>
      <c r="J6712" s="2" vm="1" t="e">
        <f>_xlfn._xlws.FILTER(辅助信息!D:D,辅助信息!G:G=G6712)</f>
        <v>#VALUE!</v>
      </c>
    </row>
    <row r="6713" spans="1:10">
      <c r="A6713" s="2" t="str">
        <f>'[1]2025年已发货'!A:A</f>
        <v>润耀</v>
      </c>
      <c r="B6713" s="2" t="str">
        <f>'[1]2025年已发货'!B:B</f>
        <v>螺纹钢</v>
      </c>
      <c r="C6713" s="2" t="str">
        <f>'[1]2025年已发货'!C:C</f>
        <v>HRB500E Φ18 12m</v>
      </c>
      <c r="D6713" s="2" t="str">
        <f>'[1]2025年已发货'!D:D</f>
        <v>吨</v>
      </c>
      <c r="E6713" s="2">
        <f>'[1]2025年已发货'!E:E</f>
        <v>6</v>
      </c>
      <c r="F6713" s="4">
        <f>'[1]2025年已发货'!F:F</f>
        <v>45902</v>
      </c>
      <c r="G6713" s="2" t="str">
        <f>'[1]2025年已发货'!G:G</f>
        <v>(华西乐山）-四川省乐山市市中区苏稽镇校地共建产教融合基地建设项目二标段</v>
      </c>
      <c r="H6713" s="2" t="str">
        <f>'[1]2025年已发货'!H:H</f>
        <v>彭江涛</v>
      </c>
      <c r="I6713" s="2">
        <f>'[1]2025年已发货'!I:I</f>
        <v>13990276572</v>
      </c>
      <c r="J6713" s="2" vm="1" t="e">
        <f>_xlfn._xlws.FILTER(辅助信息!D:D,辅助信息!G:G=G6713)</f>
        <v>#VALUE!</v>
      </c>
    </row>
    <row r="6714" spans="1:10">
      <c r="A6714" s="2" t="str">
        <f>'[1]2025年已发货'!A:A</f>
        <v>润耀</v>
      </c>
      <c r="B6714" s="2" t="str">
        <f>'[1]2025年已发货'!B:B</f>
        <v>螺纹钢</v>
      </c>
      <c r="C6714" s="2" t="str">
        <f>'[1]2025年已发货'!C:C</f>
        <v>HRB500E Φ20 12m</v>
      </c>
      <c r="D6714" s="2" t="str">
        <f>'[1]2025年已发货'!D:D</f>
        <v>吨</v>
      </c>
      <c r="E6714" s="2">
        <f>'[1]2025年已发货'!E:E</f>
        <v>6</v>
      </c>
      <c r="F6714" s="4">
        <f>'[1]2025年已发货'!F:F</f>
        <v>45902</v>
      </c>
      <c r="G6714" s="2" t="str">
        <f>'[1]2025年已发货'!G:G</f>
        <v>(华西乐山）-四川省乐山市市中区苏稽镇校地共建产教融合基地建设项目二标段</v>
      </c>
      <c r="H6714" s="2" t="str">
        <f>'[1]2025年已发货'!H:H</f>
        <v>彭江涛</v>
      </c>
      <c r="I6714" s="2">
        <f>'[1]2025年已发货'!I:I</f>
        <v>13990276572</v>
      </c>
      <c r="J6714" s="2" vm="1" t="e">
        <f>_xlfn._xlws.FILTER(辅助信息!D:D,辅助信息!G:G=G6714)</f>
        <v>#VALUE!</v>
      </c>
    </row>
    <row r="6715" spans="1:10">
      <c r="A6715" s="2" t="str">
        <f>'[1]2025年已发货'!A:A</f>
        <v>润耀</v>
      </c>
      <c r="B6715" s="2" t="str">
        <f>'[1]2025年已发货'!B:B</f>
        <v>螺纹钢</v>
      </c>
      <c r="C6715" s="2" t="str">
        <f>'[1]2025年已发货'!C:C</f>
        <v>HRB400E Φ12 12m</v>
      </c>
      <c r="D6715" s="2" t="str">
        <f>'[1]2025年已发货'!D:D</f>
        <v>吨</v>
      </c>
      <c r="E6715" s="2">
        <f>'[1]2025年已发货'!E:E</f>
        <v>5</v>
      </c>
      <c r="F6715" s="4">
        <f>'[1]2025年已发货'!F:F</f>
        <v>45902</v>
      </c>
      <c r="G6715" s="2" t="str">
        <f>'[1]2025年已发货'!G:G</f>
        <v>(华西乐山）-四川省乐山市市中区苏稽镇校地共建产教融合基地建设项目二标段</v>
      </c>
      <c r="H6715" s="2" t="str">
        <f>'[1]2025年已发货'!H:H</f>
        <v>彭江涛</v>
      </c>
      <c r="I6715" s="2">
        <f>'[1]2025年已发货'!I:I</f>
        <v>13990276572</v>
      </c>
      <c r="J6715" s="2" vm="1" t="e">
        <f>_xlfn._xlws.FILTER(辅助信息!D:D,辅助信息!G:G=G6715)</f>
        <v>#VALUE!</v>
      </c>
    </row>
    <row r="6716" spans="1:10">
      <c r="A6716" s="2" t="str">
        <f>'[1]2025年已发货'!A:A</f>
        <v>润耀</v>
      </c>
      <c r="B6716" s="2" t="str">
        <f>'[1]2025年已发货'!B:B</f>
        <v>盘螺</v>
      </c>
      <c r="C6716" s="2" t="str">
        <f>'[1]2025年已发货'!C:C</f>
        <v>HRB400E Φ8</v>
      </c>
      <c r="D6716" s="2" t="str">
        <f>'[1]2025年已发货'!D:D</f>
        <v>吨</v>
      </c>
      <c r="E6716" s="2">
        <f>'[1]2025年已发货'!E:E</f>
        <v>24</v>
      </c>
      <c r="F6716" s="4">
        <f>'[1]2025年已发货'!F:F</f>
        <v>45902</v>
      </c>
      <c r="G6716" s="2" t="str">
        <f>'[1]2025年已发货'!G:G</f>
        <v>(五冶建设扩建艺体中学二期工程)四川省成都市双流区光荣路成都艺体中学南200米</v>
      </c>
      <c r="H6716" s="2" t="str">
        <f>'[1]2025年已发货'!H:H</f>
        <v>谢序强</v>
      </c>
      <c r="I6716" s="2">
        <f>'[1]2025年已发货'!I:I</f>
        <v>13458588232</v>
      </c>
      <c r="J6716" s="2" t="str">
        <f>_xlfn._xlws.FILTER(辅助信息!D:D,辅助信息!G:G=G6716)</f>
        <v>五冶建设扩建艺体中学二期工程</v>
      </c>
    </row>
    <row r="6717" spans="1:10">
      <c r="A6717" s="2" t="str">
        <f>'[1]2025年已发货'!A:A</f>
        <v>润耀</v>
      </c>
      <c r="B6717" s="2" t="str">
        <f>'[1]2025年已发货'!B:B</f>
        <v>盘螺</v>
      </c>
      <c r="C6717" s="2" t="str">
        <f>'[1]2025年已发货'!C:C</f>
        <v>HRB400E Φ10</v>
      </c>
      <c r="D6717" s="2" t="str">
        <f>'[1]2025年已发货'!D:D</f>
        <v>吨</v>
      </c>
      <c r="E6717" s="2">
        <f>'[1]2025年已发货'!E:E</f>
        <v>10</v>
      </c>
      <c r="F6717" s="4">
        <f>'[1]2025年已发货'!F:F</f>
        <v>45902</v>
      </c>
      <c r="G6717" s="2" t="str">
        <f>'[1]2025年已发货'!G:G</f>
        <v>(五冶建设扩建艺体中学二期工程)四川省成都市双流区光荣路成都艺体中学南200米</v>
      </c>
      <c r="H6717" s="2" t="str">
        <f>'[1]2025年已发货'!H:H</f>
        <v>谢序强</v>
      </c>
      <c r="I6717" s="2">
        <f>'[1]2025年已发货'!I:I</f>
        <v>13458588232</v>
      </c>
      <c r="J6717" s="2" t="str">
        <f>_xlfn._xlws.FILTER(辅助信息!D:D,辅助信息!G:G=G6717)</f>
        <v>五冶建设扩建艺体中学二期工程</v>
      </c>
    </row>
    <row r="6718" spans="1:10">
      <c r="A6718" s="2" t="str">
        <f>'[1]2025年已发货'!A:A</f>
        <v>润耀</v>
      </c>
      <c r="B6718" s="2" t="str">
        <f>'[1]2025年已发货'!B:B</f>
        <v>螺纹钢</v>
      </c>
      <c r="C6718" s="2" t="str">
        <f>'[1]2025年已发货'!C:C</f>
        <v>HRB400E Φ12 9m</v>
      </c>
      <c r="D6718" s="2" t="str">
        <f>'[1]2025年已发货'!D:D</f>
        <v>吨</v>
      </c>
      <c r="E6718" s="2">
        <f>'[1]2025年已发货'!E:E</f>
        <v>35</v>
      </c>
      <c r="F6718" s="4">
        <f>'[1]2025年已发货'!F:F</f>
        <v>45902</v>
      </c>
      <c r="G6718" s="2" t="str">
        <f>'[1]2025年已发货'!G:G</f>
        <v>(五冶建设扩建艺体中学二期工程)四川省成都市双流区光荣路成都艺体中学南200米</v>
      </c>
      <c r="H6718" s="2" t="str">
        <f>'[1]2025年已发货'!H:H</f>
        <v>谢序强</v>
      </c>
      <c r="I6718" s="2">
        <f>'[1]2025年已发货'!I:I</f>
        <v>13458588232</v>
      </c>
      <c r="J6718" s="2" t="str">
        <f>_xlfn._xlws.FILTER(辅助信息!D:D,辅助信息!G:G=G6718)</f>
        <v>五冶建设扩建艺体中学二期工程</v>
      </c>
    </row>
    <row r="6719" spans="1:10">
      <c r="A6719" s="2" t="str">
        <f>'[1]2025年已发货'!A:A</f>
        <v>润耀</v>
      </c>
      <c r="B6719" s="2" t="str">
        <f>'[1]2025年已发货'!B:B</f>
        <v>螺纹钢</v>
      </c>
      <c r="C6719" s="2" t="str">
        <f>'[1]2025年已发货'!C:C</f>
        <v>HRB500E Φ16</v>
      </c>
      <c r="D6719" s="2" t="str">
        <f>'[1]2025年已发货'!D:D</f>
        <v>吨</v>
      </c>
      <c r="E6719" s="2">
        <f>'[1]2025年已发货'!E:E</f>
        <v>6</v>
      </c>
      <c r="F6719" s="4">
        <f>'[1]2025年已发货'!F:F</f>
        <v>45902</v>
      </c>
      <c r="G6719" s="2" t="str">
        <f>'[1]2025年已发货'!G:G</f>
        <v>(五冶建设扩建艺体中学二期工程)四川省成都市双流区光荣路成都艺体中学南200米</v>
      </c>
      <c r="H6719" s="2" t="str">
        <f>'[1]2025年已发货'!H:H</f>
        <v>谢序强</v>
      </c>
      <c r="I6719" s="2">
        <f>'[1]2025年已发货'!I:I</f>
        <v>13458588232</v>
      </c>
      <c r="J6719" s="2" t="str">
        <f>_xlfn._xlws.FILTER(辅助信息!D:D,辅助信息!G:G=G6719)</f>
        <v>五冶建设扩建艺体中学二期工程</v>
      </c>
    </row>
    <row r="6720" spans="1:10">
      <c r="A6720" s="2" t="str">
        <f>'[1]2025年已发货'!A:A</f>
        <v>润耀</v>
      </c>
      <c r="B6720" s="2" t="str">
        <f>'[1]2025年已发货'!B:B</f>
        <v>螺纹钢</v>
      </c>
      <c r="C6720" s="2" t="str">
        <f>'[1]2025年已发货'!C:C</f>
        <v>HRB500E Φ18</v>
      </c>
      <c r="D6720" s="2" t="str">
        <f>'[1]2025年已发货'!D:D</f>
        <v>吨</v>
      </c>
      <c r="E6720" s="2">
        <f>'[1]2025年已发货'!E:E</f>
        <v>6</v>
      </c>
      <c r="F6720" s="4">
        <f>'[1]2025年已发货'!F:F</f>
        <v>45902</v>
      </c>
      <c r="G6720" s="2" t="str">
        <f>'[1]2025年已发货'!G:G</f>
        <v>(五冶建设扩建艺体中学二期工程)四川省成都市双流区光荣路成都艺体中学南200米</v>
      </c>
      <c r="H6720" s="2" t="str">
        <f>'[1]2025年已发货'!H:H</f>
        <v>谢序强</v>
      </c>
      <c r="I6720" s="2">
        <f>'[1]2025年已发货'!I:I</f>
        <v>13458588232</v>
      </c>
      <c r="J6720" s="2" t="str">
        <f>_xlfn._xlws.FILTER(辅助信息!D:D,辅助信息!G:G=G6720)</f>
        <v>五冶建设扩建艺体中学二期工程</v>
      </c>
    </row>
    <row r="6721" spans="1:10">
      <c r="A6721" s="2" t="str">
        <f>'[1]2025年已发货'!A:A</f>
        <v>润耀</v>
      </c>
      <c r="B6721" s="2" t="str">
        <f>'[1]2025年已发货'!B:B</f>
        <v>螺纹钢</v>
      </c>
      <c r="C6721" s="2" t="str">
        <f>'[1]2025年已发货'!C:C</f>
        <v>HRB500E Φ20</v>
      </c>
      <c r="D6721" s="2" t="str">
        <f>'[1]2025年已发货'!D:D</f>
        <v>吨</v>
      </c>
      <c r="E6721" s="2">
        <f>'[1]2025年已发货'!E:E</f>
        <v>12</v>
      </c>
      <c r="F6721" s="4">
        <f>'[1]2025年已发货'!F:F</f>
        <v>45902</v>
      </c>
      <c r="G6721" s="2" t="str">
        <f>'[1]2025年已发货'!G:G</f>
        <v>(五冶建设扩建艺体中学二期工程)四川省成都市双流区光荣路成都艺体中学南200米</v>
      </c>
      <c r="H6721" s="2" t="str">
        <f>'[1]2025年已发货'!H:H</f>
        <v>谢序强</v>
      </c>
      <c r="I6721" s="2">
        <f>'[1]2025年已发货'!I:I</f>
        <v>13458588232</v>
      </c>
      <c r="J6721" s="2" t="str">
        <f>_xlfn._xlws.FILTER(辅助信息!D:D,辅助信息!G:G=G6721)</f>
        <v>五冶建设扩建艺体中学二期工程</v>
      </c>
    </row>
    <row r="6722" spans="1:10">
      <c r="A6722" s="2" t="str">
        <f>'[1]2025年已发货'!A:A</f>
        <v>润耀</v>
      </c>
      <c r="B6722" s="2" t="str">
        <f>'[1]2025年已发货'!B:B</f>
        <v>螺纹钢</v>
      </c>
      <c r="C6722" s="2" t="str">
        <f>'[1]2025年已发货'!C:C</f>
        <v>HRB500E Φ22</v>
      </c>
      <c r="D6722" s="2" t="str">
        <f>'[1]2025年已发货'!D:D</f>
        <v>吨</v>
      </c>
      <c r="E6722" s="2">
        <f>'[1]2025年已发货'!E:E</f>
        <v>12</v>
      </c>
      <c r="F6722" s="4">
        <f>'[1]2025年已发货'!F:F</f>
        <v>45902</v>
      </c>
      <c r="G6722" s="2" t="str">
        <f>'[1]2025年已发货'!G:G</f>
        <v>(五冶建设扩建艺体中学二期工程)四川省成都市双流区光荣路成都艺体中学南200米</v>
      </c>
      <c r="H6722" s="2" t="str">
        <f>'[1]2025年已发货'!H:H</f>
        <v>谢序强</v>
      </c>
      <c r="I6722" s="2">
        <f>'[1]2025年已发货'!I:I</f>
        <v>13458588232</v>
      </c>
      <c r="J6722" s="2" t="str">
        <f>_xlfn._xlws.FILTER(辅助信息!D:D,辅助信息!G:G=G6722)</f>
        <v>五冶建设扩建艺体中学二期工程</v>
      </c>
    </row>
    <row r="6723" spans="1:10">
      <c r="A6723" s="2" t="str">
        <f>'[1]2025年已发货'!A:A</f>
        <v>德胜恒嘉</v>
      </c>
      <c r="B6723" s="2" t="str">
        <f>'[1]2025年已发货'!B:B</f>
        <v>螺纹钢</v>
      </c>
      <c r="C6723" s="2" t="str">
        <f>'[1]2025年已发货'!C:C</f>
        <v>HRB400E Φ12 9m</v>
      </c>
      <c r="D6723" s="2" t="str">
        <f>'[1]2025年已发货'!D:D</f>
        <v>吨</v>
      </c>
      <c r="E6723" s="2">
        <f>'[1]2025年已发货'!E:E</f>
        <v>70</v>
      </c>
      <c r="F6723" s="4">
        <f>'[1]2025年已发货'!F:F</f>
        <v>45903</v>
      </c>
      <c r="G6723" s="2" t="str">
        <f>'[1]2025年已发货'!G:G</f>
        <v>（中铁十局-资乐高速4标）四川省眉山市仁寿县彰加镇促进村中铁十局资乐高速1#梁场</v>
      </c>
      <c r="H6723" s="2" t="str">
        <f>'[1]2025年已发货'!H:H</f>
        <v>杨飞</v>
      </c>
      <c r="I6723" s="2">
        <f>'[1]2025年已发货'!I:I</f>
        <v>15667998777</v>
      </c>
      <c r="J6723" s="2" vm="1" t="e">
        <f>_xlfn._xlws.FILTER(辅助信息!D:D,辅助信息!G:G=G6723)</f>
        <v>#VALUE!</v>
      </c>
    </row>
    <row r="6724" spans="1:10">
      <c r="A6724" s="2" t="str">
        <f>'[1]2025年已发货'!A:A</f>
        <v>德胜恒嘉</v>
      </c>
      <c r="B6724" s="2" t="str">
        <f>'[1]2025年已发货'!B:B</f>
        <v>螺纹钢</v>
      </c>
      <c r="C6724" s="2" t="str">
        <f>'[1]2025年已发货'!C:C</f>
        <v>HRB400E Φ12 9m</v>
      </c>
      <c r="D6724" s="2" t="str">
        <f>'[1]2025年已发货'!D:D</f>
        <v>吨</v>
      </c>
      <c r="E6724" s="2">
        <f>'[1]2025年已发货'!E:E</f>
        <v>35</v>
      </c>
      <c r="F6724" s="4">
        <f>'[1]2025年已发货'!F:F</f>
        <v>45903</v>
      </c>
      <c r="G6724" s="2" t="str">
        <f>'[1]2025年已发货'!G:G</f>
        <v>（中铁十局-资乐高速4标）四川省眉山市仁寿县彰加镇促进村中铁十局2#钢筋厂</v>
      </c>
      <c r="H6724" s="2" t="str">
        <f>'[1]2025年已发货'!H:H</f>
        <v>杨飞</v>
      </c>
      <c r="I6724" s="2">
        <f>'[1]2025年已发货'!I:I</f>
        <v>15667998777</v>
      </c>
      <c r="J6724" s="2" vm="1" t="e">
        <f>_xlfn._xlws.FILTER(辅助信息!D:D,辅助信息!G:G=G6724)</f>
        <v>#VALUE!</v>
      </c>
    </row>
    <row r="6725" spans="1:10">
      <c r="A6725" s="2" t="str">
        <f>'[1]2025年已发货'!A:A</f>
        <v>德胜</v>
      </c>
      <c r="B6725" s="2" t="str">
        <f>'[1]2025年已发货'!B:B</f>
        <v>螺纹钢</v>
      </c>
      <c r="C6725" s="2" t="str">
        <f>'[1]2025年已发货'!C:C</f>
        <v>HRB400E Φ12 9m</v>
      </c>
      <c r="D6725" s="2" t="str">
        <f>'[1]2025年已发货'!D:D</f>
        <v>吨</v>
      </c>
      <c r="E6725" s="2">
        <f>'[1]2025年已发货'!E:E</f>
        <v>12</v>
      </c>
      <c r="F6725" s="4">
        <f>'[1]2025年已发货'!F:F</f>
        <v>45903</v>
      </c>
      <c r="G6725" s="2" t="str">
        <f>'[1]2025年已发货'!G:G</f>
        <v>(五冶建设龙泉驿一医院配套建设工程)成都市龙泉驿区董朗路69号龙泉驿一医院5号门</v>
      </c>
      <c r="H6725" s="2" t="str">
        <f>'[1]2025年已发货'!H:H</f>
        <v>孙敏</v>
      </c>
      <c r="I6725" s="2">
        <f>'[1]2025年已发货'!I:I</f>
        <v>13617695006</v>
      </c>
      <c r="J6725" s="2" t="str">
        <f>_xlfn._xlws.FILTER(辅助信息!D:D,辅助信息!G:G=G6725)</f>
        <v>五冶建设龙泉驿一医院配套建设工程</v>
      </c>
    </row>
    <row r="6726" spans="1:10">
      <c r="A6726" s="2" t="str">
        <f>'[1]2025年已发货'!A:A</f>
        <v>德胜</v>
      </c>
      <c r="B6726" s="2" t="str">
        <f>'[1]2025年已发货'!B:B</f>
        <v>螺纹钢</v>
      </c>
      <c r="C6726" s="2" t="str">
        <f>'[1]2025年已发货'!C:C</f>
        <v>HRB400E Φ14 9m</v>
      </c>
      <c r="D6726" s="2" t="str">
        <f>'[1]2025年已发货'!D:D</f>
        <v>吨</v>
      </c>
      <c r="E6726" s="2">
        <f>'[1]2025年已发货'!E:E</f>
        <v>10</v>
      </c>
      <c r="F6726" s="4">
        <f>'[1]2025年已发货'!F:F</f>
        <v>45903</v>
      </c>
      <c r="G6726" s="2" t="str">
        <f>'[1]2025年已发货'!G:G</f>
        <v>(五冶建设龙泉驿一医院配套建设工程)成都市龙泉驿区董朗路69号龙泉驿一医院5号门</v>
      </c>
      <c r="H6726" s="2" t="str">
        <f>'[1]2025年已发货'!H:H</f>
        <v>孙敏</v>
      </c>
      <c r="I6726" s="2">
        <f>'[1]2025年已发货'!I:I</f>
        <v>13617695006</v>
      </c>
      <c r="J6726" s="2" t="str">
        <f>_xlfn._xlws.FILTER(辅助信息!D:D,辅助信息!G:G=G6726)</f>
        <v>五冶建设龙泉驿一医院配套建设工程</v>
      </c>
    </row>
    <row r="6727" spans="1:10">
      <c r="A6727" s="2" t="str">
        <f>'[1]2025年已发货'!A:A</f>
        <v>德胜</v>
      </c>
      <c r="B6727" s="2" t="str">
        <f>'[1]2025年已发货'!B:B</f>
        <v>螺纹钢</v>
      </c>
      <c r="C6727" s="2" t="str">
        <f>'[1]2025年已发货'!C:C</f>
        <v>HRB400E Φ16 9m</v>
      </c>
      <c r="D6727" s="2" t="str">
        <f>'[1]2025年已发货'!D:D</f>
        <v>吨</v>
      </c>
      <c r="E6727" s="2">
        <f>'[1]2025年已发货'!E:E</f>
        <v>38</v>
      </c>
      <c r="F6727" s="4">
        <f>'[1]2025年已发货'!F:F</f>
        <v>45903</v>
      </c>
      <c r="G6727" s="2" t="str">
        <f>'[1]2025年已发货'!G:G</f>
        <v>(五冶建设龙泉驿一医院配套建设工程)成都市龙泉驿区董朗路69号龙泉驿一医院5号门</v>
      </c>
      <c r="H6727" s="2" t="str">
        <f>'[1]2025年已发货'!H:H</f>
        <v>孙敏</v>
      </c>
      <c r="I6727" s="2">
        <f>'[1]2025年已发货'!I:I</f>
        <v>13617695006</v>
      </c>
      <c r="J6727" s="2" t="str">
        <f>_xlfn._xlws.FILTER(辅助信息!D:D,辅助信息!G:G=G6727)</f>
        <v>五冶建设龙泉驿一医院配套建设工程</v>
      </c>
    </row>
    <row r="6728" spans="1:10">
      <c r="A6728" s="2" t="str">
        <f>'[1]2025年已发货'!A:A</f>
        <v>德胜</v>
      </c>
      <c r="B6728" s="2" t="str">
        <f>'[1]2025年已发货'!B:B</f>
        <v>螺纹钢</v>
      </c>
      <c r="C6728" s="2" t="str">
        <f>'[1]2025年已发货'!C:C</f>
        <v>HRB400E Φ18 9m</v>
      </c>
      <c r="D6728" s="2" t="str">
        <f>'[1]2025年已发货'!D:D</f>
        <v>吨</v>
      </c>
      <c r="E6728" s="2">
        <f>'[1]2025年已发货'!E:E</f>
        <v>12</v>
      </c>
      <c r="F6728" s="4">
        <f>'[1]2025年已发货'!F:F</f>
        <v>45903</v>
      </c>
      <c r="G6728" s="2" t="str">
        <f>'[1]2025年已发货'!G:G</f>
        <v>(五冶建设龙泉驿一医院配套建设工程)成都市龙泉驿区董朗路69号龙泉驿一医院5号门</v>
      </c>
      <c r="H6728" s="2" t="str">
        <f>'[1]2025年已发货'!H:H</f>
        <v>孙敏</v>
      </c>
      <c r="I6728" s="2">
        <f>'[1]2025年已发货'!I:I</f>
        <v>13617695006</v>
      </c>
      <c r="J6728" s="2" t="str">
        <f>_xlfn._xlws.FILTER(辅助信息!D:D,辅助信息!G:G=G6728)</f>
        <v>五冶建设龙泉驿一医院配套建设工程</v>
      </c>
    </row>
    <row r="6729" spans="1:10">
      <c r="A6729" s="2" t="str">
        <f>'[1]2025年已发货'!A:A</f>
        <v>德胜</v>
      </c>
      <c r="B6729" s="2" t="str">
        <f>'[1]2025年已发货'!B:B</f>
        <v>螺纹钢</v>
      </c>
      <c r="C6729" s="2" t="str">
        <f>'[1]2025年已发货'!C:C</f>
        <v>HRB400E Φ20 9m</v>
      </c>
      <c r="D6729" s="2" t="str">
        <f>'[1]2025年已发货'!D:D</f>
        <v>吨</v>
      </c>
      <c r="E6729" s="2">
        <f>'[1]2025年已发货'!E:E</f>
        <v>10</v>
      </c>
      <c r="F6729" s="4">
        <f>'[1]2025年已发货'!F:F</f>
        <v>45903</v>
      </c>
      <c r="G6729" s="2" t="str">
        <f>'[1]2025年已发货'!G:G</f>
        <v>(五冶建设龙泉驿一医院配套建设工程)成都市龙泉驿区董朗路69号龙泉驿一医院5号门</v>
      </c>
      <c r="H6729" s="2" t="str">
        <f>'[1]2025年已发货'!H:H</f>
        <v>孙敏</v>
      </c>
      <c r="I6729" s="2">
        <f>'[1]2025年已发货'!I:I</f>
        <v>13617695006</v>
      </c>
      <c r="J6729" s="2" t="str">
        <f>_xlfn._xlws.FILTER(辅助信息!D:D,辅助信息!G:G=G6729)</f>
        <v>五冶建设龙泉驿一医院配套建设工程</v>
      </c>
    </row>
    <row r="6730" spans="1:10">
      <c r="A6730" s="2" t="str">
        <f>'[1]2025年已发货'!A:A</f>
        <v>德胜</v>
      </c>
      <c r="B6730" s="2" t="str">
        <f>'[1]2025年已发货'!B:B</f>
        <v>螺纹钢</v>
      </c>
      <c r="C6730" s="2" t="str">
        <f>'[1]2025年已发货'!C:C</f>
        <v>HRB400E Φ22 9m</v>
      </c>
      <c r="D6730" s="2" t="str">
        <f>'[1]2025年已发货'!D:D</f>
        <v>吨</v>
      </c>
      <c r="E6730" s="2">
        <f>'[1]2025年已发货'!E:E</f>
        <v>35</v>
      </c>
      <c r="F6730" s="4">
        <f>'[1]2025年已发货'!F:F</f>
        <v>45903</v>
      </c>
      <c r="G6730" s="2" t="str">
        <f>'[1]2025年已发货'!G:G</f>
        <v>(五冶建设龙泉驿一医院配套建设工程)成都市龙泉驿区董朗路69号龙泉驿一医院5号门</v>
      </c>
      <c r="H6730" s="2" t="str">
        <f>'[1]2025年已发货'!H:H</f>
        <v>孙敏</v>
      </c>
      <c r="I6730" s="2">
        <f>'[1]2025年已发货'!I:I</f>
        <v>13617695006</v>
      </c>
      <c r="J6730" s="2" t="str">
        <f>_xlfn._xlws.FILTER(辅助信息!D:D,辅助信息!G:G=G6730)</f>
        <v>五冶建设龙泉驿一医院配套建设工程</v>
      </c>
    </row>
    <row r="6731" spans="1:10">
      <c r="A6731" s="2" t="str">
        <f>'[1]2025年已发货'!A:A</f>
        <v>德胜</v>
      </c>
      <c r="B6731" s="2" t="str">
        <f>'[1]2025年已发货'!B:B</f>
        <v>螺纹钢</v>
      </c>
      <c r="C6731" s="2" t="str">
        <f>'[1]2025年已发货'!C:C</f>
        <v>HRB400E Φ25 9m</v>
      </c>
      <c r="D6731" s="2" t="str">
        <f>'[1]2025年已发货'!D:D</f>
        <v>吨</v>
      </c>
      <c r="E6731" s="2">
        <f>'[1]2025年已发货'!E:E</f>
        <v>15</v>
      </c>
      <c r="F6731" s="4">
        <f>'[1]2025年已发货'!F:F</f>
        <v>45903</v>
      </c>
      <c r="G6731" s="2" t="str">
        <f>'[1]2025年已发货'!G:G</f>
        <v>(五冶建设龙泉驿一医院配套建设工程)成都市龙泉驿区董朗路69号龙泉驿一医院5号门</v>
      </c>
      <c r="H6731" s="2" t="str">
        <f>'[1]2025年已发货'!H:H</f>
        <v>孙敏</v>
      </c>
      <c r="I6731" s="2">
        <f>'[1]2025年已发货'!I:I</f>
        <v>13617695006</v>
      </c>
      <c r="J6731" s="2" t="str">
        <f>_xlfn._xlws.FILTER(辅助信息!D:D,辅助信息!G:G=G6731)</f>
        <v>五冶建设龙泉驿一医院配套建设工程</v>
      </c>
    </row>
    <row r="6732" spans="1:10">
      <c r="A6732" s="2" t="str">
        <f>'[1]2025年已发货'!A:A</f>
        <v>德胜</v>
      </c>
      <c r="B6732" s="2" t="str">
        <f>'[1]2025年已发货'!B:B</f>
        <v>螺纹钢</v>
      </c>
      <c r="C6732" s="2" t="str">
        <f>'[1]2025年已发货'!C:C</f>
        <v>HRB400E Φ32 9m</v>
      </c>
      <c r="D6732" s="2" t="str">
        <f>'[1]2025年已发货'!D:D</f>
        <v>吨</v>
      </c>
      <c r="E6732" s="2">
        <f>'[1]2025年已发货'!E:E</f>
        <v>22</v>
      </c>
      <c r="F6732" s="4">
        <f>'[1]2025年已发货'!F:F</f>
        <v>45903</v>
      </c>
      <c r="G6732" s="2" t="str">
        <f>'[1]2025年已发货'!G:G</f>
        <v>(五冶建设龙泉驿一医院配套建设工程)成都市龙泉驿区董朗路69号龙泉驿一医院5号门</v>
      </c>
      <c r="H6732" s="2" t="str">
        <f>'[1]2025年已发货'!H:H</f>
        <v>孙敏</v>
      </c>
      <c r="I6732" s="2">
        <f>'[1]2025年已发货'!I:I</f>
        <v>13617695006</v>
      </c>
      <c r="J6732" s="2" t="str">
        <f>_xlfn._xlws.FILTER(辅助信息!D:D,辅助信息!G:G=G6732)</f>
        <v>五冶建设龙泉驿一医院配套建设工程</v>
      </c>
    </row>
    <row r="6733" spans="1:10">
      <c r="A6733" s="2" t="str">
        <f>'[1]2025年已发货'!A:A</f>
        <v>德胜</v>
      </c>
      <c r="B6733" s="2" t="str">
        <f>'[1]2025年已发货'!B:B</f>
        <v>螺纹钢</v>
      </c>
      <c r="C6733" s="2" t="str">
        <f>'[1]2025年已发货'!C:C</f>
        <v>HRB500E Φ20</v>
      </c>
      <c r="D6733" s="2" t="str">
        <f>'[1]2025年已发货'!D:D</f>
        <v>吨</v>
      </c>
      <c r="E6733" s="2">
        <f>'[1]2025年已发货'!E:E</f>
        <v>3</v>
      </c>
      <c r="F6733" s="4">
        <f>'[1]2025年已发货'!F:F</f>
        <v>45903</v>
      </c>
      <c r="G6733" s="2" t="str">
        <f>'[1]2025年已发货'!G:G</f>
        <v>(五冶建设龙泉驿一医院配套建设工程)成都市龙泉驿区董朗路69号龙泉驿一医院5号门</v>
      </c>
      <c r="H6733" s="2" t="str">
        <f>'[1]2025年已发货'!H:H</f>
        <v>孙敏</v>
      </c>
      <c r="I6733" s="2">
        <f>'[1]2025年已发货'!I:I</f>
        <v>13617695006</v>
      </c>
      <c r="J6733" s="2" t="str">
        <f>_xlfn._xlws.FILTER(辅助信息!D:D,辅助信息!G:G=G6733)</f>
        <v>五冶建设龙泉驿一医院配套建设工程</v>
      </c>
    </row>
    <row r="6734" spans="1:10">
      <c r="A6734" s="2" t="str">
        <f>'[1]2025年已发货'!A:A</f>
        <v>德胜</v>
      </c>
      <c r="B6734" s="2" t="str">
        <f>'[1]2025年已发货'!B:B</f>
        <v>螺纹钢</v>
      </c>
      <c r="C6734" s="2" t="str">
        <f>'[1]2025年已发货'!C:C</f>
        <v>HRB500E Φ22</v>
      </c>
      <c r="D6734" s="2" t="str">
        <f>'[1]2025年已发货'!D:D</f>
        <v>吨</v>
      </c>
      <c r="E6734" s="2">
        <f>'[1]2025年已发货'!E:E</f>
        <v>3</v>
      </c>
      <c r="F6734" s="4">
        <f>'[1]2025年已发货'!F:F</f>
        <v>45903</v>
      </c>
      <c r="G6734" s="2" t="str">
        <f>'[1]2025年已发货'!G:G</f>
        <v>(五冶建设龙泉驿一医院配套建设工程)成都市龙泉驿区董朗路69号龙泉驿一医院5号门</v>
      </c>
      <c r="H6734" s="2" t="str">
        <f>'[1]2025年已发货'!H:H</f>
        <v>孙敏</v>
      </c>
      <c r="I6734" s="2">
        <f>'[1]2025年已发货'!I:I</f>
        <v>13617695006</v>
      </c>
      <c r="J6734" s="2" t="str">
        <f>_xlfn._xlws.FILTER(辅助信息!D:D,辅助信息!G:G=G6734)</f>
        <v>五冶建设龙泉驿一医院配套建设工程</v>
      </c>
    </row>
    <row r="6735" spans="1:10">
      <c r="A6735" s="2" t="str">
        <f>'[1]2025年已发货'!A:A</f>
        <v>德胜</v>
      </c>
      <c r="B6735" s="2" t="str">
        <f>'[1]2025年已发货'!B:B</f>
        <v>螺纹钢</v>
      </c>
      <c r="C6735" s="2" t="str">
        <f>'[1]2025年已发货'!C:C</f>
        <v>HRB500E Φ25</v>
      </c>
      <c r="D6735" s="2" t="str">
        <f>'[1]2025年已发货'!D:D</f>
        <v>吨</v>
      </c>
      <c r="E6735" s="2">
        <f>'[1]2025年已发货'!E:E</f>
        <v>10</v>
      </c>
      <c r="F6735" s="4">
        <f>'[1]2025年已发货'!F:F</f>
        <v>45903</v>
      </c>
      <c r="G6735" s="2" t="str">
        <f>'[1]2025年已发货'!G:G</f>
        <v>(五冶建设龙泉驿一医院配套建设工程)成都市龙泉驿区董朗路69号龙泉驿一医院5号门</v>
      </c>
      <c r="H6735" s="2" t="str">
        <f>'[1]2025年已发货'!H:H</f>
        <v>孙敏</v>
      </c>
      <c r="I6735" s="2">
        <f>'[1]2025年已发货'!I:I</f>
        <v>13617695006</v>
      </c>
      <c r="J6735" s="2" t="str">
        <f>_xlfn._xlws.FILTER(辅助信息!D:D,辅助信息!G:G=G6735)</f>
        <v>五冶建设龙泉驿一医院配套建设工程</v>
      </c>
    </row>
    <row r="6736" spans="1:10">
      <c r="A6736" s="2" t="str">
        <f>'[1]2025年已发货'!A:A</f>
        <v>德胜</v>
      </c>
      <c r="B6736" s="2" t="str">
        <f>'[1]2025年已发货'!B:B</f>
        <v>螺纹钢</v>
      </c>
      <c r="C6736" s="2" t="str">
        <f>'[1]2025年已发货'!C:C</f>
        <v>HRB500E Φ28</v>
      </c>
      <c r="D6736" s="2" t="str">
        <f>'[1]2025年已发货'!D:D</f>
        <v>吨</v>
      </c>
      <c r="E6736" s="2">
        <f>'[1]2025年已发货'!E:E</f>
        <v>6</v>
      </c>
      <c r="F6736" s="4">
        <f>'[1]2025年已发货'!F:F</f>
        <v>45903</v>
      </c>
      <c r="G6736" s="2" t="str">
        <f>'[1]2025年已发货'!G:G</f>
        <v>(五冶建设龙泉驿一医院配套建设工程)成都市龙泉驿区董朗路69号龙泉驿一医院5号门</v>
      </c>
      <c r="H6736" s="2" t="str">
        <f>'[1]2025年已发货'!H:H</f>
        <v>孙敏</v>
      </c>
      <c r="I6736" s="2">
        <f>'[1]2025年已发货'!I:I</f>
        <v>13617695006</v>
      </c>
      <c r="J6736" s="2" t="str">
        <f>_xlfn._xlws.FILTER(辅助信息!D:D,辅助信息!G:G=G6736)</f>
        <v>五冶建设龙泉驿一医院配套建设工程</v>
      </c>
    </row>
    <row r="6737" spans="1:10">
      <c r="A6737" s="2" t="str">
        <f>'[1]2025年已发货'!A:A</f>
        <v>达钢</v>
      </c>
      <c r="B6737" s="2" t="str">
        <f>'[1]2025年已发货'!B:B</f>
        <v>盘螺</v>
      </c>
      <c r="C6737" s="2" t="str">
        <f>'[1]2025年已发货'!C:C</f>
        <v>HRB400E Φ8</v>
      </c>
      <c r="D6737" s="2" t="str">
        <f>'[1]2025年已发货'!D:D</f>
        <v>吨</v>
      </c>
      <c r="E6737" s="2">
        <f>'[1]2025年已发货'!E:E</f>
        <v>20</v>
      </c>
      <c r="F6737" s="4">
        <f>'[1]2025年已发货'!F:F</f>
        <v>45903</v>
      </c>
      <c r="G6737" s="2" t="str">
        <f>'[1]2025年已发货'!G:G</f>
        <v>（商投建工达州中医药科技园-4工区-8号楼）达州市通川区达州中医药职业学院犀牛大道北段</v>
      </c>
      <c r="H6737" s="2" t="str">
        <f>'[1]2025年已发货'!H:H</f>
        <v>张扬</v>
      </c>
      <c r="I6737" s="2">
        <f>'[1]2025年已发货'!I:I</f>
        <v>18381904567</v>
      </c>
      <c r="J6737" s="2" t="str">
        <f>_xlfn._xlws.FILTER(辅助信息!D:D,辅助信息!G:G=G6737)</f>
        <v>商投建工达州中医药科技园</v>
      </c>
    </row>
    <row r="6738" spans="1:10">
      <c r="A6738" s="2" t="str">
        <f>'[1]2025年已发货'!A:A</f>
        <v>达钢</v>
      </c>
      <c r="B6738" s="2" t="str">
        <f>'[1]2025年已发货'!B:B</f>
        <v>螺纹钢</v>
      </c>
      <c r="C6738" s="2" t="str">
        <f>'[1]2025年已发货'!C:C</f>
        <v>HRB500E Φ20</v>
      </c>
      <c r="D6738" s="2" t="str">
        <f>'[1]2025年已发货'!D:D</f>
        <v>吨</v>
      </c>
      <c r="E6738" s="2">
        <f>'[1]2025年已发货'!E:E</f>
        <v>12</v>
      </c>
      <c r="F6738" s="4">
        <f>'[1]2025年已发货'!F:F</f>
        <v>45903</v>
      </c>
      <c r="G6738" s="2" t="str">
        <f>'[1]2025年已发货'!G:G</f>
        <v>（商投建工达州中医药科技园-4工区-8号楼）达州市通川区达州中医药职业学院犀牛大道北段</v>
      </c>
      <c r="H6738" s="2" t="str">
        <f>'[1]2025年已发货'!H:H</f>
        <v>张扬</v>
      </c>
      <c r="I6738" s="2">
        <f>'[1]2025年已发货'!I:I</f>
        <v>18381904567</v>
      </c>
      <c r="J6738" s="2" t="str">
        <f>_xlfn._xlws.FILTER(辅助信息!D:D,辅助信息!G:G=G6738)</f>
        <v>商投建工达州中医药科技园</v>
      </c>
    </row>
    <row r="6739" spans="1:10">
      <c r="A6739" s="2" t="str">
        <f>'[1]2025年已发货'!A:A</f>
        <v>达钢</v>
      </c>
      <c r="B6739" s="2" t="str">
        <f>'[1]2025年已发货'!B:B</f>
        <v>螺纹钢</v>
      </c>
      <c r="C6739" s="2" t="str">
        <f>'[1]2025年已发货'!C:C</f>
        <v>HRB500E Φ25</v>
      </c>
      <c r="D6739" s="2" t="str">
        <f>'[1]2025年已发货'!D:D</f>
        <v>吨</v>
      </c>
      <c r="E6739" s="2">
        <f>'[1]2025年已发货'!E:E</f>
        <v>12</v>
      </c>
      <c r="F6739" s="4">
        <f>'[1]2025年已发货'!F:F</f>
        <v>45903</v>
      </c>
      <c r="G6739" s="2" t="str">
        <f>'[1]2025年已发货'!G:G</f>
        <v>（商投建工达州中医药科技园-4工区-8号楼）达州市通川区达州中医药职业学院犀牛大道北段</v>
      </c>
      <c r="H6739" s="2" t="str">
        <f>'[1]2025年已发货'!H:H</f>
        <v>张扬</v>
      </c>
      <c r="I6739" s="2">
        <f>'[1]2025年已发货'!I:I</f>
        <v>18381904567</v>
      </c>
      <c r="J6739" s="2" t="str">
        <f>_xlfn._xlws.FILTER(辅助信息!D:D,辅助信息!G:G=G6739)</f>
        <v>商投建工达州中医药科技园</v>
      </c>
    </row>
    <row r="6740" spans="1:10">
      <c r="A6740" s="2" t="str">
        <f>'[1]2025年已发货'!A:A</f>
        <v>达钢</v>
      </c>
      <c r="B6740" s="2" t="str">
        <f>'[1]2025年已发货'!B:B</f>
        <v>螺纹钢</v>
      </c>
      <c r="C6740" s="2" t="str">
        <f>'[1]2025年已发货'!C:C</f>
        <v>HRB400E Φ20 9m</v>
      </c>
      <c r="D6740" s="2" t="str">
        <f>'[1]2025年已发货'!D:D</f>
        <v>吨</v>
      </c>
      <c r="E6740" s="2">
        <f>'[1]2025年已发货'!E:E</f>
        <v>9</v>
      </c>
      <c r="F6740" s="4">
        <f>'[1]2025年已发货'!F:F</f>
        <v>45903</v>
      </c>
      <c r="G6740" s="2" t="str">
        <f>'[1]2025年已发货'!G:G</f>
        <v>（商投建工达州中医药科技园-4工区-9号楼）达州市通川区达州中医药职业学院犀牛大道北段</v>
      </c>
      <c r="H6740" s="2" t="str">
        <f>'[1]2025年已发货'!H:H</f>
        <v>张扬</v>
      </c>
      <c r="I6740" s="2">
        <f>'[1]2025年已发货'!I:I</f>
        <v>18381904567</v>
      </c>
      <c r="J6740" s="2" t="str">
        <f>_xlfn._xlws.FILTER(辅助信息!D:D,辅助信息!G:G=G6740)</f>
        <v>商投建工达州中医药科技园</v>
      </c>
    </row>
    <row r="6741" spans="1:10">
      <c r="A6741" s="2" t="str">
        <f>'[1]2025年已发货'!A:A</f>
        <v>达钢</v>
      </c>
      <c r="B6741" s="2" t="str">
        <f>'[1]2025年已发货'!B:B</f>
        <v>螺纹钢</v>
      </c>
      <c r="C6741" s="2" t="str">
        <f>'[1]2025年已发货'!C:C</f>
        <v>HRB400E Φ25 9m</v>
      </c>
      <c r="D6741" s="2" t="str">
        <f>'[1]2025年已发货'!D:D</f>
        <v>吨</v>
      </c>
      <c r="E6741" s="2">
        <f>'[1]2025年已发货'!E:E</f>
        <v>9</v>
      </c>
      <c r="F6741" s="4">
        <f>'[1]2025年已发货'!F:F</f>
        <v>45903</v>
      </c>
      <c r="G6741" s="2" t="str">
        <f>'[1]2025年已发货'!G:G</f>
        <v>（商投建工达州中医药科技园-4工区-9号楼）达州市通川区达州中医药职业学院犀牛大道北段</v>
      </c>
      <c r="H6741" s="2" t="str">
        <f>'[1]2025年已发货'!H:H</f>
        <v>张扬</v>
      </c>
      <c r="I6741" s="2">
        <f>'[1]2025年已发货'!I:I</f>
        <v>18381904567</v>
      </c>
      <c r="J6741" s="2" t="str">
        <f>_xlfn._xlws.FILTER(辅助信息!D:D,辅助信息!G:G=G6741)</f>
        <v>商投建工达州中医药科技园</v>
      </c>
    </row>
    <row r="6742" spans="1:10">
      <c r="A6742" s="2" t="str">
        <f>'[1]2025年已发货'!A:A</f>
        <v>达钢</v>
      </c>
      <c r="B6742" s="2" t="str">
        <f>'[1]2025年已发货'!B:B</f>
        <v>盘螺</v>
      </c>
      <c r="C6742" s="2" t="str">
        <f>'[1]2025年已发货'!C:C</f>
        <v>HRB400E Φ6</v>
      </c>
      <c r="D6742" s="2" t="str">
        <f>'[1]2025年已发货'!D:D</f>
        <v>吨</v>
      </c>
      <c r="E6742" s="2">
        <f>'[1]2025年已发货'!E:E</f>
        <v>5</v>
      </c>
      <c r="F6742" s="4">
        <f>'[1]2025年已发货'!F:F</f>
        <v>45903</v>
      </c>
      <c r="G6742" s="2" t="str">
        <f>'[1]2025年已发货'!G:G</f>
        <v>（商投建工达州中医药科技园-4工区-9号楼）达州市通川区达州中医药职业学院犀牛大道北段</v>
      </c>
      <c r="H6742" s="2" t="str">
        <f>'[1]2025年已发货'!H:H</f>
        <v>张扬</v>
      </c>
      <c r="I6742" s="2">
        <f>'[1]2025年已发货'!I:I</f>
        <v>18381904567</v>
      </c>
      <c r="J6742" s="2" t="str">
        <f>_xlfn._xlws.FILTER(辅助信息!D:D,辅助信息!G:G=G6742)</f>
        <v>商投建工达州中医药科技园</v>
      </c>
    </row>
    <row r="6743" spans="1:10">
      <c r="A6743" s="2" t="str">
        <f>'[1]2025年已发货'!A:A</f>
        <v>达钢</v>
      </c>
      <c r="B6743" s="2" t="str">
        <f>'[1]2025年已发货'!B:B</f>
        <v>盘螺</v>
      </c>
      <c r="C6743" s="2" t="str">
        <f>'[1]2025年已发货'!C:C</f>
        <v>HRB400E Φ8</v>
      </c>
      <c r="D6743" s="2" t="str">
        <f>'[1]2025年已发货'!D:D</f>
        <v>吨</v>
      </c>
      <c r="E6743" s="2">
        <f>'[1]2025年已发货'!E:E</f>
        <v>24</v>
      </c>
      <c r="F6743" s="4">
        <f>'[1]2025年已发货'!F:F</f>
        <v>45903</v>
      </c>
      <c r="G6743" s="2" t="str">
        <f>'[1]2025年已发货'!G:G</f>
        <v>（商投建工达州中医药科技园-4工区-9号楼）达州市通川区达州中医药职业学院犀牛大道北段</v>
      </c>
      <c r="H6743" s="2" t="str">
        <f>'[1]2025年已发货'!H:H</f>
        <v>张扬</v>
      </c>
      <c r="I6743" s="2">
        <f>'[1]2025年已发货'!I:I</f>
        <v>18381904567</v>
      </c>
      <c r="J6743" s="2" t="str">
        <f>_xlfn._xlws.FILTER(辅助信息!D:D,辅助信息!G:G=G6743)</f>
        <v>商投建工达州中医药科技园</v>
      </c>
    </row>
    <row r="6744" spans="1:10">
      <c r="A6744" s="2" t="str">
        <f>'[1]2025年已发货'!A:A</f>
        <v>达钢</v>
      </c>
      <c r="B6744" s="2" t="str">
        <f>'[1]2025年已发货'!B:B</f>
        <v>盘螺</v>
      </c>
      <c r="C6744" s="2" t="str">
        <f>'[1]2025年已发货'!C:C</f>
        <v>HRB400E Φ10</v>
      </c>
      <c r="D6744" s="2" t="str">
        <f>'[1]2025年已发货'!D:D</f>
        <v>吨</v>
      </c>
      <c r="E6744" s="2">
        <f>'[1]2025年已发货'!E:E</f>
        <v>7.5</v>
      </c>
      <c r="F6744" s="4">
        <f>'[1]2025年已发货'!F:F</f>
        <v>45903</v>
      </c>
      <c r="G6744" s="2" t="str">
        <f>'[1]2025年已发货'!G:G</f>
        <v>（商投建工达州中医药科技园-4工区-9号楼）达州市通川区达州中医药职业学院犀牛大道北段</v>
      </c>
      <c r="H6744" s="2" t="str">
        <f>'[1]2025年已发货'!H:H</f>
        <v>张扬</v>
      </c>
      <c r="I6744" s="2">
        <f>'[1]2025年已发货'!I:I</f>
        <v>18381904567</v>
      </c>
      <c r="J6744" s="2" t="str">
        <f>_xlfn._xlws.FILTER(辅助信息!D:D,辅助信息!G:G=G6744)</f>
        <v>商投建工达州中医药科技园</v>
      </c>
    </row>
    <row r="6745" spans="1:10">
      <c r="A6745" s="2" t="str">
        <f>'[1]2025年已发货'!A:A</f>
        <v>达钢</v>
      </c>
      <c r="B6745" s="2" t="str">
        <f>'[1]2025年已发货'!B:B</f>
        <v>螺纹钢</v>
      </c>
      <c r="C6745" s="2" t="str">
        <f>'[1]2025年已发货'!C:C</f>
        <v>HRB400E Φ12 9m</v>
      </c>
      <c r="D6745" s="2" t="str">
        <f>'[1]2025年已发货'!D:D</f>
        <v>吨</v>
      </c>
      <c r="E6745" s="2">
        <f>'[1]2025年已发货'!E:E</f>
        <v>9</v>
      </c>
      <c r="F6745" s="4">
        <f>'[1]2025年已发货'!F:F</f>
        <v>45903</v>
      </c>
      <c r="G6745" s="2" t="str">
        <f>'[1]2025年已发货'!G:G</f>
        <v>（商投建工达州中医药科技园-4工区-11号楼）达州市通川区达州中医药职业学院犀牛大道北段</v>
      </c>
      <c r="H6745" s="2" t="str">
        <f>'[1]2025年已发货'!H:H</f>
        <v>张扬</v>
      </c>
      <c r="I6745" s="2">
        <f>'[1]2025年已发货'!I:I</f>
        <v>18381904567</v>
      </c>
      <c r="J6745" s="2" t="str">
        <f>_xlfn._xlws.FILTER(辅助信息!D:D,辅助信息!G:G=G6745)</f>
        <v>商投建工达州中医药科技园</v>
      </c>
    </row>
    <row r="6746" spans="1:10">
      <c r="A6746" s="2" t="str">
        <f>'[1]2025年已发货'!A:A</f>
        <v>达钢</v>
      </c>
      <c r="B6746" s="2" t="str">
        <f>'[1]2025年已发货'!B:B</f>
        <v>盘螺</v>
      </c>
      <c r="C6746" s="2" t="str">
        <f>'[1]2025年已发货'!C:C</f>
        <v>HRB400E Φ8</v>
      </c>
      <c r="D6746" s="2" t="str">
        <f>'[1]2025年已发货'!D:D</f>
        <v>吨</v>
      </c>
      <c r="E6746" s="2">
        <f>'[1]2025年已发货'!E:E</f>
        <v>15</v>
      </c>
      <c r="F6746" s="4">
        <f>'[1]2025年已发货'!F:F</f>
        <v>45903</v>
      </c>
      <c r="G6746" s="2" t="str">
        <f>'[1]2025年已发货'!G:G</f>
        <v>（商投建工达州中医药科技园-4工区-11号楼）达州市通川区达州中医药职业学院犀牛大道北段</v>
      </c>
      <c r="H6746" s="2" t="str">
        <f>'[1]2025年已发货'!H:H</f>
        <v>张扬</v>
      </c>
      <c r="I6746" s="2">
        <f>'[1]2025年已发货'!I:I</f>
        <v>18381904567</v>
      </c>
      <c r="J6746" s="2" t="str">
        <f>_xlfn._xlws.FILTER(辅助信息!D:D,辅助信息!G:G=G6746)</f>
        <v>商投建工达州中医药科技园</v>
      </c>
    </row>
    <row r="6747" spans="1:10">
      <c r="A6747" s="2" t="str">
        <f>'[1]2025年已发货'!A:A</f>
        <v>达钢</v>
      </c>
      <c r="B6747" s="2" t="str">
        <f>'[1]2025年已发货'!B:B</f>
        <v>螺纹钢</v>
      </c>
      <c r="C6747" s="2" t="str">
        <f>'[1]2025年已发货'!C:C</f>
        <v>HRB500E Φ20</v>
      </c>
      <c r="D6747" s="2" t="str">
        <f>'[1]2025年已发货'!D:D</f>
        <v>吨</v>
      </c>
      <c r="E6747" s="2">
        <f>'[1]2025年已发货'!E:E</f>
        <v>12</v>
      </c>
      <c r="F6747" s="4">
        <f>'[1]2025年已发货'!F:F</f>
        <v>45903</v>
      </c>
      <c r="G6747" s="2" t="str">
        <f>'[1]2025年已发货'!G:G</f>
        <v>（商投建工达州中医药科技园-4工区-11号楼）达州市通川区达州中医药职业学院犀牛大道北段</v>
      </c>
      <c r="H6747" s="2" t="str">
        <f>'[1]2025年已发货'!H:H</f>
        <v>张扬</v>
      </c>
      <c r="I6747" s="2">
        <f>'[1]2025年已发货'!I:I</f>
        <v>18381904567</v>
      </c>
      <c r="J6747" s="2" t="str">
        <f>_xlfn._xlws.FILTER(辅助信息!D:D,辅助信息!G:G=G6747)</f>
        <v>商投建工达州中医药科技园</v>
      </c>
    </row>
    <row r="6748" spans="1:10">
      <c r="A6748" s="2" t="str">
        <f>'[1]2025年已发货'!A:A</f>
        <v>达钢</v>
      </c>
      <c r="B6748" s="2" t="str">
        <f>'[1]2025年已发货'!B:B</f>
        <v>螺纹钢</v>
      </c>
      <c r="C6748" s="2" t="str">
        <f>'[1]2025年已发货'!C:C</f>
        <v>HRB500E Φ22</v>
      </c>
      <c r="D6748" s="2" t="str">
        <f>'[1]2025年已发货'!D:D</f>
        <v>吨</v>
      </c>
      <c r="E6748" s="2">
        <f>'[1]2025年已发货'!E:E</f>
        <v>9</v>
      </c>
      <c r="F6748" s="4">
        <f>'[1]2025年已发货'!F:F</f>
        <v>45903</v>
      </c>
      <c r="G6748" s="2" t="str">
        <f>'[1]2025年已发货'!G:G</f>
        <v>（商投建工达州中医药科技园-4工区-11号楼）达州市通川区达州中医药职业学院犀牛大道北段</v>
      </c>
      <c r="H6748" s="2" t="str">
        <f>'[1]2025年已发货'!H:H</f>
        <v>张扬</v>
      </c>
      <c r="I6748" s="2">
        <f>'[1]2025年已发货'!I:I</f>
        <v>18381904567</v>
      </c>
      <c r="J6748" s="2" t="str">
        <f>_xlfn._xlws.FILTER(辅助信息!D:D,辅助信息!G:G=G6748)</f>
        <v>商投建工达州中医药科技园</v>
      </c>
    </row>
    <row r="6749" spans="1:10">
      <c r="A6749" s="2" t="str">
        <f>'[1]2025年已发货'!A:A</f>
        <v>达钢</v>
      </c>
      <c r="B6749" s="2" t="str">
        <f>'[1]2025年已发货'!B:B</f>
        <v>螺纹钢</v>
      </c>
      <c r="C6749" s="2" t="str">
        <f>'[1]2025年已发货'!C:C</f>
        <v>HRB500E Φ25</v>
      </c>
      <c r="D6749" s="2" t="str">
        <f>'[1]2025年已发货'!D:D</f>
        <v>吨</v>
      </c>
      <c r="E6749" s="2">
        <f>'[1]2025年已发货'!E:E</f>
        <v>9</v>
      </c>
      <c r="F6749" s="4">
        <f>'[1]2025年已发货'!F:F</f>
        <v>45903</v>
      </c>
      <c r="G6749" s="2" t="str">
        <f>'[1]2025年已发货'!G:G</f>
        <v>（商投建工达州中医药科技园-4工区-11号楼）达州市通川区达州中医药职业学院犀牛大道北段</v>
      </c>
      <c r="H6749" s="2" t="str">
        <f>'[1]2025年已发货'!H:H</f>
        <v>张扬</v>
      </c>
      <c r="I6749" s="2">
        <f>'[1]2025年已发货'!I:I</f>
        <v>18381904567</v>
      </c>
      <c r="J6749" s="2" t="str">
        <f>_xlfn._xlws.FILTER(辅助信息!D:D,辅助信息!G:G=G6749)</f>
        <v>商投建工达州中医药科技园</v>
      </c>
    </row>
    <row r="6750" spans="1:10">
      <c r="A6750" s="2" t="str">
        <f>'[1]2025年已发货'!A:A</f>
        <v>达钢</v>
      </c>
      <c r="B6750" s="2" t="str">
        <f>'[1]2025年已发货'!B:B</f>
        <v>盘螺</v>
      </c>
      <c r="C6750" s="2" t="str">
        <f>'[1]2025年已发货'!C:C</f>
        <v>HRB400E Φ6</v>
      </c>
      <c r="D6750" s="2" t="str">
        <f>'[1]2025年已发货'!D:D</f>
        <v>吨</v>
      </c>
      <c r="E6750" s="2">
        <f>'[1]2025年已发货'!E:E</f>
        <v>7.5</v>
      </c>
      <c r="F6750" s="4">
        <f>'[1]2025年已发货'!F:F</f>
        <v>45903</v>
      </c>
      <c r="G6750" s="2" t="str">
        <f>'[1]2025年已发货'!G:G</f>
        <v>(中铁三局集团西渝高铁康渝段站房四标工程)重庆市九龙坡区华祥支路与华祥路交叉口重庆建工重庆西站TOD项目部</v>
      </c>
      <c r="H6750" s="2" t="str">
        <f>'[1]2025年已发货'!H:H</f>
        <v>卢庆江</v>
      </c>
      <c r="I6750" s="2">
        <f>'[1]2025年已发货'!I:I</f>
        <v>18883488177</v>
      </c>
      <c r="J6750" s="2" t="str">
        <f>_xlfn._xlws.FILTER(辅助信息!D:D,辅助信息!G:G=G6750)</f>
        <v>中铁三局集团西渝高铁康渝段站房四标工程</v>
      </c>
    </row>
    <row r="6751" spans="1:10">
      <c r="A6751" s="2" t="str">
        <f>'[1]2025年已发货'!A:A</f>
        <v>达钢</v>
      </c>
      <c r="B6751" s="2" t="str">
        <f>'[1]2025年已发货'!B:B</f>
        <v>盘螺</v>
      </c>
      <c r="C6751" s="2" t="str">
        <f>'[1]2025年已发货'!C:C</f>
        <v>HRB400E Φ8</v>
      </c>
      <c r="D6751" s="2" t="str">
        <f>'[1]2025年已发货'!D:D</f>
        <v>吨</v>
      </c>
      <c r="E6751" s="2">
        <f>'[1]2025年已发货'!E:E</f>
        <v>55</v>
      </c>
      <c r="F6751" s="4">
        <f>'[1]2025年已发货'!F:F</f>
        <v>45903</v>
      </c>
      <c r="G6751" s="2" t="str">
        <f>'[1]2025年已发货'!G:G</f>
        <v>(中铁三局集团西渝高铁康渝段站房四标工程)重庆市九龙坡区华祥支路与华祥路交叉口重庆建工重庆西站TOD项目部</v>
      </c>
      <c r="H6751" s="2" t="str">
        <f>'[1]2025年已发货'!H:H</f>
        <v>卢庆江</v>
      </c>
      <c r="I6751" s="2">
        <f>'[1]2025年已发货'!I:I</f>
        <v>18883488177</v>
      </c>
      <c r="J6751" s="2" t="str">
        <f>_xlfn._xlws.FILTER(辅助信息!D:D,辅助信息!G:G=G6751)</f>
        <v>中铁三局集团西渝高铁康渝段站房四标工程</v>
      </c>
    </row>
    <row r="6752" spans="1:10">
      <c r="A6752" s="2" t="str">
        <f>'[1]2025年已发货'!A:A</f>
        <v>达钢</v>
      </c>
      <c r="B6752" s="2" t="str">
        <f>'[1]2025年已发货'!B:B</f>
        <v>盘螺</v>
      </c>
      <c r="C6752" s="2" t="str">
        <f>'[1]2025年已发货'!C:C</f>
        <v>HRB400E Φ10</v>
      </c>
      <c r="D6752" s="2" t="str">
        <f>'[1]2025年已发货'!D:D</f>
        <v>吨</v>
      </c>
      <c r="E6752" s="2">
        <f>'[1]2025年已发货'!E:E</f>
        <v>15</v>
      </c>
      <c r="F6752" s="4">
        <f>'[1]2025年已发货'!F:F</f>
        <v>45903</v>
      </c>
      <c r="G6752" s="2" t="str">
        <f>'[1]2025年已发货'!G:G</f>
        <v>(中铁三局集团西渝高铁康渝段站房四标工程)重庆市九龙坡区华祥支路与华祥路交叉口重庆建工重庆西站TOD项目部</v>
      </c>
      <c r="H6752" s="2" t="str">
        <f>'[1]2025年已发货'!H:H</f>
        <v>卢庆江</v>
      </c>
      <c r="I6752" s="2">
        <f>'[1]2025年已发货'!I:I</f>
        <v>18883488177</v>
      </c>
      <c r="J6752" s="2" t="str">
        <f>_xlfn._xlws.FILTER(辅助信息!D:D,辅助信息!G:G=G6752)</f>
        <v>中铁三局集团西渝高铁康渝段站房四标工程</v>
      </c>
    </row>
    <row r="6753" spans="1:10">
      <c r="A6753" s="2" t="str">
        <f>'[1]2025年已发货'!A:A</f>
        <v>达钢</v>
      </c>
      <c r="B6753" s="2" t="str">
        <f>'[1]2025年已发货'!B:B</f>
        <v>盘螺</v>
      </c>
      <c r="C6753" s="2" t="str">
        <f>'[1]2025年已发货'!C:C</f>
        <v>HRB400E Φ12</v>
      </c>
      <c r="D6753" s="2" t="str">
        <f>'[1]2025年已发货'!D:D</f>
        <v>吨</v>
      </c>
      <c r="E6753" s="2">
        <f>'[1]2025年已发货'!E:E</f>
        <v>15</v>
      </c>
      <c r="F6753" s="4">
        <f>'[1]2025年已发货'!F:F</f>
        <v>45903</v>
      </c>
      <c r="G6753" s="2" t="str">
        <f>'[1]2025年已发货'!G:G</f>
        <v>(中铁三局集团西渝高铁康渝段站房四标工程)重庆市九龙坡区华祥支路与华祥路交叉口重庆建工重庆西站TOD项目部</v>
      </c>
      <c r="H6753" s="2" t="str">
        <f>'[1]2025年已发货'!H:H</f>
        <v>卢庆江</v>
      </c>
      <c r="I6753" s="2">
        <f>'[1]2025年已发货'!I:I</f>
        <v>18883488177</v>
      </c>
      <c r="J6753" s="2" t="str">
        <f>_xlfn._xlws.FILTER(辅助信息!D:D,辅助信息!G:G=G6753)</f>
        <v>中铁三局集团西渝高铁康渝段站房四标工程</v>
      </c>
    </row>
    <row r="6754" spans="1:10">
      <c r="A6754" s="2" t="str">
        <f>'[1]2025年已发货'!A:A</f>
        <v>达钢</v>
      </c>
      <c r="B6754" s="2" t="str">
        <f>'[1]2025年已发货'!B:B</f>
        <v>螺纹钢</v>
      </c>
      <c r="C6754" s="2" t="str">
        <f>'[1]2025年已发货'!C:C</f>
        <v>HRB400E Φ25 9m</v>
      </c>
      <c r="D6754" s="2" t="str">
        <f>'[1]2025年已发货'!D:D</f>
        <v>吨</v>
      </c>
      <c r="E6754" s="2">
        <f>'[1]2025年已发货'!E:E</f>
        <v>12</v>
      </c>
      <c r="F6754" s="4">
        <f>'[1]2025年已发货'!F:F</f>
        <v>45903</v>
      </c>
      <c r="G6754" s="2" t="str">
        <f>'[1]2025年已发货'!G:G</f>
        <v>(中铁三局集团西渝高铁康渝段站房四标工程)重庆市九龙坡区华祥支路与华祥路交叉口重庆建工重庆西站TOD项目部</v>
      </c>
      <c r="H6754" s="2" t="str">
        <f>'[1]2025年已发货'!H:H</f>
        <v>卢庆江</v>
      </c>
      <c r="I6754" s="2">
        <f>'[1]2025年已发货'!I:I</f>
        <v>18883488177</v>
      </c>
      <c r="J6754" s="2" t="str">
        <f>_xlfn._xlws.FILTER(辅助信息!D:D,辅助信息!G:G=G6754)</f>
        <v>中铁三局集团西渝高铁康渝段站房四标工程</v>
      </c>
    </row>
    <row r="6755" spans="1:10">
      <c r="A6755" s="2" t="str">
        <f>'[1]2025年已发货'!A:A</f>
        <v>达钢</v>
      </c>
      <c r="B6755" s="2" t="str">
        <f>'[1]2025年已发货'!B:B</f>
        <v>螺纹钢</v>
      </c>
      <c r="C6755" s="2" t="str">
        <f>'[1]2025年已发货'!C:C</f>
        <v>HRB400E Φ28 9m</v>
      </c>
      <c r="D6755" s="2" t="str">
        <f>'[1]2025年已发货'!D:D</f>
        <v>吨</v>
      </c>
      <c r="E6755" s="2">
        <f>'[1]2025年已发货'!E:E</f>
        <v>3</v>
      </c>
      <c r="F6755" s="4">
        <f>'[1]2025年已发货'!F:F</f>
        <v>45903</v>
      </c>
      <c r="G6755" s="2" t="str">
        <f>'[1]2025年已发货'!G:G</f>
        <v>(中铁三局集团西渝高铁康渝段站房四标工程)重庆市九龙坡区华祥支路与华祥路交叉口重庆建工重庆西站TOD项目部</v>
      </c>
      <c r="H6755" s="2" t="str">
        <f>'[1]2025年已发货'!H:H</f>
        <v>卢庆江</v>
      </c>
      <c r="I6755" s="2">
        <f>'[1]2025年已发货'!I:I</f>
        <v>18883488177</v>
      </c>
      <c r="J6755" s="2" t="str">
        <f>_xlfn._xlws.FILTER(辅助信息!D:D,辅助信息!G:G=G6755)</f>
        <v>中铁三局集团西渝高铁康渝段站房四标工程</v>
      </c>
    </row>
    <row r="6756" spans="1:10">
      <c r="A6756" s="2" t="str">
        <f>'[1]2025年已发货'!A:A</f>
        <v>晋邦</v>
      </c>
      <c r="B6756" s="2" t="str">
        <f>'[1]2025年已发货'!B:B</f>
        <v>螺纹钢</v>
      </c>
      <c r="C6756" s="2" t="str">
        <f>'[1]2025年已发货'!C:C</f>
        <v>HRB400E Φ18</v>
      </c>
      <c r="D6756" s="2" t="str">
        <f>'[1]2025年已发货'!D:D</f>
        <v>吨</v>
      </c>
      <c r="E6756" s="2">
        <f>'[1]2025年已发货'!E:E</f>
        <v>15</v>
      </c>
      <c r="F6756" s="4">
        <f>'[1]2025年已发货'!F:F</f>
        <v>45903</v>
      </c>
      <c r="G6756" s="2" t="str">
        <f>'[1]2025年已发货'!G:G</f>
        <v>（商投建工达州中医药科技园-4工区-11号楼）达州市通川区达州中医药职业学院犀牛大道北段</v>
      </c>
      <c r="H6756" s="2" t="str">
        <f>'[1]2025年已发货'!H:H</f>
        <v>张扬</v>
      </c>
      <c r="I6756" s="2">
        <f>'[1]2025年已发货'!I:I</f>
        <v>18381904567</v>
      </c>
      <c r="J6756" s="2" t="str">
        <f>_xlfn._xlws.FILTER(辅助信息!D:D,辅助信息!G:G=G6756)</f>
        <v>商投建工达州中医药科技园</v>
      </c>
    </row>
    <row r="6757" spans="1:10">
      <c r="A6757" s="2" t="str">
        <f>'[1]2025年已发货'!A:A</f>
        <v>晋邦</v>
      </c>
      <c r="B6757" s="2" t="str">
        <f>'[1]2025年已发货'!B:B</f>
        <v>盘螺</v>
      </c>
      <c r="C6757" s="2" t="str">
        <f>'[1]2025年已发货'!C:C</f>
        <v>HRB400E Φ8</v>
      </c>
      <c r="D6757" s="2" t="str">
        <f>'[1]2025年已发货'!D:D</f>
        <v>吨</v>
      </c>
      <c r="E6757" s="2">
        <f>'[1]2025年已发货'!E:E</f>
        <v>20</v>
      </c>
      <c r="F6757" s="4">
        <f>'[1]2025年已发货'!F:F</f>
        <v>45903</v>
      </c>
      <c r="G6757" s="2" t="str">
        <f>'[1]2025年已发货'!G:G</f>
        <v>（商投建工达州中医药科技园-4工区-11号楼）达州市通川区达州中医药职业学院犀牛大道北段</v>
      </c>
      <c r="H6757" s="2" t="str">
        <f>'[1]2025年已发货'!H:H</f>
        <v>张扬</v>
      </c>
      <c r="I6757" s="2">
        <f>'[1]2025年已发货'!I:I</f>
        <v>18381904567</v>
      </c>
      <c r="J6757" s="2" t="str">
        <f>_xlfn._xlws.FILTER(辅助信息!D:D,辅助信息!G:G=G6757)</f>
        <v>商投建工达州中医药科技园</v>
      </c>
    </row>
    <row r="6758" spans="1:10">
      <c r="A6758" s="2" t="str">
        <f>'[1]2025年已发货'!A:A</f>
        <v>晋邦</v>
      </c>
      <c r="B6758" s="2" t="str">
        <f>'[1]2025年已发货'!B:B</f>
        <v>螺纹钢</v>
      </c>
      <c r="C6758" s="2" t="str">
        <f>'[1]2025年已发货'!C:C</f>
        <v>HRB500E Φ18</v>
      </c>
      <c r="D6758" s="2" t="str">
        <f>'[1]2025年已发货'!D:D</f>
        <v>吨</v>
      </c>
      <c r="E6758" s="2">
        <f>'[1]2025年已发货'!E:E</f>
        <v>20</v>
      </c>
      <c r="F6758" s="4">
        <f>'[1]2025年已发货'!F:F</f>
        <v>45903</v>
      </c>
      <c r="G6758" s="2" t="str">
        <f>'[1]2025年已发货'!G:G</f>
        <v>（商投建工达州中医药科技园-4工区-11号楼）达州市通川区达州中医药职业学院犀牛大道北段</v>
      </c>
      <c r="H6758" s="2" t="str">
        <f>'[1]2025年已发货'!H:H</f>
        <v>张扬</v>
      </c>
      <c r="I6758" s="2">
        <f>'[1]2025年已发货'!I:I</f>
        <v>18381904567</v>
      </c>
      <c r="J6758" s="2" t="str">
        <f>_xlfn._xlws.FILTER(辅助信息!D:D,辅助信息!G:G=G6758)</f>
        <v>商投建工达州中医药科技园</v>
      </c>
    </row>
    <row r="6759" spans="1:10">
      <c r="A6759" s="2" t="str">
        <f>'[1]2025年已发货'!A:A</f>
        <v>晋邦</v>
      </c>
      <c r="B6759" s="2" t="str">
        <f>'[1]2025年已发货'!B:B</f>
        <v>盘螺</v>
      </c>
      <c r="C6759" s="2" t="str">
        <f>'[1]2025年已发货'!C:C</f>
        <v>HRB400E Φ8</v>
      </c>
      <c r="D6759" s="2" t="str">
        <f>'[1]2025年已发货'!D:D</f>
        <v>吨</v>
      </c>
      <c r="E6759" s="2">
        <f>'[1]2025年已发货'!E:E</f>
        <v>15</v>
      </c>
      <c r="F6759" s="4">
        <f>'[1]2025年已发货'!F:F</f>
        <v>45903</v>
      </c>
      <c r="G6759" s="2" t="str">
        <f>'[1]2025年已发货'!G:G</f>
        <v>（商投建工达州中医药科技园-4工区-11号楼）达州市通川区达州中医药职业学院犀牛大道北段</v>
      </c>
      <c r="H6759" s="2" t="str">
        <f>'[1]2025年已发货'!H:H</f>
        <v>张扬</v>
      </c>
      <c r="I6759" s="2">
        <f>'[1]2025年已发货'!I:I</f>
        <v>18381904567</v>
      </c>
      <c r="J6759" s="2" t="str">
        <f>_xlfn._xlws.FILTER(辅助信息!D:D,辅助信息!G:G=G6759)</f>
        <v>商投建工达州中医药科技园</v>
      </c>
    </row>
    <row r="6760" spans="1:10">
      <c r="A6760" s="2" t="str">
        <f>'[1]2025年已发货'!A:A</f>
        <v>晋邦</v>
      </c>
      <c r="B6760" s="2" t="str">
        <f>'[1]2025年已发货'!B:B</f>
        <v>螺纹钢</v>
      </c>
      <c r="C6760" s="2" t="str">
        <f>'[1]2025年已发货'!C:C</f>
        <v>HRB400E Φ18</v>
      </c>
      <c r="D6760" s="2" t="str">
        <f>'[1]2025年已发货'!D:D</f>
        <v>吨</v>
      </c>
      <c r="E6760" s="2">
        <f>'[1]2025年已发货'!E:E</f>
        <v>20</v>
      </c>
      <c r="F6760" s="4">
        <f>'[1]2025年已发货'!F:F</f>
        <v>45903</v>
      </c>
      <c r="G6760" s="2" t="str">
        <f>'[1]2025年已发货'!G:G</f>
        <v>（商投建工达州中医药科技园-4工区-11号楼）达州市通川区达州中医药职业学院犀牛大道北段</v>
      </c>
      <c r="H6760" s="2" t="str">
        <f>'[1]2025年已发货'!H:H</f>
        <v>张扬</v>
      </c>
      <c r="I6760" s="2">
        <f>'[1]2025年已发货'!I:I</f>
        <v>18381904567</v>
      </c>
      <c r="J6760" s="2" t="str">
        <f>_xlfn._xlws.FILTER(辅助信息!D:D,辅助信息!G:G=G6760)</f>
        <v>商投建工达州中医药科技园</v>
      </c>
    </row>
    <row r="6761" spans="1:10">
      <c r="A6761" s="2" t="str">
        <f>'[1]2025年已发货'!A:A</f>
        <v>晋邦</v>
      </c>
      <c r="B6761" s="2" t="str">
        <f>'[1]2025年已发货'!B:B</f>
        <v>盘螺</v>
      </c>
      <c r="C6761" s="2" t="str">
        <f>'[1]2025年已发货'!C:C</f>
        <v>HRB400E Φ8</v>
      </c>
      <c r="D6761" s="2" t="str">
        <f>'[1]2025年已发货'!D:D</f>
        <v>吨</v>
      </c>
      <c r="E6761" s="2">
        <f>'[1]2025年已发货'!E:E</f>
        <v>15</v>
      </c>
      <c r="F6761" s="4">
        <f>'[1]2025年已发货'!F:F</f>
        <v>45903</v>
      </c>
      <c r="G6761" s="2" t="str">
        <f>'[1]2025年已发货'!G:G</f>
        <v>（商投建工达州中医药科技园-4工区-11号楼）达州市通川区达州中医药职业学院犀牛大道北段</v>
      </c>
      <c r="H6761" s="2" t="str">
        <f>'[1]2025年已发货'!H:H</f>
        <v>张扬</v>
      </c>
      <c r="I6761" s="2">
        <f>'[1]2025年已发货'!I:I</f>
        <v>18381904567</v>
      </c>
      <c r="J6761" s="2" t="str">
        <f>_xlfn._xlws.FILTER(辅助信息!D:D,辅助信息!G:G=G6761)</f>
        <v>商投建工达州中医药科技园</v>
      </c>
    </row>
    <row r="6762" spans="1:10">
      <c r="A6762" s="2" t="str">
        <f>'[1]2025年已发货'!A:A</f>
        <v>晋邦</v>
      </c>
      <c r="B6762" s="2" t="str">
        <f>'[1]2025年已发货'!B:B</f>
        <v>螺纹钢</v>
      </c>
      <c r="C6762" s="2" t="str">
        <f>'[1]2025年已发货'!C:C</f>
        <v>HRB500E Φ18</v>
      </c>
      <c r="D6762" s="2" t="str">
        <f>'[1]2025年已发货'!D:D</f>
        <v>吨</v>
      </c>
      <c r="E6762" s="2">
        <f>'[1]2025年已发货'!E:E</f>
        <v>15</v>
      </c>
      <c r="F6762" s="4">
        <f>'[1]2025年已发货'!F:F</f>
        <v>45903</v>
      </c>
      <c r="G6762" s="2" t="str">
        <f>'[1]2025年已发货'!G:G</f>
        <v>（商投建工达州中医药科技园-4工区-11号楼）达州市通川区达州中医药职业学院犀牛大道北段</v>
      </c>
      <c r="H6762" s="2" t="str">
        <f>'[1]2025年已发货'!H:H</f>
        <v>张扬</v>
      </c>
      <c r="I6762" s="2">
        <f>'[1]2025年已发货'!I:I</f>
        <v>18381904567</v>
      </c>
      <c r="J6762" s="2" t="str">
        <f>_xlfn._xlws.FILTER(辅助信息!D:D,辅助信息!G:G=G6762)</f>
        <v>商投建工达州中医药科技园</v>
      </c>
    </row>
    <row r="6763" spans="1:10">
      <c r="A6763" s="2" t="str">
        <f>'[1]2025年已发货'!A:A</f>
        <v>晋邦</v>
      </c>
      <c r="B6763" s="2" t="str">
        <f>'[1]2025年已发货'!B:B</f>
        <v>盘螺</v>
      </c>
      <c r="C6763" s="2" t="str">
        <f>'[1]2025年已发货'!C:C</f>
        <v>HRB400E Φ8</v>
      </c>
      <c r="D6763" s="2" t="str">
        <f>'[1]2025年已发货'!D:D</f>
        <v>吨</v>
      </c>
      <c r="E6763" s="2">
        <f>'[1]2025年已发货'!E:E</f>
        <v>20</v>
      </c>
      <c r="F6763" s="4">
        <f>'[1]2025年已发货'!F:F</f>
        <v>45903</v>
      </c>
      <c r="G6763" s="2" t="str">
        <f>'[1]2025年已发货'!G:G</f>
        <v>（商投建工达州中医药科技园-4工区-11号楼）达州市通川区达州中医药职业学院犀牛大道北段</v>
      </c>
      <c r="H6763" s="2" t="str">
        <f>'[1]2025年已发货'!H:H</f>
        <v>张扬</v>
      </c>
      <c r="I6763" s="2">
        <f>'[1]2025年已发货'!I:I</f>
        <v>18381904567</v>
      </c>
      <c r="J6763" s="2" t="str">
        <f>_xlfn._xlws.FILTER(辅助信息!D:D,辅助信息!G:G=G6763)</f>
        <v>商投建工达州中医药科技园</v>
      </c>
    </row>
    <row r="6764" spans="1:10">
      <c r="A6764" s="2" t="str">
        <f>'[1]2025年已发货'!A:A</f>
        <v>晋邦</v>
      </c>
      <c r="B6764" s="2" t="str">
        <f>'[1]2025年已发货'!B:B</f>
        <v>盘圆</v>
      </c>
      <c r="C6764" s="2" t="str">
        <f>'[1]2025年已发货'!C:C</f>
        <v>HPB300Ф10</v>
      </c>
      <c r="D6764" s="2" t="str">
        <f>'[1]2025年已发货'!D:D</f>
        <v>吨</v>
      </c>
      <c r="E6764" s="2">
        <f>'[1]2025年已发货'!E:E</f>
        <v>20</v>
      </c>
      <c r="F6764" s="4">
        <f>'[1]2025年已发货'!F:F</f>
        <v>45903</v>
      </c>
      <c r="G6764" s="2" t="str">
        <f>'[1]2025年已发货'!G:G</f>
        <v>（成铁西南-德阳涟江路项目）四川省德阳市旌阳区涟江路下穿宝成铁路工程项目部（司机拍摄签收小票时需设置时间及地点水印）</v>
      </c>
      <c r="H6764" s="2" t="str">
        <f>'[1]2025年已发货'!H:H</f>
        <v>黄永福</v>
      </c>
      <c r="I6764" s="2" t="str">
        <f>'[1]2025年已发货'!I:I</f>
        <v>15982823571</v>
      </c>
      <c r="J6764" s="2" vm="1" t="e">
        <f>_xlfn._xlws.FILTER(辅助信息!D:D,辅助信息!G:G=G6764)</f>
        <v>#VALUE!</v>
      </c>
    </row>
    <row r="6765" spans="1:10">
      <c r="A6765" s="2" t="str">
        <f>'[1]2025年已发货'!A:A</f>
        <v>晋邦</v>
      </c>
      <c r="B6765" s="2" t="str">
        <f>'[1]2025年已发货'!B:B</f>
        <v>螺纹钢</v>
      </c>
      <c r="C6765" s="2" t="str">
        <f>'[1]2025年已发货'!C:C</f>
        <v>HRB400EФ25*9m</v>
      </c>
      <c r="D6765" s="2" t="str">
        <f>'[1]2025年已发货'!D:D</f>
        <v>吨</v>
      </c>
      <c r="E6765" s="2">
        <f>'[1]2025年已发货'!E:E</f>
        <v>15</v>
      </c>
      <c r="F6765" s="4">
        <f>'[1]2025年已发货'!F:F</f>
        <v>45903</v>
      </c>
      <c r="G6765" s="2" t="str">
        <f>'[1]2025年已发货'!G:G</f>
        <v>（成铁西南-德阳涟江路项目）四川省德阳市旌阳区涟江路下穿宝成铁路工程项目部（司机拍摄签收小票时需设置时间及地点水印）</v>
      </c>
      <c r="H6765" s="2" t="str">
        <f>'[1]2025年已发货'!H:H</f>
        <v>黄永福</v>
      </c>
      <c r="I6765" s="2" t="str">
        <f>'[1]2025年已发货'!I:I</f>
        <v>15982823571</v>
      </c>
      <c r="J6765" s="2" vm="1" t="e">
        <f>_xlfn._xlws.FILTER(辅助信息!D:D,辅助信息!G:G=G6765)</f>
        <v>#VALUE!</v>
      </c>
    </row>
    <row r="6766" spans="1:10">
      <c r="A6766" s="2" t="str">
        <f>'[1]2025年已发货'!A:A</f>
        <v>润耀</v>
      </c>
      <c r="B6766" s="2" t="str">
        <f>'[1]2025年已发货'!B:B</f>
        <v>盘圆</v>
      </c>
      <c r="C6766" s="2" t="str">
        <f>'[1]2025年已发货'!C:C</f>
        <v>HPB300Ф12</v>
      </c>
      <c r="D6766" s="2" t="str">
        <f>'[1]2025年已发货'!D:D</f>
        <v>吨</v>
      </c>
      <c r="E6766" s="2">
        <f>'[1]2025年已发货'!E:E</f>
        <v>35</v>
      </c>
      <c r="F6766" s="4">
        <f>'[1]2025年已发货'!F:F</f>
        <v>45903</v>
      </c>
      <c r="G6766" s="2" t="str">
        <f>'[1]2025年已发货'!G:G</f>
        <v>（中铁一局四公司康新高速TJ1-1标贡不卡隧道）四川省甘孜州康定市折多塘村车管所旁</v>
      </c>
      <c r="H6766" s="2" t="str">
        <f>'[1]2025年已发货'!H:H</f>
        <v>李彰</v>
      </c>
      <c r="I6766" s="2">
        <f>'[1]2025年已发货'!I:I</f>
        <v>18523285235</v>
      </c>
      <c r="J6766" s="2" vm="1" t="e">
        <f>_xlfn._xlws.FILTER(辅助信息!D:D,辅助信息!G:G=G6766)</f>
        <v>#VALUE!</v>
      </c>
    </row>
    <row r="6767" spans="1:10">
      <c r="A6767" s="2" t="str">
        <f>'[1]2025年已发货'!A:A</f>
        <v>润耀</v>
      </c>
      <c r="B6767" s="2" t="str">
        <f>'[1]2025年已发货'!B:B</f>
        <v>螺纹钢</v>
      </c>
      <c r="C6767" s="2" t="str">
        <f>'[1]2025年已发货'!C:C</f>
        <v>HRB400EФ12*9m</v>
      </c>
      <c r="D6767" s="2" t="str">
        <f>'[1]2025年已发货'!D:D</f>
        <v>吨</v>
      </c>
      <c r="E6767" s="2">
        <f>'[1]2025年已发货'!E:E</f>
        <v>16</v>
      </c>
      <c r="F6767" s="4">
        <f>'[1]2025年已发货'!F:F</f>
        <v>45903</v>
      </c>
      <c r="G6767" s="2" t="str">
        <f>'[1]2025年已发货'!G:G</f>
        <v>（中核中原-温江北林医养综合体项目）四川省成都市温江区万春大道第三人民医院东</v>
      </c>
      <c r="H6767" s="2" t="str">
        <f>'[1]2025年已发货'!H:H</f>
        <v>蔡杰</v>
      </c>
      <c r="I6767" s="2">
        <f>'[1]2025年已发货'!I:I</f>
        <v>18875129329</v>
      </c>
      <c r="J6767" s="2" vm="1" t="e">
        <f>_xlfn._xlws.FILTER(辅助信息!D:D,辅助信息!G:G=G6767)</f>
        <v>#VALUE!</v>
      </c>
    </row>
    <row r="6768" spans="1:10">
      <c r="A6768" s="2" t="str">
        <f>'[1]2025年已发货'!A:A</f>
        <v>润耀</v>
      </c>
      <c r="B6768" s="2" t="str">
        <f>'[1]2025年已发货'!B:B</f>
        <v>螺纹钢</v>
      </c>
      <c r="C6768" s="2" t="str">
        <f>'[1]2025年已发货'!C:C</f>
        <v>HRB500EФ22*9m</v>
      </c>
      <c r="D6768" s="2" t="str">
        <f>'[1]2025年已发货'!D:D</f>
        <v>吨</v>
      </c>
      <c r="E6768" s="2">
        <f>'[1]2025年已发货'!E:E</f>
        <v>6</v>
      </c>
      <c r="F6768" s="4">
        <f>'[1]2025年已发货'!F:F</f>
        <v>45903</v>
      </c>
      <c r="G6768" s="2" t="str">
        <f>'[1]2025年已发货'!G:G</f>
        <v>（中核中原-温江北林医养综合体项目）四川省成都市温江区万春大道第三人民医院东</v>
      </c>
      <c r="H6768" s="2" t="str">
        <f>'[1]2025年已发货'!H:H</f>
        <v>蔡杰</v>
      </c>
      <c r="I6768" s="2">
        <f>'[1]2025年已发货'!I:I</f>
        <v>18875129329</v>
      </c>
      <c r="J6768" s="2" vm="1" t="e">
        <f>_xlfn._xlws.FILTER(辅助信息!D:D,辅助信息!G:G=G6768)</f>
        <v>#VALUE!</v>
      </c>
    </row>
    <row r="6769" spans="1:10">
      <c r="A6769" s="2" t="str">
        <f>'[1]2025年已发货'!A:A</f>
        <v>润耀</v>
      </c>
      <c r="B6769" s="2" t="str">
        <f>'[1]2025年已发货'!B:B</f>
        <v>螺纹钢</v>
      </c>
      <c r="C6769" s="2" t="str">
        <f>'[1]2025年已发货'!C:C</f>
        <v>HRB500EФ16*9m</v>
      </c>
      <c r="D6769" s="2" t="str">
        <f>'[1]2025年已发货'!D:D</f>
        <v>吨</v>
      </c>
      <c r="E6769" s="2">
        <f>'[1]2025年已发货'!E:E</f>
        <v>10</v>
      </c>
      <c r="F6769" s="4">
        <f>'[1]2025年已发货'!F:F</f>
        <v>45903</v>
      </c>
      <c r="G6769" s="2" t="str">
        <f>'[1]2025年已发货'!G:G</f>
        <v>（中核中原-温江北林医养综合体项目）四川省成都市温江区万春大道第三人民医院东</v>
      </c>
      <c r="H6769" s="2" t="str">
        <f>'[1]2025年已发货'!H:H</f>
        <v>蔡杰</v>
      </c>
      <c r="I6769" s="2">
        <f>'[1]2025年已发货'!I:I</f>
        <v>18875129329</v>
      </c>
      <c r="J6769" s="2" vm="1" t="e">
        <f>_xlfn._xlws.FILTER(辅助信息!D:D,辅助信息!G:G=G6769)</f>
        <v>#VALUE!</v>
      </c>
    </row>
    <row r="6770" spans="1:10">
      <c r="A6770" s="2" t="str">
        <f>'[1]2025年已发货'!A:A</f>
        <v>润耀</v>
      </c>
      <c r="B6770" s="2" t="str">
        <f>'[1]2025年已发货'!B:B</f>
        <v>螺纹钢</v>
      </c>
      <c r="C6770" s="2" t="str">
        <f>'[1]2025年已发货'!C:C</f>
        <v>HRB500EФ18*9m</v>
      </c>
      <c r="D6770" s="2" t="str">
        <f>'[1]2025年已发货'!D:D</f>
        <v>吨</v>
      </c>
      <c r="E6770" s="2">
        <f>'[1]2025年已发货'!E:E</f>
        <v>3</v>
      </c>
      <c r="F6770" s="4">
        <f>'[1]2025年已发货'!F:F</f>
        <v>45903</v>
      </c>
      <c r="G6770" s="2" t="str">
        <f>'[1]2025年已发货'!G:G</f>
        <v>（中核中原-温江北林医养综合体项目）四川省成都市温江区万春大道第三人民医院东</v>
      </c>
      <c r="H6770" s="2" t="str">
        <f>'[1]2025年已发货'!H:H</f>
        <v>蔡杰</v>
      </c>
      <c r="I6770" s="2">
        <f>'[1]2025年已发货'!I:I</f>
        <v>18875129329</v>
      </c>
      <c r="J6770" s="2" vm="1" t="e">
        <f>_xlfn._xlws.FILTER(辅助信息!D:D,辅助信息!G:G=G6770)</f>
        <v>#VALUE!</v>
      </c>
    </row>
    <row r="6771" spans="1:10">
      <c r="A6771" s="2" t="str">
        <f>'[1]2025年已发货'!A:A</f>
        <v>润耀</v>
      </c>
      <c r="B6771" s="2" t="str">
        <f>'[1]2025年已发货'!B:B</f>
        <v>盘螺</v>
      </c>
      <c r="C6771" s="2" t="str">
        <f>'[1]2025年已发货'!C:C</f>
        <v>HRB400E Φ8</v>
      </c>
      <c r="D6771" s="2" t="str">
        <f>'[1]2025年已发货'!D:D</f>
        <v>吨</v>
      </c>
      <c r="E6771" s="2">
        <f>'[1]2025年已发货'!E:E</f>
        <v>2.5</v>
      </c>
      <c r="F6771" s="4">
        <f>'[1]2025年已发货'!F:F</f>
        <v>45903</v>
      </c>
      <c r="G6771" s="2" t="str">
        <f>'[1]2025年已发货'!G:G</f>
        <v>(五冶建设师大附中外语校新建教学楼工程)四川省成都市成华区大观堰2号(四川师范大学附属中学外国语学校)</v>
      </c>
      <c r="H6771" s="2" t="str">
        <f>'[1]2025年已发货'!H:H</f>
        <v>蔡浩</v>
      </c>
      <c r="I6771" s="2" t="str">
        <f>'[1]2025年已发货'!I:I</f>
        <v>139 8088 0820</v>
      </c>
      <c r="J6771" s="2" t="str">
        <f>_xlfn._xlws.FILTER(辅助信息!D:D,辅助信息!G:G=G6771)</f>
        <v>五冶建设师大附中外语校新建教学楼工程</v>
      </c>
    </row>
    <row r="6772" spans="1:10">
      <c r="A6772" s="2" t="str">
        <f>'[1]2025年已发货'!A:A</f>
        <v>润耀</v>
      </c>
      <c r="B6772" s="2" t="str">
        <f>'[1]2025年已发货'!B:B</f>
        <v>螺纹钢</v>
      </c>
      <c r="C6772" s="2" t="str">
        <f>'[1]2025年已发货'!C:C</f>
        <v>HRB400E Φ12 9m</v>
      </c>
      <c r="D6772" s="2" t="str">
        <f>'[1]2025年已发货'!D:D</f>
        <v>吨</v>
      </c>
      <c r="E6772" s="2">
        <f>'[1]2025年已发货'!E:E</f>
        <v>10</v>
      </c>
      <c r="F6772" s="4">
        <f>'[1]2025年已发货'!F:F</f>
        <v>45903</v>
      </c>
      <c r="G6772" s="2" t="str">
        <f>'[1]2025年已发货'!G:G</f>
        <v>(五冶建设师大附中外语校新建教学楼工程)四川省成都市成华区大观堰2号(四川师范大学附属中学外国语学校)</v>
      </c>
      <c r="H6772" s="2" t="str">
        <f>'[1]2025年已发货'!H:H</f>
        <v>蔡浩</v>
      </c>
      <c r="I6772" s="2" t="str">
        <f>'[1]2025年已发货'!I:I</f>
        <v>139 8088 0820</v>
      </c>
      <c r="J6772" s="2" t="str">
        <f>_xlfn._xlws.FILTER(辅助信息!D:D,辅助信息!G:G=G6772)</f>
        <v>五冶建设师大附中外语校新建教学楼工程</v>
      </c>
    </row>
    <row r="6773" spans="1:10">
      <c r="A6773" s="2" t="str">
        <f>'[1]2025年已发货'!A:A</f>
        <v>润耀</v>
      </c>
      <c r="B6773" s="2" t="str">
        <f>'[1]2025年已发货'!B:B</f>
        <v>螺纹钢</v>
      </c>
      <c r="C6773" s="2" t="str">
        <f>'[1]2025年已发货'!C:C</f>
        <v>HRB400E Φ14 9m</v>
      </c>
      <c r="D6773" s="2" t="str">
        <f>'[1]2025年已发货'!D:D</f>
        <v>吨</v>
      </c>
      <c r="E6773" s="2">
        <f>'[1]2025年已发货'!E:E</f>
        <v>50</v>
      </c>
      <c r="F6773" s="4">
        <f>'[1]2025年已发货'!F:F</f>
        <v>45903</v>
      </c>
      <c r="G6773" s="2" t="str">
        <f>'[1]2025年已发货'!G:G</f>
        <v>(五冶建设师大附中外语校新建教学楼工程)四川省成都市成华区大观堰2号(四川师范大学附属中学外国语学校)</v>
      </c>
      <c r="H6773" s="2" t="str">
        <f>'[1]2025年已发货'!H:H</f>
        <v>蔡浩</v>
      </c>
      <c r="I6773" s="2" t="str">
        <f>'[1]2025年已发货'!I:I</f>
        <v>139 8088 0820</v>
      </c>
      <c r="J6773" s="2" t="str">
        <f>_xlfn._xlws.FILTER(辅助信息!D:D,辅助信息!G:G=G6773)</f>
        <v>五冶建设师大附中外语校新建教学楼工程</v>
      </c>
    </row>
    <row r="6774" spans="1:10">
      <c r="A6774" s="2" t="str">
        <f>'[1]2025年已发货'!A:A</f>
        <v>润耀</v>
      </c>
      <c r="B6774" s="2" t="str">
        <f>'[1]2025年已发货'!B:B</f>
        <v>螺纹钢</v>
      </c>
      <c r="C6774" s="2" t="str">
        <f>'[1]2025年已发货'!C:C</f>
        <v>HRB400E Φ16 9m</v>
      </c>
      <c r="D6774" s="2" t="str">
        <f>'[1]2025年已发货'!D:D</f>
        <v>吨</v>
      </c>
      <c r="E6774" s="2">
        <f>'[1]2025年已发货'!E:E</f>
        <v>5</v>
      </c>
      <c r="F6774" s="4">
        <f>'[1]2025年已发货'!F:F</f>
        <v>45903</v>
      </c>
      <c r="G6774" s="2" t="str">
        <f>'[1]2025年已发货'!G:G</f>
        <v>(五冶建设师大附中外语校新建教学楼工程)四川省成都市成华区大观堰2号(四川师范大学附属中学外国语学校)</v>
      </c>
      <c r="H6774" s="2" t="str">
        <f>'[1]2025年已发货'!H:H</f>
        <v>蔡浩</v>
      </c>
      <c r="I6774" s="2" t="str">
        <f>'[1]2025年已发货'!I:I</f>
        <v>139 8088 0820</v>
      </c>
      <c r="J6774" s="2" t="str">
        <f>_xlfn._xlws.FILTER(辅助信息!D:D,辅助信息!G:G=G6774)</f>
        <v>五冶建设师大附中外语校新建教学楼工程</v>
      </c>
    </row>
    <row r="6775" spans="1:10">
      <c r="A6775" s="2" t="str">
        <f>'[1]2025年已发货'!A:A</f>
        <v>润耀</v>
      </c>
      <c r="B6775" s="2" t="str">
        <f>'[1]2025年已发货'!B:B</f>
        <v>螺纹钢</v>
      </c>
      <c r="C6775" s="2" t="str">
        <f>'[1]2025年已发货'!C:C</f>
        <v>HRB400E Φ18 9m</v>
      </c>
      <c r="D6775" s="2" t="str">
        <f>'[1]2025年已发货'!D:D</f>
        <v>吨</v>
      </c>
      <c r="E6775" s="2">
        <f>'[1]2025年已发货'!E:E</f>
        <v>5</v>
      </c>
      <c r="F6775" s="4">
        <f>'[1]2025年已发货'!F:F</f>
        <v>45903</v>
      </c>
      <c r="G6775" s="2" t="str">
        <f>'[1]2025年已发货'!G:G</f>
        <v>(五冶建设师大附中外语校新建教学楼工程)四川省成都市成华区大观堰2号(四川师范大学附属中学外国语学校)</v>
      </c>
      <c r="H6775" s="2" t="str">
        <f>'[1]2025年已发货'!H:H</f>
        <v>蔡浩</v>
      </c>
      <c r="I6775" s="2" t="str">
        <f>'[1]2025年已发货'!I:I</f>
        <v>139 8088 0820</v>
      </c>
      <c r="J6775" s="2" t="str">
        <f>_xlfn._xlws.FILTER(辅助信息!D:D,辅助信息!G:G=G6775)</f>
        <v>五冶建设师大附中外语校新建教学楼工程</v>
      </c>
    </row>
    <row r="6776" spans="1:10">
      <c r="A6776" s="2" t="str">
        <f>'[1]2025年已发货'!A:A</f>
        <v>润耀</v>
      </c>
      <c r="B6776" s="2" t="str">
        <f>'[1]2025年已发货'!B:B</f>
        <v>螺纹钢</v>
      </c>
      <c r="C6776" s="2" t="str">
        <f>'[1]2025年已发货'!C:C</f>
        <v>HRB400E Φ20 9m</v>
      </c>
      <c r="D6776" s="2" t="str">
        <f>'[1]2025年已发货'!D:D</f>
        <v>吨</v>
      </c>
      <c r="E6776" s="2">
        <f>'[1]2025年已发货'!E:E</f>
        <v>2.5</v>
      </c>
      <c r="F6776" s="4">
        <f>'[1]2025年已发货'!F:F</f>
        <v>45903</v>
      </c>
      <c r="G6776" s="2" t="str">
        <f>'[1]2025年已发货'!G:G</f>
        <v>(五冶建设师大附中外语校新建教学楼工程)四川省成都市成华区大观堰2号(四川师范大学附属中学外国语学校)</v>
      </c>
      <c r="H6776" s="2" t="str">
        <f>'[1]2025年已发货'!H:H</f>
        <v>蔡浩</v>
      </c>
      <c r="I6776" s="2" t="str">
        <f>'[1]2025年已发货'!I:I</f>
        <v>139 8088 0820</v>
      </c>
      <c r="J6776" s="2" t="str">
        <f>_xlfn._xlws.FILTER(辅助信息!D:D,辅助信息!G:G=G6776)</f>
        <v>五冶建设师大附中外语校新建教学楼工程</v>
      </c>
    </row>
    <row r="6777" spans="1:10">
      <c r="A6777" s="2" t="str">
        <f>'[1]2025年已发货'!A:A</f>
        <v>润耀</v>
      </c>
      <c r="B6777" s="2" t="str">
        <f>'[1]2025年已发货'!B:B</f>
        <v>螺纹钢</v>
      </c>
      <c r="C6777" s="2" t="str">
        <f>'[1]2025年已发货'!C:C</f>
        <v>HRB400E Φ22 9m</v>
      </c>
      <c r="D6777" s="2" t="str">
        <f>'[1]2025年已发货'!D:D</f>
        <v>吨</v>
      </c>
      <c r="E6777" s="2">
        <f>'[1]2025年已发货'!E:E</f>
        <v>2.5</v>
      </c>
      <c r="F6777" s="4">
        <f>'[1]2025年已发货'!F:F</f>
        <v>45903</v>
      </c>
      <c r="G6777" s="2" t="str">
        <f>'[1]2025年已发货'!G:G</f>
        <v>(五冶建设师大附中外语校新建教学楼工程)四川省成都市成华区大观堰2号(四川师范大学附属中学外国语学校)</v>
      </c>
      <c r="H6777" s="2" t="str">
        <f>'[1]2025年已发货'!H:H</f>
        <v>蔡浩</v>
      </c>
      <c r="I6777" s="2" t="str">
        <f>'[1]2025年已发货'!I:I</f>
        <v>139 8088 0820</v>
      </c>
      <c r="J6777" s="2" t="str">
        <f>_xlfn._xlws.FILTER(辅助信息!D:D,辅助信息!G:G=G6777)</f>
        <v>五冶建设师大附中外语校新建教学楼工程</v>
      </c>
    </row>
    <row r="6778" spans="1:10">
      <c r="A6778" s="2" t="str">
        <f>'[1]2025年已发货'!A:A</f>
        <v>润耀</v>
      </c>
      <c r="B6778" s="2" t="str">
        <f>'[1]2025年已发货'!B:B</f>
        <v>螺纹钢</v>
      </c>
      <c r="C6778" s="2" t="str">
        <f>'[1]2025年已发货'!C:C</f>
        <v>HRB400E Φ25 9m</v>
      </c>
      <c r="D6778" s="2" t="str">
        <f>'[1]2025年已发货'!D:D</f>
        <v>吨</v>
      </c>
      <c r="E6778" s="2">
        <f>'[1]2025年已发货'!E:E</f>
        <v>15</v>
      </c>
      <c r="F6778" s="4">
        <f>'[1]2025年已发货'!F:F</f>
        <v>45903</v>
      </c>
      <c r="G6778" s="2" t="str">
        <f>'[1]2025年已发货'!G:G</f>
        <v>(五冶建设师大附中外语校新建教学楼工程)四川省成都市成华区大观堰2号(四川师范大学附属中学外国语学校)</v>
      </c>
      <c r="H6778" s="2" t="str">
        <f>'[1]2025年已发货'!H:H</f>
        <v>蔡浩</v>
      </c>
      <c r="I6778" s="2" t="str">
        <f>'[1]2025年已发货'!I:I</f>
        <v>139 8088 0820</v>
      </c>
      <c r="J6778" s="2" t="str">
        <f>_xlfn._xlws.FILTER(辅助信息!D:D,辅助信息!G:G=G6778)</f>
        <v>五冶建设师大附中外语校新建教学楼工程</v>
      </c>
    </row>
    <row r="6779" spans="1:10">
      <c r="A6779" s="2" t="str">
        <f>'[1]2025年已发货'!A:A</f>
        <v>润耀</v>
      </c>
      <c r="B6779" s="2" t="str">
        <f>'[1]2025年已发货'!B:B</f>
        <v>螺纹钢</v>
      </c>
      <c r="C6779" s="2" t="str">
        <f>'[1]2025年已发货'!C:C</f>
        <v>HRB400E Φ28 9m</v>
      </c>
      <c r="D6779" s="2" t="str">
        <f>'[1]2025年已发货'!D:D</f>
        <v>吨</v>
      </c>
      <c r="E6779" s="2">
        <f>'[1]2025年已发货'!E:E</f>
        <v>12.5</v>
      </c>
      <c r="F6779" s="4">
        <f>'[1]2025年已发货'!F:F</f>
        <v>45903</v>
      </c>
      <c r="G6779" s="2" t="str">
        <f>'[1]2025年已发货'!G:G</f>
        <v>(五冶建设师大附中外语校新建教学楼工程)四川省成都市成华区大观堰2号(四川师范大学附属中学外国语学校)</v>
      </c>
      <c r="H6779" s="2" t="str">
        <f>'[1]2025年已发货'!H:H</f>
        <v>蔡浩</v>
      </c>
      <c r="I6779" s="2" t="str">
        <f>'[1]2025年已发货'!I:I</f>
        <v>139 8088 0820</v>
      </c>
      <c r="J6779" s="2" t="str">
        <f>_xlfn._xlws.FILTER(辅助信息!D:D,辅助信息!G:G=G6779)</f>
        <v>五冶建设师大附中外语校新建教学楼工程</v>
      </c>
    </row>
    <row r="6780" spans="1:10">
      <c r="A6780" s="2" t="str">
        <f>'[1]2025年已发货'!A:A</f>
        <v>润耀</v>
      </c>
      <c r="B6780" s="2" t="str">
        <f>'[1]2025年已发货'!B:B</f>
        <v>螺纹钢</v>
      </c>
      <c r="C6780" s="2" t="str">
        <f>'[1]2025年已发货'!C:C</f>
        <v>HRB400E Φ14 9m</v>
      </c>
      <c r="D6780" s="2" t="str">
        <f>'[1]2025年已发货'!D:D</f>
        <v>吨</v>
      </c>
      <c r="E6780" s="2">
        <f>'[1]2025年已发货'!E:E</f>
        <v>6</v>
      </c>
      <c r="F6780" s="4">
        <f>'[1]2025年已发货'!F:F</f>
        <v>45903</v>
      </c>
      <c r="G6780" s="2" t="str">
        <f>'[1]2025年已发货'!G:G</f>
        <v>(五冶建设成都国际铁路港多式联项目)四川省成都市青白江区桂平大道成都中远海运陆港多式联运有限公司</v>
      </c>
      <c r="H6780" s="2" t="str">
        <f>'[1]2025年已发货'!H:H</f>
        <v>黄勇杰</v>
      </c>
      <c r="I6780" s="2">
        <f>'[1]2025年已发货'!I:I</f>
        <v>13880580196</v>
      </c>
      <c r="J6780" s="2" t="str">
        <f>_xlfn._xlws.FILTER(辅助信息!D:D,辅助信息!G:G=G6780)</f>
        <v>五冶建设成都国际铁路港多式联项目</v>
      </c>
    </row>
    <row r="6781" spans="1:10">
      <c r="A6781" s="2" t="str">
        <f>'[1]2025年已发货'!A:A</f>
        <v>润耀</v>
      </c>
      <c r="B6781" s="2" t="str">
        <f>'[1]2025年已发货'!B:B</f>
        <v>螺纹钢</v>
      </c>
      <c r="C6781" s="2" t="str">
        <f>'[1]2025年已发货'!C:C</f>
        <v>HRB400E Φ16 9m</v>
      </c>
      <c r="D6781" s="2" t="str">
        <f>'[1]2025年已发货'!D:D</f>
        <v>吨</v>
      </c>
      <c r="E6781" s="2">
        <f>'[1]2025年已发货'!E:E</f>
        <v>6</v>
      </c>
      <c r="F6781" s="4">
        <f>'[1]2025年已发货'!F:F</f>
        <v>45903</v>
      </c>
      <c r="G6781" s="2" t="str">
        <f>'[1]2025年已发货'!G:G</f>
        <v>(五冶建设成都国际铁路港多式联项目)四川省成都市青白江区桂平大道成都中远海运陆港多式联运有限公司</v>
      </c>
      <c r="H6781" s="2" t="str">
        <f>'[1]2025年已发货'!H:H</f>
        <v>黄勇杰</v>
      </c>
      <c r="I6781" s="2">
        <f>'[1]2025年已发货'!I:I</f>
        <v>13880580196</v>
      </c>
      <c r="J6781" s="2" t="str">
        <f>_xlfn._xlws.FILTER(辅助信息!D:D,辅助信息!G:G=G6781)</f>
        <v>五冶建设成都国际铁路港多式联项目</v>
      </c>
    </row>
    <row r="6782" spans="1:10">
      <c r="A6782" s="2" t="str">
        <f>'[1]2025年已发货'!A:A</f>
        <v>润耀</v>
      </c>
      <c r="B6782" s="2" t="str">
        <f>'[1]2025年已发货'!B:B</f>
        <v>螺纹钢</v>
      </c>
      <c r="C6782" s="2" t="str">
        <f>'[1]2025年已发货'!C:C</f>
        <v>HRB400E Φ18 9m</v>
      </c>
      <c r="D6782" s="2" t="str">
        <f>'[1]2025年已发货'!D:D</f>
        <v>吨</v>
      </c>
      <c r="E6782" s="2">
        <f>'[1]2025年已发货'!E:E</f>
        <v>3</v>
      </c>
      <c r="F6782" s="4">
        <f>'[1]2025年已发货'!F:F</f>
        <v>45903</v>
      </c>
      <c r="G6782" s="2" t="str">
        <f>'[1]2025年已发货'!G:G</f>
        <v>(五冶建设成都国际铁路港多式联项目)四川省成都市青白江区桂平大道成都中远海运陆港多式联运有限公司</v>
      </c>
      <c r="H6782" s="2" t="str">
        <f>'[1]2025年已发货'!H:H</f>
        <v>黄勇杰</v>
      </c>
      <c r="I6782" s="2">
        <f>'[1]2025年已发货'!I:I</f>
        <v>13880580196</v>
      </c>
      <c r="J6782" s="2" t="str">
        <f>_xlfn._xlws.FILTER(辅助信息!D:D,辅助信息!G:G=G6782)</f>
        <v>五冶建设成都国际铁路港多式联项目</v>
      </c>
    </row>
    <row r="6783" spans="1:10">
      <c r="A6783" s="2" t="str">
        <f>'[1]2025年已发货'!A:A</f>
        <v>润耀</v>
      </c>
      <c r="B6783" s="2" t="str">
        <f>'[1]2025年已发货'!B:B</f>
        <v>螺纹钢</v>
      </c>
      <c r="C6783" s="2" t="str">
        <f>'[1]2025年已发货'!C:C</f>
        <v>HRB400E Φ20 9m</v>
      </c>
      <c r="D6783" s="2" t="str">
        <f>'[1]2025年已发货'!D:D</f>
        <v>吨</v>
      </c>
      <c r="E6783" s="2">
        <f>'[1]2025年已发货'!E:E</f>
        <v>6</v>
      </c>
      <c r="F6783" s="4">
        <f>'[1]2025年已发货'!F:F</f>
        <v>45903</v>
      </c>
      <c r="G6783" s="2" t="str">
        <f>'[1]2025年已发货'!G:G</f>
        <v>(五冶建设成都国际铁路港多式联项目)四川省成都市青白江区桂平大道成都中远海运陆港多式联运有限公司</v>
      </c>
      <c r="H6783" s="2" t="str">
        <f>'[1]2025年已发货'!H:H</f>
        <v>黄勇杰</v>
      </c>
      <c r="I6783" s="2">
        <f>'[1]2025年已发货'!I:I</f>
        <v>13880580196</v>
      </c>
      <c r="J6783" s="2" t="str">
        <f>_xlfn._xlws.FILTER(辅助信息!D:D,辅助信息!G:G=G6783)</f>
        <v>五冶建设成都国际铁路港多式联项目</v>
      </c>
    </row>
    <row r="6784" spans="1:10">
      <c r="A6784" s="2" t="str">
        <f>'[1]2025年已发货'!A:A</f>
        <v>润耀</v>
      </c>
      <c r="B6784" s="2" t="str">
        <f>'[1]2025年已发货'!B:B</f>
        <v>螺纹钢</v>
      </c>
      <c r="C6784" s="2" t="str">
        <f>'[1]2025年已发货'!C:C</f>
        <v>HRB400E Φ22 9m</v>
      </c>
      <c r="D6784" s="2" t="str">
        <f>'[1]2025年已发货'!D:D</f>
        <v>吨</v>
      </c>
      <c r="E6784" s="2">
        <f>'[1]2025年已发货'!E:E</f>
        <v>12</v>
      </c>
      <c r="F6784" s="4">
        <f>'[1]2025年已发货'!F:F</f>
        <v>45903</v>
      </c>
      <c r="G6784" s="2" t="str">
        <f>'[1]2025年已发货'!G:G</f>
        <v>(五冶建设成都国际铁路港多式联项目)四川省成都市青白江区桂平大道成都中远海运陆港多式联运有限公司</v>
      </c>
      <c r="H6784" s="2" t="str">
        <f>'[1]2025年已发货'!H:H</f>
        <v>黄勇杰</v>
      </c>
      <c r="I6784" s="2">
        <f>'[1]2025年已发货'!I:I</f>
        <v>13880580196</v>
      </c>
      <c r="J6784" s="2" t="str">
        <f>_xlfn._xlws.FILTER(辅助信息!D:D,辅助信息!G:G=G6784)</f>
        <v>五冶建设成都国际铁路港多式联项目</v>
      </c>
    </row>
    <row r="6785" spans="1:10">
      <c r="A6785" s="2" t="str">
        <f>'[1]2025年已发货'!A:A</f>
        <v>润耀</v>
      </c>
      <c r="B6785" s="2" t="str">
        <f>'[1]2025年已发货'!B:B</f>
        <v>盘螺</v>
      </c>
      <c r="C6785" s="2" t="str">
        <f>'[1]2025年已发货'!C:C</f>
        <v>HRB400E Φ6</v>
      </c>
      <c r="D6785" s="2" t="str">
        <f>'[1]2025年已发货'!D:D</f>
        <v>吨</v>
      </c>
      <c r="E6785" s="2">
        <f>'[1]2025年已发货'!E:E</f>
        <v>2</v>
      </c>
      <c r="F6785" s="4">
        <f>'[1]2025年已发货'!F:F</f>
        <v>45903</v>
      </c>
      <c r="G6785" s="2" t="str">
        <f>'[1]2025年已发货'!G:G</f>
        <v>(五冶建设龙泉驿一医院配套建设工程)成都市龙泉驿区董朗路69号龙泉驿一医院5号门</v>
      </c>
      <c r="H6785" s="2" t="str">
        <f>'[1]2025年已发货'!H:H</f>
        <v>孙敏</v>
      </c>
      <c r="I6785" s="2">
        <f>'[1]2025年已发货'!I:I</f>
        <v>13617695006</v>
      </c>
      <c r="J6785" s="2" t="str">
        <f>_xlfn._xlws.FILTER(辅助信息!D:D,辅助信息!G:G=G6785)</f>
        <v>五冶建设龙泉驿一医院配套建设工程</v>
      </c>
    </row>
    <row r="6786" spans="1:10">
      <c r="A6786" s="2" t="str">
        <f>'[1]2025年已发货'!A:A</f>
        <v>润耀</v>
      </c>
      <c r="B6786" s="2" t="str">
        <f>'[1]2025年已发货'!B:B</f>
        <v>盘螺</v>
      </c>
      <c r="C6786" s="2" t="str">
        <f>'[1]2025年已发货'!C:C</f>
        <v>HRB400E Φ8</v>
      </c>
      <c r="D6786" s="2" t="str">
        <f>'[1]2025年已发货'!D:D</f>
        <v>吨</v>
      </c>
      <c r="E6786" s="2">
        <f>'[1]2025年已发货'!E:E</f>
        <v>4</v>
      </c>
      <c r="F6786" s="4">
        <f>'[1]2025年已发货'!F:F</f>
        <v>45903</v>
      </c>
      <c r="G6786" s="2" t="str">
        <f>'[1]2025年已发货'!G:G</f>
        <v>(五冶建设龙泉驿一医院配套建设工程)成都市龙泉驿区董朗路69号龙泉驿一医院5号门</v>
      </c>
      <c r="H6786" s="2" t="str">
        <f>'[1]2025年已发货'!H:H</f>
        <v>孙敏</v>
      </c>
      <c r="I6786" s="2">
        <f>'[1]2025年已发货'!I:I</f>
        <v>13617695006</v>
      </c>
      <c r="J6786" s="2" t="str">
        <f>_xlfn._xlws.FILTER(辅助信息!D:D,辅助信息!G:G=G6786)</f>
        <v>五冶建设龙泉驿一医院配套建设工程</v>
      </c>
    </row>
    <row r="6787" spans="1:10">
      <c r="A6787" s="2" t="str">
        <f>'[1]2025年已发货'!A:A</f>
        <v>润耀</v>
      </c>
      <c r="B6787" s="2" t="str">
        <f>'[1]2025年已发货'!B:B</f>
        <v>盘螺</v>
      </c>
      <c r="C6787" s="2" t="str">
        <f>'[1]2025年已发货'!C:C</f>
        <v>HRB400E Φ10</v>
      </c>
      <c r="D6787" s="2" t="str">
        <f>'[1]2025年已发货'!D:D</f>
        <v>吨</v>
      </c>
      <c r="E6787" s="2">
        <f>'[1]2025年已发货'!E:E</f>
        <v>8</v>
      </c>
      <c r="F6787" s="4">
        <f>'[1]2025年已发货'!F:F</f>
        <v>45903</v>
      </c>
      <c r="G6787" s="2" t="str">
        <f>'[1]2025年已发货'!G:G</f>
        <v>(五冶建设龙泉驿一医院配套建设工程)成都市龙泉驿区董朗路69号龙泉驿一医院5号门</v>
      </c>
      <c r="H6787" s="2" t="str">
        <f>'[1]2025年已发货'!H:H</f>
        <v>孙敏</v>
      </c>
      <c r="I6787" s="2">
        <f>'[1]2025年已发货'!I:I</f>
        <v>13617695006</v>
      </c>
      <c r="J6787" s="2" t="str">
        <f>_xlfn._xlws.FILTER(辅助信息!D:D,辅助信息!G:G=G6787)</f>
        <v>五冶建设龙泉驿一医院配套建设工程</v>
      </c>
    </row>
    <row r="6788" spans="1:10">
      <c r="A6788" s="2" t="str">
        <f>'[1]2025年已发货'!A:A</f>
        <v>润耀</v>
      </c>
      <c r="B6788" s="2" t="str">
        <f>'[1]2025年已发货'!B:B</f>
        <v>螺纹钢</v>
      </c>
      <c r="C6788" s="2" t="str">
        <f>'[1]2025年已发货'!C:C</f>
        <v>HRB400E Φ16 9m</v>
      </c>
      <c r="D6788" s="2" t="str">
        <f>'[1]2025年已发货'!D:D</f>
        <v>吨</v>
      </c>
      <c r="E6788" s="2">
        <f>'[1]2025年已发货'!E:E</f>
        <v>20</v>
      </c>
      <c r="F6788" s="4">
        <f>'[1]2025年已发货'!F:F</f>
        <v>45903</v>
      </c>
      <c r="G6788" s="2" t="str">
        <f>'[1]2025年已发货'!G:G</f>
        <v>(五冶建设龙泉驿一医院配套建设工程)成都市龙泉驿区董朗路69号龙泉驿一医院5号门</v>
      </c>
      <c r="H6788" s="2" t="str">
        <f>'[1]2025年已发货'!H:H</f>
        <v>孙敏</v>
      </c>
      <c r="I6788" s="2">
        <f>'[1]2025年已发货'!I:I</f>
        <v>13617695006</v>
      </c>
      <c r="J6788" s="2" t="str">
        <f>_xlfn._xlws.FILTER(辅助信息!D:D,辅助信息!G:G=G6788)</f>
        <v>五冶建设龙泉驿一医院配套建设工程</v>
      </c>
    </row>
    <row r="6789" spans="1:10">
      <c r="A6789" s="2" t="str">
        <f>'[1]2025年已发货'!A:A</f>
        <v>海南海控</v>
      </c>
      <c r="B6789" s="2" t="str">
        <f>'[1]2025年已发货'!B:B</f>
        <v>盘圆</v>
      </c>
      <c r="C6789" s="2" t="str">
        <f>'[1]2025年已发货'!C:C</f>
        <v>HPB300Ф12</v>
      </c>
      <c r="D6789" s="2" t="str">
        <f>'[1]2025年已发货'!D:D</f>
        <v>吨</v>
      </c>
      <c r="E6789" s="2">
        <f>'[1]2025年已发货'!E:E</f>
        <v>70</v>
      </c>
      <c r="F6789" s="4">
        <f>'[1]2025年已发货'!F:F</f>
        <v>45904</v>
      </c>
      <c r="G6789" s="2" t="str">
        <f>'[1]2025年已发货'!G:G</f>
        <v>（中铁一局四公司康新高速TJ1-1标贡不卡隧道）四川省甘孜州康定市折多塘村车管所旁</v>
      </c>
      <c r="H6789" s="2" t="str">
        <f>'[1]2025年已发货'!H:H</f>
        <v>李彰</v>
      </c>
      <c r="I6789" s="2">
        <f>'[1]2025年已发货'!I:I</f>
        <v>18523285235</v>
      </c>
      <c r="J6789" s="2" vm="1" t="e">
        <f>_xlfn._xlws.FILTER(辅助信息!D:D,辅助信息!G:G=G6789)</f>
        <v>#VALUE!</v>
      </c>
    </row>
    <row r="6790" spans="1:10">
      <c r="A6790" s="2" t="str">
        <f>'[1]2025年已发货'!A:A</f>
        <v>海南海控</v>
      </c>
      <c r="B6790" s="2" t="str">
        <f>'[1]2025年已发货'!B:B</f>
        <v>盘圆</v>
      </c>
      <c r="C6790" s="2" t="str">
        <f>'[1]2025年已发货'!C:C</f>
        <v>HPB300Ф8</v>
      </c>
      <c r="D6790" s="2" t="str">
        <f>'[1]2025年已发货'!D:D</f>
        <v>吨</v>
      </c>
      <c r="E6790" s="2">
        <f>'[1]2025年已发货'!E:E</f>
        <v>70</v>
      </c>
      <c r="F6790" s="4">
        <f>'[1]2025年已发货'!F:F</f>
        <v>45904</v>
      </c>
      <c r="G6790" s="2" t="str">
        <f>'[1]2025年已发货'!G:G</f>
        <v>（中铁一局四公司康新高速TJ1-1标贡不卡隧道）四川省甘孜州康定市折多塘村车管所旁</v>
      </c>
      <c r="H6790" s="2" t="str">
        <f>'[1]2025年已发货'!H:H</f>
        <v>李彰</v>
      </c>
      <c r="I6790" s="2">
        <f>'[1]2025年已发货'!I:I</f>
        <v>18523285235</v>
      </c>
      <c r="J6790" s="2" vm="1" t="e">
        <f>_xlfn._xlws.FILTER(辅助信息!D:D,辅助信息!G:G=G6790)</f>
        <v>#VALUE!</v>
      </c>
    </row>
    <row r="6791" spans="1:10">
      <c r="A6791" s="2" t="str">
        <f>'[1]2025年已发货'!A:A</f>
        <v>海南海控</v>
      </c>
      <c r="B6791" s="2" t="str">
        <f>'[1]2025年已发货'!B:B</f>
        <v>盘圆</v>
      </c>
      <c r="C6791" s="2" t="str">
        <f>'[1]2025年已发货'!C:C</f>
        <v>HPB300Ф8</v>
      </c>
      <c r="D6791" s="2" t="str">
        <f>'[1]2025年已发货'!D:D</f>
        <v>吨</v>
      </c>
      <c r="E6791" s="2">
        <f>'[1]2025年已发货'!E:E</f>
        <v>35</v>
      </c>
      <c r="F6791" s="4">
        <f>'[1]2025年已发货'!F:F</f>
        <v>45904</v>
      </c>
      <c r="G6791" s="2" t="str">
        <f>'[1]2025年已发货'!G:G</f>
        <v>（中铁一局四公司康新高速TJ1-1标康定隧道）四川省甘孜州康定市榆林街道甘孜州博物馆旁</v>
      </c>
      <c r="H6791" s="2" t="str">
        <f>'[1]2025年已发货'!H:H</f>
        <v>王永强</v>
      </c>
      <c r="I6791" s="2">
        <f>'[1]2025年已发货'!I:I</f>
        <v>15929204416</v>
      </c>
      <c r="J6791" s="2" vm="1" t="e">
        <f>_xlfn._xlws.FILTER(辅助信息!D:D,辅助信息!G:G=G6791)</f>
        <v>#VALUE!</v>
      </c>
    </row>
    <row r="6792" spans="1:10">
      <c r="A6792" s="2" t="str">
        <f>'[1]2025年已发货'!A:A</f>
        <v>海南海控</v>
      </c>
      <c r="B6792" s="2" t="str">
        <f>'[1]2025年已发货'!B:B</f>
        <v>高线</v>
      </c>
      <c r="C6792" s="2" t="str">
        <f>'[1]2025年已发货'!C:C</f>
        <v>HPB300 6</v>
      </c>
      <c r="D6792" s="2" t="str">
        <f>'[1]2025年已发货'!D:D</f>
        <v>吨</v>
      </c>
      <c r="E6792" s="2">
        <f>'[1]2025年已发货'!E:E</f>
        <v>2</v>
      </c>
      <c r="F6792" s="4">
        <f>'[1]2025年已发货'!F:F</f>
        <v>45904</v>
      </c>
      <c r="G6792" s="2" t="str">
        <f>'[1]2025年已发货'!G:G</f>
        <v>（中铁六局呼和公司康新高速TJ4-2标）四川省甘孜藏族自治州康定市新都桥镇东俄罗三村中建八局搅拌站旁</v>
      </c>
      <c r="H6792" s="2" t="str">
        <f>'[1]2025年已发货'!H:H</f>
        <v>许文刚</v>
      </c>
      <c r="I6792" s="2">
        <f>'[1]2025年已发货'!I:I</f>
        <v>15848808186</v>
      </c>
      <c r="J6792" s="2" vm="1" t="e">
        <f>_xlfn._xlws.FILTER(辅助信息!D:D,辅助信息!G:G=G6792)</f>
        <v>#VALUE!</v>
      </c>
    </row>
    <row r="6793" spans="1:10">
      <c r="A6793" s="2" t="str">
        <f>'[1]2025年已发货'!A:A</f>
        <v>海南海控</v>
      </c>
      <c r="B6793" s="2" t="str">
        <f>'[1]2025年已发货'!B:B</f>
        <v>高线</v>
      </c>
      <c r="C6793" s="2" t="str">
        <f>'[1]2025年已发货'!C:C</f>
        <v>HPB300 12</v>
      </c>
      <c r="D6793" s="2" t="str">
        <f>'[1]2025年已发货'!D:D</f>
        <v>吨</v>
      </c>
      <c r="E6793" s="2">
        <f>'[1]2025年已发货'!E:E</f>
        <v>33</v>
      </c>
      <c r="F6793" s="4">
        <f>'[1]2025年已发货'!F:F</f>
        <v>45904</v>
      </c>
      <c r="G6793" s="2" t="str">
        <f>'[1]2025年已发货'!G:G</f>
        <v>（中铁六局呼和公司康新高速TJ4-2标）四川省甘孜藏族自治州康定市新都桥镇东俄罗三村中建八局搅拌站旁</v>
      </c>
      <c r="H6793" s="2" t="str">
        <f>'[1]2025年已发货'!H:H</f>
        <v>许文刚</v>
      </c>
      <c r="I6793" s="2">
        <f>'[1]2025年已发货'!I:I</f>
        <v>15848808186</v>
      </c>
      <c r="J6793" s="2" vm="1" t="e">
        <f>_xlfn._xlws.FILTER(辅助信息!D:D,辅助信息!G:G=G6793)</f>
        <v>#VALUE!</v>
      </c>
    </row>
    <row r="6794" spans="1:10">
      <c r="A6794" s="2" t="str">
        <f>'[1]2025年已发货'!A:A</f>
        <v>海南海控</v>
      </c>
      <c r="B6794" s="2" t="str">
        <f>'[1]2025年已发货'!B:B</f>
        <v>高线</v>
      </c>
      <c r="C6794" s="2" t="str">
        <f>'[1]2025年已发货'!C:C</f>
        <v>HPB300 8</v>
      </c>
      <c r="D6794" s="2" t="str">
        <f>'[1]2025年已发货'!D:D</f>
        <v>吨</v>
      </c>
      <c r="E6794" s="2">
        <f>'[1]2025年已发货'!E:E</f>
        <v>30</v>
      </c>
      <c r="F6794" s="4">
        <f>'[1]2025年已发货'!F:F</f>
        <v>45904</v>
      </c>
      <c r="G6794" s="2" t="str">
        <f>'[1]2025年已发货'!G:G</f>
        <v>（中铁一局四公司康新高速TJ1-1标雅加梗隧道）四川省甘孜州康定市雅加梗路基</v>
      </c>
      <c r="H6794" s="2" t="str">
        <f>'[1]2025年已发货'!H:H</f>
        <v>刘子任</v>
      </c>
      <c r="I6794" s="2">
        <f>'[1]2025年已发货'!I:I</f>
        <v>18784539677</v>
      </c>
      <c r="J6794" s="2" vm="1" t="e">
        <f>_xlfn._xlws.FILTER(辅助信息!D:D,辅助信息!G:G=G6794)</f>
        <v>#VALUE!</v>
      </c>
    </row>
    <row r="6795" spans="1:10">
      <c r="A6795" s="2" t="str">
        <f>'[1]2025年已发货'!A:A</f>
        <v>海南海控</v>
      </c>
      <c r="B6795" s="2" t="str">
        <f>'[1]2025年已发货'!B:B</f>
        <v>高线</v>
      </c>
      <c r="C6795" s="2" t="str">
        <f>'[1]2025年已发货'!C:C</f>
        <v>HPB300 10</v>
      </c>
      <c r="D6795" s="2" t="str">
        <f>'[1]2025年已发货'!D:D</f>
        <v>吨</v>
      </c>
      <c r="E6795" s="2">
        <f>'[1]2025年已发货'!E:E</f>
        <v>4</v>
      </c>
      <c r="F6795" s="4">
        <f>'[1]2025年已发货'!F:F</f>
        <v>45904</v>
      </c>
      <c r="G6795" s="2" t="str">
        <f>'[1]2025年已发货'!G:G</f>
        <v>（中铁一局四公司康新高速TJ1-1标雅加梗隧道）四川省甘孜州康定市雅加梗路基</v>
      </c>
      <c r="H6795" s="2" t="str">
        <f>'[1]2025年已发货'!H:H</f>
        <v>刘子任</v>
      </c>
      <c r="I6795" s="2">
        <f>'[1]2025年已发货'!I:I</f>
        <v>18784539677</v>
      </c>
      <c r="J6795" s="2" vm="1" t="e">
        <f>_xlfn._xlws.FILTER(辅助信息!D:D,辅助信息!G:G=G6795)</f>
        <v>#VALUE!</v>
      </c>
    </row>
    <row r="6796" spans="1:10">
      <c r="A6796" s="2" t="str">
        <f>'[1]2025年已发货'!A:A</f>
        <v>海南海控</v>
      </c>
      <c r="B6796" s="2" t="str">
        <f>'[1]2025年已发货'!B:B</f>
        <v>螺纹钢</v>
      </c>
      <c r="C6796" s="2" t="str">
        <f>'[1]2025年已发货'!C:C</f>
        <v>HRB400EФ14*9m</v>
      </c>
      <c r="D6796" s="2" t="str">
        <f>'[1]2025年已发货'!D:D</f>
        <v>吨</v>
      </c>
      <c r="E6796" s="2">
        <f>'[1]2025年已发货'!E:E</f>
        <v>8</v>
      </c>
      <c r="F6796" s="4">
        <f>'[1]2025年已发货'!F:F</f>
        <v>45904</v>
      </c>
      <c r="G6796" s="2" t="str">
        <f>'[1]2025年已发货'!G:G</f>
        <v>（中铁一局四公司康新高速TJ1-1标雅加梗隧道）四川省甘孜州康定市雅加梗路基</v>
      </c>
      <c r="H6796" s="2" t="str">
        <f>'[1]2025年已发货'!H:H</f>
        <v>刘子任</v>
      </c>
      <c r="I6796" s="2">
        <f>'[1]2025年已发货'!I:I</f>
        <v>18784539677</v>
      </c>
      <c r="J6796" s="2" vm="1" t="e">
        <f>_xlfn._xlws.FILTER(辅助信息!D:D,辅助信息!G:G=G6796)</f>
        <v>#VALUE!</v>
      </c>
    </row>
    <row r="6797" spans="1:10">
      <c r="A6797" s="2" t="str">
        <f>'[1]2025年已发货'!A:A</f>
        <v>海南海控</v>
      </c>
      <c r="B6797" s="2" t="str">
        <f>'[1]2025年已发货'!B:B</f>
        <v>螺纹钢</v>
      </c>
      <c r="C6797" s="2" t="str">
        <f>'[1]2025年已发货'!C:C</f>
        <v>HRB400EФ20*9m</v>
      </c>
      <c r="D6797" s="2" t="str">
        <f>'[1]2025年已发货'!D:D</f>
        <v>吨</v>
      </c>
      <c r="E6797" s="2">
        <f>'[1]2025年已发货'!E:E</f>
        <v>10</v>
      </c>
      <c r="F6797" s="4">
        <f>'[1]2025年已发货'!F:F</f>
        <v>45904</v>
      </c>
      <c r="G6797" s="2" t="str">
        <f>'[1]2025年已发货'!G:G</f>
        <v>（中铁一局四公司康新高速TJ1-1标雅加梗隧道）四川省甘孜州康定市雅加梗路基</v>
      </c>
      <c r="H6797" s="2" t="str">
        <f>'[1]2025年已发货'!H:H</f>
        <v>刘子任</v>
      </c>
      <c r="I6797" s="2">
        <f>'[1]2025年已发货'!I:I</f>
        <v>18784539677</v>
      </c>
      <c r="J6797" s="2" vm="1" t="e">
        <f>_xlfn._xlws.FILTER(辅助信息!D:D,辅助信息!G:G=G6797)</f>
        <v>#VALUE!</v>
      </c>
    </row>
    <row r="6798" spans="1:10">
      <c r="A6798" s="2" t="str">
        <f>'[1]2025年已发货'!A:A</f>
        <v>海南海控</v>
      </c>
      <c r="B6798" s="2" t="str">
        <f>'[1]2025年已发货'!B:B</f>
        <v>螺纹钢</v>
      </c>
      <c r="C6798" s="2" t="str">
        <f>'[1]2025年已发货'!C:C</f>
        <v>HRB400EФ22*9m</v>
      </c>
      <c r="D6798" s="2" t="str">
        <f>'[1]2025年已发货'!D:D</f>
        <v>吨</v>
      </c>
      <c r="E6798" s="2">
        <f>'[1]2025年已发货'!E:E</f>
        <v>12</v>
      </c>
      <c r="F6798" s="4">
        <f>'[1]2025年已发货'!F:F</f>
        <v>45904</v>
      </c>
      <c r="G6798" s="2" t="str">
        <f>'[1]2025年已发货'!G:G</f>
        <v>（中铁一局四公司康新高速TJ1-1标雅加梗隧道）四川省甘孜州康定市雅加梗路基</v>
      </c>
      <c r="H6798" s="2" t="str">
        <f>'[1]2025年已发货'!H:H</f>
        <v>刘子任</v>
      </c>
      <c r="I6798" s="2">
        <f>'[1]2025年已发货'!I:I</f>
        <v>18784539677</v>
      </c>
      <c r="J6798" s="2" vm="1" t="e">
        <f>_xlfn._xlws.FILTER(辅助信息!D:D,辅助信息!G:G=G6798)</f>
        <v>#VALUE!</v>
      </c>
    </row>
    <row r="6799" spans="1:10">
      <c r="A6799" s="2" t="str">
        <f>'[1]2025年已发货'!A:A</f>
        <v>润耀</v>
      </c>
      <c r="B6799" s="2" t="str">
        <f>'[1]2025年已发货'!B:B</f>
        <v>盘螺</v>
      </c>
      <c r="C6799" s="2" t="str">
        <f>'[1]2025年已发货'!C:C</f>
        <v>HRB400EФ10</v>
      </c>
      <c r="D6799" s="2" t="str">
        <f>'[1]2025年已发货'!D:D</f>
        <v>吨</v>
      </c>
      <c r="E6799" s="2">
        <f>'[1]2025年已发货'!E:E</f>
        <v>35</v>
      </c>
      <c r="F6799" s="4">
        <f>'[1]2025年已发货'!F:F</f>
        <v>45904</v>
      </c>
      <c r="G6799" s="2" t="str">
        <f>'[1]2025年已发货'!G:G</f>
        <v>（中核中原-温江光明苑三期项目）四川省成都市温江区金马街道光明苑三期项目</v>
      </c>
      <c r="H6799" s="2" t="str">
        <f>'[1]2025年已发货'!H:H</f>
        <v>王生斌</v>
      </c>
      <c r="I6799" s="2">
        <f>'[1]2025年已发货'!I:I</f>
        <v>15228858118</v>
      </c>
      <c r="J6799" s="2" vm="1" t="e">
        <f>_xlfn._xlws.FILTER(辅助信息!D:D,辅助信息!G:G=G6799)</f>
        <v>#VALUE!</v>
      </c>
    </row>
    <row r="6800" spans="1:10">
      <c r="A6800" s="2" t="str">
        <f>'[1]2025年已发货'!A:A</f>
        <v>润耀</v>
      </c>
      <c r="B6800" s="2" t="str">
        <f>'[1]2025年已发货'!B:B</f>
        <v>螺纹钢</v>
      </c>
      <c r="C6800" s="2" t="str">
        <f>'[1]2025年已发货'!C:C</f>
        <v>HRB400E Φ25*9m</v>
      </c>
      <c r="D6800" s="2" t="str">
        <f>'[1]2025年已发货'!D:D</f>
        <v>吨</v>
      </c>
      <c r="E6800" s="2">
        <f>'[1]2025年已发货'!E:E</f>
        <v>35</v>
      </c>
      <c r="F6800" s="4">
        <f>'[1]2025年已发货'!F:F</f>
        <v>45904</v>
      </c>
      <c r="G6800" s="2" t="str">
        <f>'[1]2025年已发货'!G:G</f>
        <v>（中铁广州局-成渝扩容2标）成渝扩容项目ZCB3-2标2#钢筋厂【雁江区联盟桥东北50米(资资路) 】</v>
      </c>
      <c r="H6800" s="2" t="str">
        <f>'[1]2025年已发货'!H:H</f>
        <v>刘沛琦</v>
      </c>
      <c r="I6800" s="2">
        <f>'[1]2025年已发货'!I:I</f>
        <v>18011784798</v>
      </c>
      <c r="J6800" s="2" vm="1" t="e">
        <f>_xlfn._xlws.FILTER(辅助信息!D:D,辅助信息!G:G=G6800)</f>
        <v>#VALUE!</v>
      </c>
    </row>
    <row r="6801" spans="1:10">
      <c r="A6801" s="2" t="str">
        <f>'[1]2025年已发货'!A:A</f>
        <v>润耀</v>
      </c>
      <c r="B6801" s="2" t="str">
        <f>'[1]2025年已发货'!B:B</f>
        <v>螺纹钢</v>
      </c>
      <c r="C6801" s="2" t="str">
        <f>'[1]2025年已发货'!C:C</f>
        <v>HRB400E Φ28*9m</v>
      </c>
      <c r="D6801" s="2" t="str">
        <f>'[1]2025年已发货'!D:D</f>
        <v>吨</v>
      </c>
      <c r="E6801" s="2">
        <f>'[1]2025年已发货'!E:E</f>
        <v>35</v>
      </c>
      <c r="F6801" s="4">
        <f>'[1]2025年已发货'!F:F</f>
        <v>45904</v>
      </c>
      <c r="G6801" s="2" t="str">
        <f>'[1]2025年已发货'!G:G</f>
        <v>（中铁广州局-成渝扩容2标）成渝扩容项目ZCB3-2标2#钢筋厂【雁江区联盟桥东北50米(资资路) 】</v>
      </c>
      <c r="H6801" s="2" t="str">
        <f>'[1]2025年已发货'!H:H</f>
        <v>刘沛琦</v>
      </c>
      <c r="I6801" s="2">
        <f>'[1]2025年已发货'!I:I</f>
        <v>18011784798</v>
      </c>
      <c r="J6801" s="2" vm="1" t="e">
        <f>_xlfn._xlws.FILTER(辅助信息!D:D,辅助信息!G:G=G6801)</f>
        <v>#VALUE!</v>
      </c>
    </row>
    <row r="6802" spans="1:10">
      <c r="A6802" s="2" t="str">
        <f>'[1]2025年已发货'!A:A</f>
        <v>润耀</v>
      </c>
      <c r="B6802" s="2" t="str">
        <f>'[1]2025年已发货'!B:B</f>
        <v>螺纹钢</v>
      </c>
      <c r="C6802" s="2" t="str">
        <f>'[1]2025年已发货'!C:C</f>
        <v>HRB400E Φ25*12m</v>
      </c>
      <c r="D6802" s="2" t="str">
        <f>'[1]2025年已发货'!D:D</f>
        <v>吨</v>
      </c>
      <c r="E6802" s="2">
        <f>'[1]2025年已发货'!E:E</f>
        <v>35</v>
      </c>
      <c r="F6802" s="4">
        <f>'[1]2025年已发货'!F:F</f>
        <v>45904</v>
      </c>
      <c r="G6802" s="2" t="str">
        <f>'[1]2025年已发货'!G:G</f>
        <v>（中铁广州局-成渝扩容2标）成渝扩容项目ZCB3-2标2#钢筋厂【雁江区联盟桥东北50米(资资路) 】</v>
      </c>
      <c r="H6802" s="2" t="str">
        <f>'[1]2025年已发货'!H:H</f>
        <v>刘沛琦</v>
      </c>
      <c r="I6802" s="2">
        <f>'[1]2025年已发货'!I:I</f>
        <v>18011784798</v>
      </c>
      <c r="J6802" s="2" vm="1" t="e">
        <f>_xlfn._xlws.FILTER(辅助信息!D:D,辅助信息!G:G=G6802)</f>
        <v>#VALUE!</v>
      </c>
    </row>
    <row r="6803" spans="1:10">
      <c r="A6803" s="2" t="str">
        <f>'[1]2025年已发货'!A:A</f>
        <v>润耀</v>
      </c>
      <c r="B6803" s="2" t="str">
        <f>'[1]2025年已发货'!B:B</f>
        <v>螺纹钢</v>
      </c>
      <c r="C6803" s="2" t="str">
        <f>'[1]2025年已发货'!C:C</f>
        <v>HRB400E Φ32 12m</v>
      </c>
      <c r="D6803" s="2" t="str">
        <f>'[1]2025年已发货'!D:D</f>
        <v>吨</v>
      </c>
      <c r="E6803" s="2">
        <f>'[1]2025年已发货'!E:E</f>
        <v>35</v>
      </c>
      <c r="F6803" s="4">
        <f>'[1]2025年已发货'!F:F</f>
        <v>45904</v>
      </c>
      <c r="G6803" s="2" t="str">
        <f>'[1]2025年已发货'!G:G</f>
        <v>（中铁三局成渝扩容ZCB3-1项目部）内江市胜利收费站红绿灯500米</v>
      </c>
      <c r="H6803" s="2" t="str">
        <f>'[1]2025年已发货'!H:H</f>
        <v>王岩</v>
      </c>
      <c r="I6803" s="2">
        <f>'[1]2025年已发货'!I:I</f>
        <v>17634813323</v>
      </c>
      <c r="J6803" s="2" vm="1" t="e">
        <f>_xlfn._xlws.FILTER(辅助信息!D:D,辅助信息!G:G=G6803)</f>
        <v>#VALUE!</v>
      </c>
    </row>
    <row r="6804" spans="1:10">
      <c r="A6804" s="2" t="str">
        <f>'[1]2025年已发货'!A:A</f>
        <v>润耀</v>
      </c>
      <c r="B6804" s="2" t="str">
        <f>'[1]2025年已发货'!B:B</f>
        <v>螺纹钢</v>
      </c>
      <c r="C6804" s="2" t="str">
        <f>'[1]2025年已发货'!C:C</f>
        <v>HRB400E Φ25 9m</v>
      </c>
      <c r="D6804" s="2" t="str">
        <f>'[1]2025年已发货'!D:D</f>
        <v>吨</v>
      </c>
      <c r="E6804" s="2">
        <f>'[1]2025年已发货'!E:E</f>
        <v>35</v>
      </c>
      <c r="F6804" s="4">
        <f>'[1]2025年已发货'!F:F</f>
        <v>45904</v>
      </c>
      <c r="G6804" s="2" t="str">
        <f>'[1]2025年已发货'!G:G</f>
        <v>（中铁三局成渝扩容ZCB3-1项目部）内江市胜利收费站红绿灯500米</v>
      </c>
      <c r="H6804" s="2" t="str">
        <f>'[1]2025年已发货'!H:H</f>
        <v>王岩</v>
      </c>
      <c r="I6804" s="2">
        <f>'[1]2025年已发货'!I:I</f>
        <v>17634813323</v>
      </c>
      <c r="J6804" s="2" vm="1" t="e">
        <f>_xlfn._xlws.FILTER(辅助信息!D:D,辅助信息!G:G=G6804)</f>
        <v>#VALUE!</v>
      </c>
    </row>
    <row r="6805" spans="1:10">
      <c r="A6805" s="2" t="str">
        <f>'[1]2025年已发货'!A:A</f>
        <v>润耀</v>
      </c>
      <c r="B6805" s="2" t="str">
        <f>'[1]2025年已发货'!B:B</f>
        <v>螺纹钢</v>
      </c>
      <c r="C6805" s="2" t="str">
        <f>'[1]2025年已发货'!C:C</f>
        <v>HRB400E Φ14 9m</v>
      </c>
      <c r="D6805" s="2" t="str">
        <f>'[1]2025年已发货'!D:D</f>
        <v>吨</v>
      </c>
      <c r="E6805" s="2">
        <f>'[1]2025年已发货'!E:E</f>
        <v>3</v>
      </c>
      <c r="F6805" s="4">
        <f>'[1]2025年已发货'!F:F</f>
        <v>45904</v>
      </c>
      <c r="G6805" s="2" t="str">
        <f>'[1]2025年已发货'!G:G</f>
        <v>(中铁三局集团西渝高铁康渝段站房四标工程)重庆市九龙坡区华祥支路与华祥路交叉口重庆建工重庆西站TOD项目部</v>
      </c>
      <c r="H6805" s="2" t="str">
        <f>'[1]2025年已发货'!H:H</f>
        <v>卢庆江</v>
      </c>
      <c r="I6805" s="2">
        <f>'[1]2025年已发货'!I:I</f>
        <v>18883488177</v>
      </c>
      <c r="J6805" s="2" t="str">
        <f>_xlfn._xlws.FILTER(辅助信息!D:D,辅助信息!G:G=G6805)</f>
        <v>中铁三局集团西渝高铁康渝段站房四标工程</v>
      </c>
    </row>
    <row r="6806" spans="1:10">
      <c r="A6806" s="2" t="str">
        <f>'[1]2025年已发货'!A:A</f>
        <v>润耀</v>
      </c>
      <c r="B6806" s="2" t="str">
        <f>'[1]2025年已发货'!B:B</f>
        <v>螺纹钢</v>
      </c>
      <c r="C6806" s="2" t="str">
        <f>'[1]2025年已发货'!C:C</f>
        <v>HRB400E Φ22 9m</v>
      </c>
      <c r="D6806" s="2" t="str">
        <f>'[1]2025年已发货'!D:D</f>
        <v>吨</v>
      </c>
      <c r="E6806" s="2">
        <f>'[1]2025年已发货'!E:E</f>
        <v>20</v>
      </c>
      <c r="F6806" s="4">
        <f>'[1]2025年已发货'!F:F</f>
        <v>45904</v>
      </c>
      <c r="G6806" s="2" t="str">
        <f>'[1]2025年已发货'!G:G</f>
        <v>(中铁三局集团西渝高铁康渝段站房四标工程)重庆市九龙坡区华祥支路与华祥路交叉口重庆建工重庆西站TOD项目部</v>
      </c>
      <c r="H6806" s="2" t="str">
        <f>'[1]2025年已发货'!H:H</f>
        <v>卢庆江</v>
      </c>
      <c r="I6806" s="2">
        <f>'[1]2025年已发货'!I:I</f>
        <v>18883488177</v>
      </c>
      <c r="J6806" s="2" t="str">
        <f>_xlfn._xlws.FILTER(辅助信息!D:D,辅助信息!G:G=G6806)</f>
        <v>中铁三局集团西渝高铁康渝段站房四标工程</v>
      </c>
    </row>
    <row r="6807" spans="1:10">
      <c r="A6807" s="2" t="str">
        <f>'[1]2025年已发货'!A:A</f>
        <v>润耀</v>
      </c>
      <c r="B6807" s="2" t="str">
        <f>'[1]2025年已发货'!B:B</f>
        <v>螺纹钢</v>
      </c>
      <c r="C6807" s="2" t="str">
        <f>'[1]2025年已发货'!C:C</f>
        <v>HRB400E Φ25 9m</v>
      </c>
      <c r="D6807" s="2" t="str">
        <f>'[1]2025年已发货'!D:D</f>
        <v>吨</v>
      </c>
      <c r="E6807" s="2">
        <f>'[1]2025年已发货'!E:E</f>
        <v>12</v>
      </c>
      <c r="F6807" s="4">
        <f>'[1]2025年已发货'!F:F</f>
        <v>45904</v>
      </c>
      <c r="G6807" s="2" t="str">
        <f>'[1]2025年已发货'!G:G</f>
        <v>(中铁三局集团西渝高铁康渝段站房四标工程)重庆市九龙坡区华祥支路与华祥路交叉口重庆建工重庆西站TOD项目部</v>
      </c>
      <c r="H6807" s="2" t="str">
        <f>'[1]2025年已发货'!H:H</f>
        <v>卢庆江</v>
      </c>
      <c r="I6807" s="2">
        <f>'[1]2025年已发货'!I:I</f>
        <v>18883488177</v>
      </c>
      <c r="J6807" s="2" t="str">
        <f>_xlfn._xlws.FILTER(辅助信息!D:D,辅助信息!G:G=G6807)</f>
        <v>中铁三局集团西渝高铁康渝段站房四标工程</v>
      </c>
    </row>
    <row r="6808" spans="1:10">
      <c r="A6808" s="2" t="str">
        <f>'[1]2025年已发货'!A:A</f>
        <v>钢固融</v>
      </c>
      <c r="B6808" s="2" t="str">
        <f>'[1]2025年已发货'!B:B</f>
        <v>高线</v>
      </c>
      <c r="C6808" s="2" t="str">
        <f>'[1]2025年已发货'!C:C</f>
        <v>HPB300 8</v>
      </c>
      <c r="D6808" s="2" t="str">
        <f>'[1]2025年已发货'!D:D</f>
        <v>吨</v>
      </c>
      <c r="E6808" s="2">
        <f>'[1]2025年已发货'!E:E</f>
        <v>4</v>
      </c>
      <c r="F6808" s="4">
        <f>'[1]2025年已发货'!F:F</f>
        <v>45904</v>
      </c>
      <c r="G6808" s="2" t="str">
        <f>'[1]2025年已发货'!G:G</f>
        <v>（中铁三局集团有限公司成绵乐客专乐山站站房改扩建项目经理部）四川省乐山市市中区瑞祥路与至乐路交叉口西侧</v>
      </c>
      <c r="H6808" s="2" t="str">
        <f>'[1]2025年已发货'!H:H</f>
        <v>王鹏</v>
      </c>
      <c r="I6808" s="2">
        <f>'[1]2025年已发货'!I:I</f>
        <v>15340560935</v>
      </c>
      <c r="J6808" s="2" vm="1" t="e">
        <f>_xlfn._xlws.FILTER(辅助信息!D:D,辅助信息!G:G=G6808)</f>
        <v>#VALUE!</v>
      </c>
    </row>
    <row r="6809" spans="1:10">
      <c r="A6809" s="2" t="str">
        <f>'[1]2025年已发货'!A:A</f>
        <v>钢固融</v>
      </c>
      <c r="B6809" s="2" t="str">
        <f>'[1]2025年已发货'!B:B</f>
        <v>高线</v>
      </c>
      <c r="C6809" s="2" t="str">
        <f>'[1]2025年已发货'!C:C</f>
        <v>HPB300 10</v>
      </c>
      <c r="D6809" s="2" t="str">
        <f>'[1]2025年已发货'!D:D</f>
        <v>吨</v>
      </c>
      <c r="E6809" s="2">
        <f>'[1]2025年已发货'!E:E</f>
        <v>6</v>
      </c>
      <c r="F6809" s="4">
        <f>'[1]2025年已发货'!F:F</f>
        <v>45904</v>
      </c>
      <c r="G6809" s="2" t="str">
        <f>'[1]2025年已发货'!G:G</f>
        <v>（中铁三局集团有限公司成绵乐客专乐山站站房改扩建项目经理部）四川省乐山市市中区瑞祥路与至乐路交叉口西侧</v>
      </c>
      <c r="H6809" s="2" t="str">
        <f>'[1]2025年已发货'!H:H</f>
        <v>王鹏</v>
      </c>
      <c r="I6809" s="2">
        <f>'[1]2025年已发货'!I:I</f>
        <v>15340560935</v>
      </c>
      <c r="J6809" s="2" vm="1" t="e">
        <f>_xlfn._xlws.FILTER(辅助信息!D:D,辅助信息!G:G=G6809)</f>
        <v>#VALUE!</v>
      </c>
    </row>
    <row r="6810" spans="1:10">
      <c r="A6810" s="2" t="str">
        <f>'[1]2025年已发货'!A:A</f>
        <v>钢固融</v>
      </c>
      <c r="B6810" s="2" t="str">
        <f>'[1]2025年已发货'!B:B</f>
        <v>螺纹钢</v>
      </c>
      <c r="C6810" s="2" t="str">
        <f>'[1]2025年已发货'!C:C</f>
        <v>HRB400EФ32*9m</v>
      </c>
      <c r="D6810" s="2" t="str">
        <f>'[1]2025年已发货'!D:D</f>
        <v>吨</v>
      </c>
      <c r="E6810" s="2">
        <f>'[1]2025年已发货'!E:E</f>
        <v>25</v>
      </c>
      <c r="F6810" s="4">
        <f>'[1]2025年已发货'!F:F</f>
        <v>45904</v>
      </c>
      <c r="G6810" s="2" t="str">
        <f>'[1]2025年已发货'!G:G</f>
        <v>（中铁三局集团有限公司成绵乐客专乐山站站房改扩建项目经理部）四川省乐山市市中区瑞祥路与至乐路交叉口西侧</v>
      </c>
      <c r="H6810" s="2" t="str">
        <f>'[1]2025年已发货'!H:H</f>
        <v>王鹏</v>
      </c>
      <c r="I6810" s="2">
        <f>'[1]2025年已发货'!I:I</f>
        <v>15340560935</v>
      </c>
      <c r="J6810" s="2" vm="1" t="e">
        <f>_xlfn._xlws.FILTER(辅助信息!D:D,辅助信息!G:G=G6810)</f>
        <v>#VALUE!</v>
      </c>
    </row>
    <row r="6811" spans="1:10">
      <c r="A6811" s="2" t="str">
        <f>'[1]2025年已发货'!A:A</f>
        <v>德胜</v>
      </c>
      <c r="B6811" s="2" t="str">
        <f>'[1]2025年已发货'!B:B</f>
        <v>螺纹钢</v>
      </c>
      <c r="C6811" s="2" t="str">
        <f>'[1]2025年已发货'!C:C</f>
        <v>HRB400EФ32*9m</v>
      </c>
      <c r="D6811" s="2" t="str">
        <f>'[1]2025年已发货'!D:D</f>
        <v>吨</v>
      </c>
      <c r="E6811" s="2">
        <f>'[1]2025年已发货'!E:E</f>
        <v>70</v>
      </c>
      <c r="F6811" s="4">
        <f>'[1]2025年已发货'!F:F</f>
        <v>45904</v>
      </c>
      <c r="G6811" s="2" t="str">
        <f>'[1]2025年已发货'!G:G</f>
        <v>（中铁三局集团有限公司成绵乐客专乐山站站房改扩建项目经理部）四川省乐山市市中区瑞祥路与至乐路交叉口西侧</v>
      </c>
      <c r="H6811" s="2" t="str">
        <f>'[1]2025年已发货'!H:H</f>
        <v>王鹏</v>
      </c>
      <c r="I6811" s="2">
        <f>'[1]2025年已发货'!I:I</f>
        <v>15340560935</v>
      </c>
      <c r="J6811" s="2" vm="1" t="e">
        <f>_xlfn._xlws.FILTER(辅助信息!D:D,辅助信息!G:G=G6811)</f>
        <v>#VALUE!</v>
      </c>
    </row>
    <row r="6812" spans="1:10">
      <c r="A6812" s="2" t="str">
        <f>'[1]2025年已发货'!A:A</f>
        <v>德胜恒嘉</v>
      </c>
      <c r="B6812" s="2" t="str">
        <f>'[1]2025年已发货'!B:B</f>
        <v>螺纹钢</v>
      </c>
      <c r="C6812" s="2" t="str">
        <f>'[1]2025年已发货'!C:C</f>
        <v>HRB400EФ32*9m</v>
      </c>
      <c r="D6812" s="2" t="str">
        <f>'[1]2025年已发货'!D:D</f>
        <v>吨</v>
      </c>
      <c r="E6812" s="2">
        <f>'[1]2025年已发货'!E:E</f>
        <v>70</v>
      </c>
      <c r="F6812" s="4">
        <f>'[1]2025年已发货'!F:F</f>
        <v>45904</v>
      </c>
      <c r="G6812" s="2" t="str">
        <f>'[1]2025年已发货'!G:G</f>
        <v>（中铁三局成渝扩容ZCB3-1项目部）内江市胜利收费站红绿灯500米</v>
      </c>
      <c r="H6812" s="2" t="str">
        <f>'[1]2025年已发货'!H:H</f>
        <v>王岩</v>
      </c>
      <c r="I6812" s="2">
        <f>'[1]2025年已发货'!I:I</f>
        <v>17634813323</v>
      </c>
      <c r="J6812" s="2" vm="1" t="e">
        <f>_xlfn._xlws.FILTER(辅助信息!D:D,辅助信息!G:G=G6812)</f>
        <v>#VALUE!</v>
      </c>
    </row>
    <row r="6813" spans="1:10">
      <c r="A6813" s="2" t="str">
        <f>'[1]2025年已发货'!A:A</f>
        <v>德胜恒嘉</v>
      </c>
      <c r="B6813" s="2" t="str">
        <f>'[1]2025年已发货'!B:B</f>
        <v>螺纹钢</v>
      </c>
      <c r="C6813" s="2" t="str">
        <f>'[1]2025年已发货'!C:C</f>
        <v>HRB400E Φ16 9m</v>
      </c>
      <c r="D6813" s="2" t="str">
        <f>'[1]2025年已发货'!D:D</f>
        <v>吨</v>
      </c>
      <c r="E6813" s="2">
        <f>'[1]2025年已发货'!E:E</f>
        <v>12</v>
      </c>
      <c r="F6813" s="4">
        <f>'[1]2025年已发货'!F:F</f>
        <v>45904</v>
      </c>
      <c r="G6813" s="2" t="str">
        <f>'[1]2025年已发货'!G:G</f>
        <v>(中铁三局集团西渝高铁康渝段站房四标工程)重庆市九龙坡区华祥支路与华祥路交叉口重庆建工重庆西站TOD项目部</v>
      </c>
      <c r="H6813" s="2" t="str">
        <f>'[1]2025年已发货'!H:H</f>
        <v>卢庆江</v>
      </c>
      <c r="I6813" s="2">
        <f>'[1]2025年已发货'!I:I</f>
        <v>18883488177</v>
      </c>
      <c r="J6813" s="2" t="str">
        <f>_xlfn._xlws.FILTER(辅助信息!D:D,辅助信息!G:G=G6813)</f>
        <v>中铁三局集团西渝高铁康渝段站房四标工程</v>
      </c>
    </row>
    <row r="6814" spans="1:10">
      <c r="A6814" s="2" t="str">
        <f>'[1]2025年已发货'!A:A</f>
        <v>德胜恒嘉</v>
      </c>
      <c r="B6814" s="2" t="str">
        <f>'[1]2025年已发货'!B:B</f>
        <v>螺纹钢</v>
      </c>
      <c r="C6814" s="2" t="str">
        <f>'[1]2025年已发货'!C:C</f>
        <v>HRB400E Φ18 9m</v>
      </c>
      <c r="D6814" s="2" t="str">
        <f>'[1]2025年已发货'!D:D</f>
        <v>吨</v>
      </c>
      <c r="E6814" s="2">
        <f>'[1]2025年已发货'!E:E</f>
        <v>12</v>
      </c>
      <c r="F6814" s="4">
        <f>'[1]2025年已发货'!F:F</f>
        <v>45904</v>
      </c>
      <c r="G6814" s="2" t="str">
        <f>'[1]2025年已发货'!G:G</f>
        <v>(中铁三局集团西渝高铁康渝段站房四标工程)重庆市九龙坡区华祥支路与华祥路交叉口重庆建工重庆西站TOD项目部</v>
      </c>
      <c r="H6814" s="2" t="str">
        <f>'[1]2025年已发货'!H:H</f>
        <v>卢庆江</v>
      </c>
      <c r="I6814" s="2">
        <f>'[1]2025年已发货'!I:I</f>
        <v>18883488177</v>
      </c>
      <c r="J6814" s="2" t="str">
        <f>_xlfn._xlws.FILTER(辅助信息!D:D,辅助信息!G:G=G6814)</f>
        <v>中铁三局集团西渝高铁康渝段站房四标工程</v>
      </c>
    </row>
    <row r="6815" spans="1:10">
      <c r="A6815" s="2" t="str">
        <f>'[1]2025年已发货'!A:A</f>
        <v>德胜恒嘉</v>
      </c>
      <c r="B6815" s="2" t="str">
        <f>'[1]2025年已发货'!B:B</f>
        <v>螺纹钢</v>
      </c>
      <c r="C6815" s="2" t="str">
        <f>'[1]2025年已发货'!C:C</f>
        <v>HRB400E Φ20 9m</v>
      </c>
      <c r="D6815" s="2" t="str">
        <f>'[1]2025年已发货'!D:D</f>
        <v>吨</v>
      </c>
      <c r="E6815" s="2">
        <f>'[1]2025年已发货'!E:E</f>
        <v>33</v>
      </c>
      <c r="F6815" s="4">
        <f>'[1]2025年已发货'!F:F</f>
        <v>45904</v>
      </c>
      <c r="G6815" s="2" t="str">
        <f>'[1]2025年已发货'!G:G</f>
        <v>(中铁三局集团西渝高铁康渝段站房四标工程)重庆市九龙坡区华祥支路与华祥路交叉口重庆建工重庆西站TOD项目部</v>
      </c>
      <c r="H6815" s="2" t="str">
        <f>'[1]2025年已发货'!H:H</f>
        <v>卢庆江</v>
      </c>
      <c r="I6815" s="2">
        <f>'[1]2025年已发货'!I:I</f>
        <v>18883488177</v>
      </c>
      <c r="J6815" s="2" t="str">
        <f>_xlfn._xlws.FILTER(辅助信息!D:D,辅助信息!G:G=G6815)</f>
        <v>中铁三局集团西渝高铁康渝段站房四标工程</v>
      </c>
    </row>
    <row r="6816" spans="1:10">
      <c r="A6816" s="2" t="str">
        <f>'[1]2025年已发货'!A:A</f>
        <v>德胜恒嘉</v>
      </c>
      <c r="B6816" s="2" t="str">
        <f>'[1]2025年已发货'!B:B</f>
        <v>螺纹钢</v>
      </c>
      <c r="C6816" s="2" t="str">
        <f>'[1]2025年已发货'!C:C</f>
        <v>HRB400E Φ25 9m</v>
      </c>
      <c r="D6816" s="2" t="str">
        <f>'[1]2025年已发货'!D:D</f>
        <v>吨</v>
      </c>
      <c r="E6816" s="2">
        <f>'[1]2025年已发货'!E:E</f>
        <v>12</v>
      </c>
      <c r="F6816" s="4">
        <f>'[1]2025年已发货'!F:F</f>
        <v>45904</v>
      </c>
      <c r="G6816" s="2" t="str">
        <f>'[1]2025年已发货'!G:G</f>
        <v>(中铁三局集团西渝高铁康渝段站房四标工程)重庆市九龙坡区华祥支路与华祥路交叉口重庆建工重庆西站TOD项目部</v>
      </c>
      <c r="H6816" s="2" t="str">
        <f>'[1]2025年已发货'!H:H</f>
        <v>卢庆江</v>
      </c>
      <c r="I6816" s="2">
        <f>'[1]2025年已发货'!I:I</f>
        <v>18883488177</v>
      </c>
      <c r="J6816" s="2" t="str">
        <f>_xlfn._xlws.FILTER(辅助信息!D:D,辅助信息!G:G=G6816)</f>
        <v>中铁三局集团西渝高铁康渝段站房四标工程</v>
      </c>
    </row>
    <row r="6817" spans="1:10">
      <c r="A6817" s="2" t="str">
        <f>'[1]2025年已发货'!A:A</f>
        <v>泸钢</v>
      </c>
      <c r="B6817" s="2" t="str">
        <f>'[1]2025年已发货'!B:B</f>
        <v>螺纹钢</v>
      </c>
      <c r="C6817" s="2" t="str">
        <f>'[1]2025年已发货'!C:C</f>
        <v>HRB400E Φ16 12m</v>
      </c>
      <c r="D6817" s="2" t="str">
        <f>'[1]2025年已发货'!D:D</f>
        <v>吨</v>
      </c>
      <c r="E6817" s="2">
        <f>'[1]2025年已发货'!E:E</f>
        <v>28</v>
      </c>
      <c r="F6817" s="4">
        <f>'[1]2025年已发货'!F:F</f>
        <v>45904</v>
      </c>
      <c r="G6817" s="2" t="str">
        <f>'[1]2025年已发货'!G:G</f>
        <v>(武汉电气化局成达万高铁强电项目-达州主城区)四川省达州市达川区斌郎街道四川省达州市达川区洞洞湾256米</v>
      </c>
      <c r="H6817" s="2" t="str">
        <f>'[1]2025年已发货'!H:H</f>
        <v>余凡</v>
      </c>
      <c r="I6817" s="2">
        <f>'[1]2025年已发货'!I:I</f>
        <v>18228076992</v>
      </c>
      <c r="J6817" s="2" t="str">
        <f>_xlfn._xlws.FILTER(辅助信息!D:D,辅助信息!G:G=G6817)</f>
        <v>武汉电气化局成达万高铁强电项目</v>
      </c>
    </row>
    <row r="6818" spans="1:10">
      <c r="A6818" s="2" t="str">
        <f>'[1]2025年已发货'!A:A</f>
        <v>泸钢</v>
      </c>
      <c r="B6818" s="2" t="str">
        <f>'[1]2025年已发货'!B:B</f>
        <v>螺纹钢</v>
      </c>
      <c r="C6818" s="2" t="str">
        <f>'[1]2025年已发货'!C:C</f>
        <v>HRB400E Φ22 9m</v>
      </c>
      <c r="D6818" s="2" t="str">
        <f>'[1]2025年已发货'!D:D</f>
        <v>吨</v>
      </c>
      <c r="E6818" s="2">
        <f>'[1]2025年已发货'!E:E</f>
        <v>6</v>
      </c>
      <c r="F6818" s="4">
        <f>'[1]2025年已发货'!F:F</f>
        <v>45904</v>
      </c>
      <c r="G6818" s="2" t="str">
        <f>'[1]2025年已发货'!G:G</f>
        <v>(武汉电气化局成达万高铁强电项目-达州主城区)四川省达州市达川区斌郎街道四川省达州市达川区洞洞湾256米</v>
      </c>
      <c r="H6818" s="2" t="str">
        <f>'[1]2025年已发货'!H:H</f>
        <v>余凡</v>
      </c>
      <c r="I6818" s="2">
        <f>'[1]2025年已发货'!I:I</f>
        <v>18228076992</v>
      </c>
      <c r="J6818" s="2" t="str">
        <f>_xlfn._xlws.FILTER(辅助信息!D:D,辅助信息!G:G=G6818)</f>
        <v>武汉电气化局成达万高铁强电项目</v>
      </c>
    </row>
    <row r="6819" spans="1:10">
      <c r="A6819" s="2" t="str">
        <f>'[1]2025年已发货'!A:A</f>
        <v>达钢</v>
      </c>
      <c r="B6819" s="2" t="str">
        <f>'[1]2025年已发货'!B:B</f>
        <v>高线</v>
      </c>
      <c r="C6819" s="2" t="str">
        <f>'[1]2025年已发货'!C:C</f>
        <v>HPB300Ф12</v>
      </c>
      <c r="D6819" s="2" t="str">
        <f>'[1]2025年已发货'!D:D</f>
        <v>吨</v>
      </c>
      <c r="E6819" s="2">
        <f>'[1]2025年已发货'!E:E</f>
        <v>35</v>
      </c>
      <c r="F6819" s="4">
        <f>'[1]2025年已发货'!F:F</f>
        <v>45905</v>
      </c>
      <c r="G6819" s="2" t="str">
        <f>'[1]2025年已发货'!G:G</f>
        <v>（中铁一局四公司康新高速TJ1-1标雅加梗隧道）四川省甘孜州康定市雅加梗路基</v>
      </c>
      <c r="H6819" s="2" t="str">
        <f>'[1]2025年已发货'!H:H</f>
        <v>刘子任</v>
      </c>
      <c r="I6819" s="2">
        <f>'[1]2025年已发货'!I:I</f>
        <v>18784539677</v>
      </c>
      <c r="J6819" s="2" vm="1" t="e">
        <f>_xlfn._xlws.FILTER(辅助信息!D:D,辅助信息!G:G=G6819)</f>
        <v>#VALUE!</v>
      </c>
    </row>
    <row r="6820" spans="1:10">
      <c r="A6820" s="2" t="str">
        <f>'[1]2025年已发货'!A:A</f>
        <v>达钢</v>
      </c>
      <c r="B6820" s="2" t="str">
        <f>'[1]2025年已发货'!B:B</f>
        <v>高线</v>
      </c>
      <c r="C6820" s="2" t="str">
        <f>'[1]2025年已发货'!C:C</f>
        <v>HPB300 12</v>
      </c>
      <c r="D6820" s="2" t="str">
        <f>'[1]2025年已发货'!D:D</f>
        <v>吨</v>
      </c>
      <c r="E6820" s="2">
        <f>'[1]2025年已发货'!E:E</f>
        <v>35</v>
      </c>
      <c r="F6820" s="4">
        <f>'[1]2025年已发货'!F:F</f>
        <v>45905</v>
      </c>
      <c r="G6820" s="2" t="str">
        <f>'[1]2025年已发货'!G:G</f>
        <v>（中铁六局呼和公司康新高速TJ4-2标）四川省甘孜藏族自治州康定市新都桥镇东俄罗三村中建八局搅拌站旁</v>
      </c>
      <c r="H6820" s="2" t="str">
        <f>'[1]2025年已发货'!H:H</f>
        <v>许文刚</v>
      </c>
      <c r="I6820" s="2">
        <f>'[1]2025年已发货'!I:I</f>
        <v>15848808186</v>
      </c>
      <c r="J6820" s="2" vm="1" t="e">
        <f>_xlfn._xlws.FILTER(辅助信息!D:D,辅助信息!G:G=G6820)</f>
        <v>#VALUE!</v>
      </c>
    </row>
    <row r="6821" spans="1:10">
      <c r="A6821" s="2" t="str">
        <f>'[1]2025年已发货'!A:A</f>
        <v>达钢</v>
      </c>
      <c r="B6821" s="2" t="str">
        <f>'[1]2025年已发货'!B:B</f>
        <v>高线</v>
      </c>
      <c r="C6821" s="2" t="str">
        <f>'[1]2025年已发货'!C:C</f>
        <v>HPB300Ф12</v>
      </c>
      <c r="D6821" s="2" t="str">
        <f>'[1]2025年已发货'!D:D</f>
        <v>吨</v>
      </c>
      <c r="E6821" s="2">
        <f>'[1]2025年已发货'!E:E</f>
        <v>70</v>
      </c>
      <c r="F6821" s="4">
        <f>'[1]2025年已发货'!F:F</f>
        <v>45905</v>
      </c>
      <c r="G6821" s="2" t="str">
        <f>'[1]2025年已发货'!G:G</f>
        <v>（中铁一局四公司康新高速TJ1-1标康定隧道）四川省甘孜州康定市榆林街道甘孜州博物馆旁</v>
      </c>
      <c r="H6821" s="2" t="str">
        <f>'[1]2025年已发货'!H:H</f>
        <v>王永强</v>
      </c>
      <c r="I6821" s="2">
        <f>'[1]2025年已发货'!I:I</f>
        <v>15929204416</v>
      </c>
      <c r="J6821" s="2" vm="1" t="e">
        <f>_xlfn._xlws.FILTER(辅助信息!D:D,辅助信息!G:G=G6821)</f>
        <v>#VALUE!</v>
      </c>
    </row>
    <row r="6822" spans="1:10">
      <c r="A6822" s="2" t="str">
        <f>'[1]2025年已发货'!A:A</f>
        <v>达钢</v>
      </c>
      <c r="B6822" s="2" t="str">
        <f>'[1]2025年已发货'!B:B</f>
        <v>高线</v>
      </c>
      <c r="C6822" s="2" t="str">
        <f>'[1]2025年已发货'!C:C</f>
        <v>HPB300Ф8</v>
      </c>
      <c r="D6822" s="2" t="str">
        <f>'[1]2025年已发货'!D:D</f>
        <v>吨</v>
      </c>
      <c r="E6822" s="2">
        <f>'[1]2025年已发货'!E:E</f>
        <v>35</v>
      </c>
      <c r="F6822" s="4">
        <f>'[1]2025年已发货'!F:F</f>
        <v>45905</v>
      </c>
      <c r="G6822" s="2" t="str">
        <f>'[1]2025年已发货'!G:G</f>
        <v>（中铁一局四公司康新高速TJ1-1标贡不卡隧道）四川省甘孜州康定市折多塘村车管所旁</v>
      </c>
      <c r="H6822" s="2" t="str">
        <f>'[1]2025年已发货'!H:H</f>
        <v>李彰</v>
      </c>
      <c r="I6822" s="2">
        <f>'[1]2025年已发货'!I:I</f>
        <v>18523285235</v>
      </c>
      <c r="J6822" s="2" vm="1" t="e">
        <f>_xlfn._xlws.FILTER(辅助信息!D:D,辅助信息!G:G=G6822)</f>
        <v>#VALUE!</v>
      </c>
    </row>
    <row r="6823" spans="1:10">
      <c r="A6823" s="2" t="str">
        <f>'[1]2025年已发货'!A:A</f>
        <v>钢固融</v>
      </c>
      <c r="B6823" s="2" t="str">
        <f>'[1]2025年已发货'!B:B</f>
        <v>螺纹钢</v>
      </c>
      <c r="C6823" s="2" t="str">
        <f>'[1]2025年已发货'!C:C</f>
        <v>HRB400E Φ18 9m</v>
      </c>
      <c r="D6823" s="2" t="str">
        <f>'[1]2025年已发货'!D:D</f>
        <v>吨</v>
      </c>
      <c r="E6823" s="2">
        <f>'[1]2025年已发货'!E:E</f>
        <v>5</v>
      </c>
      <c r="F6823" s="4">
        <f>'[1]2025年已发货'!F:F</f>
        <v>45905</v>
      </c>
      <c r="G6823" s="2" t="str">
        <f>'[1]2025年已发货'!G:G</f>
        <v>（商投建工达州中医药科技园-1工区）达州市通川区达州中医药职业学院犀牛大道北段</v>
      </c>
      <c r="H6823" s="2" t="str">
        <f>'[1]2025年已发货'!H:H</f>
        <v>程黄刚</v>
      </c>
      <c r="I6823" s="2">
        <f>'[1]2025年已发货'!I:I</f>
        <v>15108211617</v>
      </c>
      <c r="J6823" s="2" t="str">
        <f>_xlfn._xlws.FILTER(辅助信息!D:D,辅助信息!G:G=G6823)</f>
        <v>商投建工达州中医药科技园</v>
      </c>
    </row>
    <row r="6824" spans="1:10">
      <c r="A6824" s="2" t="str">
        <f>'[1]2025年已发货'!A:A</f>
        <v>钢固融</v>
      </c>
      <c r="B6824" s="2" t="str">
        <f>'[1]2025年已发货'!B:B</f>
        <v>螺纹钢</v>
      </c>
      <c r="C6824" s="2" t="str">
        <f>'[1]2025年已发货'!C:C</f>
        <v>HRB500E Φ16</v>
      </c>
      <c r="D6824" s="2" t="str">
        <f>'[1]2025年已发货'!D:D</f>
        <v>吨</v>
      </c>
      <c r="E6824" s="2">
        <f>'[1]2025年已发货'!E:E</f>
        <v>2.5</v>
      </c>
      <c r="F6824" s="4">
        <f>'[1]2025年已发货'!F:F</f>
        <v>45905</v>
      </c>
      <c r="G6824" s="2" t="str">
        <f>'[1]2025年已发货'!G:G</f>
        <v>（商投建工达州中医药科技园-1工区）达州市通川区达州中医药职业学院犀牛大道北段</v>
      </c>
      <c r="H6824" s="2" t="str">
        <f>'[1]2025年已发货'!H:H</f>
        <v>程黄刚</v>
      </c>
      <c r="I6824" s="2">
        <f>'[1]2025年已发货'!I:I</f>
        <v>15108211617</v>
      </c>
      <c r="J6824" s="2" t="str">
        <f>_xlfn._xlws.FILTER(辅助信息!D:D,辅助信息!G:G=G6824)</f>
        <v>商投建工达州中医药科技园</v>
      </c>
    </row>
    <row r="6825" spans="1:10">
      <c r="A6825" s="2" t="str">
        <f>'[1]2025年已发货'!A:A</f>
        <v>钢固融</v>
      </c>
      <c r="B6825" s="2" t="str">
        <f>'[1]2025年已发货'!B:B</f>
        <v>螺纹钢</v>
      </c>
      <c r="C6825" s="2" t="str">
        <f>'[1]2025年已发货'!C:C</f>
        <v>HRB500E Φ18</v>
      </c>
      <c r="D6825" s="2" t="str">
        <f>'[1]2025年已发货'!D:D</f>
        <v>吨</v>
      </c>
      <c r="E6825" s="2">
        <f>'[1]2025年已发货'!E:E</f>
        <v>5</v>
      </c>
      <c r="F6825" s="4">
        <f>'[1]2025年已发货'!F:F</f>
        <v>45905</v>
      </c>
      <c r="G6825" s="2" t="str">
        <f>'[1]2025年已发货'!G:G</f>
        <v>（商投建工达州中医药科技园-1工区）达州市通川区达州中医药职业学院犀牛大道北段</v>
      </c>
      <c r="H6825" s="2" t="str">
        <f>'[1]2025年已发货'!H:H</f>
        <v>程黄刚</v>
      </c>
      <c r="I6825" s="2">
        <f>'[1]2025年已发货'!I:I</f>
        <v>15108211617</v>
      </c>
      <c r="J6825" s="2" t="str">
        <f>_xlfn._xlws.FILTER(辅助信息!D:D,辅助信息!G:G=G6825)</f>
        <v>商投建工达州中医药科技园</v>
      </c>
    </row>
    <row r="6826" spans="1:10">
      <c r="A6826" s="2" t="str">
        <f>'[1]2025年已发货'!A:A</f>
        <v>钢固融</v>
      </c>
      <c r="B6826" s="2" t="str">
        <f>'[1]2025年已发货'!B:B</f>
        <v>螺纹钢</v>
      </c>
      <c r="C6826" s="2" t="str">
        <f>'[1]2025年已发货'!C:C</f>
        <v>HRB500E Φ20</v>
      </c>
      <c r="D6826" s="2" t="str">
        <f>'[1]2025年已发货'!D:D</f>
        <v>吨</v>
      </c>
      <c r="E6826" s="2">
        <f>'[1]2025年已发货'!E:E</f>
        <v>12.5</v>
      </c>
      <c r="F6826" s="4">
        <f>'[1]2025年已发货'!F:F</f>
        <v>45905</v>
      </c>
      <c r="G6826" s="2" t="str">
        <f>'[1]2025年已发货'!G:G</f>
        <v>（商投建工达州中医药科技园-1工区）达州市通川区达州中医药职业学院犀牛大道北段</v>
      </c>
      <c r="H6826" s="2" t="str">
        <f>'[1]2025年已发货'!H:H</f>
        <v>程黄刚</v>
      </c>
      <c r="I6826" s="2">
        <f>'[1]2025年已发货'!I:I</f>
        <v>15108211617</v>
      </c>
      <c r="J6826" s="2" t="str">
        <f>_xlfn._xlws.FILTER(辅助信息!D:D,辅助信息!G:G=G6826)</f>
        <v>商投建工达州中医药科技园</v>
      </c>
    </row>
    <row r="6827" spans="1:10">
      <c r="A6827" s="2" t="str">
        <f>'[1]2025年已发货'!A:A</f>
        <v>钢固融</v>
      </c>
      <c r="B6827" s="2" t="str">
        <f>'[1]2025年已发货'!B:B</f>
        <v>螺纹钢</v>
      </c>
      <c r="C6827" s="2" t="str">
        <f>'[1]2025年已发货'!C:C</f>
        <v>HRB500E Φ22</v>
      </c>
      <c r="D6827" s="2" t="str">
        <f>'[1]2025年已发货'!D:D</f>
        <v>吨</v>
      </c>
      <c r="E6827" s="2">
        <f>'[1]2025年已发货'!E:E</f>
        <v>5</v>
      </c>
      <c r="F6827" s="4">
        <f>'[1]2025年已发货'!F:F</f>
        <v>45905</v>
      </c>
      <c r="G6827" s="2" t="str">
        <f>'[1]2025年已发货'!G:G</f>
        <v>（商投建工达州中医药科技园-1工区）达州市通川区达州中医药职业学院犀牛大道北段</v>
      </c>
      <c r="H6827" s="2" t="str">
        <f>'[1]2025年已发货'!H:H</f>
        <v>程黄刚</v>
      </c>
      <c r="I6827" s="2">
        <f>'[1]2025年已发货'!I:I</f>
        <v>15108211617</v>
      </c>
      <c r="J6827" s="2" t="str">
        <f>_xlfn._xlws.FILTER(辅助信息!D:D,辅助信息!G:G=G6827)</f>
        <v>商投建工达州中医药科技园</v>
      </c>
    </row>
    <row r="6828" spans="1:10">
      <c r="A6828" s="2" t="str">
        <f>'[1]2025年已发货'!A:A</f>
        <v>钢固融</v>
      </c>
      <c r="B6828" s="2" t="str">
        <f>'[1]2025年已发货'!B:B</f>
        <v>螺纹钢</v>
      </c>
      <c r="C6828" s="2" t="str">
        <f>'[1]2025年已发货'!C:C</f>
        <v>HRB500E Φ25</v>
      </c>
      <c r="D6828" s="2" t="str">
        <f>'[1]2025年已发货'!D:D</f>
        <v>吨</v>
      </c>
      <c r="E6828" s="2">
        <f>'[1]2025年已发货'!E:E</f>
        <v>5</v>
      </c>
      <c r="F6828" s="4">
        <f>'[1]2025年已发货'!F:F</f>
        <v>45905</v>
      </c>
      <c r="G6828" s="2" t="str">
        <f>'[1]2025年已发货'!G:G</f>
        <v>（商投建工达州中医药科技园-1工区）达州市通川区达州中医药职业学院犀牛大道北段</v>
      </c>
      <c r="H6828" s="2" t="str">
        <f>'[1]2025年已发货'!H:H</f>
        <v>程黄刚</v>
      </c>
      <c r="I6828" s="2">
        <f>'[1]2025年已发货'!I:I</f>
        <v>15108211617</v>
      </c>
      <c r="J6828" s="2" t="str">
        <f>_xlfn._xlws.FILTER(辅助信息!D:D,辅助信息!G:G=G6828)</f>
        <v>商投建工达州中医药科技园</v>
      </c>
    </row>
    <row r="6829" spans="1:10">
      <c r="A6829" s="2" t="str">
        <f>'[1]2025年已发货'!A:A</f>
        <v>达钢</v>
      </c>
      <c r="B6829" s="2" t="str">
        <f>'[1]2025年已发货'!B:B</f>
        <v>螺纹钢</v>
      </c>
      <c r="C6829" s="2" t="str">
        <f>'[1]2025年已发货'!C:C</f>
        <v>HRB400E Φ18 9m</v>
      </c>
      <c r="D6829" s="2" t="str">
        <f>'[1]2025年已发货'!D:D</f>
        <v>吨</v>
      </c>
      <c r="E6829" s="2">
        <f>'[1]2025年已发货'!E:E</f>
        <v>42</v>
      </c>
      <c r="F6829" s="4">
        <f>'[1]2025年已发货'!F:F</f>
        <v>45905</v>
      </c>
      <c r="G6829" s="2" t="str">
        <f>'[1]2025年已发货'!G:G</f>
        <v>（商投建工达州中医药科技园-2工区-景观桥）达州市通川区达州中医药职业学院犀牛大道北段</v>
      </c>
      <c r="H6829" s="2" t="str">
        <f>'[1]2025年已发货'!H:H</f>
        <v>李波</v>
      </c>
      <c r="I6829" s="2">
        <f>'[1]2025年已发货'!I:I</f>
        <v>18381899787</v>
      </c>
      <c r="J6829" s="2" t="str">
        <f>_xlfn._xlws.FILTER(辅助信息!D:D,辅助信息!G:G=G6829)</f>
        <v>商投建工达州中医药科技园</v>
      </c>
    </row>
    <row r="6830" spans="1:10">
      <c r="A6830" s="2" t="str">
        <f>'[1]2025年已发货'!A:A</f>
        <v>达钢</v>
      </c>
      <c r="B6830" s="2" t="str">
        <f>'[1]2025年已发货'!B:B</f>
        <v>盘螺</v>
      </c>
      <c r="C6830" s="2" t="str">
        <f>'[1]2025年已发货'!C:C</f>
        <v>HRB400E Φ10</v>
      </c>
      <c r="D6830" s="2" t="str">
        <f>'[1]2025年已发货'!D:D</f>
        <v>吨</v>
      </c>
      <c r="E6830" s="2">
        <f>'[1]2025年已发货'!E:E</f>
        <v>5</v>
      </c>
      <c r="F6830" s="4">
        <f>'[1]2025年已发货'!F:F</f>
        <v>45905</v>
      </c>
      <c r="G6830" s="2" t="str">
        <f>'[1]2025年已发货'!G:G</f>
        <v>（商投建工达州中医药科技园-4工区-8号楼）达州市通川区达州中医药职业学院犀牛大道北段</v>
      </c>
      <c r="H6830" s="2" t="str">
        <f>'[1]2025年已发货'!H:H</f>
        <v>张扬</v>
      </c>
      <c r="I6830" s="2">
        <f>'[1]2025年已发货'!I:I</f>
        <v>18381904567</v>
      </c>
      <c r="J6830" s="2" t="str">
        <f>_xlfn._xlws.FILTER(辅助信息!D:D,辅助信息!G:G=G6830)</f>
        <v>商投建工达州中医药科技园</v>
      </c>
    </row>
    <row r="6831" spans="1:10">
      <c r="A6831" s="2" t="str">
        <f>'[1]2025年已发货'!A:A</f>
        <v>达钢</v>
      </c>
      <c r="B6831" s="2" t="str">
        <f>'[1]2025年已发货'!B:B</f>
        <v>螺纹钢</v>
      </c>
      <c r="C6831" s="2" t="str">
        <f>'[1]2025年已发货'!C:C</f>
        <v>HRB500E Φ12</v>
      </c>
      <c r="D6831" s="2" t="str">
        <f>'[1]2025年已发货'!D:D</f>
        <v>吨</v>
      </c>
      <c r="E6831" s="2">
        <f>'[1]2025年已发货'!E:E</f>
        <v>15</v>
      </c>
      <c r="F6831" s="4">
        <f>'[1]2025年已发货'!F:F</f>
        <v>45905</v>
      </c>
      <c r="G6831" s="2" t="str">
        <f>'[1]2025年已发货'!G:G</f>
        <v>（商投建工达州中医药科技园-4工区-8号楼）达州市通川区达州中医药职业学院犀牛大道北段</v>
      </c>
      <c r="H6831" s="2" t="str">
        <f>'[1]2025年已发货'!H:H</f>
        <v>张扬</v>
      </c>
      <c r="I6831" s="2">
        <f>'[1]2025年已发货'!I:I</f>
        <v>18381904567</v>
      </c>
      <c r="J6831" s="2" t="str">
        <f>_xlfn._xlws.FILTER(辅助信息!D:D,辅助信息!G:G=G6831)</f>
        <v>商投建工达州中医药科技园</v>
      </c>
    </row>
    <row r="6832" spans="1:10">
      <c r="A6832" s="2" t="str">
        <f>'[1]2025年已发货'!A:A</f>
        <v>达钢</v>
      </c>
      <c r="B6832" s="2" t="str">
        <f>'[1]2025年已发货'!B:B</f>
        <v>螺纹钢</v>
      </c>
      <c r="C6832" s="2" t="str">
        <f>'[1]2025年已发货'!C:C</f>
        <v>HRB500E Φ14</v>
      </c>
      <c r="D6832" s="2" t="str">
        <f>'[1]2025年已发货'!D:D</f>
        <v>吨</v>
      </c>
      <c r="E6832" s="2">
        <f>'[1]2025年已发货'!E:E</f>
        <v>3</v>
      </c>
      <c r="F6832" s="4">
        <f>'[1]2025年已发货'!F:F</f>
        <v>45905</v>
      </c>
      <c r="G6832" s="2" t="str">
        <f>'[1]2025年已发货'!G:G</f>
        <v>（商投建工达州中医药科技园-4工区-8号楼）达州市通川区达州中医药职业学院犀牛大道北段</v>
      </c>
      <c r="H6832" s="2" t="str">
        <f>'[1]2025年已发货'!H:H</f>
        <v>张扬</v>
      </c>
      <c r="I6832" s="2">
        <f>'[1]2025年已发货'!I:I</f>
        <v>18381904567</v>
      </c>
      <c r="J6832" s="2" t="str">
        <f>_xlfn._xlws.FILTER(辅助信息!D:D,辅助信息!G:G=G6832)</f>
        <v>商投建工达州中医药科技园</v>
      </c>
    </row>
    <row r="6833" spans="1:10">
      <c r="A6833" s="2" t="str">
        <f>'[1]2025年已发货'!A:A</f>
        <v>达钢</v>
      </c>
      <c r="B6833" s="2" t="str">
        <f>'[1]2025年已发货'!B:B</f>
        <v>螺纹钢</v>
      </c>
      <c r="C6833" s="2" t="str">
        <f>'[1]2025年已发货'!C:C</f>
        <v>HRB500E Φ16</v>
      </c>
      <c r="D6833" s="2" t="str">
        <f>'[1]2025年已发货'!D:D</f>
        <v>吨</v>
      </c>
      <c r="E6833" s="2">
        <f>'[1]2025年已发货'!E:E</f>
        <v>12</v>
      </c>
      <c r="F6833" s="4">
        <f>'[1]2025年已发货'!F:F</f>
        <v>45905</v>
      </c>
      <c r="G6833" s="2" t="str">
        <f>'[1]2025年已发货'!G:G</f>
        <v>（商投建工达州中医药科技园-4工区-8号楼）达州市通川区达州中医药职业学院犀牛大道北段</v>
      </c>
      <c r="H6833" s="2" t="str">
        <f>'[1]2025年已发货'!H:H</f>
        <v>张扬</v>
      </c>
      <c r="I6833" s="2">
        <f>'[1]2025年已发货'!I:I</f>
        <v>18381904567</v>
      </c>
      <c r="J6833" s="2" t="str">
        <f>_xlfn._xlws.FILTER(辅助信息!D:D,辅助信息!G:G=G6833)</f>
        <v>商投建工达州中医药科技园</v>
      </c>
    </row>
    <row r="6834" spans="1:10">
      <c r="A6834" s="2" t="str">
        <f>'[1]2025年已发货'!A:A</f>
        <v>达钢</v>
      </c>
      <c r="B6834" s="2" t="str">
        <f>'[1]2025年已发货'!B:B</f>
        <v>螺纹钢</v>
      </c>
      <c r="C6834" s="2" t="str">
        <f>'[1]2025年已发货'!C:C</f>
        <v>HRB500E Φ25</v>
      </c>
      <c r="D6834" s="2" t="str">
        <f>'[1]2025年已发货'!D:D</f>
        <v>吨</v>
      </c>
      <c r="E6834" s="2">
        <f>'[1]2025年已发货'!E:E</f>
        <v>15</v>
      </c>
      <c r="F6834" s="4">
        <f>'[1]2025年已发货'!F:F</f>
        <v>45905</v>
      </c>
      <c r="G6834" s="2" t="str">
        <f>'[1]2025年已发货'!G:G</f>
        <v>（商投建工达州中医药科技园-4工区-8号楼）达州市通川区达州中医药职业学院犀牛大道北段</v>
      </c>
      <c r="H6834" s="2" t="str">
        <f>'[1]2025年已发货'!H:H</f>
        <v>张扬</v>
      </c>
      <c r="I6834" s="2">
        <f>'[1]2025年已发货'!I:I</f>
        <v>18381904567</v>
      </c>
      <c r="J6834" s="2" t="str">
        <f>_xlfn._xlws.FILTER(辅助信息!D:D,辅助信息!G:G=G6834)</f>
        <v>商投建工达州中医药科技园</v>
      </c>
    </row>
    <row r="6835" spans="1:10">
      <c r="A6835" s="2" t="str">
        <f>'[1]2025年已发货'!A:A</f>
        <v>德胜</v>
      </c>
      <c r="B6835" s="2" t="str">
        <f>'[1]2025年已发货'!B:B</f>
        <v>螺纹钢</v>
      </c>
      <c r="C6835" s="2" t="str">
        <f>'[1]2025年已发货'!C:C</f>
        <v>HRB500E Φ28×9米</v>
      </c>
      <c r="D6835" s="2" t="str">
        <f>'[1]2025年已发货'!D:D</f>
        <v>吨</v>
      </c>
      <c r="E6835" s="2">
        <f>'[1]2025年已发货'!E:E</f>
        <v>10</v>
      </c>
      <c r="F6835" s="4">
        <f>'[1]2025年已发货'!F:F</f>
        <v>45905</v>
      </c>
      <c r="G6835" s="2" t="str">
        <f>'[1]2025年已发货'!G:G</f>
        <v>（自永高速-自永3标六局交通分公司）四川省内江市隆昌市圣灯镇自永项目3标隆昌市圣灯镇中心学校</v>
      </c>
      <c r="H6835" s="2" t="str">
        <f>'[1]2025年已发货'!H:H</f>
        <v>李工</v>
      </c>
      <c r="I6835" s="2">
        <f>'[1]2025年已发货'!I:I</f>
        <v>19212995868</v>
      </c>
      <c r="J6835" s="2" vm="1" t="e">
        <f>_xlfn._xlws.FILTER(辅助信息!D:D,辅助信息!G:G=G6835)</f>
        <v>#VALUE!</v>
      </c>
    </row>
    <row r="6836" spans="1:10">
      <c r="A6836" s="2" t="str">
        <f>'[1]2025年已发货'!A:A</f>
        <v>德胜</v>
      </c>
      <c r="B6836" s="2" t="str">
        <f>'[1]2025年已发货'!B:B</f>
        <v>螺纹钢</v>
      </c>
      <c r="C6836" s="2" t="str">
        <f>'[1]2025年已发货'!C:C</f>
        <v>HRB500E Φ28×12米</v>
      </c>
      <c r="D6836" s="2" t="str">
        <f>'[1]2025年已发货'!D:D</f>
        <v>吨</v>
      </c>
      <c r="E6836" s="2">
        <f>'[1]2025年已发货'!E:E</f>
        <v>25</v>
      </c>
      <c r="F6836" s="4">
        <f>'[1]2025年已发货'!F:F</f>
        <v>45905</v>
      </c>
      <c r="G6836" s="2" t="str">
        <f>'[1]2025年已发货'!G:G</f>
        <v>（自永高速-自永3标六局交通分公司）四川省内江市隆昌市圣灯镇自永项目3标隆昌市圣灯镇中心学校</v>
      </c>
      <c r="H6836" s="2" t="str">
        <f>'[1]2025年已发货'!H:H</f>
        <v>李工</v>
      </c>
      <c r="I6836" s="2">
        <f>'[1]2025年已发货'!I:I</f>
        <v>19212995868</v>
      </c>
      <c r="J6836" s="2" vm="1" t="e">
        <f>_xlfn._xlws.FILTER(辅助信息!D:D,辅助信息!G:G=G6836)</f>
        <v>#VALUE!</v>
      </c>
    </row>
    <row r="6837" spans="1:10">
      <c r="A6837" s="2" t="str">
        <f>'[1]2025年已发货'!A:A</f>
        <v>德胜</v>
      </c>
      <c r="B6837" s="2" t="str">
        <f>'[1]2025年已发货'!B:B</f>
        <v>螺纹钢</v>
      </c>
      <c r="C6837" s="2" t="str">
        <f>'[1]2025年已发货'!C:C</f>
        <v>HRB400E Φ16×9米</v>
      </c>
      <c r="D6837" s="2" t="str">
        <f>'[1]2025年已发货'!D:D</f>
        <v>吨</v>
      </c>
      <c r="E6837" s="2">
        <f>'[1]2025年已发货'!E:E</f>
        <v>35</v>
      </c>
      <c r="F6837" s="4">
        <f>'[1]2025年已发货'!F:F</f>
        <v>45905</v>
      </c>
      <c r="G6837" s="2" t="str">
        <f>'[1]2025年已发货'!G:G</f>
        <v>自永4标一局四公司（四川省内江市隆昌市金鹅街道自永4标一局四公司钢筋棚）</v>
      </c>
      <c r="H6837" s="2" t="str">
        <f>'[1]2025年已发货'!H:H</f>
        <v>郝优</v>
      </c>
      <c r="I6837" s="2">
        <f>'[1]2025年已发货'!I:I</f>
        <v>13891371707</v>
      </c>
      <c r="J6837" s="2" vm="1" t="e">
        <f>_xlfn._xlws.FILTER(辅助信息!D:D,辅助信息!G:G=G6837)</f>
        <v>#VALUE!</v>
      </c>
    </row>
    <row r="6838" spans="1:10">
      <c r="A6838" s="2" t="str">
        <f>'[1]2025年已发货'!A:A</f>
        <v>德胜</v>
      </c>
      <c r="B6838" s="2" t="str">
        <f>'[1]2025年已发货'!B:B</f>
        <v>螺纹钢</v>
      </c>
      <c r="C6838" s="2" t="str">
        <f>'[1]2025年已发货'!C:C</f>
        <v>HRB400E Φ25×12米</v>
      </c>
      <c r="D6838" s="2" t="str">
        <f>'[1]2025年已发货'!D:D</f>
        <v>吨</v>
      </c>
      <c r="E6838" s="2">
        <f>'[1]2025年已发货'!E:E</f>
        <v>35</v>
      </c>
      <c r="F6838" s="4">
        <f>'[1]2025年已发货'!F:F</f>
        <v>45905</v>
      </c>
      <c r="G6838" s="2" t="str">
        <f>'[1]2025年已发货'!G:G</f>
        <v>自永4标一局四公司（四川省内江市隆昌市金鹅街道自永4标一局四公司钢筋棚）</v>
      </c>
      <c r="H6838" s="2" t="str">
        <f>'[1]2025年已发货'!H:H</f>
        <v>郝优</v>
      </c>
      <c r="I6838" s="2">
        <f>'[1]2025年已发货'!I:I</f>
        <v>13891371707</v>
      </c>
      <c r="J6838" s="2" vm="1" t="e">
        <f>_xlfn._xlws.FILTER(辅助信息!D:D,辅助信息!G:G=G6838)</f>
        <v>#VALUE!</v>
      </c>
    </row>
    <row r="6839" spans="1:10">
      <c r="A6839" s="2" t="str">
        <f>'[1]2025年已发货'!A:A</f>
        <v>德胜恒嘉</v>
      </c>
      <c r="B6839" s="2" t="str">
        <f>'[1]2025年已发货'!B:B</f>
        <v>螺纹钢</v>
      </c>
      <c r="C6839" s="2" t="str">
        <f>'[1]2025年已发货'!C:C</f>
        <v>HRB400EФ12*12m</v>
      </c>
      <c r="D6839" s="2" t="str">
        <f>'[1]2025年已发货'!D:D</f>
        <v>吨</v>
      </c>
      <c r="E6839" s="2">
        <f>'[1]2025年已发货'!E:E</f>
        <v>105</v>
      </c>
      <c r="F6839" s="4">
        <f>'[1]2025年已发货'!F:F</f>
        <v>45905</v>
      </c>
      <c r="G6839" s="2" t="str">
        <f>'[1]2025年已发货'!G:G</f>
        <v>（中铁六局呼和公司康新高速TJ4-2标）四川省甘孜藏族自治州康定市新都桥镇东俄罗三村中建八局搅拌站旁</v>
      </c>
      <c r="H6839" s="2" t="str">
        <f>'[1]2025年已发货'!H:H</f>
        <v>许文刚</v>
      </c>
      <c r="I6839" s="2">
        <f>'[1]2025年已发货'!I:I</f>
        <v>15848808186</v>
      </c>
      <c r="J6839" s="2" vm="1" t="e">
        <f>_xlfn._xlws.FILTER(辅助信息!D:D,辅助信息!G:G=G6839)</f>
        <v>#VALUE!</v>
      </c>
    </row>
    <row r="6840" spans="1:10">
      <c r="A6840" s="2" t="str">
        <f>'[1]2025年已发货'!A:A</f>
        <v>德胜恒嘉</v>
      </c>
      <c r="B6840" s="2" t="str">
        <f>'[1]2025年已发货'!B:B</f>
        <v>螺纹钢</v>
      </c>
      <c r="C6840" s="2" t="str">
        <f>'[1]2025年已发货'!C:C</f>
        <v>HRB400EФ12*9m</v>
      </c>
      <c r="D6840" s="2" t="str">
        <f>'[1]2025年已发货'!D:D</f>
        <v>吨</v>
      </c>
      <c r="E6840" s="2">
        <f>'[1]2025年已发货'!E:E</f>
        <v>210</v>
      </c>
      <c r="F6840" s="4">
        <f>'[1]2025年已发货'!F:F</f>
        <v>45905</v>
      </c>
      <c r="G6840" s="2" t="str">
        <f>'[1]2025年已发货'!G:G</f>
        <v>（中铁八局康新高速TJ4-1标）四川省甘孜州康定市新都桥镇超限载检测站</v>
      </c>
      <c r="H6840" s="2" t="str">
        <f>'[1]2025年已发货'!H:H</f>
        <v>刘俊</v>
      </c>
      <c r="I6840" s="2">
        <f>'[1]2025年已发货'!I:I</f>
        <v>18587764925</v>
      </c>
      <c r="J6840" s="2" vm="1" t="e">
        <f>_xlfn._xlws.FILTER(辅助信息!D:D,辅助信息!G:G=G6840)</f>
        <v>#VALUE!</v>
      </c>
    </row>
    <row r="6841" spans="1:10">
      <c r="A6841" s="2" t="str">
        <f>'[1]2025年已发货'!A:A</f>
        <v>德胜恒嘉</v>
      </c>
      <c r="B6841" s="2" t="str">
        <f>'[1]2025年已发货'!B:B</f>
        <v>螺纹钢</v>
      </c>
      <c r="C6841" s="2" t="str">
        <f>'[1]2025年已发货'!C:C</f>
        <v>HRB400EФ14*9m</v>
      </c>
      <c r="D6841" s="2" t="str">
        <f>'[1]2025年已发货'!D:D</f>
        <v>吨</v>
      </c>
      <c r="E6841" s="2">
        <f>'[1]2025年已发货'!E:E</f>
        <v>35</v>
      </c>
      <c r="F6841" s="4">
        <f>'[1]2025年已发货'!F:F</f>
        <v>45905</v>
      </c>
      <c r="G6841" s="2" t="str">
        <f>'[1]2025年已发货'!G:G</f>
        <v>（中铁八局康新高速TJ4-1标）四川省甘孜州康定市新都桥镇超限载检测站</v>
      </c>
      <c r="H6841" s="2" t="str">
        <f>'[1]2025年已发货'!H:H</f>
        <v>刘俊</v>
      </c>
      <c r="I6841" s="2">
        <f>'[1]2025年已发货'!I:I</f>
        <v>18587764925</v>
      </c>
      <c r="J6841" s="2" vm="1" t="e">
        <f>_xlfn._xlws.FILTER(辅助信息!D:D,辅助信息!G:G=G6841)</f>
        <v>#VALUE!</v>
      </c>
    </row>
    <row r="6842" spans="1:10">
      <c r="A6842" s="2" t="str">
        <f>'[1]2025年已发货'!A:A</f>
        <v>德胜恒嘉</v>
      </c>
      <c r="B6842" s="2" t="str">
        <f>'[1]2025年已发货'!B:B</f>
        <v>螺纹钢</v>
      </c>
      <c r="C6842" s="2" t="str">
        <f>'[1]2025年已发货'!C:C</f>
        <v>HRB400EФ20*9m</v>
      </c>
      <c r="D6842" s="2" t="str">
        <f>'[1]2025年已发货'!D:D</f>
        <v>吨</v>
      </c>
      <c r="E6842" s="2">
        <f>'[1]2025年已发货'!E:E</f>
        <v>35</v>
      </c>
      <c r="F6842" s="4">
        <f>'[1]2025年已发货'!F:F</f>
        <v>45905</v>
      </c>
      <c r="G6842" s="2" t="str">
        <f>'[1]2025年已发货'!G:G</f>
        <v>（中铁八局康新高速TJ4-1标）四川省甘孜州康定市新都桥镇超限载检测站</v>
      </c>
      <c r="H6842" s="2" t="str">
        <f>'[1]2025年已发货'!H:H</f>
        <v>刘俊</v>
      </c>
      <c r="I6842" s="2">
        <f>'[1]2025年已发货'!I:I</f>
        <v>18587764925</v>
      </c>
      <c r="J6842" s="2" vm="1" t="e">
        <f>_xlfn._xlws.FILTER(辅助信息!D:D,辅助信息!G:G=G6842)</f>
        <v>#VALUE!</v>
      </c>
    </row>
    <row r="6843" spans="1:10">
      <c r="A6843" s="2" t="str">
        <f>'[1]2025年已发货'!A:A</f>
        <v>德胜恒嘉</v>
      </c>
      <c r="B6843" s="2" t="str">
        <f>'[1]2025年已发货'!B:B</f>
        <v>螺纹钢</v>
      </c>
      <c r="C6843" s="2" t="str">
        <f>'[1]2025年已发货'!C:C</f>
        <v>HRB400EФ22*9m</v>
      </c>
      <c r="D6843" s="2" t="str">
        <f>'[1]2025年已发货'!D:D</f>
        <v>吨</v>
      </c>
      <c r="E6843" s="2">
        <f>'[1]2025年已发货'!E:E</f>
        <v>35</v>
      </c>
      <c r="F6843" s="4">
        <f>'[1]2025年已发货'!F:F</f>
        <v>45905</v>
      </c>
      <c r="G6843" s="2" t="str">
        <f>'[1]2025年已发货'!G:G</f>
        <v>（中铁八局康新高速TJ4-1标）四川省甘孜州康定市新都桥镇超限载检测站</v>
      </c>
      <c r="H6843" s="2" t="str">
        <f>'[1]2025年已发货'!H:H</f>
        <v>刘俊</v>
      </c>
      <c r="I6843" s="2">
        <f>'[1]2025年已发货'!I:I</f>
        <v>18587764925</v>
      </c>
      <c r="J6843" s="2" vm="1" t="e">
        <f>_xlfn._xlws.FILTER(辅助信息!D:D,辅助信息!G:G=G6843)</f>
        <v>#VALUE!</v>
      </c>
    </row>
    <row r="6844" spans="1:10">
      <c r="A6844" s="2" t="str">
        <f>'[1]2025年已发货'!A:A</f>
        <v>德胜恒嘉</v>
      </c>
      <c r="B6844" s="2" t="str">
        <f>'[1]2025年已发货'!B:B</f>
        <v>螺纹钢</v>
      </c>
      <c r="C6844" s="2" t="str">
        <f>'[1]2025年已发货'!C:C</f>
        <v>HRB400EФ28*9m</v>
      </c>
      <c r="D6844" s="2" t="str">
        <f>'[1]2025年已发货'!D:D</f>
        <v>吨</v>
      </c>
      <c r="E6844" s="2">
        <f>'[1]2025年已发货'!E:E</f>
        <v>35</v>
      </c>
      <c r="F6844" s="4">
        <f>'[1]2025年已发货'!F:F</f>
        <v>45905</v>
      </c>
      <c r="G6844" s="2" t="str">
        <f>'[1]2025年已发货'!G:G</f>
        <v>（中铁八局康新高速TJ4-1标）四川省甘孜州康定市新都桥镇超限载检测站</v>
      </c>
      <c r="H6844" s="2" t="str">
        <f>'[1]2025年已发货'!H:H</f>
        <v>刘俊</v>
      </c>
      <c r="I6844" s="2">
        <f>'[1]2025年已发货'!I:I</f>
        <v>18587764925</v>
      </c>
      <c r="J6844" s="2" vm="1" t="e">
        <f>_xlfn._xlws.FILTER(辅助信息!D:D,辅助信息!G:G=G6844)</f>
        <v>#VALUE!</v>
      </c>
    </row>
    <row r="6845" spans="1:10">
      <c r="A6845" s="2" t="str">
        <f>'[1]2025年已发货'!A:A</f>
        <v>八局</v>
      </c>
      <c r="B6845" s="2" t="str">
        <f>'[1]2025年已发货'!B:B</f>
        <v>盘螺</v>
      </c>
      <c r="C6845" s="2" t="str">
        <f>'[1]2025年已发货'!C:C</f>
        <v>HRB400EФ10</v>
      </c>
      <c r="D6845" s="2" t="str">
        <f>'[1]2025年已发货'!D:D</f>
        <v>吨</v>
      </c>
      <c r="E6845" s="2">
        <f>'[1]2025年已发货'!E:E</f>
        <v>70</v>
      </c>
      <c r="F6845" s="4">
        <f>'[1]2025年已发货'!F:F</f>
        <v>45905</v>
      </c>
      <c r="G6845" s="2" t="str">
        <f>'[1]2025年已发货'!G:G</f>
        <v>（中铁八局康新高速TJ4-1标）四川省甘孜州康定市新都桥镇超限载检测站</v>
      </c>
      <c r="H6845" s="2" t="str">
        <f>'[1]2025年已发货'!H:H</f>
        <v>刘俊</v>
      </c>
      <c r="I6845" s="2">
        <f>'[1]2025年已发货'!I:I</f>
        <v>18587764925</v>
      </c>
      <c r="J6845" s="2" vm="1" t="e">
        <f>_xlfn._xlws.FILTER(辅助信息!D:D,辅助信息!G:G=G6845)</f>
        <v>#VALUE!</v>
      </c>
    </row>
    <row r="6846" spans="1:10">
      <c r="A6846" s="2" t="str">
        <f>'[1]2025年已发货'!A:A</f>
        <v>八局</v>
      </c>
      <c r="B6846" s="2" t="str">
        <f>'[1]2025年已发货'!B:B</f>
        <v>螺纹钢</v>
      </c>
      <c r="C6846" s="2" t="str">
        <f>'[1]2025年已发货'!C:C</f>
        <v>HRB400EФ12*9m</v>
      </c>
      <c r="D6846" s="2" t="str">
        <f>'[1]2025年已发货'!D:D</f>
        <v>吨</v>
      </c>
      <c r="E6846" s="2">
        <f>'[1]2025年已发货'!E:E</f>
        <v>70</v>
      </c>
      <c r="F6846" s="4">
        <f>'[1]2025年已发货'!F:F</f>
        <v>45905</v>
      </c>
      <c r="G6846" s="2" t="str">
        <f>'[1]2025年已发货'!G:G</f>
        <v>（中铁六局呼和公司康新高速TJ4-2标）四川省甘孜藏族自治州康定市新都桥镇东俄罗三村中建八局搅拌站旁</v>
      </c>
      <c r="H6846" s="2" t="str">
        <f>'[1]2025年已发货'!H:H</f>
        <v>许文刚</v>
      </c>
      <c r="I6846" s="2">
        <f>'[1]2025年已发货'!I:I</f>
        <v>15848808186</v>
      </c>
      <c r="J6846" s="2" vm="1" t="e">
        <f>_xlfn._xlws.FILTER(辅助信息!D:D,辅助信息!G:G=G6846)</f>
        <v>#VALUE!</v>
      </c>
    </row>
    <row r="6847" spans="1:10">
      <c r="A6847" s="2" t="str">
        <f>'[1]2025年已发货'!A:A</f>
        <v>润耀</v>
      </c>
      <c r="B6847" s="2" t="str">
        <f>'[1]2025年已发货'!B:B</f>
        <v>螺纹钢</v>
      </c>
      <c r="C6847" s="2" t="str">
        <f>'[1]2025年已发货'!C:C</f>
        <v>HRB400E Φ22 9m</v>
      </c>
      <c r="D6847" s="2" t="str">
        <f>'[1]2025年已发货'!D:D</f>
        <v>吨</v>
      </c>
      <c r="E6847" s="2">
        <f>'[1]2025年已发货'!E:E</f>
        <v>22</v>
      </c>
      <c r="F6847" s="4">
        <f>'[1]2025年已发货'!F:F</f>
        <v>45905</v>
      </c>
      <c r="G6847" s="2" t="str">
        <f>'[1]2025年已发货'!G:G</f>
        <v>（中铁三局成渝扩容ZCB3-1项目部）内江市胜利收费站红绿灯500米</v>
      </c>
      <c r="H6847" s="2" t="str">
        <f>'[1]2025年已发货'!H:H</f>
        <v>王岩</v>
      </c>
      <c r="I6847" s="2">
        <f>'[1]2025年已发货'!I:I</f>
        <v>17634813323</v>
      </c>
      <c r="J6847" s="2" vm="1" t="e">
        <f>_xlfn._xlws.FILTER(辅助信息!D:D,辅助信息!G:G=G6847)</f>
        <v>#VALUE!</v>
      </c>
    </row>
    <row r="6848" spans="1:10">
      <c r="A6848" s="2" t="str">
        <f>'[1]2025年已发货'!A:A</f>
        <v>润耀</v>
      </c>
      <c r="B6848" s="2" t="str">
        <f>'[1]2025年已发货'!B:B</f>
        <v>螺纹钢</v>
      </c>
      <c r="C6848" s="2" t="str">
        <f>'[1]2025年已发货'!C:C</f>
        <v>HRB400E Φ20 9m</v>
      </c>
      <c r="D6848" s="2" t="str">
        <f>'[1]2025年已发货'!D:D</f>
        <v>吨</v>
      </c>
      <c r="E6848" s="2">
        <f>'[1]2025年已发货'!E:E</f>
        <v>12</v>
      </c>
      <c r="F6848" s="4">
        <f>'[1]2025年已发货'!F:F</f>
        <v>45905</v>
      </c>
      <c r="G6848" s="2" t="str">
        <f>'[1]2025年已发货'!G:G</f>
        <v>（中铁三局成渝扩容ZCB3-1项目部）内江市胜利收费站红绿灯500米</v>
      </c>
      <c r="H6848" s="2" t="str">
        <f>'[1]2025年已发货'!H:H</f>
        <v>王岩</v>
      </c>
      <c r="I6848" s="2">
        <f>'[1]2025年已发货'!I:I</f>
        <v>17634813323</v>
      </c>
      <c r="J6848" s="2" vm="1" t="e">
        <f>_xlfn._xlws.FILTER(辅助信息!D:D,辅助信息!G:G=G6848)</f>
        <v>#VALUE!</v>
      </c>
    </row>
    <row r="6849" spans="1:10">
      <c r="A6849" s="2" t="str">
        <f>'[1]2025年已发货'!A:A</f>
        <v>润耀</v>
      </c>
      <c r="B6849" s="2" t="str">
        <f>'[1]2025年已发货'!B:B</f>
        <v>螺纹钢</v>
      </c>
      <c r="C6849" s="2" t="str">
        <f>'[1]2025年已发货'!C:C</f>
        <v>HRB400EФ12*9m</v>
      </c>
      <c r="D6849" s="2" t="str">
        <f>'[1]2025年已发货'!D:D</f>
        <v>吨</v>
      </c>
      <c r="E6849" s="2">
        <f>'[1]2025年已发货'!E:E</f>
        <v>20</v>
      </c>
      <c r="F6849" s="4">
        <f>'[1]2025年已发货'!F:F</f>
        <v>45905</v>
      </c>
      <c r="G6849" s="2" t="str">
        <f>'[1]2025年已发货'!G:G</f>
        <v>（中核中原-温江北林医养综合体项目）四川省成都市温江区万春大道第三人民医院东</v>
      </c>
      <c r="H6849" s="2" t="str">
        <f>'[1]2025年已发货'!H:H</f>
        <v>蔡杰</v>
      </c>
      <c r="I6849" s="2">
        <f>'[1]2025年已发货'!I:I</f>
        <v>18875129329</v>
      </c>
      <c r="J6849" s="2" vm="1" t="e">
        <f>_xlfn._xlws.FILTER(辅助信息!D:D,辅助信息!G:G=G6849)</f>
        <v>#VALUE!</v>
      </c>
    </row>
    <row r="6850" spans="1:10">
      <c r="A6850" s="2" t="str">
        <f>'[1]2025年已发货'!A:A</f>
        <v>润耀</v>
      </c>
      <c r="B6850" s="2" t="str">
        <f>'[1]2025年已发货'!B:B</f>
        <v>螺纹钢</v>
      </c>
      <c r="C6850" s="2" t="str">
        <f>'[1]2025年已发货'!C:C</f>
        <v>HRB500EФ25*9m</v>
      </c>
      <c r="D6850" s="2" t="str">
        <f>'[1]2025年已发货'!D:D</f>
        <v>吨</v>
      </c>
      <c r="E6850" s="2">
        <f>'[1]2025年已发货'!E:E</f>
        <v>15</v>
      </c>
      <c r="F6850" s="4">
        <f>'[1]2025年已发货'!F:F</f>
        <v>45905</v>
      </c>
      <c r="G6850" s="2" t="str">
        <f>'[1]2025年已发货'!G:G</f>
        <v>（中核中原-温江北林医养综合体项目）四川省成都市温江区万春大道第三人民医院东</v>
      </c>
      <c r="H6850" s="2" t="str">
        <f>'[1]2025年已发货'!H:H</f>
        <v>蔡杰</v>
      </c>
      <c r="I6850" s="2">
        <f>'[1]2025年已发货'!I:I</f>
        <v>18875129329</v>
      </c>
      <c r="J6850" s="2" vm="1" t="e">
        <f>_xlfn._xlws.FILTER(辅助信息!D:D,辅助信息!G:G=G6850)</f>
        <v>#VALUE!</v>
      </c>
    </row>
    <row r="6851" spans="1:10">
      <c r="A6851" s="2" t="str">
        <f>'[1]2025年已发货'!A:A</f>
        <v>润耀</v>
      </c>
      <c r="B6851" s="2" t="str">
        <f>'[1]2025年已发货'!B:B</f>
        <v>螺纹钢</v>
      </c>
      <c r="C6851" s="2" t="str">
        <f>'[1]2025年已发货'!C:C</f>
        <v>HRB500E Φ12 12m</v>
      </c>
      <c r="D6851" s="2" t="str">
        <f>'[1]2025年已发货'!D:D</f>
        <v>吨</v>
      </c>
      <c r="E6851" s="2">
        <f>'[1]2025年已发货'!E:E</f>
        <v>25</v>
      </c>
      <c r="F6851" s="4">
        <f>'[1]2025年已发货'!F:F</f>
        <v>45905</v>
      </c>
      <c r="G6851" s="2" t="str">
        <f>'[1]2025年已发货'!G:G</f>
        <v>(华西乐山）-四川省乐山市市中区苏稽镇校地共建产教融合基地建设项目二标段</v>
      </c>
      <c r="H6851" s="2" t="str">
        <f>'[1]2025年已发货'!H:H</f>
        <v>彭江涛</v>
      </c>
      <c r="I6851" s="2">
        <f>'[1]2025年已发货'!I:I</f>
        <v>13990276572</v>
      </c>
      <c r="J6851" s="2" vm="1" t="e">
        <f>_xlfn._xlws.FILTER(辅助信息!D:D,辅助信息!G:G=G6851)</f>
        <v>#VALUE!</v>
      </c>
    </row>
    <row r="6852" spans="1:10">
      <c r="A6852" s="2" t="str">
        <f>'[1]2025年已发货'!A:A</f>
        <v>润耀</v>
      </c>
      <c r="B6852" s="2" t="str">
        <f>'[1]2025年已发货'!B:B</f>
        <v>螺纹钢</v>
      </c>
      <c r="C6852" s="2" t="str">
        <f>'[1]2025年已发货'!C:C</f>
        <v>HRB500E Φ14 12m</v>
      </c>
      <c r="D6852" s="2" t="str">
        <f>'[1]2025年已发货'!D:D</f>
        <v>吨</v>
      </c>
      <c r="E6852" s="2">
        <f>'[1]2025年已发货'!E:E</f>
        <v>10</v>
      </c>
      <c r="F6852" s="4">
        <f>'[1]2025年已发货'!F:F</f>
        <v>45905</v>
      </c>
      <c r="G6852" s="2" t="str">
        <f>'[1]2025年已发货'!G:G</f>
        <v>(华西乐山）-四川省乐山市市中区苏稽镇校地共建产教融合基地建设项目二标段</v>
      </c>
      <c r="H6852" s="2" t="str">
        <f>'[1]2025年已发货'!H:H</f>
        <v>彭江涛</v>
      </c>
      <c r="I6852" s="2">
        <f>'[1]2025年已发货'!I:I</f>
        <v>13990276572</v>
      </c>
      <c r="J6852" s="2" vm="1" t="e">
        <f>_xlfn._xlws.FILTER(辅助信息!D:D,辅助信息!G:G=G6852)</f>
        <v>#VALUE!</v>
      </c>
    </row>
    <row r="6853" spans="1:10">
      <c r="A6853" s="2" t="str">
        <f>'[1]2025年已发货'!A:A</f>
        <v>润耀</v>
      </c>
      <c r="B6853" s="2" t="str">
        <f>'[1]2025年已发货'!B:B</f>
        <v>螺纹钢</v>
      </c>
      <c r="C6853" s="2" t="str">
        <f>'[1]2025年已发货'!C:C</f>
        <v>HRB500E Φ25</v>
      </c>
      <c r="D6853" s="2" t="str">
        <f>'[1]2025年已发货'!D:D</f>
        <v>吨</v>
      </c>
      <c r="E6853" s="2">
        <f>'[1]2025年已发货'!E:E</f>
        <v>35</v>
      </c>
      <c r="F6853" s="4">
        <f>'[1]2025年已发货'!F:F</f>
        <v>45905</v>
      </c>
      <c r="G6853" s="2" t="str">
        <f>'[1]2025年已发货'!G:G</f>
        <v>(华西乐山）-四川省乐山市市中区苏稽镇校地共建产教融合基地建设项目二标段</v>
      </c>
      <c r="H6853" s="2" t="str">
        <f>'[1]2025年已发货'!H:H</f>
        <v>彭江涛</v>
      </c>
      <c r="I6853" s="2">
        <f>'[1]2025年已发货'!I:I</f>
        <v>13990276572</v>
      </c>
      <c r="J6853" s="2" vm="1" t="e">
        <f>_xlfn._xlws.FILTER(辅助信息!D:D,辅助信息!G:G=G6853)</f>
        <v>#VALUE!</v>
      </c>
    </row>
    <row r="6854" spans="1:10">
      <c r="A6854" s="2" t="str">
        <f>'[1]2025年已发货'!A:A</f>
        <v>润耀</v>
      </c>
      <c r="B6854" s="2" t="str">
        <f>'[1]2025年已发货'!B:B</f>
        <v>盘螺</v>
      </c>
      <c r="C6854" s="2" t="str">
        <f>'[1]2025年已发货'!C:C</f>
        <v>HRB400E Φ10</v>
      </c>
      <c r="D6854" s="2" t="str">
        <f>'[1]2025年已发货'!D:D</f>
        <v>吨</v>
      </c>
      <c r="E6854" s="2">
        <f>'[1]2025年已发货'!E:E</f>
        <v>10</v>
      </c>
      <c r="F6854" s="4">
        <f>'[1]2025年已发货'!F:F</f>
        <v>45905</v>
      </c>
      <c r="G6854" s="2" t="str">
        <f>'[1]2025年已发货'!G:G</f>
        <v>(五冶建设扩建艺体中学二期工程)四川省成都市双流区光荣路成都艺体中学南200米</v>
      </c>
      <c r="H6854" s="2" t="str">
        <f>'[1]2025年已发货'!H:H</f>
        <v>谢序强</v>
      </c>
      <c r="I6854" s="2">
        <f>'[1]2025年已发货'!I:I</f>
        <v>13458588232</v>
      </c>
      <c r="J6854" s="2" t="str">
        <f>_xlfn._xlws.FILTER(辅助信息!D:D,辅助信息!G:G=G6854)</f>
        <v>五冶建设扩建艺体中学二期工程</v>
      </c>
    </row>
    <row r="6855" spans="1:10">
      <c r="A6855" s="2" t="str">
        <f>'[1]2025年已发货'!A:A</f>
        <v>润耀</v>
      </c>
      <c r="B6855" s="2" t="str">
        <f>'[1]2025年已发货'!B:B</f>
        <v>螺纹钢</v>
      </c>
      <c r="C6855" s="2" t="str">
        <f>'[1]2025年已发货'!C:C</f>
        <v>HRB400E Φ12 9m</v>
      </c>
      <c r="D6855" s="2" t="str">
        <f>'[1]2025年已发货'!D:D</f>
        <v>吨</v>
      </c>
      <c r="E6855" s="2">
        <f>'[1]2025年已发货'!E:E</f>
        <v>21</v>
      </c>
      <c r="F6855" s="4">
        <f>'[1]2025年已发货'!F:F</f>
        <v>45905</v>
      </c>
      <c r="G6855" s="2" t="str">
        <f>'[1]2025年已发货'!G:G</f>
        <v>(五冶建设扩建艺体中学二期工程)四川省成都市双流区光荣路成都艺体中学南200米</v>
      </c>
      <c r="H6855" s="2" t="str">
        <f>'[1]2025年已发货'!H:H</f>
        <v>谢序强</v>
      </c>
      <c r="I6855" s="2">
        <f>'[1]2025年已发货'!I:I</f>
        <v>13458588232</v>
      </c>
      <c r="J6855" s="2" t="str">
        <f>_xlfn._xlws.FILTER(辅助信息!D:D,辅助信息!G:G=G6855)</f>
        <v>五冶建设扩建艺体中学二期工程</v>
      </c>
    </row>
    <row r="6856" spans="1:10">
      <c r="A6856" s="2" t="str">
        <f>'[1]2025年已发货'!A:A</f>
        <v>润耀</v>
      </c>
      <c r="B6856" s="2" t="str">
        <f>'[1]2025年已发货'!B:B</f>
        <v>螺纹钢</v>
      </c>
      <c r="C6856" s="2" t="str">
        <f>'[1]2025年已发货'!C:C</f>
        <v>HRB500E Φ25</v>
      </c>
      <c r="D6856" s="2" t="str">
        <f>'[1]2025年已发货'!D:D</f>
        <v>吨</v>
      </c>
      <c r="E6856" s="2">
        <f>'[1]2025年已发货'!E:E</f>
        <v>21</v>
      </c>
      <c r="F6856" s="4">
        <f>'[1]2025年已发货'!F:F</f>
        <v>45905</v>
      </c>
      <c r="G6856" s="2" t="str">
        <f>'[1]2025年已发货'!G:G</f>
        <v>(五冶建设扩建艺体中学二期工程)四川省成都市双流区光荣路成都艺体中学南200米</v>
      </c>
      <c r="H6856" s="2" t="str">
        <f>'[1]2025年已发货'!H:H</f>
        <v>谢序强</v>
      </c>
      <c r="I6856" s="2">
        <f>'[1]2025年已发货'!I:I</f>
        <v>13458588232</v>
      </c>
      <c r="J6856" s="2" t="str">
        <f>_xlfn._xlws.FILTER(辅助信息!D:D,辅助信息!G:G=G6856)</f>
        <v>五冶建设扩建艺体中学二期工程</v>
      </c>
    </row>
    <row r="6857" spans="1:10">
      <c r="A6857" s="2" t="str">
        <f>'[1]2025年已发货'!A:A</f>
        <v>润耀</v>
      </c>
      <c r="B6857" s="2" t="str">
        <f>'[1]2025年已发货'!B:B</f>
        <v>螺纹钢</v>
      </c>
      <c r="C6857" s="2" t="str">
        <f>'[1]2025年已发货'!C:C</f>
        <v>HRB500E Φ28</v>
      </c>
      <c r="D6857" s="2" t="str">
        <f>'[1]2025年已发货'!D:D</f>
        <v>吨</v>
      </c>
      <c r="E6857" s="2">
        <f>'[1]2025年已发货'!E:E</f>
        <v>9</v>
      </c>
      <c r="F6857" s="4">
        <f>'[1]2025年已发货'!F:F</f>
        <v>45905</v>
      </c>
      <c r="G6857" s="2" t="str">
        <f>'[1]2025年已发货'!G:G</f>
        <v>(五冶建设扩建艺体中学二期工程)四川省成都市双流区光荣路成都艺体中学南200米</v>
      </c>
      <c r="H6857" s="2" t="str">
        <f>'[1]2025年已发货'!H:H</f>
        <v>谢序强</v>
      </c>
      <c r="I6857" s="2">
        <f>'[1]2025年已发货'!I:I</f>
        <v>13458588232</v>
      </c>
      <c r="J6857" s="2" t="str">
        <f>_xlfn._xlws.FILTER(辅助信息!D:D,辅助信息!G:G=G6857)</f>
        <v>五冶建设扩建艺体中学二期工程</v>
      </c>
    </row>
    <row r="6858" spans="1:10">
      <c r="A6858" s="2" t="str">
        <f>'[1]2025年已发货'!A:A</f>
        <v>润耀</v>
      </c>
      <c r="B6858" s="2" t="str">
        <f>'[1]2025年已发货'!B:B</f>
        <v>螺纹钢</v>
      </c>
      <c r="C6858" s="2" t="str">
        <f>'[1]2025年已发货'!C:C</f>
        <v>HRB500E Φ32</v>
      </c>
      <c r="D6858" s="2" t="str">
        <f>'[1]2025年已发货'!D:D</f>
        <v>吨</v>
      </c>
      <c r="E6858" s="2">
        <f>'[1]2025年已发货'!E:E</f>
        <v>9</v>
      </c>
      <c r="F6858" s="4">
        <f>'[1]2025年已发货'!F:F</f>
        <v>45905</v>
      </c>
      <c r="G6858" s="2" t="str">
        <f>'[1]2025年已发货'!G:G</f>
        <v>(五冶建设扩建艺体中学二期工程)四川省成都市双流区光荣路成都艺体中学南200米</v>
      </c>
      <c r="H6858" s="2" t="str">
        <f>'[1]2025年已发货'!H:H</f>
        <v>谢序强</v>
      </c>
      <c r="I6858" s="2">
        <f>'[1]2025年已发货'!I:I</f>
        <v>13458588232</v>
      </c>
      <c r="J6858" s="2" t="str">
        <f>_xlfn._xlws.FILTER(辅助信息!D:D,辅助信息!G:G=G6858)</f>
        <v>五冶建设扩建艺体中学二期工程</v>
      </c>
    </row>
    <row r="6859" spans="1:10">
      <c r="A6859" s="2" t="str">
        <f>'[1]2025年已发货'!A:A</f>
        <v>德胜恒嘉</v>
      </c>
      <c r="B6859" s="2" t="str">
        <f>'[1]2025年已发货'!B:B</f>
        <v>螺纹钢</v>
      </c>
      <c r="C6859" s="2" t="str">
        <f>'[1]2025年已发货'!C:C</f>
        <v>HRB400E Φ25*12m</v>
      </c>
      <c r="D6859" s="2" t="str">
        <f>'[1]2025年已发货'!D:D</f>
        <v>吨</v>
      </c>
      <c r="E6859" s="2">
        <f>'[1]2025年已发货'!E:E</f>
        <v>35</v>
      </c>
      <c r="F6859" s="4">
        <f>'[1]2025年已发货'!F:F</f>
        <v>45905</v>
      </c>
      <c r="G6859" s="2" t="str">
        <f>'[1]2025年已发货'!G:G</f>
        <v>（中铁广州局-成渝扩容2标）成渝扩容项目ZCB3-2标2#钢筋厂【雁江区联盟桥东北50米(资资路) 】</v>
      </c>
      <c r="H6859" s="2" t="str">
        <f>'[1]2025年已发货'!H:H</f>
        <v>刘沛琦</v>
      </c>
      <c r="I6859" s="2">
        <f>'[1]2025年已发货'!I:I</f>
        <v>18011784798</v>
      </c>
      <c r="J6859" s="2" vm="1" t="e">
        <f>_xlfn._xlws.FILTER(辅助信息!D:D,辅助信息!G:G=G6859)</f>
        <v>#VALUE!</v>
      </c>
    </row>
    <row r="6860" spans="1:10">
      <c r="A6860" s="2" t="str">
        <f>'[1]2025年已发货'!A:A</f>
        <v>德胜恒嘉</v>
      </c>
      <c r="B6860" s="2" t="str">
        <f>'[1]2025年已发货'!B:B</f>
        <v>螺纹钢</v>
      </c>
      <c r="C6860" s="2" t="str">
        <f>'[1]2025年已发货'!C:C</f>
        <v>HRB400E Φ28*12m</v>
      </c>
      <c r="D6860" s="2" t="str">
        <f>'[1]2025年已发货'!D:D</f>
        <v>吨</v>
      </c>
      <c r="E6860" s="2">
        <f>'[1]2025年已发货'!E:E</f>
        <v>35</v>
      </c>
      <c r="F6860" s="4">
        <f>'[1]2025年已发货'!F:F</f>
        <v>45905</v>
      </c>
      <c r="G6860" s="2" t="str">
        <f>'[1]2025年已发货'!G:G</f>
        <v>（中铁广州局-成渝扩容2标）成渝扩容项目ZCB3-2标2#钢筋厂【雁江区联盟桥东北50米(资资路) 】</v>
      </c>
      <c r="H6860" s="2" t="str">
        <f>'[1]2025年已发货'!H:H</f>
        <v>刘沛琦</v>
      </c>
      <c r="I6860" s="2">
        <f>'[1]2025年已发货'!I:I</f>
        <v>18011784798</v>
      </c>
      <c r="J6860" s="2" vm="1" t="e">
        <f>_xlfn._xlws.FILTER(辅助信息!D:D,辅助信息!G:G=G6860)</f>
        <v>#VALUE!</v>
      </c>
    </row>
    <row r="6861" spans="1:10">
      <c r="A6861" s="2" t="str">
        <f>'[1]2025年已发货'!A:A</f>
        <v>德胜恒嘉</v>
      </c>
      <c r="B6861" s="2" t="str">
        <f>'[1]2025年已发货'!B:B</f>
        <v>螺纹钢</v>
      </c>
      <c r="C6861" s="2" t="str">
        <f>'[1]2025年已发货'!C:C</f>
        <v>HRB400E Φ16 12m</v>
      </c>
      <c r="D6861" s="2" t="str">
        <f>'[1]2025年已发货'!D:D</f>
        <v>吨</v>
      </c>
      <c r="E6861" s="2">
        <f>'[1]2025年已发货'!E:E</f>
        <v>70</v>
      </c>
      <c r="F6861" s="4">
        <f>'[1]2025年已发货'!F:F</f>
        <v>45905</v>
      </c>
      <c r="G6861" s="2" t="str">
        <f>'[1]2025年已发货'!G:G</f>
        <v>（中铁五局-成渝扩容3标）四川省资阳市雁江区伍隍镇铺子村雁江区X138</v>
      </c>
      <c r="H6861" s="2" t="str">
        <f>'[1]2025年已发货'!H:H</f>
        <v>王健</v>
      </c>
      <c r="I6861" s="2">
        <f>'[1]2025年已发货'!I:I</f>
        <v>17726168395</v>
      </c>
      <c r="J6861" s="2" vm="1" t="e">
        <f>_xlfn._xlws.FILTER(辅助信息!D:D,辅助信息!G:G=G6861)</f>
        <v>#VALUE!</v>
      </c>
    </row>
    <row r="6862" spans="1:10">
      <c r="A6862" s="2" t="str">
        <f>'[1]2025年已发货'!A:A</f>
        <v>德胜恒嘉</v>
      </c>
      <c r="B6862" s="2" t="str">
        <f>'[1]2025年已发货'!B:B</f>
        <v>螺纹钢</v>
      </c>
      <c r="C6862" s="2" t="str">
        <f>'[1]2025年已发货'!C:C</f>
        <v>HRB400E Φ20 12m</v>
      </c>
      <c r="D6862" s="2" t="str">
        <f>'[1]2025年已发货'!D:D</f>
        <v>吨</v>
      </c>
      <c r="E6862" s="2">
        <f>'[1]2025年已发货'!E:E</f>
        <v>70</v>
      </c>
      <c r="F6862" s="4">
        <f>'[1]2025年已发货'!F:F</f>
        <v>45905</v>
      </c>
      <c r="G6862" s="2" t="str">
        <f>'[1]2025年已发货'!G:G</f>
        <v>（中铁五局-成渝扩容3标）四川省资阳市雁江区伍隍镇铺子村雁江区X138</v>
      </c>
      <c r="H6862" s="2" t="str">
        <f>'[1]2025年已发货'!H:H</f>
        <v>王健</v>
      </c>
      <c r="I6862" s="2">
        <f>'[1]2025年已发货'!I:I</f>
        <v>17726168395</v>
      </c>
      <c r="J6862" s="2" vm="1" t="e">
        <f>_xlfn._xlws.FILTER(辅助信息!D:D,辅助信息!G:G=G6862)</f>
        <v>#VALUE!</v>
      </c>
    </row>
    <row r="6863" spans="1:10">
      <c r="A6863" s="2" t="str">
        <f>'[1]2025年已发货'!A:A</f>
        <v>德胜恒嘉</v>
      </c>
      <c r="B6863" s="2" t="str">
        <f>'[1]2025年已发货'!B:B</f>
        <v>螺纹钢</v>
      </c>
      <c r="C6863" s="2" t="str">
        <f>'[1]2025年已发货'!C:C</f>
        <v>HRB400E Φ28 12m</v>
      </c>
      <c r="D6863" s="2" t="str">
        <f>'[1]2025年已发货'!D:D</f>
        <v>吨</v>
      </c>
      <c r="E6863" s="2">
        <f>'[1]2025年已发货'!E:E</f>
        <v>70</v>
      </c>
      <c r="F6863" s="4">
        <f>'[1]2025年已发货'!F:F</f>
        <v>45905</v>
      </c>
      <c r="G6863" s="2" t="str">
        <f>'[1]2025年已发货'!G:G</f>
        <v>（中铁五局-成渝扩容3标）四川省资阳市雁江区伍隍镇铺子村雁江区X138</v>
      </c>
      <c r="H6863" s="2" t="str">
        <f>'[1]2025年已发货'!H:H</f>
        <v>王健</v>
      </c>
      <c r="I6863" s="2">
        <f>'[1]2025年已发货'!I:I</f>
        <v>17726168395</v>
      </c>
      <c r="J6863" s="2" vm="1" t="e">
        <f>_xlfn._xlws.FILTER(辅助信息!D:D,辅助信息!G:G=G6863)</f>
        <v>#VALUE!</v>
      </c>
    </row>
    <row r="6864" spans="1:10">
      <c r="A6864" s="2" t="str">
        <f>'[1]2025年已发货'!A:A</f>
        <v>钢固融</v>
      </c>
      <c r="B6864" s="2" t="str">
        <f>'[1]2025年已发货'!B:B</f>
        <v>盘螺</v>
      </c>
      <c r="C6864" s="2" t="str">
        <f>'[1]2025年已发货'!C:C</f>
        <v>HRB400E Φ8</v>
      </c>
      <c r="D6864" s="2" t="str">
        <f>'[1]2025年已发货'!D:D</f>
        <v>吨</v>
      </c>
      <c r="E6864" s="2">
        <f>'[1]2025年已发货'!E:E</f>
        <v>10</v>
      </c>
      <c r="F6864" s="4">
        <f>'[1]2025年已发货'!F:F</f>
        <v>45905</v>
      </c>
      <c r="G6864" s="2" t="str">
        <f>'[1]2025年已发货'!G:G</f>
        <v>(华西乐山）-四川省乐山市市中区苏稽镇校地共建产教融合基地建设项目二标段</v>
      </c>
      <c r="H6864" s="2" t="str">
        <f>'[1]2025年已发货'!H:H</f>
        <v>彭江涛</v>
      </c>
      <c r="I6864" s="2">
        <f>'[1]2025年已发货'!I:I</f>
        <v>13990276572</v>
      </c>
      <c r="J6864" s="2" vm="1" t="e">
        <f>_xlfn._xlws.FILTER(辅助信息!D:D,辅助信息!G:G=G6864)</f>
        <v>#VALUE!</v>
      </c>
    </row>
    <row r="6865" spans="1:10">
      <c r="A6865" s="2" t="str">
        <f>'[1]2025年已发货'!A:A</f>
        <v>钢固融</v>
      </c>
      <c r="B6865" s="2" t="str">
        <f>'[1]2025年已发货'!B:B</f>
        <v>盘螺</v>
      </c>
      <c r="C6865" s="2" t="str">
        <f>'[1]2025年已发货'!C:C</f>
        <v>HRB400E Φ12</v>
      </c>
      <c r="D6865" s="2" t="str">
        <f>'[1]2025年已发货'!D:D</f>
        <v>吨</v>
      </c>
      <c r="E6865" s="2">
        <f>'[1]2025年已发货'!E:E</f>
        <v>25</v>
      </c>
      <c r="F6865" s="4">
        <f>'[1]2025年已发货'!F:F</f>
        <v>45905</v>
      </c>
      <c r="G6865" s="2" t="str">
        <f>'[1]2025年已发货'!G:G</f>
        <v>(华西乐山）-四川省乐山市市中区苏稽镇校地共建产教融合基地建设项目二标段</v>
      </c>
      <c r="H6865" s="2" t="str">
        <f>'[1]2025年已发货'!H:H</f>
        <v>彭江涛</v>
      </c>
      <c r="I6865" s="2">
        <f>'[1]2025年已发货'!I:I</f>
        <v>13990276572</v>
      </c>
      <c r="J6865" s="2" vm="1" t="e">
        <f>_xlfn._xlws.FILTER(辅助信息!D:D,辅助信息!G:G=G6865)</f>
        <v>#VALUE!</v>
      </c>
    </row>
    <row r="6866" spans="1:10">
      <c r="A6866" s="2" t="str">
        <f>'[1]2025年已发货'!A:A</f>
        <v>钢固融</v>
      </c>
      <c r="B6866" s="2" t="str">
        <f>'[1]2025年已发货'!B:B</f>
        <v>螺纹钢</v>
      </c>
      <c r="C6866" s="2" t="str">
        <f>'[1]2025年已发货'!C:C</f>
        <v>HRB500E Φ25 12m</v>
      </c>
      <c r="D6866" s="2" t="str">
        <f>'[1]2025年已发货'!D:D</f>
        <v>吨</v>
      </c>
      <c r="E6866" s="2">
        <f>'[1]2025年已发货'!E:E</f>
        <v>35</v>
      </c>
      <c r="F6866" s="4">
        <f>'[1]2025年已发货'!F:F</f>
        <v>45905</v>
      </c>
      <c r="G6866" s="2" t="str">
        <f>'[1]2025年已发货'!G:G</f>
        <v>(华西乐山）-四川省乐山市市中区苏稽镇校地共建产教融合基地建设项目二标段</v>
      </c>
      <c r="H6866" s="2" t="str">
        <f>'[1]2025年已发货'!H:H</f>
        <v>彭江涛</v>
      </c>
      <c r="I6866" s="2">
        <f>'[1]2025年已发货'!I:I</f>
        <v>13990276572</v>
      </c>
      <c r="J6866" s="2" vm="1" t="e">
        <f>_xlfn._xlws.FILTER(辅助信息!D:D,辅助信息!G:G=G6866)</f>
        <v>#VALUE!</v>
      </c>
    </row>
    <row r="6867" spans="1:10">
      <c r="A6867" s="2" t="str">
        <f>'[1]2025年已发货'!A:A</f>
        <v>钢固融</v>
      </c>
      <c r="B6867" s="2" t="str">
        <f>'[1]2025年已发货'!B:B</f>
        <v>螺纹钢</v>
      </c>
      <c r="C6867" s="2" t="str">
        <f>'[1]2025年已发货'!C:C</f>
        <v>HRB500E Φ12</v>
      </c>
      <c r="D6867" s="2" t="str">
        <f>'[1]2025年已发货'!D:D</f>
        <v>吨</v>
      </c>
      <c r="E6867" s="2">
        <f>'[1]2025年已发货'!E:E</f>
        <v>12.5</v>
      </c>
      <c r="F6867" s="4">
        <f>'[1]2025年已发货'!F:F</f>
        <v>45905</v>
      </c>
      <c r="G6867" s="2" t="str">
        <f>'[1]2025年已发货'!G:G</f>
        <v>(五冶建设扩建艺体中学二期工程)四川省成都市双流区光荣路成都艺体中学南200米</v>
      </c>
      <c r="H6867" s="2" t="str">
        <f>'[1]2025年已发货'!H:H</f>
        <v>谢序强</v>
      </c>
      <c r="I6867" s="2">
        <f>'[1]2025年已发货'!I:I</f>
        <v>13458588232</v>
      </c>
      <c r="J6867" s="2" t="str">
        <f>_xlfn._xlws.FILTER(辅助信息!D:D,辅助信息!G:G=G6867)</f>
        <v>五冶建设扩建艺体中学二期工程</v>
      </c>
    </row>
    <row r="6868" spans="1:10">
      <c r="A6868" s="2" t="str">
        <f>'[1]2025年已发货'!A:A</f>
        <v>钢固融</v>
      </c>
      <c r="B6868" s="2" t="str">
        <f>'[1]2025年已发货'!B:B</f>
        <v>螺纹钢</v>
      </c>
      <c r="C6868" s="2" t="str">
        <f>'[1]2025年已发货'!C:C</f>
        <v>HRB500E Φ25</v>
      </c>
      <c r="D6868" s="2" t="str">
        <f>'[1]2025年已发货'!D:D</f>
        <v>吨</v>
      </c>
      <c r="E6868" s="2">
        <f>'[1]2025年已发货'!E:E</f>
        <v>22.5</v>
      </c>
      <c r="F6868" s="4">
        <f>'[1]2025年已发货'!F:F</f>
        <v>45905</v>
      </c>
      <c r="G6868" s="2" t="str">
        <f>'[1]2025年已发货'!G:G</f>
        <v>(五冶建设扩建艺体中学二期工程)四川省成都市双流区光荣路成都艺体中学南200米</v>
      </c>
      <c r="H6868" s="2" t="str">
        <f>'[1]2025年已发货'!H:H</f>
        <v>谢序强</v>
      </c>
      <c r="I6868" s="2">
        <f>'[1]2025年已发货'!I:I</f>
        <v>13458588232</v>
      </c>
      <c r="J6868" s="2" t="str">
        <f>_xlfn._xlws.FILTER(辅助信息!D:D,辅助信息!G:G=G6868)</f>
        <v>五冶建设扩建艺体中学二期工程</v>
      </c>
    </row>
    <row r="6869" spans="1:10">
      <c r="A6869" s="2" t="str">
        <f>'[1]2025年已发货'!A:A</f>
        <v>钢固融</v>
      </c>
      <c r="B6869" s="2" t="str">
        <f>'[1]2025年已发货'!B:B</f>
        <v>高线</v>
      </c>
      <c r="C6869" s="2" t="str">
        <f>'[1]2025年已发货'!C:C</f>
        <v>HPB300Φ8</v>
      </c>
      <c r="D6869" s="2" t="str">
        <f>'[1]2025年已发货'!D:D</f>
        <v>吨</v>
      </c>
      <c r="E6869" s="2">
        <f>'[1]2025年已发货'!E:E</f>
        <v>12</v>
      </c>
      <c r="F6869" s="4">
        <f>'[1]2025年已发货'!F:F</f>
        <v>45906</v>
      </c>
      <c r="G6869" s="2" t="str">
        <f>'[1]2025年已发货'!G:G</f>
        <v>（中铁二局-成渝扩容4标）四川省成都市简阳市杨家镇桐子湾村二局拌合站</v>
      </c>
      <c r="H6869" s="2" t="str">
        <f>'[1]2025年已发货'!H:H</f>
        <v>陈钢</v>
      </c>
      <c r="I6869" s="2">
        <f>'[1]2025年已发货'!I:I</f>
        <v>13018165813</v>
      </c>
      <c r="J6869" s="2" vm="1" t="e">
        <f>_xlfn._xlws.FILTER(辅助信息!D:D,辅助信息!G:G=G6869)</f>
        <v>#VALUE!</v>
      </c>
    </row>
    <row r="6870" spans="1:10">
      <c r="A6870" s="2" t="str">
        <f>'[1]2025年已发货'!A:A</f>
        <v>钢固融</v>
      </c>
      <c r="B6870" s="2" t="str">
        <f>'[1]2025年已发货'!B:B</f>
        <v>高线</v>
      </c>
      <c r="C6870" s="2" t="str">
        <f>'[1]2025年已发货'!C:C</f>
        <v>HPB300Φ12</v>
      </c>
      <c r="D6870" s="2" t="str">
        <f>'[1]2025年已发货'!D:D</f>
        <v>吨</v>
      </c>
      <c r="E6870" s="2">
        <f>'[1]2025年已发货'!E:E</f>
        <v>22</v>
      </c>
      <c r="F6870" s="4">
        <f>'[1]2025年已发货'!F:F</f>
        <v>45906</v>
      </c>
      <c r="G6870" s="2" t="str">
        <f>'[1]2025年已发货'!G:G</f>
        <v>（中铁二局-成渝扩容4标）四川省成都市简阳市杨家镇桐子湾村二局拌合站</v>
      </c>
      <c r="H6870" s="2" t="str">
        <f>'[1]2025年已发货'!H:H</f>
        <v>陈钢</v>
      </c>
      <c r="I6870" s="2">
        <f>'[1]2025年已发货'!I:I</f>
        <v>13018165813</v>
      </c>
      <c r="J6870" s="2" vm="1" t="e">
        <f>_xlfn._xlws.FILTER(辅助信息!D:D,辅助信息!G:G=G6870)</f>
        <v>#VALUE!</v>
      </c>
    </row>
    <row r="6871" spans="1:10">
      <c r="A6871" s="2" t="str">
        <f>'[1]2025年已发货'!A:A</f>
        <v>钢固融</v>
      </c>
      <c r="B6871" s="2" t="str">
        <f>'[1]2025年已发货'!B:B</f>
        <v>高线</v>
      </c>
      <c r="C6871" s="2" t="str">
        <f>'[1]2025年已发货'!C:C</f>
        <v>HPB300 Φ8</v>
      </c>
      <c r="D6871" s="2" t="str">
        <f>'[1]2025年已发货'!D:D</f>
        <v>吨</v>
      </c>
      <c r="E6871" s="2">
        <f>'[1]2025年已发货'!E:E</f>
        <v>7.5</v>
      </c>
      <c r="F6871" s="4">
        <f>'[1]2025年已发货'!F:F</f>
        <v>45906</v>
      </c>
      <c r="G6871" s="2" t="str">
        <f>'[1]2025年已发货'!G:G</f>
        <v>(五冶建设锦江区林家坝片区20号地块商业项目)锦江区泰昌路锦江28亩项目部</v>
      </c>
      <c r="H6871" s="2" t="str">
        <f>'[1]2025年已发货'!H:H</f>
        <v>陶杰</v>
      </c>
      <c r="I6871" s="2">
        <f>'[1]2025年已发货'!I:I</f>
        <v>13980247952</v>
      </c>
      <c r="J6871" s="2" t="str">
        <f>_xlfn._xlws.FILTER(辅助信息!D:D,辅助信息!G:G=G6871)</f>
        <v>五冶建设锦江区林家坝片区20号地块商业项目</v>
      </c>
    </row>
    <row r="6872" spans="1:10">
      <c r="A6872" s="2" t="str">
        <f>'[1]2025年已发货'!A:A</f>
        <v>钢固融</v>
      </c>
      <c r="B6872" s="2" t="str">
        <f>'[1]2025年已发货'!B:B</f>
        <v>高线</v>
      </c>
      <c r="C6872" s="2" t="str">
        <f>'[1]2025年已发货'!C:C</f>
        <v>HPB300 Φ10</v>
      </c>
      <c r="D6872" s="2" t="str">
        <f>'[1]2025年已发货'!D:D</f>
        <v>吨</v>
      </c>
      <c r="E6872" s="2">
        <f>'[1]2025年已发货'!E:E</f>
        <v>5</v>
      </c>
      <c r="F6872" s="4">
        <f>'[1]2025年已发货'!F:F</f>
        <v>45906</v>
      </c>
      <c r="G6872" s="2" t="str">
        <f>'[1]2025年已发货'!G:G</f>
        <v>(五冶建设锦江区林家坝片区20号地块商业项目)锦江区泰昌路锦江28亩项目部</v>
      </c>
      <c r="H6872" s="2" t="str">
        <f>'[1]2025年已发货'!H:H</f>
        <v>陶杰</v>
      </c>
      <c r="I6872" s="2">
        <f>'[1]2025年已发货'!I:I</f>
        <v>13980247952</v>
      </c>
      <c r="J6872" s="2" t="str">
        <f>_xlfn._xlws.FILTER(辅助信息!D:D,辅助信息!G:G=G6872)</f>
        <v>五冶建设锦江区林家坝片区20号地块商业项目</v>
      </c>
    </row>
    <row r="6873" spans="1:10">
      <c r="A6873" s="2" t="str">
        <f>'[1]2025年已发货'!A:A</f>
        <v>钢固融</v>
      </c>
      <c r="B6873" s="2" t="str">
        <f>'[1]2025年已发货'!B:B</f>
        <v>螺纹钢</v>
      </c>
      <c r="C6873" s="2" t="str">
        <f>'[1]2025年已发货'!C:C</f>
        <v>HRB400E Φ18 9m</v>
      </c>
      <c r="D6873" s="2" t="str">
        <f>'[1]2025年已发货'!D:D</f>
        <v>吨</v>
      </c>
      <c r="E6873" s="2">
        <f>'[1]2025年已发货'!E:E</f>
        <v>2.5</v>
      </c>
      <c r="F6873" s="4">
        <f>'[1]2025年已发货'!F:F</f>
        <v>45906</v>
      </c>
      <c r="G6873" s="2" t="str">
        <f>'[1]2025年已发货'!G:G</f>
        <v>(五冶建设锦江区林家坝片区20号地块商业项目)锦江区泰昌路锦江28亩项目部</v>
      </c>
      <c r="H6873" s="2" t="str">
        <f>'[1]2025年已发货'!H:H</f>
        <v>陶杰</v>
      </c>
      <c r="I6873" s="2">
        <f>'[1]2025年已发货'!I:I</f>
        <v>13980247952</v>
      </c>
      <c r="J6873" s="2" t="str">
        <f>_xlfn._xlws.FILTER(辅助信息!D:D,辅助信息!G:G=G6873)</f>
        <v>五冶建设锦江区林家坝片区20号地块商业项目</v>
      </c>
    </row>
    <row r="6874" spans="1:10">
      <c r="A6874" s="2" t="str">
        <f>'[1]2025年已发货'!A:A</f>
        <v>钢固融</v>
      </c>
      <c r="B6874" s="2" t="str">
        <f>'[1]2025年已发货'!B:B</f>
        <v>螺纹钢</v>
      </c>
      <c r="C6874" s="2" t="str">
        <f>'[1]2025年已发货'!C:C</f>
        <v>HRB400E Φ22 9m</v>
      </c>
      <c r="D6874" s="2" t="str">
        <f>'[1]2025年已发货'!D:D</f>
        <v>吨</v>
      </c>
      <c r="E6874" s="2">
        <f>'[1]2025年已发货'!E:E</f>
        <v>20</v>
      </c>
      <c r="F6874" s="4">
        <f>'[1]2025年已发货'!F:F</f>
        <v>45906</v>
      </c>
      <c r="G6874" s="2" t="str">
        <f>'[1]2025年已发货'!G:G</f>
        <v>(五冶建设锦江区林家坝片区20号地块商业项目)锦江区泰昌路锦江28亩项目部</v>
      </c>
      <c r="H6874" s="2" t="str">
        <f>'[1]2025年已发货'!H:H</f>
        <v>陶杰</v>
      </c>
      <c r="I6874" s="2">
        <f>'[1]2025年已发货'!I:I</f>
        <v>13980247952</v>
      </c>
      <c r="J6874" s="2" t="str">
        <f>_xlfn._xlws.FILTER(辅助信息!D:D,辅助信息!G:G=G6874)</f>
        <v>五冶建设锦江区林家坝片区20号地块商业项目</v>
      </c>
    </row>
    <row r="6875" spans="1:10">
      <c r="A6875" s="2" t="str">
        <f>'[1]2025年已发货'!A:A</f>
        <v>达钢</v>
      </c>
      <c r="B6875" s="2" t="str">
        <f>'[1]2025年已发货'!B:B</f>
        <v>盘圆</v>
      </c>
      <c r="C6875" s="2" t="str">
        <f>'[1]2025年已发货'!C:C</f>
        <v>HPB300Ф8</v>
      </c>
      <c r="D6875" s="2" t="str">
        <f>'[1]2025年已发货'!D:D</f>
        <v>吨</v>
      </c>
      <c r="E6875" s="2">
        <f>'[1]2025年已发货'!E:E</f>
        <v>35</v>
      </c>
      <c r="F6875" s="4">
        <f>'[1]2025年已发货'!F:F</f>
        <v>45906</v>
      </c>
      <c r="G6875" s="2" t="str">
        <f>'[1]2025年已发货'!G:G</f>
        <v>（中铁一局四建康新高速TJ1-2标）四川省甘孜州康定市318国道玉顶积雪观景台旁</v>
      </c>
      <c r="H6875" s="2" t="str">
        <f>'[1]2025年已发货'!H:H</f>
        <v>李波/马小红</v>
      </c>
      <c r="I6875" s="2" t="str">
        <f>'[1]2025年已发货'!I:I</f>
        <v>13679069325/13808028745</v>
      </c>
      <c r="J6875" s="2" vm="1" t="e">
        <f>_xlfn._xlws.FILTER(辅助信息!D:D,辅助信息!G:G=G6875)</f>
        <v>#VALUE!</v>
      </c>
    </row>
    <row r="6876" spans="1:10">
      <c r="A6876" s="2" t="str">
        <f>'[1]2025年已发货'!A:A</f>
        <v>钢固融</v>
      </c>
      <c r="B6876" s="2" t="str">
        <f>'[1]2025年已发货'!B:B</f>
        <v>螺纹钢</v>
      </c>
      <c r="C6876" s="2" t="str">
        <f>'[1]2025年已发货'!C:C</f>
        <v>HRB400EФ20*9m</v>
      </c>
      <c r="D6876" s="2" t="str">
        <f>'[1]2025年已发货'!D:D</f>
        <v>吨</v>
      </c>
      <c r="E6876" s="2">
        <f>'[1]2025年已发货'!E:E</f>
        <v>35</v>
      </c>
      <c r="F6876" s="4">
        <f>'[1]2025年已发货'!F:F</f>
        <v>45906</v>
      </c>
      <c r="G6876" s="2" t="str">
        <f>'[1]2025年已发货'!G:G</f>
        <v>（中铁六局呼和公司康新高速TJ4-2标）四川省甘孜藏族自治州康定市新都桥镇东俄罗三村中建八局搅拌站旁</v>
      </c>
      <c r="H6876" s="2" t="str">
        <f>'[1]2025年已发货'!H:H</f>
        <v>许文刚</v>
      </c>
      <c r="I6876" s="2">
        <f>'[1]2025年已发货'!I:I</f>
        <v>15848808186</v>
      </c>
      <c r="J6876" s="2" vm="1" t="e">
        <f>_xlfn._xlws.FILTER(辅助信息!D:D,辅助信息!G:G=G6876)</f>
        <v>#VALUE!</v>
      </c>
    </row>
    <row r="6877" spans="1:10">
      <c r="A6877" s="2" t="str">
        <f>'[1]2025年已发货'!A:A</f>
        <v>德胜恒嘉</v>
      </c>
      <c r="B6877" s="2" t="str">
        <f>'[1]2025年已发货'!B:B</f>
        <v>螺纹钢</v>
      </c>
      <c r="C6877" s="2" t="str">
        <f>'[1]2025年已发货'!C:C</f>
        <v>HRB400E Φ25*9m</v>
      </c>
      <c r="D6877" s="2" t="str">
        <f>'[1]2025年已发货'!D:D</f>
        <v>吨</v>
      </c>
      <c r="E6877" s="2">
        <f>'[1]2025年已发货'!E:E</f>
        <v>35</v>
      </c>
      <c r="F6877" s="4">
        <f>'[1]2025年已发货'!F:F</f>
        <v>45906</v>
      </c>
      <c r="G6877" s="2" t="str">
        <f>'[1]2025年已发货'!G:G</f>
        <v>（中铁广州局-成渝扩容2标）成渝扩容项目ZCB3-2标2#钢筋厂【雁江区联盟桥东北50米(资资路) 】</v>
      </c>
      <c r="H6877" s="2" t="str">
        <f>'[1]2025年已发货'!H:H</f>
        <v>刘沛琦</v>
      </c>
      <c r="I6877" s="2">
        <f>'[1]2025年已发货'!I:I</f>
        <v>18011784798</v>
      </c>
      <c r="J6877" s="2" vm="1" t="e">
        <f>_xlfn._xlws.FILTER(辅助信息!D:D,辅助信息!G:G=G6877)</f>
        <v>#VALUE!</v>
      </c>
    </row>
    <row r="6878" spans="1:10">
      <c r="A6878" s="2" t="str">
        <f>'[1]2025年已发货'!A:A</f>
        <v>德胜恒嘉</v>
      </c>
      <c r="B6878" s="2" t="str">
        <f>'[1]2025年已发货'!B:B</f>
        <v>螺纹钢</v>
      </c>
      <c r="C6878" s="2" t="str">
        <f>'[1]2025年已发货'!C:C</f>
        <v>HRB400E Φ28*9m</v>
      </c>
      <c r="D6878" s="2" t="str">
        <f>'[1]2025年已发货'!D:D</f>
        <v>吨</v>
      </c>
      <c r="E6878" s="2">
        <f>'[1]2025年已发货'!E:E</f>
        <v>35</v>
      </c>
      <c r="F6878" s="4">
        <f>'[1]2025年已发货'!F:F</f>
        <v>45906</v>
      </c>
      <c r="G6878" s="2" t="str">
        <f>'[1]2025年已发货'!G:G</f>
        <v>（中铁广州局-成渝扩容2标）成渝扩容项目ZCB3-2标2#钢筋厂【雁江区联盟桥东北50米(资资路) 】</v>
      </c>
      <c r="H6878" s="2" t="str">
        <f>'[1]2025年已发货'!H:H</f>
        <v>刘沛琦</v>
      </c>
      <c r="I6878" s="2">
        <f>'[1]2025年已发货'!I:I</f>
        <v>18011784798</v>
      </c>
      <c r="J6878" s="2" vm="1" t="e">
        <f>_xlfn._xlws.FILTER(辅助信息!D:D,辅助信息!G:G=G6878)</f>
        <v>#VALUE!</v>
      </c>
    </row>
    <row r="6879" spans="1:10">
      <c r="A6879" s="2" t="str">
        <f>'[1]2025年已发货'!A:A</f>
        <v>德胜恒嘉</v>
      </c>
      <c r="B6879" s="2" t="str">
        <f>'[1]2025年已发货'!B:B</f>
        <v>螺纹钢</v>
      </c>
      <c r="C6879" s="2" t="str">
        <f>'[1]2025年已发货'!C:C</f>
        <v>HRB400E Φ25*12m</v>
      </c>
      <c r="D6879" s="2" t="str">
        <f>'[1]2025年已发货'!D:D</f>
        <v>吨</v>
      </c>
      <c r="E6879" s="2">
        <f>'[1]2025年已发货'!E:E</f>
        <v>35</v>
      </c>
      <c r="F6879" s="4">
        <f>'[1]2025年已发货'!F:F</f>
        <v>45906</v>
      </c>
      <c r="G6879" s="2" t="str">
        <f>'[1]2025年已发货'!G:G</f>
        <v>（中铁广州局-成渝扩容2标）成渝扩容项目ZCB3-2标2#钢筋厂【雁江区联盟桥东北50米(资资路) 】</v>
      </c>
      <c r="H6879" s="2" t="str">
        <f>'[1]2025年已发货'!H:H</f>
        <v>刘沛琦</v>
      </c>
      <c r="I6879" s="2">
        <f>'[1]2025年已发货'!I:I</f>
        <v>18011784798</v>
      </c>
      <c r="J6879" s="2" vm="1" t="e">
        <f>_xlfn._xlws.FILTER(辅助信息!D:D,辅助信息!G:G=G6879)</f>
        <v>#VALUE!</v>
      </c>
    </row>
    <row r="6880" spans="1:10">
      <c r="A6880" s="2" t="str">
        <f>'[1]2025年已发货'!A:A</f>
        <v>德胜恒嘉</v>
      </c>
      <c r="B6880" s="2" t="str">
        <f>'[1]2025年已发货'!B:B</f>
        <v>螺纹钢</v>
      </c>
      <c r="C6880" s="2" t="str">
        <f>'[1]2025年已发货'!C:C</f>
        <v>HRB400E Φ28*12m</v>
      </c>
      <c r="D6880" s="2" t="str">
        <f>'[1]2025年已发货'!D:D</f>
        <v>吨</v>
      </c>
      <c r="E6880" s="2">
        <f>'[1]2025年已发货'!E:E</f>
        <v>35</v>
      </c>
      <c r="F6880" s="4">
        <f>'[1]2025年已发货'!F:F</f>
        <v>45906</v>
      </c>
      <c r="G6880" s="2" t="str">
        <f>'[1]2025年已发货'!G:G</f>
        <v>（中铁广州局-成渝扩容2标）成渝扩容项目ZCB3-2标2#钢筋厂【雁江区联盟桥东北50米(资资路) 】</v>
      </c>
      <c r="H6880" s="2" t="str">
        <f>'[1]2025年已发货'!H:H</f>
        <v>刘沛琦</v>
      </c>
      <c r="I6880" s="2">
        <f>'[1]2025年已发货'!I:I</f>
        <v>18011784798</v>
      </c>
      <c r="J6880" s="2" vm="1" t="e">
        <f>_xlfn._xlws.FILTER(辅助信息!D:D,辅助信息!G:G=G6880)</f>
        <v>#VALUE!</v>
      </c>
    </row>
    <row r="6881" spans="1:10">
      <c r="A6881" s="2" t="str">
        <f>'[1]2025年已发货'!A:A</f>
        <v>德胜恒嘉</v>
      </c>
      <c r="B6881" s="2" t="str">
        <f>'[1]2025年已发货'!B:B</f>
        <v>螺纹钢</v>
      </c>
      <c r="C6881" s="2" t="str">
        <f>'[1]2025年已发货'!C:C</f>
        <v>HRB400E 12mm*9米</v>
      </c>
      <c r="D6881" s="2" t="str">
        <f>'[1]2025年已发货'!D:D</f>
        <v>吨</v>
      </c>
      <c r="E6881" s="2">
        <f>'[1]2025年已发货'!E:E</f>
        <v>35</v>
      </c>
      <c r="F6881" s="4">
        <f>'[1]2025年已发货'!F:F</f>
        <v>45906</v>
      </c>
      <c r="G6881" s="2" t="str">
        <f>'[1]2025年已发货'!G:G</f>
        <v>（中铁十局-资乐高速4标）四川省眉山市仁寿县彰加镇华炉村中铁十局资乐高速3#钢筋场</v>
      </c>
      <c r="H6881" s="2" t="str">
        <f>'[1]2025年已发货'!H:H</f>
        <v>杨飞</v>
      </c>
      <c r="I6881" s="2">
        <f>'[1]2025年已发货'!I:I</f>
        <v>15667998777</v>
      </c>
      <c r="J6881" s="2" vm="1" t="e">
        <f>_xlfn._xlws.FILTER(辅助信息!D:D,辅助信息!G:G=G6881)</f>
        <v>#VALUE!</v>
      </c>
    </row>
    <row r="6882" spans="1:10">
      <c r="A6882" s="2" t="str">
        <f>'[1]2025年已发货'!A:A</f>
        <v>德胜恒嘉</v>
      </c>
      <c r="B6882" s="2" t="str">
        <f>'[1]2025年已发货'!B:B</f>
        <v>螺纹钢</v>
      </c>
      <c r="C6882" s="2" t="str">
        <f>'[1]2025年已发货'!C:C</f>
        <v>HRB400E 14mm*9米</v>
      </c>
      <c r="D6882" s="2" t="str">
        <f>'[1]2025年已发货'!D:D</f>
        <v>吨</v>
      </c>
      <c r="E6882" s="2">
        <f>'[1]2025年已发货'!E:E</f>
        <v>35</v>
      </c>
      <c r="F6882" s="4">
        <f>'[1]2025年已发货'!F:F</f>
        <v>45906</v>
      </c>
      <c r="G6882" s="2" t="str">
        <f>'[1]2025年已发货'!G:G</f>
        <v>（中铁十局-资乐高速4标）四川省眉山市仁寿县彰加镇华炉村中铁十局资乐高速3#钢筋场</v>
      </c>
      <c r="H6882" s="2" t="str">
        <f>'[1]2025年已发货'!H:H</f>
        <v>杨飞</v>
      </c>
      <c r="I6882" s="2">
        <f>'[1]2025年已发货'!I:I</f>
        <v>15667998777</v>
      </c>
      <c r="J6882" s="2" vm="1" t="e">
        <f>_xlfn._xlws.FILTER(辅助信息!D:D,辅助信息!G:G=G6882)</f>
        <v>#VALUE!</v>
      </c>
    </row>
    <row r="6883" spans="1:10">
      <c r="A6883" s="2" t="str">
        <f>'[1]2025年已发货'!A:A</f>
        <v>德胜恒嘉</v>
      </c>
      <c r="B6883" s="2" t="str">
        <f>'[1]2025年已发货'!B:B</f>
        <v>螺纹钢</v>
      </c>
      <c r="C6883" s="2" t="str">
        <f>'[1]2025年已发货'!C:C</f>
        <v>HRB400E 20mm*9米</v>
      </c>
      <c r="D6883" s="2" t="str">
        <f>'[1]2025年已发货'!D:D</f>
        <v>吨</v>
      </c>
      <c r="E6883" s="2">
        <f>'[1]2025年已发货'!E:E</f>
        <v>35</v>
      </c>
      <c r="F6883" s="4">
        <f>'[1]2025年已发货'!F:F</f>
        <v>45906</v>
      </c>
      <c r="G6883" s="2" t="str">
        <f>'[1]2025年已发货'!G:G</f>
        <v>（中铁十局-资乐高速4标）四川省眉山市仁寿县彰加镇华炉村中铁十局资乐高速3#钢筋场</v>
      </c>
      <c r="H6883" s="2" t="str">
        <f>'[1]2025年已发货'!H:H</f>
        <v>杨飞</v>
      </c>
      <c r="I6883" s="2">
        <f>'[1]2025年已发货'!I:I</f>
        <v>15667998777</v>
      </c>
      <c r="J6883" s="2" vm="1" t="e">
        <f>_xlfn._xlws.FILTER(辅助信息!D:D,辅助信息!G:G=G6883)</f>
        <v>#VALUE!</v>
      </c>
    </row>
    <row r="6884" spans="1:10">
      <c r="A6884" s="2" t="str">
        <f>'[1]2025年已发货'!A:A</f>
        <v>德胜恒嘉</v>
      </c>
      <c r="B6884" s="2" t="str">
        <f>'[1]2025年已发货'!B:B</f>
        <v>螺纹钢</v>
      </c>
      <c r="C6884" s="2" t="str">
        <f>'[1]2025年已发货'!C:C</f>
        <v>HRB500E 25mm*9米</v>
      </c>
      <c r="D6884" s="2" t="str">
        <f>'[1]2025年已发货'!D:D</f>
        <v>吨</v>
      </c>
      <c r="E6884" s="2">
        <f>'[1]2025年已发货'!E:E</f>
        <v>35</v>
      </c>
      <c r="F6884" s="4">
        <f>'[1]2025年已发货'!F:F</f>
        <v>45906</v>
      </c>
      <c r="G6884" s="2" t="str">
        <f>'[1]2025年已发货'!G:G</f>
        <v>（中铁十局-资乐高速4标）四川省眉山市仁寿县彰加镇华炉村中铁十局资乐高速3#钢筋场</v>
      </c>
      <c r="H6884" s="2" t="str">
        <f>'[1]2025年已发货'!H:H</f>
        <v>杨飞</v>
      </c>
      <c r="I6884" s="2">
        <f>'[1]2025年已发货'!I:I</f>
        <v>15667998777</v>
      </c>
      <c r="J6884" s="2" vm="1" t="e">
        <f>_xlfn._xlws.FILTER(辅助信息!D:D,辅助信息!G:G=G6884)</f>
        <v>#VALUE!</v>
      </c>
    </row>
    <row r="6885" spans="1:10">
      <c r="A6885" s="2" t="str">
        <f>'[1]2025年已发货'!A:A</f>
        <v>德胜恒嘉</v>
      </c>
      <c r="B6885" s="2" t="str">
        <f>'[1]2025年已发货'!B:B</f>
        <v>螺纹钢</v>
      </c>
      <c r="C6885" s="2" t="str">
        <f>'[1]2025年已发货'!C:C</f>
        <v>HRB400E 12mm*12米</v>
      </c>
      <c r="D6885" s="2" t="str">
        <f>'[1]2025年已发货'!D:D</f>
        <v>吨</v>
      </c>
      <c r="E6885" s="2">
        <f>'[1]2025年已发货'!E:E</f>
        <v>35</v>
      </c>
      <c r="F6885" s="4">
        <f>'[1]2025年已发货'!F:F</f>
        <v>45906</v>
      </c>
      <c r="G6885" s="2" t="str">
        <f>'[1]2025年已发货'!G:G</f>
        <v>（中铁十局-资乐高速4标）四川省眉山市仁寿县彰加镇促进村中铁十局资乐高速1#钢筋场</v>
      </c>
      <c r="H6885" s="2" t="str">
        <f>'[1]2025年已发货'!H:H</f>
        <v>杨飞</v>
      </c>
      <c r="I6885" s="2">
        <f>'[1]2025年已发货'!I:I</f>
        <v>15667998777</v>
      </c>
      <c r="J6885" s="2" vm="1" t="e">
        <f>_xlfn._xlws.FILTER(辅助信息!D:D,辅助信息!G:G=G6885)</f>
        <v>#VALUE!</v>
      </c>
    </row>
    <row r="6886" spans="1:10">
      <c r="A6886" s="2" t="str">
        <f>'[1]2025年已发货'!A:A</f>
        <v>德胜恒嘉</v>
      </c>
      <c r="B6886" s="2" t="str">
        <f>'[1]2025年已发货'!B:B</f>
        <v>螺纹钢</v>
      </c>
      <c r="C6886" s="2" t="str">
        <f>'[1]2025年已发货'!C:C</f>
        <v>HRB400E 25mm*12米</v>
      </c>
      <c r="D6886" s="2" t="str">
        <f>'[1]2025年已发货'!D:D</f>
        <v>吨</v>
      </c>
      <c r="E6886" s="2">
        <f>'[1]2025年已发货'!E:E</f>
        <v>35</v>
      </c>
      <c r="F6886" s="4">
        <f>'[1]2025年已发货'!F:F</f>
        <v>45906</v>
      </c>
      <c r="G6886" s="2" t="str">
        <f>'[1]2025年已发货'!G:G</f>
        <v>（中铁十局-资乐高速4标）四川省眉山市仁寿县彰加镇促进村中铁十局资乐高速1#钢筋场</v>
      </c>
      <c r="H6886" s="2" t="str">
        <f>'[1]2025年已发货'!H:H</f>
        <v>杨飞</v>
      </c>
      <c r="I6886" s="2">
        <f>'[1]2025年已发货'!I:I</f>
        <v>15667998777</v>
      </c>
      <c r="J6886" s="2" vm="1" t="e">
        <f>_xlfn._xlws.FILTER(辅助信息!D:D,辅助信息!G:G=G6886)</f>
        <v>#VALUE!</v>
      </c>
    </row>
    <row r="6887" spans="1:10">
      <c r="A6887" s="2" t="str">
        <f>'[1]2025年已发货'!A:A</f>
        <v>德胜恒嘉</v>
      </c>
      <c r="B6887" s="2" t="str">
        <f>'[1]2025年已发货'!B:B</f>
        <v>螺纹钢</v>
      </c>
      <c r="C6887" s="2" t="str">
        <f>'[1]2025年已发货'!C:C</f>
        <v>HRB500E 25mm*12米</v>
      </c>
      <c r="D6887" s="2" t="str">
        <f>'[1]2025年已发货'!D:D</f>
        <v>吨</v>
      </c>
      <c r="E6887" s="2">
        <f>'[1]2025年已发货'!E:E</f>
        <v>35</v>
      </c>
      <c r="F6887" s="4">
        <f>'[1]2025年已发货'!F:F</f>
        <v>45906</v>
      </c>
      <c r="G6887" s="2" t="str">
        <f>'[1]2025年已发货'!G:G</f>
        <v>（中铁十局-资乐高速4标）四川省眉山市仁寿县彰加镇促进村中铁十局资乐高速1#钢筋场</v>
      </c>
      <c r="H6887" s="2" t="str">
        <f>'[1]2025年已发货'!H:H</f>
        <v>杨飞</v>
      </c>
      <c r="I6887" s="2">
        <f>'[1]2025年已发货'!I:I</f>
        <v>15667998777</v>
      </c>
      <c r="J6887" s="2" vm="1" t="e">
        <f>_xlfn._xlws.FILTER(辅助信息!D:D,辅助信息!G:G=G6887)</f>
        <v>#VALUE!</v>
      </c>
    </row>
    <row r="6888" spans="1:10">
      <c r="A6888" s="2" t="str">
        <f>'[1]2025年已发货'!A:A</f>
        <v>吉晨盛泰</v>
      </c>
      <c r="B6888" s="2" t="str">
        <f>'[1]2025年已发货'!B:B</f>
        <v>螺纹钢</v>
      </c>
      <c r="C6888" s="2" t="str">
        <f>'[1]2025年已发货'!C:C</f>
        <v>HRB400E Φ16</v>
      </c>
      <c r="D6888" s="2" t="str">
        <f>'[1]2025年已发货'!D:D</f>
        <v>吨</v>
      </c>
      <c r="E6888" s="2">
        <f>'[1]2025年已发货'!E:E</f>
        <v>80</v>
      </c>
      <c r="F6888" s="4">
        <f>'[1]2025年已发货'!F:F</f>
        <v>45906</v>
      </c>
      <c r="G6888" s="2" t="str">
        <f>'[1]2025年已发货'!G:G</f>
        <v>5标三分部凉山州昭觉县谷曲镇瓦洛乌村四桥车</v>
      </c>
      <c r="H6888" s="2" t="str">
        <f>'[1]2025年已发货'!H:H</f>
        <v>魏忠魁</v>
      </c>
      <c r="I6888" s="2">
        <f>'[1]2025年已发货'!I:I</f>
        <v>18229056777</v>
      </c>
      <c r="J6888" s="2" vm="1" t="e">
        <f>_xlfn._xlws.FILTER(辅助信息!D:D,辅助信息!G:G=G6888)</f>
        <v>#VALUE!</v>
      </c>
    </row>
    <row r="6889" spans="1:10">
      <c r="A6889" s="2" t="str">
        <f>'[1]2025年已发货'!A:A</f>
        <v>钢固融</v>
      </c>
      <c r="B6889" s="2" t="str">
        <f>'[1]2025年已发货'!B:B</f>
        <v>高线</v>
      </c>
      <c r="C6889" s="2" t="str">
        <f>'[1]2025年已发货'!C:C</f>
        <v>HPB300  Φ8</v>
      </c>
      <c r="D6889" s="2" t="str">
        <f>'[1]2025年已发货'!D:D</f>
        <v>吨</v>
      </c>
      <c r="E6889" s="2">
        <f>'[1]2025年已发货'!E:E</f>
        <v>12</v>
      </c>
      <c r="F6889" s="4">
        <f>'[1]2025年已发货'!F:F</f>
        <v>45907</v>
      </c>
      <c r="G6889" s="2" t="str">
        <f>'[1]2025年已发货'!G:G</f>
        <v>（自永1标八局二分公司二分部）自贡市沿滩区川南中小企业创业园(金川路东50米)</v>
      </c>
      <c r="H6889" s="2" t="str">
        <f>'[1]2025年已发货'!H:H</f>
        <v>余伯宣</v>
      </c>
      <c r="I6889" s="2">
        <f>'[1]2025年已发货'!I:I</f>
        <v>13778530969</v>
      </c>
      <c r="J6889" s="2" vm="1" t="e">
        <f>_xlfn._xlws.FILTER(辅助信息!D:D,辅助信息!G:G=G6889)</f>
        <v>#VALUE!</v>
      </c>
    </row>
    <row r="6890" spans="1:10">
      <c r="A6890" s="2" t="str">
        <f>'[1]2025年已发货'!A:A</f>
        <v>钢固融</v>
      </c>
      <c r="B6890" s="2" t="str">
        <f>'[1]2025年已发货'!B:B</f>
        <v>高线</v>
      </c>
      <c r="C6890" s="2" t="str">
        <f>'[1]2025年已发货'!C:C</f>
        <v>HPB300  Φ10</v>
      </c>
      <c r="D6890" s="2" t="str">
        <f>'[1]2025年已发货'!D:D</f>
        <v>吨</v>
      </c>
      <c r="E6890" s="2">
        <f>'[1]2025年已发货'!E:E</f>
        <v>6</v>
      </c>
      <c r="F6890" s="4">
        <f>'[1]2025年已发货'!F:F</f>
        <v>45907</v>
      </c>
      <c r="G6890" s="2" t="str">
        <f>'[1]2025年已发货'!G:G</f>
        <v>（自永1标八局二分公司二分部）自贡市沿滩区川南中小企业创业园(金川路东50米)</v>
      </c>
      <c r="H6890" s="2" t="str">
        <f>'[1]2025年已发货'!H:H</f>
        <v>余伯宣</v>
      </c>
      <c r="I6890" s="2">
        <f>'[1]2025年已发货'!I:I</f>
        <v>13778530969</v>
      </c>
      <c r="J6890" s="2" vm="1" t="e">
        <f>_xlfn._xlws.FILTER(辅助信息!D:D,辅助信息!G:G=G6890)</f>
        <v>#VALUE!</v>
      </c>
    </row>
    <row r="6891" spans="1:10">
      <c r="A6891" s="2" t="str">
        <f>'[1]2025年已发货'!A:A</f>
        <v>钢固融</v>
      </c>
      <c r="B6891" s="2" t="str">
        <f>'[1]2025年已发货'!B:B</f>
        <v>圆钢</v>
      </c>
      <c r="C6891" s="2" t="str">
        <f>'[1]2025年已发货'!C:C</f>
        <v>HPB300  Φ16</v>
      </c>
      <c r="D6891" s="2" t="str">
        <f>'[1]2025年已发货'!D:D</f>
        <v>吨</v>
      </c>
      <c r="E6891" s="2">
        <f>'[1]2025年已发货'!E:E</f>
        <v>3</v>
      </c>
      <c r="F6891" s="4">
        <f>'[1]2025年已发货'!F:F</f>
        <v>45907</v>
      </c>
      <c r="G6891" s="2" t="str">
        <f>'[1]2025年已发货'!G:G</f>
        <v>（自永1标八局二分公司二分部）自贡市沿滩区川南中小企业创业园(金川路东50米)</v>
      </c>
      <c r="H6891" s="2" t="str">
        <f>'[1]2025年已发货'!H:H</f>
        <v>余伯宣</v>
      </c>
      <c r="I6891" s="2">
        <f>'[1]2025年已发货'!I:I</f>
        <v>13778530969</v>
      </c>
      <c r="J6891" s="2" vm="1" t="e">
        <f>_xlfn._xlws.FILTER(辅助信息!D:D,辅助信息!G:G=G6891)</f>
        <v>#VALUE!</v>
      </c>
    </row>
    <row r="6892" spans="1:10">
      <c r="A6892" s="2" t="str">
        <f>'[1]2025年已发货'!A:A</f>
        <v>钢固融</v>
      </c>
      <c r="B6892" s="2" t="str">
        <f>'[1]2025年已发货'!B:B</f>
        <v>螺纹钢</v>
      </c>
      <c r="C6892" s="2" t="str">
        <f>'[1]2025年已发货'!C:C</f>
        <v>HRB400E Φ12×9米</v>
      </c>
      <c r="D6892" s="2" t="str">
        <f>'[1]2025年已发货'!D:D</f>
        <v>吨</v>
      </c>
      <c r="E6892" s="2">
        <f>'[1]2025年已发货'!E:E</f>
        <v>15</v>
      </c>
      <c r="F6892" s="4">
        <f>'[1]2025年已发货'!F:F</f>
        <v>45907</v>
      </c>
      <c r="G6892" s="2" t="str">
        <f>'[1]2025年已发货'!G:G</f>
        <v>（自永1标八局二分公司二分部）自贡市沿滩区川南中小企业创业园(金川路东50米)</v>
      </c>
      <c r="H6892" s="2" t="str">
        <f>'[1]2025年已发货'!H:H</f>
        <v>余伯宣</v>
      </c>
      <c r="I6892" s="2">
        <f>'[1]2025年已发货'!I:I</f>
        <v>13778530969</v>
      </c>
      <c r="J6892" s="2" vm="1" t="e">
        <f>_xlfn._xlws.FILTER(辅助信息!D:D,辅助信息!G:G=G6892)</f>
        <v>#VALUE!</v>
      </c>
    </row>
    <row r="6893" spans="1:10">
      <c r="A6893" s="2" t="str">
        <f>'[1]2025年已发货'!A:A</f>
        <v>德胜</v>
      </c>
      <c r="B6893" s="2" t="str">
        <f>'[1]2025年已发货'!B:B</f>
        <v>螺纹钢</v>
      </c>
      <c r="C6893" s="2" t="str">
        <f>'[1]2025年已发货'!C:C</f>
        <v>HRB400E Φ16×9米</v>
      </c>
      <c r="D6893" s="2" t="str">
        <f>'[1]2025年已发货'!D:D</f>
        <v>吨</v>
      </c>
      <c r="E6893" s="2">
        <f>'[1]2025年已发货'!E:E</f>
        <v>5</v>
      </c>
      <c r="F6893" s="4">
        <f>'[1]2025年已发货'!F:F</f>
        <v>45907</v>
      </c>
      <c r="G6893" s="2" t="str">
        <f>'[1]2025年已发货'!G:G</f>
        <v>（自永1标八局二分公司二分部）自贡市沿滩区川南中小企业创业园(金川路东50米)</v>
      </c>
      <c r="H6893" s="2" t="str">
        <f>'[1]2025年已发货'!H:H</f>
        <v>余伯宣</v>
      </c>
      <c r="I6893" s="2">
        <f>'[1]2025年已发货'!I:I</f>
        <v>13778530969</v>
      </c>
      <c r="J6893" s="2" vm="1" t="e">
        <f>_xlfn._xlws.FILTER(辅助信息!D:D,辅助信息!G:G=G6893)</f>
        <v>#VALUE!</v>
      </c>
    </row>
    <row r="6894" spans="1:10">
      <c r="A6894" s="2" t="str">
        <f>'[1]2025年已发货'!A:A</f>
        <v>德胜</v>
      </c>
      <c r="B6894" s="2" t="str">
        <f>'[1]2025年已发货'!B:B</f>
        <v>螺纹钢</v>
      </c>
      <c r="C6894" s="2" t="str">
        <f>'[1]2025年已发货'!C:C</f>
        <v>HRB400E Φ18×9米</v>
      </c>
      <c r="D6894" s="2" t="str">
        <f>'[1]2025年已发货'!D:D</f>
        <v>吨</v>
      </c>
      <c r="E6894" s="2">
        <f>'[1]2025年已发货'!E:E</f>
        <v>10</v>
      </c>
      <c r="F6894" s="4">
        <f>'[1]2025年已发货'!F:F</f>
        <v>45907</v>
      </c>
      <c r="G6894" s="2" t="str">
        <f>'[1]2025年已发货'!G:G</f>
        <v>（自永1标八局二分公司二分部）自贡市沿滩区川南中小企业创业园(金川路东50米)</v>
      </c>
      <c r="H6894" s="2" t="str">
        <f>'[1]2025年已发货'!H:H</f>
        <v>余伯宣</v>
      </c>
      <c r="I6894" s="2">
        <f>'[1]2025年已发货'!I:I</f>
        <v>13778530969</v>
      </c>
      <c r="J6894" s="2" vm="1" t="e">
        <f>_xlfn._xlws.FILTER(辅助信息!D:D,辅助信息!G:G=G6894)</f>
        <v>#VALUE!</v>
      </c>
    </row>
    <row r="6895" spans="1:10">
      <c r="A6895" s="2" t="str">
        <f>'[1]2025年已发货'!A:A</f>
        <v>德胜</v>
      </c>
      <c r="B6895" s="2" t="str">
        <f>'[1]2025年已发货'!B:B</f>
        <v>螺纹钢</v>
      </c>
      <c r="C6895" s="2" t="str">
        <f>'[1]2025年已发货'!C:C</f>
        <v>HRB400E Φ20×9米</v>
      </c>
      <c r="D6895" s="2" t="str">
        <f>'[1]2025年已发货'!D:D</f>
        <v>吨</v>
      </c>
      <c r="E6895" s="2">
        <f>'[1]2025年已发货'!E:E</f>
        <v>16</v>
      </c>
      <c r="F6895" s="4">
        <f>'[1]2025年已发货'!F:F</f>
        <v>45907</v>
      </c>
      <c r="G6895" s="2" t="str">
        <f>'[1]2025年已发货'!G:G</f>
        <v>（自永1标八局二分公司二分部）自贡市沿滩区川南中小企业创业园(金川路东50米)</v>
      </c>
      <c r="H6895" s="2" t="str">
        <f>'[1]2025年已发货'!H:H</f>
        <v>余伯宣</v>
      </c>
      <c r="I6895" s="2">
        <f>'[1]2025年已发货'!I:I</f>
        <v>13778530969</v>
      </c>
      <c r="J6895" s="2" vm="1" t="e">
        <f>_xlfn._xlws.FILTER(辅助信息!D:D,辅助信息!G:G=G6895)</f>
        <v>#VALUE!</v>
      </c>
    </row>
    <row r="6896" spans="1:10">
      <c r="A6896" s="2" t="str">
        <f>'[1]2025年已发货'!A:A</f>
        <v>德胜</v>
      </c>
      <c r="B6896" s="2" t="str">
        <f>'[1]2025年已发货'!B:B</f>
        <v>螺纹钢</v>
      </c>
      <c r="C6896" s="2" t="str">
        <f>'[1]2025年已发货'!C:C</f>
        <v>HRB400E Φ22×9米</v>
      </c>
      <c r="D6896" s="2" t="str">
        <f>'[1]2025年已发货'!D:D</f>
        <v>吨</v>
      </c>
      <c r="E6896" s="2">
        <f>'[1]2025年已发货'!E:E</f>
        <v>16</v>
      </c>
      <c r="F6896" s="4">
        <f>'[1]2025年已发货'!F:F</f>
        <v>45907</v>
      </c>
      <c r="G6896" s="2" t="str">
        <f>'[1]2025年已发货'!G:G</f>
        <v>（自永1标八局二分公司二分部）自贡市沿滩区川南中小企业创业园(金川路东50米)</v>
      </c>
      <c r="H6896" s="2" t="str">
        <f>'[1]2025年已发货'!H:H</f>
        <v>余伯宣</v>
      </c>
      <c r="I6896" s="2">
        <f>'[1]2025年已发货'!I:I</f>
        <v>13778530969</v>
      </c>
      <c r="J6896" s="2" vm="1" t="e">
        <f>_xlfn._xlws.FILTER(辅助信息!D:D,辅助信息!G:G=G6896)</f>
        <v>#VALUE!</v>
      </c>
    </row>
    <row r="6897" spans="1:10">
      <c r="A6897" s="2" t="str">
        <f>'[1]2025年已发货'!A:A</f>
        <v>德胜</v>
      </c>
      <c r="B6897" s="2" t="str">
        <f>'[1]2025年已发货'!B:B</f>
        <v>螺纹钢</v>
      </c>
      <c r="C6897" s="2" t="str">
        <f>'[1]2025年已发货'!C:C</f>
        <v>HRB400E Φ25×9米</v>
      </c>
      <c r="D6897" s="2" t="str">
        <f>'[1]2025年已发货'!D:D</f>
        <v>吨</v>
      </c>
      <c r="E6897" s="2">
        <f>'[1]2025年已发货'!E:E</f>
        <v>55</v>
      </c>
      <c r="F6897" s="4">
        <f>'[1]2025年已发货'!F:F</f>
        <v>45907</v>
      </c>
      <c r="G6897" s="2" t="str">
        <f>'[1]2025年已发货'!G:G</f>
        <v>（自永1标八局二分公司二分部）自贡市沿滩区川南中小企业创业园(金川路东50米)</v>
      </c>
      <c r="H6897" s="2" t="str">
        <f>'[1]2025年已发货'!H:H</f>
        <v>余伯宣</v>
      </c>
      <c r="I6897" s="2">
        <f>'[1]2025年已发货'!I:I</f>
        <v>13778530969</v>
      </c>
      <c r="J6897" s="2" vm="1" t="e">
        <f>_xlfn._xlws.FILTER(辅助信息!D:D,辅助信息!G:G=G6897)</f>
        <v>#VALUE!</v>
      </c>
    </row>
    <row r="6898" spans="1:10">
      <c r="A6898" s="2" t="str">
        <f>'[1]2025年已发货'!A:A</f>
        <v>德胜</v>
      </c>
      <c r="B6898" s="2" t="str">
        <f>'[1]2025年已发货'!B:B</f>
        <v>螺纹钢</v>
      </c>
      <c r="C6898" s="2" t="str">
        <f>'[1]2025年已发货'!C:C</f>
        <v>HRB400E Φ32×9米</v>
      </c>
      <c r="D6898" s="2" t="str">
        <f>'[1]2025年已发货'!D:D</f>
        <v>吨</v>
      </c>
      <c r="E6898" s="2">
        <f>'[1]2025年已发货'!E:E</f>
        <v>6</v>
      </c>
      <c r="F6898" s="4">
        <f>'[1]2025年已发货'!F:F</f>
        <v>45907</v>
      </c>
      <c r="G6898" s="2" t="str">
        <f>'[1]2025年已发货'!G:G</f>
        <v>（自永1标八局二分公司二分部）自贡市沿滩区川南中小企业创业园(金川路东50米)</v>
      </c>
      <c r="H6898" s="2" t="str">
        <f>'[1]2025年已发货'!H:H</f>
        <v>余伯宣</v>
      </c>
      <c r="I6898" s="2">
        <f>'[1]2025年已发货'!I:I</f>
        <v>13778530969</v>
      </c>
      <c r="J6898" s="2" vm="1" t="e">
        <f>_xlfn._xlws.FILTER(辅助信息!D:D,辅助信息!G:G=G6898)</f>
        <v>#VALUE!</v>
      </c>
    </row>
    <row r="6899" spans="1:10">
      <c r="A6899" s="2" t="str">
        <f>'[1]2025年已发货'!A:A</f>
        <v>德胜</v>
      </c>
      <c r="B6899" s="2" t="str">
        <f>'[1]2025年已发货'!B:B</f>
        <v>螺纹钢</v>
      </c>
      <c r="C6899" s="2" t="str">
        <f>'[1]2025年已发货'!C:C</f>
        <v>HRB500E Φ28×9米</v>
      </c>
      <c r="D6899" s="2" t="str">
        <f>'[1]2025年已发货'!D:D</f>
        <v>吨</v>
      </c>
      <c r="E6899" s="2">
        <f>'[1]2025年已发货'!E:E</f>
        <v>70</v>
      </c>
      <c r="F6899" s="4">
        <f>'[1]2025年已发货'!F:F</f>
        <v>45907</v>
      </c>
      <c r="G6899" s="2" t="str">
        <f>'[1]2025年已发货'!G:G</f>
        <v>（自永1标八局二分公司钢筋棚）四川省自贡市大安区牛佛镇</v>
      </c>
      <c r="H6899" s="2" t="str">
        <f>'[1]2025年已发货'!H:H</f>
        <v>王君杰</v>
      </c>
      <c r="I6899" s="2">
        <f>'[1]2025年已发货'!I:I</f>
        <v>18919619850</v>
      </c>
      <c r="J6899" s="2" vm="1" t="e">
        <f>_xlfn._xlws.FILTER(辅助信息!D:D,辅助信息!G:G=G6899)</f>
        <v>#VALUE!</v>
      </c>
    </row>
    <row r="6900" spans="1:10">
      <c r="A6900" s="2" t="str">
        <f>'[1]2025年已发货'!A:A</f>
        <v>德胜</v>
      </c>
      <c r="B6900" s="2" t="str">
        <f>'[1]2025年已发货'!B:B</f>
        <v>螺纹钢</v>
      </c>
      <c r="C6900" s="2" t="str">
        <f>'[1]2025年已发货'!C:C</f>
        <v>HRB400E Φ28×9米</v>
      </c>
      <c r="D6900" s="2" t="str">
        <f>'[1]2025年已发货'!D:D</f>
        <v>吨</v>
      </c>
      <c r="E6900" s="2">
        <f>'[1]2025年已发货'!E:E</f>
        <v>105</v>
      </c>
      <c r="F6900" s="4">
        <f>'[1]2025年已发货'!F:F</f>
        <v>45907</v>
      </c>
      <c r="G6900" s="2" t="str">
        <f>'[1]2025年已发货'!G:G</f>
        <v>（自永1标八局二分公司钢筋棚）四川省自贡市大安区牛佛镇</v>
      </c>
      <c r="H6900" s="2" t="str">
        <f>'[1]2025年已发货'!H:H</f>
        <v>王君杰</v>
      </c>
      <c r="I6900" s="2">
        <f>'[1]2025年已发货'!I:I</f>
        <v>18919619850</v>
      </c>
      <c r="J6900" s="2" vm="1" t="e">
        <f>_xlfn._xlws.FILTER(辅助信息!D:D,辅助信息!G:G=G6900)</f>
        <v>#VALUE!</v>
      </c>
    </row>
    <row r="6901" spans="1:10">
      <c r="A6901" s="2" t="str">
        <f>'[1]2025年已发货'!A:A</f>
        <v>德胜</v>
      </c>
      <c r="B6901" s="2" t="str">
        <f>'[1]2025年已发货'!B:B</f>
        <v>螺纹钢</v>
      </c>
      <c r="C6901" s="2" t="str">
        <f>'[1]2025年已发货'!C:C</f>
        <v>HRB400E Φ25×12米</v>
      </c>
      <c r="D6901" s="2" t="str">
        <f>'[1]2025年已发货'!D:D</f>
        <v>吨</v>
      </c>
      <c r="E6901" s="2">
        <f>'[1]2025年已发货'!E:E</f>
        <v>35</v>
      </c>
      <c r="F6901" s="4">
        <f>'[1]2025年已发货'!F:F</f>
        <v>45907</v>
      </c>
      <c r="G6901" s="2" t="str">
        <f>'[1]2025年已发货'!G:G</f>
        <v>自永4标一局四公司（四川省内江市隆昌市金鹅街道自永4标一局四公司钢筋棚）</v>
      </c>
      <c r="H6901" s="2" t="str">
        <f>'[1]2025年已发货'!H:H</f>
        <v>郝优</v>
      </c>
      <c r="I6901" s="2">
        <f>'[1]2025年已发货'!I:I</f>
        <v>13891371707</v>
      </c>
      <c r="J6901" s="2" vm="1" t="e">
        <f>_xlfn._xlws.FILTER(辅助信息!D:D,辅助信息!G:G=G6901)</f>
        <v>#VALUE!</v>
      </c>
    </row>
    <row r="6902" spans="1:10">
      <c r="A6902" s="2" t="str">
        <f>'[1]2025年已发货'!A:A</f>
        <v>德胜</v>
      </c>
      <c r="B6902" s="2" t="str">
        <f>'[1]2025年已发货'!B:B</f>
        <v>螺纹钢</v>
      </c>
      <c r="C6902" s="2" t="str">
        <f>'[1]2025年已发货'!C:C</f>
        <v>HRB400E Φ16*12m</v>
      </c>
      <c r="D6902" s="2" t="str">
        <f>'[1]2025年已发货'!D:D</f>
        <v>吨</v>
      </c>
      <c r="E6902" s="2">
        <f>'[1]2025年已发货'!E:E</f>
        <v>35</v>
      </c>
      <c r="F6902" s="4">
        <f>'[1]2025年已发货'!F:F</f>
        <v>45907</v>
      </c>
      <c r="G6902" s="2" t="str">
        <f>'[1]2025年已发货'!G:G</f>
        <v>（中铁广州局-成渝扩容2标）四川省资阳市雁江区石岭镇易家沟2号梁场</v>
      </c>
      <c r="H6902" s="2" t="str">
        <f>'[1]2025年已发货'!H:H</f>
        <v>刘沛琦</v>
      </c>
      <c r="I6902" s="2">
        <f>'[1]2025年已发货'!I:I</f>
        <v>18011784798</v>
      </c>
      <c r="J6902" s="2" vm="1" t="e">
        <f>_xlfn._xlws.FILTER(辅助信息!D:D,辅助信息!G:G=G6902)</f>
        <v>#VALUE!</v>
      </c>
    </row>
    <row r="6903" spans="1:10">
      <c r="A6903" s="2" t="str">
        <f>'[1]2025年已发货'!A:A</f>
        <v>润耀</v>
      </c>
      <c r="B6903" s="2" t="str">
        <f>'[1]2025年已发货'!B:B</f>
        <v>盘螺</v>
      </c>
      <c r="C6903" s="2" t="str">
        <f>'[1]2025年已发货'!C:C</f>
        <v>HRB400E Φ10</v>
      </c>
      <c r="D6903" s="2" t="str">
        <f>'[1]2025年已发货'!D:D</f>
        <v>吨</v>
      </c>
      <c r="E6903" s="2">
        <f>'[1]2025年已发货'!E:E</f>
        <v>70</v>
      </c>
      <c r="F6903" s="4">
        <f>'[1]2025年已发货'!F:F</f>
        <v>45907</v>
      </c>
      <c r="G6903" s="2" t="str">
        <f>'[1]2025年已发货'!G:G</f>
        <v>（中铁广州局-成渝扩容2标）四川省资阳市雁江区石岭镇易家沟2号梁场</v>
      </c>
      <c r="H6903" s="2" t="str">
        <f>'[1]2025年已发货'!H:H</f>
        <v>刘沛琦</v>
      </c>
      <c r="I6903" s="2">
        <f>'[1]2025年已发货'!I:I</f>
        <v>18011784798</v>
      </c>
      <c r="J6903" s="2" vm="1" t="e">
        <f>_xlfn._xlws.FILTER(辅助信息!D:D,辅助信息!G:G=G6903)</f>
        <v>#VALUE!</v>
      </c>
    </row>
    <row r="6904" spans="1:10">
      <c r="A6904" s="2" t="str">
        <f>'[1]2025年已发货'!A:A</f>
        <v>润耀</v>
      </c>
      <c r="B6904" s="2" t="str">
        <f>'[1]2025年已发货'!B:B</f>
        <v>螺纹钢</v>
      </c>
      <c r="C6904" s="2" t="str">
        <f>'[1]2025年已发货'!C:C</f>
        <v>HRB400E Φ12*12m</v>
      </c>
      <c r="D6904" s="2" t="str">
        <f>'[1]2025年已发货'!D:D</f>
        <v>吨</v>
      </c>
      <c r="E6904" s="2">
        <f>'[1]2025年已发货'!E:E</f>
        <v>70</v>
      </c>
      <c r="F6904" s="4">
        <f>'[1]2025年已发货'!F:F</f>
        <v>45907</v>
      </c>
      <c r="G6904" s="2" t="str">
        <f>'[1]2025年已发货'!G:G</f>
        <v>（中铁广州局-成渝扩容2标）四川省资阳市雁江区石岭镇易家沟2号梁场</v>
      </c>
      <c r="H6904" s="2" t="str">
        <f>'[1]2025年已发货'!H:H</f>
        <v>刘沛琦</v>
      </c>
      <c r="I6904" s="2">
        <f>'[1]2025年已发货'!I:I</f>
        <v>18011784798</v>
      </c>
      <c r="J6904" s="2" vm="1" t="e">
        <f>_xlfn._xlws.FILTER(辅助信息!D:D,辅助信息!G:G=G6904)</f>
        <v>#VALUE!</v>
      </c>
    </row>
    <row r="6905" spans="1:10">
      <c r="A6905" s="2" t="str">
        <f>'[1]2025年已发货'!A:A</f>
        <v>润耀</v>
      </c>
      <c r="B6905" s="2" t="str">
        <f>'[1]2025年已发货'!B:B</f>
        <v>螺纹钢</v>
      </c>
      <c r="C6905" s="2" t="str">
        <f>'[1]2025年已发货'!C:C</f>
        <v>HRB400E Φ25 9m</v>
      </c>
      <c r="D6905" s="2" t="str">
        <f>'[1]2025年已发货'!D:D</f>
        <v>吨</v>
      </c>
      <c r="E6905" s="2">
        <f>'[1]2025年已发货'!E:E</f>
        <v>30</v>
      </c>
      <c r="F6905" s="4">
        <f>'[1]2025年已发货'!F:F</f>
        <v>45907</v>
      </c>
      <c r="G6905" s="2" t="str">
        <f>'[1]2025年已发货'!G:G</f>
        <v>(中铁科研院宜宾泥溪项目)中铁科研院集团有限公司宜宾市泥溪东互通式立交下穿成贵客专铁路工程项目钢筋加工厂</v>
      </c>
      <c r="H6905" s="2" t="str">
        <f>'[1]2025年已发货'!H:H</f>
        <v>蔡鹏</v>
      </c>
      <c r="I6905" s="2">
        <f>'[1]2025年已发货'!I:I</f>
        <v>19130850820</v>
      </c>
      <c r="J6905" s="2" t="str">
        <f>_xlfn._xlws.FILTER(辅助信息!D:D,辅助信息!G:G=G6905)</f>
        <v>中铁科研院宜宾泥溪项目</v>
      </c>
    </row>
    <row r="6906" spans="1:10">
      <c r="A6906" s="2" t="str">
        <f>'[1]2025年已发货'!A:A</f>
        <v>润耀</v>
      </c>
      <c r="B6906" s="2" t="str">
        <f>'[1]2025年已发货'!B:B</f>
        <v>螺纹钢</v>
      </c>
      <c r="C6906" s="2" t="str">
        <f>'[1]2025年已发货'!C:C</f>
        <v>HRB400E Φ16 9m</v>
      </c>
      <c r="D6906" s="2" t="str">
        <f>'[1]2025年已发货'!D:D</f>
        <v>吨</v>
      </c>
      <c r="E6906" s="2">
        <f>'[1]2025年已发货'!E:E</f>
        <v>6</v>
      </c>
      <c r="F6906" s="4">
        <f>'[1]2025年已发货'!F:F</f>
        <v>45907</v>
      </c>
      <c r="G6906" s="2" t="str">
        <f>'[1]2025年已发货'!G:G</f>
        <v>(中铁科研院宜宾泥溪项目)中铁科研院集团有限公司宜宾市泥溪东互通式立交下穿成贵客专铁路工程项目钢筋加工厂</v>
      </c>
      <c r="H6906" s="2" t="str">
        <f>'[1]2025年已发货'!H:H</f>
        <v>蔡鹏</v>
      </c>
      <c r="I6906" s="2">
        <f>'[1]2025年已发货'!I:I</f>
        <v>19130850820</v>
      </c>
      <c r="J6906" s="2" t="str">
        <f>_xlfn._xlws.FILTER(辅助信息!D:D,辅助信息!G:G=G6906)</f>
        <v>中铁科研院宜宾泥溪项目</v>
      </c>
    </row>
    <row r="6907" spans="1:10">
      <c r="A6907" s="2" t="str">
        <f>'[1]2025年已发货'!A:A</f>
        <v>钢固融</v>
      </c>
      <c r="B6907" s="2" t="str">
        <f>'[1]2025年已发货'!B:B</f>
        <v>盘圆</v>
      </c>
      <c r="C6907" s="2" t="str">
        <f>'[1]2025年已发货'!C:C</f>
        <v>HPB300Ф8</v>
      </c>
      <c r="D6907" s="2" t="str">
        <f>'[1]2025年已发货'!D:D</f>
        <v>吨</v>
      </c>
      <c r="E6907" s="2">
        <f>'[1]2025年已发货'!E:E</f>
        <v>35</v>
      </c>
      <c r="F6907" s="4">
        <f>'[1]2025年已发货'!F:F</f>
        <v>45908</v>
      </c>
      <c r="G6907" s="2" t="str">
        <f>'[1]2025年已发货'!G:G</f>
        <v>（中铁八局康新高速TJ4-1标）四川省甘孜州康定市新都桥镇超限载检测站</v>
      </c>
      <c r="H6907" s="2" t="str">
        <f>'[1]2025年已发货'!H:H</f>
        <v>刘俊</v>
      </c>
      <c r="I6907" s="2">
        <f>'[1]2025年已发货'!I:I</f>
        <v>18587764925</v>
      </c>
      <c r="J6907" s="2" vm="1" t="e">
        <f>_xlfn._xlws.FILTER(辅助信息!D:D,辅助信息!G:G=G6907)</f>
        <v>#VALUE!</v>
      </c>
    </row>
    <row r="6908" spans="1:10">
      <c r="A6908" s="2" t="str">
        <f>'[1]2025年已发货'!A:A</f>
        <v>德胜</v>
      </c>
      <c r="B6908" s="2" t="str">
        <f>'[1]2025年已发货'!B:B</f>
        <v>螺纹钢</v>
      </c>
      <c r="C6908" s="2" t="str">
        <f>'[1]2025年已发货'!C:C</f>
        <v>HRB400E Φ20 12m</v>
      </c>
      <c r="D6908" s="2" t="str">
        <f>'[1]2025年已发货'!D:D</f>
        <v>吨</v>
      </c>
      <c r="E6908" s="2">
        <f>'[1]2025年已发货'!E:E</f>
        <v>35</v>
      </c>
      <c r="F6908" s="4">
        <f>'[1]2025年已发货'!F:F</f>
        <v>45908</v>
      </c>
      <c r="G6908" s="2" t="str">
        <f>'[1]2025年已发货'!G:G</f>
        <v>（中铁三局成渝扩容ZCB3-1项目部）内江市胜利收费站红绿灯500米</v>
      </c>
      <c r="H6908" s="2" t="str">
        <f>'[1]2025年已发货'!H:H</f>
        <v>王岩</v>
      </c>
      <c r="I6908" s="2">
        <f>'[1]2025年已发货'!I:I</f>
        <v>17634813323</v>
      </c>
      <c r="J6908" s="2" vm="1" t="e">
        <f>_xlfn._xlws.FILTER(辅助信息!D:D,辅助信息!G:G=G6908)</f>
        <v>#VALUE!</v>
      </c>
    </row>
    <row r="6909" spans="1:10">
      <c r="A6909" s="2" t="str">
        <f>'[1]2025年已发货'!A:A</f>
        <v>德胜</v>
      </c>
      <c r="B6909" s="2" t="str">
        <f>'[1]2025年已发货'!B:B</f>
        <v>螺纹钢</v>
      </c>
      <c r="C6909" s="2" t="str">
        <f>'[1]2025年已发货'!C:C</f>
        <v>HRB400E Φ12*12m</v>
      </c>
      <c r="D6909" s="2" t="str">
        <f>'[1]2025年已发货'!D:D</f>
        <v>吨</v>
      </c>
      <c r="E6909" s="2">
        <f>'[1]2025年已发货'!E:E</f>
        <v>70</v>
      </c>
      <c r="F6909" s="4">
        <f>'[1]2025年已发货'!F:F</f>
        <v>45908</v>
      </c>
      <c r="G6909" s="2" t="str">
        <f>'[1]2025年已发货'!G:G</f>
        <v>（中铁广州局-成渝扩容2标）四川省资阳市雁江区石岭镇易家沟2号梁场</v>
      </c>
      <c r="H6909" s="2" t="str">
        <f>'[1]2025年已发货'!H:H</f>
        <v>刘沛琦</v>
      </c>
      <c r="I6909" s="2">
        <f>'[1]2025年已发货'!I:I</f>
        <v>18011784798</v>
      </c>
      <c r="J6909" s="2" vm="1" t="e">
        <f>_xlfn._xlws.FILTER(辅助信息!D:D,辅助信息!G:G=G6909)</f>
        <v>#VALUE!</v>
      </c>
    </row>
    <row r="6910" spans="1:10">
      <c r="A6910" s="2" t="str">
        <f>'[1]2025年已发货'!A:A</f>
        <v>德胜</v>
      </c>
      <c r="B6910" s="2" t="str">
        <f>'[1]2025年已发货'!B:B</f>
        <v>螺纹钢</v>
      </c>
      <c r="C6910" s="2" t="str">
        <f>'[1]2025年已发货'!C:C</f>
        <v>HRB400E Φ16*12m</v>
      </c>
      <c r="D6910" s="2" t="str">
        <f>'[1]2025年已发货'!D:D</f>
        <v>吨</v>
      </c>
      <c r="E6910" s="2">
        <f>'[1]2025年已发货'!E:E</f>
        <v>35</v>
      </c>
      <c r="F6910" s="4">
        <f>'[1]2025年已发货'!F:F</f>
        <v>45908</v>
      </c>
      <c r="G6910" s="2" t="str">
        <f>'[1]2025年已发货'!G:G</f>
        <v>（中铁广州局-成渝扩容2标）四川省资阳市雁江区石岭镇易家沟2号梁场</v>
      </c>
      <c r="H6910" s="2" t="str">
        <f>'[1]2025年已发货'!H:H</f>
        <v>刘沛琦</v>
      </c>
      <c r="I6910" s="2">
        <f>'[1]2025年已发货'!I:I</f>
        <v>18011784798</v>
      </c>
      <c r="J6910" s="2" vm="1" t="e">
        <f>_xlfn._xlws.FILTER(辅助信息!D:D,辅助信息!G:G=G6910)</f>
        <v>#VALUE!</v>
      </c>
    </row>
    <row r="6911" spans="1:10">
      <c r="A6911" s="2" t="str">
        <f>'[1]2025年已发货'!A:A</f>
        <v>德胜</v>
      </c>
      <c r="B6911" s="2" t="str">
        <f>'[1]2025年已发货'!B:B</f>
        <v>螺纹钢</v>
      </c>
      <c r="C6911" s="2" t="str">
        <f>'[1]2025年已发货'!C:C</f>
        <v>HRB400EФ22*9m</v>
      </c>
      <c r="D6911" s="2" t="str">
        <f>'[1]2025年已发货'!D:D</f>
        <v>吨</v>
      </c>
      <c r="E6911" s="2">
        <f>'[1]2025年已发货'!E:E</f>
        <v>35</v>
      </c>
      <c r="F6911" s="4">
        <f>'[1]2025年已发货'!F:F</f>
        <v>45908</v>
      </c>
      <c r="G6911" s="2" t="str">
        <f>'[1]2025年已发货'!G:G</f>
        <v>（中铁六局呼和公司康新高速TJ4-2标）四川省甘孜藏族自治州康定市新都桥镇东俄罗三村中建八局搅拌站旁</v>
      </c>
      <c r="H6911" s="2" t="str">
        <f>'[1]2025年已发货'!H:H</f>
        <v>许文刚</v>
      </c>
      <c r="I6911" s="2">
        <f>'[1]2025年已发货'!I:I</f>
        <v>15848808186</v>
      </c>
      <c r="J6911" s="2" vm="1" t="e">
        <f>_xlfn._xlws.FILTER(辅助信息!D:D,辅助信息!G:G=G6911)</f>
        <v>#VALUE!</v>
      </c>
    </row>
    <row r="6912" spans="1:10">
      <c r="A6912" s="2" t="str">
        <f>'[1]2025年已发货'!A:A</f>
        <v>德胜</v>
      </c>
      <c r="B6912" s="2" t="str">
        <f>'[1]2025年已发货'!B:B</f>
        <v>螺纹钢</v>
      </c>
      <c r="C6912" s="2" t="str">
        <f>'[1]2025年已发货'!C:C</f>
        <v>HRB400EФ16*9m</v>
      </c>
      <c r="D6912" s="2" t="str">
        <f>'[1]2025年已发货'!D:D</f>
        <v>吨</v>
      </c>
      <c r="E6912" s="2">
        <f>'[1]2025年已发货'!E:E</f>
        <v>35</v>
      </c>
      <c r="F6912" s="4">
        <f>'[1]2025年已发货'!F:F</f>
        <v>45908</v>
      </c>
      <c r="G6912" s="2" t="str">
        <f>'[1]2025年已发货'!G:G</f>
        <v>（中铁六局呼和公司康新高速TJ4-2标）四川省甘孜藏族自治州康定市新都桥镇东俄罗三村中建八局搅拌站旁</v>
      </c>
      <c r="H6912" s="2" t="str">
        <f>'[1]2025年已发货'!H:H</f>
        <v>许文刚</v>
      </c>
      <c r="I6912" s="2">
        <f>'[1]2025年已发货'!I:I</f>
        <v>15848808186</v>
      </c>
      <c r="J6912" s="2" vm="1" t="e">
        <f>_xlfn._xlws.FILTER(辅助信息!D:D,辅助信息!G:G=G6912)</f>
        <v>#VALUE!</v>
      </c>
    </row>
    <row r="6913" spans="1:10">
      <c r="A6913" s="2" t="str">
        <f>'[1]2025年已发货'!A:A</f>
        <v>达钢</v>
      </c>
      <c r="B6913" s="2" t="str">
        <f>'[1]2025年已发货'!B:B</f>
        <v>螺纹钢</v>
      </c>
      <c r="C6913" s="2" t="str">
        <f>'[1]2025年已发货'!C:C</f>
        <v>HRB400E Φ12 9m</v>
      </c>
      <c r="D6913" s="2" t="str">
        <f>'[1]2025年已发货'!D:D</f>
        <v>吨</v>
      </c>
      <c r="E6913" s="2">
        <f>'[1]2025年已发货'!E:E</f>
        <v>9</v>
      </c>
      <c r="F6913" s="4">
        <f>'[1]2025年已发货'!F:F</f>
        <v>45908</v>
      </c>
      <c r="G6913" s="2" t="str">
        <f>'[1]2025年已发货'!G:G</f>
        <v>(武汉电气化局成达万高铁强电项目-南充营山)四川省南充市营山县保真路景阳名城南50米(保真路东)</v>
      </c>
      <c r="H6913" s="2" t="str">
        <f>'[1]2025年已发货'!H:H</f>
        <v>周开亮</v>
      </c>
      <c r="I6913" s="2">
        <f>'[1]2025年已发货'!I:I</f>
        <v>18381485052</v>
      </c>
      <c r="J6913" s="2" t="str">
        <f>_xlfn._xlws.FILTER(辅助信息!D:D,辅助信息!G:G=G6913)</f>
        <v>武汉电气化局成达万高铁强电项目</v>
      </c>
    </row>
    <row r="6914" spans="1:10">
      <c r="A6914" s="2" t="str">
        <f>'[1]2025年已发货'!A:A</f>
        <v>达钢</v>
      </c>
      <c r="B6914" s="2" t="str">
        <f>'[1]2025年已发货'!B:B</f>
        <v>螺纹钢</v>
      </c>
      <c r="C6914" s="2" t="str">
        <f>'[1]2025年已发货'!C:C</f>
        <v>HRB400E Φ14 9m</v>
      </c>
      <c r="D6914" s="2" t="str">
        <f>'[1]2025年已发货'!D:D</f>
        <v>吨</v>
      </c>
      <c r="E6914" s="2">
        <f>'[1]2025年已发货'!E:E</f>
        <v>3</v>
      </c>
      <c r="F6914" s="4">
        <f>'[1]2025年已发货'!F:F</f>
        <v>45908</v>
      </c>
      <c r="G6914" s="2" t="str">
        <f>'[1]2025年已发货'!G:G</f>
        <v>(武汉电气化局成达万高铁强电项目-南充营山)四川省南充市营山县保真路景阳名城南50米(保真路东)</v>
      </c>
      <c r="H6914" s="2" t="str">
        <f>'[1]2025年已发货'!H:H</f>
        <v>周开亮</v>
      </c>
      <c r="I6914" s="2">
        <f>'[1]2025年已发货'!I:I</f>
        <v>18381485052</v>
      </c>
      <c r="J6914" s="2" t="str">
        <f>_xlfn._xlws.FILTER(辅助信息!D:D,辅助信息!G:G=G6914)</f>
        <v>武汉电气化局成达万高铁强电项目</v>
      </c>
    </row>
    <row r="6915" spans="1:10">
      <c r="A6915" s="2" t="str">
        <f>'[1]2025年已发货'!A:A</f>
        <v>达钢</v>
      </c>
      <c r="B6915" s="2" t="str">
        <f>'[1]2025年已发货'!B:B</f>
        <v>螺纹钢</v>
      </c>
      <c r="C6915" s="2" t="str">
        <f>'[1]2025年已发货'!C:C</f>
        <v>HRB400E Φ16 9m</v>
      </c>
      <c r="D6915" s="2" t="str">
        <f>'[1]2025年已发货'!D:D</f>
        <v>吨</v>
      </c>
      <c r="E6915" s="2">
        <f>'[1]2025年已发货'!E:E</f>
        <v>15</v>
      </c>
      <c r="F6915" s="4">
        <f>'[1]2025年已发货'!F:F</f>
        <v>45908</v>
      </c>
      <c r="G6915" s="2" t="str">
        <f>'[1]2025年已发货'!G:G</f>
        <v>(武汉电气化局成达万高铁强电项目-南充营山)四川省南充市营山县保真路景阳名城南50米(保真路东)</v>
      </c>
      <c r="H6915" s="2" t="str">
        <f>'[1]2025年已发货'!H:H</f>
        <v>周开亮</v>
      </c>
      <c r="I6915" s="2">
        <f>'[1]2025年已发货'!I:I</f>
        <v>18381485052</v>
      </c>
      <c r="J6915" s="2" t="str">
        <f>_xlfn._xlws.FILTER(辅助信息!D:D,辅助信息!G:G=G6915)</f>
        <v>武汉电气化局成达万高铁强电项目</v>
      </c>
    </row>
    <row r="6916" spans="1:10">
      <c r="A6916" s="2" t="str">
        <f>'[1]2025年已发货'!A:A</f>
        <v>达钢</v>
      </c>
      <c r="B6916" s="2" t="str">
        <f>'[1]2025年已发货'!B:B</f>
        <v>螺纹钢</v>
      </c>
      <c r="C6916" s="2" t="str">
        <f>'[1]2025年已发货'!C:C</f>
        <v>HRB400E Φ22 9m</v>
      </c>
      <c r="D6916" s="2" t="str">
        <f>'[1]2025年已发货'!D:D</f>
        <v>吨</v>
      </c>
      <c r="E6916" s="2">
        <f>'[1]2025年已发货'!E:E</f>
        <v>9</v>
      </c>
      <c r="F6916" s="4">
        <f>'[1]2025年已发货'!F:F</f>
        <v>45908</v>
      </c>
      <c r="G6916" s="2" t="str">
        <f>'[1]2025年已发货'!G:G</f>
        <v>(武汉电气化局成达万高铁强电项目-南充营山)四川省南充市营山县保真路景阳名城南50米(保真路东)</v>
      </c>
      <c r="H6916" s="2" t="str">
        <f>'[1]2025年已发货'!H:H</f>
        <v>周开亮</v>
      </c>
      <c r="I6916" s="2">
        <f>'[1]2025年已发货'!I:I</f>
        <v>18381485052</v>
      </c>
      <c r="J6916" s="2" t="str">
        <f>_xlfn._xlws.FILTER(辅助信息!D:D,辅助信息!G:G=G6916)</f>
        <v>武汉电气化局成达万高铁强电项目</v>
      </c>
    </row>
    <row r="6917" spans="1:10">
      <c r="A6917" s="2" t="str">
        <f>'[1]2025年已发货'!A:A</f>
        <v>达钢</v>
      </c>
      <c r="B6917" s="2" t="str">
        <f>'[1]2025年已发货'!B:B</f>
        <v>螺纹钢</v>
      </c>
      <c r="C6917" s="2" t="str">
        <f>'[1]2025年已发货'!C:C</f>
        <v>HRB400E Φ12 9m</v>
      </c>
      <c r="D6917" s="2" t="str">
        <f>'[1]2025年已发货'!D:D</f>
        <v>吨</v>
      </c>
      <c r="E6917" s="2">
        <f>'[1]2025年已发货'!E:E</f>
        <v>9</v>
      </c>
      <c r="F6917" s="4">
        <f>'[1]2025年已发货'!F:F</f>
        <v>45908</v>
      </c>
      <c r="G6917" s="2" t="str">
        <f>'[1]2025年已发货'!G:G</f>
        <v>(武汉电气化局成达万高铁强电项目-渠县)四川省达州市渠县渠北镇雷家湾渠县北站旁</v>
      </c>
      <c r="H6917" s="2" t="str">
        <f>'[1]2025年已发货'!H:H</f>
        <v>刘频</v>
      </c>
      <c r="I6917" s="2">
        <f>'[1]2025年已发货'!I:I</f>
        <v>18779627939</v>
      </c>
      <c r="J6917" s="2" t="str">
        <f>_xlfn._xlws.FILTER(辅助信息!D:D,辅助信息!G:G=G6917)</f>
        <v>武汉电气化局成达万高铁强电项目</v>
      </c>
    </row>
    <row r="6918" spans="1:10">
      <c r="A6918" s="2" t="str">
        <f>'[1]2025年已发货'!A:A</f>
        <v>达钢</v>
      </c>
      <c r="B6918" s="2" t="str">
        <f>'[1]2025年已发货'!B:B</f>
        <v>螺纹钢</v>
      </c>
      <c r="C6918" s="2" t="str">
        <f>'[1]2025年已发货'!C:C</f>
        <v>HRB400E Φ14 9m</v>
      </c>
      <c r="D6918" s="2" t="str">
        <f>'[1]2025年已发货'!D:D</f>
        <v>吨</v>
      </c>
      <c r="E6918" s="2">
        <f>'[1]2025年已发货'!E:E</f>
        <v>3</v>
      </c>
      <c r="F6918" s="4">
        <f>'[1]2025年已发货'!F:F</f>
        <v>45908</v>
      </c>
      <c r="G6918" s="2" t="str">
        <f>'[1]2025年已发货'!G:G</f>
        <v>(武汉电气化局成达万高铁强电项目-渠县)四川省达州市渠县渠北镇雷家湾渠县北站旁</v>
      </c>
      <c r="H6918" s="2" t="str">
        <f>'[1]2025年已发货'!H:H</f>
        <v>刘频</v>
      </c>
      <c r="I6918" s="2">
        <f>'[1]2025年已发货'!I:I</f>
        <v>18779627939</v>
      </c>
      <c r="J6918" s="2" t="str">
        <f>_xlfn._xlws.FILTER(辅助信息!D:D,辅助信息!G:G=G6918)</f>
        <v>武汉电气化局成达万高铁强电项目</v>
      </c>
    </row>
    <row r="6919" spans="1:10">
      <c r="A6919" s="2" t="str">
        <f>'[1]2025年已发货'!A:A</f>
        <v>达钢</v>
      </c>
      <c r="B6919" s="2" t="str">
        <f>'[1]2025年已发货'!B:B</f>
        <v>螺纹钢</v>
      </c>
      <c r="C6919" s="2" t="str">
        <f>'[1]2025年已发货'!C:C</f>
        <v>HRB400E Φ16 9m</v>
      </c>
      <c r="D6919" s="2" t="str">
        <f>'[1]2025年已发货'!D:D</f>
        <v>吨</v>
      </c>
      <c r="E6919" s="2">
        <f>'[1]2025年已发货'!E:E</f>
        <v>21</v>
      </c>
      <c r="F6919" s="4">
        <f>'[1]2025年已发货'!F:F</f>
        <v>45908</v>
      </c>
      <c r="G6919" s="2" t="str">
        <f>'[1]2025年已发货'!G:G</f>
        <v>(武汉电气化局成达万高铁强电项目-渠县)四川省达州市渠县渠北镇雷家湾渠县北站旁</v>
      </c>
      <c r="H6919" s="2" t="str">
        <f>'[1]2025年已发货'!H:H</f>
        <v>刘频</v>
      </c>
      <c r="I6919" s="2">
        <f>'[1]2025年已发货'!I:I</f>
        <v>18779627939</v>
      </c>
      <c r="J6919" s="2" t="str">
        <f>_xlfn._xlws.FILTER(辅助信息!D:D,辅助信息!G:G=G6919)</f>
        <v>武汉电气化局成达万高铁强电项目</v>
      </c>
    </row>
    <row r="6920" spans="1:10">
      <c r="A6920" s="2" t="str">
        <f>'[1]2025年已发货'!A:A</f>
        <v>达钢</v>
      </c>
      <c r="B6920" s="2" t="str">
        <f>'[1]2025年已发货'!B:B</f>
        <v>螺纹钢</v>
      </c>
      <c r="C6920" s="2" t="str">
        <f>'[1]2025年已发货'!C:C</f>
        <v>HRB400E Φ28 9m</v>
      </c>
      <c r="D6920" s="2" t="str">
        <f>'[1]2025年已发货'!D:D</f>
        <v>吨</v>
      </c>
      <c r="E6920" s="2">
        <f>'[1]2025年已发货'!E:E</f>
        <v>3</v>
      </c>
      <c r="F6920" s="4">
        <f>'[1]2025年已发货'!F:F</f>
        <v>45908</v>
      </c>
      <c r="G6920" s="2" t="str">
        <f>'[1]2025年已发货'!G:G</f>
        <v>(武汉电气化局成达万高铁强电项目-渠县)四川省达州市渠县渠北镇雷家湾渠县北站旁</v>
      </c>
      <c r="H6920" s="2" t="str">
        <f>'[1]2025年已发货'!H:H</f>
        <v>刘频</v>
      </c>
      <c r="I6920" s="2">
        <f>'[1]2025年已发货'!I:I</f>
        <v>18779627939</v>
      </c>
      <c r="J6920" s="2" t="str">
        <f>_xlfn._xlws.FILTER(辅助信息!D:D,辅助信息!G:G=G6920)</f>
        <v>武汉电气化局成达万高铁强电项目</v>
      </c>
    </row>
    <row r="6921" spans="1:10">
      <c r="A6921" s="2" t="str">
        <f>'[1]2025年已发货'!A:A</f>
        <v>达钢</v>
      </c>
      <c r="B6921" s="2" t="str">
        <f>'[1]2025年已发货'!B:B</f>
        <v>螺纹钢</v>
      </c>
      <c r="C6921" s="2" t="str">
        <f>'[1]2025年已发货'!C:C</f>
        <v>HRB400E Φ12 9m</v>
      </c>
      <c r="D6921" s="2" t="str">
        <f>'[1]2025年已发货'!D:D</f>
        <v>吨</v>
      </c>
      <c r="E6921" s="2">
        <f>'[1]2025年已发货'!E:E</f>
        <v>6</v>
      </c>
      <c r="F6921" s="4">
        <f>'[1]2025年已发货'!F:F</f>
        <v>45908</v>
      </c>
      <c r="G6921" s="2" t="str">
        <f>'[1]2025年已发货'!G:G</f>
        <v>(武汉电气化局成达万高铁强电项目-达州主城区-达州南站)四川省达州市达川区达州南站</v>
      </c>
      <c r="H6921" s="2" t="str">
        <f>'[1]2025年已发货'!H:H</f>
        <v>杨人志</v>
      </c>
      <c r="I6921" s="2">
        <f>'[1]2025年已发货'!I:I</f>
        <v>18782679099</v>
      </c>
      <c r="J6921" s="2" t="str">
        <f>_xlfn._xlws.FILTER(辅助信息!D:D,辅助信息!G:G=G6921)</f>
        <v>武汉电气化局成达万高铁强电项目</v>
      </c>
    </row>
    <row r="6922" spans="1:10">
      <c r="A6922" s="2" t="str">
        <f>'[1]2025年已发货'!A:A</f>
        <v>达钢</v>
      </c>
      <c r="B6922" s="2" t="str">
        <f>'[1]2025年已发货'!B:B</f>
        <v>螺纹钢</v>
      </c>
      <c r="C6922" s="2" t="str">
        <f>'[1]2025年已发货'!C:C</f>
        <v>HRB400E Φ14 9m</v>
      </c>
      <c r="D6922" s="2" t="str">
        <f>'[1]2025年已发货'!D:D</f>
        <v>吨</v>
      </c>
      <c r="E6922" s="2">
        <f>'[1]2025年已发货'!E:E</f>
        <v>3</v>
      </c>
      <c r="F6922" s="4">
        <f>'[1]2025年已发货'!F:F</f>
        <v>45908</v>
      </c>
      <c r="G6922" s="2" t="str">
        <f>'[1]2025年已发货'!G:G</f>
        <v>(武汉电气化局成达万高铁强电项目-达州主城区-达州南站)四川省达州市达川区达州南站</v>
      </c>
      <c r="H6922" s="2" t="str">
        <f>'[1]2025年已发货'!H:H</f>
        <v>杨人志</v>
      </c>
      <c r="I6922" s="2">
        <f>'[1]2025年已发货'!I:I</f>
        <v>18782679099</v>
      </c>
      <c r="J6922" s="2" t="str">
        <f>_xlfn._xlws.FILTER(辅助信息!D:D,辅助信息!G:G=G6922)</f>
        <v>武汉电气化局成达万高铁强电项目</v>
      </c>
    </row>
    <row r="6923" spans="1:10">
      <c r="A6923" s="2" t="str">
        <f>'[1]2025年已发货'!A:A</f>
        <v>达钢</v>
      </c>
      <c r="B6923" s="2" t="str">
        <f>'[1]2025年已发货'!B:B</f>
        <v>螺纹钢</v>
      </c>
      <c r="C6923" s="2" t="str">
        <f>'[1]2025年已发货'!C:C</f>
        <v>HRB400E Φ16 9m</v>
      </c>
      <c r="D6923" s="2" t="str">
        <f>'[1]2025年已发货'!D:D</f>
        <v>吨</v>
      </c>
      <c r="E6923" s="2">
        <f>'[1]2025年已发货'!E:E</f>
        <v>21</v>
      </c>
      <c r="F6923" s="4">
        <f>'[1]2025年已发货'!F:F</f>
        <v>45908</v>
      </c>
      <c r="G6923" s="2" t="str">
        <f>'[1]2025年已发货'!G:G</f>
        <v>(武汉电气化局成达万高铁强电项目-达州主城区-达州南站)四川省达州市达川区达州南站</v>
      </c>
      <c r="H6923" s="2" t="str">
        <f>'[1]2025年已发货'!H:H</f>
        <v>杨人志</v>
      </c>
      <c r="I6923" s="2">
        <f>'[1]2025年已发货'!I:I</f>
        <v>18782679099</v>
      </c>
      <c r="J6923" s="2" t="str">
        <f>_xlfn._xlws.FILTER(辅助信息!D:D,辅助信息!G:G=G6923)</f>
        <v>武汉电气化局成达万高铁强电项目</v>
      </c>
    </row>
    <row r="6924" spans="1:10">
      <c r="A6924" s="2" t="str">
        <f>'[1]2025年已发货'!A:A</f>
        <v>达钢</v>
      </c>
      <c r="B6924" s="2" t="str">
        <f>'[1]2025年已发货'!B:B</f>
        <v>螺纹钢</v>
      </c>
      <c r="C6924" s="2" t="str">
        <f>'[1]2025年已发货'!C:C</f>
        <v>HRB400E Φ22 9m</v>
      </c>
      <c r="D6924" s="2" t="str">
        <f>'[1]2025年已发货'!D:D</f>
        <v>吨</v>
      </c>
      <c r="E6924" s="2">
        <f>'[1]2025年已发货'!E:E</f>
        <v>6</v>
      </c>
      <c r="F6924" s="4">
        <f>'[1]2025年已发货'!F:F</f>
        <v>45908</v>
      </c>
      <c r="G6924" s="2" t="str">
        <f>'[1]2025年已发货'!G:G</f>
        <v>(武汉电气化局成达万高铁强电项目-达州主城区-达州南站)四川省达州市达川区达州南站</v>
      </c>
      <c r="H6924" s="2" t="str">
        <f>'[1]2025年已发货'!H:H</f>
        <v>杨人志</v>
      </c>
      <c r="I6924" s="2">
        <f>'[1]2025年已发货'!I:I</f>
        <v>18782679099</v>
      </c>
      <c r="J6924" s="2" t="str">
        <f>_xlfn._xlws.FILTER(辅助信息!D:D,辅助信息!G:G=G6924)</f>
        <v>武汉电气化局成达万高铁强电项目</v>
      </c>
    </row>
    <row r="6925" spans="1:10">
      <c r="A6925" s="2" t="str">
        <f>'[1]2025年已发货'!A:A</f>
        <v>达钢</v>
      </c>
      <c r="B6925" s="2" t="str">
        <f>'[1]2025年已发货'!B:B</f>
        <v>螺纹钢</v>
      </c>
      <c r="C6925" s="2" t="str">
        <f>'[1]2025年已发货'!C:C</f>
        <v>HRB400E Φ25 9m</v>
      </c>
      <c r="D6925" s="2" t="str">
        <f>'[1]2025年已发货'!D:D</f>
        <v>吨</v>
      </c>
      <c r="E6925" s="2">
        <f>'[1]2025年已发货'!E:E</f>
        <v>9</v>
      </c>
      <c r="F6925" s="4">
        <f>'[1]2025年已发货'!F:F</f>
        <v>45908</v>
      </c>
      <c r="G6925" s="2" t="str">
        <f>'[1]2025年已发货'!G:G</f>
        <v>(武汉电气化局成达万高铁强电项目-达州主城区-达州南站)四川省达州市达川区达州南站</v>
      </c>
      <c r="H6925" s="2" t="str">
        <f>'[1]2025年已发货'!H:H</f>
        <v>杨人志</v>
      </c>
      <c r="I6925" s="2">
        <f>'[1]2025年已发货'!I:I</f>
        <v>18782679099</v>
      </c>
      <c r="J6925" s="2" t="str">
        <f>_xlfn._xlws.FILTER(辅助信息!D:D,辅助信息!G:G=G6925)</f>
        <v>武汉电气化局成达万高铁强电项目</v>
      </c>
    </row>
    <row r="6926" spans="1:10">
      <c r="A6926" s="2" t="str">
        <f>'[1]2025年已发货'!A:A</f>
        <v>达钢</v>
      </c>
      <c r="B6926" s="2" t="str">
        <f>'[1]2025年已发货'!B:B</f>
        <v>螺纹钢</v>
      </c>
      <c r="C6926" s="2" t="str">
        <f>'[1]2025年已发货'!C:C</f>
        <v>HRB400E Φ28 9m</v>
      </c>
      <c r="D6926" s="2" t="str">
        <f>'[1]2025年已发货'!D:D</f>
        <v>吨</v>
      </c>
      <c r="E6926" s="2">
        <f>'[1]2025年已发货'!E:E</f>
        <v>3</v>
      </c>
      <c r="F6926" s="4">
        <f>'[1]2025年已发货'!F:F</f>
        <v>45908</v>
      </c>
      <c r="G6926" s="2" t="str">
        <f>'[1]2025年已发货'!G:G</f>
        <v>(武汉电气化局成达万高铁强电项目-达州主城区-达州南站)四川省达州市达川区达州南站</v>
      </c>
      <c r="H6926" s="2" t="str">
        <f>'[1]2025年已发货'!H:H</f>
        <v>杨人志</v>
      </c>
      <c r="I6926" s="2">
        <f>'[1]2025年已发货'!I:I</f>
        <v>18782679099</v>
      </c>
      <c r="J6926" s="2" t="str">
        <f>_xlfn._xlws.FILTER(辅助信息!D:D,辅助信息!G:G=G6926)</f>
        <v>武汉电气化局成达万高铁强电项目</v>
      </c>
    </row>
    <row r="6927" spans="1:10">
      <c r="A6927" s="2" t="str">
        <f>'[1]2025年已发货'!A:A</f>
        <v>钢固融</v>
      </c>
      <c r="B6927" s="2" t="str">
        <f>'[1]2025年已发货'!B:B</f>
        <v>盘圆</v>
      </c>
      <c r="C6927" s="2" t="str">
        <f>'[1]2025年已发货'!C:C</f>
        <v>HPB300Φ8</v>
      </c>
      <c r="D6927" s="2" t="str">
        <f>'[1]2025年已发货'!D:D</f>
        <v>吨</v>
      </c>
      <c r="E6927" s="2">
        <f>'[1]2025年已发货'!E:E</f>
        <v>35</v>
      </c>
      <c r="F6927" s="4">
        <f>'[1]2025年已发货'!F:F</f>
        <v>45908</v>
      </c>
      <c r="G6927" s="2" t="str">
        <f>'[1]2025年已发货'!G:G</f>
        <v>（中铁广州局-成渝扩容2标）四川省资阳市雁江区石岭镇易家沟2号梁场</v>
      </c>
      <c r="H6927" s="2" t="str">
        <f>'[1]2025年已发货'!H:H</f>
        <v>刘沛琦</v>
      </c>
      <c r="I6927" s="2">
        <f>'[1]2025年已发货'!I:I</f>
        <v>18011784798</v>
      </c>
      <c r="J6927" s="2" vm="1" t="e">
        <f>_xlfn._xlws.FILTER(辅助信息!D:D,辅助信息!G:G=G6927)</f>
        <v>#VALUE!</v>
      </c>
    </row>
    <row r="6928" spans="1:10">
      <c r="A6928" s="2" t="str">
        <f>'[1]2025年已发货'!A:A</f>
        <v>润耀</v>
      </c>
      <c r="B6928" s="2" t="str">
        <f>'[1]2025年已发货'!B:B</f>
        <v>盘螺</v>
      </c>
      <c r="C6928" s="2" t="str">
        <f>'[1]2025年已发货'!C:C</f>
        <v>HRB400E Φ10</v>
      </c>
      <c r="D6928" s="2" t="str">
        <f>'[1]2025年已发货'!D:D</f>
        <v>吨</v>
      </c>
      <c r="E6928" s="2">
        <f>'[1]2025年已发货'!E:E</f>
        <v>70</v>
      </c>
      <c r="F6928" s="4">
        <f>'[1]2025年已发货'!F:F</f>
        <v>45908</v>
      </c>
      <c r="G6928" s="2" t="str">
        <f>'[1]2025年已发货'!G:G</f>
        <v>（中铁广州局-成渝扩容2标）四川省资阳市雁江区石岭镇易家沟2号梁场</v>
      </c>
      <c r="H6928" s="2" t="str">
        <f>'[1]2025年已发货'!H:H</f>
        <v>刘沛琦</v>
      </c>
      <c r="I6928" s="2">
        <f>'[1]2025年已发货'!I:I</f>
        <v>18011784798</v>
      </c>
      <c r="J6928" s="2" vm="1" t="e">
        <f>_xlfn._xlws.FILTER(辅助信息!D:D,辅助信息!G:G=G6928)</f>
        <v>#VALUE!</v>
      </c>
    </row>
    <row r="6929" spans="1:10">
      <c r="A6929" s="2" t="str">
        <f>'[1]2025年已发货'!A:A</f>
        <v>润耀</v>
      </c>
      <c r="B6929" s="2" t="str">
        <f>'[1]2025年已发货'!B:B</f>
        <v>盘圆</v>
      </c>
      <c r="C6929" s="2" t="str">
        <f>'[1]2025年已发货'!C:C</f>
        <v>HPB300Φ12</v>
      </c>
      <c r="D6929" s="2" t="str">
        <f>'[1]2025年已发货'!D:D</f>
        <v>吨</v>
      </c>
      <c r="E6929" s="2">
        <f>'[1]2025年已发货'!E:E</f>
        <v>35</v>
      </c>
      <c r="F6929" s="4">
        <f>'[1]2025年已发货'!F:F</f>
        <v>45908</v>
      </c>
      <c r="G6929" s="2" t="str">
        <f>'[1]2025年已发货'!G:G</f>
        <v>（中铁广州局-成渝扩容2标）成渝扩容项目ZCB3-2标2#钢筋厂【雁江区联盟桥东北50米(资资路) 】</v>
      </c>
      <c r="H6929" s="2" t="str">
        <f>'[1]2025年已发货'!H:H</f>
        <v>孙鹏飞</v>
      </c>
      <c r="I6929" s="2">
        <f>'[1]2025年已发货'!I:I</f>
        <v>18011784798</v>
      </c>
      <c r="J6929" s="2" vm="1" t="e">
        <f>_xlfn._xlws.FILTER(辅助信息!D:D,辅助信息!G:G=G6929)</f>
        <v>#VALUE!</v>
      </c>
    </row>
    <row r="6930" spans="1:10">
      <c r="A6930" s="2" t="str">
        <f>'[1]2025年已发货'!A:A</f>
        <v>润耀</v>
      </c>
      <c r="B6930" s="2" t="str">
        <f>'[1]2025年已发货'!B:B</f>
        <v>盘螺</v>
      </c>
      <c r="C6930" s="2" t="str">
        <f>'[1]2025年已发货'!C:C</f>
        <v>HRB400E Φ12</v>
      </c>
      <c r="D6930" s="2" t="str">
        <f>'[1]2025年已发货'!D:D</f>
        <v>吨</v>
      </c>
      <c r="E6930" s="2">
        <f>'[1]2025年已发货'!E:E</f>
        <v>70</v>
      </c>
      <c r="F6930" s="4">
        <f>'[1]2025年已发货'!F:F</f>
        <v>45908</v>
      </c>
      <c r="G6930" s="2" t="str">
        <f>'[1]2025年已发货'!G:G</f>
        <v>（中铁广州局-成渝扩容2标）成渝扩容项目ZCB3-2标2#钢筋厂【雁江区联盟桥东北50米(资资路) 】</v>
      </c>
      <c r="H6930" s="2" t="str">
        <f>'[1]2025年已发货'!H:H</f>
        <v>孙鹏飞</v>
      </c>
      <c r="I6930" s="2">
        <f>'[1]2025年已发货'!I:I</f>
        <v>18011784798</v>
      </c>
      <c r="J6930" s="2" vm="1" t="e">
        <f>_xlfn._xlws.FILTER(辅助信息!D:D,辅助信息!G:G=G6930)</f>
        <v>#VALUE!</v>
      </c>
    </row>
    <row r="6931" spans="1:10">
      <c r="A6931" s="2" t="str">
        <f>'[1]2025年已发货'!A:A</f>
        <v>润耀</v>
      </c>
      <c r="B6931" s="2" t="str">
        <f>'[1]2025年已发货'!B:B</f>
        <v>螺纹钢</v>
      </c>
      <c r="C6931" s="2" t="str">
        <f>'[1]2025年已发货'!C:C</f>
        <v>HRB400E Φ12*12m</v>
      </c>
      <c r="D6931" s="2" t="str">
        <f>'[1]2025年已发货'!D:D</f>
        <v>吨</v>
      </c>
      <c r="E6931" s="2">
        <f>'[1]2025年已发货'!E:E</f>
        <v>70</v>
      </c>
      <c r="F6931" s="4">
        <f>'[1]2025年已发货'!F:F</f>
        <v>45908</v>
      </c>
      <c r="G6931" s="2" t="str">
        <f>'[1]2025年已发货'!G:G</f>
        <v>（中铁广州局-成渝扩容2标）成渝扩容项目ZCB3-2标2#钢筋厂【雁江区联盟桥东北50米(资资路) 】</v>
      </c>
      <c r="H6931" s="2" t="str">
        <f>'[1]2025年已发货'!H:H</f>
        <v>孙鹏飞</v>
      </c>
      <c r="I6931" s="2">
        <f>'[1]2025年已发货'!I:I</f>
        <v>18011784798</v>
      </c>
      <c r="J6931" s="2" vm="1" t="e">
        <f>_xlfn._xlws.FILTER(辅助信息!D:D,辅助信息!G:G=G6931)</f>
        <v>#VALUE!</v>
      </c>
    </row>
    <row r="6932" spans="1:10">
      <c r="A6932" s="2" t="str">
        <f>'[1]2025年已发货'!A:A</f>
        <v>润耀</v>
      </c>
      <c r="B6932" s="2" t="str">
        <f>'[1]2025年已发货'!B:B</f>
        <v>螺纹钢</v>
      </c>
      <c r="C6932" s="2" t="str">
        <f>'[1]2025年已发货'!C:C</f>
        <v>HRB400E 32mm*12米</v>
      </c>
      <c r="D6932" s="2" t="str">
        <f>'[1]2025年已发货'!D:D</f>
        <v>吨</v>
      </c>
      <c r="E6932" s="2">
        <f>'[1]2025年已发货'!E:E</f>
        <v>35</v>
      </c>
      <c r="F6932" s="4">
        <f>'[1]2025年已发货'!F:F</f>
        <v>45908</v>
      </c>
      <c r="G6932" s="2" t="str">
        <f>'[1]2025年已发货'!G:G</f>
        <v>（中铁十局-资乐高速4标）四川省眉山市仁寿县彰加镇促进村中铁十局资乐高速1#钢筋场</v>
      </c>
      <c r="H6932" s="2" t="str">
        <f>'[1]2025年已发货'!H:H</f>
        <v>杨飞</v>
      </c>
      <c r="I6932" s="2">
        <f>'[1]2025年已发货'!I:I</f>
        <v>15667998777</v>
      </c>
      <c r="J6932" s="2" vm="1" t="e">
        <f>_xlfn._xlws.FILTER(辅助信息!D:D,辅助信息!G:G=G6932)</f>
        <v>#VALUE!</v>
      </c>
    </row>
    <row r="6933" spans="1:10">
      <c r="A6933" s="2" t="str">
        <f>'[1]2025年已发货'!A:A</f>
        <v>润耀</v>
      </c>
      <c r="B6933" s="2" t="str">
        <f>'[1]2025年已发货'!B:B</f>
        <v>盘螺</v>
      </c>
      <c r="C6933" s="2" t="str">
        <f>'[1]2025年已发货'!C:C</f>
        <v>HRB400EФ10</v>
      </c>
      <c r="D6933" s="2" t="str">
        <f>'[1]2025年已发货'!D:D</f>
        <v>吨</v>
      </c>
      <c r="E6933" s="2">
        <f>'[1]2025年已发货'!E:E</f>
        <v>35</v>
      </c>
      <c r="F6933" s="4">
        <f>'[1]2025年已发货'!F:F</f>
        <v>45908</v>
      </c>
      <c r="G6933" s="2" t="str">
        <f>'[1]2025年已发货'!G:G</f>
        <v>（中铁六局呼和公司康新高速TJ4-2标）四川省甘孜藏族自治州康定市新都桥镇东俄罗三村中建八局搅拌站旁</v>
      </c>
      <c r="H6933" s="2" t="str">
        <f>'[1]2025年已发货'!H:H</f>
        <v>许文刚</v>
      </c>
      <c r="I6933" s="2">
        <f>'[1]2025年已发货'!I:I</f>
        <v>15848808186</v>
      </c>
      <c r="J6933" s="2" vm="1" t="e">
        <f>_xlfn._xlws.FILTER(辅助信息!D:D,辅助信息!G:G=G6933)</f>
        <v>#VALUE!</v>
      </c>
    </row>
    <row r="6934" spans="1:10">
      <c r="A6934" s="2" t="str">
        <f>'[1]2025年已发货'!A:A</f>
        <v>德胜</v>
      </c>
      <c r="B6934" s="2" t="str">
        <f>'[1]2025年已发货'!B:B</f>
        <v>螺纹钢</v>
      </c>
      <c r="C6934" s="2" t="str">
        <f>'[1]2025年已发货'!C:C</f>
        <v>HRB400EΦ32*9m</v>
      </c>
      <c r="D6934" s="2" t="str">
        <f>'[1]2025年已发货'!D:D</f>
        <v>吨</v>
      </c>
      <c r="E6934" s="2">
        <f>'[1]2025年已发货'!E:E</f>
        <v>18</v>
      </c>
      <c r="F6934" s="4">
        <f>'[1]2025年已发货'!F:F</f>
        <v>45908</v>
      </c>
      <c r="G6934" s="2" t="str">
        <f>'[1]2025年已发货'!G:G</f>
        <v>（中铁一局-大渡河项目）乐山市峨边县沙坪镇中铁一局钢筋加工厂（污水处理厂）</v>
      </c>
      <c r="H6934" s="2" t="str">
        <f>'[1]2025年已发货'!H:H</f>
        <v>冯雷</v>
      </c>
      <c r="I6934" s="2" t="str">
        <f>'[1]2025年已发货'!I:I</f>
        <v>18700069985</v>
      </c>
      <c r="J6934" s="2" vm="1" t="e">
        <f>_xlfn._xlws.FILTER(辅助信息!D:D,辅助信息!G:G=G6934)</f>
        <v>#VALUE!</v>
      </c>
    </row>
    <row r="6935" spans="1:10">
      <c r="A6935" s="2" t="str">
        <f>'[1]2025年已发货'!A:A</f>
        <v>德胜</v>
      </c>
      <c r="B6935" s="2" t="str">
        <f>'[1]2025年已发货'!B:B</f>
        <v>螺纹钢</v>
      </c>
      <c r="C6935" s="2" t="str">
        <f>'[1]2025年已发货'!C:C</f>
        <v>HRB400EΦ12*12m</v>
      </c>
      <c r="D6935" s="2" t="str">
        <f>'[1]2025年已发货'!D:D</f>
        <v>吨</v>
      </c>
      <c r="E6935" s="2">
        <f>'[1]2025年已发货'!E:E</f>
        <v>17</v>
      </c>
      <c r="F6935" s="4">
        <f>'[1]2025年已发货'!F:F</f>
        <v>45908</v>
      </c>
      <c r="G6935" s="2" t="str">
        <f>'[1]2025年已发货'!G:G</f>
        <v>（中铁一局-大渡河项目）乐山市峨边县沙坪镇中铁一局钢筋加工厂（污水处理厂）</v>
      </c>
      <c r="H6935" s="2" t="str">
        <f>'[1]2025年已发货'!H:H</f>
        <v>冯雷</v>
      </c>
      <c r="I6935" s="2" t="str">
        <f>'[1]2025年已发货'!I:I</f>
        <v>18700069985</v>
      </c>
      <c r="J6935" s="2" vm="1" t="e">
        <f>_xlfn._xlws.FILTER(辅助信息!D:D,辅助信息!G:G=G6935)</f>
        <v>#VALUE!</v>
      </c>
    </row>
    <row r="6936" spans="1:10">
      <c r="A6936" s="2" t="str">
        <f>'[1]2025年已发货'!A:A</f>
        <v>德胜</v>
      </c>
      <c r="B6936" s="2" t="str">
        <f>'[1]2025年已发货'!B:B</f>
        <v>螺纹钢</v>
      </c>
      <c r="C6936" s="2" t="str">
        <f>'[1]2025年已发货'!C:C</f>
        <v>HRB400EΦ16*12m</v>
      </c>
      <c r="D6936" s="2" t="str">
        <f>'[1]2025年已发货'!D:D</f>
        <v>吨</v>
      </c>
      <c r="E6936" s="2">
        <f>'[1]2025年已发货'!E:E</f>
        <v>35</v>
      </c>
      <c r="F6936" s="4">
        <f>'[1]2025年已发货'!F:F</f>
        <v>45908</v>
      </c>
      <c r="G6936" s="2" t="str">
        <f>'[1]2025年已发货'!G:G</f>
        <v>（中铁一局-大渡河项目）乐山市峨边县沙坪镇中铁一局钢筋加工厂（污水处理厂）</v>
      </c>
      <c r="H6936" s="2" t="str">
        <f>'[1]2025年已发货'!H:H</f>
        <v>冯雷</v>
      </c>
      <c r="I6936" s="2" t="str">
        <f>'[1]2025年已发货'!I:I</f>
        <v>18700069985</v>
      </c>
      <c r="J6936" s="2" vm="1" t="e">
        <f>_xlfn._xlws.FILTER(辅助信息!D:D,辅助信息!G:G=G6936)</f>
        <v>#VALUE!</v>
      </c>
    </row>
    <row r="6937" spans="1:10">
      <c r="A6937" s="2" t="str">
        <f>'[1]2025年已发货'!A:A</f>
        <v>德胜</v>
      </c>
      <c r="B6937" s="2" t="str">
        <f>'[1]2025年已发货'!B:B</f>
        <v>螺纹钢</v>
      </c>
      <c r="C6937" s="2" t="str">
        <f>'[1]2025年已发货'!C:C</f>
        <v>HRB400EФ32*9m</v>
      </c>
      <c r="D6937" s="2" t="str">
        <f>'[1]2025年已发货'!D:D</f>
        <v>吨</v>
      </c>
      <c r="E6937" s="2">
        <f>'[1]2025年已发货'!E:E</f>
        <v>35</v>
      </c>
      <c r="F6937" s="4">
        <f>'[1]2025年已发货'!F:F</f>
        <v>45908</v>
      </c>
      <c r="G6937" s="2" t="str">
        <f>'[1]2025年已发货'!G:G</f>
        <v>（中铁三局集团有限公司成绵乐客专乐山站站房改扩建项目经理部）四川省乐山市市中区瑞祥路与至乐路交叉口西侧</v>
      </c>
      <c r="H6937" s="2" t="str">
        <f>'[1]2025年已发货'!H:H</f>
        <v>王鹏</v>
      </c>
      <c r="I6937" s="2" t="str">
        <f>'[1]2025年已发货'!I:I</f>
        <v>153 4056 0935</v>
      </c>
      <c r="J6937" s="2" vm="1" t="e">
        <f>_xlfn._xlws.FILTER(辅助信息!D:D,辅助信息!G:G=G6937)</f>
        <v>#VALUE!</v>
      </c>
    </row>
    <row r="6938" spans="1:10">
      <c r="A6938" s="2" t="str">
        <f>'[1]2025年已发货'!A:A</f>
        <v>润耀</v>
      </c>
      <c r="B6938" s="2" t="str">
        <f>'[1]2025年已发货'!B:B</f>
        <v>螺纹钢</v>
      </c>
      <c r="C6938" s="2" t="str">
        <f>'[1]2025年已发货'!C:C</f>
        <v>HRB400EФ12*9m</v>
      </c>
      <c r="D6938" s="2" t="str">
        <f>'[1]2025年已发货'!D:D</f>
        <v>吨</v>
      </c>
      <c r="E6938" s="2">
        <f>'[1]2025年已发货'!E:E</f>
        <v>35</v>
      </c>
      <c r="F6938" s="4">
        <f>'[1]2025年已发货'!F:F</f>
        <v>45909</v>
      </c>
      <c r="G6938" s="2" t="str">
        <f>'[1]2025年已发货'!G:G</f>
        <v>（中核中原-温江北林医养综合体项目）四川省成都市温江区万春大道第三人民医院东</v>
      </c>
      <c r="H6938" s="2" t="str">
        <f>'[1]2025年已发货'!H:H</f>
        <v>蔡杰</v>
      </c>
      <c r="I6938" s="2">
        <f>'[1]2025年已发货'!I:I</f>
        <v>18875129329</v>
      </c>
      <c r="J6938" s="2" vm="1" t="e">
        <f>_xlfn._xlws.FILTER(辅助信息!D:D,辅助信息!G:G=G6938)</f>
        <v>#VALUE!</v>
      </c>
    </row>
    <row r="6939" spans="1:10">
      <c r="A6939" s="2" t="str">
        <f>'[1]2025年已发货'!A:A</f>
        <v>润耀</v>
      </c>
      <c r="B6939" s="2" t="str">
        <f>'[1]2025年已发货'!B:B</f>
        <v>盘螺</v>
      </c>
      <c r="C6939" s="2" t="str">
        <f>'[1]2025年已发货'!C:C</f>
        <v>HRB400EФ8</v>
      </c>
      <c r="D6939" s="2" t="str">
        <f>'[1]2025年已发货'!D:D</f>
        <v>吨</v>
      </c>
      <c r="E6939" s="2">
        <f>'[1]2025年已发货'!E:E</f>
        <v>16</v>
      </c>
      <c r="F6939" s="4">
        <f>'[1]2025年已发货'!F:F</f>
        <v>45909</v>
      </c>
      <c r="G6939" s="2" t="str">
        <f>'[1]2025年已发货'!G:G</f>
        <v>（中核中原-温江北林医养综合体项目）四川省成都市温江区万春大道第三人民医院东</v>
      </c>
      <c r="H6939" s="2" t="str">
        <f>'[1]2025年已发货'!H:H</f>
        <v>蔡杰</v>
      </c>
      <c r="I6939" s="2">
        <f>'[1]2025年已发货'!I:I</f>
        <v>18875129329</v>
      </c>
      <c r="J6939" s="2" vm="1" t="e">
        <f>_xlfn._xlws.FILTER(辅助信息!D:D,辅助信息!G:G=G6939)</f>
        <v>#VALUE!</v>
      </c>
    </row>
    <row r="6940" spans="1:10">
      <c r="A6940" s="2" t="str">
        <f>'[1]2025年已发货'!A:A</f>
        <v>润耀</v>
      </c>
      <c r="B6940" s="2" t="str">
        <f>'[1]2025年已发货'!B:B</f>
        <v>盘螺</v>
      </c>
      <c r="C6940" s="2" t="str">
        <f>'[1]2025年已发货'!C:C</f>
        <v>HRB400EФ10</v>
      </c>
      <c r="D6940" s="2" t="str">
        <f>'[1]2025年已发货'!D:D</f>
        <v>吨</v>
      </c>
      <c r="E6940" s="2">
        <f>'[1]2025年已发货'!E:E</f>
        <v>19</v>
      </c>
      <c r="F6940" s="4">
        <f>'[1]2025年已发货'!F:F</f>
        <v>45909</v>
      </c>
      <c r="G6940" s="2" t="str">
        <f>'[1]2025年已发货'!G:G</f>
        <v>（中核中原-温江北林医养综合体项目）四川省成都市温江区万春大道第三人民医院东</v>
      </c>
      <c r="H6940" s="2" t="str">
        <f>'[1]2025年已发货'!H:H</f>
        <v>蔡杰</v>
      </c>
      <c r="I6940" s="2">
        <f>'[1]2025年已发货'!I:I</f>
        <v>18875129329</v>
      </c>
      <c r="J6940" s="2" vm="1" t="e">
        <f>_xlfn._xlws.FILTER(辅助信息!D:D,辅助信息!G:G=G6940)</f>
        <v>#VALUE!</v>
      </c>
    </row>
    <row r="6941" spans="1:10">
      <c r="A6941" s="2" t="str">
        <f>'[1]2025年已发货'!A:A</f>
        <v>润耀</v>
      </c>
      <c r="B6941" s="2" t="str">
        <f>'[1]2025年已发货'!B:B</f>
        <v>螺纹钢</v>
      </c>
      <c r="C6941" s="2" t="str">
        <f>'[1]2025年已发货'!C:C</f>
        <v>HRB400EФ32*12m</v>
      </c>
      <c r="D6941" s="2" t="str">
        <f>'[1]2025年已发货'!D:D</f>
        <v>吨</v>
      </c>
      <c r="E6941" s="2">
        <f>'[1]2025年已发货'!E:E</f>
        <v>70</v>
      </c>
      <c r="F6941" s="4">
        <f>'[1]2025年已发货'!F:F</f>
        <v>45909</v>
      </c>
      <c r="G6941" s="2" t="str">
        <f>'[1]2025年已发货'!G:G</f>
        <v>（中铁八局康新高速TJ4-1标）四川省甘孜州康定市新都桥镇超限载检测站</v>
      </c>
      <c r="H6941" s="2" t="str">
        <f>'[1]2025年已发货'!H:H</f>
        <v>刘俊</v>
      </c>
      <c r="I6941" s="2">
        <f>'[1]2025年已发货'!I:I</f>
        <v>18587764925</v>
      </c>
      <c r="J6941" s="2" vm="1" t="e">
        <f>_xlfn._xlws.FILTER(辅助信息!D:D,辅助信息!G:G=G6941)</f>
        <v>#VALUE!</v>
      </c>
    </row>
    <row r="6942" spans="1:10">
      <c r="A6942" s="2" t="str">
        <f>'[1]2025年已发货'!A:A</f>
        <v>润耀（代）</v>
      </c>
      <c r="B6942" s="2" t="str">
        <f>'[1]2025年已发货'!B:B</f>
        <v>螺纹钢</v>
      </c>
      <c r="C6942" s="2" t="str">
        <f>'[1]2025年已发货'!C:C</f>
        <v>HRB400EФ20*9m</v>
      </c>
      <c r="D6942" s="2" t="str">
        <f>'[1]2025年已发货'!D:D</f>
        <v>吨</v>
      </c>
      <c r="E6942" s="2">
        <f>'[1]2025年已发货'!E:E</f>
        <v>6</v>
      </c>
      <c r="F6942" s="4">
        <f>'[1]2025年已发货'!F:F</f>
        <v>45909</v>
      </c>
      <c r="G6942" s="2" t="str">
        <f>'[1]2025年已发货'!G:G</f>
        <v>（成铁西物-开阳支线项目）贵州省贵阳市开阳县、息烽县开阳支线项目施工现场，第一下货点:陈
以金</v>
      </c>
      <c r="H6942" s="2" t="str">
        <f>'[1]2025年已发货'!H:H</f>
        <v>黄永福</v>
      </c>
      <c r="I6942" s="2" t="str">
        <f>'[1]2025年已发货'!I:I</f>
        <v>15982823571</v>
      </c>
      <c r="J6942" s="2" vm="1" t="e">
        <f>_xlfn._xlws.FILTER(辅助信息!D:D,辅助信息!G:G=G6942)</f>
        <v>#VALUE!</v>
      </c>
    </row>
    <row r="6943" spans="1:10">
      <c r="A6943" s="2" t="str">
        <f>'[1]2025年已发货'!A:A</f>
        <v>润耀（代）</v>
      </c>
      <c r="B6943" s="2" t="str">
        <f>'[1]2025年已发货'!B:B</f>
        <v>螺纹钢</v>
      </c>
      <c r="C6943" s="2" t="str">
        <f>'[1]2025年已发货'!C:C</f>
        <v>HRB400EФ16*9m</v>
      </c>
      <c r="D6943" s="2" t="str">
        <f>'[1]2025年已发货'!D:D</f>
        <v>吨</v>
      </c>
      <c r="E6943" s="2">
        <f>'[1]2025年已发货'!E:E</f>
        <v>8</v>
      </c>
      <c r="F6943" s="4">
        <f>'[1]2025年已发货'!F:F</f>
        <v>45909</v>
      </c>
      <c r="G6943" s="2" t="str">
        <f>'[1]2025年已发货'!G:G</f>
        <v>（成铁西物-开阳支线项目）贵州省贵阳市开阳县、息烽县开阳支线项目施工现场，第一下货点:陈
以金</v>
      </c>
      <c r="H6943" s="2" t="str">
        <f>'[1]2025年已发货'!H:H</f>
        <v>黄永福</v>
      </c>
      <c r="I6943" s="2" t="str">
        <f>'[1]2025年已发货'!I:I</f>
        <v>15982823571</v>
      </c>
      <c r="J6943" s="2" vm="1" t="e">
        <f>_xlfn._xlws.FILTER(辅助信息!D:D,辅助信息!G:G=G6943)</f>
        <v>#VALUE!</v>
      </c>
    </row>
    <row r="6944" spans="1:10">
      <c r="A6944" s="2" t="str">
        <f>'[1]2025年已发货'!A:A</f>
        <v>润耀（代）</v>
      </c>
      <c r="B6944" s="2" t="str">
        <f>'[1]2025年已发货'!B:B</f>
        <v>盘圆</v>
      </c>
      <c r="C6944" s="2" t="str">
        <f>'[1]2025年已发货'!C:C</f>
        <v>HPB300Ф10</v>
      </c>
      <c r="D6944" s="2" t="str">
        <f>'[1]2025年已发货'!D:D</f>
        <v>吨</v>
      </c>
      <c r="E6944" s="2">
        <f>'[1]2025年已发货'!E:E</f>
        <v>7</v>
      </c>
      <c r="F6944" s="4">
        <f>'[1]2025年已发货'!F:F</f>
        <v>45909</v>
      </c>
      <c r="G6944" s="2" t="str">
        <f>'[1]2025年已发货'!G:G</f>
        <v>（成铁西物-开阳支线项目）贵州省贵阳市开阳县、息烽县开阳支线项目施工现场，第一下货点:陈
以金</v>
      </c>
      <c r="H6944" s="2" t="str">
        <f>'[1]2025年已发货'!H:H</f>
        <v>黄永福</v>
      </c>
      <c r="I6944" s="2" t="str">
        <f>'[1]2025年已发货'!I:I</f>
        <v>15982823571</v>
      </c>
      <c r="J6944" s="2" vm="1" t="e">
        <f>_xlfn._xlws.FILTER(辅助信息!D:D,辅助信息!G:G=G6944)</f>
        <v>#VALUE!</v>
      </c>
    </row>
    <row r="6945" spans="1:10">
      <c r="A6945" s="2" t="str">
        <f>'[1]2025年已发货'!A:A</f>
        <v>润耀（代）</v>
      </c>
      <c r="B6945" s="2" t="str">
        <f>'[1]2025年已发货'!B:B</f>
        <v>螺纹钢</v>
      </c>
      <c r="C6945" s="2" t="str">
        <f>'[1]2025年已发货'!C:C</f>
        <v>HRB400EФ20*9m</v>
      </c>
      <c r="D6945" s="2" t="str">
        <f>'[1]2025年已发货'!D:D</f>
        <v>吨</v>
      </c>
      <c r="E6945" s="2">
        <f>'[1]2025年已发货'!E:E</f>
        <v>2.5</v>
      </c>
      <c r="F6945" s="4">
        <f>'[1]2025年已发货'!F:F</f>
        <v>45909</v>
      </c>
      <c r="G6945" s="2" t="str">
        <f>'[1]2025年已发货'!G:G</f>
        <v>（成铁西物-开阳支线项目）贵州省贵阳市开阳县、息烽县开阳支线项目施工现场，第二下货点:周正发、黄浪
以金</v>
      </c>
      <c r="H6945" s="2" t="str">
        <f>'[1]2025年已发货'!H:H</f>
        <v>黄永福</v>
      </c>
      <c r="I6945" s="2" t="str">
        <f>'[1]2025年已发货'!I:I</f>
        <v>15982823571</v>
      </c>
      <c r="J6945" s="2" vm="1" t="e">
        <f>_xlfn._xlws.FILTER(辅助信息!D:D,辅助信息!G:G=G6945)</f>
        <v>#VALUE!</v>
      </c>
    </row>
    <row r="6946" spans="1:10">
      <c r="A6946" s="2" t="str">
        <f>'[1]2025年已发货'!A:A</f>
        <v>润耀（代）</v>
      </c>
      <c r="B6946" s="2" t="str">
        <f>'[1]2025年已发货'!B:B</f>
        <v>螺纹钢</v>
      </c>
      <c r="C6946" s="2" t="str">
        <f>'[1]2025年已发货'!C:C</f>
        <v>HRB400EФ12*9m</v>
      </c>
      <c r="D6946" s="2" t="str">
        <f>'[1]2025年已发货'!D:D</f>
        <v>吨</v>
      </c>
      <c r="E6946" s="2">
        <f>'[1]2025年已发货'!E:E</f>
        <v>4.3</v>
      </c>
      <c r="F6946" s="4">
        <f>'[1]2025年已发货'!F:F</f>
        <v>45909</v>
      </c>
      <c r="G6946" s="2" t="str">
        <f>'[1]2025年已发货'!G:G</f>
        <v>（成铁西物-开阳支线项目）贵州省贵阳市开阳县、息烽县开阳支线项目施工现场，第二下货点:周正发、黄浪
以金</v>
      </c>
      <c r="H6946" s="2" t="str">
        <f>'[1]2025年已发货'!H:H</f>
        <v>黄永福</v>
      </c>
      <c r="I6946" s="2" t="str">
        <f>'[1]2025年已发货'!I:I</f>
        <v>15982823571</v>
      </c>
      <c r="J6946" s="2" vm="1" t="e">
        <f>_xlfn._xlws.FILTER(辅助信息!D:D,辅助信息!G:G=G6946)</f>
        <v>#VALUE!</v>
      </c>
    </row>
    <row r="6947" spans="1:10">
      <c r="A6947" s="2" t="str">
        <f>'[1]2025年已发货'!A:A</f>
        <v>润耀（代）</v>
      </c>
      <c r="B6947" s="2" t="str">
        <f>'[1]2025年已发货'!B:B</f>
        <v>盘圆</v>
      </c>
      <c r="C6947" s="2" t="str">
        <f>'[1]2025年已发货'!C:C</f>
        <v>HPB300Ф10</v>
      </c>
      <c r="D6947" s="2" t="str">
        <f>'[1]2025年已发货'!D:D</f>
        <v>吨</v>
      </c>
      <c r="E6947" s="2">
        <f>'[1]2025年已发货'!E:E</f>
        <v>5.6</v>
      </c>
      <c r="F6947" s="4">
        <f>'[1]2025年已发货'!F:F</f>
        <v>45909</v>
      </c>
      <c r="G6947" s="2" t="str">
        <f>'[1]2025年已发货'!G:G</f>
        <v>（成铁西物-开阳支线项目）贵州省贵阳市开阳县、息烽县开阳支线项目施工现场，第二下货点:周正发、黄浪
以金</v>
      </c>
      <c r="H6947" s="2" t="str">
        <f>'[1]2025年已发货'!H:H</f>
        <v>黄永福</v>
      </c>
      <c r="I6947" s="2" t="str">
        <f>'[1]2025年已发货'!I:I</f>
        <v>15982823571</v>
      </c>
      <c r="J6947" s="2" vm="1" t="e">
        <f>_xlfn._xlws.FILTER(辅助信息!D:D,辅助信息!G:G=G6947)</f>
        <v>#VALUE!</v>
      </c>
    </row>
    <row r="6948" spans="1:10">
      <c r="A6948" s="2" t="str">
        <f>'[1]2025年已发货'!A:A</f>
        <v>德胜</v>
      </c>
      <c r="B6948" s="2" t="str">
        <f>'[1]2025年已发货'!B:B</f>
        <v>螺纹钢</v>
      </c>
      <c r="C6948" s="2" t="str">
        <f>'[1]2025年已发货'!C:C</f>
        <v>HRB400EФ12*9m</v>
      </c>
      <c r="D6948" s="2" t="str">
        <f>'[1]2025年已发货'!D:D</f>
        <v>吨</v>
      </c>
      <c r="E6948" s="2">
        <f>'[1]2025年已发货'!E:E</f>
        <v>30</v>
      </c>
      <c r="F6948" s="4">
        <f>'[1]2025年已发货'!F:F</f>
        <v>45909</v>
      </c>
      <c r="G6948" s="2" t="str">
        <f>'[1]2025年已发货'!G:G</f>
        <v>（成铁西物-永川栏杆滩项目）重庆市永川区凤凰三路永川栏杆滩海关监管及集装箱装卸作业场所铁路专用线工程施工现场</v>
      </c>
      <c r="H6948" s="2" t="str">
        <f>'[1]2025年已发货'!H:H</f>
        <v>黄永福</v>
      </c>
      <c r="I6948" s="2" t="str">
        <f>'[1]2025年已发货'!I:I</f>
        <v>15982823571</v>
      </c>
      <c r="J6948" s="2" vm="1" t="e">
        <f>_xlfn._xlws.FILTER(辅助信息!D:D,辅助信息!G:G=G6948)</f>
        <v>#VALUE!</v>
      </c>
    </row>
    <row r="6949" spans="1:10">
      <c r="A6949" s="2" t="str">
        <f>'[1]2025年已发货'!A:A</f>
        <v>德胜</v>
      </c>
      <c r="B6949" s="2" t="str">
        <f>'[1]2025年已发货'!B:B</f>
        <v>螺纹钢</v>
      </c>
      <c r="C6949" s="2" t="str">
        <f>'[1]2025年已发货'!C:C</f>
        <v>HRB400EФ20*9m</v>
      </c>
      <c r="D6949" s="2" t="str">
        <f>'[1]2025年已发货'!D:D</f>
        <v>吨</v>
      </c>
      <c r="E6949" s="2">
        <f>'[1]2025年已发货'!E:E</f>
        <v>110</v>
      </c>
      <c r="F6949" s="4">
        <f>'[1]2025年已发货'!F:F</f>
        <v>45909</v>
      </c>
      <c r="G6949" s="2" t="str">
        <f>'[1]2025年已发货'!G:G</f>
        <v>（成铁西物-永川栏杆滩项目）重庆市永川区凤凰三路永川栏杆滩海关监管及集装箱装卸作业场所铁路专用线工程施工现场</v>
      </c>
      <c r="H6949" s="2" t="str">
        <f>'[1]2025年已发货'!H:H</f>
        <v>黄永福</v>
      </c>
      <c r="I6949" s="2" t="str">
        <f>'[1]2025年已发货'!I:I</f>
        <v>15982823571</v>
      </c>
      <c r="J6949" s="2" vm="1" t="e">
        <f>_xlfn._xlws.FILTER(辅助信息!D:D,辅助信息!G:G=G6949)</f>
        <v>#VALUE!</v>
      </c>
    </row>
    <row r="6950" spans="1:10">
      <c r="A6950" s="2" t="str">
        <f>'[1]2025年已发货'!A:A</f>
        <v>德胜恒嘉</v>
      </c>
      <c r="B6950" s="2" t="str">
        <f>'[1]2025年已发货'!B:B</f>
        <v>螺纹钢</v>
      </c>
      <c r="C6950" s="2" t="str">
        <f>'[1]2025年已发货'!C:C</f>
        <v>HRB400EФ12*9m</v>
      </c>
      <c r="D6950" s="2" t="str">
        <f>'[1]2025年已发货'!D:D</f>
        <v>吨</v>
      </c>
      <c r="E6950" s="2">
        <f>'[1]2025年已发货'!E:E</f>
        <v>105</v>
      </c>
      <c r="F6950" s="4">
        <f>'[1]2025年已发货'!F:F</f>
        <v>45909</v>
      </c>
      <c r="G6950" s="2" t="str">
        <f>'[1]2025年已发货'!G:G</f>
        <v>（中铁八局康新高速TJ4-1标）四川省甘孜州康定市新都桥镇超限载检测站</v>
      </c>
      <c r="H6950" s="2" t="str">
        <f>'[1]2025年已发货'!H:H</f>
        <v>刘俊</v>
      </c>
      <c r="I6950" s="2">
        <f>'[1]2025年已发货'!I:I</f>
        <v>18587764925</v>
      </c>
      <c r="J6950" s="2" vm="1" t="e">
        <f>_xlfn._xlws.FILTER(辅助信息!D:D,辅助信息!G:G=G6950)</f>
        <v>#VALUE!</v>
      </c>
    </row>
    <row r="6951" spans="1:10">
      <c r="A6951" s="2" t="str">
        <f>'[1]2025年已发货'!A:A</f>
        <v>德胜恒嘉</v>
      </c>
      <c r="B6951" s="2" t="str">
        <f>'[1]2025年已发货'!B:B</f>
        <v>螺纹钢</v>
      </c>
      <c r="C6951" s="2" t="str">
        <f>'[1]2025年已发货'!C:C</f>
        <v>HRB400EФ16*12m</v>
      </c>
      <c r="D6951" s="2" t="str">
        <f>'[1]2025年已发货'!D:D</f>
        <v>吨</v>
      </c>
      <c r="E6951" s="2">
        <f>'[1]2025年已发货'!E:E</f>
        <v>70</v>
      </c>
      <c r="F6951" s="4">
        <f>'[1]2025年已发货'!F:F</f>
        <v>45909</v>
      </c>
      <c r="G6951" s="2" t="str">
        <f>'[1]2025年已发货'!G:G</f>
        <v>（中铁八局康新高速TJ4-1标）四川省甘孜州康定市新都桥镇超限载检测站</v>
      </c>
      <c r="H6951" s="2" t="str">
        <f>'[1]2025年已发货'!H:H</f>
        <v>刘俊</v>
      </c>
      <c r="I6951" s="2">
        <f>'[1]2025年已发货'!I:I</f>
        <v>18587764925</v>
      </c>
      <c r="J6951" s="2" vm="1" t="e">
        <f>_xlfn._xlws.FILTER(辅助信息!D:D,辅助信息!G:G=G6951)</f>
        <v>#VALUE!</v>
      </c>
    </row>
    <row r="6952" spans="1:10">
      <c r="A6952" s="2" t="str">
        <f>'[1]2025年已发货'!A:A</f>
        <v>德胜恒嘉</v>
      </c>
      <c r="B6952" s="2" t="str">
        <f>'[1]2025年已发货'!B:B</f>
        <v>螺纹钢</v>
      </c>
      <c r="C6952" s="2" t="str">
        <f>'[1]2025年已发货'!C:C</f>
        <v>HRB400EФ20*12m</v>
      </c>
      <c r="D6952" s="2" t="str">
        <f>'[1]2025年已发货'!D:D</f>
        <v>吨</v>
      </c>
      <c r="E6952" s="2">
        <f>'[1]2025年已发货'!E:E</f>
        <v>105</v>
      </c>
      <c r="F6952" s="4">
        <f>'[1]2025年已发货'!F:F</f>
        <v>45909</v>
      </c>
      <c r="G6952" s="2" t="str">
        <f>'[1]2025年已发货'!G:G</f>
        <v>（中铁八局康新高速TJ4-1标）四川省甘孜州康定市新都桥镇超限载检测站</v>
      </c>
      <c r="H6952" s="2" t="str">
        <f>'[1]2025年已发货'!H:H</f>
        <v>刘俊</v>
      </c>
      <c r="I6952" s="2">
        <f>'[1]2025年已发货'!I:I</f>
        <v>18587764925</v>
      </c>
      <c r="J6952" s="2" vm="1" t="e">
        <f>_xlfn._xlws.FILTER(辅助信息!D:D,辅助信息!G:G=G6952)</f>
        <v>#VALUE!</v>
      </c>
    </row>
    <row r="6953" spans="1:10">
      <c r="A6953" s="2" t="str">
        <f>'[1]2025年已发货'!A:A</f>
        <v>德胜恒嘉</v>
      </c>
      <c r="B6953" s="2" t="str">
        <f>'[1]2025年已发货'!B:B</f>
        <v>螺纹钢</v>
      </c>
      <c r="C6953" s="2" t="str">
        <f>'[1]2025年已发货'!C:C</f>
        <v>HRB500EФ25*12m</v>
      </c>
      <c r="D6953" s="2" t="str">
        <f>'[1]2025年已发货'!D:D</f>
        <v>吨</v>
      </c>
      <c r="E6953" s="2">
        <f>'[1]2025年已发货'!E:E</f>
        <v>140</v>
      </c>
      <c r="F6953" s="4">
        <f>'[1]2025年已发货'!F:F</f>
        <v>45909</v>
      </c>
      <c r="G6953" s="2" t="str">
        <f>'[1]2025年已发货'!G:G</f>
        <v>（中铁八局康新高速TJ4-1标）四川省甘孜州康定市新都桥镇超限载检测站</v>
      </c>
      <c r="H6953" s="2" t="str">
        <f>'[1]2025年已发货'!H:H</f>
        <v>刘俊</v>
      </c>
      <c r="I6953" s="2">
        <f>'[1]2025年已发货'!I:I</f>
        <v>18587764925</v>
      </c>
      <c r="J6953" s="2" vm="1" t="e">
        <f>_xlfn._xlws.FILTER(辅助信息!D:D,辅助信息!G:G=G6953)</f>
        <v>#VALUE!</v>
      </c>
    </row>
    <row r="6954" spans="1:10">
      <c r="A6954" s="2" t="str">
        <f>'[1]2025年已发货'!A:A</f>
        <v>德胜恒嘉</v>
      </c>
      <c r="B6954" s="2" t="str">
        <f>'[1]2025年已发货'!B:B</f>
        <v>螺纹钢</v>
      </c>
      <c r="C6954" s="2" t="str">
        <f>'[1]2025年已发货'!C:C</f>
        <v>HRB500EФ28*12m</v>
      </c>
      <c r="D6954" s="2" t="str">
        <f>'[1]2025年已发货'!D:D</f>
        <v>吨</v>
      </c>
      <c r="E6954" s="2">
        <f>'[1]2025年已发货'!E:E</f>
        <v>70</v>
      </c>
      <c r="F6954" s="4">
        <f>'[1]2025年已发货'!F:F</f>
        <v>45909</v>
      </c>
      <c r="G6954" s="2" t="str">
        <f>'[1]2025年已发货'!G:G</f>
        <v>（中铁八局康新高速TJ4-1标）四川省甘孜州康定市新都桥镇超限载检测站</v>
      </c>
      <c r="H6954" s="2" t="str">
        <f>'[1]2025年已发货'!H:H</f>
        <v>刘俊</v>
      </c>
      <c r="I6954" s="2">
        <f>'[1]2025年已发货'!I:I</f>
        <v>18587764925</v>
      </c>
      <c r="J6954" s="2" vm="1" t="e">
        <f>_xlfn._xlws.FILTER(辅助信息!D:D,辅助信息!G:G=G6954)</f>
        <v>#VALUE!</v>
      </c>
    </row>
    <row r="6955" spans="1:10">
      <c r="A6955" s="2" t="str">
        <f>'[1]2025年已发货'!A:A</f>
        <v>钢固融</v>
      </c>
      <c r="B6955" s="2" t="str">
        <f>'[1]2025年已发货'!B:B</f>
        <v>螺纹钢</v>
      </c>
      <c r="C6955" s="2" t="str">
        <f>'[1]2025年已发货'!C:C</f>
        <v>HRB400E Φ32 12m</v>
      </c>
      <c r="D6955" s="2" t="str">
        <f>'[1]2025年已发货'!D:D</f>
        <v>吨</v>
      </c>
      <c r="E6955" s="2">
        <f>'[1]2025年已发货'!E:E</f>
        <v>70</v>
      </c>
      <c r="F6955" s="4">
        <f>'[1]2025年已发货'!F:F</f>
        <v>45909</v>
      </c>
      <c r="G6955" s="2" t="str">
        <f>'[1]2025年已发货'!G:G</f>
        <v>（中铁三局成渝扩容ZCB3-1项目部）内江市胜利收费站红绿灯500米</v>
      </c>
      <c r="H6955" s="2" t="str">
        <f>'[1]2025年已发货'!H:H</f>
        <v>王岩</v>
      </c>
      <c r="I6955" s="2">
        <f>'[1]2025年已发货'!I:I</f>
        <v>17634813323</v>
      </c>
      <c r="J6955" s="2" vm="1" t="e">
        <f>_xlfn._xlws.FILTER(辅助信息!D:D,辅助信息!G:G=G6955)</f>
        <v>#VALUE!</v>
      </c>
    </row>
    <row r="6956" spans="1:10">
      <c r="A6956" s="2" t="str">
        <f>'[1]2025年已发货'!A:A</f>
        <v>钢固融</v>
      </c>
      <c r="B6956" s="2" t="str">
        <f>'[1]2025年已发货'!B:B</f>
        <v>盘螺</v>
      </c>
      <c r="C6956" s="2" t="str">
        <f>'[1]2025年已发货'!C:C</f>
        <v>HRB400E Φ6</v>
      </c>
      <c r="D6956" s="2" t="str">
        <f>'[1]2025年已发货'!D:D</f>
        <v>吨</v>
      </c>
      <c r="E6956" s="2">
        <f>'[1]2025年已发货'!E:E</f>
        <v>12</v>
      </c>
      <c r="F6956" s="4">
        <f>'[1]2025年已发货'!F:F</f>
        <v>45909</v>
      </c>
      <c r="G6956" s="2" t="str">
        <f>'[1]2025年已发货'!G:G</f>
        <v>（商投建工达州中医药科技园-4工区-10号楼）达州市通川区达州中医药职业学院犀牛大道北段</v>
      </c>
      <c r="H6956" s="2" t="str">
        <f>'[1]2025年已发货'!H:H</f>
        <v>张扬</v>
      </c>
      <c r="I6956" s="2">
        <f>'[1]2025年已发货'!I:I</f>
        <v>18381904567</v>
      </c>
      <c r="J6956" s="2" t="str">
        <f>_xlfn._xlws.FILTER(辅助信息!D:D,辅助信息!G:G=G6956)</f>
        <v>商投建工达州中医药科技园</v>
      </c>
    </row>
    <row r="6957" spans="1:10">
      <c r="A6957" s="2" t="str">
        <f>'[1]2025年已发货'!A:A</f>
        <v>钢固融</v>
      </c>
      <c r="B6957" s="2" t="str">
        <f>'[1]2025年已发货'!B:B</f>
        <v>盘螺</v>
      </c>
      <c r="C6957" s="2" t="str">
        <f>'[1]2025年已发货'!C:C</f>
        <v>HRB400E Φ8</v>
      </c>
      <c r="D6957" s="2" t="str">
        <f>'[1]2025年已发货'!D:D</f>
        <v>吨</v>
      </c>
      <c r="E6957" s="2">
        <f>'[1]2025年已发货'!E:E</f>
        <v>12</v>
      </c>
      <c r="F6957" s="4">
        <f>'[1]2025年已发货'!F:F</f>
        <v>45909</v>
      </c>
      <c r="G6957" s="2" t="str">
        <f>'[1]2025年已发货'!G:G</f>
        <v>（商投建工达州中医药科技园-4工区-10号楼）达州市通川区达州中医药职业学院犀牛大道北段</v>
      </c>
      <c r="H6957" s="2" t="str">
        <f>'[1]2025年已发货'!H:H</f>
        <v>张扬</v>
      </c>
      <c r="I6957" s="2">
        <f>'[1]2025年已发货'!I:I</f>
        <v>18381904567</v>
      </c>
      <c r="J6957" s="2" t="str">
        <f>_xlfn._xlws.FILTER(辅助信息!D:D,辅助信息!G:G=G6957)</f>
        <v>商投建工达州中医药科技园</v>
      </c>
    </row>
    <row r="6958" spans="1:10">
      <c r="A6958" s="2" t="str">
        <f>'[1]2025年已发货'!A:A</f>
        <v>钢固融</v>
      </c>
      <c r="B6958" s="2" t="str">
        <f>'[1]2025年已发货'!B:B</f>
        <v>盘螺</v>
      </c>
      <c r="C6958" s="2" t="str">
        <f>'[1]2025年已发货'!C:C</f>
        <v>HRB400E Φ10</v>
      </c>
      <c r="D6958" s="2" t="str">
        <f>'[1]2025年已发货'!D:D</f>
        <v>吨</v>
      </c>
      <c r="E6958" s="2">
        <f>'[1]2025年已发货'!E:E</f>
        <v>18</v>
      </c>
      <c r="F6958" s="4">
        <f>'[1]2025年已发货'!F:F</f>
        <v>45909</v>
      </c>
      <c r="G6958" s="2" t="str">
        <f>'[1]2025年已发货'!G:G</f>
        <v>（商投建工达州中医药科技园-4工区-10号楼）达州市通川区达州中医药职业学院犀牛大道北段</v>
      </c>
      <c r="H6958" s="2" t="str">
        <f>'[1]2025年已发货'!H:H</f>
        <v>张扬</v>
      </c>
      <c r="I6958" s="2">
        <f>'[1]2025年已发货'!I:I</f>
        <v>18381904567</v>
      </c>
      <c r="J6958" s="2" t="str">
        <f>_xlfn._xlws.FILTER(辅助信息!D:D,辅助信息!G:G=G6958)</f>
        <v>商投建工达州中医药科技园</v>
      </c>
    </row>
    <row r="6959" spans="1:10">
      <c r="A6959" s="2" t="str">
        <f>'[1]2025年已发货'!A:A</f>
        <v>钢固融</v>
      </c>
      <c r="B6959" s="2" t="str">
        <f>'[1]2025年已发货'!B:B</f>
        <v>螺纹钢</v>
      </c>
      <c r="C6959" s="2" t="str">
        <f>'[1]2025年已发货'!C:C</f>
        <v>HRB400E Φ16 9m</v>
      </c>
      <c r="D6959" s="2" t="str">
        <f>'[1]2025年已发货'!D:D</f>
        <v>吨</v>
      </c>
      <c r="E6959" s="2">
        <f>'[1]2025年已发货'!E:E</f>
        <v>3</v>
      </c>
      <c r="F6959" s="4">
        <f>'[1]2025年已发货'!F:F</f>
        <v>45909</v>
      </c>
      <c r="G6959" s="2" t="str">
        <f>'[1]2025年已发货'!G:G</f>
        <v>（商投建工达州中医药科技园-4工区-10号楼）达州市通川区达州中医药职业学院犀牛大道北段</v>
      </c>
      <c r="H6959" s="2" t="str">
        <f>'[1]2025年已发货'!H:H</f>
        <v>张扬</v>
      </c>
      <c r="I6959" s="2">
        <f>'[1]2025年已发货'!I:I</f>
        <v>18381904567</v>
      </c>
      <c r="J6959" s="2" t="str">
        <f>_xlfn._xlws.FILTER(辅助信息!D:D,辅助信息!G:G=G6959)</f>
        <v>商投建工达州中医药科技园</v>
      </c>
    </row>
    <row r="6960" spans="1:10">
      <c r="A6960" s="2" t="str">
        <f>'[1]2025年已发货'!A:A</f>
        <v>钢固融</v>
      </c>
      <c r="B6960" s="2" t="str">
        <f>'[1]2025年已发货'!B:B</f>
        <v>螺纹钢</v>
      </c>
      <c r="C6960" s="2" t="str">
        <f>'[1]2025年已发货'!C:C</f>
        <v>HRB400E Φ20 9m</v>
      </c>
      <c r="D6960" s="2" t="str">
        <f>'[1]2025年已发货'!D:D</f>
        <v>吨</v>
      </c>
      <c r="E6960" s="2">
        <f>'[1]2025年已发货'!E:E</f>
        <v>6</v>
      </c>
      <c r="F6960" s="4">
        <f>'[1]2025年已发货'!F:F</f>
        <v>45909</v>
      </c>
      <c r="G6960" s="2" t="str">
        <f>'[1]2025年已发货'!G:G</f>
        <v>（商投建工达州中医药科技园-4工区-10号楼）达州市通川区达州中医药职业学院犀牛大道北段</v>
      </c>
      <c r="H6960" s="2" t="str">
        <f>'[1]2025年已发货'!H:H</f>
        <v>张扬</v>
      </c>
      <c r="I6960" s="2">
        <f>'[1]2025年已发货'!I:I</f>
        <v>18381904567</v>
      </c>
      <c r="J6960" s="2" t="str">
        <f>_xlfn._xlws.FILTER(辅助信息!D:D,辅助信息!G:G=G6960)</f>
        <v>商投建工达州中医药科技园</v>
      </c>
    </row>
    <row r="6961" spans="1:10">
      <c r="A6961" s="2" t="str">
        <f>'[1]2025年已发货'!A:A</f>
        <v>钢固融</v>
      </c>
      <c r="B6961" s="2" t="str">
        <f>'[1]2025年已发货'!B:B</f>
        <v>螺纹钢</v>
      </c>
      <c r="C6961" s="2" t="str">
        <f>'[1]2025年已发货'!C:C</f>
        <v>HRB400E Φ25 9m</v>
      </c>
      <c r="D6961" s="2" t="str">
        <f>'[1]2025年已发货'!D:D</f>
        <v>吨</v>
      </c>
      <c r="E6961" s="2">
        <f>'[1]2025年已发货'!E:E</f>
        <v>18</v>
      </c>
      <c r="F6961" s="4">
        <f>'[1]2025年已发货'!F:F</f>
        <v>45909</v>
      </c>
      <c r="G6961" s="2" t="str">
        <f>'[1]2025年已发货'!G:G</f>
        <v>（商投建工达州中医药科技园-4工区-10号楼）达州市通川区达州中医药职业学院犀牛大道北段</v>
      </c>
      <c r="H6961" s="2" t="str">
        <f>'[1]2025年已发货'!H:H</f>
        <v>张扬</v>
      </c>
      <c r="I6961" s="2">
        <f>'[1]2025年已发货'!I:I</f>
        <v>18381904567</v>
      </c>
      <c r="J6961" s="2" t="str">
        <f>_xlfn._xlws.FILTER(辅助信息!D:D,辅助信息!G:G=G6961)</f>
        <v>商投建工达州中医药科技园</v>
      </c>
    </row>
    <row r="6962" spans="1:10">
      <c r="A6962" s="2" t="str">
        <f>'[1]2025年已发货'!A:A</f>
        <v>钢固融</v>
      </c>
      <c r="B6962" s="2" t="str">
        <f>'[1]2025年已发货'!B:B</f>
        <v>盘螺</v>
      </c>
      <c r="C6962" s="2" t="str">
        <f>'[1]2025年已发货'!C:C</f>
        <v>HRB400E Φ6</v>
      </c>
      <c r="D6962" s="2" t="str">
        <f>'[1]2025年已发货'!D:D</f>
        <v>吨</v>
      </c>
      <c r="E6962" s="2">
        <f>'[1]2025年已发货'!E:E</f>
        <v>15</v>
      </c>
      <c r="F6962" s="4">
        <f>'[1]2025年已发货'!F:F</f>
        <v>45909</v>
      </c>
      <c r="G6962" s="2" t="str">
        <f>'[1]2025年已发货'!G:G</f>
        <v>（商投建工达州中医药科技园-2工区-景观桥）达州市通川区达州中医药职业学院犀牛大道北段</v>
      </c>
      <c r="H6962" s="2" t="str">
        <f>'[1]2025年已发货'!H:H</f>
        <v>李波</v>
      </c>
      <c r="I6962" s="2">
        <f>'[1]2025年已发货'!I:I</f>
        <v>18381899787</v>
      </c>
      <c r="J6962" s="2" t="str">
        <f>_xlfn._xlws.FILTER(辅助信息!D:D,辅助信息!G:G=G6962)</f>
        <v>商投建工达州中医药科技园</v>
      </c>
    </row>
    <row r="6963" spans="1:10">
      <c r="A6963" s="2" t="str">
        <f>'[1]2025年已发货'!A:A</f>
        <v>钢固融</v>
      </c>
      <c r="B6963" s="2" t="str">
        <f>'[1]2025年已发货'!B:B</f>
        <v>盘螺</v>
      </c>
      <c r="C6963" s="2" t="str">
        <f>'[1]2025年已发货'!C:C</f>
        <v>HRB400E Φ8</v>
      </c>
      <c r="D6963" s="2" t="str">
        <f>'[1]2025年已发货'!D:D</f>
        <v>吨</v>
      </c>
      <c r="E6963" s="2">
        <f>'[1]2025年已发货'!E:E</f>
        <v>5</v>
      </c>
      <c r="F6963" s="4">
        <f>'[1]2025年已发货'!F:F</f>
        <v>45909</v>
      </c>
      <c r="G6963" s="2" t="str">
        <f>'[1]2025年已发货'!G:G</f>
        <v>（商投建工达州中医药科技园-2工区-景观桥）达州市通川区达州中医药职业学院犀牛大道北段</v>
      </c>
      <c r="H6963" s="2" t="str">
        <f>'[1]2025年已发货'!H:H</f>
        <v>李波</v>
      </c>
      <c r="I6963" s="2">
        <f>'[1]2025年已发货'!I:I</f>
        <v>18381899787</v>
      </c>
      <c r="J6963" s="2" t="str">
        <f>_xlfn._xlws.FILTER(辅助信息!D:D,辅助信息!G:G=G6963)</f>
        <v>商投建工达州中医药科技园</v>
      </c>
    </row>
    <row r="6964" spans="1:10">
      <c r="A6964" s="2" t="str">
        <f>'[1]2025年已发货'!A:A</f>
        <v>钢固融</v>
      </c>
      <c r="B6964" s="2" t="str">
        <f>'[1]2025年已发货'!B:B</f>
        <v>螺纹钢</v>
      </c>
      <c r="C6964" s="2" t="str">
        <f>'[1]2025年已发货'!C:C</f>
        <v>HRB400E Φ22 9m</v>
      </c>
      <c r="D6964" s="2" t="str">
        <f>'[1]2025年已发货'!D:D</f>
        <v>吨</v>
      </c>
      <c r="E6964" s="2">
        <f>'[1]2025年已发货'!E:E</f>
        <v>15</v>
      </c>
      <c r="F6964" s="4">
        <f>'[1]2025年已发货'!F:F</f>
        <v>45909</v>
      </c>
      <c r="G6964" s="2" t="str">
        <f>'[1]2025年已发货'!G:G</f>
        <v>（商投建工达州中医药科技园-2工区-景观桥）达州市通川区达州中医药职业学院犀牛大道北段</v>
      </c>
      <c r="H6964" s="2" t="str">
        <f>'[1]2025年已发货'!H:H</f>
        <v>李波</v>
      </c>
      <c r="I6964" s="2">
        <f>'[1]2025年已发货'!I:I</f>
        <v>18381899787</v>
      </c>
      <c r="J6964" s="2" t="str">
        <f>_xlfn._xlws.FILTER(辅助信息!D:D,辅助信息!G:G=G6964)</f>
        <v>商投建工达州中医药科技园</v>
      </c>
    </row>
    <row r="6965" spans="1:10">
      <c r="A6965" s="2" t="str">
        <f>'[1]2025年已发货'!A:A</f>
        <v>德胜</v>
      </c>
      <c r="B6965" s="2" t="str">
        <f>'[1]2025年已发货'!B:B</f>
        <v>螺纹钢</v>
      </c>
      <c r="C6965" s="2" t="str">
        <f>'[1]2025年已发货'!C:C</f>
        <v>HRB400E Φ16 9m</v>
      </c>
      <c r="D6965" s="2" t="str">
        <f>'[1]2025年已发货'!D:D</f>
        <v>吨</v>
      </c>
      <c r="E6965" s="2">
        <f>'[1]2025年已发货'!E:E</f>
        <v>6</v>
      </c>
      <c r="F6965" s="4">
        <f>'[1]2025年已发货'!F:F</f>
        <v>45909</v>
      </c>
      <c r="G6965" s="2" t="str">
        <f>'[1]2025年已发货'!G:G</f>
        <v>(五冶建设龙泉芙蓉花语项目-1,3地块)龙泉驿区北川路双堰塘钓鱼东100米(北川路)</v>
      </c>
      <c r="H6965" s="2" t="str">
        <f>'[1]2025年已发货'!H:H</f>
        <v>祝斯阳</v>
      </c>
      <c r="I6965" s="2">
        <f>'[1]2025年已发货'!I:I</f>
        <v>15583590797</v>
      </c>
      <c r="J6965" s="2" t="str">
        <f>_xlfn._xlws.FILTER(辅助信息!D:D,辅助信息!G:G=G6965)</f>
        <v>五冶建设龙泉芙蓉花语项目</v>
      </c>
    </row>
    <row r="6966" spans="1:10">
      <c r="A6966" s="2" t="str">
        <f>'[1]2025年已发货'!A:A</f>
        <v>德胜</v>
      </c>
      <c r="B6966" s="2" t="str">
        <f>'[1]2025年已发货'!B:B</f>
        <v>螺纹钢</v>
      </c>
      <c r="C6966" s="2" t="str">
        <f>'[1]2025年已发货'!C:C</f>
        <v>HRB400E Φ22 9m</v>
      </c>
      <c r="D6966" s="2" t="str">
        <f>'[1]2025年已发货'!D:D</f>
        <v>吨</v>
      </c>
      <c r="E6966" s="2">
        <f>'[1]2025年已发货'!E:E</f>
        <v>27</v>
      </c>
      <c r="F6966" s="4">
        <f>'[1]2025年已发货'!F:F</f>
        <v>45909</v>
      </c>
      <c r="G6966" s="2" t="str">
        <f>'[1]2025年已发货'!G:G</f>
        <v>(五冶建设龙泉芙蓉花语项目-1,3地块)龙泉驿区北川路双堰塘钓鱼东100米(北川路)</v>
      </c>
      <c r="H6966" s="2" t="str">
        <f>'[1]2025年已发货'!H:H</f>
        <v>祝斯阳</v>
      </c>
      <c r="I6966" s="2">
        <f>'[1]2025年已发货'!I:I</f>
        <v>15583590797</v>
      </c>
      <c r="J6966" s="2" t="str">
        <f>_xlfn._xlws.FILTER(辅助信息!D:D,辅助信息!G:G=G6966)</f>
        <v>五冶建设龙泉芙蓉花语项目</v>
      </c>
    </row>
    <row r="6967" spans="1:10">
      <c r="A6967" s="2" t="str">
        <f>'[1]2025年已发货'!A:A</f>
        <v>泸钢</v>
      </c>
      <c r="B6967" s="2" t="str">
        <f>'[1]2025年已发货'!B:B</f>
        <v>盘螺</v>
      </c>
      <c r="C6967" s="2" t="str">
        <f>'[1]2025年已发货'!C:C</f>
        <v>HRB400E Φ6</v>
      </c>
      <c r="D6967" s="2" t="str">
        <f>'[1]2025年已发货'!D:D</f>
        <v>吨</v>
      </c>
      <c r="E6967" s="2">
        <f>'[1]2025年已发货'!E:E</f>
        <v>8</v>
      </c>
      <c r="F6967" s="4">
        <f>'[1]2025年已发货'!F:F</f>
        <v>45909</v>
      </c>
      <c r="G6967" s="2" t="str">
        <f>'[1]2025年已发货'!G:G</f>
        <v>(宜宾兴港三江新区长江工业园保障性租赁住房建设项目-土建)四川省宜宾市翠屏区永善路南段宜宾市三江新区长江工业园区</v>
      </c>
      <c r="H6967" s="2" t="str">
        <f>'[1]2025年已发货'!H:H</f>
        <v>赵元虎</v>
      </c>
      <c r="I6967" s="2">
        <f>'[1]2025年已发货'!I:I</f>
        <v>13684167136</v>
      </c>
      <c r="J6967" s="2" t="str">
        <f>_xlfn._xlws.FILTER(辅助信息!D:D,辅助信息!G:G=G6967)</f>
        <v>宜宾兴港三江新区长江工业园建设项目</v>
      </c>
    </row>
    <row r="6968" spans="1:10">
      <c r="A6968" s="2" t="str">
        <f>'[1]2025年已发货'!A:A</f>
        <v>泸钢</v>
      </c>
      <c r="B6968" s="2" t="str">
        <f>'[1]2025年已发货'!B:B</f>
        <v>盘螺</v>
      </c>
      <c r="C6968" s="2" t="str">
        <f>'[1]2025年已发货'!C:C</f>
        <v>HRB400E Φ8</v>
      </c>
      <c r="D6968" s="2" t="str">
        <f>'[1]2025年已发货'!D:D</f>
        <v>吨</v>
      </c>
      <c r="E6968" s="2">
        <f>'[1]2025年已发货'!E:E</f>
        <v>20</v>
      </c>
      <c r="F6968" s="4">
        <f>'[1]2025年已发货'!F:F</f>
        <v>45909</v>
      </c>
      <c r="G6968" s="2" t="str">
        <f>'[1]2025年已发货'!G:G</f>
        <v>(宜宾兴港三江新区长江工业园保障性租赁住房建设项目-土建)四川省宜宾市翠屏区永善路南段宜宾市三江新区长江工业园区</v>
      </c>
      <c r="H6968" s="2" t="str">
        <f>'[1]2025年已发货'!H:H</f>
        <v>赵元虎</v>
      </c>
      <c r="I6968" s="2">
        <f>'[1]2025年已发货'!I:I</f>
        <v>13684167136</v>
      </c>
      <c r="J6968" s="2" t="str">
        <f>_xlfn._xlws.FILTER(辅助信息!D:D,辅助信息!G:G=G6968)</f>
        <v>宜宾兴港三江新区长江工业园建设项目</v>
      </c>
    </row>
    <row r="6969" spans="1:10">
      <c r="A6969" s="2" t="str">
        <f>'[1]2025年已发货'!A:A</f>
        <v>泸钢</v>
      </c>
      <c r="B6969" s="2" t="str">
        <f>'[1]2025年已发货'!B:B</f>
        <v>盘螺</v>
      </c>
      <c r="C6969" s="2" t="str">
        <f>'[1]2025年已发货'!C:C</f>
        <v>HRB400E Φ10</v>
      </c>
      <c r="D6969" s="2" t="str">
        <f>'[1]2025年已发货'!D:D</f>
        <v>吨</v>
      </c>
      <c r="E6969" s="2">
        <f>'[1]2025年已发货'!E:E</f>
        <v>6</v>
      </c>
      <c r="F6969" s="4">
        <f>'[1]2025年已发货'!F:F</f>
        <v>45909</v>
      </c>
      <c r="G6969" s="2" t="str">
        <f>'[1]2025年已发货'!G:G</f>
        <v>(宜宾兴港三江新区长江工业园保障性租赁住房建设项目-土建)四川省宜宾市翠屏区永善路南段宜宾市三江新区长江工业园区</v>
      </c>
      <c r="H6969" s="2" t="str">
        <f>'[1]2025年已发货'!H:H</f>
        <v>赵元虎</v>
      </c>
      <c r="I6969" s="2">
        <f>'[1]2025年已发货'!I:I</f>
        <v>13684167136</v>
      </c>
      <c r="J6969" s="2" t="str">
        <f>_xlfn._xlws.FILTER(辅助信息!D:D,辅助信息!G:G=G6969)</f>
        <v>宜宾兴港三江新区长江工业园建设项目</v>
      </c>
    </row>
    <row r="6970" spans="1:10">
      <c r="A6970" s="2" t="str">
        <f>'[1]2025年已发货'!A:A</f>
        <v>德胜</v>
      </c>
      <c r="B6970" s="2" t="str">
        <f>'[1]2025年已发货'!B:B</f>
        <v>螺纹钢</v>
      </c>
      <c r="C6970" s="2" t="str">
        <f>'[1]2025年已发货'!C:C</f>
        <v>HRB400E Φ18 9m</v>
      </c>
      <c r="D6970" s="2" t="str">
        <f>'[1]2025年已发货'!D:D</f>
        <v>吨</v>
      </c>
      <c r="E6970" s="2">
        <f>'[1]2025年已发货'!E:E</f>
        <v>20</v>
      </c>
      <c r="F6970" s="4">
        <f>'[1]2025年已发货'!F:F</f>
        <v>45909</v>
      </c>
      <c r="G6970" s="2" t="str">
        <f>'[1]2025年已发货'!G:G</f>
        <v>(宜宾兴港三江新区长江工业园保障性租赁住房建设项目-土建)四川省宜宾市翠屏区永善路南段宜宾市三江新区长江工业园区</v>
      </c>
      <c r="H6970" s="2" t="str">
        <f>'[1]2025年已发货'!H:H</f>
        <v>赵元虎</v>
      </c>
      <c r="I6970" s="2">
        <f>'[1]2025年已发货'!I:I</f>
        <v>13684167136</v>
      </c>
      <c r="J6970" s="2" t="str">
        <f>_xlfn._xlws.FILTER(辅助信息!D:D,辅助信息!G:G=G6970)</f>
        <v>宜宾兴港三江新区长江工业园建设项目</v>
      </c>
    </row>
    <row r="6971" spans="1:10">
      <c r="A6971" s="2" t="str">
        <f>'[1]2025年已发货'!A:A</f>
        <v>德胜</v>
      </c>
      <c r="B6971" s="2" t="str">
        <f>'[1]2025年已发货'!B:B</f>
        <v>螺纹钢</v>
      </c>
      <c r="C6971" s="2" t="str">
        <f>'[1]2025年已发货'!C:C</f>
        <v>HRB400E Φ22 9m</v>
      </c>
      <c r="D6971" s="2" t="str">
        <f>'[1]2025年已发货'!D:D</f>
        <v>吨</v>
      </c>
      <c r="E6971" s="2">
        <f>'[1]2025年已发货'!E:E</f>
        <v>6</v>
      </c>
      <c r="F6971" s="4">
        <f>'[1]2025年已发货'!F:F</f>
        <v>45909</v>
      </c>
      <c r="G6971" s="2" t="str">
        <f>'[1]2025年已发货'!G:G</f>
        <v>(宜宾兴港三江新区长江工业园保障性租赁住房建设项目-土建)四川省宜宾市翠屏区永善路南段宜宾市三江新区长江工业园区</v>
      </c>
      <c r="H6971" s="2" t="str">
        <f>'[1]2025年已发货'!H:H</f>
        <v>赵元虎</v>
      </c>
      <c r="I6971" s="2">
        <f>'[1]2025年已发货'!I:I</f>
        <v>13684167136</v>
      </c>
      <c r="J6971" s="2" t="str">
        <f>_xlfn._xlws.FILTER(辅助信息!D:D,辅助信息!G:G=G6971)</f>
        <v>宜宾兴港三江新区长江工业园建设项目</v>
      </c>
    </row>
    <row r="6972" spans="1:10">
      <c r="A6972" s="2" t="str">
        <f>'[1]2025年已发货'!A:A</f>
        <v>德胜</v>
      </c>
      <c r="B6972" s="2" t="str">
        <f>'[1]2025年已发货'!B:B</f>
        <v>螺纹钢</v>
      </c>
      <c r="C6972" s="2" t="str">
        <f>'[1]2025年已发货'!C:C</f>
        <v>HRB400E Φ25 9m</v>
      </c>
      <c r="D6972" s="2" t="str">
        <f>'[1]2025年已发货'!D:D</f>
        <v>吨</v>
      </c>
      <c r="E6972" s="2">
        <f>'[1]2025年已发货'!E:E</f>
        <v>10</v>
      </c>
      <c r="F6972" s="4">
        <f>'[1]2025年已发货'!F:F</f>
        <v>45909</v>
      </c>
      <c r="G6972" s="2" t="str">
        <f>'[1]2025年已发货'!G:G</f>
        <v>(宜宾兴港三江新区长江工业园保障性租赁住房建设项目-土建)四川省宜宾市翠屏区永善路南段宜宾市三江新区长江工业园区</v>
      </c>
      <c r="H6972" s="2" t="str">
        <f>'[1]2025年已发货'!H:H</f>
        <v>赵元虎</v>
      </c>
      <c r="I6972" s="2">
        <f>'[1]2025年已发货'!I:I</f>
        <v>13684167136</v>
      </c>
      <c r="J6972" s="2" t="str">
        <f>_xlfn._xlws.FILTER(辅助信息!D:D,辅助信息!G:G=G6972)</f>
        <v>宜宾兴港三江新区长江工业园建设项目</v>
      </c>
    </row>
    <row r="6973" spans="1:10">
      <c r="A6973" s="2" t="str">
        <f>'[1]2025年已发货'!A:A</f>
        <v>德胜</v>
      </c>
      <c r="B6973" s="2" t="str">
        <f>'[1]2025年已发货'!B:B</f>
        <v>螺纹钢</v>
      </c>
      <c r="C6973" s="2" t="str">
        <f>'[1]2025年已发货'!C:C</f>
        <v>HRB400EФ32*9m</v>
      </c>
      <c r="D6973" s="2" t="str">
        <f>'[1]2025年已发货'!D:D</f>
        <v>吨</v>
      </c>
      <c r="E6973" s="2">
        <f>'[1]2025年已发货'!E:E</f>
        <v>35</v>
      </c>
      <c r="F6973" s="4">
        <f>'[1]2025年已发货'!F:F</f>
        <v>45909</v>
      </c>
      <c r="G6973" s="2" t="str">
        <f>'[1]2025年已发货'!G:G</f>
        <v>（中铁三局集团有限公司成绵乐客专乐山站站房改扩建项目经理部）四川省乐山市市中区瑞祥路与至乐路交叉口西侧</v>
      </c>
      <c r="H6973" s="2" t="str">
        <f>'[1]2025年已发货'!H:H</f>
        <v>王鹏</v>
      </c>
      <c r="I6973" s="2" t="str">
        <f>'[1]2025年已发货'!I:I</f>
        <v>153 4056 0935</v>
      </c>
      <c r="J6973" s="2" vm="1" t="e">
        <f>_xlfn._xlws.FILTER(辅助信息!D:D,辅助信息!G:G=G6973)</f>
        <v>#VALUE!</v>
      </c>
    </row>
    <row r="6974" spans="1:10">
      <c r="A6974" s="2" t="str">
        <f>'[1]2025年已发货'!A:A</f>
        <v>德胜</v>
      </c>
      <c r="B6974" s="2" t="str">
        <f>'[1]2025年已发货'!B:B</f>
        <v>螺纹钢</v>
      </c>
      <c r="C6974" s="2" t="str">
        <f>'[1]2025年已发货'!C:C</f>
        <v>HRB400E Φ14 12m</v>
      </c>
      <c r="D6974" s="2" t="str">
        <f>'[1]2025年已发货'!D:D</f>
        <v>吨</v>
      </c>
      <c r="E6974" s="2">
        <f>'[1]2025年已发货'!E:E</f>
        <v>10</v>
      </c>
      <c r="F6974" s="4">
        <f>'[1]2025年已发货'!F:F</f>
        <v>45909</v>
      </c>
      <c r="G6974" s="2" t="str">
        <f>'[1]2025年已发货'!G:G</f>
        <v>(华西乐山）-四川省乐山市市中区苏稽镇校地共建产教融合基地建设项目二标段</v>
      </c>
      <c r="H6974" s="2" t="str">
        <f>'[1]2025年已发货'!H:H</f>
        <v>彭江涛</v>
      </c>
      <c r="I6974" s="2">
        <f>'[1]2025年已发货'!I:I</f>
        <v>13990276572</v>
      </c>
      <c r="J6974" s="2" vm="1" t="e">
        <f>_xlfn._xlws.FILTER(辅助信息!D:D,辅助信息!G:G=G6974)</f>
        <v>#VALUE!</v>
      </c>
    </row>
    <row r="6975" spans="1:10">
      <c r="A6975" s="2" t="str">
        <f>'[1]2025年已发货'!A:A</f>
        <v>德胜</v>
      </c>
      <c r="B6975" s="2" t="str">
        <f>'[1]2025年已发货'!B:B</f>
        <v>螺纹钢</v>
      </c>
      <c r="C6975" s="2" t="str">
        <f>'[1]2025年已发货'!C:C</f>
        <v>HRB400E Φ16 12m</v>
      </c>
      <c r="D6975" s="2" t="str">
        <f>'[1]2025年已发货'!D:D</f>
        <v>吨</v>
      </c>
      <c r="E6975" s="2">
        <f>'[1]2025年已发货'!E:E</f>
        <v>25</v>
      </c>
      <c r="F6975" s="4">
        <f>'[1]2025年已发货'!F:F</f>
        <v>45909</v>
      </c>
      <c r="G6975" s="2" t="str">
        <f>'[1]2025年已发货'!G:G</f>
        <v>(华西乐山）-四川省乐山市市中区苏稽镇校地共建产教融合基地建设项目二标段</v>
      </c>
      <c r="H6975" s="2" t="str">
        <f>'[1]2025年已发货'!H:H</f>
        <v>彭江涛</v>
      </c>
      <c r="I6975" s="2">
        <f>'[1]2025年已发货'!I:I</f>
        <v>13990276572</v>
      </c>
      <c r="J6975" s="2" vm="1" t="e">
        <f>_xlfn._xlws.FILTER(辅助信息!D:D,辅助信息!G:G=G6975)</f>
        <v>#VALUE!</v>
      </c>
    </row>
    <row r="6976" spans="1:10">
      <c r="A6976" s="2" t="str">
        <f>'[1]2025年已发货'!A:A</f>
        <v>德胜</v>
      </c>
      <c r="B6976" s="2" t="str">
        <f>'[1]2025年已发货'!B:B</f>
        <v>螺纹钢</v>
      </c>
      <c r="C6976" s="2" t="str">
        <f>'[1]2025年已发货'!C:C</f>
        <v>HRB400E Φ18 12m</v>
      </c>
      <c r="D6976" s="2" t="str">
        <f>'[1]2025年已发货'!D:D</f>
        <v>吨</v>
      </c>
      <c r="E6976" s="2">
        <f>'[1]2025年已发货'!E:E</f>
        <v>15</v>
      </c>
      <c r="F6976" s="4">
        <f>'[1]2025年已发货'!F:F</f>
        <v>45909</v>
      </c>
      <c r="G6976" s="2" t="str">
        <f>'[1]2025年已发货'!G:G</f>
        <v>(华西乐山）-四川省乐山市市中区苏稽镇校地共建产教融合基地建设项目二标段</v>
      </c>
      <c r="H6976" s="2" t="str">
        <f>'[1]2025年已发货'!H:H</f>
        <v>彭江涛</v>
      </c>
      <c r="I6976" s="2">
        <f>'[1]2025年已发货'!I:I</f>
        <v>13990276572</v>
      </c>
      <c r="J6976" s="2" vm="1" t="e">
        <f>_xlfn._xlws.FILTER(辅助信息!D:D,辅助信息!G:G=G6976)</f>
        <v>#VALUE!</v>
      </c>
    </row>
    <row r="6977" spans="1:10">
      <c r="A6977" s="2" t="str">
        <f>'[1]2025年已发货'!A:A</f>
        <v>德胜</v>
      </c>
      <c r="B6977" s="2" t="str">
        <f>'[1]2025年已发货'!B:B</f>
        <v>螺纹钢</v>
      </c>
      <c r="C6977" s="2" t="str">
        <f>'[1]2025年已发货'!C:C</f>
        <v>HRB400E Φ20 12m</v>
      </c>
      <c r="D6977" s="2" t="str">
        <f>'[1]2025年已发货'!D:D</f>
        <v>吨</v>
      </c>
      <c r="E6977" s="2">
        <f>'[1]2025年已发货'!E:E</f>
        <v>10</v>
      </c>
      <c r="F6977" s="4">
        <f>'[1]2025年已发货'!F:F</f>
        <v>45909</v>
      </c>
      <c r="G6977" s="2" t="str">
        <f>'[1]2025年已发货'!G:G</f>
        <v>(华西乐山）-四川省乐山市市中区苏稽镇校地共建产教融合基地建设项目二标段</v>
      </c>
      <c r="H6977" s="2" t="str">
        <f>'[1]2025年已发货'!H:H</f>
        <v>彭江涛</v>
      </c>
      <c r="I6977" s="2">
        <f>'[1]2025年已发货'!I:I</f>
        <v>13990276572</v>
      </c>
      <c r="J6977" s="2" vm="1" t="e">
        <f>_xlfn._xlws.FILTER(辅助信息!D:D,辅助信息!G:G=G6977)</f>
        <v>#VALUE!</v>
      </c>
    </row>
    <row r="6978" spans="1:10">
      <c r="A6978" s="2" t="str">
        <f>'[1]2025年已发货'!A:A</f>
        <v>德胜</v>
      </c>
      <c r="B6978" s="2" t="str">
        <f>'[1]2025年已发货'!B:B</f>
        <v>螺纹钢</v>
      </c>
      <c r="C6978" s="2" t="str">
        <f>'[1]2025年已发货'!C:C</f>
        <v>HRB400E Φ25 12m</v>
      </c>
      <c r="D6978" s="2" t="str">
        <f>'[1]2025年已发货'!D:D</f>
        <v>吨</v>
      </c>
      <c r="E6978" s="2">
        <f>'[1]2025年已发货'!E:E</f>
        <v>10</v>
      </c>
      <c r="F6978" s="4">
        <f>'[1]2025年已发货'!F:F</f>
        <v>45909</v>
      </c>
      <c r="G6978" s="2" t="str">
        <f>'[1]2025年已发货'!G:G</f>
        <v>(华西乐山）-四川省乐山市市中区苏稽镇校地共建产教融合基地建设项目二标段</v>
      </c>
      <c r="H6978" s="2" t="str">
        <f>'[1]2025年已发货'!H:H</f>
        <v>彭江涛</v>
      </c>
      <c r="I6978" s="2">
        <f>'[1]2025年已发货'!I:I</f>
        <v>13990276572</v>
      </c>
      <c r="J6978" s="2" vm="1" t="e">
        <f>_xlfn._xlws.FILTER(辅助信息!D:D,辅助信息!G:G=G6978)</f>
        <v>#VALUE!</v>
      </c>
    </row>
    <row r="6979" spans="1:10">
      <c r="A6979" s="2" t="str">
        <f>'[1]2025年已发货'!A:A</f>
        <v>润耀</v>
      </c>
      <c r="B6979" s="2" t="str">
        <f>'[1]2025年已发货'!B:B</f>
        <v>螺纹钢</v>
      </c>
      <c r="C6979" s="2" t="str">
        <f>'[1]2025年已发货'!C:C</f>
        <v>HRB400EФ12*9m</v>
      </c>
      <c r="D6979" s="2" t="str">
        <f>'[1]2025年已发货'!D:D</f>
        <v>吨</v>
      </c>
      <c r="E6979" s="2">
        <f>'[1]2025年已发货'!E:E</f>
        <v>22</v>
      </c>
      <c r="F6979" s="4">
        <f>'[1]2025年已发货'!F:F</f>
        <v>45910</v>
      </c>
      <c r="G6979" s="2" t="str">
        <f>'[1]2025年已发货'!G:G</f>
        <v>（中核华兴-峨眉山项目）四川省乐山市峨眉山市双福镇梓橦庙红华五期中核华兴工地</v>
      </c>
      <c r="H6979" s="2" t="str">
        <f>'[1]2025年已发货'!H:H</f>
        <v>李汉军</v>
      </c>
      <c r="I6979" s="2" t="str">
        <f>'[1]2025年已发货'!I:I</f>
        <v>18691249091</v>
      </c>
      <c r="J6979" s="2" vm="1" t="e">
        <f>_xlfn._xlws.FILTER(辅助信息!D:D,辅助信息!G:G=G6979)</f>
        <v>#VALUE!</v>
      </c>
    </row>
    <row r="6980" spans="1:10">
      <c r="A6980" s="2" t="str">
        <f>'[1]2025年已发货'!A:A</f>
        <v>润耀</v>
      </c>
      <c r="B6980" s="2" t="str">
        <f>'[1]2025年已发货'!B:B</f>
        <v>盘螺</v>
      </c>
      <c r="C6980" s="2" t="str">
        <f>'[1]2025年已发货'!C:C</f>
        <v>HRB400EФ8</v>
      </c>
      <c r="D6980" s="2" t="str">
        <f>'[1]2025年已发货'!D:D</f>
        <v>吨</v>
      </c>
      <c r="E6980" s="2">
        <f>'[1]2025年已发货'!E:E</f>
        <v>12</v>
      </c>
      <c r="F6980" s="4">
        <f>'[1]2025年已发货'!F:F</f>
        <v>45910</v>
      </c>
      <c r="G6980" s="2" t="str">
        <f>'[1]2025年已发货'!G:G</f>
        <v>（中核华兴-峨眉山项目）四川省乐山市峨眉山市双福镇梓橦庙红华五期中核华兴工地</v>
      </c>
      <c r="H6980" s="2" t="str">
        <f>'[1]2025年已发货'!H:H</f>
        <v>李汉军</v>
      </c>
      <c r="I6980" s="2" t="str">
        <f>'[1]2025年已发货'!I:I</f>
        <v>18691249091</v>
      </c>
      <c r="J6980" s="2" vm="1" t="e">
        <f>_xlfn._xlws.FILTER(辅助信息!D:D,辅助信息!G:G=G6980)</f>
        <v>#VALUE!</v>
      </c>
    </row>
    <row r="6981" spans="1:10">
      <c r="A6981" s="2" t="str">
        <f>'[1]2025年已发货'!A:A</f>
        <v>陕钢</v>
      </c>
      <c r="B6981" s="2" t="str">
        <f>'[1]2025年已发货'!B:B</f>
        <v>盘圆</v>
      </c>
      <c r="C6981" s="2" t="str">
        <f>'[1]2025年已发货'!C:C</f>
        <v>HPB300 Φ6</v>
      </c>
      <c r="D6981" s="2" t="str">
        <f>'[1]2025年已发货'!D:D</f>
        <v>吨</v>
      </c>
      <c r="E6981" s="2">
        <f>'[1]2025年已发货'!E:E</f>
        <v>2.5</v>
      </c>
      <c r="F6981" s="4">
        <f>'[1]2025年已发货'!F:F</f>
        <v>45910</v>
      </c>
      <c r="G6981" s="2" t="str">
        <f>'[1]2025年已发货'!G:G</f>
        <v>（华西萌海科创农业生态谷）成都市简阳市白金山水库</v>
      </c>
      <c r="H6981" s="2" t="str">
        <f>'[1]2025年已发货'!H:H</f>
        <v>石清国</v>
      </c>
      <c r="I6981" s="2">
        <f>'[1]2025年已发货'!I:I</f>
        <v>13458642015</v>
      </c>
      <c r="J6981" s="2" t="str">
        <f>_xlfn._xlws.FILTER(辅助信息!D:D,辅助信息!G:G=G6981)</f>
        <v>华西萌海-科创农业生态谷</v>
      </c>
    </row>
    <row r="6982" spans="1:10">
      <c r="A6982" s="2" t="str">
        <f>'[1]2025年已发货'!A:A</f>
        <v>陕钢</v>
      </c>
      <c r="B6982" s="2" t="str">
        <f>'[1]2025年已发货'!B:B</f>
        <v>盘螺</v>
      </c>
      <c r="C6982" s="2" t="str">
        <f>'[1]2025年已发货'!C:C</f>
        <v>HRB400E Φ8</v>
      </c>
      <c r="D6982" s="2" t="str">
        <f>'[1]2025年已发货'!D:D</f>
        <v>吨</v>
      </c>
      <c r="E6982" s="2">
        <f>'[1]2025年已发货'!E:E</f>
        <v>18</v>
      </c>
      <c r="F6982" s="4">
        <f>'[1]2025年已发货'!F:F</f>
        <v>45910</v>
      </c>
      <c r="G6982" s="2" t="str">
        <f>'[1]2025年已发货'!G:G</f>
        <v>（华西萌海科创农业生态谷）成都市简阳市白金山水库</v>
      </c>
      <c r="H6982" s="2" t="str">
        <f>'[1]2025年已发货'!H:H</f>
        <v>石清国</v>
      </c>
      <c r="I6982" s="2">
        <f>'[1]2025年已发货'!I:I</f>
        <v>13458642015</v>
      </c>
      <c r="J6982" s="2" t="str">
        <f>_xlfn._xlws.FILTER(辅助信息!D:D,辅助信息!G:G=G6982)</f>
        <v>华西萌海-科创农业生态谷</v>
      </c>
    </row>
    <row r="6983" spans="1:10">
      <c r="A6983" s="2" t="str">
        <f>'[1]2025年已发货'!A:A</f>
        <v>陕钢</v>
      </c>
      <c r="B6983" s="2" t="str">
        <f>'[1]2025年已发货'!B:B</f>
        <v>盘螺</v>
      </c>
      <c r="C6983" s="2" t="str">
        <f>'[1]2025年已发货'!C:C</f>
        <v>HRB400E Φ10</v>
      </c>
      <c r="D6983" s="2" t="str">
        <f>'[1]2025年已发货'!D:D</f>
        <v>吨</v>
      </c>
      <c r="E6983" s="2">
        <f>'[1]2025年已发货'!E:E</f>
        <v>6</v>
      </c>
      <c r="F6983" s="4">
        <f>'[1]2025年已发货'!F:F</f>
        <v>45910</v>
      </c>
      <c r="G6983" s="2" t="str">
        <f>'[1]2025年已发货'!G:G</f>
        <v>（华西萌海科创农业生态谷）成都市简阳市白金山水库</v>
      </c>
      <c r="H6983" s="2" t="str">
        <f>'[1]2025年已发货'!H:H</f>
        <v>石清国</v>
      </c>
      <c r="I6983" s="2">
        <f>'[1]2025年已发货'!I:I</f>
        <v>13458642015</v>
      </c>
      <c r="J6983" s="2" t="str">
        <f>_xlfn._xlws.FILTER(辅助信息!D:D,辅助信息!G:G=G6983)</f>
        <v>华西萌海-科创农业生态谷</v>
      </c>
    </row>
    <row r="6984" spans="1:10">
      <c r="A6984" s="2" t="str">
        <f>'[1]2025年已发货'!A:A</f>
        <v>陕钢</v>
      </c>
      <c r="B6984" s="2" t="str">
        <f>'[1]2025年已发货'!B:B</f>
        <v>螺纹钢</v>
      </c>
      <c r="C6984" s="2" t="str">
        <f>'[1]2025年已发货'!C:C</f>
        <v>HRB400E Φ28 9m</v>
      </c>
      <c r="D6984" s="2" t="str">
        <f>'[1]2025年已发货'!D:D</f>
        <v>吨</v>
      </c>
      <c r="E6984" s="2">
        <f>'[1]2025年已发货'!E:E</f>
        <v>5</v>
      </c>
      <c r="F6984" s="4">
        <f>'[1]2025年已发货'!F:F</f>
        <v>45910</v>
      </c>
      <c r="G6984" s="2" t="str">
        <f>'[1]2025年已发货'!G:G</f>
        <v>（华西萌海科创农业生态谷）成都市简阳市白金山水库</v>
      </c>
      <c r="H6984" s="2" t="str">
        <f>'[1]2025年已发货'!H:H</f>
        <v>石清国</v>
      </c>
      <c r="I6984" s="2">
        <f>'[1]2025年已发货'!I:I</f>
        <v>13458642015</v>
      </c>
      <c r="J6984" s="2" t="str">
        <f>_xlfn._xlws.FILTER(辅助信息!D:D,辅助信息!G:G=G6984)</f>
        <v>华西萌海-科创农业生态谷</v>
      </c>
    </row>
    <row r="6985" spans="1:10">
      <c r="A6985" s="2" t="str">
        <f>'[1]2025年已发货'!A:A</f>
        <v>陕钢</v>
      </c>
      <c r="B6985" s="2" t="str">
        <f>'[1]2025年已发货'!B:B</f>
        <v>螺纹钢</v>
      </c>
      <c r="C6985" s="2" t="str">
        <f>'[1]2025年已发货'!C:C</f>
        <v>HRB500E Φ18</v>
      </c>
      <c r="D6985" s="2" t="str">
        <f>'[1]2025年已发货'!D:D</f>
        <v>吨</v>
      </c>
      <c r="E6985" s="2">
        <f>'[1]2025年已发货'!E:E</f>
        <v>3</v>
      </c>
      <c r="F6985" s="4">
        <f>'[1]2025年已发货'!F:F</f>
        <v>45910</v>
      </c>
      <c r="G6985" s="2" t="str">
        <f>'[1]2025年已发货'!G:G</f>
        <v>（华西萌海科创农业生态谷）成都市简阳市白金山水库</v>
      </c>
      <c r="H6985" s="2" t="str">
        <f>'[1]2025年已发货'!H:H</f>
        <v>石清国</v>
      </c>
      <c r="I6985" s="2">
        <f>'[1]2025年已发货'!I:I</f>
        <v>13458642015</v>
      </c>
      <c r="J6985" s="2" t="str">
        <f>_xlfn._xlws.FILTER(辅助信息!D:D,辅助信息!G:G=G6985)</f>
        <v>华西萌海-科创农业生态谷</v>
      </c>
    </row>
    <row r="6986" spans="1:10">
      <c r="A6986" s="2" t="str">
        <f>'[1]2025年已发货'!A:A</f>
        <v>德胜</v>
      </c>
      <c r="B6986" s="2" t="str">
        <f>'[1]2025年已发货'!B:B</f>
        <v>螺纹钢</v>
      </c>
      <c r="C6986" s="2" t="str">
        <f>'[1]2025年已发货'!C:C</f>
        <v>HRB400E Φ12×9米</v>
      </c>
      <c r="D6986" s="2" t="str">
        <f>'[1]2025年已发货'!D:D</f>
        <v>吨</v>
      </c>
      <c r="E6986" s="2">
        <f>'[1]2025年已发货'!E:E</f>
        <v>70</v>
      </c>
      <c r="F6986" s="4">
        <f>'[1]2025年已发货'!F:F</f>
        <v>45910</v>
      </c>
      <c r="G6986" s="2" t="str">
        <f>'[1]2025年已发货'!G:G</f>
        <v>（自永1标八局二分公司钢筋棚）四川省自贡市大安区牛佛镇</v>
      </c>
      <c r="H6986" s="2" t="str">
        <f>'[1]2025年已发货'!H:H</f>
        <v>王君杰</v>
      </c>
      <c r="I6986" s="2">
        <f>'[1]2025年已发货'!I:I</f>
        <v>18919619850</v>
      </c>
      <c r="J6986" s="2" vm="1" t="e">
        <f>_xlfn._xlws.FILTER(辅助信息!D:D,辅助信息!G:G=G6986)</f>
        <v>#VALUE!</v>
      </c>
    </row>
    <row r="6987" spans="1:10">
      <c r="A6987" s="2" t="str">
        <f>'[1]2025年已发货'!A:A</f>
        <v>德胜</v>
      </c>
      <c r="B6987" s="2" t="str">
        <f>'[1]2025年已发货'!B:B</f>
        <v>螺纹钢</v>
      </c>
      <c r="C6987" s="2" t="str">
        <f>'[1]2025年已发货'!C:C</f>
        <v>HRB400E Φ20×9米</v>
      </c>
      <c r="D6987" s="2" t="str">
        <f>'[1]2025年已发货'!D:D</f>
        <v>吨</v>
      </c>
      <c r="E6987" s="2">
        <f>'[1]2025年已发货'!E:E</f>
        <v>35</v>
      </c>
      <c r="F6987" s="4">
        <f>'[1]2025年已发货'!F:F</f>
        <v>45910</v>
      </c>
      <c r="G6987" s="2" t="str">
        <f>'[1]2025年已发货'!G:G</f>
        <v>（自永1标八局二分公司钢筋棚）四川省自贡市大安区牛佛镇</v>
      </c>
      <c r="H6987" s="2" t="str">
        <f>'[1]2025年已发货'!H:H</f>
        <v>王君杰</v>
      </c>
      <c r="I6987" s="2">
        <f>'[1]2025年已发货'!I:I</f>
        <v>18919619850</v>
      </c>
      <c r="J6987" s="2" vm="1" t="e">
        <f>_xlfn._xlws.FILTER(辅助信息!D:D,辅助信息!G:G=G6987)</f>
        <v>#VALUE!</v>
      </c>
    </row>
    <row r="6988" spans="1:10">
      <c r="A6988" s="2" t="str">
        <f>'[1]2025年已发货'!A:A</f>
        <v>德胜恒嘉</v>
      </c>
      <c r="B6988" s="2" t="str">
        <f>'[1]2025年已发货'!B:B</f>
        <v>螺纹钢</v>
      </c>
      <c r="C6988" s="2" t="str">
        <f>'[1]2025年已发货'!C:C</f>
        <v>HRB400EФ25*9m</v>
      </c>
      <c r="D6988" s="2" t="str">
        <f>'[1]2025年已发货'!D:D</f>
        <v>吨</v>
      </c>
      <c r="E6988" s="2">
        <f>'[1]2025年已发货'!E:E</f>
        <v>70</v>
      </c>
      <c r="F6988" s="4">
        <f>'[1]2025年已发货'!F:F</f>
        <v>45910</v>
      </c>
      <c r="G6988" s="2" t="str">
        <f>'[1]2025年已发货'!G:G</f>
        <v>（中铁六局呼和公司康新高速TJ4-2标）四川省甘孜藏族自治州康定市新都桥镇东俄罗三村中建八局搅拌站旁</v>
      </c>
      <c r="H6988" s="2" t="str">
        <f>'[1]2025年已发货'!H:H</f>
        <v>许文刚</v>
      </c>
      <c r="I6988" s="2">
        <f>'[1]2025年已发货'!I:I</f>
        <v>15848808186</v>
      </c>
      <c r="J6988" s="2" vm="1" t="e">
        <f>_xlfn._xlws.FILTER(辅助信息!D:D,辅助信息!G:G=G6988)</f>
        <v>#VALUE!</v>
      </c>
    </row>
    <row r="6989" spans="1:10">
      <c r="A6989" s="2" t="str">
        <f>'[1]2025年已发货'!A:A</f>
        <v>德胜恒嘉</v>
      </c>
      <c r="B6989" s="2" t="str">
        <f>'[1]2025年已发货'!B:B</f>
        <v>螺纹钢</v>
      </c>
      <c r="C6989" s="2" t="str">
        <f>'[1]2025年已发货'!C:C</f>
        <v>HRB500EФ22*9m</v>
      </c>
      <c r="D6989" s="2" t="str">
        <f>'[1]2025年已发货'!D:D</f>
        <v>吨</v>
      </c>
      <c r="E6989" s="2">
        <f>'[1]2025年已发货'!E:E</f>
        <v>70</v>
      </c>
      <c r="F6989" s="4">
        <f>'[1]2025年已发货'!F:F</f>
        <v>45910</v>
      </c>
      <c r="G6989" s="2" t="str">
        <f>'[1]2025年已发货'!G:G</f>
        <v>（中铁六局呼和公司康新高速TJ4-2标）四川省甘孜藏族自治州康定市新都桥镇东俄罗三村中建八局搅拌站旁</v>
      </c>
      <c r="H6989" s="2" t="str">
        <f>'[1]2025年已发货'!H:H</f>
        <v>许文刚</v>
      </c>
      <c r="I6989" s="2">
        <f>'[1]2025年已发货'!I:I</f>
        <v>15848808186</v>
      </c>
      <c r="J6989" s="2" vm="1" t="e">
        <f>_xlfn._xlws.FILTER(辅助信息!D:D,辅助信息!G:G=G6989)</f>
        <v>#VALUE!</v>
      </c>
    </row>
    <row r="6990" spans="1:10">
      <c r="A6990" s="2" t="str">
        <f>'[1]2025年已发货'!A:A</f>
        <v>德胜恒嘉</v>
      </c>
      <c r="B6990" s="2" t="str">
        <f>'[1]2025年已发货'!B:B</f>
        <v>螺纹钢</v>
      </c>
      <c r="C6990" s="2" t="str">
        <f>'[1]2025年已发货'!C:C</f>
        <v>HRB500EФ25*9m</v>
      </c>
      <c r="D6990" s="2" t="str">
        <f>'[1]2025年已发货'!D:D</f>
        <v>吨</v>
      </c>
      <c r="E6990" s="2">
        <f>'[1]2025年已发货'!E:E</f>
        <v>70</v>
      </c>
      <c r="F6990" s="4">
        <f>'[1]2025年已发货'!F:F</f>
        <v>45910</v>
      </c>
      <c r="G6990" s="2" t="str">
        <f>'[1]2025年已发货'!G:G</f>
        <v>（中铁六局呼和公司康新高速TJ4-2标）四川省甘孜藏族自治州康定市新都桥镇东俄罗三村中建八局搅拌站旁</v>
      </c>
      <c r="H6990" s="2" t="str">
        <f>'[1]2025年已发货'!H:H</f>
        <v>许文刚</v>
      </c>
      <c r="I6990" s="2">
        <f>'[1]2025年已发货'!I:I</f>
        <v>15848808186</v>
      </c>
      <c r="J6990" s="2" vm="1" t="e">
        <f>_xlfn._xlws.FILTER(辅助信息!D:D,辅助信息!G:G=G6990)</f>
        <v>#VALUE!</v>
      </c>
    </row>
    <row r="6991" spans="1:10">
      <c r="A6991" s="2" t="str">
        <f>'[1]2025年已发货'!A:A</f>
        <v>德胜恒嘉</v>
      </c>
      <c r="B6991" s="2" t="str">
        <f>'[1]2025年已发货'!B:B</f>
        <v>螺纹钢</v>
      </c>
      <c r="C6991" s="2" t="str">
        <f>'[1]2025年已发货'!C:C</f>
        <v>HRB500EФ28*9m</v>
      </c>
      <c r="D6991" s="2" t="str">
        <f>'[1]2025年已发货'!D:D</f>
        <v>吨</v>
      </c>
      <c r="E6991" s="2">
        <f>'[1]2025年已发货'!E:E</f>
        <v>105</v>
      </c>
      <c r="F6991" s="4">
        <f>'[1]2025年已发货'!F:F</f>
        <v>45910</v>
      </c>
      <c r="G6991" s="2" t="str">
        <f>'[1]2025年已发货'!G:G</f>
        <v>（中铁六局呼和公司康新高速TJ4-2标）四川省甘孜藏族自治州康定市新都桥镇东俄罗三村中建八局搅拌站旁</v>
      </c>
      <c r="H6991" s="2" t="str">
        <f>'[1]2025年已发货'!H:H</f>
        <v>许文刚</v>
      </c>
      <c r="I6991" s="2">
        <f>'[1]2025年已发货'!I:I</f>
        <v>15848808186</v>
      </c>
      <c r="J6991" s="2" vm="1" t="e">
        <f>_xlfn._xlws.FILTER(辅助信息!D:D,辅助信息!G:G=G6991)</f>
        <v>#VALUE!</v>
      </c>
    </row>
    <row r="6992" spans="1:10">
      <c r="A6992" s="2" t="str">
        <f>'[1]2025年已发货'!A:A</f>
        <v>德胜恒嘉</v>
      </c>
      <c r="B6992" s="2" t="str">
        <f>'[1]2025年已发货'!B:B</f>
        <v>螺纹钢</v>
      </c>
      <c r="C6992" s="2" t="str">
        <f>'[1]2025年已发货'!C:C</f>
        <v>HRB400EФ20*12m</v>
      </c>
      <c r="D6992" s="2" t="str">
        <f>'[1]2025年已发货'!D:D</f>
        <v>吨</v>
      </c>
      <c r="E6992" s="2">
        <f>'[1]2025年已发货'!E:E</f>
        <v>70</v>
      </c>
      <c r="F6992" s="4">
        <f>'[1]2025年已发货'!F:F</f>
        <v>45910</v>
      </c>
      <c r="G6992" s="2" t="str">
        <f>'[1]2025年已发货'!G:G</f>
        <v>（中铁六局呼和公司康新高速TJ4-2标）四川省甘孜藏族自治州康定市新都桥镇东俄罗三村中建八局搅拌站旁</v>
      </c>
      <c r="H6992" s="2" t="str">
        <f>'[1]2025年已发货'!H:H</f>
        <v>许文刚</v>
      </c>
      <c r="I6992" s="2">
        <f>'[1]2025年已发货'!I:I</f>
        <v>15848808186</v>
      </c>
      <c r="J6992" s="2" vm="1" t="e">
        <f>_xlfn._xlws.FILTER(辅助信息!D:D,辅助信息!G:G=G6992)</f>
        <v>#VALUE!</v>
      </c>
    </row>
    <row r="6993" spans="1:10">
      <c r="A6993" s="2" t="str">
        <f>'[1]2025年已发货'!A:A</f>
        <v>润耀</v>
      </c>
      <c r="B6993" s="2" t="str">
        <f>'[1]2025年已发货'!B:B</f>
        <v>盘螺</v>
      </c>
      <c r="C6993" s="2" t="str">
        <f>'[1]2025年已发货'!C:C</f>
        <v>HRB400EФ10</v>
      </c>
      <c r="D6993" s="2" t="str">
        <f>'[1]2025年已发货'!D:D</f>
        <v>吨</v>
      </c>
      <c r="E6993" s="2">
        <f>'[1]2025年已发货'!E:E</f>
        <v>35</v>
      </c>
      <c r="F6993" s="4">
        <f>'[1]2025年已发货'!F:F</f>
        <v>45910</v>
      </c>
      <c r="G6993" s="2" t="str">
        <f>'[1]2025年已发货'!G:G</f>
        <v>（中铁六局呼和公司康新高速TJ4-2标）四川省甘孜藏族自治州康定市新都桥镇东俄罗三村中建八局搅拌站旁</v>
      </c>
      <c r="H6993" s="2" t="str">
        <f>'[1]2025年已发货'!H:H</f>
        <v>许文刚</v>
      </c>
      <c r="I6993" s="2">
        <f>'[1]2025年已发货'!I:I</f>
        <v>15848808186</v>
      </c>
      <c r="J6993" s="2" vm="1" t="e">
        <f>_xlfn._xlws.FILTER(辅助信息!D:D,辅助信息!G:G=G6993)</f>
        <v>#VALUE!</v>
      </c>
    </row>
    <row r="6994" spans="1:10">
      <c r="A6994" s="2" t="str">
        <f>'[1]2025年已发货'!A:A</f>
        <v>润耀</v>
      </c>
      <c r="B6994" s="2" t="str">
        <f>'[1]2025年已发货'!B:B</f>
        <v>盘螺</v>
      </c>
      <c r="C6994" s="2" t="str">
        <f>'[1]2025年已发货'!C:C</f>
        <v>HRB400EФ12</v>
      </c>
      <c r="D6994" s="2" t="str">
        <f>'[1]2025年已发货'!D:D</f>
        <v>吨</v>
      </c>
      <c r="E6994" s="2">
        <f>'[1]2025年已发货'!E:E</f>
        <v>18</v>
      </c>
      <c r="F6994" s="4">
        <f>'[1]2025年已发货'!F:F</f>
        <v>45910</v>
      </c>
      <c r="G6994" s="2" t="str">
        <f>'[1]2025年已发货'!G:G</f>
        <v>（中铁三局集团有限公司成绵乐客专乐山站站房改扩建项目经理部）四川省乐山市市中区瑞祥路与至乐路交叉口西侧</v>
      </c>
      <c r="H6994" s="2" t="str">
        <f>'[1]2025年已发货'!H:H</f>
        <v>王鹏</v>
      </c>
      <c r="I6994" s="2" t="str">
        <f>'[1]2025年已发货'!I:I</f>
        <v>153 4056 0935</v>
      </c>
      <c r="J6994" s="2" vm="1" t="e">
        <f>_xlfn._xlws.FILTER(辅助信息!D:D,辅助信息!G:G=G6994)</f>
        <v>#VALUE!</v>
      </c>
    </row>
    <row r="6995" spans="1:10">
      <c r="A6995" s="2" t="str">
        <f>'[1]2025年已发货'!A:A</f>
        <v>润耀</v>
      </c>
      <c r="B6995" s="2" t="str">
        <f>'[1]2025年已发货'!B:B</f>
        <v>螺纹钢</v>
      </c>
      <c r="C6995" s="2" t="str">
        <f>'[1]2025年已发货'!C:C</f>
        <v>HRB400EФ32*9m</v>
      </c>
      <c r="D6995" s="2" t="str">
        <f>'[1]2025年已发货'!D:D</f>
        <v>吨</v>
      </c>
      <c r="E6995" s="2">
        <f>'[1]2025年已发货'!E:E</f>
        <v>17</v>
      </c>
      <c r="F6995" s="4">
        <f>'[1]2025年已发货'!F:F</f>
        <v>45910</v>
      </c>
      <c r="G6995" s="2" t="str">
        <f>'[1]2025年已发货'!G:G</f>
        <v>（中铁三局集团有限公司成绵乐客专乐山站站房改扩建项目经理部）四川省乐山市市中区瑞祥路与至乐路交叉口西侧</v>
      </c>
      <c r="H6995" s="2" t="str">
        <f>'[1]2025年已发货'!H:H</f>
        <v>王鹏</v>
      </c>
      <c r="I6995" s="2" t="str">
        <f>'[1]2025年已发货'!I:I</f>
        <v>153 4056 0935</v>
      </c>
      <c r="J6995" s="2" vm="1" t="e">
        <f>_xlfn._xlws.FILTER(辅助信息!D:D,辅助信息!G:G=G6995)</f>
        <v>#VALUE!</v>
      </c>
    </row>
    <row r="6996" spans="1:10">
      <c r="A6996" s="2" t="str">
        <f>'[1]2025年已发货'!A:A</f>
        <v>润耀</v>
      </c>
      <c r="B6996" s="2" t="str">
        <f>'[1]2025年已发货'!B:B</f>
        <v>螺纹钢</v>
      </c>
      <c r="C6996" s="2" t="str">
        <f>'[1]2025年已发货'!C:C</f>
        <v>HRB500E Φ20</v>
      </c>
      <c r="D6996" s="2" t="str">
        <f>'[1]2025年已发货'!D:D</f>
        <v>吨</v>
      </c>
      <c r="E6996" s="2">
        <f>'[1]2025年已发货'!E:E</f>
        <v>6</v>
      </c>
      <c r="F6996" s="4">
        <f>'[1]2025年已发货'!F:F</f>
        <v>45910</v>
      </c>
      <c r="G6996" s="2" t="str">
        <f>'[1]2025年已发货'!G:G</f>
        <v>（华西萌海科创农业生态谷）成都市简阳市白金山水库</v>
      </c>
      <c r="H6996" s="2" t="str">
        <f>'[1]2025年已发货'!H:H</f>
        <v>石清国</v>
      </c>
      <c r="I6996" s="2">
        <f>'[1]2025年已发货'!I:I</f>
        <v>13458642015</v>
      </c>
      <c r="J6996" s="2" t="str">
        <f>_xlfn._xlws.FILTER(辅助信息!D:D,辅助信息!G:G=G6996)</f>
        <v>华西萌海-科创农业生态谷</v>
      </c>
    </row>
    <row r="6997" spans="1:10">
      <c r="A6997" s="2" t="str">
        <f>'[1]2025年已发货'!A:A</f>
        <v>润耀</v>
      </c>
      <c r="B6997" s="2" t="str">
        <f>'[1]2025年已发货'!B:B</f>
        <v>螺纹钢</v>
      </c>
      <c r="C6997" s="2" t="str">
        <f>'[1]2025年已发货'!C:C</f>
        <v>HRB500E Φ25</v>
      </c>
      <c r="D6997" s="2" t="str">
        <f>'[1]2025年已发货'!D:D</f>
        <v>吨</v>
      </c>
      <c r="E6997" s="2">
        <f>'[1]2025年已发货'!E:E</f>
        <v>28</v>
      </c>
      <c r="F6997" s="4">
        <f>'[1]2025年已发货'!F:F</f>
        <v>45910</v>
      </c>
      <c r="G6997" s="2" t="str">
        <f>'[1]2025年已发货'!G:G</f>
        <v>（华西萌海科创农业生态谷）成都市简阳市白金山水库</v>
      </c>
      <c r="H6997" s="2" t="str">
        <f>'[1]2025年已发货'!H:H</f>
        <v>石清国</v>
      </c>
      <c r="I6997" s="2">
        <f>'[1]2025年已发货'!I:I</f>
        <v>13458642015</v>
      </c>
      <c r="J6997" s="2" t="str">
        <f>_xlfn._xlws.FILTER(辅助信息!D:D,辅助信息!G:G=G6997)</f>
        <v>华西萌海-科创农业生态谷</v>
      </c>
    </row>
    <row r="6998" spans="1:10">
      <c r="A6998" s="2" t="str">
        <f>'[1]2025年已发货'!A:A</f>
        <v>润耀</v>
      </c>
      <c r="B6998" s="2" t="str">
        <f>'[1]2025年已发货'!B:B</f>
        <v>盘螺</v>
      </c>
      <c r="C6998" s="2" t="str">
        <f>'[1]2025年已发货'!C:C</f>
        <v>HRB400E Φ6</v>
      </c>
      <c r="D6998" s="2" t="str">
        <f>'[1]2025年已发货'!D:D</f>
        <v>吨</v>
      </c>
      <c r="E6998" s="2">
        <f>'[1]2025年已发货'!E:E</f>
        <v>4</v>
      </c>
      <c r="F6998" s="4">
        <f>'[1]2025年已发货'!F:F</f>
        <v>45910</v>
      </c>
      <c r="G6998" s="2" t="str">
        <f>'[1]2025年已发货'!G:G</f>
        <v>（华西简阳西城嘉苑）四川省成都市简阳市简城街道高屋村</v>
      </c>
      <c r="H6998" s="2" t="str">
        <f>'[1]2025年已发货'!H:H</f>
        <v>张瀚镭</v>
      </c>
      <c r="I6998" s="2">
        <f>'[1]2025年已发货'!I:I</f>
        <v>15884666220</v>
      </c>
      <c r="J6998" s="2" t="str">
        <f>_xlfn._xlws.FILTER(辅助信息!D:D,辅助信息!G:G=G6998)</f>
        <v>华西简阳西城嘉苑</v>
      </c>
    </row>
    <row r="6999" spans="1:10">
      <c r="A6999" s="2" t="str">
        <f>'[1]2025年已发货'!A:A</f>
        <v>润耀</v>
      </c>
      <c r="B6999" s="2" t="str">
        <f>'[1]2025年已发货'!B:B</f>
        <v>盘螺</v>
      </c>
      <c r="C6999" s="2" t="str">
        <f>'[1]2025年已发货'!C:C</f>
        <v>HRB400E Φ8</v>
      </c>
      <c r="D6999" s="2" t="str">
        <f>'[1]2025年已发货'!D:D</f>
        <v>吨</v>
      </c>
      <c r="E6999" s="2">
        <f>'[1]2025年已发货'!E:E</f>
        <v>40</v>
      </c>
      <c r="F6999" s="4">
        <f>'[1]2025年已发货'!F:F</f>
        <v>45910</v>
      </c>
      <c r="G6999" s="2" t="str">
        <f>'[1]2025年已发货'!G:G</f>
        <v>（华西简阳西城嘉苑）四川省成都市简阳市简城街道高屋村</v>
      </c>
      <c r="H6999" s="2" t="str">
        <f>'[1]2025年已发货'!H:H</f>
        <v>张瀚镭</v>
      </c>
      <c r="I6999" s="2">
        <f>'[1]2025年已发货'!I:I</f>
        <v>15884666220</v>
      </c>
      <c r="J6999" s="2" t="str">
        <f>_xlfn._xlws.FILTER(辅助信息!D:D,辅助信息!G:G=G6999)</f>
        <v>华西简阳西城嘉苑</v>
      </c>
    </row>
    <row r="7000" spans="1:10">
      <c r="A7000" s="2" t="str">
        <f>'[1]2025年已发货'!A:A</f>
        <v>润耀</v>
      </c>
      <c r="B7000" s="2" t="str">
        <f>'[1]2025年已发货'!B:B</f>
        <v>盘螺</v>
      </c>
      <c r="C7000" s="2" t="str">
        <f>'[1]2025年已发货'!C:C</f>
        <v>HRB400E Φ10</v>
      </c>
      <c r="D7000" s="2" t="str">
        <f>'[1]2025年已发货'!D:D</f>
        <v>吨</v>
      </c>
      <c r="E7000" s="2">
        <f>'[1]2025年已发货'!E:E</f>
        <v>20</v>
      </c>
      <c r="F7000" s="4">
        <f>'[1]2025年已发货'!F:F</f>
        <v>45910</v>
      </c>
      <c r="G7000" s="2" t="str">
        <f>'[1]2025年已发货'!G:G</f>
        <v>（华西简阳西城嘉苑）四川省成都市简阳市简城街道高屋村</v>
      </c>
      <c r="H7000" s="2" t="str">
        <f>'[1]2025年已发货'!H:H</f>
        <v>张瀚镭</v>
      </c>
      <c r="I7000" s="2">
        <f>'[1]2025年已发货'!I:I</f>
        <v>15884666220</v>
      </c>
      <c r="J7000" s="2" t="str">
        <f>_xlfn._xlws.FILTER(辅助信息!D:D,辅助信息!G:G=G7000)</f>
        <v>华西简阳西城嘉苑</v>
      </c>
    </row>
    <row r="7001" spans="1:10">
      <c r="A7001" s="2" t="str">
        <f>'[1]2025年已发货'!A:A</f>
        <v>润耀</v>
      </c>
      <c r="B7001" s="2" t="str">
        <f>'[1]2025年已发货'!B:B</f>
        <v>盘螺</v>
      </c>
      <c r="C7001" s="2" t="str">
        <f>'[1]2025年已发货'!C:C</f>
        <v>HRB400E Φ12</v>
      </c>
      <c r="D7001" s="2" t="str">
        <f>'[1]2025年已发货'!D:D</f>
        <v>吨</v>
      </c>
      <c r="E7001" s="2">
        <f>'[1]2025年已发货'!E:E</f>
        <v>12</v>
      </c>
      <c r="F7001" s="4">
        <f>'[1]2025年已发货'!F:F</f>
        <v>45910</v>
      </c>
      <c r="G7001" s="2" t="str">
        <f>'[1]2025年已发货'!G:G</f>
        <v>（华西简阳西城嘉苑）四川省成都市简阳市简城街道高屋村</v>
      </c>
      <c r="H7001" s="2" t="str">
        <f>'[1]2025年已发货'!H:H</f>
        <v>张瀚镭</v>
      </c>
      <c r="I7001" s="2">
        <f>'[1]2025年已发货'!I:I</f>
        <v>15884666220</v>
      </c>
      <c r="J7001" s="2" t="str">
        <f>_xlfn._xlws.FILTER(辅助信息!D:D,辅助信息!G:G=G7001)</f>
        <v>华西简阳西城嘉苑</v>
      </c>
    </row>
    <row r="7002" spans="1:10">
      <c r="A7002" s="2" t="str">
        <f>'[1]2025年已发货'!A:A</f>
        <v>润耀</v>
      </c>
      <c r="B7002" s="2" t="str">
        <f>'[1]2025年已发货'!B:B</f>
        <v>螺纹钢</v>
      </c>
      <c r="C7002" s="2" t="str">
        <f>'[1]2025年已发货'!C:C</f>
        <v>HRB400E Φ14 9m</v>
      </c>
      <c r="D7002" s="2" t="str">
        <f>'[1]2025年已发货'!D:D</f>
        <v>吨</v>
      </c>
      <c r="E7002" s="2">
        <f>'[1]2025年已发货'!E:E</f>
        <v>10</v>
      </c>
      <c r="F7002" s="4">
        <f>'[1]2025年已发货'!F:F</f>
        <v>45910</v>
      </c>
      <c r="G7002" s="2" t="str">
        <f>'[1]2025年已发货'!G:G</f>
        <v>（华西简阳西城嘉苑）四川省成都市简阳市简城街道高屋村</v>
      </c>
      <c r="H7002" s="2" t="str">
        <f>'[1]2025年已发货'!H:H</f>
        <v>张瀚镭</v>
      </c>
      <c r="I7002" s="2">
        <f>'[1]2025年已发货'!I:I</f>
        <v>15884666220</v>
      </c>
      <c r="J7002" s="2" t="str">
        <f>_xlfn._xlws.FILTER(辅助信息!D:D,辅助信息!G:G=G7002)</f>
        <v>华西简阳西城嘉苑</v>
      </c>
    </row>
    <row r="7003" spans="1:10">
      <c r="A7003" s="2" t="str">
        <f>'[1]2025年已发货'!A:A</f>
        <v>润耀</v>
      </c>
      <c r="B7003" s="2" t="str">
        <f>'[1]2025年已发货'!B:B</f>
        <v>螺纹钢</v>
      </c>
      <c r="C7003" s="2" t="str">
        <f>'[1]2025年已发货'!C:C</f>
        <v>HRB400E Φ16 9m</v>
      </c>
      <c r="D7003" s="2" t="str">
        <f>'[1]2025年已发货'!D:D</f>
        <v>吨</v>
      </c>
      <c r="E7003" s="2">
        <f>'[1]2025年已发货'!E:E</f>
        <v>12</v>
      </c>
      <c r="F7003" s="4">
        <f>'[1]2025年已发货'!F:F</f>
        <v>45910</v>
      </c>
      <c r="G7003" s="2" t="str">
        <f>'[1]2025年已发货'!G:G</f>
        <v>（华西简阳西城嘉苑）四川省成都市简阳市简城街道高屋村</v>
      </c>
      <c r="H7003" s="2" t="str">
        <f>'[1]2025年已发货'!H:H</f>
        <v>张瀚镭</v>
      </c>
      <c r="I7003" s="2">
        <f>'[1]2025年已发货'!I:I</f>
        <v>15884666220</v>
      </c>
      <c r="J7003" s="2" t="str">
        <f>_xlfn._xlws.FILTER(辅助信息!D:D,辅助信息!G:G=G7003)</f>
        <v>华西简阳西城嘉苑</v>
      </c>
    </row>
    <row r="7004" spans="1:10">
      <c r="A7004" s="2" t="str">
        <f>'[1]2025年已发货'!A:A</f>
        <v>润耀</v>
      </c>
      <c r="B7004" s="2" t="str">
        <f>'[1]2025年已发货'!B:B</f>
        <v>螺纹钢</v>
      </c>
      <c r="C7004" s="2" t="str">
        <f>'[1]2025年已发货'!C:C</f>
        <v>HRB400E Φ18 9m</v>
      </c>
      <c r="D7004" s="2" t="str">
        <f>'[1]2025年已发货'!D:D</f>
        <v>吨</v>
      </c>
      <c r="E7004" s="2">
        <f>'[1]2025年已发货'!E:E</f>
        <v>6</v>
      </c>
      <c r="F7004" s="4">
        <f>'[1]2025年已发货'!F:F</f>
        <v>45910</v>
      </c>
      <c r="G7004" s="2" t="str">
        <f>'[1]2025年已发货'!G:G</f>
        <v>（华西简阳西城嘉苑）四川省成都市简阳市简城街道高屋村</v>
      </c>
      <c r="H7004" s="2" t="str">
        <f>'[1]2025年已发货'!H:H</f>
        <v>张瀚镭</v>
      </c>
      <c r="I7004" s="2">
        <f>'[1]2025年已发货'!I:I</f>
        <v>15884666220</v>
      </c>
      <c r="J7004" s="2" t="str">
        <f>_xlfn._xlws.FILTER(辅助信息!D:D,辅助信息!G:G=G7004)</f>
        <v>华西简阳西城嘉苑</v>
      </c>
    </row>
    <row r="7005" spans="1:10">
      <c r="A7005" s="2" t="str">
        <f>'[1]2025年已发货'!A:A</f>
        <v>润耀</v>
      </c>
      <c r="B7005" s="2" t="str">
        <f>'[1]2025年已发货'!B:B</f>
        <v>螺纹钢</v>
      </c>
      <c r="C7005" s="2" t="str">
        <f>'[1]2025年已发货'!C:C</f>
        <v>HRB400E Φ20 9m</v>
      </c>
      <c r="D7005" s="2" t="str">
        <f>'[1]2025年已发货'!D:D</f>
        <v>吨</v>
      </c>
      <c r="E7005" s="2">
        <f>'[1]2025年已发货'!E:E</f>
        <v>2</v>
      </c>
      <c r="F7005" s="4">
        <f>'[1]2025年已发货'!F:F</f>
        <v>45910</v>
      </c>
      <c r="G7005" s="2" t="str">
        <f>'[1]2025年已发货'!G:G</f>
        <v>（华西简阳西城嘉苑）四川省成都市简阳市简城街道高屋村</v>
      </c>
      <c r="H7005" s="2" t="str">
        <f>'[1]2025年已发货'!H:H</f>
        <v>张瀚镭</v>
      </c>
      <c r="I7005" s="2">
        <f>'[1]2025年已发货'!I:I</f>
        <v>15884666220</v>
      </c>
      <c r="J7005" s="2" t="str">
        <f>_xlfn._xlws.FILTER(辅助信息!D:D,辅助信息!G:G=G7005)</f>
        <v>华西简阳西城嘉苑</v>
      </c>
    </row>
    <row r="7006" spans="1:10">
      <c r="A7006" s="2" t="str">
        <f>'[1]2025年已发货'!A:A</f>
        <v>润耀</v>
      </c>
      <c r="B7006" s="2" t="str">
        <f>'[1]2025年已发货'!B:B</f>
        <v>螺纹钢</v>
      </c>
      <c r="C7006" s="2" t="str">
        <f>'[1]2025年已发货'!C:C</f>
        <v>HRB500E Φ12</v>
      </c>
      <c r="D7006" s="2" t="str">
        <f>'[1]2025年已发货'!D:D</f>
        <v>吨</v>
      </c>
      <c r="E7006" s="2">
        <f>'[1]2025年已发货'!E:E</f>
        <v>2.5</v>
      </c>
      <c r="F7006" s="4">
        <f>'[1]2025年已发货'!F:F</f>
        <v>45910</v>
      </c>
      <c r="G7006" s="2" t="str">
        <f>'[1]2025年已发货'!G:G</f>
        <v>(五冶建设师大附中外语校新建教学楼工程)四川省成都市成华区大观堰2号(四川师范大学附属中学外国语学校)</v>
      </c>
      <c r="H7006" s="2" t="str">
        <f>'[1]2025年已发货'!H:H</f>
        <v>蔡浩</v>
      </c>
      <c r="I7006" s="2" t="str">
        <f>'[1]2025年已发货'!I:I</f>
        <v>139 8088 0820</v>
      </c>
      <c r="J7006" s="2" t="str">
        <f>_xlfn._xlws.FILTER(辅助信息!D:D,辅助信息!G:G=G7006)</f>
        <v>五冶建设师大附中外语校新建教学楼工程</v>
      </c>
    </row>
    <row r="7007" spans="1:10">
      <c r="A7007" s="2" t="str">
        <f>'[1]2025年已发货'!A:A</f>
        <v>润耀</v>
      </c>
      <c r="B7007" s="2" t="str">
        <f>'[1]2025年已发货'!B:B</f>
        <v>螺纹钢</v>
      </c>
      <c r="C7007" s="2" t="str">
        <f>'[1]2025年已发货'!C:C</f>
        <v>HRB500E Φ14</v>
      </c>
      <c r="D7007" s="2" t="str">
        <f>'[1]2025年已发货'!D:D</f>
        <v>吨</v>
      </c>
      <c r="E7007" s="2">
        <f>'[1]2025年已发货'!E:E</f>
        <v>2.5</v>
      </c>
      <c r="F7007" s="4">
        <f>'[1]2025年已发货'!F:F</f>
        <v>45910</v>
      </c>
      <c r="G7007" s="2" t="str">
        <f>'[1]2025年已发货'!G:G</f>
        <v>(五冶建设师大附中外语校新建教学楼工程)四川省成都市成华区大观堰2号(四川师范大学附属中学外国语学校)</v>
      </c>
      <c r="H7007" s="2" t="str">
        <f>'[1]2025年已发货'!H:H</f>
        <v>蔡浩</v>
      </c>
      <c r="I7007" s="2" t="str">
        <f>'[1]2025年已发货'!I:I</f>
        <v>139 8088 0820</v>
      </c>
      <c r="J7007" s="2" t="str">
        <f>_xlfn._xlws.FILTER(辅助信息!D:D,辅助信息!G:G=G7007)</f>
        <v>五冶建设师大附中外语校新建教学楼工程</v>
      </c>
    </row>
    <row r="7008" spans="1:10">
      <c r="A7008" s="2" t="str">
        <f>'[1]2025年已发货'!A:A</f>
        <v>润耀</v>
      </c>
      <c r="B7008" s="2" t="str">
        <f>'[1]2025年已发货'!B:B</f>
        <v>螺纹钢</v>
      </c>
      <c r="C7008" s="2" t="str">
        <f>'[1]2025年已发货'!C:C</f>
        <v>HRB500E Φ16</v>
      </c>
      <c r="D7008" s="2" t="str">
        <f>'[1]2025年已发货'!D:D</f>
        <v>吨</v>
      </c>
      <c r="E7008" s="2">
        <f>'[1]2025年已发货'!E:E</f>
        <v>2.5</v>
      </c>
      <c r="F7008" s="4">
        <f>'[1]2025年已发货'!F:F</f>
        <v>45910</v>
      </c>
      <c r="G7008" s="2" t="str">
        <f>'[1]2025年已发货'!G:G</f>
        <v>(五冶建设师大附中外语校新建教学楼工程)四川省成都市成华区大观堰2号(四川师范大学附属中学外国语学校)</v>
      </c>
      <c r="H7008" s="2" t="str">
        <f>'[1]2025年已发货'!H:H</f>
        <v>蔡浩</v>
      </c>
      <c r="I7008" s="2" t="str">
        <f>'[1]2025年已发货'!I:I</f>
        <v>139 8088 0820</v>
      </c>
      <c r="J7008" s="2" t="str">
        <f>_xlfn._xlws.FILTER(辅助信息!D:D,辅助信息!G:G=G7008)</f>
        <v>五冶建设师大附中外语校新建教学楼工程</v>
      </c>
    </row>
    <row r="7009" spans="1:10">
      <c r="A7009" s="2" t="str">
        <f>'[1]2025年已发货'!A:A</f>
        <v>润耀</v>
      </c>
      <c r="B7009" s="2" t="str">
        <f>'[1]2025年已发货'!B:B</f>
        <v>螺纹钢</v>
      </c>
      <c r="C7009" s="2" t="str">
        <f>'[1]2025年已发货'!C:C</f>
        <v>HRB500E Φ20</v>
      </c>
      <c r="D7009" s="2" t="str">
        <f>'[1]2025年已发货'!D:D</f>
        <v>吨</v>
      </c>
      <c r="E7009" s="2">
        <f>'[1]2025年已发货'!E:E</f>
        <v>10</v>
      </c>
      <c r="F7009" s="4">
        <f>'[1]2025年已发货'!F:F</f>
        <v>45910</v>
      </c>
      <c r="G7009" s="2" t="str">
        <f>'[1]2025年已发货'!G:G</f>
        <v>(五冶建设师大附中外语校新建教学楼工程)四川省成都市成华区大观堰2号(四川师范大学附属中学外国语学校)</v>
      </c>
      <c r="H7009" s="2" t="str">
        <f>'[1]2025年已发货'!H:H</f>
        <v>蔡浩</v>
      </c>
      <c r="I7009" s="2" t="str">
        <f>'[1]2025年已发货'!I:I</f>
        <v>139 8088 0820</v>
      </c>
      <c r="J7009" s="2" t="str">
        <f>_xlfn._xlws.FILTER(辅助信息!D:D,辅助信息!G:G=G7009)</f>
        <v>五冶建设师大附中外语校新建教学楼工程</v>
      </c>
    </row>
    <row r="7010" spans="1:10">
      <c r="A7010" s="2" t="str">
        <f>'[1]2025年已发货'!A:A</f>
        <v>润耀</v>
      </c>
      <c r="B7010" s="2" t="str">
        <f>'[1]2025年已发货'!B:B</f>
        <v>螺纹钢</v>
      </c>
      <c r="C7010" s="2" t="str">
        <f>'[1]2025年已发货'!C:C</f>
        <v>HRB500E Φ22</v>
      </c>
      <c r="D7010" s="2" t="str">
        <f>'[1]2025年已发货'!D:D</f>
        <v>吨</v>
      </c>
      <c r="E7010" s="2">
        <f>'[1]2025年已发货'!E:E</f>
        <v>10</v>
      </c>
      <c r="F7010" s="4">
        <f>'[1]2025年已发货'!F:F</f>
        <v>45910</v>
      </c>
      <c r="G7010" s="2" t="str">
        <f>'[1]2025年已发货'!G:G</f>
        <v>(五冶建设师大附中外语校新建教学楼工程)四川省成都市成华区大观堰2号(四川师范大学附属中学外国语学校)</v>
      </c>
      <c r="H7010" s="2" t="str">
        <f>'[1]2025年已发货'!H:H</f>
        <v>蔡浩</v>
      </c>
      <c r="I7010" s="2" t="str">
        <f>'[1]2025年已发货'!I:I</f>
        <v>139 8088 0820</v>
      </c>
      <c r="J7010" s="2" t="str">
        <f>_xlfn._xlws.FILTER(辅助信息!D:D,辅助信息!G:G=G7010)</f>
        <v>五冶建设师大附中外语校新建教学楼工程</v>
      </c>
    </row>
    <row r="7011" spans="1:10">
      <c r="A7011" s="2" t="str">
        <f>'[1]2025年已发货'!A:A</f>
        <v>润耀</v>
      </c>
      <c r="B7011" s="2" t="str">
        <f>'[1]2025年已发货'!B:B</f>
        <v>螺纹钢</v>
      </c>
      <c r="C7011" s="2" t="str">
        <f>'[1]2025年已发货'!C:C</f>
        <v>HRB500E Φ25</v>
      </c>
      <c r="D7011" s="2" t="str">
        <f>'[1]2025年已发货'!D:D</f>
        <v>吨</v>
      </c>
      <c r="E7011" s="2">
        <f>'[1]2025年已发货'!E:E</f>
        <v>8.5</v>
      </c>
      <c r="F7011" s="4">
        <f>'[1]2025年已发货'!F:F</f>
        <v>45910</v>
      </c>
      <c r="G7011" s="2" t="str">
        <f>'[1]2025年已发货'!G:G</f>
        <v>(五冶建设师大附中外语校新建教学楼工程)四川省成都市成华区大观堰2号(四川师范大学附属中学外国语学校)</v>
      </c>
      <c r="H7011" s="2" t="str">
        <f>'[1]2025年已发货'!H:H</f>
        <v>蔡浩</v>
      </c>
      <c r="I7011" s="2" t="str">
        <f>'[1]2025年已发货'!I:I</f>
        <v>139 8088 0820</v>
      </c>
      <c r="J7011" s="2" t="str">
        <f>_xlfn._xlws.FILTER(辅助信息!D:D,辅助信息!G:G=G7011)</f>
        <v>五冶建设师大附中外语校新建教学楼工程</v>
      </c>
    </row>
    <row r="7012" spans="1:10">
      <c r="A7012" s="2" t="str">
        <f>'[1]2025年已发货'!A:A</f>
        <v>润耀</v>
      </c>
      <c r="B7012" s="2" t="str">
        <f>'[1]2025年已发货'!B:B</f>
        <v>螺纹钢</v>
      </c>
      <c r="C7012" s="2" t="str">
        <f>'[1]2025年已发货'!C:C</f>
        <v>HRB400E Φ25*9m</v>
      </c>
      <c r="D7012" s="2" t="str">
        <f>'[1]2025年已发货'!D:D</f>
        <v>吨</v>
      </c>
      <c r="E7012" s="2">
        <f>'[1]2025年已发货'!E:E</f>
        <v>35</v>
      </c>
      <c r="F7012" s="4">
        <f>'[1]2025年已发货'!F:F</f>
        <v>45910</v>
      </c>
      <c r="G7012" s="2" t="str">
        <f>'[1]2025年已发货'!G:G</f>
        <v>（中铁广州局-成渝扩容2标）四川省资阳市雁江区南双路杨家糖房</v>
      </c>
      <c r="H7012" s="2" t="str">
        <f>'[1]2025年已发货'!H:H</f>
        <v>孙鹏飞</v>
      </c>
      <c r="I7012" s="2">
        <f>'[1]2025年已发货'!I:I</f>
        <v>18011784798</v>
      </c>
      <c r="J7012" s="2" vm="1" t="e">
        <f>_xlfn._xlws.FILTER(辅助信息!D:D,辅助信息!G:G=G7012)</f>
        <v>#VALUE!</v>
      </c>
    </row>
    <row r="7013" spans="1:10">
      <c r="A7013" s="2" t="str">
        <f>'[1]2025年已发货'!A:A</f>
        <v>钢固融</v>
      </c>
      <c r="B7013" s="2" t="str">
        <f>'[1]2025年已发货'!B:B</f>
        <v>高线</v>
      </c>
      <c r="C7013" s="2" t="str">
        <f>'[1]2025年已发货'!C:C</f>
        <v>HPB300 Φ8</v>
      </c>
      <c r="D7013" s="2" t="str">
        <f>'[1]2025年已发货'!D:D</f>
        <v>吨</v>
      </c>
      <c r="E7013" s="2">
        <f>'[1]2025年已发货'!E:E</f>
        <v>35</v>
      </c>
      <c r="F7013" s="4">
        <f>'[1]2025年已发货'!F:F</f>
        <v>45910</v>
      </c>
      <c r="G7013" s="2" t="str">
        <f>'[1]2025年已发货'!G:G</f>
        <v>（中铁广州局-成渝扩容2标）四川省资阳市雁江区南双路杨家糖房</v>
      </c>
      <c r="H7013" s="2" t="str">
        <f>'[1]2025年已发货'!H:H</f>
        <v>孙鹏飞</v>
      </c>
      <c r="I7013" s="2">
        <f>'[1]2025年已发货'!I:I</f>
        <v>18011784798</v>
      </c>
      <c r="J7013" s="2" vm="1" t="e">
        <f>_xlfn._xlws.FILTER(辅助信息!D:D,辅助信息!G:G=G7013)</f>
        <v>#VALUE!</v>
      </c>
    </row>
    <row r="7014" spans="1:10">
      <c r="A7014" s="2" t="str">
        <f>'[1]2025年已发货'!A:A</f>
        <v>达钢</v>
      </c>
      <c r="B7014" s="2" t="str">
        <f>'[1]2025年已发货'!B:B</f>
        <v>盘螺</v>
      </c>
      <c r="C7014" s="2" t="str">
        <f>'[1]2025年已发货'!C:C</f>
        <v>HRB400EФ10</v>
      </c>
      <c r="D7014" s="2" t="str">
        <f>'[1]2025年已发货'!D:D</f>
        <v>吨</v>
      </c>
      <c r="E7014" s="2">
        <f>'[1]2025年已发货'!E:E</f>
        <v>30</v>
      </c>
      <c r="F7014" s="4">
        <f>'[1]2025年已发货'!F:F</f>
        <v>45910</v>
      </c>
      <c r="G7014" s="2" t="str">
        <f>'[1]2025年已发货'!G:G</f>
        <v>（中核中原-温江光明苑三期项目）四川省成都市温江区金马街道光明苑三期项目</v>
      </c>
      <c r="H7014" s="2" t="str">
        <f>'[1]2025年已发货'!H:H</f>
        <v>王生斌</v>
      </c>
      <c r="I7014" s="2">
        <f>'[1]2025年已发货'!I:I</f>
        <v>15228858118</v>
      </c>
      <c r="J7014" s="2" vm="1" t="e">
        <f>_xlfn._xlws.FILTER(辅助信息!D:D,辅助信息!G:G=G7014)</f>
        <v>#VALUE!</v>
      </c>
    </row>
    <row r="7015" spans="1:10">
      <c r="A7015" s="2" t="str">
        <f>'[1]2025年已发货'!A:A</f>
        <v>达钢</v>
      </c>
      <c r="B7015" s="2" t="str">
        <f>'[1]2025年已发货'!B:B</f>
        <v>螺纹钢</v>
      </c>
      <c r="C7015" s="2" t="str">
        <f>'[1]2025年已发货'!C:C</f>
        <v>HRB400EФ12*9m</v>
      </c>
      <c r="D7015" s="2" t="str">
        <f>'[1]2025年已发货'!D:D</f>
        <v>吨</v>
      </c>
      <c r="E7015" s="2">
        <f>'[1]2025年已发货'!E:E</f>
        <v>6</v>
      </c>
      <c r="F7015" s="4">
        <f>'[1]2025年已发货'!F:F</f>
        <v>45910</v>
      </c>
      <c r="G7015" s="2" t="str">
        <f>'[1]2025年已发货'!G:G</f>
        <v>（中核中原-温江光明苑三期项目）四川省成都市温江区金马街道光明苑三期项目</v>
      </c>
      <c r="H7015" s="2" t="str">
        <f>'[1]2025年已发货'!H:H</f>
        <v>王生斌</v>
      </c>
      <c r="I7015" s="2">
        <f>'[1]2025年已发货'!I:I</f>
        <v>15228858118</v>
      </c>
      <c r="J7015" s="2" vm="1" t="e">
        <f>_xlfn._xlws.FILTER(辅助信息!D:D,辅助信息!G:G=G7015)</f>
        <v>#VALUE!</v>
      </c>
    </row>
    <row r="7016" spans="1:10">
      <c r="A7016" s="2" t="str">
        <f>'[1]2025年已发货'!A:A</f>
        <v>达钢</v>
      </c>
      <c r="B7016" s="2" t="str">
        <f>'[1]2025年已发货'!B:B</f>
        <v>螺纹钢</v>
      </c>
      <c r="C7016" s="2" t="str">
        <f>'[1]2025年已发货'!C:C</f>
        <v>HRB400EФ14*9m</v>
      </c>
      <c r="D7016" s="2" t="str">
        <f>'[1]2025年已发货'!D:D</f>
        <v>吨</v>
      </c>
      <c r="E7016" s="2">
        <f>'[1]2025年已发货'!E:E</f>
        <v>9</v>
      </c>
      <c r="F7016" s="4">
        <f>'[1]2025年已发货'!F:F</f>
        <v>45910</v>
      </c>
      <c r="G7016" s="2" t="str">
        <f>'[1]2025年已发货'!G:G</f>
        <v>（中核中原-温江光明苑三期项目）四川省成都市温江区金马街道光明苑三期项目</v>
      </c>
      <c r="H7016" s="2" t="str">
        <f>'[1]2025年已发货'!H:H</f>
        <v>王生斌</v>
      </c>
      <c r="I7016" s="2">
        <f>'[1]2025年已发货'!I:I</f>
        <v>15228858118</v>
      </c>
      <c r="J7016" s="2" vm="1" t="e">
        <f>_xlfn._xlws.FILTER(辅助信息!D:D,辅助信息!G:G=G7016)</f>
        <v>#VALUE!</v>
      </c>
    </row>
    <row r="7017" spans="1:10">
      <c r="A7017" s="2" t="str">
        <f>'[1]2025年已发货'!A:A</f>
        <v>达钢</v>
      </c>
      <c r="B7017" s="2" t="str">
        <f>'[1]2025年已发货'!B:B</f>
        <v>螺纹钢</v>
      </c>
      <c r="C7017" s="2" t="str">
        <f>'[1]2025年已发货'!C:C</f>
        <v>HRB500EФ12*9m</v>
      </c>
      <c r="D7017" s="2" t="str">
        <f>'[1]2025年已发货'!D:D</f>
        <v>吨</v>
      </c>
      <c r="E7017" s="2">
        <f>'[1]2025年已发货'!E:E</f>
        <v>6</v>
      </c>
      <c r="F7017" s="4">
        <f>'[1]2025年已发货'!F:F</f>
        <v>45910</v>
      </c>
      <c r="G7017" s="2" t="str">
        <f>'[1]2025年已发货'!G:G</f>
        <v>（中核中原-温江光明苑三期项目）四川省成都市温江区金马街道光明苑三期项目</v>
      </c>
      <c r="H7017" s="2" t="str">
        <f>'[1]2025年已发货'!H:H</f>
        <v>王生斌</v>
      </c>
      <c r="I7017" s="2">
        <f>'[1]2025年已发货'!I:I</f>
        <v>15228858118</v>
      </c>
      <c r="J7017" s="2" vm="1" t="e">
        <f>_xlfn._xlws.FILTER(辅助信息!D:D,辅助信息!G:G=G7017)</f>
        <v>#VALUE!</v>
      </c>
    </row>
    <row r="7018" spans="1:10">
      <c r="A7018" s="2" t="str">
        <f>'[1]2025年已发货'!A:A</f>
        <v>达钢</v>
      </c>
      <c r="B7018" s="2" t="str">
        <f>'[1]2025年已发货'!B:B</f>
        <v>螺纹钢</v>
      </c>
      <c r="C7018" s="2" t="str">
        <f>'[1]2025年已发货'!C:C</f>
        <v>HRB500EФ20*9m</v>
      </c>
      <c r="D7018" s="2" t="str">
        <f>'[1]2025年已发货'!D:D</f>
        <v>吨</v>
      </c>
      <c r="E7018" s="2">
        <f>'[1]2025年已发货'!E:E</f>
        <v>6</v>
      </c>
      <c r="F7018" s="4">
        <f>'[1]2025年已发货'!F:F</f>
        <v>45910</v>
      </c>
      <c r="G7018" s="2" t="str">
        <f>'[1]2025年已发货'!G:G</f>
        <v>（中核中原-温江光明苑三期项目）四川省成都市温江区金马街道光明苑三期项目</v>
      </c>
      <c r="H7018" s="2" t="str">
        <f>'[1]2025年已发货'!H:H</f>
        <v>王生斌</v>
      </c>
      <c r="I7018" s="2">
        <f>'[1]2025年已发货'!I:I</f>
        <v>15228858118</v>
      </c>
      <c r="J7018" s="2" vm="1" t="e">
        <f>_xlfn._xlws.FILTER(辅助信息!D:D,辅助信息!G:G=G7018)</f>
        <v>#VALUE!</v>
      </c>
    </row>
    <row r="7019" spans="1:10">
      <c r="A7019" s="2" t="str">
        <f>'[1]2025年已发货'!A:A</f>
        <v>达钢</v>
      </c>
      <c r="B7019" s="2" t="str">
        <f>'[1]2025年已发货'!B:B</f>
        <v>螺纹钢</v>
      </c>
      <c r="C7019" s="2" t="str">
        <f>'[1]2025年已发货'!C:C</f>
        <v>HRB500EФ22*9m</v>
      </c>
      <c r="D7019" s="2" t="str">
        <f>'[1]2025年已发货'!D:D</f>
        <v>吨</v>
      </c>
      <c r="E7019" s="2">
        <f>'[1]2025年已发货'!E:E</f>
        <v>6</v>
      </c>
      <c r="F7019" s="4">
        <f>'[1]2025年已发货'!F:F</f>
        <v>45910</v>
      </c>
      <c r="G7019" s="2" t="str">
        <f>'[1]2025年已发货'!G:G</f>
        <v>（中核中原-温江光明苑三期项目）四川省成都市温江区金马街道光明苑三期项目</v>
      </c>
      <c r="H7019" s="2" t="str">
        <f>'[1]2025年已发货'!H:H</f>
        <v>王生斌</v>
      </c>
      <c r="I7019" s="2">
        <f>'[1]2025年已发货'!I:I</f>
        <v>15228858118</v>
      </c>
      <c r="J7019" s="2" vm="1" t="e">
        <f>_xlfn._xlws.FILTER(辅助信息!D:D,辅助信息!G:G=G7019)</f>
        <v>#VALUE!</v>
      </c>
    </row>
    <row r="7020" spans="1:10">
      <c r="A7020" s="2" t="str">
        <f>'[1]2025年已发货'!A:A</f>
        <v>达钢</v>
      </c>
      <c r="B7020" s="2" t="str">
        <f>'[1]2025年已发货'!B:B</f>
        <v>螺纹钢</v>
      </c>
      <c r="C7020" s="2" t="str">
        <f>'[1]2025年已发货'!C:C</f>
        <v>HRB500EФ25*9m</v>
      </c>
      <c r="D7020" s="2" t="str">
        <f>'[1]2025年已发货'!D:D</f>
        <v>吨</v>
      </c>
      <c r="E7020" s="2">
        <f>'[1]2025年已发货'!E:E</f>
        <v>9</v>
      </c>
      <c r="F7020" s="4">
        <f>'[1]2025年已发货'!F:F</f>
        <v>45910</v>
      </c>
      <c r="G7020" s="2" t="str">
        <f>'[1]2025年已发货'!G:G</f>
        <v>（中核中原-温江光明苑三期项目）四川省成都市温江区金马街道光明苑三期项目</v>
      </c>
      <c r="H7020" s="2" t="str">
        <f>'[1]2025年已发货'!H:H</f>
        <v>王生斌</v>
      </c>
      <c r="I7020" s="2">
        <f>'[1]2025年已发货'!I:I</f>
        <v>15228858118</v>
      </c>
      <c r="J7020" s="2" vm="1" t="e">
        <f>_xlfn._xlws.FILTER(辅助信息!D:D,辅助信息!G:G=G7020)</f>
        <v>#VALUE!</v>
      </c>
    </row>
    <row r="7021" spans="1:10">
      <c r="A7021" s="2" t="str">
        <f>'[1]2025年已发货'!A:A</f>
        <v>达钢</v>
      </c>
      <c r="B7021" s="2" t="str">
        <f>'[1]2025年已发货'!B:B</f>
        <v>盘螺</v>
      </c>
      <c r="C7021" s="2" t="str">
        <f>'[1]2025年已发货'!C:C</f>
        <v>HRB400EФ6</v>
      </c>
      <c r="D7021" s="2" t="str">
        <f>'[1]2025年已发货'!D:D</f>
        <v>吨</v>
      </c>
      <c r="E7021" s="2">
        <f>'[1]2025年已发货'!E:E</f>
        <v>5</v>
      </c>
      <c r="F7021" s="4">
        <f>'[1]2025年已发货'!F:F</f>
        <v>45910</v>
      </c>
      <c r="G7021" s="2" t="str">
        <f>'[1]2025年已发货'!G:G</f>
        <v>（中核中原-温江光明苑三期项目）四川省成都市温江区金马街道光明苑三期项目</v>
      </c>
      <c r="H7021" s="2" t="str">
        <f>'[1]2025年已发货'!H:H</f>
        <v>王生斌</v>
      </c>
      <c r="I7021" s="2">
        <f>'[1]2025年已发货'!I:I</f>
        <v>15228858118</v>
      </c>
      <c r="J7021" s="2" vm="1" t="e">
        <f>_xlfn._xlws.FILTER(辅助信息!D:D,辅助信息!G:G=G7021)</f>
        <v>#VALUE!</v>
      </c>
    </row>
    <row r="7022" spans="1:10">
      <c r="A7022" s="2" t="str">
        <f>'[1]2025年已发货'!A:A</f>
        <v>达钢</v>
      </c>
      <c r="B7022" s="2" t="str">
        <f>'[1]2025年已发货'!B:B</f>
        <v>盘螺</v>
      </c>
      <c r="C7022" s="2" t="str">
        <f>'[1]2025年已发货'!C:C</f>
        <v>HRB400EФ10</v>
      </c>
      <c r="D7022" s="2" t="str">
        <f>'[1]2025年已发货'!D:D</f>
        <v>吨</v>
      </c>
      <c r="E7022" s="2">
        <f>'[1]2025年已发货'!E:E</f>
        <v>50</v>
      </c>
      <c r="F7022" s="4">
        <f>'[1]2025年已发货'!F:F</f>
        <v>45910</v>
      </c>
      <c r="G7022" s="2" t="str">
        <f>'[1]2025年已发货'!G:G</f>
        <v>（中核中原-温江光明苑三期项目）四川省成都市温江区金马街道光明苑三期项目</v>
      </c>
      <c r="H7022" s="2" t="str">
        <f>'[1]2025年已发货'!H:H</f>
        <v>王生斌</v>
      </c>
      <c r="I7022" s="2">
        <f>'[1]2025年已发货'!I:I</f>
        <v>15228858118</v>
      </c>
      <c r="J7022" s="2" vm="1" t="e">
        <f>_xlfn._xlws.FILTER(辅助信息!D:D,辅助信息!G:G=G7022)</f>
        <v>#VALUE!</v>
      </c>
    </row>
    <row r="7023" spans="1:10">
      <c r="A7023" s="2" t="str">
        <f>'[1]2025年已发货'!A:A</f>
        <v>达钢</v>
      </c>
      <c r="B7023" s="2" t="str">
        <f>'[1]2025年已发货'!B:B</f>
        <v>螺纹钢</v>
      </c>
      <c r="C7023" s="2" t="str">
        <f>'[1]2025年已发货'!C:C</f>
        <v>HRB400EФ12*9m</v>
      </c>
      <c r="D7023" s="2" t="str">
        <f>'[1]2025年已发货'!D:D</f>
        <v>吨</v>
      </c>
      <c r="E7023" s="2">
        <f>'[1]2025年已发货'!E:E</f>
        <v>18</v>
      </c>
      <c r="F7023" s="4">
        <f>'[1]2025年已发货'!F:F</f>
        <v>45910</v>
      </c>
      <c r="G7023" s="2" t="str">
        <f>'[1]2025年已发货'!G:G</f>
        <v>（中核中原-温江光明苑三期项目）四川省成都市温江区金马街道光明苑三期项目</v>
      </c>
      <c r="H7023" s="2" t="str">
        <f>'[1]2025年已发货'!H:H</f>
        <v>王生斌</v>
      </c>
      <c r="I7023" s="2">
        <f>'[1]2025年已发货'!I:I</f>
        <v>15228858118</v>
      </c>
      <c r="J7023" s="2" vm="1" t="e">
        <f>_xlfn._xlws.FILTER(辅助信息!D:D,辅助信息!G:G=G7023)</f>
        <v>#VALUE!</v>
      </c>
    </row>
    <row r="7024" spans="1:10">
      <c r="A7024" s="2" t="str">
        <f>'[1]2025年已发货'!A:A</f>
        <v>达钢</v>
      </c>
      <c r="B7024" s="2" t="str">
        <f>'[1]2025年已发货'!B:B</f>
        <v>螺纹钢</v>
      </c>
      <c r="C7024" s="2" t="str">
        <f>'[1]2025年已发货'!C:C</f>
        <v>HRB400EФ14*9m</v>
      </c>
      <c r="D7024" s="2" t="str">
        <f>'[1]2025年已发货'!D:D</f>
        <v>吨</v>
      </c>
      <c r="E7024" s="2">
        <f>'[1]2025年已发货'!E:E</f>
        <v>51</v>
      </c>
      <c r="F7024" s="4">
        <f>'[1]2025年已发货'!F:F</f>
        <v>45910</v>
      </c>
      <c r="G7024" s="2" t="str">
        <f>'[1]2025年已发货'!G:G</f>
        <v>（中核中原-温江光明苑三期项目）四川省成都市温江区金马街道光明苑三期项目</v>
      </c>
      <c r="H7024" s="2" t="str">
        <f>'[1]2025年已发货'!H:H</f>
        <v>王生斌</v>
      </c>
      <c r="I7024" s="2">
        <f>'[1]2025年已发货'!I:I</f>
        <v>15228858118</v>
      </c>
      <c r="J7024" s="2" vm="1" t="e">
        <f>_xlfn._xlws.FILTER(辅助信息!D:D,辅助信息!G:G=G7024)</f>
        <v>#VALUE!</v>
      </c>
    </row>
    <row r="7025" spans="1:10">
      <c r="A7025" s="2" t="str">
        <f>'[1]2025年已发货'!A:A</f>
        <v>达钢</v>
      </c>
      <c r="B7025" s="2" t="str">
        <f>'[1]2025年已发货'!B:B</f>
        <v>螺纹钢</v>
      </c>
      <c r="C7025" s="2" t="str">
        <f>'[1]2025年已发货'!C:C</f>
        <v>HRB400EФ16*9m</v>
      </c>
      <c r="D7025" s="2" t="str">
        <f>'[1]2025年已发货'!D:D</f>
        <v>吨</v>
      </c>
      <c r="E7025" s="2">
        <f>'[1]2025年已发货'!E:E</f>
        <v>72</v>
      </c>
      <c r="F7025" s="4">
        <f>'[1]2025年已发货'!F:F</f>
        <v>45910</v>
      </c>
      <c r="G7025" s="2" t="str">
        <f>'[1]2025年已发货'!G:G</f>
        <v>（中核中原-温江光明苑三期项目）四川省成都市温江区金马街道光明苑三期项目</v>
      </c>
      <c r="H7025" s="2" t="str">
        <f>'[1]2025年已发货'!H:H</f>
        <v>王生斌</v>
      </c>
      <c r="I7025" s="2">
        <f>'[1]2025年已发货'!I:I</f>
        <v>15228858118</v>
      </c>
      <c r="J7025" s="2" vm="1" t="e">
        <f>_xlfn._xlws.FILTER(辅助信息!D:D,辅助信息!G:G=G7025)</f>
        <v>#VALUE!</v>
      </c>
    </row>
    <row r="7026" spans="1:10">
      <c r="A7026" s="2" t="str">
        <f>'[1]2025年已发货'!A:A</f>
        <v>达钢</v>
      </c>
      <c r="B7026" s="2" t="str">
        <f>'[1]2025年已发货'!B:B</f>
        <v>螺纹钢</v>
      </c>
      <c r="C7026" s="2" t="str">
        <f>'[1]2025年已发货'!C:C</f>
        <v>HRB400EФ22*9m</v>
      </c>
      <c r="D7026" s="2" t="str">
        <f>'[1]2025年已发货'!D:D</f>
        <v>吨</v>
      </c>
      <c r="E7026" s="2">
        <f>'[1]2025年已发货'!E:E</f>
        <v>6</v>
      </c>
      <c r="F7026" s="4">
        <f>'[1]2025年已发货'!F:F</f>
        <v>45910</v>
      </c>
      <c r="G7026" s="2" t="str">
        <f>'[1]2025年已发货'!G:G</f>
        <v>（中核中原-温江光明苑三期项目）四川省成都市温江区金马街道光明苑三期项目</v>
      </c>
      <c r="H7026" s="2" t="str">
        <f>'[1]2025年已发货'!H:H</f>
        <v>王生斌</v>
      </c>
      <c r="I7026" s="2">
        <f>'[1]2025年已发货'!I:I</f>
        <v>15228858118</v>
      </c>
      <c r="J7026" s="2" vm="1" t="e">
        <f>_xlfn._xlws.FILTER(辅助信息!D:D,辅助信息!G:G=G7026)</f>
        <v>#VALUE!</v>
      </c>
    </row>
    <row r="7027" spans="1:10">
      <c r="A7027" s="2" t="str">
        <f>'[1]2025年已发货'!A:A</f>
        <v>达钢</v>
      </c>
      <c r="B7027" s="2" t="str">
        <f>'[1]2025年已发货'!B:B</f>
        <v>螺纹钢</v>
      </c>
      <c r="C7027" s="2" t="str">
        <f>'[1]2025年已发货'!C:C</f>
        <v>HRB500EФ12*9m</v>
      </c>
      <c r="D7027" s="2" t="str">
        <f>'[1]2025年已发货'!D:D</f>
        <v>吨</v>
      </c>
      <c r="E7027" s="2">
        <f>'[1]2025年已发货'!E:E</f>
        <v>15</v>
      </c>
      <c r="F7027" s="4">
        <f>'[1]2025年已发货'!F:F</f>
        <v>45910</v>
      </c>
      <c r="G7027" s="2" t="str">
        <f>'[1]2025年已发货'!G:G</f>
        <v>（中核中原-温江光明苑三期项目）四川省成都市温江区金马街道光明苑三期项目</v>
      </c>
      <c r="H7027" s="2" t="str">
        <f>'[1]2025年已发货'!H:H</f>
        <v>王生斌</v>
      </c>
      <c r="I7027" s="2">
        <f>'[1]2025年已发货'!I:I</f>
        <v>15228858118</v>
      </c>
      <c r="J7027" s="2" vm="1" t="e">
        <f>_xlfn._xlws.FILTER(辅助信息!D:D,辅助信息!G:G=G7027)</f>
        <v>#VALUE!</v>
      </c>
    </row>
    <row r="7028" spans="1:10">
      <c r="A7028" s="2" t="str">
        <f>'[1]2025年已发货'!A:A</f>
        <v>达钢</v>
      </c>
      <c r="B7028" s="2" t="str">
        <f>'[1]2025年已发货'!B:B</f>
        <v>螺纹钢</v>
      </c>
      <c r="C7028" s="2" t="str">
        <f>'[1]2025年已发货'!C:C</f>
        <v>HRB500EФ20*9m</v>
      </c>
      <c r="D7028" s="2" t="str">
        <f>'[1]2025年已发货'!D:D</f>
        <v>吨</v>
      </c>
      <c r="E7028" s="2">
        <f>'[1]2025年已发货'!E:E</f>
        <v>18</v>
      </c>
      <c r="F7028" s="4">
        <f>'[1]2025年已发货'!F:F</f>
        <v>45910</v>
      </c>
      <c r="G7028" s="2" t="str">
        <f>'[1]2025年已发货'!G:G</f>
        <v>（中核中原-温江光明苑三期项目）四川省成都市温江区金马街道光明苑三期项目</v>
      </c>
      <c r="H7028" s="2" t="str">
        <f>'[1]2025年已发货'!H:H</f>
        <v>王生斌</v>
      </c>
      <c r="I7028" s="2">
        <f>'[1]2025年已发货'!I:I</f>
        <v>15228858118</v>
      </c>
      <c r="J7028" s="2" vm="1" t="e">
        <f>_xlfn._xlws.FILTER(辅助信息!D:D,辅助信息!G:G=G7028)</f>
        <v>#VALUE!</v>
      </c>
    </row>
    <row r="7029" spans="1:10">
      <c r="A7029" s="2" t="str">
        <f>'[1]2025年已发货'!A:A</f>
        <v>达钢</v>
      </c>
      <c r="B7029" s="2" t="str">
        <f>'[1]2025年已发货'!B:B</f>
        <v>螺纹钢</v>
      </c>
      <c r="C7029" s="2" t="str">
        <f>'[1]2025年已发货'!C:C</f>
        <v>HRB500EФ22*9m</v>
      </c>
      <c r="D7029" s="2" t="str">
        <f>'[1]2025年已发货'!D:D</f>
        <v>吨</v>
      </c>
      <c r="E7029" s="2">
        <f>'[1]2025年已发货'!E:E</f>
        <v>15</v>
      </c>
      <c r="F7029" s="4">
        <f>'[1]2025年已发货'!F:F</f>
        <v>45910</v>
      </c>
      <c r="G7029" s="2" t="str">
        <f>'[1]2025年已发货'!G:G</f>
        <v>（中核中原-温江光明苑三期项目）四川省成都市温江区金马街道光明苑三期项目</v>
      </c>
      <c r="H7029" s="2" t="str">
        <f>'[1]2025年已发货'!H:H</f>
        <v>王生斌</v>
      </c>
      <c r="I7029" s="2">
        <f>'[1]2025年已发货'!I:I</f>
        <v>15228858118</v>
      </c>
      <c r="J7029" s="2" vm="1" t="e">
        <f>_xlfn._xlws.FILTER(辅助信息!D:D,辅助信息!G:G=G7029)</f>
        <v>#VALUE!</v>
      </c>
    </row>
    <row r="7030" spans="1:10">
      <c r="A7030" s="2" t="str">
        <f>'[1]2025年已发货'!A:A</f>
        <v>达钢</v>
      </c>
      <c r="B7030" s="2" t="str">
        <f>'[1]2025年已发货'!B:B</f>
        <v>螺纹钢</v>
      </c>
      <c r="C7030" s="2" t="str">
        <f>'[1]2025年已发货'!C:C</f>
        <v>HRB500EФ25*9m</v>
      </c>
      <c r="D7030" s="2" t="str">
        <f>'[1]2025年已发货'!D:D</f>
        <v>吨</v>
      </c>
      <c r="E7030" s="2">
        <f>'[1]2025年已发货'!E:E</f>
        <v>36</v>
      </c>
      <c r="F7030" s="4">
        <f>'[1]2025年已发货'!F:F</f>
        <v>45910</v>
      </c>
      <c r="G7030" s="2" t="str">
        <f>'[1]2025年已发货'!G:G</f>
        <v>（中核中原-温江光明苑三期项目）四川省成都市温江区金马街道光明苑三期项目</v>
      </c>
      <c r="H7030" s="2" t="str">
        <f>'[1]2025年已发货'!H:H</f>
        <v>王生斌</v>
      </c>
      <c r="I7030" s="2">
        <f>'[1]2025年已发货'!I:I</f>
        <v>15228858118</v>
      </c>
      <c r="J7030" s="2" vm="1" t="e">
        <f>_xlfn._xlws.FILTER(辅助信息!D:D,辅助信息!G:G=G7030)</f>
        <v>#VALUE!</v>
      </c>
    </row>
    <row r="7031" spans="1:10">
      <c r="A7031" s="2" t="str">
        <f>'[1]2025年已发货'!A:A</f>
        <v>泸钢</v>
      </c>
      <c r="B7031" s="2" t="str">
        <f>'[1]2025年已发货'!B:B</f>
        <v>盘螺</v>
      </c>
      <c r="C7031" s="2" t="str">
        <f>'[1]2025年已发货'!C:C</f>
        <v>HRB400E Φ8</v>
      </c>
      <c r="D7031" s="2" t="str">
        <f>'[1]2025年已发货'!D:D</f>
        <v>吨</v>
      </c>
      <c r="E7031" s="2">
        <f>'[1]2025年已发货'!E:E</f>
        <v>10</v>
      </c>
      <c r="F7031" s="4">
        <f>'[1]2025年已发货'!F:F</f>
        <v>45910</v>
      </c>
      <c r="G7031" s="2" t="str">
        <f>'[1]2025年已发货'!G:G</f>
        <v>(五冶建设师大附中外语校新建教学楼工程)四川省成都市成华区大观堰2号(四川师范大学附属中学外国语学校)</v>
      </c>
      <c r="H7031" s="2" t="str">
        <f>'[1]2025年已发货'!H:H</f>
        <v>蔡浩</v>
      </c>
      <c r="I7031" s="2" t="str">
        <f>'[1]2025年已发货'!I:I</f>
        <v>139 8088 0820</v>
      </c>
      <c r="J7031" s="2" t="str">
        <f>_xlfn._xlws.FILTER(辅助信息!D:D,辅助信息!G:G=G7031)</f>
        <v>五冶建设师大附中外语校新建教学楼工程</v>
      </c>
    </row>
    <row r="7032" spans="1:10">
      <c r="A7032" s="2" t="str">
        <f>'[1]2025年已发货'!A:A</f>
        <v>泸钢</v>
      </c>
      <c r="B7032" s="2" t="str">
        <f>'[1]2025年已发货'!B:B</f>
        <v>盘螺</v>
      </c>
      <c r="C7032" s="2" t="str">
        <f>'[1]2025年已发货'!C:C</f>
        <v>HRB400E Φ10</v>
      </c>
      <c r="D7032" s="2" t="str">
        <f>'[1]2025年已发货'!D:D</f>
        <v>吨</v>
      </c>
      <c r="E7032" s="2">
        <f>'[1]2025年已发货'!E:E</f>
        <v>10</v>
      </c>
      <c r="F7032" s="4">
        <f>'[1]2025年已发货'!F:F</f>
        <v>45910</v>
      </c>
      <c r="G7032" s="2" t="str">
        <f>'[1]2025年已发货'!G:G</f>
        <v>(五冶建设师大附中外语校新建教学楼工程)四川省成都市成华区大观堰2号(四川师范大学附属中学外国语学校)</v>
      </c>
      <c r="H7032" s="2" t="str">
        <f>'[1]2025年已发货'!H:H</f>
        <v>蔡浩</v>
      </c>
      <c r="I7032" s="2" t="str">
        <f>'[1]2025年已发货'!I:I</f>
        <v>139 8088 0820</v>
      </c>
      <c r="J7032" s="2" t="str">
        <f>_xlfn._xlws.FILTER(辅助信息!D:D,辅助信息!G:G=G7032)</f>
        <v>五冶建设师大附中外语校新建教学楼工程</v>
      </c>
    </row>
    <row r="7033" spans="1:10">
      <c r="A7033" s="2" t="str">
        <f>'[1]2025年已发货'!A:A</f>
        <v>泸钢</v>
      </c>
      <c r="B7033" s="2" t="str">
        <f>'[1]2025年已发货'!B:B</f>
        <v>螺纹钢</v>
      </c>
      <c r="C7033" s="2" t="str">
        <f>'[1]2025年已发货'!C:C</f>
        <v>HRB500E Φ18</v>
      </c>
      <c r="D7033" s="2" t="str">
        <f>'[1]2025年已发货'!D:D</f>
        <v>吨</v>
      </c>
      <c r="E7033" s="2">
        <f>'[1]2025年已发货'!E:E</f>
        <v>2.5</v>
      </c>
      <c r="F7033" s="4">
        <f>'[1]2025年已发货'!F:F</f>
        <v>45910</v>
      </c>
      <c r="G7033" s="2" t="str">
        <f>'[1]2025年已发货'!G:G</f>
        <v>(五冶建设师大附中外语校新建教学楼工程)四川省成都市成华区大观堰2号(四川师范大学附属中学外国语学校)</v>
      </c>
      <c r="H7033" s="2" t="str">
        <f>'[1]2025年已发货'!H:H</f>
        <v>蔡浩</v>
      </c>
      <c r="I7033" s="2" t="str">
        <f>'[1]2025年已发货'!I:I</f>
        <v>139 8088 0820</v>
      </c>
      <c r="J7033" s="2" t="str">
        <f>_xlfn._xlws.FILTER(辅助信息!D:D,辅助信息!G:G=G7033)</f>
        <v>五冶建设师大附中外语校新建教学楼工程</v>
      </c>
    </row>
    <row r="7034" spans="1:10">
      <c r="A7034" s="2" t="str">
        <f>'[1]2025年已发货'!A:A</f>
        <v>泸钢</v>
      </c>
      <c r="B7034" s="2" t="str">
        <f>'[1]2025年已发货'!B:B</f>
        <v>螺纹钢</v>
      </c>
      <c r="C7034" s="2" t="str">
        <f>'[1]2025年已发货'!C:C</f>
        <v>HRB500E Φ25</v>
      </c>
      <c r="D7034" s="2" t="str">
        <f>'[1]2025年已发货'!D:D</f>
        <v>吨</v>
      </c>
      <c r="E7034" s="2">
        <f>'[1]2025年已发货'!E:E</f>
        <v>12</v>
      </c>
      <c r="F7034" s="4">
        <f>'[1]2025年已发货'!F:F</f>
        <v>45910</v>
      </c>
      <c r="G7034" s="2" t="str">
        <f>'[1]2025年已发货'!G:G</f>
        <v>(五冶建设师大附中外语校新建教学楼工程)四川省成都市成华区大观堰2号(四川师范大学附属中学外国语学校)</v>
      </c>
      <c r="H7034" s="2" t="str">
        <f>'[1]2025年已发货'!H:H</f>
        <v>蔡浩</v>
      </c>
      <c r="I7034" s="2" t="str">
        <f>'[1]2025年已发货'!I:I</f>
        <v>139 8088 0820</v>
      </c>
      <c r="J7034" s="2" t="str">
        <f>_xlfn._xlws.FILTER(辅助信息!D:D,辅助信息!G:G=G7034)</f>
        <v>五冶建设师大附中外语校新建教学楼工程</v>
      </c>
    </row>
    <row r="7035" spans="1:10">
      <c r="A7035" s="2" t="str">
        <f>'[1]2025年已发货'!A:A</f>
        <v>德胜</v>
      </c>
      <c r="B7035" s="2" t="str">
        <f>'[1]2025年已发货'!B:B</f>
        <v>螺纹钢</v>
      </c>
      <c r="C7035" s="2" t="str">
        <f>'[1]2025年已发货'!C:C</f>
        <v>HRB400E Φ14 9m</v>
      </c>
      <c r="D7035" s="2" t="str">
        <f>'[1]2025年已发货'!D:D</f>
        <v>吨</v>
      </c>
      <c r="E7035" s="2">
        <f>'[1]2025年已发货'!E:E</f>
        <v>18</v>
      </c>
      <c r="F7035" s="4">
        <f>'[1]2025年已发货'!F:F</f>
        <v>45911</v>
      </c>
      <c r="G7035" s="2" t="str">
        <f>'[1]2025年已发货'!G:G</f>
        <v>(华西乐山）-四川省乐山市市中区苏稽镇校地共建产教融合基地建设项目二标段</v>
      </c>
      <c r="H7035" s="2" t="str">
        <f>'[1]2025年已发货'!H:H</f>
        <v>彭江涛</v>
      </c>
      <c r="I7035" s="2">
        <f>'[1]2025年已发货'!I:I</f>
        <v>13990276572</v>
      </c>
      <c r="J7035" s="2" vm="1" t="e">
        <f>_xlfn._xlws.FILTER(辅助信息!D:D,辅助信息!G:G=G7035)</f>
        <v>#VALUE!</v>
      </c>
    </row>
    <row r="7036" spans="1:10">
      <c r="A7036" s="2" t="str">
        <f>'[1]2025年已发货'!A:A</f>
        <v>德胜</v>
      </c>
      <c r="B7036" s="2" t="str">
        <f>'[1]2025年已发货'!B:B</f>
        <v>螺纹钢</v>
      </c>
      <c r="C7036" s="2" t="str">
        <f>'[1]2025年已发货'!C:C</f>
        <v>HRB400E Φ16 9m</v>
      </c>
      <c r="D7036" s="2" t="str">
        <f>'[1]2025年已发货'!D:D</f>
        <v>吨</v>
      </c>
      <c r="E7036" s="2">
        <f>'[1]2025年已发货'!E:E</f>
        <v>10</v>
      </c>
      <c r="F7036" s="4">
        <f>'[1]2025年已发货'!F:F</f>
        <v>45911</v>
      </c>
      <c r="G7036" s="2" t="str">
        <f>'[1]2025年已发货'!G:G</f>
        <v>(华西乐山）-四川省乐山市市中区苏稽镇校地共建产教融合基地建设项目二标段</v>
      </c>
      <c r="H7036" s="2" t="str">
        <f>'[1]2025年已发货'!H:H</f>
        <v>彭江涛</v>
      </c>
      <c r="I7036" s="2">
        <f>'[1]2025年已发货'!I:I</f>
        <v>13990276572</v>
      </c>
      <c r="J7036" s="2" vm="1" t="e">
        <f>_xlfn._xlws.FILTER(辅助信息!D:D,辅助信息!G:G=G7036)</f>
        <v>#VALUE!</v>
      </c>
    </row>
    <row r="7037" spans="1:10">
      <c r="A7037" s="2" t="str">
        <f>'[1]2025年已发货'!A:A</f>
        <v>德胜</v>
      </c>
      <c r="B7037" s="2" t="str">
        <f>'[1]2025年已发货'!B:B</f>
        <v>螺纹钢</v>
      </c>
      <c r="C7037" s="2" t="str">
        <f>'[1]2025年已发货'!C:C</f>
        <v>HRB400E Φ18 9m</v>
      </c>
      <c r="D7037" s="2" t="str">
        <f>'[1]2025年已发货'!D:D</f>
        <v>吨</v>
      </c>
      <c r="E7037" s="2">
        <f>'[1]2025年已发货'!E:E</f>
        <v>15</v>
      </c>
      <c r="F7037" s="4">
        <f>'[1]2025年已发货'!F:F</f>
        <v>45911</v>
      </c>
      <c r="G7037" s="2" t="str">
        <f>'[1]2025年已发货'!G:G</f>
        <v>(华西乐山）-四川省乐山市市中区苏稽镇校地共建产教融合基地建设项目二标段</v>
      </c>
      <c r="H7037" s="2" t="str">
        <f>'[1]2025年已发货'!H:H</f>
        <v>彭江涛</v>
      </c>
      <c r="I7037" s="2">
        <f>'[1]2025年已发货'!I:I</f>
        <v>13990276572</v>
      </c>
      <c r="J7037" s="2" vm="1" t="e">
        <f>_xlfn._xlws.FILTER(辅助信息!D:D,辅助信息!G:G=G7037)</f>
        <v>#VALUE!</v>
      </c>
    </row>
    <row r="7038" spans="1:10">
      <c r="A7038" s="2" t="str">
        <f>'[1]2025年已发货'!A:A</f>
        <v>德胜</v>
      </c>
      <c r="B7038" s="2" t="str">
        <f>'[1]2025年已发货'!B:B</f>
        <v>螺纹钢</v>
      </c>
      <c r="C7038" s="2" t="str">
        <f>'[1]2025年已发货'!C:C</f>
        <v>HRB400E Φ20 9m</v>
      </c>
      <c r="D7038" s="2" t="str">
        <f>'[1]2025年已发货'!D:D</f>
        <v>吨</v>
      </c>
      <c r="E7038" s="2">
        <f>'[1]2025年已发货'!E:E</f>
        <v>35</v>
      </c>
      <c r="F7038" s="4">
        <f>'[1]2025年已发货'!F:F</f>
        <v>45911</v>
      </c>
      <c r="G7038" s="2" t="str">
        <f>'[1]2025年已发货'!G:G</f>
        <v>(华西乐山）-四川省乐山市市中区苏稽镇校地共建产教融合基地建设项目二标段</v>
      </c>
      <c r="H7038" s="2" t="str">
        <f>'[1]2025年已发货'!H:H</f>
        <v>彭江涛</v>
      </c>
      <c r="I7038" s="2">
        <f>'[1]2025年已发货'!I:I</f>
        <v>13990276572</v>
      </c>
      <c r="J7038" s="2" vm="1" t="e">
        <f>_xlfn._xlws.FILTER(辅助信息!D:D,辅助信息!G:G=G7038)</f>
        <v>#VALUE!</v>
      </c>
    </row>
    <row r="7039" spans="1:10">
      <c r="A7039" s="2" t="str">
        <f>'[1]2025年已发货'!A:A</f>
        <v>德胜</v>
      </c>
      <c r="B7039" s="2" t="str">
        <f>'[1]2025年已发货'!B:B</f>
        <v>螺纹钢</v>
      </c>
      <c r="C7039" s="2" t="str">
        <f>'[1]2025年已发货'!C:C</f>
        <v>HRB400E Φ22 9m</v>
      </c>
      <c r="D7039" s="2" t="str">
        <f>'[1]2025年已发货'!D:D</f>
        <v>吨</v>
      </c>
      <c r="E7039" s="2">
        <f>'[1]2025年已发货'!E:E</f>
        <v>10</v>
      </c>
      <c r="F7039" s="4">
        <f>'[1]2025年已发货'!F:F</f>
        <v>45911</v>
      </c>
      <c r="G7039" s="2" t="str">
        <f>'[1]2025年已发货'!G:G</f>
        <v>(华西乐山）-四川省乐山市市中区苏稽镇校地共建产教融合基地建设项目二标段</v>
      </c>
      <c r="H7039" s="2" t="str">
        <f>'[1]2025年已发货'!H:H</f>
        <v>彭江涛</v>
      </c>
      <c r="I7039" s="2">
        <f>'[1]2025年已发货'!I:I</f>
        <v>13990276572</v>
      </c>
      <c r="J7039" s="2" vm="1" t="e">
        <f>_xlfn._xlws.FILTER(辅助信息!D:D,辅助信息!G:G=G7039)</f>
        <v>#VALUE!</v>
      </c>
    </row>
    <row r="7040" spans="1:10">
      <c r="A7040" s="2" t="str">
        <f>'[1]2025年已发货'!A:A</f>
        <v>德胜</v>
      </c>
      <c r="B7040" s="2" t="str">
        <f>'[1]2025年已发货'!B:B</f>
        <v>螺纹钢</v>
      </c>
      <c r="C7040" s="2" t="str">
        <f>'[1]2025年已发货'!C:C</f>
        <v>HRB400E Φ25 9m</v>
      </c>
      <c r="D7040" s="2" t="str">
        <f>'[1]2025年已发货'!D:D</f>
        <v>吨</v>
      </c>
      <c r="E7040" s="2">
        <f>'[1]2025年已发货'!E:E</f>
        <v>17</v>
      </c>
      <c r="F7040" s="4">
        <f>'[1]2025年已发货'!F:F</f>
        <v>45911</v>
      </c>
      <c r="G7040" s="2" t="str">
        <f>'[1]2025年已发货'!G:G</f>
        <v>(华西乐山）-四川省乐山市市中区苏稽镇校地共建产教融合基地建设项目二标段</v>
      </c>
      <c r="H7040" s="2" t="str">
        <f>'[1]2025年已发货'!H:H</f>
        <v>彭江涛</v>
      </c>
      <c r="I7040" s="2">
        <f>'[1]2025年已发货'!I:I</f>
        <v>13990276572</v>
      </c>
      <c r="J7040" s="2" vm="1" t="e">
        <f>_xlfn._xlws.FILTER(辅助信息!D:D,辅助信息!G:G=G7040)</f>
        <v>#VALUE!</v>
      </c>
    </row>
    <row r="7041" spans="1:10">
      <c r="A7041" s="2" t="str">
        <f>'[1]2025年已发货'!A:A</f>
        <v>德胜</v>
      </c>
      <c r="B7041" s="2" t="str">
        <f>'[1]2025年已发货'!B:B</f>
        <v>螺纹钢</v>
      </c>
      <c r="C7041" s="2" t="str">
        <f>'[1]2025年已发货'!C:C</f>
        <v>HRB500E Φ14</v>
      </c>
      <c r="D7041" s="2" t="str">
        <f>'[1]2025年已发货'!D:D</f>
        <v>吨</v>
      </c>
      <c r="E7041" s="2">
        <f>'[1]2025年已发货'!E:E</f>
        <v>3</v>
      </c>
      <c r="F7041" s="4">
        <f>'[1]2025年已发货'!F:F</f>
        <v>45911</v>
      </c>
      <c r="G7041" s="2" t="str">
        <f>'[1]2025年已发货'!G:G</f>
        <v>(华西乐山）-四川省乐山市市中区苏稽镇校地共建产教融合基地建设项目二标段</v>
      </c>
      <c r="H7041" s="2" t="str">
        <f>'[1]2025年已发货'!H:H</f>
        <v>彭江涛</v>
      </c>
      <c r="I7041" s="2">
        <f>'[1]2025年已发货'!I:I</f>
        <v>13990276572</v>
      </c>
      <c r="J7041" s="2" vm="1" t="e">
        <f>_xlfn._xlws.FILTER(辅助信息!D:D,辅助信息!G:G=G7041)</f>
        <v>#VALUE!</v>
      </c>
    </row>
    <row r="7042" spans="1:10">
      <c r="A7042" s="2" t="str">
        <f>'[1]2025年已发货'!A:A</f>
        <v>德胜</v>
      </c>
      <c r="B7042" s="2" t="str">
        <f>'[1]2025年已发货'!B:B</f>
        <v>螺纹钢</v>
      </c>
      <c r="C7042" s="2" t="str">
        <f>'[1]2025年已发货'!C:C</f>
        <v>HRB500E Φ16</v>
      </c>
      <c r="D7042" s="2" t="str">
        <f>'[1]2025年已发货'!D:D</f>
        <v>吨</v>
      </c>
      <c r="E7042" s="2">
        <f>'[1]2025年已发货'!E:E</f>
        <v>3</v>
      </c>
      <c r="F7042" s="4">
        <f>'[1]2025年已发货'!F:F</f>
        <v>45911</v>
      </c>
      <c r="G7042" s="2" t="str">
        <f>'[1]2025年已发货'!G:G</f>
        <v>(华西乐山）-四川省乐山市市中区苏稽镇校地共建产教融合基地建设项目二标段</v>
      </c>
      <c r="H7042" s="2" t="str">
        <f>'[1]2025年已发货'!H:H</f>
        <v>彭江涛</v>
      </c>
      <c r="I7042" s="2">
        <f>'[1]2025年已发货'!I:I</f>
        <v>13990276572</v>
      </c>
      <c r="J7042" s="2" vm="1" t="e">
        <f>_xlfn._xlws.FILTER(辅助信息!D:D,辅助信息!G:G=G7042)</f>
        <v>#VALUE!</v>
      </c>
    </row>
    <row r="7043" spans="1:10">
      <c r="A7043" s="2" t="str">
        <f>'[1]2025年已发货'!A:A</f>
        <v>德胜</v>
      </c>
      <c r="B7043" s="2" t="str">
        <f>'[1]2025年已发货'!B:B</f>
        <v>螺纹钢</v>
      </c>
      <c r="C7043" s="2" t="str">
        <f>'[1]2025年已发货'!C:C</f>
        <v>HRB500E Φ18</v>
      </c>
      <c r="D7043" s="2" t="str">
        <f>'[1]2025年已发货'!D:D</f>
        <v>吨</v>
      </c>
      <c r="E7043" s="2">
        <f>'[1]2025年已发货'!E:E</f>
        <v>3</v>
      </c>
      <c r="F7043" s="4">
        <f>'[1]2025年已发货'!F:F</f>
        <v>45911</v>
      </c>
      <c r="G7043" s="2" t="str">
        <f>'[1]2025年已发货'!G:G</f>
        <v>(华西乐山）-四川省乐山市市中区苏稽镇校地共建产教融合基地建设项目二标段</v>
      </c>
      <c r="H7043" s="2" t="str">
        <f>'[1]2025年已发货'!H:H</f>
        <v>彭江涛</v>
      </c>
      <c r="I7043" s="2">
        <f>'[1]2025年已发货'!I:I</f>
        <v>13990276572</v>
      </c>
      <c r="J7043" s="2" vm="1" t="e">
        <f>_xlfn._xlws.FILTER(辅助信息!D:D,辅助信息!G:G=G7043)</f>
        <v>#VALUE!</v>
      </c>
    </row>
    <row r="7044" spans="1:10">
      <c r="A7044" s="2" t="str">
        <f>'[1]2025年已发货'!A:A</f>
        <v>德胜</v>
      </c>
      <c r="B7044" s="2" t="str">
        <f>'[1]2025年已发货'!B:B</f>
        <v>螺纹钢</v>
      </c>
      <c r="C7044" s="2" t="str">
        <f>'[1]2025年已发货'!C:C</f>
        <v>HRB500E Φ20</v>
      </c>
      <c r="D7044" s="2" t="str">
        <f>'[1]2025年已发货'!D:D</f>
        <v>吨</v>
      </c>
      <c r="E7044" s="2">
        <f>'[1]2025年已发货'!E:E</f>
        <v>10</v>
      </c>
      <c r="F7044" s="4">
        <f>'[1]2025年已发货'!F:F</f>
        <v>45911</v>
      </c>
      <c r="G7044" s="2" t="str">
        <f>'[1]2025年已发货'!G:G</f>
        <v>(华西乐山）-四川省乐山市市中区苏稽镇校地共建产教融合基地建设项目二标段</v>
      </c>
      <c r="H7044" s="2" t="str">
        <f>'[1]2025年已发货'!H:H</f>
        <v>彭江涛</v>
      </c>
      <c r="I7044" s="2">
        <f>'[1]2025年已发货'!I:I</f>
        <v>13990276572</v>
      </c>
      <c r="J7044" s="2" vm="1" t="e">
        <f>_xlfn._xlws.FILTER(辅助信息!D:D,辅助信息!G:G=G7044)</f>
        <v>#VALUE!</v>
      </c>
    </row>
    <row r="7045" spans="1:10">
      <c r="A7045" s="2" t="str">
        <f>'[1]2025年已发货'!A:A</f>
        <v>德胜</v>
      </c>
      <c r="B7045" s="2" t="str">
        <f>'[1]2025年已发货'!B:B</f>
        <v>螺纹钢</v>
      </c>
      <c r="C7045" s="2" t="str">
        <f>'[1]2025年已发货'!C:C</f>
        <v>HRB500E Φ22</v>
      </c>
      <c r="D7045" s="2" t="str">
        <f>'[1]2025年已发货'!D:D</f>
        <v>吨</v>
      </c>
      <c r="E7045" s="2">
        <f>'[1]2025年已发货'!E:E</f>
        <v>12</v>
      </c>
      <c r="F7045" s="4">
        <f>'[1]2025年已发货'!F:F</f>
        <v>45911</v>
      </c>
      <c r="G7045" s="2" t="str">
        <f>'[1]2025年已发货'!G:G</f>
        <v>(华西乐山）-四川省乐山市市中区苏稽镇校地共建产教融合基地建设项目二标段</v>
      </c>
      <c r="H7045" s="2" t="str">
        <f>'[1]2025年已发货'!H:H</f>
        <v>彭江涛</v>
      </c>
      <c r="I7045" s="2">
        <f>'[1]2025年已发货'!I:I</f>
        <v>13990276572</v>
      </c>
      <c r="J7045" s="2" vm="1" t="e">
        <f>_xlfn._xlws.FILTER(辅助信息!D:D,辅助信息!G:G=G7045)</f>
        <v>#VALUE!</v>
      </c>
    </row>
    <row r="7046" spans="1:10">
      <c r="A7046" s="2" t="str">
        <f>'[1]2025年已发货'!A:A</f>
        <v>德胜</v>
      </c>
      <c r="B7046" s="2" t="str">
        <f>'[1]2025年已发货'!B:B</f>
        <v>螺纹钢</v>
      </c>
      <c r="C7046" s="2" t="str">
        <f>'[1]2025年已发货'!C:C</f>
        <v>HRB500E Φ25</v>
      </c>
      <c r="D7046" s="2" t="str">
        <f>'[1]2025年已发货'!D:D</f>
        <v>吨</v>
      </c>
      <c r="E7046" s="2">
        <f>'[1]2025年已发货'!E:E</f>
        <v>72</v>
      </c>
      <c r="F7046" s="4">
        <f>'[1]2025年已发货'!F:F</f>
        <v>45911</v>
      </c>
      <c r="G7046" s="2" t="str">
        <f>'[1]2025年已发货'!G:G</f>
        <v>(华西乐山）-四川省乐山市市中区苏稽镇校地共建产教融合基地建设项目二标段</v>
      </c>
      <c r="H7046" s="2" t="str">
        <f>'[1]2025年已发货'!H:H</f>
        <v>彭江涛</v>
      </c>
      <c r="I7046" s="2">
        <f>'[1]2025年已发货'!I:I</f>
        <v>13990276572</v>
      </c>
      <c r="J7046" s="2" vm="1" t="e">
        <f>_xlfn._xlws.FILTER(辅助信息!D:D,辅助信息!G:G=G7046)</f>
        <v>#VALUE!</v>
      </c>
    </row>
    <row r="7047" spans="1:10">
      <c r="A7047" s="2" t="str">
        <f>'[1]2025年已发货'!A:A</f>
        <v>德胜</v>
      </c>
      <c r="B7047" s="2" t="str">
        <f>'[1]2025年已发货'!B:B</f>
        <v>螺纹钢</v>
      </c>
      <c r="C7047" s="2" t="str">
        <f>'[1]2025年已发货'!C:C</f>
        <v>HRB500E Φ22 12m</v>
      </c>
      <c r="D7047" s="2" t="str">
        <f>'[1]2025年已发货'!D:D</f>
        <v>吨</v>
      </c>
      <c r="E7047" s="2">
        <f>'[1]2025年已发货'!E:E</f>
        <v>25</v>
      </c>
      <c r="F7047" s="4">
        <f>'[1]2025年已发货'!F:F</f>
        <v>45911</v>
      </c>
      <c r="G7047" s="2" t="str">
        <f>'[1]2025年已发货'!G:G</f>
        <v>(华西乐山）-四川省乐山市市中区苏稽镇校地共建产教融合基地建设项目二标段</v>
      </c>
      <c r="H7047" s="2" t="str">
        <f>'[1]2025年已发货'!H:H</f>
        <v>彭江涛</v>
      </c>
      <c r="I7047" s="2">
        <f>'[1]2025年已发货'!I:I</f>
        <v>13990276572</v>
      </c>
      <c r="J7047" s="2" vm="1" t="e">
        <f>_xlfn._xlws.FILTER(辅助信息!D:D,辅助信息!G:G=G7047)</f>
        <v>#VALUE!</v>
      </c>
    </row>
    <row r="7048" spans="1:10">
      <c r="A7048" s="2" t="str">
        <f>'[1]2025年已发货'!A:A</f>
        <v>德胜</v>
      </c>
      <c r="B7048" s="2" t="str">
        <f>'[1]2025年已发货'!B:B</f>
        <v>螺纹钢</v>
      </c>
      <c r="C7048" s="2" t="str">
        <f>'[1]2025年已发货'!C:C</f>
        <v>HRB500E Φ25 12m</v>
      </c>
      <c r="D7048" s="2" t="str">
        <f>'[1]2025年已发货'!D:D</f>
        <v>吨</v>
      </c>
      <c r="E7048" s="2">
        <f>'[1]2025年已发货'!E:E</f>
        <v>100</v>
      </c>
      <c r="F7048" s="4">
        <f>'[1]2025年已发货'!F:F</f>
        <v>45911</v>
      </c>
      <c r="G7048" s="2" t="str">
        <f>'[1]2025年已发货'!G:G</f>
        <v>(华西乐山）-四川省乐山市市中区苏稽镇校地共建产教融合基地建设项目二标段</v>
      </c>
      <c r="H7048" s="2" t="str">
        <f>'[1]2025年已发货'!H:H</f>
        <v>彭江涛</v>
      </c>
      <c r="I7048" s="2">
        <f>'[1]2025年已发货'!I:I</f>
        <v>13990276572</v>
      </c>
      <c r="J7048" s="2" vm="1" t="e">
        <f>_xlfn._xlws.FILTER(辅助信息!D:D,辅助信息!G:G=G7048)</f>
        <v>#VALUE!</v>
      </c>
    </row>
    <row r="7049" spans="1:10">
      <c r="A7049" s="2" t="str">
        <f>'[1]2025年已发货'!A:A</f>
        <v>德胜</v>
      </c>
      <c r="B7049" s="2" t="str">
        <f>'[1]2025年已发货'!B:B</f>
        <v>螺纹钢</v>
      </c>
      <c r="C7049" s="2" t="str">
        <f>'[1]2025年已发货'!C:C</f>
        <v>HRB500E Φ32 12m</v>
      </c>
      <c r="D7049" s="2" t="str">
        <f>'[1]2025年已发货'!D:D</f>
        <v>吨</v>
      </c>
      <c r="E7049" s="2">
        <f>'[1]2025年已发货'!E:E</f>
        <v>22</v>
      </c>
      <c r="F7049" s="4">
        <f>'[1]2025年已发货'!F:F</f>
        <v>45911</v>
      </c>
      <c r="G7049" s="2" t="str">
        <f>'[1]2025年已发货'!G:G</f>
        <v>(华西乐山）-四川省乐山市市中区苏稽镇校地共建产教融合基地建设项目二标段</v>
      </c>
      <c r="H7049" s="2" t="str">
        <f>'[1]2025年已发货'!H:H</f>
        <v>彭江涛</v>
      </c>
      <c r="I7049" s="2">
        <f>'[1]2025年已发货'!I:I</f>
        <v>13990276572</v>
      </c>
      <c r="J7049" s="2" vm="1" t="e">
        <f>_xlfn._xlws.FILTER(辅助信息!D:D,辅助信息!G:G=G7049)</f>
        <v>#VALUE!</v>
      </c>
    </row>
    <row r="7050" spans="1:10">
      <c r="A7050" s="2" t="str">
        <f>'[1]2025年已发货'!A:A</f>
        <v>德胜</v>
      </c>
      <c r="B7050" s="2" t="str">
        <f>'[1]2025年已发货'!B:B</f>
        <v>螺纹钢</v>
      </c>
      <c r="C7050" s="2" t="str">
        <f>'[1]2025年已发货'!C:C</f>
        <v>HRB400E Φ25×9米</v>
      </c>
      <c r="D7050" s="2" t="str">
        <f>'[1]2025年已发货'!D:D</f>
        <v>吨</v>
      </c>
      <c r="E7050" s="2">
        <f>'[1]2025年已发货'!E:E</f>
        <v>35</v>
      </c>
      <c r="F7050" s="4">
        <f>'[1]2025年已发货'!F:F</f>
        <v>45911</v>
      </c>
      <c r="G7050" s="2" t="str">
        <f>'[1]2025年已发货'!G:G</f>
        <v>（自永1标八局二分公司钢筋棚）四川省自贡市大安区牛佛镇</v>
      </c>
      <c r="H7050" s="2" t="str">
        <f>'[1]2025年已发货'!H:H</f>
        <v>王君杰</v>
      </c>
      <c r="I7050" s="2">
        <f>'[1]2025年已发货'!I:I</f>
        <v>18919619850</v>
      </c>
      <c r="J7050" s="2" vm="1" t="e">
        <f>_xlfn._xlws.FILTER(辅助信息!D:D,辅助信息!G:G=G7050)</f>
        <v>#VALUE!</v>
      </c>
    </row>
    <row r="7051" spans="1:10">
      <c r="A7051" s="2" t="str">
        <f>'[1]2025年已发货'!A:A</f>
        <v>德胜</v>
      </c>
      <c r="B7051" s="2" t="str">
        <f>'[1]2025年已发货'!B:B</f>
        <v>螺纹钢</v>
      </c>
      <c r="C7051" s="2" t="str">
        <f>'[1]2025年已发货'!C:C</f>
        <v>HRB400E Φ32×9米</v>
      </c>
      <c r="D7051" s="2" t="str">
        <f>'[1]2025年已发货'!D:D</f>
        <v>吨</v>
      </c>
      <c r="E7051" s="2">
        <f>'[1]2025年已发货'!E:E</f>
        <v>105</v>
      </c>
      <c r="F7051" s="4">
        <f>'[1]2025年已发货'!F:F</f>
        <v>45911</v>
      </c>
      <c r="G7051" s="2" t="str">
        <f>'[1]2025年已发货'!G:G</f>
        <v>（自永1标八局二分公司钢筋棚）四川省自贡市大安区牛佛镇</v>
      </c>
      <c r="H7051" s="2" t="str">
        <f>'[1]2025年已发货'!H:H</f>
        <v>王君杰</v>
      </c>
      <c r="I7051" s="2">
        <f>'[1]2025年已发货'!I:I</f>
        <v>18919619850</v>
      </c>
      <c r="J7051" s="2" vm="1" t="e">
        <f>_xlfn._xlws.FILTER(辅助信息!D:D,辅助信息!G:G=G7051)</f>
        <v>#VALUE!</v>
      </c>
    </row>
    <row r="7052" spans="1:10">
      <c r="A7052" s="2" t="str">
        <f>'[1]2025年已发货'!A:A</f>
        <v>德胜</v>
      </c>
      <c r="B7052" s="2" t="str">
        <f>'[1]2025年已发货'!B:B</f>
        <v>螺纹钢</v>
      </c>
      <c r="C7052" s="2" t="str">
        <f>'[1]2025年已发货'!C:C</f>
        <v>HRB400E Φ28×9米</v>
      </c>
      <c r="D7052" s="2" t="str">
        <f>'[1]2025年已发货'!D:D</f>
        <v>吨</v>
      </c>
      <c r="E7052" s="2">
        <f>'[1]2025年已发货'!E:E</f>
        <v>70</v>
      </c>
      <c r="F7052" s="4">
        <f>'[1]2025年已发货'!F:F</f>
        <v>45911</v>
      </c>
      <c r="G7052" s="2" t="str">
        <f>'[1]2025年已发货'!G:G</f>
        <v>（自永2标九局西南分公司钢筋棚）四川省自贡市回龙镇群英村</v>
      </c>
      <c r="H7052" s="2" t="str">
        <f>'[1]2025年已发货'!H:H</f>
        <v>钟润</v>
      </c>
      <c r="I7052" s="2">
        <f>'[1]2025年已发货'!I:I</f>
        <v>18728409968</v>
      </c>
      <c r="J7052" s="2" vm="1" t="e">
        <f>_xlfn._xlws.FILTER(辅助信息!D:D,辅助信息!G:G=G7052)</f>
        <v>#VALUE!</v>
      </c>
    </row>
    <row r="7053" spans="1:10">
      <c r="A7053" s="2" t="str">
        <f>'[1]2025年已发货'!A:A</f>
        <v>德胜</v>
      </c>
      <c r="B7053" s="2" t="str">
        <f>'[1]2025年已发货'!B:B</f>
        <v>螺纹钢</v>
      </c>
      <c r="C7053" s="2" t="str">
        <f>'[1]2025年已发货'!C:C</f>
        <v>HRB400E Φ28×12米</v>
      </c>
      <c r="D7053" s="2" t="str">
        <f>'[1]2025年已发货'!D:D</f>
        <v>吨</v>
      </c>
      <c r="E7053" s="2">
        <f>'[1]2025年已发货'!E:E</f>
        <v>35</v>
      </c>
      <c r="F7053" s="4">
        <f>'[1]2025年已发货'!F:F</f>
        <v>45911</v>
      </c>
      <c r="G7053" s="2" t="str">
        <f>'[1]2025年已发货'!G:G</f>
        <v>（自永2标九局西南分公司钢筋棚）四川省自贡市回龙镇群英村</v>
      </c>
      <c r="H7053" s="2" t="str">
        <f>'[1]2025年已发货'!H:H</f>
        <v>钟润</v>
      </c>
      <c r="I7053" s="2">
        <f>'[1]2025年已发货'!I:I</f>
        <v>18728409968</v>
      </c>
      <c r="J7053" s="2" vm="1" t="e">
        <f>_xlfn._xlws.FILTER(辅助信息!D:D,辅助信息!G:G=G7053)</f>
        <v>#VALUE!</v>
      </c>
    </row>
    <row r="7054" spans="1:10">
      <c r="A7054" s="2" t="str">
        <f>'[1]2025年已发货'!A:A</f>
        <v>德胜</v>
      </c>
      <c r="B7054" s="2" t="str">
        <f>'[1]2025年已发货'!B:B</f>
        <v>螺纹钢</v>
      </c>
      <c r="C7054" s="2" t="str">
        <f>'[1]2025年已发货'!C:C</f>
        <v>HRB400E Φ25×9米</v>
      </c>
      <c r="D7054" s="2" t="str">
        <f>'[1]2025年已发货'!D:D</f>
        <v>吨</v>
      </c>
      <c r="E7054" s="2">
        <f>'[1]2025年已发货'!E:E</f>
        <v>15</v>
      </c>
      <c r="F7054" s="4">
        <f>'[1]2025年已发货'!F:F</f>
        <v>45911</v>
      </c>
      <c r="G7054" s="2" t="str">
        <f>'[1]2025年已发货'!G:G</f>
        <v>（自永2标九局西南分公司钢筋棚）四川省自贡市回龙镇群英村</v>
      </c>
      <c r="H7054" s="2" t="str">
        <f>'[1]2025年已发货'!H:H</f>
        <v>钟润</v>
      </c>
      <c r="I7054" s="2">
        <f>'[1]2025年已发货'!I:I</f>
        <v>18728409968</v>
      </c>
      <c r="J7054" s="2" vm="1" t="e">
        <f>_xlfn._xlws.FILTER(辅助信息!D:D,辅助信息!G:G=G7054)</f>
        <v>#VALUE!</v>
      </c>
    </row>
    <row r="7055" spans="1:10">
      <c r="A7055" s="2" t="str">
        <f>'[1]2025年已发货'!A:A</f>
        <v>德胜</v>
      </c>
      <c r="B7055" s="2" t="str">
        <f>'[1]2025年已发货'!B:B</f>
        <v>螺纹钢</v>
      </c>
      <c r="C7055" s="2" t="str">
        <f>'[1]2025年已发货'!C:C</f>
        <v>HRB400E Φ25×12米</v>
      </c>
      <c r="D7055" s="2" t="str">
        <f>'[1]2025年已发货'!D:D</f>
        <v>吨</v>
      </c>
      <c r="E7055" s="2">
        <f>'[1]2025年已发货'!E:E</f>
        <v>55</v>
      </c>
      <c r="F7055" s="4">
        <f>'[1]2025年已发货'!F:F</f>
        <v>45911</v>
      </c>
      <c r="G7055" s="2" t="str">
        <f>'[1]2025年已发货'!G:G</f>
        <v>（自永2标九局西南分公司钢筋棚）四川省自贡市回龙镇群英村</v>
      </c>
      <c r="H7055" s="2" t="str">
        <f>'[1]2025年已发货'!H:H</f>
        <v>钟润</v>
      </c>
      <c r="I7055" s="2">
        <f>'[1]2025年已发货'!I:I</f>
        <v>18728409968</v>
      </c>
      <c r="J7055" s="2" vm="1" t="e">
        <f>_xlfn._xlws.FILTER(辅助信息!D:D,辅助信息!G:G=G7055)</f>
        <v>#VALUE!</v>
      </c>
    </row>
    <row r="7056" spans="1:10">
      <c r="A7056" s="2" t="str">
        <f>'[1]2025年已发货'!A:A</f>
        <v>德胜</v>
      </c>
      <c r="B7056" s="2" t="str">
        <f>'[1]2025年已发货'!B:B</f>
        <v>螺纹钢</v>
      </c>
      <c r="C7056" s="2" t="str">
        <f>'[1]2025年已发货'!C:C</f>
        <v>HRB400EФ20*9m</v>
      </c>
      <c r="D7056" s="2" t="str">
        <f>'[1]2025年已发货'!D:D</f>
        <v>吨</v>
      </c>
      <c r="E7056" s="2">
        <f>'[1]2025年已发货'!E:E</f>
        <v>18</v>
      </c>
      <c r="F7056" s="4">
        <f>'[1]2025年已发货'!F:F</f>
        <v>45911</v>
      </c>
      <c r="G7056" s="2" t="str">
        <f>'[1]2025年已发货'!G:G</f>
        <v>（中铁三局集团有限公司成绵乐客专乐山站站房改扩建项目经理部）四川省乐山市市中区瑞祥路与至乐路交叉口西侧</v>
      </c>
      <c r="H7056" s="2" t="str">
        <f>'[1]2025年已发货'!H:H</f>
        <v>王鹏</v>
      </c>
      <c r="I7056" s="2" t="str">
        <f>'[1]2025年已发货'!I:I</f>
        <v>153 4056 0935</v>
      </c>
      <c r="J7056" s="2" vm="1" t="e">
        <f>_xlfn._xlws.FILTER(辅助信息!D:D,辅助信息!G:G=G7056)</f>
        <v>#VALUE!</v>
      </c>
    </row>
    <row r="7057" spans="1:10">
      <c r="A7057" s="2" t="str">
        <f>'[1]2025年已发货'!A:A</f>
        <v>德胜</v>
      </c>
      <c r="B7057" s="2" t="str">
        <f>'[1]2025年已发货'!B:B</f>
        <v>螺纹钢</v>
      </c>
      <c r="C7057" s="2" t="str">
        <f>'[1]2025年已发货'!C:C</f>
        <v>HRB400EФ32*9m</v>
      </c>
      <c r="D7057" s="2" t="str">
        <f>'[1]2025年已发货'!D:D</f>
        <v>吨</v>
      </c>
      <c r="E7057" s="2">
        <f>'[1]2025年已发货'!E:E</f>
        <v>17</v>
      </c>
      <c r="F7057" s="4">
        <f>'[1]2025年已发货'!F:F</f>
        <v>45911</v>
      </c>
      <c r="G7057" s="2" t="str">
        <f>'[1]2025年已发货'!G:G</f>
        <v>（中铁三局集团有限公司成绵乐客专乐山站站房改扩建项目经理部）四川省乐山市市中区瑞祥路与至乐路交叉口西侧</v>
      </c>
      <c r="H7057" s="2" t="str">
        <f>'[1]2025年已发货'!H:H</f>
        <v>王鹏</v>
      </c>
      <c r="I7057" s="2" t="str">
        <f>'[1]2025年已发货'!I:I</f>
        <v>153 4056 0935</v>
      </c>
      <c r="J7057" s="2" vm="1" t="e">
        <f>_xlfn._xlws.FILTER(辅助信息!D:D,辅助信息!G:G=G7057)</f>
        <v>#VALUE!</v>
      </c>
    </row>
    <row r="7058" spans="1:10">
      <c r="A7058" s="2" t="str">
        <f>'[1]2025年已发货'!A:A</f>
        <v>润耀</v>
      </c>
      <c r="B7058" s="2" t="str">
        <f>'[1]2025年已发货'!B:B</f>
        <v>盘螺</v>
      </c>
      <c r="C7058" s="2" t="str">
        <f>'[1]2025年已发货'!C:C</f>
        <v>HRB400E Φ10</v>
      </c>
      <c r="D7058" s="2" t="str">
        <f>'[1]2025年已发货'!D:D</f>
        <v>吨</v>
      </c>
      <c r="E7058" s="2">
        <f>'[1]2025年已发货'!E:E</f>
        <v>20</v>
      </c>
      <c r="F7058" s="4">
        <f>'[1]2025年已发货'!F:F</f>
        <v>45911</v>
      </c>
      <c r="G7058" s="2" t="str">
        <f>'[1]2025年已发货'!G:G</f>
        <v>(华西乐山）-四川省乐山市市中区苏稽镇校地共建产教融合基地建设项目二标段</v>
      </c>
      <c r="H7058" s="2" t="str">
        <f>'[1]2025年已发货'!H:H</f>
        <v>彭江涛</v>
      </c>
      <c r="I7058" s="2">
        <f>'[1]2025年已发货'!I:I</f>
        <v>13990276572</v>
      </c>
      <c r="J7058" s="2" vm="1" t="e">
        <f>_xlfn._xlws.FILTER(辅助信息!D:D,辅助信息!G:G=G7058)</f>
        <v>#VALUE!</v>
      </c>
    </row>
    <row r="7059" spans="1:10">
      <c r="A7059" s="2" t="str">
        <f>'[1]2025年已发货'!A:A</f>
        <v>润耀</v>
      </c>
      <c r="B7059" s="2" t="str">
        <f>'[1]2025年已发货'!B:B</f>
        <v>盘螺</v>
      </c>
      <c r="C7059" s="2" t="str">
        <f>'[1]2025年已发货'!C:C</f>
        <v>HRB400E Φ6</v>
      </c>
      <c r="D7059" s="2" t="str">
        <f>'[1]2025年已发货'!D:D</f>
        <v>吨</v>
      </c>
      <c r="E7059" s="2">
        <f>'[1]2025年已发货'!E:E</f>
        <v>16</v>
      </c>
      <c r="F7059" s="4">
        <f>'[1]2025年已发货'!F:F</f>
        <v>45911</v>
      </c>
      <c r="G7059" s="2" t="str">
        <f>'[1]2025年已发货'!G:G</f>
        <v>(华西乐山）-四川省乐山市市中区苏稽镇校地共建产教融合基地建设项目二标段</v>
      </c>
      <c r="H7059" s="2" t="str">
        <f>'[1]2025年已发货'!H:H</f>
        <v>彭江涛</v>
      </c>
      <c r="I7059" s="2">
        <f>'[1]2025年已发货'!I:I</f>
        <v>13990276572</v>
      </c>
      <c r="J7059" s="2" vm="1" t="e">
        <f>_xlfn._xlws.FILTER(辅助信息!D:D,辅助信息!G:G=G7059)</f>
        <v>#VALUE!</v>
      </c>
    </row>
    <row r="7060" spans="1:10">
      <c r="A7060" s="2" t="str">
        <f>'[1]2025年已发货'!A:A</f>
        <v>润耀</v>
      </c>
      <c r="B7060" s="2" t="str">
        <f>'[1]2025年已发货'!B:B</f>
        <v>盘螺</v>
      </c>
      <c r="C7060" s="2" t="str">
        <f>'[1]2025年已发货'!C:C</f>
        <v>HRB400E Φ8</v>
      </c>
      <c r="D7060" s="2" t="str">
        <f>'[1]2025年已发货'!D:D</f>
        <v>吨</v>
      </c>
      <c r="E7060" s="2">
        <f>'[1]2025年已发货'!E:E</f>
        <v>26</v>
      </c>
      <c r="F7060" s="4">
        <f>'[1]2025年已发货'!F:F</f>
        <v>45911</v>
      </c>
      <c r="G7060" s="2" t="str">
        <f>'[1]2025年已发货'!G:G</f>
        <v>(华西乐山）-四川省乐山市市中区苏稽镇校地共建产教融合基地建设项目二标段</v>
      </c>
      <c r="H7060" s="2" t="str">
        <f>'[1]2025年已发货'!H:H</f>
        <v>彭江涛</v>
      </c>
      <c r="I7060" s="2">
        <f>'[1]2025年已发货'!I:I</f>
        <v>13990276572</v>
      </c>
      <c r="J7060" s="2" vm="1" t="e">
        <f>_xlfn._xlws.FILTER(辅助信息!D:D,辅助信息!G:G=G7060)</f>
        <v>#VALUE!</v>
      </c>
    </row>
    <row r="7061" spans="1:10">
      <c r="A7061" s="2" t="str">
        <f>'[1]2025年已发货'!A:A</f>
        <v>润耀</v>
      </c>
      <c r="B7061" s="2" t="str">
        <f>'[1]2025年已发货'!B:B</f>
        <v>螺纹钢</v>
      </c>
      <c r="C7061" s="2" t="str">
        <f>'[1]2025年已发货'!C:C</f>
        <v>HRB400E Φ14 12m</v>
      </c>
      <c r="D7061" s="2" t="str">
        <f>'[1]2025年已发货'!D:D</f>
        <v>吨</v>
      </c>
      <c r="E7061" s="2">
        <f>'[1]2025年已发货'!E:E</f>
        <v>9</v>
      </c>
      <c r="F7061" s="4">
        <f>'[1]2025年已发货'!F:F</f>
        <v>45911</v>
      </c>
      <c r="G7061" s="2" t="str">
        <f>'[1]2025年已发货'!G:G</f>
        <v>(华西乐山）-四川省乐山市市中区苏稽镇校地共建产教融合基地建设项目二标段</v>
      </c>
      <c r="H7061" s="2" t="str">
        <f>'[1]2025年已发货'!H:H</f>
        <v>彭江涛</v>
      </c>
      <c r="I7061" s="2">
        <f>'[1]2025年已发货'!I:I</f>
        <v>13990276572</v>
      </c>
      <c r="J7061" s="2" vm="1" t="e">
        <f>_xlfn._xlws.FILTER(辅助信息!D:D,辅助信息!G:G=G7061)</f>
        <v>#VALUE!</v>
      </c>
    </row>
    <row r="7062" spans="1:10">
      <c r="A7062" s="2" t="str">
        <f>'[1]2025年已发货'!A:A</f>
        <v>润耀</v>
      </c>
      <c r="B7062" s="2" t="str">
        <f>'[1]2025年已发货'!B:B</f>
        <v>螺纹钢</v>
      </c>
      <c r="C7062" s="2" t="str">
        <f>'[1]2025年已发货'!C:C</f>
        <v>HRB500E Φ14 12m</v>
      </c>
      <c r="D7062" s="2" t="str">
        <f>'[1]2025年已发货'!D:D</f>
        <v>吨</v>
      </c>
      <c r="E7062" s="2">
        <f>'[1]2025年已发货'!E:E</f>
        <v>14</v>
      </c>
      <c r="F7062" s="4">
        <f>'[1]2025年已发货'!F:F</f>
        <v>45911</v>
      </c>
      <c r="G7062" s="2" t="str">
        <f>'[1]2025年已发货'!G:G</f>
        <v>(华西乐山）-四川省乐山市市中区苏稽镇校地共建产教融合基地建设项目二标段</v>
      </c>
      <c r="H7062" s="2" t="str">
        <f>'[1]2025年已发货'!H:H</f>
        <v>彭江涛</v>
      </c>
      <c r="I7062" s="2">
        <f>'[1]2025年已发货'!I:I</f>
        <v>13990276572</v>
      </c>
      <c r="J7062" s="2" vm="1" t="e">
        <f>_xlfn._xlws.FILTER(辅助信息!D:D,辅助信息!G:G=G7062)</f>
        <v>#VALUE!</v>
      </c>
    </row>
    <row r="7063" spans="1:10">
      <c r="A7063" s="2" t="str">
        <f>'[1]2025年已发货'!A:A</f>
        <v>润耀</v>
      </c>
      <c r="B7063" s="2" t="str">
        <f>'[1]2025年已发货'!B:B</f>
        <v>螺纹钢</v>
      </c>
      <c r="C7063" s="2" t="str">
        <f>'[1]2025年已发货'!C:C</f>
        <v>HRB500E Φ16 12m</v>
      </c>
      <c r="D7063" s="2" t="str">
        <f>'[1]2025年已发货'!D:D</f>
        <v>吨</v>
      </c>
      <c r="E7063" s="2">
        <f>'[1]2025年已发货'!E:E</f>
        <v>3</v>
      </c>
      <c r="F7063" s="4">
        <f>'[1]2025年已发货'!F:F</f>
        <v>45911</v>
      </c>
      <c r="G7063" s="2" t="str">
        <f>'[1]2025年已发货'!G:G</f>
        <v>(华西乐山）-四川省乐山市市中区苏稽镇校地共建产教融合基地建设项目二标段</v>
      </c>
      <c r="H7063" s="2" t="str">
        <f>'[1]2025年已发货'!H:H</f>
        <v>彭江涛</v>
      </c>
      <c r="I7063" s="2">
        <f>'[1]2025年已发货'!I:I</f>
        <v>13990276572</v>
      </c>
      <c r="J7063" s="2" vm="1" t="e">
        <f>_xlfn._xlws.FILTER(辅助信息!D:D,辅助信息!G:G=G7063)</f>
        <v>#VALUE!</v>
      </c>
    </row>
    <row r="7064" spans="1:10">
      <c r="A7064" s="2" t="str">
        <f>'[1]2025年已发货'!A:A</f>
        <v>润耀</v>
      </c>
      <c r="B7064" s="2" t="str">
        <f>'[1]2025年已发货'!B:B</f>
        <v>螺纹钢</v>
      </c>
      <c r="C7064" s="2" t="str">
        <f>'[1]2025年已发货'!C:C</f>
        <v>HRB500E Φ18 12m</v>
      </c>
      <c r="D7064" s="2" t="str">
        <f>'[1]2025年已发货'!D:D</f>
        <v>吨</v>
      </c>
      <c r="E7064" s="2">
        <f>'[1]2025年已发货'!E:E</f>
        <v>3</v>
      </c>
      <c r="F7064" s="4">
        <f>'[1]2025年已发货'!F:F</f>
        <v>45911</v>
      </c>
      <c r="G7064" s="2" t="str">
        <f>'[1]2025年已发货'!G:G</f>
        <v>(华西乐山）-四川省乐山市市中区苏稽镇校地共建产教融合基地建设项目二标段</v>
      </c>
      <c r="H7064" s="2" t="str">
        <f>'[1]2025年已发货'!H:H</f>
        <v>彭江涛</v>
      </c>
      <c r="I7064" s="2">
        <f>'[1]2025年已发货'!I:I</f>
        <v>13990276572</v>
      </c>
      <c r="J7064" s="2" vm="1" t="e">
        <f>_xlfn._xlws.FILTER(辅助信息!D:D,辅助信息!G:G=G7064)</f>
        <v>#VALUE!</v>
      </c>
    </row>
    <row r="7065" spans="1:10">
      <c r="A7065" s="2" t="str">
        <f>'[1]2025年已发货'!A:A</f>
        <v>润耀</v>
      </c>
      <c r="B7065" s="2" t="str">
        <f>'[1]2025年已发货'!B:B</f>
        <v>螺纹钢</v>
      </c>
      <c r="C7065" s="2" t="str">
        <f>'[1]2025年已发货'!C:C</f>
        <v>HRB500E Φ20 12m</v>
      </c>
      <c r="D7065" s="2" t="str">
        <f>'[1]2025年已发货'!D:D</f>
        <v>吨</v>
      </c>
      <c r="E7065" s="2">
        <f>'[1]2025年已发货'!E:E</f>
        <v>18</v>
      </c>
      <c r="F7065" s="4">
        <f>'[1]2025年已发货'!F:F</f>
        <v>45911</v>
      </c>
      <c r="G7065" s="2" t="str">
        <f>'[1]2025年已发货'!G:G</f>
        <v>(华西乐山）-四川省乐山市市中区苏稽镇校地共建产教融合基地建设项目二标段</v>
      </c>
      <c r="H7065" s="2" t="str">
        <f>'[1]2025年已发货'!H:H</f>
        <v>彭江涛</v>
      </c>
      <c r="I7065" s="2">
        <f>'[1]2025年已发货'!I:I</f>
        <v>13990276572</v>
      </c>
      <c r="J7065" s="2" vm="1" t="e">
        <f>_xlfn._xlws.FILTER(辅助信息!D:D,辅助信息!G:G=G7065)</f>
        <v>#VALUE!</v>
      </c>
    </row>
    <row r="7066" spans="1:10">
      <c r="A7066" s="2" t="str">
        <f>'[1]2025年已发货'!A:A</f>
        <v>润耀</v>
      </c>
      <c r="B7066" s="2" t="str">
        <f>'[1]2025年已发货'!B:B</f>
        <v>螺纹钢</v>
      </c>
      <c r="C7066" s="2" t="str">
        <f>'[1]2025年已发货'!C:C</f>
        <v>HRB400E Φ32 12m</v>
      </c>
      <c r="D7066" s="2" t="str">
        <f>'[1]2025年已发货'!D:D</f>
        <v>吨</v>
      </c>
      <c r="E7066" s="2">
        <f>'[1]2025年已发货'!E:E</f>
        <v>140</v>
      </c>
      <c r="F7066" s="4">
        <f>'[1]2025年已发货'!F:F</f>
        <v>45911</v>
      </c>
      <c r="G7066" s="2" t="str">
        <f>'[1]2025年已发货'!G:G</f>
        <v>（中铁三局成渝扩容ZCB3-1项目部）内江市胜利收费站红绿灯500米</v>
      </c>
      <c r="H7066" s="2" t="str">
        <f>'[1]2025年已发货'!H:H</f>
        <v>王岩</v>
      </c>
      <c r="I7066" s="2">
        <f>'[1]2025年已发货'!I:I</f>
        <v>17634813323</v>
      </c>
      <c r="J7066" s="2" vm="1" t="e">
        <f>_xlfn._xlws.FILTER(辅助信息!D:D,辅助信息!G:G=G7066)</f>
        <v>#VALUE!</v>
      </c>
    </row>
    <row r="7067" spans="1:10">
      <c r="A7067" s="2" t="str">
        <f>'[1]2025年已发货'!A:A</f>
        <v>润耀</v>
      </c>
      <c r="B7067" s="2" t="str">
        <f>'[1]2025年已发货'!B:B</f>
        <v>螺纹钢</v>
      </c>
      <c r="C7067" s="2" t="str">
        <f>'[1]2025年已发货'!C:C</f>
        <v>HRB400E Φ28 9m</v>
      </c>
      <c r="D7067" s="2" t="str">
        <f>'[1]2025年已发货'!D:D</f>
        <v>吨</v>
      </c>
      <c r="E7067" s="2">
        <f>'[1]2025年已发货'!E:E</f>
        <v>70</v>
      </c>
      <c r="F7067" s="4">
        <f>'[1]2025年已发货'!F:F</f>
        <v>45911</v>
      </c>
      <c r="G7067" s="2" t="str">
        <f>'[1]2025年已发货'!G:G</f>
        <v>（中铁三局成渝扩容ZCB3-1项目部）内江市胜利收费站红绿灯500米</v>
      </c>
      <c r="H7067" s="2" t="str">
        <f>'[1]2025年已发货'!H:H</f>
        <v>王岩</v>
      </c>
      <c r="I7067" s="2">
        <f>'[1]2025年已发货'!I:I</f>
        <v>17634813323</v>
      </c>
      <c r="J7067" s="2" vm="1" t="e">
        <f>_xlfn._xlws.FILTER(辅助信息!D:D,辅助信息!G:G=G7067)</f>
        <v>#VALUE!</v>
      </c>
    </row>
    <row r="7068" spans="1:10">
      <c r="A7068" s="2" t="str">
        <f>'[1]2025年已发货'!A:A</f>
        <v>润耀</v>
      </c>
      <c r="B7068" s="2" t="str">
        <f>'[1]2025年已发货'!B:B</f>
        <v>螺纹钢</v>
      </c>
      <c r="C7068" s="2" t="str">
        <f>'[1]2025年已发货'!C:C</f>
        <v>HRB400E 32mm*12米</v>
      </c>
      <c r="D7068" s="2" t="str">
        <f>'[1]2025年已发货'!D:D</f>
        <v>吨</v>
      </c>
      <c r="E7068" s="2">
        <f>'[1]2025年已发货'!E:E</f>
        <v>35</v>
      </c>
      <c r="F7068" s="4">
        <f>'[1]2025年已发货'!F:F</f>
        <v>45911</v>
      </c>
      <c r="G7068" s="2" t="str">
        <f>'[1]2025年已发货'!G:G</f>
        <v>（中铁十局-资乐高速4标）四川省眉山市仁寿县彰加镇华炉村中铁十局资乐高速3#钢筋场</v>
      </c>
      <c r="H7068" s="2" t="str">
        <f>'[1]2025年已发货'!H:H</f>
        <v>杨飞</v>
      </c>
      <c r="I7068" s="2">
        <f>'[1]2025年已发货'!I:I</f>
        <v>15667998777</v>
      </c>
      <c r="J7068" s="2" vm="1" t="e">
        <f>_xlfn._xlws.FILTER(辅助信息!D:D,辅助信息!G:G=G7068)</f>
        <v>#VALUE!</v>
      </c>
    </row>
    <row r="7069" spans="1:10">
      <c r="A7069" s="2" t="str">
        <f>'[1]2025年已发货'!A:A</f>
        <v>润耀</v>
      </c>
      <c r="B7069" s="2" t="str">
        <f>'[1]2025年已发货'!B:B</f>
        <v>盘螺</v>
      </c>
      <c r="C7069" s="2" t="str">
        <f>'[1]2025年已发货'!C:C</f>
        <v>HRB400E Φ12</v>
      </c>
      <c r="D7069" s="2" t="str">
        <f>'[1]2025年已发货'!D:D</f>
        <v>吨</v>
      </c>
      <c r="E7069" s="2">
        <f>'[1]2025年已发货'!E:E</f>
        <v>5</v>
      </c>
      <c r="F7069" s="4">
        <f>'[1]2025年已发货'!F:F</f>
        <v>45911</v>
      </c>
      <c r="G7069" s="2" t="str">
        <f>'[1]2025年已发货'!G:G</f>
        <v>（五冶建设成都盐道街中学初中部改扩建工程）四川省成都市锦江区春熙路街道盐道街4号（盐道街中学初中部）</v>
      </c>
      <c r="H7069" s="2" t="str">
        <f>'[1]2025年已发货'!H:H</f>
        <v>易前刚</v>
      </c>
      <c r="I7069" s="2">
        <f>'[1]2025年已发货'!I:I</f>
        <v>18228465067</v>
      </c>
      <c r="J7069" s="2" vm="1" t="e">
        <f>_xlfn._xlws.FILTER(辅助信息!D:D,辅助信息!G:G=G7069)</f>
        <v>#VALUE!</v>
      </c>
    </row>
    <row r="7070" spans="1:10">
      <c r="A7070" s="2" t="str">
        <f>'[1]2025年已发货'!A:A</f>
        <v>润耀</v>
      </c>
      <c r="B7070" s="2" t="str">
        <f>'[1]2025年已发货'!B:B</f>
        <v>螺纹钢</v>
      </c>
      <c r="C7070" s="2" t="str">
        <f>'[1]2025年已发货'!C:C</f>
        <v>HRB400E Φ14 9m</v>
      </c>
      <c r="D7070" s="2" t="str">
        <f>'[1]2025年已发货'!D:D</f>
        <v>吨</v>
      </c>
      <c r="E7070" s="2">
        <f>'[1]2025年已发货'!E:E</f>
        <v>3</v>
      </c>
      <c r="F7070" s="4">
        <f>'[1]2025年已发货'!F:F</f>
        <v>45911</v>
      </c>
      <c r="G7070" s="2" t="str">
        <f>'[1]2025年已发货'!G:G</f>
        <v>（五冶建设成都盐道街中学初中部改扩建工程）四川省成都市锦江区春熙路街道盐道街4号（盐道街中学初中部）</v>
      </c>
      <c r="H7070" s="2" t="str">
        <f>'[1]2025年已发货'!H:H</f>
        <v>易前刚</v>
      </c>
      <c r="I7070" s="2">
        <f>'[1]2025年已发货'!I:I</f>
        <v>18228465067</v>
      </c>
      <c r="J7070" s="2" vm="1" t="e">
        <f>_xlfn._xlws.FILTER(辅助信息!D:D,辅助信息!G:G=G7070)</f>
        <v>#VALUE!</v>
      </c>
    </row>
    <row r="7071" spans="1:10">
      <c r="A7071" s="2" t="str">
        <f>'[1]2025年已发货'!A:A</f>
        <v>润耀</v>
      </c>
      <c r="B7071" s="2" t="str">
        <f>'[1]2025年已发货'!B:B</f>
        <v>螺纹钢</v>
      </c>
      <c r="C7071" s="2" t="str">
        <f>'[1]2025年已发货'!C:C</f>
        <v>HRB400E Φ16 9m</v>
      </c>
      <c r="D7071" s="2" t="str">
        <f>'[1]2025年已发货'!D:D</f>
        <v>吨</v>
      </c>
      <c r="E7071" s="2">
        <f>'[1]2025年已发货'!E:E</f>
        <v>9</v>
      </c>
      <c r="F7071" s="4">
        <f>'[1]2025年已发货'!F:F</f>
        <v>45911</v>
      </c>
      <c r="G7071" s="2" t="str">
        <f>'[1]2025年已发货'!G:G</f>
        <v>（五冶建设成都盐道街中学初中部改扩建工程）四川省成都市锦江区春熙路街道盐道街4号（盐道街中学初中部）</v>
      </c>
      <c r="H7071" s="2" t="str">
        <f>'[1]2025年已发货'!H:H</f>
        <v>易前刚</v>
      </c>
      <c r="I7071" s="2">
        <f>'[1]2025年已发货'!I:I</f>
        <v>18228465067</v>
      </c>
      <c r="J7071" s="2" vm="1" t="e">
        <f>_xlfn._xlws.FILTER(辅助信息!D:D,辅助信息!G:G=G7071)</f>
        <v>#VALUE!</v>
      </c>
    </row>
    <row r="7072" spans="1:10">
      <c r="A7072" s="2" t="str">
        <f>'[1]2025年已发货'!A:A</f>
        <v>润耀</v>
      </c>
      <c r="B7072" s="2" t="str">
        <f>'[1]2025年已发货'!B:B</f>
        <v>螺纹钢</v>
      </c>
      <c r="C7072" s="2" t="str">
        <f>'[1]2025年已发货'!C:C</f>
        <v>HRB400E Φ18 9m</v>
      </c>
      <c r="D7072" s="2" t="str">
        <f>'[1]2025年已发货'!D:D</f>
        <v>吨</v>
      </c>
      <c r="E7072" s="2">
        <f>'[1]2025年已发货'!E:E</f>
        <v>6</v>
      </c>
      <c r="F7072" s="4">
        <f>'[1]2025年已发货'!F:F</f>
        <v>45911</v>
      </c>
      <c r="G7072" s="2" t="str">
        <f>'[1]2025年已发货'!G:G</f>
        <v>（五冶建设成都盐道街中学初中部改扩建工程）四川省成都市锦江区春熙路街道盐道街4号（盐道街中学初中部）</v>
      </c>
      <c r="H7072" s="2" t="str">
        <f>'[1]2025年已发货'!H:H</f>
        <v>易前刚</v>
      </c>
      <c r="I7072" s="2">
        <f>'[1]2025年已发货'!I:I</f>
        <v>18228465067</v>
      </c>
      <c r="J7072" s="2" vm="1" t="e">
        <f>_xlfn._xlws.FILTER(辅助信息!D:D,辅助信息!G:G=G7072)</f>
        <v>#VALUE!</v>
      </c>
    </row>
    <row r="7073" spans="1:10">
      <c r="A7073" s="2" t="str">
        <f>'[1]2025年已发货'!A:A</f>
        <v>润耀</v>
      </c>
      <c r="B7073" s="2" t="str">
        <f>'[1]2025年已发货'!B:B</f>
        <v>螺纹钢</v>
      </c>
      <c r="C7073" s="2" t="str">
        <f>'[1]2025年已发货'!C:C</f>
        <v>HRB400E Φ20 9m</v>
      </c>
      <c r="D7073" s="2" t="str">
        <f>'[1]2025年已发货'!D:D</f>
        <v>吨</v>
      </c>
      <c r="E7073" s="2">
        <f>'[1]2025年已发货'!E:E</f>
        <v>3</v>
      </c>
      <c r="F7073" s="4">
        <f>'[1]2025年已发货'!F:F</f>
        <v>45911</v>
      </c>
      <c r="G7073" s="2" t="str">
        <f>'[1]2025年已发货'!G:G</f>
        <v>（五冶建设成都盐道街中学初中部改扩建工程）四川省成都市锦江区春熙路街道盐道街4号（盐道街中学初中部）</v>
      </c>
      <c r="H7073" s="2" t="str">
        <f>'[1]2025年已发货'!H:H</f>
        <v>易前刚</v>
      </c>
      <c r="I7073" s="2">
        <f>'[1]2025年已发货'!I:I</f>
        <v>18228465067</v>
      </c>
      <c r="J7073" s="2" vm="1" t="e">
        <f>_xlfn._xlws.FILTER(辅助信息!D:D,辅助信息!G:G=G7073)</f>
        <v>#VALUE!</v>
      </c>
    </row>
    <row r="7074" spans="1:10">
      <c r="A7074" s="2" t="str">
        <f>'[1]2025年已发货'!A:A</f>
        <v>润耀</v>
      </c>
      <c r="B7074" s="2" t="str">
        <f>'[1]2025年已发货'!B:B</f>
        <v>螺纹钢</v>
      </c>
      <c r="C7074" s="2" t="str">
        <f>'[1]2025年已发货'!C:C</f>
        <v>HRB400E Φ22 9m</v>
      </c>
      <c r="D7074" s="2" t="str">
        <f>'[1]2025年已发货'!D:D</f>
        <v>吨</v>
      </c>
      <c r="E7074" s="2">
        <f>'[1]2025年已发货'!E:E</f>
        <v>3</v>
      </c>
      <c r="F7074" s="4">
        <f>'[1]2025年已发货'!F:F</f>
        <v>45911</v>
      </c>
      <c r="G7074" s="2" t="str">
        <f>'[1]2025年已发货'!G:G</f>
        <v>（五冶建设成都盐道街中学初中部改扩建工程）四川省成都市锦江区春熙路街道盐道街4号（盐道街中学初中部）</v>
      </c>
      <c r="H7074" s="2" t="str">
        <f>'[1]2025年已发货'!H:H</f>
        <v>易前刚</v>
      </c>
      <c r="I7074" s="2">
        <f>'[1]2025年已发货'!I:I</f>
        <v>18228465067</v>
      </c>
      <c r="J7074" s="2" vm="1" t="e">
        <f>_xlfn._xlws.FILTER(辅助信息!D:D,辅助信息!G:G=G7074)</f>
        <v>#VALUE!</v>
      </c>
    </row>
    <row r="7075" spans="1:10">
      <c r="A7075" s="2" t="str">
        <f>'[1]2025年已发货'!A:A</f>
        <v>润耀</v>
      </c>
      <c r="B7075" s="2" t="str">
        <f>'[1]2025年已发货'!B:B</f>
        <v>螺纹钢</v>
      </c>
      <c r="C7075" s="2" t="str">
        <f>'[1]2025年已发货'!C:C</f>
        <v>HRB400E Φ25 9m</v>
      </c>
      <c r="D7075" s="2" t="str">
        <f>'[1]2025年已发货'!D:D</f>
        <v>吨</v>
      </c>
      <c r="E7075" s="2">
        <f>'[1]2025年已发货'!E:E</f>
        <v>6</v>
      </c>
      <c r="F7075" s="4">
        <f>'[1]2025年已发货'!F:F</f>
        <v>45911</v>
      </c>
      <c r="G7075" s="2" t="str">
        <f>'[1]2025年已发货'!G:G</f>
        <v>（五冶建设成都盐道街中学初中部改扩建工程）四川省成都市锦江区春熙路街道盐道街4号（盐道街中学初中部）</v>
      </c>
      <c r="H7075" s="2" t="str">
        <f>'[1]2025年已发货'!H:H</f>
        <v>易前刚</v>
      </c>
      <c r="I7075" s="2">
        <f>'[1]2025年已发货'!I:I</f>
        <v>18228465067</v>
      </c>
      <c r="J7075" s="2" vm="1" t="e">
        <f>_xlfn._xlws.FILTER(辅助信息!D:D,辅助信息!G:G=G7075)</f>
        <v>#VALUE!</v>
      </c>
    </row>
    <row r="7076" spans="1:10">
      <c r="A7076" s="2" t="str">
        <f>'[1]2025年已发货'!A:A</f>
        <v>海南海控</v>
      </c>
      <c r="B7076" s="2" t="str">
        <f>'[1]2025年已发货'!B:B</f>
        <v>盘圆</v>
      </c>
      <c r="C7076" s="2" t="str">
        <f>'[1]2025年已发货'!C:C</f>
        <v>HPB300Ф8</v>
      </c>
      <c r="D7076" s="2" t="str">
        <f>'[1]2025年已发货'!D:D</f>
        <v>吨</v>
      </c>
      <c r="E7076" s="2">
        <f>'[1]2025年已发货'!E:E</f>
        <v>35</v>
      </c>
      <c r="F7076" s="4">
        <f>'[1]2025年已发货'!F:F</f>
        <v>45911</v>
      </c>
      <c r="G7076" s="2" t="str">
        <f>'[1]2025年已发货'!G:G</f>
        <v>（中铁六局呼和公司康新高速TJ4-2标）四川省甘孜藏族自治州康定市新都桥镇东俄罗三村中建八局搅拌站旁</v>
      </c>
      <c r="H7076" s="2" t="str">
        <f>'[1]2025年已发货'!H:H</f>
        <v>许文刚</v>
      </c>
      <c r="I7076" s="2">
        <f>'[1]2025年已发货'!I:I</f>
        <v>15848808186</v>
      </c>
      <c r="J7076" s="2" vm="1" t="e">
        <f>_xlfn._xlws.FILTER(辅助信息!D:D,辅助信息!G:G=G7076)</f>
        <v>#VALUE!</v>
      </c>
    </row>
    <row r="7077" spans="1:10">
      <c r="A7077" s="2" t="str">
        <f>'[1]2025年已发货'!A:A</f>
        <v>海南海控</v>
      </c>
      <c r="B7077" s="2" t="str">
        <f>'[1]2025年已发货'!B:B</f>
        <v>螺纹钢</v>
      </c>
      <c r="C7077" s="2" t="str">
        <f>'[1]2025年已发货'!C:C</f>
        <v>HRB400EФ12*12m</v>
      </c>
      <c r="D7077" s="2" t="str">
        <f>'[1]2025年已发货'!D:D</f>
        <v>吨</v>
      </c>
      <c r="E7077" s="2">
        <f>'[1]2025年已发货'!E:E</f>
        <v>70</v>
      </c>
      <c r="F7077" s="4">
        <f>'[1]2025年已发货'!F:F</f>
        <v>45911</v>
      </c>
      <c r="G7077" s="2" t="str">
        <f>'[1]2025年已发货'!G:G</f>
        <v>（中铁六局呼和公司康新高速TJ4-2标）四川省甘孜藏族自治州康定市新都桥镇东俄罗三村中建八局搅拌站旁</v>
      </c>
      <c r="H7077" s="2" t="str">
        <f>'[1]2025年已发货'!H:H</f>
        <v>许文刚</v>
      </c>
      <c r="I7077" s="2">
        <f>'[1]2025年已发货'!I:I</f>
        <v>15848808186</v>
      </c>
      <c r="J7077" s="2" vm="1" t="e">
        <f>_xlfn._xlws.FILTER(辅助信息!D:D,辅助信息!G:G=G7077)</f>
        <v>#VALUE!</v>
      </c>
    </row>
    <row r="7078" spans="1:10">
      <c r="A7078" s="2" t="str">
        <f>'[1]2025年已发货'!A:A</f>
        <v>吉晨盛泰</v>
      </c>
      <c r="B7078" s="2" t="str">
        <f>'[1]2025年已发货'!B:B</f>
        <v>盘螺</v>
      </c>
      <c r="C7078" s="2" t="str">
        <f>'[1]2025年已发货'!C:C</f>
        <v>HRB400E Φ10</v>
      </c>
      <c r="D7078" s="2" t="str">
        <f>'[1]2025年已发货'!D:D</f>
        <v>吨</v>
      </c>
      <c r="E7078" s="2">
        <f>'[1]2025年已发货'!E:E</f>
        <v>80</v>
      </c>
      <c r="F7078" s="4">
        <f>'[1]2025年已发货'!F:F</f>
        <v>45912</v>
      </c>
      <c r="G7078" s="2" t="str">
        <f>'[1]2025年已发货'!G:G</f>
        <v>（ 中铁一局四公司西昭高速6标3部）昭觉县洒拉地坡乡三分部山里钢筋场</v>
      </c>
      <c r="H7078" s="2" t="str">
        <f>'[1]2025年已发货'!H:H</f>
        <v>陈忠</v>
      </c>
      <c r="I7078" s="2">
        <f>'[1]2025年已发货'!I:I</f>
        <v>15730783825</v>
      </c>
      <c r="J7078" s="2" vm="1" t="e">
        <f>_xlfn._xlws.FILTER(辅助信息!D:D,辅助信息!G:G=G7078)</f>
        <v>#VALUE!</v>
      </c>
    </row>
    <row r="7079" spans="1:10">
      <c r="A7079" s="2" t="str">
        <f>'[1]2025年已发货'!A:A</f>
        <v>吉晨盛泰</v>
      </c>
      <c r="B7079" s="2" t="str">
        <f>'[1]2025年已发货'!B:B</f>
        <v>高线</v>
      </c>
      <c r="C7079" s="2" t="str">
        <f>'[1]2025年已发货'!C:C</f>
        <v>HPB300Ф8</v>
      </c>
      <c r="D7079" s="2" t="str">
        <f>'[1]2025年已发货'!D:D</f>
        <v>吨</v>
      </c>
      <c r="E7079" s="2">
        <f>'[1]2025年已发货'!E:E</f>
        <v>8</v>
      </c>
      <c r="F7079" s="4">
        <f>'[1]2025年已发货'!F:F</f>
        <v>45912</v>
      </c>
      <c r="G7079" s="2" t="str">
        <f>'[1]2025年已发货'!G:G</f>
        <v>（ 中铁一局四公司西昭高速6标3部）昭觉县洒拉地坡乡三分部山里钢筋场</v>
      </c>
      <c r="H7079" s="2" t="str">
        <f>'[1]2025年已发货'!H:H</f>
        <v>陈忠</v>
      </c>
      <c r="I7079" s="2">
        <f>'[1]2025年已发货'!I:I</f>
        <v>15730783825</v>
      </c>
      <c r="J7079" s="2" vm="1" t="e">
        <f>_xlfn._xlws.FILTER(辅助信息!D:D,辅助信息!G:G=G7079)</f>
        <v>#VALUE!</v>
      </c>
    </row>
    <row r="7080" spans="1:10">
      <c r="A7080" s="2" t="str">
        <f>'[1]2025年已发货'!A:A</f>
        <v>吉晨盛泰</v>
      </c>
      <c r="B7080" s="2" t="str">
        <f>'[1]2025年已发货'!B:B</f>
        <v>螺纹钢</v>
      </c>
      <c r="C7080" s="2" t="str">
        <f>'[1]2025年已发货'!C:C</f>
        <v>HRB400EФ32</v>
      </c>
      <c r="D7080" s="2" t="str">
        <f>'[1]2025年已发货'!D:D</f>
        <v>吨</v>
      </c>
      <c r="E7080" s="2">
        <f>'[1]2025年已发货'!E:E</f>
        <v>120</v>
      </c>
      <c r="F7080" s="4">
        <f>'[1]2025年已发货'!F:F</f>
        <v>45912</v>
      </c>
      <c r="G7080" s="2" t="str">
        <f>'[1]2025年已发货'!G:G</f>
        <v>（ 中铁一局四公司西昭高速6标3部）昭觉县洒拉地坡乡三分部山里钢筋场</v>
      </c>
      <c r="H7080" s="2" t="str">
        <f>'[1]2025年已发货'!H:H</f>
        <v>陈忠</v>
      </c>
      <c r="I7080" s="2">
        <f>'[1]2025年已发货'!I:I</f>
        <v>15730783825</v>
      </c>
      <c r="J7080" s="2" vm="1" t="e">
        <f>_xlfn._xlws.FILTER(辅助信息!D:D,辅助信息!G:G=G7080)</f>
        <v>#VALUE!</v>
      </c>
    </row>
    <row r="7081" spans="1:10">
      <c r="A7081" s="2" t="str">
        <f>'[1]2025年已发货'!A:A</f>
        <v>吉晨盛泰</v>
      </c>
      <c r="B7081" s="2" t="str">
        <f>'[1]2025年已发货'!B:B</f>
        <v>螺纹钢</v>
      </c>
      <c r="C7081" s="2" t="str">
        <f>'[1]2025年已发货'!C:C</f>
        <v>HRB500EФ32</v>
      </c>
      <c r="D7081" s="2" t="str">
        <f>'[1]2025年已发货'!D:D</f>
        <v>吨</v>
      </c>
      <c r="E7081" s="2">
        <f>'[1]2025年已发货'!E:E</f>
        <v>40</v>
      </c>
      <c r="F7081" s="4">
        <f>'[1]2025年已发货'!F:F</f>
        <v>45912</v>
      </c>
      <c r="G7081" s="2" t="str">
        <f>'[1]2025年已发货'!G:G</f>
        <v>（ 中铁一局四公司西昭高速6标3部）昭觉县洒拉地坡乡三分部山里钢筋场</v>
      </c>
      <c r="H7081" s="2" t="str">
        <f>'[1]2025年已发货'!H:H</f>
        <v>陈忠</v>
      </c>
      <c r="I7081" s="2">
        <f>'[1]2025年已发货'!I:I</f>
        <v>15730783825</v>
      </c>
      <c r="J7081" s="2" vm="1" t="e">
        <f>_xlfn._xlws.FILTER(辅助信息!D:D,辅助信息!G:G=G7081)</f>
        <v>#VALUE!</v>
      </c>
    </row>
    <row r="7082" spans="1:10">
      <c r="A7082" s="2" t="str">
        <f>'[1]2025年已发货'!A:A</f>
        <v>吉晨盛泰</v>
      </c>
      <c r="B7082" s="2" t="str">
        <f>'[1]2025年已发货'!B:B</f>
        <v>螺纹钢</v>
      </c>
      <c r="C7082" s="2" t="str">
        <f>'[1]2025年已发货'!C:C</f>
        <v>HRB400E Φ16</v>
      </c>
      <c r="D7082" s="2" t="str">
        <f>'[1]2025年已发货'!D:D</f>
        <v>吨</v>
      </c>
      <c r="E7082" s="2">
        <f>'[1]2025年已发货'!E:E</f>
        <v>40</v>
      </c>
      <c r="F7082" s="4">
        <f>'[1]2025年已发货'!F:F</f>
        <v>45912</v>
      </c>
      <c r="G7082" s="2" t="str">
        <f>'[1]2025年已发货'!G:G</f>
        <v>（ 中铁一局四公司西昭高速6标3部）昭觉县洒拉地坡乡三分部山里钢筋场</v>
      </c>
      <c r="H7082" s="2" t="str">
        <f>'[1]2025年已发货'!H:H</f>
        <v>陈忠</v>
      </c>
      <c r="I7082" s="2">
        <f>'[1]2025年已发货'!I:I</f>
        <v>15730783825</v>
      </c>
      <c r="J7082" s="2" vm="1" t="e">
        <f>_xlfn._xlws.FILTER(辅助信息!D:D,辅助信息!G:G=G7082)</f>
        <v>#VALUE!</v>
      </c>
    </row>
    <row r="7083" spans="1:10">
      <c r="A7083" s="2" t="str">
        <f>'[1]2025年已发货'!A:A</f>
        <v>吉晨盛泰</v>
      </c>
      <c r="B7083" s="2" t="str">
        <f>'[1]2025年已发货'!B:B</f>
        <v>螺纹钢</v>
      </c>
      <c r="C7083" s="2" t="str">
        <f>'[1]2025年已发货'!C:C</f>
        <v>HRB400E Ф14</v>
      </c>
      <c r="D7083" s="2" t="str">
        <f>'[1]2025年已发货'!D:D</f>
        <v>吨</v>
      </c>
      <c r="E7083" s="2">
        <f>'[1]2025年已发货'!E:E</f>
        <v>40</v>
      </c>
      <c r="F7083" s="4">
        <f>'[1]2025年已发货'!F:F</f>
        <v>45912</v>
      </c>
      <c r="G7083" s="2" t="str">
        <f>'[1]2025年已发货'!G:G</f>
        <v>（ 中铁一局四公司西昭高速6标3部）昭觉县洒拉地坡乡三分部山里钢筋场</v>
      </c>
      <c r="H7083" s="2" t="str">
        <f>'[1]2025年已发货'!H:H</f>
        <v>陈忠</v>
      </c>
      <c r="I7083" s="2">
        <f>'[1]2025年已发货'!I:I</f>
        <v>15730783825</v>
      </c>
      <c r="J7083" s="2" vm="1" t="e">
        <f>_xlfn._xlws.FILTER(辅助信息!D:D,辅助信息!G:G=G7083)</f>
        <v>#VALUE!</v>
      </c>
    </row>
    <row r="7084" spans="1:10">
      <c r="A7084" s="2" t="str">
        <f>'[1]2025年已发货'!A:A</f>
        <v>吉晨盛泰</v>
      </c>
      <c r="B7084" s="2" t="str">
        <f>'[1]2025年已发货'!B:B</f>
        <v>盘螺</v>
      </c>
      <c r="C7084" s="2" t="str">
        <f>'[1]2025年已发货'!C:C</f>
        <v>HRB400E Φ12</v>
      </c>
      <c r="D7084" s="2" t="str">
        <f>'[1]2025年已发货'!D:D</f>
        <v>吨</v>
      </c>
      <c r="E7084" s="2">
        <f>'[1]2025年已发货'!E:E</f>
        <v>160</v>
      </c>
      <c r="F7084" s="4">
        <f>'[1]2025年已发货'!F:F</f>
        <v>45912</v>
      </c>
      <c r="G7084" s="2" t="str">
        <f>'[1]2025年已发货'!G:G</f>
        <v>（ 中铁一局四公司西昭高速6标3部）昭觉县洒拉地坡乡三分部山里钢筋场</v>
      </c>
      <c r="H7084" s="2" t="str">
        <f>'[1]2025年已发货'!H:H</f>
        <v>陈忠</v>
      </c>
      <c r="I7084" s="2">
        <f>'[1]2025年已发货'!I:I</f>
        <v>15730783825</v>
      </c>
      <c r="J7084" s="2" vm="1" t="e">
        <f>_xlfn._xlws.FILTER(辅助信息!D:D,辅助信息!G:G=G7084)</f>
        <v>#VALUE!</v>
      </c>
    </row>
    <row r="7085" spans="1:10">
      <c r="A7085" s="2" t="str">
        <f>'[1]2025年已发货'!A:A</f>
        <v>吉晨盛泰</v>
      </c>
      <c r="B7085" s="2" t="str">
        <f>'[1]2025年已发货'!B:B</f>
        <v>盘螺</v>
      </c>
      <c r="C7085" s="2" t="str">
        <f>'[1]2025年已发货'!C:C</f>
        <v>HRB400E Ф12</v>
      </c>
      <c r="D7085" s="2" t="str">
        <f>'[1]2025年已发货'!D:D</f>
        <v>吨</v>
      </c>
      <c r="E7085" s="2">
        <f>'[1]2025年已发货'!E:E</f>
        <v>80</v>
      </c>
      <c r="F7085" s="4">
        <f>'[1]2025年已发货'!F:F</f>
        <v>45912</v>
      </c>
      <c r="G7085" s="2" t="str">
        <f>'[1]2025年已发货'!G:G</f>
        <v>（中铁一局四公司西昭高速6标4分部）四川省凉山彝族自治州昭觉县杨日占里1#梁场</v>
      </c>
      <c r="H7085" s="2" t="str">
        <f>'[1]2025年已发货'!H:H</f>
        <v>马占全</v>
      </c>
      <c r="I7085" s="2">
        <f>'[1]2025年已发货'!I:I</f>
        <v>18189516473</v>
      </c>
      <c r="J7085" s="2" vm="1" t="e">
        <f>_xlfn._xlws.FILTER(辅助信息!D:D,辅助信息!G:G=G7085)</f>
        <v>#VALUE!</v>
      </c>
    </row>
    <row r="7086" spans="1:10">
      <c r="A7086" s="2" t="str">
        <f>'[1]2025年已发货'!A:A</f>
        <v>吉晨盛泰</v>
      </c>
      <c r="B7086" s="2" t="str">
        <f>'[1]2025年已发货'!B:B</f>
        <v>盘螺</v>
      </c>
      <c r="C7086" s="2" t="str">
        <f>'[1]2025年已发货'!C:C</f>
        <v>HRB400E Φ10</v>
      </c>
      <c r="D7086" s="2" t="str">
        <f>'[1]2025年已发货'!D:D</f>
        <v>吨</v>
      </c>
      <c r="E7086" s="2">
        <f>'[1]2025年已发货'!E:E</f>
        <v>20</v>
      </c>
      <c r="F7086" s="4">
        <f>'[1]2025年已发货'!F:F</f>
        <v>45912</v>
      </c>
      <c r="G7086" s="2" t="str">
        <f>'[1]2025年已发货'!G:G</f>
        <v>（中铁一局四公司西昭高速6标4分部）四川省凉山彝族自治州昭觉县杨日占里1#梁场</v>
      </c>
      <c r="H7086" s="2" t="str">
        <f>'[1]2025年已发货'!H:H</f>
        <v>马占全</v>
      </c>
      <c r="I7086" s="2">
        <f>'[1]2025年已发货'!I:I</f>
        <v>18189516473</v>
      </c>
      <c r="J7086" s="2" vm="1" t="e">
        <f>_xlfn._xlws.FILTER(辅助信息!D:D,辅助信息!G:G=G7086)</f>
        <v>#VALUE!</v>
      </c>
    </row>
    <row r="7087" spans="1:10">
      <c r="A7087" s="2" t="str">
        <f>'[1]2025年已发货'!A:A</f>
        <v>吉晨盛泰</v>
      </c>
      <c r="B7087" s="2" t="str">
        <f>'[1]2025年已发货'!B:B</f>
        <v>螺纹钢</v>
      </c>
      <c r="C7087" s="2" t="str">
        <f>'[1]2025年已发货'!C:C</f>
        <v>HRB400E Φ14</v>
      </c>
      <c r="D7087" s="2" t="str">
        <f>'[1]2025年已发货'!D:D</f>
        <v>吨</v>
      </c>
      <c r="E7087" s="2">
        <f>'[1]2025年已发货'!E:E</f>
        <v>60</v>
      </c>
      <c r="F7087" s="4">
        <f>'[1]2025年已发货'!F:F</f>
        <v>45912</v>
      </c>
      <c r="G7087" s="2" t="str">
        <f>'[1]2025年已发货'!G:G</f>
        <v>（中铁一局四公司西昭高速6标4分部）四川省凉山彝族自治州昭觉县杨日占里1#梁场</v>
      </c>
      <c r="H7087" s="2" t="str">
        <f>'[1]2025年已发货'!H:H</f>
        <v>马占全</v>
      </c>
      <c r="I7087" s="2">
        <f>'[1]2025年已发货'!I:I</f>
        <v>18189516473</v>
      </c>
      <c r="J7087" s="2" vm="1" t="e">
        <f>_xlfn._xlws.FILTER(辅助信息!D:D,辅助信息!G:G=G7087)</f>
        <v>#VALUE!</v>
      </c>
    </row>
    <row r="7088" spans="1:10">
      <c r="A7088" s="2" t="str">
        <f>'[1]2025年已发货'!A:A</f>
        <v>吉晨盛泰</v>
      </c>
      <c r="B7088" s="2" t="str">
        <f>'[1]2025年已发货'!B:B</f>
        <v>螺纹钢</v>
      </c>
      <c r="C7088" s="2" t="str">
        <f>'[1]2025年已发货'!C:C</f>
        <v>HRB400E Φ16</v>
      </c>
      <c r="D7088" s="2" t="str">
        <f>'[1]2025年已发货'!D:D</f>
        <v>吨</v>
      </c>
      <c r="E7088" s="2">
        <f>'[1]2025年已发货'!E:E</f>
        <v>76</v>
      </c>
      <c r="F7088" s="4">
        <f>'[1]2025年已发货'!F:F</f>
        <v>45912</v>
      </c>
      <c r="G7088" s="2" t="str">
        <f>'[1]2025年已发货'!G:G</f>
        <v>（中铁一局四公司西昭高速6标4分部）四川省凉山彝族自治州昭觉县杨日占里1#梁场</v>
      </c>
      <c r="H7088" s="2" t="str">
        <f>'[1]2025年已发货'!H:H</f>
        <v>马占全</v>
      </c>
      <c r="I7088" s="2">
        <f>'[1]2025年已发货'!I:I</f>
        <v>18189516473</v>
      </c>
      <c r="J7088" s="2" vm="1" t="e">
        <f>_xlfn._xlws.FILTER(辅助信息!D:D,辅助信息!G:G=G7088)</f>
        <v>#VALUE!</v>
      </c>
    </row>
    <row r="7089" spans="1:10">
      <c r="A7089" s="2" t="str">
        <f>'[1]2025年已发货'!A:A</f>
        <v>吉晨盛泰</v>
      </c>
      <c r="B7089" s="2" t="str">
        <f>'[1]2025年已发货'!B:B</f>
        <v>螺纹钢</v>
      </c>
      <c r="C7089" s="2" t="str">
        <f>'[1]2025年已发货'!C:C</f>
        <v>HRB500EФ25</v>
      </c>
      <c r="D7089" s="2" t="str">
        <f>'[1]2025年已发货'!D:D</f>
        <v>吨</v>
      </c>
      <c r="E7089" s="2">
        <f>'[1]2025年已发货'!E:E</f>
        <v>4</v>
      </c>
      <c r="F7089" s="4">
        <f>'[1]2025年已发货'!F:F</f>
        <v>45912</v>
      </c>
      <c r="G7089" s="2" t="str">
        <f>'[1]2025年已发货'!G:G</f>
        <v>（中铁一局四公司西昭高速6标4分部）四川省凉山彝族自治州昭觉县杨日占里1#梁场</v>
      </c>
      <c r="H7089" s="2" t="str">
        <f>'[1]2025年已发货'!H:H</f>
        <v>马占全</v>
      </c>
      <c r="I7089" s="2">
        <f>'[1]2025年已发货'!I:I</f>
        <v>18189516473</v>
      </c>
      <c r="J7089" s="2" vm="1" t="e">
        <f>_xlfn._xlws.FILTER(辅助信息!D:D,辅助信息!G:G=G7089)</f>
        <v>#VALUE!</v>
      </c>
    </row>
    <row r="7090" spans="1:10">
      <c r="A7090" s="2" t="str">
        <f>'[1]2025年已发货'!A:A</f>
        <v>德胜</v>
      </c>
      <c r="B7090" s="2" t="str">
        <f>'[1]2025年已发货'!B:B</f>
        <v>螺纹钢</v>
      </c>
      <c r="C7090" s="2" t="str">
        <f>'[1]2025年已发货'!C:C</f>
        <v>HRB400EФ14</v>
      </c>
      <c r="D7090" s="2" t="str">
        <f>'[1]2025年已发货'!D:D</f>
        <v>吨</v>
      </c>
      <c r="E7090" s="2">
        <f>'[1]2025年已发货'!E:E</f>
        <v>35</v>
      </c>
      <c r="F7090" s="4">
        <f>'[1]2025年已发货'!F:F</f>
        <v>45912</v>
      </c>
      <c r="G7090" s="2" t="str">
        <f>'[1]2025年已发货'!G:G</f>
        <v>（中铁二局六公司西昭高速SG1标项目一分部）凉山彝族自治州金阳县派来镇西昭高速公路SG1标一分部</v>
      </c>
      <c r="H7090" s="2" t="str">
        <f>'[1]2025年已发货'!H:H</f>
        <v>陈斌</v>
      </c>
      <c r="I7090" s="2">
        <f>'[1]2025年已发货'!I:I</f>
        <v>15184491888</v>
      </c>
      <c r="J7090" s="2" vm="1" t="e">
        <f>_xlfn._xlws.FILTER(辅助信息!D:D,辅助信息!G:G=G7090)</f>
        <v>#VALUE!</v>
      </c>
    </row>
    <row r="7091" spans="1:10">
      <c r="A7091" s="2" t="str">
        <f>'[1]2025年已发货'!A:A</f>
        <v>凤钢</v>
      </c>
      <c r="B7091" s="2" t="str">
        <f>'[1]2025年已发货'!B:B</f>
        <v>螺纹钢</v>
      </c>
      <c r="C7091" s="2" t="str">
        <f>'[1]2025年已发货'!C:C</f>
        <v>HRB400EФ16</v>
      </c>
      <c r="D7091" s="2" t="str">
        <f>'[1]2025年已发货'!D:D</f>
        <v>吨</v>
      </c>
      <c r="E7091" s="2">
        <f>'[1]2025年已发货'!E:E</f>
        <v>35</v>
      </c>
      <c r="F7091" s="4">
        <f>'[1]2025年已发货'!F:F</f>
        <v>45912</v>
      </c>
      <c r="G7091" s="2" t="str">
        <f>'[1]2025年已发货'!G:G</f>
        <v>（中铁二局六公司西昭高速SG1标项目一分部）凉山彝族自治州金阳县派来镇西昭高速公路SG1标一分部</v>
      </c>
      <c r="H7091" s="2" t="str">
        <f>'[1]2025年已发货'!H:H</f>
        <v>陈斌</v>
      </c>
      <c r="I7091" s="2">
        <f>'[1]2025年已发货'!I:I</f>
        <v>15184491888</v>
      </c>
      <c r="J7091" s="2" vm="1" t="e">
        <f>_xlfn._xlws.FILTER(辅助信息!D:D,辅助信息!G:G=G7091)</f>
        <v>#VALUE!</v>
      </c>
    </row>
    <row r="7092" spans="1:10">
      <c r="A7092" s="2" t="str">
        <f>'[1]2025年已发货'!A:A</f>
        <v>德胜</v>
      </c>
      <c r="B7092" s="2" t="str">
        <f>'[1]2025年已发货'!B:B</f>
        <v>螺纹钢</v>
      </c>
      <c r="C7092" s="2" t="str">
        <f>'[1]2025年已发货'!C:C</f>
        <v>HRB500E Φ32×9米</v>
      </c>
      <c r="D7092" s="2" t="str">
        <f>'[1]2025年已发货'!D:D</f>
        <v>吨</v>
      </c>
      <c r="E7092" s="2">
        <f>'[1]2025年已发货'!E:E</f>
        <v>35</v>
      </c>
      <c r="F7092" s="4">
        <f>'[1]2025年已发货'!F:F</f>
        <v>45912</v>
      </c>
      <c r="G7092" s="2" t="str">
        <f>'[1]2025年已发货'!G:G</f>
        <v>（自永1标八局二分公司钢筋棚）四川省自贡市大安区牛佛镇</v>
      </c>
      <c r="H7092" s="2" t="str">
        <f>'[1]2025年已发货'!H:H</f>
        <v>王君杰</v>
      </c>
      <c r="I7092" s="2">
        <f>'[1]2025年已发货'!I:I</f>
        <v>18919619850</v>
      </c>
      <c r="J7092" s="2" vm="1" t="e">
        <f>_xlfn._xlws.FILTER(辅助信息!D:D,辅助信息!G:G=G7092)</f>
        <v>#VALUE!</v>
      </c>
    </row>
    <row r="7093" spans="1:10">
      <c r="A7093" s="2" t="str">
        <f>'[1]2025年已发货'!A:A</f>
        <v>德胜</v>
      </c>
      <c r="B7093" s="2" t="str">
        <f>'[1]2025年已发货'!B:B</f>
        <v>螺纹钢</v>
      </c>
      <c r="C7093" s="2" t="str">
        <f>'[1]2025年已发货'!C:C</f>
        <v>HRB400E Φ28×9米</v>
      </c>
      <c r="D7093" s="2" t="str">
        <f>'[1]2025年已发货'!D:D</f>
        <v>吨</v>
      </c>
      <c r="E7093" s="2">
        <f>'[1]2025年已发货'!E:E</f>
        <v>70</v>
      </c>
      <c r="F7093" s="4">
        <f>'[1]2025年已发货'!F:F</f>
        <v>45912</v>
      </c>
      <c r="G7093" s="2" t="str">
        <f>'[1]2025年已发货'!G:G</f>
        <v>（自永1标八局二分公司钢筋棚）四川省自贡市大安区牛佛镇</v>
      </c>
      <c r="H7093" s="2" t="str">
        <f>'[1]2025年已发货'!H:H</f>
        <v>王君杰</v>
      </c>
      <c r="I7093" s="2">
        <f>'[1]2025年已发货'!I:I</f>
        <v>18919619850</v>
      </c>
      <c r="J7093" s="2" vm="1" t="e">
        <f>_xlfn._xlws.FILTER(辅助信息!D:D,辅助信息!G:G=G7093)</f>
        <v>#VALUE!</v>
      </c>
    </row>
    <row r="7094" spans="1:10">
      <c r="A7094" s="2" t="str">
        <f>'[1]2025年已发货'!A:A</f>
        <v>德胜</v>
      </c>
      <c r="B7094" s="2" t="str">
        <f>'[1]2025年已发货'!B:B</f>
        <v>螺纹钢</v>
      </c>
      <c r="C7094" s="2" t="str">
        <f>'[1]2025年已发货'!C:C</f>
        <v>HRB400E 32mm*12米</v>
      </c>
      <c r="D7094" s="2" t="str">
        <f>'[1]2025年已发货'!D:D</f>
        <v>吨</v>
      </c>
      <c r="E7094" s="2">
        <f>'[1]2025年已发货'!E:E</f>
        <v>35</v>
      </c>
      <c r="F7094" s="4">
        <f>'[1]2025年已发货'!F:F</f>
        <v>45912</v>
      </c>
      <c r="G7094" s="2" t="str">
        <f>'[1]2025年已发货'!G:G</f>
        <v>（中铁十局-资乐高速4标）四川省眉山市仁寿县彰加镇促进村中铁十局资乐高速1#钢筋场</v>
      </c>
      <c r="H7094" s="2" t="str">
        <f>'[1]2025年已发货'!H:H</f>
        <v>杨飞</v>
      </c>
      <c r="I7094" s="2">
        <f>'[1]2025年已发货'!I:I</f>
        <v>15667998777</v>
      </c>
      <c r="J7094" s="2" vm="1" t="e">
        <f>_xlfn._xlws.FILTER(辅助信息!D:D,辅助信息!G:G=G7094)</f>
        <v>#VALUE!</v>
      </c>
    </row>
    <row r="7095" spans="1:10">
      <c r="A7095" s="2" t="str">
        <f>'[1]2025年已发货'!A:A</f>
        <v>德胜</v>
      </c>
      <c r="B7095" s="2" t="str">
        <f>'[1]2025年已发货'!B:B</f>
        <v>螺纹钢</v>
      </c>
      <c r="C7095" s="2" t="str">
        <f>'[1]2025年已发货'!C:C</f>
        <v>HRB400E 28mm*9米</v>
      </c>
      <c r="D7095" s="2" t="str">
        <f>'[1]2025年已发货'!D:D</f>
        <v>吨</v>
      </c>
      <c r="E7095" s="2">
        <f>'[1]2025年已发货'!E:E</f>
        <v>35</v>
      </c>
      <c r="F7095" s="4">
        <f>'[1]2025年已发货'!F:F</f>
        <v>45912</v>
      </c>
      <c r="G7095" s="2" t="str">
        <f>'[1]2025年已发货'!G:G</f>
        <v>（中铁十局-资乐高速4标）四川省眉山市仁寿县彰加镇促进村中铁十局2#钢筋厂</v>
      </c>
      <c r="H7095" s="2" t="str">
        <f>'[1]2025年已发货'!H:H</f>
        <v>杨飞</v>
      </c>
      <c r="I7095" s="2">
        <f>'[1]2025年已发货'!I:I</f>
        <v>15667998777</v>
      </c>
      <c r="J7095" s="2" vm="1" t="e">
        <f>_xlfn._xlws.FILTER(辅助信息!D:D,辅助信息!G:G=G7095)</f>
        <v>#VALUE!</v>
      </c>
    </row>
    <row r="7096" spans="1:10">
      <c r="A7096" s="2" t="str">
        <f>'[1]2025年已发货'!A:A</f>
        <v>德胜</v>
      </c>
      <c r="B7096" s="2" t="str">
        <f>'[1]2025年已发货'!B:B</f>
        <v>螺纹钢</v>
      </c>
      <c r="C7096" s="2" t="str">
        <f>'[1]2025年已发货'!C:C</f>
        <v>HRB400E 12mm*9米</v>
      </c>
      <c r="D7096" s="2" t="str">
        <f>'[1]2025年已发货'!D:D</f>
        <v>吨</v>
      </c>
      <c r="E7096" s="2">
        <f>'[1]2025年已发货'!E:E</f>
        <v>35</v>
      </c>
      <c r="F7096" s="4">
        <f>'[1]2025年已发货'!F:F</f>
        <v>45912</v>
      </c>
      <c r="G7096" s="2" t="str">
        <f>'[1]2025年已发货'!G:G</f>
        <v>（中铁十局-资乐高速4标）四川省眉山市仁寿县彰加镇促进村中铁十局资乐高速1#梁场</v>
      </c>
      <c r="H7096" s="2" t="str">
        <f>'[1]2025年已发货'!H:H</f>
        <v>杨飞</v>
      </c>
      <c r="I7096" s="2">
        <f>'[1]2025年已发货'!I:I</f>
        <v>15667998777</v>
      </c>
      <c r="J7096" s="2" vm="1" t="e">
        <f>_xlfn._xlws.FILTER(辅助信息!D:D,辅助信息!G:G=G7096)</f>
        <v>#VALUE!</v>
      </c>
    </row>
    <row r="7097" spans="1:10">
      <c r="A7097" s="2" t="str">
        <f>'[1]2025年已发货'!A:A</f>
        <v>德胜</v>
      </c>
      <c r="B7097" s="2" t="str">
        <f>'[1]2025年已发货'!B:B</f>
        <v>螺纹钢</v>
      </c>
      <c r="C7097" s="2" t="str">
        <f>'[1]2025年已发货'!C:C</f>
        <v>HRB400E 12mm*9米</v>
      </c>
      <c r="D7097" s="2" t="str">
        <f>'[1]2025年已发货'!D:D</f>
        <v>吨</v>
      </c>
      <c r="E7097" s="2">
        <f>'[1]2025年已发货'!E:E</f>
        <v>35</v>
      </c>
      <c r="F7097" s="4">
        <f>'[1]2025年已发货'!F:F</f>
        <v>45912</v>
      </c>
      <c r="G7097" s="2" t="str">
        <f>'[1]2025年已发货'!G:G</f>
        <v>（中铁十局-资乐高速4标）四川省眉山市仁寿县彰加镇促进村中铁十局资乐高速2#梁场</v>
      </c>
      <c r="H7097" s="2" t="str">
        <f>'[1]2025年已发货'!H:H</f>
        <v>杨飞</v>
      </c>
      <c r="I7097" s="2">
        <f>'[1]2025年已发货'!I:I</f>
        <v>15667998777</v>
      </c>
      <c r="J7097" s="2" vm="1" t="e">
        <f>_xlfn._xlws.FILTER(辅助信息!D:D,辅助信息!G:G=G7097)</f>
        <v>#VALUE!</v>
      </c>
    </row>
    <row r="7098" spans="1:10">
      <c r="A7098" s="2" t="str">
        <f>'[1]2025年已发货'!A:A</f>
        <v>德胜恒嘉</v>
      </c>
      <c r="B7098" s="2" t="str">
        <f>'[1]2025年已发货'!B:B</f>
        <v>螺纹钢</v>
      </c>
      <c r="C7098" s="2" t="str">
        <f>'[1]2025年已发货'!C:C</f>
        <v>HRB400EФ18*9m</v>
      </c>
      <c r="D7098" s="2" t="str">
        <f>'[1]2025年已发货'!D:D</f>
        <v>吨</v>
      </c>
      <c r="E7098" s="2">
        <f>'[1]2025年已发货'!E:E</f>
        <v>35</v>
      </c>
      <c r="F7098" s="4">
        <f>'[1]2025年已发货'!F:F</f>
        <v>45912</v>
      </c>
      <c r="G7098" s="2" t="str">
        <f>'[1]2025年已发货'!G:G</f>
        <v>（中铁一局四公司康新高速TJ1-1标康定隧道）四川省甘孜州康定市榆林街道甘孜州博物馆旁</v>
      </c>
      <c r="H7098" s="2" t="str">
        <f>'[1]2025年已发货'!H:H</f>
        <v>王永强</v>
      </c>
      <c r="I7098" s="2">
        <f>'[1]2025年已发货'!I:I</f>
        <v>15929204416</v>
      </c>
      <c r="J7098" s="2" vm="1" t="e">
        <f>_xlfn._xlws.FILTER(辅助信息!D:D,辅助信息!G:G=G7098)</f>
        <v>#VALUE!</v>
      </c>
    </row>
    <row r="7099" spans="1:10">
      <c r="A7099" s="2" t="str">
        <f>'[1]2025年已发货'!A:A</f>
        <v>德胜恒嘉</v>
      </c>
      <c r="B7099" s="2" t="str">
        <f>'[1]2025年已发货'!B:B</f>
        <v>螺纹钢</v>
      </c>
      <c r="C7099" s="2" t="str">
        <f>'[1]2025年已发货'!C:C</f>
        <v>HRB400EФ22*9m</v>
      </c>
      <c r="D7099" s="2" t="str">
        <f>'[1]2025年已发货'!D:D</f>
        <v>吨</v>
      </c>
      <c r="E7099" s="2">
        <f>'[1]2025年已发货'!E:E</f>
        <v>35</v>
      </c>
      <c r="F7099" s="4">
        <f>'[1]2025年已发货'!F:F</f>
        <v>45912</v>
      </c>
      <c r="G7099" s="2" t="str">
        <f>'[1]2025年已发货'!G:G</f>
        <v>（中铁一局四公司康新高速TJ1-1标贡不卡隧道）四川省甘孜州康定市折多塘村车管所旁</v>
      </c>
      <c r="H7099" s="2" t="str">
        <f>'[1]2025年已发货'!H:H</f>
        <v>李彰</v>
      </c>
      <c r="I7099" s="2">
        <f>'[1]2025年已发货'!I:I</f>
        <v>18523285235</v>
      </c>
      <c r="J7099" s="2" vm="1" t="e">
        <f>_xlfn._xlws.FILTER(辅助信息!D:D,辅助信息!G:G=G7099)</f>
        <v>#VALUE!</v>
      </c>
    </row>
    <row r="7100" spans="1:10">
      <c r="A7100" s="2" t="str">
        <f>'[1]2025年已发货'!A:A</f>
        <v>德胜恒嘉</v>
      </c>
      <c r="B7100" s="2" t="str">
        <f>'[1]2025年已发货'!B:B</f>
        <v>螺纹钢</v>
      </c>
      <c r="C7100" s="2" t="str">
        <f>'[1]2025年已发货'!C:C</f>
        <v>HRB400EФ20*9m</v>
      </c>
      <c r="D7100" s="2" t="str">
        <f>'[1]2025年已发货'!D:D</f>
        <v>吨</v>
      </c>
      <c r="E7100" s="2">
        <f>'[1]2025年已发货'!E:E</f>
        <v>10</v>
      </c>
      <c r="F7100" s="4">
        <f>'[1]2025年已发货'!F:F</f>
        <v>45912</v>
      </c>
      <c r="G7100" s="2" t="str">
        <f>'[1]2025年已发货'!G:G</f>
        <v>（中铁一局四公司康新高速TJ1-1标雅加梗隧道）四川省甘孜州康定市雅加梗路基</v>
      </c>
      <c r="H7100" s="2" t="str">
        <f>'[1]2025年已发货'!H:H</f>
        <v>刘子任</v>
      </c>
      <c r="I7100" s="2">
        <f>'[1]2025年已发货'!I:I</f>
        <v>18784539677</v>
      </c>
      <c r="J7100" s="2" vm="1" t="e">
        <f>_xlfn._xlws.FILTER(辅助信息!D:D,辅助信息!G:G=G7100)</f>
        <v>#VALUE!</v>
      </c>
    </row>
    <row r="7101" spans="1:10">
      <c r="A7101" s="2" t="str">
        <f>'[1]2025年已发货'!A:A</f>
        <v>德胜恒嘉</v>
      </c>
      <c r="B7101" s="2" t="str">
        <f>'[1]2025年已发货'!B:B</f>
        <v>螺纹钢</v>
      </c>
      <c r="C7101" s="2" t="str">
        <f>'[1]2025年已发货'!C:C</f>
        <v>HRB400EФ25*9m</v>
      </c>
      <c r="D7101" s="2" t="str">
        <f>'[1]2025年已发货'!D:D</f>
        <v>吨</v>
      </c>
      <c r="E7101" s="2">
        <f>'[1]2025年已发货'!E:E</f>
        <v>25</v>
      </c>
      <c r="F7101" s="4">
        <f>'[1]2025年已发货'!F:F</f>
        <v>45912</v>
      </c>
      <c r="G7101" s="2" t="str">
        <f>'[1]2025年已发货'!G:G</f>
        <v>（中铁一局四公司康新高速TJ1-1标雅加梗隧道）四川省甘孜州康定市雅加梗路基</v>
      </c>
      <c r="H7101" s="2" t="str">
        <f>'[1]2025年已发货'!H:H</f>
        <v>刘子任</v>
      </c>
      <c r="I7101" s="2">
        <f>'[1]2025年已发货'!I:I</f>
        <v>18784539677</v>
      </c>
      <c r="J7101" s="2" vm="1" t="e">
        <f>_xlfn._xlws.FILTER(辅助信息!D:D,辅助信息!G:G=G7101)</f>
        <v>#VALUE!</v>
      </c>
    </row>
    <row r="7102" spans="1:10">
      <c r="A7102" s="2" t="str">
        <f>'[1]2025年已发货'!A:A</f>
        <v>德胜恒嘉</v>
      </c>
      <c r="B7102" s="2" t="str">
        <f>'[1]2025年已发货'!B:B</f>
        <v>螺纹钢</v>
      </c>
      <c r="C7102" s="2" t="str">
        <f>'[1]2025年已发货'!C:C</f>
        <v>HRB400EФ12*9m</v>
      </c>
      <c r="D7102" s="2" t="str">
        <f>'[1]2025年已发货'!D:D</f>
        <v>吨</v>
      </c>
      <c r="E7102" s="2">
        <f>'[1]2025年已发货'!E:E</f>
        <v>105</v>
      </c>
      <c r="F7102" s="4">
        <f>'[1]2025年已发货'!F:F</f>
        <v>45912</v>
      </c>
      <c r="G7102" s="2" t="str">
        <f>'[1]2025年已发货'!G:G</f>
        <v>（中铁八局康新高速TJ4-1标）四川省甘孜州康定市新都桥镇超限载检测站</v>
      </c>
      <c r="H7102" s="2" t="str">
        <f>'[1]2025年已发货'!H:H</f>
        <v>刘俊</v>
      </c>
      <c r="I7102" s="2">
        <f>'[1]2025年已发货'!I:I</f>
        <v>18587764925</v>
      </c>
      <c r="J7102" s="2" vm="1" t="e">
        <f>_xlfn._xlws.FILTER(辅助信息!D:D,辅助信息!G:G=G7102)</f>
        <v>#VALUE!</v>
      </c>
    </row>
    <row r="7103" spans="1:10">
      <c r="A7103" s="2" t="str">
        <f>'[1]2025年已发货'!A:A</f>
        <v>德胜恒嘉</v>
      </c>
      <c r="B7103" s="2" t="str">
        <f>'[1]2025年已发货'!B:B</f>
        <v>螺纹钢</v>
      </c>
      <c r="C7103" s="2" t="str">
        <f>'[1]2025年已发货'!C:C</f>
        <v>HRB400EФ14*9m</v>
      </c>
      <c r="D7103" s="2" t="str">
        <f>'[1]2025年已发货'!D:D</f>
        <v>吨</v>
      </c>
      <c r="E7103" s="2">
        <f>'[1]2025年已发货'!E:E</f>
        <v>70</v>
      </c>
      <c r="F7103" s="4">
        <f>'[1]2025年已发货'!F:F</f>
        <v>45912</v>
      </c>
      <c r="G7103" s="2" t="str">
        <f>'[1]2025年已发货'!G:G</f>
        <v>（中铁八局康新高速TJ4-1标）四川省甘孜州康定市新都桥镇超限载检测站</v>
      </c>
      <c r="H7103" s="2" t="str">
        <f>'[1]2025年已发货'!H:H</f>
        <v>刘俊</v>
      </c>
      <c r="I7103" s="2">
        <f>'[1]2025年已发货'!I:I</f>
        <v>18587764925</v>
      </c>
      <c r="J7103" s="2" vm="1" t="e">
        <f>_xlfn._xlws.FILTER(辅助信息!D:D,辅助信息!G:G=G7103)</f>
        <v>#VALUE!</v>
      </c>
    </row>
    <row r="7104" spans="1:10">
      <c r="A7104" s="2" t="str">
        <f>'[1]2025年已发货'!A:A</f>
        <v>德胜恒嘉</v>
      </c>
      <c r="B7104" s="2" t="str">
        <f>'[1]2025年已发货'!B:B</f>
        <v>螺纹钢</v>
      </c>
      <c r="C7104" s="2" t="str">
        <f>'[1]2025年已发货'!C:C</f>
        <v>HRB400EФ16*9m</v>
      </c>
      <c r="D7104" s="2" t="str">
        <f>'[1]2025年已发货'!D:D</f>
        <v>吨</v>
      </c>
      <c r="E7104" s="2">
        <f>'[1]2025年已发货'!E:E</f>
        <v>175</v>
      </c>
      <c r="F7104" s="4">
        <f>'[1]2025年已发货'!F:F</f>
        <v>45912</v>
      </c>
      <c r="G7104" s="2" t="str">
        <f>'[1]2025年已发货'!G:G</f>
        <v>（中铁八局康新高速TJ4-1标）四川省甘孜州康定市新都桥镇超限载检测站</v>
      </c>
      <c r="H7104" s="2" t="str">
        <f>'[1]2025年已发货'!H:H</f>
        <v>刘俊</v>
      </c>
      <c r="I7104" s="2">
        <f>'[1]2025年已发货'!I:I</f>
        <v>18587764925</v>
      </c>
      <c r="J7104" s="2" vm="1" t="e">
        <f>_xlfn._xlws.FILTER(辅助信息!D:D,辅助信息!G:G=G7104)</f>
        <v>#VALUE!</v>
      </c>
    </row>
    <row r="7105" spans="1:10">
      <c r="A7105" s="2" t="str">
        <f>'[1]2025年已发货'!A:A</f>
        <v>德胜恒嘉</v>
      </c>
      <c r="B7105" s="2" t="str">
        <f>'[1]2025年已发货'!B:B</f>
        <v>螺纹钢</v>
      </c>
      <c r="C7105" s="2" t="str">
        <f>'[1]2025年已发货'!C:C</f>
        <v>HRB400EФ20*9m</v>
      </c>
      <c r="D7105" s="2" t="str">
        <f>'[1]2025年已发货'!D:D</f>
        <v>吨</v>
      </c>
      <c r="E7105" s="2">
        <f>'[1]2025年已发货'!E:E</f>
        <v>175</v>
      </c>
      <c r="F7105" s="4">
        <f>'[1]2025年已发货'!F:F</f>
        <v>45912</v>
      </c>
      <c r="G7105" s="2" t="str">
        <f>'[1]2025年已发货'!G:G</f>
        <v>（中铁八局康新高速TJ4-1标）四川省甘孜州康定市新都桥镇超限载检测站</v>
      </c>
      <c r="H7105" s="2" t="str">
        <f>'[1]2025年已发货'!H:H</f>
        <v>刘俊</v>
      </c>
      <c r="I7105" s="2">
        <f>'[1]2025年已发货'!I:I</f>
        <v>18587764925</v>
      </c>
      <c r="J7105" s="2" vm="1" t="e">
        <f>_xlfn._xlws.FILTER(辅助信息!D:D,辅助信息!G:G=G7105)</f>
        <v>#VALUE!</v>
      </c>
    </row>
    <row r="7106" spans="1:10">
      <c r="A7106" s="2" t="str">
        <f>'[1]2025年已发货'!A:A</f>
        <v>德胜恒嘉</v>
      </c>
      <c r="B7106" s="2" t="str">
        <f>'[1]2025年已发货'!B:B</f>
        <v>螺纹钢</v>
      </c>
      <c r="C7106" s="2" t="str">
        <f>'[1]2025年已发货'!C:C</f>
        <v>HRB400EФ22*9m</v>
      </c>
      <c r="D7106" s="2" t="str">
        <f>'[1]2025年已发货'!D:D</f>
        <v>吨</v>
      </c>
      <c r="E7106" s="2">
        <f>'[1]2025年已发货'!E:E</f>
        <v>35</v>
      </c>
      <c r="F7106" s="4">
        <f>'[1]2025年已发货'!F:F</f>
        <v>45912</v>
      </c>
      <c r="G7106" s="2" t="str">
        <f>'[1]2025年已发货'!G:G</f>
        <v>（中铁八局康新高速TJ4-1标）四川省甘孜州康定市新都桥镇超限载检测站</v>
      </c>
      <c r="H7106" s="2" t="str">
        <f>'[1]2025年已发货'!H:H</f>
        <v>刘俊</v>
      </c>
      <c r="I7106" s="2">
        <f>'[1]2025年已发货'!I:I</f>
        <v>18587764925</v>
      </c>
      <c r="J7106" s="2" vm="1" t="e">
        <f>_xlfn._xlws.FILTER(辅助信息!D:D,辅助信息!G:G=G7106)</f>
        <v>#VALUE!</v>
      </c>
    </row>
    <row r="7107" spans="1:10">
      <c r="A7107" s="2" t="str">
        <f>'[1]2025年已发货'!A:A</f>
        <v>德胜恒嘉</v>
      </c>
      <c r="B7107" s="2" t="str">
        <f>'[1]2025年已发货'!B:B</f>
        <v>螺纹钢</v>
      </c>
      <c r="C7107" s="2" t="str">
        <f>'[1]2025年已发货'!C:C</f>
        <v>HRB500EФ25*12m</v>
      </c>
      <c r="D7107" s="2" t="str">
        <f>'[1]2025年已发货'!D:D</f>
        <v>吨</v>
      </c>
      <c r="E7107" s="2">
        <f>'[1]2025年已发货'!E:E</f>
        <v>35</v>
      </c>
      <c r="F7107" s="4">
        <f>'[1]2025年已发货'!F:F</f>
        <v>45912</v>
      </c>
      <c r="G7107" s="2" t="str">
        <f>'[1]2025年已发货'!G:G</f>
        <v>（中铁八局康新高速TJ4-1标）四川省甘孜州康定市新都桥镇超限载检测站</v>
      </c>
      <c r="H7107" s="2" t="str">
        <f>'[1]2025年已发货'!H:H</f>
        <v>刘俊</v>
      </c>
      <c r="I7107" s="2">
        <f>'[1]2025年已发货'!I:I</f>
        <v>18587764925</v>
      </c>
      <c r="J7107" s="2" vm="1" t="e">
        <f>_xlfn._xlws.FILTER(辅助信息!D:D,辅助信息!G:G=G7107)</f>
        <v>#VALUE!</v>
      </c>
    </row>
    <row r="7108" spans="1:10">
      <c r="A7108" s="2" t="str">
        <f>'[1]2025年已发货'!A:A</f>
        <v>德胜恒嘉</v>
      </c>
      <c r="B7108" s="2" t="str">
        <f>'[1]2025年已发货'!B:B</f>
        <v>螺纹钢</v>
      </c>
      <c r="C7108" s="2" t="str">
        <f>'[1]2025年已发货'!C:C</f>
        <v>HRB500EФ25*9m</v>
      </c>
      <c r="D7108" s="2" t="str">
        <f>'[1]2025年已发货'!D:D</f>
        <v>吨</v>
      </c>
      <c r="E7108" s="2">
        <f>'[1]2025年已发货'!E:E</f>
        <v>140</v>
      </c>
      <c r="F7108" s="4">
        <f>'[1]2025年已发货'!F:F</f>
        <v>45912</v>
      </c>
      <c r="G7108" s="2" t="str">
        <f>'[1]2025年已发货'!G:G</f>
        <v>（中铁八局康新高速TJ4-1标）四川省甘孜州康定市新都桥镇超限载检测站</v>
      </c>
      <c r="H7108" s="2" t="str">
        <f>'[1]2025年已发货'!H:H</f>
        <v>刘俊</v>
      </c>
      <c r="I7108" s="2">
        <f>'[1]2025年已发货'!I:I</f>
        <v>18587764925</v>
      </c>
      <c r="J7108" s="2" vm="1" t="e">
        <f>_xlfn._xlws.FILTER(辅助信息!D:D,辅助信息!G:G=G7108)</f>
        <v>#VALUE!</v>
      </c>
    </row>
    <row r="7109" spans="1:10">
      <c r="A7109" s="2" t="str">
        <f>'[1]2025年已发货'!A:A</f>
        <v>德胜恒嘉</v>
      </c>
      <c r="B7109" s="2" t="str">
        <f>'[1]2025年已发货'!B:B</f>
        <v>螺纹钢</v>
      </c>
      <c r="C7109" s="2" t="str">
        <f>'[1]2025年已发货'!C:C</f>
        <v>HRB400EФ28*12m</v>
      </c>
      <c r="D7109" s="2" t="str">
        <f>'[1]2025年已发货'!D:D</f>
        <v>吨</v>
      </c>
      <c r="E7109" s="2">
        <f>'[1]2025年已发货'!E:E</f>
        <v>70</v>
      </c>
      <c r="F7109" s="4">
        <f>'[1]2025年已发货'!F:F</f>
        <v>45912</v>
      </c>
      <c r="G7109" s="2" t="str">
        <f>'[1]2025年已发货'!G:G</f>
        <v>（中铁八局康新高速TJ4-1标）四川省甘孜州康定市新都桥镇超限载检测站</v>
      </c>
      <c r="H7109" s="2" t="str">
        <f>'[1]2025年已发货'!H:H</f>
        <v>刘俊</v>
      </c>
      <c r="I7109" s="2">
        <f>'[1]2025年已发货'!I:I</f>
        <v>18587764925</v>
      </c>
      <c r="J7109" s="2" vm="1" t="e">
        <f>_xlfn._xlws.FILTER(辅助信息!D:D,辅助信息!G:G=G7109)</f>
        <v>#VALUE!</v>
      </c>
    </row>
    <row r="7110" spans="1:10">
      <c r="A7110" s="2" t="str">
        <f>'[1]2025年已发货'!A:A</f>
        <v>润耀</v>
      </c>
      <c r="B7110" s="2" t="str">
        <f>'[1]2025年已发货'!B:B</f>
        <v>盘螺</v>
      </c>
      <c r="C7110" s="2" t="str">
        <f>'[1]2025年已发货'!C:C</f>
        <v>HRB400E Φ12</v>
      </c>
      <c r="D7110" s="2" t="str">
        <f>'[1]2025年已发货'!D:D</f>
        <v>吨</v>
      </c>
      <c r="E7110" s="2">
        <f>'[1]2025年已发货'!E:E</f>
        <v>35</v>
      </c>
      <c r="F7110" s="4">
        <f>'[1]2025年已发货'!F:F</f>
        <v>45912</v>
      </c>
      <c r="G7110" s="2" t="str">
        <f>'[1]2025年已发货'!G:G</f>
        <v>（中铁广州局-资乐高速5标）四川省乐山市井研县希望大道116号2号钢筋厂</v>
      </c>
      <c r="H7110" s="2" t="str">
        <f>'[1]2025年已发货'!H:H</f>
        <v>廖俊杰</v>
      </c>
      <c r="I7110" s="2">
        <f>'[1]2025年已发货'!I:I</f>
        <v>15775100965</v>
      </c>
      <c r="J7110" s="2" vm="1" t="e">
        <f>_xlfn._xlws.FILTER(辅助信息!D:D,辅助信息!G:G=G7110)</f>
        <v>#VALUE!</v>
      </c>
    </row>
    <row r="7111" spans="1:10">
      <c r="A7111" s="2" t="str">
        <f>'[1]2025年已发货'!A:A</f>
        <v>润耀</v>
      </c>
      <c r="B7111" s="2" t="str">
        <f>'[1]2025年已发货'!B:B</f>
        <v>盘螺</v>
      </c>
      <c r="C7111" s="2" t="str">
        <f>'[1]2025年已发货'!C:C</f>
        <v>HRB400E Φ12</v>
      </c>
      <c r="D7111" s="2" t="str">
        <f>'[1]2025年已发货'!D:D</f>
        <v>吨</v>
      </c>
      <c r="E7111" s="2">
        <f>'[1]2025年已发货'!E:E</f>
        <v>35</v>
      </c>
      <c r="F7111" s="4">
        <f>'[1]2025年已发货'!F:F</f>
        <v>45912</v>
      </c>
      <c r="G7111" s="2" t="str">
        <f>'[1]2025年已发货'!G:G</f>
        <v>（中铁广州局-资乐高速5标）四川省乐山市井研县希望大道116号1号钢筋厂</v>
      </c>
      <c r="H7111" s="2" t="str">
        <f>'[1]2025年已发货'!H:H</f>
        <v>廖俊杰</v>
      </c>
      <c r="I7111" s="2">
        <f>'[1]2025年已发货'!I:I</f>
        <v>15775100965</v>
      </c>
      <c r="J7111" s="2" vm="1" t="e">
        <f>_xlfn._xlws.FILTER(辅助信息!D:D,辅助信息!G:G=G7111)</f>
        <v>#VALUE!</v>
      </c>
    </row>
    <row r="7112" spans="1:10">
      <c r="A7112" s="2" t="str">
        <f>'[1]2025年已发货'!A:A</f>
        <v>润耀</v>
      </c>
      <c r="B7112" s="2" t="str">
        <f>'[1]2025年已发货'!B:B</f>
        <v>盘螺</v>
      </c>
      <c r="C7112" s="2" t="str">
        <f>'[1]2025年已发货'!C:C</f>
        <v>HRB400E Φ12</v>
      </c>
      <c r="D7112" s="2" t="str">
        <f>'[1]2025年已发货'!D:D</f>
        <v>吨</v>
      </c>
      <c r="E7112" s="2">
        <f>'[1]2025年已发货'!E:E</f>
        <v>35</v>
      </c>
      <c r="F7112" s="4">
        <f>'[1]2025年已发货'!F:F</f>
        <v>45912</v>
      </c>
      <c r="G7112" s="2" t="str">
        <f>'[1]2025年已发货'!G:G</f>
        <v>（中铁广州局-资乐高速5标）四川省乐山市井研县希望大道116号2号梁场</v>
      </c>
      <c r="H7112" s="2" t="str">
        <f>'[1]2025年已发货'!H:H</f>
        <v>廖俊杰</v>
      </c>
      <c r="I7112" s="2">
        <f>'[1]2025年已发货'!I:I</f>
        <v>15775100965</v>
      </c>
      <c r="J7112" s="2" vm="1" t="e">
        <f>_xlfn._xlws.FILTER(辅助信息!D:D,辅助信息!G:G=G7112)</f>
        <v>#VALUE!</v>
      </c>
    </row>
    <row r="7113" spans="1:10">
      <c r="A7113" s="2" t="str">
        <f>'[1]2025年已发货'!A:A</f>
        <v>润耀</v>
      </c>
      <c r="B7113" s="2" t="str">
        <f>'[1]2025年已发货'!B:B</f>
        <v>盘螺</v>
      </c>
      <c r="C7113" s="2" t="str">
        <f>'[1]2025年已发货'!C:C</f>
        <v>HRB400E Φ12</v>
      </c>
      <c r="D7113" s="2" t="str">
        <f>'[1]2025年已发货'!D:D</f>
        <v>吨</v>
      </c>
      <c r="E7113" s="2">
        <f>'[1]2025年已发货'!E:E</f>
        <v>5</v>
      </c>
      <c r="F7113" s="4">
        <f>'[1]2025年已发货'!F:F</f>
        <v>45912</v>
      </c>
      <c r="G7113" s="2" t="str">
        <f>'[1]2025年已发货'!G:G</f>
        <v>（五冶建设成都盐道街中学初中部改扩建工程）四川省成都市锦江区春熙路街道盐道街4号（盐道街中学初中部）</v>
      </c>
      <c r="H7113" s="2" t="str">
        <f>'[1]2025年已发货'!H:H</f>
        <v>易前刚</v>
      </c>
      <c r="I7113" s="2">
        <f>'[1]2025年已发货'!I:I</f>
        <v>18228465067</v>
      </c>
      <c r="J7113" s="2" vm="1" t="e">
        <f>_xlfn._xlws.FILTER(辅助信息!D:D,辅助信息!G:G=G7113)</f>
        <v>#VALUE!</v>
      </c>
    </row>
    <row r="7114" spans="1:10">
      <c r="A7114" s="2" t="str">
        <f>'[1]2025年已发货'!A:A</f>
        <v>润耀</v>
      </c>
      <c r="B7114" s="2" t="str">
        <f>'[1]2025年已发货'!B:B</f>
        <v>螺纹钢</v>
      </c>
      <c r="C7114" s="2" t="str">
        <f>'[1]2025年已发货'!C:C</f>
        <v>HRB400E Φ14 9m</v>
      </c>
      <c r="D7114" s="2" t="str">
        <f>'[1]2025年已发货'!D:D</f>
        <v>吨</v>
      </c>
      <c r="E7114" s="2">
        <f>'[1]2025年已发货'!E:E</f>
        <v>3</v>
      </c>
      <c r="F7114" s="4">
        <f>'[1]2025年已发货'!F:F</f>
        <v>45912</v>
      </c>
      <c r="G7114" s="2" t="str">
        <f>'[1]2025年已发货'!G:G</f>
        <v>（五冶建设成都盐道街中学初中部改扩建工程）四川省成都市锦江区春熙路街道盐道街4号（盐道街中学初中部）</v>
      </c>
      <c r="H7114" s="2" t="str">
        <f>'[1]2025年已发货'!H:H</f>
        <v>易前刚</v>
      </c>
      <c r="I7114" s="2">
        <f>'[1]2025年已发货'!I:I</f>
        <v>18228465067</v>
      </c>
      <c r="J7114" s="2" vm="1" t="e">
        <f>_xlfn._xlws.FILTER(辅助信息!D:D,辅助信息!G:G=G7114)</f>
        <v>#VALUE!</v>
      </c>
    </row>
    <row r="7115" spans="1:10">
      <c r="A7115" s="2" t="str">
        <f>'[1]2025年已发货'!A:A</f>
        <v>润耀</v>
      </c>
      <c r="B7115" s="2" t="str">
        <f>'[1]2025年已发货'!B:B</f>
        <v>螺纹钢</v>
      </c>
      <c r="C7115" s="2" t="str">
        <f>'[1]2025年已发货'!C:C</f>
        <v>HRB400E Φ16 9m</v>
      </c>
      <c r="D7115" s="2" t="str">
        <f>'[1]2025年已发货'!D:D</f>
        <v>吨</v>
      </c>
      <c r="E7115" s="2">
        <f>'[1]2025年已发货'!E:E</f>
        <v>9</v>
      </c>
      <c r="F7115" s="4">
        <f>'[1]2025年已发货'!F:F</f>
        <v>45912</v>
      </c>
      <c r="G7115" s="2" t="str">
        <f>'[1]2025年已发货'!G:G</f>
        <v>（五冶建设成都盐道街中学初中部改扩建工程）四川省成都市锦江区春熙路街道盐道街4号（盐道街中学初中部）</v>
      </c>
      <c r="H7115" s="2" t="str">
        <f>'[1]2025年已发货'!H:H</f>
        <v>易前刚</v>
      </c>
      <c r="I7115" s="2">
        <f>'[1]2025年已发货'!I:I</f>
        <v>18228465067</v>
      </c>
      <c r="J7115" s="2" vm="1" t="e">
        <f>_xlfn._xlws.FILTER(辅助信息!D:D,辅助信息!G:G=G7115)</f>
        <v>#VALUE!</v>
      </c>
    </row>
    <row r="7116" spans="1:10">
      <c r="A7116" s="2" t="str">
        <f>'[1]2025年已发货'!A:A</f>
        <v>润耀</v>
      </c>
      <c r="B7116" s="2" t="str">
        <f>'[1]2025年已发货'!B:B</f>
        <v>螺纹钢</v>
      </c>
      <c r="C7116" s="2" t="str">
        <f>'[1]2025年已发货'!C:C</f>
        <v>HRB400E Φ18 9m</v>
      </c>
      <c r="D7116" s="2" t="str">
        <f>'[1]2025年已发货'!D:D</f>
        <v>吨</v>
      </c>
      <c r="E7116" s="2">
        <f>'[1]2025年已发货'!E:E</f>
        <v>6</v>
      </c>
      <c r="F7116" s="4">
        <f>'[1]2025年已发货'!F:F</f>
        <v>45912</v>
      </c>
      <c r="G7116" s="2" t="str">
        <f>'[1]2025年已发货'!G:G</f>
        <v>（五冶建设成都盐道街中学初中部改扩建工程）四川省成都市锦江区春熙路街道盐道街4号（盐道街中学初中部）</v>
      </c>
      <c r="H7116" s="2" t="str">
        <f>'[1]2025年已发货'!H:H</f>
        <v>易前刚</v>
      </c>
      <c r="I7116" s="2">
        <f>'[1]2025年已发货'!I:I</f>
        <v>18228465067</v>
      </c>
      <c r="J7116" s="2" vm="1" t="e">
        <f>_xlfn._xlws.FILTER(辅助信息!D:D,辅助信息!G:G=G7116)</f>
        <v>#VALUE!</v>
      </c>
    </row>
    <row r="7117" spans="1:10">
      <c r="A7117" s="2" t="str">
        <f>'[1]2025年已发货'!A:A</f>
        <v>润耀</v>
      </c>
      <c r="B7117" s="2" t="str">
        <f>'[1]2025年已发货'!B:B</f>
        <v>螺纹钢</v>
      </c>
      <c r="C7117" s="2" t="str">
        <f>'[1]2025年已发货'!C:C</f>
        <v>HRB400E Φ20 9m</v>
      </c>
      <c r="D7117" s="2" t="str">
        <f>'[1]2025年已发货'!D:D</f>
        <v>吨</v>
      </c>
      <c r="E7117" s="2">
        <f>'[1]2025年已发货'!E:E</f>
        <v>3</v>
      </c>
      <c r="F7117" s="4">
        <f>'[1]2025年已发货'!F:F</f>
        <v>45912</v>
      </c>
      <c r="G7117" s="2" t="str">
        <f>'[1]2025年已发货'!G:G</f>
        <v>（五冶建设成都盐道街中学初中部改扩建工程）四川省成都市锦江区春熙路街道盐道街4号（盐道街中学初中部）</v>
      </c>
      <c r="H7117" s="2" t="str">
        <f>'[1]2025年已发货'!H:H</f>
        <v>易前刚</v>
      </c>
      <c r="I7117" s="2">
        <f>'[1]2025年已发货'!I:I</f>
        <v>18228465067</v>
      </c>
      <c r="J7117" s="2" vm="1" t="e">
        <f>_xlfn._xlws.FILTER(辅助信息!D:D,辅助信息!G:G=G7117)</f>
        <v>#VALUE!</v>
      </c>
    </row>
    <row r="7118" spans="1:10">
      <c r="A7118" s="2" t="str">
        <f>'[1]2025年已发货'!A:A</f>
        <v>润耀</v>
      </c>
      <c r="B7118" s="2" t="str">
        <f>'[1]2025年已发货'!B:B</f>
        <v>螺纹钢</v>
      </c>
      <c r="C7118" s="2" t="str">
        <f>'[1]2025年已发货'!C:C</f>
        <v>HRB400E Φ22 9m</v>
      </c>
      <c r="D7118" s="2" t="str">
        <f>'[1]2025年已发货'!D:D</f>
        <v>吨</v>
      </c>
      <c r="E7118" s="2">
        <f>'[1]2025年已发货'!E:E</f>
        <v>3</v>
      </c>
      <c r="F7118" s="4">
        <f>'[1]2025年已发货'!F:F</f>
        <v>45912</v>
      </c>
      <c r="G7118" s="2" t="str">
        <f>'[1]2025年已发货'!G:G</f>
        <v>（五冶建设成都盐道街中学初中部改扩建工程）四川省成都市锦江区春熙路街道盐道街4号（盐道街中学初中部）</v>
      </c>
      <c r="H7118" s="2" t="str">
        <f>'[1]2025年已发货'!H:H</f>
        <v>易前刚</v>
      </c>
      <c r="I7118" s="2">
        <f>'[1]2025年已发货'!I:I</f>
        <v>18228465067</v>
      </c>
      <c r="J7118" s="2" vm="1" t="e">
        <f>_xlfn._xlws.FILTER(辅助信息!D:D,辅助信息!G:G=G7118)</f>
        <v>#VALUE!</v>
      </c>
    </row>
    <row r="7119" spans="1:10">
      <c r="A7119" s="2" t="str">
        <f>'[1]2025年已发货'!A:A</f>
        <v>润耀</v>
      </c>
      <c r="B7119" s="2" t="str">
        <f>'[1]2025年已发货'!B:B</f>
        <v>螺纹钢</v>
      </c>
      <c r="C7119" s="2" t="str">
        <f>'[1]2025年已发货'!C:C</f>
        <v>HRB400E Φ25 9m</v>
      </c>
      <c r="D7119" s="2" t="str">
        <f>'[1]2025年已发货'!D:D</f>
        <v>吨</v>
      </c>
      <c r="E7119" s="2">
        <f>'[1]2025年已发货'!E:E</f>
        <v>6</v>
      </c>
      <c r="F7119" s="4">
        <f>'[1]2025年已发货'!F:F</f>
        <v>45912</v>
      </c>
      <c r="G7119" s="2" t="str">
        <f>'[1]2025年已发货'!G:G</f>
        <v>（五冶建设成都盐道街中学初中部改扩建工程）四川省成都市锦江区春熙路街道盐道街4号（盐道街中学初中部）</v>
      </c>
      <c r="H7119" s="2" t="str">
        <f>'[1]2025年已发货'!H:H</f>
        <v>易前刚</v>
      </c>
      <c r="I7119" s="2">
        <f>'[1]2025年已发货'!I:I</f>
        <v>18228465067</v>
      </c>
      <c r="J7119" s="2" vm="1" t="e">
        <f>_xlfn._xlws.FILTER(辅助信息!D:D,辅助信息!G:G=G7119)</f>
        <v>#VALUE!</v>
      </c>
    </row>
    <row r="7120" spans="1:10">
      <c r="A7120" s="2" t="str">
        <f>'[1]2025年已发货'!A:A</f>
        <v>润耀</v>
      </c>
      <c r="B7120" s="2" t="str">
        <f>'[1]2025年已发货'!B:B</f>
        <v>螺纹钢</v>
      </c>
      <c r="C7120" s="2" t="str">
        <f>'[1]2025年已发货'!C:C</f>
        <v>HRB400E Φ12 9m</v>
      </c>
      <c r="D7120" s="2" t="str">
        <f>'[1]2025年已发货'!D:D</f>
        <v>吨</v>
      </c>
      <c r="E7120" s="2">
        <f>'[1]2025年已发货'!E:E</f>
        <v>10</v>
      </c>
      <c r="F7120" s="4">
        <f>'[1]2025年已发货'!F:F</f>
        <v>45912</v>
      </c>
      <c r="G7120" s="2" t="str">
        <f>'[1]2025年已发货'!G:G</f>
        <v>(五冶建设空港兴城怡心街道83亩项目)成都市双流区怡心街道高峰社区一组剑和路一段空港兴城怡心街道83亩项目中国五冶项目部</v>
      </c>
      <c r="H7120" s="2" t="str">
        <f>'[1]2025年已发货'!H:H</f>
        <v>庞宇</v>
      </c>
      <c r="I7120" s="2">
        <f>'[1]2025年已发货'!I:I</f>
        <v>18384171007</v>
      </c>
      <c r="J7120" s="2" t="str">
        <f>_xlfn._xlws.FILTER(辅助信息!D:D,辅助信息!G:G=G7120)</f>
        <v>五冶建设空港兴城怡心街道83亩项目</v>
      </c>
    </row>
    <row r="7121" spans="1:10">
      <c r="A7121" s="2" t="str">
        <f>'[1]2025年已发货'!A:A</f>
        <v>润耀</v>
      </c>
      <c r="B7121" s="2" t="str">
        <f>'[1]2025年已发货'!B:B</f>
        <v>螺纹钢</v>
      </c>
      <c r="C7121" s="2" t="str">
        <f>'[1]2025年已发货'!C:C</f>
        <v>HRB400E Φ14 9m</v>
      </c>
      <c r="D7121" s="2" t="str">
        <f>'[1]2025年已发货'!D:D</f>
        <v>吨</v>
      </c>
      <c r="E7121" s="2">
        <f>'[1]2025年已发货'!E:E</f>
        <v>25</v>
      </c>
      <c r="F7121" s="4">
        <f>'[1]2025年已发货'!F:F</f>
        <v>45912</v>
      </c>
      <c r="G7121" s="2" t="str">
        <f>'[1]2025年已发货'!G:G</f>
        <v>(五冶建设空港兴城怡心街道83亩项目)成都市双流区怡心街道高峰社区一组剑和路一段空港兴城怡心街道83亩项目中国五冶项目部</v>
      </c>
      <c r="H7121" s="2" t="str">
        <f>'[1]2025年已发货'!H:H</f>
        <v>庞宇</v>
      </c>
      <c r="I7121" s="2">
        <f>'[1]2025年已发货'!I:I</f>
        <v>18384171007</v>
      </c>
      <c r="J7121" s="2" t="str">
        <f>_xlfn._xlws.FILTER(辅助信息!D:D,辅助信息!G:G=G7121)</f>
        <v>五冶建设空港兴城怡心街道83亩项目</v>
      </c>
    </row>
    <row r="7122" spans="1:10">
      <c r="A7122" s="2" t="str">
        <f>'[1]2025年已发货'!A:A</f>
        <v>润耀</v>
      </c>
      <c r="B7122" s="2" t="str">
        <f>'[1]2025年已发货'!B:B</f>
        <v>螺纹钢</v>
      </c>
      <c r="C7122" s="2" t="str">
        <f>'[1]2025年已发货'!C:C</f>
        <v>HRB500E Φ25 12m</v>
      </c>
      <c r="D7122" s="2" t="str">
        <f>'[1]2025年已发货'!D:D</f>
        <v>吨</v>
      </c>
      <c r="E7122" s="2">
        <f>'[1]2025年已发货'!E:E</f>
        <v>11</v>
      </c>
      <c r="F7122" s="4">
        <f>'[1]2025年已发货'!F:F</f>
        <v>45912</v>
      </c>
      <c r="G7122" s="2" t="str">
        <f>'[1]2025年已发货'!G:G</f>
        <v>(华西乐山）-四川省乐山市市中区苏稽镇校地共建产教融合基地建设项目二标段</v>
      </c>
      <c r="H7122" s="2" t="str">
        <f>'[1]2025年已发货'!H:H</f>
        <v>彭江涛</v>
      </c>
      <c r="I7122" s="2">
        <f>'[1]2025年已发货'!I:I</f>
        <v>13990276572</v>
      </c>
      <c r="J7122" s="2" vm="1" t="e">
        <f>_xlfn._xlws.FILTER(辅助信息!D:D,辅助信息!G:G=G7122)</f>
        <v>#VALUE!</v>
      </c>
    </row>
    <row r="7123" spans="1:10">
      <c r="A7123" s="2" t="str">
        <f>'[1]2025年已发货'!A:A</f>
        <v>润耀</v>
      </c>
      <c r="B7123" s="2" t="str">
        <f>'[1]2025年已发货'!B:B</f>
        <v>盘螺</v>
      </c>
      <c r="C7123" s="2" t="str">
        <f>'[1]2025年已发货'!C:C</f>
        <v>HRB400E Φ12</v>
      </c>
      <c r="D7123" s="2" t="str">
        <f>'[1]2025年已发货'!D:D</f>
        <v>吨</v>
      </c>
      <c r="E7123" s="2">
        <f>'[1]2025年已发货'!E:E</f>
        <v>57.5</v>
      </c>
      <c r="F7123" s="4">
        <f>'[1]2025年已发货'!F:F</f>
        <v>45912</v>
      </c>
      <c r="G7123" s="2" t="str">
        <f>'[1]2025年已发货'!G:G</f>
        <v>(华西乐山）-四川省乐山市市中区苏稽镇校地共建产教融合基地建设项目二标段</v>
      </c>
      <c r="H7123" s="2" t="str">
        <f>'[1]2025年已发货'!H:H</f>
        <v>彭江涛</v>
      </c>
      <c r="I7123" s="2">
        <f>'[1]2025年已发货'!I:I</f>
        <v>13990276572</v>
      </c>
      <c r="J7123" s="2" vm="1" t="e">
        <f>_xlfn._xlws.FILTER(辅助信息!D:D,辅助信息!G:G=G7123)</f>
        <v>#VALUE!</v>
      </c>
    </row>
    <row r="7124" spans="1:10">
      <c r="A7124" s="2" t="str">
        <f>'[1]2025年已发货'!A:A</f>
        <v>润耀</v>
      </c>
      <c r="B7124" s="2" t="str">
        <f>'[1]2025年已发货'!B:B</f>
        <v>盘螺</v>
      </c>
      <c r="C7124" s="2" t="str">
        <f>'[1]2025年已发货'!C:C</f>
        <v>HRB400EФ10</v>
      </c>
      <c r="D7124" s="2" t="str">
        <f>'[1]2025年已发货'!D:D</f>
        <v>吨</v>
      </c>
      <c r="E7124" s="2">
        <f>'[1]2025年已发货'!E:E</f>
        <v>10</v>
      </c>
      <c r="F7124" s="4">
        <f>'[1]2025年已发货'!F:F</f>
        <v>45912</v>
      </c>
      <c r="G7124" s="2" t="str">
        <f>'[1]2025年已发货'!G:G</f>
        <v>（中核中原-温江北林医养综合体项目）四川省成都市温江区万春大道第三人民医院东</v>
      </c>
      <c r="H7124" s="2" t="str">
        <f>'[1]2025年已发货'!H:H</f>
        <v>蔡杰</v>
      </c>
      <c r="I7124" s="2">
        <f>'[1]2025年已发货'!I:I</f>
        <v>18875129329</v>
      </c>
      <c r="J7124" s="2" vm="1" t="e">
        <f>_xlfn._xlws.FILTER(辅助信息!D:D,辅助信息!G:G=G7124)</f>
        <v>#VALUE!</v>
      </c>
    </row>
    <row r="7125" spans="1:10">
      <c r="A7125" s="2" t="str">
        <f>'[1]2025年已发货'!A:A</f>
        <v>润耀</v>
      </c>
      <c r="B7125" s="2" t="str">
        <f>'[1]2025年已发货'!B:B</f>
        <v>螺纹钢</v>
      </c>
      <c r="C7125" s="2" t="str">
        <f>'[1]2025年已发货'!C:C</f>
        <v>HRB400EФ12*9m</v>
      </c>
      <c r="D7125" s="2" t="str">
        <f>'[1]2025年已发货'!D:D</f>
        <v>吨</v>
      </c>
      <c r="E7125" s="2">
        <f>'[1]2025年已发货'!E:E</f>
        <v>25</v>
      </c>
      <c r="F7125" s="4">
        <f>'[1]2025年已发货'!F:F</f>
        <v>45912</v>
      </c>
      <c r="G7125" s="2" t="str">
        <f>'[1]2025年已发货'!G:G</f>
        <v>（中核中原-温江北林医养综合体项目）四川省成都市温江区万春大道第三人民医院东</v>
      </c>
      <c r="H7125" s="2" t="str">
        <f>'[1]2025年已发货'!H:H</f>
        <v>蔡杰</v>
      </c>
      <c r="I7125" s="2">
        <f>'[1]2025年已发货'!I:I</f>
        <v>18875129329</v>
      </c>
      <c r="J7125" s="2" vm="1" t="e">
        <f>_xlfn._xlws.FILTER(辅助信息!D:D,辅助信息!G:G=G7125)</f>
        <v>#VALUE!</v>
      </c>
    </row>
    <row r="7126" spans="1:10">
      <c r="A7126" s="2" t="str">
        <f>'[1]2025年已发货'!A:A</f>
        <v>润耀</v>
      </c>
      <c r="B7126" s="2" t="str">
        <f>'[1]2025年已发货'!B:B</f>
        <v>螺纹钢</v>
      </c>
      <c r="C7126" s="2" t="str">
        <f>'[1]2025年已发货'!C:C</f>
        <v>HRB400EФ14*12m</v>
      </c>
      <c r="D7126" s="2" t="str">
        <f>'[1]2025年已发货'!D:D</f>
        <v>吨</v>
      </c>
      <c r="E7126" s="2">
        <f>'[1]2025年已发货'!E:E</f>
        <v>6</v>
      </c>
      <c r="F7126" s="4">
        <f>'[1]2025年已发货'!F:F</f>
        <v>45912</v>
      </c>
      <c r="G7126" s="2" t="str">
        <f>'[1]2025年已发货'!G:G</f>
        <v>（中核中原-温江北林医养综合体项目）四川省成都市温江区万春大道第三人民医院东</v>
      </c>
      <c r="H7126" s="2" t="str">
        <f>'[1]2025年已发货'!H:H</f>
        <v>蔡杰</v>
      </c>
      <c r="I7126" s="2">
        <f>'[1]2025年已发货'!I:I</f>
        <v>18875129329</v>
      </c>
      <c r="J7126" s="2" vm="1" t="e">
        <f>_xlfn._xlws.FILTER(辅助信息!D:D,辅助信息!G:G=G7126)</f>
        <v>#VALUE!</v>
      </c>
    </row>
    <row r="7127" spans="1:10">
      <c r="A7127" s="2" t="str">
        <f>'[1]2025年已发货'!A:A</f>
        <v>润耀</v>
      </c>
      <c r="B7127" s="2" t="str">
        <f>'[1]2025年已发货'!B:B</f>
        <v>螺纹钢</v>
      </c>
      <c r="C7127" s="2" t="str">
        <f>'[1]2025年已发货'!C:C</f>
        <v>HRB500EФ14*9m</v>
      </c>
      <c r="D7127" s="2" t="str">
        <f>'[1]2025年已发货'!D:D</f>
        <v>吨</v>
      </c>
      <c r="E7127" s="2">
        <f>'[1]2025年已发货'!E:E</f>
        <v>20</v>
      </c>
      <c r="F7127" s="4">
        <f>'[1]2025年已发货'!F:F</f>
        <v>45912</v>
      </c>
      <c r="G7127" s="2" t="str">
        <f>'[1]2025年已发货'!G:G</f>
        <v>（中核中原-温江北林医养综合体项目）四川省成都市温江区万春大道第三人民医院东</v>
      </c>
      <c r="H7127" s="2" t="str">
        <f>'[1]2025年已发货'!H:H</f>
        <v>蔡杰</v>
      </c>
      <c r="I7127" s="2">
        <f>'[1]2025年已发货'!I:I</f>
        <v>18875129329</v>
      </c>
      <c r="J7127" s="2" vm="1" t="e">
        <f>_xlfn._xlws.FILTER(辅助信息!D:D,辅助信息!G:G=G7127)</f>
        <v>#VALUE!</v>
      </c>
    </row>
    <row r="7128" spans="1:10">
      <c r="A7128" s="2" t="str">
        <f>'[1]2025年已发货'!A:A</f>
        <v>润耀</v>
      </c>
      <c r="B7128" s="2" t="str">
        <f>'[1]2025年已发货'!B:B</f>
        <v>螺纹钢</v>
      </c>
      <c r="C7128" s="2" t="str">
        <f>'[1]2025年已发货'!C:C</f>
        <v>HRB500EФ16*9m</v>
      </c>
      <c r="D7128" s="2" t="str">
        <f>'[1]2025年已发货'!D:D</f>
        <v>吨</v>
      </c>
      <c r="E7128" s="2">
        <f>'[1]2025年已发货'!E:E</f>
        <v>60</v>
      </c>
      <c r="F7128" s="4">
        <f>'[1]2025年已发货'!F:F</f>
        <v>45912</v>
      </c>
      <c r="G7128" s="2" t="str">
        <f>'[1]2025年已发货'!G:G</f>
        <v>（中核中原-温江北林医养综合体项目）四川省成都市温江区万春大道第三人民医院东</v>
      </c>
      <c r="H7128" s="2" t="str">
        <f>'[1]2025年已发货'!H:H</f>
        <v>蔡杰</v>
      </c>
      <c r="I7128" s="2">
        <f>'[1]2025年已发货'!I:I</f>
        <v>18875129329</v>
      </c>
      <c r="J7128" s="2" vm="1" t="e">
        <f>_xlfn._xlws.FILTER(辅助信息!D:D,辅助信息!G:G=G7128)</f>
        <v>#VALUE!</v>
      </c>
    </row>
    <row r="7129" spans="1:10">
      <c r="A7129" s="2" t="str">
        <f>'[1]2025年已发货'!A:A</f>
        <v>润耀</v>
      </c>
      <c r="B7129" s="2" t="str">
        <f>'[1]2025年已发货'!B:B</f>
        <v>螺纹钢</v>
      </c>
      <c r="C7129" s="2" t="str">
        <f>'[1]2025年已发货'!C:C</f>
        <v>HRB500EФ20*9m</v>
      </c>
      <c r="D7129" s="2" t="str">
        <f>'[1]2025年已发货'!D:D</f>
        <v>吨</v>
      </c>
      <c r="E7129" s="2">
        <f>'[1]2025年已发货'!E:E</f>
        <v>10</v>
      </c>
      <c r="F7129" s="4">
        <f>'[1]2025年已发货'!F:F</f>
        <v>45912</v>
      </c>
      <c r="G7129" s="2" t="str">
        <f>'[1]2025年已发货'!G:G</f>
        <v>（中核中原-温江北林医养综合体项目）四川省成都市温江区万春大道第三人民医院东</v>
      </c>
      <c r="H7129" s="2" t="str">
        <f>'[1]2025年已发货'!H:H</f>
        <v>蔡杰</v>
      </c>
      <c r="I7129" s="2">
        <f>'[1]2025年已发货'!I:I</f>
        <v>18875129329</v>
      </c>
      <c r="J7129" s="2" vm="1" t="e">
        <f>_xlfn._xlws.FILTER(辅助信息!D:D,辅助信息!G:G=G7129)</f>
        <v>#VALUE!</v>
      </c>
    </row>
    <row r="7130" spans="1:10">
      <c r="A7130" s="2" t="str">
        <f>'[1]2025年已发货'!A:A</f>
        <v>润耀</v>
      </c>
      <c r="B7130" s="2" t="str">
        <f>'[1]2025年已发货'!B:B</f>
        <v>螺纹钢</v>
      </c>
      <c r="C7130" s="2" t="str">
        <f>'[1]2025年已发货'!C:C</f>
        <v>HRB500EФ20*12m</v>
      </c>
      <c r="D7130" s="2" t="str">
        <f>'[1]2025年已发货'!D:D</f>
        <v>吨</v>
      </c>
      <c r="E7130" s="2">
        <f>'[1]2025年已发货'!E:E</f>
        <v>13</v>
      </c>
      <c r="F7130" s="4">
        <f>'[1]2025年已发货'!F:F</f>
        <v>45912</v>
      </c>
      <c r="G7130" s="2" t="str">
        <f>'[1]2025年已发货'!G:G</f>
        <v>（中核中原-温江北林医养综合体项目）四川省成都市温江区万春大道第三人民医院东</v>
      </c>
      <c r="H7130" s="2" t="str">
        <f>'[1]2025年已发货'!H:H</f>
        <v>蔡杰</v>
      </c>
      <c r="I7130" s="2">
        <f>'[1]2025年已发货'!I:I</f>
        <v>18875129329</v>
      </c>
      <c r="J7130" s="2" vm="1" t="e">
        <f>_xlfn._xlws.FILTER(辅助信息!D:D,辅助信息!G:G=G7130)</f>
        <v>#VALUE!</v>
      </c>
    </row>
    <row r="7131" spans="1:10">
      <c r="A7131" s="2" t="str">
        <f>'[1]2025年已发货'!A:A</f>
        <v>润耀</v>
      </c>
      <c r="B7131" s="2" t="str">
        <f>'[1]2025年已发货'!B:B</f>
        <v>螺纹钢</v>
      </c>
      <c r="C7131" s="2" t="str">
        <f>'[1]2025年已发货'!C:C</f>
        <v>HRB500EФ25*9m</v>
      </c>
      <c r="D7131" s="2" t="str">
        <f>'[1]2025年已发货'!D:D</f>
        <v>吨</v>
      </c>
      <c r="E7131" s="2">
        <f>'[1]2025年已发货'!E:E</f>
        <v>25</v>
      </c>
      <c r="F7131" s="4">
        <f>'[1]2025年已发货'!F:F</f>
        <v>45912</v>
      </c>
      <c r="G7131" s="2" t="str">
        <f>'[1]2025年已发货'!G:G</f>
        <v>（中核中原-温江北林医养综合体项目）四川省成都市温江区万春大道第三人民医院东</v>
      </c>
      <c r="H7131" s="2" t="str">
        <f>'[1]2025年已发货'!H:H</f>
        <v>蔡杰</v>
      </c>
      <c r="I7131" s="2">
        <f>'[1]2025年已发货'!I:I</f>
        <v>18875129329</v>
      </c>
      <c r="J7131" s="2" vm="1" t="e">
        <f>_xlfn._xlws.FILTER(辅助信息!D:D,辅助信息!G:G=G7131)</f>
        <v>#VALUE!</v>
      </c>
    </row>
    <row r="7132" spans="1:10">
      <c r="A7132" s="2" t="str">
        <f>'[1]2025年已发货'!A:A</f>
        <v>润耀</v>
      </c>
      <c r="B7132" s="2" t="str">
        <f>'[1]2025年已发货'!B:B</f>
        <v>螺纹钢</v>
      </c>
      <c r="C7132" s="2" t="str">
        <f>'[1]2025年已发货'!C:C</f>
        <v>HRB500EФ28*12m</v>
      </c>
      <c r="D7132" s="2" t="str">
        <f>'[1]2025年已发货'!D:D</f>
        <v>吨</v>
      </c>
      <c r="E7132" s="2">
        <f>'[1]2025年已发货'!E:E</f>
        <v>40</v>
      </c>
      <c r="F7132" s="4">
        <f>'[1]2025年已发货'!F:F</f>
        <v>45912</v>
      </c>
      <c r="G7132" s="2" t="str">
        <f>'[1]2025年已发货'!G:G</f>
        <v>（中核中原-温江北林医养综合体项目）四川省成都市温江区万春大道第三人民医院东</v>
      </c>
      <c r="H7132" s="2" t="str">
        <f>'[1]2025年已发货'!H:H</f>
        <v>蔡杰</v>
      </c>
      <c r="I7132" s="2">
        <f>'[1]2025年已发货'!I:I</f>
        <v>18875129329</v>
      </c>
      <c r="J7132" s="2" vm="1" t="e">
        <f>_xlfn._xlws.FILTER(辅助信息!D:D,辅助信息!G:G=G7132)</f>
        <v>#VALUE!</v>
      </c>
    </row>
    <row r="7133" spans="1:10">
      <c r="A7133" s="2" t="str">
        <f>'[1]2025年已发货'!A:A</f>
        <v>润耀</v>
      </c>
      <c r="B7133" s="2" t="str">
        <f>'[1]2025年已发货'!B:B</f>
        <v>螺纹钢</v>
      </c>
      <c r="C7133" s="2" t="str">
        <f>'[1]2025年已发货'!C:C</f>
        <v>HRB400EФ12*9m</v>
      </c>
      <c r="D7133" s="2" t="str">
        <f>'[1]2025年已发货'!D:D</f>
        <v>吨</v>
      </c>
      <c r="E7133" s="2">
        <f>'[1]2025年已发货'!E:E</f>
        <v>105</v>
      </c>
      <c r="F7133" s="4">
        <f>'[1]2025年已发货'!F:F</f>
        <v>45912</v>
      </c>
      <c r="G7133" s="2" t="str">
        <f>'[1]2025年已发货'!G:G</f>
        <v>（中铁八局康新高速TJ4-1标）四川省甘孜州康定市新都桥镇超限载检测站</v>
      </c>
      <c r="H7133" s="2" t="str">
        <f>'[1]2025年已发货'!H:H</f>
        <v>刘俊</v>
      </c>
      <c r="I7133" s="2">
        <f>'[1]2025年已发货'!I:I</f>
        <v>18587764925</v>
      </c>
      <c r="J7133" s="2" vm="1" t="e">
        <f>_xlfn._xlws.FILTER(辅助信息!D:D,辅助信息!G:G=G7133)</f>
        <v>#VALUE!</v>
      </c>
    </row>
    <row r="7134" spans="1:10">
      <c r="A7134" s="2" t="str">
        <f>'[1]2025年已发货'!A:A</f>
        <v>润耀</v>
      </c>
      <c r="B7134" s="2" t="str">
        <f>'[1]2025年已发货'!B:B</f>
        <v>盘螺</v>
      </c>
      <c r="C7134" s="2" t="str">
        <f>'[1]2025年已发货'!C:C</f>
        <v>HRB400EΦ8</v>
      </c>
      <c r="D7134" s="2" t="str">
        <f>'[1]2025年已发货'!D:D</f>
        <v>吨</v>
      </c>
      <c r="E7134" s="2">
        <f>'[1]2025年已发货'!E:E</f>
        <v>28</v>
      </c>
      <c r="F7134" s="4">
        <f>'[1]2025年已发货'!F:F</f>
        <v>45913</v>
      </c>
      <c r="G7134" s="2" t="str">
        <f>'[1]2025年已发货'!G:G</f>
        <v>（中铁九桥康新高速TJ1-3标）四川省甘孜州康定市折多塘村车管所旁（使用德胜、威钢、成实）</v>
      </c>
      <c r="H7134" s="2" t="str">
        <f>'[1]2025年已发货'!H:H</f>
        <v>王营光</v>
      </c>
      <c r="I7134" s="2">
        <f>'[1]2025年已发货'!I:I</f>
        <v>13479287250</v>
      </c>
      <c r="J7134" s="2" vm="1" t="e">
        <f>_xlfn._xlws.FILTER(辅助信息!D:D,辅助信息!G:G=G7134)</f>
        <v>#VALUE!</v>
      </c>
    </row>
    <row r="7135" spans="1:10">
      <c r="A7135" s="2" t="str">
        <f>'[1]2025年已发货'!A:A</f>
        <v>润耀</v>
      </c>
      <c r="B7135" s="2" t="str">
        <f>'[1]2025年已发货'!B:B</f>
        <v>螺纹钢</v>
      </c>
      <c r="C7135" s="2" t="str">
        <f>'[1]2025年已发货'!C:C</f>
        <v>HRB400EФ16*9m</v>
      </c>
      <c r="D7135" s="2" t="str">
        <f>'[1]2025年已发货'!D:D</f>
        <v>吨</v>
      </c>
      <c r="E7135" s="2">
        <f>'[1]2025年已发货'!E:E</f>
        <v>3</v>
      </c>
      <c r="F7135" s="4">
        <f>'[1]2025年已发货'!F:F</f>
        <v>45913</v>
      </c>
      <c r="G7135" s="2" t="str">
        <f>'[1]2025年已发货'!G:G</f>
        <v>（中铁九桥康新高速TJ1-3标）四川省甘孜州康定市折多塘村车管所旁（使用德胜、威钢、成实）</v>
      </c>
      <c r="H7135" s="2" t="str">
        <f>'[1]2025年已发货'!H:H</f>
        <v>王营光</v>
      </c>
      <c r="I7135" s="2">
        <f>'[1]2025年已发货'!I:I</f>
        <v>13479287250</v>
      </c>
      <c r="J7135" s="2" vm="1" t="e">
        <f>_xlfn._xlws.FILTER(辅助信息!D:D,辅助信息!G:G=G7135)</f>
        <v>#VALUE!</v>
      </c>
    </row>
    <row r="7136" spans="1:10">
      <c r="A7136" s="2" t="str">
        <f>'[1]2025年已发货'!A:A</f>
        <v>润耀</v>
      </c>
      <c r="B7136" s="2" t="str">
        <f>'[1]2025年已发货'!B:B</f>
        <v>螺纹钢</v>
      </c>
      <c r="C7136" s="2" t="str">
        <f>'[1]2025年已发货'!C:C</f>
        <v>HRB400EФ20*9m</v>
      </c>
      <c r="D7136" s="2" t="str">
        <f>'[1]2025年已发货'!D:D</f>
        <v>吨</v>
      </c>
      <c r="E7136" s="2">
        <f>'[1]2025年已发货'!E:E</f>
        <v>3</v>
      </c>
      <c r="F7136" s="4">
        <f>'[1]2025年已发货'!F:F</f>
        <v>45913</v>
      </c>
      <c r="G7136" s="2" t="str">
        <f>'[1]2025年已发货'!G:G</f>
        <v>（中铁九桥康新高速TJ1-3标）四川省甘孜州康定市折多塘村车管所旁（使用德胜、威钢、成实）</v>
      </c>
      <c r="H7136" s="2" t="str">
        <f>'[1]2025年已发货'!H:H</f>
        <v>王营光</v>
      </c>
      <c r="I7136" s="2">
        <f>'[1]2025年已发货'!I:I</f>
        <v>13479287250</v>
      </c>
      <c r="J7136" s="2" vm="1" t="e">
        <f>_xlfn._xlws.FILTER(辅助信息!D:D,辅助信息!G:G=G7136)</f>
        <v>#VALUE!</v>
      </c>
    </row>
    <row r="7137" spans="1:10">
      <c r="A7137" s="2" t="str">
        <f>'[1]2025年已发货'!A:A</f>
        <v>德胜</v>
      </c>
      <c r="B7137" s="2" t="str">
        <f>'[1]2025年已发货'!B:B</f>
        <v>螺纹钢</v>
      </c>
      <c r="C7137" s="2" t="str">
        <f>'[1]2025年已发货'!C:C</f>
        <v>HRB400E 22mm*9米</v>
      </c>
      <c r="D7137" s="2" t="str">
        <f>'[1]2025年已发货'!D:D</f>
        <v>吨</v>
      </c>
      <c r="E7137" s="2">
        <f>'[1]2025年已发货'!E:E</f>
        <v>12</v>
      </c>
      <c r="F7137" s="4">
        <f>'[1]2025年已发货'!F:F</f>
        <v>45913</v>
      </c>
      <c r="G7137" s="2" t="str">
        <f>'[1]2025年已发货'!G:G</f>
        <v>（中铁十局-资乐高速4标）四川省眉山市仁寿县彰加镇促进村中铁十局2#钢筋厂</v>
      </c>
      <c r="H7137" s="2" t="str">
        <f>'[1]2025年已发货'!H:H</f>
        <v>杨飞</v>
      </c>
      <c r="I7137" s="2">
        <f>'[1]2025年已发货'!I:I</f>
        <v>15667998777</v>
      </c>
      <c r="J7137" s="2" vm="1" t="e">
        <f>_xlfn._xlws.FILTER(辅助信息!D:D,辅助信息!G:G=G7137)</f>
        <v>#VALUE!</v>
      </c>
    </row>
    <row r="7138" spans="1:10">
      <c r="A7138" s="2" t="str">
        <f>'[1]2025年已发货'!A:A</f>
        <v>德胜</v>
      </c>
      <c r="B7138" s="2" t="str">
        <f>'[1]2025年已发货'!B:B</f>
        <v>螺纹钢</v>
      </c>
      <c r="C7138" s="2" t="str">
        <f>'[1]2025年已发货'!C:C</f>
        <v>HRB400E 20mm*9米</v>
      </c>
      <c r="D7138" s="2" t="str">
        <f>'[1]2025年已发货'!D:D</f>
        <v>吨</v>
      </c>
      <c r="E7138" s="2">
        <f>'[1]2025年已发货'!E:E</f>
        <v>22</v>
      </c>
      <c r="F7138" s="4">
        <f>'[1]2025年已发货'!F:F</f>
        <v>45913</v>
      </c>
      <c r="G7138" s="2" t="str">
        <f>'[1]2025年已发货'!G:G</f>
        <v>（中铁十局-资乐高速4标）四川省眉山市仁寿县彰加镇促进村中铁十局2#钢筋厂</v>
      </c>
      <c r="H7138" s="2" t="str">
        <f>'[1]2025年已发货'!H:H</f>
        <v>杨飞</v>
      </c>
      <c r="I7138" s="2">
        <f>'[1]2025年已发货'!I:I</f>
        <v>15667998777</v>
      </c>
      <c r="J7138" s="2" vm="1" t="e">
        <f>_xlfn._xlws.FILTER(辅助信息!D:D,辅助信息!G:G=G7138)</f>
        <v>#VALUE!</v>
      </c>
    </row>
    <row r="7139" spans="1:10">
      <c r="A7139" s="2" t="str">
        <f>'[1]2025年已发货'!A:A</f>
        <v>德胜</v>
      </c>
      <c r="B7139" s="2" t="str">
        <f>'[1]2025年已发货'!B:B</f>
        <v>螺纹钢</v>
      </c>
      <c r="C7139" s="2" t="str">
        <f>'[1]2025年已发货'!C:C</f>
        <v>HRB400E Φ32 12m</v>
      </c>
      <c r="D7139" s="2" t="str">
        <f>'[1]2025年已发货'!D:D</f>
        <v>吨</v>
      </c>
      <c r="E7139" s="2">
        <f>'[1]2025年已发货'!E:E</f>
        <v>35</v>
      </c>
      <c r="F7139" s="4">
        <f>'[1]2025年已发货'!F:F</f>
        <v>45913</v>
      </c>
      <c r="G7139" s="2" t="str">
        <f>'[1]2025年已发货'!G:G</f>
        <v>（中铁三局成渝扩容ZCB3-1项目部）内江市胜利收费站红绿灯500米</v>
      </c>
      <c r="H7139" s="2" t="str">
        <f>'[1]2025年已发货'!H:H</f>
        <v>王岩</v>
      </c>
      <c r="I7139" s="2">
        <f>'[1]2025年已发货'!I:I</f>
        <v>17634813323</v>
      </c>
      <c r="J7139" s="2" vm="1" t="e">
        <f>_xlfn._xlws.FILTER(辅助信息!D:D,辅助信息!G:G=G7139)</f>
        <v>#VALUE!</v>
      </c>
    </row>
    <row r="7140" spans="1:10">
      <c r="A7140" s="2" t="str">
        <f>'[1]2025年已发货'!A:A</f>
        <v>德胜</v>
      </c>
      <c r="B7140" s="2" t="str">
        <f>'[1]2025年已发货'!B:B</f>
        <v>螺纹钢</v>
      </c>
      <c r="C7140" s="2" t="str">
        <f>'[1]2025年已发货'!C:C</f>
        <v>HRB400E Φ25 9m</v>
      </c>
      <c r="D7140" s="2" t="str">
        <f>'[1]2025年已发货'!D:D</f>
        <v>吨</v>
      </c>
      <c r="E7140" s="2">
        <f>'[1]2025年已发货'!E:E</f>
        <v>25</v>
      </c>
      <c r="F7140" s="4">
        <f>'[1]2025年已发货'!F:F</f>
        <v>45913</v>
      </c>
      <c r="G7140" s="2" t="str">
        <f>'[1]2025年已发货'!G:G</f>
        <v>（中铁三局成渝扩容ZCB3-1项目部）内江市胜利收费站红绿灯500米</v>
      </c>
      <c r="H7140" s="2" t="str">
        <f>'[1]2025年已发货'!H:H</f>
        <v>王岩</v>
      </c>
      <c r="I7140" s="2">
        <f>'[1]2025年已发货'!I:I</f>
        <v>17634813323</v>
      </c>
      <c r="J7140" s="2" vm="1" t="e">
        <f>_xlfn._xlws.FILTER(辅助信息!D:D,辅助信息!G:G=G7140)</f>
        <v>#VALUE!</v>
      </c>
    </row>
    <row r="7141" spans="1:10">
      <c r="A7141" s="2" t="str">
        <f>'[1]2025年已发货'!A:A</f>
        <v>德胜</v>
      </c>
      <c r="B7141" s="2" t="str">
        <f>'[1]2025年已发货'!B:B</f>
        <v>螺纹钢</v>
      </c>
      <c r="C7141" s="2" t="str">
        <f>'[1]2025年已发货'!C:C</f>
        <v>HRB400E Φ20 9m</v>
      </c>
      <c r="D7141" s="2" t="str">
        <f>'[1]2025年已发货'!D:D</f>
        <v>吨</v>
      </c>
      <c r="E7141" s="2">
        <f>'[1]2025年已发货'!E:E</f>
        <v>10</v>
      </c>
      <c r="F7141" s="4">
        <f>'[1]2025年已发货'!F:F</f>
        <v>45913</v>
      </c>
      <c r="G7141" s="2" t="str">
        <f>'[1]2025年已发货'!G:G</f>
        <v>（中铁三局成渝扩容ZCB3-1项目部）内江市胜利收费站红绿灯500米</v>
      </c>
      <c r="H7141" s="2" t="str">
        <f>'[1]2025年已发货'!H:H</f>
        <v>王岩</v>
      </c>
      <c r="I7141" s="2">
        <f>'[1]2025年已发货'!I:I</f>
        <v>17634813323</v>
      </c>
      <c r="J7141" s="2" vm="1" t="e">
        <f>_xlfn._xlws.FILTER(辅助信息!D:D,辅助信息!G:G=G7141)</f>
        <v>#VALUE!</v>
      </c>
    </row>
    <row r="7142" spans="1:10">
      <c r="A7142" s="2" t="str">
        <f>'[1]2025年已发货'!A:A</f>
        <v>德胜</v>
      </c>
      <c r="B7142" s="2" t="str">
        <f>'[1]2025年已发货'!B:B</f>
        <v>螺纹钢</v>
      </c>
      <c r="C7142" s="2" t="str">
        <f>'[1]2025年已发货'!C:C</f>
        <v>HRB400E Φ12 12m</v>
      </c>
      <c r="D7142" s="2" t="str">
        <f>'[1]2025年已发货'!D:D</f>
        <v>吨</v>
      </c>
      <c r="E7142" s="2">
        <f>'[1]2025年已发货'!E:E</f>
        <v>70</v>
      </c>
      <c r="F7142" s="4">
        <f>'[1]2025年已发货'!F:F</f>
        <v>45913</v>
      </c>
      <c r="G7142" s="2" t="str">
        <f>'[1]2025年已发货'!G:G</f>
        <v>（中铁五局-成渝扩容3标）四川省资阳市雁江区伍隍镇铺子村雁江区X138</v>
      </c>
      <c r="H7142" s="2" t="str">
        <f>'[1]2025年已发货'!H:H</f>
        <v>王健</v>
      </c>
      <c r="I7142" s="2">
        <f>'[1]2025年已发货'!I:I</f>
        <v>17726168395</v>
      </c>
      <c r="J7142" s="2" vm="1" t="e">
        <f>_xlfn._xlws.FILTER(辅助信息!D:D,辅助信息!G:G=G7142)</f>
        <v>#VALUE!</v>
      </c>
    </row>
    <row r="7143" spans="1:10">
      <c r="A7143" s="2" t="str">
        <f>'[1]2025年已发货'!A:A</f>
        <v>德胜</v>
      </c>
      <c r="B7143" s="2" t="str">
        <f>'[1]2025年已发货'!B:B</f>
        <v>螺纹钢</v>
      </c>
      <c r="C7143" s="2" t="str">
        <f>'[1]2025年已发货'!C:C</f>
        <v>HRB400E Φ22 12m</v>
      </c>
      <c r="D7143" s="2" t="str">
        <f>'[1]2025年已发货'!D:D</f>
        <v>吨</v>
      </c>
      <c r="E7143" s="2">
        <f>'[1]2025年已发货'!E:E</f>
        <v>35</v>
      </c>
      <c r="F7143" s="4">
        <f>'[1]2025年已发货'!F:F</f>
        <v>45913</v>
      </c>
      <c r="G7143" s="2" t="str">
        <f>'[1]2025年已发货'!G:G</f>
        <v>（中铁五局-成渝扩容3标）四川省资阳市雁江区伍隍镇铺子村雁江区X138</v>
      </c>
      <c r="H7143" s="2" t="str">
        <f>'[1]2025年已发货'!H:H</f>
        <v>王健</v>
      </c>
      <c r="I7143" s="2">
        <f>'[1]2025年已发货'!I:I</f>
        <v>17726168395</v>
      </c>
      <c r="J7143" s="2" vm="1" t="e">
        <f>_xlfn._xlws.FILTER(辅助信息!D:D,辅助信息!G:G=G7143)</f>
        <v>#VALUE!</v>
      </c>
    </row>
    <row r="7144" spans="1:10">
      <c r="A7144" s="2" t="str">
        <f>'[1]2025年已发货'!A:A</f>
        <v>德胜</v>
      </c>
      <c r="B7144" s="2" t="str">
        <f>'[1]2025年已发货'!B:B</f>
        <v>螺纹钢</v>
      </c>
      <c r="C7144" s="2" t="str">
        <f>'[1]2025年已发货'!C:C</f>
        <v>HRB400E Φ12×9米</v>
      </c>
      <c r="D7144" s="2" t="str">
        <f>'[1]2025年已发货'!D:D</f>
        <v>吨</v>
      </c>
      <c r="E7144" s="2">
        <f>'[1]2025年已发货'!E:E</f>
        <v>22</v>
      </c>
      <c r="F7144" s="4">
        <f>'[1]2025年已发货'!F:F</f>
        <v>45913</v>
      </c>
      <c r="G7144" s="2" t="str">
        <f>'[1]2025年已发货'!G:G</f>
        <v>（自永1标八局二分公司二分部）自贡市仙市枢纽</v>
      </c>
      <c r="H7144" s="2" t="str">
        <f>'[1]2025年已发货'!H:H</f>
        <v>李锐</v>
      </c>
      <c r="I7144" s="2">
        <f>'[1]2025年已发货'!I:I</f>
        <v>13890668545</v>
      </c>
      <c r="J7144" s="2" vm="1" t="e">
        <f>_xlfn._xlws.FILTER(辅助信息!D:D,辅助信息!G:G=G7144)</f>
        <v>#VALUE!</v>
      </c>
    </row>
    <row r="7145" spans="1:10">
      <c r="A7145" s="2" t="str">
        <f>'[1]2025年已发货'!A:A</f>
        <v>德胜</v>
      </c>
      <c r="B7145" s="2" t="str">
        <f>'[1]2025年已发货'!B:B</f>
        <v>螺纹钢</v>
      </c>
      <c r="C7145" s="2" t="str">
        <f>'[1]2025年已发货'!C:C</f>
        <v>HRB400E Φ28×9米</v>
      </c>
      <c r="D7145" s="2" t="str">
        <f>'[1]2025年已发货'!D:D</f>
        <v>吨</v>
      </c>
      <c r="E7145" s="2">
        <f>'[1]2025年已发货'!E:E</f>
        <v>14</v>
      </c>
      <c r="F7145" s="4">
        <f>'[1]2025年已发货'!F:F</f>
        <v>45913</v>
      </c>
      <c r="G7145" s="2" t="str">
        <f>'[1]2025年已发货'!G:G</f>
        <v>（自永1标八局二分公司二分部）自贡市仙市枢纽</v>
      </c>
      <c r="H7145" s="2" t="str">
        <f>'[1]2025年已发货'!H:H</f>
        <v>李锐</v>
      </c>
      <c r="I7145" s="2">
        <f>'[1]2025年已发货'!I:I</f>
        <v>13890668545</v>
      </c>
      <c r="J7145" s="2" vm="1" t="e">
        <f>_xlfn._xlws.FILTER(辅助信息!D:D,辅助信息!G:G=G7145)</f>
        <v>#VALUE!</v>
      </c>
    </row>
    <row r="7146" spans="1:10">
      <c r="A7146" s="2" t="str">
        <f>'[1]2025年已发货'!A:A</f>
        <v>润耀</v>
      </c>
      <c r="B7146" s="2" t="str">
        <f>'[1]2025年已发货'!B:B</f>
        <v>螺纹钢</v>
      </c>
      <c r="C7146" s="2" t="str">
        <f>'[1]2025年已发货'!C:C</f>
        <v>HRB500E Φ28 12m</v>
      </c>
      <c r="D7146" s="2" t="str">
        <f>'[1]2025年已发货'!D:D</f>
        <v>吨</v>
      </c>
      <c r="E7146" s="2">
        <f>'[1]2025年已发货'!E:E</f>
        <v>35</v>
      </c>
      <c r="F7146" s="4">
        <f>'[1]2025年已发货'!F:F</f>
        <v>45914</v>
      </c>
      <c r="G7146" s="2" t="str">
        <f>'[1]2025年已发货'!G:G</f>
        <v>（中铁广州局-资乐高速5标）四川省眉山市东坡区多悦镇挖治田</v>
      </c>
      <c r="H7146" s="2" t="str">
        <f>'[1]2025年已发货'!H:H</f>
        <v>伍红林</v>
      </c>
      <c r="I7146" s="2">
        <f>'[1]2025年已发货'!I:I</f>
        <v>18683860677</v>
      </c>
      <c r="J7146" s="2" vm="1" t="e">
        <f>_xlfn._xlws.FILTER(辅助信息!D:D,辅助信息!G:G=G7146)</f>
        <v>#VALUE!</v>
      </c>
    </row>
    <row r="7147" spans="1:10">
      <c r="A7147" s="2" t="str">
        <f>'[1]2025年已发货'!A:A</f>
        <v>润耀</v>
      </c>
      <c r="B7147" s="2" t="str">
        <f>'[1]2025年已发货'!B:B</f>
        <v>盘螺</v>
      </c>
      <c r="C7147" s="2" t="str">
        <f>'[1]2025年已发货'!C:C</f>
        <v>HRB400E Φ12</v>
      </c>
      <c r="D7147" s="2" t="str">
        <f>'[1]2025年已发货'!D:D</f>
        <v>吨</v>
      </c>
      <c r="E7147" s="2">
        <f>'[1]2025年已发货'!E:E</f>
        <v>70</v>
      </c>
      <c r="F7147" s="4">
        <f>'[1]2025年已发货'!F:F</f>
        <v>45914</v>
      </c>
      <c r="G7147" s="2" t="str">
        <f>'[1]2025年已发货'!G:G</f>
        <v>（中铁广州局-资乐高速5标）四川省乐山市井研县希望大道116号2号梁场</v>
      </c>
      <c r="H7147" s="2" t="str">
        <f>'[1]2025年已发货'!H:H</f>
        <v>廖俊杰</v>
      </c>
      <c r="I7147" s="2">
        <f>'[1]2025年已发货'!I:I</f>
        <v>15775100965</v>
      </c>
      <c r="J7147" s="2" vm="1" t="e">
        <f>_xlfn._xlws.FILTER(辅助信息!D:D,辅助信息!G:G=G7147)</f>
        <v>#VALUE!</v>
      </c>
    </row>
    <row r="7148" spans="1:10">
      <c r="A7148" s="2" t="str">
        <f>'[1]2025年已发货'!A:A</f>
        <v>润耀</v>
      </c>
      <c r="B7148" s="2" t="str">
        <f>'[1]2025年已发货'!B:B</f>
        <v>盘螺</v>
      </c>
      <c r="C7148" s="2" t="str">
        <f>'[1]2025年已发货'!C:C</f>
        <v>HRB400E Φ12</v>
      </c>
      <c r="D7148" s="2" t="str">
        <f>'[1]2025年已发货'!D:D</f>
        <v>吨</v>
      </c>
      <c r="E7148" s="2">
        <f>'[1]2025年已发货'!E:E</f>
        <v>35</v>
      </c>
      <c r="F7148" s="4">
        <f>'[1]2025年已发货'!F:F</f>
        <v>45914</v>
      </c>
      <c r="G7148" s="2" t="str">
        <f>'[1]2025年已发货'!G:G</f>
        <v>（中铁五局-成渝扩容3标）四川省资阳市雁江区伍隍镇铺子村雁江区X138</v>
      </c>
      <c r="H7148" s="2" t="str">
        <f>'[1]2025年已发货'!H:H</f>
        <v>王健</v>
      </c>
      <c r="I7148" s="2">
        <f>'[1]2025年已发货'!I:I</f>
        <v>17726168395</v>
      </c>
      <c r="J7148" s="2" vm="1" t="e">
        <f>_xlfn._xlws.FILTER(辅助信息!D:D,辅助信息!G:G=G7148)</f>
        <v>#VALUE!</v>
      </c>
    </row>
    <row r="7149" spans="1:10">
      <c r="A7149" s="2" t="str">
        <f>'[1]2025年已发货'!A:A</f>
        <v>鑫泉</v>
      </c>
      <c r="B7149" s="2" t="str">
        <f>'[1]2025年已发货'!B:B</f>
        <v>盘螺</v>
      </c>
      <c r="C7149" s="2" t="str">
        <f>'[1]2025年已发货'!C:C</f>
        <v>HRB400E Φ8</v>
      </c>
      <c r="D7149" s="2" t="str">
        <f>'[1]2025年已发货'!D:D</f>
        <v>吨</v>
      </c>
      <c r="E7149" s="2">
        <f>'[1]2025年已发货'!E:E</f>
        <v>3</v>
      </c>
      <c r="F7149" s="4">
        <f>'[1]2025年已发货'!F:F</f>
        <v>45914</v>
      </c>
      <c r="G7149" s="2" t="str">
        <f>'[1]2025年已发货'!G:G</f>
        <v>（中拓眉山视高学校）四川省眉山天府新区视高街道片区川港大道 中国五冶集团西藏完全中学工程项目</v>
      </c>
      <c r="H7149" s="2" t="str">
        <f>'[1]2025年已发货'!H:H</f>
        <v>黄一峰</v>
      </c>
      <c r="I7149" s="2">
        <f>'[1]2025年已发货'!I:I</f>
        <v>18650299633</v>
      </c>
      <c r="J7149" s="2" vm="1" t="e">
        <f>_xlfn._xlws.FILTER(辅助信息!D:D,辅助信息!G:G=G7149)</f>
        <v>#VALUE!</v>
      </c>
    </row>
    <row r="7150" spans="1:10">
      <c r="A7150" s="2" t="str">
        <f>'[1]2025年已发货'!A:A</f>
        <v>鑫泉</v>
      </c>
      <c r="B7150" s="2" t="str">
        <f>'[1]2025年已发货'!B:B</f>
        <v>盘螺</v>
      </c>
      <c r="C7150" s="2" t="str">
        <f>'[1]2025年已发货'!C:C</f>
        <v>HRB400E Φ10</v>
      </c>
      <c r="D7150" s="2" t="str">
        <f>'[1]2025年已发货'!D:D</f>
        <v>吨</v>
      </c>
      <c r="E7150" s="2">
        <f>'[1]2025年已发货'!E:E</f>
        <v>80</v>
      </c>
      <c r="F7150" s="4">
        <f>'[1]2025年已发货'!F:F</f>
        <v>45914</v>
      </c>
      <c r="G7150" s="2" t="str">
        <f>'[1]2025年已发货'!G:G</f>
        <v>（中拓眉山视高学校）四川省眉山天府新区视高街道片区川港大道 中国五冶集团西藏完全中学工程项目</v>
      </c>
      <c r="H7150" s="2" t="str">
        <f>'[1]2025年已发货'!H:H</f>
        <v>黄一峰</v>
      </c>
      <c r="I7150" s="2">
        <f>'[1]2025年已发货'!I:I</f>
        <v>18650299633</v>
      </c>
      <c r="J7150" s="2" vm="1" t="e">
        <f>_xlfn._xlws.FILTER(辅助信息!D:D,辅助信息!G:G=G7150)</f>
        <v>#VALUE!</v>
      </c>
    </row>
    <row r="7151" spans="1:10">
      <c r="A7151" s="2" t="str">
        <f>'[1]2025年已发货'!A:A</f>
        <v>鑫泉</v>
      </c>
      <c r="B7151" s="2" t="str">
        <f>'[1]2025年已发货'!B:B</f>
        <v>盘螺</v>
      </c>
      <c r="C7151" s="2" t="str">
        <f>'[1]2025年已发货'!C:C</f>
        <v>HRB400E Φ12</v>
      </c>
      <c r="D7151" s="2" t="str">
        <f>'[1]2025年已发货'!D:D</f>
        <v>吨</v>
      </c>
      <c r="E7151" s="2">
        <f>'[1]2025年已发货'!E:E</f>
        <v>10</v>
      </c>
      <c r="F7151" s="4">
        <f>'[1]2025年已发货'!F:F</f>
        <v>45914</v>
      </c>
      <c r="G7151" s="2" t="str">
        <f>'[1]2025年已发货'!G:G</f>
        <v>（中拓眉山视高学校）四川省眉山天府新区视高街道片区川港大道 中国五冶集团西藏完全中学工程项目</v>
      </c>
      <c r="H7151" s="2" t="str">
        <f>'[1]2025年已发货'!H:H</f>
        <v>黄一峰</v>
      </c>
      <c r="I7151" s="2">
        <f>'[1]2025年已发货'!I:I</f>
        <v>18650299633</v>
      </c>
      <c r="J7151" s="2" vm="1" t="e">
        <f>_xlfn._xlws.FILTER(辅助信息!D:D,辅助信息!G:G=G7151)</f>
        <v>#VALUE!</v>
      </c>
    </row>
    <row r="7152" spans="1:10">
      <c r="A7152" s="2" t="str">
        <f>'[1]2025年已发货'!A:A</f>
        <v>鑫泉</v>
      </c>
      <c r="B7152" s="2" t="str">
        <f>'[1]2025年已发货'!B:B</f>
        <v>螺纹钢</v>
      </c>
      <c r="C7152" s="2" t="str">
        <f>'[1]2025年已发货'!C:C</f>
        <v>HRB400E Φ14</v>
      </c>
      <c r="D7152" s="2" t="str">
        <f>'[1]2025年已发货'!D:D</f>
        <v>吨</v>
      </c>
      <c r="E7152" s="2">
        <f>'[1]2025年已发货'!E:E</f>
        <v>15</v>
      </c>
      <c r="F7152" s="4">
        <f>'[1]2025年已发货'!F:F</f>
        <v>45914</v>
      </c>
      <c r="G7152" s="2" t="str">
        <f>'[1]2025年已发货'!G:G</f>
        <v>（中拓眉山视高学校）四川省眉山天府新区视高街道片区川港大道 中国五冶集团西藏完全中学工程项目</v>
      </c>
      <c r="H7152" s="2" t="str">
        <f>'[1]2025年已发货'!H:H</f>
        <v>黄一峰</v>
      </c>
      <c r="I7152" s="2">
        <f>'[1]2025年已发货'!I:I</f>
        <v>18650299633</v>
      </c>
      <c r="J7152" s="2" vm="1" t="e">
        <f>_xlfn._xlws.FILTER(辅助信息!D:D,辅助信息!G:G=G7152)</f>
        <v>#VALUE!</v>
      </c>
    </row>
    <row r="7153" spans="1:10">
      <c r="A7153" s="2" t="str">
        <f>'[1]2025年已发货'!A:A</f>
        <v>鑫泉</v>
      </c>
      <c r="B7153" s="2" t="str">
        <f>'[1]2025年已发货'!B:B</f>
        <v>螺纹钢</v>
      </c>
      <c r="C7153" s="2" t="str">
        <f>'[1]2025年已发货'!C:C</f>
        <v>HRB400E Φ16</v>
      </c>
      <c r="D7153" s="2" t="str">
        <f>'[1]2025年已发货'!D:D</f>
        <v>吨</v>
      </c>
      <c r="E7153" s="2">
        <f>'[1]2025年已发货'!E:E</f>
        <v>10</v>
      </c>
      <c r="F7153" s="4">
        <f>'[1]2025年已发货'!F:F</f>
        <v>45914</v>
      </c>
      <c r="G7153" s="2" t="str">
        <f>'[1]2025年已发货'!G:G</f>
        <v>（中拓眉山视高学校）四川省眉山天府新区视高街道片区川港大道 中国五冶集团西藏完全中学工程项目</v>
      </c>
      <c r="H7153" s="2" t="str">
        <f>'[1]2025年已发货'!H:H</f>
        <v>黄一峰</v>
      </c>
      <c r="I7153" s="2">
        <f>'[1]2025年已发货'!I:I</f>
        <v>18650299633</v>
      </c>
      <c r="J7153" s="2" vm="1" t="e">
        <f>_xlfn._xlws.FILTER(辅助信息!D:D,辅助信息!G:G=G7153)</f>
        <v>#VALUE!</v>
      </c>
    </row>
    <row r="7154" spans="1:10">
      <c r="A7154" s="2" t="str">
        <f>'[1]2025年已发货'!A:A</f>
        <v>鑫泉</v>
      </c>
      <c r="B7154" s="2" t="str">
        <f>'[1]2025年已发货'!B:B</f>
        <v>螺纹钢</v>
      </c>
      <c r="C7154" s="2" t="str">
        <f>'[1]2025年已发货'!C:C</f>
        <v>HRB400E Φ18</v>
      </c>
      <c r="D7154" s="2" t="str">
        <f>'[1]2025年已发货'!D:D</f>
        <v>吨</v>
      </c>
      <c r="E7154" s="2">
        <f>'[1]2025年已发货'!E:E</f>
        <v>20</v>
      </c>
      <c r="F7154" s="4">
        <f>'[1]2025年已发货'!F:F</f>
        <v>45914</v>
      </c>
      <c r="G7154" s="2" t="str">
        <f>'[1]2025年已发货'!G:G</f>
        <v>（中拓眉山视高学校）四川省眉山天府新区视高街道片区川港大道 中国五冶集团西藏完全中学工程项目</v>
      </c>
      <c r="H7154" s="2" t="str">
        <f>'[1]2025年已发货'!H:H</f>
        <v>黄一峰</v>
      </c>
      <c r="I7154" s="2">
        <f>'[1]2025年已发货'!I:I</f>
        <v>18650299633</v>
      </c>
      <c r="J7154" s="2" vm="1" t="e">
        <f>_xlfn._xlws.FILTER(辅助信息!D:D,辅助信息!G:G=G7154)</f>
        <v>#VALUE!</v>
      </c>
    </row>
    <row r="7155" spans="1:10">
      <c r="A7155" s="2" t="str">
        <f>'[1]2025年已发货'!A:A</f>
        <v>鑫泉</v>
      </c>
      <c r="B7155" s="2" t="str">
        <f>'[1]2025年已发货'!B:B</f>
        <v>螺纹钢</v>
      </c>
      <c r="C7155" s="2" t="str">
        <f>'[1]2025年已发货'!C:C</f>
        <v>HRB400E Φ20</v>
      </c>
      <c r="D7155" s="2" t="str">
        <f>'[1]2025年已发货'!D:D</f>
        <v>吨</v>
      </c>
      <c r="E7155" s="2">
        <f>'[1]2025年已发货'!E:E</f>
        <v>80</v>
      </c>
      <c r="F7155" s="4">
        <f>'[1]2025年已发货'!F:F</f>
        <v>45914</v>
      </c>
      <c r="G7155" s="2" t="str">
        <f>'[1]2025年已发货'!G:G</f>
        <v>（中拓眉山视高学校）四川省眉山天府新区视高街道片区川港大道 中国五冶集团西藏完全中学工程项目</v>
      </c>
      <c r="H7155" s="2" t="str">
        <f>'[1]2025年已发货'!H:H</f>
        <v>黄一峰</v>
      </c>
      <c r="I7155" s="2">
        <f>'[1]2025年已发货'!I:I</f>
        <v>18650299633</v>
      </c>
      <c r="J7155" s="2" vm="1" t="e">
        <f>_xlfn._xlws.FILTER(辅助信息!D:D,辅助信息!G:G=G7155)</f>
        <v>#VALUE!</v>
      </c>
    </row>
    <row r="7156" spans="1:10">
      <c r="A7156" s="2" t="str">
        <f>'[1]2025年已发货'!A:A</f>
        <v>鑫泉</v>
      </c>
      <c r="B7156" s="2" t="str">
        <f>'[1]2025年已发货'!B:B</f>
        <v>螺纹钢</v>
      </c>
      <c r="C7156" s="2" t="str">
        <f>'[1]2025年已发货'!C:C</f>
        <v>HRB400E Φ22</v>
      </c>
      <c r="D7156" s="2" t="str">
        <f>'[1]2025年已发货'!D:D</f>
        <v>吨</v>
      </c>
      <c r="E7156" s="2">
        <f>'[1]2025年已发货'!E:E</f>
        <v>60</v>
      </c>
      <c r="F7156" s="4">
        <f>'[1]2025年已发货'!F:F</f>
        <v>45914</v>
      </c>
      <c r="G7156" s="2" t="str">
        <f>'[1]2025年已发货'!G:G</f>
        <v>（中拓眉山视高学校）四川省眉山天府新区视高街道片区川港大道 中国五冶集团西藏完全中学工程项目</v>
      </c>
      <c r="H7156" s="2" t="str">
        <f>'[1]2025年已发货'!H:H</f>
        <v>黄一峰</v>
      </c>
      <c r="I7156" s="2">
        <f>'[1]2025年已发货'!I:I</f>
        <v>18650299633</v>
      </c>
      <c r="J7156" s="2" vm="1" t="e">
        <f>_xlfn._xlws.FILTER(辅助信息!D:D,辅助信息!G:G=G7156)</f>
        <v>#VALUE!</v>
      </c>
    </row>
    <row r="7157" spans="1:10">
      <c r="A7157" s="2" t="str">
        <f>'[1]2025年已发货'!A:A</f>
        <v>鑫泉</v>
      </c>
      <c r="B7157" s="2" t="str">
        <f>'[1]2025年已发货'!B:B</f>
        <v>螺纹钢</v>
      </c>
      <c r="C7157" s="2" t="str">
        <f>'[1]2025年已发货'!C:C</f>
        <v>HRB500E Φ25</v>
      </c>
      <c r="D7157" s="2" t="str">
        <f>'[1]2025年已发货'!D:D</f>
        <v>吨</v>
      </c>
      <c r="E7157" s="2">
        <f>'[1]2025年已发货'!E:E</f>
        <v>30</v>
      </c>
      <c r="F7157" s="4">
        <f>'[1]2025年已发货'!F:F</f>
        <v>45914</v>
      </c>
      <c r="G7157" s="2" t="str">
        <f>'[1]2025年已发货'!G:G</f>
        <v>（中拓眉山视高学校）四川省眉山天府新区视高街道片区川港大道 中国五冶集团西藏完全中学工程项目</v>
      </c>
      <c r="H7157" s="2" t="str">
        <f>'[1]2025年已发货'!H:H</f>
        <v>黄一峰</v>
      </c>
      <c r="I7157" s="2">
        <f>'[1]2025年已发货'!I:I</f>
        <v>18650299633</v>
      </c>
      <c r="J7157" s="2" vm="1" t="e">
        <f>_xlfn._xlws.FILTER(辅助信息!D:D,辅助信息!G:G=G7157)</f>
        <v>#VALUE!</v>
      </c>
    </row>
    <row r="7158" spans="1:10">
      <c r="A7158" s="2" t="str">
        <f>'[1]2025年已发货'!A:A</f>
        <v>鑫泉</v>
      </c>
      <c r="B7158" s="2" t="str">
        <f>'[1]2025年已发货'!B:B</f>
        <v>螺纹钢</v>
      </c>
      <c r="C7158" s="2" t="str">
        <f>'[1]2025年已发货'!C:C</f>
        <v>HRB500E Φ32</v>
      </c>
      <c r="D7158" s="2" t="str">
        <f>'[1]2025年已发货'!D:D</f>
        <v>吨</v>
      </c>
      <c r="E7158" s="2">
        <f>'[1]2025年已发货'!E:E</f>
        <v>60</v>
      </c>
      <c r="F7158" s="4">
        <f>'[1]2025年已发货'!F:F</f>
        <v>45914</v>
      </c>
      <c r="G7158" s="2" t="str">
        <f>'[1]2025年已发货'!G:G</f>
        <v>（中拓眉山视高学校）四川省眉山天府新区视高街道片区川港大道 中国五冶集团西藏完全中学工程项目</v>
      </c>
      <c r="H7158" s="2" t="str">
        <f>'[1]2025年已发货'!H:H</f>
        <v>黄一峰</v>
      </c>
      <c r="I7158" s="2">
        <f>'[1]2025年已发货'!I:I</f>
        <v>18650299633</v>
      </c>
      <c r="J7158" s="2" vm="1" t="e">
        <f>_xlfn._xlws.FILTER(辅助信息!D:D,辅助信息!G:G=G7158)</f>
        <v>#VALUE!</v>
      </c>
    </row>
    <row r="7159" spans="1:10">
      <c r="A7159" s="2" t="str">
        <f>'[1]2025年已发货'!A:A</f>
        <v>鑫泉</v>
      </c>
      <c r="B7159" s="2" t="str">
        <f>'[1]2025年已发货'!B:B</f>
        <v>盘螺</v>
      </c>
      <c r="C7159" s="2" t="str">
        <f>'[1]2025年已发货'!C:C</f>
        <v>HRB400E Φ8</v>
      </c>
      <c r="D7159" s="2" t="str">
        <f>'[1]2025年已发货'!D:D</f>
        <v>吨</v>
      </c>
      <c r="E7159" s="2">
        <f>'[1]2025年已发货'!E:E</f>
        <v>3</v>
      </c>
      <c r="F7159" s="4">
        <f>'[1]2025年已发货'!F:F</f>
        <v>45914</v>
      </c>
      <c r="G7159" s="2" t="str">
        <f>'[1]2025年已发货'!G:G</f>
        <v>（中拓眉山视高学校）四川省眉山天府新区视高街道片区川港大道 中国五冶集团西藏完全中学工程项目</v>
      </c>
      <c r="H7159" s="2" t="str">
        <f>'[1]2025年已发货'!H:H</f>
        <v>黄一峰</v>
      </c>
      <c r="I7159" s="2">
        <f>'[1]2025年已发货'!I:I</f>
        <v>18650299633</v>
      </c>
      <c r="J7159" s="2" vm="1" t="e">
        <f>_xlfn._xlws.FILTER(辅助信息!D:D,辅助信息!G:G=G7159)</f>
        <v>#VALUE!</v>
      </c>
    </row>
    <row r="7160" spans="1:10">
      <c r="A7160" s="2" t="str">
        <f>'[1]2025年已发货'!A:A</f>
        <v>鑫泉</v>
      </c>
      <c r="B7160" s="2" t="str">
        <f>'[1]2025年已发货'!B:B</f>
        <v>盘螺</v>
      </c>
      <c r="C7160" s="2" t="str">
        <f>'[1]2025年已发货'!C:C</f>
        <v>HRB400E Φ10</v>
      </c>
      <c r="D7160" s="2" t="str">
        <f>'[1]2025年已发货'!D:D</f>
        <v>吨</v>
      </c>
      <c r="E7160" s="2">
        <f>'[1]2025年已发货'!E:E</f>
        <v>60</v>
      </c>
      <c r="F7160" s="4">
        <f>'[1]2025年已发货'!F:F</f>
        <v>45914</v>
      </c>
      <c r="G7160" s="2" t="str">
        <f>'[1]2025年已发货'!G:G</f>
        <v>（中拓眉山视高学校）四川省眉山天府新区视高街道片区川港大道 中国五冶集团西藏完全中学工程项目</v>
      </c>
      <c r="H7160" s="2" t="str">
        <f>'[1]2025年已发货'!H:H</f>
        <v>黄一峰</v>
      </c>
      <c r="I7160" s="2">
        <f>'[1]2025年已发货'!I:I</f>
        <v>18650299633</v>
      </c>
      <c r="J7160" s="2" vm="1" t="e">
        <f>_xlfn._xlws.FILTER(辅助信息!D:D,辅助信息!G:G=G7160)</f>
        <v>#VALUE!</v>
      </c>
    </row>
    <row r="7161" spans="1:10">
      <c r="A7161" s="2" t="str">
        <f>'[1]2025年已发货'!A:A</f>
        <v>鑫泉</v>
      </c>
      <c r="B7161" s="2" t="str">
        <f>'[1]2025年已发货'!B:B</f>
        <v>盘螺</v>
      </c>
      <c r="C7161" s="2" t="str">
        <f>'[1]2025年已发货'!C:C</f>
        <v>HRB400E Φ12</v>
      </c>
      <c r="D7161" s="2" t="str">
        <f>'[1]2025年已发货'!D:D</f>
        <v>吨</v>
      </c>
      <c r="E7161" s="2">
        <f>'[1]2025年已发货'!E:E</f>
        <v>10</v>
      </c>
      <c r="F7161" s="4">
        <f>'[1]2025年已发货'!F:F</f>
        <v>45914</v>
      </c>
      <c r="G7161" s="2" t="str">
        <f>'[1]2025年已发货'!G:G</f>
        <v>（中拓眉山视高学校）四川省眉山天府新区视高街道片区川港大道 中国五冶集团西藏完全中学工程项目</v>
      </c>
      <c r="H7161" s="2" t="str">
        <f>'[1]2025年已发货'!H:H</f>
        <v>黄一峰</v>
      </c>
      <c r="I7161" s="2">
        <f>'[1]2025年已发货'!I:I</f>
        <v>18650299633</v>
      </c>
      <c r="J7161" s="2" vm="1" t="e">
        <f>_xlfn._xlws.FILTER(辅助信息!D:D,辅助信息!G:G=G7161)</f>
        <v>#VALUE!</v>
      </c>
    </row>
    <row r="7162" spans="1:10">
      <c r="A7162" s="2" t="str">
        <f>'[1]2025年已发货'!A:A</f>
        <v>鑫泉</v>
      </c>
      <c r="B7162" s="2" t="str">
        <f>'[1]2025年已发货'!B:B</f>
        <v>螺纹钢</v>
      </c>
      <c r="C7162" s="2" t="str">
        <f>'[1]2025年已发货'!C:C</f>
        <v>HRB400E Φ14</v>
      </c>
      <c r="D7162" s="2" t="str">
        <f>'[1]2025年已发货'!D:D</f>
        <v>吨</v>
      </c>
      <c r="E7162" s="2">
        <f>'[1]2025年已发货'!E:E</f>
        <v>10</v>
      </c>
      <c r="F7162" s="4">
        <f>'[1]2025年已发货'!F:F</f>
        <v>45914</v>
      </c>
      <c r="G7162" s="2" t="str">
        <f>'[1]2025年已发货'!G:G</f>
        <v>（中拓眉山视高学校）四川省眉山天府新区视高街道片区川港大道 中国五冶集团西藏完全中学工程项目</v>
      </c>
      <c r="H7162" s="2" t="str">
        <f>'[1]2025年已发货'!H:H</f>
        <v>黄一峰</v>
      </c>
      <c r="I7162" s="2">
        <f>'[1]2025年已发货'!I:I</f>
        <v>18650299633</v>
      </c>
      <c r="J7162" s="2" vm="1" t="e">
        <f>_xlfn._xlws.FILTER(辅助信息!D:D,辅助信息!G:G=G7162)</f>
        <v>#VALUE!</v>
      </c>
    </row>
    <row r="7163" spans="1:10">
      <c r="A7163" s="2" t="str">
        <f>'[1]2025年已发货'!A:A</f>
        <v>鑫泉</v>
      </c>
      <c r="B7163" s="2" t="str">
        <f>'[1]2025年已发货'!B:B</f>
        <v>螺纹钢</v>
      </c>
      <c r="C7163" s="2" t="str">
        <f>'[1]2025年已发货'!C:C</f>
        <v>HRB400E Φ18</v>
      </c>
      <c r="D7163" s="2" t="str">
        <f>'[1]2025年已发货'!D:D</f>
        <v>吨</v>
      </c>
      <c r="E7163" s="2">
        <f>'[1]2025年已发货'!E:E</f>
        <v>40</v>
      </c>
      <c r="F7163" s="4">
        <f>'[1]2025年已发货'!F:F</f>
        <v>45914</v>
      </c>
      <c r="G7163" s="2" t="str">
        <f>'[1]2025年已发货'!G:G</f>
        <v>（中拓眉山视高学校）四川省眉山天府新区视高街道片区川港大道 中国五冶集团西藏完全中学工程项目</v>
      </c>
      <c r="H7163" s="2" t="str">
        <f>'[1]2025年已发货'!H:H</f>
        <v>黄一峰</v>
      </c>
      <c r="I7163" s="2">
        <f>'[1]2025年已发货'!I:I</f>
        <v>18650299633</v>
      </c>
      <c r="J7163" s="2" vm="1" t="e">
        <f>_xlfn._xlws.FILTER(辅助信息!D:D,辅助信息!G:G=G7163)</f>
        <v>#VALUE!</v>
      </c>
    </row>
    <row r="7164" spans="1:10">
      <c r="A7164" s="2" t="str">
        <f>'[1]2025年已发货'!A:A</f>
        <v>鑫泉</v>
      </c>
      <c r="B7164" s="2" t="str">
        <f>'[1]2025年已发货'!B:B</f>
        <v>螺纹钢</v>
      </c>
      <c r="C7164" s="2" t="str">
        <f>'[1]2025年已发货'!C:C</f>
        <v>HRB400E Φ20</v>
      </c>
      <c r="D7164" s="2" t="str">
        <f>'[1]2025年已发货'!D:D</f>
        <v>吨</v>
      </c>
      <c r="E7164" s="2">
        <f>'[1]2025年已发货'!E:E</f>
        <v>47</v>
      </c>
      <c r="F7164" s="4">
        <f>'[1]2025年已发货'!F:F</f>
        <v>45914</v>
      </c>
      <c r="G7164" s="2" t="str">
        <f>'[1]2025年已发货'!G:G</f>
        <v>（中拓眉山视高学校）四川省眉山天府新区视高街道片区川港大道 中国五冶集团西藏完全中学工程项目</v>
      </c>
      <c r="H7164" s="2" t="str">
        <f>'[1]2025年已发货'!H:H</f>
        <v>黄一峰</v>
      </c>
      <c r="I7164" s="2">
        <f>'[1]2025年已发货'!I:I</f>
        <v>18650299633</v>
      </c>
      <c r="J7164" s="2" vm="1" t="e">
        <f>_xlfn._xlws.FILTER(辅助信息!D:D,辅助信息!G:G=G7164)</f>
        <v>#VALUE!</v>
      </c>
    </row>
    <row r="7165" spans="1:10">
      <c r="A7165" s="2" t="str">
        <f>'[1]2025年已发货'!A:A</f>
        <v>鑫泉</v>
      </c>
      <c r="B7165" s="2" t="str">
        <f>'[1]2025年已发货'!B:B</f>
        <v>螺纹钢</v>
      </c>
      <c r="C7165" s="2" t="str">
        <f>'[1]2025年已发货'!C:C</f>
        <v>HRB400E Φ22</v>
      </c>
      <c r="D7165" s="2" t="str">
        <f>'[1]2025年已发货'!D:D</f>
        <v>吨</v>
      </c>
      <c r="E7165" s="2">
        <f>'[1]2025年已发货'!E:E</f>
        <v>40</v>
      </c>
      <c r="F7165" s="4">
        <f>'[1]2025年已发货'!F:F</f>
        <v>45914</v>
      </c>
      <c r="G7165" s="2" t="str">
        <f>'[1]2025年已发货'!G:G</f>
        <v>（中拓眉山视高学校）四川省眉山天府新区视高街道片区川港大道 中国五冶集团西藏完全中学工程项目</v>
      </c>
      <c r="H7165" s="2" t="str">
        <f>'[1]2025年已发货'!H:H</f>
        <v>黄一峰</v>
      </c>
      <c r="I7165" s="2">
        <f>'[1]2025年已发货'!I:I</f>
        <v>18650299633</v>
      </c>
      <c r="J7165" s="2" vm="1" t="e">
        <f>_xlfn._xlws.FILTER(辅助信息!D:D,辅助信息!G:G=G7165)</f>
        <v>#VALUE!</v>
      </c>
    </row>
    <row r="7166" spans="1:10">
      <c r="A7166" s="2" t="str">
        <f>'[1]2025年已发货'!A:A</f>
        <v>德胜恒嘉</v>
      </c>
      <c r="B7166" s="2" t="str">
        <f>'[1]2025年已发货'!B:B</f>
        <v>螺纹钢</v>
      </c>
      <c r="C7166" s="2" t="str">
        <f>'[1]2025年已发货'!C:C</f>
        <v>HRB400EФ12*12m</v>
      </c>
      <c r="D7166" s="2" t="str">
        <f>'[1]2025年已发货'!D:D</f>
        <v>吨</v>
      </c>
      <c r="E7166" s="2">
        <f>'[1]2025年已发货'!E:E</f>
        <v>70</v>
      </c>
      <c r="F7166" s="4">
        <f>'[1]2025年已发货'!F:F</f>
        <v>45914</v>
      </c>
      <c r="G7166" s="2" t="str">
        <f>'[1]2025年已发货'!G:G</f>
        <v>（中铁六局呼和公司康新高速TJ4-2标）四川省甘孜藏族自治州康定市新都桥镇东俄罗三村中建八局搅拌站旁</v>
      </c>
      <c r="H7166" s="2" t="str">
        <f>'[1]2025年已发货'!H:H</f>
        <v>许文刚</v>
      </c>
      <c r="I7166" s="2">
        <f>'[1]2025年已发货'!I:I</f>
        <v>15848808186</v>
      </c>
      <c r="J7166" s="2" vm="1" t="e">
        <f>_xlfn._xlws.FILTER(辅助信息!D:D,辅助信息!G:G=G7166)</f>
        <v>#VALUE!</v>
      </c>
    </row>
    <row r="7167" spans="1:10">
      <c r="A7167" s="2" t="str">
        <f>'[1]2025年已发货'!A:A</f>
        <v>德胜</v>
      </c>
      <c r="B7167" s="2" t="str">
        <f>'[1]2025年已发货'!B:B</f>
        <v>螺纹钢</v>
      </c>
      <c r="C7167" s="2" t="str">
        <f>'[1]2025年已发货'!C:C</f>
        <v>HRB400EФ16*9m</v>
      </c>
      <c r="D7167" s="2" t="str">
        <f>'[1]2025年已发货'!D:D</f>
        <v>吨</v>
      </c>
      <c r="E7167" s="2">
        <f>'[1]2025年已发货'!E:E</f>
        <v>3</v>
      </c>
      <c r="F7167" s="4">
        <f>'[1]2025年已发货'!F:F</f>
        <v>45914</v>
      </c>
      <c r="G7167" s="2" t="str">
        <f>'[1]2025年已发货'!G:G</f>
        <v>（成铁西物-成都地铁5号线项目）成都市武侯区天府一街与昆华路交叉口成铁工程总承包公司川大路项目部</v>
      </c>
      <c r="H7167" s="2" t="str">
        <f>'[1]2025年已发货'!H:H</f>
        <v>黄永福</v>
      </c>
      <c r="I7167" s="2" t="str">
        <f>'[1]2025年已发货'!I:I</f>
        <v>15982823571</v>
      </c>
      <c r="J7167" s="2" vm="1" t="e">
        <f>_xlfn._xlws.FILTER(辅助信息!D:D,辅助信息!G:G=G7167)</f>
        <v>#VALUE!</v>
      </c>
    </row>
    <row r="7168" spans="1:10">
      <c r="A7168" s="2" t="str">
        <f>'[1]2025年已发货'!A:A</f>
        <v>德胜</v>
      </c>
      <c r="B7168" s="2" t="str">
        <f>'[1]2025年已发货'!B:B</f>
        <v>螺纹钢</v>
      </c>
      <c r="C7168" s="2" t="str">
        <f>'[1]2025年已发货'!C:C</f>
        <v>HRB400EФ18*9m</v>
      </c>
      <c r="D7168" s="2" t="str">
        <f>'[1]2025年已发货'!D:D</f>
        <v>吨</v>
      </c>
      <c r="E7168" s="2">
        <f>'[1]2025年已发货'!E:E</f>
        <v>80</v>
      </c>
      <c r="F7168" s="4">
        <f>'[1]2025年已发货'!F:F</f>
        <v>45914</v>
      </c>
      <c r="G7168" s="2" t="str">
        <f>'[1]2025年已发货'!G:G</f>
        <v>（成铁西物-成都地铁5号线项目）成都市武侯区天府一街与昆华路交叉口成铁工程总承包公司川大路项目部</v>
      </c>
      <c r="H7168" s="2" t="str">
        <f>'[1]2025年已发货'!H:H</f>
        <v>黄永福</v>
      </c>
      <c r="I7168" s="2" t="str">
        <f>'[1]2025年已发货'!I:I</f>
        <v>15982823571</v>
      </c>
      <c r="J7168" s="2" vm="1" t="e">
        <f>_xlfn._xlws.FILTER(辅助信息!D:D,辅助信息!G:G=G7168)</f>
        <v>#VALUE!</v>
      </c>
    </row>
    <row r="7169" spans="1:10">
      <c r="A7169" s="2" t="str">
        <f>'[1]2025年已发货'!A:A</f>
        <v>德胜</v>
      </c>
      <c r="B7169" s="2" t="str">
        <f>'[1]2025年已发货'!B:B</f>
        <v>螺纹钢</v>
      </c>
      <c r="C7169" s="2" t="str">
        <f>'[1]2025年已发货'!C:C</f>
        <v>HRB400EФ28*9m</v>
      </c>
      <c r="D7169" s="2" t="str">
        <f>'[1]2025年已发货'!D:D</f>
        <v>吨</v>
      </c>
      <c r="E7169" s="2">
        <f>'[1]2025年已发货'!E:E</f>
        <v>90</v>
      </c>
      <c r="F7169" s="4">
        <f>'[1]2025年已发货'!F:F</f>
        <v>45914</v>
      </c>
      <c r="G7169" s="2" t="str">
        <f>'[1]2025年已发货'!G:G</f>
        <v>（成铁西物-成都地铁5号线项目）成都市武侯区天府一街与昆华路交叉口成铁工程总承包公司川大路项目部</v>
      </c>
      <c r="H7169" s="2" t="str">
        <f>'[1]2025年已发货'!H:H</f>
        <v>黄永福</v>
      </c>
      <c r="I7169" s="2" t="str">
        <f>'[1]2025年已发货'!I:I</f>
        <v>15982823571</v>
      </c>
      <c r="J7169" s="2" vm="1" t="e">
        <f>_xlfn._xlws.FILTER(辅助信息!D:D,辅助信息!G:G=G7169)</f>
        <v>#VALUE!</v>
      </c>
    </row>
    <row r="7170" spans="1:10">
      <c r="A7170" s="2" t="str">
        <f>'[1]2025年已发货'!A:A</f>
        <v>润耀</v>
      </c>
      <c r="B7170" s="2" t="str">
        <f>'[1]2025年已发货'!B:B</f>
        <v>螺纹钢</v>
      </c>
      <c r="C7170" s="2" t="str">
        <f>'[1]2025年已发货'!C:C</f>
        <v>HRB400EФ16*9m</v>
      </c>
      <c r="D7170" s="2" t="str">
        <f>'[1]2025年已发货'!D:D</f>
        <v>吨</v>
      </c>
      <c r="E7170" s="2">
        <f>'[1]2025年已发货'!E:E</f>
        <v>52</v>
      </c>
      <c r="F7170" s="4">
        <f>'[1]2025年已发货'!F:F</f>
        <v>45914</v>
      </c>
      <c r="G7170" s="2" t="str">
        <f>'[1]2025年已发货'!G:G</f>
        <v>（成铁西物-成都地铁5号线项目）成都市武侯区天府一街与昆华路交叉口成铁工程总承包公司川大路项目部</v>
      </c>
      <c r="H7170" s="2" t="str">
        <f>'[1]2025年已发货'!H:H</f>
        <v>黄永福</v>
      </c>
      <c r="I7170" s="2" t="str">
        <f>'[1]2025年已发货'!I:I</f>
        <v>15982823571</v>
      </c>
      <c r="J7170" s="2" vm="1" t="e">
        <f>_xlfn._xlws.FILTER(辅助信息!D:D,辅助信息!G:G=G7170)</f>
        <v>#VALUE!</v>
      </c>
    </row>
    <row r="7171" spans="1:10">
      <c r="A7171" s="2" t="str">
        <f>'[1]2025年已发货'!A:A</f>
        <v>润耀</v>
      </c>
      <c r="B7171" s="2" t="str">
        <f>'[1]2025年已发货'!B:B</f>
        <v>螺纹钢</v>
      </c>
      <c r="C7171" s="2" t="str">
        <f>'[1]2025年已发货'!C:C</f>
        <v>HRB400EФ20*9m</v>
      </c>
      <c r="D7171" s="2" t="str">
        <f>'[1]2025年已发货'!D:D</f>
        <v>吨</v>
      </c>
      <c r="E7171" s="2">
        <f>'[1]2025年已发货'!E:E</f>
        <v>18</v>
      </c>
      <c r="F7171" s="4">
        <f>'[1]2025年已发货'!F:F</f>
        <v>45914</v>
      </c>
      <c r="G7171" s="2" t="str">
        <f>'[1]2025年已发货'!G:G</f>
        <v>（成铁西物-成都地铁5号线项目）成都市武侯区天府一街与昆华路交叉口成铁工程总承包公司川大路项目部</v>
      </c>
      <c r="H7171" s="2" t="str">
        <f>'[1]2025年已发货'!H:H</f>
        <v>黄永福</v>
      </c>
      <c r="I7171" s="2" t="str">
        <f>'[1]2025年已发货'!I:I</f>
        <v>15982823571</v>
      </c>
      <c r="J7171" s="2" vm="1" t="e">
        <f>_xlfn._xlws.FILTER(辅助信息!D:D,辅助信息!G:G=G7171)</f>
        <v>#VALUE!</v>
      </c>
    </row>
    <row r="7172" spans="1:10">
      <c r="A7172" s="2" t="str">
        <f>'[1]2025年已发货'!A:A</f>
        <v>凤钢</v>
      </c>
      <c r="B7172" s="2" t="str">
        <f>'[1]2025年已发货'!B:B</f>
        <v>螺纹钢</v>
      </c>
      <c r="C7172" s="2" t="str">
        <f>'[1]2025年已发货'!C:C</f>
        <v>HRB400EФ28</v>
      </c>
      <c r="D7172" s="2" t="str">
        <f>'[1]2025年已发货'!D:D</f>
        <v>吨</v>
      </c>
      <c r="E7172" s="2">
        <f>'[1]2025年已发货'!E:E</f>
        <v>80</v>
      </c>
      <c r="F7172" s="4">
        <f>'[1]2025年已发货'!F:F</f>
        <v>45914</v>
      </c>
      <c r="G7172" s="2" t="str">
        <f>'[1]2025年已发货'!G:G</f>
        <v>中铁隧道局路桥公司西昭高速2标1分部凉山州金阳县派来镇</v>
      </c>
      <c r="H7172" s="2" t="str">
        <f>'[1]2025年已发货'!H:H</f>
        <v>杨勇</v>
      </c>
      <c r="I7172" s="2">
        <f>'[1]2025年已发货'!I:I</f>
        <v>18882117172</v>
      </c>
      <c r="J7172" s="2" vm="1" t="e">
        <f>_xlfn._xlws.FILTER(辅助信息!D:D,辅助信息!G:G=G7172)</f>
        <v>#VALUE!</v>
      </c>
    </row>
    <row r="7173" spans="1:10">
      <c r="A7173" s="2" t="str">
        <f>'[1]2025年已发货'!A:A</f>
        <v>凤钢</v>
      </c>
      <c r="B7173" s="2" t="str">
        <f>'[1]2025年已发货'!B:B</f>
        <v>螺纹钢</v>
      </c>
      <c r="C7173" s="2" t="str">
        <f>'[1]2025年已发货'!C:C</f>
        <v>HRB400EΦ32</v>
      </c>
      <c r="D7173" s="2" t="str">
        <f>'[1]2025年已发货'!D:D</f>
        <v>吨</v>
      </c>
      <c r="E7173" s="2">
        <f>'[1]2025年已发货'!E:E</f>
        <v>178</v>
      </c>
      <c r="F7173" s="4">
        <f>'[1]2025年已发货'!F:F</f>
        <v>45914</v>
      </c>
      <c r="G7173" s="2" t="str">
        <f>'[1]2025年已发货'!G:G</f>
        <v>（中铁一局四公司西昭高速6标4分部）四川省凉山彝族自治州昭觉县杨日占里1#梁场</v>
      </c>
      <c r="H7173" s="2" t="str">
        <f>'[1]2025年已发货'!H:H</f>
        <v>马占全</v>
      </c>
      <c r="I7173" s="2">
        <f>'[1]2025年已发货'!I:I</f>
        <v>18189516473</v>
      </c>
      <c r="J7173" s="2" vm="1" t="e">
        <f>_xlfn._xlws.FILTER(辅助信息!D:D,辅助信息!G:G=G7173)</f>
        <v>#VALUE!</v>
      </c>
    </row>
    <row r="7174" spans="1:10">
      <c r="A7174" s="2" t="str">
        <f>'[1]2025年已发货'!A:A</f>
        <v>凤钢</v>
      </c>
      <c r="B7174" s="2" t="str">
        <f>'[1]2025年已发货'!B:B</f>
        <v>螺纹钢</v>
      </c>
      <c r="C7174" s="2" t="str">
        <f>'[1]2025年已发货'!C:C</f>
        <v>HRB400EΦ28</v>
      </c>
      <c r="D7174" s="2" t="str">
        <f>'[1]2025年已发货'!D:D</f>
        <v>吨</v>
      </c>
      <c r="E7174" s="2">
        <f>'[1]2025年已发货'!E:E</f>
        <v>5</v>
      </c>
      <c r="F7174" s="4">
        <f>'[1]2025年已发货'!F:F</f>
        <v>45914</v>
      </c>
      <c r="G7174" s="2" t="str">
        <f>'[1]2025年已发货'!G:G</f>
        <v>（中铁一局四公司西昭高速6标4分部）四川省凉山彝族自治州昭觉县杨日占里1#梁场</v>
      </c>
      <c r="H7174" s="2" t="str">
        <f>'[1]2025年已发货'!H:H</f>
        <v>马占全</v>
      </c>
      <c r="I7174" s="2">
        <f>'[1]2025年已发货'!I:I</f>
        <v>18189516473</v>
      </c>
      <c r="J7174" s="2" vm="1" t="e">
        <f>_xlfn._xlws.FILTER(辅助信息!D:D,辅助信息!G:G=G7174)</f>
        <v>#VALUE!</v>
      </c>
    </row>
    <row r="7175" spans="1:10">
      <c r="A7175" s="2" t="str">
        <f>'[1]2025年已发货'!A:A</f>
        <v>凤钢</v>
      </c>
      <c r="B7175" s="2" t="str">
        <f>'[1]2025年已发货'!B:B</f>
        <v>盘螺</v>
      </c>
      <c r="C7175" s="2" t="str">
        <f>'[1]2025年已发货'!C:C</f>
        <v>HRB400EΦ8</v>
      </c>
      <c r="D7175" s="2" t="str">
        <f>'[1]2025年已发货'!D:D</f>
        <v>吨</v>
      </c>
      <c r="E7175" s="2">
        <f>'[1]2025年已发货'!E:E</f>
        <v>14</v>
      </c>
      <c r="F7175" s="4">
        <f>'[1]2025年已发货'!F:F</f>
        <v>45914</v>
      </c>
      <c r="G7175" s="2" t="str">
        <f>'[1]2025年已发货'!G:G</f>
        <v>（中铁一局四公司西昭高速6标4分部）四川省凉山彝族自治州昭觉县杨日占里1#梁场</v>
      </c>
      <c r="H7175" s="2" t="str">
        <f>'[1]2025年已发货'!H:H</f>
        <v>马占全</v>
      </c>
      <c r="I7175" s="2">
        <f>'[1]2025年已发货'!I:I</f>
        <v>18189516473</v>
      </c>
      <c r="J7175" s="2" vm="1" t="e">
        <f>_xlfn._xlws.FILTER(辅助信息!D:D,辅助信息!G:G=G7175)</f>
        <v>#VALUE!</v>
      </c>
    </row>
    <row r="7176" spans="1:10">
      <c r="A7176" s="2" t="str">
        <f>'[1]2025年已发货'!A:A</f>
        <v>玉昆</v>
      </c>
      <c r="B7176" s="2" t="str">
        <f>'[1]2025年已发货'!B:B</f>
        <v>螺纹钢</v>
      </c>
      <c r="C7176" s="2" t="str">
        <f>'[1]2025年已发货'!C:C</f>
        <v>HRB400EΦ22</v>
      </c>
      <c r="D7176" s="2" t="str">
        <f>'[1]2025年已发货'!D:D</f>
        <v>吨</v>
      </c>
      <c r="E7176" s="2">
        <f>'[1]2025年已发货'!E:E</f>
        <v>40</v>
      </c>
      <c r="F7176" s="4">
        <f>'[1]2025年已发货'!F:F</f>
        <v>45914</v>
      </c>
      <c r="G7176" s="2" t="str">
        <f>'[1]2025年已发货'!G:G</f>
        <v>（中铁一局四公司西昭高速6标1分部）四川省凉山彝族自治州昭觉县李子村</v>
      </c>
      <c r="H7176" s="2" t="str">
        <f>'[1]2025年已发货'!H:H</f>
        <v>党牛</v>
      </c>
      <c r="I7176" s="2">
        <f>'[1]2025年已发货'!I:I</f>
        <v>19996000463</v>
      </c>
      <c r="J7176" s="2" vm="1" t="e">
        <f>_xlfn._xlws.FILTER(辅助信息!D:D,辅助信息!G:G=G7176)</f>
        <v>#VALUE!</v>
      </c>
    </row>
    <row r="7177" spans="1:10">
      <c r="A7177" s="2" t="str">
        <f>'[1]2025年已发货'!A:A</f>
        <v>凤钢</v>
      </c>
      <c r="B7177" s="2" t="str">
        <f>'[1]2025年已发货'!B:B</f>
        <v>高线</v>
      </c>
      <c r="C7177" s="2" t="str">
        <f>'[1]2025年已发货'!C:C</f>
        <v>HPB300Φ8</v>
      </c>
      <c r="D7177" s="2" t="str">
        <f>'[1]2025年已发货'!D:D</f>
        <v>吨</v>
      </c>
      <c r="E7177" s="2">
        <f>'[1]2025年已发货'!E:E</f>
        <v>40</v>
      </c>
      <c r="F7177" s="4">
        <f>'[1]2025年已发货'!F:F</f>
        <v>45914</v>
      </c>
      <c r="G7177" s="2" t="str">
        <f>'[1]2025年已发货'!G:G</f>
        <v>（中铁一局四公司西昭高速6标1分部）四川省凉山彝族自治州昭觉县李子村</v>
      </c>
      <c r="H7177" s="2" t="str">
        <f>'[1]2025年已发货'!H:H</f>
        <v>党牛</v>
      </c>
      <c r="I7177" s="2">
        <f>'[1]2025年已发货'!I:I</f>
        <v>19996000463</v>
      </c>
      <c r="J7177" s="2" vm="1" t="e">
        <f>_xlfn._xlws.FILTER(辅助信息!D:D,辅助信息!G:G=G7177)</f>
        <v>#VALUE!</v>
      </c>
    </row>
    <row r="7178" spans="1:10">
      <c r="A7178" s="2" t="str">
        <f>'[1]2025年已发货'!A:A</f>
        <v>玉昆</v>
      </c>
      <c r="B7178" s="2" t="str">
        <f>'[1]2025年已发货'!B:B</f>
        <v>螺纹钢</v>
      </c>
      <c r="C7178" s="2" t="str">
        <f>'[1]2025年已发货'!C:C</f>
        <v>HRB400E 14mm</v>
      </c>
      <c r="D7178" s="2" t="str">
        <f>'[1]2025年已发货'!D:D</f>
        <v>吨</v>
      </c>
      <c r="E7178" s="2">
        <f>'[1]2025年已发货'!E:E</f>
        <v>50</v>
      </c>
      <c r="F7178" s="4">
        <f>'[1]2025年已发货'!F:F</f>
        <v>45914</v>
      </c>
      <c r="G7178" s="2" t="str">
        <f>'[1]2025年已发货'!G:G</f>
        <v>（中铁五局一公司西昭高速3标)四川省凉山彝族自治州布拖县地洛镇桥边村钢筋加工厂</v>
      </c>
      <c r="H7178" s="2" t="str">
        <f>'[1]2025年已发货'!H:H</f>
        <v>林正兴</v>
      </c>
      <c r="I7178" s="2">
        <f>'[1]2025年已发货'!I:I</f>
        <v>18770671688</v>
      </c>
      <c r="J7178" s="2" vm="1" t="e">
        <f>_xlfn._xlws.FILTER(辅助信息!D:D,辅助信息!G:G=G7178)</f>
        <v>#VALUE!</v>
      </c>
    </row>
    <row r="7179" spans="1:10">
      <c r="A7179" s="2" t="str">
        <f>'[1]2025年已发货'!A:A</f>
        <v>凤钢</v>
      </c>
      <c r="B7179" s="2" t="str">
        <f>'[1]2025年已发货'!B:B</f>
        <v>螺纹钢</v>
      </c>
      <c r="C7179" s="2" t="str">
        <f>'[1]2025年已发货'!C:C</f>
        <v>HRB400E 22mm</v>
      </c>
      <c r="D7179" s="2" t="str">
        <f>'[1]2025年已发货'!D:D</f>
        <v>吨</v>
      </c>
      <c r="E7179" s="2">
        <f>'[1]2025年已发货'!E:E</f>
        <v>30</v>
      </c>
      <c r="F7179" s="4">
        <f>'[1]2025年已发货'!F:F</f>
        <v>45914</v>
      </c>
      <c r="G7179" s="2" t="str">
        <f>'[1]2025年已发货'!G:G</f>
        <v>（中铁五局一公司西昭高速3标)四川省凉山彝族自治州布拖县地洛镇桥边村钢筋加工厂</v>
      </c>
      <c r="H7179" s="2" t="str">
        <f>'[1]2025年已发货'!H:H</f>
        <v>林正兴</v>
      </c>
      <c r="I7179" s="2">
        <f>'[1]2025年已发货'!I:I</f>
        <v>18770671688</v>
      </c>
      <c r="J7179" s="2" vm="1" t="e">
        <f>_xlfn._xlws.FILTER(辅助信息!D:D,辅助信息!G:G=G7179)</f>
        <v>#VALUE!</v>
      </c>
    </row>
    <row r="7180" spans="1:10">
      <c r="A7180" s="2" t="str">
        <f>'[1]2025年已发货'!A:A</f>
        <v>凤钢</v>
      </c>
      <c r="B7180" s="2" t="str">
        <f>'[1]2025年已发货'!B:B</f>
        <v>螺纹钢</v>
      </c>
      <c r="C7180" s="2" t="str">
        <f>'[1]2025年已发货'!C:C</f>
        <v>HRB500E 28mm</v>
      </c>
      <c r="D7180" s="2" t="str">
        <f>'[1]2025年已发货'!D:D</f>
        <v>吨</v>
      </c>
      <c r="E7180" s="2">
        <f>'[1]2025年已发货'!E:E</f>
        <v>60</v>
      </c>
      <c r="F7180" s="4">
        <f>'[1]2025年已发货'!F:F</f>
        <v>45914</v>
      </c>
      <c r="G7180" s="2" t="str">
        <f>'[1]2025年已发货'!G:G</f>
        <v>（中铁五局一公司西昭高速3标)四川省凉山彝族自治州布拖县地洛镇桥边村钢筋加工厂</v>
      </c>
      <c r="H7180" s="2" t="str">
        <f>'[1]2025年已发货'!H:H</f>
        <v>林正兴</v>
      </c>
      <c r="I7180" s="2">
        <f>'[1]2025年已发货'!I:I</f>
        <v>18770671688</v>
      </c>
      <c r="J7180" s="2" vm="1" t="e">
        <f>_xlfn._xlws.FILTER(辅助信息!D:D,辅助信息!G:G=G7180)</f>
        <v>#VALUE!</v>
      </c>
    </row>
    <row r="7181" spans="1:10">
      <c r="A7181" s="2" t="str">
        <f>'[1]2025年已发货'!A:A</f>
        <v>凤钢</v>
      </c>
      <c r="B7181" s="2" t="str">
        <f>'[1]2025年已发货'!B:B</f>
        <v>螺纹钢</v>
      </c>
      <c r="C7181" s="2" t="str">
        <f>'[1]2025年已发货'!C:C</f>
        <v>HRB500E 32mm</v>
      </c>
      <c r="D7181" s="2" t="str">
        <f>'[1]2025年已发货'!D:D</f>
        <v>吨</v>
      </c>
      <c r="E7181" s="2">
        <f>'[1]2025年已发货'!E:E</f>
        <v>40</v>
      </c>
      <c r="F7181" s="4">
        <f>'[1]2025年已发货'!F:F</f>
        <v>45914</v>
      </c>
      <c r="G7181" s="2" t="str">
        <f>'[1]2025年已发货'!G:G</f>
        <v>（中铁五局一公司西昭高速3标)四川省凉山彝族自治州布拖县地洛镇桥边村钢筋加工厂</v>
      </c>
      <c r="H7181" s="2" t="str">
        <f>'[1]2025年已发货'!H:H</f>
        <v>林正兴</v>
      </c>
      <c r="I7181" s="2">
        <f>'[1]2025年已发货'!I:I</f>
        <v>18770671688</v>
      </c>
      <c r="J7181" s="2" vm="1" t="e">
        <f>_xlfn._xlws.FILTER(辅助信息!D:D,辅助信息!G:G=G7181)</f>
        <v>#VALUE!</v>
      </c>
    </row>
    <row r="7182" spans="1:10">
      <c r="A7182" s="2" t="str">
        <f>'[1]2025年已发货'!A:A</f>
        <v>凤钢</v>
      </c>
      <c r="B7182" s="2" t="str">
        <f>'[1]2025年已发货'!B:B</f>
        <v>螺纹钢</v>
      </c>
      <c r="C7182" s="2" t="str">
        <f>'[1]2025年已发货'!C:C</f>
        <v>HRB400E 16mm</v>
      </c>
      <c r="D7182" s="2" t="str">
        <f>'[1]2025年已发货'!D:D</f>
        <v>吨</v>
      </c>
      <c r="E7182" s="2">
        <f>'[1]2025年已发货'!E:E</f>
        <v>60</v>
      </c>
      <c r="F7182" s="4">
        <f>'[1]2025年已发货'!F:F</f>
        <v>45914</v>
      </c>
      <c r="G7182" s="2" t="str">
        <f>'[1]2025年已发货'!G:G</f>
        <v>（中铁五局一公司西昭高速3标)四川省凉山彝族自治州布拖县地洛镇桥边村钢筋加工厂</v>
      </c>
      <c r="H7182" s="2" t="str">
        <f>'[1]2025年已发货'!H:H</f>
        <v>林正兴</v>
      </c>
      <c r="I7182" s="2">
        <f>'[1]2025年已发货'!I:I</f>
        <v>18770671688</v>
      </c>
      <c r="J7182" s="2" vm="1" t="e">
        <f>_xlfn._xlws.FILTER(辅助信息!D:D,辅助信息!G:G=G7182)</f>
        <v>#VALUE!</v>
      </c>
    </row>
    <row r="7183" spans="1:10">
      <c r="A7183" s="2" t="str">
        <f>'[1]2025年已发货'!A:A</f>
        <v>凤钢</v>
      </c>
      <c r="B7183" s="2" t="str">
        <f>'[1]2025年已发货'!B:B</f>
        <v>螺纹钢</v>
      </c>
      <c r="C7183" s="2" t="str">
        <f>'[1]2025年已发货'!C:C</f>
        <v>HRB500E 25mm</v>
      </c>
      <c r="D7183" s="2" t="str">
        <f>'[1]2025年已发货'!D:D</f>
        <v>吨</v>
      </c>
      <c r="E7183" s="2">
        <f>'[1]2025年已发货'!E:E</f>
        <v>40</v>
      </c>
      <c r="F7183" s="4">
        <f>'[1]2025年已发货'!F:F</f>
        <v>45914</v>
      </c>
      <c r="G7183" s="2" t="str">
        <f>'[1]2025年已发货'!G:G</f>
        <v>（中铁五局一公司西昭高速3标)四川省凉山彝族自治州布拖县地洛镇桥边村钢筋加工厂</v>
      </c>
      <c r="H7183" s="2" t="str">
        <f>'[1]2025年已发货'!H:H</f>
        <v>林正兴</v>
      </c>
      <c r="I7183" s="2">
        <f>'[1]2025年已发货'!I:I</f>
        <v>18770671688</v>
      </c>
      <c r="J7183" s="2" vm="1" t="e">
        <f>_xlfn._xlws.FILTER(辅助信息!D:D,辅助信息!G:G=G7183)</f>
        <v>#VALUE!</v>
      </c>
    </row>
    <row r="7184" spans="1:10">
      <c r="A7184" s="2" t="str">
        <f>'[1]2025年已发货'!A:A</f>
        <v>凤钢</v>
      </c>
      <c r="B7184" s="2" t="str">
        <f>'[1]2025年已发货'!B:B</f>
        <v>盘螺</v>
      </c>
      <c r="C7184" s="2" t="str">
        <f>'[1]2025年已发货'!C:C</f>
        <v>HRB400E 10mm</v>
      </c>
      <c r="D7184" s="2" t="str">
        <f>'[1]2025年已发货'!D:D</f>
        <v>吨</v>
      </c>
      <c r="E7184" s="2">
        <f>'[1]2025年已发货'!E:E</f>
        <v>30</v>
      </c>
      <c r="F7184" s="4">
        <f>'[1]2025年已发货'!F:F</f>
        <v>45914</v>
      </c>
      <c r="G7184" s="2" t="str">
        <f>'[1]2025年已发货'!G:G</f>
        <v>（中铁五局一公司西昭高速3标)四川省凉山彝族自治州布拖县地洛镇桥边村钢筋加工厂</v>
      </c>
      <c r="H7184" s="2" t="str">
        <f>'[1]2025年已发货'!H:H</f>
        <v>林正兴</v>
      </c>
      <c r="I7184" s="2">
        <f>'[1]2025年已发货'!I:I</f>
        <v>18770671688</v>
      </c>
      <c r="J7184" s="2" vm="1" t="e">
        <f>_xlfn._xlws.FILTER(辅助信息!D:D,辅助信息!G:G=G7184)</f>
        <v>#VALUE!</v>
      </c>
    </row>
    <row r="7185" spans="1:10">
      <c r="A7185" s="2" t="str">
        <f>'[1]2025年已发货'!A:A</f>
        <v>玉昆</v>
      </c>
      <c r="B7185" s="2" t="str">
        <f>'[1]2025年已发货'!B:B</f>
        <v>盘螺</v>
      </c>
      <c r="C7185" s="2" t="str">
        <f>'[1]2025年已发货'!C:C</f>
        <v>HRB400E Φ12</v>
      </c>
      <c r="D7185" s="2" t="str">
        <f>'[1]2025年已发货'!D:D</f>
        <v>吨</v>
      </c>
      <c r="E7185" s="2">
        <f>'[1]2025年已发货'!E:E</f>
        <v>40</v>
      </c>
      <c r="F7185" s="4">
        <f>'[1]2025年已发货'!F:F</f>
        <v>45914</v>
      </c>
      <c r="G7185" s="2" t="str">
        <f>'[1]2025年已发货'!G:G</f>
        <v>（中铁一局四公司西昭高速6标1分部）四川省凉山彝族自治州昭觉县李子村</v>
      </c>
      <c r="H7185" s="2" t="str">
        <f>'[1]2025年已发货'!H:H</f>
        <v>党牛</v>
      </c>
      <c r="I7185" s="2">
        <f>'[1]2025年已发货'!I:I</f>
        <v>19996000463</v>
      </c>
      <c r="J7185" s="2" vm="1" t="e">
        <f>_xlfn._xlws.FILTER(辅助信息!D:D,辅助信息!G:G=G7185)</f>
        <v>#VALUE!</v>
      </c>
    </row>
    <row r="7186" spans="1:10">
      <c r="A7186" s="2" t="str">
        <f>'[1]2025年已发货'!A:A</f>
        <v>玉昆</v>
      </c>
      <c r="B7186" s="2" t="str">
        <f>'[1]2025年已发货'!B:B</f>
        <v>盘螺</v>
      </c>
      <c r="C7186" s="2" t="str">
        <f>'[1]2025年已发货'!C:C</f>
        <v>HRB400E Φ12</v>
      </c>
      <c r="D7186" s="2" t="str">
        <f>'[1]2025年已发货'!D:D</f>
        <v>吨</v>
      </c>
      <c r="E7186" s="2">
        <f>'[1]2025年已发货'!E:E</f>
        <v>40</v>
      </c>
      <c r="F7186" s="4">
        <f>'[1]2025年已发货'!F:F</f>
        <v>45914</v>
      </c>
      <c r="G7186" s="2" t="str">
        <f>'[1]2025年已发货'!G:G</f>
        <v>（中铁五局一公司西昭高速3标)四川省凉山彝族自治州布拖县地洛镇桥边村钢筋加工厂</v>
      </c>
      <c r="H7186" s="2" t="str">
        <f>'[1]2025年已发货'!H:H</f>
        <v>林正兴</v>
      </c>
      <c r="I7186" s="2">
        <f>'[1]2025年已发货'!I:I</f>
        <v>18770671688</v>
      </c>
      <c r="J7186" s="2" vm="1" t="e">
        <f>_xlfn._xlws.FILTER(辅助信息!D:D,辅助信息!G:G=G7186)</f>
        <v>#VALUE!</v>
      </c>
    </row>
    <row r="7187" spans="1:10">
      <c r="A7187" s="2" t="str">
        <f>'[1]2025年已发货'!A:A</f>
        <v>玉昆</v>
      </c>
      <c r="B7187" s="2" t="str">
        <f>'[1]2025年已发货'!B:B</f>
        <v>螺纹钢</v>
      </c>
      <c r="C7187" s="2" t="str">
        <f>'[1]2025年已发货'!C:C</f>
        <v>HRB400EФ22</v>
      </c>
      <c r="D7187" s="2" t="str">
        <f>'[1]2025年已发货'!D:D</f>
        <v>吨</v>
      </c>
      <c r="E7187" s="2">
        <f>'[1]2025年已发货'!E:E</f>
        <v>40</v>
      </c>
      <c r="F7187" s="4">
        <f>'[1]2025年已发货'!F:F</f>
        <v>45914</v>
      </c>
      <c r="G7187" s="2" t="str">
        <f>'[1]2025年已发货'!G:G</f>
        <v>中铁隧道局路桥公司西昭高速2标1分部凉山州金阳县派来镇</v>
      </c>
      <c r="H7187" s="2" t="str">
        <f>'[1]2025年已发货'!H:H</f>
        <v>杨勇</v>
      </c>
      <c r="I7187" s="2">
        <f>'[1]2025年已发货'!I:I</f>
        <v>18882117172</v>
      </c>
      <c r="J7187" s="2" vm="1" t="e">
        <f>_xlfn._xlws.FILTER(辅助信息!D:D,辅助信息!G:G=G7187)</f>
        <v>#VALUE!</v>
      </c>
    </row>
    <row r="7188" spans="1:10">
      <c r="A7188" s="2" t="str">
        <f>'[1]2025年已发货'!A:A</f>
        <v>玉昆</v>
      </c>
      <c r="B7188" s="2" t="str">
        <f>'[1]2025年已发货'!B:B</f>
        <v>螺纹钢</v>
      </c>
      <c r="C7188" s="2" t="str">
        <f>'[1]2025年已发货'!C:C</f>
        <v>HRB400EФ12</v>
      </c>
      <c r="D7188" s="2" t="str">
        <f>'[1]2025年已发货'!D:D</f>
        <v>吨</v>
      </c>
      <c r="E7188" s="2">
        <f>'[1]2025年已发货'!E:E</f>
        <v>40</v>
      </c>
      <c r="F7188" s="4">
        <f>'[1]2025年已发货'!F:F</f>
        <v>45914</v>
      </c>
      <c r="G7188" s="2" t="str">
        <f>'[1]2025年已发货'!G:G</f>
        <v>中铁隧道局路桥公司西昭高速2标1分部凉山州金阳县派来镇</v>
      </c>
      <c r="H7188" s="2" t="str">
        <f>'[1]2025年已发货'!H:H</f>
        <v>杨勇</v>
      </c>
      <c r="I7188" s="2">
        <f>'[1]2025年已发货'!I:I</f>
        <v>18882117172</v>
      </c>
      <c r="J7188" s="2" vm="1" t="e">
        <f>_xlfn._xlws.FILTER(辅助信息!D:D,辅助信息!G:G=G7188)</f>
        <v>#VALUE!</v>
      </c>
    </row>
    <row r="7189" spans="1:10">
      <c r="A7189" s="2" t="str">
        <f>'[1]2025年已发货'!A:A</f>
        <v>玉昆</v>
      </c>
      <c r="B7189" s="2" t="str">
        <f>'[1]2025年已发货'!B:B</f>
        <v>螺纹钢</v>
      </c>
      <c r="C7189" s="2" t="str">
        <f>'[1]2025年已发货'!C:C</f>
        <v>HRB400E Ф28</v>
      </c>
      <c r="D7189" s="2" t="str">
        <f>'[1]2025年已发货'!D:D</f>
        <v>吨</v>
      </c>
      <c r="E7189" s="2">
        <f>'[1]2025年已发货'!E:E</f>
        <v>40</v>
      </c>
      <c r="F7189" s="4">
        <f>'[1]2025年已发货'!F:F</f>
        <v>45915</v>
      </c>
      <c r="G7189" s="2" t="str">
        <f>'[1]2025年已发货'!G:G</f>
        <v>（ 中铁一局四公司西昭高速6标3部）昭觉县洒拉地坡乡三分部山里钢筋场</v>
      </c>
      <c r="H7189" s="2" t="str">
        <f>'[1]2025年已发货'!H:H</f>
        <v>陈忠</v>
      </c>
      <c r="I7189" s="2">
        <f>'[1]2025年已发货'!I:I</f>
        <v>15730783825</v>
      </c>
      <c r="J7189" s="2" vm="1" t="e">
        <f>_xlfn._xlws.FILTER(辅助信息!D:D,辅助信息!G:G=G7189)</f>
        <v>#VALUE!</v>
      </c>
    </row>
    <row r="7190" spans="1:10">
      <c r="A7190" s="2" t="str">
        <f>'[1]2025年已发货'!A:A</f>
        <v>玉昆</v>
      </c>
      <c r="B7190" s="2" t="str">
        <f>'[1]2025年已发货'!B:B</f>
        <v>螺纹钢</v>
      </c>
      <c r="C7190" s="2" t="str">
        <f>'[1]2025年已发货'!C:C</f>
        <v>HRB400E Ф32</v>
      </c>
      <c r="D7190" s="2" t="str">
        <f>'[1]2025年已发货'!D:D</f>
        <v>吨</v>
      </c>
      <c r="E7190" s="2">
        <f>'[1]2025年已发货'!E:E</f>
        <v>160</v>
      </c>
      <c r="F7190" s="4">
        <f>'[1]2025年已发货'!F:F</f>
        <v>45915</v>
      </c>
      <c r="G7190" s="2" t="str">
        <f>'[1]2025年已发货'!G:G</f>
        <v>（ 中铁一局四公司西昭高速6标3部）昭觉县洒拉地坡乡三分部山里钢筋场</v>
      </c>
      <c r="H7190" s="2" t="str">
        <f>'[1]2025年已发货'!H:H</f>
        <v>陈忠</v>
      </c>
      <c r="I7190" s="2">
        <f>'[1]2025年已发货'!I:I</f>
        <v>15730783825</v>
      </c>
      <c r="J7190" s="2" vm="1" t="e">
        <f>_xlfn._xlws.FILTER(辅助信息!D:D,辅助信息!G:G=G7190)</f>
        <v>#VALUE!</v>
      </c>
    </row>
    <row r="7191" spans="1:10">
      <c r="A7191" s="2" t="str">
        <f>'[1]2025年已发货'!A:A</f>
        <v>达钢</v>
      </c>
      <c r="B7191" s="2" t="str">
        <f>'[1]2025年已发货'!B:B</f>
        <v>盘圆</v>
      </c>
      <c r="C7191" s="2" t="str">
        <f>'[1]2025年已发货'!C:C</f>
        <v>HPB300Ф10</v>
      </c>
      <c r="D7191" s="2" t="str">
        <f>'[1]2025年已发货'!D:D</f>
        <v>吨</v>
      </c>
      <c r="E7191" s="2">
        <f>'[1]2025年已发货'!E:E</f>
        <v>35</v>
      </c>
      <c r="F7191" s="4">
        <f>'[1]2025年已发货'!F:F</f>
        <v>45915</v>
      </c>
      <c r="G7191" s="2" t="str">
        <f>'[1]2025年已发货'!G:G</f>
        <v>（成铁西物-成都地铁5号线项目）成都市武侯区天府一街与昆华路交叉口成铁工程总承包公司川大路项目部</v>
      </c>
      <c r="H7191" s="2" t="str">
        <f>'[1]2025年已发货'!H:H</f>
        <v>黄永福</v>
      </c>
      <c r="I7191" s="2" t="str">
        <f>'[1]2025年已发货'!I:I</f>
        <v>15982823571</v>
      </c>
      <c r="J7191" s="2" vm="1" t="e">
        <f>_xlfn._xlws.FILTER(辅助信息!D:D,辅助信息!G:G=G7191)</f>
        <v>#VALUE!</v>
      </c>
    </row>
    <row r="7192" spans="1:10">
      <c r="A7192" s="2" t="str">
        <f>'[1]2025年已发货'!A:A</f>
        <v>润耀</v>
      </c>
      <c r="B7192" s="2" t="str">
        <f>'[1]2025年已发货'!B:B</f>
        <v>螺纹钢</v>
      </c>
      <c r="C7192" s="2" t="str">
        <f>'[1]2025年已发货'!C:C</f>
        <v>HRB400E Φ12 12m</v>
      </c>
      <c r="D7192" s="2" t="str">
        <f>'[1]2025年已发货'!D:D</f>
        <v>吨</v>
      </c>
      <c r="E7192" s="2">
        <f>'[1]2025年已发货'!E:E</f>
        <v>35</v>
      </c>
      <c r="F7192" s="4">
        <f>'[1]2025年已发货'!F:F</f>
        <v>45915</v>
      </c>
      <c r="G7192" s="2" t="str">
        <f>'[1]2025年已发货'!G:G</f>
        <v>(华西乐山）-四川省乐山市市中区苏稽镇校地共建产教融合基地建设项目二标段</v>
      </c>
      <c r="H7192" s="2" t="str">
        <f>'[1]2025年已发货'!H:H</f>
        <v>彭江涛</v>
      </c>
      <c r="I7192" s="2">
        <f>'[1]2025年已发货'!I:I</f>
        <v>13990276572</v>
      </c>
      <c r="J7192" s="2" vm="1" t="e">
        <f>_xlfn._xlws.FILTER(辅助信息!D:D,辅助信息!G:G=G7192)</f>
        <v>#VALUE!</v>
      </c>
    </row>
    <row r="7193" spans="1:10">
      <c r="A7193" s="2" t="str">
        <f>'[1]2025年已发货'!A:A</f>
        <v>润耀</v>
      </c>
      <c r="B7193" s="2" t="str">
        <f>'[1]2025年已发货'!B:B</f>
        <v>螺纹钢</v>
      </c>
      <c r="C7193" s="2" t="str">
        <f>'[1]2025年已发货'!C:C</f>
        <v>HRB500E Φ25 12m</v>
      </c>
      <c r="D7193" s="2" t="str">
        <f>'[1]2025年已发货'!D:D</f>
        <v>吨</v>
      </c>
      <c r="E7193" s="2">
        <f>'[1]2025年已发货'!E:E</f>
        <v>35</v>
      </c>
      <c r="F7193" s="4">
        <f>'[1]2025年已发货'!F:F</f>
        <v>45915</v>
      </c>
      <c r="G7193" s="2" t="str">
        <f>'[1]2025年已发货'!G:G</f>
        <v>(华西乐山）-四川省乐山市市中区苏稽镇校地共建产教融合基地建设项目二标段</v>
      </c>
      <c r="H7193" s="2" t="str">
        <f>'[1]2025年已发货'!H:H</f>
        <v>彭江涛</v>
      </c>
      <c r="I7193" s="2">
        <f>'[1]2025年已发货'!I:I</f>
        <v>13990276572</v>
      </c>
      <c r="J7193" s="2" vm="1" t="e">
        <f>_xlfn._xlws.FILTER(辅助信息!D:D,辅助信息!G:G=G7193)</f>
        <v>#VALUE!</v>
      </c>
    </row>
    <row r="7194" spans="1:10">
      <c r="A7194" s="2" t="str">
        <f>'[1]2025年已发货'!A:A</f>
        <v>润耀</v>
      </c>
      <c r="B7194" s="2" t="str">
        <f>'[1]2025年已发货'!B:B</f>
        <v>螺纹钢</v>
      </c>
      <c r="C7194" s="2" t="str">
        <f>'[1]2025年已发货'!C:C</f>
        <v>HRB400E Φ16*12m</v>
      </c>
      <c r="D7194" s="2" t="str">
        <f>'[1]2025年已发货'!D:D</f>
        <v>吨</v>
      </c>
      <c r="E7194" s="2">
        <f>'[1]2025年已发货'!E:E</f>
        <v>35</v>
      </c>
      <c r="F7194" s="4">
        <f>'[1]2025年已发货'!F:F</f>
        <v>45915</v>
      </c>
      <c r="G7194" s="2" t="str">
        <f>'[1]2025年已发货'!G:G</f>
        <v>（中铁广州局-成渝扩容2标）成渝扩容项目ZCB3-2标2#钢筋厂【雁江区联盟桥东北50米(资资路) 】</v>
      </c>
      <c r="H7194" s="2" t="str">
        <f>'[1]2025年已发货'!H:H</f>
        <v>刘沛琦</v>
      </c>
      <c r="I7194" s="2">
        <f>'[1]2025年已发货'!I:I</f>
        <v>18011784798</v>
      </c>
      <c r="J7194" s="2" vm="1" t="e">
        <f>_xlfn._xlws.FILTER(辅助信息!D:D,辅助信息!G:G=G7194)</f>
        <v>#VALUE!</v>
      </c>
    </row>
    <row r="7195" spans="1:10">
      <c r="A7195" s="2" t="str">
        <f>'[1]2025年已发货'!A:A</f>
        <v>润耀</v>
      </c>
      <c r="B7195" s="2" t="str">
        <f>'[1]2025年已发货'!B:B</f>
        <v>盘螺</v>
      </c>
      <c r="C7195" s="2" t="str">
        <f>'[1]2025年已发货'!C:C</f>
        <v>HRB400E Φ8</v>
      </c>
      <c r="D7195" s="2" t="str">
        <f>'[1]2025年已发货'!D:D</f>
        <v>吨</v>
      </c>
      <c r="E7195" s="2">
        <f>'[1]2025年已发货'!E:E</f>
        <v>18</v>
      </c>
      <c r="F7195" s="4">
        <f>'[1]2025年已发货'!F:F</f>
        <v>45915</v>
      </c>
      <c r="G7195" s="2" t="str">
        <f>'[1]2025年已发货'!G:G</f>
        <v>（华西萌海科创农业生态谷）成都市简阳市白金山水库</v>
      </c>
      <c r="H7195" s="2" t="str">
        <f>'[1]2025年已发货'!H:H</f>
        <v>石清国</v>
      </c>
      <c r="I7195" s="2">
        <f>'[1]2025年已发货'!I:I</f>
        <v>13458642015</v>
      </c>
      <c r="J7195" s="2" t="str">
        <f>_xlfn._xlws.FILTER(辅助信息!D:D,辅助信息!G:G=G7195)</f>
        <v>华西萌海-科创农业生态谷</v>
      </c>
    </row>
    <row r="7196" spans="1:10">
      <c r="A7196" s="2" t="str">
        <f>'[1]2025年已发货'!A:A</f>
        <v>润耀</v>
      </c>
      <c r="B7196" s="2" t="str">
        <f>'[1]2025年已发货'!B:B</f>
        <v>盘螺</v>
      </c>
      <c r="C7196" s="2" t="str">
        <f>'[1]2025年已发货'!C:C</f>
        <v>HRB400E Φ10</v>
      </c>
      <c r="D7196" s="2" t="str">
        <f>'[1]2025年已发货'!D:D</f>
        <v>吨</v>
      </c>
      <c r="E7196" s="2">
        <f>'[1]2025年已发货'!E:E</f>
        <v>15</v>
      </c>
      <c r="F7196" s="4">
        <f>'[1]2025年已发货'!F:F</f>
        <v>45915</v>
      </c>
      <c r="G7196" s="2" t="str">
        <f>'[1]2025年已发货'!G:G</f>
        <v>（华西萌海科创农业生态谷）成都市简阳市白金山水库</v>
      </c>
      <c r="H7196" s="2" t="str">
        <f>'[1]2025年已发货'!H:H</f>
        <v>石清国</v>
      </c>
      <c r="I7196" s="2">
        <f>'[1]2025年已发货'!I:I</f>
        <v>13458642015</v>
      </c>
      <c r="J7196" s="2" t="str">
        <f>_xlfn._xlws.FILTER(辅助信息!D:D,辅助信息!G:G=G7196)</f>
        <v>华西萌海-科创农业生态谷</v>
      </c>
    </row>
    <row r="7197" spans="1:10">
      <c r="A7197" s="2" t="str">
        <f>'[1]2025年已发货'!A:A</f>
        <v>润耀</v>
      </c>
      <c r="B7197" s="2" t="str">
        <f>'[1]2025年已发货'!B:B</f>
        <v>螺纹钢</v>
      </c>
      <c r="C7197" s="2" t="str">
        <f>'[1]2025年已发货'!C:C</f>
        <v>HRB400E Φ12 9m</v>
      </c>
      <c r="D7197" s="2" t="str">
        <f>'[1]2025年已发货'!D:D</f>
        <v>吨</v>
      </c>
      <c r="E7197" s="2">
        <f>'[1]2025年已发货'!E:E</f>
        <v>5</v>
      </c>
      <c r="F7197" s="4">
        <f>'[1]2025年已发货'!F:F</f>
        <v>45915</v>
      </c>
      <c r="G7197" s="2" t="str">
        <f>'[1]2025年已发货'!G:G</f>
        <v>（华西萌海科创农业生态谷）成都市简阳市白金山水库</v>
      </c>
      <c r="H7197" s="2" t="str">
        <f>'[1]2025年已发货'!H:H</f>
        <v>石清国</v>
      </c>
      <c r="I7197" s="2">
        <f>'[1]2025年已发货'!I:I</f>
        <v>13458642015</v>
      </c>
      <c r="J7197" s="2" t="str">
        <f>_xlfn._xlws.FILTER(辅助信息!D:D,辅助信息!G:G=G7197)</f>
        <v>华西萌海-科创农业生态谷</v>
      </c>
    </row>
    <row r="7198" spans="1:10">
      <c r="A7198" s="2" t="str">
        <f>'[1]2025年已发货'!A:A</f>
        <v>润耀</v>
      </c>
      <c r="B7198" s="2" t="str">
        <f>'[1]2025年已发货'!B:B</f>
        <v>螺纹钢</v>
      </c>
      <c r="C7198" s="2" t="str">
        <f>'[1]2025年已发货'!C:C</f>
        <v>HRB400E Φ14 9m</v>
      </c>
      <c r="D7198" s="2" t="str">
        <f>'[1]2025年已发货'!D:D</f>
        <v>吨</v>
      </c>
      <c r="E7198" s="2">
        <f>'[1]2025年已发货'!E:E</f>
        <v>3</v>
      </c>
      <c r="F7198" s="4">
        <f>'[1]2025年已发货'!F:F</f>
        <v>45915</v>
      </c>
      <c r="G7198" s="2" t="str">
        <f>'[1]2025年已发货'!G:G</f>
        <v>（华西萌海科创农业生态谷）成都市简阳市白金山水库</v>
      </c>
      <c r="H7198" s="2" t="str">
        <f>'[1]2025年已发货'!H:H</f>
        <v>石清国</v>
      </c>
      <c r="I7198" s="2">
        <f>'[1]2025年已发货'!I:I</f>
        <v>13458642015</v>
      </c>
      <c r="J7198" s="2" t="str">
        <f>_xlfn._xlws.FILTER(辅助信息!D:D,辅助信息!G:G=G7198)</f>
        <v>华西萌海-科创农业生态谷</v>
      </c>
    </row>
    <row r="7199" spans="1:10">
      <c r="A7199" s="2" t="str">
        <f>'[1]2025年已发货'!A:A</f>
        <v>润耀</v>
      </c>
      <c r="B7199" s="2" t="str">
        <f>'[1]2025年已发货'!B:B</f>
        <v>螺纹钢</v>
      </c>
      <c r="C7199" s="2" t="str">
        <f>'[1]2025年已发货'!C:C</f>
        <v>HRB500E Φ14</v>
      </c>
      <c r="D7199" s="2" t="str">
        <f>'[1]2025年已发货'!D:D</f>
        <v>吨</v>
      </c>
      <c r="E7199" s="2">
        <f>'[1]2025年已发货'!E:E</f>
        <v>3</v>
      </c>
      <c r="F7199" s="4">
        <f>'[1]2025年已发货'!F:F</f>
        <v>45915</v>
      </c>
      <c r="G7199" s="2" t="str">
        <f>'[1]2025年已发货'!G:G</f>
        <v>（华西萌海科创农业生态谷）成都市简阳市白金山水库</v>
      </c>
      <c r="H7199" s="2" t="str">
        <f>'[1]2025年已发货'!H:H</f>
        <v>石清国</v>
      </c>
      <c r="I7199" s="2">
        <f>'[1]2025年已发货'!I:I</f>
        <v>13458642015</v>
      </c>
      <c r="J7199" s="2" t="str">
        <f>_xlfn._xlws.FILTER(辅助信息!D:D,辅助信息!G:G=G7199)</f>
        <v>华西萌海-科创农业生态谷</v>
      </c>
    </row>
    <row r="7200" spans="1:10">
      <c r="A7200" s="2" t="str">
        <f>'[1]2025年已发货'!A:A</f>
        <v>润耀</v>
      </c>
      <c r="B7200" s="2" t="str">
        <f>'[1]2025年已发货'!B:B</f>
        <v>螺纹钢</v>
      </c>
      <c r="C7200" s="2" t="str">
        <f>'[1]2025年已发货'!C:C</f>
        <v>HRB500E Φ22</v>
      </c>
      <c r="D7200" s="2" t="str">
        <f>'[1]2025年已发货'!D:D</f>
        <v>吨</v>
      </c>
      <c r="E7200" s="2">
        <f>'[1]2025年已发货'!E:E</f>
        <v>5</v>
      </c>
      <c r="F7200" s="4">
        <f>'[1]2025年已发货'!F:F</f>
        <v>45915</v>
      </c>
      <c r="G7200" s="2" t="str">
        <f>'[1]2025年已发货'!G:G</f>
        <v>（华西萌海科创农业生态谷）成都市简阳市白金山水库</v>
      </c>
      <c r="H7200" s="2" t="str">
        <f>'[1]2025年已发货'!H:H</f>
        <v>石清国</v>
      </c>
      <c r="I7200" s="2">
        <f>'[1]2025年已发货'!I:I</f>
        <v>13458642015</v>
      </c>
      <c r="J7200" s="2" t="str">
        <f>_xlfn._xlws.FILTER(辅助信息!D:D,辅助信息!G:G=G7200)</f>
        <v>华西萌海-科创农业生态谷</v>
      </c>
    </row>
    <row r="7201" spans="1:10">
      <c r="A7201" s="2" t="str">
        <f>'[1]2025年已发货'!A:A</f>
        <v>润耀</v>
      </c>
      <c r="B7201" s="2" t="str">
        <f>'[1]2025年已发货'!B:B</f>
        <v>螺纹钢</v>
      </c>
      <c r="C7201" s="2" t="str">
        <f>'[1]2025年已发货'!C:C</f>
        <v>HRB500E Φ25</v>
      </c>
      <c r="D7201" s="2" t="str">
        <f>'[1]2025年已发货'!D:D</f>
        <v>吨</v>
      </c>
      <c r="E7201" s="2">
        <f>'[1]2025年已发货'!E:E</f>
        <v>23</v>
      </c>
      <c r="F7201" s="4">
        <f>'[1]2025年已发货'!F:F</f>
        <v>45915</v>
      </c>
      <c r="G7201" s="2" t="str">
        <f>'[1]2025年已发货'!G:G</f>
        <v>（华西萌海科创农业生态谷）成都市简阳市白金山水库</v>
      </c>
      <c r="H7201" s="2" t="str">
        <f>'[1]2025年已发货'!H:H</f>
        <v>石清国</v>
      </c>
      <c r="I7201" s="2">
        <f>'[1]2025年已发货'!I:I</f>
        <v>13458642015</v>
      </c>
      <c r="J7201" s="2" t="str">
        <f>_xlfn._xlws.FILTER(辅助信息!D:D,辅助信息!G:G=G7201)</f>
        <v>华西萌海-科创农业生态谷</v>
      </c>
    </row>
    <row r="7202" spans="1:10">
      <c r="A7202" s="2" t="str">
        <f>'[1]2025年已发货'!A:A</f>
        <v>泸钢</v>
      </c>
      <c r="B7202" s="2" t="str">
        <f>'[1]2025年已发货'!B:B</f>
        <v>盘螺</v>
      </c>
      <c r="C7202" s="2" t="str">
        <f>'[1]2025年已发货'!C:C</f>
        <v>HRB400E Φ8</v>
      </c>
      <c r="D7202" s="2" t="str">
        <f>'[1]2025年已发货'!D:D</f>
        <v>吨</v>
      </c>
      <c r="E7202" s="2">
        <f>'[1]2025年已发货'!E:E</f>
        <v>15</v>
      </c>
      <c r="F7202" s="4">
        <f>'[1]2025年已发货'!F:F</f>
        <v>45915</v>
      </c>
      <c r="G7202" s="2" t="str">
        <f>'[1]2025年已发货'!G:G</f>
        <v>(宜宾兴港三江新区长江工业园保障性租赁住房建设项目-土建)四川省宜宾市翠屏区永善路南段宜宾市三江新区长江工业园区</v>
      </c>
      <c r="H7202" s="2" t="str">
        <f>'[1]2025年已发货'!H:H</f>
        <v>赵元虎</v>
      </c>
      <c r="I7202" s="2">
        <f>'[1]2025年已发货'!I:I</f>
        <v>13684167136</v>
      </c>
      <c r="J7202" s="2" t="str">
        <f>_xlfn._xlws.FILTER(辅助信息!D:D,辅助信息!G:G=G7202)</f>
        <v>宜宾兴港三江新区长江工业园建设项目</v>
      </c>
    </row>
    <row r="7203" spans="1:10">
      <c r="A7203" s="2" t="str">
        <f>'[1]2025年已发货'!A:A</f>
        <v>泸钢</v>
      </c>
      <c r="B7203" s="2" t="str">
        <f>'[1]2025年已发货'!B:B</f>
        <v>盘螺</v>
      </c>
      <c r="C7203" s="2" t="str">
        <f>'[1]2025年已发货'!C:C</f>
        <v>HRB400E Φ10</v>
      </c>
      <c r="D7203" s="2" t="str">
        <f>'[1]2025年已发货'!D:D</f>
        <v>吨</v>
      </c>
      <c r="E7203" s="2">
        <f>'[1]2025年已发货'!E:E</f>
        <v>22</v>
      </c>
      <c r="F7203" s="4">
        <f>'[1]2025年已发货'!F:F</f>
        <v>45915</v>
      </c>
      <c r="G7203" s="2" t="str">
        <f>'[1]2025年已发货'!G:G</f>
        <v>(宜宾兴港三江新区长江工业园保障性租赁住房建设项目-土建)四川省宜宾市翠屏区永善路南段宜宾市三江新区长江工业园区</v>
      </c>
      <c r="H7203" s="2" t="str">
        <f>'[1]2025年已发货'!H:H</f>
        <v>赵元虎</v>
      </c>
      <c r="I7203" s="2">
        <f>'[1]2025年已发货'!I:I</f>
        <v>13684167136</v>
      </c>
      <c r="J7203" s="2" t="str">
        <f>_xlfn._xlws.FILTER(辅助信息!D:D,辅助信息!G:G=G7203)</f>
        <v>宜宾兴港三江新区长江工业园建设项目</v>
      </c>
    </row>
    <row r="7204" spans="1:10">
      <c r="A7204" s="2" t="str">
        <f>'[1]2025年已发货'!A:A</f>
        <v>陕钢</v>
      </c>
      <c r="B7204" s="2" t="str">
        <f>'[1]2025年已发货'!B:B</f>
        <v>盘螺</v>
      </c>
      <c r="C7204" s="2" t="str">
        <f>'[1]2025年已发货'!C:C</f>
        <v>HRB400E Φ8</v>
      </c>
      <c r="D7204" s="2" t="str">
        <f>'[1]2025年已发货'!D:D</f>
        <v>吨</v>
      </c>
      <c r="E7204" s="2">
        <f>'[1]2025年已发货'!E:E</f>
        <v>7.5</v>
      </c>
      <c r="F7204" s="4">
        <f>'[1]2025年已发货'!F:F</f>
        <v>45915</v>
      </c>
      <c r="G7204" s="2" t="str">
        <f>'[1]2025年已发货'!G:G</f>
        <v>（五局建筑温江tod项目）罗欣安若维他药业(成都)有限公司南94米温江区海发路附近</v>
      </c>
      <c r="H7204" s="2" t="str">
        <f>'[1]2025年已发货'!H:H</f>
        <v>冉勇</v>
      </c>
      <c r="I7204" s="2">
        <f>'[1]2025年已发货'!I:I</f>
        <v>18108243927</v>
      </c>
      <c r="J7204" s="2" vm="1" t="e">
        <f>_xlfn._xlws.FILTER(辅助信息!D:D,辅助信息!G:G=G7204)</f>
        <v>#VALUE!</v>
      </c>
    </row>
    <row r="7205" spans="1:10">
      <c r="A7205" s="2" t="str">
        <f>'[1]2025年已发货'!A:A</f>
        <v>陕钢</v>
      </c>
      <c r="B7205" s="2" t="str">
        <f>'[1]2025年已发货'!B:B</f>
        <v>盘螺</v>
      </c>
      <c r="C7205" s="2" t="str">
        <f>'[1]2025年已发货'!C:C</f>
        <v>HRB400E Φ10</v>
      </c>
      <c r="D7205" s="2" t="str">
        <f>'[1]2025年已发货'!D:D</f>
        <v>吨</v>
      </c>
      <c r="E7205" s="2">
        <f>'[1]2025年已发货'!E:E</f>
        <v>12.5</v>
      </c>
      <c r="F7205" s="4">
        <f>'[1]2025年已发货'!F:F</f>
        <v>45915</v>
      </c>
      <c r="G7205" s="2" t="str">
        <f>'[1]2025年已发货'!G:G</f>
        <v>（五局建筑温江tod项目）罗欣安若维他药业(成都)有限公司南94米温江区海发路附近</v>
      </c>
      <c r="H7205" s="2" t="str">
        <f>'[1]2025年已发货'!H:H</f>
        <v>冉勇</v>
      </c>
      <c r="I7205" s="2">
        <f>'[1]2025年已发货'!I:I</f>
        <v>18108243927</v>
      </c>
      <c r="J7205" s="2" vm="1" t="e">
        <f>_xlfn._xlws.FILTER(辅助信息!D:D,辅助信息!G:G=G7205)</f>
        <v>#VALUE!</v>
      </c>
    </row>
    <row r="7206" spans="1:10">
      <c r="A7206" s="2" t="str">
        <f>'[1]2025年已发货'!A:A</f>
        <v>陕钢</v>
      </c>
      <c r="B7206" s="2" t="str">
        <f>'[1]2025年已发货'!B:B</f>
        <v>螺纹钢</v>
      </c>
      <c r="C7206" s="2" t="str">
        <f>'[1]2025年已发货'!C:C</f>
        <v>HRB400E Φ12 9m</v>
      </c>
      <c r="D7206" s="2" t="str">
        <f>'[1]2025年已发货'!D:D</f>
        <v>吨</v>
      </c>
      <c r="E7206" s="2">
        <f>'[1]2025年已发货'!E:E</f>
        <v>5</v>
      </c>
      <c r="F7206" s="4">
        <f>'[1]2025年已发货'!F:F</f>
        <v>45915</v>
      </c>
      <c r="G7206" s="2" t="str">
        <f>'[1]2025年已发货'!G:G</f>
        <v>（五局建筑温江tod项目）罗欣安若维他药业(成都)有限公司南94米温江区海发路附近</v>
      </c>
      <c r="H7206" s="2" t="str">
        <f>'[1]2025年已发货'!H:H</f>
        <v>冉勇</v>
      </c>
      <c r="I7206" s="2">
        <f>'[1]2025年已发货'!I:I</f>
        <v>18108243927</v>
      </c>
      <c r="J7206" s="2" vm="1" t="e">
        <f>_xlfn._xlws.FILTER(辅助信息!D:D,辅助信息!G:G=G7206)</f>
        <v>#VALUE!</v>
      </c>
    </row>
    <row r="7207" spans="1:10">
      <c r="A7207" s="2" t="str">
        <f>'[1]2025年已发货'!A:A</f>
        <v>陕钢</v>
      </c>
      <c r="B7207" s="2" t="str">
        <f>'[1]2025年已发货'!B:B</f>
        <v>螺纹钢</v>
      </c>
      <c r="C7207" s="2" t="str">
        <f>'[1]2025年已发货'!C:C</f>
        <v>HRB400E Φ22 9m</v>
      </c>
      <c r="D7207" s="2" t="str">
        <f>'[1]2025年已发货'!D:D</f>
        <v>吨</v>
      </c>
      <c r="E7207" s="2">
        <f>'[1]2025年已发货'!E:E</f>
        <v>2.5</v>
      </c>
      <c r="F7207" s="4">
        <f>'[1]2025年已发货'!F:F</f>
        <v>45915</v>
      </c>
      <c r="G7207" s="2" t="str">
        <f>'[1]2025年已发货'!G:G</f>
        <v>（五局建筑温江tod项目）罗欣安若维他药业(成都)有限公司南94米温江区海发路附近</v>
      </c>
      <c r="H7207" s="2" t="str">
        <f>'[1]2025年已发货'!H:H</f>
        <v>冉勇</v>
      </c>
      <c r="I7207" s="2">
        <f>'[1]2025年已发货'!I:I</f>
        <v>18108243927</v>
      </c>
      <c r="J7207" s="2" vm="1" t="e">
        <f>_xlfn._xlws.FILTER(辅助信息!D:D,辅助信息!G:G=G7207)</f>
        <v>#VALUE!</v>
      </c>
    </row>
    <row r="7208" spans="1:10">
      <c r="A7208" s="2" t="str">
        <f>'[1]2025年已发货'!A:A</f>
        <v>陕钢</v>
      </c>
      <c r="B7208" s="2" t="str">
        <f>'[1]2025年已发货'!B:B</f>
        <v>螺纹钢</v>
      </c>
      <c r="C7208" s="2" t="str">
        <f>'[1]2025年已发货'!C:C</f>
        <v>HRB400E Φ25 9m</v>
      </c>
      <c r="D7208" s="2" t="str">
        <f>'[1]2025年已发货'!D:D</f>
        <v>吨</v>
      </c>
      <c r="E7208" s="2">
        <f>'[1]2025年已发货'!E:E</f>
        <v>5</v>
      </c>
      <c r="F7208" s="4">
        <f>'[1]2025年已发货'!F:F</f>
        <v>45915</v>
      </c>
      <c r="G7208" s="2" t="str">
        <f>'[1]2025年已发货'!G:G</f>
        <v>（五局建筑温江tod项目）罗欣安若维他药业(成都)有限公司南94米温江区海发路附近</v>
      </c>
      <c r="H7208" s="2" t="str">
        <f>'[1]2025年已发货'!H:H</f>
        <v>冉勇</v>
      </c>
      <c r="I7208" s="2">
        <f>'[1]2025年已发货'!I:I</f>
        <v>18108243927</v>
      </c>
      <c r="J7208" s="2" vm="1" t="e">
        <f>_xlfn._xlws.FILTER(辅助信息!D:D,辅助信息!G:G=G7208)</f>
        <v>#VALUE!</v>
      </c>
    </row>
    <row r="7209" spans="1:10">
      <c r="A7209" s="2" t="str">
        <f>'[1]2025年已发货'!A:A</f>
        <v>德胜</v>
      </c>
      <c r="B7209" s="2" t="str">
        <f>'[1]2025年已发货'!B:B</f>
        <v>螺纹钢</v>
      </c>
      <c r="C7209" s="2" t="str">
        <f>'[1]2025年已发货'!C:C</f>
        <v>HRB400E Φ22 9m</v>
      </c>
      <c r="D7209" s="2" t="str">
        <f>'[1]2025年已发货'!D:D</f>
        <v>吨</v>
      </c>
      <c r="E7209" s="2">
        <f>'[1]2025年已发货'!E:E</f>
        <v>70</v>
      </c>
      <c r="F7209" s="4">
        <f>'[1]2025年已发货'!F:F</f>
        <v>45915</v>
      </c>
      <c r="G7209" s="2" t="str">
        <f>'[1]2025年已发货'!G:G</f>
        <v>(五冶建设龙泉芙蓉花语项目-1,3地块)龙泉驿区北川路双堰塘钓鱼东100米(北川路)</v>
      </c>
      <c r="H7209" s="2" t="str">
        <f>'[1]2025年已发货'!H:H</f>
        <v>祝斯阳</v>
      </c>
      <c r="I7209" s="2">
        <f>'[1]2025年已发货'!I:I</f>
        <v>15583590797</v>
      </c>
      <c r="J7209" s="2" t="str">
        <f>_xlfn._xlws.FILTER(辅助信息!D:D,辅助信息!G:G=G7209)</f>
        <v>五冶建设龙泉芙蓉花语项目</v>
      </c>
    </row>
    <row r="7210" spans="1:10">
      <c r="A7210" s="2" t="str">
        <f>'[1]2025年已发货'!A:A</f>
        <v>泸钢</v>
      </c>
      <c r="B7210" s="2" t="str">
        <f>'[1]2025年已发货'!B:B</f>
        <v>高线</v>
      </c>
      <c r="C7210" s="2" t="str">
        <f>'[1]2025年已发货'!C:C</f>
        <v>HPB300 Φ10</v>
      </c>
      <c r="D7210" s="2" t="str">
        <f>'[1]2025年已发货'!D:D</f>
        <v>吨</v>
      </c>
      <c r="E7210" s="2">
        <f>'[1]2025年已发货'!E:E</f>
        <v>32</v>
      </c>
      <c r="F7210" s="4">
        <f>'[1]2025年已发货'!F:F</f>
        <v>45915</v>
      </c>
      <c r="G7210" s="2" t="str">
        <f>'[1]2025年已发货'!G:G</f>
        <v>(五冶建设龙泉芙蓉花语项目-1,3地块)龙泉驿区北川路双堰塘钓鱼东100米(北川路)</v>
      </c>
      <c r="H7210" s="2" t="str">
        <f>'[1]2025年已发货'!H:H</f>
        <v>祝斯阳</v>
      </c>
      <c r="I7210" s="2">
        <f>'[1]2025年已发货'!I:I</f>
        <v>15583590797</v>
      </c>
      <c r="J7210" s="2" t="str">
        <f>_xlfn._xlws.FILTER(辅助信息!D:D,辅助信息!G:G=G7210)</f>
        <v>五冶建设龙泉芙蓉花语项目</v>
      </c>
    </row>
    <row r="7211" spans="1:10">
      <c r="A7211" s="2" t="str">
        <f>'[1]2025年已发货'!A:A</f>
        <v>德胜</v>
      </c>
      <c r="B7211" s="2" t="str">
        <f>'[1]2025年已发货'!B:B</f>
        <v>螺纹钢</v>
      </c>
      <c r="C7211" s="2" t="str">
        <f>'[1]2025年已发货'!C:C</f>
        <v>HRB400E Φ22*12m</v>
      </c>
      <c r="D7211" s="2" t="str">
        <f>'[1]2025年已发货'!D:D</f>
        <v>吨</v>
      </c>
      <c r="E7211" s="2">
        <f>'[1]2025年已发货'!E:E</f>
        <v>70</v>
      </c>
      <c r="F7211" s="4">
        <f>'[1]2025年已发货'!F:F</f>
        <v>45915</v>
      </c>
      <c r="G7211" s="2" t="str">
        <f>'[1]2025年已发货'!G:G</f>
        <v>（中铁广州局-成渝扩容2标）成渝扩容项目ZCB3-2标2#钢筋厂【雁江区联盟桥东北50米(资资路) 】</v>
      </c>
      <c r="H7211" s="2" t="str">
        <f>'[1]2025年已发货'!H:H</f>
        <v>刘沛琦</v>
      </c>
      <c r="I7211" s="2">
        <f>'[1]2025年已发货'!I:I</f>
        <v>18011784798</v>
      </c>
      <c r="J7211" s="2" vm="1" t="e">
        <f>_xlfn._xlws.FILTER(辅助信息!D:D,辅助信息!G:G=G7211)</f>
        <v>#VALUE!</v>
      </c>
    </row>
    <row r="7212" spans="1:10">
      <c r="A7212" s="2" t="str">
        <f>'[1]2025年已发货'!A:A</f>
        <v>泸钢</v>
      </c>
      <c r="B7212" s="2" t="str">
        <f>'[1]2025年已发货'!B:B</f>
        <v>高线</v>
      </c>
      <c r="C7212" s="2" t="str">
        <f>'[1]2025年已发货'!C:C</f>
        <v>HPB300 Φ12</v>
      </c>
      <c r="D7212" s="2" t="str">
        <f>'[1]2025年已发货'!D:D</f>
        <v>吨</v>
      </c>
      <c r="E7212" s="2">
        <f>'[1]2025年已发货'!E:E</f>
        <v>35</v>
      </c>
      <c r="F7212" s="4">
        <f>'[1]2025年已发货'!F:F</f>
        <v>45915</v>
      </c>
      <c r="G7212" s="2" t="str">
        <f>'[1]2025年已发货'!G:G</f>
        <v>（自永1标八局二分公司钢筋棚）四川省自贡市大安区牛佛镇</v>
      </c>
      <c r="H7212" s="2" t="str">
        <f>'[1]2025年已发货'!H:H</f>
        <v>王君杰</v>
      </c>
      <c r="I7212" s="2">
        <f>'[1]2025年已发货'!I:I</f>
        <v>18919619850</v>
      </c>
      <c r="J7212" s="2" vm="1" t="e">
        <f>_xlfn._xlws.FILTER(辅助信息!D:D,辅助信息!G:G=G7212)</f>
        <v>#VALUE!</v>
      </c>
    </row>
    <row r="7213" spans="1:10">
      <c r="A7213" s="2" t="str">
        <f>'[1]2025年已发货'!A:A</f>
        <v>泸钢</v>
      </c>
      <c r="B7213" s="2" t="str">
        <f>'[1]2025年已发货'!B:B</f>
        <v>高线</v>
      </c>
      <c r="C7213" s="2" t="str">
        <f>'[1]2025年已发货'!C:C</f>
        <v>HPB300 Φ10</v>
      </c>
      <c r="D7213" s="2" t="str">
        <f>'[1]2025年已发货'!D:D</f>
        <v>吨</v>
      </c>
      <c r="E7213" s="2">
        <f>'[1]2025年已发货'!E:E</f>
        <v>35</v>
      </c>
      <c r="F7213" s="4">
        <f>'[1]2025年已发货'!F:F</f>
        <v>45915</v>
      </c>
      <c r="G7213" s="2" t="str">
        <f>'[1]2025年已发货'!G:G</f>
        <v>（自永1标八局二分公司钢筋棚）四川省自贡市大安区牛佛镇</v>
      </c>
      <c r="H7213" s="2" t="str">
        <f>'[1]2025年已发货'!H:H</f>
        <v>王君杰</v>
      </c>
      <c r="I7213" s="2">
        <f>'[1]2025年已发货'!I:I</f>
        <v>18919619850</v>
      </c>
      <c r="J7213" s="2" vm="1" t="e">
        <f>_xlfn._xlws.FILTER(辅助信息!D:D,辅助信息!G:G=G7213)</f>
        <v>#VALUE!</v>
      </c>
    </row>
    <row r="7214" spans="1:10">
      <c r="A7214" s="2" t="str">
        <f>'[1]2025年已发货'!A:A</f>
        <v>德胜</v>
      </c>
      <c r="B7214" s="2" t="str">
        <f>'[1]2025年已发货'!B:B</f>
        <v>螺纹钢</v>
      </c>
      <c r="C7214" s="2" t="str">
        <f>'[1]2025年已发货'!C:C</f>
        <v>HRB400E Φ14 9m</v>
      </c>
      <c r="D7214" s="2" t="str">
        <f>'[1]2025年已发货'!D:D</f>
        <v>吨</v>
      </c>
      <c r="E7214" s="2">
        <f>'[1]2025年已发货'!E:E</f>
        <v>35</v>
      </c>
      <c r="F7214" s="4">
        <f>'[1]2025年已发货'!F:F</f>
        <v>45915</v>
      </c>
      <c r="G7214" s="2" t="str">
        <f>'[1]2025年已发货'!G:G</f>
        <v>(宜宾兴港三江新区长江工业园保障性租赁住房建设项目-土建)四川省宜宾市翠屏区永善路南段宜宾市三江新区长江工业园区</v>
      </c>
      <c r="H7214" s="2" t="str">
        <f>'[1]2025年已发货'!H:H</f>
        <v>赵元虎</v>
      </c>
      <c r="I7214" s="2">
        <f>'[1]2025年已发货'!I:I</f>
        <v>13684167136</v>
      </c>
      <c r="J7214" s="2" t="str">
        <f>_xlfn._xlws.FILTER(辅助信息!D:D,辅助信息!G:G=G7214)</f>
        <v>宜宾兴港三江新区长江工业园建设项目</v>
      </c>
    </row>
    <row r="7215" spans="1:10">
      <c r="A7215" s="2" t="str">
        <f>'[1]2025年已发货'!A:A</f>
        <v>德胜</v>
      </c>
      <c r="B7215" s="2" t="str">
        <f>'[1]2025年已发货'!B:B</f>
        <v>螺纹钢</v>
      </c>
      <c r="C7215" s="2" t="str">
        <f>'[1]2025年已发货'!C:C</f>
        <v>HRB500E Φ12</v>
      </c>
      <c r="D7215" s="2" t="str">
        <f>'[1]2025年已发货'!D:D</f>
        <v>吨</v>
      </c>
      <c r="E7215" s="2">
        <f>'[1]2025年已发货'!E:E</f>
        <v>2</v>
      </c>
      <c r="F7215" s="4">
        <f>'[1]2025年已发货'!F:F</f>
        <v>45915</v>
      </c>
      <c r="G7215" s="2" t="str">
        <f>'[1]2025年已发货'!G:G</f>
        <v>(宜宾兴港三江新区长江工业园保障性租赁住房建设项目-土建)四川省宜宾市翠屏区永善路南段宜宾市三江新区长江工业园区</v>
      </c>
      <c r="H7215" s="2" t="str">
        <f>'[1]2025年已发货'!H:H</f>
        <v>赵元虎</v>
      </c>
      <c r="I7215" s="2">
        <f>'[1]2025年已发货'!I:I</f>
        <v>13684167136</v>
      </c>
      <c r="J7215" s="2" t="str">
        <f>_xlfn._xlws.FILTER(辅助信息!D:D,辅助信息!G:G=G7215)</f>
        <v>宜宾兴港三江新区长江工业园建设项目</v>
      </c>
    </row>
    <row r="7216" spans="1:10">
      <c r="A7216" s="2" t="str">
        <f>'[1]2025年已发货'!A:A</f>
        <v>德胜</v>
      </c>
      <c r="B7216" s="2" t="str">
        <f>'[1]2025年已发货'!B:B</f>
        <v>螺纹钢</v>
      </c>
      <c r="C7216" s="2" t="str">
        <f>'[1]2025年已发货'!C:C</f>
        <v>HRB500E Φ14</v>
      </c>
      <c r="D7216" s="2" t="str">
        <f>'[1]2025年已发货'!D:D</f>
        <v>吨</v>
      </c>
      <c r="E7216" s="2">
        <f>'[1]2025年已发货'!E:E</f>
        <v>2</v>
      </c>
      <c r="F7216" s="4">
        <f>'[1]2025年已发货'!F:F</f>
        <v>45915</v>
      </c>
      <c r="G7216" s="2" t="str">
        <f>'[1]2025年已发货'!G:G</f>
        <v>(宜宾兴港三江新区长江工业园保障性租赁住房建设项目-土建)四川省宜宾市翠屏区永善路南段宜宾市三江新区长江工业园区</v>
      </c>
      <c r="H7216" s="2" t="str">
        <f>'[1]2025年已发货'!H:H</f>
        <v>赵元虎</v>
      </c>
      <c r="I7216" s="2">
        <f>'[1]2025年已发货'!I:I</f>
        <v>13684167136</v>
      </c>
      <c r="J7216" s="2" t="str">
        <f>_xlfn._xlws.FILTER(辅助信息!D:D,辅助信息!G:G=G7216)</f>
        <v>宜宾兴港三江新区长江工业园建设项目</v>
      </c>
    </row>
    <row r="7217" spans="1:10">
      <c r="A7217" s="2" t="str">
        <f>'[1]2025年已发货'!A:A</f>
        <v>德胜</v>
      </c>
      <c r="B7217" s="2" t="str">
        <f>'[1]2025年已发货'!B:B</f>
        <v>螺纹钢</v>
      </c>
      <c r="C7217" s="2" t="str">
        <f>'[1]2025年已发货'!C:C</f>
        <v>HRB500E Φ16</v>
      </c>
      <c r="D7217" s="2" t="str">
        <f>'[1]2025年已发货'!D:D</f>
        <v>吨</v>
      </c>
      <c r="E7217" s="2">
        <f>'[1]2025年已发货'!E:E</f>
        <v>2</v>
      </c>
      <c r="F7217" s="4">
        <f>'[1]2025年已发货'!F:F</f>
        <v>45915</v>
      </c>
      <c r="G7217" s="2" t="str">
        <f>'[1]2025年已发货'!G:G</f>
        <v>(宜宾兴港三江新区长江工业园保障性租赁住房建设项目-土建)四川省宜宾市翠屏区永善路南段宜宾市三江新区长江工业园区</v>
      </c>
      <c r="H7217" s="2" t="str">
        <f>'[1]2025年已发货'!H:H</f>
        <v>赵元虎</v>
      </c>
      <c r="I7217" s="2">
        <f>'[1]2025年已发货'!I:I</f>
        <v>13684167136</v>
      </c>
      <c r="J7217" s="2" t="str">
        <f>_xlfn._xlws.FILTER(辅助信息!D:D,辅助信息!G:G=G7217)</f>
        <v>宜宾兴港三江新区长江工业园建设项目</v>
      </c>
    </row>
    <row r="7218" spans="1:10">
      <c r="A7218" s="2" t="str">
        <f>'[1]2025年已发货'!A:A</f>
        <v>德胜</v>
      </c>
      <c r="B7218" s="2" t="str">
        <f>'[1]2025年已发货'!B:B</f>
        <v>螺纹钢</v>
      </c>
      <c r="C7218" s="2" t="str">
        <f>'[1]2025年已发货'!C:C</f>
        <v>HRB500E Φ18</v>
      </c>
      <c r="D7218" s="2" t="str">
        <f>'[1]2025年已发货'!D:D</f>
        <v>吨</v>
      </c>
      <c r="E7218" s="2">
        <f>'[1]2025年已发货'!E:E</f>
        <v>2</v>
      </c>
      <c r="F7218" s="4">
        <f>'[1]2025年已发货'!F:F</f>
        <v>45915</v>
      </c>
      <c r="G7218" s="2" t="str">
        <f>'[1]2025年已发货'!G:G</f>
        <v>(宜宾兴港三江新区长江工业园保障性租赁住房建设项目-土建)四川省宜宾市翠屏区永善路南段宜宾市三江新区长江工业园区</v>
      </c>
      <c r="H7218" s="2" t="str">
        <f>'[1]2025年已发货'!H:H</f>
        <v>赵元虎</v>
      </c>
      <c r="I7218" s="2">
        <f>'[1]2025年已发货'!I:I</f>
        <v>13684167136</v>
      </c>
      <c r="J7218" s="2" t="str">
        <f>_xlfn._xlws.FILTER(辅助信息!D:D,辅助信息!G:G=G7218)</f>
        <v>宜宾兴港三江新区长江工业园建设项目</v>
      </c>
    </row>
    <row r="7219" spans="1:10">
      <c r="A7219" s="2" t="str">
        <f>'[1]2025年已发货'!A:A</f>
        <v>德胜</v>
      </c>
      <c r="B7219" s="2" t="str">
        <f>'[1]2025年已发货'!B:B</f>
        <v>螺纹钢</v>
      </c>
      <c r="C7219" s="2" t="str">
        <f>'[1]2025年已发货'!C:C</f>
        <v>HRB500E Φ20</v>
      </c>
      <c r="D7219" s="2" t="str">
        <f>'[1]2025年已发货'!D:D</f>
        <v>吨</v>
      </c>
      <c r="E7219" s="2">
        <f>'[1]2025年已发货'!E:E</f>
        <v>2</v>
      </c>
      <c r="F7219" s="4">
        <f>'[1]2025年已发货'!F:F</f>
        <v>45915</v>
      </c>
      <c r="G7219" s="2" t="str">
        <f>'[1]2025年已发货'!G:G</f>
        <v>(宜宾兴港三江新区长江工业园保障性租赁住房建设项目-土建)四川省宜宾市翠屏区永善路南段宜宾市三江新区长江工业园区</v>
      </c>
      <c r="H7219" s="2" t="str">
        <f>'[1]2025年已发货'!H:H</f>
        <v>赵元虎</v>
      </c>
      <c r="I7219" s="2">
        <f>'[1]2025年已发货'!I:I</f>
        <v>13684167136</v>
      </c>
      <c r="J7219" s="2" t="str">
        <f>_xlfn._xlws.FILTER(辅助信息!D:D,辅助信息!G:G=G7219)</f>
        <v>宜宾兴港三江新区长江工业园建设项目</v>
      </c>
    </row>
    <row r="7220" spans="1:10">
      <c r="A7220" s="2" t="str">
        <f>'[1]2025年已发货'!A:A</f>
        <v>德胜</v>
      </c>
      <c r="B7220" s="2" t="str">
        <f>'[1]2025年已发货'!B:B</f>
        <v>螺纹钢</v>
      </c>
      <c r="C7220" s="2" t="str">
        <f>'[1]2025年已发货'!C:C</f>
        <v>HRB500E Φ22</v>
      </c>
      <c r="D7220" s="2" t="str">
        <f>'[1]2025年已发货'!D:D</f>
        <v>吨</v>
      </c>
      <c r="E7220" s="2">
        <f>'[1]2025年已发货'!E:E</f>
        <v>2</v>
      </c>
      <c r="F7220" s="4">
        <f>'[1]2025年已发货'!F:F</f>
        <v>45915</v>
      </c>
      <c r="G7220" s="2" t="str">
        <f>'[1]2025年已发货'!G:G</f>
        <v>(宜宾兴港三江新区长江工业园保障性租赁住房建设项目-土建)四川省宜宾市翠屏区永善路南段宜宾市三江新区长江工业园区</v>
      </c>
      <c r="H7220" s="2" t="str">
        <f>'[1]2025年已发货'!H:H</f>
        <v>赵元虎</v>
      </c>
      <c r="I7220" s="2">
        <f>'[1]2025年已发货'!I:I</f>
        <v>13684167136</v>
      </c>
      <c r="J7220" s="2" t="str">
        <f>_xlfn._xlws.FILTER(辅助信息!D:D,辅助信息!G:G=G7220)</f>
        <v>宜宾兴港三江新区长江工业园建设项目</v>
      </c>
    </row>
    <row r="7221" spans="1:10">
      <c r="A7221" s="2" t="str">
        <f>'[1]2025年已发货'!A:A</f>
        <v>德胜</v>
      </c>
      <c r="B7221" s="2" t="str">
        <f>'[1]2025年已发货'!B:B</f>
        <v>螺纹钢</v>
      </c>
      <c r="C7221" s="2" t="str">
        <f>'[1]2025年已发货'!C:C</f>
        <v>HRB500E Φ25</v>
      </c>
      <c r="D7221" s="2" t="str">
        <f>'[1]2025年已发货'!D:D</f>
        <v>吨</v>
      </c>
      <c r="E7221" s="2">
        <f>'[1]2025年已发货'!E:E</f>
        <v>21</v>
      </c>
      <c r="F7221" s="4">
        <f>'[1]2025年已发货'!F:F</f>
        <v>45915</v>
      </c>
      <c r="G7221" s="2" t="str">
        <f>'[1]2025年已发货'!G:G</f>
        <v>(宜宾兴港三江新区长江工业园保障性租赁住房建设项目-土建)四川省宜宾市翠屏区永善路南段宜宾市三江新区长江工业园区</v>
      </c>
      <c r="H7221" s="2" t="str">
        <f>'[1]2025年已发货'!H:H</f>
        <v>赵元虎</v>
      </c>
      <c r="I7221" s="2">
        <f>'[1]2025年已发货'!I:I</f>
        <v>13684167136</v>
      </c>
      <c r="J7221" s="2" t="str">
        <f>_xlfn._xlws.FILTER(辅助信息!D:D,辅助信息!G:G=G7221)</f>
        <v>宜宾兴港三江新区长江工业园建设项目</v>
      </c>
    </row>
    <row r="7222" spans="1:10">
      <c r="A7222" s="2" t="str">
        <f>'[1]2025年已发货'!A:A</f>
        <v>润耀</v>
      </c>
      <c r="B7222" s="2" t="str">
        <f>'[1]2025年已发货'!B:B</f>
        <v>盘螺</v>
      </c>
      <c r="C7222" s="2" t="str">
        <f>'[1]2025年已发货'!C:C</f>
        <v>HRB400E Φ12</v>
      </c>
      <c r="D7222" s="2" t="str">
        <f>'[1]2025年已发货'!D:D</f>
        <v>吨</v>
      </c>
      <c r="E7222" s="2">
        <f>'[1]2025年已发货'!E:E</f>
        <v>18</v>
      </c>
      <c r="F7222" s="4">
        <f>'[1]2025年已发货'!F:F</f>
        <v>45915</v>
      </c>
      <c r="G7222" s="2" t="str">
        <f>'[1]2025年已发货'!G:G</f>
        <v>(五冶建设成都国际铁路港多式联项目)四川省成都市青白江区桂平大道成都中远海运陆港多式联运有限公司</v>
      </c>
      <c r="H7222" s="2" t="str">
        <f>'[1]2025年已发货'!H:H</f>
        <v>黄勇杰</v>
      </c>
      <c r="I7222" s="2">
        <f>'[1]2025年已发货'!I:I</f>
        <v>13880580196</v>
      </c>
      <c r="J7222" s="2" t="str">
        <f>_xlfn._xlws.FILTER(辅助信息!D:D,辅助信息!G:G=G7222)</f>
        <v>五冶建设成都国际铁路港多式联项目</v>
      </c>
    </row>
    <row r="7223" spans="1:10">
      <c r="A7223" s="2" t="str">
        <f>'[1]2025年已发货'!A:A</f>
        <v>润耀</v>
      </c>
      <c r="B7223" s="2" t="str">
        <f>'[1]2025年已发货'!B:B</f>
        <v>螺纹钢</v>
      </c>
      <c r="C7223" s="2" t="str">
        <f>'[1]2025年已发货'!C:C</f>
        <v>HRB400E Φ20 9m</v>
      </c>
      <c r="D7223" s="2" t="str">
        <f>'[1]2025年已发货'!D:D</f>
        <v>吨</v>
      </c>
      <c r="E7223" s="2">
        <f>'[1]2025年已发货'!E:E</f>
        <v>10</v>
      </c>
      <c r="F7223" s="4">
        <f>'[1]2025年已发货'!F:F</f>
        <v>45915</v>
      </c>
      <c r="G7223" s="2" t="str">
        <f>'[1]2025年已发货'!G:G</f>
        <v>(五冶建设成都国际铁路港多式联项目)四川省成都市青白江区桂平大道成都中远海运陆港多式联运有限公司</v>
      </c>
      <c r="H7223" s="2" t="str">
        <f>'[1]2025年已发货'!H:H</f>
        <v>黄勇杰</v>
      </c>
      <c r="I7223" s="2">
        <f>'[1]2025年已发货'!I:I</f>
        <v>13880580196</v>
      </c>
      <c r="J7223" s="2" t="str">
        <f>_xlfn._xlws.FILTER(辅助信息!D:D,辅助信息!G:G=G7223)</f>
        <v>五冶建设成都国际铁路港多式联项目</v>
      </c>
    </row>
    <row r="7224" spans="1:10">
      <c r="A7224" s="2" t="str">
        <f>'[1]2025年已发货'!A:A</f>
        <v>润耀</v>
      </c>
      <c r="B7224" s="2" t="str">
        <f>'[1]2025年已发货'!B:B</f>
        <v>螺纹钢</v>
      </c>
      <c r="C7224" s="2" t="str">
        <f>'[1]2025年已发货'!C:C</f>
        <v>HRB400E Φ22 9m</v>
      </c>
      <c r="D7224" s="2" t="str">
        <f>'[1]2025年已发货'!D:D</f>
        <v>吨</v>
      </c>
      <c r="E7224" s="2">
        <f>'[1]2025年已发货'!E:E</f>
        <v>10</v>
      </c>
      <c r="F7224" s="4">
        <f>'[1]2025年已发货'!F:F</f>
        <v>45915</v>
      </c>
      <c r="G7224" s="2" t="str">
        <f>'[1]2025年已发货'!G:G</f>
        <v>(五冶建设成都国际铁路港多式联项目)四川省成都市青白江区桂平大道成都中远海运陆港多式联运有限公司</v>
      </c>
      <c r="H7224" s="2" t="str">
        <f>'[1]2025年已发货'!H:H</f>
        <v>黄勇杰</v>
      </c>
      <c r="I7224" s="2">
        <f>'[1]2025年已发货'!I:I</f>
        <v>13880580196</v>
      </c>
      <c r="J7224" s="2" t="str">
        <f>_xlfn._xlws.FILTER(辅助信息!D:D,辅助信息!G:G=G7224)</f>
        <v>五冶建设成都国际铁路港多式联项目</v>
      </c>
    </row>
    <row r="7225" spans="1:10">
      <c r="A7225" s="2" t="str">
        <f>'[1]2025年已发货'!A:A</f>
        <v>润耀</v>
      </c>
      <c r="B7225" s="2" t="str">
        <f>'[1]2025年已发货'!B:B</f>
        <v>盘螺</v>
      </c>
      <c r="C7225" s="2" t="str">
        <f>'[1]2025年已发货'!C:C</f>
        <v>HRB400E  12 </v>
      </c>
      <c r="D7225" s="2" t="str">
        <f>'[1]2025年已发货'!D:D</f>
        <v>吨</v>
      </c>
      <c r="E7225" s="2">
        <f>'[1]2025年已发货'!E:E</f>
        <v>35</v>
      </c>
      <c r="F7225" s="4">
        <f>'[1]2025年已发货'!F:F</f>
        <v>45916</v>
      </c>
      <c r="G7225" s="2" t="str">
        <f>'[1]2025年已发货'!G:G</f>
        <v>（中铁广州局-资乐高速5标）四川省乐山市井研县希望大道116号</v>
      </c>
      <c r="H7225" s="2" t="str">
        <f>'[1]2025年已发货'!H:H</f>
        <v>廖俊杰</v>
      </c>
      <c r="I7225" s="2">
        <f>'[1]2025年已发货'!I:I</f>
        <v>15775100965</v>
      </c>
      <c r="J7225" s="2" vm="1" t="e">
        <f>_xlfn._xlws.FILTER(辅助信息!D:D,辅助信息!G:G=G7225)</f>
        <v>#VALUE!</v>
      </c>
    </row>
    <row r="7226" spans="1:10">
      <c r="A7226" s="2" t="str">
        <f>'[1]2025年已发货'!A:A</f>
        <v>润耀</v>
      </c>
      <c r="B7226" s="2" t="str">
        <f>'[1]2025年已发货'!B:B</f>
        <v>螺纹钢</v>
      </c>
      <c r="C7226" s="2" t="str">
        <f>'[1]2025年已发货'!C:C</f>
        <v>HRB400E  20 12m</v>
      </c>
      <c r="D7226" s="2" t="str">
        <f>'[1]2025年已发货'!D:D</f>
        <v>吨</v>
      </c>
      <c r="E7226" s="2">
        <f>'[1]2025年已发货'!E:E</f>
        <v>35</v>
      </c>
      <c r="F7226" s="4">
        <f>'[1]2025年已发货'!F:F</f>
        <v>45916</v>
      </c>
      <c r="G7226" s="2" t="str">
        <f>'[1]2025年已发货'!G:G</f>
        <v>（中铁广州局-资乐高速5标）四川省乐山市井研县希望大道116号</v>
      </c>
      <c r="H7226" s="2" t="str">
        <f>'[1]2025年已发货'!H:H</f>
        <v>廖俊杰</v>
      </c>
      <c r="I7226" s="2">
        <f>'[1]2025年已发货'!I:I</f>
        <v>15775100965</v>
      </c>
      <c r="J7226" s="2" vm="1" t="e">
        <f>_xlfn._xlws.FILTER(辅助信息!D:D,辅助信息!G:G=G7226)</f>
        <v>#VALUE!</v>
      </c>
    </row>
    <row r="7227" spans="1:10">
      <c r="A7227" s="2" t="str">
        <f>'[1]2025年已发货'!A:A</f>
        <v>润耀</v>
      </c>
      <c r="B7227" s="2" t="str">
        <f>'[1]2025年已发货'!B:B</f>
        <v>螺纹钢</v>
      </c>
      <c r="C7227" s="2" t="str">
        <f>'[1]2025年已发货'!C:C</f>
        <v>HRB400E Φ28 9m</v>
      </c>
      <c r="D7227" s="2" t="str">
        <f>'[1]2025年已发货'!D:D</f>
        <v>吨</v>
      </c>
      <c r="E7227" s="2">
        <f>'[1]2025年已发货'!E:E</f>
        <v>105</v>
      </c>
      <c r="F7227" s="4">
        <f>'[1]2025年已发货'!F:F</f>
        <v>45916</v>
      </c>
      <c r="G7227" s="2" t="str">
        <f>'[1]2025年已发货'!G:G</f>
        <v>（中铁五局-成渝扩容3标）四川省资阳市雁江区伍隍镇铺子村雁江区X138</v>
      </c>
      <c r="H7227" s="2" t="str">
        <f>'[1]2025年已发货'!H:H</f>
        <v>王健</v>
      </c>
      <c r="I7227" s="2">
        <f>'[1]2025年已发货'!I:I</f>
        <v>17726168395</v>
      </c>
      <c r="J7227" s="2" vm="1" t="e">
        <f>_xlfn._xlws.FILTER(辅助信息!D:D,辅助信息!G:G=G7227)</f>
        <v>#VALUE!</v>
      </c>
    </row>
    <row r="7228" spans="1:10">
      <c r="A7228" s="2" t="str">
        <f>'[1]2025年已发货'!A:A</f>
        <v>润耀</v>
      </c>
      <c r="B7228" s="2" t="str">
        <f>'[1]2025年已发货'!B:B</f>
        <v>螺纹钢</v>
      </c>
      <c r="C7228" s="2" t="str">
        <f>'[1]2025年已发货'!C:C</f>
        <v>HRB400E Φ12*12m</v>
      </c>
      <c r="D7228" s="2" t="str">
        <f>'[1]2025年已发货'!D:D</f>
        <v>吨</v>
      </c>
      <c r="E7228" s="2">
        <f>'[1]2025年已发货'!E:E</f>
        <v>105</v>
      </c>
      <c r="F7228" s="4">
        <f>'[1]2025年已发货'!F:F</f>
        <v>45916</v>
      </c>
      <c r="G7228" s="2" t="str">
        <f>'[1]2025年已发货'!G:G</f>
        <v>（中铁广州局-成渝扩容2标）四川省资阳市雁江区石岭镇易家沟2号梁场</v>
      </c>
      <c r="H7228" s="2" t="str">
        <f>'[1]2025年已发货'!H:H</f>
        <v>孙鹏飞</v>
      </c>
      <c r="I7228" s="2">
        <f>'[1]2025年已发货'!I:I</f>
        <v>18011784798</v>
      </c>
      <c r="J7228" s="2" vm="1" t="e">
        <f>_xlfn._xlws.FILTER(辅助信息!D:D,辅助信息!G:G=G7228)</f>
        <v>#VALUE!</v>
      </c>
    </row>
    <row r="7229" spans="1:10">
      <c r="A7229" s="2" t="str">
        <f>'[1]2025年已发货'!A:A</f>
        <v>德胜</v>
      </c>
      <c r="B7229" s="2" t="str">
        <f>'[1]2025年已发货'!B:B</f>
        <v>螺纹钢</v>
      </c>
      <c r="C7229" s="2" t="str">
        <f>'[1]2025年已发货'!C:C</f>
        <v>HRB400E Φ14*12m</v>
      </c>
      <c r="D7229" s="2" t="str">
        <f>'[1]2025年已发货'!D:D</f>
        <v>吨</v>
      </c>
      <c r="E7229" s="2">
        <f>'[1]2025年已发货'!E:E</f>
        <v>35</v>
      </c>
      <c r="F7229" s="4">
        <f>'[1]2025年已发货'!F:F</f>
        <v>45916</v>
      </c>
      <c r="G7229" s="2" t="str">
        <f>'[1]2025年已发货'!G:G</f>
        <v>（中铁广州局-成渝扩容2标）四川省资阳市雁江区石岭镇易家沟2号梁场</v>
      </c>
      <c r="H7229" s="2" t="str">
        <f>'[1]2025年已发货'!H:H</f>
        <v>孙鹏飞</v>
      </c>
      <c r="I7229" s="2">
        <f>'[1]2025年已发货'!I:I</f>
        <v>18011784798</v>
      </c>
      <c r="J7229" s="2" vm="1" t="e">
        <f>_xlfn._xlws.FILTER(辅助信息!D:D,辅助信息!G:G=G7229)</f>
        <v>#VALUE!</v>
      </c>
    </row>
    <row r="7230" spans="1:10">
      <c r="A7230" s="2" t="str">
        <f>'[1]2025年已发货'!A:A</f>
        <v>达钢</v>
      </c>
      <c r="B7230" s="2" t="str">
        <f>'[1]2025年已发货'!B:B</f>
        <v>螺纹钢</v>
      </c>
      <c r="C7230" s="2" t="str">
        <f>'[1]2025年已发货'!C:C</f>
        <v>HRB400E Φ12 9m</v>
      </c>
      <c r="D7230" s="2" t="str">
        <f>'[1]2025年已发货'!D:D</f>
        <v>吨</v>
      </c>
      <c r="E7230" s="2">
        <f>'[1]2025年已发货'!E:E</f>
        <v>6</v>
      </c>
      <c r="F7230" s="4">
        <f>'[1]2025年已发货'!F:F</f>
        <v>45916</v>
      </c>
      <c r="G7230" s="2" t="str">
        <f>'[1]2025年已发货'!G:G</f>
        <v>（商投建工达州中医药科技园-4工区-10号楼）达州市通川区达州中医药职业学院犀牛大道北段</v>
      </c>
      <c r="H7230" s="2" t="str">
        <f>'[1]2025年已发货'!H:H</f>
        <v>张扬</v>
      </c>
      <c r="I7230" s="2">
        <f>'[1]2025年已发货'!I:I</f>
        <v>18381904567</v>
      </c>
      <c r="J7230" s="2" t="str">
        <f>_xlfn._xlws.FILTER(辅助信息!D:D,辅助信息!G:G=G7230)</f>
        <v>商投建工达州中医药科技园</v>
      </c>
    </row>
    <row r="7231" spans="1:10">
      <c r="A7231" s="2" t="str">
        <f>'[1]2025年已发货'!A:A</f>
        <v>达钢</v>
      </c>
      <c r="B7231" s="2" t="str">
        <f>'[1]2025年已发货'!B:B</f>
        <v>螺纹钢</v>
      </c>
      <c r="C7231" s="2" t="str">
        <f>'[1]2025年已发货'!C:C</f>
        <v>HRB500E Φ16</v>
      </c>
      <c r="D7231" s="2" t="str">
        <f>'[1]2025年已发货'!D:D</f>
        <v>吨</v>
      </c>
      <c r="E7231" s="2">
        <f>'[1]2025年已发货'!E:E</f>
        <v>6</v>
      </c>
      <c r="F7231" s="4">
        <f>'[1]2025年已发货'!F:F</f>
        <v>45916</v>
      </c>
      <c r="G7231" s="2" t="str">
        <f>'[1]2025年已发货'!G:G</f>
        <v>（商投建工达州中医药科技园-4工区-10号楼）达州市通川区达州中医药职业学院犀牛大道北段</v>
      </c>
      <c r="H7231" s="2" t="str">
        <f>'[1]2025年已发货'!H:H</f>
        <v>张扬</v>
      </c>
      <c r="I7231" s="2">
        <f>'[1]2025年已发货'!I:I</f>
        <v>18381904567</v>
      </c>
      <c r="J7231" s="2" t="str">
        <f>_xlfn._xlws.FILTER(辅助信息!D:D,辅助信息!G:G=G7231)</f>
        <v>商投建工达州中医药科技园</v>
      </c>
    </row>
    <row r="7232" spans="1:10">
      <c r="A7232" s="2" t="str">
        <f>'[1]2025年已发货'!A:A</f>
        <v>达钢</v>
      </c>
      <c r="B7232" s="2" t="str">
        <f>'[1]2025年已发货'!B:B</f>
        <v>螺纹钢</v>
      </c>
      <c r="C7232" s="2" t="str">
        <f>'[1]2025年已发货'!C:C</f>
        <v>HRB500E Φ20</v>
      </c>
      <c r="D7232" s="2" t="str">
        <f>'[1]2025年已发货'!D:D</f>
        <v>吨</v>
      </c>
      <c r="E7232" s="2">
        <f>'[1]2025年已发货'!E:E</f>
        <v>9</v>
      </c>
      <c r="F7232" s="4">
        <f>'[1]2025年已发货'!F:F</f>
        <v>45916</v>
      </c>
      <c r="G7232" s="2" t="str">
        <f>'[1]2025年已发货'!G:G</f>
        <v>（商投建工达州中医药科技园-4工区-10号楼）达州市通川区达州中医药职业学院犀牛大道北段</v>
      </c>
      <c r="H7232" s="2" t="str">
        <f>'[1]2025年已发货'!H:H</f>
        <v>张扬</v>
      </c>
      <c r="I7232" s="2">
        <f>'[1]2025年已发货'!I:I</f>
        <v>18381904567</v>
      </c>
      <c r="J7232" s="2" t="str">
        <f>_xlfn._xlws.FILTER(辅助信息!D:D,辅助信息!G:G=G7232)</f>
        <v>商投建工达州中医药科技园</v>
      </c>
    </row>
    <row r="7233" spans="1:10">
      <c r="A7233" s="2" t="str">
        <f>'[1]2025年已发货'!A:A</f>
        <v>达钢</v>
      </c>
      <c r="B7233" s="2" t="str">
        <f>'[1]2025年已发货'!B:B</f>
        <v>螺纹钢</v>
      </c>
      <c r="C7233" s="2" t="str">
        <f>'[1]2025年已发货'!C:C</f>
        <v>HRB500E Φ22</v>
      </c>
      <c r="D7233" s="2" t="str">
        <f>'[1]2025年已发货'!D:D</f>
        <v>吨</v>
      </c>
      <c r="E7233" s="2">
        <f>'[1]2025年已发货'!E:E</f>
        <v>15</v>
      </c>
      <c r="F7233" s="4">
        <f>'[1]2025年已发货'!F:F</f>
        <v>45916</v>
      </c>
      <c r="G7233" s="2" t="str">
        <f>'[1]2025年已发货'!G:G</f>
        <v>（商投建工达州中医药科技园-4工区-10号楼）达州市通川区达州中医药职业学院犀牛大道北段</v>
      </c>
      <c r="H7233" s="2" t="str">
        <f>'[1]2025年已发货'!H:H</f>
        <v>张扬</v>
      </c>
      <c r="I7233" s="2">
        <f>'[1]2025年已发货'!I:I</f>
        <v>18381904567</v>
      </c>
      <c r="J7233" s="2" t="str">
        <f>_xlfn._xlws.FILTER(辅助信息!D:D,辅助信息!G:G=G7233)</f>
        <v>商投建工达州中医药科技园</v>
      </c>
    </row>
    <row r="7234" spans="1:10">
      <c r="A7234" s="2" t="str">
        <f>'[1]2025年已发货'!A:A</f>
        <v>达钢</v>
      </c>
      <c r="B7234" s="2" t="str">
        <f>'[1]2025年已发货'!B:B</f>
        <v>螺纹钢</v>
      </c>
      <c r="C7234" s="2" t="str">
        <f>'[1]2025年已发货'!C:C</f>
        <v>HRB500E Φ25</v>
      </c>
      <c r="D7234" s="2" t="str">
        <f>'[1]2025年已发货'!D:D</f>
        <v>吨</v>
      </c>
      <c r="E7234" s="2">
        <f>'[1]2025年已发货'!E:E</f>
        <v>21</v>
      </c>
      <c r="F7234" s="4">
        <f>'[1]2025年已发货'!F:F</f>
        <v>45916</v>
      </c>
      <c r="G7234" s="2" t="str">
        <f>'[1]2025年已发货'!G:G</f>
        <v>（商投建工达州中医药科技园-4工区-10号楼）达州市通川区达州中医药职业学院犀牛大道北段</v>
      </c>
      <c r="H7234" s="2" t="str">
        <f>'[1]2025年已发货'!H:H</f>
        <v>张扬</v>
      </c>
      <c r="I7234" s="2">
        <f>'[1]2025年已发货'!I:I</f>
        <v>18381904567</v>
      </c>
      <c r="J7234" s="2" t="str">
        <f>_xlfn._xlws.FILTER(辅助信息!D:D,辅助信息!G:G=G7234)</f>
        <v>商投建工达州中医药科技园</v>
      </c>
    </row>
    <row r="7235" spans="1:10">
      <c r="A7235" s="2" t="str">
        <f>'[1]2025年已发货'!A:A</f>
        <v>泸钢</v>
      </c>
      <c r="B7235" s="2" t="str">
        <f>'[1]2025年已发货'!B:B</f>
        <v>高线</v>
      </c>
      <c r="C7235" s="2" t="str">
        <f>'[1]2025年已发货'!C:C</f>
        <v>HPB300 Φ12</v>
      </c>
      <c r="D7235" s="2" t="str">
        <f>'[1]2025年已发货'!D:D</f>
        <v>吨</v>
      </c>
      <c r="E7235" s="2">
        <f>'[1]2025年已发货'!E:E</f>
        <v>5</v>
      </c>
      <c r="F7235" s="4">
        <f>'[1]2025年已发货'!F:F</f>
        <v>45916</v>
      </c>
      <c r="G7235" s="2" t="str">
        <f>'[1]2025年已发货'!G:G</f>
        <v>(五冶建设锦江区林家坝片区20号地块商业项目)锦江区泰昌路锦江28亩项目部</v>
      </c>
      <c r="H7235" s="2" t="str">
        <f>'[1]2025年已发货'!H:H</f>
        <v>陶杰</v>
      </c>
      <c r="I7235" s="2">
        <f>'[1]2025年已发货'!I:I</f>
        <v>13980247952</v>
      </c>
      <c r="J7235" s="2" t="str">
        <f>_xlfn._xlws.FILTER(辅助信息!D:D,辅助信息!G:G=G7235)</f>
        <v>五冶建设锦江区林家坝片区20号地块商业项目</v>
      </c>
    </row>
    <row r="7236" spans="1:10">
      <c r="A7236" s="2" t="str">
        <f>'[1]2025年已发货'!A:A</f>
        <v>泸钢</v>
      </c>
      <c r="B7236" s="2" t="str">
        <f>'[1]2025年已发货'!B:B</f>
        <v>螺纹钢</v>
      </c>
      <c r="C7236" s="2" t="str">
        <f>'[1]2025年已发货'!C:C</f>
        <v>HRB400E Φ18 9m</v>
      </c>
      <c r="D7236" s="2" t="str">
        <f>'[1]2025年已发货'!D:D</f>
        <v>吨</v>
      </c>
      <c r="E7236" s="2">
        <f>'[1]2025年已发货'!E:E</f>
        <v>5</v>
      </c>
      <c r="F7236" s="4">
        <f>'[1]2025年已发货'!F:F</f>
        <v>45916</v>
      </c>
      <c r="G7236" s="2" t="str">
        <f>'[1]2025年已发货'!G:G</f>
        <v>(五冶建设锦江区林家坝片区20号地块商业项目)锦江区泰昌路锦江28亩项目部</v>
      </c>
      <c r="H7236" s="2" t="str">
        <f>'[1]2025年已发货'!H:H</f>
        <v>陶杰</v>
      </c>
      <c r="I7236" s="2">
        <f>'[1]2025年已发货'!I:I</f>
        <v>13980247952</v>
      </c>
      <c r="J7236" s="2" t="str">
        <f>_xlfn._xlws.FILTER(辅助信息!D:D,辅助信息!G:G=G7236)</f>
        <v>五冶建设锦江区林家坝片区20号地块商业项目</v>
      </c>
    </row>
    <row r="7237" spans="1:10">
      <c r="A7237" s="2" t="str">
        <f>'[1]2025年已发货'!A:A</f>
        <v>泸钢</v>
      </c>
      <c r="B7237" s="2" t="str">
        <f>'[1]2025年已发货'!B:B</f>
        <v>螺纹钢</v>
      </c>
      <c r="C7237" s="2" t="str">
        <f>'[1]2025年已发货'!C:C</f>
        <v>HRB400E Φ22 9m</v>
      </c>
      <c r="D7237" s="2" t="str">
        <f>'[1]2025年已发货'!D:D</f>
        <v>吨</v>
      </c>
      <c r="E7237" s="2">
        <f>'[1]2025年已发货'!E:E</f>
        <v>26</v>
      </c>
      <c r="F7237" s="4">
        <f>'[1]2025年已发货'!F:F</f>
        <v>45916</v>
      </c>
      <c r="G7237" s="2" t="str">
        <f>'[1]2025年已发货'!G:G</f>
        <v>(五冶建设锦江区林家坝片区20号地块商业项目)锦江区泰昌路锦江28亩项目部</v>
      </c>
      <c r="H7237" s="2" t="str">
        <f>'[1]2025年已发货'!H:H</f>
        <v>陶杰</v>
      </c>
      <c r="I7237" s="2">
        <f>'[1]2025年已发货'!I:I</f>
        <v>13980247952</v>
      </c>
      <c r="J7237" s="2" t="str">
        <f>_xlfn._xlws.FILTER(辅助信息!D:D,辅助信息!G:G=G7237)</f>
        <v>五冶建设锦江区林家坝片区20号地块商业项目</v>
      </c>
    </row>
    <row r="7238" spans="1:10">
      <c r="A7238" s="2" t="str">
        <f>'[1]2025年已发货'!A:A</f>
        <v>吉晨盛泰</v>
      </c>
      <c r="B7238" s="2" t="str">
        <f>'[1]2025年已发货'!B:B</f>
        <v>高线</v>
      </c>
      <c r="C7238" s="2" t="str">
        <f>'[1]2025年已发货'!C:C</f>
        <v>HPB300Φ10</v>
      </c>
      <c r="D7238" s="2" t="str">
        <f>'[1]2025年已发货'!D:D</f>
        <v>吨</v>
      </c>
      <c r="E7238" s="2">
        <f>'[1]2025年已发货'!E:E</f>
        <v>4</v>
      </c>
      <c r="F7238" s="4">
        <f>'[1]2025年已发货'!F:F</f>
        <v>45917</v>
      </c>
      <c r="G7238" s="2" t="str">
        <f>'[1]2025年已发货'!G:G</f>
        <v>5标三分部十局第七公司凉山州昭觉县谷曲镇瓦洛乌村</v>
      </c>
      <c r="H7238" s="2" t="str">
        <f>'[1]2025年已发货'!H:H</f>
        <v>魏忠魁</v>
      </c>
      <c r="I7238" s="2">
        <f>'[1]2025年已发货'!I:I</f>
        <v>18229056777</v>
      </c>
      <c r="J7238" s="2" vm="1" t="e">
        <f>_xlfn._xlws.FILTER(辅助信息!D:D,辅助信息!G:G=G7238)</f>
        <v>#VALUE!</v>
      </c>
    </row>
    <row r="7239" spans="1:10">
      <c r="A7239" s="2" t="str">
        <f>'[1]2025年已发货'!A:A</f>
        <v>吉晨盛泰</v>
      </c>
      <c r="B7239" s="2" t="str">
        <f>'[1]2025年已发货'!B:B</f>
        <v>螺纹钢</v>
      </c>
      <c r="C7239" s="2" t="str">
        <f>'[1]2025年已发货'!C:C</f>
        <v>HRB400EΦ32</v>
      </c>
      <c r="D7239" s="2" t="str">
        <f>'[1]2025年已发货'!D:D</f>
        <v>吨</v>
      </c>
      <c r="E7239" s="2">
        <f>'[1]2025年已发货'!E:E</f>
        <v>70</v>
      </c>
      <c r="F7239" s="4">
        <f>'[1]2025年已发货'!F:F</f>
        <v>45917</v>
      </c>
      <c r="G7239" s="2" t="str">
        <f>'[1]2025年已发货'!G:G</f>
        <v>5标三分部十局第七公司凉山州昭觉县谷曲镇瓦洛乌村</v>
      </c>
      <c r="H7239" s="2" t="str">
        <f>'[1]2025年已发货'!H:H</f>
        <v>魏忠魁</v>
      </c>
      <c r="I7239" s="2">
        <f>'[1]2025年已发货'!I:I</f>
        <v>18229056777</v>
      </c>
      <c r="J7239" s="2" vm="1" t="e">
        <f>_xlfn._xlws.FILTER(辅助信息!D:D,辅助信息!G:G=G7239)</f>
        <v>#VALUE!</v>
      </c>
    </row>
    <row r="7240" spans="1:10">
      <c r="A7240" s="2" t="str">
        <f>'[1]2025年已发货'!A:A</f>
        <v>吉晨盛泰</v>
      </c>
      <c r="B7240" s="2" t="str">
        <f>'[1]2025年已发货'!B:B</f>
        <v>螺纹钢</v>
      </c>
      <c r="C7240" s="2" t="str">
        <f>'[1]2025年已发货'!C:C</f>
        <v>HRB400EΦ12</v>
      </c>
      <c r="D7240" s="2" t="str">
        <f>'[1]2025年已发货'!D:D</f>
        <v>吨</v>
      </c>
      <c r="E7240" s="2">
        <f>'[1]2025年已发货'!E:E</f>
        <v>20</v>
      </c>
      <c r="F7240" s="4">
        <f>'[1]2025年已发货'!F:F</f>
        <v>45917</v>
      </c>
      <c r="G7240" s="2" t="str">
        <f>'[1]2025年已发货'!G:G</f>
        <v>5标三分部十局第七公司凉山州昭觉县谷曲镇瓦洛乌村</v>
      </c>
      <c r="H7240" s="2" t="str">
        <f>'[1]2025年已发货'!H:H</f>
        <v>魏忠魁</v>
      </c>
      <c r="I7240" s="2">
        <f>'[1]2025年已发货'!I:I</f>
        <v>18229056777</v>
      </c>
      <c r="J7240" s="2" vm="1" t="e">
        <f>_xlfn._xlws.FILTER(辅助信息!D:D,辅助信息!G:G=G7240)</f>
        <v>#VALUE!</v>
      </c>
    </row>
    <row r="7241" spans="1:10">
      <c r="A7241" s="2" t="str">
        <f>'[1]2025年已发货'!A:A</f>
        <v>吉晨盛泰</v>
      </c>
      <c r="B7241" s="2" t="str">
        <f>'[1]2025年已发货'!B:B</f>
        <v>螺纹钢</v>
      </c>
      <c r="C7241" s="2" t="str">
        <f>'[1]2025年已发货'!C:C</f>
        <v>HRB400EΦ16</v>
      </c>
      <c r="D7241" s="2" t="str">
        <f>'[1]2025年已发货'!D:D</f>
        <v>吨</v>
      </c>
      <c r="E7241" s="2">
        <f>'[1]2025年已发货'!E:E</f>
        <v>20</v>
      </c>
      <c r="F7241" s="4">
        <f>'[1]2025年已发货'!F:F</f>
        <v>45917</v>
      </c>
      <c r="G7241" s="2" t="str">
        <f>'[1]2025年已发货'!G:G</f>
        <v>5标三分部十局第七公司凉山州昭觉县谷曲镇瓦洛乌村</v>
      </c>
      <c r="H7241" s="2" t="str">
        <f>'[1]2025年已发货'!H:H</f>
        <v>魏忠魁</v>
      </c>
      <c r="I7241" s="2">
        <f>'[1]2025年已发货'!I:I</f>
        <v>18229056777</v>
      </c>
      <c r="J7241" s="2" vm="1" t="e">
        <f>_xlfn._xlws.FILTER(辅助信息!D:D,辅助信息!G:G=G7241)</f>
        <v>#VALUE!</v>
      </c>
    </row>
    <row r="7242" spans="1:10">
      <c r="A7242" s="2" t="str">
        <f>'[1]2025年已发货'!A:A</f>
        <v>吉晨盛泰</v>
      </c>
      <c r="B7242" s="2" t="str">
        <f>'[1]2025年已发货'!B:B</f>
        <v>螺纹钢</v>
      </c>
      <c r="C7242" s="2" t="str">
        <f>'[1]2025年已发货'!C:C</f>
        <v>HRB400EΦ20</v>
      </c>
      <c r="D7242" s="2" t="str">
        <f>'[1]2025年已发货'!D:D</f>
        <v>吨</v>
      </c>
      <c r="E7242" s="2">
        <f>'[1]2025年已发货'!E:E</f>
        <v>20</v>
      </c>
      <c r="F7242" s="4">
        <f>'[1]2025年已发货'!F:F</f>
        <v>45917</v>
      </c>
      <c r="G7242" s="2" t="str">
        <f>'[1]2025年已发货'!G:G</f>
        <v>5标三分部十局第七公司凉山州昭觉县谷曲镇瓦洛乌村</v>
      </c>
      <c r="H7242" s="2" t="str">
        <f>'[1]2025年已发货'!H:H</f>
        <v>魏忠魁</v>
      </c>
      <c r="I7242" s="2">
        <f>'[1]2025年已发货'!I:I</f>
        <v>18229056777</v>
      </c>
      <c r="J7242" s="2" vm="1" t="e">
        <f>_xlfn._xlws.FILTER(辅助信息!D:D,辅助信息!G:G=G7242)</f>
        <v>#VALUE!</v>
      </c>
    </row>
    <row r="7243" spans="1:10">
      <c r="A7243" s="2" t="str">
        <f>'[1]2025年已发货'!A:A</f>
        <v>吉晨盛泰</v>
      </c>
      <c r="B7243" s="2" t="str">
        <f>'[1]2025年已发货'!B:B</f>
        <v>螺纹钢</v>
      </c>
      <c r="C7243" s="2" t="str">
        <f>'[1]2025年已发货'!C:C</f>
        <v>HRB400EΦ28</v>
      </c>
      <c r="D7243" s="2" t="str">
        <f>'[1]2025年已发货'!D:D</f>
        <v>吨</v>
      </c>
      <c r="E7243" s="2">
        <f>'[1]2025年已发货'!E:E</f>
        <v>6</v>
      </c>
      <c r="F7243" s="4">
        <f>'[1]2025年已发货'!F:F</f>
        <v>45917</v>
      </c>
      <c r="G7243" s="2" t="str">
        <f>'[1]2025年已发货'!G:G</f>
        <v>5标三分部十局第七公司凉山州昭觉县谷曲镇瓦洛乌村</v>
      </c>
      <c r="H7243" s="2" t="str">
        <f>'[1]2025年已发货'!H:H</f>
        <v>魏忠魁</v>
      </c>
      <c r="I7243" s="2">
        <f>'[1]2025年已发货'!I:I</f>
        <v>18229056777</v>
      </c>
      <c r="J7243" s="2" vm="1" t="e">
        <f>_xlfn._xlws.FILTER(辅助信息!D:D,辅助信息!G:G=G7243)</f>
        <v>#VALUE!</v>
      </c>
    </row>
    <row r="7244" spans="1:10">
      <c r="A7244" s="2" t="str">
        <f>'[1]2025年已发货'!A:A</f>
        <v>吉晨盛泰</v>
      </c>
      <c r="B7244" s="2" t="str">
        <f>'[1]2025年已发货'!B:B</f>
        <v>螺纹钢</v>
      </c>
      <c r="C7244" s="2" t="str">
        <f>'[1]2025年已发货'!C:C</f>
        <v>HRB400EΦ32</v>
      </c>
      <c r="D7244" s="2" t="str">
        <f>'[1]2025年已发货'!D:D</f>
        <v>吨</v>
      </c>
      <c r="E7244" s="2">
        <f>'[1]2025年已发货'!E:E</f>
        <v>75</v>
      </c>
      <c r="F7244" s="4">
        <f>'[1]2025年已发货'!F:F</f>
        <v>45917</v>
      </c>
      <c r="G7244" s="2" t="str">
        <f>'[1]2025年已发货'!G:G</f>
        <v>5标三分部十局第七公司凉山州昭觉县谷曲镇瓦洛乌村</v>
      </c>
      <c r="H7244" s="2" t="str">
        <f>'[1]2025年已发货'!H:H</f>
        <v>魏忠魁</v>
      </c>
      <c r="I7244" s="2">
        <f>'[1]2025年已发货'!I:I</f>
        <v>18229056777</v>
      </c>
      <c r="J7244" s="2" vm="1" t="e">
        <f>_xlfn._xlws.FILTER(辅助信息!D:D,辅助信息!G:G=G7244)</f>
        <v>#VALUE!</v>
      </c>
    </row>
    <row r="7245" spans="1:10">
      <c r="A7245" s="2" t="str">
        <f>'[1]2025年已发货'!A:A</f>
        <v>吉晨盛泰</v>
      </c>
      <c r="B7245" s="2" t="str">
        <f>'[1]2025年已发货'!B:B</f>
        <v>盘螺</v>
      </c>
      <c r="C7245" s="2" t="str">
        <f>'[1]2025年已发货'!C:C</f>
        <v>HRB400EΦ10</v>
      </c>
      <c r="D7245" s="2" t="str">
        <f>'[1]2025年已发货'!D:D</f>
        <v>吨</v>
      </c>
      <c r="E7245" s="2">
        <f>'[1]2025年已发货'!E:E</f>
        <v>45</v>
      </c>
      <c r="F7245" s="4">
        <f>'[1]2025年已发货'!F:F</f>
        <v>45917</v>
      </c>
      <c r="G7245" s="2" t="str">
        <f>'[1]2025年已发货'!G:G</f>
        <v>5标三分部十局第七公司凉山州昭觉县新城镇阿都马打(中铁十局西昭高速3号拌合站过磅)</v>
      </c>
      <c r="H7245" s="2" t="str">
        <f>'[1]2025年已发货'!H:H</f>
        <v>魏忠魁</v>
      </c>
      <c r="I7245" s="2">
        <f>'[1]2025年已发货'!I:I</f>
        <v>18229056777</v>
      </c>
      <c r="J7245" s="2" vm="1" t="e">
        <f>_xlfn._xlws.FILTER(辅助信息!D:D,辅助信息!G:G=G7245)</f>
        <v>#VALUE!</v>
      </c>
    </row>
    <row r="7246" spans="1:10">
      <c r="A7246" s="2" t="str">
        <f>'[1]2025年已发货'!A:A</f>
        <v>吉晨盛泰</v>
      </c>
      <c r="B7246" s="2" t="str">
        <f>'[1]2025年已发货'!B:B</f>
        <v>螺纹钢</v>
      </c>
      <c r="C7246" s="2" t="str">
        <f>'[1]2025年已发货'!C:C</f>
        <v>HRB400EΦ12</v>
      </c>
      <c r="D7246" s="2" t="str">
        <f>'[1]2025年已发货'!D:D</f>
        <v>吨</v>
      </c>
      <c r="E7246" s="2">
        <f>'[1]2025年已发货'!E:E</f>
        <v>20</v>
      </c>
      <c r="F7246" s="4">
        <f>'[1]2025年已发货'!F:F</f>
        <v>45917</v>
      </c>
      <c r="G7246" s="2" t="str">
        <f>'[1]2025年已发货'!G:G</f>
        <v>（中铁十局七公司西昭高速5标1分部）四川省凉山州布拖县委只洛乡委之洛村1号钢构厂</v>
      </c>
      <c r="H7246" s="2" t="str">
        <f>'[1]2025年已发货'!H:H</f>
        <v>吴裕</v>
      </c>
      <c r="I7246" s="2">
        <f>'[1]2025年已发货'!I:I</f>
        <v>19802920715</v>
      </c>
      <c r="J7246" s="2" vm="1" t="e">
        <f>_xlfn._xlws.FILTER(辅助信息!D:D,辅助信息!G:G=G7246)</f>
        <v>#VALUE!</v>
      </c>
    </row>
    <row r="7247" spans="1:10">
      <c r="A7247" s="2" t="str">
        <f>'[1]2025年已发货'!A:A</f>
        <v>吉晨盛泰</v>
      </c>
      <c r="B7247" s="2" t="str">
        <f>'[1]2025年已发货'!B:B</f>
        <v>盘螺</v>
      </c>
      <c r="C7247" s="2" t="str">
        <f>'[1]2025年已发货'!C:C</f>
        <v>HRB400EΦ10</v>
      </c>
      <c r="D7247" s="2" t="str">
        <f>'[1]2025年已发货'!D:D</f>
        <v>吨</v>
      </c>
      <c r="E7247" s="2">
        <f>'[1]2025年已发货'!E:E</f>
        <v>50</v>
      </c>
      <c r="F7247" s="4">
        <f>'[1]2025年已发货'!F:F</f>
        <v>45917</v>
      </c>
      <c r="G7247" s="2" t="str">
        <f>'[1]2025年已发货'!G:G</f>
        <v>（中铁十局七公司西昭高速5标1分部）四川省凉山州布拖县委只洛乡委之洛村1号钢构厂</v>
      </c>
      <c r="H7247" s="2" t="str">
        <f>'[1]2025年已发货'!H:H</f>
        <v>吴裕</v>
      </c>
      <c r="I7247" s="2">
        <f>'[1]2025年已发货'!I:I</f>
        <v>19802920715</v>
      </c>
      <c r="J7247" s="2" vm="1" t="e">
        <f>_xlfn._xlws.FILTER(辅助信息!D:D,辅助信息!G:G=G7247)</f>
        <v>#VALUE!</v>
      </c>
    </row>
    <row r="7248" spans="1:10">
      <c r="A7248" s="2" t="str">
        <f>'[1]2025年已发货'!A:A</f>
        <v>吉晨盛泰</v>
      </c>
      <c r="B7248" s="2" t="str">
        <f>'[1]2025年已发货'!B:B</f>
        <v>螺纹钢</v>
      </c>
      <c r="C7248" s="2" t="str">
        <f>'[1]2025年已发货'!C:C</f>
        <v>HRB400EΦ12</v>
      </c>
      <c r="D7248" s="2" t="str">
        <f>'[1]2025年已发货'!D:D</f>
        <v>吨</v>
      </c>
      <c r="E7248" s="2">
        <f>'[1]2025年已发货'!E:E</f>
        <v>15</v>
      </c>
      <c r="F7248" s="4">
        <f>'[1]2025年已发货'!F:F</f>
        <v>45917</v>
      </c>
      <c r="G7248" s="2" t="str">
        <f>'[1]2025年已发货'!G:G</f>
        <v>（中铁十局七公司西昭高速5标1分部）四川省凉山州布拖县委只洛乡委之洛村1号钢构厂</v>
      </c>
      <c r="H7248" s="2" t="str">
        <f>'[1]2025年已发货'!H:H</f>
        <v>吴裕</v>
      </c>
      <c r="I7248" s="2">
        <f>'[1]2025年已发货'!I:I</f>
        <v>19802920715</v>
      </c>
      <c r="J7248" s="2" vm="1" t="e">
        <f>_xlfn._xlws.FILTER(辅助信息!D:D,辅助信息!G:G=G7248)</f>
        <v>#VALUE!</v>
      </c>
    </row>
    <row r="7249" spans="1:10">
      <c r="A7249" s="2" t="str">
        <f>'[1]2025年已发货'!A:A</f>
        <v>吉晨盛泰</v>
      </c>
      <c r="B7249" s="2" t="str">
        <f>'[1]2025年已发货'!B:B</f>
        <v>螺纹钢</v>
      </c>
      <c r="C7249" s="2" t="str">
        <f>'[1]2025年已发货'!C:C</f>
        <v>HRB400EΦ14</v>
      </c>
      <c r="D7249" s="2" t="str">
        <f>'[1]2025年已发货'!D:D</f>
        <v>吨</v>
      </c>
      <c r="E7249" s="2">
        <f>'[1]2025年已发货'!E:E</f>
        <v>20</v>
      </c>
      <c r="F7249" s="4">
        <f>'[1]2025年已发货'!F:F</f>
        <v>45917</v>
      </c>
      <c r="G7249" s="2" t="str">
        <f>'[1]2025年已发货'!G:G</f>
        <v>（中铁十局七公司西昭高速5标1分部）四川省凉山州布拖县委只洛乡委之洛村1号钢构厂</v>
      </c>
      <c r="H7249" s="2" t="str">
        <f>'[1]2025年已发货'!H:H</f>
        <v>吴裕</v>
      </c>
      <c r="I7249" s="2">
        <f>'[1]2025年已发货'!I:I</f>
        <v>19802920715</v>
      </c>
      <c r="J7249" s="2" vm="1" t="e">
        <f>_xlfn._xlws.FILTER(辅助信息!D:D,辅助信息!G:G=G7249)</f>
        <v>#VALUE!</v>
      </c>
    </row>
    <row r="7250" spans="1:10">
      <c r="A7250" s="2" t="str">
        <f>'[1]2025年已发货'!A:A</f>
        <v>吉晨盛泰</v>
      </c>
      <c r="B7250" s="2" t="str">
        <f>'[1]2025年已发货'!B:B</f>
        <v>盘圆</v>
      </c>
      <c r="C7250" s="2" t="str">
        <f>'[1]2025年已发货'!C:C</f>
        <v>HPB300EΦ8</v>
      </c>
      <c r="D7250" s="2" t="str">
        <f>'[1]2025年已发货'!D:D</f>
        <v>吨</v>
      </c>
      <c r="E7250" s="2">
        <f>'[1]2025年已发货'!E:E</f>
        <v>10</v>
      </c>
      <c r="F7250" s="4">
        <f>'[1]2025年已发货'!F:F</f>
        <v>45917</v>
      </c>
      <c r="G7250" s="2" t="str">
        <f>'[1]2025年已发货'!G:G</f>
        <v>（中铁十局七公司西昭高速5标1分部）四川省凉山州布拖县委只洛乡委之洛村1号钢构厂</v>
      </c>
      <c r="H7250" s="2" t="str">
        <f>'[1]2025年已发货'!H:H</f>
        <v>吴裕</v>
      </c>
      <c r="I7250" s="2">
        <f>'[1]2025年已发货'!I:I</f>
        <v>19802920715</v>
      </c>
      <c r="J7250" s="2" vm="1" t="e">
        <f>_xlfn._xlws.FILTER(辅助信息!D:D,辅助信息!G:G=G7250)</f>
        <v>#VALUE!</v>
      </c>
    </row>
    <row r="7251" spans="1:10">
      <c r="A7251" s="2" t="str">
        <f>'[1]2025年已发货'!A:A</f>
        <v>吉晨盛泰</v>
      </c>
      <c r="B7251" s="2" t="str">
        <f>'[1]2025年已发货'!B:B</f>
        <v>螺纹钢</v>
      </c>
      <c r="C7251" s="2" t="str">
        <f>'[1]2025年已发货'!C:C</f>
        <v>HRB400EΦ14</v>
      </c>
      <c r="D7251" s="2" t="str">
        <f>'[1]2025年已发货'!D:D</f>
        <v>吨</v>
      </c>
      <c r="E7251" s="2">
        <f>'[1]2025年已发货'!E:E</f>
        <v>25</v>
      </c>
      <c r="F7251" s="4">
        <f>'[1]2025年已发货'!F:F</f>
        <v>45917</v>
      </c>
      <c r="G7251" s="2" t="str">
        <f>'[1]2025年已发货'!G:G</f>
        <v>（中铁十局七公司西昭高速5标1分部）四川省凉山州布拖县委只洛乡委之洛村1号钢构厂</v>
      </c>
      <c r="H7251" s="2" t="str">
        <f>'[1]2025年已发货'!H:H</f>
        <v>吴裕</v>
      </c>
      <c r="I7251" s="2">
        <f>'[1]2025年已发货'!I:I</f>
        <v>19802920715</v>
      </c>
      <c r="J7251" s="2" vm="1" t="e">
        <f>_xlfn._xlws.FILTER(辅助信息!D:D,辅助信息!G:G=G7251)</f>
        <v>#VALUE!</v>
      </c>
    </row>
    <row r="7252" spans="1:10">
      <c r="A7252" s="2" t="str">
        <f>'[1]2025年已发货'!A:A</f>
        <v>吉晨盛泰</v>
      </c>
      <c r="B7252" s="2" t="str">
        <f>'[1]2025年已发货'!B:B</f>
        <v>螺纹钢</v>
      </c>
      <c r="C7252" s="2" t="str">
        <f>'[1]2025年已发货'!C:C</f>
        <v>HRB500EФ28</v>
      </c>
      <c r="D7252" s="2" t="str">
        <f>'[1]2025年已发货'!D:D</f>
        <v>吨</v>
      </c>
      <c r="E7252" s="2">
        <f>'[1]2025年已发货'!E:E</f>
        <v>80</v>
      </c>
      <c r="F7252" s="4">
        <f>'[1]2025年已发货'!F:F</f>
        <v>45917</v>
      </c>
      <c r="G7252" s="2" t="str">
        <f>'[1]2025年已发货'!G:G</f>
        <v>（ 中铁一局四公司西昭高速6标3部）昭觉县洒拉地坡乡三分部山里钢筋场</v>
      </c>
      <c r="H7252" s="2" t="str">
        <f>'[1]2025年已发货'!H:H</f>
        <v>李航</v>
      </c>
      <c r="I7252" s="2">
        <f>'[1]2025年已发货'!I:I</f>
        <v>18217171777</v>
      </c>
      <c r="J7252" s="2" vm="1" t="e">
        <f>_xlfn._xlws.FILTER(辅助信息!D:D,辅助信息!G:G=G7252)</f>
        <v>#VALUE!</v>
      </c>
    </row>
    <row r="7253" spans="1:10">
      <c r="A7253" s="2" t="str">
        <f>'[1]2025年已发货'!A:A</f>
        <v>泸钢</v>
      </c>
      <c r="B7253" s="2" t="str">
        <f>'[1]2025年已发货'!B:B</f>
        <v>螺纹钢</v>
      </c>
      <c r="C7253" s="2" t="str">
        <f>'[1]2025年已发货'!C:C</f>
        <v>HRB400E Φ28×9米</v>
      </c>
      <c r="D7253" s="2" t="str">
        <f>'[1]2025年已发货'!D:D</f>
        <v>吨</v>
      </c>
      <c r="E7253" s="2">
        <f>'[1]2025年已发货'!E:E</f>
        <v>35</v>
      </c>
      <c r="F7253" s="4">
        <f>'[1]2025年已发货'!F:F</f>
        <v>45917</v>
      </c>
      <c r="G7253" s="2" t="str">
        <f>'[1]2025年已发货'!G:G</f>
        <v>（自永2标九局西南分公司钢筋棚）四川省自贡市骑龙镇大湾村</v>
      </c>
      <c r="H7253" s="2" t="str">
        <f>'[1]2025年已发货'!H:H</f>
        <v>高彦彬</v>
      </c>
      <c r="I7253" s="2">
        <f>'[1]2025年已发货'!I:I</f>
        <v>13835906370</v>
      </c>
      <c r="J7253" s="2" vm="1" t="e">
        <f>_xlfn._xlws.FILTER(辅助信息!D:D,辅助信息!G:G=G7253)</f>
        <v>#VALUE!</v>
      </c>
    </row>
    <row r="7254" spans="1:10">
      <c r="A7254" s="2" t="str">
        <f>'[1]2025年已发货'!A:A</f>
        <v>泸钢</v>
      </c>
      <c r="B7254" s="2" t="str">
        <f>'[1]2025年已发货'!B:B</f>
        <v>盘螺</v>
      </c>
      <c r="C7254" s="2" t="str">
        <f>'[1]2025年已发货'!C:C</f>
        <v>HRB400E Φ12</v>
      </c>
      <c r="D7254" s="2" t="str">
        <f>'[1]2025年已发货'!D:D</f>
        <v>吨</v>
      </c>
      <c r="E7254" s="2">
        <f>'[1]2025年已发货'!E:E</f>
        <v>35</v>
      </c>
      <c r="F7254" s="4">
        <f>'[1]2025年已发货'!F:F</f>
        <v>45917</v>
      </c>
      <c r="G7254" s="2" t="str">
        <f>'[1]2025年已发货'!G:G</f>
        <v>（自永2标九局西南分公司钢筋棚）四川省自贡市骑龙镇大湾村</v>
      </c>
      <c r="H7254" s="2" t="str">
        <f>'[1]2025年已发货'!H:H</f>
        <v>高彦彬</v>
      </c>
      <c r="I7254" s="2">
        <f>'[1]2025年已发货'!I:I</f>
        <v>13835906370</v>
      </c>
      <c r="J7254" s="2" vm="1" t="e">
        <f>_xlfn._xlws.FILTER(辅助信息!D:D,辅助信息!G:G=G7254)</f>
        <v>#VALUE!</v>
      </c>
    </row>
    <row r="7255" spans="1:10">
      <c r="A7255" s="2" t="str">
        <f>'[1]2025年已发货'!A:A</f>
        <v>泸钢</v>
      </c>
      <c r="B7255" s="2" t="str">
        <f>'[1]2025年已发货'!B:B</f>
        <v>螺纹钢</v>
      </c>
      <c r="C7255" s="2" t="str">
        <f>'[1]2025年已发货'!C:C</f>
        <v>HRB400E Φ12×9米</v>
      </c>
      <c r="D7255" s="2" t="str">
        <f>'[1]2025年已发货'!D:D</f>
        <v>吨</v>
      </c>
      <c r="E7255" s="2">
        <f>'[1]2025年已发货'!E:E</f>
        <v>14</v>
      </c>
      <c r="F7255" s="4">
        <f>'[1]2025年已发货'!F:F</f>
        <v>45917</v>
      </c>
      <c r="G7255" s="2" t="str">
        <f>'[1]2025年已发货'!G:G</f>
        <v>（自永2标九局西南分公司钢筋棚）四川省自贡市骑龙镇大湾村</v>
      </c>
      <c r="H7255" s="2" t="str">
        <f>'[1]2025年已发货'!H:H</f>
        <v>高彦彬</v>
      </c>
      <c r="I7255" s="2">
        <f>'[1]2025年已发货'!I:I</f>
        <v>13835906370</v>
      </c>
      <c r="J7255" s="2" vm="1" t="e">
        <f>_xlfn._xlws.FILTER(辅助信息!D:D,辅助信息!G:G=G7255)</f>
        <v>#VALUE!</v>
      </c>
    </row>
    <row r="7256" spans="1:10">
      <c r="A7256" s="2" t="str">
        <f>'[1]2025年已发货'!A:A</f>
        <v>泸钢</v>
      </c>
      <c r="B7256" s="2" t="str">
        <f>'[1]2025年已发货'!B:B</f>
        <v>螺纹钢</v>
      </c>
      <c r="C7256" s="2" t="str">
        <f>'[1]2025年已发货'!C:C</f>
        <v>HRB400E Φ16×12米</v>
      </c>
      <c r="D7256" s="2" t="str">
        <f>'[1]2025年已发货'!D:D</f>
        <v>吨</v>
      </c>
      <c r="E7256" s="2">
        <f>'[1]2025年已发货'!E:E</f>
        <v>22</v>
      </c>
      <c r="F7256" s="4">
        <f>'[1]2025年已发货'!F:F</f>
        <v>45917</v>
      </c>
      <c r="G7256" s="2" t="str">
        <f>'[1]2025年已发货'!G:G</f>
        <v>（自永2标九局西南分公司钢筋棚）四川省自贡市骑龙镇大湾村</v>
      </c>
      <c r="H7256" s="2" t="str">
        <f>'[1]2025年已发货'!H:H</f>
        <v>高彦彬</v>
      </c>
      <c r="I7256" s="2">
        <f>'[1]2025年已发货'!I:I</f>
        <v>13835906370</v>
      </c>
      <c r="J7256" s="2" vm="1" t="e">
        <f>_xlfn._xlws.FILTER(辅助信息!D:D,辅助信息!G:G=G7256)</f>
        <v>#VALUE!</v>
      </c>
    </row>
    <row r="7257" spans="1:10">
      <c r="A7257" s="2" t="str">
        <f>'[1]2025年已发货'!A:A</f>
        <v>德胜</v>
      </c>
      <c r="B7257" s="2" t="str">
        <f>'[1]2025年已发货'!B:B</f>
        <v>螺纹钢</v>
      </c>
      <c r="C7257" s="2" t="str">
        <f>'[1]2025年已发货'!C:C</f>
        <v>HRB400E Φ18 9m</v>
      </c>
      <c r="D7257" s="2" t="str">
        <f>'[1]2025年已发货'!D:D</f>
        <v>吨</v>
      </c>
      <c r="E7257" s="2">
        <f>'[1]2025年已发货'!E:E</f>
        <v>12</v>
      </c>
      <c r="F7257" s="4">
        <f>'[1]2025年已发货'!F:F</f>
        <v>45917</v>
      </c>
      <c r="G7257" s="2" t="str">
        <f>'[1]2025年已发货'!G:G</f>
        <v>(华西乐山）-四川省乐山市市中区苏稽镇校地共建产教融合基地建设项目二标段</v>
      </c>
      <c r="H7257" s="2" t="str">
        <f>'[1]2025年已发货'!H:H</f>
        <v>彭江涛</v>
      </c>
      <c r="I7257" s="2">
        <f>'[1]2025年已发货'!I:I</f>
        <v>13990276572</v>
      </c>
      <c r="J7257" s="2" vm="1" t="e">
        <f>_xlfn._xlws.FILTER(辅助信息!D:D,辅助信息!G:G=G7257)</f>
        <v>#VALUE!</v>
      </c>
    </row>
    <row r="7258" spans="1:10">
      <c r="A7258" s="2" t="str">
        <f>'[1]2025年已发货'!A:A</f>
        <v>德胜</v>
      </c>
      <c r="B7258" s="2" t="str">
        <f>'[1]2025年已发货'!B:B</f>
        <v>螺纹钢</v>
      </c>
      <c r="C7258" s="2" t="str">
        <f>'[1]2025年已发货'!C:C</f>
        <v>HRB500E Φ12</v>
      </c>
      <c r="D7258" s="2" t="str">
        <f>'[1]2025年已发货'!D:D</f>
        <v>吨</v>
      </c>
      <c r="E7258" s="2">
        <f>'[1]2025年已发货'!E:E</f>
        <v>2.8</v>
      </c>
      <c r="F7258" s="4">
        <f>'[1]2025年已发货'!F:F</f>
        <v>45917</v>
      </c>
      <c r="G7258" s="2" t="str">
        <f>'[1]2025年已发货'!G:G</f>
        <v>(华西乐山）-四川省乐山市市中区苏稽镇校地共建产教融合基地建设项目二标段</v>
      </c>
      <c r="H7258" s="2" t="str">
        <f>'[1]2025年已发货'!H:H</f>
        <v>彭江涛</v>
      </c>
      <c r="I7258" s="2">
        <f>'[1]2025年已发货'!I:I</f>
        <v>13990276572</v>
      </c>
      <c r="J7258" s="2" vm="1" t="e">
        <f>_xlfn._xlws.FILTER(辅助信息!D:D,辅助信息!G:G=G7258)</f>
        <v>#VALUE!</v>
      </c>
    </row>
    <row r="7259" spans="1:10">
      <c r="A7259" s="2" t="str">
        <f>'[1]2025年已发货'!A:A</f>
        <v>德胜</v>
      </c>
      <c r="B7259" s="2" t="str">
        <f>'[1]2025年已发货'!B:B</f>
        <v>螺纹钢</v>
      </c>
      <c r="C7259" s="2" t="str">
        <f>'[1]2025年已发货'!C:C</f>
        <v>HRB500E Φ14</v>
      </c>
      <c r="D7259" s="2" t="str">
        <f>'[1]2025年已发货'!D:D</f>
        <v>吨</v>
      </c>
      <c r="E7259" s="2">
        <f>'[1]2025年已发货'!E:E</f>
        <v>5.6</v>
      </c>
      <c r="F7259" s="4">
        <f>'[1]2025年已发货'!F:F</f>
        <v>45917</v>
      </c>
      <c r="G7259" s="2" t="str">
        <f>'[1]2025年已发货'!G:G</f>
        <v>(华西乐山）-四川省乐山市市中区苏稽镇校地共建产教融合基地建设项目二标段</v>
      </c>
      <c r="H7259" s="2" t="str">
        <f>'[1]2025年已发货'!H:H</f>
        <v>彭江涛</v>
      </c>
      <c r="I7259" s="2">
        <f>'[1]2025年已发货'!I:I</f>
        <v>13990276572</v>
      </c>
      <c r="J7259" s="2" vm="1" t="e">
        <f>_xlfn._xlws.FILTER(辅助信息!D:D,辅助信息!G:G=G7259)</f>
        <v>#VALUE!</v>
      </c>
    </row>
    <row r="7260" spans="1:10">
      <c r="A7260" s="2" t="str">
        <f>'[1]2025年已发货'!A:A</f>
        <v>德胜</v>
      </c>
      <c r="B7260" s="2" t="str">
        <f>'[1]2025年已发货'!B:B</f>
        <v>螺纹钢</v>
      </c>
      <c r="C7260" s="2" t="str">
        <f>'[1]2025年已发货'!C:C</f>
        <v>HRB500E Φ16</v>
      </c>
      <c r="D7260" s="2" t="str">
        <f>'[1]2025年已发货'!D:D</f>
        <v>吨</v>
      </c>
      <c r="E7260" s="2">
        <f>'[1]2025年已发货'!E:E</f>
        <v>2.8</v>
      </c>
      <c r="F7260" s="4">
        <f>'[1]2025年已发货'!F:F</f>
        <v>45917</v>
      </c>
      <c r="G7260" s="2" t="str">
        <f>'[1]2025年已发货'!G:G</f>
        <v>(华西乐山）-四川省乐山市市中区苏稽镇校地共建产教融合基地建设项目二标段</v>
      </c>
      <c r="H7260" s="2" t="str">
        <f>'[1]2025年已发货'!H:H</f>
        <v>彭江涛</v>
      </c>
      <c r="I7260" s="2">
        <f>'[1]2025年已发货'!I:I</f>
        <v>13990276572</v>
      </c>
      <c r="J7260" s="2" vm="1" t="e">
        <f>_xlfn._xlws.FILTER(辅助信息!D:D,辅助信息!G:G=G7260)</f>
        <v>#VALUE!</v>
      </c>
    </row>
    <row r="7261" spans="1:10">
      <c r="A7261" s="2" t="str">
        <f>'[1]2025年已发货'!A:A</f>
        <v>德胜</v>
      </c>
      <c r="B7261" s="2" t="str">
        <f>'[1]2025年已发货'!B:B</f>
        <v>螺纹钢</v>
      </c>
      <c r="C7261" s="2" t="str">
        <f>'[1]2025年已发货'!C:C</f>
        <v>HRB500E Φ18</v>
      </c>
      <c r="D7261" s="2" t="str">
        <f>'[1]2025年已发货'!D:D</f>
        <v>吨</v>
      </c>
      <c r="E7261" s="2">
        <f>'[1]2025年已发货'!E:E</f>
        <v>5.5</v>
      </c>
      <c r="F7261" s="4">
        <f>'[1]2025年已发货'!F:F</f>
        <v>45917</v>
      </c>
      <c r="G7261" s="2" t="str">
        <f>'[1]2025年已发货'!G:G</f>
        <v>(华西乐山）-四川省乐山市市中区苏稽镇校地共建产教融合基地建设项目二标段</v>
      </c>
      <c r="H7261" s="2" t="str">
        <f>'[1]2025年已发货'!H:H</f>
        <v>彭江涛</v>
      </c>
      <c r="I7261" s="2">
        <f>'[1]2025年已发货'!I:I</f>
        <v>13990276572</v>
      </c>
      <c r="J7261" s="2" vm="1" t="e">
        <f>_xlfn._xlws.FILTER(辅助信息!D:D,辅助信息!G:G=G7261)</f>
        <v>#VALUE!</v>
      </c>
    </row>
    <row r="7262" spans="1:10">
      <c r="A7262" s="2" t="str">
        <f>'[1]2025年已发货'!A:A</f>
        <v>德胜</v>
      </c>
      <c r="B7262" s="2" t="str">
        <f>'[1]2025年已发货'!B:B</f>
        <v>螺纹钢</v>
      </c>
      <c r="C7262" s="2" t="str">
        <f>'[1]2025年已发货'!C:C</f>
        <v>HRB500E Φ20</v>
      </c>
      <c r="D7262" s="2" t="str">
        <f>'[1]2025年已发货'!D:D</f>
        <v>吨</v>
      </c>
      <c r="E7262" s="2">
        <f>'[1]2025年已发货'!E:E</f>
        <v>5.6</v>
      </c>
      <c r="F7262" s="4">
        <f>'[1]2025年已发货'!F:F</f>
        <v>45917</v>
      </c>
      <c r="G7262" s="2" t="str">
        <f>'[1]2025年已发货'!G:G</f>
        <v>(华西乐山）-四川省乐山市市中区苏稽镇校地共建产教融合基地建设项目二标段</v>
      </c>
      <c r="H7262" s="2" t="str">
        <f>'[1]2025年已发货'!H:H</f>
        <v>彭江涛</v>
      </c>
      <c r="I7262" s="2">
        <f>'[1]2025年已发货'!I:I</f>
        <v>13990276572</v>
      </c>
      <c r="J7262" s="2" vm="1" t="e">
        <f>_xlfn._xlws.FILTER(辅助信息!D:D,辅助信息!G:G=G7262)</f>
        <v>#VALUE!</v>
      </c>
    </row>
    <row r="7263" spans="1:10">
      <c r="A7263" s="2" t="str">
        <f>'[1]2025年已发货'!A:A</f>
        <v>德胜</v>
      </c>
      <c r="B7263" s="2" t="str">
        <f>'[1]2025年已发货'!B:B</f>
        <v>螺纹钢</v>
      </c>
      <c r="C7263" s="2" t="str">
        <f>'[1]2025年已发货'!C:C</f>
        <v>HRB500E Φ22</v>
      </c>
      <c r="D7263" s="2" t="str">
        <f>'[1]2025年已发货'!D:D</f>
        <v>吨</v>
      </c>
      <c r="E7263" s="2">
        <f>'[1]2025年已发货'!E:E</f>
        <v>5.6</v>
      </c>
      <c r="F7263" s="4">
        <f>'[1]2025年已发货'!F:F</f>
        <v>45917</v>
      </c>
      <c r="G7263" s="2" t="str">
        <f>'[1]2025年已发货'!G:G</f>
        <v>(华西乐山）-四川省乐山市市中区苏稽镇校地共建产教融合基地建设项目二标段</v>
      </c>
      <c r="H7263" s="2" t="str">
        <f>'[1]2025年已发货'!H:H</f>
        <v>彭江涛</v>
      </c>
      <c r="I7263" s="2">
        <f>'[1]2025年已发货'!I:I</f>
        <v>13990276572</v>
      </c>
      <c r="J7263" s="2" vm="1" t="e">
        <f>_xlfn._xlws.FILTER(辅助信息!D:D,辅助信息!G:G=G7263)</f>
        <v>#VALUE!</v>
      </c>
    </row>
    <row r="7264" spans="1:10">
      <c r="A7264" s="2" t="str">
        <f>'[1]2025年已发货'!A:A</f>
        <v>德胜</v>
      </c>
      <c r="B7264" s="2" t="str">
        <f>'[1]2025年已发货'!B:B</f>
        <v>螺纹钢</v>
      </c>
      <c r="C7264" s="2" t="str">
        <f>'[1]2025年已发货'!C:C</f>
        <v>HRB500E Φ25</v>
      </c>
      <c r="D7264" s="2" t="str">
        <f>'[1]2025年已发货'!D:D</f>
        <v>吨</v>
      </c>
      <c r="E7264" s="2">
        <f>'[1]2025年已发货'!E:E</f>
        <v>25.2</v>
      </c>
      <c r="F7264" s="4">
        <f>'[1]2025年已发货'!F:F</f>
        <v>45917</v>
      </c>
      <c r="G7264" s="2" t="str">
        <f>'[1]2025年已发货'!G:G</f>
        <v>(华西乐山）-四川省乐山市市中区苏稽镇校地共建产教融合基地建设项目二标段</v>
      </c>
      <c r="H7264" s="2" t="str">
        <f>'[1]2025年已发货'!H:H</f>
        <v>彭江涛</v>
      </c>
      <c r="I7264" s="2">
        <f>'[1]2025年已发货'!I:I</f>
        <v>13990276572</v>
      </c>
      <c r="J7264" s="2" vm="1" t="e">
        <f>_xlfn._xlws.FILTER(辅助信息!D:D,辅助信息!G:G=G7264)</f>
        <v>#VALUE!</v>
      </c>
    </row>
    <row r="7265" spans="1:10">
      <c r="A7265" s="2" t="str">
        <f>'[1]2025年已发货'!A:A</f>
        <v>德胜</v>
      </c>
      <c r="B7265" s="2" t="str">
        <f>'[1]2025年已发货'!B:B</f>
        <v>螺纹钢</v>
      </c>
      <c r="C7265" s="2" t="str">
        <f>'[1]2025年已发货'!C:C</f>
        <v>HRB500E Φ22 12m</v>
      </c>
      <c r="D7265" s="2" t="str">
        <f>'[1]2025年已发货'!D:D</f>
        <v>吨</v>
      </c>
      <c r="E7265" s="2">
        <f>'[1]2025年已发货'!E:E</f>
        <v>8.4</v>
      </c>
      <c r="F7265" s="4">
        <f>'[1]2025年已发货'!F:F</f>
        <v>45917</v>
      </c>
      <c r="G7265" s="2" t="str">
        <f>'[1]2025年已发货'!G:G</f>
        <v>(华西乐山）-四川省乐山市市中区苏稽镇校地共建产教融合基地建设项目二标段</v>
      </c>
      <c r="H7265" s="2" t="str">
        <f>'[1]2025年已发货'!H:H</f>
        <v>彭江涛</v>
      </c>
      <c r="I7265" s="2">
        <f>'[1]2025年已发货'!I:I</f>
        <v>13990276572</v>
      </c>
      <c r="J7265" s="2" vm="1" t="e">
        <f>_xlfn._xlws.FILTER(辅助信息!D:D,辅助信息!G:G=G7265)</f>
        <v>#VALUE!</v>
      </c>
    </row>
    <row r="7266" spans="1:10">
      <c r="A7266" s="2" t="str">
        <f>'[1]2025年已发货'!A:A</f>
        <v>德胜</v>
      </c>
      <c r="B7266" s="2" t="str">
        <f>'[1]2025年已发货'!B:B</f>
        <v>螺纹钢</v>
      </c>
      <c r="C7266" s="2" t="str">
        <f>'[1]2025年已发货'!C:C</f>
        <v>HRB400E Φ14 9m</v>
      </c>
      <c r="D7266" s="2" t="str">
        <f>'[1]2025年已发货'!D:D</f>
        <v>吨</v>
      </c>
      <c r="E7266" s="2">
        <f>'[1]2025年已发货'!E:E</f>
        <v>3</v>
      </c>
      <c r="F7266" s="4">
        <f>'[1]2025年已发货'!F:F</f>
        <v>45917</v>
      </c>
      <c r="G7266" s="2" t="str">
        <f>'[1]2025年已发货'!G:G</f>
        <v>(华西乐山）-四川省乐山市市中区苏稽镇校地共建产教融合基地建设项目二标段</v>
      </c>
      <c r="H7266" s="2" t="str">
        <f>'[1]2025年已发货'!H:H</f>
        <v>彭江涛</v>
      </c>
      <c r="I7266" s="2">
        <f>'[1]2025年已发货'!I:I</f>
        <v>13990276572</v>
      </c>
      <c r="J7266" s="2" vm="1" t="e">
        <f>_xlfn._xlws.FILTER(辅助信息!D:D,辅助信息!G:G=G7266)</f>
        <v>#VALUE!</v>
      </c>
    </row>
    <row r="7267" spans="1:10">
      <c r="A7267" s="2" t="str">
        <f>'[1]2025年已发货'!A:A</f>
        <v>德胜</v>
      </c>
      <c r="B7267" s="2" t="str">
        <f>'[1]2025年已发货'!B:B</f>
        <v>螺纹钢</v>
      </c>
      <c r="C7267" s="2" t="str">
        <f>'[1]2025年已发货'!C:C</f>
        <v>HRB400E Φ18 9m</v>
      </c>
      <c r="D7267" s="2" t="str">
        <f>'[1]2025年已发货'!D:D</f>
        <v>吨</v>
      </c>
      <c r="E7267" s="2">
        <f>'[1]2025年已发货'!E:E</f>
        <v>8.4</v>
      </c>
      <c r="F7267" s="4">
        <f>'[1]2025年已发货'!F:F</f>
        <v>45917</v>
      </c>
      <c r="G7267" s="2" t="str">
        <f>'[1]2025年已发货'!G:G</f>
        <v>(华西乐山）-四川省乐山市市中区苏稽镇校地共建产教融合基地建设项目二标段</v>
      </c>
      <c r="H7267" s="2" t="str">
        <f>'[1]2025年已发货'!H:H</f>
        <v>彭江涛</v>
      </c>
      <c r="I7267" s="2">
        <f>'[1]2025年已发货'!I:I</f>
        <v>13990276572</v>
      </c>
      <c r="J7267" s="2" vm="1" t="e">
        <f>_xlfn._xlws.FILTER(辅助信息!D:D,辅助信息!G:G=G7267)</f>
        <v>#VALUE!</v>
      </c>
    </row>
    <row r="7268" spans="1:10">
      <c r="A7268" s="2" t="str">
        <f>'[1]2025年已发货'!A:A</f>
        <v>德胜</v>
      </c>
      <c r="B7268" s="2" t="str">
        <f>'[1]2025年已发货'!B:B</f>
        <v>螺纹钢</v>
      </c>
      <c r="C7268" s="2" t="str">
        <f>'[1]2025年已发货'!C:C</f>
        <v>HRB500E Φ12</v>
      </c>
      <c r="D7268" s="2" t="str">
        <f>'[1]2025年已发货'!D:D</f>
        <v>吨</v>
      </c>
      <c r="E7268" s="2">
        <f>'[1]2025年已发货'!E:E</f>
        <v>2.8</v>
      </c>
      <c r="F7268" s="4">
        <f>'[1]2025年已发货'!F:F</f>
        <v>45917</v>
      </c>
      <c r="G7268" s="2" t="str">
        <f>'[1]2025年已发货'!G:G</f>
        <v>(华西乐山）-四川省乐山市市中区苏稽镇校地共建产教融合基地建设项目二标段</v>
      </c>
      <c r="H7268" s="2" t="str">
        <f>'[1]2025年已发货'!H:H</f>
        <v>彭江涛</v>
      </c>
      <c r="I7268" s="2">
        <f>'[1]2025年已发货'!I:I</f>
        <v>13990276572</v>
      </c>
      <c r="J7268" s="2" vm="1" t="e">
        <f>_xlfn._xlws.FILTER(辅助信息!D:D,辅助信息!G:G=G7268)</f>
        <v>#VALUE!</v>
      </c>
    </row>
    <row r="7269" spans="1:10">
      <c r="A7269" s="2" t="str">
        <f>'[1]2025年已发货'!A:A</f>
        <v>德胜</v>
      </c>
      <c r="B7269" s="2" t="str">
        <f>'[1]2025年已发货'!B:B</f>
        <v>螺纹钢</v>
      </c>
      <c r="C7269" s="2" t="str">
        <f>'[1]2025年已发货'!C:C</f>
        <v>HRB500E Φ14</v>
      </c>
      <c r="D7269" s="2" t="str">
        <f>'[1]2025年已发货'!D:D</f>
        <v>吨</v>
      </c>
      <c r="E7269" s="2">
        <f>'[1]2025年已发货'!E:E</f>
        <v>2.8</v>
      </c>
      <c r="F7269" s="4">
        <f>'[1]2025年已发货'!F:F</f>
        <v>45917</v>
      </c>
      <c r="G7269" s="2" t="str">
        <f>'[1]2025年已发货'!G:G</f>
        <v>(华西乐山）-四川省乐山市市中区苏稽镇校地共建产教融合基地建设项目二标段</v>
      </c>
      <c r="H7269" s="2" t="str">
        <f>'[1]2025年已发货'!H:H</f>
        <v>彭江涛</v>
      </c>
      <c r="I7269" s="2">
        <f>'[1]2025年已发货'!I:I</f>
        <v>13990276572</v>
      </c>
      <c r="J7269" s="2" vm="1" t="e">
        <f>_xlfn._xlws.FILTER(辅助信息!D:D,辅助信息!G:G=G7269)</f>
        <v>#VALUE!</v>
      </c>
    </row>
    <row r="7270" spans="1:10">
      <c r="A7270" s="2" t="str">
        <f>'[1]2025年已发货'!A:A</f>
        <v>德胜</v>
      </c>
      <c r="B7270" s="2" t="str">
        <f>'[1]2025年已发货'!B:B</f>
        <v>螺纹钢</v>
      </c>
      <c r="C7270" s="2" t="str">
        <f>'[1]2025年已发货'!C:C</f>
        <v>HRB500E Φ16</v>
      </c>
      <c r="D7270" s="2" t="str">
        <f>'[1]2025年已发货'!D:D</f>
        <v>吨</v>
      </c>
      <c r="E7270" s="2">
        <f>'[1]2025年已发货'!E:E</f>
        <v>8.4</v>
      </c>
      <c r="F7270" s="4">
        <f>'[1]2025年已发货'!F:F</f>
        <v>45917</v>
      </c>
      <c r="G7270" s="2" t="str">
        <f>'[1]2025年已发货'!G:G</f>
        <v>(华西乐山）-四川省乐山市市中区苏稽镇校地共建产教融合基地建设项目二标段</v>
      </c>
      <c r="H7270" s="2" t="str">
        <f>'[1]2025年已发货'!H:H</f>
        <v>彭江涛</v>
      </c>
      <c r="I7270" s="2">
        <f>'[1]2025年已发货'!I:I</f>
        <v>13990276572</v>
      </c>
      <c r="J7270" s="2" vm="1" t="e">
        <f>_xlfn._xlws.FILTER(辅助信息!D:D,辅助信息!G:G=G7270)</f>
        <v>#VALUE!</v>
      </c>
    </row>
    <row r="7271" spans="1:10">
      <c r="A7271" s="2" t="str">
        <f>'[1]2025年已发货'!A:A</f>
        <v>德胜</v>
      </c>
      <c r="B7271" s="2" t="str">
        <f>'[1]2025年已发货'!B:B</f>
        <v>螺纹钢</v>
      </c>
      <c r="C7271" s="2" t="str">
        <f>'[1]2025年已发货'!C:C</f>
        <v>HRB500E Φ18</v>
      </c>
      <c r="D7271" s="2" t="str">
        <f>'[1]2025年已发货'!D:D</f>
        <v>吨</v>
      </c>
      <c r="E7271" s="2">
        <f>'[1]2025年已发货'!E:E</f>
        <v>8.4</v>
      </c>
      <c r="F7271" s="4">
        <f>'[1]2025年已发货'!F:F</f>
        <v>45917</v>
      </c>
      <c r="G7271" s="2" t="str">
        <f>'[1]2025年已发货'!G:G</f>
        <v>(华西乐山）-四川省乐山市市中区苏稽镇校地共建产教融合基地建设项目二标段</v>
      </c>
      <c r="H7271" s="2" t="str">
        <f>'[1]2025年已发货'!H:H</f>
        <v>彭江涛</v>
      </c>
      <c r="I7271" s="2">
        <f>'[1]2025年已发货'!I:I</f>
        <v>13990276572</v>
      </c>
      <c r="J7271" s="2" vm="1" t="e">
        <f>_xlfn._xlws.FILTER(辅助信息!D:D,辅助信息!G:G=G7271)</f>
        <v>#VALUE!</v>
      </c>
    </row>
    <row r="7272" spans="1:10">
      <c r="A7272" s="2" t="str">
        <f>'[1]2025年已发货'!A:A</f>
        <v>德胜</v>
      </c>
      <c r="B7272" s="2" t="str">
        <f>'[1]2025年已发货'!B:B</f>
        <v>螺纹钢</v>
      </c>
      <c r="C7272" s="2" t="str">
        <f>'[1]2025年已发货'!C:C</f>
        <v>HRB500E Φ20</v>
      </c>
      <c r="D7272" s="2" t="str">
        <f>'[1]2025年已发货'!D:D</f>
        <v>吨</v>
      </c>
      <c r="E7272" s="2">
        <f>'[1]2025年已发货'!E:E</f>
        <v>5.6</v>
      </c>
      <c r="F7272" s="4">
        <f>'[1]2025年已发货'!F:F</f>
        <v>45917</v>
      </c>
      <c r="G7272" s="2" t="str">
        <f>'[1]2025年已发货'!G:G</f>
        <v>(华西乐山）-四川省乐山市市中区苏稽镇校地共建产教融合基地建设项目二标段</v>
      </c>
      <c r="H7272" s="2" t="str">
        <f>'[1]2025年已发货'!H:H</f>
        <v>彭江涛</v>
      </c>
      <c r="I7272" s="2">
        <f>'[1]2025年已发货'!I:I</f>
        <v>13990276572</v>
      </c>
      <c r="J7272" s="2" vm="1" t="e">
        <f>_xlfn._xlws.FILTER(辅助信息!D:D,辅助信息!G:G=G7272)</f>
        <v>#VALUE!</v>
      </c>
    </row>
    <row r="7273" spans="1:10">
      <c r="A7273" s="2" t="str">
        <f>'[1]2025年已发货'!A:A</f>
        <v>德胜</v>
      </c>
      <c r="B7273" s="2" t="str">
        <f>'[1]2025年已发货'!B:B</f>
        <v>螺纹钢</v>
      </c>
      <c r="C7273" s="2" t="str">
        <f>'[1]2025年已发货'!C:C</f>
        <v>HRB500E Φ22 12m</v>
      </c>
      <c r="D7273" s="2" t="str">
        <f>'[1]2025年已发货'!D:D</f>
        <v>吨</v>
      </c>
      <c r="E7273" s="2">
        <f>'[1]2025年已发货'!E:E</f>
        <v>5.6</v>
      </c>
      <c r="F7273" s="4">
        <f>'[1]2025年已发货'!F:F</f>
        <v>45917</v>
      </c>
      <c r="G7273" s="2" t="str">
        <f>'[1]2025年已发货'!G:G</f>
        <v>(华西乐山）-四川省乐山市市中区苏稽镇校地共建产教融合基地建设项目二标段</v>
      </c>
      <c r="H7273" s="2" t="str">
        <f>'[1]2025年已发货'!H:H</f>
        <v>彭江涛</v>
      </c>
      <c r="I7273" s="2">
        <f>'[1]2025年已发货'!I:I</f>
        <v>13990276572</v>
      </c>
      <c r="J7273" s="2" vm="1" t="e">
        <f>_xlfn._xlws.FILTER(辅助信息!D:D,辅助信息!G:G=G7273)</f>
        <v>#VALUE!</v>
      </c>
    </row>
    <row r="7274" spans="1:10">
      <c r="A7274" s="2" t="str">
        <f>'[1]2025年已发货'!A:A</f>
        <v>德胜</v>
      </c>
      <c r="B7274" s="2" t="str">
        <f>'[1]2025年已发货'!B:B</f>
        <v>螺纹钢</v>
      </c>
      <c r="C7274" s="2" t="str">
        <f>'[1]2025年已发货'!C:C</f>
        <v>HRB500E Φ22</v>
      </c>
      <c r="D7274" s="2" t="str">
        <f>'[1]2025年已发货'!D:D</f>
        <v>吨</v>
      </c>
      <c r="E7274" s="2">
        <f>'[1]2025年已发货'!E:E</f>
        <v>14</v>
      </c>
      <c r="F7274" s="4">
        <f>'[1]2025年已发货'!F:F</f>
        <v>45917</v>
      </c>
      <c r="G7274" s="2" t="str">
        <f>'[1]2025年已发货'!G:G</f>
        <v>(华西乐山）-四川省乐山市市中区苏稽镇校地共建产教融合基地建设项目二标段</v>
      </c>
      <c r="H7274" s="2" t="str">
        <f>'[1]2025年已发货'!H:H</f>
        <v>彭江涛</v>
      </c>
      <c r="I7274" s="2">
        <f>'[1]2025年已发货'!I:I</f>
        <v>13990276572</v>
      </c>
      <c r="J7274" s="2" vm="1" t="e">
        <f>_xlfn._xlws.FILTER(辅助信息!D:D,辅助信息!G:G=G7274)</f>
        <v>#VALUE!</v>
      </c>
    </row>
    <row r="7275" spans="1:10">
      <c r="A7275" s="2" t="str">
        <f>'[1]2025年已发货'!A:A</f>
        <v>德胜</v>
      </c>
      <c r="B7275" s="2" t="str">
        <f>'[1]2025年已发货'!B:B</f>
        <v>螺纹钢</v>
      </c>
      <c r="C7275" s="2" t="str">
        <f>'[1]2025年已发货'!C:C</f>
        <v>HRB500E Φ25</v>
      </c>
      <c r="D7275" s="2" t="str">
        <f>'[1]2025年已发货'!D:D</f>
        <v>吨</v>
      </c>
      <c r="E7275" s="2">
        <f>'[1]2025年已发货'!E:E</f>
        <v>14</v>
      </c>
      <c r="F7275" s="4">
        <f>'[1]2025年已发货'!F:F</f>
        <v>45917</v>
      </c>
      <c r="G7275" s="2" t="str">
        <f>'[1]2025年已发货'!G:G</f>
        <v>(华西乐山）-四川省乐山市市中区苏稽镇校地共建产教融合基地建设项目二标段</v>
      </c>
      <c r="H7275" s="2" t="str">
        <f>'[1]2025年已发货'!H:H</f>
        <v>彭江涛</v>
      </c>
      <c r="I7275" s="2">
        <f>'[1]2025年已发货'!I:I</f>
        <v>13990276572</v>
      </c>
      <c r="J7275" s="2" vm="1" t="e">
        <f>_xlfn._xlws.FILTER(辅助信息!D:D,辅助信息!G:G=G7275)</f>
        <v>#VALUE!</v>
      </c>
    </row>
    <row r="7276" spans="1:10">
      <c r="A7276" s="2" t="str">
        <f>'[1]2025年已发货'!A:A</f>
        <v>德胜恒嘉</v>
      </c>
      <c r="B7276" s="2" t="str">
        <f>'[1]2025年已发货'!B:B</f>
        <v>螺纹钢</v>
      </c>
      <c r="C7276" s="2" t="str">
        <f>'[1]2025年已发货'!C:C</f>
        <v>HRB400EФ22*9m</v>
      </c>
      <c r="D7276" s="2" t="str">
        <f>'[1]2025年已发货'!D:D</f>
        <v>吨</v>
      </c>
      <c r="E7276" s="2">
        <f>'[1]2025年已发货'!E:E</f>
        <v>35</v>
      </c>
      <c r="F7276" s="4">
        <f>'[1]2025年已发货'!F:F</f>
        <v>45917</v>
      </c>
      <c r="G7276" s="2" t="str">
        <f>'[1]2025年已发货'!G:G</f>
        <v>（中铁一局四公司康新高速TJ1-1标雅加梗隧道）四川省甘孜州康定市雅加梗路基</v>
      </c>
      <c r="H7276" s="2" t="str">
        <f>'[1]2025年已发货'!H:H</f>
        <v>范国义</v>
      </c>
      <c r="I7276" s="2">
        <f>'[1]2025年已发货'!I:I</f>
        <v>15897676433</v>
      </c>
      <c r="J7276" s="2" vm="1" t="e">
        <f>_xlfn._xlws.FILTER(辅助信息!D:D,辅助信息!G:G=G7276)</f>
        <v>#VALUE!</v>
      </c>
    </row>
    <row r="7277" spans="1:10">
      <c r="A7277" s="2" t="str">
        <f>'[1]2025年已发货'!A:A</f>
        <v>德胜恒嘉</v>
      </c>
      <c r="B7277" s="2" t="str">
        <f>'[1]2025年已发货'!B:B</f>
        <v>螺纹钢</v>
      </c>
      <c r="C7277" s="2" t="str">
        <f>'[1]2025年已发货'!C:C</f>
        <v>HRB400EФ20*9m</v>
      </c>
      <c r="D7277" s="2" t="str">
        <f>'[1]2025年已发货'!D:D</f>
        <v>吨</v>
      </c>
      <c r="E7277" s="2">
        <f>'[1]2025年已发货'!E:E</f>
        <v>15</v>
      </c>
      <c r="F7277" s="4">
        <f>'[1]2025年已发货'!F:F</f>
        <v>45917</v>
      </c>
      <c r="G7277" s="2" t="str">
        <f>'[1]2025年已发货'!G:G</f>
        <v>（中铁一局四公司康新高速TJ1-1标雅加梗隧道）四川省甘孜州康定市雅加梗路基</v>
      </c>
      <c r="H7277" s="2" t="str">
        <f>'[1]2025年已发货'!H:H</f>
        <v>范国义</v>
      </c>
      <c r="I7277" s="2">
        <f>'[1]2025年已发货'!I:I</f>
        <v>15897676433</v>
      </c>
      <c r="J7277" s="2" vm="1" t="e">
        <f>_xlfn._xlws.FILTER(辅助信息!D:D,辅助信息!G:G=G7277)</f>
        <v>#VALUE!</v>
      </c>
    </row>
    <row r="7278" spans="1:10">
      <c r="A7278" s="2" t="str">
        <f>'[1]2025年已发货'!A:A</f>
        <v>德胜恒嘉</v>
      </c>
      <c r="B7278" s="2" t="str">
        <f>'[1]2025年已发货'!B:B</f>
        <v>螺纹钢</v>
      </c>
      <c r="C7278" s="2" t="str">
        <f>'[1]2025年已发货'!C:C</f>
        <v>HRB400EФ25*9m</v>
      </c>
      <c r="D7278" s="2" t="str">
        <f>'[1]2025年已发货'!D:D</f>
        <v>吨</v>
      </c>
      <c r="E7278" s="2">
        <f>'[1]2025年已发货'!E:E</f>
        <v>15</v>
      </c>
      <c r="F7278" s="4">
        <f>'[1]2025年已发货'!F:F</f>
        <v>45917</v>
      </c>
      <c r="G7278" s="2" t="str">
        <f>'[1]2025年已发货'!G:G</f>
        <v>（中铁一局四公司康新高速TJ1-1标雅加梗隧道）四川省甘孜州康定市雅加梗路基</v>
      </c>
      <c r="H7278" s="2" t="str">
        <f>'[1]2025年已发货'!H:H</f>
        <v>范国义</v>
      </c>
      <c r="I7278" s="2">
        <f>'[1]2025年已发货'!I:I</f>
        <v>15897676433</v>
      </c>
      <c r="J7278" s="2" vm="1" t="e">
        <f>_xlfn._xlws.FILTER(辅助信息!D:D,辅助信息!G:G=G7278)</f>
        <v>#VALUE!</v>
      </c>
    </row>
    <row r="7279" spans="1:10">
      <c r="A7279" s="2" t="str">
        <f>'[1]2025年已发货'!A:A</f>
        <v>德胜恒嘉</v>
      </c>
      <c r="B7279" s="2" t="str">
        <f>'[1]2025年已发货'!B:B</f>
        <v>螺纹钢</v>
      </c>
      <c r="C7279" s="2" t="str">
        <f>'[1]2025年已发货'!C:C</f>
        <v>HRB400EФ14*9m</v>
      </c>
      <c r="D7279" s="2" t="str">
        <f>'[1]2025年已发货'!D:D</f>
        <v>吨</v>
      </c>
      <c r="E7279" s="2">
        <f>'[1]2025年已发货'!E:E</f>
        <v>5</v>
      </c>
      <c r="F7279" s="4">
        <f>'[1]2025年已发货'!F:F</f>
        <v>45917</v>
      </c>
      <c r="G7279" s="2" t="str">
        <f>'[1]2025年已发货'!G:G</f>
        <v>（中铁一局四公司康新高速TJ1-1标雅加梗隧道）四川省甘孜州康定市雅加梗路基</v>
      </c>
      <c r="H7279" s="2" t="str">
        <f>'[1]2025年已发货'!H:H</f>
        <v>范国义</v>
      </c>
      <c r="I7279" s="2">
        <f>'[1]2025年已发货'!I:I</f>
        <v>15897676433</v>
      </c>
      <c r="J7279" s="2" vm="1" t="e">
        <f>_xlfn._xlws.FILTER(辅助信息!D:D,辅助信息!G:G=G7279)</f>
        <v>#VALUE!</v>
      </c>
    </row>
    <row r="7280" spans="1:10">
      <c r="A7280" s="2" t="str">
        <f>'[1]2025年已发货'!A:A</f>
        <v>德胜恒嘉</v>
      </c>
      <c r="B7280" s="2" t="str">
        <f>'[1]2025年已发货'!B:B</f>
        <v>螺纹钢</v>
      </c>
      <c r="C7280" s="2" t="str">
        <f>'[1]2025年已发货'!C:C</f>
        <v>HRB400EФ22*9m</v>
      </c>
      <c r="D7280" s="2" t="str">
        <f>'[1]2025年已发货'!D:D</f>
        <v>吨</v>
      </c>
      <c r="E7280" s="2">
        <f>'[1]2025年已发货'!E:E</f>
        <v>140</v>
      </c>
      <c r="F7280" s="4">
        <f>'[1]2025年已发货'!F:F</f>
        <v>45917</v>
      </c>
      <c r="G7280" s="2" t="str">
        <f>'[1]2025年已发货'!G:G</f>
        <v>（中铁一局四公司康新高速TJ1-1标贡不卡隧道）四川省甘孜州康定市折多塘村车管所旁</v>
      </c>
      <c r="H7280" s="2" t="str">
        <f>'[1]2025年已发货'!H:H</f>
        <v>李彰</v>
      </c>
      <c r="I7280" s="2">
        <f>'[1]2025年已发货'!I:I</f>
        <v>18523285235</v>
      </c>
      <c r="J7280" s="2" vm="1" t="e">
        <f>_xlfn._xlws.FILTER(辅助信息!D:D,辅助信息!G:G=G7280)</f>
        <v>#VALUE!</v>
      </c>
    </row>
    <row r="7281" spans="1:10">
      <c r="A7281" s="2" t="str">
        <f>'[1]2025年已发货'!A:A</f>
        <v>德胜恒嘉</v>
      </c>
      <c r="B7281" s="2" t="str">
        <f>'[1]2025年已发货'!B:B</f>
        <v>螺纹钢</v>
      </c>
      <c r="C7281" s="2" t="str">
        <f>'[1]2025年已发货'!C:C</f>
        <v>HRB400EФ25*9m</v>
      </c>
      <c r="D7281" s="2" t="str">
        <f>'[1]2025年已发货'!D:D</f>
        <v>吨</v>
      </c>
      <c r="E7281" s="2">
        <f>'[1]2025年已发货'!E:E</f>
        <v>140</v>
      </c>
      <c r="F7281" s="4">
        <f>'[1]2025年已发货'!F:F</f>
        <v>45917</v>
      </c>
      <c r="G7281" s="2" t="str">
        <f>'[1]2025年已发货'!G:G</f>
        <v>（中铁一局四公司康新高速TJ1-1标贡不卡隧道）四川省甘孜州康定市折多塘村车管所旁</v>
      </c>
      <c r="H7281" s="2" t="str">
        <f>'[1]2025年已发货'!H:H</f>
        <v>李彰</v>
      </c>
      <c r="I7281" s="2">
        <f>'[1]2025年已发货'!I:I</f>
        <v>18523285235</v>
      </c>
      <c r="J7281" s="2" vm="1" t="e">
        <f>_xlfn._xlws.FILTER(辅助信息!D:D,辅助信息!G:G=G7281)</f>
        <v>#VALUE!</v>
      </c>
    </row>
    <row r="7282" spans="1:10">
      <c r="A7282" s="2" t="str">
        <f>'[1]2025年已发货'!A:A</f>
        <v>润耀</v>
      </c>
      <c r="B7282" s="2" t="str">
        <f>'[1]2025年已发货'!B:B</f>
        <v>螺纹钢</v>
      </c>
      <c r="C7282" s="2" t="str">
        <f>'[1]2025年已发货'!C:C</f>
        <v>HRB400EФ16*9m</v>
      </c>
      <c r="D7282" s="2" t="str">
        <f>'[1]2025年已发货'!D:D</f>
        <v>吨</v>
      </c>
      <c r="E7282" s="2">
        <f>'[1]2025年已发货'!E:E</f>
        <v>35</v>
      </c>
      <c r="F7282" s="4">
        <f>'[1]2025年已发货'!F:F</f>
        <v>45917</v>
      </c>
      <c r="G7282" s="2" t="str">
        <f>'[1]2025年已发货'!G:G</f>
        <v>（中铁一局四公司康新高速TJ1-1标康定隧道）四川省甘孜州康定市榆林街道甘孜州博物馆旁</v>
      </c>
      <c r="H7282" s="2" t="str">
        <f>'[1]2025年已发货'!H:H</f>
        <v>王永强</v>
      </c>
      <c r="I7282" s="2">
        <f>'[1]2025年已发货'!I:I</f>
        <v>15929204416</v>
      </c>
      <c r="J7282" s="2" vm="1" t="e">
        <f>_xlfn._xlws.FILTER(辅助信息!D:D,辅助信息!G:G=G7282)</f>
        <v>#VALUE!</v>
      </c>
    </row>
    <row r="7283" spans="1:10">
      <c r="A7283" s="2" t="str">
        <f>'[1]2025年已发货'!A:A</f>
        <v>润耀</v>
      </c>
      <c r="B7283" s="2" t="str">
        <f>'[1]2025年已发货'!B:B</f>
        <v>螺纹钢</v>
      </c>
      <c r="C7283" s="2" t="str">
        <f>'[1]2025年已发货'!C:C</f>
        <v>HRB400EФ22*9m</v>
      </c>
      <c r="D7283" s="2" t="str">
        <f>'[1]2025年已发货'!D:D</f>
        <v>吨</v>
      </c>
      <c r="E7283" s="2">
        <f>'[1]2025年已发货'!E:E</f>
        <v>35</v>
      </c>
      <c r="F7283" s="4">
        <f>'[1]2025年已发货'!F:F</f>
        <v>45917</v>
      </c>
      <c r="G7283" s="2" t="str">
        <f>'[1]2025年已发货'!G:G</f>
        <v>（中铁一局四公司康新高速TJ1-1标康定隧道）四川省甘孜州康定市榆林街道甘孜州博物馆旁</v>
      </c>
      <c r="H7283" s="2" t="str">
        <f>'[1]2025年已发货'!H:H</f>
        <v>王永强</v>
      </c>
      <c r="I7283" s="2">
        <f>'[1]2025年已发货'!I:I</f>
        <v>15929204416</v>
      </c>
      <c r="J7283" s="2" vm="1" t="e">
        <f>_xlfn._xlws.FILTER(辅助信息!D:D,辅助信息!G:G=G7283)</f>
        <v>#VALUE!</v>
      </c>
    </row>
    <row r="7284" spans="1:10">
      <c r="A7284" s="2" t="str">
        <f>'[1]2025年已发货'!A:A</f>
        <v>润耀</v>
      </c>
      <c r="B7284" s="2" t="str">
        <f>'[1]2025年已发货'!B:B</f>
        <v>盘螺</v>
      </c>
      <c r="C7284" s="2" t="str">
        <f>'[1]2025年已发货'!C:C</f>
        <v>HRB400E Φ10</v>
      </c>
      <c r="D7284" s="2" t="str">
        <f>'[1]2025年已发货'!D:D</f>
        <v>吨</v>
      </c>
      <c r="E7284" s="2">
        <f>'[1]2025年已发货'!E:E</f>
        <v>22</v>
      </c>
      <c r="F7284" s="4">
        <f>'[1]2025年已发货'!F:F</f>
        <v>45917</v>
      </c>
      <c r="G7284" s="2" t="str">
        <f>'[1]2025年已发货'!G:G</f>
        <v>（五局太阳岛项目）四川省眉山市仁寿县黑龙滩镇四川黑龙滩国际生态旅游度假区中铁·太阳岛项目</v>
      </c>
      <c r="H7284" s="2" t="str">
        <f>'[1]2025年已发货'!H:H</f>
        <v>李霜</v>
      </c>
      <c r="I7284" s="2">
        <f>'[1]2025年已发货'!I:I</f>
        <v>18785086540</v>
      </c>
      <c r="J7284" s="2" vm="1" t="e">
        <f>_xlfn._xlws.FILTER(辅助信息!D:D,辅助信息!G:G=G7284)</f>
        <v>#VALUE!</v>
      </c>
    </row>
    <row r="7285" spans="1:10">
      <c r="A7285" s="2" t="str">
        <f>'[1]2025年已发货'!A:A</f>
        <v>润耀</v>
      </c>
      <c r="B7285" s="2" t="str">
        <f>'[1]2025年已发货'!B:B</f>
        <v>螺纹钢</v>
      </c>
      <c r="C7285" s="2" t="str">
        <f>'[1]2025年已发货'!C:C</f>
        <v>HRB400E Φ14 9m</v>
      </c>
      <c r="D7285" s="2" t="str">
        <f>'[1]2025年已发货'!D:D</f>
        <v>吨</v>
      </c>
      <c r="E7285" s="2">
        <f>'[1]2025年已发货'!E:E</f>
        <v>8.4</v>
      </c>
      <c r="F7285" s="4">
        <f>'[1]2025年已发货'!F:F</f>
        <v>45917</v>
      </c>
      <c r="G7285" s="2" t="str">
        <f>'[1]2025年已发货'!G:G</f>
        <v>（五局太阳岛项目）四川省眉山市仁寿县黑龙滩镇四川黑龙滩国际生态旅游度假区中铁·太阳岛项目</v>
      </c>
      <c r="H7285" s="2" t="str">
        <f>'[1]2025年已发货'!H:H</f>
        <v>李霜</v>
      </c>
      <c r="I7285" s="2">
        <f>'[1]2025年已发货'!I:I</f>
        <v>18785086540</v>
      </c>
      <c r="J7285" s="2" vm="1" t="e">
        <f>_xlfn._xlws.FILTER(辅助信息!D:D,辅助信息!G:G=G7285)</f>
        <v>#VALUE!</v>
      </c>
    </row>
    <row r="7286" spans="1:10">
      <c r="A7286" s="2" t="str">
        <f>'[1]2025年已发货'!A:A</f>
        <v>润耀</v>
      </c>
      <c r="B7286" s="2" t="str">
        <f>'[1]2025年已发货'!B:B</f>
        <v>螺纹钢</v>
      </c>
      <c r="C7286" s="2" t="str">
        <f>'[1]2025年已发货'!C:C</f>
        <v>HRB400E Φ16 9m</v>
      </c>
      <c r="D7286" s="2" t="str">
        <f>'[1]2025年已发货'!D:D</f>
        <v>吨</v>
      </c>
      <c r="E7286" s="2">
        <f>'[1]2025年已发货'!E:E</f>
        <v>2.8</v>
      </c>
      <c r="F7286" s="4">
        <f>'[1]2025年已发货'!F:F</f>
        <v>45917</v>
      </c>
      <c r="G7286" s="2" t="str">
        <f>'[1]2025年已发货'!G:G</f>
        <v>（五局太阳岛项目）四川省眉山市仁寿县黑龙滩镇四川黑龙滩国际生态旅游度假区中铁·太阳岛项目</v>
      </c>
      <c r="H7286" s="2" t="str">
        <f>'[1]2025年已发货'!H:H</f>
        <v>李霜</v>
      </c>
      <c r="I7286" s="2">
        <f>'[1]2025年已发货'!I:I</f>
        <v>18785086540</v>
      </c>
      <c r="J7286" s="2" vm="1" t="e">
        <f>_xlfn._xlws.FILTER(辅助信息!D:D,辅助信息!G:G=G7286)</f>
        <v>#VALUE!</v>
      </c>
    </row>
    <row r="7287" spans="1:10">
      <c r="A7287" s="2" t="str">
        <f>'[1]2025年已发货'!A:A</f>
        <v>润耀</v>
      </c>
      <c r="B7287" s="2" t="str">
        <f>'[1]2025年已发货'!B:B</f>
        <v>盘螺</v>
      </c>
      <c r="C7287" s="2" t="str">
        <f>'[1]2025年已发货'!C:C</f>
        <v>HRB400E Φ12</v>
      </c>
      <c r="D7287" s="2" t="str">
        <f>'[1]2025年已发货'!D:D</f>
        <v>吨</v>
      </c>
      <c r="E7287" s="2">
        <f>'[1]2025年已发货'!E:E</f>
        <v>35</v>
      </c>
      <c r="F7287" s="4">
        <f>'[1]2025年已发货'!F:F</f>
        <v>45917</v>
      </c>
      <c r="G7287" s="2" t="str">
        <f>'[1]2025年已发货'!G:G</f>
        <v>（中铁广州局-成渝扩容2标）四川省资阳市雁江区南双路杨家糖房</v>
      </c>
      <c r="H7287" s="2" t="str">
        <f>'[1]2025年已发货'!H:H</f>
        <v>邓志强</v>
      </c>
      <c r="I7287" s="2">
        <f>'[1]2025年已发货'!I:I</f>
        <v>17603045490</v>
      </c>
      <c r="J7287" s="2" vm="1" t="e">
        <f>_xlfn._xlws.FILTER(辅助信息!D:D,辅助信息!G:G=G7287)</f>
        <v>#VALUE!</v>
      </c>
    </row>
    <row r="7288" spans="1:10">
      <c r="A7288" s="2" t="str">
        <f>'[1]2025年已发货'!A:A</f>
        <v>润耀</v>
      </c>
      <c r="B7288" s="2" t="str">
        <f>'[1]2025年已发货'!B:B</f>
        <v>螺纹钢</v>
      </c>
      <c r="C7288" s="2" t="str">
        <f>'[1]2025年已发货'!C:C</f>
        <v>HRB400E Φ16*12m</v>
      </c>
      <c r="D7288" s="2" t="str">
        <f>'[1]2025年已发货'!D:D</f>
        <v>吨</v>
      </c>
      <c r="E7288" s="2">
        <f>'[1]2025年已发货'!E:E</f>
        <v>70</v>
      </c>
      <c r="F7288" s="4">
        <f>'[1]2025年已发货'!F:F</f>
        <v>45917</v>
      </c>
      <c r="G7288" s="2" t="str">
        <f>'[1]2025年已发货'!G:G</f>
        <v>（中铁广州局-成渝扩容2标）成渝扩容项目ZCB3-2标2#钢筋厂【雁江区联盟桥东北50米(资资路) 】</v>
      </c>
      <c r="H7288" s="2" t="str">
        <f>'[1]2025年已发货'!H:H</f>
        <v>刘沛琦</v>
      </c>
      <c r="I7288" s="2">
        <f>'[1]2025年已发货'!I:I</f>
        <v>18011784798</v>
      </c>
      <c r="J7288" s="2" vm="1" t="e">
        <f>_xlfn._xlws.FILTER(辅助信息!D:D,辅助信息!G:G=G7288)</f>
        <v>#VALUE!</v>
      </c>
    </row>
    <row r="7289" spans="1:10">
      <c r="A7289" s="2" t="str">
        <f>'[1]2025年已发货'!A:A</f>
        <v>德胜</v>
      </c>
      <c r="B7289" s="2" t="str">
        <f>'[1]2025年已发货'!B:B</f>
        <v>螺纹钢</v>
      </c>
      <c r="C7289" s="2" t="str">
        <f>'[1]2025年已发货'!C:C</f>
        <v>HRB400E Φ20×9米</v>
      </c>
      <c r="D7289" s="2" t="str">
        <f>'[1]2025年已发货'!D:D</f>
        <v>吨</v>
      </c>
      <c r="E7289" s="2">
        <f>'[1]2025年已发货'!E:E</f>
        <v>10</v>
      </c>
      <c r="F7289" s="4">
        <f>'[1]2025年已发货'!F:F</f>
        <v>45918</v>
      </c>
      <c r="G7289" s="2" t="str">
        <f>'[1]2025年已发货'!G:G</f>
        <v>（自永2标九局西南分公司钢筋棚）四川省自贡市回龙镇群英村</v>
      </c>
      <c r="H7289" s="2" t="str">
        <f>'[1]2025年已发货'!H:H</f>
        <v>钟润</v>
      </c>
      <c r="I7289" s="2">
        <f>'[1]2025年已发货'!I:I</f>
        <v>18728409968</v>
      </c>
      <c r="J7289" s="2" vm="1" t="e">
        <f>_xlfn._xlws.FILTER(辅助信息!D:D,辅助信息!G:G=G7289)</f>
        <v>#VALUE!</v>
      </c>
    </row>
    <row r="7290" spans="1:10">
      <c r="A7290" s="2" t="str">
        <f>'[1]2025年已发货'!A:A</f>
        <v>德胜</v>
      </c>
      <c r="B7290" s="2" t="str">
        <f>'[1]2025年已发货'!B:B</f>
        <v>螺纹钢</v>
      </c>
      <c r="C7290" s="2" t="str">
        <f>'[1]2025年已发货'!C:C</f>
        <v>HRB400E Φ16×9米</v>
      </c>
      <c r="D7290" s="2" t="str">
        <f>'[1]2025年已发货'!D:D</f>
        <v>吨</v>
      </c>
      <c r="E7290" s="2">
        <f>'[1]2025年已发货'!E:E</f>
        <v>12.5</v>
      </c>
      <c r="F7290" s="4">
        <f>'[1]2025年已发货'!F:F</f>
        <v>45918</v>
      </c>
      <c r="G7290" s="2" t="str">
        <f>'[1]2025年已发货'!G:G</f>
        <v>（自永2标九局西南分公司钢筋棚）四川省自贡市回龙镇群英村</v>
      </c>
      <c r="H7290" s="2" t="str">
        <f>'[1]2025年已发货'!H:H</f>
        <v>钟润</v>
      </c>
      <c r="I7290" s="2">
        <f>'[1]2025年已发货'!I:I</f>
        <v>18728409968</v>
      </c>
      <c r="J7290" s="2" vm="1" t="e">
        <f>_xlfn._xlws.FILTER(辅助信息!D:D,辅助信息!G:G=G7290)</f>
        <v>#VALUE!</v>
      </c>
    </row>
    <row r="7291" spans="1:10">
      <c r="A7291" s="2" t="str">
        <f>'[1]2025年已发货'!A:A</f>
        <v>德胜</v>
      </c>
      <c r="B7291" s="2" t="str">
        <f>'[1]2025年已发货'!B:B</f>
        <v>螺纹钢</v>
      </c>
      <c r="C7291" s="2" t="str">
        <f>'[1]2025年已发货'!C:C</f>
        <v>HRB400E Φ14×12米</v>
      </c>
      <c r="D7291" s="2" t="str">
        <f>'[1]2025年已发货'!D:D</f>
        <v>吨</v>
      </c>
      <c r="E7291" s="2">
        <f>'[1]2025年已发货'!E:E</f>
        <v>12.5</v>
      </c>
      <c r="F7291" s="4">
        <f>'[1]2025年已发货'!F:F</f>
        <v>45918</v>
      </c>
      <c r="G7291" s="2" t="str">
        <f>'[1]2025年已发货'!G:G</f>
        <v>（自永2标九局西南分公司钢筋棚）四川省自贡市回龙镇群英村</v>
      </c>
      <c r="H7291" s="2" t="str">
        <f>'[1]2025年已发货'!H:H</f>
        <v>钟润</v>
      </c>
      <c r="I7291" s="2">
        <f>'[1]2025年已发货'!I:I</f>
        <v>18728409968</v>
      </c>
      <c r="J7291" s="2" vm="1" t="e">
        <f>_xlfn._xlws.FILTER(辅助信息!D:D,辅助信息!G:G=G7291)</f>
        <v>#VALUE!</v>
      </c>
    </row>
    <row r="7292" spans="1:10">
      <c r="A7292" s="2" t="str">
        <f>'[1]2025年已发货'!A:A</f>
        <v>泸钢</v>
      </c>
      <c r="B7292" s="2" t="str">
        <f>'[1]2025年已发货'!B:B</f>
        <v>螺纹钢</v>
      </c>
      <c r="C7292" s="2" t="str">
        <f>'[1]2025年已发货'!C:C</f>
        <v>HRB400E Φ22×9米</v>
      </c>
      <c r="D7292" s="2" t="str">
        <f>'[1]2025年已发货'!D:D</f>
        <v>吨</v>
      </c>
      <c r="E7292" s="2">
        <f>'[1]2025年已发货'!E:E</f>
        <v>5</v>
      </c>
      <c r="F7292" s="4">
        <f>'[1]2025年已发货'!F:F</f>
        <v>45918</v>
      </c>
      <c r="G7292" s="2" t="str">
        <f>'[1]2025年已发货'!G:G</f>
        <v>（自永2标九局西南分公司钢筋棚）四川省自贡市回龙镇群英村</v>
      </c>
      <c r="H7292" s="2" t="str">
        <f>'[1]2025年已发货'!H:H</f>
        <v>钟润</v>
      </c>
      <c r="I7292" s="2">
        <f>'[1]2025年已发货'!I:I</f>
        <v>18728409968</v>
      </c>
      <c r="J7292" s="2" vm="1" t="e">
        <f>_xlfn._xlws.FILTER(辅助信息!D:D,辅助信息!G:G=G7292)</f>
        <v>#VALUE!</v>
      </c>
    </row>
    <row r="7293" spans="1:10">
      <c r="A7293" s="2" t="str">
        <f>'[1]2025年已发货'!A:A</f>
        <v>泸钢</v>
      </c>
      <c r="B7293" s="2" t="str">
        <f>'[1]2025年已发货'!B:B</f>
        <v>盘螺</v>
      </c>
      <c r="C7293" s="2" t="str">
        <f>'[1]2025年已发货'!C:C</f>
        <v>HRB400E Φ12</v>
      </c>
      <c r="D7293" s="2" t="str">
        <f>'[1]2025年已发货'!D:D</f>
        <v>吨</v>
      </c>
      <c r="E7293" s="2">
        <f>'[1]2025年已发货'!E:E</f>
        <v>53</v>
      </c>
      <c r="F7293" s="4">
        <f>'[1]2025年已发货'!F:F</f>
        <v>45918</v>
      </c>
      <c r="G7293" s="2" t="str">
        <f>'[1]2025年已发货'!G:G</f>
        <v>（自永2标九局西南分公司钢筋棚）四川省自贡市回龙镇群英村</v>
      </c>
      <c r="H7293" s="2" t="str">
        <f>'[1]2025年已发货'!H:H</f>
        <v>钟润</v>
      </c>
      <c r="I7293" s="2">
        <f>'[1]2025年已发货'!I:I</f>
        <v>18728409968</v>
      </c>
      <c r="J7293" s="2" vm="1" t="e">
        <f>_xlfn._xlws.FILTER(辅助信息!D:D,辅助信息!G:G=G7293)</f>
        <v>#VALUE!</v>
      </c>
    </row>
    <row r="7294" spans="1:10">
      <c r="A7294" s="2" t="str">
        <f>'[1]2025年已发货'!A:A</f>
        <v>泸钢</v>
      </c>
      <c r="B7294" s="2" t="str">
        <f>'[1]2025年已发货'!B:B</f>
        <v>高线</v>
      </c>
      <c r="C7294" s="2" t="str">
        <f>'[1]2025年已发货'!C:C</f>
        <v>HPB300 Φ10</v>
      </c>
      <c r="D7294" s="2" t="str">
        <f>'[1]2025年已发货'!D:D</f>
        <v>吨</v>
      </c>
      <c r="E7294" s="2">
        <f>'[1]2025年已发货'!E:E</f>
        <v>8</v>
      </c>
      <c r="F7294" s="4">
        <f>'[1]2025年已发货'!F:F</f>
        <v>45918</v>
      </c>
      <c r="G7294" s="2" t="str">
        <f>'[1]2025年已发货'!G:G</f>
        <v>（自永2标九局西南分公司钢筋棚）四川省自贡市回龙镇群英村</v>
      </c>
      <c r="H7294" s="2" t="str">
        <f>'[1]2025年已发货'!H:H</f>
        <v>钟润</v>
      </c>
      <c r="I7294" s="2">
        <f>'[1]2025年已发货'!I:I</f>
        <v>18728409968</v>
      </c>
      <c r="J7294" s="2" vm="1" t="e">
        <f>_xlfn._xlws.FILTER(辅助信息!D:D,辅助信息!G:G=G7294)</f>
        <v>#VALUE!</v>
      </c>
    </row>
    <row r="7295" spans="1:10">
      <c r="A7295" s="2" t="str">
        <f>'[1]2025年已发货'!A:A</f>
        <v>泸钢</v>
      </c>
      <c r="B7295" s="2" t="str">
        <f>'[1]2025年已发货'!B:B</f>
        <v>高线</v>
      </c>
      <c r="C7295" s="2" t="str">
        <f>'[1]2025年已发货'!C:C</f>
        <v>HPB300 Φ8</v>
      </c>
      <c r="D7295" s="2" t="str">
        <f>'[1]2025年已发货'!D:D</f>
        <v>吨</v>
      </c>
      <c r="E7295" s="2">
        <f>'[1]2025年已发货'!E:E</f>
        <v>5</v>
      </c>
      <c r="F7295" s="4">
        <f>'[1]2025年已发货'!F:F</f>
        <v>45918</v>
      </c>
      <c r="G7295" s="2" t="str">
        <f>'[1]2025年已发货'!G:G</f>
        <v>（自永2标九局西南分公司钢筋棚）四川省自贡市回龙镇群英村</v>
      </c>
      <c r="H7295" s="2" t="str">
        <f>'[1]2025年已发货'!H:H</f>
        <v>钟润</v>
      </c>
      <c r="I7295" s="2">
        <f>'[1]2025年已发货'!I:I</f>
        <v>18728409968</v>
      </c>
      <c r="J7295" s="2" vm="1" t="e">
        <f>_xlfn._xlws.FILTER(辅助信息!D:D,辅助信息!G:G=G7295)</f>
        <v>#VALUE!</v>
      </c>
    </row>
    <row r="7296" spans="1:10">
      <c r="A7296" s="2" t="str">
        <f>'[1]2025年已发货'!A:A</f>
        <v>陕钢</v>
      </c>
      <c r="B7296" s="2" t="str">
        <f>'[1]2025年已发货'!B:B</f>
        <v>盘螺</v>
      </c>
      <c r="C7296" s="2" t="str">
        <f>'[1]2025年已发货'!C:C</f>
        <v>HRB400EΦ8</v>
      </c>
      <c r="D7296" s="2" t="str">
        <f>'[1]2025年已发货'!D:D</f>
        <v>吨</v>
      </c>
      <c r="E7296" s="2">
        <f>'[1]2025年已发货'!E:E</f>
        <v>10</v>
      </c>
      <c r="F7296" s="4">
        <f>'[1]2025年已发货'!F:F</f>
        <v>45918</v>
      </c>
      <c r="G7296" s="2" t="str">
        <f>'[1]2025年已发货'!G:G</f>
        <v>（中核中原-温江光明苑三期项目）四川省成都市温江区金马街道光明苑三期项目</v>
      </c>
      <c r="H7296" s="2" t="str">
        <f>'[1]2025年已发货'!H:H</f>
        <v>王生斌</v>
      </c>
      <c r="I7296" s="2">
        <f>'[1]2025年已发货'!I:I</f>
        <v>15228858118</v>
      </c>
      <c r="J7296" s="2" vm="1" t="e">
        <f>_xlfn._xlws.FILTER(辅助信息!D:D,辅助信息!G:G=G7296)</f>
        <v>#VALUE!</v>
      </c>
    </row>
    <row r="7297" spans="1:10">
      <c r="A7297" s="2" t="str">
        <f>'[1]2025年已发货'!A:A</f>
        <v>陕钢</v>
      </c>
      <c r="B7297" s="2" t="str">
        <f>'[1]2025年已发货'!B:B</f>
        <v>螺纹钢</v>
      </c>
      <c r="C7297" s="2" t="str">
        <f>'[1]2025年已发货'!C:C</f>
        <v>HRB400EФ12*9m</v>
      </c>
      <c r="D7297" s="2" t="str">
        <f>'[1]2025年已发货'!D:D</f>
        <v>吨</v>
      </c>
      <c r="E7297" s="2">
        <f>'[1]2025年已发货'!E:E</f>
        <v>6</v>
      </c>
      <c r="F7297" s="4">
        <f>'[1]2025年已发货'!F:F</f>
        <v>45918</v>
      </c>
      <c r="G7297" s="2" t="str">
        <f>'[1]2025年已发货'!G:G</f>
        <v>（中核中原-温江光明苑三期项目）四川省成都市温江区金马街道光明苑三期项目</v>
      </c>
      <c r="H7297" s="2" t="str">
        <f>'[1]2025年已发货'!H:H</f>
        <v>王生斌</v>
      </c>
      <c r="I7297" s="2">
        <f>'[1]2025年已发货'!I:I</f>
        <v>15228858118</v>
      </c>
      <c r="J7297" s="2" vm="1" t="e">
        <f>_xlfn._xlws.FILTER(辅助信息!D:D,辅助信息!G:G=G7297)</f>
        <v>#VALUE!</v>
      </c>
    </row>
    <row r="7298" spans="1:10">
      <c r="A7298" s="2" t="str">
        <f>'[1]2025年已发货'!A:A</f>
        <v>陕钢</v>
      </c>
      <c r="B7298" s="2" t="str">
        <f>'[1]2025年已发货'!B:B</f>
        <v>螺纹钢</v>
      </c>
      <c r="C7298" s="2" t="str">
        <f>'[1]2025年已发货'!C:C</f>
        <v>HRB400EФ18*9m</v>
      </c>
      <c r="D7298" s="2" t="str">
        <f>'[1]2025年已发货'!D:D</f>
        <v>吨</v>
      </c>
      <c r="E7298" s="2">
        <f>'[1]2025年已发货'!E:E</f>
        <v>10</v>
      </c>
      <c r="F7298" s="4">
        <f>'[1]2025年已发货'!F:F</f>
        <v>45918</v>
      </c>
      <c r="G7298" s="2" t="str">
        <f>'[1]2025年已发货'!G:G</f>
        <v>（中核中原-温江光明苑三期项目）四川省成都市温江区金马街道光明苑三期项目</v>
      </c>
      <c r="H7298" s="2" t="str">
        <f>'[1]2025年已发货'!H:H</f>
        <v>王生斌</v>
      </c>
      <c r="I7298" s="2">
        <f>'[1]2025年已发货'!I:I</f>
        <v>15228858118</v>
      </c>
      <c r="J7298" s="2" vm="1" t="e">
        <f>_xlfn._xlws.FILTER(辅助信息!D:D,辅助信息!G:G=G7298)</f>
        <v>#VALUE!</v>
      </c>
    </row>
    <row r="7299" spans="1:10">
      <c r="A7299" s="2" t="str">
        <f>'[1]2025年已发货'!A:A</f>
        <v>陕钢</v>
      </c>
      <c r="B7299" s="2" t="str">
        <f>'[1]2025年已发货'!B:B</f>
        <v>螺纹钢</v>
      </c>
      <c r="C7299" s="2" t="str">
        <f>'[1]2025年已发货'!C:C</f>
        <v>HRB400EФ20*9m</v>
      </c>
      <c r="D7299" s="2" t="str">
        <f>'[1]2025年已发货'!D:D</f>
        <v>吨</v>
      </c>
      <c r="E7299" s="2">
        <f>'[1]2025年已发货'!E:E</f>
        <v>10</v>
      </c>
      <c r="F7299" s="4">
        <f>'[1]2025年已发货'!F:F</f>
        <v>45918</v>
      </c>
      <c r="G7299" s="2" t="str">
        <f>'[1]2025年已发货'!G:G</f>
        <v>（中核中原-温江光明苑三期项目）四川省成都市温江区金马街道光明苑三期项目</v>
      </c>
      <c r="H7299" s="2" t="str">
        <f>'[1]2025年已发货'!H:H</f>
        <v>王生斌</v>
      </c>
      <c r="I7299" s="2">
        <f>'[1]2025年已发货'!I:I</f>
        <v>15228858118</v>
      </c>
      <c r="J7299" s="2" vm="1" t="e">
        <f>_xlfn._xlws.FILTER(辅助信息!D:D,辅助信息!G:G=G7299)</f>
        <v>#VALUE!</v>
      </c>
    </row>
    <row r="7300" spans="1:10">
      <c r="A7300" s="2" t="str">
        <f>'[1]2025年已发货'!A:A</f>
        <v>德胜</v>
      </c>
      <c r="B7300" s="2" t="str">
        <f>'[1]2025年已发货'!B:B</f>
        <v>螺纹钢</v>
      </c>
      <c r="C7300" s="2" t="str">
        <f>'[1]2025年已发货'!C:C</f>
        <v>HRB400EФ20*9m</v>
      </c>
      <c r="D7300" s="2" t="str">
        <f>'[1]2025年已发货'!D:D</f>
        <v>吨</v>
      </c>
      <c r="E7300" s="2">
        <f>'[1]2025年已发货'!E:E</f>
        <v>20</v>
      </c>
      <c r="F7300" s="4">
        <f>'[1]2025年已发货'!F:F</f>
        <v>45918</v>
      </c>
      <c r="G7300" s="2" t="str">
        <f>'[1]2025年已发货'!G:G</f>
        <v>（中核中原-温江光明苑三期项目）四川省成都市温江区金马街道光明苑三期项目</v>
      </c>
      <c r="H7300" s="2" t="str">
        <f>'[1]2025年已发货'!H:H</f>
        <v>王生斌</v>
      </c>
      <c r="I7300" s="2">
        <f>'[1]2025年已发货'!I:I</f>
        <v>15228858118</v>
      </c>
      <c r="J7300" s="2" vm="1" t="e">
        <f>_xlfn._xlws.FILTER(辅助信息!D:D,辅助信息!G:G=G7300)</f>
        <v>#VALUE!</v>
      </c>
    </row>
    <row r="7301" spans="1:10">
      <c r="A7301" s="2" t="str">
        <f>'[1]2025年已发货'!A:A</f>
        <v>德胜</v>
      </c>
      <c r="B7301" s="2" t="str">
        <f>'[1]2025年已发货'!B:B</f>
        <v>螺纹钢</v>
      </c>
      <c r="C7301" s="2" t="str">
        <f>'[1]2025年已发货'!C:C</f>
        <v>HRB400EФ18*9m</v>
      </c>
      <c r="D7301" s="2" t="str">
        <f>'[1]2025年已发货'!D:D</f>
        <v>吨</v>
      </c>
      <c r="E7301" s="2">
        <f>'[1]2025年已发货'!E:E</f>
        <v>14</v>
      </c>
      <c r="F7301" s="4">
        <f>'[1]2025年已发货'!F:F</f>
        <v>45918</v>
      </c>
      <c r="G7301" s="2" t="str">
        <f>'[1]2025年已发货'!G:G</f>
        <v>（中核中原-温江光明苑三期项目）四川省成都市温江区金马街道光明苑三期项目</v>
      </c>
      <c r="H7301" s="2" t="str">
        <f>'[1]2025年已发货'!H:H</f>
        <v>王生斌</v>
      </c>
      <c r="I7301" s="2">
        <f>'[1]2025年已发货'!I:I</f>
        <v>15228858118</v>
      </c>
      <c r="J7301" s="2" vm="1" t="e">
        <f>_xlfn._xlws.FILTER(辅助信息!D:D,辅助信息!G:G=G7301)</f>
        <v>#VALUE!</v>
      </c>
    </row>
    <row r="7302" spans="1:10">
      <c r="A7302" s="2" t="str">
        <f>'[1]2025年已发货'!A:A</f>
        <v>德胜</v>
      </c>
      <c r="B7302" s="2" t="str">
        <f>'[1]2025年已发货'!B:B</f>
        <v>螺纹钢</v>
      </c>
      <c r="C7302" s="2" t="str">
        <f>'[1]2025年已发货'!C:C</f>
        <v>HRB500EФ14*9m</v>
      </c>
      <c r="D7302" s="2" t="str">
        <f>'[1]2025年已发货'!D:D</f>
        <v>吨</v>
      </c>
      <c r="E7302" s="2">
        <f>'[1]2025年已发货'!E:E</f>
        <v>15</v>
      </c>
      <c r="F7302" s="4">
        <f>'[1]2025年已发货'!F:F</f>
        <v>45918</v>
      </c>
      <c r="G7302" s="2" t="str">
        <f>'[1]2025年已发货'!G:G</f>
        <v>（中核中原-温江光明苑三期项目）四川省成都市温江区金马街道光明苑三期项目</v>
      </c>
      <c r="H7302" s="2" t="str">
        <f>'[1]2025年已发货'!H:H</f>
        <v>王生斌</v>
      </c>
      <c r="I7302" s="2">
        <f>'[1]2025年已发货'!I:I</f>
        <v>15228858118</v>
      </c>
      <c r="J7302" s="2" vm="1" t="e">
        <f>_xlfn._xlws.FILTER(辅助信息!D:D,辅助信息!G:G=G7302)</f>
        <v>#VALUE!</v>
      </c>
    </row>
    <row r="7303" spans="1:10">
      <c r="A7303" s="2" t="str">
        <f>'[1]2025年已发货'!A:A</f>
        <v>德胜</v>
      </c>
      <c r="B7303" s="2" t="str">
        <f>'[1]2025年已发货'!B:B</f>
        <v>螺纹钢</v>
      </c>
      <c r="C7303" s="2" t="str">
        <f>'[1]2025年已发货'!C:C</f>
        <v>HRB500EФ18*9m</v>
      </c>
      <c r="D7303" s="2" t="str">
        <f>'[1]2025年已发货'!D:D</f>
        <v>吨</v>
      </c>
      <c r="E7303" s="2">
        <f>'[1]2025年已发货'!E:E</f>
        <v>18</v>
      </c>
      <c r="F7303" s="4">
        <f>'[1]2025年已发货'!F:F</f>
        <v>45918</v>
      </c>
      <c r="G7303" s="2" t="str">
        <f>'[1]2025年已发货'!G:G</f>
        <v>（中核中原-温江光明苑三期项目）四川省成都市温江区金马街道光明苑三期项目</v>
      </c>
      <c r="H7303" s="2" t="str">
        <f>'[1]2025年已发货'!H:H</f>
        <v>王生斌</v>
      </c>
      <c r="I7303" s="2">
        <f>'[1]2025年已发货'!I:I</f>
        <v>15228858118</v>
      </c>
      <c r="J7303" s="2" vm="1" t="e">
        <f>_xlfn._xlws.FILTER(辅助信息!D:D,辅助信息!G:G=G7303)</f>
        <v>#VALUE!</v>
      </c>
    </row>
    <row r="7304" spans="1:10">
      <c r="A7304" s="2" t="str">
        <f>'[1]2025年已发货'!A:A</f>
        <v>润耀</v>
      </c>
      <c r="B7304" s="2" t="str">
        <f>'[1]2025年已发货'!B:B</f>
        <v>盘螺</v>
      </c>
      <c r="C7304" s="2" t="str">
        <f>'[1]2025年已发货'!C:C</f>
        <v>HRB400E Φ8</v>
      </c>
      <c r="D7304" s="2" t="str">
        <f>'[1]2025年已发货'!D:D</f>
        <v>吨</v>
      </c>
      <c r="E7304" s="2">
        <f>'[1]2025年已发货'!E:E</f>
        <v>10</v>
      </c>
      <c r="F7304" s="4">
        <f>'[1]2025年已发货'!F:F</f>
        <v>45918</v>
      </c>
      <c r="G7304" s="2" t="str">
        <f>'[1]2025年已发货'!G:G</f>
        <v>(宜宾兴港三江新区长江工业园保障性租赁住房建设项目-土建)四川省宜宾市翠屏区永善路南段宜宾市三江新区长江工业园区</v>
      </c>
      <c r="H7304" s="2" t="str">
        <f>'[1]2025年已发货'!H:H</f>
        <v>赵元虎</v>
      </c>
      <c r="I7304" s="2">
        <f>'[1]2025年已发货'!I:I</f>
        <v>13684167136</v>
      </c>
      <c r="J7304" s="2" t="str">
        <f>_xlfn._xlws.FILTER(辅助信息!D:D,辅助信息!G:G=G7304)</f>
        <v>宜宾兴港三江新区长江工业园建设项目</v>
      </c>
    </row>
    <row r="7305" spans="1:10">
      <c r="A7305" s="2" t="str">
        <f>'[1]2025年已发货'!A:A</f>
        <v>润耀</v>
      </c>
      <c r="B7305" s="2" t="str">
        <f>'[1]2025年已发货'!B:B</f>
        <v>盘螺</v>
      </c>
      <c r="C7305" s="2" t="str">
        <f>'[1]2025年已发货'!C:C</f>
        <v>HRB400E Φ10</v>
      </c>
      <c r="D7305" s="2" t="str">
        <f>'[1]2025年已发货'!D:D</f>
        <v>吨</v>
      </c>
      <c r="E7305" s="2">
        <f>'[1]2025年已发货'!E:E</f>
        <v>10</v>
      </c>
      <c r="F7305" s="4">
        <f>'[1]2025年已发货'!F:F</f>
        <v>45918</v>
      </c>
      <c r="G7305" s="2" t="str">
        <f>'[1]2025年已发货'!G:G</f>
        <v>(宜宾兴港三江新区长江工业园保障性租赁住房建设项目-土建)四川省宜宾市翠屏区永善路南段宜宾市三江新区长江工业园区</v>
      </c>
      <c r="H7305" s="2" t="str">
        <f>'[1]2025年已发货'!H:H</f>
        <v>赵元虎</v>
      </c>
      <c r="I7305" s="2">
        <f>'[1]2025年已发货'!I:I</f>
        <v>13684167136</v>
      </c>
      <c r="J7305" s="2" t="str">
        <f>_xlfn._xlws.FILTER(辅助信息!D:D,辅助信息!G:G=G7305)</f>
        <v>宜宾兴港三江新区长江工业园建设项目</v>
      </c>
    </row>
    <row r="7306" spans="1:10">
      <c r="A7306" s="2" t="str">
        <f>'[1]2025年已发货'!A:A</f>
        <v>润耀</v>
      </c>
      <c r="B7306" s="2" t="str">
        <f>'[1]2025年已发货'!B:B</f>
        <v>盘螺</v>
      </c>
      <c r="C7306" s="2" t="str">
        <f>'[1]2025年已发货'!C:C</f>
        <v>HRB400E Φ12</v>
      </c>
      <c r="D7306" s="2" t="str">
        <f>'[1]2025年已发货'!D:D</f>
        <v>吨</v>
      </c>
      <c r="E7306" s="2">
        <f>'[1]2025年已发货'!E:E</f>
        <v>10</v>
      </c>
      <c r="F7306" s="4">
        <f>'[1]2025年已发货'!F:F</f>
        <v>45918</v>
      </c>
      <c r="G7306" s="2" t="str">
        <f>'[1]2025年已发货'!G:G</f>
        <v>(宜宾兴港三江新区长江工业园保障性租赁住房建设项目-土建)四川省宜宾市翠屏区永善路南段宜宾市三江新区长江工业园区</v>
      </c>
      <c r="H7306" s="2" t="str">
        <f>'[1]2025年已发货'!H:H</f>
        <v>赵元虎</v>
      </c>
      <c r="I7306" s="2">
        <f>'[1]2025年已发货'!I:I</f>
        <v>13684167136</v>
      </c>
      <c r="J7306" s="2" t="str">
        <f>_xlfn._xlws.FILTER(辅助信息!D:D,辅助信息!G:G=G7306)</f>
        <v>宜宾兴港三江新区长江工业园建设项目</v>
      </c>
    </row>
    <row r="7307" spans="1:10">
      <c r="A7307" s="2" t="str">
        <f>'[1]2025年已发货'!A:A</f>
        <v>润耀</v>
      </c>
      <c r="B7307" s="2" t="str">
        <f>'[1]2025年已发货'!B:B</f>
        <v>螺纹钢</v>
      </c>
      <c r="C7307" s="2" t="str">
        <f>'[1]2025年已发货'!C:C</f>
        <v>HRB400E Φ14 9m</v>
      </c>
      <c r="D7307" s="2" t="str">
        <f>'[1]2025年已发货'!D:D</f>
        <v>吨</v>
      </c>
      <c r="E7307" s="2">
        <f>'[1]2025年已发货'!E:E</f>
        <v>10</v>
      </c>
      <c r="F7307" s="4">
        <f>'[1]2025年已发货'!F:F</f>
        <v>45918</v>
      </c>
      <c r="G7307" s="2" t="str">
        <f>'[1]2025年已发货'!G:G</f>
        <v>(宜宾兴港三江新区长江工业园保障性租赁住房建设项目-土建)四川省宜宾市翠屏区永善路南段宜宾市三江新区长江工业园区</v>
      </c>
      <c r="H7307" s="2" t="str">
        <f>'[1]2025年已发货'!H:H</f>
        <v>赵元虎</v>
      </c>
      <c r="I7307" s="2">
        <f>'[1]2025年已发货'!I:I</f>
        <v>13684167136</v>
      </c>
      <c r="J7307" s="2" t="str">
        <f>_xlfn._xlws.FILTER(辅助信息!D:D,辅助信息!G:G=G7307)</f>
        <v>宜宾兴港三江新区长江工业园建设项目</v>
      </c>
    </row>
    <row r="7308" spans="1:10">
      <c r="A7308" s="2" t="str">
        <f>'[1]2025年已发货'!A:A</f>
        <v>润耀</v>
      </c>
      <c r="B7308" s="2" t="str">
        <f>'[1]2025年已发货'!B:B</f>
        <v>螺纹钢</v>
      </c>
      <c r="C7308" s="2" t="str">
        <f>'[1]2025年已发货'!C:C</f>
        <v>HRB400E Φ20 9m</v>
      </c>
      <c r="D7308" s="2" t="str">
        <f>'[1]2025年已发货'!D:D</f>
        <v>吨</v>
      </c>
      <c r="E7308" s="2">
        <f>'[1]2025年已发货'!E:E</f>
        <v>10</v>
      </c>
      <c r="F7308" s="4">
        <f>'[1]2025年已发货'!F:F</f>
        <v>45918</v>
      </c>
      <c r="G7308" s="2" t="str">
        <f>'[1]2025年已发货'!G:G</f>
        <v>(宜宾兴港三江新区长江工业园保障性租赁住房建设项目-土建)四川省宜宾市翠屏区永善路南段宜宾市三江新区长江工业园区</v>
      </c>
      <c r="H7308" s="2" t="str">
        <f>'[1]2025年已发货'!H:H</f>
        <v>赵元虎</v>
      </c>
      <c r="I7308" s="2">
        <f>'[1]2025年已发货'!I:I</f>
        <v>13684167136</v>
      </c>
      <c r="J7308" s="2" t="str">
        <f>_xlfn._xlws.FILTER(辅助信息!D:D,辅助信息!G:G=G7308)</f>
        <v>宜宾兴港三江新区长江工业园建设项目</v>
      </c>
    </row>
    <row r="7309" spans="1:10">
      <c r="A7309" s="2" t="str">
        <f>'[1]2025年已发货'!A:A</f>
        <v>润耀</v>
      </c>
      <c r="B7309" s="2" t="str">
        <f>'[1]2025年已发货'!B:B</f>
        <v>螺纹钢</v>
      </c>
      <c r="C7309" s="2" t="str">
        <f>'[1]2025年已发货'!C:C</f>
        <v>HRB400E Φ22 9m</v>
      </c>
      <c r="D7309" s="2" t="str">
        <f>'[1]2025年已发货'!D:D</f>
        <v>吨</v>
      </c>
      <c r="E7309" s="2">
        <f>'[1]2025年已发货'!E:E</f>
        <v>20</v>
      </c>
      <c r="F7309" s="4">
        <f>'[1]2025年已发货'!F:F</f>
        <v>45918</v>
      </c>
      <c r="G7309" s="2" t="str">
        <f>'[1]2025年已发货'!G:G</f>
        <v>(宜宾兴港三江新区长江工业园保障性租赁住房建设项目-土建)四川省宜宾市翠屏区永善路南段宜宾市三江新区长江工业园区</v>
      </c>
      <c r="H7309" s="2" t="str">
        <f>'[1]2025年已发货'!H:H</f>
        <v>赵元虎</v>
      </c>
      <c r="I7309" s="2">
        <f>'[1]2025年已发货'!I:I</f>
        <v>13684167136</v>
      </c>
      <c r="J7309" s="2" t="str">
        <f>_xlfn._xlws.FILTER(辅助信息!D:D,辅助信息!G:G=G7309)</f>
        <v>宜宾兴港三江新区长江工业园建设项目</v>
      </c>
    </row>
    <row r="7310" spans="1:10">
      <c r="A7310" s="2" t="str">
        <f>'[1]2025年已发货'!A:A</f>
        <v>润耀</v>
      </c>
      <c r="B7310" s="2" t="str">
        <f>'[1]2025年已发货'!B:B</f>
        <v>盘螺</v>
      </c>
      <c r="C7310" s="2" t="str">
        <f>'[1]2025年已发货'!C:C</f>
        <v>HRB400E  14 </v>
      </c>
      <c r="D7310" s="2" t="str">
        <f>'[1]2025年已发货'!D:D</f>
        <v>吨</v>
      </c>
      <c r="E7310" s="2">
        <f>'[1]2025年已发货'!E:E</f>
        <v>35</v>
      </c>
      <c r="F7310" s="4">
        <f>'[1]2025年已发货'!F:F</f>
        <v>45918</v>
      </c>
      <c r="G7310" s="2" t="str">
        <f>'[1]2025年已发货'!G:G</f>
        <v>（中铁广州局-资乐高速5标）四川省乐山市井研县希望大道116号</v>
      </c>
      <c r="H7310" s="2" t="str">
        <f>'[1]2025年已发货'!H:H</f>
        <v>廖俊杰</v>
      </c>
      <c r="I7310" s="2">
        <f>'[1]2025年已发货'!I:I</f>
        <v>15775100965</v>
      </c>
      <c r="J7310" s="2" vm="1" t="e">
        <f>_xlfn._xlws.FILTER(辅助信息!D:D,辅助信息!G:G=G7310)</f>
        <v>#VALUE!</v>
      </c>
    </row>
    <row r="7311" spans="1:10">
      <c r="A7311" s="2" t="str">
        <f>'[1]2025年已发货'!A:A</f>
        <v>润耀</v>
      </c>
      <c r="B7311" s="2" t="str">
        <f>'[1]2025年已发货'!B:B</f>
        <v>螺纹钢</v>
      </c>
      <c r="C7311" s="2" t="str">
        <f>'[1]2025年已发货'!C:C</f>
        <v>HRB400E  16  9m</v>
      </c>
      <c r="D7311" s="2" t="str">
        <f>'[1]2025年已发货'!D:D</f>
        <v>吨</v>
      </c>
      <c r="E7311" s="2">
        <f>'[1]2025年已发货'!E:E</f>
        <v>70</v>
      </c>
      <c r="F7311" s="4">
        <f>'[1]2025年已发货'!F:F</f>
        <v>45918</v>
      </c>
      <c r="G7311" s="2" t="str">
        <f>'[1]2025年已发货'!G:G</f>
        <v>（中铁广州局-资乐高速5标）四川省乐山市井研县希望大道116号</v>
      </c>
      <c r="H7311" s="2" t="str">
        <f>'[1]2025年已发货'!H:H</f>
        <v>廖俊杰</v>
      </c>
      <c r="I7311" s="2">
        <f>'[1]2025年已发货'!I:I</f>
        <v>15775100965</v>
      </c>
      <c r="J7311" s="2" vm="1" t="e">
        <f>_xlfn._xlws.FILTER(辅助信息!D:D,辅助信息!G:G=G7311)</f>
        <v>#VALUE!</v>
      </c>
    </row>
    <row r="7312" spans="1:10">
      <c r="A7312" s="2" t="str">
        <f>'[1]2025年已发货'!A:A</f>
        <v>润耀</v>
      </c>
      <c r="B7312" s="2" t="str">
        <f>'[1]2025年已发货'!B:B</f>
        <v>螺纹钢</v>
      </c>
      <c r="C7312" s="2" t="str">
        <f>'[1]2025年已发货'!C:C</f>
        <v>HRB400E  28  12m</v>
      </c>
      <c r="D7312" s="2" t="str">
        <f>'[1]2025年已发货'!D:D</f>
        <v>吨</v>
      </c>
      <c r="E7312" s="2">
        <f>'[1]2025年已发货'!E:E</f>
        <v>35</v>
      </c>
      <c r="F7312" s="4">
        <f>'[1]2025年已发货'!F:F</f>
        <v>45918</v>
      </c>
      <c r="G7312" s="2" t="str">
        <f>'[1]2025年已发货'!G:G</f>
        <v>（中铁广州局-资乐高速5标）四川省乐山市井研县希望大道116号</v>
      </c>
      <c r="H7312" s="2" t="str">
        <f>'[1]2025年已发货'!H:H</f>
        <v>廖俊杰</v>
      </c>
      <c r="I7312" s="2">
        <f>'[1]2025年已发货'!I:I</f>
        <v>15775100965</v>
      </c>
      <c r="J7312" s="2" vm="1" t="e">
        <f>_xlfn._xlws.FILTER(辅助信息!D:D,辅助信息!G:G=G7312)</f>
        <v>#VALUE!</v>
      </c>
    </row>
    <row r="7313" spans="1:10">
      <c r="A7313" s="2" t="str">
        <f>'[1]2025年已发货'!A:A</f>
        <v>润耀</v>
      </c>
      <c r="B7313" s="2" t="str">
        <f>'[1]2025年已发货'!B:B</f>
        <v>盘螺</v>
      </c>
      <c r="C7313" s="2" t="str">
        <f>'[1]2025年已发货'!C:C</f>
        <v>HRB400E  12 </v>
      </c>
      <c r="D7313" s="2" t="str">
        <f>'[1]2025年已发货'!D:D</f>
        <v>吨</v>
      </c>
      <c r="E7313" s="2">
        <f>'[1]2025年已发货'!E:E</f>
        <v>35</v>
      </c>
      <c r="F7313" s="4">
        <f>'[1]2025年已发货'!F:F</f>
        <v>45918</v>
      </c>
      <c r="G7313" s="2" t="str">
        <f>'[1]2025年已发货'!G:G</f>
        <v>（中铁广州局-资乐高速5标）四川省乐山市井研县希望大道116号</v>
      </c>
      <c r="H7313" s="2" t="str">
        <f>'[1]2025年已发货'!H:H</f>
        <v>廖俊杰</v>
      </c>
      <c r="I7313" s="2">
        <f>'[1]2025年已发货'!I:I</f>
        <v>15775100965</v>
      </c>
      <c r="J7313" s="2" vm="1" t="e">
        <f>_xlfn._xlws.FILTER(辅助信息!D:D,辅助信息!G:G=G7313)</f>
        <v>#VALUE!</v>
      </c>
    </row>
    <row r="7314" spans="1:10">
      <c r="A7314" s="2" t="str">
        <f>'[1]2025年已发货'!A:A</f>
        <v>润耀</v>
      </c>
      <c r="B7314" s="2" t="str">
        <f>'[1]2025年已发货'!B:B</f>
        <v>盘螺</v>
      </c>
      <c r="C7314" s="2" t="str">
        <f>'[1]2025年已发货'!C:C</f>
        <v>HRB400E Φ10</v>
      </c>
      <c r="D7314" s="2" t="str">
        <f>'[1]2025年已发货'!D:D</f>
        <v>吨</v>
      </c>
      <c r="E7314" s="2">
        <f>'[1]2025年已发货'!E:E</f>
        <v>39</v>
      </c>
      <c r="F7314" s="4">
        <f>'[1]2025年已发货'!F:F</f>
        <v>45918</v>
      </c>
      <c r="G7314" s="2" t="str">
        <f>'[1]2025年已发货'!G:G</f>
        <v>(华西乐山）-四川省乐山市市中区苏稽镇校地共建产教融合基地建设项目二标段</v>
      </c>
      <c r="H7314" s="2" t="str">
        <f>'[1]2025年已发货'!H:H</f>
        <v>彭江涛</v>
      </c>
      <c r="I7314" s="2">
        <f>'[1]2025年已发货'!I:I</f>
        <v>13990276572</v>
      </c>
      <c r="J7314" s="2" vm="1" t="e">
        <f>_xlfn._xlws.FILTER(辅助信息!D:D,辅助信息!G:G=G7314)</f>
        <v>#VALUE!</v>
      </c>
    </row>
    <row r="7315" spans="1:10">
      <c r="A7315" s="2" t="str">
        <f>'[1]2025年已发货'!A:A</f>
        <v>润耀</v>
      </c>
      <c r="B7315" s="2" t="str">
        <f>'[1]2025年已发货'!B:B</f>
        <v>盘螺</v>
      </c>
      <c r="C7315" s="2" t="str">
        <f>'[1]2025年已发货'!C:C</f>
        <v>HRB400E Φ12</v>
      </c>
      <c r="D7315" s="2" t="str">
        <f>'[1]2025年已发货'!D:D</f>
        <v>吨</v>
      </c>
      <c r="E7315" s="2">
        <f>'[1]2025年已发货'!E:E</f>
        <v>5</v>
      </c>
      <c r="F7315" s="4">
        <f>'[1]2025年已发货'!F:F</f>
        <v>45918</v>
      </c>
      <c r="G7315" s="2" t="str">
        <f>'[1]2025年已发货'!G:G</f>
        <v>(华西乐山）-四川省乐山市市中区苏稽镇校地共建产教融合基地建设项目二标段</v>
      </c>
      <c r="H7315" s="2" t="str">
        <f>'[1]2025年已发货'!H:H</f>
        <v>彭江涛</v>
      </c>
      <c r="I7315" s="2">
        <f>'[1]2025年已发货'!I:I</f>
        <v>13990276572</v>
      </c>
      <c r="J7315" s="2" vm="1" t="e">
        <f>_xlfn._xlws.FILTER(辅助信息!D:D,辅助信息!G:G=G7315)</f>
        <v>#VALUE!</v>
      </c>
    </row>
    <row r="7316" spans="1:10">
      <c r="A7316" s="2" t="str">
        <f>'[1]2025年已发货'!A:A</f>
        <v>润耀</v>
      </c>
      <c r="B7316" s="2" t="str">
        <f>'[1]2025年已发货'!B:B</f>
        <v>盘螺</v>
      </c>
      <c r="C7316" s="2" t="str">
        <f>'[1]2025年已发货'!C:C</f>
        <v>HRB400E Φ8</v>
      </c>
      <c r="D7316" s="2" t="str">
        <f>'[1]2025年已发货'!D:D</f>
        <v>吨</v>
      </c>
      <c r="E7316" s="2">
        <f>'[1]2025年已发货'!E:E</f>
        <v>32</v>
      </c>
      <c r="F7316" s="4">
        <f>'[1]2025年已发货'!F:F</f>
        <v>45918</v>
      </c>
      <c r="G7316" s="2" t="str">
        <f>'[1]2025年已发货'!G:G</f>
        <v>(华西乐山）-四川省乐山市市中区苏稽镇校地共建产教融合基地建设项目二标段</v>
      </c>
      <c r="H7316" s="2" t="str">
        <f>'[1]2025年已发货'!H:H</f>
        <v>彭江涛</v>
      </c>
      <c r="I7316" s="2">
        <f>'[1]2025年已发货'!I:I</f>
        <v>13990276572</v>
      </c>
      <c r="J7316" s="2" vm="1" t="e">
        <f>_xlfn._xlws.FILTER(辅助信息!D:D,辅助信息!G:G=G7316)</f>
        <v>#VALUE!</v>
      </c>
    </row>
    <row r="7317" spans="1:10">
      <c r="A7317" s="2" t="str">
        <f>'[1]2025年已发货'!A:A</f>
        <v>润耀</v>
      </c>
      <c r="B7317" s="2" t="str">
        <f>'[1]2025年已发货'!B:B</f>
        <v>螺纹钢</v>
      </c>
      <c r="C7317" s="2" t="str">
        <f>'[1]2025年已发货'!C:C</f>
        <v>HRB500E Φ14 12m</v>
      </c>
      <c r="D7317" s="2" t="str">
        <f>'[1]2025年已发货'!D:D</f>
        <v>吨</v>
      </c>
      <c r="E7317" s="2">
        <f>'[1]2025年已发货'!E:E</f>
        <v>4</v>
      </c>
      <c r="F7317" s="4">
        <f>'[1]2025年已发货'!F:F</f>
        <v>45918</v>
      </c>
      <c r="G7317" s="2" t="str">
        <f>'[1]2025年已发货'!G:G</f>
        <v>(华西乐山）-四川省乐山市市中区苏稽镇校地共建产教融合基地建设项目二标段</v>
      </c>
      <c r="H7317" s="2" t="str">
        <f>'[1]2025年已发货'!H:H</f>
        <v>彭江涛</v>
      </c>
      <c r="I7317" s="2">
        <f>'[1]2025年已发货'!I:I</f>
        <v>13990276572</v>
      </c>
      <c r="J7317" s="2" vm="1" t="e">
        <f>_xlfn._xlws.FILTER(辅助信息!D:D,辅助信息!G:G=G7317)</f>
        <v>#VALUE!</v>
      </c>
    </row>
    <row r="7318" spans="1:10">
      <c r="A7318" s="2" t="str">
        <f>'[1]2025年已发货'!A:A</f>
        <v>润耀</v>
      </c>
      <c r="B7318" s="2" t="str">
        <f>'[1]2025年已发货'!B:B</f>
        <v>螺纹钢</v>
      </c>
      <c r="C7318" s="2" t="str">
        <f>'[1]2025年已发货'!C:C</f>
        <v>HRB500E Φ20</v>
      </c>
      <c r="D7318" s="2" t="str">
        <f>'[1]2025年已发货'!D:D</f>
        <v>吨</v>
      </c>
      <c r="E7318" s="2">
        <f>'[1]2025年已发货'!E:E</f>
        <v>3</v>
      </c>
      <c r="F7318" s="4">
        <f>'[1]2025年已发货'!F:F</f>
        <v>45918</v>
      </c>
      <c r="G7318" s="2" t="str">
        <f>'[1]2025年已发货'!G:G</f>
        <v>(华西乐山）-四川省乐山市市中区苏稽镇校地共建产教融合基地建设项目二标段</v>
      </c>
      <c r="H7318" s="2" t="str">
        <f>'[1]2025年已发货'!H:H</f>
        <v>彭江涛</v>
      </c>
      <c r="I7318" s="2">
        <f>'[1]2025年已发货'!I:I</f>
        <v>13990276572</v>
      </c>
      <c r="J7318" s="2" vm="1" t="e">
        <f>_xlfn._xlws.FILTER(辅助信息!D:D,辅助信息!G:G=G7318)</f>
        <v>#VALUE!</v>
      </c>
    </row>
    <row r="7319" spans="1:10">
      <c r="A7319" s="2" t="str">
        <f>'[1]2025年已发货'!A:A</f>
        <v>润耀</v>
      </c>
      <c r="B7319" s="2" t="str">
        <f>'[1]2025年已发货'!B:B</f>
        <v>螺纹钢</v>
      </c>
      <c r="C7319" s="2" t="str">
        <f>'[1]2025年已发货'!C:C</f>
        <v>HRB500E Φ22</v>
      </c>
      <c r="D7319" s="2" t="str">
        <f>'[1]2025年已发货'!D:D</f>
        <v>吨</v>
      </c>
      <c r="E7319" s="2">
        <f>'[1]2025年已发货'!E:E</f>
        <v>3</v>
      </c>
      <c r="F7319" s="4">
        <f>'[1]2025年已发货'!F:F</f>
        <v>45918</v>
      </c>
      <c r="G7319" s="2" t="str">
        <f>'[1]2025年已发货'!G:G</f>
        <v>(华西乐山）-四川省乐山市市中区苏稽镇校地共建产教融合基地建设项目二标段</v>
      </c>
      <c r="H7319" s="2" t="str">
        <f>'[1]2025年已发货'!H:H</f>
        <v>彭江涛</v>
      </c>
      <c r="I7319" s="2">
        <f>'[1]2025年已发货'!I:I</f>
        <v>13990276572</v>
      </c>
      <c r="J7319" s="2" vm="1" t="e">
        <f>_xlfn._xlws.FILTER(辅助信息!D:D,辅助信息!G:G=G7319)</f>
        <v>#VALUE!</v>
      </c>
    </row>
    <row r="7320" spans="1:10">
      <c r="A7320" s="2" t="str">
        <f>'[1]2025年已发货'!A:A</f>
        <v>润耀</v>
      </c>
      <c r="B7320" s="2" t="str">
        <f>'[1]2025年已发货'!B:B</f>
        <v>螺纹钢</v>
      </c>
      <c r="C7320" s="2" t="str">
        <f>'[1]2025年已发货'!C:C</f>
        <v>HRB500E Φ25</v>
      </c>
      <c r="D7320" s="2" t="str">
        <f>'[1]2025年已发货'!D:D</f>
        <v>吨</v>
      </c>
      <c r="E7320" s="2">
        <f>'[1]2025年已发货'!E:E</f>
        <v>20</v>
      </c>
      <c r="F7320" s="4">
        <f>'[1]2025年已发货'!F:F</f>
        <v>45918</v>
      </c>
      <c r="G7320" s="2" t="str">
        <f>'[1]2025年已发货'!G:G</f>
        <v>(华西乐山）-四川省乐山市市中区苏稽镇校地共建产教融合基地建设项目二标段</v>
      </c>
      <c r="H7320" s="2" t="str">
        <f>'[1]2025年已发货'!H:H</f>
        <v>彭江涛</v>
      </c>
      <c r="I7320" s="2">
        <f>'[1]2025年已发货'!I:I</f>
        <v>13990276572</v>
      </c>
      <c r="J7320" s="2" vm="1" t="e">
        <f>_xlfn._xlws.FILTER(辅助信息!D:D,辅助信息!G:G=G7320)</f>
        <v>#VALUE!</v>
      </c>
    </row>
    <row r="7321" spans="1:10">
      <c r="A7321" s="2" t="str">
        <f>'[1]2025年已发货'!A:A</f>
        <v>达钢</v>
      </c>
      <c r="B7321" s="2" t="str">
        <f>'[1]2025年已发货'!B:B</f>
        <v>盘圆</v>
      </c>
      <c r="C7321" s="2" t="str">
        <f>'[1]2025年已发货'!C:C</f>
        <v>HPB300Ф12</v>
      </c>
      <c r="D7321" s="2" t="str">
        <f>'[1]2025年已发货'!D:D</f>
        <v>吨</v>
      </c>
      <c r="E7321" s="2">
        <f>'[1]2025年已发货'!E:E</f>
        <v>35</v>
      </c>
      <c r="F7321" s="4">
        <f>'[1]2025年已发货'!F:F</f>
        <v>45918</v>
      </c>
      <c r="G7321" s="2" t="str">
        <f>'[1]2025年已发货'!G:G</f>
        <v>（中铁一局四公司康新高速TJ1-1标雅加梗隧道）四川省甘孜州康定市雅加梗路基</v>
      </c>
      <c r="H7321" s="2" t="str">
        <f>'[1]2025年已发货'!H:H</f>
        <v>范国义</v>
      </c>
      <c r="I7321" s="2">
        <f>'[1]2025年已发货'!I:I</f>
        <v>15897676433</v>
      </c>
      <c r="J7321" s="2" vm="1" t="e">
        <f>_xlfn._xlws.FILTER(辅助信息!D:D,辅助信息!G:G=G7321)</f>
        <v>#VALUE!</v>
      </c>
    </row>
    <row r="7322" spans="1:10">
      <c r="A7322" s="2" t="str">
        <f>'[1]2025年已发货'!A:A</f>
        <v>达钢</v>
      </c>
      <c r="B7322" s="2" t="str">
        <f>'[1]2025年已发货'!B:B</f>
        <v>盘圆</v>
      </c>
      <c r="C7322" s="2" t="str">
        <f>'[1]2025年已发货'!C:C</f>
        <v>HPB300Ф12</v>
      </c>
      <c r="D7322" s="2" t="str">
        <f>'[1]2025年已发货'!D:D</f>
        <v>吨</v>
      </c>
      <c r="E7322" s="2">
        <f>'[1]2025年已发货'!E:E</f>
        <v>35</v>
      </c>
      <c r="F7322" s="4">
        <f>'[1]2025年已发货'!F:F</f>
        <v>45918</v>
      </c>
      <c r="G7322" s="2" t="str">
        <f>'[1]2025年已发货'!G:G</f>
        <v>（中铁一局四公司康新高速TJ1-1标康定隧道）四川省甘孜州康定市榆林街道甘孜州博物馆旁</v>
      </c>
      <c r="H7322" s="2" t="str">
        <f>'[1]2025年已发货'!H:H</f>
        <v>王永强</v>
      </c>
      <c r="I7322" s="2">
        <f>'[1]2025年已发货'!I:I</f>
        <v>15929204416</v>
      </c>
      <c r="J7322" s="2" vm="1" t="e">
        <f>_xlfn._xlws.FILTER(辅助信息!D:D,辅助信息!G:G=G7322)</f>
        <v>#VALUE!</v>
      </c>
    </row>
    <row r="7323" spans="1:10">
      <c r="A7323" s="2" t="str">
        <f>'[1]2025年已发货'!A:A</f>
        <v>达钢</v>
      </c>
      <c r="B7323" s="2" t="str">
        <f>'[1]2025年已发货'!B:B</f>
        <v>盘圆</v>
      </c>
      <c r="C7323" s="2" t="str">
        <f>'[1]2025年已发货'!C:C</f>
        <v>HPB300Ф12</v>
      </c>
      <c r="D7323" s="2" t="str">
        <f>'[1]2025年已发货'!D:D</f>
        <v>吨</v>
      </c>
      <c r="E7323" s="2">
        <f>'[1]2025年已发货'!E:E</f>
        <v>35</v>
      </c>
      <c r="F7323" s="4">
        <f>'[1]2025年已发货'!F:F</f>
        <v>45918</v>
      </c>
      <c r="G7323" s="2" t="str">
        <f>'[1]2025年已发货'!G:G</f>
        <v>（中铁一局四建康新高速TJ1-2标）四川省甘孜州康定市318国道玉顶积雪观景台旁</v>
      </c>
      <c r="H7323" s="2" t="str">
        <f>'[1]2025年已发货'!H:H</f>
        <v>李波/马小红</v>
      </c>
      <c r="I7323" s="2" t="str">
        <f>'[1]2025年已发货'!I:I</f>
        <v>13679069325/13808028745</v>
      </c>
      <c r="J7323" s="2" vm="1" t="e">
        <f>_xlfn._xlws.FILTER(辅助信息!D:D,辅助信息!G:G=G7323)</f>
        <v>#VALUE!</v>
      </c>
    </row>
    <row r="7324" spans="1:10">
      <c r="A7324" s="2" t="str">
        <f>'[1]2025年已发货'!A:A</f>
        <v>润耀</v>
      </c>
      <c r="B7324" s="2" t="str">
        <f>'[1]2025年已发货'!B:B</f>
        <v>盘螺</v>
      </c>
      <c r="C7324" s="2" t="str">
        <f>'[1]2025年已发货'!C:C</f>
        <v>HRB400E Φ6</v>
      </c>
      <c r="D7324" s="2" t="str">
        <f>'[1]2025年已发货'!D:D</f>
        <v>吨</v>
      </c>
      <c r="E7324" s="2">
        <f>'[1]2025年已发货'!E:E</f>
        <v>5</v>
      </c>
      <c r="F7324" s="4">
        <f>'[1]2025年已发货'!F:F</f>
        <v>45918</v>
      </c>
      <c r="G7324" s="2" t="str">
        <f>'[1]2025年已发货'!G:G</f>
        <v>(五冶建设扩建艺体中学二期工程)四川省成都市双流区光荣路成都艺体中学南200米</v>
      </c>
      <c r="H7324" s="2" t="str">
        <f>'[1]2025年已发货'!H:H</f>
        <v>谢序强</v>
      </c>
      <c r="I7324" s="2">
        <f>'[1]2025年已发货'!I:I</f>
        <v>13458588232</v>
      </c>
      <c r="J7324" s="2" t="str">
        <f>_xlfn._xlws.FILTER(辅助信息!D:D,辅助信息!G:G=G7324)</f>
        <v>五冶建设扩建艺体中学二期工程</v>
      </c>
    </row>
    <row r="7325" spans="1:10">
      <c r="A7325" s="2" t="str">
        <f>'[1]2025年已发货'!A:A</f>
        <v>润耀</v>
      </c>
      <c r="B7325" s="2" t="str">
        <f>'[1]2025年已发货'!B:B</f>
        <v>盘螺</v>
      </c>
      <c r="C7325" s="2" t="str">
        <f>'[1]2025年已发货'!C:C</f>
        <v>HRB400E Φ8</v>
      </c>
      <c r="D7325" s="2" t="str">
        <f>'[1]2025年已发货'!D:D</f>
        <v>吨</v>
      </c>
      <c r="E7325" s="2">
        <f>'[1]2025年已发货'!E:E</f>
        <v>20</v>
      </c>
      <c r="F7325" s="4">
        <f>'[1]2025年已发货'!F:F</f>
        <v>45918</v>
      </c>
      <c r="G7325" s="2" t="str">
        <f>'[1]2025年已发货'!G:G</f>
        <v>(五冶建设扩建艺体中学二期工程)四川省成都市双流区光荣路成都艺体中学南200米</v>
      </c>
      <c r="H7325" s="2" t="str">
        <f>'[1]2025年已发货'!H:H</f>
        <v>谢序强</v>
      </c>
      <c r="I7325" s="2">
        <f>'[1]2025年已发货'!I:I</f>
        <v>13458588232</v>
      </c>
      <c r="J7325" s="2" t="str">
        <f>_xlfn._xlws.FILTER(辅助信息!D:D,辅助信息!G:G=G7325)</f>
        <v>五冶建设扩建艺体中学二期工程</v>
      </c>
    </row>
    <row r="7326" spans="1:10">
      <c r="A7326" s="2" t="str">
        <f>'[1]2025年已发货'!A:A</f>
        <v>润耀</v>
      </c>
      <c r="B7326" s="2" t="str">
        <f>'[1]2025年已发货'!B:B</f>
        <v>盘螺</v>
      </c>
      <c r="C7326" s="2" t="str">
        <f>'[1]2025年已发货'!C:C</f>
        <v>HRB400E Φ10</v>
      </c>
      <c r="D7326" s="2" t="str">
        <f>'[1]2025年已发货'!D:D</f>
        <v>吨</v>
      </c>
      <c r="E7326" s="2">
        <f>'[1]2025年已发货'!E:E</f>
        <v>10</v>
      </c>
      <c r="F7326" s="4">
        <f>'[1]2025年已发货'!F:F</f>
        <v>45918</v>
      </c>
      <c r="G7326" s="2" t="str">
        <f>'[1]2025年已发货'!G:G</f>
        <v>(五冶建设扩建艺体中学二期工程)四川省成都市双流区光荣路成都艺体中学南200米</v>
      </c>
      <c r="H7326" s="2" t="str">
        <f>'[1]2025年已发货'!H:H</f>
        <v>谢序强</v>
      </c>
      <c r="I7326" s="2">
        <f>'[1]2025年已发货'!I:I</f>
        <v>13458588232</v>
      </c>
      <c r="J7326" s="2" t="str">
        <f>_xlfn._xlws.FILTER(辅助信息!D:D,辅助信息!G:G=G7326)</f>
        <v>五冶建设扩建艺体中学二期工程</v>
      </c>
    </row>
    <row r="7327" spans="1:10">
      <c r="A7327" s="2" t="str">
        <f>'[1]2025年已发货'!A:A</f>
        <v>润耀</v>
      </c>
      <c r="B7327" s="2" t="str">
        <f>'[1]2025年已发货'!B:B</f>
        <v>螺纹钢</v>
      </c>
      <c r="C7327" s="2" t="str">
        <f>'[1]2025年已发货'!C:C</f>
        <v>HRB500E Φ12</v>
      </c>
      <c r="D7327" s="2" t="str">
        <f>'[1]2025年已发货'!D:D</f>
        <v>吨</v>
      </c>
      <c r="E7327" s="2">
        <f>'[1]2025年已发货'!E:E</f>
        <v>9</v>
      </c>
      <c r="F7327" s="4">
        <f>'[1]2025年已发货'!F:F</f>
        <v>45918</v>
      </c>
      <c r="G7327" s="2" t="str">
        <f>'[1]2025年已发货'!G:G</f>
        <v>(五冶建设扩建艺体中学二期工程)四川省成都市双流区光荣路成都艺体中学南200米</v>
      </c>
      <c r="H7327" s="2" t="str">
        <f>'[1]2025年已发货'!H:H</f>
        <v>谢序强</v>
      </c>
      <c r="I7327" s="2">
        <f>'[1]2025年已发货'!I:I</f>
        <v>13458588232</v>
      </c>
      <c r="J7327" s="2" t="str">
        <f>_xlfn._xlws.FILTER(辅助信息!D:D,辅助信息!G:G=G7327)</f>
        <v>五冶建设扩建艺体中学二期工程</v>
      </c>
    </row>
    <row r="7328" spans="1:10">
      <c r="A7328" s="2" t="str">
        <f>'[1]2025年已发货'!A:A</f>
        <v>润耀</v>
      </c>
      <c r="B7328" s="2" t="str">
        <f>'[1]2025年已发货'!B:B</f>
        <v>螺纹钢</v>
      </c>
      <c r="C7328" s="2" t="str">
        <f>'[1]2025年已发货'!C:C</f>
        <v>HRB500E Φ20</v>
      </c>
      <c r="D7328" s="2" t="str">
        <f>'[1]2025年已发货'!D:D</f>
        <v>吨</v>
      </c>
      <c r="E7328" s="2">
        <f>'[1]2025年已发货'!E:E</f>
        <v>6</v>
      </c>
      <c r="F7328" s="4">
        <f>'[1]2025年已发货'!F:F</f>
        <v>45918</v>
      </c>
      <c r="G7328" s="2" t="str">
        <f>'[1]2025年已发货'!G:G</f>
        <v>(五冶建设扩建艺体中学二期工程)四川省成都市双流区光荣路成都艺体中学南200米</v>
      </c>
      <c r="H7328" s="2" t="str">
        <f>'[1]2025年已发货'!H:H</f>
        <v>谢序强</v>
      </c>
      <c r="I7328" s="2">
        <f>'[1]2025年已发货'!I:I</f>
        <v>13458588232</v>
      </c>
      <c r="J7328" s="2" t="str">
        <f>_xlfn._xlws.FILTER(辅助信息!D:D,辅助信息!G:G=G7328)</f>
        <v>五冶建设扩建艺体中学二期工程</v>
      </c>
    </row>
    <row r="7329" spans="1:10">
      <c r="A7329" s="2" t="str">
        <f>'[1]2025年已发货'!A:A</f>
        <v>润耀</v>
      </c>
      <c r="B7329" s="2" t="str">
        <f>'[1]2025年已发货'!B:B</f>
        <v>螺纹钢</v>
      </c>
      <c r="C7329" s="2" t="str">
        <f>'[1]2025年已发货'!C:C</f>
        <v>HRB500E Φ25</v>
      </c>
      <c r="D7329" s="2" t="str">
        <f>'[1]2025年已发货'!D:D</f>
        <v>吨</v>
      </c>
      <c r="E7329" s="2">
        <f>'[1]2025年已发货'!E:E</f>
        <v>20</v>
      </c>
      <c r="F7329" s="4">
        <f>'[1]2025年已发货'!F:F</f>
        <v>45918</v>
      </c>
      <c r="G7329" s="2" t="str">
        <f>'[1]2025年已发货'!G:G</f>
        <v>(五冶建设扩建艺体中学二期工程)四川省成都市双流区光荣路成都艺体中学南200米</v>
      </c>
      <c r="H7329" s="2" t="str">
        <f>'[1]2025年已发货'!H:H</f>
        <v>谢序强</v>
      </c>
      <c r="I7329" s="2">
        <f>'[1]2025年已发货'!I:I</f>
        <v>13458588232</v>
      </c>
      <c r="J7329" s="2" t="str">
        <f>_xlfn._xlws.FILTER(辅助信息!D:D,辅助信息!G:G=G7329)</f>
        <v>五冶建设扩建艺体中学二期工程</v>
      </c>
    </row>
    <row r="7330" spans="1:10">
      <c r="A7330" s="2" t="str">
        <f>'[1]2025年已发货'!A:A</f>
        <v>润耀</v>
      </c>
      <c r="B7330" s="2" t="str">
        <f>'[1]2025年已发货'!B:B</f>
        <v>盘螺</v>
      </c>
      <c r="C7330" s="2" t="str">
        <f>'[1]2025年已发货'!C:C</f>
        <v>HRB400E Φ10</v>
      </c>
      <c r="D7330" s="2" t="str">
        <f>'[1]2025年已发货'!D:D</f>
        <v>吨</v>
      </c>
      <c r="E7330" s="2">
        <f>'[1]2025年已发货'!E:E</f>
        <v>4</v>
      </c>
      <c r="F7330" s="4">
        <f>'[1]2025年已发货'!F:F</f>
        <v>45918</v>
      </c>
      <c r="G7330" s="2" t="str">
        <f>'[1]2025年已发货'!G:G</f>
        <v>(五冶建设成都国际铁路港多式联项目)四川省成都市青白江区桂平大道成都中远海运陆港多式联运有限公司</v>
      </c>
      <c r="H7330" s="2" t="str">
        <f>'[1]2025年已发货'!H:H</f>
        <v>黄勇杰</v>
      </c>
      <c r="I7330" s="2">
        <f>'[1]2025年已发货'!I:I</f>
        <v>13880580196</v>
      </c>
      <c r="J7330" s="2" t="str">
        <f>_xlfn._xlws.FILTER(辅助信息!D:D,辅助信息!G:G=G7330)</f>
        <v>五冶建设成都国际铁路港多式联项目</v>
      </c>
    </row>
    <row r="7331" spans="1:10">
      <c r="A7331" s="2" t="str">
        <f>'[1]2025年已发货'!A:A</f>
        <v>润耀</v>
      </c>
      <c r="B7331" s="2" t="str">
        <f>'[1]2025年已发货'!B:B</f>
        <v>盘螺</v>
      </c>
      <c r="C7331" s="2" t="str">
        <f>'[1]2025年已发货'!C:C</f>
        <v>HRB400E Φ12</v>
      </c>
      <c r="D7331" s="2" t="str">
        <f>'[1]2025年已发货'!D:D</f>
        <v>吨</v>
      </c>
      <c r="E7331" s="2">
        <f>'[1]2025年已发货'!E:E</f>
        <v>13</v>
      </c>
      <c r="F7331" s="4">
        <f>'[1]2025年已发货'!F:F</f>
        <v>45918</v>
      </c>
      <c r="G7331" s="2" t="str">
        <f>'[1]2025年已发货'!G:G</f>
        <v>(五冶建设成都国际铁路港多式联项目)四川省成都市青白江区桂平大道成都中远海运陆港多式联运有限公司</v>
      </c>
      <c r="H7331" s="2" t="str">
        <f>'[1]2025年已发货'!H:H</f>
        <v>黄勇杰</v>
      </c>
      <c r="I7331" s="2">
        <f>'[1]2025年已发货'!I:I</f>
        <v>13880580196</v>
      </c>
      <c r="J7331" s="2" t="str">
        <f>_xlfn._xlws.FILTER(辅助信息!D:D,辅助信息!G:G=G7331)</f>
        <v>五冶建设成都国际铁路港多式联项目</v>
      </c>
    </row>
    <row r="7332" spans="1:10">
      <c r="A7332" s="2" t="str">
        <f>'[1]2025年已发货'!A:A</f>
        <v>润耀</v>
      </c>
      <c r="B7332" s="2" t="str">
        <f>'[1]2025年已发货'!B:B</f>
        <v>螺纹钢</v>
      </c>
      <c r="C7332" s="2" t="str">
        <f>'[1]2025年已发货'!C:C</f>
        <v>HRB400E Φ14 9m</v>
      </c>
      <c r="D7332" s="2" t="str">
        <f>'[1]2025年已发货'!D:D</f>
        <v>吨</v>
      </c>
      <c r="E7332" s="2">
        <f>'[1]2025年已发货'!E:E</f>
        <v>11</v>
      </c>
      <c r="F7332" s="4">
        <f>'[1]2025年已发货'!F:F</f>
        <v>45918</v>
      </c>
      <c r="G7332" s="2" t="str">
        <f>'[1]2025年已发货'!G:G</f>
        <v>(五冶建设成都国际铁路港多式联项目)四川省成都市青白江区桂平大道成都中远海运陆港多式联运有限公司</v>
      </c>
      <c r="H7332" s="2" t="str">
        <f>'[1]2025年已发货'!H:H</f>
        <v>黄勇杰</v>
      </c>
      <c r="I7332" s="2">
        <f>'[1]2025年已发货'!I:I</f>
        <v>13880580196</v>
      </c>
      <c r="J7332" s="2" t="str">
        <f>_xlfn._xlws.FILTER(辅助信息!D:D,辅助信息!G:G=G7332)</f>
        <v>五冶建设成都国际铁路港多式联项目</v>
      </c>
    </row>
    <row r="7333" spans="1:10">
      <c r="A7333" s="2" t="str">
        <f>'[1]2025年已发货'!A:A</f>
        <v>润耀</v>
      </c>
      <c r="B7333" s="2" t="str">
        <f>'[1]2025年已发货'!B:B</f>
        <v>螺纹钢</v>
      </c>
      <c r="C7333" s="2" t="str">
        <f>'[1]2025年已发货'!C:C</f>
        <v>HRB400E Φ16 9m</v>
      </c>
      <c r="D7333" s="2" t="str">
        <f>'[1]2025年已发货'!D:D</f>
        <v>吨</v>
      </c>
      <c r="E7333" s="2">
        <f>'[1]2025年已发货'!E:E</f>
        <v>3</v>
      </c>
      <c r="F7333" s="4">
        <f>'[1]2025年已发货'!F:F</f>
        <v>45918</v>
      </c>
      <c r="G7333" s="2" t="str">
        <f>'[1]2025年已发货'!G:G</f>
        <v>(五冶建设成都国际铁路港多式联项目)四川省成都市青白江区桂平大道成都中远海运陆港多式联运有限公司</v>
      </c>
      <c r="H7333" s="2" t="str">
        <f>'[1]2025年已发货'!H:H</f>
        <v>黄勇杰</v>
      </c>
      <c r="I7333" s="2">
        <f>'[1]2025年已发货'!I:I</f>
        <v>13880580196</v>
      </c>
      <c r="J7333" s="2" t="str">
        <f>_xlfn._xlws.FILTER(辅助信息!D:D,辅助信息!G:G=G7333)</f>
        <v>五冶建设成都国际铁路港多式联项目</v>
      </c>
    </row>
    <row r="7334" spans="1:10">
      <c r="A7334" s="2" t="str">
        <f>'[1]2025年已发货'!A:A</f>
        <v>润耀</v>
      </c>
      <c r="B7334" s="2" t="str">
        <f>'[1]2025年已发货'!B:B</f>
        <v>螺纹钢</v>
      </c>
      <c r="C7334" s="2" t="str">
        <f>'[1]2025年已发货'!C:C</f>
        <v>HRB400E Φ20 9m</v>
      </c>
      <c r="D7334" s="2" t="str">
        <f>'[1]2025年已发货'!D:D</f>
        <v>吨</v>
      </c>
      <c r="E7334" s="2">
        <f>'[1]2025年已发货'!E:E</f>
        <v>3</v>
      </c>
      <c r="F7334" s="4">
        <f>'[1]2025年已发货'!F:F</f>
        <v>45918</v>
      </c>
      <c r="G7334" s="2" t="str">
        <f>'[1]2025年已发货'!G:G</f>
        <v>(五冶建设成都国际铁路港多式联项目)四川省成都市青白江区桂平大道成都中远海运陆港多式联运有限公司</v>
      </c>
      <c r="H7334" s="2" t="str">
        <f>'[1]2025年已发货'!H:H</f>
        <v>黄勇杰</v>
      </c>
      <c r="I7334" s="2">
        <f>'[1]2025年已发货'!I:I</f>
        <v>13880580196</v>
      </c>
      <c r="J7334" s="2" t="str">
        <f>_xlfn._xlws.FILTER(辅助信息!D:D,辅助信息!G:G=G7334)</f>
        <v>五冶建设成都国际铁路港多式联项目</v>
      </c>
    </row>
    <row r="7335" spans="1:10">
      <c r="A7335" s="2" t="str">
        <f>'[1]2025年已发货'!A:A</f>
        <v>达钢</v>
      </c>
      <c r="B7335" s="2" t="str">
        <f>'[1]2025年已发货'!B:B</f>
        <v>高线</v>
      </c>
      <c r="C7335" s="2" t="str">
        <f>'[1]2025年已发货'!C:C</f>
        <v>HPB300 Φ10</v>
      </c>
      <c r="D7335" s="2" t="str">
        <f>'[1]2025年已发货'!D:D</f>
        <v>吨</v>
      </c>
      <c r="E7335" s="2">
        <f>'[1]2025年已发货'!E:E</f>
        <v>35</v>
      </c>
      <c r="F7335" s="4">
        <f>'[1]2025年已发货'!F:F</f>
        <v>45919</v>
      </c>
      <c r="G7335" s="2" t="str">
        <f>'[1]2025年已发货'!G:G</f>
        <v>（自永2标九局西南分公司钢筋棚）四川省自贡市骑龙镇大湾村</v>
      </c>
      <c r="H7335" s="2" t="str">
        <f>'[1]2025年已发货'!H:H</f>
        <v>高彦彬</v>
      </c>
      <c r="I7335" s="2">
        <f>'[1]2025年已发货'!I:I</f>
        <v>13835906370</v>
      </c>
      <c r="J7335" s="2" vm="1" t="e">
        <f>_xlfn._xlws.FILTER(辅助信息!D:D,辅助信息!G:G=G7335)</f>
        <v>#VALUE!</v>
      </c>
    </row>
    <row r="7336" spans="1:10">
      <c r="A7336" s="2" t="str">
        <f>'[1]2025年已发货'!A:A</f>
        <v>达钢</v>
      </c>
      <c r="B7336" s="2" t="str">
        <f>'[1]2025年已发货'!B:B</f>
        <v>盘螺</v>
      </c>
      <c r="C7336" s="2" t="str">
        <f>'[1]2025年已发货'!C:C</f>
        <v>HRB400E Φ6</v>
      </c>
      <c r="D7336" s="2" t="str">
        <f>'[1]2025年已发货'!D:D</f>
        <v>吨</v>
      </c>
      <c r="E7336" s="2">
        <f>'[1]2025年已发货'!E:E</f>
        <v>5</v>
      </c>
      <c r="F7336" s="4">
        <f>'[1]2025年已发货'!F:F</f>
        <v>45919</v>
      </c>
      <c r="G7336" s="2" t="str">
        <f>'[1]2025年已发货'!G:G</f>
        <v>（商投建工达州中医药科技园-4工区-9号楼）达州市通川区达州中医药职业学院犀牛大道北段</v>
      </c>
      <c r="H7336" s="2" t="str">
        <f>'[1]2025年已发货'!H:H</f>
        <v>张扬</v>
      </c>
      <c r="I7336" s="2">
        <f>'[1]2025年已发货'!I:I</f>
        <v>18381904567</v>
      </c>
      <c r="J7336" s="2" t="str">
        <f>_xlfn._xlws.FILTER(辅助信息!D:D,辅助信息!G:G=G7336)</f>
        <v>商投建工达州中医药科技园</v>
      </c>
    </row>
    <row r="7337" spans="1:10">
      <c r="A7337" s="2" t="str">
        <f>'[1]2025年已发货'!A:A</f>
        <v>达钢</v>
      </c>
      <c r="B7337" s="2" t="str">
        <f>'[1]2025年已发货'!B:B</f>
        <v>盘螺</v>
      </c>
      <c r="C7337" s="2" t="str">
        <f>'[1]2025年已发货'!C:C</f>
        <v>HRB400E Φ8</v>
      </c>
      <c r="D7337" s="2" t="str">
        <f>'[1]2025年已发货'!D:D</f>
        <v>吨</v>
      </c>
      <c r="E7337" s="2">
        <f>'[1]2025年已发货'!E:E</f>
        <v>12</v>
      </c>
      <c r="F7337" s="4">
        <f>'[1]2025年已发货'!F:F</f>
        <v>45919</v>
      </c>
      <c r="G7337" s="2" t="str">
        <f>'[1]2025年已发货'!G:G</f>
        <v>（商投建工达州中医药科技园-4工区-9号楼）达州市通川区达州中医药职业学院犀牛大道北段</v>
      </c>
      <c r="H7337" s="2" t="str">
        <f>'[1]2025年已发货'!H:H</f>
        <v>张扬</v>
      </c>
      <c r="I7337" s="2">
        <f>'[1]2025年已发货'!I:I</f>
        <v>18381904567</v>
      </c>
      <c r="J7337" s="2" t="str">
        <f>_xlfn._xlws.FILTER(辅助信息!D:D,辅助信息!G:G=G7337)</f>
        <v>商投建工达州中医药科技园</v>
      </c>
    </row>
    <row r="7338" spans="1:10">
      <c r="A7338" s="2" t="str">
        <f>'[1]2025年已发货'!A:A</f>
        <v>达钢</v>
      </c>
      <c r="B7338" s="2" t="str">
        <f>'[1]2025年已发货'!B:B</f>
        <v>螺纹钢</v>
      </c>
      <c r="C7338" s="2" t="str">
        <f>'[1]2025年已发货'!C:C</f>
        <v>HRB500E Φ12</v>
      </c>
      <c r="D7338" s="2" t="str">
        <f>'[1]2025年已发货'!D:D</f>
        <v>吨</v>
      </c>
      <c r="E7338" s="2">
        <f>'[1]2025年已发货'!E:E</f>
        <v>18</v>
      </c>
      <c r="F7338" s="4">
        <f>'[1]2025年已发货'!F:F</f>
        <v>45919</v>
      </c>
      <c r="G7338" s="2" t="str">
        <f>'[1]2025年已发货'!G:G</f>
        <v>（商投建工达州中医药科技园-4工区-9号楼）达州市通川区达州中医药职业学院犀牛大道北段</v>
      </c>
      <c r="H7338" s="2" t="str">
        <f>'[1]2025年已发货'!H:H</f>
        <v>张扬</v>
      </c>
      <c r="I7338" s="2">
        <f>'[1]2025年已发货'!I:I</f>
        <v>18381904567</v>
      </c>
      <c r="J7338" s="2" t="str">
        <f>_xlfn._xlws.FILTER(辅助信息!D:D,辅助信息!G:G=G7338)</f>
        <v>商投建工达州中医药科技园</v>
      </c>
    </row>
    <row r="7339" spans="1:10">
      <c r="A7339" s="2" t="str">
        <f>'[1]2025年已发货'!A:A</f>
        <v>达钢</v>
      </c>
      <c r="B7339" s="2" t="str">
        <f>'[1]2025年已发货'!B:B</f>
        <v>螺纹钢</v>
      </c>
      <c r="C7339" s="2" t="str">
        <f>'[1]2025年已发货'!C:C</f>
        <v>HRB500E Φ20</v>
      </c>
      <c r="D7339" s="2" t="str">
        <f>'[1]2025年已发货'!D:D</f>
        <v>吨</v>
      </c>
      <c r="E7339" s="2">
        <f>'[1]2025年已发货'!E:E</f>
        <v>15</v>
      </c>
      <c r="F7339" s="4">
        <f>'[1]2025年已发货'!F:F</f>
        <v>45919</v>
      </c>
      <c r="G7339" s="2" t="str">
        <f>'[1]2025年已发货'!G:G</f>
        <v>（商投建工达州中医药科技园-4工区-9号楼）达州市通川区达州中医药职业学院犀牛大道北段</v>
      </c>
      <c r="H7339" s="2" t="str">
        <f>'[1]2025年已发货'!H:H</f>
        <v>张扬</v>
      </c>
      <c r="I7339" s="2">
        <f>'[1]2025年已发货'!I:I</f>
        <v>18381904567</v>
      </c>
      <c r="J7339" s="2" t="str">
        <f>_xlfn._xlws.FILTER(辅助信息!D:D,辅助信息!G:G=G7339)</f>
        <v>商投建工达州中医药科技园</v>
      </c>
    </row>
    <row r="7340" spans="1:10">
      <c r="A7340" s="2" t="str">
        <f>'[1]2025年已发货'!A:A</f>
        <v>晋邦</v>
      </c>
      <c r="B7340" s="2" t="str">
        <f>'[1]2025年已发货'!B:B</f>
        <v>盘螺</v>
      </c>
      <c r="C7340" s="2" t="str">
        <f>'[1]2025年已发货'!C:C</f>
        <v>HRB400E Φ8</v>
      </c>
      <c r="D7340" s="2" t="str">
        <f>'[1]2025年已发货'!D:D</f>
        <v>吨</v>
      </c>
      <c r="E7340" s="2">
        <f>'[1]2025年已发货'!E:E</f>
        <v>23</v>
      </c>
      <c r="F7340" s="4">
        <f>'[1]2025年已发货'!F:F</f>
        <v>45919</v>
      </c>
      <c r="G7340" s="2" t="str">
        <f>'[1]2025年已发货'!G:G</f>
        <v>（商投建工达州中医药科技园-4工区-10号楼）达州市通川区达州中医药职业学院犀牛大道北段</v>
      </c>
      <c r="H7340" s="2" t="str">
        <f>'[1]2025年已发货'!H:H</f>
        <v>张扬</v>
      </c>
      <c r="I7340" s="2">
        <f>'[1]2025年已发货'!I:I</f>
        <v>18381904567</v>
      </c>
      <c r="J7340" s="2" t="str">
        <f>_xlfn._xlws.FILTER(辅助信息!D:D,辅助信息!G:G=G7340)</f>
        <v>商投建工达州中医药科技园</v>
      </c>
    </row>
    <row r="7341" spans="1:10">
      <c r="A7341" s="2" t="str">
        <f>'[1]2025年已发货'!A:A</f>
        <v>晋邦</v>
      </c>
      <c r="B7341" s="2" t="str">
        <f>'[1]2025年已发货'!B:B</f>
        <v>盘螺</v>
      </c>
      <c r="C7341" s="2" t="str">
        <f>'[1]2025年已发货'!C:C</f>
        <v>HRB400E Φ10</v>
      </c>
      <c r="D7341" s="2" t="str">
        <f>'[1]2025年已发货'!D:D</f>
        <v>吨</v>
      </c>
      <c r="E7341" s="2">
        <f>'[1]2025年已发货'!E:E</f>
        <v>12.5</v>
      </c>
      <c r="F7341" s="4">
        <f>'[1]2025年已发货'!F:F</f>
        <v>45919</v>
      </c>
      <c r="G7341" s="2" t="str">
        <f>'[1]2025年已发货'!G:G</f>
        <v>（商投建工达州中医药科技园-4工区-10号楼）达州市通川区达州中医药职业学院犀牛大道北段</v>
      </c>
      <c r="H7341" s="2" t="str">
        <f>'[1]2025年已发货'!H:H</f>
        <v>张扬</v>
      </c>
      <c r="I7341" s="2">
        <f>'[1]2025年已发货'!I:I</f>
        <v>18381904567</v>
      </c>
      <c r="J7341" s="2" t="str">
        <f>_xlfn._xlws.FILTER(辅助信息!D:D,辅助信息!G:G=G7341)</f>
        <v>商投建工达州中医药科技园</v>
      </c>
    </row>
    <row r="7342" spans="1:10">
      <c r="A7342" s="2" t="str">
        <f>'[1]2025年已发货'!A:A</f>
        <v>达钢</v>
      </c>
      <c r="B7342" s="2" t="str">
        <f>'[1]2025年已发货'!B:B</f>
        <v>高线</v>
      </c>
      <c r="C7342" s="2" t="str">
        <f>'[1]2025年已发货'!C:C</f>
        <v>HPB300Φ12</v>
      </c>
      <c r="D7342" s="2" t="str">
        <f>'[1]2025年已发货'!D:D</f>
        <v>吨</v>
      </c>
      <c r="E7342" s="2">
        <f>'[1]2025年已发货'!E:E</f>
        <v>35</v>
      </c>
      <c r="F7342" s="4">
        <f>'[1]2025年已发货'!F:F</f>
        <v>45919</v>
      </c>
      <c r="G7342" s="2" t="str">
        <f>'[1]2025年已发货'!G:G</f>
        <v>（中铁二局-成渝扩容4标）四川省成都市简阳市杨家镇桐子湾村二局拌合站</v>
      </c>
      <c r="H7342" s="2" t="str">
        <f>'[1]2025年已发货'!H:H</f>
        <v>陈钢</v>
      </c>
      <c r="I7342" s="2">
        <f>'[1]2025年已发货'!I:I</f>
        <v>13018165813</v>
      </c>
      <c r="J7342" s="2" vm="1" t="e">
        <f>_xlfn._xlws.FILTER(辅助信息!D:D,辅助信息!G:G=G7342)</f>
        <v>#VALUE!</v>
      </c>
    </row>
    <row r="7343" spans="1:10">
      <c r="A7343" s="2" t="str">
        <f>'[1]2025年已发货'!A:A</f>
        <v>德胜</v>
      </c>
      <c r="B7343" s="2" t="str">
        <f>'[1]2025年已发货'!B:B</f>
        <v>螺纹钢</v>
      </c>
      <c r="C7343" s="2" t="str">
        <f>'[1]2025年已发货'!C:C</f>
        <v>HRB400E Φ25×12米</v>
      </c>
      <c r="D7343" s="2" t="str">
        <f>'[1]2025年已发货'!D:D</f>
        <v>吨</v>
      </c>
      <c r="E7343" s="2">
        <f>'[1]2025年已发货'!E:E</f>
        <v>35</v>
      </c>
      <c r="F7343" s="4">
        <f>'[1]2025年已发货'!F:F</f>
        <v>45919</v>
      </c>
      <c r="G7343" s="2" t="str">
        <f>'[1]2025年已发货'!G:G</f>
        <v>（自永2标九局西南分公司钢筋棚）四川省自贡市骑龙镇大湾村</v>
      </c>
      <c r="H7343" s="2" t="str">
        <f>'[1]2025年已发货'!H:H</f>
        <v>高彦彬</v>
      </c>
      <c r="I7343" s="2">
        <f>'[1]2025年已发货'!I:I</f>
        <v>13835906370</v>
      </c>
      <c r="J7343" s="2" vm="1" t="e">
        <f>_xlfn._xlws.FILTER(辅助信息!D:D,辅助信息!G:G=G7343)</f>
        <v>#VALUE!</v>
      </c>
    </row>
    <row r="7344" spans="1:10">
      <c r="A7344" s="2" t="str">
        <f>'[1]2025年已发货'!A:A</f>
        <v>德胜</v>
      </c>
      <c r="B7344" s="2" t="str">
        <f>'[1]2025年已发货'!B:B</f>
        <v>螺纹钢</v>
      </c>
      <c r="C7344" s="2" t="str">
        <f>'[1]2025年已发货'!C:C</f>
        <v>HRB400E Φ14 12m</v>
      </c>
      <c r="D7344" s="2" t="str">
        <f>'[1]2025年已发货'!D:D</f>
        <v>吨</v>
      </c>
      <c r="E7344" s="2">
        <f>'[1]2025年已发货'!E:E</f>
        <v>12</v>
      </c>
      <c r="F7344" s="4">
        <f>'[1]2025年已发货'!F:F</f>
        <v>45919</v>
      </c>
      <c r="G7344" s="2" t="str">
        <f>'[1]2025年已发货'!G:G</f>
        <v>(华西乐山）-四川省乐山市市中区苏稽镇校地共建产教融合基地建设项目二标段</v>
      </c>
      <c r="H7344" s="2" t="str">
        <f>'[1]2025年已发货'!H:H</f>
        <v>彭江涛</v>
      </c>
      <c r="I7344" s="2">
        <f>'[1]2025年已发货'!I:I</f>
        <v>13990276572</v>
      </c>
      <c r="J7344" s="2" vm="1" t="e">
        <f>_xlfn._xlws.FILTER(辅助信息!D:D,辅助信息!G:G=G7344)</f>
        <v>#VALUE!</v>
      </c>
    </row>
    <row r="7345" spans="1:10">
      <c r="A7345" s="2" t="str">
        <f>'[1]2025年已发货'!A:A</f>
        <v>德胜</v>
      </c>
      <c r="B7345" s="2" t="str">
        <f>'[1]2025年已发货'!B:B</f>
        <v>螺纹钢</v>
      </c>
      <c r="C7345" s="2" t="str">
        <f>'[1]2025年已发货'!C:C</f>
        <v>HRB500E Φ16</v>
      </c>
      <c r="D7345" s="2" t="str">
        <f>'[1]2025年已发货'!D:D</f>
        <v>吨</v>
      </c>
      <c r="E7345" s="2">
        <f>'[1]2025年已发货'!E:E</f>
        <v>10</v>
      </c>
      <c r="F7345" s="4">
        <f>'[1]2025年已发货'!F:F</f>
        <v>45919</v>
      </c>
      <c r="G7345" s="2" t="str">
        <f>'[1]2025年已发货'!G:G</f>
        <v>(华西乐山）-四川省乐山市市中区苏稽镇校地共建产教融合基地建设项目二标段</v>
      </c>
      <c r="H7345" s="2" t="str">
        <f>'[1]2025年已发货'!H:H</f>
        <v>彭江涛</v>
      </c>
      <c r="I7345" s="2">
        <f>'[1]2025年已发货'!I:I</f>
        <v>13990276572</v>
      </c>
      <c r="J7345" s="2" vm="1" t="e">
        <f>_xlfn._xlws.FILTER(辅助信息!D:D,辅助信息!G:G=G7345)</f>
        <v>#VALUE!</v>
      </c>
    </row>
    <row r="7346" spans="1:10">
      <c r="A7346" s="2" t="str">
        <f>'[1]2025年已发货'!A:A</f>
        <v>德胜</v>
      </c>
      <c r="B7346" s="2" t="str">
        <f>'[1]2025年已发货'!B:B</f>
        <v>螺纹钢</v>
      </c>
      <c r="C7346" s="2" t="str">
        <f>'[1]2025年已发货'!C:C</f>
        <v>HRB500E Φ18</v>
      </c>
      <c r="D7346" s="2" t="str">
        <f>'[1]2025年已发货'!D:D</f>
        <v>吨</v>
      </c>
      <c r="E7346" s="2">
        <f>'[1]2025年已发货'!E:E</f>
        <v>18</v>
      </c>
      <c r="F7346" s="4">
        <f>'[1]2025年已发货'!F:F</f>
        <v>45919</v>
      </c>
      <c r="G7346" s="2" t="str">
        <f>'[1]2025年已发货'!G:G</f>
        <v>(华西乐山）-四川省乐山市市中区苏稽镇校地共建产教融合基地建设项目二标段</v>
      </c>
      <c r="H7346" s="2" t="str">
        <f>'[1]2025年已发货'!H:H</f>
        <v>彭江涛</v>
      </c>
      <c r="I7346" s="2">
        <f>'[1]2025年已发货'!I:I</f>
        <v>13990276572</v>
      </c>
      <c r="J7346" s="2" vm="1" t="e">
        <f>_xlfn._xlws.FILTER(辅助信息!D:D,辅助信息!G:G=G7346)</f>
        <v>#VALUE!</v>
      </c>
    </row>
    <row r="7347" spans="1:10">
      <c r="A7347" s="2" t="str">
        <f>'[1]2025年已发货'!A:A</f>
        <v>德胜</v>
      </c>
      <c r="B7347" s="2" t="str">
        <f>'[1]2025年已发货'!B:B</f>
        <v>螺纹钢</v>
      </c>
      <c r="C7347" s="2" t="str">
        <f>'[1]2025年已发货'!C:C</f>
        <v>HRB500E Φ20</v>
      </c>
      <c r="D7347" s="2" t="str">
        <f>'[1]2025年已发货'!D:D</f>
        <v>吨</v>
      </c>
      <c r="E7347" s="2">
        <f>'[1]2025年已发货'!E:E</f>
        <v>15</v>
      </c>
      <c r="F7347" s="4">
        <f>'[1]2025年已发货'!F:F</f>
        <v>45919</v>
      </c>
      <c r="G7347" s="2" t="str">
        <f>'[1]2025年已发货'!G:G</f>
        <v>(华西乐山）-四川省乐山市市中区苏稽镇校地共建产教融合基地建设项目二标段</v>
      </c>
      <c r="H7347" s="2" t="str">
        <f>'[1]2025年已发货'!H:H</f>
        <v>彭江涛</v>
      </c>
      <c r="I7347" s="2">
        <f>'[1]2025年已发货'!I:I</f>
        <v>13990276572</v>
      </c>
      <c r="J7347" s="2" vm="1" t="e">
        <f>_xlfn._xlws.FILTER(辅助信息!D:D,辅助信息!G:G=G7347)</f>
        <v>#VALUE!</v>
      </c>
    </row>
    <row r="7348" spans="1:10">
      <c r="A7348" s="2" t="str">
        <f>'[1]2025年已发货'!A:A</f>
        <v>德胜</v>
      </c>
      <c r="B7348" s="2" t="str">
        <f>'[1]2025年已发货'!B:B</f>
        <v>螺纹钢</v>
      </c>
      <c r="C7348" s="2" t="str">
        <f>'[1]2025年已发货'!C:C</f>
        <v>HRB500E Φ22 12m</v>
      </c>
      <c r="D7348" s="2" t="str">
        <f>'[1]2025年已发货'!D:D</f>
        <v>吨</v>
      </c>
      <c r="E7348" s="2">
        <f>'[1]2025年已发货'!E:E</f>
        <v>16</v>
      </c>
      <c r="F7348" s="4">
        <f>'[1]2025年已发货'!F:F</f>
        <v>45919</v>
      </c>
      <c r="G7348" s="2" t="str">
        <f>'[1]2025年已发货'!G:G</f>
        <v>(华西乐山）-四川省乐山市市中区苏稽镇校地共建产教融合基地建设项目二标段</v>
      </c>
      <c r="H7348" s="2" t="str">
        <f>'[1]2025年已发货'!H:H</f>
        <v>彭江涛</v>
      </c>
      <c r="I7348" s="2">
        <f>'[1]2025年已发货'!I:I</f>
        <v>13990276572</v>
      </c>
      <c r="J7348" s="2" vm="1" t="e">
        <f>_xlfn._xlws.FILTER(辅助信息!D:D,辅助信息!G:G=G7348)</f>
        <v>#VALUE!</v>
      </c>
    </row>
    <row r="7349" spans="1:10">
      <c r="A7349" s="2" t="str">
        <f>'[1]2025年已发货'!A:A</f>
        <v>德胜</v>
      </c>
      <c r="B7349" s="2" t="str">
        <f>'[1]2025年已发货'!B:B</f>
        <v>螺纹钢</v>
      </c>
      <c r="C7349" s="2" t="str">
        <f>'[1]2025年已发货'!C:C</f>
        <v>HRB400E Φ12 9m</v>
      </c>
      <c r="D7349" s="2" t="str">
        <f>'[1]2025年已发货'!D:D</f>
        <v>吨</v>
      </c>
      <c r="E7349" s="2">
        <f>'[1]2025年已发货'!E:E</f>
        <v>18</v>
      </c>
      <c r="F7349" s="4">
        <f>'[1]2025年已发货'!F:F</f>
        <v>45919</v>
      </c>
      <c r="G7349" s="2" t="str">
        <f>'[1]2025年已发货'!G:G</f>
        <v>(宜宾兴港三江新区长江工业园保障性租赁住房建设项目-土建)四川省宜宾市翠屏区永善路南段宜宾市三江新区长江工业园区</v>
      </c>
      <c r="H7349" s="2" t="str">
        <f>'[1]2025年已发货'!H:H</f>
        <v>赵元虎</v>
      </c>
      <c r="I7349" s="2">
        <f>'[1]2025年已发货'!I:I</f>
        <v>13684167136</v>
      </c>
      <c r="J7349" s="2" t="str">
        <f>_xlfn._xlws.FILTER(辅助信息!D:D,辅助信息!G:G=G7349)</f>
        <v>宜宾兴港三江新区长江工业园建设项目</v>
      </c>
    </row>
    <row r="7350" spans="1:10">
      <c r="A7350" s="2" t="str">
        <f>'[1]2025年已发货'!A:A</f>
        <v>德胜</v>
      </c>
      <c r="B7350" s="2" t="str">
        <f>'[1]2025年已发货'!B:B</f>
        <v>螺纹钢</v>
      </c>
      <c r="C7350" s="2" t="str">
        <f>'[1]2025年已发货'!C:C</f>
        <v>HRB400E Φ14 9m</v>
      </c>
      <c r="D7350" s="2" t="str">
        <f>'[1]2025年已发货'!D:D</f>
        <v>吨</v>
      </c>
      <c r="E7350" s="2">
        <f>'[1]2025年已发货'!E:E</f>
        <v>35</v>
      </c>
      <c r="F7350" s="4">
        <f>'[1]2025年已发货'!F:F</f>
        <v>45919</v>
      </c>
      <c r="G7350" s="2" t="str">
        <f>'[1]2025年已发货'!G:G</f>
        <v>(宜宾兴港三江新区长江工业园保障性租赁住房建设项目-土建)四川省宜宾市翠屏区永善路南段宜宾市三江新区长江工业园区</v>
      </c>
      <c r="H7350" s="2" t="str">
        <f>'[1]2025年已发货'!H:H</f>
        <v>赵元虎</v>
      </c>
      <c r="I7350" s="2">
        <f>'[1]2025年已发货'!I:I</f>
        <v>13684167136</v>
      </c>
      <c r="J7350" s="2" t="str">
        <f>_xlfn._xlws.FILTER(辅助信息!D:D,辅助信息!G:G=G7350)</f>
        <v>宜宾兴港三江新区长江工业园建设项目</v>
      </c>
    </row>
    <row r="7351" spans="1:10">
      <c r="A7351" s="2" t="str">
        <f>'[1]2025年已发货'!A:A</f>
        <v>德胜</v>
      </c>
      <c r="B7351" s="2" t="str">
        <f>'[1]2025年已发货'!B:B</f>
        <v>螺纹钢</v>
      </c>
      <c r="C7351" s="2" t="str">
        <f>'[1]2025年已发货'!C:C</f>
        <v>HRB400E Φ18 9m</v>
      </c>
      <c r="D7351" s="2" t="str">
        <f>'[1]2025年已发货'!D:D</f>
        <v>吨</v>
      </c>
      <c r="E7351" s="2">
        <f>'[1]2025年已发货'!E:E</f>
        <v>15</v>
      </c>
      <c r="F7351" s="4">
        <f>'[1]2025年已发货'!F:F</f>
        <v>45919</v>
      </c>
      <c r="G7351" s="2" t="str">
        <f>'[1]2025年已发货'!G:G</f>
        <v>(宜宾兴港三江新区长江工业园保障性租赁住房建设项目-土建)四川省宜宾市翠屏区永善路南段宜宾市三江新区长江工业园区</v>
      </c>
      <c r="H7351" s="2" t="str">
        <f>'[1]2025年已发货'!H:H</f>
        <v>赵元虎</v>
      </c>
      <c r="I7351" s="2">
        <f>'[1]2025年已发货'!I:I</f>
        <v>13684167136</v>
      </c>
      <c r="J7351" s="2" t="str">
        <f>_xlfn._xlws.FILTER(辅助信息!D:D,辅助信息!G:G=G7351)</f>
        <v>宜宾兴港三江新区长江工业园建设项目</v>
      </c>
    </row>
    <row r="7352" spans="1:10">
      <c r="A7352" s="2" t="str">
        <f>'[1]2025年已发货'!A:A</f>
        <v>润耀</v>
      </c>
      <c r="B7352" s="2" t="str">
        <f>'[1]2025年已发货'!B:B</f>
        <v>盘螺</v>
      </c>
      <c r="C7352" s="2" t="str">
        <f>'[1]2025年已发货'!C:C</f>
        <v>HRB400E Φ12</v>
      </c>
      <c r="D7352" s="2" t="str">
        <f>'[1]2025年已发货'!D:D</f>
        <v>吨</v>
      </c>
      <c r="E7352" s="2">
        <f>'[1]2025年已发货'!E:E</f>
        <v>10</v>
      </c>
      <c r="F7352" s="4">
        <f>'[1]2025年已发货'!F:F</f>
        <v>45919</v>
      </c>
      <c r="G7352" s="2" t="str">
        <f>'[1]2025年已发货'!G:G</f>
        <v>（华西简阳西城嘉苑）四川省成都市简阳市简城街道高屋村</v>
      </c>
      <c r="H7352" s="2" t="str">
        <f>'[1]2025年已发货'!H:H</f>
        <v>张瀚镭</v>
      </c>
      <c r="I7352" s="2">
        <f>'[1]2025年已发货'!I:I</f>
        <v>15884666220</v>
      </c>
      <c r="J7352" s="2" t="str">
        <f>_xlfn._xlws.FILTER(辅助信息!D:D,辅助信息!G:G=G7352)</f>
        <v>华西简阳西城嘉苑</v>
      </c>
    </row>
    <row r="7353" spans="1:10">
      <c r="A7353" s="2" t="str">
        <f>'[1]2025年已发货'!A:A</f>
        <v>润耀</v>
      </c>
      <c r="B7353" s="2" t="str">
        <f>'[1]2025年已发货'!B:B</f>
        <v>螺纹钢</v>
      </c>
      <c r="C7353" s="2" t="str">
        <f>'[1]2025年已发货'!C:C</f>
        <v>HRB400E Φ20 9m</v>
      </c>
      <c r="D7353" s="2" t="str">
        <f>'[1]2025年已发货'!D:D</f>
        <v>吨</v>
      </c>
      <c r="E7353" s="2">
        <f>'[1]2025年已发货'!E:E</f>
        <v>15</v>
      </c>
      <c r="F7353" s="4">
        <f>'[1]2025年已发货'!F:F</f>
        <v>45919</v>
      </c>
      <c r="G7353" s="2" t="str">
        <f>'[1]2025年已发货'!G:G</f>
        <v>（华西简阳西城嘉苑）四川省成都市简阳市简城街道高屋村</v>
      </c>
      <c r="H7353" s="2" t="str">
        <f>'[1]2025年已发货'!H:H</f>
        <v>张瀚镭</v>
      </c>
      <c r="I7353" s="2">
        <f>'[1]2025年已发货'!I:I</f>
        <v>15884666220</v>
      </c>
      <c r="J7353" s="2" t="str">
        <f>_xlfn._xlws.FILTER(辅助信息!D:D,辅助信息!G:G=G7353)</f>
        <v>华西简阳西城嘉苑</v>
      </c>
    </row>
    <row r="7354" spans="1:10">
      <c r="A7354" s="2" t="str">
        <f>'[1]2025年已发货'!A:A</f>
        <v>润耀</v>
      </c>
      <c r="B7354" s="2" t="str">
        <f>'[1]2025年已发货'!B:B</f>
        <v>螺纹钢</v>
      </c>
      <c r="C7354" s="2" t="str">
        <f>'[1]2025年已发货'!C:C</f>
        <v>HRB500E Φ25</v>
      </c>
      <c r="D7354" s="2" t="str">
        <f>'[1]2025年已发货'!D:D</f>
        <v>吨</v>
      </c>
      <c r="E7354" s="2">
        <f>'[1]2025年已发货'!E:E</f>
        <v>10</v>
      </c>
      <c r="F7354" s="4">
        <f>'[1]2025年已发货'!F:F</f>
        <v>45919</v>
      </c>
      <c r="G7354" s="2" t="str">
        <f>'[1]2025年已发货'!G:G</f>
        <v>（华西简阳西城嘉苑）四川省成都市简阳市简城街道高屋村</v>
      </c>
      <c r="H7354" s="2" t="str">
        <f>'[1]2025年已发货'!H:H</f>
        <v>张瀚镭</v>
      </c>
      <c r="I7354" s="2">
        <f>'[1]2025年已发货'!I:I</f>
        <v>15884666220</v>
      </c>
      <c r="J7354" s="2" t="str">
        <f>_xlfn._xlws.FILTER(辅助信息!D:D,辅助信息!G:G=G7354)</f>
        <v>华西简阳西城嘉苑</v>
      </c>
    </row>
    <row r="7355" spans="1:10">
      <c r="A7355" s="2" t="str">
        <f>'[1]2025年已发货'!A:A</f>
        <v>润耀</v>
      </c>
      <c r="B7355" s="2" t="str">
        <f>'[1]2025年已发货'!B:B</f>
        <v>螺纹钢</v>
      </c>
      <c r="C7355" s="2" t="str">
        <f>'[1]2025年已发货'!C:C</f>
        <v>HRB400E Φ20 9m</v>
      </c>
      <c r="D7355" s="2" t="str">
        <f>'[1]2025年已发货'!D:D</f>
        <v>吨</v>
      </c>
      <c r="E7355" s="2">
        <f>'[1]2025年已发货'!E:E</f>
        <v>10</v>
      </c>
      <c r="F7355" s="4">
        <f>'[1]2025年已发货'!F:F</f>
        <v>45919</v>
      </c>
      <c r="G7355" s="2" t="str">
        <f>'[1]2025年已发货'!G:G</f>
        <v>(宜宾兴港三江新区长江工业园保障性租赁住房建设项目-土建)四川省宜宾市翠屏区永善路南段宜宾市三江新区长江工业园区</v>
      </c>
      <c r="H7355" s="2" t="str">
        <f>'[1]2025年已发货'!H:H</f>
        <v>赵元虎</v>
      </c>
      <c r="I7355" s="2">
        <f>'[1]2025年已发货'!I:I</f>
        <v>13684167136</v>
      </c>
      <c r="J7355" s="2" t="str">
        <f>_xlfn._xlws.FILTER(辅助信息!D:D,辅助信息!G:G=G7355)</f>
        <v>宜宾兴港三江新区长江工业园建设项目</v>
      </c>
    </row>
    <row r="7356" spans="1:10">
      <c r="A7356" s="2" t="str">
        <f>'[1]2025年已发货'!A:A</f>
        <v>润耀</v>
      </c>
      <c r="B7356" s="2" t="str">
        <f>'[1]2025年已发货'!B:B</f>
        <v>螺纹钢</v>
      </c>
      <c r="C7356" s="2" t="str">
        <f>'[1]2025年已发货'!C:C</f>
        <v>HRB400E Φ22 9m</v>
      </c>
      <c r="D7356" s="2" t="str">
        <f>'[1]2025年已发货'!D:D</f>
        <v>吨</v>
      </c>
      <c r="E7356" s="2">
        <f>'[1]2025年已发货'!E:E</f>
        <v>10</v>
      </c>
      <c r="F7356" s="4">
        <f>'[1]2025年已发货'!F:F</f>
        <v>45919</v>
      </c>
      <c r="G7356" s="2" t="str">
        <f>'[1]2025年已发货'!G:G</f>
        <v>(宜宾兴港三江新区长江工业园保障性租赁住房建设项目-土建)四川省宜宾市翠屏区永善路南段宜宾市三江新区长江工业园区</v>
      </c>
      <c r="H7356" s="2" t="str">
        <f>'[1]2025年已发货'!H:H</f>
        <v>赵元虎</v>
      </c>
      <c r="I7356" s="2">
        <f>'[1]2025年已发货'!I:I</f>
        <v>13684167136</v>
      </c>
      <c r="J7356" s="2" t="str">
        <f>_xlfn._xlws.FILTER(辅助信息!D:D,辅助信息!G:G=G7356)</f>
        <v>宜宾兴港三江新区长江工业园建设项目</v>
      </c>
    </row>
    <row r="7357" spans="1:10">
      <c r="A7357" s="2" t="str">
        <f>'[1]2025年已发货'!A:A</f>
        <v>润耀</v>
      </c>
      <c r="B7357" s="2" t="str">
        <f>'[1]2025年已发货'!B:B</f>
        <v>螺纹钢</v>
      </c>
      <c r="C7357" s="2" t="str">
        <f>'[1]2025年已发货'!C:C</f>
        <v>HRB400E Φ25 9m</v>
      </c>
      <c r="D7357" s="2" t="str">
        <f>'[1]2025年已发货'!D:D</f>
        <v>吨</v>
      </c>
      <c r="E7357" s="2">
        <f>'[1]2025年已发货'!E:E</f>
        <v>10</v>
      </c>
      <c r="F7357" s="4">
        <f>'[1]2025年已发货'!F:F</f>
        <v>45919</v>
      </c>
      <c r="G7357" s="2" t="str">
        <f>'[1]2025年已发货'!G:G</f>
        <v>(宜宾兴港三江新区长江工业园保障性租赁住房建设项目-土建)四川省宜宾市翠屏区永善路南段宜宾市三江新区长江工业园区</v>
      </c>
      <c r="H7357" s="2" t="str">
        <f>'[1]2025年已发货'!H:H</f>
        <v>赵元虎</v>
      </c>
      <c r="I7357" s="2">
        <f>'[1]2025年已发货'!I:I</f>
        <v>13684167136</v>
      </c>
      <c r="J7357" s="2" t="str">
        <f>_xlfn._xlws.FILTER(辅助信息!D:D,辅助信息!G:G=G7357)</f>
        <v>宜宾兴港三江新区长江工业园建设项目</v>
      </c>
    </row>
    <row r="7358" spans="1:10">
      <c r="A7358" s="2" t="str">
        <f>'[1]2025年已发货'!A:A</f>
        <v>润耀</v>
      </c>
      <c r="B7358" s="2" t="str">
        <f>'[1]2025年已发货'!B:B</f>
        <v>盘螺</v>
      </c>
      <c r="C7358" s="2" t="str">
        <f>'[1]2025年已发货'!C:C</f>
        <v>HRB400E Φ12</v>
      </c>
      <c r="D7358" s="2" t="str">
        <f>'[1]2025年已发货'!D:D</f>
        <v>吨</v>
      </c>
      <c r="E7358" s="2">
        <f>'[1]2025年已发货'!E:E</f>
        <v>2.5</v>
      </c>
      <c r="F7358" s="4">
        <f>'[1]2025年已发货'!F:F</f>
        <v>45919</v>
      </c>
      <c r="G7358" s="2" t="str">
        <f>'[1]2025年已发货'!G:G</f>
        <v>(宜宾兴港三江新区长江工业园保障性租赁住房建设项目-土建)四川省宜宾市翠屏区永善路南段宜宾市三江新区长江工业园区</v>
      </c>
      <c r="H7358" s="2" t="str">
        <f>'[1]2025年已发货'!H:H</f>
        <v>赵元虎</v>
      </c>
      <c r="I7358" s="2">
        <f>'[1]2025年已发货'!I:I</f>
        <v>13684167136</v>
      </c>
      <c r="J7358" s="2" t="str">
        <f>_xlfn._xlws.FILTER(辅助信息!D:D,辅助信息!G:G=G7358)</f>
        <v>宜宾兴港三江新区长江工业园建设项目</v>
      </c>
    </row>
    <row r="7359" spans="1:10">
      <c r="A7359" s="2" t="str">
        <f>'[1]2025年已发货'!A:A</f>
        <v>润耀</v>
      </c>
      <c r="B7359" s="2" t="str">
        <f>'[1]2025年已发货'!B:B</f>
        <v>盘螺</v>
      </c>
      <c r="C7359" s="2" t="str">
        <f>'[1]2025年已发货'!C:C</f>
        <v>HRB400E Φ6</v>
      </c>
      <c r="D7359" s="2" t="str">
        <f>'[1]2025年已发货'!D:D</f>
        <v>吨</v>
      </c>
      <c r="E7359" s="2">
        <f>'[1]2025年已发货'!E:E</f>
        <v>4</v>
      </c>
      <c r="F7359" s="4">
        <f>'[1]2025年已发货'!F:F</f>
        <v>45919</v>
      </c>
      <c r="G7359" s="2" t="str">
        <f>'[1]2025年已发货'!G:G</f>
        <v>(宜宾兴港三江新区长江工业园保障性租赁住房建设项目-土建)四川省宜宾市翠屏区永善路南段宜宾市三江新区长江工业园区</v>
      </c>
      <c r="H7359" s="2" t="str">
        <f>'[1]2025年已发货'!H:H</f>
        <v>赵元虎</v>
      </c>
      <c r="I7359" s="2">
        <f>'[1]2025年已发货'!I:I</f>
        <v>13684167136</v>
      </c>
      <c r="J7359" s="2" t="str">
        <f>_xlfn._xlws.FILTER(辅助信息!D:D,辅助信息!G:G=G7359)</f>
        <v>宜宾兴港三江新区长江工业园建设项目</v>
      </c>
    </row>
    <row r="7360" spans="1:10">
      <c r="A7360" s="2" t="str">
        <f>'[1]2025年已发货'!A:A</f>
        <v>德胜</v>
      </c>
      <c r="B7360" s="2" t="str">
        <f>'[1]2025年已发货'!B:B</f>
        <v>螺纹钢</v>
      </c>
      <c r="C7360" s="2" t="str">
        <f>'[1]2025年已发货'!C:C</f>
        <v>HRB500E Φ18</v>
      </c>
      <c r="D7360" s="2" t="str">
        <f>'[1]2025年已发货'!D:D</f>
        <v>吨</v>
      </c>
      <c r="E7360" s="2">
        <f>'[1]2025年已发货'!E:E</f>
        <v>5</v>
      </c>
      <c r="F7360" s="4">
        <f>'[1]2025年已发货'!F:F</f>
        <v>45919</v>
      </c>
      <c r="G7360" s="2" t="str">
        <f>'[1]2025年已发货'!G:G</f>
        <v>（华西乐山）-四川省乐山市市中区苏稽镇周山嘴校地共建产教融合基地建设项目一标段</v>
      </c>
      <c r="H7360" s="2" t="str">
        <f>'[1]2025年已发货'!H:H</f>
        <v>范增云</v>
      </c>
      <c r="I7360" s="2">
        <f>'[1]2025年已发货'!I:I</f>
        <v>13668153241</v>
      </c>
      <c r="J7360" s="2" vm="1" t="e">
        <f>_xlfn._xlws.FILTER(辅助信息!D:D,辅助信息!G:G=G7360)</f>
        <v>#VALUE!</v>
      </c>
    </row>
    <row r="7361" spans="1:10">
      <c r="A7361" s="2" t="str">
        <f>'[1]2025年已发货'!A:A</f>
        <v>德胜</v>
      </c>
      <c r="B7361" s="2" t="str">
        <f>'[1]2025年已发货'!B:B</f>
        <v>螺纹钢</v>
      </c>
      <c r="C7361" s="2" t="str">
        <f>'[1]2025年已发货'!C:C</f>
        <v>HRB500E Φ22</v>
      </c>
      <c r="D7361" s="2" t="str">
        <f>'[1]2025年已发货'!D:D</f>
        <v>吨</v>
      </c>
      <c r="E7361" s="2">
        <f>'[1]2025年已发货'!E:E</f>
        <v>5</v>
      </c>
      <c r="F7361" s="4">
        <f>'[1]2025年已发货'!F:F</f>
        <v>45919</v>
      </c>
      <c r="G7361" s="2" t="str">
        <f>'[1]2025年已发货'!G:G</f>
        <v>（华西乐山）-四川省乐山市市中区苏稽镇周山嘴校地共建产教融合基地建设项目一标段</v>
      </c>
      <c r="H7361" s="2" t="str">
        <f>'[1]2025年已发货'!H:H</f>
        <v>范增云</v>
      </c>
      <c r="I7361" s="2">
        <f>'[1]2025年已发货'!I:I</f>
        <v>13668153241</v>
      </c>
      <c r="J7361" s="2" vm="1" t="e">
        <f>_xlfn._xlws.FILTER(辅助信息!D:D,辅助信息!G:G=G7361)</f>
        <v>#VALUE!</v>
      </c>
    </row>
    <row r="7362" spans="1:10">
      <c r="A7362" s="2" t="str">
        <f>'[1]2025年已发货'!A:A</f>
        <v>德胜</v>
      </c>
      <c r="B7362" s="2" t="str">
        <f>'[1]2025年已发货'!B:B</f>
        <v>螺纹钢</v>
      </c>
      <c r="C7362" s="2" t="str">
        <f>'[1]2025年已发货'!C:C</f>
        <v>HRB500E Φ28</v>
      </c>
      <c r="D7362" s="2" t="str">
        <f>'[1]2025年已发货'!D:D</f>
        <v>吨</v>
      </c>
      <c r="E7362" s="2">
        <f>'[1]2025年已发货'!E:E</f>
        <v>5</v>
      </c>
      <c r="F7362" s="4">
        <f>'[1]2025年已发货'!F:F</f>
        <v>45919</v>
      </c>
      <c r="G7362" s="2" t="str">
        <f>'[1]2025年已发货'!G:G</f>
        <v>（华西乐山）-四川省乐山市市中区苏稽镇周山嘴校地共建产教融合基地建设项目一标段</v>
      </c>
      <c r="H7362" s="2" t="str">
        <f>'[1]2025年已发货'!H:H</f>
        <v>范增云</v>
      </c>
      <c r="I7362" s="2">
        <f>'[1]2025年已发货'!I:I</f>
        <v>13668153241</v>
      </c>
      <c r="J7362" s="2" vm="1" t="e">
        <f>_xlfn._xlws.FILTER(辅助信息!D:D,辅助信息!G:G=G7362)</f>
        <v>#VALUE!</v>
      </c>
    </row>
    <row r="7363" spans="1:10">
      <c r="A7363" s="2" t="str">
        <f>'[1]2025年已发货'!A:A</f>
        <v>德胜</v>
      </c>
      <c r="B7363" s="2" t="str">
        <f>'[1]2025年已发货'!B:B</f>
        <v>螺纹钢</v>
      </c>
      <c r="C7363" s="2" t="str">
        <f>'[1]2025年已发货'!C:C</f>
        <v>HRB500E Φ25</v>
      </c>
      <c r="D7363" s="2" t="str">
        <f>'[1]2025年已发货'!D:D</f>
        <v>吨</v>
      </c>
      <c r="E7363" s="2">
        <f>'[1]2025年已发货'!E:E</f>
        <v>20</v>
      </c>
      <c r="F7363" s="4">
        <f>'[1]2025年已发货'!F:F</f>
        <v>45919</v>
      </c>
      <c r="G7363" s="2" t="str">
        <f>'[1]2025年已发货'!G:G</f>
        <v>（华西乐山）-四川省乐山市市中区苏稽镇周山嘴校地共建产教融合基地建设项目一标段</v>
      </c>
      <c r="H7363" s="2" t="str">
        <f>'[1]2025年已发货'!H:H</f>
        <v>范增云</v>
      </c>
      <c r="I7363" s="2">
        <f>'[1]2025年已发货'!I:I</f>
        <v>13668153241</v>
      </c>
      <c r="J7363" s="2" vm="1" t="e">
        <f>_xlfn._xlws.FILTER(辅助信息!D:D,辅助信息!G:G=G7363)</f>
        <v>#VALUE!</v>
      </c>
    </row>
    <row r="7364" spans="1:10">
      <c r="A7364" s="2" t="str">
        <f>'[1]2025年已发货'!A:A</f>
        <v>钢固融</v>
      </c>
      <c r="B7364" s="2" t="str">
        <f>'[1]2025年已发货'!B:B</f>
        <v>螺纹钢</v>
      </c>
      <c r="C7364" s="2" t="str">
        <f>'[1]2025年已发货'!C:C</f>
        <v>HRB500E Φ25 12m</v>
      </c>
      <c r="D7364" s="2" t="str">
        <f>'[1]2025年已发货'!D:D</f>
        <v>吨</v>
      </c>
      <c r="E7364" s="2">
        <f>'[1]2025年已发货'!E:E</f>
        <v>15</v>
      </c>
      <c r="F7364" s="4">
        <f>'[1]2025年已发货'!F:F</f>
        <v>45919</v>
      </c>
      <c r="G7364" s="2" t="str">
        <f>'[1]2025年已发货'!G:G</f>
        <v>（华西乐山）-四川省乐山市市中区苏稽镇周山嘴校地共建产教融合基地建设项目一标段</v>
      </c>
      <c r="H7364" s="2" t="str">
        <f>'[1]2025年已发货'!H:H</f>
        <v>范增云</v>
      </c>
      <c r="I7364" s="2">
        <f>'[1]2025年已发货'!I:I</f>
        <v>13668153241</v>
      </c>
      <c r="J7364" s="2" vm="1" t="e">
        <f>_xlfn._xlws.FILTER(辅助信息!D:D,辅助信息!G:G=G7364)</f>
        <v>#VALUE!</v>
      </c>
    </row>
    <row r="7365" spans="1:10">
      <c r="A7365" s="2" t="str">
        <f>'[1]2025年已发货'!A:A</f>
        <v>钢固融</v>
      </c>
      <c r="B7365" s="2" t="str">
        <f>'[1]2025年已发货'!B:B</f>
        <v>螺纹钢</v>
      </c>
      <c r="C7365" s="2" t="str">
        <f>'[1]2025年已发货'!C:C</f>
        <v>HRB500E Φ25</v>
      </c>
      <c r="D7365" s="2" t="str">
        <f>'[1]2025年已发货'!D:D</f>
        <v>吨</v>
      </c>
      <c r="E7365" s="2">
        <f>'[1]2025年已发货'!E:E</f>
        <v>10</v>
      </c>
      <c r="F7365" s="4">
        <f>'[1]2025年已发货'!F:F</f>
        <v>45919</v>
      </c>
      <c r="G7365" s="2" t="str">
        <f>'[1]2025年已发货'!G:G</f>
        <v>（华西乐山）-四川省乐山市市中区苏稽镇周山嘴校地共建产教融合基地建设项目一标段</v>
      </c>
      <c r="H7365" s="2" t="str">
        <f>'[1]2025年已发货'!H:H</f>
        <v>范增云</v>
      </c>
      <c r="I7365" s="2">
        <f>'[1]2025年已发货'!I:I</f>
        <v>13668153241</v>
      </c>
      <c r="J7365" s="2" vm="1" t="e">
        <f>_xlfn._xlws.FILTER(辅助信息!D:D,辅助信息!G:G=G7365)</f>
        <v>#VALUE!</v>
      </c>
    </row>
    <row r="7366" spans="1:10">
      <c r="A7366" s="2" t="str">
        <f>'[1]2025年已发货'!A:A</f>
        <v>钢固融</v>
      </c>
      <c r="B7366" s="2" t="str">
        <f>'[1]2025年已发货'!B:B</f>
        <v>盘螺</v>
      </c>
      <c r="C7366" s="2" t="str">
        <f>'[1]2025年已发货'!C:C</f>
        <v>HRB400E Φ10</v>
      </c>
      <c r="D7366" s="2" t="str">
        <f>'[1]2025年已发货'!D:D</f>
        <v>吨</v>
      </c>
      <c r="E7366" s="2">
        <f>'[1]2025年已发货'!E:E</f>
        <v>10</v>
      </c>
      <c r="F7366" s="4">
        <f>'[1]2025年已发货'!F:F</f>
        <v>45919</v>
      </c>
      <c r="G7366" s="2" t="str">
        <f>'[1]2025年已发货'!G:G</f>
        <v>（华西乐山）-四川省乐山市市中区苏稽镇周山嘴校地共建产教融合基地建设项目一标段</v>
      </c>
      <c r="H7366" s="2" t="str">
        <f>'[1]2025年已发货'!H:H</f>
        <v>范增云</v>
      </c>
      <c r="I7366" s="2">
        <f>'[1]2025年已发货'!I:I</f>
        <v>13668153241</v>
      </c>
      <c r="J7366" s="2" vm="1" t="e">
        <f>_xlfn._xlws.FILTER(辅助信息!D:D,辅助信息!G:G=G7366)</f>
        <v>#VALUE!</v>
      </c>
    </row>
    <row r="7367" spans="1:10">
      <c r="A7367" s="2" t="str">
        <f>'[1]2025年已发货'!A:A</f>
        <v>润耀</v>
      </c>
      <c r="B7367" s="2" t="str">
        <f>'[1]2025年已发货'!B:B</f>
        <v>螺纹钢</v>
      </c>
      <c r="C7367" s="2" t="str">
        <f>'[1]2025年已发货'!C:C</f>
        <v>HRB400EФ12*12m</v>
      </c>
      <c r="D7367" s="2" t="str">
        <f>'[1]2025年已发货'!D:D</f>
        <v>吨</v>
      </c>
      <c r="E7367" s="2">
        <f>'[1]2025年已发货'!E:E</f>
        <v>70</v>
      </c>
      <c r="F7367" s="4">
        <f>'[1]2025年已发货'!F:F</f>
        <v>45920</v>
      </c>
      <c r="G7367" s="2" t="str">
        <f>'[1]2025年已发货'!G:G</f>
        <v>（中铁六局呼和公司康新高速TJ4-2标）四川省甘孜藏族自治州康定市新都桥镇东俄罗三村中建八局搅拌站旁</v>
      </c>
      <c r="H7367" s="2" t="str">
        <f>'[1]2025年已发货'!H:H</f>
        <v>许文刚</v>
      </c>
      <c r="I7367" s="2">
        <f>'[1]2025年已发货'!I:I</f>
        <v>15848808186</v>
      </c>
      <c r="J7367" s="2" vm="1" t="e">
        <f>_xlfn._xlws.FILTER(辅助信息!D:D,辅助信息!G:G=G7367)</f>
        <v>#VALUE!</v>
      </c>
    </row>
    <row r="7368" spans="1:10">
      <c r="A7368" s="2" t="str">
        <f>'[1]2025年已发货'!A:A</f>
        <v>德胜恒嘉</v>
      </c>
      <c r="B7368" s="2" t="str">
        <f>'[1]2025年已发货'!B:B</f>
        <v>螺纹钢</v>
      </c>
      <c r="C7368" s="2" t="str">
        <f>'[1]2025年已发货'!C:C</f>
        <v>HRB400EФ12*9m</v>
      </c>
      <c r="D7368" s="2" t="str">
        <f>'[1]2025年已发货'!D:D</f>
        <v>吨</v>
      </c>
      <c r="E7368" s="2">
        <f>'[1]2025年已发货'!E:E</f>
        <v>70</v>
      </c>
      <c r="F7368" s="4">
        <f>'[1]2025年已发货'!F:F</f>
        <v>45920</v>
      </c>
      <c r="G7368" s="2" t="str">
        <f>'[1]2025年已发货'!G:G</f>
        <v>（中铁六局呼和公司康新高速TJ4-2标）四川省甘孜藏族自治州康定市新都桥镇东俄罗三村中建八局搅拌站旁</v>
      </c>
      <c r="H7368" s="2" t="str">
        <f>'[1]2025年已发货'!H:H</f>
        <v>许文刚</v>
      </c>
      <c r="I7368" s="2">
        <f>'[1]2025年已发货'!I:I</f>
        <v>15848808186</v>
      </c>
      <c r="J7368" s="2" vm="1" t="e">
        <f>_xlfn._xlws.FILTER(辅助信息!D:D,辅助信息!G:G=G7368)</f>
        <v>#VALUE!</v>
      </c>
    </row>
    <row r="7369" spans="1:10">
      <c r="A7369" s="2" t="str">
        <f>'[1]2025年已发货'!A:A</f>
        <v>德胜恒嘉</v>
      </c>
      <c r="B7369" s="2" t="str">
        <f>'[1]2025年已发货'!B:B</f>
        <v>螺纹钢</v>
      </c>
      <c r="C7369" s="2" t="str">
        <f>'[1]2025年已发货'!C:C</f>
        <v>HRB400EФ14*9m</v>
      </c>
      <c r="D7369" s="2" t="str">
        <f>'[1]2025年已发货'!D:D</f>
        <v>吨</v>
      </c>
      <c r="E7369" s="2">
        <f>'[1]2025年已发货'!E:E</f>
        <v>35</v>
      </c>
      <c r="F7369" s="4">
        <f>'[1]2025年已发货'!F:F</f>
        <v>45920</v>
      </c>
      <c r="G7369" s="2" t="str">
        <f>'[1]2025年已发货'!G:G</f>
        <v>（中铁六局呼和公司康新高速TJ4-2标）四川省甘孜藏族自治州康定市新都桥镇东俄罗三村中建八局搅拌站旁</v>
      </c>
      <c r="H7369" s="2" t="str">
        <f>'[1]2025年已发货'!H:H</f>
        <v>许文刚</v>
      </c>
      <c r="I7369" s="2">
        <f>'[1]2025年已发货'!I:I</f>
        <v>15848808186</v>
      </c>
      <c r="J7369" s="2" vm="1" t="e">
        <f>_xlfn._xlws.FILTER(辅助信息!D:D,辅助信息!G:G=G7369)</f>
        <v>#VALUE!</v>
      </c>
    </row>
    <row r="7370" spans="1:10">
      <c r="A7370" s="2" t="str">
        <f>'[1]2025年已发货'!A:A</f>
        <v>德胜恒嘉</v>
      </c>
      <c r="B7370" s="2" t="str">
        <f>'[1]2025年已发货'!B:B</f>
        <v>螺纹钢</v>
      </c>
      <c r="C7370" s="2" t="str">
        <f>'[1]2025年已发货'!C:C</f>
        <v>HRB400EФ16*9m</v>
      </c>
      <c r="D7370" s="2" t="str">
        <f>'[1]2025年已发货'!D:D</f>
        <v>吨</v>
      </c>
      <c r="E7370" s="2">
        <f>'[1]2025年已发货'!E:E</f>
        <v>35</v>
      </c>
      <c r="F7370" s="4">
        <f>'[1]2025年已发货'!F:F</f>
        <v>45920</v>
      </c>
      <c r="G7370" s="2" t="str">
        <f>'[1]2025年已发货'!G:G</f>
        <v>（中铁六局呼和公司康新高速TJ4-2标）四川省甘孜藏族自治州康定市新都桥镇东俄罗三村中建八局搅拌站旁</v>
      </c>
      <c r="H7370" s="2" t="str">
        <f>'[1]2025年已发货'!H:H</f>
        <v>许文刚</v>
      </c>
      <c r="I7370" s="2">
        <f>'[1]2025年已发货'!I:I</f>
        <v>15848808186</v>
      </c>
      <c r="J7370" s="2" vm="1" t="e">
        <f>_xlfn._xlws.FILTER(辅助信息!D:D,辅助信息!G:G=G7370)</f>
        <v>#VALUE!</v>
      </c>
    </row>
    <row r="7371" spans="1:10">
      <c r="A7371" s="2" t="str">
        <f>'[1]2025年已发货'!A:A</f>
        <v>德胜恒嘉</v>
      </c>
      <c r="B7371" s="2" t="str">
        <f>'[1]2025年已发货'!B:B</f>
        <v>螺纹钢</v>
      </c>
      <c r="C7371" s="2" t="str">
        <f>'[1]2025年已发货'!C:C</f>
        <v>HRB400EФ22*9m</v>
      </c>
      <c r="D7371" s="2" t="str">
        <f>'[1]2025年已发货'!D:D</f>
        <v>吨</v>
      </c>
      <c r="E7371" s="2">
        <f>'[1]2025年已发货'!E:E</f>
        <v>35</v>
      </c>
      <c r="F7371" s="4">
        <f>'[1]2025年已发货'!F:F</f>
        <v>45920</v>
      </c>
      <c r="G7371" s="2" t="str">
        <f>'[1]2025年已发货'!G:G</f>
        <v>（中铁六局呼和公司康新高速TJ4-2标）四川省甘孜藏族自治州康定市新都桥镇东俄罗三村中建八局搅拌站旁</v>
      </c>
      <c r="H7371" s="2" t="str">
        <f>'[1]2025年已发货'!H:H</f>
        <v>许文刚</v>
      </c>
      <c r="I7371" s="2">
        <f>'[1]2025年已发货'!I:I</f>
        <v>15848808186</v>
      </c>
      <c r="J7371" s="2" vm="1" t="e">
        <f>_xlfn._xlws.FILTER(辅助信息!D:D,辅助信息!G:G=G7371)</f>
        <v>#VALUE!</v>
      </c>
    </row>
    <row r="7372" spans="1:10">
      <c r="A7372" s="2" t="str">
        <f>'[1]2025年已发货'!A:A</f>
        <v>德胜恒嘉</v>
      </c>
      <c r="B7372" s="2" t="str">
        <f>'[1]2025年已发货'!B:B</f>
        <v>螺纹钢</v>
      </c>
      <c r="C7372" s="2" t="str">
        <f>'[1]2025年已发货'!C:C</f>
        <v>HRB500EФ22*9m</v>
      </c>
      <c r="D7372" s="2" t="str">
        <f>'[1]2025年已发货'!D:D</f>
        <v>吨</v>
      </c>
      <c r="E7372" s="2">
        <f>'[1]2025年已发货'!E:E</f>
        <v>70</v>
      </c>
      <c r="F7372" s="4">
        <f>'[1]2025年已发货'!F:F</f>
        <v>45920</v>
      </c>
      <c r="G7372" s="2" t="str">
        <f>'[1]2025年已发货'!G:G</f>
        <v>（中铁六局呼和公司康新高速TJ4-2标）四川省甘孜藏族自治州康定市新都桥镇东俄罗三村中建八局搅拌站旁</v>
      </c>
      <c r="H7372" s="2" t="str">
        <f>'[1]2025年已发货'!H:H</f>
        <v>许文刚</v>
      </c>
      <c r="I7372" s="2">
        <f>'[1]2025年已发货'!I:I</f>
        <v>15848808186</v>
      </c>
      <c r="J7372" s="2" vm="1" t="e">
        <f>_xlfn._xlws.FILTER(辅助信息!D:D,辅助信息!G:G=G7372)</f>
        <v>#VALUE!</v>
      </c>
    </row>
    <row r="7373" spans="1:10">
      <c r="A7373" s="2" t="str">
        <f>'[1]2025年已发货'!A:A</f>
        <v>德胜恒嘉</v>
      </c>
      <c r="B7373" s="2" t="str">
        <f>'[1]2025年已发货'!B:B</f>
        <v>螺纹钢</v>
      </c>
      <c r="C7373" s="2" t="str">
        <f>'[1]2025年已发货'!C:C</f>
        <v>HRB400EФ22*9m</v>
      </c>
      <c r="D7373" s="2" t="str">
        <f>'[1]2025年已发货'!D:D</f>
        <v>吨</v>
      </c>
      <c r="E7373" s="2">
        <f>'[1]2025年已发货'!E:E</f>
        <v>35</v>
      </c>
      <c r="F7373" s="4">
        <f>'[1]2025年已发货'!F:F</f>
        <v>45920</v>
      </c>
      <c r="G7373" s="2" t="str">
        <f>'[1]2025年已发货'!G:G</f>
        <v>（中铁一局四公司康新高速TJ1-1标康定隧道）四川省甘孜州康定市榆林街道甘孜州博物馆旁</v>
      </c>
      <c r="H7373" s="2" t="str">
        <f>'[1]2025年已发货'!H:H</f>
        <v>王永强</v>
      </c>
      <c r="I7373" s="2">
        <f>'[1]2025年已发货'!I:I</f>
        <v>15929204416</v>
      </c>
      <c r="J7373" s="2" vm="1" t="e">
        <f>_xlfn._xlws.FILTER(辅助信息!D:D,辅助信息!G:G=G7373)</f>
        <v>#VALUE!</v>
      </c>
    </row>
    <row r="7374" spans="1:10">
      <c r="A7374" s="2" t="str">
        <f>'[1]2025年已发货'!A:A</f>
        <v>泸钢</v>
      </c>
      <c r="B7374" s="2" t="str">
        <f>'[1]2025年已发货'!B:B</f>
        <v>盘螺</v>
      </c>
      <c r="C7374" s="2" t="str">
        <f>'[1]2025年已发货'!C:C</f>
        <v>HRB400E Φ8</v>
      </c>
      <c r="D7374" s="2" t="str">
        <f>'[1]2025年已发货'!D:D</f>
        <v>吨</v>
      </c>
      <c r="E7374" s="2">
        <f>'[1]2025年已发货'!E:E</f>
        <v>17.5</v>
      </c>
      <c r="F7374" s="4">
        <f>'[1]2025年已发货'!F:F</f>
        <v>45920</v>
      </c>
      <c r="G7374" s="2" t="str">
        <f>'[1]2025年已发货'!G:G</f>
        <v>(宜宾兴港三江新区长江工业园保障性租赁住房建设项目-土建)四川省宜宾市翠屏区永善路南段宜宾市三江新区长江工业园区</v>
      </c>
      <c r="H7374" s="2" t="str">
        <f>'[1]2025年已发货'!H:H</f>
        <v>赵元虎</v>
      </c>
      <c r="I7374" s="2">
        <f>'[1]2025年已发货'!I:I</f>
        <v>13684167136</v>
      </c>
      <c r="J7374" s="2" t="str">
        <f>_xlfn._xlws.FILTER(辅助信息!D:D,辅助信息!G:G=G7374)</f>
        <v>宜宾兴港三江新区长江工业园建设项目</v>
      </c>
    </row>
    <row r="7375" spans="1:10">
      <c r="A7375" s="2" t="str">
        <f>'[1]2025年已发货'!A:A</f>
        <v>泸钢</v>
      </c>
      <c r="B7375" s="2" t="str">
        <f>'[1]2025年已发货'!B:B</f>
        <v>盘螺</v>
      </c>
      <c r="C7375" s="2" t="str">
        <f>'[1]2025年已发货'!C:C</f>
        <v>HRB400E Φ10</v>
      </c>
      <c r="D7375" s="2" t="str">
        <f>'[1]2025年已发货'!D:D</f>
        <v>吨</v>
      </c>
      <c r="E7375" s="2">
        <f>'[1]2025年已发货'!E:E</f>
        <v>17.5</v>
      </c>
      <c r="F7375" s="4">
        <f>'[1]2025年已发货'!F:F</f>
        <v>45920</v>
      </c>
      <c r="G7375" s="2" t="str">
        <f>'[1]2025年已发货'!G:G</f>
        <v>(宜宾兴港三江新区长江工业园保障性租赁住房建设项目-土建)四川省宜宾市翠屏区永善路南段宜宾市三江新区长江工业园区</v>
      </c>
      <c r="H7375" s="2" t="str">
        <f>'[1]2025年已发货'!H:H</f>
        <v>赵元虎</v>
      </c>
      <c r="I7375" s="2">
        <f>'[1]2025年已发货'!I:I</f>
        <v>13684167136</v>
      </c>
      <c r="J7375" s="2" t="str">
        <f>_xlfn._xlws.FILTER(辅助信息!D:D,辅助信息!G:G=G7375)</f>
        <v>宜宾兴港三江新区长江工业园建设项目</v>
      </c>
    </row>
    <row r="7376" spans="1:10">
      <c r="A7376" s="2" t="str">
        <f>'[1]2025年已发货'!A:A</f>
        <v>德胜</v>
      </c>
      <c r="B7376" s="2" t="str">
        <f>'[1]2025年已发货'!B:B</f>
        <v>螺纹钢</v>
      </c>
      <c r="C7376" s="2" t="str">
        <f>'[1]2025年已发货'!C:C</f>
        <v>HRB400E Φ28×9米</v>
      </c>
      <c r="D7376" s="2" t="str">
        <f>'[1]2025年已发货'!D:D</f>
        <v>吨</v>
      </c>
      <c r="E7376" s="2">
        <f>'[1]2025年已发货'!E:E</f>
        <v>35</v>
      </c>
      <c r="F7376" s="4">
        <f>'[1]2025年已发货'!F:F</f>
        <v>45921</v>
      </c>
      <c r="G7376" s="2" t="str">
        <f>'[1]2025年已发货'!G:G</f>
        <v>（自永1标八局二分公司钢筋棚）四川省自贡市大安区牛佛镇</v>
      </c>
      <c r="H7376" s="2" t="str">
        <f>'[1]2025年已发货'!H:H</f>
        <v>王君杰</v>
      </c>
      <c r="I7376" s="2">
        <f>'[1]2025年已发货'!I:I</f>
        <v>18919619850</v>
      </c>
      <c r="J7376" s="2" vm="1" t="e">
        <f>_xlfn._xlws.FILTER(辅助信息!D:D,辅助信息!G:G=G7376)</f>
        <v>#VALUE!</v>
      </c>
    </row>
    <row r="7377" spans="1:10">
      <c r="A7377" s="2" t="str">
        <f>'[1]2025年已发货'!A:A</f>
        <v>德胜</v>
      </c>
      <c r="B7377" s="2" t="str">
        <f>'[1]2025年已发货'!B:B</f>
        <v>螺纹钢</v>
      </c>
      <c r="C7377" s="2" t="str">
        <f>'[1]2025年已发货'!C:C</f>
        <v>HRB400E Φ16×9米</v>
      </c>
      <c r="D7377" s="2" t="str">
        <f>'[1]2025年已发货'!D:D</f>
        <v>吨</v>
      </c>
      <c r="E7377" s="2">
        <f>'[1]2025年已发货'!E:E</f>
        <v>35</v>
      </c>
      <c r="F7377" s="4">
        <f>'[1]2025年已发货'!F:F</f>
        <v>45921</v>
      </c>
      <c r="G7377" s="2" t="str">
        <f>'[1]2025年已发货'!G:G</f>
        <v>（自永1标八局二分公司钢筋棚）四川省自贡市大安区牛佛镇</v>
      </c>
      <c r="H7377" s="2" t="str">
        <f>'[1]2025年已发货'!H:H</f>
        <v>王君杰</v>
      </c>
      <c r="I7377" s="2">
        <f>'[1]2025年已发货'!I:I</f>
        <v>18919619850</v>
      </c>
      <c r="J7377" s="2" vm="1" t="e">
        <f>_xlfn._xlws.FILTER(辅助信息!D:D,辅助信息!G:G=G7377)</f>
        <v>#VALUE!</v>
      </c>
    </row>
    <row r="7378" spans="1:10">
      <c r="A7378" s="2" t="str">
        <f>'[1]2025年已发货'!A:A</f>
        <v>德胜</v>
      </c>
      <c r="B7378" s="2" t="str">
        <f>'[1]2025年已发货'!B:B</f>
        <v>螺纹钢</v>
      </c>
      <c r="C7378" s="2" t="str">
        <f>'[1]2025年已发货'!C:C</f>
        <v>HRB400EФ28*9m</v>
      </c>
      <c r="D7378" s="2" t="str">
        <f>'[1]2025年已发货'!D:D</f>
        <v>吨</v>
      </c>
      <c r="E7378" s="2">
        <f>'[1]2025年已发货'!E:E</f>
        <v>179.5</v>
      </c>
      <c r="F7378" s="4">
        <f>'[1]2025年已发货'!F:F</f>
        <v>45921</v>
      </c>
      <c r="G7378" s="2" t="str">
        <f>'[1]2025年已发货'!G:G</f>
        <v>（成铁西物-成都地铁5号线项目）成都市武侯区天府一街与昆华路交叉口成铁工程总承包公司川大路项目部</v>
      </c>
      <c r="H7378" s="2" t="str">
        <f>'[1]2025年已发货'!H:H</f>
        <v>黄永福</v>
      </c>
      <c r="I7378" s="2" t="str">
        <f>'[1]2025年已发货'!I:I</f>
        <v>15982823571</v>
      </c>
      <c r="J7378" s="2" vm="1" t="e">
        <f>_xlfn._xlws.FILTER(辅助信息!D:D,辅助信息!G:G=G7378)</f>
        <v>#VALUE!</v>
      </c>
    </row>
    <row r="7379" spans="1:10">
      <c r="A7379" s="2" t="str">
        <f>'[1]2025年已发货'!A:A</f>
        <v>德胜</v>
      </c>
      <c r="B7379" s="2" t="str">
        <f>'[1]2025年已发货'!B:B</f>
        <v>螺纹钢</v>
      </c>
      <c r="C7379" s="2" t="str">
        <f>'[1]2025年已发货'!C:C</f>
        <v>HRB400E 16mm*9米</v>
      </c>
      <c r="D7379" s="2" t="str">
        <f>'[1]2025年已发货'!D:D</f>
        <v>吨</v>
      </c>
      <c r="E7379" s="2">
        <f>'[1]2025年已发货'!E:E</f>
        <v>35</v>
      </c>
      <c r="F7379" s="4">
        <f>'[1]2025年已发货'!F:F</f>
        <v>45921</v>
      </c>
      <c r="G7379" s="2" t="str">
        <f>'[1]2025年已发货'!G:G</f>
        <v>（中铁十局-资乐高速4标）四川省眉山市仁寿县彰加镇促进村中铁十局2#钢筋厂</v>
      </c>
      <c r="H7379" s="2" t="str">
        <f>'[1]2025年已发货'!H:H</f>
        <v>杨飞</v>
      </c>
      <c r="I7379" s="2">
        <f>'[1]2025年已发货'!I:I</f>
        <v>15667998777</v>
      </c>
      <c r="J7379" s="2" vm="1" t="e">
        <f>_xlfn._xlws.FILTER(辅助信息!D:D,辅助信息!G:G=G7379)</f>
        <v>#VALUE!</v>
      </c>
    </row>
    <row r="7380" spans="1:10">
      <c r="A7380" s="2" t="str">
        <f>'[1]2025年已发货'!A:A</f>
        <v>德胜</v>
      </c>
      <c r="B7380" s="2" t="str">
        <f>'[1]2025年已发货'!B:B</f>
        <v>螺纹钢</v>
      </c>
      <c r="C7380" s="2" t="str">
        <f>'[1]2025年已发货'!C:C</f>
        <v>HRB400E 25mm*9米</v>
      </c>
      <c r="D7380" s="2" t="str">
        <f>'[1]2025年已发货'!D:D</f>
        <v>吨</v>
      </c>
      <c r="E7380" s="2">
        <f>'[1]2025年已发货'!E:E</f>
        <v>35</v>
      </c>
      <c r="F7380" s="4">
        <f>'[1]2025年已发货'!F:F</f>
        <v>45921</v>
      </c>
      <c r="G7380" s="2" t="str">
        <f>'[1]2025年已发货'!G:G</f>
        <v>（中铁十局-资乐高速4标）四川省眉山市仁寿县彰加镇促进村中铁十局2#钢筋厂</v>
      </c>
      <c r="H7380" s="2" t="str">
        <f>'[1]2025年已发货'!H:H</f>
        <v>杨飞</v>
      </c>
      <c r="I7380" s="2">
        <f>'[1]2025年已发货'!I:I</f>
        <v>15667998777</v>
      </c>
      <c r="J7380" s="2" vm="1" t="e">
        <f>_xlfn._xlws.FILTER(辅助信息!D:D,辅助信息!G:G=G7380)</f>
        <v>#VALUE!</v>
      </c>
    </row>
    <row r="7381" spans="1:10">
      <c r="A7381" s="2" t="str">
        <f>'[1]2025年已发货'!A:A</f>
        <v>德胜</v>
      </c>
      <c r="B7381" s="2" t="str">
        <f>'[1]2025年已发货'!B:B</f>
        <v>螺纹钢</v>
      </c>
      <c r="C7381" s="2" t="str">
        <f>'[1]2025年已发货'!C:C</f>
        <v>HRB400E 28mm*9米</v>
      </c>
      <c r="D7381" s="2" t="str">
        <f>'[1]2025年已发货'!D:D</f>
        <v>吨</v>
      </c>
      <c r="E7381" s="2">
        <f>'[1]2025年已发货'!E:E</f>
        <v>35</v>
      </c>
      <c r="F7381" s="4">
        <f>'[1]2025年已发货'!F:F</f>
        <v>45921</v>
      </c>
      <c r="G7381" s="2" t="str">
        <f>'[1]2025年已发货'!G:G</f>
        <v>（中铁十局-资乐高速4标）四川省眉山市仁寿县彰加镇促进村中铁十局2#钢筋厂</v>
      </c>
      <c r="H7381" s="2" t="str">
        <f>'[1]2025年已发货'!H:H</f>
        <v>杨飞</v>
      </c>
      <c r="I7381" s="2">
        <f>'[1]2025年已发货'!I:I</f>
        <v>15667998777</v>
      </c>
      <c r="J7381" s="2" vm="1" t="e">
        <f>_xlfn._xlws.FILTER(辅助信息!D:D,辅助信息!G:G=G7381)</f>
        <v>#VALUE!</v>
      </c>
    </row>
    <row r="7382" spans="1:10">
      <c r="A7382" s="2" t="str">
        <f>'[1]2025年已发货'!A:A</f>
        <v>润耀</v>
      </c>
      <c r="B7382" s="2" t="str">
        <f>'[1]2025年已发货'!B:B</f>
        <v>盘螺</v>
      </c>
      <c r="C7382" s="2" t="str">
        <f>'[1]2025年已发货'!C:C</f>
        <v>HRB400E Φ6</v>
      </c>
      <c r="D7382" s="2" t="str">
        <f>'[1]2025年已发货'!D:D</f>
        <v>吨</v>
      </c>
      <c r="E7382" s="2">
        <f>'[1]2025年已发货'!E:E</f>
        <v>9</v>
      </c>
      <c r="F7382" s="4">
        <f>'[1]2025年已发货'!F:F</f>
        <v>45921</v>
      </c>
      <c r="G7382" s="2" t="str">
        <f>'[1]2025年已发货'!G:G</f>
        <v>（五局新津tod项目）成都市新津区旭辉天府未来城南(华金路南)</v>
      </c>
      <c r="H7382" s="2" t="str">
        <f>'[1]2025年已发货'!H:H</f>
        <v>李霜</v>
      </c>
      <c r="I7382" s="2">
        <f>'[1]2025年已发货'!I:I</f>
        <v>18785086540</v>
      </c>
      <c r="J7382" s="2" vm="1" t="e">
        <f>_xlfn._xlws.FILTER(辅助信息!D:D,辅助信息!G:G=G7382)</f>
        <v>#VALUE!</v>
      </c>
    </row>
    <row r="7383" spans="1:10">
      <c r="A7383" s="2" t="str">
        <f>'[1]2025年已发货'!A:A</f>
        <v>润耀</v>
      </c>
      <c r="B7383" s="2" t="str">
        <f>'[1]2025年已发货'!B:B</f>
        <v>盘螺</v>
      </c>
      <c r="C7383" s="2" t="str">
        <f>'[1]2025年已发货'!C:C</f>
        <v>HRB400E Φ8</v>
      </c>
      <c r="D7383" s="2" t="str">
        <f>'[1]2025年已发货'!D:D</f>
        <v>吨</v>
      </c>
      <c r="E7383" s="2">
        <f>'[1]2025年已发货'!E:E</f>
        <v>20</v>
      </c>
      <c r="F7383" s="4">
        <f>'[1]2025年已发货'!F:F</f>
        <v>45921</v>
      </c>
      <c r="G7383" s="2" t="str">
        <f>'[1]2025年已发货'!G:G</f>
        <v>（五局新津tod项目）成都市新津区旭辉天府未来城南(华金路南)</v>
      </c>
      <c r="H7383" s="2" t="str">
        <f>'[1]2025年已发货'!H:H</f>
        <v>李霜</v>
      </c>
      <c r="I7383" s="2">
        <f>'[1]2025年已发货'!I:I</f>
        <v>18785086540</v>
      </c>
      <c r="J7383" s="2" vm="1" t="e">
        <f>_xlfn._xlws.FILTER(辅助信息!D:D,辅助信息!G:G=G7383)</f>
        <v>#VALUE!</v>
      </c>
    </row>
    <row r="7384" spans="1:10">
      <c r="A7384" s="2" t="str">
        <f>'[1]2025年已发货'!A:A</f>
        <v>润耀</v>
      </c>
      <c r="B7384" s="2" t="str">
        <f>'[1]2025年已发货'!B:B</f>
        <v>盘螺</v>
      </c>
      <c r="C7384" s="2" t="str">
        <f>'[1]2025年已发货'!C:C</f>
        <v>HRB400E Φ10</v>
      </c>
      <c r="D7384" s="2" t="str">
        <f>'[1]2025年已发货'!D:D</f>
        <v>吨</v>
      </c>
      <c r="E7384" s="2">
        <f>'[1]2025年已发货'!E:E</f>
        <v>6</v>
      </c>
      <c r="F7384" s="4">
        <f>'[1]2025年已发货'!F:F</f>
        <v>45921</v>
      </c>
      <c r="G7384" s="2" t="str">
        <f>'[1]2025年已发货'!G:G</f>
        <v>（五局新津tod项目）成都市新津区旭辉天府未来城南(华金路南)</v>
      </c>
      <c r="H7384" s="2" t="str">
        <f>'[1]2025年已发货'!H:H</f>
        <v>李霜</v>
      </c>
      <c r="I7384" s="2">
        <f>'[1]2025年已发货'!I:I</f>
        <v>18785086540</v>
      </c>
      <c r="J7384" s="2" vm="1" t="e">
        <f>_xlfn._xlws.FILTER(辅助信息!D:D,辅助信息!G:G=G7384)</f>
        <v>#VALUE!</v>
      </c>
    </row>
    <row r="7385" spans="1:10">
      <c r="A7385" s="2" t="str">
        <f>'[1]2025年已发货'!A:A</f>
        <v>德胜</v>
      </c>
      <c r="B7385" s="2" t="str">
        <f>'[1]2025年已发货'!B:B</f>
        <v>螺纹钢</v>
      </c>
      <c r="C7385" s="2" t="str">
        <f>'[1]2025年已发货'!C:C</f>
        <v>HRB400E Φ18 9m</v>
      </c>
      <c r="D7385" s="2" t="str">
        <f>'[1]2025年已发货'!D:D</f>
        <v>吨</v>
      </c>
      <c r="E7385" s="2">
        <f>'[1]2025年已发货'!E:E</f>
        <v>35</v>
      </c>
      <c r="F7385" s="4">
        <f>'[1]2025年已发货'!F:F</f>
        <v>45921</v>
      </c>
      <c r="G7385" s="2" t="str">
        <f>'[1]2025年已发货'!G:G</f>
        <v>（五局新津tod项目）成都市新津区旭辉天府未来城南(华金路南)</v>
      </c>
      <c r="H7385" s="2" t="str">
        <f>'[1]2025年已发货'!H:H</f>
        <v>李霜</v>
      </c>
      <c r="I7385" s="2">
        <f>'[1]2025年已发货'!I:I</f>
        <v>18785086540</v>
      </c>
      <c r="J7385" s="2" vm="1" t="e">
        <f>_xlfn._xlws.FILTER(辅助信息!D:D,辅助信息!G:G=G7385)</f>
        <v>#VALUE!</v>
      </c>
    </row>
    <row r="7386" spans="1:10">
      <c r="A7386" s="2" t="str">
        <f>'[1]2025年已发货'!A:A</f>
        <v>润耀</v>
      </c>
      <c r="B7386" s="2" t="str">
        <f>'[1]2025年已发货'!B:B</f>
        <v>盘螺</v>
      </c>
      <c r="C7386" s="2" t="str">
        <f>'[1]2025年已发货'!C:C</f>
        <v>HRB400E Φ8</v>
      </c>
      <c r="D7386" s="2" t="str">
        <f>'[1]2025年已发货'!D:D</f>
        <v>吨</v>
      </c>
      <c r="E7386" s="2">
        <f>'[1]2025年已发货'!E:E</f>
        <v>6</v>
      </c>
      <c r="F7386" s="4">
        <f>'[1]2025年已发货'!F:F</f>
        <v>45921</v>
      </c>
      <c r="G7386" s="2" t="str">
        <f>'[1]2025年已发货'!G:G</f>
        <v>（五局建筑温江tod项目）罗欣安若维他药业(成都)有限公司南94米温江区海发路附近</v>
      </c>
      <c r="H7386" s="2" t="str">
        <f>'[1]2025年已发货'!H:H</f>
        <v>冉勇</v>
      </c>
      <c r="I7386" s="2">
        <f>'[1]2025年已发货'!I:I</f>
        <v>18108243927</v>
      </c>
      <c r="J7386" s="2" vm="1" t="e">
        <f>_xlfn._xlws.FILTER(辅助信息!D:D,辅助信息!G:G=G7386)</f>
        <v>#VALUE!</v>
      </c>
    </row>
    <row r="7387" spans="1:10">
      <c r="A7387" s="2" t="str">
        <f>'[1]2025年已发货'!A:A</f>
        <v>润耀</v>
      </c>
      <c r="B7387" s="2" t="str">
        <f>'[1]2025年已发货'!B:B</f>
        <v>盘螺</v>
      </c>
      <c r="C7387" s="2" t="str">
        <f>'[1]2025年已发货'!C:C</f>
        <v>HRB400E Φ10</v>
      </c>
      <c r="D7387" s="2" t="str">
        <f>'[1]2025年已发货'!D:D</f>
        <v>吨</v>
      </c>
      <c r="E7387" s="2">
        <f>'[1]2025年已发货'!E:E</f>
        <v>18</v>
      </c>
      <c r="F7387" s="4">
        <f>'[1]2025年已发货'!F:F</f>
        <v>45921</v>
      </c>
      <c r="G7387" s="2" t="str">
        <f>'[1]2025年已发货'!G:G</f>
        <v>（五局建筑温江tod项目）罗欣安若维他药业(成都)有限公司南94米温江区海发路附近</v>
      </c>
      <c r="H7387" s="2" t="str">
        <f>'[1]2025年已发货'!H:H</f>
        <v>冉勇</v>
      </c>
      <c r="I7387" s="2">
        <f>'[1]2025年已发货'!I:I</f>
        <v>18108243927</v>
      </c>
      <c r="J7387" s="2" vm="1" t="e">
        <f>_xlfn._xlws.FILTER(辅助信息!D:D,辅助信息!G:G=G7387)</f>
        <v>#VALUE!</v>
      </c>
    </row>
    <row r="7388" spans="1:10">
      <c r="A7388" s="2" t="str">
        <f>'[1]2025年已发货'!A:A</f>
        <v>润耀</v>
      </c>
      <c r="B7388" s="2" t="str">
        <f>'[1]2025年已发货'!B:B</f>
        <v>螺纹钢</v>
      </c>
      <c r="C7388" s="2" t="str">
        <f>'[1]2025年已发货'!C:C</f>
        <v>HRB400E Φ14 9m</v>
      </c>
      <c r="D7388" s="2" t="str">
        <f>'[1]2025年已发货'!D:D</f>
        <v>吨</v>
      </c>
      <c r="E7388" s="2">
        <f>'[1]2025年已发货'!E:E</f>
        <v>2.5</v>
      </c>
      <c r="F7388" s="4">
        <f>'[1]2025年已发货'!F:F</f>
        <v>45921</v>
      </c>
      <c r="G7388" s="2" t="str">
        <f>'[1]2025年已发货'!G:G</f>
        <v>（五局建筑温江tod项目）罗欣安若维他药业(成都)有限公司南94米温江区海发路附近</v>
      </c>
      <c r="H7388" s="2" t="str">
        <f>'[1]2025年已发货'!H:H</f>
        <v>冉勇</v>
      </c>
      <c r="I7388" s="2">
        <f>'[1]2025年已发货'!I:I</f>
        <v>18108243927</v>
      </c>
      <c r="J7388" s="2" vm="1" t="e">
        <f>_xlfn._xlws.FILTER(辅助信息!D:D,辅助信息!G:G=G7388)</f>
        <v>#VALUE!</v>
      </c>
    </row>
    <row r="7389" spans="1:10">
      <c r="A7389" s="2" t="str">
        <f>'[1]2025年已发货'!A:A</f>
        <v>润耀</v>
      </c>
      <c r="B7389" s="2" t="str">
        <f>'[1]2025年已发货'!B:B</f>
        <v>螺纹钢</v>
      </c>
      <c r="C7389" s="2" t="str">
        <f>'[1]2025年已发货'!C:C</f>
        <v>HRB400E Φ20 9m</v>
      </c>
      <c r="D7389" s="2" t="str">
        <f>'[1]2025年已发货'!D:D</f>
        <v>吨</v>
      </c>
      <c r="E7389" s="2">
        <f>'[1]2025年已发货'!E:E</f>
        <v>5</v>
      </c>
      <c r="F7389" s="4">
        <f>'[1]2025年已发货'!F:F</f>
        <v>45921</v>
      </c>
      <c r="G7389" s="2" t="str">
        <f>'[1]2025年已发货'!G:G</f>
        <v>（五局建筑温江tod项目）罗欣安若维他药业(成都)有限公司南94米温江区海发路附近</v>
      </c>
      <c r="H7389" s="2" t="str">
        <f>'[1]2025年已发货'!H:H</f>
        <v>冉勇</v>
      </c>
      <c r="I7389" s="2">
        <f>'[1]2025年已发货'!I:I</f>
        <v>18108243927</v>
      </c>
      <c r="J7389" s="2" vm="1" t="e">
        <f>_xlfn._xlws.FILTER(辅助信息!D:D,辅助信息!G:G=G7389)</f>
        <v>#VALUE!</v>
      </c>
    </row>
    <row r="7390" spans="1:10">
      <c r="A7390" s="2" t="str">
        <f>'[1]2025年已发货'!A:A</f>
        <v>润耀</v>
      </c>
      <c r="B7390" s="2" t="str">
        <f>'[1]2025年已发货'!B:B</f>
        <v>螺纹钢</v>
      </c>
      <c r="C7390" s="2" t="str">
        <f>'[1]2025年已发货'!C:C</f>
        <v>HRB400E Φ25 9m</v>
      </c>
      <c r="D7390" s="2" t="str">
        <f>'[1]2025年已发货'!D:D</f>
        <v>吨</v>
      </c>
      <c r="E7390" s="2">
        <f>'[1]2025年已发货'!E:E</f>
        <v>2.5</v>
      </c>
      <c r="F7390" s="4">
        <f>'[1]2025年已发货'!F:F</f>
        <v>45921</v>
      </c>
      <c r="G7390" s="2" t="str">
        <f>'[1]2025年已发货'!G:G</f>
        <v>（五局建筑温江tod项目）罗欣安若维他药业(成都)有限公司南94米温江区海发路附近</v>
      </c>
      <c r="H7390" s="2" t="str">
        <f>'[1]2025年已发货'!H:H</f>
        <v>冉勇</v>
      </c>
      <c r="I7390" s="2">
        <f>'[1]2025年已发货'!I:I</f>
        <v>18108243927</v>
      </c>
      <c r="J7390" s="2" vm="1" t="e">
        <f>_xlfn._xlws.FILTER(辅助信息!D:D,辅助信息!G:G=G7390)</f>
        <v>#VALUE!</v>
      </c>
    </row>
    <row r="7391" spans="1:10">
      <c r="A7391" s="2" t="str">
        <f>'[1]2025年已发货'!A:A</f>
        <v>鑫泉</v>
      </c>
      <c r="B7391" s="2" t="str">
        <f>'[1]2025年已发货'!B:B</f>
        <v>螺纹钢</v>
      </c>
      <c r="C7391" s="2" t="str">
        <f>'[1]2025年已发货'!C:C</f>
        <v>HRB400E Φ18 9m</v>
      </c>
      <c r="D7391" s="2" t="str">
        <f>'[1]2025年已发货'!D:D</f>
        <v>吨</v>
      </c>
      <c r="E7391" s="2">
        <f>'[1]2025年已发货'!E:E</f>
        <v>25</v>
      </c>
      <c r="F7391" s="4">
        <f>'[1]2025年已发货'!F:F</f>
        <v>45921</v>
      </c>
      <c r="G7391" s="2" t="str">
        <f>'[1]2025年已发货'!G:G</f>
        <v>(五冶建设成都国际铁路港多式联项目)四川省成都市青白江区桂平大道成都中远海运陆港多式联运有限公司</v>
      </c>
      <c r="H7391" s="2" t="str">
        <f>'[1]2025年已发货'!H:H</f>
        <v>黄勇杰</v>
      </c>
      <c r="I7391" s="2">
        <f>'[1]2025年已发货'!I:I</f>
        <v>13880580196</v>
      </c>
      <c r="J7391" s="2" t="str">
        <f>_xlfn._xlws.FILTER(辅助信息!D:D,辅助信息!G:G=G7391)</f>
        <v>五冶建设成都国际铁路港多式联项目</v>
      </c>
    </row>
    <row r="7392" spans="1:10">
      <c r="A7392" s="2" t="str">
        <f>'[1]2025年已发货'!A:A</f>
        <v>达钢</v>
      </c>
      <c r="B7392" s="2" t="str">
        <f>'[1]2025年已发货'!B:B</f>
        <v>盘螺</v>
      </c>
      <c r="C7392" s="2" t="str">
        <f>'[1]2025年已发货'!C:C</f>
        <v>HRB400E Φ12</v>
      </c>
      <c r="D7392" s="2" t="str">
        <f>'[1]2025年已发货'!D:D</f>
        <v>吨</v>
      </c>
      <c r="E7392" s="2">
        <f>'[1]2025年已发货'!E:E</f>
        <v>35</v>
      </c>
      <c r="F7392" s="4">
        <f>'[1]2025年已发货'!F:F</f>
        <v>45921</v>
      </c>
      <c r="G7392" s="2" t="str">
        <f>'[1]2025年已发货'!G:G</f>
        <v>（自永1标八局二分公司钢筋棚）四川省自贡市大安区牛佛镇</v>
      </c>
      <c r="H7392" s="2" t="str">
        <f>'[1]2025年已发货'!H:H</f>
        <v>王君杰</v>
      </c>
      <c r="I7392" s="2">
        <f>'[1]2025年已发货'!I:I</f>
        <v>18919619850</v>
      </c>
      <c r="J7392" s="2" vm="1" t="e">
        <f>_xlfn._xlws.FILTER(辅助信息!D:D,辅助信息!G:G=G7392)</f>
        <v>#VALUE!</v>
      </c>
    </row>
    <row r="7393" spans="1:10">
      <c r="A7393" s="2" t="str">
        <f>'[1]2025年已发货'!A:A</f>
        <v>达钢</v>
      </c>
      <c r="B7393" s="2" t="str">
        <f>'[1]2025年已发货'!B:B</f>
        <v>螺纹钢</v>
      </c>
      <c r="C7393" s="2" t="str">
        <f>'[1]2025年已发货'!C:C</f>
        <v>HRB400EФ12*12m</v>
      </c>
      <c r="D7393" s="2" t="str">
        <f>'[1]2025年已发货'!D:D</f>
        <v>吨</v>
      </c>
      <c r="E7393" s="2">
        <f>'[1]2025年已发货'!E:E</f>
        <v>35</v>
      </c>
      <c r="F7393" s="4">
        <f>'[1]2025年已发货'!F:F</f>
        <v>45921</v>
      </c>
      <c r="G7393" s="2" t="str">
        <f>'[1]2025年已发货'!G:G</f>
        <v>（中铁六局呼和公司康新高速TJ4-2标）四川省甘孜藏族自治州康定市新都桥镇东俄罗三村中建八局搅拌站旁</v>
      </c>
      <c r="H7393" s="2" t="str">
        <f>'[1]2025年已发货'!H:H</f>
        <v>许文刚</v>
      </c>
      <c r="I7393" s="2">
        <f>'[1]2025年已发货'!I:I</f>
        <v>15848808186</v>
      </c>
      <c r="J7393" s="2" vm="1" t="e">
        <f>_xlfn._xlws.FILTER(辅助信息!D:D,辅助信息!G:G=G7393)</f>
        <v>#VALUE!</v>
      </c>
    </row>
    <row r="7394" spans="1:10">
      <c r="A7394" s="2" t="str">
        <f>'[1]2025年已发货'!A:A</f>
        <v>钢固融</v>
      </c>
      <c r="B7394" s="2" t="str">
        <f>'[1]2025年已发货'!B:B</f>
        <v>螺纹钢</v>
      </c>
      <c r="C7394" s="2" t="str">
        <f>'[1]2025年已发货'!C:C</f>
        <v>HRB500E Φ18</v>
      </c>
      <c r="D7394" s="2" t="str">
        <f>'[1]2025年已发货'!D:D</f>
        <v>吨</v>
      </c>
      <c r="E7394" s="2">
        <f>'[1]2025年已发货'!E:E</f>
        <v>35</v>
      </c>
      <c r="F7394" s="4">
        <f>'[1]2025年已发货'!F:F</f>
        <v>45921</v>
      </c>
      <c r="G7394" s="2" t="str">
        <f>'[1]2025年已发货'!G:G</f>
        <v>（商投建工达州中医药科技园-4工区-9号楼）达州市通川区达州中医药职业学院犀牛大道北段</v>
      </c>
      <c r="H7394" s="2" t="str">
        <f>'[1]2025年已发货'!H:H</f>
        <v>张扬</v>
      </c>
      <c r="I7394" s="2">
        <f>'[1]2025年已发货'!I:I</f>
        <v>18381904567</v>
      </c>
      <c r="J7394" s="2" t="str">
        <f>_xlfn._xlws.FILTER(辅助信息!D:D,辅助信息!G:G=G7394)</f>
        <v>商投建工达州中医药科技园</v>
      </c>
    </row>
    <row r="7395" spans="1:10">
      <c r="A7395" s="2" t="str">
        <f>'[1]2025年已发货'!A:A</f>
        <v>泸钢</v>
      </c>
      <c r="B7395" s="2" t="str">
        <f>'[1]2025年已发货'!B:B</f>
        <v>盘螺</v>
      </c>
      <c r="C7395" s="2" t="str">
        <f>'[1]2025年已发货'!C:C</f>
        <v>HRB400E Φ8</v>
      </c>
      <c r="D7395" s="2" t="str">
        <f>'[1]2025年已发货'!D:D</f>
        <v>吨</v>
      </c>
      <c r="E7395" s="2">
        <f>'[1]2025年已发货'!E:E</f>
        <v>5</v>
      </c>
      <c r="F7395" s="4">
        <f>'[1]2025年已发货'!F:F</f>
        <v>45921</v>
      </c>
      <c r="G7395" s="2" t="str">
        <f>'[1]2025年已发货'!G:G</f>
        <v>(武汉电气化局成达万高铁强电项目-渠县)四川省达州市渠县渠北镇雷家湾渠县北站旁</v>
      </c>
      <c r="H7395" s="2" t="str">
        <f>'[1]2025年已发货'!H:H</f>
        <v>刘频</v>
      </c>
      <c r="I7395" s="2">
        <f>'[1]2025年已发货'!I:I</f>
        <v>18779627939</v>
      </c>
      <c r="J7395" s="2" t="str">
        <f>_xlfn._xlws.FILTER(辅助信息!D:D,辅助信息!G:G=G7395)</f>
        <v>武汉电气化局成达万高铁强电项目</v>
      </c>
    </row>
    <row r="7396" spans="1:10">
      <c r="A7396" s="2" t="str">
        <f>'[1]2025年已发货'!A:A</f>
        <v>泸钢</v>
      </c>
      <c r="B7396" s="2" t="str">
        <f>'[1]2025年已发货'!B:B</f>
        <v>螺纹钢</v>
      </c>
      <c r="C7396" s="2" t="str">
        <f>'[1]2025年已发货'!C:C</f>
        <v>HRB400E Φ18 9m</v>
      </c>
      <c r="D7396" s="2" t="str">
        <f>'[1]2025年已发货'!D:D</f>
        <v>吨</v>
      </c>
      <c r="E7396" s="2">
        <f>'[1]2025年已发货'!E:E</f>
        <v>9</v>
      </c>
      <c r="F7396" s="4">
        <f>'[1]2025年已发货'!F:F</f>
        <v>45921</v>
      </c>
      <c r="G7396" s="2" t="str">
        <f>'[1]2025年已发货'!G:G</f>
        <v>(武汉电气化局成达万高铁强电项目-渠县)四川省达州市渠县渠北镇雷家湾渠县北站旁</v>
      </c>
      <c r="H7396" s="2" t="str">
        <f>'[1]2025年已发货'!H:H</f>
        <v>刘频</v>
      </c>
      <c r="I7396" s="2">
        <f>'[1]2025年已发货'!I:I</f>
        <v>18779627939</v>
      </c>
      <c r="J7396" s="2" t="str">
        <f>_xlfn._xlws.FILTER(辅助信息!D:D,辅助信息!G:G=G7396)</f>
        <v>武汉电气化局成达万高铁强电项目</v>
      </c>
    </row>
    <row r="7397" spans="1:10">
      <c r="A7397" s="2" t="str">
        <f>'[1]2025年已发货'!A:A</f>
        <v>泸钢</v>
      </c>
      <c r="B7397" s="2" t="str">
        <f>'[1]2025年已发货'!B:B</f>
        <v>螺纹钢</v>
      </c>
      <c r="C7397" s="2" t="str">
        <f>'[1]2025年已发货'!C:C</f>
        <v>HRB400E Φ16 12m</v>
      </c>
      <c r="D7397" s="2" t="str">
        <f>'[1]2025年已发货'!D:D</f>
        <v>吨</v>
      </c>
      <c r="E7397" s="2">
        <f>'[1]2025年已发货'!E:E</f>
        <v>12</v>
      </c>
      <c r="F7397" s="4">
        <f>'[1]2025年已发货'!F:F</f>
        <v>45921</v>
      </c>
      <c r="G7397" s="2" t="str">
        <f>'[1]2025年已发货'!G:G</f>
        <v>(武汉电气化局成达万高铁强电项目-渠县)四川省达州市渠县渠北镇雷家湾渠县北站旁</v>
      </c>
      <c r="H7397" s="2" t="str">
        <f>'[1]2025年已发货'!H:H</f>
        <v>刘频</v>
      </c>
      <c r="I7397" s="2">
        <f>'[1]2025年已发货'!I:I</f>
        <v>18779627939</v>
      </c>
      <c r="J7397" s="2" t="str">
        <f>_xlfn._xlws.FILTER(辅助信息!D:D,辅助信息!G:G=G7397)</f>
        <v>武汉电气化局成达万高铁强电项目</v>
      </c>
    </row>
    <row r="7398" spans="1:10">
      <c r="A7398" s="2" t="str">
        <f>'[1]2025年已发货'!A:A</f>
        <v>泸钢</v>
      </c>
      <c r="B7398" s="2" t="str">
        <f>'[1]2025年已发货'!B:B</f>
        <v>螺纹钢</v>
      </c>
      <c r="C7398" s="2" t="str">
        <f>'[1]2025年已发货'!C:C</f>
        <v>HRB400E Φ22 12m</v>
      </c>
      <c r="D7398" s="2" t="str">
        <f>'[1]2025年已发货'!D:D</f>
        <v>吨</v>
      </c>
      <c r="E7398" s="2">
        <f>'[1]2025年已发货'!E:E</f>
        <v>9</v>
      </c>
      <c r="F7398" s="4">
        <f>'[1]2025年已发货'!F:F</f>
        <v>45921</v>
      </c>
      <c r="G7398" s="2" t="str">
        <f>'[1]2025年已发货'!G:G</f>
        <v>(武汉电气化局成达万高铁强电项目-渠县)四川省达州市渠县渠北镇雷家湾渠县北站旁</v>
      </c>
      <c r="H7398" s="2" t="str">
        <f>'[1]2025年已发货'!H:H</f>
        <v>刘频</v>
      </c>
      <c r="I7398" s="2">
        <f>'[1]2025年已发货'!I:I</f>
        <v>18779627939</v>
      </c>
      <c r="J7398" s="2" t="str">
        <f>_xlfn._xlws.FILTER(辅助信息!D:D,辅助信息!G:G=G7398)</f>
        <v>武汉电气化局成达万高铁强电项目</v>
      </c>
    </row>
    <row r="7399" spans="1:10">
      <c r="A7399" s="2" t="str">
        <f>'[1]2025年已发货'!A:A</f>
        <v>德胜</v>
      </c>
      <c r="B7399" s="2" t="str">
        <f>'[1]2025年已发货'!B:B</f>
        <v>螺纹钢</v>
      </c>
      <c r="C7399" s="2" t="str">
        <f>'[1]2025年已发货'!C:C</f>
        <v>HRB400E Φ20×12米</v>
      </c>
      <c r="D7399" s="2" t="str">
        <f>'[1]2025年已发货'!D:D</f>
        <v>吨</v>
      </c>
      <c r="E7399" s="2">
        <f>'[1]2025年已发货'!E:E</f>
        <v>10</v>
      </c>
      <c r="F7399" s="4">
        <f>'[1]2025年已发货'!F:F</f>
        <v>45922</v>
      </c>
      <c r="G7399" s="2" t="str">
        <f>'[1]2025年已发货'!G:G</f>
        <v>（自永2标九局西南分公司钢筋棚）四川省自贡市骑龙镇大湾村</v>
      </c>
      <c r="H7399" s="2" t="str">
        <f>'[1]2025年已发货'!H:H</f>
        <v>高彦彬</v>
      </c>
      <c r="I7399" s="2">
        <f>'[1]2025年已发货'!I:I</f>
        <v>13835906370</v>
      </c>
      <c r="J7399" s="2" vm="1" t="e">
        <f>_xlfn._xlws.FILTER(辅助信息!D:D,辅助信息!G:G=G7399)</f>
        <v>#VALUE!</v>
      </c>
    </row>
    <row r="7400" spans="1:10">
      <c r="A7400" s="2" t="str">
        <f>'[1]2025年已发货'!A:A</f>
        <v>德胜</v>
      </c>
      <c r="B7400" s="2" t="str">
        <f>'[1]2025年已发货'!B:B</f>
        <v>螺纹钢</v>
      </c>
      <c r="C7400" s="2" t="str">
        <f>'[1]2025年已发货'!C:C</f>
        <v>HRB400E Φ20×9米</v>
      </c>
      <c r="D7400" s="2" t="str">
        <f>'[1]2025年已发货'!D:D</f>
        <v>吨</v>
      </c>
      <c r="E7400" s="2">
        <f>'[1]2025年已发货'!E:E</f>
        <v>25</v>
      </c>
      <c r="F7400" s="4">
        <f>'[1]2025年已发货'!F:F</f>
        <v>45922</v>
      </c>
      <c r="G7400" s="2" t="str">
        <f>'[1]2025年已发货'!G:G</f>
        <v>（自永2标九局西南分公司钢筋棚）四川省自贡市骑龙镇大湾村</v>
      </c>
      <c r="H7400" s="2" t="str">
        <f>'[1]2025年已发货'!H:H</f>
        <v>高彦彬</v>
      </c>
      <c r="I7400" s="2">
        <f>'[1]2025年已发货'!I:I</f>
        <v>13835906370</v>
      </c>
      <c r="J7400" s="2" vm="1" t="e">
        <f>_xlfn._xlws.FILTER(辅助信息!D:D,辅助信息!G:G=G7400)</f>
        <v>#VALUE!</v>
      </c>
    </row>
    <row r="7401" spans="1:10">
      <c r="A7401" s="2" t="str">
        <f>'[1]2025年已发货'!A:A</f>
        <v>德胜</v>
      </c>
      <c r="B7401" s="2" t="str">
        <f>'[1]2025年已发货'!B:B</f>
        <v>螺纹钢</v>
      </c>
      <c r="C7401" s="2" t="str">
        <f>'[1]2025年已发货'!C:C</f>
        <v>HRB400E Φ32×9米</v>
      </c>
      <c r="D7401" s="2" t="str">
        <f>'[1]2025年已发货'!D:D</f>
        <v>吨</v>
      </c>
      <c r="E7401" s="2">
        <f>'[1]2025年已发货'!E:E</f>
        <v>16</v>
      </c>
      <c r="F7401" s="4">
        <f>'[1]2025年已发货'!F:F</f>
        <v>45922</v>
      </c>
      <c r="G7401" s="2" t="str">
        <f>'[1]2025年已发货'!G:G</f>
        <v>（自永高速-自永3标六局交通分公司）四川省内江市隆昌市圣灯镇自永项目3标隆昌市圣灯镇中心学校</v>
      </c>
      <c r="H7401" s="2" t="str">
        <f>'[1]2025年已发货'!H:H</f>
        <v>李工</v>
      </c>
      <c r="I7401" s="2">
        <f>'[1]2025年已发货'!I:I</f>
        <v>19212995868</v>
      </c>
      <c r="J7401" s="2" vm="1" t="e">
        <f>_xlfn._xlws.FILTER(辅助信息!D:D,辅助信息!G:G=G7401)</f>
        <v>#VALUE!</v>
      </c>
    </row>
    <row r="7402" spans="1:10">
      <c r="A7402" s="2" t="str">
        <f>'[1]2025年已发货'!A:A</f>
        <v>德胜</v>
      </c>
      <c r="B7402" s="2" t="str">
        <f>'[1]2025年已发货'!B:B</f>
        <v>螺纹钢</v>
      </c>
      <c r="C7402" s="2" t="str">
        <f>'[1]2025年已发货'!C:C</f>
        <v>HRB400E Φ20×12米</v>
      </c>
      <c r="D7402" s="2" t="str">
        <f>'[1]2025年已发货'!D:D</f>
        <v>吨</v>
      </c>
      <c r="E7402" s="2">
        <f>'[1]2025年已发货'!E:E</f>
        <v>18</v>
      </c>
      <c r="F7402" s="4">
        <f>'[1]2025年已发货'!F:F</f>
        <v>45922</v>
      </c>
      <c r="G7402" s="2" t="str">
        <f>'[1]2025年已发货'!G:G</f>
        <v>（自永高速-自永3标六局交通分公司）四川省内江市隆昌市圣灯镇自永项目3标隆昌市圣灯镇中心学校</v>
      </c>
      <c r="H7402" s="2" t="str">
        <f>'[1]2025年已发货'!H:H</f>
        <v>李工</v>
      </c>
      <c r="I7402" s="2">
        <f>'[1]2025年已发货'!I:I</f>
        <v>19212995868</v>
      </c>
      <c r="J7402" s="2" vm="1" t="e">
        <f>_xlfn._xlws.FILTER(辅助信息!D:D,辅助信息!G:G=G7402)</f>
        <v>#VALUE!</v>
      </c>
    </row>
    <row r="7403" spans="1:10">
      <c r="A7403" s="2" t="str">
        <f>'[1]2025年已发货'!A:A</f>
        <v>德胜</v>
      </c>
      <c r="B7403" s="2" t="str">
        <f>'[1]2025年已发货'!B:B</f>
        <v>螺纹钢</v>
      </c>
      <c r="C7403" s="2" t="str">
        <f>'[1]2025年已发货'!C:C</f>
        <v>HRB400E Φ12×9米</v>
      </c>
      <c r="D7403" s="2" t="str">
        <f>'[1]2025年已发货'!D:D</f>
        <v>吨</v>
      </c>
      <c r="E7403" s="2">
        <f>'[1]2025年已发货'!E:E</f>
        <v>3</v>
      </c>
      <c r="F7403" s="4">
        <f>'[1]2025年已发货'!F:F</f>
        <v>45922</v>
      </c>
      <c r="G7403" s="2" t="str">
        <f>'[1]2025年已发货'!G:G</f>
        <v>（自永高速-自永3标六局交通分公司）四川省内江市隆昌市圣灯镇自永项目3标隆昌市金额街道红光工业园区</v>
      </c>
      <c r="H7403" s="2" t="str">
        <f>'[1]2025年已发货'!H:H</f>
        <v>干建恩</v>
      </c>
      <c r="I7403" s="2">
        <f>'[1]2025年已发货'!I:I</f>
        <v>13540533213</v>
      </c>
      <c r="J7403" s="2" vm="1" t="e">
        <f>_xlfn._xlws.FILTER(辅助信息!D:D,辅助信息!G:G=G7403)</f>
        <v>#VALUE!</v>
      </c>
    </row>
    <row r="7404" spans="1:10">
      <c r="A7404" s="2" t="str">
        <f>'[1]2025年已发货'!A:A</f>
        <v>德胜</v>
      </c>
      <c r="B7404" s="2" t="str">
        <f>'[1]2025年已发货'!B:B</f>
        <v>螺纹钢</v>
      </c>
      <c r="C7404" s="2" t="str">
        <f>'[1]2025年已发货'!C:C</f>
        <v>HRB400E Φ14×9米</v>
      </c>
      <c r="D7404" s="2" t="str">
        <f>'[1]2025年已发货'!D:D</f>
        <v>吨</v>
      </c>
      <c r="E7404" s="2">
        <f>'[1]2025年已发货'!E:E</f>
        <v>3</v>
      </c>
      <c r="F7404" s="4">
        <f>'[1]2025年已发货'!F:F</f>
        <v>45922</v>
      </c>
      <c r="G7404" s="2" t="str">
        <f>'[1]2025年已发货'!G:G</f>
        <v>（自永高速-自永3标六局交通分公司）四川省内江市隆昌市圣灯镇自永项目3标隆昌市金额街道红光工业园区</v>
      </c>
      <c r="H7404" s="2" t="str">
        <f>'[1]2025年已发货'!H:H</f>
        <v>干建恩</v>
      </c>
      <c r="I7404" s="2">
        <f>'[1]2025年已发货'!I:I</f>
        <v>13540533213</v>
      </c>
      <c r="J7404" s="2" vm="1" t="e">
        <f>_xlfn._xlws.FILTER(辅助信息!D:D,辅助信息!G:G=G7404)</f>
        <v>#VALUE!</v>
      </c>
    </row>
    <row r="7405" spans="1:10">
      <c r="A7405" s="2" t="str">
        <f>'[1]2025年已发货'!A:A</f>
        <v>德胜</v>
      </c>
      <c r="B7405" s="2" t="str">
        <f>'[1]2025年已发货'!B:B</f>
        <v>螺纹钢</v>
      </c>
      <c r="C7405" s="2" t="str">
        <f>'[1]2025年已发货'!C:C</f>
        <v>HRB400E Φ25×9米</v>
      </c>
      <c r="D7405" s="2" t="str">
        <f>'[1]2025年已发货'!D:D</f>
        <v>吨</v>
      </c>
      <c r="E7405" s="2">
        <f>'[1]2025年已发货'!E:E</f>
        <v>27</v>
      </c>
      <c r="F7405" s="4">
        <f>'[1]2025年已发货'!F:F</f>
        <v>45922</v>
      </c>
      <c r="G7405" s="2" t="str">
        <f>'[1]2025年已发货'!G:G</f>
        <v>（自永高速-自永3标六局交通分公司）四川省内江市隆昌市圣灯镇自永项目3标隆昌市金额街道红光工业园区</v>
      </c>
      <c r="H7405" s="2" t="str">
        <f>'[1]2025年已发货'!H:H</f>
        <v>干建恩</v>
      </c>
      <c r="I7405" s="2">
        <f>'[1]2025年已发货'!I:I</f>
        <v>13540533213</v>
      </c>
      <c r="J7405" s="2" vm="1" t="e">
        <f>_xlfn._xlws.FILTER(辅助信息!D:D,辅助信息!G:G=G7405)</f>
        <v>#VALUE!</v>
      </c>
    </row>
    <row r="7406" spans="1:10">
      <c r="A7406" s="2" t="str">
        <f>'[1]2025年已发货'!A:A</f>
        <v>德胜</v>
      </c>
      <c r="B7406" s="2" t="str">
        <f>'[1]2025年已发货'!B:B</f>
        <v>螺纹钢</v>
      </c>
      <c r="C7406" s="2" t="str">
        <f>'[1]2025年已发货'!C:C</f>
        <v>HRB400E Φ28×9米</v>
      </c>
      <c r="D7406" s="2" t="str">
        <f>'[1]2025年已发货'!D:D</f>
        <v>吨</v>
      </c>
      <c r="E7406" s="2">
        <f>'[1]2025年已发货'!E:E</f>
        <v>35</v>
      </c>
      <c r="F7406" s="4">
        <f>'[1]2025年已发货'!F:F</f>
        <v>45922</v>
      </c>
      <c r="G7406" s="2" t="str">
        <f>'[1]2025年已发货'!G:G</f>
        <v>（自永高速-自永3标六局交通分公司）四川省内江市隆昌市圣灯镇自永项目3标隆昌市金额街道红光工业园区</v>
      </c>
      <c r="H7406" s="2" t="str">
        <f>'[1]2025年已发货'!H:H</f>
        <v>干建恩</v>
      </c>
      <c r="I7406" s="2">
        <f>'[1]2025年已发货'!I:I</f>
        <v>13540533213</v>
      </c>
      <c r="J7406" s="2" vm="1" t="e">
        <f>_xlfn._xlws.FILTER(辅助信息!D:D,辅助信息!G:G=G7406)</f>
        <v>#VALUE!</v>
      </c>
    </row>
    <row r="7407" spans="1:10">
      <c r="A7407" s="2" t="str">
        <f>'[1]2025年已发货'!A:A</f>
        <v>德胜</v>
      </c>
      <c r="B7407" s="2" t="str">
        <f>'[1]2025年已发货'!B:B</f>
        <v>螺纹钢</v>
      </c>
      <c r="C7407" s="2" t="str">
        <f>'[1]2025年已发货'!C:C</f>
        <v>HRB500E Φ16</v>
      </c>
      <c r="D7407" s="2" t="str">
        <f>'[1]2025年已发货'!D:D</f>
        <v>吨</v>
      </c>
      <c r="E7407" s="2">
        <f>'[1]2025年已发货'!E:E</f>
        <v>3</v>
      </c>
      <c r="F7407" s="4">
        <f>'[1]2025年已发货'!F:F</f>
        <v>45922</v>
      </c>
      <c r="G7407" s="2" t="str">
        <f>'[1]2025年已发货'!G:G</f>
        <v>(华西乐山）-四川省乐山市市中区苏稽镇校地共建产教融合基地建设项目二标段</v>
      </c>
      <c r="H7407" s="2" t="str">
        <f>'[1]2025年已发货'!H:H</f>
        <v>彭江涛</v>
      </c>
      <c r="I7407" s="2">
        <f>'[1]2025年已发货'!I:I</f>
        <v>13990276572</v>
      </c>
      <c r="J7407" s="2" vm="1" t="e">
        <f>_xlfn._xlws.FILTER(辅助信息!D:D,辅助信息!G:G=G7407)</f>
        <v>#VALUE!</v>
      </c>
    </row>
    <row r="7408" spans="1:10">
      <c r="A7408" s="2" t="str">
        <f>'[1]2025年已发货'!A:A</f>
        <v>德胜</v>
      </c>
      <c r="B7408" s="2" t="str">
        <f>'[1]2025年已发货'!B:B</f>
        <v>螺纹钢</v>
      </c>
      <c r="C7408" s="2" t="str">
        <f>'[1]2025年已发货'!C:C</f>
        <v>HRB500E Φ18</v>
      </c>
      <c r="D7408" s="2" t="str">
        <f>'[1]2025年已发货'!D:D</f>
        <v>吨</v>
      </c>
      <c r="E7408" s="2">
        <f>'[1]2025年已发货'!E:E</f>
        <v>3</v>
      </c>
      <c r="F7408" s="4">
        <f>'[1]2025年已发货'!F:F</f>
        <v>45922</v>
      </c>
      <c r="G7408" s="2" t="str">
        <f>'[1]2025年已发货'!G:G</f>
        <v>(华西乐山）-四川省乐山市市中区苏稽镇校地共建产教融合基地建设项目二标段</v>
      </c>
      <c r="H7408" s="2" t="str">
        <f>'[1]2025年已发货'!H:H</f>
        <v>彭江涛</v>
      </c>
      <c r="I7408" s="2">
        <f>'[1]2025年已发货'!I:I</f>
        <v>13990276572</v>
      </c>
      <c r="J7408" s="2" vm="1" t="e">
        <f>_xlfn._xlws.FILTER(辅助信息!D:D,辅助信息!G:G=G7408)</f>
        <v>#VALUE!</v>
      </c>
    </row>
    <row r="7409" spans="1:10">
      <c r="A7409" s="2" t="str">
        <f>'[1]2025年已发货'!A:A</f>
        <v>德胜</v>
      </c>
      <c r="B7409" s="2" t="str">
        <f>'[1]2025年已发货'!B:B</f>
        <v>螺纹钢</v>
      </c>
      <c r="C7409" s="2" t="str">
        <f>'[1]2025年已发货'!C:C</f>
        <v>HRB500E Φ20</v>
      </c>
      <c r="D7409" s="2" t="str">
        <f>'[1]2025年已发货'!D:D</f>
        <v>吨</v>
      </c>
      <c r="E7409" s="2">
        <f>'[1]2025年已发货'!E:E</f>
        <v>3</v>
      </c>
      <c r="F7409" s="4">
        <f>'[1]2025年已发货'!F:F</f>
        <v>45922</v>
      </c>
      <c r="G7409" s="2" t="str">
        <f>'[1]2025年已发货'!G:G</f>
        <v>(华西乐山）-四川省乐山市市中区苏稽镇校地共建产教融合基地建设项目二标段</v>
      </c>
      <c r="H7409" s="2" t="str">
        <f>'[1]2025年已发货'!H:H</f>
        <v>彭江涛</v>
      </c>
      <c r="I7409" s="2">
        <f>'[1]2025年已发货'!I:I</f>
        <v>13990276572</v>
      </c>
      <c r="J7409" s="2" vm="1" t="e">
        <f>_xlfn._xlws.FILTER(辅助信息!D:D,辅助信息!G:G=G7409)</f>
        <v>#VALUE!</v>
      </c>
    </row>
    <row r="7410" spans="1:10">
      <c r="A7410" s="2" t="str">
        <f>'[1]2025年已发货'!A:A</f>
        <v>德胜</v>
      </c>
      <c r="B7410" s="2" t="str">
        <f>'[1]2025年已发货'!B:B</f>
        <v>螺纹钢</v>
      </c>
      <c r="C7410" s="2" t="str">
        <f>'[1]2025年已发货'!C:C</f>
        <v>HRB500E Φ22</v>
      </c>
      <c r="D7410" s="2" t="str">
        <f>'[1]2025年已发货'!D:D</f>
        <v>吨</v>
      </c>
      <c r="E7410" s="2">
        <f>'[1]2025年已发货'!E:E</f>
        <v>3</v>
      </c>
      <c r="F7410" s="4">
        <f>'[1]2025年已发货'!F:F</f>
        <v>45922</v>
      </c>
      <c r="G7410" s="2" t="str">
        <f>'[1]2025年已发货'!G:G</f>
        <v>(华西乐山）-四川省乐山市市中区苏稽镇校地共建产教融合基地建设项目二标段</v>
      </c>
      <c r="H7410" s="2" t="str">
        <f>'[1]2025年已发货'!H:H</f>
        <v>彭江涛</v>
      </c>
      <c r="I7410" s="2">
        <f>'[1]2025年已发货'!I:I</f>
        <v>13990276572</v>
      </c>
      <c r="J7410" s="2" vm="1" t="e">
        <f>_xlfn._xlws.FILTER(辅助信息!D:D,辅助信息!G:G=G7410)</f>
        <v>#VALUE!</v>
      </c>
    </row>
    <row r="7411" spans="1:10">
      <c r="A7411" s="2" t="str">
        <f>'[1]2025年已发货'!A:A</f>
        <v>德胜</v>
      </c>
      <c r="B7411" s="2" t="str">
        <f>'[1]2025年已发货'!B:B</f>
        <v>螺纹钢</v>
      </c>
      <c r="C7411" s="2" t="str">
        <f>'[1]2025年已发货'!C:C</f>
        <v>HRB500E Φ25</v>
      </c>
      <c r="D7411" s="2" t="str">
        <f>'[1]2025年已发货'!D:D</f>
        <v>吨</v>
      </c>
      <c r="E7411" s="2">
        <f>'[1]2025年已发货'!E:E</f>
        <v>15</v>
      </c>
      <c r="F7411" s="4">
        <f>'[1]2025年已发货'!F:F</f>
        <v>45922</v>
      </c>
      <c r="G7411" s="2" t="str">
        <f>'[1]2025年已发货'!G:G</f>
        <v>(华西乐山）-四川省乐山市市中区苏稽镇校地共建产教融合基地建设项目二标段</v>
      </c>
      <c r="H7411" s="2" t="str">
        <f>'[1]2025年已发货'!H:H</f>
        <v>彭江涛</v>
      </c>
      <c r="I7411" s="2">
        <f>'[1]2025年已发货'!I:I</f>
        <v>13990276572</v>
      </c>
      <c r="J7411" s="2" vm="1" t="e">
        <f>_xlfn._xlws.FILTER(辅助信息!D:D,辅助信息!G:G=G7411)</f>
        <v>#VALUE!</v>
      </c>
    </row>
    <row r="7412" spans="1:10">
      <c r="A7412" s="2" t="str">
        <f>'[1]2025年已发货'!A:A</f>
        <v>德胜</v>
      </c>
      <c r="B7412" s="2" t="str">
        <f>'[1]2025年已发货'!B:B</f>
        <v>螺纹钢</v>
      </c>
      <c r="C7412" s="2" t="str">
        <f>'[1]2025年已发货'!C:C</f>
        <v>HRB500E Φ28</v>
      </c>
      <c r="D7412" s="2" t="str">
        <f>'[1]2025年已发货'!D:D</f>
        <v>吨</v>
      </c>
      <c r="E7412" s="2">
        <f>'[1]2025年已发货'!E:E</f>
        <v>6</v>
      </c>
      <c r="F7412" s="4">
        <f>'[1]2025年已发货'!F:F</f>
        <v>45922</v>
      </c>
      <c r="G7412" s="2" t="str">
        <f>'[1]2025年已发货'!G:G</f>
        <v>(华西乐山）-四川省乐山市市中区苏稽镇校地共建产教融合基地建设项目二标段</v>
      </c>
      <c r="H7412" s="2" t="str">
        <f>'[1]2025年已发货'!H:H</f>
        <v>彭江涛</v>
      </c>
      <c r="I7412" s="2">
        <f>'[1]2025年已发货'!I:I</f>
        <v>13990276572</v>
      </c>
      <c r="J7412" s="2" vm="1" t="e">
        <f>_xlfn._xlws.FILTER(辅助信息!D:D,辅助信息!G:G=G7412)</f>
        <v>#VALUE!</v>
      </c>
    </row>
    <row r="7413" spans="1:10">
      <c r="A7413" s="2" t="str">
        <f>'[1]2025年已发货'!A:A</f>
        <v>德胜</v>
      </c>
      <c r="B7413" s="2" t="str">
        <f>'[1]2025年已发货'!B:B</f>
        <v>螺纹钢</v>
      </c>
      <c r="C7413" s="2" t="str">
        <f>'[1]2025年已发货'!C:C</f>
        <v>HRB500E Φ32</v>
      </c>
      <c r="D7413" s="2" t="str">
        <f>'[1]2025年已发货'!D:D</f>
        <v>吨</v>
      </c>
      <c r="E7413" s="2">
        <f>'[1]2025年已发货'!E:E</f>
        <v>3</v>
      </c>
      <c r="F7413" s="4">
        <f>'[1]2025年已发货'!F:F</f>
        <v>45922</v>
      </c>
      <c r="G7413" s="2" t="str">
        <f>'[1]2025年已发货'!G:G</f>
        <v>(华西乐山）-四川省乐山市市中区苏稽镇校地共建产教融合基地建设项目二标段</v>
      </c>
      <c r="H7413" s="2" t="str">
        <f>'[1]2025年已发货'!H:H</f>
        <v>彭江涛</v>
      </c>
      <c r="I7413" s="2">
        <f>'[1]2025年已发货'!I:I</f>
        <v>13990276572</v>
      </c>
      <c r="J7413" s="2" vm="1" t="e">
        <f>_xlfn._xlws.FILTER(辅助信息!D:D,辅助信息!G:G=G7413)</f>
        <v>#VALUE!</v>
      </c>
    </row>
    <row r="7414" spans="1:10">
      <c r="A7414" s="2" t="str">
        <f>'[1]2025年已发货'!A:A</f>
        <v>德胜</v>
      </c>
      <c r="B7414" s="2" t="str">
        <f>'[1]2025年已发货'!B:B</f>
        <v>螺纹钢</v>
      </c>
      <c r="C7414" s="2" t="str">
        <f>'[1]2025年已发货'!C:C</f>
        <v>HRB400EФ14*9m</v>
      </c>
      <c r="D7414" s="2" t="str">
        <f>'[1]2025年已发货'!D:D</f>
        <v>吨</v>
      </c>
      <c r="E7414" s="2">
        <f>'[1]2025年已发货'!E:E</f>
        <v>2.5</v>
      </c>
      <c r="F7414" s="4">
        <f>'[1]2025年已发货'!F:F</f>
        <v>45922</v>
      </c>
      <c r="G7414" s="2" t="str">
        <f>'[1]2025年已发货'!G:G</f>
        <v>（中核华兴-宜宾市西南高场项目）四川省宜宾市叙州区高场镇枷档湾大桥中核华兴项目部</v>
      </c>
      <c r="H7414" s="2" t="str">
        <f>'[1]2025年已发货'!H:H</f>
        <v>孙保材</v>
      </c>
      <c r="I7414" s="2">
        <f>'[1]2025年已发货'!I:I</f>
        <v>18203081779</v>
      </c>
      <c r="J7414" s="2" vm="1" t="e">
        <f>_xlfn._xlws.FILTER(辅助信息!D:D,辅助信息!G:G=G7414)</f>
        <v>#VALUE!</v>
      </c>
    </row>
    <row r="7415" spans="1:10">
      <c r="A7415" s="2" t="str">
        <f>'[1]2025年已发货'!A:A</f>
        <v>德胜</v>
      </c>
      <c r="B7415" s="2" t="str">
        <f>'[1]2025年已发货'!B:B</f>
        <v>螺纹钢</v>
      </c>
      <c r="C7415" s="2" t="str">
        <f>'[1]2025年已发货'!C:C</f>
        <v>HRB400EФ18*9m</v>
      </c>
      <c r="D7415" s="2" t="str">
        <f>'[1]2025年已发货'!D:D</f>
        <v>吨</v>
      </c>
      <c r="E7415" s="2">
        <f>'[1]2025年已发货'!E:E</f>
        <v>2.5</v>
      </c>
      <c r="F7415" s="4">
        <f>'[1]2025年已发货'!F:F</f>
        <v>45922</v>
      </c>
      <c r="G7415" s="2" t="str">
        <f>'[1]2025年已发货'!G:G</f>
        <v>（中核华兴-宜宾市西南高场项目）四川省宜宾市叙州区高场镇枷档湾大桥中核华兴项目部</v>
      </c>
      <c r="H7415" s="2" t="str">
        <f>'[1]2025年已发货'!H:H</f>
        <v>孙保材</v>
      </c>
      <c r="I7415" s="2">
        <f>'[1]2025年已发货'!I:I</f>
        <v>18203081779</v>
      </c>
      <c r="J7415" s="2" vm="1" t="e">
        <f>_xlfn._xlws.FILTER(辅助信息!D:D,辅助信息!G:G=G7415)</f>
        <v>#VALUE!</v>
      </c>
    </row>
    <row r="7416" spans="1:10">
      <c r="A7416" s="2" t="str">
        <f>'[1]2025年已发货'!A:A</f>
        <v>德胜</v>
      </c>
      <c r="B7416" s="2" t="str">
        <f>'[1]2025年已发货'!B:B</f>
        <v>螺纹钢</v>
      </c>
      <c r="C7416" s="2" t="str">
        <f>'[1]2025年已发货'!C:C</f>
        <v>HRB400EФ20*9m</v>
      </c>
      <c r="D7416" s="2" t="str">
        <f>'[1]2025年已发货'!D:D</f>
        <v>吨</v>
      </c>
      <c r="E7416" s="2">
        <f>'[1]2025年已发货'!E:E</f>
        <v>7.5</v>
      </c>
      <c r="F7416" s="4">
        <f>'[1]2025年已发货'!F:F</f>
        <v>45922</v>
      </c>
      <c r="G7416" s="2" t="str">
        <f>'[1]2025年已发货'!G:G</f>
        <v>（中核华兴-宜宾市西南高场项目）四川省宜宾市叙州区高场镇枷档湾大桥中核华兴项目部</v>
      </c>
      <c r="H7416" s="2" t="str">
        <f>'[1]2025年已发货'!H:H</f>
        <v>孙保材</v>
      </c>
      <c r="I7416" s="2">
        <f>'[1]2025年已发货'!I:I</f>
        <v>18203081779</v>
      </c>
      <c r="J7416" s="2" vm="1" t="e">
        <f>_xlfn._xlws.FILTER(辅助信息!D:D,辅助信息!G:G=G7416)</f>
        <v>#VALUE!</v>
      </c>
    </row>
    <row r="7417" spans="1:10">
      <c r="A7417" s="2" t="str">
        <f>'[1]2025年已发货'!A:A</f>
        <v>德胜</v>
      </c>
      <c r="B7417" s="2" t="str">
        <f>'[1]2025年已发货'!B:B</f>
        <v>螺纹钢</v>
      </c>
      <c r="C7417" s="2" t="str">
        <f>'[1]2025年已发货'!C:C</f>
        <v>HRB400EФ22*9m</v>
      </c>
      <c r="D7417" s="2" t="str">
        <f>'[1]2025年已发货'!D:D</f>
        <v>吨</v>
      </c>
      <c r="E7417" s="2">
        <f>'[1]2025年已发货'!E:E</f>
        <v>7.5</v>
      </c>
      <c r="F7417" s="4">
        <f>'[1]2025年已发货'!F:F</f>
        <v>45922</v>
      </c>
      <c r="G7417" s="2" t="str">
        <f>'[1]2025年已发货'!G:G</f>
        <v>（中核华兴-宜宾市西南高场项目）四川省宜宾市叙州区高场镇枷档湾大桥中核华兴项目部</v>
      </c>
      <c r="H7417" s="2" t="str">
        <f>'[1]2025年已发货'!H:H</f>
        <v>孙保材</v>
      </c>
      <c r="I7417" s="2">
        <f>'[1]2025年已发货'!I:I</f>
        <v>18203081779</v>
      </c>
      <c r="J7417" s="2" vm="1" t="e">
        <f>_xlfn._xlws.FILTER(辅助信息!D:D,辅助信息!G:G=G7417)</f>
        <v>#VALUE!</v>
      </c>
    </row>
    <row r="7418" spans="1:10">
      <c r="A7418" s="2" t="str">
        <f>'[1]2025年已发货'!A:A</f>
        <v>德胜</v>
      </c>
      <c r="B7418" s="2" t="str">
        <f>'[1]2025年已发货'!B:B</f>
        <v>螺纹钢</v>
      </c>
      <c r="C7418" s="2" t="str">
        <f>'[1]2025年已发货'!C:C</f>
        <v>HRB400EФ25*9m</v>
      </c>
      <c r="D7418" s="2" t="str">
        <f>'[1]2025年已发货'!D:D</f>
        <v>吨</v>
      </c>
      <c r="E7418" s="2">
        <f>'[1]2025年已发货'!E:E</f>
        <v>12.5</v>
      </c>
      <c r="F7418" s="4">
        <f>'[1]2025年已发货'!F:F</f>
        <v>45922</v>
      </c>
      <c r="G7418" s="2" t="str">
        <f>'[1]2025年已发货'!G:G</f>
        <v>（中核华兴-宜宾市西南高场项目）四川省宜宾市叙州区高场镇枷档湾大桥中核华兴项目部</v>
      </c>
      <c r="H7418" s="2" t="str">
        <f>'[1]2025年已发货'!H:H</f>
        <v>孙保材</v>
      </c>
      <c r="I7418" s="2">
        <f>'[1]2025年已发货'!I:I</f>
        <v>18203081779</v>
      </c>
      <c r="J7418" s="2" vm="1" t="e">
        <f>_xlfn._xlws.FILTER(辅助信息!D:D,辅助信息!G:G=G7418)</f>
        <v>#VALUE!</v>
      </c>
    </row>
    <row r="7419" spans="1:10">
      <c r="A7419" s="2" t="str">
        <f>'[1]2025年已发货'!A:A</f>
        <v>德胜恒嘉</v>
      </c>
      <c r="B7419" s="2" t="str">
        <f>'[1]2025年已发货'!B:B</f>
        <v>螺纹钢</v>
      </c>
      <c r="C7419" s="2" t="str">
        <f>'[1]2025年已发货'!C:C</f>
        <v>HRB500E  25  12m</v>
      </c>
      <c r="D7419" s="2" t="str">
        <f>'[1]2025年已发货'!D:D</f>
        <v>吨</v>
      </c>
      <c r="E7419" s="2">
        <f>'[1]2025年已发货'!E:E</f>
        <v>70</v>
      </c>
      <c r="F7419" s="4">
        <f>'[1]2025年已发货'!F:F</f>
        <v>45922</v>
      </c>
      <c r="G7419" s="2" t="str">
        <f>'[1]2025年已发货'!G:G</f>
        <v>（中铁广州局-资乐高速5标）四川省乐山市井研县希望大道116号</v>
      </c>
      <c r="H7419" s="2" t="str">
        <f>'[1]2025年已发货'!H:H</f>
        <v>廖俊杰</v>
      </c>
      <c r="I7419" s="2">
        <f>'[1]2025年已发货'!I:I</f>
        <v>15775100965</v>
      </c>
      <c r="J7419" s="2" vm="1" t="e">
        <f>_xlfn._xlws.FILTER(辅助信息!D:D,辅助信息!G:G=G7419)</f>
        <v>#VALUE!</v>
      </c>
    </row>
    <row r="7420" spans="1:10">
      <c r="A7420" s="2" t="str">
        <f>'[1]2025年已发货'!A:A</f>
        <v>德胜恒嘉</v>
      </c>
      <c r="B7420" s="2" t="str">
        <f>'[1]2025年已发货'!B:B</f>
        <v>螺纹钢</v>
      </c>
      <c r="C7420" s="2" t="str">
        <f>'[1]2025年已发货'!C:C</f>
        <v>HRB400E  28  12m</v>
      </c>
      <c r="D7420" s="2" t="str">
        <f>'[1]2025年已发货'!D:D</f>
        <v>吨</v>
      </c>
      <c r="E7420" s="2">
        <f>'[1]2025年已发货'!E:E</f>
        <v>35</v>
      </c>
      <c r="F7420" s="4">
        <f>'[1]2025年已发货'!F:F</f>
        <v>45922</v>
      </c>
      <c r="G7420" s="2" t="str">
        <f>'[1]2025年已发货'!G:G</f>
        <v>（中铁广州局-资乐高速5标）四川省乐山市井研县希望大道116号</v>
      </c>
      <c r="H7420" s="2" t="str">
        <f>'[1]2025年已发货'!H:H</f>
        <v>廖俊杰</v>
      </c>
      <c r="I7420" s="2">
        <f>'[1]2025年已发货'!I:I</f>
        <v>15775100965</v>
      </c>
      <c r="J7420" s="2" vm="1" t="e">
        <f>_xlfn._xlws.FILTER(辅助信息!D:D,辅助信息!G:G=G7420)</f>
        <v>#VALUE!</v>
      </c>
    </row>
    <row r="7421" spans="1:10">
      <c r="A7421" s="2" t="str">
        <f>'[1]2025年已发货'!A:A</f>
        <v>德胜恒嘉</v>
      </c>
      <c r="B7421" s="2" t="str">
        <f>'[1]2025年已发货'!B:B</f>
        <v>螺纹钢</v>
      </c>
      <c r="C7421" s="2" t="str">
        <f>'[1]2025年已发货'!C:C</f>
        <v>HRB400E  32  9m</v>
      </c>
      <c r="D7421" s="2" t="str">
        <f>'[1]2025年已发货'!D:D</f>
        <v>吨</v>
      </c>
      <c r="E7421" s="2">
        <f>'[1]2025年已发货'!E:E</f>
        <v>35</v>
      </c>
      <c r="F7421" s="4">
        <f>'[1]2025年已发货'!F:F</f>
        <v>45922</v>
      </c>
      <c r="G7421" s="2" t="str">
        <f>'[1]2025年已发货'!G:G</f>
        <v>（中铁广州局-资乐高速5标）四川省乐山市井研县希望大道116号</v>
      </c>
      <c r="H7421" s="2" t="str">
        <f>'[1]2025年已发货'!H:H</f>
        <v>廖俊杰</v>
      </c>
      <c r="I7421" s="2">
        <f>'[1]2025年已发货'!I:I</f>
        <v>15775100965</v>
      </c>
      <c r="J7421" s="2" vm="1" t="e">
        <f>_xlfn._xlws.FILTER(辅助信息!D:D,辅助信息!G:G=G7421)</f>
        <v>#VALUE!</v>
      </c>
    </row>
    <row r="7422" spans="1:10">
      <c r="A7422" s="2" t="str">
        <f>'[1]2025年已发货'!A:A</f>
        <v>润耀</v>
      </c>
      <c r="B7422" s="2" t="str">
        <f>'[1]2025年已发货'!B:B</f>
        <v>盘螺</v>
      </c>
      <c r="C7422" s="2" t="str">
        <f>'[1]2025年已发货'!C:C</f>
        <v>HRB400E  14 </v>
      </c>
      <c r="D7422" s="2" t="str">
        <f>'[1]2025年已发货'!D:D</f>
        <v>吨</v>
      </c>
      <c r="E7422" s="2">
        <f>'[1]2025年已发货'!E:E</f>
        <v>35</v>
      </c>
      <c r="F7422" s="4">
        <f>'[1]2025年已发货'!F:F</f>
        <v>45922</v>
      </c>
      <c r="G7422" s="2" t="str">
        <f>'[1]2025年已发货'!G:G</f>
        <v>（中铁广州局-资乐高速5标）四川省乐山市井研县希望大道116号</v>
      </c>
      <c r="H7422" s="2" t="str">
        <f>'[1]2025年已发货'!H:H</f>
        <v>廖俊杰</v>
      </c>
      <c r="I7422" s="2">
        <f>'[1]2025年已发货'!I:I</f>
        <v>15775100965</v>
      </c>
      <c r="J7422" s="2" vm="1" t="e">
        <f>_xlfn._xlws.FILTER(辅助信息!D:D,辅助信息!G:G=G7422)</f>
        <v>#VALUE!</v>
      </c>
    </row>
    <row r="7423" spans="1:10">
      <c r="A7423" s="2" t="str">
        <f>'[1]2025年已发货'!A:A</f>
        <v>润耀</v>
      </c>
      <c r="B7423" s="2" t="str">
        <f>'[1]2025年已发货'!B:B</f>
        <v>盘螺</v>
      </c>
      <c r="C7423" s="2" t="str">
        <f>'[1]2025年已发货'!C:C</f>
        <v>HRB400E  12 </v>
      </c>
      <c r="D7423" s="2" t="str">
        <f>'[1]2025年已发货'!D:D</f>
        <v>吨</v>
      </c>
      <c r="E7423" s="2">
        <f>'[1]2025年已发货'!E:E</f>
        <v>35</v>
      </c>
      <c r="F7423" s="4">
        <f>'[1]2025年已发货'!F:F</f>
        <v>45922</v>
      </c>
      <c r="G7423" s="2" t="str">
        <f>'[1]2025年已发货'!G:G</f>
        <v>（中铁广州局-资乐高速5标）四川省乐山市井研县希望大道116号</v>
      </c>
      <c r="H7423" s="2" t="str">
        <f>'[1]2025年已发货'!H:H</f>
        <v>廖俊杰</v>
      </c>
      <c r="I7423" s="2">
        <f>'[1]2025年已发货'!I:I</f>
        <v>15775100965</v>
      </c>
      <c r="J7423" s="2" vm="1" t="e">
        <f>_xlfn._xlws.FILTER(辅助信息!D:D,辅助信息!G:G=G7423)</f>
        <v>#VALUE!</v>
      </c>
    </row>
    <row r="7424" spans="1:10">
      <c r="A7424" s="2" t="str">
        <f>'[1]2025年已发货'!A:A</f>
        <v>钢固融</v>
      </c>
      <c r="B7424" s="2" t="str">
        <f>'[1]2025年已发货'!B:B</f>
        <v>螺纹钢</v>
      </c>
      <c r="C7424" s="2" t="str">
        <f>'[1]2025年已发货'!C:C</f>
        <v>HRB400E Φ12 9m</v>
      </c>
      <c r="D7424" s="2" t="str">
        <f>'[1]2025年已发货'!D:D</f>
        <v>吨</v>
      </c>
      <c r="E7424" s="2">
        <f>'[1]2025年已发货'!E:E</f>
        <v>30</v>
      </c>
      <c r="F7424" s="4">
        <f>'[1]2025年已发货'!F:F</f>
        <v>45922</v>
      </c>
      <c r="G7424" s="2" t="str">
        <f>'[1]2025年已发货'!G:G</f>
        <v>(五冶建设扩建艺体中学二期工程)四川省成都市双流区光荣路成都艺体中学南200米</v>
      </c>
      <c r="H7424" s="2" t="str">
        <f>'[1]2025年已发货'!H:H</f>
        <v>谢序强</v>
      </c>
      <c r="I7424" s="2">
        <f>'[1]2025年已发货'!I:I</f>
        <v>13458588232</v>
      </c>
      <c r="J7424" s="2" t="str">
        <f>_xlfn._xlws.FILTER(辅助信息!D:D,辅助信息!G:G=G7424)</f>
        <v>五冶建设扩建艺体中学二期工程</v>
      </c>
    </row>
    <row r="7425" spans="1:10">
      <c r="A7425" s="2" t="str">
        <f>'[1]2025年已发货'!A:A</f>
        <v>钢固融</v>
      </c>
      <c r="B7425" s="2" t="str">
        <f>'[1]2025年已发货'!B:B</f>
        <v>螺纹钢</v>
      </c>
      <c r="C7425" s="2" t="str">
        <f>'[1]2025年已发货'!C:C</f>
        <v>HRB500E Φ18</v>
      </c>
      <c r="D7425" s="2" t="str">
        <f>'[1]2025年已发货'!D:D</f>
        <v>吨</v>
      </c>
      <c r="E7425" s="2">
        <f>'[1]2025年已发货'!E:E</f>
        <v>6</v>
      </c>
      <c r="F7425" s="4">
        <f>'[1]2025年已发货'!F:F</f>
        <v>45922</v>
      </c>
      <c r="G7425" s="2" t="str">
        <f>'[1]2025年已发货'!G:G</f>
        <v>(五冶建设扩建艺体中学二期工程)四川省成都市双流区光荣路成都艺体中学南200米</v>
      </c>
      <c r="H7425" s="2" t="str">
        <f>'[1]2025年已发货'!H:H</f>
        <v>谢序强</v>
      </c>
      <c r="I7425" s="2">
        <f>'[1]2025年已发货'!I:I</f>
        <v>13458588232</v>
      </c>
      <c r="J7425" s="2" t="str">
        <f>_xlfn._xlws.FILTER(辅助信息!D:D,辅助信息!G:G=G7425)</f>
        <v>五冶建设扩建艺体中学二期工程</v>
      </c>
    </row>
    <row r="7426" spans="1:10">
      <c r="A7426" s="2" t="str">
        <f>'[1]2025年已发货'!A:A</f>
        <v>润耀</v>
      </c>
      <c r="B7426" s="2" t="str">
        <f>'[1]2025年已发货'!B:B</f>
        <v>盘螺</v>
      </c>
      <c r="C7426" s="2" t="str">
        <f>'[1]2025年已发货'!C:C</f>
        <v>HRB400E Φ6</v>
      </c>
      <c r="D7426" s="2" t="str">
        <f>'[1]2025年已发货'!D:D</f>
        <v>吨</v>
      </c>
      <c r="E7426" s="2">
        <f>'[1]2025年已发货'!E:E</f>
        <v>15</v>
      </c>
      <c r="F7426" s="4">
        <f>'[1]2025年已发货'!F:F</f>
        <v>45922</v>
      </c>
      <c r="G7426" s="2" t="str">
        <f>'[1]2025年已发货'!G:G</f>
        <v>（华西简阳西城嘉苑）四川省成都市简阳市简城街道高屋村</v>
      </c>
      <c r="H7426" s="2" t="str">
        <f>'[1]2025年已发货'!H:H</f>
        <v>张瀚镭</v>
      </c>
      <c r="I7426" s="2">
        <f>'[1]2025年已发货'!I:I</f>
        <v>15884666220</v>
      </c>
      <c r="J7426" s="2" t="str">
        <f>_xlfn._xlws.FILTER(辅助信息!D:D,辅助信息!G:G=G7426)</f>
        <v>华西简阳西城嘉苑</v>
      </c>
    </row>
    <row r="7427" spans="1:10">
      <c r="A7427" s="2" t="str">
        <f>'[1]2025年已发货'!A:A</f>
        <v>润耀</v>
      </c>
      <c r="B7427" s="2" t="str">
        <f>'[1]2025年已发货'!B:B</f>
        <v>盘螺</v>
      </c>
      <c r="C7427" s="2" t="str">
        <f>'[1]2025年已发货'!C:C</f>
        <v>HRB400E Φ8</v>
      </c>
      <c r="D7427" s="2" t="str">
        <f>'[1]2025年已发货'!D:D</f>
        <v>吨</v>
      </c>
      <c r="E7427" s="2">
        <f>'[1]2025年已发货'!E:E</f>
        <v>35</v>
      </c>
      <c r="F7427" s="4">
        <f>'[1]2025年已发货'!F:F</f>
        <v>45922</v>
      </c>
      <c r="G7427" s="2" t="str">
        <f>'[1]2025年已发货'!G:G</f>
        <v>（华西简阳西城嘉苑）四川省成都市简阳市简城街道高屋村</v>
      </c>
      <c r="H7427" s="2" t="str">
        <f>'[1]2025年已发货'!H:H</f>
        <v>张瀚镭</v>
      </c>
      <c r="I7427" s="2">
        <f>'[1]2025年已发货'!I:I</f>
        <v>15884666220</v>
      </c>
      <c r="J7427" s="2" t="str">
        <f>_xlfn._xlws.FILTER(辅助信息!D:D,辅助信息!G:G=G7427)</f>
        <v>华西简阳西城嘉苑</v>
      </c>
    </row>
    <row r="7428" spans="1:10">
      <c r="A7428" s="2" t="str">
        <f>'[1]2025年已发货'!A:A</f>
        <v>润耀</v>
      </c>
      <c r="B7428" s="2" t="str">
        <f>'[1]2025年已发货'!B:B</f>
        <v>盘螺</v>
      </c>
      <c r="C7428" s="2" t="str">
        <f>'[1]2025年已发货'!C:C</f>
        <v>HRB400E Φ12</v>
      </c>
      <c r="D7428" s="2" t="str">
        <f>'[1]2025年已发货'!D:D</f>
        <v>吨</v>
      </c>
      <c r="E7428" s="2">
        <f>'[1]2025年已发货'!E:E</f>
        <v>20</v>
      </c>
      <c r="F7428" s="4">
        <f>'[1]2025年已发货'!F:F</f>
        <v>45922</v>
      </c>
      <c r="G7428" s="2" t="str">
        <f>'[1]2025年已发货'!G:G</f>
        <v>（华西简阳西城嘉苑）四川省成都市简阳市简城街道高屋村</v>
      </c>
      <c r="H7428" s="2" t="str">
        <f>'[1]2025年已发货'!H:H</f>
        <v>张瀚镭</v>
      </c>
      <c r="I7428" s="2">
        <f>'[1]2025年已发货'!I:I</f>
        <v>15884666220</v>
      </c>
      <c r="J7428" s="2" t="str">
        <f>_xlfn._xlws.FILTER(辅助信息!D:D,辅助信息!G:G=G7428)</f>
        <v>华西简阳西城嘉苑</v>
      </c>
    </row>
    <row r="7429" spans="1:10">
      <c r="A7429" s="2" t="str">
        <f>'[1]2025年已发货'!A:A</f>
        <v>钢固融</v>
      </c>
      <c r="B7429" s="2" t="str">
        <f>'[1]2025年已发货'!B:B</f>
        <v>高线</v>
      </c>
      <c r="C7429" s="2" t="str">
        <f>'[1]2025年已发货'!C:C</f>
        <v>HPB300 Φ6</v>
      </c>
      <c r="D7429" s="2" t="str">
        <f>'[1]2025年已发货'!D:D</f>
        <v>吨</v>
      </c>
      <c r="E7429" s="2">
        <f>'[1]2025年已发货'!E:E</f>
        <v>5</v>
      </c>
      <c r="F7429" s="4">
        <f>'[1]2025年已发货'!F:F</f>
        <v>45922</v>
      </c>
      <c r="G7429" s="2" t="str">
        <f>'[1]2025年已发货'!G:G</f>
        <v>(华西乐山）-四川省乐山市市中区苏稽镇校地共建产教融合基地建设项目二标段</v>
      </c>
      <c r="H7429" s="2" t="str">
        <f>'[1]2025年已发货'!H:H</f>
        <v>彭江涛</v>
      </c>
      <c r="I7429" s="2">
        <f>'[1]2025年已发货'!I:I</f>
        <v>13990276572</v>
      </c>
      <c r="J7429" s="2" vm="1" t="e">
        <f>_xlfn._xlws.FILTER(辅助信息!D:D,辅助信息!G:G=G7429)</f>
        <v>#VALUE!</v>
      </c>
    </row>
    <row r="7430" spans="1:10">
      <c r="A7430" s="2" t="str">
        <f>'[1]2025年已发货'!A:A</f>
        <v>钢固融</v>
      </c>
      <c r="B7430" s="2" t="str">
        <f>'[1]2025年已发货'!B:B</f>
        <v>高线</v>
      </c>
      <c r="C7430" s="2" t="str">
        <f>'[1]2025年已发货'!C:C</f>
        <v>HPB300 Φ8</v>
      </c>
      <c r="D7430" s="2" t="str">
        <f>'[1]2025年已发货'!D:D</f>
        <v>吨</v>
      </c>
      <c r="E7430" s="2">
        <f>'[1]2025年已发货'!E:E</f>
        <v>10</v>
      </c>
      <c r="F7430" s="4">
        <f>'[1]2025年已发货'!F:F</f>
        <v>45922</v>
      </c>
      <c r="G7430" s="2" t="str">
        <f>'[1]2025年已发货'!G:G</f>
        <v>(华西乐山）-四川省乐山市市中区苏稽镇校地共建产教融合基地建设项目二标段</v>
      </c>
      <c r="H7430" s="2" t="str">
        <f>'[1]2025年已发货'!H:H</f>
        <v>彭江涛</v>
      </c>
      <c r="I7430" s="2">
        <f>'[1]2025年已发货'!I:I</f>
        <v>13990276572</v>
      </c>
      <c r="J7430" s="2" vm="1" t="e">
        <f>_xlfn._xlws.FILTER(辅助信息!D:D,辅助信息!G:G=G7430)</f>
        <v>#VALUE!</v>
      </c>
    </row>
    <row r="7431" spans="1:10">
      <c r="A7431" s="2" t="str">
        <f>'[1]2025年已发货'!A:A</f>
        <v>钢固融</v>
      </c>
      <c r="B7431" s="2" t="str">
        <f>'[1]2025年已发货'!B:B</f>
        <v>盘螺</v>
      </c>
      <c r="C7431" s="2" t="str">
        <f>'[1]2025年已发货'!C:C</f>
        <v>HRB400E Φ6</v>
      </c>
      <c r="D7431" s="2" t="str">
        <f>'[1]2025年已发货'!D:D</f>
        <v>吨</v>
      </c>
      <c r="E7431" s="2">
        <f>'[1]2025年已发货'!E:E</f>
        <v>5</v>
      </c>
      <c r="F7431" s="4">
        <f>'[1]2025年已发货'!F:F</f>
        <v>45922</v>
      </c>
      <c r="G7431" s="2" t="str">
        <f>'[1]2025年已发货'!G:G</f>
        <v>(华西乐山）-四川省乐山市市中区苏稽镇校地共建产教融合基地建设项目二标段</v>
      </c>
      <c r="H7431" s="2" t="str">
        <f>'[1]2025年已发货'!H:H</f>
        <v>彭江涛</v>
      </c>
      <c r="I7431" s="2">
        <f>'[1]2025年已发货'!I:I</f>
        <v>13990276572</v>
      </c>
      <c r="J7431" s="2" vm="1" t="e">
        <f>_xlfn._xlws.FILTER(辅助信息!D:D,辅助信息!G:G=G7431)</f>
        <v>#VALUE!</v>
      </c>
    </row>
    <row r="7432" spans="1:10">
      <c r="A7432" s="2" t="str">
        <f>'[1]2025年已发货'!A:A</f>
        <v>钢固融</v>
      </c>
      <c r="B7432" s="2" t="str">
        <f>'[1]2025年已发货'!B:B</f>
        <v>盘螺</v>
      </c>
      <c r="C7432" s="2" t="str">
        <f>'[1]2025年已发货'!C:C</f>
        <v>HRB400E Φ10</v>
      </c>
      <c r="D7432" s="2" t="str">
        <f>'[1]2025年已发货'!D:D</f>
        <v>吨</v>
      </c>
      <c r="E7432" s="2">
        <f>'[1]2025年已发货'!E:E</f>
        <v>3</v>
      </c>
      <c r="F7432" s="4">
        <f>'[1]2025年已发货'!F:F</f>
        <v>45922</v>
      </c>
      <c r="G7432" s="2" t="str">
        <f>'[1]2025年已发货'!G:G</f>
        <v>(华西乐山）-四川省乐山市市中区苏稽镇校地共建产教融合基地建设项目二标段</v>
      </c>
      <c r="H7432" s="2" t="str">
        <f>'[1]2025年已发货'!H:H</f>
        <v>彭江涛</v>
      </c>
      <c r="I7432" s="2">
        <f>'[1]2025年已发货'!I:I</f>
        <v>13990276572</v>
      </c>
      <c r="J7432" s="2" vm="1" t="e">
        <f>_xlfn._xlws.FILTER(辅助信息!D:D,辅助信息!G:G=G7432)</f>
        <v>#VALUE!</v>
      </c>
    </row>
    <row r="7433" spans="1:10">
      <c r="A7433" s="2" t="str">
        <f>'[1]2025年已发货'!A:A</f>
        <v>钢固融</v>
      </c>
      <c r="B7433" s="2" t="str">
        <f>'[1]2025年已发货'!B:B</f>
        <v>盘螺</v>
      </c>
      <c r="C7433" s="2" t="str">
        <f>'[1]2025年已发货'!C:C</f>
        <v>HRB400E Φ12</v>
      </c>
      <c r="D7433" s="2" t="str">
        <f>'[1]2025年已发货'!D:D</f>
        <v>吨</v>
      </c>
      <c r="E7433" s="2">
        <f>'[1]2025年已发货'!E:E</f>
        <v>10</v>
      </c>
      <c r="F7433" s="4">
        <f>'[1]2025年已发货'!F:F</f>
        <v>45922</v>
      </c>
      <c r="G7433" s="2" t="str">
        <f>'[1]2025年已发货'!G:G</f>
        <v>(华西乐山）-四川省乐山市市中区苏稽镇校地共建产教融合基地建设项目二标段</v>
      </c>
      <c r="H7433" s="2" t="str">
        <f>'[1]2025年已发货'!H:H</f>
        <v>彭江涛</v>
      </c>
      <c r="I7433" s="2">
        <f>'[1]2025年已发货'!I:I</f>
        <v>13990276572</v>
      </c>
      <c r="J7433" s="2" vm="1" t="e">
        <f>_xlfn._xlws.FILTER(辅助信息!D:D,辅助信息!G:G=G7433)</f>
        <v>#VALUE!</v>
      </c>
    </row>
    <row r="7434" spans="1:10">
      <c r="A7434" s="2" t="str">
        <f>'[1]2025年已发货'!A:A</f>
        <v>钢固融</v>
      </c>
      <c r="B7434" s="2" t="str">
        <f>'[1]2025年已发货'!B:B</f>
        <v>螺纹钢</v>
      </c>
      <c r="C7434" s="2" t="str">
        <f>'[1]2025年已发货'!C:C</f>
        <v>HRB400E Φ14 12m</v>
      </c>
      <c r="D7434" s="2" t="str">
        <f>'[1]2025年已发货'!D:D</f>
        <v>吨</v>
      </c>
      <c r="E7434" s="2">
        <f>'[1]2025年已发货'!E:E</f>
        <v>6</v>
      </c>
      <c r="F7434" s="4">
        <f>'[1]2025年已发货'!F:F</f>
        <v>45922</v>
      </c>
      <c r="G7434" s="2" t="str">
        <f>'[1]2025年已发货'!G:G</f>
        <v>(华西乐山）-四川省乐山市市中区苏稽镇校地共建产教融合基地建设项目二标段</v>
      </c>
      <c r="H7434" s="2" t="str">
        <f>'[1]2025年已发货'!H:H</f>
        <v>彭江涛</v>
      </c>
      <c r="I7434" s="2">
        <f>'[1]2025年已发货'!I:I</f>
        <v>13990276572</v>
      </c>
      <c r="J7434" s="2" vm="1" t="e">
        <f>_xlfn._xlws.FILTER(辅助信息!D:D,辅助信息!G:G=G7434)</f>
        <v>#VALUE!</v>
      </c>
    </row>
    <row r="7435" spans="1:10">
      <c r="A7435" s="2" t="str">
        <f>'[1]2025年已发货'!A:A</f>
        <v>钢固融</v>
      </c>
      <c r="B7435" s="2" t="str">
        <f>'[1]2025年已发货'!B:B</f>
        <v>螺纹钢</v>
      </c>
      <c r="C7435" s="2" t="str">
        <f>'[1]2025年已发货'!C:C</f>
        <v>HRB400E Φ16 12m</v>
      </c>
      <c r="D7435" s="2" t="str">
        <f>'[1]2025年已发货'!D:D</f>
        <v>吨</v>
      </c>
      <c r="E7435" s="2">
        <f>'[1]2025年已发货'!E:E</f>
        <v>10</v>
      </c>
      <c r="F7435" s="4">
        <f>'[1]2025年已发货'!F:F</f>
        <v>45922</v>
      </c>
      <c r="G7435" s="2" t="str">
        <f>'[1]2025年已发货'!G:G</f>
        <v>(华西乐山）-四川省乐山市市中区苏稽镇校地共建产教融合基地建设项目二标段</v>
      </c>
      <c r="H7435" s="2" t="str">
        <f>'[1]2025年已发货'!H:H</f>
        <v>彭江涛</v>
      </c>
      <c r="I7435" s="2">
        <f>'[1]2025年已发货'!I:I</f>
        <v>13990276572</v>
      </c>
      <c r="J7435" s="2" vm="1" t="e">
        <f>_xlfn._xlws.FILTER(辅助信息!D:D,辅助信息!G:G=G7435)</f>
        <v>#VALUE!</v>
      </c>
    </row>
    <row r="7436" spans="1:10">
      <c r="A7436" s="2" t="str">
        <f>'[1]2025年已发货'!A:A</f>
        <v>钢固融</v>
      </c>
      <c r="B7436" s="2" t="str">
        <f>'[1]2025年已发货'!B:B</f>
        <v>螺纹钢</v>
      </c>
      <c r="C7436" s="2" t="str">
        <f>'[1]2025年已发货'!C:C</f>
        <v>HRB500E Φ18 12m</v>
      </c>
      <c r="D7436" s="2" t="str">
        <f>'[1]2025年已发货'!D:D</f>
        <v>吨</v>
      </c>
      <c r="E7436" s="2">
        <f>'[1]2025年已发货'!E:E</f>
        <v>4</v>
      </c>
      <c r="F7436" s="4">
        <f>'[1]2025年已发货'!F:F</f>
        <v>45922</v>
      </c>
      <c r="G7436" s="2" t="str">
        <f>'[1]2025年已发货'!G:G</f>
        <v>(华西乐山）-四川省乐山市市中区苏稽镇校地共建产教融合基地建设项目二标段</v>
      </c>
      <c r="H7436" s="2" t="str">
        <f>'[1]2025年已发货'!H:H</f>
        <v>彭江涛</v>
      </c>
      <c r="I7436" s="2">
        <f>'[1]2025年已发货'!I:I</f>
        <v>13990276572</v>
      </c>
      <c r="J7436" s="2" vm="1" t="e">
        <f>_xlfn._xlws.FILTER(辅助信息!D:D,辅助信息!G:G=G7436)</f>
        <v>#VALUE!</v>
      </c>
    </row>
    <row r="7437" spans="1:10">
      <c r="A7437" s="2" t="str">
        <f>'[1]2025年已发货'!A:A</f>
        <v>钢固融</v>
      </c>
      <c r="B7437" s="2" t="str">
        <f>'[1]2025年已发货'!B:B</f>
        <v>螺纹钢</v>
      </c>
      <c r="C7437" s="2" t="str">
        <f>'[1]2025年已发货'!C:C</f>
        <v>HRB500E Φ20 12m</v>
      </c>
      <c r="D7437" s="2" t="str">
        <f>'[1]2025年已发货'!D:D</f>
        <v>吨</v>
      </c>
      <c r="E7437" s="2">
        <f>'[1]2025年已发货'!E:E</f>
        <v>17</v>
      </c>
      <c r="F7437" s="4">
        <f>'[1]2025年已发货'!F:F</f>
        <v>45922</v>
      </c>
      <c r="G7437" s="2" t="str">
        <f>'[1]2025年已发货'!G:G</f>
        <v>(华西乐山）-四川省乐山市市中区苏稽镇校地共建产教融合基地建设项目二标段</v>
      </c>
      <c r="H7437" s="2" t="str">
        <f>'[1]2025年已发货'!H:H</f>
        <v>彭江涛</v>
      </c>
      <c r="I7437" s="2">
        <f>'[1]2025年已发货'!I:I</f>
        <v>13990276572</v>
      </c>
      <c r="J7437" s="2" vm="1" t="e">
        <f>_xlfn._xlws.FILTER(辅助信息!D:D,辅助信息!G:G=G7437)</f>
        <v>#VALUE!</v>
      </c>
    </row>
    <row r="7438" spans="1:10">
      <c r="A7438" s="2" t="str">
        <f>'[1]2025年已发货'!A:A</f>
        <v>润耀</v>
      </c>
      <c r="B7438" s="2" t="str">
        <f>'[1]2025年已发货'!B:B</f>
        <v>螺纹钢</v>
      </c>
      <c r="C7438" s="2" t="str">
        <f>'[1]2025年已发货'!C:C</f>
        <v>HRB500E Φ25 12m</v>
      </c>
      <c r="D7438" s="2" t="str">
        <f>'[1]2025年已发货'!D:D</f>
        <v>吨</v>
      </c>
      <c r="E7438" s="2">
        <f>'[1]2025年已发货'!E:E</f>
        <v>45</v>
      </c>
      <c r="F7438" s="4">
        <f>'[1]2025年已发货'!F:F</f>
        <v>45922</v>
      </c>
      <c r="G7438" s="2" t="str">
        <f>'[1]2025年已发货'!G:G</f>
        <v>(华西乐山）-四川省乐山市市中区苏稽镇校地共建产教融合基地建设项目二标段</v>
      </c>
      <c r="H7438" s="2" t="str">
        <f>'[1]2025年已发货'!H:H</f>
        <v>彭江涛</v>
      </c>
      <c r="I7438" s="2">
        <f>'[1]2025年已发货'!I:I</f>
        <v>13990276572</v>
      </c>
      <c r="J7438" s="2" vm="1" t="e">
        <f>_xlfn._xlws.FILTER(辅助信息!D:D,辅助信息!G:G=G7438)</f>
        <v>#VALUE!</v>
      </c>
    </row>
    <row r="7439" spans="1:10">
      <c r="A7439" s="2" t="str">
        <f>'[1]2025年已发货'!A:A</f>
        <v>润耀</v>
      </c>
      <c r="B7439" s="2" t="str">
        <f>'[1]2025年已发货'!B:B</f>
        <v>螺纹钢</v>
      </c>
      <c r="C7439" s="2" t="str">
        <f>'[1]2025年已发货'!C:C</f>
        <v>HRB400E Φ14 9m</v>
      </c>
      <c r="D7439" s="2" t="str">
        <f>'[1]2025年已发货'!D:D</f>
        <v>吨</v>
      </c>
      <c r="E7439" s="2">
        <f>'[1]2025年已发货'!E:E</f>
        <v>6</v>
      </c>
      <c r="F7439" s="4">
        <f>'[1]2025年已发货'!F:F</f>
        <v>45922</v>
      </c>
      <c r="G7439" s="2" t="str">
        <f>'[1]2025年已发货'!G:G</f>
        <v>(华西乐山）-四川省乐山市市中区苏稽镇校地共建产教融合基地建设项目二标段</v>
      </c>
      <c r="H7439" s="2" t="str">
        <f>'[1]2025年已发货'!H:H</f>
        <v>彭江涛</v>
      </c>
      <c r="I7439" s="2">
        <f>'[1]2025年已发货'!I:I</f>
        <v>13990276572</v>
      </c>
      <c r="J7439" s="2" vm="1" t="e">
        <f>_xlfn._xlws.FILTER(辅助信息!D:D,辅助信息!G:G=G7439)</f>
        <v>#VALUE!</v>
      </c>
    </row>
    <row r="7440" spans="1:10">
      <c r="A7440" s="2" t="str">
        <f>'[1]2025年已发货'!A:A</f>
        <v>润耀</v>
      </c>
      <c r="B7440" s="2" t="str">
        <f>'[1]2025年已发货'!B:B</f>
        <v>螺纹钢</v>
      </c>
      <c r="C7440" s="2" t="str">
        <f>'[1]2025年已发货'!C:C</f>
        <v>HRB400E Φ16 9m</v>
      </c>
      <c r="D7440" s="2" t="str">
        <f>'[1]2025年已发货'!D:D</f>
        <v>吨</v>
      </c>
      <c r="E7440" s="2">
        <f>'[1]2025年已发货'!E:E</f>
        <v>10</v>
      </c>
      <c r="F7440" s="4">
        <f>'[1]2025年已发货'!F:F</f>
        <v>45922</v>
      </c>
      <c r="G7440" s="2" t="str">
        <f>'[1]2025年已发货'!G:G</f>
        <v>(华西乐山）-四川省乐山市市中区苏稽镇校地共建产教融合基地建设项目二标段</v>
      </c>
      <c r="H7440" s="2" t="str">
        <f>'[1]2025年已发货'!H:H</f>
        <v>彭江涛</v>
      </c>
      <c r="I7440" s="2">
        <f>'[1]2025年已发货'!I:I</f>
        <v>13990276572</v>
      </c>
      <c r="J7440" s="2" vm="1" t="e">
        <f>_xlfn._xlws.FILTER(辅助信息!D:D,辅助信息!G:G=G7440)</f>
        <v>#VALUE!</v>
      </c>
    </row>
    <row r="7441" spans="1:10">
      <c r="A7441" s="2" t="str">
        <f>'[1]2025年已发货'!A:A</f>
        <v>润耀</v>
      </c>
      <c r="B7441" s="2" t="str">
        <f>'[1]2025年已发货'!B:B</f>
        <v>螺纹钢</v>
      </c>
      <c r="C7441" s="2" t="str">
        <f>'[1]2025年已发货'!C:C</f>
        <v>HRB500E Φ12</v>
      </c>
      <c r="D7441" s="2" t="str">
        <f>'[1]2025年已发货'!D:D</f>
        <v>吨</v>
      </c>
      <c r="E7441" s="2">
        <f>'[1]2025年已发货'!E:E</f>
        <v>3</v>
      </c>
      <c r="F7441" s="4">
        <f>'[1]2025年已发货'!F:F</f>
        <v>45922</v>
      </c>
      <c r="G7441" s="2" t="str">
        <f>'[1]2025年已发货'!G:G</f>
        <v>(华西乐山）-四川省乐山市市中区苏稽镇校地共建产教融合基地建设项目二标段</v>
      </c>
      <c r="H7441" s="2" t="str">
        <f>'[1]2025年已发货'!H:H</f>
        <v>彭江涛</v>
      </c>
      <c r="I7441" s="2">
        <f>'[1]2025年已发货'!I:I</f>
        <v>13990276572</v>
      </c>
      <c r="J7441" s="2" vm="1" t="e">
        <f>_xlfn._xlws.FILTER(辅助信息!D:D,辅助信息!G:G=G7441)</f>
        <v>#VALUE!</v>
      </c>
    </row>
    <row r="7442" spans="1:10">
      <c r="A7442" s="2" t="str">
        <f>'[1]2025年已发货'!A:A</f>
        <v>润耀</v>
      </c>
      <c r="B7442" s="2" t="str">
        <f>'[1]2025年已发货'!B:B</f>
        <v>螺纹钢</v>
      </c>
      <c r="C7442" s="2" t="str">
        <f>'[1]2025年已发货'!C:C</f>
        <v>HRB500E Φ14</v>
      </c>
      <c r="D7442" s="2" t="str">
        <f>'[1]2025年已发货'!D:D</f>
        <v>吨</v>
      </c>
      <c r="E7442" s="2">
        <f>'[1]2025年已发货'!E:E</f>
        <v>6</v>
      </c>
      <c r="F7442" s="4">
        <f>'[1]2025年已发货'!F:F</f>
        <v>45922</v>
      </c>
      <c r="G7442" s="2" t="str">
        <f>'[1]2025年已发货'!G:G</f>
        <v>(华西乐山）-四川省乐山市市中区苏稽镇校地共建产教融合基地建设项目二标段</v>
      </c>
      <c r="H7442" s="2" t="str">
        <f>'[1]2025年已发货'!H:H</f>
        <v>彭江涛</v>
      </c>
      <c r="I7442" s="2">
        <f>'[1]2025年已发货'!I:I</f>
        <v>13990276572</v>
      </c>
      <c r="J7442" s="2" vm="1" t="e">
        <f>_xlfn._xlws.FILTER(辅助信息!D:D,辅助信息!G:G=G7442)</f>
        <v>#VALUE!</v>
      </c>
    </row>
    <row r="7443" spans="1:10">
      <c r="A7443" s="2" t="str">
        <f>'[1]2025年已发货'!A:A</f>
        <v>润耀</v>
      </c>
      <c r="B7443" s="2" t="str">
        <f>'[1]2025年已发货'!B:B</f>
        <v>盘螺</v>
      </c>
      <c r="C7443" s="2" t="str">
        <f>'[1]2025年已发货'!C:C</f>
        <v>HRB400EΦ8</v>
      </c>
      <c r="D7443" s="2" t="str">
        <f>'[1]2025年已发货'!D:D</f>
        <v>吨</v>
      </c>
      <c r="E7443" s="2">
        <f>'[1]2025年已发货'!E:E</f>
        <v>35</v>
      </c>
      <c r="F7443" s="4">
        <f>'[1]2025年已发货'!F:F</f>
        <v>45922</v>
      </c>
      <c r="G7443" s="2" t="str">
        <f>'[1]2025年已发货'!G:G</f>
        <v>（中核华兴-宜宾市西南高场项目）四川省宜宾市叙州区高场镇枷档湾大桥中核华兴项目部</v>
      </c>
      <c r="H7443" s="2" t="str">
        <f>'[1]2025年已发货'!H:H</f>
        <v>孙保材</v>
      </c>
      <c r="I7443" s="2">
        <f>'[1]2025年已发货'!I:I</f>
        <v>18203081779</v>
      </c>
      <c r="J7443" s="2" vm="1" t="e">
        <f>_xlfn._xlws.FILTER(辅助信息!D:D,辅助信息!G:G=G7443)</f>
        <v>#VALUE!</v>
      </c>
    </row>
    <row r="7444" spans="1:10">
      <c r="A7444" s="2" t="str">
        <f>'[1]2025年已发货'!A:A</f>
        <v>钢固融</v>
      </c>
      <c r="B7444" s="2" t="str">
        <f>'[1]2025年已发货'!B:B</f>
        <v>高线</v>
      </c>
      <c r="C7444" s="2" t="str">
        <f>'[1]2025年已发货'!C:C</f>
        <v>HPB300 10</v>
      </c>
      <c r="D7444" s="2" t="str">
        <f>'[1]2025年已发货'!D:D</f>
        <v>吨</v>
      </c>
      <c r="E7444" s="2">
        <f>'[1]2025年已发货'!E:E</f>
        <v>2.5</v>
      </c>
      <c r="F7444" s="4">
        <f>'[1]2025年已发货'!F:F</f>
        <v>45922</v>
      </c>
      <c r="G7444" s="2" t="str">
        <f>'[1]2025年已发货'!G:G</f>
        <v>（中铁三局集团有限公司成绵乐客专乐山站站房改扩建项目经理部）四川省乐山市市中区瑞祥路与至乐路交叉口西侧</v>
      </c>
      <c r="H7444" s="2" t="str">
        <f>'[1]2025年已发货'!H:H</f>
        <v>王鹏</v>
      </c>
      <c r="I7444" s="2" t="str">
        <f>'[1]2025年已发货'!I:I</f>
        <v>153 4056 0935</v>
      </c>
      <c r="J7444" s="2" vm="1" t="e">
        <f>_xlfn._xlws.FILTER(辅助信息!D:D,辅助信息!G:G=G7444)</f>
        <v>#VALUE!</v>
      </c>
    </row>
    <row r="7445" spans="1:10">
      <c r="A7445" s="2" t="str">
        <f>'[1]2025年已发货'!A:A</f>
        <v>钢固融</v>
      </c>
      <c r="B7445" s="2" t="str">
        <f>'[1]2025年已发货'!B:B</f>
        <v>盘螺</v>
      </c>
      <c r="C7445" s="2" t="str">
        <f>'[1]2025年已发货'!C:C</f>
        <v>HRB400EФ12</v>
      </c>
      <c r="D7445" s="2" t="str">
        <f>'[1]2025年已发货'!D:D</f>
        <v>吨</v>
      </c>
      <c r="E7445" s="2">
        <f>'[1]2025年已发货'!E:E</f>
        <v>5</v>
      </c>
      <c r="F7445" s="4">
        <f>'[1]2025年已发货'!F:F</f>
        <v>45922</v>
      </c>
      <c r="G7445" s="2" t="str">
        <f>'[1]2025年已发货'!G:G</f>
        <v>（中铁三局集团有限公司成绵乐客专乐山站站房改扩建项目经理部）四川省乐山市市中区瑞祥路与至乐路交叉口西侧</v>
      </c>
      <c r="H7445" s="2" t="str">
        <f>'[1]2025年已发货'!H:H</f>
        <v>王鹏</v>
      </c>
      <c r="I7445" s="2" t="str">
        <f>'[1]2025年已发货'!I:I</f>
        <v>153 4056 0935</v>
      </c>
      <c r="J7445" s="2" vm="1" t="e">
        <f>_xlfn._xlws.FILTER(辅助信息!D:D,辅助信息!G:G=G7445)</f>
        <v>#VALUE!</v>
      </c>
    </row>
    <row r="7446" spans="1:10">
      <c r="A7446" s="2" t="str">
        <f>'[1]2025年已发货'!A:A</f>
        <v>钢固融</v>
      </c>
      <c r="B7446" s="2" t="str">
        <f>'[1]2025年已发货'!B:B</f>
        <v>螺纹钢</v>
      </c>
      <c r="C7446" s="2" t="str">
        <f>'[1]2025年已发货'!C:C</f>
        <v>HRB400EФ16*9m</v>
      </c>
      <c r="D7446" s="2" t="str">
        <f>'[1]2025年已发货'!D:D</f>
        <v>吨</v>
      </c>
      <c r="E7446" s="2">
        <f>'[1]2025年已发货'!E:E</f>
        <v>5</v>
      </c>
      <c r="F7446" s="4">
        <f>'[1]2025年已发货'!F:F</f>
        <v>45922</v>
      </c>
      <c r="G7446" s="2" t="str">
        <f>'[1]2025年已发货'!G:G</f>
        <v>（中铁三局集团有限公司成绵乐客专乐山站站房改扩建项目经理部）四川省乐山市市中区瑞祥路与至乐路交叉口西侧</v>
      </c>
      <c r="H7446" s="2" t="str">
        <f>'[1]2025年已发货'!H:H</f>
        <v>王鹏</v>
      </c>
      <c r="I7446" s="2" t="str">
        <f>'[1]2025年已发货'!I:I</f>
        <v>153 4056 0935</v>
      </c>
      <c r="J7446" s="2" vm="1" t="e">
        <f>_xlfn._xlws.FILTER(辅助信息!D:D,辅助信息!G:G=G7446)</f>
        <v>#VALUE!</v>
      </c>
    </row>
    <row r="7447" spans="1:10">
      <c r="A7447" s="2" t="str">
        <f>'[1]2025年已发货'!A:A</f>
        <v>钢固融</v>
      </c>
      <c r="B7447" s="2" t="str">
        <f>'[1]2025年已发货'!B:B</f>
        <v>螺纹钢</v>
      </c>
      <c r="C7447" s="2" t="str">
        <f>'[1]2025年已发货'!C:C</f>
        <v>HRB400EФ28*9m</v>
      </c>
      <c r="D7447" s="2" t="str">
        <f>'[1]2025年已发货'!D:D</f>
        <v>吨</v>
      </c>
      <c r="E7447" s="2">
        <f>'[1]2025年已发货'!E:E</f>
        <v>20</v>
      </c>
      <c r="F7447" s="4">
        <f>'[1]2025年已发货'!F:F</f>
        <v>45922</v>
      </c>
      <c r="G7447" s="2" t="str">
        <f>'[1]2025年已发货'!G:G</f>
        <v>（中铁三局集团有限公司成绵乐客专乐山站站房改扩建项目经理部）四川省乐山市市中区瑞祥路与至乐路交叉口西侧</v>
      </c>
      <c r="H7447" s="2" t="str">
        <f>'[1]2025年已发货'!H:H</f>
        <v>王鹏</v>
      </c>
      <c r="I7447" s="2" t="str">
        <f>'[1]2025年已发货'!I:I</f>
        <v>153 4056 0935</v>
      </c>
      <c r="J7447" s="2" vm="1" t="e">
        <f>_xlfn._xlws.FILTER(辅助信息!D:D,辅助信息!G:G=G7447)</f>
        <v>#VALUE!</v>
      </c>
    </row>
    <row r="7448" spans="1:10">
      <c r="A7448" s="2" t="str">
        <f>'[1]2025年已发货'!A:A</f>
        <v>达钢</v>
      </c>
      <c r="B7448" s="2" t="str">
        <f>'[1]2025年已发货'!B:B</f>
        <v>盘螺</v>
      </c>
      <c r="C7448" s="2" t="str">
        <f>'[1]2025年已发货'!C:C</f>
        <v>HRB400E Φ6</v>
      </c>
      <c r="D7448" s="2" t="str">
        <f>'[1]2025年已发货'!D:D</f>
        <v>吨</v>
      </c>
      <c r="E7448" s="2">
        <f>'[1]2025年已发货'!E:E</f>
        <v>25</v>
      </c>
      <c r="F7448" s="4">
        <f>'[1]2025年已发货'!F:F</f>
        <v>45922</v>
      </c>
      <c r="G7448" s="2" t="str">
        <f>'[1]2025年已发货'!G:G</f>
        <v>（四川商建-射洪城乡一体化项目）遂宁市射洪市忠新幼儿园北侧约220米新溪小区</v>
      </c>
      <c r="H7448" s="2" t="str">
        <f>'[1]2025年已发货'!H:H</f>
        <v>柏子刚</v>
      </c>
      <c r="I7448" s="2">
        <f>'[1]2025年已发货'!I:I</f>
        <v>15692885305</v>
      </c>
      <c r="J7448" s="2" t="str">
        <f>_xlfn._xlws.FILTER(辅助信息!D:D,辅助信息!G:G=G7448)</f>
        <v>四川商建
射洪城乡一体化项目</v>
      </c>
    </row>
    <row r="7449" spans="1:10">
      <c r="A7449" s="2" t="str">
        <f>'[1]2025年已发货'!A:A</f>
        <v>达钢</v>
      </c>
      <c r="B7449" s="2" t="str">
        <f>'[1]2025年已发货'!B:B</f>
        <v>螺纹钢</v>
      </c>
      <c r="C7449" s="2" t="str">
        <f>'[1]2025年已发货'!C:C</f>
        <v>HRB400E Φ25 9m</v>
      </c>
      <c r="D7449" s="2" t="str">
        <f>'[1]2025年已发货'!D:D</f>
        <v>吨</v>
      </c>
      <c r="E7449" s="2">
        <f>'[1]2025年已发货'!E:E</f>
        <v>10</v>
      </c>
      <c r="F7449" s="4">
        <f>'[1]2025年已发货'!F:F</f>
        <v>45922</v>
      </c>
      <c r="G7449" s="2" t="str">
        <f>'[1]2025年已发货'!G:G</f>
        <v>（四川商建-射洪城乡一体化项目）遂宁市射洪市忠新幼儿园北侧约220米新溪小区</v>
      </c>
      <c r="H7449" s="2" t="str">
        <f>'[1]2025年已发货'!H:H</f>
        <v>柏子刚</v>
      </c>
      <c r="I7449" s="2">
        <f>'[1]2025年已发货'!I:I</f>
        <v>15692885305</v>
      </c>
      <c r="J7449" s="2" t="str">
        <f>_xlfn._xlws.FILTER(辅助信息!D:D,辅助信息!G:G=G7449)</f>
        <v>四川商建
射洪城乡一体化项目</v>
      </c>
    </row>
    <row r="7450" spans="1:10">
      <c r="A7450" s="2" t="str">
        <f>'[1]2025年已发货'!A:A</f>
        <v>达钢</v>
      </c>
      <c r="B7450" s="2" t="str">
        <f>'[1]2025年已发货'!B:B</f>
        <v>盘螺</v>
      </c>
      <c r="C7450" s="2" t="str">
        <f>'[1]2025年已发货'!C:C</f>
        <v>HRB400E Φ8</v>
      </c>
      <c r="D7450" s="2" t="str">
        <f>'[1]2025年已发货'!D:D</f>
        <v>吨</v>
      </c>
      <c r="E7450" s="2">
        <f>'[1]2025年已发货'!E:E</f>
        <v>26</v>
      </c>
      <c r="F7450" s="4">
        <f>'[1]2025年已发货'!F:F</f>
        <v>45922</v>
      </c>
      <c r="G7450" s="2" t="str">
        <f>'[1]2025年已发货'!G:G</f>
        <v>（商投建工达州中医药科技园-4工区-9号楼）达州市通川区达州中医药职业学院犀牛大道北段</v>
      </c>
      <c r="H7450" s="2" t="str">
        <f>'[1]2025年已发货'!H:H</f>
        <v>张扬</v>
      </c>
      <c r="I7450" s="2">
        <f>'[1]2025年已发货'!I:I</f>
        <v>18381904567</v>
      </c>
      <c r="J7450" s="2" t="str">
        <f>_xlfn._xlws.FILTER(辅助信息!D:D,辅助信息!G:G=G7450)</f>
        <v>商投建工达州中医药科技园</v>
      </c>
    </row>
    <row r="7451" spans="1:10">
      <c r="A7451" s="2" t="str">
        <f>'[1]2025年已发货'!A:A</f>
        <v>达钢</v>
      </c>
      <c r="B7451" s="2" t="str">
        <f>'[1]2025年已发货'!B:B</f>
        <v>盘螺</v>
      </c>
      <c r="C7451" s="2" t="str">
        <f>'[1]2025年已发货'!C:C</f>
        <v>HRB400E Φ10</v>
      </c>
      <c r="D7451" s="2" t="str">
        <f>'[1]2025年已发货'!D:D</f>
        <v>吨</v>
      </c>
      <c r="E7451" s="2">
        <f>'[1]2025年已发货'!E:E</f>
        <v>21</v>
      </c>
      <c r="F7451" s="4">
        <f>'[1]2025年已发货'!F:F</f>
        <v>45922</v>
      </c>
      <c r="G7451" s="2" t="str">
        <f>'[1]2025年已发货'!G:G</f>
        <v>（商投建工达州中医药科技园-4工区-9号楼）达州市通川区达州中医药职业学院犀牛大道北段</v>
      </c>
      <c r="H7451" s="2" t="str">
        <f>'[1]2025年已发货'!H:H</f>
        <v>张扬</v>
      </c>
      <c r="I7451" s="2">
        <f>'[1]2025年已发货'!I:I</f>
        <v>18381904567</v>
      </c>
      <c r="J7451" s="2" t="str">
        <f>_xlfn._xlws.FILTER(辅助信息!D:D,辅助信息!G:G=G7451)</f>
        <v>商投建工达州中医药科技园</v>
      </c>
    </row>
    <row r="7452" spans="1:10">
      <c r="A7452" s="2" t="str">
        <f>'[1]2025年已发货'!A:A</f>
        <v>泸钢</v>
      </c>
      <c r="B7452" s="2" t="str">
        <f>'[1]2025年已发货'!B:B</f>
        <v>盘螺</v>
      </c>
      <c r="C7452" s="2" t="str">
        <f>'[1]2025年已发货'!C:C</f>
        <v>HRB400E Φ8</v>
      </c>
      <c r="D7452" s="2" t="str">
        <f>'[1]2025年已发货'!D:D</f>
        <v>吨</v>
      </c>
      <c r="E7452" s="2">
        <f>'[1]2025年已发货'!E:E</f>
        <v>6</v>
      </c>
      <c r="F7452" s="4">
        <f>'[1]2025年已发货'!F:F</f>
        <v>45922</v>
      </c>
      <c r="G7452" s="2" t="str">
        <f>'[1]2025年已发货'!G:G</f>
        <v>(武汉电气化局成达万高铁强电项目-达州主城区)四川省达州市达川区斌郎街道四川省达州市达川区洞洞湾256米</v>
      </c>
      <c r="H7452" s="2" t="str">
        <f>'[1]2025年已发货'!H:H</f>
        <v>余凡</v>
      </c>
      <c r="I7452" s="2">
        <f>'[1]2025年已发货'!I:I</f>
        <v>18228076992</v>
      </c>
      <c r="J7452" s="2" t="str">
        <f>_xlfn._xlws.FILTER(辅助信息!D:D,辅助信息!G:G=G7452)</f>
        <v>武汉电气化局成达万高铁强电项目</v>
      </c>
    </row>
    <row r="7453" spans="1:10">
      <c r="A7453" s="2" t="str">
        <f>'[1]2025年已发货'!A:A</f>
        <v>泸钢</v>
      </c>
      <c r="B7453" s="2" t="str">
        <f>'[1]2025年已发货'!B:B</f>
        <v>盘螺</v>
      </c>
      <c r="C7453" s="2" t="str">
        <f>'[1]2025年已发货'!C:C</f>
        <v>HRB400E Φ10</v>
      </c>
      <c r="D7453" s="2" t="str">
        <f>'[1]2025年已发货'!D:D</f>
        <v>吨</v>
      </c>
      <c r="E7453" s="2">
        <f>'[1]2025年已发货'!E:E</f>
        <v>8</v>
      </c>
      <c r="F7453" s="4">
        <f>'[1]2025年已发货'!F:F</f>
        <v>45922</v>
      </c>
      <c r="G7453" s="2" t="str">
        <f>'[1]2025年已发货'!G:G</f>
        <v>(武汉电气化局成达万高铁强电项目-达州主城区)四川省达州市达川区斌郎街道四川省达州市达川区洞洞湾256米</v>
      </c>
      <c r="H7453" s="2" t="str">
        <f>'[1]2025年已发货'!H:H</f>
        <v>余凡</v>
      </c>
      <c r="I7453" s="2">
        <f>'[1]2025年已发货'!I:I</f>
        <v>18228076992</v>
      </c>
      <c r="J7453" s="2" t="str">
        <f>_xlfn._xlws.FILTER(辅助信息!D:D,辅助信息!G:G=G7453)</f>
        <v>武汉电气化局成达万高铁强电项目</v>
      </c>
    </row>
    <row r="7454" spans="1:10">
      <c r="A7454" s="2" t="str">
        <f>'[1]2025年已发货'!A:A</f>
        <v>泸钢</v>
      </c>
      <c r="B7454" s="2" t="str">
        <f>'[1]2025年已发货'!B:B</f>
        <v>螺纹钢</v>
      </c>
      <c r="C7454" s="2" t="str">
        <f>'[1]2025年已发货'!C:C</f>
        <v>HRB400E Φ25 9m</v>
      </c>
      <c r="D7454" s="2" t="str">
        <f>'[1]2025年已发货'!D:D</f>
        <v>吨</v>
      </c>
      <c r="E7454" s="2">
        <f>'[1]2025年已发货'!E:E</f>
        <v>23</v>
      </c>
      <c r="F7454" s="4">
        <f>'[1]2025年已发货'!F:F</f>
        <v>45922</v>
      </c>
      <c r="G7454" s="2" t="str">
        <f>'[1]2025年已发货'!G:G</f>
        <v>(武汉电气化局成达万高铁强电项目-达州主城区)四川省达州市达川区斌郎街道四川省达州市达川区洞洞湾256米</v>
      </c>
      <c r="H7454" s="2" t="str">
        <f>'[1]2025年已发货'!H:H</f>
        <v>余凡</v>
      </c>
      <c r="I7454" s="2">
        <f>'[1]2025年已发货'!I:I</f>
        <v>18228076992</v>
      </c>
      <c r="J7454" s="2" t="str">
        <f>_xlfn._xlws.FILTER(辅助信息!D:D,辅助信息!G:G=G7454)</f>
        <v>武汉电气化局成达万高铁强电项目</v>
      </c>
    </row>
    <row r="7455" spans="1:10">
      <c r="A7455" s="2" t="str">
        <f>'[1]2025年已发货'!A:A</f>
        <v>泸钢</v>
      </c>
      <c r="B7455" s="2" t="str">
        <f>'[1]2025年已发货'!B:B</f>
        <v>螺纹钢</v>
      </c>
      <c r="C7455" s="2" t="str">
        <f>'[1]2025年已发货'!C:C</f>
        <v>HRB400E Φ18 9m</v>
      </c>
      <c r="D7455" s="2" t="str">
        <f>'[1]2025年已发货'!D:D</f>
        <v>吨</v>
      </c>
      <c r="E7455" s="2">
        <f>'[1]2025年已发货'!E:E</f>
        <v>2</v>
      </c>
      <c r="F7455" s="4">
        <f>'[1]2025年已发货'!F:F</f>
        <v>45922</v>
      </c>
      <c r="G7455" s="2" t="str">
        <f>'[1]2025年已发货'!G:G</f>
        <v>(武汉电气化局成达万高铁强电项目-达州主城区)四川省达州市达川区斌郎街道四川省达州市达川区洞洞湾256米</v>
      </c>
      <c r="H7455" s="2" t="str">
        <f>'[1]2025年已发货'!H:H</f>
        <v>余凡</v>
      </c>
      <c r="I7455" s="2">
        <f>'[1]2025年已发货'!I:I</f>
        <v>18228076992</v>
      </c>
      <c r="J7455" s="2" t="str">
        <f>_xlfn._xlws.FILTER(辅助信息!D:D,辅助信息!G:G=G7455)</f>
        <v>武汉电气化局成达万高铁强电项目</v>
      </c>
    </row>
    <row r="7456" spans="1:10">
      <c r="A7456" s="2" t="str">
        <f>'[1]2025年已发货'!A:A</f>
        <v>德胜</v>
      </c>
      <c r="B7456" s="2" t="str">
        <f>'[1]2025年已发货'!B:B</f>
        <v>螺纹钢</v>
      </c>
      <c r="C7456" s="2" t="str">
        <f>'[1]2025年已发货'!C:C</f>
        <v>HRB400E Φ12 9m</v>
      </c>
      <c r="D7456" s="2" t="str">
        <f>'[1]2025年已发货'!D:D</f>
        <v>吨</v>
      </c>
      <c r="E7456" s="2">
        <f>'[1]2025年已发货'!E:E</f>
        <v>25</v>
      </c>
      <c r="F7456" s="4">
        <f>'[1]2025年已发货'!F:F</f>
        <v>45922</v>
      </c>
      <c r="G7456" s="2" t="str">
        <f>'[1]2025年已发货'!G:G</f>
        <v>(五冶建设空港兴城怡心街道83亩项目)成都市双流区怡心街道高峰社区一组剑和路一段空港兴城怡心街道83亩项目中国五冶项目部</v>
      </c>
      <c r="H7456" s="2" t="str">
        <f>'[1]2025年已发货'!H:H</f>
        <v>庞宇</v>
      </c>
      <c r="I7456" s="2">
        <f>'[1]2025年已发货'!I:I</f>
        <v>18384171007</v>
      </c>
      <c r="J7456" s="2" t="str">
        <f>_xlfn._xlws.FILTER(辅助信息!D:D,辅助信息!G:G=G7456)</f>
        <v>五冶建设空港兴城怡心街道83亩项目</v>
      </c>
    </row>
    <row r="7457" spans="1:10">
      <c r="A7457" s="2" t="str">
        <f>'[1]2025年已发货'!A:A</f>
        <v>德胜</v>
      </c>
      <c r="B7457" s="2" t="str">
        <f>'[1]2025年已发货'!B:B</f>
        <v>螺纹钢</v>
      </c>
      <c r="C7457" s="2" t="str">
        <f>'[1]2025年已发货'!C:C</f>
        <v>HRB400E Φ14 9m</v>
      </c>
      <c r="D7457" s="2" t="str">
        <f>'[1]2025年已发货'!D:D</f>
        <v>吨</v>
      </c>
      <c r="E7457" s="2">
        <f>'[1]2025年已发货'!E:E</f>
        <v>28</v>
      </c>
      <c r="F7457" s="4">
        <f>'[1]2025年已发货'!F:F</f>
        <v>45922</v>
      </c>
      <c r="G7457" s="2" t="str">
        <f>'[1]2025年已发货'!G:G</f>
        <v>(五冶建设空港兴城怡心街道83亩项目)成都市双流区怡心街道高峰社区一组剑和路一段空港兴城怡心街道83亩项目中国五冶项目部</v>
      </c>
      <c r="H7457" s="2" t="str">
        <f>'[1]2025年已发货'!H:H</f>
        <v>庞宇</v>
      </c>
      <c r="I7457" s="2">
        <f>'[1]2025年已发货'!I:I</f>
        <v>18384171007</v>
      </c>
      <c r="J7457" s="2" t="str">
        <f>_xlfn._xlws.FILTER(辅助信息!D:D,辅助信息!G:G=G7457)</f>
        <v>五冶建设空港兴城怡心街道83亩项目</v>
      </c>
    </row>
    <row r="7458" spans="1:10">
      <c r="A7458" s="2" t="str">
        <f>'[1]2025年已发货'!A:A</f>
        <v>德胜</v>
      </c>
      <c r="B7458" s="2" t="str">
        <f>'[1]2025年已发货'!B:B</f>
        <v>螺纹钢</v>
      </c>
      <c r="C7458" s="2" t="str">
        <f>'[1]2025年已发货'!C:C</f>
        <v>HRB400E Φ16 9m</v>
      </c>
      <c r="D7458" s="2" t="str">
        <f>'[1]2025年已发货'!D:D</f>
        <v>吨</v>
      </c>
      <c r="E7458" s="2">
        <f>'[1]2025年已发货'!E:E</f>
        <v>10</v>
      </c>
      <c r="F7458" s="4">
        <f>'[1]2025年已发货'!F:F</f>
        <v>45922</v>
      </c>
      <c r="G7458" s="2" t="str">
        <f>'[1]2025年已发货'!G:G</f>
        <v>(五冶建设空港兴城怡心街道83亩项目)成都市双流区怡心街道高峰社区一组剑和路一段空港兴城怡心街道83亩项目中国五冶项目部</v>
      </c>
      <c r="H7458" s="2" t="str">
        <f>'[1]2025年已发货'!H:H</f>
        <v>庞宇</v>
      </c>
      <c r="I7458" s="2">
        <f>'[1]2025年已发货'!I:I</f>
        <v>18384171007</v>
      </c>
      <c r="J7458" s="2" t="str">
        <f>_xlfn._xlws.FILTER(辅助信息!D:D,辅助信息!G:G=G7458)</f>
        <v>五冶建设空港兴城怡心街道83亩项目</v>
      </c>
    </row>
    <row r="7459" spans="1:10">
      <c r="A7459" s="2" t="str">
        <f>'[1]2025年已发货'!A:A</f>
        <v>德胜</v>
      </c>
      <c r="B7459" s="2" t="str">
        <f>'[1]2025年已发货'!B:B</f>
        <v>螺纹钢</v>
      </c>
      <c r="C7459" s="2" t="str">
        <f>'[1]2025年已发货'!C:C</f>
        <v>HRB400E Φ18 9m</v>
      </c>
      <c r="D7459" s="2" t="str">
        <f>'[1]2025年已发货'!D:D</f>
        <v>吨</v>
      </c>
      <c r="E7459" s="2">
        <f>'[1]2025年已发货'!E:E</f>
        <v>10</v>
      </c>
      <c r="F7459" s="4">
        <f>'[1]2025年已发货'!F:F</f>
        <v>45922</v>
      </c>
      <c r="G7459" s="2" t="str">
        <f>'[1]2025年已发货'!G:G</f>
        <v>(五冶建设空港兴城怡心街道83亩项目)成都市双流区怡心街道高峰社区一组剑和路一段空港兴城怡心街道83亩项目中国五冶项目部</v>
      </c>
      <c r="H7459" s="2" t="str">
        <f>'[1]2025年已发货'!H:H</f>
        <v>庞宇</v>
      </c>
      <c r="I7459" s="2">
        <f>'[1]2025年已发货'!I:I</f>
        <v>18384171007</v>
      </c>
      <c r="J7459" s="2" t="str">
        <f>_xlfn._xlws.FILTER(辅助信息!D:D,辅助信息!G:G=G7459)</f>
        <v>五冶建设空港兴城怡心街道83亩项目</v>
      </c>
    </row>
    <row r="7460" spans="1:10">
      <c r="A7460" s="2" t="str">
        <f>'[1]2025年已发货'!A:A</f>
        <v>德胜</v>
      </c>
      <c r="B7460" s="2" t="str">
        <f>'[1]2025年已发货'!B:B</f>
        <v>螺纹钢</v>
      </c>
      <c r="C7460" s="2" t="str">
        <f>'[1]2025年已发货'!C:C</f>
        <v>HRB400E Φ20 9m</v>
      </c>
      <c r="D7460" s="2" t="str">
        <f>'[1]2025年已发货'!D:D</f>
        <v>吨</v>
      </c>
      <c r="E7460" s="2">
        <f>'[1]2025年已发货'!E:E</f>
        <v>10</v>
      </c>
      <c r="F7460" s="4">
        <f>'[1]2025年已发货'!F:F</f>
        <v>45922</v>
      </c>
      <c r="G7460" s="2" t="str">
        <f>'[1]2025年已发货'!G:G</f>
        <v>(五冶建设空港兴城怡心街道83亩项目)成都市双流区怡心街道高峰社区一组剑和路一段空港兴城怡心街道83亩项目中国五冶项目部</v>
      </c>
      <c r="H7460" s="2" t="str">
        <f>'[1]2025年已发货'!H:H</f>
        <v>庞宇</v>
      </c>
      <c r="I7460" s="2">
        <f>'[1]2025年已发货'!I:I</f>
        <v>18384171007</v>
      </c>
      <c r="J7460" s="2" t="str">
        <f>_xlfn._xlws.FILTER(辅助信息!D:D,辅助信息!G:G=G7460)</f>
        <v>五冶建设空港兴城怡心街道83亩项目</v>
      </c>
    </row>
    <row r="7461" spans="1:10">
      <c r="A7461" s="2" t="str">
        <f>'[1]2025年已发货'!A:A</f>
        <v>德胜</v>
      </c>
      <c r="B7461" s="2" t="str">
        <f>'[1]2025年已发货'!B:B</f>
        <v>螺纹钢</v>
      </c>
      <c r="C7461" s="2" t="str">
        <f>'[1]2025年已发货'!C:C</f>
        <v>HRB400E Φ22 9m</v>
      </c>
      <c r="D7461" s="2" t="str">
        <f>'[1]2025年已发货'!D:D</f>
        <v>吨</v>
      </c>
      <c r="E7461" s="2">
        <f>'[1]2025年已发货'!E:E</f>
        <v>10</v>
      </c>
      <c r="F7461" s="4">
        <f>'[1]2025年已发货'!F:F</f>
        <v>45922</v>
      </c>
      <c r="G7461" s="2" t="str">
        <f>'[1]2025年已发货'!G:G</f>
        <v>(五冶建设空港兴城怡心街道83亩项目)成都市双流区怡心街道高峰社区一组剑和路一段空港兴城怡心街道83亩项目中国五冶项目部</v>
      </c>
      <c r="H7461" s="2" t="str">
        <f>'[1]2025年已发货'!H:H</f>
        <v>庞宇</v>
      </c>
      <c r="I7461" s="2">
        <f>'[1]2025年已发货'!I:I</f>
        <v>18384171007</v>
      </c>
      <c r="J7461" s="2" t="str">
        <f>_xlfn._xlws.FILTER(辅助信息!D:D,辅助信息!G:G=G7461)</f>
        <v>五冶建设空港兴城怡心街道83亩项目</v>
      </c>
    </row>
    <row r="7462" spans="1:10">
      <c r="A7462" s="2" t="str">
        <f>'[1]2025年已发货'!A:A</f>
        <v>德胜</v>
      </c>
      <c r="B7462" s="2" t="str">
        <f>'[1]2025年已发货'!B:B</f>
        <v>螺纹钢</v>
      </c>
      <c r="C7462" s="2" t="str">
        <f>'[1]2025年已发货'!C:C</f>
        <v>HRB400E Φ25 9m</v>
      </c>
      <c r="D7462" s="2" t="str">
        <f>'[1]2025年已发货'!D:D</f>
        <v>吨</v>
      </c>
      <c r="E7462" s="2">
        <f>'[1]2025年已发货'!E:E</f>
        <v>10</v>
      </c>
      <c r="F7462" s="4">
        <f>'[1]2025年已发货'!F:F</f>
        <v>45922</v>
      </c>
      <c r="G7462" s="2" t="str">
        <f>'[1]2025年已发货'!G:G</f>
        <v>(五冶建设空港兴城怡心街道83亩项目)成都市双流区怡心街道高峰社区一组剑和路一段空港兴城怡心街道83亩项目中国五冶项目部</v>
      </c>
      <c r="H7462" s="2" t="str">
        <f>'[1]2025年已发货'!H:H</f>
        <v>庞宇</v>
      </c>
      <c r="I7462" s="2">
        <f>'[1]2025年已发货'!I:I</f>
        <v>18384171007</v>
      </c>
      <c r="J7462" s="2" t="str">
        <f>_xlfn._xlws.FILTER(辅助信息!D:D,辅助信息!G:G=G7462)</f>
        <v>五冶建设空港兴城怡心街道83亩项目</v>
      </c>
    </row>
    <row r="7463" spans="1:10">
      <c r="A7463" s="2" t="str">
        <f>'[1]2025年已发货'!A:A</f>
        <v>德胜</v>
      </c>
      <c r="B7463" s="2" t="str">
        <f>'[1]2025年已发货'!B:B</f>
        <v>螺纹钢</v>
      </c>
      <c r="C7463" s="2" t="str">
        <f>'[1]2025年已发货'!C:C</f>
        <v>HRB400E Φ28 9m</v>
      </c>
      <c r="D7463" s="2" t="str">
        <f>'[1]2025年已发货'!D:D</f>
        <v>吨</v>
      </c>
      <c r="E7463" s="2">
        <f>'[1]2025年已发货'!E:E</f>
        <v>3</v>
      </c>
      <c r="F7463" s="4">
        <f>'[1]2025年已发货'!F:F</f>
        <v>45922</v>
      </c>
      <c r="G7463" s="2" t="str">
        <f>'[1]2025年已发货'!G:G</f>
        <v>(五冶建设空港兴城怡心街道83亩项目)成都市双流区怡心街道高峰社区一组剑和路一段空港兴城怡心街道83亩项目中国五冶项目部</v>
      </c>
      <c r="H7463" s="2" t="str">
        <f>'[1]2025年已发货'!H:H</f>
        <v>庞宇</v>
      </c>
      <c r="I7463" s="2">
        <f>'[1]2025年已发货'!I:I</f>
        <v>18384171007</v>
      </c>
      <c r="J7463" s="2" t="str">
        <f>_xlfn._xlws.FILTER(辅助信息!D:D,辅助信息!G:G=G7463)</f>
        <v>五冶建设空港兴城怡心街道83亩项目</v>
      </c>
    </row>
    <row r="7464" spans="1:10">
      <c r="A7464" s="2" t="str">
        <f>'[1]2025年已发货'!A:A</f>
        <v>德胜</v>
      </c>
      <c r="B7464" s="2" t="str">
        <f>'[1]2025年已发货'!B:B</f>
        <v>螺纹钢</v>
      </c>
      <c r="C7464" s="2" t="str">
        <f>'[1]2025年已发货'!C:C</f>
        <v>HRB400E Φ22 9m</v>
      </c>
      <c r="D7464" s="2" t="str">
        <f>'[1]2025年已发货'!D:D</f>
        <v>吨</v>
      </c>
      <c r="E7464" s="2">
        <f>'[1]2025年已发货'!E:E</f>
        <v>70</v>
      </c>
      <c r="F7464" s="4">
        <f>'[1]2025年已发货'!F:F</f>
        <v>45923</v>
      </c>
      <c r="G7464" s="2" t="str">
        <f>'[1]2025年已发货'!G:G</f>
        <v>(五冶建设龙泉芙蓉花语项目-1,3地块)龙泉驿区北川路双堰塘钓鱼东100米(北川路)</v>
      </c>
      <c r="H7464" s="2" t="str">
        <f>'[1]2025年已发货'!H:H</f>
        <v>祝斯阳</v>
      </c>
      <c r="I7464" s="2">
        <f>'[1]2025年已发货'!I:I</f>
        <v>15583590797</v>
      </c>
      <c r="J7464" s="2" t="str">
        <f>_xlfn._xlws.FILTER(辅助信息!D:D,辅助信息!G:G=G7464)</f>
        <v>五冶建设龙泉芙蓉花语项目</v>
      </c>
    </row>
    <row r="7465" spans="1:10">
      <c r="A7465" s="2" t="str">
        <f>'[1]2025年已发货'!A:A</f>
        <v>德胜</v>
      </c>
      <c r="B7465" s="2" t="str">
        <f>'[1]2025年已发货'!B:B</f>
        <v>螺纹钢</v>
      </c>
      <c r="C7465" s="2" t="str">
        <f>'[1]2025年已发货'!C:C</f>
        <v>HRB400E Φ14 9m</v>
      </c>
      <c r="D7465" s="2" t="str">
        <f>'[1]2025年已发货'!D:D</f>
        <v>吨</v>
      </c>
      <c r="E7465" s="2">
        <f>'[1]2025年已发货'!E:E</f>
        <v>30</v>
      </c>
      <c r="F7465" s="4">
        <f>'[1]2025年已发货'!F:F</f>
        <v>45923</v>
      </c>
      <c r="G7465" s="2" t="str">
        <f>'[1]2025年已发货'!G:G</f>
        <v>(五冶建设龙泉驿一医院配套建设工程)成都市龙泉驿区董朗路69号龙泉驿一医院5号门</v>
      </c>
      <c r="H7465" s="2" t="str">
        <f>'[1]2025年已发货'!H:H</f>
        <v>孙敏</v>
      </c>
      <c r="I7465" s="2">
        <f>'[1]2025年已发货'!I:I</f>
        <v>13617695006</v>
      </c>
      <c r="J7465" s="2" t="str">
        <f>_xlfn._xlws.FILTER(辅助信息!D:D,辅助信息!G:G=G7465)</f>
        <v>五冶建设龙泉驿一医院配套建设工程</v>
      </c>
    </row>
    <row r="7466" spans="1:10">
      <c r="A7466" s="2" t="str">
        <f>'[1]2025年已发货'!A:A</f>
        <v>德胜</v>
      </c>
      <c r="B7466" s="2" t="str">
        <f>'[1]2025年已发货'!B:B</f>
        <v>螺纹钢</v>
      </c>
      <c r="C7466" s="2" t="str">
        <f>'[1]2025年已发货'!C:C</f>
        <v>HRB400E Φ22 9m</v>
      </c>
      <c r="D7466" s="2" t="str">
        <f>'[1]2025年已发货'!D:D</f>
        <v>吨</v>
      </c>
      <c r="E7466" s="2">
        <f>'[1]2025年已发货'!E:E</f>
        <v>16</v>
      </c>
      <c r="F7466" s="4">
        <f>'[1]2025年已发货'!F:F</f>
        <v>45923</v>
      </c>
      <c r="G7466" s="2" t="str">
        <f>'[1]2025年已发货'!G:G</f>
        <v>(五冶建设龙泉驿一医院配套建设工程)成都市龙泉驿区董朗路69号龙泉驿一医院5号门</v>
      </c>
      <c r="H7466" s="2" t="str">
        <f>'[1]2025年已发货'!H:H</f>
        <v>孙敏</v>
      </c>
      <c r="I7466" s="2">
        <f>'[1]2025年已发货'!I:I</f>
        <v>13617695006</v>
      </c>
      <c r="J7466" s="2" t="str">
        <f>_xlfn._xlws.FILTER(辅助信息!D:D,辅助信息!G:G=G7466)</f>
        <v>五冶建设龙泉驿一医院配套建设工程</v>
      </c>
    </row>
    <row r="7467" spans="1:10">
      <c r="A7467" s="2" t="str">
        <f>'[1]2025年已发货'!A:A</f>
        <v>德胜</v>
      </c>
      <c r="B7467" s="2" t="str">
        <f>'[1]2025年已发货'!B:B</f>
        <v>螺纹钢</v>
      </c>
      <c r="C7467" s="2" t="str">
        <f>'[1]2025年已发货'!C:C</f>
        <v>HRB400E Φ25 9m</v>
      </c>
      <c r="D7467" s="2" t="str">
        <f>'[1]2025年已发货'!D:D</f>
        <v>吨</v>
      </c>
      <c r="E7467" s="2">
        <f>'[1]2025年已发货'!E:E</f>
        <v>18</v>
      </c>
      <c r="F7467" s="4">
        <f>'[1]2025年已发货'!F:F</f>
        <v>45923</v>
      </c>
      <c r="G7467" s="2" t="str">
        <f>'[1]2025年已发货'!G:G</f>
        <v>(五冶建设龙泉驿一医院配套建设工程)成都市龙泉驿区董朗路69号龙泉驿一医院5号门</v>
      </c>
      <c r="H7467" s="2" t="str">
        <f>'[1]2025年已发货'!H:H</f>
        <v>孙敏</v>
      </c>
      <c r="I7467" s="2">
        <f>'[1]2025年已发货'!I:I</f>
        <v>13617695006</v>
      </c>
      <c r="J7467" s="2" t="str">
        <f>_xlfn._xlws.FILTER(辅助信息!D:D,辅助信息!G:G=G7467)</f>
        <v>五冶建设龙泉驿一医院配套建设工程</v>
      </c>
    </row>
    <row r="7468" spans="1:10">
      <c r="A7468" s="2" t="str">
        <f>'[1]2025年已发货'!A:A</f>
        <v>德胜</v>
      </c>
      <c r="B7468" s="2" t="str">
        <f>'[1]2025年已发货'!B:B</f>
        <v>螺纹钢</v>
      </c>
      <c r="C7468" s="2" t="str">
        <f>'[1]2025年已发货'!C:C</f>
        <v>HRB500E Φ20</v>
      </c>
      <c r="D7468" s="2" t="str">
        <f>'[1]2025年已发货'!D:D</f>
        <v>吨</v>
      </c>
      <c r="E7468" s="2">
        <f>'[1]2025年已发货'!E:E</f>
        <v>3</v>
      </c>
      <c r="F7468" s="4">
        <f>'[1]2025年已发货'!F:F</f>
        <v>45923</v>
      </c>
      <c r="G7468" s="2" t="str">
        <f>'[1]2025年已发货'!G:G</f>
        <v>(五冶建设龙泉驿一医院配套建设工程)成都市龙泉驿区董朗路69号龙泉驿一医院5号门</v>
      </c>
      <c r="H7468" s="2" t="str">
        <f>'[1]2025年已发货'!H:H</f>
        <v>孙敏</v>
      </c>
      <c r="I7468" s="2">
        <f>'[1]2025年已发货'!I:I</f>
        <v>13617695006</v>
      </c>
      <c r="J7468" s="2" t="str">
        <f>_xlfn._xlws.FILTER(辅助信息!D:D,辅助信息!G:G=G7468)</f>
        <v>五冶建设龙泉驿一医院配套建设工程</v>
      </c>
    </row>
    <row r="7469" spans="1:10">
      <c r="A7469" s="2" t="str">
        <f>'[1]2025年已发货'!A:A</f>
        <v>德胜</v>
      </c>
      <c r="B7469" s="2" t="str">
        <f>'[1]2025年已发货'!B:B</f>
        <v>螺纹钢</v>
      </c>
      <c r="C7469" s="2" t="str">
        <f>'[1]2025年已发货'!C:C</f>
        <v>HRB500E Φ22</v>
      </c>
      <c r="D7469" s="2" t="str">
        <f>'[1]2025年已发货'!D:D</f>
        <v>吨</v>
      </c>
      <c r="E7469" s="2">
        <f>'[1]2025年已发货'!E:E</f>
        <v>3</v>
      </c>
      <c r="F7469" s="4">
        <f>'[1]2025年已发货'!F:F</f>
        <v>45923</v>
      </c>
      <c r="G7469" s="2" t="str">
        <f>'[1]2025年已发货'!G:G</f>
        <v>(五冶建设龙泉驿一医院配套建设工程)成都市龙泉驿区董朗路69号龙泉驿一医院5号门</v>
      </c>
      <c r="H7469" s="2" t="str">
        <f>'[1]2025年已发货'!H:H</f>
        <v>孙敏</v>
      </c>
      <c r="I7469" s="2">
        <f>'[1]2025年已发货'!I:I</f>
        <v>13617695006</v>
      </c>
      <c r="J7469" s="2" t="str">
        <f>_xlfn._xlws.FILTER(辅助信息!D:D,辅助信息!G:G=G7469)</f>
        <v>五冶建设龙泉驿一医院配套建设工程</v>
      </c>
    </row>
    <row r="7470" spans="1:10">
      <c r="A7470" s="2" t="str">
        <f>'[1]2025年已发货'!A:A</f>
        <v>德胜</v>
      </c>
      <c r="B7470" s="2" t="str">
        <f>'[1]2025年已发货'!B:B</f>
        <v>螺纹钢</v>
      </c>
      <c r="C7470" s="2" t="str">
        <f>'[1]2025年已发货'!C:C</f>
        <v>HRB400E Φ12 9m</v>
      </c>
      <c r="D7470" s="2" t="str">
        <f>'[1]2025年已发货'!D:D</f>
        <v>吨</v>
      </c>
      <c r="E7470" s="2">
        <f>'[1]2025年已发货'!E:E</f>
        <v>23</v>
      </c>
      <c r="F7470" s="4">
        <f>'[1]2025年已发货'!F:F</f>
        <v>45923</v>
      </c>
      <c r="G7470" s="2" t="str">
        <f>'[1]2025年已发货'!G:G</f>
        <v>(五冶建设师大附中外语校新建教学楼工程)四川省成都市成华区大观堰2号(四川师范大学附属中学外国语学校)</v>
      </c>
      <c r="H7470" s="2" t="str">
        <f>'[1]2025年已发货'!H:H</f>
        <v>蔡浩</v>
      </c>
      <c r="I7470" s="2" t="str">
        <f>'[1]2025年已发货'!I:I</f>
        <v>139 8088 0820</v>
      </c>
      <c r="J7470" s="2" t="str">
        <f>_xlfn._xlws.FILTER(辅助信息!D:D,辅助信息!G:G=G7470)</f>
        <v>五冶建设师大附中外语校新建教学楼工程</v>
      </c>
    </row>
    <row r="7471" spans="1:10">
      <c r="A7471" s="2" t="str">
        <f>'[1]2025年已发货'!A:A</f>
        <v>德胜</v>
      </c>
      <c r="B7471" s="2" t="str">
        <f>'[1]2025年已发货'!B:B</f>
        <v>螺纹钢</v>
      </c>
      <c r="C7471" s="2" t="str">
        <f>'[1]2025年已发货'!C:C</f>
        <v>HRB400E Φ14 9m</v>
      </c>
      <c r="D7471" s="2" t="str">
        <f>'[1]2025年已发货'!D:D</f>
        <v>吨</v>
      </c>
      <c r="E7471" s="2">
        <f>'[1]2025年已发货'!E:E</f>
        <v>8</v>
      </c>
      <c r="F7471" s="4">
        <f>'[1]2025年已发货'!F:F</f>
        <v>45923</v>
      </c>
      <c r="G7471" s="2" t="str">
        <f>'[1]2025年已发货'!G:G</f>
        <v>(五冶建设师大附中外语校新建教学楼工程)四川省成都市成华区大观堰2号(四川师范大学附属中学外国语学校)</v>
      </c>
      <c r="H7471" s="2" t="str">
        <f>'[1]2025年已发货'!H:H</f>
        <v>蔡浩</v>
      </c>
      <c r="I7471" s="2" t="str">
        <f>'[1]2025年已发货'!I:I</f>
        <v>139 8088 0820</v>
      </c>
      <c r="J7471" s="2" t="str">
        <f>_xlfn._xlws.FILTER(辅助信息!D:D,辅助信息!G:G=G7471)</f>
        <v>五冶建设师大附中外语校新建教学楼工程</v>
      </c>
    </row>
    <row r="7472" spans="1:10">
      <c r="A7472" s="2" t="str">
        <f>'[1]2025年已发货'!A:A</f>
        <v>德胜</v>
      </c>
      <c r="B7472" s="2" t="str">
        <f>'[1]2025年已发货'!B:B</f>
        <v>螺纹钢</v>
      </c>
      <c r="C7472" s="2" t="str">
        <f>'[1]2025年已发货'!C:C</f>
        <v>HRB400E Φ16 9m</v>
      </c>
      <c r="D7472" s="2" t="str">
        <f>'[1]2025年已发货'!D:D</f>
        <v>吨</v>
      </c>
      <c r="E7472" s="2">
        <f>'[1]2025年已发货'!E:E</f>
        <v>2.5</v>
      </c>
      <c r="F7472" s="4">
        <f>'[1]2025年已发货'!F:F</f>
        <v>45923</v>
      </c>
      <c r="G7472" s="2" t="str">
        <f>'[1]2025年已发货'!G:G</f>
        <v>(五冶建设师大附中外语校新建教学楼工程)四川省成都市成华区大观堰2号(四川师范大学附属中学外国语学校)</v>
      </c>
      <c r="H7472" s="2" t="str">
        <f>'[1]2025年已发货'!H:H</f>
        <v>蔡浩</v>
      </c>
      <c r="I7472" s="2" t="str">
        <f>'[1]2025年已发货'!I:I</f>
        <v>139 8088 0820</v>
      </c>
      <c r="J7472" s="2" t="str">
        <f>_xlfn._xlws.FILTER(辅助信息!D:D,辅助信息!G:G=G7472)</f>
        <v>五冶建设师大附中外语校新建教学楼工程</v>
      </c>
    </row>
    <row r="7473" spans="1:10">
      <c r="A7473" s="2" t="str">
        <f>'[1]2025年已发货'!A:A</f>
        <v>德胜</v>
      </c>
      <c r="B7473" s="2" t="str">
        <f>'[1]2025年已发货'!B:B</f>
        <v>螺纹钢</v>
      </c>
      <c r="C7473" s="2" t="str">
        <f>'[1]2025年已发货'!C:C</f>
        <v>HRB400E Φ18 9m</v>
      </c>
      <c r="D7473" s="2" t="str">
        <f>'[1]2025年已发货'!D:D</f>
        <v>吨</v>
      </c>
      <c r="E7473" s="2">
        <f>'[1]2025年已发货'!E:E</f>
        <v>5</v>
      </c>
      <c r="F7473" s="4">
        <f>'[1]2025年已发货'!F:F</f>
        <v>45923</v>
      </c>
      <c r="G7473" s="2" t="str">
        <f>'[1]2025年已发货'!G:G</f>
        <v>(五冶建设师大附中外语校新建教学楼工程)四川省成都市成华区大观堰2号(四川师范大学附属中学外国语学校)</v>
      </c>
      <c r="H7473" s="2" t="str">
        <f>'[1]2025年已发货'!H:H</f>
        <v>蔡浩</v>
      </c>
      <c r="I7473" s="2" t="str">
        <f>'[1]2025年已发货'!I:I</f>
        <v>139 8088 0820</v>
      </c>
      <c r="J7473" s="2" t="str">
        <f>_xlfn._xlws.FILTER(辅助信息!D:D,辅助信息!G:G=G7473)</f>
        <v>五冶建设师大附中外语校新建教学楼工程</v>
      </c>
    </row>
    <row r="7474" spans="1:10">
      <c r="A7474" s="2" t="str">
        <f>'[1]2025年已发货'!A:A</f>
        <v>德胜</v>
      </c>
      <c r="B7474" s="2" t="str">
        <f>'[1]2025年已发货'!B:B</f>
        <v>螺纹钢</v>
      </c>
      <c r="C7474" s="2" t="str">
        <f>'[1]2025年已发货'!C:C</f>
        <v>HRB400E Φ20 9m</v>
      </c>
      <c r="D7474" s="2" t="str">
        <f>'[1]2025年已发货'!D:D</f>
        <v>吨</v>
      </c>
      <c r="E7474" s="2">
        <f>'[1]2025年已发货'!E:E</f>
        <v>5</v>
      </c>
      <c r="F7474" s="4">
        <f>'[1]2025年已发货'!F:F</f>
        <v>45923</v>
      </c>
      <c r="G7474" s="2" t="str">
        <f>'[1]2025年已发货'!G:G</f>
        <v>(五冶建设师大附中外语校新建教学楼工程)四川省成都市成华区大观堰2号(四川师范大学附属中学外国语学校)</v>
      </c>
      <c r="H7474" s="2" t="str">
        <f>'[1]2025年已发货'!H:H</f>
        <v>蔡浩</v>
      </c>
      <c r="I7474" s="2" t="str">
        <f>'[1]2025年已发货'!I:I</f>
        <v>139 8088 0820</v>
      </c>
      <c r="J7474" s="2" t="str">
        <f>_xlfn._xlws.FILTER(辅助信息!D:D,辅助信息!G:G=G7474)</f>
        <v>五冶建设师大附中外语校新建教学楼工程</v>
      </c>
    </row>
    <row r="7475" spans="1:10">
      <c r="A7475" s="2" t="str">
        <f>'[1]2025年已发货'!A:A</f>
        <v>德胜</v>
      </c>
      <c r="B7475" s="2" t="str">
        <f>'[1]2025年已发货'!B:B</f>
        <v>螺纹钢</v>
      </c>
      <c r="C7475" s="2" t="str">
        <f>'[1]2025年已发货'!C:C</f>
        <v>HRB400E Φ22 9m</v>
      </c>
      <c r="D7475" s="2" t="str">
        <f>'[1]2025年已发货'!D:D</f>
        <v>吨</v>
      </c>
      <c r="E7475" s="2">
        <f>'[1]2025年已发货'!E:E</f>
        <v>2.5</v>
      </c>
      <c r="F7475" s="4">
        <f>'[1]2025年已发货'!F:F</f>
        <v>45923</v>
      </c>
      <c r="G7475" s="2" t="str">
        <f>'[1]2025年已发货'!G:G</f>
        <v>(五冶建设师大附中外语校新建教学楼工程)四川省成都市成华区大观堰2号(四川师范大学附属中学外国语学校)</v>
      </c>
      <c r="H7475" s="2" t="str">
        <f>'[1]2025年已发货'!H:H</f>
        <v>蔡浩</v>
      </c>
      <c r="I7475" s="2" t="str">
        <f>'[1]2025年已发货'!I:I</f>
        <v>139 8088 0820</v>
      </c>
      <c r="J7475" s="2" t="str">
        <f>_xlfn._xlws.FILTER(辅助信息!D:D,辅助信息!G:G=G7475)</f>
        <v>五冶建设师大附中外语校新建教学楼工程</v>
      </c>
    </row>
    <row r="7476" spans="1:10">
      <c r="A7476" s="2" t="str">
        <f>'[1]2025年已发货'!A:A</f>
        <v>德胜</v>
      </c>
      <c r="B7476" s="2" t="str">
        <f>'[1]2025年已发货'!B:B</f>
        <v>螺纹钢</v>
      </c>
      <c r="C7476" s="2" t="str">
        <f>'[1]2025年已发货'!C:C</f>
        <v>HRB400E Φ25 9m</v>
      </c>
      <c r="D7476" s="2" t="str">
        <f>'[1]2025年已发货'!D:D</f>
        <v>吨</v>
      </c>
      <c r="E7476" s="2">
        <f>'[1]2025年已发货'!E:E</f>
        <v>7.5</v>
      </c>
      <c r="F7476" s="4">
        <f>'[1]2025年已发货'!F:F</f>
        <v>45923</v>
      </c>
      <c r="G7476" s="2" t="str">
        <f>'[1]2025年已发货'!G:G</f>
        <v>(五冶建设师大附中外语校新建教学楼工程)四川省成都市成华区大观堰2号(四川师范大学附属中学外国语学校)</v>
      </c>
      <c r="H7476" s="2" t="str">
        <f>'[1]2025年已发货'!H:H</f>
        <v>蔡浩</v>
      </c>
      <c r="I7476" s="2" t="str">
        <f>'[1]2025年已发货'!I:I</f>
        <v>139 8088 0820</v>
      </c>
      <c r="J7476" s="2" t="str">
        <f>_xlfn._xlws.FILTER(辅助信息!D:D,辅助信息!G:G=G7476)</f>
        <v>五冶建设师大附中外语校新建教学楼工程</v>
      </c>
    </row>
    <row r="7477" spans="1:10">
      <c r="A7477" s="2" t="str">
        <f>'[1]2025年已发货'!A:A</f>
        <v>德胜</v>
      </c>
      <c r="B7477" s="2" t="str">
        <f>'[1]2025年已发货'!B:B</f>
        <v>螺纹钢</v>
      </c>
      <c r="C7477" s="2" t="str">
        <f>'[1]2025年已发货'!C:C</f>
        <v>HRB400E Φ28 9m</v>
      </c>
      <c r="D7477" s="2" t="str">
        <f>'[1]2025年已发货'!D:D</f>
        <v>吨</v>
      </c>
      <c r="E7477" s="2">
        <f>'[1]2025年已发货'!E:E</f>
        <v>2.5</v>
      </c>
      <c r="F7477" s="4">
        <f>'[1]2025年已发货'!F:F</f>
        <v>45923</v>
      </c>
      <c r="G7477" s="2" t="str">
        <f>'[1]2025年已发货'!G:G</f>
        <v>(五冶建设师大附中外语校新建教学楼工程)四川省成都市成华区大观堰2号(四川师范大学附属中学外国语学校)</v>
      </c>
      <c r="H7477" s="2" t="str">
        <f>'[1]2025年已发货'!H:H</f>
        <v>蔡浩</v>
      </c>
      <c r="I7477" s="2" t="str">
        <f>'[1]2025年已发货'!I:I</f>
        <v>139 8088 0820</v>
      </c>
      <c r="J7477" s="2" t="str">
        <f>_xlfn._xlws.FILTER(辅助信息!D:D,辅助信息!G:G=G7477)</f>
        <v>五冶建设师大附中外语校新建教学楼工程</v>
      </c>
    </row>
    <row r="7478" spans="1:10">
      <c r="A7478" s="2" t="str">
        <f>'[1]2025年已发货'!A:A</f>
        <v>德胜</v>
      </c>
      <c r="B7478" s="2" t="str">
        <f>'[1]2025年已发货'!B:B</f>
        <v>螺纹钢</v>
      </c>
      <c r="C7478" s="2" t="str">
        <f>'[1]2025年已发货'!C:C</f>
        <v>HRB500E Φ20</v>
      </c>
      <c r="D7478" s="2" t="str">
        <f>'[1]2025年已发货'!D:D</f>
        <v>吨</v>
      </c>
      <c r="E7478" s="2">
        <f>'[1]2025年已发货'!E:E</f>
        <v>5</v>
      </c>
      <c r="F7478" s="4">
        <f>'[1]2025年已发货'!F:F</f>
        <v>45923</v>
      </c>
      <c r="G7478" s="2" t="str">
        <f>'[1]2025年已发货'!G:G</f>
        <v>(五冶建设师大附中外语校新建教学楼工程)四川省成都市成华区大观堰2号(四川师范大学附属中学外国语学校)</v>
      </c>
      <c r="H7478" s="2" t="str">
        <f>'[1]2025年已发货'!H:H</f>
        <v>蔡浩</v>
      </c>
      <c r="I7478" s="2" t="str">
        <f>'[1]2025年已发货'!I:I</f>
        <v>139 8088 0820</v>
      </c>
      <c r="J7478" s="2" t="str">
        <f>_xlfn._xlws.FILTER(辅助信息!D:D,辅助信息!G:G=G7478)</f>
        <v>五冶建设师大附中外语校新建教学楼工程</v>
      </c>
    </row>
    <row r="7479" spans="1:10">
      <c r="A7479" s="2" t="str">
        <f>'[1]2025年已发货'!A:A</f>
        <v>德胜</v>
      </c>
      <c r="B7479" s="2" t="str">
        <f>'[1]2025年已发货'!B:B</f>
        <v>螺纹钢</v>
      </c>
      <c r="C7479" s="2" t="str">
        <f>'[1]2025年已发货'!C:C</f>
        <v>HRB500E Φ22</v>
      </c>
      <c r="D7479" s="2" t="str">
        <f>'[1]2025年已发货'!D:D</f>
        <v>吨</v>
      </c>
      <c r="E7479" s="2">
        <f>'[1]2025年已发货'!E:E</f>
        <v>5</v>
      </c>
      <c r="F7479" s="4">
        <f>'[1]2025年已发货'!F:F</f>
        <v>45923</v>
      </c>
      <c r="G7479" s="2" t="str">
        <f>'[1]2025年已发货'!G:G</f>
        <v>(五冶建设师大附中外语校新建教学楼工程)四川省成都市成华区大观堰2号(四川师范大学附属中学外国语学校)</v>
      </c>
      <c r="H7479" s="2" t="str">
        <f>'[1]2025年已发货'!H:H</f>
        <v>蔡浩</v>
      </c>
      <c r="I7479" s="2" t="str">
        <f>'[1]2025年已发货'!I:I</f>
        <v>139 8088 0820</v>
      </c>
      <c r="J7479" s="2" t="str">
        <f>_xlfn._xlws.FILTER(辅助信息!D:D,辅助信息!G:G=G7479)</f>
        <v>五冶建设师大附中外语校新建教学楼工程</v>
      </c>
    </row>
    <row r="7480" spans="1:10">
      <c r="A7480" s="2" t="str">
        <f>'[1]2025年已发货'!A:A</f>
        <v>德胜</v>
      </c>
      <c r="B7480" s="2" t="str">
        <f>'[1]2025年已发货'!B:B</f>
        <v>螺纹钢</v>
      </c>
      <c r="C7480" s="2" t="str">
        <f>'[1]2025年已发货'!C:C</f>
        <v>HRB500E Φ25</v>
      </c>
      <c r="D7480" s="2" t="str">
        <f>'[1]2025年已发货'!D:D</f>
        <v>吨</v>
      </c>
      <c r="E7480" s="2">
        <f>'[1]2025年已发货'!E:E</f>
        <v>20</v>
      </c>
      <c r="F7480" s="4">
        <f>'[1]2025年已发货'!F:F</f>
        <v>45923</v>
      </c>
      <c r="G7480" s="2" t="str">
        <f>'[1]2025年已发货'!G:G</f>
        <v>(五冶建设师大附中外语校新建教学楼工程)四川省成都市成华区大观堰2号(四川师范大学附属中学外国语学校)</v>
      </c>
      <c r="H7480" s="2" t="str">
        <f>'[1]2025年已发货'!H:H</f>
        <v>蔡浩</v>
      </c>
      <c r="I7480" s="2" t="str">
        <f>'[1]2025年已发货'!I:I</f>
        <v>139 8088 0820</v>
      </c>
      <c r="J7480" s="2" t="str">
        <f>_xlfn._xlws.FILTER(辅助信息!D:D,辅助信息!G:G=G7480)</f>
        <v>五冶建设师大附中外语校新建教学楼工程</v>
      </c>
    </row>
    <row r="7481" spans="1:10">
      <c r="A7481" s="2" t="str">
        <f>'[1]2025年已发货'!A:A</f>
        <v>德胜</v>
      </c>
      <c r="B7481" s="2" t="str">
        <f>'[1]2025年已发货'!B:B</f>
        <v>螺纹钢</v>
      </c>
      <c r="C7481" s="2" t="str">
        <f>'[1]2025年已发货'!C:C</f>
        <v>HRB500E Φ28</v>
      </c>
      <c r="D7481" s="2" t="str">
        <f>'[1]2025年已发货'!D:D</f>
        <v>吨</v>
      </c>
      <c r="E7481" s="2">
        <f>'[1]2025年已发货'!E:E</f>
        <v>10</v>
      </c>
      <c r="F7481" s="4">
        <f>'[1]2025年已发货'!F:F</f>
        <v>45923</v>
      </c>
      <c r="G7481" s="2" t="str">
        <f>'[1]2025年已发货'!G:G</f>
        <v>(五冶建设师大附中外语校新建教学楼工程)四川省成都市成华区大观堰2号(四川师范大学附属中学外国语学校)</v>
      </c>
      <c r="H7481" s="2" t="str">
        <f>'[1]2025年已发货'!H:H</f>
        <v>蔡浩</v>
      </c>
      <c r="I7481" s="2" t="str">
        <f>'[1]2025年已发货'!I:I</f>
        <v>139 8088 0820</v>
      </c>
      <c r="J7481" s="2" t="str">
        <f>_xlfn._xlws.FILTER(辅助信息!D:D,辅助信息!G:G=G7481)</f>
        <v>五冶建设师大附中外语校新建教学楼工程</v>
      </c>
    </row>
    <row r="7482" spans="1:10">
      <c r="A7482" s="2" t="str">
        <f>'[1]2025年已发货'!A:A</f>
        <v>德胜</v>
      </c>
      <c r="B7482" s="2" t="str">
        <f>'[1]2025年已发货'!B:B</f>
        <v>螺纹钢</v>
      </c>
      <c r="C7482" s="2" t="str">
        <f>'[1]2025年已发货'!C:C</f>
        <v>HRB500E Φ32</v>
      </c>
      <c r="D7482" s="2" t="str">
        <f>'[1]2025年已发货'!D:D</f>
        <v>吨</v>
      </c>
      <c r="E7482" s="2">
        <f>'[1]2025年已发货'!E:E</f>
        <v>10</v>
      </c>
      <c r="F7482" s="4">
        <f>'[1]2025年已发货'!F:F</f>
        <v>45923</v>
      </c>
      <c r="G7482" s="2" t="str">
        <f>'[1]2025年已发货'!G:G</f>
        <v>(五冶建设师大附中外语校新建教学楼工程)四川省成都市成华区大观堰2号(四川师范大学附属中学外国语学校)</v>
      </c>
      <c r="H7482" s="2" t="str">
        <f>'[1]2025年已发货'!H:H</f>
        <v>蔡浩</v>
      </c>
      <c r="I7482" s="2" t="str">
        <f>'[1]2025年已发货'!I:I</f>
        <v>139 8088 0820</v>
      </c>
      <c r="J7482" s="2" t="str">
        <f>_xlfn._xlws.FILTER(辅助信息!D:D,辅助信息!G:G=G7482)</f>
        <v>五冶建设师大附中外语校新建教学楼工程</v>
      </c>
    </row>
    <row r="7483" spans="1:10">
      <c r="A7483" s="2" t="str">
        <f>'[1]2025年已发货'!A:A</f>
        <v>德胜</v>
      </c>
      <c r="B7483" s="2" t="str">
        <f>'[1]2025年已发货'!B:B</f>
        <v>螺纹钢</v>
      </c>
      <c r="C7483" s="2" t="str">
        <f>'[1]2025年已发货'!C:C</f>
        <v>HRB400E Φ25×12米</v>
      </c>
      <c r="D7483" s="2" t="str">
        <f>'[1]2025年已发货'!D:D</f>
        <v>吨</v>
      </c>
      <c r="E7483" s="2">
        <f>'[1]2025年已发货'!E:E</f>
        <v>25</v>
      </c>
      <c r="F7483" s="4">
        <f>'[1]2025年已发货'!F:F</f>
        <v>45923</v>
      </c>
      <c r="G7483" s="2" t="str">
        <f>'[1]2025年已发货'!G:G</f>
        <v>（自永2标九局西南分公司钢筋棚）四川省自贡市骑龙镇大湾村</v>
      </c>
      <c r="H7483" s="2" t="str">
        <f>'[1]2025年已发货'!H:H</f>
        <v>高彦彬</v>
      </c>
      <c r="I7483" s="2">
        <f>'[1]2025年已发货'!I:I</f>
        <v>13835906371</v>
      </c>
      <c r="J7483" s="2" vm="1" t="e">
        <f>_xlfn._xlws.FILTER(辅助信息!D:D,辅助信息!G:G=G7483)</f>
        <v>#VALUE!</v>
      </c>
    </row>
    <row r="7484" spans="1:10">
      <c r="A7484" s="2" t="str">
        <f>'[1]2025年已发货'!A:A</f>
        <v>德胜</v>
      </c>
      <c r="B7484" s="2" t="str">
        <f>'[1]2025年已发货'!B:B</f>
        <v>螺纹钢</v>
      </c>
      <c r="C7484" s="2" t="str">
        <f>'[1]2025年已发货'!C:C</f>
        <v>HRB400E Φ25×9米</v>
      </c>
      <c r="D7484" s="2" t="str">
        <f>'[1]2025年已发货'!D:D</f>
        <v>吨</v>
      </c>
      <c r="E7484" s="2">
        <f>'[1]2025年已发货'!E:E</f>
        <v>10</v>
      </c>
      <c r="F7484" s="4">
        <f>'[1]2025年已发货'!F:F</f>
        <v>45923</v>
      </c>
      <c r="G7484" s="2" t="str">
        <f>'[1]2025年已发货'!G:G</f>
        <v>（自永2标九局西南分公司钢筋棚）四川省自贡市骑龙镇大湾村</v>
      </c>
      <c r="H7484" s="2" t="str">
        <f>'[1]2025年已发货'!H:H</f>
        <v>高彦彬</v>
      </c>
      <c r="I7484" s="2">
        <f>'[1]2025年已发货'!I:I</f>
        <v>13835906372</v>
      </c>
      <c r="J7484" s="2" vm="1" t="e">
        <f>_xlfn._xlws.FILTER(辅助信息!D:D,辅助信息!G:G=G7484)</f>
        <v>#VALUE!</v>
      </c>
    </row>
    <row r="7485" spans="1:10">
      <c r="A7485" s="2" t="str">
        <f>'[1]2025年已发货'!A:A</f>
        <v>德胜</v>
      </c>
      <c r="B7485" s="2" t="str">
        <f>'[1]2025年已发货'!B:B</f>
        <v>螺纹钢</v>
      </c>
      <c r="C7485" s="2" t="str">
        <f>'[1]2025年已发货'!C:C</f>
        <v>HRB500E Φ28×12米</v>
      </c>
      <c r="D7485" s="2" t="str">
        <f>'[1]2025年已发货'!D:D</f>
        <v>吨</v>
      </c>
      <c r="E7485" s="2">
        <f>'[1]2025年已发货'!E:E</f>
        <v>35</v>
      </c>
      <c r="F7485" s="4">
        <f>'[1]2025年已发货'!F:F</f>
        <v>45923</v>
      </c>
      <c r="G7485" s="2" t="str">
        <f>'[1]2025年已发货'!G:G</f>
        <v>（自永2标九局西南分公司钢筋棚）四川省自贡市骑龙镇大湾村</v>
      </c>
      <c r="H7485" s="2" t="str">
        <f>'[1]2025年已发货'!H:H</f>
        <v>高彦彬</v>
      </c>
      <c r="I7485" s="2">
        <f>'[1]2025年已发货'!I:I</f>
        <v>13835906370</v>
      </c>
      <c r="J7485" s="2" vm="1" t="e">
        <f>_xlfn._xlws.FILTER(辅助信息!D:D,辅助信息!G:G=G7485)</f>
        <v>#VALUE!</v>
      </c>
    </row>
    <row r="7486" spans="1:10">
      <c r="A7486" s="2" t="str">
        <f>'[1]2025年已发货'!A:A</f>
        <v>德胜</v>
      </c>
      <c r="B7486" s="2" t="str">
        <f>'[1]2025年已发货'!B:B</f>
        <v>螺纹钢</v>
      </c>
      <c r="C7486" s="2" t="str">
        <f>'[1]2025年已发货'!C:C</f>
        <v>HRB500E Φ28×9米</v>
      </c>
      <c r="D7486" s="2" t="str">
        <f>'[1]2025年已发货'!D:D</f>
        <v>吨</v>
      </c>
      <c r="E7486" s="2">
        <f>'[1]2025年已发货'!E:E</f>
        <v>35</v>
      </c>
      <c r="F7486" s="4">
        <f>'[1]2025年已发货'!F:F</f>
        <v>45923</v>
      </c>
      <c r="G7486" s="2" t="str">
        <f>'[1]2025年已发货'!G:G</f>
        <v>（自永高速-自永3标六局交通分公司）四川省内江市隆昌市圣灯镇自永项目3标隆昌市金额街道红光工业园区</v>
      </c>
      <c r="H7486" s="2" t="str">
        <f>'[1]2025年已发货'!H:H</f>
        <v>干建恩</v>
      </c>
      <c r="I7486" s="2">
        <f>'[1]2025年已发货'!I:I</f>
        <v>13540533213</v>
      </c>
      <c r="J7486" s="2" vm="1" t="e">
        <f>_xlfn._xlws.FILTER(辅助信息!D:D,辅助信息!G:G=G7486)</f>
        <v>#VALUE!</v>
      </c>
    </row>
    <row r="7487" spans="1:10">
      <c r="A7487" s="2" t="str">
        <f>'[1]2025年已发货'!A:A</f>
        <v>德胜恒嘉</v>
      </c>
      <c r="B7487" s="2" t="str">
        <f>'[1]2025年已发货'!B:B</f>
        <v>螺纹钢</v>
      </c>
      <c r="C7487" s="2" t="str">
        <f>'[1]2025年已发货'!C:C</f>
        <v>HRB400EФ18*9m</v>
      </c>
      <c r="D7487" s="2" t="str">
        <f>'[1]2025年已发货'!D:D</f>
        <v>吨</v>
      </c>
      <c r="E7487" s="2">
        <f>'[1]2025年已发货'!E:E</f>
        <v>35</v>
      </c>
      <c r="F7487" s="4">
        <f>'[1]2025年已发货'!F:F</f>
        <v>45923</v>
      </c>
      <c r="G7487" s="2" t="str">
        <f>'[1]2025年已发货'!G:G</f>
        <v>（中铁一局四公司康新高速TJ1-1标康定隧道）四川省甘孜州康定市榆林街道甘孜州博物馆旁</v>
      </c>
      <c r="H7487" s="2" t="str">
        <f>'[1]2025年已发货'!H:H</f>
        <v>王永强</v>
      </c>
      <c r="I7487" s="2">
        <f>'[1]2025年已发货'!I:I</f>
        <v>15929204416</v>
      </c>
      <c r="J7487" s="2" vm="1" t="e">
        <f>_xlfn._xlws.FILTER(辅助信息!D:D,辅助信息!G:G=G7487)</f>
        <v>#VALUE!</v>
      </c>
    </row>
    <row r="7488" spans="1:10">
      <c r="A7488" s="2" t="str">
        <f>'[1]2025年已发货'!A:A</f>
        <v>德胜恒嘉</v>
      </c>
      <c r="B7488" s="2" t="str">
        <f>'[1]2025年已发货'!B:B</f>
        <v>螺纹钢</v>
      </c>
      <c r="C7488" s="2" t="str">
        <f>'[1]2025年已发货'!C:C</f>
        <v>HRB400EФ22*9m</v>
      </c>
      <c r="D7488" s="2" t="str">
        <f>'[1]2025年已发货'!D:D</f>
        <v>吨</v>
      </c>
      <c r="E7488" s="2">
        <f>'[1]2025年已发货'!E:E</f>
        <v>105</v>
      </c>
      <c r="F7488" s="4">
        <f>'[1]2025年已发货'!F:F</f>
        <v>45923</v>
      </c>
      <c r="G7488" s="2" t="str">
        <f>'[1]2025年已发货'!G:G</f>
        <v>（中铁一局四公司康新高速TJ1-1标康定隧道）四川省甘孜州康定市榆林街道甘孜州博物馆旁</v>
      </c>
      <c r="H7488" s="2" t="str">
        <f>'[1]2025年已发货'!H:H</f>
        <v>王永强</v>
      </c>
      <c r="I7488" s="2">
        <f>'[1]2025年已发货'!I:I</f>
        <v>15929204416</v>
      </c>
      <c r="J7488" s="2" vm="1" t="e">
        <f>_xlfn._xlws.FILTER(辅助信息!D:D,辅助信息!G:G=G7488)</f>
        <v>#VALUE!</v>
      </c>
    </row>
    <row r="7489" spans="1:10">
      <c r="A7489" s="2" t="str">
        <f>'[1]2025年已发货'!A:A</f>
        <v>德胜恒嘉</v>
      </c>
      <c r="B7489" s="2" t="str">
        <f>'[1]2025年已发货'!B:B</f>
        <v>螺纹钢</v>
      </c>
      <c r="C7489" s="2" t="str">
        <f>'[1]2025年已发货'!C:C</f>
        <v>HRB400EФ14*9m</v>
      </c>
      <c r="D7489" s="2" t="str">
        <f>'[1]2025年已发货'!D:D</f>
        <v>吨</v>
      </c>
      <c r="E7489" s="2">
        <f>'[1]2025年已发货'!E:E</f>
        <v>70</v>
      </c>
      <c r="F7489" s="4">
        <f>'[1]2025年已发货'!F:F</f>
        <v>45923</v>
      </c>
      <c r="G7489" s="2" t="str">
        <f>'[1]2025年已发货'!G:G</f>
        <v>（中铁八局康新高速TJ4-1标）四川省甘孜州康定市新都桥镇超限载检测站</v>
      </c>
      <c r="H7489" s="2" t="str">
        <f>'[1]2025年已发货'!H:H</f>
        <v>刘俊</v>
      </c>
      <c r="I7489" s="2">
        <f>'[1]2025年已发货'!I:I</f>
        <v>18587764925</v>
      </c>
      <c r="J7489" s="2" vm="1" t="e">
        <f>_xlfn._xlws.FILTER(辅助信息!D:D,辅助信息!G:G=G7489)</f>
        <v>#VALUE!</v>
      </c>
    </row>
    <row r="7490" spans="1:10">
      <c r="A7490" s="2" t="str">
        <f>'[1]2025年已发货'!A:A</f>
        <v>德胜恒嘉</v>
      </c>
      <c r="B7490" s="2" t="str">
        <f>'[1]2025年已发货'!B:B</f>
        <v>螺纹钢</v>
      </c>
      <c r="C7490" s="2" t="str">
        <f>'[1]2025年已发货'!C:C</f>
        <v>HRB400EФ20*12m</v>
      </c>
      <c r="D7490" s="2" t="str">
        <f>'[1]2025年已发货'!D:D</f>
        <v>吨</v>
      </c>
      <c r="E7490" s="2">
        <f>'[1]2025年已发货'!E:E</f>
        <v>140</v>
      </c>
      <c r="F7490" s="4">
        <f>'[1]2025年已发货'!F:F</f>
        <v>45923</v>
      </c>
      <c r="G7490" s="2" t="str">
        <f>'[1]2025年已发货'!G:G</f>
        <v>（中铁八局康新高速TJ4-1标）四川省甘孜州康定市新都桥镇超限载检测站</v>
      </c>
      <c r="H7490" s="2" t="str">
        <f>'[1]2025年已发货'!H:H</f>
        <v>刘俊</v>
      </c>
      <c r="I7490" s="2">
        <f>'[1]2025年已发货'!I:I</f>
        <v>18587764925</v>
      </c>
      <c r="J7490" s="2" vm="1" t="e">
        <f>_xlfn._xlws.FILTER(辅助信息!D:D,辅助信息!G:G=G7490)</f>
        <v>#VALUE!</v>
      </c>
    </row>
    <row r="7491" spans="1:10">
      <c r="A7491" s="2" t="str">
        <f>'[1]2025年已发货'!A:A</f>
        <v>德胜恒嘉</v>
      </c>
      <c r="B7491" s="2" t="str">
        <f>'[1]2025年已发货'!B:B</f>
        <v>螺纹钢</v>
      </c>
      <c r="C7491" s="2" t="str">
        <f>'[1]2025年已发货'!C:C</f>
        <v>HRB500EФ22*9m</v>
      </c>
      <c r="D7491" s="2" t="str">
        <f>'[1]2025年已发货'!D:D</f>
        <v>吨</v>
      </c>
      <c r="E7491" s="2">
        <f>'[1]2025年已发货'!E:E</f>
        <v>35</v>
      </c>
      <c r="F7491" s="4">
        <f>'[1]2025年已发货'!F:F</f>
        <v>45923</v>
      </c>
      <c r="G7491" s="2" t="str">
        <f>'[1]2025年已发货'!G:G</f>
        <v>（中铁八局康新高速TJ4-1标）四川省甘孜州康定市新都桥镇超限载检测站</v>
      </c>
      <c r="H7491" s="2" t="str">
        <f>'[1]2025年已发货'!H:H</f>
        <v>刘俊</v>
      </c>
      <c r="I7491" s="2">
        <f>'[1]2025年已发货'!I:I</f>
        <v>18587764925</v>
      </c>
      <c r="J7491" s="2" vm="1" t="e">
        <f>_xlfn._xlws.FILTER(辅助信息!D:D,辅助信息!G:G=G7491)</f>
        <v>#VALUE!</v>
      </c>
    </row>
    <row r="7492" spans="1:10">
      <c r="A7492" s="2" t="str">
        <f>'[1]2025年已发货'!A:A</f>
        <v>德胜恒嘉</v>
      </c>
      <c r="B7492" s="2" t="str">
        <f>'[1]2025年已发货'!B:B</f>
        <v>螺纹钢</v>
      </c>
      <c r="C7492" s="2" t="str">
        <f>'[1]2025年已发货'!C:C</f>
        <v>HRB500EФ25*12m</v>
      </c>
      <c r="D7492" s="2" t="str">
        <f>'[1]2025年已发货'!D:D</f>
        <v>吨</v>
      </c>
      <c r="E7492" s="2">
        <f>'[1]2025年已发货'!E:E</f>
        <v>105</v>
      </c>
      <c r="F7492" s="4">
        <f>'[1]2025年已发货'!F:F</f>
        <v>45923</v>
      </c>
      <c r="G7492" s="2" t="str">
        <f>'[1]2025年已发货'!G:G</f>
        <v>（中铁八局康新高速TJ4-1标）四川省甘孜州康定市新都桥镇超限载检测站</v>
      </c>
      <c r="H7492" s="2" t="str">
        <f>'[1]2025年已发货'!H:H</f>
        <v>刘俊</v>
      </c>
      <c r="I7492" s="2">
        <f>'[1]2025年已发货'!I:I</f>
        <v>18587764925</v>
      </c>
      <c r="J7492" s="2" vm="1" t="e">
        <f>_xlfn._xlws.FILTER(辅助信息!D:D,辅助信息!G:G=G7492)</f>
        <v>#VALUE!</v>
      </c>
    </row>
    <row r="7493" spans="1:10">
      <c r="A7493" s="2" t="str">
        <f>'[1]2025年已发货'!A:A</f>
        <v>德胜恒嘉</v>
      </c>
      <c r="B7493" s="2" t="str">
        <f>'[1]2025年已发货'!B:B</f>
        <v>螺纹钢</v>
      </c>
      <c r="C7493" s="2" t="str">
        <f>'[1]2025年已发货'!C:C</f>
        <v>HRB500EФ25*9m</v>
      </c>
      <c r="D7493" s="2" t="str">
        <f>'[1]2025年已发货'!D:D</f>
        <v>吨</v>
      </c>
      <c r="E7493" s="2">
        <f>'[1]2025年已发货'!E:E</f>
        <v>35</v>
      </c>
      <c r="F7493" s="4">
        <f>'[1]2025年已发货'!F:F</f>
        <v>45923</v>
      </c>
      <c r="G7493" s="2" t="str">
        <f>'[1]2025年已发货'!G:G</f>
        <v>（中铁八局康新高速TJ4-1标）四川省甘孜州康定市新都桥镇超限载检测站</v>
      </c>
      <c r="H7493" s="2" t="str">
        <f>'[1]2025年已发货'!H:H</f>
        <v>刘俊</v>
      </c>
      <c r="I7493" s="2">
        <f>'[1]2025年已发货'!I:I</f>
        <v>18587764925</v>
      </c>
      <c r="J7493" s="2" vm="1" t="e">
        <f>_xlfn._xlws.FILTER(辅助信息!D:D,辅助信息!G:G=G7493)</f>
        <v>#VALUE!</v>
      </c>
    </row>
    <row r="7494" spans="1:10">
      <c r="A7494" s="2" t="str">
        <f>'[1]2025年已发货'!A:A</f>
        <v>德胜恒嘉</v>
      </c>
      <c r="B7494" s="2" t="str">
        <f>'[1]2025年已发货'!B:B</f>
        <v>螺纹钢</v>
      </c>
      <c r="C7494" s="2" t="str">
        <f>'[1]2025年已发货'!C:C</f>
        <v>HRB400EФ20*9mm</v>
      </c>
      <c r="D7494" s="2" t="str">
        <f>'[1]2025年已发货'!D:D</f>
        <v>吨</v>
      </c>
      <c r="E7494" s="2">
        <f>'[1]2025年已发货'!E:E</f>
        <v>70</v>
      </c>
      <c r="F7494" s="4">
        <f>'[1]2025年已发货'!F:F</f>
        <v>45923</v>
      </c>
      <c r="G7494" s="2" t="str">
        <f>'[1]2025年已发货'!G:G</f>
        <v>（中铁一局四公司康新高速TJ1-1标雅加梗隧道）四川省甘孜州康定市雅加梗</v>
      </c>
      <c r="H7494" s="2" t="str">
        <f>'[1]2025年已发货'!H:H</f>
        <v>范国义</v>
      </c>
      <c r="I7494" s="2">
        <f>'[1]2025年已发货'!I:I</f>
        <v>15897676433</v>
      </c>
      <c r="J7494" s="2" vm="1" t="e">
        <f>_xlfn._xlws.FILTER(辅助信息!D:D,辅助信息!G:G=G7494)</f>
        <v>#VALUE!</v>
      </c>
    </row>
    <row r="7495" spans="1:10">
      <c r="A7495" s="2" t="str">
        <f>'[1]2025年已发货'!A:A</f>
        <v>德胜恒嘉</v>
      </c>
      <c r="B7495" s="2" t="str">
        <f>'[1]2025年已发货'!B:B</f>
        <v>螺纹钢</v>
      </c>
      <c r="C7495" s="2" t="str">
        <f>'[1]2025年已发货'!C:C</f>
        <v>HRB400EФ22*9mm</v>
      </c>
      <c r="D7495" s="2" t="str">
        <f>'[1]2025年已发货'!D:D</f>
        <v>吨</v>
      </c>
      <c r="E7495" s="2">
        <f>'[1]2025年已发货'!E:E</f>
        <v>35</v>
      </c>
      <c r="F7495" s="4">
        <f>'[1]2025年已发货'!F:F</f>
        <v>45923</v>
      </c>
      <c r="G7495" s="2" t="str">
        <f>'[1]2025年已发货'!G:G</f>
        <v>（中铁一局四公司康新高速TJ1-1标雅加梗隧道）四川省甘孜州康定市雅加梗</v>
      </c>
      <c r="H7495" s="2" t="str">
        <f>'[1]2025年已发货'!H:H</f>
        <v>范国义</v>
      </c>
      <c r="I7495" s="2">
        <f>'[1]2025年已发货'!I:I</f>
        <v>15897676433</v>
      </c>
      <c r="J7495" s="2" vm="1" t="e">
        <f>_xlfn._xlws.FILTER(辅助信息!D:D,辅助信息!G:G=G7495)</f>
        <v>#VALUE!</v>
      </c>
    </row>
    <row r="7496" spans="1:10">
      <c r="A7496" s="2" t="str">
        <f>'[1]2025年已发货'!A:A</f>
        <v>德胜恒嘉</v>
      </c>
      <c r="B7496" s="2" t="str">
        <f>'[1]2025年已发货'!B:B</f>
        <v>螺纹钢</v>
      </c>
      <c r="C7496" s="2" t="str">
        <f>'[1]2025年已发货'!C:C</f>
        <v>HRB400EФ25*9m</v>
      </c>
      <c r="D7496" s="2" t="str">
        <f>'[1]2025年已发货'!D:D</f>
        <v>吨</v>
      </c>
      <c r="E7496" s="2">
        <f>'[1]2025年已发货'!E:E</f>
        <v>7.5</v>
      </c>
      <c r="F7496" s="4">
        <f>'[1]2025年已发货'!F:F</f>
        <v>45923</v>
      </c>
      <c r="G7496" s="2" t="str">
        <f>'[1]2025年已发货'!G:G</f>
        <v>（中铁一局四公司康新高速TJ1-1标雅加梗隧道）四川省甘孜州康定市雅加梗路基</v>
      </c>
      <c r="H7496" s="2" t="str">
        <f>'[1]2025年已发货'!H:H</f>
        <v>刘子任</v>
      </c>
      <c r="I7496" s="2">
        <f>'[1]2025年已发货'!I:I</f>
        <v>18784539677</v>
      </c>
      <c r="J7496" s="2" vm="1" t="e">
        <f>_xlfn._xlws.FILTER(辅助信息!D:D,辅助信息!G:G=G7496)</f>
        <v>#VALUE!</v>
      </c>
    </row>
    <row r="7497" spans="1:10">
      <c r="A7497" s="2" t="str">
        <f>'[1]2025年已发货'!A:A</f>
        <v>德胜恒嘉</v>
      </c>
      <c r="B7497" s="2" t="str">
        <f>'[1]2025年已发货'!B:B</f>
        <v>螺纹钢</v>
      </c>
      <c r="C7497" s="2" t="str">
        <f>'[1]2025年已发货'!C:C</f>
        <v>HRB400EФ32*9m</v>
      </c>
      <c r="D7497" s="2" t="str">
        <f>'[1]2025年已发货'!D:D</f>
        <v>吨</v>
      </c>
      <c r="E7497" s="2">
        <f>'[1]2025年已发货'!E:E</f>
        <v>27.5</v>
      </c>
      <c r="F7497" s="4">
        <f>'[1]2025年已发货'!F:F</f>
        <v>45923</v>
      </c>
      <c r="G7497" s="2" t="str">
        <f>'[1]2025年已发货'!G:G</f>
        <v>（中铁一局四公司康新高速TJ1-1标雅加梗隧道）四川省甘孜州康定市雅加梗路基</v>
      </c>
      <c r="H7497" s="2" t="str">
        <f>'[1]2025年已发货'!H:H</f>
        <v>刘子任</v>
      </c>
      <c r="I7497" s="2">
        <f>'[1]2025年已发货'!I:I</f>
        <v>18784539677</v>
      </c>
      <c r="J7497" s="2" vm="1" t="e">
        <f>_xlfn._xlws.FILTER(辅助信息!D:D,辅助信息!G:G=G7497)</f>
        <v>#VALUE!</v>
      </c>
    </row>
    <row r="7498" spans="1:10">
      <c r="A7498" s="2" t="str">
        <f>'[1]2025年已发货'!A:A</f>
        <v>德胜恒嘉</v>
      </c>
      <c r="B7498" s="2" t="str">
        <f>'[1]2025年已发货'!B:B</f>
        <v>螺纹钢</v>
      </c>
      <c r="C7498" s="2" t="str">
        <f>'[1]2025年已发货'!C:C</f>
        <v>HRB400EФ25*9m</v>
      </c>
      <c r="D7498" s="2" t="str">
        <f>'[1]2025年已发货'!D:D</f>
        <v>吨</v>
      </c>
      <c r="E7498" s="2">
        <f>'[1]2025年已发货'!E:E</f>
        <v>70</v>
      </c>
      <c r="F7498" s="4">
        <f>'[1]2025年已发货'!F:F</f>
        <v>45923</v>
      </c>
      <c r="G7498" s="2" t="str">
        <f>'[1]2025年已发货'!G:G</f>
        <v>（中铁一局四公司康新高速TJ1-1标贡不卡隧道）四川省甘孜州康定市折多塘村车管所旁</v>
      </c>
      <c r="H7498" s="2" t="str">
        <f>'[1]2025年已发货'!H:H</f>
        <v>李彰</v>
      </c>
      <c r="I7498" s="2">
        <f>'[1]2025年已发货'!I:I</f>
        <v>18523285235</v>
      </c>
      <c r="J7498" s="2" vm="1" t="e">
        <f>_xlfn._xlws.FILTER(辅助信息!D:D,辅助信息!G:G=G7498)</f>
        <v>#VALUE!</v>
      </c>
    </row>
    <row r="7499" spans="1:10">
      <c r="A7499" s="2" t="str">
        <f>'[1]2025年已发货'!A:A</f>
        <v>德胜恒嘉</v>
      </c>
      <c r="B7499" s="2" t="str">
        <f>'[1]2025年已发货'!B:B</f>
        <v>螺纹钢</v>
      </c>
      <c r="C7499" s="2" t="str">
        <f>'[1]2025年已发货'!C:C</f>
        <v>HRB400EФ22*9m</v>
      </c>
      <c r="D7499" s="2" t="str">
        <f>'[1]2025年已发货'!D:D</f>
        <v>吨</v>
      </c>
      <c r="E7499" s="2">
        <f>'[1]2025年已发货'!E:E</f>
        <v>70</v>
      </c>
      <c r="F7499" s="4">
        <f>'[1]2025年已发货'!F:F</f>
        <v>45923</v>
      </c>
      <c r="G7499" s="2" t="str">
        <f>'[1]2025年已发货'!G:G</f>
        <v>（中铁一局四公司康新高速TJ1-1标贡不卡隧道）四川省甘孜州康定市折多塘村车管所旁</v>
      </c>
      <c r="H7499" s="2" t="str">
        <f>'[1]2025年已发货'!H:H</f>
        <v>李彰</v>
      </c>
      <c r="I7499" s="2">
        <f>'[1]2025年已发货'!I:I</f>
        <v>18523285235</v>
      </c>
      <c r="J7499" s="2" vm="1" t="e">
        <f>_xlfn._xlws.FILTER(辅助信息!D:D,辅助信息!G:G=G7499)</f>
        <v>#VALUE!</v>
      </c>
    </row>
    <row r="7500" spans="1:10">
      <c r="A7500" s="2" t="str">
        <f>'[1]2025年已发货'!A:A</f>
        <v>德胜恒嘉</v>
      </c>
      <c r="B7500" s="2" t="str">
        <f>'[1]2025年已发货'!B:B</f>
        <v>螺纹钢</v>
      </c>
      <c r="C7500" s="2" t="str">
        <f>'[1]2025年已发货'!C:C</f>
        <v>HRB400EФ25*9m</v>
      </c>
      <c r="D7500" s="2" t="str">
        <f>'[1]2025年已发货'!D:D</f>
        <v>吨</v>
      </c>
      <c r="E7500" s="2">
        <f>'[1]2025年已发货'!E:E</f>
        <v>70</v>
      </c>
      <c r="F7500" s="4">
        <f>'[1]2025年已发货'!F:F</f>
        <v>45923</v>
      </c>
      <c r="G7500" s="2" t="str">
        <f>'[1]2025年已发货'!G:G</f>
        <v>（中铁一局四公司康新高速TJ1-1标吉拉隧道）四川省甘孜州康定市折多塘村车管所旁</v>
      </c>
      <c r="H7500" s="2" t="str">
        <f>'[1]2025年已发货'!H:H</f>
        <v>李彰</v>
      </c>
      <c r="I7500" s="2">
        <f>'[1]2025年已发货'!I:I</f>
        <v>18523285235</v>
      </c>
      <c r="J7500" s="2" vm="1" t="e">
        <f>_xlfn._xlws.FILTER(辅助信息!D:D,辅助信息!G:G=G7500)</f>
        <v>#VALUE!</v>
      </c>
    </row>
    <row r="7501" spans="1:10">
      <c r="A7501" s="7" t="str">
        <f>'[1]2025年已发货'!A:A</f>
        <v>德胜恒嘉</v>
      </c>
      <c r="B7501" s="7" t="str">
        <f>'[1]2025年已发货'!B:B</f>
        <v>螺纹钢</v>
      </c>
      <c r="C7501" s="7" t="str">
        <f>'[1]2025年已发货'!C:C</f>
        <v>HRB400EФ22*9m</v>
      </c>
      <c r="D7501" s="7" t="str">
        <f>'[1]2025年已发货'!D:D</f>
        <v>吨</v>
      </c>
      <c r="E7501" s="7">
        <f>'[1]2025年已发货'!E:E</f>
        <v>70</v>
      </c>
      <c r="F7501" s="8">
        <f>'[1]2025年已发货'!F:F</f>
        <v>45923</v>
      </c>
      <c r="G7501" s="7" t="str">
        <f>'[1]2025年已发货'!G:G</f>
        <v>（中铁一局四公司康新高速TJ1-1标吉拉隧道）四川省甘孜州康定市折多塘村车管所旁</v>
      </c>
      <c r="H7501" s="7" t="str">
        <f>'[1]2025年已发货'!H:H</f>
        <v>李彰</v>
      </c>
      <c r="I7501" s="7">
        <f>'[1]2025年已发货'!I:I</f>
        <v>18523285235</v>
      </c>
      <c r="J7501" s="2" vm="1" t="e">
        <f>_xlfn._xlws.FILTER(辅助信息!D:D,辅助信息!G:G=G7501)</f>
        <v>#VALUE!</v>
      </c>
    </row>
    <row r="7502" spans="1:10">
      <c r="A7502" s="7" t="str">
        <f>'[1]2025年已发货'!A:A</f>
        <v>泸钢</v>
      </c>
      <c r="B7502" s="7" t="str">
        <f>'[1]2025年已发货'!B:B</f>
        <v>高线</v>
      </c>
      <c r="C7502" s="7" t="str">
        <f>'[1]2025年已发货'!C:C</f>
        <v>HPB300  Φ12</v>
      </c>
      <c r="D7502" s="7" t="str">
        <f>'[1]2025年已发货'!D:D</f>
        <v>吨</v>
      </c>
      <c r="E7502" s="7">
        <f>'[1]2025年已发货'!E:E</f>
        <v>25</v>
      </c>
      <c r="F7502" s="8">
        <f>'[1]2025年已发货'!F:F</f>
        <v>45923</v>
      </c>
      <c r="G7502" s="7" t="str">
        <f>'[1]2025年已发货'!G:G</f>
        <v>（自永2标九局西南分公司钢筋棚）四川省自贡市骑龙镇大湾村</v>
      </c>
      <c r="H7502" s="7" t="str">
        <f>'[1]2025年已发货'!H:H</f>
        <v>高彦彬</v>
      </c>
      <c r="I7502" s="7">
        <f>'[1]2025年已发货'!I:I</f>
        <v>13835906373</v>
      </c>
      <c r="J7502" s="2" vm="1" t="e">
        <f>_xlfn._xlws.FILTER(辅助信息!D:D,辅助信息!G:G=G7502)</f>
        <v>#VALUE!</v>
      </c>
    </row>
    <row r="7503" spans="1:10">
      <c r="A7503" s="2" t="str">
        <f>'[1]2025年已发货'!A:A</f>
        <v>泸钢</v>
      </c>
      <c r="B7503" s="2" t="str">
        <f>'[1]2025年已发货'!B:B</f>
        <v>高线</v>
      </c>
      <c r="C7503" s="2" t="str">
        <f>'[1]2025年已发货'!C:C</f>
        <v>HPB300  Φ10</v>
      </c>
      <c r="D7503" s="2" t="str">
        <f>'[1]2025年已发货'!D:D</f>
        <v>吨</v>
      </c>
      <c r="E7503" s="2">
        <f>'[1]2025年已发货'!E:E</f>
        <v>10</v>
      </c>
      <c r="F7503" s="4">
        <f>'[1]2025年已发货'!F:F</f>
        <v>45923</v>
      </c>
      <c r="G7503" s="2" t="str">
        <f>'[1]2025年已发货'!G:G</f>
        <v>（自永2标九局西南分公司钢筋棚）四川省自贡市骑龙镇大湾村</v>
      </c>
      <c r="H7503" s="2" t="str">
        <f>'[1]2025年已发货'!H:H</f>
        <v>高彦彬</v>
      </c>
      <c r="I7503" s="2">
        <f>'[1]2025年已发货'!I:I</f>
        <v>13835906374</v>
      </c>
      <c r="J7503" s="2" vm="1" t="e">
        <f>_xlfn._xlws.FILTER(辅助信息!D:D,辅助信息!G:G=G7503)</f>
        <v>#VALUE!</v>
      </c>
    </row>
    <row r="7504" spans="1:10">
      <c r="A7504" s="2" t="str">
        <f>'[1]2025年已发货'!A:A</f>
        <v>泸钢</v>
      </c>
      <c r="B7504" s="2" t="str">
        <f>'[1]2025年已发货'!B:B</f>
        <v>盘螺</v>
      </c>
      <c r="C7504" s="2" t="str">
        <f>'[1]2025年已发货'!C:C</f>
        <v>HRB400E Φ12</v>
      </c>
      <c r="D7504" s="2" t="str">
        <f>'[1]2025年已发货'!D:D</f>
        <v>吨</v>
      </c>
      <c r="E7504" s="2">
        <f>'[1]2025年已发货'!E:E</f>
        <v>35</v>
      </c>
      <c r="F7504" s="4">
        <f>'[1]2025年已发货'!F:F</f>
        <v>45923</v>
      </c>
      <c r="G7504" s="2" t="str">
        <f>'[1]2025年已发货'!G:G</f>
        <v>（自永2标九局西南分公司钢筋棚）四川省自贡市骑龙镇大湾村</v>
      </c>
      <c r="H7504" s="2" t="str">
        <f>'[1]2025年已发货'!H:H</f>
        <v>高彦彬</v>
      </c>
      <c r="I7504" s="2">
        <f>'[1]2025年已发货'!I:I</f>
        <v>13835906370</v>
      </c>
      <c r="J7504" s="2" vm="1" t="e">
        <f>_xlfn._xlws.FILTER(辅助信息!D:D,辅助信息!G:G=G7504)</f>
        <v>#VALUE!</v>
      </c>
    </row>
    <row r="7505" spans="1:10">
      <c r="A7505" s="2" t="str">
        <f>'[1]2025年已发货'!A:A</f>
        <v>泸钢</v>
      </c>
      <c r="B7505" s="2" t="str">
        <f>'[1]2025年已发货'!B:B</f>
        <v>高线</v>
      </c>
      <c r="C7505" s="2" t="str">
        <f>'[1]2025年已发货'!C:C</f>
        <v>HPB300  Φ10</v>
      </c>
      <c r="D7505" s="2" t="str">
        <f>'[1]2025年已发货'!D:D</f>
        <v>吨</v>
      </c>
      <c r="E7505" s="2">
        <f>'[1]2025年已发货'!E:E</f>
        <v>21</v>
      </c>
      <c r="F7505" s="4">
        <f>'[1]2025年已发货'!F:F</f>
        <v>45923</v>
      </c>
      <c r="G7505" s="2" t="str">
        <f>'[1]2025年已发货'!G:G</f>
        <v>（自永高速-自永3标六局交通分公司）四川省内江市隆昌市圣灯镇自永项目3标隆昌市金额街道红光工业园区</v>
      </c>
      <c r="H7505" s="2" t="str">
        <f>'[1]2025年已发货'!H:H</f>
        <v>干建恩</v>
      </c>
      <c r="I7505" s="2">
        <f>'[1]2025年已发货'!I:I</f>
        <v>13540533213</v>
      </c>
      <c r="J7505" s="2" vm="1" t="e">
        <f>_xlfn._xlws.FILTER(辅助信息!D:D,辅助信息!G:G=G7505)</f>
        <v>#VALUE!</v>
      </c>
    </row>
    <row r="7506" spans="1:10">
      <c r="A7506" s="2" t="str">
        <f>'[1]2025年已发货'!A:A</f>
        <v>泸钢</v>
      </c>
      <c r="B7506" s="2" t="str">
        <f>'[1]2025年已发货'!B:B</f>
        <v>高线</v>
      </c>
      <c r="C7506" s="2" t="str">
        <f>'[1]2025年已发货'!C:C</f>
        <v>HPB300  Φ12</v>
      </c>
      <c r="D7506" s="2" t="str">
        <f>'[1]2025年已发货'!D:D</f>
        <v>吨</v>
      </c>
      <c r="E7506" s="2">
        <f>'[1]2025年已发货'!E:E</f>
        <v>12.5</v>
      </c>
      <c r="F7506" s="4">
        <f>'[1]2025年已发货'!F:F</f>
        <v>45923</v>
      </c>
      <c r="G7506" s="2" t="str">
        <f>'[1]2025年已发货'!G:G</f>
        <v>（自永高速-自永3标六局交通分公司）四川省内江市隆昌市圣灯镇自永项目3标隆昌市金额街道红光工业园区</v>
      </c>
      <c r="H7506" s="2" t="str">
        <f>'[1]2025年已发货'!H:H</f>
        <v>干建恩</v>
      </c>
      <c r="I7506" s="2">
        <f>'[1]2025年已发货'!I:I</f>
        <v>13540533213</v>
      </c>
      <c r="J7506" s="2" vm="1" t="e">
        <f>_xlfn._xlws.FILTER(辅助信息!D:D,辅助信息!G:G=G7506)</f>
        <v>#VALUE!</v>
      </c>
    </row>
    <row r="7507" spans="1:10">
      <c r="A7507" s="2" t="str">
        <f>'[1]2025年已发货'!A:A</f>
        <v>达钢</v>
      </c>
      <c r="B7507" s="2" t="str">
        <f>'[1]2025年已发货'!B:B</f>
        <v>盘圆</v>
      </c>
      <c r="C7507" s="2" t="str">
        <f>'[1]2025年已发货'!C:C</f>
        <v>HPB300Ф8</v>
      </c>
      <c r="D7507" s="2" t="str">
        <f>'[1]2025年已发货'!D:D</f>
        <v>吨</v>
      </c>
      <c r="E7507" s="2">
        <f>'[1]2025年已发货'!E:E</f>
        <v>105</v>
      </c>
      <c r="F7507" s="4">
        <f>'[1]2025年已发货'!F:F</f>
        <v>45923</v>
      </c>
      <c r="G7507" s="2" t="str">
        <f>'[1]2025年已发货'!G:G</f>
        <v>（中铁一局四公司康新高速TJ1-1标康定隧道）四川省甘孜州康定市榆林街道甘孜州博物馆旁</v>
      </c>
      <c r="H7507" s="2" t="str">
        <f>'[1]2025年已发货'!H:H</f>
        <v>王永强</v>
      </c>
      <c r="I7507" s="2">
        <f>'[1]2025年已发货'!I:I</f>
        <v>15929204416</v>
      </c>
      <c r="J7507" s="2" vm="1" t="e">
        <f>_xlfn._xlws.FILTER(辅助信息!D:D,辅助信息!G:G=G7507)</f>
        <v>#VALUE!</v>
      </c>
    </row>
    <row r="7508" spans="1:10">
      <c r="A7508" s="2" t="str">
        <f>'[1]2025年已发货'!A:A</f>
        <v>达钢</v>
      </c>
      <c r="B7508" s="2" t="str">
        <f>'[1]2025年已发货'!B:B</f>
        <v>盘螺</v>
      </c>
      <c r="C7508" s="2" t="str">
        <f>'[1]2025年已发货'!C:C</f>
        <v>HRB400E Φ10</v>
      </c>
      <c r="D7508" s="2" t="str">
        <f>'[1]2025年已发货'!D:D</f>
        <v>吨</v>
      </c>
      <c r="E7508" s="2">
        <f>'[1]2025年已发货'!E:E</f>
        <v>6</v>
      </c>
      <c r="F7508" s="4">
        <f>'[1]2025年已发货'!F:F</f>
        <v>45923</v>
      </c>
      <c r="G7508" s="2" t="str">
        <f>'[1]2025年已发货'!G:G</f>
        <v>（商投建工达州中医药科技园-4工区-10号楼）达州市通川区达州中医药职业学院犀牛大道北段</v>
      </c>
      <c r="H7508" s="2" t="str">
        <f>'[1]2025年已发货'!H:H</f>
        <v>张扬</v>
      </c>
      <c r="I7508" s="2">
        <f>'[1]2025年已发货'!I:I</f>
        <v>18381904567</v>
      </c>
      <c r="J7508" s="2" t="str">
        <f>_xlfn._xlws.FILTER(辅助信息!D:D,辅助信息!G:G=G7508)</f>
        <v>商投建工达州中医药科技园</v>
      </c>
    </row>
    <row r="7509" spans="1:10">
      <c r="A7509" s="2" t="str">
        <f>'[1]2025年已发货'!A:A</f>
        <v>达钢</v>
      </c>
      <c r="B7509" s="2" t="str">
        <f>'[1]2025年已发货'!B:B</f>
        <v>螺纹钢</v>
      </c>
      <c r="C7509" s="2" t="str">
        <f>'[1]2025年已发货'!C:C</f>
        <v>HRB400E Φ12 9m</v>
      </c>
      <c r="D7509" s="2" t="str">
        <f>'[1]2025年已发货'!D:D</f>
        <v>吨</v>
      </c>
      <c r="E7509" s="2">
        <f>'[1]2025年已发货'!E:E</f>
        <v>15</v>
      </c>
      <c r="F7509" s="4">
        <f>'[1]2025年已发货'!F:F</f>
        <v>45923</v>
      </c>
      <c r="G7509" s="2" t="str">
        <f>'[1]2025年已发货'!G:G</f>
        <v>（商投建工达州中医药科技园-4工区-10号楼）达州市通川区达州中医药职业学院犀牛大道北段</v>
      </c>
      <c r="H7509" s="2" t="str">
        <f>'[1]2025年已发货'!H:H</f>
        <v>张扬</v>
      </c>
      <c r="I7509" s="2">
        <f>'[1]2025年已发货'!I:I</f>
        <v>18381904567</v>
      </c>
      <c r="J7509" s="2" t="str">
        <f>_xlfn._xlws.FILTER(辅助信息!D:D,辅助信息!G:G=G7509)</f>
        <v>商投建工达州中医药科技园</v>
      </c>
    </row>
    <row r="7510" spans="1:10">
      <c r="A7510" s="2" t="str">
        <f>'[1]2025年已发货'!A:A</f>
        <v>达钢</v>
      </c>
      <c r="B7510" s="2" t="str">
        <f>'[1]2025年已发货'!B:B</f>
        <v>螺纹钢</v>
      </c>
      <c r="C7510" s="2" t="str">
        <f>'[1]2025年已发货'!C:C</f>
        <v>HRB400E Φ16 9m</v>
      </c>
      <c r="D7510" s="2" t="str">
        <f>'[1]2025年已发货'!D:D</f>
        <v>吨</v>
      </c>
      <c r="E7510" s="2">
        <f>'[1]2025年已发货'!E:E</f>
        <v>3</v>
      </c>
      <c r="F7510" s="4">
        <f>'[1]2025年已发货'!F:F</f>
        <v>45923</v>
      </c>
      <c r="G7510" s="2" t="str">
        <f>'[1]2025年已发货'!G:G</f>
        <v>（商投建工达州中医药科技园-4工区-10号楼）达州市通川区达州中医药职业学院犀牛大道北段</v>
      </c>
      <c r="H7510" s="2" t="str">
        <f>'[1]2025年已发货'!H:H</f>
        <v>张扬</v>
      </c>
      <c r="I7510" s="2">
        <f>'[1]2025年已发货'!I:I</f>
        <v>18381904567</v>
      </c>
      <c r="J7510" s="2" t="str">
        <f>_xlfn._xlws.FILTER(辅助信息!D:D,辅助信息!G:G=G7510)</f>
        <v>商投建工达州中医药科技园</v>
      </c>
    </row>
    <row r="7511" spans="1:10">
      <c r="A7511" s="2" t="str">
        <f>'[1]2025年已发货'!A:A</f>
        <v>达钢</v>
      </c>
      <c r="B7511" s="2" t="str">
        <f>'[1]2025年已发货'!B:B</f>
        <v>螺纹钢</v>
      </c>
      <c r="C7511" s="2" t="str">
        <f>'[1]2025年已发货'!C:C</f>
        <v>HRB400E Φ25 9m</v>
      </c>
      <c r="D7511" s="2" t="str">
        <f>'[1]2025年已发货'!D:D</f>
        <v>吨</v>
      </c>
      <c r="E7511" s="2">
        <f>'[1]2025年已发货'!E:E</f>
        <v>6</v>
      </c>
      <c r="F7511" s="4">
        <f>'[1]2025年已发货'!F:F</f>
        <v>45923</v>
      </c>
      <c r="G7511" s="2" t="str">
        <f>'[1]2025年已发货'!G:G</f>
        <v>（商投建工达州中医药科技园-4工区-10号楼）达州市通川区达州中医药职业学院犀牛大道北段</v>
      </c>
      <c r="H7511" s="2" t="str">
        <f>'[1]2025年已发货'!H:H</f>
        <v>张扬</v>
      </c>
      <c r="I7511" s="2">
        <f>'[1]2025年已发货'!I:I</f>
        <v>18381904567</v>
      </c>
      <c r="J7511" s="2" t="str">
        <f>_xlfn._xlws.FILTER(辅助信息!D:D,辅助信息!G:G=G7511)</f>
        <v>商投建工达州中医药科技园</v>
      </c>
    </row>
    <row r="7512" spans="1:10">
      <c r="A7512" s="2" t="str">
        <f>'[1]2025年已发货'!A:A</f>
        <v>达钢</v>
      </c>
      <c r="B7512" s="2" t="str">
        <f>'[1]2025年已发货'!B:B</f>
        <v>螺纹钢</v>
      </c>
      <c r="C7512" s="2" t="str">
        <f>'[1]2025年已发货'!C:C</f>
        <v>HRB500E Φ22</v>
      </c>
      <c r="D7512" s="2" t="str">
        <f>'[1]2025年已发货'!D:D</f>
        <v>吨</v>
      </c>
      <c r="E7512" s="2">
        <f>'[1]2025年已发货'!E:E</f>
        <v>15</v>
      </c>
      <c r="F7512" s="4">
        <f>'[1]2025年已发货'!F:F</f>
        <v>45923</v>
      </c>
      <c r="G7512" s="2" t="str">
        <f>'[1]2025年已发货'!G:G</f>
        <v>（商投建工达州中医药科技园-4工区-10号楼）达州市通川区达州中医药职业学院犀牛大道北段</v>
      </c>
      <c r="H7512" s="2" t="str">
        <f>'[1]2025年已发货'!H:H</f>
        <v>张扬</v>
      </c>
      <c r="I7512" s="2">
        <f>'[1]2025年已发货'!I:I</f>
        <v>18381904567</v>
      </c>
      <c r="J7512" s="2" t="str">
        <f>_xlfn._xlws.FILTER(辅助信息!D:D,辅助信息!G:G=G7512)</f>
        <v>商投建工达州中医药科技园</v>
      </c>
    </row>
    <row r="7513" spans="1:10">
      <c r="A7513" s="2" t="str">
        <f>'[1]2025年已发货'!A:A</f>
        <v>润耀</v>
      </c>
      <c r="B7513" s="2" t="str">
        <f>'[1]2025年已发货'!B:B</f>
        <v>螺纹钢</v>
      </c>
      <c r="C7513" s="2" t="str">
        <f>'[1]2025年已发货'!C:C</f>
        <v>HRB400E Φ12 9m</v>
      </c>
      <c r="D7513" s="2" t="str">
        <f>'[1]2025年已发货'!D:D</f>
        <v>吨</v>
      </c>
      <c r="E7513" s="2">
        <f>'[1]2025年已发货'!E:E</f>
        <v>21</v>
      </c>
      <c r="F7513" s="4">
        <f>'[1]2025年已发货'!F:F</f>
        <v>45923</v>
      </c>
      <c r="G7513" s="2" t="str">
        <f>'[1]2025年已发货'!G:G</f>
        <v>(五冶建设扩建艺体中学二期工程)四川省成都市双流区光荣路成都艺体中学南200米</v>
      </c>
      <c r="H7513" s="2" t="str">
        <f>'[1]2025年已发货'!H:H</f>
        <v>谢序强</v>
      </c>
      <c r="I7513" s="2">
        <f>'[1]2025年已发货'!I:I</f>
        <v>13458588232</v>
      </c>
      <c r="J7513" s="2" t="str">
        <f>_xlfn._xlws.FILTER(辅助信息!D:D,辅助信息!G:G=G7513)</f>
        <v>五冶建设扩建艺体中学二期工程</v>
      </c>
    </row>
    <row r="7514" spans="1:10">
      <c r="A7514" s="2" t="str">
        <f>'[1]2025年已发货'!A:A</f>
        <v>润耀</v>
      </c>
      <c r="B7514" s="2" t="str">
        <f>'[1]2025年已发货'!B:B</f>
        <v>螺纹钢</v>
      </c>
      <c r="C7514" s="2" t="str">
        <f>'[1]2025年已发货'!C:C</f>
        <v>HRB400E Φ14 9m</v>
      </c>
      <c r="D7514" s="2" t="str">
        <f>'[1]2025年已发货'!D:D</f>
        <v>吨</v>
      </c>
      <c r="E7514" s="2">
        <f>'[1]2025年已发货'!E:E</f>
        <v>27</v>
      </c>
      <c r="F7514" s="4">
        <f>'[1]2025年已发货'!F:F</f>
        <v>45923</v>
      </c>
      <c r="G7514" s="2" t="str">
        <f>'[1]2025年已发货'!G:G</f>
        <v>(五冶建设扩建艺体中学二期工程)四川省成都市双流区光荣路成都艺体中学南200米</v>
      </c>
      <c r="H7514" s="2" t="str">
        <f>'[1]2025年已发货'!H:H</f>
        <v>谢序强</v>
      </c>
      <c r="I7514" s="2">
        <f>'[1]2025年已发货'!I:I</f>
        <v>13458588232</v>
      </c>
      <c r="J7514" s="2" t="str">
        <f>_xlfn._xlws.FILTER(辅助信息!D:D,辅助信息!G:G=G7514)</f>
        <v>五冶建设扩建艺体中学二期工程</v>
      </c>
    </row>
    <row r="7515" spans="1:10">
      <c r="A7515" s="2" t="str">
        <f>'[1]2025年已发货'!A:A</f>
        <v>润耀</v>
      </c>
      <c r="B7515" s="2" t="str">
        <f>'[1]2025年已发货'!B:B</f>
        <v>螺纹钢</v>
      </c>
      <c r="C7515" s="2" t="str">
        <f>'[1]2025年已发货'!C:C</f>
        <v>HRB400E Φ16 9m</v>
      </c>
      <c r="D7515" s="2" t="str">
        <f>'[1]2025年已发货'!D:D</f>
        <v>吨</v>
      </c>
      <c r="E7515" s="2">
        <f>'[1]2025年已发货'!E:E</f>
        <v>27</v>
      </c>
      <c r="F7515" s="4">
        <f>'[1]2025年已发货'!F:F</f>
        <v>45923</v>
      </c>
      <c r="G7515" s="2" t="str">
        <f>'[1]2025年已发货'!G:G</f>
        <v>(五冶建设扩建艺体中学二期工程)四川省成都市双流区光荣路成都艺体中学南200米</v>
      </c>
      <c r="H7515" s="2" t="str">
        <f>'[1]2025年已发货'!H:H</f>
        <v>谢序强</v>
      </c>
      <c r="I7515" s="2">
        <f>'[1]2025年已发货'!I:I</f>
        <v>13458588232</v>
      </c>
      <c r="J7515" s="2" t="str">
        <f>_xlfn._xlws.FILTER(辅助信息!D:D,辅助信息!G:G=G7515)</f>
        <v>五冶建设扩建艺体中学二期工程</v>
      </c>
    </row>
    <row r="7516" spans="1:10">
      <c r="A7516" s="2" t="str">
        <f>'[1]2025年已发货'!A:A</f>
        <v>润耀</v>
      </c>
      <c r="B7516" s="2" t="str">
        <f>'[1]2025年已发货'!B:B</f>
        <v>螺纹钢</v>
      </c>
      <c r="C7516" s="2" t="str">
        <f>'[1]2025年已发货'!C:C</f>
        <v>HRB400E Φ20 9m</v>
      </c>
      <c r="D7516" s="2" t="str">
        <f>'[1]2025年已发货'!D:D</f>
        <v>吨</v>
      </c>
      <c r="E7516" s="2">
        <f>'[1]2025年已发货'!E:E</f>
        <v>6</v>
      </c>
      <c r="F7516" s="4">
        <f>'[1]2025年已发货'!F:F</f>
        <v>45923</v>
      </c>
      <c r="G7516" s="2" t="str">
        <f>'[1]2025年已发货'!G:G</f>
        <v>(五冶建设扩建艺体中学二期工程)四川省成都市双流区光荣路成都艺体中学南200米</v>
      </c>
      <c r="H7516" s="2" t="str">
        <f>'[1]2025年已发货'!H:H</f>
        <v>谢序强</v>
      </c>
      <c r="I7516" s="2">
        <f>'[1]2025年已发货'!I:I</f>
        <v>13458588232</v>
      </c>
      <c r="J7516" s="2" t="str">
        <f>_xlfn._xlws.FILTER(辅助信息!D:D,辅助信息!G:G=G7516)</f>
        <v>五冶建设扩建艺体中学二期工程</v>
      </c>
    </row>
    <row r="7517" spans="1:10">
      <c r="A7517" s="2" t="str">
        <f>'[1]2025年已发货'!A:A</f>
        <v>润耀</v>
      </c>
      <c r="B7517" s="2" t="str">
        <f>'[1]2025年已发货'!B:B</f>
        <v>螺纹钢</v>
      </c>
      <c r="C7517" s="2" t="str">
        <f>'[1]2025年已发货'!C:C</f>
        <v>HRB400E Φ22 9m</v>
      </c>
      <c r="D7517" s="2" t="str">
        <f>'[1]2025年已发货'!D:D</f>
        <v>吨</v>
      </c>
      <c r="E7517" s="2">
        <f>'[1]2025年已发货'!E:E</f>
        <v>12</v>
      </c>
      <c r="F7517" s="4">
        <f>'[1]2025年已发货'!F:F</f>
        <v>45923</v>
      </c>
      <c r="G7517" s="2" t="str">
        <f>'[1]2025年已发货'!G:G</f>
        <v>(五冶建设扩建艺体中学二期工程)四川省成都市双流区光荣路成都艺体中学南200米</v>
      </c>
      <c r="H7517" s="2" t="str">
        <f>'[1]2025年已发货'!H:H</f>
        <v>谢序强</v>
      </c>
      <c r="I7517" s="2">
        <f>'[1]2025年已发货'!I:I</f>
        <v>13458588232</v>
      </c>
      <c r="J7517" s="2" t="str">
        <f>_xlfn._xlws.FILTER(辅助信息!D:D,辅助信息!G:G=G7517)</f>
        <v>五冶建设扩建艺体中学二期工程</v>
      </c>
    </row>
    <row r="7518" spans="1:10">
      <c r="A7518" s="2" t="str">
        <f>'[1]2025年已发货'!A:A</f>
        <v>润耀</v>
      </c>
      <c r="B7518" s="2" t="str">
        <f>'[1]2025年已发货'!B:B</f>
        <v>螺纹钢</v>
      </c>
      <c r="C7518" s="2" t="str">
        <f>'[1]2025年已发货'!C:C</f>
        <v>HRB400E Φ25 9m</v>
      </c>
      <c r="D7518" s="2" t="str">
        <f>'[1]2025年已发货'!D:D</f>
        <v>吨</v>
      </c>
      <c r="E7518" s="2">
        <f>'[1]2025年已发货'!E:E</f>
        <v>12</v>
      </c>
      <c r="F7518" s="4">
        <f>'[1]2025年已发货'!F:F</f>
        <v>45923</v>
      </c>
      <c r="G7518" s="2" t="str">
        <f>'[1]2025年已发货'!G:G</f>
        <v>(五冶建设扩建艺体中学二期工程)四川省成都市双流区光荣路成都艺体中学南200米</v>
      </c>
      <c r="H7518" s="2" t="str">
        <f>'[1]2025年已发货'!H:H</f>
        <v>谢序强</v>
      </c>
      <c r="I7518" s="2">
        <f>'[1]2025年已发货'!I:I</f>
        <v>13458588232</v>
      </c>
      <c r="J7518" s="2" t="str">
        <f>_xlfn._xlws.FILTER(辅助信息!D:D,辅助信息!G:G=G7518)</f>
        <v>五冶建设扩建艺体中学二期工程</v>
      </c>
    </row>
    <row r="7519" spans="1:10">
      <c r="A7519" s="2" t="str">
        <f>'[1]2025年已发货'!A:A</f>
        <v>润耀</v>
      </c>
      <c r="B7519" s="2" t="str">
        <f>'[1]2025年已发货'!B:B</f>
        <v>螺纹钢</v>
      </c>
      <c r="C7519" s="2" t="str">
        <f>'[1]2025年已发货'!C:C</f>
        <v>HRB500E Φ12</v>
      </c>
      <c r="D7519" s="2" t="str">
        <f>'[1]2025年已发货'!D:D</f>
        <v>吨</v>
      </c>
      <c r="E7519" s="2">
        <f>'[1]2025年已发货'!E:E</f>
        <v>8</v>
      </c>
      <c r="F7519" s="4">
        <f>'[1]2025年已发货'!F:F</f>
        <v>45923</v>
      </c>
      <c r="G7519" s="2" t="str">
        <f>'[1]2025年已发货'!G:G</f>
        <v>（华西乐山）-四川省乐山市市中区苏稽镇周山嘴校地共建产教融合基地建设项目一标段</v>
      </c>
      <c r="H7519" s="2" t="str">
        <f>'[1]2025年已发货'!H:H</f>
        <v>范增云</v>
      </c>
      <c r="I7519" s="2">
        <f>'[1]2025年已发货'!I:I</f>
        <v>13668153241</v>
      </c>
      <c r="J7519" s="2" vm="1" t="e">
        <f>_xlfn._xlws.FILTER(辅助信息!D:D,辅助信息!G:G=G7519)</f>
        <v>#VALUE!</v>
      </c>
    </row>
    <row r="7520" spans="1:10">
      <c r="A7520" s="2" t="str">
        <f>'[1]2025年已发货'!A:A</f>
        <v>润耀</v>
      </c>
      <c r="B7520" s="2" t="str">
        <f>'[1]2025年已发货'!B:B</f>
        <v>螺纹钢</v>
      </c>
      <c r="C7520" s="2" t="str">
        <f>'[1]2025年已发货'!C:C</f>
        <v>HRB500E Φ14</v>
      </c>
      <c r="D7520" s="2" t="str">
        <f>'[1]2025年已发货'!D:D</f>
        <v>吨</v>
      </c>
      <c r="E7520" s="2">
        <f>'[1]2025年已发货'!E:E</f>
        <v>5</v>
      </c>
      <c r="F7520" s="4">
        <f>'[1]2025年已发货'!F:F</f>
        <v>45923</v>
      </c>
      <c r="G7520" s="2" t="str">
        <f>'[1]2025年已发货'!G:G</f>
        <v>（华西乐山）-四川省乐山市市中区苏稽镇周山嘴校地共建产教融合基地建设项目一标段</v>
      </c>
      <c r="H7520" s="2" t="str">
        <f>'[1]2025年已发货'!H:H</f>
        <v>范增云</v>
      </c>
      <c r="I7520" s="2">
        <f>'[1]2025年已发货'!I:I</f>
        <v>13668153241</v>
      </c>
      <c r="J7520" s="2" vm="1" t="e">
        <f>_xlfn._xlws.FILTER(辅助信息!D:D,辅助信息!G:G=G7520)</f>
        <v>#VALUE!</v>
      </c>
    </row>
    <row r="7521" spans="1:10">
      <c r="A7521" s="2" t="str">
        <f>'[1]2025年已发货'!A:A</f>
        <v>润耀</v>
      </c>
      <c r="B7521" s="2" t="str">
        <f>'[1]2025年已发货'!B:B</f>
        <v>螺纹钢</v>
      </c>
      <c r="C7521" s="2" t="str">
        <f>'[1]2025年已发货'!C:C</f>
        <v>HRB500E Φ25</v>
      </c>
      <c r="D7521" s="2" t="str">
        <f>'[1]2025年已发货'!D:D</f>
        <v>吨</v>
      </c>
      <c r="E7521" s="2">
        <f>'[1]2025年已发货'!E:E</f>
        <v>10</v>
      </c>
      <c r="F7521" s="4">
        <f>'[1]2025年已发货'!F:F</f>
        <v>45923</v>
      </c>
      <c r="G7521" s="2" t="str">
        <f>'[1]2025年已发货'!G:G</f>
        <v>（华西乐山）-四川省乐山市市中区苏稽镇周山嘴校地共建产教融合基地建设项目一标段</v>
      </c>
      <c r="H7521" s="2" t="str">
        <f>'[1]2025年已发货'!H:H</f>
        <v>范增云</v>
      </c>
      <c r="I7521" s="2">
        <f>'[1]2025年已发货'!I:I</f>
        <v>13668153241</v>
      </c>
      <c r="J7521" s="2" vm="1" t="e">
        <f>_xlfn._xlws.FILTER(辅助信息!D:D,辅助信息!G:G=G7521)</f>
        <v>#VALUE!</v>
      </c>
    </row>
    <row r="7522" spans="1:10">
      <c r="A7522" s="2" t="str">
        <f>'[1]2025年已发货'!A:A</f>
        <v>润耀</v>
      </c>
      <c r="B7522" s="2" t="str">
        <f>'[1]2025年已发货'!B:B</f>
        <v>螺纹钢</v>
      </c>
      <c r="C7522" s="2" t="str">
        <f>'[1]2025年已发货'!C:C</f>
        <v>HRB500E Φ22 12m</v>
      </c>
      <c r="D7522" s="2" t="str">
        <f>'[1]2025年已发货'!D:D</f>
        <v>吨</v>
      </c>
      <c r="E7522" s="2">
        <f>'[1]2025年已发货'!E:E</f>
        <v>3</v>
      </c>
      <c r="F7522" s="4">
        <f>'[1]2025年已发货'!F:F</f>
        <v>45923</v>
      </c>
      <c r="G7522" s="2" t="str">
        <f>'[1]2025年已发货'!G:G</f>
        <v>（华西乐山）-四川省乐山市市中区苏稽镇周山嘴校地共建产教融合基地建设项目一标段</v>
      </c>
      <c r="H7522" s="2" t="str">
        <f>'[1]2025年已发货'!H:H</f>
        <v>范增云</v>
      </c>
      <c r="I7522" s="2">
        <f>'[1]2025年已发货'!I:I</f>
        <v>13668153241</v>
      </c>
      <c r="J7522" s="2" vm="1" t="e">
        <f>_xlfn._xlws.FILTER(辅助信息!D:D,辅助信息!G:G=G7522)</f>
        <v>#VALUE!</v>
      </c>
    </row>
    <row r="7523" spans="1:10">
      <c r="A7523" s="2" t="str">
        <f>'[1]2025年已发货'!A:A</f>
        <v>润耀</v>
      </c>
      <c r="B7523" s="2" t="str">
        <f>'[1]2025年已发货'!B:B</f>
        <v>螺纹钢</v>
      </c>
      <c r="C7523" s="2" t="str">
        <f>'[1]2025年已发货'!C:C</f>
        <v>HRB500E Φ25 12m</v>
      </c>
      <c r="D7523" s="2" t="str">
        <f>'[1]2025年已发货'!D:D</f>
        <v>吨</v>
      </c>
      <c r="E7523" s="2">
        <f>'[1]2025年已发货'!E:E</f>
        <v>6</v>
      </c>
      <c r="F7523" s="4">
        <f>'[1]2025年已发货'!F:F</f>
        <v>45923</v>
      </c>
      <c r="G7523" s="2" t="str">
        <f>'[1]2025年已发货'!G:G</f>
        <v>（华西乐山）-四川省乐山市市中区苏稽镇周山嘴校地共建产教融合基地建设项目一标段</v>
      </c>
      <c r="H7523" s="2" t="str">
        <f>'[1]2025年已发货'!H:H</f>
        <v>范增云</v>
      </c>
      <c r="I7523" s="2">
        <f>'[1]2025年已发货'!I:I</f>
        <v>13668153241</v>
      </c>
      <c r="J7523" s="2" vm="1" t="e">
        <f>_xlfn._xlws.FILTER(辅助信息!D:D,辅助信息!G:G=G7523)</f>
        <v>#VALUE!</v>
      </c>
    </row>
    <row r="7524" spans="1:10">
      <c r="A7524" s="2" t="str">
        <f>'[1]2025年已发货'!A:A</f>
        <v>润耀</v>
      </c>
      <c r="B7524" s="2" t="str">
        <f>'[1]2025年已发货'!B:B</f>
        <v>螺纹钢</v>
      </c>
      <c r="C7524" s="2" t="str">
        <f>'[1]2025年已发货'!C:C</f>
        <v>HRB500E Φ28 12m</v>
      </c>
      <c r="D7524" s="2" t="str">
        <f>'[1]2025年已发货'!D:D</f>
        <v>吨</v>
      </c>
      <c r="E7524" s="2">
        <f>'[1]2025年已发货'!E:E</f>
        <v>3</v>
      </c>
      <c r="F7524" s="4">
        <f>'[1]2025年已发货'!F:F</f>
        <v>45923</v>
      </c>
      <c r="G7524" s="2" t="str">
        <f>'[1]2025年已发货'!G:G</f>
        <v>（华西乐山）-四川省乐山市市中区苏稽镇周山嘴校地共建产教融合基地建设项目一标段</v>
      </c>
      <c r="H7524" s="2" t="str">
        <f>'[1]2025年已发货'!H:H</f>
        <v>范增云</v>
      </c>
      <c r="I7524" s="2">
        <f>'[1]2025年已发货'!I:I</f>
        <v>13668153241</v>
      </c>
      <c r="J7524" s="2" vm="1" t="e">
        <f>_xlfn._xlws.FILTER(辅助信息!D:D,辅助信息!G:G=G7524)</f>
        <v>#VALUE!</v>
      </c>
    </row>
    <row r="7525" spans="1:10">
      <c r="A7525" s="2" t="str">
        <f>'[1]2025年已发货'!A:A</f>
        <v>润耀</v>
      </c>
      <c r="B7525" s="2" t="str">
        <f>'[1]2025年已发货'!B:B</f>
        <v>盘螺</v>
      </c>
      <c r="C7525" s="2" t="str">
        <f>'[1]2025年已发货'!C:C</f>
        <v>HRB400E Φ8</v>
      </c>
      <c r="D7525" s="2" t="str">
        <f>'[1]2025年已发货'!D:D</f>
        <v>吨</v>
      </c>
      <c r="E7525" s="2">
        <f>'[1]2025年已发货'!E:E</f>
        <v>40</v>
      </c>
      <c r="F7525" s="4">
        <f>'[1]2025年已发货'!F:F</f>
        <v>45923</v>
      </c>
      <c r="G7525" s="2" t="str">
        <f>'[1]2025年已发货'!G:G</f>
        <v>（华西简阳西城嘉苑）四川省成都市简阳市简城街道高屋村</v>
      </c>
      <c r="H7525" s="2" t="str">
        <f>'[1]2025年已发货'!H:H</f>
        <v>张瀚镭</v>
      </c>
      <c r="I7525" s="2">
        <f>'[1]2025年已发货'!I:I</f>
        <v>15884666220</v>
      </c>
      <c r="J7525" s="2" t="str">
        <f>_xlfn._xlws.FILTER(辅助信息!D:D,辅助信息!G:G=G7525)</f>
        <v>华西简阳西城嘉苑</v>
      </c>
    </row>
    <row r="7526" spans="1:10">
      <c r="A7526" s="2" t="str">
        <f>'[1]2025年已发货'!A:A</f>
        <v>润耀</v>
      </c>
      <c r="B7526" s="2" t="str">
        <f>'[1]2025年已发货'!B:B</f>
        <v>盘螺</v>
      </c>
      <c r="C7526" s="2" t="str">
        <f>'[1]2025年已发货'!C:C</f>
        <v>HRB400E Φ10</v>
      </c>
      <c r="D7526" s="2" t="str">
        <f>'[1]2025年已发货'!D:D</f>
        <v>吨</v>
      </c>
      <c r="E7526" s="2">
        <f>'[1]2025年已发货'!E:E</f>
        <v>30</v>
      </c>
      <c r="F7526" s="4">
        <f>'[1]2025年已发货'!F:F</f>
        <v>45923</v>
      </c>
      <c r="G7526" s="2" t="str">
        <f>'[1]2025年已发货'!G:G</f>
        <v>（华西简阳西城嘉苑）四川省成都市简阳市简城街道高屋村</v>
      </c>
      <c r="H7526" s="2" t="str">
        <f>'[1]2025年已发货'!H:H</f>
        <v>张瀚镭</v>
      </c>
      <c r="I7526" s="2">
        <f>'[1]2025年已发货'!I:I</f>
        <v>15884666220</v>
      </c>
      <c r="J7526" s="2" t="str">
        <f>_xlfn._xlws.FILTER(辅助信息!D:D,辅助信息!G:G=G7526)</f>
        <v>华西简阳西城嘉苑</v>
      </c>
    </row>
    <row r="7527" spans="1:10">
      <c r="A7527" s="2" t="str">
        <f>'[1]2025年已发货'!A:A</f>
        <v>润耀</v>
      </c>
      <c r="B7527" s="2" t="str">
        <f>'[1]2025年已发货'!B:B</f>
        <v>盘螺</v>
      </c>
      <c r="C7527" s="2" t="str">
        <f>'[1]2025年已发货'!C:C</f>
        <v>HRB400E Φ8</v>
      </c>
      <c r="D7527" s="2" t="str">
        <f>'[1]2025年已发货'!D:D</f>
        <v>吨</v>
      </c>
      <c r="E7527" s="2">
        <f>'[1]2025年已发货'!E:E</f>
        <v>2.5</v>
      </c>
      <c r="F7527" s="4">
        <f>'[1]2025年已发货'!F:F</f>
        <v>45923</v>
      </c>
      <c r="G7527" s="2" t="str">
        <f>'[1]2025年已发货'!G:G</f>
        <v>(五冶建设师大附中外语校新建教学楼工程)四川省成都市成华区大观堰2号(四川师范大学附属中学外国语学校)</v>
      </c>
      <c r="H7527" s="2" t="str">
        <f>'[1]2025年已发货'!H:H</f>
        <v>蔡浩</v>
      </c>
      <c r="I7527" s="2" t="str">
        <f>'[1]2025年已发货'!I:I</f>
        <v>139 8088 0820</v>
      </c>
      <c r="J7527" s="2" t="str">
        <f>_xlfn._xlws.FILTER(辅助信息!D:D,辅助信息!G:G=G7527)</f>
        <v>五冶建设师大附中外语校新建教学楼工程</v>
      </c>
    </row>
    <row r="7528" spans="1:10">
      <c r="A7528" s="2" t="str">
        <f>'[1]2025年已发货'!A:A</f>
        <v>润耀</v>
      </c>
      <c r="B7528" s="2" t="str">
        <f>'[1]2025年已发货'!B:B</f>
        <v>螺纹钢</v>
      </c>
      <c r="C7528" s="2" t="str">
        <f>'[1]2025年已发货'!C:C</f>
        <v>HRB400E Φ14 9m</v>
      </c>
      <c r="D7528" s="2" t="str">
        <f>'[1]2025年已发货'!D:D</f>
        <v>吨</v>
      </c>
      <c r="E7528" s="2">
        <f>'[1]2025年已发货'!E:E</f>
        <v>32</v>
      </c>
      <c r="F7528" s="4">
        <f>'[1]2025年已发货'!F:F</f>
        <v>45923</v>
      </c>
      <c r="G7528" s="2" t="str">
        <f>'[1]2025年已发货'!G:G</f>
        <v>(五冶建设师大附中外语校新建教学楼工程)四川省成都市成华区大观堰2号(四川师范大学附属中学外国语学校)</v>
      </c>
      <c r="H7528" s="2" t="str">
        <f>'[1]2025年已发货'!H:H</f>
        <v>蔡浩</v>
      </c>
      <c r="I7528" s="2" t="str">
        <f>'[1]2025年已发货'!I:I</f>
        <v>139 8088 0820</v>
      </c>
      <c r="J7528" s="2" t="str">
        <f>_xlfn._xlws.FILTER(辅助信息!D:D,辅助信息!G:G=G7528)</f>
        <v>五冶建设师大附中外语校新建教学楼工程</v>
      </c>
    </row>
    <row r="7529" spans="1:10">
      <c r="A7529" s="2" t="str">
        <f>'[1]2025年已发货'!A:A</f>
        <v>钢固融</v>
      </c>
      <c r="B7529" s="2" t="str">
        <f>'[1]2025年已发货'!B:B</f>
        <v>盘螺</v>
      </c>
      <c r="C7529" s="2" t="str">
        <f>'[1]2025年已发货'!C:C</f>
        <v>HRB400E Φ8</v>
      </c>
      <c r="D7529" s="2" t="str">
        <f>'[1]2025年已发货'!D:D</f>
        <v>吨</v>
      </c>
      <c r="E7529" s="2">
        <f>'[1]2025年已发货'!E:E</f>
        <v>16</v>
      </c>
      <c r="F7529" s="4">
        <f>'[1]2025年已发货'!F:F</f>
        <v>45923</v>
      </c>
      <c r="G7529" s="2" t="str">
        <f>'[1]2025年已发货'!G:G</f>
        <v>（华西乐山）-四川省乐山市市中区苏稽镇周山嘴校地共建产教融合基地建设项目一标段</v>
      </c>
      <c r="H7529" s="2" t="str">
        <f>'[1]2025年已发货'!H:H</f>
        <v>范增云</v>
      </c>
      <c r="I7529" s="2">
        <f>'[1]2025年已发货'!I:I</f>
        <v>13668153241</v>
      </c>
      <c r="J7529" s="2" vm="1" t="e">
        <f>_xlfn._xlws.FILTER(辅助信息!D:D,辅助信息!G:G=G7529)</f>
        <v>#VALUE!</v>
      </c>
    </row>
    <row r="7530" spans="1:10">
      <c r="A7530" s="2" t="str">
        <f>'[1]2025年已发货'!A:A</f>
        <v>钢固融</v>
      </c>
      <c r="B7530" s="2" t="str">
        <f>'[1]2025年已发货'!B:B</f>
        <v>盘螺</v>
      </c>
      <c r="C7530" s="2" t="str">
        <f>'[1]2025年已发货'!C:C</f>
        <v>HRB400E Φ10</v>
      </c>
      <c r="D7530" s="2" t="str">
        <f>'[1]2025年已发货'!D:D</f>
        <v>吨</v>
      </c>
      <c r="E7530" s="2">
        <f>'[1]2025年已发货'!E:E</f>
        <v>6</v>
      </c>
      <c r="F7530" s="4">
        <f>'[1]2025年已发货'!F:F</f>
        <v>45923</v>
      </c>
      <c r="G7530" s="2" t="str">
        <f>'[1]2025年已发货'!G:G</f>
        <v>（华西乐山）-四川省乐山市市中区苏稽镇周山嘴校地共建产教融合基地建设项目一标段</v>
      </c>
      <c r="H7530" s="2" t="str">
        <f>'[1]2025年已发货'!H:H</f>
        <v>范增云</v>
      </c>
      <c r="I7530" s="2">
        <f>'[1]2025年已发货'!I:I</f>
        <v>13668153241</v>
      </c>
      <c r="J7530" s="2" vm="1" t="e">
        <f>_xlfn._xlws.FILTER(辅助信息!D:D,辅助信息!G:G=G7530)</f>
        <v>#VALUE!</v>
      </c>
    </row>
    <row r="7531" spans="1:10">
      <c r="A7531" s="2" t="str">
        <f>'[1]2025年已发货'!A:A</f>
        <v>钢固融</v>
      </c>
      <c r="B7531" s="2" t="str">
        <f>'[1]2025年已发货'!B:B</f>
        <v>螺纹钢</v>
      </c>
      <c r="C7531" s="2" t="str">
        <f>'[1]2025年已发货'!C:C</f>
        <v>HRB500E Φ22 12m</v>
      </c>
      <c r="D7531" s="2" t="str">
        <f>'[1]2025年已发货'!D:D</f>
        <v>吨</v>
      </c>
      <c r="E7531" s="2">
        <f>'[1]2025年已发货'!E:E</f>
        <v>3</v>
      </c>
      <c r="F7531" s="4">
        <f>'[1]2025年已发货'!F:F</f>
        <v>45923</v>
      </c>
      <c r="G7531" s="2" t="str">
        <f>'[1]2025年已发货'!G:G</f>
        <v>（华西乐山）-四川省乐山市市中区苏稽镇周山嘴校地共建产教融合基地建设项目一标段</v>
      </c>
      <c r="H7531" s="2" t="str">
        <f>'[1]2025年已发货'!H:H</f>
        <v>范增云</v>
      </c>
      <c r="I7531" s="2">
        <f>'[1]2025年已发货'!I:I</f>
        <v>13668153241</v>
      </c>
      <c r="J7531" s="2" vm="1" t="e">
        <f>_xlfn._xlws.FILTER(辅助信息!D:D,辅助信息!G:G=G7531)</f>
        <v>#VALUE!</v>
      </c>
    </row>
    <row r="7532" spans="1:10">
      <c r="A7532" s="2" t="str">
        <f>'[1]2025年已发货'!A:A</f>
        <v>钢固融</v>
      </c>
      <c r="B7532" s="2" t="str">
        <f>'[1]2025年已发货'!B:B</f>
        <v>螺纹钢</v>
      </c>
      <c r="C7532" s="2" t="str">
        <f>'[1]2025年已发货'!C:C</f>
        <v>HRB500E Φ25 12m</v>
      </c>
      <c r="D7532" s="2" t="str">
        <f>'[1]2025年已发货'!D:D</f>
        <v>吨</v>
      </c>
      <c r="E7532" s="2">
        <f>'[1]2025年已发货'!E:E</f>
        <v>5</v>
      </c>
      <c r="F7532" s="4">
        <f>'[1]2025年已发货'!F:F</f>
        <v>45923</v>
      </c>
      <c r="G7532" s="2" t="str">
        <f>'[1]2025年已发货'!G:G</f>
        <v>（华西乐山）-四川省乐山市市中区苏稽镇周山嘴校地共建产教融合基地建设项目一标段</v>
      </c>
      <c r="H7532" s="2" t="str">
        <f>'[1]2025年已发货'!H:H</f>
        <v>范增云</v>
      </c>
      <c r="I7532" s="2">
        <f>'[1]2025年已发货'!I:I</f>
        <v>13668153241</v>
      </c>
      <c r="J7532" s="2" vm="1" t="e">
        <f>_xlfn._xlws.FILTER(辅助信息!D:D,辅助信息!G:G=G7532)</f>
        <v>#VALUE!</v>
      </c>
    </row>
    <row r="7533" spans="1:10">
      <c r="A7533" s="2" t="str">
        <f>'[1]2025年已发货'!A:A</f>
        <v>钢固融</v>
      </c>
      <c r="B7533" s="2" t="str">
        <f>'[1]2025年已发货'!B:B</f>
        <v>螺纹钢</v>
      </c>
      <c r="C7533" s="2" t="str">
        <f>'[1]2025年已发货'!C:C</f>
        <v>HRB500E Φ28 12m</v>
      </c>
      <c r="D7533" s="2" t="str">
        <f>'[1]2025年已发货'!D:D</f>
        <v>吨</v>
      </c>
      <c r="E7533" s="2">
        <f>'[1]2025年已发货'!E:E</f>
        <v>5</v>
      </c>
      <c r="F7533" s="4">
        <f>'[1]2025年已发货'!F:F</f>
        <v>45923</v>
      </c>
      <c r="G7533" s="2" t="str">
        <f>'[1]2025年已发货'!G:G</f>
        <v>（华西乐山）-四川省乐山市市中区苏稽镇周山嘴校地共建产教融合基地建设项目一标段</v>
      </c>
      <c r="H7533" s="2" t="str">
        <f>'[1]2025年已发货'!H:H</f>
        <v>范增云</v>
      </c>
      <c r="I7533" s="2">
        <f>'[1]2025年已发货'!I:I</f>
        <v>13668153241</v>
      </c>
      <c r="J7533" s="2" vm="1" t="e">
        <f>_xlfn._xlws.FILTER(辅助信息!D:D,辅助信息!G:G=G7533)</f>
        <v>#VALUE!</v>
      </c>
    </row>
    <row r="7534" spans="1:10">
      <c r="A7534" s="2" t="str">
        <f>'[1]2025年已发货'!A:A</f>
        <v>钢固融</v>
      </c>
      <c r="B7534" s="2" t="str">
        <f>'[1]2025年已发货'!B:B</f>
        <v>螺纹钢</v>
      </c>
      <c r="C7534" s="2" t="str">
        <f>'[1]2025年已发货'!C:C</f>
        <v>HRB400E Φ16 12m</v>
      </c>
      <c r="D7534" s="2" t="str">
        <f>'[1]2025年已发货'!D:D</f>
        <v>吨</v>
      </c>
      <c r="E7534" s="2">
        <f>'[1]2025年已发货'!E:E</f>
        <v>20</v>
      </c>
      <c r="F7534" s="4">
        <f>'[1]2025年已发货'!F:F</f>
        <v>45923</v>
      </c>
      <c r="G7534" s="2" t="str">
        <f>'[1]2025年已发货'!G:G</f>
        <v>(华西乐山）-四川省乐山市市中区苏稽镇校地共建产教融合基地建设项目二标段</v>
      </c>
      <c r="H7534" s="2" t="str">
        <f>'[1]2025年已发货'!H:H</f>
        <v>彭江涛</v>
      </c>
      <c r="I7534" s="2">
        <f>'[1]2025年已发货'!I:I</f>
        <v>13990276572</v>
      </c>
      <c r="J7534" s="2" vm="1" t="e">
        <f>_xlfn._xlws.FILTER(辅助信息!D:D,辅助信息!G:G=G7534)</f>
        <v>#VALUE!</v>
      </c>
    </row>
    <row r="7535" spans="1:10">
      <c r="A7535" s="2" t="str">
        <f>'[1]2025年已发货'!A:A</f>
        <v>钢固融</v>
      </c>
      <c r="B7535" s="2" t="str">
        <f>'[1]2025年已发货'!B:B</f>
        <v>螺纹钢</v>
      </c>
      <c r="C7535" s="2" t="str">
        <f>'[1]2025年已发货'!C:C</f>
        <v>HRB500E Φ25 12m</v>
      </c>
      <c r="D7535" s="2" t="str">
        <f>'[1]2025年已发货'!D:D</f>
        <v>吨</v>
      </c>
      <c r="E7535" s="2">
        <f>'[1]2025年已发货'!E:E</f>
        <v>14</v>
      </c>
      <c r="F7535" s="4">
        <f>'[1]2025年已发货'!F:F</f>
        <v>45923</v>
      </c>
      <c r="G7535" s="2" t="str">
        <f>'[1]2025年已发货'!G:G</f>
        <v>(华西乐山）-四川省乐山市市中区苏稽镇校地共建产教融合基地建设项目二标段</v>
      </c>
      <c r="H7535" s="2" t="str">
        <f>'[1]2025年已发货'!H:H</f>
        <v>彭江涛</v>
      </c>
      <c r="I7535" s="2">
        <f>'[1]2025年已发货'!I:I</f>
        <v>13990276572</v>
      </c>
      <c r="J7535" s="2" vm="1" t="e">
        <f>_xlfn._xlws.FILTER(辅助信息!D:D,辅助信息!G:G=G7535)</f>
        <v>#VALUE!</v>
      </c>
    </row>
    <row r="7536" spans="1:10">
      <c r="A7536" s="2" t="str">
        <f>'[1]2025年已发货'!A:A</f>
        <v>德胜恒嘉</v>
      </c>
      <c r="B7536" s="2" t="str">
        <f>'[1]2025年已发货'!B:B</f>
        <v>螺纹钢</v>
      </c>
      <c r="C7536" s="2" t="str">
        <f>'[1]2025年已发货'!C:C</f>
        <v>HRB400E Φ28×9米</v>
      </c>
      <c r="D7536" s="2" t="str">
        <f>'[1]2025年已发货'!D:D</f>
        <v>吨</v>
      </c>
      <c r="E7536" s="2">
        <f>'[1]2025年已发货'!E:E</f>
        <v>70</v>
      </c>
      <c r="F7536" s="4">
        <f>'[1]2025年已发货'!F:F</f>
        <v>45924</v>
      </c>
      <c r="G7536" s="2" t="str">
        <f>'[1]2025年已发货'!G:G</f>
        <v>（自永1标八局二分公司钢筋棚）四川省自贡市大安区牛佛镇</v>
      </c>
      <c r="H7536" s="2" t="str">
        <f>'[1]2025年已发货'!H:H</f>
        <v>王君杰</v>
      </c>
      <c r="I7536" s="2">
        <f>'[1]2025年已发货'!I:I</f>
        <v>18919619850</v>
      </c>
      <c r="J7536" s="2" vm="1" t="e">
        <f>_xlfn._xlws.FILTER(辅助信息!D:D,辅助信息!G:G=G7536)</f>
        <v>#VALUE!</v>
      </c>
    </row>
    <row r="7537" spans="1:10">
      <c r="A7537" s="2" t="str">
        <f>'[1]2025年已发货'!A:A</f>
        <v>德胜恒嘉</v>
      </c>
      <c r="B7537" s="2" t="str">
        <f>'[1]2025年已发货'!B:B</f>
        <v>螺纹钢</v>
      </c>
      <c r="C7537" s="2" t="str">
        <f>'[1]2025年已发货'!C:C</f>
        <v>HRB400E Φ25×9米</v>
      </c>
      <c r="D7537" s="2" t="str">
        <f>'[1]2025年已发货'!D:D</f>
        <v>吨</v>
      </c>
      <c r="E7537" s="2">
        <f>'[1]2025年已发货'!E:E</f>
        <v>70</v>
      </c>
      <c r="F7537" s="4">
        <f>'[1]2025年已发货'!F:F</f>
        <v>45924</v>
      </c>
      <c r="G7537" s="2" t="str">
        <f>'[1]2025年已发货'!G:G</f>
        <v>（自永1标八局二分公司钢筋棚）四川省自贡市大安区牛佛镇</v>
      </c>
      <c r="H7537" s="2" t="str">
        <f>'[1]2025年已发货'!H:H</f>
        <v>王君杰</v>
      </c>
      <c r="I7537" s="2">
        <f>'[1]2025年已发货'!I:I</f>
        <v>18919619850</v>
      </c>
      <c r="J7537" s="2" vm="1" t="e">
        <f>_xlfn._xlws.FILTER(辅助信息!D:D,辅助信息!G:G=G7537)</f>
        <v>#VALUE!</v>
      </c>
    </row>
    <row r="7538" spans="1:10">
      <c r="A7538" s="2" t="str">
        <f>'[1]2025年已发货'!A:A</f>
        <v>德胜恒嘉</v>
      </c>
      <c r="B7538" s="2" t="str">
        <f>'[1]2025年已发货'!B:B</f>
        <v>螺纹钢</v>
      </c>
      <c r="C7538" s="2" t="str">
        <f>'[1]2025年已发货'!C:C</f>
        <v>HRB500E Φ25×12米</v>
      </c>
      <c r="D7538" s="2" t="str">
        <f>'[1]2025年已发货'!D:D</f>
        <v>吨</v>
      </c>
      <c r="E7538" s="2">
        <f>'[1]2025年已发货'!E:E</f>
        <v>25</v>
      </c>
      <c r="F7538" s="4">
        <f>'[1]2025年已发货'!F:F</f>
        <v>45924</v>
      </c>
      <c r="G7538" s="2" t="str">
        <f>'[1]2025年已发货'!G:G</f>
        <v>（自永2标九局西南分公司钢筋棚）四川省自贡市骑龙镇大湾村</v>
      </c>
      <c r="H7538" s="2" t="str">
        <f>'[1]2025年已发货'!H:H</f>
        <v>高彦彬</v>
      </c>
      <c r="I7538" s="2">
        <f>'[1]2025年已发货'!I:I</f>
        <v>13835906371</v>
      </c>
      <c r="J7538" s="2" vm="1" t="e">
        <f>_xlfn._xlws.FILTER(辅助信息!D:D,辅助信息!G:G=G7538)</f>
        <v>#VALUE!</v>
      </c>
    </row>
    <row r="7539" spans="1:10">
      <c r="A7539" s="2" t="str">
        <f>'[1]2025年已发货'!A:A</f>
        <v>德胜恒嘉</v>
      </c>
      <c r="B7539" s="2" t="str">
        <f>'[1]2025年已发货'!B:B</f>
        <v>螺纹钢</v>
      </c>
      <c r="C7539" s="2" t="str">
        <f>'[1]2025年已发货'!C:C</f>
        <v>HRB500E Φ25×9米</v>
      </c>
      <c r="D7539" s="2" t="str">
        <f>'[1]2025年已发货'!D:D</f>
        <v>吨</v>
      </c>
      <c r="E7539" s="2">
        <f>'[1]2025年已发货'!E:E</f>
        <v>10</v>
      </c>
      <c r="F7539" s="4">
        <f>'[1]2025年已发货'!F:F</f>
        <v>45924</v>
      </c>
      <c r="G7539" s="2" t="str">
        <f>'[1]2025年已发货'!G:G</f>
        <v>（自永2标九局西南分公司钢筋棚）四川省自贡市骑龙镇大湾村</v>
      </c>
      <c r="H7539" s="2" t="str">
        <f>'[1]2025年已发货'!H:H</f>
        <v>高彦彬</v>
      </c>
      <c r="I7539" s="2">
        <f>'[1]2025年已发货'!I:I</f>
        <v>13835906372</v>
      </c>
      <c r="J7539" s="2" vm="1" t="e">
        <f>_xlfn._xlws.FILTER(辅助信息!D:D,辅助信息!G:G=G7539)</f>
        <v>#VALUE!</v>
      </c>
    </row>
    <row r="7540" spans="1:10">
      <c r="A7540" s="2" t="str">
        <f>'[1]2025年已发货'!A:A</f>
        <v>德胜恒嘉</v>
      </c>
      <c r="B7540" s="2" t="str">
        <f>'[1]2025年已发货'!B:B</f>
        <v>螺纹钢</v>
      </c>
      <c r="C7540" s="2" t="str">
        <f>'[1]2025年已发货'!C:C</f>
        <v>HRB500EФ28*9m</v>
      </c>
      <c r="D7540" s="2" t="str">
        <f>'[1]2025年已发货'!D:D</f>
        <v>吨</v>
      </c>
      <c r="E7540" s="2">
        <f>'[1]2025年已发货'!E:E</f>
        <v>70</v>
      </c>
      <c r="F7540" s="4">
        <f>'[1]2025年已发货'!F:F</f>
        <v>45924</v>
      </c>
      <c r="G7540" s="2" t="str">
        <f>'[1]2025年已发货'!G:G</f>
        <v>（中铁六局呼和公司康新高速TJ4-2标）四川省甘孜藏族自治州康定市新都桥镇东俄罗三村中建八局搅拌站旁</v>
      </c>
      <c r="H7540" s="2" t="str">
        <f>'[1]2025年已发货'!H:H</f>
        <v>许文刚</v>
      </c>
      <c r="I7540" s="2">
        <f>'[1]2025年已发货'!I:I</f>
        <v>15848808186</v>
      </c>
      <c r="J7540" s="2" vm="1" t="e">
        <f>_xlfn._xlws.FILTER(辅助信息!D:D,辅助信息!G:G=G7540)</f>
        <v>#VALUE!</v>
      </c>
    </row>
    <row r="7541" spans="1:10">
      <c r="A7541" s="2" t="str">
        <f>'[1]2025年已发货'!A:A</f>
        <v>海南海控</v>
      </c>
      <c r="B7541" s="2" t="str">
        <f>'[1]2025年已发货'!B:B</f>
        <v>盘圆</v>
      </c>
      <c r="C7541" s="2" t="str">
        <f>'[1]2025年已发货'!C:C</f>
        <v>HPB300Ф10</v>
      </c>
      <c r="D7541" s="2" t="str">
        <f>'[1]2025年已发货'!D:D</f>
        <v>吨</v>
      </c>
      <c r="E7541" s="2">
        <f>'[1]2025年已发货'!E:E</f>
        <v>35</v>
      </c>
      <c r="F7541" s="4">
        <f>'[1]2025年已发货'!F:F</f>
        <v>45924</v>
      </c>
      <c r="G7541" s="2" t="str">
        <f>'[1]2025年已发货'!G:G</f>
        <v>（中铁八局康新高速TJ4-1标）四川省甘孜州康定市新都桥镇超限载检测站</v>
      </c>
      <c r="H7541" s="2" t="str">
        <f>'[1]2025年已发货'!H:H</f>
        <v>刘俊</v>
      </c>
      <c r="I7541" s="2">
        <f>'[1]2025年已发货'!I:I</f>
        <v>18587764925</v>
      </c>
      <c r="J7541" s="2" vm="1" t="e">
        <f>_xlfn._xlws.FILTER(辅助信息!D:D,辅助信息!G:G=G7541)</f>
        <v>#VALUE!</v>
      </c>
    </row>
    <row r="7542" spans="1:10">
      <c r="A7542" s="2" t="str">
        <f>'[1]2025年已发货'!A:A</f>
        <v>海南海控</v>
      </c>
      <c r="B7542" s="2" t="str">
        <f>'[1]2025年已发货'!B:B</f>
        <v>盘圆</v>
      </c>
      <c r="C7542" s="2" t="str">
        <f>'[1]2025年已发货'!C:C</f>
        <v>HPB300Ф8</v>
      </c>
      <c r="D7542" s="2" t="str">
        <f>'[1]2025年已发货'!D:D</f>
        <v>吨</v>
      </c>
      <c r="E7542" s="2">
        <f>'[1]2025年已发货'!E:E</f>
        <v>35</v>
      </c>
      <c r="F7542" s="4">
        <f>'[1]2025年已发货'!F:F</f>
        <v>45924</v>
      </c>
      <c r="G7542" s="2" t="str">
        <f>'[1]2025年已发货'!G:G</f>
        <v>（中铁八局康新高速TJ4-1标）四川省甘孜州康定市新都桥镇超限载检测站</v>
      </c>
      <c r="H7542" s="2" t="str">
        <f>'[1]2025年已发货'!H:H</f>
        <v>刘俊</v>
      </c>
      <c r="I7542" s="2">
        <f>'[1]2025年已发货'!I:I</f>
        <v>18587764925</v>
      </c>
      <c r="J7542" s="2" vm="1" t="e">
        <f>_xlfn._xlws.FILTER(辅助信息!D:D,辅助信息!G:G=G7542)</f>
        <v>#VALUE!</v>
      </c>
    </row>
    <row r="7543" spans="1:10">
      <c r="A7543" s="2" t="str">
        <f>'[1]2025年已发货'!A:A</f>
        <v>海南海控</v>
      </c>
      <c r="B7543" s="2" t="str">
        <f>'[1]2025年已发货'!B:B</f>
        <v>盘螺</v>
      </c>
      <c r="C7543" s="2" t="str">
        <f>'[1]2025年已发货'!C:C</f>
        <v>HRB400EΦ10</v>
      </c>
      <c r="D7543" s="2" t="str">
        <f>'[1]2025年已发货'!D:D</f>
        <v>吨</v>
      </c>
      <c r="E7543" s="2">
        <f>'[1]2025年已发货'!E:E</f>
        <v>35</v>
      </c>
      <c r="F7543" s="4">
        <f>'[1]2025年已发货'!F:F</f>
        <v>45924</v>
      </c>
      <c r="G7543" s="2" t="str">
        <f>'[1]2025年已发货'!G:G</f>
        <v>（中铁八局康新高速TJ4-1标）四川省甘孜州康定市新都桥镇超限载检测站</v>
      </c>
      <c r="H7543" s="2" t="str">
        <f>'[1]2025年已发货'!H:H</f>
        <v>刘俊</v>
      </c>
      <c r="I7543" s="2">
        <f>'[1]2025年已发货'!I:I</f>
        <v>18587764925</v>
      </c>
      <c r="J7543" s="2" vm="1" t="e">
        <f>_xlfn._xlws.FILTER(辅助信息!D:D,辅助信息!G:G=G7543)</f>
        <v>#VALUE!</v>
      </c>
    </row>
    <row r="7544" spans="1:10">
      <c r="A7544" s="2" t="str">
        <f>'[1]2025年已发货'!A:A</f>
        <v>海南海控</v>
      </c>
      <c r="B7544" s="2" t="str">
        <f>'[1]2025年已发货'!B:B</f>
        <v>盘螺</v>
      </c>
      <c r="C7544" s="2" t="str">
        <f>'[1]2025年已发货'!C:C</f>
        <v>HRB400EΦ12</v>
      </c>
      <c r="D7544" s="2" t="str">
        <f>'[1]2025年已发货'!D:D</f>
        <v>吨</v>
      </c>
      <c r="E7544" s="2">
        <f>'[1]2025年已发货'!E:E</f>
        <v>70</v>
      </c>
      <c r="F7544" s="4">
        <f>'[1]2025年已发货'!F:F</f>
        <v>45924</v>
      </c>
      <c r="G7544" s="2" t="str">
        <f>'[1]2025年已发货'!G:G</f>
        <v>（中铁八局康新高速TJ4-1标）四川省甘孜州康定市新都桥镇超限载检测站</v>
      </c>
      <c r="H7544" s="2" t="str">
        <f>'[1]2025年已发货'!H:H</f>
        <v>刘俊</v>
      </c>
      <c r="I7544" s="2">
        <f>'[1]2025年已发货'!I:I</f>
        <v>18587764925</v>
      </c>
      <c r="J7544" s="2" vm="1" t="e">
        <f>_xlfn._xlws.FILTER(辅助信息!D:D,辅助信息!G:G=G7544)</f>
        <v>#VALUE!</v>
      </c>
    </row>
    <row r="7545" spans="1:10">
      <c r="A7545" s="2" t="str">
        <f>'[1]2025年已发货'!A:A</f>
        <v>润耀</v>
      </c>
      <c r="B7545" s="2" t="str">
        <f>'[1]2025年已发货'!B:B</f>
        <v>盘螺</v>
      </c>
      <c r="C7545" s="2" t="str">
        <f>'[1]2025年已发货'!C:C</f>
        <v>HRB400EФ8</v>
      </c>
      <c r="D7545" s="2" t="str">
        <f>'[1]2025年已发货'!D:D</f>
        <v>吨</v>
      </c>
      <c r="E7545" s="2">
        <f>'[1]2025年已发货'!E:E</f>
        <v>5</v>
      </c>
      <c r="F7545" s="4">
        <f>'[1]2025年已发货'!F:F</f>
        <v>45924</v>
      </c>
      <c r="G7545" s="2" t="str">
        <f>'[1]2025年已发货'!G:G</f>
        <v>（中核中原-温江光明苑三期项目）四川省成都市温江区金马街道光明苑三期项目</v>
      </c>
      <c r="H7545" s="2" t="str">
        <f>'[1]2025年已发货'!H:H</f>
        <v>王生斌</v>
      </c>
      <c r="I7545" s="2">
        <f>'[1]2025年已发货'!I:I</f>
        <v>15228858118</v>
      </c>
      <c r="J7545" s="2" vm="1" t="e">
        <f>_xlfn._xlws.FILTER(辅助信息!D:D,辅助信息!G:G=G7545)</f>
        <v>#VALUE!</v>
      </c>
    </row>
    <row r="7546" spans="1:10">
      <c r="A7546" s="2" t="str">
        <f>'[1]2025年已发货'!A:A</f>
        <v>润耀</v>
      </c>
      <c r="B7546" s="2" t="str">
        <f>'[1]2025年已发货'!B:B</f>
        <v>螺纹钢</v>
      </c>
      <c r="C7546" s="2" t="str">
        <f>'[1]2025年已发货'!C:C</f>
        <v>HRB400E Φ12 9m</v>
      </c>
      <c r="D7546" s="2" t="str">
        <f>'[1]2025年已发货'!D:D</f>
        <v>吨</v>
      </c>
      <c r="E7546" s="2">
        <f>'[1]2025年已发货'!E:E</f>
        <v>12</v>
      </c>
      <c r="F7546" s="4">
        <f>'[1]2025年已发货'!F:F</f>
        <v>45924</v>
      </c>
      <c r="G7546" s="2" t="str">
        <f>'[1]2025年已发货'!G:G</f>
        <v>（中核中原-温江光明苑三期项目）四川省成都市温江区金马街道光明苑三期项目</v>
      </c>
      <c r="H7546" s="2" t="str">
        <f>'[1]2025年已发货'!H:H</f>
        <v>王生斌</v>
      </c>
      <c r="I7546" s="2">
        <f>'[1]2025年已发货'!I:I</f>
        <v>15228858118</v>
      </c>
      <c r="J7546" s="2" vm="1" t="e">
        <f>_xlfn._xlws.FILTER(辅助信息!D:D,辅助信息!G:G=G7546)</f>
        <v>#VALUE!</v>
      </c>
    </row>
    <row r="7547" spans="1:10">
      <c r="A7547" s="2" t="str">
        <f>'[1]2025年已发货'!A:A</f>
        <v>润耀</v>
      </c>
      <c r="B7547" s="2" t="str">
        <f>'[1]2025年已发货'!B:B</f>
        <v>螺纹钢</v>
      </c>
      <c r="C7547" s="2" t="str">
        <f>'[1]2025年已发货'!C:C</f>
        <v>HRB400E Φ16 9m</v>
      </c>
      <c r="D7547" s="2" t="str">
        <f>'[1]2025年已发货'!D:D</f>
        <v>吨</v>
      </c>
      <c r="E7547" s="2">
        <f>'[1]2025年已发货'!E:E</f>
        <v>6</v>
      </c>
      <c r="F7547" s="4">
        <f>'[1]2025年已发货'!F:F</f>
        <v>45924</v>
      </c>
      <c r="G7547" s="2" t="str">
        <f>'[1]2025年已发货'!G:G</f>
        <v>（中核中原-温江光明苑三期项目）四川省成都市温江区金马街道光明苑三期项目</v>
      </c>
      <c r="H7547" s="2" t="str">
        <f>'[1]2025年已发货'!H:H</f>
        <v>王生斌</v>
      </c>
      <c r="I7547" s="2">
        <f>'[1]2025年已发货'!I:I</f>
        <v>15228858118</v>
      </c>
      <c r="J7547" s="2" vm="1" t="e">
        <f>_xlfn._xlws.FILTER(辅助信息!D:D,辅助信息!G:G=G7547)</f>
        <v>#VALUE!</v>
      </c>
    </row>
    <row r="7548" spans="1:10">
      <c r="A7548" s="2" t="str">
        <f>'[1]2025年已发货'!A:A</f>
        <v>润耀</v>
      </c>
      <c r="B7548" s="2" t="str">
        <f>'[1]2025年已发货'!B:B</f>
        <v>螺纹钢</v>
      </c>
      <c r="C7548" s="2" t="str">
        <f>'[1]2025年已发货'!C:C</f>
        <v>HRB400E Φ25 9m</v>
      </c>
      <c r="D7548" s="2" t="str">
        <f>'[1]2025年已发货'!D:D</f>
        <v>吨</v>
      </c>
      <c r="E7548" s="2">
        <f>'[1]2025年已发货'!E:E</f>
        <v>10</v>
      </c>
      <c r="F7548" s="4">
        <f>'[1]2025年已发货'!F:F</f>
        <v>45924</v>
      </c>
      <c r="G7548" s="2" t="str">
        <f>'[1]2025年已发货'!G:G</f>
        <v>（中核中原-温江光明苑三期项目）四川省成都市温江区金马街道光明苑三期项目</v>
      </c>
      <c r="H7548" s="2" t="str">
        <f>'[1]2025年已发货'!H:H</f>
        <v>王生斌</v>
      </c>
      <c r="I7548" s="2">
        <f>'[1]2025年已发货'!I:I</f>
        <v>15228858118</v>
      </c>
      <c r="J7548" s="2" vm="1" t="e">
        <f>_xlfn._xlws.FILTER(辅助信息!D:D,辅助信息!G:G=G7548)</f>
        <v>#VALUE!</v>
      </c>
    </row>
    <row r="7549" spans="1:10">
      <c r="A7549" s="2" t="str">
        <f>'[1]2025年已发货'!A:A</f>
        <v>润耀</v>
      </c>
      <c r="B7549" s="2" t="str">
        <f>'[1]2025年已发货'!B:B</f>
        <v>螺纹钢</v>
      </c>
      <c r="C7549" s="2" t="str">
        <f>'[1]2025年已发货'!C:C</f>
        <v>HRB400E Φ20 9m</v>
      </c>
      <c r="D7549" s="2" t="str">
        <f>'[1]2025年已发货'!D:D</f>
        <v>吨</v>
      </c>
      <c r="E7549" s="2">
        <f>'[1]2025年已发货'!E:E</f>
        <v>3</v>
      </c>
      <c r="F7549" s="4">
        <f>'[1]2025年已发货'!F:F</f>
        <v>45924</v>
      </c>
      <c r="G7549" s="2" t="str">
        <f>'[1]2025年已发货'!G:G</f>
        <v>（中核中原-温江光明苑三期项目）四川省成都市温江区金马街道光明苑三期项目</v>
      </c>
      <c r="H7549" s="2" t="str">
        <f>'[1]2025年已发货'!H:H</f>
        <v>王生斌</v>
      </c>
      <c r="I7549" s="2">
        <f>'[1]2025年已发货'!I:I</f>
        <v>15228858118</v>
      </c>
      <c r="J7549" s="2" vm="1" t="e">
        <f>_xlfn._xlws.FILTER(辅助信息!D:D,辅助信息!G:G=G7549)</f>
        <v>#VALUE!</v>
      </c>
    </row>
    <row r="7550" spans="1:10">
      <c r="A7550" s="2" t="str">
        <f>'[1]2025年已发货'!A:A</f>
        <v>润耀</v>
      </c>
      <c r="B7550" s="2" t="str">
        <f>'[1]2025年已发货'!B:B</f>
        <v>盘螺</v>
      </c>
      <c r="C7550" s="2" t="str">
        <f>'[1]2025年已发货'!C:C</f>
        <v>HRB400E Φ6</v>
      </c>
      <c r="D7550" s="2" t="str">
        <f>'[1]2025年已发货'!D:D</f>
        <v>吨</v>
      </c>
      <c r="E7550" s="2">
        <f>'[1]2025年已发货'!E:E</f>
        <v>5</v>
      </c>
      <c r="F7550" s="4">
        <f>'[1]2025年已发货'!F:F</f>
        <v>45924</v>
      </c>
      <c r="G7550" s="2" t="str">
        <f>'[1]2025年已发货'!G:G</f>
        <v>(五冶建设扩建艺体中学二期工程)四川省成都市双流区光荣路成都艺体中学南200米</v>
      </c>
      <c r="H7550" s="2" t="str">
        <f>'[1]2025年已发货'!H:H</f>
        <v>谢序强</v>
      </c>
      <c r="I7550" s="2">
        <f>'[1]2025年已发货'!I:I</f>
        <v>13458588232</v>
      </c>
      <c r="J7550" s="2" t="str">
        <f>_xlfn._xlws.FILTER(辅助信息!D:D,辅助信息!G:G=G7550)</f>
        <v>五冶建设扩建艺体中学二期工程</v>
      </c>
    </row>
    <row r="7551" spans="1:10">
      <c r="A7551" s="2" t="str">
        <f>'[1]2025年已发货'!A:A</f>
        <v>润耀</v>
      </c>
      <c r="B7551" s="2" t="str">
        <f>'[1]2025年已发货'!B:B</f>
        <v>盘螺</v>
      </c>
      <c r="C7551" s="2" t="str">
        <f>'[1]2025年已发货'!C:C</f>
        <v>HRB400E Φ8</v>
      </c>
      <c r="D7551" s="2" t="str">
        <f>'[1]2025年已发货'!D:D</f>
        <v>吨</v>
      </c>
      <c r="E7551" s="2">
        <f>'[1]2025年已发货'!E:E</f>
        <v>6</v>
      </c>
      <c r="F7551" s="4">
        <f>'[1]2025年已发货'!F:F</f>
        <v>45924</v>
      </c>
      <c r="G7551" s="2" t="str">
        <f>'[1]2025年已发货'!G:G</f>
        <v>(五冶建设扩建艺体中学二期工程)四川省成都市双流区光荣路成都艺体中学南200米</v>
      </c>
      <c r="H7551" s="2" t="str">
        <f>'[1]2025年已发货'!H:H</f>
        <v>谢序强</v>
      </c>
      <c r="I7551" s="2">
        <f>'[1]2025年已发货'!I:I</f>
        <v>13458588232</v>
      </c>
      <c r="J7551" s="2" t="str">
        <f>_xlfn._xlws.FILTER(辅助信息!D:D,辅助信息!G:G=G7551)</f>
        <v>五冶建设扩建艺体中学二期工程</v>
      </c>
    </row>
    <row r="7552" spans="1:10">
      <c r="A7552" s="2" t="str">
        <f>'[1]2025年已发货'!A:A</f>
        <v>润耀</v>
      </c>
      <c r="B7552" s="2" t="str">
        <f>'[1]2025年已发货'!B:B</f>
        <v>盘螺</v>
      </c>
      <c r="C7552" s="2" t="str">
        <f>'[1]2025年已发货'!C:C</f>
        <v>HRB400E Φ10</v>
      </c>
      <c r="D7552" s="2" t="str">
        <f>'[1]2025年已发货'!D:D</f>
        <v>吨</v>
      </c>
      <c r="E7552" s="2">
        <f>'[1]2025年已发货'!E:E</f>
        <v>10</v>
      </c>
      <c r="F7552" s="4">
        <f>'[1]2025年已发货'!F:F</f>
        <v>45924</v>
      </c>
      <c r="G7552" s="2" t="str">
        <f>'[1]2025年已发货'!G:G</f>
        <v>(五冶建设扩建艺体中学二期工程)四川省成都市双流区光荣路成都艺体中学南200米</v>
      </c>
      <c r="H7552" s="2" t="str">
        <f>'[1]2025年已发货'!H:H</f>
        <v>谢序强</v>
      </c>
      <c r="I7552" s="2">
        <f>'[1]2025年已发货'!I:I</f>
        <v>13458588232</v>
      </c>
      <c r="J7552" s="2" t="str">
        <f>_xlfn._xlws.FILTER(辅助信息!D:D,辅助信息!G:G=G7552)</f>
        <v>五冶建设扩建艺体中学二期工程</v>
      </c>
    </row>
    <row r="7553" spans="1:10">
      <c r="A7553" s="2" t="str">
        <f>'[1]2025年已发货'!A:A</f>
        <v>润耀</v>
      </c>
      <c r="B7553" s="2" t="str">
        <f>'[1]2025年已发货'!B:B</f>
        <v>螺纹钢</v>
      </c>
      <c r="C7553" s="2" t="str">
        <f>'[1]2025年已发货'!C:C</f>
        <v>HRB400E Φ12 9m</v>
      </c>
      <c r="D7553" s="2" t="str">
        <f>'[1]2025年已发货'!D:D</f>
        <v>吨</v>
      </c>
      <c r="E7553" s="2">
        <f>'[1]2025年已发货'!E:E</f>
        <v>30</v>
      </c>
      <c r="F7553" s="4">
        <f>'[1]2025年已发货'!F:F</f>
        <v>45924</v>
      </c>
      <c r="G7553" s="2" t="str">
        <f>'[1]2025年已发货'!G:G</f>
        <v>(五冶建设扩建艺体中学二期工程)四川省成都市双流区光荣路成都艺体中学南200米</v>
      </c>
      <c r="H7553" s="2" t="str">
        <f>'[1]2025年已发货'!H:H</f>
        <v>谢序强</v>
      </c>
      <c r="I7553" s="2">
        <f>'[1]2025年已发货'!I:I</f>
        <v>13458588232</v>
      </c>
      <c r="J7553" s="2" t="str">
        <f>_xlfn._xlws.FILTER(辅助信息!D:D,辅助信息!G:G=G7553)</f>
        <v>五冶建设扩建艺体中学二期工程</v>
      </c>
    </row>
    <row r="7554" spans="1:10">
      <c r="A7554" s="2" t="str">
        <f>'[1]2025年已发货'!A:A</f>
        <v>润耀</v>
      </c>
      <c r="B7554" s="2" t="str">
        <f>'[1]2025年已发货'!B:B</f>
        <v>螺纹钢</v>
      </c>
      <c r="C7554" s="2" t="str">
        <f>'[1]2025年已发货'!C:C</f>
        <v>HRB500E Φ16</v>
      </c>
      <c r="D7554" s="2" t="str">
        <f>'[1]2025年已发货'!D:D</f>
        <v>吨</v>
      </c>
      <c r="E7554" s="2">
        <f>'[1]2025年已发货'!E:E</f>
        <v>6</v>
      </c>
      <c r="F7554" s="4">
        <f>'[1]2025年已发货'!F:F</f>
        <v>45924</v>
      </c>
      <c r="G7554" s="2" t="str">
        <f>'[1]2025年已发货'!G:G</f>
        <v>(五冶建设扩建艺体中学二期工程)四川省成都市双流区光荣路成都艺体中学南200米</v>
      </c>
      <c r="H7554" s="2" t="str">
        <f>'[1]2025年已发货'!H:H</f>
        <v>谢序强</v>
      </c>
      <c r="I7554" s="2">
        <f>'[1]2025年已发货'!I:I</f>
        <v>13458588232</v>
      </c>
      <c r="J7554" s="2" t="str">
        <f>_xlfn._xlws.FILTER(辅助信息!D:D,辅助信息!G:G=G7554)</f>
        <v>五冶建设扩建艺体中学二期工程</v>
      </c>
    </row>
    <row r="7555" spans="1:10">
      <c r="A7555" s="2" t="str">
        <f>'[1]2025年已发货'!A:A</f>
        <v>润耀</v>
      </c>
      <c r="B7555" s="2" t="str">
        <f>'[1]2025年已发货'!B:B</f>
        <v>螺纹钢</v>
      </c>
      <c r="C7555" s="2" t="str">
        <f>'[1]2025年已发货'!C:C</f>
        <v>HRB500E Φ20</v>
      </c>
      <c r="D7555" s="2" t="str">
        <f>'[1]2025年已发货'!D:D</f>
        <v>吨</v>
      </c>
      <c r="E7555" s="2">
        <f>'[1]2025年已发货'!E:E</f>
        <v>6</v>
      </c>
      <c r="F7555" s="4">
        <f>'[1]2025年已发货'!F:F</f>
        <v>45924</v>
      </c>
      <c r="G7555" s="2" t="str">
        <f>'[1]2025年已发货'!G:G</f>
        <v>(五冶建设扩建艺体中学二期工程)四川省成都市双流区光荣路成都艺体中学南200米</v>
      </c>
      <c r="H7555" s="2" t="str">
        <f>'[1]2025年已发货'!H:H</f>
        <v>谢序强</v>
      </c>
      <c r="I7555" s="2">
        <f>'[1]2025年已发货'!I:I</f>
        <v>13458588232</v>
      </c>
      <c r="J7555" s="2" t="str">
        <f>_xlfn._xlws.FILTER(辅助信息!D:D,辅助信息!G:G=G7555)</f>
        <v>五冶建设扩建艺体中学二期工程</v>
      </c>
    </row>
    <row r="7556" spans="1:10">
      <c r="A7556" s="2" t="str">
        <f>'[1]2025年已发货'!A:A</f>
        <v>润耀</v>
      </c>
      <c r="B7556" s="2" t="str">
        <f>'[1]2025年已发货'!B:B</f>
        <v>螺纹钢</v>
      </c>
      <c r="C7556" s="2" t="str">
        <f>'[1]2025年已发货'!C:C</f>
        <v>HRB500E Φ22</v>
      </c>
      <c r="D7556" s="2" t="str">
        <f>'[1]2025年已发货'!D:D</f>
        <v>吨</v>
      </c>
      <c r="E7556" s="2">
        <f>'[1]2025年已发货'!E:E</f>
        <v>6</v>
      </c>
      <c r="F7556" s="4">
        <f>'[1]2025年已发货'!F:F</f>
        <v>45924</v>
      </c>
      <c r="G7556" s="2" t="str">
        <f>'[1]2025年已发货'!G:G</f>
        <v>(五冶建设扩建艺体中学二期工程)四川省成都市双流区光荣路成都艺体中学南200米</v>
      </c>
      <c r="H7556" s="2" t="str">
        <f>'[1]2025年已发货'!H:H</f>
        <v>谢序强</v>
      </c>
      <c r="I7556" s="2">
        <f>'[1]2025年已发货'!I:I</f>
        <v>13458588232</v>
      </c>
      <c r="J7556" s="2" t="str">
        <f>_xlfn._xlws.FILTER(辅助信息!D:D,辅助信息!G:G=G7556)</f>
        <v>五冶建设扩建艺体中学二期工程</v>
      </c>
    </row>
    <row r="7557" spans="1:10">
      <c r="A7557" s="2" t="str">
        <f>'[1]2025年已发货'!A:A</f>
        <v>润耀</v>
      </c>
      <c r="B7557" s="2" t="str">
        <f>'[1]2025年已发货'!B:B</f>
        <v>螺纹钢</v>
      </c>
      <c r="C7557" s="2" t="str">
        <f>'[1]2025年已发货'!C:C</f>
        <v>HRB500E Φ25</v>
      </c>
      <c r="D7557" s="2" t="str">
        <f>'[1]2025年已发货'!D:D</f>
        <v>吨</v>
      </c>
      <c r="E7557" s="2">
        <f>'[1]2025年已发货'!E:E</f>
        <v>30</v>
      </c>
      <c r="F7557" s="4">
        <f>'[1]2025年已发货'!F:F</f>
        <v>45924</v>
      </c>
      <c r="G7557" s="2" t="str">
        <f>'[1]2025年已发货'!G:G</f>
        <v>(五冶建设扩建艺体中学二期工程)四川省成都市双流区光荣路成都艺体中学南200米</v>
      </c>
      <c r="H7557" s="2" t="str">
        <f>'[1]2025年已发货'!H:H</f>
        <v>谢序强</v>
      </c>
      <c r="I7557" s="2">
        <f>'[1]2025年已发货'!I:I</f>
        <v>13458588232</v>
      </c>
      <c r="J7557" s="2" t="str">
        <f>_xlfn._xlws.FILTER(辅助信息!D:D,辅助信息!G:G=G7557)</f>
        <v>五冶建设扩建艺体中学二期工程</v>
      </c>
    </row>
    <row r="7558" spans="1:10">
      <c r="A7558" s="2" t="str">
        <f>'[1]2025年已发货'!A:A</f>
        <v>润耀</v>
      </c>
      <c r="B7558" s="2" t="str">
        <f>'[1]2025年已发货'!B:B</f>
        <v>螺纹钢</v>
      </c>
      <c r="C7558" s="2" t="str">
        <f>'[1]2025年已发货'!C:C</f>
        <v>HRB500E Φ32</v>
      </c>
      <c r="D7558" s="2" t="str">
        <f>'[1]2025年已发货'!D:D</f>
        <v>吨</v>
      </c>
      <c r="E7558" s="2">
        <f>'[1]2025年已发货'!E:E</f>
        <v>10</v>
      </c>
      <c r="F7558" s="4">
        <f>'[1]2025年已发货'!F:F</f>
        <v>45924</v>
      </c>
      <c r="G7558" s="2" t="str">
        <f>'[1]2025年已发货'!G:G</f>
        <v>(五冶建设扩建艺体中学二期工程)四川省成都市双流区光荣路成都艺体中学南200米</v>
      </c>
      <c r="H7558" s="2" t="str">
        <f>'[1]2025年已发货'!H:H</f>
        <v>谢序强</v>
      </c>
      <c r="I7558" s="2">
        <f>'[1]2025年已发货'!I:I</f>
        <v>13458588232</v>
      </c>
      <c r="J7558" s="2" t="str">
        <f>_xlfn._xlws.FILTER(辅助信息!D:D,辅助信息!G:G=G7558)</f>
        <v>五冶建设扩建艺体中学二期工程</v>
      </c>
    </row>
    <row r="7559" spans="1:10">
      <c r="A7559" s="2" t="str">
        <f>'[1]2025年已发货'!A:A</f>
        <v>润耀</v>
      </c>
      <c r="B7559" s="2" t="str">
        <f>'[1]2025年已发货'!B:B</f>
        <v>盘螺</v>
      </c>
      <c r="C7559" s="2" t="str">
        <f>'[1]2025年已发货'!C:C</f>
        <v>HRB400E Φ12</v>
      </c>
      <c r="D7559" s="2" t="str">
        <f>'[1]2025年已发货'!D:D</f>
        <v>吨</v>
      </c>
      <c r="E7559" s="2">
        <f>'[1]2025年已发货'!E:E</f>
        <v>35</v>
      </c>
      <c r="F7559" s="4">
        <f>'[1]2025年已发货'!F:F</f>
        <v>45924</v>
      </c>
      <c r="G7559" s="2" t="str">
        <f>'[1]2025年已发货'!G:G</f>
        <v>（中铁五局-成渝扩容3标）四川省资阳市雁江区伍隍镇铺子村雁江区X138</v>
      </c>
      <c r="H7559" s="2" t="str">
        <f>'[1]2025年已发货'!H:H</f>
        <v>王健</v>
      </c>
      <c r="I7559" s="2">
        <f>'[1]2025年已发货'!I:I</f>
        <v>17726168395</v>
      </c>
      <c r="J7559" s="2" vm="1" t="e">
        <f>_xlfn._xlws.FILTER(辅助信息!D:D,辅助信息!G:G=G7559)</f>
        <v>#VALUE!</v>
      </c>
    </row>
    <row r="7560" spans="1:10">
      <c r="A7560" s="2" t="str">
        <f>'[1]2025年已发货'!A:A</f>
        <v>泸钢</v>
      </c>
      <c r="B7560" s="2" t="str">
        <f>'[1]2025年已发货'!B:B</f>
        <v>盘螺</v>
      </c>
      <c r="C7560" s="2" t="str">
        <f>'[1]2025年已发货'!C:C</f>
        <v>HRB400E Φ8</v>
      </c>
      <c r="D7560" s="2" t="str">
        <f>'[1]2025年已发货'!D:D</f>
        <v>吨</v>
      </c>
      <c r="E7560" s="2">
        <f>'[1]2025年已发货'!E:E</f>
        <v>15</v>
      </c>
      <c r="F7560" s="4">
        <f>'[1]2025年已发货'!F:F</f>
        <v>45924</v>
      </c>
      <c r="G7560" s="2" t="str">
        <f>'[1]2025年已发货'!G:G</f>
        <v>(五冶钢构龙泉东洪片区70亩住宅、商业及配套工程项目一标段)成都市龙泉驿外东洪路地铁2号线惠王陵地铁C口</v>
      </c>
      <c r="H7560" s="2" t="str">
        <f>'[1]2025年已发货'!H:H</f>
        <v>邹爱国</v>
      </c>
      <c r="I7560" s="2">
        <f>'[1]2025年已发货'!I:I</f>
        <v>13540231225</v>
      </c>
      <c r="J7560" s="2" t="str">
        <f>_xlfn._xlws.FILTER(辅助信息!D:D,辅助信息!G:G=G7560)</f>
        <v>五冶钢构龙泉东洪片区(70亩、85亩)住宅、商业及配套工程项目</v>
      </c>
    </row>
    <row r="7561" spans="1:10">
      <c r="A7561" s="2" t="str">
        <f>'[1]2025年已发货'!A:A</f>
        <v>泸钢</v>
      </c>
      <c r="B7561" s="2" t="str">
        <f>'[1]2025年已发货'!B:B</f>
        <v>盘螺</v>
      </c>
      <c r="C7561" s="2" t="str">
        <f>'[1]2025年已发货'!C:C</f>
        <v>HRB400E Φ10</v>
      </c>
      <c r="D7561" s="2" t="str">
        <f>'[1]2025年已发货'!D:D</f>
        <v>吨</v>
      </c>
      <c r="E7561" s="2">
        <f>'[1]2025年已发货'!E:E</f>
        <v>20</v>
      </c>
      <c r="F7561" s="4">
        <f>'[1]2025年已发货'!F:F</f>
        <v>45924</v>
      </c>
      <c r="G7561" s="2" t="str">
        <f>'[1]2025年已发货'!G:G</f>
        <v>(五冶钢构龙泉东洪片区70亩住宅、商业及配套工程项目一标段)成都市龙泉驿外东洪路地铁2号线惠王陵地铁C口</v>
      </c>
      <c r="H7561" s="2" t="str">
        <f>'[1]2025年已发货'!H:H</f>
        <v>邹爱国</v>
      </c>
      <c r="I7561" s="2">
        <f>'[1]2025年已发货'!I:I</f>
        <v>13540231225</v>
      </c>
      <c r="J7561" s="2" t="str">
        <f>_xlfn._xlws.FILTER(辅助信息!D:D,辅助信息!G:G=G7561)</f>
        <v>五冶钢构龙泉东洪片区(70亩、85亩)住宅、商业及配套工程项目</v>
      </c>
    </row>
    <row r="7562" spans="1:10">
      <c r="A7562" s="2" t="str">
        <f>'[1]2025年已发货'!A:A</f>
        <v>泸钢</v>
      </c>
      <c r="B7562" s="2" t="str">
        <f>'[1]2025年已发货'!B:B</f>
        <v>螺纹钢</v>
      </c>
      <c r="C7562" s="2" t="str">
        <f>'[1]2025年已发货'!C:C</f>
        <v>HRB400E Φ12 9m</v>
      </c>
      <c r="D7562" s="2" t="str">
        <f>'[1]2025年已发货'!D:D</f>
        <v>吨</v>
      </c>
      <c r="E7562" s="2">
        <f>'[1]2025年已发货'!E:E</f>
        <v>20</v>
      </c>
      <c r="F7562" s="4">
        <f>'[1]2025年已发货'!F:F</f>
        <v>45924</v>
      </c>
      <c r="G7562" s="2" t="str">
        <f>'[1]2025年已发货'!G:G</f>
        <v>(五冶钢构龙泉东洪片区70亩住宅、商业及配套工程项目一标段)成都市龙泉驿外东洪路地铁2号线惠王陵地铁C口</v>
      </c>
      <c r="H7562" s="2" t="str">
        <f>'[1]2025年已发货'!H:H</f>
        <v>邹爱国</v>
      </c>
      <c r="I7562" s="2">
        <f>'[1]2025年已发货'!I:I</f>
        <v>13540231225</v>
      </c>
      <c r="J7562" s="2" t="str">
        <f>_xlfn._xlws.FILTER(辅助信息!D:D,辅助信息!G:G=G7562)</f>
        <v>五冶钢构龙泉东洪片区(70亩、85亩)住宅、商业及配套工程项目</v>
      </c>
    </row>
    <row r="7563" spans="1:10">
      <c r="A7563" s="2" t="str">
        <f>'[1]2025年已发货'!A:A</f>
        <v>泸钢</v>
      </c>
      <c r="B7563" s="2" t="str">
        <f>'[1]2025年已发货'!B:B</f>
        <v>螺纹钢</v>
      </c>
      <c r="C7563" s="2" t="str">
        <f>'[1]2025年已发货'!C:C</f>
        <v>HRB400E Φ14 9m</v>
      </c>
      <c r="D7563" s="2" t="str">
        <f>'[1]2025年已发货'!D:D</f>
        <v>吨</v>
      </c>
      <c r="E7563" s="2">
        <f>'[1]2025年已发货'!E:E</f>
        <v>10</v>
      </c>
      <c r="F7563" s="4">
        <f>'[1]2025年已发货'!F:F</f>
        <v>45924</v>
      </c>
      <c r="G7563" s="2" t="str">
        <f>'[1]2025年已发货'!G:G</f>
        <v>(五冶钢构龙泉东洪片区70亩住宅、商业及配套工程项目一标段)成都市龙泉驿外东洪路地铁2号线惠王陵地铁C口</v>
      </c>
      <c r="H7563" s="2" t="str">
        <f>'[1]2025年已发货'!H:H</f>
        <v>邹爱国</v>
      </c>
      <c r="I7563" s="2">
        <f>'[1]2025年已发货'!I:I</f>
        <v>13540231225</v>
      </c>
      <c r="J7563" s="2" t="str">
        <f>_xlfn._xlws.FILTER(辅助信息!D:D,辅助信息!G:G=G7563)</f>
        <v>五冶钢构龙泉东洪片区(70亩、85亩)住宅、商业及配套工程项目</v>
      </c>
    </row>
    <row r="7564" spans="1:10">
      <c r="A7564" s="2" t="str">
        <f>'[1]2025年已发货'!A:A</f>
        <v>泸钢</v>
      </c>
      <c r="B7564" s="2" t="str">
        <f>'[1]2025年已发货'!B:B</f>
        <v>螺纹钢</v>
      </c>
      <c r="C7564" s="2" t="str">
        <f>'[1]2025年已发货'!C:C</f>
        <v>HRB400E Φ16 9m</v>
      </c>
      <c r="D7564" s="2" t="str">
        <f>'[1]2025年已发货'!D:D</f>
        <v>吨</v>
      </c>
      <c r="E7564" s="2">
        <f>'[1]2025年已发货'!E:E</f>
        <v>10</v>
      </c>
      <c r="F7564" s="4">
        <f>'[1]2025年已发货'!F:F</f>
        <v>45924</v>
      </c>
      <c r="G7564" s="2" t="str">
        <f>'[1]2025年已发货'!G:G</f>
        <v>(五冶钢构龙泉东洪片区70亩住宅、商业及配套工程项目一标段)成都市龙泉驿外东洪路地铁2号线惠王陵地铁C口</v>
      </c>
      <c r="H7564" s="2" t="str">
        <f>'[1]2025年已发货'!H:H</f>
        <v>邹爱国</v>
      </c>
      <c r="I7564" s="2">
        <f>'[1]2025年已发货'!I:I</f>
        <v>13540231225</v>
      </c>
      <c r="J7564" s="2" t="str">
        <f>_xlfn._xlws.FILTER(辅助信息!D:D,辅助信息!G:G=G7564)</f>
        <v>五冶钢构龙泉东洪片区(70亩、85亩)住宅、商业及配套工程项目</v>
      </c>
    </row>
    <row r="7565" spans="1:10">
      <c r="A7565" s="2" t="str">
        <f>'[1]2025年已发货'!A:A</f>
        <v>泸钢</v>
      </c>
      <c r="B7565" s="2" t="str">
        <f>'[1]2025年已发货'!B:B</f>
        <v>螺纹钢</v>
      </c>
      <c r="C7565" s="2" t="str">
        <f>'[1]2025年已发货'!C:C</f>
        <v>HRB400E Φ18 9m</v>
      </c>
      <c r="D7565" s="2" t="str">
        <f>'[1]2025年已发货'!D:D</f>
        <v>吨</v>
      </c>
      <c r="E7565" s="2">
        <f>'[1]2025年已发货'!E:E</f>
        <v>10</v>
      </c>
      <c r="F7565" s="4">
        <f>'[1]2025年已发货'!F:F</f>
        <v>45924</v>
      </c>
      <c r="G7565" s="2" t="str">
        <f>'[1]2025年已发货'!G:G</f>
        <v>(五冶钢构龙泉东洪片区70亩住宅、商业及配套工程项目一标段)成都市龙泉驿外东洪路地铁2号线惠王陵地铁C口</v>
      </c>
      <c r="H7565" s="2" t="str">
        <f>'[1]2025年已发货'!H:H</f>
        <v>邹爱国</v>
      </c>
      <c r="I7565" s="2">
        <f>'[1]2025年已发货'!I:I</f>
        <v>13540231225</v>
      </c>
      <c r="J7565" s="2" t="str">
        <f>_xlfn._xlws.FILTER(辅助信息!D:D,辅助信息!G:G=G7565)</f>
        <v>五冶钢构龙泉东洪片区(70亩、85亩)住宅、商业及配套工程项目</v>
      </c>
    </row>
    <row r="7566" spans="1:10">
      <c r="A7566" s="2" t="str">
        <f>'[1]2025年已发货'!A:A</f>
        <v>泸钢</v>
      </c>
      <c r="B7566" s="2" t="str">
        <f>'[1]2025年已发货'!B:B</f>
        <v>螺纹钢</v>
      </c>
      <c r="C7566" s="2" t="str">
        <f>'[1]2025年已发货'!C:C</f>
        <v>HRB400E Φ20 9m</v>
      </c>
      <c r="D7566" s="2" t="str">
        <f>'[1]2025年已发货'!D:D</f>
        <v>吨</v>
      </c>
      <c r="E7566" s="2">
        <f>'[1]2025年已发货'!E:E</f>
        <v>5</v>
      </c>
      <c r="F7566" s="4">
        <f>'[1]2025年已发货'!F:F</f>
        <v>45924</v>
      </c>
      <c r="G7566" s="2" t="str">
        <f>'[1]2025年已发货'!G:G</f>
        <v>(五冶钢构龙泉东洪片区70亩住宅、商业及配套工程项目一标段)成都市龙泉驿外东洪路地铁2号线惠王陵地铁C口</v>
      </c>
      <c r="H7566" s="2" t="str">
        <f>'[1]2025年已发货'!H:H</f>
        <v>邹爱国</v>
      </c>
      <c r="I7566" s="2">
        <f>'[1]2025年已发货'!I:I</f>
        <v>13540231225</v>
      </c>
      <c r="J7566" s="2" t="str">
        <f>_xlfn._xlws.FILTER(辅助信息!D:D,辅助信息!G:G=G7566)</f>
        <v>五冶钢构龙泉东洪片区(70亩、85亩)住宅、商业及配套工程项目</v>
      </c>
    </row>
    <row r="7567" spans="1:10">
      <c r="A7567" s="2" t="str">
        <f>'[1]2025年已发货'!A:A</f>
        <v>泸钢</v>
      </c>
      <c r="B7567" s="2" t="str">
        <f>'[1]2025年已发货'!B:B</f>
        <v>螺纹钢</v>
      </c>
      <c r="C7567" s="2" t="str">
        <f>'[1]2025年已发货'!C:C</f>
        <v>HRB400E Φ22 9m</v>
      </c>
      <c r="D7567" s="2" t="str">
        <f>'[1]2025年已发货'!D:D</f>
        <v>吨</v>
      </c>
      <c r="E7567" s="2">
        <f>'[1]2025年已发货'!E:E</f>
        <v>5</v>
      </c>
      <c r="F7567" s="4">
        <f>'[1]2025年已发货'!F:F</f>
        <v>45924</v>
      </c>
      <c r="G7567" s="2" t="str">
        <f>'[1]2025年已发货'!G:G</f>
        <v>(五冶钢构龙泉东洪片区70亩住宅、商业及配套工程项目一标段)成都市龙泉驿外东洪路地铁2号线惠王陵地铁C口</v>
      </c>
      <c r="H7567" s="2" t="str">
        <f>'[1]2025年已发货'!H:H</f>
        <v>邹爱国</v>
      </c>
      <c r="I7567" s="2">
        <f>'[1]2025年已发货'!I:I</f>
        <v>13540231225</v>
      </c>
      <c r="J7567" s="2" t="str">
        <f>_xlfn._xlws.FILTER(辅助信息!D:D,辅助信息!G:G=G7567)</f>
        <v>五冶钢构龙泉东洪片区(70亩、85亩)住宅、商业及配套工程项目</v>
      </c>
    </row>
    <row r="7568" spans="1:10">
      <c r="A7568" s="2" t="str">
        <f>'[1]2025年已发货'!A:A</f>
        <v>泸钢</v>
      </c>
      <c r="B7568" s="2" t="str">
        <f>'[1]2025年已发货'!B:B</f>
        <v>螺纹钢</v>
      </c>
      <c r="C7568" s="2" t="str">
        <f>'[1]2025年已发货'!C:C</f>
        <v>HRB400E Φ25 9m</v>
      </c>
      <c r="D7568" s="2" t="str">
        <f>'[1]2025年已发货'!D:D</f>
        <v>吨</v>
      </c>
      <c r="E7568" s="2">
        <f>'[1]2025年已发货'!E:E</f>
        <v>10</v>
      </c>
      <c r="F7568" s="4">
        <f>'[1]2025年已发货'!F:F</f>
        <v>45924</v>
      </c>
      <c r="G7568" s="2" t="str">
        <f>'[1]2025年已发货'!G:G</f>
        <v>(五冶钢构龙泉东洪片区70亩住宅、商业及配套工程项目一标段)成都市龙泉驿外东洪路地铁2号线惠王陵地铁C口</v>
      </c>
      <c r="H7568" s="2" t="str">
        <f>'[1]2025年已发货'!H:H</f>
        <v>邹爱国</v>
      </c>
      <c r="I7568" s="2">
        <f>'[1]2025年已发货'!I:I</f>
        <v>13540231225</v>
      </c>
      <c r="J7568" s="2" t="str">
        <f>_xlfn._xlws.FILTER(辅助信息!D:D,辅助信息!G:G=G7568)</f>
        <v>五冶钢构龙泉东洪片区(70亩、85亩)住宅、商业及配套工程项目</v>
      </c>
    </row>
    <row r="7569" spans="1:10">
      <c r="A7569" s="2" t="str">
        <f>'[1]2025年已发货'!A:A</f>
        <v>泸钢</v>
      </c>
      <c r="B7569" s="2" t="str">
        <f>'[1]2025年已发货'!B:B</f>
        <v>盘螺</v>
      </c>
      <c r="C7569" s="2" t="str">
        <f>'[1]2025年已发货'!C:C</f>
        <v>HRB400E Φ8</v>
      </c>
      <c r="D7569" s="2" t="str">
        <f>'[1]2025年已发货'!D:D</f>
        <v>吨</v>
      </c>
      <c r="E7569" s="2">
        <f>'[1]2025年已发货'!E:E</f>
        <v>10</v>
      </c>
      <c r="F7569" s="4">
        <f>'[1]2025年已发货'!F:F</f>
        <v>45924</v>
      </c>
      <c r="G7569" s="2" t="str">
        <f>'[1]2025年已发货'!G:G</f>
        <v>(五冶钢构龙泉东洪片区85亩住宅、商业及配套工程项目一标段)成都市龙泉驿外东洪路地铁2号线惠王陵地铁C口</v>
      </c>
      <c r="H7569" s="2" t="str">
        <f>'[1]2025年已发货'!H:H</f>
        <v>岳工</v>
      </c>
      <c r="I7569" s="2">
        <f>'[1]2025年已发货'!I:I</f>
        <v>18599951655</v>
      </c>
      <c r="J7569" s="2" t="str">
        <f>_xlfn._xlws.FILTER(辅助信息!D:D,辅助信息!G:G=G7569)</f>
        <v>五冶钢构龙泉东洪片区(70亩、85亩)住宅、商业及配套工程项目</v>
      </c>
    </row>
    <row r="7570" spans="1:10">
      <c r="A7570" s="2" t="str">
        <f>'[1]2025年已发货'!A:A</f>
        <v>泸钢</v>
      </c>
      <c r="B7570" s="2" t="str">
        <f>'[1]2025年已发货'!B:B</f>
        <v>盘螺</v>
      </c>
      <c r="C7570" s="2" t="str">
        <f>'[1]2025年已发货'!C:C</f>
        <v>HRB400E Φ10</v>
      </c>
      <c r="D7570" s="2" t="str">
        <f>'[1]2025年已发货'!D:D</f>
        <v>吨</v>
      </c>
      <c r="E7570" s="2">
        <f>'[1]2025年已发货'!E:E</f>
        <v>40</v>
      </c>
      <c r="F7570" s="4">
        <f>'[1]2025年已发货'!F:F</f>
        <v>45924</v>
      </c>
      <c r="G7570" s="2" t="str">
        <f>'[1]2025年已发货'!G:G</f>
        <v>(五冶钢构龙泉东洪片区85亩住宅、商业及配套工程项目一标段)成都市龙泉驿外东洪路地铁2号线惠王陵地铁C口</v>
      </c>
      <c r="H7570" s="2" t="str">
        <f>'[1]2025年已发货'!H:H</f>
        <v>岳工</v>
      </c>
      <c r="I7570" s="2">
        <f>'[1]2025年已发货'!I:I</f>
        <v>18599951655</v>
      </c>
      <c r="J7570" s="2" t="str">
        <f>_xlfn._xlws.FILTER(辅助信息!D:D,辅助信息!G:G=G7570)</f>
        <v>五冶钢构龙泉东洪片区(70亩、85亩)住宅、商业及配套工程项目</v>
      </c>
    </row>
    <row r="7571" spans="1:10">
      <c r="A7571" s="2" t="str">
        <f>'[1]2025年已发货'!A:A</f>
        <v>泸钢</v>
      </c>
      <c r="B7571" s="2" t="str">
        <f>'[1]2025年已发货'!B:B</f>
        <v>螺纹钢</v>
      </c>
      <c r="C7571" s="2" t="str">
        <f>'[1]2025年已发货'!C:C</f>
        <v>HRB400E Φ12 9m</v>
      </c>
      <c r="D7571" s="2" t="str">
        <f>'[1]2025年已发货'!D:D</f>
        <v>吨</v>
      </c>
      <c r="E7571" s="2">
        <f>'[1]2025年已发货'!E:E</f>
        <v>65</v>
      </c>
      <c r="F7571" s="4">
        <f>'[1]2025年已发货'!F:F</f>
        <v>45924</v>
      </c>
      <c r="G7571" s="2" t="str">
        <f>'[1]2025年已发货'!G:G</f>
        <v>(五冶钢构龙泉东洪片区85亩住宅、商业及配套工程项目一标段)成都市龙泉驿外东洪路地铁2号线惠王陵地铁C口</v>
      </c>
      <c r="H7571" s="2" t="str">
        <f>'[1]2025年已发货'!H:H</f>
        <v>岳工</v>
      </c>
      <c r="I7571" s="2">
        <f>'[1]2025年已发货'!I:I</f>
        <v>18599951655</v>
      </c>
      <c r="J7571" s="2" t="str">
        <f>_xlfn._xlws.FILTER(辅助信息!D:D,辅助信息!G:G=G7571)</f>
        <v>五冶钢构龙泉东洪片区(70亩、85亩)住宅、商业及配套工程项目</v>
      </c>
    </row>
    <row r="7572" spans="1:10">
      <c r="A7572" s="2" t="str">
        <f>'[1]2025年已发货'!A:A</f>
        <v>泸钢</v>
      </c>
      <c r="B7572" s="2" t="str">
        <f>'[1]2025年已发货'!B:B</f>
        <v>螺纹钢</v>
      </c>
      <c r="C7572" s="2" t="str">
        <f>'[1]2025年已发货'!C:C</f>
        <v>HRB400E Φ14 9m</v>
      </c>
      <c r="D7572" s="2" t="str">
        <f>'[1]2025年已发货'!D:D</f>
        <v>吨</v>
      </c>
      <c r="E7572" s="2">
        <f>'[1]2025年已发货'!E:E</f>
        <v>15</v>
      </c>
      <c r="F7572" s="4">
        <f>'[1]2025年已发货'!F:F</f>
        <v>45924</v>
      </c>
      <c r="G7572" s="2" t="str">
        <f>'[1]2025年已发货'!G:G</f>
        <v>(五冶钢构龙泉东洪片区85亩住宅、商业及配套工程项目一标段)成都市龙泉驿外东洪路地铁2号线惠王陵地铁C口</v>
      </c>
      <c r="H7572" s="2" t="str">
        <f>'[1]2025年已发货'!H:H</f>
        <v>岳工</v>
      </c>
      <c r="I7572" s="2">
        <f>'[1]2025年已发货'!I:I</f>
        <v>18599951655</v>
      </c>
      <c r="J7572" s="2" t="str">
        <f>_xlfn._xlws.FILTER(辅助信息!D:D,辅助信息!G:G=G7572)</f>
        <v>五冶钢构龙泉东洪片区(70亩、85亩)住宅、商业及配套工程项目</v>
      </c>
    </row>
    <row r="7573" spans="1:10">
      <c r="A7573" s="2" t="str">
        <f>'[1]2025年已发货'!A:A</f>
        <v>泸钢</v>
      </c>
      <c r="B7573" s="2" t="str">
        <f>'[1]2025年已发货'!B:B</f>
        <v>螺纹钢</v>
      </c>
      <c r="C7573" s="2" t="str">
        <f>'[1]2025年已发货'!C:C</f>
        <v>HRB400E Φ20 9m</v>
      </c>
      <c r="D7573" s="2" t="str">
        <f>'[1]2025年已发货'!D:D</f>
        <v>吨</v>
      </c>
      <c r="E7573" s="2">
        <f>'[1]2025年已发货'!E:E</f>
        <v>19</v>
      </c>
      <c r="F7573" s="4">
        <f>'[1]2025年已发货'!F:F</f>
        <v>45924</v>
      </c>
      <c r="G7573" s="2" t="str">
        <f>'[1]2025年已发货'!G:G</f>
        <v>(五冶钢构龙泉东洪片区85亩住宅、商业及配套工程项目一标段)成都市龙泉驿外东洪路地铁2号线惠王陵地铁C口</v>
      </c>
      <c r="H7573" s="2" t="str">
        <f>'[1]2025年已发货'!H:H</f>
        <v>岳工</v>
      </c>
      <c r="I7573" s="2">
        <f>'[1]2025年已发货'!I:I</f>
        <v>18599951655</v>
      </c>
      <c r="J7573" s="2" t="str">
        <f>_xlfn._xlws.FILTER(辅助信息!D:D,辅助信息!G:G=G7573)</f>
        <v>五冶钢构龙泉东洪片区(70亩、85亩)住宅、商业及配套工程项目</v>
      </c>
    </row>
    <row r="7574" spans="1:10">
      <c r="A7574" s="2" t="str">
        <f>'[1]2025年已发货'!A:A</f>
        <v>泸钢</v>
      </c>
      <c r="B7574" s="2" t="str">
        <f>'[1]2025年已发货'!B:B</f>
        <v>螺纹钢</v>
      </c>
      <c r="C7574" s="2" t="str">
        <f>'[1]2025年已发货'!C:C</f>
        <v>HRB400E Φ25 9m</v>
      </c>
      <c r="D7574" s="2" t="str">
        <f>'[1]2025年已发货'!D:D</f>
        <v>吨</v>
      </c>
      <c r="E7574" s="2">
        <f>'[1]2025年已发货'!E:E</f>
        <v>8</v>
      </c>
      <c r="F7574" s="4">
        <f>'[1]2025年已发货'!F:F</f>
        <v>45924</v>
      </c>
      <c r="G7574" s="2" t="str">
        <f>'[1]2025年已发货'!G:G</f>
        <v>(五冶钢构龙泉东洪片区85亩住宅、商业及配套工程项目一标段)成都市龙泉驿外东洪路地铁2号线惠王陵地铁C口</v>
      </c>
      <c r="H7574" s="2" t="str">
        <f>'[1]2025年已发货'!H:H</f>
        <v>岳工</v>
      </c>
      <c r="I7574" s="2">
        <f>'[1]2025年已发货'!I:I</f>
        <v>18599951655</v>
      </c>
      <c r="J7574" s="2" t="str">
        <f>_xlfn._xlws.FILTER(辅助信息!D:D,辅助信息!G:G=G7574)</f>
        <v>五冶钢构龙泉东洪片区(70亩、85亩)住宅、商业及配套工程项目</v>
      </c>
    </row>
    <row r="7575" spans="1:10">
      <c r="A7575" s="2" t="str">
        <f>'[1]2025年已发货'!A:A</f>
        <v>泸钢</v>
      </c>
      <c r="B7575" s="2" t="str">
        <f>'[1]2025年已发货'!B:B</f>
        <v>螺纹钢</v>
      </c>
      <c r="C7575" s="2" t="str">
        <f>'[1]2025年已发货'!C:C</f>
        <v>HRB500E Φ18</v>
      </c>
      <c r="D7575" s="2" t="str">
        <f>'[1]2025年已发货'!D:D</f>
        <v>吨</v>
      </c>
      <c r="E7575" s="2">
        <f>'[1]2025年已发货'!E:E</f>
        <v>2</v>
      </c>
      <c r="F7575" s="4">
        <f>'[1]2025年已发货'!F:F</f>
        <v>45924</v>
      </c>
      <c r="G7575" s="2" t="str">
        <f>'[1]2025年已发货'!G:G</f>
        <v>(五冶钢构龙泉东洪片区85亩住宅、商业及配套工程项目一标段)成都市龙泉驿外东洪路地铁2号线惠王陵地铁C口</v>
      </c>
      <c r="H7575" s="2" t="str">
        <f>'[1]2025年已发货'!H:H</f>
        <v>岳工</v>
      </c>
      <c r="I7575" s="2">
        <f>'[1]2025年已发货'!I:I</f>
        <v>18599951655</v>
      </c>
      <c r="J7575" s="2" t="str">
        <f>_xlfn._xlws.FILTER(辅助信息!D:D,辅助信息!G:G=G7575)</f>
        <v>五冶钢构龙泉东洪片区(70亩、85亩)住宅、商业及配套工程项目</v>
      </c>
    </row>
    <row r="7576" spans="1:10">
      <c r="A7576" s="2" t="str">
        <f>'[1]2025年已发货'!A:A</f>
        <v>泸钢</v>
      </c>
      <c r="B7576" s="2" t="str">
        <f>'[1]2025年已发货'!B:B</f>
        <v>螺纹钢</v>
      </c>
      <c r="C7576" s="2" t="str">
        <f>'[1]2025年已发货'!C:C</f>
        <v>HRB500E Φ20</v>
      </c>
      <c r="D7576" s="2" t="str">
        <f>'[1]2025年已发货'!D:D</f>
        <v>吨</v>
      </c>
      <c r="E7576" s="2">
        <f>'[1]2025年已发货'!E:E</f>
        <v>3</v>
      </c>
      <c r="F7576" s="4">
        <f>'[1]2025年已发货'!F:F</f>
        <v>45924</v>
      </c>
      <c r="G7576" s="2" t="str">
        <f>'[1]2025年已发货'!G:G</f>
        <v>(五冶钢构龙泉东洪片区85亩住宅、商业及配套工程项目一标段)成都市龙泉驿外东洪路地铁2号线惠王陵地铁C口</v>
      </c>
      <c r="H7576" s="2" t="str">
        <f>'[1]2025年已发货'!H:H</f>
        <v>岳工</v>
      </c>
      <c r="I7576" s="2">
        <f>'[1]2025年已发货'!I:I</f>
        <v>18599951655</v>
      </c>
      <c r="J7576" s="2" t="str">
        <f>_xlfn._xlws.FILTER(辅助信息!D:D,辅助信息!G:G=G7576)</f>
        <v>五冶钢构龙泉东洪片区(70亩、85亩)住宅、商业及配套工程项目</v>
      </c>
    </row>
    <row r="7577" spans="1:10">
      <c r="A7577" s="2" t="str">
        <f>'[1]2025年已发货'!A:A</f>
        <v>泸钢</v>
      </c>
      <c r="B7577" s="2" t="str">
        <f>'[1]2025年已发货'!B:B</f>
        <v>螺纹钢</v>
      </c>
      <c r="C7577" s="2" t="str">
        <f>'[1]2025年已发货'!C:C</f>
        <v>HRB500E Φ22</v>
      </c>
      <c r="D7577" s="2" t="str">
        <f>'[1]2025年已发货'!D:D</f>
        <v>吨</v>
      </c>
      <c r="E7577" s="2">
        <f>'[1]2025年已发货'!E:E</f>
        <v>8</v>
      </c>
      <c r="F7577" s="4">
        <f>'[1]2025年已发货'!F:F</f>
        <v>45924</v>
      </c>
      <c r="G7577" s="2" t="str">
        <f>'[1]2025年已发货'!G:G</f>
        <v>(五冶钢构龙泉东洪片区85亩住宅、商业及配套工程项目一标段)成都市龙泉驿外东洪路地铁2号线惠王陵地铁C口</v>
      </c>
      <c r="H7577" s="2" t="str">
        <f>'[1]2025年已发货'!H:H</f>
        <v>岳工</v>
      </c>
      <c r="I7577" s="2">
        <f>'[1]2025年已发货'!I:I</f>
        <v>18599951655</v>
      </c>
      <c r="J7577" s="2" t="str">
        <f>_xlfn._xlws.FILTER(辅助信息!D:D,辅助信息!G:G=G7577)</f>
        <v>五冶钢构龙泉东洪片区(70亩、85亩)住宅、商业及配套工程项目</v>
      </c>
    </row>
    <row r="7578" spans="1:10">
      <c r="A7578" s="2" t="str">
        <f>'[1]2025年已发货'!A:A</f>
        <v>泸钢</v>
      </c>
      <c r="B7578" s="2" t="str">
        <f>'[1]2025年已发货'!B:B</f>
        <v>螺纹钢</v>
      </c>
      <c r="C7578" s="2" t="str">
        <f>'[1]2025年已发货'!C:C</f>
        <v>HRB500E Φ25</v>
      </c>
      <c r="D7578" s="2" t="str">
        <f>'[1]2025年已发货'!D:D</f>
        <v>吨</v>
      </c>
      <c r="E7578" s="2">
        <f>'[1]2025年已发货'!E:E</f>
        <v>5</v>
      </c>
      <c r="F7578" s="4">
        <f>'[1]2025年已发货'!F:F</f>
        <v>45924</v>
      </c>
      <c r="G7578" s="2" t="str">
        <f>'[1]2025年已发货'!G:G</f>
        <v>(五冶钢构龙泉东洪片区85亩住宅、商业及配套工程项目一标段)成都市龙泉驿外东洪路地铁2号线惠王陵地铁C口</v>
      </c>
      <c r="H7578" s="2" t="str">
        <f>'[1]2025年已发货'!H:H</f>
        <v>岳工</v>
      </c>
      <c r="I7578" s="2">
        <f>'[1]2025年已发货'!I:I</f>
        <v>18599951655</v>
      </c>
      <c r="J7578" s="2" t="str">
        <f>_xlfn._xlws.FILTER(辅助信息!D:D,辅助信息!G:G=G7578)</f>
        <v>五冶钢构龙泉东洪片区(70亩、85亩)住宅、商业及配套工程项目</v>
      </c>
    </row>
    <row r="7579" spans="1:10">
      <c r="A7579" s="2" t="str">
        <f>'[1]2025年已发货'!A:A</f>
        <v>泸钢</v>
      </c>
      <c r="B7579" s="2" t="str">
        <f>'[1]2025年已发货'!B:B</f>
        <v>盘螺</v>
      </c>
      <c r="C7579" s="2" t="str">
        <f>'[1]2025年已发货'!C:C</f>
        <v>HRB400E Φ6</v>
      </c>
      <c r="D7579" s="2" t="str">
        <f>'[1]2025年已发货'!D:D</f>
        <v>吨</v>
      </c>
      <c r="E7579" s="2">
        <f>'[1]2025年已发货'!E:E</f>
        <v>25</v>
      </c>
      <c r="F7579" s="4">
        <f>'[1]2025年已发货'!F:F</f>
        <v>45924</v>
      </c>
      <c r="G7579" s="2" t="str">
        <f>'[1]2025年已发货'!G:G</f>
        <v>(五冶钢构龙泉东洪片区85亩住宅、商业及配套工程项目二标段)成都市龙泉驿外东洪路地铁2号线惠王陵地铁C口</v>
      </c>
      <c r="H7579" s="2" t="str">
        <f>'[1]2025年已发货'!H:H</f>
        <v>李渊</v>
      </c>
      <c r="I7579" s="2">
        <f>'[1]2025年已发货'!I:I</f>
        <v>18381013849</v>
      </c>
      <c r="J7579" s="2" t="str">
        <f>_xlfn._xlws.FILTER(辅助信息!D:D,辅助信息!G:G=G7579)</f>
        <v>五冶钢构龙泉东洪片区(70亩、85亩)住宅、商业及配套工程项目</v>
      </c>
    </row>
    <row r="7580" spans="1:10">
      <c r="A7580" s="2" t="str">
        <f>'[1]2025年已发货'!A:A</f>
        <v>泸钢</v>
      </c>
      <c r="B7580" s="2" t="str">
        <f>'[1]2025年已发货'!B:B</f>
        <v>盘螺</v>
      </c>
      <c r="C7580" s="2" t="str">
        <f>'[1]2025年已发货'!C:C</f>
        <v>HRB400E Φ8</v>
      </c>
      <c r="D7580" s="2" t="str">
        <f>'[1]2025年已发货'!D:D</f>
        <v>吨</v>
      </c>
      <c r="E7580" s="2">
        <f>'[1]2025年已发货'!E:E</f>
        <v>45</v>
      </c>
      <c r="F7580" s="4">
        <f>'[1]2025年已发货'!F:F</f>
        <v>45924</v>
      </c>
      <c r="G7580" s="2" t="str">
        <f>'[1]2025年已发货'!G:G</f>
        <v>(五冶钢构龙泉东洪片区85亩住宅、商业及配套工程项目二标段)成都市龙泉驿外东洪路地铁2号线惠王陵地铁C口</v>
      </c>
      <c r="H7580" s="2" t="str">
        <f>'[1]2025年已发货'!H:H</f>
        <v>李渊</v>
      </c>
      <c r="I7580" s="2">
        <f>'[1]2025年已发货'!I:I</f>
        <v>18381013849</v>
      </c>
      <c r="J7580" s="2" t="str">
        <f>_xlfn._xlws.FILTER(辅助信息!D:D,辅助信息!G:G=G7580)</f>
        <v>五冶钢构龙泉东洪片区(70亩、85亩)住宅、商业及配套工程项目</v>
      </c>
    </row>
    <row r="7581" spans="1:10">
      <c r="A7581" s="2" t="str">
        <f>'[1]2025年已发货'!A:A</f>
        <v>泸钢</v>
      </c>
      <c r="B7581" s="2" t="str">
        <f>'[1]2025年已发货'!B:B</f>
        <v>螺纹钢</v>
      </c>
      <c r="C7581" s="2" t="str">
        <f>'[1]2025年已发货'!C:C</f>
        <v>HRB400E Φ12 9m</v>
      </c>
      <c r="D7581" s="2" t="str">
        <f>'[1]2025年已发货'!D:D</f>
        <v>吨</v>
      </c>
      <c r="E7581" s="2">
        <f>'[1]2025年已发货'!E:E</f>
        <v>35</v>
      </c>
      <c r="F7581" s="4">
        <f>'[1]2025年已发货'!F:F</f>
        <v>45924</v>
      </c>
      <c r="G7581" s="2" t="str">
        <f>'[1]2025年已发货'!G:G</f>
        <v>(五冶钢构龙泉东洪片区85亩住宅、商业及配套工程项目二标段)成都市龙泉驿外东洪路地铁2号线惠王陵地铁C口</v>
      </c>
      <c r="H7581" s="2" t="str">
        <f>'[1]2025年已发货'!H:H</f>
        <v>李渊</v>
      </c>
      <c r="I7581" s="2">
        <f>'[1]2025年已发货'!I:I</f>
        <v>18381013849</v>
      </c>
      <c r="J7581" s="2" t="str">
        <f>_xlfn._xlws.FILTER(辅助信息!D:D,辅助信息!G:G=G7581)</f>
        <v>五冶钢构龙泉东洪片区(70亩、85亩)住宅、商业及配套工程项目</v>
      </c>
    </row>
    <row r="7582" spans="1:10">
      <c r="A7582" s="2" t="str">
        <f>'[1]2025年已发货'!A:A</f>
        <v>泸钢</v>
      </c>
      <c r="B7582" s="2" t="str">
        <f>'[1]2025年已发货'!B:B</f>
        <v>螺纹钢</v>
      </c>
      <c r="C7582" s="2" t="str">
        <f>'[1]2025年已发货'!C:C</f>
        <v>HRB400E Φ14 9m</v>
      </c>
      <c r="D7582" s="2" t="str">
        <f>'[1]2025年已发货'!D:D</f>
        <v>吨</v>
      </c>
      <c r="E7582" s="2">
        <f>'[1]2025年已发货'!E:E</f>
        <v>35</v>
      </c>
      <c r="F7582" s="4">
        <f>'[1]2025年已发货'!F:F</f>
        <v>45924</v>
      </c>
      <c r="G7582" s="2" t="str">
        <f>'[1]2025年已发货'!G:G</f>
        <v>(五冶钢构龙泉东洪片区85亩住宅、商业及配套工程项目二标段)成都市龙泉驿外东洪路地铁2号线惠王陵地铁C口</v>
      </c>
      <c r="H7582" s="2" t="str">
        <f>'[1]2025年已发货'!H:H</f>
        <v>李渊</v>
      </c>
      <c r="I7582" s="2">
        <f>'[1]2025年已发货'!I:I</f>
        <v>18381013849</v>
      </c>
      <c r="J7582" s="2" t="str">
        <f>_xlfn._xlws.FILTER(辅助信息!D:D,辅助信息!G:G=G7582)</f>
        <v>五冶钢构龙泉东洪片区(70亩、85亩)住宅、商业及配套工程项目</v>
      </c>
    </row>
    <row r="7583" spans="1:10">
      <c r="A7583" s="2" t="str">
        <f>'[1]2025年已发货'!A:A</f>
        <v>泸钢</v>
      </c>
      <c r="B7583" s="2" t="str">
        <f>'[1]2025年已发货'!B:B</f>
        <v>螺纹钢</v>
      </c>
      <c r="C7583" s="2" t="str">
        <f>'[1]2025年已发货'!C:C</f>
        <v>HRB400E Φ18 9m</v>
      </c>
      <c r="D7583" s="2" t="str">
        <f>'[1]2025年已发货'!D:D</f>
        <v>吨</v>
      </c>
      <c r="E7583" s="2">
        <f>'[1]2025年已发货'!E:E</f>
        <v>35</v>
      </c>
      <c r="F7583" s="4">
        <f>'[1]2025年已发货'!F:F</f>
        <v>45924</v>
      </c>
      <c r="G7583" s="2" t="str">
        <f>'[1]2025年已发货'!G:G</f>
        <v>(五冶钢构龙泉东洪片区85亩住宅、商业及配套工程项目二标段)成都市龙泉驿外东洪路地铁2号线惠王陵地铁C口</v>
      </c>
      <c r="H7583" s="2" t="str">
        <f>'[1]2025年已发货'!H:H</f>
        <v>李渊</v>
      </c>
      <c r="I7583" s="2">
        <f>'[1]2025年已发货'!I:I</f>
        <v>18381013849</v>
      </c>
      <c r="J7583" s="2" t="str">
        <f>_xlfn._xlws.FILTER(辅助信息!D:D,辅助信息!G:G=G7583)</f>
        <v>五冶钢构龙泉东洪片区(70亩、85亩)住宅、商业及配套工程项目</v>
      </c>
    </row>
    <row r="7584" spans="1:10">
      <c r="A7584" s="2" t="str">
        <f>'[1]2025年已发货'!A:A</f>
        <v>德胜</v>
      </c>
      <c r="B7584" s="2" t="str">
        <f>'[1]2025年已发货'!B:B</f>
        <v>螺纹钢</v>
      </c>
      <c r="C7584" s="2" t="str">
        <f>'[1]2025年已发货'!C:C</f>
        <v>HRB400E Φ14 9m</v>
      </c>
      <c r="D7584" s="2" t="str">
        <f>'[1]2025年已发货'!D:D</f>
        <v>吨</v>
      </c>
      <c r="E7584" s="2">
        <f>'[1]2025年已发货'!E:E</f>
        <v>9</v>
      </c>
      <c r="F7584" s="4">
        <f>'[1]2025年已发货'!F:F</f>
        <v>45924</v>
      </c>
      <c r="G7584" s="2" t="str">
        <f>'[1]2025年已发货'!G:G</f>
        <v>(五冶建设成都盐道街中学初中部改扩建工程)四川省成都市锦江区春熙路街道盐道街4号（盐道街中学初中部）</v>
      </c>
      <c r="H7584" s="2" t="str">
        <f>'[1]2025年已发货'!H:H</f>
        <v>易前刚</v>
      </c>
      <c r="I7584" s="2">
        <f>'[1]2025年已发货'!I:I</f>
        <v>18228465067</v>
      </c>
      <c r="J7584" s="2" vm="1" t="e">
        <f>_xlfn._xlws.FILTER(辅助信息!D:D,辅助信息!G:G=G7584)</f>
        <v>#VALUE!</v>
      </c>
    </row>
    <row r="7585" spans="1:10">
      <c r="A7585" s="2" t="str">
        <f>'[1]2025年已发货'!A:A</f>
        <v>德胜</v>
      </c>
      <c r="B7585" s="2" t="str">
        <f>'[1]2025年已发货'!B:B</f>
        <v>螺纹钢</v>
      </c>
      <c r="C7585" s="2" t="str">
        <f>'[1]2025年已发货'!C:C</f>
        <v>HRB400E Φ16 9m</v>
      </c>
      <c r="D7585" s="2" t="str">
        <f>'[1]2025年已发货'!D:D</f>
        <v>吨</v>
      </c>
      <c r="E7585" s="2">
        <f>'[1]2025年已发货'!E:E</f>
        <v>9</v>
      </c>
      <c r="F7585" s="4">
        <f>'[1]2025年已发货'!F:F</f>
        <v>45924</v>
      </c>
      <c r="G7585" s="2" t="str">
        <f>'[1]2025年已发货'!G:G</f>
        <v>(五冶建设成都盐道街中学初中部改扩建工程)四川省成都市锦江区春熙路街道盐道街4号（盐道街中学初中部）</v>
      </c>
      <c r="H7585" s="2" t="str">
        <f>'[1]2025年已发货'!H:H</f>
        <v>易前刚</v>
      </c>
      <c r="I7585" s="2">
        <f>'[1]2025年已发货'!I:I</f>
        <v>18228465067</v>
      </c>
      <c r="J7585" s="2" vm="1" t="e">
        <f>_xlfn._xlws.FILTER(辅助信息!D:D,辅助信息!G:G=G7585)</f>
        <v>#VALUE!</v>
      </c>
    </row>
    <row r="7586" spans="1:10">
      <c r="A7586" s="2" t="str">
        <f>'[1]2025年已发货'!A:A</f>
        <v>德胜</v>
      </c>
      <c r="B7586" s="2" t="str">
        <f>'[1]2025年已发货'!B:B</f>
        <v>螺纹钢</v>
      </c>
      <c r="C7586" s="2" t="str">
        <f>'[1]2025年已发货'!C:C</f>
        <v>HRB400E Φ18 9m</v>
      </c>
      <c r="D7586" s="2" t="str">
        <f>'[1]2025年已发货'!D:D</f>
        <v>吨</v>
      </c>
      <c r="E7586" s="2">
        <f>'[1]2025年已发货'!E:E</f>
        <v>9</v>
      </c>
      <c r="F7586" s="4">
        <f>'[1]2025年已发货'!F:F</f>
        <v>45924</v>
      </c>
      <c r="G7586" s="2" t="str">
        <f>'[1]2025年已发货'!G:G</f>
        <v>(五冶建设成都盐道街中学初中部改扩建工程)四川省成都市锦江区春熙路街道盐道街4号（盐道街中学初中部）</v>
      </c>
      <c r="H7586" s="2" t="str">
        <f>'[1]2025年已发货'!H:H</f>
        <v>易前刚</v>
      </c>
      <c r="I7586" s="2">
        <f>'[1]2025年已发货'!I:I</f>
        <v>18228465067</v>
      </c>
      <c r="J7586" s="2" vm="1" t="e">
        <f>_xlfn._xlws.FILTER(辅助信息!D:D,辅助信息!G:G=G7586)</f>
        <v>#VALUE!</v>
      </c>
    </row>
    <row r="7587" spans="1:10">
      <c r="A7587" s="2" t="str">
        <f>'[1]2025年已发货'!A:A</f>
        <v>德胜</v>
      </c>
      <c r="B7587" s="2" t="str">
        <f>'[1]2025年已发货'!B:B</f>
        <v>螺纹钢</v>
      </c>
      <c r="C7587" s="2" t="str">
        <f>'[1]2025年已发货'!C:C</f>
        <v>HRB400E Φ20 9m</v>
      </c>
      <c r="D7587" s="2" t="str">
        <f>'[1]2025年已发货'!D:D</f>
        <v>吨</v>
      </c>
      <c r="E7587" s="2">
        <f>'[1]2025年已发货'!E:E</f>
        <v>3</v>
      </c>
      <c r="F7587" s="4">
        <f>'[1]2025年已发货'!F:F</f>
        <v>45924</v>
      </c>
      <c r="G7587" s="2" t="str">
        <f>'[1]2025年已发货'!G:G</f>
        <v>(五冶建设成都盐道街中学初中部改扩建工程)四川省成都市锦江区春熙路街道盐道街4号（盐道街中学初中部）</v>
      </c>
      <c r="H7587" s="2" t="str">
        <f>'[1]2025年已发货'!H:H</f>
        <v>易前刚</v>
      </c>
      <c r="I7587" s="2">
        <f>'[1]2025年已发货'!I:I</f>
        <v>18228465067</v>
      </c>
      <c r="J7587" s="2" vm="1" t="e">
        <f>_xlfn._xlws.FILTER(辅助信息!D:D,辅助信息!G:G=G7587)</f>
        <v>#VALUE!</v>
      </c>
    </row>
    <row r="7588" spans="1:10">
      <c r="A7588" s="2" t="str">
        <f>'[1]2025年已发货'!A:A</f>
        <v>德胜</v>
      </c>
      <c r="B7588" s="2" t="str">
        <f>'[1]2025年已发货'!B:B</f>
        <v>螺纹钢</v>
      </c>
      <c r="C7588" s="2" t="str">
        <f>'[1]2025年已发货'!C:C</f>
        <v>HRB400E Φ22 9m</v>
      </c>
      <c r="D7588" s="2" t="str">
        <f>'[1]2025年已发货'!D:D</f>
        <v>吨</v>
      </c>
      <c r="E7588" s="2">
        <f>'[1]2025年已发货'!E:E</f>
        <v>6</v>
      </c>
      <c r="F7588" s="4">
        <f>'[1]2025年已发货'!F:F</f>
        <v>45924</v>
      </c>
      <c r="G7588" s="2" t="str">
        <f>'[1]2025年已发货'!G:G</f>
        <v>(五冶建设成都盐道街中学初中部改扩建工程)四川省成都市锦江区春熙路街道盐道街4号（盐道街中学初中部）</v>
      </c>
      <c r="H7588" s="2" t="str">
        <f>'[1]2025年已发货'!H:H</f>
        <v>易前刚</v>
      </c>
      <c r="I7588" s="2">
        <f>'[1]2025年已发货'!I:I</f>
        <v>18228465067</v>
      </c>
      <c r="J7588" s="2" vm="1" t="e">
        <f>_xlfn._xlws.FILTER(辅助信息!D:D,辅助信息!G:G=G7588)</f>
        <v>#VALUE!</v>
      </c>
    </row>
    <row r="7589" spans="1:10">
      <c r="A7589" s="2" t="str">
        <f>'[1]2025年已发货'!A:A</f>
        <v>德胜恒嘉</v>
      </c>
      <c r="B7589" s="2" t="str">
        <f>'[1]2025年已发货'!B:B</f>
        <v>螺纹钢</v>
      </c>
      <c r="C7589" s="2" t="str">
        <f>'[1]2025年已发货'!C:C</f>
        <v>HRB400E  16  12m</v>
      </c>
      <c r="D7589" s="2" t="str">
        <f>'[1]2025年已发货'!D:D</f>
        <v>吨</v>
      </c>
      <c r="E7589" s="2">
        <f>'[1]2025年已发货'!E:E</f>
        <v>35</v>
      </c>
      <c r="F7589" s="4">
        <f>'[1]2025年已发货'!F:F</f>
        <v>45924</v>
      </c>
      <c r="G7589" s="2" t="str">
        <f>'[1]2025年已发货'!G:G</f>
        <v>（中铁广州局-资乐高速5标）四川省乐山市井研县希望大道116号</v>
      </c>
      <c r="H7589" s="2" t="str">
        <f>'[1]2025年已发货'!H:H</f>
        <v>廖俊杰</v>
      </c>
      <c r="I7589" s="2">
        <f>'[1]2025年已发货'!I:I</f>
        <v>15775100965</v>
      </c>
      <c r="J7589" s="2" vm="1" t="e">
        <f>_xlfn._xlws.FILTER(辅助信息!D:D,辅助信息!G:G=G7589)</f>
        <v>#VALUE!</v>
      </c>
    </row>
    <row r="7590" spans="1:10">
      <c r="A7590" s="2" t="str">
        <f>'[1]2025年已发货'!A:A</f>
        <v>德胜恒嘉</v>
      </c>
      <c r="B7590" s="2" t="str">
        <f>'[1]2025年已发货'!B:B</f>
        <v>螺纹钢</v>
      </c>
      <c r="C7590" s="2" t="str">
        <f>'[1]2025年已发货'!C:C</f>
        <v>HRB400E  22  12m</v>
      </c>
      <c r="D7590" s="2" t="str">
        <f>'[1]2025年已发货'!D:D</f>
        <v>吨</v>
      </c>
      <c r="E7590" s="2">
        <f>'[1]2025年已发货'!E:E</f>
        <v>35</v>
      </c>
      <c r="F7590" s="4">
        <f>'[1]2025年已发货'!F:F</f>
        <v>45924</v>
      </c>
      <c r="G7590" s="2" t="str">
        <f>'[1]2025年已发货'!G:G</f>
        <v>（中铁广州局-资乐高速5标）四川省乐山市井研县希望大道116号</v>
      </c>
      <c r="H7590" s="2" t="str">
        <f>'[1]2025年已发货'!H:H</f>
        <v>廖俊杰</v>
      </c>
      <c r="I7590" s="2">
        <f>'[1]2025年已发货'!I:I</f>
        <v>15775100965</v>
      </c>
      <c r="J7590" s="2" vm="1" t="e">
        <f>_xlfn._xlws.FILTER(辅助信息!D:D,辅助信息!G:G=G7590)</f>
        <v>#VALUE!</v>
      </c>
    </row>
    <row r="7591" spans="1:10">
      <c r="A7591" s="2" t="str">
        <f>'[1]2025年已发货'!A:A</f>
        <v>德胜恒嘉</v>
      </c>
      <c r="B7591" s="2" t="str">
        <f>'[1]2025年已发货'!B:B</f>
        <v>螺纹钢</v>
      </c>
      <c r="C7591" s="2" t="str">
        <f>'[1]2025年已发货'!C:C</f>
        <v>HRB500E  25  12m</v>
      </c>
      <c r="D7591" s="2" t="str">
        <f>'[1]2025年已发货'!D:D</f>
        <v>吨</v>
      </c>
      <c r="E7591" s="2">
        <f>'[1]2025年已发货'!E:E</f>
        <v>70</v>
      </c>
      <c r="F7591" s="4">
        <f>'[1]2025年已发货'!F:F</f>
        <v>45924</v>
      </c>
      <c r="G7591" s="2" t="str">
        <f>'[1]2025年已发货'!G:G</f>
        <v>（中铁广州局-资乐高速5标）四川省乐山市井研县希望大道116号</v>
      </c>
      <c r="H7591" s="2" t="str">
        <f>'[1]2025年已发货'!H:H</f>
        <v>廖俊杰</v>
      </c>
      <c r="I7591" s="2">
        <f>'[1]2025年已发货'!I:I</f>
        <v>15775100965</v>
      </c>
      <c r="J7591" s="2" vm="1" t="e">
        <f>_xlfn._xlws.FILTER(辅助信息!D:D,辅助信息!G:G=G7591)</f>
        <v>#VALUE!</v>
      </c>
    </row>
    <row r="7592" spans="1:10">
      <c r="A7592" s="2" t="str">
        <f>'[1]2025年已发货'!A:A</f>
        <v>德胜恒嘉</v>
      </c>
      <c r="B7592" s="2" t="str">
        <f>'[1]2025年已发货'!B:B</f>
        <v>螺纹钢</v>
      </c>
      <c r="C7592" s="2" t="str">
        <f>'[1]2025年已发货'!C:C</f>
        <v>HRB400E  28  12m</v>
      </c>
      <c r="D7592" s="2" t="str">
        <f>'[1]2025年已发货'!D:D</f>
        <v>吨</v>
      </c>
      <c r="E7592" s="2">
        <f>'[1]2025年已发货'!E:E</f>
        <v>35</v>
      </c>
      <c r="F7592" s="4">
        <f>'[1]2025年已发货'!F:F</f>
        <v>45924</v>
      </c>
      <c r="G7592" s="2" t="str">
        <f>'[1]2025年已发货'!G:G</f>
        <v>（中铁广州局-资乐高速5标）四川省乐山市井研县希望大道116号</v>
      </c>
      <c r="H7592" s="2" t="str">
        <f>'[1]2025年已发货'!H:H</f>
        <v>廖俊杰</v>
      </c>
      <c r="I7592" s="2">
        <f>'[1]2025年已发货'!I:I</f>
        <v>15775100965</v>
      </c>
      <c r="J7592" s="2" vm="1" t="e">
        <f>_xlfn._xlws.FILTER(辅助信息!D:D,辅助信息!G:G=G7592)</f>
        <v>#VALUE!</v>
      </c>
    </row>
    <row r="7593" spans="1:10">
      <c r="A7593" s="2" t="str">
        <f>'[1]2025年已发货'!A:A</f>
        <v>德胜恒嘉</v>
      </c>
      <c r="B7593" s="2" t="str">
        <f>'[1]2025年已发货'!B:B</f>
        <v>螺纹钢</v>
      </c>
      <c r="C7593" s="2" t="str">
        <f>'[1]2025年已发货'!C:C</f>
        <v>HRB400E  32  12m</v>
      </c>
      <c r="D7593" s="2" t="str">
        <f>'[1]2025年已发货'!D:D</f>
        <v>吨</v>
      </c>
      <c r="E7593" s="2">
        <f>'[1]2025年已发货'!E:E</f>
        <v>35</v>
      </c>
      <c r="F7593" s="4">
        <f>'[1]2025年已发货'!F:F</f>
        <v>45924</v>
      </c>
      <c r="G7593" s="2" t="str">
        <f>'[1]2025年已发货'!G:G</f>
        <v>（中铁广州局-资乐高速5标）四川省乐山市井研县希望大道116号</v>
      </c>
      <c r="H7593" s="2" t="str">
        <f>'[1]2025年已发货'!H:H</f>
        <v>廖俊杰</v>
      </c>
      <c r="I7593" s="2">
        <f>'[1]2025年已发货'!I:I</f>
        <v>15775100965</v>
      </c>
      <c r="J7593" s="2" vm="1" t="e">
        <f>_xlfn._xlws.FILTER(辅助信息!D:D,辅助信息!G:G=G7593)</f>
        <v>#VALUE!</v>
      </c>
    </row>
    <row r="7594" spans="1:10">
      <c r="A7594" s="2" t="str">
        <f>'[1]2025年已发货'!A:A</f>
        <v>吉晨盛泰</v>
      </c>
      <c r="B7594" s="2" t="str">
        <f>'[1]2025年已发货'!B:B</f>
        <v>螺纹钢</v>
      </c>
      <c r="C7594" s="2" t="str">
        <f>'[1]2025年已发货'!C:C</f>
        <v>HRB400E Φ28</v>
      </c>
      <c r="D7594" s="2" t="str">
        <f>'[1]2025年已发货'!D:D</f>
        <v>吨</v>
      </c>
      <c r="E7594" s="2">
        <f>'[1]2025年已发货'!E:E</f>
        <v>32</v>
      </c>
      <c r="F7594" s="4">
        <f>'[1]2025年已发货'!F:F</f>
        <v>45924</v>
      </c>
      <c r="G7594" s="2" t="str">
        <f>'[1]2025年已发货'!G:G</f>
        <v>（中铁一局四公司西昭高速6标4分部）四川省凉山彝族自治州昭觉县杨日占里1#梁场</v>
      </c>
      <c r="H7594" s="2" t="str">
        <f>'[1]2025年已发货'!H:H</f>
        <v>马占全</v>
      </c>
      <c r="I7594" s="2">
        <f>'[1]2025年已发货'!I:I</f>
        <v>18189516473</v>
      </c>
      <c r="J7594" s="2" vm="1" t="e">
        <f>_xlfn._xlws.FILTER(辅助信息!D:D,辅助信息!G:G=G7594)</f>
        <v>#VALUE!</v>
      </c>
    </row>
    <row r="7595" spans="1:10">
      <c r="A7595" s="2" t="str">
        <f>'[1]2025年已发货'!A:A</f>
        <v>吉晨盛泰</v>
      </c>
      <c r="B7595" s="2" t="str">
        <f>'[1]2025年已发货'!B:B</f>
        <v>螺纹钢</v>
      </c>
      <c r="C7595" s="2" t="str">
        <f>'[1]2025年已发货'!C:C</f>
        <v>HRB400E Φ20</v>
      </c>
      <c r="D7595" s="2" t="str">
        <f>'[1]2025年已发货'!D:D</f>
        <v>吨</v>
      </c>
      <c r="E7595" s="2">
        <f>'[1]2025年已发货'!E:E</f>
        <v>13</v>
      </c>
      <c r="F7595" s="4">
        <f>'[1]2025年已发货'!F:F</f>
        <v>45924</v>
      </c>
      <c r="G7595" s="2" t="str">
        <f>'[1]2025年已发货'!G:G</f>
        <v>（中铁一局四公司西昭高速6标4分部）四川省凉山彝族自治州昭觉县杨日占里1#梁场</v>
      </c>
      <c r="H7595" s="2" t="str">
        <f>'[1]2025年已发货'!H:H</f>
        <v>马占全</v>
      </c>
      <c r="I7595" s="2">
        <f>'[1]2025年已发货'!I:I</f>
        <v>18189516473</v>
      </c>
      <c r="J7595" s="2" vm="1" t="e">
        <f>_xlfn._xlws.FILTER(辅助信息!D:D,辅助信息!G:G=G7595)</f>
        <v>#VALUE!</v>
      </c>
    </row>
    <row r="7596" spans="1:10">
      <c r="A7596" s="2" t="str">
        <f>'[1]2025年已发货'!A:A</f>
        <v>吉晨盛泰</v>
      </c>
      <c r="B7596" s="2" t="str">
        <f>'[1]2025年已发货'!B:B</f>
        <v>螺纹钢</v>
      </c>
      <c r="C7596" s="2" t="str">
        <f>'[1]2025年已发货'!C:C</f>
        <v>HRB400E Φ16</v>
      </c>
      <c r="D7596" s="2" t="str">
        <f>'[1]2025年已发货'!D:D</f>
        <v>吨</v>
      </c>
      <c r="E7596" s="2">
        <f>'[1]2025年已发货'!E:E</f>
        <v>6</v>
      </c>
      <c r="F7596" s="4">
        <f>'[1]2025年已发货'!F:F</f>
        <v>45924</v>
      </c>
      <c r="G7596" s="2" t="str">
        <f>'[1]2025年已发货'!G:G</f>
        <v>（中铁一局四公司西昭高速6标4分部）四川省凉山彝族自治州昭觉县杨日占里1#梁场</v>
      </c>
      <c r="H7596" s="2" t="str">
        <f>'[1]2025年已发货'!H:H</f>
        <v>马占全</v>
      </c>
      <c r="I7596" s="2">
        <f>'[1]2025年已发货'!I:I</f>
        <v>18189516473</v>
      </c>
      <c r="J7596" s="2" vm="1" t="e">
        <f>_xlfn._xlws.FILTER(辅助信息!D:D,辅助信息!G:G=G7596)</f>
        <v>#VALUE!</v>
      </c>
    </row>
    <row r="7597" spans="1:10">
      <c r="A7597" s="2" t="str">
        <f>'[1]2025年已发货'!A:A</f>
        <v>吉晨盛泰</v>
      </c>
      <c r="B7597" s="2" t="str">
        <f>'[1]2025年已发货'!B:B</f>
        <v>螺纹钢</v>
      </c>
      <c r="C7597" s="2" t="str">
        <f>'[1]2025年已发货'!C:C</f>
        <v>HRB400E Φ28</v>
      </c>
      <c r="D7597" s="2" t="str">
        <f>'[1]2025年已发货'!D:D</f>
        <v>吨</v>
      </c>
      <c r="E7597" s="2">
        <f>'[1]2025年已发货'!E:E</f>
        <v>14</v>
      </c>
      <c r="F7597" s="4">
        <f>'[1]2025年已发货'!F:F</f>
        <v>45924</v>
      </c>
      <c r="G7597" s="2" t="str">
        <f>'[1]2025年已发货'!G:G</f>
        <v>（中铁一局四公司西昭高速6标4分部）四川省凉山彝族自治州昭觉县杨日占里1#梁场</v>
      </c>
      <c r="H7597" s="2" t="str">
        <f>'[1]2025年已发货'!H:H</f>
        <v>马占全</v>
      </c>
      <c r="I7597" s="2">
        <f>'[1]2025年已发货'!I:I</f>
        <v>18189516473</v>
      </c>
      <c r="J7597" s="2" vm="1" t="e">
        <f>_xlfn._xlws.FILTER(辅助信息!D:D,辅助信息!G:G=G7597)</f>
        <v>#VALUE!</v>
      </c>
    </row>
    <row r="7598" spans="1:10">
      <c r="A7598" s="2" t="str">
        <f>'[1]2025年已发货'!A:A</f>
        <v>吉晨盛泰</v>
      </c>
      <c r="B7598" s="2" t="str">
        <f>'[1]2025年已发货'!B:B</f>
        <v>螺纹钢</v>
      </c>
      <c r="C7598" s="2" t="str">
        <f>'[1]2025年已发货'!C:C</f>
        <v>HRB400E Φ20</v>
      </c>
      <c r="D7598" s="2" t="str">
        <f>'[1]2025年已发货'!D:D</f>
        <v>吨</v>
      </c>
      <c r="E7598" s="2">
        <f>'[1]2025年已发货'!E:E</f>
        <v>4</v>
      </c>
      <c r="F7598" s="4">
        <f>'[1]2025年已发货'!F:F</f>
        <v>45924</v>
      </c>
      <c r="G7598" s="2" t="str">
        <f>'[1]2025年已发货'!G:G</f>
        <v>（中铁一局四公司西昭高速6标4分部）四川省凉山彝族自治州昭觉县杨日占里1#梁场</v>
      </c>
      <c r="H7598" s="2" t="str">
        <f>'[1]2025年已发货'!H:H</f>
        <v>马占全</v>
      </c>
      <c r="I7598" s="2">
        <f>'[1]2025年已发货'!I:I</f>
        <v>18189516473</v>
      </c>
      <c r="J7598" s="2" vm="1" t="e">
        <f>_xlfn._xlws.FILTER(辅助信息!D:D,辅助信息!G:G=G7598)</f>
        <v>#VALUE!</v>
      </c>
    </row>
    <row r="7599" spans="1:10">
      <c r="A7599" s="2" t="str">
        <f>'[1]2025年已发货'!A:A</f>
        <v>吉晨盛泰</v>
      </c>
      <c r="B7599" s="2" t="str">
        <f>'[1]2025年已发货'!B:B</f>
        <v>螺纹钢</v>
      </c>
      <c r="C7599" s="2" t="str">
        <f>'[1]2025年已发货'!C:C</f>
        <v>HRB400E Φ12</v>
      </c>
      <c r="D7599" s="2" t="str">
        <f>'[1]2025年已发货'!D:D</f>
        <v>吨</v>
      </c>
      <c r="E7599" s="2">
        <f>'[1]2025年已发货'!E:E</f>
        <v>2</v>
      </c>
      <c r="F7599" s="4">
        <f>'[1]2025年已发货'!F:F</f>
        <v>45924</v>
      </c>
      <c r="G7599" s="2" t="str">
        <f>'[1]2025年已发货'!G:G</f>
        <v>（中铁一局四公司西昭高速6标4分部）四川省凉山彝族自治州昭觉县杨日占里1#梁场</v>
      </c>
      <c r="H7599" s="2" t="str">
        <f>'[1]2025年已发货'!H:H</f>
        <v>马占全</v>
      </c>
      <c r="I7599" s="2">
        <f>'[1]2025年已发货'!I:I</f>
        <v>18189516473</v>
      </c>
      <c r="J7599" s="2" vm="1" t="e">
        <f>_xlfn._xlws.FILTER(辅助信息!D:D,辅助信息!G:G=G7599)</f>
        <v>#VALUE!</v>
      </c>
    </row>
    <row r="7600" spans="1:10">
      <c r="A7600" s="2" t="str">
        <f>'[1]2025年已发货'!A:A</f>
        <v>吉晨盛泰</v>
      </c>
      <c r="B7600" s="2" t="str">
        <f>'[1]2025年已发货'!B:B</f>
        <v>盘圆</v>
      </c>
      <c r="C7600" s="2" t="str">
        <f>'[1]2025年已发货'!C:C</f>
        <v>HPB300  Φ8</v>
      </c>
      <c r="D7600" s="2" t="str">
        <f>'[1]2025年已发货'!D:D</f>
        <v>吨</v>
      </c>
      <c r="E7600" s="2">
        <f>'[1]2025年已发货'!E:E</f>
        <v>8</v>
      </c>
      <c r="F7600" s="4">
        <f>'[1]2025年已发货'!F:F</f>
        <v>45924</v>
      </c>
      <c r="G7600" s="2" t="str">
        <f>'[1]2025年已发货'!G:G</f>
        <v>（中铁一局四公司西昭高速6标4分部）四川省凉山彝族自治州昭觉县杨日占里1#梁场</v>
      </c>
      <c r="H7600" s="2" t="str">
        <f>'[1]2025年已发货'!H:H</f>
        <v>马占全</v>
      </c>
      <c r="I7600" s="2">
        <f>'[1]2025年已发货'!I:I</f>
        <v>18189516473</v>
      </c>
      <c r="J7600" s="2" vm="1" t="e">
        <f>_xlfn._xlws.FILTER(辅助信息!D:D,辅助信息!G:G=G7600)</f>
        <v>#VALUE!</v>
      </c>
    </row>
    <row r="7601" spans="1:10">
      <c r="A7601" s="2" t="str">
        <f>'[1]2025年已发货'!A:A</f>
        <v>德胜恒嘉</v>
      </c>
      <c r="B7601" s="2" t="str">
        <f>'[1]2025年已发货'!B:B</f>
        <v>螺纹钢</v>
      </c>
      <c r="C7601" s="2" t="str">
        <f>'[1]2025年已发货'!C:C</f>
        <v>HRB400E  12  9m</v>
      </c>
      <c r="D7601" s="2" t="str">
        <f>'[1]2025年已发货'!D:D</f>
        <v>吨</v>
      </c>
      <c r="E7601" s="2">
        <f>'[1]2025年已发货'!E:E</f>
        <v>35</v>
      </c>
      <c r="F7601" s="4">
        <f>'[1]2025年已发货'!F:F</f>
        <v>45925</v>
      </c>
      <c r="G7601" s="2" t="str">
        <f>'[1]2025年已发货'!G:G</f>
        <v>（中铁广州局-资乐高速5标）四川省乐山市井研县希望大道116号</v>
      </c>
      <c r="H7601" s="2" t="str">
        <f>'[1]2025年已发货'!H:H</f>
        <v>廖俊杰</v>
      </c>
      <c r="I7601" s="2">
        <f>'[1]2025年已发货'!I:I</f>
        <v>15775100965</v>
      </c>
      <c r="J7601" s="2" vm="1" t="e">
        <f>_xlfn._xlws.FILTER(辅助信息!D:D,辅助信息!G:G=G7601)</f>
        <v>#VALUE!</v>
      </c>
    </row>
    <row r="7602" spans="1:10">
      <c r="A7602" s="2" t="str">
        <f>'[1]2025年已发货'!A:A</f>
        <v>德胜恒嘉</v>
      </c>
      <c r="B7602" s="2" t="str">
        <f>'[1]2025年已发货'!B:B</f>
        <v>螺纹钢</v>
      </c>
      <c r="C7602" s="2" t="str">
        <f>'[1]2025年已发货'!C:C</f>
        <v>HRB400E  16  9m</v>
      </c>
      <c r="D7602" s="2" t="str">
        <f>'[1]2025年已发货'!D:D</f>
        <v>吨</v>
      </c>
      <c r="E7602" s="2">
        <f>'[1]2025年已发货'!E:E</f>
        <v>30</v>
      </c>
      <c r="F7602" s="4">
        <f>'[1]2025年已发货'!F:F</f>
        <v>45925</v>
      </c>
      <c r="G7602" s="2" t="str">
        <f>'[1]2025年已发货'!G:G</f>
        <v>（中铁广州局-资乐高速5标）四川省乐山市井研县希望大道116号</v>
      </c>
      <c r="H7602" s="2" t="str">
        <f>'[1]2025年已发货'!H:H</f>
        <v>廖俊杰</v>
      </c>
      <c r="I7602" s="2">
        <f>'[1]2025年已发货'!I:I</f>
        <v>15775100965</v>
      </c>
      <c r="J7602" s="2" vm="1" t="e">
        <f>_xlfn._xlws.FILTER(辅助信息!D:D,辅助信息!G:G=G7602)</f>
        <v>#VALUE!</v>
      </c>
    </row>
    <row r="7603" spans="1:10">
      <c r="A7603" s="2" t="str">
        <f>'[1]2025年已发货'!A:A</f>
        <v>德胜恒嘉</v>
      </c>
      <c r="B7603" s="2" t="str">
        <f>'[1]2025年已发货'!B:B</f>
        <v>螺纹钢</v>
      </c>
      <c r="C7603" s="2" t="str">
        <f>'[1]2025年已发货'!C:C</f>
        <v>HRB400E  20  9m</v>
      </c>
      <c r="D7603" s="2" t="str">
        <f>'[1]2025年已发货'!D:D</f>
        <v>吨</v>
      </c>
      <c r="E7603" s="2">
        <f>'[1]2025年已发货'!E:E</f>
        <v>5</v>
      </c>
      <c r="F7603" s="4">
        <f>'[1]2025年已发货'!F:F</f>
        <v>45925</v>
      </c>
      <c r="G7603" s="2" t="str">
        <f>'[1]2025年已发货'!G:G</f>
        <v>（中铁广州局-资乐高速5标）四川省乐山市井研县希望大道116号</v>
      </c>
      <c r="H7603" s="2" t="str">
        <f>'[1]2025年已发货'!H:H</f>
        <v>廖俊杰</v>
      </c>
      <c r="I7603" s="2">
        <f>'[1]2025年已发货'!I:I</f>
        <v>15775100965</v>
      </c>
      <c r="J7603" s="2" vm="1" t="e">
        <f>_xlfn._xlws.FILTER(辅助信息!D:D,辅助信息!G:G=G7603)</f>
        <v>#VALUE!</v>
      </c>
    </row>
    <row r="7604" spans="1:10">
      <c r="A7604" s="2" t="str">
        <f>'[1]2025年已发货'!A:A</f>
        <v>德胜恒嘉</v>
      </c>
      <c r="B7604" s="2" t="str">
        <f>'[1]2025年已发货'!B:B</f>
        <v>螺纹钢</v>
      </c>
      <c r="C7604" s="2" t="str">
        <f>'[1]2025年已发货'!C:C</f>
        <v>HRB400E Φ20×9米</v>
      </c>
      <c r="D7604" s="2" t="str">
        <f>'[1]2025年已发货'!D:D</f>
        <v>吨</v>
      </c>
      <c r="E7604" s="2">
        <f>'[1]2025年已发货'!E:E</f>
        <v>70</v>
      </c>
      <c r="F7604" s="4">
        <f>'[1]2025年已发货'!F:F</f>
        <v>45925</v>
      </c>
      <c r="G7604" s="2" t="str">
        <f>'[1]2025年已发货'!G:G</f>
        <v>（自永1标八局二分公司钢筋棚）四川省自贡市大安区牛佛镇</v>
      </c>
      <c r="H7604" s="2" t="str">
        <f>'[1]2025年已发货'!H:H</f>
        <v>王君杰</v>
      </c>
      <c r="I7604" s="2">
        <f>'[1]2025年已发货'!I:I</f>
        <v>18919619850</v>
      </c>
      <c r="J7604" s="2" vm="1" t="e">
        <f>_xlfn._xlws.FILTER(辅助信息!D:D,辅助信息!G:G=G7604)</f>
        <v>#VALUE!</v>
      </c>
    </row>
    <row r="7605" spans="1:10">
      <c r="A7605" s="2" t="str">
        <f>'[1]2025年已发货'!A:A</f>
        <v>德胜恒嘉</v>
      </c>
      <c r="B7605" s="2" t="str">
        <f>'[1]2025年已发货'!B:B</f>
        <v>螺纹钢</v>
      </c>
      <c r="C7605" s="2" t="str">
        <f>'[1]2025年已发货'!C:C</f>
        <v>HRB400E Φ32×9米</v>
      </c>
      <c r="D7605" s="2" t="str">
        <f>'[1]2025年已发货'!D:D</f>
        <v>吨</v>
      </c>
      <c r="E7605" s="2">
        <f>'[1]2025年已发货'!E:E</f>
        <v>35</v>
      </c>
      <c r="F7605" s="4">
        <f>'[1]2025年已发货'!F:F</f>
        <v>45925</v>
      </c>
      <c r="G7605" s="2" t="str">
        <f>'[1]2025年已发货'!G:G</f>
        <v>（自永1标八局二分公司钢筋棚）四川省自贡市大安区牛佛镇</v>
      </c>
      <c r="H7605" s="2" t="str">
        <f>'[1]2025年已发货'!H:H</f>
        <v>王君杰</v>
      </c>
      <c r="I7605" s="2">
        <f>'[1]2025年已发货'!I:I</f>
        <v>18919619850</v>
      </c>
      <c r="J7605" s="2" vm="1" t="e">
        <f>_xlfn._xlws.FILTER(辅助信息!D:D,辅助信息!G:G=G7605)</f>
        <v>#VALUE!</v>
      </c>
    </row>
    <row r="7606" spans="1:10">
      <c r="A7606" s="2" t="str">
        <f>'[1]2025年已发货'!A:A</f>
        <v>德胜恒嘉</v>
      </c>
      <c r="B7606" s="2" t="str">
        <f>'[1]2025年已发货'!B:B</f>
        <v>螺纹钢</v>
      </c>
      <c r="C7606" s="2" t="str">
        <f>'[1]2025年已发货'!C:C</f>
        <v>HRB500E Φ28×12米</v>
      </c>
      <c r="D7606" s="2" t="str">
        <f>'[1]2025年已发货'!D:D</f>
        <v>吨</v>
      </c>
      <c r="E7606" s="2">
        <f>'[1]2025年已发货'!E:E</f>
        <v>105</v>
      </c>
      <c r="F7606" s="4">
        <f>'[1]2025年已发货'!F:F</f>
        <v>45925</v>
      </c>
      <c r="G7606" s="2" t="str">
        <f>'[1]2025年已发货'!G:G</f>
        <v>（自永2标九局西南分公司钢筋棚）四川省自贡市骑龙镇大湾村</v>
      </c>
      <c r="H7606" s="2" t="str">
        <f>'[1]2025年已发货'!H:H</f>
        <v>高彦彬</v>
      </c>
      <c r="I7606" s="2">
        <f>'[1]2025年已发货'!I:I</f>
        <v>13835906370</v>
      </c>
      <c r="J7606" s="2" vm="1" t="e">
        <f>_xlfn._xlws.FILTER(辅助信息!D:D,辅助信息!G:G=G7606)</f>
        <v>#VALUE!</v>
      </c>
    </row>
    <row r="7607" spans="1:10">
      <c r="A7607" s="2" t="str">
        <f>'[1]2025年已发货'!A:A</f>
        <v>德胜恒嘉</v>
      </c>
      <c r="B7607" s="2" t="str">
        <f>'[1]2025年已发货'!B:B</f>
        <v>螺纹钢</v>
      </c>
      <c r="C7607" s="2" t="str">
        <f>'[1]2025年已发货'!C:C</f>
        <v>HRB400E Φ28×9米</v>
      </c>
      <c r="D7607" s="2" t="str">
        <f>'[1]2025年已发货'!D:D</f>
        <v>吨</v>
      </c>
      <c r="E7607" s="2">
        <f>'[1]2025年已发货'!E:E</f>
        <v>70</v>
      </c>
      <c r="F7607" s="4">
        <f>'[1]2025年已发货'!F:F</f>
        <v>45925</v>
      </c>
      <c r="G7607" s="2" t="str">
        <f>'[1]2025年已发货'!G:G</f>
        <v>自永4标一局四公司（四川省内江市隆昌市金鹅街道自永4标一局四公司钢筋棚）</v>
      </c>
      <c r="H7607" s="2" t="str">
        <f>'[1]2025年已发货'!H:H</f>
        <v>郝优</v>
      </c>
      <c r="I7607" s="2">
        <f>'[1]2025年已发货'!I:I</f>
        <v>13891371707</v>
      </c>
      <c r="J7607" s="2" vm="1" t="e">
        <f>_xlfn._xlws.FILTER(辅助信息!D:D,辅助信息!G:G=G7607)</f>
        <v>#VALUE!</v>
      </c>
    </row>
    <row r="7608" spans="1:10">
      <c r="A7608" s="2" t="str">
        <f>'[1]2025年已发货'!A:A</f>
        <v>德胜恒嘉</v>
      </c>
      <c r="B7608" s="2" t="str">
        <f>'[1]2025年已发货'!B:B</f>
        <v>螺纹钢</v>
      </c>
      <c r="C7608" s="2" t="str">
        <f>'[1]2025年已发货'!C:C</f>
        <v>HRB400E Φ20×12米</v>
      </c>
      <c r="D7608" s="2" t="str">
        <f>'[1]2025年已发货'!D:D</f>
        <v>吨</v>
      </c>
      <c r="E7608" s="2">
        <f>'[1]2025年已发货'!E:E</f>
        <v>35</v>
      </c>
      <c r="F7608" s="4">
        <f>'[1]2025年已发货'!F:F</f>
        <v>45925</v>
      </c>
      <c r="G7608" s="2" t="str">
        <f>'[1]2025年已发货'!G:G</f>
        <v>自永4标一局四公司（四川省内江市隆昌市金鹅街道自永4标一局四公司钢筋棚）</v>
      </c>
      <c r="H7608" s="2" t="str">
        <f>'[1]2025年已发货'!H:H</f>
        <v>郝优</v>
      </c>
      <c r="I7608" s="2">
        <f>'[1]2025年已发货'!I:I</f>
        <v>13891371707</v>
      </c>
      <c r="J7608" s="2" vm="1" t="e">
        <f>_xlfn._xlws.FILTER(辅助信息!D:D,辅助信息!G:G=G7608)</f>
        <v>#VALUE!</v>
      </c>
    </row>
    <row r="7609" spans="1:10">
      <c r="A7609" s="2" t="str">
        <f>'[1]2025年已发货'!A:A</f>
        <v>德胜</v>
      </c>
      <c r="B7609" s="2" t="str">
        <f>'[1]2025年已发货'!B:B</f>
        <v>螺纹钢</v>
      </c>
      <c r="C7609" s="2" t="str">
        <f>'[1]2025年已发货'!C:C</f>
        <v>HRB400EФ20*9m</v>
      </c>
      <c r="D7609" s="2" t="str">
        <f>'[1]2025年已发货'!D:D</f>
        <v>吨</v>
      </c>
      <c r="E7609" s="2">
        <f>'[1]2025年已发货'!E:E</f>
        <v>12</v>
      </c>
      <c r="F7609" s="4">
        <f>'[1]2025年已发货'!F:F</f>
        <v>45925</v>
      </c>
      <c r="G7609" s="2" t="str">
        <f>'[1]2025年已发货'!G:G</f>
        <v>（中铁三局集团有限公司成绵乐客专乐山站站房改扩建项目经理部）四川省乐山市市中区瑞祥路与至乐路交叉口西侧</v>
      </c>
      <c r="H7609" s="2" t="str">
        <f>'[1]2025年已发货'!H:H</f>
        <v>王鹏</v>
      </c>
      <c r="I7609" s="2" t="str">
        <f>'[1]2025年已发货'!I:I</f>
        <v>153 4056 0935</v>
      </c>
      <c r="J7609" s="2" vm="1" t="e">
        <f>_xlfn._xlws.FILTER(辅助信息!D:D,辅助信息!G:G=G7609)</f>
        <v>#VALUE!</v>
      </c>
    </row>
    <row r="7610" spans="1:10">
      <c r="A7610" s="2" t="str">
        <f>'[1]2025年已发货'!A:A</f>
        <v>德胜</v>
      </c>
      <c r="B7610" s="2" t="str">
        <f>'[1]2025年已发货'!B:B</f>
        <v>螺纹钢</v>
      </c>
      <c r="C7610" s="2" t="str">
        <f>'[1]2025年已发货'!C:C</f>
        <v>HRB400EФ28*9m</v>
      </c>
      <c r="D7610" s="2" t="str">
        <f>'[1]2025年已发货'!D:D</f>
        <v>吨</v>
      </c>
      <c r="E7610" s="2">
        <f>'[1]2025年已发货'!E:E</f>
        <v>6</v>
      </c>
      <c r="F7610" s="4">
        <f>'[1]2025年已发货'!F:F</f>
        <v>45925</v>
      </c>
      <c r="G7610" s="2" t="str">
        <f>'[1]2025年已发货'!G:G</f>
        <v>（中铁三局集团有限公司成绵乐客专乐山站站房改扩建项目经理部）四川省乐山市市中区瑞祥路与至乐路交叉口西侧</v>
      </c>
      <c r="H7610" s="2" t="str">
        <f>'[1]2025年已发货'!H:H</f>
        <v>王鹏</v>
      </c>
      <c r="I7610" s="2" t="str">
        <f>'[1]2025年已发货'!I:I</f>
        <v>153 4056 0935</v>
      </c>
      <c r="J7610" s="2" vm="1" t="e">
        <f>_xlfn._xlws.FILTER(辅助信息!D:D,辅助信息!G:G=G7610)</f>
        <v>#VALUE!</v>
      </c>
    </row>
    <row r="7611" spans="1:10">
      <c r="A7611" s="2" t="str">
        <f>'[1]2025年已发货'!A:A</f>
        <v>德胜</v>
      </c>
      <c r="B7611" s="2" t="str">
        <f>'[1]2025年已发货'!B:B</f>
        <v>螺纹钢</v>
      </c>
      <c r="C7611" s="2" t="str">
        <f>'[1]2025年已发货'!C:C</f>
        <v>HRB400EФ32*9m</v>
      </c>
      <c r="D7611" s="2" t="str">
        <f>'[1]2025年已发货'!D:D</f>
        <v>吨</v>
      </c>
      <c r="E7611" s="2">
        <f>'[1]2025年已发货'!E:E</f>
        <v>17</v>
      </c>
      <c r="F7611" s="4">
        <f>'[1]2025年已发货'!F:F</f>
        <v>45925</v>
      </c>
      <c r="G7611" s="2" t="str">
        <f>'[1]2025年已发货'!G:G</f>
        <v>（中铁三局集团有限公司成绵乐客专乐山站站房改扩建项目经理部）四川省乐山市市中区瑞祥路与至乐路交叉口西侧</v>
      </c>
      <c r="H7611" s="2" t="str">
        <f>'[1]2025年已发货'!H:H</f>
        <v>王鹏</v>
      </c>
      <c r="I7611" s="2" t="str">
        <f>'[1]2025年已发货'!I:I</f>
        <v>153 4056 0935</v>
      </c>
      <c r="J7611" s="2" vm="1" t="e">
        <f>_xlfn._xlws.FILTER(辅助信息!D:D,辅助信息!G:G=G7611)</f>
        <v>#VALUE!</v>
      </c>
    </row>
    <row r="7612" spans="1:10">
      <c r="A7612" s="2" t="str">
        <f>'[1]2025年已发货'!A:A</f>
        <v>德胜恒嘉</v>
      </c>
      <c r="B7612" s="2" t="str">
        <f>'[1]2025年已发货'!B:B</f>
        <v>螺纹钢</v>
      </c>
      <c r="C7612" s="2" t="str">
        <f>'[1]2025年已发货'!C:C</f>
        <v>HRB400EФ16*9m</v>
      </c>
      <c r="D7612" s="2" t="str">
        <f>'[1]2025年已发货'!D:D</f>
        <v>吨</v>
      </c>
      <c r="E7612" s="2">
        <f>'[1]2025年已发货'!E:E</f>
        <v>35</v>
      </c>
      <c r="F7612" s="4">
        <f>'[1]2025年已发货'!F:F</f>
        <v>45925</v>
      </c>
      <c r="G7612" s="2" t="str">
        <f>'[1]2025年已发货'!G:G</f>
        <v>（中铁八局康新高速TJ4-1标）四川省甘孜州康定市新都桥镇超限载检测站</v>
      </c>
      <c r="H7612" s="2" t="str">
        <f>'[1]2025年已发货'!H:H</f>
        <v>刘俊</v>
      </c>
      <c r="I7612" s="2">
        <f>'[1]2025年已发货'!I:I</f>
        <v>18587764925</v>
      </c>
      <c r="J7612" s="2" vm="1" t="e">
        <f>_xlfn._xlws.FILTER(辅助信息!D:D,辅助信息!G:G=G7612)</f>
        <v>#VALUE!</v>
      </c>
    </row>
    <row r="7613" spans="1:10">
      <c r="A7613" s="2" t="str">
        <f>'[1]2025年已发货'!A:A</f>
        <v>德胜恒嘉</v>
      </c>
      <c r="B7613" s="2" t="str">
        <f>'[1]2025年已发货'!B:B</f>
        <v>螺纹钢</v>
      </c>
      <c r="C7613" s="2" t="str">
        <f>'[1]2025年已发货'!C:C</f>
        <v>HRB400EФ14*9m</v>
      </c>
      <c r="D7613" s="2" t="str">
        <f>'[1]2025年已发货'!D:D</f>
        <v>吨</v>
      </c>
      <c r="E7613" s="2">
        <f>'[1]2025年已发货'!E:E</f>
        <v>35</v>
      </c>
      <c r="F7613" s="4">
        <f>'[1]2025年已发货'!F:F</f>
        <v>45925</v>
      </c>
      <c r="G7613" s="2" t="str">
        <f>'[1]2025年已发货'!G:G</f>
        <v>（中铁一局四公司康新高速TJ1-1标雅加梗隧道）四川省甘孜州康定市雅加梗路基</v>
      </c>
      <c r="H7613" s="2" t="str">
        <f>'[1]2025年已发货'!H:H</f>
        <v>范国义</v>
      </c>
      <c r="I7613" s="2">
        <f>'[1]2025年已发货'!I:I</f>
        <v>15897676433</v>
      </c>
      <c r="J7613" s="2" vm="1" t="e">
        <f>_xlfn._xlws.FILTER(辅助信息!D:D,辅助信息!G:G=G7613)</f>
        <v>#VALUE!</v>
      </c>
    </row>
    <row r="7614" spans="1:10">
      <c r="A7614" s="2" t="str">
        <f>'[1]2025年已发货'!A:A</f>
        <v>德胜</v>
      </c>
      <c r="B7614" s="2" t="str">
        <f>'[1]2025年已发货'!B:B</f>
        <v>螺纹钢</v>
      </c>
      <c r="C7614" s="2" t="str">
        <f>'[1]2025年已发货'!C:C</f>
        <v>HRB400E Φ14 9m</v>
      </c>
      <c r="D7614" s="2" t="str">
        <f>'[1]2025年已发货'!D:D</f>
        <v>吨</v>
      </c>
      <c r="E7614" s="2">
        <f>'[1]2025年已发货'!E:E</f>
        <v>8</v>
      </c>
      <c r="F7614" s="4">
        <f>'[1]2025年已发货'!F:F</f>
        <v>45925</v>
      </c>
      <c r="G7614" s="2" t="str">
        <f>'[1]2025年已发货'!G:G</f>
        <v>(五冶建设龙泉驿一医院配套建设工程)成都市龙泉驿区董朗路69号龙泉驿一医院5号门</v>
      </c>
      <c r="H7614" s="2" t="str">
        <f>'[1]2025年已发货'!H:H</f>
        <v>孙敏</v>
      </c>
      <c r="I7614" s="2">
        <f>'[1]2025年已发货'!I:I</f>
        <v>13617695006</v>
      </c>
      <c r="J7614" s="2" t="str">
        <f>_xlfn._xlws.FILTER(辅助信息!D:D,辅助信息!G:G=G7614)</f>
        <v>五冶建设龙泉驿一医院配套建设工程</v>
      </c>
    </row>
    <row r="7615" spans="1:10">
      <c r="A7615" s="2" t="str">
        <f>'[1]2025年已发货'!A:A</f>
        <v>德胜</v>
      </c>
      <c r="B7615" s="2" t="str">
        <f>'[1]2025年已发货'!B:B</f>
        <v>螺纹钢</v>
      </c>
      <c r="C7615" s="2" t="str">
        <f>'[1]2025年已发货'!C:C</f>
        <v>HRB400E Φ18 9m</v>
      </c>
      <c r="D7615" s="2" t="str">
        <f>'[1]2025年已发货'!D:D</f>
        <v>吨</v>
      </c>
      <c r="E7615" s="2">
        <f>'[1]2025年已发货'!E:E</f>
        <v>6</v>
      </c>
      <c r="F7615" s="4">
        <f>'[1]2025年已发货'!F:F</f>
        <v>45925</v>
      </c>
      <c r="G7615" s="2" t="str">
        <f>'[1]2025年已发货'!G:G</f>
        <v>(五冶建设龙泉驿一医院配套建设工程)成都市龙泉驿区董朗路69号龙泉驿一医院5号门</v>
      </c>
      <c r="H7615" s="2" t="str">
        <f>'[1]2025年已发货'!H:H</f>
        <v>孙敏</v>
      </c>
      <c r="I7615" s="2">
        <f>'[1]2025年已发货'!I:I</f>
        <v>13617695006</v>
      </c>
      <c r="J7615" s="2" t="str">
        <f>_xlfn._xlws.FILTER(辅助信息!D:D,辅助信息!G:G=G7615)</f>
        <v>五冶建设龙泉驿一医院配套建设工程</v>
      </c>
    </row>
    <row r="7616" spans="1:10">
      <c r="A7616" s="2" t="str">
        <f>'[1]2025年已发货'!A:A</f>
        <v>德胜</v>
      </c>
      <c r="B7616" s="2" t="str">
        <f>'[1]2025年已发货'!B:B</f>
        <v>螺纹钢</v>
      </c>
      <c r="C7616" s="2" t="str">
        <f>'[1]2025年已发货'!C:C</f>
        <v>HRB400E Φ20 9m</v>
      </c>
      <c r="D7616" s="2" t="str">
        <f>'[1]2025年已发货'!D:D</f>
        <v>吨</v>
      </c>
      <c r="E7616" s="2">
        <f>'[1]2025年已发货'!E:E</f>
        <v>13</v>
      </c>
      <c r="F7616" s="4">
        <f>'[1]2025年已发货'!F:F</f>
        <v>45925</v>
      </c>
      <c r="G7616" s="2" t="str">
        <f>'[1]2025年已发货'!G:G</f>
        <v>(五冶建设龙泉驿一医院配套建设工程)成都市龙泉驿区董朗路69号龙泉驿一医院5号门</v>
      </c>
      <c r="H7616" s="2" t="str">
        <f>'[1]2025年已发货'!H:H</f>
        <v>孙敏</v>
      </c>
      <c r="I7616" s="2">
        <f>'[1]2025年已发货'!I:I</f>
        <v>13617695006</v>
      </c>
      <c r="J7616" s="2" t="str">
        <f>_xlfn._xlws.FILTER(辅助信息!D:D,辅助信息!G:G=G7616)</f>
        <v>五冶建设龙泉驿一医院配套建设工程</v>
      </c>
    </row>
    <row r="7617" spans="1:10">
      <c r="A7617" s="2" t="str">
        <f>'[1]2025年已发货'!A:A</f>
        <v>德胜</v>
      </c>
      <c r="B7617" s="2" t="str">
        <f>'[1]2025年已发货'!B:B</f>
        <v>螺纹钢</v>
      </c>
      <c r="C7617" s="2" t="str">
        <f>'[1]2025年已发货'!C:C</f>
        <v>HRB400E Φ32 9m</v>
      </c>
      <c r="D7617" s="2" t="str">
        <f>'[1]2025年已发货'!D:D</f>
        <v>吨</v>
      </c>
      <c r="E7617" s="2">
        <f>'[1]2025年已发货'!E:E</f>
        <v>8</v>
      </c>
      <c r="F7617" s="4">
        <f>'[1]2025年已发货'!F:F</f>
        <v>45925</v>
      </c>
      <c r="G7617" s="2" t="str">
        <f>'[1]2025年已发货'!G:G</f>
        <v>(五冶建设龙泉驿一医院配套建设工程)成都市龙泉驿区董朗路69号龙泉驿一医院5号门</v>
      </c>
      <c r="H7617" s="2" t="str">
        <f>'[1]2025年已发货'!H:H</f>
        <v>孙敏</v>
      </c>
      <c r="I7617" s="2">
        <f>'[1]2025年已发货'!I:I</f>
        <v>13617695006</v>
      </c>
      <c r="J7617" s="2" t="str">
        <f>_xlfn._xlws.FILTER(辅助信息!D:D,辅助信息!G:G=G7617)</f>
        <v>五冶建设龙泉驿一医院配套建设工程</v>
      </c>
    </row>
    <row r="7618" spans="1:10">
      <c r="A7618" s="2" t="str">
        <f>'[1]2025年已发货'!A:A</f>
        <v>德胜</v>
      </c>
      <c r="B7618" s="2" t="str">
        <f>'[1]2025年已发货'!B:B</f>
        <v>螺纹钢</v>
      </c>
      <c r="C7618" s="2" t="str">
        <f>'[1]2025年已发货'!C:C</f>
        <v>HRB500E Φ14</v>
      </c>
      <c r="D7618" s="2" t="str">
        <f>'[1]2025年已发货'!D:D</f>
        <v>吨</v>
      </c>
      <c r="E7618" s="2">
        <f>'[1]2025年已发货'!E:E</f>
        <v>2</v>
      </c>
      <c r="F7618" s="4">
        <f>'[1]2025年已发货'!F:F</f>
        <v>45925</v>
      </c>
      <c r="G7618" s="2" t="str">
        <f>'[1]2025年已发货'!G:G</f>
        <v>(五冶建设龙泉驿一医院配套建设工程)成都市龙泉驿区董朗路69号龙泉驿一医院5号门</v>
      </c>
      <c r="H7618" s="2" t="str">
        <f>'[1]2025年已发货'!H:H</f>
        <v>孙敏</v>
      </c>
      <c r="I7618" s="2">
        <f>'[1]2025年已发货'!I:I</f>
        <v>13617695006</v>
      </c>
      <c r="J7618" s="2" t="str">
        <f>_xlfn._xlws.FILTER(辅助信息!D:D,辅助信息!G:G=G7618)</f>
        <v>五冶建设龙泉驿一医院配套建设工程</v>
      </c>
    </row>
    <row r="7619" spans="1:10">
      <c r="A7619" s="2" t="str">
        <f>'[1]2025年已发货'!A:A</f>
        <v>德胜</v>
      </c>
      <c r="B7619" s="2" t="str">
        <f>'[1]2025年已发货'!B:B</f>
        <v>螺纹钢</v>
      </c>
      <c r="C7619" s="2" t="str">
        <f>'[1]2025年已发货'!C:C</f>
        <v>HRB500E Φ16</v>
      </c>
      <c r="D7619" s="2" t="str">
        <f>'[1]2025年已发货'!D:D</f>
        <v>吨</v>
      </c>
      <c r="E7619" s="2">
        <f>'[1]2025年已发货'!E:E</f>
        <v>2</v>
      </c>
      <c r="F7619" s="4">
        <f>'[1]2025年已发货'!F:F</f>
        <v>45925</v>
      </c>
      <c r="G7619" s="2" t="str">
        <f>'[1]2025年已发货'!G:G</f>
        <v>(五冶建设龙泉驿一医院配套建设工程)成都市龙泉驿区董朗路69号龙泉驿一医院5号门</v>
      </c>
      <c r="H7619" s="2" t="str">
        <f>'[1]2025年已发货'!H:H</f>
        <v>孙敏</v>
      </c>
      <c r="I7619" s="2">
        <f>'[1]2025年已发货'!I:I</f>
        <v>13617695006</v>
      </c>
      <c r="J7619" s="2" t="str">
        <f>_xlfn._xlws.FILTER(辅助信息!D:D,辅助信息!G:G=G7619)</f>
        <v>五冶建设龙泉驿一医院配套建设工程</v>
      </c>
    </row>
    <row r="7620" spans="1:10">
      <c r="A7620" s="2" t="str">
        <f>'[1]2025年已发货'!A:A</f>
        <v>德胜</v>
      </c>
      <c r="B7620" s="2" t="str">
        <f>'[1]2025年已发货'!B:B</f>
        <v>螺纹钢</v>
      </c>
      <c r="C7620" s="2" t="str">
        <f>'[1]2025年已发货'!C:C</f>
        <v>HRB500E Φ18</v>
      </c>
      <c r="D7620" s="2" t="str">
        <f>'[1]2025年已发货'!D:D</f>
        <v>吨</v>
      </c>
      <c r="E7620" s="2">
        <f>'[1]2025年已发货'!E:E</f>
        <v>3</v>
      </c>
      <c r="F7620" s="4">
        <f>'[1]2025年已发货'!F:F</f>
        <v>45925</v>
      </c>
      <c r="G7620" s="2" t="str">
        <f>'[1]2025年已发货'!G:G</f>
        <v>(五冶建设龙泉驿一医院配套建设工程)成都市龙泉驿区董朗路69号龙泉驿一医院5号门</v>
      </c>
      <c r="H7620" s="2" t="str">
        <f>'[1]2025年已发货'!H:H</f>
        <v>孙敏</v>
      </c>
      <c r="I7620" s="2">
        <f>'[1]2025年已发货'!I:I</f>
        <v>13617695006</v>
      </c>
      <c r="J7620" s="2" t="str">
        <f>_xlfn._xlws.FILTER(辅助信息!D:D,辅助信息!G:G=G7620)</f>
        <v>五冶建设龙泉驿一医院配套建设工程</v>
      </c>
    </row>
    <row r="7621" spans="1:10">
      <c r="A7621" s="2" t="str">
        <f>'[1]2025年已发货'!A:A</f>
        <v>德胜</v>
      </c>
      <c r="B7621" s="2" t="str">
        <f>'[1]2025年已发货'!B:B</f>
        <v>螺纹钢</v>
      </c>
      <c r="C7621" s="2" t="str">
        <f>'[1]2025年已发货'!C:C</f>
        <v>HRB500E Φ20</v>
      </c>
      <c r="D7621" s="2" t="str">
        <f>'[1]2025年已发货'!D:D</f>
        <v>吨</v>
      </c>
      <c r="E7621" s="2">
        <f>'[1]2025年已发货'!E:E</f>
        <v>3</v>
      </c>
      <c r="F7621" s="4">
        <f>'[1]2025年已发货'!F:F</f>
        <v>45925</v>
      </c>
      <c r="G7621" s="2" t="str">
        <f>'[1]2025年已发货'!G:G</f>
        <v>(五冶建设龙泉驿一医院配套建设工程)成都市龙泉驿区董朗路69号龙泉驿一医院5号门</v>
      </c>
      <c r="H7621" s="2" t="str">
        <f>'[1]2025年已发货'!H:H</f>
        <v>孙敏</v>
      </c>
      <c r="I7621" s="2">
        <f>'[1]2025年已发货'!I:I</f>
        <v>13617695006</v>
      </c>
      <c r="J7621" s="2" t="str">
        <f>_xlfn._xlws.FILTER(辅助信息!D:D,辅助信息!G:G=G7621)</f>
        <v>五冶建设龙泉驿一医院配套建设工程</v>
      </c>
    </row>
    <row r="7622" spans="1:10">
      <c r="A7622" s="2" t="str">
        <f>'[1]2025年已发货'!A:A</f>
        <v>德胜</v>
      </c>
      <c r="B7622" s="2" t="str">
        <f>'[1]2025年已发货'!B:B</f>
        <v>螺纹钢</v>
      </c>
      <c r="C7622" s="2" t="str">
        <f>'[1]2025年已发货'!C:C</f>
        <v>HRB500E Φ22</v>
      </c>
      <c r="D7622" s="2" t="str">
        <f>'[1]2025年已发货'!D:D</f>
        <v>吨</v>
      </c>
      <c r="E7622" s="2">
        <f>'[1]2025年已发货'!E:E</f>
        <v>3</v>
      </c>
      <c r="F7622" s="4">
        <f>'[1]2025年已发货'!F:F</f>
        <v>45925</v>
      </c>
      <c r="G7622" s="2" t="str">
        <f>'[1]2025年已发货'!G:G</f>
        <v>(五冶建设龙泉驿一医院配套建设工程)成都市龙泉驿区董朗路69号龙泉驿一医院5号门</v>
      </c>
      <c r="H7622" s="2" t="str">
        <f>'[1]2025年已发货'!H:H</f>
        <v>孙敏</v>
      </c>
      <c r="I7622" s="2">
        <f>'[1]2025年已发货'!I:I</f>
        <v>13617695006</v>
      </c>
      <c r="J7622" s="2" t="str">
        <f>_xlfn._xlws.FILTER(辅助信息!D:D,辅助信息!G:G=G7622)</f>
        <v>五冶建设龙泉驿一医院配套建设工程</v>
      </c>
    </row>
    <row r="7623" spans="1:10">
      <c r="A7623" s="2" t="str">
        <f>'[1]2025年已发货'!A:A</f>
        <v>德胜</v>
      </c>
      <c r="B7623" s="2" t="str">
        <f>'[1]2025年已发货'!B:B</f>
        <v>螺纹钢</v>
      </c>
      <c r="C7623" s="2" t="str">
        <f>'[1]2025年已发货'!C:C</f>
        <v>HRB500E Φ25</v>
      </c>
      <c r="D7623" s="2" t="str">
        <f>'[1]2025年已发货'!D:D</f>
        <v>吨</v>
      </c>
      <c r="E7623" s="2">
        <f>'[1]2025年已发货'!E:E</f>
        <v>20</v>
      </c>
      <c r="F7623" s="4">
        <f>'[1]2025年已发货'!F:F</f>
        <v>45925</v>
      </c>
      <c r="G7623" s="2" t="str">
        <f>'[1]2025年已发货'!G:G</f>
        <v>(五冶建设龙泉驿一医院配套建设工程)成都市龙泉驿区董朗路69号龙泉驿一医院5号门</v>
      </c>
      <c r="H7623" s="2" t="str">
        <f>'[1]2025年已发货'!H:H</f>
        <v>孙敏</v>
      </c>
      <c r="I7623" s="2">
        <f>'[1]2025年已发货'!I:I</f>
        <v>13617695006</v>
      </c>
      <c r="J7623" s="2" t="str">
        <f>_xlfn._xlws.FILTER(辅助信息!D:D,辅助信息!G:G=G7623)</f>
        <v>五冶建设龙泉驿一医院配套建设工程</v>
      </c>
    </row>
    <row r="7624" spans="1:10">
      <c r="A7624" s="2" t="str">
        <f>'[1]2025年已发货'!A:A</f>
        <v>德胜</v>
      </c>
      <c r="B7624" s="2" t="str">
        <f>'[1]2025年已发货'!B:B</f>
        <v>螺纹钢</v>
      </c>
      <c r="C7624" s="2" t="str">
        <f>'[1]2025年已发货'!C:C</f>
        <v>HRB500E Φ25</v>
      </c>
      <c r="D7624" s="2" t="str">
        <f>'[1]2025年已发货'!D:D</f>
        <v>吨</v>
      </c>
      <c r="E7624" s="2">
        <f>'[1]2025年已发货'!E:E</f>
        <v>18</v>
      </c>
      <c r="F7624" s="4">
        <f>'[1]2025年已发货'!F:F</f>
        <v>45925</v>
      </c>
      <c r="G7624" s="2" t="str">
        <f>'[1]2025年已发货'!G:G</f>
        <v>（华西乐山）-四川省乐山市市中区苏稽镇周山嘴校地共建产教融合基地建设项目一标段</v>
      </c>
      <c r="H7624" s="2" t="str">
        <f>'[1]2025年已发货'!H:H</f>
        <v>范增云</v>
      </c>
      <c r="I7624" s="2">
        <f>'[1]2025年已发货'!I:I</f>
        <v>13668153241</v>
      </c>
      <c r="J7624" s="2" vm="1" t="e">
        <f>_xlfn._xlws.FILTER(辅助信息!D:D,辅助信息!G:G=G7624)</f>
        <v>#VALUE!</v>
      </c>
    </row>
    <row r="7625" spans="1:10">
      <c r="A7625" s="2" t="str">
        <f>'[1]2025年已发货'!A:A</f>
        <v>德胜</v>
      </c>
      <c r="B7625" s="2" t="str">
        <f>'[1]2025年已发货'!B:B</f>
        <v>螺纹钢</v>
      </c>
      <c r="C7625" s="2" t="str">
        <f>'[1]2025年已发货'!C:C</f>
        <v>HRB500E Φ28</v>
      </c>
      <c r="D7625" s="2" t="str">
        <f>'[1]2025年已发货'!D:D</f>
        <v>吨</v>
      </c>
      <c r="E7625" s="2">
        <f>'[1]2025年已发货'!E:E</f>
        <v>15</v>
      </c>
      <c r="F7625" s="4">
        <f>'[1]2025年已发货'!F:F</f>
        <v>45925</v>
      </c>
      <c r="G7625" s="2" t="str">
        <f>'[1]2025年已发货'!G:G</f>
        <v>（华西乐山）-四川省乐山市市中区苏稽镇周山嘴校地共建产教融合基地建设项目一标段</v>
      </c>
      <c r="H7625" s="2" t="str">
        <f>'[1]2025年已发货'!H:H</f>
        <v>范增云</v>
      </c>
      <c r="I7625" s="2">
        <f>'[1]2025年已发货'!I:I</f>
        <v>13668153241</v>
      </c>
      <c r="J7625" s="2" vm="1" t="e">
        <f>_xlfn._xlws.FILTER(辅助信息!D:D,辅助信息!G:G=G7625)</f>
        <v>#VALUE!</v>
      </c>
    </row>
    <row r="7626" spans="1:10">
      <c r="A7626" s="2" t="str">
        <f>'[1]2025年已发货'!A:A</f>
        <v>德胜</v>
      </c>
      <c r="B7626" s="2" t="str">
        <f>'[1]2025年已发货'!B:B</f>
        <v>螺纹钢</v>
      </c>
      <c r="C7626" s="2" t="str">
        <f>'[1]2025年已发货'!C:C</f>
        <v>HRB500E Φ32</v>
      </c>
      <c r="D7626" s="2" t="str">
        <f>'[1]2025年已发货'!D:D</f>
        <v>吨</v>
      </c>
      <c r="E7626" s="2">
        <f>'[1]2025年已发货'!E:E</f>
        <v>10</v>
      </c>
      <c r="F7626" s="4">
        <f>'[1]2025年已发货'!F:F</f>
        <v>45925</v>
      </c>
      <c r="G7626" s="2" t="str">
        <f>'[1]2025年已发货'!G:G</f>
        <v>（华西乐山）-四川省乐山市市中区苏稽镇周山嘴校地共建产教融合基地建设项目一标段</v>
      </c>
      <c r="H7626" s="2" t="str">
        <f>'[1]2025年已发货'!H:H</f>
        <v>范增云</v>
      </c>
      <c r="I7626" s="2">
        <f>'[1]2025年已发货'!I:I</f>
        <v>13668153241</v>
      </c>
      <c r="J7626" s="2" vm="1" t="e">
        <f>_xlfn._xlws.FILTER(辅助信息!D:D,辅助信息!G:G=G7626)</f>
        <v>#VALUE!</v>
      </c>
    </row>
    <row r="7627" spans="1:10">
      <c r="A7627" s="2" t="str">
        <f>'[1]2025年已发货'!A:A</f>
        <v>德胜</v>
      </c>
      <c r="B7627" s="2" t="str">
        <f>'[1]2025年已发货'!B:B</f>
        <v>螺纹钢</v>
      </c>
      <c r="C7627" s="2" t="str">
        <f>'[1]2025年已发货'!C:C</f>
        <v>HRB500E Φ25 12m</v>
      </c>
      <c r="D7627" s="2" t="str">
        <f>'[1]2025年已发货'!D:D</f>
        <v>吨</v>
      </c>
      <c r="E7627" s="2">
        <f>'[1]2025年已发货'!E:E</f>
        <v>10</v>
      </c>
      <c r="F7627" s="4">
        <f>'[1]2025年已发货'!F:F</f>
        <v>45925</v>
      </c>
      <c r="G7627" s="2" t="str">
        <f>'[1]2025年已发货'!G:G</f>
        <v>（华西乐山）-四川省乐山市市中区苏稽镇周山嘴校地共建产教融合基地建设项目一标段</v>
      </c>
      <c r="H7627" s="2" t="str">
        <f>'[1]2025年已发货'!H:H</f>
        <v>范增云</v>
      </c>
      <c r="I7627" s="2">
        <f>'[1]2025年已发货'!I:I</f>
        <v>13668153241</v>
      </c>
      <c r="J7627" s="2" vm="1" t="e">
        <f>_xlfn._xlws.FILTER(辅助信息!D:D,辅助信息!G:G=G7627)</f>
        <v>#VALUE!</v>
      </c>
    </row>
    <row r="7628" spans="1:10">
      <c r="A7628" s="2" t="str">
        <f>'[1]2025年已发货'!A:A</f>
        <v>德胜</v>
      </c>
      <c r="B7628" s="2" t="str">
        <f>'[1]2025年已发货'!B:B</f>
        <v>螺纹钢</v>
      </c>
      <c r="C7628" s="2" t="str">
        <f>'[1]2025年已发货'!C:C</f>
        <v>HRB500E Φ28 12m</v>
      </c>
      <c r="D7628" s="2" t="str">
        <f>'[1]2025年已发货'!D:D</f>
        <v>吨</v>
      </c>
      <c r="E7628" s="2">
        <f>'[1]2025年已发货'!E:E</f>
        <v>18</v>
      </c>
      <c r="F7628" s="4">
        <f>'[1]2025年已发货'!F:F</f>
        <v>45925</v>
      </c>
      <c r="G7628" s="2" t="str">
        <f>'[1]2025年已发货'!G:G</f>
        <v>（华西乐山）-四川省乐山市市中区苏稽镇周山嘴校地共建产教融合基地建设项目一标段</v>
      </c>
      <c r="H7628" s="2" t="str">
        <f>'[1]2025年已发货'!H:H</f>
        <v>范增云</v>
      </c>
      <c r="I7628" s="2">
        <f>'[1]2025年已发货'!I:I</f>
        <v>13668153241</v>
      </c>
      <c r="J7628" s="2" vm="1" t="e">
        <f>_xlfn._xlws.FILTER(辅助信息!D:D,辅助信息!G:G=G7628)</f>
        <v>#VALUE!</v>
      </c>
    </row>
    <row r="7629" spans="1:10">
      <c r="A7629" s="2" t="str">
        <f>'[1]2025年已发货'!A:A</f>
        <v>德胜</v>
      </c>
      <c r="B7629" s="2" t="str">
        <f>'[1]2025年已发货'!B:B</f>
        <v>螺纹钢</v>
      </c>
      <c r="C7629" s="2" t="str">
        <f>'[1]2025年已发货'!C:C</f>
        <v>HRB400E Φ12 9m</v>
      </c>
      <c r="D7629" s="2" t="str">
        <f>'[1]2025年已发货'!D:D</f>
        <v>吨</v>
      </c>
      <c r="E7629" s="2">
        <f>'[1]2025年已发货'!E:E</f>
        <v>10</v>
      </c>
      <c r="F7629" s="4">
        <f>'[1]2025年已发货'!F:F</f>
        <v>45925</v>
      </c>
      <c r="G7629" s="2" t="str">
        <f>'[1]2025年已发货'!G:G</f>
        <v>(宜宾兴港三江新区长江工业园保障性租赁住房建设项目-土建)四川省宜宾市翠屏区永善路南段宜宾市三江新区长江工业园区</v>
      </c>
      <c r="H7629" s="2" t="str">
        <f>'[1]2025年已发货'!H:H</f>
        <v>赵元虎</v>
      </c>
      <c r="I7629" s="2">
        <f>'[1]2025年已发货'!I:I</f>
        <v>13684167136</v>
      </c>
      <c r="J7629" s="2" t="str">
        <f>_xlfn._xlws.FILTER(辅助信息!D:D,辅助信息!G:G=G7629)</f>
        <v>宜宾兴港三江新区长江工业园建设项目</v>
      </c>
    </row>
    <row r="7630" spans="1:10">
      <c r="A7630" s="2" t="str">
        <f>'[1]2025年已发货'!A:A</f>
        <v>德胜</v>
      </c>
      <c r="B7630" s="2" t="str">
        <f>'[1]2025年已发货'!B:B</f>
        <v>螺纹钢</v>
      </c>
      <c r="C7630" s="2" t="str">
        <f>'[1]2025年已发货'!C:C</f>
        <v>HRB400E Φ14 9m</v>
      </c>
      <c r="D7630" s="2" t="str">
        <f>'[1]2025年已发货'!D:D</f>
        <v>吨</v>
      </c>
      <c r="E7630" s="2">
        <f>'[1]2025年已发货'!E:E</f>
        <v>10</v>
      </c>
      <c r="F7630" s="4">
        <f>'[1]2025年已发货'!F:F</f>
        <v>45925</v>
      </c>
      <c r="G7630" s="2" t="str">
        <f>'[1]2025年已发货'!G:G</f>
        <v>(宜宾兴港三江新区长江工业园保障性租赁住房建设项目-土建)四川省宜宾市翠屏区永善路南段宜宾市三江新区长江工业园区</v>
      </c>
      <c r="H7630" s="2" t="str">
        <f>'[1]2025年已发货'!H:H</f>
        <v>赵元虎</v>
      </c>
      <c r="I7630" s="2">
        <f>'[1]2025年已发货'!I:I</f>
        <v>13684167136</v>
      </c>
      <c r="J7630" s="2" t="str">
        <f>_xlfn._xlws.FILTER(辅助信息!D:D,辅助信息!G:G=G7630)</f>
        <v>宜宾兴港三江新区长江工业园建设项目</v>
      </c>
    </row>
    <row r="7631" spans="1:10">
      <c r="A7631" s="2" t="str">
        <f>'[1]2025年已发货'!A:A</f>
        <v>德胜</v>
      </c>
      <c r="B7631" s="2" t="str">
        <f>'[1]2025年已发货'!B:B</f>
        <v>螺纹钢</v>
      </c>
      <c r="C7631" s="2" t="str">
        <f>'[1]2025年已发货'!C:C</f>
        <v>HRB400E Φ16 9m</v>
      </c>
      <c r="D7631" s="2" t="str">
        <f>'[1]2025年已发货'!D:D</f>
        <v>吨</v>
      </c>
      <c r="E7631" s="2">
        <f>'[1]2025年已发货'!E:E</f>
        <v>10</v>
      </c>
      <c r="F7631" s="4">
        <f>'[1]2025年已发货'!F:F</f>
        <v>45925</v>
      </c>
      <c r="G7631" s="2" t="str">
        <f>'[1]2025年已发货'!G:G</f>
        <v>(宜宾兴港三江新区长江工业园保障性租赁住房建设项目-土建)四川省宜宾市翠屏区永善路南段宜宾市三江新区长江工业园区</v>
      </c>
      <c r="H7631" s="2" t="str">
        <f>'[1]2025年已发货'!H:H</f>
        <v>赵元虎</v>
      </c>
      <c r="I7631" s="2">
        <f>'[1]2025年已发货'!I:I</f>
        <v>13684167136</v>
      </c>
      <c r="J7631" s="2" t="str">
        <f>_xlfn._xlws.FILTER(辅助信息!D:D,辅助信息!G:G=G7631)</f>
        <v>宜宾兴港三江新区长江工业园建设项目</v>
      </c>
    </row>
    <row r="7632" spans="1:10">
      <c r="A7632" s="2" t="str">
        <f>'[1]2025年已发货'!A:A</f>
        <v>德胜</v>
      </c>
      <c r="B7632" s="2" t="str">
        <f>'[1]2025年已发货'!B:B</f>
        <v>螺纹钢</v>
      </c>
      <c r="C7632" s="2" t="str">
        <f>'[1]2025年已发货'!C:C</f>
        <v>HRB400E Φ18 9m</v>
      </c>
      <c r="D7632" s="2" t="str">
        <f>'[1]2025年已发货'!D:D</f>
        <v>吨</v>
      </c>
      <c r="E7632" s="2">
        <f>'[1]2025年已发货'!E:E</f>
        <v>10</v>
      </c>
      <c r="F7632" s="4">
        <f>'[1]2025年已发货'!F:F</f>
        <v>45925</v>
      </c>
      <c r="G7632" s="2" t="str">
        <f>'[1]2025年已发货'!G:G</f>
        <v>(宜宾兴港三江新区长江工业园保障性租赁住房建设项目-土建)四川省宜宾市翠屏区永善路南段宜宾市三江新区长江工业园区</v>
      </c>
      <c r="H7632" s="2" t="str">
        <f>'[1]2025年已发货'!H:H</f>
        <v>赵元虎</v>
      </c>
      <c r="I7632" s="2">
        <f>'[1]2025年已发货'!I:I</f>
        <v>13684167136</v>
      </c>
      <c r="J7632" s="2" t="str">
        <f>_xlfn._xlws.FILTER(辅助信息!D:D,辅助信息!G:G=G7632)</f>
        <v>宜宾兴港三江新区长江工业园建设项目</v>
      </c>
    </row>
    <row r="7633" spans="1:10">
      <c r="A7633" s="2" t="str">
        <f>'[1]2025年已发货'!A:A</f>
        <v>德胜</v>
      </c>
      <c r="B7633" s="2" t="str">
        <f>'[1]2025年已发货'!B:B</f>
        <v>螺纹钢</v>
      </c>
      <c r="C7633" s="2" t="str">
        <f>'[1]2025年已发货'!C:C</f>
        <v>HRB400E Φ20 9m</v>
      </c>
      <c r="D7633" s="2" t="str">
        <f>'[1]2025年已发货'!D:D</f>
        <v>吨</v>
      </c>
      <c r="E7633" s="2">
        <f>'[1]2025年已发货'!E:E</f>
        <v>10</v>
      </c>
      <c r="F7633" s="4">
        <f>'[1]2025年已发货'!F:F</f>
        <v>45925</v>
      </c>
      <c r="G7633" s="2" t="str">
        <f>'[1]2025年已发货'!G:G</f>
        <v>(宜宾兴港三江新区长江工业园保障性租赁住房建设项目-土建)四川省宜宾市翠屏区永善路南段宜宾市三江新区长江工业园区</v>
      </c>
      <c r="H7633" s="2" t="str">
        <f>'[1]2025年已发货'!H:H</f>
        <v>赵元虎</v>
      </c>
      <c r="I7633" s="2">
        <f>'[1]2025年已发货'!I:I</f>
        <v>13684167136</v>
      </c>
      <c r="J7633" s="2" t="str">
        <f>_xlfn._xlws.FILTER(辅助信息!D:D,辅助信息!G:G=G7633)</f>
        <v>宜宾兴港三江新区长江工业园建设项目</v>
      </c>
    </row>
    <row r="7634" spans="1:10">
      <c r="A7634" s="2" t="str">
        <f>'[1]2025年已发货'!A:A</f>
        <v>德胜</v>
      </c>
      <c r="B7634" s="2" t="str">
        <f>'[1]2025年已发货'!B:B</f>
        <v>螺纹钢</v>
      </c>
      <c r="C7634" s="2" t="str">
        <f>'[1]2025年已发货'!C:C</f>
        <v>HRB400E Φ22 9m</v>
      </c>
      <c r="D7634" s="2" t="str">
        <f>'[1]2025年已发货'!D:D</f>
        <v>吨</v>
      </c>
      <c r="E7634" s="2">
        <f>'[1]2025年已发货'!E:E</f>
        <v>10</v>
      </c>
      <c r="F7634" s="4">
        <f>'[1]2025年已发货'!F:F</f>
        <v>45925</v>
      </c>
      <c r="G7634" s="2" t="str">
        <f>'[1]2025年已发货'!G:G</f>
        <v>(宜宾兴港三江新区长江工业园保障性租赁住房建设项目-土建)四川省宜宾市翠屏区永善路南段宜宾市三江新区长江工业园区</v>
      </c>
      <c r="H7634" s="2" t="str">
        <f>'[1]2025年已发货'!H:H</f>
        <v>赵元虎</v>
      </c>
      <c r="I7634" s="2">
        <f>'[1]2025年已发货'!I:I</f>
        <v>13684167136</v>
      </c>
      <c r="J7634" s="2" t="str">
        <f>_xlfn._xlws.FILTER(辅助信息!D:D,辅助信息!G:G=G7634)</f>
        <v>宜宾兴港三江新区长江工业园建设项目</v>
      </c>
    </row>
    <row r="7635" spans="1:10">
      <c r="A7635" s="2" t="str">
        <f>'[1]2025年已发货'!A:A</f>
        <v>德胜</v>
      </c>
      <c r="B7635" s="2" t="str">
        <f>'[1]2025年已发货'!B:B</f>
        <v>螺纹钢</v>
      </c>
      <c r="C7635" s="2" t="str">
        <f>'[1]2025年已发货'!C:C</f>
        <v>HRB400E Φ25 9m</v>
      </c>
      <c r="D7635" s="2" t="str">
        <f>'[1]2025年已发货'!D:D</f>
        <v>吨</v>
      </c>
      <c r="E7635" s="2">
        <f>'[1]2025年已发货'!E:E</f>
        <v>10</v>
      </c>
      <c r="F7635" s="4">
        <f>'[1]2025年已发货'!F:F</f>
        <v>45925</v>
      </c>
      <c r="G7635" s="2" t="str">
        <f>'[1]2025年已发货'!G:G</f>
        <v>(宜宾兴港三江新区长江工业园保障性租赁住房建设项目-土建)四川省宜宾市翠屏区永善路南段宜宾市三江新区长江工业园区</v>
      </c>
      <c r="H7635" s="2" t="str">
        <f>'[1]2025年已发货'!H:H</f>
        <v>赵元虎</v>
      </c>
      <c r="I7635" s="2">
        <f>'[1]2025年已发货'!I:I</f>
        <v>13684167136</v>
      </c>
      <c r="J7635" s="2" t="str">
        <f>_xlfn._xlws.FILTER(辅助信息!D:D,辅助信息!G:G=G7635)</f>
        <v>宜宾兴港三江新区长江工业园建设项目</v>
      </c>
    </row>
    <row r="7636" spans="1:10">
      <c r="A7636" s="2" t="str">
        <f>'[1]2025年已发货'!A:A</f>
        <v>晋邦</v>
      </c>
      <c r="B7636" s="2" t="str">
        <f>'[1]2025年已发货'!B:B</f>
        <v>盘螺</v>
      </c>
      <c r="C7636" s="2" t="str">
        <f>'[1]2025年已发货'!C:C</f>
        <v>HRB400E Φ6</v>
      </c>
      <c r="D7636" s="2" t="str">
        <f>'[1]2025年已发货'!D:D</f>
        <v>吨</v>
      </c>
      <c r="E7636" s="2">
        <f>'[1]2025年已发货'!E:E</f>
        <v>6</v>
      </c>
      <c r="F7636" s="4">
        <f>'[1]2025年已发货'!F:F</f>
        <v>45925</v>
      </c>
      <c r="G7636" s="2" t="str">
        <f>'[1]2025年已发货'!G:G</f>
        <v>（商投建工达州中医药科技园-4工区-9号楼）达州市通川区达州中医药职业学院犀牛大道北段</v>
      </c>
      <c r="H7636" s="2" t="str">
        <f>'[1]2025年已发货'!H:H</f>
        <v>张扬</v>
      </c>
      <c r="I7636" s="2">
        <f>'[1]2025年已发货'!I:I</f>
        <v>18381904567</v>
      </c>
      <c r="J7636" s="2" t="str">
        <f>_xlfn._xlws.FILTER(辅助信息!D:D,辅助信息!G:G=G7636)</f>
        <v>商投建工达州中医药科技园</v>
      </c>
    </row>
    <row r="7637" spans="1:10">
      <c r="A7637" s="2" t="str">
        <f>'[1]2025年已发货'!A:A</f>
        <v>晋邦</v>
      </c>
      <c r="B7637" s="2" t="str">
        <f>'[1]2025年已发货'!B:B</f>
        <v>盘螺</v>
      </c>
      <c r="C7637" s="2" t="str">
        <f>'[1]2025年已发货'!C:C</f>
        <v>HRB400E Φ8</v>
      </c>
      <c r="D7637" s="2" t="str">
        <f>'[1]2025年已发货'!D:D</f>
        <v>吨</v>
      </c>
      <c r="E7637" s="2">
        <f>'[1]2025年已发货'!E:E</f>
        <v>21</v>
      </c>
      <c r="F7637" s="4">
        <f>'[1]2025年已发货'!F:F</f>
        <v>45925</v>
      </c>
      <c r="G7637" s="2" t="str">
        <f>'[1]2025年已发货'!G:G</f>
        <v>（商投建工达州中医药科技园-4工区-9号楼）达州市通川区达州中医药职业学院犀牛大道北段</v>
      </c>
      <c r="H7637" s="2" t="str">
        <f>'[1]2025年已发货'!H:H</f>
        <v>张扬</v>
      </c>
      <c r="I7637" s="2">
        <f>'[1]2025年已发货'!I:I</f>
        <v>18381904567</v>
      </c>
      <c r="J7637" s="2" t="str">
        <f>_xlfn._xlws.FILTER(辅助信息!D:D,辅助信息!G:G=G7637)</f>
        <v>商投建工达州中医药科技园</v>
      </c>
    </row>
    <row r="7638" spans="1:10">
      <c r="A7638" s="2" t="str">
        <f>'[1]2025年已发货'!A:A</f>
        <v>晋邦</v>
      </c>
      <c r="B7638" s="2" t="str">
        <f>'[1]2025年已发货'!B:B</f>
        <v>盘螺</v>
      </c>
      <c r="C7638" s="2" t="str">
        <f>'[1]2025年已发货'!C:C</f>
        <v>HRB400E Φ10</v>
      </c>
      <c r="D7638" s="2" t="str">
        <f>'[1]2025年已发货'!D:D</f>
        <v>吨</v>
      </c>
      <c r="E7638" s="2">
        <f>'[1]2025年已发货'!E:E</f>
        <v>10</v>
      </c>
      <c r="F7638" s="4">
        <f>'[1]2025年已发货'!F:F</f>
        <v>45925</v>
      </c>
      <c r="G7638" s="2" t="str">
        <f>'[1]2025年已发货'!G:G</f>
        <v>（商投建工达州中医药科技园-4工区-9号楼）达州市通川区达州中医药职业学院犀牛大道北段</v>
      </c>
      <c r="H7638" s="2" t="str">
        <f>'[1]2025年已发货'!H:H</f>
        <v>张扬</v>
      </c>
      <c r="I7638" s="2">
        <f>'[1]2025年已发货'!I:I</f>
        <v>18381904567</v>
      </c>
      <c r="J7638" s="2" t="str">
        <f>_xlfn._xlws.FILTER(辅助信息!D:D,辅助信息!G:G=G7638)</f>
        <v>商投建工达州中医药科技园</v>
      </c>
    </row>
    <row r="7639" spans="1:10">
      <c r="A7639" s="2" t="str">
        <f>'[1]2025年已发货'!A:A</f>
        <v>达钢</v>
      </c>
      <c r="B7639" s="2" t="str">
        <f>'[1]2025年已发货'!B:B</f>
        <v>盘螺</v>
      </c>
      <c r="C7639" s="2" t="str">
        <f>'[1]2025年已发货'!C:C</f>
        <v>HRB400E Φ6</v>
      </c>
      <c r="D7639" s="2" t="str">
        <f>'[1]2025年已发货'!D:D</f>
        <v>吨</v>
      </c>
      <c r="E7639" s="2">
        <f>'[1]2025年已发货'!E:E</f>
        <v>3</v>
      </c>
      <c r="F7639" s="4">
        <f>'[1]2025年已发货'!F:F</f>
        <v>45925</v>
      </c>
      <c r="G7639" s="2" t="str">
        <f>'[1]2025年已发货'!G:G</f>
        <v>（商投建工达州中医药科技园-1工区）达州市通川区达州中医药职业学院犀牛大道北段</v>
      </c>
      <c r="H7639" s="2" t="str">
        <f>'[1]2025年已发货'!H:H</f>
        <v>程黄刚</v>
      </c>
      <c r="I7639" s="2">
        <f>'[1]2025年已发货'!I:I</f>
        <v>15108211617</v>
      </c>
      <c r="J7639" s="2" t="str">
        <f>_xlfn._xlws.FILTER(辅助信息!D:D,辅助信息!G:G=G7639)</f>
        <v>商投建工达州中医药科技园</v>
      </c>
    </row>
    <row r="7640" spans="1:10">
      <c r="A7640" s="2" t="str">
        <f>'[1]2025年已发货'!A:A</f>
        <v>达钢</v>
      </c>
      <c r="B7640" s="2" t="str">
        <f>'[1]2025年已发货'!B:B</f>
        <v>盘螺</v>
      </c>
      <c r="C7640" s="2" t="str">
        <f>'[1]2025年已发货'!C:C</f>
        <v>HRB400E Φ8</v>
      </c>
      <c r="D7640" s="2" t="str">
        <f>'[1]2025年已发货'!D:D</f>
        <v>吨</v>
      </c>
      <c r="E7640" s="2">
        <f>'[1]2025年已发货'!E:E</f>
        <v>15</v>
      </c>
      <c r="F7640" s="4">
        <f>'[1]2025年已发货'!F:F</f>
        <v>45925</v>
      </c>
      <c r="G7640" s="2" t="str">
        <f>'[1]2025年已发货'!G:G</f>
        <v>（商投建工达州中医药科技园-1工区）达州市通川区达州中医药职业学院犀牛大道北段</v>
      </c>
      <c r="H7640" s="2" t="str">
        <f>'[1]2025年已发货'!H:H</f>
        <v>程黄刚</v>
      </c>
      <c r="I7640" s="2">
        <f>'[1]2025年已发货'!I:I</f>
        <v>15108211617</v>
      </c>
      <c r="J7640" s="2" t="str">
        <f>_xlfn._xlws.FILTER(辅助信息!D:D,辅助信息!G:G=G7640)</f>
        <v>商投建工达州中医药科技园</v>
      </c>
    </row>
    <row r="7641" spans="1:10">
      <c r="A7641" s="2" t="str">
        <f>'[1]2025年已发货'!A:A</f>
        <v>达钢</v>
      </c>
      <c r="B7641" s="2" t="str">
        <f>'[1]2025年已发货'!B:B</f>
        <v>螺纹钢</v>
      </c>
      <c r="C7641" s="2" t="str">
        <f>'[1]2025年已发货'!C:C</f>
        <v>HRB400E Φ12 9m</v>
      </c>
      <c r="D7641" s="2" t="str">
        <f>'[1]2025年已发货'!D:D</f>
        <v>吨</v>
      </c>
      <c r="E7641" s="2">
        <f>'[1]2025年已发货'!E:E</f>
        <v>9</v>
      </c>
      <c r="F7641" s="4">
        <f>'[1]2025年已发货'!F:F</f>
        <v>45925</v>
      </c>
      <c r="G7641" s="2" t="str">
        <f>'[1]2025年已发货'!G:G</f>
        <v>（商投建工达州中医药科技园-1工区）达州市通川区达州中医药职业学院犀牛大道北段</v>
      </c>
      <c r="H7641" s="2" t="str">
        <f>'[1]2025年已发货'!H:H</f>
        <v>程黄刚</v>
      </c>
      <c r="I7641" s="2">
        <f>'[1]2025年已发货'!I:I</f>
        <v>15108211617</v>
      </c>
      <c r="J7641" s="2" t="str">
        <f>_xlfn._xlws.FILTER(辅助信息!D:D,辅助信息!G:G=G7641)</f>
        <v>商投建工达州中医药科技园</v>
      </c>
    </row>
    <row r="7642" spans="1:10">
      <c r="A7642" s="2" t="str">
        <f>'[1]2025年已发货'!A:A</f>
        <v>达钢</v>
      </c>
      <c r="B7642" s="2" t="str">
        <f>'[1]2025年已发货'!B:B</f>
        <v>螺纹钢</v>
      </c>
      <c r="C7642" s="2" t="str">
        <f>'[1]2025年已发货'!C:C</f>
        <v>HRB400E Φ16 9m</v>
      </c>
      <c r="D7642" s="2" t="str">
        <f>'[1]2025年已发货'!D:D</f>
        <v>吨</v>
      </c>
      <c r="E7642" s="2">
        <f>'[1]2025年已发货'!E:E</f>
        <v>9</v>
      </c>
      <c r="F7642" s="4">
        <f>'[1]2025年已发货'!F:F</f>
        <v>45925</v>
      </c>
      <c r="G7642" s="2" t="str">
        <f>'[1]2025年已发货'!G:G</f>
        <v>（商投建工达州中医药科技园-1工区）达州市通川区达州中医药职业学院犀牛大道北段</v>
      </c>
      <c r="H7642" s="2" t="str">
        <f>'[1]2025年已发货'!H:H</f>
        <v>程黄刚</v>
      </c>
      <c r="I7642" s="2">
        <f>'[1]2025年已发货'!I:I</f>
        <v>15108211617</v>
      </c>
      <c r="J7642" s="2" t="str">
        <f>_xlfn._xlws.FILTER(辅助信息!D:D,辅助信息!G:G=G7642)</f>
        <v>商投建工达州中医药科技园</v>
      </c>
    </row>
    <row r="7643" spans="1:10">
      <c r="A7643" s="2" t="str">
        <f>'[1]2025年已发货'!A:A</f>
        <v>达钢</v>
      </c>
      <c r="B7643" s="2" t="str">
        <f>'[1]2025年已发货'!B:B</f>
        <v>螺纹钢</v>
      </c>
      <c r="C7643" s="2" t="str">
        <f>'[1]2025年已发货'!C:C</f>
        <v>HRB400E Φ22 9m</v>
      </c>
      <c r="D7643" s="2" t="str">
        <f>'[1]2025年已发货'!D:D</f>
        <v>吨</v>
      </c>
      <c r="E7643" s="2">
        <f>'[1]2025年已发货'!E:E</f>
        <v>15</v>
      </c>
      <c r="F7643" s="4">
        <f>'[1]2025年已发货'!F:F</f>
        <v>45925</v>
      </c>
      <c r="G7643" s="2" t="str">
        <f>'[1]2025年已发货'!G:G</f>
        <v>（商投建工达州中医药科技园-1工区）达州市通川区达州中医药职业学院犀牛大道北段</v>
      </c>
      <c r="H7643" s="2" t="str">
        <f>'[1]2025年已发货'!H:H</f>
        <v>程黄刚</v>
      </c>
      <c r="I7643" s="2">
        <f>'[1]2025年已发货'!I:I</f>
        <v>15108211617</v>
      </c>
      <c r="J7643" s="2" t="str">
        <f>_xlfn._xlws.FILTER(辅助信息!D:D,辅助信息!G:G=G7643)</f>
        <v>商投建工达州中医药科技园</v>
      </c>
    </row>
    <row r="7644" spans="1:10">
      <c r="A7644" s="2" t="str">
        <f>'[1]2025年已发货'!A:A</f>
        <v>达钢</v>
      </c>
      <c r="B7644" s="2" t="str">
        <f>'[1]2025年已发货'!B:B</f>
        <v>螺纹钢</v>
      </c>
      <c r="C7644" s="2" t="str">
        <f>'[1]2025年已发货'!C:C</f>
        <v>HRB400E Φ25 9m</v>
      </c>
      <c r="D7644" s="2" t="str">
        <f>'[1]2025年已发货'!D:D</f>
        <v>吨</v>
      </c>
      <c r="E7644" s="2">
        <f>'[1]2025年已发货'!E:E</f>
        <v>9</v>
      </c>
      <c r="F7644" s="4">
        <f>'[1]2025年已发货'!F:F</f>
        <v>45925</v>
      </c>
      <c r="G7644" s="2" t="str">
        <f>'[1]2025年已发货'!G:G</f>
        <v>（商投建工达州中医药科技园-1工区）达州市通川区达州中医药职业学院犀牛大道北段</v>
      </c>
      <c r="H7644" s="2" t="str">
        <f>'[1]2025年已发货'!H:H</f>
        <v>程黄刚</v>
      </c>
      <c r="I7644" s="2">
        <f>'[1]2025年已发货'!I:I</f>
        <v>15108211617</v>
      </c>
      <c r="J7644" s="2" t="str">
        <f>_xlfn._xlws.FILTER(辅助信息!D:D,辅助信息!G:G=G7644)</f>
        <v>商投建工达州中医药科技园</v>
      </c>
    </row>
    <row r="7645" spans="1:10">
      <c r="A7645" s="2" t="str">
        <f>'[1]2025年已发货'!A:A</f>
        <v>海南海控</v>
      </c>
      <c r="B7645" s="2" t="str">
        <f>'[1]2025年已发货'!B:B</f>
        <v>盘螺</v>
      </c>
      <c r="C7645" s="2" t="str">
        <f>'[1]2025年已发货'!C:C</f>
        <v>HRB400EΦ10</v>
      </c>
      <c r="D7645" s="2" t="str">
        <f>'[1]2025年已发货'!D:D</f>
        <v>吨</v>
      </c>
      <c r="E7645" s="2">
        <f>'[1]2025年已发货'!E:E</f>
        <v>35</v>
      </c>
      <c r="F7645" s="4">
        <f>'[1]2025年已发货'!F:F</f>
        <v>45925</v>
      </c>
      <c r="G7645" s="2" t="str">
        <f>'[1]2025年已发货'!G:G</f>
        <v>（中铁八局康新高速TJ4-1标）四川省甘孜州康定市新都桥镇超限载检测站</v>
      </c>
      <c r="H7645" s="2" t="str">
        <f>'[1]2025年已发货'!H:H</f>
        <v>刘俊</v>
      </c>
      <c r="I7645" s="2">
        <f>'[1]2025年已发货'!I:I</f>
        <v>18587764925</v>
      </c>
      <c r="J7645" s="2" vm="1" t="e">
        <f>_xlfn._xlws.FILTER(辅助信息!D:D,辅助信息!G:G=G7645)</f>
        <v>#VALUE!</v>
      </c>
    </row>
    <row r="7646" spans="1:10">
      <c r="A7646" s="2" t="str">
        <f>'[1]2025年已发货'!A:A</f>
        <v>湖北商贸</v>
      </c>
      <c r="B7646" s="2" t="str">
        <f>'[1]2025年已发货'!B:B</f>
        <v>高线</v>
      </c>
      <c r="C7646" s="2" t="str">
        <f>'[1]2025年已发货'!C:C</f>
        <v>HPB300 8mm</v>
      </c>
      <c r="D7646" s="2" t="str">
        <f>'[1]2025年已发货'!D:D</f>
        <v>吨</v>
      </c>
      <c r="E7646" s="2">
        <f>'[1]2025年已发货'!E:E</f>
        <v>35</v>
      </c>
      <c r="F7646" s="4">
        <f>'[1]2025年已发货'!F:F</f>
        <v>45925</v>
      </c>
      <c r="G7646" s="2" t="str">
        <f>'[1]2025年已发货'!G:G</f>
        <v>（中铁十局-资乐高速4标）四川省眉山市仁寿县彰加镇促进村中铁十局资乐高速1#钢筋场</v>
      </c>
      <c r="H7646" s="2" t="str">
        <f>'[1]2025年已发货'!H:H</f>
        <v>杨飞</v>
      </c>
      <c r="I7646" s="2">
        <f>'[1]2025年已发货'!I:I</f>
        <v>15667998777</v>
      </c>
      <c r="J7646" s="2" vm="1" t="e">
        <f>_xlfn._xlws.FILTER(辅助信息!D:D,辅助信息!G:G=G7646)</f>
        <v>#VALUE!</v>
      </c>
    </row>
    <row r="7647" spans="1:10">
      <c r="A7647" s="2" t="str">
        <f>'[1]2025年已发货'!A:A</f>
        <v>湖北商贸</v>
      </c>
      <c r="B7647" s="2" t="str">
        <f>'[1]2025年已发货'!B:B</f>
        <v>高线</v>
      </c>
      <c r="C7647" s="2" t="str">
        <f>'[1]2025年已发货'!C:C</f>
        <v>HPB300 10mm</v>
      </c>
      <c r="D7647" s="2" t="str">
        <f>'[1]2025年已发货'!D:D</f>
        <v>吨</v>
      </c>
      <c r="E7647" s="2">
        <f>'[1]2025年已发货'!E:E</f>
        <v>35</v>
      </c>
      <c r="F7647" s="4">
        <f>'[1]2025年已发货'!F:F</f>
        <v>45925</v>
      </c>
      <c r="G7647" s="2" t="str">
        <f>'[1]2025年已发货'!G:G</f>
        <v>（中铁十局-资乐高速4标）四川省眉山市仁寿县彰加镇促进村中铁十局资乐高速1#钢筋场</v>
      </c>
      <c r="H7647" s="2" t="str">
        <f>'[1]2025年已发货'!H:H</f>
        <v>杨飞</v>
      </c>
      <c r="I7647" s="2">
        <f>'[1]2025年已发货'!I:I</f>
        <v>15667998777</v>
      </c>
      <c r="J7647" s="2" vm="1" t="e">
        <f>_xlfn._xlws.FILTER(辅助信息!D:D,辅助信息!G:G=G7647)</f>
        <v>#VALUE!</v>
      </c>
    </row>
    <row r="7648" spans="1:10">
      <c r="A7648" s="2" t="str">
        <f>'[1]2025年已发货'!A:A</f>
        <v>湖北商贸</v>
      </c>
      <c r="B7648" s="2" t="str">
        <f>'[1]2025年已发货'!B:B</f>
        <v>螺纹钢</v>
      </c>
      <c r="C7648" s="2" t="str">
        <f>'[1]2025年已发货'!C:C</f>
        <v>HRB500E 25mm*12米</v>
      </c>
      <c r="D7648" s="2" t="str">
        <f>'[1]2025年已发货'!D:D</f>
        <v>吨</v>
      </c>
      <c r="E7648" s="2">
        <f>'[1]2025年已发货'!E:E</f>
        <v>35</v>
      </c>
      <c r="F7648" s="4">
        <f>'[1]2025年已发货'!F:F</f>
        <v>45925</v>
      </c>
      <c r="G7648" s="2" t="str">
        <f>'[1]2025年已发货'!G:G</f>
        <v>（中铁十局-资乐高速4标）四川省眉山市仁寿县彰加镇促进村中铁十局资乐高速1#钢筋场</v>
      </c>
      <c r="H7648" s="2" t="str">
        <f>'[1]2025年已发货'!H:H</f>
        <v>杨飞</v>
      </c>
      <c r="I7648" s="2">
        <f>'[1]2025年已发货'!I:I</f>
        <v>15667998777</v>
      </c>
      <c r="J7648" s="2" vm="1" t="e">
        <f>_xlfn._xlws.FILTER(辅助信息!D:D,辅助信息!G:G=G7648)</f>
        <v>#VALUE!</v>
      </c>
    </row>
    <row r="7649" spans="1:10">
      <c r="A7649" s="2" t="str">
        <f>'[1]2025年已发货'!A:A</f>
        <v>润耀</v>
      </c>
      <c r="B7649" s="2" t="str">
        <f>'[1]2025年已发货'!B:B</f>
        <v>螺纹钢</v>
      </c>
      <c r="C7649" s="2" t="str">
        <f>'[1]2025年已发货'!C:C</f>
        <v>HRB500E Φ28</v>
      </c>
      <c r="D7649" s="2" t="str">
        <f>'[1]2025年已发货'!D:D</f>
        <v>吨</v>
      </c>
      <c r="E7649" s="2">
        <f>'[1]2025年已发货'!E:E</f>
        <v>15</v>
      </c>
      <c r="F7649" s="4">
        <f>'[1]2025年已发货'!F:F</f>
        <v>45926</v>
      </c>
      <c r="G7649" s="2" t="str">
        <f>'[1]2025年已发货'!G:G</f>
        <v>(五冶建设扩建艺体中学二期工程)四川省成都市双流区光荣路成都艺体中学南200米</v>
      </c>
      <c r="H7649" s="2" t="str">
        <f>'[1]2025年已发货'!H:H</f>
        <v>谢序强</v>
      </c>
      <c r="I7649" s="2">
        <f>'[1]2025年已发货'!I:I</f>
        <v>13458588232</v>
      </c>
      <c r="J7649" s="2" t="str">
        <f>_xlfn._xlws.FILTER(辅助信息!D:D,辅助信息!G:G=G7649)</f>
        <v>五冶建设扩建艺体中学二期工程</v>
      </c>
    </row>
    <row r="7650" spans="1:10">
      <c r="A7650" s="2" t="str">
        <f>'[1]2025年已发货'!A:A</f>
        <v>润耀</v>
      </c>
      <c r="B7650" s="2" t="str">
        <f>'[1]2025年已发货'!B:B</f>
        <v>螺纹钢</v>
      </c>
      <c r="C7650" s="2" t="str">
        <f>'[1]2025年已发货'!C:C</f>
        <v>HRB500E Φ32</v>
      </c>
      <c r="D7650" s="2" t="str">
        <f>'[1]2025年已发货'!D:D</f>
        <v>吨</v>
      </c>
      <c r="E7650" s="2">
        <f>'[1]2025年已发货'!E:E</f>
        <v>20</v>
      </c>
      <c r="F7650" s="4">
        <f>'[1]2025年已发货'!F:F</f>
        <v>45926</v>
      </c>
      <c r="G7650" s="2" t="str">
        <f>'[1]2025年已发货'!G:G</f>
        <v>(五冶建设扩建艺体中学二期工程)四川省成都市双流区光荣路成都艺体中学南200米</v>
      </c>
      <c r="H7650" s="2" t="str">
        <f>'[1]2025年已发货'!H:H</f>
        <v>谢序强</v>
      </c>
      <c r="I7650" s="2">
        <f>'[1]2025年已发货'!I:I</f>
        <v>13458588232</v>
      </c>
      <c r="J7650" s="2" t="str">
        <f>_xlfn._xlws.FILTER(辅助信息!D:D,辅助信息!G:G=G7650)</f>
        <v>五冶建设扩建艺体中学二期工程</v>
      </c>
    </row>
    <row r="7651" spans="1:10">
      <c r="A7651" s="2" t="str">
        <f>'[1]2025年已发货'!A:A</f>
        <v>德胜恒嘉</v>
      </c>
      <c r="B7651" s="2" t="str">
        <f>'[1]2025年已发货'!B:B</f>
        <v>螺纹钢</v>
      </c>
      <c r="C7651" s="2" t="str">
        <f>'[1]2025年已发货'!C:C</f>
        <v>HRB500E Φ25 9m</v>
      </c>
      <c r="D7651" s="2" t="str">
        <f>'[1]2025年已发货'!D:D</f>
        <v>吨</v>
      </c>
      <c r="E7651" s="2">
        <f>'[1]2025年已发货'!E:E</f>
        <v>70</v>
      </c>
      <c r="F7651" s="4">
        <f>'[1]2025年已发货'!F:F</f>
        <v>45926</v>
      </c>
      <c r="G7651" s="2" t="str">
        <f>'[1]2025年已发货'!G:G</f>
        <v>（中铁北京局-资乐高速6标）四川省乐山市市中区土主镇资乐高速TJ6标项目试验室</v>
      </c>
      <c r="H7651" s="2" t="str">
        <f>'[1]2025年已发货'!H:H</f>
        <v>刘岩</v>
      </c>
      <c r="I7651" s="2">
        <f>'[1]2025年已发货'!I:I</f>
        <v>18543566469</v>
      </c>
      <c r="J7651" s="2" vm="1" t="e">
        <f>_xlfn._xlws.FILTER(辅助信息!D:D,辅助信息!G:G=G7651)</f>
        <v>#VALUE!</v>
      </c>
    </row>
    <row r="7652" spans="1:10">
      <c r="A7652" s="2" t="str">
        <f>'[1]2025年已发货'!A:A</f>
        <v>德胜恒嘉</v>
      </c>
      <c r="B7652" s="2" t="str">
        <f>'[1]2025年已发货'!B:B</f>
        <v>螺纹钢</v>
      </c>
      <c r="C7652" s="2" t="str">
        <f>'[1]2025年已发货'!C:C</f>
        <v>HRB400E Φ28 9m</v>
      </c>
      <c r="D7652" s="2" t="str">
        <f>'[1]2025年已发货'!D:D</f>
        <v>吨</v>
      </c>
      <c r="E7652" s="2">
        <f>'[1]2025年已发货'!E:E</f>
        <v>35</v>
      </c>
      <c r="F7652" s="4">
        <f>'[1]2025年已发货'!F:F</f>
        <v>45926</v>
      </c>
      <c r="G7652" s="2" t="str">
        <f>'[1]2025年已发货'!G:G</f>
        <v>（中铁北京局-资乐高速6标）四川省乐山市市中区土主镇资乐高速TJ6标项目试验室</v>
      </c>
      <c r="H7652" s="2" t="str">
        <f>'[1]2025年已发货'!H:H</f>
        <v>刘岩</v>
      </c>
      <c r="I7652" s="2">
        <f>'[1]2025年已发货'!I:I</f>
        <v>18543566469</v>
      </c>
      <c r="J7652" s="2" vm="1" t="e">
        <f>_xlfn._xlws.FILTER(辅助信息!D:D,辅助信息!G:G=G7652)</f>
        <v>#VALUE!</v>
      </c>
    </row>
    <row r="7653" spans="1:10">
      <c r="A7653" s="2" t="str">
        <f>'[1]2025年已发货'!A:A</f>
        <v>德胜恒嘉</v>
      </c>
      <c r="B7653" s="2" t="str">
        <f>'[1]2025年已发货'!B:B</f>
        <v>螺纹钢</v>
      </c>
      <c r="C7653" s="2" t="str">
        <f>'[1]2025年已发货'!C:C</f>
        <v>HRB400E Φ12×9米</v>
      </c>
      <c r="D7653" s="2" t="str">
        <f>'[1]2025年已发货'!D:D</f>
        <v>吨</v>
      </c>
      <c r="E7653" s="2">
        <f>'[1]2025年已发货'!E:E</f>
        <v>25</v>
      </c>
      <c r="F7653" s="4">
        <f>'[1]2025年已发货'!F:F</f>
        <v>45926</v>
      </c>
      <c r="G7653" s="2" t="str">
        <f>'[1]2025年已发货'!G:G</f>
        <v>（自永1标八局二分公司二分部）自贡市沿滩区川南中小企业创业园(金川路东50米)</v>
      </c>
      <c r="H7653" s="2" t="str">
        <f>'[1]2025年已发货'!H:H</f>
        <v>余伯宣</v>
      </c>
      <c r="I7653" s="2">
        <f>'[1]2025年已发货'!I:I</f>
        <v>13778530969</v>
      </c>
      <c r="J7653" s="2" vm="1" t="e">
        <f>_xlfn._xlws.FILTER(辅助信息!D:D,辅助信息!G:G=G7653)</f>
        <v>#VALUE!</v>
      </c>
    </row>
    <row r="7654" spans="1:10">
      <c r="A7654" s="2" t="str">
        <f>'[1]2025年已发货'!A:A</f>
        <v>德胜恒嘉</v>
      </c>
      <c r="B7654" s="2" t="str">
        <f>'[1]2025年已发货'!B:B</f>
        <v>螺纹钢</v>
      </c>
      <c r="C7654" s="2" t="str">
        <f>'[1]2025年已发货'!C:C</f>
        <v>HRB400E Φ16×9米</v>
      </c>
      <c r="D7654" s="2" t="str">
        <f>'[1]2025年已发货'!D:D</f>
        <v>吨</v>
      </c>
      <c r="E7654" s="2">
        <f>'[1]2025年已发货'!E:E</f>
        <v>10</v>
      </c>
      <c r="F7654" s="4">
        <f>'[1]2025年已发货'!F:F</f>
        <v>45926</v>
      </c>
      <c r="G7654" s="2" t="str">
        <f>'[1]2025年已发货'!G:G</f>
        <v>（自永1标八局二分公司二分部）自贡市沿滩区川南中小企业创业园(金川路东50米)</v>
      </c>
      <c r="H7654" s="2" t="str">
        <f>'[1]2025年已发货'!H:H</f>
        <v>余伯宣</v>
      </c>
      <c r="I7654" s="2">
        <f>'[1]2025年已发货'!I:I</f>
        <v>13778530969</v>
      </c>
      <c r="J7654" s="2" vm="1" t="e">
        <f>_xlfn._xlws.FILTER(辅助信息!D:D,辅助信息!G:G=G7654)</f>
        <v>#VALUE!</v>
      </c>
    </row>
    <row r="7655" spans="1:10">
      <c r="A7655" s="2" t="str">
        <f>'[1]2025年已发货'!A:A</f>
        <v>德胜恒嘉</v>
      </c>
      <c r="B7655" s="2" t="str">
        <f>'[1]2025年已发货'!B:B</f>
        <v>螺纹钢</v>
      </c>
      <c r="C7655" s="2" t="str">
        <f>'[1]2025年已发货'!C:C</f>
        <v>HRB500E Φ25×12米</v>
      </c>
      <c r="D7655" s="2" t="str">
        <f>'[1]2025年已发货'!D:D</f>
        <v>吨</v>
      </c>
      <c r="E7655" s="2">
        <f>'[1]2025年已发货'!E:E</f>
        <v>20</v>
      </c>
      <c r="F7655" s="4">
        <f>'[1]2025年已发货'!F:F</f>
        <v>45926</v>
      </c>
      <c r="G7655" s="2" t="str">
        <f>'[1]2025年已发货'!G:G</f>
        <v>（自永2标九局西南分公司钢筋棚）四川省自贡市骑龙镇大湾村</v>
      </c>
      <c r="H7655" s="2" t="str">
        <f>'[1]2025年已发货'!H:H</f>
        <v>高彦彬</v>
      </c>
      <c r="I7655" s="2">
        <f>'[1]2025年已发货'!I:I</f>
        <v>13835906370</v>
      </c>
      <c r="J7655" s="2" vm="1" t="e">
        <f>_xlfn._xlws.FILTER(辅助信息!D:D,辅助信息!G:G=G7655)</f>
        <v>#VALUE!</v>
      </c>
    </row>
    <row r="7656" spans="1:10">
      <c r="A7656" s="2" t="str">
        <f>'[1]2025年已发货'!A:A</f>
        <v>德胜恒嘉</v>
      </c>
      <c r="B7656" s="2" t="str">
        <f>'[1]2025年已发货'!B:B</f>
        <v>螺纹钢</v>
      </c>
      <c r="C7656" s="2" t="str">
        <f>'[1]2025年已发货'!C:C</f>
        <v>HRB500E Φ25×9米</v>
      </c>
      <c r="D7656" s="2" t="str">
        <f>'[1]2025年已发货'!D:D</f>
        <v>吨</v>
      </c>
      <c r="E7656" s="2">
        <f>'[1]2025年已发货'!E:E</f>
        <v>15</v>
      </c>
      <c r="F7656" s="4">
        <f>'[1]2025年已发货'!F:F</f>
        <v>45926</v>
      </c>
      <c r="G7656" s="2" t="str">
        <f>'[1]2025年已发货'!G:G</f>
        <v>（自永2标九局西南分公司钢筋棚）四川省自贡市骑龙镇大湾村</v>
      </c>
      <c r="H7656" s="2" t="str">
        <f>'[1]2025年已发货'!H:H</f>
        <v>高彦彬</v>
      </c>
      <c r="I7656" s="2">
        <f>'[1]2025年已发货'!I:I</f>
        <v>13835906370</v>
      </c>
      <c r="J7656" s="2" vm="1" t="e">
        <f>_xlfn._xlws.FILTER(辅助信息!D:D,辅助信息!G:G=G7656)</f>
        <v>#VALUE!</v>
      </c>
    </row>
    <row r="7657" spans="1:10">
      <c r="A7657" s="2" t="str">
        <f>'[1]2025年已发货'!A:A</f>
        <v>德胜恒嘉</v>
      </c>
      <c r="B7657" s="2" t="str">
        <f>'[1]2025年已发货'!B:B</f>
        <v>螺纹钢</v>
      </c>
      <c r="C7657" s="2" t="str">
        <f>'[1]2025年已发货'!C:C</f>
        <v>HRB400E Φ28×12米</v>
      </c>
      <c r="D7657" s="2" t="str">
        <f>'[1]2025年已发货'!D:D</f>
        <v>吨</v>
      </c>
      <c r="E7657" s="2">
        <f>'[1]2025年已发货'!E:E</f>
        <v>70</v>
      </c>
      <c r="F7657" s="4">
        <f>'[1]2025年已发货'!F:F</f>
        <v>45926</v>
      </c>
      <c r="G7657" s="2" t="str">
        <f>'[1]2025年已发货'!G:G</f>
        <v>（自永2标九局西南分公司钢筋棚）四川省自贡市骑龙镇大湾村</v>
      </c>
      <c r="H7657" s="2" t="str">
        <f>'[1]2025年已发货'!H:H</f>
        <v>高彦彬</v>
      </c>
      <c r="I7657" s="2">
        <f>'[1]2025年已发货'!I:I</f>
        <v>13835906370</v>
      </c>
      <c r="J7657" s="2" vm="1" t="e">
        <f>_xlfn._xlws.FILTER(辅助信息!D:D,辅助信息!G:G=G7657)</f>
        <v>#VALUE!</v>
      </c>
    </row>
    <row r="7658" spans="1:10">
      <c r="A7658" s="2" t="str">
        <f>'[1]2025年已发货'!A:A</f>
        <v>德胜恒嘉</v>
      </c>
      <c r="B7658" s="2" t="str">
        <f>'[1]2025年已发货'!B:B</f>
        <v>螺纹钢</v>
      </c>
      <c r="C7658" s="2" t="str">
        <f>'[1]2025年已发货'!C:C</f>
        <v>HRB400E Φ25×12米</v>
      </c>
      <c r="D7658" s="2" t="str">
        <f>'[1]2025年已发货'!D:D</f>
        <v>吨</v>
      </c>
      <c r="E7658" s="2">
        <f>'[1]2025年已发货'!E:E</f>
        <v>35</v>
      </c>
      <c r="F7658" s="4">
        <f>'[1]2025年已发货'!F:F</f>
        <v>45926</v>
      </c>
      <c r="G7658" s="2" t="str">
        <f>'[1]2025年已发货'!G:G</f>
        <v>（自永2标九局西南分公司钢筋棚）四川省自贡市骑龙镇大湾村</v>
      </c>
      <c r="H7658" s="2" t="str">
        <f>'[1]2025年已发货'!H:H</f>
        <v>高彦彬</v>
      </c>
      <c r="I7658" s="2">
        <f>'[1]2025年已发货'!I:I</f>
        <v>13835906370</v>
      </c>
      <c r="J7658" s="2" vm="1" t="e">
        <f>_xlfn._xlws.FILTER(辅助信息!D:D,辅助信息!G:G=G7658)</f>
        <v>#VALUE!</v>
      </c>
    </row>
    <row r="7659" spans="1:10">
      <c r="A7659" s="2" t="str">
        <f>'[1]2025年已发货'!A:A</f>
        <v>德胜</v>
      </c>
      <c r="B7659" s="2" t="str">
        <f>'[1]2025年已发货'!B:B</f>
        <v>螺纹钢</v>
      </c>
      <c r="C7659" s="2" t="str">
        <f>'[1]2025年已发货'!C:C</f>
        <v>HRB400EΦ25*9</v>
      </c>
      <c r="D7659" s="2" t="str">
        <f>'[1]2025年已发货'!D:D</f>
        <v>吨</v>
      </c>
      <c r="E7659" s="2">
        <f>'[1]2025年已发货'!E:E</f>
        <v>35</v>
      </c>
      <c r="F7659" s="4">
        <f>'[1]2025年已发货'!F:F</f>
        <v>45926</v>
      </c>
      <c r="G7659" s="2" t="str">
        <f>'[1]2025年已发货'!G:G</f>
        <v>（中铁广州局-成渝扩容2标）四川省内江市资中县双龙镇朱家房子成渝扩容ZCB3-2标1#钢筋厂</v>
      </c>
      <c r="H7659" s="2" t="str">
        <f>'[1]2025年已发货'!H:H</f>
        <v>石雄</v>
      </c>
      <c r="I7659" s="2">
        <f>'[1]2025年已发货'!I:I</f>
        <v>17603045490</v>
      </c>
      <c r="J7659" s="2" vm="1" t="e">
        <f>_xlfn._xlws.FILTER(辅助信息!D:D,辅助信息!G:G=G7659)</f>
        <v>#VALUE!</v>
      </c>
    </row>
    <row r="7660" spans="1:10">
      <c r="A7660" s="2" t="str">
        <f>'[1]2025年已发货'!A:A</f>
        <v>德胜</v>
      </c>
      <c r="B7660" s="2" t="str">
        <f>'[1]2025年已发货'!B:B</f>
        <v>螺纹钢</v>
      </c>
      <c r="C7660" s="2" t="str">
        <f>'[1]2025年已发货'!C:C</f>
        <v>HRB400EΦ25*12</v>
      </c>
      <c r="D7660" s="2" t="str">
        <f>'[1]2025年已发货'!D:D</f>
        <v>吨</v>
      </c>
      <c r="E7660" s="2">
        <f>'[1]2025年已发货'!E:E</f>
        <v>35</v>
      </c>
      <c r="F7660" s="4">
        <f>'[1]2025年已发货'!F:F</f>
        <v>45926</v>
      </c>
      <c r="G7660" s="2" t="str">
        <f>'[1]2025年已发货'!G:G</f>
        <v>（中铁广州局-成渝扩容2标）四川省内江市资中县双龙镇朱家房子成渝扩容ZCB3-2标1#钢筋厂</v>
      </c>
      <c r="H7660" s="2" t="str">
        <f>'[1]2025年已发货'!H:H</f>
        <v>石雄</v>
      </c>
      <c r="I7660" s="2">
        <f>'[1]2025年已发货'!I:I</f>
        <v>17603045490</v>
      </c>
      <c r="J7660" s="2" vm="1" t="e">
        <f>_xlfn._xlws.FILTER(辅助信息!D:D,辅助信息!G:G=G7660)</f>
        <v>#VALUE!</v>
      </c>
    </row>
    <row r="7661" spans="1:10">
      <c r="A7661" s="2" t="str">
        <f>'[1]2025年已发货'!A:A</f>
        <v>德胜</v>
      </c>
      <c r="B7661" s="2" t="str">
        <f>'[1]2025年已发货'!B:B</f>
        <v>螺纹钢</v>
      </c>
      <c r="C7661" s="2" t="str">
        <f>'[1]2025年已发货'!C:C</f>
        <v>HRB400E Φ25*9m</v>
      </c>
      <c r="D7661" s="2" t="str">
        <f>'[1]2025年已发货'!D:D</f>
        <v>吨</v>
      </c>
      <c r="E7661" s="2">
        <f>'[1]2025年已发货'!E:E</f>
        <v>105</v>
      </c>
      <c r="F7661" s="4">
        <f>'[1]2025年已发货'!F:F</f>
        <v>45926</v>
      </c>
      <c r="G7661" s="2" t="str">
        <f>'[1]2025年已发货'!G:G</f>
        <v>（中铁广州局-成渝扩容2标）成渝扩容项目ZCB3-2标2#钢筋厂【雁江区联盟桥东北50米(资资路) 】</v>
      </c>
      <c r="H7661" s="2" t="str">
        <f>'[1]2025年已发货'!H:H</f>
        <v>刘沛琦</v>
      </c>
      <c r="I7661" s="2">
        <f>'[1]2025年已发货'!I:I</f>
        <v>18011784798</v>
      </c>
      <c r="J7661" s="2" vm="1" t="e">
        <f>_xlfn._xlws.FILTER(辅助信息!D:D,辅助信息!G:G=G7661)</f>
        <v>#VALUE!</v>
      </c>
    </row>
    <row r="7662" spans="1:10">
      <c r="A7662" s="2" t="str">
        <f>'[1]2025年已发货'!A:A</f>
        <v>德胜</v>
      </c>
      <c r="B7662" s="2" t="str">
        <f>'[1]2025年已发货'!B:B</f>
        <v>螺纹钢</v>
      </c>
      <c r="C7662" s="2" t="str">
        <f>'[1]2025年已发货'!C:C</f>
        <v>HRB400E Φ28*9m</v>
      </c>
      <c r="D7662" s="2" t="str">
        <f>'[1]2025年已发货'!D:D</f>
        <v>吨</v>
      </c>
      <c r="E7662" s="2">
        <f>'[1]2025年已发货'!E:E</f>
        <v>105</v>
      </c>
      <c r="F7662" s="4">
        <f>'[1]2025年已发货'!F:F</f>
        <v>45926</v>
      </c>
      <c r="G7662" s="2" t="str">
        <f>'[1]2025年已发货'!G:G</f>
        <v>（中铁广州局-成渝扩容2标）成渝扩容项目ZCB3-2标2#钢筋厂【雁江区联盟桥东北50米(资资路) 】</v>
      </c>
      <c r="H7662" s="2" t="str">
        <f>'[1]2025年已发货'!H:H</f>
        <v>刘沛琦</v>
      </c>
      <c r="I7662" s="2">
        <f>'[1]2025年已发货'!I:I</f>
        <v>18011784798</v>
      </c>
      <c r="J7662" s="2" vm="1" t="e">
        <f>_xlfn._xlws.FILTER(辅助信息!D:D,辅助信息!G:G=G7662)</f>
        <v>#VALUE!</v>
      </c>
    </row>
    <row r="7663" spans="1:10">
      <c r="A7663" s="2" t="str">
        <f>'[1]2025年已发货'!A:A</f>
        <v>德胜</v>
      </c>
      <c r="B7663" s="2" t="str">
        <f>'[1]2025年已发货'!B:B</f>
        <v>螺纹钢</v>
      </c>
      <c r="C7663" s="2" t="str">
        <f>'[1]2025年已发货'!C:C</f>
        <v>HRB400E Φ28*12m</v>
      </c>
      <c r="D7663" s="2" t="str">
        <f>'[1]2025年已发货'!D:D</f>
        <v>吨</v>
      </c>
      <c r="E7663" s="2">
        <f>'[1]2025年已发货'!E:E</f>
        <v>35</v>
      </c>
      <c r="F7663" s="4">
        <f>'[1]2025年已发货'!F:F</f>
        <v>45926</v>
      </c>
      <c r="G7663" s="2" t="str">
        <f>'[1]2025年已发货'!G:G</f>
        <v>（中铁广州局-成渝扩容2标）成渝扩容项目ZCB3-2标2#钢筋厂【雁江区联盟桥东北50米(资资路) 】</v>
      </c>
      <c r="H7663" s="2" t="str">
        <f>'[1]2025年已发货'!H:H</f>
        <v>刘沛琦</v>
      </c>
      <c r="I7663" s="2">
        <f>'[1]2025年已发货'!I:I</f>
        <v>18011784798</v>
      </c>
      <c r="J7663" s="2" vm="1" t="e">
        <f>_xlfn._xlws.FILTER(辅助信息!D:D,辅助信息!G:G=G7663)</f>
        <v>#VALUE!</v>
      </c>
    </row>
    <row r="7664" spans="1:10">
      <c r="A7664" s="2" t="str">
        <f>'[1]2025年已发货'!A:A</f>
        <v>德胜</v>
      </c>
      <c r="B7664" s="2" t="str">
        <f>'[1]2025年已发货'!B:B</f>
        <v>螺纹钢</v>
      </c>
      <c r="C7664" s="2" t="str">
        <f>'[1]2025年已发货'!C:C</f>
        <v>HRB400E Φ20*9m</v>
      </c>
      <c r="D7664" s="2" t="str">
        <f>'[1]2025年已发货'!D:D</f>
        <v>吨</v>
      </c>
      <c r="E7664" s="2">
        <f>'[1]2025年已发货'!E:E</f>
        <v>35</v>
      </c>
      <c r="F7664" s="4">
        <f>'[1]2025年已发货'!F:F</f>
        <v>45926</v>
      </c>
      <c r="G7664" s="2" t="str">
        <f>'[1]2025年已发货'!G:G</f>
        <v>（中铁广州局-成渝扩容2标）成渝扩容ZCB3-2标K88+109临时钢筋厂(刘家湾大桥桥头)</v>
      </c>
      <c r="H7664" s="2" t="str">
        <f>'[1]2025年已发货'!H:H</f>
        <v>刘沛琦</v>
      </c>
      <c r="I7664" s="2">
        <f>'[1]2025年已发货'!I:I</f>
        <v>18011784798</v>
      </c>
      <c r="J7664" s="2" vm="1" t="e">
        <f>_xlfn._xlws.FILTER(辅助信息!D:D,辅助信息!G:G=G7664)</f>
        <v>#VALUE!</v>
      </c>
    </row>
    <row r="7665" spans="1:10">
      <c r="A7665" s="2" t="str">
        <f>'[1]2025年已发货'!A:A</f>
        <v>德胜</v>
      </c>
      <c r="B7665" s="2" t="str">
        <f>'[1]2025年已发货'!B:B</f>
        <v>螺纹钢</v>
      </c>
      <c r="C7665" s="2" t="str">
        <f>'[1]2025年已发货'!C:C</f>
        <v>HRB400E Φ20*12m</v>
      </c>
      <c r="D7665" s="2" t="str">
        <f>'[1]2025年已发货'!D:D</f>
        <v>吨</v>
      </c>
      <c r="E7665" s="2">
        <f>'[1]2025年已发货'!E:E</f>
        <v>35</v>
      </c>
      <c r="F7665" s="4">
        <f>'[1]2025年已发货'!F:F</f>
        <v>45926</v>
      </c>
      <c r="G7665" s="2" t="str">
        <f>'[1]2025年已发货'!G:G</f>
        <v>（中铁广州局-成渝扩容2标）成渝扩容ZCB3-2标K88+109临时钢筋厂(刘家湾大桥桥头)</v>
      </c>
      <c r="H7665" s="2" t="str">
        <f>'[1]2025年已发货'!H:H</f>
        <v>刘沛琦</v>
      </c>
      <c r="I7665" s="2">
        <f>'[1]2025年已发货'!I:I</f>
        <v>18011784798</v>
      </c>
      <c r="J7665" s="2" vm="1" t="e">
        <f>_xlfn._xlws.FILTER(辅助信息!D:D,辅助信息!G:G=G7665)</f>
        <v>#VALUE!</v>
      </c>
    </row>
    <row r="7666" spans="1:10">
      <c r="A7666" s="2" t="str">
        <f>'[1]2025年已发货'!A:A</f>
        <v>德胜</v>
      </c>
      <c r="B7666" s="2" t="str">
        <f>'[1]2025年已发货'!B:B</f>
        <v>螺纹钢</v>
      </c>
      <c r="C7666" s="2" t="str">
        <f>'[1]2025年已发货'!C:C</f>
        <v>HRB400E Φ32*12m</v>
      </c>
      <c r="D7666" s="2" t="str">
        <f>'[1]2025年已发货'!D:D</f>
        <v>吨</v>
      </c>
      <c r="E7666" s="2">
        <f>'[1]2025年已发货'!E:E</f>
        <v>70</v>
      </c>
      <c r="F7666" s="4">
        <f>'[1]2025年已发货'!F:F</f>
        <v>45926</v>
      </c>
      <c r="G7666" s="2" t="str">
        <f>'[1]2025年已发货'!G:G</f>
        <v>（中铁广州局-成渝扩容2标）成渝扩容ZCB3-2标K88+109临时钢筋厂(刘家湾大桥桥头)</v>
      </c>
      <c r="H7666" s="2" t="str">
        <f>'[1]2025年已发货'!H:H</f>
        <v>刘沛琦</v>
      </c>
      <c r="I7666" s="2">
        <f>'[1]2025年已发货'!I:I</f>
        <v>18011784798</v>
      </c>
      <c r="J7666" s="2" vm="1" t="e">
        <f>_xlfn._xlws.FILTER(辅助信息!D:D,辅助信息!G:G=G7666)</f>
        <v>#VALUE!</v>
      </c>
    </row>
    <row r="7667" spans="1:10">
      <c r="A7667" s="2" t="str">
        <f>'[1]2025年已发货'!A:A</f>
        <v>德胜</v>
      </c>
      <c r="B7667" s="2" t="str">
        <f>'[1]2025年已发货'!B:B</f>
        <v>螺纹钢</v>
      </c>
      <c r="C7667" s="2" t="str">
        <f>'[1]2025年已发货'!C:C</f>
        <v>HRB400E Φ28 9m</v>
      </c>
      <c r="D7667" s="2" t="str">
        <f>'[1]2025年已发货'!D:D</f>
        <v>吨</v>
      </c>
      <c r="E7667" s="2">
        <f>'[1]2025年已发货'!E:E</f>
        <v>70</v>
      </c>
      <c r="F7667" s="4">
        <f>'[1]2025年已发货'!F:F</f>
        <v>45926</v>
      </c>
      <c r="G7667" s="2" t="str">
        <f>'[1]2025年已发货'!G:G</f>
        <v>（中铁五局-成渝扩容3标）四川省资阳市雁江区伍隍镇铺子村雁江区X138</v>
      </c>
      <c r="H7667" s="2" t="str">
        <f>'[1]2025年已发货'!H:H</f>
        <v>王健</v>
      </c>
      <c r="I7667" s="2">
        <f>'[1]2025年已发货'!I:I</f>
        <v>17726168395</v>
      </c>
      <c r="J7667" s="2" vm="1" t="e">
        <f>_xlfn._xlws.FILTER(辅助信息!D:D,辅助信息!G:G=G7667)</f>
        <v>#VALUE!</v>
      </c>
    </row>
    <row r="7668" spans="1:10">
      <c r="A7668" s="2" t="str">
        <f>'[1]2025年已发货'!A:A</f>
        <v>德胜</v>
      </c>
      <c r="B7668" s="2" t="str">
        <f>'[1]2025年已发货'!B:B</f>
        <v>螺纹钢</v>
      </c>
      <c r="C7668" s="2" t="str">
        <f>'[1]2025年已发货'!C:C</f>
        <v>HRB400E Φ25 12m</v>
      </c>
      <c r="D7668" s="2" t="str">
        <f>'[1]2025年已发货'!D:D</f>
        <v>吨</v>
      </c>
      <c r="E7668" s="2">
        <f>'[1]2025年已发货'!E:E</f>
        <v>35</v>
      </c>
      <c r="F7668" s="4">
        <f>'[1]2025年已发货'!F:F</f>
        <v>45926</v>
      </c>
      <c r="G7668" s="2" t="str">
        <f>'[1]2025年已发货'!G:G</f>
        <v>（中铁五局-成渝扩容3标）四川省资阳市雁江区伍隍镇铺子村雁江区X138</v>
      </c>
      <c r="H7668" s="2" t="str">
        <f>'[1]2025年已发货'!H:H</f>
        <v>王健</v>
      </c>
      <c r="I7668" s="2">
        <f>'[1]2025年已发货'!I:I</f>
        <v>17726168395</v>
      </c>
      <c r="J7668" s="2" vm="1" t="e">
        <f>_xlfn._xlws.FILTER(辅助信息!D:D,辅助信息!G:G=G7668)</f>
        <v>#VALUE!</v>
      </c>
    </row>
    <row r="7669" spans="1:10">
      <c r="A7669" s="2" t="str">
        <f>'[1]2025年已发货'!A:A</f>
        <v>德胜</v>
      </c>
      <c r="B7669" s="2" t="str">
        <f>'[1]2025年已发货'!B:B</f>
        <v>螺纹钢</v>
      </c>
      <c r="C7669" s="2" t="str">
        <f>'[1]2025年已发货'!C:C</f>
        <v>HRB400E Φ28 12m</v>
      </c>
      <c r="D7669" s="2" t="str">
        <f>'[1]2025年已发货'!D:D</f>
        <v>吨</v>
      </c>
      <c r="E7669" s="2">
        <f>'[1]2025年已发货'!E:E</f>
        <v>35</v>
      </c>
      <c r="F7669" s="4">
        <f>'[1]2025年已发货'!F:F</f>
        <v>45926</v>
      </c>
      <c r="G7669" s="2" t="str">
        <f>'[1]2025年已发货'!G:G</f>
        <v>（中铁五局-成渝扩容3标）四川省资阳市雁江区伍隍镇铺子村雁江区X138</v>
      </c>
      <c r="H7669" s="2" t="str">
        <f>'[1]2025年已发货'!H:H</f>
        <v>王健</v>
      </c>
      <c r="I7669" s="2">
        <f>'[1]2025年已发货'!I:I</f>
        <v>17726168395</v>
      </c>
      <c r="J7669" s="2" vm="1" t="e">
        <f>_xlfn._xlws.FILTER(辅助信息!D:D,辅助信息!G:G=G7669)</f>
        <v>#VALUE!</v>
      </c>
    </row>
    <row r="7670" spans="1:10">
      <c r="A7670" s="2" t="str">
        <f>'[1]2025年已发货'!A:A</f>
        <v>德胜</v>
      </c>
      <c r="B7670" s="2" t="str">
        <f>'[1]2025年已发货'!B:B</f>
        <v>螺纹钢</v>
      </c>
      <c r="C7670" s="2" t="str">
        <f>'[1]2025年已发货'!C:C</f>
        <v>HRB500EΦ28*9m</v>
      </c>
      <c r="D7670" s="2" t="str">
        <f>'[1]2025年已发货'!D:D</f>
        <v>吨</v>
      </c>
      <c r="E7670" s="2">
        <f>'[1]2025年已发货'!E:E</f>
        <v>35</v>
      </c>
      <c r="F7670" s="4">
        <f>'[1]2025年已发货'!F:F</f>
        <v>45926</v>
      </c>
      <c r="G7670" s="2" t="str">
        <f>'[1]2025年已发货'!G:G</f>
        <v>（成峨2标）眉山市多悦镇挖治田中铁广州局钢筋场</v>
      </c>
      <c r="H7670" s="2" t="str">
        <f>'[1]2025年已发货'!H:H</f>
        <v>伍红林</v>
      </c>
      <c r="I7670" s="2" t="str">
        <f>'[1]2025年已发货'!I:I</f>
        <v>18683860677</v>
      </c>
      <c r="J7670" s="2" vm="1" t="e">
        <f>_xlfn._xlws.FILTER(辅助信息!D:D,辅助信息!G:G=G7670)</f>
        <v>#VALUE!</v>
      </c>
    </row>
    <row r="7671" spans="1:10">
      <c r="A7671" s="2" t="str">
        <f>'[1]2025年已发货'!A:A</f>
        <v>德胜</v>
      </c>
      <c r="B7671" s="2" t="str">
        <f>'[1]2025年已发货'!B:B</f>
        <v>螺纹钢</v>
      </c>
      <c r="C7671" s="2" t="str">
        <f>'[1]2025年已发货'!C:C</f>
        <v>HRB500EΦ28*9m</v>
      </c>
      <c r="D7671" s="2" t="str">
        <f>'[1]2025年已发货'!D:D</f>
        <v>吨</v>
      </c>
      <c r="E7671" s="2">
        <f>'[1]2025年已发货'!E:E</f>
        <v>35</v>
      </c>
      <c r="F7671" s="4">
        <f>'[1]2025年已发货'!F:F</f>
        <v>45926</v>
      </c>
      <c r="G7671" s="2" t="str">
        <f>'[1]2025年已发货'!G:G</f>
        <v>（成峨2标）眉山市多悦镇挖治田中铁广州局钢筋场</v>
      </c>
      <c r="H7671" s="2" t="str">
        <f>'[1]2025年已发货'!H:H</f>
        <v>伍红林</v>
      </c>
      <c r="I7671" s="2" t="str">
        <f>'[1]2025年已发货'!I:I</f>
        <v>18683860677</v>
      </c>
      <c r="J7671" s="2" vm="1" t="e">
        <f>_xlfn._xlws.FILTER(辅助信息!D:D,辅助信息!G:G=G7671)</f>
        <v>#VALUE!</v>
      </c>
    </row>
    <row r="7672" spans="1:10">
      <c r="A7672" s="2" t="str">
        <f>'[1]2025年已发货'!A:A</f>
        <v>润耀</v>
      </c>
      <c r="B7672" s="2" t="str">
        <f>'[1]2025年已发货'!B:B</f>
        <v>螺纹钢</v>
      </c>
      <c r="C7672" s="2" t="str">
        <f>'[1]2025年已发货'!C:C</f>
        <v>HRB400E Φ16 9m</v>
      </c>
      <c r="D7672" s="2" t="str">
        <f>'[1]2025年已发货'!D:D</f>
        <v>吨</v>
      </c>
      <c r="E7672" s="2">
        <f>'[1]2025年已发货'!E:E</f>
        <v>9</v>
      </c>
      <c r="F7672" s="4">
        <f>'[1]2025年已发货'!F:F</f>
        <v>45926</v>
      </c>
      <c r="G7672" s="2" t="str">
        <f>'[1]2025年已发货'!G:G</f>
        <v>(中铁科研院宜宾泥溪项目)中铁科研院集团有限公司宜宾市泥溪东互通式立交下穿成贵客专铁路工程项目钢筋加工厂</v>
      </c>
      <c r="H7672" s="2" t="str">
        <f>'[1]2025年已发货'!H:H</f>
        <v>蔡鹏</v>
      </c>
      <c r="I7672" s="2">
        <f>'[1]2025年已发货'!I:I</f>
        <v>19130850820</v>
      </c>
      <c r="J7672" s="2" t="str">
        <f>_xlfn._xlws.FILTER(辅助信息!D:D,辅助信息!G:G=G7672)</f>
        <v>中铁科研院宜宾泥溪项目</v>
      </c>
    </row>
    <row r="7673" spans="1:10">
      <c r="A7673" s="2" t="str">
        <f>'[1]2025年已发货'!A:A</f>
        <v>润耀</v>
      </c>
      <c r="B7673" s="2" t="str">
        <f>'[1]2025年已发货'!B:B</f>
        <v>螺纹钢</v>
      </c>
      <c r="C7673" s="2" t="str">
        <f>'[1]2025年已发货'!C:C</f>
        <v>HRB400E Φ20 9m</v>
      </c>
      <c r="D7673" s="2" t="str">
        <f>'[1]2025年已发货'!D:D</f>
        <v>吨</v>
      </c>
      <c r="E7673" s="2">
        <f>'[1]2025年已发货'!E:E</f>
        <v>6</v>
      </c>
      <c r="F7673" s="4">
        <f>'[1]2025年已发货'!F:F</f>
        <v>45926</v>
      </c>
      <c r="G7673" s="2" t="str">
        <f>'[1]2025年已发货'!G:G</f>
        <v>(中铁科研院宜宾泥溪项目)中铁科研院集团有限公司宜宾市泥溪东互通式立交下穿成贵客专铁路工程项目钢筋加工厂</v>
      </c>
      <c r="H7673" s="2" t="str">
        <f>'[1]2025年已发货'!H:H</f>
        <v>蔡鹏</v>
      </c>
      <c r="I7673" s="2">
        <f>'[1]2025年已发货'!I:I</f>
        <v>19130850820</v>
      </c>
      <c r="J7673" s="2" t="str">
        <f>_xlfn._xlws.FILTER(辅助信息!D:D,辅助信息!G:G=G7673)</f>
        <v>中铁科研院宜宾泥溪项目</v>
      </c>
    </row>
    <row r="7674" spans="1:10">
      <c r="A7674" s="2" t="str">
        <f>'[1]2025年已发货'!A:A</f>
        <v>润耀</v>
      </c>
      <c r="B7674" s="2" t="str">
        <f>'[1]2025年已发货'!B:B</f>
        <v>螺纹钢</v>
      </c>
      <c r="C7674" s="2" t="str">
        <f>'[1]2025年已发货'!C:C</f>
        <v>HRB400E Φ28 9m</v>
      </c>
      <c r="D7674" s="2" t="str">
        <f>'[1]2025年已发货'!D:D</f>
        <v>吨</v>
      </c>
      <c r="E7674" s="2">
        <f>'[1]2025年已发货'!E:E</f>
        <v>15</v>
      </c>
      <c r="F7674" s="4">
        <f>'[1]2025年已发货'!F:F</f>
        <v>45926</v>
      </c>
      <c r="G7674" s="2" t="str">
        <f>'[1]2025年已发货'!G:G</f>
        <v>(中铁科研院宜宾泥溪项目)中铁科研院集团有限公司宜宾市泥溪东互通式立交下穿成贵客专铁路工程项目钢筋加工厂</v>
      </c>
      <c r="H7674" s="2" t="str">
        <f>'[1]2025年已发货'!H:H</f>
        <v>蔡鹏</v>
      </c>
      <c r="I7674" s="2">
        <f>'[1]2025年已发货'!I:I</f>
        <v>19130850820</v>
      </c>
      <c r="J7674" s="2" t="str">
        <f>_xlfn._xlws.FILTER(辅助信息!D:D,辅助信息!G:G=G7674)</f>
        <v>中铁科研院宜宾泥溪项目</v>
      </c>
    </row>
    <row r="7675" spans="1:10">
      <c r="A7675" s="2" t="str">
        <f>'[1]2025年已发货'!A:A</f>
        <v>润耀</v>
      </c>
      <c r="B7675" s="2" t="str">
        <f>'[1]2025年已发货'!B:B</f>
        <v>盘螺</v>
      </c>
      <c r="C7675" s="2" t="str">
        <f>'[1]2025年已发货'!C:C</f>
        <v>HRB400E Φ12</v>
      </c>
      <c r="D7675" s="2" t="str">
        <f>'[1]2025年已发货'!D:D</f>
        <v>吨</v>
      </c>
      <c r="E7675" s="2">
        <f>'[1]2025年已发货'!E:E</f>
        <v>5</v>
      </c>
      <c r="F7675" s="4">
        <f>'[1]2025年已发货'!F:F</f>
        <v>45926</v>
      </c>
      <c r="G7675" s="2" t="str">
        <f>'[1]2025年已发货'!G:G</f>
        <v>(中铁科研院宜宾泥溪项目)中铁科研院集团有限公司宜宾市泥溪东互通式立交下穿成贵客专铁路工程项目钢筋加工厂</v>
      </c>
      <c r="H7675" s="2" t="str">
        <f>'[1]2025年已发货'!H:H</f>
        <v>蔡鹏</v>
      </c>
      <c r="I7675" s="2">
        <f>'[1]2025年已发货'!I:I</f>
        <v>19130850820</v>
      </c>
      <c r="J7675" s="2" t="str">
        <f>_xlfn._xlws.FILTER(辅助信息!D:D,辅助信息!G:G=G7675)</f>
        <v>中铁科研院宜宾泥溪项目</v>
      </c>
    </row>
    <row r="7676" spans="1:10">
      <c r="A7676" s="2" t="str">
        <f>'[1]2025年已发货'!A:A</f>
        <v>润耀</v>
      </c>
      <c r="B7676" s="2" t="str">
        <f>'[1]2025年已发货'!B:B</f>
        <v>盘螺</v>
      </c>
      <c r="C7676" s="2" t="str">
        <f>'[1]2025年已发货'!C:C</f>
        <v>HRB400EΦ8</v>
      </c>
      <c r="D7676" s="2" t="str">
        <f>'[1]2025年已发货'!D:D</f>
        <v>吨</v>
      </c>
      <c r="E7676" s="2">
        <f>'[1]2025年已发货'!E:E</f>
        <v>12</v>
      </c>
      <c r="F7676" s="4">
        <f>'[1]2025年已发货'!F:F</f>
        <v>45926</v>
      </c>
      <c r="G7676" s="2" t="str">
        <f>'[1]2025年已发货'!G:G</f>
        <v>（中核华兴-宜宾智能场项目）四川省宜宾市叙州区高场镇枷档湾大桥中核华兴项目部</v>
      </c>
      <c r="H7676" s="2" t="str">
        <f>'[1]2025年已发货'!H:H</f>
        <v>孙保材</v>
      </c>
      <c r="I7676" s="2">
        <f>'[1]2025年已发货'!I:I</f>
        <v>18203081779</v>
      </c>
      <c r="J7676" s="2" vm="1" t="e">
        <f>_xlfn._xlws.FILTER(辅助信息!D:D,辅助信息!G:G=G7676)</f>
        <v>#VALUE!</v>
      </c>
    </row>
    <row r="7677" spans="1:10">
      <c r="A7677" s="2" t="str">
        <f>'[1]2025年已发货'!A:A</f>
        <v>润耀</v>
      </c>
      <c r="B7677" s="2" t="str">
        <f>'[1]2025年已发货'!B:B</f>
        <v>盘螺</v>
      </c>
      <c r="C7677" s="2" t="str">
        <f>'[1]2025年已发货'!C:C</f>
        <v>HRB400EΦ10</v>
      </c>
      <c r="D7677" s="2" t="str">
        <f>'[1]2025年已发货'!D:D</f>
        <v>吨</v>
      </c>
      <c r="E7677" s="2">
        <f>'[1]2025年已发货'!E:E</f>
        <v>3</v>
      </c>
      <c r="F7677" s="4">
        <f>'[1]2025年已发货'!F:F</f>
        <v>45926</v>
      </c>
      <c r="G7677" s="2" t="str">
        <f>'[1]2025年已发货'!G:G</f>
        <v>（中核华兴-宜宾智能场项目）四川省宜宾市叙州区高场镇枷档湾大桥中核华兴项目部</v>
      </c>
      <c r="H7677" s="2" t="str">
        <f>'[1]2025年已发货'!H:H</f>
        <v>孙保材</v>
      </c>
      <c r="I7677" s="2">
        <f>'[1]2025年已发货'!I:I</f>
        <v>18203081779</v>
      </c>
      <c r="J7677" s="2" vm="1" t="e">
        <f>_xlfn._xlws.FILTER(辅助信息!D:D,辅助信息!G:G=G7677)</f>
        <v>#VALUE!</v>
      </c>
    </row>
    <row r="7678" spans="1:10">
      <c r="A7678" s="2" t="str">
        <f>'[1]2025年已发货'!A:A</f>
        <v>润耀</v>
      </c>
      <c r="B7678" s="2" t="str">
        <f>'[1]2025年已发货'!B:B</f>
        <v>螺纹钢</v>
      </c>
      <c r="C7678" s="2" t="str">
        <f>'[1]2025年已发货'!C:C</f>
        <v>HRB400EФ20*9m</v>
      </c>
      <c r="D7678" s="2" t="str">
        <f>'[1]2025年已发货'!D:D</f>
        <v>吨</v>
      </c>
      <c r="E7678" s="2">
        <f>'[1]2025年已发货'!E:E</f>
        <v>2.7</v>
      </c>
      <c r="F7678" s="4">
        <f>'[1]2025年已发货'!F:F</f>
        <v>45926</v>
      </c>
      <c r="G7678" s="2" t="str">
        <f>'[1]2025年已发货'!G:G</f>
        <v>（中核华兴-宜宾智能场项目）四川省宜宾市叙州区高场镇枷档湾大桥中核华兴项目部</v>
      </c>
      <c r="H7678" s="2" t="str">
        <f>'[1]2025年已发货'!H:H</f>
        <v>孙保材</v>
      </c>
      <c r="I7678" s="2">
        <f>'[1]2025年已发货'!I:I</f>
        <v>18203081779</v>
      </c>
      <c r="J7678" s="2" vm="1" t="e">
        <f>_xlfn._xlws.FILTER(辅助信息!D:D,辅助信息!G:G=G7678)</f>
        <v>#VALUE!</v>
      </c>
    </row>
    <row r="7679" spans="1:10">
      <c r="A7679" s="2" t="str">
        <f>'[1]2025年已发货'!A:A</f>
        <v>润耀</v>
      </c>
      <c r="B7679" s="2" t="str">
        <f>'[1]2025年已发货'!B:B</f>
        <v>螺纹钢</v>
      </c>
      <c r="C7679" s="2" t="str">
        <f>'[1]2025年已发货'!C:C</f>
        <v>HRB400EФ22*9m</v>
      </c>
      <c r="D7679" s="2" t="str">
        <f>'[1]2025年已发货'!D:D</f>
        <v>吨</v>
      </c>
      <c r="E7679" s="2">
        <f>'[1]2025年已发货'!E:E</f>
        <v>11</v>
      </c>
      <c r="F7679" s="4">
        <f>'[1]2025年已发货'!F:F</f>
        <v>45926</v>
      </c>
      <c r="G7679" s="2" t="str">
        <f>'[1]2025年已发货'!G:G</f>
        <v>（中核华兴-宜宾智能场项目）四川省宜宾市叙州区高场镇枷档湾大桥中核华兴项目部</v>
      </c>
      <c r="H7679" s="2" t="str">
        <f>'[1]2025年已发货'!H:H</f>
        <v>孙保材</v>
      </c>
      <c r="I7679" s="2">
        <f>'[1]2025年已发货'!I:I</f>
        <v>18203081779</v>
      </c>
      <c r="J7679" s="2" vm="1" t="e">
        <f>_xlfn._xlws.FILTER(辅助信息!D:D,辅助信息!G:G=G7679)</f>
        <v>#VALUE!</v>
      </c>
    </row>
    <row r="7680" spans="1:10">
      <c r="A7680" s="2" t="str">
        <f>'[1]2025年已发货'!A:A</f>
        <v>润耀</v>
      </c>
      <c r="B7680" s="2" t="str">
        <f>'[1]2025年已发货'!B:B</f>
        <v>螺纹钢</v>
      </c>
      <c r="C7680" s="2" t="str">
        <f>'[1]2025年已发货'!C:C</f>
        <v>HRB400EФ25*9m</v>
      </c>
      <c r="D7680" s="2" t="str">
        <f>'[1]2025年已发货'!D:D</f>
        <v>吨</v>
      </c>
      <c r="E7680" s="2">
        <f>'[1]2025年已发货'!E:E</f>
        <v>6</v>
      </c>
      <c r="F7680" s="4">
        <f>'[1]2025年已发货'!F:F</f>
        <v>45926</v>
      </c>
      <c r="G7680" s="2" t="str">
        <f>'[1]2025年已发货'!G:G</f>
        <v>（中核华兴-宜宾智能场项目）四川省宜宾市叙州区高场镇枷档湾大桥中核华兴项目部</v>
      </c>
      <c r="H7680" s="2" t="str">
        <f>'[1]2025年已发货'!H:H</f>
        <v>孙保材</v>
      </c>
      <c r="I7680" s="2">
        <f>'[1]2025年已发货'!I:I</f>
        <v>18203081779</v>
      </c>
      <c r="J7680" s="2" vm="1" t="e">
        <f>_xlfn._xlws.FILTER(辅助信息!D:D,辅助信息!G:G=G7680)</f>
        <v>#VALUE!</v>
      </c>
    </row>
    <row r="7681" spans="1:10">
      <c r="A7681" s="2" t="str">
        <f>'[1]2025年已发货'!A:A</f>
        <v>润耀</v>
      </c>
      <c r="B7681" s="2" t="str">
        <f>'[1]2025年已发货'!B:B</f>
        <v>盘螺</v>
      </c>
      <c r="C7681" s="2" t="str">
        <f>'[1]2025年已发货'!C:C</f>
        <v>HRB400E Φ6</v>
      </c>
      <c r="D7681" s="2" t="str">
        <f>'[1]2025年已发货'!D:D</f>
        <v>吨</v>
      </c>
      <c r="E7681" s="2">
        <f>'[1]2025年已发货'!E:E</f>
        <v>2.3</v>
      </c>
      <c r="F7681" s="4">
        <f>'[1]2025年已发货'!F:F</f>
        <v>45926</v>
      </c>
      <c r="G7681" s="2" t="str">
        <f>'[1]2025年已发货'!G:G</f>
        <v>（五局新津tod项目）成都市新津区旭辉天府未来城南(华金路南)</v>
      </c>
      <c r="H7681" s="2" t="str">
        <f>'[1]2025年已发货'!H:H</f>
        <v>李霜</v>
      </c>
      <c r="I7681" s="2">
        <f>'[1]2025年已发货'!I:I</f>
        <v>18785086540</v>
      </c>
      <c r="J7681" s="2" vm="1" t="e">
        <f>_xlfn._xlws.FILTER(辅助信息!D:D,辅助信息!G:G=G7681)</f>
        <v>#VALUE!</v>
      </c>
    </row>
    <row r="7682" spans="1:10">
      <c r="A7682" s="2" t="str">
        <f>'[1]2025年已发货'!A:A</f>
        <v>润耀</v>
      </c>
      <c r="B7682" s="2" t="str">
        <f>'[1]2025年已发货'!B:B</f>
        <v>盘螺</v>
      </c>
      <c r="C7682" s="2" t="str">
        <f>'[1]2025年已发货'!C:C</f>
        <v>HRB400E Φ8</v>
      </c>
      <c r="D7682" s="2" t="str">
        <f>'[1]2025年已发货'!D:D</f>
        <v>吨</v>
      </c>
      <c r="E7682" s="2">
        <f>'[1]2025年已发货'!E:E</f>
        <v>2.3</v>
      </c>
      <c r="F7682" s="4">
        <f>'[1]2025年已发货'!F:F</f>
        <v>45926</v>
      </c>
      <c r="G7682" s="2" t="str">
        <f>'[1]2025年已发货'!G:G</f>
        <v>（五局新津tod项目）成都市新津区旭辉天府未来城南(华金路南)</v>
      </c>
      <c r="H7682" s="2" t="str">
        <f>'[1]2025年已发货'!H:H</f>
        <v>李霜</v>
      </c>
      <c r="I7682" s="2">
        <f>'[1]2025年已发货'!I:I</f>
        <v>18785086540</v>
      </c>
      <c r="J7682" s="2" vm="1" t="e">
        <f>_xlfn._xlws.FILTER(辅助信息!D:D,辅助信息!G:G=G7682)</f>
        <v>#VALUE!</v>
      </c>
    </row>
    <row r="7683" spans="1:10">
      <c r="A7683" s="2" t="str">
        <f>'[1]2025年已发货'!A:A</f>
        <v>润耀</v>
      </c>
      <c r="B7683" s="2" t="str">
        <f>'[1]2025年已发货'!B:B</f>
        <v>螺纹钢</v>
      </c>
      <c r="C7683" s="2" t="str">
        <f>'[1]2025年已发货'!C:C</f>
        <v>HRB400E Φ12 9m</v>
      </c>
      <c r="D7683" s="2" t="str">
        <f>'[1]2025年已发货'!D:D</f>
        <v>吨</v>
      </c>
      <c r="E7683" s="2">
        <f>'[1]2025年已发货'!E:E</f>
        <v>32</v>
      </c>
      <c r="F7683" s="4">
        <f>'[1]2025年已发货'!F:F</f>
        <v>45926</v>
      </c>
      <c r="G7683" s="2" t="str">
        <f>'[1]2025年已发货'!G:G</f>
        <v>（五局新津tod项目）成都市新津区旭辉天府未来城南(华金路南)</v>
      </c>
      <c r="H7683" s="2" t="str">
        <f>'[1]2025年已发货'!H:H</f>
        <v>李霜</v>
      </c>
      <c r="I7683" s="2">
        <f>'[1]2025年已发货'!I:I</f>
        <v>18785086540</v>
      </c>
      <c r="J7683" s="2" vm="1" t="e">
        <f>_xlfn._xlws.FILTER(辅助信息!D:D,辅助信息!G:G=G7683)</f>
        <v>#VALUE!</v>
      </c>
    </row>
    <row r="7684" spans="1:10">
      <c r="A7684" s="2" t="str">
        <f>'[1]2025年已发货'!A:A</f>
        <v>润耀</v>
      </c>
      <c r="B7684" s="2" t="str">
        <f>'[1]2025年已发货'!B:B</f>
        <v>高线</v>
      </c>
      <c r="C7684" s="2" t="str">
        <f>'[1]2025年已发货'!C:C</f>
        <v>HPB300Φ8</v>
      </c>
      <c r="D7684" s="2" t="str">
        <f>'[1]2025年已发货'!D:D</f>
        <v>吨</v>
      </c>
      <c r="E7684" s="2">
        <f>'[1]2025年已发货'!E:E</f>
        <v>2.5</v>
      </c>
      <c r="F7684" s="4">
        <f>'[1]2025年已发货'!F:F</f>
        <v>45926</v>
      </c>
      <c r="G7684" s="2" t="str">
        <f>'[1]2025年已发货'!G:G</f>
        <v>（五局新津tod项目）成都市新津区旭辉天府未来城南(华金路南)</v>
      </c>
      <c r="H7684" s="2" t="str">
        <f>'[1]2025年已发货'!H:H</f>
        <v>李霜</v>
      </c>
      <c r="I7684" s="2">
        <f>'[1]2025年已发货'!I:I</f>
        <v>18785086540</v>
      </c>
      <c r="J7684" s="2" vm="1" t="e">
        <f>_xlfn._xlws.FILTER(辅助信息!D:D,辅助信息!G:G=G7684)</f>
        <v>#VALUE!</v>
      </c>
    </row>
    <row r="7685" spans="1:10">
      <c r="A7685" s="2" t="str">
        <f>'[1]2025年已发货'!A:A</f>
        <v>润耀</v>
      </c>
      <c r="B7685" s="2" t="str">
        <f>'[1]2025年已发货'!B:B</f>
        <v>盘螺</v>
      </c>
      <c r="C7685" s="2" t="str">
        <f>'[1]2025年已发货'!C:C</f>
        <v>HRB400E Φ10</v>
      </c>
      <c r="D7685" s="2" t="str">
        <f>'[1]2025年已发货'!D:D</f>
        <v>吨</v>
      </c>
      <c r="E7685" s="2">
        <f>'[1]2025年已发货'!E:E</f>
        <v>4.6</v>
      </c>
      <c r="F7685" s="4">
        <f>'[1]2025年已发货'!F:F</f>
        <v>45926</v>
      </c>
      <c r="G7685" s="2" t="str">
        <f>'[1]2025年已发货'!G:G</f>
        <v>（五局新津tod项目）成都市新津区旭辉天府未来城南(华金路南)</v>
      </c>
      <c r="H7685" s="2" t="str">
        <f>'[1]2025年已发货'!H:H</f>
        <v>李霜</v>
      </c>
      <c r="I7685" s="2">
        <f>'[1]2025年已发货'!I:I</f>
        <v>18785086540</v>
      </c>
      <c r="J7685" s="2" vm="1" t="e">
        <f>_xlfn._xlws.FILTER(辅助信息!D:D,辅助信息!G:G=G7685)</f>
        <v>#VALUE!</v>
      </c>
    </row>
    <row r="7686" spans="1:10">
      <c r="A7686" s="2" t="str">
        <f>'[1]2025年已发货'!A:A</f>
        <v>润耀</v>
      </c>
      <c r="B7686" s="2" t="str">
        <f>'[1]2025年已发货'!B:B</f>
        <v>螺纹钢</v>
      </c>
      <c r="C7686" s="2" t="str">
        <f>'[1]2025年已发货'!C:C</f>
        <v>HRB400E Φ14 9m</v>
      </c>
      <c r="D7686" s="2" t="str">
        <f>'[1]2025年已发货'!D:D</f>
        <v>吨</v>
      </c>
      <c r="E7686" s="2">
        <f>'[1]2025年已发货'!E:E</f>
        <v>8</v>
      </c>
      <c r="F7686" s="4">
        <f>'[1]2025年已发货'!F:F</f>
        <v>45926</v>
      </c>
      <c r="G7686" s="2" t="str">
        <f>'[1]2025年已发货'!G:G</f>
        <v>（五局新津tod项目）成都市新津区旭辉天府未来城南(华金路南)</v>
      </c>
      <c r="H7686" s="2" t="str">
        <f>'[1]2025年已发货'!H:H</f>
        <v>李霜</v>
      </c>
      <c r="I7686" s="2">
        <f>'[1]2025年已发货'!I:I</f>
        <v>18785086540</v>
      </c>
      <c r="J7686" s="2" vm="1" t="e">
        <f>_xlfn._xlws.FILTER(辅助信息!D:D,辅助信息!G:G=G7686)</f>
        <v>#VALUE!</v>
      </c>
    </row>
    <row r="7687" spans="1:10">
      <c r="A7687" s="2" t="str">
        <f>'[1]2025年已发货'!A:A</f>
        <v>润耀</v>
      </c>
      <c r="B7687" s="2" t="str">
        <f>'[1]2025年已发货'!B:B</f>
        <v>螺纹钢</v>
      </c>
      <c r="C7687" s="2" t="str">
        <f>'[1]2025年已发货'!C:C</f>
        <v>HRB400E Φ16 9m</v>
      </c>
      <c r="D7687" s="2" t="str">
        <f>'[1]2025年已发货'!D:D</f>
        <v>吨</v>
      </c>
      <c r="E7687" s="2">
        <f>'[1]2025年已发货'!E:E</f>
        <v>8</v>
      </c>
      <c r="F7687" s="4">
        <f>'[1]2025年已发货'!F:F</f>
        <v>45926</v>
      </c>
      <c r="G7687" s="2" t="str">
        <f>'[1]2025年已发货'!G:G</f>
        <v>（五局新津tod项目）成都市新津区旭辉天府未来城南(华金路南)</v>
      </c>
      <c r="H7687" s="2" t="str">
        <f>'[1]2025年已发货'!H:H</f>
        <v>李霜</v>
      </c>
      <c r="I7687" s="2">
        <f>'[1]2025年已发货'!I:I</f>
        <v>18785086540</v>
      </c>
      <c r="J7687" s="2" vm="1" t="e">
        <f>_xlfn._xlws.FILTER(辅助信息!D:D,辅助信息!G:G=G7687)</f>
        <v>#VALUE!</v>
      </c>
    </row>
    <row r="7688" spans="1:10">
      <c r="A7688" s="2" t="str">
        <f>'[1]2025年已发货'!A:A</f>
        <v>润耀</v>
      </c>
      <c r="B7688" s="2" t="str">
        <f>'[1]2025年已发货'!B:B</f>
        <v>螺纹钢</v>
      </c>
      <c r="C7688" s="2" t="str">
        <f>'[1]2025年已发货'!C:C</f>
        <v>HRB400E Φ18 9m</v>
      </c>
      <c r="D7688" s="2" t="str">
        <f>'[1]2025年已发货'!D:D</f>
        <v>吨</v>
      </c>
      <c r="E7688" s="2">
        <f>'[1]2025年已发货'!E:E</f>
        <v>3</v>
      </c>
      <c r="F7688" s="4">
        <f>'[1]2025年已发货'!F:F</f>
        <v>45926</v>
      </c>
      <c r="G7688" s="2" t="str">
        <f>'[1]2025年已发货'!G:G</f>
        <v>（五局新津tod项目）成都市新津区旭辉天府未来城南(华金路南)</v>
      </c>
      <c r="H7688" s="2" t="str">
        <f>'[1]2025年已发货'!H:H</f>
        <v>李霜</v>
      </c>
      <c r="I7688" s="2">
        <f>'[1]2025年已发货'!I:I</f>
        <v>18785086540</v>
      </c>
      <c r="J7688" s="2" vm="1" t="e">
        <f>_xlfn._xlws.FILTER(辅助信息!D:D,辅助信息!G:G=G7688)</f>
        <v>#VALUE!</v>
      </c>
    </row>
    <row r="7689" spans="1:10">
      <c r="A7689" s="2" t="str">
        <f>'[1]2025年已发货'!A:A</f>
        <v>润耀</v>
      </c>
      <c r="B7689" s="2" t="str">
        <f>'[1]2025年已发货'!B:B</f>
        <v>螺纹钢</v>
      </c>
      <c r="C7689" s="2" t="str">
        <f>'[1]2025年已发货'!C:C</f>
        <v>HRB400E Φ20 9m</v>
      </c>
      <c r="D7689" s="2" t="str">
        <f>'[1]2025年已发货'!D:D</f>
        <v>吨</v>
      </c>
      <c r="E7689" s="2">
        <f>'[1]2025年已发货'!E:E</f>
        <v>3</v>
      </c>
      <c r="F7689" s="4">
        <f>'[1]2025年已发货'!F:F</f>
        <v>45926</v>
      </c>
      <c r="G7689" s="2" t="str">
        <f>'[1]2025年已发货'!G:G</f>
        <v>（五局新津tod项目）成都市新津区旭辉天府未来城南(华金路南)</v>
      </c>
      <c r="H7689" s="2" t="str">
        <f>'[1]2025年已发货'!H:H</f>
        <v>李霜</v>
      </c>
      <c r="I7689" s="2">
        <f>'[1]2025年已发货'!I:I</f>
        <v>18785086540</v>
      </c>
      <c r="J7689" s="2" vm="1" t="e">
        <f>_xlfn._xlws.FILTER(辅助信息!D:D,辅助信息!G:G=G7689)</f>
        <v>#VALUE!</v>
      </c>
    </row>
    <row r="7690" spans="1:10">
      <c r="A7690" s="2" t="str">
        <f>'[1]2025年已发货'!A:A</f>
        <v>润耀</v>
      </c>
      <c r="B7690" s="2" t="str">
        <f>'[1]2025年已发货'!B:B</f>
        <v>螺纹钢</v>
      </c>
      <c r="C7690" s="2" t="str">
        <f>'[1]2025年已发货'!C:C</f>
        <v>HRB400E Φ25 9m</v>
      </c>
      <c r="D7690" s="2" t="str">
        <f>'[1]2025年已发货'!D:D</f>
        <v>吨</v>
      </c>
      <c r="E7690" s="2">
        <f>'[1]2025年已发货'!E:E</f>
        <v>3</v>
      </c>
      <c r="F7690" s="4">
        <f>'[1]2025年已发货'!F:F</f>
        <v>45926</v>
      </c>
      <c r="G7690" s="2" t="str">
        <f>'[1]2025年已发货'!G:G</f>
        <v>（五局新津tod项目）成都市新津区旭辉天府未来城南(华金路南)</v>
      </c>
      <c r="H7690" s="2" t="str">
        <f>'[1]2025年已发货'!H:H</f>
        <v>李霜</v>
      </c>
      <c r="I7690" s="2">
        <f>'[1]2025年已发货'!I:I</f>
        <v>18785086540</v>
      </c>
      <c r="J7690" s="2" vm="1" t="e">
        <f>_xlfn._xlws.FILTER(辅助信息!D:D,辅助信息!G:G=G7690)</f>
        <v>#VALUE!</v>
      </c>
    </row>
    <row r="7691" spans="1:10">
      <c r="A7691" s="2" t="str">
        <f>'[1]2025年已发货'!A:A</f>
        <v>润耀</v>
      </c>
      <c r="B7691" s="2" t="str">
        <f>'[1]2025年已发货'!B:B</f>
        <v>盘螺</v>
      </c>
      <c r="C7691" s="2" t="str">
        <f>'[1]2025年已发货'!C:C</f>
        <v>HRB400E Φ6</v>
      </c>
      <c r="D7691" s="2" t="str">
        <f>'[1]2025年已发货'!D:D</f>
        <v>吨</v>
      </c>
      <c r="E7691" s="2">
        <f>'[1]2025年已发货'!E:E</f>
        <v>5</v>
      </c>
      <c r="F7691" s="4">
        <f>'[1]2025年已发货'!F:F</f>
        <v>45926</v>
      </c>
      <c r="G7691" s="2" t="str">
        <f>'[1]2025年已发货'!G:G</f>
        <v>(宜宾兴港三江新区长江工业园保障性租赁住房建设项目-土建)四川省宜宾市翠屏区永善路南段宜宾市三江新区长江工业园区</v>
      </c>
      <c r="H7691" s="2" t="str">
        <f>'[1]2025年已发货'!H:H</f>
        <v>赵元虎</v>
      </c>
      <c r="I7691" s="2">
        <f>'[1]2025年已发货'!I:I</f>
        <v>13684167136</v>
      </c>
      <c r="J7691" s="2" t="str">
        <f>_xlfn._xlws.FILTER(辅助信息!D:D,辅助信息!G:G=G7691)</f>
        <v>宜宾兴港三江新区长江工业园建设项目</v>
      </c>
    </row>
    <row r="7692" spans="1:10">
      <c r="A7692" s="2" t="str">
        <f>'[1]2025年已发货'!A:A</f>
        <v>润耀</v>
      </c>
      <c r="B7692" s="2" t="str">
        <f>'[1]2025年已发货'!B:B</f>
        <v>盘螺</v>
      </c>
      <c r="C7692" s="2" t="str">
        <f>'[1]2025年已发货'!C:C</f>
        <v>HRB400E Φ8</v>
      </c>
      <c r="D7692" s="2" t="str">
        <f>'[1]2025年已发货'!D:D</f>
        <v>吨</v>
      </c>
      <c r="E7692" s="2">
        <f>'[1]2025年已发货'!E:E</f>
        <v>55</v>
      </c>
      <c r="F7692" s="4">
        <f>'[1]2025年已发货'!F:F</f>
        <v>45926</v>
      </c>
      <c r="G7692" s="2" t="str">
        <f>'[1]2025年已发货'!G:G</f>
        <v>(宜宾兴港三江新区长江工业园保障性租赁住房建设项目-土建)四川省宜宾市翠屏区永善路南段宜宾市三江新区长江工业园区</v>
      </c>
      <c r="H7692" s="2" t="str">
        <f>'[1]2025年已发货'!H:H</f>
        <v>赵元虎</v>
      </c>
      <c r="I7692" s="2">
        <f>'[1]2025年已发货'!I:I</f>
        <v>13684167136</v>
      </c>
      <c r="J7692" s="2" t="str">
        <f>_xlfn._xlws.FILTER(辅助信息!D:D,辅助信息!G:G=G7692)</f>
        <v>宜宾兴港三江新区长江工业园建设项目</v>
      </c>
    </row>
    <row r="7693" spans="1:10">
      <c r="A7693" s="2" t="str">
        <f>'[1]2025年已发货'!A:A</f>
        <v>润耀</v>
      </c>
      <c r="B7693" s="2" t="str">
        <f>'[1]2025年已发货'!B:B</f>
        <v>盘螺</v>
      </c>
      <c r="C7693" s="2" t="str">
        <f>'[1]2025年已发货'!C:C</f>
        <v>HRB400E Φ10</v>
      </c>
      <c r="D7693" s="2" t="str">
        <f>'[1]2025年已发货'!D:D</f>
        <v>吨</v>
      </c>
      <c r="E7693" s="2">
        <f>'[1]2025年已发货'!E:E</f>
        <v>10</v>
      </c>
      <c r="F7693" s="4">
        <f>'[1]2025年已发货'!F:F</f>
        <v>45926</v>
      </c>
      <c r="G7693" s="2" t="str">
        <f>'[1]2025年已发货'!G:G</f>
        <v>(宜宾兴港三江新区长江工业园保障性租赁住房建设项目-土建)四川省宜宾市翠屏区永善路南段宜宾市三江新区长江工业园区</v>
      </c>
      <c r="H7693" s="2" t="str">
        <f>'[1]2025年已发货'!H:H</f>
        <v>赵元虎</v>
      </c>
      <c r="I7693" s="2">
        <f>'[1]2025年已发货'!I:I</f>
        <v>13684167136</v>
      </c>
      <c r="J7693" s="2" t="str">
        <f>_xlfn._xlws.FILTER(辅助信息!D:D,辅助信息!G:G=G7693)</f>
        <v>宜宾兴港三江新区长江工业园建设项目</v>
      </c>
    </row>
    <row r="7694" spans="1:10">
      <c r="A7694" s="2" t="str">
        <f>'[1]2025年已发货'!A:A</f>
        <v>润耀</v>
      </c>
      <c r="B7694" s="2" t="str">
        <f>'[1]2025年已发货'!B:B</f>
        <v>盘螺</v>
      </c>
      <c r="C7694" s="2" t="str">
        <f>'[1]2025年已发货'!C:C</f>
        <v>HRB400E Φ8</v>
      </c>
      <c r="D7694" s="2" t="str">
        <f>'[1]2025年已发货'!D:D</f>
        <v>吨</v>
      </c>
      <c r="E7694" s="2">
        <f>'[1]2025年已发货'!E:E</f>
        <v>14</v>
      </c>
      <c r="F7694" s="4">
        <f>'[1]2025年已发货'!F:F</f>
        <v>45926</v>
      </c>
      <c r="G7694" s="2" t="str">
        <f>'[1]2025年已发货'!G:G</f>
        <v>(五冶建设龙泉驿一医院配套建设工程)成都市龙泉驿区董朗路69号龙泉驿一医院5号门</v>
      </c>
      <c r="H7694" s="2" t="str">
        <f>'[1]2025年已发货'!H:H</f>
        <v>孙敏</v>
      </c>
      <c r="I7694" s="2">
        <f>'[1]2025年已发货'!I:I</f>
        <v>13617695006</v>
      </c>
      <c r="J7694" s="2" t="str">
        <f>_xlfn._xlws.FILTER(辅助信息!D:D,辅助信息!G:G=G7694)</f>
        <v>五冶建设龙泉驿一医院配套建设工程</v>
      </c>
    </row>
    <row r="7695" spans="1:10">
      <c r="A7695" s="2" t="str">
        <f>'[1]2025年已发货'!A:A</f>
        <v>润耀</v>
      </c>
      <c r="B7695" s="2" t="str">
        <f>'[1]2025年已发货'!B:B</f>
        <v>盘螺</v>
      </c>
      <c r="C7695" s="2" t="str">
        <f>'[1]2025年已发货'!C:C</f>
        <v>HRB400E Φ10</v>
      </c>
      <c r="D7695" s="2" t="str">
        <f>'[1]2025年已发货'!D:D</f>
        <v>吨</v>
      </c>
      <c r="E7695" s="2">
        <f>'[1]2025年已发货'!E:E</f>
        <v>4</v>
      </c>
      <c r="F7695" s="4">
        <f>'[1]2025年已发货'!F:F</f>
        <v>45926</v>
      </c>
      <c r="G7695" s="2" t="str">
        <f>'[1]2025年已发货'!G:G</f>
        <v>(五冶建设龙泉驿一医院配套建设工程)成都市龙泉驿区董朗路69号龙泉驿一医院5号门</v>
      </c>
      <c r="H7695" s="2" t="str">
        <f>'[1]2025年已发货'!H:H</f>
        <v>孙敏</v>
      </c>
      <c r="I7695" s="2">
        <f>'[1]2025年已发货'!I:I</f>
        <v>13617695006</v>
      </c>
      <c r="J7695" s="2" t="str">
        <f>_xlfn._xlws.FILTER(辅助信息!D:D,辅助信息!G:G=G7695)</f>
        <v>五冶建设龙泉驿一医院配套建设工程</v>
      </c>
    </row>
    <row r="7696" spans="1:10">
      <c r="A7696" s="2" t="str">
        <f>'[1]2025年已发货'!A:A</f>
        <v>润耀</v>
      </c>
      <c r="B7696" s="2" t="str">
        <f>'[1]2025年已发货'!B:B</f>
        <v>盘螺</v>
      </c>
      <c r="C7696" s="2" t="str">
        <f>'[1]2025年已发货'!C:C</f>
        <v>HRB400E Φ12</v>
      </c>
      <c r="D7696" s="2" t="str">
        <f>'[1]2025年已发货'!D:D</f>
        <v>吨</v>
      </c>
      <c r="E7696" s="2">
        <f>'[1]2025年已发货'!E:E</f>
        <v>32</v>
      </c>
      <c r="F7696" s="4">
        <f>'[1]2025年已发货'!F:F</f>
        <v>45926</v>
      </c>
      <c r="G7696" s="2" t="str">
        <f>'[1]2025年已发货'!G:G</f>
        <v>(五冶建设龙泉驿一医院配套建设工程)成都市龙泉驿区董朗路69号龙泉驿一医院5号门</v>
      </c>
      <c r="H7696" s="2" t="str">
        <f>'[1]2025年已发货'!H:H</f>
        <v>孙敏</v>
      </c>
      <c r="I7696" s="2">
        <f>'[1]2025年已发货'!I:I</f>
        <v>13617695006</v>
      </c>
      <c r="J7696" s="2" t="str">
        <f>_xlfn._xlws.FILTER(辅助信息!D:D,辅助信息!G:G=G7696)</f>
        <v>五冶建设龙泉驿一医院配套建设工程</v>
      </c>
    </row>
    <row r="7697" spans="1:10">
      <c r="A7697" s="2" t="str">
        <f>'[1]2025年已发货'!A:A</f>
        <v>润耀</v>
      </c>
      <c r="B7697" s="2" t="str">
        <f>'[1]2025年已发货'!B:B</f>
        <v>螺纹钢</v>
      </c>
      <c r="C7697" s="2" t="str">
        <f>'[1]2025年已发货'!C:C</f>
        <v>HRB400E Φ14 9m</v>
      </c>
      <c r="D7697" s="2" t="str">
        <f>'[1]2025年已发货'!D:D</f>
        <v>吨</v>
      </c>
      <c r="E7697" s="2">
        <f>'[1]2025年已发货'!E:E</f>
        <v>12</v>
      </c>
      <c r="F7697" s="4">
        <f>'[1]2025年已发货'!F:F</f>
        <v>45926</v>
      </c>
      <c r="G7697" s="2" t="str">
        <f>'[1]2025年已发货'!G:G</f>
        <v>(五冶建设龙泉驿一医院配套建设工程)成都市龙泉驿区董朗路69号龙泉驿一医院5号门</v>
      </c>
      <c r="H7697" s="2" t="str">
        <f>'[1]2025年已发货'!H:H</f>
        <v>孙敏</v>
      </c>
      <c r="I7697" s="2">
        <f>'[1]2025年已发货'!I:I</f>
        <v>13617695006</v>
      </c>
      <c r="J7697" s="2" t="str">
        <f>_xlfn._xlws.FILTER(辅助信息!D:D,辅助信息!G:G=G7697)</f>
        <v>五冶建设龙泉驿一医院配套建设工程</v>
      </c>
    </row>
    <row r="7698" spans="1:10">
      <c r="A7698" s="2" t="str">
        <f>'[1]2025年已发货'!A:A</f>
        <v>润耀</v>
      </c>
      <c r="B7698" s="2" t="str">
        <f>'[1]2025年已发货'!B:B</f>
        <v>螺纹钢</v>
      </c>
      <c r="C7698" s="2" t="str">
        <f>'[1]2025年已发货'!C:C</f>
        <v>HRB400E Φ16 9m</v>
      </c>
      <c r="D7698" s="2" t="str">
        <f>'[1]2025年已发货'!D:D</f>
        <v>吨</v>
      </c>
      <c r="E7698" s="2">
        <f>'[1]2025年已发货'!E:E</f>
        <v>40</v>
      </c>
      <c r="F7698" s="4">
        <f>'[1]2025年已发货'!F:F</f>
        <v>45926</v>
      </c>
      <c r="G7698" s="2" t="str">
        <f>'[1]2025年已发货'!G:G</f>
        <v>(五冶建设龙泉驿一医院配套建设工程)成都市龙泉驿区董朗路69号龙泉驿一医院5号门</v>
      </c>
      <c r="H7698" s="2" t="str">
        <f>'[1]2025年已发货'!H:H</f>
        <v>孙敏</v>
      </c>
      <c r="I7698" s="2">
        <f>'[1]2025年已发货'!I:I</f>
        <v>13617695006</v>
      </c>
      <c r="J7698" s="2" t="str">
        <f>_xlfn._xlws.FILTER(辅助信息!D:D,辅助信息!G:G=G7698)</f>
        <v>五冶建设龙泉驿一医院配套建设工程</v>
      </c>
    </row>
    <row r="7699" spans="1:10">
      <c r="A7699" s="2" t="str">
        <f>'[1]2025年已发货'!A:A</f>
        <v>润耀</v>
      </c>
      <c r="B7699" s="2" t="str">
        <f>'[1]2025年已发货'!B:B</f>
        <v>螺纹钢</v>
      </c>
      <c r="C7699" s="2" t="str">
        <f>'[1]2025年已发货'!C:C</f>
        <v>HRB400E Φ22 9m</v>
      </c>
      <c r="D7699" s="2" t="str">
        <f>'[1]2025年已发货'!D:D</f>
        <v>吨</v>
      </c>
      <c r="E7699" s="2">
        <f>'[1]2025年已发货'!E:E</f>
        <v>35</v>
      </c>
      <c r="F7699" s="4">
        <f>'[1]2025年已发货'!F:F</f>
        <v>45926</v>
      </c>
      <c r="G7699" s="2" t="str">
        <f>'[1]2025年已发货'!G:G</f>
        <v>(五冶建设龙泉驿一医院配套建设工程)成都市龙泉驿区董朗路69号龙泉驿一医院5号门</v>
      </c>
      <c r="H7699" s="2" t="str">
        <f>'[1]2025年已发货'!H:H</f>
        <v>孙敏</v>
      </c>
      <c r="I7699" s="2">
        <f>'[1]2025年已发货'!I:I</f>
        <v>13617695006</v>
      </c>
      <c r="J7699" s="2" t="str">
        <f>_xlfn._xlws.FILTER(辅助信息!D:D,辅助信息!G:G=G7699)</f>
        <v>五冶建设龙泉驿一医院配套建设工程</v>
      </c>
    </row>
    <row r="7700" spans="1:10">
      <c r="A7700" s="2" t="str">
        <f>'[1]2025年已发货'!A:A</f>
        <v>润耀</v>
      </c>
      <c r="B7700" s="2" t="str">
        <f>'[1]2025年已发货'!B:B</f>
        <v>螺纹钢</v>
      </c>
      <c r="C7700" s="2" t="str">
        <f>'[1]2025年已发货'!C:C</f>
        <v>HRB400E Φ25 9m</v>
      </c>
      <c r="D7700" s="2" t="str">
        <f>'[1]2025年已发货'!D:D</f>
        <v>吨</v>
      </c>
      <c r="E7700" s="2">
        <f>'[1]2025年已发货'!E:E</f>
        <v>40</v>
      </c>
      <c r="F7700" s="4">
        <f>'[1]2025年已发货'!F:F</f>
        <v>45926</v>
      </c>
      <c r="G7700" s="2" t="str">
        <f>'[1]2025年已发货'!G:G</f>
        <v>(五冶建设龙泉驿一医院配套建设工程)成都市龙泉驿区董朗路69号龙泉驿一医院5号门</v>
      </c>
      <c r="H7700" s="2" t="str">
        <f>'[1]2025年已发货'!H:H</f>
        <v>孙敏</v>
      </c>
      <c r="I7700" s="2">
        <f>'[1]2025年已发货'!I:I</f>
        <v>13617695006</v>
      </c>
      <c r="J7700" s="2" t="str">
        <f>_xlfn._xlws.FILTER(辅助信息!D:D,辅助信息!G:G=G7700)</f>
        <v>五冶建设龙泉驿一医院配套建设工程</v>
      </c>
    </row>
    <row r="7701" spans="1:10">
      <c r="A7701" s="2" t="str">
        <f>'[1]2025年已发货'!A:A</f>
        <v>润耀</v>
      </c>
      <c r="B7701" s="2" t="str">
        <f>'[1]2025年已发货'!B:B</f>
        <v>盘螺</v>
      </c>
      <c r="C7701" s="2" t="str">
        <f>'[1]2025年已发货'!C:C</f>
        <v>HRB400E Φ6</v>
      </c>
      <c r="D7701" s="2" t="str">
        <f>'[1]2025年已发货'!D:D</f>
        <v>吨</v>
      </c>
      <c r="E7701" s="2">
        <f>'[1]2025年已发货'!E:E</f>
        <v>2</v>
      </c>
      <c r="F7701" s="4">
        <f>'[1]2025年已发货'!F:F</f>
        <v>45926</v>
      </c>
      <c r="G7701" s="2" t="str">
        <f>'[1]2025年已发货'!G:G</f>
        <v>(五冶建设空港兴城怡心街道83亩项目)成都市双流区怡心街道高峰社区一组剑和路一段空港兴城怡心街道83亩项目中国五冶项目部</v>
      </c>
      <c r="H7701" s="2" t="str">
        <f>'[1]2025年已发货'!H:H</f>
        <v>王刚</v>
      </c>
      <c r="I7701" s="2">
        <f>'[1]2025年已发货'!I:I</f>
        <v>15881190525</v>
      </c>
      <c r="J7701" s="2" t="str">
        <f>_xlfn._xlws.FILTER(辅助信息!D:D,辅助信息!G:G=G7701)</f>
        <v>五冶建设空港兴城怡心街道83亩项目</v>
      </c>
    </row>
    <row r="7702" spans="1:10">
      <c r="A7702" s="2" t="str">
        <f>'[1]2025年已发货'!A:A</f>
        <v>润耀</v>
      </c>
      <c r="B7702" s="2" t="str">
        <f>'[1]2025年已发货'!B:B</f>
        <v>盘螺</v>
      </c>
      <c r="C7702" s="2" t="str">
        <f>'[1]2025年已发货'!C:C</f>
        <v>HRB400E Φ8</v>
      </c>
      <c r="D7702" s="2" t="str">
        <f>'[1]2025年已发货'!D:D</f>
        <v>吨</v>
      </c>
      <c r="E7702" s="2">
        <f>'[1]2025年已发货'!E:E</f>
        <v>16</v>
      </c>
      <c r="F7702" s="4">
        <f>'[1]2025年已发货'!F:F</f>
        <v>45926</v>
      </c>
      <c r="G7702" s="2" t="str">
        <f>'[1]2025年已发货'!G:G</f>
        <v>(五冶建设空港兴城怡心街道83亩项目)成都市双流区怡心街道高峰社区一组剑和路一段空港兴城怡心街道83亩项目中国五冶项目部</v>
      </c>
      <c r="H7702" s="2" t="str">
        <f>'[1]2025年已发货'!H:H</f>
        <v>王刚</v>
      </c>
      <c r="I7702" s="2">
        <f>'[1]2025年已发货'!I:I</f>
        <v>15881190525</v>
      </c>
      <c r="J7702" s="2" t="str">
        <f>_xlfn._xlws.FILTER(辅助信息!D:D,辅助信息!G:G=G7702)</f>
        <v>五冶建设空港兴城怡心街道83亩项目</v>
      </c>
    </row>
    <row r="7703" spans="1:10">
      <c r="A7703" s="2" t="str">
        <f>'[1]2025年已发货'!A:A</f>
        <v>润耀</v>
      </c>
      <c r="B7703" s="2" t="str">
        <f>'[1]2025年已发货'!B:B</f>
        <v>盘螺</v>
      </c>
      <c r="C7703" s="2" t="str">
        <f>'[1]2025年已发货'!C:C</f>
        <v>HRB400E Φ10</v>
      </c>
      <c r="D7703" s="2" t="str">
        <f>'[1]2025年已发货'!D:D</f>
        <v>吨</v>
      </c>
      <c r="E7703" s="2">
        <f>'[1]2025年已发货'!E:E</f>
        <v>16</v>
      </c>
      <c r="F7703" s="4">
        <f>'[1]2025年已发货'!F:F</f>
        <v>45926</v>
      </c>
      <c r="G7703" s="2" t="str">
        <f>'[1]2025年已发货'!G:G</f>
        <v>(五冶建设空港兴城怡心街道83亩项目)成都市双流区怡心街道高峰社区一组剑和路一段空港兴城怡心街道83亩项目中国五冶项目部</v>
      </c>
      <c r="H7703" s="2" t="str">
        <f>'[1]2025年已发货'!H:H</f>
        <v>王刚</v>
      </c>
      <c r="I7703" s="2">
        <f>'[1]2025年已发货'!I:I</f>
        <v>15881190525</v>
      </c>
      <c r="J7703" s="2" t="str">
        <f>_xlfn._xlws.FILTER(辅助信息!D:D,辅助信息!G:G=G7703)</f>
        <v>五冶建设空港兴城怡心街道83亩项目</v>
      </c>
    </row>
    <row r="7704" spans="1:10">
      <c r="A7704" s="2" t="str">
        <f>'[1]2025年已发货'!A:A</f>
        <v>达钢</v>
      </c>
      <c r="B7704" s="2" t="str">
        <f>'[1]2025年已发货'!B:B</f>
        <v>盘螺</v>
      </c>
      <c r="C7704" s="2" t="str">
        <f>'[1]2025年已发货'!C:C</f>
        <v>HRB400E Φ12</v>
      </c>
      <c r="D7704" s="2" t="str">
        <f>'[1]2025年已发货'!D:D</f>
        <v>吨</v>
      </c>
      <c r="E7704" s="2">
        <f>'[1]2025年已发货'!E:E</f>
        <v>35</v>
      </c>
      <c r="F7704" s="4">
        <f>'[1]2025年已发货'!F:F</f>
        <v>45927</v>
      </c>
      <c r="G7704" s="2" t="str">
        <f>'[1]2025年已发货'!G:G</f>
        <v>（自永1标八局二分公司钢筋棚）四川省自贡市大安区牛佛镇</v>
      </c>
      <c r="H7704" s="2" t="str">
        <f>'[1]2025年已发货'!H:H</f>
        <v>王君杰</v>
      </c>
      <c r="I7704" s="2">
        <f>'[1]2025年已发货'!I:I</f>
        <v>18919619850</v>
      </c>
      <c r="J7704" s="2" vm="1" t="e">
        <f>_xlfn._xlws.FILTER(辅助信息!D:D,辅助信息!G:G=G7704)</f>
        <v>#VALUE!</v>
      </c>
    </row>
    <row r="7705" spans="1:10">
      <c r="A7705" s="2" t="str">
        <f>'[1]2025年已发货'!A:A</f>
        <v>达钢</v>
      </c>
      <c r="B7705" s="2" t="str">
        <f>'[1]2025年已发货'!B:B</f>
        <v>盘螺</v>
      </c>
      <c r="C7705" s="2" t="str">
        <f>'[1]2025年已发货'!C:C</f>
        <v>HRB400E Φ12</v>
      </c>
      <c r="D7705" s="2" t="str">
        <f>'[1]2025年已发货'!D:D</f>
        <v>吨</v>
      </c>
      <c r="E7705" s="2">
        <f>'[1]2025年已发货'!E:E</f>
        <v>70</v>
      </c>
      <c r="F7705" s="4">
        <f>'[1]2025年已发货'!F:F</f>
        <v>45927</v>
      </c>
      <c r="G7705" s="2" t="str">
        <f>'[1]2025年已发货'!G:G</f>
        <v>（自永2标九局西南分公司钢筋棚）四川省自贡市骑龙镇大湾村</v>
      </c>
      <c r="H7705" s="2" t="str">
        <f>'[1]2025年已发货'!H:H</f>
        <v>高彦彬</v>
      </c>
      <c r="I7705" s="2">
        <f>'[1]2025年已发货'!I:I</f>
        <v>13835906370</v>
      </c>
      <c r="J7705" s="2" vm="1" t="e">
        <f>_xlfn._xlws.FILTER(辅助信息!D:D,辅助信息!G:G=G7705)</f>
        <v>#VALUE!</v>
      </c>
    </row>
    <row r="7706" spans="1:10">
      <c r="A7706" s="2" t="str">
        <f>'[1]2025年已发货'!A:A</f>
        <v>德胜恒嘉</v>
      </c>
      <c r="B7706" s="2" t="str">
        <f>'[1]2025年已发货'!B:B</f>
        <v>螺纹钢</v>
      </c>
      <c r="C7706" s="2" t="str">
        <f>'[1]2025年已发货'!C:C</f>
        <v>HRB400E Φ16×9米</v>
      </c>
      <c r="D7706" s="2" t="str">
        <f>'[1]2025年已发货'!D:D</f>
        <v>吨</v>
      </c>
      <c r="E7706" s="2">
        <f>'[1]2025年已发货'!E:E</f>
        <v>70</v>
      </c>
      <c r="F7706" s="4">
        <f>'[1]2025年已发货'!F:F</f>
        <v>45927</v>
      </c>
      <c r="G7706" s="2" t="str">
        <f>'[1]2025年已发货'!G:G</f>
        <v>（自永1标八局二分公司钢筋棚）四川省自贡市大安区牛佛镇</v>
      </c>
      <c r="H7706" s="2" t="str">
        <f>'[1]2025年已发货'!H:H</f>
        <v>王君杰</v>
      </c>
      <c r="I7706" s="2">
        <f>'[1]2025年已发货'!I:I</f>
        <v>18919619850</v>
      </c>
      <c r="J7706" s="2" vm="1" t="e">
        <f>_xlfn._xlws.FILTER(辅助信息!D:D,辅助信息!G:G=G7706)</f>
        <v>#VALUE!</v>
      </c>
    </row>
    <row r="7707" spans="1:10">
      <c r="A7707" s="2" t="str">
        <f>'[1]2025年已发货'!A:A</f>
        <v>德胜恒嘉</v>
      </c>
      <c r="B7707" s="2" t="str">
        <f>'[1]2025年已发货'!B:B</f>
        <v>螺纹钢</v>
      </c>
      <c r="C7707" s="2" t="str">
        <f>'[1]2025年已发货'!C:C</f>
        <v>HRB400E Φ12×9米</v>
      </c>
      <c r="D7707" s="2" t="str">
        <f>'[1]2025年已发货'!D:D</f>
        <v>吨</v>
      </c>
      <c r="E7707" s="2">
        <f>'[1]2025年已发货'!E:E</f>
        <v>35</v>
      </c>
      <c r="F7707" s="4">
        <f>'[1]2025年已发货'!F:F</f>
        <v>45927</v>
      </c>
      <c r="G7707" s="2" t="str">
        <f>'[1]2025年已发货'!G:G</f>
        <v>（自永1标八局二分公司钢筋棚）四川省自贡市大安区牛佛镇</v>
      </c>
      <c r="H7707" s="2" t="str">
        <f>'[1]2025年已发货'!H:H</f>
        <v>王君杰</v>
      </c>
      <c r="I7707" s="2">
        <f>'[1]2025年已发货'!I:I</f>
        <v>18919619850</v>
      </c>
      <c r="J7707" s="2" vm="1" t="e">
        <f>_xlfn._xlws.FILTER(辅助信息!D:D,辅助信息!G:G=G7707)</f>
        <v>#VALUE!</v>
      </c>
    </row>
    <row r="7708" spans="1:10">
      <c r="A7708" s="2" t="str">
        <f>'[1]2025年已发货'!A:A</f>
        <v>德胜恒嘉</v>
      </c>
      <c r="B7708" s="2" t="str">
        <f>'[1]2025年已发货'!B:B</f>
        <v>螺纹钢</v>
      </c>
      <c r="C7708" s="2" t="str">
        <f>'[1]2025年已发货'!C:C</f>
        <v>HRB400E Φ20×12米</v>
      </c>
      <c r="D7708" s="2" t="str">
        <f>'[1]2025年已发货'!D:D</f>
        <v>吨</v>
      </c>
      <c r="E7708" s="2">
        <f>'[1]2025年已发货'!E:E</f>
        <v>16</v>
      </c>
      <c r="F7708" s="4">
        <f>'[1]2025年已发货'!F:F</f>
        <v>45927</v>
      </c>
      <c r="G7708" s="2" t="str">
        <f>'[1]2025年已发货'!G:G</f>
        <v>（自永2标九局西南分公司钢筋棚）四川省自贡市骑龙镇大湾村</v>
      </c>
      <c r="H7708" s="2" t="str">
        <f>'[1]2025年已发货'!H:H</f>
        <v>高彦彬</v>
      </c>
      <c r="I7708" s="2">
        <f>'[1]2025年已发货'!I:I</f>
        <v>13835906370</v>
      </c>
      <c r="J7708" s="2" vm="1" t="e">
        <f>_xlfn._xlws.FILTER(辅助信息!D:D,辅助信息!G:G=G7708)</f>
        <v>#VALUE!</v>
      </c>
    </row>
    <row r="7709" spans="1:10">
      <c r="A7709" s="2" t="str">
        <f>'[1]2025年已发货'!A:A</f>
        <v>德胜恒嘉</v>
      </c>
      <c r="B7709" s="2" t="str">
        <f>'[1]2025年已发货'!B:B</f>
        <v>螺纹钢</v>
      </c>
      <c r="C7709" s="2" t="str">
        <f>'[1]2025年已发货'!C:C</f>
        <v>HRB400E Φ20×9米</v>
      </c>
      <c r="D7709" s="2" t="str">
        <f>'[1]2025年已发货'!D:D</f>
        <v>吨</v>
      </c>
      <c r="E7709" s="2">
        <f>'[1]2025年已发货'!E:E</f>
        <v>19</v>
      </c>
      <c r="F7709" s="4">
        <f>'[1]2025年已发货'!F:F</f>
        <v>45927</v>
      </c>
      <c r="G7709" s="2" t="str">
        <f>'[1]2025年已发货'!G:G</f>
        <v>（自永2标九局西南分公司钢筋棚）四川省自贡市骑龙镇大湾村</v>
      </c>
      <c r="H7709" s="2" t="str">
        <f>'[1]2025年已发货'!H:H</f>
        <v>高彦彬</v>
      </c>
      <c r="I7709" s="2">
        <f>'[1]2025年已发货'!I:I</f>
        <v>13835906370</v>
      </c>
      <c r="J7709" s="2" vm="1" t="e">
        <f>_xlfn._xlws.FILTER(辅助信息!D:D,辅助信息!G:G=G7709)</f>
        <v>#VALUE!</v>
      </c>
    </row>
    <row r="7710" spans="1:10">
      <c r="A7710" s="2" t="str">
        <f>'[1]2025年已发货'!A:A</f>
        <v>德胜恒嘉</v>
      </c>
      <c r="B7710" s="2" t="str">
        <f>'[1]2025年已发货'!B:B</f>
        <v>螺纹钢</v>
      </c>
      <c r="C7710" s="2" t="str">
        <f>'[1]2025年已发货'!C:C</f>
        <v>HRB400E Φ16×9米</v>
      </c>
      <c r="D7710" s="2" t="str">
        <f>'[1]2025年已发货'!D:D</f>
        <v>吨</v>
      </c>
      <c r="E7710" s="2">
        <f>'[1]2025年已发货'!E:E</f>
        <v>10</v>
      </c>
      <c r="F7710" s="4">
        <f>'[1]2025年已发货'!F:F</f>
        <v>45927</v>
      </c>
      <c r="G7710" s="2" t="str">
        <f>'[1]2025年已发货'!G:G</f>
        <v>（自永2标九局西南分公司钢筋棚）四川省自贡市骑龙镇大湾村</v>
      </c>
      <c r="H7710" s="2" t="str">
        <f>'[1]2025年已发货'!H:H</f>
        <v>高彦彬</v>
      </c>
      <c r="I7710" s="2">
        <f>'[1]2025年已发货'!I:I</f>
        <v>13835906370</v>
      </c>
      <c r="J7710" s="2" vm="1" t="e">
        <f>_xlfn._xlws.FILTER(辅助信息!D:D,辅助信息!G:G=G7710)</f>
        <v>#VALUE!</v>
      </c>
    </row>
    <row r="7711" spans="1:10">
      <c r="A7711" s="2" t="str">
        <f>'[1]2025年已发货'!A:A</f>
        <v>德胜恒嘉</v>
      </c>
      <c r="B7711" s="2" t="str">
        <f>'[1]2025年已发货'!B:B</f>
        <v>螺纹钢</v>
      </c>
      <c r="C7711" s="2" t="str">
        <f>'[1]2025年已发货'!C:C</f>
        <v>HRB400E Φ16×12米</v>
      </c>
      <c r="D7711" s="2" t="str">
        <f>'[1]2025年已发货'!D:D</f>
        <v>吨</v>
      </c>
      <c r="E7711" s="2">
        <f>'[1]2025年已发货'!E:E</f>
        <v>25</v>
      </c>
      <c r="F7711" s="4">
        <f>'[1]2025年已发货'!F:F</f>
        <v>45927</v>
      </c>
      <c r="G7711" s="2" t="str">
        <f>'[1]2025年已发货'!G:G</f>
        <v>（自永2标九局西南分公司钢筋棚）四川省自贡市骑龙镇大湾村</v>
      </c>
      <c r="H7711" s="2" t="str">
        <f>'[1]2025年已发货'!H:H</f>
        <v>高彦彬</v>
      </c>
      <c r="I7711" s="2">
        <f>'[1]2025年已发货'!I:I</f>
        <v>13835906370</v>
      </c>
      <c r="J7711" s="2" vm="1" t="e">
        <f>_xlfn._xlws.FILTER(辅助信息!D:D,辅助信息!G:G=G7711)</f>
        <v>#VALUE!</v>
      </c>
    </row>
    <row r="7712" spans="1:10">
      <c r="A7712" s="2" t="str">
        <f>'[1]2025年已发货'!A:A</f>
        <v>德胜恒嘉</v>
      </c>
      <c r="B7712" s="2" t="str">
        <f>'[1]2025年已发货'!B:B</f>
        <v>螺纹钢</v>
      </c>
      <c r="C7712" s="2" t="str">
        <f>'[1]2025年已发货'!C:C</f>
        <v>HRB400E  22  9m</v>
      </c>
      <c r="D7712" s="2" t="str">
        <f>'[1]2025年已发货'!D:D</f>
        <v>吨</v>
      </c>
      <c r="E7712" s="2">
        <f>'[1]2025年已发货'!E:E</f>
        <v>35</v>
      </c>
      <c r="F7712" s="4">
        <f>'[1]2025年已发货'!F:F</f>
        <v>45927</v>
      </c>
      <c r="G7712" s="2" t="str">
        <f>'[1]2025年已发货'!G:G</f>
        <v>（中铁广州局-资乐高速5标）四川省乐山市井研县希望大道116号</v>
      </c>
      <c r="H7712" s="2" t="str">
        <f>'[1]2025年已发货'!H:H</f>
        <v>廖俊杰</v>
      </c>
      <c r="I7712" s="2">
        <f>'[1]2025年已发货'!I:I</f>
        <v>15775100965</v>
      </c>
      <c r="J7712" s="2" vm="1" t="e">
        <f>_xlfn._xlws.FILTER(辅助信息!D:D,辅助信息!G:G=G7712)</f>
        <v>#VALUE!</v>
      </c>
    </row>
    <row r="7713" spans="1:10">
      <c r="A7713" s="2" t="str">
        <f>'[1]2025年已发货'!A:A</f>
        <v>德胜恒嘉</v>
      </c>
      <c r="B7713" s="2" t="str">
        <f>'[1]2025年已发货'!B:B</f>
        <v>螺纹钢</v>
      </c>
      <c r="C7713" s="2" t="str">
        <f>'[1]2025年已发货'!C:C</f>
        <v>HRB400E  28  9m</v>
      </c>
      <c r="D7713" s="2" t="str">
        <f>'[1]2025年已发货'!D:D</f>
        <v>吨</v>
      </c>
      <c r="E7713" s="2">
        <f>'[1]2025年已发货'!E:E</f>
        <v>70</v>
      </c>
      <c r="F7713" s="4">
        <f>'[1]2025年已发货'!F:F</f>
        <v>45927</v>
      </c>
      <c r="G7713" s="2" t="str">
        <f>'[1]2025年已发货'!G:G</f>
        <v>（中铁广州局-资乐高速5标）四川省乐山市井研县希望大道116号</v>
      </c>
      <c r="H7713" s="2" t="str">
        <f>'[1]2025年已发货'!H:H</f>
        <v>廖俊杰</v>
      </c>
      <c r="I7713" s="2">
        <f>'[1]2025年已发货'!I:I</f>
        <v>15775100965</v>
      </c>
      <c r="J7713" s="2" vm="1" t="e">
        <f>_xlfn._xlws.FILTER(辅助信息!D:D,辅助信息!G:G=G7713)</f>
        <v>#VALUE!</v>
      </c>
    </row>
    <row r="7714" spans="1:10">
      <c r="A7714" s="2" t="str">
        <f>'[1]2025年已发货'!A:A</f>
        <v>德胜恒嘉</v>
      </c>
      <c r="B7714" s="2" t="str">
        <f>'[1]2025年已发货'!B:B</f>
        <v>螺纹钢</v>
      </c>
      <c r="C7714" s="2" t="str">
        <f>'[1]2025年已发货'!C:C</f>
        <v>HRB400E  20  12m</v>
      </c>
      <c r="D7714" s="2" t="str">
        <f>'[1]2025年已发货'!D:D</f>
        <v>吨</v>
      </c>
      <c r="E7714" s="2">
        <f>'[1]2025年已发货'!E:E</f>
        <v>70</v>
      </c>
      <c r="F7714" s="4">
        <f>'[1]2025年已发货'!F:F</f>
        <v>45927</v>
      </c>
      <c r="G7714" s="2" t="str">
        <f>'[1]2025年已发货'!G:G</f>
        <v>（中铁广州局-资乐高速5标）四川省乐山市井研县希望大道116号</v>
      </c>
      <c r="H7714" s="2" t="str">
        <f>'[1]2025年已发货'!H:H</f>
        <v>廖俊杰</v>
      </c>
      <c r="I7714" s="2">
        <f>'[1]2025年已发货'!I:I</f>
        <v>15775100965</v>
      </c>
      <c r="J7714" s="2" vm="1" t="e">
        <f>_xlfn._xlws.FILTER(辅助信息!D:D,辅助信息!G:G=G7714)</f>
        <v>#VALUE!</v>
      </c>
    </row>
    <row r="7715" spans="1:10">
      <c r="A7715" s="2" t="str">
        <f>'[1]2025年已发货'!A:A</f>
        <v>湖北商贸</v>
      </c>
      <c r="B7715" s="2" t="str">
        <f>'[1]2025年已发货'!B:B</f>
        <v>盘螺</v>
      </c>
      <c r="C7715" s="2" t="str">
        <f>'[1]2025年已发货'!C:C</f>
        <v>HRB400E  12 </v>
      </c>
      <c r="D7715" s="2" t="str">
        <f>'[1]2025年已发货'!D:D</f>
        <v>吨</v>
      </c>
      <c r="E7715" s="2">
        <f>'[1]2025年已发货'!E:E</f>
        <v>70</v>
      </c>
      <c r="F7715" s="4">
        <f>'[1]2025年已发货'!F:F</f>
        <v>45927</v>
      </c>
      <c r="G7715" s="2" t="str">
        <f>'[1]2025年已发货'!G:G</f>
        <v>（中铁广州局-资乐高速5标）四川省乐山市井研县希望大道116号</v>
      </c>
      <c r="H7715" s="2" t="str">
        <f>'[1]2025年已发货'!H:H</f>
        <v>廖俊杰</v>
      </c>
      <c r="I7715" s="2">
        <f>'[1]2025年已发货'!I:I</f>
        <v>15775100965</v>
      </c>
      <c r="J7715" s="2" vm="1" t="e">
        <f>_xlfn._xlws.FILTER(辅助信息!D:D,辅助信息!G:G=G7715)</f>
        <v>#VALUE!</v>
      </c>
    </row>
    <row r="7716" spans="1:10">
      <c r="A7716" s="2" t="str">
        <f>'[1]2025年已发货'!A:A</f>
        <v>湖北商贸</v>
      </c>
      <c r="B7716" s="2" t="str">
        <f>'[1]2025年已发货'!B:B</f>
        <v>高线</v>
      </c>
      <c r="C7716" s="2" t="str">
        <f>'[1]2025年已发货'!C:C</f>
        <v>HPB300   8 </v>
      </c>
      <c r="D7716" s="2" t="str">
        <f>'[1]2025年已发货'!D:D</f>
        <v>吨</v>
      </c>
      <c r="E7716" s="2">
        <f>'[1]2025年已发货'!E:E</f>
        <v>35</v>
      </c>
      <c r="F7716" s="4">
        <f>'[1]2025年已发货'!F:F</f>
        <v>45927</v>
      </c>
      <c r="G7716" s="2" t="str">
        <f>'[1]2025年已发货'!G:G</f>
        <v>（中铁广州局-资乐高速5标）四川省乐山市井研县希望大道116号2号梁场</v>
      </c>
      <c r="H7716" s="2" t="str">
        <f>'[1]2025年已发货'!H:H</f>
        <v>廖俊杰</v>
      </c>
      <c r="I7716" s="2">
        <f>'[1]2025年已发货'!I:I</f>
        <v>15775100965</v>
      </c>
      <c r="J7716" s="2" vm="1" t="e">
        <f>_xlfn._xlws.FILTER(辅助信息!D:D,辅助信息!G:G=G7716)</f>
        <v>#VALUE!</v>
      </c>
    </row>
    <row r="7717" spans="1:10">
      <c r="A7717" s="2" t="str">
        <f>'[1]2025年已发货'!A:A</f>
        <v>湖北商贸</v>
      </c>
      <c r="B7717" s="2" t="str">
        <f>'[1]2025年已发货'!B:B</f>
        <v>高线</v>
      </c>
      <c r="C7717" s="2" t="str">
        <f>'[1]2025年已发货'!C:C</f>
        <v>HPB300   10 </v>
      </c>
      <c r="D7717" s="2" t="str">
        <f>'[1]2025年已发货'!D:D</f>
        <v>吨</v>
      </c>
      <c r="E7717" s="2">
        <f>'[1]2025年已发货'!E:E</f>
        <v>35</v>
      </c>
      <c r="F7717" s="4">
        <f>'[1]2025年已发货'!F:F</f>
        <v>45927</v>
      </c>
      <c r="G7717" s="2" t="str">
        <f>'[1]2025年已发货'!G:G</f>
        <v>（中铁广州局-资乐高速5标）四川省乐山市井研县希望大道116号2号梁场</v>
      </c>
      <c r="H7717" s="2" t="str">
        <f>'[1]2025年已发货'!H:H</f>
        <v>廖俊杰</v>
      </c>
      <c r="I7717" s="2">
        <f>'[1]2025年已发货'!I:I</f>
        <v>15775100965</v>
      </c>
      <c r="J7717" s="2" vm="1" t="e">
        <f>_xlfn._xlws.FILTER(辅助信息!D:D,辅助信息!G:G=G7717)</f>
        <v>#VALUE!</v>
      </c>
    </row>
    <row r="7718" spans="1:10">
      <c r="A7718" s="2" t="str">
        <f>'[1]2025年已发货'!A:A</f>
        <v>吉晨盛泰</v>
      </c>
      <c r="B7718" s="2" t="str">
        <f>'[1]2025年已发货'!B:B</f>
        <v>高线</v>
      </c>
      <c r="C7718" s="2" t="str">
        <f>'[1]2025年已发货'!C:C</f>
        <v>HPB300 Φ8</v>
      </c>
      <c r="D7718" s="2" t="str">
        <f>'[1]2025年已发货'!D:D</f>
        <v>吨</v>
      </c>
      <c r="E7718" s="2">
        <f>'[1]2025年已发货'!E:E</f>
        <v>2</v>
      </c>
      <c r="F7718" s="4">
        <f>'[1]2025年已发货'!F:F</f>
        <v>45927</v>
      </c>
      <c r="G7718" s="2" t="str">
        <f>'[1]2025年已发货'!G:G</f>
        <v>(五冶建设锦江区林家坝片区20号地块商业项目)锦江区泰昌路锦江28亩项目部</v>
      </c>
      <c r="H7718" s="2" t="str">
        <f>'[1]2025年已发货'!H:H</f>
        <v>陶杰</v>
      </c>
      <c r="I7718" s="2">
        <f>'[1]2025年已发货'!I:I</f>
        <v>13980247952</v>
      </c>
      <c r="J7718" s="2" t="str">
        <f>_xlfn._xlws.FILTER(辅助信息!D:D,辅助信息!G:G=G7718)</f>
        <v>五冶建设锦江区林家坝片区20号地块商业项目</v>
      </c>
    </row>
    <row r="7719" spans="1:10">
      <c r="A7719" s="2" t="str">
        <f>'[1]2025年已发货'!A:A</f>
        <v>吉晨盛泰</v>
      </c>
      <c r="B7719" s="2" t="str">
        <f>'[1]2025年已发货'!B:B</f>
        <v>螺纹钢</v>
      </c>
      <c r="C7719" s="2" t="str">
        <f>'[1]2025年已发货'!C:C</f>
        <v>HRB400E Φ16 9m</v>
      </c>
      <c r="D7719" s="2" t="str">
        <f>'[1]2025年已发货'!D:D</f>
        <v>吨</v>
      </c>
      <c r="E7719" s="2">
        <f>'[1]2025年已发货'!E:E</f>
        <v>5.4</v>
      </c>
      <c r="F7719" s="4">
        <f>'[1]2025年已发货'!F:F</f>
        <v>45927</v>
      </c>
      <c r="G7719" s="2" t="str">
        <f>'[1]2025年已发货'!G:G</f>
        <v>(五冶建设锦江区林家坝片区20号地块商业项目)锦江区泰昌路锦江28亩项目部</v>
      </c>
      <c r="H7719" s="2" t="str">
        <f>'[1]2025年已发货'!H:H</f>
        <v>陶杰</v>
      </c>
      <c r="I7719" s="2">
        <f>'[1]2025年已发货'!I:I</f>
        <v>13980247952</v>
      </c>
      <c r="J7719" s="2" t="str">
        <f>_xlfn._xlws.FILTER(辅助信息!D:D,辅助信息!G:G=G7719)</f>
        <v>五冶建设锦江区林家坝片区20号地块商业项目</v>
      </c>
    </row>
    <row r="7720" spans="1:10">
      <c r="A7720" s="2" t="str">
        <f>'[1]2025年已发货'!A:A</f>
        <v>吉晨盛泰</v>
      </c>
      <c r="B7720" s="2" t="str">
        <f>'[1]2025年已发货'!B:B</f>
        <v>螺纹钢</v>
      </c>
      <c r="C7720" s="2" t="str">
        <f>'[1]2025年已发货'!C:C</f>
        <v>HRB400E Φ25 9m</v>
      </c>
      <c r="D7720" s="2" t="str">
        <f>'[1]2025年已发货'!D:D</f>
        <v>吨</v>
      </c>
      <c r="E7720" s="2">
        <f>'[1]2025年已发货'!E:E</f>
        <v>27</v>
      </c>
      <c r="F7720" s="4">
        <f>'[1]2025年已发货'!F:F</f>
        <v>45927</v>
      </c>
      <c r="G7720" s="2" t="str">
        <f>'[1]2025年已发货'!G:G</f>
        <v>(五冶建设锦江区林家坝片区20号地块商业项目)锦江区泰昌路锦江28亩项目部</v>
      </c>
      <c r="H7720" s="2" t="str">
        <f>'[1]2025年已发货'!H:H</f>
        <v>陶杰</v>
      </c>
      <c r="I7720" s="2">
        <f>'[1]2025年已发货'!I:I</f>
        <v>13980247952</v>
      </c>
      <c r="J7720" s="2" t="str">
        <f>_xlfn._xlws.FILTER(辅助信息!D:D,辅助信息!G:G=G7720)</f>
        <v>五冶建设锦江区林家坝片区20号地块商业项目</v>
      </c>
    </row>
    <row r="7721" spans="1:10">
      <c r="A7721" s="2" t="str">
        <f>'[1]2025年已发货'!A:A</f>
        <v>吉晨盛泰</v>
      </c>
      <c r="B7721" s="2" t="str">
        <f>'[1]2025年已发货'!B:B</f>
        <v>盘螺</v>
      </c>
      <c r="C7721" s="2" t="str">
        <f>'[1]2025年已发货'!C:C</f>
        <v>HRB400E Φ8</v>
      </c>
      <c r="D7721" s="2" t="str">
        <f>'[1]2025年已发货'!D:D</f>
        <v>吨</v>
      </c>
      <c r="E7721" s="2">
        <f>'[1]2025年已发货'!E:E</f>
        <v>25</v>
      </c>
      <c r="F7721" s="4">
        <f>'[1]2025年已发货'!F:F</f>
        <v>45927</v>
      </c>
      <c r="G7721" s="2" t="str">
        <f>'[1]2025年已发货'!G:G</f>
        <v>(五冶建设师大附中外语校新建教学楼工程)四川省成都市成华区大观堰2号(四川师范大学附属中学外国语学校)</v>
      </c>
      <c r="H7721" s="2" t="str">
        <f>'[1]2025年已发货'!H:H</f>
        <v>蔡浩</v>
      </c>
      <c r="I7721" s="2">
        <f>'[1]2025年已发货'!I:I</f>
        <v>13980880820</v>
      </c>
      <c r="J7721" s="2" t="str">
        <f>_xlfn._xlws.FILTER(辅助信息!D:D,辅助信息!G:G=G7721)</f>
        <v>五冶建设师大附中外语校新建教学楼工程</v>
      </c>
    </row>
    <row r="7722" spans="1:10">
      <c r="A7722" s="2" t="str">
        <f>'[1]2025年已发货'!A:A</f>
        <v>吉晨盛泰</v>
      </c>
      <c r="B7722" s="2" t="str">
        <f>'[1]2025年已发货'!B:B</f>
        <v>盘螺</v>
      </c>
      <c r="C7722" s="2" t="str">
        <f>'[1]2025年已发货'!C:C</f>
        <v>HRB400E Φ10</v>
      </c>
      <c r="D7722" s="2" t="str">
        <f>'[1]2025年已发货'!D:D</f>
        <v>吨</v>
      </c>
      <c r="E7722" s="2">
        <f>'[1]2025年已发货'!E:E</f>
        <v>10</v>
      </c>
      <c r="F7722" s="4">
        <f>'[1]2025年已发货'!F:F</f>
        <v>45927</v>
      </c>
      <c r="G7722" s="2" t="str">
        <f>'[1]2025年已发货'!G:G</f>
        <v>(五冶建设师大附中外语校新建教学楼工程)四川省成都市成华区大观堰2号(四川师范大学附属中学外国语学校)</v>
      </c>
      <c r="H7722" s="2" t="str">
        <f>'[1]2025年已发货'!H:H</f>
        <v>蔡浩</v>
      </c>
      <c r="I7722" s="2">
        <f>'[1]2025年已发货'!I:I</f>
        <v>13980880820</v>
      </c>
      <c r="J7722" s="2" t="str">
        <f>_xlfn._xlws.FILTER(辅助信息!D:D,辅助信息!G:G=G7722)</f>
        <v>五冶建设师大附中外语校新建教学楼工程</v>
      </c>
    </row>
    <row r="7723" spans="1:10">
      <c r="A7723" s="2" t="str">
        <f>'[1]2025年已发货'!A:A</f>
        <v>吉晨盛泰</v>
      </c>
      <c r="B7723" s="2" t="str">
        <f>'[1]2025年已发货'!B:B</f>
        <v>螺纹钢</v>
      </c>
      <c r="C7723" s="2" t="str">
        <f>'[1]2025年已发货'!C:C</f>
        <v>HRB400E Φ12 9m</v>
      </c>
      <c r="D7723" s="2" t="str">
        <f>'[1]2025年已发货'!D:D</f>
        <v>吨</v>
      </c>
      <c r="E7723" s="2">
        <f>'[1]2025年已发货'!E:E</f>
        <v>12.5</v>
      </c>
      <c r="F7723" s="4">
        <f>'[1]2025年已发货'!F:F</f>
        <v>45927</v>
      </c>
      <c r="G7723" s="2" t="str">
        <f>'[1]2025年已发货'!G:G</f>
        <v>(五冶建设师大附中外语校新建教学楼工程)四川省成都市成华区大观堰2号(四川师范大学附属中学外国语学校)</v>
      </c>
      <c r="H7723" s="2" t="str">
        <f>'[1]2025年已发货'!H:H</f>
        <v>蔡浩</v>
      </c>
      <c r="I7723" s="2">
        <f>'[1]2025年已发货'!I:I</f>
        <v>13980880820</v>
      </c>
      <c r="J7723" s="2" t="str">
        <f>_xlfn._xlws.FILTER(辅助信息!D:D,辅助信息!G:G=G7723)</f>
        <v>五冶建设师大附中外语校新建教学楼工程</v>
      </c>
    </row>
    <row r="7724" spans="1:10">
      <c r="A7724" s="2" t="str">
        <f>'[1]2025年已发货'!A:A</f>
        <v>吉晨盛泰</v>
      </c>
      <c r="B7724" s="2" t="str">
        <f>'[1]2025年已发货'!B:B</f>
        <v>螺纹钢</v>
      </c>
      <c r="C7724" s="2" t="str">
        <f>'[1]2025年已发货'!C:C</f>
        <v>HRB500E Φ12</v>
      </c>
      <c r="D7724" s="2" t="str">
        <f>'[1]2025年已发货'!D:D</f>
        <v>吨</v>
      </c>
      <c r="E7724" s="2">
        <f>'[1]2025年已发货'!E:E</f>
        <v>2.5</v>
      </c>
      <c r="F7724" s="4">
        <f>'[1]2025年已发货'!F:F</f>
        <v>45927</v>
      </c>
      <c r="G7724" s="2" t="str">
        <f>'[1]2025年已发货'!G:G</f>
        <v>(五冶建设师大附中外语校新建教学楼工程)四川省成都市成华区大观堰2号(四川师范大学附属中学外国语学校)</v>
      </c>
      <c r="H7724" s="2" t="str">
        <f>'[1]2025年已发货'!H:H</f>
        <v>蔡浩</v>
      </c>
      <c r="I7724" s="2">
        <f>'[1]2025年已发货'!I:I</f>
        <v>13980880820</v>
      </c>
      <c r="J7724" s="2" t="str">
        <f>_xlfn._xlws.FILTER(辅助信息!D:D,辅助信息!G:G=G7724)</f>
        <v>五冶建设师大附中外语校新建教学楼工程</v>
      </c>
    </row>
    <row r="7725" spans="1:10">
      <c r="A7725" s="2" t="str">
        <f>'[1]2025年已发货'!A:A</f>
        <v>吉晨盛泰</v>
      </c>
      <c r="B7725" s="2" t="str">
        <f>'[1]2025年已发货'!B:B</f>
        <v>螺纹钢</v>
      </c>
      <c r="C7725" s="2" t="str">
        <f>'[1]2025年已发货'!C:C</f>
        <v>HRB500E Φ22</v>
      </c>
      <c r="D7725" s="2" t="str">
        <f>'[1]2025年已发货'!D:D</f>
        <v>吨</v>
      </c>
      <c r="E7725" s="2">
        <f>'[1]2025年已发货'!E:E</f>
        <v>5</v>
      </c>
      <c r="F7725" s="4">
        <f>'[1]2025年已发货'!F:F</f>
        <v>45927</v>
      </c>
      <c r="G7725" s="2" t="str">
        <f>'[1]2025年已发货'!G:G</f>
        <v>(五冶建设师大附中外语校新建教学楼工程)四川省成都市成华区大观堰2号(四川师范大学附属中学外国语学校)</v>
      </c>
      <c r="H7725" s="2" t="str">
        <f>'[1]2025年已发货'!H:H</f>
        <v>蔡浩</v>
      </c>
      <c r="I7725" s="2">
        <f>'[1]2025年已发货'!I:I</f>
        <v>13980880820</v>
      </c>
      <c r="J7725" s="2" t="str">
        <f>_xlfn._xlws.FILTER(辅助信息!D:D,辅助信息!G:G=G7725)</f>
        <v>五冶建设师大附中外语校新建教学楼工程</v>
      </c>
    </row>
    <row r="7726" spans="1:10">
      <c r="A7726" s="2" t="str">
        <f>'[1]2025年已发货'!A:A</f>
        <v>吉晨盛泰</v>
      </c>
      <c r="B7726" s="2" t="str">
        <f>'[1]2025年已发货'!B:B</f>
        <v>螺纹钢</v>
      </c>
      <c r="C7726" s="2" t="str">
        <f>'[1]2025年已发货'!C:C</f>
        <v>HRB500E Φ28</v>
      </c>
      <c r="D7726" s="2" t="str">
        <f>'[1]2025年已发货'!D:D</f>
        <v>吨</v>
      </c>
      <c r="E7726" s="2">
        <f>'[1]2025年已发货'!E:E</f>
        <v>5</v>
      </c>
      <c r="F7726" s="4">
        <f>'[1]2025年已发货'!F:F</f>
        <v>45927</v>
      </c>
      <c r="G7726" s="2" t="str">
        <f>'[1]2025年已发货'!G:G</f>
        <v>(五冶建设师大附中外语校新建教学楼工程)四川省成都市成华区大观堰2号(四川师范大学附属中学外国语学校)</v>
      </c>
      <c r="H7726" s="2" t="str">
        <f>'[1]2025年已发货'!H:H</f>
        <v>蔡浩</v>
      </c>
      <c r="I7726" s="2">
        <f>'[1]2025年已发货'!I:I</f>
        <v>13980880820</v>
      </c>
      <c r="J7726" s="2" t="str">
        <f>_xlfn._xlws.FILTER(辅助信息!D:D,辅助信息!G:G=G7726)</f>
        <v>五冶建设师大附中外语校新建教学楼工程</v>
      </c>
    </row>
    <row r="7727" spans="1:10">
      <c r="A7727" s="2" t="str">
        <f>'[1]2025年已发货'!A:A</f>
        <v>吉晨盛泰</v>
      </c>
      <c r="B7727" s="2" t="str">
        <f>'[1]2025年已发货'!B:B</f>
        <v>螺纹钢</v>
      </c>
      <c r="C7727" s="2" t="str">
        <f>'[1]2025年已发货'!C:C</f>
        <v>HRB500E Φ32</v>
      </c>
      <c r="D7727" s="2" t="str">
        <f>'[1]2025年已发货'!D:D</f>
        <v>吨</v>
      </c>
      <c r="E7727" s="2">
        <f>'[1]2025年已发货'!E:E</f>
        <v>10</v>
      </c>
      <c r="F7727" s="4">
        <f>'[1]2025年已发货'!F:F</f>
        <v>45927</v>
      </c>
      <c r="G7727" s="2" t="str">
        <f>'[1]2025年已发货'!G:G</f>
        <v>(五冶建设师大附中外语校新建教学楼工程)四川省成都市成华区大观堰2号(四川师范大学附属中学外国语学校)</v>
      </c>
      <c r="H7727" s="2" t="str">
        <f>'[1]2025年已发货'!H:H</f>
        <v>蔡浩</v>
      </c>
      <c r="I7727" s="2">
        <f>'[1]2025年已发货'!I:I</f>
        <v>13980880820</v>
      </c>
      <c r="J7727" s="2" t="str">
        <f>_xlfn._xlws.FILTER(辅助信息!D:D,辅助信息!G:G=G7727)</f>
        <v>五冶建设师大附中外语校新建教学楼工程</v>
      </c>
    </row>
    <row r="7728" spans="1:10">
      <c r="A7728" s="2" t="str">
        <f>'[1]2025年已发货'!A:A</f>
        <v>晋邦</v>
      </c>
      <c r="B7728" s="2" t="str">
        <f>'[1]2025年已发货'!B:B</f>
        <v>螺纹钢</v>
      </c>
      <c r="C7728" s="2" t="str">
        <f>'[1]2025年已发货'!C:C</f>
        <v>HRB500E Φ20</v>
      </c>
      <c r="D7728" s="2" t="str">
        <f>'[1]2025年已发货'!D:D</f>
        <v>吨</v>
      </c>
      <c r="E7728" s="2">
        <f>'[1]2025年已发货'!E:E</f>
        <v>13</v>
      </c>
      <c r="F7728" s="4">
        <f>'[1]2025年已发货'!F:F</f>
        <v>45927</v>
      </c>
      <c r="G7728" s="2" t="str">
        <f>'[1]2025年已发货'!G:G</f>
        <v>（商投建工达州中医药科技园-4工区-9号楼）达州市通川区达州中医药职业学院犀牛大道北段</v>
      </c>
      <c r="H7728" s="2" t="str">
        <f>'[1]2025年已发货'!H:H</f>
        <v>张扬</v>
      </c>
      <c r="I7728" s="2">
        <f>'[1]2025年已发货'!I:I</f>
        <v>18381904567</v>
      </c>
      <c r="J7728" s="2" t="str">
        <f>_xlfn._xlws.FILTER(辅助信息!D:D,辅助信息!G:G=G7728)</f>
        <v>商投建工达州中医药科技园</v>
      </c>
    </row>
    <row r="7729" spans="1:10">
      <c r="A7729" s="2" t="str">
        <f>'[1]2025年已发货'!A:A</f>
        <v>晋邦</v>
      </c>
      <c r="B7729" s="2" t="str">
        <f>'[1]2025年已发货'!B:B</f>
        <v>螺纹钢</v>
      </c>
      <c r="C7729" s="2" t="str">
        <f>'[1]2025年已发货'!C:C</f>
        <v>HRB500E Φ22</v>
      </c>
      <c r="D7729" s="2" t="str">
        <f>'[1]2025年已发货'!D:D</f>
        <v>吨</v>
      </c>
      <c r="E7729" s="2">
        <f>'[1]2025年已发货'!E:E</f>
        <v>8</v>
      </c>
      <c r="F7729" s="4">
        <f>'[1]2025年已发货'!F:F</f>
        <v>45927</v>
      </c>
      <c r="G7729" s="2" t="str">
        <f>'[1]2025年已发货'!G:G</f>
        <v>（商投建工达州中医药科技园-4工区-9号楼）达州市通川区达州中医药职业学院犀牛大道北段</v>
      </c>
      <c r="H7729" s="2" t="str">
        <f>'[1]2025年已发货'!H:H</f>
        <v>张扬</v>
      </c>
      <c r="I7729" s="2">
        <f>'[1]2025年已发货'!I:I</f>
        <v>18381904567</v>
      </c>
      <c r="J7729" s="2" t="str">
        <f>_xlfn._xlws.FILTER(辅助信息!D:D,辅助信息!G:G=G7729)</f>
        <v>商投建工达州中医药科技园</v>
      </c>
    </row>
    <row r="7730" spans="1:10">
      <c r="A7730" s="2" t="str">
        <f>'[1]2025年已发货'!A:A</f>
        <v>晋邦</v>
      </c>
      <c r="B7730" s="2" t="str">
        <f>'[1]2025年已发货'!B:B</f>
        <v>螺纹钢</v>
      </c>
      <c r="C7730" s="2" t="str">
        <f>'[1]2025年已发货'!C:C</f>
        <v>HRB500E Φ25</v>
      </c>
      <c r="D7730" s="2" t="str">
        <f>'[1]2025年已发货'!D:D</f>
        <v>吨</v>
      </c>
      <c r="E7730" s="2">
        <f>'[1]2025年已发货'!E:E</f>
        <v>13</v>
      </c>
      <c r="F7730" s="4">
        <f>'[1]2025年已发货'!F:F</f>
        <v>45927</v>
      </c>
      <c r="G7730" s="2" t="str">
        <f>'[1]2025年已发货'!G:G</f>
        <v>（商投建工达州中医药科技园-4工区-9号楼）达州市通川区达州中医药职业学院犀牛大道北段</v>
      </c>
      <c r="H7730" s="2" t="str">
        <f>'[1]2025年已发货'!H:H</f>
        <v>张扬</v>
      </c>
      <c r="I7730" s="2">
        <f>'[1]2025年已发货'!I:I</f>
        <v>18381904567</v>
      </c>
      <c r="J7730" s="2" t="str">
        <f>_xlfn._xlws.FILTER(辅助信息!D:D,辅助信息!G:G=G7730)</f>
        <v>商投建工达州中医药科技园</v>
      </c>
    </row>
    <row r="7731" spans="1:10">
      <c r="A7731" s="2" t="str">
        <f>'[1]2025年已发货'!A:A</f>
        <v>晋邦</v>
      </c>
      <c r="B7731" s="2" t="str">
        <f>'[1]2025年已发货'!B:B</f>
        <v>盘螺</v>
      </c>
      <c r="C7731" s="2" t="str">
        <f>'[1]2025年已发货'!C:C</f>
        <v>HRB400E Φ8</v>
      </c>
      <c r="D7731" s="2" t="str">
        <f>'[1]2025年已发货'!D:D</f>
        <v>吨</v>
      </c>
      <c r="E7731" s="2">
        <f>'[1]2025年已发货'!E:E</f>
        <v>28</v>
      </c>
      <c r="F7731" s="4">
        <f>'[1]2025年已发货'!F:F</f>
        <v>45927</v>
      </c>
      <c r="G7731" s="2" t="str">
        <f>'[1]2025年已发货'!G:G</f>
        <v>（商投建工达州中医药科技园-4工区-10号楼）达州市通川区达州中医药职业学院犀牛大道北段</v>
      </c>
      <c r="H7731" s="2" t="str">
        <f>'[1]2025年已发货'!H:H</f>
        <v>张扬</v>
      </c>
      <c r="I7731" s="2">
        <f>'[1]2025年已发货'!I:I</f>
        <v>18381904567</v>
      </c>
      <c r="J7731" s="2" t="str">
        <f>_xlfn._xlws.FILTER(辅助信息!D:D,辅助信息!G:G=G7731)</f>
        <v>商投建工达州中医药科技园</v>
      </c>
    </row>
    <row r="7732" spans="1:10">
      <c r="A7732" s="2" t="str">
        <f>'[1]2025年已发货'!A:A</f>
        <v>晋邦</v>
      </c>
      <c r="B7732" s="2" t="str">
        <f>'[1]2025年已发货'!B:B</f>
        <v>螺纹钢</v>
      </c>
      <c r="C7732" s="2" t="str">
        <f>'[1]2025年已发货'!C:C</f>
        <v>HRB400E Φ16 9m</v>
      </c>
      <c r="D7732" s="2" t="str">
        <f>'[1]2025年已发货'!D:D</f>
        <v>吨</v>
      </c>
      <c r="E7732" s="2">
        <f>'[1]2025年已发货'!E:E</f>
        <v>3</v>
      </c>
      <c r="F7732" s="4">
        <f>'[1]2025年已发货'!F:F</f>
        <v>45927</v>
      </c>
      <c r="G7732" s="2" t="str">
        <f>'[1]2025年已发货'!G:G</f>
        <v>（商投建工达州中医药科技园-4工区-10号楼）达州市通川区达州中医药职业学院犀牛大道北段</v>
      </c>
      <c r="H7732" s="2" t="str">
        <f>'[1]2025年已发货'!H:H</f>
        <v>张扬</v>
      </c>
      <c r="I7732" s="2">
        <f>'[1]2025年已发货'!I:I</f>
        <v>18381904567</v>
      </c>
      <c r="J7732" s="2" t="str">
        <f>_xlfn._xlws.FILTER(辅助信息!D:D,辅助信息!G:G=G7732)</f>
        <v>商投建工达州中医药科技园</v>
      </c>
    </row>
    <row r="7733" spans="1:10">
      <c r="A7733" s="2" t="str">
        <f>'[1]2025年已发货'!A:A</f>
        <v>晋邦</v>
      </c>
      <c r="B7733" s="2" t="str">
        <f>'[1]2025年已发货'!B:B</f>
        <v>螺纹钢</v>
      </c>
      <c r="C7733" s="2" t="str">
        <f>'[1]2025年已发货'!C:C</f>
        <v>HRB400E Φ22 9m</v>
      </c>
      <c r="D7733" s="2" t="str">
        <f>'[1]2025年已发货'!D:D</f>
        <v>吨</v>
      </c>
      <c r="E7733" s="2">
        <f>'[1]2025年已发货'!E:E</f>
        <v>6</v>
      </c>
      <c r="F7733" s="4">
        <f>'[1]2025年已发货'!F:F</f>
        <v>45927</v>
      </c>
      <c r="G7733" s="2" t="str">
        <f>'[1]2025年已发货'!G:G</f>
        <v>（商投建工达州中医药科技园-4工区-10号楼）达州市通川区达州中医药职业学院犀牛大道北段</v>
      </c>
      <c r="H7733" s="2" t="str">
        <f>'[1]2025年已发货'!H:H</f>
        <v>张扬</v>
      </c>
      <c r="I7733" s="2">
        <f>'[1]2025年已发货'!I:I</f>
        <v>18381904567</v>
      </c>
      <c r="J7733" s="2" t="str">
        <f>_xlfn._xlws.FILTER(辅助信息!D:D,辅助信息!G:G=G7733)</f>
        <v>商投建工达州中医药科技园</v>
      </c>
    </row>
    <row r="7734" spans="1:10">
      <c r="A7734" s="2" t="str">
        <f>'[1]2025年已发货'!A:A</f>
        <v>晋邦</v>
      </c>
      <c r="B7734" s="2" t="str">
        <f>'[1]2025年已发货'!B:B</f>
        <v>螺纹钢</v>
      </c>
      <c r="C7734" s="2" t="str">
        <f>'[1]2025年已发货'!C:C</f>
        <v>HRB500E Φ16</v>
      </c>
      <c r="D7734" s="2" t="str">
        <f>'[1]2025年已发货'!D:D</f>
        <v>吨</v>
      </c>
      <c r="E7734" s="2">
        <f>'[1]2025年已发货'!E:E</f>
        <v>5</v>
      </c>
      <c r="F7734" s="4">
        <f>'[1]2025年已发货'!F:F</f>
        <v>45927</v>
      </c>
      <c r="G7734" s="2" t="str">
        <f>'[1]2025年已发货'!G:G</f>
        <v>（商投建工达州中医药科技园-4工区-10号楼）达州市通川区达州中医药职业学院犀牛大道北段</v>
      </c>
      <c r="H7734" s="2" t="str">
        <f>'[1]2025年已发货'!H:H</f>
        <v>张扬</v>
      </c>
      <c r="I7734" s="2">
        <f>'[1]2025年已发货'!I:I</f>
        <v>18381904567</v>
      </c>
      <c r="J7734" s="2" t="str">
        <f>_xlfn._xlws.FILTER(辅助信息!D:D,辅助信息!G:G=G7734)</f>
        <v>商投建工达州中医药科技园</v>
      </c>
    </row>
    <row r="7735" spans="1:10">
      <c r="A7735" s="2" t="str">
        <f>'[1]2025年已发货'!A:A</f>
        <v>晋邦</v>
      </c>
      <c r="B7735" s="2" t="str">
        <f>'[1]2025年已发货'!B:B</f>
        <v>螺纹钢</v>
      </c>
      <c r="C7735" s="2" t="str">
        <f>'[1]2025年已发货'!C:C</f>
        <v>HRB500E Φ18</v>
      </c>
      <c r="D7735" s="2" t="str">
        <f>'[1]2025年已发货'!D:D</f>
        <v>吨</v>
      </c>
      <c r="E7735" s="2">
        <f>'[1]2025年已发货'!E:E</f>
        <v>10</v>
      </c>
      <c r="F7735" s="4">
        <f>'[1]2025年已发货'!F:F</f>
        <v>45927</v>
      </c>
      <c r="G7735" s="2" t="str">
        <f>'[1]2025年已发货'!G:G</f>
        <v>（商投建工达州中医药科技园-4工区-10号楼）达州市通川区达州中医药职业学院犀牛大道北段</v>
      </c>
      <c r="H7735" s="2" t="str">
        <f>'[1]2025年已发货'!H:H</f>
        <v>张扬</v>
      </c>
      <c r="I7735" s="2">
        <f>'[1]2025年已发货'!I:I</f>
        <v>18381904567</v>
      </c>
      <c r="J7735" s="2" t="str">
        <f>_xlfn._xlws.FILTER(辅助信息!D:D,辅助信息!G:G=G7735)</f>
        <v>商投建工达州中医药科技园</v>
      </c>
    </row>
    <row r="7736" spans="1:10">
      <c r="A7736" s="2" t="str">
        <f>'[1]2025年已发货'!A:A</f>
        <v>晋邦</v>
      </c>
      <c r="B7736" s="2" t="str">
        <f>'[1]2025年已发货'!B:B</f>
        <v>螺纹钢</v>
      </c>
      <c r="C7736" s="2" t="str">
        <f>'[1]2025年已发货'!C:C</f>
        <v>HRB500E Φ20</v>
      </c>
      <c r="D7736" s="2" t="str">
        <f>'[1]2025年已发货'!D:D</f>
        <v>吨</v>
      </c>
      <c r="E7736" s="2">
        <f>'[1]2025年已发货'!E:E</f>
        <v>13</v>
      </c>
      <c r="F7736" s="4">
        <f>'[1]2025年已发货'!F:F</f>
        <v>45927</v>
      </c>
      <c r="G7736" s="2" t="str">
        <f>'[1]2025年已发货'!G:G</f>
        <v>（商投建工达州中医药科技园-4工区-10号楼）达州市通川区达州中医药职业学院犀牛大道北段</v>
      </c>
      <c r="H7736" s="2" t="str">
        <f>'[1]2025年已发货'!H:H</f>
        <v>张扬</v>
      </c>
      <c r="I7736" s="2">
        <f>'[1]2025年已发货'!I:I</f>
        <v>18381904567</v>
      </c>
      <c r="J7736" s="2" t="str">
        <f>_xlfn._xlws.FILTER(辅助信息!D:D,辅助信息!G:G=G7736)</f>
        <v>商投建工达州中医药科技园</v>
      </c>
    </row>
    <row r="7737" spans="1:10">
      <c r="A7737" s="2" t="str">
        <f>'[1]2025年已发货'!A:A</f>
        <v>晋邦</v>
      </c>
      <c r="B7737" s="2" t="str">
        <f>'[1]2025年已发货'!B:B</f>
        <v>螺纹钢</v>
      </c>
      <c r="C7737" s="2" t="str">
        <f>'[1]2025年已发货'!C:C</f>
        <v>HRB500E Φ25</v>
      </c>
      <c r="D7737" s="2" t="str">
        <f>'[1]2025年已发货'!D:D</f>
        <v>吨</v>
      </c>
      <c r="E7737" s="2">
        <f>'[1]2025年已发货'!E:E</f>
        <v>5</v>
      </c>
      <c r="F7737" s="4">
        <f>'[1]2025年已发货'!F:F</f>
        <v>45927</v>
      </c>
      <c r="G7737" s="2" t="str">
        <f>'[1]2025年已发货'!G:G</f>
        <v>（商投建工达州中医药科技园-4工区-10号楼）达州市通川区达州中医药职业学院犀牛大道北段</v>
      </c>
      <c r="H7737" s="2" t="str">
        <f>'[1]2025年已发货'!H:H</f>
        <v>张扬</v>
      </c>
      <c r="I7737" s="2">
        <f>'[1]2025年已发货'!I:I</f>
        <v>18381904567</v>
      </c>
      <c r="J7737" s="2" t="str">
        <f>_xlfn._xlws.FILTER(辅助信息!D:D,辅助信息!G:G=G7737)</f>
        <v>商投建工达州中医药科技园</v>
      </c>
    </row>
    <row r="7738" spans="1:10">
      <c r="A7738" s="2" t="str">
        <f>'[1]2025年已发货'!A:A</f>
        <v>晋邦</v>
      </c>
      <c r="B7738" s="2" t="str">
        <f>'[1]2025年已发货'!B:B</f>
        <v>盘螺</v>
      </c>
      <c r="C7738" s="2" t="str">
        <f>'[1]2025年已发货'!C:C</f>
        <v>HRB400E Φ10</v>
      </c>
      <c r="D7738" s="2" t="str">
        <f>'[1]2025年已发货'!D:D</f>
        <v>吨</v>
      </c>
      <c r="E7738" s="2">
        <f>'[1]2025年已发货'!E:E</f>
        <v>12</v>
      </c>
      <c r="F7738" s="4">
        <f>'[1]2025年已发货'!F:F</f>
        <v>45927</v>
      </c>
      <c r="G7738" s="2" t="str">
        <f>'[1]2025年已发货'!G:G</f>
        <v>（商投建工达州中医药科技园-1工区）达州市通川区达州中医药职业学院犀牛大道北段</v>
      </c>
      <c r="H7738" s="2" t="str">
        <f>'[1]2025年已发货'!H:H</f>
        <v>程黄刚</v>
      </c>
      <c r="I7738" s="2">
        <f>'[1]2025年已发货'!I:I</f>
        <v>15108211617</v>
      </c>
      <c r="J7738" s="2" t="str">
        <f>_xlfn._xlws.FILTER(辅助信息!D:D,辅助信息!G:G=G7738)</f>
        <v>商投建工达州中医药科技园</v>
      </c>
    </row>
    <row r="7739" spans="1:10">
      <c r="A7739" s="2" t="str">
        <f>'[1]2025年已发货'!A:A</f>
        <v>晋邦</v>
      </c>
      <c r="B7739" s="2" t="str">
        <f>'[1]2025年已发货'!B:B</f>
        <v>螺纹钢</v>
      </c>
      <c r="C7739" s="2" t="str">
        <f>'[1]2025年已发货'!C:C</f>
        <v>HRB400E Φ14 9m</v>
      </c>
      <c r="D7739" s="2" t="str">
        <f>'[1]2025年已发货'!D:D</f>
        <v>吨</v>
      </c>
      <c r="E7739" s="2">
        <f>'[1]2025年已发货'!E:E</f>
        <v>3</v>
      </c>
      <c r="F7739" s="4">
        <f>'[1]2025年已发货'!F:F</f>
        <v>45927</v>
      </c>
      <c r="G7739" s="2" t="str">
        <f>'[1]2025年已发货'!G:G</f>
        <v>（商投建工达州中医药科技园-1工区）达州市通川区达州中医药职业学院犀牛大道北段</v>
      </c>
      <c r="H7739" s="2" t="str">
        <f>'[1]2025年已发货'!H:H</f>
        <v>程黄刚</v>
      </c>
      <c r="I7739" s="2">
        <f>'[1]2025年已发货'!I:I</f>
        <v>15108211617</v>
      </c>
      <c r="J7739" s="2" t="str">
        <f>_xlfn._xlws.FILTER(辅助信息!D:D,辅助信息!G:G=G7739)</f>
        <v>商投建工达州中医药科技园</v>
      </c>
    </row>
    <row r="7740" spans="1:10">
      <c r="A7740" s="2" t="str">
        <f>'[1]2025年已发货'!A:A</f>
        <v>晋邦</v>
      </c>
      <c r="B7740" s="2" t="str">
        <f>'[1]2025年已发货'!B:B</f>
        <v>螺纹钢</v>
      </c>
      <c r="C7740" s="2" t="str">
        <f>'[1]2025年已发货'!C:C</f>
        <v>HRB400E Φ20 9m</v>
      </c>
      <c r="D7740" s="2" t="str">
        <f>'[1]2025年已发货'!D:D</f>
        <v>吨</v>
      </c>
      <c r="E7740" s="2">
        <f>'[1]2025年已发货'!E:E</f>
        <v>5</v>
      </c>
      <c r="F7740" s="4">
        <f>'[1]2025年已发货'!F:F</f>
        <v>45927</v>
      </c>
      <c r="G7740" s="2" t="str">
        <f>'[1]2025年已发货'!G:G</f>
        <v>（商投建工达州中医药科技园-1工区）达州市通川区达州中医药职业学院犀牛大道北段</v>
      </c>
      <c r="H7740" s="2" t="str">
        <f>'[1]2025年已发货'!H:H</f>
        <v>程黄刚</v>
      </c>
      <c r="I7740" s="2">
        <f>'[1]2025年已发货'!I:I</f>
        <v>15108211617</v>
      </c>
      <c r="J7740" s="2" t="str">
        <f>_xlfn._xlws.FILTER(辅助信息!D:D,辅助信息!G:G=G7740)</f>
        <v>商投建工达州中医药科技园</v>
      </c>
    </row>
    <row r="7741" spans="1:10">
      <c r="A7741" s="2" t="str">
        <f>'[1]2025年已发货'!A:A</f>
        <v>晋邦</v>
      </c>
      <c r="B7741" s="2" t="str">
        <f>'[1]2025年已发货'!B:B</f>
        <v>螺纹钢</v>
      </c>
      <c r="C7741" s="2" t="str">
        <f>'[1]2025年已发货'!C:C</f>
        <v>HRB400E Φ22 9m</v>
      </c>
      <c r="D7741" s="2" t="str">
        <f>'[1]2025年已发货'!D:D</f>
        <v>吨</v>
      </c>
      <c r="E7741" s="2">
        <f>'[1]2025年已发货'!E:E</f>
        <v>16</v>
      </c>
      <c r="F7741" s="4">
        <f>'[1]2025年已发货'!F:F</f>
        <v>45927</v>
      </c>
      <c r="G7741" s="2" t="str">
        <f>'[1]2025年已发货'!G:G</f>
        <v>（商投建工达州中医药科技园-1工区）达州市通川区达州中医药职业学院犀牛大道北段</v>
      </c>
      <c r="H7741" s="2" t="str">
        <f>'[1]2025年已发货'!H:H</f>
        <v>程黄刚</v>
      </c>
      <c r="I7741" s="2">
        <f>'[1]2025年已发货'!I:I</f>
        <v>15108211617</v>
      </c>
      <c r="J7741" s="2" t="str">
        <f>_xlfn._xlws.FILTER(辅助信息!D:D,辅助信息!G:G=G7741)</f>
        <v>商投建工达州中医药科技园</v>
      </c>
    </row>
    <row r="7742" spans="1:10">
      <c r="A7742" s="2" t="str">
        <f>'[1]2025年已发货'!A:A</f>
        <v>达钢</v>
      </c>
      <c r="B7742" s="2" t="str">
        <f>'[1]2025年已发货'!B:B</f>
        <v>盘螺</v>
      </c>
      <c r="C7742" s="2" t="str">
        <f>'[1]2025年已发货'!C:C</f>
        <v>HRB400E Φ8</v>
      </c>
      <c r="D7742" s="2" t="str">
        <f>'[1]2025年已发货'!D:D</f>
        <v>吨</v>
      </c>
      <c r="E7742" s="2">
        <f>'[1]2025年已发货'!E:E</f>
        <v>2.4</v>
      </c>
      <c r="F7742" s="4">
        <f>'[1]2025年已发货'!F:F</f>
        <v>45928</v>
      </c>
      <c r="G7742" s="2" t="str">
        <f>'[1]2025年已发货'!G:G</f>
        <v>(武汉电气化局成达万高铁强电项目-达州主城区-达州南站)四川省达州市达川区达州南站</v>
      </c>
      <c r="H7742" s="2" t="str">
        <f>'[1]2025年已发货'!H:H</f>
        <v>杨人志</v>
      </c>
      <c r="I7742" s="2">
        <f>'[1]2025年已发货'!I:I</f>
        <v>18782679099</v>
      </c>
      <c r="J7742" s="2" t="str">
        <f>_xlfn._xlws.FILTER(辅助信息!D:D,辅助信息!G:G=G7742)</f>
        <v>武汉电气化局成达万高铁强电项目</v>
      </c>
    </row>
    <row r="7743" spans="1:10">
      <c r="A7743" s="2" t="str">
        <f>'[1]2025年已发货'!A:A</f>
        <v>达钢</v>
      </c>
      <c r="B7743" s="2" t="str">
        <f>'[1]2025年已发货'!B:B</f>
        <v>盘螺</v>
      </c>
      <c r="C7743" s="2" t="str">
        <f>'[1]2025年已发货'!C:C</f>
        <v>HRB400E Φ10</v>
      </c>
      <c r="D7743" s="2" t="str">
        <f>'[1]2025年已发货'!D:D</f>
        <v>吨</v>
      </c>
      <c r="E7743" s="2">
        <f>'[1]2025年已发货'!E:E</f>
        <v>24</v>
      </c>
      <c r="F7743" s="4">
        <f>'[1]2025年已发货'!F:F</f>
        <v>45928</v>
      </c>
      <c r="G7743" s="2" t="str">
        <f>'[1]2025年已发货'!G:G</f>
        <v>(武汉电气化局成达万高铁强电项目-达州主城区-达州南站)四川省达州市达川区达州南站</v>
      </c>
      <c r="H7743" s="2" t="str">
        <f>'[1]2025年已发货'!H:H</f>
        <v>杨人志</v>
      </c>
      <c r="I7743" s="2">
        <f>'[1]2025年已发货'!I:I</f>
        <v>18782679099</v>
      </c>
      <c r="J7743" s="2" t="str">
        <f>_xlfn._xlws.FILTER(辅助信息!D:D,辅助信息!G:G=G7743)</f>
        <v>武汉电气化局成达万高铁强电项目</v>
      </c>
    </row>
    <row r="7744" spans="1:10">
      <c r="A7744" s="2" t="str">
        <f>'[1]2025年已发货'!A:A</f>
        <v>达钢</v>
      </c>
      <c r="B7744" s="2" t="str">
        <f>'[1]2025年已发货'!B:B</f>
        <v>螺纹钢</v>
      </c>
      <c r="C7744" s="2" t="str">
        <f>'[1]2025年已发货'!C:C</f>
        <v>HRB400E Φ14 9m</v>
      </c>
      <c r="D7744" s="2" t="str">
        <f>'[1]2025年已发货'!D:D</f>
        <v>吨</v>
      </c>
      <c r="E7744" s="2">
        <f>'[1]2025年已发货'!E:E</f>
        <v>9</v>
      </c>
      <c r="F7744" s="4">
        <f>'[1]2025年已发货'!F:F</f>
        <v>45928</v>
      </c>
      <c r="G7744" s="2" t="str">
        <f>'[1]2025年已发货'!G:G</f>
        <v>(武汉电气化局成达万高铁强电项目-达州主城区-达州南站)四川省达州市达川区达州南站</v>
      </c>
      <c r="H7744" s="2" t="str">
        <f>'[1]2025年已发货'!H:H</f>
        <v>杨人志</v>
      </c>
      <c r="I7744" s="2">
        <f>'[1]2025年已发货'!I:I</f>
        <v>18782679099</v>
      </c>
      <c r="J7744" s="2" t="str">
        <f>_xlfn._xlws.FILTER(辅助信息!D:D,辅助信息!G:G=G7744)</f>
        <v>武汉电气化局成达万高铁强电项目</v>
      </c>
    </row>
    <row r="7745" spans="1:10">
      <c r="A7745" s="2" t="str">
        <f>'[1]2025年已发货'!A:A</f>
        <v>达钢</v>
      </c>
      <c r="B7745" s="2" t="str">
        <f>'[1]2025年已发货'!B:B</f>
        <v>螺纹钢</v>
      </c>
      <c r="C7745" s="2" t="str">
        <f>'[1]2025年已发货'!C:C</f>
        <v>HRB400E Φ16 9m</v>
      </c>
      <c r="D7745" s="2" t="str">
        <f>'[1]2025年已发货'!D:D</f>
        <v>吨</v>
      </c>
      <c r="E7745" s="2">
        <f>'[1]2025年已发货'!E:E</f>
        <v>9</v>
      </c>
      <c r="F7745" s="4">
        <f>'[1]2025年已发货'!F:F</f>
        <v>45928</v>
      </c>
      <c r="G7745" s="2" t="str">
        <f>'[1]2025年已发货'!G:G</f>
        <v>(武汉电气化局成达万高铁强电项目-达州主城区-达州南站)四川省达州市达川区达州南站</v>
      </c>
      <c r="H7745" s="2" t="str">
        <f>'[1]2025年已发货'!H:H</f>
        <v>杨人志</v>
      </c>
      <c r="I7745" s="2">
        <f>'[1]2025年已发货'!I:I</f>
        <v>18782679099</v>
      </c>
      <c r="J7745" s="2" t="str">
        <f>_xlfn._xlws.FILTER(辅助信息!D:D,辅助信息!G:G=G7745)</f>
        <v>武汉电气化局成达万高铁强电项目</v>
      </c>
    </row>
    <row r="7746" spans="1:10">
      <c r="A7746" s="2" t="str">
        <f>'[1]2025年已发货'!A:A</f>
        <v>达钢</v>
      </c>
      <c r="B7746" s="2" t="str">
        <f>'[1]2025年已发货'!B:B</f>
        <v>螺纹钢</v>
      </c>
      <c r="C7746" s="2" t="str">
        <f>'[1]2025年已发货'!C:C</f>
        <v>HRB400E Φ20 9m</v>
      </c>
      <c r="D7746" s="2" t="str">
        <f>'[1]2025年已发货'!D:D</f>
        <v>吨</v>
      </c>
      <c r="E7746" s="2">
        <f>'[1]2025年已发货'!E:E</f>
        <v>30</v>
      </c>
      <c r="F7746" s="4">
        <f>'[1]2025年已发货'!F:F</f>
        <v>45928</v>
      </c>
      <c r="G7746" s="2" t="str">
        <f>'[1]2025年已发货'!G:G</f>
        <v>(武汉电气化局成达万高铁强电项目-达州主城区-达州南站)四川省达州市达川区达州南站</v>
      </c>
      <c r="H7746" s="2" t="str">
        <f>'[1]2025年已发货'!H:H</f>
        <v>杨人志</v>
      </c>
      <c r="I7746" s="2">
        <f>'[1]2025年已发货'!I:I</f>
        <v>18782679099</v>
      </c>
      <c r="J7746" s="2" t="str">
        <f>_xlfn._xlws.FILTER(辅助信息!D:D,辅助信息!G:G=G7746)</f>
        <v>武汉电气化局成达万高铁强电项目</v>
      </c>
    </row>
    <row r="7747" spans="1:10">
      <c r="A7747" s="2" t="str">
        <f>'[1]2025年已发货'!A:A</f>
        <v>达钢</v>
      </c>
      <c r="B7747" s="2" t="str">
        <f>'[1]2025年已发货'!B:B</f>
        <v>螺纹钢</v>
      </c>
      <c r="C7747" s="2" t="str">
        <f>'[1]2025年已发货'!C:C</f>
        <v>HRB400E Φ25 9m</v>
      </c>
      <c r="D7747" s="2" t="str">
        <f>'[1]2025年已发货'!D:D</f>
        <v>吨</v>
      </c>
      <c r="E7747" s="2">
        <f>'[1]2025年已发货'!E:E</f>
        <v>15</v>
      </c>
      <c r="F7747" s="4">
        <f>'[1]2025年已发货'!F:F</f>
        <v>45928</v>
      </c>
      <c r="G7747" s="2" t="str">
        <f>'[1]2025年已发货'!G:G</f>
        <v>(武汉电气化局成达万高铁强电项目-达州主城区-达州南站)四川省达州市达川区达州南站</v>
      </c>
      <c r="H7747" s="2" t="str">
        <f>'[1]2025年已发货'!H:H</f>
        <v>杨人志</v>
      </c>
      <c r="I7747" s="2">
        <f>'[1]2025年已发货'!I:I</f>
        <v>18782679099</v>
      </c>
      <c r="J7747" s="2" t="str">
        <f>_xlfn._xlws.FILTER(辅助信息!D:D,辅助信息!G:G=G7747)</f>
        <v>武汉电气化局成达万高铁强电项目</v>
      </c>
    </row>
    <row r="7748" spans="1:10">
      <c r="A7748" s="2" t="str">
        <f>'[1]2025年已发货'!A:A</f>
        <v>达钢</v>
      </c>
      <c r="B7748" s="2" t="str">
        <f>'[1]2025年已发货'!B:B</f>
        <v>盘螺</v>
      </c>
      <c r="C7748" s="2" t="str">
        <f>'[1]2025年已发货'!C:C</f>
        <v>HRB400E Φ8</v>
      </c>
      <c r="D7748" s="2" t="str">
        <f>'[1]2025年已发货'!D:D</f>
        <v>吨</v>
      </c>
      <c r="E7748" s="2">
        <f>'[1]2025年已发货'!E:E</f>
        <v>10</v>
      </c>
      <c r="F7748" s="4">
        <f>'[1]2025年已发货'!F:F</f>
        <v>45928</v>
      </c>
      <c r="G7748" s="2" t="str">
        <f>'[1]2025年已发货'!G:G</f>
        <v>(武汉电气化局成达万高铁强电项目-南充营山)四川省南充市营山县保真路景阳名城南50米(保真路东)</v>
      </c>
      <c r="H7748" s="2" t="str">
        <f>'[1]2025年已发货'!H:H</f>
        <v>周开亮</v>
      </c>
      <c r="I7748" s="2">
        <f>'[1]2025年已发货'!I:I</f>
        <v>18381485052</v>
      </c>
      <c r="J7748" s="2" t="str">
        <f>_xlfn._xlws.FILTER(辅助信息!D:D,辅助信息!G:G=G7748)</f>
        <v>武汉电气化局成达万高铁强电项目</v>
      </c>
    </row>
    <row r="7749" spans="1:10">
      <c r="A7749" s="2" t="str">
        <f>'[1]2025年已发货'!A:A</f>
        <v>达钢</v>
      </c>
      <c r="B7749" s="2" t="str">
        <f>'[1]2025年已发货'!B:B</f>
        <v>盘螺</v>
      </c>
      <c r="C7749" s="2" t="str">
        <f>'[1]2025年已发货'!C:C</f>
        <v>HRB400E Φ10</v>
      </c>
      <c r="D7749" s="2" t="str">
        <f>'[1]2025年已发货'!D:D</f>
        <v>吨</v>
      </c>
      <c r="E7749" s="2">
        <f>'[1]2025年已发货'!E:E</f>
        <v>10</v>
      </c>
      <c r="F7749" s="4">
        <f>'[1]2025年已发货'!F:F</f>
        <v>45928</v>
      </c>
      <c r="G7749" s="2" t="str">
        <f>'[1]2025年已发货'!G:G</f>
        <v>(武汉电气化局成达万高铁强电项目-南充营山)四川省南充市营山县保真路景阳名城南50米(保真路东)</v>
      </c>
      <c r="H7749" s="2" t="str">
        <f>'[1]2025年已发货'!H:H</f>
        <v>周开亮</v>
      </c>
      <c r="I7749" s="2">
        <f>'[1]2025年已发货'!I:I</f>
        <v>18381485052</v>
      </c>
      <c r="J7749" s="2" t="str">
        <f>_xlfn._xlws.FILTER(辅助信息!D:D,辅助信息!G:G=G7749)</f>
        <v>武汉电气化局成达万高铁强电项目</v>
      </c>
    </row>
    <row r="7750" spans="1:10">
      <c r="A7750" s="2" t="str">
        <f>'[1]2025年已发货'!A:A</f>
        <v>达钢</v>
      </c>
      <c r="B7750" s="2" t="str">
        <f>'[1]2025年已发货'!B:B</f>
        <v>螺纹钢</v>
      </c>
      <c r="C7750" s="2" t="str">
        <f>'[1]2025年已发货'!C:C</f>
        <v>HRB400E Φ12 9m</v>
      </c>
      <c r="D7750" s="2" t="str">
        <f>'[1]2025年已发货'!D:D</f>
        <v>吨</v>
      </c>
      <c r="E7750" s="2">
        <f>'[1]2025年已发货'!E:E</f>
        <v>6</v>
      </c>
      <c r="F7750" s="4">
        <f>'[1]2025年已发货'!F:F</f>
        <v>45928</v>
      </c>
      <c r="G7750" s="2" t="str">
        <f>'[1]2025年已发货'!G:G</f>
        <v>(武汉电气化局成达万高铁强电项目-南充营山)四川省南充市营山县保真路景阳名城南50米(保真路东)</v>
      </c>
      <c r="H7750" s="2" t="str">
        <f>'[1]2025年已发货'!H:H</f>
        <v>周开亮</v>
      </c>
      <c r="I7750" s="2">
        <f>'[1]2025年已发货'!I:I</f>
        <v>18381485052</v>
      </c>
      <c r="J7750" s="2" t="str">
        <f>_xlfn._xlws.FILTER(辅助信息!D:D,辅助信息!G:G=G7750)</f>
        <v>武汉电气化局成达万高铁强电项目</v>
      </c>
    </row>
    <row r="7751" spans="1:10">
      <c r="A7751" s="2" t="str">
        <f>'[1]2025年已发货'!A:A</f>
        <v>达钢</v>
      </c>
      <c r="B7751" s="2" t="str">
        <f>'[1]2025年已发货'!B:B</f>
        <v>螺纹钢</v>
      </c>
      <c r="C7751" s="2" t="str">
        <f>'[1]2025年已发货'!C:C</f>
        <v>HRB400E Φ14 9m</v>
      </c>
      <c r="D7751" s="2" t="str">
        <f>'[1]2025年已发货'!D:D</f>
        <v>吨</v>
      </c>
      <c r="E7751" s="2">
        <f>'[1]2025年已发货'!E:E</f>
        <v>6</v>
      </c>
      <c r="F7751" s="4">
        <f>'[1]2025年已发货'!F:F</f>
        <v>45928</v>
      </c>
      <c r="G7751" s="2" t="str">
        <f>'[1]2025年已发货'!G:G</f>
        <v>(武汉电气化局成达万高铁强电项目-南充营山)四川省南充市营山县保真路景阳名城南50米(保真路东)</v>
      </c>
      <c r="H7751" s="2" t="str">
        <f>'[1]2025年已发货'!H:H</f>
        <v>周开亮</v>
      </c>
      <c r="I7751" s="2">
        <f>'[1]2025年已发货'!I:I</f>
        <v>18381485052</v>
      </c>
      <c r="J7751" s="2" t="str">
        <f>_xlfn._xlws.FILTER(辅助信息!D:D,辅助信息!G:G=G7751)</f>
        <v>武汉电气化局成达万高铁强电项目</v>
      </c>
    </row>
    <row r="7752" spans="1:10">
      <c r="A7752" s="2" t="str">
        <f>'[1]2025年已发货'!A:A</f>
        <v>达钢</v>
      </c>
      <c r="B7752" s="2" t="str">
        <f>'[1]2025年已发货'!B:B</f>
        <v>螺纹钢</v>
      </c>
      <c r="C7752" s="2" t="str">
        <f>'[1]2025年已发货'!C:C</f>
        <v>HRB400E Φ16 9m</v>
      </c>
      <c r="D7752" s="2" t="str">
        <f>'[1]2025年已发货'!D:D</f>
        <v>吨</v>
      </c>
      <c r="E7752" s="2">
        <f>'[1]2025年已发货'!E:E</f>
        <v>3</v>
      </c>
      <c r="F7752" s="4">
        <f>'[1]2025年已发货'!F:F</f>
        <v>45928</v>
      </c>
      <c r="G7752" s="2" t="str">
        <f>'[1]2025年已发货'!G:G</f>
        <v>(武汉电气化局成达万高铁强电项目-南充营山)四川省南充市营山县保真路景阳名城南50米(保真路东)</v>
      </c>
      <c r="H7752" s="2" t="str">
        <f>'[1]2025年已发货'!H:H</f>
        <v>周开亮</v>
      </c>
      <c r="I7752" s="2">
        <f>'[1]2025年已发货'!I:I</f>
        <v>18381485052</v>
      </c>
      <c r="J7752" s="2" t="str">
        <f>_xlfn._xlws.FILTER(辅助信息!D:D,辅助信息!G:G=G7752)</f>
        <v>武汉电气化局成达万高铁强电项目</v>
      </c>
    </row>
    <row r="7753" spans="1:10">
      <c r="A7753" s="2" t="str">
        <f>'[1]2025年已发货'!A:A</f>
        <v>达钢</v>
      </c>
      <c r="B7753" s="2" t="str">
        <f>'[1]2025年已发货'!B:B</f>
        <v>盘螺</v>
      </c>
      <c r="C7753" s="2" t="str">
        <f>'[1]2025年已发货'!C:C</f>
        <v>HRB400E Φ8</v>
      </c>
      <c r="D7753" s="2" t="str">
        <f>'[1]2025年已发货'!D:D</f>
        <v>吨</v>
      </c>
      <c r="E7753" s="2">
        <f>'[1]2025年已发货'!E:E</f>
        <v>70</v>
      </c>
      <c r="F7753" s="4">
        <f>'[1]2025年已发货'!F:F</f>
        <v>45928</v>
      </c>
      <c r="G7753" s="2" t="str">
        <f>'[1]2025年已发货'!G:G</f>
        <v>（华西简阳西城嘉苑）四川省成都市简阳市简城街道高屋村</v>
      </c>
      <c r="H7753" s="2" t="str">
        <f>'[1]2025年已发货'!H:H</f>
        <v>张瀚镭</v>
      </c>
      <c r="I7753" s="2">
        <f>'[1]2025年已发货'!I:I</f>
        <v>15884666220</v>
      </c>
      <c r="J7753" s="2" t="str">
        <f>_xlfn._xlws.FILTER(辅助信息!D:D,辅助信息!G:G=G7753)</f>
        <v>华西简阳西城嘉苑</v>
      </c>
    </row>
    <row r="7754" spans="1:10">
      <c r="A7754" s="2" t="str">
        <f>'[1]2025年已发货'!A:A</f>
        <v>达钢</v>
      </c>
      <c r="B7754" s="2" t="str">
        <f>'[1]2025年已发货'!B:B</f>
        <v>盘螺</v>
      </c>
      <c r="C7754" s="2" t="str">
        <f>'[1]2025年已发货'!C:C</f>
        <v>HRB400E Φ10</v>
      </c>
      <c r="D7754" s="2" t="str">
        <f>'[1]2025年已发货'!D:D</f>
        <v>吨</v>
      </c>
      <c r="E7754" s="2">
        <f>'[1]2025年已发货'!E:E</f>
        <v>70</v>
      </c>
      <c r="F7754" s="4">
        <f>'[1]2025年已发货'!F:F</f>
        <v>45928</v>
      </c>
      <c r="G7754" s="2" t="str">
        <f>'[1]2025年已发货'!G:G</f>
        <v>（华西简阳西城嘉苑）四川省成都市简阳市简城街道高屋村</v>
      </c>
      <c r="H7754" s="2" t="str">
        <f>'[1]2025年已发货'!H:H</f>
        <v>张瀚镭</v>
      </c>
      <c r="I7754" s="2">
        <f>'[1]2025年已发货'!I:I</f>
        <v>15884666220</v>
      </c>
      <c r="J7754" s="2" t="str">
        <f>_xlfn._xlws.FILTER(辅助信息!D:D,辅助信息!G:G=G7754)</f>
        <v>华西简阳西城嘉苑</v>
      </c>
    </row>
    <row r="7755" spans="1:10">
      <c r="A7755" s="2" t="str">
        <f>'[1]2025年已发货'!A:A</f>
        <v>达钢</v>
      </c>
      <c r="B7755" s="2" t="str">
        <f>'[1]2025年已发货'!B:B</f>
        <v>盘螺</v>
      </c>
      <c r="C7755" s="2" t="str">
        <f>'[1]2025年已发货'!C:C</f>
        <v>HRB400E Φ12</v>
      </c>
      <c r="D7755" s="2" t="str">
        <f>'[1]2025年已发货'!D:D</f>
        <v>吨</v>
      </c>
      <c r="E7755" s="2">
        <f>'[1]2025年已发货'!E:E</f>
        <v>35</v>
      </c>
      <c r="F7755" s="4">
        <f>'[1]2025年已发货'!F:F</f>
        <v>45928</v>
      </c>
      <c r="G7755" s="2" t="str">
        <f>'[1]2025年已发货'!G:G</f>
        <v>（华西简阳西城嘉苑）四川省成都市简阳市简城街道高屋村</v>
      </c>
      <c r="H7755" s="2" t="str">
        <f>'[1]2025年已发货'!H:H</f>
        <v>张瀚镭</v>
      </c>
      <c r="I7755" s="2">
        <f>'[1]2025年已发货'!I:I</f>
        <v>15884666220</v>
      </c>
      <c r="J7755" s="2" t="str">
        <f>_xlfn._xlws.FILTER(辅助信息!D:D,辅助信息!G:G=G7755)</f>
        <v>华西简阳西城嘉苑</v>
      </c>
    </row>
    <row r="7756" spans="1:10">
      <c r="A7756" s="2" t="str">
        <f>'[1]2025年已发货'!A:A</f>
        <v>润耀</v>
      </c>
      <c r="B7756" s="2" t="str">
        <f>'[1]2025年已发货'!B:B</f>
        <v>螺纹钢</v>
      </c>
      <c r="C7756" s="2" t="str">
        <f>'[1]2025年已发货'!C:C</f>
        <v>HRB400E Φ14 9m</v>
      </c>
      <c r="D7756" s="2" t="str">
        <f>'[1]2025年已发货'!D:D</f>
        <v>吨</v>
      </c>
      <c r="E7756" s="2">
        <f>'[1]2025年已发货'!E:E</f>
        <v>5</v>
      </c>
      <c r="F7756" s="4">
        <f>'[1]2025年已发货'!F:F</f>
        <v>45928</v>
      </c>
      <c r="G7756" s="2" t="str">
        <f>'[1]2025年已发货'!G:G</f>
        <v>(宜宾兴港三江新区长江工业园保障性租赁住房建设项目-土建)四川省宜宾市翠屏区永善路南段宜宾市三江新区长江工业园区</v>
      </c>
      <c r="H7756" s="2" t="str">
        <f>'[1]2025年已发货'!H:H</f>
        <v>赵元虎</v>
      </c>
      <c r="I7756" s="2">
        <f>'[1]2025年已发货'!I:I</f>
        <v>13684167136</v>
      </c>
      <c r="J7756" s="2" t="str">
        <f>_xlfn._xlws.FILTER(辅助信息!D:D,辅助信息!G:G=G7756)</f>
        <v>宜宾兴港三江新区长江工业园建设项目</v>
      </c>
    </row>
    <row r="7757" spans="1:10">
      <c r="A7757" s="2" t="str">
        <f>'[1]2025年已发货'!A:A</f>
        <v>润耀</v>
      </c>
      <c r="B7757" s="2" t="str">
        <f>'[1]2025年已发货'!B:B</f>
        <v>螺纹钢</v>
      </c>
      <c r="C7757" s="2" t="str">
        <f>'[1]2025年已发货'!C:C</f>
        <v>HRB400E Φ20 9m</v>
      </c>
      <c r="D7757" s="2" t="str">
        <f>'[1]2025年已发货'!D:D</f>
        <v>吨</v>
      </c>
      <c r="E7757" s="2">
        <f>'[1]2025年已发货'!E:E</f>
        <v>5</v>
      </c>
      <c r="F7757" s="4">
        <f>'[1]2025年已发货'!F:F</f>
        <v>45928</v>
      </c>
      <c r="G7757" s="2" t="str">
        <f>'[1]2025年已发货'!G:G</f>
        <v>(宜宾兴港三江新区长江工业园保障性租赁住房建设项目-土建)四川省宜宾市翠屏区永善路南段宜宾市三江新区长江工业园区</v>
      </c>
      <c r="H7757" s="2" t="str">
        <f>'[1]2025年已发货'!H:H</f>
        <v>赵元虎</v>
      </c>
      <c r="I7757" s="2">
        <f>'[1]2025年已发货'!I:I</f>
        <v>13684167136</v>
      </c>
      <c r="J7757" s="2" t="str">
        <f>_xlfn._xlws.FILTER(辅助信息!D:D,辅助信息!G:G=G7757)</f>
        <v>宜宾兴港三江新区长江工业园建设项目</v>
      </c>
    </row>
    <row r="7758" spans="1:10">
      <c r="A7758" s="2" t="str">
        <f>'[1]2025年已发货'!A:A</f>
        <v>润耀</v>
      </c>
      <c r="B7758" s="2" t="str">
        <f>'[1]2025年已发货'!B:B</f>
        <v>螺纹钢</v>
      </c>
      <c r="C7758" s="2" t="str">
        <f>'[1]2025年已发货'!C:C</f>
        <v>HRB400E Φ22 9m</v>
      </c>
      <c r="D7758" s="2" t="str">
        <f>'[1]2025年已发货'!D:D</f>
        <v>吨</v>
      </c>
      <c r="E7758" s="2">
        <f>'[1]2025年已发货'!E:E</f>
        <v>7.5</v>
      </c>
      <c r="F7758" s="4">
        <f>'[1]2025年已发货'!F:F</f>
        <v>45928</v>
      </c>
      <c r="G7758" s="2" t="str">
        <f>'[1]2025年已发货'!G:G</f>
        <v>(宜宾兴港三江新区长江工业园保障性租赁住房建设项目-土建)四川省宜宾市翠屏区永善路南段宜宾市三江新区长江工业园区</v>
      </c>
      <c r="H7758" s="2" t="str">
        <f>'[1]2025年已发货'!H:H</f>
        <v>赵元虎</v>
      </c>
      <c r="I7758" s="2">
        <f>'[1]2025年已发货'!I:I</f>
        <v>13684167136</v>
      </c>
      <c r="J7758" s="2" t="str">
        <f>_xlfn._xlws.FILTER(辅助信息!D:D,辅助信息!G:G=G7758)</f>
        <v>宜宾兴港三江新区长江工业园建设项目</v>
      </c>
    </row>
    <row r="7759" spans="1:10">
      <c r="A7759" s="2" t="str">
        <f>'[1]2025年已发货'!A:A</f>
        <v>润耀</v>
      </c>
      <c r="B7759" s="2" t="str">
        <f>'[1]2025年已发货'!B:B</f>
        <v>螺纹钢</v>
      </c>
      <c r="C7759" s="2" t="str">
        <f>'[1]2025年已发货'!C:C</f>
        <v>HRB400E Φ25 9m</v>
      </c>
      <c r="D7759" s="2" t="str">
        <f>'[1]2025年已发货'!D:D</f>
        <v>吨</v>
      </c>
      <c r="E7759" s="2">
        <f>'[1]2025年已发货'!E:E</f>
        <v>17.5</v>
      </c>
      <c r="F7759" s="4">
        <f>'[1]2025年已发货'!F:F</f>
        <v>45928</v>
      </c>
      <c r="G7759" s="2" t="str">
        <f>'[1]2025年已发货'!G:G</f>
        <v>(宜宾兴港三江新区长江工业园保障性租赁住房建设项目-土建)四川省宜宾市翠屏区永善路南段宜宾市三江新区长江工业园区</v>
      </c>
      <c r="H7759" s="2" t="str">
        <f>'[1]2025年已发货'!H:H</f>
        <v>赵元虎</v>
      </c>
      <c r="I7759" s="2">
        <f>'[1]2025年已发货'!I:I</f>
        <v>13684167136</v>
      </c>
      <c r="J7759" s="2" t="str">
        <f>_xlfn._xlws.FILTER(辅助信息!D:D,辅助信息!G:G=G7759)</f>
        <v>宜宾兴港三江新区长江工业园建设项目</v>
      </c>
    </row>
    <row r="7760" spans="1:10">
      <c r="A7760" s="2" t="str">
        <f>'[1]2025年已发货'!A:A</f>
        <v>润耀</v>
      </c>
      <c r="B7760" s="2" t="str">
        <f>'[1]2025年已发货'!B:B</f>
        <v>盘螺</v>
      </c>
      <c r="C7760" s="2" t="str">
        <f>'[1]2025年已发货'!C:C</f>
        <v>HRB400E Φ6</v>
      </c>
      <c r="D7760" s="2" t="str">
        <f>'[1]2025年已发货'!D:D</f>
        <v>吨</v>
      </c>
      <c r="E7760" s="2">
        <f>'[1]2025年已发货'!E:E</f>
        <v>10</v>
      </c>
      <c r="F7760" s="4">
        <f>'[1]2025年已发货'!F:F</f>
        <v>45928</v>
      </c>
      <c r="G7760" s="2" t="str">
        <f>'[1]2025年已发货'!G:G</f>
        <v>（五局建筑温江tod项目）罗欣安若维他药业(成都)有限公司南94米温江区海发路附近</v>
      </c>
      <c r="H7760" s="2" t="str">
        <f>'[1]2025年已发货'!H:H</f>
        <v>冉勇</v>
      </c>
      <c r="I7760" s="2">
        <f>'[1]2025年已发货'!I:I</f>
        <v>18108243927</v>
      </c>
      <c r="J7760" s="2" vm="1" t="e">
        <f>_xlfn._xlws.FILTER(辅助信息!D:D,辅助信息!G:G=G7760)</f>
        <v>#VALUE!</v>
      </c>
    </row>
    <row r="7761" spans="1:10">
      <c r="A7761" s="2" t="str">
        <f>'[1]2025年已发货'!A:A</f>
        <v>润耀</v>
      </c>
      <c r="B7761" s="2" t="str">
        <f>'[1]2025年已发货'!B:B</f>
        <v>盘螺</v>
      </c>
      <c r="C7761" s="2" t="str">
        <f>'[1]2025年已发货'!C:C</f>
        <v>HRB400E Φ10</v>
      </c>
      <c r="D7761" s="2" t="str">
        <f>'[1]2025年已发货'!D:D</f>
        <v>吨</v>
      </c>
      <c r="E7761" s="2">
        <f>'[1]2025年已发货'!E:E</f>
        <v>10</v>
      </c>
      <c r="F7761" s="4">
        <f>'[1]2025年已发货'!F:F</f>
        <v>45928</v>
      </c>
      <c r="G7761" s="2" t="str">
        <f>'[1]2025年已发货'!G:G</f>
        <v>（五局建筑温江tod项目）罗欣安若维他药业(成都)有限公司南94米温江区海发路附近</v>
      </c>
      <c r="H7761" s="2" t="str">
        <f>'[1]2025年已发货'!H:H</f>
        <v>冉勇</v>
      </c>
      <c r="I7761" s="2">
        <f>'[1]2025年已发货'!I:I</f>
        <v>18108243927</v>
      </c>
      <c r="J7761" s="2" vm="1" t="e">
        <f>_xlfn._xlws.FILTER(辅助信息!D:D,辅助信息!G:G=G7761)</f>
        <v>#VALUE!</v>
      </c>
    </row>
    <row r="7762" spans="1:10">
      <c r="A7762" s="2" t="str">
        <f>'[1]2025年已发货'!A:A</f>
        <v>润耀</v>
      </c>
      <c r="B7762" s="2" t="str">
        <f>'[1]2025年已发货'!B:B</f>
        <v>螺纹钢</v>
      </c>
      <c r="C7762" s="2" t="str">
        <f>'[1]2025年已发货'!C:C</f>
        <v>HRB400E Φ12 9m</v>
      </c>
      <c r="D7762" s="2" t="str">
        <f>'[1]2025年已发货'!D:D</f>
        <v>吨</v>
      </c>
      <c r="E7762" s="2">
        <f>'[1]2025年已发货'!E:E</f>
        <v>10</v>
      </c>
      <c r="F7762" s="4">
        <f>'[1]2025年已发货'!F:F</f>
        <v>45928</v>
      </c>
      <c r="G7762" s="2" t="str">
        <f>'[1]2025年已发货'!G:G</f>
        <v>（五局建筑温江tod项目）罗欣安若维他药业(成都)有限公司南94米温江区海发路附近</v>
      </c>
      <c r="H7762" s="2" t="str">
        <f>'[1]2025年已发货'!H:H</f>
        <v>冉勇</v>
      </c>
      <c r="I7762" s="2">
        <f>'[1]2025年已发货'!I:I</f>
        <v>18108243927</v>
      </c>
      <c r="J7762" s="2" vm="1" t="e">
        <f>_xlfn._xlws.FILTER(辅助信息!D:D,辅助信息!G:G=G7762)</f>
        <v>#VALUE!</v>
      </c>
    </row>
    <row r="7763" spans="1:10">
      <c r="A7763" s="2" t="str">
        <f>'[1]2025年已发货'!A:A</f>
        <v>润耀</v>
      </c>
      <c r="B7763" s="2" t="str">
        <f>'[1]2025年已发货'!B:B</f>
        <v>螺纹钢</v>
      </c>
      <c r="C7763" s="2" t="str">
        <f>'[1]2025年已发货'!C:C</f>
        <v>HRB400E Φ14 9m</v>
      </c>
      <c r="D7763" s="2" t="str">
        <f>'[1]2025年已发货'!D:D</f>
        <v>吨</v>
      </c>
      <c r="E7763" s="2">
        <f>'[1]2025年已发货'!E:E</f>
        <v>2.5</v>
      </c>
      <c r="F7763" s="4">
        <f>'[1]2025年已发货'!F:F</f>
        <v>45928</v>
      </c>
      <c r="G7763" s="2" t="str">
        <f>'[1]2025年已发货'!G:G</f>
        <v>（五局建筑温江tod项目）罗欣安若维他药业(成都)有限公司南94米温江区海发路附近</v>
      </c>
      <c r="H7763" s="2" t="str">
        <f>'[1]2025年已发货'!H:H</f>
        <v>冉勇</v>
      </c>
      <c r="I7763" s="2">
        <f>'[1]2025年已发货'!I:I</f>
        <v>18108243927</v>
      </c>
      <c r="J7763" s="2" vm="1" t="e">
        <f>_xlfn._xlws.FILTER(辅助信息!D:D,辅助信息!G:G=G7763)</f>
        <v>#VALUE!</v>
      </c>
    </row>
    <row r="7764" spans="1:10">
      <c r="A7764" s="2" t="str">
        <f>'[1]2025年已发货'!A:A</f>
        <v>德胜</v>
      </c>
      <c r="B7764" s="2" t="str">
        <f>'[1]2025年已发货'!B:B</f>
        <v>螺纹钢</v>
      </c>
      <c r="C7764" s="2" t="str">
        <f>'[1]2025年已发货'!C:C</f>
        <v>HRB400E Φ32 12m</v>
      </c>
      <c r="D7764" s="2" t="str">
        <f>'[1]2025年已发货'!D:D</f>
        <v>吨</v>
      </c>
      <c r="E7764" s="2">
        <f>'[1]2025年已发货'!E:E</f>
        <v>35</v>
      </c>
      <c r="F7764" s="4">
        <f>'[1]2025年已发货'!F:F</f>
        <v>45928</v>
      </c>
      <c r="G7764" s="2" t="str">
        <f>'[1]2025年已发货'!G:G</f>
        <v>（中铁三局成渝扩容ZCB3-1项目部）内江市胜利收费站红绿灯500米</v>
      </c>
      <c r="H7764" s="2" t="str">
        <f>'[1]2025年已发货'!H:H</f>
        <v>王岩</v>
      </c>
      <c r="I7764" s="2">
        <f>'[1]2025年已发货'!I:I</f>
        <v>17634813323</v>
      </c>
      <c r="J7764" s="2" vm="1" t="e">
        <f>_xlfn._xlws.FILTER(辅助信息!D:D,辅助信息!G:G=G7764)</f>
        <v>#VALUE!</v>
      </c>
    </row>
    <row r="7765" spans="1:10">
      <c r="A7765" s="2" t="str">
        <f>'[1]2025年已发货'!A:A</f>
        <v>德胜</v>
      </c>
      <c r="B7765" s="2" t="str">
        <f>'[1]2025年已发货'!B:B</f>
        <v>螺纹钢</v>
      </c>
      <c r="C7765" s="2" t="str">
        <f>'[1]2025年已发货'!C:C</f>
        <v>HRB400E Φ25 12m</v>
      </c>
      <c r="D7765" s="2" t="str">
        <f>'[1]2025年已发货'!D:D</f>
        <v>吨</v>
      </c>
      <c r="E7765" s="2">
        <f>'[1]2025年已发货'!E:E</f>
        <v>35</v>
      </c>
      <c r="F7765" s="4">
        <f>'[1]2025年已发货'!F:F</f>
        <v>45928</v>
      </c>
      <c r="G7765" s="2" t="str">
        <f>'[1]2025年已发货'!G:G</f>
        <v>（中铁三局成渝扩容ZCB3-1项目部）内江市胜利收费站红绿灯500米</v>
      </c>
      <c r="H7765" s="2" t="str">
        <f>'[1]2025年已发货'!H:H</f>
        <v>王岩</v>
      </c>
      <c r="I7765" s="2">
        <f>'[1]2025年已发货'!I:I</f>
        <v>17634813323</v>
      </c>
      <c r="J7765" s="2" vm="1" t="e">
        <f>_xlfn._xlws.FILTER(辅助信息!D:D,辅助信息!G:G=G7765)</f>
        <v>#VALUE!</v>
      </c>
    </row>
    <row r="7766" spans="1:10">
      <c r="A7766" s="2" t="str">
        <f>'[1]2025年已发货'!A:A</f>
        <v>德胜</v>
      </c>
      <c r="B7766" s="2" t="str">
        <f>'[1]2025年已发货'!B:B</f>
        <v>螺纹钢</v>
      </c>
      <c r="C7766" s="2" t="str">
        <f>'[1]2025年已发货'!C:C</f>
        <v>HRB400E Φ28*12m</v>
      </c>
      <c r="D7766" s="2" t="str">
        <f>'[1]2025年已发货'!D:D</f>
        <v>吨</v>
      </c>
      <c r="E7766" s="2">
        <f>'[1]2025年已发货'!E:E</f>
        <v>105</v>
      </c>
      <c r="F7766" s="4">
        <f>'[1]2025年已发货'!F:F</f>
        <v>45928</v>
      </c>
      <c r="G7766" s="2" t="str">
        <f>'[1]2025年已发货'!G:G</f>
        <v>（中铁广州局-成渝扩容2标）成渝扩容项目ZCB3-2标2#钢筋厂【雁江区联盟桥东北50米(资资路) 】</v>
      </c>
      <c r="H7766" s="2" t="str">
        <f>'[1]2025年已发货'!H:H</f>
        <v>刘沛琦</v>
      </c>
      <c r="I7766" s="2">
        <f>'[1]2025年已发货'!I:I</f>
        <v>18011784798</v>
      </c>
      <c r="J7766" s="2" vm="1" t="e">
        <f>_xlfn._xlws.FILTER(辅助信息!D:D,辅助信息!G:G=G7766)</f>
        <v>#VALUE!</v>
      </c>
    </row>
    <row r="7767" spans="1:10">
      <c r="A7767" s="2" t="str">
        <f>'[1]2025年已发货'!A:A</f>
        <v>德胜</v>
      </c>
      <c r="B7767" s="2" t="str">
        <f>'[1]2025年已发货'!B:B</f>
        <v>螺纹钢</v>
      </c>
      <c r="C7767" s="2" t="str">
        <f>'[1]2025年已发货'!C:C</f>
        <v>HRB400E Φ28*12m</v>
      </c>
      <c r="D7767" s="2" t="str">
        <f>'[1]2025年已发货'!D:D</f>
        <v>吨</v>
      </c>
      <c r="E7767" s="2">
        <f>'[1]2025年已发货'!E:E</f>
        <v>105</v>
      </c>
      <c r="F7767" s="4">
        <f>'[1]2025年已发货'!F:F</f>
        <v>45928</v>
      </c>
      <c r="G7767" s="2" t="str">
        <f>'[1]2025年已发货'!G:G</f>
        <v>（中铁广州局-成渝扩容2标）成渝扩容项目ZCB3-2标2#钢筋厂【雁江区联盟桥东北50米(资资路) 】</v>
      </c>
      <c r="H7767" s="2" t="str">
        <f>'[1]2025年已发货'!H:H</f>
        <v>刘沛琦</v>
      </c>
      <c r="I7767" s="2">
        <f>'[1]2025年已发货'!I:I</f>
        <v>18011784798</v>
      </c>
      <c r="J7767" s="2" vm="1" t="e">
        <f>_xlfn._xlws.FILTER(辅助信息!D:D,辅助信息!G:G=G7767)</f>
        <v>#VALUE!</v>
      </c>
    </row>
    <row r="7768" spans="1:10">
      <c r="A7768" s="2" t="str">
        <f>'[1]2025年已发货'!A:A</f>
        <v>德胜</v>
      </c>
      <c r="B7768" s="2" t="str">
        <f>'[1]2025年已发货'!B:B</f>
        <v>螺纹钢</v>
      </c>
      <c r="C7768" s="2" t="str">
        <f>'[1]2025年已发货'!C:C</f>
        <v>HRB400E Φ25 9m</v>
      </c>
      <c r="D7768" s="2" t="str">
        <f>'[1]2025年已发货'!D:D</f>
        <v>吨</v>
      </c>
      <c r="E7768" s="2">
        <f>'[1]2025年已发货'!E:E</f>
        <v>70</v>
      </c>
      <c r="F7768" s="4">
        <f>'[1]2025年已发货'!F:F</f>
        <v>45928</v>
      </c>
      <c r="G7768" s="2" t="str">
        <f>'[1]2025年已发货'!G:G</f>
        <v>（中铁二局-成渝扩容4标）四川省成都市简阳市杨家镇桐子湾村二局钢筋场</v>
      </c>
      <c r="H7768" s="2" t="str">
        <f>'[1]2025年已发货'!H:H</f>
        <v>陈钢</v>
      </c>
      <c r="I7768" s="2">
        <f>'[1]2025年已发货'!I:I</f>
        <v>13018165813</v>
      </c>
      <c r="J7768" s="2" vm="1" t="e">
        <f>_xlfn._xlws.FILTER(辅助信息!D:D,辅助信息!G:G=G7768)</f>
        <v>#VALUE!</v>
      </c>
    </row>
    <row r="7769" spans="1:10">
      <c r="A7769" s="2" t="str">
        <f>'[1]2025年已发货'!A:A</f>
        <v>德胜</v>
      </c>
      <c r="B7769" s="2" t="str">
        <f>'[1]2025年已发货'!B:B</f>
        <v>螺纹钢</v>
      </c>
      <c r="C7769" s="2" t="str">
        <f>'[1]2025年已发货'!C:C</f>
        <v>HRB400E Φ25 9m</v>
      </c>
      <c r="D7769" s="2" t="str">
        <f>'[1]2025年已发货'!D:D</f>
        <v>吨</v>
      </c>
      <c r="E7769" s="2">
        <f>'[1]2025年已发货'!E:E</f>
        <v>35</v>
      </c>
      <c r="F7769" s="4">
        <f>'[1]2025年已发货'!F:F</f>
        <v>45928</v>
      </c>
      <c r="G7769" s="2" t="str">
        <f>'[1]2025年已发货'!G:G</f>
        <v>（中铁二局-成渝扩容4标）四川省成都市简阳市杨家镇桐子湾村二局钢筋场</v>
      </c>
      <c r="H7769" s="2" t="str">
        <f>'[1]2025年已发货'!H:H</f>
        <v>陈钢</v>
      </c>
      <c r="I7769" s="2">
        <f>'[1]2025年已发货'!I:I</f>
        <v>13018165813</v>
      </c>
      <c r="J7769" s="2" vm="1" t="e">
        <f>_xlfn._xlws.FILTER(辅助信息!D:D,辅助信息!G:G=G7769)</f>
        <v>#VALUE!</v>
      </c>
    </row>
    <row r="7770" spans="1:10">
      <c r="A7770" s="2" t="str">
        <f>'[1]2025年已发货'!A:A</f>
        <v>德胜</v>
      </c>
      <c r="B7770" s="2" t="str">
        <f>'[1]2025年已发货'!B:B</f>
        <v>螺纹钢</v>
      </c>
      <c r="C7770" s="2" t="str">
        <f>'[1]2025年已发货'!C:C</f>
        <v>HRB400E Φ25 12m</v>
      </c>
      <c r="D7770" s="2" t="str">
        <f>'[1]2025年已发货'!D:D</f>
        <v>吨</v>
      </c>
      <c r="E7770" s="2">
        <f>'[1]2025年已发货'!E:E</f>
        <v>105</v>
      </c>
      <c r="F7770" s="4">
        <f>'[1]2025年已发货'!F:F</f>
        <v>45928</v>
      </c>
      <c r="G7770" s="2" t="str">
        <f>'[1]2025年已发货'!G:G</f>
        <v>（中铁二局-成渝扩容4标）四川省成都市简阳市杨家镇桐子湾村二局钢筋场</v>
      </c>
      <c r="H7770" s="2" t="str">
        <f>'[1]2025年已发货'!H:H</f>
        <v>陈钢</v>
      </c>
      <c r="I7770" s="2">
        <f>'[1]2025年已发货'!I:I</f>
        <v>13018165813</v>
      </c>
      <c r="J7770" s="2" vm="1" t="e">
        <f>_xlfn._xlws.FILTER(辅助信息!D:D,辅助信息!G:G=G7770)</f>
        <v>#VALUE!</v>
      </c>
    </row>
    <row r="7771" spans="1:10">
      <c r="A7771" s="2" t="str">
        <f>'[1]2025年已发货'!A:A</f>
        <v>德胜</v>
      </c>
      <c r="B7771" s="2" t="str">
        <f>'[1]2025年已发货'!B:B</f>
        <v>螺纹钢</v>
      </c>
      <c r="C7771" s="2" t="str">
        <f>'[1]2025年已发货'!C:C</f>
        <v>HRB400E Φ28 12m</v>
      </c>
      <c r="D7771" s="2" t="str">
        <f>'[1]2025年已发货'!D:D</f>
        <v>吨</v>
      </c>
      <c r="E7771" s="2">
        <f>'[1]2025年已发货'!E:E</f>
        <v>35</v>
      </c>
      <c r="F7771" s="4">
        <f>'[1]2025年已发货'!F:F</f>
        <v>45928</v>
      </c>
      <c r="G7771" s="2" t="str">
        <f>'[1]2025年已发货'!G:G</f>
        <v>（中铁二局-成渝扩容4标）四川省成都市简阳市杨家镇桐子湾村二局钢筋场</v>
      </c>
      <c r="H7771" s="2" t="str">
        <f>'[1]2025年已发货'!H:H</f>
        <v>陈钢</v>
      </c>
      <c r="I7771" s="2">
        <f>'[1]2025年已发货'!I:I</f>
        <v>13018165813</v>
      </c>
      <c r="J7771" s="2" vm="1" t="e">
        <f>_xlfn._xlws.FILTER(辅助信息!D:D,辅助信息!G:G=G7771)</f>
        <v>#VALUE!</v>
      </c>
    </row>
    <row r="7772" spans="1:10">
      <c r="A7772" s="2" t="str">
        <f>'[1]2025年已发货'!A:A</f>
        <v>德胜</v>
      </c>
      <c r="B7772" s="2" t="str">
        <f>'[1]2025年已发货'!B:B</f>
        <v>螺纹钢</v>
      </c>
      <c r="C7772" s="2" t="str">
        <f>'[1]2025年已发货'!C:C</f>
        <v>HRB400E Φ28 9m</v>
      </c>
      <c r="D7772" s="2" t="str">
        <f>'[1]2025年已发货'!D:D</f>
        <v>吨</v>
      </c>
      <c r="E7772" s="2">
        <f>'[1]2025年已发货'!E:E</f>
        <v>35</v>
      </c>
      <c r="F7772" s="4">
        <f>'[1]2025年已发货'!F:F</f>
        <v>45928</v>
      </c>
      <c r="G7772" s="2" t="str">
        <f>'[1]2025年已发货'!G:G</f>
        <v>（中铁二局-成渝扩容4标）四川省成都市简阳市杨家镇桐子湾村二局钢筋场</v>
      </c>
      <c r="H7772" s="2" t="str">
        <f>'[1]2025年已发货'!H:H</f>
        <v>陈钢</v>
      </c>
      <c r="I7772" s="2">
        <f>'[1]2025年已发货'!I:I</f>
        <v>13018165813</v>
      </c>
      <c r="J7772" s="2" vm="1" t="e">
        <f>_xlfn._xlws.FILTER(辅助信息!D:D,辅助信息!G:G=G7772)</f>
        <v>#VALUE!</v>
      </c>
    </row>
    <row r="7773" spans="1:10">
      <c r="A7773" s="2" t="str">
        <f>'[1]2025年已发货'!A:A</f>
        <v>德胜</v>
      </c>
      <c r="B7773" s="2" t="str">
        <f>'[1]2025年已发货'!B:B</f>
        <v>螺纹钢</v>
      </c>
      <c r="C7773" s="2" t="str">
        <f>'[1]2025年已发货'!C:C</f>
        <v>HRB400E Φ22 9m</v>
      </c>
      <c r="D7773" s="2" t="str">
        <f>'[1]2025年已发货'!D:D</f>
        <v>吨</v>
      </c>
      <c r="E7773" s="2">
        <f>'[1]2025年已发货'!E:E</f>
        <v>17.5</v>
      </c>
      <c r="F7773" s="4">
        <f>'[1]2025年已发货'!F:F</f>
        <v>45928</v>
      </c>
      <c r="G7773" s="2" t="str">
        <f>'[1]2025年已发货'!G:G</f>
        <v>（中铁二局-成渝扩容4标）四川省成都市简阳市杨家镇桐子湾村二局钢筋场</v>
      </c>
      <c r="H7773" s="2" t="str">
        <f>'[1]2025年已发货'!H:H</f>
        <v>陈钢</v>
      </c>
      <c r="I7773" s="2">
        <f>'[1]2025年已发货'!I:I</f>
        <v>13018165813</v>
      </c>
      <c r="J7773" s="2" vm="1" t="e">
        <f>_xlfn._xlws.FILTER(辅助信息!D:D,辅助信息!G:G=G7773)</f>
        <v>#VALUE!</v>
      </c>
    </row>
    <row r="7774" spans="1:10">
      <c r="A7774" s="2" t="str">
        <f>'[1]2025年已发货'!A:A</f>
        <v>德胜</v>
      </c>
      <c r="B7774" s="2" t="str">
        <f>'[1]2025年已发货'!B:B</f>
        <v>螺纹钢</v>
      </c>
      <c r="C7774" s="2" t="str">
        <f>'[1]2025年已发货'!C:C</f>
        <v>HRB400E Φ20 9m</v>
      </c>
      <c r="D7774" s="2" t="str">
        <f>'[1]2025年已发货'!D:D</f>
        <v>吨</v>
      </c>
      <c r="E7774" s="2">
        <f>'[1]2025年已发货'!E:E</f>
        <v>17.5</v>
      </c>
      <c r="F7774" s="4">
        <f>'[1]2025年已发货'!F:F</f>
        <v>45928</v>
      </c>
      <c r="G7774" s="2" t="str">
        <f>'[1]2025年已发货'!G:G</f>
        <v>（中铁二局-成渝扩容4标）四川省成都市简阳市杨家镇桐子湾村二局钢筋场</v>
      </c>
      <c r="H7774" s="2" t="str">
        <f>'[1]2025年已发货'!H:H</f>
        <v>陈钢</v>
      </c>
      <c r="I7774" s="2">
        <f>'[1]2025年已发货'!I:I</f>
        <v>13018165813</v>
      </c>
      <c r="J7774" s="2" vm="1" t="e">
        <f>_xlfn._xlws.FILTER(辅助信息!D:D,辅助信息!G:G=G7774)</f>
        <v>#VALUE!</v>
      </c>
    </row>
    <row r="7775" spans="1:10">
      <c r="A7775" s="2" t="str">
        <f>'[1]2025年已发货'!A:A</f>
        <v>德胜</v>
      </c>
      <c r="B7775" s="2" t="str">
        <f>'[1]2025年已发货'!B:B</f>
        <v>螺纹钢</v>
      </c>
      <c r="C7775" s="2" t="str">
        <f>'[1]2025年已发货'!C:C</f>
        <v>HRB400E Φ14 9m</v>
      </c>
      <c r="D7775" s="2" t="str">
        <f>'[1]2025年已发货'!D:D</f>
        <v>吨</v>
      </c>
      <c r="E7775" s="2">
        <f>'[1]2025年已发货'!E:E</f>
        <v>60</v>
      </c>
      <c r="F7775" s="4">
        <f>'[1]2025年已发货'!F:F</f>
        <v>45928</v>
      </c>
      <c r="G7775" s="2" t="str">
        <f>'[1]2025年已发货'!G:G</f>
        <v>(宜宾兴港三江新区长江工业园保障性租赁住房建设项目-土建)四川省宜宾市翠屏区永善路南段宜宾市三江新区长江工业园区</v>
      </c>
      <c r="H7775" s="2" t="str">
        <f>'[1]2025年已发货'!H:H</f>
        <v>赵元虎</v>
      </c>
      <c r="I7775" s="2">
        <f>'[1]2025年已发货'!I:I</f>
        <v>13684167136</v>
      </c>
      <c r="J7775" s="2" t="str">
        <f>_xlfn._xlws.FILTER(辅助信息!D:D,辅助信息!G:G=G7775)</f>
        <v>宜宾兴港三江新区长江工业园建设项目</v>
      </c>
    </row>
    <row r="7776" spans="1:10">
      <c r="A7776" s="2" t="str">
        <f>'[1]2025年已发货'!A:A</f>
        <v>德胜</v>
      </c>
      <c r="B7776" s="2" t="str">
        <f>'[1]2025年已发货'!B:B</f>
        <v>螺纹钢</v>
      </c>
      <c r="C7776" s="2" t="str">
        <f>'[1]2025年已发货'!C:C</f>
        <v>HRB400E Φ16 9m</v>
      </c>
      <c r="D7776" s="2" t="str">
        <f>'[1]2025年已发货'!D:D</f>
        <v>吨</v>
      </c>
      <c r="E7776" s="2">
        <f>'[1]2025年已发货'!E:E</f>
        <v>10</v>
      </c>
      <c r="F7776" s="4">
        <f>'[1]2025年已发货'!F:F</f>
        <v>45928</v>
      </c>
      <c r="G7776" s="2" t="str">
        <f>'[1]2025年已发货'!G:G</f>
        <v>(宜宾兴港三江新区长江工业园保障性租赁住房建设项目-土建)四川省宜宾市翠屏区永善路南段宜宾市三江新区长江工业园区</v>
      </c>
      <c r="H7776" s="2" t="str">
        <f>'[1]2025年已发货'!H:H</f>
        <v>赵元虎</v>
      </c>
      <c r="I7776" s="2">
        <f>'[1]2025年已发货'!I:I</f>
        <v>13684167136</v>
      </c>
      <c r="J7776" s="2" t="str">
        <f>_xlfn._xlws.FILTER(辅助信息!D:D,辅助信息!G:G=G7776)</f>
        <v>宜宾兴港三江新区长江工业园建设项目</v>
      </c>
    </row>
    <row r="7777" spans="1:10">
      <c r="A7777" s="2" t="str">
        <f>'[1]2025年已发货'!A:A</f>
        <v>德胜恒嘉</v>
      </c>
      <c r="B7777" s="2" t="str">
        <f>'[1]2025年已发货'!B:B</f>
        <v>螺纹钢</v>
      </c>
      <c r="C7777" s="2" t="str">
        <f>'[1]2025年已发货'!C:C</f>
        <v>HRB400E Φ28×12米</v>
      </c>
      <c r="D7777" s="2" t="str">
        <f>'[1]2025年已发货'!D:D</f>
        <v>吨</v>
      </c>
      <c r="E7777" s="2">
        <f>'[1]2025年已发货'!E:E</f>
        <v>35</v>
      </c>
      <c r="F7777" s="4">
        <f>'[1]2025年已发货'!F:F</f>
        <v>45928</v>
      </c>
      <c r="G7777" s="2" t="str">
        <f>'[1]2025年已发货'!G:G</f>
        <v>（自永2标九局西南分公司钢筋棚）四川省自贡市骑龙镇大湾村</v>
      </c>
      <c r="H7777" s="2" t="str">
        <f>'[1]2025年已发货'!H:H</f>
        <v>高彦彬</v>
      </c>
      <c r="I7777" s="2">
        <f>'[1]2025年已发货'!I:I</f>
        <v>13835906370</v>
      </c>
      <c r="J7777" s="2" vm="1" t="e">
        <f>_xlfn._xlws.FILTER(辅助信息!D:D,辅助信息!G:G=G7777)</f>
        <v>#VALUE!</v>
      </c>
    </row>
    <row r="7778" spans="1:10">
      <c r="A7778" s="2" t="str">
        <f>'[1]2025年已发货'!A:A</f>
        <v>德胜恒嘉</v>
      </c>
      <c r="B7778" s="2" t="str">
        <f>'[1]2025年已发货'!B:B</f>
        <v>螺纹钢</v>
      </c>
      <c r="C7778" s="2" t="str">
        <f>'[1]2025年已发货'!C:C</f>
        <v>HRB400E Φ32×12米</v>
      </c>
      <c r="D7778" s="2" t="str">
        <f>'[1]2025年已发货'!D:D</f>
        <v>吨</v>
      </c>
      <c r="E7778" s="2">
        <f>'[1]2025年已发货'!E:E</f>
        <v>70</v>
      </c>
      <c r="F7778" s="4">
        <f>'[1]2025年已发货'!F:F</f>
        <v>45928</v>
      </c>
      <c r="G7778" s="2" t="str">
        <f>'[1]2025年已发货'!G:G</f>
        <v>（自永2标九局西南分公司钢筋棚）四川省自贡市骑龙镇大湾村</v>
      </c>
      <c r="H7778" s="2" t="str">
        <f>'[1]2025年已发货'!H:H</f>
        <v>高彦彬</v>
      </c>
      <c r="I7778" s="2">
        <f>'[1]2025年已发货'!I:I</f>
        <v>13835906370</v>
      </c>
      <c r="J7778" s="2" vm="1" t="e">
        <f>_xlfn._xlws.FILTER(辅助信息!D:D,辅助信息!G:G=G7778)</f>
        <v>#VALUE!</v>
      </c>
    </row>
    <row r="7779" spans="1:10">
      <c r="A7779" s="2" t="str">
        <f>'[1]2025年已发货'!A:A</f>
        <v>泸钢</v>
      </c>
      <c r="B7779" s="2" t="str">
        <f>'[1]2025年已发货'!B:B</f>
        <v>高线</v>
      </c>
      <c r="C7779" s="2" t="str">
        <f>'[1]2025年已发货'!C:C</f>
        <v>HPB300  Φ10</v>
      </c>
      <c r="D7779" s="2" t="str">
        <f>'[1]2025年已发货'!D:D</f>
        <v>吨</v>
      </c>
      <c r="E7779" s="2">
        <f>'[1]2025年已发货'!E:E</f>
        <v>35</v>
      </c>
      <c r="F7779" s="4">
        <f>'[1]2025年已发货'!F:F</f>
        <v>45928</v>
      </c>
      <c r="G7779" s="2" t="str">
        <f>'[1]2025年已发货'!G:G</f>
        <v>（自永2标九局西南分公司钢筋棚）四川省自贡市骑龙镇大湾村</v>
      </c>
      <c r="H7779" s="2" t="str">
        <f>'[1]2025年已发货'!H:H</f>
        <v>高彦彬</v>
      </c>
      <c r="I7779" s="2">
        <f>'[1]2025年已发货'!I:I</f>
        <v>13835906370</v>
      </c>
      <c r="J7779" s="2" vm="1" t="e">
        <f>_xlfn._xlws.FILTER(辅助信息!D:D,辅助信息!G:G=G7779)</f>
        <v>#VALUE!</v>
      </c>
    </row>
    <row r="7780" spans="1:10">
      <c r="A7780" s="2" t="str">
        <f>'[1]2025年已发货'!A:A</f>
        <v>泸钢</v>
      </c>
      <c r="B7780" s="2" t="str">
        <f>'[1]2025年已发货'!B:B</f>
        <v>盘螺</v>
      </c>
      <c r="C7780" s="2" t="str">
        <f>'[1]2025年已发货'!C:C</f>
        <v>HRB400E Φ8</v>
      </c>
      <c r="D7780" s="2" t="str">
        <f>'[1]2025年已发货'!D:D</f>
        <v>吨</v>
      </c>
      <c r="E7780" s="2">
        <f>'[1]2025年已发货'!E:E</f>
        <v>105</v>
      </c>
      <c r="F7780" s="4">
        <f>'[1]2025年已发货'!F:F</f>
        <v>45928</v>
      </c>
      <c r="G7780" s="2" t="str">
        <f>'[1]2025年已发货'!G:G</f>
        <v>(五冶钢构龙泉东洪片区85亩住宅、商业及配套工程项目二标段)成都市龙泉驿外东洪路地铁2号线惠王陵地铁C口</v>
      </c>
      <c r="H7780" s="2" t="str">
        <f>'[1]2025年已发货'!H:H</f>
        <v>李渊</v>
      </c>
      <c r="I7780" s="2">
        <f>'[1]2025年已发货'!I:I</f>
        <v>18381013849</v>
      </c>
      <c r="J7780" s="2" t="str">
        <f>_xlfn._xlws.FILTER(辅助信息!D:D,辅助信息!G:G=G7780)</f>
        <v>五冶钢构龙泉东洪片区(70亩、85亩)住宅、商业及配套工程项目</v>
      </c>
    </row>
    <row r="7781" spans="1:10">
      <c r="A7781" s="2" t="str">
        <f>'[1]2025年已发货'!A:A</f>
        <v>泸钢</v>
      </c>
      <c r="B7781" s="2" t="str">
        <f>'[1]2025年已发货'!B:B</f>
        <v>螺纹钢</v>
      </c>
      <c r="C7781" s="2" t="str">
        <f>'[1]2025年已发货'!C:C</f>
        <v>HRB400E Φ16 9m</v>
      </c>
      <c r="D7781" s="2" t="str">
        <f>'[1]2025年已发货'!D:D</f>
        <v>吨</v>
      </c>
      <c r="E7781" s="2">
        <f>'[1]2025年已发货'!E:E</f>
        <v>9</v>
      </c>
      <c r="F7781" s="4">
        <f>'[1]2025年已发货'!F:F</f>
        <v>45928</v>
      </c>
      <c r="G7781" s="2" t="str">
        <f>'[1]2025年已发货'!G:G</f>
        <v>(五冶钢构龙泉东洪片区85亩住宅、商业及配套工程项目二标段)成都市龙泉驿外东洪路地铁2号线惠王陵地铁C口</v>
      </c>
      <c r="H7781" s="2" t="str">
        <f>'[1]2025年已发货'!H:H</f>
        <v>李渊</v>
      </c>
      <c r="I7781" s="2">
        <f>'[1]2025年已发货'!I:I</f>
        <v>18381013849</v>
      </c>
      <c r="J7781" s="2" t="str">
        <f>_xlfn._xlws.FILTER(辅助信息!D:D,辅助信息!G:G=G7781)</f>
        <v>五冶钢构龙泉东洪片区(70亩、85亩)住宅、商业及配套工程项目</v>
      </c>
    </row>
    <row r="7782" spans="1:10">
      <c r="A7782" s="2" t="str">
        <f>'[1]2025年已发货'!A:A</f>
        <v>泸钢</v>
      </c>
      <c r="B7782" s="2" t="str">
        <f>'[1]2025年已发货'!B:B</f>
        <v>螺纹钢</v>
      </c>
      <c r="C7782" s="2" t="str">
        <f>'[1]2025年已发货'!C:C</f>
        <v>HRB400E Φ20 9m</v>
      </c>
      <c r="D7782" s="2" t="str">
        <f>'[1]2025年已发货'!D:D</f>
        <v>吨</v>
      </c>
      <c r="E7782" s="2">
        <f>'[1]2025年已发货'!E:E</f>
        <v>12</v>
      </c>
      <c r="F7782" s="4">
        <f>'[1]2025年已发货'!F:F</f>
        <v>45928</v>
      </c>
      <c r="G7782" s="2" t="str">
        <f>'[1]2025年已发货'!G:G</f>
        <v>(五冶钢构龙泉东洪片区85亩住宅、商业及配套工程项目二标段)成都市龙泉驿外东洪路地铁2号线惠王陵地铁C口</v>
      </c>
      <c r="H7782" s="2" t="str">
        <f>'[1]2025年已发货'!H:H</f>
        <v>李渊</v>
      </c>
      <c r="I7782" s="2">
        <f>'[1]2025年已发货'!I:I</f>
        <v>18381013849</v>
      </c>
      <c r="J7782" s="2" t="str">
        <f>_xlfn._xlws.FILTER(辅助信息!D:D,辅助信息!G:G=G7782)</f>
        <v>五冶钢构龙泉东洪片区(70亩、85亩)住宅、商业及配套工程项目</v>
      </c>
    </row>
    <row r="7783" spans="1:10">
      <c r="A7783" s="2" t="str">
        <f>'[1]2025年已发货'!A:A</f>
        <v>泸钢</v>
      </c>
      <c r="B7783" s="2" t="str">
        <f>'[1]2025年已发货'!B:B</f>
        <v>螺纹钢</v>
      </c>
      <c r="C7783" s="2" t="str">
        <f>'[1]2025年已发货'!C:C</f>
        <v>HRB500E Φ22</v>
      </c>
      <c r="D7783" s="2" t="str">
        <f>'[1]2025年已发货'!D:D</f>
        <v>吨</v>
      </c>
      <c r="E7783" s="2">
        <f>'[1]2025年已发货'!E:E</f>
        <v>15</v>
      </c>
      <c r="F7783" s="4">
        <f>'[1]2025年已发货'!F:F</f>
        <v>45928</v>
      </c>
      <c r="G7783" s="2" t="str">
        <f>'[1]2025年已发货'!G:G</f>
        <v>(五冶钢构龙泉东洪片区85亩住宅、商业及配套工程项目二标段)成都市龙泉驿外东洪路地铁2号线惠王陵地铁C口</v>
      </c>
      <c r="H7783" s="2" t="str">
        <f>'[1]2025年已发货'!H:H</f>
        <v>李渊</v>
      </c>
      <c r="I7783" s="2">
        <f>'[1]2025年已发货'!I:I</f>
        <v>18381013849</v>
      </c>
      <c r="J7783" s="2" t="str">
        <f>_xlfn._xlws.FILTER(辅助信息!D:D,辅助信息!G:G=G7783)</f>
        <v>五冶钢构龙泉东洪片区(70亩、85亩)住宅、商业及配套工程项目</v>
      </c>
    </row>
    <row r="7784" spans="1:10">
      <c r="A7784" s="2" t="str">
        <f>'[1]2025年已发货'!A:A</f>
        <v>泸钢</v>
      </c>
      <c r="B7784" s="2" t="str">
        <f>'[1]2025年已发货'!B:B</f>
        <v>盘螺</v>
      </c>
      <c r="C7784" s="2" t="str">
        <f>'[1]2025年已发货'!C:C</f>
        <v>HRB400E Φ8</v>
      </c>
      <c r="D7784" s="2" t="str">
        <f>'[1]2025年已发货'!D:D</f>
        <v>吨</v>
      </c>
      <c r="E7784" s="2">
        <f>'[1]2025年已发货'!E:E</f>
        <v>30</v>
      </c>
      <c r="F7784" s="4">
        <f>'[1]2025年已发货'!F:F</f>
        <v>45928</v>
      </c>
      <c r="G7784" s="2" t="str">
        <f>'[1]2025年已发货'!G:G</f>
        <v>(五冶钢构龙泉东洪片区70亩住宅、商业及配套工程项目二标段)成都市龙泉驿外东洪路地铁2号线惠王陵地铁C口</v>
      </c>
      <c r="H7784" s="2" t="str">
        <f>'[1]2025年已发货'!H:H</f>
        <v>蒋嗣伟</v>
      </c>
      <c r="I7784" s="2">
        <f>'[1]2025年已发货'!I:I</f>
        <v>15014331252</v>
      </c>
      <c r="J7784" s="2" t="str">
        <f>_xlfn._xlws.FILTER(辅助信息!D:D,辅助信息!G:G=G7784)</f>
        <v>五冶钢构龙泉东洪片区(70亩、85亩)住宅、商业及配套工程项目</v>
      </c>
    </row>
    <row r="7785" spans="1:10">
      <c r="A7785" s="2" t="str">
        <f>'[1]2025年已发货'!A:A</f>
        <v>泸钢</v>
      </c>
      <c r="B7785" s="2" t="str">
        <f>'[1]2025年已发货'!B:B</f>
        <v>盘螺</v>
      </c>
      <c r="C7785" s="2" t="str">
        <f>'[1]2025年已发货'!C:C</f>
        <v>HRB400E Φ10</v>
      </c>
      <c r="D7785" s="2" t="str">
        <f>'[1]2025年已发货'!D:D</f>
        <v>吨</v>
      </c>
      <c r="E7785" s="2">
        <f>'[1]2025年已发货'!E:E</f>
        <v>30</v>
      </c>
      <c r="F7785" s="4">
        <f>'[1]2025年已发货'!F:F</f>
        <v>45928</v>
      </c>
      <c r="G7785" s="2" t="str">
        <f>'[1]2025年已发货'!G:G</f>
        <v>(五冶钢构龙泉东洪片区70亩住宅、商业及配套工程项目二标段)成都市龙泉驿外东洪路地铁2号线惠王陵地铁C口</v>
      </c>
      <c r="H7785" s="2" t="str">
        <f>'[1]2025年已发货'!H:H</f>
        <v>蒋嗣伟</v>
      </c>
      <c r="I7785" s="2">
        <f>'[1]2025年已发货'!I:I</f>
        <v>15014331252</v>
      </c>
      <c r="J7785" s="2" t="str">
        <f>_xlfn._xlws.FILTER(辅助信息!D:D,辅助信息!G:G=G7785)</f>
        <v>五冶钢构龙泉东洪片区(70亩、85亩)住宅、商业及配套工程项目</v>
      </c>
    </row>
    <row r="7786" spans="1:10">
      <c r="A7786" s="2" t="str">
        <f>'[1]2025年已发货'!A:A</f>
        <v>泸钢</v>
      </c>
      <c r="B7786" s="2" t="str">
        <f>'[1]2025年已发货'!B:B</f>
        <v>螺纹钢</v>
      </c>
      <c r="C7786" s="2" t="str">
        <f>'[1]2025年已发货'!C:C</f>
        <v>HRB400E Φ12 9m</v>
      </c>
      <c r="D7786" s="2" t="str">
        <f>'[1]2025年已发货'!D:D</f>
        <v>吨</v>
      </c>
      <c r="E7786" s="2">
        <f>'[1]2025年已发货'!E:E</f>
        <v>32</v>
      </c>
      <c r="F7786" s="4">
        <f>'[1]2025年已发货'!F:F</f>
        <v>45928</v>
      </c>
      <c r="G7786" s="2" t="str">
        <f>'[1]2025年已发货'!G:G</f>
        <v>(五冶钢构龙泉东洪片区70亩住宅、商业及配套工程项目二标段)成都市龙泉驿外东洪路地铁2号线惠王陵地铁C口</v>
      </c>
      <c r="H7786" s="2" t="str">
        <f>'[1]2025年已发货'!H:H</f>
        <v>蒋嗣伟</v>
      </c>
      <c r="I7786" s="2">
        <f>'[1]2025年已发货'!I:I</f>
        <v>15014331252</v>
      </c>
      <c r="J7786" s="2" t="str">
        <f>_xlfn._xlws.FILTER(辅助信息!D:D,辅助信息!G:G=G7786)</f>
        <v>五冶钢构龙泉东洪片区(70亩、85亩)住宅、商业及配套工程项目</v>
      </c>
    </row>
    <row r="7787" spans="1:10">
      <c r="A7787" s="2" t="str">
        <f>'[1]2025年已发货'!A:A</f>
        <v>泸钢</v>
      </c>
      <c r="B7787" s="2" t="str">
        <f>'[1]2025年已发货'!B:B</f>
        <v>螺纹钢</v>
      </c>
      <c r="C7787" s="2" t="str">
        <f>'[1]2025年已发货'!C:C</f>
        <v>HRB400E Φ18 9m</v>
      </c>
      <c r="D7787" s="2" t="str">
        <f>'[1]2025年已发货'!D:D</f>
        <v>吨</v>
      </c>
      <c r="E7787" s="2">
        <f>'[1]2025年已发货'!E:E</f>
        <v>15</v>
      </c>
      <c r="F7787" s="4">
        <f>'[1]2025年已发货'!F:F</f>
        <v>45928</v>
      </c>
      <c r="G7787" s="2" t="str">
        <f>'[1]2025年已发货'!G:G</f>
        <v>(五冶钢构龙泉东洪片区70亩住宅、商业及配套工程项目二标段)成都市龙泉驿外东洪路地铁2号线惠王陵地铁C口</v>
      </c>
      <c r="H7787" s="2" t="str">
        <f>'[1]2025年已发货'!H:H</f>
        <v>蒋嗣伟</v>
      </c>
      <c r="I7787" s="2">
        <f>'[1]2025年已发货'!I:I</f>
        <v>15014331252</v>
      </c>
      <c r="J7787" s="2" t="str">
        <f>_xlfn._xlws.FILTER(辅助信息!D:D,辅助信息!G:G=G7787)</f>
        <v>五冶钢构龙泉东洪片区(70亩、85亩)住宅、商业及配套工程项目</v>
      </c>
    </row>
    <row r="7788" spans="1:10">
      <c r="A7788" s="2" t="str">
        <f>'[1]2025年已发货'!A:A</f>
        <v>泸钢</v>
      </c>
      <c r="B7788" s="2" t="str">
        <f>'[1]2025年已发货'!B:B</f>
        <v>螺纹钢</v>
      </c>
      <c r="C7788" s="2" t="str">
        <f>'[1]2025年已发货'!C:C</f>
        <v>HRB400E Φ20 9m</v>
      </c>
      <c r="D7788" s="2" t="str">
        <f>'[1]2025年已发货'!D:D</f>
        <v>吨</v>
      </c>
      <c r="E7788" s="2">
        <f>'[1]2025年已发货'!E:E</f>
        <v>18</v>
      </c>
      <c r="F7788" s="4">
        <f>'[1]2025年已发货'!F:F</f>
        <v>45928</v>
      </c>
      <c r="G7788" s="2" t="str">
        <f>'[1]2025年已发货'!G:G</f>
        <v>(五冶钢构龙泉东洪片区70亩住宅、商业及配套工程项目二标段)成都市龙泉驿外东洪路地铁2号线惠王陵地铁C口</v>
      </c>
      <c r="H7788" s="2" t="str">
        <f>'[1]2025年已发货'!H:H</f>
        <v>蒋嗣伟</v>
      </c>
      <c r="I7788" s="2">
        <f>'[1]2025年已发货'!I:I</f>
        <v>15014331252</v>
      </c>
      <c r="J7788" s="2" t="str">
        <f>_xlfn._xlws.FILTER(辅助信息!D:D,辅助信息!G:G=G7788)</f>
        <v>五冶钢构龙泉东洪片区(70亩、85亩)住宅、商业及配套工程项目</v>
      </c>
    </row>
    <row r="7789" spans="1:10">
      <c r="A7789" s="2" t="str">
        <f>'[1]2025年已发货'!A:A</f>
        <v>泸钢</v>
      </c>
      <c r="B7789" s="2" t="str">
        <f>'[1]2025年已发货'!B:B</f>
        <v>螺纹钢</v>
      </c>
      <c r="C7789" s="2" t="str">
        <f>'[1]2025年已发货'!C:C</f>
        <v>HRB400E Φ22 9m</v>
      </c>
      <c r="D7789" s="2" t="str">
        <f>'[1]2025年已发货'!D:D</f>
        <v>吨</v>
      </c>
      <c r="E7789" s="2">
        <f>'[1]2025年已发货'!E:E</f>
        <v>8</v>
      </c>
      <c r="F7789" s="4">
        <f>'[1]2025年已发货'!F:F</f>
        <v>45928</v>
      </c>
      <c r="G7789" s="2" t="str">
        <f>'[1]2025年已发货'!G:G</f>
        <v>(五冶钢构龙泉东洪片区70亩住宅、商业及配套工程项目二标段)成都市龙泉驿外东洪路地铁2号线惠王陵地铁C口</v>
      </c>
      <c r="H7789" s="2" t="str">
        <f>'[1]2025年已发货'!H:H</f>
        <v>蒋嗣伟</v>
      </c>
      <c r="I7789" s="2">
        <f>'[1]2025年已发货'!I:I</f>
        <v>15014331252</v>
      </c>
      <c r="J7789" s="2" t="str">
        <f>_xlfn._xlws.FILTER(辅助信息!D:D,辅助信息!G:G=G7789)</f>
        <v>五冶钢构龙泉东洪片区(70亩、85亩)住宅、商业及配套工程项目</v>
      </c>
    </row>
    <row r="7790" spans="1:10">
      <c r="A7790" s="2" t="str">
        <f>'[1]2025年已发货'!A:A</f>
        <v>泸钢</v>
      </c>
      <c r="B7790" s="2" t="str">
        <f>'[1]2025年已发货'!B:B</f>
        <v>螺纹钢</v>
      </c>
      <c r="C7790" s="2" t="str">
        <f>'[1]2025年已发货'!C:C</f>
        <v>HRB400E Φ25 9m</v>
      </c>
      <c r="D7790" s="2" t="str">
        <f>'[1]2025年已发货'!D:D</f>
        <v>吨</v>
      </c>
      <c r="E7790" s="2">
        <f>'[1]2025年已发货'!E:E</f>
        <v>8</v>
      </c>
      <c r="F7790" s="4">
        <f>'[1]2025年已发货'!F:F</f>
        <v>45928</v>
      </c>
      <c r="G7790" s="2" t="str">
        <f>'[1]2025年已发货'!G:G</f>
        <v>(五冶钢构龙泉东洪片区70亩住宅、商业及配套工程项目二标段)成都市龙泉驿外东洪路地铁2号线惠王陵地铁C口</v>
      </c>
      <c r="H7790" s="2" t="str">
        <f>'[1]2025年已发货'!H:H</f>
        <v>蒋嗣伟</v>
      </c>
      <c r="I7790" s="2">
        <f>'[1]2025年已发货'!I:I</f>
        <v>15014331252</v>
      </c>
      <c r="J7790" s="2" t="str">
        <f>_xlfn._xlws.FILTER(辅助信息!D:D,辅助信息!G:G=G7790)</f>
        <v>五冶钢构龙泉东洪片区(70亩、85亩)住宅、商业及配套工程项目</v>
      </c>
    </row>
    <row r="7791" spans="1:10">
      <c r="A7791" s="2" t="str">
        <f>'[1]2025年已发货'!A:A</f>
        <v>泸钢</v>
      </c>
      <c r="B7791" s="2" t="str">
        <f>'[1]2025年已发货'!B:B</f>
        <v>螺纹钢</v>
      </c>
      <c r="C7791" s="2" t="str">
        <f>'[1]2025年已发货'!C:C</f>
        <v>HRB400E Φ12</v>
      </c>
      <c r="D7791" s="2" t="str">
        <f>'[1]2025年已发货'!D:D</f>
        <v>吨</v>
      </c>
      <c r="E7791" s="2">
        <f>'[1]2025年已发货'!E:E</f>
        <v>5</v>
      </c>
      <c r="F7791" s="4">
        <f>'[1]2025年已发货'!F:F</f>
        <v>45928</v>
      </c>
      <c r="G7791" s="2" t="str">
        <f>'[1]2025年已发货'!G:G</f>
        <v>(五冶钢构龙泉东洪片区70亩住宅、商业及配套工程项目一标段)成都市龙泉驿外东洪路地铁2号线惠王陵地铁C口</v>
      </c>
      <c r="H7791" s="2" t="str">
        <f>'[1]2025年已发货'!H:H</f>
        <v>邹爱国</v>
      </c>
      <c r="I7791" s="2">
        <f>'[1]2025年已发货'!I:I</f>
        <v>13540231225</v>
      </c>
      <c r="J7791" s="2" t="str">
        <f>_xlfn._xlws.FILTER(辅助信息!D:D,辅助信息!G:G=G7791)</f>
        <v>五冶钢构龙泉东洪片区(70亩、85亩)住宅、商业及配套工程项目</v>
      </c>
    </row>
    <row r="7792" spans="1:10">
      <c r="A7792" s="2" t="str">
        <f>'[1]2025年已发货'!A:A</f>
        <v>泸钢</v>
      </c>
      <c r="B7792" s="2" t="str">
        <f>'[1]2025年已发货'!B:B</f>
        <v>螺纹钢</v>
      </c>
      <c r="C7792" s="2" t="str">
        <f>'[1]2025年已发货'!C:C</f>
        <v>HRB400E Φ14</v>
      </c>
      <c r="D7792" s="2" t="str">
        <f>'[1]2025年已发货'!D:D</f>
        <v>吨</v>
      </c>
      <c r="E7792" s="2">
        <f>'[1]2025年已发货'!E:E</f>
        <v>10</v>
      </c>
      <c r="F7792" s="4">
        <f>'[1]2025年已发货'!F:F</f>
        <v>45928</v>
      </c>
      <c r="G7792" s="2" t="str">
        <f>'[1]2025年已发货'!G:G</f>
        <v>(五冶钢构龙泉东洪片区70亩住宅、商业及配套工程项目一标段)成都市龙泉驿外东洪路地铁2号线惠王陵地铁C口</v>
      </c>
      <c r="H7792" s="2" t="str">
        <f>'[1]2025年已发货'!H:H</f>
        <v>邹爱国</v>
      </c>
      <c r="I7792" s="2">
        <f>'[1]2025年已发货'!I:I</f>
        <v>13540231225</v>
      </c>
      <c r="J7792" s="2" t="str">
        <f>_xlfn._xlws.FILTER(辅助信息!D:D,辅助信息!G:G=G7792)</f>
        <v>五冶钢构龙泉东洪片区(70亩、85亩)住宅、商业及配套工程项目</v>
      </c>
    </row>
    <row r="7793" spans="1:10">
      <c r="A7793" s="2" t="str">
        <f>'[1]2025年已发货'!A:A</f>
        <v>泸钢</v>
      </c>
      <c r="B7793" s="2" t="str">
        <f>'[1]2025年已发货'!B:B</f>
        <v>螺纹钢</v>
      </c>
      <c r="C7793" s="2" t="str">
        <f>'[1]2025年已发货'!C:C</f>
        <v>HRB400E Φ16 9m</v>
      </c>
      <c r="D7793" s="2" t="str">
        <f>'[1]2025年已发货'!D:D</f>
        <v>吨</v>
      </c>
      <c r="E7793" s="2">
        <f>'[1]2025年已发货'!E:E</f>
        <v>5</v>
      </c>
      <c r="F7793" s="4">
        <f>'[1]2025年已发货'!F:F</f>
        <v>45928</v>
      </c>
      <c r="G7793" s="2" t="str">
        <f>'[1]2025年已发货'!G:G</f>
        <v>(五冶钢构龙泉东洪片区70亩住宅、商业及配套工程项目一标段)成都市龙泉驿外东洪路地铁2号线惠王陵地铁C口</v>
      </c>
      <c r="H7793" s="2" t="str">
        <f>'[1]2025年已发货'!H:H</f>
        <v>邹爱国</v>
      </c>
      <c r="I7793" s="2">
        <f>'[1]2025年已发货'!I:I</f>
        <v>13540231225</v>
      </c>
      <c r="J7793" s="2" t="str">
        <f>_xlfn._xlws.FILTER(辅助信息!D:D,辅助信息!G:G=G7793)</f>
        <v>五冶钢构龙泉东洪片区(70亩、85亩)住宅、商业及配套工程项目</v>
      </c>
    </row>
    <row r="7794" spans="1:10">
      <c r="A7794" s="2" t="str">
        <f>'[1]2025年已发货'!A:A</f>
        <v>泸钢</v>
      </c>
      <c r="B7794" s="2" t="str">
        <f>'[1]2025年已发货'!B:B</f>
        <v>螺纹钢</v>
      </c>
      <c r="C7794" s="2" t="str">
        <f>'[1]2025年已发货'!C:C</f>
        <v>HRB400E Φ18 9m</v>
      </c>
      <c r="D7794" s="2" t="str">
        <f>'[1]2025年已发货'!D:D</f>
        <v>吨</v>
      </c>
      <c r="E7794" s="2">
        <f>'[1]2025年已发货'!E:E</f>
        <v>5</v>
      </c>
      <c r="F7794" s="4">
        <f>'[1]2025年已发货'!F:F</f>
        <v>45928</v>
      </c>
      <c r="G7794" s="2" t="str">
        <f>'[1]2025年已发货'!G:G</f>
        <v>(五冶钢构龙泉东洪片区70亩住宅、商业及配套工程项目一标段)成都市龙泉驿外东洪路地铁2号线惠王陵地铁C口</v>
      </c>
      <c r="H7794" s="2" t="str">
        <f>'[1]2025年已发货'!H:H</f>
        <v>邹爱国</v>
      </c>
      <c r="I7794" s="2">
        <f>'[1]2025年已发货'!I:I</f>
        <v>13540231225</v>
      </c>
      <c r="J7794" s="2" t="str">
        <f>_xlfn._xlws.FILTER(辅助信息!D:D,辅助信息!G:G=G7794)</f>
        <v>五冶钢构龙泉东洪片区(70亩、85亩)住宅、商业及配套工程项目</v>
      </c>
    </row>
    <row r="7795" spans="1:10">
      <c r="A7795" s="2" t="str">
        <f>'[1]2025年已发货'!A:A</f>
        <v>泸钢</v>
      </c>
      <c r="B7795" s="2" t="str">
        <f>'[1]2025年已发货'!B:B</f>
        <v>螺纹钢</v>
      </c>
      <c r="C7795" s="2" t="str">
        <f>'[1]2025年已发货'!C:C</f>
        <v>HRB400E Φ20 9m</v>
      </c>
      <c r="D7795" s="2" t="str">
        <f>'[1]2025年已发货'!D:D</f>
        <v>吨</v>
      </c>
      <c r="E7795" s="2">
        <f>'[1]2025年已发货'!E:E</f>
        <v>5</v>
      </c>
      <c r="F7795" s="4">
        <f>'[1]2025年已发货'!F:F</f>
        <v>45928</v>
      </c>
      <c r="G7795" s="2" t="str">
        <f>'[1]2025年已发货'!G:G</f>
        <v>(五冶钢构龙泉东洪片区70亩住宅、商业及配套工程项目一标段)成都市龙泉驿外东洪路地铁2号线惠王陵地铁C口</v>
      </c>
      <c r="H7795" s="2" t="str">
        <f>'[1]2025年已发货'!H:H</f>
        <v>邹爱国</v>
      </c>
      <c r="I7795" s="2">
        <f>'[1]2025年已发货'!I:I</f>
        <v>13540231225</v>
      </c>
      <c r="J7795" s="2" t="str">
        <f>_xlfn._xlws.FILTER(辅助信息!D:D,辅助信息!G:G=G7795)</f>
        <v>五冶钢构龙泉东洪片区(70亩、85亩)住宅、商业及配套工程项目</v>
      </c>
    </row>
    <row r="7796" spans="1:10">
      <c r="A7796" s="2" t="str">
        <f>'[1]2025年已发货'!A:A</f>
        <v>泸钢</v>
      </c>
      <c r="B7796" s="2" t="str">
        <f>'[1]2025年已发货'!B:B</f>
        <v>螺纹钢</v>
      </c>
      <c r="C7796" s="2" t="str">
        <f>'[1]2025年已发货'!C:C</f>
        <v>HRB400E Φ22 9m</v>
      </c>
      <c r="D7796" s="2" t="str">
        <f>'[1]2025年已发货'!D:D</f>
        <v>吨</v>
      </c>
      <c r="E7796" s="2">
        <f>'[1]2025年已发货'!E:E</f>
        <v>5</v>
      </c>
      <c r="F7796" s="4">
        <f>'[1]2025年已发货'!F:F</f>
        <v>45928</v>
      </c>
      <c r="G7796" s="2" t="str">
        <f>'[1]2025年已发货'!G:G</f>
        <v>(五冶钢构龙泉东洪片区70亩住宅、商业及配套工程项目一标段)成都市龙泉驿外东洪路地铁2号线惠王陵地铁C口</v>
      </c>
      <c r="H7796" s="2" t="str">
        <f>'[1]2025年已发货'!H:H</f>
        <v>邹爱国</v>
      </c>
      <c r="I7796" s="2">
        <f>'[1]2025年已发货'!I:I</f>
        <v>13540231225</v>
      </c>
      <c r="J7796" s="2" t="str">
        <f>_xlfn._xlws.FILTER(辅助信息!D:D,辅助信息!G:G=G7796)</f>
        <v>五冶钢构龙泉东洪片区(70亩、85亩)住宅、商业及配套工程项目</v>
      </c>
    </row>
    <row r="7797" spans="1:10">
      <c r="A7797" s="2" t="str">
        <f>'[1]2025年已发货'!A:A</f>
        <v>泸钢</v>
      </c>
      <c r="B7797" s="2" t="str">
        <f>'[1]2025年已发货'!B:B</f>
        <v>高线</v>
      </c>
      <c r="C7797" s="2" t="str">
        <f>'[1]2025年已发货'!C:C</f>
        <v>HPB300 Φ8</v>
      </c>
      <c r="D7797" s="2" t="str">
        <f>'[1]2025年已发货'!D:D</f>
        <v>吨</v>
      </c>
      <c r="E7797" s="2">
        <f>'[1]2025年已发货'!E:E</f>
        <v>5</v>
      </c>
      <c r="F7797" s="4">
        <f>'[1]2025年已发货'!F:F</f>
        <v>45928</v>
      </c>
      <c r="G7797" s="2" t="str">
        <f>'[1]2025年已发货'!G:G</f>
        <v>(五冶钢构龙泉东洪片区85亩住宅、商业及配套工程项目三标段)成都市龙泉驿外东洪路地铁2号线惠王陵地铁C口</v>
      </c>
      <c r="H7797" s="2" t="str">
        <f>'[1]2025年已发货'!H:H</f>
        <v>王军宝</v>
      </c>
      <c r="I7797" s="2">
        <f>'[1]2025年已发货'!I:I</f>
        <v>13889142392</v>
      </c>
      <c r="J7797" s="2" t="str">
        <f>_xlfn._xlws.FILTER(辅助信息!D:D,辅助信息!G:G=G7797)</f>
        <v>五冶钢构龙泉东洪片区(70亩、85亩)住宅、商业及配套工程项目</v>
      </c>
    </row>
    <row r="7798" spans="1:10">
      <c r="A7798" s="2" t="str">
        <f>'[1]2025年已发货'!A:A</f>
        <v>泸钢</v>
      </c>
      <c r="B7798" s="2" t="str">
        <f>'[1]2025年已发货'!B:B</f>
        <v>盘螺</v>
      </c>
      <c r="C7798" s="2" t="str">
        <f>'[1]2025年已发货'!C:C</f>
        <v>HRB400E Φ6</v>
      </c>
      <c r="D7798" s="2" t="str">
        <f>'[1]2025年已发货'!D:D</f>
        <v>吨</v>
      </c>
      <c r="E7798" s="2">
        <f>'[1]2025年已发货'!E:E</f>
        <v>8</v>
      </c>
      <c r="F7798" s="4">
        <f>'[1]2025年已发货'!F:F</f>
        <v>45928</v>
      </c>
      <c r="G7798" s="2" t="str">
        <f>'[1]2025年已发货'!G:G</f>
        <v>(五冶钢构龙泉东洪片区85亩住宅、商业及配套工程项目三标段)成都市龙泉驿外东洪路地铁2号线惠王陵地铁C口</v>
      </c>
      <c r="H7798" s="2" t="str">
        <f>'[1]2025年已发货'!H:H</f>
        <v>王军宝</v>
      </c>
      <c r="I7798" s="2">
        <f>'[1]2025年已发货'!I:I</f>
        <v>13889142392</v>
      </c>
      <c r="J7798" s="2" t="str">
        <f>_xlfn._xlws.FILTER(辅助信息!D:D,辅助信息!G:G=G7798)</f>
        <v>五冶钢构龙泉东洪片区(70亩、85亩)住宅、商业及配套工程项目</v>
      </c>
    </row>
    <row r="7799" spans="1:10">
      <c r="A7799" s="2" t="str">
        <f>'[1]2025年已发货'!A:A</f>
        <v>泸钢</v>
      </c>
      <c r="B7799" s="2" t="str">
        <f>'[1]2025年已发货'!B:B</f>
        <v>盘螺</v>
      </c>
      <c r="C7799" s="2" t="str">
        <f>'[1]2025年已发货'!C:C</f>
        <v>HRB400E Φ8</v>
      </c>
      <c r="D7799" s="2" t="str">
        <f>'[1]2025年已发货'!D:D</f>
        <v>吨</v>
      </c>
      <c r="E7799" s="2">
        <f>'[1]2025年已发货'!E:E</f>
        <v>60</v>
      </c>
      <c r="F7799" s="4">
        <f>'[1]2025年已发货'!F:F</f>
        <v>45928</v>
      </c>
      <c r="G7799" s="2" t="str">
        <f>'[1]2025年已发货'!G:G</f>
        <v>(五冶钢构龙泉东洪片区85亩住宅、商业及配套工程项目三标段)成都市龙泉驿外东洪路地铁2号线惠王陵地铁C口</v>
      </c>
      <c r="H7799" s="2" t="str">
        <f>'[1]2025年已发货'!H:H</f>
        <v>王军宝</v>
      </c>
      <c r="I7799" s="2">
        <f>'[1]2025年已发货'!I:I</f>
        <v>13889142392</v>
      </c>
      <c r="J7799" s="2" t="str">
        <f>_xlfn._xlws.FILTER(辅助信息!D:D,辅助信息!G:G=G7799)</f>
        <v>五冶钢构龙泉东洪片区(70亩、85亩)住宅、商业及配套工程项目</v>
      </c>
    </row>
    <row r="7800" spans="1:10">
      <c r="A7800" s="2" t="str">
        <f>'[1]2025年已发货'!A:A</f>
        <v>泸钢</v>
      </c>
      <c r="B7800" s="2" t="str">
        <f>'[1]2025年已发货'!B:B</f>
        <v>盘螺</v>
      </c>
      <c r="C7800" s="2" t="str">
        <f>'[1]2025年已发货'!C:C</f>
        <v>HRB400E Φ10</v>
      </c>
      <c r="D7800" s="2" t="str">
        <f>'[1]2025年已发货'!D:D</f>
        <v>吨</v>
      </c>
      <c r="E7800" s="2">
        <f>'[1]2025年已发货'!E:E</f>
        <v>44</v>
      </c>
      <c r="F7800" s="4">
        <f>'[1]2025年已发货'!F:F</f>
        <v>45928</v>
      </c>
      <c r="G7800" s="2" t="str">
        <f>'[1]2025年已发货'!G:G</f>
        <v>(五冶钢构龙泉东洪片区85亩住宅、商业及配套工程项目三标段)成都市龙泉驿外东洪路地铁2号线惠王陵地铁C口</v>
      </c>
      <c r="H7800" s="2" t="str">
        <f>'[1]2025年已发货'!H:H</f>
        <v>王军宝</v>
      </c>
      <c r="I7800" s="2">
        <f>'[1]2025年已发货'!I:I</f>
        <v>13889142392</v>
      </c>
      <c r="J7800" s="2" t="str">
        <f>_xlfn._xlws.FILTER(辅助信息!D:D,辅助信息!G:G=G7800)</f>
        <v>五冶钢构龙泉东洪片区(70亩、85亩)住宅、商业及配套工程项目</v>
      </c>
    </row>
    <row r="7801" spans="1:10">
      <c r="A7801" s="2" t="str">
        <f>'[1]2025年已发货'!A:A</f>
        <v>泸钢</v>
      </c>
      <c r="B7801" s="2" t="str">
        <f>'[1]2025年已发货'!B:B</f>
        <v>螺纹钢</v>
      </c>
      <c r="C7801" s="2" t="str">
        <f>'[1]2025年已发货'!C:C</f>
        <v>HRB400E Φ12 9m</v>
      </c>
      <c r="D7801" s="2" t="str">
        <f>'[1]2025年已发货'!D:D</f>
        <v>吨</v>
      </c>
      <c r="E7801" s="2">
        <f>'[1]2025年已发货'!E:E</f>
        <v>40</v>
      </c>
      <c r="F7801" s="4">
        <f>'[1]2025年已发货'!F:F</f>
        <v>45928</v>
      </c>
      <c r="G7801" s="2" t="str">
        <f>'[1]2025年已发货'!G:G</f>
        <v>(五冶钢构龙泉东洪片区85亩住宅、商业及配套工程项目三标段)成都市龙泉驿外东洪路地铁2号线惠王陵地铁C口</v>
      </c>
      <c r="H7801" s="2" t="str">
        <f>'[1]2025年已发货'!H:H</f>
        <v>王军宝</v>
      </c>
      <c r="I7801" s="2">
        <f>'[1]2025年已发货'!I:I</f>
        <v>13889142392</v>
      </c>
      <c r="J7801" s="2" t="str">
        <f>_xlfn._xlws.FILTER(辅助信息!D:D,辅助信息!G:G=G7801)</f>
        <v>五冶钢构龙泉东洪片区(70亩、85亩)住宅、商业及配套工程项目</v>
      </c>
    </row>
    <row r="7802" spans="1:10">
      <c r="A7802" s="2" t="str">
        <f>'[1]2025年已发货'!A:A</f>
        <v>泸钢</v>
      </c>
      <c r="B7802" s="2" t="str">
        <f>'[1]2025年已发货'!B:B</f>
        <v>螺纹钢</v>
      </c>
      <c r="C7802" s="2" t="str">
        <f>'[1]2025年已发货'!C:C</f>
        <v>HRB400E Φ14 9m</v>
      </c>
      <c r="D7802" s="2" t="str">
        <f>'[1]2025年已发货'!D:D</f>
        <v>吨</v>
      </c>
      <c r="E7802" s="2">
        <f>'[1]2025年已发货'!E:E</f>
        <v>54</v>
      </c>
      <c r="F7802" s="4">
        <f>'[1]2025年已发货'!F:F</f>
        <v>45928</v>
      </c>
      <c r="G7802" s="2" t="str">
        <f>'[1]2025年已发货'!G:G</f>
        <v>(五冶钢构龙泉东洪片区85亩住宅、商业及配套工程项目三标段)成都市龙泉驿外东洪路地铁2号线惠王陵地铁C口</v>
      </c>
      <c r="H7802" s="2" t="str">
        <f>'[1]2025年已发货'!H:H</f>
        <v>王军宝</v>
      </c>
      <c r="I7802" s="2">
        <f>'[1]2025年已发货'!I:I</f>
        <v>13889142392</v>
      </c>
      <c r="J7802" s="2" t="str">
        <f>_xlfn._xlws.FILTER(辅助信息!D:D,辅助信息!G:G=G7802)</f>
        <v>五冶钢构龙泉东洪片区(70亩、85亩)住宅、商业及配套工程项目</v>
      </c>
    </row>
    <row r="7803" spans="1:10">
      <c r="A7803" s="2" t="str">
        <f>'[1]2025年已发货'!A:A</f>
        <v>泸钢</v>
      </c>
      <c r="B7803" s="2" t="str">
        <f>'[1]2025年已发货'!B:B</f>
        <v>螺纹钢</v>
      </c>
      <c r="C7803" s="2" t="str">
        <f>'[1]2025年已发货'!C:C</f>
        <v>HRB400E Φ16 9m</v>
      </c>
      <c r="D7803" s="2" t="str">
        <f>'[1]2025年已发货'!D:D</f>
        <v>吨</v>
      </c>
      <c r="E7803" s="2">
        <f>'[1]2025年已发货'!E:E</f>
        <v>77</v>
      </c>
      <c r="F7803" s="4">
        <f>'[1]2025年已发货'!F:F</f>
        <v>45928</v>
      </c>
      <c r="G7803" s="2" t="str">
        <f>'[1]2025年已发货'!G:G</f>
        <v>(五冶钢构龙泉东洪片区85亩住宅、商业及配套工程项目三标段)成都市龙泉驿外东洪路地铁2号线惠王陵地铁C口</v>
      </c>
      <c r="H7803" s="2" t="str">
        <f>'[1]2025年已发货'!H:H</f>
        <v>王军宝</v>
      </c>
      <c r="I7803" s="2">
        <f>'[1]2025年已发货'!I:I</f>
        <v>13889142392</v>
      </c>
      <c r="J7803" s="2" t="str">
        <f>_xlfn._xlws.FILTER(辅助信息!D:D,辅助信息!G:G=G7803)</f>
        <v>五冶钢构龙泉东洪片区(70亩、85亩)住宅、商业及配套工程项目</v>
      </c>
    </row>
    <row r="7804" spans="1:10">
      <c r="A7804" s="2" t="str">
        <f>'[1]2025年已发货'!A:A</f>
        <v>泸钢</v>
      </c>
      <c r="B7804" s="2" t="str">
        <f>'[1]2025年已发货'!B:B</f>
        <v>螺纹钢</v>
      </c>
      <c r="C7804" s="2" t="str">
        <f>'[1]2025年已发货'!C:C</f>
        <v>HRB400E Φ18 9m</v>
      </c>
      <c r="D7804" s="2" t="str">
        <f>'[1]2025年已发货'!D:D</f>
        <v>吨</v>
      </c>
      <c r="E7804" s="2">
        <f>'[1]2025年已发货'!E:E</f>
        <v>30</v>
      </c>
      <c r="F7804" s="4">
        <f>'[1]2025年已发货'!F:F</f>
        <v>45928</v>
      </c>
      <c r="G7804" s="2" t="str">
        <f>'[1]2025年已发货'!G:G</f>
        <v>(五冶钢构龙泉东洪片区85亩住宅、商业及配套工程项目三标段)成都市龙泉驿外东洪路地铁2号线惠王陵地铁C口</v>
      </c>
      <c r="H7804" s="2" t="str">
        <f>'[1]2025年已发货'!H:H</f>
        <v>王军宝</v>
      </c>
      <c r="I7804" s="2">
        <f>'[1]2025年已发货'!I:I</f>
        <v>13889142392</v>
      </c>
      <c r="J7804" s="2" t="str">
        <f>_xlfn._xlws.FILTER(辅助信息!D:D,辅助信息!G:G=G7804)</f>
        <v>五冶钢构龙泉东洪片区(70亩、85亩)住宅、商业及配套工程项目</v>
      </c>
    </row>
    <row r="7805" spans="1:10">
      <c r="A7805" s="2" t="str">
        <f>'[1]2025年已发货'!A:A</f>
        <v>泸钢</v>
      </c>
      <c r="B7805" s="2" t="str">
        <f>'[1]2025年已发货'!B:B</f>
        <v>螺纹钢</v>
      </c>
      <c r="C7805" s="2" t="str">
        <f>'[1]2025年已发货'!C:C</f>
        <v>HRB400E Φ20 9m</v>
      </c>
      <c r="D7805" s="2" t="str">
        <f>'[1]2025年已发货'!D:D</f>
        <v>吨</v>
      </c>
      <c r="E7805" s="2">
        <f>'[1]2025年已发货'!E:E</f>
        <v>13</v>
      </c>
      <c r="F7805" s="4">
        <f>'[1]2025年已发货'!F:F</f>
        <v>45928</v>
      </c>
      <c r="G7805" s="2" t="str">
        <f>'[1]2025年已发货'!G:G</f>
        <v>(五冶钢构龙泉东洪片区85亩住宅、商业及配套工程项目三标段)成都市龙泉驿外东洪路地铁2号线惠王陵地铁C口</v>
      </c>
      <c r="H7805" s="2" t="str">
        <f>'[1]2025年已发货'!H:H</f>
        <v>王军宝</v>
      </c>
      <c r="I7805" s="2">
        <f>'[1]2025年已发货'!I:I</f>
        <v>13889142392</v>
      </c>
      <c r="J7805" s="2" t="str">
        <f>_xlfn._xlws.FILTER(辅助信息!D:D,辅助信息!G:G=G7805)</f>
        <v>五冶钢构龙泉东洪片区(70亩、85亩)住宅、商业及配套工程项目</v>
      </c>
    </row>
    <row r="7806" spans="1:10">
      <c r="A7806" s="2" t="str">
        <f>'[1]2025年已发货'!A:A</f>
        <v>泸钢</v>
      </c>
      <c r="B7806" s="2" t="str">
        <f>'[1]2025年已发货'!B:B</f>
        <v>螺纹钢</v>
      </c>
      <c r="C7806" s="2" t="str">
        <f>'[1]2025年已发货'!C:C</f>
        <v>HRB400E Φ22 9m</v>
      </c>
      <c r="D7806" s="2" t="str">
        <f>'[1]2025年已发货'!D:D</f>
        <v>吨</v>
      </c>
      <c r="E7806" s="2">
        <f>'[1]2025年已发货'!E:E</f>
        <v>28</v>
      </c>
      <c r="F7806" s="4">
        <f>'[1]2025年已发货'!F:F</f>
        <v>45928</v>
      </c>
      <c r="G7806" s="2" t="str">
        <f>'[1]2025年已发货'!G:G</f>
        <v>(五冶钢构龙泉东洪片区85亩住宅、商业及配套工程项目三标段)成都市龙泉驿外东洪路地铁2号线惠王陵地铁C口</v>
      </c>
      <c r="H7806" s="2" t="str">
        <f>'[1]2025年已发货'!H:H</f>
        <v>王军宝</v>
      </c>
      <c r="I7806" s="2">
        <f>'[1]2025年已发货'!I:I</f>
        <v>13889142392</v>
      </c>
      <c r="J7806" s="2" t="str">
        <f>_xlfn._xlws.FILTER(辅助信息!D:D,辅助信息!G:G=G7806)</f>
        <v>五冶钢构龙泉东洪片区(70亩、85亩)住宅、商业及配套工程项目</v>
      </c>
    </row>
    <row r="7807" spans="1:10">
      <c r="A7807" s="2" t="str">
        <f>'[1]2025年已发货'!A:A</f>
        <v>泸钢</v>
      </c>
      <c r="B7807" s="2" t="str">
        <f>'[1]2025年已发货'!B:B</f>
        <v>螺纹钢</v>
      </c>
      <c r="C7807" s="2" t="str">
        <f>'[1]2025年已发货'!C:C</f>
        <v>HRB400E Φ25 9m</v>
      </c>
      <c r="D7807" s="2" t="str">
        <f>'[1]2025年已发货'!D:D</f>
        <v>吨</v>
      </c>
      <c r="E7807" s="2">
        <f>'[1]2025年已发货'!E:E</f>
        <v>7</v>
      </c>
      <c r="F7807" s="4">
        <f>'[1]2025年已发货'!F:F</f>
        <v>45928</v>
      </c>
      <c r="G7807" s="2" t="str">
        <f>'[1]2025年已发货'!G:G</f>
        <v>(五冶钢构龙泉东洪片区85亩住宅、商业及配套工程项目三标段)成都市龙泉驿外东洪路地铁2号线惠王陵地铁C口</v>
      </c>
      <c r="H7807" s="2" t="str">
        <f>'[1]2025年已发货'!H:H</f>
        <v>王军宝</v>
      </c>
      <c r="I7807" s="2">
        <f>'[1]2025年已发货'!I:I</f>
        <v>13889142392</v>
      </c>
      <c r="J7807" s="2" t="str">
        <f>_xlfn._xlws.FILTER(辅助信息!D:D,辅助信息!G:G=G7807)</f>
        <v>五冶钢构龙泉东洪片区(70亩、85亩)住宅、商业及配套工程项目</v>
      </c>
    </row>
    <row r="7808" spans="1:10">
      <c r="A7808" s="2" t="str">
        <f>'[1]2025年已发货'!A:A</f>
        <v>泸钢</v>
      </c>
      <c r="B7808" s="2" t="str">
        <f>'[1]2025年已发货'!B:B</f>
        <v>螺纹钢</v>
      </c>
      <c r="C7808" s="2" t="str">
        <f>'[1]2025年已发货'!C:C</f>
        <v>HRB500E Φ20</v>
      </c>
      <c r="D7808" s="2" t="str">
        <f>'[1]2025年已发货'!D:D</f>
        <v>吨</v>
      </c>
      <c r="E7808" s="2">
        <f>'[1]2025年已发货'!E:E</f>
        <v>2.5</v>
      </c>
      <c r="F7808" s="4">
        <f>'[1]2025年已发货'!F:F</f>
        <v>45928</v>
      </c>
      <c r="G7808" s="2" t="str">
        <f>'[1]2025年已发货'!G:G</f>
        <v>(五冶钢构龙泉东洪片区85亩住宅、商业及配套工程项目三标段)成都市龙泉驿外东洪路地铁2号线惠王陵地铁C口</v>
      </c>
      <c r="H7808" s="2" t="str">
        <f>'[1]2025年已发货'!H:H</f>
        <v>王军宝</v>
      </c>
      <c r="I7808" s="2">
        <f>'[1]2025年已发货'!I:I</f>
        <v>13889142392</v>
      </c>
      <c r="J7808" s="2" t="str">
        <f>_xlfn._xlws.FILTER(辅助信息!D:D,辅助信息!G:G=G7808)</f>
        <v>五冶钢构龙泉东洪片区(70亩、85亩)住宅、商业及配套工程项目</v>
      </c>
    </row>
    <row r="7809" spans="1:10">
      <c r="A7809" s="2" t="str">
        <f>'[1]2025年已发货'!A:A</f>
        <v>泸钢</v>
      </c>
      <c r="B7809" s="2" t="str">
        <f>'[1]2025年已发货'!B:B</f>
        <v>螺纹钢</v>
      </c>
      <c r="C7809" s="2" t="str">
        <f>'[1]2025年已发货'!C:C</f>
        <v>HRB500E Φ22</v>
      </c>
      <c r="D7809" s="2" t="str">
        <f>'[1]2025年已发货'!D:D</f>
        <v>吨</v>
      </c>
      <c r="E7809" s="2">
        <f>'[1]2025年已发货'!E:E</f>
        <v>5</v>
      </c>
      <c r="F7809" s="4">
        <f>'[1]2025年已发货'!F:F</f>
        <v>45928</v>
      </c>
      <c r="G7809" s="2" t="str">
        <f>'[1]2025年已发货'!G:G</f>
        <v>(五冶钢构龙泉东洪片区85亩住宅、商业及配套工程项目三标段)成都市龙泉驿外东洪路地铁2号线惠王陵地铁C口</v>
      </c>
      <c r="H7809" s="2" t="str">
        <f>'[1]2025年已发货'!H:H</f>
        <v>王军宝</v>
      </c>
      <c r="I7809" s="2">
        <f>'[1]2025年已发货'!I:I</f>
        <v>13889142392</v>
      </c>
      <c r="J7809" s="2" t="str">
        <f>_xlfn._xlws.FILTER(辅助信息!D:D,辅助信息!G:G=G7809)</f>
        <v>五冶钢构龙泉东洪片区(70亩、85亩)住宅、商业及配套工程项目</v>
      </c>
    </row>
    <row r="7810" spans="1:10">
      <c r="A7810" s="2" t="str">
        <f>'[1]2025年已发货'!A:A</f>
        <v>泸钢</v>
      </c>
      <c r="B7810" s="2" t="str">
        <f>'[1]2025年已发货'!B:B</f>
        <v>螺纹钢</v>
      </c>
      <c r="C7810" s="2" t="str">
        <f>'[1]2025年已发货'!C:C</f>
        <v>HRB500E Φ25</v>
      </c>
      <c r="D7810" s="2" t="str">
        <f>'[1]2025年已发货'!D:D</f>
        <v>吨</v>
      </c>
      <c r="E7810" s="2">
        <f>'[1]2025年已发货'!E:E</f>
        <v>15</v>
      </c>
      <c r="F7810" s="4">
        <f>'[1]2025年已发货'!F:F</f>
        <v>45928</v>
      </c>
      <c r="G7810" s="2" t="str">
        <f>'[1]2025年已发货'!G:G</f>
        <v>(五冶钢构龙泉东洪片区85亩住宅、商业及配套工程项目三标段)成都市龙泉驿外东洪路地铁2号线惠王陵地铁C口</v>
      </c>
      <c r="H7810" s="2" t="str">
        <f>'[1]2025年已发货'!H:H</f>
        <v>王军宝</v>
      </c>
      <c r="I7810" s="2">
        <f>'[1]2025年已发货'!I:I</f>
        <v>13889142392</v>
      </c>
      <c r="J7810" s="2" t="str">
        <f>_xlfn._xlws.FILTER(辅助信息!D:D,辅助信息!G:G=G7810)</f>
        <v>五冶钢构龙泉东洪片区(70亩、85亩)住宅、商业及配套工程项目</v>
      </c>
    </row>
    <row r="7811" spans="1:10">
      <c r="A7811" s="2" t="str">
        <f>'[1]2025年已发货'!A:A</f>
        <v>泸钢</v>
      </c>
      <c r="B7811" s="2" t="str">
        <f>'[1]2025年已发货'!B:B</f>
        <v>盘螺</v>
      </c>
      <c r="C7811" s="2" t="str">
        <f>'[1]2025年已发货'!C:C</f>
        <v>HRB400E Φ6</v>
      </c>
      <c r="D7811" s="2" t="str">
        <f>'[1]2025年已发货'!D:D</f>
        <v>吨</v>
      </c>
      <c r="E7811" s="2">
        <f>'[1]2025年已发货'!E:E</f>
        <v>9</v>
      </c>
      <c r="F7811" s="4">
        <f>'[1]2025年已发货'!F:F</f>
        <v>45928</v>
      </c>
      <c r="G7811" s="2" t="str">
        <f>'[1]2025年已发货'!G:G</f>
        <v>(五冶钢构龙泉东洪片区85亩住宅、商业及配套工程项目三标段)成都市龙泉驿外东洪路地铁2号线惠王陵地铁C口</v>
      </c>
      <c r="H7811" s="2" t="str">
        <f>'[1]2025年已发货'!H:H</f>
        <v>王军宝</v>
      </c>
      <c r="I7811" s="2">
        <f>'[1]2025年已发货'!I:I</f>
        <v>13889142392</v>
      </c>
      <c r="J7811" s="2" t="str">
        <f>_xlfn._xlws.FILTER(辅助信息!D:D,辅助信息!G:G=G7811)</f>
        <v>五冶钢构龙泉东洪片区(70亩、85亩)住宅、商业及配套工程项目</v>
      </c>
    </row>
    <row r="7812" spans="1:10">
      <c r="A7812" s="2" t="str">
        <f>'[1]2025年已发货'!A:A</f>
        <v>泸钢</v>
      </c>
      <c r="B7812" s="2" t="str">
        <f>'[1]2025年已发货'!B:B</f>
        <v>盘螺</v>
      </c>
      <c r="C7812" s="2" t="str">
        <f>'[1]2025年已发货'!C:C</f>
        <v>HRB400E Φ8</v>
      </c>
      <c r="D7812" s="2" t="str">
        <f>'[1]2025年已发货'!D:D</f>
        <v>吨</v>
      </c>
      <c r="E7812" s="2">
        <f>'[1]2025年已发货'!E:E</f>
        <v>36</v>
      </c>
      <c r="F7812" s="4">
        <f>'[1]2025年已发货'!F:F</f>
        <v>45928</v>
      </c>
      <c r="G7812" s="2" t="str">
        <f>'[1]2025年已发货'!G:G</f>
        <v>(五冶钢构龙泉东洪片区85亩住宅、商业及配套工程项目三标段)成都市龙泉驿外东洪路地铁2号线惠王陵地铁C口</v>
      </c>
      <c r="H7812" s="2" t="str">
        <f>'[1]2025年已发货'!H:H</f>
        <v>王军宝</v>
      </c>
      <c r="I7812" s="2">
        <f>'[1]2025年已发货'!I:I</f>
        <v>13889142392</v>
      </c>
      <c r="J7812" s="2" t="str">
        <f>_xlfn._xlws.FILTER(辅助信息!D:D,辅助信息!G:G=G7812)</f>
        <v>五冶钢构龙泉东洪片区(70亩、85亩)住宅、商业及配套工程项目</v>
      </c>
    </row>
    <row r="7813" spans="1:10">
      <c r="A7813" s="2" t="str">
        <f>'[1]2025年已发货'!A:A</f>
        <v>泸钢</v>
      </c>
      <c r="B7813" s="2" t="str">
        <f>'[1]2025年已发货'!B:B</f>
        <v>盘螺</v>
      </c>
      <c r="C7813" s="2" t="str">
        <f>'[1]2025年已发货'!C:C</f>
        <v>HRB400E Φ10</v>
      </c>
      <c r="D7813" s="2" t="str">
        <f>'[1]2025年已发货'!D:D</f>
        <v>吨</v>
      </c>
      <c r="E7813" s="2">
        <f>'[1]2025年已发货'!E:E</f>
        <v>34</v>
      </c>
      <c r="F7813" s="4">
        <f>'[1]2025年已发货'!F:F</f>
        <v>45928</v>
      </c>
      <c r="G7813" s="2" t="str">
        <f>'[1]2025年已发货'!G:G</f>
        <v>(五冶钢构龙泉东洪片区85亩住宅、商业及配套工程项目三标段)成都市龙泉驿外东洪路地铁2号线惠王陵地铁C口</v>
      </c>
      <c r="H7813" s="2" t="str">
        <f>'[1]2025年已发货'!H:H</f>
        <v>王军宝</v>
      </c>
      <c r="I7813" s="2">
        <f>'[1]2025年已发货'!I:I</f>
        <v>13889142392</v>
      </c>
      <c r="J7813" s="2" t="str">
        <f>_xlfn._xlws.FILTER(辅助信息!D:D,辅助信息!G:G=G7813)</f>
        <v>五冶钢构龙泉东洪片区(70亩、85亩)住宅、商业及配套工程项目</v>
      </c>
    </row>
    <row r="7814" spans="1:10">
      <c r="A7814" s="2" t="str">
        <f>'[1]2025年已发货'!A:A</f>
        <v>泸钢</v>
      </c>
      <c r="B7814" s="2" t="str">
        <f>'[1]2025年已发货'!B:B</f>
        <v>螺纹钢</v>
      </c>
      <c r="C7814" s="2" t="str">
        <f>'[1]2025年已发货'!C:C</f>
        <v>HRB400E Φ12 9m</v>
      </c>
      <c r="D7814" s="2" t="str">
        <f>'[1]2025年已发货'!D:D</f>
        <v>吨</v>
      </c>
      <c r="E7814" s="2">
        <f>'[1]2025年已发货'!E:E</f>
        <v>18</v>
      </c>
      <c r="F7814" s="4">
        <f>'[1]2025年已发货'!F:F</f>
        <v>45928</v>
      </c>
      <c r="G7814" s="2" t="str">
        <f>'[1]2025年已发货'!G:G</f>
        <v>(五冶钢构龙泉东洪片区85亩住宅、商业及配套工程项目三标段)成都市龙泉驿外东洪路地铁2号线惠王陵地铁C口</v>
      </c>
      <c r="H7814" s="2" t="str">
        <f>'[1]2025年已发货'!H:H</f>
        <v>王军宝</v>
      </c>
      <c r="I7814" s="2">
        <f>'[1]2025年已发货'!I:I</f>
        <v>13889142392</v>
      </c>
      <c r="J7814" s="2" t="str">
        <f>_xlfn._xlws.FILTER(辅助信息!D:D,辅助信息!G:G=G7814)</f>
        <v>五冶钢构龙泉东洪片区(70亩、85亩)住宅、商业及配套工程项目</v>
      </c>
    </row>
    <row r="7815" spans="1:10">
      <c r="A7815" s="2" t="str">
        <f>'[1]2025年已发货'!A:A</f>
        <v>泸钢</v>
      </c>
      <c r="B7815" s="2" t="str">
        <f>'[1]2025年已发货'!B:B</f>
        <v>螺纹钢</v>
      </c>
      <c r="C7815" s="2" t="str">
        <f>'[1]2025年已发货'!C:C</f>
        <v>HRB400E Φ14 9m</v>
      </c>
      <c r="D7815" s="2" t="str">
        <f>'[1]2025年已发货'!D:D</f>
        <v>吨</v>
      </c>
      <c r="E7815" s="2">
        <f>'[1]2025年已发货'!E:E</f>
        <v>20</v>
      </c>
      <c r="F7815" s="4">
        <f>'[1]2025年已发货'!F:F</f>
        <v>45928</v>
      </c>
      <c r="G7815" s="2" t="str">
        <f>'[1]2025年已发货'!G:G</f>
        <v>(五冶钢构龙泉东洪片区85亩住宅、商业及配套工程项目三标段)成都市龙泉驿外东洪路地铁2号线惠王陵地铁C口</v>
      </c>
      <c r="H7815" s="2" t="str">
        <f>'[1]2025年已发货'!H:H</f>
        <v>王军宝</v>
      </c>
      <c r="I7815" s="2">
        <f>'[1]2025年已发货'!I:I</f>
        <v>13889142392</v>
      </c>
      <c r="J7815" s="2" t="str">
        <f>_xlfn._xlws.FILTER(辅助信息!D:D,辅助信息!G:G=G7815)</f>
        <v>五冶钢构龙泉东洪片区(70亩、85亩)住宅、商业及配套工程项目</v>
      </c>
    </row>
    <row r="7816" spans="1:10">
      <c r="A7816" s="2" t="str">
        <f>'[1]2025年已发货'!A:A</f>
        <v>泸钢</v>
      </c>
      <c r="B7816" s="2" t="str">
        <f>'[1]2025年已发货'!B:B</f>
        <v>螺纹钢</v>
      </c>
      <c r="C7816" s="2" t="str">
        <f>'[1]2025年已发货'!C:C</f>
        <v>HRB400E Φ16 9m</v>
      </c>
      <c r="D7816" s="2" t="str">
        <f>'[1]2025年已发货'!D:D</f>
        <v>吨</v>
      </c>
      <c r="E7816" s="2">
        <f>'[1]2025年已发货'!E:E</f>
        <v>10</v>
      </c>
      <c r="F7816" s="4">
        <f>'[1]2025年已发货'!F:F</f>
        <v>45928</v>
      </c>
      <c r="G7816" s="2" t="str">
        <f>'[1]2025年已发货'!G:G</f>
        <v>(五冶钢构龙泉东洪片区85亩住宅、商业及配套工程项目三标段)成都市龙泉驿外东洪路地铁2号线惠王陵地铁C口</v>
      </c>
      <c r="H7816" s="2" t="str">
        <f>'[1]2025年已发货'!H:H</f>
        <v>王军宝</v>
      </c>
      <c r="I7816" s="2">
        <f>'[1]2025年已发货'!I:I</f>
        <v>13889142392</v>
      </c>
      <c r="J7816" s="2" t="str">
        <f>_xlfn._xlws.FILTER(辅助信息!D:D,辅助信息!G:G=G7816)</f>
        <v>五冶钢构龙泉东洪片区(70亩、85亩)住宅、商业及配套工程项目</v>
      </c>
    </row>
    <row r="7817" spans="1:10">
      <c r="A7817" s="2" t="str">
        <f>'[1]2025年已发货'!A:A</f>
        <v>泸钢</v>
      </c>
      <c r="B7817" s="2" t="str">
        <f>'[1]2025年已发货'!B:B</f>
        <v>螺纹钢</v>
      </c>
      <c r="C7817" s="2" t="str">
        <f>'[1]2025年已发货'!C:C</f>
        <v>HRB400E Φ18 9m</v>
      </c>
      <c r="D7817" s="2" t="str">
        <f>'[1]2025年已发货'!D:D</f>
        <v>吨</v>
      </c>
      <c r="E7817" s="2">
        <f>'[1]2025年已发货'!E:E</f>
        <v>15</v>
      </c>
      <c r="F7817" s="4">
        <f>'[1]2025年已发货'!F:F</f>
        <v>45928</v>
      </c>
      <c r="G7817" s="2" t="str">
        <f>'[1]2025年已发货'!G:G</f>
        <v>(五冶钢构龙泉东洪片区85亩住宅、商业及配套工程项目三标段)成都市龙泉驿外东洪路地铁2号线惠王陵地铁C口</v>
      </c>
      <c r="H7817" s="2" t="str">
        <f>'[1]2025年已发货'!H:H</f>
        <v>王军宝</v>
      </c>
      <c r="I7817" s="2">
        <f>'[1]2025年已发货'!I:I</f>
        <v>13889142392</v>
      </c>
      <c r="J7817" s="2" t="str">
        <f>_xlfn._xlws.FILTER(辅助信息!D:D,辅助信息!G:G=G7817)</f>
        <v>五冶钢构龙泉东洪片区(70亩、85亩)住宅、商业及配套工程项目</v>
      </c>
    </row>
    <row r="7818" spans="1:10">
      <c r="A7818" s="2" t="str">
        <f>'[1]2025年已发货'!A:A</f>
        <v>泸钢</v>
      </c>
      <c r="B7818" s="2" t="str">
        <f>'[1]2025年已发货'!B:B</f>
        <v>螺纹钢</v>
      </c>
      <c r="C7818" s="2" t="str">
        <f>'[1]2025年已发货'!C:C</f>
        <v>HRB400E Φ20 9m</v>
      </c>
      <c r="D7818" s="2" t="str">
        <f>'[1]2025年已发货'!D:D</f>
        <v>吨</v>
      </c>
      <c r="E7818" s="2">
        <f>'[1]2025年已发货'!E:E</f>
        <v>6</v>
      </c>
      <c r="F7818" s="4">
        <f>'[1]2025年已发货'!F:F</f>
        <v>45928</v>
      </c>
      <c r="G7818" s="2" t="str">
        <f>'[1]2025年已发货'!G:G</f>
        <v>(五冶钢构龙泉东洪片区85亩住宅、商业及配套工程项目三标段)成都市龙泉驿外东洪路地铁2号线惠王陵地铁C口</v>
      </c>
      <c r="H7818" s="2" t="str">
        <f>'[1]2025年已发货'!H:H</f>
        <v>王军宝</v>
      </c>
      <c r="I7818" s="2">
        <f>'[1]2025年已发货'!I:I</f>
        <v>13889142392</v>
      </c>
      <c r="J7818" s="2" t="str">
        <f>_xlfn._xlws.FILTER(辅助信息!D:D,辅助信息!G:G=G7818)</f>
        <v>五冶钢构龙泉东洪片区(70亩、85亩)住宅、商业及配套工程项目</v>
      </c>
    </row>
    <row r="7819" spans="1:10">
      <c r="A7819" s="2" t="str">
        <f>'[1]2025年已发货'!A:A</f>
        <v>泸钢</v>
      </c>
      <c r="B7819" s="2" t="str">
        <f>'[1]2025年已发货'!B:B</f>
        <v>螺纹钢</v>
      </c>
      <c r="C7819" s="2" t="str">
        <f>'[1]2025年已发货'!C:C</f>
        <v>HRB400E Φ22 9m</v>
      </c>
      <c r="D7819" s="2" t="str">
        <f>'[1]2025年已发货'!D:D</f>
        <v>吨</v>
      </c>
      <c r="E7819" s="2">
        <f>'[1]2025年已发货'!E:E</f>
        <v>6</v>
      </c>
      <c r="F7819" s="4">
        <f>'[1]2025年已发货'!F:F</f>
        <v>45928</v>
      </c>
      <c r="G7819" s="2" t="str">
        <f>'[1]2025年已发货'!G:G</f>
        <v>(五冶钢构龙泉东洪片区85亩住宅、商业及配套工程项目三标段)成都市龙泉驿外东洪路地铁2号线惠王陵地铁C口</v>
      </c>
      <c r="H7819" s="2" t="str">
        <f>'[1]2025年已发货'!H:H</f>
        <v>王军宝</v>
      </c>
      <c r="I7819" s="2">
        <f>'[1]2025年已发货'!I:I</f>
        <v>13889142392</v>
      </c>
      <c r="J7819" s="2" t="str">
        <f>_xlfn._xlws.FILTER(辅助信息!D:D,辅助信息!G:G=G7819)</f>
        <v>五冶钢构龙泉东洪片区(70亩、85亩)住宅、商业及配套工程项目</v>
      </c>
    </row>
    <row r="7820" spans="1:10">
      <c r="A7820" s="2" t="str">
        <f>'[1]2025年已发货'!A:A</f>
        <v>泸钢</v>
      </c>
      <c r="B7820" s="2" t="str">
        <f>'[1]2025年已发货'!B:B</f>
        <v>螺纹钢</v>
      </c>
      <c r="C7820" s="2" t="str">
        <f>'[1]2025年已发货'!C:C</f>
        <v>HRB400E Φ25 9m</v>
      </c>
      <c r="D7820" s="2" t="str">
        <f>'[1]2025年已发货'!D:D</f>
        <v>吨</v>
      </c>
      <c r="E7820" s="2">
        <f>'[1]2025年已发货'!E:E</f>
        <v>4</v>
      </c>
      <c r="F7820" s="4">
        <f>'[1]2025年已发货'!F:F</f>
        <v>45928</v>
      </c>
      <c r="G7820" s="2" t="str">
        <f>'[1]2025年已发货'!G:G</f>
        <v>(五冶钢构龙泉东洪片区85亩住宅、商业及配套工程项目三标段)成都市龙泉驿外东洪路地铁2号线惠王陵地铁C口</v>
      </c>
      <c r="H7820" s="2" t="str">
        <f>'[1]2025年已发货'!H:H</f>
        <v>王军宝</v>
      </c>
      <c r="I7820" s="2">
        <f>'[1]2025年已发货'!I:I</f>
        <v>13889142392</v>
      </c>
      <c r="J7820" s="2" t="str">
        <f>_xlfn._xlws.FILTER(辅助信息!D:D,辅助信息!G:G=G7820)</f>
        <v>五冶钢构龙泉东洪片区(70亩、85亩)住宅、商业及配套工程项目</v>
      </c>
    </row>
    <row r="7821" spans="1:10">
      <c r="A7821" s="2" t="str">
        <f>'[1]2025年已发货'!A:A</f>
        <v>泸钢</v>
      </c>
      <c r="B7821" s="2" t="str">
        <f>'[1]2025年已发货'!B:B</f>
        <v>高线</v>
      </c>
      <c r="C7821" s="2" t="str">
        <f>'[1]2025年已发货'!C:C</f>
        <v>HPB300 Φ6</v>
      </c>
      <c r="D7821" s="2" t="str">
        <f>'[1]2025年已发货'!D:D</f>
        <v>吨</v>
      </c>
      <c r="E7821" s="2">
        <f>'[1]2025年已发货'!E:E</f>
        <v>5</v>
      </c>
      <c r="F7821" s="4">
        <f>'[1]2025年已发货'!F:F</f>
        <v>45928</v>
      </c>
      <c r="G7821" s="2" t="str">
        <f>'[1]2025年已发货'!G:G</f>
        <v>(五冶钢构龙泉东洪片区85亩住宅、商业及配套工程项目三标段)成都市龙泉驿外东洪路地铁2号线惠王陵地铁C口</v>
      </c>
      <c r="H7821" s="2" t="str">
        <f>'[1]2025年已发货'!H:H</f>
        <v>王军宝</v>
      </c>
      <c r="I7821" s="2">
        <f>'[1]2025年已发货'!I:I</f>
        <v>13889142392</v>
      </c>
      <c r="J7821" s="2" t="str">
        <f>_xlfn._xlws.FILTER(辅助信息!D:D,辅助信息!G:G=G7821)</f>
        <v>五冶钢构龙泉东洪片区(70亩、85亩)住宅、商业及配套工程项目</v>
      </c>
    </row>
    <row r="7822" spans="1:10">
      <c r="A7822" s="2" t="str">
        <f>'[1]2025年已发货'!A:A</f>
        <v>泸钢</v>
      </c>
      <c r="B7822" s="2" t="str">
        <f>'[1]2025年已发货'!B:B</f>
        <v>高线</v>
      </c>
      <c r="C7822" s="2" t="str">
        <f>'[1]2025年已发货'!C:C</f>
        <v>HPB300 Φ8</v>
      </c>
      <c r="D7822" s="2" t="str">
        <f>'[1]2025年已发货'!D:D</f>
        <v>吨</v>
      </c>
      <c r="E7822" s="2">
        <f>'[1]2025年已发货'!E:E</f>
        <v>3</v>
      </c>
      <c r="F7822" s="4">
        <f>'[1]2025年已发货'!F:F</f>
        <v>45928</v>
      </c>
      <c r="G7822" s="2" t="str">
        <f>'[1]2025年已发货'!G:G</f>
        <v>(五冶钢构龙泉东洪片区85亩住宅、商业及配套工程项目三标段)成都市龙泉驿外东洪路地铁2号线惠王陵地铁C口</v>
      </c>
      <c r="H7822" s="2" t="str">
        <f>'[1]2025年已发货'!H:H</f>
        <v>王军宝</v>
      </c>
      <c r="I7822" s="2">
        <f>'[1]2025年已发货'!I:I</f>
        <v>13889142392</v>
      </c>
      <c r="J7822" s="2" t="str">
        <f>_xlfn._xlws.FILTER(辅助信息!D:D,辅助信息!G:G=G7822)</f>
        <v>五冶钢构龙泉东洪片区(70亩、85亩)住宅、商业及配套工程项目</v>
      </c>
    </row>
    <row r="7823" spans="1:10">
      <c r="A7823" s="2" t="str">
        <f>'[1]2025年已发货'!A:A</f>
        <v>泸钢</v>
      </c>
      <c r="B7823" s="2" t="str">
        <f>'[1]2025年已发货'!B:B</f>
        <v>盘螺</v>
      </c>
      <c r="C7823" s="2" t="str">
        <f>'[1]2025年已发货'!C:C</f>
        <v>HRB400E Φ6</v>
      </c>
      <c r="D7823" s="2" t="str">
        <f>'[1]2025年已发货'!D:D</f>
        <v>吨</v>
      </c>
      <c r="E7823" s="2">
        <f>'[1]2025年已发货'!E:E</f>
        <v>5</v>
      </c>
      <c r="F7823" s="4">
        <f>'[1]2025年已发货'!F:F</f>
        <v>45928</v>
      </c>
      <c r="G7823" s="2" t="str">
        <f>'[1]2025年已发货'!G:G</f>
        <v>(五冶钢构龙泉东洪片区85亩住宅、商业及配套工程项目三标段)成都市龙泉驿外东洪路地铁2号线惠王陵地铁C口</v>
      </c>
      <c r="H7823" s="2" t="str">
        <f>'[1]2025年已发货'!H:H</f>
        <v>王军宝</v>
      </c>
      <c r="I7823" s="2">
        <f>'[1]2025年已发货'!I:I</f>
        <v>13889142392</v>
      </c>
      <c r="J7823" s="2" t="str">
        <f>_xlfn._xlws.FILTER(辅助信息!D:D,辅助信息!G:G=G7823)</f>
        <v>五冶钢构龙泉东洪片区(70亩、85亩)住宅、商业及配套工程项目</v>
      </c>
    </row>
    <row r="7824" spans="1:10">
      <c r="A7824" s="2" t="str">
        <f>'[1]2025年已发货'!A:A</f>
        <v>泸钢</v>
      </c>
      <c r="B7824" s="2" t="str">
        <f>'[1]2025年已发货'!B:B</f>
        <v>盘螺</v>
      </c>
      <c r="C7824" s="2" t="str">
        <f>'[1]2025年已发货'!C:C</f>
        <v>HRB400E Φ8</v>
      </c>
      <c r="D7824" s="2" t="str">
        <f>'[1]2025年已发货'!D:D</f>
        <v>吨</v>
      </c>
      <c r="E7824" s="2">
        <f>'[1]2025年已发货'!E:E</f>
        <v>6</v>
      </c>
      <c r="F7824" s="4">
        <f>'[1]2025年已发货'!F:F</f>
        <v>45928</v>
      </c>
      <c r="G7824" s="2" t="str">
        <f>'[1]2025年已发货'!G:G</f>
        <v>(五冶钢构龙泉东洪片区85亩住宅、商业及配套工程项目三标段)成都市龙泉驿外东洪路地铁2号线惠王陵地铁C口</v>
      </c>
      <c r="H7824" s="2" t="str">
        <f>'[1]2025年已发货'!H:H</f>
        <v>王军宝</v>
      </c>
      <c r="I7824" s="2">
        <f>'[1]2025年已发货'!I:I</f>
        <v>13889142392</v>
      </c>
      <c r="J7824" s="2" t="str">
        <f>_xlfn._xlws.FILTER(辅助信息!D:D,辅助信息!G:G=G7824)</f>
        <v>五冶钢构龙泉东洪片区(70亩、85亩)住宅、商业及配套工程项目</v>
      </c>
    </row>
    <row r="7825" spans="1:10">
      <c r="A7825" s="2" t="str">
        <f>'[1]2025年已发货'!A:A</f>
        <v>泸钢</v>
      </c>
      <c r="B7825" s="2" t="str">
        <f>'[1]2025年已发货'!B:B</f>
        <v>盘螺</v>
      </c>
      <c r="C7825" s="2" t="str">
        <f>'[1]2025年已发货'!C:C</f>
        <v>HRB400E Φ10</v>
      </c>
      <c r="D7825" s="2" t="str">
        <f>'[1]2025年已发货'!D:D</f>
        <v>吨</v>
      </c>
      <c r="E7825" s="2">
        <f>'[1]2025年已发货'!E:E</f>
        <v>12</v>
      </c>
      <c r="F7825" s="4">
        <f>'[1]2025年已发货'!F:F</f>
        <v>45928</v>
      </c>
      <c r="G7825" s="2" t="str">
        <f>'[1]2025年已发货'!G:G</f>
        <v>(五冶钢构龙泉东洪片区85亩住宅、商业及配套工程项目三标段)成都市龙泉驿外东洪路地铁2号线惠王陵地铁C口</v>
      </c>
      <c r="H7825" s="2" t="str">
        <f>'[1]2025年已发货'!H:H</f>
        <v>王军宝</v>
      </c>
      <c r="I7825" s="2">
        <f>'[1]2025年已发货'!I:I</f>
        <v>13889142392</v>
      </c>
      <c r="J7825" s="2" t="str">
        <f>_xlfn._xlws.FILTER(辅助信息!D:D,辅助信息!G:G=G7825)</f>
        <v>五冶钢构龙泉东洪片区(70亩、85亩)住宅、商业及配套工程项目</v>
      </c>
    </row>
    <row r="7826" spans="1:10">
      <c r="A7826" s="2" t="str">
        <f>'[1]2025年已发货'!A:A</f>
        <v>泸钢</v>
      </c>
      <c r="B7826" s="2" t="str">
        <f>'[1]2025年已发货'!B:B</f>
        <v>螺纹钢</v>
      </c>
      <c r="C7826" s="2" t="str">
        <f>'[1]2025年已发货'!C:C</f>
        <v>HRB400E Φ12 9m</v>
      </c>
      <c r="D7826" s="2" t="str">
        <f>'[1]2025年已发货'!D:D</f>
        <v>吨</v>
      </c>
      <c r="E7826" s="2">
        <f>'[1]2025年已发货'!E:E</f>
        <v>22</v>
      </c>
      <c r="F7826" s="4">
        <f>'[1]2025年已发货'!F:F</f>
        <v>45928</v>
      </c>
      <c r="G7826" s="2" t="str">
        <f>'[1]2025年已发货'!G:G</f>
        <v>(五冶钢构龙泉东洪片区85亩住宅、商业及配套工程项目三标段)成都市龙泉驿外东洪路地铁2号线惠王陵地铁C口</v>
      </c>
      <c r="H7826" s="2" t="str">
        <f>'[1]2025年已发货'!H:H</f>
        <v>王军宝</v>
      </c>
      <c r="I7826" s="2">
        <f>'[1]2025年已发货'!I:I</f>
        <v>13889142392</v>
      </c>
      <c r="J7826" s="2" t="str">
        <f>_xlfn._xlws.FILTER(辅助信息!D:D,辅助信息!G:G=G7826)</f>
        <v>五冶钢构龙泉东洪片区(70亩、85亩)住宅、商业及配套工程项目</v>
      </c>
    </row>
    <row r="7827" spans="1:10">
      <c r="A7827" s="2" t="str">
        <f>'[1]2025年已发货'!A:A</f>
        <v>泸钢</v>
      </c>
      <c r="B7827" s="2" t="str">
        <f>'[1]2025年已发货'!B:B</f>
        <v>螺纹钢</v>
      </c>
      <c r="C7827" s="2" t="str">
        <f>'[1]2025年已发货'!C:C</f>
        <v>HRB400E Φ14 9m</v>
      </c>
      <c r="D7827" s="2" t="str">
        <f>'[1]2025年已发货'!D:D</f>
        <v>吨</v>
      </c>
      <c r="E7827" s="2">
        <f>'[1]2025年已发货'!E:E</f>
        <v>30</v>
      </c>
      <c r="F7827" s="4">
        <f>'[1]2025年已发货'!F:F</f>
        <v>45928</v>
      </c>
      <c r="G7827" s="2" t="str">
        <f>'[1]2025年已发货'!G:G</f>
        <v>(五冶钢构龙泉东洪片区85亩住宅、商业及配套工程项目三标段)成都市龙泉驿外东洪路地铁2号线惠王陵地铁C口</v>
      </c>
      <c r="H7827" s="2" t="str">
        <f>'[1]2025年已发货'!H:H</f>
        <v>王军宝</v>
      </c>
      <c r="I7827" s="2">
        <f>'[1]2025年已发货'!I:I</f>
        <v>13889142392</v>
      </c>
      <c r="J7827" s="2" t="str">
        <f>_xlfn._xlws.FILTER(辅助信息!D:D,辅助信息!G:G=G7827)</f>
        <v>五冶钢构龙泉东洪片区(70亩、85亩)住宅、商业及配套工程项目</v>
      </c>
    </row>
    <row r="7828" spans="1:10">
      <c r="A7828" s="2" t="str">
        <f>'[1]2025年已发货'!A:A</f>
        <v>泸钢</v>
      </c>
      <c r="B7828" s="2" t="str">
        <f>'[1]2025年已发货'!B:B</f>
        <v>螺纹钢</v>
      </c>
      <c r="C7828" s="2" t="str">
        <f>'[1]2025年已发货'!C:C</f>
        <v>HRB400E Φ16 9m</v>
      </c>
      <c r="D7828" s="2" t="str">
        <f>'[1]2025年已发货'!D:D</f>
        <v>吨</v>
      </c>
      <c r="E7828" s="2">
        <f>'[1]2025年已发货'!E:E</f>
        <v>12</v>
      </c>
      <c r="F7828" s="4">
        <f>'[1]2025年已发货'!F:F</f>
        <v>45928</v>
      </c>
      <c r="G7828" s="2" t="str">
        <f>'[1]2025年已发货'!G:G</f>
        <v>(五冶钢构龙泉东洪片区85亩住宅、商业及配套工程项目三标段)成都市龙泉驿外东洪路地铁2号线惠王陵地铁C口</v>
      </c>
      <c r="H7828" s="2" t="str">
        <f>'[1]2025年已发货'!H:H</f>
        <v>王军宝</v>
      </c>
      <c r="I7828" s="2">
        <f>'[1]2025年已发货'!I:I</f>
        <v>13889142392</v>
      </c>
      <c r="J7828" s="2" t="str">
        <f>_xlfn._xlws.FILTER(辅助信息!D:D,辅助信息!G:G=G7828)</f>
        <v>五冶钢构龙泉东洪片区(70亩、85亩)住宅、商业及配套工程项目</v>
      </c>
    </row>
    <row r="7829" spans="1:10">
      <c r="A7829" s="2" t="str">
        <f>'[1]2025年已发货'!A:A</f>
        <v>泸钢</v>
      </c>
      <c r="B7829" s="2" t="str">
        <f>'[1]2025年已发货'!B:B</f>
        <v>螺纹钢</v>
      </c>
      <c r="C7829" s="2" t="str">
        <f>'[1]2025年已发货'!C:C</f>
        <v>HRB400E Φ18 9m</v>
      </c>
      <c r="D7829" s="2" t="str">
        <f>'[1]2025年已发货'!D:D</f>
        <v>吨</v>
      </c>
      <c r="E7829" s="2">
        <f>'[1]2025年已发货'!E:E</f>
        <v>8</v>
      </c>
      <c r="F7829" s="4">
        <f>'[1]2025年已发货'!F:F</f>
        <v>45928</v>
      </c>
      <c r="G7829" s="2" t="str">
        <f>'[1]2025年已发货'!G:G</f>
        <v>(五冶钢构龙泉东洪片区85亩住宅、商业及配套工程项目三标段)成都市龙泉驿外东洪路地铁2号线惠王陵地铁C口</v>
      </c>
      <c r="H7829" s="2" t="str">
        <f>'[1]2025年已发货'!H:H</f>
        <v>王军宝</v>
      </c>
      <c r="I7829" s="2">
        <f>'[1]2025年已发货'!I:I</f>
        <v>13889142392</v>
      </c>
      <c r="J7829" s="2" t="str">
        <f>_xlfn._xlws.FILTER(辅助信息!D:D,辅助信息!G:G=G7829)</f>
        <v>五冶钢构龙泉东洪片区(70亩、85亩)住宅、商业及配套工程项目</v>
      </c>
    </row>
    <row r="7830" spans="1:10">
      <c r="A7830" s="2" t="str">
        <f>'[1]2025年已发货'!A:A</f>
        <v>泸钢</v>
      </c>
      <c r="B7830" s="2" t="str">
        <f>'[1]2025年已发货'!B:B</f>
        <v>螺纹钢</v>
      </c>
      <c r="C7830" s="2" t="str">
        <f>'[1]2025年已发货'!C:C</f>
        <v>HRB400E Φ20 9m</v>
      </c>
      <c r="D7830" s="2" t="str">
        <f>'[1]2025年已发货'!D:D</f>
        <v>吨</v>
      </c>
      <c r="E7830" s="2">
        <f>'[1]2025年已发货'!E:E</f>
        <v>6</v>
      </c>
      <c r="F7830" s="4">
        <f>'[1]2025年已发货'!F:F</f>
        <v>45928</v>
      </c>
      <c r="G7830" s="2" t="str">
        <f>'[1]2025年已发货'!G:G</f>
        <v>(五冶钢构龙泉东洪片区85亩住宅、商业及配套工程项目三标段)成都市龙泉驿外东洪路地铁2号线惠王陵地铁C口</v>
      </c>
      <c r="H7830" s="2" t="str">
        <f>'[1]2025年已发货'!H:H</f>
        <v>王军宝</v>
      </c>
      <c r="I7830" s="2">
        <f>'[1]2025年已发货'!I:I</f>
        <v>13889142392</v>
      </c>
      <c r="J7830" s="2" t="str">
        <f>_xlfn._xlws.FILTER(辅助信息!D:D,辅助信息!G:G=G7830)</f>
        <v>五冶钢构龙泉东洪片区(70亩、85亩)住宅、商业及配套工程项目</v>
      </c>
    </row>
    <row r="7831" spans="1:10">
      <c r="A7831" s="2" t="str">
        <f>'[1]2025年已发货'!A:A</f>
        <v>泸钢</v>
      </c>
      <c r="B7831" s="2" t="str">
        <f>'[1]2025年已发货'!B:B</f>
        <v>螺纹钢</v>
      </c>
      <c r="C7831" s="2" t="str">
        <f>'[1]2025年已发货'!C:C</f>
        <v>HRB400E Φ22 9m</v>
      </c>
      <c r="D7831" s="2" t="str">
        <f>'[1]2025年已发货'!D:D</f>
        <v>吨</v>
      </c>
      <c r="E7831" s="2">
        <f>'[1]2025年已发货'!E:E</f>
        <v>10</v>
      </c>
      <c r="F7831" s="4">
        <f>'[1]2025年已发货'!F:F</f>
        <v>45928</v>
      </c>
      <c r="G7831" s="2" t="str">
        <f>'[1]2025年已发货'!G:G</f>
        <v>(五冶钢构龙泉东洪片区85亩住宅、商业及配套工程项目三标段)成都市龙泉驿外东洪路地铁2号线惠王陵地铁C口</v>
      </c>
      <c r="H7831" s="2" t="str">
        <f>'[1]2025年已发货'!H:H</f>
        <v>王军宝</v>
      </c>
      <c r="I7831" s="2">
        <f>'[1]2025年已发货'!I:I</f>
        <v>13889142392</v>
      </c>
      <c r="J7831" s="2" t="str">
        <f>_xlfn._xlws.FILTER(辅助信息!D:D,辅助信息!G:G=G7831)</f>
        <v>五冶钢构龙泉东洪片区(70亩、85亩)住宅、商业及配套工程项目</v>
      </c>
    </row>
    <row r="7832" spans="1:10">
      <c r="A7832" s="2" t="str">
        <f>'[1]2025年已发货'!A:A</f>
        <v>泸钢</v>
      </c>
      <c r="B7832" s="2" t="str">
        <f>'[1]2025年已发货'!B:B</f>
        <v>螺纹钢</v>
      </c>
      <c r="C7832" s="2" t="str">
        <f>'[1]2025年已发货'!C:C</f>
        <v>HRB400E Φ25 9m</v>
      </c>
      <c r="D7832" s="2" t="str">
        <f>'[1]2025年已发货'!D:D</f>
        <v>吨</v>
      </c>
      <c r="E7832" s="2">
        <f>'[1]2025年已发货'!E:E</f>
        <v>8</v>
      </c>
      <c r="F7832" s="4">
        <f>'[1]2025年已发货'!F:F</f>
        <v>45928</v>
      </c>
      <c r="G7832" s="2" t="str">
        <f>'[1]2025年已发货'!G:G</f>
        <v>(五冶钢构龙泉东洪片区85亩住宅、商业及配套工程项目三标段)成都市龙泉驿外东洪路地铁2号线惠王陵地铁C口</v>
      </c>
      <c r="H7832" s="2" t="str">
        <f>'[1]2025年已发货'!H:H</f>
        <v>王军宝</v>
      </c>
      <c r="I7832" s="2">
        <f>'[1]2025年已发货'!I:I</f>
        <v>13889142392</v>
      </c>
      <c r="J7832" s="2" t="str">
        <f>_xlfn._xlws.FILTER(辅助信息!D:D,辅助信息!G:G=G7832)</f>
        <v>五冶钢构龙泉东洪片区(70亩、85亩)住宅、商业及配套工程项目</v>
      </c>
    </row>
    <row r="7833" spans="1:10">
      <c r="A7833" s="2" t="str">
        <f>'[1]2025年已发货'!A:A</f>
        <v>泸钢</v>
      </c>
      <c r="B7833" s="2" t="str">
        <f>'[1]2025年已发货'!B:B</f>
        <v>盘螺</v>
      </c>
      <c r="C7833" s="2" t="str">
        <f>'[1]2025年已发货'!C:C</f>
        <v>HRB400E Φ6</v>
      </c>
      <c r="D7833" s="2" t="str">
        <f>'[1]2025年已发货'!D:D</f>
        <v>吨</v>
      </c>
      <c r="E7833" s="2">
        <f>'[1]2025年已发货'!E:E</f>
        <v>15</v>
      </c>
      <c r="F7833" s="4">
        <f>'[1]2025年已发货'!F:F</f>
        <v>45928</v>
      </c>
      <c r="G7833" s="2" t="str">
        <f>'[1]2025年已发货'!G:G</f>
        <v>(五冶钢构龙泉东洪片区85亩住宅、商业及配套工程项目二标段)成都市龙泉驿外东洪路地铁2号线惠王陵地铁C口</v>
      </c>
      <c r="H7833" s="2" t="str">
        <f>'[1]2025年已发货'!H:H</f>
        <v>李渊</v>
      </c>
      <c r="I7833" s="2">
        <f>'[1]2025年已发货'!I:I</f>
        <v>18381013849</v>
      </c>
      <c r="J7833" s="2" t="str">
        <f>_xlfn._xlws.FILTER(辅助信息!D:D,辅助信息!G:G=G7833)</f>
        <v>五冶钢构龙泉东洪片区(70亩、85亩)住宅、商业及配套工程项目</v>
      </c>
    </row>
    <row r="7834" spans="1:10">
      <c r="A7834" s="2" t="str">
        <f>'[1]2025年已发货'!A:A</f>
        <v>泸钢</v>
      </c>
      <c r="B7834" s="2" t="str">
        <f>'[1]2025年已发货'!B:B</f>
        <v>盘螺</v>
      </c>
      <c r="C7834" s="2" t="str">
        <f>'[1]2025年已发货'!C:C</f>
        <v>HRB400E Φ10</v>
      </c>
      <c r="D7834" s="2" t="str">
        <f>'[1]2025年已发货'!D:D</f>
        <v>吨</v>
      </c>
      <c r="E7834" s="2">
        <f>'[1]2025年已发货'!E:E</f>
        <v>55</v>
      </c>
      <c r="F7834" s="4">
        <f>'[1]2025年已发货'!F:F</f>
        <v>45928</v>
      </c>
      <c r="G7834" s="2" t="str">
        <f>'[1]2025年已发货'!G:G</f>
        <v>(五冶钢构龙泉东洪片区85亩住宅、商业及配套工程项目二标段)成都市龙泉驿外东洪路地铁2号线惠王陵地铁C口</v>
      </c>
      <c r="H7834" s="2" t="str">
        <f>'[1]2025年已发货'!H:H</f>
        <v>李渊</v>
      </c>
      <c r="I7834" s="2">
        <f>'[1]2025年已发货'!I:I</f>
        <v>18381013849</v>
      </c>
      <c r="J7834" s="2" t="str">
        <f>_xlfn._xlws.FILTER(辅助信息!D:D,辅助信息!G:G=G7834)</f>
        <v>五冶钢构龙泉东洪片区(70亩、85亩)住宅、商业及配套工程项目</v>
      </c>
    </row>
    <row r="7835" spans="1:10">
      <c r="A7835" s="2" t="str">
        <f>'[1]2025年已发货'!A:A</f>
        <v>德胜</v>
      </c>
      <c r="B7835" s="2" t="str">
        <f>'[1]2025年已发货'!B:B</f>
        <v>螺纹钢</v>
      </c>
      <c r="C7835" s="2" t="str">
        <f>'[1]2025年已发货'!C:C</f>
        <v>HRB500E Φ18</v>
      </c>
      <c r="D7835" s="2" t="str">
        <f>'[1]2025年已发货'!D:D</f>
        <v>吨</v>
      </c>
      <c r="E7835" s="2">
        <f>'[1]2025年已发货'!E:E</f>
        <v>5</v>
      </c>
      <c r="F7835" s="4">
        <f>'[1]2025年已发货'!F:F</f>
        <v>45928</v>
      </c>
      <c r="G7835" s="2" t="str">
        <f>'[1]2025年已发货'!G:G</f>
        <v>(五冶建设师大附中外语校新建教学楼工程)四川省成都市成华区大观堰2号(四川师范大学附属中学外国语学校)</v>
      </c>
      <c r="H7835" s="2" t="str">
        <f>'[1]2025年已发货'!H:H</f>
        <v>蔡浩</v>
      </c>
      <c r="I7835" s="2">
        <f>'[1]2025年已发货'!I:I</f>
        <v>13980880820</v>
      </c>
      <c r="J7835" s="2" t="str">
        <f>_xlfn._xlws.FILTER(辅助信息!D:D,辅助信息!G:G=G7835)</f>
        <v>五冶建设师大附中外语校新建教学楼工程</v>
      </c>
    </row>
    <row r="7836" spans="1:10">
      <c r="A7836" s="2" t="str">
        <f>'[1]2025年已发货'!A:A</f>
        <v>德胜</v>
      </c>
      <c r="B7836" s="2" t="str">
        <f>'[1]2025年已发货'!B:B</f>
        <v>螺纹钢</v>
      </c>
      <c r="C7836" s="2" t="str">
        <f>'[1]2025年已发货'!C:C</f>
        <v>HRB500E Φ25</v>
      </c>
      <c r="D7836" s="2" t="str">
        <f>'[1]2025年已发货'!D:D</f>
        <v>吨</v>
      </c>
      <c r="E7836" s="2">
        <f>'[1]2025年已发货'!E:E</f>
        <v>30</v>
      </c>
      <c r="F7836" s="4">
        <f>'[1]2025年已发货'!F:F</f>
        <v>45928</v>
      </c>
      <c r="G7836" s="2" t="str">
        <f>'[1]2025年已发货'!G:G</f>
        <v>(五冶建设师大附中外语校新建教学楼工程)四川省成都市成华区大观堰2号(四川师范大学附属中学外国语学校)</v>
      </c>
      <c r="H7836" s="2" t="str">
        <f>'[1]2025年已发货'!H:H</f>
        <v>蔡浩</v>
      </c>
      <c r="I7836" s="2">
        <f>'[1]2025年已发货'!I:I</f>
        <v>13980880820</v>
      </c>
      <c r="J7836" s="2" t="str">
        <f>_xlfn._xlws.FILTER(辅助信息!D:D,辅助信息!G:G=G7836)</f>
        <v>五冶建设师大附中外语校新建教学楼工程</v>
      </c>
    </row>
    <row r="7837" spans="1:10">
      <c r="A7837" s="2" t="str">
        <f>'[1]2025年已发货'!A:A</f>
        <v>润耀</v>
      </c>
      <c r="B7837" s="2" t="str">
        <f>'[1]2025年已发货'!B:B</f>
        <v>螺纹钢</v>
      </c>
      <c r="C7837" s="2" t="str">
        <f>'[1]2025年已发货'!C:C</f>
        <v>HRB500E Φ20</v>
      </c>
      <c r="D7837" s="2" t="str">
        <f>'[1]2025年已发货'!D:D</f>
        <v>吨</v>
      </c>
      <c r="E7837" s="2">
        <f>'[1]2025年已发货'!E:E</f>
        <v>6</v>
      </c>
      <c r="F7837" s="4">
        <f>'[1]2025年已发货'!F:F</f>
        <v>45928</v>
      </c>
      <c r="G7837" s="2" t="str">
        <f>'[1]2025年已发货'!G:G</f>
        <v>(五冶建设扩建艺体中学二期工程)四川省成都市双流区光荣路成都艺体中学南200米</v>
      </c>
      <c r="H7837" s="2" t="str">
        <f>'[1]2025年已发货'!H:H</f>
        <v>谢序强</v>
      </c>
      <c r="I7837" s="2">
        <f>'[1]2025年已发货'!I:I</f>
        <v>13458588232</v>
      </c>
      <c r="J7837" s="2" t="str">
        <f>_xlfn._xlws.FILTER(辅助信息!D:D,辅助信息!G:G=G7837)</f>
        <v>五冶建设扩建艺体中学二期工程</v>
      </c>
    </row>
    <row r="7838" spans="1:10">
      <c r="A7838" s="2" t="str">
        <f>'[1]2025年已发货'!A:A</f>
        <v>润耀</v>
      </c>
      <c r="B7838" s="2" t="str">
        <f>'[1]2025年已发货'!B:B</f>
        <v>螺纹钢</v>
      </c>
      <c r="C7838" s="2" t="str">
        <f>'[1]2025年已发货'!C:C</f>
        <v>HRB500E Φ32</v>
      </c>
      <c r="D7838" s="2" t="str">
        <f>'[1]2025年已发货'!D:D</f>
        <v>吨</v>
      </c>
      <c r="E7838" s="2">
        <f>'[1]2025年已发货'!E:E</f>
        <v>28</v>
      </c>
      <c r="F7838" s="4">
        <f>'[1]2025年已发货'!F:F</f>
        <v>45928</v>
      </c>
      <c r="G7838" s="2" t="str">
        <f>'[1]2025年已发货'!G:G</f>
        <v>(五冶建设扩建艺体中学二期工程)四川省成都市双流区光荣路成都艺体中学南200米</v>
      </c>
      <c r="H7838" s="2" t="str">
        <f>'[1]2025年已发货'!H:H</f>
        <v>谢序强</v>
      </c>
      <c r="I7838" s="2">
        <f>'[1]2025年已发货'!I:I</f>
        <v>13458588232</v>
      </c>
      <c r="J7838" s="2" t="str">
        <f>_xlfn._xlws.FILTER(辅助信息!D:D,辅助信息!G:G=G7838)</f>
        <v>五冶建设扩建艺体中学二期工程</v>
      </c>
    </row>
    <row r="7839" spans="1:10">
      <c r="A7839" s="2" t="str">
        <f>'[1]2025年已发货'!A:A</f>
        <v>德胜恒嘉</v>
      </c>
      <c r="B7839" s="2" t="str">
        <f>'[1]2025年已发货'!B:B</f>
        <v>螺纹钢</v>
      </c>
      <c r="C7839" s="2" t="str">
        <f>'[1]2025年已发货'!C:C</f>
        <v>HRB400EФ12*12m</v>
      </c>
      <c r="D7839" s="2" t="str">
        <f>'[1]2025年已发货'!D:D</f>
        <v>吨</v>
      </c>
      <c r="E7839" s="2">
        <f>'[1]2025年已发货'!E:E</f>
        <v>35</v>
      </c>
      <c r="F7839" s="4">
        <f>'[1]2025年已发货'!F:F</f>
        <v>45928</v>
      </c>
      <c r="G7839" s="2" t="str">
        <f>'[1]2025年已发货'!G:G</f>
        <v>（中铁六局呼和公司康新高速TJ4-2标）四川省甘孜藏族自治州康定市新都桥镇东俄罗三村中建八局搅拌站旁</v>
      </c>
      <c r="H7839" s="2" t="str">
        <f>'[1]2025年已发货'!H:H</f>
        <v>许文刚</v>
      </c>
      <c r="I7839" s="2">
        <f>'[1]2025年已发货'!I:I</f>
        <v>15848808186</v>
      </c>
      <c r="J7839" s="2" vm="1" t="e">
        <f>_xlfn._xlws.FILTER(辅助信息!D:D,辅助信息!G:G=G7839)</f>
        <v>#VALUE!</v>
      </c>
    </row>
    <row r="7840" spans="1:10">
      <c r="A7840" s="2" t="str">
        <f>'[1]2025年已发货'!A:A</f>
        <v>德胜恒嘉</v>
      </c>
      <c r="B7840" s="2" t="str">
        <f>'[1]2025年已发货'!B:B</f>
        <v>螺纹钢</v>
      </c>
      <c r="C7840" s="2" t="str">
        <f>'[1]2025年已发货'!C:C</f>
        <v>HRB400EФ28*9m</v>
      </c>
      <c r="D7840" s="2" t="str">
        <f>'[1]2025年已发货'!D:D</f>
        <v>吨</v>
      </c>
      <c r="E7840" s="2">
        <f>'[1]2025年已发货'!E:E</f>
        <v>35</v>
      </c>
      <c r="F7840" s="4">
        <f>'[1]2025年已发货'!F:F</f>
        <v>45928</v>
      </c>
      <c r="G7840" s="2" t="str">
        <f>'[1]2025年已发货'!G:G</f>
        <v>（中铁六局呼和公司康新高速TJ4-2标）四川省甘孜藏族自治州康定市新都桥镇东俄罗三村中建八局搅拌站旁</v>
      </c>
      <c r="H7840" s="2" t="str">
        <f>'[1]2025年已发货'!H:H</f>
        <v>许文刚</v>
      </c>
      <c r="I7840" s="2">
        <f>'[1]2025年已发货'!I:I</f>
        <v>15848808186</v>
      </c>
      <c r="J7840" s="2" vm="1" t="e">
        <f>_xlfn._xlws.FILTER(辅助信息!D:D,辅助信息!G:G=G7840)</f>
        <v>#VALUE!</v>
      </c>
    </row>
    <row r="7841" spans="1:10">
      <c r="A7841" s="2" t="str">
        <f>'[1]2025年已发货'!A:A</f>
        <v>德胜恒嘉</v>
      </c>
      <c r="B7841" s="2" t="str">
        <f>'[1]2025年已发货'!B:B</f>
        <v>螺纹钢</v>
      </c>
      <c r="C7841" s="2" t="str">
        <f>'[1]2025年已发货'!C:C</f>
        <v>HRB400EФ12*9m</v>
      </c>
      <c r="D7841" s="2" t="str">
        <f>'[1]2025年已发货'!D:D</f>
        <v>吨</v>
      </c>
      <c r="E7841" s="2">
        <f>'[1]2025年已发货'!E:E</f>
        <v>70</v>
      </c>
      <c r="F7841" s="4">
        <f>'[1]2025年已发货'!F:F</f>
        <v>45928</v>
      </c>
      <c r="G7841" s="2" t="str">
        <f>'[1]2025年已发货'!G:G</f>
        <v>（中铁六局呼和公司康新高速TJ4-2标）四川省甘孜藏族自治州康定市新都桥镇东俄罗三村中建八局搅拌站旁</v>
      </c>
      <c r="H7841" s="2" t="str">
        <f>'[1]2025年已发货'!H:H</f>
        <v>许文刚</v>
      </c>
      <c r="I7841" s="2">
        <f>'[1]2025年已发货'!I:I</f>
        <v>15848808186</v>
      </c>
      <c r="J7841" s="2" vm="1" t="e">
        <f>_xlfn._xlws.FILTER(辅助信息!D:D,辅助信息!G:G=G7841)</f>
        <v>#VALUE!</v>
      </c>
    </row>
    <row r="7842" spans="1:10">
      <c r="A7842" s="2" t="str">
        <f>'[1]2025年已发货'!A:A</f>
        <v>德胜恒嘉</v>
      </c>
      <c r="B7842" s="2" t="str">
        <f>'[1]2025年已发货'!B:B</f>
        <v>螺纹钢</v>
      </c>
      <c r="C7842" s="2" t="str">
        <f>'[1]2025年已发货'!C:C</f>
        <v>HRB400EФ20*9m</v>
      </c>
      <c r="D7842" s="2" t="str">
        <f>'[1]2025年已发货'!D:D</f>
        <v>吨</v>
      </c>
      <c r="E7842" s="2">
        <f>'[1]2025年已发货'!E:E</f>
        <v>70</v>
      </c>
      <c r="F7842" s="4">
        <f>'[1]2025年已发货'!F:F</f>
        <v>45928</v>
      </c>
      <c r="G7842" s="2" t="str">
        <f>'[1]2025年已发货'!G:G</f>
        <v>（中铁六局呼和公司康新高速TJ4-2标）四川省甘孜藏族自治州康定市新都桥镇东俄罗三村中建八局搅拌站旁</v>
      </c>
      <c r="H7842" s="2" t="str">
        <f>'[1]2025年已发货'!H:H</f>
        <v>许文刚</v>
      </c>
      <c r="I7842" s="2">
        <f>'[1]2025年已发货'!I:I</f>
        <v>15848808186</v>
      </c>
      <c r="J7842" s="2" vm="1" t="e">
        <f>_xlfn._xlws.FILTER(辅助信息!D:D,辅助信息!G:G=G7842)</f>
        <v>#VALUE!</v>
      </c>
    </row>
    <row r="7843" spans="1:10">
      <c r="A7843" s="2" t="str">
        <f>'[1]2025年已发货'!A:A</f>
        <v>德胜恒嘉</v>
      </c>
      <c r="B7843" s="2" t="str">
        <f>'[1]2025年已发货'!B:B</f>
        <v>螺纹钢</v>
      </c>
      <c r="C7843" s="2" t="str">
        <f>'[1]2025年已发货'!C:C</f>
        <v>HRB400EФ22*9m</v>
      </c>
      <c r="D7843" s="2" t="str">
        <f>'[1]2025年已发货'!D:D</f>
        <v>吨</v>
      </c>
      <c r="E7843" s="2">
        <f>'[1]2025年已发货'!E:E</f>
        <v>70</v>
      </c>
      <c r="F7843" s="4">
        <f>'[1]2025年已发货'!F:F</f>
        <v>45928</v>
      </c>
      <c r="G7843" s="2" t="str">
        <f>'[1]2025年已发货'!G:G</f>
        <v>（中铁六局呼和公司康新高速TJ4-2标）四川省甘孜藏族自治州康定市新都桥镇东俄罗三村中建八局搅拌站旁</v>
      </c>
      <c r="H7843" s="2" t="str">
        <f>'[1]2025年已发货'!H:H</f>
        <v>许文刚</v>
      </c>
      <c r="I7843" s="2">
        <f>'[1]2025年已发货'!I:I</f>
        <v>15848808186</v>
      </c>
      <c r="J7843" s="2" vm="1" t="e">
        <f>_xlfn._xlws.FILTER(辅助信息!D:D,辅助信息!G:G=G7843)</f>
        <v>#VALUE!</v>
      </c>
    </row>
    <row r="7844" spans="1:10">
      <c r="A7844" s="2" t="str">
        <f>'[1]2025年已发货'!A:A</f>
        <v>德胜恒嘉</v>
      </c>
      <c r="B7844" s="2" t="str">
        <f>'[1]2025年已发货'!B:B</f>
        <v>螺纹钢</v>
      </c>
      <c r="C7844" s="2" t="str">
        <f>'[1]2025年已发货'!C:C</f>
        <v>HRB500EФ25*9m</v>
      </c>
      <c r="D7844" s="2" t="str">
        <f>'[1]2025年已发货'!D:D</f>
        <v>吨</v>
      </c>
      <c r="E7844" s="2">
        <f>'[1]2025年已发货'!E:E</f>
        <v>70</v>
      </c>
      <c r="F7844" s="4">
        <f>'[1]2025年已发货'!F:F</f>
        <v>45928</v>
      </c>
      <c r="G7844" s="2" t="str">
        <f>'[1]2025年已发货'!G:G</f>
        <v>（中铁六局呼和公司康新高速TJ4-2标）四川省甘孜藏族自治州康定市新都桥镇东俄罗三村中建八局搅拌站旁</v>
      </c>
      <c r="H7844" s="2" t="str">
        <f>'[1]2025年已发货'!H:H</f>
        <v>许文刚</v>
      </c>
      <c r="I7844" s="2">
        <f>'[1]2025年已发货'!I:I</f>
        <v>15848808186</v>
      </c>
      <c r="J7844" s="2" vm="1" t="e">
        <f>_xlfn._xlws.FILTER(辅助信息!D:D,辅助信息!G:G=G7844)</f>
        <v>#VALUE!</v>
      </c>
    </row>
    <row r="7845" spans="1:10">
      <c r="A7845" s="2" t="str">
        <f>'[1]2025年已发货'!A:A</f>
        <v>德胜恒嘉</v>
      </c>
      <c r="B7845" s="2" t="str">
        <f>'[1]2025年已发货'!B:B</f>
        <v>螺纹钢</v>
      </c>
      <c r="C7845" s="2" t="str">
        <f>'[1]2025年已发货'!C:C</f>
        <v>HRB500EФ28*9m</v>
      </c>
      <c r="D7845" s="2" t="str">
        <f>'[1]2025年已发货'!D:D</f>
        <v>吨</v>
      </c>
      <c r="E7845" s="2">
        <f>'[1]2025年已发货'!E:E</f>
        <v>70</v>
      </c>
      <c r="F7845" s="4">
        <f>'[1]2025年已发货'!F:F</f>
        <v>45928</v>
      </c>
      <c r="G7845" s="2" t="str">
        <f>'[1]2025年已发货'!G:G</f>
        <v>（中铁六局呼和公司康新高速TJ4-2标）四川省甘孜藏族自治州康定市新都桥镇东俄罗三村中建八局搅拌站旁</v>
      </c>
      <c r="H7845" s="2" t="str">
        <f>'[1]2025年已发货'!H:H</f>
        <v>许文刚</v>
      </c>
      <c r="I7845" s="2">
        <f>'[1]2025年已发货'!I:I</f>
        <v>15848808186</v>
      </c>
      <c r="J7845" s="2" vm="1" t="e">
        <f>_xlfn._xlws.FILTER(辅助信息!D:D,辅助信息!G:G=G7845)</f>
        <v>#VALUE!</v>
      </c>
    </row>
    <row r="7846" spans="1:10">
      <c r="A7846" s="2" t="str">
        <f>'[1]2025年已发货'!A:A</f>
        <v>湖北商贸</v>
      </c>
      <c r="B7846" s="2" t="str">
        <f>'[1]2025年已发货'!B:B</f>
        <v>高线</v>
      </c>
      <c r="C7846" s="2" t="str">
        <f>'[1]2025年已发货'!C:C</f>
        <v>HPB300   10 </v>
      </c>
      <c r="D7846" s="2" t="str">
        <f>'[1]2025年已发货'!D:D</f>
        <v>吨</v>
      </c>
      <c r="E7846" s="2">
        <f>'[1]2025年已发货'!E:E</f>
        <v>35</v>
      </c>
      <c r="F7846" s="4">
        <f>'[1]2025年已发货'!F:F</f>
        <v>45928</v>
      </c>
      <c r="G7846" s="2" t="str">
        <f>'[1]2025年已发货'!G:G</f>
        <v>（中铁广州局-资乐高速5标）四川省乐山市井研县希望大道116号</v>
      </c>
      <c r="H7846" s="2" t="str">
        <f>'[1]2025年已发货'!H:H</f>
        <v>廖俊杰</v>
      </c>
      <c r="I7846" s="2">
        <f>'[1]2025年已发货'!I:I</f>
        <v>15775100965</v>
      </c>
      <c r="J7846" s="2" vm="1" t="e">
        <f>_xlfn._xlws.FILTER(辅助信息!D:D,辅助信息!G:G=G7846)</f>
        <v>#VALUE!</v>
      </c>
    </row>
    <row r="7847" spans="1:10">
      <c r="A7847" s="2" t="str">
        <f>'[1]2025年已发货'!A:A</f>
        <v>湖北商贸</v>
      </c>
      <c r="B7847" s="2" t="str">
        <f>'[1]2025年已发货'!B:B</f>
        <v>螺纹钢</v>
      </c>
      <c r="C7847" s="2" t="str">
        <f>'[1]2025年已发货'!C:C</f>
        <v>HRB400E  16  12m</v>
      </c>
      <c r="D7847" s="2" t="str">
        <f>'[1]2025年已发货'!D:D</f>
        <v>吨</v>
      </c>
      <c r="E7847" s="2">
        <f>'[1]2025年已发货'!E:E</f>
        <v>35</v>
      </c>
      <c r="F7847" s="4">
        <f>'[1]2025年已发货'!F:F</f>
        <v>45928</v>
      </c>
      <c r="G7847" s="2" t="str">
        <f>'[1]2025年已发货'!G:G</f>
        <v>（中铁广州局-资乐高速5标）四川省乐山市井研县希望大道116号</v>
      </c>
      <c r="H7847" s="2" t="str">
        <f>'[1]2025年已发货'!H:H</f>
        <v>廖俊杰</v>
      </c>
      <c r="I7847" s="2">
        <f>'[1]2025年已发货'!I:I</f>
        <v>15775100965</v>
      </c>
      <c r="J7847" s="2" vm="1" t="e">
        <f>_xlfn._xlws.FILTER(辅助信息!D:D,辅助信息!G:G=G7847)</f>
        <v>#VALUE!</v>
      </c>
    </row>
    <row r="7848" spans="1:10">
      <c r="A7848" s="2" t="str">
        <f>'[1]2025年已发货'!A:A</f>
        <v>湖北商贸</v>
      </c>
      <c r="B7848" s="2" t="str">
        <f>'[1]2025年已发货'!B:B</f>
        <v>盘螺</v>
      </c>
      <c r="C7848" s="2" t="str">
        <f>'[1]2025年已发货'!C:C</f>
        <v>HRB400E  12  </v>
      </c>
      <c r="D7848" s="2" t="str">
        <f>'[1]2025年已发货'!D:D</f>
        <v>吨</v>
      </c>
      <c r="E7848" s="2">
        <f>'[1]2025年已发货'!E:E</f>
        <v>35</v>
      </c>
      <c r="F7848" s="4">
        <f>'[1]2025年已发货'!F:F</f>
        <v>45928</v>
      </c>
      <c r="G7848" s="2" t="str">
        <f>'[1]2025年已发货'!G:G</f>
        <v>（中铁广州局-资乐高速5标）四川省乐山市井研县希望大道116号</v>
      </c>
      <c r="H7848" s="2" t="str">
        <f>'[1]2025年已发货'!H:H</f>
        <v>廖俊杰</v>
      </c>
      <c r="I7848" s="2">
        <f>'[1]2025年已发货'!I:I</f>
        <v>15775100965</v>
      </c>
      <c r="J7848" s="2" vm="1" t="e">
        <f>_xlfn._xlws.FILTER(辅助信息!D:D,辅助信息!G:G=G7848)</f>
        <v>#VALUE!</v>
      </c>
    </row>
    <row r="7849" spans="1:10">
      <c r="A7849" s="2" t="str">
        <f>'[1]2025年已发货'!A:A</f>
        <v>湖北商贸</v>
      </c>
      <c r="B7849" s="2" t="str">
        <f>'[1]2025年已发货'!B:B</f>
        <v>螺纹钢</v>
      </c>
      <c r="C7849" s="2" t="str">
        <f>'[1]2025年已发货'!C:C</f>
        <v>HRB500E  25  12m</v>
      </c>
      <c r="D7849" s="2" t="str">
        <f>'[1]2025年已发货'!D:D</f>
        <v>吨</v>
      </c>
      <c r="E7849" s="2">
        <f>'[1]2025年已发货'!E:E</f>
        <v>35</v>
      </c>
      <c r="F7849" s="4">
        <f>'[1]2025年已发货'!F:F</f>
        <v>45928</v>
      </c>
      <c r="G7849" s="2" t="str">
        <f>'[1]2025年已发货'!G:G</f>
        <v>（中铁广州局-资乐高速5标）四川省乐山市井研县希望大道116号</v>
      </c>
      <c r="H7849" s="2" t="str">
        <f>'[1]2025年已发货'!H:H</f>
        <v>廖俊杰</v>
      </c>
      <c r="I7849" s="2">
        <f>'[1]2025年已发货'!I:I</f>
        <v>15775100965</v>
      </c>
      <c r="J7849" s="2" vm="1" t="e">
        <f>_xlfn._xlws.FILTER(辅助信息!D:D,辅助信息!G:G=G7849)</f>
        <v>#VALUE!</v>
      </c>
    </row>
    <row r="7850" spans="1:10">
      <c r="A7850" s="2" t="str">
        <f>'[1]2025年已发货'!A:A</f>
        <v>湖北商贸</v>
      </c>
      <c r="B7850" s="2" t="str">
        <f>'[1]2025年已发货'!B:B</f>
        <v>高线</v>
      </c>
      <c r="C7850" s="2" t="str">
        <f>'[1]2025年已发货'!C:C</f>
        <v>HPB300   10 </v>
      </c>
      <c r="D7850" s="2" t="str">
        <f>'[1]2025年已发货'!D:D</f>
        <v>吨</v>
      </c>
      <c r="E7850" s="2">
        <f>'[1]2025年已发货'!E:E</f>
        <v>35</v>
      </c>
      <c r="F7850" s="4">
        <f>'[1]2025年已发货'!F:F</f>
        <v>45928</v>
      </c>
      <c r="G7850" s="2" t="str">
        <f>'[1]2025年已发货'!G:G</f>
        <v>（中铁广州局-资乐高速5标）四川省眉山市东坡区多悦镇挖治田</v>
      </c>
      <c r="H7850" s="2" t="str">
        <f>'[1]2025年已发货'!H:H</f>
        <v>伍红林</v>
      </c>
      <c r="I7850" s="2">
        <f>'[1]2025年已发货'!I:I</f>
        <v>18683860677</v>
      </c>
      <c r="J7850" s="2" vm="1" t="e">
        <f>_xlfn._xlws.FILTER(辅助信息!D:D,辅助信息!G:G=G7850)</f>
        <v>#VALUE!</v>
      </c>
    </row>
    <row r="7851" spans="1:10">
      <c r="A7851" s="2" t="str">
        <f>'[1]2025年已发货'!A:A</f>
        <v>湖北商贸</v>
      </c>
      <c r="B7851" s="2" t="str">
        <f>'[1]2025年已发货'!B:B</f>
        <v>螺纹钢</v>
      </c>
      <c r="C7851" s="2" t="str">
        <f>'[1]2025年已发货'!C:C</f>
        <v>HRB400E 12mm*9米</v>
      </c>
      <c r="D7851" s="2" t="str">
        <f>'[1]2025年已发货'!D:D</f>
        <v>吨</v>
      </c>
      <c r="E7851" s="2">
        <f>'[1]2025年已发货'!E:E</f>
        <v>70</v>
      </c>
      <c r="F7851" s="4">
        <f>'[1]2025年已发货'!F:F</f>
        <v>45928</v>
      </c>
      <c r="G7851" s="2" t="str">
        <f>'[1]2025年已发货'!G:G</f>
        <v>（中铁十局-资乐高速4标）四川省眉山市仁寿县彰加镇促进村中铁十局2#钢筋厂</v>
      </c>
      <c r="H7851" s="2" t="str">
        <f>'[1]2025年已发货'!H:H</f>
        <v>杨飞</v>
      </c>
      <c r="I7851" s="2">
        <f>'[1]2025年已发货'!I:I</f>
        <v>15667998777</v>
      </c>
      <c r="J7851" s="2" vm="1" t="e">
        <f>_xlfn._xlws.FILTER(辅助信息!D:D,辅助信息!G:G=G7851)</f>
        <v>#VALUE!</v>
      </c>
    </row>
    <row r="7852" spans="1:10">
      <c r="A7852" s="2" t="str">
        <f>'[1]2025年已发货'!A:A</f>
        <v>湖北商贸</v>
      </c>
      <c r="B7852" s="2" t="str">
        <f>'[1]2025年已发货'!B:B</f>
        <v>螺纹钢</v>
      </c>
      <c r="C7852" s="2" t="str">
        <f>'[1]2025年已发货'!C:C</f>
        <v>HRB400E 12mm*9米</v>
      </c>
      <c r="D7852" s="2" t="str">
        <f>'[1]2025年已发货'!D:D</f>
        <v>吨</v>
      </c>
      <c r="E7852" s="2">
        <f>'[1]2025年已发货'!E:E</f>
        <v>105</v>
      </c>
      <c r="F7852" s="4">
        <f>'[1]2025年已发货'!F:F</f>
        <v>45928</v>
      </c>
      <c r="G7852" s="2" t="str">
        <f>'[1]2025年已发货'!G:G</f>
        <v>（中铁十局-资乐高速4标）四川省眉山市仁寿县彰加镇促进村中铁十局资乐高速2#梁场</v>
      </c>
      <c r="H7852" s="2" t="str">
        <f>'[1]2025年已发货'!H:H</f>
        <v>杨飞</v>
      </c>
      <c r="I7852" s="2">
        <f>'[1]2025年已发货'!I:I</f>
        <v>15667998777</v>
      </c>
      <c r="J7852" s="2" vm="1" t="e">
        <f>_xlfn._xlws.FILTER(辅助信息!D:D,辅助信息!G:G=G7852)</f>
        <v>#VALUE!</v>
      </c>
    </row>
    <row r="7853" spans="1:10">
      <c r="A7853" s="2" t="str">
        <f>'[1]2025年已发货'!A:A</f>
        <v>湖北商贸</v>
      </c>
      <c r="B7853" s="2" t="str">
        <f>'[1]2025年已发货'!B:B</f>
        <v>高线</v>
      </c>
      <c r="C7853" s="2" t="str">
        <f>'[1]2025年已发货'!C:C</f>
        <v>HPB300 10mm</v>
      </c>
      <c r="D7853" s="2" t="str">
        <f>'[1]2025年已发货'!D:D</f>
        <v>吨</v>
      </c>
      <c r="E7853" s="2">
        <f>'[1]2025年已发货'!E:E</f>
        <v>35</v>
      </c>
      <c r="F7853" s="4">
        <f>'[1]2025年已发货'!F:F</f>
        <v>45928</v>
      </c>
      <c r="G7853" s="2" t="str">
        <f>'[1]2025年已发货'!G:G</f>
        <v>（中铁十局-资乐高速4标）四川省眉山市仁寿县彰加镇促进村中铁十局资乐高速1#钢筋场</v>
      </c>
      <c r="H7853" s="2" t="str">
        <f>'[1]2025年已发货'!H:H</f>
        <v>杨飞</v>
      </c>
      <c r="I7853" s="2">
        <f>'[1]2025年已发货'!I:I</f>
        <v>15667998777</v>
      </c>
      <c r="J7853" s="2" vm="1" t="e">
        <f>_xlfn._xlws.FILTER(辅助信息!D:D,辅助信息!G:G=G7853)</f>
        <v>#VALUE!</v>
      </c>
    </row>
    <row r="7854" spans="1:10">
      <c r="A7854" s="2" t="str">
        <f>'[1]2025年已发货'!A:A</f>
        <v>湖北商贸</v>
      </c>
      <c r="B7854" s="2" t="str">
        <f>'[1]2025年已发货'!B:B</f>
        <v>螺纹钢</v>
      </c>
      <c r="C7854" s="2" t="str">
        <f>'[1]2025年已发货'!C:C</f>
        <v>HRB500E 25mm*9米</v>
      </c>
      <c r="D7854" s="2" t="str">
        <f>'[1]2025年已发货'!D:D</f>
        <v>吨</v>
      </c>
      <c r="E7854" s="2">
        <f>'[1]2025年已发货'!E:E</f>
        <v>70</v>
      </c>
      <c r="F7854" s="4">
        <f>'[1]2025年已发货'!F:F</f>
        <v>45928</v>
      </c>
      <c r="G7854" s="2" t="str">
        <f>'[1]2025年已发货'!G:G</f>
        <v>（中铁十局-资乐高速4标）四川省眉山市仁寿县彰加镇促进村中铁十局资乐高速1#钢筋场</v>
      </c>
      <c r="H7854" s="2" t="str">
        <f>'[1]2025年已发货'!H:H</f>
        <v>杨飞</v>
      </c>
      <c r="I7854" s="2">
        <f>'[1]2025年已发货'!I:I</f>
        <v>15667998777</v>
      </c>
      <c r="J7854" s="2" vm="1" t="e">
        <f>_xlfn._xlws.FILTER(辅助信息!D:D,辅助信息!G:G=G7854)</f>
        <v>#VALUE!</v>
      </c>
    </row>
    <row r="7855" spans="1:10">
      <c r="A7855" s="2" t="str">
        <f>'[1]2025年已发货'!A:A</f>
        <v>德胜恒嘉</v>
      </c>
      <c r="B7855" s="2" t="str">
        <f>'[1]2025年已发货'!B:B</f>
        <v>螺纹钢</v>
      </c>
      <c r="C7855" s="2" t="str">
        <f>'[1]2025年已发货'!C:C</f>
        <v>HRB400E 12mm*9米</v>
      </c>
      <c r="D7855" s="2" t="str">
        <f>'[1]2025年已发货'!D:D</f>
        <v>吨</v>
      </c>
      <c r="E7855" s="2">
        <f>'[1]2025年已发货'!E:E</f>
        <v>35</v>
      </c>
      <c r="F7855" s="4">
        <f>'[1]2025年已发货'!F:F</f>
        <v>45929</v>
      </c>
      <c r="G7855" s="2" t="str">
        <f>'[1]2025年已发货'!G:G</f>
        <v>（中铁十局-资乐高速4标）四川省眉山市仁寿县彰加镇华炉村中铁十局资乐高速3#钢筋场</v>
      </c>
      <c r="H7855" s="2" t="str">
        <f>'[1]2025年已发货'!H:H</f>
        <v>杨飞</v>
      </c>
      <c r="I7855" s="2">
        <f>'[1]2025年已发货'!I:I</f>
        <v>15667998777</v>
      </c>
      <c r="J7855" s="2" vm="1" t="e">
        <f>_xlfn._xlws.FILTER(辅助信息!D:D,辅助信息!G:G=G7855)</f>
        <v>#VALUE!</v>
      </c>
    </row>
    <row r="7856" spans="1:10">
      <c r="A7856" s="2" t="str">
        <f>'[1]2025年已发货'!A:A</f>
        <v>德胜恒嘉</v>
      </c>
      <c r="B7856" s="2" t="str">
        <f>'[1]2025年已发货'!B:B</f>
        <v>螺纹钢</v>
      </c>
      <c r="C7856" s="2" t="str">
        <f>'[1]2025年已发货'!C:C</f>
        <v>HRB400E 12mm*9米</v>
      </c>
      <c r="D7856" s="2" t="str">
        <f>'[1]2025年已发货'!D:D</f>
        <v>吨</v>
      </c>
      <c r="E7856" s="2">
        <f>'[1]2025年已发货'!E:E</f>
        <v>35</v>
      </c>
      <c r="F7856" s="4">
        <f>'[1]2025年已发货'!F:F</f>
        <v>45929</v>
      </c>
      <c r="G7856" s="2" t="str">
        <f>'[1]2025年已发货'!G:G</f>
        <v>（中铁十局-资乐高速4标）四川省眉山市仁寿县彰加镇促进村中铁十局资乐高速1#梁场</v>
      </c>
      <c r="H7856" s="2" t="str">
        <f>'[1]2025年已发货'!H:H</f>
        <v>杨飞</v>
      </c>
      <c r="I7856" s="2">
        <f>'[1]2025年已发货'!I:I</f>
        <v>15667998777</v>
      </c>
      <c r="J7856" s="2" vm="1" t="e">
        <f>_xlfn._xlws.FILTER(辅助信息!D:D,辅助信息!G:G=G7856)</f>
        <v>#VALUE!</v>
      </c>
    </row>
    <row r="7857" spans="1:10">
      <c r="A7857" s="2" t="str">
        <f>'[1]2025年已发货'!A:A</f>
        <v>德胜恒嘉</v>
      </c>
      <c r="B7857" s="2" t="str">
        <f>'[1]2025年已发货'!B:B</f>
        <v>螺纹钢</v>
      </c>
      <c r="C7857" s="2" t="str">
        <f>'[1]2025年已发货'!C:C</f>
        <v>HRB400E 12mm*9米</v>
      </c>
      <c r="D7857" s="2" t="str">
        <f>'[1]2025年已发货'!D:D</f>
        <v>吨</v>
      </c>
      <c r="E7857" s="2">
        <f>'[1]2025年已发货'!E:E</f>
        <v>35</v>
      </c>
      <c r="F7857" s="4">
        <f>'[1]2025年已发货'!F:F</f>
        <v>45929</v>
      </c>
      <c r="G7857" s="2" t="str">
        <f>'[1]2025年已发货'!G:G</f>
        <v>（中铁十局-资乐高速4标）四川省眉山市仁寿县彰加镇促进村中铁十局资乐高速1#钢筋场</v>
      </c>
      <c r="H7857" s="2" t="str">
        <f>'[1]2025年已发货'!H:H</f>
        <v>杨飞</v>
      </c>
      <c r="I7857" s="2">
        <f>'[1]2025年已发货'!I:I</f>
        <v>15667998777</v>
      </c>
      <c r="J7857" s="2" vm="1" t="e">
        <f>_xlfn._xlws.FILTER(辅助信息!D:D,辅助信息!G:G=G7857)</f>
        <v>#VALUE!</v>
      </c>
    </row>
    <row r="7858" spans="1:10">
      <c r="A7858" s="2" t="str">
        <f>'[1]2025年已发货'!A:A</f>
        <v>德胜恒嘉</v>
      </c>
      <c r="B7858" s="2" t="str">
        <f>'[1]2025年已发货'!B:B</f>
        <v>螺纹钢</v>
      </c>
      <c r="C7858" s="2" t="str">
        <f>'[1]2025年已发货'!C:C</f>
        <v>HRB400E 16mm*9米</v>
      </c>
      <c r="D7858" s="2" t="str">
        <f>'[1]2025年已发货'!D:D</f>
        <v>吨</v>
      </c>
      <c r="E7858" s="2">
        <f>'[1]2025年已发货'!E:E</f>
        <v>35</v>
      </c>
      <c r="F7858" s="4">
        <f>'[1]2025年已发货'!F:F</f>
        <v>45929</v>
      </c>
      <c r="G7858" s="2" t="str">
        <f>'[1]2025年已发货'!G:G</f>
        <v>（中铁十局-资乐高速4标）四川省眉山市仁寿县彰加镇促进村中铁十局资乐高速2#梁场</v>
      </c>
      <c r="H7858" s="2" t="str">
        <f>'[1]2025年已发货'!H:H</f>
        <v>杨飞</v>
      </c>
      <c r="I7858" s="2">
        <f>'[1]2025年已发货'!I:I</f>
        <v>15667998777</v>
      </c>
      <c r="J7858" s="2" vm="1" t="e">
        <f>_xlfn._xlws.FILTER(辅助信息!D:D,辅助信息!G:G=G7858)</f>
        <v>#VALUE!</v>
      </c>
    </row>
    <row r="7859" spans="1:10">
      <c r="A7859" s="2" t="str">
        <f>'[1]2025年已发货'!A:A</f>
        <v>德胜恒嘉</v>
      </c>
      <c r="B7859" s="2" t="str">
        <f>'[1]2025年已发货'!B:B</f>
        <v>螺纹钢</v>
      </c>
      <c r="C7859" s="2" t="str">
        <f>'[1]2025年已发货'!C:C</f>
        <v>HRB400E 16mm*9米</v>
      </c>
      <c r="D7859" s="2" t="str">
        <f>'[1]2025年已发货'!D:D</f>
        <v>吨</v>
      </c>
      <c r="E7859" s="2">
        <f>'[1]2025年已发货'!E:E</f>
        <v>35</v>
      </c>
      <c r="F7859" s="4">
        <f>'[1]2025年已发货'!F:F</f>
        <v>45929</v>
      </c>
      <c r="G7859" s="2" t="str">
        <f>'[1]2025年已发货'!G:G</f>
        <v>（中铁十局-资乐高速4标）四川省眉山市仁寿县彰加镇促进村中铁十局2#钢筋厂</v>
      </c>
      <c r="H7859" s="2" t="str">
        <f>'[1]2025年已发货'!H:H</f>
        <v>杨飞</v>
      </c>
      <c r="I7859" s="2">
        <f>'[1]2025年已发货'!I:I</f>
        <v>15667998777</v>
      </c>
      <c r="J7859" s="2" vm="1" t="e">
        <f>_xlfn._xlws.FILTER(辅助信息!D:D,辅助信息!G:G=G7859)</f>
        <v>#VALUE!</v>
      </c>
    </row>
    <row r="7860" spans="1:10">
      <c r="A7860" s="2" t="str">
        <f>'[1]2025年已发货'!A:A</f>
        <v>德胜恒嘉</v>
      </c>
      <c r="B7860" s="2" t="str">
        <f>'[1]2025年已发货'!B:B</f>
        <v>螺纹钢</v>
      </c>
      <c r="C7860" s="2" t="str">
        <f>'[1]2025年已发货'!C:C</f>
        <v>HRB400E 20mm*9米</v>
      </c>
      <c r="D7860" s="2" t="str">
        <f>'[1]2025年已发货'!D:D</f>
        <v>吨</v>
      </c>
      <c r="E7860" s="2">
        <f>'[1]2025年已发货'!E:E</f>
        <v>35</v>
      </c>
      <c r="F7860" s="4">
        <f>'[1]2025年已发货'!F:F</f>
        <v>45929</v>
      </c>
      <c r="G7860" s="2" t="str">
        <f>'[1]2025年已发货'!G:G</f>
        <v>（中铁十局-资乐高速4标）四川省眉山市仁寿县彰加镇促进村中铁十局2#钢筋厂</v>
      </c>
      <c r="H7860" s="2" t="str">
        <f>'[1]2025年已发货'!H:H</f>
        <v>杨飞</v>
      </c>
      <c r="I7860" s="2">
        <f>'[1]2025年已发货'!I:I</f>
        <v>15667998777</v>
      </c>
      <c r="J7860" s="2" vm="1" t="e">
        <f>_xlfn._xlws.FILTER(辅助信息!D:D,辅助信息!G:G=G7860)</f>
        <v>#VALUE!</v>
      </c>
    </row>
    <row r="7861" spans="1:10">
      <c r="A7861" s="2" t="str">
        <f>'[1]2025年已发货'!A:A</f>
        <v>德胜恒嘉</v>
      </c>
      <c r="B7861" s="2" t="str">
        <f>'[1]2025年已发货'!B:B</f>
        <v>螺纹钢</v>
      </c>
      <c r="C7861" s="2" t="str">
        <f>'[1]2025年已发货'!C:C</f>
        <v>HRB400E 32mm*12米</v>
      </c>
      <c r="D7861" s="2" t="str">
        <f>'[1]2025年已发货'!D:D</f>
        <v>吨</v>
      </c>
      <c r="E7861" s="2">
        <f>'[1]2025年已发货'!E:E</f>
        <v>35</v>
      </c>
      <c r="F7861" s="4">
        <f>'[1]2025年已发货'!F:F</f>
        <v>45929</v>
      </c>
      <c r="G7861" s="2" t="str">
        <f>'[1]2025年已发货'!G:G</f>
        <v>（中铁十局-资乐高速4标）四川省眉山市仁寿县彰加镇促进村中铁十局资乐高速1#钢筋场</v>
      </c>
      <c r="H7861" s="2" t="str">
        <f>'[1]2025年已发货'!H:H</f>
        <v>杨飞</v>
      </c>
      <c r="I7861" s="2">
        <f>'[1]2025年已发货'!I:I</f>
        <v>15667998777</v>
      </c>
      <c r="J7861" s="2" vm="1" t="e">
        <f>_xlfn._xlws.FILTER(辅助信息!D:D,辅助信息!G:G=G7861)</f>
        <v>#VALUE!</v>
      </c>
    </row>
    <row r="7862" spans="1:10">
      <c r="A7862" s="2" t="str">
        <f>'[1]2025年已发货'!A:A</f>
        <v>湖北商贸</v>
      </c>
      <c r="B7862" s="2" t="str">
        <f>'[1]2025年已发货'!B:B</f>
        <v>螺纹钢</v>
      </c>
      <c r="C7862" s="2" t="str">
        <f>'[1]2025年已发货'!C:C</f>
        <v>HRB400E  16  12m</v>
      </c>
      <c r="D7862" s="2" t="str">
        <f>'[1]2025年已发货'!D:D</f>
        <v>吨</v>
      </c>
      <c r="E7862" s="2">
        <f>'[1]2025年已发货'!E:E</f>
        <v>35</v>
      </c>
      <c r="F7862" s="4">
        <f>'[1]2025年已发货'!F:F</f>
        <v>45929</v>
      </c>
      <c r="G7862" s="2" t="str">
        <f>'[1]2025年已发货'!G:G</f>
        <v>（中铁广州局-资乐高速5标）四川省乐山市井研县希望大道116号</v>
      </c>
      <c r="H7862" s="2" t="str">
        <f>'[1]2025年已发货'!H:H</f>
        <v>廖俊杰</v>
      </c>
      <c r="I7862" s="2">
        <f>'[1]2025年已发货'!I:I</f>
        <v>15775100965</v>
      </c>
      <c r="J7862" s="2" vm="1" t="e">
        <f>_xlfn._xlws.FILTER(辅助信息!D:D,辅助信息!G:G=G7862)</f>
        <v>#VALUE!</v>
      </c>
    </row>
    <row r="7863" spans="1:10">
      <c r="A7863" s="2" t="str">
        <f>'[1]2025年已发货'!A:A</f>
        <v>德胜恒嘉</v>
      </c>
      <c r="B7863" s="2" t="str">
        <f>'[1]2025年已发货'!B:B</f>
        <v>螺纹钢</v>
      </c>
      <c r="C7863" s="2" t="str">
        <f>'[1]2025年已发货'!C:C</f>
        <v>HRB400E  25  12m</v>
      </c>
      <c r="D7863" s="2" t="str">
        <f>'[1]2025年已发货'!D:D</f>
        <v>吨</v>
      </c>
      <c r="E7863" s="2">
        <f>'[1]2025年已发货'!E:E</f>
        <v>70</v>
      </c>
      <c r="F7863" s="4">
        <f>'[1]2025年已发货'!F:F</f>
        <v>45929</v>
      </c>
      <c r="G7863" s="2" t="str">
        <f>'[1]2025年已发货'!G:G</f>
        <v>（中铁广州局-资乐高速5标）四川省乐山市井研县希望大道116号</v>
      </c>
      <c r="H7863" s="2" t="str">
        <f>'[1]2025年已发货'!H:H</f>
        <v>廖俊杰</v>
      </c>
      <c r="I7863" s="2">
        <f>'[1]2025年已发货'!I:I</f>
        <v>15775100965</v>
      </c>
      <c r="J7863" s="2" vm="1" t="e">
        <f>_xlfn._xlws.FILTER(辅助信息!D:D,辅助信息!G:G=G7863)</f>
        <v>#VALUE!</v>
      </c>
    </row>
    <row r="7864" spans="1:10">
      <c r="A7864" s="2" t="str">
        <f>'[1]2025年已发货'!A:A</f>
        <v>德胜恒嘉</v>
      </c>
      <c r="B7864" s="2" t="str">
        <f>'[1]2025年已发货'!B:B</f>
        <v>螺纹钢</v>
      </c>
      <c r="C7864" s="2" t="str">
        <f>'[1]2025年已发货'!C:C</f>
        <v>HRB400E  28  12m</v>
      </c>
      <c r="D7864" s="2" t="str">
        <f>'[1]2025年已发货'!D:D</f>
        <v>吨</v>
      </c>
      <c r="E7864" s="2">
        <f>'[1]2025年已发货'!E:E</f>
        <v>35</v>
      </c>
      <c r="F7864" s="4">
        <f>'[1]2025年已发货'!F:F</f>
        <v>45929</v>
      </c>
      <c r="G7864" s="2" t="str">
        <f>'[1]2025年已发货'!G:G</f>
        <v>（中铁广州局-资乐高速5标）四川省乐山市井研县希望大道116号</v>
      </c>
      <c r="H7864" s="2" t="str">
        <f>'[1]2025年已发货'!H:H</f>
        <v>廖俊杰</v>
      </c>
      <c r="I7864" s="2">
        <f>'[1]2025年已发货'!I:I</f>
        <v>15775100965</v>
      </c>
      <c r="J7864" s="2" vm="1" t="e">
        <f>_xlfn._xlws.FILTER(辅助信息!D:D,辅助信息!G:G=G7864)</f>
        <v>#VALUE!</v>
      </c>
    </row>
    <row r="7865" spans="1:10">
      <c r="A7865" s="2" t="str">
        <f>'[1]2025年已发货'!A:A</f>
        <v>德胜恒嘉</v>
      </c>
      <c r="B7865" s="2" t="str">
        <f>'[1]2025年已发货'!B:B</f>
        <v>螺纹钢</v>
      </c>
      <c r="C7865" s="2" t="str">
        <f>'[1]2025年已发货'!C:C</f>
        <v>HRB400E Φ25 12m</v>
      </c>
      <c r="D7865" s="2" t="str">
        <f>'[1]2025年已发货'!D:D</f>
        <v>吨</v>
      </c>
      <c r="E7865" s="2">
        <f>'[1]2025年已发货'!E:E</f>
        <v>35</v>
      </c>
      <c r="F7865" s="4">
        <f>'[1]2025年已发货'!F:F</f>
        <v>45929</v>
      </c>
      <c r="G7865" s="2" t="str">
        <f>'[1]2025年已发货'!G:G</f>
        <v>（中铁北京局-资乐高速6标）四川省乐山市市中区土主镇资乐高速TJ6标项目试验室1#梁场</v>
      </c>
      <c r="H7865" s="2" t="str">
        <f>'[1]2025年已发货'!H:H</f>
        <v>刘岩</v>
      </c>
      <c r="I7865" s="2">
        <f>'[1]2025年已发货'!I:I</f>
        <v>18543566469</v>
      </c>
      <c r="J7865" s="2" vm="1" t="e">
        <f>_xlfn._xlws.FILTER(辅助信息!D:D,辅助信息!G:G=G7865)</f>
        <v>#VALUE!</v>
      </c>
    </row>
    <row r="7866" spans="1:10">
      <c r="A7866" s="2" t="str">
        <f>'[1]2025年已发货'!A:A</f>
        <v>泸钢</v>
      </c>
      <c r="B7866" s="2" t="str">
        <f>'[1]2025年已发货'!B:B</f>
        <v>螺纹钢</v>
      </c>
      <c r="C7866" s="2" t="str">
        <f>'[1]2025年已发货'!C:C</f>
        <v>HRB500E Φ22</v>
      </c>
      <c r="D7866" s="2" t="str">
        <f>'[1]2025年已发货'!D:D</f>
        <v>吨</v>
      </c>
      <c r="E7866" s="2">
        <f>'[1]2025年已发货'!E:E</f>
        <v>17</v>
      </c>
      <c r="F7866" s="4">
        <f>'[1]2025年已发货'!F:F</f>
        <v>45929</v>
      </c>
      <c r="G7866" s="2" t="str">
        <f>'[1]2025年已发货'!G:G</f>
        <v>(五冶钢构龙泉东洪片区85亩住宅、商业及配套工程项目二标段)成都市龙泉驿外东洪路地铁2号线惠王陵地铁C口</v>
      </c>
      <c r="H7866" s="2" t="str">
        <f>'[1]2025年已发货'!H:H</f>
        <v>李渊</v>
      </c>
      <c r="I7866" s="2">
        <f>'[1]2025年已发货'!I:I</f>
        <v>18381013849</v>
      </c>
      <c r="J7866" s="2" t="str">
        <f>_xlfn._xlws.FILTER(辅助信息!D:D,辅助信息!G:G=G7866)</f>
        <v>五冶钢构龙泉东洪片区(70亩、85亩)住宅、商业及配套工程项目</v>
      </c>
    </row>
    <row r="7867" spans="1:10">
      <c r="A7867" s="2" t="str">
        <f>'[1]2025年已发货'!A:A</f>
        <v>泸钢</v>
      </c>
      <c r="B7867" s="2" t="str">
        <f>'[1]2025年已发货'!B:B</f>
        <v>盘螺</v>
      </c>
      <c r="C7867" s="2" t="str">
        <f>'[1]2025年已发货'!C:C</f>
        <v>HRB400E Φ8</v>
      </c>
      <c r="D7867" s="2" t="str">
        <f>'[1]2025年已发货'!D:D</f>
        <v>吨</v>
      </c>
      <c r="E7867" s="2">
        <f>'[1]2025年已发货'!E:E</f>
        <v>18</v>
      </c>
      <c r="F7867" s="4">
        <f>'[1]2025年已发货'!F:F</f>
        <v>45929</v>
      </c>
      <c r="G7867" s="2" t="str">
        <f>'[1]2025年已发货'!G:G</f>
        <v>(五冶钢构龙泉东洪片区85亩住宅、商业及配套工程项目二标段)成都市龙泉驿外东洪路地铁2号线惠王陵地铁C口</v>
      </c>
      <c r="H7867" s="2" t="str">
        <f>'[1]2025年已发货'!H:H</f>
        <v>李渊</v>
      </c>
      <c r="I7867" s="2">
        <f>'[1]2025年已发货'!I:I</f>
        <v>18381013849</v>
      </c>
      <c r="J7867" s="2" t="str">
        <f>_xlfn._xlws.FILTER(辅助信息!D:D,辅助信息!G:G=G7867)</f>
        <v>五冶钢构龙泉东洪片区(70亩、85亩)住宅、商业及配套工程项目</v>
      </c>
    </row>
    <row r="7868" spans="1:10">
      <c r="A7868" s="2" t="str">
        <f>'[1]2025年已发货'!A:A</f>
        <v>泸钢</v>
      </c>
      <c r="B7868" s="2" t="str">
        <f>'[1]2025年已发货'!B:B</f>
        <v>螺纹钢</v>
      </c>
      <c r="C7868" s="2" t="str">
        <f>'[1]2025年已发货'!C:C</f>
        <v>HRB400E Φ12 9m</v>
      </c>
      <c r="D7868" s="2" t="str">
        <f>'[1]2025年已发货'!D:D</f>
        <v>吨</v>
      </c>
      <c r="E7868" s="2">
        <f>'[1]2025年已发货'!E:E</f>
        <v>3</v>
      </c>
      <c r="F7868" s="4">
        <f>'[1]2025年已发货'!F:F</f>
        <v>45929</v>
      </c>
      <c r="G7868" s="2" t="str">
        <f>'[1]2025年已发货'!G:G</f>
        <v>(五冶钢构龙泉东洪片区70亩住宅、商业及配套工程项目二标段)成都市龙泉驿外东洪路地铁2号线惠王陵地铁C口</v>
      </c>
      <c r="H7868" s="2" t="str">
        <f>'[1]2025年已发货'!H:H</f>
        <v>蒋嗣伟</v>
      </c>
      <c r="I7868" s="2">
        <f>'[1]2025年已发货'!I:I</f>
        <v>15014331252</v>
      </c>
      <c r="J7868" s="2" t="str">
        <f>_xlfn._xlws.FILTER(辅助信息!D:D,辅助信息!G:G=G7868)</f>
        <v>五冶钢构龙泉东洪片区(70亩、85亩)住宅、商业及配套工程项目</v>
      </c>
    </row>
    <row r="7869" spans="1:10">
      <c r="A7869" s="2" t="str">
        <f>'[1]2025年已发货'!A:A</f>
        <v>泸钢</v>
      </c>
      <c r="B7869" s="2" t="str">
        <f>'[1]2025年已发货'!B:B</f>
        <v>螺纹钢</v>
      </c>
      <c r="C7869" s="2" t="str">
        <f>'[1]2025年已发货'!C:C</f>
        <v>HRB400E Φ18 9m</v>
      </c>
      <c r="D7869" s="2" t="str">
        <f>'[1]2025年已发货'!D:D</f>
        <v>吨</v>
      </c>
      <c r="E7869" s="2">
        <f>'[1]2025年已发货'!E:E</f>
        <v>12</v>
      </c>
      <c r="F7869" s="4">
        <f>'[1]2025年已发货'!F:F</f>
        <v>45929</v>
      </c>
      <c r="G7869" s="2" t="str">
        <f>'[1]2025年已发货'!G:G</f>
        <v>(五冶钢构龙泉东洪片区70亩住宅、商业及配套工程项目二标段)成都市龙泉驿外东洪路地铁2号线惠王陵地铁C口</v>
      </c>
      <c r="H7869" s="2" t="str">
        <f>'[1]2025年已发货'!H:H</f>
        <v>蒋嗣伟</v>
      </c>
      <c r="I7869" s="2">
        <f>'[1]2025年已发货'!I:I</f>
        <v>15014331252</v>
      </c>
      <c r="J7869" s="2" t="str">
        <f>_xlfn._xlws.FILTER(辅助信息!D:D,辅助信息!G:G=G7869)</f>
        <v>五冶钢构龙泉东洪片区(70亩、85亩)住宅、商业及配套工程项目</v>
      </c>
    </row>
    <row r="7870" spans="1:10">
      <c r="A7870" s="2" t="str">
        <f>'[1]2025年已发货'!A:A</f>
        <v>泸钢</v>
      </c>
      <c r="B7870" s="2" t="str">
        <f>'[1]2025年已发货'!B:B</f>
        <v>螺纹钢</v>
      </c>
      <c r="C7870" s="2" t="str">
        <f>'[1]2025年已发货'!C:C</f>
        <v>HRB400E Φ20 9m</v>
      </c>
      <c r="D7870" s="2" t="str">
        <f>'[1]2025年已发货'!D:D</f>
        <v>吨</v>
      </c>
      <c r="E7870" s="2">
        <f>'[1]2025年已发货'!E:E</f>
        <v>12</v>
      </c>
      <c r="F7870" s="4">
        <f>'[1]2025年已发货'!F:F</f>
        <v>45929</v>
      </c>
      <c r="G7870" s="2" t="str">
        <f>'[1]2025年已发货'!G:G</f>
        <v>(五冶钢构龙泉东洪片区70亩住宅、商业及配套工程项目二标段)成都市龙泉驿外东洪路地铁2号线惠王陵地铁C口</v>
      </c>
      <c r="H7870" s="2" t="str">
        <f>'[1]2025年已发货'!H:H</f>
        <v>蒋嗣伟</v>
      </c>
      <c r="I7870" s="2">
        <f>'[1]2025年已发货'!I:I</f>
        <v>15014331252</v>
      </c>
      <c r="J7870" s="2" t="str">
        <f>_xlfn._xlws.FILTER(辅助信息!D:D,辅助信息!G:G=G7870)</f>
        <v>五冶钢构龙泉东洪片区(70亩、85亩)住宅、商业及配套工程项目</v>
      </c>
    </row>
    <row r="7871" spans="1:10">
      <c r="A7871" s="2" t="str">
        <f>'[1]2025年已发货'!A:A</f>
        <v>泸钢</v>
      </c>
      <c r="B7871" s="2" t="str">
        <f>'[1]2025年已发货'!B:B</f>
        <v>螺纹钢</v>
      </c>
      <c r="C7871" s="2" t="str">
        <f>'[1]2025年已发货'!C:C</f>
        <v>HRB400E Φ25 9m</v>
      </c>
      <c r="D7871" s="2" t="str">
        <f>'[1]2025年已发货'!D:D</f>
        <v>吨</v>
      </c>
      <c r="E7871" s="2">
        <f>'[1]2025年已发货'!E:E</f>
        <v>9</v>
      </c>
      <c r="F7871" s="4">
        <f>'[1]2025年已发货'!F:F</f>
        <v>45929</v>
      </c>
      <c r="G7871" s="2" t="str">
        <f>'[1]2025年已发货'!G:G</f>
        <v>(五冶钢构龙泉东洪片区70亩住宅、商业及配套工程项目二标段)成都市龙泉驿外东洪路地铁2号线惠王陵地铁C口</v>
      </c>
      <c r="H7871" s="2" t="str">
        <f>'[1]2025年已发货'!H:H</f>
        <v>蒋嗣伟</v>
      </c>
      <c r="I7871" s="2">
        <f>'[1]2025年已发货'!I:I</f>
        <v>15014331252</v>
      </c>
      <c r="J7871" s="2" t="str">
        <f>_xlfn._xlws.FILTER(辅助信息!D:D,辅助信息!G:G=G7871)</f>
        <v>五冶钢构龙泉东洪片区(70亩、85亩)住宅、商业及配套工程项目</v>
      </c>
    </row>
    <row r="7872" spans="1:10">
      <c r="A7872" s="2" t="str">
        <f>'[1]2025年已发货'!A:A</f>
        <v>泸钢</v>
      </c>
      <c r="B7872" s="2" t="str">
        <f>'[1]2025年已发货'!B:B</f>
        <v>高线</v>
      </c>
      <c r="C7872" s="2" t="str">
        <f>'[1]2025年已发货'!C:C</f>
        <v>HPB300 Φ8</v>
      </c>
      <c r="D7872" s="2" t="str">
        <f>'[1]2025年已发货'!D:D</f>
        <v>吨</v>
      </c>
      <c r="E7872" s="2">
        <f>'[1]2025年已发货'!E:E</f>
        <v>15</v>
      </c>
      <c r="F7872" s="4">
        <f>'[1]2025年已发货'!F:F</f>
        <v>45929</v>
      </c>
      <c r="G7872" s="2" t="str">
        <f>'[1]2025年已发货'!G:G</f>
        <v>(五冶钢构龙泉东洪片区85亩住宅、商业及配套工程项目一标段)成都市龙泉驿外东洪路地铁2号线惠王陵地铁C口</v>
      </c>
      <c r="H7872" s="2" t="str">
        <f>'[1]2025年已发货'!H:H</f>
        <v>岳工</v>
      </c>
      <c r="I7872" s="2">
        <f>'[1]2025年已发货'!I:I</f>
        <v>18599951655</v>
      </c>
      <c r="J7872" s="2" t="str">
        <f>_xlfn._xlws.FILTER(辅助信息!D:D,辅助信息!G:G=G7872)</f>
        <v>五冶钢构龙泉东洪片区(70亩、85亩)住宅、商业及配套工程项目</v>
      </c>
    </row>
    <row r="7873" spans="1:10">
      <c r="A7873" s="2" t="str">
        <f>'[1]2025年已发货'!A:A</f>
        <v>泸钢</v>
      </c>
      <c r="B7873" s="2" t="str">
        <f>'[1]2025年已发货'!B:B</f>
        <v>螺纹钢</v>
      </c>
      <c r="C7873" s="2" t="str">
        <f>'[1]2025年已发货'!C:C</f>
        <v>HRB400E Φ22 9m</v>
      </c>
      <c r="D7873" s="2" t="str">
        <f>'[1]2025年已发货'!D:D</f>
        <v>吨</v>
      </c>
      <c r="E7873" s="2">
        <f>'[1]2025年已发货'!E:E</f>
        <v>20</v>
      </c>
      <c r="F7873" s="4">
        <f>'[1]2025年已发货'!F:F</f>
        <v>45929</v>
      </c>
      <c r="G7873" s="2" t="str">
        <f>'[1]2025年已发货'!G:G</f>
        <v>(五冶钢构龙泉东洪片区85亩住宅、商业及配套工程项目一标段)成都市龙泉驿外东洪路地铁2号线惠王陵地铁C口</v>
      </c>
      <c r="H7873" s="2" t="str">
        <f>'[1]2025年已发货'!H:H</f>
        <v>岳工</v>
      </c>
      <c r="I7873" s="2">
        <f>'[1]2025年已发货'!I:I</f>
        <v>18599951655</v>
      </c>
      <c r="J7873" s="2" t="str">
        <f>_xlfn._xlws.FILTER(辅助信息!D:D,辅助信息!G:G=G7873)</f>
        <v>五冶钢构龙泉东洪片区(70亩、85亩)住宅、商业及配套工程项目</v>
      </c>
    </row>
    <row r="7874" spans="1:10">
      <c r="A7874" s="2" t="str">
        <f>'[1]2025年已发货'!A:A</f>
        <v>泸钢</v>
      </c>
      <c r="B7874" s="2" t="str">
        <f>'[1]2025年已发货'!B:B</f>
        <v>螺纹钢</v>
      </c>
      <c r="C7874" s="2" t="str">
        <f>'[1]2025年已发货'!C:C</f>
        <v>HRB400E Φ12 9m</v>
      </c>
      <c r="D7874" s="2" t="str">
        <f>'[1]2025年已发货'!D:D</f>
        <v>吨</v>
      </c>
      <c r="E7874" s="2">
        <f>'[1]2025年已发货'!E:E</f>
        <v>15</v>
      </c>
      <c r="F7874" s="4">
        <f>'[1]2025年已发货'!F:F</f>
        <v>45929</v>
      </c>
      <c r="G7874" s="2" t="str">
        <f>'[1]2025年已发货'!G:G</f>
        <v>(五冶建设龙泉驿一医院配套建设工程)成都市龙泉驿区董朗路69号龙泉驿一医院5号门</v>
      </c>
      <c r="H7874" s="2" t="str">
        <f>'[1]2025年已发货'!H:H</f>
        <v>孙敏</v>
      </c>
      <c r="I7874" s="2">
        <f>'[1]2025年已发货'!I:I</f>
        <v>13617695006</v>
      </c>
      <c r="J7874" s="2" t="str">
        <f>_xlfn._xlws.FILTER(辅助信息!D:D,辅助信息!G:G=G7874)</f>
        <v>五冶建设龙泉驿一医院配套建设工程</v>
      </c>
    </row>
    <row r="7875" spans="1:10">
      <c r="A7875" s="2" t="str">
        <f>'[1]2025年已发货'!A:A</f>
        <v>泸钢</v>
      </c>
      <c r="B7875" s="2" t="str">
        <f>'[1]2025年已发货'!B:B</f>
        <v>螺纹钢</v>
      </c>
      <c r="C7875" s="2" t="str">
        <f>'[1]2025年已发货'!C:C</f>
        <v>HRB400E Φ22 9m</v>
      </c>
      <c r="D7875" s="2" t="str">
        <f>'[1]2025年已发货'!D:D</f>
        <v>吨</v>
      </c>
      <c r="E7875" s="2">
        <f>'[1]2025年已发货'!E:E</f>
        <v>5</v>
      </c>
      <c r="F7875" s="4">
        <f>'[1]2025年已发货'!F:F</f>
        <v>45929</v>
      </c>
      <c r="G7875" s="2" t="str">
        <f>'[1]2025年已发货'!G:G</f>
        <v>(五冶建设龙泉驿一医院配套建设工程)成都市龙泉驿区董朗路69号龙泉驿一医院5号门</v>
      </c>
      <c r="H7875" s="2" t="str">
        <f>'[1]2025年已发货'!H:H</f>
        <v>孙敏</v>
      </c>
      <c r="I7875" s="2">
        <f>'[1]2025年已发货'!I:I</f>
        <v>13617695006</v>
      </c>
      <c r="J7875" s="2" t="str">
        <f>_xlfn._xlws.FILTER(辅助信息!D:D,辅助信息!G:G=G7875)</f>
        <v>五冶建设龙泉驿一医院配套建设工程</v>
      </c>
    </row>
    <row r="7876" spans="1:10">
      <c r="A7876" s="2" t="str">
        <f>'[1]2025年已发货'!A:A</f>
        <v>泸钢</v>
      </c>
      <c r="B7876" s="2" t="str">
        <f>'[1]2025年已发货'!B:B</f>
        <v>螺纹钢</v>
      </c>
      <c r="C7876" s="2" t="str">
        <f>'[1]2025年已发货'!C:C</f>
        <v>HRB400E Φ25 9m</v>
      </c>
      <c r="D7876" s="2" t="str">
        <f>'[1]2025年已发货'!D:D</f>
        <v>吨</v>
      </c>
      <c r="E7876" s="2">
        <f>'[1]2025年已发货'!E:E</f>
        <v>6</v>
      </c>
      <c r="F7876" s="4">
        <f>'[1]2025年已发货'!F:F</f>
        <v>45929</v>
      </c>
      <c r="G7876" s="2" t="str">
        <f>'[1]2025年已发货'!G:G</f>
        <v>(五冶建设龙泉驿一医院配套建设工程)成都市龙泉驿区董朗路69号龙泉驿一医院5号门</v>
      </c>
      <c r="H7876" s="2" t="str">
        <f>'[1]2025年已发货'!H:H</f>
        <v>孙敏</v>
      </c>
      <c r="I7876" s="2">
        <f>'[1]2025年已发货'!I:I</f>
        <v>13617695006</v>
      </c>
      <c r="J7876" s="2" t="str">
        <f>_xlfn._xlws.FILTER(辅助信息!D:D,辅助信息!G:G=G7876)</f>
        <v>五冶建设龙泉驿一医院配套建设工程</v>
      </c>
    </row>
    <row r="7877" spans="1:10">
      <c r="A7877" s="2" t="str">
        <f>'[1]2025年已发货'!A:A</f>
        <v>泸钢</v>
      </c>
      <c r="B7877" s="2" t="str">
        <f>'[1]2025年已发货'!B:B</f>
        <v>螺纹钢</v>
      </c>
      <c r="C7877" s="2" t="str">
        <f>'[1]2025年已发货'!C:C</f>
        <v>HRB500E Φ25</v>
      </c>
      <c r="D7877" s="2" t="str">
        <f>'[1]2025年已发货'!D:D</f>
        <v>吨</v>
      </c>
      <c r="E7877" s="2">
        <f>'[1]2025年已发货'!E:E</f>
        <v>9</v>
      </c>
      <c r="F7877" s="4">
        <f>'[1]2025年已发货'!F:F</f>
        <v>45929</v>
      </c>
      <c r="G7877" s="2" t="str">
        <f>'[1]2025年已发货'!G:G</f>
        <v>(五冶建设龙泉驿一医院配套建设工程)成都市龙泉驿区董朗路69号龙泉驿一医院5号门</v>
      </c>
      <c r="H7877" s="2" t="str">
        <f>'[1]2025年已发货'!H:H</f>
        <v>孙敏</v>
      </c>
      <c r="I7877" s="2">
        <f>'[1]2025年已发货'!I:I</f>
        <v>13617695006</v>
      </c>
      <c r="J7877" s="2" t="str">
        <f>_xlfn._xlws.FILTER(辅助信息!D:D,辅助信息!G:G=G7877)</f>
        <v>五冶建设龙泉驿一医院配套建设工程</v>
      </c>
    </row>
    <row r="7878" spans="1:10">
      <c r="A7878" s="2" t="str">
        <f>'[1]2025年已发货'!A:A</f>
        <v>泸钢</v>
      </c>
      <c r="B7878" s="2" t="str">
        <f>'[1]2025年已发货'!B:B</f>
        <v>盘螺</v>
      </c>
      <c r="C7878" s="2" t="str">
        <f>'[1]2025年已发货'!C:C</f>
        <v>HRB400E Φ12</v>
      </c>
      <c r="D7878" s="2" t="str">
        <f>'[1]2025年已发货'!D:D</f>
        <v>吨</v>
      </c>
      <c r="E7878" s="2">
        <f>'[1]2025年已发货'!E:E</f>
        <v>35</v>
      </c>
      <c r="F7878" s="4">
        <f>'[1]2025年已发货'!F:F</f>
        <v>45929</v>
      </c>
      <c r="G7878" s="2" t="str">
        <f>'[1]2025年已发货'!G:G</f>
        <v>（自永2标九局西南分公司钢筋棚）四川省自贡市骑龙镇大湾村</v>
      </c>
      <c r="H7878" s="2" t="str">
        <f>'[1]2025年已发货'!H:H</f>
        <v>高彦彬</v>
      </c>
      <c r="I7878" s="2">
        <f>'[1]2025年已发货'!I:I</f>
        <v>13835906370</v>
      </c>
      <c r="J7878" s="2" vm="1" t="e">
        <f>_xlfn._xlws.FILTER(辅助信息!D:D,辅助信息!G:G=G7878)</f>
        <v>#VALUE!</v>
      </c>
    </row>
    <row r="7879" spans="1:10">
      <c r="A7879" s="2" t="str">
        <f>'[1]2025年已发货'!A:A</f>
        <v>德胜恒嘉</v>
      </c>
      <c r="B7879" s="2" t="str">
        <f>'[1]2025年已发货'!B:B</f>
        <v>螺纹钢</v>
      </c>
      <c r="C7879" s="2" t="str">
        <f>'[1]2025年已发货'!C:C</f>
        <v>HRB400E Φ20×12米</v>
      </c>
      <c r="D7879" s="2" t="str">
        <f>'[1]2025年已发货'!D:D</f>
        <v>吨</v>
      </c>
      <c r="E7879" s="2">
        <f>'[1]2025年已发货'!E:E</f>
        <v>19</v>
      </c>
      <c r="F7879" s="4">
        <f>'[1]2025年已发货'!F:F</f>
        <v>45929</v>
      </c>
      <c r="G7879" s="2" t="str">
        <f>'[1]2025年已发货'!G:G</f>
        <v>（自永2标九局西南分公司钢筋棚）四川省自贡市骑龙镇大湾村</v>
      </c>
      <c r="H7879" s="2" t="str">
        <f>'[1]2025年已发货'!H:H</f>
        <v>高彦彬</v>
      </c>
      <c r="I7879" s="2">
        <f>'[1]2025年已发货'!I:I</f>
        <v>13835906370</v>
      </c>
      <c r="J7879" s="2" vm="1" t="e">
        <f>_xlfn._xlws.FILTER(辅助信息!D:D,辅助信息!G:G=G7879)</f>
        <v>#VALUE!</v>
      </c>
    </row>
    <row r="7880" spans="1:10">
      <c r="A7880" s="2" t="str">
        <f>'[1]2025年已发货'!A:A</f>
        <v>德胜恒嘉</v>
      </c>
      <c r="B7880" s="2" t="str">
        <f>'[1]2025年已发货'!B:B</f>
        <v>螺纹钢</v>
      </c>
      <c r="C7880" s="2" t="str">
        <f>'[1]2025年已发货'!C:C</f>
        <v>HRB400E Φ20×9米</v>
      </c>
      <c r="D7880" s="2" t="str">
        <f>'[1]2025年已发货'!D:D</f>
        <v>吨</v>
      </c>
      <c r="E7880" s="2">
        <f>'[1]2025年已发货'!E:E</f>
        <v>16</v>
      </c>
      <c r="F7880" s="4">
        <f>'[1]2025年已发货'!F:F</f>
        <v>45929</v>
      </c>
      <c r="G7880" s="2" t="str">
        <f>'[1]2025年已发货'!G:G</f>
        <v>（自永2标九局西南分公司钢筋棚）四川省自贡市骑龙镇大湾村</v>
      </c>
      <c r="H7880" s="2" t="str">
        <f>'[1]2025年已发货'!H:H</f>
        <v>高彦彬</v>
      </c>
      <c r="I7880" s="2">
        <f>'[1]2025年已发货'!I:I</f>
        <v>13835906370</v>
      </c>
      <c r="J7880" s="2" vm="1" t="e">
        <f>_xlfn._xlws.FILTER(辅助信息!D:D,辅助信息!G:G=G7880)</f>
        <v>#VALUE!</v>
      </c>
    </row>
    <row r="7881" spans="1:10">
      <c r="A7881" s="2" t="str">
        <f>'[1]2025年已发货'!A:A</f>
        <v>德胜</v>
      </c>
      <c r="B7881" s="2" t="str">
        <f>'[1]2025年已发货'!B:B</f>
        <v>螺纹钢</v>
      </c>
      <c r="C7881" s="2" t="str">
        <f>'[1]2025年已发货'!C:C</f>
        <v>HRB400EФ16*9m</v>
      </c>
      <c r="D7881" s="2" t="str">
        <f>'[1]2025年已发货'!D:D</f>
        <v>吨</v>
      </c>
      <c r="E7881" s="2">
        <f>'[1]2025年已发货'!E:E</f>
        <v>3</v>
      </c>
      <c r="F7881" s="4">
        <f>'[1]2025年已发货'!F:F</f>
        <v>45929</v>
      </c>
      <c r="G7881" s="2" t="str">
        <f>'[1]2025年已发货'!G:G</f>
        <v>（中铁三局集团有限公司成绵乐客专乐山站站房改扩建项目经理部）四川省乐山市市中区瑞祥路与至乐路交叉口西侧</v>
      </c>
      <c r="H7881" s="2" t="str">
        <f>'[1]2025年已发货'!H:H</f>
        <v>王鹏</v>
      </c>
      <c r="I7881" s="2" t="str">
        <f>'[1]2025年已发货'!I:I</f>
        <v>153 4056 0935</v>
      </c>
      <c r="J7881" s="2" vm="1" t="e">
        <f>_xlfn._xlws.FILTER(辅助信息!D:D,辅助信息!G:G=G7881)</f>
        <v>#VALUE!</v>
      </c>
    </row>
    <row r="7882" spans="1:10">
      <c r="A7882" s="2" t="str">
        <f>'[1]2025年已发货'!A:A</f>
        <v>德胜</v>
      </c>
      <c r="B7882" s="2" t="str">
        <f>'[1]2025年已发货'!B:B</f>
        <v>螺纹钢</v>
      </c>
      <c r="C7882" s="2" t="str">
        <f>'[1]2025年已发货'!C:C</f>
        <v>HRB400EФ20*9m</v>
      </c>
      <c r="D7882" s="2" t="str">
        <f>'[1]2025年已发货'!D:D</f>
        <v>吨</v>
      </c>
      <c r="E7882" s="2">
        <f>'[1]2025年已发货'!E:E</f>
        <v>3</v>
      </c>
      <c r="F7882" s="4">
        <f>'[1]2025年已发货'!F:F</f>
        <v>45929</v>
      </c>
      <c r="G7882" s="2" t="str">
        <f>'[1]2025年已发货'!G:G</f>
        <v>（中铁三局集团有限公司成绵乐客专乐山站站房改扩建项目经理部）四川省乐山市市中区瑞祥路与至乐路交叉口西侧</v>
      </c>
      <c r="H7882" s="2" t="str">
        <f>'[1]2025年已发货'!H:H</f>
        <v>王鹏</v>
      </c>
      <c r="I7882" s="2" t="str">
        <f>'[1]2025年已发货'!I:I</f>
        <v>153 4056 0935</v>
      </c>
      <c r="J7882" s="2" vm="1" t="e">
        <f>_xlfn._xlws.FILTER(辅助信息!D:D,辅助信息!G:G=G7882)</f>
        <v>#VALUE!</v>
      </c>
    </row>
    <row r="7883" spans="1:10">
      <c r="A7883" s="2" t="str">
        <f>'[1]2025年已发货'!A:A</f>
        <v>德胜</v>
      </c>
      <c r="B7883" s="2" t="str">
        <f>'[1]2025年已发货'!B:B</f>
        <v>螺纹钢</v>
      </c>
      <c r="C7883" s="2" t="str">
        <f>'[1]2025年已发货'!C:C</f>
        <v>HRB400EФ22*9m</v>
      </c>
      <c r="D7883" s="2" t="str">
        <f>'[1]2025年已发货'!D:D</f>
        <v>吨</v>
      </c>
      <c r="E7883" s="2">
        <f>'[1]2025年已发货'!E:E</f>
        <v>18</v>
      </c>
      <c r="F7883" s="4">
        <f>'[1]2025年已发货'!F:F</f>
        <v>45929</v>
      </c>
      <c r="G7883" s="2" t="str">
        <f>'[1]2025年已发货'!G:G</f>
        <v>（中铁三局集团有限公司成绵乐客专乐山站站房改扩建项目经理部）四川省乐山市市中区瑞祥路与至乐路交叉口西侧</v>
      </c>
      <c r="H7883" s="2" t="str">
        <f>'[1]2025年已发货'!H:H</f>
        <v>王鹏</v>
      </c>
      <c r="I7883" s="2" t="str">
        <f>'[1]2025年已发货'!I:I</f>
        <v>153 4056 0935</v>
      </c>
      <c r="J7883" s="2" vm="1" t="e">
        <f>_xlfn._xlws.FILTER(辅助信息!D:D,辅助信息!G:G=G7883)</f>
        <v>#VALUE!</v>
      </c>
    </row>
    <row r="7884" spans="1:10">
      <c r="A7884" s="2" t="str">
        <f>'[1]2025年已发货'!A:A</f>
        <v>德胜</v>
      </c>
      <c r="B7884" s="2" t="str">
        <f>'[1]2025年已发货'!B:B</f>
        <v>螺纹钢</v>
      </c>
      <c r="C7884" s="2" t="str">
        <f>'[1]2025年已发货'!C:C</f>
        <v>HRB400EФ25*9m</v>
      </c>
      <c r="D7884" s="2" t="str">
        <f>'[1]2025年已发货'!D:D</f>
        <v>吨</v>
      </c>
      <c r="E7884" s="2">
        <f>'[1]2025年已发货'!E:E</f>
        <v>11</v>
      </c>
      <c r="F7884" s="4">
        <f>'[1]2025年已发货'!F:F</f>
        <v>45929</v>
      </c>
      <c r="G7884" s="2" t="str">
        <f>'[1]2025年已发货'!G:G</f>
        <v>（中铁三局集团有限公司成绵乐客专乐山站站房改扩建项目经理部）四川省乐山市市中区瑞祥路与至乐路交叉口西侧</v>
      </c>
      <c r="H7884" s="2" t="str">
        <f>'[1]2025年已发货'!H:H</f>
        <v>王鹏</v>
      </c>
      <c r="I7884" s="2" t="str">
        <f>'[1]2025年已发货'!I:I</f>
        <v>153 4056 0935</v>
      </c>
      <c r="J7884" s="2" vm="1" t="e">
        <f>_xlfn._xlws.FILTER(辅助信息!D:D,辅助信息!G:G=G7884)</f>
        <v>#VALUE!</v>
      </c>
    </row>
    <row r="7885" spans="1:10">
      <c r="A7885" s="2" t="str">
        <f>'[1]2025年已发货'!A:A</f>
        <v>德胜</v>
      </c>
      <c r="B7885" s="2" t="str">
        <f>'[1]2025年已发货'!B:B</f>
        <v>螺纹钢</v>
      </c>
      <c r="C7885" s="2" t="str">
        <f>'[1]2025年已发货'!C:C</f>
        <v>HRB400EФ12*9m</v>
      </c>
      <c r="D7885" s="2" t="str">
        <f>'[1]2025年已发货'!D:D</f>
        <v>吨</v>
      </c>
      <c r="E7885" s="2">
        <f>'[1]2025年已发货'!E:E</f>
        <v>17</v>
      </c>
      <c r="F7885" s="4">
        <f>'[1]2025年已发货'!F:F</f>
        <v>45929</v>
      </c>
      <c r="G7885" s="2" t="str">
        <f>'[1]2025年已发货'!G:G</f>
        <v>（中铁三局集团有限公司成绵乐客专乐山站站房改扩建项目经理部）四川省乐山市市中区瑞祥路与至乐路交叉口西侧</v>
      </c>
      <c r="H7885" s="2" t="str">
        <f>'[1]2025年已发货'!H:H</f>
        <v>王鹏</v>
      </c>
      <c r="I7885" s="2" t="str">
        <f>'[1]2025年已发货'!I:I</f>
        <v>153 4056 0935</v>
      </c>
      <c r="J7885" s="2" vm="1" t="e">
        <f>_xlfn._xlws.FILTER(辅助信息!D:D,辅助信息!G:G=G7885)</f>
        <v>#VALUE!</v>
      </c>
    </row>
    <row r="7886" spans="1:10">
      <c r="A7886" s="2" t="str">
        <f>'[1]2025年已发货'!A:A</f>
        <v>德胜</v>
      </c>
      <c r="B7886" s="2" t="str">
        <f>'[1]2025年已发货'!B:B</f>
        <v>螺纹钢</v>
      </c>
      <c r="C7886" s="2" t="str">
        <f>'[1]2025年已发货'!C:C</f>
        <v>HRB400EФ28*9m</v>
      </c>
      <c r="D7886" s="2" t="str">
        <f>'[1]2025年已发货'!D:D</f>
        <v>吨</v>
      </c>
      <c r="E7886" s="2">
        <f>'[1]2025年已发货'!E:E</f>
        <v>18</v>
      </c>
      <c r="F7886" s="4">
        <f>'[1]2025年已发货'!F:F</f>
        <v>45929</v>
      </c>
      <c r="G7886" s="2" t="str">
        <f>'[1]2025年已发货'!G:G</f>
        <v>（中铁三局集团有限公司成绵乐客专乐山站站房改扩建项目经理部）四川省乐山市市中区瑞祥路与至乐路交叉口西侧</v>
      </c>
      <c r="H7886" s="2" t="str">
        <f>'[1]2025年已发货'!H:H</f>
        <v>王鹏</v>
      </c>
      <c r="I7886" s="2" t="str">
        <f>'[1]2025年已发货'!I:I</f>
        <v>153 4056 0935</v>
      </c>
      <c r="J7886" s="2" vm="1" t="e">
        <f>_xlfn._xlws.FILTER(辅助信息!D:D,辅助信息!G:G=G7886)</f>
        <v>#VALUE!</v>
      </c>
    </row>
    <row r="7887" spans="1:10">
      <c r="A7887" s="2" t="str">
        <f>'[1]2025年已发货'!A:A</f>
        <v>德胜</v>
      </c>
      <c r="B7887" s="2" t="str">
        <f>'[1]2025年已发货'!B:B</f>
        <v>螺纹钢</v>
      </c>
      <c r="C7887" s="2" t="str">
        <f>'[1]2025年已发货'!C:C</f>
        <v>HRB400EФ12*9m</v>
      </c>
      <c r="D7887" s="2" t="str">
        <f>'[1]2025年已发货'!D:D</f>
        <v>吨</v>
      </c>
      <c r="E7887" s="2">
        <f>'[1]2025年已发货'!E:E</f>
        <v>30</v>
      </c>
      <c r="F7887" s="4">
        <f>'[1]2025年已发货'!F:F</f>
        <v>45929</v>
      </c>
      <c r="G7887" s="2" t="str">
        <f>'[1]2025年已发货'!G:G</f>
        <v>（中核中原-温江北林医养综合体项目）四川省成都市温江区万春大道第三人民医院东</v>
      </c>
      <c r="H7887" s="2" t="str">
        <f>'[1]2025年已发货'!H:H</f>
        <v>蔡杰</v>
      </c>
      <c r="I7887" s="2">
        <f>'[1]2025年已发货'!I:I</f>
        <v>18875129329</v>
      </c>
      <c r="J7887" s="2" vm="1" t="e">
        <f>_xlfn._xlws.FILTER(辅助信息!D:D,辅助信息!G:G=G7887)</f>
        <v>#VALUE!</v>
      </c>
    </row>
    <row r="7888" spans="1:10">
      <c r="A7888" s="2" t="str">
        <f>'[1]2025年已发货'!A:A</f>
        <v>德胜</v>
      </c>
      <c r="B7888" s="2" t="str">
        <f>'[1]2025年已发货'!B:B</f>
        <v>螺纹钢</v>
      </c>
      <c r="C7888" s="2" t="str">
        <f>'[1]2025年已发货'!C:C</f>
        <v>HRB400EФ18*9m</v>
      </c>
      <c r="D7888" s="2" t="str">
        <f>'[1]2025年已发货'!D:D</f>
        <v>吨</v>
      </c>
      <c r="E7888" s="2">
        <f>'[1]2025年已发货'!E:E</f>
        <v>8</v>
      </c>
      <c r="F7888" s="4">
        <f>'[1]2025年已发货'!F:F</f>
        <v>45929</v>
      </c>
      <c r="G7888" s="2" t="str">
        <f>'[1]2025年已发货'!G:G</f>
        <v>（中核中原-温江北林医养综合体项目）四川省成都市温江区万春大道第三人民医院东</v>
      </c>
      <c r="H7888" s="2" t="str">
        <f>'[1]2025年已发货'!H:H</f>
        <v>蔡杰</v>
      </c>
      <c r="I7888" s="2">
        <f>'[1]2025年已发货'!I:I</f>
        <v>18875129329</v>
      </c>
      <c r="J7888" s="2" vm="1" t="e">
        <f>_xlfn._xlws.FILTER(辅助信息!D:D,辅助信息!G:G=G7888)</f>
        <v>#VALUE!</v>
      </c>
    </row>
    <row r="7889" spans="1:10">
      <c r="A7889" s="2" t="str">
        <f>'[1]2025年已发货'!A:A</f>
        <v>德胜</v>
      </c>
      <c r="B7889" s="2" t="str">
        <f>'[1]2025年已发货'!B:B</f>
        <v>螺纹钢</v>
      </c>
      <c r="C7889" s="2" t="str">
        <f>'[1]2025年已发货'!C:C</f>
        <v>HRB500EФ14*9m</v>
      </c>
      <c r="D7889" s="2" t="str">
        <f>'[1]2025年已发货'!D:D</f>
        <v>吨</v>
      </c>
      <c r="E7889" s="2">
        <f>'[1]2025年已发货'!E:E</f>
        <v>10</v>
      </c>
      <c r="F7889" s="4">
        <f>'[1]2025年已发货'!F:F</f>
        <v>45929</v>
      </c>
      <c r="G7889" s="2" t="str">
        <f>'[1]2025年已发货'!G:G</f>
        <v>（中核中原-温江北林医养综合体项目）四川省成都市温江区万春大道第三人民医院东</v>
      </c>
      <c r="H7889" s="2" t="str">
        <f>'[1]2025年已发货'!H:H</f>
        <v>蔡杰</v>
      </c>
      <c r="I7889" s="2">
        <f>'[1]2025年已发货'!I:I</f>
        <v>18875129329</v>
      </c>
      <c r="J7889" s="2" vm="1" t="e">
        <f>_xlfn._xlws.FILTER(辅助信息!D:D,辅助信息!G:G=G7889)</f>
        <v>#VALUE!</v>
      </c>
    </row>
    <row r="7890" spans="1:10">
      <c r="A7890" s="2" t="str">
        <f>'[1]2025年已发货'!A:A</f>
        <v>德胜</v>
      </c>
      <c r="B7890" s="2" t="str">
        <f>'[1]2025年已发货'!B:B</f>
        <v>螺纹钢</v>
      </c>
      <c r="C7890" s="2" t="str">
        <f>'[1]2025年已发货'!C:C</f>
        <v>HRB500EФ16*9m</v>
      </c>
      <c r="D7890" s="2" t="str">
        <f>'[1]2025年已发货'!D:D</f>
        <v>吨</v>
      </c>
      <c r="E7890" s="2">
        <f>'[1]2025年已发货'!E:E</f>
        <v>11</v>
      </c>
      <c r="F7890" s="4">
        <f>'[1]2025年已发货'!F:F</f>
        <v>45929</v>
      </c>
      <c r="G7890" s="2" t="str">
        <f>'[1]2025年已发货'!G:G</f>
        <v>（中核中原-温江北林医养综合体项目）四川省成都市温江区万春大道第三人民医院东</v>
      </c>
      <c r="H7890" s="2" t="str">
        <f>'[1]2025年已发货'!H:H</f>
        <v>蔡杰</v>
      </c>
      <c r="I7890" s="2">
        <f>'[1]2025年已发货'!I:I</f>
        <v>18875129329</v>
      </c>
      <c r="J7890" s="2" vm="1" t="e">
        <f>_xlfn._xlws.FILTER(辅助信息!D:D,辅助信息!G:G=G7890)</f>
        <v>#VALUE!</v>
      </c>
    </row>
    <row r="7891" spans="1:10">
      <c r="A7891" s="2" t="str">
        <f>'[1]2025年已发货'!A:A</f>
        <v>德胜</v>
      </c>
      <c r="B7891" s="2" t="str">
        <f>'[1]2025年已发货'!B:B</f>
        <v>螺纹钢</v>
      </c>
      <c r="C7891" s="2" t="str">
        <f>'[1]2025年已发货'!C:C</f>
        <v>HRB500EФ25*12m</v>
      </c>
      <c r="D7891" s="2" t="str">
        <f>'[1]2025年已发货'!D:D</f>
        <v>吨</v>
      </c>
      <c r="E7891" s="2">
        <f>'[1]2025年已发货'!E:E</f>
        <v>10</v>
      </c>
      <c r="F7891" s="4">
        <f>'[1]2025年已发货'!F:F</f>
        <v>45929</v>
      </c>
      <c r="G7891" s="2" t="str">
        <f>'[1]2025年已发货'!G:G</f>
        <v>（中核中原-温江北林医养综合体项目）四川省成都市温江区万春大道第三人民医院东</v>
      </c>
      <c r="H7891" s="2" t="str">
        <f>'[1]2025年已发货'!H:H</f>
        <v>蔡杰</v>
      </c>
      <c r="I7891" s="2">
        <f>'[1]2025年已发货'!I:I</f>
        <v>18875129329</v>
      </c>
      <c r="J7891" s="2" vm="1" t="e">
        <f>_xlfn._xlws.FILTER(辅助信息!D:D,辅助信息!G:G=G7891)</f>
        <v>#VALUE!</v>
      </c>
    </row>
    <row r="7892" spans="1:10">
      <c r="A7892" s="2" t="str">
        <f>'[1]2025年已发货'!A:A</f>
        <v>德胜</v>
      </c>
      <c r="B7892" s="2" t="str">
        <f>'[1]2025年已发货'!B:B</f>
        <v>螺纹钢</v>
      </c>
      <c r="C7892" s="2" t="str">
        <f>'[1]2025年已发货'!C:C</f>
        <v>HRB500EФ28*12m</v>
      </c>
      <c r="D7892" s="2" t="str">
        <f>'[1]2025年已发货'!D:D</f>
        <v>吨</v>
      </c>
      <c r="E7892" s="2">
        <f>'[1]2025年已发货'!E:E</f>
        <v>2</v>
      </c>
      <c r="F7892" s="4">
        <f>'[1]2025年已发货'!F:F</f>
        <v>45929</v>
      </c>
      <c r="G7892" s="2" t="str">
        <f>'[1]2025年已发货'!G:G</f>
        <v>（中核中原-温江北林医养综合体项目）四川省成都市温江区万春大道第三人民医院东</v>
      </c>
      <c r="H7892" s="2" t="str">
        <f>'[1]2025年已发货'!H:H</f>
        <v>蔡杰</v>
      </c>
      <c r="I7892" s="2">
        <f>'[1]2025年已发货'!I:I</f>
        <v>18875129329</v>
      </c>
      <c r="J7892" s="2" vm="1" t="e">
        <f>_xlfn._xlws.FILTER(辅助信息!D:D,辅助信息!G:G=G7892)</f>
        <v>#VALUE!</v>
      </c>
    </row>
    <row r="7893" spans="1:10">
      <c r="A7893" s="2" t="str">
        <f>'[1]2025年已发货'!A:A</f>
        <v>德胜</v>
      </c>
      <c r="B7893" s="2" t="str">
        <f>'[1]2025年已发货'!B:B</f>
        <v>螺纹钢</v>
      </c>
      <c r="C7893" s="2" t="str">
        <f>'[1]2025年已发货'!C:C</f>
        <v>HRB500EΦ28*12m</v>
      </c>
      <c r="D7893" s="2" t="str">
        <f>'[1]2025年已发货'!D:D</f>
        <v>吨</v>
      </c>
      <c r="E7893" s="2">
        <f>'[1]2025年已发货'!E:E</f>
        <v>35</v>
      </c>
      <c r="F7893" s="4">
        <f>'[1]2025年已发货'!F:F</f>
        <v>45929</v>
      </c>
      <c r="G7893" s="2" t="str">
        <f>'[1]2025年已发货'!G:G</f>
        <v>（成峨2标）眉山市多悦镇挖治田中铁广州局钢筋场</v>
      </c>
      <c r="H7893" s="2" t="str">
        <f>'[1]2025年已发货'!H:H</f>
        <v>伍红林</v>
      </c>
      <c r="I7893" s="2" t="str">
        <f>'[1]2025年已发货'!I:I</f>
        <v>18683860677</v>
      </c>
      <c r="J7893" s="2" vm="1" t="e">
        <f>_xlfn._xlws.FILTER(辅助信息!D:D,辅助信息!G:G=G7893)</f>
        <v>#VALUE!</v>
      </c>
    </row>
    <row r="7894" spans="1:10">
      <c r="A7894" s="2" t="str">
        <f>'[1]2025年已发货'!A:A</f>
        <v>钢固融</v>
      </c>
      <c r="B7894" s="2" t="str">
        <f>'[1]2025年已发货'!B:B</f>
        <v>高线</v>
      </c>
      <c r="C7894" s="2" t="str">
        <f>'[1]2025年已发货'!C:C</f>
        <v>HPB300 6</v>
      </c>
      <c r="D7894" s="2" t="str">
        <f>'[1]2025年已发货'!D:D</f>
        <v>吨</v>
      </c>
      <c r="E7894" s="2">
        <f>'[1]2025年已发货'!E:E</f>
        <v>2</v>
      </c>
      <c r="F7894" s="4">
        <f>'[1]2025年已发货'!F:F</f>
        <v>45929</v>
      </c>
      <c r="G7894" s="2" t="str">
        <f>'[1]2025年已发货'!G:G</f>
        <v>（中铁三局集团有限公司成绵乐客专乐山站站房改扩建项目经理部）四川省乐山市市中区瑞祥路与至乐路交叉口西侧</v>
      </c>
      <c r="H7894" s="2" t="str">
        <f>'[1]2025年已发货'!H:H</f>
        <v>王鹏</v>
      </c>
      <c r="I7894" s="2" t="str">
        <f>'[1]2025年已发货'!I:I</f>
        <v>153 4056 0935</v>
      </c>
      <c r="J7894" s="2" vm="1" t="e">
        <f>_xlfn._xlws.FILTER(辅助信息!D:D,辅助信息!G:G=G7894)</f>
        <v>#VALUE!</v>
      </c>
    </row>
    <row r="7895" spans="1:10">
      <c r="A7895" s="2" t="str">
        <f>'[1]2025年已发货'!A:A</f>
        <v>钢固融</v>
      </c>
      <c r="B7895" s="2" t="str">
        <f>'[1]2025年已发货'!B:B</f>
        <v>盘螺</v>
      </c>
      <c r="C7895" s="2" t="str">
        <f>'[1]2025年已发货'!C:C</f>
        <v>HRB400EФ8</v>
      </c>
      <c r="D7895" s="2" t="str">
        <f>'[1]2025年已发货'!D:D</f>
        <v>吨</v>
      </c>
      <c r="E7895" s="2">
        <f>'[1]2025年已发货'!E:E</f>
        <v>4</v>
      </c>
      <c r="F7895" s="4">
        <f>'[1]2025年已发货'!F:F</f>
        <v>45929</v>
      </c>
      <c r="G7895" s="2" t="str">
        <f>'[1]2025年已发货'!G:G</f>
        <v>（中铁三局集团有限公司成绵乐客专乐山站站房改扩建项目经理部）四川省乐山市市中区瑞祥路与至乐路交叉口西侧</v>
      </c>
      <c r="H7895" s="2" t="str">
        <f>'[1]2025年已发货'!H:H</f>
        <v>王鹏</v>
      </c>
      <c r="I7895" s="2" t="str">
        <f>'[1]2025年已发货'!I:I</f>
        <v>153 4056 0935</v>
      </c>
      <c r="J7895" s="2" vm="1" t="e">
        <f>_xlfn._xlws.FILTER(辅助信息!D:D,辅助信息!G:G=G7895)</f>
        <v>#VALUE!</v>
      </c>
    </row>
    <row r="7896" spans="1:10">
      <c r="A7896" s="2" t="str">
        <f>'[1]2025年已发货'!A:A</f>
        <v>钢固融</v>
      </c>
      <c r="B7896" s="2" t="str">
        <f>'[1]2025年已发货'!B:B</f>
        <v>盘螺</v>
      </c>
      <c r="C7896" s="2" t="str">
        <f>'[1]2025年已发货'!C:C</f>
        <v>HRB400EФ10</v>
      </c>
      <c r="D7896" s="2" t="str">
        <f>'[1]2025年已发货'!D:D</f>
        <v>吨</v>
      </c>
      <c r="E7896" s="2">
        <f>'[1]2025年已发货'!E:E</f>
        <v>2</v>
      </c>
      <c r="F7896" s="4">
        <f>'[1]2025年已发货'!F:F</f>
        <v>45929</v>
      </c>
      <c r="G7896" s="2" t="str">
        <f>'[1]2025年已发货'!G:G</f>
        <v>（中铁三局集团有限公司成绵乐客专乐山站站房改扩建项目经理部）四川省乐山市市中区瑞祥路与至乐路交叉口西侧</v>
      </c>
      <c r="H7896" s="2" t="str">
        <f>'[1]2025年已发货'!H:H</f>
        <v>王鹏</v>
      </c>
      <c r="I7896" s="2" t="str">
        <f>'[1]2025年已发货'!I:I</f>
        <v>153 4056 0935</v>
      </c>
      <c r="J7896" s="2" vm="1" t="e">
        <f>_xlfn._xlws.FILTER(辅助信息!D:D,辅助信息!G:G=G7896)</f>
        <v>#VALUE!</v>
      </c>
    </row>
    <row r="7897" spans="1:10">
      <c r="A7897" s="2" t="str">
        <f>'[1]2025年已发货'!A:A</f>
        <v>钢固融</v>
      </c>
      <c r="B7897" s="2" t="str">
        <f>'[1]2025年已发货'!B:B</f>
        <v>螺纹钢</v>
      </c>
      <c r="C7897" s="2" t="str">
        <f>'[1]2025年已发货'!C:C</f>
        <v>HRB400EФ28*9m</v>
      </c>
      <c r="D7897" s="2" t="str">
        <f>'[1]2025年已发货'!D:D</f>
        <v>吨</v>
      </c>
      <c r="E7897" s="2">
        <f>'[1]2025年已发货'!E:E</f>
        <v>27</v>
      </c>
      <c r="F7897" s="4">
        <f>'[1]2025年已发货'!F:F</f>
        <v>45929</v>
      </c>
      <c r="G7897" s="2" t="str">
        <f>'[1]2025年已发货'!G:G</f>
        <v>（中铁三局集团有限公司成绵乐客专乐山站站房改扩建项目经理部）四川省乐山市市中区瑞祥路与至乐路交叉口西侧</v>
      </c>
      <c r="H7897" s="2" t="str">
        <f>'[1]2025年已发货'!H:H</f>
        <v>王鹏</v>
      </c>
      <c r="I7897" s="2" t="str">
        <f>'[1]2025年已发货'!I:I</f>
        <v>153 4056 0935</v>
      </c>
      <c r="J7897" s="2" vm="1" t="e">
        <f>_xlfn._xlws.FILTER(辅助信息!D:D,辅助信息!G:G=G7897)</f>
        <v>#VALUE!</v>
      </c>
    </row>
    <row r="7898" spans="1:10">
      <c r="A7898" s="2" t="str">
        <f>'[1]2025年已发货'!A:A</f>
        <v>钢固融</v>
      </c>
      <c r="B7898" s="2" t="str">
        <f>'[1]2025年已发货'!B:B</f>
        <v>螺纹钢</v>
      </c>
      <c r="C7898" s="2" t="str">
        <f>'[1]2025年已发货'!C:C</f>
        <v>HRB400EФ12*9m</v>
      </c>
      <c r="D7898" s="2" t="str">
        <f>'[1]2025年已发货'!D:D</f>
        <v>吨</v>
      </c>
      <c r="E7898" s="2">
        <f>'[1]2025年已发货'!E:E</f>
        <v>35</v>
      </c>
      <c r="F7898" s="4">
        <f>'[1]2025年已发货'!F:F</f>
        <v>45929</v>
      </c>
      <c r="G7898" s="2" t="str">
        <f>'[1]2025年已发货'!G:G</f>
        <v>（中铁三局集团有限公司成绵乐客专乐山站站房改扩建项目经理部）四川省乐山市市中区瑞祥路与至乐路交叉口西侧</v>
      </c>
      <c r="H7898" s="2" t="str">
        <f>'[1]2025年已发货'!H:H</f>
        <v>王鹏</v>
      </c>
      <c r="I7898" s="2" t="str">
        <f>'[1]2025年已发货'!I:I</f>
        <v>153 4056 0935</v>
      </c>
      <c r="J7898" s="2" vm="1" t="e">
        <f>_xlfn._xlws.FILTER(辅助信息!D:D,辅助信息!G:G=G7898)</f>
        <v>#VALUE!</v>
      </c>
    </row>
    <row r="7899" spans="1:10">
      <c r="A7899" s="2" t="str">
        <f>'[1]2025年已发货'!A:A</f>
        <v>钢固融</v>
      </c>
      <c r="B7899" s="2" t="str">
        <f>'[1]2025年已发货'!B:B</f>
        <v>盘螺</v>
      </c>
      <c r="C7899" s="2" t="str">
        <f>'[1]2025年已发货'!C:C</f>
        <v>HRB400EΦ8</v>
      </c>
      <c r="D7899" s="2" t="str">
        <f>'[1]2025年已发货'!D:D</f>
        <v>吨</v>
      </c>
      <c r="E7899" s="2">
        <f>'[1]2025年已发货'!E:E</f>
        <v>15</v>
      </c>
      <c r="F7899" s="4">
        <f>'[1]2025年已发货'!F:F</f>
        <v>45929</v>
      </c>
      <c r="G7899" s="2" t="str">
        <f>'[1]2025年已发货'!G:G</f>
        <v>（中核中原-温江光明苑三期项目）四川省成都市温江区金马街道光明苑三期项目</v>
      </c>
      <c r="H7899" s="2" t="str">
        <f>'[1]2025年已发货'!H:H</f>
        <v>王生斌</v>
      </c>
      <c r="I7899" s="2">
        <f>'[1]2025年已发货'!I:I</f>
        <v>15228858118</v>
      </c>
      <c r="J7899" s="2" vm="1" t="e">
        <f>_xlfn._xlws.FILTER(辅助信息!D:D,辅助信息!G:G=G7899)</f>
        <v>#VALUE!</v>
      </c>
    </row>
    <row r="7900" spans="1:10">
      <c r="A7900" s="2" t="str">
        <f>'[1]2025年已发货'!A:A</f>
        <v>钢固融</v>
      </c>
      <c r="B7900" s="2" t="str">
        <f>'[1]2025年已发货'!B:B</f>
        <v>盘螺</v>
      </c>
      <c r="C7900" s="2" t="str">
        <f>'[1]2025年已发货'!C:C</f>
        <v>HRB400EΦ10</v>
      </c>
      <c r="D7900" s="2" t="str">
        <f>'[1]2025年已发货'!D:D</f>
        <v>吨</v>
      </c>
      <c r="E7900" s="2">
        <f>'[1]2025年已发货'!E:E</f>
        <v>20</v>
      </c>
      <c r="F7900" s="4">
        <f>'[1]2025年已发货'!F:F</f>
        <v>45929</v>
      </c>
      <c r="G7900" s="2" t="str">
        <f>'[1]2025年已发货'!G:G</f>
        <v>（中核中原-温江光明苑三期项目）四川省成都市温江区金马街道光明苑三期项目</v>
      </c>
      <c r="H7900" s="2" t="str">
        <f>'[1]2025年已发货'!H:H</f>
        <v>王生斌</v>
      </c>
      <c r="I7900" s="2">
        <f>'[1]2025年已发货'!I:I</f>
        <v>15228858118</v>
      </c>
      <c r="J7900" s="2" vm="1" t="e">
        <f>_xlfn._xlws.FILTER(辅助信息!D:D,辅助信息!G:G=G7900)</f>
        <v>#VALUE!</v>
      </c>
    </row>
    <row r="7901" spans="1:10">
      <c r="A7901" s="2" t="str">
        <f>'[1]2025年已发货'!A:A</f>
        <v>钢固融</v>
      </c>
      <c r="B7901" s="2" t="str">
        <f>'[1]2025年已发货'!B:B</f>
        <v>盘螺</v>
      </c>
      <c r="C7901" s="2" t="str">
        <f>'[1]2025年已发货'!C:C</f>
        <v>HRB400EΦ8</v>
      </c>
      <c r="D7901" s="2" t="str">
        <f>'[1]2025年已发货'!D:D</f>
        <v>吨</v>
      </c>
      <c r="E7901" s="2">
        <f>'[1]2025年已发货'!E:E</f>
        <v>35</v>
      </c>
      <c r="F7901" s="4">
        <f>'[1]2025年已发货'!F:F</f>
        <v>45929</v>
      </c>
      <c r="G7901" s="2" t="str">
        <f>'[1]2025年已发货'!G:G</f>
        <v>（中核中原-温江光明苑三期项目）四川省成都市温江区金马街道光明苑三期项目</v>
      </c>
      <c r="H7901" s="2" t="str">
        <f>'[1]2025年已发货'!H:H</f>
        <v>王生斌</v>
      </c>
      <c r="I7901" s="2">
        <f>'[1]2025年已发货'!I:I</f>
        <v>15228858118</v>
      </c>
      <c r="J7901" s="2" vm="1" t="e">
        <f>_xlfn._xlws.FILTER(辅助信息!D:D,辅助信息!G:G=G7901)</f>
        <v>#VALUE!</v>
      </c>
    </row>
    <row r="7902" spans="1:10">
      <c r="A7902" s="2" t="str">
        <f>'[1]2025年已发货'!A:A</f>
        <v>钢固融</v>
      </c>
      <c r="B7902" s="2" t="str">
        <f>'[1]2025年已发货'!B:B</f>
        <v>螺纹钢</v>
      </c>
      <c r="C7902" s="2" t="str">
        <f>'[1]2025年已发货'!C:C</f>
        <v>HRB500EФ25*9m</v>
      </c>
      <c r="D7902" s="2" t="str">
        <f>'[1]2025年已发货'!D:D</f>
        <v>吨</v>
      </c>
      <c r="E7902" s="2">
        <f>'[1]2025年已发货'!E:E</f>
        <v>20</v>
      </c>
      <c r="F7902" s="4">
        <f>'[1]2025年已发货'!F:F</f>
        <v>45929</v>
      </c>
      <c r="G7902" s="2" t="str">
        <f>'[1]2025年已发货'!G:G</f>
        <v>（中核中原-温江北林医养综合体项目）四川省成都市温江区万春大道第三人民医院东</v>
      </c>
      <c r="H7902" s="2" t="str">
        <f>'[1]2025年已发货'!H:H</f>
        <v>蔡杰</v>
      </c>
      <c r="I7902" s="2">
        <f>'[1]2025年已发货'!I:I</f>
        <v>18875129329</v>
      </c>
      <c r="J7902" s="2" vm="1" t="e">
        <f>_xlfn._xlws.FILTER(辅助信息!D:D,辅助信息!G:G=G7902)</f>
        <v>#VALUE!</v>
      </c>
    </row>
    <row r="7903" spans="1:10">
      <c r="A7903" s="2" t="str">
        <f>'[1]2025年已发货'!A:A</f>
        <v>钢固融</v>
      </c>
      <c r="B7903" s="2" t="str">
        <f>'[1]2025年已发货'!B:B</f>
        <v>螺纹钢</v>
      </c>
      <c r="C7903" s="2" t="str">
        <f>'[1]2025年已发货'!C:C</f>
        <v>HRB500EФ25*12m</v>
      </c>
      <c r="D7903" s="2" t="str">
        <f>'[1]2025年已发货'!D:D</f>
        <v>吨</v>
      </c>
      <c r="E7903" s="2">
        <f>'[1]2025年已发货'!E:E</f>
        <v>15</v>
      </c>
      <c r="F7903" s="4">
        <f>'[1]2025年已发货'!F:F</f>
        <v>45929</v>
      </c>
      <c r="G7903" s="2" t="str">
        <f>'[1]2025年已发货'!G:G</f>
        <v>（中核中原-温江北林医养综合体项目）四川省成都市温江区万春大道第三人民医院东</v>
      </c>
      <c r="H7903" s="2" t="str">
        <f>'[1]2025年已发货'!H:H</f>
        <v>蔡杰</v>
      </c>
      <c r="I7903" s="2">
        <f>'[1]2025年已发货'!I:I</f>
        <v>18875129329</v>
      </c>
      <c r="J7903" s="2" vm="1" t="e">
        <f>_xlfn._xlws.FILTER(辅助信息!D:D,辅助信息!G:G=G7903)</f>
        <v>#VALUE!</v>
      </c>
    </row>
    <row r="7904" spans="1:10">
      <c r="A7904" s="2" t="str">
        <f>'[1]2025年已发货'!A:A</f>
        <v>钢固融</v>
      </c>
      <c r="B7904" s="2" t="str">
        <f>'[1]2025年已发货'!B:B</f>
        <v>盘螺</v>
      </c>
      <c r="C7904" s="2" t="str">
        <f>'[1]2025年已发货'!C:C</f>
        <v>HRB400E Φ10</v>
      </c>
      <c r="D7904" s="2" t="str">
        <f>'[1]2025年已发货'!D:D</f>
        <v>吨</v>
      </c>
      <c r="E7904" s="2">
        <f>'[1]2025年已发货'!E:E</f>
        <v>10</v>
      </c>
      <c r="F7904" s="4">
        <f>'[1]2025年已发货'!F:F</f>
        <v>45929</v>
      </c>
      <c r="G7904" s="2" t="str">
        <f>'[1]2025年已发货'!G:G</f>
        <v>(中铁科研院宜宾泥溪项目)中铁科研院集团有限公司宜宾市泥溪东互通式立交下穿成贵客专铁路工程项目钢筋加工厂</v>
      </c>
      <c r="H7904" s="2" t="str">
        <f>'[1]2025年已发货'!H:H</f>
        <v>蔡鹏</v>
      </c>
      <c r="I7904" s="2">
        <f>'[1]2025年已发货'!I:I</f>
        <v>19130850820</v>
      </c>
      <c r="J7904" s="2" t="str">
        <f>_xlfn._xlws.FILTER(辅助信息!D:D,辅助信息!G:G=G7904)</f>
        <v>中铁科研院宜宾泥溪项目</v>
      </c>
    </row>
    <row r="7905" spans="1:10">
      <c r="A7905" s="2" t="str">
        <f>'[1]2025年已发货'!A:A</f>
        <v>钢固融</v>
      </c>
      <c r="B7905" s="2" t="str">
        <f>'[1]2025年已发货'!B:B</f>
        <v>盘螺</v>
      </c>
      <c r="C7905" s="2" t="str">
        <f>'[1]2025年已发货'!C:C</f>
        <v>HRB400E Φ12</v>
      </c>
      <c r="D7905" s="2" t="str">
        <f>'[1]2025年已发货'!D:D</f>
        <v>吨</v>
      </c>
      <c r="E7905" s="2">
        <f>'[1]2025年已发货'!E:E</f>
        <v>25</v>
      </c>
      <c r="F7905" s="4">
        <f>'[1]2025年已发货'!F:F</f>
        <v>45929</v>
      </c>
      <c r="G7905" s="2" t="str">
        <f>'[1]2025年已发货'!G:G</f>
        <v>(中铁科研院宜宾泥溪项目)中铁科研院集团有限公司宜宾市泥溪东互通式立交下穿成贵客专铁路工程项目钢筋加工厂</v>
      </c>
      <c r="H7905" s="2" t="str">
        <f>'[1]2025年已发货'!H:H</f>
        <v>蔡鹏</v>
      </c>
      <c r="I7905" s="2">
        <f>'[1]2025年已发货'!I:I</f>
        <v>19130850820</v>
      </c>
      <c r="J7905" s="2" t="str">
        <f>_xlfn._xlws.FILTER(辅助信息!D:D,辅助信息!G:G=G7905)</f>
        <v>中铁科研院宜宾泥溪项目</v>
      </c>
    </row>
    <row r="7906" spans="1:10">
      <c r="A7906" s="2" t="str">
        <f>'[1]2025年已发货'!A:A</f>
        <v>钢固融</v>
      </c>
      <c r="B7906" s="2" t="str">
        <f>'[1]2025年已发货'!B:B</f>
        <v>盘螺</v>
      </c>
      <c r="C7906" s="2" t="str">
        <f>'[1]2025年已发货'!C:C</f>
        <v>HRB400E Φ6</v>
      </c>
      <c r="D7906" s="2" t="str">
        <f>'[1]2025年已发货'!D:D</f>
        <v>吨</v>
      </c>
      <c r="E7906" s="2">
        <f>'[1]2025年已发货'!E:E</f>
        <v>10</v>
      </c>
      <c r="F7906" s="4">
        <f>'[1]2025年已发货'!F:F</f>
        <v>45929</v>
      </c>
      <c r="G7906" s="2" t="str">
        <f>'[1]2025年已发货'!G:G</f>
        <v>（华西乐山）-四川省乐山市市中区苏稽镇周山嘴校地共建产教融合基地建设项目一标段</v>
      </c>
      <c r="H7906" s="2" t="str">
        <f>'[1]2025年已发货'!H:H</f>
        <v>范增云</v>
      </c>
      <c r="I7906" s="2">
        <f>'[1]2025年已发货'!I:I</f>
        <v>13668153241</v>
      </c>
      <c r="J7906" s="2" vm="1" t="e">
        <f>_xlfn._xlws.FILTER(辅助信息!D:D,辅助信息!G:G=G7906)</f>
        <v>#VALUE!</v>
      </c>
    </row>
    <row r="7907" spans="1:10">
      <c r="A7907" s="2" t="str">
        <f>'[1]2025年已发货'!A:A</f>
        <v>钢固融</v>
      </c>
      <c r="B7907" s="2" t="str">
        <f>'[1]2025年已发货'!B:B</f>
        <v>盘螺</v>
      </c>
      <c r="C7907" s="2" t="str">
        <f>'[1]2025年已发货'!C:C</f>
        <v>HRB400E Φ8</v>
      </c>
      <c r="D7907" s="2" t="str">
        <f>'[1]2025年已发货'!D:D</f>
        <v>吨</v>
      </c>
      <c r="E7907" s="2">
        <f>'[1]2025年已发货'!E:E</f>
        <v>25</v>
      </c>
      <c r="F7907" s="4">
        <f>'[1]2025年已发货'!F:F</f>
        <v>45929</v>
      </c>
      <c r="G7907" s="2" t="str">
        <f>'[1]2025年已发货'!G:G</f>
        <v>（华西乐山）-四川省乐山市市中区苏稽镇周山嘴校地共建产教融合基地建设项目一标段</v>
      </c>
      <c r="H7907" s="2" t="str">
        <f>'[1]2025年已发货'!H:H</f>
        <v>范增云</v>
      </c>
      <c r="I7907" s="2">
        <f>'[1]2025年已发货'!I:I</f>
        <v>13668153241</v>
      </c>
      <c r="J7907" s="2" vm="1" t="e">
        <f>_xlfn._xlws.FILTER(辅助信息!D:D,辅助信息!G:G=G7907)</f>
        <v>#VALUE!</v>
      </c>
    </row>
    <row r="7908" spans="1:10">
      <c r="A7908" s="2" t="str">
        <f>'[1]2025年已发货'!A:A</f>
        <v>钢固融</v>
      </c>
      <c r="B7908" s="2" t="str">
        <f>'[1]2025年已发货'!B:B</f>
        <v>盘螺</v>
      </c>
      <c r="C7908" s="2" t="str">
        <f>'[1]2025年已发货'!C:C</f>
        <v>HRB400E Φ10</v>
      </c>
      <c r="D7908" s="2" t="str">
        <f>'[1]2025年已发货'!D:D</f>
        <v>吨</v>
      </c>
      <c r="E7908" s="2">
        <f>'[1]2025年已发货'!E:E</f>
        <v>20</v>
      </c>
      <c r="F7908" s="4">
        <f>'[1]2025年已发货'!F:F</f>
        <v>45929</v>
      </c>
      <c r="G7908" s="2" t="str">
        <f>'[1]2025年已发货'!G:G</f>
        <v>（华西乐山）-四川省乐山市市中区苏稽镇周山嘴校地共建产教融合基地建设项目一标段</v>
      </c>
      <c r="H7908" s="2" t="str">
        <f>'[1]2025年已发货'!H:H</f>
        <v>范增云</v>
      </c>
      <c r="I7908" s="2">
        <f>'[1]2025年已发货'!I:I</f>
        <v>13668153241</v>
      </c>
      <c r="J7908" s="2" vm="1" t="e">
        <f>_xlfn._xlws.FILTER(辅助信息!D:D,辅助信息!G:G=G7908)</f>
        <v>#VALUE!</v>
      </c>
    </row>
    <row r="7909" spans="1:10">
      <c r="A7909" s="2" t="str">
        <f>'[1]2025年已发货'!A:A</f>
        <v>钢固融</v>
      </c>
      <c r="B7909" s="2" t="str">
        <f>'[1]2025年已发货'!B:B</f>
        <v>盘螺</v>
      </c>
      <c r="C7909" s="2" t="str">
        <f>'[1]2025年已发货'!C:C</f>
        <v>HRB400E Φ12</v>
      </c>
      <c r="D7909" s="2" t="str">
        <f>'[1]2025年已发货'!D:D</f>
        <v>吨</v>
      </c>
      <c r="E7909" s="2">
        <f>'[1]2025年已发货'!E:E</f>
        <v>20</v>
      </c>
      <c r="F7909" s="4">
        <f>'[1]2025年已发货'!F:F</f>
        <v>45929</v>
      </c>
      <c r="G7909" s="2" t="str">
        <f>'[1]2025年已发货'!G:G</f>
        <v>（华西乐山）-四川省乐山市市中区苏稽镇周山嘴校地共建产教融合基地建设项目一标段</v>
      </c>
      <c r="H7909" s="2" t="str">
        <f>'[1]2025年已发货'!H:H</f>
        <v>范增云</v>
      </c>
      <c r="I7909" s="2">
        <f>'[1]2025年已发货'!I:I</f>
        <v>13668153241</v>
      </c>
      <c r="J7909" s="2" vm="1" t="e">
        <f>_xlfn._xlws.FILTER(辅助信息!D:D,辅助信息!G:G=G7909)</f>
        <v>#VALUE!</v>
      </c>
    </row>
    <row r="7910" spans="1:10">
      <c r="A7910" s="2" t="str">
        <f>'[1]2025年已发货'!A:A</f>
        <v>钢固融</v>
      </c>
      <c r="B7910" s="2" t="str">
        <f>'[1]2025年已发货'!B:B</f>
        <v>螺纹钢</v>
      </c>
      <c r="C7910" s="2" t="str">
        <f>'[1]2025年已发货'!C:C</f>
        <v>HRB500E Φ25</v>
      </c>
      <c r="D7910" s="2" t="str">
        <f>'[1]2025年已发货'!D:D</f>
        <v>吨</v>
      </c>
      <c r="E7910" s="2">
        <f>'[1]2025年已发货'!E:E</f>
        <v>25</v>
      </c>
      <c r="F7910" s="4">
        <f>'[1]2025年已发货'!F:F</f>
        <v>45929</v>
      </c>
      <c r="G7910" s="2" t="str">
        <f>'[1]2025年已发货'!G:G</f>
        <v>（华西乐山）-四川省乐山市市中区苏稽镇周山嘴校地共建产教融合基地建设项目一标段</v>
      </c>
      <c r="H7910" s="2" t="str">
        <f>'[1]2025年已发货'!H:H</f>
        <v>范增云</v>
      </c>
      <c r="I7910" s="2">
        <f>'[1]2025年已发货'!I:I</f>
        <v>13668153241</v>
      </c>
      <c r="J7910" s="2" vm="1" t="e">
        <f>_xlfn._xlws.FILTER(辅助信息!D:D,辅助信息!G:G=G7910)</f>
        <v>#VALUE!</v>
      </c>
    </row>
    <row r="7911" spans="1:10">
      <c r="A7911" s="2" t="str">
        <f>'[1]2025年已发货'!A:A</f>
        <v>钢固融</v>
      </c>
      <c r="B7911" s="2" t="str">
        <f>'[1]2025年已发货'!B:B</f>
        <v>螺纹钢</v>
      </c>
      <c r="C7911" s="2" t="str">
        <f>'[1]2025年已发货'!C:C</f>
        <v>HRB500E Φ28</v>
      </c>
      <c r="D7911" s="2" t="str">
        <f>'[1]2025年已发货'!D:D</f>
        <v>吨</v>
      </c>
      <c r="E7911" s="2">
        <f>'[1]2025年已发货'!E:E</f>
        <v>15</v>
      </c>
      <c r="F7911" s="4">
        <f>'[1]2025年已发货'!F:F</f>
        <v>45929</v>
      </c>
      <c r="G7911" s="2" t="str">
        <f>'[1]2025年已发货'!G:G</f>
        <v>（华西乐山）-四川省乐山市市中区苏稽镇周山嘴校地共建产教融合基地建设项目一标段</v>
      </c>
      <c r="H7911" s="2" t="str">
        <f>'[1]2025年已发货'!H:H</f>
        <v>范增云</v>
      </c>
      <c r="I7911" s="2">
        <f>'[1]2025年已发货'!I:I</f>
        <v>13668153241</v>
      </c>
      <c r="J7911" s="2" vm="1" t="e">
        <f>_xlfn._xlws.FILTER(辅助信息!D:D,辅助信息!G:G=G7911)</f>
        <v>#VALUE!</v>
      </c>
    </row>
    <row r="7912" spans="1:10">
      <c r="A7912" s="2" t="str">
        <f>'[1]2025年已发货'!A:A</f>
        <v>钢固融</v>
      </c>
      <c r="B7912" s="2" t="str">
        <f>'[1]2025年已发货'!B:B</f>
        <v>螺纹钢</v>
      </c>
      <c r="C7912" s="2" t="str">
        <f>'[1]2025年已发货'!C:C</f>
        <v>HRB500E Φ32</v>
      </c>
      <c r="D7912" s="2" t="str">
        <f>'[1]2025年已发货'!D:D</f>
        <v>吨</v>
      </c>
      <c r="E7912" s="2">
        <f>'[1]2025年已发货'!E:E</f>
        <v>10</v>
      </c>
      <c r="F7912" s="4">
        <f>'[1]2025年已发货'!F:F</f>
        <v>45929</v>
      </c>
      <c r="G7912" s="2" t="str">
        <f>'[1]2025年已发货'!G:G</f>
        <v>（华西乐山）-四川省乐山市市中区苏稽镇周山嘴校地共建产教融合基地建设项目一标段</v>
      </c>
      <c r="H7912" s="2" t="str">
        <f>'[1]2025年已发货'!H:H</f>
        <v>范增云</v>
      </c>
      <c r="I7912" s="2">
        <f>'[1]2025年已发货'!I:I</f>
        <v>13668153241</v>
      </c>
      <c r="J7912" s="2" vm="1" t="e">
        <f>_xlfn._xlws.FILTER(辅助信息!D:D,辅助信息!G:G=G7912)</f>
        <v>#VALUE!</v>
      </c>
    </row>
    <row r="7913" spans="1:10">
      <c r="A7913" s="2" t="str">
        <f>'[1]2025年已发货'!A:A</f>
        <v>钢固融</v>
      </c>
      <c r="B7913" s="2" t="str">
        <f>'[1]2025年已发货'!B:B</f>
        <v>螺纹钢</v>
      </c>
      <c r="C7913" s="2" t="str">
        <f>'[1]2025年已发货'!C:C</f>
        <v>HRB500E Φ25 12m</v>
      </c>
      <c r="D7913" s="2" t="str">
        <f>'[1]2025年已发货'!D:D</f>
        <v>吨</v>
      </c>
      <c r="E7913" s="2">
        <f>'[1]2025年已发货'!E:E</f>
        <v>10</v>
      </c>
      <c r="F7913" s="4">
        <f>'[1]2025年已发货'!F:F</f>
        <v>45929</v>
      </c>
      <c r="G7913" s="2" t="str">
        <f>'[1]2025年已发货'!G:G</f>
        <v>（华西乐山）-四川省乐山市市中区苏稽镇周山嘴校地共建产教融合基地建设项目一标段</v>
      </c>
      <c r="H7913" s="2" t="str">
        <f>'[1]2025年已发货'!H:H</f>
        <v>范增云</v>
      </c>
      <c r="I7913" s="2">
        <f>'[1]2025年已发货'!I:I</f>
        <v>13668153241</v>
      </c>
      <c r="J7913" s="2" vm="1" t="e">
        <f>_xlfn._xlws.FILTER(辅助信息!D:D,辅助信息!G:G=G7913)</f>
        <v>#VALUE!</v>
      </c>
    </row>
    <row r="7914" spans="1:10">
      <c r="A7914" s="2" t="str">
        <f>'[1]2025年已发货'!A:A</f>
        <v>钢固融</v>
      </c>
      <c r="B7914" s="2" t="str">
        <f>'[1]2025年已发货'!B:B</f>
        <v>螺纹钢</v>
      </c>
      <c r="C7914" s="2" t="str">
        <f>'[1]2025年已发货'!C:C</f>
        <v>HRB500E Φ28 12m</v>
      </c>
      <c r="D7914" s="2" t="str">
        <f>'[1]2025年已发货'!D:D</f>
        <v>吨</v>
      </c>
      <c r="E7914" s="2">
        <f>'[1]2025年已发货'!E:E</f>
        <v>18</v>
      </c>
      <c r="F7914" s="4">
        <f>'[1]2025年已发货'!F:F</f>
        <v>45929</v>
      </c>
      <c r="G7914" s="2" t="str">
        <f>'[1]2025年已发货'!G:G</f>
        <v>（华西乐山）-四川省乐山市市中区苏稽镇周山嘴校地共建产教融合基地建设项目一标段</v>
      </c>
      <c r="H7914" s="2" t="str">
        <f>'[1]2025年已发货'!H:H</f>
        <v>范增云</v>
      </c>
      <c r="I7914" s="2">
        <f>'[1]2025年已发货'!I:I</f>
        <v>13668153241</v>
      </c>
      <c r="J7914" s="2" vm="1" t="e">
        <f>_xlfn._xlws.FILTER(辅助信息!D:D,辅助信息!G:G=G7914)</f>
        <v>#VALUE!</v>
      </c>
    </row>
    <row r="7915" spans="1:10">
      <c r="A7915" s="2" t="str">
        <f>'[1]2025年已发货'!A:A</f>
        <v>钢固融</v>
      </c>
      <c r="B7915" s="2" t="str">
        <f>'[1]2025年已发货'!B:B</f>
        <v>盘螺</v>
      </c>
      <c r="C7915" s="2" t="str">
        <f>'[1]2025年已发货'!C:C</f>
        <v>HRB400E Φ8</v>
      </c>
      <c r="D7915" s="2" t="str">
        <f>'[1]2025年已发货'!D:D</f>
        <v>吨</v>
      </c>
      <c r="E7915" s="2">
        <f>'[1]2025年已发货'!E:E</f>
        <v>35</v>
      </c>
      <c r="F7915" s="4">
        <f>'[1]2025年已发货'!F:F</f>
        <v>45929</v>
      </c>
      <c r="G7915" s="2" t="str">
        <f>'[1]2025年已发货'!G:G</f>
        <v>(华西乐山）-四川省乐山市市中区苏稽镇校地共建产教融合基地建设项目二标段</v>
      </c>
      <c r="H7915" s="2" t="str">
        <f>'[1]2025年已发货'!H:H</f>
        <v>彭江涛</v>
      </c>
      <c r="I7915" s="2">
        <f>'[1]2025年已发货'!I:I</f>
        <v>13990276572</v>
      </c>
      <c r="J7915" s="2" vm="1" t="e">
        <f>_xlfn._xlws.FILTER(辅助信息!D:D,辅助信息!G:G=G7915)</f>
        <v>#VALUE!</v>
      </c>
    </row>
    <row r="7916" spans="1:10">
      <c r="A7916" s="2" t="str">
        <f>'[1]2025年已发货'!A:A</f>
        <v>钢固融</v>
      </c>
      <c r="B7916" s="2" t="str">
        <f>'[1]2025年已发货'!B:B</f>
        <v>盘螺</v>
      </c>
      <c r="C7916" s="2" t="str">
        <f>'[1]2025年已发货'!C:C</f>
        <v>HRB400E Φ10</v>
      </c>
      <c r="D7916" s="2" t="str">
        <f>'[1]2025年已发货'!D:D</f>
        <v>吨</v>
      </c>
      <c r="E7916" s="2">
        <f>'[1]2025年已发货'!E:E</f>
        <v>35</v>
      </c>
      <c r="F7916" s="4">
        <f>'[1]2025年已发货'!F:F</f>
        <v>45929</v>
      </c>
      <c r="G7916" s="2" t="str">
        <f>'[1]2025年已发货'!G:G</f>
        <v>(华西乐山）-四川省乐山市市中区苏稽镇校地共建产教融合基地建设项目二标段</v>
      </c>
      <c r="H7916" s="2" t="str">
        <f>'[1]2025年已发货'!H:H</f>
        <v>彭江涛</v>
      </c>
      <c r="I7916" s="2">
        <f>'[1]2025年已发货'!I:I</f>
        <v>13990276572</v>
      </c>
      <c r="J7916" s="2" vm="1" t="e">
        <f>_xlfn._xlws.FILTER(辅助信息!D:D,辅助信息!G:G=G7916)</f>
        <v>#VALUE!</v>
      </c>
    </row>
    <row r="7917" spans="1:10">
      <c r="A7917" s="2" t="str">
        <f>'[1]2025年已发货'!A:A</f>
        <v>钢固融</v>
      </c>
      <c r="B7917" s="2" t="str">
        <f>'[1]2025年已发货'!B:B</f>
        <v>盘螺</v>
      </c>
      <c r="C7917" s="2" t="str">
        <f>'[1]2025年已发货'!C:C</f>
        <v>HRB400E Φ12</v>
      </c>
      <c r="D7917" s="2" t="str">
        <f>'[1]2025年已发货'!D:D</f>
        <v>吨</v>
      </c>
      <c r="E7917" s="2">
        <f>'[1]2025年已发货'!E:E</f>
        <v>20</v>
      </c>
      <c r="F7917" s="4">
        <f>'[1]2025年已发货'!F:F</f>
        <v>45929</v>
      </c>
      <c r="G7917" s="2" t="str">
        <f>'[1]2025年已发货'!G:G</f>
        <v>(华西乐山）-四川省乐山市市中区苏稽镇校地共建产教融合基地建设项目二标段</v>
      </c>
      <c r="H7917" s="2" t="str">
        <f>'[1]2025年已发货'!H:H</f>
        <v>彭江涛</v>
      </c>
      <c r="I7917" s="2">
        <f>'[1]2025年已发货'!I:I</f>
        <v>13990276572</v>
      </c>
      <c r="J7917" s="2" vm="1" t="e">
        <f>_xlfn._xlws.FILTER(辅助信息!D:D,辅助信息!G:G=G7917)</f>
        <v>#VALUE!</v>
      </c>
    </row>
    <row r="7918" spans="1:10">
      <c r="A7918" s="2" t="str">
        <f>'[1]2025年已发货'!A:A</f>
        <v>钢固融</v>
      </c>
      <c r="B7918" s="2" t="str">
        <f>'[1]2025年已发货'!B:B</f>
        <v>螺纹钢</v>
      </c>
      <c r="C7918" s="2" t="str">
        <f>'[1]2025年已发货'!C:C</f>
        <v>HRB400E Φ12 12m</v>
      </c>
      <c r="D7918" s="2" t="str">
        <f>'[1]2025年已发货'!D:D</f>
        <v>吨</v>
      </c>
      <c r="E7918" s="2">
        <f>'[1]2025年已发货'!E:E</f>
        <v>35</v>
      </c>
      <c r="F7918" s="4">
        <f>'[1]2025年已发货'!F:F</f>
        <v>45929</v>
      </c>
      <c r="G7918" s="2" t="str">
        <f>'[1]2025年已发货'!G:G</f>
        <v>(华西乐山）-四川省乐山市市中区苏稽镇校地共建产教融合基地建设项目二标段</v>
      </c>
      <c r="H7918" s="2" t="str">
        <f>'[1]2025年已发货'!H:H</f>
        <v>彭江涛</v>
      </c>
      <c r="I7918" s="2">
        <f>'[1]2025年已发货'!I:I</f>
        <v>13990276572</v>
      </c>
      <c r="J7918" s="2" vm="1" t="e">
        <f>_xlfn._xlws.FILTER(辅助信息!D:D,辅助信息!G:G=G7918)</f>
        <v>#VALUE!</v>
      </c>
    </row>
    <row r="7919" spans="1:10">
      <c r="A7919" s="2" t="str">
        <f>'[1]2025年已发货'!A:A</f>
        <v>钢固融</v>
      </c>
      <c r="B7919" s="2" t="str">
        <f>'[1]2025年已发货'!B:B</f>
        <v>螺纹钢</v>
      </c>
      <c r="C7919" s="2" t="str">
        <f>'[1]2025年已发货'!C:C</f>
        <v>HRB400E Φ14 12m</v>
      </c>
      <c r="D7919" s="2" t="str">
        <f>'[1]2025年已发货'!D:D</f>
        <v>吨</v>
      </c>
      <c r="E7919" s="2">
        <f>'[1]2025年已发货'!E:E</f>
        <v>9</v>
      </c>
      <c r="F7919" s="4">
        <f>'[1]2025年已发货'!F:F</f>
        <v>45929</v>
      </c>
      <c r="G7919" s="2" t="str">
        <f>'[1]2025年已发货'!G:G</f>
        <v>(华西乐山）-四川省乐山市市中区苏稽镇校地共建产教融合基地建设项目二标段</v>
      </c>
      <c r="H7919" s="2" t="str">
        <f>'[1]2025年已发货'!H:H</f>
        <v>彭江涛</v>
      </c>
      <c r="I7919" s="2">
        <f>'[1]2025年已发货'!I:I</f>
        <v>13990276572</v>
      </c>
      <c r="J7919" s="2" vm="1" t="e">
        <f>_xlfn._xlws.FILTER(辅助信息!D:D,辅助信息!G:G=G7919)</f>
        <v>#VALUE!</v>
      </c>
    </row>
    <row r="7920" spans="1:10">
      <c r="A7920" s="2" t="str">
        <f>'[1]2025年已发货'!A:A</f>
        <v>钢固融</v>
      </c>
      <c r="B7920" s="2" t="str">
        <f>'[1]2025年已发货'!B:B</f>
        <v>螺纹钢</v>
      </c>
      <c r="C7920" s="2" t="str">
        <f>'[1]2025年已发货'!C:C</f>
        <v>HRB500E Φ18 12m</v>
      </c>
      <c r="D7920" s="2" t="str">
        <f>'[1]2025年已发货'!D:D</f>
        <v>吨</v>
      </c>
      <c r="E7920" s="2">
        <f>'[1]2025年已发货'!E:E</f>
        <v>18</v>
      </c>
      <c r="F7920" s="4">
        <f>'[1]2025年已发货'!F:F</f>
        <v>45929</v>
      </c>
      <c r="G7920" s="2" t="str">
        <f>'[1]2025年已发货'!G:G</f>
        <v>(华西乐山）-四川省乐山市市中区苏稽镇校地共建产教融合基地建设项目二标段</v>
      </c>
      <c r="H7920" s="2" t="str">
        <f>'[1]2025年已发货'!H:H</f>
        <v>彭江涛</v>
      </c>
      <c r="I7920" s="2">
        <f>'[1]2025年已发货'!I:I</f>
        <v>13990276572</v>
      </c>
      <c r="J7920" s="2" vm="1" t="e">
        <f>_xlfn._xlws.FILTER(辅助信息!D:D,辅助信息!G:G=G7920)</f>
        <v>#VALUE!</v>
      </c>
    </row>
    <row r="7921" spans="1:10">
      <c r="A7921" s="2" t="str">
        <f>'[1]2025年已发货'!A:A</f>
        <v>钢固融</v>
      </c>
      <c r="B7921" s="2" t="str">
        <f>'[1]2025年已发货'!B:B</f>
        <v>螺纹钢</v>
      </c>
      <c r="C7921" s="2" t="str">
        <f>'[1]2025年已发货'!C:C</f>
        <v>HRB500E Φ20 12m</v>
      </c>
      <c r="D7921" s="2" t="str">
        <f>'[1]2025年已发货'!D:D</f>
        <v>吨</v>
      </c>
      <c r="E7921" s="2">
        <f>'[1]2025年已发货'!E:E</f>
        <v>18</v>
      </c>
      <c r="F7921" s="4">
        <f>'[1]2025年已发货'!F:F</f>
        <v>45929</v>
      </c>
      <c r="G7921" s="2" t="str">
        <f>'[1]2025年已发货'!G:G</f>
        <v>(华西乐山）-四川省乐山市市中区苏稽镇校地共建产教融合基地建设项目二标段</v>
      </c>
      <c r="H7921" s="2" t="str">
        <f>'[1]2025年已发货'!H:H</f>
        <v>彭江涛</v>
      </c>
      <c r="I7921" s="2">
        <f>'[1]2025年已发货'!I:I</f>
        <v>13990276572</v>
      </c>
      <c r="J7921" s="2" vm="1" t="e">
        <f>_xlfn._xlws.FILTER(辅助信息!D:D,辅助信息!G:G=G7921)</f>
        <v>#VALUE!</v>
      </c>
    </row>
    <row r="7922" spans="1:10">
      <c r="A7922" s="2" t="str">
        <f>'[1]2025年已发货'!A:A</f>
        <v>钢固融</v>
      </c>
      <c r="B7922" s="2" t="str">
        <f>'[1]2025年已发货'!B:B</f>
        <v>螺纹钢</v>
      </c>
      <c r="C7922" s="2" t="str">
        <f>'[1]2025年已发货'!C:C</f>
        <v>HRB500E Φ25 12m</v>
      </c>
      <c r="D7922" s="2" t="str">
        <f>'[1]2025年已发货'!D:D</f>
        <v>吨</v>
      </c>
      <c r="E7922" s="2">
        <f>'[1]2025年已发货'!E:E</f>
        <v>26</v>
      </c>
      <c r="F7922" s="4">
        <f>'[1]2025年已发货'!F:F</f>
        <v>45929</v>
      </c>
      <c r="G7922" s="2" t="str">
        <f>'[1]2025年已发货'!G:G</f>
        <v>(华西乐山）-四川省乐山市市中区苏稽镇校地共建产教融合基地建设项目二标段</v>
      </c>
      <c r="H7922" s="2" t="str">
        <f>'[1]2025年已发货'!H:H</f>
        <v>彭江涛</v>
      </c>
      <c r="I7922" s="2">
        <f>'[1]2025年已发货'!I:I</f>
        <v>13990276572</v>
      </c>
      <c r="J7922" s="2" vm="1" t="e">
        <f>_xlfn._xlws.FILTER(辅助信息!D:D,辅助信息!G:G=G7922)</f>
        <v>#VALUE!</v>
      </c>
    </row>
    <row r="7923" spans="1:10">
      <c r="A7923" s="2" t="str">
        <f>'[1]2025年已发货'!A:A</f>
        <v>钢固融</v>
      </c>
      <c r="B7923" s="2" t="str">
        <f>'[1]2025年已发货'!B:B</f>
        <v>螺纹钢</v>
      </c>
      <c r="C7923" s="2" t="str">
        <f>'[1]2025年已发货'!C:C</f>
        <v>HRB500E Φ28 12m</v>
      </c>
      <c r="D7923" s="2" t="str">
        <f>'[1]2025年已发货'!D:D</f>
        <v>吨</v>
      </c>
      <c r="E7923" s="2">
        <f>'[1]2025年已发货'!E:E</f>
        <v>8</v>
      </c>
      <c r="F7923" s="4">
        <f>'[1]2025年已发货'!F:F</f>
        <v>45929</v>
      </c>
      <c r="G7923" s="2" t="str">
        <f>'[1]2025年已发货'!G:G</f>
        <v>(华西乐山）-四川省乐山市市中区苏稽镇校地共建产教融合基地建设项目二标段</v>
      </c>
      <c r="H7923" s="2" t="str">
        <f>'[1]2025年已发货'!H:H</f>
        <v>彭江涛</v>
      </c>
      <c r="I7923" s="2">
        <f>'[1]2025年已发货'!I:I</f>
        <v>13990276572</v>
      </c>
      <c r="J7923" s="2" vm="1" t="e">
        <f>_xlfn._xlws.FILTER(辅助信息!D:D,辅助信息!G:G=G7923)</f>
        <v>#VALUE!</v>
      </c>
    </row>
    <row r="7924" spans="1:10">
      <c r="A7924" s="2" t="str">
        <f>'[1]2025年已发货'!A:A</f>
        <v>钢固融</v>
      </c>
      <c r="B7924" s="2" t="str">
        <f>'[1]2025年已发货'!B:B</f>
        <v>盘螺</v>
      </c>
      <c r="C7924" s="2" t="str">
        <f>'[1]2025年已发货'!C:C</f>
        <v>HRB400E Φ12</v>
      </c>
      <c r="D7924" s="2" t="str">
        <f>'[1]2025年已发货'!D:D</f>
        <v>吨</v>
      </c>
      <c r="E7924" s="2">
        <f>'[1]2025年已发货'!E:E</f>
        <v>35</v>
      </c>
      <c r="F7924" s="4">
        <f>'[1]2025年已发货'!F:F</f>
        <v>45929</v>
      </c>
      <c r="G7924" s="2" t="str">
        <f>'[1]2025年已发货'!G:G</f>
        <v>（中铁三局成渝扩容ZCB3-1项目部）内江市胜利收费站红绿灯500米</v>
      </c>
      <c r="H7924" s="2" t="str">
        <f>'[1]2025年已发货'!H:H</f>
        <v>王岩</v>
      </c>
      <c r="I7924" s="2">
        <f>'[1]2025年已发货'!I:I</f>
        <v>17634813323</v>
      </c>
      <c r="J7924" s="2" vm="1" t="e">
        <f>_xlfn._xlws.FILTER(辅助信息!D:D,辅助信息!G:G=G7924)</f>
        <v>#VALUE!</v>
      </c>
    </row>
    <row r="7925" spans="1:10">
      <c r="A7925" s="2" t="str">
        <f>'[1]2025年已发货'!A:A</f>
        <v>钢固融</v>
      </c>
      <c r="B7925" s="2" t="str">
        <f>'[1]2025年已发货'!B:B</f>
        <v>高线</v>
      </c>
      <c r="C7925" s="2" t="str">
        <f>'[1]2025年已发货'!C:C</f>
        <v>HPB300Φ12</v>
      </c>
      <c r="D7925" s="2" t="str">
        <f>'[1]2025年已发货'!D:D</f>
        <v>吨</v>
      </c>
      <c r="E7925" s="2">
        <f>'[1]2025年已发货'!E:E</f>
        <v>35</v>
      </c>
      <c r="F7925" s="4">
        <f>'[1]2025年已发货'!F:F</f>
        <v>45929</v>
      </c>
      <c r="G7925" s="2" t="str">
        <f>'[1]2025年已发货'!G:G</f>
        <v>（中铁广州局-成渝扩容2标）四川省内江市资中县双龙镇朱家房子成渝扩容ZCB3-2标1#钢筋厂</v>
      </c>
      <c r="H7925" s="2" t="str">
        <f>'[1]2025年已发货'!H:H</f>
        <v>石雄</v>
      </c>
      <c r="I7925" s="2">
        <f>'[1]2025年已发货'!I:I</f>
        <v>17603045490</v>
      </c>
      <c r="J7925" s="2" vm="1" t="e">
        <f>_xlfn._xlws.FILTER(辅助信息!D:D,辅助信息!G:G=G7925)</f>
        <v>#VALUE!</v>
      </c>
    </row>
    <row r="7926" spans="1:10">
      <c r="A7926" s="2" t="str">
        <f>'[1]2025年已发货'!A:A</f>
        <v>钢固融</v>
      </c>
      <c r="B7926" s="2" t="str">
        <f>'[1]2025年已发货'!B:B</f>
        <v>高线</v>
      </c>
      <c r="C7926" s="2" t="str">
        <f>'[1]2025年已发货'!C:C</f>
        <v>HPB300 Φ12</v>
      </c>
      <c r="D7926" s="2" t="str">
        <f>'[1]2025年已发货'!D:D</f>
        <v>吨</v>
      </c>
      <c r="E7926" s="2">
        <f>'[1]2025年已发货'!E:E</f>
        <v>22</v>
      </c>
      <c r="F7926" s="4">
        <f>'[1]2025年已发货'!F:F</f>
        <v>45929</v>
      </c>
      <c r="G7926" s="2" t="str">
        <f>'[1]2025年已发货'!G:G</f>
        <v>（中铁广州局-成渝扩容2标）成渝扩容项目ZCB3-2标2#钢筋厂【雁江区联盟桥东北50米(资资路) 】</v>
      </c>
      <c r="H7926" s="2" t="str">
        <f>'[1]2025年已发货'!H:H</f>
        <v>刘沛琦</v>
      </c>
      <c r="I7926" s="2">
        <f>'[1]2025年已发货'!I:I</f>
        <v>18011784798</v>
      </c>
      <c r="J7926" s="2" vm="1" t="e">
        <f>_xlfn._xlws.FILTER(辅助信息!D:D,辅助信息!G:G=G7926)</f>
        <v>#VALUE!</v>
      </c>
    </row>
    <row r="7927" spans="1:10">
      <c r="A7927" s="2" t="str">
        <f>'[1]2025年已发货'!A:A</f>
        <v>钢固融</v>
      </c>
      <c r="B7927" s="2" t="str">
        <f>'[1]2025年已发货'!B:B</f>
        <v>盘螺</v>
      </c>
      <c r="C7927" s="2" t="str">
        <f>'[1]2025年已发货'!C:C</f>
        <v>HRB400E Φ10</v>
      </c>
      <c r="D7927" s="2" t="str">
        <f>'[1]2025年已发货'!D:D</f>
        <v>吨</v>
      </c>
      <c r="E7927" s="2">
        <f>'[1]2025年已发货'!E:E</f>
        <v>13</v>
      </c>
      <c r="F7927" s="4">
        <f>'[1]2025年已发货'!F:F</f>
        <v>45929</v>
      </c>
      <c r="G7927" s="2" t="str">
        <f>'[1]2025年已发货'!G:G</f>
        <v>（中铁广州局-成渝扩容2标）成渝扩容项目ZCB3-2标2#钢筋厂【雁江区联盟桥东北50米(资资路) 】</v>
      </c>
      <c r="H7927" s="2" t="str">
        <f>'[1]2025年已发货'!H:H</f>
        <v>刘沛琦</v>
      </c>
      <c r="I7927" s="2">
        <f>'[1]2025年已发货'!I:I</f>
        <v>18011784798</v>
      </c>
      <c r="J7927" s="2" vm="1" t="e">
        <f>_xlfn._xlws.FILTER(辅助信息!D:D,辅助信息!G:G=G7927)</f>
        <v>#VALUE!</v>
      </c>
    </row>
    <row r="7928" spans="1:10">
      <c r="A7928" s="2" t="str">
        <f>'[1]2025年已发货'!A:A</f>
        <v>钢固融</v>
      </c>
      <c r="B7928" s="2" t="str">
        <f>'[1]2025年已发货'!B:B</f>
        <v>盘螺</v>
      </c>
      <c r="C7928" s="2" t="str">
        <f>'[1]2025年已发货'!C:C</f>
        <v>HRB400E Φ12</v>
      </c>
      <c r="D7928" s="2" t="str">
        <f>'[1]2025年已发货'!D:D</f>
        <v>吨</v>
      </c>
      <c r="E7928" s="2">
        <f>'[1]2025年已发货'!E:E</f>
        <v>70</v>
      </c>
      <c r="F7928" s="4">
        <f>'[1]2025年已发货'!F:F</f>
        <v>45929</v>
      </c>
      <c r="G7928" s="2" t="str">
        <f>'[1]2025年已发货'!G:G</f>
        <v>（中铁广州局-成渝扩容2标）成渝扩容项目ZCB3-2标2#钢筋厂【雁江区联盟桥东北50米(资资路) 】</v>
      </c>
      <c r="H7928" s="2" t="str">
        <f>'[1]2025年已发货'!H:H</f>
        <v>刘沛琦</v>
      </c>
      <c r="I7928" s="2">
        <f>'[1]2025年已发货'!I:I</f>
        <v>18011784798</v>
      </c>
      <c r="J7928" s="2" vm="1" t="e">
        <f>_xlfn._xlws.FILTER(辅助信息!D:D,辅助信息!G:G=G7928)</f>
        <v>#VALUE!</v>
      </c>
    </row>
    <row r="7929" spans="1:10">
      <c r="A7929" s="2" t="str">
        <f>'[1]2025年已发货'!A:A</f>
        <v>钢固融</v>
      </c>
      <c r="B7929" s="2" t="str">
        <f>'[1]2025年已发货'!B:B</f>
        <v>高线</v>
      </c>
      <c r="C7929" s="2" t="str">
        <f>'[1]2025年已发货'!C:C</f>
        <v>HPB300Φ12</v>
      </c>
      <c r="D7929" s="2" t="str">
        <f>'[1]2025年已发货'!D:D</f>
        <v>吨</v>
      </c>
      <c r="E7929" s="2">
        <f>'[1]2025年已发货'!E:E</f>
        <v>22</v>
      </c>
      <c r="F7929" s="4">
        <f>'[1]2025年已发货'!F:F</f>
        <v>45929</v>
      </c>
      <c r="G7929" s="2" t="str">
        <f>'[1]2025年已发货'!G:G</f>
        <v>（中铁二局-成渝扩容4标）四川省成都市简阳市杨家镇桐子湾村二局钢筋场</v>
      </c>
      <c r="H7929" s="2" t="str">
        <f>'[1]2025年已发货'!H:H</f>
        <v>陈钢</v>
      </c>
      <c r="I7929" s="2">
        <f>'[1]2025年已发货'!I:I</f>
        <v>13018165813</v>
      </c>
      <c r="J7929" s="2" vm="1" t="e">
        <f>_xlfn._xlws.FILTER(辅助信息!D:D,辅助信息!G:G=G7929)</f>
        <v>#VALUE!</v>
      </c>
    </row>
    <row r="7930" spans="1:10">
      <c r="A7930" s="2" t="str">
        <f>'[1]2025年已发货'!A:A</f>
        <v>钢固融</v>
      </c>
      <c r="B7930" s="2" t="str">
        <f>'[1]2025年已发货'!B:B</f>
        <v>盘螺</v>
      </c>
      <c r="C7930" s="2" t="str">
        <f>'[1]2025年已发货'!C:C</f>
        <v>HRB400E Φ12</v>
      </c>
      <c r="D7930" s="2" t="str">
        <f>'[1]2025年已发货'!D:D</f>
        <v>吨</v>
      </c>
      <c r="E7930" s="2">
        <f>'[1]2025年已发货'!E:E</f>
        <v>12</v>
      </c>
      <c r="F7930" s="4">
        <f>'[1]2025年已发货'!F:F</f>
        <v>45929</v>
      </c>
      <c r="G7930" s="2" t="str">
        <f>'[1]2025年已发货'!G:G</f>
        <v>（中铁二局-成渝扩容4标）四川省成都市简阳市杨家镇桐子湾村二局钢筋场</v>
      </c>
      <c r="H7930" s="2" t="str">
        <f>'[1]2025年已发货'!H:H</f>
        <v>陈钢</v>
      </c>
      <c r="I7930" s="2">
        <f>'[1]2025年已发货'!I:I</f>
        <v>13018165813</v>
      </c>
      <c r="J7930" s="2" vm="1" t="e">
        <f>_xlfn._xlws.FILTER(辅助信息!D:D,辅助信息!G:G=G7930)</f>
        <v>#VALUE!</v>
      </c>
    </row>
    <row r="7931" spans="1:10">
      <c r="A7931" s="2" t="str">
        <f>'[1]2025年已发货'!A:A</f>
        <v>钢固融</v>
      </c>
      <c r="B7931" s="2" t="str">
        <f>'[1]2025年已发货'!B:B</f>
        <v>盘螺</v>
      </c>
      <c r="C7931" s="2" t="str">
        <f>'[1]2025年已发货'!C:C</f>
        <v>HRB400EФ8</v>
      </c>
      <c r="D7931" s="2" t="str">
        <f>'[1]2025年已发货'!D:D</f>
        <v>吨</v>
      </c>
      <c r="E7931" s="2">
        <f>'[1]2025年已发货'!E:E</f>
        <v>15</v>
      </c>
      <c r="F7931" s="4">
        <f>'[1]2025年已发货'!F:F</f>
        <v>45929</v>
      </c>
      <c r="G7931" s="2" t="str">
        <f>'[1]2025年已发货'!G:G</f>
        <v>（五局建筑温江tod项目）罗欣安若维他药业(成都)有限公司南94米温江区海发路附近</v>
      </c>
      <c r="H7931" s="2" t="str">
        <f>'[1]2025年已发货'!H:H</f>
        <v>冉勇</v>
      </c>
      <c r="I7931" s="2">
        <f>'[1]2025年已发货'!I:I</f>
        <v>18108243927</v>
      </c>
      <c r="J7931" s="2" vm="1" t="e">
        <f>_xlfn._xlws.FILTER(辅助信息!D:D,辅助信息!G:G=G7931)</f>
        <v>#VALUE!</v>
      </c>
    </row>
    <row r="7932" spans="1:10">
      <c r="A7932" s="2" t="str">
        <f>'[1]2025年已发货'!A:A</f>
        <v>钢固融</v>
      </c>
      <c r="B7932" s="2" t="str">
        <f>'[1]2025年已发货'!B:B</f>
        <v>盘螺</v>
      </c>
      <c r="C7932" s="2" t="str">
        <f>'[1]2025年已发货'!C:C</f>
        <v>HRB400EФ10</v>
      </c>
      <c r="D7932" s="2" t="str">
        <f>'[1]2025年已发货'!D:D</f>
        <v>吨</v>
      </c>
      <c r="E7932" s="2">
        <f>'[1]2025年已发货'!E:E</f>
        <v>10</v>
      </c>
      <c r="F7932" s="4">
        <f>'[1]2025年已发货'!F:F</f>
        <v>45929</v>
      </c>
      <c r="G7932" s="2" t="str">
        <f>'[1]2025年已发货'!G:G</f>
        <v>（五局建筑温江tod项目）罗欣安若维他药业(成都)有限公司南94米温江区海发路附近</v>
      </c>
      <c r="H7932" s="2" t="str">
        <f>'[1]2025年已发货'!H:H</f>
        <v>冉勇</v>
      </c>
      <c r="I7932" s="2">
        <f>'[1]2025年已发货'!I:I</f>
        <v>18108243927</v>
      </c>
      <c r="J7932" s="2" vm="1" t="e">
        <f>_xlfn._xlws.FILTER(辅助信息!D:D,辅助信息!G:G=G7932)</f>
        <v>#VALUE!</v>
      </c>
    </row>
    <row r="7933" spans="1:10">
      <c r="A7933" s="2" t="str">
        <f>'[1]2025年已发货'!A:A</f>
        <v>钢固融</v>
      </c>
      <c r="B7933" s="2" t="str">
        <f>'[1]2025年已发货'!B:B</f>
        <v>螺纹钢</v>
      </c>
      <c r="C7933" s="2" t="str">
        <f>'[1]2025年已发货'!C:C</f>
        <v>HRB400EФ12*9m</v>
      </c>
      <c r="D7933" s="2" t="str">
        <f>'[1]2025年已发货'!D:D</f>
        <v>吨</v>
      </c>
      <c r="E7933" s="2">
        <f>'[1]2025年已发货'!E:E</f>
        <v>2.5</v>
      </c>
      <c r="F7933" s="4">
        <f>'[1]2025年已发货'!F:F</f>
        <v>45929</v>
      </c>
      <c r="G7933" s="2" t="str">
        <f>'[1]2025年已发货'!G:G</f>
        <v>（五局建筑温江tod项目）罗欣安若维他药业(成都)有限公司南94米温江区海发路附近</v>
      </c>
      <c r="H7933" s="2" t="str">
        <f>'[1]2025年已发货'!H:H</f>
        <v>冉勇</v>
      </c>
      <c r="I7933" s="2">
        <f>'[1]2025年已发货'!I:I</f>
        <v>18108243927</v>
      </c>
      <c r="J7933" s="2" vm="1" t="e">
        <f>_xlfn._xlws.FILTER(辅助信息!D:D,辅助信息!G:G=G7933)</f>
        <v>#VALUE!</v>
      </c>
    </row>
    <row r="7934" spans="1:10">
      <c r="A7934" s="2" t="str">
        <f>'[1]2025年已发货'!A:A</f>
        <v>钢固融</v>
      </c>
      <c r="B7934" s="2" t="str">
        <f>'[1]2025年已发货'!B:B</f>
        <v>螺纹钢</v>
      </c>
      <c r="C7934" s="2" t="str">
        <f>'[1]2025年已发货'!C:C</f>
        <v>HRB400EФ14*9m</v>
      </c>
      <c r="D7934" s="2" t="str">
        <f>'[1]2025年已发货'!D:D</f>
        <v>吨</v>
      </c>
      <c r="E7934" s="2">
        <f>'[1]2025年已发货'!E:E</f>
        <v>5</v>
      </c>
      <c r="F7934" s="4">
        <f>'[1]2025年已发货'!F:F</f>
        <v>45929</v>
      </c>
      <c r="G7934" s="2" t="str">
        <f>'[1]2025年已发货'!G:G</f>
        <v>（五局建筑温江tod项目）罗欣安若维他药业(成都)有限公司南94米温江区海发路附近</v>
      </c>
      <c r="H7934" s="2" t="str">
        <f>'[1]2025年已发货'!H:H</f>
        <v>冉勇</v>
      </c>
      <c r="I7934" s="2">
        <f>'[1]2025年已发货'!I:I</f>
        <v>18108243927</v>
      </c>
      <c r="J7934" s="2" vm="1" t="e">
        <f>_xlfn._xlws.FILTER(辅助信息!D:D,辅助信息!G:G=G7934)</f>
        <v>#VALUE!</v>
      </c>
    </row>
    <row r="7935" spans="1:10">
      <c r="A7935" s="2" t="str">
        <f>'[1]2025年已发货'!A:A</f>
        <v>润耀</v>
      </c>
      <c r="B7935" s="2" t="str">
        <f>'[1]2025年已发货'!B:B</f>
        <v>螺纹钢</v>
      </c>
      <c r="C7935" s="2" t="str">
        <f>'[1]2025年已发货'!C:C</f>
        <v>HRB400E Φ14 12m</v>
      </c>
      <c r="D7935" s="2" t="str">
        <f>'[1]2025年已发货'!D:D</f>
        <v>吨</v>
      </c>
      <c r="E7935" s="2">
        <f>'[1]2025年已发货'!E:E</f>
        <v>26</v>
      </c>
      <c r="F7935" s="4">
        <f>'[1]2025年已发货'!F:F</f>
        <v>45929</v>
      </c>
      <c r="G7935" s="2" t="str">
        <f>'[1]2025年已发货'!G:G</f>
        <v>(华西乐山）-四川省乐山市市中区苏稽镇校地共建产教融合基地建设项目二标段</v>
      </c>
      <c r="H7935" s="2" t="str">
        <f>'[1]2025年已发货'!H:H</f>
        <v>彭江涛</v>
      </c>
      <c r="I7935" s="2">
        <f>'[1]2025年已发货'!I:I</f>
        <v>13990276572</v>
      </c>
      <c r="J7935" s="2" vm="1" t="e">
        <f>_xlfn._xlws.FILTER(辅助信息!D:D,辅助信息!G:G=G7935)</f>
        <v>#VALUE!</v>
      </c>
    </row>
    <row r="7936" spans="1:10">
      <c r="A7936" s="2" t="str">
        <f>'[1]2025年已发货'!A:A</f>
        <v>润耀</v>
      </c>
      <c r="B7936" s="2" t="str">
        <f>'[1]2025年已发货'!B:B</f>
        <v>螺纹钢</v>
      </c>
      <c r="C7936" s="2" t="str">
        <f>'[1]2025年已发货'!C:C</f>
        <v>HRB500E Φ16 12m</v>
      </c>
      <c r="D7936" s="2" t="str">
        <f>'[1]2025年已发货'!D:D</f>
        <v>吨</v>
      </c>
      <c r="E7936" s="2">
        <f>'[1]2025年已发货'!E:E</f>
        <v>8</v>
      </c>
      <c r="F7936" s="4">
        <f>'[1]2025年已发货'!F:F</f>
        <v>45929</v>
      </c>
      <c r="G7936" s="2" t="str">
        <f>'[1]2025年已发货'!G:G</f>
        <v>(华西乐山）-四川省乐山市市中区苏稽镇校地共建产教融合基地建设项目二标段</v>
      </c>
      <c r="H7936" s="2" t="str">
        <f>'[1]2025年已发货'!H:H</f>
        <v>彭江涛</v>
      </c>
      <c r="I7936" s="2">
        <f>'[1]2025年已发货'!I:I</f>
        <v>13990276572</v>
      </c>
      <c r="J7936" s="2" vm="1" t="e">
        <f>_xlfn._xlws.FILTER(辅助信息!D:D,辅助信息!G:G=G7936)</f>
        <v>#VALUE!</v>
      </c>
    </row>
    <row r="7937" spans="1:10">
      <c r="A7937" s="2" t="str">
        <f>'[1]2025年已发货'!A:A</f>
        <v>润耀</v>
      </c>
      <c r="B7937" s="2" t="str">
        <f>'[1]2025年已发货'!B:B</f>
        <v>螺纹钢</v>
      </c>
      <c r="C7937" s="2" t="str">
        <f>'[1]2025年已发货'!C:C</f>
        <v>HRB500E Φ22 12m</v>
      </c>
      <c r="D7937" s="2" t="str">
        <f>'[1]2025年已发货'!D:D</f>
        <v>吨</v>
      </c>
      <c r="E7937" s="2">
        <f>'[1]2025年已发货'!E:E</f>
        <v>8</v>
      </c>
      <c r="F7937" s="4">
        <f>'[1]2025年已发货'!F:F</f>
        <v>45929</v>
      </c>
      <c r="G7937" s="2" t="str">
        <f>'[1]2025年已发货'!G:G</f>
        <v>(华西乐山）-四川省乐山市市中区苏稽镇校地共建产教融合基地建设项目二标段</v>
      </c>
      <c r="H7937" s="2" t="str">
        <f>'[1]2025年已发货'!H:H</f>
        <v>彭江涛</v>
      </c>
      <c r="I7937" s="2">
        <f>'[1]2025年已发货'!I:I</f>
        <v>13990276572</v>
      </c>
      <c r="J7937" s="2" vm="1" t="e">
        <f>_xlfn._xlws.FILTER(辅助信息!D:D,辅助信息!G:G=G7937)</f>
        <v>#VALUE!</v>
      </c>
    </row>
    <row r="7938" spans="1:10">
      <c r="A7938" s="2" t="str">
        <f>'[1]2025年已发货'!A:A</f>
        <v>润耀</v>
      </c>
      <c r="B7938" s="2" t="str">
        <f>'[1]2025年已发货'!B:B</f>
        <v>螺纹钢</v>
      </c>
      <c r="C7938" s="2" t="str">
        <f>'[1]2025年已发货'!C:C</f>
        <v>HRB500E Φ16 12m</v>
      </c>
      <c r="D7938" s="2" t="str">
        <f>'[1]2025年已发货'!D:D</f>
        <v>吨</v>
      </c>
      <c r="E7938" s="2">
        <f>'[1]2025年已发货'!E:E</f>
        <v>10</v>
      </c>
      <c r="F7938" s="4">
        <f>'[1]2025年已发货'!F:F</f>
        <v>45929</v>
      </c>
      <c r="G7938" s="2" t="str">
        <f>'[1]2025年已发货'!G:G</f>
        <v>(华西乐山）-四川省乐山市市中区苏稽镇校地共建产教融合基地建设项目二标段</v>
      </c>
      <c r="H7938" s="2" t="str">
        <f>'[1]2025年已发货'!H:H</f>
        <v>彭江涛</v>
      </c>
      <c r="I7938" s="2">
        <f>'[1]2025年已发货'!I:I</f>
        <v>13990276572</v>
      </c>
      <c r="J7938" s="2" vm="1" t="e">
        <f>_xlfn._xlws.FILTER(辅助信息!D:D,辅助信息!G:G=G7938)</f>
        <v>#VALUE!</v>
      </c>
    </row>
    <row r="7939" spans="1:10">
      <c r="A7939" s="2" t="str">
        <f>'[1]2025年已发货'!A:A</f>
        <v>润耀</v>
      </c>
      <c r="B7939" s="2" t="str">
        <f>'[1]2025年已发货'!B:B</f>
        <v>螺纹钢</v>
      </c>
      <c r="C7939" s="2" t="str">
        <f>'[1]2025年已发货'!C:C</f>
        <v>HRB500E Φ25 12m</v>
      </c>
      <c r="D7939" s="2" t="str">
        <f>'[1]2025年已发货'!D:D</f>
        <v>吨</v>
      </c>
      <c r="E7939" s="2">
        <f>'[1]2025年已发货'!E:E</f>
        <v>9</v>
      </c>
      <c r="F7939" s="4">
        <f>'[1]2025年已发货'!F:F</f>
        <v>45929</v>
      </c>
      <c r="G7939" s="2" t="str">
        <f>'[1]2025年已发货'!G:G</f>
        <v>(华西乐山）-四川省乐山市市中区苏稽镇校地共建产教融合基地建设项目二标段</v>
      </c>
      <c r="H7939" s="2" t="str">
        <f>'[1]2025年已发货'!H:H</f>
        <v>彭江涛</v>
      </c>
      <c r="I7939" s="2">
        <f>'[1]2025年已发货'!I:I</f>
        <v>13990276572</v>
      </c>
      <c r="J7939" s="2" vm="1" t="e">
        <f>_xlfn._xlws.FILTER(辅助信息!D:D,辅助信息!G:G=G7939)</f>
        <v>#VALUE!</v>
      </c>
    </row>
    <row r="7940" spans="1:10">
      <c r="A7940" s="2" t="str">
        <f>'[1]2025年已发货'!A:A</f>
        <v>润耀</v>
      </c>
      <c r="B7940" s="2" t="str">
        <f>'[1]2025年已发货'!B:B</f>
        <v>螺纹钢</v>
      </c>
      <c r="C7940" s="2" t="str">
        <f>'[1]2025年已发货'!C:C</f>
        <v>HRB500E Φ25</v>
      </c>
      <c r="D7940" s="2" t="str">
        <f>'[1]2025年已发货'!D:D</f>
        <v>吨</v>
      </c>
      <c r="E7940" s="2">
        <f>'[1]2025年已发货'!E:E</f>
        <v>35</v>
      </c>
      <c r="F7940" s="4">
        <f>'[1]2025年已发货'!F:F</f>
        <v>45929</v>
      </c>
      <c r="G7940" s="2" t="str">
        <f>'[1]2025年已发货'!G:G</f>
        <v>(华西乐山）-四川省乐山市市中区苏稽镇校地共建产教融合基地建设项目二标段</v>
      </c>
      <c r="H7940" s="2" t="str">
        <f>'[1]2025年已发货'!H:H</f>
        <v>彭江涛</v>
      </c>
      <c r="I7940" s="2">
        <f>'[1]2025年已发货'!I:I</f>
        <v>13990276572</v>
      </c>
      <c r="J7940" s="2" vm="1" t="e">
        <f>_xlfn._xlws.FILTER(辅助信息!D:D,辅助信息!G:G=G7940)</f>
        <v>#VALUE!</v>
      </c>
    </row>
    <row r="7941" spans="1:10">
      <c r="A7941" s="2" t="str">
        <f>'[1]2025年已发货'!A:A</f>
        <v>润耀</v>
      </c>
      <c r="B7941" s="2" t="str">
        <f>'[1]2025年已发货'!B:B</f>
        <v>螺纹钢</v>
      </c>
      <c r="C7941" s="2" t="str">
        <f>'[1]2025年已发货'!C:C</f>
        <v>HRB500E Φ28 12m</v>
      </c>
      <c r="D7941" s="2" t="str">
        <f>'[1]2025年已发货'!D:D</f>
        <v>吨</v>
      </c>
      <c r="E7941" s="2">
        <f>'[1]2025年已发货'!E:E</f>
        <v>3</v>
      </c>
      <c r="F7941" s="4">
        <f>'[1]2025年已发货'!F:F</f>
        <v>45929</v>
      </c>
      <c r="G7941" s="2" t="str">
        <f>'[1]2025年已发货'!G:G</f>
        <v>(华西乐山）-四川省乐山市市中区苏稽镇校地共建产教融合基地建设项目二标段</v>
      </c>
      <c r="H7941" s="2" t="str">
        <f>'[1]2025年已发货'!H:H</f>
        <v>彭江涛</v>
      </c>
      <c r="I7941" s="2">
        <f>'[1]2025年已发货'!I:I</f>
        <v>13990276572</v>
      </c>
      <c r="J7941" s="2" vm="1" t="e">
        <f>_xlfn._xlws.FILTER(辅助信息!D:D,辅助信息!G:G=G7941)</f>
        <v>#VALUE!</v>
      </c>
    </row>
    <row r="7942" spans="1:10">
      <c r="A7942" s="2" t="str">
        <f>'[1]2025年已发货'!A:A</f>
        <v>润耀</v>
      </c>
      <c r="B7942" s="2" t="str">
        <f>'[1]2025年已发货'!B:B</f>
        <v>螺纹钢</v>
      </c>
      <c r="C7942" s="2" t="str">
        <f>'[1]2025年已发货'!C:C</f>
        <v>HRB500E Φ28</v>
      </c>
      <c r="D7942" s="2" t="str">
        <f>'[1]2025年已发货'!D:D</f>
        <v>吨</v>
      </c>
      <c r="E7942" s="2">
        <f>'[1]2025年已发货'!E:E</f>
        <v>5</v>
      </c>
      <c r="F7942" s="4">
        <f>'[1]2025年已发货'!F:F</f>
        <v>45929</v>
      </c>
      <c r="G7942" s="2" t="str">
        <f>'[1]2025年已发货'!G:G</f>
        <v>(华西乐山）-四川省乐山市市中区苏稽镇校地共建产教融合基地建设项目二标段</v>
      </c>
      <c r="H7942" s="2" t="str">
        <f>'[1]2025年已发货'!H:H</f>
        <v>彭江涛</v>
      </c>
      <c r="I7942" s="2">
        <f>'[1]2025年已发货'!I:I</f>
        <v>13990276572</v>
      </c>
      <c r="J7942" s="2" vm="1" t="e">
        <f>_xlfn._xlws.FILTER(辅助信息!D:D,辅助信息!G:G=G7942)</f>
        <v>#VALUE!</v>
      </c>
    </row>
    <row r="7943" spans="1:10">
      <c r="A7943" s="2" t="str">
        <f>'[1]2025年已发货'!A:A</f>
        <v>陕钢</v>
      </c>
      <c r="B7943" s="2" t="str">
        <f>'[1]2025年已发货'!B:B</f>
        <v>螺纹钢</v>
      </c>
      <c r="C7943" s="2" t="str">
        <f>'[1]2025年已发货'!C:C</f>
        <v>HRB400E Φ14 9m</v>
      </c>
      <c r="D7943" s="2" t="str">
        <f>'[1]2025年已发货'!D:D</f>
        <v>吨</v>
      </c>
      <c r="E7943" s="2">
        <f>'[1]2025年已发货'!E:E</f>
        <v>30</v>
      </c>
      <c r="F7943" s="4">
        <f>'[1]2025年已发货'!F:F</f>
        <v>45929</v>
      </c>
      <c r="G7943" s="2" t="str">
        <f>'[1]2025年已发货'!G:G</f>
        <v>（华西简阳西城嘉苑）四川省成都市简阳市简城街道高屋村</v>
      </c>
      <c r="H7943" s="2" t="str">
        <f>'[1]2025年已发货'!H:H</f>
        <v>张瀚镭</v>
      </c>
      <c r="I7943" s="2">
        <f>'[1]2025年已发货'!I:I</f>
        <v>15884666220</v>
      </c>
      <c r="J7943" s="2" t="str">
        <f>_xlfn._xlws.FILTER(辅助信息!D:D,辅助信息!G:G=G7943)</f>
        <v>华西简阳西城嘉苑</v>
      </c>
    </row>
    <row r="7944" spans="1:10">
      <c r="A7944" s="2" t="str">
        <f>'[1]2025年已发货'!A:A</f>
        <v>陕钢</v>
      </c>
      <c r="B7944" s="2" t="str">
        <f>'[1]2025年已发货'!B:B</f>
        <v>螺纹钢</v>
      </c>
      <c r="C7944" s="2" t="str">
        <f>'[1]2025年已发货'!C:C</f>
        <v>HRB400E Φ20 9m</v>
      </c>
      <c r="D7944" s="2" t="str">
        <f>'[1]2025年已发货'!D:D</f>
        <v>吨</v>
      </c>
      <c r="E7944" s="2">
        <f>'[1]2025年已发货'!E:E</f>
        <v>18</v>
      </c>
      <c r="F7944" s="4">
        <f>'[1]2025年已发货'!F:F</f>
        <v>45929</v>
      </c>
      <c r="G7944" s="2" t="str">
        <f>'[1]2025年已发货'!G:G</f>
        <v>（华西简阳西城嘉苑）四川省成都市简阳市简城街道高屋村</v>
      </c>
      <c r="H7944" s="2" t="str">
        <f>'[1]2025年已发货'!H:H</f>
        <v>张瀚镭</v>
      </c>
      <c r="I7944" s="2">
        <f>'[1]2025年已发货'!I:I</f>
        <v>15884666220</v>
      </c>
      <c r="J7944" s="2" t="str">
        <f>_xlfn._xlws.FILTER(辅助信息!D:D,辅助信息!G:G=G7944)</f>
        <v>华西简阳西城嘉苑</v>
      </c>
    </row>
    <row r="7945" spans="1:10">
      <c r="A7945" s="2" t="str">
        <f>'[1]2025年已发货'!A:A</f>
        <v>陕钢</v>
      </c>
      <c r="B7945" s="2" t="str">
        <f>'[1]2025年已发货'!B:B</f>
        <v>螺纹钢</v>
      </c>
      <c r="C7945" s="2" t="str">
        <f>'[1]2025年已发货'!C:C</f>
        <v>HRB400E Φ22 9m</v>
      </c>
      <c r="D7945" s="2" t="str">
        <f>'[1]2025年已发货'!D:D</f>
        <v>吨</v>
      </c>
      <c r="E7945" s="2">
        <f>'[1]2025年已发货'!E:E</f>
        <v>2.5</v>
      </c>
      <c r="F7945" s="4">
        <f>'[1]2025年已发货'!F:F</f>
        <v>45929</v>
      </c>
      <c r="G7945" s="2" t="str">
        <f>'[1]2025年已发货'!G:G</f>
        <v>（华西简阳西城嘉苑）四川省成都市简阳市简城街道高屋村</v>
      </c>
      <c r="H7945" s="2" t="str">
        <f>'[1]2025年已发货'!H:H</f>
        <v>张瀚镭</v>
      </c>
      <c r="I7945" s="2">
        <f>'[1]2025年已发货'!I:I</f>
        <v>15884666220</v>
      </c>
      <c r="J7945" s="2" t="str">
        <f>_xlfn._xlws.FILTER(辅助信息!D:D,辅助信息!G:G=G7945)</f>
        <v>华西简阳西城嘉苑</v>
      </c>
    </row>
    <row r="7946" spans="1:10">
      <c r="A7946" s="2" t="str">
        <f>'[1]2025年已发货'!A:A</f>
        <v>陕钢</v>
      </c>
      <c r="B7946" s="2" t="str">
        <f>'[1]2025年已发货'!B:B</f>
        <v>螺纹钢</v>
      </c>
      <c r="C7946" s="2" t="str">
        <f>'[1]2025年已发货'!C:C</f>
        <v>HRB500E Φ20</v>
      </c>
      <c r="D7946" s="2" t="str">
        <f>'[1]2025年已发货'!D:D</f>
        <v>吨</v>
      </c>
      <c r="E7946" s="2">
        <f>'[1]2025年已发货'!E:E</f>
        <v>21</v>
      </c>
      <c r="F7946" s="4">
        <f>'[1]2025年已发货'!F:F</f>
        <v>45929</v>
      </c>
      <c r="G7946" s="2" t="str">
        <f>'[1]2025年已发货'!G:G</f>
        <v>（华西简阳西城嘉苑）四川省成都市简阳市简城街道高屋村</v>
      </c>
      <c r="H7946" s="2" t="str">
        <f>'[1]2025年已发货'!H:H</f>
        <v>张瀚镭</v>
      </c>
      <c r="I7946" s="2">
        <f>'[1]2025年已发货'!I:I</f>
        <v>15884666220</v>
      </c>
      <c r="J7946" s="2" t="str">
        <f>_xlfn._xlws.FILTER(辅助信息!D:D,辅助信息!G:G=G7946)</f>
        <v>华西简阳西城嘉苑</v>
      </c>
    </row>
    <row r="7947" spans="1:10">
      <c r="A7947" s="2" t="str">
        <f>'[1]2025年已发货'!A:A</f>
        <v>达钢</v>
      </c>
      <c r="B7947" s="2" t="str">
        <f>'[1]2025年已发货'!B:B</f>
        <v>盘螺</v>
      </c>
      <c r="C7947" s="2" t="str">
        <f>'[1]2025年已发货'!C:C</f>
        <v>HRB400E Φ10</v>
      </c>
      <c r="D7947" s="2" t="str">
        <f>'[1]2025年已发货'!D:D</f>
        <v>吨</v>
      </c>
      <c r="E7947" s="2">
        <f>'[1]2025年已发货'!E:E</f>
        <v>35</v>
      </c>
      <c r="F7947" s="4">
        <f>'[1]2025年已发货'!F:F</f>
        <v>45929</v>
      </c>
      <c r="G7947" s="2" t="str">
        <f>'[1]2025年已发货'!G:G</f>
        <v>（华西简阳西城嘉苑）四川省成都市简阳市简城街道高屋村</v>
      </c>
      <c r="H7947" s="2" t="str">
        <f>'[1]2025年已发货'!H:H</f>
        <v>张瀚镭</v>
      </c>
      <c r="I7947" s="2">
        <f>'[1]2025年已发货'!I:I</f>
        <v>15884666220</v>
      </c>
      <c r="J7947" s="2" t="str">
        <f>_xlfn._xlws.FILTER(辅助信息!D:D,辅助信息!G:G=G7947)</f>
        <v>华西简阳西城嘉苑</v>
      </c>
    </row>
    <row r="7948" spans="1:10">
      <c r="A7948" s="2" t="str">
        <f>'[1]2025年已发货'!A:A</f>
        <v>德胜</v>
      </c>
      <c r="B7948" s="2" t="str">
        <f>'[1]2025年已发货'!B:B</f>
        <v>螺纹钢</v>
      </c>
      <c r="C7948" s="2" t="str">
        <f>'[1]2025年已发货'!C:C</f>
        <v>HRB400E Φ16 9m</v>
      </c>
      <c r="D7948" s="2" t="str">
        <f>'[1]2025年已发货'!D:D</f>
        <v>吨</v>
      </c>
      <c r="E7948" s="2">
        <f>'[1]2025年已发货'!E:E</f>
        <v>45</v>
      </c>
      <c r="F7948" s="4">
        <f>'[1]2025年已发货'!F:F</f>
        <v>45929</v>
      </c>
      <c r="G7948" s="2" t="str">
        <f>'[1]2025年已发货'!G:G</f>
        <v>（华西简阳西城嘉苑）四川省成都市简阳市简城街道高屋村</v>
      </c>
      <c r="H7948" s="2" t="str">
        <f>'[1]2025年已发货'!H:H</f>
        <v>张瀚镭</v>
      </c>
      <c r="I7948" s="2">
        <f>'[1]2025年已发货'!I:I</f>
        <v>15884666220</v>
      </c>
      <c r="J7948" s="2" t="str">
        <f>_xlfn._xlws.FILTER(辅助信息!D:D,辅助信息!G:G=G7948)</f>
        <v>华西简阳西城嘉苑</v>
      </c>
    </row>
    <row r="7949" spans="1:10">
      <c r="A7949" s="2" t="str">
        <f>'[1]2025年已发货'!A:A</f>
        <v>德胜</v>
      </c>
      <c r="B7949" s="2" t="str">
        <f>'[1]2025年已发货'!B:B</f>
        <v>螺纹钢</v>
      </c>
      <c r="C7949" s="2" t="str">
        <f>'[1]2025年已发货'!C:C</f>
        <v>HRB400E Φ18 9m</v>
      </c>
      <c r="D7949" s="2" t="str">
        <f>'[1]2025年已发货'!D:D</f>
        <v>吨</v>
      </c>
      <c r="E7949" s="2">
        <f>'[1]2025年已发货'!E:E</f>
        <v>18</v>
      </c>
      <c r="F7949" s="4">
        <f>'[1]2025年已发货'!F:F</f>
        <v>45929</v>
      </c>
      <c r="G7949" s="2" t="str">
        <f>'[1]2025年已发货'!G:G</f>
        <v>（华西简阳西城嘉苑）四川省成都市简阳市简城街道高屋村</v>
      </c>
      <c r="H7949" s="2" t="str">
        <f>'[1]2025年已发货'!H:H</f>
        <v>张瀚镭</v>
      </c>
      <c r="I7949" s="2">
        <f>'[1]2025年已发货'!I:I</f>
        <v>15884666220</v>
      </c>
      <c r="J7949" s="2" t="str">
        <f>_xlfn._xlws.FILTER(辅助信息!D:D,辅助信息!G:G=G7949)</f>
        <v>华西简阳西城嘉苑</v>
      </c>
    </row>
    <row r="7950" spans="1:10">
      <c r="A7950" s="2" t="str">
        <f>'[1]2025年已发货'!A:A</f>
        <v>德胜</v>
      </c>
      <c r="B7950" s="2" t="str">
        <f>'[1]2025年已发货'!B:B</f>
        <v>螺纹钢</v>
      </c>
      <c r="C7950" s="2" t="str">
        <f>'[1]2025年已发货'!C:C</f>
        <v>HRB500E Φ22</v>
      </c>
      <c r="D7950" s="2" t="str">
        <f>'[1]2025年已发货'!D:D</f>
        <v>吨</v>
      </c>
      <c r="E7950" s="2">
        <f>'[1]2025年已发货'!E:E</f>
        <v>8</v>
      </c>
      <c r="F7950" s="4">
        <f>'[1]2025年已发货'!F:F</f>
        <v>45929</v>
      </c>
      <c r="G7950" s="2" t="str">
        <f>'[1]2025年已发货'!G:G</f>
        <v>（华西简阳西城嘉苑）四川省成都市简阳市简城街道高屋村</v>
      </c>
      <c r="H7950" s="2" t="str">
        <f>'[1]2025年已发货'!H:H</f>
        <v>张瀚镭</v>
      </c>
      <c r="I7950" s="2">
        <f>'[1]2025年已发货'!I:I</f>
        <v>15884666220</v>
      </c>
      <c r="J7950" s="2" t="str">
        <f>_xlfn._xlws.FILTER(辅助信息!D:D,辅助信息!G:G=G7950)</f>
        <v>华西简阳西城嘉苑</v>
      </c>
    </row>
    <row r="7951" spans="1:10">
      <c r="A7951" s="2" t="str">
        <f>'[1]2025年已发货'!A:A</f>
        <v>湖北商贸</v>
      </c>
      <c r="B7951" s="2" t="str">
        <f>'[1]2025年已发货'!B:B</f>
        <v>盘螺</v>
      </c>
      <c r="C7951" s="2" t="str">
        <f>'[1]2025年已发货'!C:C</f>
        <v>HRB400E Φ12</v>
      </c>
      <c r="D7951" s="2" t="str">
        <f>'[1]2025年已发货'!D:D</f>
        <v>吨</v>
      </c>
      <c r="E7951" s="2">
        <f>'[1]2025年已发货'!E:E</f>
        <v>70</v>
      </c>
      <c r="F7951" s="4">
        <f>'[1]2025年已发货'!F:F</f>
        <v>45929</v>
      </c>
      <c r="G7951" s="2" t="str">
        <f>'[1]2025年已发货'!G:G</f>
        <v>（中铁广州局-资乐高速5标）四川省乐山市井研县希望大道116号</v>
      </c>
      <c r="H7951" s="2" t="str">
        <f>'[1]2025年已发货'!H:H</f>
        <v>廖俊杰</v>
      </c>
      <c r="I7951" s="2">
        <f>'[1]2025年已发货'!I:I</f>
        <v>15775100965</v>
      </c>
      <c r="J7951" s="2" vm="1" t="e">
        <f>_xlfn._xlws.FILTER(辅助信息!D:D,辅助信息!G:G=G7951)</f>
        <v>#VALUE!</v>
      </c>
    </row>
    <row r="7952" spans="1:10">
      <c r="A7952" s="2" t="str">
        <f>'[1]2025年已发货'!A:A</f>
        <v>德胜</v>
      </c>
      <c r="B7952" s="2" t="str">
        <f>'[1]2025年已发货'!B:B</f>
        <v>螺纹钢</v>
      </c>
      <c r="C7952" s="2" t="str">
        <f>'[1]2025年已发货'!C:C</f>
        <v>HRB500EΦ28*12m</v>
      </c>
      <c r="D7952" s="2" t="str">
        <f>'[1]2025年已发货'!D:D</f>
        <v>吨</v>
      </c>
      <c r="E7952" s="2">
        <f>'[1]2025年已发货'!E:E</f>
        <v>35</v>
      </c>
      <c r="F7952" s="4">
        <f>'[1]2025年已发货'!F:F</f>
        <v>45930</v>
      </c>
      <c r="G7952" s="2" t="str">
        <f>'[1]2025年已发货'!G:G</f>
        <v>（成峨2标）眉山市多悦镇挖治田中铁广州局钢筋场</v>
      </c>
      <c r="H7952" s="2" t="str">
        <f>'[1]2025年已发货'!H:H</f>
        <v>伍红林</v>
      </c>
      <c r="I7952" s="2" t="str">
        <f>'[1]2025年已发货'!I:I</f>
        <v>18683860677</v>
      </c>
      <c r="J7952" s="2" vm="1" t="e">
        <f>_xlfn._xlws.FILTER(辅助信息!D:D,辅助信息!G:G=G7952)</f>
        <v>#VALUE!</v>
      </c>
    </row>
    <row r="7953" spans="1:10">
      <c r="A7953" s="2" t="str">
        <f>'[1]2025年已发货'!A:A</f>
        <v>湖北商贸</v>
      </c>
      <c r="B7953" s="2" t="str">
        <f>'[1]2025年已发货'!B:B</f>
        <v>高线</v>
      </c>
      <c r="C7953" s="2" t="str">
        <f>'[1]2025年已发货'!C:C</f>
        <v>HPB300Ф8</v>
      </c>
      <c r="D7953" s="2" t="str">
        <f>'[1]2025年已发货'!D:D</f>
        <v>吨</v>
      </c>
      <c r="E7953" s="2">
        <f>'[1]2025年已发货'!E:E</f>
        <v>35</v>
      </c>
      <c r="F7953" s="4">
        <f>'[1]2025年已发货'!F:F</f>
        <v>45930</v>
      </c>
      <c r="G7953" s="2" t="str">
        <f>'[1]2025年已发货'!G:G</f>
        <v>（中铁北京局-资乐高速6标）四川省乐山市市中区土主镇资乐高速TJ6标项目试验室</v>
      </c>
      <c r="H7953" s="2" t="str">
        <f>'[1]2025年已发货'!H:H</f>
        <v>刘岩</v>
      </c>
      <c r="I7953" s="2">
        <f>'[1]2025年已发货'!I:I</f>
        <v>18543566469</v>
      </c>
      <c r="J7953" s="2" vm="1" t="e">
        <f>_xlfn._xlws.FILTER(辅助信息!D:D,辅助信息!G:G=G7953)</f>
        <v>#VALUE!</v>
      </c>
    </row>
    <row r="7954" spans="1:10">
      <c r="A7954" s="2" t="str">
        <f>'[1]2025年已发货'!A:A</f>
        <v>湖北商贸</v>
      </c>
      <c r="B7954" s="2" t="str">
        <f>'[1]2025年已发货'!B:B</f>
        <v>高线</v>
      </c>
      <c r="C7954" s="2" t="str">
        <f>'[1]2025年已发货'!C:C</f>
        <v>HPB300 10mm</v>
      </c>
      <c r="D7954" s="2" t="str">
        <f>'[1]2025年已发货'!D:D</f>
        <v>吨</v>
      </c>
      <c r="E7954" s="2">
        <f>'[1]2025年已发货'!E:E</f>
        <v>35</v>
      </c>
      <c r="F7954" s="4">
        <f>'[1]2025年已发货'!F:F</f>
        <v>45930</v>
      </c>
      <c r="G7954" s="2" t="str">
        <f>'[1]2025年已发货'!G:G</f>
        <v>（中铁十局-资乐高速4标）四川省眉山市仁寿县彰加镇促进村中铁十局资乐高速1#钢筋场</v>
      </c>
      <c r="H7954" s="2" t="str">
        <f>'[1]2025年已发货'!H:H</f>
        <v>杨飞</v>
      </c>
      <c r="I7954" s="2">
        <f>'[1]2025年已发货'!I:I</f>
        <v>15667998777</v>
      </c>
      <c r="J7954" s="2" vm="1" t="e">
        <f>_xlfn._xlws.FILTER(辅助信息!D:D,辅助信息!G:G=G7954)</f>
        <v>#VALUE!</v>
      </c>
    </row>
    <row r="7955" spans="1:10">
      <c r="A7955" s="2" t="str">
        <f>'[1]2025年已发货'!A:A</f>
        <v>德胜恒嘉</v>
      </c>
      <c r="B7955" s="2" t="str">
        <f>'[1]2025年已发货'!B:B</f>
        <v>螺纹钢</v>
      </c>
      <c r="C7955" s="2" t="str">
        <f>'[1]2025年已发货'!C:C</f>
        <v>HRB400EФ25*9m</v>
      </c>
      <c r="D7955" s="2" t="str">
        <f>'[1]2025年已发货'!D:D</f>
        <v>吨</v>
      </c>
      <c r="E7955" s="2">
        <f>'[1]2025年已发货'!E:E</f>
        <v>70</v>
      </c>
      <c r="F7955" s="4">
        <f>'[1]2025年已发货'!F:F</f>
        <v>45930</v>
      </c>
      <c r="G7955" s="2" t="str">
        <f>'[1]2025年已发货'!G:G</f>
        <v>（中铁十局-资乐高速4标）四川省眉山市仁寿县彰加镇促进村中铁十局资乐高速1#钢筋场</v>
      </c>
      <c r="H7955" s="2" t="str">
        <f>'[1]2025年已发货'!H:H</f>
        <v>杨飞</v>
      </c>
      <c r="I7955" s="2">
        <f>'[1]2025年已发货'!I:I</f>
        <v>15667998777</v>
      </c>
      <c r="J7955" s="2" vm="1" t="e">
        <f>_xlfn._xlws.FILTER(辅助信息!D:D,辅助信息!G:G=G7955)</f>
        <v>#VALUE!</v>
      </c>
    </row>
    <row r="7956" spans="1:10">
      <c r="A7956" s="2" t="str">
        <f>'[1]2025年已发货'!A:A</f>
        <v>钢固融</v>
      </c>
      <c r="B7956" s="2" t="str">
        <f>'[1]2025年已发货'!B:B</f>
        <v>高线</v>
      </c>
      <c r="C7956" s="2" t="str">
        <f>'[1]2025年已发货'!C:C</f>
        <v>HPB300 Φ10</v>
      </c>
      <c r="D7956" s="2" t="str">
        <f>'[1]2025年已发货'!D:D</f>
        <v>吨</v>
      </c>
      <c r="E7956" s="2">
        <f>'[1]2025年已发货'!E:E</f>
        <v>35</v>
      </c>
      <c r="F7956" s="4">
        <f>'[1]2025年已发货'!F:F</f>
        <v>45930</v>
      </c>
      <c r="G7956" s="2" t="str">
        <f>'[1]2025年已发货'!G:G</f>
        <v>(五冶建设龙泉芙蓉花语项目-1,3地块)龙泉驿区北川路双堰塘钓鱼东100米(北川路)</v>
      </c>
      <c r="H7956" s="2" t="str">
        <f>'[1]2025年已发货'!H:H</f>
        <v>祝斯阳</v>
      </c>
      <c r="I7956" s="2">
        <f>'[1]2025年已发货'!I:I</f>
        <v>15583590797</v>
      </c>
      <c r="J7956" s="2" t="str">
        <f>_xlfn._xlws.FILTER(辅助信息!D:D,辅助信息!G:G=G7956)</f>
        <v>五冶建设龙泉芙蓉花语项目</v>
      </c>
    </row>
    <row r="7957" spans="1:10">
      <c r="A7957" s="2" t="str">
        <f>'[1]2025年已发货'!A:A</f>
        <v>钢固融</v>
      </c>
      <c r="B7957" s="2" t="str">
        <f>'[1]2025年已发货'!B:B</f>
        <v>螺纹钢</v>
      </c>
      <c r="C7957" s="2" t="str">
        <f>'[1]2025年已发货'!C:C</f>
        <v>HRB400E Φ22 9m</v>
      </c>
      <c r="D7957" s="2" t="str">
        <f>'[1]2025年已发货'!D:D</f>
        <v>吨</v>
      </c>
      <c r="E7957" s="2">
        <f>'[1]2025年已发货'!E:E</f>
        <v>105</v>
      </c>
      <c r="F7957" s="4">
        <f>'[1]2025年已发货'!F:F</f>
        <v>45930</v>
      </c>
      <c r="G7957" s="2" t="str">
        <f>'[1]2025年已发货'!G:G</f>
        <v>(五冶建设龙泉芙蓉花语项目-1,3地块)龙泉驿区北川路双堰塘钓鱼东100米(北川路)</v>
      </c>
      <c r="H7957" s="2" t="str">
        <f>'[1]2025年已发货'!H:H</f>
        <v>祝斯阳</v>
      </c>
      <c r="I7957" s="2">
        <f>'[1]2025年已发货'!I:I</f>
        <v>15583590797</v>
      </c>
      <c r="J7957" s="2" t="str">
        <f>_xlfn._xlws.FILTER(辅助信息!D:D,辅助信息!G:G=G7957)</f>
        <v>五冶建设龙泉芙蓉花语项目</v>
      </c>
    </row>
    <row r="7958" spans="1:10">
      <c r="A7958" s="2" t="str">
        <f>'[1]2025年已发货'!A:A</f>
        <v>钢固融</v>
      </c>
      <c r="B7958" s="2" t="str">
        <f>'[1]2025年已发货'!B:B</f>
        <v>螺纹钢</v>
      </c>
      <c r="C7958" s="2" t="str">
        <f>'[1]2025年已发货'!C:C</f>
        <v>HRB400E Φ16 12m</v>
      </c>
      <c r="D7958" s="2" t="str">
        <f>'[1]2025年已发货'!D:D</f>
        <v>吨</v>
      </c>
      <c r="E7958" s="2">
        <f>'[1]2025年已发货'!E:E</f>
        <v>70</v>
      </c>
      <c r="F7958" s="4">
        <f>'[1]2025年已发货'!F:F</f>
        <v>45930</v>
      </c>
      <c r="G7958" s="2" t="str">
        <f>'[1]2025年已发货'!G:G</f>
        <v>（中铁五局-成渝扩容3标）四川省资阳市雁江区伍隍镇铺子村雁江区X138</v>
      </c>
      <c r="H7958" s="2" t="str">
        <f>'[1]2025年已发货'!H:H</f>
        <v>王健</v>
      </c>
      <c r="I7958" s="2">
        <f>'[1]2025年已发货'!I:I</f>
        <v>17726168395</v>
      </c>
      <c r="J7958" s="2" vm="1" t="e">
        <f>_xlfn._xlws.FILTER(辅助信息!D:D,辅助信息!G:G=G7958)</f>
        <v>#VALUE!</v>
      </c>
    </row>
    <row r="7959" spans="1:10">
      <c r="A7959" s="2" t="str">
        <f>'[1]2025年已发货'!A:A</f>
        <v>达钢</v>
      </c>
      <c r="B7959" s="2" t="str">
        <f>'[1]2025年已发货'!B:B</f>
        <v>螺纹钢</v>
      </c>
      <c r="C7959" s="2" t="str">
        <f>'[1]2025年已发货'!C:C</f>
        <v>HRB500E Φ12</v>
      </c>
      <c r="D7959" s="2" t="str">
        <f>'[1]2025年已发货'!D:D</f>
        <v>吨</v>
      </c>
      <c r="E7959" s="2">
        <f>'[1]2025年已发货'!E:E</f>
        <v>6</v>
      </c>
      <c r="F7959" s="4">
        <f>'[1]2025年已发货'!F:F</f>
        <v>45930</v>
      </c>
      <c r="G7959" s="2" t="str">
        <f>'[1]2025年已发货'!G:G</f>
        <v>（商投建工达州中医药科技园-4工区-3号楼）达州市通川区达州中医药职业学院犀牛大道北段</v>
      </c>
      <c r="H7959" s="2" t="str">
        <f>'[1]2025年已发货'!H:H</f>
        <v>张扬</v>
      </c>
      <c r="I7959" s="2">
        <f>'[1]2025年已发货'!I:I</f>
        <v>18381904567</v>
      </c>
      <c r="J7959" s="2" t="str">
        <f>_xlfn._xlws.FILTER(辅助信息!D:D,辅助信息!G:G=G7959)</f>
        <v>商投建工达州中医药科技园</v>
      </c>
    </row>
    <row r="7960" spans="1:10">
      <c r="A7960" s="2" t="str">
        <f>'[1]2025年已发货'!A:A</f>
        <v>达钢</v>
      </c>
      <c r="B7960" s="2" t="str">
        <f>'[1]2025年已发货'!B:B</f>
        <v>螺纹钢</v>
      </c>
      <c r="C7960" s="2" t="str">
        <f>'[1]2025年已发货'!C:C</f>
        <v>HRB500E Φ20</v>
      </c>
      <c r="D7960" s="2" t="str">
        <f>'[1]2025年已发货'!D:D</f>
        <v>吨</v>
      </c>
      <c r="E7960" s="2">
        <f>'[1]2025年已发货'!E:E</f>
        <v>15</v>
      </c>
      <c r="F7960" s="4">
        <f>'[1]2025年已发货'!F:F</f>
        <v>45930</v>
      </c>
      <c r="G7960" s="2" t="str">
        <f>'[1]2025年已发货'!G:G</f>
        <v>（商投建工达州中医药科技园-4工区-3号楼）达州市通川区达州中医药职业学院犀牛大道北段</v>
      </c>
      <c r="H7960" s="2" t="str">
        <f>'[1]2025年已发货'!H:H</f>
        <v>张扬</v>
      </c>
      <c r="I7960" s="2">
        <f>'[1]2025年已发货'!I:I</f>
        <v>18381904567</v>
      </c>
      <c r="J7960" s="2" t="str">
        <f>_xlfn._xlws.FILTER(辅助信息!D:D,辅助信息!G:G=G7960)</f>
        <v>商投建工达州中医药科技园</v>
      </c>
    </row>
    <row r="7961" spans="1:10">
      <c r="A7961" s="2" t="str">
        <f>'[1]2025年已发货'!A:A</f>
        <v>达钢</v>
      </c>
      <c r="B7961" s="2" t="str">
        <f>'[1]2025年已发货'!B:B</f>
        <v>螺纹钢</v>
      </c>
      <c r="C7961" s="2" t="str">
        <f>'[1]2025年已发货'!C:C</f>
        <v>HRB500E Φ22</v>
      </c>
      <c r="D7961" s="2" t="str">
        <f>'[1]2025年已发货'!D:D</f>
        <v>吨</v>
      </c>
      <c r="E7961" s="2">
        <f>'[1]2025年已发货'!E:E</f>
        <v>10</v>
      </c>
      <c r="F7961" s="4">
        <f>'[1]2025年已发货'!F:F</f>
        <v>45930</v>
      </c>
      <c r="G7961" s="2" t="str">
        <f>'[1]2025年已发货'!G:G</f>
        <v>（商投建工达州中医药科技园-4工区-3号楼）达州市通川区达州中医药职业学院犀牛大道北段</v>
      </c>
      <c r="H7961" s="2" t="str">
        <f>'[1]2025年已发货'!H:H</f>
        <v>张扬</v>
      </c>
      <c r="I7961" s="2">
        <f>'[1]2025年已发货'!I:I</f>
        <v>18381904567</v>
      </c>
      <c r="J7961" s="2" t="str">
        <f>_xlfn._xlws.FILTER(辅助信息!D:D,辅助信息!G:G=G7961)</f>
        <v>商投建工达州中医药科技园</v>
      </c>
    </row>
    <row r="7962" spans="1:10">
      <c r="A7962" s="2" t="str">
        <f>IFERROR('[1]2025年已发货'!A:A,"")</f>
        <v>达钢</v>
      </c>
      <c r="B7962" s="2" t="str">
        <f>IFERROR('[1]2025年已发货'!B:B,"")</f>
        <v>盘螺</v>
      </c>
      <c r="C7962" s="2" t="str">
        <f>IFERROR('[1]2025年已发货'!C:C,"")</f>
        <v>HRB400E Φ10</v>
      </c>
      <c r="D7962" s="2" t="str">
        <f>IFERROR('[1]2025年已发货'!D:D,"")</f>
        <v>吨</v>
      </c>
      <c r="E7962" s="2">
        <f>IFERROR('[1]2025年已发货'!E:E,"")</f>
        <v>9</v>
      </c>
      <c r="F7962" s="4">
        <f>IFERROR('[1]2025年已发货'!F:F,"")</f>
        <v>45930</v>
      </c>
      <c r="G7962" s="2" t="str">
        <f>IFERROR('[1]2025年已发货'!G:G,"")</f>
        <v>（商投建工达州中医药科技园-4工区-3号楼）达州市通川区达州中医药职业学院犀牛大道北段</v>
      </c>
      <c r="H7962" s="2" t="str">
        <f>IFERROR('[1]2025年已发货'!H:H,"")</f>
        <v>张扬</v>
      </c>
      <c r="I7962" s="2">
        <f>IFERROR('[1]2025年已发货'!I:I,"")</f>
        <v>18381904567</v>
      </c>
      <c r="J7962" s="2" t="str">
        <f>_xlfn._xlws.FILTER(辅助信息!D:D,辅助信息!G:G=G7962)</f>
        <v>商投建工达州中医药科技园</v>
      </c>
    </row>
    <row r="7963" spans="1:10">
      <c r="A7963" s="2" t="str">
        <f>IFERROR('[1]2025年已发货'!A:A,"")</f>
        <v>达钢</v>
      </c>
      <c r="B7963" s="2" t="str">
        <f>IFERROR('[1]2025年已发货'!B:B,"")</f>
        <v>盘螺</v>
      </c>
      <c r="C7963" s="2" t="str">
        <f>IFERROR('[1]2025年已发货'!C:C,"")</f>
        <v>HRB400E Φ8</v>
      </c>
      <c r="D7963" s="2" t="str">
        <f>IFERROR('[1]2025年已发货'!D:D,"")</f>
        <v>吨</v>
      </c>
      <c r="E7963" s="2">
        <f>IFERROR('[1]2025年已发货'!E:E,"")</f>
        <v>21</v>
      </c>
      <c r="F7963" s="4">
        <f>IFERROR('[1]2025年已发货'!F:F,"")</f>
        <v>45930</v>
      </c>
      <c r="G7963" s="2" t="str">
        <f>IFERROR('[1]2025年已发货'!G:G,"")</f>
        <v>（商投建工达州中医药科技园-4工区-3号楼）达州市通川区达州中医药职业学院犀牛大道北段</v>
      </c>
      <c r="H7963" s="2" t="str">
        <f>IFERROR('[1]2025年已发货'!H:H,"")</f>
        <v>张扬</v>
      </c>
      <c r="I7963" s="2">
        <f>IFERROR('[1]2025年已发货'!I:I,"")</f>
        <v>18381904567</v>
      </c>
      <c r="J7963" s="2" t="str">
        <f>_xlfn._xlws.FILTER(辅助信息!D:D,辅助信息!G:G=G7963)</f>
        <v>商投建工达州中医药科技园</v>
      </c>
    </row>
    <row r="7964" spans="1:10">
      <c r="A7964" s="2" t="str">
        <f>'[1]2025年已发货'!A:A</f>
        <v>润耀</v>
      </c>
      <c r="B7964" s="2" t="str">
        <f>'[1]2025年已发货'!B:B</f>
        <v>螺纹钢</v>
      </c>
      <c r="C7964" s="2" t="str">
        <f>'[1]2025年已发货'!C:C</f>
        <v>HRB500E Φ20</v>
      </c>
      <c r="D7964" s="2" t="str">
        <f>'[1]2025年已发货'!D:D</f>
        <v>吨</v>
      </c>
      <c r="E7964" s="2">
        <f>'[1]2025年已发货'!E:E</f>
        <v>5</v>
      </c>
      <c r="F7964" s="4">
        <f>'[1]2025年已发货'!F:F</f>
        <v>45930</v>
      </c>
      <c r="G7964" s="2" t="str">
        <f>'[1]2025年已发货'!G:G</f>
        <v>(五冶建设扩建艺体中学二期工程)四川省成都市双流区光荣路成都艺体中学南200米</v>
      </c>
      <c r="H7964" s="2" t="str">
        <f>'[1]2025年已发货'!H:H</f>
        <v>谢序强</v>
      </c>
      <c r="I7964" s="2">
        <f>'[1]2025年已发货'!I:I</f>
        <v>13458588232</v>
      </c>
      <c r="J7964" s="2" t="str">
        <f>_xlfn._xlws.FILTER(辅助信息!D:D,辅助信息!G:G=G7964)</f>
        <v>五冶建设扩建艺体中学二期工程</v>
      </c>
    </row>
    <row r="7965" spans="1:10">
      <c r="A7965" s="2" t="str">
        <f>'[1]2025年已发货'!A:A</f>
        <v>润耀</v>
      </c>
      <c r="B7965" s="2" t="str">
        <f>'[1]2025年已发货'!B:B</f>
        <v>螺纹钢</v>
      </c>
      <c r="C7965" s="2" t="str">
        <f>'[1]2025年已发货'!C:C</f>
        <v>HRB500E Φ22</v>
      </c>
      <c r="D7965" s="2" t="str">
        <f>'[1]2025年已发货'!D:D</f>
        <v>吨</v>
      </c>
      <c r="E7965" s="2">
        <f>'[1]2025年已发货'!E:E</f>
        <v>5</v>
      </c>
      <c r="F7965" s="4">
        <f>'[1]2025年已发货'!F:F</f>
        <v>45930</v>
      </c>
      <c r="G7965" s="2" t="str">
        <f>'[1]2025年已发货'!G:G</f>
        <v>(五冶建设扩建艺体中学二期工程)四川省成都市双流区光荣路成都艺体中学南200米</v>
      </c>
      <c r="H7965" s="2" t="str">
        <f>'[1]2025年已发货'!H:H</f>
        <v>谢序强</v>
      </c>
      <c r="I7965" s="2">
        <f>'[1]2025年已发货'!I:I</f>
        <v>13458588232</v>
      </c>
      <c r="J7965" s="2" t="str">
        <f>_xlfn._xlws.FILTER(辅助信息!D:D,辅助信息!G:G=G7965)</f>
        <v>五冶建设扩建艺体中学二期工程</v>
      </c>
    </row>
    <row r="7966" spans="1:10">
      <c r="A7966" s="2" t="str">
        <f>'[1]2025年已发货'!A:A</f>
        <v>润耀</v>
      </c>
      <c r="B7966" s="2" t="str">
        <f>'[1]2025年已发货'!B:B</f>
        <v>螺纹钢</v>
      </c>
      <c r="C7966" s="2" t="str">
        <f>'[1]2025年已发货'!C:C</f>
        <v>HRB500E Φ25</v>
      </c>
      <c r="D7966" s="2" t="str">
        <f>'[1]2025年已发货'!D:D</f>
        <v>吨</v>
      </c>
      <c r="E7966" s="2">
        <f>'[1]2025年已发货'!E:E</f>
        <v>35</v>
      </c>
      <c r="F7966" s="4">
        <f>'[1]2025年已发货'!F:F</f>
        <v>45930</v>
      </c>
      <c r="G7966" s="2" t="str">
        <f>'[1]2025年已发货'!G:G</f>
        <v>(五冶建设扩建艺体中学二期工程)四川省成都市双流区光荣路成都艺体中学南200米</v>
      </c>
      <c r="H7966" s="2" t="str">
        <f>'[1]2025年已发货'!H:H</f>
        <v>谢序强</v>
      </c>
      <c r="I7966" s="2">
        <f>'[1]2025年已发货'!I:I</f>
        <v>13458588232</v>
      </c>
      <c r="J7966" s="2" t="str">
        <f>_xlfn._xlws.FILTER(辅助信息!D:D,辅助信息!G:G=G7966)</f>
        <v>五冶建设扩建艺体中学二期工程</v>
      </c>
    </row>
    <row r="7967" spans="1:10">
      <c r="A7967" s="2" t="str">
        <f>'[1]2025年已发货'!A:A</f>
        <v>润耀</v>
      </c>
      <c r="B7967" s="2" t="str">
        <f>'[1]2025年已发货'!B:B</f>
        <v>螺纹钢</v>
      </c>
      <c r="C7967" s="2" t="str">
        <f>'[1]2025年已发货'!C:C</f>
        <v>HRB500E Φ28</v>
      </c>
      <c r="D7967" s="2" t="str">
        <f>'[1]2025年已发货'!D:D</f>
        <v>吨</v>
      </c>
      <c r="E7967" s="2">
        <f>'[1]2025年已发货'!E:E</f>
        <v>10</v>
      </c>
      <c r="F7967" s="4">
        <f>'[1]2025年已发货'!F:F</f>
        <v>45930</v>
      </c>
      <c r="G7967" s="2" t="str">
        <f>'[1]2025年已发货'!G:G</f>
        <v>(五冶建设扩建艺体中学二期工程)四川省成都市双流区光荣路成都艺体中学南200米</v>
      </c>
      <c r="H7967" s="2" t="str">
        <f>'[1]2025年已发货'!H:H</f>
        <v>谢序强</v>
      </c>
      <c r="I7967" s="2">
        <f>'[1]2025年已发货'!I:I</f>
        <v>13458588232</v>
      </c>
      <c r="J7967" s="2" t="str">
        <f>_xlfn._xlws.FILTER(辅助信息!D:D,辅助信息!G:G=G7967)</f>
        <v>五冶建设扩建艺体中学二期工程</v>
      </c>
    </row>
    <row r="7968" spans="1:10">
      <c r="A7968" s="2" t="str">
        <f>'[1]2025年已发货'!A:A</f>
        <v>润耀</v>
      </c>
      <c r="B7968" s="2" t="str">
        <f>'[1]2025年已发货'!B:B</f>
        <v>螺纹钢</v>
      </c>
      <c r="C7968" s="2" t="str">
        <f>'[1]2025年已发货'!C:C</f>
        <v>HRB500E Φ32</v>
      </c>
      <c r="D7968" s="2" t="str">
        <f>'[1]2025年已发货'!D:D</f>
        <v>吨</v>
      </c>
      <c r="E7968" s="2">
        <f>'[1]2025年已发货'!E:E</f>
        <v>15</v>
      </c>
      <c r="F7968" s="4">
        <f>'[1]2025年已发货'!F:F</f>
        <v>45930</v>
      </c>
      <c r="G7968" s="2" t="str">
        <f>'[1]2025年已发货'!G:G</f>
        <v>(五冶建设扩建艺体中学二期工程)四川省成都市双流区光荣路成都艺体中学南200米</v>
      </c>
      <c r="H7968" s="2" t="str">
        <f>'[1]2025年已发货'!H:H</f>
        <v>谢序强</v>
      </c>
      <c r="I7968" s="2">
        <f>'[1]2025年已发货'!I:I</f>
        <v>13458588232</v>
      </c>
      <c r="J7968" s="2" t="str">
        <f>_xlfn._xlws.FILTER(辅助信息!D:D,辅助信息!G:G=G7968)</f>
        <v>五冶建设扩建艺体中学二期工程</v>
      </c>
    </row>
    <row r="7969" spans="1:10">
      <c r="A7969" s="2" t="str">
        <f>'[1]2025年已发货'!A:A</f>
        <v>钢固融</v>
      </c>
      <c r="B7969" s="2" t="str">
        <f>'[1]2025年已发货'!B:B</f>
        <v>螺纹钢</v>
      </c>
      <c r="C7969" s="2" t="str">
        <f>'[1]2025年已发货'!C:C</f>
        <v>HRB500E Φ18</v>
      </c>
      <c r="D7969" s="2" t="str">
        <f>'[1]2025年已发货'!D:D</f>
        <v>吨</v>
      </c>
      <c r="E7969" s="2">
        <f>'[1]2025年已发货'!E:E</f>
        <v>5</v>
      </c>
      <c r="F7969" s="4">
        <f>'[1]2025年已发货'!F:F</f>
        <v>45930</v>
      </c>
      <c r="G7969" s="2" t="str">
        <f>'[1]2025年已发货'!G:G</f>
        <v>(五冶建设扩建艺体中学二期工程)四川省成都市双流区光荣路成都艺体中学南200米</v>
      </c>
      <c r="H7969" s="2" t="str">
        <f>'[1]2025年已发货'!H:H</f>
        <v>谢序强</v>
      </c>
      <c r="I7969" s="2">
        <f>'[1]2025年已发货'!I:I</f>
        <v>13458588232</v>
      </c>
      <c r="J7969" s="2" t="str">
        <f>_xlfn._xlws.FILTER(辅助信息!D:D,辅助信息!G:G=G7969)</f>
        <v>五冶建设扩建艺体中学二期工程</v>
      </c>
    </row>
    <row r="7970" spans="1:10">
      <c r="A7970" s="2" t="str">
        <f>'[1]2025年已发货'!A:A</f>
        <v>钢固融</v>
      </c>
      <c r="B7970" s="2" t="str">
        <f>'[1]2025年已发货'!B:B</f>
        <v>盘螺</v>
      </c>
      <c r="C7970" s="2" t="str">
        <f>'[1]2025年已发货'!C:C</f>
        <v>HRB400E Φ10</v>
      </c>
      <c r="D7970" s="2" t="str">
        <f>'[1]2025年已发货'!D:D</f>
        <v>吨</v>
      </c>
      <c r="E7970" s="2">
        <f>'[1]2025年已发货'!E:E</f>
        <v>20</v>
      </c>
      <c r="F7970" s="4">
        <f>'[1]2025年已发货'!F:F</f>
        <v>45930</v>
      </c>
      <c r="G7970" s="2" t="str">
        <f>'[1]2025年已发货'!G:G</f>
        <v>(五冶建设扩建艺体中学二期工程)四川省成都市双流区光荣路成都艺体中学南200米</v>
      </c>
      <c r="H7970" s="2" t="str">
        <f>'[1]2025年已发货'!H:H</f>
        <v>谢序强</v>
      </c>
      <c r="I7970" s="2">
        <f>'[1]2025年已发货'!I:I</f>
        <v>13458588232</v>
      </c>
      <c r="J7970" s="2" t="str">
        <f>_xlfn._xlws.FILTER(辅助信息!D:D,辅助信息!G:G=G7970)</f>
        <v>五冶建设扩建艺体中学二期工程</v>
      </c>
    </row>
    <row r="7971" spans="1:10">
      <c r="A7971" s="2" t="str">
        <f>'[1]2025年已发货'!A:A</f>
        <v>钢固融</v>
      </c>
      <c r="B7971" s="2" t="str">
        <f>'[1]2025年已发货'!B:B</f>
        <v>盘螺</v>
      </c>
      <c r="C7971" s="2" t="str">
        <f>'[1]2025年已发货'!C:C</f>
        <v>HRB400E Φ8</v>
      </c>
      <c r="D7971" s="2" t="str">
        <f>'[1]2025年已发货'!D:D</f>
        <v>吨</v>
      </c>
      <c r="E7971" s="2">
        <f>'[1]2025年已发货'!E:E</f>
        <v>10</v>
      </c>
      <c r="F7971" s="4">
        <f>'[1]2025年已发货'!F:F</f>
        <v>45930</v>
      </c>
      <c r="G7971" s="2" t="str">
        <f>'[1]2025年已发货'!G:G</f>
        <v>(五冶建设扩建艺体中学二期工程)四川省成都市双流区光荣路成都艺体中学南200米</v>
      </c>
      <c r="H7971" s="2" t="str">
        <f>'[1]2025年已发货'!H:H</f>
        <v>谢序强</v>
      </c>
      <c r="I7971" s="2">
        <f>'[1]2025年已发货'!I:I</f>
        <v>13458588232</v>
      </c>
      <c r="J7971" s="2" t="str">
        <f>_xlfn._xlws.FILTER(辅助信息!D:D,辅助信息!G:G=G7971)</f>
        <v>五冶建设扩建艺体中学二期工程</v>
      </c>
    </row>
    <row r="7972" spans="1:10">
      <c r="A7972" s="2" t="str">
        <f>'[1]2025年已发货'!A:A</f>
        <v>润耀</v>
      </c>
      <c r="B7972" s="2" t="str">
        <f>'[1]2025年已发货'!B:B</f>
        <v>螺纹钢</v>
      </c>
      <c r="C7972" s="2" t="str">
        <f>'[1]2025年已发货'!C:C</f>
        <v>HRB400E Φ16 9m</v>
      </c>
      <c r="D7972" s="2" t="str">
        <f>'[1]2025年已发货'!D:D</f>
        <v>吨</v>
      </c>
      <c r="E7972" s="2">
        <f>'[1]2025年已发货'!E:E</f>
        <v>5</v>
      </c>
      <c r="F7972" s="4">
        <f>'[1]2025年已发货'!F:F</f>
        <v>45930</v>
      </c>
      <c r="G7972" s="2" t="str">
        <f>'[1]2025年已发货'!G:G</f>
        <v>（华西简阳西城嘉苑）四川省成都市简阳市简城街道高屋村</v>
      </c>
      <c r="H7972" s="2" t="str">
        <f>'[1]2025年已发货'!H:H</f>
        <v>张瀚镭</v>
      </c>
      <c r="I7972" s="2">
        <f>'[1]2025年已发货'!I:I</f>
        <v>15884666220</v>
      </c>
      <c r="J7972" s="2" t="str">
        <f>_xlfn._xlws.FILTER(辅助信息!D:D,辅助信息!G:G=G7972)</f>
        <v>华西简阳西城嘉苑</v>
      </c>
    </row>
    <row r="7973" spans="1:10">
      <c r="A7973" s="2" t="str">
        <f>'[1]2025年已发货'!A:A</f>
        <v>润耀</v>
      </c>
      <c r="B7973" s="2" t="str">
        <f>'[1]2025年已发货'!B:B</f>
        <v>螺纹钢</v>
      </c>
      <c r="C7973" s="2" t="str">
        <f>'[1]2025年已发货'!C:C</f>
        <v>HRB500E Φ25</v>
      </c>
      <c r="D7973" s="2" t="str">
        <f>'[1]2025年已发货'!D:D</f>
        <v>吨</v>
      </c>
      <c r="E7973" s="2">
        <f>'[1]2025年已发货'!E:E</f>
        <v>30</v>
      </c>
      <c r="F7973" s="4">
        <f>'[1]2025年已发货'!F:F</f>
        <v>45930</v>
      </c>
      <c r="G7973" s="2" t="str">
        <f>'[1]2025年已发货'!G:G</f>
        <v>（华西简阳西城嘉苑）四川省成都市简阳市简城街道高屋村</v>
      </c>
      <c r="H7973" s="2" t="str">
        <f>'[1]2025年已发货'!H:H</f>
        <v>张瀚镭</v>
      </c>
      <c r="I7973" s="2">
        <f>'[1]2025年已发货'!I:I</f>
        <v>15884666220</v>
      </c>
      <c r="J7973" s="2" t="str">
        <f>_xlfn._xlws.FILTER(辅助信息!D:D,辅助信息!G:G=G7973)</f>
        <v>华西简阳西城嘉苑</v>
      </c>
    </row>
    <row r="7974" spans="1:10">
      <c r="A7974" s="2" t="str">
        <f>'[1]2025年已发货'!A:A</f>
        <v>泸钢</v>
      </c>
      <c r="B7974" s="2" t="str">
        <f>'[1]2025年已发货'!B:B</f>
        <v>螺纹钢</v>
      </c>
      <c r="C7974" s="2" t="str">
        <f>'[1]2025年已发货'!C:C</f>
        <v>HRB400E Φ16×9米</v>
      </c>
      <c r="D7974" s="2" t="str">
        <f>'[1]2025年已发货'!D:D</f>
        <v>吨</v>
      </c>
      <c r="E7974" s="2">
        <f>'[1]2025年已发货'!E:E</f>
        <v>23</v>
      </c>
      <c r="F7974" s="4">
        <f>'[1]2025年已发货'!F:F</f>
        <v>45930</v>
      </c>
      <c r="G7974" s="2" t="str">
        <f>'[1]2025年已发货'!G:G</f>
        <v>（自永2标九局西南分公司钢筋棚）四川省自贡市骑龙镇大湾村</v>
      </c>
      <c r="H7974" s="2" t="str">
        <f>'[1]2025年已发货'!H:H</f>
        <v>高彦彬</v>
      </c>
      <c r="I7974" s="2">
        <f>'[1]2025年已发货'!I:I</f>
        <v>13835906370</v>
      </c>
      <c r="J7974" s="2" vm="1" t="e">
        <f>_xlfn._xlws.FILTER(辅助信息!D:D,辅助信息!G:G=G7974)</f>
        <v>#VALUE!</v>
      </c>
    </row>
    <row r="7975" spans="1:10">
      <c r="A7975" s="2" t="str">
        <f>'[1]2025年已发货'!A:A</f>
        <v>泸钢</v>
      </c>
      <c r="B7975" s="2" t="str">
        <f>'[1]2025年已发货'!B:B</f>
        <v>螺纹钢</v>
      </c>
      <c r="C7975" s="2" t="str">
        <f>'[1]2025年已发货'!C:C</f>
        <v>HRB400E Φ16×12米</v>
      </c>
      <c r="D7975" s="2" t="str">
        <f>'[1]2025年已发货'!D:D</f>
        <v>吨</v>
      </c>
      <c r="E7975" s="2">
        <f>'[1]2025年已发货'!E:E</f>
        <v>12</v>
      </c>
      <c r="F7975" s="4">
        <f>'[1]2025年已发货'!F:F</f>
        <v>45930</v>
      </c>
      <c r="G7975" s="2" t="str">
        <f>'[1]2025年已发货'!G:G</f>
        <v>（自永2标九局西南分公司钢筋棚）四川省自贡市骑龙镇大湾村</v>
      </c>
      <c r="H7975" s="2" t="str">
        <f>'[1]2025年已发货'!H:H</f>
        <v>高彦彬</v>
      </c>
      <c r="I7975" s="2">
        <f>'[1]2025年已发货'!I:I</f>
        <v>13835906370</v>
      </c>
      <c r="J7975" s="2" vm="1" t="e">
        <f>_xlfn._xlws.FILTER(辅助信息!D:D,辅助信息!G:G=G7975)</f>
        <v>#VALUE!</v>
      </c>
    </row>
    <row r="7976" spans="1:10">
      <c r="A7976" s="2" t="str">
        <f>'[1]2025年已发货'!A:A</f>
        <v>钢固融</v>
      </c>
      <c r="B7976" s="2" t="str">
        <f>'[1]2025年已发货'!B:B</f>
        <v>盘螺</v>
      </c>
      <c r="C7976" s="2" t="str">
        <f>'[1]2025年已发货'!C:C</f>
        <v>HRB400E Φ6</v>
      </c>
      <c r="D7976" s="2" t="str">
        <f>'[1]2025年已发货'!D:D</f>
        <v>吨</v>
      </c>
      <c r="E7976" s="2">
        <f>'[1]2025年已发货'!E:E</f>
        <v>2</v>
      </c>
      <c r="F7976" s="4">
        <f>'[1]2025年已发货'!F:F</f>
        <v>45930</v>
      </c>
      <c r="G7976" s="2" t="str">
        <f>'[1]2025年已发货'!G:G</f>
        <v>(五冶建设成都盐道街中学初中部改扩建工程-一标)四川省成都市锦江区春熙路街道盐道街4号（盐道街中学初中部）</v>
      </c>
      <c r="H7976" s="2" t="str">
        <f>'[1]2025年已发货'!H:H</f>
        <v>谢鑫</v>
      </c>
      <c r="I7976" s="2">
        <f>'[1]2025年已发货'!I:I</f>
        <v>18228465067</v>
      </c>
      <c r="J7976" s="2" t="str">
        <f>_xlfn._xlws.FILTER(辅助信息!D:D,辅助信息!G:G=G7976)</f>
        <v>五冶建设成都盐道街中学初中部改扩建工程</v>
      </c>
    </row>
    <row r="7977" spans="1:10">
      <c r="A7977" s="2" t="str">
        <f>'[1]2025年已发货'!A:A</f>
        <v>钢固融</v>
      </c>
      <c r="B7977" s="2" t="str">
        <f>'[1]2025年已发货'!B:B</f>
        <v>盘螺</v>
      </c>
      <c r="C7977" s="2" t="str">
        <f>'[1]2025年已发货'!C:C</f>
        <v>HRB400E Φ8</v>
      </c>
      <c r="D7977" s="2" t="str">
        <f>'[1]2025年已发货'!D:D</f>
        <v>吨</v>
      </c>
      <c r="E7977" s="2">
        <f>'[1]2025年已发货'!E:E</f>
        <v>2</v>
      </c>
      <c r="F7977" s="4">
        <f>'[1]2025年已发货'!F:F</f>
        <v>45930</v>
      </c>
      <c r="G7977" s="2" t="str">
        <f>'[1]2025年已发货'!G:G</f>
        <v>(五冶建设成都盐道街中学初中部改扩建工程-二标)四川省成都市锦江区春熙路街道盐道街4号（盐道街中学初中部）</v>
      </c>
      <c r="H7977" s="2" t="str">
        <f>'[1]2025年已发货'!H:H</f>
        <v>谢鑫</v>
      </c>
      <c r="I7977" s="2">
        <f>'[1]2025年已发货'!I:I</f>
        <v>18228465067</v>
      </c>
      <c r="J7977" s="2" t="str">
        <f>_xlfn._xlws.FILTER(辅助信息!D:D,辅助信息!G:G=G7977)</f>
        <v>五冶建设成都盐道街中学初中部改扩建工程</v>
      </c>
    </row>
    <row r="7978" spans="1:10">
      <c r="A7978" s="2" t="str">
        <f>'[1]2025年已发货'!A:A</f>
        <v>钢固融</v>
      </c>
      <c r="B7978" s="2" t="str">
        <f>'[1]2025年已发货'!B:B</f>
        <v>盘螺</v>
      </c>
      <c r="C7978" s="2" t="str">
        <f>'[1]2025年已发货'!C:C</f>
        <v>HRB400E Φ10</v>
      </c>
      <c r="D7978" s="2" t="str">
        <f>'[1]2025年已发货'!D:D</f>
        <v>吨</v>
      </c>
      <c r="E7978" s="2">
        <f>'[1]2025年已发货'!E:E</f>
        <v>2</v>
      </c>
      <c r="F7978" s="4">
        <f>'[1]2025年已发货'!F:F</f>
        <v>45930</v>
      </c>
      <c r="G7978" s="2" t="str">
        <f>'[1]2025年已发货'!G:G</f>
        <v>(五冶建设成都盐道街中学初中部改扩建工程-二标)四川省成都市锦江区春熙路街道盐道街4号（盐道街中学初中部）</v>
      </c>
      <c r="H7978" s="2" t="str">
        <f>'[1]2025年已发货'!H:H</f>
        <v>谢鑫</v>
      </c>
      <c r="I7978" s="2">
        <f>'[1]2025年已发货'!I:I</f>
        <v>18228465067</v>
      </c>
      <c r="J7978" s="2" t="str">
        <f>_xlfn._xlws.FILTER(辅助信息!D:D,辅助信息!G:G=G7978)</f>
        <v>五冶建设成都盐道街中学初中部改扩建工程</v>
      </c>
    </row>
    <row r="7979" spans="1:10">
      <c r="A7979" s="2" t="str">
        <f>'[1]2025年已发货'!A:A</f>
        <v>钢固融</v>
      </c>
      <c r="B7979" s="2" t="str">
        <f>'[1]2025年已发货'!B:B</f>
        <v>螺纹钢</v>
      </c>
      <c r="C7979" s="2" t="str">
        <f>'[1]2025年已发货'!C:C</f>
        <v>HRB400E Φ14 9m</v>
      </c>
      <c r="D7979" s="2" t="str">
        <f>'[1]2025年已发货'!D:D</f>
        <v>吨</v>
      </c>
      <c r="E7979" s="2">
        <f>'[1]2025年已发货'!E:E</f>
        <v>24</v>
      </c>
      <c r="F7979" s="4">
        <f>'[1]2025年已发货'!F:F</f>
        <v>45930</v>
      </c>
      <c r="G7979" s="2" t="str">
        <f>'[1]2025年已发货'!G:G</f>
        <v>(五冶建设成都盐道街中学初中部改扩建工程-一标)四川省成都市锦江区春熙路街道盐道街4号（盐道街中学初中部）</v>
      </c>
      <c r="H7979" s="2" t="str">
        <f>'[1]2025年已发货'!H:H</f>
        <v>谢鑫</v>
      </c>
      <c r="I7979" s="2">
        <f>'[1]2025年已发货'!I:I</f>
        <v>18228465067</v>
      </c>
      <c r="J7979" s="2" t="str">
        <f>_xlfn._xlws.FILTER(辅助信息!D:D,辅助信息!G:G=G7979)</f>
        <v>五冶建设成都盐道街中学初中部改扩建工程</v>
      </c>
    </row>
    <row r="7980" spans="1:10">
      <c r="A7980" s="2" t="str">
        <f>'[1]2025年已发货'!A:A</f>
        <v>泸钢</v>
      </c>
      <c r="B7980" s="2" t="str">
        <f>'[1]2025年已发货'!B:B</f>
        <v>螺纹钢</v>
      </c>
      <c r="C7980" s="2" t="str">
        <f>'[1]2025年已发货'!C:C</f>
        <v>HRB400E Φ25 9m</v>
      </c>
      <c r="D7980" s="2" t="str">
        <f>'[1]2025年已发货'!D:D</f>
        <v>吨</v>
      </c>
      <c r="E7980" s="2">
        <f>'[1]2025年已发货'!E:E</f>
        <v>9</v>
      </c>
      <c r="F7980" s="4">
        <f>'[1]2025年已发货'!F:F</f>
        <v>45930</v>
      </c>
      <c r="G7980" s="2" t="str">
        <f>'[1]2025年已发货'!G:G</f>
        <v>(五冶建设成都盐道街中学初中部改扩建工程-二标)四川省成都市锦江区春熙路街道盐道街4号（盐道街中学初中部）</v>
      </c>
      <c r="H7980" s="2" t="str">
        <f>'[1]2025年已发货'!H:H</f>
        <v>谢鑫</v>
      </c>
      <c r="I7980" s="2">
        <f>'[1]2025年已发货'!I:I</f>
        <v>18228465067</v>
      </c>
      <c r="J7980" s="2" t="str">
        <f>_xlfn._xlws.FILTER(辅助信息!D:D,辅助信息!G:G=G7980)</f>
        <v>五冶建设成都盐道街中学初中部改扩建工程</v>
      </c>
    </row>
    <row r="7981" spans="1:10">
      <c r="A7981" s="2" t="str">
        <f>'[1]2025年已发货'!A:A</f>
        <v>泸钢</v>
      </c>
      <c r="B7981" s="2" t="str">
        <f>'[1]2025年已发货'!B:B</f>
        <v>螺纹钢</v>
      </c>
      <c r="C7981" s="2" t="str">
        <f>'[1]2025年已发货'!C:C</f>
        <v>HRB400E Φ16 9m</v>
      </c>
      <c r="D7981" s="2" t="str">
        <f>'[1]2025年已发货'!D:D</f>
        <v>吨</v>
      </c>
      <c r="E7981" s="2">
        <f>'[1]2025年已发货'!E:E</f>
        <v>6</v>
      </c>
      <c r="F7981" s="4">
        <f>'[1]2025年已发货'!F:F</f>
        <v>45930</v>
      </c>
      <c r="G7981" s="2" t="str">
        <f>'[1]2025年已发货'!G:G</f>
        <v>(五冶建设成都盐道街中学初中部改扩建工程-一标)四川省成都市锦江区春熙路街道盐道街4号（盐道街中学初中部）</v>
      </c>
      <c r="H7981" s="2" t="str">
        <f>'[1]2025年已发货'!H:H</f>
        <v>谢鑫</v>
      </c>
      <c r="I7981" s="2">
        <f>'[1]2025年已发货'!I:I</f>
        <v>18228465067</v>
      </c>
      <c r="J7981" s="2" t="str">
        <f>_xlfn._xlws.FILTER(辅助信息!D:D,辅助信息!G:G=G7981)</f>
        <v>五冶建设成都盐道街中学初中部改扩建工程</v>
      </c>
    </row>
    <row r="7982" spans="1:10">
      <c r="A7982" s="2" t="str">
        <f>'[1]2025年已发货'!A:A</f>
        <v>泸钢</v>
      </c>
      <c r="B7982" s="2" t="str">
        <f>'[1]2025年已发货'!B:B</f>
        <v>螺纹钢</v>
      </c>
      <c r="C7982" s="2" t="str">
        <f>'[1]2025年已发货'!C:C</f>
        <v>HRB400E Φ22 9m</v>
      </c>
      <c r="D7982" s="2" t="str">
        <f>'[1]2025年已发货'!D:D</f>
        <v>吨</v>
      </c>
      <c r="E7982" s="2">
        <f>'[1]2025年已发货'!E:E</f>
        <v>64</v>
      </c>
      <c r="F7982" s="4">
        <f>'[1]2025年已发货'!F:F</f>
        <v>45930</v>
      </c>
      <c r="G7982" s="2" t="str">
        <f>'[1]2025年已发货'!G:G</f>
        <v>(五冶建设成都盐道街中学初中部改扩建工程-一标)四川省成都市锦江区春熙路街道盐道街4号（盐道街中学初中部）</v>
      </c>
      <c r="H7982" s="2" t="str">
        <f>'[1]2025年已发货'!H:H</f>
        <v>谢鑫</v>
      </c>
      <c r="I7982" s="2">
        <f>'[1]2025年已发货'!I:I</f>
        <v>18228465067</v>
      </c>
      <c r="J7982" s="2" t="str">
        <f>_xlfn._xlws.FILTER(辅助信息!D:D,辅助信息!G:G=G7982)</f>
        <v>五冶建设成都盐道街中学初中部改扩建工程</v>
      </c>
    </row>
    <row r="7983" spans="1:10">
      <c r="A7983" s="2" t="str">
        <f>'[1]2025年已发货'!A:A</f>
        <v>湖北商贸</v>
      </c>
      <c r="B7983" s="2" t="str">
        <f>'[1]2025年已发货'!B:B</f>
        <v>盘螺</v>
      </c>
      <c r="C7983" s="2" t="str">
        <f>'[1]2025年已发货'!C:C</f>
        <v>HRB400EФ12</v>
      </c>
      <c r="D7983" s="2" t="str">
        <f>'[1]2025年已发货'!D:D</f>
        <v>吨</v>
      </c>
      <c r="E7983" s="2">
        <f>'[1]2025年已发货'!E:E</f>
        <v>70</v>
      </c>
      <c r="F7983" s="4">
        <f>'[1]2025年已发货'!F:F</f>
        <v>45931</v>
      </c>
      <c r="G7983" s="2" t="str">
        <f>'[1]2025年已发货'!G:G</f>
        <v>（中铁广州局-资乐高速5标）四川省乐山市井研县希望大道116号2号梁场</v>
      </c>
      <c r="H7983" s="2" t="str">
        <f>'[1]2025年已发货'!H:H</f>
        <v>廖俊杰</v>
      </c>
      <c r="I7983" s="2">
        <f>'[1]2025年已发货'!I:I</f>
        <v>15775100965</v>
      </c>
      <c r="J7983" s="2" vm="1" t="e">
        <f>_xlfn._xlws.FILTER(辅助信息!D:D,辅助信息!G:G=G7983)</f>
        <v>#VALUE!</v>
      </c>
    </row>
    <row r="7984" spans="1:10">
      <c r="A7984" s="2" t="str">
        <f>'[1]2025年已发货'!A:A</f>
        <v>湖北商贸</v>
      </c>
      <c r="B7984" s="2" t="str">
        <f>'[1]2025年已发货'!B:B</f>
        <v>螺纹钢</v>
      </c>
      <c r="C7984" s="2" t="str">
        <f>'[1]2025年已发货'!C:C</f>
        <v>HRB400E 14mm*12米</v>
      </c>
      <c r="D7984" s="2" t="str">
        <f>'[1]2025年已发货'!D:D</f>
        <v>吨</v>
      </c>
      <c r="E7984" s="2">
        <f>'[1]2025年已发货'!E:E</f>
        <v>70</v>
      </c>
      <c r="F7984" s="4">
        <f>'[1]2025年已发货'!F:F</f>
        <v>45931</v>
      </c>
      <c r="G7984" s="2" t="str">
        <f>'[1]2025年已发货'!G:G</f>
        <v>（中铁十局-资乐高速4标）四川省眉山市仁寿县彰加镇促进村中铁十局资乐高速1#钢筋场</v>
      </c>
      <c r="H7984" s="2" t="str">
        <f>'[1]2025年已发货'!H:H</f>
        <v>杨飞</v>
      </c>
      <c r="I7984" s="2">
        <f>'[1]2025年已发货'!I:I</f>
        <v>15667998777</v>
      </c>
      <c r="J7984" s="2" vm="1" t="e">
        <f>_xlfn._xlws.FILTER(辅助信息!D:D,辅助信息!G:G=G7984)</f>
        <v>#VALUE!</v>
      </c>
    </row>
    <row r="7985" spans="1:10">
      <c r="A7985" s="2" t="str">
        <f>'[1]2025年已发货'!A:A</f>
        <v>湖北商贸</v>
      </c>
      <c r="B7985" s="2" t="str">
        <f>'[1]2025年已发货'!B:B</f>
        <v>螺纹钢</v>
      </c>
      <c r="C7985" s="2" t="str">
        <f>'[1]2025年已发货'!C:C</f>
        <v>HRB400E 16mm*12米</v>
      </c>
      <c r="D7985" s="2" t="str">
        <f>'[1]2025年已发货'!D:D</f>
        <v>吨</v>
      </c>
      <c r="E7985" s="2">
        <f>'[1]2025年已发货'!E:E</f>
        <v>35</v>
      </c>
      <c r="F7985" s="4">
        <f>'[1]2025年已发货'!F:F</f>
        <v>45931</v>
      </c>
      <c r="G7985" s="2" t="str">
        <f>'[1]2025年已发货'!G:G</f>
        <v>（中铁广州局-资乐高速5标）四川省乐山市井研县希望大道116号2号梁场</v>
      </c>
      <c r="H7985" s="2" t="str">
        <f>'[1]2025年已发货'!H:H</f>
        <v>廖俊杰</v>
      </c>
      <c r="I7985" s="2">
        <f>'[1]2025年已发货'!I:I</f>
        <v>15775100965</v>
      </c>
      <c r="J7985" s="2" vm="1" t="e">
        <f>_xlfn._xlws.FILTER(辅助信息!D:D,辅助信息!G:G=G7985)</f>
        <v>#VALUE!</v>
      </c>
    </row>
    <row r="7986" spans="1:10">
      <c r="A7986" s="2" t="str">
        <f>'[1]2025年已发货'!A:A</f>
        <v>润耀</v>
      </c>
      <c r="B7986" s="2" t="str">
        <f>'[1]2025年已发货'!B:B</f>
        <v>盘螺</v>
      </c>
      <c r="C7986" s="2" t="str">
        <f>'[1]2025年已发货'!C:C</f>
        <v>HRB400EΦ8</v>
      </c>
      <c r="D7986" s="2" t="str">
        <f>'[1]2025年已发货'!D:D</f>
        <v>吨</v>
      </c>
      <c r="E7986" s="2">
        <f>'[1]2025年已发货'!E:E</f>
        <v>25</v>
      </c>
      <c r="F7986" s="4">
        <f>'[1]2025年已发货'!F:F</f>
        <v>45931</v>
      </c>
      <c r="G7986" s="2" t="str">
        <f>'[1]2025年已发货'!G:G</f>
        <v>（中核中原-温江光明苑三期项目）四川省成都市温江区金马街道光明苑三期项目</v>
      </c>
      <c r="H7986" s="2" t="str">
        <f>'[1]2025年已发货'!H:H</f>
        <v>王生斌</v>
      </c>
      <c r="I7986" s="2">
        <f>'[1]2025年已发货'!I:I</f>
        <v>15228858118</v>
      </c>
      <c r="J7986" s="2" vm="1" t="e">
        <f>_xlfn._xlws.FILTER(辅助信息!D:D,辅助信息!G:G=G7986)</f>
        <v>#VALUE!</v>
      </c>
    </row>
    <row r="7987" spans="1:10">
      <c r="A7987" s="2" t="str">
        <f>'[1]2025年已发货'!A:A</f>
        <v>润耀</v>
      </c>
      <c r="B7987" s="2" t="str">
        <f>'[1]2025年已发货'!B:B</f>
        <v>盘螺</v>
      </c>
      <c r="C7987" s="2" t="str">
        <f>'[1]2025年已发货'!C:C</f>
        <v>HRB400EΦ10</v>
      </c>
      <c r="D7987" s="2" t="str">
        <f>'[1]2025年已发货'!D:D</f>
        <v>吨</v>
      </c>
      <c r="E7987" s="2">
        <f>'[1]2025年已发货'!E:E</f>
        <v>10</v>
      </c>
      <c r="F7987" s="4">
        <f>'[1]2025年已发货'!F:F</f>
        <v>45931</v>
      </c>
      <c r="G7987" s="2" t="str">
        <f>'[1]2025年已发货'!G:G</f>
        <v>（中核中原-温江光明苑三期项目）四川省成都市温江区金马街道光明苑三期项目</v>
      </c>
      <c r="H7987" s="2" t="str">
        <f>'[1]2025年已发货'!H:H</f>
        <v>王生斌</v>
      </c>
      <c r="I7987" s="2">
        <f>'[1]2025年已发货'!I:I</f>
        <v>15228858118</v>
      </c>
      <c r="J7987" s="2" vm="1" t="e">
        <f>_xlfn._xlws.FILTER(辅助信息!D:D,辅助信息!G:G=G7987)</f>
        <v>#VALUE!</v>
      </c>
    </row>
    <row r="7988" spans="1:10">
      <c r="A7988" s="2" t="str">
        <f>'[1]2025年已发货'!A:A</f>
        <v>润耀</v>
      </c>
      <c r="B7988" s="2" t="str">
        <f>'[1]2025年已发货'!B:B</f>
        <v>螺纹钢</v>
      </c>
      <c r="C7988" s="2" t="str">
        <f>'[1]2025年已发货'!C:C</f>
        <v>HRB400EФ12*9m</v>
      </c>
      <c r="D7988" s="2" t="str">
        <f>'[1]2025年已发货'!D:D</f>
        <v>吨</v>
      </c>
      <c r="E7988" s="2">
        <f>'[1]2025年已发货'!E:E</f>
        <v>30</v>
      </c>
      <c r="F7988" s="4">
        <f>'[1]2025年已发货'!F:F</f>
        <v>45931</v>
      </c>
      <c r="G7988" s="2" t="str">
        <f>'[1]2025年已发货'!G:G</f>
        <v>（中核中原-温江光明苑三期项目）四川省成都市温江区金马街道光明苑三期项目</v>
      </c>
      <c r="H7988" s="2" t="str">
        <f>'[1]2025年已发货'!H:H</f>
        <v>王生斌</v>
      </c>
      <c r="I7988" s="2">
        <f>'[1]2025年已发货'!I:I</f>
        <v>15228858118</v>
      </c>
      <c r="J7988" s="2" vm="1" t="e">
        <f>_xlfn._xlws.FILTER(辅助信息!D:D,辅助信息!G:G=G7988)</f>
        <v>#VALUE!</v>
      </c>
    </row>
    <row r="7989" spans="1:10">
      <c r="A7989" s="2" t="str">
        <f>'[1]2025年已发货'!A:A</f>
        <v>润耀</v>
      </c>
      <c r="B7989" s="2" t="str">
        <f>'[1]2025年已发货'!B:B</f>
        <v>螺纹钢</v>
      </c>
      <c r="C7989" s="2" t="str">
        <f>'[1]2025年已发货'!C:C</f>
        <v>HRB400EФ16*9m</v>
      </c>
      <c r="D7989" s="2" t="str">
        <f>'[1]2025年已发货'!D:D</f>
        <v>吨</v>
      </c>
      <c r="E7989" s="2">
        <f>'[1]2025年已发货'!E:E</f>
        <v>5</v>
      </c>
      <c r="F7989" s="4">
        <f>'[1]2025年已发货'!F:F</f>
        <v>45931</v>
      </c>
      <c r="G7989" s="2" t="str">
        <f>'[1]2025年已发货'!G:G</f>
        <v>（中核中原-温江光明苑三期项目）四川省成都市温江区金马街道光明苑三期项目</v>
      </c>
      <c r="H7989" s="2" t="str">
        <f>'[1]2025年已发货'!H:H</f>
        <v>王生斌</v>
      </c>
      <c r="I7989" s="2">
        <f>'[1]2025年已发货'!I:I</f>
        <v>15228858118</v>
      </c>
      <c r="J7989" s="2" vm="1" t="e">
        <f>_xlfn._xlws.FILTER(辅助信息!D:D,辅助信息!G:G=G7989)</f>
        <v>#VALUE!</v>
      </c>
    </row>
    <row r="7990" spans="1:10">
      <c r="A7990" s="2" t="str">
        <f>'[1]2025年已发货'!A:A</f>
        <v>润耀</v>
      </c>
      <c r="B7990" s="2" t="str">
        <f>'[1]2025年已发货'!B:B</f>
        <v>螺纹钢</v>
      </c>
      <c r="C7990" s="2" t="str">
        <f>'[1]2025年已发货'!C:C</f>
        <v>HRB400EФ18*9m</v>
      </c>
      <c r="D7990" s="2" t="str">
        <f>'[1]2025年已发货'!D:D</f>
        <v>吨</v>
      </c>
      <c r="E7990" s="2">
        <f>'[1]2025年已发货'!E:E</f>
        <v>15</v>
      </c>
      <c r="F7990" s="4">
        <f>'[1]2025年已发货'!F:F</f>
        <v>45931</v>
      </c>
      <c r="G7990" s="2" t="str">
        <f>'[1]2025年已发货'!G:G</f>
        <v>（中核中原-温江光明苑三期项目）四川省成都市温江区金马街道光明苑三期项目</v>
      </c>
      <c r="H7990" s="2" t="str">
        <f>'[1]2025年已发货'!H:H</f>
        <v>王生斌</v>
      </c>
      <c r="I7990" s="2">
        <f>'[1]2025年已发货'!I:I</f>
        <v>15228858118</v>
      </c>
      <c r="J7990" s="2" vm="1" t="e">
        <f>_xlfn._xlws.FILTER(辅助信息!D:D,辅助信息!G:G=G7990)</f>
        <v>#VALUE!</v>
      </c>
    </row>
    <row r="7991" spans="1:10">
      <c r="A7991" s="2" t="str">
        <f>'[1]2025年已发货'!A:A</f>
        <v>润耀</v>
      </c>
      <c r="B7991" s="2" t="str">
        <f>'[1]2025年已发货'!B:B</f>
        <v>螺纹钢</v>
      </c>
      <c r="C7991" s="2" t="str">
        <f>'[1]2025年已发货'!C:C</f>
        <v>HRB400EФ20*9m</v>
      </c>
      <c r="D7991" s="2" t="str">
        <f>'[1]2025年已发货'!D:D</f>
        <v>吨</v>
      </c>
      <c r="E7991" s="2">
        <f>'[1]2025年已发货'!E:E</f>
        <v>18</v>
      </c>
      <c r="F7991" s="4">
        <f>'[1]2025年已发货'!F:F</f>
        <v>45931</v>
      </c>
      <c r="G7991" s="2" t="str">
        <f>'[1]2025年已发货'!G:G</f>
        <v>（中核中原-温江光明苑三期项目）四川省成都市温江区金马街道光明苑三期项目</v>
      </c>
      <c r="H7991" s="2" t="str">
        <f>'[1]2025年已发货'!H:H</f>
        <v>王生斌</v>
      </c>
      <c r="I7991" s="2">
        <f>'[1]2025年已发货'!I:I</f>
        <v>15228858118</v>
      </c>
      <c r="J7991" s="2" vm="1" t="e">
        <f>_xlfn._xlws.FILTER(辅助信息!D:D,辅助信息!G:G=G7991)</f>
        <v>#VALUE!</v>
      </c>
    </row>
    <row r="7992" spans="1:10">
      <c r="A7992" s="2" t="str">
        <f>'[1]2025年已发货'!A:A</f>
        <v>润耀</v>
      </c>
      <c r="B7992" s="2" t="str">
        <f>'[1]2025年已发货'!B:B</f>
        <v>螺纹钢</v>
      </c>
      <c r="C7992" s="2" t="str">
        <f>'[1]2025年已发货'!C:C</f>
        <v>HRB400EФ22*9m</v>
      </c>
      <c r="D7992" s="2" t="str">
        <f>'[1]2025年已发货'!D:D</f>
        <v>吨</v>
      </c>
      <c r="E7992" s="2">
        <f>'[1]2025年已发货'!E:E</f>
        <v>15</v>
      </c>
      <c r="F7992" s="4">
        <f>'[1]2025年已发货'!F:F</f>
        <v>45931</v>
      </c>
      <c r="G7992" s="2" t="str">
        <f>'[1]2025年已发货'!G:G</f>
        <v>（中核中原-温江光明苑三期项目）四川省成都市温江区金马街道光明苑三期项目</v>
      </c>
      <c r="H7992" s="2" t="str">
        <f>'[1]2025年已发货'!H:H</f>
        <v>王生斌</v>
      </c>
      <c r="I7992" s="2">
        <f>'[1]2025年已发货'!I:I</f>
        <v>15228858118</v>
      </c>
      <c r="J7992" s="2" vm="1" t="e">
        <f>_xlfn._xlws.FILTER(辅助信息!D:D,辅助信息!G:G=G7992)</f>
        <v>#VALUE!</v>
      </c>
    </row>
    <row r="7993" spans="1:10">
      <c r="A7993" s="2" t="str">
        <f>'[1]2025年已发货'!A:A</f>
        <v>润耀</v>
      </c>
      <c r="B7993" s="2" t="str">
        <f>'[1]2025年已发货'!B:B</f>
        <v>螺纹钢</v>
      </c>
      <c r="C7993" s="2" t="str">
        <f>'[1]2025年已发货'!C:C</f>
        <v>HRB400EФ25*9m</v>
      </c>
      <c r="D7993" s="2" t="str">
        <f>'[1]2025年已发货'!D:D</f>
        <v>吨</v>
      </c>
      <c r="E7993" s="2">
        <f>'[1]2025年已发货'!E:E</f>
        <v>25</v>
      </c>
      <c r="F7993" s="4">
        <f>'[1]2025年已发货'!F:F</f>
        <v>45931</v>
      </c>
      <c r="G7993" s="2" t="str">
        <f>'[1]2025年已发货'!G:G</f>
        <v>（中核中原-温江光明苑三期项目）四川省成都市温江区金马街道光明苑三期项目</v>
      </c>
      <c r="H7993" s="2" t="str">
        <f>'[1]2025年已发货'!H:H</f>
        <v>王生斌</v>
      </c>
      <c r="I7993" s="2">
        <f>'[1]2025年已发货'!I:I</f>
        <v>15228858118</v>
      </c>
      <c r="J7993" s="2" vm="1" t="e">
        <f>_xlfn._xlws.FILTER(辅助信息!D:D,辅助信息!G:G=G7993)</f>
        <v>#VALUE!</v>
      </c>
    </row>
    <row r="7994" spans="1:10">
      <c r="A7994" s="2" t="str">
        <f>'[1]2025年已发货'!A:A</f>
        <v>达钢</v>
      </c>
      <c r="B7994" s="2" t="str">
        <f>'[1]2025年已发货'!B:B</f>
        <v>盘螺</v>
      </c>
      <c r="C7994" s="2" t="str">
        <f>'[1]2025年已发货'!C:C</f>
        <v>HRB400E Φ6</v>
      </c>
      <c r="D7994" s="2" t="str">
        <f>'[1]2025年已发货'!D:D</f>
        <v>吨</v>
      </c>
      <c r="E7994" s="2">
        <f>'[1]2025年已发货'!E:E</f>
        <v>10</v>
      </c>
      <c r="F7994" s="4">
        <f>'[1]2025年已发货'!F:F</f>
        <v>45931</v>
      </c>
      <c r="G7994" s="2" t="str">
        <f>'[1]2025年已发货'!G:G</f>
        <v>（商投建工达州中医药科技园-4工区-9号楼）达州市通川区达州中医药职业学院犀牛大道北段</v>
      </c>
      <c r="H7994" s="2" t="str">
        <f>'[1]2025年已发货'!H:H</f>
        <v>张扬</v>
      </c>
      <c r="I7994" s="2">
        <f>'[1]2025年已发货'!I:I</f>
        <v>18381904567</v>
      </c>
      <c r="J7994" s="2" t="str">
        <f>_xlfn._xlws.FILTER(辅助信息!D:D,辅助信息!G:G=G7994)</f>
        <v>商投建工达州中医药科技园</v>
      </c>
    </row>
    <row r="7995" spans="1:10">
      <c r="A7995" s="2" t="str">
        <f>'[1]2025年已发货'!A:A</f>
        <v>达钢</v>
      </c>
      <c r="B7995" s="2" t="str">
        <f>'[1]2025年已发货'!B:B</f>
        <v>盘螺</v>
      </c>
      <c r="C7995" s="2" t="str">
        <f>'[1]2025年已发货'!C:C</f>
        <v>HRB400E Φ8</v>
      </c>
      <c r="D7995" s="2" t="str">
        <f>'[1]2025年已发货'!D:D</f>
        <v>吨</v>
      </c>
      <c r="E7995" s="2">
        <f>'[1]2025年已发货'!E:E</f>
        <v>47</v>
      </c>
      <c r="F7995" s="4">
        <f>'[1]2025年已发货'!F:F</f>
        <v>45931</v>
      </c>
      <c r="G7995" s="2" t="str">
        <f>'[1]2025年已发货'!G:G</f>
        <v>（商投建工达州中医药科技园-4工区-9号楼）达州市通川区达州中医药职业学院犀牛大道北段</v>
      </c>
      <c r="H7995" s="2" t="str">
        <f>'[1]2025年已发货'!H:H</f>
        <v>张扬</v>
      </c>
      <c r="I7995" s="2">
        <f>'[1]2025年已发货'!I:I</f>
        <v>18381904567</v>
      </c>
      <c r="J7995" s="2" t="str">
        <f>_xlfn._xlws.FILTER(辅助信息!D:D,辅助信息!G:G=G7995)</f>
        <v>商投建工达州中医药科技园</v>
      </c>
    </row>
    <row r="7996" spans="1:10">
      <c r="A7996" s="2" t="str">
        <f>'[1]2025年已发货'!A:A</f>
        <v>达钢</v>
      </c>
      <c r="B7996" s="2" t="str">
        <f>'[1]2025年已发货'!B:B</f>
        <v>螺纹钢</v>
      </c>
      <c r="C7996" s="2" t="str">
        <f>'[1]2025年已发货'!C:C</f>
        <v>HRB500E Φ12</v>
      </c>
      <c r="D7996" s="2" t="str">
        <f>'[1]2025年已发货'!D:D</f>
        <v>吨</v>
      </c>
      <c r="E7996" s="2">
        <f>'[1]2025年已发货'!E:E</f>
        <v>6</v>
      </c>
      <c r="F7996" s="4">
        <f>'[1]2025年已发货'!F:F</f>
        <v>45931</v>
      </c>
      <c r="G7996" s="2" t="str">
        <f>'[1]2025年已发货'!G:G</f>
        <v>（商投建工达州中医药科技园-4工区-9号楼）达州市通川区达州中医药职业学院犀牛大道北段</v>
      </c>
      <c r="H7996" s="2" t="str">
        <f>'[1]2025年已发货'!H:H</f>
        <v>张扬</v>
      </c>
      <c r="I7996" s="2">
        <f>'[1]2025年已发货'!I:I</f>
        <v>18381904567</v>
      </c>
      <c r="J7996" s="2" t="str">
        <f>_xlfn._xlws.FILTER(辅助信息!D:D,辅助信息!G:G=G7996)</f>
        <v>商投建工达州中医药科技园</v>
      </c>
    </row>
    <row r="7997" spans="1:10">
      <c r="A7997" s="2" t="str">
        <f>'[1]2025年已发货'!A:A</f>
        <v>达钢</v>
      </c>
      <c r="B7997" s="2" t="str">
        <f>'[1]2025年已发货'!B:B</f>
        <v>螺纹钢</v>
      </c>
      <c r="C7997" s="2" t="str">
        <f>'[1]2025年已发货'!C:C</f>
        <v>HRB500E Φ20</v>
      </c>
      <c r="D7997" s="2" t="str">
        <f>'[1]2025年已发货'!D:D</f>
        <v>吨</v>
      </c>
      <c r="E7997" s="2">
        <f>'[1]2025年已发货'!E:E</f>
        <v>15</v>
      </c>
      <c r="F7997" s="4">
        <f>'[1]2025年已发货'!F:F</f>
        <v>45931</v>
      </c>
      <c r="G7997" s="2" t="str">
        <f>'[1]2025年已发货'!G:G</f>
        <v>（商投建工达州中医药科技园-4工区-9号楼）达州市通川区达州中医药职业学院犀牛大道北段</v>
      </c>
      <c r="H7997" s="2" t="str">
        <f>'[1]2025年已发货'!H:H</f>
        <v>张扬</v>
      </c>
      <c r="I7997" s="2">
        <f>'[1]2025年已发货'!I:I</f>
        <v>18381904567</v>
      </c>
      <c r="J7997" s="2" t="str">
        <f>_xlfn._xlws.FILTER(辅助信息!D:D,辅助信息!G:G=G7997)</f>
        <v>商投建工达州中医药科技园</v>
      </c>
    </row>
    <row r="7998" spans="1:10">
      <c r="A7998" s="2" t="str">
        <f>'[1]2025年已发货'!A:A</f>
        <v>达钢</v>
      </c>
      <c r="B7998" s="2" t="str">
        <f>'[1]2025年已发货'!B:B</f>
        <v>螺纹钢</v>
      </c>
      <c r="C7998" s="2" t="str">
        <f>'[1]2025年已发货'!C:C</f>
        <v>HRB500E Φ25</v>
      </c>
      <c r="D7998" s="2" t="str">
        <f>'[1]2025年已发货'!D:D</f>
        <v>吨</v>
      </c>
      <c r="E7998" s="2">
        <f>'[1]2025年已发货'!E:E</f>
        <v>15</v>
      </c>
      <c r="F7998" s="4">
        <f>'[1]2025年已发货'!F:F</f>
        <v>45931</v>
      </c>
      <c r="G7998" s="2" t="str">
        <f>'[1]2025年已发货'!G:G</f>
        <v>（商投建工达州中医药科技园-4工区-9号楼）达州市通川区达州中医药职业学院犀牛大道北段</v>
      </c>
      <c r="H7998" s="2" t="str">
        <f>'[1]2025年已发货'!H:H</f>
        <v>张扬</v>
      </c>
      <c r="I7998" s="2">
        <f>'[1]2025年已发货'!I:I</f>
        <v>18381904567</v>
      </c>
      <c r="J7998" s="2" t="str">
        <f>_xlfn._xlws.FILTER(辅助信息!D:D,辅助信息!G:G=G7998)</f>
        <v>商投建工达州中医药科技园</v>
      </c>
    </row>
    <row r="7999" spans="1:10">
      <c r="A7999" s="2" t="str">
        <f>'[1]2025年已发货'!A:A</f>
        <v>润耀</v>
      </c>
      <c r="B7999" s="2" t="str">
        <f>'[1]2025年已发货'!B:B</f>
        <v>螺纹钢</v>
      </c>
      <c r="C7999" s="2" t="str">
        <f>'[1]2025年已发货'!C:C</f>
        <v>HRB400EФ12*9m</v>
      </c>
      <c r="D7999" s="2" t="str">
        <f>'[1]2025年已发货'!D:D</f>
        <v>吨</v>
      </c>
      <c r="E7999" s="2">
        <f>'[1]2025年已发货'!E:E</f>
        <v>26</v>
      </c>
      <c r="F7999" s="4">
        <f>'[1]2025年已发货'!F:F</f>
        <v>45932</v>
      </c>
      <c r="G7999" s="2" t="str">
        <f>'[1]2025年已发货'!G:G</f>
        <v>（五局新津tod项目）成都市新津区旭辉天府未来城南(华金路南)</v>
      </c>
      <c r="H7999" s="2" t="str">
        <f>'[1]2025年已发货'!H:H</f>
        <v>李霜</v>
      </c>
      <c r="I7999" s="2">
        <f>'[1]2025年已发货'!I:I</f>
        <v>18785086540</v>
      </c>
      <c r="J7999" s="2" vm="1" t="e">
        <f>_xlfn._xlws.FILTER(辅助信息!D:D,辅助信息!G:G=G7999)</f>
        <v>#VALUE!</v>
      </c>
    </row>
    <row r="8000" spans="1:10">
      <c r="A8000" s="2" t="str">
        <f>'[1]2025年已发货'!A:A</f>
        <v>润耀</v>
      </c>
      <c r="B8000" s="2" t="str">
        <f>'[1]2025年已发货'!B:B</f>
        <v>螺纹钢</v>
      </c>
      <c r="C8000" s="2" t="str">
        <f>'[1]2025年已发货'!C:C</f>
        <v>HRB400EФ14*9m</v>
      </c>
      <c r="D8000" s="2" t="str">
        <f>'[1]2025年已发货'!D:D</f>
        <v>吨</v>
      </c>
      <c r="E8000" s="2">
        <f>'[1]2025年已发货'!E:E</f>
        <v>3</v>
      </c>
      <c r="F8000" s="4">
        <f>'[1]2025年已发货'!F:F</f>
        <v>45932</v>
      </c>
      <c r="G8000" s="2" t="str">
        <f>'[1]2025年已发货'!G:G</f>
        <v>（五局新津tod项目）成都市新津区旭辉天府未来城南(华金路南)</v>
      </c>
      <c r="H8000" s="2" t="str">
        <f>'[1]2025年已发货'!H:H</f>
        <v>李霜</v>
      </c>
      <c r="I8000" s="2">
        <f>'[1]2025年已发货'!I:I</f>
        <v>18785086540</v>
      </c>
      <c r="J8000" s="2" vm="1" t="e">
        <f>_xlfn._xlws.FILTER(辅助信息!D:D,辅助信息!G:G=G8000)</f>
        <v>#VALUE!</v>
      </c>
    </row>
    <row r="8001" spans="1:10">
      <c r="A8001" s="2" t="str">
        <f>'[1]2025年已发货'!A:A</f>
        <v>润耀</v>
      </c>
      <c r="B8001" s="2" t="str">
        <f>'[1]2025年已发货'!B:B</f>
        <v>螺纹钢</v>
      </c>
      <c r="C8001" s="2" t="str">
        <f>'[1]2025年已发货'!C:C</f>
        <v>HRB400EФ16*9m</v>
      </c>
      <c r="D8001" s="2" t="str">
        <f>'[1]2025年已发货'!D:D</f>
        <v>吨</v>
      </c>
      <c r="E8001" s="2">
        <f>'[1]2025年已发货'!E:E</f>
        <v>6</v>
      </c>
      <c r="F8001" s="4">
        <f>'[1]2025年已发货'!F:F</f>
        <v>45932</v>
      </c>
      <c r="G8001" s="2" t="str">
        <f>'[1]2025年已发货'!G:G</f>
        <v>（五局新津tod项目）成都市新津区旭辉天府未来城南(华金路南)</v>
      </c>
      <c r="H8001" s="2" t="str">
        <f>'[1]2025年已发货'!H:H</f>
        <v>李霜</v>
      </c>
      <c r="I8001" s="2">
        <f>'[1]2025年已发货'!I:I</f>
        <v>18785086540</v>
      </c>
      <c r="J8001" s="2" vm="1" t="e">
        <f>_xlfn._xlws.FILTER(辅助信息!D:D,辅助信息!G:G=G8001)</f>
        <v>#VALUE!</v>
      </c>
    </row>
    <row r="8002" spans="1:10">
      <c r="A8002" s="2" t="str">
        <f>'[1]2025年已发货'!A:A</f>
        <v>润耀</v>
      </c>
      <c r="B8002" s="2" t="str">
        <f>'[1]2025年已发货'!B:B</f>
        <v>螺纹钢</v>
      </c>
      <c r="C8002" s="2" t="str">
        <f>'[1]2025年已发货'!C:C</f>
        <v>HRB400EФ12*9m</v>
      </c>
      <c r="D8002" s="2" t="str">
        <f>'[1]2025年已发货'!D:D</f>
        <v>吨</v>
      </c>
      <c r="E8002" s="2">
        <f>'[1]2025年已发货'!E:E</f>
        <v>35</v>
      </c>
      <c r="F8002" s="4">
        <f>'[1]2025年已发货'!F:F</f>
        <v>45932</v>
      </c>
      <c r="G8002" s="2" t="str">
        <f>'[1]2025年已发货'!G:G</f>
        <v>（中核中原-温江北林医养综合体项目）四川省成都市温江区万春大道第三人民医院东</v>
      </c>
      <c r="H8002" s="2" t="str">
        <f>'[1]2025年已发货'!H:H</f>
        <v>蔡杰</v>
      </c>
      <c r="I8002" s="2">
        <f>'[1]2025年已发货'!I:I</f>
        <v>18875129329</v>
      </c>
      <c r="J8002" s="2" vm="1" t="e">
        <f>_xlfn._xlws.FILTER(辅助信息!D:D,辅助信息!G:G=G8002)</f>
        <v>#VALUE!</v>
      </c>
    </row>
    <row r="8003" spans="1:10">
      <c r="A8003" s="2" t="str">
        <f>'[1]2025年已发货'!A:A</f>
        <v>钢固融</v>
      </c>
      <c r="B8003" s="2" t="str">
        <f>'[1]2025年已发货'!B:B</f>
        <v>螺纹钢</v>
      </c>
      <c r="C8003" s="2" t="str">
        <f>'[1]2025年已发货'!C:C</f>
        <v>HRB500EФ25*9m</v>
      </c>
      <c r="D8003" s="2" t="str">
        <f>'[1]2025年已发货'!D:D</f>
        <v>吨</v>
      </c>
      <c r="E8003" s="2">
        <f>'[1]2025年已发货'!E:E</f>
        <v>15</v>
      </c>
      <c r="F8003" s="4">
        <f>'[1]2025年已发货'!F:F</f>
        <v>45932</v>
      </c>
      <c r="G8003" s="2" t="str">
        <f>'[1]2025年已发货'!G:G</f>
        <v>（中核中原-温江北林医养综合体项目）四川省成都市温江区万春大道第三人民医院东</v>
      </c>
      <c r="H8003" s="2" t="str">
        <f>'[1]2025年已发货'!H:H</f>
        <v>蔡杰</v>
      </c>
      <c r="I8003" s="2">
        <f>'[1]2025年已发货'!I:I</f>
        <v>18875129329</v>
      </c>
      <c r="J8003" s="2" vm="1" t="e">
        <f>_xlfn._xlws.FILTER(辅助信息!D:D,辅助信息!G:G=G8003)</f>
        <v>#VALUE!</v>
      </c>
    </row>
    <row r="8004" spans="1:10">
      <c r="A8004" s="2" t="str">
        <f>'[1]2025年已发货'!A:A</f>
        <v>钢固融</v>
      </c>
      <c r="B8004" s="2" t="str">
        <f>'[1]2025年已发货'!B:B</f>
        <v>螺纹钢</v>
      </c>
      <c r="C8004" s="2" t="str">
        <f>'[1]2025年已发货'!C:C</f>
        <v>HRB500EФ25*12m</v>
      </c>
      <c r="D8004" s="2" t="str">
        <f>'[1]2025年已发货'!D:D</f>
        <v>吨</v>
      </c>
      <c r="E8004" s="2">
        <f>'[1]2025年已发货'!E:E</f>
        <v>20</v>
      </c>
      <c r="F8004" s="4">
        <f>'[1]2025年已发货'!F:F</f>
        <v>45932</v>
      </c>
      <c r="G8004" s="2" t="str">
        <f>'[1]2025年已发货'!G:G</f>
        <v>（中核中原-温江北林医养综合体项目）四川省成都市温江区万春大道第三人民医院东</v>
      </c>
      <c r="H8004" s="2" t="str">
        <f>'[1]2025年已发货'!H:H</f>
        <v>蔡杰</v>
      </c>
      <c r="I8004" s="2">
        <f>'[1]2025年已发货'!I:I</f>
        <v>18875129329</v>
      </c>
      <c r="J8004" s="2" vm="1" t="e">
        <f>_xlfn._xlws.FILTER(辅助信息!D:D,辅助信息!G:G=G8004)</f>
        <v>#VALUE!</v>
      </c>
    </row>
    <row r="8005" spans="1:10">
      <c r="A8005" s="2" t="str">
        <f>'[1]2025年已发货'!A:A</f>
        <v>德胜</v>
      </c>
      <c r="B8005" s="2" t="str">
        <f>'[1]2025年已发货'!B:B</f>
        <v>螺纹钢</v>
      </c>
      <c r="C8005" s="2" t="str">
        <f>'[1]2025年已发货'!C:C</f>
        <v>HRB400EΦ22*9m</v>
      </c>
      <c r="D8005" s="2" t="str">
        <f>'[1]2025年已发货'!D:D</f>
        <v>吨</v>
      </c>
      <c r="E8005" s="2">
        <f>'[1]2025年已发货'!E:E</f>
        <v>35</v>
      </c>
      <c r="F8005" s="4">
        <f>'[1]2025年已发货'!F:F</f>
        <v>45933</v>
      </c>
      <c r="G8005" s="2" t="str">
        <f>'[1]2025年已发货'!G:G</f>
        <v>（成峨6标）乐山市夹江县木城镇张口村中铁三局钢筋场</v>
      </c>
      <c r="H8005" s="2" t="str">
        <f>'[1]2025年已发货'!H:H</f>
        <v>陈籽佑</v>
      </c>
      <c r="I8005" s="2" t="str">
        <f>'[1]2025年已发货'!I:I</f>
        <v>15234459657</v>
      </c>
      <c r="J8005" s="2" vm="1" t="e">
        <f>_xlfn._xlws.FILTER(辅助信息!D:D,辅助信息!G:G=G8005)</f>
        <v>#VALUE!</v>
      </c>
    </row>
    <row r="8006" spans="1:10">
      <c r="A8006" s="2" t="str">
        <f>'[1]2025年已发货'!A:A</f>
        <v>润耀</v>
      </c>
      <c r="B8006" s="2" t="str">
        <f>'[1]2025年已发货'!B:B</f>
        <v>盘螺</v>
      </c>
      <c r="C8006" s="2" t="str">
        <f>'[1]2025年已发货'!C:C</f>
        <v>HRB400EФ12</v>
      </c>
      <c r="D8006" s="2" t="str">
        <f>'[1]2025年已发货'!D:D</f>
        <v>吨</v>
      </c>
      <c r="E8006" s="2">
        <f>'[1]2025年已发货'!E:E</f>
        <v>35</v>
      </c>
      <c r="F8006" s="4">
        <f>'[1]2025年已发货'!F:F</f>
        <v>45933</v>
      </c>
      <c r="G8006" s="2" t="str">
        <f>'[1]2025年已发货'!G:G</f>
        <v>（中铁广州局-资乐高速5标）四川省乐山市井研县希望大道116号2号梁场</v>
      </c>
      <c r="H8006" s="2" t="str">
        <f>'[1]2025年已发货'!H:H</f>
        <v>廖俊杰</v>
      </c>
      <c r="I8006" s="2">
        <f>'[1]2025年已发货'!I:I</f>
        <v>15775100965</v>
      </c>
      <c r="J8006" s="2" vm="1" t="e">
        <f>_xlfn._xlws.FILTER(辅助信息!D:D,辅助信息!G:G=G8006)</f>
        <v>#VALUE!</v>
      </c>
    </row>
    <row r="8007" spans="1:10">
      <c r="A8007" s="2" t="str">
        <f>'[1]2025年已发货'!A:A</f>
        <v>润耀</v>
      </c>
      <c r="B8007" s="2" t="str">
        <f>'[1]2025年已发货'!B:B</f>
        <v>螺纹钢</v>
      </c>
      <c r="C8007" s="2" t="str">
        <f>'[1]2025年已发货'!C:C</f>
        <v>HRB400EФ16，9m</v>
      </c>
      <c r="D8007" s="2" t="str">
        <f>'[1]2025年已发货'!D:D</f>
        <v>吨</v>
      </c>
      <c r="E8007" s="2">
        <f>'[1]2025年已发货'!E:E</f>
        <v>35</v>
      </c>
      <c r="F8007" s="4">
        <f>'[1]2025年已发货'!F:F</f>
        <v>45933</v>
      </c>
      <c r="G8007" s="2" t="str">
        <f>'[1]2025年已发货'!G:G</f>
        <v>（中铁广州局-资乐高速5标）四川省乐山市井研县希望大道116号</v>
      </c>
      <c r="H8007" s="2" t="str">
        <f>'[1]2025年已发货'!H:H</f>
        <v>廖俊杰</v>
      </c>
      <c r="I8007" s="2">
        <f>'[1]2025年已发货'!I:I</f>
        <v>15775100965</v>
      </c>
      <c r="J8007" s="2" vm="1" t="e">
        <f>_xlfn._xlws.FILTER(辅助信息!D:D,辅助信息!G:G=G8007)</f>
        <v>#VALUE!</v>
      </c>
    </row>
    <row r="8008" spans="1:10">
      <c r="A8008" s="2" t="str">
        <f>'[1]2025年已发货'!A:A</f>
        <v>德胜</v>
      </c>
      <c r="B8008" s="2" t="str">
        <f>'[1]2025年已发货'!B:B</f>
        <v>螺纹钢</v>
      </c>
      <c r="C8008" s="2" t="str">
        <f>'[1]2025年已发货'!C:C</f>
        <v>HRB400E Φ28×12米</v>
      </c>
      <c r="D8008" s="2" t="str">
        <f>'[1]2025年已发货'!D:D</f>
        <v>吨</v>
      </c>
      <c r="E8008" s="2">
        <f>'[1]2025年已发货'!E:E</f>
        <v>22</v>
      </c>
      <c r="F8008" s="4">
        <f>'[1]2025年已发货'!F:F</f>
        <v>45933</v>
      </c>
      <c r="G8008" s="2" t="str">
        <f>'[1]2025年已发货'!G:G</f>
        <v>（自永2标九局西南分公司钢筋棚）四川省自贡市骑龙镇先到钢筋棚</v>
      </c>
      <c r="H8008" s="2" t="str">
        <f>'[1]2025年已发货'!H:H</f>
        <v>高彦彬</v>
      </c>
      <c r="I8008" s="2">
        <f>'[1]2025年已发货'!I:I</f>
        <v>13835906370</v>
      </c>
      <c r="J8008" s="2" vm="1" t="e">
        <f>_xlfn._xlws.FILTER(辅助信息!D:D,辅助信息!G:G=G8008)</f>
        <v>#VALUE!</v>
      </c>
    </row>
    <row r="8009" spans="1:10">
      <c r="A8009" s="2" t="str">
        <f>'[1]2025年已发货'!A:A</f>
        <v>德胜</v>
      </c>
      <c r="B8009" s="2" t="str">
        <f>'[1]2025年已发货'!B:B</f>
        <v>螺纹钢</v>
      </c>
      <c r="C8009" s="2" t="str">
        <f>'[1]2025年已发货'!C:C</f>
        <v>HRB400E Φ25×9米</v>
      </c>
      <c r="D8009" s="2" t="str">
        <f>'[1]2025年已发货'!D:D</f>
        <v>吨</v>
      </c>
      <c r="E8009" s="2">
        <f>'[1]2025年已发货'!E:E</f>
        <v>3</v>
      </c>
      <c r="F8009" s="4">
        <f>'[1]2025年已发货'!F:F</f>
        <v>45933</v>
      </c>
      <c r="G8009" s="2" t="str">
        <f>'[1]2025年已发货'!G:G</f>
        <v>（自永2标九局西南分公司钢筋棚）四川省自贡市骑龙镇先到钢筋棚</v>
      </c>
      <c r="H8009" s="2" t="str">
        <f>'[1]2025年已发货'!H:H</f>
        <v>高彦彬</v>
      </c>
      <c r="I8009" s="2">
        <f>'[1]2025年已发货'!I:I</f>
        <v>13835906370</v>
      </c>
      <c r="J8009" s="2" vm="1" t="e">
        <f>_xlfn._xlws.FILTER(辅助信息!D:D,辅助信息!G:G=G8009)</f>
        <v>#VALUE!</v>
      </c>
    </row>
    <row r="8010" spans="1:10">
      <c r="A8010" s="2" t="str">
        <f>'[1]2025年已发货'!A:A</f>
        <v>德胜</v>
      </c>
      <c r="B8010" s="2" t="str">
        <f>'[1]2025年已发货'!B:B</f>
        <v>螺纹钢</v>
      </c>
      <c r="C8010" s="2" t="str">
        <f>'[1]2025年已发货'!C:C</f>
        <v>HRB400E Φ22×9米</v>
      </c>
      <c r="D8010" s="2" t="str">
        <f>'[1]2025年已发货'!D:D</f>
        <v>吨</v>
      </c>
      <c r="E8010" s="2">
        <f>'[1]2025年已发货'!E:E</f>
        <v>6</v>
      </c>
      <c r="F8010" s="4">
        <f>'[1]2025年已发货'!F:F</f>
        <v>45933</v>
      </c>
      <c r="G8010" s="2" t="str">
        <f>'[1]2025年已发货'!G:G</f>
        <v>（自永2标九局西南分公司钢筋棚）四川省自贡市骑龙镇先到钢筋棚</v>
      </c>
      <c r="H8010" s="2" t="str">
        <f>'[1]2025年已发货'!H:H</f>
        <v>高彦彬</v>
      </c>
      <c r="I8010" s="2">
        <f>'[1]2025年已发货'!I:I</f>
        <v>13835906370</v>
      </c>
      <c r="J8010" s="2" vm="1" t="e">
        <f>_xlfn._xlws.FILTER(辅助信息!D:D,辅助信息!G:G=G8010)</f>
        <v>#VALUE!</v>
      </c>
    </row>
    <row r="8011" spans="1:10">
      <c r="A8011" s="2" t="str">
        <f>'[1]2025年已发货'!A:A</f>
        <v>德胜</v>
      </c>
      <c r="B8011" s="2" t="str">
        <f>'[1]2025年已发货'!B:B</f>
        <v>螺纹钢</v>
      </c>
      <c r="C8011" s="2" t="str">
        <f>'[1]2025年已发货'!C:C</f>
        <v>HRB400E Φ20×9米</v>
      </c>
      <c r="D8011" s="2" t="str">
        <f>'[1]2025年已发货'!D:D</f>
        <v>吨</v>
      </c>
      <c r="E8011" s="2">
        <f>'[1]2025年已发货'!E:E</f>
        <v>3</v>
      </c>
      <c r="F8011" s="4">
        <f>'[1]2025年已发货'!F:F</f>
        <v>45933</v>
      </c>
      <c r="G8011" s="2" t="str">
        <f>'[1]2025年已发货'!G:G</f>
        <v>（自永2标九局西南分公司钢筋棚）四川省自贡市骑龙镇先到钢筋棚</v>
      </c>
      <c r="H8011" s="2" t="str">
        <f>'[1]2025年已发货'!H:H</f>
        <v>高彦彬</v>
      </c>
      <c r="I8011" s="2">
        <f>'[1]2025年已发货'!I:I</f>
        <v>13835906370</v>
      </c>
      <c r="J8011" s="2" vm="1" t="e">
        <f>_xlfn._xlws.FILTER(辅助信息!D:D,辅助信息!G:G=G8011)</f>
        <v>#VALUE!</v>
      </c>
    </row>
    <row r="8012" spans="1:10">
      <c r="A8012" s="2" t="str">
        <f>'[1]2025年已发货'!A:A</f>
        <v>德胜</v>
      </c>
      <c r="B8012" s="2" t="str">
        <f>'[1]2025年已发货'!B:B</f>
        <v>螺纹钢</v>
      </c>
      <c r="C8012" s="2" t="str">
        <f>'[1]2025年已发货'!C:C</f>
        <v>HRB500E Φ12</v>
      </c>
      <c r="D8012" s="2" t="str">
        <f>'[1]2025年已发货'!D:D</f>
        <v>吨</v>
      </c>
      <c r="E8012" s="2">
        <f>'[1]2025年已发货'!E:E</f>
        <v>18</v>
      </c>
      <c r="F8012" s="4">
        <f>'[1]2025年已发货'!F:F</f>
        <v>45934</v>
      </c>
      <c r="G8012" s="2" t="str">
        <f>'[1]2025年已发货'!G:G</f>
        <v>（华西乐山）-四川省乐山市市中区苏稽镇周山嘴校地共建产教融合基地建设项目一标段</v>
      </c>
      <c r="H8012" s="2" t="str">
        <f>'[1]2025年已发货'!H:H</f>
        <v>范增云</v>
      </c>
      <c r="I8012" s="2">
        <f>'[1]2025年已发货'!I:I</f>
        <v>13668153241</v>
      </c>
      <c r="J8012" s="2" vm="1" t="e">
        <f>_xlfn._xlws.FILTER(辅助信息!D:D,辅助信息!G:G=G8012)</f>
        <v>#VALUE!</v>
      </c>
    </row>
    <row r="8013" spans="1:10">
      <c r="A8013" s="2" t="str">
        <f>'[1]2025年已发货'!A:A</f>
        <v>德胜</v>
      </c>
      <c r="B8013" s="2" t="str">
        <f>'[1]2025年已发货'!B:B</f>
        <v>螺纹钢</v>
      </c>
      <c r="C8013" s="2" t="str">
        <f>'[1]2025年已发货'!C:C</f>
        <v>HRB500E Φ14</v>
      </c>
      <c r="D8013" s="2" t="str">
        <f>'[1]2025年已发货'!D:D</f>
        <v>吨</v>
      </c>
      <c r="E8013" s="2">
        <f>'[1]2025年已发货'!E:E</f>
        <v>10</v>
      </c>
      <c r="F8013" s="4">
        <f>'[1]2025年已发货'!F:F</f>
        <v>45934</v>
      </c>
      <c r="G8013" s="2" t="str">
        <f>'[1]2025年已发货'!G:G</f>
        <v>（华西乐山）-四川省乐山市市中区苏稽镇周山嘴校地共建产教融合基地建设项目一标段</v>
      </c>
      <c r="H8013" s="2" t="str">
        <f>'[1]2025年已发货'!H:H</f>
        <v>范增云</v>
      </c>
      <c r="I8013" s="2">
        <f>'[1]2025年已发货'!I:I</f>
        <v>13668153241</v>
      </c>
      <c r="J8013" s="2" vm="1" t="e">
        <f>_xlfn._xlws.FILTER(辅助信息!D:D,辅助信息!G:G=G8013)</f>
        <v>#VALUE!</v>
      </c>
    </row>
    <row r="8014" spans="1:10">
      <c r="A8014" s="2" t="str">
        <f>'[1]2025年已发货'!A:A</f>
        <v>德胜</v>
      </c>
      <c r="B8014" s="2" t="str">
        <f>'[1]2025年已发货'!B:B</f>
        <v>螺纹钢</v>
      </c>
      <c r="C8014" s="2" t="str">
        <f>'[1]2025年已发货'!C:C</f>
        <v>HRB500E Φ18</v>
      </c>
      <c r="D8014" s="2" t="str">
        <f>'[1]2025年已发货'!D:D</f>
        <v>吨</v>
      </c>
      <c r="E8014" s="2">
        <f>'[1]2025年已发货'!E:E</f>
        <v>3</v>
      </c>
      <c r="F8014" s="4">
        <f>'[1]2025年已发货'!F:F</f>
        <v>45934</v>
      </c>
      <c r="G8014" s="2" t="str">
        <f>'[1]2025年已发货'!G:G</f>
        <v>（华西乐山）-四川省乐山市市中区苏稽镇周山嘴校地共建产教融合基地建设项目一标段</v>
      </c>
      <c r="H8014" s="2" t="str">
        <f>'[1]2025年已发货'!H:H</f>
        <v>范增云</v>
      </c>
      <c r="I8014" s="2">
        <f>'[1]2025年已发货'!I:I</f>
        <v>13668153241</v>
      </c>
      <c r="J8014" s="2" vm="1" t="e">
        <f>_xlfn._xlws.FILTER(辅助信息!D:D,辅助信息!G:G=G8014)</f>
        <v>#VALUE!</v>
      </c>
    </row>
    <row r="8015" spans="1:10">
      <c r="A8015" s="2" t="str">
        <f>'[1]2025年已发货'!A:A</f>
        <v>德胜</v>
      </c>
      <c r="B8015" s="2" t="str">
        <f>'[1]2025年已发货'!B:B</f>
        <v>螺纹钢</v>
      </c>
      <c r="C8015" s="2" t="str">
        <f>'[1]2025年已发货'!C:C</f>
        <v>HRB500E Φ20</v>
      </c>
      <c r="D8015" s="2" t="str">
        <f>'[1]2025年已发货'!D:D</f>
        <v>吨</v>
      </c>
      <c r="E8015" s="2">
        <f>'[1]2025年已发货'!E:E</f>
        <v>10</v>
      </c>
      <c r="F8015" s="4">
        <f>'[1]2025年已发货'!F:F</f>
        <v>45934</v>
      </c>
      <c r="G8015" s="2" t="str">
        <f>'[1]2025年已发货'!G:G</f>
        <v>（华西乐山）-四川省乐山市市中区苏稽镇周山嘴校地共建产教融合基地建设项目一标段</v>
      </c>
      <c r="H8015" s="2" t="str">
        <f>'[1]2025年已发货'!H:H</f>
        <v>范增云</v>
      </c>
      <c r="I8015" s="2">
        <f>'[1]2025年已发货'!I:I</f>
        <v>13668153241</v>
      </c>
      <c r="J8015" s="2" vm="1" t="e">
        <f>_xlfn._xlws.FILTER(辅助信息!D:D,辅助信息!G:G=G8015)</f>
        <v>#VALUE!</v>
      </c>
    </row>
    <row r="8016" spans="1:10">
      <c r="A8016" s="2" t="str">
        <f>'[1]2025年已发货'!A:A</f>
        <v>德胜</v>
      </c>
      <c r="B8016" s="2" t="str">
        <f>'[1]2025年已发货'!B:B</f>
        <v>螺纹钢</v>
      </c>
      <c r="C8016" s="2" t="str">
        <f>'[1]2025年已发货'!C:C</f>
        <v>HRB500E Φ22</v>
      </c>
      <c r="D8016" s="2" t="str">
        <f>'[1]2025年已发货'!D:D</f>
        <v>吨</v>
      </c>
      <c r="E8016" s="2">
        <f>'[1]2025年已发货'!E:E</f>
        <v>10</v>
      </c>
      <c r="F8016" s="4">
        <f>'[1]2025年已发货'!F:F</f>
        <v>45934</v>
      </c>
      <c r="G8016" s="2" t="str">
        <f>'[1]2025年已发货'!G:G</f>
        <v>（华西乐山）-四川省乐山市市中区苏稽镇周山嘴校地共建产教融合基地建设项目一标段</v>
      </c>
      <c r="H8016" s="2" t="str">
        <f>'[1]2025年已发货'!H:H</f>
        <v>范增云</v>
      </c>
      <c r="I8016" s="2">
        <f>'[1]2025年已发货'!I:I</f>
        <v>13668153241</v>
      </c>
      <c r="J8016" s="2" vm="1" t="e">
        <f>_xlfn._xlws.FILTER(辅助信息!D:D,辅助信息!G:G=G8016)</f>
        <v>#VALUE!</v>
      </c>
    </row>
    <row r="8017" spans="1:10">
      <c r="A8017" s="2" t="str">
        <f>'[1]2025年已发货'!A:A</f>
        <v>德胜</v>
      </c>
      <c r="B8017" s="2" t="str">
        <f>'[1]2025年已发货'!B:B</f>
        <v>螺纹钢</v>
      </c>
      <c r="C8017" s="2" t="str">
        <f>'[1]2025年已发货'!C:C</f>
        <v>HRB500E Φ25</v>
      </c>
      <c r="D8017" s="2" t="str">
        <f>'[1]2025年已发货'!D:D</f>
        <v>吨</v>
      </c>
      <c r="E8017" s="2">
        <f>'[1]2025年已发货'!E:E</f>
        <v>62</v>
      </c>
      <c r="F8017" s="4">
        <f>'[1]2025年已发货'!F:F</f>
        <v>45934</v>
      </c>
      <c r="G8017" s="2" t="str">
        <f>'[1]2025年已发货'!G:G</f>
        <v>（华西乐山）-四川省乐山市市中区苏稽镇周山嘴校地共建产教融合基地建设项目一标段</v>
      </c>
      <c r="H8017" s="2" t="str">
        <f>'[1]2025年已发货'!H:H</f>
        <v>范增云</v>
      </c>
      <c r="I8017" s="2">
        <f>'[1]2025年已发货'!I:I</f>
        <v>13668153241</v>
      </c>
      <c r="J8017" s="2" vm="1" t="e">
        <f>_xlfn._xlws.FILTER(辅助信息!D:D,辅助信息!G:G=G8017)</f>
        <v>#VALUE!</v>
      </c>
    </row>
    <row r="8018" spans="1:10">
      <c r="A8018" s="2" t="str">
        <f>'[1]2025年已发货'!A:A</f>
        <v>德胜</v>
      </c>
      <c r="B8018" s="2" t="str">
        <f>'[1]2025年已发货'!B:B</f>
        <v>螺纹钢</v>
      </c>
      <c r="C8018" s="2" t="str">
        <f>'[1]2025年已发货'!C:C</f>
        <v>HRB500E Φ28</v>
      </c>
      <c r="D8018" s="2" t="str">
        <f>'[1]2025年已发货'!D:D</f>
        <v>吨</v>
      </c>
      <c r="E8018" s="2">
        <f>'[1]2025年已发货'!E:E</f>
        <v>8</v>
      </c>
      <c r="F8018" s="4">
        <f>'[1]2025年已发货'!F:F</f>
        <v>45934</v>
      </c>
      <c r="G8018" s="2" t="str">
        <f>'[1]2025年已发货'!G:G</f>
        <v>（华西乐山）-四川省乐山市市中区苏稽镇周山嘴校地共建产教融合基地建设项目一标段</v>
      </c>
      <c r="H8018" s="2" t="str">
        <f>'[1]2025年已发货'!H:H</f>
        <v>范增云</v>
      </c>
      <c r="I8018" s="2">
        <f>'[1]2025年已发货'!I:I</f>
        <v>13668153241</v>
      </c>
      <c r="J8018" s="2" vm="1" t="e">
        <f>_xlfn._xlws.FILTER(辅助信息!D:D,辅助信息!G:G=G8018)</f>
        <v>#VALUE!</v>
      </c>
    </row>
    <row r="8019" spans="1:10">
      <c r="A8019" s="2" t="str">
        <f>'[1]2025年已发货'!A:A</f>
        <v>德胜</v>
      </c>
      <c r="B8019" s="2" t="str">
        <f>'[1]2025年已发货'!B:B</f>
        <v>螺纹钢</v>
      </c>
      <c r="C8019" s="2" t="str">
        <f>'[1]2025年已发货'!C:C</f>
        <v>HRB500E Φ22 12m</v>
      </c>
      <c r="D8019" s="2" t="str">
        <f>'[1]2025年已发货'!D:D</f>
        <v>吨</v>
      </c>
      <c r="E8019" s="2">
        <f>'[1]2025年已发货'!E:E</f>
        <v>5</v>
      </c>
      <c r="F8019" s="4">
        <f>'[1]2025年已发货'!F:F</f>
        <v>45934</v>
      </c>
      <c r="G8019" s="2" t="str">
        <f>'[1]2025年已发货'!G:G</f>
        <v>（华西乐山）-四川省乐山市市中区苏稽镇周山嘴校地共建产教融合基地建设项目一标段</v>
      </c>
      <c r="H8019" s="2" t="str">
        <f>'[1]2025年已发货'!H:H</f>
        <v>范增云</v>
      </c>
      <c r="I8019" s="2">
        <f>'[1]2025年已发货'!I:I</f>
        <v>13668153241</v>
      </c>
      <c r="J8019" s="2" vm="1" t="e">
        <f>_xlfn._xlws.FILTER(辅助信息!D:D,辅助信息!G:G=G8019)</f>
        <v>#VALUE!</v>
      </c>
    </row>
    <row r="8020" spans="1:10">
      <c r="A8020" s="2" t="str">
        <f>'[1]2025年已发货'!A:A</f>
        <v>德胜</v>
      </c>
      <c r="B8020" s="2" t="str">
        <f>'[1]2025年已发货'!B:B</f>
        <v>螺纹钢</v>
      </c>
      <c r="C8020" s="2" t="str">
        <f>'[1]2025年已发货'!C:C</f>
        <v>HRB500E Φ25 12m</v>
      </c>
      <c r="D8020" s="2" t="str">
        <f>'[1]2025年已发货'!D:D</f>
        <v>吨</v>
      </c>
      <c r="E8020" s="2">
        <f>'[1]2025年已发货'!E:E</f>
        <v>15</v>
      </c>
      <c r="F8020" s="4">
        <f>'[1]2025年已发货'!F:F</f>
        <v>45934</v>
      </c>
      <c r="G8020" s="2" t="str">
        <f>'[1]2025年已发货'!G:G</f>
        <v>（华西乐山）-四川省乐山市市中区苏稽镇周山嘴校地共建产教融合基地建设项目一标段</v>
      </c>
      <c r="H8020" s="2" t="str">
        <f>'[1]2025年已发货'!H:H</f>
        <v>范增云</v>
      </c>
      <c r="I8020" s="2">
        <f>'[1]2025年已发货'!I:I</f>
        <v>13668153241</v>
      </c>
      <c r="J8020" s="2" vm="1" t="e">
        <f>_xlfn._xlws.FILTER(辅助信息!D:D,辅助信息!G:G=G8020)</f>
        <v>#VALUE!</v>
      </c>
    </row>
    <row r="8021" spans="1:10">
      <c r="A8021" s="2" t="str">
        <f>'[1]2025年已发货'!A:A</f>
        <v>德胜</v>
      </c>
      <c r="B8021" s="2" t="str">
        <f>'[1]2025年已发货'!B:B</f>
        <v>螺纹钢</v>
      </c>
      <c r="C8021" s="2" t="str">
        <f>'[1]2025年已发货'!C:C</f>
        <v>HRB400E Φ12 9m</v>
      </c>
      <c r="D8021" s="2" t="str">
        <f>'[1]2025年已发货'!D:D</f>
        <v>吨</v>
      </c>
      <c r="E8021" s="2">
        <f>'[1]2025年已发货'!E:E</f>
        <v>35</v>
      </c>
      <c r="F8021" s="4">
        <f>'[1]2025年已发货'!F:F</f>
        <v>45934</v>
      </c>
      <c r="G8021" s="2" t="str">
        <f>'[1]2025年已发货'!G:G</f>
        <v>（中铁三局集团有限公司成绵乐客专乐山站站房改扩建项目经理部）四川省乐山市市中区瑞祥路与至乐路交叉口西侧</v>
      </c>
      <c r="H8021" s="2" t="str">
        <f>'[1]2025年已发货'!H:H</f>
        <v>王鹏</v>
      </c>
      <c r="I8021" s="2" t="str">
        <f>'[1]2025年已发货'!I:I</f>
        <v>153 4056 0935</v>
      </c>
      <c r="J8021" s="2" vm="1" t="e">
        <f>_xlfn._xlws.FILTER(辅助信息!D:D,辅助信息!G:G=G8021)</f>
        <v>#VALUE!</v>
      </c>
    </row>
    <row r="8022" spans="1:10">
      <c r="A8022" s="2" t="str">
        <f>'[1]2025年已发货'!A:A</f>
        <v>德胜</v>
      </c>
      <c r="B8022" s="2" t="str">
        <f>'[1]2025年已发货'!B:B</f>
        <v>螺纹钢</v>
      </c>
      <c r="C8022" s="2" t="str">
        <f>'[1]2025年已发货'!C:C</f>
        <v>HRB400E Φ28 9m</v>
      </c>
      <c r="D8022" s="2" t="str">
        <f>'[1]2025年已发货'!D:D</f>
        <v>吨</v>
      </c>
      <c r="E8022" s="2">
        <f>'[1]2025年已发货'!E:E</f>
        <v>70</v>
      </c>
      <c r="F8022" s="4">
        <f>'[1]2025年已发货'!F:F</f>
        <v>45934</v>
      </c>
      <c r="G8022" s="2" t="str">
        <f>'[1]2025年已发货'!G:G</f>
        <v>（中铁三局集团有限公司成绵乐客专乐山站站房改扩建项目经理部）四川省乐山市市中区瑞祥路与至乐路交叉口西侧</v>
      </c>
      <c r="H8022" s="2" t="str">
        <f>'[1]2025年已发货'!H:H</f>
        <v>王鹏</v>
      </c>
      <c r="I8022" s="2" t="str">
        <f>'[1]2025年已发货'!I:I</f>
        <v>153 4056 0935</v>
      </c>
      <c r="J8022" s="2" vm="1" t="e">
        <f>_xlfn._xlws.FILTER(辅助信息!D:D,辅助信息!G:G=G8022)</f>
        <v>#VALUE!</v>
      </c>
    </row>
    <row r="8023" spans="1:10">
      <c r="A8023" s="2" t="str">
        <f>'[1]2025年已发货'!A:A</f>
        <v>德胜</v>
      </c>
      <c r="B8023" s="2" t="str">
        <f>'[1]2025年已发货'!B:B</f>
        <v>螺纹钢</v>
      </c>
      <c r="C8023" s="2" t="str">
        <f>'[1]2025年已发货'!C:C</f>
        <v>HRB500E Φ22</v>
      </c>
      <c r="D8023" s="2" t="str">
        <f>'[1]2025年已发货'!D:D</f>
        <v>吨</v>
      </c>
      <c r="E8023" s="2">
        <f>'[1]2025年已发货'!E:E</f>
        <v>18</v>
      </c>
      <c r="F8023" s="4">
        <f>'[1]2025年已发货'!F:F</f>
        <v>45934</v>
      </c>
      <c r="G8023" s="2" t="str">
        <f>'[1]2025年已发货'!G:G</f>
        <v>(华西乐山）-四川省乐山市市中区苏稽镇校地共建产教融合基地建设项目二标段</v>
      </c>
      <c r="H8023" s="2" t="str">
        <f>'[1]2025年已发货'!H:H</f>
        <v>彭江涛</v>
      </c>
      <c r="I8023" s="2">
        <f>'[1]2025年已发货'!I:I</f>
        <v>13990276572</v>
      </c>
      <c r="J8023" s="2" vm="1" t="e">
        <f>_xlfn._xlws.FILTER(辅助信息!D:D,辅助信息!G:G=G8023)</f>
        <v>#VALUE!</v>
      </c>
    </row>
    <row r="8024" spans="1:10">
      <c r="A8024" s="2" t="str">
        <f>'[1]2025年已发货'!A:A</f>
        <v>德胜</v>
      </c>
      <c r="B8024" s="2" t="str">
        <f>'[1]2025年已发货'!B:B</f>
        <v>螺纹钢</v>
      </c>
      <c r="C8024" s="2" t="str">
        <f>'[1]2025年已发货'!C:C</f>
        <v>HRB500E Φ25</v>
      </c>
      <c r="D8024" s="2" t="str">
        <f>'[1]2025年已发货'!D:D</f>
        <v>吨</v>
      </c>
      <c r="E8024" s="2">
        <f>'[1]2025年已发货'!E:E</f>
        <v>18</v>
      </c>
      <c r="F8024" s="4">
        <f>'[1]2025年已发货'!F:F</f>
        <v>45934</v>
      </c>
      <c r="G8024" s="2" t="str">
        <f>'[1]2025年已发货'!G:G</f>
        <v>(华西乐山）-四川省乐山市市中区苏稽镇校地共建产教融合基地建设项目二标段</v>
      </c>
      <c r="H8024" s="2" t="str">
        <f>'[1]2025年已发货'!H:H</f>
        <v>彭江涛</v>
      </c>
      <c r="I8024" s="2">
        <f>'[1]2025年已发货'!I:I</f>
        <v>13990276572</v>
      </c>
      <c r="J8024" s="2" vm="1" t="e">
        <f>_xlfn._xlws.FILTER(辅助信息!D:D,辅助信息!G:G=G8024)</f>
        <v>#VALUE!</v>
      </c>
    </row>
    <row r="8025" spans="1:10">
      <c r="A8025" s="2" t="str">
        <f>'[1]2025年已发货'!A:A</f>
        <v>德胜</v>
      </c>
      <c r="B8025" s="2" t="str">
        <f>'[1]2025年已发货'!B:B</f>
        <v>螺纹钢</v>
      </c>
      <c r="C8025" s="2" t="str">
        <f>'[1]2025年已发货'!C:C</f>
        <v>HRB400E Φ12 9m</v>
      </c>
      <c r="D8025" s="2" t="str">
        <f>'[1]2025年已发货'!D:D</f>
        <v>吨</v>
      </c>
      <c r="E8025" s="2">
        <f>'[1]2025年已发货'!E:E</f>
        <v>12</v>
      </c>
      <c r="F8025" s="4">
        <f>'[1]2025年已发货'!F:F</f>
        <v>45934</v>
      </c>
      <c r="G8025" s="2" t="str">
        <f>'[1]2025年已发货'!G:G</f>
        <v>(五冶建设空港兴城怡心街道83亩项目)成都市双流区怡心街道高峰社区一组剑和路一段空港兴城怡心街道83亩项目中国五冶项目部</v>
      </c>
      <c r="H8025" s="2" t="str">
        <f>'[1]2025年已发货'!H:H</f>
        <v>王刚</v>
      </c>
      <c r="I8025" s="2">
        <f>'[1]2025年已发货'!I:I</f>
        <v>15881190525</v>
      </c>
      <c r="J8025" s="2" t="str">
        <f>_xlfn._xlws.FILTER(辅助信息!D:D,辅助信息!G:G=G8025)</f>
        <v>五冶建设空港兴城怡心街道83亩项目</v>
      </c>
    </row>
    <row r="8026" spans="1:10">
      <c r="A8026" s="2" t="str">
        <f>'[1]2025年已发货'!A:A</f>
        <v>德胜</v>
      </c>
      <c r="B8026" s="2" t="str">
        <f>'[1]2025年已发货'!B:B</f>
        <v>螺纹钢</v>
      </c>
      <c r="C8026" s="2" t="str">
        <f>'[1]2025年已发货'!C:C</f>
        <v>HRB400E Φ14 9m</v>
      </c>
      <c r="D8026" s="2" t="str">
        <f>'[1]2025年已发货'!D:D</f>
        <v>吨</v>
      </c>
      <c r="E8026" s="2">
        <f>'[1]2025年已发货'!E:E</f>
        <v>10</v>
      </c>
      <c r="F8026" s="4">
        <f>'[1]2025年已发货'!F:F</f>
        <v>45934</v>
      </c>
      <c r="G8026" s="2" t="str">
        <f>'[1]2025年已发货'!G:G</f>
        <v>(五冶建设空港兴城怡心街道83亩项目)成都市双流区怡心街道高峰社区一组剑和路一段空港兴城怡心街道83亩项目中国五冶项目部</v>
      </c>
      <c r="H8026" s="2" t="str">
        <f>'[1]2025年已发货'!H:H</f>
        <v>王刚</v>
      </c>
      <c r="I8026" s="2">
        <f>'[1]2025年已发货'!I:I</f>
        <v>15881190525</v>
      </c>
      <c r="J8026" s="2" t="str">
        <f>_xlfn._xlws.FILTER(辅助信息!D:D,辅助信息!G:G=G8026)</f>
        <v>五冶建设空港兴城怡心街道83亩项目</v>
      </c>
    </row>
    <row r="8027" spans="1:10">
      <c r="A8027" s="2" t="str">
        <f>'[1]2025年已发货'!A:A</f>
        <v>德胜</v>
      </c>
      <c r="B8027" s="2" t="str">
        <f>'[1]2025年已发货'!B:B</f>
        <v>螺纹钢</v>
      </c>
      <c r="C8027" s="2" t="str">
        <f>'[1]2025年已发货'!C:C</f>
        <v>HRB400E Φ16 9m</v>
      </c>
      <c r="D8027" s="2" t="str">
        <f>'[1]2025年已发货'!D:D</f>
        <v>吨</v>
      </c>
      <c r="E8027" s="2">
        <f>'[1]2025年已发货'!E:E</f>
        <v>3</v>
      </c>
      <c r="F8027" s="4">
        <f>'[1]2025年已发货'!F:F</f>
        <v>45934</v>
      </c>
      <c r="G8027" s="2" t="str">
        <f>'[1]2025年已发货'!G:G</f>
        <v>(五冶建设空港兴城怡心街道83亩项目)成都市双流区怡心街道高峰社区一组剑和路一段空港兴城怡心街道83亩项目中国五冶项目部</v>
      </c>
      <c r="H8027" s="2" t="str">
        <f>'[1]2025年已发货'!H:H</f>
        <v>王刚</v>
      </c>
      <c r="I8027" s="2">
        <f>'[1]2025年已发货'!I:I</f>
        <v>15881190525</v>
      </c>
      <c r="J8027" s="2" t="str">
        <f>_xlfn._xlws.FILTER(辅助信息!D:D,辅助信息!G:G=G8027)</f>
        <v>五冶建设空港兴城怡心街道83亩项目</v>
      </c>
    </row>
    <row r="8028" spans="1:10">
      <c r="A8028" s="2" t="str">
        <f>'[1]2025年已发货'!A:A</f>
        <v>德胜</v>
      </c>
      <c r="B8028" s="2" t="str">
        <f>'[1]2025年已发货'!B:B</f>
        <v>螺纹钢</v>
      </c>
      <c r="C8028" s="2" t="str">
        <f>'[1]2025年已发货'!C:C</f>
        <v>HRB400E Φ18 9m</v>
      </c>
      <c r="D8028" s="2" t="str">
        <f>'[1]2025年已发货'!D:D</f>
        <v>吨</v>
      </c>
      <c r="E8028" s="2">
        <f>'[1]2025年已发货'!E:E</f>
        <v>5</v>
      </c>
      <c r="F8028" s="4">
        <f>'[1]2025年已发货'!F:F</f>
        <v>45934</v>
      </c>
      <c r="G8028" s="2" t="str">
        <f>'[1]2025年已发货'!G:G</f>
        <v>(五冶建设空港兴城怡心街道83亩项目)成都市双流区怡心街道高峰社区一组剑和路一段空港兴城怡心街道83亩项目中国五冶项目部</v>
      </c>
      <c r="H8028" s="2" t="str">
        <f>'[1]2025年已发货'!H:H</f>
        <v>王刚</v>
      </c>
      <c r="I8028" s="2">
        <f>'[1]2025年已发货'!I:I</f>
        <v>15881190525</v>
      </c>
      <c r="J8028" s="2" t="str">
        <f>_xlfn._xlws.FILTER(辅助信息!D:D,辅助信息!G:G=G8028)</f>
        <v>五冶建设空港兴城怡心街道83亩项目</v>
      </c>
    </row>
    <row r="8029" spans="1:10">
      <c r="A8029" s="2" t="str">
        <f>'[1]2025年已发货'!A:A</f>
        <v>德胜</v>
      </c>
      <c r="B8029" s="2" t="str">
        <f>'[1]2025年已发货'!B:B</f>
        <v>螺纹钢</v>
      </c>
      <c r="C8029" s="2" t="str">
        <f>'[1]2025年已发货'!C:C</f>
        <v>HRB400E Φ20 9m</v>
      </c>
      <c r="D8029" s="2" t="str">
        <f>'[1]2025年已发货'!D:D</f>
        <v>吨</v>
      </c>
      <c r="E8029" s="2">
        <f>'[1]2025年已发货'!E:E</f>
        <v>3</v>
      </c>
      <c r="F8029" s="4">
        <f>'[1]2025年已发货'!F:F</f>
        <v>45934</v>
      </c>
      <c r="G8029" s="2" t="str">
        <f>'[1]2025年已发货'!G:G</f>
        <v>(五冶建设空港兴城怡心街道83亩项目)成都市双流区怡心街道高峰社区一组剑和路一段空港兴城怡心街道83亩项目中国五冶项目部</v>
      </c>
      <c r="H8029" s="2" t="str">
        <f>'[1]2025年已发货'!H:H</f>
        <v>王刚</v>
      </c>
      <c r="I8029" s="2">
        <f>'[1]2025年已发货'!I:I</f>
        <v>15881190525</v>
      </c>
      <c r="J8029" s="2" t="str">
        <f>_xlfn._xlws.FILTER(辅助信息!D:D,辅助信息!G:G=G8029)</f>
        <v>五冶建设空港兴城怡心街道83亩项目</v>
      </c>
    </row>
    <row r="8030" spans="1:10">
      <c r="A8030" s="2" t="str">
        <f>'[1]2025年已发货'!A:A</f>
        <v>德胜</v>
      </c>
      <c r="B8030" s="2" t="str">
        <f>'[1]2025年已发货'!B:B</f>
        <v>螺纹钢</v>
      </c>
      <c r="C8030" s="2" t="str">
        <f>'[1]2025年已发货'!C:C</f>
        <v>HRB400E Φ22 9m</v>
      </c>
      <c r="D8030" s="2" t="str">
        <f>'[1]2025年已发货'!D:D</f>
        <v>吨</v>
      </c>
      <c r="E8030" s="2">
        <f>'[1]2025年已发货'!E:E</f>
        <v>5</v>
      </c>
      <c r="F8030" s="4">
        <f>'[1]2025年已发货'!F:F</f>
        <v>45934</v>
      </c>
      <c r="G8030" s="2" t="str">
        <f>'[1]2025年已发货'!G:G</f>
        <v>(五冶建设空港兴城怡心街道83亩项目)成都市双流区怡心街道高峰社区一组剑和路一段空港兴城怡心街道83亩项目中国五冶项目部</v>
      </c>
      <c r="H8030" s="2" t="str">
        <f>'[1]2025年已发货'!H:H</f>
        <v>王刚</v>
      </c>
      <c r="I8030" s="2">
        <f>'[1]2025年已发货'!I:I</f>
        <v>15881190525</v>
      </c>
      <c r="J8030" s="2" t="str">
        <f>_xlfn._xlws.FILTER(辅助信息!D:D,辅助信息!G:G=G8030)</f>
        <v>五冶建设空港兴城怡心街道83亩项目</v>
      </c>
    </row>
    <row r="8031" spans="1:10">
      <c r="A8031" s="2" t="str">
        <f>'[1]2025年已发货'!A:A</f>
        <v>德胜</v>
      </c>
      <c r="B8031" s="2" t="str">
        <f>'[1]2025年已发货'!B:B</f>
        <v>螺纹钢</v>
      </c>
      <c r="C8031" s="2" t="str">
        <f>'[1]2025年已发货'!C:C</f>
        <v>HRB400E Φ25 9m</v>
      </c>
      <c r="D8031" s="2" t="str">
        <f>'[1]2025年已发货'!D:D</f>
        <v>吨</v>
      </c>
      <c r="E8031" s="2">
        <f>'[1]2025年已发货'!E:E</f>
        <v>3</v>
      </c>
      <c r="F8031" s="4">
        <f>'[1]2025年已发货'!F:F</f>
        <v>45934</v>
      </c>
      <c r="G8031" s="2" t="str">
        <f>'[1]2025年已发货'!G:G</f>
        <v>(五冶建设空港兴城怡心街道83亩项目)成都市双流区怡心街道高峰社区一组剑和路一段空港兴城怡心街道83亩项目中国五冶项目部</v>
      </c>
      <c r="H8031" s="2" t="str">
        <f>'[1]2025年已发货'!H:H</f>
        <v>王刚</v>
      </c>
      <c r="I8031" s="2">
        <f>'[1]2025年已发货'!I:I</f>
        <v>15881190525</v>
      </c>
      <c r="J8031" s="2" t="str">
        <f>_xlfn._xlws.FILTER(辅助信息!D:D,辅助信息!G:G=G8031)</f>
        <v>五冶建设空港兴城怡心街道83亩项目</v>
      </c>
    </row>
    <row r="8032" spans="1:10">
      <c r="A8032" s="2" t="str">
        <f>'[1]2025年已发货'!A:A</f>
        <v>德胜</v>
      </c>
      <c r="B8032" s="2" t="str">
        <f>'[1]2025年已发货'!B:B</f>
        <v>螺纹钢</v>
      </c>
      <c r="C8032" s="2" t="str">
        <f>'[1]2025年已发货'!C:C</f>
        <v>HRB500E Φ12 9m</v>
      </c>
      <c r="D8032" s="2" t="str">
        <f>'[1]2025年已发货'!D:D</f>
        <v>吨</v>
      </c>
      <c r="E8032" s="2">
        <f>'[1]2025年已发货'!E:E</f>
        <v>3</v>
      </c>
      <c r="F8032" s="4">
        <f>'[1]2025年已发货'!F:F</f>
        <v>45934</v>
      </c>
      <c r="G8032" s="2" t="str">
        <f>'[1]2025年已发货'!G:G</f>
        <v>(五冶建设空港兴城怡心街道83亩项目)成都市双流区怡心街道高峰社区一组剑和路一段空港兴城怡心街道83亩项目中国五冶项目部</v>
      </c>
      <c r="H8032" s="2" t="str">
        <f>'[1]2025年已发货'!H:H</f>
        <v>王刚</v>
      </c>
      <c r="I8032" s="2">
        <f>'[1]2025年已发货'!I:I</f>
        <v>15881190525</v>
      </c>
      <c r="J8032" s="2" t="str">
        <f>_xlfn._xlws.FILTER(辅助信息!D:D,辅助信息!G:G=G8032)</f>
        <v>五冶建设空港兴城怡心街道83亩项目</v>
      </c>
    </row>
    <row r="8033" spans="1:10">
      <c r="A8033" s="2" t="str">
        <f>'[1]2025年已发货'!A:A</f>
        <v>德胜</v>
      </c>
      <c r="B8033" s="2" t="str">
        <f>'[1]2025年已发货'!B:B</f>
        <v>螺纹钢</v>
      </c>
      <c r="C8033" s="2" t="str">
        <f>'[1]2025年已发货'!C:C</f>
        <v>HRB500E Φ14 9m</v>
      </c>
      <c r="D8033" s="2" t="str">
        <f>'[1]2025年已发货'!D:D</f>
        <v>吨</v>
      </c>
      <c r="E8033" s="2">
        <f>'[1]2025年已发货'!E:E</f>
        <v>3</v>
      </c>
      <c r="F8033" s="4">
        <f>'[1]2025年已发货'!F:F</f>
        <v>45934</v>
      </c>
      <c r="G8033" s="2" t="str">
        <f>'[1]2025年已发货'!G:G</f>
        <v>(五冶建设空港兴城怡心街道83亩项目)成都市双流区怡心街道高峰社区一组剑和路一段空港兴城怡心街道83亩项目中国五冶项目部</v>
      </c>
      <c r="H8033" s="2" t="str">
        <f>'[1]2025年已发货'!H:H</f>
        <v>王刚</v>
      </c>
      <c r="I8033" s="2">
        <f>'[1]2025年已发货'!I:I</f>
        <v>15881190525</v>
      </c>
      <c r="J8033" s="2" t="str">
        <f>_xlfn._xlws.FILTER(辅助信息!D:D,辅助信息!G:G=G8033)</f>
        <v>五冶建设空港兴城怡心街道83亩项目</v>
      </c>
    </row>
    <row r="8034" spans="1:10">
      <c r="A8034" s="2" t="str">
        <f>'[1]2025年已发货'!A:A</f>
        <v>德胜</v>
      </c>
      <c r="B8034" s="2" t="str">
        <f>'[1]2025年已发货'!B:B</f>
        <v>螺纹钢</v>
      </c>
      <c r="C8034" s="2" t="str">
        <f>'[1]2025年已发货'!C:C</f>
        <v>HRB500E Φ16 9m</v>
      </c>
      <c r="D8034" s="2" t="str">
        <f>'[1]2025年已发货'!D:D</f>
        <v>吨</v>
      </c>
      <c r="E8034" s="2">
        <f>'[1]2025年已发货'!E:E</f>
        <v>3</v>
      </c>
      <c r="F8034" s="4">
        <f>'[1]2025年已发货'!F:F</f>
        <v>45934</v>
      </c>
      <c r="G8034" s="2" t="str">
        <f>'[1]2025年已发货'!G:G</f>
        <v>(五冶建设空港兴城怡心街道83亩项目)成都市双流区怡心街道高峰社区一组剑和路一段空港兴城怡心街道83亩项目中国五冶项目部</v>
      </c>
      <c r="H8034" s="2" t="str">
        <f>'[1]2025年已发货'!H:H</f>
        <v>王刚</v>
      </c>
      <c r="I8034" s="2">
        <f>'[1]2025年已发货'!I:I</f>
        <v>15881190525</v>
      </c>
      <c r="J8034" s="2" t="str">
        <f>_xlfn._xlws.FILTER(辅助信息!D:D,辅助信息!G:G=G8034)</f>
        <v>五冶建设空港兴城怡心街道83亩项目</v>
      </c>
    </row>
    <row r="8035" spans="1:10">
      <c r="A8035" s="2" t="str">
        <f>'[1]2025年已发货'!A:A</f>
        <v>德胜</v>
      </c>
      <c r="B8035" s="2" t="str">
        <f>'[1]2025年已发货'!B:B</f>
        <v>螺纹钢</v>
      </c>
      <c r="C8035" s="2" t="str">
        <f>'[1]2025年已发货'!C:C</f>
        <v>HRB500E Φ18 9m</v>
      </c>
      <c r="D8035" s="2" t="str">
        <f>'[1]2025年已发货'!D:D</f>
        <v>吨</v>
      </c>
      <c r="E8035" s="2">
        <f>'[1]2025年已发货'!E:E</f>
        <v>3</v>
      </c>
      <c r="F8035" s="4">
        <f>'[1]2025年已发货'!F:F</f>
        <v>45934</v>
      </c>
      <c r="G8035" s="2" t="str">
        <f>'[1]2025年已发货'!G:G</f>
        <v>(五冶建设空港兴城怡心街道83亩项目)成都市双流区怡心街道高峰社区一组剑和路一段空港兴城怡心街道83亩项目中国五冶项目部</v>
      </c>
      <c r="H8035" s="2" t="str">
        <f>'[1]2025年已发货'!H:H</f>
        <v>王刚</v>
      </c>
      <c r="I8035" s="2">
        <f>'[1]2025年已发货'!I:I</f>
        <v>15881190525</v>
      </c>
      <c r="J8035" s="2" t="str">
        <f>_xlfn._xlws.FILTER(辅助信息!D:D,辅助信息!G:G=G8035)</f>
        <v>五冶建设空港兴城怡心街道83亩项目</v>
      </c>
    </row>
    <row r="8036" spans="1:10">
      <c r="A8036" s="2" t="str">
        <f>'[1]2025年已发货'!A:A</f>
        <v>德胜</v>
      </c>
      <c r="B8036" s="2" t="str">
        <f>'[1]2025年已发货'!B:B</f>
        <v>螺纹钢</v>
      </c>
      <c r="C8036" s="2" t="str">
        <f>'[1]2025年已发货'!C:C</f>
        <v>HRB500E Φ20 9m</v>
      </c>
      <c r="D8036" s="2" t="str">
        <f>'[1]2025年已发货'!D:D</f>
        <v>吨</v>
      </c>
      <c r="E8036" s="2">
        <f>'[1]2025年已发货'!E:E</f>
        <v>3</v>
      </c>
      <c r="F8036" s="4">
        <f>'[1]2025年已发货'!F:F</f>
        <v>45934</v>
      </c>
      <c r="G8036" s="2" t="str">
        <f>'[1]2025年已发货'!G:G</f>
        <v>(五冶建设空港兴城怡心街道83亩项目)成都市双流区怡心街道高峰社区一组剑和路一段空港兴城怡心街道83亩项目中国五冶项目部</v>
      </c>
      <c r="H8036" s="2" t="str">
        <f>'[1]2025年已发货'!H:H</f>
        <v>王刚</v>
      </c>
      <c r="I8036" s="2">
        <f>'[1]2025年已发货'!I:I</f>
        <v>15881190525</v>
      </c>
      <c r="J8036" s="2" t="str">
        <f>_xlfn._xlws.FILTER(辅助信息!D:D,辅助信息!G:G=G8036)</f>
        <v>五冶建设空港兴城怡心街道83亩项目</v>
      </c>
    </row>
    <row r="8037" spans="1:10">
      <c r="A8037" s="2" t="str">
        <f>'[1]2025年已发货'!A:A</f>
        <v>德胜</v>
      </c>
      <c r="B8037" s="2" t="str">
        <f>'[1]2025年已发货'!B:B</f>
        <v>螺纹钢</v>
      </c>
      <c r="C8037" s="2" t="str">
        <f>'[1]2025年已发货'!C:C</f>
        <v>HRB500E Φ22 9m</v>
      </c>
      <c r="D8037" s="2" t="str">
        <f>'[1]2025年已发货'!D:D</f>
        <v>吨</v>
      </c>
      <c r="E8037" s="2">
        <f>'[1]2025年已发货'!E:E</f>
        <v>5</v>
      </c>
      <c r="F8037" s="4">
        <f>'[1]2025年已发货'!F:F</f>
        <v>45934</v>
      </c>
      <c r="G8037" s="2" t="str">
        <f>'[1]2025年已发货'!G:G</f>
        <v>(五冶建设空港兴城怡心街道83亩项目)成都市双流区怡心街道高峰社区一组剑和路一段空港兴城怡心街道83亩项目中国五冶项目部</v>
      </c>
      <c r="H8037" s="2" t="str">
        <f>'[1]2025年已发货'!H:H</f>
        <v>王刚</v>
      </c>
      <c r="I8037" s="2">
        <f>'[1]2025年已发货'!I:I</f>
        <v>15881190525</v>
      </c>
      <c r="J8037" s="2" t="str">
        <f>_xlfn._xlws.FILTER(辅助信息!D:D,辅助信息!G:G=G8037)</f>
        <v>五冶建设空港兴城怡心街道83亩项目</v>
      </c>
    </row>
    <row r="8038" spans="1:10">
      <c r="A8038" s="2" t="str">
        <f>'[1]2025年已发货'!A:A</f>
        <v>德胜</v>
      </c>
      <c r="B8038" s="2" t="str">
        <f>'[1]2025年已发货'!B:B</f>
        <v>螺纹钢</v>
      </c>
      <c r="C8038" s="2" t="str">
        <f>'[1]2025年已发货'!C:C</f>
        <v>HRB500E Φ25 9m</v>
      </c>
      <c r="D8038" s="2" t="str">
        <f>'[1]2025年已发货'!D:D</f>
        <v>吨</v>
      </c>
      <c r="E8038" s="2">
        <f>'[1]2025年已发货'!E:E</f>
        <v>10</v>
      </c>
      <c r="F8038" s="4">
        <f>'[1]2025年已发货'!F:F</f>
        <v>45934</v>
      </c>
      <c r="G8038" s="2" t="str">
        <f>'[1]2025年已发货'!G:G</f>
        <v>(五冶建设空港兴城怡心街道83亩项目)成都市双流区怡心街道高峰社区一组剑和路一段空港兴城怡心街道83亩项目中国五冶项目部</v>
      </c>
      <c r="H8038" s="2" t="str">
        <f>'[1]2025年已发货'!H:H</f>
        <v>王刚</v>
      </c>
      <c r="I8038" s="2">
        <f>'[1]2025年已发货'!I:I</f>
        <v>15881190525</v>
      </c>
      <c r="J8038" s="2" t="str">
        <f>_xlfn._xlws.FILTER(辅助信息!D:D,辅助信息!G:G=G8038)</f>
        <v>五冶建设空港兴城怡心街道83亩项目</v>
      </c>
    </row>
    <row r="8039" spans="1:10">
      <c r="A8039" s="2" t="str">
        <f>'[1]2025年已发货'!A:A</f>
        <v>德胜</v>
      </c>
      <c r="B8039" s="2" t="str">
        <f>'[1]2025年已发货'!B:B</f>
        <v>螺纹钢</v>
      </c>
      <c r="C8039" s="2" t="str">
        <f>'[1]2025年已发货'!C:C</f>
        <v>HRB400E 12mm*9米</v>
      </c>
      <c r="D8039" s="2" t="str">
        <f>'[1]2025年已发货'!D:D</f>
        <v>吨</v>
      </c>
      <c r="E8039" s="2">
        <f>'[1]2025年已发货'!E:E</f>
        <v>35</v>
      </c>
      <c r="F8039" s="4">
        <f>'[1]2025年已发货'!F:F</f>
        <v>45934</v>
      </c>
      <c r="G8039" s="2" t="str">
        <f>'[1]2025年已发货'!G:G</f>
        <v>（中铁十局-资乐高速4标）四川省眉山市仁寿县彰加镇促进村中铁十局资乐高速1#钢筋场</v>
      </c>
      <c r="H8039" s="2" t="str">
        <f>'[1]2025年已发货'!H:H</f>
        <v>杨飞</v>
      </c>
      <c r="I8039" s="2">
        <f>'[1]2025年已发货'!I:I</f>
        <v>15667998777</v>
      </c>
      <c r="J8039" s="2" vm="1" t="e">
        <f>_xlfn._xlws.FILTER(辅助信息!D:D,辅助信息!G:G=G8039)</f>
        <v>#VALUE!</v>
      </c>
    </row>
    <row r="8040" spans="1:10">
      <c r="A8040" s="2" t="str">
        <f>'[1]2025年已发货'!A:A</f>
        <v>德胜</v>
      </c>
      <c r="B8040" s="2" t="str">
        <f>'[1]2025年已发货'!B:B</f>
        <v>螺纹钢</v>
      </c>
      <c r="C8040" s="2" t="str">
        <f>'[1]2025年已发货'!C:C</f>
        <v>HRB400E 16mm*9米</v>
      </c>
      <c r="D8040" s="2" t="str">
        <f>'[1]2025年已发货'!D:D</f>
        <v>吨</v>
      </c>
      <c r="E8040" s="2">
        <f>'[1]2025年已发货'!E:E</f>
        <v>20</v>
      </c>
      <c r="F8040" s="4">
        <f>'[1]2025年已发货'!F:F</f>
        <v>45934</v>
      </c>
      <c r="G8040" s="2" t="str">
        <f>'[1]2025年已发货'!G:G</f>
        <v>（中铁十局-资乐高速4标）四川省眉山市仁寿县彰加镇促进村中铁十局2#钢筋厂</v>
      </c>
      <c r="H8040" s="2" t="str">
        <f>'[1]2025年已发货'!H:H</f>
        <v>杨飞</v>
      </c>
      <c r="I8040" s="2">
        <f>'[1]2025年已发货'!I:I</f>
        <v>15667998777</v>
      </c>
      <c r="J8040" s="2" vm="1" t="e">
        <f>_xlfn._xlws.FILTER(辅助信息!D:D,辅助信息!G:G=G8040)</f>
        <v>#VALUE!</v>
      </c>
    </row>
    <row r="8041" spans="1:10">
      <c r="A8041" s="2" t="str">
        <f>'[1]2025年已发货'!A:A</f>
        <v>德胜</v>
      </c>
      <c r="B8041" s="2" t="str">
        <f>'[1]2025年已发货'!B:B</f>
        <v>螺纹钢</v>
      </c>
      <c r="C8041" s="2" t="str">
        <f>'[1]2025年已发货'!C:C</f>
        <v>HRB400E 20mm*9米</v>
      </c>
      <c r="D8041" s="2" t="str">
        <f>'[1]2025年已发货'!D:D</f>
        <v>吨</v>
      </c>
      <c r="E8041" s="2">
        <f>'[1]2025年已发货'!E:E</f>
        <v>15</v>
      </c>
      <c r="F8041" s="4">
        <f>'[1]2025年已发货'!F:F</f>
        <v>45934</v>
      </c>
      <c r="G8041" s="2" t="str">
        <f>'[1]2025年已发货'!G:G</f>
        <v>（中铁十局-资乐高速4标）四川省眉山市仁寿县彰加镇促进村中铁十局2#钢筋厂</v>
      </c>
      <c r="H8041" s="2" t="str">
        <f>'[1]2025年已发货'!H:H</f>
        <v>杨飞</v>
      </c>
      <c r="I8041" s="2">
        <f>'[1]2025年已发货'!I:I</f>
        <v>15667998777</v>
      </c>
      <c r="J8041" s="2" vm="1" t="e">
        <f>_xlfn._xlws.FILTER(辅助信息!D:D,辅助信息!G:G=G8041)</f>
        <v>#VALUE!</v>
      </c>
    </row>
    <row r="8042" spans="1:10">
      <c r="A8042" s="2" t="str">
        <f>'[1]2025年已发货'!A:A</f>
        <v>润耀</v>
      </c>
      <c r="B8042" s="2" t="str">
        <f>'[1]2025年已发货'!B:B</f>
        <v>盘螺</v>
      </c>
      <c r="C8042" s="2" t="str">
        <f>'[1]2025年已发货'!C:C</f>
        <v>HRB400E Φ8</v>
      </c>
      <c r="D8042" s="2" t="str">
        <f>'[1]2025年已发货'!D:D</f>
        <v>吨</v>
      </c>
      <c r="E8042" s="2">
        <f>'[1]2025年已发货'!E:E</f>
        <v>45</v>
      </c>
      <c r="F8042" s="4">
        <f>'[1]2025年已发货'!F:F</f>
        <v>45934</v>
      </c>
      <c r="G8042" s="2" t="str">
        <f>'[1]2025年已发货'!G:G</f>
        <v>（华西乐山）-四川省乐山市市中区苏稽镇周山嘴校地共建产教融合基地建设项目一标段</v>
      </c>
      <c r="H8042" s="2" t="str">
        <f>'[1]2025年已发货'!H:H</f>
        <v>范增云</v>
      </c>
      <c r="I8042" s="2">
        <f>'[1]2025年已发货'!I:I</f>
        <v>13668153241</v>
      </c>
      <c r="J8042" s="2" vm="1" t="e">
        <f>_xlfn._xlws.FILTER(辅助信息!D:D,辅助信息!G:G=G8042)</f>
        <v>#VALUE!</v>
      </c>
    </row>
    <row r="8043" spans="1:10">
      <c r="A8043" s="2" t="str">
        <f>'[1]2025年已发货'!A:A</f>
        <v>润耀</v>
      </c>
      <c r="B8043" s="2" t="str">
        <f>'[1]2025年已发货'!B:B</f>
        <v>盘螺</v>
      </c>
      <c r="C8043" s="2" t="str">
        <f>'[1]2025年已发货'!C:C</f>
        <v>HRB400E Φ10</v>
      </c>
      <c r="D8043" s="2" t="str">
        <f>'[1]2025年已发货'!D:D</f>
        <v>吨</v>
      </c>
      <c r="E8043" s="2">
        <f>'[1]2025年已发货'!E:E</f>
        <v>25</v>
      </c>
      <c r="F8043" s="4">
        <f>'[1]2025年已发货'!F:F</f>
        <v>45934</v>
      </c>
      <c r="G8043" s="2" t="str">
        <f>'[1]2025年已发货'!G:G</f>
        <v>（华西乐山）-四川省乐山市市中区苏稽镇周山嘴校地共建产教融合基地建设项目一标段</v>
      </c>
      <c r="H8043" s="2" t="str">
        <f>'[1]2025年已发货'!H:H</f>
        <v>范增云</v>
      </c>
      <c r="I8043" s="2">
        <f>'[1]2025年已发货'!I:I</f>
        <v>13668153241</v>
      </c>
      <c r="J8043" s="2" vm="1" t="e">
        <f>_xlfn._xlws.FILTER(辅助信息!D:D,辅助信息!G:G=G8043)</f>
        <v>#VALUE!</v>
      </c>
    </row>
    <row r="8044" spans="1:10">
      <c r="A8044" s="2" t="str">
        <f>'[1]2025年已发货'!A:A</f>
        <v>润耀</v>
      </c>
      <c r="B8044" s="2" t="str">
        <f>'[1]2025年已发货'!B:B</f>
        <v>盘螺</v>
      </c>
      <c r="C8044" s="2" t="str">
        <f>'[1]2025年已发货'!C:C</f>
        <v>HRB400E Φ12</v>
      </c>
      <c r="D8044" s="2" t="str">
        <f>'[1]2025年已发货'!D:D</f>
        <v>吨</v>
      </c>
      <c r="E8044" s="2">
        <f>'[1]2025年已发货'!E:E</f>
        <v>35</v>
      </c>
      <c r="F8044" s="4">
        <f>'[1]2025年已发货'!F:F</f>
        <v>45934</v>
      </c>
      <c r="G8044" s="2" t="str">
        <f>'[1]2025年已发货'!G:G</f>
        <v>（华西乐山）-四川省乐山市市中区苏稽镇周山嘴校地共建产教融合基地建设项目一标段</v>
      </c>
      <c r="H8044" s="2" t="str">
        <f>'[1]2025年已发货'!H:H</f>
        <v>范增云</v>
      </c>
      <c r="I8044" s="2">
        <f>'[1]2025年已发货'!I:I</f>
        <v>13668153241</v>
      </c>
      <c r="J8044" s="2" vm="1" t="e">
        <f>_xlfn._xlws.FILTER(辅助信息!D:D,辅助信息!G:G=G8044)</f>
        <v>#VALUE!</v>
      </c>
    </row>
    <row r="8045" spans="1:10">
      <c r="A8045" s="2" t="str">
        <f>'[1]2025年已发货'!A:A</f>
        <v>润耀</v>
      </c>
      <c r="B8045" s="2" t="str">
        <f>'[1]2025年已发货'!B:B</f>
        <v>盘螺</v>
      </c>
      <c r="C8045" s="2" t="str">
        <f>'[1]2025年已发货'!C:C</f>
        <v>HRB400E Φ8</v>
      </c>
      <c r="D8045" s="2" t="str">
        <f>'[1]2025年已发货'!D:D</f>
        <v>吨</v>
      </c>
      <c r="E8045" s="2">
        <f>'[1]2025年已发货'!E:E</f>
        <v>35</v>
      </c>
      <c r="F8045" s="4">
        <f>'[1]2025年已发货'!F:F</f>
        <v>45934</v>
      </c>
      <c r="G8045" s="2" t="str">
        <f>'[1]2025年已发货'!G:G</f>
        <v>(华西乐山）-四川省乐山市市中区苏稽镇校地共建产教融合基地建设项目二标段</v>
      </c>
      <c r="H8045" s="2" t="str">
        <f>'[1]2025年已发货'!H:H</f>
        <v>彭江涛</v>
      </c>
      <c r="I8045" s="2">
        <f>'[1]2025年已发货'!I:I</f>
        <v>13990276572</v>
      </c>
      <c r="J8045" s="2" vm="1" t="e">
        <f>_xlfn._xlws.FILTER(辅助信息!D:D,辅助信息!G:G=G8045)</f>
        <v>#VALUE!</v>
      </c>
    </row>
    <row r="8046" spans="1:10">
      <c r="A8046" s="2" t="str">
        <f>'[1]2025年已发货'!A:A</f>
        <v>润耀</v>
      </c>
      <c r="B8046" s="2" t="str">
        <f>'[1]2025年已发货'!B:B</f>
        <v>盘螺</v>
      </c>
      <c r="C8046" s="2" t="str">
        <f>'[1]2025年已发货'!C:C</f>
        <v>HRB400E Φ10</v>
      </c>
      <c r="D8046" s="2" t="str">
        <f>'[1]2025年已发货'!D:D</f>
        <v>吨</v>
      </c>
      <c r="E8046" s="2">
        <f>'[1]2025年已发货'!E:E</f>
        <v>35</v>
      </c>
      <c r="F8046" s="4">
        <f>'[1]2025年已发货'!F:F</f>
        <v>45934</v>
      </c>
      <c r="G8046" s="2" t="str">
        <f>'[1]2025年已发货'!G:G</f>
        <v>(华西乐山）-四川省乐山市市中区苏稽镇校地共建产教融合基地建设项目二标段</v>
      </c>
      <c r="H8046" s="2" t="str">
        <f>'[1]2025年已发货'!H:H</f>
        <v>彭江涛</v>
      </c>
      <c r="I8046" s="2">
        <f>'[1]2025年已发货'!I:I</f>
        <v>13990276572</v>
      </c>
      <c r="J8046" s="2" vm="1" t="e">
        <f>_xlfn._xlws.FILTER(辅助信息!D:D,辅助信息!G:G=G8046)</f>
        <v>#VALUE!</v>
      </c>
    </row>
    <row r="8047" spans="1:10">
      <c r="A8047" s="2" t="str">
        <f>'[1]2025年已发货'!A:A</f>
        <v>润耀</v>
      </c>
      <c r="B8047" s="2" t="str">
        <f>'[1]2025年已发货'!B:B</f>
        <v>螺纹钢</v>
      </c>
      <c r="C8047" s="2" t="str">
        <f>'[1]2025年已发货'!C:C</f>
        <v>HRB400E 16mm*9米</v>
      </c>
      <c r="D8047" s="2" t="str">
        <f>'[1]2025年已发货'!D:D</f>
        <v>吨</v>
      </c>
      <c r="E8047" s="2">
        <f>'[1]2025年已发货'!E:E</f>
        <v>35</v>
      </c>
      <c r="F8047" s="4">
        <f>'[1]2025年已发货'!F:F</f>
        <v>45935</v>
      </c>
      <c r="G8047" s="2" t="str">
        <f>'[1]2025年已发货'!G:G</f>
        <v>（中铁十局-资乐高速4标）四川省眉山市仁寿县彰加镇促进村中铁十局资乐高速2#梁场</v>
      </c>
      <c r="H8047" s="2" t="str">
        <f>'[1]2025年已发货'!H:H</f>
        <v>杨飞</v>
      </c>
      <c r="I8047" s="2">
        <f>'[1]2025年已发货'!I:I</f>
        <v>15667998777</v>
      </c>
      <c r="J8047" s="2" vm="1" t="e">
        <f>_xlfn._xlws.FILTER(辅助信息!D:D,辅助信息!G:G=G8047)</f>
        <v>#VALUE!</v>
      </c>
    </row>
    <row r="8048" spans="1:10">
      <c r="A8048" s="2" t="str">
        <f>'[1]2025年已发货'!A:A</f>
        <v>润耀</v>
      </c>
      <c r="B8048" s="2" t="str">
        <f>'[1]2025年已发货'!B:B</f>
        <v>螺纹钢</v>
      </c>
      <c r="C8048" s="2" t="str">
        <f>'[1]2025年已发货'!C:C</f>
        <v>HRB400E 16mm*9米</v>
      </c>
      <c r="D8048" s="2" t="str">
        <f>'[1]2025年已发货'!D:D</f>
        <v>吨</v>
      </c>
      <c r="E8048" s="2">
        <f>'[1]2025年已发货'!E:E</f>
        <v>35</v>
      </c>
      <c r="F8048" s="4">
        <f>'[1]2025年已发货'!F:F</f>
        <v>45935</v>
      </c>
      <c r="G8048" s="2" t="str">
        <f>'[1]2025年已发货'!G:G</f>
        <v>（中铁十局-资乐高速4标）四川省眉山市仁寿县彰加镇促进村中铁十局资乐高速1#钢筋场</v>
      </c>
      <c r="H8048" s="2" t="str">
        <f>'[1]2025年已发货'!H:H</f>
        <v>杨飞</v>
      </c>
      <c r="I8048" s="2">
        <f>'[1]2025年已发货'!I:I</f>
        <v>15667998777</v>
      </c>
      <c r="J8048" s="2" vm="1" t="e">
        <f>_xlfn._xlws.FILTER(辅助信息!D:D,辅助信息!G:G=G8048)</f>
        <v>#VALUE!</v>
      </c>
    </row>
    <row r="8049" spans="1:10">
      <c r="A8049" s="2" t="str">
        <f>'[1]2025年已发货'!A:A</f>
        <v>润耀</v>
      </c>
      <c r="B8049" s="2" t="str">
        <f>'[1]2025年已发货'!B:B</f>
        <v>盘螺</v>
      </c>
      <c r="C8049" s="2" t="str">
        <f>'[1]2025年已发货'!C:C</f>
        <v>HRB400EФ12</v>
      </c>
      <c r="D8049" s="2" t="str">
        <f>'[1]2025年已发货'!D:D</f>
        <v>吨</v>
      </c>
      <c r="E8049" s="2">
        <f>'[1]2025年已发货'!E:E</f>
        <v>35</v>
      </c>
      <c r="F8049" s="4">
        <f>'[1]2025年已发货'!F:F</f>
        <v>45935</v>
      </c>
      <c r="G8049" s="2" t="str">
        <f>'[1]2025年已发货'!G:G</f>
        <v>（中铁广州局-资乐高速5标）四川省乐山市井研县希望大道116号2号梁场</v>
      </c>
      <c r="H8049" s="2" t="str">
        <f>'[1]2025年已发货'!H:H</f>
        <v>廖俊杰</v>
      </c>
      <c r="I8049" s="2">
        <f>'[1]2025年已发货'!I:I</f>
        <v>15775100965</v>
      </c>
      <c r="J8049" s="2" vm="1" t="e">
        <f>_xlfn._xlws.FILTER(辅助信息!D:D,辅助信息!G:G=G8049)</f>
        <v>#VALUE!</v>
      </c>
    </row>
    <row r="8050" spans="1:10">
      <c r="A8050" s="2" t="str">
        <f>'[1]2025年已发货'!A:A</f>
        <v>德胜</v>
      </c>
      <c r="B8050" s="2" t="str">
        <f>'[1]2025年已发货'!B:B</f>
        <v>螺纹钢</v>
      </c>
      <c r="C8050" s="2" t="str">
        <f>'[1]2025年已发货'!C:C</f>
        <v>HRB400EΦ12*9m</v>
      </c>
      <c r="D8050" s="2" t="str">
        <f>'[1]2025年已发货'!D:D</f>
        <v>吨</v>
      </c>
      <c r="E8050" s="2">
        <f>'[1]2025年已发货'!E:E</f>
        <v>35</v>
      </c>
      <c r="F8050" s="4">
        <f>'[1]2025年已发货'!F:F</f>
        <v>45935</v>
      </c>
      <c r="G8050" s="2" t="str">
        <f>'[1]2025年已发货'!G:G</f>
        <v>（成峨6标）乐山市夹江县木城镇张口村中铁三局钢筋场</v>
      </c>
      <c r="H8050" s="2" t="str">
        <f>'[1]2025年已发货'!H:H</f>
        <v>陈籽佑</v>
      </c>
      <c r="I8050" s="2" t="str">
        <f>'[1]2025年已发货'!I:I</f>
        <v>15234459657</v>
      </c>
      <c r="J8050" s="2" vm="1" t="e">
        <f>_xlfn._xlws.FILTER(辅助信息!D:D,辅助信息!G:G=G8050)</f>
        <v>#VALUE!</v>
      </c>
    </row>
    <row r="8051" spans="1:10">
      <c r="A8051" s="2" t="str">
        <f>'[1]2025年已发货'!A:A</f>
        <v>德胜</v>
      </c>
      <c r="B8051" s="2" t="str">
        <f>'[1]2025年已发货'!B:B</f>
        <v>螺纹钢</v>
      </c>
      <c r="C8051" s="2" t="str">
        <f>'[1]2025年已发货'!C:C</f>
        <v>HRB400EΦ16*9m</v>
      </c>
      <c r="D8051" s="2" t="str">
        <f>'[1]2025年已发货'!D:D</f>
        <v>吨</v>
      </c>
      <c r="E8051" s="2">
        <f>'[1]2025年已发货'!E:E</f>
        <v>35</v>
      </c>
      <c r="F8051" s="4">
        <f>'[1]2025年已发货'!F:F</f>
        <v>45935</v>
      </c>
      <c r="G8051" s="2" t="str">
        <f>'[1]2025年已发货'!G:G</f>
        <v>（成峨6标）乐山市夹江县木城镇张口村中铁三局钢筋场</v>
      </c>
      <c r="H8051" s="2" t="str">
        <f>'[1]2025年已发货'!H:H</f>
        <v>陈籽佑</v>
      </c>
      <c r="I8051" s="2" t="str">
        <f>'[1]2025年已发货'!I:I</f>
        <v>15234459657</v>
      </c>
      <c r="J8051" s="2" vm="1" t="e">
        <f>_xlfn._xlws.FILTER(辅助信息!D:D,辅助信息!G:G=G8051)</f>
        <v>#VALUE!</v>
      </c>
    </row>
    <row r="8052" spans="1:10">
      <c r="A8052" s="2" t="str">
        <f>'[1]2025年已发货'!A:A</f>
        <v>德胜</v>
      </c>
      <c r="B8052" s="2" t="str">
        <f>'[1]2025年已发货'!B:B</f>
        <v>螺纹钢</v>
      </c>
      <c r="C8052" s="2" t="str">
        <f>'[1]2025年已发货'!C:C</f>
        <v>HRB400EΦ25*9m</v>
      </c>
      <c r="D8052" s="2" t="str">
        <f>'[1]2025年已发货'!D:D</f>
        <v>吨</v>
      </c>
      <c r="E8052" s="2">
        <f>'[1]2025年已发货'!E:E</f>
        <v>35</v>
      </c>
      <c r="F8052" s="4">
        <f>'[1]2025年已发货'!F:F</f>
        <v>45935</v>
      </c>
      <c r="G8052" s="2" t="str">
        <f>'[1]2025年已发货'!G:G</f>
        <v>（成峨6标）乐山市夹江县木城镇张口村中铁三局钢筋场</v>
      </c>
      <c r="H8052" s="2" t="str">
        <f>'[1]2025年已发货'!H:H</f>
        <v>陈籽佑</v>
      </c>
      <c r="I8052" s="2" t="str">
        <f>'[1]2025年已发货'!I:I</f>
        <v>15234459657</v>
      </c>
      <c r="J8052" s="2" vm="1" t="e">
        <f>_xlfn._xlws.FILTER(辅助信息!D:D,辅助信息!G:G=G8052)</f>
        <v>#VALUE!</v>
      </c>
    </row>
    <row r="8053" spans="1:10">
      <c r="A8053" s="2" t="str">
        <f>'[1]2025年已发货'!A:A</f>
        <v>德胜</v>
      </c>
      <c r="B8053" s="2" t="str">
        <f>'[1]2025年已发货'!B:B</f>
        <v>螺纹钢</v>
      </c>
      <c r="C8053" s="2" t="str">
        <f>'[1]2025年已发货'!C:C</f>
        <v>HRB400EΦ28*9m</v>
      </c>
      <c r="D8053" s="2" t="str">
        <f>'[1]2025年已发货'!D:D</f>
        <v>吨</v>
      </c>
      <c r="E8053" s="2">
        <f>'[1]2025年已发货'!E:E</f>
        <v>35</v>
      </c>
      <c r="F8053" s="4">
        <f>'[1]2025年已发货'!F:F</f>
        <v>45935</v>
      </c>
      <c r="G8053" s="2" t="str">
        <f>'[1]2025年已发货'!G:G</f>
        <v>（成峨6标）乐山市夹江县木城镇张口村中铁三局钢筋场</v>
      </c>
      <c r="H8053" s="2" t="str">
        <f>'[1]2025年已发货'!H:H</f>
        <v>陈籽佑</v>
      </c>
      <c r="I8053" s="2" t="str">
        <f>'[1]2025年已发货'!I:I</f>
        <v>15234459657</v>
      </c>
      <c r="J8053" s="2" vm="1" t="e">
        <f>_xlfn._xlws.FILTER(辅助信息!D:D,辅助信息!G:G=G8053)</f>
        <v>#VALUE!</v>
      </c>
    </row>
    <row r="8054" spans="1:10">
      <c r="A8054" s="2" t="str">
        <f>'[1]2025年已发货'!A:A</f>
        <v>润耀</v>
      </c>
      <c r="B8054" s="2" t="str">
        <f>'[1]2025年已发货'!B:B</f>
        <v>螺纹钢</v>
      </c>
      <c r="C8054" s="2" t="str">
        <f>'[1]2025年已发货'!C:C</f>
        <v>HRB400E Φ14 9m</v>
      </c>
      <c r="D8054" s="2" t="str">
        <f>'[1]2025年已发货'!D:D</f>
        <v>吨</v>
      </c>
      <c r="E8054" s="2">
        <f>'[1]2025年已发货'!E:E</f>
        <v>6</v>
      </c>
      <c r="F8054" s="4">
        <f>'[1]2025年已发货'!F:F</f>
        <v>45936</v>
      </c>
      <c r="G8054" s="2" t="str">
        <f>'[1]2025年已发货'!G:G</f>
        <v>(五冶建设锦江区林家坝片区20号地块商业项目)锦江区泰昌路锦江28亩项目部</v>
      </c>
      <c r="H8054" s="2" t="str">
        <f>'[1]2025年已发货'!H:H</f>
        <v>陶杰</v>
      </c>
      <c r="I8054" s="2">
        <f>'[1]2025年已发货'!I:I</f>
        <v>13980247952</v>
      </c>
      <c r="J8054" s="2" t="str">
        <f>_xlfn._xlws.FILTER(辅助信息!D:D,辅助信息!G:G=G8054)</f>
        <v>五冶建设锦江区林家坝片区20号地块商业项目</v>
      </c>
    </row>
    <row r="8055" spans="1:10">
      <c r="A8055" s="2" t="str">
        <f>'[1]2025年已发货'!A:A</f>
        <v>润耀</v>
      </c>
      <c r="B8055" s="2" t="str">
        <f>'[1]2025年已发货'!B:B</f>
        <v>螺纹钢</v>
      </c>
      <c r="C8055" s="2" t="str">
        <f>'[1]2025年已发货'!C:C</f>
        <v>HRB400E Φ16 9m</v>
      </c>
      <c r="D8055" s="2" t="str">
        <f>'[1]2025年已发货'!D:D</f>
        <v>吨</v>
      </c>
      <c r="E8055" s="2">
        <f>'[1]2025年已发货'!E:E</f>
        <v>10</v>
      </c>
      <c r="F8055" s="4">
        <f>'[1]2025年已发货'!F:F</f>
        <v>45936</v>
      </c>
      <c r="G8055" s="2" t="str">
        <f>'[1]2025年已发货'!G:G</f>
        <v>(五冶建设锦江区林家坝片区20号地块商业项目)锦江区泰昌路锦江28亩项目部</v>
      </c>
      <c r="H8055" s="2" t="str">
        <f>'[1]2025年已发货'!H:H</f>
        <v>陶杰</v>
      </c>
      <c r="I8055" s="2">
        <f>'[1]2025年已发货'!I:I</f>
        <v>13980247952</v>
      </c>
      <c r="J8055" s="2" t="str">
        <f>_xlfn._xlws.FILTER(辅助信息!D:D,辅助信息!G:G=G8055)</f>
        <v>五冶建设锦江区林家坝片区20号地块商业项目</v>
      </c>
    </row>
    <row r="8056" spans="1:10">
      <c r="A8056" s="2" t="str">
        <f>'[1]2025年已发货'!A:A</f>
        <v>润耀</v>
      </c>
      <c r="B8056" s="2" t="str">
        <f>'[1]2025年已发货'!B:B</f>
        <v>螺纹钢</v>
      </c>
      <c r="C8056" s="2" t="str">
        <f>'[1]2025年已发货'!C:C</f>
        <v>HRB400E Φ18 9m</v>
      </c>
      <c r="D8056" s="2" t="str">
        <f>'[1]2025年已发货'!D:D</f>
        <v>吨</v>
      </c>
      <c r="E8056" s="2">
        <f>'[1]2025年已发货'!E:E</f>
        <v>10</v>
      </c>
      <c r="F8056" s="4">
        <f>'[1]2025年已发货'!F:F</f>
        <v>45936</v>
      </c>
      <c r="G8056" s="2" t="str">
        <f>'[1]2025年已发货'!G:G</f>
        <v>(五冶建设锦江区林家坝片区20号地块商业项目)锦江区泰昌路锦江28亩项目部</v>
      </c>
      <c r="H8056" s="2" t="str">
        <f>'[1]2025年已发货'!H:H</f>
        <v>陶杰</v>
      </c>
      <c r="I8056" s="2">
        <f>'[1]2025年已发货'!I:I</f>
        <v>13980247952</v>
      </c>
      <c r="J8056" s="2" t="str">
        <f>_xlfn._xlws.FILTER(辅助信息!D:D,辅助信息!G:G=G8056)</f>
        <v>五冶建设锦江区林家坝片区20号地块商业项目</v>
      </c>
    </row>
    <row r="8057" spans="1:10">
      <c r="A8057" s="2" t="str">
        <f>'[1]2025年已发货'!A:A</f>
        <v>润耀</v>
      </c>
      <c r="B8057" s="2" t="str">
        <f>'[1]2025年已发货'!B:B</f>
        <v>螺纹钢</v>
      </c>
      <c r="C8057" s="2" t="str">
        <f>'[1]2025年已发货'!C:C</f>
        <v>HRB400E Φ25 9m</v>
      </c>
      <c r="D8057" s="2" t="str">
        <f>'[1]2025年已发货'!D:D</f>
        <v>吨</v>
      </c>
      <c r="E8057" s="2">
        <f>'[1]2025年已发货'!E:E</f>
        <v>8</v>
      </c>
      <c r="F8057" s="4">
        <f>'[1]2025年已发货'!F:F</f>
        <v>45936</v>
      </c>
      <c r="G8057" s="2" t="str">
        <f>'[1]2025年已发货'!G:G</f>
        <v>(五冶建设锦江区林家坝片区20号地块商业项目)锦江区泰昌路锦江28亩项目部</v>
      </c>
      <c r="H8057" s="2" t="str">
        <f>'[1]2025年已发货'!H:H</f>
        <v>陶杰</v>
      </c>
      <c r="I8057" s="2">
        <f>'[1]2025年已发货'!I:I</f>
        <v>13980247952</v>
      </c>
      <c r="J8057" s="2" t="str">
        <f>_xlfn._xlws.FILTER(辅助信息!D:D,辅助信息!G:G=G8057)</f>
        <v>五冶建设锦江区林家坝片区20号地块商业项目</v>
      </c>
    </row>
    <row r="8058" spans="1:10">
      <c r="A8058" s="2" t="str">
        <f>'[1]2025年已发货'!A:A</f>
        <v>润耀</v>
      </c>
      <c r="B8058" s="2" t="str">
        <f>'[1]2025年已发货'!B:B</f>
        <v>盘螺</v>
      </c>
      <c r="C8058" s="2" t="str">
        <f>'[1]2025年已发货'!C:C</f>
        <v>HRB400EФ12</v>
      </c>
      <c r="D8058" s="2" t="str">
        <f>'[1]2025年已发货'!D:D</f>
        <v>吨</v>
      </c>
      <c r="E8058" s="2">
        <f>'[1]2025年已发货'!E:E</f>
        <v>35</v>
      </c>
      <c r="F8058" s="4">
        <f>'[1]2025年已发货'!F:F</f>
        <v>45936</v>
      </c>
      <c r="G8058" s="2" t="str">
        <f>'[1]2025年已发货'!G:G</f>
        <v>（中铁广州局-资乐高速5标）四川省乐山市井研县希望大道116号2号梁场</v>
      </c>
      <c r="H8058" s="2" t="str">
        <f>'[1]2025年已发货'!H:H</f>
        <v>廖俊杰</v>
      </c>
      <c r="I8058" s="2">
        <f>'[1]2025年已发货'!I:I</f>
        <v>15775100965</v>
      </c>
      <c r="J8058" s="2" vm="1" t="e">
        <f>_xlfn._xlws.FILTER(辅助信息!D:D,辅助信息!G:G=G8058)</f>
        <v>#VALUE!</v>
      </c>
    </row>
    <row r="8059" spans="1:10">
      <c r="A8059" s="2" t="str">
        <f>'[1]2025年已发货'!A:A</f>
        <v>德胜</v>
      </c>
      <c r="B8059" s="2" t="str">
        <f>'[1]2025年已发货'!B:B</f>
        <v>螺纹钢</v>
      </c>
      <c r="C8059" s="2" t="str">
        <f>'[1]2025年已发货'!C:C</f>
        <v>HRB500E Φ25 12m</v>
      </c>
      <c r="D8059" s="2" t="str">
        <f>'[1]2025年已发货'!D:D</f>
        <v>吨</v>
      </c>
      <c r="E8059" s="2">
        <f>'[1]2025年已发货'!E:E</f>
        <v>35</v>
      </c>
      <c r="F8059" s="4">
        <f>'[1]2025年已发货'!F:F</f>
        <v>45936</v>
      </c>
      <c r="G8059" s="2" t="str">
        <f>'[1]2025年已发货'!G:G</f>
        <v>（华西乐山）-四川省乐山市市中区苏稽镇周山嘴校地共建产教融合基地建设项目一标段</v>
      </c>
      <c r="H8059" s="2" t="str">
        <f>'[1]2025年已发货'!H:H</f>
        <v>范增云</v>
      </c>
      <c r="I8059" s="2">
        <f>'[1]2025年已发货'!I:I</f>
        <v>13668153241</v>
      </c>
      <c r="J8059" s="2" vm="1" t="e">
        <f>_xlfn._xlws.FILTER(辅助信息!D:D,辅助信息!G:G=G8059)</f>
        <v>#VALUE!</v>
      </c>
    </row>
    <row r="8060" spans="1:10">
      <c r="A8060" s="2" t="str">
        <f>'[1]2025年已发货'!A:A</f>
        <v>德胜</v>
      </c>
      <c r="B8060" s="2" t="str">
        <f>'[1]2025年已发货'!B:B</f>
        <v>螺纹钢</v>
      </c>
      <c r="C8060" s="2" t="str">
        <f>'[1]2025年已发货'!C:C</f>
        <v>HRB400E 12mm*9米</v>
      </c>
      <c r="D8060" s="2" t="str">
        <f>'[1]2025年已发货'!D:D</f>
        <v>吨</v>
      </c>
      <c r="E8060" s="2">
        <f>'[1]2025年已发货'!E:E</f>
        <v>35</v>
      </c>
      <c r="F8060" s="4">
        <f>'[1]2025年已发货'!F:F</f>
        <v>45936</v>
      </c>
      <c r="G8060" s="2" t="str">
        <f>'[1]2025年已发货'!G:G</f>
        <v>（中铁十局-资乐高速4标）四川省眉山市仁寿县彰加镇促进村中铁十局资乐高速1#梁场</v>
      </c>
      <c r="H8060" s="2" t="str">
        <f>'[1]2025年已发货'!H:H</f>
        <v>杨飞</v>
      </c>
      <c r="I8060" s="2">
        <f>'[1]2025年已发货'!I:I</f>
        <v>15667998777</v>
      </c>
      <c r="J8060" s="2" vm="1" t="e">
        <f>_xlfn._xlws.FILTER(辅助信息!D:D,辅助信息!G:G=G8060)</f>
        <v>#VALUE!</v>
      </c>
    </row>
    <row r="8061" spans="1:10">
      <c r="A8061" s="2" t="str">
        <f>'[1]2025年已发货'!A:A</f>
        <v>德胜</v>
      </c>
      <c r="B8061" s="2" t="str">
        <f>'[1]2025年已发货'!B:B</f>
        <v>螺纹钢</v>
      </c>
      <c r="C8061" s="2" t="str">
        <f>'[1]2025年已发货'!C:C</f>
        <v>HRB400E 12mm*9米</v>
      </c>
      <c r="D8061" s="2" t="str">
        <f>'[1]2025年已发货'!D:D</f>
        <v>吨</v>
      </c>
      <c r="E8061" s="2">
        <f>'[1]2025年已发货'!E:E</f>
        <v>35</v>
      </c>
      <c r="F8061" s="4">
        <f>'[1]2025年已发货'!F:F</f>
        <v>45936</v>
      </c>
      <c r="G8061" s="2" t="str">
        <f>'[1]2025年已发货'!G:G</f>
        <v>（中铁十局-资乐高速4标）四川省眉山市仁寿县彰加镇促进村中铁十局资乐高速1#钢筋场</v>
      </c>
      <c r="H8061" s="2" t="str">
        <f>'[1]2025年已发货'!H:H</f>
        <v>杨飞</v>
      </c>
      <c r="I8061" s="2">
        <f>'[1]2025年已发货'!I:I</f>
        <v>15667998777</v>
      </c>
      <c r="J8061" s="2" vm="1" t="e">
        <f>_xlfn._xlws.FILTER(辅助信息!D:D,辅助信息!G:G=G8061)</f>
        <v>#VALUE!</v>
      </c>
    </row>
    <row r="8062" spans="1:10">
      <c r="A8062" s="2" t="str">
        <f>'[1]2025年已发货'!A:A</f>
        <v>德胜</v>
      </c>
      <c r="B8062" s="2" t="str">
        <f>'[1]2025年已发货'!B:B</f>
        <v>螺纹钢</v>
      </c>
      <c r="C8062" s="2" t="str">
        <f>'[1]2025年已发货'!C:C</f>
        <v>HRB400EФ16*12m</v>
      </c>
      <c r="D8062" s="2" t="str">
        <f>'[1]2025年已发货'!D:D</f>
        <v>吨</v>
      </c>
      <c r="E8062" s="2">
        <f>'[1]2025年已发货'!E:E</f>
        <v>35</v>
      </c>
      <c r="F8062" s="4">
        <f>'[1]2025年已发货'!F:F</f>
        <v>45936</v>
      </c>
      <c r="G8062" s="2" t="str">
        <f>'[1]2025年已发货'!G:G</f>
        <v>（中铁二局-成渝扩容4标）四川省成都市简阳市杨家镇桐子湾村二局钢筋场</v>
      </c>
      <c r="H8062" s="2" t="str">
        <f>'[1]2025年已发货'!H:H</f>
        <v>陈钢</v>
      </c>
      <c r="I8062" s="2">
        <f>'[1]2025年已发货'!I:I</f>
        <v>13018165813</v>
      </c>
      <c r="J8062" s="2" vm="1" t="e">
        <f>_xlfn._xlws.FILTER(辅助信息!D:D,辅助信息!G:G=G8062)</f>
        <v>#VALUE!</v>
      </c>
    </row>
    <row r="8063" spans="1:10">
      <c r="A8063" s="2" t="str">
        <f>'[1]2025年已发货'!A:A</f>
        <v>达钢</v>
      </c>
      <c r="B8063" s="2" t="str">
        <f>'[1]2025年已发货'!B:B</f>
        <v>盘螺</v>
      </c>
      <c r="C8063" s="2" t="str">
        <f>'[1]2025年已发货'!C:C</f>
        <v>HRB400E Φ8</v>
      </c>
      <c r="D8063" s="2" t="str">
        <f>'[1]2025年已发货'!D:D</f>
        <v>吨</v>
      </c>
      <c r="E8063" s="2">
        <f>'[1]2025年已发货'!E:E</f>
        <v>24</v>
      </c>
      <c r="F8063" s="4">
        <f>'[1]2025年已发货'!F:F</f>
        <v>45937</v>
      </c>
      <c r="G8063" s="2" t="str">
        <f>'[1]2025年已发货'!G:G</f>
        <v>（商投建工达州中医药科技园-4工区-10号楼）达州市通川区达州中医药职业学院犀牛大道北段</v>
      </c>
      <c r="H8063" s="2" t="str">
        <f>'[1]2025年已发货'!H:H</f>
        <v>张扬</v>
      </c>
      <c r="I8063" s="2">
        <f>'[1]2025年已发货'!I:I</f>
        <v>18381904567</v>
      </c>
      <c r="J8063" s="2" t="str">
        <f>_xlfn._xlws.FILTER(辅助信息!D:D,辅助信息!G:G=G8063)</f>
        <v>商投建工达州中医药科技园</v>
      </c>
    </row>
    <row r="8064" spans="1:10">
      <c r="A8064" s="2" t="str">
        <f>'[1]2025年已发货'!A:A</f>
        <v>达钢</v>
      </c>
      <c r="B8064" s="2" t="str">
        <f>'[1]2025年已发货'!B:B</f>
        <v>盘螺</v>
      </c>
      <c r="C8064" s="2" t="str">
        <f>'[1]2025年已发货'!C:C</f>
        <v>HRB400E Φ10</v>
      </c>
      <c r="D8064" s="2" t="str">
        <f>'[1]2025年已发货'!D:D</f>
        <v>吨</v>
      </c>
      <c r="E8064" s="2">
        <f>'[1]2025年已发货'!E:E</f>
        <v>6</v>
      </c>
      <c r="F8064" s="4">
        <f>'[1]2025年已发货'!F:F</f>
        <v>45937</v>
      </c>
      <c r="G8064" s="2" t="str">
        <f>'[1]2025年已发货'!G:G</f>
        <v>（商投建工达州中医药科技园-4工区-10号楼）达州市通川区达州中医药职业学院犀牛大道北段</v>
      </c>
      <c r="H8064" s="2" t="str">
        <f>'[1]2025年已发货'!H:H</f>
        <v>张扬</v>
      </c>
      <c r="I8064" s="2">
        <f>'[1]2025年已发货'!I:I</f>
        <v>18381904567</v>
      </c>
      <c r="J8064" s="2" t="str">
        <f>_xlfn._xlws.FILTER(辅助信息!D:D,辅助信息!G:G=G8064)</f>
        <v>商投建工达州中医药科技园</v>
      </c>
    </row>
    <row r="8065" spans="1:10">
      <c r="A8065" s="2" t="str">
        <f>'[1]2025年已发货'!A:A</f>
        <v>达钢</v>
      </c>
      <c r="B8065" s="2" t="str">
        <f>'[1]2025年已发货'!B:B</f>
        <v>螺纹钢</v>
      </c>
      <c r="C8065" s="2" t="str">
        <f>'[1]2025年已发货'!C:C</f>
        <v>HRB400E Φ12 9m</v>
      </c>
      <c r="D8065" s="2" t="str">
        <f>'[1]2025年已发货'!D:D</f>
        <v>吨</v>
      </c>
      <c r="E8065" s="2">
        <f>'[1]2025年已发货'!E:E</f>
        <v>6</v>
      </c>
      <c r="F8065" s="4">
        <f>'[1]2025年已发货'!F:F</f>
        <v>45937</v>
      </c>
      <c r="G8065" s="2" t="str">
        <f>'[1]2025年已发货'!G:G</f>
        <v>（商投建工达州中医药科技园-4工区-10号楼）达州市通川区达州中医药职业学院犀牛大道北段</v>
      </c>
      <c r="H8065" s="2" t="str">
        <f>'[1]2025年已发货'!H:H</f>
        <v>张扬</v>
      </c>
      <c r="I8065" s="2">
        <f>'[1]2025年已发货'!I:I</f>
        <v>18381904567</v>
      </c>
      <c r="J8065" s="2" t="str">
        <f>_xlfn._xlws.FILTER(辅助信息!D:D,辅助信息!G:G=G8065)</f>
        <v>商投建工达州中医药科技园</v>
      </c>
    </row>
    <row r="8066" spans="1:10">
      <c r="A8066" s="2" t="str">
        <f>'[1]2025年已发货'!A:A</f>
        <v>达钢</v>
      </c>
      <c r="B8066" s="2" t="str">
        <f>'[1]2025年已发货'!B:B</f>
        <v>螺纹钢</v>
      </c>
      <c r="C8066" s="2" t="str">
        <f>'[1]2025年已发货'!C:C</f>
        <v>HRB400E Φ16 9m</v>
      </c>
      <c r="D8066" s="2" t="str">
        <f>'[1]2025年已发货'!D:D</f>
        <v>吨</v>
      </c>
      <c r="E8066" s="2">
        <f>'[1]2025年已发货'!E:E</f>
        <v>3</v>
      </c>
      <c r="F8066" s="4">
        <f>'[1]2025年已发货'!F:F</f>
        <v>45937</v>
      </c>
      <c r="G8066" s="2" t="str">
        <f>'[1]2025年已发货'!G:G</f>
        <v>（商投建工达州中医药科技园-4工区-10号楼）达州市通川区达州中医药职业学院犀牛大道北段</v>
      </c>
      <c r="H8066" s="2" t="str">
        <f>'[1]2025年已发货'!H:H</f>
        <v>张扬</v>
      </c>
      <c r="I8066" s="2">
        <f>'[1]2025年已发货'!I:I</f>
        <v>18381904567</v>
      </c>
      <c r="J8066" s="2" t="str">
        <f>_xlfn._xlws.FILTER(辅助信息!D:D,辅助信息!G:G=G8066)</f>
        <v>商投建工达州中医药科技园</v>
      </c>
    </row>
    <row r="8067" spans="1:10">
      <c r="A8067" s="2" t="str">
        <f>'[1]2025年已发货'!A:A</f>
        <v>达钢</v>
      </c>
      <c r="B8067" s="2" t="str">
        <f>'[1]2025年已发货'!B:B</f>
        <v>螺纹钢</v>
      </c>
      <c r="C8067" s="2" t="str">
        <f>'[1]2025年已发货'!C:C</f>
        <v>HRB500E Φ20</v>
      </c>
      <c r="D8067" s="2" t="str">
        <f>'[1]2025年已发货'!D:D</f>
        <v>吨</v>
      </c>
      <c r="E8067" s="2">
        <f>'[1]2025年已发货'!E:E</f>
        <v>6</v>
      </c>
      <c r="F8067" s="4">
        <f>'[1]2025年已发货'!F:F</f>
        <v>45937</v>
      </c>
      <c r="G8067" s="2" t="str">
        <f>'[1]2025年已发货'!G:G</f>
        <v>（商投建工达州中医药科技园-4工区-10号楼）达州市通川区达州中医药职业学院犀牛大道北段</v>
      </c>
      <c r="H8067" s="2" t="str">
        <f>'[1]2025年已发货'!H:H</f>
        <v>张扬</v>
      </c>
      <c r="I8067" s="2">
        <f>'[1]2025年已发货'!I:I</f>
        <v>18381904567</v>
      </c>
      <c r="J8067" s="2" t="str">
        <f>_xlfn._xlws.FILTER(辅助信息!D:D,辅助信息!G:G=G8067)</f>
        <v>商投建工达州中医药科技园</v>
      </c>
    </row>
    <row r="8068" spans="1:10">
      <c r="A8068" s="2" t="str">
        <f>'[1]2025年已发货'!A:A</f>
        <v>钢固融</v>
      </c>
      <c r="B8068" s="2" t="str">
        <f>'[1]2025年已发货'!B:B</f>
        <v>螺纹钢</v>
      </c>
      <c r="C8068" s="2" t="str">
        <f>'[1]2025年已发货'!C:C</f>
        <v>HRB500E Φ12</v>
      </c>
      <c r="D8068" s="2" t="str">
        <f>'[1]2025年已发货'!D:D</f>
        <v>吨</v>
      </c>
      <c r="E8068" s="2">
        <f>'[1]2025年已发货'!E:E</f>
        <v>6</v>
      </c>
      <c r="F8068" s="4">
        <f>'[1]2025年已发货'!F:F</f>
        <v>45937</v>
      </c>
      <c r="G8068" s="2" t="str">
        <f>'[1]2025年已发货'!G:G</f>
        <v>（商投建工达州中医药科技园-4工区-9号楼）达州市通川区达州中医药职业学院犀牛大道北段</v>
      </c>
      <c r="H8068" s="2" t="str">
        <f>'[1]2025年已发货'!H:H</f>
        <v>张扬</v>
      </c>
      <c r="I8068" s="2">
        <f>'[1]2025年已发货'!I:I</f>
        <v>18381904567</v>
      </c>
      <c r="J8068" s="2" t="str">
        <f>_xlfn._xlws.FILTER(辅助信息!D:D,辅助信息!G:G=G8068)</f>
        <v>商投建工达州中医药科技园</v>
      </c>
    </row>
    <row r="8069" spans="1:10">
      <c r="A8069" s="2" t="str">
        <f>'[1]2025年已发货'!A:A</f>
        <v>钢固融</v>
      </c>
      <c r="B8069" s="2" t="str">
        <f>'[1]2025年已发货'!B:B</f>
        <v>螺纹钢</v>
      </c>
      <c r="C8069" s="2" t="str">
        <f>'[1]2025年已发货'!C:C</f>
        <v>HRB500E Φ16</v>
      </c>
      <c r="D8069" s="2" t="str">
        <f>'[1]2025年已发货'!D:D</f>
        <v>吨</v>
      </c>
      <c r="E8069" s="2">
        <f>'[1]2025年已发货'!E:E</f>
        <v>9</v>
      </c>
      <c r="F8069" s="4">
        <f>'[1]2025年已发货'!F:F</f>
        <v>45937</v>
      </c>
      <c r="G8069" s="2" t="str">
        <f>'[1]2025年已发货'!G:G</f>
        <v>（商投建工达州中医药科技园-4工区-9号楼）达州市通川区达州中医药职业学院犀牛大道北段</v>
      </c>
      <c r="H8069" s="2" t="str">
        <f>'[1]2025年已发货'!H:H</f>
        <v>张扬</v>
      </c>
      <c r="I8069" s="2">
        <f>'[1]2025年已发货'!I:I</f>
        <v>18381904567</v>
      </c>
      <c r="J8069" s="2" t="str">
        <f>_xlfn._xlws.FILTER(辅助信息!D:D,辅助信息!G:G=G8069)</f>
        <v>商投建工达州中医药科技园</v>
      </c>
    </row>
    <row r="8070" spans="1:10">
      <c r="A8070" s="2" t="str">
        <f>'[1]2025年已发货'!A:A</f>
        <v>钢固融</v>
      </c>
      <c r="B8070" s="2" t="str">
        <f>'[1]2025年已发货'!B:B</f>
        <v>螺纹钢</v>
      </c>
      <c r="C8070" s="2" t="str">
        <f>'[1]2025年已发货'!C:C</f>
        <v>HRB500E Φ18</v>
      </c>
      <c r="D8070" s="2" t="str">
        <f>'[1]2025年已发货'!D:D</f>
        <v>吨</v>
      </c>
      <c r="E8070" s="2">
        <f>'[1]2025年已发货'!E:E</f>
        <v>18</v>
      </c>
      <c r="F8070" s="4">
        <f>'[1]2025年已发货'!F:F</f>
        <v>45937</v>
      </c>
      <c r="G8070" s="2" t="str">
        <f>'[1]2025年已发货'!G:G</f>
        <v>（商投建工达州中医药科技园-4工区-9号楼）达州市通川区达州中医药职业学院犀牛大道北段</v>
      </c>
      <c r="H8070" s="2" t="str">
        <f>'[1]2025年已发货'!H:H</f>
        <v>张扬</v>
      </c>
      <c r="I8070" s="2">
        <f>'[1]2025年已发货'!I:I</f>
        <v>18381904567</v>
      </c>
      <c r="J8070" s="2" t="str">
        <f>_xlfn._xlws.FILTER(辅助信息!D:D,辅助信息!G:G=G8070)</f>
        <v>商投建工达州中医药科技园</v>
      </c>
    </row>
    <row r="8071" spans="1:10">
      <c r="A8071" s="2" t="str">
        <f>'[1]2025年已发货'!A:A</f>
        <v>达钢</v>
      </c>
      <c r="B8071" s="2" t="str">
        <f>'[1]2025年已发货'!B:B</f>
        <v>螺纹钢</v>
      </c>
      <c r="C8071" s="2" t="str">
        <f>'[1]2025年已发货'!C:C</f>
        <v>HRB400E Φ12 9m</v>
      </c>
      <c r="D8071" s="2" t="str">
        <f>'[1]2025年已发货'!D:D</f>
        <v>吨</v>
      </c>
      <c r="E8071" s="2">
        <f>'[1]2025年已发货'!E:E</f>
        <v>15</v>
      </c>
      <c r="F8071" s="4">
        <f>'[1]2025年已发货'!F:F</f>
        <v>45937</v>
      </c>
      <c r="G8071" s="2" t="str">
        <f>'[1]2025年已发货'!G:G</f>
        <v>（商投建工达州中医药科技园-2工区-景观桥）达州市通川区达州中医药职业学院犀牛大道北段</v>
      </c>
      <c r="H8071" s="2" t="str">
        <f>'[1]2025年已发货'!H:H</f>
        <v>李波</v>
      </c>
      <c r="I8071" s="2">
        <f>'[1]2025年已发货'!I:I</f>
        <v>18381899787</v>
      </c>
      <c r="J8071" s="2" t="str">
        <f>_xlfn._xlws.FILTER(辅助信息!D:D,辅助信息!G:G=G8071)</f>
        <v>商投建工达州中医药科技园</v>
      </c>
    </row>
    <row r="8072" spans="1:10">
      <c r="A8072" s="2" t="str">
        <f>'[1]2025年已发货'!A:A</f>
        <v>达钢</v>
      </c>
      <c r="B8072" s="2" t="str">
        <f>'[1]2025年已发货'!B:B</f>
        <v>螺纹钢</v>
      </c>
      <c r="C8072" s="2" t="str">
        <f>'[1]2025年已发货'!C:C</f>
        <v>HRB400E Φ16 9m</v>
      </c>
      <c r="D8072" s="2" t="str">
        <f>'[1]2025年已发货'!D:D</f>
        <v>吨</v>
      </c>
      <c r="E8072" s="2">
        <f>'[1]2025年已发货'!E:E</f>
        <v>39</v>
      </c>
      <c r="F8072" s="4">
        <f>'[1]2025年已发货'!F:F</f>
        <v>45937</v>
      </c>
      <c r="G8072" s="2" t="str">
        <f>'[1]2025年已发货'!G:G</f>
        <v>（商投建工达州中医药科技园-2工区-景观桥）达州市通川区达州中医药职业学院犀牛大道北段</v>
      </c>
      <c r="H8072" s="2" t="str">
        <f>'[1]2025年已发货'!H:H</f>
        <v>李波</v>
      </c>
      <c r="I8072" s="2">
        <f>'[1]2025年已发货'!I:I</f>
        <v>18381899787</v>
      </c>
      <c r="J8072" s="2" t="str">
        <f>_xlfn._xlws.FILTER(辅助信息!D:D,辅助信息!G:G=G8072)</f>
        <v>商投建工达州中医药科技园</v>
      </c>
    </row>
    <row r="8073" spans="1:10">
      <c r="A8073" s="2" t="str">
        <f>'[1]2025年已发货'!A:A</f>
        <v>达钢</v>
      </c>
      <c r="B8073" s="2" t="str">
        <f>'[1]2025年已发货'!B:B</f>
        <v>螺纹钢</v>
      </c>
      <c r="C8073" s="2" t="str">
        <f>'[1]2025年已发货'!C:C</f>
        <v>HRB400E Φ28 9m</v>
      </c>
      <c r="D8073" s="2" t="str">
        <f>'[1]2025年已发货'!D:D</f>
        <v>吨</v>
      </c>
      <c r="E8073" s="2">
        <f>'[1]2025年已发货'!E:E</f>
        <v>90</v>
      </c>
      <c r="F8073" s="4">
        <f>'[1]2025年已发货'!F:F</f>
        <v>45937</v>
      </c>
      <c r="G8073" s="2" t="str">
        <f>'[1]2025年已发货'!G:G</f>
        <v>（商投建工达州中医药科技园-2工区-景观桥）达州市通川区达州中医药职业学院犀牛大道北段</v>
      </c>
      <c r="H8073" s="2" t="str">
        <f>'[1]2025年已发货'!H:H</f>
        <v>李波</v>
      </c>
      <c r="I8073" s="2">
        <f>'[1]2025年已发货'!I:I</f>
        <v>18381899787</v>
      </c>
      <c r="J8073" s="2" t="str">
        <f>_xlfn._xlws.FILTER(辅助信息!D:D,辅助信息!G:G=G8073)</f>
        <v>商投建工达州中医药科技园</v>
      </c>
    </row>
    <row r="8074" spans="1:10">
      <c r="A8074" s="2" t="str">
        <f>'[1]2025年已发货'!A:A</f>
        <v>达钢</v>
      </c>
      <c r="B8074" s="2" t="str">
        <f>'[1]2025年已发货'!B:B</f>
        <v>盘螺</v>
      </c>
      <c r="C8074" s="2" t="str">
        <f>'[1]2025年已发货'!C:C</f>
        <v>HRB400E Φ6</v>
      </c>
      <c r="D8074" s="2" t="str">
        <f>'[1]2025年已发货'!D:D</f>
        <v>吨</v>
      </c>
      <c r="E8074" s="2">
        <f>'[1]2025年已发货'!E:E</f>
        <v>15</v>
      </c>
      <c r="F8074" s="4">
        <f>'[1]2025年已发货'!F:F</f>
        <v>45937</v>
      </c>
      <c r="G8074" s="2" t="str">
        <f>'[1]2025年已发货'!G:G</f>
        <v>（商投建工达州中医药科技园-2工区-2号桥）达州市通川区达州中医药职业学院犀牛大道北段</v>
      </c>
      <c r="H8074" s="2" t="str">
        <f>'[1]2025年已发货'!H:H</f>
        <v>李波</v>
      </c>
      <c r="I8074" s="2">
        <f>'[1]2025年已发货'!I:I</f>
        <v>18381899787</v>
      </c>
      <c r="J8074" s="2" t="str">
        <f>_xlfn._xlws.FILTER(辅助信息!D:D,辅助信息!G:G=G8074)</f>
        <v>商投建工达州中医药科技园</v>
      </c>
    </row>
    <row r="8075" spans="1:10">
      <c r="A8075" s="2" t="str">
        <f>'[1]2025年已发货'!A:A</f>
        <v>达钢</v>
      </c>
      <c r="B8075" s="2" t="str">
        <f>'[1]2025年已发货'!B:B</f>
        <v>盘螺</v>
      </c>
      <c r="C8075" s="2" t="str">
        <f>'[1]2025年已发货'!C:C</f>
        <v>HRB400E Φ8</v>
      </c>
      <c r="D8075" s="2" t="str">
        <f>'[1]2025年已发货'!D:D</f>
        <v>吨</v>
      </c>
      <c r="E8075" s="2">
        <f>'[1]2025年已发货'!E:E</f>
        <v>15</v>
      </c>
      <c r="F8075" s="4">
        <f>'[1]2025年已发货'!F:F</f>
        <v>45937</v>
      </c>
      <c r="G8075" s="2" t="str">
        <f>'[1]2025年已发货'!G:G</f>
        <v>（商投建工达州中医药科技园-2工区-2号桥）达州市通川区达州中医药职业学院犀牛大道北段</v>
      </c>
      <c r="H8075" s="2" t="str">
        <f>'[1]2025年已发货'!H:H</f>
        <v>李波</v>
      </c>
      <c r="I8075" s="2">
        <f>'[1]2025年已发货'!I:I</f>
        <v>18381899787</v>
      </c>
      <c r="J8075" s="2" t="str">
        <f>_xlfn._xlws.FILTER(辅助信息!D:D,辅助信息!G:G=G8075)</f>
        <v>商投建工达州中医药科技园</v>
      </c>
    </row>
    <row r="8076" spans="1:10">
      <c r="A8076" s="2" t="str">
        <f>'[1]2025年已发货'!A:A</f>
        <v>达钢</v>
      </c>
      <c r="B8076" s="2" t="str">
        <f>'[1]2025年已发货'!B:B</f>
        <v>盘螺</v>
      </c>
      <c r="C8076" s="2" t="str">
        <f>'[1]2025年已发货'!C:C</f>
        <v>HRB400E Φ10</v>
      </c>
      <c r="D8076" s="2" t="str">
        <f>'[1]2025年已发货'!D:D</f>
        <v>吨</v>
      </c>
      <c r="E8076" s="2">
        <f>'[1]2025年已发货'!E:E</f>
        <v>15</v>
      </c>
      <c r="F8076" s="4">
        <f>'[1]2025年已发货'!F:F</f>
        <v>45937</v>
      </c>
      <c r="G8076" s="2" t="str">
        <f>'[1]2025年已发货'!G:G</f>
        <v>（商投建工达州中医药科技园-2工区-2号桥）达州市通川区达州中医药职业学院犀牛大道北段</v>
      </c>
      <c r="H8076" s="2" t="str">
        <f>'[1]2025年已发货'!H:H</f>
        <v>李波</v>
      </c>
      <c r="I8076" s="2">
        <f>'[1]2025年已发货'!I:I</f>
        <v>18381899787</v>
      </c>
      <c r="J8076" s="2" t="str">
        <f>_xlfn._xlws.FILTER(辅助信息!D:D,辅助信息!G:G=G8076)</f>
        <v>商投建工达州中医药科技园</v>
      </c>
    </row>
    <row r="8077" spans="1:10">
      <c r="A8077" s="2" t="str">
        <f>'[1]2025年已发货'!A:A</f>
        <v>达钢</v>
      </c>
      <c r="B8077" s="2" t="str">
        <f>'[1]2025年已发货'!B:B</f>
        <v>螺纹钢</v>
      </c>
      <c r="C8077" s="2" t="str">
        <f>'[1]2025年已发货'!C:C</f>
        <v>HRB400E Φ12 9m</v>
      </c>
      <c r="D8077" s="2" t="str">
        <f>'[1]2025年已发货'!D:D</f>
        <v>吨</v>
      </c>
      <c r="E8077" s="2">
        <f>'[1]2025年已发货'!E:E</f>
        <v>36</v>
      </c>
      <c r="F8077" s="4">
        <f>'[1]2025年已发货'!F:F</f>
        <v>45937</v>
      </c>
      <c r="G8077" s="2" t="str">
        <f>'[1]2025年已发货'!G:G</f>
        <v>（商投建工达州中医药科技园-2工区-2号桥）达州市通川区达州中医药职业学院犀牛大道北段</v>
      </c>
      <c r="H8077" s="2" t="str">
        <f>'[1]2025年已发货'!H:H</f>
        <v>李波</v>
      </c>
      <c r="I8077" s="2">
        <f>'[1]2025年已发货'!I:I</f>
        <v>18381899787</v>
      </c>
      <c r="J8077" s="2" t="str">
        <f>_xlfn._xlws.FILTER(辅助信息!D:D,辅助信息!G:G=G8077)</f>
        <v>商投建工达州中医药科技园</v>
      </c>
    </row>
    <row r="8078" spans="1:10">
      <c r="A8078" s="2" t="str">
        <f>'[1]2025年已发货'!A:A</f>
        <v>达钢</v>
      </c>
      <c r="B8078" s="2" t="str">
        <f>'[1]2025年已发货'!B:B</f>
        <v>螺纹钢</v>
      </c>
      <c r="C8078" s="2" t="str">
        <f>'[1]2025年已发货'!C:C</f>
        <v>HRB400E Φ14 9m</v>
      </c>
      <c r="D8078" s="2" t="str">
        <f>'[1]2025年已发货'!D:D</f>
        <v>吨</v>
      </c>
      <c r="E8078" s="2">
        <f>'[1]2025年已发货'!E:E</f>
        <v>150</v>
      </c>
      <c r="F8078" s="4">
        <f>'[1]2025年已发货'!F:F</f>
        <v>45937</v>
      </c>
      <c r="G8078" s="2" t="str">
        <f>'[1]2025年已发货'!G:G</f>
        <v>（商投建工达州中医药科技园-2工区-2号桥）达州市通川区达州中医药职业学院犀牛大道北段</v>
      </c>
      <c r="H8078" s="2" t="str">
        <f>'[1]2025年已发货'!H:H</f>
        <v>李波</v>
      </c>
      <c r="I8078" s="2">
        <f>'[1]2025年已发货'!I:I</f>
        <v>18381899787</v>
      </c>
      <c r="J8078" s="2" t="str">
        <f>_xlfn._xlws.FILTER(辅助信息!D:D,辅助信息!G:G=G8078)</f>
        <v>商投建工达州中医药科技园</v>
      </c>
    </row>
    <row r="8079" spans="1:10">
      <c r="A8079" s="2" t="str">
        <f>'[1]2025年已发货'!A:A</f>
        <v>达钢</v>
      </c>
      <c r="B8079" s="2" t="str">
        <f>'[1]2025年已发货'!B:B</f>
        <v>螺纹钢</v>
      </c>
      <c r="C8079" s="2" t="str">
        <f>'[1]2025年已发货'!C:C</f>
        <v>HRB400E Φ16 9m</v>
      </c>
      <c r="D8079" s="2" t="str">
        <f>'[1]2025年已发货'!D:D</f>
        <v>吨</v>
      </c>
      <c r="E8079" s="2">
        <f>'[1]2025年已发货'!E:E</f>
        <v>10</v>
      </c>
      <c r="F8079" s="4">
        <f>'[1]2025年已发货'!F:F</f>
        <v>45937</v>
      </c>
      <c r="G8079" s="2" t="str">
        <f>'[1]2025年已发货'!G:G</f>
        <v>（商投建工达州中医药科技园-2工区-2号桥）达州市通川区达州中医药职业学院犀牛大道北段</v>
      </c>
      <c r="H8079" s="2" t="str">
        <f>'[1]2025年已发货'!H:H</f>
        <v>李波</v>
      </c>
      <c r="I8079" s="2">
        <f>'[1]2025年已发货'!I:I</f>
        <v>18381899787</v>
      </c>
      <c r="J8079" s="2" t="str">
        <f>_xlfn._xlws.FILTER(辅助信息!D:D,辅助信息!G:G=G8079)</f>
        <v>商投建工达州中医药科技园</v>
      </c>
    </row>
    <row r="8080" spans="1:10">
      <c r="A8080" s="2" t="str">
        <f>'[1]2025年已发货'!A:A</f>
        <v>达钢</v>
      </c>
      <c r="B8080" s="2" t="str">
        <f>'[1]2025年已发货'!B:B</f>
        <v>螺纹钢</v>
      </c>
      <c r="C8080" s="2" t="str">
        <f>'[1]2025年已发货'!C:C</f>
        <v>HRB400E Φ22 9m</v>
      </c>
      <c r="D8080" s="2" t="str">
        <f>'[1]2025年已发货'!D:D</f>
        <v>吨</v>
      </c>
      <c r="E8080" s="2">
        <f>'[1]2025年已发货'!E:E</f>
        <v>15</v>
      </c>
      <c r="F8080" s="4">
        <f>'[1]2025年已发货'!F:F</f>
        <v>45937</v>
      </c>
      <c r="G8080" s="2" t="str">
        <f>'[1]2025年已发货'!G:G</f>
        <v>（商投建工达州中医药科技园-2工区-2号桥）达州市通川区达州中医药职业学院犀牛大道北段</v>
      </c>
      <c r="H8080" s="2" t="str">
        <f>'[1]2025年已发货'!H:H</f>
        <v>李波</v>
      </c>
      <c r="I8080" s="2">
        <f>'[1]2025年已发货'!I:I</f>
        <v>18381899787</v>
      </c>
      <c r="J8080" s="2" t="str">
        <f>_xlfn._xlws.FILTER(辅助信息!D:D,辅助信息!G:G=G8080)</f>
        <v>商投建工达州中医药科技园</v>
      </c>
    </row>
    <row r="8081" spans="1:10">
      <c r="A8081" s="2" t="str">
        <f>'[1]2025年已发货'!A:A</f>
        <v>润耀</v>
      </c>
      <c r="B8081" s="2" t="str">
        <f>'[1]2025年已发货'!B:B</f>
        <v>盘螺</v>
      </c>
      <c r="C8081" s="2" t="str">
        <f>'[1]2025年已发货'!C:C</f>
        <v>HRB400E Φ8</v>
      </c>
      <c r="D8081" s="2" t="str">
        <f>'[1]2025年已发货'!D:D</f>
        <v>吨</v>
      </c>
      <c r="E8081" s="2">
        <f>'[1]2025年已发货'!E:E</f>
        <v>16</v>
      </c>
      <c r="F8081" s="4">
        <f>'[1]2025年已发货'!F:F</f>
        <v>45937</v>
      </c>
      <c r="G8081" s="2" t="str">
        <f>'[1]2025年已发货'!G:G</f>
        <v>(五冶建设扩建艺体中学二期工程)四川省成都市双流区光荣路成都艺体中学南200米</v>
      </c>
      <c r="H8081" s="2" t="str">
        <f>'[1]2025年已发货'!H:H</f>
        <v>谢序强</v>
      </c>
      <c r="I8081" s="2">
        <f>'[1]2025年已发货'!I:I</f>
        <v>13458588232</v>
      </c>
      <c r="J8081" s="2" t="str">
        <f>_xlfn._xlws.FILTER(辅助信息!D:D,辅助信息!G:G=G8081)</f>
        <v>五冶建设扩建艺体中学二期工程</v>
      </c>
    </row>
    <row r="8082" spans="1:10">
      <c r="A8082" s="2" t="str">
        <f>'[1]2025年已发货'!A:A</f>
        <v>润耀</v>
      </c>
      <c r="B8082" s="2" t="str">
        <f>'[1]2025年已发货'!B:B</f>
        <v>盘螺</v>
      </c>
      <c r="C8082" s="2" t="str">
        <f>'[1]2025年已发货'!C:C</f>
        <v>HRB400E Φ10</v>
      </c>
      <c r="D8082" s="2" t="str">
        <f>'[1]2025年已发货'!D:D</f>
        <v>吨</v>
      </c>
      <c r="E8082" s="2">
        <f>'[1]2025年已发货'!E:E</f>
        <v>20</v>
      </c>
      <c r="F8082" s="4">
        <f>'[1]2025年已发货'!F:F</f>
        <v>45937</v>
      </c>
      <c r="G8082" s="2" t="str">
        <f>'[1]2025年已发货'!G:G</f>
        <v>(五冶建设扩建艺体中学二期工程)四川省成都市双流区光荣路成都艺体中学南200米</v>
      </c>
      <c r="H8082" s="2" t="str">
        <f>'[1]2025年已发货'!H:H</f>
        <v>谢序强</v>
      </c>
      <c r="I8082" s="2">
        <f>'[1]2025年已发货'!I:I</f>
        <v>13458588232</v>
      </c>
      <c r="J8082" s="2" t="str">
        <f>_xlfn._xlws.FILTER(辅助信息!D:D,辅助信息!G:G=G8082)</f>
        <v>五冶建设扩建艺体中学二期工程</v>
      </c>
    </row>
    <row r="8083" spans="1:10">
      <c r="A8083" s="2" t="str">
        <f>'[1]2025年已发货'!A:A</f>
        <v>润耀</v>
      </c>
      <c r="B8083" s="2" t="str">
        <f>'[1]2025年已发货'!B:B</f>
        <v>螺纹钢</v>
      </c>
      <c r="C8083" s="2" t="str">
        <f>'[1]2025年已发货'!C:C</f>
        <v>HRB400E Φ12 9m</v>
      </c>
      <c r="D8083" s="2" t="str">
        <f>'[1]2025年已发货'!D:D</f>
        <v>吨</v>
      </c>
      <c r="E8083" s="2">
        <f>'[1]2025年已发货'!E:E</f>
        <v>32</v>
      </c>
      <c r="F8083" s="4">
        <f>'[1]2025年已发货'!F:F</f>
        <v>45937</v>
      </c>
      <c r="G8083" s="2" t="str">
        <f>'[1]2025年已发货'!G:G</f>
        <v>(五冶建设扩建艺体中学二期工程)四川省成都市双流区光荣路成都艺体中学南200米</v>
      </c>
      <c r="H8083" s="2" t="str">
        <f>'[1]2025年已发货'!H:H</f>
        <v>谢序强</v>
      </c>
      <c r="I8083" s="2">
        <f>'[1]2025年已发货'!I:I</f>
        <v>13458588232</v>
      </c>
      <c r="J8083" s="2" t="str">
        <f>_xlfn._xlws.FILTER(辅助信息!D:D,辅助信息!G:G=G8083)</f>
        <v>五冶建设扩建艺体中学二期工程</v>
      </c>
    </row>
    <row r="8084" spans="1:10">
      <c r="A8084" s="2" t="str">
        <f>'[1]2025年已发货'!A:A</f>
        <v>润耀</v>
      </c>
      <c r="B8084" s="2" t="str">
        <f>'[1]2025年已发货'!B:B</f>
        <v>螺纹钢</v>
      </c>
      <c r="C8084" s="2" t="str">
        <f>'[1]2025年已发货'!C:C</f>
        <v>HRB500E Φ20</v>
      </c>
      <c r="D8084" s="2" t="str">
        <f>'[1]2025年已发货'!D:D</f>
        <v>吨</v>
      </c>
      <c r="E8084" s="2">
        <f>'[1]2025年已发货'!E:E</f>
        <v>6</v>
      </c>
      <c r="F8084" s="4">
        <f>'[1]2025年已发货'!F:F</f>
        <v>45937</v>
      </c>
      <c r="G8084" s="2" t="str">
        <f>'[1]2025年已发货'!G:G</f>
        <v>(五冶建设扩建艺体中学二期工程)四川省成都市双流区光荣路成都艺体中学南200米</v>
      </c>
      <c r="H8084" s="2" t="str">
        <f>'[1]2025年已发货'!H:H</f>
        <v>谢序强</v>
      </c>
      <c r="I8084" s="2">
        <f>'[1]2025年已发货'!I:I</f>
        <v>13458588232</v>
      </c>
      <c r="J8084" s="2" t="str">
        <f>_xlfn._xlws.FILTER(辅助信息!D:D,辅助信息!G:G=G8084)</f>
        <v>五冶建设扩建艺体中学二期工程</v>
      </c>
    </row>
    <row r="8085" spans="1:10">
      <c r="A8085" s="2" t="str">
        <f>'[1]2025年已发货'!A:A</f>
        <v>润耀</v>
      </c>
      <c r="B8085" s="2" t="str">
        <f>'[1]2025年已发货'!B:B</f>
        <v>螺纹钢</v>
      </c>
      <c r="C8085" s="2" t="str">
        <f>'[1]2025年已发货'!C:C</f>
        <v>HRB500E Φ22</v>
      </c>
      <c r="D8085" s="2" t="str">
        <f>'[1]2025年已发货'!D:D</f>
        <v>吨</v>
      </c>
      <c r="E8085" s="2">
        <f>'[1]2025年已发货'!E:E</f>
        <v>6</v>
      </c>
      <c r="F8085" s="4">
        <f>'[1]2025年已发货'!F:F</f>
        <v>45937</v>
      </c>
      <c r="G8085" s="2" t="str">
        <f>'[1]2025年已发货'!G:G</f>
        <v>(五冶建设扩建艺体中学二期工程)四川省成都市双流区光荣路成都艺体中学南200米</v>
      </c>
      <c r="H8085" s="2" t="str">
        <f>'[1]2025年已发货'!H:H</f>
        <v>谢序强</v>
      </c>
      <c r="I8085" s="2">
        <f>'[1]2025年已发货'!I:I</f>
        <v>13458588232</v>
      </c>
      <c r="J8085" s="2" t="str">
        <f>_xlfn._xlws.FILTER(辅助信息!D:D,辅助信息!G:G=G8085)</f>
        <v>五冶建设扩建艺体中学二期工程</v>
      </c>
    </row>
    <row r="8086" spans="1:10">
      <c r="A8086" s="2" t="str">
        <f>'[1]2025年已发货'!A:A</f>
        <v>润耀</v>
      </c>
      <c r="B8086" s="2" t="str">
        <f>'[1]2025年已发货'!B:B</f>
        <v>螺纹钢</v>
      </c>
      <c r="C8086" s="2" t="str">
        <f>'[1]2025年已发货'!C:C</f>
        <v>HRB500E Φ25</v>
      </c>
      <c r="D8086" s="2" t="str">
        <f>'[1]2025年已发货'!D:D</f>
        <v>吨</v>
      </c>
      <c r="E8086" s="2">
        <f>'[1]2025年已发货'!E:E</f>
        <v>48</v>
      </c>
      <c r="F8086" s="4">
        <f>'[1]2025年已发货'!F:F</f>
        <v>45937</v>
      </c>
      <c r="G8086" s="2" t="str">
        <f>'[1]2025年已发货'!G:G</f>
        <v>(五冶建设扩建艺体中学二期工程)四川省成都市双流区光荣路成都艺体中学南200米</v>
      </c>
      <c r="H8086" s="2" t="str">
        <f>'[1]2025年已发货'!H:H</f>
        <v>谢序强</v>
      </c>
      <c r="I8086" s="2">
        <f>'[1]2025年已发货'!I:I</f>
        <v>13458588232</v>
      </c>
      <c r="J8086" s="2" t="str">
        <f>_xlfn._xlws.FILTER(辅助信息!D:D,辅助信息!G:G=G8086)</f>
        <v>五冶建设扩建艺体中学二期工程</v>
      </c>
    </row>
    <row r="8087" spans="1:10">
      <c r="A8087" s="2" t="str">
        <f>'[1]2025年已发货'!A:A</f>
        <v>润耀</v>
      </c>
      <c r="B8087" s="2" t="str">
        <f>'[1]2025年已发货'!B:B</f>
        <v>螺纹钢</v>
      </c>
      <c r="C8087" s="2" t="str">
        <f>'[1]2025年已发货'!C:C</f>
        <v>HRB500E Φ25 12m</v>
      </c>
      <c r="D8087" s="2" t="str">
        <f>'[1]2025年已发货'!D:D</f>
        <v>吨</v>
      </c>
      <c r="E8087" s="2">
        <f>'[1]2025年已发货'!E:E</f>
        <v>12</v>
      </c>
      <c r="F8087" s="4">
        <f>'[1]2025年已发货'!F:F</f>
        <v>45937</v>
      </c>
      <c r="G8087" s="2" t="str">
        <f>'[1]2025年已发货'!G:G</f>
        <v>(五冶建设扩建艺体中学二期工程)四川省成都市双流区光荣路成都艺体中学南200米</v>
      </c>
      <c r="H8087" s="2" t="str">
        <f>'[1]2025年已发货'!H:H</f>
        <v>谢序强</v>
      </c>
      <c r="I8087" s="2">
        <f>'[1]2025年已发货'!I:I</f>
        <v>13458588232</v>
      </c>
      <c r="J8087" s="2" t="str">
        <f>_xlfn._xlws.FILTER(辅助信息!D:D,辅助信息!G:G=G8087)</f>
        <v>五冶建设扩建艺体中学二期工程</v>
      </c>
    </row>
    <row r="8088" spans="1:10">
      <c r="A8088" s="2" t="str">
        <f>'[1]2025年已发货'!A:A</f>
        <v>泸钢</v>
      </c>
      <c r="B8088" s="2" t="str">
        <f>'[1]2025年已发货'!B:B</f>
        <v>盘螺</v>
      </c>
      <c r="C8088" s="2" t="str">
        <f>'[1]2025年已发货'!C:C</f>
        <v>HRB400E Φ8</v>
      </c>
      <c r="D8088" s="2" t="str">
        <f>'[1]2025年已发货'!D:D</f>
        <v>吨</v>
      </c>
      <c r="E8088" s="2">
        <f>'[1]2025年已发货'!E:E</f>
        <v>70</v>
      </c>
      <c r="F8088" s="4">
        <f>'[1]2025年已发货'!F:F</f>
        <v>45937</v>
      </c>
      <c r="G8088" s="2" t="str">
        <f>'[1]2025年已发货'!G:G</f>
        <v>(五冶钢构龙泉东洪片区85亩住宅、商业及配套工程项目一标段)成都市龙泉驿外东洪路地铁2号线惠王陵地铁C口</v>
      </c>
      <c r="H8088" s="2" t="str">
        <f>'[1]2025年已发货'!H:H</f>
        <v>岳工</v>
      </c>
      <c r="I8088" s="2">
        <f>'[1]2025年已发货'!I:I</f>
        <v>18599951655</v>
      </c>
      <c r="J8088" s="2" t="str">
        <f>_xlfn._xlws.FILTER(辅助信息!D:D,辅助信息!G:G=G8088)</f>
        <v>五冶钢构龙泉东洪片区(70亩、85亩)住宅、商业及配套工程项目</v>
      </c>
    </row>
    <row r="8089" spans="1:10">
      <c r="A8089" s="2" t="str">
        <f>'[1]2025年已发货'!A:A</f>
        <v>钢固融</v>
      </c>
      <c r="B8089" s="2" t="str">
        <f>'[1]2025年已发货'!B:B</f>
        <v>螺纹钢</v>
      </c>
      <c r="C8089" s="2" t="str">
        <f>'[1]2025年已发货'!C:C</f>
        <v>HRB400EФ28*12m</v>
      </c>
      <c r="D8089" s="2" t="str">
        <f>'[1]2025年已发货'!D:D</f>
        <v>吨</v>
      </c>
      <c r="E8089" s="2">
        <f>'[1]2025年已发货'!E:E</f>
        <v>35</v>
      </c>
      <c r="F8089" s="4">
        <f>'[1]2025年已发货'!F:F</f>
        <v>45937</v>
      </c>
      <c r="G8089" s="2" t="str">
        <f>'[1]2025年已发货'!G:G</f>
        <v>（中铁二局-成渝扩容4标）四川省成都市简阳市杨家镇桐子湾村二局钢筋场</v>
      </c>
      <c r="H8089" s="2" t="str">
        <f>'[1]2025年已发货'!H:H</f>
        <v>陈钢</v>
      </c>
      <c r="I8089" s="2">
        <f>'[1]2025年已发货'!I:I</f>
        <v>13018165813</v>
      </c>
      <c r="J8089" s="2" vm="1" t="e">
        <f>_xlfn._xlws.FILTER(辅助信息!D:D,辅助信息!G:G=G8089)</f>
        <v>#VALUE!</v>
      </c>
    </row>
    <row r="8090" spans="1:10">
      <c r="A8090" s="2" t="str">
        <f>'[1]2025年已发货'!A:A</f>
        <v>钢固融</v>
      </c>
      <c r="B8090" s="2" t="str">
        <f>'[1]2025年已发货'!B:B</f>
        <v>螺纹钢</v>
      </c>
      <c r="C8090" s="2" t="str">
        <f>'[1]2025年已发货'!C:C</f>
        <v>HRB400EФ28*12m</v>
      </c>
      <c r="D8090" s="2" t="str">
        <f>'[1]2025年已发货'!D:D</f>
        <v>吨</v>
      </c>
      <c r="E8090" s="2">
        <f>'[1]2025年已发货'!E:E</f>
        <v>70</v>
      </c>
      <c r="F8090" s="4">
        <f>'[1]2025年已发货'!F:F</f>
        <v>45938</v>
      </c>
      <c r="G8090" s="2" t="str">
        <f>'[1]2025年已发货'!G:G</f>
        <v>（中铁二局-成渝扩容4标）四川省成都市简阳市杨家镇桐子湾村二局钢筋场</v>
      </c>
      <c r="H8090" s="2" t="str">
        <f>'[1]2025年已发货'!H:H</f>
        <v>陈钢</v>
      </c>
      <c r="I8090" s="2">
        <f>'[1]2025年已发货'!I:I</f>
        <v>13018165813</v>
      </c>
      <c r="J8090" s="2" vm="1" t="e">
        <f>_xlfn._xlws.FILTER(辅助信息!D:D,辅助信息!G:G=G8090)</f>
        <v>#VALUE!</v>
      </c>
    </row>
    <row r="8091" spans="1:10">
      <c r="A8091" s="2" t="str">
        <f>'[1]2025年已发货'!A:A</f>
        <v>德胜</v>
      </c>
      <c r="B8091" s="2" t="str">
        <f>'[1]2025年已发货'!B:B</f>
        <v>螺纹钢</v>
      </c>
      <c r="C8091" s="2" t="str">
        <f>'[1]2025年已发货'!C:C</f>
        <v>HRB500EΦ32*9m</v>
      </c>
      <c r="D8091" s="2" t="str">
        <f>'[1]2025年已发货'!D:D</f>
        <v>吨</v>
      </c>
      <c r="E8091" s="2">
        <f>'[1]2025年已发货'!E:E</f>
        <v>35</v>
      </c>
      <c r="F8091" s="4">
        <f>'[1]2025年已发货'!F:F</f>
        <v>45938</v>
      </c>
      <c r="G8091" s="2" t="str">
        <f>'[1]2025年已发货'!G:G</f>
        <v>（成峨2标）眉山市多悦镇挖治田中铁广州局钢筋场</v>
      </c>
      <c r="H8091" s="2" t="str">
        <f>'[1]2025年已发货'!H:H</f>
        <v>伍红林</v>
      </c>
      <c r="I8091" s="2" t="str">
        <f>'[1]2025年已发货'!I:I</f>
        <v>18683860677</v>
      </c>
      <c r="J8091" s="2" vm="1" t="e">
        <f>_xlfn._xlws.FILTER(辅助信息!D:D,辅助信息!G:G=G8091)</f>
        <v>#VALUE!</v>
      </c>
    </row>
    <row r="8092" spans="1:10">
      <c r="A8092" s="2" t="str">
        <f>'[1]2025年已发货'!A:A</f>
        <v>德胜</v>
      </c>
      <c r="B8092" s="2" t="str">
        <f>'[1]2025年已发货'!B:B</f>
        <v>螺纹钢</v>
      </c>
      <c r="C8092" s="2" t="str">
        <f>'[1]2025年已发货'!C:C</f>
        <v>HRB500EΦ32*12m</v>
      </c>
      <c r="D8092" s="2" t="str">
        <f>'[1]2025年已发货'!D:D</f>
        <v>吨</v>
      </c>
      <c r="E8092" s="2">
        <f>'[1]2025年已发货'!E:E</f>
        <v>70</v>
      </c>
      <c r="F8092" s="4">
        <f>'[1]2025年已发货'!F:F</f>
        <v>45938</v>
      </c>
      <c r="G8092" s="2" t="str">
        <f>'[1]2025年已发货'!G:G</f>
        <v>（成峨2标）眉山市多悦镇挖治田中铁广州局钢筋场</v>
      </c>
      <c r="H8092" s="2" t="str">
        <f>'[1]2025年已发货'!H:H</f>
        <v>伍红林</v>
      </c>
      <c r="I8092" s="2" t="str">
        <f>'[1]2025年已发货'!I:I</f>
        <v>18683860677</v>
      </c>
      <c r="J8092" s="2" vm="1" t="e">
        <f>_xlfn._xlws.FILTER(辅助信息!D:D,辅助信息!G:G=G8092)</f>
        <v>#VALUE!</v>
      </c>
    </row>
    <row r="8093" spans="1:10">
      <c r="A8093" s="2" t="str">
        <f>'[1]2025年已发货'!A:A</f>
        <v>泸钢</v>
      </c>
      <c r="B8093" s="2" t="str">
        <f>'[1]2025年已发货'!B:B</f>
        <v>盘螺</v>
      </c>
      <c r="C8093" s="2" t="str">
        <f>'[1]2025年已发货'!C:C</f>
        <v>HRB400EΦ 8mm</v>
      </c>
      <c r="D8093" s="2" t="str">
        <f>'[1]2025年已发货'!D:D</f>
        <v>吨</v>
      </c>
      <c r="E8093" s="2">
        <f>'[1]2025年已发货'!E:E</f>
        <v>35</v>
      </c>
      <c r="F8093" s="4">
        <f>'[1]2025年已发货'!F:F</f>
        <v>45938</v>
      </c>
      <c r="G8093" s="2" t="str">
        <f>'[1]2025年已发货'!G:G</f>
        <v>（成峨6标）乐山市夹江县木城镇张口村中铁三局钢筋场</v>
      </c>
      <c r="H8093" s="2" t="str">
        <f>'[1]2025年已发货'!H:H</f>
        <v>陈籽佑</v>
      </c>
      <c r="I8093" s="2" t="str">
        <f>'[1]2025年已发货'!I:I</f>
        <v>15234459657</v>
      </c>
      <c r="J8093" s="2" vm="1" t="e">
        <f>_xlfn._xlws.FILTER(辅助信息!D:D,辅助信息!G:G=G8093)</f>
        <v>#VALUE!</v>
      </c>
    </row>
    <row r="8094" spans="1:10">
      <c r="A8094" s="2" t="str">
        <f>'[1]2025年已发货'!A:A</f>
        <v>泸钢</v>
      </c>
      <c r="B8094" s="2" t="str">
        <f>'[1]2025年已发货'!B:B</f>
        <v>盘圆</v>
      </c>
      <c r="C8094" s="2" t="str">
        <f>'[1]2025年已发货'!C:C</f>
        <v>HPB300Φ12mm</v>
      </c>
      <c r="D8094" s="2" t="str">
        <f>'[1]2025年已发货'!D:D</f>
        <v>吨</v>
      </c>
      <c r="E8094" s="2">
        <f>'[1]2025年已发货'!E:E</f>
        <v>35</v>
      </c>
      <c r="F8094" s="4">
        <f>'[1]2025年已发货'!F:F</f>
        <v>45938</v>
      </c>
      <c r="G8094" s="2" t="str">
        <f>'[1]2025年已发货'!G:G</f>
        <v>（成峨2标）眉山市多悦镇挖治田中铁广州局钢筋场</v>
      </c>
      <c r="H8094" s="2" t="str">
        <f>'[1]2025年已发货'!H:H</f>
        <v>伍红林</v>
      </c>
      <c r="I8094" s="2" t="str">
        <f>'[1]2025年已发货'!I:I</f>
        <v>18683860677</v>
      </c>
      <c r="J8094" s="2" vm="1" t="e">
        <f>_xlfn._xlws.FILTER(辅助信息!D:D,辅助信息!G:G=G8094)</f>
        <v>#VALUE!</v>
      </c>
    </row>
    <row r="8095" spans="1:10">
      <c r="A8095" s="2" t="str">
        <f>'[1]2025年已发货'!A:A</f>
        <v>达钢</v>
      </c>
      <c r="B8095" s="2" t="str">
        <f>'[1]2025年已发货'!B:B</f>
        <v>盘螺</v>
      </c>
      <c r="C8095" s="2" t="str">
        <f>'[1]2025年已发货'!C:C</f>
        <v>HRB400E Φ10</v>
      </c>
      <c r="D8095" s="2" t="str">
        <f>'[1]2025年已发货'!D:D</f>
        <v>吨</v>
      </c>
      <c r="E8095" s="2">
        <f>'[1]2025年已发货'!E:E</f>
        <v>30</v>
      </c>
      <c r="F8095" s="4">
        <f>'[1]2025年已发货'!F:F</f>
        <v>45938</v>
      </c>
      <c r="G8095" s="2" t="str">
        <f>'[1]2025年已发货'!G:G</f>
        <v>（商投建工达州中医药科技园-4工区-9号楼）达州市通川区达州中医药职业学院犀牛大道北段</v>
      </c>
      <c r="H8095" s="2" t="str">
        <f>'[1]2025年已发货'!H:H</f>
        <v>张扬</v>
      </c>
      <c r="I8095" s="2">
        <f>'[1]2025年已发货'!I:I</f>
        <v>18381904567</v>
      </c>
      <c r="J8095" s="2" t="str">
        <f>_xlfn._xlws.FILTER(辅助信息!D:D,辅助信息!G:G=G8095)</f>
        <v>商投建工达州中医药科技园</v>
      </c>
    </row>
    <row r="8096" spans="1:10">
      <c r="A8096" s="2" t="str">
        <f>'[1]2025年已发货'!A:A</f>
        <v>达钢</v>
      </c>
      <c r="B8096" s="2" t="str">
        <f>'[1]2025年已发货'!B:B</f>
        <v>盘螺</v>
      </c>
      <c r="C8096" s="2" t="str">
        <f>'[1]2025年已发货'!C:C</f>
        <v>HRB400E Φ8</v>
      </c>
      <c r="D8096" s="2" t="str">
        <f>'[1]2025年已发货'!D:D</f>
        <v>吨</v>
      </c>
      <c r="E8096" s="2">
        <f>'[1]2025年已发货'!E:E</f>
        <v>15</v>
      </c>
      <c r="F8096" s="4">
        <f>'[1]2025年已发货'!F:F</f>
        <v>45938</v>
      </c>
      <c r="G8096" s="2" t="str">
        <f>'[1]2025年已发货'!G:G</f>
        <v>（商投建工达州中医药科技园-4工区-9号楼）达州市通川区达州中医药职业学院犀牛大道北段</v>
      </c>
      <c r="H8096" s="2" t="str">
        <f>'[1]2025年已发货'!H:H</f>
        <v>张扬</v>
      </c>
      <c r="I8096" s="2">
        <f>'[1]2025年已发货'!I:I</f>
        <v>18381904567</v>
      </c>
      <c r="J8096" s="2" t="str">
        <f>_xlfn._xlws.FILTER(辅助信息!D:D,辅助信息!G:G=G8096)</f>
        <v>商投建工达州中医药科技园</v>
      </c>
    </row>
    <row r="8097" spans="1:10">
      <c r="A8097" s="2" t="str">
        <f>'[1]2025年已发货'!A:A</f>
        <v>达钢</v>
      </c>
      <c r="B8097" s="2" t="str">
        <f>'[1]2025年已发货'!B:B</f>
        <v>盘螺</v>
      </c>
      <c r="C8097" s="2" t="str">
        <f>'[1]2025年已发货'!C:C</f>
        <v>HRB400E Φ8</v>
      </c>
      <c r="D8097" s="2" t="str">
        <f>'[1]2025年已发货'!D:D</f>
        <v>吨</v>
      </c>
      <c r="E8097" s="2">
        <f>'[1]2025年已发货'!E:E</f>
        <v>21</v>
      </c>
      <c r="F8097" s="4">
        <f>'[1]2025年已发货'!F:F</f>
        <v>45938</v>
      </c>
      <c r="G8097" s="2" t="str">
        <f>'[1]2025年已发货'!G:G</f>
        <v>（商投建工达州中医药科技园-4工区-3号楼）达州市通川区达州中医药职业学院犀牛大道北段</v>
      </c>
      <c r="H8097" s="2" t="str">
        <f>'[1]2025年已发货'!H:H</f>
        <v>张扬</v>
      </c>
      <c r="I8097" s="2">
        <f>'[1]2025年已发货'!I:I</f>
        <v>18381904567</v>
      </c>
      <c r="J8097" s="2" t="str">
        <f>_xlfn._xlws.FILTER(辅助信息!D:D,辅助信息!G:G=G8097)</f>
        <v>商投建工达州中医药科技园</v>
      </c>
    </row>
    <row r="8098" spans="1:10">
      <c r="A8098" s="2" t="str">
        <f>'[1]2025年已发货'!A:A</f>
        <v>达钢</v>
      </c>
      <c r="B8098" s="2" t="str">
        <f>'[1]2025年已发货'!B:B</f>
        <v>盘螺</v>
      </c>
      <c r="C8098" s="2" t="str">
        <f>'[1]2025年已发货'!C:C</f>
        <v>HRB400E Φ10</v>
      </c>
      <c r="D8098" s="2" t="str">
        <f>'[1]2025年已发货'!D:D</f>
        <v>吨</v>
      </c>
      <c r="E8098" s="2">
        <f>'[1]2025年已发货'!E:E</f>
        <v>9</v>
      </c>
      <c r="F8098" s="4">
        <f>'[1]2025年已发货'!F:F</f>
        <v>45938</v>
      </c>
      <c r="G8098" s="2" t="str">
        <f>'[1]2025年已发货'!G:G</f>
        <v>（商投建工达州中医药科技园-4工区-3号楼）达州市通川区达州中医药职业学院犀牛大道北段</v>
      </c>
      <c r="H8098" s="2" t="str">
        <f>'[1]2025年已发货'!H:H</f>
        <v>张扬</v>
      </c>
      <c r="I8098" s="2">
        <f>'[1]2025年已发货'!I:I</f>
        <v>18381904567</v>
      </c>
      <c r="J8098" s="2" t="str">
        <f>_xlfn._xlws.FILTER(辅助信息!D:D,辅助信息!G:G=G8098)</f>
        <v>商投建工达州中医药科技园</v>
      </c>
    </row>
    <row r="8099" spans="1:10">
      <c r="A8099" s="2" t="str">
        <f>'[1]2025年已发货'!A:A</f>
        <v>达钢</v>
      </c>
      <c r="B8099" s="2" t="str">
        <f>'[1]2025年已发货'!B:B</f>
        <v>螺纹钢</v>
      </c>
      <c r="C8099" s="2" t="str">
        <f>'[1]2025年已发货'!C:C</f>
        <v>HRB500E Φ12</v>
      </c>
      <c r="D8099" s="2" t="str">
        <f>'[1]2025年已发货'!D:D</f>
        <v>吨</v>
      </c>
      <c r="E8099" s="2">
        <f>'[1]2025年已发货'!E:E</f>
        <v>6</v>
      </c>
      <c r="F8099" s="4">
        <f>'[1]2025年已发货'!F:F</f>
        <v>45938</v>
      </c>
      <c r="G8099" s="2" t="str">
        <f>'[1]2025年已发货'!G:G</f>
        <v>（商投建工达州中医药科技园-4工区-3号楼）达州市通川区达州中医药职业学院犀牛大道北段</v>
      </c>
      <c r="H8099" s="2" t="str">
        <f>'[1]2025年已发货'!H:H</f>
        <v>张扬</v>
      </c>
      <c r="I8099" s="2">
        <f>'[1]2025年已发货'!I:I</f>
        <v>18381904567</v>
      </c>
      <c r="J8099" s="2" t="str">
        <f>_xlfn._xlws.FILTER(辅助信息!D:D,辅助信息!G:G=G8099)</f>
        <v>商投建工达州中医药科技园</v>
      </c>
    </row>
    <row r="8100" spans="1:10">
      <c r="A8100" s="2" t="str">
        <f>'[1]2025年已发货'!A:A</f>
        <v>达钢</v>
      </c>
      <c r="B8100" s="2" t="str">
        <f>'[1]2025年已发货'!B:B</f>
        <v>螺纹钢</v>
      </c>
      <c r="C8100" s="2" t="str">
        <f>'[1]2025年已发货'!C:C</f>
        <v>HRB500E Φ20</v>
      </c>
      <c r="D8100" s="2" t="str">
        <f>'[1]2025年已发货'!D:D</f>
        <v>吨</v>
      </c>
      <c r="E8100" s="2">
        <f>'[1]2025年已发货'!E:E</f>
        <v>15</v>
      </c>
      <c r="F8100" s="4">
        <f>'[1]2025年已发货'!F:F</f>
        <v>45938</v>
      </c>
      <c r="G8100" s="2" t="str">
        <f>'[1]2025年已发货'!G:G</f>
        <v>（商投建工达州中医药科技园-4工区-3号楼）达州市通川区达州中医药职业学院犀牛大道北段</v>
      </c>
      <c r="H8100" s="2" t="str">
        <f>'[1]2025年已发货'!H:H</f>
        <v>张扬</v>
      </c>
      <c r="I8100" s="2">
        <f>'[1]2025年已发货'!I:I</f>
        <v>18381904567</v>
      </c>
      <c r="J8100" s="2" t="str">
        <f>_xlfn._xlws.FILTER(辅助信息!D:D,辅助信息!G:G=G8100)</f>
        <v>商投建工达州中医药科技园</v>
      </c>
    </row>
    <row r="8101" spans="1:10">
      <c r="A8101" s="2" t="str">
        <f>'[1]2025年已发货'!A:A</f>
        <v>达钢</v>
      </c>
      <c r="B8101" s="2" t="str">
        <f>'[1]2025年已发货'!B:B</f>
        <v>螺纹钢</v>
      </c>
      <c r="C8101" s="2" t="str">
        <f>'[1]2025年已发货'!C:C</f>
        <v>HRB500E Φ25</v>
      </c>
      <c r="D8101" s="2" t="str">
        <f>'[1]2025年已发货'!D:D</f>
        <v>吨</v>
      </c>
      <c r="E8101" s="2">
        <f>'[1]2025年已发货'!E:E</f>
        <v>10</v>
      </c>
      <c r="F8101" s="4">
        <f>'[1]2025年已发货'!F:F</f>
        <v>45938</v>
      </c>
      <c r="G8101" s="2" t="str">
        <f>'[1]2025年已发货'!G:G</f>
        <v>（商投建工达州中医药科技园-4工区-3号楼）达州市通川区达州中医药职业学院犀牛大道北段</v>
      </c>
      <c r="H8101" s="2" t="str">
        <f>'[1]2025年已发货'!H:H</f>
        <v>张扬</v>
      </c>
      <c r="I8101" s="2">
        <f>'[1]2025年已发货'!I:I</f>
        <v>18381904567</v>
      </c>
      <c r="J8101" s="2" t="str">
        <f>_xlfn._xlws.FILTER(辅助信息!D:D,辅助信息!G:G=G8101)</f>
        <v>商投建工达州中医药科技园</v>
      </c>
    </row>
    <row r="8102" spans="1:10">
      <c r="A8102" s="2" t="str">
        <f>'[1]2025年已发货'!A:A</f>
        <v>达钢</v>
      </c>
      <c r="B8102" s="2" t="str">
        <f>'[1]2025年已发货'!B:B</f>
        <v>螺纹钢</v>
      </c>
      <c r="C8102" s="2" t="str">
        <f>'[1]2025年已发货'!C:C</f>
        <v>HRB400E Φ18 9m</v>
      </c>
      <c r="D8102" s="2" t="str">
        <f>'[1]2025年已发货'!D:D</f>
        <v>吨</v>
      </c>
      <c r="E8102" s="2">
        <f>'[1]2025年已发货'!E:E</f>
        <v>20</v>
      </c>
      <c r="F8102" s="4">
        <f>'[1]2025年已发货'!F:F</f>
        <v>45938</v>
      </c>
      <c r="G8102" s="2" t="str">
        <f>'[1]2025年已发货'!G:G</f>
        <v>（商投建工达州中医药科技园-2工区-2号桥）达州市通川区达州中医药职业学院犀牛大道北段</v>
      </c>
      <c r="H8102" s="2" t="str">
        <f>'[1]2025年已发货'!H:H</f>
        <v>李波</v>
      </c>
      <c r="I8102" s="2">
        <f>'[1]2025年已发货'!I:I</f>
        <v>18381899787</v>
      </c>
      <c r="J8102" s="2" t="str">
        <f>_xlfn._xlws.FILTER(辅助信息!D:D,辅助信息!G:G=G8102)</f>
        <v>商投建工达州中医药科技园</v>
      </c>
    </row>
    <row r="8103" spans="1:10">
      <c r="A8103" s="2" t="str">
        <f>'[1]2025年已发货'!A:A</f>
        <v>达钢</v>
      </c>
      <c r="B8103" s="2" t="str">
        <f>'[1]2025年已发货'!B:B</f>
        <v>螺纹钢</v>
      </c>
      <c r="C8103" s="2" t="str">
        <f>'[1]2025年已发货'!C:C</f>
        <v>HRB400E Φ20 9m</v>
      </c>
      <c r="D8103" s="2" t="str">
        <f>'[1]2025年已发货'!D:D</f>
        <v>吨</v>
      </c>
      <c r="E8103" s="2">
        <f>'[1]2025年已发货'!E:E</f>
        <v>21</v>
      </c>
      <c r="F8103" s="4">
        <f>'[1]2025年已发货'!F:F</f>
        <v>45938</v>
      </c>
      <c r="G8103" s="2" t="str">
        <f>'[1]2025年已发货'!G:G</f>
        <v>（商投建工达州中医药科技园-2工区-2号桥）达州市通川区达州中医药职业学院犀牛大道北段</v>
      </c>
      <c r="H8103" s="2" t="str">
        <f>'[1]2025年已发货'!H:H</f>
        <v>李波</v>
      </c>
      <c r="I8103" s="2">
        <f>'[1]2025年已发货'!I:I</f>
        <v>18381899787</v>
      </c>
      <c r="J8103" s="2" t="str">
        <f>_xlfn._xlws.FILTER(辅助信息!D:D,辅助信息!G:G=G8103)</f>
        <v>商投建工达州中医药科技园</v>
      </c>
    </row>
    <row r="8104" spans="1:10">
      <c r="A8104" s="2" t="str">
        <f>'[1]2025年已发货'!A:A</f>
        <v>达钢</v>
      </c>
      <c r="B8104" s="2" t="str">
        <f>'[1]2025年已发货'!B:B</f>
        <v>螺纹钢</v>
      </c>
      <c r="C8104" s="2" t="str">
        <f>'[1]2025年已发货'!C:C</f>
        <v>HRB400E Φ25 9m</v>
      </c>
      <c r="D8104" s="2" t="str">
        <f>'[1]2025年已发货'!D:D</f>
        <v>吨</v>
      </c>
      <c r="E8104" s="2">
        <f>'[1]2025年已发货'!E:E</f>
        <v>10</v>
      </c>
      <c r="F8104" s="4">
        <f>'[1]2025年已发货'!F:F</f>
        <v>45938</v>
      </c>
      <c r="G8104" s="2" t="str">
        <f>'[1]2025年已发货'!G:G</f>
        <v>（商投建工达州中医药科技园-2工区-2号桥）达州市通川区达州中医药职业学院犀牛大道北段</v>
      </c>
      <c r="H8104" s="2" t="str">
        <f>'[1]2025年已发货'!H:H</f>
        <v>李波</v>
      </c>
      <c r="I8104" s="2">
        <f>'[1]2025年已发货'!I:I</f>
        <v>18381899787</v>
      </c>
      <c r="J8104" s="2" t="str">
        <f>_xlfn._xlws.FILTER(辅助信息!D:D,辅助信息!G:G=G8104)</f>
        <v>商投建工达州中医药科技园</v>
      </c>
    </row>
    <row r="8105" spans="1:10">
      <c r="A8105" s="2" t="str">
        <f>'[1]2025年已发货'!A:A</f>
        <v>德胜</v>
      </c>
      <c r="B8105" s="2" t="str">
        <f>'[1]2025年已发货'!B:B</f>
        <v>螺纹钢</v>
      </c>
      <c r="C8105" s="2" t="str">
        <f>'[1]2025年已发货'!C:C</f>
        <v>HRB400E Φ12 9m</v>
      </c>
      <c r="D8105" s="2" t="str">
        <f>'[1]2025年已发货'!D:D</f>
        <v>吨</v>
      </c>
      <c r="E8105" s="2">
        <f>'[1]2025年已发货'!E:E</f>
        <v>6</v>
      </c>
      <c r="F8105" s="4">
        <f>'[1]2025年已发货'!F:F</f>
        <v>45938</v>
      </c>
      <c r="G8105" s="2" t="str">
        <f>'[1]2025年已发货'!G:G</f>
        <v>(五冶建设龙泉驿一医院配套建设工程)成都市龙泉驿区董朗路69号龙泉驿一医院5号门</v>
      </c>
      <c r="H8105" s="2" t="str">
        <f>'[1]2025年已发货'!H:H</f>
        <v>孙敏</v>
      </c>
      <c r="I8105" s="2">
        <f>'[1]2025年已发货'!I:I</f>
        <v>13617695006</v>
      </c>
      <c r="J8105" s="2" t="str">
        <f>_xlfn._xlws.FILTER(辅助信息!D:D,辅助信息!G:G=G8105)</f>
        <v>五冶建设龙泉驿一医院配套建设工程</v>
      </c>
    </row>
    <row r="8106" spans="1:10">
      <c r="A8106" s="2" t="str">
        <f>'[1]2025年已发货'!A:A</f>
        <v>德胜</v>
      </c>
      <c r="B8106" s="2" t="str">
        <f>'[1]2025年已发货'!B:B</f>
        <v>螺纹钢</v>
      </c>
      <c r="C8106" s="2" t="str">
        <f>'[1]2025年已发货'!C:C</f>
        <v>HRB400E Φ16 9m</v>
      </c>
      <c r="D8106" s="2" t="str">
        <f>'[1]2025年已发货'!D:D</f>
        <v>吨</v>
      </c>
      <c r="E8106" s="2">
        <f>'[1]2025年已发货'!E:E</f>
        <v>34</v>
      </c>
      <c r="F8106" s="4">
        <f>'[1]2025年已发货'!F:F</f>
        <v>45938</v>
      </c>
      <c r="G8106" s="2" t="str">
        <f>'[1]2025年已发货'!G:G</f>
        <v>(五冶建设龙泉驿一医院配套建设工程)成都市龙泉驿区董朗路69号龙泉驿一医院5号门</v>
      </c>
      <c r="H8106" s="2" t="str">
        <f>'[1]2025年已发货'!H:H</f>
        <v>孙敏</v>
      </c>
      <c r="I8106" s="2">
        <f>'[1]2025年已发货'!I:I</f>
        <v>13617695006</v>
      </c>
      <c r="J8106" s="2" t="str">
        <f>_xlfn._xlws.FILTER(辅助信息!D:D,辅助信息!G:G=G8106)</f>
        <v>五冶建设龙泉驿一医院配套建设工程</v>
      </c>
    </row>
    <row r="8107" spans="1:10">
      <c r="A8107" s="2" t="str">
        <f>'[1]2025年已发货'!A:A</f>
        <v>德胜</v>
      </c>
      <c r="B8107" s="2" t="str">
        <f>'[1]2025年已发货'!B:B</f>
        <v>螺纹钢</v>
      </c>
      <c r="C8107" s="2" t="str">
        <f>'[1]2025年已发货'!C:C</f>
        <v>HRB400E Φ20 9m</v>
      </c>
      <c r="D8107" s="2" t="str">
        <f>'[1]2025年已发货'!D:D</f>
        <v>吨</v>
      </c>
      <c r="E8107" s="2">
        <f>'[1]2025年已发货'!E:E</f>
        <v>6</v>
      </c>
      <c r="F8107" s="4">
        <f>'[1]2025年已发货'!F:F</f>
        <v>45938</v>
      </c>
      <c r="G8107" s="2" t="str">
        <f>'[1]2025年已发货'!G:G</f>
        <v>(五冶建设龙泉驿一医院配套建设工程)成都市龙泉驿区董朗路69号龙泉驿一医院5号门</v>
      </c>
      <c r="H8107" s="2" t="str">
        <f>'[1]2025年已发货'!H:H</f>
        <v>孙敏</v>
      </c>
      <c r="I8107" s="2">
        <f>'[1]2025年已发货'!I:I</f>
        <v>13617695006</v>
      </c>
      <c r="J8107" s="2" t="str">
        <f>_xlfn._xlws.FILTER(辅助信息!D:D,辅助信息!G:G=G8107)</f>
        <v>五冶建设龙泉驿一医院配套建设工程</v>
      </c>
    </row>
    <row r="8108" spans="1:10">
      <c r="A8108" s="2" t="str">
        <f>'[1]2025年已发货'!A:A</f>
        <v>德胜</v>
      </c>
      <c r="B8108" s="2" t="str">
        <f>'[1]2025年已发货'!B:B</f>
        <v>螺纹钢</v>
      </c>
      <c r="C8108" s="2" t="str">
        <f>'[1]2025年已发货'!C:C</f>
        <v>HRB400E Φ22 9m</v>
      </c>
      <c r="D8108" s="2" t="str">
        <f>'[1]2025年已发货'!D:D</f>
        <v>吨</v>
      </c>
      <c r="E8108" s="2">
        <f>'[1]2025年已发货'!E:E</f>
        <v>6</v>
      </c>
      <c r="F8108" s="4">
        <f>'[1]2025年已发货'!F:F</f>
        <v>45938</v>
      </c>
      <c r="G8108" s="2" t="str">
        <f>'[1]2025年已发货'!G:G</f>
        <v>(五冶建设龙泉驿一医院配套建设工程)成都市龙泉驿区董朗路69号龙泉驿一医院5号门</v>
      </c>
      <c r="H8108" s="2" t="str">
        <f>'[1]2025年已发货'!H:H</f>
        <v>孙敏</v>
      </c>
      <c r="I8108" s="2">
        <f>'[1]2025年已发货'!I:I</f>
        <v>13617695006</v>
      </c>
      <c r="J8108" s="2" t="str">
        <f>_xlfn._xlws.FILTER(辅助信息!D:D,辅助信息!G:G=G8108)</f>
        <v>五冶建设龙泉驿一医院配套建设工程</v>
      </c>
    </row>
    <row r="8109" spans="1:10">
      <c r="A8109" s="2" t="str">
        <f>'[1]2025年已发货'!A:A</f>
        <v>德胜</v>
      </c>
      <c r="B8109" s="2" t="str">
        <f>'[1]2025年已发货'!B:B</f>
        <v>螺纹钢</v>
      </c>
      <c r="C8109" s="2" t="str">
        <f>'[1]2025年已发货'!C:C</f>
        <v>HRB400E Φ25 9m</v>
      </c>
      <c r="D8109" s="2" t="str">
        <f>'[1]2025年已发货'!D:D</f>
        <v>吨</v>
      </c>
      <c r="E8109" s="2">
        <f>'[1]2025年已发货'!E:E</f>
        <v>18</v>
      </c>
      <c r="F8109" s="4">
        <f>'[1]2025年已发货'!F:F</f>
        <v>45938</v>
      </c>
      <c r="G8109" s="2" t="str">
        <f>'[1]2025年已发货'!G:G</f>
        <v>(五冶建设龙泉驿一医院配套建设工程)成都市龙泉驿区董朗路69号龙泉驿一医院5号门</v>
      </c>
      <c r="H8109" s="2" t="str">
        <f>'[1]2025年已发货'!H:H</f>
        <v>孙敏</v>
      </c>
      <c r="I8109" s="2">
        <f>'[1]2025年已发货'!I:I</f>
        <v>13617695006</v>
      </c>
      <c r="J8109" s="2" t="str">
        <f>_xlfn._xlws.FILTER(辅助信息!D:D,辅助信息!G:G=G8109)</f>
        <v>五冶建设龙泉驿一医院配套建设工程</v>
      </c>
    </row>
    <row r="8110" spans="1:10">
      <c r="A8110" s="2" t="str">
        <f>'[1]2025年已发货'!A:A</f>
        <v>德胜</v>
      </c>
      <c r="B8110" s="2" t="str">
        <f>'[1]2025年已发货'!B:B</f>
        <v>螺纹钢</v>
      </c>
      <c r="C8110" s="2" t="str">
        <f>'[1]2025年已发货'!C:C</f>
        <v>HRB400E Φ18 9m</v>
      </c>
      <c r="D8110" s="2" t="str">
        <f>'[1]2025年已发货'!D:D</f>
        <v>吨</v>
      </c>
      <c r="E8110" s="2">
        <f>'[1]2025年已发货'!E:E</f>
        <v>35</v>
      </c>
      <c r="F8110" s="4">
        <f>'[1]2025年已发货'!F:F</f>
        <v>45938</v>
      </c>
      <c r="G8110" s="2" t="str">
        <f>'[1]2025年已发货'!G:G</f>
        <v>(五冶建设锦江区林家坝片区20号地块商业项目)锦江区泰昌路锦江28亩项目部</v>
      </c>
      <c r="H8110" s="2" t="str">
        <f>'[1]2025年已发货'!H:H</f>
        <v>陶杰</v>
      </c>
      <c r="I8110" s="2">
        <f>'[1]2025年已发货'!I:I</f>
        <v>13980247952</v>
      </c>
      <c r="J8110" s="2" t="str">
        <f>_xlfn._xlws.FILTER(辅助信息!D:D,辅助信息!G:G=G8110)</f>
        <v>五冶建设锦江区林家坝片区20号地块商业项目</v>
      </c>
    </row>
    <row r="8111" spans="1:10">
      <c r="A8111" s="2" t="str">
        <f>'[1]2025年已发货'!A:A</f>
        <v>钢固融</v>
      </c>
      <c r="B8111" s="2" t="str">
        <f>'[1]2025年已发货'!B:B</f>
        <v>盘圆</v>
      </c>
      <c r="C8111" s="2" t="str">
        <f>'[1]2025年已发货'!C:C</f>
        <v>HPB300 8mm</v>
      </c>
      <c r="D8111" s="2" t="str">
        <f>'[1]2025年已发货'!D:D</f>
        <v>吨</v>
      </c>
      <c r="E8111" s="2">
        <f>'[1]2025年已发货'!E:E</f>
        <v>18</v>
      </c>
      <c r="F8111" s="4">
        <f>'[1]2025年已发货'!F:F</f>
        <v>45938</v>
      </c>
      <c r="G8111" s="2" t="str">
        <f>'[1]2025年已发货'!G:G</f>
        <v>(五冶建设锦江区林家坝片区20号地块商业项目)锦江区泰昌路锦江28亩项目部</v>
      </c>
      <c r="H8111" s="2" t="str">
        <f>'[1]2025年已发货'!H:H</f>
        <v>陶杰</v>
      </c>
      <c r="I8111" s="2">
        <f>'[1]2025年已发货'!I:I</f>
        <v>13980247952</v>
      </c>
      <c r="J8111" s="2" t="str">
        <f>_xlfn._xlws.FILTER(辅助信息!D:D,辅助信息!G:G=G8111)</f>
        <v>五冶建设锦江区林家坝片区20号地块商业项目</v>
      </c>
    </row>
    <row r="8112" spans="1:10">
      <c r="A8112" s="2" t="str">
        <f>'[1]2025年已发货'!A:A</f>
        <v>钢固融</v>
      </c>
      <c r="B8112" s="2" t="str">
        <f>'[1]2025年已发货'!B:B</f>
        <v>螺纹钢</v>
      </c>
      <c r="C8112" s="2" t="str">
        <f>'[1]2025年已发货'!C:C</f>
        <v>HRB400E Φ16 9m</v>
      </c>
      <c r="D8112" s="2" t="str">
        <f>'[1]2025年已发货'!D:D</f>
        <v>吨</v>
      </c>
      <c r="E8112" s="2">
        <f>'[1]2025年已发货'!E:E</f>
        <v>17</v>
      </c>
      <c r="F8112" s="4">
        <f>'[1]2025年已发货'!F:F</f>
        <v>45938</v>
      </c>
      <c r="G8112" s="2" t="str">
        <f>'[1]2025年已发货'!G:G</f>
        <v>(五冶建设锦江区林家坝片区20号地块商业项目)锦江区泰昌路锦江28亩项目部</v>
      </c>
      <c r="H8112" s="2" t="str">
        <f>'[1]2025年已发货'!H:H</f>
        <v>陶杰</v>
      </c>
      <c r="I8112" s="2">
        <f>'[1]2025年已发货'!I:I</f>
        <v>13980247952</v>
      </c>
      <c r="J8112" s="2" t="str">
        <f>_xlfn._xlws.FILTER(辅助信息!D:D,辅助信息!G:G=G8112)</f>
        <v>五冶建设锦江区林家坝片区20号地块商业项目</v>
      </c>
    </row>
    <row r="8113" spans="1:10">
      <c r="A8113" s="2" t="str">
        <f>'[1]2025年已发货'!A:A</f>
        <v>泸钢</v>
      </c>
      <c r="B8113" s="2" t="str">
        <f>'[1]2025年已发货'!B:B</f>
        <v>盘螺</v>
      </c>
      <c r="C8113" s="2" t="str">
        <f>'[1]2025年已发货'!C:C</f>
        <v>HRB400E Φ12</v>
      </c>
      <c r="D8113" s="2" t="str">
        <f>'[1]2025年已发货'!D:D</f>
        <v>吨</v>
      </c>
      <c r="E8113" s="2">
        <f>'[1]2025年已发货'!E:E</f>
        <v>35</v>
      </c>
      <c r="F8113" s="4">
        <f>'[1]2025年已发货'!F:F</f>
        <v>45939</v>
      </c>
      <c r="G8113" s="2" t="str">
        <f>'[1]2025年已发货'!G:G</f>
        <v>（自永1标八局二分公司钢筋棚）四川省自贡市大安区牛佛镇</v>
      </c>
      <c r="H8113" s="2" t="str">
        <f>'[1]2025年已发货'!H:H</f>
        <v>王君杰</v>
      </c>
      <c r="I8113" s="2">
        <f>'[1]2025年已发货'!I:I</f>
        <v>18919619850</v>
      </c>
      <c r="J8113" s="2" vm="1" t="e">
        <f>_xlfn._xlws.FILTER(辅助信息!D:D,辅助信息!G:G=G8113)</f>
        <v>#VALUE!</v>
      </c>
    </row>
    <row r="8114" spans="1:10">
      <c r="A8114" s="2" t="str">
        <f>'[1]2025年已发货'!A:A</f>
        <v>泸钢</v>
      </c>
      <c r="B8114" s="2" t="str">
        <f>'[1]2025年已发货'!B:B</f>
        <v>高线</v>
      </c>
      <c r="C8114" s="2" t="str">
        <f>'[1]2025年已发货'!C:C</f>
        <v>HPB300 Φ10</v>
      </c>
      <c r="D8114" s="2" t="str">
        <f>'[1]2025年已发货'!D:D</f>
        <v>吨</v>
      </c>
      <c r="E8114" s="2">
        <f>'[1]2025年已发货'!E:E</f>
        <v>15</v>
      </c>
      <c r="F8114" s="4">
        <f>'[1]2025年已发货'!F:F</f>
        <v>45939</v>
      </c>
      <c r="G8114" s="2" t="str">
        <f>'[1]2025年已发货'!G:G</f>
        <v>（自永高速-自永3标六局交通分公司）四川省内江市隆昌市圣灯镇自永项目3标隆昌市金额街道红光工业园区</v>
      </c>
      <c r="H8114" s="2" t="str">
        <f>'[1]2025年已发货'!H:H</f>
        <v>干建恩</v>
      </c>
      <c r="I8114" s="2">
        <f>'[1]2025年已发货'!I:I</f>
        <v>13540533213</v>
      </c>
      <c r="J8114" s="2" vm="1" t="e">
        <f>_xlfn._xlws.FILTER(辅助信息!D:D,辅助信息!G:G=G8114)</f>
        <v>#VALUE!</v>
      </c>
    </row>
    <row r="8115" spans="1:10">
      <c r="A8115" s="2" t="str">
        <f>'[1]2025年已发货'!A:A</f>
        <v>泸钢</v>
      </c>
      <c r="B8115" s="2" t="str">
        <f>'[1]2025年已发货'!B:B</f>
        <v>螺纹钢</v>
      </c>
      <c r="C8115" s="2" t="str">
        <f>'[1]2025年已发货'!C:C</f>
        <v>HRB500E Φ28×9米</v>
      </c>
      <c r="D8115" s="2" t="str">
        <f>'[1]2025年已发货'!D:D</f>
        <v>吨</v>
      </c>
      <c r="E8115" s="2">
        <f>'[1]2025年已发货'!E:E</f>
        <v>15</v>
      </c>
      <c r="F8115" s="4">
        <f>'[1]2025年已发货'!F:F</f>
        <v>45939</v>
      </c>
      <c r="G8115" s="2" t="str">
        <f>'[1]2025年已发货'!G:G</f>
        <v>（自永高速-自永3标六局交通分公司）四川省内江市隆昌市圣灯镇自永项目3标隆昌市圣灯镇中心学校西北29米</v>
      </c>
      <c r="H8115" s="2" t="str">
        <f>'[1]2025年已发货'!H:H</f>
        <v>李宏权</v>
      </c>
      <c r="I8115" s="2">
        <f>'[1]2025年已发货'!I:I</f>
        <v>19212995868</v>
      </c>
      <c r="J8115" s="2" vm="1" t="e">
        <f>_xlfn._xlws.FILTER(辅助信息!D:D,辅助信息!G:G=G8115)</f>
        <v>#VALUE!</v>
      </c>
    </row>
    <row r="8116" spans="1:10">
      <c r="A8116" s="2" t="str">
        <f>'[1]2025年已发货'!A:A</f>
        <v>泸钢</v>
      </c>
      <c r="B8116" s="2" t="str">
        <f>'[1]2025年已发货'!B:B</f>
        <v>螺纹钢</v>
      </c>
      <c r="C8116" s="2" t="str">
        <f>'[1]2025年已发货'!C:C</f>
        <v>HRB400E Φ32×9米</v>
      </c>
      <c r="D8116" s="2" t="str">
        <f>'[1]2025年已发货'!D:D</f>
        <v>吨</v>
      </c>
      <c r="E8116" s="2">
        <f>'[1]2025年已发货'!E:E</f>
        <v>5</v>
      </c>
      <c r="F8116" s="4">
        <f>'[1]2025年已发货'!F:F</f>
        <v>45939</v>
      </c>
      <c r="G8116" s="2" t="str">
        <f>'[1]2025年已发货'!G:G</f>
        <v>（自永高速-自永3标六局交通分公司）四川省内江市隆昌市圣灯镇自永项目3标隆昌市圣灯镇中心学校西北29米</v>
      </c>
      <c r="H8116" s="2" t="str">
        <f>'[1]2025年已发货'!H:H</f>
        <v>李宏权</v>
      </c>
      <c r="I8116" s="2">
        <f>'[1]2025年已发货'!I:I</f>
        <v>19212995868</v>
      </c>
      <c r="J8116" s="2" vm="1" t="e">
        <f>_xlfn._xlws.FILTER(辅助信息!D:D,辅助信息!G:G=G8116)</f>
        <v>#VALUE!</v>
      </c>
    </row>
    <row r="8117" spans="1:10">
      <c r="A8117" s="2" t="str">
        <f>'[1]2025年已发货'!A:A</f>
        <v>德胜恒嘉</v>
      </c>
      <c r="B8117" s="2" t="str">
        <f>'[1]2025年已发货'!B:B</f>
        <v>螺纹钢</v>
      </c>
      <c r="C8117" s="2" t="str">
        <f>'[1]2025年已发货'!C:C</f>
        <v>HRB400E Φ12×9米</v>
      </c>
      <c r="D8117" s="2" t="str">
        <f>'[1]2025年已发货'!D:D</f>
        <v>吨</v>
      </c>
      <c r="E8117" s="2">
        <f>'[1]2025年已发货'!E:E</f>
        <v>17</v>
      </c>
      <c r="F8117" s="4">
        <f>'[1]2025年已发货'!F:F</f>
        <v>45939</v>
      </c>
      <c r="G8117" s="2" t="str">
        <f>'[1]2025年已发货'!G:G</f>
        <v>（自永1标八局二分公司二分部）自贡市仙市枢纽</v>
      </c>
      <c r="H8117" s="2" t="str">
        <f>'[1]2025年已发货'!H:H</f>
        <v>李锐</v>
      </c>
      <c r="I8117" s="2">
        <f>'[1]2025年已发货'!I:I</f>
        <v>13890668545</v>
      </c>
      <c r="J8117" s="2" vm="1" t="e">
        <f>_xlfn._xlws.FILTER(辅助信息!D:D,辅助信息!G:G=G8117)</f>
        <v>#VALUE!</v>
      </c>
    </row>
    <row r="8118" spans="1:10">
      <c r="A8118" s="2" t="str">
        <f>'[1]2025年已发货'!A:A</f>
        <v>德胜恒嘉</v>
      </c>
      <c r="B8118" s="2" t="str">
        <f>'[1]2025年已发货'!B:B</f>
        <v>螺纹钢</v>
      </c>
      <c r="C8118" s="2" t="str">
        <f>'[1]2025年已发货'!C:C</f>
        <v>HRB400E Φ16×9米</v>
      </c>
      <c r="D8118" s="2" t="str">
        <f>'[1]2025年已发货'!D:D</f>
        <v>吨</v>
      </c>
      <c r="E8118" s="2">
        <f>'[1]2025年已发货'!E:E</f>
        <v>17</v>
      </c>
      <c r="F8118" s="4">
        <f>'[1]2025年已发货'!F:F</f>
        <v>45939</v>
      </c>
      <c r="G8118" s="2" t="str">
        <f>'[1]2025年已发货'!G:G</f>
        <v>（自永1标八局二分公司二分部）自贡市仙市枢纽</v>
      </c>
      <c r="H8118" s="2" t="str">
        <f>'[1]2025年已发货'!H:H</f>
        <v>李锐</v>
      </c>
      <c r="I8118" s="2">
        <f>'[1]2025年已发货'!I:I</f>
        <v>13890668545</v>
      </c>
      <c r="J8118" s="2" vm="1" t="e">
        <f>_xlfn._xlws.FILTER(辅助信息!D:D,辅助信息!G:G=G8118)</f>
        <v>#VALUE!</v>
      </c>
    </row>
    <row r="8119" spans="1:10">
      <c r="A8119" s="2" t="str">
        <f>'[1]2025年已发货'!A:A</f>
        <v>德胜恒嘉</v>
      </c>
      <c r="B8119" s="2" t="str">
        <f>'[1]2025年已发货'!B:B</f>
        <v>螺纹钢</v>
      </c>
      <c r="C8119" s="2" t="str">
        <f>'[1]2025年已发货'!C:C</f>
        <v>HRB400E Φ16×9米</v>
      </c>
      <c r="D8119" s="2" t="str">
        <f>'[1]2025年已发货'!D:D</f>
        <v>吨</v>
      </c>
      <c r="E8119" s="2">
        <f>'[1]2025年已发货'!E:E</f>
        <v>35</v>
      </c>
      <c r="F8119" s="4">
        <f>'[1]2025年已发货'!F:F</f>
        <v>45939</v>
      </c>
      <c r="G8119" s="2" t="str">
        <f>'[1]2025年已发货'!G:G</f>
        <v>（自永1标八局二分公司钢筋棚）四川省自贡市大安区牛佛镇</v>
      </c>
      <c r="H8119" s="2" t="str">
        <f>'[1]2025年已发货'!H:H</f>
        <v>王君杰</v>
      </c>
      <c r="I8119" s="2">
        <f>'[1]2025年已发货'!I:I</f>
        <v>18919619850</v>
      </c>
      <c r="J8119" s="2" vm="1" t="e">
        <f>_xlfn._xlws.FILTER(辅助信息!D:D,辅助信息!G:G=G8119)</f>
        <v>#VALUE!</v>
      </c>
    </row>
    <row r="8120" spans="1:10">
      <c r="A8120" s="2" t="str">
        <f>'[1]2025年已发货'!A:A</f>
        <v>德胜恒嘉</v>
      </c>
      <c r="B8120" s="2" t="str">
        <f>'[1]2025年已发货'!B:B</f>
        <v>螺纹钢</v>
      </c>
      <c r="C8120" s="2" t="str">
        <f>'[1]2025年已发货'!C:C</f>
        <v>HRB500E Φ28×9米</v>
      </c>
      <c r="D8120" s="2" t="str">
        <f>'[1]2025年已发货'!D:D</f>
        <v>吨</v>
      </c>
      <c r="E8120" s="2">
        <f>'[1]2025年已发货'!E:E</f>
        <v>35</v>
      </c>
      <c r="F8120" s="4">
        <f>'[1]2025年已发货'!F:F</f>
        <v>45939</v>
      </c>
      <c r="G8120" s="2" t="str">
        <f>'[1]2025年已发货'!G:G</f>
        <v>（自永1标八局二分公司钢筋棚）四川省自贡市大安区牛佛镇</v>
      </c>
      <c r="H8120" s="2" t="str">
        <f>'[1]2025年已发货'!H:H</f>
        <v>王君杰</v>
      </c>
      <c r="I8120" s="2">
        <f>'[1]2025年已发货'!I:I</f>
        <v>18919619850</v>
      </c>
      <c r="J8120" s="2" vm="1" t="e">
        <f>_xlfn._xlws.FILTER(辅助信息!D:D,辅助信息!G:G=G8120)</f>
        <v>#VALUE!</v>
      </c>
    </row>
    <row r="8121" spans="1:10">
      <c r="A8121" s="2" t="str">
        <f>'[1]2025年已发货'!A:A</f>
        <v>德胜恒嘉</v>
      </c>
      <c r="B8121" s="2" t="str">
        <f>'[1]2025年已发货'!B:B</f>
        <v>螺纹钢</v>
      </c>
      <c r="C8121" s="2" t="str">
        <f>'[1]2025年已发货'!C:C</f>
        <v>HRB400E Φ25×9米</v>
      </c>
      <c r="D8121" s="2" t="str">
        <f>'[1]2025年已发货'!D:D</f>
        <v>吨</v>
      </c>
      <c r="E8121" s="2">
        <f>'[1]2025年已发货'!E:E</f>
        <v>35</v>
      </c>
      <c r="F8121" s="4">
        <f>'[1]2025年已发货'!F:F</f>
        <v>45939</v>
      </c>
      <c r="G8121" s="2" t="str">
        <f>'[1]2025年已发货'!G:G</f>
        <v>（自永1标八局二分公司钢筋棚）四川省自贡市大安区牛佛镇</v>
      </c>
      <c r="H8121" s="2" t="str">
        <f>'[1]2025年已发货'!H:H</f>
        <v>王君杰</v>
      </c>
      <c r="I8121" s="2">
        <f>'[1]2025年已发货'!I:I</f>
        <v>18919619850</v>
      </c>
      <c r="J8121" s="2" vm="1" t="e">
        <f>_xlfn._xlws.FILTER(辅助信息!D:D,辅助信息!G:G=G8121)</f>
        <v>#VALUE!</v>
      </c>
    </row>
    <row r="8122" spans="1:10">
      <c r="A8122" s="2" t="str">
        <f>'[1]2025年已发货'!A:A</f>
        <v>德胜恒嘉</v>
      </c>
      <c r="B8122" s="2" t="str">
        <f>'[1]2025年已发货'!B:B</f>
        <v>螺纹钢</v>
      </c>
      <c r="C8122" s="2" t="str">
        <f>'[1]2025年已发货'!C:C</f>
        <v>HRB400EФ16，9m</v>
      </c>
      <c r="D8122" s="2" t="str">
        <f>'[1]2025年已发货'!D:D</f>
        <v>吨</v>
      </c>
      <c r="E8122" s="2">
        <f>'[1]2025年已发货'!E:E</f>
        <v>35</v>
      </c>
      <c r="F8122" s="4">
        <f>'[1]2025年已发货'!F:F</f>
        <v>45939</v>
      </c>
      <c r="G8122" s="2" t="str">
        <f>'[1]2025年已发货'!G:G</f>
        <v>（中铁十局-资乐高速4标）四川省眉山市仁寿县彰加镇促进村中铁十局2#钢筋厂</v>
      </c>
      <c r="H8122" s="2" t="str">
        <f>'[1]2025年已发货'!H:H</f>
        <v>杨飞</v>
      </c>
      <c r="I8122" s="2">
        <f>'[1]2025年已发货'!I:I</f>
        <v>15667998777</v>
      </c>
      <c r="J8122" s="2" vm="1" t="e">
        <f>_xlfn._xlws.FILTER(辅助信息!D:D,辅助信息!G:G=G8122)</f>
        <v>#VALUE!</v>
      </c>
    </row>
    <row r="8123" spans="1:10">
      <c r="A8123" s="2" t="str">
        <f>'[1]2025年已发货'!A:A</f>
        <v>德胜恒嘉</v>
      </c>
      <c r="B8123" s="2" t="str">
        <f>'[1]2025年已发货'!B:B</f>
        <v>螺纹钢</v>
      </c>
      <c r="C8123" s="2" t="str">
        <f>'[1]2025年已发货'!C:C</f>
        <v>HRB400EФ16，9m</v>
      </c>
      <c r="D8123" s="2" t="str">
        <f>'[1]2025年已发货'!D:D</f>
        <v>吨</v>
      </c>
      <c r="E8123" s="2">
        <f>'[1]2025年已发货'!E:E</f>
        <v>35</v>
      </c>
      <c r="F8123" s="4">
        <f>'[1]2025年已发货'!F:F</f>
        <v>45939</v>
      </c>
      <c r="G8123" s="2" t="str">
        <f>'[1]2025年已发货'!G:G</f>
        <v>（中铁十局-资乐高速4标）四川省眉山市仁寿县彰加镇促进村中铁十局资乐高速2#梁场</v>
      </c>
      <c r="H8123" s="2" t="str">
        <f>'[1]2025年已发货'!H:H</f>
        <v>杨飞</v>
      </c>
      <c r="I8123" s="2">
        <f>'[1]2025年已发货'!I:I</f>
        <v>15667998777</v>
      </c>
      <c r="J8123" s="2" vm="1" t="e">
        <f>_xlfn._xlws.FILTER(辅助信息!D:D,辅助信息!G:G=G8123)</f>
        <v>#VALUE!</v>
      </c>
    </row>
    <row r="8124" spans="1:10">
      <c r="A8124" s="2" t="str">
        <f>'[1]2025年已发货'!A:A</f>
        <v>德胜恒嘉</v>
      </c>
      <c r="B8124" s="2" t="str">
        <f>'[1]2025年已发货'!B:B</f>
        <v>螺纹钢</v>
      </c>
      <c r="C8124" s="2" t="str">
        <f>'[1]2025年已发货'!C:C</f>
        <v>HRB400EФ16，9m</v>
      </c>
      <c r="D8124" s="2" t="str">
        <f>'[1]2025年已发货'!D:D</f>
        <v>吨</v>
      </c>
      <c r="E8124" s="2">
        <f>'[1]2025年已发货'!E:E</f>
        <v>35</v>
      </c>
      <c r="F8124" s="4">
        <f>'[1]2025年已发货'!F:F</f>
        <v>45939</v>
      </c>
      <c r="G8124" s="2" t="str">
        <f>'[1]2025年已发货'!G:G</f>
        <v>（中铁十局-资乐高速4标）四川省眉山市仁寿县彰加镇促进村中铁十局资乐高速1#钢筋场</v>
      </c>
      <c r="H8124" s="2" t="str">
        <f>'[1]2025年已发货'!H:H</f>
        <v>杨飞</v>
      </c>
      <c r="I8124" s="2">
        <f>'[1]2025年已发货'!I:I</f>
        <v>15667998777</v>
      </c>
      <c r="J8124" s="2" vm="1" t="e">
        <f>_xlfn._xlws.FILTER(辅助信息!D:D,辅助信息!G:G=G8124)</f>
        <v>#VALUE!</v>
      </c>
    </row>
    <row r="8125" spans="1:10">
      <c r="A8125" s="2" t="str">
        <f>'[1]2025年已发货'!A:A</f>
        <v>德胜恒嘉</v>
      </c>
      <c r="B8125" s="2" t="str">
        <f>'[1]2025年已发货'!B:B</f>
        <v>螺纹钢</v>
      </c>
      <c r="C8125" s="2" t="str">
        <f>'[1]2025年已发货'!C:C</f>
        <v>HRB500EФ25，12m</v>
      </c>
      <c r="D8125" s="2" t="str">
        <f>'[1]2025年已发货'!D:D</f>
        <v>吨</v>
      </c>
      <c r="E8125" s="2">
        <f>'[1]2025年已发货'!E:E</f>
        <v>35</v>
      </c>
      <c r="F8125" s="4">
        <f>'[1]2025年已发货'!F:F</f>
        <v>45939</v>
      </c>
      <c r="G8125" s="2" t="str">
        <f>'[1]2025年已发货'!G:G</f>
        <v>（中铁广州局-资乐高速5标）四川省乐山市井研县希望大道116号2号钢筋厂</v>
      </c>
      <c r="H8125" s="2" t="str">
        <f>'[1]2025年已发货'!H:H</f>
        <v>廖俊杰</v>
      </c>
      <c r="I8125" s="2">
        <f>'[1]2025年已发货'!I:I</f>
        <v>15775100965</v>
      </c>
      <c r="J8125" s="2" vm="1" t="e">
        <f>_xlfn._xlws.FILTER(辅助信息!D:D,辅助信息!G:G=G8125)</f>
        <v>#VALUE!</v>
      </c>
    </row>
    <row r="8126" spans="1:10">
      <c r="A8126" s="2" t="str">
        <f>'[1]2025年已发货'!A:A</f>
        <v>德胜恒嘉</v>
      </c>
      <c r="B8126" s="2" t="str">
        <f>'[1]2025年已发货'!B:B</f>
        <v>螺纹钢</v>
      </c>
      <c r="C8126" s="2" t="str">
        <f>'[1]2025年已发货'!C:C</f>
        <v>HRB500EФ25，9m</v>
      </c>
      <c r="D8126" s="2" t="str">
        <f>'[1]2025年已发货'!D:D</f>
        <v>吨</v>
      </c>
      <c r="E8126" s="2">
        <f>'[1]2025年已发货'!E:E</f>
        <v>35</v>
      </c>
      <c r="F8126" s="4">
        <f>'[1]2025年已发货'!F:F</f>
        <v>45939</v>
      </c>
      <c r="G8126" s="2" t="str">
        <f>'[1]2025年已发货'!G:G</f>
        <v>（中铁广州局-资乐高速5标）四川省乐山市井研县希望大道116号2号钢筋厂</v>
      </c>
      <c r="H8126" s="2" t="str">
        <f>'[1]2025年已发货'!H:H</f>
        <v>廖俊杰</v>
      </c>
      <c r="I8126" s="2">
        <f>'[1]2025年已发货'!I:I</f>
        <v>15775100965</v>
      </c>
      <c r="J8126" s="2" vm="1" t="e">
        <f>_xlfn._xlws.FILTER(辅助信息!D:D,辅助信息!G:G=G8126)</f>
        <v>#VALUE!</v>
      </c>
    </row>
    <row r="8127" spans="1:10">
      <c r="A8127" s="2" t="str">
        <f>'[1]2025年已发货'!A:A</f>
        <v>德胜恒嘉</v>
      </c>
      <c r="B8127" s="2" t="str">
        <f>'[1]2025年已发货'!B:B</f>
        <v>螺纹钢</v>
      </c>
      <c r="C8127" s="2" t="str">
        <f>'[1]2025年已发货'!C:C</f>
        <v>HRB400EФ14，12m</v>
      </c>
      <c r="D8127" s="2" t="str">
        <f>'[1]2025年已发货'!D:D</f>
        <v>吨</v>
      </c>
      <c r="E8127" s="2">
        <f>'[1]2025年已发货'!E:E</f>
        <v>35</v>
      </c>
      <c r="F8127" s="4">
        <f>'[1]2025年已发货'!F:F</f>
        <v>45939</v>
      </c>
      <c r="G8127" s="2" t="str">
        <f>'[1]2025年已发货'!G:G</f>
        <v>（中铁广州局-资乐高速5标）四川省乐山市井研县希望大道116号2号钢筋厂</v>
      </c>
      <c r="H8127" s="2" t="str">
        <f>'[1]2025年已发货'!H:H</f>
        <v>廖俊杰</v>
      </c>
      <c r="I8127" s="2">
        <f>'[1]2025年已发货'!I:I</f>
        <v>15775100965</v>
      </c>
      <c r="J8127" s="2" vm="1" t="e">
        <f>_xlfn._xlws.FILTER(辅助信息!D:D,辅助信息!G:G=G8127)</f>
        <v>#VALUE!</v>
      </c>
    </row>
    <row r="8128" spans="1:10">
      <c r="A8128" s="2" t="str">
        <f>'[1]2025年已发货'!A:A</f>
        <v>德胜恒嘉</v>
      </c>
      <c r="B8128" s="2" t="str">
        <f>'[1]2025年已发货'!B:B</f>
        <v>螺纹钢</v>
      </c>
      <c r="C8128" s="2" t="str">
        <f>'[1]2025年已发货'!C:C</f>
        <v>HRB400EФ16，12m</v>
      </c>
      <c r="D8128" s="2" t="str">
        <f>'[1]2025年已发货'!D:D</f>
        <v>吨</v>
      </c>
      <c r="E8128" s="2">
        <f>'[1]2025年已发货'!E:E</f>
        <v>35</v>
      </c>
      <c r="F8128" s="4">
        <f>'[1]2025年已发货'!F:F</f>
        <v>45939</v>
      </c>
      <c r="G8128" s="2" t="str">
        <f>'[1]2025年已发货'!G:G</f>
        <v>（中铁广州局-资乐高速5标）四川省乐山市井研县希望大道116号2号钢筋厂</v>
      </c>
      <c r="H8128" s="2" t="str">
        <f>'[1]2025年已发货'!H:H</f>
        <v>廖俊杰</v>
      </c>
      <c r="I8128" s="2">
        <f>'[1]2025年已发货'!I:I</f>
        <v>15775100965</v>
      </c>
      <c r="J8128" s="2" vm="1" t="e">
        <f>_xlfn._xlws.FILTER(辅助信息!D:D,辅助信息!G:G=G8128)</f>
        <v>#VALUE!</v>
      </c>
    </row>
    <row r="8129" spans="1:10">
      <c r="A8129" s="2" t="str">
        <f>'[1]2025年已发货'!A:A</f>
        <v>德胜恒嘉</v>
      </c>
      <c r="B8129" s="2" t="str">
        <f>'[1]2025年已发货'!B:B</f>
        <v>螺纹钢</v>
      </c>
      <c r="C8129" s="2" t="str">
        <f>'[1]2025年已发货'!C:C</f>
        <v>HRB400EФ25，12m</v>
      </c>
      <c r="D8129" s="2" t="str">
        <f>'[1]2025年已发货'!D:D</f>
        <v>吨</v>
      </c>
      <c r="E8129" s="2">
        <f>'[1]2025年已发货'!E:E</f>
        <v>35</v>
      </c>
      <c r="F8129" s="4">
        <f>'[1]2025年已发货'!F:F</f>
        <v>45939</v>
      </c>
      <c r="G8129" s="2" t="str">
        <f>'[1]2025年已发货'!G:G</f>
        <v>（中铁广州局-资乐高速5标）四川省乐山市井研县希望大道116号2号梁场</v>
      </c>
      <c r="H8129" s="2" t="str">
        <f>'[1]2025年已发货'!H:H</f>
        <v>廖俊杰</v>
      </c>
      <c r="I8129" s="2">
        <f>'[1]2025年已发货'!I:I</f>
        <v>15775100965</v>
      </c>
      <c r="J8129" s="2" vm="1" t="e">
        <f>_xlfn._xlws.FILTER(辅助信息!D:D,辅助信息!G:G=G8129)</f>
        <v>#VALUE!</v>
      </c>
    </row>
    <row r="8130" spans="1:10">
      <c r="A8130" s="2" t="str">
        <f>'[1]2025年已发货'!A:A</f>
        <v>德胜恒嘉</v>
      </c>
      <c r="B8130" s="2" t="str">
        <f>'[1]2025年已发货'!B:B</f>
        <v>螺纹钢</v>
      </c>
      <c r="C8130" s="2" t="str">
        <f>'[1]2025年已发货'!C:C</f>
        <v>HRB400EФ28，12m</v>
      </c>
      <c r="D8130" s="2" t="str">
        <f>'[1]2025年已发货'!D:D</f>
        <v>吨</v>
      </c>
      <c r="E8130" s="2">
        <f>'[1]2025年已发货'!E:E</f>
        <v>35</v>
      </c>
      <c r="F8130" s="4">
        <f>'[1]2025年已发货'!F:F</f>
        <v>45939</v>
      </c>
      <c r="G8130" s="2" t="str">
        <f>'[1]2025年已发货'!G:G</f>
        <v>（中铁广州局-资乐高速5标）四川省乐山市井研县希望大道116号5号钢筋厂</v>
      </c>
      <c r="H8130" s="2" t="str">
        <f>'[1]2025年已发货'!H:H</f>
        <v>廖俊杰</v>
      </c>
      <c r="I8130" s="2">
        <f>'[1]2025年已发货'!I:I</f>
        <v>15775100965</v>
      </c>
      <c r="J8130" s="2" vm="1" t="e">
        <f>_xlfn._xlws.FILTER(辅助信息!D:D,辅助信息!G:G=G8130)</f>
        <v>#VALUE!</v>
      </c>
    </row>
    <row r="8131" spans="1:10">
      <c r="A8131" s="2" t="str">
        <f>'[1]2025年已发货'!A:A</f>
        <v>润耀</v>
      </c>
      <c r="B8131" s="2" t="str">
        <f>'[1]2025年已发货'!B:B</f>
        <v>螺纹钢</v>
      </c>
      <c r="C8131" s="2" t="str">
        <f>'[1]2025年已发货'!C:C</f>
        <v>HRB400EФ25*9m</v>
      </c>
      <c r="D8131" s="2" t="str">
        <f>'[1]2025年已发货'!D:D</f>
        <v>吨</v>
      </c>
      <c r="E8131" s="2">
        <f>'[1]2025年已发货'!E:E</f>
        <v>8</v>
      </c>
      <c r="F8131" s="4">
        <f>'[1]2025年已发货'!F:F</f>
        <v>45939</v>
      </c>
      <c r="G8131" s="2" t="str">
        <f>'[1]2025年已发货'!G:G</f>
        <v>（成铁西南-德阳涟江路项目）四川省德阳市旌阳区涟江路下穿宝成铁路工程项目部（司机拍摄签收小票时需设置时间及地点水印）</v>
      </c>
      <c r="H8131" s="2" t="str">
        <f>'[1]2025年已发货'!H:H</f>
        <v>黄永福</v>
      </c>
      <c r="I8131" s="2" t="str">
        <f>'[1]2025年已发货'!I:I</f>
        <v>15982823571</v>
      </c>
      <c r="J8131" s="2" vm="1" t="e">
        <f>_xlfn._xlws.FILTER(辅助信息!D:D,辅助信息!G:G=G8131)</f>
        <v>#VALUE!</v>
      </c>
    </row>
    <row r="8132" spans="1:10">
      <c r="A8132" s="7" t="str">
        <f>'[1]2025年已发货'!A:A</f>
        <v>润耀</v>
      </c>
      <c r="B8132" s="7" t="str">
        <f>'[1]2025年已发货'!B:B</f>
        <v>螺纹钢</v>
      </c>
      <c r="C8132" s="7" t="str">
        <f>'[1]2025年已发货'!C:C</f>
        <v>HRB400EФ20*9m</v>
      </c>
      <c r="D8132" s="7" t="str">
        <f>'[1]2025年已发货'!D:D</f>
        <v>吨</v>
      </c>
      <c r="E8132" s="7">
        <f>'[1]2025年已发货'!E:E</f>
        <v>27</v>
      </c>
      <c r="F8132" s="4">
        <f>'[1]2025年已发货'!F:F</f>
        <v>45939</v>
      </c>
      <c r="G8132" s="2" t="str">
        <f>'[1]2025年已发货'!G:G</f>
        <v>（成铁西南-德阳涟江路项目）四川省德阳市旌阳区涟江路下穿宝成铁路工程项目部（司机拍摄签收小票时需设置时间及地点水印）</v>
      </c>
      <c r="H8132" s="2" t="str">
        <f>'[1]2025年已发货'!H:H</f>
        <v>黄永福</v>
      </c>
      <c r="I8132" s="2" t="str">
        <f>'[1]2025年已发货'!I:I</f>
        <v>15982823571</v>
      </c>
      <c r="J8132" s="2" vm="1" t="e">
        <f>_xlfn._xlws.FILTER(辅助信息!D:D,辅助信息!G:G=G8132)</f>
        <v>#VALUE!</v>
      </c>
    </row>
    <row r="8133" spans="1:10">
      <c r="A8133" s="7" t="str">
        <f>'[1]2025年已发货'!A:A</f>
        <v>润耀</v>
      </c>
      <c r="B8133" s="7" t="str">
        <f>'[1]2025年已发货'!B:B</f>
        <v>螺纹钢</v>
      </c>
      <c r="C8133" s="7" t="str">
        <f>'[1]2025年已发货'!C:C</f>
        <v>HRB400EФ16*9m</v>
      </c>
      <c r="D8133" s="7" t="str">
        <f>'[1]2025年已发货'!D:D</f>
        <v>吨</v>
      </c>
      <c r="E8133" s="7">
        <f>'[1]2025年已发货'!E:E</f>
        <v>5</v>
      </c>
      <c r="F8133" s="4">
        <f>'[1]2025年已发货'!F:F</f>
        <v>45939</v>
      </c>
      <c r="G8133" s="2" t="str">
        <f>'[1]2025年已发货'!G:G</f>
        <v>（成铁西南-德阳涟江路项目）四川省德阳市旌阳区涟江路下穿宝成铁路工程项目部（司机拍摄签收小票时需设置时间及地点水印）</v>
      </c>
      <c r="H8133" s="2" t="str">
        <f>'[1]2025年已发货'!H:H</f>
        <v>黄永福</v>
      </c>
      <c r="I8133" s="2" t="str">
        <f>'[1]2025年已发货'!I:I</f>
        <v>15982823571</v>
      </c>
      <c r="J8133" s="2" vm="1" t="e">
        <f>_xlfn._xlws.FILTER(辅助信息!D:D,辅助信息!G:G=G8133)</f>
        <v>#VALUE!</v>
      </c>
    </row>
    <row r="8134" spans="1:10">
      <c r="A8134" s="2" t="str">
        <f>'[1]2025年已发货'!A:A</f>
        <v>润耀</v>
      </c>
      <c r="B8134" s="2" t="str">
        <f>'[1]2025年已发货'!B:B</f>
        <v>盘螺</v>
      </c>
      <c r="C8134" s="2" t="str">
        <f>'[1]2025年已发货'!C:C</f>
        <v>HRB400E Φ8</v>
      </c>
      <c r="D8134" s="2" t="str">
        <f>'[1]2025年已发货'!D:D</f>
        <v>吨</v>
      </c>
      <c r="E8134" s="2">
        <f>'[1]2025年已发货'!E:E</f>
        <v>5</v>
      </c>
      <c r="F8134" s="4">
        <f>'[1]2025年已发货'!F:F</f>
        <v>45939</v>
      </c>
      <c r="G8134" s="2" t="str">
        <f>'[1]2025年已发货'!G:G</f>
        <v>(五冶建设空港兴城怡心街道83亩项目)成都市双流区怡心街道高峰社区一组剑和路一段空港兴城怡心街道83亩项目中国五冶项目部</v>
      </c>
      <c r="H8134" s="2" t="str">
        <f>'[1]2025年已发货'!H:H</f>
        <v>王刚</v>
      </c>
      <c r="I8134" s="2">
        <f>'[1]2025年已发货'!I:I</f>
        <v>15881190525</v>
      </c>
      <c r="J8134" s="2" t="str">
        <f>_xlfn._xlws.FILTER(辅助信息!D:D,辅助信息!G:G=G8134)</f>
        <v>五冶建设空港兴城怡心街道83亩项目</v>
      </c>
    </row>
    <row r="8135" spans="1:10">
      <c r="A8135" s="2" t="str">
        <f>'[1]2025年已发货'!A:A</f>
        <v>润耀</v>
      </c>
      <c r="B8135" s="2" t="str">
        <f>'[1]2025年已发货'!B:B</f>
        <v>盘螺</v>
      </c>
      <c r="C8135" s="2" t="str">
        <f>'[1]2025年已发货'!C:C</f>
        <v>HRB400E Φ10</v>
      </c>
      <c r="D8135" s="2" t="str">
        <f>'[1]2025年已发货'!D:D</f>
        <v>吨</v>
      </c>
      <c r="E8135" s="2">
        <f>'[1]2025年已发货'!E:E</f>
        <v>14</v>
      </c>
      <c r="F8135" s="4">
        <f>'[1]2025年已发货'!F:F</f>
        <v>45939</v>
      </c>
      <c r="G8135" s="2" t="str">
        <f>'[1]2025年已发货'!G:G</f>
        <v>(五冶建设空港兴城怡心街道83亩项目)成都市双流区怡心街道高峰社区一组剑和路一段空港兴城怡心街道83亩项目中国五冶项目部</v>
      </c>
      <c r="H8135" s="2" t="str">
        <f>'[1]2025年已发货'!H:H</f>
        <v>王刚</v>
      </c>
      <c r="I8135" s="2">
        <f>'[1]2025年已发货'!I:I</f>
        <v>15881190525</v>
      </c>
      <c r="J8135" s="2" t="str">
        <f>_xlfn._xlws.FILTER(辅助信息!D:D,辅助信息!G:G=G8135)</f>
        <v>五冶建设空港兴城怡心街道83亩项目</v>
      </c>
    </row>
    <row r="8136" spans="1:10">
      <c r="A8136" s="2" t="str">
        <f>'[1]2025年已发货'!A:A</f>
        <v>润耀</v>
      </c>
      <c r="B8136" s="2" t="str">
        <f>'[1]2025年已发货'!B:B</f>
        <v>螺纹钢</v>
      </c>
      <c r="C8136" s="2" t="str">
        <f>'[1]2025年已发货'!C:C</f>
        <v>HRB500E Φ12</v>
      </c>
      <c r="D8136" s="2" t="str">
        <f>'[1]2025年已发货'!D:D</f>
        <v>吨</v>
      </c>
      <c r="E8136" s="2">
        <f>'[1]2025年已发货'!E:E</f>
        <v>17</v>
      </c>
      <c r="F8136" s="4">
        <f>'[1]2025年已发货'!F:F</f>
        <v>45939</v>
      </c>
      <c r="G8136" s="2" t="str">
        <f>'[1]2025年已发货'!G:G</f>
        <v>(五冶建设空港兴城怡心街道83亩项目)成都市双流区怡心街道高峰社区一组剑和路一段空港兴城怡心街道83亩项目中国五冶项目部</v>
      </c>
      <c r="H8136" s="2" t="str">
        <f>'[1]2025年已发货'!H:H</f>
        <v>王刚</v>
      </c>
      <c r="I8136" s="2">
        <f>'[1]2025年已发货'!I:I</f>
        <v>15881190525</v>
      </c>
      <c r="J8136" s="2" t="str">
        <f>_xlfn._xlws.FILTER(辅助信息!D:D,辅助信息!G:G=G8136)</f>
        <v>五冶建设空港兴城怡心街道83亩项目</v>
      </c>
    </row>
    <row r="8137" spans="1:10">
      <c r="A8137" s="2" t="str">
        <f>'[1]2025年已发货'!A:A</f>
        <v>润耀</v>
      </c>
      <c r="B8137" s="2" t="str">
        <f>'[1]2025年已发货'!B:B</f>
        <v>螺纹钢</v>
      </c>
      <c r="C8137" s="2" t="str">
        <f>'[1]2025年已发货'!C:C</f>
        <v>HRB400E Φ12 12m</v>
      </c>
      <c r="D8137" s="2" t="str">
        <f>'[1]2025年已发货'!D:D</f>
        <v>吨</v>
      </c>
      <c r="E8137" s="2">
        <f>'[1]2025年已发货'!E:E</f>
        <v>35</v>
      </c>
      <c r="F8137" s="4">
        <f>'[1]2025年已发货'!F:F</f>
        <v>45939</v>
      </c>
      <c r="G8137" s="2" t="str">
        <f>'[1]2025年已发货'!G:G</f>
        <v>(华西乐山）-四川省乐山市市中区苏稽镇校地共建产教融合基地建设项目二标段</v>
      </c>
      <c r="H8137" s="2" t="str">
        <f>'[1]2025年已发货'!H:H</f>
        <v>彭江涛</v>
      </c>
      <c r="I8137" s="2">
        <f>'[1]2025年已发货'!I:I</f>
        <v>13990276572</v>
      </c>
      <c r="J8137" s="2" vm="1" t="e">
        <f>_xlfn._xlws.FILTER(辅助信息!D:D,辅助信息!G:G=G8137)</f>
        <v>#VALUE!</v>
      </c>
    </row>
    <row r="8138" spans="1:10">
      <c r="A8138" s="2" t="str">
        <f>'[1]2025年已发货'!A:A</f>
        <v>润耀</v>
      </c>
      <c r="B8138" s="2" t="str">
        <f>'[1]2025年已发货'!B:B</f>
        <v>螺纹钢</v>
      </c>
      <c r="C8138" s="2" t="str">
        <f>'[1]2025年已发货'!C:C</f>
        <v>HRB400EФ12，12m</v>
      </c>
      <c r="D8138" s="2" t="str">
        <f>'[1]2025年已发货'!D:D</f>
        <v>吨</v>
      </c>
      <c r="E8138" s="2">
        <f>'[1]2025年已发货'!E:E</f>
        <v>35</v>
      </c>
      <c r="F8138" s="4">
        <f>'[1]2025年已发货'!F:F</f>
        <v>45939</v>
      </c>
      <c r="G8138" s="2" t="str">
        <f>'[1]2025年已发货'!G:G</f>
        <v>（中铁五局-成渝扩容3标）四川省资阳市雁江区伍隍镇铺子村雁江区X138</v>
      </c>
      <c r="H8138" s="2" t="str">
        <f>'[1]2025年已发货'!H:H</f>
        <v>王健</v>
      </c>
      <c r="I8138" s="2">
        <f>'[1]2025年已发货'!I:I</f>
        <v>17726168395</v>
      </c>
      <c r="J8138" s="2" vm="1" t="e">
        <f>_xlfn._xlws.FILTER(辅助信息!D:D,辅助信息!G:G=G8138)</f>
        <v>#VALUE!</v>
      </c>
    </row>
    <row r="8139" spans="1:10">
      <c r="A8139" s="2" t="str">
        <f>'[1]2025年已发货'!A:A</f>
        <v>润耀</v>
      </c>
      <c r="B8139" s="2" t="str">
        <f>'[1]2025年已发货'!B:B</f>
        <v>螺纹钢</v>
      </c>
      <c r="C8139" s="2" t="str">
        <f>'[1]2025年已发货'!C:C</f>
        <v>HRB400EФ20，12m</v>
      </c>
      <c r="D8139" s="2" t="str">
        <f>'[1]2025年已发货'!D:D</f>
        <v>吨</v>
      </c>
      <c r="E8139" s="2">
        <f>'[1]2025年已发货'!E:E</f>
        <v>35</v>
      </c>
      <c r="F8139" s="4">
        <f>'[1]2025年已发货'!F:F</f>
        <v>45939</v>
      </c>
      <c r="G8139" s="2" t="str">
        <f>'[1]2025年已发货'!G:G</f>
        <v>（中铁五局-成渝扩容3标）四川省资阳市雁江区伍隍镇铺子村雁江区X138</v>
      </c>
      <c r="H8139" s="2" t="str">
        <f>'[1]2025年已发货'!H:H</f>
        <v>王健</v>
      </c>
      <c r="I8139" s="2">
        <f>'[1]2025年已发货'!I:I</f>
        <v>17726168395</v>
      </c>
      <c r="J8139" s="2" vm="1" t="e">
        <f>_xlfn._xlws.FILTER(辅助信息!D:D,辅助信息!G:G=G8139)</f>
        <v>#VALUE!</v>
      </c>
    </row>
    <row r="8140" spans="1:10">
      <c r="A8140" s="2" t="str">
        <f>'[1]2025年已发货'!A:A</f>
        <v>润耀</v>
      </c>
      <c r="B8140" s="2" t="str">
        <f>'[1]2025年已发货'!B:B</f>
        <v>螺纹钢</v>
      </c>
      <c r="C8140" s="2" t="str">
        <f>'[1]2025年已发货'!C:C</f>
        <v>HRB400EФ28，12m</v>
      </c>
      <c r="D8140" s="2" t="str">
        <f>'[1]2025年已发货'!D:D</f>
        <v>吨</v>
      </c>
      <c r="E8140" s="2">
        <f>'[1]2025年已发货'!E:E</f>
        <v>35</v>
      </c>
      <c r="F8140" s="4">
        <f>'[1]2025年已发货'!F:F</f>
        <v>45939</v>
      </c>
      <c r="G8140" s="2" t="str">
        <f>'[1]2025年已发货'!G:G</f>
        <v>（中铁五局-成渝扩容3标）四川省资阳市雁江区伍隍镇铺子村雁江区X138</v>
      </c>
      <c r="H8140" s="2" t="str">
        <f>'[1]2025年已发货'!H:H</f>
        <v>王健</v>
      </c>
      <c r="I8140" s="2">
        <f>'[1]2025年已发货'!I:I</f>
        <v>17726168395</v>
      </c>
      <c r="J8140" s="2" vm="1" t="e">
        <f>_xlfn._xlws.FILTER(辅助信息!D:D,辅助信息!G:G=G8140)</f>
        <v>#VALUE!</v>
      </c>
    </row>
    <row r="8141" spans="1:10">
      <c r="A8141" s="2" t="str">
        <f>'[1]2025年已发货'!A:A</f>
        <v>润耀</v>
      </c>
      <c r="B8141" s="2" t="str">
        <f>'[1]2025年已发货'!B:B</f>
        <v>盘螺</v>
      </c>
      <c r="C8141" s="2" t="str">
        <f>'[1]2025年已发货'!C:C</f>
        <v>HRB400EΦ8</v>
      </c>
      <c r="D8141" s="2" t="str">
        <f>'[1]2025年已发货'!D:D</f>
        <v>吨</v>
      </c>
      <c r="E8141" s="2">
        <f>'[1]2025年已发货'!E:E</f>
        <v>35</v>
      </c>
      <c r="F8141" s="4">
        <f>'[1]2025年已发货'!F:F</f>
        <v>45939</v>
      </c>
      <c r="G8141" s="2" t="str">
        <f>'[1]2025年已发货'!G:G</f>
        <v>（中核中原-温江北林医养综合体项目）四川省成都市温江区万春大道第三人民医院东</v>
      </c>
      <c r="H8141" s="2" t="str">
        <f>'[1]2025年已发货'!H:H</f>
        <v>蔡杰</v>
      </c>
      <c r="I8141" s="2">
        <f>'[1]2025年已发货'!I:I</f>
        <v>18875129329</v>
      </c>
      <c r="J8141" s="2" vm="1" t="e">
        <f>_xlfn._xlws.FILTER(辅助信息!D:D,辅助信息!G:G=G8141)</f>
        <v>#VALUE!</v>
      </c>
    </row>
    <row r="8142" spans="1:10">
      <c r="A8142" s="2" t="str">
        <f>'[1]2025年已发货'!A:A</f>
        <v>润耀</v>
      </c>
      <c r="B8142" s="2" t="str">
        <f>'[1]2025年已发货'!B:B</f>
        <v>盘螺</v>
      </c>
      <c r="C8142" s="2" t="str">
        <f>'[1]2025年已发货'!C:C</f>
        <v>HRB400EΦ10</v>
      </c>
      <c r="D8142" s="2" t="str">
        <f>'[1]2025年已发货'!D:D</f>
        <v>吨</v>
      </c>
      <c r="E8142" s="2">
        <f>'[1]2025年已发货'!E:E</f>
        <v>35</v>
      </c>
      <c r="F8142" s="4">
        <f>'[1]2025年已发货'!F:F</f>
        <v>45939</v>
      </c>
      <c r="G8142" s="2" t="str">
        <f>'[1]2025年已发货'!G:G</f>
        <v>（中核中原-温江北林医养综合体项目）四川省成都市温江区万春大道第三人民医院东</v>
      </c>
      <c r="H8142" s="2" t="str">
        <f>'[1]2025年已发货'!H:H</f>
        <v>蔡杰</v>
      </c>
      <c r="I8142" s="2">
        <f>'[1]2025年已发货'!I:I</f>
        <v>18875129329</v>
      </c>
      <c r="J8142" s="2" vm="1" t="e">
        <f>_xlfn._xlws.FILTER(辅助信息!D:D,辅助信息!G:G=G8142)</f>
        <v>#VALUE!</v>
      </c>
    </row>
    <row r="8143" spans="1:10">
      <c r="A8143" s="2" t="str">
        <f>'[1]2025年已发货'!A:A</f>
        <v>润耀</v>
      </c>
      <c r="B8143" s="2" t="str">
        <f>'[1]2025年已发货'!B:B</f>
        <v>螺纹钢</v>
      </c>
      <c r="C8143" s="2" t="str">
        <f>'[1]2025年已发货'!C:C</f>
        <v>HRB400EФ12*9m</v>
      </c>
      <c r="D8143" s="2" t="str">
        <f>'[1]2025年已发货'!D:D</f>
        <v>吨</v>
      </c>
      <c r="E8143" s="2">
        <f>'[1]2025年已发货'!E:E</f>
        <v>35</v>
      </c>
      <c r="F8143" s="4">
        <f>'[1]2025年已发货'!F:F</f>
        <v>45939</v>
      </c>
      <c r="G8143" s="2" t="str">
        <f>'[1]2025年已发货'!G:G</f>
        <v>（中核中原-温江北林医养综合体项目）四川省成都市温江区万春大道第三人民医院东</v>
      </c>
      <c r="H8143" s="2" t="str">
        <f>'[1]2025年已发货'!H:H</f>
        <v>蔡杰</v>
      </c>
      <c r="I8143" s="2">
        <f>'[1]2025年已发货'!I:I</f>
        <v>18875129329</v>
      </c>
      <c r="J8143" s="2" vm="1" t="e">
        <f>_xlfn._xlws.FILTER(辅助信息!D:D,辅助信息!G:G=G8143)</f>
        <v>#VALUE!</v>
      </c>
    </row>
    <row r="8144" spans="1:10">
      <c r="A8144" s="2" t="str">
        <f>'[1]2025年已发货'!A:A</f>
        <v>润耀</v>
      </c>
      <c r="B8144" s="2" t="str">
        <f>'[1]2025年已发货'!B:B</f>
        <v>螺纹钢</v>
      </c>
      <c r="C8144" s="2" t="str">
        <f>'[1]2025年已发货'!C:C</f>
        <v>HRB500EФ25*9m</v>
      </c>
      <c r="D8144" s="2" t="str">
        <f>'[1]2025年已发货'!D:D</f>
        <v>吨</v>
      </c>
      <c r="E8144" s="2">
        <f>'[1]2025年已发货'!E:E</f>
        <v>35</v>
      </c>
      <c r="F8144" s="4">
        <f>'[1]2025年已发货'!F:F</f>
        <v>45939</v>
      </c>
      <c r="G8144" s="2" t="str">
        <f>'[1]2025年已发货'!G:G</f>
        <v>（中核中原-温江北林医养综合体项目）四川省成都市温江区万春大道第三人民医院东</v>
      </c>
      <c r="H8144" s="2" t="str">
        <f>'[1]2025年已发货'!H:H</f>
        <v>蔡杰</v>
      </c>
      <c r="I8144" s="2">
        <f>'[1]2025年已发货'!I:I</f>
        <v>18875129329</v>
      </c>
      <c r="J8144" s="2" vm="1" t="e">
        <f>_xlfn._xlws.FILTER(辅助信息!D:D,辅助信息!G:G=G8144)</f>
        <v>#VALUE!</v>
      </c>
    </row>
    <row r="8145" spans="1:10">
      <c r="A8145" s="2" t="str">
        <f>'[1]2025年已发货'!A:A</f>
        <v>达钢</v>
      </c>
      <c r="B8145" s="2" t="str">
        <f>'[1]2025年已发货'!B:B</f>
        <v>螺纹钢</v>
      </c>
      <c r="C8145" s="2" t="str">
        <f>'[1]2025年已发货'!C:C</f>
        <v>HRB400E Φ18 12m</v>
      </c>
      <c r="D8145" s="2" t="str">
        <f>'[1]2025年已发货'!D:D</f>
        <v>吨</v>
      </c>
      <c r="E8145" s="2">
        <f>'[1]2025年已发货'!E:E</f>
        <v>41</v>
      </c>
      <c r="F8145" s="4">
        <f>'[1]2025年已发货'!F:F</f>
        <v>45939</v>
      </c>
      <c r="G8145" s="2" t="str">
        <f>'[1]2025年已发货'!G:G</f>
        <v>(武汉电气化局成达万高铁强电项目-达州主城区-达州南站)四川省达州市达川区达州南站</v>
      </c>
      <c r="H8145" s="2" t="str">
        <f>'[1]2025年已发货'!H:H</f>
        <v>杨人志</v>
      </c>
      <c r="I8145" s="2">
        <f>'[1]2025年已发货'!I:I</f>
        <v>18782679099</v>
      </c>
      <c r="J8145" s="2" t="str">
        <f>_xlfn._xlws.FILTER(辅助信息!D:D,辅助信息!G:G=G8145)</f>
        <v>武汉电气化局成达万高铁强电项目</v>
      </c>
    </row>
    <row r="8146" spans="1:10">
      <c r="A8146" s="2" t="str">
        <f>'[1]2025年已发货'!A:A</f>
        <v>达钢</v>
      </c>
      <c r="B8146" s="2" t="str">
        <f>'[1]2025年已发货'!B:B</f>
        <v>螺纹钢</v>
      </c>
      <c r="C8146" s="2" t="str">
        <f>'[1]2025年已发货'!C:C</f>
        <v>HRB400E Φ22 9m</v>
      </c>
      <c r="D8146" s="2" t="str">
        <f>'[1]2025年已发货'!D:D</f>
        <v>吨</v>
      </c>
      <c r="E8146" s="2">
        <f>'[1]2025年已发货'!E:E</f>
        <v>3</v>
      </c>
      <c r="F8146" s="4">
        <f>'[1]2025年已发货'!F:F</f>
        <v>45939</v>
      </c>
      <c r="G8146" s="2" t="str">
        <f>'[1]2025年已发货'!G:G</f>
        <v>(武汉电气化局成达万高铁强电项目-达州主城区-达州南站)四川省达州市达川区达州南站</v>
      </c>
      <c r="H8146" s="2" t="str">
        <f>'[1]2025年已发货'!H:H</f>
        <v>杨人志</v>
      </c>
      <c r="I8146" s="2">
        <f>'[1]2025年已发货'!I:I</f>
        <v>18782679099</v>
      </c>
      <c r="J8146" s="2" t="str">
        <f>_xlfn._xlws.FILTER(辅助信息!D:D,辅助信息!G:G=G8146)</f>
        <v>武汉电气化局成达万高铁强电项目</v>
      </c>
    </row>
    <row r="8147" spans="1:10">
      <c r="A8147" s="2" t="str">
        <f>'[1]2025年已发货'!A:A</f>
        <v>钢固融</v>
      </c>
      <c r="B8147" s="2" t="str">
        <f>'[1]2025年已发货'!B:B</f>
        <v>盘螺</v>
      </c>
      <c r="C8147" s="2" t="str">
        <f>'[1]2025年已发货'!C:C</f>
        <v>HRB400E Φ6</v>
      </c>
      <c r="D8147" s="2" t="str">
        <f>'[1]2025年已发货'!D:D</f>
        <v>吨</v>
      </c>
      <c r="E8147" s="2">
        <f>'[1]2025年已发货'!E:E</f>
        <v>5</v>
      </c>
      <c r="F8147" s="4">
        <f>'[1]2025年已发货'!F:F</f>
        <v>45939</v>
      </c>
      <c r="G8147" s="2" t="str">
        <f>'[1]2025年已发货'!G:G</f>
        <v>（商投建工达州中医药科技园-1工区）达州市通川区达州中医药职业学院犀牛大道北段</v>
      </c>
      <c r="H8147" s="2" t="str">
        <f>'[1]2025年已发货'!H:H</f>
        <v>程黄刚</v>
      </c>
      <c r="I8147" s="2">
        <f>'[1]2025年已发货'!I:I</f>
        <v>15108211617</v>
      </c>
      <c r="J8147" s="2" t="str">
        <f>_xlfn._xlws.FILTER(辅助信息!D:D,辅助信息!G:G=G8147)</f>
        <v>商投建工达州中医药科技园</v>
      </c>
    </row>
    <row r="8148" spans="1:10">
      <c r="A8148" s="2" t="str">
        <f>'[1]2025年已发货'!A:A</f>
        <v>钢固融</v>
      </c>
      <c r="B8148" s="2" t="str">
        <f>'[1]2025年已发货'!B:B</f>
        <v>盘螺</v>
      </c>
      <c r="C8148" s="2" t="str">
        <f>'[1]2025年已发货'!C:C</f>
        <v>HRB400E Φ8</v>
      </c>
      <c r="D8148" s="2" t="str">
        <f>'[1]2025年已发货'!D:D</f>
        <v>吨</v>
      </c>
      <c r="E8148" s="2">
        <f>'[1]2025年已发货'!E:E</f>
        <v>10</v>
      </c>
      <c r="F8148" s="4">
        <f>'[1]2025年已发货'!F:F</f>
        <v>45939</v>
      </c>
      <c r="G8148" s="2" t="str">
        <f>'[1]2025年已发货'!G:G</f>
        <v>（商投建工达州中医药科技园-1工区）达州市通川区达州中医药职业学院犀牛大道北段</v>
      </c>
      <c r="H8148" s="2" t="str">
        <f>'[1]2025年已发货'!H:H</f>
        <v>程黄刚</v>
      </c>
      <c r="I8148" s="2">
        <f>'[1]2025年已发货'!I:I</f>
        <v>15108211617</v>
      </c>
      <c r="J8148" s="2" t="str">
        <f>_xlfn._xlws.FILTER(辅助信息!D:D,辅助信息!G:G=G8148)</f>
        <v>商投建工达州中医药科技园</v>
      </c>
    </row>
    <row r="8149" spans="1:10">
      <c r="A8149" s="2" t="str">
        <f>'[1]2025年已发货'!A:A</f>
        <v>钢固融</v>
      </c>
      <c r="B8149" s="2" t="str">
        <f>'[1]2025年已发货'!B:B</f>
        <v>螺纹钢</v>
      </c>
      <c r="C8149" s="2" t="str">
        <f>'[1]2025年已发货'!C:C</f>
        <v>HRB400E Φ12 9m</v>
      </c>
      <c r="D8149" s="2" t="str">
        <f>'[1]2025年已发货'!D:D</f>
        <v>吨</v>
      </c>
      <c r="E8149" s="2">
        <f>'[1]2025年已发货'!E:E</f>
        <v>10</v>
      </c>
      <c r="F8149" s="4">
        <f>'[1]2025年已发货'!F:F</f>
        <v>45939</v>
      </c>
      <c r="G8149" s="2" t="str">
        <f>'[1]2025年已发货'!G:G</f>
        <v>（商投建工达州中医药科技园-1工区）达州市通川区达州中医药职业学院犀牛大道北段</v>
      </c>
      <c r="H8149" s="2" t="str">
        <f>'[1]2025年已发货'!H:H</f>
        <v>程黄刚</v>
      </c>
      <c r="I8149" s="2">
        <f>'[1]2025年已发货'!I:I</f>
        <v>15108211617</v>
      </c>
      <c r="J8149" s="2" t="str">
        <f>_xlfn._xlws.FILTER(辅助信息!D:D,辅助信息!G:G=G8149)</f>
        <v>商投建工达州中医药科技园</v>
      </c>
    </row>
    <row r="8150" spans="1:10">
      <c r="A8150" s="2" t="str">
        <f>'[1]2025年已发货'!A:A</f>
        <v>钢固融</v>
      </c>
      <c r="B8150" s="2" t="str">
        <f>'[1]2025年已发货'!B:B</f>
        <v>螺纹钢</v>
      </c>
      <c r="C8150" s="2" t="str">
        <f>'[1]2025年已发货'!C:C</f>
        <v>HRB400E Φ16 9m</v>
      </c>
      <c r="D8150" s="2" t="str">
        <f>'[1]2025年已发货'!D:D</f>
        <v>吨</v>
      </c>
      <c r="E8150" s="2">
        <f>'[1]2025年已发货'!E:E</f>
        <v>5</v>
      </c>
      <c r="F8150" s="4">
        <f>'[1]2025年已发货'!F:F</f>
        <v>45939</v>
      </c>
      <c r="G8150" s="2" t="str">
        <f>'[1]2025年已发货'!G:G</f>
        <v>（商投建工达州中医药科技园-1工区）达州市通川区达州中医药职业学院犀牛大道北段</v>
      </c>
      <c r="H8150" s="2" t="str">
        <f>'[1]2025年已发货'!H:H</f>
        <v>程黄刚</v>
      </c>
      <c r="I8150" s="2">
        <f>'[1]2025年已发货'!I:I</f>
        <v>15108211617</v>
      </c>
      <c r="J8150" s="2" t="str">
        <f>_xlfn._xlws.FILTER(辅助信息!D:D,辅助信息!G:G=G8150)</f>
        <v>商投建工达州中医药科技园</v>
      </c>
    </row>
    <row r="8151" spans="1:10">
      <c r="A8151" s="2" t="str">
        <f>'[1]2025年已发货'!A:A</f>
        <v>钢固融</v>
      </c>
      <c r="B8151" s="2" t="str">
        <f>'[1]2025年已发货'!B:B</f>
        <v>螺纹钢</v>
      </c>
      <c r="C8151" s="2" t="str">
        <f>'[1]2025年已发货'!C:C</f>
        <v>HRB400E Φ20 9m</v>
      </c>
      <c r="D8151" s="2" t="str">
        <f>'[1]2025年已发货'!D:D</f>
        <v>吨</v>
      </c>
      <c r="E8151" s="2">
        <f>'[1]2025年已发货'!E:E</f>
        <v>5</v>
      </c>
      <c r="F8151" s="4">
        <f>'[1]2025年已发货'!F:F</f>
        <v>45939</v>
      </c>
      <c r="G8151" s="2" t="str">
        <f>'[1]2025年已发货'!G:G</f>
        <v>（商投建工达州中医药科技园-1工区）达州市通川区达州中医药职业学院犀牛大道北段</v>
      </c>
      <c r="H8151" s="2" t="str">
        <f>'[1]2025年已发货'!H:H</f>
        <v>程黄刚</v>
      </c>
      <c r="I8151" s="2">
        <f>'[1]2025年已发货'!I:I</f>
        <v>15108211617</v>
      </c>
      <c r="J8151" s="2" t="str">
        <f>_xlfn._xlws.FILTER(辅助信息!D:D,辅助信息!G:G=G8151)</f>
        <v>商投建工达州中医药科技园</v>
      </c>
    </row>
    <row r="8152" spans="1:10">
      <c r="A8152" s="2" t="str">
        <f>'[1]2025年已发货'!A:A</f>
        <v>钢固融</v>
      </c>
      <c r="B8152" s="2" t="str">
        <f>'[1]2025年已发货'!B:B</f>
        <v>螺纹钢</v>
      </c>
      <c r="C8152" s="2" t="str">
        <f>'[1]2025年已发货'!C:C</f>
        <v>HRB400EФ28*9m</v>
      </c>
      <c r="D8152" s="2" t="str">
        <f>'[1]2025年已发货'!D:D</f>
        <v>吨</v>
      </c>
      <c r="E8152" s="2">
        <f>'[1]2025年已发货'!E:E</f>
        <v>140</v>
      </c>
      <c r="F8152" s="4">
        <f>'[1]2025年已发货'!F:F</f>
        <v>45939</v>
      </c>
      <c r="G8152" s="2" t="str">
        <f>'[1]2025年已发货'!G:G</f>
        <v>（成铁西物-成都地铁5号线项目）成都市武侯区天府一街与昆华路交叉口成铁工程总承包公司川大路项目部</v>
      </c>
      <c r="H8152" s="2" t="str">
        <f>'[1]2025年已发货'!H:H</f>
        <v>黄永福</v>
      </c>
      <c r="I8152" s="2" t="str">
        <f>'[1]2025年已发货'!I:I</f>
        <v>15982823571</v>
      </c>
      <c r="J8152" s="2" vm="1" t="e">
        <f>_xlfn._xlws.FILTER(辅助信息!D:D,辅助信息!G:G=G8152)</f>
        <v>#VALUE!</v>
      </c>
    </row>
    <row r="8153" spans="1:10">
      <c r="A8153" s="2" t="str">
        <f>'[1]2025年已发货'!A:A</f>
        <v>润耀</v>
      </c>
      <c r="B8153" s="2" t="str">
        <f>'[1]2025年已发货'!B:B</f>
        <v>螺纹钢</v>
      </c>
      <c r="C8153" s="2" t="str">
        <f>'[1]2025年已发货'!C:C</f>
        <v>HRB400E Φ12 9m</v>
      </c>
      <c r="D8153" s="2" t="str">
        <f>'[1]2025年已发货'!D:D</f>
        <v>吨</v>
      </c>
      <c r="E8153" s="2">
        <f>'[1]2025年已发货'!E:E</f>
        <v>30</v>
      </c>
      <c r="F8153" s="4">
        <f>'[1]2025年已发货'!F:F</f>
        <v>45940</v>
      </c>
      <c r="G8153" s="2" t="str">
        <f>'[1]2025年已发货'!G:G</f>
        <v>(五冶建设师大附中外语校新建教学楼工程)四川省成都市成华区大观堰2号(四川师范大学附属中学外国语学校)</v>
      </c>
      <c r="H8153" s="2" t="str">
        <f>'[1]2025年已发货'!H:H</f>
        <v>蔡浩</v>
      </c>
      <c r="I8153" s="2">
        <f>'[1]2025年已发货'!I:I</f>
        <v>13980880820</v>
      </c>
      <c r="J8153" s="2" t="str">
        <f>_xlfn._xlws.FILTER(辅助信息!D:D,辅助信息!G:G=G8153)</f>
        <v>五冶建设师大附中外语校新建教学楼工程</v>
      </c>
    </row>
    <row r="8154" spans="1:10">
      <c r="A8154" s="2" t="str">
        <f>'[1]2025年已发货'!A:A</f>
        <v>润耀</v>
      </c>
      <c r="B8154" s="2" t="str">
        <f>'[1]2025年已发货'!B:B</f>
        <v>螺纹钢</v>
      </c>
      <c r="C8154" s="2" t="str">
        <f>'[1]2025年已发货'!C:C</f>
        <v>HRB500E Φ12</v>
      </c>
      <c r="D8154" s="2" t="str">
        <f>'[1]2025年已发货'!D:D</f>
        <v>吨</v>
      </c>
      <c r="E8154" s="2">
        <f>'[1]2025年已发货'!E:E</f>
        <v>5</v>
      </c>
      <c r="F8154" s="4">
        <f>'[1]2025年已发货'!F:F</f>
        <v>45940</v>
      </c>
      <c r="G8154" s="2" t="str">
        <f>'[1]2025年已发货'!G:G</f>
        <v>(五冶建设师大附中外语校新建教学楼工程)四川省成都市成华区大观堰2号(四川师范大学附属中学外国语学校)</v>
      </c>
      <c r="H8154" s="2" t="str">
        <f>'[1]2025年已发货'!H:H</f>
        <v>蔡浩</v>
      </c>
      <c r="I8154" s="2">
        <f>'[1]2025年已发货'!I:I</f>
        <v>13980880820</v>
      </c>
      <c r="J8154" s="2" t="str">
        <f>_xlfn._xlws.FILTER(辅助信息!D:D,辅助信息!G:G=G8154)</f>
        <v>五冶建设师大附中外语校新建教学楼工程</v>
      </c>
    </row>
    <row r="8155" spans="1:10">
      <c r="A8155" s="2" t="str">
        <f>'[1]2025年已发货'!A:A</f>
        <v>润耀</v>
      </c>
      <c r="B8155" s="2" t="str">
        <f>'[1]2025年已发货'!B:B</f>
        <v>螺纹钢</v>
      </c>
      <c r="C8155" s="2" t="str">
        <f>'[1]2025年已发货'!C:C</f>
        <v>HRB500E Φ18</v>
      </c>
      <c r="D8155" s="2" t="str">
        <f>'[1]2025年已发货'!D:D</f>
        <v>吨</v>
      </c>
      <c r="E8155" s="2">
        <f>'[1]2025年已发货'!E:E</f>
        <v>5</v>
      </c>
      <c r="F8155" s="4">
        <f>'[1]2025年已发货'!F:F</f>
        <v>45940</v>
      </c>
      <c r="G8155" s="2" t="str">
        <f>'[1]2025年已发货'!G:G</f>
        <v>(五冶建设师大附中外语校新建教学楼工程)四川省成都市成华区大观堰2号(四川师范大学附属中学外国语学校)</v>
      </c>
      <c r="H8155" s="2" t="str">
        <f>'[1]2025年已发货'!H:H</f>
        <v>蔡浩</v>
      </c>
      <c r="I8155" s="2">
        <f>'[1]2025年已发货'!I:I</f>
        <v>13980880820</v>
      </c>
      <c r="J8155" s="2" t="str">
        <f>_xlfn._xlws.FILTER(辅助信息!D:D,辅助信息!G:G=G8155)</f>
        <v>五冶建设师大附中外语校新建教学楼工程</v>
      </c>
    </row>
    <row r="8156" spans="1:10">
      <c r="A8156" s="2" t="str">
        <f>'[1]2025年已发货'!A:A</f>
        <v>润耀</v>
      </c>
      <c r="B8156" s="2" t="str">
        <f>'[1]2025年已发货'!B:B</f>
        <v>螺纹钢</v>
      </c>
      <c r="C8156" s="2" t="str">
        <f>'[1]2025年已发货'!C:C</f>
        <v>HRB500E Φ22</v>
      </c>
      <c r="D8156" s="2" t="str">
        <f>'[1]2025年已发货'!D:D</f>
        <v>吨</v>
      </c>
      <c r="E8156" s="2">
        <f>'[1]2025年已发货'!E:E</f>
        <v>5</v>
      </c>
      <c r="F8156" s="4">
        <f>'[1]2025年已发货'!F:F</f>
        <v>45940</v>
      </c>
      <c r="G8156" s="2" t="str">
        <f>'[1]2025年已发货'!G:G</f>
        <v>(五冶建设师大附中外语校新建教学楼工程)四川省成都市成华区大观堰2号(四川师范大学附属中学外国语学校)</v>
      </c>
      <c r="H8156" s="2" t="str">
        <f>'[1]2025年已发货'!H:H</f>
        <v>蔡浩</v>
      </c>
      <c r="I8156" s="2">
        <f>'[1]2025年已发货'!I:I</f>
        <v>13980880820</v>
      </c>
      <c r="J8156" s="2" t="str">
        <f>_xlfn._xlws.FILTER(辅助信息!D:D,辅助信息!G:G=G8156)</f>
        <v>五冶建设师大附中外语校新建教学楼工程</v>
      </c>
    </row>
    <row r="8157" spans="1:10">
      <c r="A8157" s="2" t="str">
        <f>'[1]2025年已发货'!A:A</f>
        <v>润耀</v>
      </c>
      <c r="B8157" s="2" t="str">
        <f>'[1]2025年已发货'!B:B</f>
        <v>螺纹钢</v>
      </c>
      <c r="C8157" s="2" t="str">
        <f>'[1]2025年已发货'!C:C</f>
        <v>HRB500E Φ25</v>
      </c>
      <c r="D8157" s="2" t="str">
        <f>'[1]2025年已发货'!D:D</f>
        <v>吨</v>
      </c>
      <c r="E8157" s="2">
        <f>'[1]2025年已发货'!E:E</f>
        <v>40</v>
      </c>
      <c r="F8157" s="4">
        <f>'[1]2025年已发货'!F:F</f>
        <v>45940</v>
      </c>
      <c r="G8157" s="2" t="str">
        <f>'[1]2025年已发货'!G:G</f>
        <v>(五冶建设师大附中外语校新建教学楼工程)四川省成都市成华区大观堰2号(四川师范大学附属中学外国语学校)</v>
      </c>
      <c r="H8157" s="2" t="str">
        <f>'[1]2025年已发货'!H:H</f>
        <v>蔡浩</v>
      </c>
      <c r="I8157" s="2">
        <f>'[1]2025年已发货'!I:I</f>
        <v>13980880820</v>
      </c>
      <c r="J8157" s="2" t="str">
        <f>_xlfn._xlws.FILTER(辅助信息!D:D,辅助信息!G:G=G8157)</f>
        <v>五冶建设师大附中外语校新建教学楼工程</v>
      </c>
    </row>
    <row r="8158" spans="1:10">
      <c r="A8158" s="2" t="str">
        <f>'[1]2025年已发货'!A:A</f>
        <v>润耀</v>
      </c>
      <c r="B8158" s="2" t="str">
        <f>'[1]2025年已发货'!B:B</f>
        <v>螺纹钢</v>
      </c>
      <c r="C8158" s="2" t="str">
        <f>'[1]2025年已发货'!C:C</f>
        <v>HRB500E Φ28</v>
      </c>
      <c r="D8158" s="2" t="str">
        <f>'[1]2025年已发货'!D:D</f>
        <v>吨</v>
      </c>
      <c r="E8158" s="2">
        <f>'[1]2025年已发货'!E:E</f>
        <v>7.5</v>
      </c>
      <c r="F8158" s="4">
        <f>'[1]2025年已发货'!F:F</f>
        <v>45940</v>
      </c>
      <c r="G8158" s="2" t="str">
        <f>'[1]2025年已发货'!G:G</f>
        <v>(五冶建设师大附中外语校新建教学楼工程)四川省成都市成华区大观堰2号(四川师范大学附属中学外国语学校)</v>
      </c>
      <c r="H8158" s="2" t="str">
        <f>'[1]2025年已发货'!H:H</f>
        <v>蔡浩</v>
      </c>
      <c r="I8158" s="2">
        <f>'[1]2025年已发货'!I:I</f>
        <v>13980880820</v>
      </c>
      <c r="J8158" s="2" t="str">
        <f>_xlfn._xlws.FILTER(辅助信息!D:D,辅助信息!G:G=G8158)</f>
        <v>五冶建设师大附中外语校新建教学楼工程</v>
      </c>
    </row>
    <row r="8159" spans="1:10">
      <c r="A8159" s="2" t="str">
        <f>'[1]2025年已发货'!A:A</f>
        <v>润耀</v>
      </c>
      <c r="B8159" s="2" t="str">
        <f>'[1]2025年已发货'!B:B</f>
        <v>螺纹钢</v>
      </c>
      <c r="C8159" s="2" t="str">
        <f>'[1]2025年已发货'!C:C</f>
        <v>HRB500E Φ32</v>
      </c>
      <c r="D8159" s="2" t="str">
        <f>'[1]2025年已发货'!D:D</f>
        <v>吨</v>
      </c>
      <c r="E8159" s="2">
        <f>'[1]2025年已发货'!E:E</f>
        <v>12.5</v>
      </c>
      <c r="F8159" s="4">
        <f>'[1]2025年已发货'!F:F</f>
        <v>45940</v>
      </c>
      <c r="G8159" s="2" t="str">
        <f>'[1]2025年已发货'!G:G</f>
        <v>(五冶建设师大附中外语校新建教学楼工程)四川省成都市成华区大观堰2号(四川师范大学附属中学外国语学校)</v>
      </c>
      <c r="H8159" s="2" t="str">
        <f>'[1]2025年已发货'!H:H</f>
        <v>蔡浩</v>
      </c>
      <c r="I8159" s="2">
        <f>'[1]2025年已发货'!I:I</f>
        <v>13980880820</v>
      </c>
      <c r="J8159" s="2" t="str">
        <f>_xlfn._xlws.FILTER(辅助信息!D:D,辅助信息!G:G=G8159)</f>
        <v>五冶建设师大附中外语校新建教学楼工程</v>
      </c>
    </row>
    <row r="8160" spans="1:10">
      <c r="A8160" s="2" t="str">
        <f>'[1]2025年已发货'!A:A</f>
        <v>润耀</v>
      </c>
      <c r="B8160" s="2" t="str">
        <f>'[1]2025年已发货'!B:B</f>
        <v>螺纹钢</v>
      </c>
      <c r="C8160" s="2" t="str">
        <f>'[1]2025年已发货'!C:C</f>
        <v>HRB500EФ25*12m</v>
      </c>
      <c r="D8160" s="2" t="str">
        <f>'[1]2025年已发货'!D:D</f>
        <v>吨</v>
      </c>
      <c r="E8160" s="2">
        <f>'[1]2025年已发货'!E:E</f>
        <v>35</v>
      </c>
      <c r="F8160" s="4">
        <f>'[1]2025年已发货'!F:F</f>
        <v>45940</v>
      </c>
      <c r="G8160" s="2" t="str">
        <f>'[1]2025年已发货'!G:G</f>
        <v>（中核中原-温江北林医养综合体项目）四川省成都市温江区万春大道第三人民医院东</v>
      </c>
      <c r="H8160" s="2" t="str">
        <f>'[1]2025年已发货'!H:H</f>
        <v>蔡杰</v>
      </c>
      <c r="I8160" s="2">
        <f>'[1]2025年已发货'!I:I</f>
        <v>18875129329</v>
      </c>
      <c r="J8160" s="2" vm="1" t="e">
        <f>_xlfn._xlws.FILTER(辅助信息!D:D,辅助信息!G:G=G8160)</f>
        <v>#VALUE!</v>
      </c>
    </row>
    <row r="8161" spans="1:10">
      <c r="A8161" s="2" t="str">
        <f>'[1]2025年已发货'!A:A</f>
        <v>润耀</v>
      </c>
      <c r="B8161" s="2" t="str">
        <f>'[1]2025年已发货'!B:B</f>
        <v>螺纹钢</v>
      </c>
      <c r="C8161" s="2" t="str">
        <f>'[1]2025年已发货'!C:C</f>
        <v>HRB500E Φ25 12m</v>
      </c>
      <c r="D8161" s="2" t="str">
        <f>'[1]2025年已发货'!D:D</f>
        <v>吨</v>
      </c>
      <c r="E8161" s="2">
        <f>'[1]2025年已发货'!E:E</f>
        <v>35</v>
      </c>
      <c r="F8161" s="4">
        <f>'[1]2025年已发货'!F:F</f>
        <v>45940</v>
      </c>
      <c r="G8161" s="2" t="str">
        <f>'[1]2025年已发货'!G:G</f>
        <v>(华西乐山）-四川省乐山市市中区苏稽镇校地共建产教融合基地建设项目二标段</v>
      </c>
      <c r="H8161" s="2" t="str">
        <f>'[1]2025年已发货'!H:H</f>
        <v>彭江涛</v>
      </c>
      <c r="I8161" s="2">
        <f>'[1]2025年已发货'!I:I</f>
        <v>13990276572</v>
      </c>
      <c r="J8161" s="2" vm="1" t="e">
        <f>_xlfn._xlws.FILTER(辅助信息!D:D,辅助信息!G:G=G8161)</f>
        <v>#VALUE!</v>
      </c>
    </row>
    <row r="8162" spans="1:10">
      <c r="A8162" s="2" t="str">
        <f>'[1]2025年已发货'!A:A</f>
        <v>钢固融</v>
      </c>
      <c r="B8162" s="2" t="str">
        <f>'[1]2025年已发货'!B:B</f>
        <v>螺纹钢</v>
      </c>
      <c r="C8162" s="2" t="str">
        <f>'[1]2025年已发货'!C:C</f>
        <v>HRB400E Φ14 12m</v>
      </c>
      <c r="D8162" s="2" t="str">
        <f>'[1]2025年已发货'!D:D</f>
        <v>吨</v>
      </c>
      <c r="E8162" s="2">
        <f>'[1]2025年已发货'!E:E</f>
        <v>35</v>
      </c>
      <c r="F8162" s="4">
        <f>'[1]2025年已发货'!F:F</f>
        <v>45940</v>
      </c>
      <c r="G8162" s="2" t="str">
        <f>'[1]2025年已发货'!G:G</f>
        <v>(华西乐山）-四川省乐山市市中区苏稽镇校地共建产教融合基地建设项目二标段</v>
      </c>
      <c r="H8162" s="2" t="str">
        <f>'[1]2025年已发货'!H:H</f>
        <v>彭江涛</v>
      </c>
      <c r="I8162" s="2">
        <f>'[1]2025年已发货'!I:I</f>
        <v>13990276572</v>
      </c>
      <c r="J8162" s="2" vm="1" t="e">
        <f>_xlfn._xlws.FILTER(辅助信息!D:D,辅助信息!G:G=G8162)</f>
        <v>#VALUE!</v>
      </c>
    </row>
    <row r="8163" spans="1:10">
      <c r="A8163" s="2" t="str">
        <f>'[1]2025年已发货'!A:A</f>
        <v>钢固融</v>
      </c>
      <c r="B8163" s="2" t="str">
        <f>'[1]2025年已发货'!B:B</f>
        <v>高线</v>
      </c>
      <c r="C8163" s="2" t="str">
        <f>'[1]2025年已发货'!C:C</f>
        <v>HPB300 Φ10</v>
      </c>
      <c r="D8163" s="2" t="str">
        <f>'[1]2025年已发货'!D:D</f>
        <v>吨</v>
      </c>
      <c r="E8163" s="2">
        <f>'[1]2025年已发货'!E:E</f>
        <v>32</v>
      </c>
      <c r="F8163" s="4">
        <f>'[1]2025年已发货'!F:F</f>
        <v>45940</v>
      </c>
      <c r="G8163" s="2" t="str">
        <f>'[1]2025年已发货'!G:G</f>
        <v>(五冶建设龙泉芙蓉花语项目-1,3地块)龙泉驿区北川路双堰塘钓鱼东100米(北川路)</v>
      </c>
      <c r="H8163" s="2" t="str">
        <f>'[1]2025年已发货'!H:H</f>
        <v>祝斯阳</v>
      </c>
      <c r="I8163" s="2">
        <f>'[1]2025年已发货'!I:I</f>
        <v>15583590797</v>
      </c>
      <c r="J8163" s="2" t="str">
        <f>_xlfn._xlws.FILTER(辅助信息!D:D,辅助信息!G:G=G8163)</f>
        <v>五冶建设龙泉芙蓉花语项目</v>
      </c>
    </row>
    <row r="8164" spans="1:10">
      <c r="A8164" s="2" t="str">
        <f>'[1]2025年已发货'!A:A</f>
        <v>钢固融</v>
      </c>
      <c r="B8164" s="2" t="str">
        <f>'[1]2025年已发货'!B:B</f>
        <v>螺纹钢</v>
      </c>
      <c r="C8164" s="2" t="str">
        <f>'[1]2025年已发货'!C:C</f>
        <v>HRB400E Φ22 9m</v>
      </c>
      <c r="D8164" s="2" t="str">
        <f>'[1]2025年已发货'!D:D</f>
        <v>吨</v>
      </c>
      <c r="E8164" s="2">
        <f>'[1]2025年已发货'!E:E</f>
        <v>35</v>
      </c>
      <c r="F8164" s="4">
        <f>'[1]2025年已发货'!F:F</f>
        <v>45940</v>
      </c>
      <c r="G8164" s="2" t="str">
        <f>'[1]2025年已发货'!G:G</f>
        <v>(五冶建设龙泉芙蓉花语项目-1,3地块)龙泉驿区北川路双堰塘钓鱼东100米(北川路)</v>
      </c>
      <c r="H8164" s="2" t="str">
        <f>'[1]2025年已发货'!H:H</f>
        <v>祝斯阳</v>
      </c>
      <c r="I8164" s="2">
        <f>'[1]2025年已发货'!I:I</f>
        <v>15583590797</v>
      </c>
      <c r="J8164" s="2" t="str">
        <f>_xlfn._xlws.FILTER(辅助信息!D:D,辅助信息!G:G=G8164)</f>
        <v>五冶建设龙泉芙蓉花语项目</v>
      </c>
    </row>
    <row r="8165" spans="1:10">
      <c r="A8165" s="2" t="str">
        <f>'[1]2025年已发货'!A:A</f>
        <v>钢固融</v>
      </c>
      <c r="B8165" s="2" t="str">
        <f>'[1]2025年已发货'!B:B</f>
        <v>螺纹钢</v>
      </c>
      <c r="C8165" s="2" t="str">
        <f>'[1]2025年已发货'!C:C</f>
        <v>HRB400E Φ22 9m</v>
      </c>
      <c r="D8165" s="2" t="str">
        <f>'[1]2025年已发货'!D:D</f>
        <v>吨</v>
      </c>
      <c r="E8165" s="2">
        <f>'[1]2025年已发货'!E:E</f>
        <v>35</v>
      </c>
      <c r="F8165" s="4">
        <f>'[1]2025年已发货'!F:F</f>
        <v>45940</v>
      </c>
      <c r="G8165" s="2" t="str">
        <f>'[1]2025年已发货'!G:G</f>
        <v>(五冶建设龙泉芙蓉花语项目-1,3地块)龙泉驿区北川路双堰塘钓鱼东100米(北川路)</v>
      </c>
      <c r="H8165" s="2" t="str">
        <f>'[1]2025年已发货'!H:H</f>
        <v>祝斯阳</v>
      </c>
      <c r="I8165" s="2">
        <f>'[1]2025年已发货'!I:I</f>
        <v>15583590797</v>
      </c>
      <c r="J8165" s="2" t="str">
        <f>_xlfn._xlws.FILTER(辅助信息!D:D,辅助信息!G:G=G8165)</f>
        <v>五冶建设龙泉芙蓉花语项目</v>
      </c>
    </row>
    <row r="8166" spans="1:10">
      <c r="A8166" s="2" t="str">
        <f>'[1]2025年已发货'!A:A</f>
        <v>钢固融</v>
      </c>
      <c r="B8166" s="2" t="str">
        <f>'[1]2025年已发货'!B:B</f>
        <v>圆钢</v>
      </c>
      <c r="C8166" s="2" t="str">
        <f>'[1]2025年已发货'!C:C</f>
        <v>HPB300Ф16</v>
      </c>
      <c r="D8166" s="2" t="str">
        <f>'[1]2025年已发货'!D:D</f>
        <v>吨</v>
      </c>
      <c r="E8166" s="2">
        <f>'[1]2025年已发货'!E:E</f>
        <v>35</v>
      </c>
      <c r="F8166" s="4">
        <f>'[1]2025年已发货'!F:F</f>
        <v>45940</v>
      </c>
      <c r="G8166" s="2" t="str">
        <f>'[1]2025年已发货'!G:G</f>
        <v>（中铁一局四公司康新高速TJ1-1标康定隧道）四川省甘孜州康定市榆林街道甘孜州博物馆旁</v>
      </c>
      <c r="H8166" s="2" t="str">
        <f>'[1]2025年已发货'!H:H</f>
        <v>王永强</v>
      </c>
      <c r="I8166" s="2">
        <f>'[1]2025年已发货'!I:I</f>
        <v>15929204416</v>
      </c>
      <c r="J8166" s="2" vm="1" t="e">
        <f>_xlfn._xlws.FILTER(辅助信息!D:D,辅助信息!G:G=G8166)</f>
        <v>#VALUE!</v>
      </c>
    </row>
    <row r="8167" spans="1:10">
      <c r="A8167" s="2" t="str">
        <f>'[1]2025年已发货'!A:A</f>
        <v>钢固融</v>
      </c>
      <c r="B8167" s="2" t="str">
        <f>'[1]2025年已发货'!B:B</f>
        <v>圆钢</v>
      </c>
      <c r="C8167" s="2" t="str">
        <f>'[1]2025年已发货'!C:C</f>
        <v>HPB300Ф16</v>
      </c>
      <c r="D8167" s="2" t="str">
        <f>'[1]2025年已发货'!D:D</f>
        <v>吨</v>
      </c>
      <c r="E8167" s="2">
        <f>'[1]2025年已发货'!E:E</f>
        <v>35</v>
      </c>
      <c r="F8167" s="4">
        <f>'[1]2025年已发货'!F:F</f>
        <v>45940</v>
      </c>
      <c r="G8167" s="2" t="str">
        <f>'[1]2025年已发货'!G:G</f>
        <v>（中铁一局四公司康新高速TJ1-1标贡不卡隧道）四川省甘孜州康定市折多塘村车管所旁</v>
      </c>
      <c r="H8167" s="2" t="str">
        <f>'[1]2025年已发货'!H:H</f>
        <v>李彰</v>
      </c>
      <c r="I8167" s="2">
        <f>'[1]2025年已发货'!I:I</f>
        <v>18523285235</v>
      </c>
      <c r="J8167" s="2" vm="1" t="e">
        <f>_xlfn._xlws.FILTER(辅助信息!D:D,辅助信息!G:G=G8167)</f>
        <v>#VALUE!</v>
      </c>
    </row>
    <row r="8168" spans="1:10">
      <c r="A8168" s="2" t="str">
        <f>'[1]2025年已发货'!A:A</f>
        <v>泸钢</v>
      </c>
      <c r="B8168" s="2" t="str">
        <f>'[1]2025年已发货'!B:B</f>
        <v>螺纹钢</v>
      </c>
      <c r="C8168" s="2" t="str">
        <f>'[1]2025年已发货'!C:C</f>
        <v>HRB400E Φ12 9m</v>
      </c>
      <c r="D8168" s="2" t="str">
        <f>'[1]2025年已发货'!D:D</f>
        <v>吨</v>
      </c>
      <c r="E8168" s="2">
        <f>'[1]2025年已发货'!E:E</f>
        <v>70</v>
      </c>
      <c r="F8168" s="4">
        <f>'[1]2025年已发货'!F:F</f>
        <v>45940</v>
      </c>
      <c r="G8168" s="2" t="str">
        <f>'[1]2025年已发货'!G:G</f>
        <v>(五冶钢构龙泉东洪片区70亩住宅、商业及配套工程项目二标段)成都市龙泉驿外东洪路地铁2号线惠王陵地铁C口</v>
      </c>
      <c r="H8168" s="2" t="str">
        <f>'[1]2025年已发货'!H:H</f>
        <v>蒋嗣伟</v>
      </c>
      <c r="I8168" s="2">
        <f>'[1]2025年已发货'!I:I</f>
        <v>15014331252</v>
      </c>
      <c r="J8168" s="2" t="str">
        <f>_xlfn._xlws.FILTER(辅助信息!D:D,辅助信息!G:G=G8168)</f>
        <v>五冶钢构龙泉东洪片区(70亩、85亩)住宅、商业及配套工程项目</v>
      </c>
    </row>
    <row r="8169" spans="1:10">
      <c r="A8169" s="2" t="str">
        <f>'[1]2025年已发货'!A:A</f>
        <v>润耀</v>
      </c>
      <c r="B8169" s="2" t="str">
        <f>'[1]2025年已发货'!B:B</f>
        <v>螺纹钢</v>
      </c>
      <c r="C8169" s="2" t="str">
        <f>'[1]2025年已发货'!C:C</f>
        <v>HRB400E Φ16 9m</v>
      </c>
      <c r="D8169" s="2" t="str">
        <f>'[1]2025年已发货'!D:D</f>
        <v>吨</v>
      </c>
      <c r="E8169" s="2">
        <f>'[1]2025年已发货'!E:E</f>
        <v>3</v>
      </c>
      <c r="F8169" s="4">
        <f>'[1]2025年已发货'!F:F</f>
        <v>45940</v>
      </c>
      <c r="G8169" s="2" t="str">
        <f>'[1]2025年已发货'!G:G</f>
        <v>(五冶建设成都盐道街中学初中部改扩建工程-一标)四川省成都市锦江区春熙路街道盐道街4号（盐道街中学初中部）</v>
      </c>
      <c r="H8169" s="2" t="str">
        <f>'[1]2025年已发货'!H:H</f>
        <v>谢鑫</v>
      </c>
      <c r="I8169" s="2">
        <f>'[1]2025年已发货'!I:I</f>
        <v>18228465067</v>
      </c>
      <c r="J8169" s="2" t="str">
        <f>_xlfn._xlws.FILTER(辅助信息!D:D,辅助信息!G:G=G8169)</f>
        <v>五冶建设成都盐道街中学初中部改扩建工程</v>
      </c>
    </row>
    <row r="8170" spans="1:10">
      <c r="A8170" s="2" t="str">
        <f>'[1]2025年已发货'!A:A</f>
        <v>润耀</v>
      </c>
      <c r="B8170" s="2" t="str">
        <f>'[1]2025年已发货'!B:B</f>
        <v>螺纹钢</v>
      </c>
      <c r="C8170" s="2" t="str">
        <f>'[1]2025年已发货'!C:C</f>
        <v>HRB400E Φ22 9m</v>
      </c>
      <c r="D8170" s="2" t="str">
        <f>'[1]2025年已发货'!D:D</f>
        <v>吨</v>
      </c>
      <c r="E8170" s="2">
        <f>'[1]2025年已发货'!E:E</f>
        <v>22</v>
      </c>
      <c r="F8170" s="4">
        <f>'[1]2025年已发货'!F:F</f>
        <v>45940</v>
      </c>
      <c r="G8170" s="2" t="str">
        <f>'[1]2025年已发货'!G:G</f>
        <v>(五冶建设成都盐道街中学初中部改扩建工程-一标)四川省成都市锦江区春熙路街道盐道街4号（盐道街中学初中部）</v>
      </c>
      <c r="H8170" s="2" t="str">
        <f>'[1]2025年已发货'!H:H</f>
        <v>谢鑫</v>
      </c>
      <c r="I8170" s="2">
        <f>'[1]2025年已发货'!I:I</f>
        <v>18228465067</v>
      </c>
      <c r="J8170" s="2" t="str">
        <f>_xlfn._xlws.FILTER(辅助信息!D:D,辅助信息!G:G=G8170)</f>
        <v>五冶建设成都盐道街中学初中部改扩建工程</v>
      </c>
    </row>
    <row r="8171" spans="1:10">
      <c r="A8171" s="2" t="str">
        <f>'[1]2025年已发货'!A:A</f>
        <v>润耀</v>
      </c>
      <c r="B8171" s="2" t="str">
        <f>'[1]2025年已发货'!B:B</f>
        <v>螺纹钢</v>
      </c>
      <c r="C8171" s="2" t="str">
        <f>'[1]2025年已发货'!C:C</f>
        <v>HRB400E Φ28 9m</v>
      </c>
      <c r="D8171" s="2" t="str">
        <f>'[1]2025年已发货'!D:D</f>
        <v>吨</v>
      </c>
      <c r="E8171" s="2">
        <f>'[1]2025年已发货'!E:E</f>
        <v>10</v>
      </c>
      <c r="F8171" s="4">
        <f>'[1]2025年已发货'!F:F</f>
        <v>45940</v>
      </c>
      <c r="G8171" s="2" t="str">
        <f>'[1]2025年已发货'!G:G</f>
        <v>(五冶建设成都盐道街中学初中部改扩建工程-一标)四川省成都市锦江区春熙路街道盐道街4号（盐道街中学初中部）</v>
      </c>
      <c r="H8171" s="2" t="str">
        <f>'[1]2025年已发货'!H:H</f>
        <v>谢鑫</v>
      </c>
      <c r="I8171" s="2">
        <f>'[1]2025年已发货'!I:I</f>
        <v>18228465067</v>
      </c>
      <c r="J8171" s="2" t="str">
        <f>_xlfn._xlws.FILTER(辅助信息!D:D,辅助信息!G:G=G8171)</f>
        <v>五冶建设成都盐道街中学初中部改扩建工程</v>
      </c>
    </row>
    <row r="8172" spans="1:10">
      <c r="A8172" s="2" t="str">
        <f>'[1]2025年已发货'!A:A</f>
        <v>润耀</v>
      </c>
      <c r="B8172" s="2" t="str">
        <f>'[1]2025年已发货'!B:B</f>
        <v>盘螺</v>
      </c>
      <c r="C8172" s="2" t="str">
        <f>'[1]2025年已发货'!C:C</f>
        <v>HRB400E Φ8</v>
      </c>
      <c r="D8172" s="2" t="str">
        <f>'[1]2025年已发货'!D:D</f>
        <v>吨</v>
      </c>
      <c r="E8172" s="2">
        <f>'[1]2025年已发货'!E:E</f>
        <v>2</v>
      </c>
      <c r="F8172" s="4">
        <f>'[1]2025年已发货'!F:F</f>
        <v>45940</v>
      </c>
      <c r="G8172" s="2" t="str">
        <f>'[1]2025年已发货'!G:G</f>
        <v>(五冶建设成都盐道街中学初中部改扩建工程-一标)四川省成都市锦江区春熙路街道盐道街4号（盐道街中学初中部）</v>
      </c>
      <c r="H8172" s="2" t="str">
        <f>'[1]2025年已发货'!H:H</f>
        <v>谢鑫</v>
      </c>
      <c r="I8172" s="2">
        <f>'[1]2025年已发货'!I:I</f>
        <v>18228465067</v>
      </c>
      <c r="J8172" s="2" t="str">
        <f>_xlfn._xlws.FILTER(辅助信息!D:D,辅助信息!G:G=G8172)</f>
        <v>五冶建设成都盐道街中学初中部改扩建工程</v>
      </c>
    </row>
    <row r="8173" spans="1:10">
      <c r="A8173" s="2" t="str">
        <f>'[1]2025年已发货'!A:A</f>
        <v>润耀</v>
      </c>
      <c r="B8173" s="2" t="str">
        <f>'[1]2025年已发货'!B:B</f>
        <v>盘螺</v>
      </c>
      <c r="C8173" s="2" t="str">
        <f>'[1]2025年已发货'!C:C</f>
        <v>HRB400E Φ12</v>
      </c>
      <c r="D8173" s="2" t="str">
        <f>'[1]2025年已发货'!D:D</f>
        <v>吨</v>
      </c>
      <c r="E8173" s="2">
        <f>'[1]2025年已发货'!E:E</f>
        <v>12</v>
      </c>
      <c r="F8173" s="4">
        <f>'[1]2025年已发货'!F:F</f>
        <v>45940</v>
      </c>
      <c r="G8173" s="2" t="str">
        <f>'[1]2025年已发货'!G:G</f>
        <v>(五冶建设成都盐道街中学初中部改扩建工程-一标)四川省成都市锦江区春熙路街道盐道街4号（盐道街中学初中部）</v>
      </c>
      <c r="H8173" s="2" t="str">
        <f>'[1]2025年已发货'!H:H</f>
        <v>谢鑫</v>
      </c>
      <c r="I8173" s="2">
        <f>'[1]2025年已发货'!I:I</f>
        <v>18228465067</v>
      </c>
      <c r="J8173" s="2" t="str">
        <f>_xlfn._xlws.FILTER(辅助信息!D:D,辅助信息!G:G=G8173)</f>
        <v>五冶建设成都盐道街中学初中部改扩建工程</v>
      </c>
    </row>
    <row r="8174" spans="1:10">
      <c r="A8174" s="2" t="str">
        <f>'[1]2025年已发货'!A:A</f>
        <v>润耀</v>
      </c>
      <c r="B8174" s="2" t="str">
        <f>'[1]2025年已发货'!B:B</f>
        <v>螺纹钢</v>
      </c>
      <c r="C8174" s="2" t="str">
        <f>'[1]2025年已发货'!C:C</f>
        <v>HRB400E Φ18 9m</v>
      </c>
      <c r="D8174" s="2" t="str">
        <f>'[1]2025年已发货'!D:D</f>
        <v>吨</v>
      </c>
      <c r="E8174" s="2">
        <f>'[1]2025年已发货'!E:E</f>
        <v>3</v>
      </c>
      <c r="F8174" s="4">
        <f>'[1]2025年已发货'!F:F</f>
        <v>45940</v>
      </c>
      <c r="G8174" s="2" t="str">
        <f>'[1]2025年已发货'!G:G</f>
        <v>(五冶建设成都盐道街中学初中部改扩建工程-一标)四川省成都市锦江区春熙路街道盐道街4号（盐道街中学初中部）</v>
      </c>
      <c r="H8174" s="2" t="str">
        <f>'[1]2025年已发货'!H:H</f>
        <v>谢鑫</v>
      </c>
      <c r="I8174" s="2">
        <f>'[1]2025年已发货'!I:I</f>
        <v>18228465067</v>
      </c>
      <c r="J8174" s="2" t="str">
        <f>_xlfn._xlws.FILTER(辅助信息!D:D,辅助信息!G:G=G8174)</f>
        <v>五冶建设成都盐道街中学初中部改扩建工程</v>
      </c>
    </row>
    <row r="8175" spans="1:10">
      <c r="A8175" s="2" t="str">
        <f>'[1]2025年已发货'!A:A</f>
        <v>润耀</v>
      </c>
      <c r="B8175" s="2" t="str">
        <f>'[1]2025年已发货'!B:B</f>
        <v>螺纹钢</v>
      </c>
      <c r="C8175" s="2" t="str">
        <f>'[1]2025年已发货'!C:C</f>
        <v>HRB400E Φ22 9m</v>
      </c>
      <c r="D8175" s="2" t="str">
        <f>'[1]2025年已发货'!D:D</f>
        <v>吨</v>
      </c>
      <c r="E8175" s="2">
        <f>'[1]2025年已发货'!E:E</f>
        <v>6</v>
      </c>
      <c r="F8175" s="4">
        <f>'[1]2025年已发货'!F:F</f>
        <v>45940</v>
      </c>
      <c r="G8175" s="2" t="str">
        <f>'[1]2025年已发货'!G:G</f>
        <v>(五冶建设成都盐道街中学初中部改扩建工程-一标)四川省成都市锦江区春熙路街道盐道街4号（盐道街中学初中部）</v>
      </c>
      <c r="H8175" s="2" t="str">
        <f>'[1]2025年已发货'!H:H</f>
        <v>谢鑫</v>
      </c>
      <c r="I8175" s="2">
        <f>'[1]2025年已发货'!I:I</f>
        <v>18228465067</v>
      </c>
      <c r="J8175" s="2" t="str">
        <f>_xlfn._xlws.FILTER(辅助信息!D:D,辅助信息!G:G=G8175)</f>
        <v>五冶建设成都盐道街中学初中部改扩建工程</v>
      </c>
    </row>
    <row r="8176" spans="1:10">
      <c r="A8176" s="2" t="str">
        <f>'[1]2025年已发货'!A:A</f>
        <v>润耀</v>
      </c>
      <c r="B8176" s="2" t="str">
        <f>'[1]2025年已发货'!B:B</f>
        <v>螺纹钢</v>
      </c>
      <c r="C8176" s="2" t="str">
        <f>'[1]2025年已发货'!C:C</f>
        <v>HRB400E Φ28 9m</v>
      </c>
      <c r="D8176" s="2" t="str">
        <f>'[1]2025年已发货'!D:D</f>
        <v>吨</v>
      </c>
      <c r="E8176" s="2">
        <f>'[1]2025年已发货'!E:E</f>
        <v>12</v>
      </c>
      <c r="F8176" s="4">
        <f>'[1]2025年已发货'!F:F</f>
        <v>45940</v>
      </c>
      <c r="G8176" s="2" t="str">
        <f>'[1]2025年已发货'!G:G</f>
        <v>(五冶建设成都盐道街中学初中部改扩建工程-一标)四川省成都市锦江区春熙路街道盐道街4号（盐道街中学初中部）</v>
      </c>
      <c r="H8176" s="2" t="str">
        <f>'[1]2025年已发货'!H:H</f>
        <v>谢鑫</v>
      </c>
      <c r="I8176" s="2">
        <f>'[1]2025年已发货'!I:I</f>
        <v>18228465067</v>
      </c>
      <c r="J8176" s="2" t="str">
        <f>_xlfn._xlws.FILTER(辅助信息!D:D,辅助信息!G:G=G8176)</f>
        <v>五冶建设成都盐道街中学初中部改扩建工程</v>
      </c>
    </row>
    <row r="8177" spans="1:10">
      <c r="A8177" s="2" t="str">
        <f>'[1]2025年已发货'!A:A</f>
        <v>润耀</v>
      </c>
      <c r="B8177" s="2" t="str">
        <f>'[1]2025年已发货'!B:B</f>
        <v>盘螺</v>
      </c>
      <c r="C8177" s="2" t="str">
        <f>'[1]2025年已发货'!C:C</f>
        <v>HRB400E Φ8</v>
      </c>
      <c r="D8177" s="2" t="str">
        <f>'[1]2025年已发货'!D:D</f>
        <v>吨</v>
      </c>
      <c r="E8177" s="2">
        <f>'[1]2025年已发货'!E:E</f>
        <v>12.5</v>
      </c>
      <c r="F8177" s="4">
        <f>'[1]2025年已发货'!F:F</f>
        <v>45940</v>
      </c>
      <c r="G8177" s="2" t="str">
        <f>'[1]2025年已发货'!G:G</f>
        <v>(五冶建设成都国际铁路港多式联项目)四川省成都市青白江区桂平大道成都中远海运陆港多式联运有限公司</v>
      </c>
      <c r="H8177" s="2" t="str">
        <f>'[1]2025年已发货'!H:H</f>
        <v>黄勇杰</v>
      </c>
      <c r="I8177" s="2">
        <f>'[1]2025年已发货'!I:I</f>
        <v>13880580196</v>
      </c>
      <c r="J8177" s="2" t="str">
        <f>_xlfn._xlws.FILTER(辅助信息!D:D,辅助信息!G:G=G8177)</f>
        <v>五冶建设成都国际铁路港多式联项目</v>
      </c>
    </row>
    <row r="8178" spans="1:10">
      <c r="A8178" s="2" t="str">
        <f>'[1]2025年已发货'!A:A</f>
        <v>润耀</v>
      </c>
      <c r="B8178" s="2" t="str">
        <f>'[1]2025年已发货'!B:B</f>
        <v>盘螺</v>
      </c>
      <c r="C8178" s="2" t="str">
        <f>'[1]2025年已发货'!C:C</f>
        <v>HRB400E Φ12</v>
      </c>
      <c r="D8178" s="2" t="str">
        <f>'[1]2025年已发货'!D:D</f>
        <v>吨</v>
      </c>
      <c r="E8178" s="2">
        <f>'[1]2025年已发货'!E:E</f>
        <v>12.5</v>
      </c>
      <c r="F8178" s="4">
        <f>'[1]2025年已发货'!F:F</f>
        <v>45940</v>
      </c>
      <c r="G8178" s="2" t="str">
        <f>'[1]2025年已发货'!G:G</f>
        <v>(五冶建设成都国际铁路港多式联项目)四川省成都市青白江区桂平大道成都中远海运陆港多式联运有限公司</v>
      </c>
      <c r="H8178" s="2" t="str">
        <f>'[1]2025年已发货'!H:H</f>
        <v>黄勇杰</v>
      </c>
      <c r="I8178" s="2">
        <f>'[1]2025年已发货'!I:I</f>
        <v>13880580196</v>
      </c>
      <c r="J8178" s="2" t="str">
        <f>_xlfn._xlws.FILTER(辅助信息!D:D,辅助信息!G:G=G8178)</f>
        <v>五冶建设成都国际铁路港多式联项目</v>
      </c>
    </row>
    <row r="8179" spans="1:10">
      <c r="A8179" s="2" t="str">
        <f>'[1]2025年已发货'!A:A</f>
        <v>润耀</v>
      </c>
      <c r="B8179" s="2" t="str">
        <f>'[1]2025年已发货'!B:B</f>
        <v>螺纹钢</v>
      </c>
      <c r="C8179" s="2" t="str">
        <f>'[1]2025年已发货'!C:C</f>
        <v>HRB400E Φ28 9m</v>
      </c>
      <c r="D8179" s="2" t="str">
        <f>'[1]2025年已发货'!D:D</f>
        <v>吨</v>
      </c>
      <c r="E8179" s="2">
        <f>'[1]2025年已发货'!E:E</f>
        <v>10</v>
      </c>
      <c r="F8179" s="4">
        <f>'[1]2025年已发货'!F:F</f>
        <v>45940</v>
      </c>
      <c r="G8179" s="2" t="str">
        <f>'[1]2025年已发货'!G:G</f>
        <v>(五冶建设成都国际铁路港多式联项目)四川省成都市青白江区桂平大道成都中远海运陆港多式联运有限公司</v>
      </c>
      <c r="H8179" s="2" t="str">
        <f>'[1]2025年已发货'!H:H</f>
        <v>黄勇杰</v>
      </c>
      <c r="I8179" s="2">
        <f>'[1]2025年已发货'!I:I</f>
        <v>13880580196</v>
      </c>
      <c r="J8179" s="2" t="str">
        <f>_xlfn._xlws.FILTER(辅助信息!D:D,辅助信息!G:G=G8179)</f>
        <v>五冶建设成都国际铁路港多式联项目</v>
      </c>
    </row>
    <row r="8180" spans="1:10">
      <c r="A8180" s="2" t="str">
        <f>'[1]2025年已发货'!A:A</f>
        <v>润耀</v>
      </c>
      <c r="B8180" s="2" t="str">
        <f>'[1]2025年已发货'!B:B</f>
        <v>螺纹钢</v>
      </c>
      <c r="C8180" s="2" t="str">
        <f>'[1]2025年已发货'!C:C</f>
        <v>HRB500E Φ25</v>
      </c>
      <c r="D8180" s="2" t="str">
        <f>'[1]2025年已发货'!D:D</f>
        <v>吨</v>
      </c>
      <c r="E8180" s="2">
        <f>'[1]2025年已发货'!E:E</f>
        <v>35</v>
      </c>
      <c r="F8180" s="4">
        <f>'[1]2025年已发货'!F:F</f>
        <v>45940</v>
      </c>
      <c r="G8180" s="2" t="str">
        <f>'[1]2025年已发货'!G:G</f>
        <v>（华西乐山）-四川省乐山市市中区苏稽镇周山嘴校地共建产教融合基地建设项目一标段</v>
      </c>
      <c r="H8180" s="2" t="str">
        <f>'[1]2025年已发货'!H:H</f>
        <v>范增云</v>
      </c>
      <c r="I8180" s="2">
        <f>'[1]2025年已发货'!I:I</f>
        <v>13668153241</v>
      </c>
      <c r="J8180" s="2" vm="1" t="e">
        <f>_xlfn._xlws.FILTER(辅助信息!D:D,辅助信息!G:G=G8180)</f>
        <v>#VALUE!</v>
      </c>
    </row>
    <row r="8181" spans="1:10">
      <c r="A8181" s="2" t="str">
        <f>'[1]2025年已发货'!A:A</f>
        <v>钢固融</v>
      </c>
      <c r="B8181" s="2" t="str">
        <f>'[1]2025年已发货'!B:B</f>
        <v>盘螺</v>
      </c>
      <c r="C8181" s="2" t="str">
        <f>'[1]2025年已发货'!C:C</f>
        <v>HRB400E Φ10</v>
      </c>
      <c r="D8181" s="2" t="str">
        <f>'[1]2025年已发货'!D:D</f>
        <v>吨</v>
      </c>
      <c r="E8181" s="2">
        <f>'[1]2025年已发货'!E:E</f>
        <v>11</v>
      </c>
      <c r="F8181" s="4">
        <f>'[1]2025年已发货'!F:F</f>
        <v>45940</v>
      </c>
      <c r="G8181" s="2" t="str">
        <f>'[1]2025年已发货'!G:G</f>
        <v>（华西乐山）-四川省乐山市市中区苏稽镇周山嘴校地共建产教融合基地建设项目一标段</v>
      </c>
      <c r="H8181" s="2" t="str">
        <f>'[1]2025年已发货'!H:H</f>
        <v>范增云</v>
      </c>
      <c r="I8181" s="2">
        <f>'[1]2025年已发货'!I:I</f>
        <v>13668153241</v>
      </c>
      <c r="J8181" s="2" vm="1" t="e">
        <f>_xlfn._xlws.FILTER(辅助信息!D:D,辅助信息!G:G=G8181)</f>
        <v>#VALUE!</v>
      </c>
    </row>
    <row r="8182" spans="1:10">
      <c r="A8182" s="2" t="str">
        <f>'[1]2025年已发货'!A:A</f>
        <v>钢固融</v>
      </c>
      <c r="B8182" s="2" t="str">
        <f>'[1]2025年已发货'!B:B</f>
        <v>螺纹钢</v>
      </c>
      <c r="C8182" s="2" t="str">
        <f>'[1]2025年已发货'!C:C</f>
        <v>HRB500E Φ32</v>
      </c>
      <c r="D8182" s="2" t="str">
        <f>'[1]2025年已发货'!D:D</f>
        <v>吨</v>
      </c>
      <c r="E8182" s="2">
        <f>'[1]2025年已发货'!E:E</f>
        <v>12</v>
      </c>
      <c r="F8182" s="4">
        <f>'[1]2025年已发货'!F:F</f>
        <v>45940</v>
      </c>
      <c r="G8182" s="2" t="str">
        <f>'[1]2025年已发货'!G:G</f>
        <v>（华西乐山）-四川省乐山市市中区苏稽镇周山嘴校地共建产教融合基地建设项目一标段</v>
      </c>
      <c r="H8182" s="2" t="str">
        <f>'[1]2025年已发货'!H:H</f>
        <v>范增云</v>
      </c>
      <c r="I8182" s="2">
        <f>'[1]2025年已发货'!I:I</f>
        <v>13668153241</v>
      </c>
      <c r="J8182" s="2" vm="1" t="e">
        <f>_xlfn._xlws.FILTER(辅助信息!D:D,辅助信息!G:G=G8182)</f>
        <v>#VALUE!</v>
      </c>
    </row>
    <row r="8183" spans="1:10">
      <c r="A8183" s="2" t="str">
        <f>'[1]2025年已发货'!A:A</f>
        <v>钢固融</v>
      </c>
      <c r="B8183" s="2" t="str">
        <f>'[1]2025年已发货'!B:B</f>
        <v>螺纹钢</v>
      </c>
      <c r="C8183" s="2" t="str">
        <f>'[1]2025年已发货'!C:C</f>
        <v>HRB500E Φ20 12m</v>
      </c>
      <c r="D8183" s="2" t="str">
        <f>'[1]2025年已发货'!D:D</f>
        <v>吨</v>
      </c>
      <c r="E8183" s="2">
        <f>'[1]2025年已发货'!E:E</f>
        <v>6</v>
      </c>
      <c r="F8183" s="4">
        <f>'[1]2025年已发货'!F:F</f>
        <v>45940</v>
      </c>
      <c r="G8183" s="2" t="str">
        <f>'[1]2025年已发货'!G:G</f>
        <v>（华西乐山）-四川省乐山市市中区苏稽镇周山嘴校地共建产教融合基地建设项目一标段</v>
      </c>
      <c r="H8183" s="2" t="str">
        <f>'[1]2025年已发货'!H:H</f>
        <v>范增云</v>
      </c>
      <c r="I8183" s="2">
        <f>'[1]2025年已发货'!I:I</f>
        <v>13668153241</v>
      </c>
      <c r="J8183" s="2" vm="1" t="e">
        <f>_xlfn._xlws.FILTER(辅助信息!D:D,辅助信息!G:G=G8183)</f>
        <v>#VALUE!</v>
      </c>
    </row>
    <row r="8184" spans="1:10">
      <c r="A8184" s="2" t="str">
        <f>'[1]2025年已发货'!A:A</f>
        <v>钢固融</v>
      </c>
      <c r="B8184" s="2" t="str">
        <f>'[1]2025年已发货'!B:B</f>
        <v>螺纹钢</v>
      </c>
      <c r="C8184" s="2" t="str">
        <f>'[1]2025年已发货'!C:C</f>
        <v>HRB500E Φ32 12m</v>
      </c>
      <c r="D8184" s="2" t="str">
        <f>'[1]2025年已发货'!D:D</f>
        <v>吨</v>
      </c>
      <c r="E8184" s="2">
        <f>'[1]2025年已发货'!E:E</f>
        <v>6</v>
      </c>
      <c r="F8184" s="4">
        <f>'[1]2025年已发货'!F:F</f>
        <v>45940</v>
      </c>
      <c r="G8184" s="2" t="str">
        <f>'[1]2025年已发货'!G:G</f>
        <v>（华西乐山）-四川省乐山市市中区苏稽镇周山嘴校地共建产教融合基地建设项目一标段</v>
      </c>
      <c r="H8184" s="2" t="str">
        <f>'[1]2025年已发货'!H:H</f>
        <v>范增云</v>
      </c>
      <c r="I8184" s="2">
        <f>'[1]2025年已发货'!I:I</f>
        <v>13668153241</v>
      </c>
      <c r="J8184" s="2" vm="1" t="e">
        <f>_xlfn._xlws.FILTER(辅助信息!D:D,辅助信息!G:G=G8184)</f>
        <v>#VALUE!</v>
      </c>
    </row>
    <row r="8185" spans="1:10">
      <c r="A8185" s="2" t="str">
        <f>'[1]2025年已发货'!A:A</f>
        <v>润耀</v>
      </c>
      <c r="B8185" s="2" t="str">
        <f>'[1]2025年已发货'!B:B</f>
        <v>螺纹钢</v>
      </c>
      <c r="C8185" s="2" t="str">
        <f>'[1]2025年已发货'!C:C</f>
        <v>HRB400EФ16*9m</v>
      </c>
      <c r="D8185" s="2" t="str">
        <f>'[1]2025年已发货'!D:D</f>
        <v>吨</v>
      </c>
      <c r="E8185" s="2">
        <f>'[1]2025年已发货'!E:E</f>
        <v>5</v>
      </c>
      <c r="F8185" s="4">
        <f>'[1]2025年已发货'!F:F</f>
        <v>45940</v>
      </c>
      <c r="G8185" s="2" t="str">
        <f>'[1]2025年已发货'!G:G</f>
        <v>（成铁西物-成都地铁5号线项目）成都市武侯区天府一街与昆华路交叉口成铁工程总承包公司川大路项目部</v>
      </c>
      <c r="H8185" s="2" t="str">
        <f>'[1]2025年已发货'!H:H</f>
        <v>黄永福</v>
      </c>
      <c r="I8185" s="2" t="str">
        <f>'[1]2025年已发货'!I:I</f>
        <v>15982823571</v>
      </c>
      <c r="J8185" s="2" vm="1" t="e">
        <f>_xlfn._xlws.FILTER(辅助信息!D:D,辅助信息!G:G=G8185)</f>
        <v>#VALUE!</v>
      </c>
    </row>
    <row r="8186" spans="1:10">
      <c r="A8186" s="2" t="str">
        <f>'[1]2025年已发货'!A:A</f>
        <v>润耀</v>
      </c>
      <c r="B8186" s="2" t="str">
        <f>'[1]2025年已发货'!B:B</f>
        <v>螺纹钢</v>
      </c>
      <c r="C8186" s="2" t="str">
        <f>'[1]2025年已发货'!C:C</f>
        <v>HRB400EФ32*9m</v>
      </c>
      <c r="D8186" s="2" t="str">
        <f>'[1]2025年已发货'!D:D</f>
        <v>吨</v>
      </c>
      <c r="E8186" s="2">
        <f>'[1]2025年已发货'!E:E</f>
        <v>66</v>
      </c>
      <c r="F8186" s="4">
        <f>'[1]2025年已发货'!F:F</f>
        <v>45940</v>
      </c>
      <c r="G8186" s="2" t="str">
        <f>'[1]2025年已发货'!G:G</f>
        <v>（成铁西物-成都地铁5号线项目）成都市武侯区天府一街与昆华路交叉口成铁工程总承包公司川大路项目部</v>
      </c>
      <c r="H8186" s="2" t="str">
        <f>'[1]2025年已发货'!H:H</f>
        <v>黄永福</v>
      </c>
      <c r="I8186" s="2" t="str">
        <f>'[1]2025年已发货'!I:I</f>
        <v>15982823571</v>
      </c>
      <c r="J8186" s="2" vm="1" t="e">
        <f>_xlfn._xlws.FILTER(辅助信息!D:D,辅助信息!G:G=G8186)</f>
        <v>#VALUE!</v>
      </c>
    </row>
    <row r="8187" spans="1:10">
      <c r="A8187" s="2" t="str">
        <f>'[1]2025年已发货'!A:A</f>
        <v>润耀</v>
      </c>
      <c r="B8187" s="2" t="str">
        <f>'[1]2025年已发货'!B:B</f>
        <v>螺纹钢</v>
      </c>
      <c r="C8187" s="2" t="str">
        <f>'[1]2025年已发货'!C:C</f>
        <v>HRB400EФ16，12m</v>
      </c>
      <c r="D8187" s="2" t="str">
        <f>'[1]2025年已发货'!D:D</f>
        <v>吨</v>
      </c>
      <c r="E8187" s="2">
        <f>'[1]2025年已发货'!E:E</f>
        <v>35</v>
      </c>
      <c r="F8187" s="4">
        <f>'[1]2025年已发货'!F:F</f>
        <v>45940</v>
      </c>
      <c r="G8187" s="2" t="str">
        <f>'[1]2025年已发货'!G:G</f>
        <v>（中铁广州局-资乐高速5标）四川省乐山市井研县希望大道116号2号钢筋厂</v>
      </c>
      <c r="H8187" s="2" t="str">
        <f>'[1]2025年已发货'!H:H</f>
        <v>廖俊杰</v>
      </c>
      <c r="I8187" s="2">
        <f>'[1]2025年已发货'!I:I</f>
        <v>15775100965</v>
      </c>
      <c r="J8187" s="2" vm="1" t="e">
        <f>_xlfn._xlws.FILTER(辅助信息!D:D,辅助信息!G:G=G8187)</f>
        <v>#VALUE!</v>
      </c>
    </row>
    <row r="8188" spans="1:10">
      <c r="A8188" s="2" t="str">
        <f>'[1]2025年已发货'!A:A</f>
        <v>润耀</v>
      </c>
      <c r="B8188" s="2" t="str">
        <f>'[1]2025年已发货'!B:B</f>
        <v>螺纹钢</v>
      </c>
      <c r="C8188" s="2" t="str">
        <f>'[1]2025年已发货'!C:C</f>
        <v>HRB400EФ20，12m</v>
      </c>
      <c r="D8188" s="2" t="str">
        <f>'[1]2025年已发货'!D:D</f>
        <v>吨</v>
      </c>
      <c r="E8188" s="2">
        <f>'[1]2025年已发货'!E:E</f>
        <v>35</v>
      </c>
      <c r="F8188" s="4">
        <f>'[1]2025年已发货'!F:F</f>
        <v>45940</v>
      </c>
      <c r="G8188" s="2" t="str">
        <f>'[1]2025年已发货'!G:G</f>
        <v>（中铁五局-成渝扩容3标）四川省资阳市雁江区伍隍镇铺子村雁江区X138</v>
      </c>
      <c r="H8188" s="2" t="str">
        <f>'[1]2025年已发货'!H:H</f>
        <v>王健</v>
      </c>
      <c r="I8188" s="2">
        <f>'[1]2025年已发货'!I:I</f>
        <v>17726168395</v>
      </c>
      <c r="J8188" s="2" vm="1" t="e">
        <f>_xlfn._xlws.FILTER(辅助信息!D:D,辅助信息!G:G=G8188)</f>
        <v>#VALUE!</v>
      </c>
    </row>
    <row r="8189" spans="1:10">
      <c r="A8189" s="2" t="str">
        <f>'[1]2025年已发货'!A:A</f>
        <v>润耀</v>
      </c>
      <c r="B8189" s="2" t="str">
        <f>'[1]2025年已发货'!B:B</f>
        <v>螺纹钢</v>
      </c>
      <c r="C8189" s="2" t="str">
        <f>'[1]2025年已发货'!C:C</f>
        <v>HRB400EФ12，12m</v>
      </c>
      <c r="D8189" s="2" t="str">
        <f>'[1]2025年已发货'!D:D</f>
        <v>吨</v>
      </c>
      <c r="E8189" s="2">
        <f>'[1]2025年已发货'!E:E</f>
        <v>35</v>
      </c>
      <c r="F8189" s="4">
        <f>'[1]2025年已发货'!F:F</f>
        <v>45940</v>
      </c>
      <c r="G8189" s="2" t="str">
        <f>'[1]2025年已发货'!G:G</f>
        <v>（中铁五局-成渝扩容3标）四川省资阳市雁江区伍隍镇铺子村雁江区X138</v>
      </c>
      <c r="H8189" s="2" t="str">
        <f>'[1]2025年已发货'!H:H</f>
        <v>王健</v>
      </c>
      <c r="I8189" s="2">
        <f>'[1]2025年已发货'!I:I</f>
        <v>17726168395</v>
      </c>
      <c r="J8189" s="2" vm="1" t="e">
        <f>_xlfn._xlws.FILTER(辅助信息!D:D,辅助信息!G:G=G8189)</f>
        <v>#VALUE!</v>
      </c>
    </row>
    <row r="8190" spans="1:10">
      <c r="A8190" s="2" t="str">
        <f>'[1]2025年已发货'!A:A</f>
        <v>润耀</v>
      </c>
      <c r="B8190" s="2" t="str">
        <f>'[1]2025年已发货'!B:B</f>
        <v>盘螺</v>
      </c>
      <c r="C8190" s="2" t="str">
        <f>'[1]2025年已发货'!C:C</f>
        <v>HRB400E Φ10</v>
      </c>
      <c r="D8190" s="2" t="str">
        <f>'[1]2025年已发货'!D:D</f>
        <v>吨</v>
      </c>
      <c r="E8190" s="2">
        <f>'[1]2025年已发货'!E:E</f>
        <v>15</v>
      </c>
      <c r="F8190" s="4">
        <f>'[1]2025年已发货'!F:F</f>
        <v>45940</v>
      </c>
      <c r="G8190" s="2" t="str">
        <f>'[1]2025年已发货'!G:G</f>
        <v>（华西萌海科创农业生态谷）成都市简阳市白金山水库</v>
      </c>
      <c r="H8190" s="2" t="str">
        <f>'[1]2025年已发货'!H:H</f>
        <v>石清国</v>
      </c>
      <c r="I8190" s="2">
        <f>'[1]2025年已发货'!I:I</f>
        <v>13458642015</v>
      </c>
      <c r="J8190" s="2" t="str">
        <f>_xlfn._xlws.FILTER(辅助信息!D:D,辅助信息!G:G=G8190)</f>
        <v>华西萌海-科创农业生态谷</v>
      </c>
    </row>
    <row r="8191" spans="1:10">
      <c r="A8191" s="2" t="str">
        <f>'[1]2025年已发货'!A:A</f>
        <v>润耀</v>
      </c>
      <c r="B8191" s="2" t="str">
        <f>'[1]2025年已发货'!B:B</f>
        <v>螺纹钢</v>
      </c>
      <c r="C8191" s="2" t="str">
        <f>'[1]2025年已发货'!C:C</f>
        <v>HRB400E Φ12 9m</v>
      </c>
      <c r="D8191" s="2" t="str">
        <f>'[1]2025年已发货'!D:D</f>
        <v>吨</v>
      </c>
      <c r="E8191" s="2">
        <f>'[1]2025年已发货'!E:E</f>
        <v>5</v>
      </c>
      <c r="F8191" s="4">
        <f>'[1]2025年已发货'!F:F</f>
        <v>45940</v>
      </c>
      <c r="G8191" s="2" t="str">
        <f>'[1]2025年已发货'!G:G</f>
        <v>（华西萌海科创农业生态谷）成都市简阳市白金山水库</v>
      </c>
      <c r="H8191" s="2" t="str">
        <f>'[1]2025年已发货'!H:H</f>
        <v>石清国</v>
      </c>
      <c r="I8191" s="2">
        <f>'[1]2025年已发货'!I:I</f>
        <v>13458642015</v>
      </c>
      <c r="J8191" s="2" t="str">
        <f>_xlfn._xlws.FILTER(辅助信息!D:D,辅助信息!G:G=G8191)</f>
        <v>华西萌海-科创农业生态谷</v>
      </c>
    </row>
    <row r="8192" spans="1:10">
      <c r="A8192" s="2" t="str">
        <f>'[1]2025年已发货'!A:A</f>
        <v>润耀</v>
      </c>
      <c r="B8192" s="2" t="str">
        <f>'[1]2025年已发货'!B:B</f>
        <v>螺纹钢</v>
      </c>
      <c r="C8192" s="2" t="str">
        <f>'[1]2025年已发货'!C:C</f>
        <v>HRB400E Φ14 9m</v>
      </c>
      <c r="D8192" s="2" t="str">
        <f>'[1]2025年已发货'!D:D</f>
        <v>吨</v>
      </c>
      <c r="E8192" s="2">
        <f>'[1]2025年已发货'!E:E</f>
        <v>5</v>
      </c>
      <c r="F8192" s="4">
        <f>'[1]2025年已发货'!F:F</f>
        <v>45940</v>
      </c>
      <c r="G8192" s="2" t="str">
        <f>'[1]2025年已发货'!G:G</f>
        <v>（华西萌海科创农业生态谷）成都市简阳市白金山水库</v>
      </c>
      <c r="H8192" s="2" t="str">
        <f>'[1]2025年已发货'!H:H</f>
        <v>石清国</v>
      </c>
      <c r="I8192" s="2">
        <f>'[1]2025年已发货'!I:I</f>
        <v>13458642015</v>
      </c>
      <c r="J8192" s="2" t="str">
        <f>_xlfn._xlws.FILTER(辅助信息!D:D,辅助信息!G:G=G8192)</f>
        <v>华西萌海-科创农业生态谷</v>
      </c>
    </row>
    <row r="8193" spans="1:10">
      <c r="A8193" s="2" t="str">
        <f>'[1]2025年已发货'!A:A</f>
        <v>润耀</v>
      </c>
      <c r="B8193" s="2" t="str">
        <f>'[1]2025年已发货'!B:B</f>
        <v>螺纹钢</v>
      </c>
      <c r="C8193" s="2" t="str">
        <f>'[1]2025年已发货'!C:C</f>
        <v>HRB500E Φ16</v>
      </c>
      <c r="D8193" s="2" t="str">
        <f>'[1]2025年已发货'!D:D</f>
        <v>吨</v>
      </c>
      <c r="E8193" s="2">
        <f>'[1]2025年已发货'!E:E</f>
        <v>3</v>
      </c>
      <c r="F8193" s="4">
        <f>'[1]2025年已发货'!F:F</f>
        <v>45940</v>
      </c>
      <c r="G8193" s="2" t="str">
        <f>'[1]2025年已发货'!G:G</f>
        <v>（华西萌海科创农业生态谷）成都市简阳市白金山水库</v>
      </c>
      <c r="H8193" s="2" t="str">
        <f>'[1]2025年已发货'!H:H</f>
        <v>石清国</v>
      </c>
      <c r="I8193" s="2">
        <f>'[1]2025年已发货'!I:I</f>
        <v>13458642015</v>
      </c>
      <c r="J8193" s="2" t="str">
        <f>_xlfn._xlws.FILTER(辅助信息!D:D,辅助信息!G:G=G8193)</f>
        <v>华西萌海-科创农业生态谷</v>
      </c>
    </row>
    <row r="8194" spans="1:10">
      <c r="A8194" s="2" t="str">
        <f>'[1]2025年已发货'!A:A</f>
        <v>润耀</v>
      </c>
      <c r="B8194" s="2" t="str">
        <f>'[1]2025年已发货'!B:B</f>
        <v>螺纹钢</v>
      </c>
      <c r="C8194" s="2" t="str">
        <f>'[1]2025年已发货'!C:C</f>
        <v>HRB500E Φ20</v>
      </c>
      <c r="D8194" s="2" t="str">
        <f>'[1]2025年已发货'!D:D</f>
        <v>吨</v>
      </c>
      <c r="E8194" s="2">
        <f>'[1]2025年已发货'!E:E</f>
        <v>3</v>
      </c>
      <c r="F8194" s="4">
        <f>'[1]2025年已发货'!F:F</f>
        <v>45940</v>
      </c>
      <c r="G8194" s="2" t="str">
        <f>'[1]2025年已发货'!G:G</f>
        <v>（华西萌海科创农业生态谷）成都市简阳市白金山水库</v>
      </c>
      <c r="H8194" s="2" t="str">
        <f>'[1]2025年已发货'!H:H</f>
        <v>石清国</v>
      </c>
      <c r="I8194" s="2">
        <f>'[1]2025年已发货'!I:I</f>
        <v>13458642015</v>
      </c>
      <c r="J8194" s="2" t="str">
        <f>_xlfn._xlws.FILTER(辅助信息!D:D,辅助信息!G:G=G8194)</f>
        <v>华西萌海-科创农业生态谷</v>
      </c>
    </row>
    <row r="8195" spans="1:10">
      <c r="A8195" s="2" t="str">
        <f>'[1]2025年已发货'!A:A</f>
        <v>润耀</v>
      </c>
      <c r="B8195" s="2" t="str">
        <f>'[1]2025年已发货'!B:B</f>
        <v>螺纹钢</v>
      </c>
      <c r="C8195" s="2" t="str">
        <f>'[1]2025年已发货'!C:C</f>
        <v>HRB500E Φ25</v>
      </c>
      <c r="D8195" s="2" t="str">
        <f>'[1]2025年已发货'!D:D</f>
        <v>吨</v>
      </c>
      <c r="E8195" s="2">
        <f>'[1]2025年已发货'!E:E</f>
        <v>6</v>
      </c>
      <c r="F8195" s="4">
        <f>'[1]2025年已发货'!F:F</f>
        <v>45940</v>
      </c>
      <c r="G8195" s="2" t="str">
        <f>'[1]2025年已发货'!G:G</f>
        <v>（华西萌海科创农业生态谷）成都市简阳市白金山水库</v>
      </c>
      <c r="H8195" s="2" t="str">
        <f>'[1]2025年已发货'!H:H</f>
        <v>石清国</v>
      </c>
      <c r="I8195" s="2">
        <f>'[1]2025年已发货'!I:I</f>
        <v>13458642015</v>
      </c>
      <c r="J8195" s="2" t="str">
        <f>_xlfn._xlws.FILTER(辅助信息!D:D,辅助信息!G:G=G8195)</f>
        <v>华西萌海-科创农业生态谷</v>
      </c>
    </row>
    <row r="8196" spans="1:10">
      <c r="A8196" s="2" t="str">
        <f>'[1]2025年已发货'!A:A</f>
        <v>德胜恒嘉</v>
      </c>
      <c r="B8196" s="2" t="str">
        <f>'[1]2025年已发货'!B:B</f>
        <v>螺纹钢</v>
      </c>
      <c r="C8196" s="2" t="str">
        <f>'[1]2025年已发货'!C:C</f>
        <v>HRB400E Φ16×12米</v>
      </c>
      <c r="D8196" s="2" t="str">
        <f>'[1]2025年已发货'!D:D</f>
        <v>吨</v>
      </c>
      <c r="E8196" s="2">
        <f>'[1]2025年已发货'!E:E</f>
        <v>25</v>
      </c>
      <c r="F8196" s="4">
        <f>'[1]2025年已发货'!F:F</f>
        <v>45940</v>
      </c>
      <c r="G8196" s="2" t="str">
        <f>'[1]2025年已发货'!G:G</f>
        <v>（自永2标九局西南分公司钢筋棚）四川省自贡市骑龙镇大湾村</v>
      </c>
      <c r="H8196" s="2" t="str">
        <f>'[1]2025年已发货'!H:H</f>
        <v>高彦彬</v>
      </c>
      <c r="I8196" s="2">
        <f>'[1]2025年已发货'!I:I</f>
        <v>13835906370</v>
      </c>
      <c r="J8196" s="2" vm="1" t="e">
        <f>_xlfn._xlws.FILTER(辅助信息!D:D,辅助信息!G:G=G8196)</f>
        <v>#VALUE!</v>
      </c>
    </row>
    <row r="8197" spans="1:10">
      <c r="A8197" s="2" t="str">
        <f>'[1]2025年已发货'!A:A</f>
        <v>德胜恒嘉</v>
      </c>
      <c r="B8197" s="2" t="str">
        <f>'[1]2025年已发货'!B:B</f>
        <v>螺纹钢</v>
      </c>
      <c r="C8197" s="2" t="str">
        <f>'[1]2025年已发货'!C:C</f>
        <v>HRB400E Φ16×9米</v>
      </c>
      <c r="D8197" s="2" t="str">
        <f>'[1]2025年已发货'!D:D</f>
        <v>吨</v>
      </c>
      <c r="E8197" s="2">
        <f>'[1]2025年已发货'!E:E</f>
        <v>10</v>
      </c>
      <c r="F8197" s="4">
        <f>'[1]2025年已发货'!F:F</f>
        <v>45940</v>
      </c>
      <c r="G8197" s="2" t="str">
        <f>'[1]2025年已发货'!G:G</f>
        <v>（自永2标九局西南分公司钢筋棚）四川省自贡市骑龙镇大湾村</v>
      </c>
      <c r="H8197" s="2" t="str">
        <f>'[1]2025年已发货'!H:H</f>
        <v>高彦彬</v>
      </c>
      <c r="I8197" s="2">
        <f>'[1]2025年已发货'!I:I</f>
        <v>13835906370</v>
      </c>
      <c r="J8197" s="2" vm="1" t="e">
        <f>_xlfn._xlws.FILTER(辅助信息!D:D,辅助信息!G:G=G8197)</f>
        <v>#VALUE!</v>
      </c>
    </row>
    <row r="8198" spans="1:10">
      <c r="A8198" s="2" t="str">
        <f>'[1]2025年已发货'!A:A</f>
        <v>德胜恒嘉</v>
      </c>
      <c r="B8198" s="2" t="str">
        <f>'[1]2025年已发货'!B:B</f>
        <v>螺纹钢</v>
      </c>
      <c r="C8198" s="2" t="str">
        <f>'[1]2025年已发货'!C:C</f>
        <v>HRB400E Φ28×9米</v>
      </c>
      <c r="D8198" s="2" t="str">
        <f>'[1]2025年已发货'!D:D</f>
        <v>吨</v>
      </c>
      <c r="E8198" s="2">
        <f>'[1]2025年已发货'!E:E</f>
        <v>35</v>
      </c>
      <c r="F8198" s="4">
        <f>'[1]2025年已发货'!F:F</f>
        <v>45940</v>
      </c>
      <c r="G8198" s="2" t="str">
        <f>'[1]2025年已发货'!G:G</f>
        <v>（自永2标九局西南分公司钢筋棚）四川省自贡市骑龙镇大湾村</v>
      </c>
      <c r="H8198" s="2" t="str">
        <f>'[1]2025年已发货'!H:H</f>
        <v>高彦彬</v>
      </c>
      <c r="I8198" s="2">
        <f>'[1]2025年已发货'!I:I</f>
        <v>13835906370</v>
      </c>
      <c r="J8198" s="2" vm="1" t="e">
        <f>_xlfn._xlws.FILTER(辅助信息!D:D,辅助信息!G:G=G8198)</f>
        <v>#VALUE!</v>
      </c>
    </row>
    <row r="8199" spans="1:10">
      <c r="A8199" s="2" t="str">
        <f>'[1]2025年已发货'!A:A</f>
        <v>德胜恒嘉</v>
      </c>
      <c r="B8199" s="2" t="str">
        <f>'[1]2025年已发货'!B:B</f>
        <v>螺纹钢</v>
      </c>
      <c r="C8199" s="2" t="str">
        <f>'[1]2025年已发货'!C:C</f>
        <v>HRB400E 32mm*12米</v>
      </c>
      <c r="D8199" s="2" t="str">
        <f>'[1]2025年已发货'!D:D</f>
        <v>吨</v>
      </c>
      <c r="E8199" s="2">
        <f>'[1]2025年已发货'!E:E</f>
        <v>35</v>
      </c>
      <c r="F8199" s="4">
        <f>'[1]2025年已发货'!F:F</f>
        <v>45940</v>
      </c>
      <c r="G8199" s="2" t="str">
        <f>'[1]2025年已发货'!G:G</f>
        <v>（中铁十局-资乐高速4标）四川省眉山市仁寿县彰加镇促进村中铁十局资乐高速1#钢筋场</v>
      </c>
      <c r="H8199" s="2" t="str">
        <f>'[1]2025年已发货'!H:H</f>
        <v>杨飞</v>
      </c>
      <c r="I8199" s="2">
        <f>'[1]2025年已发货'!I:I</f>
        <v>15667998777</v>
      </c>
      <c r="J8199" s="2" vm="1" t="e">
        <f>_xlfn._xlws.FILTER(辅助信息!D:D,辅助信息!G:G=G8199)</f>
        <v>#VALUE!</v>
      </c>
    </row>
    <row r="8200" spans="1:10">
      <c r="A8200" s="2" t="str">
        <f>'[1]2025年已发货'!A:A</f>
        <v>德胜恒嘉</v>
      </c>
      <c r="B8200" s="2" t="str">
        <f>'[1]2025年已发货'!B:B</f>
        <v>螺纹钢</v>
      </c>
      <c r="C8200" s="2" t="str">
        <f>'[1]2025年已发货'!C:C</f>
        <v>HRB400E 12mm*9米</v>
      </c>
      <c r="D8200" s="2" t="str">
        <f>'[1]2025年已发货'!D:D</f>
        <v>吨</v>
      </c>
      <c r="E8200" s="2">
        <f>'[1]2025年已发货'!E:E</f>
        <v>35</v>
      </c>
      <c r="F8200" s="4">
        <f>'[1]2025年已发货'!F:F</f>
        <v>45940</v>
      </c>
      <c r="G8200" s="2" t="str">
        <f>'[1]2025年已发货'!G:G</f>
        <v>（中铁十局-资乐高速4标）四川省眉山市仁寿县彰加镇促进村中铁十局资乐高速1#梁场</v>
      </c>
      <c r="H8200" s="2" t="str">
        <f>'[1]2025年已发货'!H:H</f>
        <v>杨飞</v>
      </c>
      <c r="I8200" s="2">
        <f>'[1]2025年已发货'!I:I</f>
        <v>15667998777</v>
      </c>
      <c r="J8200" s="2" vm="1" t="e">
        <f>_xlfn._xlws.FILTER(辅助信息!D:D,辅助信息!G:G=G8200)</f>
        <v>#VALUE!</v>
      </c>
    </row>
    <row r="8201" spans="1:10">
      <c r="A8201" s="2" t="str">
        <f>'[1]2025年已发货'!A:A</f>
        <v>德胜恒嘉</v>
      </c>
      <c r="B8201" s="2" t="str">
        <f>'[1]2025年已发货'!B:B</f>
        <v>螺纹钢</v>
      </c>
      <c r="C8201" s="2" t="str">
        <f>'[1]2025年已发货'!C:C</f>
        <v>HRB400E 20mm*9米</v>
      </c>
      <c r="D8201" s="2" t="str">
        <f>'[1]2025年已发货'!D:D</f>
        <v>吨</v>
      </c>
      <c r="E8201" s="2">
        <f>'[1]2025年已发货'!E:E</f>
        <v>35</v>
      </c>
      <c r="F8201" s="4">
        <f>'[1]2025年已发货'!F:F</f>
        <v>45940</v>
      </c>
      <c r="G8201" s="2" t="str">
        <f>'[1]2025年已发货'!G:G</f>
        <v>（中铁十局-资乐高速4标）四川省眉山市仁寿县彰加镇促进村中铁十局2#钢筋厂</v>
      </c>
      <c r="H8201" s="2" t="str">
        <f>'[1]2025年已发货'!H:H</f>
        <v>杨飞</v>
      </c>
      <c r="I8201" s="2">
        <f>'[1]2025年已发货'!I:I</f>
        <v>15667998777</v>
      </c>
      <c r="J8201" s="2" vm="1" t="e">
        <f>_xlfn._xlws.FILTER(辅助信息!D:D,辅助信息!G:G=G8201)</f>
        <v>#VALUE!</v>
      </c>
    </row>
    <row r="8202" spans="1:10">
      <c r="A8202" s="2" t="str">
        <f>'[1]2025年已发货'!A:A</f>
        <v>德胜恒嘉</v>
      </c>
      <c r="B8202" s="2" t="str">
        <f>'[1]2025年已发货'!B:B</f>
        <v>螺纹钢</v>
      </c>
      <c r="C8202" s="2" t="str">
        <f>'[1]2025年已发货'!C:C</f>
        <v>HRB400E 12mm*9米</v>
      </c>
      <c r="D8202" s="2" t="str">
        <f>'[1]2025年已发货'!D:D</f>
        <v>吨</v>
      </c>
      <c r="E8202" s="2">
        <f>'[1]2025年已发货'!E:E</f>
        <v>35</v>
      </c>
      <c r="F8202" s="4">
        <f>'[1]2025年已发货'!F:F</f>
        <v>45940</v>
      </c>
      <c r="G8202" s="2" t="str">
        <f>'[1]2025年已发货'!G:G</f>
        <v>（中铁十局-资乐高速4标）四川省眉山市仁寿县彰加镇促进村中铁十局资乐高速1#钢筋场</v>
      </c>
      <c r="H8202" s="2" t="str">
        <f>'[1]2025年已发货'!H:H</f>
        <v>杨飞</v>
      </c>
      <c r="I8202" s="2">
        <f>'[1]2025年已发货'!I:I</f>
        <v>15667998777</v>
      </c>
      <c r="J8202" s="2" vm="1" t="e">
        <f>_xlfn._xlws.FILTER(辅助信息!D:D,辅助信息!G:G=G8202)</f>
        <v>#VALUE!</v>
      </c>
    </row>
    <row r="8203" spans="1:10">
      <c r="A8203" s="2" t="str">
        <f>'[1]2025年已发货'!A:A</f>
        <v>德胜恒嘉</v>
      </c>
      <c r="B8203" s="2" t="str">
        <f>'[1]2025年已发货'!B:B</f>
        <v>螺纹钢</v>
      </c>
      <c r="C8203" s="2" t="str">
        <f>'[1]2025年已发货'!C:C</f>
        <v>HRB400EФ28，9m</v>
      </c>
      <c r="D8203" s="2" t="str">
        <f>'[1]2025年已发货'!D:D</f>
        <v>吨</v>
      </c>
      <c r="E8203" s="2">
        <f>'[1]2025年已发货'!E:E</f>
        <v>35</v>
      </c>
      <c r="F8203" s="4">
        <f>'[1]2025年已发货'!F:F</f>
        <v>45940</v>
      </c>
      <c r="G8203" s="2" t="str">
        <f>'[1]2025年已发货'!G:G</f>
        <v>（中铁十局-资乐高速4标）四川省眉山市仁寿县彰加镇促进村中铁十局资乐高速1#钢筋场</v>
      </c>
      <c r="H8203" s="2" t="str">
        <f>'[1]2025年已发货'!H:H</f>
        <v>杨飞</v>
      </c>
      <c r="I8203" s="2">
        <f>'[1]2025年已发货'!I:I</f>
        <v>15667998777</v>
      </c>
      <c r="J8203" s="2" vm="1" t="e">
        <f>_xlfn._xlws.FILTER(辅助信息!D:D,辅助信息!G:G=G8203)</f>
        <v>#VALUE!</v>
      </c>
    </row>
    <row r="8204" spans="1:10">
      <c r="A8204" s="2" t="str">
        <f>'[1]2025年已发货'!A:A</f>
        <v>德胜恒嘉</v>
      </c>
      <c r="B8204" s="2" t="str">
        <f>'[1]2025年已发货'!B:B</f>
        <v>螺纹钢</v>
      </c>
      <c r="C8204" s="2" t="str">
        <f>'[1]2025年已发货'!C:C</f>
        <v>HRB400E  25  12m</v>
      </c>
      <c r="D8204" s="2" t="str">
        <f>'[1]2025年已发货'!D:D</f>
        <v>吨</v>
      </c>
      <c r="E8204" s="2">
        <f>'[1]2025年已发货'!E:E</f>
        <v>35</v>
      </c>
      <c r="F8204" s="4">
        <f>'[1]2025年已发货'!F:F</f>
        <v>45940</v>
      </c>
      <c r="G8204" s="2" t="str">
        <f>'[1]2025年已发货'!G:G</f>
        <v>（中铁广州局-资乐高速5标）四川省乐山市井研县希望大道116号</v>
      </c>
      <c r="H8204" s="2" t="str">
        <f>'[1]2025年已发货'!H:H</f>
        <v>廖俊杰</v>
      </c>
      <c r="I8204" s="2">
        <f>'[1]2025年已发货'!I:I</f>
        <v>15775100965</v>
      </c>
      <c r="J8204" s="2" vm="1" t="e">
        <f>_xlfn._xlws.FILTER(辅助信息!D:D,辅助信息!G:G=G8204)</f>
        <v>#VALUE!</v>
      </c>
    </row>
    <row r="8205" spans="1:10">
      <c r="A8205" s="2" t="str">
        <f>'[1]2025年已发货'!A:A</f>
        <v>德胜恒嘉</v>
      </c>
      <c r="B8205" s="2" t="str">
        <f>'[1]2025年已发货'!B:B</f>
        <v>螺纹钢</v>
      </c>
      <c r="C8205" s="2" t="str">
        <f>'[1]2025年已发货'!C:C</f>
        <v>HRB400E  25  12m</v>
      </c>
      <c r="D8205" s="2" t="str">
        <f>'[1]2025年已发货'!D:D</f>
        <v>吨</v>
      </c>
      <c r="E8205" s="2">
        <f>'[1]2025年已发货'!E:E</f>
        <v>35</v>
      </c>
      <c r="F8205" s="4">
        <f>'[1]2025年已发货'!F:F</f>
        <v>45940</v>
      </c>
      <c r="G8205" s="2" t="str">
        <f>'[1]2025年已发货'!G:G</f>
        <v>（中铁广州局-资乐高速5标）四川省乐山市井研县希望大道116号</v>
      </c>
      <c r="H8205" s="2" t="str">
        <f>'[1]2025年已发货'!H:H</f>
        <v>廖俊杰</v>
      </c>
      <c r="I8205" s="2">
        <f>'[1]2025年已发货'!I:I</f>
        <v>15775100965</v>
      </c>
      <c r="J8205" s="2" vm="1" t="e">
        <f>_xlfn._xlws.FILTER(辅助信息!D:D,辅助信息!G:G=G8205)</f>
        <v>#VALUE!</v>
      </c>
    </row>
    <row r="8206" spans="1:10">
      <c r="A8206" s="2" t="str">
        <f>'[1]2025年已发货'!A:A</f>
        <v>德胜恒嘉</v>
      </c>
      <c r="B8206" s="2" t="str">
        <f>'[1]2025年已发货'!B:B</f>
        <v>螺纹钢</v>
      </c>
      <c r="C8206" s="2" t="str">
        <f>'[1]2025年已发货'!C:C</f>
        <v>HRB500E  25  9m</v>
      </c>
      <c r="D8206" s="2" t="str">
        <f>'[1]2025年已发货'!D:D</f>
        <v>吨</v>
      </c>
      <c r="E8206" s="2">
        <f>'[1]2025年已发货'!E:E</f>
        <v>35</v>
      </c>
      <c r="F8206" s="4">
        <f>'[1]2025年已发货'!F:F</f>
        <v>45940</v>
      </c>
      <c r="G8206" s="2" t="str">
        <f>'[1]2025年已发货'!G:G</f>
        <v>（中铁广州局-资乐高速5标）四川省乐山市井研县希望大道116号</v>
      </c>
      <c r="H8206" s="2" t="str">
        <f>'[1]2025年已发货'!H:H</f>
        <v>廖俊杰</v>
      </c>
      <c r="I8206" s="2">
        <f>'[1]2025年已发货'!I:I</f>
        <v>15775100965</v>
      </c>
      <c r="J8206" s="2" vm="1" t="e">
        <f>_xlfn._xlws.FILTER(辅助信息!D:D,辅助信息!G:G=G8206)</f>
        <v>#VALUE!</v>
      </c>
    </row>
    <row r="8207" spans="1:10">
      <c r="A8207" s="2" t="str">
        <f>'[1]2025年已发货'!A:A</f>
        <v>德胜恒嘉</v>
      </c>
      <c r="B8207" s="2" t="str">
        <f>'[1]2025年已发货'!B:B</f>
        <v>螺纹钢</v>
      </c>
      <c r="C8207" s="2" t="str">
        <f>'[1]2025年已发货'!C:C</f>
        <v>HRB400EФ25，12m</v>
      </c>
      <c r="D8207" s="2" t="str">
        <f>'[1]2025年已发货'!D:D</f>
        <v>吨</v>
      </c>
      <c r="E8207" s="2">
        <f>'[1]2025年已发货'!E:E</f>
        <v>35</v>
      </c>
      <c r="F8207" s="4">
        <f>'[1]2025年已发货'!F:F</f>
        <v>45940</v>
      </c>
      <c r="G8207" s="2" t="str">
        <f>'[1]2025年已发货'!G:G</f>
        <v>（中铁广州局-资乐高速5标）四川省乐山市井研县希望大道116号5队钢筋场</v>
      </c>
      <c r="H8207" s="2" t="str">
        <f>'[1]2025年已发货'!H:H</f>
        <v>廖俊杰</v>
      </c>
      <c r="I8207" s="2">
        <f>'[1]2025年已发货'!I:I</f>
        <v>15775100965</v>
      </c>
      <c r="J8207" s="2" vm="1" t="e">
        <f>_xlfn._xlws.FILTER(辅助信息!D:D,辅助信息!G:G=G8207)</f>
        <v>#VALUE!</v>
      </c>
    </row>
    <row r="8208" spans="1:10">
      <c r="A8208" s="2" t="str">
        <f>'[1]2025年已发货'!A:A</f>
        <v>德胜恒嘉</v>
      </c>
      <c r="B8208" s="2" t="str">
        <f>'[1]2025年已发货'!B:B</f>
        <v>螺纹钢</v>
      </c>
      <c r="C8208" s="2" t="str">
        <f>'[1]2025年已发货'!C:C</f>
        <v>HRB400EФ25，12m</v>
      </c>
      <c r="D8208" s="2" t="str">
        <f>'[1]2025年已发货'!D:D</f>
        <v>吨</v>
      </c>
      <c r="E8208" s="2">
        <f>'[1]2025年已发货'!E:E</f>
        <v>35</v>
      </c>
      <c r="F8208" s="4">
        <f>'[1]2025年已发货'!F:F</f>
        <v>45940</v>
      </c>
      <c r="G8208" s="2" t="str">
        <f>'[1]2025年已发货'!G:G</f>
        <v>（中铁广州局-资乐高速5标）四川省乐山市井研县希望大道116号2号梁场</v>
      </c>
      <c r="H8208" s="2" t="str">
        <f>'[1]2025年已发货'!H:H</f>
        <v>廖俊杰</v>
      </c>
      <c r="I8208" s="2">
        <f>'[1]2025年已发货'!I:I</f>
        <v>15775100965</v>
      </c>
      <c r="J8208" s="2" vm="1" t="e">
        <f>_xlfn._xlws.FILTER(辅助信息!D:D,辅助信息!G:G=G8208)</f>
        <v>#VALUE!</v>
      </c>
    </row>
    <row r="8209" spans="1:10">
      <c r="A8209" s="2" t="str">
        <f>'[1]2025年已发货'!A:A</f>
        <v>德胜恒嘉</v>
      </c>
      <c r="B8209" s="2" t="str">
        <f>'[1]2025年已发货'!B:B</f>
        <v>螺纹钢</v>
      </c>
      <c r="C8209" s="2" t="str">
        <f>'[1]2025年已发货'!C:C</f>
        <v>HRB400EФ28，12m</v>
      </c>
      <c r="D8209" s="2" t="str">
        <f>'[1]2025年已发货'!D:D</f>
        <v>吨</v>
      </c>
      <c r="E8209" s="2">
        <f>'[1]2025年已发货'!E:E</f>
        <v>35</v>
      </c>
      <c r="F8209" s="4">
        <f>'[1]2025年已发货'!F:F</f>
        <v>45940</v>
      </c>
      <c r="G8209" s="2" t="str">
        <f>'[1]2025年已发货'!G:G</f>
        <v>（中铁广州局-资乐高速5标）四川省乐山市井研县希望大道116号2号梁场</v>
      </c>
      <c r="H8209" s="2" t="str">
        <f>'[1]2025年已发货'!H:H</f>
        <v>廖俊杰</v>
      </c>
      <c r="I8209" s="2">
        <f>'[1]2025年已发货'!I:I</f>
        <v>15775100965</v>
      </c>
      <c r="J8209" s="2" vm="1" t="e">
        <f>_xlfn._xlws.FILTER(辅助信息!D:D,辅助信息!G:G=G8209)</f>
        <v>#VALUE!</v>
      </c>
    </row>
    <row r="8210" spans="1:10">
      <c r="A8210" s="2" t="str">
        <f>'[1]2025年已发货'!A:A</f>
        <v>德胜恒嘉</v>
      </c>
      <c r="B8210" s="2" t="str">
        <f>'[1]2025年已发货'!B:B</f>
        <v>螺纹钢</v>
      </c>
      <c r="C8210" s="2" t="str">
        <f>'[1]2025年已发货'!C:C</f>
        <v>HRB400EФ16，12m</v>
      </c>
      <c r="D8210" s="2" t="str">
        <f>'[1]2025年已发货'!D:D</f>
        <v>吨</v>
      </c>
      <c r="E8210" s="2">
        <f>'[1]2025年已发货'!E:E</f>
        <v>35</v>
      </c>
      <c r="F8210" s="4">
        <f>'[1]2025年已发货'!F:F</f>
        <v>45940</v>
      </c>
      <c r="G8210" s="2" t="str">
        <f>'[1]2025年已发货'!G:G</f>
        <v>（中铁广州局-资乐高速5标）四川省乐山市井研县希望大道116号2号梁场</v>
      </c>
      <c r="H8210" s="2" t="str">
        <f>'[1]2025年已发货'!H:H</f>
        <v>廖俊杰</v>
      </c>
      <c r="I8210" s="2">
        <f>'[1]2025年已发货'!I:I</f>
        <v>15775100965</v>
      </c>
      <c r="J8210" s="2" vm="1" t="e">
        <f>_xlfn._xlws.FILTER(辅助信息!D:D,辅助信息!G:G=G8210)</f>
        <v>#VALUE!</v>
      </c>
    </row>
    <row r="8211" spans="1:10">
      <c r="A8211" s="2" t="str">
        <f>'[1]2025年已发货'!A:A</f>
        <v>德胜恒嘉</v>
      </c>
      <c r="B8211" s="2" t="str">
        <f>'[1]2025年已发货'!B:B</f>
        <v>螺纹钢</v>
      </c>
      <c r="C8211" s="2" t="str">
        <f>'[1]2025年已发货'!C:C</f>
        <v>HRB400EΦ25*12m</v>
      </c>
      <c r="D8211" s="2" t="str">
        <f>'[1]2025年已发货'!D:D</f>
        <v>吨</v>
      </c>
      <c r="E8211" s="2">
        <f>'[1]2025年已发货'!E:E</f>
        <v>35</v>
      </c>
      <c r="F8211" s="4">
        <f>'[1]2025年已发货'!F:F</f>
        <v>45940</v>
      </c>
      <c r="G8211" s="2" t="str">
        <f>'[1]2025年已发货'!G:G</f>
        <v>（成峨2标）眉山市多悦镇挖治田中铁广州局钢筋场</v>
      </c>
      <c r="H8211" s="2" t="str">
        <f>'[1]2025年已发货'!H:H</f>
        <v>黄勇</v>
      </c>
      <c r="I8211" s="2" t="str">
        <f>'[1]2025年已发货'!I:I</f>
        <v>18080072587</v>
      </c>
      <c r="J8211" s="2" vm="1" t="e">
        <f>_xlfn._xlws.FILTER(辅助信息!D:D,辅助信息!G:G=G8211)</f>
        <v>#VALUE!</v>
      </c>
    </row>
    <row r="8212" spans="1:10">
      <c r="A8212" s="2" t="str">
        <f>'[1]2025年已发货'!A:A</f>
        <v>德胜恒嘉</v>
      </c>
      <c r="B8212" s="2" t="str">
        <f>'[1]2025年已发货'!B:B</f>
        <v>螺纹钢</v>
      </c>
      <c r="C8212" s="2" t="str">
        <f>'[1]2025年已发货'!C:C</f>
        <v>HRB500EΦ28*12m</v>
      </c>
      <c r="D8212" s="2" t="str">
        <f>'[1]2025年已发货'!D:D</f>
        <v>吨</v>
      </c>
      <c r="E8212" s="2">
        <f>'[1]2025年已发货'!E:E</f>
        <v>70</v>
      </c>
      <c r="F8212" s="4">
        <f>'[1]2025年已发货'!F:F</f>
        <v>45940</v>
      </c>
      <c r="G8212" s="2" t="str">
        <f>'[1]2025年已发货'!G:G</f>
        <v>（成峨2标）眉山市多悦镇挖治田中铁广州局钢筋场</v>
      </c>
      <c r="H8212" s="2" t="str">
        <f>'[1]2025年已发货'!H:H</f>
        <v>黄勇</v>
      </c>
      <c r="I8212" s="2" t="str">
        <f>'[1]2025年已发货'!I:I</f>
        <v>18080072587</v>
      </c>
      <c r="J8212" s="2" vm="1" t="e">
        <f>_xlfn._xlws.FILTER(辅助信息!D:D,辅助信息!G:G=G8212)</f>
        <v>#VALUE!</v>
      </c>
    </row>
    <row r="8213" spans="1:10">
      <c r="A8213" s="2" t="str">
        <f>'[1]2025年已发货'!A:A</f>
        <v>德胜恒嘉</v>
      </c>
      <c r="B8213" s="2" t="str">
        <f>'[1]2025年已发货'!B:B</f>
        <v>螺纹钢</v>
      </c>
      <c r="C8213" s="2" t="str">
        <f>'[1]2025年已发货'!C:C</f>
        <v>HRB400EФ16*9m</v>
      </c>
      <c r="D8213" s="2" t="str">
        <f>'[1]2025年已发货'!D:D</f>
        <v>吨</v>
      </c>
      <c r="E8213" s="2">
        <f>'[1]2025年已发货'!E:E</f>
        <v>35</v>
      </c>
      <c r="F8213" s="4">
        <f>'[1]2025年已发货'!F:F</f>
        <v>45940</v>
      </c>
      <c r="G8213" s="2" t="str">
        <f>'[1]2025年已发货'!G:G</f>
        <v>（中铁一局四公司康新高速TJ1-1标康定隧道）四川省甘孜州康定市榆林街道甘孜州博物馆旁</v>
      </c>
      <c r="H8213" s="2" t="str">
        <f>'[1]2025年已发货'!H:H</f>
        <v>王永强</v>
      </c>
      <c r="I8213" s="2">
        <f>'[1]2025年已发货'!I:I</f>
        <v>15929204416</v>
      </c>
      <c r="J8213" s="2" vm="1" t="e">
        <f>_xlfn._xlws.FILTER(辅助信息!D:D,辅助信息!G:G=G8213)</f>
        <v>#VALUE!</v>
      </c>
    </row>
    <row r="8214" spans="1:10">
      <c r="A8214" s="2" t="str">
        <f>'[1]2025年已发货'!A:A</f>
        <v>德胜恒嘉</v>
      </c>
      <c r="B8214" s="2" t="str">
        <f>'[1]2025年已发货'!B:B</f>
        <v>螺纹钢</v>
      </c>
      <c r="C8214" s="2" t="str">
        <f>'[1]2025年已发货'!C:C</f>
        <v>HRB400EФ16*9m</v>
      </c>
      <c r="D8214" s="2" t="str">
        <f>'[1]2025年已发货'!D:D</f>
        <v>吨</v>
      </c>
      <c r="E8214" s="2">
        <f>'[1]2025年已发货'!E:E</f>
        <v>35</v>
      </c>
      <c r="F8214" s="4">
        <f>'[1]2025年已发货'!F:F</f>
        <v>45940</v>
      </c>
      <c r="G8214" s="2" t="str">
        <f>'[1]2025年已发货'!G:G</f>
        <v>（中铁一局四公司康新高速TJ1-1标贡不卡隧道）四川省甘孜州康定市折多塘村车管所旁</v>
      </c>
      <c r="H8214" s="2" t="str">
        <f>'[1]2025年已发货'!H:H</f>
        <v>李彰</v>
      </c>
      <c r="I8214" s="2">
        <f>'[1]2025年已发货'!I:I</f>
        <v>18523285235</v>
      </c>
      <c r="J8214" s="2" vm="1" t="e">
        <f>_xlfn._xlws.FILTER(辅助信息!D:D,辅助信息!G:G=G8214)</f>
        <v>#VALUE!</v>
      </c>
    </row>
    <row r="8215" spans="1:10">
      <c r="A8215" s="2" t="str">
        <f>'[1]2025年已发货'!A:A</f>
        <v>德胜恒嘉</v>
      </c>
      <c r="B8215" s="2" t="str">
        <f>'[1]2025年已发货'!B:B</f>
        <v>螺纹钢</v>
      </c>
      <c r="C8215" s="2" t="str">
        <f>'[1]2025年已发货'!C:C</f>
        <v>HRB400EФ20*12m</v>
      </c>
      <c r="D8215" s="2" t="str">
        <f>'[1]2025年已发货'!D:D</f>
        <v>吨</v>
      </c>
      <c r="E8215" s="2">
        <f>'[1]2025年已发货'!E:E</f>
        <v>35</v>
      </c>
      <c r="F8215" s="4">
        <f>'[1]2025年已发货'!F:F</f>
        <v>45940</v>
      </c>
      <c r="G8215" s="2" t="str">
        <f>'[1]2025年已发货'!G:G</f>
        <v>（中铁六局呼和公司康新高速TJ4-2标）四川省甘孜藏族自治州康定市新都桥镇东俄罗三村中建八局搅拌站旁</v>
      </c>
      <c r="H8215" s="2" t="str">
        <f>'[1]2025年已发货'!H:H</f>
        <v>许文刚</v>
      </c>
      <c r="I8215" s="2">
        <f>'[1]2025年已发货'!I:I</f>
        <v>15848808186</v>
      </c>
      <c r="J8215" s="2" vm="1" t="e">
        <f>_xlfn._xlws.FILTER(辅助信息!D:D,辅助信息!G:G=G8215)</f>
        <v>#VALUE!</v>
      </c>
    </row>
    <row r="8216" spans="1:10">
      <c r="A8216" s="2" t="str">
        <f>'[1]2025年已发货'!A:A</f>
        <v>德胜恒嘉</v>
      </c>
      <c r="B8216" s="2" t="str">
        <f>'[1]2025年已发货'!B:B</f>
        <v>螺纹钢</v>
      </c>
      <c r="C8216" s="2" t="str">
        <f>'[1]2025年已发货'!C:C</f>
        <v>HRB400EФ18*12m</v>
      </c>
      <c r="D8216" s="2" t="str">
        <f>'[1]2025年已发货'!D:D</f>
        <v>吨</v>
      </c>
      <c r="E8216" s="2">
        <f>'[1]2025年已发货'!E:E</f>
        <v>140</v>
      </c>
      <c r="F8216" s="4">
        <f>'[1]2025年已发货'!F:F</f>
        <v>45940</v>
      </c>
      <c r="G8216" s="2" t="str">
        <f>'[1]2025年已发货'!G:G</f>
        <v>（中铁六局呼和公司康新高速TJ4-2标）四川省甘孜藏族自治州康定市新都桥镇东俄罗三村中建八局搅拌站旁</v>
      </c>
      <c r="H8216" s="2" t="str">
        <f>'[1]2025年已发货'!H:H</f>
        <v>许文刚</v>
      </c>
      <c r="I8216" s="2">
        <f>'[1]2025年已发货'!I:I</f>
        <v>15848808186</v>
      </c>
      <c r="J8216" s="2" vm="1" t="e">
        <f>_xlfn._xlws.FILTER(辅助信息!D:D,辅助信息!G:G=G8216)</f>
        <v>#VALUE!</v>
      </c>
    </row>
    <row r="8217" spans="1:10">
      <c r="A8217" s="2" t="str">
        <f>'[1]2025年已发货'!A:A</f>
        <v>德胜恒嘉</v>
      </c>
      <c r="B8217" s="2" t="str">
        <f>'[1]2025年已发货'!B:B</f>
        <v>螺纹钢</v>
      </c>
      <c r="C8217" s="2" t="str">
        <f>'[1]2025年已发货'!C:C</f>
        <v>HRB400EФ14*9m</v>
      </c>
      <c r="D8217" s="2" t="str">
        <f>'[1]2025年已发货'!D:D</f>
        <v>吨</v>
      </c>
      <c r="E8217" s="2">
        <f>'[1]2025年已发货'!E:E</f>
        <v>35</v>
      </c>
      <c r="F8217" s="4">
        <f>'[1]2025年已发货'!F:F</f>
        <v>45940</v>
      </c>
      <c r="G8217" s="2" t="str">
        <f>'[1]2025年已发货'!G:G</f>
        <v>（中铁六局呼和公司康新高速TJ4-2标）四川省甘孜藏族自治州康定市新都桥镇东俄罗三村中建八局搅拌站旁</v>
      </c>
      <c r="H8217" s="2" t="str">
        <f>'[1]2025年已发货'!H:H</f>
        <v>许文刚</v>
      </c>
      <c r="I8217" s="2">
        <f>'[1]2025年已发货'!I:I</f>
        <v>15848808186</v>
      </c>
      <c r="J8217" s="2" vm="1" t="e">
        <f>_xlfn._xlws.FILTER(辅助信息!D:D,辅助信息!G:G=G8217)</f>
        <v>#VALUE!</v>
      </c>
    </row>
    <row r="8218" spans="1:10">
      <c r="A8218" s="2" t="str">
        <f>'[1]2025年已发货'!A:A</f>
        <v>德胜恒嘉</v>
      </c>
      <c r="B8218" s="2" t="str">
        <f>'[1]2025年已发货'!B:B</f>
        <v>螺纹钢</v>
      </c>
      <c r="C8218" s="2" t="str">
        <f>'[1]2025年已发货'!C:C</f>
        <v>HRB400EФ12*12m</v>
      </c>
      <c r="D8218" s="2" t="str">
        <f>'[1]2025年已发货'!D:D</f>
        <v>吨</v>
      </c>
      <c r="E8218" s="2">
        <f>'[1]2025年已发货'!E:E</f>
        <v>70</v>
      </c>
      <c r="F8218" s="4">
        <f>'[1]2025年已发货'!F:F</f>
        <v>45940</v>
      </c>
      <c r="G8218" s="2" t="str">
        <f>'[1]2025年已发货'!G:G</f>
        <v>（中铁六局呼和公司康新高速TJ4-2标）四川省甘孜藏族自治州康定市新都桥镇东俄罗三村中建八局搅拌站旁</v>
      </c>
      <c r="H8218" s="2" t="str">
        <f>'[1]2025年已发货'!H:H</f>
        <v>许文刚</v>
      </c>
      <c r="I8218" s="2">
        <f>'[1]2025年已发货'!I:I</f>
        <v>15848808186</v>
      </c>
      <c r="J8218" s="2" vm="1" t="e">
        <f>_xlfn._xlws.FILTER(辅助信息!D:D,辅助信息!G:G=G8218)</f>
        <v>#VALUE!</v>
      </c>
    </row>
    <row r="8219" spans="1:10">
      <c r="A8219" s="2" t="str">
        <f>'[1]2025年已发货'!A:A</f>
        <v>德胜恒嘉</v>
      </c>
      <c r="B8219" s="2" t="str">
        <f>'[1]2025年已发货'!B:B</f>
        <v>螺纹钢</v>
      </c>
      <c r="C8219" s="2" t="str">
        <f>'[1]2025年已发货'!C:C</f>
        <v>HRB400EФ12*9m</v>
      </c>
      <c r="D8219" s="2" t="str">
        <f>'[1]2025年已发货'!D:D</f>
        <v>吨</v>
      </c>
      <c r="E8219" s="2">
        <f>'[1]2025年已发货'!E:E</f>
        <v>35</v>
      </c>
      <c r="F8219" s="4">
        <f>'[1]2025年已发货'!F:F</f>
        <v>45940</v>
      </c>
      <c r="G8219" s="2" t="str">
        <f>'[1]2025年已发货'!G:G</f>
        <v>（中铁六局呼和公司康新高速TJ4-2标）四川省甘孜藏族自治州康定市新都桥镇东俄罗三村中建八局搅拌站旁</v>
      </c>
      <c r="H8219" s="2" t="str">
        <f>'[1]2025年已发货'!H:H</f>
        <v>许文刚</v>
      </c>
      <c r="I8219" s="2">
        <f>'[1]2025年已发货'!I:I</f>
        <v>15848808186</v>
      </c>
      <c r="J8219" s="2" vm="1" t="e">
        <f>_xlfn._xlws.FILTER(辅助信息!D:D,辅助信息!G:G=G8219)</f>
        <v>#VALUE!</v>
      </c>
    </row>
    <row r="8220" spans="1:10">
      <c r="A8220" s="2" t="str">
        <f>'[1]2025年已发货'!A:A</f>
        <v>德胜恒嘉</v>
      </c>
      <c r="B8220" s="2" t="str">
        <f>'[1]2025年已发货'!B:B</f>
        <v>螺纹钢</v>
      </c>
      <c r="C8220" s="2" t="str">
        <f>'[1]2025年已发货'!C:C</f>
        <v>HRB400E Φ28×9米</v>
      </c>
      <c r="D8220" s="2" t="str">
        <f>'[1]2025年已发货'!D:D</f>
        <v>吨</v>
      </c>
      <c r="E8220" s="2">
        <f>'[1]2025年已发货'!E:E</f>
        <v>35</v>
      </c>
      <c r="F8220" s="4">
        <f>'[1]2025年已发货'!F:F</f>
        <v>45941</v>
      </c>
      <c r="G8220" s="2" t="str">
        <f>'[1]2025年已发货'!G:G</f>
        <v>（自永1标八局二分公司二分部）自贡市沿滩区川南中小企业创业园(金川路东50米)</v>
      </c>
      <c r="H8220" s="2" t="str">
        <f>'[1]2025年已发货'!H:H</f>
        <v>李锐</v>
      </c>
      <c r="I8220" s="2">
        <f>'[1]2025年已发货'!I:I</f>
        <v>13890668545</v>
      </c>
      <c r="J8220" s="2" vm="1" t="e">
        <f>_xlfn._xlws.FILTER(辅助信息!D:D,辅助信息!G:G=G8220)</f>
        <v>#VALUE!</v>
      </c>
    </row>
    <row r="8221" spans="1:10">
      <c r="A8221" s="2" t="str">
        <f>'[1]2025年已发货'!A:A</f>
        <v>德胜恒嘉</v>
      </c>
      <c r="B8221" s="2" t="str">
        <f>'[1]2025年已发货'!B:B</f>
        <v>螺纹钢</v>
      </c>
      <c r="C8221" s="2" t="str">
        <f>'[1]2025年已发货'!C:C</f>
        <v>HRB400E Φ28×9米</v>
      </c>
      <c r="D8221" s="2" t="str">
        <f>'[1]2025年已发货'!D:D</f>
        <v>吨</v>
      </c>
      <c r="E8221" s="2">
        <f>'[1]2025年已发货'!E:E</f>
        <v>70</v>
      </c>
      <c r="F8221" s="4">
        <f>'[1]2025年已发货'!F:F</f>
        <v>45941</v>
      </c>
      <c r="G8221" s="2" t="str">
        <f>'[1]2025年已发货'!G:G</f>
        <v>（自永1标八局二分公司钢筋棚）四川省自贡市大安区牛佛镇</v>
      </c>
      <c r="H8221" s="2" t="str">
        <f>'[1]2025年已发货'!H:H</f>
        <v>王君杰</v>
      </c>
      <c r="I8221" s="2">
        <f>'[1]2025年已发货'!I:I</f>
        <v>18919619850</v>
      </c>
      <c r="J8221" s="2" vm="1" t="e">
        <f>_xlfn._xlws.FILTER(辅助信息!D:D,辅助信息!G:G=G8221)</f>
        <v>#VALUE!</v>
      </c>
    </row>
    <row r="8222" spans="1:10">
      <c r="A8222" s="2" t="str">
        <f>'[1]2025年已发货'!A:A</f>
        <v>德胜恒嘉</v>
      </c>
      <c r="B8222" s="2" t="str">
        <f>'[1]2025年已发货'!B:B</f>
        <v>螺纹钢</v>
      </c>
      <c r="C8222" s="2" t="str">
        <f>'[1]2025年已发货'!C:C</f>
        <v>HRB400E Φ32×9米</v>
      </c>
      <c r="D8222" s="2" t="str">
        <f>'[1]2025年已发货'!D:D</f>
        <v>吨</v>
      </c>
      <c r="E8222" s="2">
        <f>'[1]2025年已发货'!E:E</f>
        <v>35</v>
      </c>
      <c r="F8222" s="4">
        <f>'[1]2025年已发货'!F:F</f>
        <v>45941</v>
      </c>
      <c r="G8222" s="2" t="str">
        <f>'[1]2025年已发货'!G:G</f>
        <v>（自永1标八局二分公司钢筋棚）四川省自贡市大安区牛佛镇</v>
      </c>
      <c r="H8222" s="2" t="str">
        <f>'[1]2025年已发货'!H:H</f>
        <v>王君杰</v>
      </c>
      <c r="I8222" s="2">
        <f>'[1]2025年已发货'!I:I</f>
        <v>18919619850</v>
      </c>
      <c r="J8222" s="2" vm="1" t="e">
        <f>_xlfn._xlws.FILTER(辅助信息!D:D,辅助信息!G:G=G8222)</f>
        <v>#VALUE!</v>
      </c>
    </row>
    <row r="8223" spans="1:10">
      <c r="A8223" s="2" t="str">
        <f>'[1]2025年已发货'!A:A</f>
        <v>德胜恒嘉</v>
      </c>
      <c r="B8223" s="2" t="str">
        <f>'[1]2025年已发货'!B:B</f>
        <v>螺纹钢</v>
      </c>
      <c r="C8223" s="2" t="str">
        <f>'[1]2025年已发货'!C:C</f>
        <v>HRB400E Φ28×9米</v>
      </c>
      <c r="D8223" s="2" t="str">
        <f>'[1]2025年已发货'!D:D</f>
        <v>吨</v>
      </c>
      <c r="E8223" s="2">
        <f>'[1]2025年已发货'!E:E</f>
        <v>35</v>
      </c>
      <c r="F8223" s="4">
        <f>'[1]2025年已发货'!F:F</f>
        <v>45941</v>
      </c>
      <c r="G8223" s="2" t="str">
        <f>'[1]2025年已发货'!G:G</f>
        <v>（自永2标九局西南分公司）四川省自贡市大安区刀关村先到钢筋棚过磅</v>
      </c>
      <c r="H8223" s="2" t="str">
        <f>'[1]2025年已发货'!H:H</f>
        <v>高彦彬</v>
      </c>
      <c r="I8223" s="2">
        <f>'[1]2025年已发货'!I:I</f>
        <v>13835906370</v>
      </c>
      <c r="J8223" s="2" vm="1" t="e">
        <f>_xlfn._xlws.FILTER(辅助信息!D:D,辅助信息!G:G=G8223)</f>
        <v>#VALUE!</v>
      </c>
    </row>
    <row r="8224" spans="1:10">
      <c r="A8224" s="2" t="str">
        <f>'[1]2025年已发货'!A:A</f>
        <v>德胜恒嘉</v>
      </c>
      <c r="B8224" s="2" t="str">
        <f>'[1]2025年已发货'!B:B</f>
        <v>螺纹钢</v>
      </c>
      <c r="C8224" s="2" t="str">
        <f>'[1]2025年已发货'!C:C</f>
        <v>HRB400E Φ25×12米</v>
      </c>
      <c r="D8224" s="2" t="str">
        <f>'[1]2025年已发货'!D:D</f>
        <v>吨</v>
      </c>
      <c r="E8224" s="2">
        <f>'[1]2025年已发货'!E:E</f>
        <v>35</v>
      </c>
      <c r="F8224" s="4">
        <f>'[1]2025年已发货'!F:F</f>
        <v>45941</v>
      </c>
      <c r="G8224" s="2" t="str">
        <f>'[1]2025年已发货'!G:G</f>
        <v>（自永2标九局西南分公司）四川省自贡市大安区刀关村先到钢筋棚过磅</v>
      </c>
      <c r="H8224" s="2" t="str">
        <f>'[1]2025年已发货'!H:H</f>
        <v>高彦彬</v>
      </c>
      <c r="I8224" s="2">
        <f>'[1]2025年已发货'!I:I</f>
        <v>13835906370</v>
      </c>
      <c r="J8224" s="2" vm="1" t="e">
        <f>_xlfn._xlws.FILTER(辅助信息!D:D,辅助信息!G:G=G8224)</f>
        <v>#VALUE!</v>
      </c>
    </row>
    <row r="8225" spans="1:10">
      <c r="A8225" s="2" t="str">
        <f>'[1]2025年已发货'!A:A</f>
        <v>润耀</v>
      </c>
      <c r="B8225" s="2" t="str">
        <f>'[1]2025年已发货'!B:B</f>
        <v>螺纹钢</v>
      </c>
      <c r="C8225" s="2" t="str">
        <f>'[1]2025年已发货'!C:C</f>
        <v>HRB400EФ28，12m</v>
      </c>
      <c r="D8225" s="2" t="str">
        <f>'[1]2025年已发货'!D:D</f>
        <v>吨</v>
      </c>
      <c r="E8225" s="2">
        <f>'[1]2025年已发货'!E:E</f>
        <v>35</v>
      </c>
      <c r="F8225" s="4">
        <f>'[1]2025年已发货'!F:F</f>
        <v>45941</v>
      </c>
      <c r="G8225" s="2" t="str">
        <f>'[1]2025年已发货'!G:G</f>
        <v>（中铁五局-成渝扩容3标）四川省资阳市雁江区伍隍镇铺子村雁江区X138</v>
      </c>
      <c r="H8225" s="2" t="str">
        <f>'[1]2025年已发货'!H:H</f>
        <v>王健</v>
      </c>
      <c r="I8225" s="2">
        <f>'[1]2025年已发货'!I:I</f>
        <v>17726168395</v>
      </c>
      <c r="J8225" s="2" vm="1" t="e">
        <f>_xlfn._xlws.FILTER(辅助信息!D:D,辅助信息!G:G=G8225)</f>
        <v>#VALUE!</v>
      </c>
    </row>
    <row r="8226" spans="1:10">
      <c r="A8226" s="2" t="str">
        <f>'[1]2025年已发货'!A:A</f>
        <v>润耀</v>
      </c>
      <c r="B8226" s="2" t="str">
        <f>'[1]2025年已发货'!B:B</f>
        <v>盘螺</v>
      </c>
      <c r="C8226" s="2" t="str">
        <f>'[1]2025年已发货'!C:C</f>
        <v>HRB400EФ12</v>
      </c>
      <c r="D8226" s="2" t="str">
        <f>'[1]2025年已发货'!D:D</f>
        <v>吨</v>
      </c>
      <c r="E8226" s="2">
        <f>'[1]2025年已发货'!E:E</f>
        <v>18</v>
      </c>
      <c r="F8226" s="4">
        <f>'[1]2025年已发货'!F:F</f>
        <v>45941</v>
      </c>
      <c r="G8226" s="2" t="str">
        <f>'[1]2025年已发货'!G:G</f>
        <v>（中铁五局-成渝扩容3标）四川省资阳市雁江区伍隍镇铺子村雁江区X138</v>
      </c>
      <c r="H8226" s="2" t="str">
        <f>'[1]2025年已发货'!H:H</f>
        <v>王健</v>
      </c>
      <c r="I8226" s="2">
        <f>'[1]2025年已发货'!I:I</f>
        <v>17726168395</v>
      </c>
      <c r="J8226" s="2" vm="1" t="e">
        <f>_xlfn._xlws.FILTER(辅助信息!D:D,辅助信息!G:G=G8226)</f>
        <v>#VALUE!</v>
      </c>
    </row>
    <row r="8227" spans="1:10">
      <c r="A8227" s="2" t="str">
        <f>'[1]2025年已发货'!A:A</f>
        <v>润耀</v>
      </c>
      <c r="B8227" s="2" t="str">
        <f>'[1]2025年已发货'!B:B</f>
        <v>盘螺</v>
      </c>
      <c r="C8227" s="2" t="str">
        <f>'[1]2025年已发货'!C:C</f>
        <v>HRB400EФ10</v>
      </c>
      <c r="D8227" s="2" t="str">
        <f>'[1]2025年已发货'!D:D</f>
        <v>吨</v>
      </c>
      <c r="E8227" s="2">
        <f>'[1]2025年已发货'!E:E</f>
        <v>18</v>
      </c>
      <c r="F8227" s="4">
        <f>'[1]2025年已发货'!F:F</f>
        <v>45941</v>
      </c>
      <c r="G8227" s="2" t="str">
        <f>'[1]2025年已发货'!G:G</f>
        <v>（中铁五局-成渝扩容3标）四川省资阳市雁江区伍隍镇铺子村雁江区X138</v>
      </c>
      <c r="H8227" s="2" t="str">
        <f>'[1]2025年已发货'!H:H</f>
        <v>王健</v>
      </c>
      <c r="I8227" s="2">
        <f>'[1]2025年已发货'!I:I</f>
        <v>17726168395</v>
      </c>
      <c r="J8227" s="2" vm="1" t="e">
        <f>_xlfn._xlws.FILTER(辅助信息!D:D,辅助信息!G:G=G8227)</f>
        <v>#VALUE!</v>
      </c>
    </row>
    <row r="8228" spans="1:10">
      <c r="A8228" s="2" t="str">
        <f>'[1]2025年已发货'!A:A</f>
        <v>润耀</v>
      </c>
      <c r="B8228" s="2" t="str">
        <f>'[1]2025年已发货'!B:B</f>
        <v>盘螺</v>
      </c>
      <c r="C8228" s="2" t="str">
        <f>'[1]2025年已发货'!C:C</f>
        <v>HRB400EФ10</v>
      </c>
      <c r="D8228" s="2" t="str">
        <f>'[1]2025年已发货'!D:D</f>
        <v>吨</v>
      </c>
      <c r="E8228" s="2">
        <f>'[1]2025年已发货'!E:E</f>
        <v>70</v>
      </c>
      <c r="F8228" s="4">
        <f>'[1]2025年已发货'!F:F</f>
        <v>45941</v>
      </c>
      <c r="G8228" s="2" t="str">
        <f>'[1]2025年已发货'!G:G</f>
        <v>（中铁六局呼和公司康新高速TJ4-2标）四川省甘孜藏族自治州康定市新都桥镇东俄罗三村中建八局搅拌站旁</v>
      </c>
      <c r="H8228" s="2" t="str">
        <f>'[1]2025年已发货'!H:H</f>
        <v>许文刚</v>
      </c>
      <c r="I8228" s="2">
        <f>'[1]2025年已发货'!I:I</f>
        <v>15848808186</v>
      </c>
      <c r="J8228" s="2" vm="1" t="e">
        <f>_xlfn._xlws.FILTER(辅助信息!D:D,辅助信息!G:G=G8228)</f>
        <v>#VALUE!</v>
      </c>
    </row>
    <row r="8229" spans="1:10">
      <c r="A8229" s="2" t="str">
        <f>'[1]2025年已发货'!A:A</f>
        <v>润耀</v>
      </c>
      <c r="B8229" s="2" t="str">
        <f>'[1]2025年已发货'!B:B</f>
        <v>盘螺</v>
      </c>
      <c r="C8229" s="2" t="str">
        <f>'[1]2025年已发货'!C:C</f>
        <v>HRB400E Φ8</v>
      </c>
      <c r="D8229" s="2" t="str">
        <f>'[1]2025年已发货'!D:D</f>
        <v>吨</v>
      </c>
      <c r="E8229" s="2">
        <f>'[1]2025年已发货'!E:E</f>
        <v>14</v>
      </c>
      <c r="F8229" s="4">
        <f>'[1]2025年已发货'!F:F</f>
        <v>45941</v>
      </c>
      <c r="G8229" s="2" t="str">
        <f>'[1]2025年已发货'!G:G</f>
        <v>(五冶建设空港兴城怡心街道83亩项目)成都市双流区怡心街道高峰社区一组剑和路一段空港兴城怡心街道83亩项目中国五冶项目部</v>
      </c>
      <c r="H8229" s="2" t="str">
        <f>'[1]2025年已发货'!H:H</f>
        <v>王刚</v>
      </c>
      <c r="I8229" s="2">
        <f>'[1]2025年已发货'!I:I</f>
        <v>15881190525</v>
      </c>
      <c r="J8229" s="2" t="str">
        <f>_xlfn._xlws.FILTER(辅助信息!D:D,辅助信息!G:G=G8229)</f>
        <v>五冶建设空港兴城怡心街道83亩项目</v>
      </c>
    </row>
    <row r="8230" spans="1:10">
      <c r="A8230" s="2" t="str">
        <f>'[1]2025年已发货'!A:A</f>
        <v>润耀</v>
      </c>
      <c r="B8230" s="2" t="str">
        <f>'[1]2025年已发货'!B:B</f>
        <v>盘螺</v>
      </c>
      <c r="C8230" s="2" t="str">
        <f>'[1]2025年已发货'!C:C</f>
        <v>HRB400E Φ10</v>
      </c>
      <c r="D8230" s="2" t="str">
        <f>'[1]2025年已发货'!D:D</f>
        <v>吨</v>
      </c>
      <c r="E8230" s="2">
        <f>'[1]2025年已发货'!E:E</f>
        <v>18</v>
      </c>
      <c r="F8230" s="4">
        <f>'[1]2025年已发货'!F:F</f>
        <v>45941</v>
      </c>
      <c r="G8230" s="2" t="str">
        <f>'[1]2025年已发货'!G:G</f>
        <v>(五冶建设空港兴城怡心街道83亩项目)成都市双流区怡心街道高峰社区一组剑和路一段空港兴城怡心街道83亩项目中国五冶项目部</v>
      </c>
      <c r="H8230" s="2" t="str">
        <f>'[1]2025年已发货'!H:H</f>
        <v>王刚</v>
      </c>
      <c r="I8230" s="2">
        <f>'[1]2025年已发货'!I:I</f>
        <v>15881190525</v>
      </c>
      <c r="J8230" s="2" t="str">
        <f>_xlfn._xlws.FILTER(辅助信息!D:D,辅助信息!G:G=G8230)</f>
        <v>五冶建设空港兴城怡心街道83亩项目</v>
      </c>
    </row>
    <row r="8231" spans="1:10">
      <c r="A8231" s="2" t="str">
        <f>'[1]2025年已发货'!A:A</f>
        <v>润耀</v>
      </c>
      <c r="B8231" s="2" t="str">
        <f>'[1]2025年已发货'!B:B</f>
        <v>螺纹钢</v>
      </c>
      <c r="C8231" s="2" t="str">
        <f>'[1]2025年已发货'!C:C</f>
        <v>HRB400E Φ12 9m</v>
      </c>
      <c r="D8231" s="2" t="str">
        <f>'[1]2025年已发货'!D:D</f>
        <v>吨</v>
      </c>
      <c r="E8231" s="2">
        <f>'[1]2025年已发货'!E:E</f>
        <v>15</v>
      </c>
      <c r="F8231" s="4">
        <f>'[1]2025年已发货'!F:F</f>
        <v>45941</v>
      </c>
      <c r="G8231" s="2" t="str">
        <f>'[1]2025年已发货'!G:G</f>
        <v>(五冶建设空港兴城怡心街道83亩项目)成都市双流区怡心街道高峰社区一组剑和路一段空港兴城怡心街道83亩项目中国五冶项目部</v>
      </c>
      <c r="H8231" s="2" t="str">
        <f>'[1]2025年已发货'!H:H</f>
        <v>王刚</v>
      </c>
      <c r="I8231" s="2">
        <f>'[1]2025年已发货'!I:I</f>
        <v>15881190525</v>
      </c>
      <c r="J8231" s="2" t="str">
        <f>_xlfn._xlws.FILTER(辅助信息!D:D,辅助信息!G:G=G8231)</f>
        <v>五冶建设空港兴城怡心街道83亩项目</v>
      </c>
    </row>
    <row r="8232" spans="1:10">
      <c r="A8232" s="2" t="str">
        <f>'[1]2025年已发货'!A:A</f>
        <v>润耀</v>
      </c>
      <c r="B8232" s="2" t="str">
        <f>'[1]2025年已发货'!B:B</f>
        <v>螺纹钢</v>
      </c>
      <c r="C8232" s="2" t="str">
        <f>'[1]2025年已发货'!C:C</f>
        <v>HRB400E Φ14 9m</v>
      </c>
      <c r="D8232" s="2" t="str">
        <f>'[1]2025年已发货'!D:D</f>
        <v>吨</v>
      </c>
      <c r="E8232" s="2">
        <f>'[1]2025年已发货'!E:E</f>
        <v>30</v>
      </c>
      <c r="F8232" s="4">
        <f>'[1]2025年已发货'!F:F</f>
        <v>45941</v>
      </c>
      <c r="G8232" s="2" t="str">
        <f>'[1]2025年已发货'!G:G</f>
        <v>(五冶建设空港兴城怡心街道83亩项目)成都市双流区怡心街道高峰社区一组剑和路一段空港兴城怡心街道83亩项目中国五冶项目部</v>
      </c>
      <c r="H8232" s="2" t="str">
        <f>'[1]2025年已发货'!H:H</f>
        <v>王刚</v>
      </c>
      <c r="I8232" s="2">
        <f>'[1]2025年已发货'!I:I</f>
        <v>15881190525</v>
      </c>
      <c r="J8232" s="2" t="str">
        <f>_xlfn._xlws.FILTER(辅助信息!D:D,辅助信息!G:G=G8232)</f>
        <v>五冶建设空港兴城怡心街道83亩项目</v>
      </c>
    </row>
    <row r="8233" spans="1:10">
      <c r="A8233" s="2" t="str">
        <f>'[1]2025年已发货'!A:A</f>
        <v>润耀</v>
      </c>
      <c r="B8233" s="2" t="str">
        <f>'[1]2025年已发货'!B:B</f>
        <v>螺纹钢</v>
      </c>
      <c r="C8233" s="2" t="str">
        <f>'[1]2025年已发货'!C:C</f>
        <v>HRB400E Φ16 9m</v>
      </c>
      <c r="D8233" s="2" t="str">
        <f>'[1]2025年已发货'!D:D</f>
        <v>吨</v>
      </c>
      <c r="E8233" s="2">
        <f>'[1]2025年已发货'!E:E</f>
        <v>15</v>
      </c>
      <c r="F8233" s="4">
        <f>'[1]2025年已发货'!F:F</f>
        <v>45941</v>
      </c>
      <c r="G8233" s="2" t="str">
        <f>'[1]2025年已发货'!G:G</f>
        <v>(五冶建设空港兴城怡心街道83亩项目)成都市双流区怡心街道高峰社区一组剑和路一段空港兴城怡心街道83亩项目中国五冶项目部</v>
      </c>
      <c r="H8233" s="2" t="str">
        <f>'[1]2025年已发货'!H:H</f>
        <v>王刚</v>
      </c>
      <c r="I8233" s="2">
        <f>'[1]2025年已发货'!I:I</f>
        <v>15881190525</v>
      </c>
      <c r="J8233" s="2" t="str">
        <f>_xlfn._xlws.FILTER(辅助信息!D:D,辅助信息!G:G=G8233)</f>
        <v>五冶建设空港兴城怡心街道83亩项目</v>
      </c>
    </row>
    <row r="8234" spans="1:10">
      <c r="A8234" s="2" t="str">
        <f>'[1]2025年已发货'!A:A</f>
        <v>润耀</v>
      </c>
      <c r="B8234" s="2" t="str">
        <f>'[1]2025年已发货'!B:B</f>
        <v>螺纹钢</v>
      </c>
      <c r="C8234" s="2" t="str">
        <f>'[1]2025年已发货'!C:C</f>
        <v>HRB400E Φ18 9m</v>
      </c>
      <c r="D8234" s="2" t="str">
        <f>'[1]2025年已发货'!D:D</f>
        <v>吨</v>
      </c>
      <c r="E8234" s="2">
        <f>'[1]2025年已发货'!E:E</f>
        <v>3</v>
      </c>
      <c r="F8234" s="4">
        <f>'[1]2025年已发货'!F:F</f>
        <v>45941</v>
      </c>
      <c r="G8234" s="2" t="str">
        <f>'[1]2025年已发货'!G:G</f>
        <v>(五冶建设空港兴城怡心街道83亩项目)成都市双流区怡心街道高峰社区一组剑和路一段空港兴城怡心街道83亩项目中国五冶项目部</v>
      </c>
      <c r="H8234" s="2" t="str">
        <f>'[1]2025年已发货'!H:H</f>
        <v>王刚</v>
      </c>
      <c r="I8234" s="2">
        <f>'[1]2025年已发货'!I:I</f>
        <v>15881190525</v>
      </c>
      <c r="J8234" s="2" t="str">
        <f>_xlfn._xlws.FILTER(辅助信息!D:D,辅助信息!G:G=G8234)</f>
        <v>五冶建设空港兴城怡心街道83亩项目</v>
      </c>
    </row>
    <row r="8235" spans="1:10">
      <c r="A8235" s="2" t="str">
        <f>'[1]2025年已发货'!A:A</f>
        <v>润耀</v>
      </c>
      <c r="B8235" s="2" t="str">
        <f>'[1]2025年已发货'!B:B</f>
        <v>螺纹钢</v>
      </c>
      <c r="C8235" s="2" t="str">
        <f>'[1]2025年已发货'!C:C</f>
        <v>HRB400E Φ20 9m</v>
      </c>
      <c r="D8235" s="2" t="str">
        <f>'[1]2025年已发货'!D:D</f>
        <v>吨</v>
      </c>
      <c r="E8235" s="2">
        <f>'[1]2025年已发货'!E:E</f>
        <v>3</v>
      </c>
      <c r="F8235" s="4">
        <f>'[1]2025年已发货'!F:F</f>
        <v>45941</v>
      </c>
      <c r="G8235" s="2" t="str">
        <f>'[1]2025年已发货'!G:G</f>
        <v>(五冶建设空港兴城怡心街道83亩项目)成都市双流区怡心街道高峰社区一组剑和路一段空港兴城怡心街道83亩项目中国五冶项目部</v>
      </c>
      <c r="H8235" s="2" t="str">
        <f>'[1]2025年已发货'!H:H</f>
        <v>王刚</v>
      </c>
      <c r="I8235" s="2">
        <f>'[1]2025年已发货'!I:I</f>
        <v>15881190525</v>
      </c>
      <c r="J8235" s="2" t="str">
        <f>_xlfn._xlws.FILTER(辅助信息!D:D,辅助信息!G:G=G8235)</f>
        <v>五冶建设空港兴城怡心街道83亩项目</v>
      </c>
    </row>
    <row r="8236" spans="1:10">
      <c r="A8236" s="2" t="str">
        <f>'[1]2025年已发货'!A:A</f>
        <v>润耀</v>
      </c>
      <c r="B8236" s="2" t="str">
        <f>'[1]2025年已发货'!B:B</f>
        <v>螺纹钢</v>
      </c>
      <c r="C8236" s="2" t="str">
        <f>'[1]2025年已发货'!C:C</f>
        <v>HRB400E Φ22 9m</v>
      </c>
      <c r="D8236" s="2" t="str">
        <f>'[1]2025年已发货'!D:D</f>
        <v>吨</v>
      </c>
      <c r="E8236" s="2">
        <f>'[1]2025年已发货'!E:E</f>
        <v>3</v>
      </c>
      <c r="F8236" s="4">
        <f>'[1]2025年已发货'!F:F</f>
        <v>45941</v>
      </c>
      <c r="G8236" s="2" t="str">
        <f>'[1]2025年已发货'!G:G</f>
        <v>(五冶建设空港兴城怡心街道83亩项目)成都市双流区怡心街道高峰社区一组剑和路一段空港兴城怡心街道83亩项目中国五冶项目部</v>
      </c>
      <c r="H8236" s="2" t="str">
        <f>'[1]2025年已发货'!H:H</f>
        <v>王刚</v>
      </c>
      <c r="I8236" s="2">
        <f>'[1]2025年已发货'!I:I</f>
        <v>15881190525</v>
      </c>
      <c r="J8236" s="2" t="str">
        <f>_xlfn._xlws.FILTER(辅助信息!D:D,辅助信息!G:G=G8236)</f>
        <v>五冶建设空港兴城怡心街道83亩项目</v>
      </c>
    </row>
    <row r="8237" spans="1:10">
      <c r="A8237" s="2" t="str">
        <f>'[1]2025年已发货'!A:A</f>
        <v>润耀</v>
      </c>
      <c r="B8237" s="2" t="str">
        <f>'[1]2025年已发货'!B:B</f>
        <v>螺纹钢</v>
      </c>
      <c r="C8237" s="2" t="str">
        <f>'[1]2025年已发货'!C:C</f>
        <v>HRB500E Φ14</v>
      </c>
      <c r="D8237" s="2" t="str">
        <f>'[1]2025年已发货'!D:D</f>
        <v>吨</v>
      </c>
      <c r="E8237" s="2">
        <f>'[1]2025年已发货'!E:E</f>
        <v>2.5</v>
      </c>
      <c r="F8237" s="4">
        <f>'[1]2025年已发货'!F:F</f>
        <v>45941</v>
      </c>
      <c r="G8237" s="2" t="str">
        <f>'[1]2025年已发货'!G:G</f>
        <v>(五冶建设空港兴城怡心街道83亩项目)成都市双流区怡心街道高峰社区一组剑和路一段空港兴城怡心街道83亩项目中国五冶项目部</v>
      </c>
      <c r="H8237" s="2" t="str">
        <f>'[1]2025年已发货'!H:H</f>
        <v>王刚</v>
      </c>
      <c r="I8237" s="2">
        <f>'[1]2025年已发货'!I:I</f>
        <v>15881190525</v>
      </c>
      <c r="J8237" s="2" t="str">
        <f>_xlfn._xlws.FILTER(辅助信息!D:D,辅助信息!G:G=G8237)</f>
        <v>五冶建设空港兴城怡心街道83亩项目</v>
      </c>
    </row>
    <row r="8238" spans="1:10">
      <c r="A8238" s="2" t="str">
        <f>'[1]2025年已发货'!A:A</f>
        <v>润耀</v>
      </c>
      <c r="B8238" s="2" t="str">
        <f>'[1]2025年已发货'!B:B</f>
        <v>螺纹钢</v>
      </c>
      <c r="C8238" s="2" t="str">
        <f>'[1]2025年已发货'!C:C</f>
        <v>HRB500E Φ18</v>
      </c>
      <c r="D8238" s="2" t="str">
        <f>'[1]2025年已发货'!D:D</f>
        <v>吨</v>
      </c>
      <c r="E8238" s="2">
        <f>'[1]2025年已发货'!E:E</f>
        <v>2.5</v>
      </c>
      <c r="F8238" s="4">
        <f>'[1]2025年已发货'!F:F</f>
        <v>45941</v>
      </c>
      <c r="G8238" s="2" t="str">
        <f>'[1]2025年已发货'!G:G</f>
        <v>(五冶建设空港兴城怡心街道83亩项目)成都市双流区怡心街道高峰社区一组剑和路一段空港兴城怡心街道83亩项目中国五冶项目部</v>
      </c>
      <c r="H8238" s="2" t="str">
        <f>'[1]2025年已发货'!H:H</f>
        <v>王刚</v>
      </c>
      <c r="I8238" s="2">
        <f>'[1]2025年已发货'!I:I</f>
        <v>15881190525</v>
      </c>
      <c r="J8238" s="2" t="str">
        <f>_xlfn._xlws.FILTER(辅助信息!D:D,辅助信息!G:G=G8238)</f>
        <v>五冶建设空港兴城怡心街道83亩项目</v>
      </c>
    </row>
    <row r="8239" spans="1:10">
      <c r="A8239" s="2" t="str">
        <f>'[1]2025年已发货'!A:A</f>
        <v>润耀</v>
      </c>
      <c r="B8239" s="2" t="str">
        <f>'[1]2025年已发货'!B:B</f>
        <v>螺纹钢</v>
      </c>
      <c r="C8239" s="2" t="str">
        <f>'[1]2025年已发货'!C:C</f>
        <v>HRB500E Φ20</v>
      </c>
      <c r="D8239" s="2" t="str">
        <f>'[1]2025年已发货'!D:D</f>
        <v>吨</v>
      </c>
      <c r="E8239" s="2">
        <f>'[1]2025年已发货'!E:E</f>
        <v>15</v>
      </c>
      <c r="F8239" s="4">
        <f>'[1]2025年已发货'!F:F</f>
        <v>45941</v>
      </c>
      <c r="G8239" s="2" t="str">
        <f>'[1]2025年已发货'!G:G</f>
        <v>(五冶建设空港兴城怡心街道83亩项目)成都市双流区怡心街道高峰社区一组剑和路一段空港兴城怡心街道83亩项目中国五冶项目部</v>
      </c>
      <c r="H8239" s="2" t="str">
        <f>'[1]2025年已发货'!H:H</f>
        <v>王刚</v>
      </c>
      <c r="I8239" s="2">
        <f>'[1]2025年已发货'!I:I</f>
        <v>15881190525</v>
      </c>
      <c r="J8239" s="2" t="str">
        <f>_xlfn._xlws.FILTER(辅助信息!D:D,辅助信息!G:G=G8239)</f>
        <v>五冶建设空港兴城怡心街道83亩项目</v>
      </c>
    </row>
    <row r="8240" spans="1:10">
      <c r="A8240" s="2" t="str">
        <f>'[1]2025年已发货'!A:A</f>
        <v>润耀</v>
      </c>
      <c r="B8240" s="2" t="str">
        <f>'[1]2025年已发货'!B:B</f>
        <v>螺纹钢</v>
      </c>
      <c r="C8240" s="2" t="str">
        <f>'[1]2025年已发货'!C:C</f>
        <v>HRB500E Φ22</v>
      </c>
      <c r="D8240" s="2" t="str">
        <f>'[1]2025年已发货'!D:D</f>
        <v>吨</v>
      </c>
      <c r="E8240" s="2">
        <f>'[1]2025年已发货'!E:E</f>
        <v>5</v>
      </c>
      <c r="F8240" s="4">
        <f>'[1]2025年已发货'!F:F</f>
        <v>45941</v>
      </c>
      <c r="G8240" s="2" t="str">
        <f>'[1]2025年已发货'!G:G</f>
        <v>(五冶建设空港兴城怡心街道83亩项目)成都市双流区怡心街道高峰社区一组剑和路一段空港兴城怡心街道83亩项目中国五冶项目部</v>
      </c>
      <c r="H8240" s="2" t="str">
        <f>'[1]2025年已发货'!H:H</f>
        <v>王刚</v>
      </c>
      <c r="I8240" s="2">
        <f>'[1]2025年已发货'!I:I</f>
        <v>15881190525</v>
      </c>
      <c r="J8240" s="2" t="str">
        <f>_xlfn._xlws.FILTER(辅助信息!D:D,辅助信息!G:G=G8240)</f>
        <v>五冶建设空港兴城怡心街道83亩项目</v>
      </c>
    </row>
    <row r="8241" spans="1:10">
      <c r="A8241" s="2" t="str">
        <f>'[1]2025年已发货'!A:A</f>
        <v>润耀</v>
      </c>
      <c r="B8241" s="2" t="str">
        <f>'[1]2025年已发货'!B:B</f>
        <v>螺纹钢</v>
      </c>
      <c r="C8241" s="2" t="str">
        <f>'[1]2025年已发货'!C:C</f>
        <v>HRB500E Φ25</v>
      </c>
      <c r="D8241" s="2" t="str">
        <f>'[1]2025年已发货'!D:D</f>
        <v>吨</v>
      </c>
      <c r="E8241" s="2">
        <f>'[1]2025年已发货'!E:E</f>
        <v>10</v>
      </c>
      <c r="F8241" s="4">
        <f>'[1]2025年已发货'!F:F</f>
        <v>45941</v>
      </c>
      <c r="G8241" s="2" t="str">
        <f>'[1]2025年已发货'!G:G</f>
        <v>(五冶建设空港兴城怡心街道83亩项目)成都市双流区怡心街道高峰社区一组剑和路一段空港兴城怡心街道83亩项目中国五冶项目部</v>
      </c>
      <c r="H8241" s="2" t="str">
        <f>'[1]2025年已发货'!H:H</f>
        <v>王刚</v>
      </c>
      <c r="I8241" s="2">
        <f>'[1]2025年已发货'!I:I</f>
        <v>15881190525</v>
      </c>
      <c r="J8241" s="2" t="str">
        <f>_xlfn._xlws.FILTER(辅助信息!D:D,辅助信息!G:G=G8241)</f>
        <v>五冶建设空港兴城怡心街道83亩项目</v>
      </c>
    </row>
    <row r="8242" spans="1:10">
      <c r="A8242" s="2" t="str">
        <f>'[1]2025年已发货'!A:A</f>
        <v>润耀</v>
      </c>
      <c r="B8242" s="2" t="str">
        <f>'[1]2025年已发货'!B:B</f>
        <v>盘螺</v>
      </c>
      <c r="C8242" s="2" t="str">
        <f>'[1]2025年已发货'!C:C</f>
        <v>HRB400E Φ6</v>
      </c>
      <c r="D8242" s="2" t="str">
        <f>'[1]2025年已发货'!D:D</f>
        <v>吨</v>
      </c>
      <c r="E8242" s="2">
        <f>'[1]2025年已发货'!E:E</f>
        <v>33.6</v>
      </c>
      <c r="F8242" s="4">
        <f>'[1]2025年已发货'!F:F</f>
        <v>45941</v>
      </c>
      <c r="G8242" s="2" t="str">
        <f>'[1]2025年已发货'!G:G</f>
        <v>（华西酒城南）成都市武侯区火车南站西路8号酒城南项目</v>
      </c>
      <c r="H8242" s="2" t="str">
        <f>'[1]2025年已发货'!H:H</f>
        <v>龙耀宇</v>
      </c>
      <c r="I8242" s="2">
        <f>'[1]2025年已发货'!I:I</f>
        <v>18384145895</v>
      </c>
      <c r="J8242" s="2" t="str">
        <f>_xlfn._xlws.FILTER(辅助信息!D:D,辅助信息!G:G=G8242)</f>
        <v>华西酒城南</v>
      </c>
    </row>
    <row r="8243" spans="1:10">
      <c r="A8243" s="2" t="str">
        <f>'[1]2025年已发货'!A:A</f>
        <v>润耀</v>
      </c>
      <c r="B8243" s="2" t="str">
        <f>'[1]2025年已发货'!B:B</f>
        <v>盘螺</v>
      </c>
      <c r="C8243" s="2" t="str">
        <f>'[1]2025年已发货'!C:C</f>
        <v>HRB400E Φ10</v>
      </c>
      <c r="D8243" s="2" t="str">
        <f>'[1]2025年已发货'!D:D</f>
        <v>吨</v>
      </c>
      <c r="E8243" s="2">
        <f>'[1]2025年已发货'!E:E</f>
        <v>10</v>
      </c>
      <c r="F8243" s="4">
        <f>'[1]2025年已发货'!F:F</f>
        <v>45941</v>
      </c>
      <c r="G8243" s="2" t="str">
        <f>'[1]2025年已发货'!G:G</f>
        <v>(宜宾兴港三江新区长江工业园保障性租赁住房建设项目-土建)四川省宜宾市翠屏区永善路南段宜宾市三江新区长江工业园区</v>
      </c>
      <c r="H8243" s="2" t="str">
        <f>'[1]2025年已发货'!H:H</f>
        <v>赵元虎</v>
      </c>
      <c r="I8243" s="2">
        <f>'[1]2025年已发货'!I:I</f>
        <v>13684167136</v>
      </c>
      <c r="J8243" s="2" t="str">
        <f>_xlfn._xlws.FILTER(辅助信息!D:D,辅助信息!G:G=G8243)</f>
        <v>宜宾兴港三江新区长江工业园建设项目</v>
      </c>
    </row>
    <row r="8244" spans="1:10">
      <c r="A8244" s="2" t="str">
        <f>'[1]2025年已发货'!A:A</f>
        <v>润耀</v>
      </c>
      <c r="B8244" s="2" t="str">
        <f>'[1]2025年已发货'!B:B</f>
        <v>盘螺</v>
      </c>
      <c r="C8244" s="2" t="str">
        <f>'[1]2025年已发货'!C:C</f>
        <v>HRB400E Φ12</v>
      </c>
      <c r="D8244" s="2" t="str">
        <f>'[1]2025年已发货'!D:D</f>
        <v>吨</v>
      </c>
      <c r="E8244" s="2">
        <f>'[1]2025年已发货'!E:E</f>
        <v>25</v>
      </c>
      <c r="F8244" s="4">
        <f>'[1]2025年已发货'!F:F</f>
        <v>45941</v>
      </c>
      <c r="G8244" s="2" t="str">
        <f>'[1]2025年已发货'!G:G</f>
        <v>(宜宾兴港三江新区长江工业园保障性租赁住房建设项目-土建)四川省宜宾市翠屏区永善路南段宜宾市三江新区长江工业园区</v>
      </c>
      <c r="H8244" s="2" t="str">
        <f>'[1]2025年已发货'!H:H</f>
        <v>赵元虎</v>
      </c>
      <c r="I8244" s="2">
        <f>'[1]2025年已发货'!I:I</f>
        <v>13684167136</v>
      </c>
      <c r="J8244" s="2" t="str">
        <f>_xlfn._xlws.FILTER(辅助信息!D:D,辅助信息!G:G=G8244)</f>
        <v>宜宾兴港三江新区长江工业园建设项目</v>
      </c>
    </row>
    <row r="8245" spans="1:10">
      <c r="A8245" s="2" t="str">
        <f>'[1]2025年已发货'!A:A</f>
        <v>润耀</v>
      </c>
      <c r="B8245" s="2" t="str">
        <f>'[1]2025年已发货'!B:B</f>
        <v>盘螺</v>
      </c>
      <c r="C8245" s="2" t="str">
        <f>'[1]2025年已发货'!C:C</f>
        <v>HRB400EФ10</v>
      </c>
      <c r="D8245" s="2" t="str">
        <f>'[1]2025年已发货'!D:D</f>
        <v>吨</v>
      </c>
      <c r="E8245" s="2">
        <f>'[1]2025年已发货'!E:E</f>
        <v>35</v>
      </c>
      <c r="F8245" s="4">
        <f>'[1]2025年已发货'!F:F</f>
        <v>45941</v>
      </c>
      <c r="G8245" s="2" t="str">
        <f>'[1]2025年已发货'!G:G</f>
        <v>（中核中原-温江北林医养综合体项目）四川省成都市温江区万春大道第三人民医院东</v>
      </c>
      <c r="H8245" s="2" t="str">
        <f>'[1]2025年已发货'!H:H</f>
        <v>蔡杰</v>
      </c>
      <c r="I8245" s="2">
        <f>'[1]2025年已发货'!I:I</f>
        <v>18875129329</v>
      </c>
      <c r="J8245" s="2" vm="1" t="e">
        <f>_xlfn._xlws.FILTER(辅助信息!D:D,辅助信息!G:G=G8245)</f>
        <v>#VALUE!</v>
      </c>
    </row>
    <row r="8246" spans="1:10">
      <c r="A8246" s="2" t="str">
        <f>'[1]2025年已发货'!A:A</f>
        <v>润耀</v>
      </c>
      <c r="B8246" s="2" t="str">
        <f>'[1]2025年已发货'!B:B</f>
        <v>螺纹钢</v>
      </c>
      <c r="C8246" s="2" t="str">
        <f>'[1]2025年已发货'!C:C</f>
        <v>HRB400EФ12*9m</v>
      </c>
      <c r="D8246" s="2" t="str">
        <f>'[1]2025年已发货'!D:D</f>
        <v>吨</v>
      </c>
      <c r="E8246" s="2">
        <f>'[1]2025年已发货'!E:E</f>
        <v>35</v>
      </c>
      <c r="F8246" s="4">
        <f>'[1]2025年已发货'!F:F</f>
        <v>45941</v>
      </c>
      <c r="G8246" s="2" t="str">
        <f>'[1]2025年已发货'!G:G</f>
        <v>（中核中原-温江北林医养综合体项目）四川省成都市温江区万春大道第三人民医院东</v>
      </c>
      <c r="H8246" s="2" t="str">
        <f>'[1]2025年已发货'!H:H</f>
        <v>蔡杰</v>
      </c>
      <c r="I8246" s="2">
        <f>'[1]2025年已发货'!I:I</f>
        <v>18875129329</v>
      </c>
      <c r="J8246" s="2" vm="1" t="e">
        <f>_xlfn._xlws.FILTER(辅助信息!D:D,辅助信息!G:G=G8246)</f>
        <v>#VALUE!</v>
      </c>
    </row>
    <row r="8247" spans="1:10">
      <c r="A8247" s="2" t="str">
        <f>'[1]2025年已发货'!A:A</f>
        <v>润耀</v>
      </c>
      <c r="B8247" s="2" t="str">
        <f>'[1]2025年已发货'!B:B</f>
        <v>盘螺</v>
      </c>
      <c r="C8247" s="2" t="str">
        <f>'[1]2025年已发货'!C:C</f>
        <v>HRB400EΦ8</v>
      </c>
      <c r="D8247" s="2" t="str">
        <f>'[1]2025年已发货'!D:D</f>
        <v>吨</v>
      </c>
      <c r="E8247" s="2">
        <f>'[1]2025年已发货'!E:E</f>
        <v>18</v>
      </c>
      <c r="F8247" s="4">
        <f>'[1]2025年已发货'!F:F</f>
        <v>45941</v>
      </c>
      <c r="G8247" s="2" t="str">
        <f>'[1]2025年已发货'!G:G</f>
        <v>（中核中原-温江光明苑三期项目）四川省成都市温江区金马街道光明苑三期项目</v>
      </c>
      <c r="H8247" s="2" t="str">
        <f>'[1]2025年已发货'!H:H</f>
        <v>王生斌</v>
      </c>
      <c r="I8247" s="2">
        <f>'[1]2025年已发货'!I:I</f>
        <v>15228858118</v>
      </c>
      <c r="J8247" s="2" vm="1" t="e">
        <f>_xlfn._xlws.FILTER(辅助信息!D:D,辅助信息!G:G=G8247)</f>
        <v>#VALUE!</v>
      </c>
    </row>
    <row r="8248" spans="1:10">
      <c r="A8248" s="2" t="str">
        <f>'[1]2025年已发货'!A:A</f>
        <v>润耀</v>
      </c>
      <c r="B8248" s="2" t="str">
        <f>'[1]2025年已发货'!B:B</f>
        <v>盘螺</v>
      </c>
      <c r="C8248" s="2" t="str">
        <f>'[1]2025年已发货'!C:C</f>
        <v>HRB400EΦ10</v>
      </c>
      <c r="D8248" s="2" t="str">
        <f>'[1]2025年已发货'!D:D</f>
        <v>吨</v>
      </c>
      <c r="E8248" s="2">
        <f>'[1]2025年已发货'!E:E</f>
        <v>18</v>
      </c>
      <c r="F8248" s="4">
        <f>'[1]2025年已发货'!F:F</f>
        <v>45941</v>
      </c>
      <c r="G8248" s="2" t="str">
        <f>'[1]2025年已发货'!G:G</f>
        <v>（中核中原-温江光明苑三期项目）四川省成都市温江区金马街道光明苑三期项目</v>
      </c>
      <c r="H8248" s="2" t="str">
        <f>'[1]2025年已发货'!H:H</f>
        <v>王生斌</v>
      </c>
      <c r="I8248" s="2">
        <f>'[1]2025年已发货'!I:I</f>
        <v>15228858118</v>
      </c>
      <c r="J8248" s="2" vm="1" t="e">
        <f>_xlfn._xlws.FILTER(辅助信息!D:D,辅助信息!G:G=G8248)</f>
        <v>#VALUE!</v>
      </c>
    </row>
    <row r="8249" spans="1:10">
      <c r="A8249" s="2" t="str">
        <f>'[1]2025年已发货'!A:A</f>
        <v>润耀</v>
      </c>
      <c r="B8249" s="2" t="str">
        <f>'[1]2025年已发货'!B:B</f>
        <v>螺纹钢</v>
      </c>
      <c r="C8249" s="2" t="str">
        <f>'[1]2025年已发货'!C:C</f>
        <v>HRB400EФ12*9m</v>
      </c>
      <c r="D8249" s="2" t="str">
        <f>'[1]2025年已发货'!D:D</f>
        <v>吨</v>
      </c>
      <c r="E8249" s="2">
        <f>'[1]2025年已发货'!E:E</f>
        <v>18</v>
      </c>
      <c r="F8249" s="4">
        <f>'[1]2025年已发货'!F:F</f>
        <v>45941</v>
      </c>
      <c r="G8249" s="2" t="str">
        <f>'[1]2025年已发货'!G:G</f>
        <v>（中核中原-温江光明苑三期项目）四川省成都市温江区金马街道光明苑三期项目</v>
      </c>
      <c r="H8249" s="2" t="str">
        <f>'[1]2025年已发货'!H:H</f>
        <v>王生斌</v>
      </c>
      <c r="I8249" s="2">
        <f>'[1]2025年已发货'!I:I</f>
        <v>15228858118</v>
      </c>
      <c r="J8249" s="2" vm="1" t="e">
        <f>_xlfn._xlws.FILTER(辅助信息!D:D,辅助信息!G:G=G8249)</f>
        <v>#VALUE!</v>
      </c>
    </row>
    <row r="8250" spans="1:10">
      <c r="A8250" s="2" t="str">
        <f>'[1]2025年已发货'!A:A</f>
        <v>润耀</v>
      </c>
      <c r="B8250" s="2" t="str">
        <f>'[1]2025年已发货'!B:B</f>
        <v>螺纹钢</v>
      </c>
      <c r="C8250" s="2" t="str">
        <f>'[1]2025年已发货'!C:C</f>
        <v>HRB400EФ14*9m</v>
      </c>
      <c r="D8250" s="2" t="str">
        <f>'[1]2025年已发货'!D:D</f>
        <v>吨</v>
      </c>
      <c r="E8250" s="2">
        <f>'[1]2025年已发货'!E:E</f>
        <v>17</v>
      </c>
      <c r="F8250" s="4">
        <f>'[1]2025年已发货'!F:F</f>
        <v>45941</v>
      </c>
      <c r="G8250" s="2" t="str">
        <f>'[1]2025年已发货'!G:G</f>
        <v>（中核中原-温江光明苑三期项目）四川省成都市温江区金马街道光明苑三期项目</v>
      </c>
      <c r="H8250" s="2" t="str">
        <f>'[1]2025年已发货'!H:H</f>
        <v>王生斌</v>
      </c>
      <c r="I8250" s="2">
        <f>'[1]2025年已发货'!I:I</f>
        <v>15228858118</v>
      </c>
      <c r="J8250" s="2" vm="1" t="e">
        <f>_xlfn._xlws.FILTER(辅助信息!D:D,辅助信息!G:G=G8250)</f>
        <v>#VALUE!</v>
      </c>
    </row>
    <row r="8251" spans="1:10">
      <c r="A8251" s="2" t="str">
        <f>'[1]2025年已发货'!A:A</f>
        <v>润耀</v>
      </c>
      <c r="B8251" s="2" t="str">
        <f>'[1]2025年已发货'!B:B</f>
        <v>盘螺</v>
      </c>
      <c r="C8251" s="2" t="str">
        <f>'[1]2025年已发货'!C:C</f>
        <v>HRB400EΦ8</v>
      </c>
      <c r="D8251" s="2" t="str">
        <f>'[1]2025年已发货'!D:D</f>
        <v>吨</v>
      </c>
      <c r="E8251" s="2">
        <f>'[1]2025年已发货'!E:E</f>
        <v>10</v>
      </c>
      <c r="F8251" s="4">
        <f>'[1]2025年已发货'!F:F</f>
        <v>45941</v>
      </c>
      <c r="G8251" s="2" t="str">
        <f>'[1]2025年已发货'!G:G</f>
        <v>（中核中原-温江光明苑三期项目）四川省成都市温江区金马街道光明苑三期项目</v>
      </c>
      <c r="H8251" s="2" t="str">
        <f>'[1]2025年已发货'!H:H</f>
        <v>王生斌</v>
      </c>
      <c r="I8251" s="2">
        <f>'[1]2025年已发货'!I:I</f>
        <v>15228858118</v>
      </c>
      <c r="J8251" s="2" vm="1" t="e">
        <f>_xlfn._xlws.FILTER(辅助信息!D:D,辅助信息!G:G=G8251)</f>
        <v>#VALUE!</v>
      </c>
    </row>
    <row r="8252" spans="1:10">
      <c r="A8252" s="2" t="str">
        <f>'[1]2025年已发货'!A:A</f>
        <v>润耀</v>
      </c>
      <c r="B8252" s="2" t="str">
        <f>'[1]2025年已发货'!B:B</f>
        <v>盘螺</v>
      </c>
      <c r="C8252" s="2" t="str">
        <f>'[1]2025年已发货'!C:C</f>
        <v>HRB400EΦ10</v>
      </c>
      <c r="D8252" s="2" t="str">
        <f>'[1]2025年已发货'!D:D</f>
        <v>吨</v>
      </c>
      <c r="E8252" s="2">
        <f>'[1]2025年已发货'!E:E</f>
        <v>24</v>
      </c>
      <c r="F8252" s="4">
        <f>'[1]2025年已发货'!F:F</f>
        <v>45941</v>
      </c>
      <c r="G8252" s="2" t="str">
        <f>'[1]2025年已发货'!G:G</f>
        <v>（中核中原-温江光明苑三期项目）四川省成都市温江区金马街道光明苑三期项目</v>
      </c>
      <c r="H8252" s="2" t="str">
        <f>'[1]2025年已发货'!H:H</f>
        <v>王生斌</v>
      </c>
      <c r="I8252" s="2">
        <f>'[1]2025年已发货'!I:I</f>
        <v>15228858118</v>
      </c>
      <c r="J8252" s="2" vm="1" t="e">
        <f>_xlfn._xlws.FILTER(辅助信息!D:D,辅助信息!G:G=G8252)</f>
        <v>#VALUE!</v>
      </c>
    </row>
    <row r="8253" spans="1:10">
      <c r="A8253" s="2" t="str">
        <f>'[1]2025年已发货'!A:A</f>
        <v>润耀</v>
      </c>
      <c r="B8253" s="2" t="str">
        <f>'[1]2025年已发货'!B:B</f>
        <v>螺纹钢</v>
      </c>
      <c r="C8253" s="2" t="str">
        <f>'[1]2025年已发货'!C:C</f>
        <v>HRB400EФ12*9m</v>
      </c>
      <c r="D8253" s="2" t="str">
        <f>'[1]2025年已发货'!D:D</f>
        <v>吨</v>
      </c>
      <c r="E8253" s="2">
        <f>'[1]2025年已发货'!E:E</f>
        <v>25</v>
      </c>
      <c r="F8253" s="4">
        <f>'[1]2025年已发货'!F:F</f>
        <v>45941</v>
      </c>
      <c r="G8253" s="2" t="str">
        <f>'[1]2025年已发货'!G:G</f>
        <v>（中核中原-温江光明苑三期项目）四川省成都市温江区金马街道光明苑三期项目</v>
      </c>
      <c r="H8253" s="2" t="str">
        <f>'[1]2025年已发货'!H:H</f>
        <v>王生斌</v>
      </c>
      <c r="I8253" s="2">
        <f>'[1]2025年已发货'!I:I</f>
        <v>15228858118</v>
      </c>
      <c r="J8253" s="2" vm="1" t="e">
        <f>_xlfn._xlws.FILTER(辅助信息!D:D,辅助信息!G:G=G8253)</f>
        <v>#VALUE!</v>
      </c>
    </row>
    <row r="8254" spans="1:10">
      <c r="A8254" s="2" t="str">
        <f>'[1]2025年已发货'!A:A</f>
        <v>润耀</v>
      </c>
      <c r="B8254" s="2" t="str">
        <f>'[1]2025年已发货'!B:B</f>
        <v>螺纹钢</v>
      </c>
      <c r="C8254" s="2" t="str">
        <f>'[1]2025年已发货'!C:C</f>
        <v>HRB400EФ14*9m</v>
      </c>
      <c r="D8254" s="2" t="str">
        <f>'[1]2025年已发货'!D:D</f>
        <v>吨</v>
      </c>
      <c r="E8254" s="2">
        <f>'[1]2025年已发货'!E:E</f>
        <v>10</v>
      </c>
      <c r="F8254" s="4">
        <f>'[1]2025年已发货'!F:F</f>
        <v>45941</v>
      </c>
      <c r="G8254" s="2" t="str">
        <f>'[1]2025年已发货'!G:G</f>
        <v>（中核中原-温江光明苑三期项目）四川省成都市温江区金马街道光明苑三期项目</v>
      </c>
      <c r="H8254" s="2" t="str">
        <f>'[1]2025年已发货'!H:H</f>
        <v>王生斌</v>
      </c>
      <c r="I8254" s="2">
        <f>'[1]2025年已发货'!I:I</f>
        <v>15228858118</v>
      </c>
      <c r="J8254" s="2" vm="1" t="e">
        <f>_xlfn._xlws.FILTER(辅助信息!D:D,辅助信息!G:G=G8254)</f>
        <v>#VALUE!</v>
      </c>
    </row>
    <row r="8255" spans="1:10">
      <c r="A8255" s="2" t="str">
        <f>'[1]2025年已发货'!A:A</f>
        <v>达钢</v>
      </c>
      <c r="B8255" s="2" t="str">
        <f>'[1]2025年已发货'!B:B</f>
        <v>盘螺</v>
      </c>
      <c r="C8255" s="2" t="str">
        <f>'[1]2025年已发货'!C:C</f>
        <v>HRB400E Φ8</v>
      </c>
      <c r="D8255" s="2" t="str">
        <f>'[1]2025年已发货'!D:D</f>
        <v>吨</v>
      </c>
      <c r="E8255" s="2">
        <f>'[1]2025年已发货'!E:E</f>
        <v>24</v>
      </c>
      <c r="F8255" s="4">
        <f>'[1]2025年已发货'!F:F</f>
        <v>45941</v>
      </c>
      <c r="G8255" s="2" t="str">
        <f>'[1]2025年已发货'!G:G</f>
        <v>（商投建工达州中医药科技园-4工区-10号楼）达州市通川区达州中医药职业学院犀牛大道北段</v>
      </c>
      <c r="H8255" s="2" t="str">
        <f>'[1]2025年已发货'!H:H</f>
        <v>张扬</v>
      </c>
      <c r="I8255" s="2">
        <f>'[1]2025年已发货'!I:I</f>
        <v>18381904567</v>
      </c>
      <c r="J8255" s="2" t="str">
        <f>_xlfn._xlws.FILTER(辅助信息!D:D,辅助信息!G:G=G8255)</f>
        <v>商投建工达州中医药科技园</v>
      </c>
    </row>
    <row r="8256" spans="1:10">
      <c r="A8256" s="2" t="str">
        <f>'[1]2025年已发货'!A:A</f>
        <v>达钢</v>
      </c>
      <c r="B8256" s="2" t="str">
        <f>'[1]2025年已发货'!B:B</f>
        <v>螺纹钢</v>
      </c>
      <c r="C8256" s="2" t="str">
        <f>'[1]2025年已发货'!C:C</f>
        <v>HRB400E Φ25 9m</v>
      </c>
      <c r="D8256" s="2" t="str">
        <f>'[1]2025年已发货'!D:D</f>
        <v>吨</v>
      </c>
      <c r="E8256" s="2">
        <f>'[1]2025年已发货'!E:E</f>
        <v>12</v>
      </c>
      <c r="F8256" s="4">
        <f>'[1]2025年已发货'!F:F</f>
        <v>45941</v>
      </c>
      <c r="G8256" s="2" t="str">
        <f>'[1]2025年已发货'!G:G</f>
        <v>（商投建工达州中医药科技园-4工区-10号楼）达州市通川区达州中医药职业学院犀牛大道北段</v>
      </c>
      <c r="H8256" s="2" t="str">
        <f>'[1]2025年已发货'!H:H</f>
        <v>张扬</v>
      </c>
      <c r="I8256" s="2">
        <f>'[1]2025年已发货'!I:I</f>
        <v>18381904567</v>
      </c>
      <c r="J8256" s="2" t="str">
        <f>_xlfn._xlws.FILTER(辅助信息!D:D,辅助信息!G:G=G8256)</f>
        <v>商投建工达州中医药科技园</v>
      </c>
    </row>
    <row r="8257" spans="1:10">
      <c r="A8257" s="2" t="str">
        <f>'[1]2025年已发货'!A:A</f>
        <v>达钢</v>
      </c>
      <c r="B8257" s="2" t="str">
        <f>'[1]2025年已发货'!B:B</f>
        <v>螺纹钢</v>
      </c>
      <c r="C8257" s="2" t="str">
        <f>'[1]2025年已发货'!C:C</f>
        <v>HRB500E Φ25</v>
      </c>
      <c r="D8257" s="2" t="str">
        <f>'[1]2025年已发货'!D:D</f>
        <v>吨</v>
      </c>
      <c r="E8257" s="2">
        <f>'[1]2025年已发货'!E:E</f>
        <v>21</v>
      </c>
      <c r="F8257" s="4">
        <f>'[1]2025年已发货'!F:F</f>
        <v>45941</v>
      </c>
      <c r="G8257" s="2" t="str">
        <f>'[1]2025年已发货'!G:G</f>
        <v>（商投建工达州中医药科技园-4工区-10号楼）达州市通川区达州中医药职业学院犀牛大道北段</v>
      </c>
      <c r="H8257" s="2" t="str">
        <f>'[1]2025年已发货'!H:H</f>
        <v>张扬</v>
      </c>
      <c r="I8257" s="2">
        <f>'[1]2025年已发货'!I:I</f>
        <v>18381904567</v>
      </c>
      <c r="J8257" s="2" t="str">
        <f>_xlfn._xlws.FILTER(辅助信息!D:D,辅助信息!G:G=G8257)</f>
        <v>商投建工达州中医药科技园</v>
      </c>
    </row>
    <row r="8258" spans="1:10">
      <c r="A8258" s="2" t="str">
        <f>'[1]2025年已发货'!A:A</f>
        <v>泸钢</v>
      </c>
      <c r="B8258" s="2" t="str">
        <f>'[1]2025年已发货'!B:B</f>
        <v>螺纹钢</v>
      </c>
      <c r="C8258" s="2" t="str">
        <f>'[1]2025年已发货'!C:C</f>
        <v>HRB400E Φ16 9m</v>
      </c>
      <c r="D8258" s="2" t="str">
        <f>'[1]2025年已发货'!D:D</f>
        <v>吨</v>
      </c>
      <c r="E8258" s="2">
        <f>'[1]2025年已发货'!E:E</f>
        <v>35</v>
      </c>
      <c r="F8258" s="4">
        <f>'[1]2025年已发货'!F:F</f>
        <v>45941</v>
      </c>
      <c r="G8258" s="2" t="str">
        <f>'[1]2025年已发货'!G:G</f>
        <v>(五冶钢构龙泉东洪片区70亩住宅、商业及配套工程项目二标段)成都市龙泉驿外东洪路地铁2号线惠王陵地铁C口</v>
      </c>
      <c r="H8258" s="2" t="str">
        <f>'[1]2025年已发货'!H:H</f>
        <v>蒋嗣伟</v>
      </c>
      <c r="I8258" s="2">
        <f>'[1]2025年已发货'!I:I</f>
        <v>15014331252</v>
      </c>
      <c r="J8258" s="2" t="str">
        <f>_xlfn._xlws.FILTER(辅助信息!D:D,辅助信息!G:G=G8258)</f>
        <v>五冶钢构龙泉东洪片区(70亩、85亩)住宅、商业及配套工程项目</v>
      </c>
    </row>
    <row r="8259" spans="1:10">
      <c r="A8259" s="2" t="str">
        <f>'[1]2025年已发货'!A:A</f>
        <v>泸钢</v>
      </c>
      <c r="B8259" s="2" t="str">
        <f>'[1]2025年已发货'!B:B</f>
        <v>螺纹钢</v>
      </c>
      <c r="C8259" s="2" t="str">
        <f>'[1]2025年已发货'!C:C</f>
        <v>HRB400E Φ18 9m</v>
      </c>
      <c r="D8259" s="2" t="str">
        <f>'[1]2025年已发货'!D:D</f>
        <v>吨</v>
      </c>
      <c r="E8259" s="2">
        <f>'[1]2025年已发货'!E:E</f>
        <v>20</v>
      </c>
      <c r="F8259" s="4">
        <f>'[1]2025年已发货'!F:F</f>
        <v>45941</v>
      </c>
      <c r="G8259" s="2" t="str">
        <f>'[1]2025年已发货'!G:G</f>
        <v>(五冶钢构龙泉东洪片区70亩住宅、商业及配套工程项目二标段)成都市龙泉驿外东洪路地铁2号线惠王陵地铁C口</v>
      </c>
      <c r="H8259" s="2" t="str">
        <f>'[1]2025年已发货'!H:H</f>
        <v>蒋嗣伟</v>
      </c>
      <c r="I8259" s="2">
        <f>'[1]2025年已发货'!I:I</f>
        <v>15014331252</v>
      </c>
      <c r="J8259" s="2" t="str">
        <f>_xlfn._xlws.FILTER(辅助信息!D:D,辅助信息!G:G=G8259)</f>
        <v>五冶钢构龙泉东洪片区(70亩、85亩)住宅、商业及配套工程项目</v>
      </c>
    </row>
    <row r="8260" spans="1:10">
      <c r="A8260" s="2" t="str">
        <f>'[1]2025年已发货'!A:A</f>
        <v>泸钢</v>
      </c>
      <c r="B8260" s="2" t="str">
        <f>'[1]2025年已发货'!B:B</f>
        <v>螺纹钢</v>
      </c>
      <c r="C8260" s="2" t="str">
        <f>'[1]2025年已发货'!C:C</f>
        <v>HRB400E Φ22 9m</v>
      </c>
      <c r="D8260" s="2" t="str">
        <f>'[1]2025年已发货'!D:D</f>
        <v>吨</v>
      </c>
      <c r="E8260" s="2">
        <f>'[1]2025年已发货'!E:E</f>
        <v>12</v>
      </c>
      <c r="F8260" s="4">
        <f>'[1]2025年已发货'!F:F</f>
        <v>45941</v>
      </c>
      <c r="G8260" s="2" t="str">
        <f>'[1]2025年已发货'!G:G</f>
        <v>(五冶钢构龙泉东洪片区70亩住宅、商业及配套工程项目二标段)成都市龙泉驿外东洪路地铁2号线惠王陵地铁C口</v>
      </c>
      <c r="H8260" s="2" t="str">
        <f>'[1]2025年已发货'!H:H</f>
        <v>蒋嗣伟</v>
      </c>
      <c r="I8260" s="2">
        <f>'[1]2025年已发货'!I:I</f>
        <v>15014331252</v>
      </c>
      <c r="J8260" s="2" t="str">
        <f>_xlfn._xlws.FILTER(辅助信息!D:D,辅助信息!G:G=G8260)</f>
        <v>五冶钢构龙泉东洪片区(70亩、85亩)住宅、商业及配套工程项目</v>
      </c>
    </row>
    <row r="8261" spans="1:10">
      <c r="A8261" s="2" t="str">
        <f>'[1]2025年已发货'!A:A</f>
        <v>泸钢</v>
      </c>
      <c r="B8261" s="2" t="str">
        <f>'[1]2025年已发货'!B:B</f>
        <v>螺纹钢</v>
      </c>
      <c r="C8261" s="2" t="str">
        <f>'[1]2025年已发货'!C:C</f>
        <v>HRB500E Φ22</v>
      </c>
      <c r="D8261" s="2" t="str">
        <f>'[1]2025年已发货'!D:D</f>
        <v>吨</v>
      </c>
      <c r="E8261" s="2">
        <f>'[1]2025年已发货'!E:E</f>
        <v>3</v>
      </c>
      <c r="F8261" s="4">
        <f>'[1]2025年已发货'!F:F</f>
        <v>45941</v>
      </c>
      <c r="G8261" s="2" t="str">
        <f>'[1]2025年已发货'!G:G</f>
        <v>(五冶钢构龙泉东洪片区70亩住宅、商业及配套工程项目二标段)成都市龙泉驿外东洪路地铁2号线惠王陵地铁C口</v>
      </c>
      <c r="H8261" s="2" t="str">
        <f>'[1]2025年已发货'!H:H</f>
        <v>蒋嗣伟</v>
      </c>
      <c r="I8261" s="2">
        <f>'[1]2025年已发货'!I:I</f>
        <v>15014331252</v>
      </c>
      <c r="J8261" s="2" t="str">
        <f>_xlfn._xlws.FILTER(辅助信息!D:D,辅助信息!G:G=G8261)</f>
        <v>五冶钢构龙泉东洪片区(70亩、85亩)住宅、商业及配套工程项目</v>
      </c>
    </row>
    <row r="8262" spans="1:10">
      <c r="A8262" s="2" t="str">
        <f>'[1]2025年已发货'!A:A</f>
        <v>泸钢</v>
      </c>
      <c r="B8262" s="2" t="str">
        <f>'[1]2025年已发货'!B:B</f>
        <v>盘螺</v>
      </c>
      <c r="C8262" s="2" t="str">
        <f>'[1]2025年已发货'!C:C</f>
        <v>HRB400E Φ10</v>
      </c>
      <c r="D8262" s="2" t="str">
        <f>'[1]2025年已发货'!D:D</f>
        <v>吨</v>
      </c>
      <c r="E8262" s="2">
        <f>'[1]2025年已发货'!E:E</f>
        <v>30</v>
      </c>
      <c r="F8262" s="4">
        <f>'[1]2025年已发货'!F:F</f>
        <v>45941</v>
      </c>
      <c r="G8262" s="2" t="str">
        <f>'[1]2025年已发货'!G:G</f>
        <v>(五冶钢构龙泉东洪片区70亩住宅、商业及配套工程项目一标段)成都市龙泉驿外东洪路地铁2号线惠王陵地铁C口</v>
      </c>
      <c r="H8262" s="2" t="str">
        <f>'[1]2025年已发货'!H:H</f>
        <v>邹爱国</v>
      </c>
      <c r="I8262" s="2">
        <f>'[1]2025年已发货'!I:I</f>
        <v>13540231225</v>
      </c>
      <c r="J8262" s="2" t="str">
        <f>_xlfn._xlws.FILTER(辅助信息!D:D,辅助信息!G:G=G8262)</f>
        <v>五冶钢构龙泉东洪片区(70亩、85亩)住宅、商业及配套工程项目</v>
      </c>
    </row>
    <row r="8263" spans="1:10">
      <c r="A8263" s="2" t="str">
        <f>'[1]2025年已发货'!A:A</f>
        <v>泸钢</v>
      </c>
      <c r="B8263" s="2" t="str">
        <f>'[1]2025年已发货'!B:B</f>
        <v>螺纹钢</v>
      </c>
      <c r="C8263" s="2" t="str">
        <f>'[1]2025年已发货'!C:C</f>
        <v>HRB400E Φ12 9m</v>
      </c>
      <c r="D8263" s="2" t="str">
        <f>'[1]2025年已发货'!D:D</f>
        <v>吨</v>
      </c>
      <c r="E8263" s="2">
        <f>'[1]2025年已发货'!E:E</f>
        <v>75</v>
      </c>
      <c r="F8263" s="4">
        <f>'[1]2025年已发货'!F:F</f>
        <v>45941</v>
      </c>
      <c r="G8263" s="2" t="str">
        <f>'[1]2025年已发货'!G:G</f>
        <v>(五冶钢构龙泉东洪片区70亩住宅、商业及配套工程项目一标段)成都市龙泉驿外东洪路地铁2号线惠王陵地铁C口</v>
      </c>
      <c r="H8263" s="2" t="str">
        <f>'[1]2025年已发货'!H:H</f>
        <v>邹爱国</v>
      </c>
      <c r="I8263" s="2">
        <f>'[1]2025年已发货'!I:I</f>
        <v>13540231225</v>
      </c>
      <c r="J8263" s="2" t="str">
        <f>_xlfn._xlws.FILTER(辅助信息!D:D,辅助信息!G:G=G8263)</f>
        <v>五冶钢构龙泉东洪片区(70亩、85亩)住宅、商业及配套工程项目</v>
      </c>
    </row>
    <row r="8264" spans="1:10">
      <c r="A8264" s="2" t="str">
        <f>'[1]2025年已发货'!A:A</f>
        <v>泸钢</v>
      </c>
      <c r="B8264" s="2" t="str">
        <f>'[1]2025年已发货'!B:B</f>
        <v>螺纹钢</v>
      </c>
      <c r="C8264" s="2" t="str">
        <f>'[1]2025年已发货'!C:C</f>
        <v>HRB400E Φ14 9m</v>
      </c>
      <c r="D8264" s="2" t="str">
        <f>'[1]2025年已发货'!D:D</f>
        <v>吨</v>
      </c>
      <c r="E8264" s="2">
        <f>'[1]2025年已发货'!E:E</f>
        <v>13</v>
      </c>
      <c r="F8264" s="4">
        <f>'[1]2025年已发货'!F:F</f>
        <v>45941</v>
      </c>
      <c r="G8264" s="2" t="str">
        <f>'[1]2025年已发货'!G:G</f>
        <v>(五冶钢构龙泉东洪片区70亩住宅、商业及配套工程项目一标段)成都市龙泉驿外东洪路地铁2号线惠王陵地铁C口</v>
      </c>
      <c r="H8264" s="2" t="str">
        <f>'[1]2025年已发货'!H:H</f>
        <v>邹爱国</v>
      </c>
      <c r="I8264" s="2">
        <f>'[1]2025年已发货'!I:I</f>
        <v>13540231225</v>
      </c>
      <c r="J8264" s="2" t="str">
        <f>_xlfn._xlws.FILTER(辅助信息!D:D,辅助信息!G:G=G8264)</f>
        <v>五冶钢构龙泉东洪片区(70亩、85亩)住宅、商业及配套工程项目</v>
      </c>
    </row>
    <row r="8265" spans="1:10">
      <c r="A8265" s="2" t="str">
        <f>'[1]2025年已发货'!A:A</f>
        <v>泸钢</v>
      </c>
      <c r="B8265" s="2" t="str">
        <f>'[1]2025年已发货'!B:B</f>
        <v>螺纹钢</v>
      </c>
      <c r="C8265" s="2" t="str">
        <f>'[1]2025年已发货'!C:C</f>
        <v>HRB400E Φ16 9m</v>
      </c>
      <c r="D8265" s="2" t="str">
        <f>'[1]2025年已发货'!D:D</f>
        <v>吨</v>
      </c>
      <c r="E8265" s="2">
        <f>'[1]2025年已发货'!E:E</f>
        <v>16</v>
      </c>
      <c r="F8265" s="4">
        <f>'[1]2025年已发货'!F:F</f>
        <v>45941</v>
      </c>
      <c r="G8265" s="2" t="str">
        <f>'[1]2025年已发货'!G:G</f>
        <v>(五冶钢构龙泉东洪片区70亩住宅、商业及配套工程项目一标段)成都市龙泉驿外东洪路地铁2号线惠王陵地铁C口</v>
      </c>
      <c r="H8265" s="2" t="str">
        <f>'[1]2025年已发货'!H:H</f>
        <v>邹爱国</v>
      </c>
      <c r="I8265" s="2">
        <f>'[1]2025年已发货'!I:I</f>
        <v>13540231225</v>
      </c>
      <c r="J8265" s="2" t="str">
        <f>_xlfn._xlws.FILTER(辅助信息!D:D,辅助信息!G:G=G8265)</f>
        <v>五冶钢构龙泉东洪片区(70亩、85亩)住宅、商业及配套工程项目</v>
      </c>
    </row>
    <row r="8266" spans="1:10">
      <c r="A8266" s="2" t="str">
        <f>'[1]2025年已发货'!A:A</f>
        <v>泸钢</v>
      </c>
      <c r="B8266" s="2" t="str">
        <f>'[1]2025年已发货'!B:B</f>
        <v>螺纹钢</v>
      </c>
      <c r="C8266" s="2" t="str">
        <f>'[1]2025年已发货'!C:C</f>
        <v>HRB400E Φ18 9m</v>
      </c>
      <c r="D8266" s="2" t="str">
        <f>'[1]2025年已发货'!D:D</f>
        <v>吨</v>
      </c>
      <c r="E8266" s="2">
        <f>'[1]2025年已发货'!E:E</f>
        <v>20</v>
      </c>
      <c r="F8266" s="4">
        <f>'[1]2025年已发货'!F:F</f>
        <v>45941</v>
      </c>
      <c r="G8266" s="2" t="str">
        <f>'[1]2025年已发货'!G:G</f>
        <v>(五冶钢构龙泉东洪片区70亩住宅、商业及配套工程项目一标段)成都市龙泉驿外东洪路地铁2号线惠王陵地铁C口</v>
      </c>
      <c r="H8266" s="2" t="str">
        <f>'[1]2025年已发货'!H:H</f>
        <v>邹爱国</v>
      </c>
      <c r="I8266" s="2">
        <f>'[1]2025年已发货'!I:I</f>
        <v>13540231225</v>
      </c>
      <c r="J8266" s="2" t="str">
        <f>_xlfn._xlws.FILTER(辅助信息!D:D,辅助信息!G:G=G8266)</f>
        <v>五冶钢构龙泉东洪片区(70亩、85亩)住宅、商业及配套工程项目</v>
      </c>
    </row>
    <row r="8267" spans="1:10">
      <c r="A8267" s="2" t="str">
        <f>'[1]2025年已发货'!A:A</f>
        <v>泸钢</v>
      </c>
      <c r="B8267" s="2" t="str">
        <f>'[1]2025年已发货'!B:B</f>
        <v>螺纹钢</v>
      </c>
      <c r="C8267" s="2" t="str">
        <f>'[1]2025年已发货'!C:C</f>
        <v>HRB400E Φ20 9m</v>
      </c>
      <c r="D8267" s="2" t="str">
        <f>'[1]2025年已发货'!D:D</f>
        <v>吨</v>
      </c>
      <c r="E8267" s="2">
        <f>'[1]2025年已发货'!E:E</f>
        <v>28</v>
      </c>
      <c r="F8267" s="4">
        <f>'[1]2025年已发货'!F:F</f>
        <v>45941</v>
      </c>
      <c r="G8267" s="2" t="str">
        <f>'[1]2025年已发货'!G:G</f>
        <v>(五冶钢构龙泉东洪片区70亩住宅、商业及配套工程项目一标段)成都市龙泉驿外东洪路地铁2号线惠王陵地铁C口</v>
      </c>
      <c r="H8267" s="2" t="str">
        <f>'[1]2025年已发货'!H:H</f>
        <v>邹爱国</v>
      </c>
      <c r="I8267" s="2">
        <f>'[1]2025年已发货'!I:I</f>
        <v>13540231225</v>
      </c>
      <c r="J8267" s="2" t="str">
        <f>_xlfn._xlws.FILTER(辅助信息!D:D,辅助信息!G:G=G8267)</f>
        <v>五冶钢构龙泉东洪片区(70亩、85亩)住宅、商业及配套工程项目</v>
      </c>
    </row>
    <row r="8268" spans="1:10">
      <c r="A8268" s="2" t="str">
        <f>'[1]2025年已发货'!A:A</f>
        <v>泸钢</v>
      </c>
      <c r="B8268" s="2" t="str">
        <f>'[1]2025年已发货'!B:B</f>
        <v>螺纹钢</v>
      </c>
      <c r="C8268" s="2" t="str">
        <f>'[1]2025年已发货'!C:C</f>
        <v>HRB400E Φ22 9m</v>
      </c>
      <c r="D8268" s="2" t="str">
        <f>'[1]2025年已发货'!D:D</f>
        <v>吨</v>
      </c>
      <c r="E8268" s="2">
        <f>'[1]2025年已发货'!E:E</f>
        <v>36</v>
      </c>
      <c r="F8268" s="4">
        <f>'[1]2025年已发货'!F:F</f>
        <v>45941</v>
      </c>
      <c r="G8268" s="2" t="str">
        <f>'[1]2025年已发货'!G:G</f>
        <v>(五冶钢构龙泉东洪片区70亩住宅、商业及配套工程项目一标段)成都市龙泉驿外东洪路地铁2号线惠王陵地铁C口</v>
      </c>
      <c r="H8268" s="2" t="str">
        <f>'[1]2025年已发货'!H:H</f>
        <v>邹爱国</v>
      </c>
      <c r="I8268" s="2">
        <f>'[1]2025年已发货'!I:I</f>
        <v>13540231225</v>
      </c>
      <c r="J8268" s="2" t="str">
        <f>_xlfn._xlws.FILTER(辅助信息!D:D,辅助信息!G:G=G8268)</f>
        <v>五冶钢构龙泉东洪片区(70亩、85亩)住宅、商业及配套工程项目</v>
      </c>
    </row>
    <row r="8269" spans="1:10">
      <c r="A8269" s="2" t="str">
        <f>'[1]2025年已发货'!A:A</f>
        <v>泸钢</v>
      </c>
      <c r="B8269" s="2" t="str">
        <f>'[1]2025年已发货'!B:B</f>
        <v>螺纹钢</v>
      </c>
      <c r="C8269" s="2" t="str">
        <f>'[1]2025年已发货'!C:C</f>
        <v>HRB400E Φ25 9m</v>
      </c>
      <c r="D8269" s="2" t="str">
        <f>'[1]2025年已发货'!D:D</f>
        <v>吨</v>
      </c>
      <c r="E8269" s="2">
        <f>'[1]2025年已发货'!E:E</f>
        <v>8</v>
      </c>
      <c r="F8269" s="4">
        <f>'[1]2025年已发货'!F:F</f>
        <v>45941</v>
      </c>
      <c r="G8269" s="2" t="str">
        <f>'[1]2025年已发货'!G:G</f>
        <v>(五冶钢构龙泉东洪片区70亩住宅、商业及配套工程项目一标段)成都市龙泉驿外东洪路地铁2号线惠王陵地铁C口</v>
      </c>
      <c r="H8269" s="2" t="str">
        <f>'[1]2025年已发货'!H:H</f>
        <v>邹爱国</v>
      </c>
      <c r="I8269" s="2">
        <f>'[1]2025年已发货'!I:I</f>
        <v>13540231225</v>
      </c>
      <c r="J8269" s="2" t="str">
        <f>_xlfn._xlws.FILTER(辅助信息!D:D,辅助信息!G:G=G8269)</f>
        <v>五冶钢构龙泉东洪片区(70亩、85亩)住宅、商业及配套工程项目</v>
      </c>
    </row>
    <row r="8270" spans="1:10">
      <c r="A8270" s="2" t="str">
        <f>'[1]2025年已发货'!A:A</f>
        <v>泸钢</v>
      </c>
      <c r="B8270" s="2" t="str">
        <f>'[1]2025年已发货'!B:B</f>
        <v>盘螺</v>
      </c>
      <c r="C8270" s="2" t="str">
        <f>'[1]2025年已发货'!C:C</f>
        <v>HRB400E Φ10</v>
      </c>
      <c r="D8270" s="2" t="str">
        <f>'[1]2025年已发货'!D:D</f>
        <v>吨</v>
      </c>
      <c r="E8270" s="2">
        <f>'[1]2025年已发货'!E:E</f>
        <v>35</v>
      </c>
      <c r="F8270" s="4">
        <f>'[1]2025年已发货'!F:F</f>
        <v>45941</v>
      </c>
      <c r="G8270" s="2" t="str">
        <f>'[1]2025年已发货'!G:G</f>
        <v>(五冶钢构龙泉东洪片区85亩住宅、商业及配套工程项目二标段)成都市龙泉驿外东洪路地铁2号线惠王陵地铁C口</v>
      </c>
      <c r="H8270" s="2" t="str">
        <f>'[1]2025年已发货'!H:H</f>
        <v>李渊</v>
      </c>
      <c r="I8270" s="2">
        <f>'[1]2025年已发货'!I:I</f>
        <v>18381013849</v>
      </c>
      <c r="J8270" s="2" t="str">
        <f>_xlfn._xlws.FILTER(辅助信息!D:D,辅助信息!G:G=G8270)</f>
        <v>五冶钢构龙泉东洪片区(70亩、85亩)住宅、商业及配套工程项目</v>
      </c>
    </row>
    <row r="8271" spans="1:10">
      <c r="A8271" s="2" t="str">
        <f>'[1]2025年已发货'!A:A</f>
        <v>泸钢</v>
      </c>
      <c r="B8271" s="2" t="str">
        <f>'[1]2025年已发货'!B:B</f>
        <v>螺纹钢</v>
      </c>
      <c r="C8271" s="2" t="str">
        <f>'[1]2025年已发货'!C:C</f>
        <v>HRB400E Φ14 9m</v>
      </c>
      <c r="D8271" s="2" t="str">
        <f>'[1]2025年已发货'!D:D</f>
        <v>吨</v>
      </c>
      <c r="E8271" s="2">
        <f>'[1]2025年已发货'!E:E</f>
        <v>35</v>
      </c>
      <c r="F8271" s="4">
        <f>'[1]2025年已发货'!F:F</f>
        <v>45941</v>
      </c>
      <c r="G8271" s="2" t="str">
        <f>'[1]2025年已发货'!G:G</f>
        <v>(五冶钢构龙泉东洪片区85亩住宅、商业及配套工程项目二标段)成都市龙泉驿外东洪路地铁2号线惠王陵地铁C口</v>
      </c>
      <c r="H8271" s="2" t="str">
        <f>'[1]2025年已发货'!H:H</f>
        <v>李渊</v>
      </c>
      <c r="I8271" s="2">
        <f>'[1]2025年已发货'!I:I</f>
        <v>18381013849</v>
      </c>
      <c r="J8271" s="2" t="str">
        <f>_xlfn._xlws.FILTER(辅助信息!D:D,辅助信息!G:G=G8271)</f>
        <v>五冶钢构龙泉东洪片区(70亩、85亩)住宅、商业及配套工程项目</v>
      </c>
    </row>
    <row r="8272" spans="1:10">
      <c r="A8272" s="2" t="str">
        <f>'[1]2025年已发货'!A:A</f>
        <v>泸钢</v>
      </c>
      <c r="B8272" s="2" t="str">
        <f>'[1]2025年已发货'!B:B</f>
        <v>螺纹钢</v>
      </c>
      <c r="C8272" s="2" t="str">
        <f>'[1]2025年已发货'!C:C</f>
        <v>HRB400E Φ20 9m</v>
      </c>
      <c r="D8272" s="2" t="str">
        <f>'[1]2025年已发货'!D:D</f>
        <v>吨</v>
      </c>
      <c r="E8272" s="2">
        <f>'[1]2025年已发货'!E:E</f>
        <v>25</v>
      </c>
      <c r="F8272" s="4">
        <f>'[1]2025年已发货'!F:F</f>
        <v>45941</v>
      </c>
      <c r="G8272" s="2" t="str">
        <f>'[1]2025年已发货'!G:G</f>
        <v>(五冶钢构龙泉东洪片区85亩住宅、商业及配套工程项目二标段)成都市龙泉驿外东洪路地铁2号线惠王陵地铁C口</v>
      </c>
      <c r="H8272" s="2" t="str">
        <f>'[1]2025年已发货'!H:H</f>
        <v>李渊</v>
      </c>
      <c r="I8272" s="2">
        <f>'[1]2025年已发货'!I:I</f>
        <v>18381013849</v>
      </c>
      <c r="J8272" s="2" t="str">
        <f>_xlfn._xlws.FILTER(辅助信息!D:D,辅助信息!G:G=G8272)</f>
        <v>五冶钢构龙泉东洪片区(70亩、85亩)住宅、商业及配套工程项目</v>
      </c>
    </row>
    <row r="8273" spans="1:10">
      <c r="A8273" s="2" t="str">
        <f>'[1]2025年已发货'!A:A</f>
        <v>泸钢</v>
      </c>
      <c r="B8273" s="2" t="str">
        <f>'[1]2025年已发货'!B:B</f>
        <v>螺纹钢</v>
      </c>
      <c r="C8273" s="2" t="str">
        <f>'[1]2025年已发货'!C:C</f>
        <v>HRB400E Φ22 9m</v>
      </c>
      <c r="D8273" s="2" t="str">
        <f>'[1]2025年已发货'!D:D</f>
        <v>吨</v>
      </c>
      <c r="E8273" s="2">
        <f>'[1]2025年已发货'!E:E</f>
        <v>21</v>
      </c>
      <c r="F8273" s="4">
        <f>'[1]2025年已发货'!F:F</f>
        <v>45941</v>
      </c>
      <c r="G8273" s="2" t="str">
        <f>'[1]2025年已发货'!G:G</f>
        <v>(五冶钢构龙泉东洪片区85亩住宅、商业及配套工程项目二标段)成都市龙泉驿外东洪路地铁2号线惠王陵地铁C口</v>
      </c>
      <c r="H8273" s="2" t="str">
        <f>'[1]2025年已发货'!H:H</f>
        <v>李渊</v>
      </c>
      <c r="I8273" s="2">
        <f>'[1]2025年已发货'!I:I</f>
        <v>18381013849</v>
      </c>
      <c r="J8273" s="2" t="str">
        <f>_xlfn._xlws.FILTER(辅助信息!D:D,辅助信息!G:G=G8273)</f>
        <v>五冶钢构龙泉东洪片区(70亩、85亩)住宅、商业及配套工程项目</v>
      </c>
    </row>
    <row r="8274" spans="1:10">
      <c r="A8274" s="2" t="str">
        <f>'[1]2025年已发货'!A:A</f>
        <v>泸钢</v>
      </c>
      <c r="B8274" s="2" t="str">
        <f>'[1]2025年已发货'!B:B</f>
        <v>螺纹钢</v>
      </c>
      <c r="C8274" s="2" t="str">
        <f>'[1]2025年已发货'!C:C</f>
        <v>HRB400E Φ25 9m</v>
      </c>
      <c r="D8274" s="2" t="str">
        <f>'[1]2025年已发货'!D:D</f>
        <v>吨</v>
      </c>
      <c r="E8274" s="2">
        <f>'[1]2025年已发货'!E:E</f>
        <v>9</v>
      </c>
      <c r="F8274" s="4">
        <f>'[1]2025年已发货'!F:F</f>
        <v>45941</v>
      </c>
      <c r="G8274" s="2" t="str">
        <f>'[1]2025年已发货'!G:G</f>
        <v>(五冶钢构龙泉东洪片区85亩住宅、商业及配套工程项目二标段)成都市龙泉驿外东洪路地铁2号线惠王陵地铁C口</v>
      </c>
      <c r="H8274" s="2" t="str">
        <f>'[1]2025年已发货'!H:H</f>
        <v>李渊</v>
      </c>
      <c r="I8274" s="2">
        <f>'[1]2025年已发货'!I:I</f>
        <v>18381013849</v>
      </c>
      <c r="J8274" s="2" t="str">
        <f>_xlfn._xlws.FILTER(辅助信息!D:D,辅助信息!G:G=G8274)</f>
        <v>五冶钢构龙泉东洪片区(70亩、85亩)住宅、商业及配套工程项目</v>
      </c>
    </row>
    <row r="8275" spans="1:10">
      <c r="A8275" s="2" t="str">
        <f>'[1]2025年已发货'!A:A</f>
        <v>泸钢</v>
      </c>
      <c r="B8275" s="2" t="str">
        <f>'[1]2025年已发货'!B:B</f>
        <v>盘螺</v>
      </c>
      <c r="C8275" s="2" t="str">
        <f>'[1]2025年已发货'!C:C</f>
        <v>HRB400E Φ6</v>
      </c>
      <c r="D8275" s="2" t="str">
        <f>'[1]2025年已发货'!D:D</f>
        <v>吨</v>
      </c>
      <c r="E8275" s="2">
        <f>'[1]2025年已发货'!E:E</f>
        <v>8</v>
      </c>
      <c r="F8275" s="4">
        <f>'[1]2025年已发货'!F:F</f>
        <v>45941</v>
      </c>
      <c r="G8275" s="2" t="str">
        <f>'[1]2025年已发货'!G:G</f>
        <v>(五冶钢构龙泉东洪片区85亩住宅、商业及配套工程项目三标段)成都市龙泉驿外东洪路地铁2号线惠王陵地铁C口</v>
      </c>
      <c r="H8275" s="2" t="str">
        <f>'[1]2025年已发货'!H:H</f>
        <v>王军宝</v>
      </c>
      <c r="I8275" s="2">
        <f>'[1]2025年已发货'!I:I</f>
        <v>13889142392</v>
      </c>
      <c r="J8275" s="2" t="str">
        <f>_xlfn._xlws.FILTER(辅助信息!D:D,辅助信息!G:G=G8275)</f>
        <v>五冶钢构龙泉东洪片区(70亩、85亩)住宅、商业及配套工程项目</v>
      </c>
    </row>
    <row r="8276" spans="1:10">
      <c r="A8276" s="2" t="str">
        <f>'[1]2025年已发货'!A:A</f>
        <v>泸钢</v>
      </c>
      <c r="B8276" s="2" t="str">
        <f>'[1]2025年已发货'!B:B</f>
        <v>螺纹钢</v>
      </c>
      <c r="C8276" s="2" t="str">
        <f>'[1]2025年已发货'!C:C</f>
        <v>HRB400E Φ12 9m</v>
      </c>
      <c r="D8276" s="2" t="str">
        <f>'[1]2025年已发货'!D:D</f>
        <v>吨</v>
      </c>
      <c r="E8276" s="2">
        <f>'[1]2025年已发货'!E:E</f>
        <v>30</v>
      </c>
      <c r="F8276" s="4">
        <f>'[1]2025年已发货'!F:F</f>
        <v>45941</v>
      </c>
      <c r="G8276" s="2" t="str">
        <f>'[1]2025年已发货'!G:G</f>
        <v>(五冶钢构龙泉东洪片区85亩住宅、商业及配套工程项目三标段)成都市龙泉驿外东洪路地铁2号线惠王陵地铁C口</v>
      </c>
      <c r="H8276" s="2" t="str">
        <f>'[1]2025年已发货'!H:H</f>
        <v>王军宝</v>
      </c>
      <c r="I8276" s="2">
        <f>'[1]2025年已发货'!I:I</f>
        <v>13889142392</v>
      </c>
      <c r="J8276" s="2" t="str">
        <f>_xlfn._xlws.FILTER(辅助信息!D:D,辅助信息!G:G=G8276)</f>
        <v>五冶钢构龙泉东洪片区(70亩、85亩)住宅、商业及配套工程项目</v>
      </c>
    </row>
    <row r="8277" spans="1:10">
      <c r="A8277" s="2" t="str">
        <f>'[1]2025年已发货'!A:A</f>
        <v>泸钢</v>
      </c>
      <c r="B8277" s="2" t="str">
        <f>'[1]2025年已发货'!B:B</f>
        <v>螺纹钢</v>
      </c>
      <c r="C8277" s="2" t="str">
        <f>'[1]2025年已发货'!C:C</f>
        <v>HRB400E Φ14 9m</v>
      </c>
      <c r="D8277" s="2" t="str">
        <f>'[1]2025年已发货'!D:D</f>
        <v>吨</v>
      </c>
      <c r="E8277" s="2">
        <f>'[1]2025年已发货'!E:E</f>
        <v>6</v>
      </c>
      <c r="F8277" s="4">
        <f>'[1]2025年已发货'!F:F</f>
        <v>45941</v>
      </c>
      <c r="G8277" s="2" t="str">
        <f>'[1]2025年已发货'!G:G</f>
        <v>(五冶钢构龙泉东洪片区85亩住宅、商业及配套工程项目三标段)成都市龙泉驿外东洪路地铁2号线惠王陵地铁C口</v>
      </c>
      <c r="H8277" s="2" t="str">
        <f>'[1]2025年已发货'!H:H</f>
        <v>王军宝</v>
      </c>
      <c r="I8277" s="2">
        <f>'[1]2025年已发货'!I:I</f>
        <v>13889142392</v>
      </c>
      <c r="J8277" s="2" t="str">
        <f>_xlfn._xlws.FILTER(辅助信息!D:D,辅助信息!G:G=G8277)</f>
        <v>五冶钢构龙泉东洪片区(70亩、85亩)住宅、商业及配套工程项目</v>
      </c>
    </row>
    <row r="8278" spans="1:10">
      <c r="A8278" s="2" t="str">
        <f>'[1]2025年已发货'!A:A</f>
        <v>泸钢</v>
      </c>
      <c r="B8278" s="2" t="str">
        <f>'[1]2025年已发货'!B:B</f>
        <v>螺纹钢</v>
      </c>
      <c r="C8278" s="2" t="str">
        <f>'[1]2025年已发货'!C:C</f>
        <v>HRB400E Φ16 9m</v>
      </c>
      <c r="D8278" s="2" t="str">
        <f>'[1]2025年已发货'!D:D</f>
        <v>吨</v>
      </c>
      <c r="E8278" s="2">
        <f>'[1]2025年已发货'!E:E</f>
        <v>10</v>
      </c>
      <c r="F8278" s="4">
        <f>'[1]2025年已发货'!F:F</f>
        <v>45941</v>
      </c>
      <c r="G8278" s="2" t="str">
        <f>'[1]2025年已发货'!G:G</f>
        <v>(五冶钢构龙泉东洪片区85亩住宅、商业及配套工程项目三标段)成都市龙泉驿外东洪路地铁2号线惠王陵地铁C口</v>
      </c>
      <c r="H8278" s="2" t="str">
        <f>'[1]2025年已发货'!H:H</f>
        <v>王军宝</v>
      </c>
      <c r="I8278" s="2">
        <f>'[1]2025年已发货'!I:I</f>
        <v>13889142392</v>
      </c>
      <c r="J8278" s="2" t="str">
        <f>_xlfn._xlws.FILTER(辅助信息!D:D,辅助信息!G:G=G8278)</f>
        <v>五冶钢构龙泉东洪片区(70亩、85亩)住宅、商业及配套工程项目</v>
      </c>
    </row>
    <row r="8279" spans="1:10">
      <c r="A8279" s="2" t="str">
        <f>'[1]2025年已发货'!A:A</f>
        <v>泸钢</v>
      </c>
      <c r="B8279" s="2" t="str">
        <f>'[1]2025年已发货'!B:B</f>
        <v>螺纹钢</v>
      </c>
      <c r="C8279" s="2" t="str">
        <f>'[1]2025年已发货'!C:C</f>
        <v>HRB400E Φ18 9m</v>
      </c>
      <c r="D8279" s="2" t="str">
        <f>'[1]2025年已发货'!D:D</f>
        <v>吨</v>
      </c>
      <c r="E8279" s="2">
        <f>'[1]2025年已发货'!E:E</f>
        <v>14</v>
      </c>
      <c r="F8279" s="4">
        <f>'[1]2025年已发货'!F:F</f>
        <v>45941</v>
      </c>
      <c r="G8279" s="2" t="str">
        <f>'[1]2025年已发货'!G:G</f>
        <v>(五冶钢构龙泉东洪片区85亩住宅、商业及配套工程项目三标段)成都市龙泉驿外东洪路地铁2号线惠王陵地铁C口</v>
      </c>
      <c r="H8279" s="2" t="str">
        <f>'[1]2025年已发货'!H:H</f>
        <v>王军宝</v>
      </c>
      <c r="I8279" s="2">
        <f>'[1]2025年已发货'!I:I</f>
        <v>13889142392</v>
      </c>
      <c r="J8279" s="2" t="str">
        <f>_xlfn._xlws.FILTER(辅助信息!D:D,辅助信息!G:G=G8279)</f>
        <v>五冶钢构龙泉东洪片区(70亩、85亩)住宅、商业及配套工程项目</v>
      </c>
    </row>
    <row r="8280" spans="1:10">
      <c r="A8280" s="2" t="str">
        <f>'[1]2025年已发货'!A:A</f>
        <v>泸钢</v>
      </c>
      <c r="B8280" s="2" t="str">
        <f>'[1]2025年已发货'!B:B</f>
        <v>螺纹钢</v>
      </c>
      <c r="C8280" s="2" t="str">
        <f>'[1]2025年已发货'!C:C</f>
        <v>HRB400E Φ20 9m</v>
      </c>
      <c r="D8280" s="2" t="str">
        <f>'[1]2025年已发货'!D:D</f>
        <v>吨</v>
      </c>
      <c r="E8280" s="2">
        <f>'[1]2025年已发货'!E:E</f>
        <v>15</v>
      </c>
      <c r="F8280" s="4">
        <f>'[1]2025年已发货'!F:F</f>
        <v>45941</v>
      </c>
      <c r="G8280" s="2" t="str">
        <f>'[1]2025年已发货'!G:G</f>
        <v>(五冶钢构龙泉东洪片区85亩住宅、商业及配套工程项目三标段)成都市龙泉驿外东洪路地铁2号线惠王陵地铁C口</v>
      </c>
      <c r="H8280" s="2" t="str">
        <f>'[1]2025年已发货'!H:H</f>
        <v>王军宝</v>
      </c>
      <c r="I8280" s="2">
        <f>'[1]2025年已发货'!I:I</f>
        <v>13889142392</v>
      </c>
      <c r="J8280" s="2" t="str">
        <f>_xlfn._xlws.FILTER(辅助信息!D:D,辅助信息!G:G=G8280)</f>
        <v>五冶钢构龙泉东洪片区(70亩、85亩)住宅、商业及配套工程项目</v>
      </c>
    </row>
    <row r="8281" spans="1:10">
      <c r="A8281" s="2" t="str">
        <f>'[1]2025年已发货'!A:A</f>
        <v>泸钢</v>
      </c>
      <c r="B8281" s="2" t="str">
        <f>'[1]2025年已发货'!B:B</f>
        <v>螺纹钢</v>
      </c>
      <c r="C8281" s="2" t="str">
        <f>'[1]2025年已发货'!C:C</f>
        <v>HRB400E Φ22 9m</v>
      </c>
      <c r="D8281" s="2" t="str">
        <f>'[1]2025年已发货'!D:D</f>
        <v>吨</v>
      </c>
      <c r="E8281" s="2">
        <f>'[1]2025年已发货'!E:E</f>
        <v>8</v>
      </c>
      <c r="F8281" s="4">
        <f>'[1]2025年已发货'!F:F</f>
        <v>45941</v>
      </c>
      <c r="G8281" s="2" t="str">
        <f>'[1]2025年已发货'!G:G</f>
        <v>(五冶钢构龙泉东洪片区85亩住宅、商业及配套工程项目三标段)成都市龙泉驿外东洪路地铁2号线惠王陵地铁C口</v>
      </c>
      <c r="H8281" s="2" t="str">
        <f>'[1]2025年已发货'!H:H</f>
        <v>王军宝</v>
      </c>
      <c r="I8281" s="2">
        <f>'[1]2025年已发货'!I:I</f>
        <v>13889142392</v>
      </c>
      <c r="J8281" s="2" t="str">
        <f>_xlfn._xlws.FILTER(辅助信息!D:D,辅助信息!G:G=G8281)</f>
        <v>五冶钢构龙泉东洪片区(70亩、85亩)住宅、商业及配套工程项目</v>
      </c>
    </row>
    <row r="8282" spans="1:10">
      <c r="A8282" s="2" t="str">
        <f>'[1]2025年已发货'!A:A</f>
        <v>泸钢</v>
      </c>
      <c r="B8282" s="2" t="str">
        <f>'[1]2025年已发货'!B:B</f>
        <v>螺纹钢</v>
      </c>
      <c r="C8282" s="2" t="str">
        <f>'[1]2025年已发货'!C:C</f>
        <v>HRB400E Φ25 9m</v>
      </c>
      <c r="D8282" s="2" t="str">
        <f>'[1]2025年已发货'!D:D</f>
        <v>吨</v>
      </c>
      <c r="E8282" s="2">
        <f>'[1]2025年已发货'!E:E</f>
        <v>2</v>
      </c>
      <c r="F8282" s="4">
        <f>'[1]2025年已发货'!F:F</f>
        <v>45941</v>
      </c>
      <c r="G8282" s="2" t="str">
        <f>'[1]2025年已发货'!G:G</f>
        <v>(五冶钢构龙泉东洪片区85亩住宅、商业及配套工程项目三标段)成都市龙泉驿外东洪路地铁2号线惠王陵地铁C口</v>
      </c>
      <c r="H8282" s="2" t="str">
        <f>'[1]2025年已发货'!H:H</f>
        <v>王军宝</v>
      </c>
      <c r="I8282" s="2">
        <f>'[1]2025年已发货'!I:I</f>
        <v>13889142392</v>
      </c>
      <c r="J8282" s="2" t="str">
        <f>_xlfn._xlws.FILTER(辅助信息!D:D,辅助信息!G:G=G8282)</f>
        <v>五冶钢构龙泉东洪片区(70亩、85亩)住宅、商业及配套工程项目</v>
      </c>
    </row>
    <row r="8283" spans="1:10">
      <c r="A8283" s="2" t="str">
        <f>'[1]2025年已发货'!A:A</f>
        <v>泸钢</v>
      </c>
      <c r="B8283" s="2" t="str">
        <f>'[1]2025年已发货'!B:B</f>
        <v>盘螺</v>
      </c>
      <c r="C8283" s="2" t="str">
        <f>'[1]2025年已发货'!C:C</f>
        <v>HRB400E Φ10</v>
      </c>
      <c r="D8283" s="2" t="str">
        <f>'[1]2025年已发货'!D:D</f>
        <v>吨</v>
      </c>
      <c r="E8283" s="2">
        <f>'[1]2025年已发货'!E:E</f>
        <v>35</v>
      </c>
      <c r="F8283" s="4">
        <f>'[1]2025年已发货'!F:F</f>
        <v>45941</v>
      </c>
      <c r="G8283" s="2" t="str">
        <f>'[1]2025年已发货'!G:G</f>
        <v>(五冶钢构龙泉东洪片区70亩住宅、商业及配套工程项目二标段)成都市龙泉驿外东洪路地铁2号线惠王陵地铁C口</v>
      </c>
      <c r="H8283" s="2" t="str">
        <f>'[1]2025年已发货'!H:H</f>
        <v>蒋嗣伟</v>
      </c>
      <c r="I8283" s="2">
        <f>'[1]2025年已发货'!I:I</f>
        <v>15014331252</v>
      </c>
      <c r="J8283" s="2" t="str">
        <f>_xlfn._xlws.FILTER(辅助信息!D:D,辅助信息!G:G=G8283)</f>
        <v>五冶钢构龙泉东洪片区(70亩、85亩)住宅、商业及配套工程项目</v>
      </c>
    </row>
    <row r="8284" spans="1:10">
      <c r="A8284" s="2" t="str">
        <f>'[1]2025年已发货'!A:A</f>
        <v>润耀</v>
      </c>
      <c r="B8284" s="2" t="str">
        <f>'[1]2025年已发货'!B:B</f>
        <v>螺纹钢</v>
      </c>
      <c r="C8284" s="2" t="str">
        <f>'[1]2025年已发货'!C:C</f>
        <v>HRB500EФ25*9m</v>
      </c>
      <c r="D8284" s="2" t="str">
        <f>'[1]2025年已发货'!D:D</f>
        <v>吨</v>
      </c>
      <c r="E8284" s="2">
        <f>'[1]2025年已发货'!E:E</f>
        <v>35</v>
      </c>
      <c r="F8284" s="4">
        <f>'[1]2025年已发货'!F:F</f>
        <v>45942</v>
      </c>
      <c r="G8284" s="2" t="str">
        <f>'[1]2025年已发货'!G:G</f>
        <v>（中核中原-温江北林医养综合体项目）四川省成都市温江区万春大道第三人民医院东</v>
      </c>
      <c r="H8284" s="2" t="str">
        <f>'[1]2025年已发货'!H:H</f>
        <v>蔡杰</v>
      </c>
      <c r="I8284" s="2">
        <f>'[1]2025年已发货'!I:I</f>
        <v>18875129329</v>
      </c>
      <c r="J8284" s="2" vm="1" t="e">
        <f>_xlfn._xlws.FILTER(辅助信息!D:D,辅助信息!G:G=G8284)</f>
        <v>#VALUE!</v>
      </c>
    </row>
    <row r="8285" spans="1:10">
      <c r="A8285" s="2" t="str">
        <f>'[1]2025年已发货'!A:A</f>
        <v>润耀（代）</v>
      </c>
      <c r="B8285" s="2" t="str">
        <f>'[1]2025年已发货'!B:B</f>
        <v>盘圆</v>
      </c>
      <c r="C8285" s="2" t="str">
        <f>'[1]2025年已发货'!C:C</f>
        <v>HPB300Ф6</v>
      </c>
      <c r="D8285" s="2" t="str">
        <f>'[1]2025年已发货'!D:D</f>
        <v>吨</v>
      </c>
      <c r="E8285" s="2">
        <f>'[1]2025年已发货'!E:E</f>
        <v>2</v>
      </c>
      <c r="F8285" s="4">
        <f>'[1]2025年已发货'!F:F</f>
        <v>45942</v>
      </c>
      <c r="G8285" s="2" t="str">
        <f>'[1]2025年已发货'!G:G</f>
        <v>（成铁西物-吴场实训基地新建大机模驾实训房项目）四川省乐山市夹江县吴场镇</v>
      </c>
      <c r="H8285" s="2" t="str">
        <f>'[1]2025年已发货'!H:H</f>
        <v>黄永福</v>
      </c>
      <c r="I8285" s="2" t="str">
        <f>'[1]2025年已发货'!I:I</f>
        <v>15982823571</v>
      </c>
      <c r="J8285" s="2" vm="1" t="e">
        <f>_xlfn._xlws.FILTER(辅助信息!D:D,辅助信息!G:G=G8285)</f>
        <v>#VALUE!</v>
      </c>
    </row>
    <row r="8286" spans="1:10">
      <c r="A8286" s="2" t="str">
        <f>'[1]2025年已发货'!A:A</f>
        <v>润耀（代）</v>
      </c>
      <c r="B8286" s="2" t="str">
        <f>'[1]2025年已发货'!B:B</f>
        <v>盘螺</v>
      </c>
      <c r="C8286" s="2" t="str">
        <f>'[1]2025年已发货'!C:C</f>
        <v>HRB400EФ8</v>
      </c>
      <c r="D8286" s="2" t="str">
        <f>'[1]2025年已发货'!D:D</f>
        <v>吨</v>
      </c>
      <c r="E8286" s="2">
        <f>'[1]2025年已发货'!E:E</f>
        <v>2</v>
      </c>
      <c r="F8286" s="4">
        <f>'[1]2025年已发货'!F:F</f>
        <v>45942</v>
      </c>
      <c r="G8286" s="2" t="str">
        <f>'[1]2025年已发货'!G:G</f>
        <v>（成铁西物-吴场实训基地新建大机模驾实训房项目）四川省乐山市夹江县吴场镇</v>
      </c>
      <c r="H8286" s="2" t="str">
        <f>'[1]2025年已发货'!H:H</f>
        <v>黄永福</v>
      </c>
      <c r="I8286" s="2" t="str">
        <f>'[1]2025年已发货'!I:I</f>
        <v>15982823571</v>
      </c>
      <c r="J8286" s="2" vm="1" t="e">
        <f>_xlfn._xlws.FILTER(辅助信息!D:D,辅助信息!G:G=G8286)</f>
        <v>#VALUE!</v>
      </c>
    </row>
    <row r="8287" spans="1:10">
      <c r="A8287" s="2" t="str">
        <f>'[1]2025年已发货'!A:A</f>
        <v>润耀（代）</v>
      </c>
      <c r="B8287" s="2" t="str">
        <f>'[1]2025年已发货'!B:B</f>
        <v>螺纹钢</v>
      </c>
      <c r="C8287" s="2" t="str">
        <f>'[1]2025年已发货'!C:C</f>
        <v>HRB400EФ12*9m</v>
      </c>
      <c r="D8287" s="2" t="str">
        <f>'[1]2025年已发货'!D:D</f>
        <v>吨</v>
      </c>
      <c r="E8287" s="2">
        <f>'[1]2025年已发货'!E:E</f>
        <v>4</v>
      </c>
      <c r="F8287" s="4">
        <f>'[1]2025年已发货'!F:F</f>
        <v>45942</v>
      </c>
      <c r="G8287" s="2" t="str">
        <f>'[1]2025年已发货'!G:G</f>
        <v>（成铁西物-吴场实训基地新建大机模驾实训房项目）四川省乐山市夹江县吴场镇</v>
      </c>
      <c r="H8287" s="2" t="str">
        <f>'[1]2025年已发货'!H:H</f>
        <v>黄永福</v>
      </c>
      <c r="I8287" s="2" t="str">
        <f>'[1]2025年已发货'!I:I</f>
        <v>15982823571</v>
      </c>
      <c r="J8287" s="2" vm="1" t="e">
        <f>_xlfn._xlws.FILTER(辅助信息!D:D,辅助信息!G:G=G8287)</f>
        <v>#VALUE!</v>
      </c>
    </row>
    <row r="8288" spans="1:10">
      <c r="A8288" s="2" t="str">
        <f>'[1]2025年已发货'!A:A</f>
        <v>润耀（代）</v>
      </c>
      <c r="B8288" s="2" t="str">
        <f>'[1]2025年已发货'!B:B</f>
        <v>螺纹钢</v>
      </c>
      <c r="C8288" s="2" t="str">
        <f>'[1]2025年已发货'!C:C</f>
        <v>HRB400EФ16*9m</v>
      </c>
      <c r="D8288" s="2" t="str">
        <f>'[1]2025年已发货'!D:D</f>
        <v>吨</v>
      </c>
      <c r="E8288" s="2">
        <f>'[1]2025年已发货'!E:E</f>
        <v>2</v>
      </c>
      <c r="F8288" s="4">
        <f>'[1]2025年已发货'!F:F</f>
        <v>45942</v>
      </c>
      <c r="G8288" s="2" t="str">
        <f>'[1]2025年已发货'!G:G</f>
        <v>（成铁西物-吴场实训基地新建大机模驾实训房项目）四川省乐山市夹江县吴场镇</v>
      </c>
      <c r="H8288" s="2" t="str">
        <f>'[1]2025年已发货'!H:H</f>
        <v>黄永福</v>
      </c>
      <c r="I8288" s="2" t="str">
        <f>'[1]2025年已发货'!I:I</f>
        <v>15982823571</v>
      </c>
      <c r="J8288" s="2" vm="1" t="e">
        <f>_xlfn._xlws.FILTER(辅助信息!D:D,辅助信息!G:G=G8288)</f>
        <v>#VALUE!</v>
      </c>
    </row>
    <row r="8289" spans="1:10">
      <c r="A8289" s="2" t="str">
        <f>'[1]2025年已发货'!A:A</f>
        <v>润耀（代）</v>
      </c>
      <c r="B8289" s="2" t="str">
        <f>'[1]2025年已发货'!B:B</f>
        <v>螺纹钢</v>
      </c>
      <c r="C8289" s="2" t="str">
        <f>'[1]2025年已发货'!C:C</f>
        <v>HRB400EФ20*9m</v>
      </c>
      <c r="D8289" s="2" t="str">
        <f>'[1]2025年已发货'!D:D</f>
        <v>吨</v>
      </c>
      <c r="E8289" s="2">
        <f>'[1]2025年已发货'!E:E</f>
        <v>2</v>
      </c>
      <c r="F8289" s="4">
        <f>'[1]2025年已发货'!F:F</f>
        <v>45942</v>
      </c>
      <c r="G8289" s="2" t="str">
        <f>'[1]2025年已发货'!G:G</f>
        <v>（成铁西物-吴场实训基地新建大机模驾实训房项目）四川省乐山市夹江县吴场镇</v>
      </c>
      <c r="H8289" s="2" t="str">
        <f>'[1]2025年已发货'!H:H</f>
        <v>黄永福</v>
      </c>
      <c r="I8289" s="2" t="str">
        <f>'[1]2025年已发货'!I:I</f>
        <v>15982823571</v>
      </c>
      <c r="J8289" s="2" vm="1" t="e">
        <f>_xlfn._xlws.FILTER(辅助信息!D:D,辅助信息!G:G=G8289)</f>
        <v>#VALUE!</v>
      </c>
    </row>
    <row r="8290" spans="1:10">
      <c r="A8290" s="2" t="str">
        <f>'[1]2025年已发货'!A:A</f>
        <v>润耀（代）</v>
      </c>
      <c r="B8290" s="2" t="str">
        <f>'[1]2025年已发货'!B:B</f>
        <v>螺纹钢</v>
      </c>
      <c r="C8290" s="2" t="str">
        <f>'[1]2025年已发货'!C:C</f>
        <v>HRB400EФ22*9m</v>
      </c>
      <c r="D8290" s="2" t="str">
        <f>'[1]2025年已发货'!D:D</f>
        <v>吨</v>
      </c>
      <c r="E8290" s="2">
        <f>'[1]2025年已发货'!E:E</f>
        <v>2</v>
      </c>
      <c r="F8290" s="4">
        <f>'[1]2025年已发货'!F:F</f>
        <v>45942</v>
      </c>
      <c r="G8290" s="2" t="str">
        <f>'[1]2025年已发货'!G:G</f>
        <v>（成铁西物-吴场实训基地新建大机模驾实训房项目）四川省乐山市夹江县吴场镇</v>
      </c>
      <c r="H8290" s="2" t="str">
        <f>'[1]2025年已发货'!H:H</f>
        <v>黄永福</v>
      </c>
      <c r="I8290" s="2" t="str">
        <f>'[1]2025年已发货'!I:I</f>
        <v>15982823571</v>
      </c>
      <c r="J8290" s="2" vm="1" t="e">
        <f>_xlfn._xlws.FILTER(辅助信息!D:D,辅助信息!G:G=G8290)</f>
        <v>#VALUE!</v>
      </c>
    </row>
    <row r="8291" spans="1:10">
      <c r="A8291" s="2" t="str">
        <f>'[1]2025年已发货'!A:A</f>
        <v>润耀</v>
      </c>
      <c r="B8291" s="2" t="str">
        <f>'[1]2025年已发货'!B:B</f>
        <v>螺纹钢</v>
      </c>
      <c r="C8291" s="2" t="str">
        <f>'[1]2025年已发货'!C:C</f>
        <v>HRB400EФ25*9m</v>
      </c>
      <c r="D8291" s="2" t="str">
        <f>'[1]2025年已发货'!D:D</f>
        <v>吨</v>
      </c>
      <c r="E8291" s="2">
        <f>'[1]2025年已发货'!E:E</f>
        <v>35</v>
      </c>
      <c r="F8291" s="4">
        <f>'[1]2025年已发货'!F:F</f>
        <v>45942</v>
      </c>
      <c r="G8291" s="2" t="str">
        <f>'[1]2025年已发货'!G:G</f>
        <v>（中铁三局集团有限公司成绵乐客专乐山站站房改扩建项目经理部）四川省乐山市市中区瑞祥路与至乐路交叉口西侧</v>
      </c>
      <c r="H8291" s="2" t="str">
        <f>'[1]2025年已发货'!H:H</f>
        <v>王鹏</v>
      </c>
      <c r="I8291" s="2" t="str">
        <f>'[1]2025年已发货'!I:I</f>
        <v>153 4056 0935</v>
      </c>
      <c r="J8291" s="2" vm="1" t="e">
        <f>_xlfn._xlws.FILTER(辅助信息!D:D,辅助信息!G:G=G8291)</f>
        <v>#VALUE!</v>
      </c>
    </row>
    <row r="8292" spans="1:10">
      <c r="A8292" s="2" t="str">
        <f>'[1]2025年已发货'!A:A</f>
        <v>润耀</v>
      </c>
      <c r="B8292" s="2" t="str">
        <f>'[1]2025年已发货'!B:B</f>
        <v>螺纹钢</v>
      </c>
      <c r="C8292" s="2" t="str">
        <f>'[1]2025年已发货'!C:C</f>
        <v>HRB400EФ28*9m</v>
      </c>
      <c r="D8292" s="2" t="str">
        <f>'[1]2025年已发货'!D:D</f>
        <v>吨</v>
      </c>
      <c r="E8292" s="2">
        <f>'[1]2025年已发货'!E:E</f>
        <v>35</v>
      </c>
      <c r="F8292" s="4">
        <f>'[1]2025年已发货'!F:F</f>
        <v>45942</v>
      </c>
      <c r="G8292" s="2" t="str">
        <f>'[1]2025年已发货'!G:G</f>
        <v>（中铁三局集团有限公司成绵乐客专乐山站站房改扩建项目经理部）四川省乐山市市中区瑞祥路与至乐路交叉口西侧</v>
      </c>
      <c r="H8292" s="2" t="str">
        <f>'[1]2025年已发货'!H:H</f>
        <v>王鹏</v>
      </c>
      <c r="I8292" s="2" t="str">
        <f>'[1]2025年已发货'!I:I</f>
        <v>153 4056 0935</v>
      </c>
      <c r="J8292" s="2" vm="1" t="e">
        <f>_xlfn._xlws.FILTER(辅助信息!D:D,辅助信息!G:G=G8292)</f>
        <v>#VALUE!</v>
      </c>
    </row>
    <row r="8293" spans="1:10">
      <c r="A8293" s="2" t="str">
        <f>'[1]2025年已发货'!A:A</f>
        <v>钢固融</v>
      </c>
      <c r="B8293" s="2" t="str">
        <f>'[1]2025年已发货'!B:B</f>
        <v>高线</v>
      </c>
      <c r="C8293" s="2" t="str">
        <f>'[1]2025年已发货'!C:C</f>
        <v>HPB300Ф10</v>
      </c>
      <c r="D8293" s="2" t="str">
        <f>'[1]2025年已发货'!D:D</f>
        <v>吨</v>
      </c>
      <c r="E8293" s="2">
        <f>'[1]2025年已发货'!E:E</f>
        <v>2.5</v>
      </c>
      <c r="F8293" s="4">
        <f>'[1]2025年已发货'!F:F</f>
        <v>45942</v>
      </c>
      <c r="G8293" s="2" t="str">
        <f>'[1]2025年已发货'!G:G</f>
        <v>（五局新津tod项目）成都市新津区旭辉天府未来城南(华金路南)</v>
      </c>
      <c r="H8293" s="2" t="str">
        <f>'[1]2025年已发货'!H:H</f>
        <v>李霜</v>
      </c>
      <c r="I8293" s="2">
        <f>'[1]2025年已发货'!I:I</f>
        <v>18785086540</v>
      </c>
      <c r="J8293" s="2" vm="1" t="e">
        <f>_xlfn._xlws.FILTER(辅助信息!D:D,辅助信息!G:G=G8293)</f>
        <v>#VALUE!</v>
      </c>
    </row>
    <row r="8294" spans="1:10">
      <c r="A8294" s="2" t="str">
        <f>'[1]2025年已发货'!A:A</f>
        <v>钢固融</v>
      </c>
      <c r="B8294" s="2" t="str">
        <f>'[1]2025年已发货'!B:B</f>
        <v>盘螺</v>
      </c>
      <c r="C8294" s="2" t="str">
        <f>'[1]2025年已发货'!C:C</f>
        <v>HRB400EФ6</v>
      </c>
      <c r="D8294" s="2" t="str">
        <f>'[1]2025年已发货'!D:D</f>
        <v>吨</v>
      </c>
      <c r="E8294" s="2">
        <f>'[1]2025年已发货'!E:E</f>
        <v>7.5</v>
      </c>
      <c r="F8294" s="4">
        <f>'[1]2025年已发货'!F:F</f>
        <v>45942</v>
      </c>
      <c r="G8294" s="2" t="str">
        <f>'[1]2025年已发货'!G:G</f>
        <v>（五局新津tod项目）成都市新津区旭辉天府未来城南(华金路南)</v>
      </c>
      <c r="H8294" s="2" t="str">
        <f>'[1]2025年已发货'!H:H</f>
        <v>李霜</v>
      </c>
      <c r="I8294" s="2">
        <f>'[1]2025年已发货'!I:I</f>
        <v>18785086540</v>
      </c>
      <c r="J8294" s="2" vm="1" t="e">
        <f>_xlfn._xlws.FILTER(辅助信息!D:D,辅助信息!G:G=G8294)</f>
        <v>#VALUE!</v>
      </c>
    </row>
    <row r="8295" spans="1:10">
      <c r="A8295" s="2" t="str">
        <f>'[1]2025年已发货'!A:A</f>
        <v>钢固融</v>
      </c>
      <c r="B8295" s="2" t="str">
        <f>'[1]2025年已发货'!B:B</f>
        <v>盘螺</v>
      </c>
      <c r="C8295" s="2" t="str">
        <f>'[1]2025年已发货'!C:C</f>
        <v>HRB400EФ8</v>
      </c>
      <c r="D8295" s="2" t="str">
        <f>'[1]2025年已发货'!D:D</f>
        <v>吨</v>
      </c>
      <c r="E8295" s="2">
        <f>'[1]2025年已发货'!E:E</f>
        <v>7</v>
      </c>
      <c r="F8295" s="4">
        <f>'[1]2025年已发货'!F:F</f>
        <v>45942</v>
      </c>
      <c r="G8295" s="2" t="str">
        <f>'[1]2025年已发货'!G:G</f>
        <v>（五局新津tod项目）成都市新津区旭辉天府未来城南(华金路南)</v>
      </c>
      <c r="H8295" s="2" t="str">
        <f>'[1]2025年已发货'!H:H</f>
        <v>李霜</v>
      </c>
      <c r="I8295" s="2">
        <f>'[1]2025年已发货'!I:I</f>
        <v>18785086540</v>
      </c>
      <c r="J8295" s="2" vm="1" t="e">
        <f>_xlfn._xlws.FILTER(辅助信息!D:D,辅助信息!G:G=G8295)</f>
        <v>#VALUE!</v>
      </c>
    </row>
    <row r="8296" spans="1:10">
      <c r="A8296" s="2" t="str">
        <f>'[1]2025年已发货'!A:A</f>
        <v>钢固融</v>
      </c>
      <c r="B8296" s="2" t="str">
        <f>'[1]2025年已发货'!B:B</f>
        <v>盘螺</v>
      </c>
      <c r="C8296" s="2" t="str">
        <f>'[1]2025年已发货'!C:C</f>
        <v>HRB400EФ10</v>
      </c>
      <c r="D8296" s="2" t="str">
        <f>'[1]2025年已发货'!D:D</f>
        <v>吨</v>
      </c>
      <c r="E8296" s="2">
        <f>'[1]2025年已发货'!E:E</f>
        <v>5</v>
      </c>
      <c r="F8296" s="4">
        <f>'[1]2025年已发货'!F:F</f>
        <v>45942</v>
      </c>
      <c r="G8296" s="2" t="str">
        <f>'[1]2025年已发货'!G:G</f>
        <v>（五局新津tod项目）成都市新津区旭辉天府未来城南(华金路南)</v>
      </c>
      <c r="H8296" s="2" t="str">
        <f>'[1]2025年已发货'!H:H</f>
        <v>李霜</v>
      </c>
      <c r="I8296" s="2">
        <f>'[1]2025年已发货'!I:I</f>
        <v>18785086540</v>
      </c>
      <c r="J8296" s="2" vm="1" t="e">
        <f>_xlfn._xlws.FILTER(辅助信息!D:D,辅助信息!G:G=G8296)</f>
        <v>#VALUE!</v>
      </c>
    </row>
    <row r="8297" spans="1:10">
      <c r="A8297" s="2" t="str">
        <f>'[1]2025年已发货'!A:A</f>
        <v>钢固融</v>
      </c>
      <c r="B8297" s="2" t="str">
        <f>'[1]2025年已发货'!B:B</f>
        <v>螺纹钢</v>
      </c>
      <c r="C8297" s="2" t="str">
        <f>'[1]2025年已发货'!C:C</f>
        <v>HRB400EФ12，9m</v>
      </c>
      <c r="D8297" s="2" t="str">
        <f>'[1]2025年已发货'!D:D</f>
        <v>吨</v>
      </c>
      <c r="E8297" s="2">
        <f>'[1]2025年已发货'!E:E</f>
        <v>10</v>
      </c>
      <c r="F8297" s="4">
        <f>'[1]2025年已发货'!F:F</f>
        <v>45942</v>
      </c>
      <c r="G8297" s="2" t="str">
        <f>'[1]2025年已发货'!G:G</f>
        <v>（五局新津tod项目）成都市新津区旭辉天府未来城南(华金路南)</v>
      </c>
      <c r="H8297" s="2" t="str">
        <f>'[1]2025年已发货'!H:H</f>
        <v>李霜</v>
      </c>
      <c r="I8297" s="2">
        <f>'[1]2025年已发货'!I:I</f>
        <v>18785086540</v>
      </c>
      <c r="J8297" s="2" vm="1" t="e">
        <f>_xlfn._xlws.FILTER(辅助信息!D:D,辅助信息!G:G=G8297)</f>
        <v>#VALUE!</v>
      </c>
    </row>
    <row r="8298" spans="1:10">
      <c r="A8298" s="2" t="str">
        <f>'[1]2025年已发货'!A:A</f>
        <v>钢固融</v>
      </c>
      <c r="B8298" s="2" t="str">
        <f>'[1]2025年已发货'!B:B</f>
        <v>螺纹钢</v>
      </c>
      <c r="C8298" s="2" t="str">
        <f>'[1]2025年已发货'!C:C</f>
        <v>HRB400EФ18，9m</v>
      </c>
      <c r="D8298" s="2" t="str">
        <f>'[1]2025年已发货'!D:D</f>
        <v>吨</v>
      </c>
      <c r="E8298" s="2">
        <f>'[1]2025年已发货'!E:E</f>
        <v>3</v>
      </c>
      <c r="F8298" s="4">
        <f>'[1]2025年已发货'!F:F</f>
        <v>45942</v>
      </c>
      <c r="G8298" s="2" t="str">
        <f>'[1]2025年已发货'!G:G</f>
        <v>（五局新津tod项目）成都市新津区旭辉天府未来城南(华金路南)</v>
      </c>
      <c r="H8298" s="2" t="str">
        <f>'[1]2025年已发货'!H:H</f>
        <v>李霜</v>
      </c>
      <c r="I8298" s="2">
        <f>'[1]2025年已发货'!I:I</f>
        <v>18785086540</v>
      </c>
      <c r="J8298" s="2" vm="1" t="e">
        <f>_xlfn._xlws.FILTER(辅助信息!D:D,辅助信息!G:G=G8298)</f>
        <v>#VALUE!</v>
      </c>
    </row>
    <row r="8299" spans="1:10">
      <c r="A8299" s="2" t="str">
        <f>'[1]2025年已发货'!A:A</f>
        <v>德胜</v>
      </c>
      <c r="B8299" s="2" t="str">
        <f>'[1]2025年已发货'!B:B</f>
        <v>螺纹钢</v>
      </c>
      <c r="C8299" s="2" t="str">
        <f>'[1]2025年已发货'!C:C</f>
        <v>HRB400EФ25*9m</v>
      </c>
      <c r="D8299" s="2" t="str">
        <f>'[1]2025年已发货'!D:D</f>
        <v>吨</v>
      </c>
      <c r="E8299" s="2">
        <f>'[1]2025年已发货'!E:E</f>
        <v>18</v>
      </c>
      <c r="F8299" s="4">
        <f>'[1]2025年已发货'!F:F</f>
        <v>45943</v>
      </c>
      <c r="G8299" s="2" t="str">
        <f>'[1]2025年已发货'!G:G</f>
        <v>（中铁三局集团有限公司成绵乐客专乐山站站房改扩建项目经理部）四川省乐山市市中区瑞祥路与至乐路交叉口西侧</v>
      </c>
      <c r="H8299" s="2" t="str">
        <f>'[1]2025年已发货'!H:H</f>
        <v>王鹏</v>
      </c>
      <c r="I8299" s="2" t="str">
        <f>'[1]2025年已发货'!I:I</f>
        <v>153 4056 0935</v>
      </c>
      <c r="J8299" s="2" vm="1" t="e">
        <f>_xlfn._xlws.FILTER(辅助信息!D:D,辅助信息!G:G=G8299)</f>
        <v>#VALUE!</v>
      </c>
    </row>
    <row r="8300" spans="1:10">
      <c r="A8300" s="2" t="str">
        <f>'[1]2025年已发货'!A:A</f>
        <v>德胜</v>
      </c>
      <c r="B8300" s="2" t="str">
        <f>'[1]2025年已发货'!B:B</f>
        <v>螺纹钢</v>
      </c>
      <c r="C8300" s="2" t="str">
        <f>'[1]2025年已发货'!C:C</f>
        <v>HRB400EФ28*9m</v>
      </c>
      <c r="D8300" s="2" t="str">
        <f>'[1]2025年已发货'!D:D</f>
        <v>吨</v>
      </c>
      <c r="E8300" s="2">
        <f>'[1]2025年已发货'!E:E</f>
        <v>122</v>
      </c>
      <c r="F8300" s="4">
        <f>'[1]2025年已发货'!F:F</f>
        <v>45943</v>
      </c>
      <c r="G8300" s="2" t="str">
        <f>'[1]2025年已发货'!G:G</f>
        <v>（中铁三局集团有限公司成绵乐客专乐山站站房改扩建项目经理部）四川省乐山市市中区瑞祥路与至乐路交叉口西侧</v>
      </c>
      <c r="H8300" s="2" t="str">
        <f>'[1]2025年已发货'!H:H</f>
        <v>王鹏</v>
      </c>
      <c r="I8300" s="2" t="str">
        <f>'[1]2025年已发货'!I:I</f>
        <v>153 4056 0935</v>
      </c>
      <c r="J8300" s="2" vm="1" t="e">
        <f>_xlfn._xlws.FILTER(辅助信息!D:D,辅助信息!G:G=G8300)</f>
        <v>#VALUE!</v>
      </c>
    </row>
    <row r="8301" spans="1:10">
      <c r="A8301" s="2" t="str">
        <f>'[1]2025年已发货'!A:A</f>
        <v>德胜</v>
      </c>
      <c r="B8301" s="2" t="str">
        <f>'[1]2025年已发货'!B:B</f>
        <v>螺纹钢</v>
      </c>
      <c r="C8301" s="2" t="str">
        <f>'[1]2025年已发货'!C:C</f>
        <v>HRB400EФ14，12m</v>
      </c>
      <c r="D8301" s="2" t="str">
        <f>'[1]2025年已发货'!D:D</f>
        <v>吨</v>
      </c>
      <c r="E8301" s="2">
        <f>'[1]2025年已发货'!E:E</f>
        <v>70</v>
      </c>
      <c r="F8301" s="4">
        <f>'[1]2025年已发货'!F:F</f>
        <v>45943</v>
      </c>
      <c r="G8301" s="2" t="str">
        <f>'[1]2025年已发货'!G:G</f>
        <v>（中铁广州局-成渝扩容2标）四川省资阳市雁江区石岭镇易家沟2号梁场</v>
      </c>
      <c r="H8301" s="2" t="str">
        <f>'[1]2025年已发货'!H:H</f>
        <v>孙鹏飞</v>
      </c>
      <c r="I8301" s="2">
        <f>'[1]2025年已发货'!I:I</f>
        <v>18011784798</v>
      </c>
      <c r="J8301" s="2" vm="1" t="e">
        <f>_xlfn._xlws.FILTER(辅助信息!D:D,辅助信息!G:G=G8301)</f>
        <v>#VALUE!</v>
      </c>
    </row>
    <row r="8302" spans="1:10">
      <c r="A8302" s="2" t="str">
        <f>'[1]2025年已发货'!A:A</f>
        <v>德胜</v>
      </c>
      <c r="B8302" s="2" t="str">
        <f>'[1]2025年已发货'!B:B</f>
        <v>螺纹钢</v>
      </c>
      <c r="C8302" s="2" t="str">
        <f>'[1]2025年已发货'!C:C</f>
        <v>HRB400EФ25，12m</v>
      </c>
      <c r="D8302" s="2" t="str">
        <f>'[1]2025年已发货'!D:D</f>
        <v>吨</v>
      </c>
      <c r="E8302" s="2">
        <f>'[1]2025年已发货'!E:E</f>
        <v>210</v>
      </c>
      <c r="F8302" s="4">
        <f>'[1]2025年已发货'!F:F</f>
        <v>45943</v>
      </c>
      <c r="G8302" s="2" t="str">
        <f>'[1]2025年已发货'!G:G</f>
        <v>（中铁二局-成渝扩容4标）四川省成都市简阳市杨家镇桐子湾村二局钢筋场</v>
      </c>
      <c r="H8302" s="2" t="str">
        <f>'[1]2025年已发货'!H:H</f>
        <v>陈钢</v>
      </c>
      <c r="I8302" s="2">
        <f>'[1]2025年已发货'!I:I</f>
        <v>13018165813</v>
      </c>
      <c r="J8302" s="2" vm="1" t="e">
        <f>_xlfn._xlws.FILTER(辅助信息!D:D,辅助信息!G:G=G8302)</f>
        <v>#VALUE!</v>
      </c>
    </row>
    <row r="8303" spans="1:10">
      <c r="A8303" s="2" t="str">
        <f>'[1]2025年已发货'!A:A</f>
        <v>德胜</v>
      </c>
      <c r="B8303" s="2" t="str">
        <f>'[1]2025年已发货'!B:B</f>
        <v>螺纹钢</v>
      </c>
      <c r="C8303" s="2" t="str">
        <f>'[1]2025年已发货'!C:C</f>
        <v>HRB400EФ25，9m</v>
      </c>
      <c r="D8303" s="2" t="str">
        <f>'[1]2025年已发货'!D:D</f>
        <v>吨</v>
      </c>
      <c r="E8303" s="2">
        <f>'[1]2025年已发货'!E:E</f>
        <v>140</v>
      </c>
      <c r="F8303" s="4">
        <f>'[1]2025年已发货'!F:F</f>
        <v>45943</v>
      </c>
      <c r="G8303" s="2" t="str">
        <f>'[1]2025年已发货'!G:G</f>
        <v>（中铁二局-成渝扩容4标）四川省成都市简阳市杨家镇桐子湾村二局钢筋场</v>
      </c>
      <c r="H8303" s="2" t="str">
        <f>'[1]2025年已发货'!H:H</f>
        <v>陈钢</v>
      </c>
      <c r="I8303" s="2">
        <f>'[1]2025年已发货'!I:I</f>
        <v>13018165813</v>
      </c>
      <c r="J8303" s="2" vm="1" t="e">
        <f>_xlfn._xlws.FILTER(辅助信息!D:D,辅助信息!G:G=G8303)</f>
        <v>#VALUE!</v>
      </c>
    </row>
    <row r="8304" spans="1:10">
      <c r="A8304" s="2" t="str">
        <f>'[1]2025年已发货'!A:A</f>
        <v>德胜</v>
      </c>
      <c r="B8304" s="2" t="str">
        <f>'[1]2025年已发货'!B:B</f>
        <v>螺纹钢</v>
      </c>
      <c r="C8304" s="2" t="str">
        <f>'[1]2025年已发货'!C:C</f>
        <v>HRB400EФ28，9m</v>
      </c>
      <c r="D8304" s="2" t="str">
        <f>'[1]2025年已发货'!D:D</f>
        <v>吨</v>
      </c>
      <c r="E8304" s="2">
        <f>'[1]2025年已发货'!E:E</f>
        <v>35</v>
      </c>
      <c r="F8304" s="4">
        <f>'[1]2025年已发货'!F:F</f>
        <v>45943</v>
      </c>
      <c r="G8304" s="2" t="str">
        <f>'[1]2025年已发货'!G:G</f>
        <v>（中铁二局-成渝扩容4标）四川省成都市简阳市杨家镇桐子湾村二局钢筋场</v>
      </c>
      <c r="H8304" s="2" t="str">
        <f>'[1]2025年已发货'!H:H</f>
        <v>陈钢</v>
      </c>
      <c r="I8304" s="2">
        <f>'[1]2025年已发货'!I:I</f>
        <v>13018165813</v>
      </c>
      <c r="J8304" s="2" vm="1" t="e">
        <f>_xlfn._xlws.FILTER(辅助信息!D:D,辅助信息!G:G=G8304)</f>
        <v>#VALUE!</v>
      </c>
    </row>
    <row r="8305" spans="1:10">
      <c r="A8305" s="2" t="str">
        <f>'[1]2025年已发货'!A:A</f>
        <v>德胜</v>
      </c>
      <c r="B8305" s="2" t="str">
        <f>'[1]2025年已发货'!B:B</f>
        <v>螺纹钢</v>
      </c>
      <c r="C8305" s="2" t="str">
        <f>'[1]2025年已发货'!C:C</f>
        <v>HRB400E Φ14 9m</v>
      </c>
      <c r="D8305" s="2" t="str">
        <f>'[1]2025年已发货'!D:D</f>
        <v>吨</v>
      </c>
      <c r="E8305" s="2">
        <f>'[1]2025年已发货'!E:E</f>
        <v>15</v>
      </c>
      <c r="F8305" s="4">
        <f>'[1]2025年已发货'!F:F</f>
        <v>45943</v>
      </c>
      <c r="G8305" s="2" t="str">
        <f>'[1]2025年已发货'!G:G</f>
        <v>(宜宾兴港三江新区长江工业园保障性租赁住房建设项目-土建)四川省宜宾市翠屏区永善路南段宜宾市三江新区长江工业园区</v>
      </c>
      <c r="H8305" s="2" t="str">
        <f>'[1]2025年已发货'!H:H</f>
        <v>赵元虎</v>
      </c>
      <c r="I8305" s="2">
        <f>'[1]2025年已发货'!I:I</f>
        <v>13684167136</v>
      </c>
      <c r="J8305" s="2" t="str">
        <f>_xlfn._xlws.FILTER(辅助信息!D:D,辅助信息!G:G=G8305)</f>
        <v>宜宾兴港三江新区长江工业园建设项目</v>
      </c>
    </row>
    <row r="8306" spans="1:10">
      <c r="A8306" s="2" t="str">
        <f>'[1]2025年已发货'!A:A</f>
        <v>德胜</v>
      </c>
      <c r="B8306" s="2" t="str">
        <f>'[1]2025年已发货'!B:B</f>
        <v>螺纹钢</v>
      </c>
      <c r="C8306" s="2" t="str">
        <f>'[1]2025年已发货'!C:C</f>
        <v>HRB400E Φ16 9m</v>
      </c>
      <c r="D8306" s="2" t="str">
        <f>'[1]2025年已发货'!D:D</f>
        <v>吨</v>
      </c>
      <c r="E8306" s="2">
        <f>'[1]2025年已发货'!E:E</f>
        <v>10</v>
      </c>
      <c r="F8306" s="4">
        <f>'[1]2025年已发货'!F:F</f>
        <v>45943</v>
      </c>
      <c r="G8306" s="2" t="str">
        <f>'[1]2025年已发货'!G:G</f>
        <v>(宜宾兴港三江新区长江工业园保障性租赁住房建设项目-土建)四川省宜宾市翠屏区永善路南段宜宾市三江新区长江工业园区</v>
      </c>
      <c r="H8306" s="2" t="str">
        <f>'[1]2025年已发货'!H:H</f>
        <v>赵元虎</v>
      </c>
      <c r="I8306" s="2">
        <f>'[1]2025年已发货'!I:I</f>
        <v>13684167136</v>
      </c>
      <c r="J8306" s="2" t="str">
        <f>_xlfn._xlws.FILTER(辅助信息!D:D,辅助信息!G:G=G8306)</f>
        <v>宜宾兴港三江新区长江工业园建设项目</v>
      </c>
    </row>
    <row r="8307" spans="1:10">
      <c r="A8307" s="2" t="str">
        <f>'[1]2025年已发货'!A:A</f>
        <v>德胜</v>
      </c>
      <c r="B8307" s="2" t="str">
        <f>'[1]2025年已发货'!B:B</f>
        <v>螺纹钢</v>
      </c>
      <c r="C8307" s="2" t="str">
        <f>'[1]2025年已发货'!C:C</f>
        <v>HRB400E Φ18 9m</v>
      </c>
      <c r="D8307" s="2" t="str">
        <f>'[1]2025年已发货'!D:D</f>
        <v>吨</v>
      </c>
      <c r="E8307" s="2">
        <f>'[1]2025年已发货'!E:E</f>
        <v>10</v>
      </c>
      <c r="F8307" s="4">
        <f>'[1]2025年已发货'!F:F</f>
        <v>45943</v>
      </c>
      <c r="G8307" s="2" t="str">
        <f>'[1]2025年已发货'!G:G</f>
        <v>(宜宾兴港三江新区长江工业园保障性租赁住房建设项目-土建)四川省宜宾市翠屏区永善路南段宜宾市三江新区长江工业园区</v>
      </c>
      <c r="H8307" s="2" t="str">
        <f>'[1]2025年已发货'!H:H</f>
        <v>赵元虎</v>
      </c>
      <c r="I8307" s="2">
        <f>'[1]2025年已发货'!I:I</f>
        <v>13684167136</v>
      </c>
      <c r="J8307" s="2" t="str">
        <f>_xlfn._xlws.FILTER(辅助信息!D:D,辅助信息!G:G=G8307)</f>
        <v>宜宾兴港三江新区长江工业园建设项目</v>
      </c>
    </row>
    <row r="8308" spans="1:10">
      <c r="A8308" s="2" t="str">
        <f>'[1]2025年已发货'!A:A</f>
        <v>德胜</v>
      </c>
      <c r="B8308" s="2" t="str">
        <f>'[1]2025年已发货'!B:B</f>
        <v>螺纹钢</v>
      </c>
      <c r="C8308" s="2" t="str">
        <f>'[1]2025年已发货'!C:C</f>
        <v>HRB400EФ14*9m</v>
      </c>
      <c r="D8308" s="2" t="str">
        <f>'[1]2025年已发货'!D:D</f>
        <v>吨</v>
      </c>
      <c r="E8308" s="2">
        <f>'[1]2025年已发货'!E:E</f>
        <v>23</v>
      </c>
      <c r="F8308" s="4">
        <f>'[1]2025年已发货'!F:F</f>
        <v>45943</v>
      </c>
      <c r="G8308" s="2" t="str">
        <f>'[1]2025年已发货'!G:G</f>
        <v>（中核华兴市政道路项目部）四川省南充市营山县咸安大道成都元泽环境技术有限公司营山分公司</v>
      </c>
      <c r="H8308" s="2" t="str">
        <f>'[1]2025年已发货'!H:H</f>
        <v>黎家敏</v>
      </c>
      <c r="I8308" s="2" t="str">
        <f>'[1]2025年已发货'!I:I</f>
        <v>15082798787</v>
      </c>
      <c r="J8308" s="2" vm="1" t="e">
        <f>_xlfn._xlws.FILTER(辅助信息!D:D,辅助信息!G:G=G8308)</f>
        <v>#VALUE!</v>
      </c>
    </row>
    <row r="8309" spans="1:10">
      <c r="A8309" s="2" t="str">
        <f>'[1]2025年已发货'!A:A</f>
        <v>德胜</v>
      </c>
      <c r="B8309" s="2" t="str">
        <f>'[1]2025年已发货'!B:B</f>
        <v>螺纹钢</v>
      </c>
      <c r="C8309" s="2" t="str">
        <f>'[1]2025年已发货'!C:C</f>
        <v>HRB400EФ18*9m</v>
      </c>
      <c r="D8309" s="2" t="str">
        <f>'[1]2025年已发货'!D:D</f>
        <v>吨</v>
      </c>
      <c r="E8309" s="2">
        <f>'[1]2025年已发货'!E:E</f>
        <v>5</v>
      </c>
      <c r="F8309" s="4">
        <f>'[1]2025年已发货'!F:F</f>
        <v>45943</v>
      </c>
      <c r="G8309" s="2" t="str">
        <f>'[1]2025年已发货'!G:G</f>
        <v>（中核华兴市政道路项目部）四川省南充市营山县咸安大道成都元泽环境技术有限公司营山分公司</v>
      </c>
      <c r="H8309" s="2" t="str">
        <f>'[1]2025年已发货'!H:H</f>
        <v>黎家敏</v>
      </c>
      <c r="I8309" s="2" t="str">
        <f>'[1]2025年已发货'!I:I</f>
        <v>15082798787</v>
      </c>
      <c r="J8309" s="2" vm="1" t="e">
        <f>_xlfn._xlws.FILTER(辅助信息!D:D,辅助信息!G:G=G8309)</f>
        <v>#VALUE!</v>
      </c>
    </row>
    <row r="8310" spans="1:10">
      <c r="A8310" s="2" t="str">
        <f>'[1]2025年已发货'!A:A</f>
        <v>德胜</v>
      </c>
      <c r="B8310" s="2" t="str">
        <f>'[1]2025年已发货'!B:B</f>
        <v>螺纹钢</v>
      </c>
      <c r="C8310" s="2" t="str">
        <f>'[1]2025年已发货'!C:C</f>
        <v>HRB400EФ20*9m</v>
      </c>
      <c r="D8310" s="2" t="str">
        <f>'[1]2025年已发货'!D:D</f>
        <v>吨</v>
      </c>
      <c r="E8310" s="2">
        <f>'[1]2025年已发货'!E:E</f>
        <v>5</v>
      </c>
      <c r="F8310" s="4">
        <f>'[1]2025年已发货'!F:F</f>
        <v>45943</v>
      </c>
      <c r="G8310" s="2" t="str">
        <f>'[1]2025年已发货'!G:G</f>
        <v>（中核华兴市政道路项目部）四川省南充市营山县咸安大道成都元泽环境技术有限公司营山分公司</v>
      </c>
      <c r="H8310" s="2" t="str">
        <f>'[1]2025年已发货'!H:H</f>
        <v>黎家敏</v>
      </c>
      <c r="I8310" s="2" t="str">
        <f>'[1]2025年已发货'!I:I</f>
        <v>15082798787</v>
      </c>
      <c r="J8310" s="2" vm="1" t="e">
        <f>_xlfn._xlws.FILTER(辅助信息!D:D,辅助信息!G:G=G8310)</f>
        <v>#VALUE!</v>
      </c>
    </row>
    <row r="8311" spans="1:10">
      <c r="A8311" s="2" t="str">
        <f>'[1]2025年已发货'!A:A</f>
        <v>德胜</v>
      </c>
      <c r="B8311" s="2" t="str">
        <f>'[1]2025年已发货'!B:B</f>
        <v>螺纹钢</v>
      </c>
      <c r="C8311" s="2" t="str">
        <f>'[1]2025年已发货'!C:C</f>
        <v>HRB400EФ28*9m</v>
      </c>
      <c r="D8311" s="2" t="str">
        <f>'[1]2025年已发货'!D:D</f>
        <v>吨</v>
      </c>
      <c r="E8311" s="2">
        <f>'[1]2025年已发货'!E:E</f>
        <v>2</v>
      </c>
      <c r="F8311" s="4">
        <f>'[1]2025年已发货'!F:F</f>
        <v>45943</v>
      </c>
      <c r="G8311" s="2" t="str">
        <f>'[1]2025年已发货'!G:G</f>
        <v>（中核华兴市政道路项目部）四川省南充市营山县咸安大道成都元泽环境技术有限公司营山分公司</v>
      </c>
      <c r="H8311" s="2" t="str">
        <f>'[1]2025年已发货'!H:H</f>
        <v>黎家敏</v>
      </c>
      <c r="I8311" s="2" t="str">
        <f>'[1]2025年已发货'!I:I</f>
        <v>15082798787</v>
      </c>
      <c r="J8311" s="2" vm="1" t="e">
        <f>_xlfn._xlws.FILTER(辅助信息!D:D,辅助信息!G:G=G8311)</f>
        <v>#VALUE!</v>
      </c>
    </row>
    <row r="8312" spans="1:10">
      <c r="A8312" s="2" t="str">
        <f>'[1]2025年已发货'!A:A</f>
        <v>德胜</v>
      </c>
      <c r="B8312" s="2" t="str">
        <f>'[1]2025年已发货'!B:B</f>
        <v>螺纹钢</v>
      </c>
      <c r="C8312" s="2" t="str">
        <f>'[1]2025年已发货'!C:C</f>
        <v>HRB400EФ16*9m</v>
      </c>
      <c r="D8312" s="2" t="str">
        <f>'[1]2025年已发货'!D:D</f>
        <v>吨</v>
      </c>
      <c r="E8312" s="2">
        <f>'[1]2025年已发货'!E:E</f>
        <v>25</v>
      </c>
      <c r="F8312" s="4">
        <f>'[1]2025年已发货'!F:F</f>
        <v>45943</v>
      </c>
      <c r="G8312" s="2" t="str">
        <f>'[1]2025年已发货'!G:G</f>
        <v>（成铁西物-成都地铁5号线项目）成都市武侯区天府一街与昆华路交叉口成铁工程总承包公司川大路项目部</v>
      </c>
      <c r="H8312" s="2" t="str">
        <f>'[1]2025年已发货'!H:H</f>
        <v>黄永福</v>
      </c>
      <c r="I8312" s="2" t="str">
        <f>'[1]2025年已发货'!I:I</f>
        <v>15982823571</v>
      </c>
      <c r="J8312" s="2" vm="1" t="e">
        <f>_xlfn._xlws.FILTER(辅助信息!D:D,辅助信息!G:G=G8312)</f>
        <v>#VALUE!</v>
      </c>
    </row>
    <row r="8313" spans="1:10">
      <c r="A8313" s="2" t="str">
        <f>'[1]2025年已发货'!A:A</f>
        <v>德胜</v>
      </c>
      <c r="B8313" s="2" t="str">
        <f>'[1]2025年已发货'!B:B</f>
        <v>螺纹钢</v>
      </c>
      <c r="C8313" s="2" t="str">
        <f>'[1]2025年已发货'!C:C</f>
        <v>HRB400EФ18*9m</v>
      </c>
      <c r="D8313" s="2" t="str">
        <f>'[1]2025年已发货'!D:D</f>
        <v>吨</v>
      </c>
      <c r="E8313" s="2">
        <f>'[1]2025年已发货'!E:E</f>
        <v>55</v>
      </c>
      <c r="F8313" s="4">
        <f>'[1]2025年已发货'!F:F</f>
        <v>45943</v>
      </c>
      <c r="G8313" s="2" t="str">
        <f>'[1]2025年已发货'!G:G</f>
        <v>（成铁西物-成都地铁5号线项目）成都市武侯区天府一街与昆华路交叉口成铁工程总承包公司川大路项目部</v>
      </c>
      <c r="H8313" s="2" t="str">
        <f>'[1]2025年已发货'!H:H</f>
        <v>黄永福</v>
      </c>
      <c r="I8313" s="2" t="str">
        <f>'[1]2025年已发货'!I:I</f>
        <v>15982823571</v>
      </c>
      <c r="J8313" s="2" vm="1" t="e">
        <f>_xlfn._xlws.FILTER(辅助信息!D:D,辅助信息!G:G=G8313)</f>
        <v>#VALUE!</v>
      </c>
    </row>
    <row r="8314" spans="1:10">
      <c r="A8314" s="2" t="str">
        <f>'[1]2025年已发货'!A:A</f>
        <v>德胜</v>
      </c>
      <c r="B8314" s="2" t="str">
        <f>'[1]2025年已发货'!B:B</f>
        <v>螺纹钢</v>
      </c>
      <c r="C8314" s="2" t="str">
        <f>'[1]2025年已发货'!C:C</f>
        <v>HRB400EФ32*9m</v>
      </c>
      <c r="D8314" s="2" t="str">
        <f>'[1]2025年已发货'!D:D</f>
        <v>吨</v>
      </c>
      <c r="E8314" s="2">
        <f>'[1]2025年已发货'!E:E</f>
        <v>2</v>
      </c>
      <c r="F8314" s="4">
        <f>'[1]2025年已发货'!F:F</f>
        <v>45943</v>
      </c>
      <c r="G8314" s="2" t="str">
        <f>'[1]2025年已发货'!G:G</f>
        <v>（成铁西物-成都地铁5号线项目）成都市武侯区天府一街与昆华路交叉口成铁工程总承包公司川大路项目部</v>
      </c>
      <c r="H8314" s="2" t="str">
        <f>'[1]2025年已发货'!H:H</f>
        <v>黄永福</v>
      </c>
      <c r="I8314" s="2" t="str">
        <f>'[1]2025年已发货'!I:I</f>
        <v>15982823571</v>
      </c>
      <c r="J8314" s="2" vm="1" t="e">
        <f>_xlfn._xlws.FILTER(辅助信息!D:D,辅助信息!G:G=G8314)</f>
        <v>#VALUE!</v>
      </c>
    </row>
    <row r="8315" spans="1:10">
      <c r="A8315" s="2" t="str">
        <f>'[1]2025年已发货'!A:A</f>
        <v>德胜</v>
      </c>
      <c r="B8315" s="2" t="str">
        <f>'[1]2025年已发货'!B:B</f>
        <v>螺纹钢</v>
      </c>
      <c r="C8315" s="2" t="str">
        <f>'[1]2025年已发货'!C:C</f>
        <v>HRB400EФ12，9m</v>
      </c>
      <c r="D8315" s="2" t="str">
        <f>'[1]2025年已发货'!D:D</f>
        <v>吨</v>
      </c>
      <c r="E8315" s="2">
        <f>'[1]2025年已发货'!E:E</f>
        <v>12.5</v>
      </c>
      <c r="F8315" s="4">
        <f>'[1]2025年已发货'!F:F</f>
        <v>45943</v>
      </c>
      <c r="G8315" s="2" t="str">
        <f>'[1]2025年已发货'!G:G</f>
        <v>（五局新津tod项目）成都市新津区旭辉天府未来城南(华金路南)</v>
      </c>
      <c r="H8315" s="2" t="str">
        <f>'[1]2025年已发货'!H:H</f>
        <v>李霜</v>
      </c>
      <c r="I8315" s="2">
        <f>'[1]2025年已发货'!I:I</f>
        <v>18785086540</v>
      </c>
      <c r="J8315" s="2" vm="1" t="e">
        <f>_xlfn._xlws.FILTER(辅助信息!D:D,辅助信息!G:G=G8315)</f>
        <v>#VALUE!</v>
      </c>
    </row>
    <row r="8316" spans="1:10">
      <c r="A8316" s="2" t="str">
        <f>'[1]2025年已发货'!A:A</f>
        <v>德胜</v>
      </c>
      <c r="B8316" s="2" t="str">
        <f>'[1]2025年已发货'!B:B</f>
        <v>螺纹钢</v>
      </c>
      <c r="C8316" s="2" t="str">
        <f>'[1]2025年已发货'!C:C</f>
        <v>HRB400EФ14，9m</v>
      </c>
      <c r="D8316" s="2" t="str">
        <f>'[1]2025年已发货'!D:D</f>
        <v>吨</v>
      </c>
      <c r="E8316" s="2">
        <f>'[1]2025年已发货'!E:E</f>
        <v>5</v>
      </c>
      <c r="F8316" s="4">
        <f>'[1]2025年已发货'!F:F</f>
        <v>45943</v>
      </c>
      <c r="G8316" s="2" t="str">
        <f>'[1]2025年已发货'!G:G</f>
        <v>（五局新津tod项目）成都市新津区旭辉天府未来城南(华金路南)</v>
      </c>
      <c r="H8316" s="2" t="str">
        <f>'[1]2025年已发货'!H:H</f>
        <v>李霜</v>
      </c>
      <c r="I8316" s="2">
        <f>'[1]2025年已发货'!I:I</f>
        <v>18785086540</v>
      </c>
      <c r="J8316" s="2" vm="1" t="e">
        <f>_xlfn._xlws.FILTER(辅助信息!D:D,辅助信息!G:G=G8316)</f>
        <v>#VALUE!</v>
      </c>
    </row>
    <row r="8317" spans="1:10">
      <c r="A8317" s="2" t="str">
        <f>'[1]2025年已发货'!A:A</f>
        <v>德胜</v>
      </c>
      <c r="B8317" s="2" t="str">
        <f>'[1]2025年已发货'!B:B</f>
        <v>螺纹钢</v>
      </c>
      <c r="C8317" s="2" t="str">
        <f>'[1]2025年已发货'!C:C</f>
        <v>HRB400EФ16，9m</v>
      </c>
      <c r="D8317" s="2" t="str">
        <f>'[1]2025年已发货'!D:D</f>
        <v>吨</v>
      </c>
      <c r="E8317" s="2">
        <f>'[1]2025年已发货'!E:E</f>
        <v>2.5</v>
      </c>
      <c r="F8317" s="4">
        <f>'[1]2025年已发货'!F:F</f>
        <v>45943</v>
      </c>
      <c r="G8317" s="2" t="str">
        <f>'[1]2025年已发货'!G:G</f>
        <v>（五局新津tod项目）成都市新津区旭辉天府未来城南(华金路南)</v>
      </c>
      <c r="H8317" s="2" t="str">
        <f>'[1]2025年已发货'!H:H</f>
        <v>李霜</v>
      </c>
      <c r="I8317" s="2">
        <f>'[1]2025年已发货'!I:I</f>
        <v>18785086540</v>
      </c>
      <c r="J8317" s="2" vm="1" t="e">
        <f>_xlfn._xlws.FILTER(辅助信息!D:D,辅助信息!G:G=G8317)</f>
        <v>#VALUE!</v>
      </c>
    </row>
    <row r="8318" spans="1:10">
      <c r="A8318" s="2" t="str">
        <f>'[1]2025年已发货'!A:A</f>
        <v>德胜</v>
      </c>
      <c r="B8318" s="2" t="str">
        <f>'[1]2025年已发货'!B:B</f>
        <v>螺纹钢</v>
      </c>
      <c r="C8318" s="2" t="str">
        <f>'[1]2025年已发货'!C:C</f>
        <v>HRB400EФ18，9m</v>
      </c>
      <c r="D8318" s="2" t="str">
        <f>'[1]2025年已发货'!D:D</f>
        <v>吨</v>
      </c>
      <c r="E8318" s="2">
        <f>'[1]2025年已发货'!E:E</f>
        <v>12.5</v>
      </c>
      <c r="F8318" s="4">
        <f>'[1]2025年已发货'!F:F</f>
        <v>45943</v>
      </c>
      <c r="G8318" s="2" t="str">
        <f>'[1]2025年已发货'!G:G</f>
        <v>（五局新津tod项目）成都市新津区旭辉天府未来城南(华金路南)</v>
      </c>
      <c r="H8318" s="2" t="str">
        <f>'[1]2025年已发货'!H:H</f>
        <v>李霜</v>
      </c>
      <c r="I8318" s="2">
        <f>'[1]2025年已发货'!I:I</f>
        <v>18785086540</v>
      </c>
      <c r="J8318" s="2" vm="1" t="e">
        <f>_xlfn._xlws.FILTER(辅助信息!D:D,辅助信息!G:G=G8318)</f>
        <v>#VALUE!</v>
      </c>
    </row>
    <row r="8319" spans="1:10">
      <c r="A8319" s="2" t="str">
        <f>'[1]2025年已发货'!A:A</f>
        <v>德胜</v>
      </c>
      <c r="B8319" s="2" t="str">
        <f>'[1]2025年已发货'!B:B</f>
        <v>螺纹钢</v>
      </c>
      <c r="C8319" s="2" t="str">
        <f>'[1]2025年已发货'!C:C</f>
        <v>HRB400EФ20，9m</v>
      </c>
      <c r="D8319" s="2" t="str">
        <f>'[1]2025年已发货'!D:D</f>
        <v>吨</v>
      </c>
      <c r="E8319" s="2">
        <f>'[1]2025年已发货'!E:E</f>
        <v>2.5</v>
      </c>
      <c r="F8319" s="4">
        <f>'[1]2025年已发货'!F:F</f>
        <v>45943</v>
      </c>
      <c r="G8319" s="2" t="str">
        <f>'[1]2025年已发货'!G:G</f>
        <v>（五局新津tod项目）成都市新津区旭辉天府未来城南(华金路南)</v>
      </c>
      <c r="H8319" s="2" t="str">
        <f>'[1]2025年已发货'!H:H</f>
        <v>李霜</v>
      </c>
      <c r="I8319" s="2">
        <f>'[1]2025年已发货'!I:I</f>
        <v>18785086540</v>
      </c>
      <c r="J8319" s="2" vm="1" t="e">
        <f>_xlfn._xlws.FILTER(辅助信息!D:D,辅助信息!G:G=G8319)</f>
        <v>#VALUE!</v>
      </c>
    </row>
    <row r="8320" spans="1:10">
      <c r="A8320" s="2" t="str">
        <f>'[1]2025年已发货'!A:A</f>
        <v>德胜恒嘉</v>
      </c>
      <c r="B8320" s="2" t="str">
        <f>'[1]2025年已发货'!B:B</f>
        <v>螺纹钢</v>
      </c>
      <c r="C8320" s="2" t="str">
        <f>'[1]2025年已发货'!C:C</f>
        <v>HRB400EФ32，9m</v>
      </c>
      <c r="D8320" s="2" t="str">
        <f>'[1]2025年已发货'!D:D</f>
        <v>吨</v>
      </c>
      <c r="E8320" s="2">
        <f>'[1]2025年已发货'!E:E</f>
        <v>35</v>
      </c>
      <c r="F8320" s="4">
        <f>'[1]2025年已发货'!F:F</f>
        <v>45943</v>
      </c>
      <c r="G8320" s="2" t="str">
        <f>'[1]2025年已发货'!G:G</f>
        <v>（中铁十局-资乐高速4标）四川省眉山市仁寿县彰加镇促进村中铁十局2#钢筋厂</v>
      </c>
      <c r="H8320" s="2" t="str">
        <f>'[1]2025年已发货'!H:H</f>
        <v>杨飞</v>
      </c>
      <c r="I8320" s="2">
        <f>'[1]2025年已发货'!I:I</f>
        <v>15667998777</v>
      </c>
      <c r="J8320" s="2" vm="1" t="e">
        <f>_xlfn._xlws.FILTER(辅助信息!D:D,辅助信息!G:G=G8320)</f>
        <v>#VALUE!</v>
      </c>
    </row>
    <row r="8321" spans="1:10">
      <c r="A8321" s="2" t="str">
        <f>'[1]2025年已发货'!A:A</f>
        <v>德胜恒嘉</v>
      </c>
      <c r="B8321" s="2" t="str">
        <f>'[1]2025年已发货'!B:B</f>
        <v>螺纹钢</v>
      </c>
      <c r="C8321" s="2" t="str">
        <f>'[1]2025年已发货'!C:C</f>
        <v>HRB400E 12mm*9米</v>
      </c>
      <c r="D8321" s="2" t="str">
        <f>'[1]2025年已发货'!D:D</f>
        <v>吨</v>
      </c>
      <c r="E8321" s="2">
        <f>'[1]2025年已发货'!E:E</f>
        <v>35</v>
      </c>
      <c r="F8321" s="4">
        <f>'[1]2025年已发货'!F:F</f>
        <v>45943</v>
      </c>
      <c r="G8321" s="2" t="str">
        <f>'[1]2025年已发货'!G:G</f>
        <v>（中铁十局-资乐高速4标）四川省眉山市仁寿县彰加镇促进村中铁十局资乐高速1#梁场</v>
      </c>
      <c r="H8321" s="2" t="str">
        <f>'[1]2025年已发货'!H:H</f>
        <v>杨飞</v>
      </c>
      <c r="I8321" s="2">
        <f>'[1]2025年已发货'!I:I</f>
        <v>15667998777</v>
      </c>
      <c r="J8321" s="2" vm="1" t="e">
        <f>_xlfn._xlws.FILTER(辅助信息!D:D,辅助信息!G:G=G8321)</f>
        <v>#VALUE!</v>
      </c>
    </row>
    <row r="8322" spans="1:10">
      <c r="A8322" s="2" t="str">
        <f>'[1]2025年已发货'!A:A</f>
        <v>德胜恒嘉</v>
      </c>
      <c r="B8322" s="2" t="str">
        <f>'[1]2025年已发货'!B:B</f>
        <v>螺纹钢</v>
      </c>
      <c r="C8322" s="2" t="str">
        <f>'[1]2025年已发货'!C:C</f>
        <v>HRB400E 12mm*9米</v>
      </c>
      <c r="D8322" s="2" t="str">
        <f>'[1]2025年已发货'!D:D</f>
        <v>吨</v>
      </c>
      <c r="E8322" s="2">
        <f>'[1]2025年已发货'!E:E</f>
        <v>35</v>
      </c>
      <c r="F8322" s="4">
        <f>'[1]2025年已发货'!F:F</f>
        <v>45943</v>
      </c>
      <c r="G8322" s="2" t="str">
        <f>'[1]2025年已发货'!G:G</f>
        <v>（中铁十局-资乐高速4标）四川省眉山市仁寿县彰加镇促进村中铁十局资乐高速1#钢筋场</v>
      </c>
      <c r="H8322" s="2" t="str">
        <f>'[1]2025年已发货'!H:H</f>
        <v>杨飞</v>
      </c>
      <c r="I8322" s="2">
        <f>'[1]2025年已发货'!I:I</f>
        <v>15667998777</v>
      </c>
      <c r="J8322" s="2" vm="1" t="e">
        <f>_xlfn._xlws.FILTER(辅助信息!D:D,辅助信息!G:G=G8322)</f>
        <v>#VALUE!</v>
      </c>
    </row>
    <row r="8323" spans="1:10">
      <c r="A8323" s="2" t="str">
        <f>'[1]2025年已发货'!A:A</f>
        <v>德胜恒嘉</v>
      </c>
      <c r="B8323" s="2" t="str">
        <f>'[1]2025年已发货'!B:B</f>
        <v>螺纹钢</v>
      </c>
      <c r="C8323" s="2" t="str">
        <f>'[1]2025年已发货'!C:C</f>
        <v>HRB400EФ28，9m</v>
      </c>
      <c r="D8323" s="2" t="str">
        <f>'[1]2025年已发货'!D:D</f>
        <v>吨</v>
      </c>
      <c r="E8323" s="2">
        <f>'[1]2025年已发货'!E:E</f>
        <v>35</v>
      </c>
      <c r="F8323" s="4">
        <f>'[1]2025年已发货'!F:F</f>
        <v>45943</v>
      </c>
      <c r="G8323" s="2" t="str">
        <f>'[1]2025年已发货'!G:G</f>
        <v>（中铁十局-资乐高速4标）四川省眉山市仁寿县彰加镇促进村中铁十局资乐高速1#钢筋场</v>
      </c>
      <c r="H8323" s="2" t="str">
        <f>'[1]2025年已发货'!H:H</f>
        <v>杨飞</v>
      </c>
      <c r="I8323" s="2">
        <f>'[1]2025年已发货'!I:I</f>
        <v>15667998777</v>
      </c>
      <c r="J8323" s="2" vm="1" t="e">
        <f>_xlfn._xlws.FILTER(辅助信息!D:D,辅助信息!G:G=G8323)</f>
        <v>#VALUE!</v>
      </c>
    </row>
    <row r="8324" spans="1:10">
      <c r="A8324" s="2" t="str">
        <f>'[1]2025年已发货'!A:A</f>
        <v>德胜恒嘉</v>
      </c>
      <c r="B8324" s="2" t="str">
        <f>'[1]2025年已发货'!B:B</f>
        <v>螺纹钢</v>
      </c>
      <c r="C8324" s="2" t="str">
        <f>'[1]2025年已发货'!C:C</f>
        <v>HRB400EФ25，9m</v>
      </c>
      <c r="D8324" s="2" t="str">
        <f>'[1]2025年已发货'!D:D</f>
        <v>吨</v>
      </c>
      <c r="E8324" s="2">
        <f>'[1]2025年已发货'!E:E</f>
        <v>35</v>
      </c>
      <c r="F8324" s="4">
        <f>'[1]2025年已发货'!F:F</f>
        <v>45943</v>
      </c>
      <c r="G8324" s="2" t="str">
        <f>'[1]2025年已发货'!G:G</f>
        <v>（中铁十局-资乐高速4标）四川省眉山市仁寿县彰加镇促进村中铁十局资乐高速1#钢筋场</v>
      </c>
      <c r="H8324" s="2" t="str">
        <f>'[1]2025年已发货'!H:H</f>
        <v>杨飞</v>
      </c>
      <c r="I8324" s="2">
        <f>'[1]2025年已发货'!I:I</f>
        <v>15667998777</v>
      </c>
      <c r="J8324" s="2" vm="1" t="e">
        <f>_xlfn._xlws.FILTER(辅助信息!D:D,辅助信息!G:G=G8324)</f>
        <v>#VALUE!</v>
      </c>
    </row>
    <row r="8325" spans="1:10">
      <c r="A8325" s="2" t="str">
        <f>'[1]2025年已发货'!A:A</f>
        <v>德胜恒嘉</v>
      </c>
      <c r="B8325" s="2" t="str">
        <f>'[1]2025年已发货'!B:B</f>
        <v>螺纹钢</v>
      </c>
      <c r="C8325" s="2" t="str">
        <f>'[1]2025年已发货'!C:C</f>
        <v>HRB400EФ25，9m</v>
      </c>
      <c r="D8325" s="2" t="str">
        <f>'[1]2025年已发货'!D:D</f>
        <v>吨</v>
      </c>
      <c r="E8325" s="2">
        <f>'[1]2025年已发货'!E:E</f>
        <v>35</v>
      </c>
      <c r="F8325" s="4">
        <f>'[1]2025年已发货'!F:F</f>
        <v>45943</v>
      </c>
      <c r="G8325" s="2" t="str">
        <f>'[1]2025年已发货'!G:G</f>
        <v>（中铁十局-资乐高速4标）四川省眉山市仁寿县彰加镇促进村中铁十局资乐高速2#梁场</v>
      </c>
      <c r="H8325" s="2" t="str">
        <f>'[1]2025年已发货'!H:H</f>
        <v>杨飞</v>
      </c>
      <c r="I8325" s="2">
        <f>'[1]2025年已发货'!I:I</f>
        <v>15667998777</v>
      </c>
      <c r="J8325" s="2" vm="1" t="e">
        <f>_xlfn._xlws.FILTER(辅助信息!D:D,辅助信息!G:G=G8325)</f>
        <v>#VALUE!</v>
      </c>
    </row>
    <row r="8326" spans="1:10">
      <c r="A8326" s="2" t="str">
        <f>'[1]2025年已发货'!A:A</f>
        <v>德胜恒嘉</v>
      </c>
      <c r="B8326" s="2" t="str">
        <f>'[1]2025年已发货'!B:B</f>
        <v>螺纹钢</v>
      </c>
      <c r="C8326" s="2" t="str">
        <f>'[1]2025年已发货'!C:C</f>
        <v>HRB400EФ12，9m</v>
      </c>
      <c r="D8326" s="2" t="str">
        <f>'[1]2025年已发货'!D:D</f>
        <v>吨</v>
      </c>
      <c r="E8326" s="2">
        <f>'[1]2025年已发货'!E:E</f>
        <v>35</v>
      </c>
      <c r="F8326" s="4">
        <f>'[1]2025年已发货'!F:F</f>
        <v>45943</v>
      </c>
      <c r="G8326" s="2" t="str">
        <f>'[1]2025年已发货'!G:G</f>
        <v>（中铁十局-资乐高速4标）四川省眉山市仁寿县彰加镇促进村中铁十局资乐高速2#梁场</v>
      </c>
      <c r="H8326" s="2" t="str">
        <f>'[1]2025年已发货'!H:H</f>
        <v>杨飞</v>
      </c>
      <c r="I8326" s="2">
        <f>'[1]2025年已发货'!I:I</f>
        <v>15667998777</v>
      </c>
      <c r="J8326" s="2" vm="1" t="e">
        <f>_xlfn._xlws.FILTER(辅助信息!D:D,辅助信息!G:G=G8326)</f>
        <v>#VALUE!</v>
      </c>
    </row>
    <row r="8327" spans="1:10">
      <c r="A8327" s="2" t="str">
        <f>'[1]2025年已发货'!A:A</f>
        <v>德胜恒嘉</v>
      </c>
      <c r="B8327" s="2" t="str">
        <f>'[1]2025年已发货'!B:B</f>
        <v>螺纹钢</v>
      </c>
      <c r="C8327" s="2" t="str">
        <f>'[1]2025年已发货'!C:C</f>
        <v>HRB400EФ32，12m</v>
      </c>
      <c r="D8327" s="2" t="str">
        <f>'[1]2025年已发货'!D:D</f>
        <v>吨</v>
      </c>
      <c r="E8327" s="2">
        <f>'[1]2025年已发货'!E:E</f>
        <v>35</v>
      </c>
      <c r="F8327" s="4">
        <f>'[1]2025年已发货'!F:F</f>
        <v>45943</v>
      </c>
      <c r="G8327" s="2" t="str">
        <f>'[1]2025年已发货'!G:G</f>
        <v>（中铁十局-资乐高速4标）四川省眉山市仁寿县彰加镇促进村中铁十局2#钢筋厂</v>
      </c>
      <c r="H8327" s="2" t="str">
        <f>'[1]2025年已发货'!H:H</f>
        <v>杨飞</v>
      </c>
      <c r="I8327" s="2">
        <f>'[1]2025年已发货'!I:I</f>
        <v>15667998777</v>
      </c>
      <c r="J8327" s="2" vm="1" t="e">
        <f>_xlfn._xlws.FILTER(辅助信息!D:D,辅助信息!G:G=G8327)</f>
        <v>#VALUE!</v>
      </c>
    </row>
    <row r="8328" spans="1:10">
      <c r="A8328" s="2" t="str">
        <f>'[1]2025年已发货'!A:A</f>
        <v>德胜恒嘉</v>
      </c>
      <c r="B8328" s="2" t="str">
        <f>'[1]2025年已发货'!B:B</f>
        <v>螺纹钢</v>
      </c>
      <c r="C8328" s="2" t="str">
        <f>'[1]2025年已发货'!C:C</f>
        <v>HRB400EФ28，12m</v>
      </c>
      <c r="D8328" s="2" t="str">
        <f>'[1]2025年已发货'!D:D</f>
        <v>吨</v>
      </c>
      <c r="E8328" s="2">
        <f>'[1]2025年已发货'!E:E</f>
        <v>35</v>
      </c>
      <c r="F8328" s="4">
        <f>'[1]2025年已发货'!F:F</f>
        <v>45943</v>
      </c>
      <c r="G8328" s="2" t="str">
        <f>'[1]2025年已发货'!G:G</f>
        <v>（中铁广州局-资乐高速5标）四川省乐山市井研县希望大道116号2号梁场</v>
      </c>
      <c r="H8328" s="2" t="str">
        <f>'[1]2025年已发货'!H:H</f>
        <v>廖俊杰</v>
      </c>
      <c r="I8328" s="2">
        <f>'[1]2025年已发货'!I:I</f>
        <v>15775100965</v>
      </c>
      <c r="J8328" s="2" vm="1" t="e">
        <f>_xlfn._xlws.FILTER(辅助信息!D:D,辅助信息!G:G=G8328)</f>
        <v>#VALUE!</v>
      </c>
    </row>
    <row r="8329" spans="1:10">
      <c r="A8329" s="2" t="str">
        <f>'[1]2025年已发货'!A:A</f>
        <v>德胜恒嘉</v>
      </c>
      <c r="B8329" s="2" t="str">
        <f>'[1]2025年已发货'!B:B</f>
        <v>螺纹钢</v>
      </c>
      <c r="C8329" s="2" t="str">
        <f>'[1]2025年已发货'!C:C</f>
        <v>HRB400EФ28，9m</v>
      </c>
      <c r="D8329" s="2" t="str">
        <f>'[1]2025年已发货'!D:D</f>
        <v>吨</v>
      </c>
      <c r="E8329" s="2">
        <f>'[1]2025年已发货'!E:E</f>
        <v>35</v>
      </c>
      <c r="F8329" s="4">
        <f>'[1]2025年已发货'!F:F</f>
        <v>45943</v>
      </c>
      <c r="G8329" s="2" t="str">
        <f>'[1]2025年已发货'!G:G</f>
        <v>（中铁广州局-资乐高速5标）四川省乐山市井研县希望大道116号1号钢筋厂</v>
      </c>
      <c r="H8329" s="2" t="str">
        <f>'[1]2025年已发货'!H:H</f>
        <v>廖俊杰</v>
      </c>
      <c r="I8329" s="2">
        <f>'[1]2025年已发货'!I:I</f>
        <v>15775100965</v>
      </c>
      <c r="J8329" s="2" vm="1" t="e">
        <f>_xlfn._xlws.FILTER(辅助信息!D:D,辅助信息!G:G=G8329)</f>
        <v>#VALUE!</v>
      </c>
    </row>
    <row r="8330" spans="1:10">
      <c r="A8330" s="2" t="str">
        <f>'[1]2025年已发货'!A:A</f>
        <v>德胜恒嘉</v>
      </c>
      <c r="B8330" s="2" t="str">
        <f>'[1]2025年已发货'!B:B</f>
        <v>螺纹钢</v>
      </c>
      <c r="C8330" s="2" t="str">
        <f>'[1]2025年已发货'!C:C</f>
        <v>HRB400EФ28，12m</v>
      </c>
      <c r="D8330" s="2" t="str">
        <f>'[1]2025年已发货'!D:D</f>
        <v>吨</v>
      </c>
      <c r="E8330" s="2">
        <f>'[1]2025年已发货'!E:E</f>
        <v>35</v>
      </c>
      <c r="F8330" s="4">
        <f>'[1]2025年已发货'!F:F</f>
        <v>45943</v>
      </c>
      <c r="G8330" s="2" t="str">
        <f>'[1]2025年已发货'!G:G</f>
        <v>（中铁广州局-资乐高速5标）四川省乐山市井研县希望大道116号1号钢筋厂</v>
      </c>
      <c r="H8330" s="2" t="str">
        <f>'[1]2025年已发货'!H:H</f>
        <v>廖俊杰</v>
      </c>
      <c r="I8330" s="2">
        <f>'[1]2025年已发货'!I:I</f>
        <v>15775100965</v>
      </c>
      <c r="J8330" s="2" vm="1" t="e">
        <f>_xlfn._xlws.FILTER(辅助信息!D:D,辅助信息!G:G=G8330)</f>
        <v>#VALUE!</v>
      </c>
    </row>
    <row r="8331" spans="1:10">
      <c r="A8331" s="2" t="str">
        <f>'[1]2025年已发货'!A:A</f>
        <v>德胜恒嘉</v>
      </c>
      <c r="B8331" s="2" t="str">
        <f>'[1]2025年已发货'!B:B</f>
        <v>螺纹钢</v>
      </c>
      <c r="C8331" s="2" t="str">
        <f>'[1]2025年已发货'!C:C</f>
        <v>HRB400EФ20，12m</v>
      </c>
      <c r="D8331" s="2" t="str">
        <f>'[1]2025年已发货'!D:D</f>
        <v>吨</v>
      </c>
      <c r="E8331" s="2">
        <f>'[1]2025年已发货'!E:E</f>
        <v>70</v>
      </c>
      <c r="F8331" s="4">
        <f>'[1]2025年已发货'!F:F</f>
        <v>45943</v>
      </c>
      <c r="G8331" s="2" t="str">
        <f>'[1]2025年已发货'!G:G</f>
        <v>（中铁广州局-资乐高速5标）四川省乐山市井研县希望大道116号1号钢筋厂</v>
      </c>
      <c r="H8331" s="2" t="str">
        <f>'[1]2025年已发货'!H:H</f>
        <v>廖俊杰</v>
      </c>
      <c r="I8331" s="2">
        <f>'[1]2025年已发货'!I:I</f>
        <v>15775100965</v>
      </c>
      <c r="J8331" s="2" vm="1" t="e">
        <f>_xlfn._xlws.FILTER(辅助信息!D:D,辅助信息!G:G=G8331)</f>
        <v>#VALUE!</v>
      </c>
    </row>
    <row r="8332" spans="1:10">
      <c r="A8332" s="2" t="str">
        <f>'[1]2025年已发货'!A:A</f>
        <v>德胜恒嘉</v>
      </c>
      <c r="B8332" s="2" t="str">
        <f>'[1]2025年已发货'!B:B</f>
        <v>螺纹钢</v>
      </c>
      <c r="C8332" s="2" t="str">
        <f>'[1]2025年已发货'!C:C</f>
        <v>HRB400EФ16，9m</v>
      </c>
      <c r="D8332" s="2" t="str">
        <f>'[1]2025年已发货'!D:D</f>
        <v>吨</v>
      </c>
      <c r="E8332" s="2">
        <f>'[1]2025年已发货'!E:E</f>
        <v>70</v>
      </c>
      <c r="F8332" s="4">
        <f>'[1]2025年已发货'!F:F</f>
        <v>45943</v>
      </c>
      <c r="G8332" s="2" t="str">
        <f>'[1]2025年已发货'!G:G</f>
        <v>（中铁广州局-资乐高速5标）四川省乐山市井研县希望大道116号1号钢筋厂</v>
      </c>
      <c r="H8332" s="2" t="str">
        <f>'[1]2025年已发货'!H:H</f>
        <v>廖俊杰</v>
      </c>
      <c r="I8332" s="2">
        <f>'[1]2025年已发货'!I:I</f>
        <v>15775100965</v>
      </c>
      <c r="J8332" s="2" vm="1" t="e">
        <f>_xlfn._xlws.FILTER(辅助信息!D:D,辅助信息!G:G=G8332)</f>
        <v>#VALUE!</v>
      </c>
    </row>
    <row r="8333" spans="1:10">
      <c r="A8333" s="2" t="str">
        <f>'[1]2025年已发货'!A:A</f>
        <v>德胜恒嘉</v>
      </c>
      <c r="B8333" s="2" t="str">
        <f>'[1]2025年已发货'!B:B</f>
        <v>螺纹钢</v>
      </c>
      <c r="C8333" s="2" t="str">
        <f>'[1]2025年已发货'!C:C</f>
        <v>HRB400EФ16*9m</v>
      </c>
      <c r="D8333" s="2" t="str">
        <f>'[1]2025年已发货'!D:D</f>
        <v>吨</v>
      </c>
      <c r="E8333" s="2">
        <f>'[1]2025年已发货'!E:E</f>
        <v>35</v>
      </c>
      <c r="F8333" s="4">
        <f>'[1]2025年已发货'!F:F</f>
        <v>45943</v>
      </c>
      <c r="G8333" s="2" t="str">
        <f>'[1]2025年已发货'!G:G</f>
        <v>（中铁一局四公司康新高速TJ1-1标雅加梗隧道）四川省甘孜州康定市雅加梗路基</v>
      </c>
      <c r="H8333" s="2" t="str">
        <f>'[1]2025年已发货'!H:H</f>
        <v>范国义</v>
      </c>
      <c r="I8333" s="2">
        <f>'[1]2025年已发货'!I:I</f>
        <v>15897676433</v>
      </c>
      <c r="J8333" s="2" vm="1" t="e">
        <f>_xlfn._xlws.FILTER(辅助信息!D:D,辅助信息!G:G=G8333)</f>
        <v>#VALUE!</v>
      </c>
    </row>
    <row r="8334" spans="1:10">
      <c r="A8334" s="2" t="str">
        <f>'[1]2025年已发货'!A:A</f>
        <v>德胜恒嘉</v>
      </c>
      <c r="B8334" s="2" t="str">
        <f>'[1]2025年已发货'!B:B</f>
        <v>螺纹钢</v>
      </c>
      <c r="C8334" s="2" t="str">
        <f>'[1]2025年已发货'!C:C</f>
        <v>HRB400EФ14*9m</v>
      </c>
      <c r="D8334" s="2" t="str">
        <f>'[1]2025年已发货'!D:D</f>
        <v>吨</v>
      </c>
      <c r="E8334" s="2">
        <f>'[1]2025年已发货'!E:E</f>
        <v>70</v>
      </c>
      <c r="F8334" s="4">
        <f>'[1]2025年已发货'!F:F</f>
        <v>45943</v>
      </c>
      <c r="G8334" s="2" t="str">
        <f>'[1]2025年已发货'!G:G</f>
        <v>（中铁八局康新高速TJ4-1标）四川省甘孜州康定市新都桥镇超限载检测站</v>
      </c>
      <c r="H8334" s="2" t="str">
        <f>'[1]2025年已发货'!H:H</f>
        <v>刘俊</v>
      </c>
      <c r="I8334" s="2">
        <f>'[1]2025年已发货'!I:I</f>
        <v>18587764925</v>
      </c>
      <c r="J8334" s="2" vm="1" t="e">
        <f>_xlfn._xlws.FILTER(辅助信息!D:D,辅助信息!G:G=G8334)</f>
        <v>#VALUE!</v>
      </c>
    </row>
    <row r="8335" spans="1:10">
      <c r="A8335" s="2" t="str">
        <f>'[1]2025年已发货'!A:A</f>
        <v>德胜恒嘉</v>
      </c>
      <c r="B8335" s="2" t="str">
        <f>'[1]2025年已发货'!B:B</f>
        <v>螺纹钢</v>
      </c>
      <c r="C8335" s="2" t="str">
        <f>'[1]2025年已发货'!C:C</f>
        <v>HRB400EФ16*12m</v>
      </c>
      <c r="D8335" s="2" t="str">
        <f>'[1]2025年已发货'!D:D</f>
        <v>吨</v>
      </c>
      <c r="E8335" s="2">
        <f>'[1]2025年已发货'!E:E</f>
        <v>70</v>
      </c>
      <c r="F8335" s="4">
        <f>'[1]2025年已发货'!F:F</f>
        <v>45943</v>
      </c>
      <c r="G8335" s="2" t="str">
        <f>'[1]2025年已发货'!G:G</f>
        <v>（中铁八局康新高速TJ4-1标）四川省甘孜州康定市新都桥镇超限载检测站</v>
      </c>
      <c r="H8335" s="2" t="str">
        <f>'[1]2025年已发货'!H:H</f>
        <v>刘俊</v>
      </c>
      <c r="I8335" s="2">
        <f>'[1]2025年已发货'!I:I</f>
        <v>18587764925</v>
      </c>
      <c r="J8335" s="2" vm="1" t="e">
        <f>_xlfn._xlws.FILTER(辅助信息!D:D,辅助信息!G:G=G8335)</f>
        <v>#VALUE!</v>
      </c>
    </row>
    <row r="8336" spans="1:10">
      <c r="A8336" s="2" t="str">
        <f>'[1]2025年已发货'!A:A</f>
        <v>德胜恒嘉</v>
      </c>
      <c r="B8336" s="2" t="str">
        <f>'[1]2025年已发货'!B:B</f>
        <v>螺纹钢</v>
      </c>
      <c r="C8336" s="2" t="str">
        <f>'[1]2025年已发货'!C:C</f>
        <v>HRB400EФ20*12m</v>
      </c>
      <c r="D8336" s="2" t="str">
        <f>'[1]2025年已发货'!D:D</f>
        <v>吨</v>
      </c>
      <c r="E8336" s="2">
        <f>'[1]2025年已发货'!E:E</f>
        <v>70</v>
      </c>
      <c r="F8336" s="4">
        <f>'[1]2025年已发货'!F:F</f>
        <v>45943</v>
      </c>
      <c r="G8336" s="2" t="str">
        <f>'[1]2025年已发货'!G:G</f>
        <v>（中铁八局康新高速TJ4-1标）四川省甘孜州康定市新都桥镇超限载检测站</v>
      </c>
      <c r="H8336" s="2" t="str">
        <f>'[1]2025年已发货'!H:H</f>
        <v>刘俊</v>
      </c>
      <c r="I8336" s="2">
        <f>'[1]2025年已发货'!I:I</f>
        <v>18587764925</v>
      </c>
      <c r="J8336" s="2" vm="1" t="e">
        <f>_xlfn._xlws.FILTER(辅助信息!D:D,辅助信息!G:G=G8336)</f>
        <v>#VALUE!</v>
      </c>
    </row>
    <row r="8337" spans="1:10">
      <c r="A8337" s="2" t="str">
        <f>'[1]2025年已发货'!A:A</f>
        <v>德胜恒嘉</v>
      </c>
      <c r="B8337" s="2" t="str">
        <f>'[1]2025年已发货'!B:B</f>
        <v>螺纹钢</v>
      </c>
      <c r="C8337" s="2" t="str">
        <f>'[1]2025年已发货'!C:C</f>
        <v>HRB500EФ25*12m</v>
      </c>
      <c r="D8337" s="2" t="str">
        <f>'[1]2025年已发货'!D:D</f>
        <v>吨</v>
      </c>
      <c r="E8337" s="2">
        <f>'[1]2025年已发货'!E:E</f>
        <v>70</v>
      </c>
      <c r="F8337" s="4">
        <f>'[1]2025年已发货'!F:F</f>
        <v>45943</v>
      </c>
      <c r="G8337" s="2" t="str">
        <f>'[1]2025年已发货'!G:G</f>
        <v>（中铁八局康新高速TJ4-1标）四川省甘孜州康定市新都桥镇超限载检测站</v>
      </c>
      <c r="H8337" s="2" t="str">
        <f>'[1]2025年已发货'!H:H</f>
        <v>刘俊</v>
      </c>
      <c r="I8337" s="2">
        <f>'[1]2025年已发货'!I:I</f>
        <v>18587764925</v>
      </c>
      <c r="J8337" s="2" vm="1" t="e">
        <f>_xlfn._xlws.FILTER(辅助信息!D:D,辅助信息!G:G=G8337)</f>
        <v>#VALUE!</v>
      </c>
    </row>
    <row r="8338" spans="1:10">
      <c r="A8338" s="2" t="str">
        <f>'[1]2025年已发货'!A:A</f>
        <v>德胜恒嘉</v>
      </c>
      <c r="B8338" s="2" t="str">
        <f>'[1]2025年已发货'!B:B</f>
        <v>螺纹钢</v>
      </c>
      <c r="C8338" s="2" t="str">
        <f>'[1]2025年已发货'!C:C</f>
        <v>HRB400EФ12*9m</v>
      </c>
      <c r="D8338" s="2" t="str">
        <f>'[1]2025年已发货'!D:D</f>
        <v>吨</v>
      </c>
      <c r="E8338" s="2">
        <f>'[1]2025年已发货'!E:E</f>
        <v>105</v>
      </c>
      <c r="F8338" s="4">
        <f>'[1]2025年已发货'!F:F</f>
        <v>45943</v>
      </c>
      <c r="G8338" s="2" t="str">
        <f>'[1]2025年已发货'!G:G</f>
        <v>（中铁八局康新高速TJ4-1标）四川省甘孜州康定市新都桥镇超限载检测站</v>
      </c>
      <c r="H8338" s="2" t="str">
        <f>'[1]2025年已发货'!H:H</f>
        <v>刘俊</v>
      </c>
      <c r="I8338" s="2">
        <f>'[1]2025年已发货'!I:I</f>
        <v>18587764925</v>
      </c>
      <c r="J8338" s="2" vm="1" t="e">
        <f>_xlfn._xlws.FILTER(辅助信息!D:D,辅助信息!G:G=G8338)</f>
        <v>#VALUE!</v>
      </c>
    </row>
    <row r="8339" spans="1:10">
      <c r="A8339" s="2" t="str">
        <f>'[1]2025年已发货'!A:A</f>
        <v>德胜恒嘉</v>
      </c>
      <c r="B8339" s="2" t="str">
        <f>'[1]2025年已发货'!B:B</f>
        <v>螺纹钢</v>
      </c>
      <c r="C8339" s="2" t="str">
        <f>'[1]2025年已发货'!C:C</f>
        <v>HRB400EФ16*9m</v>
      </c>
      <c r="D8339" s="2" t="str">
        <f>'[1]2025年已发货'!D:D</f>
        <v>吨</v>
      </c>
      <c r="E8339" s="2">
        <f>'[1]2025年已发货'!E:E</f>
        <v>35</v>
      </c>
      <c r="F8339" s="4">
        <f>'[1]2025年已发货'!F:F</f>
        <v>45943</v>
      </c>
      <c r="G8339" s="2" t="str">
        <f>'[1]2025年已发货'!G:G</f>
        <v>（中铁八局康新高速TJ4-1标）四川省甘孜州康定市新都桥镇超限载检测站</v>
      </c>
      <c r="H8339" s="2" t="str">
        <f>'[1]2025年已发货'!H:H</f>
        <v>刘俊</v>
      </c>
      <c r="I8339" s="2">
        <f>'[1]2025年已发货'!I:I</f>
        <v>18587764925</v>
      </c>
      <c r="J8339" s="2" vm="1" t="e">
        <f>_xlfn._xlws.FILTER(辅助信息!D:D,辅助信息!G:G=G8339)</f>
        <v>#VALUE!</v>
      </c>
    </row>
    <row r="8340" spans="1:10">
      <c r="A8340" s="2" t="str">
        <f>'[1]2025年已发货'!A:A</f>
        <v>德胜恒嘉</v>
      </c>
      <c r="B8340" s="2" t="str">
        <f>'[1]2025年已发货'!B:B</f>
        <v>螺纹钢</v>
      </c>
      <c r="C8340" s="2" t="str">
        <f>'[1]2025年已发货'!C:C</f>
        <v>HRB400EФ25*9m</v>
      </c>
      <c r="D8340" s="2" t="str">
        <f>'[1]2025年已发货'!D:D</f>
        <v>吨</v>
      </c>
      <c r="E8340" s="2">
        <f>'[1]2025年已发货'!E:E</f>
        <v>35</v>
      </c>
      <c r="F8340" s="4">
        <f>'[1]2025年已发货'!F:F</f>
        <v>45943</v>
      </c>
      <c r="G8340" s="2" t="str">
        <f>'[1]2025年已发货'!G:G</f>
        <v>（中铁八局康新高速TJ4-1标）四川省甘孜州康定市新都桥镇超限载检测站</v>
      </c>
      <c r="H8340" s="2" t="str">
        <f>'[1]2025年已发货'!H:H</f>
        <v>刘俊</v>
      </c>
      <c r="I8340" s="2">
        <f>'[1]2025年已发货'!I:I</f>
        <v>18587764925</v>
      </c>
      <c r="J8340" s="2" vm="1" t="e">
        <f>_xlfn._xlws.FILTER(辅助信息!D:D,辅助信息!G:G=G8340)</f>
        <v>#VALUE!</v>
      </c>
    </row>
    <row r="8341" spans="1:10">
      <c r="A8341" s="2" t="str">
        <f>'[1]2025年已发货'!A:A</f>
        <v>达钢</v>
      </c>
      <c r="B8341" s="2" t="str">
        <f>'[1]2025年已发货'!B:B</f>
        <v>螺纹钢</v>
      </c>
      <c r="C8341" s="2" t="str">
        <f>'[1]2025年已发货'!C:C</f>
        <v>HRB400E Φ25 12m</v>
      </c>
      <c r="D8341" s="2" t="str">
        <f>'[1]2025年已发货'!D:D</f>
        <v>吨</v>
      </c>
      <c r="E8341" s="2">
        <f>'[1]2025年已发货'!E:E</f>
        <v>110</v>
      </c>
      <c r="F8341" s="4">
        <f>'[1]2025年已发货'!F:F</f>
        <v>45943</v>
      </c>
      <c r="G8341" s="2" t="str">
        <f>'[1]2025年已发货'!G:G</f>
        <v>（商投建工达州中医药科技园-2工区-2号桥）达州市通川区达州中医药职业学院犀牛大道北段</v>
      </c>
      <c r="H8341" s="2" t="str">
        <f>'[1]2025年已发货'!H:H</f>
        <v>李波</v>
      </c>
      <c r="I8341" s="2">
        <f>'[1]2025年已发货'!I:I</f>
        <v>18381899787</v>
      </c>
      <c r="J8341" s="2" t="str">
        <f>_xlfn._xlws.FILTER(辅助信息!D:D,辅助信息!G:G=G8341)</f>
        <v>商投建工达州中医药科技园</v>
      </c>
    </row>
    <row r="8342" spans="1:10">
      <c r="A8342" s="2" t="str">
        <f>'[1]2025年已发货'!A:A</f>
        <v>润耀</v>
      </c>
      <c r="B8342" s="2" t="str">
        <f>'[1]2025年已发货'!B:B</f>
        <v>盘螺</v>
      </c>
      <c r="C8342" s="2" t="str">
        <f>'[1]2025年已发货'!C:C</f>
        <v>HRB400EФ8</v>
      </c>
      <c r="D8342" s="2" t="str">
        <f>'[1]2025年已发货'!D:D</f>
        <v>吨</v>
      </c>
      <c r="E8342" s="2">
        <f>'[1]2025年已发货'!E:E</f>
        <v>2.5</v>
      </c>
      <c r="F8342" s="4">
        <f>'[1]2025年已发货'!F:F</f>
        <v>45943</v>
      </c>
      <c r="G8342" s="2" t="str">
        <f>'[1]2025年已发货'!G:G</f>
        <v>（五局建筑温江tod项目）罗欣安若维他药业(成都)有限公司南94米温江区海发路附近</v>
      </c>
      <c r="H8342" s="2" t="str">
        <f>'[1]2025年已发货'!H:H</f>
        <v>冉勇</v>
      </c>
      <c r="I8342" s="2">
        <f>'[1]2025年已发货'!I:I</f>
        <v>18108243927</v>
      </c>
      <c r="J8342" s="2" vm="1" t="e">
        <f>_xlfn._xlws.FILTER(辅助信息!D:D,辅助信息!G:G=G8342)</f>
        <v>#VALUE!</v>
      </c>
    </row>
    <row r="8343" spans="1:10">
      <c r="A8343" s="2" t="str">
        <f>'[1]2025年已发货'!A:A</f>
        <v>润耀</v>
      </c>
      <c r="B8343" s="2" t="str">
        <f>'[1]2025年已发货'!B:B</f>
        <v>盘螺</v>
      </c>
      <c r="C8343" s="2" t="str">
        <f>'[1]2025年已发货'!C:C</f>
        <v>HRB400EФ10</v>
      </c>
      <c r="D8343" s="2" t="str">
        <f>'[1]2025年已发货'!D:D</f>
        <v>吨</v>
      </c>
      <c r="E8343" s="2">
        <f>'[1]2025年已发货'!E:E</f>
        <v>25</v>
      </c>
      <c r="F8343" s="4">
        <f>'[1]2025年已发货'!F:F</f>
        <v>45943</v>
      </c>
      <c r="G8343" s="2" t="str">
        <f>'[1]2025年已发货'!G:G</f>
        <v>（五局建筑温江tod项目）罗欣安若维他药业(成都)有限公司南94米温江区海发路附近</v>
      </c>
      <c r="H8343" s="2" t="str">
        <f>'[1]2025年已发货'!H:H</f>
        <v>冉勇</v>
      </c>
      <c r="I8343" s="2">
        <f>'[1]2025年已发货'!I:I</f>
        <v>18108243927</v>
      </c>
      <c r="J8343" s="2" vm="1" t="e">
        <f>_xlfn._xlws.FILTER(辅助信息!D:D,辅助信息!G:G=G8343)</f>
        <v>#VALUE!</v>
      </c>
    </row>
    <row r="8344" spans="1:10">
      <c r="A8344" s="2" t="str">
        <f>'[1]2025年已发货'!A:A</f>
        <v>润耀</v>
      </c>
      <c r="B8344" s="2" t="str">
        <f>'[1]2025年已发货'!B:B</f>
        <v>螺纹钢</v>
      </c>
      <c r="C8344" s="2" t="str">
        <f>'[1]2025年已发货'!C:C</f>
        <v>HRB400EФ12，9m</v>
      </c>
      <c r="D8344" s="2" t="str">
        <f>'[1]2025年已发货'!D:D</f>
        <v>吨</v>
      </c>
      <c r="E8344" s="2">
        <f>'[1]2025年已发货'!E:E</f>
        <v>7</v>
      </c>
      <c r="F8344" s="4">
        <f>'[1]2025年已发货'!F:F</f>
        <v>45943</v>
      </c>
      <c r="G8344" s="2" t="str">
        <f>'[1]2025年已发货'!G:G</f>
        <v>（五局建筑温江tod项目）罗欣安若维他药业(成都)有限公司南94米温江区海发路附近</v>
      </c>
      <c r="H8344" s="2" t="str">
        <f>'[1]2025年已发货'!H:H</f>
        <v>冉勇</v>
      </c>
      <c r="I8344" s="2">
        <f>'[1]2025年已发货'!I:I</f>
        <v>18108243927</v>
      </c>
      <c r="J8344" s="2" vm="1" t="e">
        <f>_xlfn._xlws.FILTER(辅助信息!D:D,辅助信息!G:G=G8344)</f>
        <v>#VALUE!</v>
      </c>
    </row>
    <row r="8345" spans="1:10">
      <c r="A8345" s="2" t="str">
        <f>'[1]2025年已发货'!A:A</f>
        <v>润耀</v>
      </c>
      <c r="B8345" s="2" t="str">
        <f>'[1]2025年已发货'!B:B</f>
        <v>螺纹钢</v>
      </c>
      <c r="C8345" s="2" t="str">
        <f>'[1]2025年已发货'!C:C</f>
        <v>HRB400E Φ12 9m</v>
      </c>
      <c r="D8345" s="2" t="str">
        <f>'[1]2025年已发货'!D:D</f>
        <v>吨</v>
      </c>
      <c r="E8345" s="2">
        <f>'[1]2025年已发货'!E:E</f>
        <v>19</v>
      </c>
      <c r="F8345" s="4">
        <f>'[1]2025年已发货'!F:F</f>
        <v>45943</v>
      </c>
      <c r="G8345" s="2" t="str">
        <f>'[1]2025年已发货'!G:G</f>
        <v>(五冶建设扩建艺体中学二期工程)四川省成都市双流区光荣路成都艺体中学南200米</v>
      </c>
      <c r="H8345" s="2" t="str">
        <f>'[1]2025年已发货'!H:H</f>
        <v>谢序强</v>
      </c>
      <c r="I8345" s="2">
        <f>'[1]2025年已发货'!I:I</f>
        <v>13458588232</v>
      </c>
      <c r="J8345" s="2" t="str">
        <f>_xlfn._xlws.FILTER(辅助信息!D:D,辅助信息!G:G=G8345)</f>
        <v>五冶建设扩建艺体中学二期工程</v>
      </c>
    </row>
    <row r="8346" spans="1:10">
      <c r="A8346" s="2" t="str">
        <f>'[1]2025年已发货'!A:A</f>
        <v>润耀</v>
      </c>
      <c r="B8346" s="2" t="str">
        <f>'[1]2025年已发货'!B:B</f>
        <v>螺纹钢</v>
      </c>
      <c r="C8346" s="2" t="str">
        <f>'[1]2025年已发货'!C:C</f>
        <v>HRB400E Φ14 9m</v>
      </c>
      <c r="D8346" s="2" t="str">
        <f>'[1]2025年已发货'!D:D</f>
        <v>吨</v>
      </c>
      <c r="E8346" s="2">
        <f>'[1]2025年已发货'!E:E</f>
        <v>10</v>
      </c>
      <c r="F8346" s="4">
        <f>'[1]2025年已发货'!F:F</f>
        <v>45943</v>
      </c>
      <c r="G8346" s="2" t="str">
        <f>'[1]2025年已发货'!G:G</f>
        <v>(五冶建设扩建艺体中学二期工程)四川省成都市双流区光荣路成都艺体中学南200米</v>
      </c>
      <c r="H8346" s="2" t="str">
        <f>'[1]2025年已发货'!H:H</f>
        <v>谢序强</v>
      </c>
      <c r="I8346" s="2">
        <f>'[1]2025年已发货'!I:I</f>
        <v>13458588232</v>
      </c>
      <c r="J8346" s="2" t="str">
        <f>_xlfn._xlws.FILTER(辅助信息!D:D,辅助信息!G:G=G8346)</f>
        <v>五冶建设扩建艺体中学二期工程</v>
      </c>
    </row>
    <row r="8347" spans="1:10">
      <c r="A8347" s="2" t="str">
        <f>'[1]2025年已发货'!A:A</f>
        <v>润耀</v>
      </c>
      <c r="B8347" s="2" t="str">
        <f>'[1]2025年已发货'!B:B</f>
        <v>螺纹钢</v>
      </c>
      <c r="C8347" s="2" t="str">
        <f>'[1]2025年已发货'!C:C</f>
        <v>HRB500E Φ12</v>
      </c>
      <c r="D8347" s="2" t="str">
        <f>'[1]2025年已发货'!D:D</f>
        <v>吨</v>
      </c>
      <c r="E8347" s="2">
        <f>'[1]2025年已发货'!E:E</f>
        <v>6</v>
      </c>
      <c r="F8347" s="4">
        <f>'[1]2025年已发货'!F:F</f>
        <v>45943</v>
      </c>
      <c r="G8347" s="2" t="str">
        <f>'[1]2025年已发货'!G:G</f>
        <v>(五冶建设扩建艺体中学二期工程)四川省成都市双流区光荣路成都艺体中学南200米</v>
      </c>
      <c r="H8347" s="2" t="str">
        <f>'[1]2025年已发货'!H:H</f>
        <v>谢序强</v>
      </c>
      <c r="I8347" s="2">
        <f>'[1]2025年已发货'!I:I</f>
        <v>13458588232</v>
      </c>
      <c r="J8347" s="2" t="str">
        <f>_xlfn._xlws.FILTER(辅助信息!D:D,辅助信息!G:G=G8347)</f>
        <v>五冶建设扩建艺体中学二期工程</v>
      </c>
    </row>
    <row r="8348" spans="1:10">
      <c r="A8348" s="2" t="str">
        <f>'[1]2025年已发货'!A:A</f>
        <v>润耀</v>
      </c>
      <c r="B8348" s="2" t="str">
        <f>'[1]2025年已发货'!B:B</f>
        <v>螺纹钢</v>
      </c>
      <c r="C8348" s="2" t="str">
        <f>'[1]2025年已发货'!C:C</f>
        <v>HRB400E Φ12 9m</v>
      </c>
      <c r="D8348" s="2" t="str">
        <f>'[1]2025年已发货'!D:D</f>
        <v>吨</v>
      </c>
      <c r="E8348" s="2">
        <f>'[1]2025年已发货'!E:E</f>
        <v>15</v>
      </c>
      <c r="F8348" s="4">
        <f>'[1]2025年已发货'!F:F</f>
        <v>45943</v>
      </c>
      <c r="G8348" s="2" t="str">
        <f>'[1]2025年已发货'!G:G</f>
        <v>(中铁科研院宜宾泥溪项目)中铁科研院集团有限公司宜宾市泥溪东互通式立交下穿成贵客专铁路工程项目钢筋加工厂</v>
      </c>
      <c r="H8348" s="2" t="str">
        <f>'[1]2025年已发货'!H:H</f>
        <v>蔡鹏</v>
      </c>
      <c r="I8348" s="2">
        <f>'[1]2025年已发货'!I:I</f>
        <v>19130850820</v>
      </c>
      <c r="J8348" s="2" t="str">
        <f>_xlfn._xlws.FILTER(辅助信息!D:D,辅助信息!G:G=G8348)</f>
        <v>中铁科研院宜宾泥溪项目</v>
      </c>
    </row>
    <row r="8349" spans="1:10">
      <c r="A8349" s="2" t="str">
        <f>'[1]2025年已发货'!A:A</f>
        <v>润耀</v>
      </c>
      <c r="B8349" s="2" t="str">
        <f>'[1]2025年已发货'!B:B</f>
        <v>螺纹钢</v>
      </c>
      <c r="C8349" s="2" t="str">
        <f>'[1]2025年已发货'!C:C</f>
        <v>HRB400E Φ28 9m</v>
      </c>
      <c r="D8349" s="2" t="str">
        <f>'[1]2025年已发货'!D:D</f>
        <v>吨</v>
      </c>
      <c r="E8349" s="2">
        <f>'[1]2025年已发货'!E:E</f>
        <v>18</v>
      </c>
      <c r="F8349" s="4">
        <f>'[1]2025年已发货'!F:F</f>
        <v>45943</v>
      </c>
      <c r="G8349" s="2" t="str">
        <f>'[1]2025年已发货'!G:G</f>
        <v>(中铁科研院宜宾泥溪项目)中铁科研院集团有限公司宜宾市泥溪东互通式立交下穿成贵客专铁路工程项目钢筋加工厂</v>
      </c>
      <c r="H8349" s="2" t="str">
        <f>'[1]2025年已发货'!H:H</f>
        <v>蔡鹏</v>
      </c>
      <c r="I8349" s="2">
        <f>'[1]2025年已发货'!I:I</f>
        <v>19130850820</v>
      </c>
      <c r="J8349" s="2" t="str">
        <f>_xlfn._xlws.FILTER(辅助信息!D:D,辅助信息!G:G=G8349)</f>
        <v>中铁科研院宜宾泥溪项目</v>
      </c>
    </row>
    <row r="8350" spans="1:10">
      <c r="A8350" s="2" t="str">
        <f>'[1]2025年已发货'!A:A</f>
        <v>润耀</v>
      </c>
      <c r="B8350" s="2" t="str">
        <f>'[1]2025年已发货'!B:B</f>
        <v>盘螺</v>
      </c>
      <c r="C8350" s="2" t="str">
        <f>'[1]2025年已发货'!C:C</f>
        <v>HRB400EФ12</v>
      </c>
      <c r="D8350" s="2" t="str">
        <f>'[1]2025年已发货'!D:D</f>
        <v>吨</v>
      </c>
      <c r="E8350" s="2">
        <f>'[1]2025年已发货'!E:E</f>
        <v>35</v>
      </c>
      <c r="F8350" s="4">
        <f>'[1]2025年已发货'!F:F</f>
        <v>45943</v>
      </c>
      <c r="G8350" s="2" t="str">
        <f>'[1]2025年已发货'!G:G</f>
        <v>（中铁广州局-资乐高速5标）四川省乐山市井研县希望大道116号2号梁场</v>
      </c>
      <c r="H8350" s="2" t="str">
        <f>'[1]2025年已发货'!H:H</f>
        <v>廖俊杰</v>
      </c>
      <c r="I8350" s="2">
        <f>'[1]2025年已发货'!I:I</f>
        <v>15775100965</v>
      </c>
      <c r="J8350" s="2" vm="1" t="e">
        <f>_xlfn._xlws.FILTER(辅助信息!D:D,辅助信息!G:G=G8350)</f>
        <v>#VALUE!</v>
      </c>
    </row>
    <row r="8351" spans="1:10">
      <c r="A8351" s="2" t="str">
        <f>'[1]2025年已发货'!A:A</f>
        <v>润耀</v>
      </c>
      <c r="B8351" s="2" t="str">
        <f>'[1]2025年已发货'!B:B</f>
        <v>盘螺</v>
      </c>
      <c r="C8351" s="2" t="str">
        <f>'[1]2025年已发货'!C:C</f>
        <v>HRB400E Φ8</v>
      </c>
      <c r="D8351" s="2" t="str">
        <f>'[1]2025年已发货'!D:D</f>
        <v>吨</v>
      </c>
      <c r="E8351" s="2">
        <f>'[1]2025年已发货'!E:E</f>
        <v>10</v>
      </c>
      <c r="F8351" s="4">
        <f>'[1]2025年已发货'!F:F</f>
        <v>45943</v>
      </c>
      <c r="G8351" s="2" t="str">
        <f>'[1]2025年已发货'!G:G</f>
        <v>(五冶建设扩建艺体中学二期工程)四川省成都市双流区光荣路成都艺体中学南200米</v>
      </c>
      <c r="H8351" s="2" t="str">
        <f>'[1]2025年已发货'!H:H</f>
        <v>谢序强</v>
      </c>
      <c r="I8351" s="2">
        <f>'[1]2025年已发货'!I:I</f>
        <v>13458588232</v>
      </c>
      <c r="J8351" s="2" t="str">
        <f>_xlfn._xlws.FILTER(辅助信息!D:D,辅助信息!G:G=G8351)</f>
        <v>五冶建设扩建艺体中学二期工程</v>
      </c>
    </row>
    <row r="8352" spans="1:10">
      <c r="A8352" s="2" t="str">
        <f>'[1]2025年已发货'!A:A</f>
        <v>润耀</v>
      </c>
      <c r="B8352" s="2" t="str">
        <f>'[1]2025年已发货'!B:B</f>
        <v>盘螺</v>
      </c>
      <c r="C8352" s="2" t="str">
        <f>'[1]2025年已发货'!C:C</f>
        <v>HRB400E Φ10</v>
      </c>
      <c r="D8352" s="2" t="str">
        <f>'[1]2025年已发货'!D:D</f>
        <v>吨</v>
      </c>
      <c r="E8352" s="2">
        <f>'[1]2025年已发货'!E:E</f>
        <v>10</v>
      </c>
      <c r="F8352" s="4">
        <f>'[1]2025年已发货'!F:F</f>
        <v>45943</v>
      </c>
      <c r="G8352" s="2" t="str">
        <f>'[1]2025年已发货'!G:G</f>
        <v>(五冶建设扩建艺体中学二期工程)四川省成都市双流区光荣路成都艺体中学南200米</v>
      </c>
      <c r="H8352" s="2" t="str">
        <f>'[1]2025年已发货'!H:H</f>
        <v>谢序强</v>
      </c>
      <c r="I8352" s="2">
        <f>'[1]2025年已发货'!I:I</f>
        <v>13458588232</v>
      </c>
      <c r="J8352" s="2" t="str">
        <f>_xlfn._xlws.FILTER(辅助信息!D:D,辅助信息!G:G=G8352)</f>
        <v>五冶建设扩建艺体中学二期工程</v>
      </c>
    </row>
    <row r="8353" spans="1:10">
      <c r="A8353" s="2" t="str">
        <f>'[1]2025年已发货'!A:A</f>
        <v>润耀</v>
      </c>
      <c r="B8353" s="2" t="str">
        <f>'[1]2025年已发货'!B:B</f>
        <v>螺纹钢</v>
      </c>
      <c r="C8353" s="2" t="str">
        <f>'[1]2025年已发货'!C:C</f>
        <v>HRB400E Φ22 9m</v>
      </c>
      <c r="D8353" s="2" t="str">
        <f>'[1]2025年已发货'!D:D</f>
        <v>吨</v>
      </c>
      <c r="E8353" s="2">
        <f>'[1]2025年已发货'!E:E</f>
        <v>17</v>
      </c>
      <c r="F8353" s="4">
        <f>'[1]2025年已发货'!F:F</f>
        <v>45943</v>
      </c>
      <c r="G8353" s="2" t="str">
        <f>'[1]2025年已发货'!G:G</f>
        <v>(五冶建设扩建艺体中学二期工程)四川省成都市双流区光荣路成都艺体中学南200米</v>
      </c>
      <c r="H8353" s="2" t="str">
        <f>'[1]2025年已发货'!H:H</f>
        <v>谢序强</v>
      </c>
      <c r="I8353" s="2">
        <f>'[1]2025年已发货'!I:I</f>
        <v>13458588232</v>
      </c>
      <c r="J8353" s="2" t="str">
        <f>_xlfn._xlws.FILTER(辅助信息!D:D,辅助信息!G:G=G8353)</f>
        <v>五冶建设扩建艺体中学二期工程</v>
      </c>
    </row>
    <row r="8354" spans="1:10">
      <c r="A8354" s="2" t="str">
        <f>'[1]2025年已发货'!A:A</f>
        <v>润耀</v>
      </c>
      <c r="B8354" s="2" t="str">
        <f>'[1]2025年已发货'!B:B</f>
        <v>盘螺</v>
      </c>
      <c r="C8354" s="2" t="str">
        <f>'[1]2025年已发货'!C:C</f>
        <v>HRB400EФ10</v>
      </c>
      <c r="D8354" s="2" t="str">
        <f>'[1]2025年已发货'!D:D</f>
        <v>吨</v>
      </c>
      <c r="E8354" s="2">
        <f>'[1]2025年已发货'!E:E</f>
        <v>105</v>
      </c>
      <c r="F8354" s="4">
        <f>'[1]2025年已发货'!F:F</f>
        <v>45943</v>
      </c>
      <c r="G8354" s="2" t="str">
        <f>'[1]2025年已发货'!G:G</f>
        <v>（中铁广州局-成渝扩容2标）四川省资阳市雁江区石岭镇易家沟2号梁场</v>
      </c>
      <c r="H8354" s="2" t="str">
        <f>'[1]2025年已发货'!H:H</f>
        <v>孙鹏飞</v>
      </c>
      <c r="I8354" s="2">
        <f>'[1]2025年已发货'!I:I</f>
        <v>18011784798</v>
      </c>
      <c r="J8354" s="2" vm="1" t="e">
        <f>_xlfn._xlws.FILTER(辅助信息!D:D,辅助信息!G:G=G8354)</f>
        <v>#VALUE!</v>
      </c>
    </row>
    <row r="8355" spans="1:10">
      <c r="A8355" s="2" t="str">
        <f>'[1]2025年已发货'!A:A</f>
        <v>润耀</v>
      </c>
      <c r="B8355" s="2" t="str">
        <f>'[1]2025年已发货'!B:B</f>
        <v>螺纹钢</v>
      </c>
      <c r="C8355" s="2" t="str">
        <f>'[1]2025年已发货'!C:C</f>
        <v>HRB400EФ28，9m</v>
      </c>
      <c r="D8355" s="2" t="str">
        <f>'[1]2025年已发货'!D:D</f>
        <v>吨</v>
      </c>
      <c r="E8355" s="2">
        <f>'[1]2025年已发货'!E:E</f>
        <v>70</v>
      </c>
      <c r="F8355" s="4">
        <f>'[1]2025年已发货'!F:F</f>
        <v>45943</v>
      </c>
      <c r="G8355" s="2" t="str">
        <f>'[1]2025年已发货'!G:G</f>
        <v>（中铁五局-成渝扩容3标）四川省资阳市雁江区伍隍镇铺子村雁江区X138</v>
      </c>
      <c r="H8355" s="2" t="str">
        <f>'[1]2025年已发货'!H:H</f>
        <v>王健</v>
      </c>
      <c r="I8355" s="2">
        <f>'[1]2025年已发货'!I:I</f>
        <v>17726168395</v>
      </c>
      <c r="J8355" s="2" vm="1" t="e">
        <f>_xlfn._xlws.FILTER(辅助信息!D:D,辅助信息!G:G=G8355)</f>
        <v>#VALUE!</v>
      </c>
    </row>
    <row r="8356" spans="1:10">
      <c r="A8356" s="2" t="str">
        <f>'[1]2025年已发货'!A:A</f>
        <v>润耀</v>
      </c>
      <c r="B8356" s="2" t="str">
        <f>'[1]2025年已发货'!B:B</f>
        <v>螺纹钢</v>
      </c>
      <c r="C8356" s="2" t="str">
        <f>'[1]2025年已发货'!C:C</f>
        <v>HRB400EФ25，9m</v>
      </c>
      <c r="D8356" s="2" t="str">
        <f>'[1]2025年已发货'!D:D</f>
        <v>吨</v>
      </c>
      <c r="E8356" s="2">
        <f>'[1]2025年已发货'!E:E</f>
        <v>35</v>
      </c>
      <c r="F8356" s="4">
        <f>'[1]2025年已发货'!F:F</f>
        <v>45943</v>
      </c>
      <c r="G8356" s="2" t="str">
        <f>'[1]2025年已发货'!G:G</f>
        <v>（中铁五局-成渝扩容3标）四川省资阳市雁江区伍隍镇铺子村雁江区X138</v>
      </c>
      <c r="H8356" s="2" t="str">
        <f>'[1]2025年已发货'!H:H</f>
        <v>王健</v>
      </c>
      <c r="I8356" s="2">
        <f>'[1]2025年已发货'!I:I</f>
        <v>17726168395</v>
      </c>
      <c r="J8356" s="2" vm="1" t="e">
        <f>_xlfn._xlws.FILTER(辅助信息!D:D,辅助信息!G:G=G8356)</f>
        <v>#VALUE!</v>
      </c>
    </row>
    <row r="8357" spans="1:10">
      <c r="A8357" s="2" t="str">
        <f>'[1]2025年已发货'!A:A</f>
        <v>润耀</v>
      </c>
      <c r="B8357" s="2" t="str">
        <f>'[1]2025年已发货'!B:B</f>
        <v>盘螺</v>
      </c>
      <c r="C8357" s="2" t="str">
        <f>'[1]2025年已发货'!C:C</f>
        <v>HRB400E Φ8</v>
      </c>
      <c r="D8357" s="2" t="str">
        <f>'[1]2025年已发货'!D:D</f>
        <v>吨</v>
      </c>
      <c r="E8357" s="2">
        <f>'[1]2025年已发货'!E:E</f>
        <v>10</v>
      </c>
      <c r="F8357" s="4">
        <f>'[1]2025年已发货'!F:F</f>
        <v>45943</v>
      </c>
      <c r="G8357" s="2" t="str">
        <f>'[1]2025年已发货'!G:G</f>
        <v>(宜宾兴港三江新区长江工业园保障性租赁住房建设项目-土建)四川省宜宾市翠屏区永善路南段宜宾市三江新区长江工业园区</v>
      </c>
      <c r="H8357" s="2" t="str">
        <f>'[1]2025年已发货'!H:H</f>
        <v>赵元虎</v>
      </c>
      <c r="I8357" s="2">
        <f>'[1]2025年已发货'!I:I</f>
        <v>13684167136</v>
      </c>
      <c r="J8357" s="2" t="str">
        <f>_xlfn._xlws.FILTER(辅助信息!D:D,辅助信息!G:G=G8357)</f>
        <v>宜宾兴港三江新区长江工业园建设项目</v>
      </c>
    </row>
    <row r="8358" spans="1:10">
      <c r="A8358" s="2" t="str">
        <f>'[1]2025年已发货'!A:A</f>
        <v>润耀</v>
      </c>
      <c r="B8358" s="2" t="str">
        <f>'[1]2025年已发货'!B:B</f>
        <v>盘螺</v>
      </c>
      <c r="C8358" s="2" t="str">
        <f>'[1]2025年已发货'!C:C</f>
        <v>HRB400E Φ10</v>
      </c>
      <c r="D8358" s="2" t="str">
        <f>'[1]2025年已发货'!D:D</f>
        <v>吨</v>
      </c>
      <c r="E8358" s="2">
        <f>'[1]2025年已发货'!E:E</f>
        <v>10</v>
      </c>
      <c r="F8358" s="4">
        <f>'[1]2025年已发货'!F:F</f>
        <v>45943</v>
      </c>
      <c r="G8358" s="2" t="str">
        <f>'[1]2025年已发货'!G:G</f>
        <v>(宜宾兴港三江新区长江工业园保障性租赁住房建设项目-土建)四川省宜宾市翠屏区永善路南段宜宾市三江新区长江工业园区</v>
      </c>
      <c r="H8358" s="2" t="str">
        <f>'[1]2025年已发货'!H:H</f>
        <v>赵元虎</v>
      </c>
      <c r="I8358" s="2">
        <f>'[1]2025年已发货'!I:I</f>
        <v>13684167136</v>
      </c>
      <c r="J8358" s="2" t="str">
        <f>_xlfn._xlws.FILTER(辅助信息!D:D,辅助信息!G:G=G8358)</f>
        <v>宜宾兴港三江新区长江工业园建设项目</v>
      </c>
    </row>
    <row r="8359" spans="1:10">
      <c r="A8359" s="2" t="str">
        <f>'[1]2025年已发货'!A:A</f>
        <v>润耀</v>
      </c>
      <c r="B8359" s="2" t="str">
        <f>'[1]2025年已发货'!B:B</f>
        <v>盘螺</v>
      </c>
      <c r="C8359" s="2" t="str">
        <f>'[1]2025年已发货'!C:C</f>
        <v>HRB400E Φ12</v>
      </c>
      <c r="D8359" s="2" t="str">
        <f>'[1]2025年已发货'!D:D</f>
        <v>吨</v>
      </c>
      <c r="E8359" s="2">
        <f>'[1]2025年已发货'!E:E</f>
        <v>10</v>
      </c>
      <c r="F8359" s="4">
        <f>'[1]2025年已发货'!F:F</f>
        <v>45943</v>
      </c>
      <c r="G8359" s="2" t="str">
        <f>'[1]2025年已发货'!G:G</f>
        <v>(宜宾兴港三江新区长江工业园保障性租赁住房建设项目-土建)四川省宜宾市翠屏区永善路南段宜宾市三江新区长江工业园区</v>
      </c>
      <c r="H8359" s="2" t="str">
        <f>'[1]2025年已发货'!H:H</f>
        <v>赵元虎</v>
      </c>
      <c r="I8359" s="2">
        <f>'[1]2025年已发货'!I:I</f>
        <v>13684167136</v>
      </c>
      <c r="J8359" s="2" t="str">
        <f>_xlfn._xlws.FILTER(辅助信息!D:D,辅助信息!G:G=G8359)</f>
        <v>宜宾兴港三江新区长江工业园建设项目</v>
      </c>
    </row>
    <row r="8360" spans="1:10">
      <c r="A8360" s="2" t="str">
        <f>'[1]2025年已发货'!A:A</f>
        <v>润耀</v>
      </c>
      <c r="B8360" s="2" t="str">
        <f>'[1]2025年已发货'!B:B</f>
        <v>螺纹钢</v>
      </c>
      <c r="C8360" s="2" t="str">
        <f>'[1]2025年已发货'!C:C</f>
        <v>HRB400E Φ14 9m</v>
      </c>
      <c r="D8360" s="2" t="str">
        <f>'[1]2025年已发货'!D:D</f>
        <v>吨</v>
      </c>
      <c r="E8360" s="2">
        <f>'[1]2025年已发货'!E:E</f>
        <v>4</v>
      </c>
      <c r="F8360" s="4">
        <f>'[1]2025年已发货'!F:F</f>
        <v>45943</v>
      </c>
      <c r="G8360" s="2" t="str">
        <f>'[1]2025年已发货'!G:G</f>
        <v>(宜宾兴港三江新区长江工业园保障性租赁住房建设项目-土建)四川省宜宾市翠屏区永善路南段宜宾市三江新区长江工业园区</v>
      </c>
      <c r="H8360" s="2" t="str">
        <f>'[1]2025年已发货'!H:H</f>
        <v>赵元虎</v>
      </c>
      <c r="I8360" s="2">
        <f>'[1]2025年已发货'!I:I</f>
        <v>13684167136</v>
      </c>
      <c r="J8360" s="2" t="str">
        <f>_xlfn._xlws.FILTER(辅助信息!D:D,辅助信息!G:G=G8360)</f>
        <v>宜宾兴港三江新区长江工业园建设项目</v>
      </c>
    </row>
    <row r="8361" spans="1:10">
      <c r="A8361" s="2" t="str">
        <f>'[1]2025年已发货'!A:A</f>
        <v>润耀</v>
      </c>
      <c r="B8361" s="2" t="str">
        <f>'[1]2025年已发货'!B:B</f>
        <v>螺纹钢</v>
      </c>
      <c r="C8361" s="2" t="str">
        <f>'[1]2025年已发货'!C:C</f>
        <v>HRB400E Φ16 9m</v>
      </c>
      <c r="D8361" s="2" t="str">
        <f>'[1]2025年已发货'!D:D</f>
        <v>吨</v>
      </c>
      <c r="E8361" s="2">
        <f>'[1]2025年已发货'!E:E</f>
        <v>10</v>
      </c>
      <c r="F8361" s="4">
        <f>'[1]2025年已发货'!F:F</f>
        <v>45943</v>
      </c>
      <c r="G8361" s="2" t="str">
        <f>'[1]2025年已发货'!G:G</f>
        <v>(宜宾兴港三江新区长江工业园保障性租赁住房建设项目-土建)四川省宜宾市翠屏区永善路南段宜宾市三江新区长江工业园区</v>
      </c>
      <c r="H8361" s="2" t="str">
        <f>'[1]2025年已发货'!H:H</f>
        <v>赵元虎</v>
      </c>
      <c r="I8361" s="2">
        <f>'[1]2025年已发货'!I:I</f>
        <v>13684167136</v>
      </c>
      <c r="J8361" s="2" t="str">
        <f>_xlfn._xlws.FILTER(辅助信息!D:D,辅助信息!G:G=G8361)</f>
        <v>宜宾兴港三江新区长江工业园建设项目</v>
      </c>
    </row>
    <row r="8362" spans="1:10">
      <c r="A8362" s="2" t="str">
        <f>'[1]2025年已发货'!A:A</f>
        <v>润耀</v>
      </c>
      <c r="B8362" s="2" t="str">
        <f>'[1]2025年已发货'!B:B</f>
        <v>螺纹钢</v>
      </c>
      <c r="C8362" s="2" t="str">
        <f>'[1]2025年已发货'!C:C</f>
        <v>HRB400E Φ18 9m</v>
      </c>
      <c r="D8362" s="2" t="str">
        <f>'[1]2025年已发货'!D:D</f>
        <v>吨</v>
      </c>
      <c r="E8362" s="2">
        <f>'[1]2025年已发货'!E:E</f>
        <v>12</v>
      </c>
      <c r="F8362" s="4">
        <f>'[1]2025年已发货'!F:F</f>
        <v>45943</v>
      </c>
      <c r="G8362" s="2" t="str">
        <f>'[1]2025年已发货'!G:G</f>
        <v>(宜宾兴港三江新区长江工业园保障性租赁住房建设项目-土建)四川省宜宾市翠屏区永善路南段宜宾市三江新区长江工业园区</v>
      </c>
      <c r="H8362" s="2" t="str">
        <f>'[1]2025年已发货'!H:H</f>
        <v>赵元虎</v>
      </c>
      <c r="I8362" s="2">
        <f>'[1]2025年已发货'!I:I</f>
        <v>13684167136</v>
      </c>
      <c r="J8362" s="2" t="str">
        <f>_xlfn._xlws.FILTER(辅助信息!D:D,辅助信息!G:G=G8362)</f>
        <v>宜宾兴港三江新区长江工业园建设项目</v>
      </c>
    </row>
    <row r="8363" spans="1:10">
      <c r="A8363" s="2" t="str">
        <f>'[1]2025年已发货'!A:A</f>
        <v>润耀</v>
      </c>
      <c r="B8363" s="2" t="str">
        <f>'[1]2025年已发货'!B:B</f>
        <v>螺纹钢</v>
      </c>
      <c r="C8363" s="2" t="str">
        <f>'[1]2025年已发货'!C:C</f>
        <v>HRB400E Φ20 9m</v>
      </c>
      <c r="D8363" s="2" t="str">
        <f>'[1]2025年已发货'!D:D</f>
        <v>吨</v>
      </c>
      <c r="E8363" s="2">
        <f>'[1]2025年已发货'!E:E</f>
        <v>10</v>
      </c>
      <c r="F8363" s="4">
        <f>'[1]2025年已发货'!F:F</f>
        <v>45943</v>
      </c>
      <c r="G8363" s="2" t="str">
        <f>'[1]2025年已发货'!G:G</f>
        <v>(宜宾兴港三江新区长江工业园保障性租赁住房建设项目-土建)四川省宜宾市翠屏区永善路南段宜宾市三江新区长江工业园区</v>
      </c>
      <c r="H8363" s="2" t="str">
        <f>'[1]2025年已发货'!H:H</f>
        <v>赵元虎</v>
      </c>
      <c r="I8363" s="2">
        <f>'[1]2025年已发货'!I:I</f>
        <v>13684167136</v>
      </c>
      <c r="J8363" s="2" t="str">
        <f>_xlfn._xlws.FILTER(辅助信息!D:D,辅助信息!G:G=G8363)</f>
        <v>宜宾兴港三江新区长江工业园建设项目</v>
      </c>
    </row>
    <row r="8364" spans="1:10">
      <c r="A8364" s="2" t="str">
        <f>'[1]2025年已发货'!A:A</f>
        <v>润耀</v>
      </c>
      <c r="B8364" s="2" t="str">
        <f>'[1]2025年已发货'!B:B</f>
        <v>螺纹钢</v>
      </c>
      <c r="C8364" s="2" t="str">
        <f>'[1]2025年已发货'!C:C</f>
        <v>HRB400E Φ25 9m</v>
      </c>
      <c r="D8364" s="2" t="str">
        <f>'[1]2025年已发货'!D:D</f>
        <v>吨</v>
      </c>
      <c r="E8364" s="2">
        <f>'[1]2025年已发货'!E:E</f>
        <v>6</v>
      </c>
      <c r="F8364" s="4">
        <f>'[1]2025年已发货'!F:F</f>
        <v>45943</v>
      </c>
      <c r="G8364" s="2" t="str">
        <f>'[1]2025年已发货'!G:G</f>
        <v>(宜宾兴港三江新区长江工业园保障性租赁住房建设项目-土建)四川省宜宾市翠屏区永善路南段宜宾市三江新区长江工业园区</v>
      </c>
      <c r="H8364" s="2" t="str">
        <f>'[1]2025年已发货'!H:H</f>
        <v>赵元虎</v>
      </c>
      <c r="I8364" s="2">
        <f>'[1]2025年已发货'!I:I</f>
        <v>13684167136</v>
      </c>
      <c r="J8364" s="2" t="str">
        <f>_xlfn._xlws.FILTER(辅助信息!D:D,辅助信息!G:G=G8364)</f>
        <v>宜宾兴港三江新区长江工业园建设项目</v>
      </c>
    </row>
    <row r="8365" spans="1:10">
      <c r="A8365" s="2" t="str">
        <f>'[1]2025年已发货'!A:A</f>
        <v>润耀</v>
      </c>
      <c r="B8365" s="2" t="str">
        <f>'[1]2025年已发货'!B:B</f>
        <v>盘螺</v>
      </c>
      <c r="C8365" s="2" t="str">
        <f>'[1]2025年已发货'!C:C</f>
        <v>HRB400E Φ10</v>
      </c>
      <c r="D8365" s="2" t="str">
        <f>'[1]2025年已发货'!D:D</f>
        <v>吨</v>
      </c>
      <c r="E8365" s="2">
        <f>'[1]2025年已发货'!E:E</f>
        <v>10</v>
      </c>
      <c r="F8365" s="4">
        <f>'[1]2025年已发货'!F:F</f>
        <v>45943</v>
      </c>
      <c r="G8365" s="2" t="str">
        <f>'[1]2025年已发货'!G:G</f>
        <v>(宜宾兴港三江新区长江工业园保障性租赁住房建设项目-土建)四川省宜宾市翠屏区永善路南段宜宾市三江新区长江工业园区</v>
      </c>
      <c r="H8365" s="2" t="str">
        <f>'[1]2025年已发货'!H:H</f>
        <v>赵元虎</v>
      </c>
      <c r="I8365" s="2">
        <f>'[1]2025年已发货'!I:I</f>
        <v>13684167136</v>
      </c>
      <c r="J8365" s="2" t="str">
        <f>_xlfn._xlws.FILTER(辅助信息!D:D,辅助信息!G:G=G8365)</f>
        <v>宜宾兴港三江新区长江工业园建设项目</v>
      </c>
    </row>
    <row r="8366" spans="1:10">
      <c r="A8366" s="2" t="str">
        <f>'[1]2025年已发货'!A:A</f>
        <v>润耀</v>
      </c>
      <c r="B8366" s="2" t="str">
        <f>'[1]2025年已发货'!B:B</f>
        <v>盘螺</v>
      </c>
      <c r="C8366" s="2" t="str">
        <f>'[1]2025年已发货'!C:C</f>
        <v>HRB400E Φ12</v>
      </c>
      <c r="D8366" s="2" t="str">
        <f>'[1]2025年已发货'!D:D</f>
        <v>吨</v>
      </c>
      <c r="E8366" s="2">
        <f>'[1]2025年已发货'!E:E</f>
        <v>25</v>
      </c>
      <c r="F8366" s="4">
        <f>'[1]2025年已发货'!F:F</f>
        <v>45943</v>
      </c>
      <c r="G8366" s="2" t="str">
        <f>'[1]2025年已发货'!G:G</f>
        <v>(宜宾兴港三江新区长江工业园保障性租赁住房建设项目-土建)四川省宜宾市翠屏区永善路南段宜宾市三江新区长江工业园区</v>
      </c>
      <c r="H8366" s="2" t="str">
        <f>'[1]2025年已发货'!H:H</f>
        <v>赵元虎</v>
      </c>
      <c r="I8366" s="2">
        <f>'[1]2025年已发货'!I:I</f>
        <v>13684167136</v>
      </c>
      <c r="J8366" s="2" t="str">
        <f>_xlfn._xlws.FILTER(辅助信息!D:D,辅助信息!G:G=G8366)</f>
        <v>宜宾兴港三江新区长江工业园建设项目</v>
      </c>
    </row>
    <row r="8367" spans="1:10">
      <c r="A8367" s="2" t="str">
        <f>'[1]2025年已发货'!A:A</f>
        <v>德胜</v>
      </c>
      <c r="B8367" s="2" t="str">
        <f>'[1]2025年已发货'!B:B</f>
        <v>螺纹钢</v>
      </c>
      <c r="C8367" s="2" t="str">
        <f>'[1]2025年已发货'!C:C</f>
        <v>HRB500E Φ25 12m</v>
      </c>
      <c r="D8367" s="2" t="str">
        <f>'[1]2025年已发货'!D:D</f>
        <v>吨</v>
      </c>
      <c r="E8367" s="2">
        <f>'[1]2025年已发货'!E:E</f>
        <v>35</v>
      </c>
      <c r="F8367" s="4">
        <f>'[1]2025年已发货'!F:F</f>
        <v>45944</v>
      </c>
      <c r="G8367" s="2" t="str">
        <f>'[1]2025年已发货'!G:G</f>
        <v>（华西乐山）-四川省乐山市市中区苏稽镇周山嘴校地共建产教融合基地建设项目一标段</v>
      </c>
      <c r="H8367" s="2" t="str">
        <f>'[1]2025年已发货'!H:H</f>
        <v>范增云</v>
      </c>
      <c r="I8367" s="2">
        <f>'[1]2025年已发货'!I:I</f>
        <v>13668153241</v>
      </c>
      <c r="J8367" s="2" vm="1" t="e">
        <f>_xlfn._xlws.FILTER(辅助信息!D:D,辅助信息!G:G=G8367)</f>
        <v>#VALUE!</v>
      </c>
    </row>
    <row r="8368" spans="1:10">
      <c r="A8368" s="2" t="str">
        <f>'[1]2025年已发货'!A:A</f>
        <v>德胜</v>
      </c>
      <c r="B8368" s="2" t="str">
        <f>'[1]2025年已发货'!B:B</f>
        <v>螺纹钢</v>
      </c>
      <c r="C8368" s="2" t="str">
        <f>'[1]2025年已发货'!C:C</f>
        <v>HRB400E Φ12 9m</v>
      </c>
      <c r="D8368" s="2" t="str">
        <f>'[1]2025年已发货'!D:D</f>
        <v>吨</v>
      </c>
      <c r="E8368" s="2">
        <f>'[1]2025年已发货'!E:E</f>
        <v>10</v>
      </c>
      <c r="F8368" s="4">
        <f>'[1]2025年已发货'!F:F</f>
        <v>45944</v>
      </c>
      <c r="G8368" s="2" t="str">
        <f>'[1]2025年已发货'!G:G</f>
        <v>(五冶建设龙泉驿一医院配套建设工程)成都市龙泉驿区董朗路69号龙泉驿一医院5号门</v>
      </c>
      <c r="H8368" s="2" t="str">
        <f>'[1]2025年已发货'!H:H</f>
        <v>孙敏</v>
      </c>
      <c r="I8368" s="2">
        <f>'[1]2025年已发货'!I:I</f>
        <v>13617695006</v>
      </c>
      <c r="J8368" s="2" t="str">
        <f>_xlfn._xlws.FILTER(辅助信息!D:D,辅助信息!G:G=G8368)</f>
        <v>五冶建设龙泉驿一医院配套建设工程</v>
      </c>
    </row>
    <row r="8369" spans="1:10">
      <c r="A8369" s="2" t="str">
        <f>'[1]2025年已发货'!A:A</f>
        <v>德胜</v>
      </c>
      <c r="B8369" s="2" t="str">
        <f>'[1]2025年已发货'!B:B</f>
        <v>螺纹钢</v>
      </c>
      <c r="C8369" s="2" t="str">
        <f>'[1]2025年已发货'!C:C</f>
        <v>HRB400E Φ14 9m</v>
      </c>
      <c r="D8369" s="2" t="str">
        <f>'[1]2025年已发货'!D:D</f>
        <v>吨</v>
      </c>
      <c r="E8369" s="2">
        <f>'[1]2025年已发货'!E:E</f>
        <v>3</v>
      </c>
      <c r="F8369" s="4">
        <f>'[1]2025年已发货'!F:F</f>
        <v>45944</v>
      </c>
      <c r="G8369" s="2" t="str">
        <f>'[1]2025年已发货'!G:G</f>
        <v>(五冶建设龙泉驿一医院配套建设工程)成都市龙泉驿区董朗路69号龙泉驿一医院5号门</v>
      </c>
      <c r="H8369" s="2" t="str">
        <f>'[1]2025年已发货'!H:H</f>
        <v>孙敏</v>
      </c>
      <c r="I8369" s="2">
        <f>'[1]2025年已发货'!I:I</f>
        <v>13617695006</v>
      </c>
      <c r="J8369" s="2" t="str">
        <f>_xlfn._xlws.FILTER(辅助信息!D:D,辅助信息!G:G=G8369)</f>
        <v>五冶建设龙泉驿一医院配套建设工程</v>
      </c>
    </row>
    <row r="8370" spans="1:10">
      <c r="A8370" s="2" t="str">
        <f>'[1]2025年已发货'!A:A</f>
        <v>德胜</v>
      </c>
      <c r="B8370" s="2" t="str">
        <f>'[1]2025年已发货'!B:B</f>
        <v>螺纹钢</v>
      </c>
      <c r="C8370" s="2" t="str">
        <f>'[1]2025年已发货'!C:C</f>
        <v>HRB400E Φ16 9m</v>
      </c>
      <c r="D8370" s="2" t="str">
        <f>'[1]2025年已发货'!D:D</f>
        <v>吨</v>
      </c>
      <c r="E8370" s="2">
        <f>'[1]2025年已发货'!E:E</f>
        <v>7</v>
      </c>
      <c r="F8370" s="4">
        <f>'[1]2025年已发货'!F:F</f>
        <v>45944</v>
      </c>
      <c r="G8370" s="2" t="str">
        <f>'[1]2025年已发货'!G:G</f>
        <v>(五冶建设龙泉驿一医院配套建设工程)成都市龙泉驿区董朗路69号龙泉驿一医院5号门</v>
      </c>
      <c r="H8370" s="2" t="str">
        <f>'[1]2025年已发货'!H:H</f>
        <v>孙敏</v>
      </c>
      <c r="I8370" s="2">
        <f>'[1]2025年已发货'!I:I</f>
        <v>13617695006</v>
      </c>
      <c r="J8370" s="2" t="str">
        <f>_xlfn._xlws.FILTER(辅助信息!D:D,辅助信息!G:G=G8370)</f>
        <v>五冶建设龙泉驿一医院配套建设工程</v>
      </c>
    </row>
    <row r="8371" spans="1:10">
      <c r="A8371" s="2" t="str">
        <f>'[1]2025年已发货'!A:A</f>
        <v>德胜</v>
      </c>
      <c r="B8371" s="2" t="str">
        <f>'[1]2025年已发货'!B:B</f>
        <v>螺纹钢</v>
      </c>
      <c r="C8371" s="2" t="str">
        <f>'[1]2025年已发货'!C:C</f>
        <v>HRB400E Φ18 9m</v>
      </c>
      <c r="D8371" s="2" t="str">
        <f>'[1]2025年已发货'!D:D</f>
        <v>吨</v>
      </c>
      <c r="E8371" s="2">
        <f>'[1]2025年已发货'!E:E</f>
        <v>3</v>
      </c>
      <c r="F8371" s="4">
        <f>'[1]2025年已发货'!F:F</f>
        <v>45944</v>
      </c>
      <c r="G8371" s="2" t="str">
        <f>'[1]2025年已发货'!G:G</f>
        <v>(五冶建设龙泉驿一医院配套建设工程)成都市龙泉驿区董朗路69号龙泉驿一医院5号门</v>
      </c>
      <c r="H8371" s="2" t="str">
        <f>'[1]2025年已发货'!H:H</f>
        <v>孙敏</v>
      </c>
      <c r="I8371" s="2">
        <f>'[1]2025年已发货'!I:I</f>
        <v>13617695006</v>
      </c>
      <c r="J8371" s="2" t="str">
        <f>_xlfn._xlws.FILTER(辅助信息!D:D,辅助信息!G:G=G8371)</f>
        <v>五冶建设龙泉驿一医院配套建设工程</v>
      </c>
    </row>
    <row r="8372" spans="1:10">
      <c r="A8372" s="2" t="str">
        <f>'[1]2025年已发货'!A:A</f>
        <v>德胜</v>
      </c>
      <c r="B8372" s="2" t="str">
        <f>'[1]2025年已发货'!B:B</f>
        <v>螺纹钢</v>
      </c>
      <c r="C8372" s="2" t="str">
        <f>'[1]2025年已发货'!C:C</f>
        <v>HRB400E Φ22 9m</v>
      </c>
      <c r="D8372" s="2" t="str">
        <f>'[1]2025年已发货'!D:D</f>
        <v>吨</v>
      </c>
      <c r="E8372" s="2">
        <f>'[1]2025年已发货'!E:E</f>
        <v>10</v>
      </c>
      <c r="F8372" s="4">
        <f>'[1]2025年已发货'!F:F</f>
        <v>45944</v>
      </c>
      <c r="G8372" s="2" t="str">
        <f>'[1]2025年已发货'!G:G</f>
        <v>(五冶建设龙泉驿一医院配套建设工程)成都市龙泉驿区董朗路69号龙泉驿一医院5号门</v>
      </c>
      <c r="H8372" s="2" t="str">
        <f>'[1]2025年已发货'!H:H</f>
        <v>孙敏</v>
      </c>
      <c r="I8372" s="2">
        <f>'[1]2025年已发货'!I:I</f>
        <v>13617695006</v>
      </c>
      <c r="J8372" s="2" t="str">
        <f>_xlfn._xlws.FILTER(辅助信息!D:D,辅助信息!G:G=G8372)</f>
        <v>五冶建设龙泉驿一医院配套建设工程</v>
      </c>
    </row>
    <row r="8373" spans="1:10">
      <c r="A8373" s="2" t="str">
        <f>'[1]2025年已发货'!A:A</f>
        <v>德胜</v>
      </c>
      <c r="B8373" s="2" t="str">
        <f>'[1]2025年已发货'!B:B</f>
        <v>螺纹钢</v>
      </c>
      <c r="C8373" s="2" t="str">
        <f>'[1]2025年已发货'!C:C</f>
        <v>HRB400E Φ25 9m</v>
      </c>
      <c r="D8373" s="2" t="str">
        <f>'[1]2025年已发货'!D:D</f>
        <v>吨</v>
      </c>
      <c r="E8373" s="2">
        <f>'[1]2025年已发货'!E:E</f>
        <v>10</v>
      </c>
      <c r="F8373" s="4">
        <f>'[1]2025年已发货'!F:F</f>
        <v>45944</v>
      </c>
      <c r="G8373" s="2" t="str">
        <f>'[1]2025年已发货'!G:G</f>
        <v>(五冶建设龙泉驿一医院配套建设工程)成都市龙泉驿区董朗路69号龙泉驿一医院5号门</v>
      </c>
      <c r="H8373" s="2" t="str">
        <f>'[1]2025年已发货'!H:H</f>
        <v>孙敏</v>
      </c>
      <c r="I8373" s="2">
        <f>'[1]2025年已发货'!I:I</f>
        <v>13617695006</v>
      </c>
      <c r="J8373" s="2" t="str">
        <f>_xlfn._xlws.FILTER(辅助信息!D:D,辅助信息!G:G=G8373)</f>
        <v>五冶建设龙泉驿一医院配套建设工程</v>
      </c>
    </row>
    <row r="8374" spans="1:10">
      <c r="A8374" s="2" t="str">
        <f>'[1]2025年已发货'!A:A</f>
        <v>德胜</v>
      </c>
      <c r="B8374" s="2" t="str">
        <f>'[1]2025年已发货'!B:B</f>
        <v>螺纹钢</v>
      </c>
      <c r="C8374" s="2" t="str">
        <f>'[1]2025年已发货'!C:C</f>
        <v>HRB400E Φ32 9m</v>
      </c>
      <c r="D8374" s="2" t="str">
        <f>'[1]2025年已发货'!D:D</f>
        <v>吨</v>
      </c>
      <c r="E8374" s="2">
        <f>'[1]2025年已发货'!E:E</f>
        <v>5</v>
      </c>
      <c r="F8374" s="4">
        <f>'[1]2025年已发货'!F:F</f>
        <v>45944</v>
      </c>
      <c r="G8374" s="2" t="str">
        <f>'[1]2025年已发货'!G:G</f>
        <v>(五冶建设龙泉驿一医院配套建设工程)成都市龙泉驿区董朗路69号龙泉驿一医院5号门</v>
      </c>
      <c r="H8374" s="2" t="str">
        <f>'[1]2025年已发货'!H:H</f>
        <v>孙敏</v>
      </c>
      <c r="I8374" s="2">
        <f>'[1]2025年已发货'!I:I</f>
        <v>13617695006</v>
      </c>
      <c r="J8374" s="2" t="str">
        <f>_xlfn._xlws.FILTER(辅助信息!D:D,辅助信息!G:G=G8374)</f>
        <v>五冶建设龙泉驿一医院配套建设工程</v>
      </c>
    </row>
    <row r="8375" spans="1:10">
      <c r="A8375" s="2" t="str">
        <f>'[1]2025年已发货'!A:A</f>
        <v>德胜</v>
      </c>
      <c r="B8375" s="2" t="str">
        <f>'[1]2025年已发货'!B:B</f>
        <v>螺纹钢</v>
      </c>
      <c r="C8375" s="2" t="str">
        <f>'[1]2025年已发货'!C:C</f>
        <v>HRB500E Φ14</v>
      </c>
      <c r="D8375" s="2" t="str">
        <f>'[1]2025年已发货'!D:D</f>
        <v>吨</v>
      </c>
      <c r="E8375" s="2">
        <f>'[1]2025年已发货'!E:E</f>
        <v>3</v>
      </c>
      <c r="F8375" s="4">
        <f>'[1]2025年已发货'!F:F</f>
        <v>45944</v>
      </c>
      <c r="G8375" s="2" t="str">
        <f>'[1]2025年已发货'!G:G</f>
        <v>(五冶建设龙泉驿一医院配套建设工程)成都市龙泉驿区董朗路69号龙泉驿一医院5号门</v>
      </c>
      <c r="H8375" s="2" t="str">
        <f>'[1]2025年已发货'!H:H</f>
        <v>孙敏</v>
      </c>
      <c r="I8375" s="2">
        <f>'[1]2025年已发货'!I:I</f>
        <v>13617695006</v>
      </c>
      <c r="J8375" s="2" t="str">
        <f>_xlfn._xlws.FILTER(辅助信息!D:D,辅助信息!G:G=G8375)</f>
        <v>五冶建设龙泉驿一医院配套建设工程</v>
      </c>
    </row>
    <row r="8376" spans="1:10">
      <c r="A8376" s="2" t="str">
        <f>'[1]2025年已发货'!A:A</f>
        <v>德胜</v>
      </c>
      <c r="B8376" s="2" t="str">
        <f>'[1]2025年已发货'!B:B</f>
        <v>螺纹钢</v>
      </c>
      <c r="C8376" s="2" t="str">
        <f>'[1]2025年已发货'!C:C</f>
        <v>HRB500E Φ16</v>
      </c>
      <c r="D8376" s="2" t="str">
        <f>'[1]2025年已发货'!D:D</f>
        <v>吨</v>
      </c>
      <c r="E8376" s="2">
        <f>'[1]2025年已发货'!E:E</f>
        <v>3</v>
      </c>
      <c r="F8376" s="4">
        <f>'[1]2025年已发货'!F:F</f>
        <v>45944</v>
      </c>
      <c r="G8376" s="2" t="str">
        <f>'[1]2025年已发货'!G:G</f>
        <v>(五冶建设龙泉驿一医院配套建设工程)成都市龙泉驿区董朗路69号龙泉驿一医院5号门</v>
      </c>
      <c r="H8376" s="2" t="str">
        <f>'[1]2025年已发货'!H:H</f>
        <v>孙敏</v>
      </c>
      <c r="I8376" s="2">
        <f>'[1]2025年已发货'!I:I</f>
        <v>13617695006</v>
      </c>
      <c r="J8376" s="2" t="str">
        <f>_xlfn._xlws.FILTER(辅助信息!D:D,辅助信息!G:G=G8376)</f>
        <v>五冶建设龙泉驿一医院配套建设工程</v>
      </c>
    </row>
    <row r="8377" spans="1:10">
      <c r="A8377" s="2" t="str">
        <f>'[1]2025年已发货'!A:A</f>
        <v>德胜</v>
      </c>
      <c r="B8377" s="2" t="str">
        <f>'[1]2025年已发货'!B:B</f>
        <v>螺纹钢</v>
      </c>
      <c r="C8377" s="2" t="str">
        <f>'[1]2025年已发货'!C:C</f>
        <v>HRB500E Φ18</v>
      </c>
      <c r="D8377" s="2" t="str">
        <f>'[1]2025年已发货'!D:D</f>
        <v>吨</v>
      </c>
      <c r="E8377" s="2">
        <f>'[1]2025年已发货'!E:E</f>
        <v>3</v>
      </c>
      <c r="F8377" s="4">
        <f>'[1]2025年已发货'!F:F</f>
        <v>45944</v>
      </c>
      <c r="G8377" s="2" t="str">
        <f>'[1]2025年已发货'!G:G</f>
        <v>(五冶建设龙泉驿一医院配套建设工程)成都市龙泉驿区董朗路69号龙泉驿一医院5号门</v>
      </c>
      <c r="H8377" s="2" t="str">
        <f>'[1]2025年已发货'!H:H</f>
        <v>孙敏</v>
      </c>
      <c r="I8377" s="2">
        <f>'[1]2025年已发货'!I:I</f>
        <v>13617695006</v>
      </c>
      <c r="J8377" s="2" t="str">
        <f>_xlfn._xlws.FILTER(辅助信息!D:D,辅助信息!G:G=G8377)</f>
        <v>五冶建设龙泉驿一医院配套建设工程</v>
      </c>
    </row>
    <row r="8378" spans="1:10">
      <c r="A8378" s="2" t="str">
        <f>'[1]2025年已发货'!A:A</f>
        <v>德胜</v>
      </c>
      <c r="B8378" s="2" t="str">
        <f>'[1]2025年已发货'!B:B</f>
        <v>螺纹钢</v>
      </c>
      <c r="C8378" s="2" t="str">
        <f>'[1]2025年已发货'!C:C</f>
        <v>HRB500E Φ20</v>
      </c>
      <c r="D8378" s="2" t="str">
        <f>'[1]2025年已发货'!D:D</f>
        <v>吨</v>
      </c>
      <c r="E8378" s="2">
        <f>'[1]2025年已发货'!E:E</f>
        <v>15</v>
      </c>
      <c r="F8378" s="4">
        <f>'[1]2025年已发货'!F:F</f>
        <v>45944</v>
      </c>
      <c r="G8378" s="2" t="str">
        <f>'[1]2025年已发货'!G:G</f>
        <v>(五冶建设龙泉驿一医院配套建设工程)成都市龙泉驿区董朗路69号龙泉驿一医院5号门</v>
      </c>
      <c r="H8378" s="2" t="str">
        <f>'[1]2025年已发货'!H:H</f>
        <v>孙敏</v>
      </c>
      <c r="I8378" s="2">
        <f>'[1]2025年已发货'!I:I</f>
        <v>13617695006</v>
      </c>
      <c r="J8378" s="2" t="str">
        <f>_xlfn._xlws.FILTER(辅助信息!D:D,辅助信息!G:G=G8378)</f>
        <v>五冶建设龙泉驿一医院配套建设工程</v>
      </c>
    </row>
    <row r="8379" spans="1:10">
      <c r="A8379" s="2" t="str">
        <f>'[1]2025年已发货'!A:A</f>
        <v>德胜</v>
      </c>
      <c r="B8379" s="2" t="str">
        <f>'[1]2025年已发货'!B:B</f>
        <v>螺纹钢</v>
      </c>
      <c r="C8379" s="2" t="str">
        <f>'[1]2025年已发货'!C:C</f>
        <v>HRB500E Φ22</v>
      </c>
      <c r="D8379" s="2" t="str">
        <f>'[1]2025年已发货'!D:D</f>
        <v>吨</v>
      </c>
      <c r="E8379" s="2">
        <f>'[1]2025年已发货'!E:E</f>
        <v>20</v>
      </c>
      <c r="F8379" s="4">
        <f>'[1]2025年已发货'!F:F</f>
        <v>45944</v>
      </c>
      <c r="G8379" s="2" t="str">
        <f>'[1]2025年已发货'!G:G</f>
        <v>(五冶建设龙泉驿一医院配套建设工程)成都市龙泉驿区董朗路69号龙泉驿一医院5号门</v>
      </c>
      <c r="H8379" s="2" t="str">
        <f>'[1]2025年已发货'!H:H</f>
        <v>孙敏</v>
      </c>
      <c r="I8379" s="2">
        <f>'[1]2025年已发货'!I:I</f>
        <v>13617695006</v>
      </c>
      <c r="J8379" s="2" t="str">
        <f>_xlfn._xlws.FILTER(辅助信息!D:D,辅助信息!G:G=G8379)</f>
        <v>五冶建设龙泉驿一医院配套建设工程</v>
      </c>
    </row>
    <row r="8380" spans="1:10">
      <c r="A8380" s="2" t="str">
        <f>'[1]2025年已发货'!A:A</f>
        <v>德胜</v>
      </c>
      <c r="B8380" s="2" t="str">
        <f>'[1]2025年已发货'!B:B</f>
        <v>螺纹钢</v>
      </c>
      <c r="C8380" s="2" t="str">
        <f>'[1]2025年已发货'!C:C</f>
        <v>HRB500E Φ25</v>
      </c>
      <c r="D8380" s="2" t="str">
        <f>'[1]2025年已发货'!D:D</f>
        <v>吨</v>
      </c>
      <c r="E8380" s="2">
        <f>'[1]2025年已发货'!E:E</f>
        <v>47</v>
      </c>
      <c r="F8380" s="4">
        <f>'[1]2025年已发货'!F:F</f>
        <v>45944</v>
      </c>
      <c r="G8380" s="2" t="str">
        <f>'[1]2025年已发货'!G:G</f>
        <v>(五冶建设龙泉驿一医院配套建设工程)成都市龙泉驿区董朗路69号龙泉驿一医院5号门</v>
      </c>
      <c r="H8380" s="2" t="str">
        <f>'[1]2025年已发货'!H:H</f>
        <v>孙敏</v>
      </c>
      <c r="I8380" s="2">
        <f>'[1]2025年已发货'!I:I</f>
        <v>13617695006</v>
      </c>
      <c r="J8380" s="2" t="str">
        <f>_xlfn._xlws.FILTER(辅助信息!D:D,辅助信息!G:G=G8380)</f>
        <v>五冶建设龙泉驿一医院配套建设工程</v>
      </c>
    </row>
    <row r="8381" spans="1:10">
      <c r="A8381" s="2" t="str">
        <f>'[1]2025年已发货'!A:A</f>
        <v>德胜</v>
      </c>
      <c r="B8381" s="2" t="str">
        <f>'[1]2025年已发货'!B:B</f>
        <v>螺纹钢</v>
      </c>
      <c r="C8381" s="2" t="str">
        <f>'[1]2025年已发货'!C:C</f>
        <v>HRB500E Φ28</v>
      </c>
      <c r="D8381" s="2" t="str">
        <f>'[1]2025年已发货'!D:D</f>
        <v>吨</v>
      </c>
      <c r="E8381" s="2">
        <f>'[1]2025年已发货'!E:E</f>
        <v>2</v>
      </c>
      <c r="F8381" s="4">
        <f>'[1]2025年已发货'!F:F</f>
        <v>45944</v>
      </c>
      <c r="G8381" s="2" t="str">
        <f>'[1]2025年已发货'!G:G</f>
        <v>(五冶建设龙泉驿一医院配套建设工程)成都市龙泉驿区董朗路69号龙泉驿一医院5号门</v>
      </c>
      <c r="H8381" s="2" t="str">
        <f>'[1]2025年已发货'!H:H</f>
        <v>孙敏</v>
      </c>
      <c r="I8381" s="2">
        <f>'[1]2025年已发货'!I:I</f>
        <v>13617695006</v>
      </c>
      <c r="J8381" s="2" t="str">
        <f>_xlfn._xlws.FILTER(辅助信息!D:D,辅助信息!G:G=G8381)</f>
        <v>五冶建设龙泉驿一医院配套建设工程</v>
      </c>
    </row>
    <row r="8382" spans="1:10">
      <c r="A8382" s="2" t="str">
        <f>'[1]2025年已发货'!A:A</f>
        <v>德胜</v>
      </c>
      <c r="B8382" s="2" t="str">
        <f>'[1]2025年已发货'!B:B</f>
        <v>螺纹钢</v>
      </c>
      <c r="C8382" s="2" t="str">
        <f>'[1]2025年已发货'!C:C</f>
        <v>HRB400E Φ22 9m</v>
      </c>
      <c r="D8382" s="2" t="str">
        <f>'[1]2025年已发货'!D:D</f>
        <v>吨</v>
      </c>
      <c r="E8382" s="2">
        <f>'[1]2025年已发货'!E:E</f>
        <v>35</v>
      </c>
      <c r="F8382" s="4">
        <f>'[1]2025年已发货'!F:F</f>
        <v>45944</v>
      </c>
      <c r="G8382" s="2" t="str">
        <f>'[1]2025年已发货'!G:G</f>
        <v>(五冶建设龙泉芙蓉花语项目-1,3地块)龙泉驿区北川路双堰塘钓鱼东100米(北川路)</v>
      </c>
      <c r="H8382" s="2" t="str">
        <f>'[1]2025年已发货'!H:H</f>
        <v>祝斯阳</v>
      </c>
      <c r="I8382" s="2">
        <f>'[1]2025年已发货'!I:I</f>
        <v>15583590797</v>
      </c>
      <c r="J8382" s="2" t="str">
        <f>_xlfn._xlws.FILTER(辅助信息!D:D,辅助信息!G:G=G8382)</f>
        <v>五冶建设龙泉芙蓉花语项目</v>
      </c>
    </row>
    <row r="8383" spans="1:10">
      <c r="A8383" s="2" t="str">
        <f>'[1]2025年已发货'!A:A</f>
        <v>德胜</v>
      </c>
      <c r="B8383" s="2" t="str">
        <f>'[1]2025年已发货'!B:B</f>
        <v>螺纹钢</v>
      </c>
      <c r="C8383" s="2" t="str">
        <f>'[1]2025年已发货'!C:C</f>
        <v>HRB400E Φ22 12m</v>
      </c>
      <c r="D8383" s="2" t="str">
        <f>'[1]2025年已发货'!D:D</f>
        <v>吨</v>
      </c>
      <c r="E8383" s="2">
        <f>'[1]2025年已发货'!E:E</f>
        <v>35</v>
      </c>
      <c r="F8383" s="4">
        <f>'[1]2025年已发货'!F:F</f>
        <v>45944</v>
      </c>
      <c r="G8383" s="2" t="str">
        <f>'[1]2025年已发货'!G:G</f>
        <v>(五冶建设龙泉芙蓉花语项目-2地块)龙泉驿区北川路双堰塘钓鱼东100米(北川路)</v>
      </c>
      <c r="H8383" s="2" t="str">
        <f>'[1]2025年已发货'!H:H</f>
        <v>白燕军</v>
      </c>
      <c r="I8383" s="2">
        <f>'[1]2025年已发货'!I:I</f>
        <v>15982002377</v>
      </c>
      <c r="J8383" s="2" t="str">
        <f>_xlfn._xlws.FILTER(辅助信息!D:D,辅助信息!G:G=G8383)</f>
        <v>五冶建设龙泉芙蓉花语项目</v>
      </c>
    </row>
    <row r="8384" spans="1:10">
      <c r="A8384" s="2" t="str">
        <f>'[1]2025年已发货'!A:A</f>
        <v>德胜</v>
      </c>
      <c r="B8384" s="2" t="str">
        <f>'[1]2025年已发货'!B:B</f>
        <v>螺纹钢</v>
      </c>
      <c r="C8384" s="2" t="str">
        <f>'[1]2025年已发货'!C:C</f>
        <v>HRB500E Φ12</v>
      </c>
      <c r="D8384" s="2" t="str">
        <f>'[1]2025年已发货'!D:D</f>
        <v>吨</v>
      </c>
      <c r="E8384" s="2">
        <f>'[1]2025年已发货'!E:E</f>
        <v>10</v>
      </c>
      <c r="F8384" s="4">
        <f>'[1]2025年已发货'!F:F</f>
        <v>45944</v>
      </c>
      <c r="G8384" s="2" t="str">
        <f>'[1]2025年已发货'!G:G</f>
        <v>（华西乐山）-四川省乐山市市中区苏稽镇周山嘴校地共建产教融合基地建设项目一标段</v>
      </c>
      <c r="H8384" s="2" t="str">
        <f>'[1]2025年已发货'!H:H</f>
        <v>范增云</v>
      </c>
      <c r="I8384" s="2">
        <f>'[1]2025年已发货'!I:I</f>
        <v>13668153241</v>
      </c>
      <c r="J8384" s="2" vm="1" t="e">
        <f>_xlfn._xlws.FILTER(辅助信息!D:D,辅助信息!G:G=G8384)</f>
        <v>#VALUE!</v>
      </c>
    </row>
    <row r="8385" spans="1:10">
      <c r="A8385" s="2" t="str">
        <f>'[1]2025年已发货'!A:A</f>
        <v>德胜</v>
      </c>
      <c r="B8385" s="2" t="str">
        <f>'[1]2025年已发货'!B:B</f>
        <v>螺纹钢</v>
      </c>
      <c r="C8385" s="2" t="str">
        <f>'[1]2025年已发货'!C:C</f>
        <v>HRB500E Φ14</v>
      </c>
      <c r="D8385" s="2" t="str">
        <f>'[1]2025年已发货'!D:D</f>
        <v>吨</v>
      </c>
      <c r="E8385" s="2">
        <f>'[1]2025年已发货'!E:E</f>
        <v>15</v>
      </c>
      <c r="F8385" s="4">
        <f>'[1]2025年已发货'!F:F</f>
        <v>45944</v>
      </c>
      <c r="G8385" s="2" t="str">
        <f>'[1]2025年已发货'!G:G</f>
        <v>（华西乐山）-四川省乐山市市中区苏稽镇周山嘴校地共建产教融合基地建设项目一标段</v>
      </c>
      <c r="H8385" s="2" t="str">
        <f>'[1]2025年已发货'!H:H</f>
        <v>范增云</v>
      </c>
      <c r="I8385" s="2">
        <f>'[1]2025年已发货'!I:I</f>
        <v>13668153241</v>
      </c>
      <c r="J8385" s="2" vm="1" t="e">
        <f>_xlfn._xlws.FILTER(辅助信息!D:D,辅助信息!G:G=G8385)</f>
        <v>#VALUE!</v>
      </c>
    </row>
    <row r="8386" spans="1:10">
      <c r="A8386" s="2" t="str">
        <f>'[1]2025年已发货'!A:A</f>
        <v>德胜</v>
      </c>
      <c r="B8386" s="2" t="str">
        <f>'[1]2025年已发货'!B:B</f>
        <v>螺纹钢</v>
      </c>
      <c r="C8386" s="2" t="str">
        <f>'[1]2025年已发货'!C:C</f>
        <v>HRB500E Φ16</v>
      </c>
      <c r="D8386" s="2" t="str">
        <f>'[1]2025年已发货'!D:D</f>
        <v>吨</v>
      </c>
      <c r="E8386" s="2">
        <f>'[1]2025年已发货'!E:E</f>
        <v>13</v>
      </c>
      <c r="F8386" s="4">
        <f>'[1]2025年已发货'!F:F</f>
        <v>45944</v>
      </c>
      <c r="G8386" s="2" t="str">
        <f>'[1]2025年已发货'!G:G</f>
        <v>（华西乐山）-四川省乐山市市中区苏稽镇周山嘴校地共建产教融合基地建设项目一标段</v>
      </c>
      <c r="H8386" s="2" t="str">
        <f>'[1]2025年已发货'!H:H</f>
        <v>范增云</v>
      </c>
      <c r="I8386" s="2">
        <f>'[1]2025年已发货'!I:I</f>
        <v>13668153241</v>
      </c>
      <c r="J8386" s="2" vm="1" t="e">
        <f>_xlfn._xlws.FILTER(辅助信息!D:D,辅助信息!G:G=G8386)</f>
        <v>#VALUE!</v>
      </c>
    </row>
    <row r="8387" spans="1:10">
      <c r="A8387" s="2" t="str">
        <f>'[1]2025年已发货'!A:A</f>
        <v>德胜</v>
      </c>
      <c r="B8387" s="2" t="str">
        <f>'[1]2025年已发货'!B:B</f>
        <v>螺纹钢</v>
      </c>
      <c r="C8387" s="2" t="str">
        <f>'[1]2025年已发货'!C:C</f>
        <v>HRB500E Φ18</v>
      </c>
      <c r="D8387" s="2" t="str">
        <f>'[1]2025年已发货'!D:D</f>
        <v>吨</v>
      </c>
      <c r="E8387" s="2">
        <f>'[1]2025年已发货'!E:E</f>
        <v>10</v>
      </c>
      <c r="F8387" s="4">
        <f>'[1]2025年已发货'!F:F</f>
        <v>45944</v>
      </c>
      <c r="G8387" s="2" t="str">
        <f>'[1]2025年已发货'!G:G</f>
        <v>（华西乐山）-四川省乐山市市中区苏稽镇周山嘴校地共建产教融合基地建设项目一标段</v>
      </c>
      <c r="H8387" s="2" t="str">
        <f>'[1]2025年已发货'!H:H</f>
        <v>范增云</v>
      </c>
      <c r="I8387" s="2">
        <f>'[1]2025年已发货'!I:I</f>
        <v>13668153241</v>
      </c>
      <c r="J8387" s="2" vm="1" t="e">
        <f>_xlfn._xlws.FILTER(辅助信息!D:D,辅助信息!G:G=G8387)</f>
        <v>#VALUE!</v>
      </c>
    </row>
    <row r="8388" spans="1:10">
      <c r="A8388" s="2" t="str">
        <f>'[1]2025年已发货'!A:A</f>
        <v>德胜</v>
      </c>
      <c r="B8388" s="2" t="str">
        <f>'[1]2025年已发货'!B:B</f>
        <v>螺纹钢</v>
      </c>
      <c r="C8388" s="2" t="str">
        <f>'[1]2025年已发货'!C:C</f>
        <v>HRB500E Φ20</v>
      </c>
      <c r="D8388" s="2" t="str">
        <f>'[1]2025年已发货'!D:D</f>
        <v>吨</v>
      </c>
      <c r="E8388" s="2">
        <f>'[1]2025年已发货'!E:E</f>
        <v>15</v>
      </c>
      <c r="F8388" s="4">
        <f>'[1]2025年已发货'!F:F</f>
        <v>45944</v>
      </c>
      <c r="G8388" s="2" t="str">
        <f>'[1]2025年已发货'!G:G</f>
        <v>（华西乐山）-四川省乐山市市中区苏稽镇周山嘴校地共建产教融合基地建设项目一标段</v>
      </c>
      <c r="H8388" s="2" t="str">
        <f>'[1]2025年已发货'!H:H</f>
        <v>范增云</v>
      </c>
      <c r="I8388" s="2">
        <f>'[1]2025年已发货'!I:I</f>
        <v>13668153241</v>
      </c>
      <c r="J8388" s="2" vm="1" t="e">
        <f>_xlfn._xlws.FILTER(辅助信息!D:D,辅助信息!G:G=G8388)</f>
        <v>#VALUE!</v>
      </c>
    </row>
    <row r="8389" spans="1:10">
      <c r="A8389" s="2" t="str">
        <f>'[1]2025年已发货'!A:A</f>
        <v>德胜</v>
      </c>
      <c r="B8389" s="2" t="str">
        <f>'[1]2025年已发货'!B:B</f>
        <v>螺纹钢</v>
      </c>
      <c r="C8389" s="2" t="str">
        <f>'[1]2025年已发货'!C:C</f>
        <v>HRB500E Φ22 12m</v>
      </c>
      <c r="D8389" s="2" t="str">
        <f>'[1]2025年已发货'!D:D</f>
        <v>吨</v>
      </c>
      <c r="E8389" s="2">
        <f>'[1]2025年已发货'!E:E</f>
        <v>18</v>
      </c>
      <c r="F8389" s="4">
        <f>'[1]2025年已发货'!F:F</f>
        <v>45944</v>
      </c>
      <c r="G8389" s="2" t="str">
        <f>'[1]2025年已发货'!G:G</f>
        <v>（华西乐山）-四川省乐山市市中区苏稽镇周山嘴校地共建产教融合基地建设项目一标段</v>
      </c>
      <c r="H8389" s="2" t="str">
        <f>'[1]2025年已发货'!H:H</f>
        <v>范增云</v>
      </c>
      <c r="I8389" s="2">
        <f>'[1]2025年已发货'!I:I</f>
        <v>13668153241</v>
      </c>
      <c r="J8389" s="2" vm="1" t="e">
        <f>_xlfn._xlws.FILTER(辅助信息!D:D,辅助信息!G:G=G8389)</f>
        <v>#VALUE!</v>
      </c>
    </row>
    <row r="8390" spans="1:10">
      <c r="A8390" s="2" t="str">
        <f>'[1]2025年已发货'!A:A</f>
        <v>德胜</v>
      </c>
      <c r="B8390" s="2" t="str">
        <f>'[1]2025年已发货'!B:B</f>
        <v>螺纹钢</v>
      </c>
      <c r="C8390" s="2" t="str">
        <f>'[1]2025年已发货'!C:C</f>
        <v>HRB500E Φ25</v>
      </c>
      <c r="D8390" s="2" t="str">
        <f>'[1]2025年已发货'!D:D</f>
        <v>吨</v>
      </c>
      <c r="E8390" s="2">
        <f>'[1]2025年已发货'!E:E</f>
        <v>40</v>
      </c>
      <c r="F8390" s="4">
        <f>'[1]2025年已发货'!F:F</f>
        <v>45944</v>
      </c>
      <c r="G8390" s="2" t="str">
        <f>'[1]2025年已发货'!G:G</f>
        <v>（华西乐山）-四川省乐山市市中区苏稽镇周山嘴校地共建产教融合基地建设项目一标段</v>
      </c>
      <c r="H8390" s="2" t="str">
        <f>'[1]2025年已发货'!H:H</f>
        <v>范增云</v>
      </c>
      <c r="I8390" s="2">
        <f>'[1]2025年已发货'!I:I</f>
        <v>13668153241</v>
      </c>
      <c r="J8390" s="2" vm="1" t="e">
        <f>_xlfn._xlws.FILTER(辅助信息!D:D,辅助信息!G:G=G8390)</f>
        <v>#VALUE!</v>
      </c>
    </row>
    <row r="8391" spans="1:10">
      <c r="A8391" s="2" t="str">
        <f>'[1]2025年已发货'!A:A</f>
        <v>德胜</v>
      </c>
      <c r="B8391" s="2" t="str">
        <f>'[1]2025年已发货'!B:B</f>
        <v>螺纹钢</v>
      </c>
      <c r="C8391" s="2" t="str">
        <f>'[1]2025年已发货'!C:C</f>
        <v>HRB500E Φ25 12m</v>
      </c>
      <c r="D8391" s="2" t="str">
        <f>'[1]2025年已发货'!D:D</f>
        <v>吨</v>
      </c>
      <c r="E8391" s="2">
        <f>'[1]2025年已发货'!E:E</f>
        <v>10</v>
      </c>
      <c r="F8391" s="4">
        <f>'[1]2025年已发货'!F:F</f>
        <v>45944</v>
      </c>
      <c r="G8391" s="2" t="str">
        <f>'[1]2025年已发货'!G:G</f>
        <v>（华西乐山）-四川省乐山市市中区苏稽镇周山嘴校地共建产教融合基地建设项目一标段</v>
      </c>
      <c r="H8391" s="2" t="str">
        <f>'[1]2025年已发货'!H:H</f>
        <v>范增云</v>
      </c>
      <c r="I8391" s="2">
        <f>'[1]2025年已发货'!I:I</f>
        <v>13668153241</v>
      </c>
      <c r="J8391" s="2" vm="1" t="e">
        <f>_xlfn._xlws.FILTER(辅助信息!D:D,辅助信息!G:G=G8391)</f>
        <v>#VALUE!</v>
      </c>
    </row>
    <row r="8392" spans="1:10">
      <c r="A8392" s="2" t="str">
        <f>'[1]2025年已发货'!A:A</f>
        <v>德胜</v>
      </c>
      <c r="B8392" s="2" t="str">
        <f>'[1]2025年已发货'!B:B</f>
        <v>螺纹钢</v>
      </c>
      <c r="C8392" s="2" t="str">
        <f>'[1]2025年已发货'!C:C</f>
        <v>HRB500E Φ28</v>
      </c>
      <c r="D8392" s="2" t="str">
        <f>'[1]2025年已发货'!D:D</f>
        <v>吨</v>
      </c>
      <c r="E8392" s="2">
        <f>'[1]2025年已发货'!E:E</f>
        <v>15</v>
      </c>
      <c r="F8392" s="4">
        <f>'[1]2025年已发货'!F:F</f>
        <v>45944</v>
      </c>
      <c r="G8392" s="2" t="str">
        <f>'[1]2025年已发货'!G:G</f>
        <v>（华西乐山）-四川省乐山市市中区苏稽镇周山嘴校地共建产教融合基地建设项目一标段</v>
      </c>
      <c r="H8392" s="2" t="str">
        <f>'[1]2025年已发货'!H:H</f>
        <v>范增云</v>
      </c>
      <c r="I8392" s="2">
        <f>'[1]2025年已发货'!I:I</f>
        <v>13668153241</v>
      </c>
      <c r="J8392" s="2" vm="1" t="e">
        <f>_xlfn._xlws.FILTER(辅助信息!D:D,辅助信息!G:G=G8392)</f>
        <v>#VALUE!</v>
      </c>
    </row>
    <row r="8393" spans="1:10">
      <c r="A8393" s="2" t="str">
        <f>'[1]2025年已发货'!A:A</f>
        <v>德胜</v>
      </c>
      <c r="B8393" s="2" t="str">
        <f>'[1]2025年已发货'!B:B</f>
        <v>螺纹钢</v>
      </c>
      <c r="C8393" s="2" t="str">
        <f>'[1]2025年已发货'!C:C</f>
        <v>HRB500E Φ28 12m</v>
      </c>
      <c r="D8393" s="2" t="str">
        <f>'[1]2025年已发货'!D:D</f>
        <v>吨</v>
      </c>
      <c r="E8393" s="2">
        <f>'[1]2025年已发货'!E:E</f>
        <v>5</v>
      </c>
      <c r="F8393" s="4">
        <f>'[1]2025年已发货'!F:F</f>
        <v>45944</v>
      </c>
      <c r="G8393" s="2" t="str">
        <f>'[1]2025年已发货'!G:G</f>
        <v>（华西乐山）-四川省乐山市市中区苏稽镇周山嘴校地共建产教融合基地建设项目一标段</v>
      </c>
      <c r="H8393" s="2" t="str">
        <f>'[1]2025年已发货'!H:H</f>
        <v>范增云</v>
      </c>
      <c r="I8393" s="2">
        <f>'[1]2025年已发货'!I:I</f>
        <v>13668153241</v>
      </c>
      <c r="J8393" s="2" vm="1" t="e">
        <f>_xlfn._xlws.FILTER(辅助信息!D:D,辅助信息!G:G=G8393)</f>
        <v>#VALUE!</v>
      </c>
    </row>
    <row r="8394" spans="1:10">
      <c r="A8394" s="2" t="str">
        <f>'[1]2025年已发货'!A:A</f>
        <v>德胜</v>
      </c>
      <c r="B8394" s="2" t="str">
        <f>'[1]2025年已发货'!B:B</f>
        <v>螺纹钢</v>
      </c>
      <c r="C8394" s="2" t="str">
        <f>'[1]2025年已发货'!C:C</f>
        <v>HRB500E Φ32</v>
      </c>
      <c r="D8394" s="2" t="str">
        <f>'[1]2025年已发货'!D:D</f>
        <v>吨</v>
      </c>
      <c r="E8394" s="2">
        <f>'[1]2025年已发货'!E:E</f>
        <v>5</v>
      </c>
      <c r="F8394" s="4">
        <f>'[1]2025年已发货'!F:F</f>
        <v>45944</v>
      </c>
      <c r="G8394" s="2" t="str">
        <f>'[1]2025年已发货'!G:G</f>
        <v>（华西乐山）-四川省乐山市市中区苏稽镇周山嘴校地共建产教融合基地建设项目一标段</v>
      </c>
      <c r="H8394" s="2" t="str">
        <f>'[1]2025年已发货'!H:H</f>
        <v>范增云</v>
      </c>
      <c r="I8394" s="2">
        <f>'[1]2025年已发货'!I:I</f>
        <v>13668153241</v>
      </c>
      <c r="J8394" s="2" vm="1" t="e">
        <f>_xlfn._xlws.FILTER(辅助信息!D:D,辅助信息!G:G=G8394)</f>
        <v>#VALUE!</v>
      </c>
    </row>
    <row r="8395" spans="1:10">
      <c r="A8395" s="2" t="str">
        <f>'[1]2025年已发货'!A:A</f>
        <v>德胜</v>
      </c>
      <c r="B8395" s="2" t="str">
        <f>'[1]2025年已发货'!B:B</f>
        <v>螺纹钢</v>
      </c>
      <c r="C8395" s="2" t="str">
        <f>'[1]2025年已发货'!C:C</f>
        <v>HRB500E Φ32 12m</v>
      </c>
      <c r="D8395" s="2" t="str">
        <f>'[1]2025年已发货'!D:D</f>
        <v>吨</v>
      </c>
      <c r="E8395" s="2">
        <f>'[1]2025年已发货'!E:E</f>
        <v>10</v>
      </c>
      <c r="F8395" s="4">
        <f>'[1]2025年已发货'!F:F</f>
        <v>45944</v>
      </c>
      <c r="G8395" s="2" t="str">
        <f>'[1]2025年已发货'!G:G</f>
        <v>（华西乐山）-四川省乐山市市中区苏稽镇周山嘴校地共建产教融合基地建设项目一标段</v>
      </c>
      <c r="H8395" s="2" t="str">
        <f>'[1]2025年已发货'!H:H</f>
        <v>范增云</v>
      </c>
      <c r="I8395" s="2">
        <f>'[1]2025年已发货'!I:I</f>
        <v>13668153241</v>
      </c>
      <c r="J8395" s="2" vm="1" t="e">
        <f>_xlfn._xlws.FILTER(辅助信息!D:D,辅助信息!G:G=G8395)</f>
        <v>#VALUE!</v>
      </c>
    </row>
    <row r="8396" spans="1:10">
      <c r="A8396" s="2" t="str">
        <f>'[1]2025年已发货'!A:A</f>
        <v>德胜</v>
      </c>
      <c r="B8396" s="2" t="str">
        <f>'[1]2025年已发货'!B:B</f>
        <v>螺纹钢</v>
      </c>
      <c r="C8396" s="2" t="str">
        <f>'[1]2025年已发货'!C:C</f>
        <v>HRB400E Φ18 9m</v>
      </c>
      <c r="D8396" s="2" t="str">
        <f>'[1]2025年已发货'!D:D</f>
        <v>吨</v>
      </c>
      <c r="E8396" s="2">
        <f>'[1]2025年已发货'!E:E</f>
        <v>30</v>
      </c>
      <c r="F8396" s="4">
        <f>'[1]2025年已发货'!F:F</f>
        <v>45944</v>
      </c>
      <c r="G8396" s="2" t="str">
        <f>'[1]2025年已发货'!G:G</f>
        <v>（华西简阳西城嘉苑）四川省成都市简阳市简城街道高屋村</v>
      </c>
      <c r="H8396" s="2" t="str">
        <f>'[1]2025年已发货'!H:H</f>
        <v>张瀚镭</v>
      </c>
      <c r="I8396" s="2">
        <f>'[1]2025年已发货'!I:I</f>
        <v>15884666220</v>
      </c>
      <c r="J8396" s="2" t="str">
        <f>_xlfn._xlws.FILTER(辅助信息!D:D,辅助信息!G:G=G8396)</f>
        <v>华西简阳西城嘉苑</v>
      </c>
    </row>
    <row r="8397" spans="1:10">
      <c r="A8397" s="2" t="str">
        <f>'[1]2025年已发货'!A:A</f>
        <v>德胜</v>
      </c>
      <c r="B8397" s="2" t="str">
        <f>'[1]2025年已发货'!B:B</f>
        <v>螺纹钢</v>
      </c>
      <c r="C8397" s="2" t="str">
        <f>'[1]2025年已发货'!C:C</f>
        <v>HRB400E Φ20 9m</v>
      </c>
      <c r="D8397" s="2" t="str">
        <f>'[1]2025年已发货'!D:D</f>
        <v>吨</v>
      </c>
      <c r="E8397" s="2">
        <f>'[1]2025年已发货'!E:E</f>
        <v>26</v>
      </c>
      <c r="F8397" s="4">
        <f>'[1]2025年已发货'!F:F</f>
        <v>45944</v>
      </c>
      <c r="G8397" s="2" t="str">
        <f>'[1]2025年已发货'!G:G</f>
        <v>（华西简阳西城嘉苑）四川省成都市简阳市简城街道高屋村</v>
      </c>
      <c r="H8397" s="2" t="str">
        <f>'[1]2025年已发货'!H:H</f>
        <v>张瀚镭</v>
      </c>
      <c r="I8397" s="2">
        <f>'[1]2025年已发货'!I:I</f>
        <v>15884666220</v>
      </c>
      <c r="J8397" s="2" t="str">
        <f>_xlfn._xlws.FILTER(辅助信息!D:D,辅助信息!G:G=G8397)</f>
        <v>华西简阳西城嘉苑</v>
      </c>
    </row>
    <row r="8398" spans="1:10">
      <c r="A8398" s="2" t="str">
        <f>'[1]2025年已发货'!A:A</f>
        <v>德胜</v>
      </c>
      <c r="B8398" s="2" t="str">
        <f>'[1]2025年已发货'!B:B</f>
        <v>螺纹钢</v>
      </c>
      <c r="C8398" s="2" t="str">
        <f>'[1]2025年已发货'!C:C</f>
        <v>HRB500E Φ20</v>
      </c>
      <c r="D8398" s="2" t="str">
        <f>'[1]2025年已发货'!D:D</f>
        <v>吨</v>
      </c>
      <c r="E8398" s="2">
        <f>'[1]2025年已发货'!E:E</f>
        <v>9</v>
      </c>
      <c r="F8398" s="4">
        <f>'[1]2025年已发货'!F:F</f>
        <v>45944</v>
      </c>
      <c r="G8398" s="2" t="str">
        <f>'[1]2025年已发货'!G:G</f>
        <v>（华西简阳西城嘉苑）四川省成都市简阳市简城街道高屋村</v>
      </c>
      <c r="H8398" s="2" t="str">
        <f>'[1]2025年已发货'!H:H</f>
        <v>张瀚镭</v>
      </c>
      <c r="I8398" s="2">
        <f>'[1]2025年已发货'!I:I</f>
        <v>15884666220</v>
      </c>
      <c r="J8398" s="2" t="str">
        <f>_xlfn._xlws.FILTER(辅助信息!D:D,辅助信息!G:G=G8398)</f>
        <v>华西简阳西城嘉苑</v>
      </c>
    </row>
    <row r="8399" spans="1:10">
      <c r="A8399" s="2" t="str">
        <f>'[1]2025年已发货'!A:A</f>
        <v>德胜</v>
      </c>
      <c r="B8399" s="2" t="str">
        <f>'[1]2025年已发货'!B:B</f>
        <v>螺纹钢</v>
      </c>
      <c r="C8399" s="2" t="str">
        <f>'[1]2025年已发货'!C:C</f>
        <v>HRB500E Φ22</v>
      </c>
      <c r="D8399" s="2" t="str">
        <f>'[1]2025年已发货'!D:D</f>
        <v>吨</v>
      </c>
      <c r="E8399" s="2">
        <f>'[1]2025年已发货'!E:E</f>
        <v>3</v>
      </c>
      <c r="F8399" s="4">
        <f>'[1]2025年已发货'!F:F</f>
        <v>45944</v>
      </c>
      <c r="G8399" s="2" t="str">
        <f>'[1]2025年已发货'!G:G</f>
        <v>（华西简阳西城嘉苑）四川省成都市简阳市简城街道高屋村</v>
      </c>
      <c r="H8399" s="2" t="str">
        <f>'[1]2025年已发货'!H:H</f>
        <v>张瀚镭</v>
      </c>
      <c r="I8399" s="2">
        <f>'[1]2025年已发货'!I:I</f>
        <v>15884666220</v>
      </c>
      <c r="J8399" s="2" t="str">
        <f>_xlfn._xlws.FILTER(辅助信息!D:D,辅助信息!G:G=G8399)</f>
        <v>华西简阳西城嘉苑</v>
      </c>
    </row>
    <row r="8400" spans="1:10">
      <c r="A8400" s="2" t="str">
        <f>'[1]2025年已发货'!A:A</f>
        <v>德胜</v>
      </c>
      <c r="B8400" s="2" t="str">
        <f>'[1]2025年已发货'!B:B</f>
        <v>螺纹钢</v>
      </c>
      <c r="C8400" s="2" t="str">
        <f>'[1]2025年已发货'!C:C</f>
        <v>HRB500EФ25*12m</v>
      </c>
      <c r="D8400" s="2" t="str">
        <f>'[1]2025年已发货'!D:D</f>
        <v>吨</v>
      </c>
      <c r="E8400" s="2">
        <f>'[1]2025年已发货'!E:E</f>
        <v>35</v>
      </c>
      <c r="F8400" s="4">
        <f>'[1]2025年已发货'!F:F</f>
        <v>45944</v>
      </c>
      <c r="G8400" s="2" t="str">
        <f>'[1]2025年已发货'!G:G</f>
        <v>（中核中原-温江北林医养综合体项目）四川省成都市温江区万春大道第三人民医院东</v>
      </c>
      <c r="H8400" s="2" t="str">
        <f>'[1]2025年已发货'!H:H</f>
        <v>蔡杰</v>
      </c>
      <c r="I8400" s="2">
        <f>'[1]2025年已发货'!I:I</f>
        <v>18875129329</v>
      </c>
      <c r="J8400" s="2" vm="1" t="e">
        <f>_xlfn._xlws.FILTER(辅助信息!D:D,辅助信息!G:G=G8400)</f>
        <v>#VALUE!</v>
      </c>
    </row>
    <row r="8401" spans="1:10">
      <c r="A8401" s="2" t="str">
        <f>'[1]2025年已发货'!A:A</f>
        <v>泸钢（代）</v>
      </c>
      <c r="B8401" s="2" t="str">
        <f>'[1]2025年已发货'!B:B</f>
        <v>盘螺</v>
      </c>
      <c r="C8401" s="2" t="str">
        <f>'[1]2025年已发货'!C:C</f>
        <v>HRB400E Φ8</v>
      </c>
      <c r="D8401" s="2" t="str">
        <f>'[1]2025年已发货'!D:D</f>
        <v>吨</v>
      </c>
      <c r="E8401" s="2">
        <f>'[1]2025年已发货'!E:E</f>
        <v>11.5</v>
      </c>
      <c r="F8401" s="4">
        <f>'[1]2025年已发货'!F:F</f>
        <v>45944</v>
      </c>
      <c r="G8401" s="2" t="str">
        <f>'[1]2025年已发货'!G:G</f>
        <v>(五冶建设师大附中外语校新建教学楼工程)四川省成都市成华区大观堰2号(四川师范大学附属中学外国语学校)</v>
      </c>
      <c r="H8401" s="2" t="str">
        <f>'[1]2025年已发货'!H:H</f>
        <v>蔡浩</v>
      </c>
      <c r="I8401" s="2">
        <f>'[1]2025年已发货'!I:I</f>
        <v>13980880820</v>
      </c>
      <c r="J8401" s="2" t="str">
        <f>_xlfn._xlws.FILTER(辅助信息!D:D,辅助信息!G:G=G8401)</f>
        <v>五冶建设师大附中外语校新建教学楼工程</v>
      </c>
    </row>
    <row r="8402" spans="1:10">
      <c r="A8402" s="2" t="str">
        <f>'[1]2025年已发货'!A:A</f>
        <v>泸钢（代）</v>
      </c>
      <c r="B8402" s="2" t="str">
        <f>'[1]2025年已发货'!B:B</f>
        <v>盘螺</v>
      </c>
      <c r="C8402" s="2" t="str">
        <f>'[1]2025年已发货'!C:C</f>
        <v>HRB400E Φ10</v>
      </c>
      <c r="D8402" s="2" t="str">
        <f>'[1]2025年已发货'!D:D</f>
        <v>吨</v>
      </c>
      <c r="E8402" s="2">
        <f>'[1]2025年已发货'!E:E</f>
        <v>15</v>
      </c>
      <c r="F8402" s="4">
        <f>'[1]2025年已发货'!F:F</f>
        <v>45944</v>
      </c>
      <c r="G8402" s="2" t="str">
        <f>'[1]2025年已发货'!G:G</f>
        <v>(五冶建设师大附中外语校新建教学楼工程)四川省成都市成华区大观堰2号(四川师范大学附属中学外国语学校)</v>
      </c>
      <c r="H8402" s="2" t="str">
        <f>'[1]2025年已发货'!H:H</f>
        <v>蔡浩</v>
      </c>
      <c r="I8402" s="2">
        <f>'[1]2025年已发货'!I:I</f>
        <v>13980880820</v>
      </c>
      <c r="J8402" s="2" t="str">
        <f>_xlfn._xlws.FILTER(辅助信息!D:D,辅助信息!G:G=G8402)</f>
        <v>五冶建设师大附中外语校新建教学楼工程</v>
      </c>
    </row>
    <row r="8403" spans="1:10">
      <c r="A8403" s="2" t="str">
        <f>'[1]2025年已发货'!A:A</f>
        <v>泸钢（代）</v>
      </c>
      <c r="B8403" s="2" t="str">
        <f>'[1]2025年已发货'!B:B</f>
        <v>螺纹钢</v>
      </c>
      <c r="C8403" s="2" t="str">
        <f>'[1]2025年已发货'!C:C</f>
        <v>HRB500E Φ32</v>
      </c>
      <c r="D8403" s="2" t="str">
        <f>'[1]2025年已发货'!D:D</f>
        <v>吨</v>
      </c>
      <c r="E8403" s="2">
        <f>'[1]2025年已发货'!E:E</f>
        <v>8.5</v>
      </c>
      <c r="F8403" s="4">
        <f>'[1]2025年已发货'!F:F</f>
        <v>45944</v>
      </c>
      <c r="G8403" s="2" t="str">
        <f>'[1]2025年已发货'!G:G</f>
        <v>(五冶建设师大附中外语校新建教学楼工程)四川省成都市成华区大观堰2号(四川师范大学附属中学外国语学校)</v>
      </c>
      <c r="H8403" s="2" t="str">
        <f>'[1]2025年已发货'!H:H</f>
        <v>蔡浩</v>
      </c>
      <c r="I8403" s="2">
        <f>'[1]2025年已发货'!I:I</f>
        <v>13980880820</v>
      </c>
      <c r="J8403" s="2" t="str">
        <f>_xlfn._xlws.FILTER(辅助信息!D:D,辅助信息!G:G=G8403)</f>
        <v>五冶建设师大附中外语校新建教学楼工程</v>
      </c>
    </row>
    <row r="8404" spans="1:10">
      <c r="A8404" s="2" t="str">
        <f>'[1]2025年已发货'!A:A</f>
        <v>泸钢（代）</v>
      </c>
      <c r="B8404" s="2" t="str">
        <f>'[1]2025年已发货'!B:B</f>
        <v>盘圆</v>
      </c>
      <c r="C8404" s="2" t="str">
        <f>'[1]2025年已发货'!C:C</f>
        <v>HPB300Φ10mm</v>
      </c>
      <c r="D8404" s="2" t="str">
        <f>'[1]2025年已发货'!D:D</f>
        <v>吨</v>
      </c>
      <c r="E8404" s="2">
        <f>'[1]2025年已发货'!E:E</f>
        <v>35</v>
      </c>
      <c r="F8404" s="4">
        <f>'[1]2025年已发货'!F:F</f>
        <v>45944</v>
      </c>
      <c r="G8404" s="2" t="str">
        <f>'[1]2025年已发货'!G:G</f>
        <v>（成峨2标）眉山市多悦镇挖治田中铁广州局钢筋场</v>
      </c>
      <c r="H8404" s="2" t="str">
        <f>'[1]2025年已发货'!H:H</f>
        <v>黄勇</v>
      </c>
      <c r="I8404" s="2" t="str">
        <f>'[1]2025年已发货'!I:I</f>
        <v>18080072587</v>
      </c>
      <c r="J8404" s="2" vm="1" t="e">
        <f>_xlfn._xlws.FILTER(辅助信息!D:D,辅助信息!G:G=G8404)</f>
        <v>#VALUE!</v>
      </c>
    </row>
    <row r="8405" spans="1:10">
      <c r="A8405" s="2" t="str">
        <f>'[1]2025年已发货'!A:A</f>
        <v>泸钢（代）</v>
      </c>
      <c r="B8405" s="2" t="str">
        <f>'[1]2025年已发货'!B:B</f>
        <v>盘圆</v>
      </c>
      <c r="C8405" s="2" t="str">
        <f>'[1]2025年已发货'!C:C</f>
        <v>HPB300Φ8mm</v>
      </c>
      <c r="D8405" s="2" t="str">
        <f>'[1]2025年已发货'!D:D</f>
        <v>吨</v>
      </c>
      <c r="E8405" s="2">
        <f>'[1]2025年已发货'!E:E</f>
        <v>35</v>
      </c>
      <c r="F8405" s="4">
        <f>'[1]2025年已发货'!F:F</f>
        <v>45944</v>
      </c>
      <c r="G8405" s="2" t="str">
        <f>'[1]2025年已发货'!G:G</f>
        <v>（成峨6标）乐山市夹江县木城镇张口村中铁三局钢筋场</v>
      </c>
      <c r="H8405" s="2" t="str">
        <f>'[1]2025年已发货'!H:H</f>
        <v>陈籽佑</v>
      </c>
      <c r="I8405" s="2" t="str">
        <f>'[1]2025年已发货'!I:I</f>
        <v>15234459657</v>
      </c>
      <c r="J8405" s="2" vm="1" t="e">
        <f>_xlfn._xlws.FILTER(辅助信息!D:D,辅助信息!G:G=G8405)</f>
        <v>#VALUE!</v>
      </c>
    </row>
    <row r="8406" spans="1:10">
      <c r="A8406" s="2" t="str">
        <f>'[1]2025年已发货'!A:A</f>
        <v>润耀</v>
      </c>
      <c r="B8406" s="2" t="str">
        <f>'[1]2025年已发货'!B:B</f>
        <v>螺纹钢</v>
      </c>
      <c r="C8406" s="2" t="str">
        <f>'[1]2025年已发货'!C:C</f>
        <v>HRB400EФ12，12m</v>
      </c>
      <c r="D8406" s="2" t="str">
        <f>'[1]2025年已发货'!D:D</f>
        <v>吨</v>
      </c>
      <c r="E8406" s="2">
        <f>'[1]2025年已发货'!E:E</f>
        <v>70</v>
      </c>
      <c r="F8406" s="4">
        <f>'[1]2025年已发货'!F:F</f>
        <v>45944</v>
      </c>
      <c r="G8406" s="2" t="str">
        <f>'[1]2025年已发货'!G:G</f>
        <v>（中铁广州局-成渝扩容2标）四川省资阳市雁江区石岭镇易家沟2号梁场</v>
      </c>
      <c r="H8406" s="2" t="str">
        <f>'[1]2025年已发货'!H:H</f>
        <v>孙鹏飞</v>
      </c>
      <c r="I8406" s="2">
        <f>'[1]2025年已发货'!I:I</f>
        <v>18011784798</v>
      </c>
      <c r="J8406" s="2" vm="1" t="e">
        <f>_xlfn._xlws.FILTER(辅助信息!D:D,辅助信息!G:G=G8406)</f>
        <v>#VALUE!</v>
      </c>
    </row>
    <row r="8407" spans="1:10">
      <c r="A8407" s="2" t="str">
        <f>'[1]2025年已发货'!A:A</f>
        <v>润耀</v>
      </c>
      <c r="B8407" s="2" t="str">
        <f>'[1]2025年已发货'!B:B</f>
        <v>螺纹钢</v>
      </c>
      <c r="C8407" s="2" t="str">
        <f>'[1]2025年已发货'!C:C</f>
        <v>HRB400EФ16，12m</v>
      </c>
      <c r="D8407" s="2" t="str">
        <f>'[1]2025年已发货'!D:D</f>
        <v>吨</v>
      </c>
      <c r="E8407" s="2">
        <f>'[1]2025年已发货'!E:E</f>
        <v>70</v>
      </c>
      <c r="F8407" s="4">
        <f>'[1]2025年已发货'!F:F</f>
        <v>45944</v>
      </c>
      <c r="G8407" s="2" t="str">
        <f>'[1]2025年已发货'!G:G</f>
        <v>（中铁广州局-成渝扩容2标）四川省资阳市雁江区石岭镇易家沟2号梁场</v>
      </c>
      <c r="H8407" s="2" t="str">
        <f>'[1]2025年已发货'!H:H</f>
        <v>孙鹏飞</v>
      </c>
      <c r="I8407" s="2">
        <f>'[1]2025年已发货'!I:I</f>
        <v>18011784798</v>
      </c>
      <c r="J8407" s="2" vm="1" t="e">
        <f>_xlfn._xlws.FILTER(辅助信息!D:D,辅助信息!G:G=G8407)</f>
        <v>#VALUE!</v>
      </c>
    </row>
    <row r="8408" spans="1:10">
      <c r="A8408" s="2" t="str">
        <f>'[1]2025年已发货'!A:A</f>
        <v>润耀</v>
      </c>
      <c r="B8408" s="2" t="str">
        <f>'[1]2025年已发货'!B:B</f>
        <v>螺纹钢</v>
      </c>
      <c r="C8408" s="2" t="str">
        <f>'[1]2025年已发货'!C:C</f>
        <v>HRB400EФ12*9m</v>
      </c>
      <c r="D8408" s="2" t="str">
        <f>'[1]2025年已发货'!D:D</f>
        <v>吨</v>
      </c>
      <c r="E8408" s="2">
        <f>'[1]2025年已发货'!E:E</f>
        <v>70</v>
      </c>
      <c r="F8408" s="4">
        <f>'[1]2025年已发货'!F:F</f>
        <v>45944</v>
      </c>
      <c r="G8408" s="2" t="str">
        <f>'[1]2025年已发货'!G:G</f>
        <v>（中铁六局呼和公司康新高速TJ4-2标）四川省甘孜藏族自治州康定市新都桥镇东俄罗三村中建八局搅拌站旁</v>
      </c>
      <c r="H8408" s="2" t="str">
        <f>'[1]2025年已发货'!H:H</f>
        <v>许文刚</v>
      </c>
      <c r="I8408" s="2">
        <f>'[1]2025年已发货'!I:I</f>
        <v>15848808186</v>
      </c>
      <c r="J8408" s="2" vm="1" t="e">
        <f>_xlfn._xlws.FILTER(辅助信息!D:D,辅助信息!G:G=G8408)</f>
        <v>#VALUE!</v>
      </c>
    </row>
    <row r="8409" spans="1:10">
      <c r="A8409" s="2" t="str">
        <f>'[1]2025年已发货'!A:A</f>
        <v>润耀</v>
      </c>
      <c r="B8409" s="2" t="str">
        <f>'[1]2025年已发货'!B:B</f>
        <v>盘螺</v>
      </c>
      <c r="C8409" s="2" t="str">
        <f>'[1]2025年已发货'!C:C</f>
        <v>HRB400E Φ6</v>
      </c>
      <c r="D8409" s="2" t="str">
        <f>'[1]2025年已发货'!D:D</f>
        <v>吨</v>
      </c>
      <c r="E8409" s="2">
        <f>'[1]2025年已发货'!E:E</f>
        <v>2.5</v>
      </c>
      <c r="F8409" s="4">
        <f>'[1]2025年已发货'!F:F</f>
        <v>45944</v>
      </c>
      <c r="G8409" s="2" t="str">
        <f>'[1]2025年已发货'!G:G</f>
        <v>（华西萌海科创农业生态谷）成都市简阳市白金山水库</v>
      </c>
      <c r="H8409" s="2" t="str">
        <f>'[1]2025年已发货'!H:H</f>
        <v>石清国</v>
      </c>
      <c r="I8409" s="2">
        <f>'[1]2025年已发货'!I:I</f>
        <v>13458642015</v>
      </c>
      <c r="J8409" s="2" t="str">
        <f>_xlfn._xlws.FILTER(辅助信息!D:D,辅助信息!G:G=G8409)</f>
        <v>华西萌海-科创农业生态谷</v>
      </c>
    </row>
    <row r="8410" spans="1:10">
      <c r="A8410" s="2" t="str">
        <f>'[1]2025年已发货'!A:A</f>
        <v>润耀</v>
      </c>
      <c r="B8410" s="2" t="str">
        <f>'[1]2025年已发货'!B:B</f>
        <v>盘螺</v>
      </c>
      <c r="C8410" s="2" t="str">
        <f>'[1]2025年已发货'!C:C</f>
        <v>HRB400E Φ8</v>
      </c>
      <c r="D8410" s="2" t="str">
        <f>'[1]2025年已发货'!D:D</f>
        <v>吨</v>
      </c>
      <c r="E8410" s="2">
        <f>'[1]2025年已发货'!E:E</f>
        <v>20</v>
      </c>
      <c r="F8410" s="4">
        <f>'[1]2025年已发货'!F:F</f>
        <v>45944</v>
      </c>
      <c r="G8410" s="2" t="str">
        <f>'[1]2025年已发货'!G:G</f>
        <v>（华西萌海科创农业生态谷）成都市简阳市白金山水库</v>
      </c>
      <c r="H8410" s="2" t="str">
        <f>'[1]2025年已发货'!H:H</f>
        <v>石清国</v>
      </c>
      <c r="I8410" s="2">
        <f>'[1]2025年已发货'!I:I</f>
        <v>13458642015</v>
      </c>
      <c r="J8410" s="2" t="str">
        <f>_xlfn._xlws.FILTER(辅助信息!D:D,辅助信息!G:G=G8410)</f>
        <v>华西萌海-科创农业生态谷</v>
      </c>
    </row>
    <row r="8411" spans="1:10">
      <c r="A8411" s="2" t="str">
        <f>'[1]2025年已发货'!A:A</f>
        <v>润耀</v>
      </c>
      <c r="B8411" s="2" t="str">
        <f>'[1]2025年已发货'!B:B</f>
        <v>盘螺</v>
      </c>
      <c r="C8411" s="2" t="str">
        <f>'[1]2025年已发货'!C:C</f>
        <v>HRB400E Φ10</v>
      </c>
      <c r="D8411" s="2" t="str">
        <f>'[1]2025年已发货'!D:D</f>
        <v>吨</v>
      </c>
      <c r="E8411" s="2">
        <f>'[1]2025年已发货'!E:E</f>
        <v>5</v>
      </c>
      <c r="F8411" s="4">
        <f>'[1]2025年已发货'!F:F</f>
        <v>45944</v>
      </c>
      <c r="G8411" s="2" t="str">
        <f>'[1]2025年已发货'!G:G</f>
        <v>（华西萌海科创农业生态谷）成都市简阳市白金山水库</v>
      </c>
      <c r="H8411" s="2" t="str">
        <f>'[1]2025年已发货'!H:H</f>
        <v>石清国</v>
      </c>
      <c r="I8411" s="2">
        <f>'[1]2025年已发货'!I:I</f>
        <v>13458642015</v>
      </c>
      <c r="J8411" s="2" t="str">
        <f>_xlfn._xlws.FILTER(辅助信息!D:D,辅助信息!G:G=G8411)</f>
        <v>华西萌海-科创农业生态谷</v>
      </c>
    </row>
    <row r="8412" spans="1:10">
      <c r="A8412" s="2" t="str">
        <f>'[1]2025年已发货'!A:A</f>
        <v>润耀</v>
      </c>
      <c r="B8412" s="2" t="str">
        <f>'[1]2025年已发货'!B:B</f>
        <v>盘螺</v>
      </c>
      <c r="C8412" s="2" t="str">
        <f>'[1]2025年已发货'!C:C</f>
        <v>HRB400E Φ12</v>
      </c>
      <c r="D8412" s="2" t="str">
        <f>'[1]2025年已发货'!D:D</f>
        <v>吨</v>
      </c>
      <c r="E8412" s="2">
        <f>'[1]2025年已发货'!E:E</f>
        <v>5</v>
      </c>
      <c r="F8412" s="4">
        <f>'[1]2025年已发货'!F:F</f>
        <v>45944</v>
      </c>
      <c r="G8412" s="2" t="str">
        <f>'[1]2025年已发货'!G:G</f>
        <v>（华西萌海科创农业生态谷）成都市简阳市白金山水库</v>
      </c>
      <c r="H8412" s="2" t="str">
        <f>'[1]2025年已发货'!H:H</f>
        <v>石清国</v>
      </c>
      <c r="I8412" s="2">
        <f>'[1]2025年已发货'!I:I</f>
        <v>13458642015</v>
      </c>
      <c r="J8412" s="2" t="str">
        <f>_xlfn._xlws.FILTER(辅助信息!D:D,辅助信息!G:G=G8412)</f>
        <v>华西萌海-科创农业生态谷</v>
      </c>
    </row>
    <row r="8413" spans="1:10">
      <c r="A8413" s="2" t="str">
        <f>'[1]2025年已发货'!A:A</f>
        <v>润耀</v>
      </c>
      <c r="B8413" s="2" t="str">
        <f>'[1]2025年已发货'!B:B</f>
        <v>螺纹钢</v>
      </c>
      <c r="C8413" s="2" t="str">
        <f>'[1]2025年已发货'!C:C</f>
        <v>HRB500E Φ25</v>
      </c>
      <c r="D8413" s="2" t="str">
        <f>'[1]2025年已发货'!D:D</f>
        <v>吨</v>
      </c>
      <c r="E8413" s="2">
        <f>'[1]2025年已发货'!E:E</f>
        <v>35</v>
      </c>
      <c r="F8413" s="4">
        <f>'[1]2025年已发货'!F:F</f>
        <v>45944</v>
      </c>
      <c r="G8413" s="2" t="str">
        <f>'[1]2025年已发货'!G:G</f>
        <v>(五冶建设扩建艺体中学二期工程)四川省成都市双流区光荣路成都艺体中学南200米</v>
      </c>
      <c r="H8413" s="2" t="str">
        <f>'[1]2025年已发货'!H:H</f>
        <v>谢序强</v>
      </c>
      <c r="I8413" s="2">
        <f>'[1]2025年已发货'!I:I</f>
        <v>13458588232</v>
      </c>
      <c r="J8413" s="2" t="str">
        <f>_xlfn._xlws.FILTER(辅助信息!D:D,辅助信息!G:G=G8413)</f>
        <v>五冶建设扩建艺体中学二期工程</v>
      </c>
    </row>
    <row r="8414" spans="1:10">
      <c r="A8414" s="2" t="str">
        <f>'[1]2025年已发货'!A:A</f>
        <v>润耀</v>
      </c>
      <c r="B8414" s="2" t="str">
        <f>'[1]2025年已发货'!B:B</f>
        <v>螺纹钢</v>
      </c>
      <c r="C8414" s="2" t="str">
        <f>'[1]2025年已发货'!C:C</f>
        <v>HRB400E Φ12 9m</v>
      </c>
      <c r="D8414" s="2" t="str">
        <f>'[1]2025年已发货'!D:D</f>
        <v>吨</v>
      </c>
      <c r="E8414" s="2">
        <f>'[1]2025年已发货'!E:E</f>
        <v>28</v>
      </c>
      <c r="F8414" s="4">
        <f>'[1]2025年已发货'!F:F</f>
        <v>45944</v>
      </c>
      <c r="G8414" s="2" t="str">
        <f>'[1]2025年已发货'!G:G</f>
        <v>(五冶建设扩建艺体中学二期工程)四川省成都市双流区光荣路成都艺体中学南200米</v>
      </c>
      <c r="H8414" s="2" t="str">
        <f>'[1]2025年已发货'!H:H</f>
        <v>谢序强</v>
      </c>
      <c r="I8414" s="2">
        <f>'[1]2025年已发货'!I:I</f>
        <v>13458588232</v>
      </c>
      <c r="J8414" s="2" t="str">
        <f>_xlfn._xlws.FILTER(辅助信息!D:D,辅助信息!G:G=G8414)</f>
        <v>五冶建设扩建艺体中学二期工程</v>
      </c>
    </row>
    <row r="8415" spans="1:10">
      <c r="A8415" s="2" t="str">
        <f>'[1]2025年已发货'!A:A</f>
        <v>润耀</v>
      </c>
      <c r="B8415" s="2" t="str">
        <f>'[1]2025年已发货'!B:B</f>
        <v>螺纹钢</v>
      </c>
      <c r="C8415" s="2" t="str">
        <f>'[1]2025年已发货'!C:C</f>
        <v>HRB400E Φ14 9m</v>
      </c>
      <c r="D8415" s="2" t="str">
        <f>'[1]2025年已发货'!D:D</f>
        <v>吨</v>
      </c>
      <c r="E8415" s="2">
        <f>'[1]2025年已发货'!E:E</f>
        <v>3</v>
      </c>
      <c r="F8415" s="4">
        <f>'[1]2025年已发货'!F:F</f>
        <v>45944</v>
      </c>
      <c r="G8415" s="2" t="str">
        <f>'[1]2025年已发货'!G:G</f>
        <v>(五冶建设扩建艺体中学二期工程)四川省成都市双流区光荣路成都艺体中学南200米</v>
      </c>
      <c r="H8415" s="2" t="str">
        <f>'[1]2025年已发货'!H:H</f>
        <v>谢序强</v>
      </c>
      <c r="I8415" s="2">
        <f>'[1]2025年已发货'!I:I</f>
        <v>13458588232</v>
      </c>
      <c r="J8415" s="2" t="str">
        <f>_xlfn._xlws.FILTER(辅助信息!D:D,辅助信息!G:G=G8415)</f>
        <v>五冶建设扩建艺体中学二期工程</v>
      </c>
    </row>
    <row r="8416" spans="1:10">
      <c r="A8416" s="2" t="str">
        <f>'[1]2025年已发货'!A:A</f>
        <v>润耀</v>
      </c>
      <c r="B8416" s="2" t="str">
        <f>'[1]2025年已发货'!B:B</f>
        <v>螺纹钢</v>
      </c>
      <c r="C8416" s="2" t="str">
        <f>'[1]2025年已发货'!C:C</f>
        <v>HRB400E Φ16 9m</v>
      </c>
      <c r="D8416" s="2" t="str">
        <f>'[1]2025年已发货'!D:D</f>
        <v>吨</v>
      </c>
      <c r="E8416" s="2">
        <f>'[1]2025年已发货'!E:E</f>
        <v>30</v>
      </c>
      <c r="F8416" s="4">
        <f>'[1]2025年已发货'!F:F</f>
        <v>45944</v>
      </c>
      <c r="G8416" s="2" t="str">
        <f>'[1]2025年已发货'!G:G</f>
        <v>(五冶建设扩建艺体中学二期工程)四川省成都市双流区光荣路成都艺体中学南200米</v>
      </c>
      <c r="H8416" s="2" t="str">
        <f>'[1]2025年已发货'!H:H</f>
        <v>谢序强</v>
      </c>
      <c r="I8416" s="2">
        <f>'[1]2025年已发货'!I:I</f>
        <v>13458588232</v>
      </c>
      <c r="J8416" s="2" t="str">
        <f>_xlfn._xlws.FILTER(辅助信息!D:D,辅助信息!G:G=G8416)</f>
        <v>五冶建设扩建艺体中学二期工程</v>
      </c>
    </row>
    <row r="8417" spans="1:10">
      <c r="A8417" s="2" t="str">
        <f>'[1]2025年已发货'!A:A</f>
        <v>润耀</v>
      </c>
      <c r="B8417" s="2" t="str">
        <f>'[1]2025年已发货'!B:B</f>
        <v>螺纹钢</v>
      </c>
      <c r="C8417" s="2" t="str">
        <f>'[1]2025年已发货'!C:C</f>
        <v>HRB400E Φ18 9m</v>
      </c>
      <c r="D8417" s="2" t="str">
        <f>'[1]2025年已发货'!D:D</f>
        <v>吨</v>
      </c>
      <c r="E8417" s="2">
        <f>'[1]2025年已发货'!E:E</f>
        <v>6</v>
      </c>
      <c r="F8417" s="4">
        <f>'[1]2025年已发货'!F:F</f>
        <v>45944</v>
      </c>
      <c r="G8417" s="2" t="str">
        <f>'[1]2025年已发货'!G:G</f>
        <v>(五冶建设扩建艺体中学二期工程)四川省成都市双流区光荣路成都艺体中学南200米</v>
      </c>
      <c r="H8417" s="2" t="str">
        <f>'[1]2025年已发货'!H:H</f>
        <v>谢序强</v>
      </c>
      <c r="I8417" s="2">
        <f>'[1]2025年已发货'!I:I</f>
        <v>13458588232</v>
      </c>
      <c r="J8417" s="2" t="str">
        <f>_xlfn._xlws.FILTER(辅助信息!D:D,辅助信息!G:G=G8417)</f>
        <v>五冶建设扩建艺体中学二期工程</v>
      </c>
    </row>
    <row r="8418" spans="1:10">
      <c r="A8418" s="2" t="str">
        <f>'[1]2025年已发货'!A:A</f>
        <v>润耀</v>
      </c>
      <c r="B8418" s="2" t="str">
        <f>'[1]2025年已发货'!B:B</f>
        <v>螺纹钢</v>
      </c>
      <c r="C8418" s="2" t="str">
        <f>'[1]2025年已发货'!C:C</f>
        <v>HRB400E Φ20 9m</v>
      </c>
      <c r="D8418" s="2" t="str">
        <f>'[1]2025年已发货'!D:D</f>
        <v>吨</v>
      </c>
      <c r="E8418" s="2">
        <f>'[1]2025年已发货'!E:E</f>
        <v>8</v>
      </c>
      <c r="F8418" s="4">
        <f>'[1]2025年已发货'!F:F</f>
        <v>45944</v>
      </c>
      <c r="G8418" s="2" t="str">
        <f>'[1]2025年已发货'!G:G</f>
        <v>(五冶建设扩建艺体中学二期工程)四川省成都市双流区光荣路成都艺体中学南200米</v>
      </c>
      <c r="H8418" s="2" t="str">
        <f>'[1]2025年已发货'!H:H</f>
        <v>谢序强</v>
      </c>
      <c r="I8418" s="2">
        <f>'[1]2025年已发货'!I:I</f>
        <v>13458588232</v>
      </c>
      <c r="J8418" s="2" t="str">
        <f>_xlfn._xlws.FILTER(辅助信息!D:D,辅助信息!G:G=G8418)</f>
        <v>五冶建设扩建艺体中学二期工程</v>
      </c>
    </row>
    <row r="8419" spans="1:10">
      <c r="A8419" s="2" t="str">
        <f>'[1]2025年已发货'!A:A</f>
        <v>润耀</v>
      </c>
      <c r="B8419" s="2" t="str">
        <f>'[1]2025年已发货'!B:B</f>
        <v>螺纹钢</v>
      </c>
      <c r="C8419" s="2" t="str">
        <f>'[1]2025年已发货'!C:C</f>
        <v>HRB400E Φ25 9m</v>
      </c>
      <c r="D8419" s="2" t="str">
        <f>'[1]2025年已发货'!D:D</f>
        <v>吨</v>
      </c>
      <c r="E8419" s="2">
        <f>'[1]2025年已发货'!E:E</f>
        <v>28</v>
      </c>
      <c r="F8419" s="4">
        <f>'[1]2025年已发货'!F:F</f>
        <v>45944</v>
      </c>
      <c r="G8419" s="2" t="str">
        <f>'[1]2025年已发货'!G:G</f>
        <v>(五冶建设扩建艺体中学二期工程)四川省成都市双流区光荣路成都艺体中学南200米</v>
      </c>
      <c r="H8419" s="2" t="str">
        <f>'[1]2025年已发货'!H:H</f>
        <v>谢序强</v>
      </c>
      <c r="I8419" s="2">
        <f>'[1]2025年已发货'!I:I</f>
        <v>13458588232</v>
      </c>
      <c r="J8419" s="2" t="str">
        <f>_xlfn._xlws.FILTER(辅助信息!D:D,辅助信息!G:G=G8419)</f>
        <v>五冶建设扩建艺体中学二期工程</v>
      </c>
    </row>
    <row r="8420" spans="1:10">
      <c r="A8420" s="2" t="str">
        <f>'[1]2025年已发货'!A:A</f>
        <v>润耀</v>
      </c>
      <c r="B8420" s="2" t="str">
        <f>'[1]2025年已发货'!B:B</f>
        <v>盘螺</v>
      </c>
      <c r="C8420" s="2" t="str">
        <f>'[1]2025年已发货'!C:C</f>
        <v>HRB400E Φ8</v>
      </c>
      <c r="D8420" s="2" t="str">
        <f>'[1]2025年已发货'!D:D</f>
        <v>吨</v>
      </c>
      <c r="E8420" s="2">
        <f>'[1]2025年已发货'!E:E</f>
        <v>10</v>
      </c>
      <c r="F8420" s="4">
        <f>'[1]2025年已发货'!F:F</f>
        <v>45944</v>
      </c>
      <c r="G8420" s="2" t="str">
        <f>'[1]2025年已发货'!G:G</f>
        <v>(五冶建设龙泉驿一医院配套建设工程)成都市龙泉驿区董朗路69号龙泉驿一医院5号门</v>
      </c>
      <c r="H8420" s="2" t="str">
        <f>'[1]2025年已发货'!H:H</f>
        <v>孙敏</v>
      </c>
      <c r="I8420" s="2">
        <f>'[1]2025年已发货'!I:I</f>
        <v>13617695006</v>
      </c>
      <c r="J8420" s="2" t="str">
        <f>_xlfn._xlws.FILTER(辅助信息!D:D,辅助信息!G:G=G8420)</f>
        <v>五冶建设龙泉驿一医院配套建设工程</v>
      </c>
    </row>
    <row r="8421" spans="1:10">
      <c r="A8421" s="2" t="str">
        <f>'[1]2025年已发货'!A:A</f>
        <v>润耀</v>
      </c>
      <c r="B8421" s="2" t="str">
        <f>'[1]2025年已发货'!B:B</f>
        <v>盘螺</v>
      </c>
      <c r="C8421" s="2" t="str">
        <f>'[1]2025年已发货'!C:C</f>
        <v>HRB400E Φ10</v>
      </c>
      <c r="D8421" s="2" t="str">
        <f>'[1]2025年已发货'!D:D</f>
        <v>吨</v>
      </c>
      <c r="E8421" s="2">
        <f>'[1]2025年已发货'!E:E</f>
        <v>12</v>
      </c>
      <c r="F8421" s="4">
        <f>'[1]2025年已发货'!F:F</f>
        <v>45944</v>
      </c>
      <c r="G8421" s="2" t="str">
        <f>'[1]2025年已发货'!G:G</f>
        <v>(五冶建设龙泉驿一医院配套建设工程)成都市龙泉驿区董朗路69号龙泉驿一医院5号门</v>
      </c>
      <c r="H8421" s="2" t="str">
        <f>'[1]2025年已发货'!H:H</f>
        <v>孙敏</v>
      </c>
      <c r="I8421" s="2">
        <f>'[1]2025年已发货'!I:I</f>
        <v>13617695006</v>
      </c>
      <c r="J8421" s="2" t="str">
        <f>_xlfn._xlws.FILTER(辅助信息!D:D,辅助信息!G:G=G8421)</f>
        <v>五冶建设龙泉驿一医院配套建设工程</v>
      </c>
    </row>
    <row r="8422" spans="1:10">
      <c r="A8422" s="2" t="str">
        <f>'[1]2025年已发货'!A:A</f>
        <v>润耀</v>
      </c>
      <c r="B8422" s="2" t="str">
        <f>'[1]2025年已发货'!B:B</f>
        <v>盘螺</v>
      </c>
      <c r="C8422" s="2" t="str">
        <f>'[1]2025年已发货'!C:C</f>
        <v>HRB400E Φ12</v>
      </c>
      <c r="D8422" s="2" t="str">
        <f>'[1]2025年已发货'!D:D</f>
        <v>吨</v>
      </c>
      <c r="E8422" s="2">
        <f>'[1]2025年已发货'!E:E</f>
        <v>12</v>
      </c>
      <c r="F8422" s="4">
        <f>'[1]2025年已发货'!F:F</f>
        <v>45944</v>
      </c>
      <c r="G8422" s="2" t="str">
        <f>'[1]2025年已发货'!G:G</f>
        <v>(五冶建设龙泉驿一医院配套建设工程)成都市龙泉驿区董朗路69号龙泉驿一医院5号门</v>
      </c>
      <c r="H8422" s="2" t="str">
        <f>'[1]2025年已发货'!H:H</f>
        <v>孙敏</v>
      </c>
      <c r="I8422" s="2">
        <f>'[1]2025年已发货'!I:I</f>
        <v>13617695006</v>
      </c>
      <c r="J8422" s="2" t="str">
        <f>_xlfn._xlws.FILTER(辅助信息!D:D,辅助信息!G:G=G8422)</f>
        <v>五冶建设龙泉驿一医院配套建设工程</v>
      </c>
    </row>
    <row r="8423" spans="1:10">
      <c r="A8423" s="2" t="str">
        <f>'[1]2025年已发货'!A:A</f>
        <v>润耀</v>
      </c>
      <c r="B8423" s="2" t="str">
        <f>'[1]2025年已发货'!B:B</f>
        <v>盘螺</v>
      </c>
      <c r="C8423" s="2" t="str">
        <f>'[1]2025年已发货'!C:C</f>
        <v>HRB400E Φ10</v>
      </c>
      <c r="D8423" s="2" t="str">
        <f>'[1]2025年已发货'!D:D</f>
        <v>吨</v>
      </c>
      <c r="E8423" s="2">
        <f>'[1]2025年已发货'!E:E</f>
        <v>4</v>
      </c>
      <c r="F8423" s="4">
        <f>'[1]2025年已发货'!F:F</f>
        <v>45944</v>
      </c>
      <c r="G8423" s="2" t="str">
        <f>'[1]2025年已发货'!G:G</f>
        <v>(五冶建设成都盐道街中学初中部改扩建工程-一标)四川省成都市锦江区春熙路街道盐道街4号（盐道街中学初中部）</v>
      </c>
      <c r="H8423" s="2" t="str">
        <f>'[1]2025年已发货'!H:H</f>
        <v>谢鑫</v>
      </c>
      <c r="I8423" s="2">
        <f>'[1]2025年已发货'!I:I</f>
        <v>18228465067</v>
      </c>
      <c r="J8423" s="2" t="str">
        <f>_xlfn._xlws.FILTER(辅助信息!D:D,辅助信息!G:G=G8423)</f>
        <v>五冶建设成都盐道街中学初中部改扩建工程</v>
      </c>
    </row>
    <row r="8424" spans="1:10">
      <c r="A8424" s="2" t="str">
        <f>'[1]2025年已发货'!A:A</f>
        <v>润耀</v>
      </c>
      <c r="B8424" s="2" t="str">
        <f>'[1]2025年已发货'!B:B</f>
        <v>螺纹钢</v>
      </c>
      <c r="C8424" s="2" t="str">
        <f>'[1]2025年已发货'!C:C</f>
        <v>HRB400E Φ14 9m</v>
      </c>
      <c r="D8424" s="2" t="str">
        <f>'[1]2025年已发货'!D:D</f>
        <v>吨</v>
      </c>
      <c r="E8424" s="2">
        <f>'[1]2025年已发货'!E:E</f>
        <v>7</v>
      </c>
      <c r="F8424" s="4">
        <f>'[1]2025年已发货'!F:F</f>
        <v>45944</v>
      </c>
      <c r="G8424" s="2" t="str">
        <f>'[1]2025年已发货'!G:G</f>
        <v>(五冶建设成都盐道街中学初中部改扩建工程-一标)四川省成都市锦江区春熙路街道盐道街4号（盐道街中学初中部）</v>
      </c>
      <c r="H8424" s="2" t="str">
        <f>'[1]2025年已发货'!H:H</f>
        <v>谢鑫</v>
      </c>
      <c r="I8424" s="2">
        <f>'[1]2025年已发货'!I:I</f>
        <v>18228465067</v>
      </c>
      <c r="J8424" s="2" t="str">
        <f>_xlfn._xlws.FILTER(辅助信息!D:D,辅助信息!G:G=G8424)</f>
        <v>五冶建设成都盐道街中学初中部改扩建工程</v>
      </c>
    </row>
    <row r="8425" spans="1:10">
      <c r="A8425" s="2" t="str">
        <f>'[1]2025年已发货'!A:A</f>
        <v>润耀</v>
      </c>
      <c r="B8425" s="2" t="str">
        <f>'[1]2025年已发货'!B:B</f>
        <v>螺纹钢</v>
      </c>
      <c r="C8425" s="2" t="str">
        <f>'[1]2025年已发货'!C:C</f>
        <v>HRB400E Φ18 9m</v>
      </c>
      <c r="D8425" s="2" t="str">
        <f>'[1]2025年已发货'!D:D</f>
        <v>吨</v>
      </c>
      <c r="E8425" s="2">
        <f>'[1]2025年已发货'!E:E</f>
        <v>5</v>
      </c>
      <c r="F8425" s="4">
        <f>'[1]2025年已发货'!F:F</f>
        <v>45944</v>
      </c>
      <c r="G8425" s="2" t="str">
        <f>'[1]2025年已发货'!G:G</f>
        <v>(五冶建设成都盐道街中学初中部改扩建工程-一标)四川省成都市锦江区春熙路街道盐道街4号（盐道街中学初中部）</v>
      </c>
      <c r="H8425" s="2" t="str">
        <f>'[1]2025年已发货'!H:H</f>
        <v>谢鑫</v>
      </c>
      <c r="I8425" s="2">
        <f>'[1]2025年已发货'!I:I</f>
        <v>18228465067</v>
      </c>
      <c r="J8425" s="2" t="str">
        <f>_xlfn._xlws.FILTER(辅助信息!D:D,辅助信息!G:G=G8425)</f>
        <v>五冶建设成都盐道街中学初中部改扩建工程</v>
      </c>
    </row>
    <row r="8426" spans="1:10">
      <c r="A8426" s="2" t="str">
        <f>'[1]2025年已发货'!A:A</f>
        <v>润耀</v>
      </c>
      <c r="B8426" s="2" t="str">
        <f>'[1]2025年已发货'!B:B</f>
        <v>螺纹钢</v>
      </c>
      <c r="C8426" s="2" t="str">
        <f>'[1]2025年已发货'!C:C</f>
        <v>HRB400E Φ20 9m</v>
      </c>
      <c r="D8426" s="2" t="str">
        <f>'[1]2025年已发货'!D:D</f>
        <v>吨</v>
      </c>
      <c r="E8426" s="2">
        <f>'[1]2025年已发货'!E:E</f>
        <v>5</v>
      </c>
      <c r="F8426" s="4">
        <f>'[1]2025年已发货'!F:F</f>
        <v>45944</v>
      </c>
      <c r="G8426" s="2" t="str">
        <f>'[1]2025年已发货'!G:G</f>
        <v>(五冶建设成都盐道街中学初中部改扩建工程-一标)四川省成都市锦江区春熙路街道盐道街4号（盐道街中学初中部）</v>
      </c>
      <c r="H8426" s="2" t="str">
        <f>'[1]2025年已发货'!H:H</f>
        <v>谢鑫</v>
      </c>
      <c r="I8426" s="2">
        <f>'[1]2025年已发货'!I:I</f>
        <v>18228465067</v>
      </c>
      <c r="J8426" s="2" t="str">
        <f>_xlfn._xlws.FILTER(辅助信息!D:D,辅助信息!G:G=G8426)</f>
        <v>五冶建设成都盐道街中学初中部改扩建工程</v>
      </c>
    </row>
    <row r="8427" spans="1:10">
      <c r="A8427" s="2" t="str">
        <f>'[1]2025年已发货'!A:A</f>
        <v>润耀</v>
      </c>
      <c r="B8427" s="2" t="str">
        <f>'[1]2025年已发货'!B:B</f>
        <v>螺纹钢</v>
      </c>
      <c r="C8427" s="2" t="str">
        <f>'[1]2025年已发货'!C:C</f>
        <v>HRB400E Φ22 9m</v>
      </c>
      <c r="D8427" s="2" t="str">
        <f>'[1]2025年已发货'!D:D</f>
        <v>吨</v>
      </c>
      <c r="E8427" s="2">
        <f>'[1]2025年已发货'!E:E</f>
        <v>12.5</v>
      </c>
      <c r="F8427" s="4">
        <f>'[1]2025年已发货'!F:F</f>
        <v>45944</v>
      </c>
      <c r="G8427" s="2" t="str">
        <f>'[1]2025年已发货'!G:G</f>
        <v>(五冶建设成都盐道街中学初中部改扩建工程-一标)四川省成都市锦江区春熙路街道盐道街4号（盐道街中学初中部）</v>
      </c>
      <c r="H8427" s="2" t="str">
        <f>'[1]2025年已发货'!H:H</f>
        <v>谢鑫</v>
      </c>
      <c r="I8427" s="2">
        <f>'[1]2025年已发货'!I:I</f>
        <v>18228465067</v>
      </c>
      <c r="J8427" s="2" t="str">
        <f>_xlfn._xlws.FILTER(辅助信息!D:D,辅助信息!G:G=G8427)</f>
        <v>五冶建设成都盐道街中学初中部改扩建工程</v>
      </c>
    </row>
    <row r="8428" spans="1:10">
      <c r="A8428" s="2" t="str">
        <f>'[1]2025年已发货'!A:A</f>
        <v>润耀</v>
      </c>
      <c r="B8428" s="2" t="str">
        <f>'[1]2025年已发货'!B:B</f>
        <v>盘螺</v>
      </c>
      <c r="C8428" s="2" t="str">
        <f>'[1]2025年已发货'!C:C</f>
        <v>HRB400E Φ6</v>
      </c>
      <c r="D8428" s="2" t="str">
        <f>'[1]2025年已发货'!D:D</f>
        <v>吨</v>
      </c>
      <c r="E8428" s="2">
        <f>'[1]2025年已发货'!E:E</f>
        <v>20</v>
      </c>
      <c r="F8428" s="4">
        <f>'[1]2025年已发货'!F:F</f>
        <v>45944</v>
      </c>
      <c r="G8428" s="2" t="str">
        <f>'[1]2025年已发货'!G:G</f>
        <v>（华西简阳西城嘉苑）四川省成都市简阳市简城街道高屋村</v>
      </c>
      <c r="H8428" s="2" t="str">
        <f>'[1]2025年已发货'!H:H</f>
        <v>张瀚镭</v>
      </c>
      <c r="I8428" s="2">
        <f>'[1]2025年已发货'!I:I</f>
        <v>15884666220</v>
      </c>
      <c r="J8428" s="2" t="str">
        <f>_xlfn._xlws.FILTER(辅助信息!D:D,辅助信息!G:G=G8428)</f>
        <v>华西简阳西城嘉苑</v>
      </c>
    </row>
    <row r="8429" spans="1:10">
      <c r="A8429" s="2" t="str">
        <f>'[1]2025年已发货'!A:A</f>
        <v>润耀</v>
      </c>
      <c r="B8429" s="2" t="str">
        <f>'[1]2025年已发货'!B:B</f>
        <v>盘螺</v>
      </c>
      <c r="C8429" s="2" t="str">
        <f>'[1]2025年已发货'!C:C</f>
        <v>HRB400E Φ8</v>
      </c>
      <c r="D8429" s="2" t="str">
        <f>'[1]2025年已发货'!D:D</f>
        <v>吨</v>
      </c>
      <c r="E8429" s="2">
        <f>'[1]2025年已发货'!E:E</f>
        <v>115</v>
      </c>
      <c r="F8429" s="4">
        <f>'[1]2025年已发货'!F:F</f>
        <v>45944</v>
      </c>
      <c r="G8429" s="2" t="str">
        <f>'[1]2025年已发货'!G:G</f>
        <v>（华西简阳西城嘉苑）四川省成都市简阳市简城街道高屋村</v>
      </c>
      <c r="H8429" s="2" t="str">
        <f>'[1]2025年已发货'!H:H</f>
        <v>张瀚镭</v>
      </c>
      <c r="I8429" s="2">
        <f>'[1]2025年已发货'!I:I</f>
        <v>15884666220</v>
      </c>
      <c r="J8429" s="2" t="str">
        <f>_xlfn._xlws.FILTER(辅助信息!D:D,辅助信息!G:G=G8429)</f>
        <v>华西简阳西城嘉苑</v>
      </c>
    </row>
    <row r="8430" spans="1:10">
      <c r="A8430" s="2" t="str">
        <f>'[1]2025年已发货'!A:A</f>
        <v>润耀</v>
      </c>
      <c r="B8430" s="2" t="str">
        <f>'[1]2025年已发货'!B:B</f>
        <v>盘螺</v>
      </c>
      <c r="C8430" s="2" t="str">
        <f>'[1]2025年已发货'!C:C</f>
        <v>HRB400E Φ10</v>
      </c>
      <c r="D8430" s="2" t="str">
        <f>'[1]2025年已发货'!D:D</f>
        <v>吨</v>
      </c>
      <c r="E8430" s="2">
        <f>'[1]2025年已发货'!E:E</f>
        <v>75</v>
      </c>
      <c r="F8430" s="4">
        <f>'[1]2025年已发货'!F:F</f>
        <v>45944</v>
      </c>
      <c r="G8430" s="2" t="str">
        <f>'[1]2025年已发货'!G:G</f>
        <v>（华西简阳西城嘉苑）四川省成都市简阳市简城街道高屋村</v>
      </c>
      <c r="H8430" s="2" t="str">
        <f>'[1]2025年已发货'!H:H</f>
        <v>张瀚镭</v>
      </c>
      <c r="I8430" s="2">
        <f>'[1]2025年已发货'!I:I</f>
        <v>15884666220</v>
      </c>
      <c r="J8430" s="2" t="str">
        <f>_xlfn._xlws.FILTER(辅助信息!D:D,辅助信息!G:G=G8430)</f>
        <v>华西简阳西城嘉苑</v>
      </c>
    </row>
    <row r="8431" spans="1:10">
      <c r="A8431" s="2" t="str">
        <f>'[1]2025年已发货'!A:A</f>
        <v>润耀</v>
      </c>
      <c r="B8431" s="2" t="str">
        <f>'[1]2025年已发货'!B:B</f>
        <v>盘螺</v>
      </c>
      <c r="C8431" s="2" t="str">
        <f>'[1]2025年已发货'!C:C</f>
        <v>HRB400E Φ12</v>
      </c>
      <c r="D8431" s="2" t="str">
        <f>'[1]2025年已发货'!D:D</f>
        <v>吨</v>
      </c>
      <c r="E8431" s="2">
        <f>'[1]2025年已发货'!E:E</f>
        <v>20</v>
      </c>
      <c r="F8431" s="4">
        <f>'[1]2025年已发货'!F:F</f>
        <v>45944</v>
      </c>
      <c r="G8431" s="2" t="str">
        <f>'[1]2025年已发货'!G:G</f>
        <v>（华西简阳西城嘉苑）四川省成都市简阳市简城街道高屋村</v>
      </c>
      <c r="H8431" s="2" t="str">
        <f>'[1]2025年已发货'!H:H</f>
        <v>张瀚镭</v>
      </c>
      <c r="I8431" s="2">
        <f>'[1]2025年已发货'!I:I</f>
        <v>15884666220</v>
      </c>
      <c r="J8431" s="2" t="str">
        <f>_xlfn._xlws.FILTER(辅助信息!D:D,辅助信息!G:G=G8431)</f>
        <v>华西简阳西城嘉苑</v>
      </c>
    </row>
    <row r="8432" spans="1:10">
      <c r="A8432" s="2" t="str">
        <f>'[1]2025年已发货'!A:A</f>
        <v>润耀</v>
      </c>
      <c r="B8432" s="2" t="str">
        <f>'[1]2025年已发货'!B:B</f>
        <v>螺纹钢</v>
      </c>
      <c r="C8432" s="2" t="str">
        <f>'[1]2025年已发货'!C:C</f>
        <v>HRB400E Φ14 9m</v>
      </c>
      <c r="D8432" s="2" t="str">
        <f>'[1]2025年已发货'!D:D</f>
        <v>吨</v>
      </c>
      <c r="E8432" s="2">
        <f>'[1]2025年已发货'!E:E</f>
        <v>3</v>
      </c>
      <c r="F8432" s="4">
        <f>'[1]2025年已发货'!F:F</f>
        <v>45944</v>
      </c>
      <c r="G8432" s="2" t="str">
        <f>'[1]2025年已发货'!G:G</f>
        <v>（华西简阳西城嘉苑）四川省成都市简阳市简城街道高屋村</v>
      </c>
      <c r="H8432" s="2" t="str">
        <f>'[1]2025年已发货'!H:H</f>
        <v>张瀚镭</v>
      </c>
      <c r="I8432" s="2">
        <f>'[1]2025年已发货'!I:I</f>
        <v>15884666220</v>
      </c>
      <c r="J8432" s="2" t="str">
        <f>_xlfn._xlws.FILTER(辅助信息!D:D,辅助信息!G:G=G8432)</f>
        <v>华西简阳西城嘉苑</v>
      </c>
    </row>
    <row r="8433" spans="1:10">
      <c r="A8433" s="2" t="str">
        <f>'[1]2025年已发货'!A:A</f>
        <v>润耀</v>
      </c>
      <c r="B8433" s="2" t="str">
        <f>'[1]2025年已发货'!B:B</f>
        <v>螺纹钢</v>
      </c>
      <c r="C8433" s="2" t="str">
        <f>'[1]2025年已发货'!C:C</f>
        <v>HRB400E Φ16 9m</v>
      </c>
      <c r="D8433" s="2" t="str">
        <f>'[1]2025年已发货'!D:D</f>
        <v>吨</v>
      </c>
      <c r="E8433" s="2">
        <f>'[1]2025年已发货'!E:E</f>
        <v>5</v>
      </c>
      <c r="F8433" s="4">
        <f>'[1]2025年已发货'!F:F</f>
        <v>45944</v>
      </c>
      <c r="G8433" s="2" t="str">
        <f>'[1]2025年已发货'!G:G</f>
        <v>（华西简阳西城嘉苑）四川省成都市简阳市简城街道高屋村</v>
      </c>
      <c r="H8433" s="2" t="str">
        <f>'[1]2025年已发货'!H:H</f>
        <v>张瀚镭</v>
      </c>
      <c r="I8433" s="2">
        <f>'[1]2025年已发货'!I:I</f>
        <v>15884666220</v>
      </c>
      <c r="J8433" s="2" t="str">
        <f>_xlfn._xlws.FILTER(辅助信息!D:D,辅助信息!G:G=G8433)</f>
        <v>华西简阳西城嘉苑</v>
      </c>
    </row>
    <row r="8434" spans="1:10">
      <c r="A8434" s="2" t="str">
        <f>'[1]2025年已发货'!A:A</f>
        <v>润耀</v>
      </c>
      <c r="B8434" s="2" t="str">
        <f>'[1]2025年已发货'!B:B</f>
        <v>螺纹钢</v>
      </c>
      <c r="C8434" s="2" t="str">
        <f>'[1]2025年已发货'!C:C</f>
        <v>HRB400E Φ22 9m</v>
      </c>
      <c r="D8434" s="2" t="str">
        <f>'[1]2025年已发货'!D:D</f>
        <v>吨</v>
      </c>
      <c r="E8434" s="2">
        <f>'[1]2025年已发货'!E:E</f>
        <v>3</v>
      </c>
      <c r="F8434" s="4">
        <f>'[1]2025年已发货'!F:F</f>
        <v>45944</v>
      </c>
      <c r="G8434" s="2" t="str">
        <f>'[1]2025年已发货'!G:G</f>
        <v>（华西简阳西城嘉苑）四川省成都市简阳市简城街道高屋村</v>
      </c>
      <c r="H8434" s="2" t="str">
        <f>'[1]2025年已发货'!H:H</f>
        <v>张瀚镭</v>
      </c>
      <c r="I8434" s="2">
        <f>'[1]2025年已发货'!I:I</f>
        <v>15884666220</v>
      </c>
      <c r="J8434" s="2" t="str">
        <f>_xlfn._xlws.FILTER(辅助信息!D:D,辅助信息!G:G=G8434)</f>
        <v>华西简阳西城嘉苑</v>
      </c>
    </row>
    <row r="8435" spans="1:10">
      <c r="A8435" s="2" t="str">
        <f>'[1]2025年已发货'!A:A</f>
        <v>润耀</v>
      </c>
      <c r="B8435" s="2" t="str">
        <f>'[1]2025年已发货'!B:B</f>
        <v>螺纹钢</v>
      </c>
      <c r="C8435" s="2" t="str">
        <f>'[1]2025年已发货'!C:C</f>
        <v>HRB500E Φ18</v>
      </c>
      <c r="D8435" s="2" t="str">
        <f>'[1]2025年已发货'!D:D</f>
        <v>吨</v>
      </c>
      <c r="E8435" s="2">
        <f>'[1]2025年已发货'!E:E</f>
        <v>2.5</v>
      </c>
      <c r="F8435" s="4">
        <f>'[1]2025年已发货'!F:F</f>
        <v>45944</v>
      </c>
      <c r="G8435" s="2" t="str">
        <f>'[1]2025年已发货'!G:G</f>
        <v>（华西简阳西城嘉苑）四川省成都市简阳市简城街道高屋村</v>
      </c>
      <c r="H8435" s="2" t="str">
        <f>'[1]2025年已发货'!H:H</f>
        <v>张瀚镭</v>
      </c>
      <c r="I8435" s="2">
        <f>'[1]2025年已发货'!I:I</f>
        <v>15884666220</v>
      </c>
      <c r="J8435" s="2" t="str">
        <f>_xlfn._xlws.FILTER(辅助信息!D:D,辅助信息!G:G=G8435)</f>
        <v>华西简阳西城嘉苑</v>
      </c>
    </row>
    <row r="8436" spans="1:10">
      <c r="A8436" s="2" t="str">
        <f>'[1]2025年已发货'!A:A</f>
        <v>钢固融</v>
      </c>
      <c r="B8436" s="2" t="str">
        <f>'[1]2025年已发货'!B:B</f>
        <v>高线</v>
      </c>
      <c r="C8436" s="2" t="str">
        <f>'[1]2025年已发货'!C:C</f>
        <v>HPB300Ф12</v>
      </c>
      <c r="D8436" s="2" t="str">
        <f>'[1]2025年已发货'!D:D</f>
        <v>吨</v>
      </c>
      <c r="E8436" s="2">
        <f>'[1]2025年已发货'!E:E</f>
        <v>10</v>
      </c>
      <c r="F8436" s="4">
        <f>'[1]2025年已发货'!F:F</f>
        <v>45944</v>
      </c>
      <c r="G8436" s="2" t="str">
        <f>'[1]2025年已发货'!G:G</f>
        <v>（中铁二局-成渝扩容4标）四川省成都市简阳市杨家镇桐子湾村二局钢筋场</v>
      </c>
      <c r="H8436" s="2" t="str">
        <f>'[1]2025年已发货'!H:H</f>
        <v>陈钢</v>
      </c>
      <c r="I8436" s="2">
        <f>'[1]2025年已发货'!I:I</f>
        <v>13018165813</v>
      </c>
      <c r="J8436" s="2" vm="1" t="e">
        <f>_xlfn._xlws.FILTER(辅助信息!D:D,辅助信息!G:G=G8436)</f>
        <v>#VALUE!</v>
      </c>
    </row>
    <row r="8437" spans="1:10">
      <c r="A8437" s="2" t="str">
        <f>'[1]2025年已发货'!A:A</f>
        <v>钢固融</v>
      </c>
      <c r="B8437" s="2" t="str">
        <f>'[1]2025年已发货'!B:B</f>
        <v>盘螺</v>
      </c>
      <c r="C8437" s="2" t="str">
        <f>'[1]2025年已发货'!C:C</f>
        <v>HRB400EФ12</v>
      </c>
      <c r="D8437" s="2" t="str">
        <f>'[1]2025年已发货'!D:D</f>
        <v>吨</v>
      </c>
      <c r="E8437" s="2">
        <f>'[1]2025年已发货'!E:E</f>
        <v>20</v>
      </c>
      <c r="F8437" s="4">
        <f>'[1]2025年已发货'!F:F</f>
        <v>45944</v>
      </c>
      <c r="G8437" s="2" t="str">
        <f>'[1]2025年已发货'!G:G</f>
        <v>（中铁二局-成渝扩容4标）四川省成都市简阳市杨家镇桐子湾村二局钢筋场</v>
      </c>
      <c r="H8437" s="2" t="str">
        <f>'[1]2025年已发货'!H:H</f>
        <v>陈钢</v>
      </c>
      <c r="I8437" s="2">
        <f>'[1]2025年已发货'!I:I</f>
        <v>13018165813</v>
      </c>
      <c r="J8437" s="2" vm="1" t="e">
        <f>_xlfn._xlws.FILTER(辅助信息!D:D,辅助信息!G:G=G8437)</f>
        <v>#VALUE!</v>
      </c>
    </row>
    <row r="8438" spans="1:10">
      <c r="A8438" s="2" t="str">
        <f>'[1]2025年已发货'!A:A</f>
        <v>钢固融</v>
      </c>
      <c r="B8438" s="2" t="str">
        <f>'[1]2025年已发货'!B:B</f>
        <v>高线</v>
      </c>
      <c r="C8438" s="2" t="str">
        <f>'[1]2025年已发货'!C:C</f>
        <v>HPB300 Φ10</v>
      </c>
      <c r="D8438" s="2" t="str">
        <f>'[1]2025年已发货'!D:D</f>
        <v>吨</v>
      </c>
      <c r="E8438" s="2">
        <f>'[1]2025年已发货'!E:E</f>
        <v>2.5</v>
      </c>
      <c r="F8438" s="4">
        <f>'[1]2025年已发货'!F:F</f>
        <v>45944</v>
      </c>
      <c r="G8438" s="2" t="str">
        <f>'[1]2025年已发货'!G:G</f>
        <v>(五冶建设龙泉芙蓉花语项目-1,3地块)龙泉驿区北川路双堰塘钓鱼东100米(北川路)</v>
      </c>
      <c r="H8438" s="2" t="str">
        <f>'[1]2025年已发货'!H:H</f>
        <v>祝斯阳</v>
      </c>
      <c r="I8438" s="2">
        <f>'[1]2025年已发货'!I:I</f>
        <v>15583590797</v>
      </c>
      <c r="J8438" s="2" t="str">
        <f>_xlfn._xlws.FILTER(辅助信息!D:D,辅助信息!G:G=G8438)</f>
        <v>五冶建设龙泉芙蓉花语项目</v>
      </c>
    </row>
    <row r="8439" spans="1:10">
      <c r="A8439" s="2" t="str">
        <f>'[1]2025年已发货'!A:A</f>
        <v>钢固融</v>
      </c>
      <c r="B8439" s="2" t="str">
        <f>'[1]2025年已发货'!B:B</f>
        <v>螺纹钢</v>
      </c>
      <c r="C8439" s="2" t="str">
        <f>'[1]2025年已发货'!C:C</f>
        <v>HRB400E Φ22 9m</v>
      </c>
      <c r="D8439" s="2" t="str">
        <f>'[1]2025年已发货'!D:D</f>
        <v>吨</v>
      </c>
      <c r="E8439" s="2">
        <f>'[1]2025年已发货'!E:E</f>
        <v>30</v>
      </c>
      <c r="F8439" s="4">
        <f>'[1]2025年已发货'!F:F</f>
        <v>45944</v>
      </c>
      <c r="G8439" s="2" t="str">
        <f>'[1]2025年已发货'!G:G</f>
        <v>(五冶建设龙泉芙蓉花语项目-1,3地块)龙泉驿区北川路双堰塘钓鱼东100米(北川路)</v>
      </c>
      <c r="H8439" s="2" t="str">
        <f>'[1]2025年已发货'!H:H</f>
        <v>祝斯阳</v>
      </c>
      <c r="I8439" s="2">
        <f>'[1]2025年已发货'!I:I</f>
        <v>15583590797</v>
      </c>
      <c r="J8439" s="2" t="str">
        <f>_xlfn._xlws.FILTER(辅助信息!D:D,辅助信息!G:G=G8439)</f>
        <v>五冶建设龙泉芙蓉花语项目</v>
      </c>
    </row>
    <row r="8440" spans="1:10">
      <c r="A8440" s="2" t="str">
        <f>'[1]2025年已发货'!A:A</f>
        <v>达钢</v>
      </c>
      <c r="B8440" s="2" t="str">
        <f>'[1]2025年已发货'!B:B</f>
        <v>螺纹钢</v>
      </c>
      <c r="C8440" s="2" t="str">
        <f>'[1]2025年已发货'!C:C</f>
        <v>HRB500E Φ12</v>
      </c>
      <c r="D8440" s="2" t="str">
        <f>'[1]2025年已发货'!D:D</f>
        <v>吨</v>
      </c>
      <c r="E8440" s="2">
        <f>'[1]2025年已发货'!E:E</f>
        <v>20</v>
      </c>
      <c r="F8440" s="4">
        <f>'[1]2025年已发货'!F:F</f>
        <v>45944</v>
      </c>
      <c r="G8440" s="2" t="str">
        <f>'[1]2025年已发货'!G:G</f>
        <v>（商投建工达州中医药科技园-2工区-2号桥）达州市通川区达州中医药职业学院犀牛大道北段</v>
      </c>
      <c r="H8440" s="2" t="str">
        <f>'[1]2025年已发货'!H:H</f>
        <v>李波</v>
      </c>
      <c r="I8440" s="2">
        <f>'[1]2025年已发货'!I:I</f>
        <v>18381899787</v>
      </c>
      <c r="J8440" s="2" t="str">
        <f>_xlfn._xlws.FILTER(辅助信息!D:D,辅助信息!G:G=G8440)</f>
        <v>商投建工达州中医药科技园</v>
      </c>
    </row>
    <row r="8441" spans="1:10">
      <c r="A8441" s="2" t="str">
        <f>'[1]2025年已发货'!A:A</f>
        <v>达钢</v>
      </c>
      <c r="B8441" s="2" t="str">
        <f>'[1]2025年已发货'!B:B</f>
        <v>螺纹钢</v>
      </c>
      <c r="C8441" s="2" t="str">
        <f>'[1]2025年已发货'!C:C</f>
        <v>HRB500E Φ14</v>
      </c>
      <c r="D8441" s="2" t="str">
        <f>'[1]2025年已发货'!D:D</f>
        <v>吨</v>
      </c>
      <c r="E8441" s="2">
        <f>'[1]2025年已发货'!E:E</f>
        <v>15</v>
      </c>
      <c r="F8441" s="4">
        <f>'[1]2025年已发货'!F:F</f>
        <v>45944</v>
      </c>
      <c r="G8441" s="2" t="str">
        <f>'[1]2025年已发货'!G:G</f>
        <v>（商投建工达州中医药科技园-2工区-2号桥）达州市通川区达州中医药职业学院犀牛大道北段</v>
      </c>
      <c r="H8441" s="2" t="str">
        <f>'[1]2025年已发货'!H:H</f>
        <v>李波</v>
      </c>
      <c r="I8441" s="2">
        <f>'[1]2025年已发货'!I:I</f>
        <v>18381899787</v>
      </c>
      <c r="J8441" s="2" t="str">
        <f>_xlfn._xlws.FILTER(辅助信息!D:D,辅助信息!G:G=G8441)</f>
        <v>商投建工达州中医药科技园</v>
      </c>
    </row>
    <row r="8442" spans="1:10">
      <c r="A8442" s="2" t="str">
        <f>'[1]2025年已发货'!A:A</f>
        <v>达钢</v>
      </c>
      <c r="B8442" s="2" t="str">
        <f>'[1]2025年已发货'!B:B</f>
        <v>螺纹钢</v>
      </c>
      <c r="C8442" s="2" t="str">
        <f>'[1]2025年已发货'!C:C</f>
        <v>HRB500E Φ16</v>
      </c>
      <c r="D8442" s="2" t="str">
        <f>'[1]2025年已发货'!D:D</f>
        <v>吨</v>
      </c>
      <c r="E8442" s="2">
        <f>'[1]2025年已发货'!E:E</f>
        <v>20</v>
      </c>
      <c r="F8442" s="4">
        <f>'[1]2025年已发货'!F:F</f>
        <v>45944</v>
      </c>
      <c r="G8442" s="2" t="str">
        <f>'[1]2025年已发货'!G:G</f>
        <v>（商投建工达州中医药科技园-2工区-2号桥）达州市通川区达州中医药职业学院犀牛大道北段</v>
      </c>
      <c r="H8442" s="2" t="str">
        <f>'[1]2025年已发货'!H:H</f>
        <v>李波</v>
      </c>
      <c r="I8442" s="2">
        <f>'[1]2025年已发货'!I:I</f>
        <v>18381899787</v>
      </c>
      <c r="J8442" s="2" t="str">
        <f>_xlfn._xlws.FILTER(辅助信息!D:D,辅助信息!G:G=G8442)</f>
        <v>商投建工达州中医药科技园</v>
      </c>
    </row>
    <row r="8443" spans="1:10">
      <c r="A8443" s="2" t="str">
        <f>'[1]2025年已发货'!A:A</f>
        <v>达钢</v>
      </c>
      <c r="B8443" s="2" t="str">
        <f>'[1]2025年已发货'!B:B</f>
        <v>螺纹钢</v>
      </c>
      <c r="C8443" s="2" t="str">
        <f>'[1]2025年已发货'!C:C</f>
        <v>HRB500E Φ22</v>
      </c>
      <c r="D8443" s="2" t="str">
        <f>'[1]2025年已发货'!D:D</f>
        <v>吨</v>
      </c>
      <c r="E8443" s="2">
        <f>'[1]2025年已发货'!E:E</f>
        <v>24</v>
      </c>
      <c r="F8443" s="4">
        <f>'[1]2025年已发货'!F:F</f>
        <v>45944</v>
      </c>
      <c r="G8443" s="2" t="str">
        <f>'[1]2025年已发货'!G:G</f>
        <v>（商投建工达州中医药科技园-2工区-2号桥）达州市通川区达州中医药职业学院犀牛大道北段</v>
      </c>
      <c r="H8443" s="2" t="str">
        <f>'[1]2025年已发货'!H:H</f>
        <v>李波</v>
      </c>
      <c r="I8443" s="2">
        <f>'[1]2025年已发货'!I:I</f>
        <v>18381899787</v>
      </c>
      <c r="J8443" s="2" t="str">
        <f>_xlfn._xlws.FILTER(辅助信息!D:D,辅助信息!G:G=G8443)</f>
        <v>商投建工达州中医药科技园</v>
      </c>
    </row>
    <row r="8444" spans="1:10">
      <c r="A8444" s="2" t="str">
        <f>'[1]2025年已发货'!A:A</f>
        <v>达钢</v>
      </c>
      <c r="B8444" s="2" t="str">
        <f>'[1]2025年已发货'!B:B</f>
        <v>螺纹钢</v>
      </c>
      <c r="C8444" s="2" t="str">
        <f>'[1]2025年已发货'!C:C</f>
        <v>HRB500E Φ25</v>
      </c>
      <c r="D8444" s="2" t="str">
        <f>'[1]2025年已发货'!D:D</f>
        <v>吨</v>
      </c>
      <c r="E8444" s="2">
        <f>'[1]2025年已发货'!E:E</f>
        <v>30</v>
      </c>
      <c r="F8444" s="4">
        <f>'[1]2025年已发货'!F:F</f>
        <v>45944</v>
      </c>
      <c r="G8444" s="2" t="str">
        <f>'[1]2025年已发货'!G:G</f>
        <v>（商投建工达州中医药科技园-2工区-2号桥）达州市通川区达州中医药职业学院犀牛大道北段</v>
      </c>
      <c r="H8444" s="2" t="str">
        <f>'[1]2025年已发货'!H:H</f>
        <v>李波</v>
      </c>
      <c r="I8444" s="2">
        <f>'[1]2025年已发货'!I:I</f>
        <v>18381899787</v>
      </c>
      <c r="J8444" s="2" t="str">
        <f>_xlfn._xlws.FILTER(辅助信息!D:D,辅助信息!G:G=G8444)</f>
        <v>商投建工达州中医药科技园</v>
      </c>
    </row>
    <row r="8445" spans="1:10">
      <c r="A8445" s="2" t="str">
        <f>'[1]2025年已发货'!A:A</f>
        <v>达钢</v>
      </c>
      <c r="B8445" s="2" t="str">
        <f>'[1]2025年已发货'!B:B</f>
        <v>螺纹钢</v>
      </c>
      <c r="C8445" s="2" t="str">
        <f>'[1]2025年已发货'!C:C</f>
        <v>HRB400E Φ12 9m</v>
      </c>
      <c r="D8445" s="2" t="str">
        <f>'[1]2025年已发货'!D:D</f>
        <v>吨</v>
      </c>
      <c r="E8445" s="2">
        <f>'[1]2025年已发货'!E:E</f>
        <v>9</v>
      </c>
      <c r="F8445" s="4">
        <f>'[1]2025年已发货'!F:F</f>
        <v>45944</v>
      </c>
      <c r="G8445" s="2" t="str">
        <f>'[1]2025年已发货'!G:G</f>
        <v>（商投建工达州中医药科技园-2工区-2号桥）达州市通川区达州中医药职业学院犀牛大道北段</v>
      </c>
      <c r="H8445" s="2" t="str">
        <f>'[1]2025年已发货'!H:H</f>
        <v>李波</v>
      </c>
      <c r="I8445" s="2">
        <f>'[1]2025年已发货'!I:I</f>
        <v>18381899787</v>
      </c>
      <c r="J8445" s="2" t="str">
        <f>_xlfn._xlws.FILTER(辅助信息!D:D,辅助信息!G:G=G8445)</f>
        <v>商投建工达州中医药科技园</v>
      </c>
    </row>
    <row r="8446" spans="1:10">
      <c r="A8446" s="2" t="str">
        <f>'[1]2025年已发货'!A:A</f>
        <v>达钢</v>
      </c>
      <c r="B8446" s="2" t="str">
        <f>'[1]2025年已发货'!B:B</f>
        <v>螺纹钢</v>
      </c>
      <c r="C8446" s="2" t="str">
        <f>'[1]2025年已发货'!C:C</f>
        <v>HRB500 Φ25 12m</v>
      </c>
      <c r="D8446" s="2" t="str">
        <f>'[1]2025年已发货'!D:D</f>
        <v>吨</v>
      </c>
      <c r="E8446" s="2">
        <f>'[1]2025年已发货'!E:E</f>
        <v>150</v>
      </c>
      <c r="F8446" s="4">
        <f>'[1]2025年已发货'!F:F</f>
        <v>45944</v>
      </c>
      <c r="G8446" s="2" t="str">
        <f>'[1]2025年已发货'!G:G</f>
        <v>（商投建工达州中医药科技园-2工区-2号桥）达州市通川区达州中医药职业学院犀牛大道北段</v>
      </c>
      <c r="H8446" s="2" t="str">
        <f>'[1]2025年已发货'!H:H</f>
        <v>李波</v>
      </c>
      <c r="I8446" s="2">
        <f>'[1]2025年已发货'!I:I</f>
        <v>18381899787</v>
      </c>
      <c r="J8446" s="2" t="str">
        <f>_xlfn._xlws.FILTER(辅助信息!D:D,辅助信息!G:G=G8446)</f>
        <v>商投建工达州中医药科技园</v>
      </c>
    </row>
    <row r="8447" spans="1:10">
      <c r="A8447" s="2" t="str">
        <f>'[1]2025年已发货'!A:A</f>
        <v>润耀</v>
      </c>
      <c r="B8447" s="2" t="str">
        <f>'[1]2025年已发货'!B:B</f>
        <v>盘螺</v>
      </c>
      <c r="C8447" s="2" t="str">
        <f>'[1]2025年已发货'!C:C</f>
        <v>HRB400E Φ8</v>
      </c>
      <c r="D8447" s="2" t="str">
        <f>'[1]2025年已发货'!D:D</f>
        <v>吨</v>
      </c>
      <c r="E8447" s="2">
        <f>'[1]2025年已发货'!E:E</f>
        <v>2.4</v>
      </c>
      <c r="F8447" s="4">
        <f>'[1]2025年已发货'!F:F</f>
        <v>45944</v>
      </c>
      <c r="G8447" s="2" t="str">
        <f>'[1]2025年已发货'!G:G</f>
        <v>（华西酒城南）成都市武侯区火车南站西路8号酒城南项目</v>
      </c>
      <c r="H8447" s="2" t="str">
        <f>'[1]2025年已发货'!H:H</f>
        <v>龙耀宇</v>
      </c>
      <c r="I8447" s="2">
        <f>'[1]2025年已发货'!I:I</f>
        <v>18384145895</v>
      </c>
      <c r="J8447" s="2" t="str">
        <f>_xlfn._xlws.FILTER(辅助信息!D:D,辅助信息!G:G=G8447)</f>
        <v>华西酒城南</v>
      </c>
    </row>
    <row r="8448" spans="1:10">
      <c r="A8448" s="2" t="str">
        <f>'[1]2025年已发货'!A:A</f>
        <v>润耀</v>
      </c>
      <c r="B8448" s="2" t="str">
        <f>'[1]2025年已发货'!B:B</f>
        <v>盘螺</v>
      </c>
      <c r="C8448" s="2" t="str">
        <f>'[1]2025年已发货'!C:C</f>
        <v>HRB400E Φ12</v>
      </c>
      <c r="D8448" s="2" t="str">
        <f>'[1]2025年已发货'!D:D</f>
        <v>吨</v>
      </c>
      <c r="E8448" s="2">
        <f>'[1]2025年已发货'!E:E</f>
        <v>7.2</v>
      </c>
      <c r="F8448" s="4">
        <f>'[1]2025年已发货'!F:F</f>
        <v>45944</v>
      </c>
      <c r="G8448" s="2" t="str">
        <f>'[1]2025年已发货'!G:G</f>
        <v>（华西酒城南）成都市武侯区火车南站西路8号酒城南项目</v>
      </c>
      <c r="H8448" s="2" t="str">
        <f>'[1]2025年已发货'!H:H</f>
        <v>龙耀宇</v>
      </c>
      <c r="I8448" s="2">
        <f>'[1]2025年已发货'!I:I</f>
        <v>18384145895</v>
      </c>
      <c r="J8448" s="2" t="str">
        <f>_xlfn._xlws.FILTER(辅助信息!D:D,辅助信息!G:G=G8448)</f>
        <v>华西酒城南</v>
      </c>
    </row>
    <row r="8449" spans="1:10">
      <c r="A8449" s="2" t="str">
        <f>'[1]2025年已发货'!A:A</f>
        <v>德胜恒嘉</v>
      </c>
      <c r="B8449" s="2" t="str">
        <f>'[1]2025年已发货'!B:B</f>
        <v>螺纹钢</v>
      </c>
      <c r="C8449" s="2" t="str">
        <f>'[1]2025年已发货'!C:C</f>
        <v>HRB500EФ25，9m</v>
      </c>
      <c r="D8449" s="2" t="str">
        <f>'[1]2025年已发货'!D:D</f>
        <v>吨</v>
      </c>
      <c r="E8449" s="2">
        <f>'[1]2025年已发货'!E:E</f>
        <v>70</v>
      </c>
      <c r="F8449" s="4">
        <f>'[1]2025年已发货'!F:F</f>
        <v>45944</v>
      </c>
      <c r="G8449" s="2" t="str">
        <f>'[1]2025年已发货'!G:G</f>
        <v>（中铁北京局-资乐高速6标）四川省乐山市市中区土主镇资乐高速TJ6标项目试验室</v>
      </c>
      <c r="H8449" s="2" t="str">
        <f>'[1]2025年已发货'!H:H</f>
        <v>刘岩</v>
      </c>
      <c r="I8449" s="2">
        <f>'[1]2025年已发货'!I:I</f>
        <v>18543566469</v>
      </c>
      <c r="J8449" s="2" vm="1" t="e">
        <f>_xlfn._xlws.FILTER(辅助信息!D:D,辅助信息!G:G=G8449)</f>
        <v>#VALUE!</v>
      </c>
    </row>
    <row r="8450" spans="1:10">
      <c r="A8450" s="2" t="str">
        <f>'[1]2025年已发货'!A:A</f>
        <v>德胜恒嘉</v>
      </c>
      <c r="B8450" s="2" t="str">
        <f>'[1]2025年已发货'!B:B</f>
        <v>螺纹钢</v>
      </c>
      <c r="C8450" s="2" t="str">
        <f>'[1]2025年已发货'!C:C</f>
        <v>HRB400EФ12，9m</v>
      </c>
      <c r="D8450" s="2" t="str">
        <f>'[1]2025年已发货'!D:D</f>
        <v>吨</v>
      </c>
      <c r="E8450" s="2">
        <f>'[1]2025年已发货'!E:E</f>
        <v>35</v>
      </c>
      <c r="F8450" s="4">
        <f>'[1]2025年已发货'!F:F</f>
        <v>45944</v>
      </c>
      <c r="G8450" s="2" t="str">
        <f>'[1]2025年已发货'!G:G</f>
        <v>（中铁北京局-资乐高速6标）四川省乐山市市中区土主镇资乐高速TJ6标项目试验室</v>
      </c>
      <c r="H8450" s="2" t="str">
        <f>'[1]2025年已发货'!H:H</f>
        <v>刘岩</v>
      </c>
      <c r="I8450" s="2">
        <f>'[1]2025年已发货'!I:I</f>
        <v>18543566469</v>
      </c>
      <c r="J8450" s="2" vm="1" t="e">
        <f>_xlfn._xlws.FILTER(辅助信息!D:D,辅助信息!G:G=G8450)</f>
        <v>#VALUE!</v>
      </c>
    </row>
    <row r="8451" spans="1:10">
      <c r="A8451" s="2" t="str">
        <f>'[1]2025年已发货'!A:A</f>
        <v>泸钢</v>
      </c>
      <c r="B8451" s="2" t="str">
        <f>'[1]2025年已发货'!B:B</f>
        <v>盘螺</v>
      </c>
      <c r="C8451" s="2" t="str">
        <f>'[1]2025年已发货'!C:C</f>
        <v>HRB400E Φ8</v>
      </c>
      <c r="D8451" s="2" t="str">
        <f>'[1]2025年已发货'!D:D</f>
        <v>吨</v>
      </c>
      <c r="E8451" s="2">
        <f>'[1]2025年已发货'!E:E</f>
        <v>40</v>
      </c>
      <c r="F8451" s="4">
        <f>'[1]2025年已发货'!F:F</f>
        <v>45944</v>
      </c>
      <c r="G8451" s="2" t="str">
        <f>'[1]2025年已发货'!G:G</f>
        <v>(五冶钢构龙泉东洪片区70亩住宅、商业及配套工程项目一标段)成都市龙泉驿外东洪路地铁2号线惠王陵地铁C口</v>
      </c>
      <c r="H8451" s="2" t="str">
        <f>'[1]2025年已发货'!H:H</f>
        <v>邹爱国</v>
      </c>
      <c r="I8451" s="2">
        <f>'[1]2025年已发货'!I:I</f>
        <v>13540231225</v>
      </c>
      <c r="J8451" s="2" t="str">
        <f>_xlfn._xlws.FILTER(辅助信息!D:D,辅助信息!G:G=G8451)</f>
        <v>五冶钢构龙泉东洪片区(70亩、85亩)住宅、商业及配套工程项目</v>
      </c>
    </row>
    <row r="8452" spans="1:10">
      <c r="A8452" s="2" t="str">
        <f>'[1]2025年已发货'!A:A</f>
        <v>泸钢</v>
      </c>
      <c r="B8452" s="2" t="str">
        <f>'[1]2025年已发货'!B:B</f>
        <v>盘螺</v>
      </c>
      <c r="C8452" s="2" t="str">
        <f>'[1]2025年已发货'!C:C</f>
        <v>HRB400E Φ8</v>
      </c>
      <c r="D8452" s="2" t="str">
        <f>'[1]2025年已发货'!D:D</f>
        <v>吨</v>
      </c>
      <c r="E8452" s="2">
        <f>'[1]2025年已发货'!E:E</f>
        <v>35</v>
      </c>
      <c r="F8452" s="4">
        <f>'[1]2025年已发货'!F:F</f>
        <v>45944</v>
      </c>
      <c r="G8452" s="2" t="str">
        <f>'[1]2025年已发货'!G:G</f>
        <v>(五冶钢构龙泉东洪片区85亩住宅、商业及配套工程项目二标段)成都市龙泉驿外东洪路地铁2号线惠王陵地铁C口</v>
      </c>
      <c r="H8452" s="2" t="str">
        <f>'[1]2025年已发货'!H:H</f>
        <v>李渊</v>
      </c>
      <c r="I8452" s="2">
        <f>'[1]2025年已发货'!I:I</f>
        <v>18381013849</v>
      </c>
      <c r="J8452" s="2" t="str">
        <f>_xlfn._xlws.FILTER(辅助信息!D:D,辅助信息!G:G=G8452)</f>
        <v>五冶钢构龙泉东洪片区(70亩、85亩)住宅、商业及配套工程项目</v>
      </c>
    </row>
    <row r="8453" spans="1:10">
      <c r="A8453" s="2" t="str">
        <f>'[1]2025年已发货'!A:A</f>
        <v>泸钢</v>
      </c>
      <c r="B8453" s="2" t="str">
        <f>'[1]2025年已发货'!B:B</f>
        <v>盘螺</v>
      </c>
      <c r="C8453" s="2" t="str">
        <f>'[1]2025年已发货'!C:C</f>
        <v>HRB400E Φ12</v>
      </c>
      <c r="D8453" s="2" t="str">
        <f>'[1]2025年已发货'!D:D</f>
        <v>吨</v>
      </c>
      <c r="E8453" s="2">
        <f>'[1]2025年已发货'!E:E</f>
        <v>35</v>
      </c>
      <c r="F8453" s="4">
        <f>'[1]2025年已发货'!F:F</f>
        <v>45944</v>
      </c>
      <c r="G8453" s="2" t="str">
        <f>'[1]2025年已发货'!G:G</f>
        <v>(五冶钢构龙泉东洪片区85亩住宅、商业及配套工程项目二标段)成都市龙泉驿外东洪路地铁2号线惠王陵地铁C口</v>
      </c>
      <c r="H8453" s="2" t="str">
        <f>'[1]2025年已发货'!H:H</f>
        <v>李渊</v>
      </c>
      <c r="I8453" s="2">
        <f>'[1]2025年已发货'!I:I</f>
        <v>18381013849</v>
      </c>
      <c r="J8453" s="2" t="str">
        <f>_xlfn._xlws.FILTER(辅助信息!D:D,辅助信息!G:G=G8453)</f>
        <v>五冶钢构龙泉东洪片区(70亩、85亩)住宅、商业及配套工程项目</v>
      </c>
    </row>
    <row r="8454" spans="1:10">
      <c r="A8454" s="2" t="str">
        <f>'[1]2025年已发货'!A:A</f>
        <v>泸钢</v>
      </c>
      <c r="B8454" s="2" t="str">
        <f>'[1]2025年已发货'!B:B</f>
        <v>螺纹钢</v>
      </c>
      <c r="C8454" s="2" t="str">
        <f>'[1]2025年已发货'!C:C</f>
        <v>HRB400E Φ16 9m</v>
      </c>
      <c r="D8454" s="2" t="str">
        <f>'[1]2025年已发货'!D:D</f>
        <v>吨</v>
      </c>
      <c r="E8454" s="2">
        <f>'[1]2025年已发货'!E:E</f>
        <v>80</v>
      </c>
      <c r="F8454" s="4">
        <f>'[1]2025年已发货'!F:F</f>
        <v>45944</v>
      </c>
      <c r="G8454" s="2" t="str">
        <f>'[1]2025年已发货'!G:G</f>
        <v>(五冶钢构龙泉东洪片区85亩住宅、商业及配套工程项目三标段)成都市龙泉驿外东洪路地铁2号线惠王陵地铁C口</v>
      </c>
      <c r="H8454" s="2" t="str">
        <f>'[1]2025年已发货'!H:H</f>
        <v>王军宝</v>
      </c>
      <c r="I8454" s="2">
        <f>'[1]2025年已发货'!I:I</f>
        <v>13889142392</v>
      </c>
      <c r="J8454" s="2" t="str">
        <f>_xlfn._xlws.FILTER(辅助信息!D:D,辅助信息!G:G=G8454)</f>
        <v>五冶钢构龙泉东洪片区(70亩、85亩)住宅、商业及配套工程项目</v>
      </c>
    </row>
    <row r="8455" spans="1:10">
      <c r="A8455" s="2" t="str">
        <f>'[1]2025年已发货'!A:A</f>
        <v>泸钢</v>
      </c>
      <c r="B8455" s="2" t="str">
        <f>'[1]2025年已发货'!B:B</f>
        <v>螺纹钢</v>
      </c>
      <c r="C8455" s="2" t="str">
        <f>'[1]2025年已发货'!C:C</f>
        <v>HRB400E Φ18 9m</v>
      </c>
      <c r="D8455" s="2" t="str">
        <f>'[1]2025年已发货'!D:D</f>
        <v>吨</v>
      </c>
      <c r="E8455" s="2">
        <f>'[1]2025年已发货'!E:E</f>
        <v>36</v>
      </c>
      <c r="F8455" s="4">
        <f>'[1]2025年已发货'!F:F</f>
        <v>45944</v>
      </c>
      <c r="G8455" s="2" t="str">
        <f>'[1]2025年已发货'!G:G</f>
        <v>(五冶钢构龙泉东洪片区85亩住宅、商业及配套工程项目三标段)成都市龙泉驿外东洪路地铁2号线惠王陵地铁C口</v>
      </c>
      <c r="H8455" s="2" t="str">
        <f>'[1]2025年已发货'!H:H</f>
        <v>王军宝</v>
      </c>
      <c r="I8455" s="2">
        <f>'[1]2025年已发货'!I:I</f>
        <v>13889142392</v>
      </c>
      <c r="J8455" s="2" t="str">
        <f>_xlfn._xlws.FILTER(辅助信息!D:D,辅助信息!G:G=G8455)</f>
        <v>五冶钢构龙泉东洪片区(70亩、85亩)住宅、商业及配套工程项目</v>
      </c>
    </row>
    <row r="8456" spans="1:10">
      <c r="A8456" s="2" t="str">
        <f>'[1]2025年已发货'!A:A</f>
        <v>泸钢</v>
      </c>
      <c r="B8456" s="2" t="str">
        <f>'[1]2025年已发货'!B:B</f>
        <v>螺纹钢</v>
      </c>
      <c r="C8456" s="2" t="str">
        <f>'[1]2025年已发货'!C:C</f>
        <v>HRB400E Φ12 9m</v>
      </c>
      <c r="D8456" s="2" t="str">
        <f>'[1]2025年已发货'!D:D</f>
        <v>吨</v>
      </c>
      <c r="E8456" s="2">
        <f>'[1]2025年已发货'!E:E</f>
        <v>12</v>
      </c>
      <c r="F8456" s="4">
        <f>'[1]2025年已发货'!F:F</f>
        <v>45944</v>
      </c>
      <c r="G8456" s="2" t="str">
        <f>'[1]2025年已发货'!G:G</f>
        <v>(五冶钢构龙泉东洪片区70亩住宅、商业及配套工程项目三标段)成都市龙泉驿外东洪路地铁2号线惠王陵地铁C口</v>
      </c>
      <c r="H8456" s="2" t="str">
        <f>'[1]2025年已发货'!H:H</f>
        <v>蒋嗣伟</v>
      </c>
      <c r="I8456" s="2">
        <f>'[1]2025年已发货'!I:I</f>
        <v>15014331252</v>
      </c>
      <c r="J8456" s="2" t="str">
        <f>_xlfn._xlws.FILTER(辅助信息!D:D,辅助信息!G:G=G8456)</f>
        <v>五冶钢构龙泉东洪片区(70亩、85亩)住宅、商业及配套工程项目</v>
      </c>
    </row>
    <row r="8457" spans="1:10">
      <c r="A8457" s="2" t="str">
        <f>'[1]2025年已发货'!A:A</f>
        <v>泸钢</v>
      </c>
      <c r="B8457" s="2" t="str">
        <f>'[1]2025年已发货'!B:B</f>
        <v>螺纹钢</v>
      </c>
      <c r="C8457" s="2" t="str">
        <f>'[1]2025年已发货'!C:C</f>
        <v>HRB400E Φ14 9m</v>
      </c>
      <c r="D8457" s="2" t="str">
        <f>'[1]2025年已发货'!D:D</f>
        <v>吨</v>
      </c>
      <c r="E8457" s="2">
        <f>'[1]2025年已发货'!E:E</f>
        <v>9</v>
      </c>
      <c r="F8457" s="4">
        <f>'[1]2025年已发货'!F:F</f>
        <v>45944</v>
      </c>
      <c r="G8457" s="2" t="str">
        <f>'[1]2025年已发货'!G:G</f>
        <v>(五冶钢构龙泉东洪片区70亩住宅、商业及配套工程项目三标段)成都市龙泉驿外东洪路地铁2号线惠王陵地铁C口</v>
      </c>
      <c r="H8457" s="2" t="str">
        <f>'[1]2025年已发货'!H:H</f>
        <v>蒋嗣伟</v>
      </c>
      <c r="I8457" s="2">
        <f>'[1]2025年已发货'!I:I</f>
        <v>15014331252</v>
      </c>
      <c r="J8457" s="2" t="str">
        <f>_xlfn._xlws.FILTER(辅助信息!D:D,辅助信息!G:G=G8457)</f>
        <v>五冶钢构龙泉东洪片区(70亩、85亩)住宅、商业及配套工程项目</v>
      </c>
    </row>
    <row r="8458" spans="1:10">
      <c r="A8458" s="2" t="str">
        <f>'[1]2025年已发货'!A:A</f>
        <v>泸钢</v>
      </c>
      <c r="B8458" s="2" t="str">
        <f>'[1]2025年已发货'!B:B</f>
        <v>螺纹钢</v>
      </c>
      <c r="C8458" s="2" t="str">
        <f>'[1]2025年已发货'!C:C</f>
        <v>HRB400E Φ16 9m</v>
      </c>
      <c r="D8458" s="2" t="str">
        <f>'[1]2025年已发货'!D:D</f>
        <v>吨</v>
      </c>
      <c r="E8458" s="2">
        <f>'[1]2025年已发货'!E:E</f>
        <v>30</v>
      </c>
      <c r="F8458" s="4">
        <f>'[1]2025年已发货'!F:F</f>
        <v>45944</v>
      </c>
      <c r="G8458" s="2" t="str">
        <f>'[1]2025年已发货'!G:G</f>
        <v>(五冶钢构龙泉东洪片区70亩住宅、商业及配套工程项目三标段)成都市龙泉驿外东洪路地铁2号线惠王陵地铁C口</v>
      </c>
      <c r="H8458" s="2" t="str">
        <f>'[1]2025年已发货'!H:H</f>
        <v>蒋嗣伟</v>
      </c>
      <c r="I8458" s="2">
        <f>'[1]2025年已发货'!I:I</f>
        <v>15014331252</v>
      </c>
      <c r="J8458" s="2" t="str">
        <f>_xlfn._xlws.FILTER(辅助信息!D:D,辅助信息!G:G=G8458)</f>
        <v>五冶钢构龙泉东洪片区(70亩、85亩)住宅、商业及配套工程项目</v>
      </c>
    </row>
    <row r="8459" spans="1:10">
      <c r="A8459" s="2" t="str">
        <f>'[1]2025年已发货'!A:A</f>
        <v>泸钢</v>
      </c>
      <c r="B8459" s="2" t="str">
        <f>'[1]2025年已发货'!B:B</f>
        <v>螺纹钢</v>
      </c>
      <c r="C8459" s="2" t="str">
        <f>'[1]2025年已发货'!C:C</f>
        <v>HRB400E Φ18 9m</v>
      </c>
      <c r="D8459" s="2" t="str">
        <f>'[1]2025年已发货'!D:D</f>
        <v>吨</v>
      </c>
      <c r="E8459" s="2">
        <f>'[1]2025年已发货'!E:E</f>
        <v>6</v>
      </c>
      <c r="F8459" s="4">
        <f>'[1]2025年已发货'!F:F</f>
        <v>45944</v>
      </c>
      <c r="G8459" s="2" t="str">
        <f>'[1]2025年已发货'!G:G</f>
        <v>(五冶钢构龙泉东洪片区70亩住宅、商业及配套工程项目三标段)成都市龙泉驿外东洪路地铁2号线惠王陵地铁C口</v>
      </c>
      <c r="H8459" s="2" t="str">
        <f>'[1]2025年已发货'!H:H</f>
        <v>蒋嗣伟</v>
      </c>
      <c r="I8459" s="2">
        <f>'[1]2025年已发货'!I:I</f>
        <v>15014331252</v>
      </c>
      <c r="J8459" s="2" t="str">
        <f>_xlfn._xlws.FILTER(辅助信息!D:D,辅助信息!G:G=G8459)</f>
        <v>五冶钢构龙泉东洪片区(70亩、85亩)住宅、商业及配套工程项目</v>
      </c>
    </row>
    <row r="8460" spans="1:10">
      <c r="A8460" s="2" t="str">
        <f>'[1]2025年已发货'!A:A</f>
        <v>泸钢</v>
      </c>
      <c r="B8460" s="2" t="str">
        <f>'[1]2025年已发货'!B:B</f>
        <v>螺纹钢</v>
      </c>
      <c r="C8460" s="2" t="str">
        <f>'[1]2025年已发货'!C:C</f>
        <v>HRB400E Φ20 9m</v>
      </c>
      <c r="D8460" s="2" t="str">
        <f>'[1]2025年已发货'!D:D</f>
        <v>吨</v>
      </c>
      <c r="E8460" s="2">
        <f>'[1]2025年已发货'!E:E</f>
        <v>6</v>
      </c>
      <c r="F8460" s="4">
        <f>'[1]2025年已发货'!F:F</f>
        <v>45944</v>
      </c>
      <c r="G8460" s="2" t="str">
        <f>'[1]2025年已发货'!G:G</f>
        <v>(五冶钢构龙泉东洪片区70亩住宅、商业及配套工程项目三标段)成都市龙泉驿外东洪路地铁2号线惠王陵地铁C口</v>
      </c>
      <c r="H8460" s="2" t="str">
        <f>'[1]2025年已发货'!H:H</f>
        <v>蒋嗣伟</v>
      </c>
      <c r="I8460" s="2">
        <f>'[1]2025年已发货'!I:I</f>
        <v>15014331252</v>
      </c>
      <c r="J8460" s="2" t="str">
        <f>_xlfn._xlws.FILTER(辅助信息!D:D,辅助信息!G:G=G8460)</f>
        <v>五冶钢构龙泉东洪片区(70亩、85亩)住宅、商业及配套工程项目</v>
      </c>
    </row>
    <row r="8461" spans="1:10">
      <c r="A8461" s="2" t="str">
        <f>'[1]2025年已发货'!A:A</f>
        <v>泸钢</v>
      </c>
      <c r="B8461" s="2" t="str">
        <f>'[1]2025年已发货'!B:B</f>
        <v>螺纹钢</v>
      </c>
      <c r="C8461" s="2" t="str">
        <f>'[1]2025年已发货'!C:C</f>
        <v>HRB400E Φ12 9m</v>
      </c>
      <c r="D8461" s="2" t="str">
        <f>'[1]2025年已发货'!D:D</f>
        <v>吨</v>
      </c>
      <c r="E8461" s="2">
        <f>'[1]2025年已发货'!E:E</f>
        <v>15</v>
      </c>
      <c r="F8461" s="4">
        <f>'[1]2025年已发货'!F:F</f>
        <v>45944</v>
      </c>
      <c r="G8461" s="2" t="str">
        <f>'[1]2025年已发货'!G:G</f>
        <v>(五冶钢构龙泉东洪片区70亩住宅、商业及配套工程项目三标段)成都市龙泉驿外东洪路地铁2号线惠王陵地铁C口</v>
      </c>
      <c r="H8461" s="2" t="str">
        <f>'[1]2025年已发货'!H:H</f>
        <v>蒋嗣伟</v>
      </c>
      <c r="I8461" s="2">
        <f>'[1]2025年已发货'!I:I</f>
        <v>15014331252</v>
      </c>
      <c r="J8461" s="2" t="str">
        <f>_xlfn._xlws.FILTER(辅助信息!D:D,辅助信息!G:G=G8461)</f>
        <v>五冶钢构龙泉东洪片区(70亩、85亩)住宅、商业及配套工程项目</v>
      </c>
    </row>
    <row r="8462" spans="1:10">
      <c r="A8462" s="2" t="str">
        <f>'[1]2025年已发货'!A:A</f>
        <v>泸钢</v>
      </c>
      <c r="B8462" s="2" t="str">
        <f>'[1]2025年已发货'!B:B</f>
        <v>螺纹钢</v>
      </c>
      <c r="C8462" s="2" t="str">
        <f>'[1]2025年已发货'!C:C</f>
        <v>HRB400E Φ14 9m</v>
      </c>
      <c r="D8462" s="2" t="str">
        <f>'[1]2025年已发货'!D:D</f>
        <v>吨</v>
      </c>
      <c r="E8462" s="2">
        <f>'[1]2025年已发货'!E:E</f>
        <v>9</v>
      </c>
      <c r="F8462" s="4">
        <f>'[1]2025年已发货'!F:F</f>
        <v>45944</v>
      </c>
      <c r="G8462" s="2" t="str">
        <f>'[1]2025年已发货'!G:G</f>
        <v>(五冶钢构龙泉东洪片区70亩住宅、商业及配套工程项目三标段)成都市龙泉驿外东洪路地铁2号线惠王陵地铁C口</v>
      </c>
      <c r="H8462" s="2" t="str">
        <f>'[1]2025年已发货'!H:H</f>
        <v>蒋嗣伟</v>
      </c>
      <c r="I8462" s="2">
        <f>'[1]2025年已发货'!I:I</f>
        <v>15014331252</v>
      </c>
      <c r="J8462" s="2" t="str">
        <f>_xlfn._xlws.FILTER(辅助信息!D:D,辅助信息!G:G=G8462)</f>
        <v>五冶钢构龙泉东洪片区(70亩、85亩)住宅、商业及配套工程项目</v>
      </c>
    </row>
    <row r="8463" spans="1:10">
      <c r="A8463" s="2" t="str">
        <f>'[1]2025年已发货'!A:A</f>
        <v>泸钢</v>
      </c>
      <c r="B8463" s="2" t="str">
        <f>'[1]2025年已发货'!B:B</f>
        <v>螺纹钢</v>
      </c>
      <c r="C8463" s="2" t="str">
        <f>'[1]2025年已发货'!C:C</f>
        <v>HRB400E Φ16 9m</v>
      </c>
      <c r="D8463" s="2" t="str">
        <f>'[1]2025年已发货'!D:D</f>
        <v>吨</v>
      </c>
      <c r="E8463" s="2">
        <f>'[1]2025年已发货'!E:E</f>
        <v>35</v>
      </c>
      <c r="F8463" s="4">
        <f>'[1]2025年已发货'!F:F</f>
        <v>45944</v>
      </c>
      <c r="G8463" s="2" t="str">
        <f>'[1]2025年已发货'!G:G</f>
        <v>(五冶钢构龙泉东洪片区70亩住宅、商业及配套工程项目三标段)成都市龙泉驿外东洪路地铁2号线惠王陵地铁C口</v>
      </c>
      <c r="H8463" s="2" t="str">
        <f>'[1]2025年已发货'!H:H</f>
        <v>蒋嗣伟</v>
      </c>
      <c r="I8463" s="2">
        <f>'[1]2025年已发货'!I:I</f>
        <v>15014331252</v>
      </c>
      <c r="J8463" s="2" t="str">
        <f>_xlfn._xlws.FILTER(辅助信息!D:D,辅助信息!G:G=G8463)</f>
        <v>五冶钢构龙泉东洪片区(70亩、85亩)住宅、商业及配套工程项目</v>
      </c>
    </row>
    <row r="8464" spans="1:10">
      <c r="A8464" s="2" t="str">
        <f>'[1]2025年已发货'!A:A</f>
        <v>泸钢</v>
      </c>
      <c r="B8464" s="2" t="str">
        <f>'[1]2025年已发货'!B:B</f>
        <v>螺纹钢</v>
      </c>
      <c r="C8464" s="2" t="str">
        <f>'[1]2025年已发货'!C:C</f>
        <v>HRB400E Φ18 9m</v>
      </c>
      <c r="D8464" s="2" t="str">
        <f>'[1]2025年已发货'!D:D</f>
        <v>吨</v>
      </c>
      <c r="E8464" s="2">
        <f>'[1]2025年已发货'!E:E</f>
        <v>9</v>
      </c>
      <c r="F8464" s="4">
        <f>'[1]2025年已发货'!F:F</f>
        <v>45944</v>
      </c>
      <c r="G8464" s="2" t="str">
        <f>'[1]2025年已发货'!G:G</f>
        <v>(五冶钢构龙泉东洪片区70亩住宅、商业及配套工程项目三标段)成都市龙泉驿外东洪路地铁2号线惠王陵地铁C口</v>
      </c>
      <c r="H8464" s="2" t="str">
        <f>'[1]2025年已发货'!H:H</f>
        <v>蒋嗣伟</v>
      </c>
      <c r="I8464" s="2">
        <f>'[1]2025年已发货'!I:I</f>
        <v>15014331252</v>
      </c>
      <c r="J8464" s="2" t="str">
        <f>_xlfn._xlws.FILTER(辅助信息!D:D,辅助信息!G:G=G8464)</f>
        <v>五冶钢构龙泉东洪片区(70亩、85亩)住宅、商业及配套工程项目</v>
      </c>
    </row>
    <row r="8465" spans="1:10">
      <c r="A8465" s="2" t="str">
        <f>'[1]2025年已发货'!A:A</f>
        <v>泸钢</v>
      </c>
      <c r="B8465" s="2" t="str">
        <f>'[1]2025年已发货'!B:B</f>
        <v>螺纹钢</v>
      </c>
      <c r="C8465" s="2" t="str">
        <f>'[1]2025年已发货'!C:C</f>
        <v>HRB400E Φ20 9m</v>
      </c>
      <c r="D8465" s="2" t="str">
        <f>'[1]2025年已发货'!D:D</f>
        <v>吨</v>
      </c>
      <c r="E8465" s="2">
        <f>'[1]2025年已发货'!E:E</f>
        <v>9</v>
      </c>
      <c r="F8465" s="4">
        <f>'[1]2025年已发货'!F:F</f>
        <v>45944</v>
      </c>
      <c r="G8465" s="2" t="str">
        <f>'[1]2025年已发货'!G:G</f>
        <v>(五冶钢构龙泉东洪片区70亩住宅、商业及配套工程项目三标段)成都市龙泉驿外东洪路地铁2号线惠王陵地铁C口</v>
      </c>
      <c r="H8465" s="2" t="str">
        <f>'[1]2025年已发货'!H:H</f>
        <v>蒋嗣伟</v>
      </c>
      <c r="I8465" s="2">
        <f>'[1]2025年已发货'!I:I</f>
        <v>15014331252</v>
      </c>
      <c r="J8465" s="2" t="str">
        <f>_xlfn._xlws.FILTER(辅助信息!D:D,辅助信息!G:G=G8465)</f>
        <v>五冶钢构龙泉东洪片区(70亩、85亩)住宅、商业及配套工程项目</v>
      </c>
    </row>
    <row r="8466" spans="1:10">
      <c r="A8466" s="2" t="str">
        <f>'[1]2025年已发货'!A:A</f>
        <v>泸钢</v>
      </c>
      <c r="B8466" s="2" t="str">
        <f>'[1]2025年已发货'!B:B</f>
        <v>螺纹钢</v>
      </c>
      <c r="C8466" s="2" t="str">
        <f>'[1]2025年已发货'!C:C</f>
        <v>HRB400E Φ22 9m</v>
      </c>
      <c r="D8466" s="2" t="str">
        <f>'[1]2025年已发货'!D:D</f>
        <v>吨</v>
      </c>
      <c r="E8466" s="2">
        <f>'[1]2025年已发货'!E:E</f>
        <v>6</v>
      </c>
      <c r="F8466" s="4">
        <f>'[1]2025年已发货'!F:F</f>
        <v>45944</v>
      </c>
      <c r="G8466" s="2" t="str">
        <f>'[1]2025年已发货'!G:G</f>
        <v>(五冶钢构龙泉东洪片区70亩住宅、商业及配套工程项目三标段)成都市龙泉驿外东洪路地铁2号线惠王陵地铁C口</v>
      </c>
      <c r="H8466" s="2" t="str">
        <f>'[1]2025年已发货'!H:H</f>
        <v>蒋嗣伟</v>
      </c>
      <c r="I8466" s="2">
        <f>'[1]2025年已发货'!I:I</f>
        <v>15014331252</v>
      </c>
      <c r="J8466" s="2" t="str">
        <f>_xlfn._xlws.FILTER(辅助信息!D:D,辅助信息!G:G=G8466)</f>
        <v>五冶钢构龙泉东洪片区(70亩、85亩)住宅、商业及配套工程项目</v>
      </c>
    </row>
    <row r="8467" spans="1:10">
      <c r="A8467" s="2" t="str">
        <f>'[1]2025年已发货'!A:A</f>
        <v>泸钢</v>
      </c>
      <c r="B8467" s="2" t="str">
        <f>'[1]2025年已发货'!B:B</f>
        <v>螺纹钢</v>
      </c>
      <c r="C8467" s="2" t="str">
        <f>'[1]2025年已发货'!C:C</f>
        <v>HRB400E Φ25 9m</v>
      </c>
      <c r="D8467" s="2" t="str">
        <f>'[1]2025年已发货'!D:D</f>
        <v>吨</v>
      </c>
      <c r="E8467" s="2">
        <f>'[1]2025年已发货'!E:E</f>
        <v>6</v>
      </c>
      <c r="F8467" s="4">
        <f>'[1]2025年已发货'!F:F</f>
        <v>45944</v>
      </c>
      <c r="G8467" s="2" t="str">
        <f>'[1]2025年已发货'!G:G</f>
        <v>(五冶钢构龙泉东洪片区70亩住宅、商业及配套工程项目三标段)成都市龙泉驿外东洪路地铁2号线惠王陵地铁C口</v>
      </c>
      <c r="H8467" s="2" t="str">
        <f>'[1]2025年已发货'!H:H</f>
        <v>蒋嗣伟</v>
      </c>
      <c r="I8467" s="2">
        <f>'[1]2025年已发货'!I:I</f>
        <v>15014331252</v>
      </c>
      <c r="J8467" s="2" t="str">
        <f>_xlfn._xlws.FILTER(辅助信息!D:D,辅助信息!G:G=G8467)</f>
        <v>五冶钢构龙泉东洪片区(70亩、85亩)住宅、商业及配套工程项目</v>
      </c>
    </row>
    <row r="8468" spans="1:10">
      <c r="A8468" s="2" t="str">
        <f>'[1]2025年已发货'!A:A</f>
        <v>德胜恒嘉</v>
      </c>
      <c r="B8468" s="2" t="str">
        <f>'[1]2025年已发货'!B:B</f>
        <v>螺纹钢</v>
      </c>
      <c r="C8468" s="2" t="str">
        <f>'[1]2025年已发货'!C:C</f>
        <v>HRB400E Φ12×9米</v>
      </c>
      <c r="D8468" s="2" t="str">
        <f>'[1]2025年已发货'!D:D</f>
        <v>吨</v>
      </c>
      <c r="E8468" s="2">
        <f>'[1]2025年已发货'!E:E</f>
        <v>12</v>
      </c>
      <c r="F8468" s="4">
        <f>'[1]2025年已发货'!F:F</f>
        <v>45945</v>
      </c>
      <c r="G8468" s="2" t="str">
        <f>'[1]2025年已发货'!G:G</f>
        <v>（自永1标八局二分公司二分部）自贡市沿滩区川南中小企业创业园(金川路东50米)</v>
      </c>
      <c r="H8468" s="2" t="str">
        <f>'[1]2025年已发货'!H:H</f>
        <v>李锐</v>
      </c>
      <c r="I8468" s="2">
        <f>'[1]2025年已发货'!I:I</f>
        <v>13890668545</v>
      </c>
      <c r="J8468" s="2" vm="1" t="e">
        <f>_xlfn._xlws.FILTER(辅助信息!D:D,辅助信息!G:G=G8468)</f>
        <v>#VALUE!</v>
      </c>
    </row>
    <row r="8469" spans="1:10">
      <c r="A8469" s="2" t="str">
        <f>'[1]2025年已发货'!A:A</f>
        <v>德胜恒嘉</v>
      </c>
      <c r="B8469" s="2" t="str">
        <f>'[1]2025年已发货'!B:B</f>
        <v>螺纹钢</v>
      </c>
      <c r="C8469" s="2" t="str">
        <f>'[1]2025年已发货'!C:C</f>
        <v>HRB400E Φ16×9米</v>
      </c>
      <c r="D8469" s="2" t="str">
        <f>'[1]2025年已发货'!D:D</f>
        <v>吨</v>
      </c>
      <c r="E8469" s="2">
        <f>'[1]2025年已发货'!E:E</f>
        <v>12</v>
      </c>
      <c r="F8469" s="4">
        <f>'[1]2025年已发货'!F:F</f>
        <v>45945</v>
      </c>
      <c r="G8469" s="2" t="str">
        <f>'[1]2025年已发货'!G:G</f>
        <v>（自永1标八局二分公司二分部）自贡市沿滩区川南中小企业创业园(金川路东50米)</v>
      </c>
      <c r="H8469" s="2" t="str">
        <f>'[1]2025年已发货'!H:H</f>
        <v>李锐</v>
      </c>
      <c r="I8469" s="2">
        <f>'[1]2025年已发货'!I:I</f>
        <v>13890668545</v>
      </c>
      <c r="J8469" s="2" vm="1" t="e">
        <f>_xlfn._xlws.FILTER(辅助信息!D:D,辅助信息!G:G=G8469)</f>
        <v>#VALUE!</v>
      </c>
    </row>
    <row r="8470" spans="1:10">
      <c r="A8470" s="2" t="str">
        <f>'[1]2025年已发货'!A:A</f>
        <v>德胜恒嘉</v>
      </c>
      <c r="B8470" s="2" t="str">
        <f>'[1]2025年已发货'!B:B</f>
        <v>螺纹钢</v>
      </c>
      <c r="C8470" s="2" t="str">
        <f>'[1]2025年已发货'!C:C</f>
        <v>HRB400E Φ25×9米</v>
      </c>
      <c r="D8470" s="2" t="str">
        <f>'[1]2025年已发货'!D:D</f>
        <v>吨</v>
      </c>
      <c r="E8470" s="2">
        <f>'[1]2025年已发货'!E:E</f>
        <v>12</v>
      </c>
      <c r="F8470" s="4">
        <f>'[1]2025年已发货'!F:F</f>
        <v>45945</v>
      </c>
      <c r="G8470" s="2" t="str">
        <f>'[1]2025年已发货'!G:G</f>
        <v>（自永1标八局二分公司二分部）自贡市沿滩区川南中小企业创业园(金川路东50米)</v>
      </c>
      <c r="H8470" s="2" t="str">
        <f>'[1]2025年已发货'!H:H</f>
        <v>李锐</v>
      </c>
      <c r="I8470" s="2">
        <f>'[1]2025年已发货'!I:I</f>
        <v>13890668545</v>
      </c>
      <c r="J8470" s="2" vm="1" t="e">
        <f>_xlfn._xlws.FILTER(辅助信息!D:D,辅助信息!G:G=G8470)</f>
        <v>#VALUE!</v>
      </c>
    </row>
    <row r="8471" spans="1:10">
      <c r="A8471" s="2" t="str">
        <f>'[1]2025年已发货'!A:A</f>
        <v>德胜恒嘉</v>
      </c>
      <c r="B8471" s="2" t="str">
        <f>'[1]2025年已发货'!B:B</f>
        <v>螺纹钢</v>
      </c>
      <c r="C8471" s="2" t="str">
        <f>'[1]2025年已发货'!C:C</f>
        <v>HRB400E Φ28×12米</v>
      </c>
      <c r="D8471" s="2" t="str">
        <f>'[1]2025年已发货'!D:D</f>
        <v>吨</v>
      </c>
      <c r="E8471" s="2">
        <f>'[1]2025年已发货'!E:E</f>
        <v>35</v>
      </c>
      <c r="F8471" s="4">
        <f>'[1]2025年已发货'!F:F</f>
        <v>45945</v>
      </c>
      <c r="G8471" s="2" t="str">
        <f>'[1]2025年已发货'!G:G</f>
        <v>（自永2标九局西南分公司钢筋棚）四川省自贡市骑龙镇大湾村</v>
      </c>
      <c r="H8471" s="2" t="str">
        <f>'[1]2025年已发货'!H:H</f>
        <v>高彦彬</v>
      </c>
      <c r="I8471" s="2">
        <f>'[1]2025年已发货'!I:I</f>
        <v>13835906370</v>
      </c>
      <c r="J8471" s="2" vm="1" t="e">
        <f>_xlfn._xlws.FILTER(辅助信息!D:D,辅助信息!G:G=G8471)</f>
        <v>#VALUE!</v>
      </c>
    </row>
    <row r="8472" spans="1:10">
      <c r="A8472" s="2" t="str">
        <f>'[1]2025年已发货'!A:A</f>
        <v>泸钢</v>
      </c>
      <c r="B8472" s="2" t="str">
        <f>'[1]2025年已发货'!B:B</f>
        <v>螺纹钢</v>
      </c>
      <c r="C8472" s="2" t="str">
        <f>'[1]2025年已发货'!C:C</f>
        <v>HRB400E Φ28×9米</v>
      </c>
      <c r="D8472" s="2" t="str">
        <f>'[1]2025年已发货'!D:D</f>
        <v>吨</v>
      </c>
      <c r="E8472" s="2">
        <f>'[1]2025年已发货'!E:E</f>
        <v>34</v>
      </c>
      <c r="F8472" s="4">
        <f>'[1]2025年已发货'!F:F</f>
        <v>45945</v>
      </c>
      <c r="G8472" s="2" t="str">
        <f>'[1]2025年已发货'!G:G</f>
        <v>（自永高速-自永3标六局交通分公司）四川省内江市隆昌市圣灯镇自永项目3标隆昌市圣灯镇中心学校西北29米</v>
      </c>
      <c r="H8472" s="2" t="str">
        <f>'[1]2025年已发货'!H:H</f>
        <v>李宏权</v>
      </c>
      <c r="I8472" s="2">
        <f>'[1]2025年已发货'!I:I</f>
        <v>19212995868</v>
      </c>
      <c r="J8472" s="2" vm="1" t="e">
        <f>_xlfn._xlws.FILTER(辅助信息!D:D,辅助信息!G:G=G8472)</f>
        <v>#VALUE!</v>
      </c>
    </row>
    <row r="8473" spans="1:10">
      <c r="A8473" s="2" t="str">
        <f>'[1]2025年已发货'!A:A</f>
        <v>泸钢</v>
      </c>
      <c r="B8473" s="2" t="str">
        <f>'[1]2025年已发货'!B:B</f>
        <v>盘螺</v>
      </c>
      <c r="C8473" s="2" t="str">
        <f>'[1]2025年已发货'!C:C</f>
        <v>HRB400E Φ12</v>
      </c>
      <c r="D8473" s="2" t="str">
        <f>'[1]2025年已发货'!D:D</f>
        <v>吨</v>
      </c>
      <c r="E8473" s="2">
        <f>'[1]2025年已发货'!E:E</f>
        <v>10</v>
      </c>
      <c r="F8473" s="4">
        <f>'[1]2025年已发货'!F:F</f>
        <v>45945</v>
      </c>
      <c r="G8473" s="2" t="str">
        <f>'[1]2025年已发货'!G:G</f>
        <v>（自永高速-自永3标六局交通分公司）四川省内江市隆昌市圣灯镇自永项目3标隆昌市圣灯镇中心学校西北29米</v>
      </c>
      <c r="H8473" s="2" t="str">
        <f>'[1]2025年已发货'!H:H</f>
        <v>李宏权</v>
      </c>
      <c r="I8473" s="2">
        <f>'[1]2025年已发货'!I:I</f>
        <v>19212995868</v>
      </c>
      <c r="J8473" s="2" vm="1" t="e">
        <f>_xlfn._xlws.FILTER(辅助信息!D:D,辅助信息!G:G=G8473)</f>
        <v>#VALUE!</v>
      </c>
    </row>
    <row r="8474" spans="1:10">
      <c r="A8474" s="2" t="str">
        <f>'[1]2025年已发货'!A:A</f>
        <v>泸钢</v>
      </c>
      <c r="B8474" s="2" t="str">
        <f>'[1]2025年已发货'!B:B</f>
        <v>螺纹钢</v>
      </c>
      <c r="C8474" s="2" t="str">
        <f>'[1]2025年已发货'!C:C</f>
        <v>HRB400E Φ14×9米</v>
      </c>
      <c r="D8474" s="2" t="str">
        <f>'[1]2025年已发货'!D:D</f>
        <v>吨</v>
      </c>
      <c r="E8474" s="2">
        <f>'[1]2025年已发货'!E:E</f>
        <v>11</v>
      </c>
      <c r="F8474" s="4">
        <f>'[1]2025年已发货'!F:F</f>
        <v>45945</v>
      </c>
      <c r="G8474" s="2" t="str">
        <f>'[1]2025年已发货'!G:G</f>
        <v>（自永高速-自永3标六局交通分公司）四川省内江市隆昌市圣灯镇自永项目3标隆昌市圣灯镇中心学校西北29米</v>
      </c>
      <c r="H8474" s="2" t="str">
        <f>'[1]2025年已发货'!H:H</f>
        <v>李宏权</v>
      </c>
      <c r="I8474" s="2">
        <f>'[1]2025年已发货'!I:I</f>
        <v>19212995868</v>
      </c>
      <c r="J8474" s="2" vm="1" t="e">
        <f>_xlfn._xlws.FILTER(辅助信息!D:D,辅助信息!G:G=G8474)</f>
        <v>#VALUE!</v>
      </c>
    </row>
    <row r="8475" spans="1:10">
      <c r="A8475" s="2" t="str">
        <f>'[1]2025年已发货'!A:A</f>
        <v>泸钢</v>
      </c>
      <c r="B8475" s="2" t="str">
        <f>'[1]2025年已发货'!B:B</f>
        <v>螺纹钢</v>
      </c>
      <c r="C8475" s="2" t="str">
        <f>'[1]2025年已发货'!C:C</f>
        <v>HRB400E Φ16×9米</v>
      </c>
      <c r="D8475" s="2" t="str">
        <f>'[1]2025年已发货'!D:D</f>
        <v>吨</v>
      </c>
      <c r="E8475" s="2">
        <f>'[1]2025年已发货'!E:E</f>
        <v>8</v>
      </c>
      <c r="F8475" s="4">
        <f>'[1]2025年已发货'!F:F</f>
        <v>45945</v>
      </c>
      <c r="G8475" s="2" t="str">
        <f>'[1]2025年已发货'!G:G</f>
        <v>（自永高速-自永3标六局交通分公司）四川省内江市隆昌市圣灯镇自永项目3标隆昌市圣灯镇中心学校西北29米</v>
      </c>
      <c r="H8475" s="2" t="str">
        <f>'[1]2025年已发货'!H:H</f>
        <v>李宏权</v>
      </c>
      <c r="I8475" s="2">
        <f>'[1]2025年已发货'!I:I</f>
        <v>19212995868</v>
      </c>
      <c r="J8475" s="2" vm="1" t="e">
        <f>_xlfn._xlws.FILTER(辅助信息!D:D,辅助信息!G:G=G8475)</f>
        <v>#VALUE!</v>
      </c>
    </row>
    <row r="8476" spans="1:10">
      <c r="A8476" s="2" t="str">
        <f>'[1]2025年已发货'!A:A</f>
        <v>泸钢</v>
      </c>
      <c r="B8476" s="2" t="str">
        <f>'[1]2025年已发货'!B:B</f>
        <v>螺纹钢</v>
      </c>
      <c r="C8476" s="2" t="str">
        <f>'[1]2025年已发货'!C:C</f>
        <v>HRB400E Φ25×12米</v>
      </c>
      <c r="D8476" s="2" t="str">
        <f>'[1]2025年已发货'!D:D</f>
        <v>吨</v>
      </c>
      <c r="E8476" s="2">
        <f>'[1]2025年已发货'!E:E</f>
        <v>39</v>
      </c>
      <c r="F8476" s="4">
        <f>'[1]2025年已发货'!F:F</f>
        <v>45945</v>
      </c>
      <c r="G8476" s="2" t="str">
        <f>'[1]2025年已发货'!G:G</f>
        <v>（自永高速-自永3标六局交通分公司）四川省内江市隆昌市圣灯镇自永项目3标隆昌市圣灯镇中心学校西北29米</v>
      </c>
      <c r="H8476" s="2" t="str">
        <f>'[1]2025年已发货'!H:H</f>
        <v>李宏权</v>
      </c>
      <c r="I8476" s="2">
        <f>'[1]2025年已发货'!I:I</f>
        <v>19212995868</v>
      </c>
      <c r="J8476" s="2" vm="1" t="e">
        <f>_xlfn._xlws.FILTER(辅助信息!D:D,辅助信息!G:G=G8476)</f>
        <v>#VALUE!</v>
      </c>
    </row>
    <row r="8477" spans="1:10">
      <c r="A8477" s="2" t="str">
        <f>'[1]2025年已发货'!A:A</f>
        <v>达钢</v>
      </c>
      <c r="B8477" s="2" t="str">
        <f>'[1]2025年已发货'!B:B</f>
        <v>螺纹钢</v>
      </c>
      <c r="C8477" s="2" t="str">
        <f>'[1]2025年已发货'!C:C</f>
        <v>HRB400E Φ14 9m</v>
      </c>
      <c r="D8477" s="2" t="str">
        <f>'[1]2025年已发货'!D:D</f>
        <v>吨</v>
      </c>
      <c r="E8477" s="2">
        <f>'[1]2025年已发货'!E:E</f>
        <v>150</v>
      </c>
      <c r="F8477" s="4">
        <f>'[1]2025年已发货'!F:F</f>
        <v>45945</v>
      </c>
      <c r="G8477" s="2" t="str">
        <f>'[1]2025年已发货'!G:G</f>
        <v>（商投建工达州中医药科技园-2工区-2号桥）达州市通川区达州中医药职业学院犀牛大道北段</v>
      </c>
      <c r="H8477" s="2" t="str">
        <f>'[1]2025年已发货'!H:H</f>
        <v>李波</v>
      </c>
      <c r="I8477" s="2">
        <f>'[1]2025年已发货'!I:I</f>
        <v>18381899787</v>
      </c>
      <c r="J8477" s="2" t="str">
        <f>_xlfn._xlws.FILTER(辅助信息!D:D,辅助信息!G:G=G8477)</f>
        <v>商投建工达州中医药科技园</v>
      </c>
    </row>
    <row r="8478" spans="1:10">
      <c r="A8478" s="2" t="str">
        <f>'[1]2025年已发货'!A:A</f>
        <v>润耀（代）</v>
      </c>
      <c r="B8478" s="2" t="str">
        <f>'[1]2025年已发货'!B:B</f>
        <v>高线</v>
      </c>
      <c r="C8478" s="2" t="str">
        <f>'[1]2025年已发货'!C:C</f>
        <v>HPB300 10mm</v>
      </c>
      <c r="D8478" s="2" t="str">
        <f>'[1]2025年已发货'!D:D</f>
        <v>吨</v>
      </c>
      <c r="E8478" s="2">
        <f>'[1]2025年已发货'!E:E</f>
        <v>35</v>
      </c>
      <c r="F8478" s="4">
        <f>'[1]2025年已发货'!F:F</f>
        <v>45945</v>
      </c>
      <c r="G8478" s="2" t="str">
        <f>'[1]2025年已发货'!G:G</f>
        <v>（中铁十局-资乐高速4标）四川省眉山市仁寿县彰加镇华炉村中铁十局资乐高速3#钢筋场</v>
      </c>
      <c r="H8478" s="2" t="str">
        <f>'[1]2025年已发货'!H:H</f>
        <v>杨飞</v>
      </c>
      <c r="I8478" s="2">
        <f>'[1]2025年已发货'!I:I</f>
        <v>15667998777</v>
      </c>
      <c r="J8478" s="2" vm="1" t="e">
        <f>_xlfn._xlws.FILTER(辅助信息!D:D,辅助信息!G:G=G8478)</f>
        <v>#VALUE!</v>
      </c>
    </row>
    <row r="8479" spans="1:10">
      <c r="A8479" s="2" t="str">
        <f>'[1]2025年已发货'!A:A</f>
        <v>润耀（代）</v>
      </c>
      <c r="B8479" s="2" t="str">
        <f>'[1]2025年已发货'!B:B</f>
        <v>高线</v>
      </c>
      <c r="C8479" s="2" t="str">
        <f>'[1]2025年已发货'!C:C</f>
        <v>HPB300 10mm</v>
      </c>
      <c r="D8479" s="2" t="str">
        <f>'[1]2025年已发货'!D:D</f>
        <v>吨</v>
      </c>
      <c r="E8479" s="2">
        <f>'[1]2025年已发货'!E:E</f>
        <v>35</v>
      </c>
      <c r="F8479" s="4">
        <f>'[1]2025年已发货'!F:F</f>
        <v>45945</v>
      </c>
      <c r="G8479" s="2" t="str">
        <f>'[1]2025年已发货'!G:G</f>
        <v>（中铁十局-资乐高速4标）四川省眉山市仁寿县彰加镇促进村中铁十局资乐高速2#梁场</v>
      </c>
      <c r="H8479" s="2" t="str">
        <f>'[1]2025年已发货'!H:H</f>
        <v>杨飞</v>
      </c>
      <c r="I8479" s="2">
        <f>'[1]2025年已发货'!I:I</f>
        <v>15667998777</v>
      </c>
      <c r="J8479" s="2" vm="1" t="e">
        <f>_xlfn._xlws.FILTER(辅助信息!D:D,辅助信息!G:G=G8479)</f>
        <v>#VALUE!</v>
      </c>
    </row>
    <row r="8480" spans="1:10">
      <c r="A8480" s="2" t="str">
        <f>'[1]2025年已发货'!A:A</f>
        <v>润耀（代）</v>
      </c>
      <c r="B8480" s="2" t="str">
        <f>'[1]2025年已发货'!B:B</f>
        <v>高线</v>
      </c>
      <c r="C8480" s="2" t="str">
        <f>'[1]2025年已发货'!C:C</f>
        <v>HPB300 8mm</v>
      </c>
      <c r="D8480" s="2" t="str">
        <f>'[1]2025年已发货'!D:D</f>
        <v>吨</v>
      </c>
      <c r="E8480" s="2">
        <f>'[1]2025年已发货'!E:E</f>
        <v>35</v>
      </c>
      <c r="F8480" s="4">
        <f>'[1]2025年已发货'!F:F</f>
        <v>45945</v>
      </c>
      <c r="G8480" s="2" t="str">
        <f>'[1]2025年已发货'!G:G</f>
        <v>（中铁十局-资乐高速4标）四川省眉山市仁寿县彰加镇促进村中铁十局资乐高速2#梁场</v>
      </c>
      <c r="H8480" s="2" t="str">
        <f>'[1]2025年已发货'!H:H</f>
        <v>杨飞</v>
      </c>
      <c r="I8480" s="2">
        <f>'[1]2025年已发货'!I:I</f>
        <v>15667998777</v>
      </c>
      <c r="J8480" s="2" vm="1" t="e">
        <f>_xlfn._xlws.FILTER(辅助信息!D:D,辅助信息!G:G=G8480)</f>
        <v>#VALUE!</v>
      </c>
    </row>
    <row r="8481" spans="1:10">
      <c r="A8481" s="2" t="str">
        <f>'[1]2025年已发货'!A:A</f>
        <v>润耀（代）</v>
      </c>
      <c r="B8481" s="2" t="str">
        <f>'[1]2025年已发货'!B:B</f>
        <v>高线</v>
      </c>
      <c r="C8481" s="2" t="str">
        <f>'[1]2025年已发货'!C:C</f>
        <v>HPB300Ф12</v>
      </c>
      <c r="D8481" s="2" t="str">
        <f>'[1]2025年已发货'!D:D</f>
        <v>吨</v>
      </c>
      <c r="E8481" s="2">
        <f>'[1]2025年已发货'!E:E</f>
        <v>35</v>
      </c>
      <c r="F8481" s="4">
        <f>'[1]2025年已发货'!F:F</f>
        <v>45945</v>
      </c>
      <c r="G8481" s="2" t="str">
        <f>'[1]2025年已发货'!G:G</f>
        <v>（中铁十局-资乐高速4标）四川省眉山市仁寿县彰加镇促进村中铁十局资乐高速2#梁场</v>
      </c>
      <c r="H8481" s="2" t="str">
        <f>'[1]2025年已发货'!H:H</f>
        <v>杨飞</v>
      </c>
      <c r="I8481" s="2">
        <f>'[1]2025年已发货'!I:I</f>
        <v>15667998777</v>
      </c>
      <c r="J8481" s="2" vm="1" t="e">
        <f>_xlfn._xlws.FILTER(辅助信息!D:D,辅助信息!G:G=G8481)</f>
        <v>#VALUE!</v>
      </c>
    </row>
    <row r="8482" spans="1:10">
      <c r="A8482" s="2" t="str">
        <f>'[1]2025年已发货'!A:A</f>
        <v>润耀</v>
      </c>
      <c r="B8482" s="2" t="str">
        <f>'[1]2025年已发货'!B:B</f>
        <v>螺纹钢</v>
      </c>
      <c r="C8482" s="2" t="str">
        <f>'[1]2025年已发货'!C:C</f>
        <v>HRB500EФ20*9m</v>
      </c>
      <c r="D8482" s="2" t="str">
        <f>'[1]2025年已发货'!D:D</f>
        <v>吨</v>
      </c>
      <c r="E8482" s="2">
        <f>'[1]2025年已发货'!E:E</f>
        <v>10</v>
      </c>
      <c r="F8482" s="4">
        <f>'[1]2025年已发货'!F:F</f>
        <v>45945</v>
      </c>
      <c r="G8482" s="2" t="str">
        <f>'[1]2025年已发货'!G:G</f>
        <v>（中核中原-温江北林医养综合体项目）四川省成都市温江区万春大道第三人民医院东</v>
      </c>
      <c r="H8482" s="2" t="str">
        <f>'[1]2025年已发货'!H:H</f>
        <v>蔡杰</v>
      </c>
      <c r="I8482" s="2">
        <f>'[1]2025年已发货'!I:I</f>
        <v>18875129329</v>
      </c>
      <c r="J8482" s="2" vm="1" t="e">
        <f>_xlfn._xlws.FILTER(辅助信息!D:D,辅助信息!G:G=G8482)</f>
        <v>#VALUE!</v>
      </c>
    </row>
    <row r="8483" spans="1:10">
      <c r="A8483" s="2" t="str">
        <f>'[1]2025年已发货'!A:A</f>
        <v>润耀</v>
      </c>
      <c r="B8483" s="2" t="str">
        <f>'[1]2025年已发货'!B:B</f>
        <v>螺纹钢</v>
      </c>
      <c r="C8483" s="2" t="str">
        <f>'[1]2025年已发货'!C:C</f>
        <v>HRB500EФ25*9m</v>
      </c>
      <c r="D8483" s="2" t="str">
        <f>'[1]2025年已发货'!D:D</f>
        <v>吨</v>
      </c>
      <c r="E8483" s="2">
        <f>'[1]2025年已发货'!E:E</f>
        <v>70</v>
      </c>
      <c r="F8483" s="4">
        <f>'[1]2025年已发货'!F:F</f>
        <v>45945</v>
      </c>
      <c r="G8483" s="2" t="str">
        <f>'[1]2025年已发货'!G:G</f>
        <v>（中核中原-温江北林医养综合体项目）四川省成都市温江区万春大道第三人民医院东</v>
      </c>
      <c r="H8483" s="2" t="str">
        <f>'[1]2025年已发货'!H:H</f>
        <v>蔡杰</v>
      </c>
      <c r="I8483" s="2">
        <f>'[1]2025年已发货'!I:I</f>
        <v>18875129329</v>
      </c>
      <c r="J8483" s="2" vm="1" t="e">
        <f>_xlfn._xlws.FILTER(辅助信息!D:D,辅助信息!G:G=G8483)</f>
        <v>#VALUE!</v>
      </c>
    </row>
    <row r="8484" spans="1:10">
      <c r="A8484" s="2" t="str">
        <f>'[1]2025年已发货'!A:A</f>
        <v>润耀</v>
      </c>
      <c r="B8484" s="2" t="str">
        <f>'[1]2025年已发货'!B:B</f>
        <v>螺纹钢</v>
      </c>
      <c r="C8484" s="2" t="str">
        <f>'[1]2025年已发货'!C:C</f>
        <v>HRB500EФ25*12m</v>
      </c>
      <c r="D8484" s="2" t="str">
        <f>'[1]2025年已发货'!D:D</f>
        <v>吨</v>
      </c>
      <c r="E8484" s="2">
        <f>'[1]2025年已发货'!E:E</f>
        <v>25</v>
      </c>
      <c r="F8484" s="4">
        <f>'[1]2025年已发货'!F:F</f>
        <v>45945</v>
      </c>
      <c r="G8484" s="2" t="str">
        <f>'[1]2025年已发货'!G:G</f>
        <v>（中核中原-温江北林医养综合体项目）四川省成都市温江区万春大道第三人民医院东</v>
      </c>
      <c r="H8484" s="2" t="str">
        <f>'[1]2025年已发货'!H:H</f>
        <v>蔡杰</v>
      </c>
      <c r="I8484" s="2">
        <f>'[1]2025年已发货'!I:I</f>
        <v>18875129329</v>
      </c>
      <c r="J8484" s="2" vm="1" t="e">
        <f>_xlfn._xlws.FILTER(辅助信息!D:D,辅助信息!G:G=G8484)</f>
        <v>#VALUE!</v>
      </c>
    </row>
    <row r="8485" spans="1:10">
      <c r="A8485" s="2" t="str">
        <f>'[1]2025年已发货'!A:A</f>
        <v>润耀</v>
      </c>
      <c r="B8485" s="2" t="str">
        <f>'[1]2025年已发货'!B:B</f>
        <v>螺纹钢</v>
      </c>
      <c r="C8485" s="2" t="str">
        <f>'[1]2025年已发货'!C:C</f>
        <v>HRB400EФ25*9m</v>
      </c>
      <c r="D8485" s="2" t="str">
        <f>'[1]2025年已发货'!D:D</f>
        <v>吨</v>
      </c>
      <c r="E8485" s="2">
        <f>'[1]2025年已发货'!E:E</f>
        <v>35</v>
      </c>
      <c r="F8485" s="4">
        <f>'[1]2025年已发货'!F:F</f>
        <v>45945</v>
      </c>
      <c r="G8485" s="2" t="str">
        <f>'[1]2025年已发货'!G:G</f>
        <v>（中核中原-温江光明苑三期项目）四川省成都市温江区金马街道光明苑三期项目</v>
      </c>
      <c r="H8485" s="2" t="str">
        <f>'[1]2025年已发货'!H:H</f>
        <v>王生斌</v>
      </c>
      <c r="I8485" s="2">
        <f>'[1]2025年已发货'!I:I</f>
        <v>15228858118</v>
      </c>
      <c r="J8485" s="2" vm="1" t="e">
        <f>_xlfn._xlws.FILTER(辅助信息!D:D,辅助信息!G:G=G8485)</f>
        <v>#VALUE!</v>
      </c>
    </row>
    <row r="8486" spans="1:10">
      <c r="A8486" s="2" t="str">
        <f>'[1]2025年已发货'!A:A</f>
        <v>润耀（代）</v>
      </c>
      <c r="B8486" s="2" t="str">
        <f>'[1]2025年已发货'!B:B</f>
        <v>盘螺</v>
      </c>
      <c r="C8486" s="2" t="str">
        <f>'[1]2025年已发货'!C:C</f>
        <v>HRB400EФ12</v>
      </c>
      <c r="D8486" s="2" t="str">
        <f>'[1]2025年已发货'!D:D</f>
        <v>吨</v>
      </c>
      <c r="E8486" s="2">
        <f>'[1]2025年已发货'!E:E</f>
        <v>70</v>
      </c>
      <c r="F8486" s="4">
        <f>'[1]2025年已发货'!F:F</f>
        <v>45945</v>
      </c>
      <c r="G8486" s="2" t="str">
        <f>'[1]2025年已发货'!G:G</f>
        <v>（中铁广州局-资乐高速5标）四川省乐山市井研县希望大道116号2号梁场</v>
      </c>
      <c r="H8486" s="2" t="str">
        <f>'[1]2025年已发货'!H:H</f>
        <v>廖俊杰</v>
      </c>
      <c r="I8486" s="2">
        <f>'[1]2025年已发货'!I:I</f>
        <v>15775100965</v>
      </c>
      <c r="J8486" s="2" vm="1" t="e">
        <f>_xlfn._xlws.FILTER(辅助信息!D:D,辅助信息!G:G=G8486)</f>
        <v>#VALUE!</v>
      </c>
    </row>
    <row r="8487" spans="1:10">
      <c r="A8487" s="2" t="str">
        <f>'[1]2025年已发货'!A:A</f>
        <v>润耀（代）</v>
      </c>
      <c r="B8487" s="2" t="str">
        <f>'[1]2025年已发货'!B:B</f>
        <v>高线</v>
      </c>
      <c r="C8487" s="2" t="str">
        <f>'[1]2025年已发货'!C:C</f>
        <v>HPB300Ф8</v>
      </c>
      <c r="D8487" s="2" t="str">
        <f>'[1]2025年已发货'!D:D</f>
        <v>吨</v>
      </c>
      <c r="E8487" s="2">
        <f>'[1]2025年已发货'!E:E</f>
        <v>70</v>
      </c>
      <c r="F8487" s="4">
        <f>'[1]2025年已发货'!F:F</f>
        <v>45945</v>
      </c>
      <c r="G8487" s="2" t="str">
        <f>'[1]2025年已发货'!G:G</f>
        <v>（中铁广州局-资乐高速5标）四川省乐山市井研县希望大道116号2号梁场</v>
      </c>
      <c r="H8487" s="2" t="str">
        <f>'[1]2025年已发货'!H:H</f>
        <v>廖俊杰</v>
      </c>
      <c r="I8487" s="2">
        <f>'[1]2025年已发货'!I:I</f>
        <v>15775100965</v>
      </c>
      <c r="J8487" s="2" vm="1" t="e">
        <f>_xlfn._xlws.FILTER(辅助信息!D:D,辅助信息!G:G=G8487)</f>
        <v>#VALUE!</v>
      </c>
    </row>
    <row r="8488" spans="1:10">
      <c r="A8488" s="2" t="str">
        <f>'[1]2025年已发货'!A:A</f>
        <v>润耀（代）</v>
      </c>
      <c r="B8488" s="2" t="str">
        <f>'[1]2025年已发货'!B:B</f>
        <v>高线</v>
      </c>
      <c r="C8488" s="2" t="str">
        <f>'[1]2025年已发货'!C:C</f>
        <v>HPB300Ф10</v>
      </c>
      <c r="D8488" s="2" t="str">
        <f>'[1]2025年已发货'!D:D</f>
        <v>吨</v>
      </c>
      <c r="E8488" s="2">
        <f>'[1]2025年已发货'!E:E</f>
        <v>70</v>
      </c>
      <c r="F8488" s="4">
        <f>'[1]2025年已发货'!F:F</f>
        <v>45945</v>
      </c>
      <c r="G8488" s="2" t="str">
        <f>'[1]2025年已发货'!G:G</f>
        <v>（中铁广州局-资乐高速5标）四川省乐山市井研县希望大道116号2号梁场</v>
      </c>
      <c r="H8488" s="2" t="str">
        <f>'[1]2025年已发货'!H:H</f>
        <v>廖俊杰</v>
      </c>
      <c r="I8488" s="2">
        <f>'[1]2025年已发货'!I:I</f>
        <v>15775100965</v>
      </c>
      <c r="J8488" s="2" vm="1" t="e">
        <f>_xlfn._xlws.FILTER(辅助信息!D:D,辅助信息!G:G=G8488)</f>
        <v>#VALUE!</v>
      </c>
    </row>
    <row r="8489" spans="1:10">
      <c r="A8489" s="2" t="str">
        <f>'[1]2025年已发货'!A:A</f>
        <v>润耀（代）</v>
      </c>
      <c r="B8489" s="2" t="str">
        <f>'[1]2025年已发货'!B:B</f>
        <v>高线</v>
      </c>
      <c r="C8489" s="2" t="str">
        <f>'[1]2025年已发货'!C:C</f>
        <v>HPB300Ф10</v>
      </c>
      <c r="D8489" s="2" t="str">
        <f>'[1]2025年已发货'!D:D</f>
        <v>吨</v>
      </c>
      <c r="E8489" s="2">
        <f>'[1]2025年已发货'!E:E</f>
        <v>70</v>
      </c>
      <c r="F8489" s="4">
        <f>'[1]2025年已发货'!F:F</f>
        <v>45945</v>
      </c>
      <c r="G8489" s="2" t="str">
        <f>'[1]2025年已发货'!G:G</f>
        <v>（中铁广州局-资乐高速5标）四川省乐山市井研县希望大道116号2号钢筋厂</v>
      </c>
      <c r="H8489" s="2" t="str">
        <f>'[1]2025年已发货'!H:H</f>
        <v>廖俊杰</v>
      </c>
      <c r="I8489" s="2">
        <f>'[1]2025年已发货'!I:I</f>
        <v>15775100965</v>
      </c>
      <c r="J8489" s="2" vm="1" t="e">
        <f>_xlfn._xlws.FILTER(辅助信息!D:D,辅助信息!G:G=G8489)</f>
        <v>#VALUE!</v>
      </c>
    </row>
    <row r="8490" spans="1:10">
      <c r="A8490" s="2" t="str">
        <f>'[1]2025年已发货'!A:A</f>
        <v>润耀（代）</v>
      </c>
      <c r="B8490" s="2" t="str">
        <f>'[1]2025年已发货'!B:B</f>
        <v>盘螺</v>
      </c>
      <c r="C8490" s="2" t="str">
        <f>'[1]2025年已发货'!C:C</f>
        <v>HRB400EФ12</v>
      </c>
      <c r="D8490" s="2" t="str">
        <f>'[1]2025年已发货'!D:D</f>
        <v>吨</v>
      </c>
      <c r="E8490" s="2">
        <f>'[1]2025年已发货'!E:E</f>
        <v>70</v>
      </c>
      <c r="F8490" s="4">
        <f>'[1]2025年已发货'!F:F</f>
        <v>45945</v>
      </c>
      <c r="G8490" s="2" t="str">
        <f>'[1]2025年已发货'!G:G</f>
        <v>（中铁广州局-资乐高速5标）四川省乐山市井研县希望大道116号2号钢筋厂</v>
      </c>
      <c r="H8490" s="2" t="str">
        <f>'[1]2025年已发货'!H:H</f>
        <v>廖俊杰</v>
      </c>
      <c r="I8490" s="2">
        <f>'[1]2025年已发货'!I:I</f>
        <v>15775100965</v>
      </c>
      <c r="J8490" s="2" vm="1" t="e">
        <f>_xlfn._xlws.FILTER(辅助信息!D:D,辅助信息!G:G=G8490)</f>
        <v>#VALUE!</v>
      </c>
    </row>
    <row r="8491" spans="1:10">
      <c r="A8491" s="2" t="str">
        <f>'[1]2025年已发货'!A:A</f>
        <v>润耀（代）</v>
      </c>
      <c r="B8491" s="2" t="str">
        <f>'[1]2025年已发货'!B:B</f>
        <v>高线</v>
      </c>
      <c r="C8491" s="2" t="str">
        <f>'[1]2025年已发货'!C:C</f>
        <v>HPB300Ф10</v>
      </c>
      <c r="D8491" s="2" t="str">
        <f>'[1]2025年已发货'!D:D</f>
        <v>吨</v>
      </c>
      <c r="E8491" s="2">
        <f>'[1]2025年已发货'!E:E</f>
        <v>35</v>
      </c>
      <c r="F8491" s="4">
        <f>'[1]2025年已发货'!F:F</f>
        <v>45945</v>
      </c>
      <c r="G8491" s="2" t="str">
        <f>'[1]2025年已发货'!G:G</f>
        <v>（中铁广州局-资乐高速5标）四川省乐山市井研县希望大道116号5号钢筋厂</v>
      </c>
      <c r="H8491" s="2" t="str">
        <f>'[1]2025年已发货'!H:H</f>
        <v>廖俊杰</v>
      </c>
      <c r="I8491" s="2">
        <f>'[1]2025年已发货'!I:I</f>
        <v>15775100965</v>
      </c>
      <c r="J8491" s="2" vm="1" t="e">
        <f>_xlfn._xlws.FILTER(辅助信息!D:D,辅助信息!G:G=G8491)</f>
        <v>#VALUE!</v>
      </c>
    </row>
    <row r="8492" spans="1:10">
      <c r="A8492" s="2" t="str">
        <f>'[1]2025年已发货'!A:A</f>
        <v>润耀（代）</v>
      </c>
      <c r="B8492" s="2" t="str">
        <f>'[1]2025年已发货'!B:B</f>
        <v>高线</v>
      </c>
      <c r="C8492" s="2" t="str">
        <f>'[1]2025年已发货'!C:C</f>
        <v>HPB300Ф10</v>
      </c>
      <c r="D8492" s="2" t="str">
        <f>'[1]2025年已发货'!D:D</f>
        <v>吨</v>
      </c>
      <c r="E8492" s="2">
        <f>'[1]2025年已发货'!E:E</f>
        <v>35</v>
      </c>
      <c r="F8492" s="4">
        <f>'[1]2025年已发货'!F:F</f>
        <v>45945</v>
      </c>
      <c r="G8492" s="2" t="str">
        <f>'[1]2025年已发货'!G:G</f>
        <v>（中铁广州局-资乐高速5标）四川省乐山市井研县希望大道116号1号钢筋厂</v>
      </c>
      <c r="H8492" s="2" t="str">
        <f>'[1]2025年已发货'!H:H</f>
        <v>廖俊杰</v>
      </c>
      <c r="I8492" s="2">
        <f>'[1]2025年已发货'!I:I</f>
        <v>15775100965</v>
      </c>
      <c r="J8492" s="2" vm="1" t="e">
        <f>_xlfn._xlws.FILTER(辅助信息!D:D,辅助信息!G:G=G8492)</f>
        <v>#VALUE!</v>
      </c>
    </row>
    <row r="8493" spans="1:10">
      <c r="A8493" s="2" t="str">
        <f>'[1]2025年已发货'!A:A</f>
        <v>润耀（代）</v>
      </c>
      <c r="B8493" s="2" t="str">
        <f>'[1]2025年已发货'!B:B</f>
        <v>高线</v>
      </c>
      <c r="C8493" s="2" t="str">
        <f>'[1]2025年已发货'!C:C</f>
        <v>HPB300Ф10</v>
      </c>
      <c r="D8493" s="2" t="str">
        <f>'[1]2025年已发货'!D:D</f>
        <v>吨</v>
      </c>
      <c r="E8493" s="2">
        <f>'[1]2025年已发货'!E:E</f>
        <v>35</v>
      </c>
      <c r="F8493" s="4">
        <f>'[1]2025年已发货'!F:F</f>
        <v>45945</v>
      </c>
      <c r="G8493" s="2" t="str">
        <f>'[1]2025年已发货'!G:G</f>
        <v>（中铁广州局-资乐高速5标）四川省乐山市井研县希望大道116号</v>
      </c>
      <c r="H8493" s="2" t="str">
        <f>'[1]2025年已发货'!H:H</f>
        <v>廖俊杰</v>
      </c>
      <c r="I8493" s="2">
        <f>'[1]2025年已发货'!I:I</f>
        <v>15775100965</v>
      </c>
      <c r="J8493" s="2" vm="1" t="e">
        <f>_xlfn._xlws.FILTER(辅助信息!D:D,辅助信息!G:G=G8493)</f>
        <v>#VALUE!</v>
      </c>
    </row>
    <row r="8494" spans="1:10">
      <c r="A8494" s="2" t="str">
        <f>'[1]2025年已发货'!A:A</f>
        <v>润耀</v>
      </c>
      <c r="B8494" s="2" t="str">
        <f>'[1]2025年已发货'!B:B</f>
        <v>盘螺</v>
      </c>
      <c r="C8494" s="2" t="str">
        <f>'[1]2025年已发货'!C:C</f>
        <v>HRB400E Φ8</v>
      </c>
      <c r="D8494" s="2" t="str">
        <f>'[1]2025年已发货'!D:D</f>
        <v>吨</v>
      </c>
      <c r="E8494" s="2">
        <f>'[1]2025年已发货'!E:E</f>
        <v>2</v>
      </c>
      <c r="F8494" s="4">
        <f>'[1]2025年已发货'!F:F</f>
        <v>45945</v>
      </c>
      <c r="G8494" s="2" t="str">
        <f>'[1]2025年已发货'!G:G</f>
        <v>(五冶建设成都盐道街中学初中部改扩建工程-一标)四川省成都市锦江区春熙路街道盐道街4号（盐道街中学初中部）</v>
      </c>
      <c r="H8494" s="2" t="str">
        <f>'[1]2025年已发货'!H:H</f>
        <v>谢鑫</v>
      </c>
      <c r="I8494" s="2">
        <f>'[1]2025年已发货'!I:I</f>
        <v>18228465067</v>
      </c>
      <c r="J8494" s="2" t="str">
        <f>_xlfn._xlws.FILTER(辅助信息!D:D,辅助信息!G:G=G8494)</f>
        <v>五冶建设成都盐道街中学初中部改扩建工程</v>
      </c>
    </row>
    <row r="8495" spans="1:10">
      <c r="A8495" s="2" t="str">
        <f>'[1]2025年已发货'!A:A</f>
        <v>润耀</v>
      </c>
      <c r="B8495" s="2" t="str">
        <f>'[1]2025年已发货'!B:B</f>
        <v>盘螺</v>
      </c>
      <c r="C8495" s="2" t="str">
        <f>'[1]2025年已发货'!C:C</f>
        <v>HRB400E Φ10</v>
      </c>
      <c r="D8495" s="2" t="str">
        <f>'[1]2025年已发货'!D:D</f>
        <v>吨</v>
      </c>
      <c r="E8495" s="2">
        <f>'[1]2025年已发货'!E:E</f>
        <v>16</v>
      </c>
      <c r="F8495" s="4">
        <f>'[1]2025年已发货'!F:F</f>
        <v>45945</v>
      </c>
      <c r="G8495" s="2" t="str">
        <f>'[1]2025年已发货'!G:G</f>
        <v>(五冶建设成都盐道街中学初中部改扩建工程-一标)四川省成都市锦江区春熙路街道盐道街4号（盐道街中学初中部）</v>
      </c>
      <c r="H8495" s="2" t="str">
        <f>'[1]2025年已发货'!H:H</f>
        <v>谢鑫</v>
      </c>
      <c r="I8495" s="2">
        <f>'[1]2025年已发货'!I:I</f>
        <v>18228465067</v>
      </c>
      <c r="J8495" s="2" t="str">
        <f>_xlfn._xlws.FILTER(辅助信息!D:D,辅助信息!G:G=G8495)</f>
        <v>五冶建设成都盐道街中学初中部改扩建工程</v>
      </c>
    </row>
    <row r="8496" spans="1:10">
      <c r="A8496" s="2" t="str">
        <f>'[1]2025年已发货'!A:A</f>
        <v>润耀</v>
      </c>
      <c r="B8496" s="2" t="str">
        <f>'[1]2025年已发货'!B:B</f>
        <v>盘螺</v>
      </c>
      <c r="C8496" s="2" t="str">
        <f>'[1]2025年已发货'!C:C</f>
        <v>HRB400E Φ12</v>
      </c>
      <c r="D8496" s="2" t="str">
        <f>'[1]2025年已发货'!D:D</f>
        <v>吨</v>
      </c>
      <c r="E8496" s="2">
        <f>'[1]2025年已发货'!E:E</f>
        <v>12</v>
      </c>
      <c r="F8496" s="4">
        <f>'[1]2025年已发货'!F:F</f>
        <v>45945</v>
      </c>
      <c r="G8496" s="2" t="str">
        <f>'[1]2025年已发货'!G:G</f>
        <v>(五冶建设成都盐道街中学初中部改扩建工程-一标)四川省成都市锦江区春熙路街道盐道街4号（盐道街中学初中部）</v>
      </c>
      <c r="H8496" s="2" t="str">
        <f>'[1]2025年已发货'!H:H</f>
        <v>谢鑫</v>
      </c>
      <c r="I8496" s="2">
        <f>'[1]2025年已发货'!I:I</f>
        <v>18228465067</v>
      </c>
      <c r="J8496" s="2" t="str">
        <f>_xlfn._xlws.FILTER(辅助信息!D:D,辅助信息!G:G=G8496)</f>
        <v>五冶建设成都盐道街中学初中部改扩建工程</v>
      </c>
    </row>
    <row r="8497" spans="1:10">
      <c r="A8497" s="2" t="str">
        <f>'[1]2025年已发货'!A:A</f>
        <v>润耀</v>
      </c>
      <c r="B8497" s="2" t="str">
        <f>'[1]2025年已发货'!B:B</f>
        <v>螺纹钢</v>
      </c>
      <c r="C8497" s="2" t="str">
        <f>'[1]2025年已发货'!C:C</f>
        <v>HRB400E Φ14 9m</v>
      </c>
      <c r="D8497" s="2" t="str">
        <f>'[1]2025年已发货'!D:D</f>
        <v>吨</v>
      </c>
      <c r="E8497" s="2">
        <f>'[1]2025年已发货'!E:E</f>
        <v>3</v>
      </c>
      <c r="F8497" s="4">
        <f>'[1]2025年已发货'!F:F</f>
        <v>45945</v>
      </c>
      <c r="G8497" s="2" t="str">
        <f>'[1]2025年已发货'!G:G</f>
        <v>(五冶建设成都盐道街中学初中部改扩建工程-一标)四川省成都市锦江区春熙路街道盐道街4号（盐道街中学初中部）</v>
      </c>
      <c r="H8497" s="2" t="str">
        <f>'[1]2025年已发货'!H:H</f>
        <v>谢鑫</v>
      </c>
      <c r="I8497" s="2">
        <f>'[1]2025年已发货'!I:I</f>
        <v>18228465067</v>
      </c>
      <c r="J8497" s="2" t="str">
        <f>_xlfn._xlws.FILTER(辅助信息!D:D,辅助信息!G:G=G8497)</f>
        <v>五冶建设成都盐道街中学初中部改扩建工程</v>
      </c>
    </row>
    <row r="8498" spans="1:10">
      <c r="A8498" s="2" t="str">
        <f>'[1]2025年已发货'!A:A</f>
        <v>润耀</v>
      </c>
      <c r="B8498" s="2" t="str">
        <f>'[1]2025年已发货'!B:B</f>
        <v>螺纹钢</v>
      </c>
      <c r="C8498" s="2" t="str">
        <f>'[1]2025年已发货'!C:C</f>
        <v>HRB400E Φ18 9m</v>
      </c>
      <c r="D8498" s="2" t="str">
        <f>'[1]2025年已发货'!D:D</f>
        <v>吨</v>
      </c>
      <c r="E8498" s="2">
        <f>'[1]2025年已发货'!E:E</f>
        <v>9</v>
      </c>
      <c r="F8498" s="4">
        <f>'[1]2025年已发货'!F:F</f>
        <v>45945</v>
      </c>
      <c r="G8498" s="2" t="str">
        <f>'[1]2025年已发货'!G:G</f>
        <v>(五冶建设成都盐道街中学初中部改扩建工程-一标)四川省成都市锦江区春熙路街道盐道街4号（盐道街中学初中部）</v>
      </c>
      <c r="H8498" s="2" t="str">
        <f>'[1]2025年已发货'!H:H</f>
        <v>谢鑫</v>
      </c>
      <c r="I8498" s="2">
        <f>'[1]2025年已发货'!I:I</f>
        <v>18228465067</v>
      </c>
      <c r="J8498" s="2" t="str">
        <f>_xlfn._xlws.FILTER(辅助信息!D:D,辅助信息!G:G=G8498)</f>
        <v>五冶建设成都盐道街中学初中部改扩建工程</v>
      </c>
    </row>
    <row r="8499" spans="1:10">
      <c r="A8499" s="2" t="str">
        <f>'[1]2025年已发货'!A:A</f>
        <v>润耀</v>
      </c>
      <c r="B8499" s="2" t="str">
        <f>'[1]2025年已发货'!B:B</f>
        <v>螺纹钢</v>
      </c>
      <c r="C8499" s="2" t="str">
        <f>'[1]2025年已发货'!C:C</f>
        <v>HRB400E Φ20 9m</v>
      </c>
      <c r="D8499" s="2" t="str">
        <f>'[1]2025年已发货'!D:D</f>
        <v>吨</v>
      </c>
      <c r="E8499" s="2">
        <f>'[1]2025年已发货'!E:E</f>
        <v>6</v>
      </c>
      <c r="F8499" s="4">
        <f>'[1]2025年已发货'!F:F</f>
        <v>45945</v>
      </c>
      <c r="G8499" s="2" t="str">
        <f>'[1]2025年已发货'!G:G</f>
        <v>(五冶建设成都盐道街中学初中部改扩建工程-一标)四川省成都市锦江区春熙路街道盐道街4号（盐道街中学初中部）</v>
      </c>
      <c r="H8499" s="2" t="str">
        <f>'[1]2025年已发货'!H:H</f>
        <v>谢鑫</v>
      </c>
      <c r="I8499" s="2">
        <f>'[1]2025年已发货'!I:I</f>
        <v>18228465067</v>
      </c>
      <c r="J8499" s="2" t="str">
        <f>_xlfn._xlws.FILTER(辅助信息!D:D,辅助信息!G:G=G8499)</f>
        <v>五冶建设成都盐道街中学初中部改扩建工程</v>
      </c>
    </row>
    <row r="8500" spans="1:10">
      <c r="A8500" s="2" t="str">
        <f>'[1]2025年已发货'!A:A</f>
        <v>润耀</v>
      </c>
      <c r="B8500" s="2" t="str">
        <f>'[1]2025年已发货'!B:B</f>
        <v>螺纹钢</v>
      </c>
      <c r="C8500" s="2" t="str">
        <f>'[1]2025年已发货'!C:C</f>
        <v>HRB400E Φ22 9m</v>
      </c>
      <c r="D8500" s="2" t="str">
        <f>'[1]2025年已发货'!D:D</f>
        <v>吨</v>
      </c>
      <c r="E8500" s="2">
        <f>'[1]2025年已发货'!E:E</f>
        <v>6</v>
      </c>
      <c r="F8500" s="4">
        <f>'[1]2025年已发货'!F:F</f>
        <v>45945</v>
      </c>
      <c r="G8500" s="2" t="str">
        <f>'[1]2025年已发货'!G:G</f>
        <v>(五冶建设成都盐道街中学初中部改扩建工程-一标)四川省成都市锦江区春熙路街道盐道街4号（盐道街中学初中部）</v>
      </c>
      <c r="H8500" s="2" t="str">
        <f>'[1]2025年已发货'!H:H</f>
        <v>谢鑫</v>
      </c>
      <c r="I8500" s="2">
        <f>'[1]2025年已发货'!I:I</f>
        <v>18228465067</v>
      </c>
      <c r="J8500" s="2" t="str">
        <f>_xlfn._xlws.FILTER(辅助信息!D:D,辅助信息!G:G=G8500)</f>
        <v>五冶建设成都盐道街中学初中部改扩建工程</v>
      </c>
    </row>
    <row r="8501" spans="1:10">
      <c r="A8501" s="2" t="str">
        <f>'[1]2025年已发货'!A:A</f>
        <v>润耀</v>
      </c>
      <c r="B8501" s="2" t="str">
        <f>'[1]2025年已发货'!B:B</f>
        <v>螺纹钢</v>
      </c>
      <c r="C8501" s="2" t="str">
        <f>'[1]2025年已发货'!C:C</f>
        <v>HRB400E Φ25 9m</v>
      </c>
      <c r="D8501" s="2" t="str">
        <f>'[1]2025年已发货'!D:D</f>
        <v>吨</v>
      </c>
      <c r="E8501" s="2">
        <f>'[1]2025年已发货'!E:E</f>
        <v>18</v>
      </c>
      <c r="F8501" s="4">
        <f>'[1]2025年已发货'!F:F</f>
        <v>45945</v>
      </c>
      <c r="G8501" s="2" t="str">
        <f>'[1]2025年已发货'!G:G</f>
        <v>(五冶建设成都盐道街中学初中部改扩建工程-一标)四川省成都市锦江区春熙路街道盐道街4号（盐道街中学初中部）</v>
      </c>
      <c r="H8501" s="2" t="str">
        <f>'[1]2025年已发货'!H:H</f>
        <v>谢鑫</v>
      </c>
      <c r="I8501" s="2">
        <f>'[1]2025年已发货'!I:I</f>
        <v>18228465067</v>
      </c>
      <c r="J8501" s="2" t="str">
        <f>_xlfn._xlws.FILTER(辅助信息!D:D,辅助信息!G:G=G8501)</f>
        <v>五冶建设成都盐道街中学初中部改扩建工程</v>
      </c>
    </row>
    <row r="8502" spans="1:10">
      <c r="A8502" s="2" t="str">
        <f>'[1]2025年已发货'!A:A</f>
        <v>泸钢</v>
      </c>
      <c r="B8502" s="2" t="str">
        <f>'[1]2025年已发货'!B:B</f>
        <v>螺纹钢</v>
      </c>
      <c r="C8502" s="2" t="str">
        <f>'[1]2025年已发货'!C:C</f>
        <v>HRB400E Φ25×12米</v>
      </c>
      <c r="D8502" s="2" t="str">
        <f>'[1]2025年已发货'!D:D</f>
        <v>吨</v>
      </c>
      <c r="E8502" s="2">
        <f>'[1]2025年已发货'!E:E</f>
        <v>20</v>
      </c>
      <c r="F8502" s="4">
        <f>'[1]2025年已发货'!F:F</f>
        <v>45945</v>
      </c>
      <c r="G8502" s="2" t="str">
        <f>'[1]2025年已发货'!G:G</f>
        <v>（自永2标九局西南分公司）四川省自贡市大安区刀关村先到钢筋棚过磅</v>
      </c>
      <c r="H8502" s="2" t="str">
        <f>'[1]2025年已发货'!H:H</f>
        <v>高彦彬</v>
      </c>
      <c r="I8502" s="2">
        <f>'[1]2025年已发货'!I:I</f>
        <v>13835906370</v>
      </c>
      <c r="J8502" s="2" vm="1" t="e">
        <f>_xlfn._xlws.FILTER(辅助信息!D:D,辅助信息!G:G=G8502)</f>
        <v>#VALUE!</v>
      </c>
    </row>
    <row r="8503" spans="1:10">
      <c r="A8503" s="2" t="str">
        <f>'[1]2025年已发货'!A:A</f>
        <v>泸钢</v>
      </c>
      <c r="B8503" s="2" t="str">
        <f>'[1]2025年已发货'!B:B</f>
        <v>螺纹钢</v>
      </c>
      <c r="C8503" s="2" t="str">
        <f>'[1]2025年已发货'!C:C</f>
        <v>HRB400E Φ22×9米</v>
      </c>
      <c r="D8503" s="2" t="str">
        <f>'[1]2025年已发货'!D:D</f>
        <v>吨</v>
      </c>
      <c r="E8503" s="2">
        <f>'[1]2025年已发货'!E:E</f>
        <v>6</v>
      </c>
      <c r="F8503" s="4">
        <f>'[1]2025年已发货'!F:F</f>
        <v>45945</v>
      </c>
      <c r="G8503" s="2" t="str">
        <f>'[1]2025年已发货'!G:G</f>
        <v>（自永2标九局西南分公司）四川省自贡市大安区刀关村先到钢筋棚过磅</v>
      </c>
      <c r="H8503" s="2" t="str">
        <f>'[1]2025年已发货'!H:H</f>
        <v>高彦彬</v>
      </c>
      <c r="I8503" s="2">
        <f>'[1]2025年已发货'!I:I</f>
        <v>13835906370</v>
      </c>
      <c r="J8503" s="2" vm="1" t="e">
        <f>_xlfn._xlws.FILTER(辅助信息!D:D,辅助信息!G:G=G8503)</f>
        <v>#VALUE!</v>
      </c>
    </row>
    <row r="8504" spans="1:10">
      <c r="A8504" s="2" t="str">
        <f>'[1]2025年已发货'!A:A</f>
        <v>泸钢</v>
      </c>
      <c r="B8504" s="2" t="str">
        <f>'[1]2025年已发货'!B:B</f>
        <v>螺纹钢</v>
      </c>
      <c r="C8504" s="2" t="str">
        <f>'[1]2025年已发货'!C:C</f>
        <v>HRB400E Φ20×12米</v>
      </c>
      <c r="D8504" s="2" t="str">
        <f>'[1]2025年已发货'!D:D</f>
        <v>吨</v>
      </c>
      <c r="E8504" s="2">
        <f>'[1]2025年已发货'!E:E</f>
        <v>17</v>
      </c>
      <c r="F8504" s="4">
        <f>'[1]2025年已发货'!F:F</f>
        <v>45945</v>
      </c>
      <c r="G8504" s="2" t="str">
        <f>'[1]2025年已发货'!G:G</f>
        <v>（自永2标九局西南分公司）四川省自贡市大安区刀关村先到钢筋棚过磅</v>
      </c>
      <c r="H8504" s="2" t="str">
        <f>'[1]2025年已发货'!H:H</f>
        <v>高彦彬</v>
      </c>
      <c r="I8504" s="2">
        <f>'[1]2025年已发货'!I:I</f>
        <v>13835906370</v>
      </c>
      <c r="J8504" s="2" vm="1" t="e">
        <f>_xlfn._xlws.FILTER(辅助信息!D:D,辅助信息!G:G=G8504)</f>
        <v>#VALUE!</v>
      </c>
    </row>
    <row r="8505" spans="1:10">
      <c r="A8505" s="2" t="str">
        <f>'[1]2025年已发货'!A:A</f>
        <v>泸钢</v>
      </c>
      <c r="B8505" s="2" t="str">
        <f>'[1]2025年已发货'!B:B</f>
        <v>螺纹钢</v>
      </c>
      <c r="C8505" s="2" t="str">
        <f>'[1]2025年已发货'!C:C</f>
        <v>HRB400E Φ16×9米</v>
      </c>
      <c r="D8505" s="2" t="str">
        <f>'[1]2025年已发货'!D:D</f>
        <v>吨</v>
      </c>
      <c r="E8505" s="2">
        <f>'[1]2025年已发货'!E:E</f>
        <v>5.5</v>
      </c>
      <c r="F8505" s="4">
        <f>'[1]2025年已发货'!F:F</f>
        <v>45945</v>
      </c>
      <c r="G8505" s="2" t="str">
        <f>'[1]2025年已发货'!G:G</f>
        <v>（自永2标九局西南分公司）四川省自贡市大安区刀关村先到钢筋棚过磅</v>
      </c>
      <c r="H8505" s="2" t="str">
        <f>'[1]2025年已发货'!H:H</f>
        <v>高彦彬</v>
      </c>
      <c r="I8505" s="2">
        <f>'[1]2025年已发货'!I:I</f>
        <v>13835906370</v>
      </c>
      <c r="J8505" s="2" vm="1" t="e">
        <f>_xlfn._xlws.FILTER(辅助信息!D:D,辅助信息!G:G=G8505)</f>
        <v>#VALUE!</v>
      </c>
    </row>
    <row r="8506" spans="1:10">
      <c r="A8506" s="2" t="str">
        <f>'[1]2025年已发货'!A:A</f>
        <v>泸钢</v>
      </c>
      <c r="B8506" s="2" t="str">
        <f>'[1]2025年已发货'!B:B</f>
        <v>螺纹钢</v>
      </c>
      <c r="C8506" s="2" t="str">
        <f>'[1]2025年已发货'!C:C</f>
        <v>HRB400E Φ16×12米</v>
      </c>
      <c r="D8506" s="2" t="str">
        <f>'[1]2025年已发货'!D:D</f>
        <v>吨</v>
      </c>
      <c r="E8506" s="2">
        <f>'[1]2025年已发货'!E:E</f>
        <v>3</v>
      </c>
      <c r="F8506" s="4">
        <f>'[1]2025年已发货'!F:F</f>
        <v>45945</v>
      </c>
      <c r="G8506" s="2" t="str">
        <f>'[1]2025年已发货'!G:G</f>
        <v>（自永2标九局西南分公司）四川省自贡市大安区刀关村先到钢筋棚过磅</v>
      </c>
      <c r="H8506" s="2" t="str">
        <f>'[1]2025年已发货'!H:H</f>
        <v>高彦彬</v>
      </c>
      <c r="I8506" s="2">
        <f>'[1]2025年已发货'!I:I</f>
        <v>13835906370</v>
      </c>
      <c r="J8506" s="2" vm="1" t="e">
        <f>_xlfn._xlws.FILTER(辅助信息!D:D,辅助信息!G:G=G8506)</f>
        <v>#VALUE!</v>
      </c>
    </row>
    <row r="8507" spans="1:10">
      <c r="A8507" s="2" t="str">
        <f>'[1]2025年已发货'!A:A</f>
        <v>泸钢</v>
      </c>
      <c r="B8507" s="2" t="str">
        <f>'[1]2025年已发货'!B:B</f>
        <v>螺纹钢</v>
      </c>
      <c r="C8507" s="2" t="str">
        <f>'[1]2025年已发货'!C:C</f>
        <v>HRB400E Φ14×12米</v>
      </c>
      <c r="D8507" s="2" t="str">
        <f>'[1]2025年已发货'!D:D</f>
        <v>吨</v>
      </c>
      <c r="E8507" s="2">
        <f>'[1]2025年已发货'!E:E</f>
        <v>8</v>
      </c>
      <c r="F8507" s="4">
        <f>'[1]2025年已发货'!F:F</f>
        <v>45945</v>
      </c>
      <c r="G8507" s="2" t="str">
        <f>'[1]2025年已发货'!G:G</f>
        <v>（自永2标九局西南分公司）四川省自贡市大安区刀关村先到钢筋棚过磅</v>
      </c>
      <c r="H8507" s="2" t="str">
        <f>'[1]2025年已发货'!H:H</f>
        <v>高彦彬</v>
      </c>
      <c r="I8507" s="2">
        <f>'[1]2025年已发货'!I:I</f>
        <v>13835906370</v>
      </c>
      <c r="J8507" s="2" vm="1" t="e">
        <f>_xlfn._xlws.FILTER(辅助信息!D:D,辅助信息!G:G=G8507)</f>
        <v>#VALUE!</v>
      </c>
    </row>
    <row r="8508" spans="1:10">
      <c r="A8508" s="2" t="str">
        <f>'[1]2025年已发货'!A:A</f>
        <v>泸钢</v>
      </c>
      <c r="B8508" s="2" t="str">
        <f>'[1]2025年已发货'!B:B</f>
        <v>盘螺</v>
      </c>
      <c r="C8508" s="2" t="str">
        <f>'[1]2025年已发货'!C:C</f>
        <v>HRB400E Φ10</v>
      </c>
      <c r="D8508" s="2" t="str">
        <f>'[1]2025年已发货'!D:D</f>
        <v>吨</v>
      </c>
      <c r="E8508" s="2">
        <f>'[1]2025年已发货'!E:E</f>
        <v>6</v>
      </c>
      <c r="F8508" s="4">
        <f>'[1]2025年已发货'!F:F</f>
        <v>45945</v>
      </c>
      <c r="G8508" s="2" t="str">
        <f>'[1]2025年已发货'!G:G</f>
        <v>（自永2标九局西南分公司）四川省自贡市大安区刀关村先到钢筋棚过磅</v>
      </c>
      <c r="H8508" s="2" t="str">
        <f>'[1]2025年已发货'!H:H</f>
        <v>高彦彬</v>
      </c>
      <c r="I8508" s="2">
        <f>'[1]2025年已发货'!I:I</f>
        <v>13835906370</v>
      </c>
      <c r="J8508" s="2" vm="1" t="e">
        <f>_xlfn._xlws.FILTER(辅助信息!D:D,辅助信息!G:G=G8508)</f>
        <v>#VALUE!</v>
      </c>
    </row>
    <row r="8509" spans="1:10">
      <c r="A8509" s="2" t="str">
        <f>'[1]2025年已发货'!A:A</f>
        <v>泸钢</v>
      </c>
      <c r="B8509" s="2" t="str">
        <f>'[1]2025年已发货'!B:B</f>
        <v>高线</v>
      </c>
      <c r="C8509" s="2" t="str">
        <f>'[1]2025年已发货'!C:C</f>
        <v>HPB300 Φ10</v>
      </c>
      <c r="D8509" s="2" t="str">
        <f>'[1]2025年已发货'!D:D</f>
        <v>吨</v>
      </c>
      <c r="E8509" s="2">
        <f>'[1]2025年已发货'!E:E</f>
        <v>8</v>
      </c>
      <c r="F8509" s="4">
        <f>'[1]2025年已发货'!F:F</f>
        <v>45945</v>
      </c>
      <c r="G8509" s="2" t="str">
        <f>'[1]2025年已发货'!G:G</f>
        <v>（自永2标九局西南分公司）四川省自贡市大安区刀关村先到钢筋棚过磅</v>
      </c>
      <c r="H8509" s="2" t="str">
        <f>'[1]2025年已发货'!H:H</f>
        <v>高彦彬</v>
      </c>
      <c r="I8509" s="2">
        <f>'[1]2025年已发货'!I:I</f>
        <v>13835906370</v>
      </c>
      <c r="J8509" s="2" vm="1" t="e">
        <f>_xlfn._xlws.FILTER(辅助信息!D:D,辅助信息!G:G=G8509)</f>
        <v>#VALUE!</v>
      </c>
    </row>
    <row r="8510" spans="1:10">
      <c r="A8510" s="2" t="str">
        <f>'[1]2025年已发货'!A:A</f>
        <v>泸钢</v>
      </c>
      <c r="B8510" s="2" t="str">
        <f>'[1]2025年已发货'!B:B</f>
        <v>螺纹钢</v>
      </c>
      <c r="C8510" s="2" t="str">
        <f>'[1]2025年已发货'!C:C</f>
        <v>HRB400E Φ12</v>
      </c>
      <c r="D8510" s="2" t="str">
        <f>'[1]2025年已发货'!D:D</f>
        <v>吨</v>
      </c>
      <c r="E8510" s="2">
        <f>'[1]2025年已发货'!E:E</f>
        <v>17</v>
      </c>
      <c r="F8510" s="4">
        <f>'[1]2025年已发货'!F:F</f>
        <v>45945</v>
      </c>
      <c r="G8510" s="2" t="str">
        <f>'[1]2025年已发货'!G:G</f>
        <v>(五冶钢构龙泉东洪片区70亩住宅、商业及配套工程项目二标段)成都市龙泉驿外东洪路地铁2号线惠王陵地铁C口</v>
      </c>
      <c r="H8510" s="2" t="str">
        <f>'[1]2025年已发货'!H:H</f>
        <v>蒋嗣伟</v>
      </c>
      <c r="I8510" s="2">
        <f>'[1]2025年已发货'!I:I</f>
        <v>15014331252</v>
      </c>
      <c r="J8510" s="2" t="str">
        <f>_xlfn._xlws.FILTER(辅助信息!D:D,辅助信息!G:G=G8510)</f>
        <v>五冶钢构龙泉东洪片区(70亩、85亩)住宅、商业及配套工程项目</v>
      </c>
    </row>
    <row r="8511" spans="1:10">
      <c r="A8511" s="2" t="str">
        <f>'[1]2025年已发货'!A:A</f>
        <v>泸钢</v>
      </c>
      <c r="B8511" s="2" t="str">
        <f>'[1]2025年已发货'!B:B</f>
        <v>盘螺</v>
      </c>
      <c r="C8511" s="2" t="str">
        <f>'[1]2025年已发货'!C:C</f>
        <v>HRB400E Φ8</v>
      </c>
      <c r="D8511" s="2" t="str">
        <f>'[1]2025年已发货'!D:D</f>
        <v>吨</v>
      </c>
      <c r="E8511" s="2">
        <f>'[1]2025年已发货'!E:E</f>
        <v>18</v>
      </c>
      <c r="F8511" s="4">
        <f>'[1]2025年已发货'!F:F</f>
        <v>45945</v>
      </c>
      <c r="G8511" s="2" t="str">
        <f>'[1]2025年已发货'!G:G</f>
        <v>(五冶钢构龙泉东洪片区70亩住宅、商业及配套工程项目二标段)成都市龙泉驿外东洪路地铁2号线惠王陵地铁C口</v>
      </c>
      <c r="H8511" s="2" t="str">
        <f>'[1]2025年已发货'!H:H</f>
        <v>蒋嗣伟</v>
      </c>
      <c r="I8511" s="2">
        <f>'[1]2025年已发货'!I:I</f>
        <v>15014331252</v>
      </c>
      <c r="J8511" s="2" t="str">
        <f>_xlfn._xlws.FILTER(辅助信息!D:D,辅助信息!G:G=G8511)</f>
        <v>五冶钢构龙泉东洪片区(70亩、85亩)住宅、商业及配套工程项目</v>
      </c>
    </row>
    <row r="8512" spans="1:10">
      <c r="A8512" s="2" t="str">
        <f>'[1]2025年已发货'!A:A</f>
        <v>泸钢</v>
      </c>
      <c r="B8512" s="2" t="str">
        <f>'[1]2025年已发货'!B:B</f>
        <v>螺纹钢</v>
      </c>
      <c r="C8512" s="2" t="str">
        <f>'[1]2025年已发货'!C:C</f>
        <v>HRB400E Φ16 9m</v>
      </c>
      <c r="D8512" s="2" t="str">
        <f>'[1]2025年已发货'!D:D</f>
        <v>吨</v>
      </c>
      <c r="E8512" s="2">
        <f>'[1]2025年已发货'!E:E</f>
        <v>30</v>
      </c>
      <c r="F8512" s="4">
        <f>'[1]2025年已发货'!F:F</f>
        <v>45945</v>
      </c>
      <c r="G8512" s="2" t="str">
        <f>'[1]2025年已发货'!G:G</f>
        <v>(五冶钢构龙泉东洪片区85亩住宅、商业及配套工程项目一标段)成都市龙泉驿外东洪路地铁2号线惠王陵地铁C口</v>
      </c>
      <c r="H8512" s="2" t="str">
        <f>'[1]2025年已发货'!H:H</f>
        <v>岳工</v>
      </c>
      <c r="I8512" s="2">
        <f>'[1]2025年已发货'!I:I</f>
        <v>18599951655</v>
      </c>
      <c r="J8512" s="2" t="str">
        <f>_xlfn._xlws.FILTER(辅助信息!D:D,辅助信息!G:G=G8512)</f>
        <v>五冶钢构龙泉东洪片区(70亩、85亩)住宅、商业及配套工程项目</v>
      </c>
    </row>
    <row r="8513" spans="1:10">
      <c r="A8513" s="2" t="str">
        <f>'[1]2025年已发货'!A:A</f>
        <v>泸钢</v>
      </c>
      <c r="B8513" s="2" t="str">
        <f>'[1]2025年已发货'!B:B</f>
        <v>螺纹钢</v>
      </c>
      <c r="C8513" s="2" t="str">
        <f>'[1]2025年已发货'!C:C</f>
        <v>HRB400E Φ25 9m</v>
      </c>
      <c r="D8513" s="2" t="str">
        <f>'[1]2025年已发货'!D:D</f>
        <v>吨</v>
      </c>
      <c r="E8513" s="2">
        <f>'[1]2025年已发货'!E:E</f>
        <v>10</v>
      </c>
      <c r="F8513" s="4">
        <f>'[1]2025年已发货'!F:F</f>
        <v>45945</v>
      </c>
      <c r="G8513" s="2" t="str">
        <f>'[1]2025年已发货'!G:G</f>
        <v>(五冶钢构龙泉东洪片区85亩住宅、商业及配套工程项目一标段)成都市龙泉驿外东洪路地铁2号线惠王陵地铁C口</v>
      </c>
      <c r="H8513" s="2" t="str">
        <f>'[1]2025年已发货'!H:H</f>
        <v>岳工</v>
      </c>
      <c r="I8513" s="2">
        <f>'[1]2025年已发货'!I:I</f>
        <v>18599951655</v>
      </c>
      <c r="J8513" s="2" t="str">
        <f>_xlfn._xlws.FILTER(辅助信息!D:D,辅助信息!G:G=G8513)</f>
        <v>五冶钢构龙泉东洪片区(70亩、85亩)住宅、商业及配套工程项目</v>
      </c>
    </row>
    <row r="8514" spans="1:10">
      <c r="A8514" s="2" t="str">
        <f>'[1]2025年已发货'!A:A</f>
        <v>泸钢</v>
      </c>
      <c r="B8514" s="2" t="str">
        <f>'[1]2025年已发货'!B:B</f>
        <v>螺纹钢</v>
      </c>
      <c r="C8514" s="2" t="str">
        <f>'[1]2025年已发货'!C:C</f>
        <v>HRB500E Φ22</v>
      </c>
      <c r="D8514" s="2" t="str">
        <f>'[1]2025年已发货'!D:D</f>
        <v>吨</v>
      </c>
      <c r="E8514" s="2">
        <f>'[1]2025年已发货'!E:E</f>
        <v>6</v>
      </c>
      <c r="F8514" s="4">
        <f>'[1]2025年已发货'!F:F</f>
        <v>45945</v>
      </c>
      <c r="G8514" s="2" t="str">
        <f>'[1]2025年已发货'!G:G</f>
        <v>(五冶钢构龙泉东洪片区85亩住宅、商业及配套工程项目一标段)成都市龙泉驿外东洪路地铁2号线惠王陵地铁C口</v>
      </c>
      <c r="H8514" s="2" t="str">
        <f>'[1]2025年已发货'!H:H</f>
        <v>岳工</v>
      </c>
      <c r="I8514" s="2">
        <f>'[1]2025年已发货'!I:I</f>
        <v>18599951655</v>
      </c>
      <c r="J8514" s="2" t="str">
        <f>_xlfn._xlws.FILTER(辅助信息!D:D,辅助信息!G:G=G8514)</f>
        <v>五冶钢构龙泉东洪片区(70亩、85亩)住宅、商业及配套工程项目</v>
      </c>
    </row>
    <row r="8515" spans="1:10">
      <c r="A8515" s="2" t="str">
        <f>'[1]2025年已发货'!A:A</f>
        <v>泸钢</v>
      </c>
      <c r="B8515" s="2" t="str">
        <f>'[1]2025年已发货'!B:B</f>
        <v>盘螺</v>
      </c>
      <c r="C8515" s="2" t="str">
        <f>'[1]2025年已发货'!C:C</f>
        <v>HRB400E Φ10</v>
      </c>
      <c r="D8515" s="2" t="str">
        <f>'[1]2025年已发货'!D:D</f>
        <v>吨</v>
      </c>
      <c r="E8515" s="2">
        <f>'[1]2025年已发货'!E:E</f>
        <v>10</v>
      </c>
      <c r="F8515" s="4">
        <f>'[1]2025年已发货'!F:F</f>
        <v>45945</v>
      </c>
      <c r="G8515" s="2" t="str">
        <f>'[1]2025年已发货'!G:G</f>
        <v>(五冶钢构龙泉东洪片区85亩住宅、商业及配套工程项目一标段)成都市龙泉驿外东洪路地铁2号线惠王陵地铁C口</v>
      </c>
      <c r="H8515" s="2" t="str">
        <f>'[1]2025年已发货'!H:H</f>
        <v>岳工</v>
      </c>
      <c r="I8515" s="2">
        <f>'[1]2025年已发货'!I:I</f>
        <v>18599951655</v>
      </c>
      <c r="J8515" s="2" t="str">
        <f>_xlfn._xlws.FILTER(辅助信息!D:D,辅助信息!G:G=G8515)</f>
        <v>五冶钢构龙泉东洪片区(70亩、85亩)住宅、商业及配套工程项目</v>
      </c>
    </row>
    <row r="8516" spans="1:10">
      <c r="A8516" s="2" t="str">
        <f>'[1]2025年已发货'!A:A</f>
        <v>泸钢</v>
      </c>
      <c r="B8516" s="2" t="str">
        <f>'[1]2025年已发货'!B:B</f>
        <v>盘螺</v>
      </c>
      <c r="C8516" s="2" t="str">
        <f>'[1]2025年已发货'!C:C</f>
        <v>HRB400E Φ6</v>
      </c>
      <c r="D8516" s="2" t="str">
        <f>'[1]2025年已发货'!D:D</f>
        <v>吨</v>
      </c>
      <c r="E8516" s="2">
        <f>'[1]2025年已发货'!E:E</f>
        <v>20</v>
      </c>
      <c r="F8516" s="4">
        <f>'[1]2025年已发货'!F:F</f>
        <v>45945</v>
      </c>
      <c r="G8516" s="2" t="str">
        <f>'[1]2025年已发货'!G:G</f>
        <v>(五冶钢构龙泉东洪片区85亩住宅、商业及配套工程项目一标段)成都市龙泉驿外东洪路地铁2号线惠王陵地铁C口</v>
      </c>
      <c r="H8516" s="2" t="str">
        <f>'[1]2025年已发货'!H:H</f>
        <v>岳工</v>
      </c>
      <c r="I8516" s="2">
        <f>'[1]2025年已发货'!I:I</f>
        <v>18599951655</v>
      </c>
      <c r="J8516" s="2" t="str">
        <f>_xlfn._xlws.FILTER(辅助信息!D:D,辅助信息!G:G=G8516)</f>
        <v>五冶钢构龙泉东洪片区(70亩、85亩)住宅、商业及配套工程项目</v>
      </c>
    </row>
    <row r="8517" spans="1:10">
      <c r="A8517" s="2" t="str">
        <f>'[1]2025年已发货'!A:A</f>
        <v>泸钢</v>
      </c>
      <c r="B8517" s="2" t="str">
        <f>'[1]2025年已发货'!B:B</f>
        <v>盘螺</v>
      </c>
      <c r="C8517" s="2" t="str">
        <f>'[1]2025年已发货'!C:C</f>
        <v>HRB400E Φ8</v>
      </c>
      <c r="D8517" s="2" t="str">
        <f>'[1]2025年已发货'!D:D</f>
        <v>吨</v>
      </c>
      <c r="E8517" s="2">
        <f>'[1]2025年已发货'!E:E</f>
        <v>50</v>
      </c>
      <c r="F8517" s="4">
        <f>'[1]2025年已发货'!F:F</f>
        <v>45945</v>
      </c>
      <c r="G8517" s="2" t="str">
        <f>'[1]2025年已发货'!G:G</f>
        <v>(五冶钢构龙泉东洪片区85亩住宅、商业及配套工程项目一标段)成都市龙泉驿外东洪路地铁2号线惠王陵地铁C口</v>
      </c>
      <c r="H8517" s="2" t="str">
        <f>'[1]2025年已发货'!H:H</f>
        <v>岳工</v>
      </c>
      <c r="I8517" s="2">
        <f>'[1]2025年已发货'!I:I</f>
        <v>18599951655</v>
      </c>
      <c r="J8517" s="2" t="str">
        <f>_xlfn._xlws.FILTER(辅助信息!D:D,辅助信息!G:G=G8517)</f>
        <v>五冶钢构龙泉东洪片区(70亩、85亩)住宅、商业及配套工程项目</v>
      </c>
    </row>
    <row r="8518" spans="1:10">
      <c r="A8518" s="2" t="str">
        <f>'[1]2025年已发货'!A:A</f>
        <v>泸钢</v>
      </c>
      <c r="B8518" s="2" t="str">
        <f>'[1]2025年已发货'!B:B</f>
        <v>螺纹钢</v>
      </c>
      <c r="C8518" s="2" t="str">
        <f>'[1]2025年已发货'!C:C</f>
        <v>HRB400E Φ14 9m</v>
      </c>
      <c r="D8518" s="2" t="str">
        <f>'[1]2025年已发货'!D:D</f>
        <v>吨</v>
      </c>
      <c r="E8518" s="2">
        <f>'[1]2025年已发货'!E:E</f>
        <v>20</v>
      </c>
      <c r="F8518" s="4">
        <f>'[1]2025年已发货'!F:F</f>
        <v>45945</v>
      </c>
      <c r="G8518" s="2" t="str">
        <f>'[1]2025年已发货'!G:G</f>
        <v>(五冶钢构龙泉东洪片区70亩住宅、商业及配套工程项目二标段)成都市龙泉驿外东洪路地铁2号线惠王陵地铁C口</v>
      </c>
      <c r="H8518" s="2" t="str">
        <f>'[1]2025年已发货'!H:H</f>
        <v>蒋嗣伟</v>
      </c>
      <c r="I8518" s="2">
        <f>'[1]2025年已发货'!I:I</f>
        <v>15014331252</v>
      </c>
      <c r="J8518" s="2" t="str">
        <f>_xlfn._xlws.FILTER(辅助信息!D:D,辅助信息!G:G=G8518)</f>
        <v>五冶钢构龙泉东洪片区(70亩、85亩)住宅、商业及配套工程项目</v>
      </c>
    </row>
    <row r="8519" spans="1:10">
      <c r="A8519" s="2" t="str">
        <f>'[1]2025年已发货'!A:A</f>
        <v>泸钢</v>
      </c>
      <c r="B8519" s="2" t="str">
        <f>'[1]2025年已发货'!B:B</f>
        <v>螺纹钢</v>
      </c>
      <c r="C8519" s="2" t="str">
        <f>'[1]2025年已发货'!C:C</f>
        <v>HRB400E Φ25 9m</v>
      </c>
      <c r="D8519" s="2" t="str">
        <f>'[1]2025年已发货'!D:D</f>
        <v>吨</v>
      </c>
      <c r="E8519" s="2">
        <f>'[1]2025年已发货'!E:E</f>
        <v>15</v>
      </c>
      <c r="F8519" s="4">
        <f>'[1]2025年已发货'!F:F</f>
        <v>45945</v>
      </c>
      <c r="G8519" s="2" t="str">
        <f>'[1]2025年已发货'!G:G</f>
        <v>(五冶钢构龙泉东洪片区70亩住宅、商业及配套工程项目二标段)成都市龙泉驿外东洪路地铁2号线惠王陵地铁C口</v>
      </c>
      <c r="H8519" s="2" t="str">
        <f>'[1]2025年已发货'!H:H</f>
        <v>蒋嗣伟</v>
      </c>
      <c r="I8519" s="2">
        <f>'[1]2025年已发货'!I:I</f>
        <v>15014331252</v>
      </c>
      <c r="J8519" s="2" t="str">
        <f>_xlfn._xlws.FILTER(辅助信息!D:D,辅助信息!G:G=G8519)</f>
        <v>五冶钢构龙泉东洪片区(70亩、85亩)住宅、商业及配套工程项目</v>
      </c>
    </row>
    <row r="8520" spans="1:10">
      <c r="A8520" s="2" t="str">
        <f>'[1]2025年已发货'!A:A</f>
        <v>泸钢</v>
      </c>
      <c r="B8520" s="2" t="str">
        <f>'[1]2025年已发货'!B:B</f>
        <v>盘螺</v>
      </c>
      <c r="C8520" s="2" t="str">
        <f>'[1]2025年已发货'!C:C</f>
        <v>HRB400E Φ10</v>
      </c>
      <c r="D8520" s="2" t="str">
        <f>'[1]2025年已发货'!D:D</f>
        <v>吨</v>
      </c>
      <c r="E8520" s="2">
        <f>'[1]2025年已发货'!E:E</f>
        <v>35</v>
      </c>
      <c r="F8520" s="4">
        <f>'[1]2025年已发货'!F:F</f>
        <v>45945</v>
      </c>
      <c r="G8520" s="2" t="str">
        <f>'[1]2025年已发货'!G:G</f>
        <v>(五冶钢构龙泉东洪片区85亩住宅、商业及配套工程项目一标段)成都市龙泉驿外东洪路地铁2号线惠王陵地铁C口</v>
      </c>
      <c r="H8520" s="2" t="str">
        <f>'[1]2025年已发货'!H:H</f>
        <v>岳工</v>
      </c>
      <c r="I8520" s="2">
        <f>'[1]2025年已发货'!I:I</f>
        <v>18599951655</v>
      </c>
      <c r="J8520" s="2" t="str">
        <f>_xlfn._xlws.FILTER(辅助信息!D:D,辅助信息!G:G=G8520)</f>
        <v>五冶钢构龙泉东洪片区(70亩、85亩)住宅、商业及配套工程项目</v>
      </c>
    </row>
    <row r="8521" spans="1:10">
      <c r="A8521" s="2" t="str">
        <f>'[1]2025年已发货'!A:A</f>
        <v>泸钢</v>
      </c>
      <c r="B8521" s="2" t="str">
        <f>'[1]2025年已发货'!B:B</f>
        <v>螺纹钢</v>
      </c>
      <c r="C8521" s="2" t="str">
        <f>'[1]2025年已发货'!C:C</f>
        <v>HRB400E Φ12 9m</v>
      </c>
      <c r="D8521" s="2" t="str">
        <f>'[1]2025年已发货'!D:D</f>
        <v>吨</v>
      </c>
      <c r="E8521" s="2">
        <f>'[1]2025年已发货'!E:E</f>
        <v>25</v>
      </c>
      <c r="F8521" s="4">
        <f>'[1]2025年已发货'!F:F</f>
        <v>45945</v>
      </c>
      <c r="G8521" s="2" t="str">
        <f>'[1]2025年已发货'!G:G</f>
        <v>(五冶钢构龙泉东洪片区85亩住宅、商业及配套工程项目一标段)成都市龙泉驿外东洪路地铁2号线惠王陵地铁C口</v>
      </c>
      <c r="H8521" s="2" t="str">
        <f>'[1]2025年已发货'!H:H</f>
        <v>岳工</v>
      </c>
      <c r="I8521" s="2">
        <f>'[1]2025年已发货'!I:I</f>
        <v>18599951655</v>
      </c>
      <c r="J8521" s="2" t="str">
        <f>_xlfn._xlws.FILTER(辅助信息!D:D,辅助信息!G:G=G8521)</f>
        <v>五冶钢构龙泉东洪片区(70亩、85亩)住宅、商业及配套工程项目</v>
      </c>
    </row>
    <row r="8522" spans="1:10">
      <c r="A8522" s="2" t="str">
        <f>'[1]2025年已发货'!A:A</f>
        <v>泸钢</v>
      </c>
      <c r="B8522" s="2" t="str">
        <f>'[1]2025年已发货'!B:B</f>
        <v>螺纹钢</v>
      </c>
      <c r="C8522" s="2" t="str">
        <f>'[1]2025年已发货'!C:C</f>
        <v>HRB400E Φ16 9m</v>
      </c>
      <c r="D8522" s="2" t="str">
        <f>'[1]2025年已发货'!D:D</f>
        <v>吨</v>
      </c>
      <c r="E8522" s="2">
        <f>'[1]2025年已发货'!E:E</f>
        <v>10</v>
      </c>
      <c r="F8522" s="4">
        <f>'[1]2025年已发货'!F:F</f>
        <v>45945</v>
      </c>
      <c r="G8522" s="2" t="str">
        <f>'[1]2025年已发货'!G:G</f>
        <v>(五冶钢构龙泉东洪片区85亩住宅、商业及配套工程项目一标段)成都市龙泉驿外东洪路地铁2号线惠王陵地铁C口</v>
      </c>
      <c r="H8522" s="2" t="str">
        <f>'[1]2025年已发货'!H:H</f>
        <v>岳工</v>
      </c>
      <c r="I8522" s="2">
        <f>'[1]2025年已发货'!I:I</f>
        <v>18599951655</v>
      </c>
      <c r="J8522" s="2" t="str">
        <f>_xlfn._xlws.FILTER(辅助信息!D:D,辅助信息!G:G=G8522)</f>
        <v>五冶钢构龙泉东洪片区(70亩、85亩)住宅、商业及配套工程项目</v>
      </c>
    </row>
    <row r="8523" spans="1:10">
      <c r="A8523" s="2" t="str">
        <f>'[1]2025年已发货'!A:A</f>
        <v>泸钢</v>
      </c>
      <c r="B8523" s="2" t="str">
        <f>'[1]2025年已发货'!B:B</f>
        <v>盘螺</v>
      </c>
      <c r="C8523" s="2" t="str">
        <f>'[1]2025年已发货'!C:C</f>
        <v>HRB400E Φ8</v>
      </c>
      <c r="D8523" s="2" t="str">
        <f>'[1]2025年已发货'!D:D</f>
        <v>吨</v>
      </c>
      <c r="E8523" s="2">
        <f>'[1]2025年已发货'!E:E</f>
        <v>40</v>
      </c>
      <c r="F8523" s="4">
        <f>'[1]2025年已发货'!F:F</f>
        <v>45945</v>
      </c>
      <c r="G8523" s="2" t="str">
        <f>'[1]2025年已发货'!G:G</f>
        <v>(五冶钢构龙泉东洪片区70亩住宅、商业及配套工程项目一标段)成都市龙泉驿外东洪路地铁2号线惠王陵地铁C口</v>
      </c>
      <c r="H8523" s="2" t="str">
        <f>'[1]2025年已发货'!H:H</f>
        <v>邹爱国</v>
      </c>
      <c r="I8523" s="2">
        <f>'[1]2025年已发货'!I:I</f>
        <v>13540231225</v>
      </c>
      <c r="J8523" s="2" t="str">
        <f>_xlfn._xlws.FILTER(辅助信息!D:D,辅助信息!G:G=G8523)</f>
        <v>五冶钢构龙泉东洪片区(70亩、85亩)住宅、商业及配套工程项目</v>
      </c>
    </row>
    <row r="8524" spans="1:10">
      <c r="A8524" s="2" t="str">
        <f>'[1]2025年已发货'!A:A</f>
        <v>泸钢</v>
      </c>
      <c r="B8524" s="2" t="str">
        <f>'[1]2025年已发货'!B:B</f>
        <v>盘螺</v>
      </c>
      <c r="C8524" s="2" t="str">
        <f>'[1]2025年已发货'!C:C</f>
        <v>HRB400E Φ10</v>
      </c>
      <c r="D8524" s="2" t="str">
        <f>'[1]2025年已发货'!D:D</f>
        <v>吨</v>
      </c>
      <c r="E8524" s="2">
        <f>'[1]2025年已发货'!E:E</f>
        <v>30</v>
      </c>
      <c r="F8524" s="4">
        <f>'[1]2025年已发货'!F:F</f>
        <v>45945</v>
      </c>
      <c r="G8524" s="2" t="str">
        <f>'[1]2025年已发货'!G:G</f>
        <v>(五冶钢构龙泉东洪片区70亩住宅、商业及配套工程项目一标段)成都市龙泉驿外东洪路地铁2号线惠王陵地铁C口</v>
      </c>
      <c r="H8524" s="2" t="str">
        <f>'[1]2025年已发货'!H:H</f>
        <v>邹爱国</v>
      </c>
      <c r="I8524" s="2">
        <f>'[1]2025年已发货'!I:I</f>
        <v>13540231225</v>
      </c>
      <c r="J8524" s="2" t="str">
        <f>_xlfn._xlws.FILTER(辅助信息!D:D,辅助信息!G:G=G8524)</f>
        <v>五冶钢构龙泉东洪片区(70亩、85亩)住宅、商业及配套工程项目</v>
      </c>
    </row>
    <row r="8525" spans="1:10">
      <c r="A8525" s="2" t="str">
        <f>'[1]2025年已发货'!A:A</f>
        <v>泸钢</v>
      </c>
      <c r="B8525" s="2" t="str">
        <f>'[1]2025年已发货'!B:B</f>
        <v>螺纹钢</v>
      </c>
      <c r="C8525" s="2" t="str">
        <f>'[1]2025年已发货'!C:C</f>
        <v>HRB400E Φ12 9m</v>
      </c>
      <c r="D8525" s="2" t="str">
        <f>'[1]2025年已发货'!D:D</f>
        <v>吨</v>
      </c>
      <c r="E8525" s="2">
        <f>'[1]2025年已发货'!E:E</f>
        <v>35</v>
      </c>
      <c r="F8525" s="4">
        <f>'[1]2025年已发货'!F:F</f>
        <v>45945</v>
      </c>
      <c r="G8525" s="2" t="str">
        <f>'[1]2025年已发货'!G:G</f>
        <v>(五冶钢构龙泉东洪片区70亩住宅、商业及配套工程项目一标段)成都市龙泉驿外东洪路地铁2号线惠王陵地铁C口</v>
      </c>
      <c r="H8525" s="2" t="str">
        <f>'[1]2025年已发货'!H:H</f>
        <v>邹爱国</v>
      </c>
      <c r="I8525" s="2">
        <f>'[1]2025年已发货'!I:I</f>
        <v>13540231225</v>
      </c>
      <c r="J8525" s="2" t="str">
        <f>_xlfn._xlws.FILTER(辅助信息!D:D,辅助信息!G:G=G8525)</f>
        <v>五冶钢构龙泉东洪片区(70亩、85亩)住宅、商业及配套工程项目</v>
      </c>
    </row>
    <row r="8526" spans="1:10">
      <c r="A8526" s="2" t="str">
        <f>'[1]2025年已发货'!A:A</f>
        <v>泸钢</v>
      </c>
      <c r="B8526" s="2" t="str">
        <f>'[1]2025年已发货'!B:B</f>
        <v>螺纹钢</v>
      </c>
      <c r="C8526" s="2" t="str">
        <f>'[1]2025年已发货'!C:C</f>
        <v>HRB400E Φ22 9m</v>
      </c>
      <c r="D8526" s="2" t="str">
        <f>'[1]2025年已发货'!D:D</f>
        <v>吨</v>
      </c>
      <c r="E8526" s="2">
        <f>'[1]2025年已发货'!E:E</f>
        <v>10</v>
      </c>
      <c r="F8526" s="4">
        <f>'[1]2025年已发货'!F:F</f>
        <v>45945</v>
      </c>
      <c r="G8526" s="2" t="str">
        <f>'[1]2025年已发货'!G:G</f>
        <v>(宜宾兴港三江新区长江工业园保障性租赁住房建设项目-土建)四川省宜宾市翠屏区永善路南段宜宾市三江新区长江工业园区</v>
      </c>
      <c r="H8526" s="2" t="str">
        <f>'[1]2025年已发货'!H:H</f>
        <v>赵元虎</v>
      </c>
      <c r="I8526" s="2">
        <f>'[1]2025年已发货'!I:I</f>
        <v>13684167136</v>
      </c>
      <c r="J8526" s="2" t="str">
        <f>_xlfn._xlws.FILTER(辅助信息!D:D,辅助信息!G:G=G8526)</f>
        <v>宜宾兴港三江新区长江工业园建设项目</v>
      </c>
    </row>
    <row r="8527" spans="1:10">
      <c r="A8527" s="2" t="str">
        <f>'[1]2025年已发货'!A:A</f>
        <v>泸钢</v>
      </c>
      <c r="B8527" s="2" t="str">
        <f>'[1]2025年已发货'!B:B</f>
        <v>盘螺</v>
      </c>
      <c r="C8527" s="2" t="str">
        <f>'[1]2025年已发货'!C:C</f>
        <v>HRB400E Φ6</v>
      </c>
      <c r="D8527" s="2" t="str">
        <f>'[1]2025年已发货'!D:D</f>
        <v>吨</v>
      </c>
      <c r="E8527" s="2">
        <f>'[1]2025年已发货'!E:E</f>
        <v>10</v>
      </c>
      <c r="F8527" s="4">
        <f>'[1]2025年已发货'!F:F</f>
        <v>45945</v>
      </c>
      <c r="G8527" s="2" t="str">
        <f>'[1]2025年已发货'!G:G</f>
        <v>(宜宾兴港三江新区长江工业园保障性租赁住房建设项目-土建)四川省宜宾市翠屏区永善路南段宜宾市三江新区长江工业园区</v>
      </c>
      <c r="H8527" s="2" t="str">
        <f>'[1]2025年已发货'!H:H</f>
        <v>赵元虎</v>
      </c>
      <c r="I8527" s="2">
        <f>'[1]2025年已发货'!I:I</f>
        <v>13684167136</v>
      </c>
      <c r="J8527" s="2" t="str">
        <f>_xlfn._xlws.FILTER(辅助信息!D:D,辅助信息!G:G=G8527)</f>
        <v>宜宾兴港三江新区长江工业园建设项目</v>
      </c>
    </row>
    <row r="8528" spans="1:10">
      <c r="A8528" s="2" t="str">
        <f>'[1]2025年已发货'!A:A</f>
        <v>泸钢</v>
      </c>
      <c r="B8528" s="2" t="str">
        <f>'[1]2025年已发货'!B:B</f>
        <v>盘螺</v>
      </c>
      <c r="C8528" s="2" t="str">
        <f>'[1]2025年已发货'!C:C</f>
        <v>HRB400E Φ8</v>
      </c>
      <c r="D8528" s="2" t="str">
        <f>'[1]2025年已发货'!D:D</f>
        <v>吨</v>
      </c>
      <c r="E8528" s="2">
        <f>'[1]2025年已发货'!E:E</f>
        <v>70</v>
      </c>
      <c r="F8528" s="4">
        <f>'[1]2025年已发货'!F:F</f>
        <v>45945</v>
      </c>
      <c r="G8528" s="2" t="str">
        <f>'[1]2025年已发货'!G:G</f>
        <v>(宜宾兴港三江新区长江工业园保障性租赁住房建设项目-土建)四川省宜宾市翠屏区永善路南段宜宾市三江新区长江工业园区</v>
      </c>
      <c r="H8528" s="2" t="str">
        <f>'[1]2025年已发货'!H:H</f>
        <v>赵元虎</v>
      </c>
      <c r="I8528" s="2">
        <f>'[1]2025年已发货'!I:I</f>
        <v>13684167136</v>
      </c>
      <c r="J8528" s="2" t="str">
        <f>_xlfn._xlws.FILTER(辅助信息!D:D,辅助信息!G:G=G8528)</f>
        <v>宜宾兴港三江新区长江工业园建设项目</v>
      </c>
    </row>
    <row r="8529" spans="1:10">
      <c r="A8529" s="2" t="str">
        <f>'[1]2025年已发货'!A:A</f>
        <v>钢固融</v>
      </c>
      <c r="B8529" s="2" t="str">
        <f>'[1]2025年已发货'!B:B</f>
        <v>螺纹钢</v>
      </c>
      <c r="C8529" s="2" t="str">
        <f>'[1]2025年已发货'!C:C</f>
        <v>HRB400EФ25*9m</v>
      </c>
      <c r="D8529" s="2" t="str">
        <f>'[1]2025年已发货'!D:D</f>
        <v>吨</v>
      </c>
      <c r="E8529" s="2">
        <f>'[1]2025年已发货'!E:E</f>
        <v>20</v>
      </c>
      <c r="F8529" s="4">
        <f>'[1]2025年已发货'!F:F</f>
        <v>45945</v>
      </c>
      <c r="G8529" s="2" t="str">
        <f>'[1]2025年已发货'!G:G</f>
        <v>（成铁西物） 四川省广元市利州区春华路与雪峰路交叉口西南80米(马华邦诊所)广元中央森林康养大道下穿广达铁路工程项目施工现场</v>
      </c>
      <c r="H8529" s="2" t="str">
        <f>'[1]2025年已发货'!H:H</f>
        <v>黄永福</v>
      </c>
      <c r="I8529" s="2" t="str">
        <f>'[1]2025年已发货'!I:I</f>
        <v>15982823571</v>
      </c>
      <c r="J8529" s="2" vm="1" t="e">
        <f>_xlfn._xlws.FILTER(辅助信息!D:D,辅助信息!G:G=G8529)</f>
        <v>#VALUE!</v>
      </c>
    </row>
    <row r="8530" spans="1:10">
      <c r="A8530" s="2" t="str">
        <f>'[1]2025年已发货'!A:A</f>
        <v>钢固融</v>
      </c>
      <c r="B8530" s="2" t="str">
        <f>'[1]2025年已发货'!B:B</f>
        <v>螺纹钢</v>
      </c>
      <c r="C8530" s="2" t="str">
        <f>'[1]2025年已发货'!C:C</f>
        <v>HRB400EФ22*9m</v>
      </c>
      <c r="D8530" s="2" t="str">
        <f>'[1]2025年已发货'!D:D</f>
        <v>吨</v>
      </c>
      <c r="E8530" s="2">
        <f>'[1]2025年已发货'!E:E</f>
        <v>2.5</v>
      </c>
      <c r="F8530" s="4">
        <f>'[1]2025年已发货'!F:F</f>
        <v>45945</v>
      </c>
      <c r="G8530" s="2" t="str">
        <f>'[1]2025年已发货'!G:G</f>
        <v>（成铁西物） 四川省广元市利州区春华路与雪峰路交叉口西南80米(马华邦诊所)广元中央森林康养大道下穿广达铁路工程项目施工现场</v>
      </c>
      <c r="H8530" s="2" t="str">
        <f>'[1]2025年已发货'!H:H</f>
        <v>黄永福</v>
      </c>
      <c r="I8530" s="2" t="str">
        <f>'[1]2025年已发货'!I:I</f>
        <v>15982823571</v>
      </c>
      <c r="J8530" s="2" vm="1" t="e">
        <f>_xlfn._xlws.FILTER(辅助信息!D:D,辅助信息!G:G=G8530)</f>
        <v>#VALUE!</v>
      </c>
    </row>
    <row r="8531" spans="1:10">
      <c r="A8531" s="2" t="str">
        <f>'[1]2025年已发货'!A:A</f>
        <v>钢固融</v>
      </c>
      <c r="B8531" s="2" t="str">
        <f>'[1]2025年已发货'!B:B</f>
        <v>螺纹钢</v>
      </c>
      <c r="C8531" s="2" t="str">
        <f>'[1]2025年已发货'!C:C</f>
        <v>HRB400EФ20*9m</v>
      </c>
      <c r="D8531" s="2" t="str">
        <f>'[1]2025年已发货'!D:D</f>
        <v>吨</v>
      </c>
      <c r="E8531" s="2">
        <f>'[1]2025年已发货'!E:E</f>
        <v>2.5</v>
      </c>
      <c r="F8531" s="4">
        <f>'[1]2025年已发货'!F:F</f>
        <v>45945</v>
      </c>
      <c r="G8531" s="2" t="str">
        <f>'[1]2025年已发货'!G:G</f>
        <v>（成铁西物） 四川省广元市利州区春华路与雪峰路交叉口西南80米(马华邦诊所)广元中央森林康养大道下穿广达铁路工程项目施工现场</v>
      </c>
      <c r="H8531" s="2" t="str">
        <f>'[1]2025年已发货'!H:H</f>
        <v>黄永福</v>
      </c>
      <c r="I8531" s="2" t="str">
        <f>'[1]2025年已发货'!I:I</f>
        <v>15982823571</v>
      </c>
      <c r="J8531" s="2" vm="1" t="e">
        <f>_xlfn._xlws.FILTER(辅助信息!D:D,辅助信息!G:G=G8531)</f>
        <v>#VALUE!</v>
      </c>
    </row>
    <row r="8532" spans="1:10">
      <c r="A8532" s="2" t="str">
        <f>'[1]2025年已发货'!A:A</f>
        <v>钢固融</v>
      </c>
      <c r="B8532" s="2" t="str">
        <f>'[1]2025年已发货'!B:B</f>
        <v>螺纹钢</v>
      </c>
      <c r="C8532" s="2" t="str">
        <f>'[1]2025年已发货'!C:C</f>
        <v>HRB400EФ16*9m</v>
      </c>
      <c r="D8532" s="2" t="str">
        <f>'[1]2025年已发货'!D:D</f>
        <v>吨</v>
      </c>
      <c r="E8532" s="2">
        <f>'[1]2025年已发货'!E:E</f>
        <v>2.5</v>
      </c>
      <c r="F8532" s="4">
        <f>'[1]2025年已发货'!F:F</f>
        <v>45945</v>
      </c>
      <c r="G8532" s="2" t="str">
        <f>'[1]2025年已发货'!G:G</f>
        <v>（成铁西物） 四川省广元市利州区春华路与雪峰路交叉口西南80米(马华邦诊所)广元中央森林康养大道下穿广达铁路工程项目施工现场</v>
      </c>
      <c r="H8532" s="2" t="str">
        <f>'[1]2025年已发货'!H:H</f>
        <v>黄永福</v>
      </c>
      <c r="I8532" s="2" t="str">
        <f>'[1]2025年已发货'!I:I</f>
        <v>15982823571</v>
      </c>
      <c r="J8532" s="2" vm="1" t="e">
        <f>_xlfn._xlws.FILTER(辅助信息!D:D,辅助信息!G:G=G8532)</f>
        <v>#VALUE!</v>
      </c>
    </row>
    <row r="8533" spans="1:10">
      <c r="A8533" s="2" t="str">
        <f>'[1]2025年已发货'!A:A</f>
        <v>钢固融</v>
      </c>
      <c r="B8533" s="2" t="str">
        <f>'[1]2025年已发货'!B:B</f>
        <v>盘圆</v>
      </c>
      <c r="C8533" s="2" t="str">
        <f>'[1]2025年已发货'!C:C</f>
        <v>HPB300Ф10</v>
      </c>
      <c r="D8533" s="2" t="str">
        <f>'[1]2025年已发货'!D:D</f>
        <v>吨</v>
      </c>
      <c r="E8533" s="2">
        <f>'[1]2025年已发货'!E:E</f>
        <v>5</v>
      </c>
      <c r="F8533" s="4">
        <f>'[1]2025年已发货'!F:F</f>
        <v>45945</v>
      </c>
      <c r="G8533" s="2" t="str">
        <f>'[1]2025年已发货'!G:G</f>
        <v>（成铁西物） 四川省广元市利州区春华路与雪峰路交叉口西南80米(马华邦诊所)广元中央森林康养大道下穿广达铁路工程项目施工现场</v>
      </c>
      <c r="H8533" s="2" t="str">
        <f>'[1]2025年已发货'!H:H</f>
        <v>黄永福</v>
      </c>
      <c r="I8533" s="2" t="str">
        <f>'[1]2025年已发货'!I:I</f>
        <v>15982823571</v>
      </c>
      <c r="J8533" s="2" vm="1" t="e">
        <f>_xlfn._xlws.FILTER(辅助信息!D:D,辅助信息!G:G=G8533)</f>
        <v>#VALUE!</v>
      </c>
    </row>
    <row r="8534" spans="1:10">
      <c r="A8534" s="2" t="str">
        <f>'[1]2025年已发货'!A:A</f>
        <v>钢固融</v>
      </c>
      <c r="B8534" s="2" t="str">
        <f>'[1]2025年已发货'!B:B</f>
        <v>盘圆</v>
      </c>
      <c r="C8534" s="2" t="str">
        <f>'[1]2025年已发货'!C:C</f>
        <v>HPB300Ф8</v>
      </c>
      <c r="D8534" s="2" t="str">
        <f>'[1]2025年已发货'!D:D</f>
        <v>吨</v>
      </c>
      <c r="E8534" s="2">
        <f>'[1]2025年已发货'!E:E</f>
        <v>2.5</v>
      </c>
      <c r="F8534" s="4">
        <f>'[1]2025年已发货'!F:F</f>
        <v>45945</v>
      </c>
      <c r="G8534" s="2" t="str">
        <f>'[1]2025年已发货'!G:G</f>
        <v>（成铁西物） 四川省广元市利州区春华路与雪峰路交叉口西南80米(马华邦诊所)广元中央森林康养大道下穿广达铁路工程项目施工现场</v>
      </c>
      <c r="H8534" s="2" t="str">
        <f>'[1]2025年已发货'!H:H</f>
        <v>黄永福</v>
      </c>
      <c r="I8534" s="2" t="str">
        <f>'[1]2025年已发货'!I:I</f>
        <v>15982823571</v>
      </c>
      <c r="J8534" s="2" vm="1" t="e">
        <f>_xlfn._xlws.FILTER(辅助信息!D:D,辅助信息!G:G=G8534)</f>
        <v>#VALUE!</v>
      </c>
    </row>
    <row r="8535" spans="1:10">
      <c r="A8535" s="2" t="str">
        <f>'[1]2025年已发货'!A:A</f>
        <v>钢固融</v>
      </c>
      <c r="B8535" s="2" t="str">
        <f>'[1]2025年已发货'!B:B</f>
        <v>盘螺</v>
      </c>
      <c r="C8535" s="2" t="str">
        <f>'[1]2025年已发货'!C:C</f>
        <v>HRB400E Φ10</v>
      </c>
      <c r="D8535" s="2" t="str">
        <f>'[1]2025年已发货'!D:D</f>
        <v>吨</v>
      </c>
      <c r="E8535" s="2">
        <f>'[1]2025年已发货'!E:E</f>
        <v>70</v>
      </c>
      <c r="F8535" s="4">
        <f>'[1]2025年已发货'!F:F</f>
        <v>45945</v>
      </c>
      <c r="G8535" s="2" t="str">
        <f>'[1]2025年已发货'!G:G</f>
        <v>（中铁八局康新高速TJ4-1标）四川省甘孜州康定市新都桥镇超限载检测站</v>
      </c>
      <c r="H8535" s="2" t="str">
        <f>'[1]2025年已发货'!H:H</f>
        <v>刘俊</v>
      </c>
      <c r="I8535" s="2">
        <f>'[1]2025年已发货'!I:I</f>
        <v>18587764925</v>
      </c>
      <c r="J8535" s="2" vm="1" t="e">
        <f>_xlfn._xlws.FILTER(辅助信息!D:D,辅助信息!G:G=G8535)</f>
        <v>#VALUE!</v>
      </c>
    </row>
    <row r="8536" spans="1:10">
      <c r="A8536" s="2" t="str">
        <f>'[1]2025年已发货'!A:A</f>
        <v>钢固融</v>
      </c>
      <c r="B8536" s="2" t="str">
        <f>'[1]2025年已发货'!B:B</f>
        <v>高线</v>
      </c>
      <c r="C8536" s="2" t="str">
        <f>'[1]2025年已发货'!C:C</f>
        <v>HPB300Ф8</v>
      </c>
      <c r="D8536" s="2" t="str">
        <f>'[1]2025年已发货'!D:D</f>
        <v>吨</v>
      </c>
      <c r="E8536" s="2">
        <f>'[1]2025年已发货'!E:E</f>
        <v>35</v>
      </c>
      <c r="F8536" s="4">
        <f>'[1]2025年已发货'!F:F</f>
        <v>45945</v>
      </c>
      <c r="G8536" s="2" t="str">
        <f>'[1]2025年已发货'!G:G</f>
        <v>（中铁广州局-成渝扩容2标）四川省资阳市雁江区石岭镇易家沟2号梁场</v>
      </c>
      <c r="H8536" s="2" t="str">
        <f>'[1]2025年已发货'!H:H</f>
        <v>孙鹏飞</v>
      </c>
      <c r="I8536" s="2">
        <f>'[1]2025年已发货'!I:I</f>
        <v>18011784798</v>
      </c>
      <c r="J8536" s="2" vm="1" t="e">
        <f>_xlfn._xlws.FILTER(辅助信息!D:D,辅助信息!G:G=G8536)</f>
        <v>#VALUE!</v>
      </c>
    </row>
    <row r="8537" spans="1:10">
      <c r="A8537" s="2" t="str">
        <f>'[1]2025年已发货'!A:A</f>
        <v>钢固融</v>
      </c>
      <c r="B8537" s="2" t="str">
        <f>'[1]2025年已发货'!B:B</f>
        <v>盘螺</v>
      </c>
      <c r="C8537" s="2" t="str">
        <f>'[1]2025年已发货'!C:C</f>
        <v>HRB400EФ12</v>
      </c>
      <c r="D8537" s="2" t="str">
        <f>'[1]2025年已发货'!D:D</f>
        <v>吨</v>
      </c>
      <c r="E8537" s="2">
        <f>'[1]2025年已发货'!E:E</f>
        <v>51</v>
      </c>
      <c r="F8537" s="4">
        <f>'[1]2025年已发货'!F:F</f>
        <v>45945</v>
      </c>
      <c r="G8537" s="2" t="str">
        <f>'[1]2025年已发货'!G:G</f>
        <v>（中铁五局-成渝扩容3标）四川省资阳市雁江区伍隍镇铺子村雁江区X138</v>
      </c>
      <c r="H8537" s="2" t="str">
        <f>'[1]2025年已发货'!H:H</f>
        <v>王健</v>
      </c>
      <c r="I8537" s="2">
        <f>'[1]2025年已发货'!I:I</f>
        <v>17726168395</v>
      </c>
      <c r="J8537" s="2" vm="1" t="e">
        <f>_xlfn._xlws.FILTER(辅助信息!D:D,辅助信息!G:G=G8537)</f>
        <v>#VALUE!</v>
      </c>
    </row>
    <row r="8538" spans="1:10">
      <c r="A8538" s="2" t="str">
        <f>'[1]2025年已发货'!A:A</f>
        <v>钢固融</v>
      </c>
      <c r="B8538" s="2" t="str">
        <f>'[1]2025年已发货'!B:B</f>
        <v>高线</v>
      </c>
      <c r="C8538" s="2" t="str">
        <f>'[1]2025年已发货'!C:C</f>
        <v>HPB300Ф10</v>
      </c>
      <c r="D8538" s="2" t="str">
        <f>'[1]2025年已发货'!D:D</f>
        <v>吨</v>
      </c>
      <c r="E8538" s="2">
        <f>'[1]2025年已发货'!E:E</f>
        <v>18</v>
      </c>
      <c r="F8538" s="4">
        <f>'[1]2025年已发货'!F:F</f>
        <v>45945</v>
      </c>
      <c r="G8538" s="2" t="str">
        <f>'[1]2025年已发货'!G:G</f>
        <v>（中铁五局-成渝扩容3标）四川省资阳市雁江区伍隍镇铺子村雁江区X138</v>
      </c>
      <c r="H8538" s="2" t="str">
        <f>'[1]2025年已发货'!H:H</f>
        <v>王健</v>
      </c>
      <c r="I8538" s="2">
        <f>'[1]2025年已发货'!I:I</f>
        <v>17726168395</v>
      </c>
      <c r="J8538" s="2" vm="1" t="e">
        <f>_xlfn._xlws.FILTER(辅助信息!D:D,辅助信息!G:G=G8538)</f>
        <v>#VALUE!</v>
      </c>
    </row>
    <row r="8539" spans="1:10">
      <c r="A8539" s="2" t="str">
        <f>'[1]2025年已发货'!A:A</f>
        <v>钢固融</v>
      </c>
      <c r="B8539" s="2" t="str">
        <f>'[1]2025年已发货'!B:B</f>
        <v>高线</v>
      </c>
      <c r="C8539" s="2" t="str">
        <f>'[1]2025年已发货'!C:C</f>
        <v>HPB300Ф12</v>
      </c>
      <c r="D8539" s="2" t="str">
        <f>'[1]2025年已发货'!D:D</f>
        <v>吨</v>
      </c>
      <c r="E8539" s="2">
        <f>'[1]2025年已发货'!E:E</f>
        <v>35</v>
      </c>
      <c r="F8539" s="4">
        <f>'[1]2025年已发货'!F:F</f>
        <v>45945</v>
      </c>
      <c r="G8539" s="2" t="str">
        <f>'[1]2025年已发货'!G:G</f>
        <v>（中铁五局-成渝扩容3标）四川省资阳市雁江区伍隍镇铺子村雁江区X138</v>
      </c>
      <c r="H8539" s="2" t="str">
        <f>'[1]2025年已发货'!H:H</f>
        <v>王健</v>
      </c>
      <c r="I8539" s="2">
        <f>'[1]2025年已发货'!I:I</f>
        <v>17726168395</v>
      </c>
      <c r="J8539" s="2" vm="1" t="e">
        <f>_xlfn._xlws.FILTER(辅助信息!D:D,辅助信息!G:G=G8539)</f>
        <v>#VALUE!</v>
      </c>
    </row>
    <row r="8540" spans="1:10">
      <c r="A8540" s="2" t="str">
        <f>'[1]2025年已发货'!A:A</f>
        <v>晋邦</v>
      </c>
      <c r="B8540" s="2" t="str">
        <f>'[1]2025年已发货'!B:B</f>
        <v>螺纹钢</v>
      </c>
      <c r="C8540" s="2" t="str">
        <f>'[1]2025年已发货'!C:C</f>
        <v>HRB400E Φ12 9m</v>
      </c>
      <c r="D8540" s="2" t="str">
        <f>'[1]2025年已发货'!D:D</f>
        <v>吨</v>
      </c>
      <c r="E8540" s="2">
        <f>'[1]2025年已发货'!E:E</f>
        <v>7.5</v>
      </c>
      <c r="F8540" s="4">
        <f>'[1]2025年已发货'!F:F</f>
        <v>45945</v>
      </c>
      <c r="G8540" s="2" t="str">
        <f>'[1]2025年已发货'!G:G</f>
        <v>（商投建工达州中医药科技园-1工区）达州市通川区达州中医药职业学院犀牛大道北段</v>
      </c>
      <c r="H8540" s="2" t="str">
        <f>'[1]2025年已发货'!H:H</f>
        <v>程黄刚</v>
      </c>
      <c r="I8540" s="2">
        <f>'[1]2025年已发货'!I:I</f>
        <v>15108211617</v>
      </c>
      <c r="J8540" s="2" t="str">
        <f>_xlfn._xlws.FILTER(辅助信息!D:D,辅助信息!G:G=G8540)</f>
        <v>商投建工达州中医药科技园</v>
      </c>
    </row>
    <row r="8541" spans="1:10">
      <c r="A8541" s="2" t="str">
        <f>'[1]2025年已发货'!A:A</f>
        <v>晋邦</v>
      </c>
      <c r="B8541" s="2" t="str">
        <f>'[1]2025年已发货'!B:B</f>
        <v>螺纹钢</v>
      </c>
      <c r="C8541" s="2" t="str">
        <f>'[1]2025年已发货'!C:C</f>
        <v>HRB400E Φ18 9m</v>
      </c>
      <c r="D8541" s="2" t="str">
        <f>'[1]2025年已发货'!D:D</f>
        <v>吨</v>
      </c>
      <c r="E8541" s="2">
        <f>'[1]2025年已发货'!E:E</f>
        <v>7.5</v>
      </c>
      <c r="F8541" s="4">
        <f>'[1]2025年已发货'!F:F</f>
        <v>45945</v>
      </c>
      <c r="G8541" s="2" t="str">
        <f>'[1]2025年已发货'!G:G</f>
        <v>（商投建工达州中医药科技园-1工区）达州市通川区达州中医药职业学院犀牛大道北段</v>
      </c>
      <c r="H8541" s="2" t="str">
        <f>'[1]2025年已发货'!H:H</f>
        <v>程黄刚</v>
      </c>
      <c r="I8541" s="2">
        <f>'[1]2025年已发货'!I:I</f>
        <v>15108211617</v>
      </c>
      <c r="J8541" s="2" t="str">
        <f>_xlfn._xlws.FILTER(辅助信息!D:D,辅助信息!G:G=G8541)</f>
        <v>商投建工达州中医药科技园</v>
      </c>
    </row>
    <row r="8542" spans="1:10">
      <c r="A8542" s="2" t="str">
        <f>'[1]2025年已发货'!A:A</f>
        <v>晋邦</v>
      </c>
      <c r="B8542" s="2" t="str">
        <f>'[1]2025年已发货'!B:B</f>
        <v>螺纹钢</v>
      </c>
      <c r="C8542" s="2" t="str">
        <f>'[1]2025年已发货'!C:C</f>
        <v>HRB400E Φ20 9m</v>
      </c>
      <c r="D8542" s="2" t="str">
        <f>'[1]2025年已发货'!D:D</f>
        <v>吨</v>
      </c>
      <c r="E8542" s="2">
        <f>'[1]2025年已发货'!E:E</f>
        <v>7.5</v>
      </c>
      <c r="F8542" s="4">
        <f>'[1]2025年已发货'!F:F</f>
        <v>45945</v>
      </c>
      <c r="G8542" s="2" t="str">
        <f>'[1]2025年已发货'!G:G</f>
        <v>（商投建工达州中医药科技园-1工区）达州市通川区达州中医药职业学院犀牛大道北段</v>
      </c>
      <c r="H8542" s="2" t="str">
        <f>'[1]2025年已发货'!H:H</f>
        <v>程黄刚</v>
      </c>
      <c r="I8542" s="2">
        <f>'[1]2025年已发货'!I:I</f>
        <v>15108211617</v>
      </c>
      <c r="J8542" s="2" t="str">
        <f>_xlfn._xlws.FILTER(辅助信息!D:D,辅助信息!G:G=G8542)</f>
        <v>商投建工达州中医药科技园</v>
      </c>
    </row>
    <row r="8543" spans="1:10">
      <c r="A8543" s="2" t="str">
        <f>'[1]2025年已发货'!A:A</f>
        <v>晋邦</v>
      </c>
      <c r="B8543" s="2" t="str">
        <f>'[1]2025年已发货'!B:B</f>
        <v>螺纹钢</v>
      </c>
      <c r="C8543" s="2" t="str">
        <f>'[1]2025年已发货'!C:C</f>
        <v>HRB400E Φ25 9m</v>
      </c>
      <c r="D8543" s="2" t="str">
        <f>'[1]2025年已发货'!D:D</f>
        <v>吨</v>
      </c>
      <c r="E8543" s="2">
        <f>'[1]2025年已发货'!E:E</f>
        <v>7.5</v>
      </c>
      <c r="F8543" s="4">
        <f>'[1]2025年已发货'!F:F</f>
        <v>45945</v>
      </c>
      <c r="G8543" s="2" t="str">
        <f>'[1]2025年已发货'!G:G</f>
        <v>（商投建工达州中医药科技园-1工区）达州市通川区达州中医药职业学院犀牛大道北段</v>
      </c>
      <c r="H8543" s="2" t="str">
        <f>'[1]2025年已发货'!H:H</f>
        <v>程黄刚</v>
      </c>
      <c r="I8543" s="2">
        <f>'[1]2025年已发货'!I:I</f>
        <v>15108211617</v>
      </c>
      <c r="J8543" s="2" t="str">
        <f>_xlfn._xlws.FILTER(辅助信息!D:D,辅助信息!G:G=G8543)</f>
        <v>商投建工达州中医药科技园</v>
      </c>
    </row>
    <row r="8544" spans="1:10">
      <c r="A8544" s="2" t="str">
        <f>'[1]2025年已发货'!A:A</f>
        <v>晋邦</v>
      </c>
      <c r="B8544" s="2" t="str">
        <f>'[1]2025年已发货'!B:B</f>
        <v>盘螺</v>
      </c>
      <c r="C8544" s="2" t="str">
        <f>'[1]2025年已发货'!C:C</f>
        <v>HRB400E Φ8</v>
      </c>
      <c r="D8544" s="2" t="str">
        <f>'[1]2025年已发货'!D:D</f>
        <v>吨</v>
      </c>
      <c r="E8544" s="2">
        <f>'[1]2025年已发货'!E:E</f>
        <v>5</v>
      </c>
      <c r="F8544" s="4">
        <f>'[1]2025年已发货'!F:F</f>
        <v>45945</v>
      </c>
      <c r="G8544" s="2" t="str">
        <f>'[1]2025年已发货'!G:G</f>
        <v>（商投建工达州中医药科技园-1工区）达州市通川区达州中医药职业学院犀牛大道北段</v>
      </c>
      <c r="H8544" s="2" t="str">
        <f>'[1]2025年已发货'!H:H</f>
        <v>程黄刚</v>
      </c>
      <c r="I8544" s="2">
        <f>'[1]2025年已发货'!I:I</f>
        <v>15108211617</v>
      </c>
      <c r="J8544" s="2" t="str">
        <f>_xlfn._xlws.FILTER(辅助信息!D:D,辅助信息!G:G=G8544)</f>
        <v>商投建工达州中医药科技园</v>
      </c>
    </row>
    <row r="8545" spans="1:10">
      <c r="A8545" s="2" t="str">
        <f>'[1]2025年已发货'!A:A</f>
        <v>钢固融</v>
      </c>
      <c r="B8545" s="2" t="str">
        <f>'[1]2025年已发货'!B:B</f>
        <v>螺纹钢</v>
      </c>
      <c r="C8545" s="2" t="str">
        <f>'[1]2025年已发货'!C:C</f>
        <v>HRB400E Φ16 9m</v>
      </c>
      <c r="D8545" s="2" t="str">
        <f>'[1]2025年已发货'!D:D</f>
        <v>吨</v>
      </c>
      <c r="E8545" s="2">
        <f>'[1]2025年已发货'!E:E</f>
        <v>3</v>
      </c>
      <c r="F8545" s="4">
        <f>'[1]2025年已发货'!F:F</f>
        <v>45945</v>
      </c>
      <c r="G8545" s="2" t="str">
        <f>'[1]2025年已发货'!G:G</f>
        <v>（商投建工达州中医药科技园-4工区-10号楼）达州市通川区达州中医药职业学院犀牛大道北段</v>
      </c>
      <c r="H8545" s="2" t="str">
        <f>'[1]2025年已发货'!H:H</f>
        <v>张扬</v>
      </c>
      <c r="I8545" s="2">
        <f>'[1]2025年已发货'!I:I</f>
        <v>18381904567</v>
      </c>
      <c r="J8545" s="2" t="str">
        <f>_xlfn._xlws.FILTER(辅助信息!D:D,辅助信息!G:G=G8545)</f>
        <v>商投建工达州中医药科技园</v>
      </c>
    </row>
    <row r="8546" spans="1:10">
      <c r="A8546" s="2" t="str">
        <f>'[1]2025年已发货'!A:A</f>
        <v>钢固融</v>
      </c>
      <c r="B8546" s="2" t="str">
        <f>'[1]2025年已发货'!B:B</f>
        <v>螺纹钢</v>
      </c>
      <c r="C8546" s="2" t="str">
        <f>'[1]2025年已发货'!C:C</f>
        <v>HRB500E Φ18</v>
      </c>
      <c r="D8546" s="2" t="str">
        <f>'[1]2025年已发货'!D:D</f>
        <v>吨</v>
      </c>
      <c r="E8546" s="2">
        <f>'[1]2025年已发货'!E:E</f>
        <v>10</v>
      </c>
      <c r="F8546" s="4">
        <f>'[1]2025年已发货'!F:F</f>
        <v>45945</v>
      </c>
      <c r="G8546" s="2" t="str">
        <f>'[1]2025年已发货'!G:G</f>
        <v>（商投建工达州中医药科技园-4工区-10号楼）达州市通川区达州中医药职业学院犀牛大道北段</v>
      </c>
      <c r="H8546" s="2" t="str">
        <f>'[1]2025年已发货'!H:H</f>
        <v>张扬</v>
      </c>
      <c r="I8546" s="2">
        <f>'[1]2025年已发货'!I:I</f>
        <v>18381904567</v>
      </c>
      <c r="J8546" s="2" t="str">
        <f>_xlfn._xlws.FILTER(辅助信息!D:D,辅助信息!G:G=G8546)</f>
        <v>商投建工达州中医药科技园</v>
      </c>
    </row>
    <row r="8547" spans="1:10">
      <c r="A8547" s="2" t="str">
        <f>'[1]2025年已发货'!A:A</f>
        <v>钢固融</v>
      </c>
      <c r="B8547" s="2" t="str">
        <f>'[1]2025年已发货'!B:B</f>
        <v>螺纹钢</v>
      </c>
      <c r="C8547" s="2" t="str">
        <f>'[1]2025年已发货'!C:C</f>
        <v>HRB500E Φ20</v>
      </c>
      <c r="D8547" s="2" t="str">
        <f>'[1]2025年已发货'!D:D</f>
        <v>吨</v>
      </c>
      <c r="E8547" s="2">
        <f>'[1]2025年已发货'!E:E</f>
        <v>10</v>
      </c>
      <c r="F8547" s="4">
        <f>'[1]2025年已发货'!F:F</f>
        <v>45945</v>
      </c>
      <c r="G8547" s="2" t="str">
        <f>'[1]2025年已发货'!G:G</f>
        <v>（商投建工达州中医药科技园-4工区-10号楼）达州市通川区达州中医药职业学院犀牛大道北段</v>
      </c>
      <c r="H8547" s="2" t="str">
        <f>'[1]2025年已发货'!H:H</f>
        <v>张扬</v>
      </c>
      <c r="I8547" s="2">
        <f>'[1]2025年已发货'!I:I</f>
        <v>18381904567</v>
      </c>
      <c r="J8547" s="2" t="str">
        <f>_xlfn._xlws.FILTER(辅助信息!D:D,辅助信息!G:G=G8547)</f>
        <v>商投建工达州中医药科技园</v>
      </c>
    </row>
    <row r="8548" spans="1:10">
      <c r="A8548" s="2" t="str">
        <f>'[1]2025年已发货'!A:A</f>
        <v>钢固融</v>
      </c>
      <c r="B8548" s="2" t="str">
        <f>'[1]2025年已发货'!B:B</f>
        <v>盘螺</v>
      </c>
      <c r="C8548" s="2" t="str">
        <f>'[1]2025年已发货'!C:C</f>
        <v>HRB400E Φ6</v>
      </c>
      <c r="D8548" s="2" t="str">
        <f>'[1]2025年已发货'!D:D</f>
        <v>吨</v>
      </c>
      <c r="E8548" s="2">
        <f>'[1]2025年已发货'!E:E</f>
        <v>12</v>
      </c>
      <c r="F8548" s="4">
        <f>'[1]2025年已发货'!F:F</f>
        <v>45945</v>
      </c>
      <c r="G8548" s="2" t="str">
        <f>'[1]2025年已发货'!G:G</f>
        <v>（商投建工达州中医药科技园-4工区-10号楼）达州市通川区达州中医药职业学院犀牛大道北段</v>
      </c>
      <c r="H8548" s="2" t="str">
        <f>'[1]2025年已发货'!H:H</f>
        <v>张扬</v>
      </c>
      <c r="I8548" s="2">
        <f>'[1]2025年已发货'!I:I</f>
        <v>18381904567</v>
      </c>
      <c r="J8548" s="2" t="str">
        <f>_xlfn._xlws.FILTER(辅助信息!D:D,辅助信息!G:G=G8548)</f>
        <v>商投建工达州中医药科技园</v>
      </c>
    </row>
    <row r="8549" spans="1:10">
      <c r="A8549" s="2" t="str">
        <f>'[1]2025年已发货'!A:A</f>
        <v>钢固融</v>
      </c>
      <c r="B8549" s="2" t="str">
        <f>'[1]2025年已发货'!B:B</f>
        <v>螺纹钢</v>
      </c>
      <c r="C8549" s="2" t="str">
        <f>'[1]2025年已发货'!C:C</f>
        <v>HRB500E Φ18 12m</v>
      </c>
      <c r="D8549" s="2" t="str">
        <f>'[1]2025年已发货'!D:D</f>
        <v>吨</v>
      </c>
      <c r="E8549" s="2">
        <f>'[1]2025年已发货'!E:E</f>
        <v>10</v>
      </c>
      <c r="F8549" s="4">
        <f>'[1]2025年已发货'!F:F</f>
        <v>45945</v>
      </c>
      <c r="G8549" s="2" t="str">
        <f>'[1]2025年已发货'!G:G</f>
        <v>（华西乐山）-四川省乐山市市中区苏稽镇周山嘴校地共建产教融合基地建设项目一标段</v>
      </c>
      <c r="H8549" s="2" t="str">
        <f>'[1]2025年已发货'!H:H</f>
        <v>范增云</v>
      </c>
      <c r="I8549" s="2">
        <f>'[1]2025年已发货'!I:I</f>
        <v>13668153241</v>
      </c>
      <c r="J8549" s="2" vm="1" t="e">
        <f>_xlfn._xlws.FILTER(辅助信息!D:D,辅助信息!G:G=G8549)</f>
        <v>#VALUE!</v>
      </c>
    </row>
    <row r="8550" spans="1:10">
      <c r="A8550" s="2" t="str">
        <f>'[1]2025年已发货'!A:A</f>
        <v>钢固融</v>
      </c>
      <c r="B8550" s="2" t="str">
        <f>'[1]2025年已发货'!B:B</f>
        <v>螺纹钢</v>
      </c>
      <c r="C8550" s="2" t="str">
        <f>'[1]2025年已发货'!C:C</f>
        <v>HRB500E Φ20 12m</v>
      </c>
      <c r="D8550" s="2" t="str">
        <f>'[1]2025年已发货'!D:D</f>
        <v>吨</v>
      </c>
      <c r="E8550" s="2">
        <f>'[1]2025年已发货'!E:E</f>
        <v>10</v>
      </c>
      <c r="F8550" s="4">
        <f>'[1]2025年已发货'!F:F</f>
        <v>45945</v>
      </c>
      <c r="G8550" s="2" t="str">
        <f>'[1]2025年已发货'!G:G</f>
        <v>（华西乐山）-四川省乐山市市中区苏稽镇周山嘴校地共建产教融合基地建设项目一标段</v>
      </c>
      <c r="H8550" s="2" t="str">
        <f>'[1]2025年已发货'!H:H</f>
        <v>范增云</v>
      </c>
      <c r="I8550" s="2">
        <f>'[1]2025年已发货'!I:I</f>
        <v>13668153241</v>
      </c>
      <c r="J8550" s="2" vm="1" t="e">
        <f>_xlfn._xlws.FILTER(辅助信息!D:D,辅助信息!G:G=G8550)</f>
        <v>#VALUE!</v>
      </c>
    </row>
    <row r="8551" spans="1:10">
      <c r="A8551" s="2" t="str">
        <f>'[1]2025年已发货'!A:A</f>
        <v>钢固融</v>
      </c>
      <c r="B8551" s="2" t="str">
        <f>'[1]2025年已发货'!B:B</f>
        <v>盘螺</v>
      </c>
      <c r="C8551" s="2" t="str">
        <f>'[1]2025年已发货'!C:C</f>
        <v>HRB400E Φ10</v>
      </c>
      <c r="D8551" s="2" t="str">
        <f>'[1]2025年已发货'!D:D</f>
        <v>吨</v>
      </c>
      <c r="E8551" s="2">
        <f>'[1]2025年已发货'!E:E</f>
        <v>40</v>
      </c>
      <c r="F8551" s="4">
        <f>'[1]2025年已发货'!F:F</f>
        <v>45945</v>
      </c>
      <c r="G8551" s="2" t="str">
        <f>'[1]2025年已发货'!G:G</f>
        <v>（华西乐山）-四川省乐山市市中区苏稽镇周山嘴校地共建产教融合基地建设项目一标段</v>
      </c>
      <c r="H8551" s="2" t="str">
        <f>'[1]2025年已发货'!H:H</f>
        <v>范增云</v>
      </c>
      <c r="I8551" s="2">
        <f>'[1]2025年已发货'!I:I</f>
        <v>13668153241</v>
      </c>
      <c r="J8551" s="2" vm="1" t="e">
        <f>_xlfn._xlws.FILTER(辅助信息!D:D,辅助信息!G:G=G8551)</f>
        <v>#VALUE!</v>
      </c>
    </row>
    <row r="8552" spans="1:10">
      <c r="A8552" s="2" t="str">
        <f>'[1]2025年已发货'!A:A</f>
        <v>钢固融</v>
      </c>
      <c r="B8552" s="2" t="str">
        <f>'[1]2025年已发货'!B:B</f>
        <v>盘螺</v>
      </c>
      <c r="C8552" s="2" t="str">
        <f>'[1]2025年已发货'!C:C</f>
        <v>HRB400E Φ12</v>
      </c>
      <c r="D8552" s="2" t="str">
        <f>'[1]2025年已发货'!D:D</f>
        <v>吨</v>
      </c>
      <c r="E8552" s="2">
        <f>'[1]2025年已发货'!E:E</f>
        <v>15</v>
      </c>
      <c r="F8552" s="4">
        <f>'[1]2025年已发货'!F:F</f>
        <v>45945</v>
      </c>
      <c r="G8552" s="2" t="str">
        <f>'[1]2025年已发货'!G:G</f>
        <v>（华西乐山）-四川省乐山市市中区苏稽镇周山嘴校地共建产教融合基地建设项目一标段</v>
      </c>
      <c r="H8552" s="2" t="str">
        <f>'[1]2025年已发货'!H:H</f>
        <v>范增云</v>
      </c>
      <c r="I8552" s="2">
        <f>'[1]2025年已发货'!I:I</f>
        <v>13668153241</v>
      </c>
      <c r="J8552" s="2" vm="1" t="e">
        <f>_xlfn._xlws.FILTER(辅助信息!D:D,辅助信息!G:G=G8552)</f>
        <v>#VALUE!</v>
      </c>
    </row>
    <row r="8553" spans="1:10">
      <c r="A8553" s="2" t="str">
        <f>'[1]2025年已发货'!A:A</f>
        <v>钢固融</v>
      </c>
      <c r="B8553" s="2" t="str">
        <f>'[1]2025年已发货'!B:B</f>
        <v>盘螺</v>
      </c>
      <c r="C8553" s="2" t="str">
        <f>'[1]2025年已发货'!C:C</f>
        <v>HRB400E Φ8</v>
      </c>
      <c r="D8553" s="2" t="str">
        <f>'[1]2025年已发货'!D:D</f>
        <v>吨</v>
      </c>
      <c r="E8553" s="2">
        <f>'[1]2025年已发货'!E:E</f>
        <v>70</v>
      </c>
      <c r="F8553" s="4">
        <f>'[1]2025年已发货'!F:F</f>
        <v>45945</v>
      </c>
      <c r="G8553" s="2" t="str">
        <f>'[1]2025年已发货'!G:G</f>
        <v>（华西乐山）-四川省乐山市市中区苏稽镇周山嘴校地共建产教融合基地建设项目一标段</v>
      </c>
      <c r="H8553" s="2" t="str">
        <f>'[1]2025年已发货'!H:H</f>
        <v>范增云</v>
      </c>
      <c r="I8553" s="2">
        <f>'[1]2025年已发货'!I:I</f>
        <v>13668153241</v>
      </c>
      <c r="J8553" s="2" vm="1" t="e">
        <f>_xlfn._xlws.FILTER(辅助信息!D:D,辅助信息!G:G=G8553)</f>
        <v>#VALUE!</v>
      </c>
    </row>
    <row r="8554" spans="1:10">
      <c r="A8554" s="2" t="str">
        <f>'[1]2025年已发货'!A:A</f>
        <v>钢固融</v>
      </c>
      <c r="B8554" s="2" t="str">
        <f>'[1]2025年已发货'!B:B</f>
        <v>高线</v>
      </c>
      <c r="C8554" s="2" t="str">
        <f>'[1]2025年已发货'!C:C</f>
        <v>HPB300 Φ8</v>
      </c>
      <c r="D8554" s="2" t="str">
        <f>'[1]2025年已发货'!D:D</f>
        <v>吨</v>
      </c>
      <c r="E8554" s="2">
        <f>'[1]2025年已发货'!E:E</f>
        <v>10</v>
      </c>
      <c r="F8554" s="4">
        <f>'[1]2025年已发货'!F:F</f>
        <v>45945</v>
      </c>
      <c r="G8554" s="2" t="str">
        <f>'[1]2025年已发货'!G:G</f>
        <v>(五冶建设锦江区林家坝片区20号地块商业项目)锦江区泰昌路锦江28亩项目部</v>
      </c>
      <c r="H8554" s="2" t="str">
        <f>'[1]2025年已发货'!H:H</f>
        <v>陶杰</v>
      </c>
      <c r="I8554" s="2">
        <f>'[1]2025年已发货'!I:I</f>
        <v>13980247952</v>
      </c>
      <c r="J8554" s="2" t="str">
        <f>_xlfn._xlws.FILTER(辅助信息!D:D,辅助信息!G:G=G8554)</f>
        <v>五冶建设锦江区林家坝片区20号地块商业项目</v>
      </c>
    </row>
    <row r="8555" spans="1:10">
      <c r="A8555" s="2" t="str">
        <f>'[1]2025年已发货'!A:A</f>
        <v>钢固融</v>
      </c>
      <c r="B8555" s="2" t="str">
        <f>'[1]2025年已发货'!B:B</f>
        <v>螺纹钢</v>
      </c>
      <c r="C8555" s="2" t="str">
        <f>'[1]2025年已发货'!C:C</f>
        <v>HRB400E Φ16 9m</v>
      </c>
      <c r="D8555" s="2" t="str">
        <f>'[1]2025年已发货'!D:D</f>
        <v>吨</v>
      </c>
      <c r="E8555" s="2">
        <f>'[1]2025年已发货'!E:E</f>
        <v>16.2</v>
      </c>
      <c r="F8555" s="4">
        <f>'[1]2025年已发货'!F:F</f>
        <v>45945</v>
      </c>
      <c r="G8555" s="2" t="str">
        <f>'[1]2025年已发货'!G:G</f>
        <v>(五冶建设锦江区林家坝片区20号地块商业项目)锦江区泰昌路锦江28亩项目部</v>
      </c>
      <c r="H8555" s="2" t="str">
        <f>'[1]2025年已发货'!H:H</f>
        <v>陶杰</v>
      </c>
      <c r="I8555" s="2">
        <f>'[1]2025年已发货'!I:I</f>
        <v>13980247952</v>
      </c>
      <c r="J8555" s="2" t="str">
        <f>_xlfn._xlws.FILTER(辅助信息!D:D,辅助信息!G:G=G8555)</f>
        <v>五冶建设锦江区林家坝片区20号地块商业项目</v>
      </c>
    </row>
    <row r="8556" spans="1:10">
      <c r="A8556" s="2" t="str">
        <f>'[1]2025年已发货'!A:A</f>
        <v>钢固融</v>
      </c>
      <c r="B8556" s="2" t="str">
        <f>'[1]2025年已发货'!B:B</f>
        <v>螺纹钢</v>
      </c>
      <c r="C8556" s="2" t="str">
        <f>'[1]2025年已发货'!C:C</f>
        <v>HRB400E Φ25 9m</v>
      </c>
      <c r="D8556" s="2" t="str">
        <f>'[1]2025年已发货'!D:D</f>
        <v>吨</v>
      </c>
      <c r="E8556" s="2">
        <f>'[1]2025年已发货'!E:E</f>
        <v>10</v>
      </c>
      <c r="F8556" s="4">
        <f>'[1]2025年已发货'!F:F</f>
        <v>45945</v>
      </c>
      <c r="G8556" s="2" t="str">
        <f>'[1]2025年已发货'!G:G</f>
        <v>(五冶建设锦江区林家坝片区20号地块商业项目)锦江区泰昌路锦江28亩项目部</v>
      </c>
      <c r="H8556" s="2" t="str">
        <f>'[1]2025年已发货'!H:H</f>
        <v>陶杰</v>
      </c>
      <c r="I8556" s="2">
        <f>'[1]2025年已发货'!I:I</f>
        <v>13980247952</v>
      </c>
      <c r="J8556" s="2" t="str">
        <f>_xlfn._xlws.FILTER(辅助信息!D:D,辅助信息!G:G=G8556)</f>
        <v>五冶建设锦江区林家坝片区20号地块商业项目</v>
      </c>
    </row>
    <row r="8557" spans="1:10">
      <c r="A8557" s="2" t="str">
        <f>'[1]2025年已发货'!A:A</f>
        <v>德胜</v>
      </c>
      <c r="B8557" s="2" t="str">
        <f>'[1]2025年已发货'!B:B</f>
        <v>螺纹钢</v>
      </c>
      <c r="C8557" s="2" t="str">
        <f>'[1]2025年已发货'!C:C</f>
        <v>HRB400E Φ12 9m</v>
      </c>
      <c r="D8557" s="2" t="str">
        <f>'[1]2025年已发货'!D:D</f>
        <v>吨</v>
      </c>
      <c r="E8557" s="2">
        <f>'[1]2025年已发货'!E:E</f>
        <v>6</v>
      </c>
      <c r="F8557" s="4">
        <f>'[1]2025年已发货'!F:F</f>
        <v>45945</v>
      </c>
      <c r="G8557" s="2" t="str">
        <f>'[1]2025年已发货'!G:G</f>
        <v>(五冶建设空港兴城怡心街道83亩项目)成都市双流区怡心街道高峰社区一组剑和路一段空港兴城怡心街道83亩项目中国五冶项目部</v>
      </c>
      <c r="H8557" s="2" t="str">
        <f>'[1]2025年已发货'!H:H</f>
        <v>王刚</v>
      </c>
      <c r="I8557" s="2">
        <f>'[1]2025年已发货'!I:I</f>
        <v>15881190525</v>
      </c>
      <c r="J8557" s="2" t="str">
        <f>_xlfn._xlws.FILTER(辅助信息!D:D,辅助信息!G:G=G8557)</f>
        <v>五冶建设空港兴城怡心街道83亩项目</v>
      </c>
    </row>
    <row r="8558" spans="1:10">
      <c r="A8558" s="2" t="str">
        <f>'[1]2025年已发货'!A:A</f>
        <v>德胜</v>
      </c>
      <c r="B8558" s="2" t="str">
        <f>'[1]2025年已发货'!B:B</f>
        <v>螺纹钢</v>
      </c>
      <c r="C8558" s="2" t="str">
        <f>'[1]2025年已发货'!C:C</f>
        <v>HRB400E Φ22 9m</v>
      </c>
      <c r="D8558" s="2" t="str">
        <f>'[1]2025年已发货'!D:D</f>
        <v>吨</v>
      </c>
      <c r="E8558" s="2">
        <f>'[1]2025年已发货'!E:E</f>
        <v>3</v>
      </c>
      <c r="F8558" s="4">
        <f>'[1]2025年已发货'!F:F</f>
        <v>45945</v>
      </c>
      <c r="G8558" s="2" t="str">
        <f>'[1]2025年已发货'!G:G</f>
        <v>(五冶建设空港兴城怡心街道83亩项目)成都市双流区怡心街道高峰社区一组剑和路一段空港兴城怡心街道83亩项目中国五冶项目部</v>
      </c>
      <c r="H8558" s="2" t="str">
        <f>'[1]2025年已发货'!H:H</f>
        <v>王刚</v>
      </c>
      <c r="I8558" s="2">
        <f>'[1]2025年已发货'!I:I</f>
        <v>15881190525</v>
      </c>
      <c r="J8558" s="2" t="str">
        <f>_xlfn._xlws.FILTER(辅助信息!D:D,辅助信息!G:G=G8558)</f>
        <v>五冶建设空港兴城怡心街道83亩项目</v>
      </c>
    </row>
    <row r="8559" spans="1:10">
      <c r="A8559" s="2" t="str">
        <f>'[1]2025年已发货'!A:A</f>
        <v>德胜</v>
      </c>
      <c r="B8559" s="2" t="str">
        <f>'[1]2025年已发货'!B:B</f>
        <v>螺纹钢</v>
      </c>
      <c r="C8559" s="2" t="str">
        <f>'[1]2025年已发货'!C:C</f>
        <v>HRB400E Φ25 9m</v>
      </c>
      <c r="D8559" s="2" t="str">
        <f>'[1]2025年已发货'!D:D</f>
        <v>吨</v>
      </c>
      <c r="E8559" s="2">
        <f>'[1]2025年已发货'!E:E</f>
        <v>10</v>
      </c>
      <c r="F8559" s="4">
        <f>'[1]2025年已发货'!F:F</f>
        <v>45945</v>
      </c>
      <c r="G8559" s="2" t="str">
        <f>'[1]2025年已发货'!G:G</f>
        <v>(五冶建设空港兴城怡心街道83亩项目)成都市双流区怡心街道高峰社区一组剑和路一段空港兴城怡心街道83亩项目中国五冶项目部</v>
      </c>
      <c r="H8559" s="2" t="str">
        <f>'[1]2025年已发货'!H:H</f>
        <v>王刚</v>
      </c>
      <c r="I8559" s="2">
        <f>'[1]2025年已发货'!I:I</f>
        <v>15881190525</v>
      </c>
      <c r="J8559" s="2" t="str">
        <f>_xlfn._xlws.FILTER(辅助信息!D:D,辅助信息!G:G=G8559)</f>
        <v>五冶建设空港兴城怡心街道83亩项目</v>
      </c>
    </row>
    <row r="8560" spans="1:10">
      <c r="A8560" s="2" t="str">
        <f>'[1]2025年已发货'!A:A</f>
        <v>德胜</v>
      </c>
      <c r="B8560" s="2" t="str">
        <f>'[1]2025年已发货'!B:B</f>
        <v>螺纹钢</v>
      </c>
      <c r="C8560" s="2" t="str">
        <f>'[1]2025年已发货'!C:C</f>
        <v>HRB400E Φ28 9m</v>
      </c>
      <c r="D8560" s="2" t="str">
        <f>'[1]2025年已发货'!D:D</f>
        <v>吨</v>
      </c>
      <c r="E8560" s="2">
        <f>'[1]2025年已发货'!E:E</f>
        <v>3</v>
      </c>
      <c r="F8560" s="4">
        <f>'[1]2025年已发货'!F:F</f>
        <v>45945</v>
      </c>
      <c r="G8560" s="2" t="str">
        <f>'[1]2025年已发货'!G:G</f>
        <v>(五冶建设空港兴城怡心街道83亩项目)成都市双流区怡心街道高峰社区一组剑和路一段空港兴城怡心街道83亩项目中国五冶项目部</v>
      </c>
      <c r="H8560" s="2" t="str">
        <f>'[1]2025年已发货'!H:H</f>
        <v>王刚</v>
      </c>
      <c r="I8560" s="2">
        <f>'[1]2025年已发货'!I:I</f>
        <v>15881190525</v>
      </c>
      <c r="J8560" s="2" t="str">
        <f>_xlfn._xlws.FILTER(辅助信息!D:D,辅助信息!G:G=G8560)</f>
        <v>五冶建设空港兴城怡心街道83亩项目</v>
      </c>
    </row>
    <row r="8561" spans="1:10">
      <c r="A8561" s="2" t="str">
        <f>'[1]2025年已发货'!A:A</f>
        <v>德胜</v>
      </c>
      <c r="B8561" s="2" t="str">
        <f>'[1]2025年已发货'!B:B</f>
        <v>螺纹钢</v>
      </c>
      <c r="C8561" s="2" t="str">
        <f>'[1]2025年已发货'!C:C</f>
        <v>HRB500E Φ12</v>
      </c>
      <c r="D8561" s="2" t="str">
        <f>'[1]2025年已发货'!D:D</f>
        <v>吨</v>
      </c>
      <c r="E8561" s="2">
        <f>'[1]2025年已发货'!E:E</f>
        <v>14</v>
      </c>
      <c r="F8561" s="4">
        <f>'[1]2025年已发货'!F:F</f>
        <v>45945</v>
      </c>
      <c r="G8561" s="2" t="str">
        <f>'[1]2025年已发货'!G:G</f>
        <v>(五冶建设空港兴城怡心街道83亩项目)成都市双流区怡心街道高峰社区一组剑和路一段空港兴城怡心街道83亩项目中国五冶项目部</v>
      </c>
      <c r="H8561" s="2" t="str">
        <f>'[1]2025年已发货'!H:H</f>
        <v>王刚</v>
      </c>
      <c r="I8561" s="2">
        <f>'[1]2025年已发货'!I:I</f>
        <v>15881190525</v>
      </c>
      <c r="J8561" s="2" t="str">
        <f>_xlfn._xlws.FILTER(辅助信息!D:D,辅助信息!G:G=G8561)</f>
        <v>五冶建设空港兴城怡心街道83亩项目</v>
      </c>
    </row>
    <row r="8562" spans="1:10">
      <c r="A8562" s="2" t="str">
        <f>'[1]2025年已发货'!A:A</f>
        <v>德胜</v>
      </c>
      <c r="B8562" s="2" t="str">
        <f>'[1]2025年已发货'!B:B</f>
        <v>螺纹钢</v>
      </c>
      <c r="C8562" s="2" t="str">
        <f>'[1]2025年已发货'!C:C</f>
        <v>HRB400E Φ18 9m</v>
      </c>
      <c r="D8562" s="2" t="str">
        <f>'[1]2025年已发货'!D:D</f>
        <v>吨</v>
      </c>
      <c r="E8562" s="2">
        <f>'[1]2025年已发货'!E:E</f>
        <v>13.5</v>
      </c>
      <c r="F8562" s="4">
        <f>'[1]2025年已发货'!F:F</f>
        <v>45945</v>
      </c>
      <c r="G8562" s="2" t="str">
        <f>'[1]2025年已发货'!G:G</f>
        <v>(五冶建设锦江区林家坝片区20号地块商业项目)锦江区泰昌路锦江28亩项目部</v>
      </c>
      <c r="H8562" s="2" t="str">
        <f>'[1]2025年已发货'!H:H</f>
        <v>陶杰</v>
      </c>
      <c r="I8562" s="2">
        <f>'[1]2025年已发货'!I:I</f>
        <v>13980247952</v>
      </c>
      <c r="J8562" s="2" t="str">
        <f>_xlfn._xlws.FILTER(辅助信息!D:D,辅助信息!G:G=G8562)</f>
        <v>五冶建设锦江区林家坝片区20号地块商业项目</v>
      </c>
    </row>
    <row r="8563" spans="1:10">
      <c r="A8563" s="2" t="str">
        <f>'[1]2025年已发货'!A:A</f>
        <v>德胜</v>
      </c>
      <c r="B8563" s="2" t="str">
        <f>'[1]2025年已发货'!B:B</f>
        <v>螺纹钢</v>
      </c>
      <c r="C8563" s="2" t="str">
        <f>'[1]2025年已发货'!C:C</f>
        <v>HRB400E Φ25 9m</v>
      </c>
      <c r="D8563" s="2" t="str">
        <f>'[1]2025年已发货'!D:D</f>
        <v>吨</v>
      </c>
      <c r="E8563" s="2">
        <f>'[1]2025年已发货'!E:E</f>
        <v>20</v>
      </c>
      <c r="F8563" s="4">
        <f>'[1]2025年已发货'!F:F</f>
        <v>45945</v>
      </c>
      <c r="G8563" s="2" t="str">
        <f>'[1]2025年已发货'!G:G</f>
        <v>(五冶建设锦江区林家坝片区20号地块商业项目)锦江区泰昌路锦江28亩项目部</v>
      </c>
      <c r="H8563" s="2" t="str">
        <f>'[1]2025年已发货'!H:H</f>
        <v>陶杰</v>
      </c>
      <c r="I8563" s="2">
        <f>'[1]2025年已发货'!I:I</f>
        <v>13980247952</v>
      </c>
      <c r="J8563" s="2" t="str">
        <f>_xlfn._xlws.FILTER(辅助信息!D:D,辅助信息!G:G=G8563)</f>
        <v>五冶建设锦江区林家坝片区20号地块商业项目</v>
      </c>
    </row>
    <row r="8564" spans="1:10">
      <c r="A8564" s="2" t="str">
        <f>'[1]2025年已发货'!A:A</f>
        <v>德胜恒嘉</v>
      </c>
      <c r="B8564" s="2" t="str">
        <f>'[1]2025年已发货'!B:B</f>
        <v>螺纹钢</v>
      </c>
      <c r="C8564" s="2" t="str">
        <f>'[1]2025年已发货'!C:C</f>
        <v>HRB400E Φ28×9米</v>
      </c>
      <c r="D8564" s="2" t="str">
        <f>'[1]2025年已发货'!D:D</f>
        <v>吨</v>
      </c>
      <c r="E8564" s="2">
        <f>'[1]2025年已发货'!E:E</f>
        <v>35</v>
      </c>
      <c r="F8564" s="4">
        <f>'[1]2025年已发货'!F:F</f>
        <v>45946</v>
      </c>
      <c r="G8564" s="2" t="str">
        <f>'[1]2025年已发货'!G:G</f>
        <v>自永4标一局四公司（四川省内江市隆昌市金鹅街道自永4标一局四公司钢筋棚）</v>
      </c>
      <c r="H8564" s="2" t="str">
        <f>'[1]2025年已发货'!H:H</f>
        <v>郝优</v>
      </c>
      <c r="I8564" s="2">
        <f>'[1]2025年已发货'!I:I</f>
        <v>13891371707</v>
      </c>
      <c r="J8564" s="2" vm="1" t="e">
        <f>_xlfn._xlws.FILTER(辅助信息!D:D,辅助信息!G:G=G8564)</f>
        <v>#VALUE!</v>
      </c>
    </row>
    <row r="8565" spans="1:10">
      <c r="A8565" s="2" t="str">
        <f>'[1]2025年已发货'!A:A</f>
        <v>德胜恒嘉</v>
      </c>
      <c r="B8565" s="2" t="str">
        <f>'[1]2025年已发货'!B:B</f>
        <v>螺纹钢</v>
      </c>
      <c r="C8565" s="2" t="str">
        <f>'[1]2025年已发货'!C:C</f>
        <v>HRB400E Φ12×9米</v>
      </c>
      <c r="D8565" s="2" t="str">
        <f>'[1]2025年已发货'!D:D</f>
        <v>吨</v>
      </c>
      <c r="E8565" s="2">
        <f>'[1]2025年已发货'!E:E</f>
        <v>35</v>
      </c>
      <c r="F8565" s="4">
        <f>'[1]2025年已发货'!F:F</f>
        <v>45946</v>
      </c>
      <c r="G8565" s="2" t="str">
        <f>'[1]2025年已发货'!G:G</f>
        <v>自永4标一局四公司（四川省内江市隆昌市金鹅街道自永4标一局四公司钢筋棚）</v>
      </c>
      <c r="H8565" s="2" t="str">
        <f>'[1]2025年已发货'!H:H</f>
        <v>郝优</v>
      </c>
      <c r="I8565" s="2">
        <f>'[1]2025年已发货'!I:I</f>
        <v>13891371707</v>
      </c>
      <c r="J8565" s="2" vm="1" t="e">
        <f>_xlfn._xlws.FILTER(辅助信息!D:D,辅助信息!G:G=G8565)</f>
        <v>#VALUE!</v>
      </c>
    </row>
    <row r="8566" spans="1:10">
      <c r="A8566" s="2" t="str">
        <f>'[1]2025年已发货'!A:A</f>
        <v>德胜</v>
      </c>
      <c r="B8566" s="2" t="str">
        <f>'[1]2025年已发货'!B:B</f>
        <v>螺纹钢</v>
      </c>
      <c r="C8566" s="2" t="str">
        <f>'[1]2025年已发货'!C:C</f>
        <v>HRB400EФ16*9m</v>
      </c>
      <c r="D8566" s="2" t="str">
        <f>'[1]2025年已发货'!D:D</f>
        <v>吨</v>
      </c>
      <c r="E8566" s="2">
        <f>'[1]2025年已发货'!E:E</f>
        <v>10</v>
      </c>
      <c r="F8566" s="4">
        <f>'[1]2025年已发货'!F:F</f>
        <v>45946</v>
      </c>
      <c r="G8566" s="2" t="str">
        <f>'[1]2025年已发货'!G:G</f>
        <v>（中铁三局集团有限公司成绵乐客专乐山站站房改扩建项目经理部）四川省乐山市市中区瑞祥路与至乐路交叉口西侧</v>
      </c>
      <c r="H8566" s="2" t="str">
        <f>'[1]2025年已发货'!H:H</f>
        <v>王鹏</v>
      </c>
      <c r="I8566" s="2" t="str">
        <f>'[1]2025年已发货'!I:I</f>
        <v>153 4056 0935</v>
      </c>
      <c r="J8566" s="2" vm="1" t="e">
        <f>_xlfn._xlws.FILTER(辅助信息!D:D,辅助信息!G:G=G8566)</f>
        <v>#VALUE!</v>
      </c>
    </row>
    <row r="8567" spans="1:10">
      <c r="A8567" s="2" t="str">
        <f>'[1]2025年已发货'!A:A</f>
        <v>德胜</v>
      </c>
      <c r="B8567" s="2" t="str">
        <f>'[1]2025年已发货'!B:B</f>
        <v>螺纹钢</v>
      </c>
      <c r="C8567" s="2" t="str">
        <f>'[1]2025年已发货'!C:C</f>
        <v>HRB400EФ18*9m</v>
      </c>
      <c r="D8567" s="2" t="str">
        <f>'[1]2025年已发货'!D:D</f>
        <v>吨</v>
      </c>
      <c r="E8567" s="2">
        <f>'[1]2025年已发货'!E:E</f>
        <v>6</v>
      </c>
      <c r="F8567" s="4">
        <f>'[1]2025年已发货'!F:F</f>
        <v>45946</v>
      </c>
      <c r="G8567" s="2" t="str">
        <f>'[1]2025年已发货'!G:G</f>
        <v>（中铁三局集团有限公司成绵乐客专乐山站站房改扩建项目经理部）四川省乐山市市中区瑞祥路与至乐路交叉口西侧</v>
      </c>
      <c r="H8567" s="2" t="str">
        <f>'[1]2025年已发货'!H:H</f>
        <v>王鹏</v>
      </c>
      <c r="I8567" s="2" t="str">
        <f>'[1]2025年已发货'!I:I</f>
        <v>153 4056 0935</v>
      </c>
      <c r="J8567" s="2" vm="1" t="e">
        <f>_xlfn._xlws.FILTER(辅助信息!D:D,辅助信息!G:G=G8567)</f>
        <v>#VALUE!</v>
      </c>
    </row>
    <row r="8568" spans="1:10">
      <c r="A8568" s="2" t="str">
        <f>'[1]2025年已发货'!A:A</f>
        <v>德胜</v>
      </c>
      <c r="B8568" s="2" t="str">
        <f>'[1]2025年已发货'!B:B</f>
        <v>螺纹钢</v>
      </c>
      <c r="C8568" s="2" t="str">
        <f>'[1]2025年已发货'!C:C</f>
        <v>HRB400EФ20*9m</v>
      </c>
      <c r="D8568" s="2" t="str">
        <f>'[1]2025年已发货'!D:D</f>
        <v>吨</v>
      </c>
      <c r="E8568" s="2">
        <f>'[1]2025年已发货'!E:E</f>
        <v>8</v>
      </c>
      <c r="F8568" s="4">
        <f>'[1]2025年已发货'!F:F</f>
        <v>45946</v>
      </c>
      <c r="G8568" s="2" t="str">
        <f>'[1]2025年已发货'!G:G</f>
        <v>（中铁三局集团有限公司成绵乐客专乐山站站房改扩建项目经理部）四川省乐山市市中区瑞祥路与至乐路交叉口西侧</v>
      </c>
      <c r="H8568" s="2" t="str">
        <f>'[1]2025年已发货'!H:H</f>
        <v>王鹏</v>
      </c>
      <c r="I8568" s="2" t="str">
        <f>'[1]2025年已发货'!I:I</f>
        <v>153 4056 0935</v>
      </c>
      <c r="J8568" s="2" vm="1" t="e">
        <f>_xlfn._xlws.FILTER(辅助信息!D:D,辅助信息!G:G=G8568)</f>
        <v>#VALUE!</v>
      </c>
    </row>
    <row r="8569" spans="1:10">
      <c r="A8569" s="2" t="str">
        <f>'[1]2025年已发货'!A:A</f>
        <v>德胜</v>
      </c>
      <c r="B8569" s="2" t="str">
        <f>'[1]2025年已发货'!B:B</f>
        <v>螺纹钢</v>
      </c>
      <c r="C8569" s="2" t="str">
        <f>'[1]2025年已发货'!C:C</f>
        <v>HRB400EФ22*9m</v>
      </c>
      <c r="D8569" s="2" t="str">
        <f>'[1]2025年已发货'!D:D</f>
        <v>吨</v>
      </c>
      <c r="E8569" s="2">
        <f>'[1]2025年已发货'!E:E</f>
        <v>11</v>
      </c>
      <c r="F8569" s="4">
        <f>'[1]2025年已发货'!F:F</f>
        <v>45946</v>
      </c>
      <c r="G8569" s="2" t="str">
        <f>'[1]2025年已发货'!G:G</f>
        <v>（中铁三局集团有限公司成绵乐客专乐山站站房改扩建项目经理部）四川省乐山市市中区瑞祥路与至乐路交叉口西侧</v>
      </c>
      <c r="H8569" s="2" t="str">
        <f>'[1]2025年已发货'!H:H</f>
        <v>王鹏</v>
      </c>
      <c r="I8569" s="2" t="str">
        <f>'[1]2025年已发货'!I:I</f>
        <v>153 4056 0935</v>
      </c>
      <c r="J8569" s="2" vm="1" t="e">
        <f>_xlfn._xlws.FILTER(辅助信息!D:D,辅助信息!G:G=G8569)</f>
        <v>#VALUE!</v>
      </c>
    </row>
    <row r="8570" spans="1:10">
      <c r="A8570" s="2" t="str">
        <f>'[1]2025年已发货'!A:A</f>
        <v>德胜</v>
      </c>
      <c r="B8570" s="2" t="str">
        <f>'[1]2025年已发货'!B:B</f>
        <v>螺纹钢</v>
      </c>
      <c r="C8570" s="2" t="str">
        <f>'[1]2025年已发货'!C:C</f>
        <v>HRB400E Φ16 9m</v>
      </c>
      <c r="D8570" s="2" t="str">
        <f>'[1]2025年已发货'!D:D</f>
        <v>吨</v>
      </c>
      <c r="E8570" s="2">
        <f>'[1]2025年已发货'!E:E</f>
        <v>20</v>
      </c>
      <c r="F8570" s="4">
        <f>'[1]2025年已发货'!F:F</f>
        <v>45946</v>
      </c>
      <c r="G8570" s="2" t="str">
        <f>'[1]2025年已发货'!G:G</f>
        <v>(宜宾兴港三江新区长江工业园保障性租赁住房建设项目-土建)四川省宜宾市翠屏区永善路南段宜宾市三江新区长江工业园区</v>
      </c>
      <c r="H8570" s="2" t="str">
        <f>'[1]2025年已发货'!H:H</f>
        <v>赵元虎</v>
      </c>
      <c r="I8570" s="2">
        <f>'[1]2025年已发货'!I:I</f>
        <v>13684167136</v>
      </c>
      <c r="J8570" s="2" t="str">
        <f>_xlfn._xlws.FILTER(辅助信息!D:D,辅助信息!G:G=G8570)</f>
        <v>宜宾兴港三江新区长江工业园建设项目</v>
      </c>
    </row>
    <row r="8571" spans="1:10">
      <c r="A8571" s="2" t="str">
        <f>'[1]2025年已发货'!A:A</f>
        <v>德胜</v>
      </c>
      <c r="B8571" s="2" t="str">
        <f>'[1]2025年已发货'!B:B</f>
        <v>螺纹钢</v>
      </c>
      <c r="C8571" s="2" t="str">
        <f>'[1]2025年已发货'!C:C</f>
        <v>HRB400E Φ18 9m</v>
      </c>
      <c r="D8571" s="2" t="str">
        <f>'[1]2025年已发货'!D:D</f>
        <v>吨</v>
      </c>
      <c r="E8571" s="2">
        <f>'[1]2025年已发货'!E:E</f>
        <v>40</v>
      </c>
      <c r="F8571" s="4">
        <f>'[1]2025年已发货'!F:F</f>
        <v>45946</v>
      </c>
      <c r="G8571" s="2" t="str">
        <f>'[1]2025年已发货'!G:G</f>
        <v>(宜宾兴港三江新区长江工业园保障性租赁住房建设项目-土建)四川省宜宾市翠屏区永善路南段宜宾市三江新区长江工业园区</v>
      </c>
      <c r="H8571" s="2" t="str">
        <f>'[1]2025年已发货'!H:H</f>
        <v>赵元虎</v>
      </c>
      <c r="I8571" s="2">
        <f>'[1]2025年已发货'!I:I</f>
        <v>13684167136</v>
      </c>
      <c r="J8571" s="2" t="str">
        <f>_xlfn._xlws.FILTER(辅助信息!D:D,辅助信息!G:G=G8571)</f>
        <v>宜宾兴港三江新区长江工业园建设项目</v>
      </c>
    </row>
    <row r="8572" spans="1:10">
      <c r="A8572" s="2" t="str">
        <f>'[1]2025年已发货'!A:A</f>
        <v>德胜</v>
      </c>
      <c r="B8572" s="2" t="str">
        <f>'[1]2025年已发货'!B:B</f>
        <v>螺纹钢</v>
      </c>
      <c r="C8572" s="2" t="str">
        <f>'[1]2025年已发货'!C:C</f>
        <v>HRB400E Φ20 9m</v>
      </c>
      <c r="D8572" s="2" t="str">
        <f>'[1]2025年已发货'!D:D</f>
        <v>吨</v>
      </c>
      <c r="E8572" s="2">
        <f>'[1]2025年已发货'!E:E</f>
        <v>10</v>
      </c>
      <c r="F8572" s="4">
        <f>'[1]2025年已发货'!F:F</f>
        <v>45946</v>
      </c>
      <c r="G8572" s="2" t="str">
        <f>'[1]2025年已发货'!G:G</f>
        <v>(宜宾兴港三江新区长江工业园保障性租赁住房建设项目-土建)四川省宜宾市翠屏区永善路南段宜宾市三江新区长江工业园区</v>
      </c>
      <c r="H8572" s="2" t="str">
        <f>'[1]2025年已发货'!H:H</f>
        <v>赵元虎</v>
      </c>
      <c r="I8572" s="2">
        <f>'[1]2025年已发货'!I:I</f>
        <v>13684167136</v>
      </c>
      <c r="J8572" s="2" t="str">
        <f>_xlfn._xlws.FILTER(辅助信息!D:D,辅助信息!G:G=G8572)</f>
        <v>宜宾兴港三江新区长江工业园建设项目</v>
      </c>
    </row>
    <row r="8573" spans="1:10">
      <c r="A8573" s="2" t="str">
        <f>'[1]2025年已发货'!A:A</f>
        <v>德胜</v>
      </c>
      <c r="B8573" s="2" t="str">
        <f>'[1]2025年已发货'!B:B</f>
        <v>螺纹钢</v>
      </c>
      <c r="C8573" s="2" t="str">
        <f>'[1]2025年已发货'!C:C</f>
        <v>HRB400E Φ22 9m</v>
      </c>
      <c r="D8573" s="2" t="str">
        <f>'[1]2025年已发货'!D:D</f>
        <v>吨</v>
      </c>
      <c r="E8573" s="2">
        <f>'[1]2025年已发货'!E:E</f>
        <v>25</v>
      </c>
      <c r="F8573" s="4">
        <f>'[1]2025年已发货'!F:F</f>
        <v>45946</v>
      </c>
      <c r="G8573" s="2" t="str">
        <f>'[1]2025年已发货'!G:G</f>
        <v>(宜宾兴港三江新区长江工业园保障性租赁住房建设项目-土建)四川省宜宾市翠屏区永善路南段宜宾市三江新区长江工业园区</v>
      </c>
      <c r="H8573" s="2" t="str">
        <f>'[1]2025年已发货'!H:H</f>
        <v>赵元虎</v>
      </c>
      <c r="I8573" s="2">
        <f>'[1]2025年已发货'!I:I</f>
        <v>13684167136</v>
      </c>
      <c r="J8573" s="2" t="str">
        <f>_xlfn._xlws.FILTER(辅助信息!D:D,辅助信息!G:G=G8573)</f>
        <v>宜宾兴港三江新区长江工业园建设项目</v>
      </c>
    </row>
    <row r="8574" spans="1:10">
      <c r="A8574" s="2" t="str">
        <f>'[1]2025年已发货'!A:A</f>
        <v>德胜</v>
      </c>
      <c r="B8574" s="2" t="str">
        <f>'[1]2025年已发货'!B:B</f>
        <v>螺纹钢</v>
      </c>
      <c r="C8574" s="2" t="str">
        <f>'[1]2025年已发货'!C:C</f>
        <v>HRB400E Φ25 9m</v>
      </c>
      <c r="D8574" s="2" t="str">
        <f>'[1]2025年已发货'!D:D</f>
        <v>吨</v>
      </c>
      <c r="E8574" s="2">
        <f>'[1]2025年已发货'!E:E</f>
        <v>45</v>
      </c>
      <c r="F8574" s="4">
        <f>'[1]2025年已发货'!F:F</f>
        <v>45946</v>
      </c>
      <c r="G8574" s="2" t="str">
        <f>'[1]2025年已发货'!G:G</f>
        <v>(宜宾兴港三江新区长江工业园保障性租赁住房建设项目-土建)四川省宜宾市翠屏区永善路南段宜宾市三江新区长江工业园区</v>
      </c>
      <c r="H8574" s="2" t="str">
        <f>'[1]2025年已发货'!H:H</f>
        <v>赵元虎</v>
      </c>
      <c r="I8574" s="2">
        <f>'[1]2025年已发货'!I:I</f>
        <v>13684167136</v>
      </c>
      <c r="J8574" s="2" t="str">
        <f>_xlfn._xlws.FILTER(辅助信息!D:D,辅助信息!G:G=G8574)</f>
        <v>宜宾兴港三江新区长江工业园建设项目</v>
      </c>
    </row>
    <row r="8575" spans="1:10">
      <c r="A8575" s="2" t="str">
        <f>'[1]2025年已发货'!A:A</f>
        <v>德胜</v>
      </c>
      <c r="B8575" s="2" t="str">
        <f>'[1]2025年已发货'!B:B</f>
        <v>螺纹钢</v>
      </c>
      <c r="C8575" s="2" t="str">
        <f>'[1]2025年已发货'!C:C</f>
        <v>HRB400EФ25，9m</v>
      </c>
      <c r="D8575" s="2" t="str">
        <f>'[1]2025年已发货'!D:D</f>
        <v>吨</v>
      </c>
      <c r="E8575" s="2">
        <f>'[1]2025年已发货'!E:E</f>
        <v>70</v>
      </c>
      <c r="F8575" s="4">
        <f>'[1]2025年已发货'!F:F</f>
        <v>45946</v>
      </c>
      <c r="G8575" s="2" t="str">
        <f>'[1]2025年已发货'!G:G</f>
        <v>（中铁五局-成渝扩容3标）四川省资阳市雁江区伍隍镇铺子村雁江区X138</v>
      </c>
      <c r="H8575" s="2" t="str">
        <f>'[1]2025年已发货'!H:H</f>
        <v>王健</v>
      </c>
      <c r="I8575" s="2">
        <f>'[1]2025年已发货'!I:I</f>
        <v>17726168395</v>
      </c>
      <c r="J8575" s="2" vm="1" t="e">
        <f>_xlfn._xlws.FILTER(辅助信息!D:D,辅助信息!G:G=G8575)</f>
        <v>#VALUE!</v>
      </c>
    </row>
    <row r="8576" spans="1:10">
      <c r="A8576" s="2" t="str">
        <f>'[1]2025年已发货'!A:A</f>
        <v>德胜</v>
      </c>
      <c r="B8576" s="2" t="str">
        <f>'[1]2025年已发货'!B:B</f>
        <v>螺纹钢</v>
      </c>
      <c r="C8576" s="2" t="str">
        <f>'[1]2025年已发货'!C:C</f>
        <v>HRB400EФ28，9m</v>
      </c>
      <c r="D8576" s="2" t="str">
        <f>'[1]2025年已发货'!D:D</f>
        <v>吨</v>
      </c>
      <c r="E8576" s="2">
        <f>'[1]2025年已发货'!E:E</f>
        <v>70</v>
      </c>
      <c r="F8576" s="4">
        <f>'[1]2025年已发货'!F:F</f>
        <v>45946</v>
      </c>
      <c r="G8576" s="2" t="str">
        <f>'[1]2025年已发货'!G:G</f>
        <v>（中铁五局-成渝扩容3标）四川省资阳市雁江区伍隍镇铺子村雁江区X138</v>
      </c>
      <c r="H8576" s="2" t="str">
        <f>'[1]2025年已发货'!H:H</f>
        <v>王健</v>
      </c>
      <c r="I8576" s="2">
        <f>'[1]2025年已发货'!I:I</f>
        <v>17726168395</v>
      </c>
      <c r="J8576" s="2" vm="1" t="e">
        <f>_xlfn._xlws.FILTER(辅助信息!D:D,辅助信息!G:G=G8576)</f>
        <v>#VALUE!</v>
      </c>
    </row>
    <row r="8577" spans="1:10">
      <c r="A8577" s="2" t="str">
        <f>'[1]2025年已发货'!A:A</f>
        <v>润耀</v>
      </c>
      <c r="B8577" s="2" t="str">
        <f>'[1]2025年已发货'!B:B</f>
        <v>螺纹钢</v>
      </c>
      <c r="C8577" s="2" t="str">
        <f>'[1]2025年已发货'!C:C</f>
        <v>HRB400EФ16，12m</v>
      </c>
      <c r="D8577" s="2" t="str">
        <f>'[1]2025年已发货'!D:D</f>
        <v>吨</v>
      </c>
      <c r="E8577" s="2">
        <f>'[1]2025年已发货'!E:E</f>
        <v>35</v>
      </c>
      <c r="F8577" s="4">
        <f>'[1]2025年已发货'!F:F</f>
        <v>45946</v>
      </c>
      <c r="G8577" s="2" t="str">
        <f>'[1]2025年已发货'!G:G</f>
        <v>（中铁五局-成渝扩容3标）四川省资阳市雁江区伍隍镇铺子村雁江区X138</v>
      </c>
      <c r="H8577" s="2" t="str">
        <f>'[1]2025年已发货'!H:H</f>
        <v>王健</v>
      </c>
      <c r="I8577" s="2">
        <f>'[1]2025年已发货'!I:I</f>
        <v>17726168395</v>
      </c>
      <c r="J8577" s="2" vm="1" t="e">
        <f>_xlfn._xlws.FILTER(辅助信息!D:D,辅助信息!G:G=G8577)</f>
        <v>#VALUE!</v>
      </c>
    </row>
    <row r="8578" spans="1:10">
      <c r="A8578" s="2" t="str">
        <f>'[1]2025年已发货'!A:A</f>
        <v>润耀</v>
      </c>
      <c r="B8578" s="2" t="str">
        <f>'[1]2025年已发货'!B:B</f>
        <v>螺纹钢</v>
      </c>
      <c r="C8578" s="2" t="str">
        <f>'[1]2025年已发货'!C:C</f>
        <v>HRB400EФ20，12m</v>
      </c>
      <c r="D8578" s="2" t="str">
        <f>'[1]2025年已发货'!D:D</f>
        <v>吨</v>
      </c>
      <c r="E8578" s="2">
        <f>'[1]2025年已发货'!E:E</f>
        <v>35</v>
      </c>
      <c r="F8578" s="4">
        <f>'[1]2025年已发货'!F:F</f>
        <v>45946</v>
      </c>
      <c r="G8578" s="2" t="str">
        <f>'[1]2025年已发货'!G:G</f>
        <v>（中铁五局-成渝扩容3标）四川省资阳市雁江区伍隍镇铺子村雁江区X138</v>
      </c>
      <c r="H8578" s="2" t="str">
        <f>'[1]2025年已发货'!H:H</f>
        <v>王健</v>
      </c>
      <c r="I8578" s="2">
        <f>'[1]2025年已发货'!I:I</f>
        <v>17726168395</v>
      </c>
      <c r="J8578" s="2" vm="1" t="e">
        <f>_xlfn._xlws.FILTER(辅助信息!D:D,辅助信息!G:G=G8578)</f>
        <v>#VALUE!</v>
      </c>
    </row>
    <row r="8579" spans="1:10">
      <c r="A8579" s="2" t="str">
        <f>'[1]2025年已发货'!A:A</f>
        <v>泸钢</v>
      </c>
      <c r="B8579" s="2" t="str">
        <f>'[1]2025年已发货'!B:B</f>
        <v>螺纹钢</v>
      </c>
      <c r="C8579" s="2" t="str">
        <f>'[1]2025年已发货'!C:C</f>
        <v>HRB400E Φ12 9m</v>
      </c>
      <c r="D8579" s="2" t="str">
        <f>'[1]2025年已发货'!D:D</f>
        <v>吨</v>
      </c>
      <c r="E8579" s="2">
        <f>'[1]2025年已发货'!E:E</f>
        <v>60</v>
      </c>
      <c r="F8579" s="4">
        <f>'[1]2025年已发货'!F:F</f>
        <v>45946</v>
      </c>
      <c r="G8579" s="2" t="str">
        <f>'[1]2025年已发货'!G:G</f>
        <v>(五冶钢构龙泉东洪片区85亩住宅、商业及配套工程项目三标段)成都市龙泉驿外东洪路地铁2号线惠王陵地铁C口</v>
      </c>
      <c r="H8579" s="2" t="str">
        <f>'[1]2025年已发货'!H:H</f>
        <v>王军宝</v>
      </c>
      <c r="I8579" s="2">
        <f>'[1]2025年已发货'!I:I</f>
        <v>13889142392</v>
      </c>
      <c r="J8579" s="2" t="str">
        <f>_xlfn._xlws.FILTER(辅助信息!D:D,辅助信息!G:G=G8579)</f>
        <v>五冶钢构龙泉东洪片区(70亩、85亩)住宅、商业及配套工程项目</v>
      </c>
    </row>
    <row r="8580" spans="1:10">
      <c r="A8580" s="2" t="str">
        <f>'[1]2025年已发货'!A:A</f>
        <v>泸钢</v>
      </c>
      <c r="B8580" s="2" t="str">
        <f>'[1]2025年已发货'!B:B</f>
        <v>螺纹钢</v>
      </c>
      <c r="C8580" s="2" t="str">
        <f>'[1]2025年已发货'!C:C</f>
        <v>HRB400E Φ14 9m</v>
      </c>
      <c r="D8580" s="2" t="str">
        <f>'[1]2025年已发货'!D:D</f>
        <v>吨</v>
      </c>
      <c r="E8580" s="2">
        <f>'[1]2025年已发货'!E:E</f>
        <v>38</v>
      </c>
      <c r="F8580" s="4">
        <f>'[1]2025年已发货'!F:F</f>
        <v>45946</v>
      </c>
      <c r="G8580" s="2" t="str">
        <f>'[1]2025年已发货'!G:G</f>
        <v>(五冶钢构龙泉东洪片区85亩住宅、商业及配套工程项目三标段)成都市龙泉驿外东洪路地铁2号线惠王陵地铁C口</v>
      </c>
      <c r="H8580" s="2" t="str">
        <f>'[1]2025年已发货'!H:H</f>
        <v>王军宝</v>
      </c>
      <c r="I8580" s="2">
        <f>'[1]2025年已发货'!I:I</f>
        <v>13889142392</v>
      </c>
      <c r="J8580" s="2" t="str">
        <f>_xlfn._xlws.FILTER(辅助信息!D:D,辅助信息!G:G=G8580)</f>
        <v>五冶钢构龙泉东洪片区(70亩、85亩)住宅、商业及配套工程项目</v>
      </c>
    </row>
    <row r="8581" spans="1:10">
      <c r="A8581" s="2" t="str">
        <f>'[1]2025年已发货'!A:A</f>
        <v>泸钢</v>
      </c>
      <c r="B8581" s="2" t="str">
        <f>'[1]2025年已发货'!B:B</f>
        <v>螺纹钢</v>
      </c>
      <c r="C8581" s="2" t="str">
        <f>'[1]2025年已发货'!C:C</f>
        <v>HRB400E Φ20 9m</v>
      </c>
      <c r="D8581" s="2" t="str">
        <f>'[1]2025年已发货'!D:D</f>
        <v>吨</v>
      </c>
      <c r="E8581" s="2">
        <f>'[1]2025年已发货'!E:E</f>
        <v>20</v>
      </c>
      <c r="F8581" s="4">
        <f>'[1]2025年已发货'!F:F</f>
        <v>45946</v>
      </c>
      <c r="G8581" s="2" t="str">
        <f>'[1]2025年已发货'!G:G</f>
        <v>(五冶钢构龙泉东洪片区85亩住宅、商业及配套工程项目三标段)成都市龙泉驿外东洪路地铁2号线惠王陵地铁C口</v>
      </c>
      <c r="H8581" s="2" t="str">
        <f>'[1]2025年已发货'!H:H</f>
        <v>王军宝</v>
      </c>
      <c r="I8581" s="2">
        <f>'[1]2025年已发货'!I:I</f>
        <v>13889142392</v>
      </c>
      <c r="J8581" s="2" t="str">
        <f>_xlfn._xlws.FILTER(辅助信息!D:D,辅助信息!G:G=G8581)</f>
        <v>五冶钢构龙泉东洪片区(70亩、85亩)住宅、商业及配套工程项目</v>
      </c>
    </row>
    <row r="8582" spans="1:10">
      <c r="A8582" s="2" t="str">
        <f>'[1]2025年已发货'!A:A</f>
        <v>泸钢</v>
      </c>
      <c r="B8582" s="2" t="str">
        <f>'[1]2025年已发货'!B:B</f>
        <v>螺纹钢</v>
      </c>
      <c r="C8582" s="2" t="str">
        <f>'[1]2025年已发货'!C:C</f>
        <v>HRB400E Φ22 9m</v>
      </c>
      <c r="D8582" s="2" t="str">
        <f>'[1]2025年已发货'!D:D</f>
        <v>吨</v>
      </c>
      <c r="E8582" s="2">
        <f>'[1]2025年已发货'!E:E</f>
        <v>24</v>
      </c>
      <c r="F8582" s="4">
        <f>'[1]2025年已发货'!F:F</f>
        <v>45946</v>
      </c>
      <c r="G8582" s="2" t="str">
        <f>'[1]2025年已发货'!G:G</f>
        <v>(五冶钢构龙泉东洪片区85亩住宅、商业及配套工程项目三标段)成都市龙泉驿外东洪路地铁2号线惠王陵地铁C口</v>
      </c>
      <c r="H8582" s="2" t="str">
        <f>'[1]2025年已发货'!H:H</f>
        <v>王军宝</v>
      </c>
      <c r="I8582" s="2">
        <f>'[1]2025年已发货'!I:I</f>
        <v>13889142392</v>
      </c>
      <c r="J8582" s="2" t="str">
        <f>_xlfn._xlws.FILTER(辅助信息!D:D,辅助信息!G:G=G8582)</f>
        <v>五冶钢构龙泉东洪片区(70亩、85亩)住宅、商业及配套工程项目</v>
      </c>
    </row>
    <row r="8583" spans="1:10">
      <c r="A8583" s="2" t="str">
        <f>'[1]2025年已发货'!A:A</f>
        <v>泸钢</v>
      </c>
      <c r="B8583" s="2" t="str">
        <f>'[1]2025年已发货'!B:B</f>
        <v>螺纹钢</v>
      </c>
      <c r="C8583" s="2" t="str">
        <f>'[1]2025年已发货'!C:C</f>
        <v>HRB400E Φ25 9m</v>
      </c>
      <c r="D8583" s="2" t="str">
        <f>'[1]2025年已发货'!D:D</f>
        <v>吨</v>
      </c>
      <c r="E8583" s="2">
        <f>'[1]2025年已发货'!E:E</f>
        <v>4</v>
      </c>
      <c r="F8583" s="4">
        <f>'[1]2025年已发货'!F:F</f>
        <v>45946</v>
      </c>
      <c r="G8583" s="2" t="str">
        <f>'[1]2025年已发货'!G:G</f>
        <v>(五冶钢构龙泉东洪片区85亩住宅、商业及配套工程项目三标段)成都市龙泉驿外东洪路地铁2号线惠王陵地铁C口</v>
      </c>
      <c r="H8583" s="2" t="str">
        <f>'[1]2025年已发货'!H:H</f>
        <v>王军宝</v>
      </c>
      <c r="I8583" s="2">
        <f>'[1]2025年已发货'!I:I</f>
        <v>13889142392</v>
      </c>
      <c r="J8583" s="2" t="str">
        <f>_xlfn._xlws.FILTER(辅助信息!D:D,辅助信息!G:G=G8583)</f>
        <v>五冶钢构龙泉东洪片区(70亩、85亩)住宅、商业及配套工程项目</v>
      </c>
    </row>
    <row r="8584" spans="1:10">
      <c r="A8584" s="2" t="str">
        <f>'[1]2025年已发货'!A:A</f>
        <v>泸钢</v>
      </c>
      <c r="B8584" s="2" t="str">
        <f>'[1]2025年已发货'!B:B</f>
        <v>盘螺</v>
      </c>
      <c r="C8584" s="2" t="str">
        <f>'[1]2025年已发货'!C:C</f>
        <v>HRB400E Φ8</v>
      </c>
      <c r="D8584" s="2" t="str">
        <f>'[1]2025年已发货'!D:D</f>
        <v>吨</v>
      </c>
      <c r="E8584" s="2">
        <f>'[1]2025年已发货'!E:E</f>
        <v>60</v>
      </c>
      <c r="F8584" s="4">
        <f>'[1]2025年已发货'!F:F</f>
        <v>45946</v>
      </c>
      <c r="G8584" s="2" t="str">
        <f>'[1]2025年已发货'!G:G</f>
        <v>(五冶钢构龙泉东洪片区70亩住宅、商业及配套工程项目二标段)成都市龙泉驿外东洪路地铁2号线惠王陵地铁C口</v>
      </c>
      <c r="H8584" s="2" t="str">
        <f>'[1]2025年已发货'!H:H</f>
        <v>蒋嗣伟</v>
      </c>
      <c r="I8584" s="2">
        <f>'[1]2025年已发货'!I:I</f>
        <v>15014331252</v>
      </c>
      <c r="J8584" s="2" t="str">
        <f>_xlfn._xlws.FILTER(辅助信息!D:D,辅助信息!G:G=G8584)</f>
        <v>五冶钢构龙泉东洪片区(70亩、85亩)住宅、商业及配套工程项目</v>
      </c>
    </row>
    <row r="8585" spans="1:10">
      <c r="A8585" s="2" t="str">
        <f>'[1]2025年已发货'!A:A</f>
        <v>泸钢</v>
      </c>
      <c r="B8585" s="2" t="str">
        <f>'[1]2025年已发货'!B:B</f>
        <v>螺纹钢</v>
      </c>
      <c r="C8585" s="2" t="str">
        <f>'[1]2025年已发货'!C:C</f>
        <v>HRB400E Φ12 9m</v>
      </c>
      <c r="D8585" s="2" t="str">
        <f>'[1]2025年已发货'!D:D</f>
        <v>吨</v>
      </c>
      <c r="E8585" s="2">
        <f>'[1]2025年已发货'!E:E</f>
        <v>20</v>
      </c>
      <c r="F8585" s="4">
        <f>'[1]2025年已发货'!F:F</f>
        <v>45946</v>
      </c>
      <c r="G8585" s="2" t="str">
        <f>'[1]2025年已发货'!G:G</f>
        <v>(五冶钢构龙泉东洪片区70亩住宅、商业及配套工程项目二标段)成都市龙泉驿外东洪路地铁2号线惠王陵地铁C口</v>
      </c>
      <c r="H8585" s="2" t="str">
        <f>'[1]2025年已发货'!H:H</f>
        <v>蒋嗣伟</v>
      </c>
      <c r="I8585" s="2">
        <f>'[1]2025年已发货'!I:I</f>
        <v>15014331252</v>
      </c>
      <c r="J8585" s="2" t="str">
        <f>_xlfn._xlws.FILTER(辅助信息!D:D,辅助信息!G:G=G8585)</f>
        <v>五冶钢构龙泉东洪片区(70亩、85亩)住宅、商业及配套工程项目</v>
      </c>
    </row>
    <row r="8586" spans="1:10">
      <c r="A8586" s="2" t="str">
        <f>'[1]2025年已发货'!A:A</f>
        <v>泸钢</v>
      </c>
      <c r="B8586" s="2" t="str">
        <f>'[1]2025年已发货'!B:B</f>
        <v>螺纹钢</v>
      </c>
      <c r="C8586" s="2" t="str">
        <f>'[1]2025年已发货'!C:C</f>
        <v>HRB400E Φ20 9m</v>
      </c>
      <c r="D8586" s="2" t="str">
        <f>'[1]2025年已发货'!D:D</f>
        <v>吨</v>
      </c>
      <c r="E8586" s="2">
        <f>'[1]2025年已发货'!E:E</f>
        <v>15</v>
      </c>
      <c r="F8586" s="4">
        <f>'[1]2025年已发货'!F:F</f>
        <v>45946</v>
      </c>
      <c r="G8586" s="2" t="str">
        <f>'[1]2025年已发货'!G:G</f>
        <v>(五冶钢构龙泉东洪片区70亩住宅、商业及配套工程项目二标段)成都市龙泉驿外东洪路地铁2号线惠王陵地铁C口</v>
      </c>
      <c r="H8586" s="2" t="str">
        <f>'[1]2025年已发货'!H:H</f>
        <v>蒋嗣伟</v>
      </c>
      <c r="I8586" s="2">
        <f>'[1]2025年已发货'!I:I</f>
        <v>15014331252</v>
      </c>
      <c r="J8586" s="2" t="str">
        <f>_xlfn._xlws.FILTER(辅助信息!D:D,辅助信息!G:G=G8586)</f>
        <v>五冶钢构龙泉东洪片区(70亩、85亩)住宅、商业及配套工程项目</v>
      </c>
    </row>
    <row r="8587" spans="1:10">
      <c r="A8587" s="2" t="str">
        <f>'[1]2025年已发货'!A:A</f>
        <v>泸钢</v>
      </c>
      <c r="B8587" s="2" t="str">
        <f>'[1]2025年已发货'!B:B</f>
        <v>螺纹钢</v>
      </c>
      <c r="C8587" s="2" t="str">
        <f>'[1]2025年已发货'!C:C</f>
        <v>HRB500E Φ22</v>
      </c>
      <c r="D8587" s="2" t="str">
        <f>'[1]2025年已发货'!D:D</f>
        <v>吨</v>
      </c>
      <c r="E8587" s="2">
        <f>'[1]2025年已发货'!E:E</f>
        <v>15</v>
      </c>
      <c r="F8587" s="4">
        <f>'[1]2025年已发货'!F:F</f>
        <v>45946</v>
      </c>
      <c r="G8587" s="2" t="str">
        <f>'[1]2025年已发货'!G:G</f>
        <v>(五冶钢构龙泉东洪片区70亩住宅、商业及配套工程项目二标段)成都市龙泉驿外东洪路地铁2号线惠王陵地铁C口</v>
      </c>
      <c r="H8587" s="2" t="str">
        <f>'[1]2025年已发货'!H:H</f>
        <v>蒋嗣伟</v>
      </c>
      <c r="I8587" s="2">
        <f>'[1]2025年已发货'!I:I</f>
        <v>15014331252</v>
      </c>
      <c r="J8587" s="2" t="str">
        <f>_xlfn._xlws.FILTER(辅助信息!D:D,辅助信息!G:G=G8587)</f>
        <v>五冶钢构龙泉东洪片区(70亩、85亩)住宅、商业及配套工程项目</v>
      </c>
    </row>
    <row r="8588" spans="1:10">
      <c r="A8588" s="2" t="str">
        <f>'[1]2025年已发货'!A:A</f>
        <v>泸钢</v>
      </c>
      <c r="B8588" s="2" t="str">
        <f>'[1]2025年已发货'!B:B</f>
        <v>螺纹钢</v>
      </c>
      <c r="C8588" s="2" t="str">
        <f>'[1]2025年已发货'!C:C</f>
        <v>HRB500E Φ25</v>
      </c>
      <c r="D8588" s="2" t="str">
        <f>'[1]2025年已发货'!D:D</f>
        <v>吨</v>
      </c>
      <c r="E8588" s="2">
        <f>'[1]2025年已发货'!E:E</f>
        <v>15</v>
      </c>
      <c r="F8588" s="4">
        <f>'[1]2025年已发货'!F:F</f>
        <v>45946</v>
      </c>
      <c r="G8588" s="2" t="str">
        <f>'[1]2025年已发货'!G:G</f>
        <v>(五冶钢构龙泉东洪片区70亩住宅、商业及配套工程项目二标段)成都市龙泉驿外东洪路地铁2号线惠王陵地铁C口</v>
      </c>
      <c r="H8588" s="2" t="str">
        <f>'[1]2025年已发货'!H:H</f>
        <v>蒋嗣伟</v>
      </c>
      <c r="I8588" s="2">
        <f>'[1]2025年已发货'!I:I</f>
        <v>15014331252</v>
      </c>
      <c r="J8588" s="2" t="str">
        <f>_xlfn._xlws.FILTER(辅助信息!D:D,辅助信息!G:G=G8588)</f>
        <v>五冶钢构龙泉东洪片区(70亩、85亩)住宅、商业及配套工程项目</v>
      </c>
    </row>
    <row r="8589" spans="1:10">
      <c r="A8589" s="2" t="str">
        <f>'[1]2025年已发货'!A:A</f>
        <v>德胜</v>
      </c>
      <c r="B8589" s="2" t="str">
        <f>'[1]2025年已发货'!B:B</f>
        <v>螺纹钢</v>
      </c>
      <c r="C8589" s="2" t="str">
        <f>'[1]2025年已发货'!C:C</f>
        <v>HRB400EФ28，12m</v>
      </c>
      <c r="D8589" s="2" t="str">
        <f>'[1]2025年已发货'!D:D</f>
        <v>吨</v>
      </c>
      <c r="E8589" s="2">
        <f>'[1]2025年已发货'!E:E</f>
        <v>35</v>
      </c>
      <c r="F8589" s="4">
        <f>'[1]2025年已发货'!F:F</f>
        <v>45947</v>
      </c>
      <c r="G8589" s="2" t="str">
        <f>'[1]2025年已发货'!G:G</f>
        <v>（中铁二局-成渝扩容4标）四川省成都市简阳市杨家镇桐子湾村二局钢筋场</v>
      </c>
      <c r="H8589" s="2" t="str">
        <f>'[1]2025年已发货'!H:H</f>
        <v>陈钢</v>
      </c>
      <c r="I8589" s="2">
        <f>'[1]2025年已发货'!I:I</f>
        <v>13018165813</v>
      </c>
      <c r="J8589" s="2" vm="1" t="e">
        <f>_xlfn._xlws.FILTER(辅助信息!D:D,辅助信息!G:G=G8589)</f>
        <v>#VALUE!</v>
      </c>
    </row>
    <row r="8590" spans="1:10">
      <c r="A8590" s="2" t="str">
        <f>'[1]2025年已发货'!A:A</f>
        <v>德胜</v>
      </c>
      <c r="B8590" s="2" t="str">
        <f>'[1]2025年已发货'!B:B</f>
        <v>螺纹钢</v>
      </c>
      <c r="C8590" s="2" t="str">
        <f>'[1]2025年已发货'!C:C</f>
        <v>HRB400EФ28，12m</v>
      </c>
      <c r="D8590" s="2" t="str">
        <f>'[1]2025年已发货'!D:D</f>
        <v>吨</v>
      </c>
      <c r="E8590" s="2">
        <f>'[1]2025年已发货'!E:E</f>
        <v>140</v>
      </c>
      <c r="F8590" s="4">
        <f>'[1]2025年已发货'!F:F</f>
        <v>45947</v>
      </c>
      <c r="G8590" s="2" t="str">
        <f>'[1]2025年已发货'!G:G</f>
        <v>（中铁五局-成渝扩容3标）四川省资阳市雁江区伍隍镇铺子村雁江区X138</v>
      </c>
      <c r="H8590" s="2" t="str">
        <f>'[1]2025年已发货'!H:H</f>
        <v>王健</v>
      </c>
      <c r="I8590" s="2">
        <f>'[1]2025年已发货'!I:I</f>
        <v>17726168395</v>
      </c>
      <c r="J8590" s="2" vm="1" t="e">
        <f>_xlfn._xlws.FILTER(辅助信息!D:D,辅助信息!G:G=G8590)</f>
        <v>#VALUE!</v>
      </c>
    </row>
    <row r="8591" spans="1:10">
      <c r="A8591" s="2" t="str">
        <f>'[1]2025年已发货'!A:A</f>
        <v>德胜</v>
      </c>
      <c r="B8591" s="2" t="str">
        <f>'[1]2025年已发货'!B:B</f>
        <v>螺纹钢</v>
      </c>
      <c r="C8591" s="2" t="str">
        <f>'[1]2025年已发货'!C:C</f>
        <v>HRB400EФ16，9m</v>
      </c>
      <c r="D8591" s="2" t="str">
        <f>'[1]2025年已发货'!D:D</f>
        <v>吨</v>
      </c>
      <c r="E8591" s="2">
        <f>'[1]2025年已发货'!E:E</f>
        <v>35</v>
      </c>
      <c r="F8591" s="4">
        <f>'[1]2025年已发货'!F:F</f>
        <v>45947</v>
      </c>
      <c r="G8591" s="2" t="str">
        <f>'[1]2025年已发货'!G:G</f>
        <v>（中铁广州局-成渝扩容2标）四川省资阳市雁江区南双路杨家糖房</v>
      </c>
      <c r="H8591" s="2" t="str">
        <f>'[1]2025年已发货'!H:H</f>
        <v>石雄</v>
      </c>
      <c r="I8591" s="2">
        <f>'[1]2025年已发货'!I:I</f>
        <v>13268388125</v>
      </c>
      <c r="J8591" s="2" vm="1" t="e">
        <f>_xlfn._xlws.FILTER(辅助信息!D:D,辅助信息!G:G=G8591)</f>
        <v>#VALUE!</v>
      </c>
    </row>
    <row r="8592" spans="1:10">
      <c r="A8592" s="2" t="str">
        <f>'[1]2025年已发货'!A:A</f>
        <v>德胜</v>
      </c>
      <c r="B8592" s="2" t="str">
        <f>'[1]2025年已发货'!B:B</f>
        <v>螺纹钢</v>
      </c>
      <c r="C8592" s="2" t="str">
        <f>'[1]2025年已发货'!C:C</f>
        <v>HRB400EФ25，9m</v>
      </c>
      <c r="D8592" s="2" t="str">
        <f>'[1]2025年已发货'!D:D</f>
        <v>吨</v>
      </c>
      <c r="E8592" s="2">
        <f>'[1]2025年已发货'!E:E</f>
        <v>35</v>
      </c>
      <c r="F8592" s="4">
        <f>'[1]2025年已发货'!F:F</f>
        <v>45947</v>
      </c>
      <c r="G8592" s="2" t="str">
        <f>'[1]2025年已发货'!G:G</f>
        <v>（中铁广州局-成渝扩容2标）四川省内江市资中县双龙镇朱家房子成渝扩容ZCB3-2标1#钢筋厂</v>
      </c>
      <c r="H8592" s="2" t="str">
        <f>'[1]2025年已发货'!H:H</f>
        <v>石雄</v>
      </c>
      <c r="I8592" s="2">
        <f>'[1]2025年已发货'!I:I</f>
        <v>13268388125</v>
      </c>
      <c r="J8592" s="2" vm="1" t="e">
        <f>_xlfn._xlws.FILTER(辅助信息!D:D,辅助信息!G:G=G8592)</f>
        <v>#VALUE!</v>
      </c>
    </row>
    <row r="8593" spans="1:10">
      <c r="A8593" s="2" t="str">
        <f>'[1]2025年已发货'!A:A</f>
        <v>德胜</v>
      </c>
      <c r="B8593" s="2" t="str">
        <f>'[1]2025年已发货'!B:B</f>
        <v>螺纹钢</v>
      </c>
      <c r="C8593" s="2" t="str">
        <f>'[1]2025年已发货'!C:C</f>
        <v>HRB400EФ28，12m</v>
      </c>
      <c r="D8593" s="2" t="str">
        <f>'[1]2025年已发货'!D:D</f>
        <v>吨</v>
      </c>
      <c r="E8593" s="2">
        <f>'[1]2025年已发货'!E:E</f>
        <v>35</v>
      </c>
      <c r="F8593" s="4">
        <f>'[1]2025年已发货'!F:F</f>
        <v>45947</v>
      </c>
      <c r="G8593" s="2" t="str">
        <f>'[1]2025年已发货'!G:G</f>
        <v>（中铁广州局-成渝扩容2标）四川省内江市资中县双龙镇朱家房子成渝扩容ZCB3-2标1#钢筋厂</v>
      </c>
      <c r="H8593" s="2" t="str">
        <f>'[1]2025年已发货'!H:H</f>
        <v>石雄</v>
      </c>
      <c r="I8593" s="2">
        <f>'[1]2025年已发货'!I:I</f>
        <v>13268388125</v>
      </c>
      <c r="J8593" s="2" vm="1" t="e">
        <f>_xlfn._xlws.FILTER(辅助信息!D:D,辅助信息!G:G=G8593)</f>
        <v>#VALUE!</v>
      </c>
    </row>
    <row r="8594" spans="1:10">
      <c r="A8594" s="2" t="str">
        <f>'[1]2025年已发货'!A:A</f>
        <v>德胜</v>
      </c>
      <c r="B8594" s="2" t="str">
        <f>'[1]2025年已发货'!B:B</f>
        <v>螺纹钢</v>
      </c>
      <c r="C8594" s="2" t="str">
        <f>'[1]2025年已发货'!C:C</f>
        <v>HRB400EФ28，9m</v>
      </c>
      <c r="D8594" s="2" t="str">
        <f>'[1]2025年已发货'!D:D</f>
        <v>吨</v>
      </c>
      <c r="E8594" s="2">
        <f>'[1]2025年已发货'!E:E</f>
        <v>35</v>
      </c>
      <c r="F8594" s="4">
        <f>'[1]2025年已发货'!F:F</f>
        <v>45947</v>
      </c>
      <c r="G8594" s="2" t="str">
        <f>'[1]2025年已发货'!G:G</f>
        <v>（中铁广州局-成渝扩容2标）四川省内江市资中县双龙镇朱家房子成渝扩容ZCB3-2标1#钢筋厂</v>
      </c>
      <c r="H8594" s="2" t="str">
        <f>'[1]2025年已发货'!H:H</f>
        <v>石雄</v>
      </c>
      <c r="I8594" s="2">
        <f>'[1]2025年已发货'!I:I</f>
        <v>13268388125</v>
      </c>
      <c r="J8594" s="2" vm="1" t="e">
        <f>_xlfn._xlws.FILTER(辅助信息!D:D,辅助信息!G:G=G8594)</f>
        <v>#VALUE!</v>
      </c>
    </row>
    <row r="8595" spans="1:10">
      <c r="A8595" s="2" t="str">
        <f>'[1]2025年已发货'!A:A</f>
        <v>德胜</v>
      </c>
      <c r="B8595" s="2" t="str">
        <f>'[1]2025年已发货'!B:B</f>
        <v>螺纹钢</v>
      </c>
      <c r="C8595" s="2" t="str">
        <f>'[1]2025年已发货'!C:C</f>
        <v>HRB400EФ14*9m</v>
      </c>
      <c r="D8595" s="2" t="str">
        <f>'[1]2025年已发货'!D:D</f>
        <v>吨</v>
      </c>
      <c r="E8595" s="2">
        <f>'[1]2025年已发货'!E:E</f>
        <v>20</v>
      </c>
      <c r="F8595" s="4">
        <f>'[1]2025年已发货'!F:F</f>
        <v>45947</v>
      </c>
      <c r="G8595" s="2" t="str">
        <f>'[1]2025年已发货'!G:G</f>
        <v>（中核中原-温江光明苑三期项目）四川省成都市温江区金马街道光明苑三期项目</v>
      </c>
      <c r="H8595" s="2" t="str">
        <f>'[1]2025年已发货'!H:H</f>
        <v>王生斌</v>
      </c>
      <c r="I8595" s="2">
        <f>'[1]2025年已发货'!I:I</f>
        <v>15228858118</v>
      </c>
      <c r="J8595" s="2" vm="1" t="e">
        <f>_xlfn._xlws.FILTER(辅助信息!D:D,辅助信息!G:G=G8595)</f>
        <v>#VALUE!</v>
      </c>
    </row>
    <row r="8596" spans="1:10">
      <c r="A8596" s="2" t="str">
        <f>'[1]2025年已发货'!A:A</f>
        <v>德胜</v>
      </c>
      <c r="B8596" s="2" t="str">
        <f>'[1]2025年已发货'!B:B</f>
        <v>螺纹钢</v>
      </c>
      <c r="C8596" s="2" t="str">
        <f>'[1]2025年已发货'!C:C</f>
        <v>HRB400EФ18*9m</v>
      </c>
      <c r="D8596" s="2" t="str">
        <f>'[1]2025年已发货'!D:D</f>
        <v>吨</v>
      </c>
      <c r="E8596" s="2">
        <f>'[1]2025年已发货'!E:E</f>
        <v>15</v>
      </c>
      <c r="F8596" s="4">
        <f>'[1]2025年已发货'!F:F</f>
        <v>45947</v>
      </c>
      <c r="G8596" s="2" t="str">
        <f>'[1]2025年已发货'!G:G</f>
        <v>（中核中原-温江光明苑三期项目）四川省成都市温江区金马街道光明苑三期项目</v>
      </c>
      <c r="H8596" s="2" t="str">
        <f>'[1]2025年已发货'!H:H</f>
        <v>王生斌</v>
      </c>
      <c r="I8596" s="2">
        <f>'[1]2025年已发货'!I:I</f>
        <v>15228858118</v>
      </c>
      <c r="J8596" s="2" vm="1" t="e">
        <f>_xlfn._xlws.FILTER(辅助信息!D:D,辅助信息!G:G=G8596)</f>
        <v>#VALUE!</v>
      </c>
    </row>
    <row r="8597" spans="1:10">
      <c r="A8597" s="2" t="str">
        <f>'[1]2025年已发货'!A:A</f>
        <v>德胜</v>
      </c>
      <c r="B8597" s="2" t="str">
        <f>'[1]2025年已发货'!B:B</f>
        <v>螺纹钢</v>
      </c>
      <c r="C8597" s="2" t="str">
        <f>'[1]2025年已发货'!C:C</f>
        <v>HRB400EФ12*9m</v>
      </c>
      <c r="D8597" s="2" t="str">
        <f>'[1]2025年已发货'!D:D</f>
        <v>吨</v>
      </c>
      <c r="E8597" s="2">
        <f>'[1]2025年已发货'!E:E</f>
        <v>5</v>
      </c>
      <c r="F8597" s="4">
        <f>'[1]2025年已发货'!F:F</f>
        <v>45947</v>
      </c>
      <c r="G8597" s="2" t="str">
        <f>'[1]2025年已发货'!G:G</f>
        <v>（中核中原-温江光明苑三期项目）四川省成都市温江区金马街道光明苑三期项目</v>
      </c>
      <c r="H8597" s="2" t="str">
        <f>'[1]2025年已发货'!H:H</f>
        <v>王生斌</v>
      </c>
      <c r="I8597" s="2">
        <f>'[1]2025年已发货'!I:I</f>
        <v>15228858118</v>
      </c>
      <c r="J8597" s="2" vm="1" t="e">
        <f>_xlfn._xlws.FILTER(辅助信息!D:D,辅助信息!G:G=G8597)</f>
        <v>#VALUE!</v>
      </c>
    </row>
    <row r="8598" spans="1:10">
      <c r="A8598" s="2" t="str">
        <f>'[1]2025年已发货'!A:A</f>
        <v>德胜</v>
      </c>
      <c r="B8598" s="2" t="str">
        <f>'[1]2025年已发货'!B:B</f>
        <v>螺纹钢</v>
      </c>
      <c r="C8598" s="2" t="str">
        <f>'[1]2025年已发货'!C:C</f>
        <v>HRB400EФ14*9m</v>
      </c>
      <c r="D8598" s="2" t="str">
        <f>'[1]2025年已发货'!D:D</f>
        <v>吨</v>
      </c>
      <c r="E8598" s="2">
        <f>'[1]2025年已发货'!E:E</f>
        <v>5</v>
      </c>
      <c r="F8598" s="4">
        <f>'[1]2025年已发货'!F:F</f>
        <v>45947</v>
      </c>
      <c r="G8598" s="2" t="str">
        <f>'[1]2025年已发货'!G:G</f>
        <v>（中核中原-温江光明苑三期项目）四川省成都市温江区金马街道光明苑三期项目</v>
      </c>
      <c r="H8598" s="2" t="str">
        <f>'[1]2025年已发货'!H:H</f>
        <v>王生斌</v>
      </c>
      <c r="I8598" s="2">
        <f>'[1]2025年已发货'!I:I</f>
        <v>15228858118</v>
      </c>
      <c r="J8598" s="2" vm="1" t="e">
        <f>_xlfn._xlws.FILTER(辅助信息!D:D,辅助信息!G:G=G8598)</f>
        <v>#VALUE!</v>
      </c>
    </row>
    <row r="8599" spans="1:10">
      <c r="A8599" s="2" t="str">
        <f>'[1]2025年已发货'!A:A</f>
        <v>德胜</v>
      </c>
      <c r="B8599" s="2" t="str">
        <f>'[1]2025年已发货'!B:B</f>
        <v>螺纹钢</v>
      </c>
      <c r="C8599" s="2" t="str">
        <f>'[1]2025年已发货'!C:C</f>
        <v>HRB400EФ16*9m</v>
      </c>
      <c r="D8599" s="2" t="str">
        <f>'[1]2025年已发货'!D:D</f>
        <v>吨</v>
      </c>
      <c r="E8599" s="2">
        <f>'[1]2025年已发货'!E:E</f>
        <v>10</v>
      </c>
      <c r="F8599" s="4">
        <f>'[1]2025年已发货'!F:F</f>
        <v>45947</v>
      </c>
      <c r="G8599" s="2" t="str">
        <f>'[1]2025年已发货'!G:G</f>
        <v>（中核中原-温江光明苑三期项目）四川省成都市温江区金马街道光明苑三期项目</v>
      </c>
      <c r="H8599" s="2" t="str">
        <f>'[1]2025年已发货'!H:H</f>
        <v>王生斌</v>
      </c>
      <c r="I8599" s="2">
        <f>'[1]2025年已发货'!I:I</f>
        <v>15228858118</v>
      </c>
      <c r="J8599" s="2" vm="1" t="e">
        <f>_xlfn._xlws.FILTER(辅助信息!D:D,辅助信息!G:G=G8599)</f>
        <v>#VALUE!</v>
      </c>
    </row>
    <row r="8600" spans="1:10">
      <c r="A8600" s="2" t="str">
        <f>'[1]2025年已发货'!A:A</f>
        <v>德胜</v>
      </c>
      <c r="B8600" s="2" t="str">
        <f>'[1]2025年已发货'!B:B</f>
        <v>螺纹钢</v>
      </c>
      <c r="C8600" s="2" t="str">
        <f>'[1]2025年已发货'!C:C</f>
        <v>HRB400EФ18*9m</v>
      </c>
      <c r="D8600" s="2" t="str">
        <f>'[1]2025年已发货'!D:D</f>
        <v>吨</v>
      </c>
      <c r="E8600" s="2">
        <f>'[1]2025年已发货'!E:E</f>
        <v>10</v>
      </c>
      <c r="F8600" s="4">
        <f>'[1]2025年已发货'!F:F</f>
        <v>45947</v>
      </c>
      <c r="G8600" s="2" t="str">
        <f>'[1]2025年已发货'!G:G</f>
        <v>（中核中原-温江光明苑三期项目）四川省成都市温江区金马街道光明苑三期项目</v>
      </c>
      <c r="H8600" s="2" t="str">
        <f>'[1]2025年已发货'!H:H</f>
        <v>王生斌</v>
      </c>
      <c r="I8600" s="2">
        <f>'[1]2025年已发货'!I:I</f>
        <v>15228858118</v>
      </c>
      <c r="J8600" s="2" vm="1" t="e">
        <f>_xlfn._xlws.FILTER(辅助信息!D:D,辅助信息!G:G=G8600)</f>
        <v>#VALUE!</v>
      </c>
    </row>
    <row r="8601" spans="1:10">
      <c r="A8601" s="2" t="str">
        <f>'[1]2025年已发货'!A:A</f>
        <v>德胜</v>
      </c>
      <c r="B8601" s="2" t="str">
        <f>'[1]2025年已发货'!B:B</f>
        <v>螺纹钢</v>
      </c>
      <c r="C8601" s="2" t="str">
        <f>'[1]2025年已发货'!C:C</f>
        <v>HRB400EФ20*9m</v>
      </c>
      <c r="D8601" s="2" t="str">
        <f>'[1]2025年已发货'!D:D</f>
        <v>吨</v>
      </c>
      <c r="E8601" s="2">
        <f>'[1]2025年已发货'!E:E</f>
        <v>5</v>
      </c>
      <c r="F8601" s="4">
        <f>'[1]2025年已发货'!F:F</f>
        <v>45947</v>
      </c>
      <c r="G8601" s="2" t="str">
        <f>'[1]2025年已发货'!G:G</f>
        <v>（中核中原-温江光明苑三期项目）四川省成都市温江区金马街道光明苑三期项目</v>
      </c>
      <c r="H8601" s="2" t="str">
        <f>'[1]2025年已发货'!H:H</f>
        <v>王生斌</v>
      </c>
      <c r="I8601" s="2">
        <f>'[1]2025年已发货'!I:I</f>
        <v>15228858118</v>
      </c>
      <c r="J8601" s="2" vm="1" t="e">
        <f>_xlfn._xlws.FILTER(辅助信息!D:D,辅助信息!G:G=G8601)</f>
        <v>#VALUE!</v>
      </c>
    </row>
    <row r="8602" spans="1:10">
      <c r="A8602" s="2" t="str">
        <f>'[1]2025年已发货'!A:A</f>
        <v>德胜</v>
      </c>
      <c r="B8602" s="2" t="str">
        <f>'[1]2025年已发货'!B:B</f>
        <v>螺纹钢</v>
      </c>
      <c r="C8602" s="2" t="str">
        <f>'[1]2025年已发货'!C:C</f>
        <v>HRB500EФ25*9m</v>
      </c>
      <c r="D8602" s="2" t="str">
        <f>'[1]2025年已发货'!D:D</f>
        <v>吨</v>
      </c>
      <c r="E8602" s="2">
        <f>'[1]2025年已发货'!E:E</f>
        <v>70</v>
      </c>
      <c r="F8602" s="4">
        <f>'[1]2025年已发货'!F:F</f>
        <v>45947</v>
      </c>
      <c r="G8602" s="2" t="str">
        <f>'[1]2025年已发货'!G:G</f>
        <v>（中核中原-温江北林医养综合体项目）四川省成都市温江区万春大道第三人民医院东</v>
      </c>
      <c r="H8602" s="2" t="str">
        <f>'[1]2025年已发货'!H:H</f>
        <v>蔡杰</v>
      </c>
      <c r="I8602" s="2">
        <f>'[1]2025年已发货'!I:I</f>
        <v>18875129329</v>
      </c>
      <c r="J8602" s="2" vm="1" t="e">
        <f>_xlfn._xlws.FILTER(辅助信息!D:D,辅助信息!G:G=G8602)</f>
        <v>#VALUE!</v>
      </c>
    </row>
    <row r="8603" spans="1:10">
      <c r="A8603" s="2" t="str">
        <f>'[1]2025年已发货'!A:A</f>
        <v>德胜</v>
      </c>
      <c r="B8603" s="2" t="str">
        <f>'[1]2025年已发货'!B:B</f>
        <v>螺纹钢</v>
      </c>
      <c r="C8603" s="2" t="str">
        <f>'[1]2025年已发货'!C:C</f>
        <v>HRB500EФ25*12m</v>
      </c>
      <c r="D8603" s="2" t="str">
        <f>'[1]2025年已发货'!D:D</f>
        <v>吨</v>
      </c>
      <c r="E8603" s="2">
        <f>'[1]2025年已发货'!E:E</f>
        <v>70</v>
      </c>
      <c r="F8603" s="4">
        <f>'[1]2025年已发货'!F:F</f>
        <v>45947</v>
      </c>
      <c r="G8603" s="2" t="str">
        <f>'[1]2025年已发货'!G:G</f>
        <v>（中核中原-温江北林医养综合体项目）四川省成都市温江区万春大道第三人民医院东</v>
      </c>
      <c r="H8603" s="2" t="str">
        <f>'[1]2025年已发货'!H:H</f>
        <v>蔡杰</v>
      </c>
      <c r="I8603" s="2">
        <f>'[1]2025年已发货'!I:I</f>
        <v>18875129329</v>
      </c>
      <c r="J8603" s="2" vm="1" t="e">
        <f>_xlfn._xlws.FILTER(辅助信息!D:D,辅助信息!G:G=G8603)</f>
        <v>#VALUE!</v>
      </c>
    </row>
    <row r="8604" spans="1:10">
      <c r="A8604" s="2" t="str">
        <f>'[1]2025年已发货'!A:A</f>
        <v>德胜恒嘉</v>
      </c>
      <c r="B8604" s="2" t="str">
        <f>'[1]2025年已发货'!B:B</f>
        <v>螺纹钢</v>
      </c>
      <c r="C8604" s="2" t="str">
        <f>'[1]2025年已发货'!C:C</f>
        <v>HRB400EФ14*9m</v>
      </c>
      <c r="D8604" s="2" t="str">
        <f>'[1]2025年已发货'!D:D</f>
        <v>吨</v>
      </c>
      <c r="E8604" s="2">
        <f>'[1]2025年已发货'!E:E</f>
        <v>35</v>
      </c>
      <c r="F8604" s="4">
        <f>'[1]2025年已发货'!F:F</f>
        <v>45947</v>
      </c>
      <c r="G8604" s="2" t="str">
        <f>'[1]2025年已发货'!G:G</f>
        <v>（中铁六局呼和公司康新高速TJ4-2标）四川省甘孜藏族自治州康定市新都桥镇东俄罗三村中建八局搅拌站旁</v>
      </c>
      <c r="H8604" s="2" t="str">
        <f>'[1]2025年已发货'!H:H</f>
        <v>许文刚</v>
      </c>
      <c r="I8604" s="2">
        <f>'[1]2025年已发货'!I:I</f>
        <v>15848808186</v>
      </c>
      <c r="J8604" s="2" vm="1" t="e">
        <f>_xlfn._xlws.FILTER(辅助信息!D:D,辅助信息!G:G=G8604)</f>
        <v>#VALUE!</v>
      </c>
    </row>
    <row r="8605" spans="1:10">
      <c r="A8605" s="2" t="str">
        <f>'[1]2025年已发货'!A:A</f>
        <v>德胜恒嘉</v>
      </c>
      <c r="B8605" s="2" t="str">
        <f>'[1]2025年已发货'!B:B</f>
        <v>螺纹钢</v>
      </c>
      <c r="C8605" s="2" t="str">
        <f>'[1]2025年已发货'!C:C</f>
        <v>HRB500EФ25*9m</v>
      </c>
      <c r="D8605" s="2" t="str">
        <f>'[1]2025年已发货'!D:D</f>
        <v>吨</v>
      </c>
      <c r="E8605" s="2">
        <f>'[1]2025年已发货'!E:E</f>
        <v>35</v>
      </c>
      <c r="F8605" s="4">
        <f>'[1]2025年已发货'!F:F</f>
        <v>45947</v>
      </c>
      <c r="G8605" s="2" t="str">
        <f>'[1]2025年已发货'!G:G</f>
        <v>（中铁六局呼和公司康新高速TJ4-2标）四川省甘孜藏族自治州康定市新都桥镇东俄罗三村中建八局搅拌站旁</v>
      </c>
      <c r="H8605" s="2" t="str">
        <f>'[1]2025年已发货'!H:H</f>
        <v>许文刚</v>
      </c>
      <c r="I8605" s="2">
        <f>'[1]2025年已发货'!I:I</f>
        <v>15848808186</v>
      </c>
      <c r="J8605" s="2" vm="1" t="e">
        <f>_xlfn._xlws.FILTER(辅助信息!D:D,辅助信息!G:G=G8605)</f>
        <v>#VALUE!</v>
      </c>
    </row>
    <row r="8606" spans="1:10">
      <c r="A8606" s="2" t="str">
        <f>'[1]2025年已发货'!A:A</f>
        <v>德胜恒嘉</v>
      </c>
      <c r="B8606" s="2" t="str">
        <f>'[1]2025年已发货'!B:B</f>
        <v>螺纹钢</v>
      </c>
      <c r="C8606" s="2" t="str">
        <f>'[1]2025年已发货'!C:C</f>
        <v>HRB400EΦ14*9m</v>
      </c>
      <c r="D8606" s="2" t="str">
        <f>'[1]2025年已发货'!D:D</f>
        <v>吨</v>
      </c>
      <c r="E8606" s="2">
        <f>'[1]2025年已发货'!E:E</f>
        <v>17</v>
      </c>
      <c r="F8606" s="4">
        <f>'[1]2025年已发货'!F:F</f>
        <v>45947</v>
      </c>
      <c r="G8606" s="2" t="str">
        <f>'[1]2025年已发货'!G:G</f>
        <v>（成峨6标）乐山市夹江县木城镇张口村中铁三局钢筋场</v>
      </c>
      <c r="H8606" s="2" t="str">
        <f>'[1]2025年已发货'!H:H</f>
        <v>陈籽佑</v>
      </c>
      <c r="I8606" s="2" t="str">
        <f>'[1]2025年已发货'!I:I</f>
        <v>15234459657</v>
      </c>
      <c r="J8606" s="2" vm="1" t="e">
        <f>_xlfn._xlws.FILTER(辅助信息!D:D,辅助信息!G:G=G8606)</f>
        <v>#VALUE!</v>
      </c>
    </row>
    <row r="8607" spans="1:10">
      <c r="A8607" s="2" t="str">
        <f>'[1]2025年已发货'!A:A</f>
        <v>德胜恒嘉</v>
      </c>
      <c r="B8607" s="2" t="str">
        <f>'[1]2025年已发货'!B:B</f>
        <v>螺纹钢</v>
      </c>
      <c r="C8607" s="2" t="str">
        <f>'[1]2025年已发货'!C:C</f>
        <v>HRB400EΦ20*9m</v>
      </c>
      <c r="D8607" s="2" t="str">
        <f>'[1]2025年已发货'!D:D</f>
        <v>吨</v>
      </c>
      <c r="E8607" s="2">
        <f>'[1]2025年已发货'!E:E</f>
        <v>17</v>
      </c>
      <c r="F8607" s="4">
        <f>'[1]2025年已发货'!F:F</f>
        <v>45947</v>
      </c>
      <c r="G8607" s="2" t="str">
        <f>'[1]2025年已发货'!G:G</f>
        <v>（成峨6标）乐山市夹江县木城镇张口村中铁三局钢筋场</v>
      </c>
      <c r="H8607" s="2" t="str">
        <f>'[1]2025年已发货'!H:H</f>
        <v>陈籽佑</v>
      </c>
      <c r="I8607" s="2" t="str">
        <f>'[1]2025年已发货'!I:I</f>
        <v>15234459657</v>
      </c>
      <c r="J8607" s="2" vm="1" t="e">
        <f>_xlfn._xlws.FILTER(辅助信息!D:D,辅助信息!G:G=G8607)</f>
        <v>#VALUE!</v>
      </c>
    </row>
    <row r="8608" spans="1:10">
      <c r="A8608" s="2" t="str">
        <f>'[1]2025年已发货'!A:A</f>
        <v>泸钢</v>
      </c>
      <c r="B8608" s="2" t="str">
        <f>'[1]2025年已发货'!B:B</f>
        <v>高线</v>
      </c>
      <c r="C8608" s="2" t="str">
        <f>'[1]2025年已发货'!C:C</f>
        <v>HPB300 Φ6</v>
      </c>
      <c r="D8608" s="2" t="str">
        <f>'[1]2025年已发货'!D:D</f>
        <v>吨</v>
      </c>
      <c r="E8608" s="2">
        <f>'[1]2025年已发货'!E:E</f>
        <v>2</v>
      </c>
      <c r="F8608" s="4">
        <f>'[1]2025年已发货'!F:F</f>
        <v>45947</v>
      </c>
      <c r="G8608" s="2" t="str">
        <f>'[1]2025年已发货'!G:G</f>
        <v>(武汉电气化局成达万高铁强电项目-南充营山)四川省南充市营山县保真路景阳名城南50米(保真路东)</v>
      </c>
      <c r="H8608" s="2" t="str">
        <f>'[1]2025年已发货'!H:H</f>
        <v>周开亮</v>
      </c>
      <c r="I8608" s="2">
        <f>'[1]2025年已发货'!I:I</f>
        <v>18381485052</v>
      </c>
      <c r="J8608" s="2" t="str">
        <f>_xlfn._xlws.FILTER(辅助信息!D:D,辅助信息!G:G=G8608)</f>
        <v>武汉电气化局成达万高铁强电项目</v>
      </c>
    </row>
    <row r="8609" spans="1:10">
      <c r="A8609" s="2" t="str">
        <f>'[1]2025年已发货'!A:A</f>
        <v>泸钢</v>
      </c>
      <c r="B8609" s="2" t="str">
        <f>'[1]2025年已发货'!B:B</f>
        <v>螺纹钢</v>
      </c>
      <c r="C8609" s="2" t="str">
        <f>'[1]2025年已发货'!C:C</f>
        <v>HRB400E Φ14 9m</v>
      </c>
      <c r="D8609" s="2" t="str">
        <f>'[1]2025年已发货'!D:D</f>
        <v>吨</v>
      </c>
      <c r="E8609" s="2">
        <f>'[1]2025年已发货'!E:E</f>
        <v>6</v>
      </c>
      <c r="F8609" s="4">
        <f>'[1]2025年已发货'!F:F</f>
        <v>45947</v>
      </c>
      <c r="G8609" s="2" t="str">
        <f>'[1]2025年已发货'!G:G</f>
        <v>(武汉电气化局成达万高铁强电项目-南充营山)四川省南充市营山县保真路景阳名城南50米(保真路东)</v>
      </c>
      <c r="H8609" s="2" t="str">
        <f>'[1]2025年已发货'!H:H</f>
        <v>周开亮</v>
      </c>
      <c r="I8609" s="2">
        <f>'[1]2025年已发货'!I:I</f>
        <v>18381485052</v>
      </c>
      <c r="J8609" s="2" t="str">
        <f>_xlfn._xlws.FILTER(辅助信息!D:D,辅助信息!G:G=G8609)</f>
        <v>武汉电气化局成达万高铁强电项目</v>
      </c>
    </row>
    <row r="8610" spans="1:10">
      <c r="A8610" s="2" t="str">
        <f>'[1]2025年已发货'!A:A</f>
        <v>泸钢</v>
      </c>
      <c r="B8610" s="2" t="str">
        <f>'[1]2025年已发货'!B:B</f>
        <v>螺纹钢</v>
      </c>
      <c r="C8610" s="2" t="str">
        <f>'[1]2025年已发货'!C:C</f>
        <v>HRB400E Φ20 9m</v>
      </c>
      <c r="D8610" s="2" t="str">
        <f>'[1]2025年已发货'!D:D</f>
        <v>吨</v>
      </c>
      <c r="E8610" s="2">
        <f>'[1]2025年已发货'!E:E</f>
        <v>16</v>
      </c>
      <c r="F8610" s="4">
        <f>'[1]2025年已发货'!F:F</f>
        <v>45947</v>
      </c>
      <c r="G8610" s="2" t="str">
        <f>'[1]2025年已发货'!G:G</f>
        <v>(武汉电气化局成达万高铁强电项目-南充营山)四川省南充市营山县保真路景阳名城南50米(保真路东)</v>
      </c>
      <c r="H8610" s="2" t="str">
        <f>'[1]2025年已发货'!H:H</f>
        <v>周开亮</v>
      </c>
      <c r="I8610" s="2">
        <f>'[1]2025年已发货'!I:I</f>
        <v>18381485052</v>
      </c>
      <c r="J8610" s="2" t="str">
        <f>_xlfn._xlws.FILTER(辅助信息!D:D,辅助信息!G:G=G8610)</f>
        <v>武汉电气化局成达万高铁强电项目</v>
      </c>
    </row>
    <row r="8611" spans="1:10">
      <c r="A8611" s="2" t="str">
        <f>'[1]2025年已发货'!A:A</f>
        <v>泸钢</v>
      </c>
      <c r="B8611" s="2" t="str">
        <f>'[1]2025年已发货'!B:B</f>
        <v>螺纹钢</v>
      </c>
      <c r="C8611" s="2" t="str">
        <f>'[1]2025年已发货'!C:C</f>
        <v>HRB400E Φ25 9m</v>
      </c>
      <c r="D8611" s="2" t="str">
        <f>'[1]2025年已发货'!D:D</f>
        <v>吨</v>
      </c>
      <c r="E8611" s="2">
        <f>'[1]2025年已发货'!E:E</f>
        <v>12</v>
      </c>
      <c r="F8611" s="4">
        <f>'[1]2025年已发货'!F:F</f>
        <v>45947</v>
      </c>
      <c r="G8611" s="2" t="str">
        <f>'[1]2025年已发货'!G:G</f>
        <v>(武汉电气化局成达万高铁强电项目-南充营山)四川省南充市营山县保真路景阳名城南50米(保真路东)</v>
      </c>
      <c r="H8611" s="2" t="str">
        <f>'[1]2025年已发货'!H:H</f>
        <v>周开亮</v>
      </c>
      <c r="I8611" s="2">
        <f>'[1]2025年已发货'!I:I</f>
        <v>18381485052</v>
      </c>
      <c r="J8611" s="2" t="str">
        <f>_xlfn._xlws.FILTER(辅助信息!D:D,辅助信息!G:G=G8611)</f>
        <v>武汉电气化局成达万高铁强电项目</v>
      </c>
    </row>
    <row r="8612" spans="1:10">
      <c r="A8612" s="2" t="str">
        <f>'[1]2025年已发货'!A:A</f>
        <v>泸钢</v>
      </c>
      <c r="B8612" s="2" t="str">
        <f>'[1]2025年已发货'!B:B</f>
        <v>盘螺</v>
      </c>
      <c r="C8612" s="2" t="str">
        <f>'[1]2025年已发货'!C:C</f>
        <v>HRB400E Φ10</v>
      </c>
      <c r="D8612" s="2" t="str">
        <f>'[1]2025年已发货'!D:D</f>
        <v>吨</v>
      </c>
      <c r="E8612" s="2">
        <f>'[1]2025年已发货'!E:E</f>
        <v>10</v>
      </c>
      <c r="F8612" s="4">
        <f>'[1]2025年已发货'!F:F</f>
        <v>45947</v>
      </c>
      <c r="G8612" s="2" t="str">
        <f>'[1]2025年已发货'!G:G</f>
        <v>(武汉电气化局成达万高铁强电项目-南充营山)四川省南充市营山县保真路景阳名城南50米(保真路东)</v>
      </c>
      <c r="H8612" s="2" t="str">
        <f>'[1]2025年已发货'!H:H</f>
        <v>周开亮</v>
      </c>
      <c r="I8612" s="2">
        <f>'[1]2025年已发货'!I:I</f>
        <v>18381485052</v>
      </c>
      <c r="J8612" s="2" t="str">
        <f>_xlfn._xlws.FILTER(辅助信息!D:D,辅助信息!G:G=G8612)</f>
        <v>武汉电气化局成达万高铁强电项目</v>
      </c>
    </row>
    <row r="8613" spans="1:10">
      <c r="A8613" s="2" t="str">
        <f>'[1]2025年已发货'!A:A</f>
        <v>泸钢</v>
      </c>
      <c r="B8613" s="2" t="str">
        <f>'[1]2025年已发货'!B:B</f>
        <v>螺纹钢</v>
      </c>
      <c r="C8613" s="2" t="str">
        <f>'[1]2025年已发货'!C:C</f>
        <v>HRB400E Φ18 12m</v>
      </c>
      <c r="D8613" s="2" t="str">
        <f>'[1]2025年已发货'!D:D</f>
        <v>吨</v>
      </c>
      <c r="E8613" s="2">
        <f>'[1]2025年已发货'!E:E</f>
        <v>26</v>
      </c>
      <c r="F8613" s="4">
        <f>'[1]2025年已发货'!F:F</f>
        <v>45947</v>
      </c>
      <c r="G8613" s="2" t="str">
        <f>'[1]2025年已发货'!G:G</f>
        <v>(武汉电气化局成达万高铁强电项目-南充营山)四川省南充市营山县保真路景阳名城南50米(保真路东)</v>
      </c>
      <c r="H8613" s="2" t="str">
        <f>'[1]2025年已发货'!H:H</f>
        <v>周开亮</v>
      </c>
      <c r="I8613" s="2">
        <f>'[1]2025年已发货'!I:I</f>
        <v>18381485052</v>
      </c>
      <c r="J8613" s="2" t="str">
        <f>_xlfn._xlws.FILTER(辅助信息!D:D,辅助信息!G:G=G8613)</f>
        <v>武汉电气化局成达万高铁强电项目</v>
      </c>
    </row>
    <row r="8614" spans="1:10">
      <c r="A8614" s="2" t="str">
        <f>'[1]2025年已发货'!A:A</f>
        <v>泸钢</v>
      </c>
      <c r="B8614" s="2" t="str">
        <f>'[1]2025年已发货'!B:B</f>
        <v>螺纹钢</v>
      </c>
      <c r="C8614" s="2" t="str">
        <f>'[1]2025年已发货'!C:C</f>
        <v>HRB500E Φ20</v>
      </c>
      <c r="D8614" s="2" t="str">
        <f>'[1]2025年已发货'!D:D</f>
        <v>吨</v>
      </c>
      <c r="E8614" s="2">
        <f>'[1]2025年已发货'!E:E</f>
        <v>15</v>
      </c>
      <c r="F8614" s="4">
        <f>'[1]2025年已发货'!F:F</f>
        <v>45947</v>
      </c>
      <c r="G8614" s="2" t="str">
        <f>'[1]2025年已发货'!G:G</f>
        <v>（商投建工达州中医药科技园-4工区-9号楼）达州市通川区达州中医药职业学院犀牛大道北段</v>
      </c>
      <c r="H8614" s="2" t="str">
        <f>'[1]2025年已发货'!H:H</f>
        <v>张扬</v>
      </c>
      <c r="I8614" s="2">
        <f>'[1]2025年已发货'!I:I</f>
        <v>18381904567</v>
      </c>
      <c r="J8614" s="2" t="str">
        <f>_xlfn._xlws.FILTER(辅助信息!D:D,辅助信息!G:G=G8614)</f>
        <v>商投建工达州中医药科技园</v>
      </c>
    </row>
    <row r="8615" spans="1:10">
      <c r="A8615" s="2" t="str">
        <f>'[1]2025年已发货'!A:A</f>
        <v>泸钢</v>
      </c>
      <c r="B8615" s="2" t="str">
        <f>'[1]2025年已发货'!B:B</f>
        <v>螺纹钢</v>
      </c>
      <c r="C8615" s="2" t="str">
        <f>'[1]2025年已发货'!C:C</f>
        <v>HRB500E Φ22</v>
      </c>
      <c r="D8615" s="2" t="str">
        <f>'[1]2025年已发货'!D:D</f>
        <v>吨</v>
      </c>
      <c r="E8615" s="2">
        <f>'[1]2025年已发货'!E:E</f>
        <v>12</v>
      </c>
      <c r="F8615" s="4">
        <f>'[1]2025年已发货'!F:F</f>
        <v>45947</v>
      </c>
      <c r="G8615" s="2" t="str">
        <f>'[1]2025年已发货'!G:G</f>
        <v>（商投建工达州中医药科技园-4工区-9号楼）达州市通川区达州中医药职业学院犀牛大道北段</v>
      </c>
      <c r="H8615" s="2" t="str">
        <f>'[1]2025年已发货'!H:H</f>
        <v>张扬</v>
      </c>
      <c r="I8615" s="2">
        <f>'[1]2025年已发货'!I:I</f>
        <v>18381904567</v>
      </c>
      <c r="J8615" s="2" t="str">
        <f>_xlfn._xlws.FILTER(辅助信息!D:D,辅助信息!G:G=G8615)</f>
        <v>商投建工达州中医药科技园</v>
      </c>
    </row>
    <row r="8616" spans="1:10">
      <c r="A8616" s="2" t="str">
        <f>'[1]2025年已发货'!A:A</f>
        <v>泸钢</v>
      </c>
      <c r="B8616" s="2" t="str">
        <f>'[1]2025年已发货'!B:B</f>
        <v>螺纹钢</v>
      </c>
      <c r="C8616" s="2" t="str">
        <f>'[1]2025年已发货'!C:C</f>
        <v>HRB500E Φ25</v>
      </c>
      <c r="D8616" s="2" t="str">
        <f>'[1]2025年已发货'!D:D</f>
        <v>吨</v>
      </c>
      <c r="E8616" s="2">
        <f>'[1]2025年已发货'!E:E</f>
        <v>9</v>
      </c>
      <c r="F8616" s="4">
        <f>'[1]2025年已发货'!F:F</f>
        <v>45947</v>
      </c>
      <c r="G8616" s="2" t="str">
        <f>'[1]2025年已发货'!G:G</f>
        <v>（商投建工达州中医药科技园-4工区-9号楼）达州市通川区达州中医药职业学院犀牛大道北段</v>
      </c>
      <c r="H8616" s="2" t="str">
        <f>'[1]2025年已发货'!H:H</f>
        <v>张扬</v>
      </c>
      <c r="I8616" s="2">
        <f>'[1]2025年已发货'!I:I</f>
        <v>18381904567</v>
      </c>
      <c r="J8616" s="2" t="str">
        <f>_xlfn._xlws.FILTER(辅助信息!D:D,辅助信息!G:G=G8616)</f>
        <v>商投建工达州中医药科技园</v>
      </c>
    </row>
    <row r="8617" spans="1:10">
      <c r="A8617" s="2" t="str">
        <f>'[1]2025年已发货'!A:A</f>
        <v>泸钢</v>
      </c>
      <c r="B8617" s="2" t="str">
        <f>'[1]2025年已发货'!B:B</f>
        <v>螺纹钢</v>
      </c>
      <c r="C8617" s="2" t="str">
        <f>'[1]2025年已发货'!C:C</f>
        <v>HRB400E Φ16 9m</v>
      </c>
      <c r="D8617" s="2" t="str">
        <f>'[1]2025年已发货'!D:D</f>
        <v>吨</v>
      </c>
      <c r="E8617" s="2">
        <f>'[1]2025年已发货'!E:E</f>
        <v>3</v>
      </c>
      <c r="F8617" s="4">
        <f>'[1]2025年已发货'!F:F</f>
        <v>45947</v>
      </c>
      <c r="G8617" s="2" t="str">
        <f>'[1]2025年已发货'!G:G</f>
        <v>（商投建工达州中医药科技园-4工区-9号楼）达州市通川区达州中医药职业学院犀牛大道北段</v>
      </c>
      <c r="H8617" s="2" t="str">
        <f>'[1]2025年已发货'!H:H</f>
        <v>张扬</v>
      </c>
      <c r="I8617" s="2">
        <f>'[1]2025年已发货'!I:I</f>
        <v>18381904567</v>
      </c>
      <c r="J8617" s="2" t="str">
        <f>_xlfn._xlws.FILTER(辅助信息!D:D,辅助信息!G:G=G8617)</f>
        <v>商投建工达州中医药科技园</v>
      </c>
    </row>
    <row r="8618" spans="1:10">
      <c r="A8618" s="2" t="str">
        <f>'[1]2025年已发货'!A:A</f>
        <v>泸钢</v>
      </c>
      <c r="B8618" s="2" t="str">
        <f>'[1]2025年已发货'!B:B</f>
        <v>螺纹钢</v>
      </c>
      <c r="C8618" s="2" t="str">
        <f>'[1]2025年已发货'!C:C</f>
        <v>HRB400E Φ18 9m</v>
      </c>
      <c r="D8618" s="2" t="str">
        <f>'[1]2025年已发货'!D:D</f>
        <v>吨</v>
      </c>
      <c r="E8618" s="2">
        <f>'[1]2025年已发货'!E:E</f>
        <v>9</v>
      </c>
      <c r="F8618" s="4">
        <f>'[1]2025年已发货'!F:F</f>
        <v>45947</v>
      </c>
      <c r="G8618" s="2" t="str">
        <f>'[1]2025年已发货'!G:G</f>
        <v>（商投建工达州中医药科技园-4工区-9号楼）达州市通川区达州中医药职业学院犀牛大道北段</v>
      </c>
      <c r="H8618" s="2" t="str">
        <f>'[1]2025年已发货'!H:H</f>
        <v>张扬</v>
      </c>
      <c r="I8618" s="2">
        <f>'[1]2025年已发货'!I:I</f>
        <v>18381904567</v>
      </c>
      <c r="J8618" s="2" t="str">
        <f>_xlfn._xlws.FILTER(辅助信息!D:D,辅助信息!G:G=G8618)</f>
        <v>商投建工达州中医药科技园</v>
      </c>
    </row>
    <row r="8619" spans="1:10">
      <c r="A8619" s="2" t="str">
        <f>'[1]2025年已发货'!A:A</f>
        <v>泸钢</v>
      </c>
      <c r="B8619" s="2" t="str">
        <f>'[1]2025年已发货'!B:B</f>
        <v>螺纹钢</v>
      </c>
      <c r="C8619" s="2" t="str">
        <f>'[1]2025年已发货'!C:C</f>
        <v>HRB400E Φ20 9m</v>
      </c>
      <c r="D8619" s="2" t="str">
        <f>'[1]2025年已发货'!D:D</f>
        <v>吨</v>
      </c>
      <c r="E8619" s="2">
        <f>'[1]2025年已发货'!E:E</f>
        <v>6</v>
      </c>
      <c r="F8619" s="4">
        <f>'[1]2025年已发货'!F:F</f>
        <v>45947</v>
      </c>
      <c r="G8619" s="2" t="str">
        <f>'[1]2025年已发货'!G:G</f>
        <v>（商投建工达州中医药科技园-4工区-9号楼）达州市通川区达州中医药职业学院犀牛大道北段</v>
      </c>
      <c r="H8619" s="2" t="str">
        <f>'[1]2025年已发货'!H:H</f>
        <v>张扬</v>
      </c>
      <c r="I8619" s="2">
        <f>'[1]2025年已发货'!I:I</f>
        <v>18381904567</v>
      </c>
      <c r="J8619" s="2" t="str">
        <f>_xlfn._xlws.FILTER(辅助信息!D:D,辅助信息!G:G=G8619)</f>
        <v>商投建工达州中医药科技园</v>
      </c>
    </row>
    <row r="8620" spans="1:10">
      <c r="A8620" s="2" t="str">
        <f>'[1]2025年已发货'!A:A</f>
        <v>泸钢</v>
      </c>
      <c r="B8620" s="2" t="str">
        <f>'[1]2025年已发货'!B:B</f>
        <v>螺纹钢</v>
      </c>
      <c r="C8620" s="2" t="str">
        <f>'[1]2025年已发货'!C:C</f>
        <v>HRB400E Φ22 9m</v>
      </c>
      <c r="D8620" s="2" t="str">
        <f>'[1]2025年已发货'!D:D</f>
        <v>吨</v>
      </c>
      <c r="E8620" s="2">
        <f>'[1]2025年已发货'!E:E</f>
        <v>9</v>
      </c>
      <c r="F8620" s="4">
        <f>'[1]2025年已发货'!F:F</f>
        <v>45947</v>
      </c>
      <c r="G8620" s="2" t="str">
        <f>'[1]2025年已发货'!G:G</f>
        <v>（商投建工达州中医药科技园-4工区-9号楼）达州市通川区达州中医药职业学院犀牛大道北段</v>
      </c>
      <c r="H8620" s="2" t="str">
        <f>'[1]2025年已发货'!H:H</f>
        <v>张扬</v>
      </c>
      <c r="I8620" s="2">
        <f>'[1]2025年已发货'!I:I</f>
        <v>18381904567</v>
      </c>
      <c r="J8620" s="2" t="str">
        <f>_xlfn._xlws.FILTER(辅助信息!D:D,辅助信息!G:G=G8620)</f>
        <v>商投建工达州中医药科技园</v>
      </c>
    </row>
    <row r="8621" spans="1:10">
      <c r="A8621" s="2" t="str">
        <f>'[1]2025年已发货'!A:A</f>
        <v>泸钢</v>
      </c>
      <c r="B8621" s="2" t="str">
        <f>'[1]2025年已发货'!B:B</f>
        <v>螺纹钢</v>
      </c>
      <c r="C8621" s="2" t="str">
        <f>'[1]2025年已发货'!C:C</f>
        <v>HRB400E Φ25 9m</v>
      </c>
      <c r="D8621" s="2" t="str">
        <f>'[1]2025年已发货'!D:D</f>
        <v>吨</v>
      </c>
      <c r="E8621" s="2">
        <f>'[1]2025年已发货'!E:E</f>
        <v>9</v>
      </c>
      <c r="F8621" s="4">
        <f>'[1]2025年已发货'!F:F</f>
        <v>45947</v>
      </c>
      <c r="G8621" s="2" t="str">
        <f>'[1]2025年已发货'!G:G</f>
        <v>（商投建工达州中医药科技园-4工区-9号楼）达州市通川区达州中医药职业学院犀牛大道北段</v>
      </c>
      <c r="H8621" s="2" t="str">
        <f>'[1]2025年已发货'!H:H</f>
        <v>张扬</v>
      </c>
      <c r="I8621" s="2">
        <f>'[1]2025年已发货'!I:I</f>
        <v>18381904567</v>
      </c>
      <c r="J8621" s="2" t="str">
        <f>_xlfn._xlws.FILTER(辅助信息!D:D,辅助信息!G:G=G8621)</f>
        <v>商投建工达州中医药科技园</v>
      </c>
    </row>
    <row r="8622" spans="1:10">
      <c r="A8622" s="2" t="str">
        <f>'[1]2025年已发货'!A:A</f>
        <v>泸钢</v>
      </c>
      <c r="B8622" s="2" t="str">
        <f>'[1]2025年已发货'!B:B</f>
        <v>盘螺</v>
      </c>
      <c r="C8622" s="2" t="str">
        <f>'[1]2025年已发货'!C:C</f>
        <v>HRB400E Φ8</v>
      </c>
      <c r="D8622" s="2" t="str">
        <f>'[1]2025年已发货'!D:D</f>
        <v>吨</v>
      </c>
      <c r="E8622" s="2">
        <f>'[1]2025年已发货'!E:E</f>
        <v>12.5</v>
      </c>
      <c r="F8622" s="4">
        <f>'[1]2025年已发货'!F:F</f>
        <v>45947</v>
      </c>
      <c r="G8622" s="2" t="str">
        <f>'[1]2025年已发货'!G:G</f>
        <v>(武汉电气化局成达万高铁强电项目-达州主城区)四川省达州市达川区斌郎街道四川省达州市达川区洞洞湾256米</v>
      </c>
      <c r="H8622" s="2" t="str">
        <f>'[1]2025年已发货'!H:H</f>
        <v>余凡</v>
      </c>
      <c r="I8622" s="2">
        <f>'[1]2025年已发货'!I:I</f>
        <v>18228076992</v>
      </c>
      <c r="J8622" s="2" t="str">
        <f>_xlfn._xlws.FILTER(辅助信息!D:D,辅助信息!G:G=G8622)</f>
        <v>武汉电气化局成达万高铁强电项目</v>
      </c>
    </row>
    <row r="8623" spans="1:10">
      <c r="A8623" s="2" t="str">
        <f>'[1]2025年已发货'!A:A</f>
        <v>泸钢</v>
      </c>
      <c r="B8623" s="2" t="str">
        <f>'[1]2025年已发货'!B:B</f>
        <v>盘螺</v>
      </c>
      <c r="C8623" s="2" t="str">
        <f>'[1]2025年已发货'!C:C</f>
        <v>HRB400E Φ10</v>
      </c>
      <c r="D8623" s="2" t="str">
        <f>'[1]2025年已发货'!D:D</f>
        <v>吨</v>
      </c>
      <c r="E8623" s="2">
        <f>'[1]2025年已发货'!E:E</f>
        <v>12.5</v>
      </c>
      <c r="F8623" s="4">
        <f>'[1]2025年已发货'!F:F</f>
        <v>45947</v>
      </c>
      <c r="G8623" s="2" t="str">
        <f>'[1]2025年已发货'!G:G</f>
        <v>(武汉电气化局成达万高铁强电项目-达州主城区)四川省达州市达川区斌郎街道四川省达州市达川区洞洞湾256米</v>
      </c>
      <c r="H8623" s="2" t="str">
        <f>'[1]2025年已发货'!H:H</f>
        <v>余凡</v>
      </c>
      <c r="I8623" s="2">
        <f>'[1]2025年已发货'!I:I</f>
        <v>18228076992</v>
      </c>
      <c r="J8623" s="2" t="str">
        <f>_xlfn._xlws.FILTER(辅助信息!D:D,辅助信息!G:G=G8623)</f>
        <v>武汉电气化局成达万高铁强电项目</v>
      </c>
    </row>
    <row r="8624" spans="1:10">
      <c r="A8624" s="2" t="str">
        <f>'[1]2025年已发货'!A:A</f>
        <v>泸钢</v>
      </c>
      <c r="B8624" s="2" t="str">
        <f>'[1]2025年已发货'!B:B</f>
        <v>螺纹钢</v>
      </c>
      <c r="C8624" s="2" t="str">
        <f>'[1]2025年已发货'!C:C</f>
        <v>HRB400E Φ25 9m</v>
      </c>
      <c r="D8624" s="2" t="str">
        <f>'[1]2025年已发货'!D:D</f>
        <v>吨</v>
      </c>
      <c r="E8624" s="2">
        <f>'[1]2025年已发货'!E:E</f>
        <v>10</v>
      </c>
      <c r="F8624" s="4">
        <f>'[1]2025年已发货'!F:F</f>
        <v>45947</v>
      </c>
      <c r="G8624" s="2" t="str">
        <f>'[1]2025年已发货'!G:G</f>
        <v>(武汉电气化局成达万高铁强电项目-达州主城区)四川省达州市达川区斌郎街道四川省达州市达川区洞洞湾256米</v>
      </c>
      <c r="H8624" s="2" t="str">
        <f>'[1]2025年已发货'!H:H</f>
        <v>余凡</v>
      </c>
      <c r="I8624" s="2">
        <f>'[1]2025年已发货'!I:I</f>
        <v>18228076992</v>
      </c>
      <c r="J8624" s="2" t="str">
        <f>_xlfn._xlws.FILTER(辅助信息!D:D,辅助信息!G:G=G8624)</f>
        <v>武汉电气化局成达万高铁强电项目</v>
      </c>
    </row>
    <row r="8625" spans="1:10">
      <c r="A8625" s="2" t="str">
        <f>'[1]2025年已发货'!A:A</f>
        <v>泸钢（代）</v>
      </c>
      <c r="B8625" s="2" t="str">
        <f>'[1]2025年已发货'!B:B</f>
        <v>盘螺</v>
      </c>
      <c r="C8625" s="2" t="str">
        <f>'[1]2025年已发货'!C:C</f>
        <v>HRB400E Φ8</v>
      </c>
      <c r="D8625" s="2" t="str">
        <f>'[1]2025年已发货'!D:D</f>
        <v>吨</v>
      </c>
      <c r="E8625" s="2">
        <f>'[1]2025年已发货'!E:E</f>
        <v>8</v>
      </c>
      <c r="F8625" s="4">
        <f>'[1]2025年已发货'!F:F</f>
        <v>45947</v>
      </c>
      <c r="G8625" s="2" t="str">
        <f>'[1]2025年已发货'!G:G</f>
        <v>(五冶建设扩建艺体中学二期工程)四川省成都市双流区光荣路成都艺体中学南200米</v>
      </c>
      <c r="H8625" s="2" t="str">
        <f>'[1]2025年已发货'!H:H</f>
        <v>谢序强</v>
      </c>
      <c r="I8625" s="2">
        <f>'[1]2025年已发货'!I:I</f>
        <v>13458588232</v>
      </c>
      <c r="J8625" s="2" t="str">
        <f>_xlfn._xlws.FILTER(辅助信息!D:D,辅助信息!G:G=G8625)</f>
        <v>五冶建设扩建艺体中学二期工程</v>
      </c>
    </row>
    <row r="8626" spans="1:10">
      <c r="A8626" s="2" t="str">
        <f>'[1]2025年已发货'!A:A</f>
        <v>泸钢（代）</v>
      </c>
      <c r="B8626" s="2" t="str">
        <f>'[1]2025年已发货'!B:B</f>
        <v>盘螺</v>
      </c>
      <c r="C8626" s="2" t="str">
        <f>'[1]2025年已发货'!C:C</f>
        <v>HRB400E Φ10</v>
      </c>
      <c r="D8626" s="2" t="str">
        <f>'[1]2025年已发货'!D:D</f>
        <v>吨</v>
      </c>
      <c r="E8626" s="2">
        <f>'[1]2025年已发货'!E:E</f>
        <v>8</v>
      </c>
      <c r="F8626" s="4">
        <f>'[1]2025年已发货'!F:F</f>
        <v>45947</v>
      </c>
      <c r="G8626" s="2" t="str">
        <f>'[1]2025年已发货'!G:G</f>
        <v>(五冶建设扩建艺体中学二期工程)四川省成都市双流区光荣路成都艺体中学南200米</v>
      </c>
      <c r="H8626" s="2" t="str">
        <f>'[1]2025年已发货'!H:H</f>
        <v>谢序强</v>
      </c>
      <c r="I8626" s="2">
        <f>'[1]2025年已发货'!I:I</f>
        <v>13458588232</v>
      </c>
      <c r="J8626" s="2" t="str">
        <f>_xlfn._xlws.FILTER(辅助信息!D:D,辅助信息!G:G=G8626)</f>
        <v>五冶建设扩建艺体中学二期工程</v>
      </c>
    </row>
    <row r="8627" spans="1:10">
      <c r="A8627" s="2" t="str">
        <f>'[1]2025年已发货'!A:A</f>
        <v>泸钢（代）</v>
      </c>
      <c r="B8627" s="2" t="str">
        <f>'[1]2025年已发货'!B:B</f>
        <v>螺纹钢</v>
      </c>
      <c r="C8627" s="2" t="str">
        <f>'[1]2025年已发货'!C:C</f>
        <v>HRB400E Φ16 9m</v>
      </c>
      <c r="D8627" s="2" t="str">
        <f>'[1]2025年已发货'!D:D</f>
        <v>吨</v>
      </c>
      <c r="E8627" s="2">
        <f>'[1]2025年已发货'!E:E</f>
        <v>35</v>
      </c>
      <c r="F8627" s="4">
        <f>'[1]2025年已发货'!F:F</f>
        <v>45947</v>
      </c>
      <c r="G8627" s="2" t="str">
        <f>'[1]2025年已发货'!G:G</f>
        <v>(五冶建设扩建艺体中学二期工程)四川省成都市双流区光荣路成都艺体中学南200米</v>
      </c>
      <c r="H8627" s="2" t="str">
        <f>'[1]2025年已发货'!H:H</f>
        <v>谢序强</v>
      </c>
      <c r="I8627" s="2">
        <f>'[1]2025年已发货'!I:I</f>
        <v>13458588232</v>
      </c>
      <c r="J8627" s="2" t="str">
        <f>_xlfn._xlws.FILTER(辅助信息!D:D,辅助信息!G:G=G8627)</f>
        <v>五冶建设扩建艺体中学二期工程</v>
      </c>
    </row>
    <row r="8628" spans="1:10">
      <c r="A8628" s="2" t="str">
        <f>'[1]2025年已发货'!A:A</f>
        <v>泸钢（代）</v>
      </c>
      <c r="B8628" s="2" t="str">
        <f>'[1]2025年已发货'!B:B</f>
        <v>螺纹钢</v>
      </c>
      <c r="C8628" s="2" t="str">
        <f>'[1]2025年已发货'!C:C</f>
        <v>HRB500E Φ14</v>
      </c>
      <c r="D8628" s="2" t="str">
        <f>'[1]2025年已发货'!D:D</f>
        <v>吨</v>
      </c>
      <c r="E8628" s="2">
        <f>'[1]2025年已发货'!E:E</f>
        <v>6</v>
      </c>
      <c r="F8628" s="4">
        <f>'[1]2025年已发货'!F:F</f>
        <v>45947</v>
      </c>
      <c r="G8628" s="2" t="str">
        <f>'[1]2025年已发货'!G:G</f>
        <v>(五冶建设扩建艺体中学二期工程)四川省成都市双流区光荣路成都艺体中学南200米</v>
      </c>
      <c r="H8628" s="2" t="str">
        <f>'[1]2025年已发货'!H:H</f>
        <v>谢序强</v>
      </c>
      <c r="I8628" s="2">
        <f>'[1]2025年已发货'!I:I</f>
        <v>13458588232</v>
      </c>
      <c r="J8628" s="2" t="str">
        <f>_xlfn._xlws.FILTER(辅助信息!D:D,辅助信息!G:G=G8628)</f>
        <v>五冶建设扩建艺体中学二期工程</v>
      </c>
    </row>
    <row r="8629" spans="1:10">
      <c r="A8629" s="2" t="str">
        <f>'[1]2025年已发货'!A:A</f>
        <v>泸钢（代）</v>
      </c>
      <c r="B8629" s="2" t="str">
        <f>'[1]2025年已发货'!B:B</f>
        <v>螺纹钢</v>
      </c>
      <c r="C8629" s="2" t="str">
        <f>'[1]2025年已发货'!C:C</f>
        <v>HRB500E Φ25</v>
      </c>
      <c r="D8629" s="2" t="str">
        <f>'[1]2025年已发货'!D:D</f>
        <v>吨</v>
      </c>
      <c r="E8629" s="2">
        <f>'[1]2025年已发货'!E:E</f>
        <v>14</v>
      </c>
      <c r="F8629" s="4">
        <f>'[1]2025年已发货'!F:F</f>
        <v>45947</v>
      </c>
      <c r="G8629" s="2" t="str">
        <f>'[1]2025年已发货'!G:G</f>
        <v>(五冶建设扩建艺体中学二期工程)四川省成都市双流区光荣路成都艺体中学南200米</v>
      </c>
      <c r="H8629" s="2" t="str">
        <f>'[1]2025年已发货'!H:H</f>
        <v>谢序强</v>
      </c>
      <c r="I8629" s="2">
        <f>'[1]2025年已发货'!I:I</f>
        <v>13458588232</v>
      </c>
      <c r="J8629" s="2" t="str">
        <f>_xlfn._xlws.FILTER(辅助信息!D:D,辅助信息!G:G=G8629)</f>
        <v>五冶建设扩建艺体中学二期工程</v>
      </c>
    </row>
    <row r="8630" spans="1:10">
      <c r="A8630" s="2" t="str">
        <f>'[1]2025年已发货'!A:A</f>
        <v>润耀</v>
      </c>
      <c r="B8630" s="2" t="str">
        <f>'[1]2025年已发货'!B:B</f>
        <v>螺纹钢</v>
      </c>
      <c r="C8630" s="2" t="str">
        <f>'[1]2025年已发货'!C:C</f>
        <v>HRB400EФ22，12m</v>
      </c>
      <c r="D8630" s="2" t="str">
        <f>'[1]2025年已发货'!D:D</f>
        <v>吨</v>
      </c>
      <c r="E8630" s="2">
        <f>'[1]2025年已发货'!E:E</f>
        <v>35</v>
      </c>
      <c r="F8630" s="4">
        <f>'[1]2025年已发货'!F:F</f>
        <v>45947</v>
      </c>
      <c r="G8630" s="2" t="str">
        <f>'[1]2025年已发货'!G:G</f>
        <v>（中铁五局-成渝扩容3标）四川省资阳市雁江区伍隍镇铺子村雁江区X138</v>
      </c>
      <c r="H8630" s="2" t="str">
        <f>'[1]2025年已发货'!H:H</f>
        <v>王健</v>
      </c>
      <c r="I8630" s="2">
        <f>'[1]2025年已发货'!I:I</f>
        <v>17726168395</v>
      </c>
      <c r="J8630" s="2" vm="1" t="e">
        <f>_xlfn._xlws.FILTER(辅助信息!D:D,辅助信息!G:G=G8630)</f>
        <v>#VALUE!</v>
      </c>
    </row>
    <row r="8631" spans="1:10">
      <c r="A8631" s="2" t="str">
        <f>'[1]2025年已发货'!A:A</f>
        <v>润耀</v>
      </c>
      <c r="B8631" s="2" t="str">
        <f>'[1]2025年已发货'!B:B</f>
        <v>螺纹钢</v>
      </c>
      <c r="C8631" s="2" t="str">
        <f>'[1]2025年已发货'!C:C</f>
        <v>HRB400EФ25，12m</v>
      </c>
      <c r="D8631" s="2" t="str">
        <f>'[1]2025年已发货'!D:D</f>
        <v>吨</v>
      </c>
      <c r="E8631" s="2">
        <f>'[1]2025年已发货'!E:E</f>
        <v>70</v>
      </c>
      <c r="F8631" s="4">
        <f>'[1]2025年已发货'!F:F</f>
        <v>45947</v>
      </c>
      <c r="G8631" s="2" t="str">
        <f>'[1]2025年已发货'!G:G</f>
        <v>（中铁五局-成渝扩容3标）四川省资阳市雁江区伍隍镇铺子村雁江区X138</v>
      </c>
      <c r="H8631" s="2" t="str">
        <f>'[1]2025年已发货'!H:H</f>
        <v>王健</v>
      </c>
      <c r="I8631" s="2">
        <f>'[1]2025年已发货'!I:I</f>
        <v>17726168395</v>
      </c>
      <c r="J8631" s="2" vm="1" t="e">
        <f>_xlfn._xlws.FILTER(辅助信息!D:D,辅助信息!G:G=G8631)</f>
        <v>#VALUE!</v>
      </c>
    </row>
    <row r="8632" spans="1:10">
      <c r="A8632" s="2" t="str">
        <f>'[1]2025年已发货'!A:A</f>
        <v>德胜</v>
      </c>
      <c r="B8632" s="2" t="str">
        <f>'[1]2025年已发货'!B:B</f>
        <v>螺纹钢</v>
      </c>
      <c r="C8632" s="2" t="str">
        <f>'[1]2025年已发货'!C:C</f>
        <v>HRB400EФ14*9m</v>
      </c>
      <c r="D8632" s="2" t="str">
        <f>'[1]2025年已发货'!D:D</f>
        <v>吨</v>
      </c>
      <c r="E8632" s="2">
        <f>'[1]2025年已发货'!E:E</f>
        <v>2.5</v>
      </c>
      <c r="F8632" s="4">
        <f>'[1]2025年已发货'!F:F</f>
        <v>45948</v>
      </c>
      <c r="G8632" s="2" t="str">
        <f>'[1]2025年已发货'!G:G</f>
        <v>（成铁西物重庆永川）重庆市永川区凤凰三路永川栏杆滩海关监管及集装箱装卸作业场所铁路专用线工程</v>
      </c>
      <c r="H8632" s="2" t="str">
        <f>'[1]2025年已发货'!H:H</f>
        <v>黄永福</v>
      </c>
      <c r="I8632" s="2" t="str">
        <f>'[1]2025年已发货'!I:I</f>
        <v>15982823571</v>
      </c>
      <c r="J8632" s="2" vm="1" t="e">
        <f>_xlfn._xlws.FILTER(辅助信息!D:D,辅助信息!G:G=G8632)</f>
        <v>#VALUE!</v>
      </c>
    </row>
    <row r="8633" spans="1:10">
      <c r="A8633" s="2" t="str">
        <f>'[1]2025年已发货'!A:A</f>
        <v>德胜</v>
      </c>
      <c r="B8633" s="2" t="str">
        <f>'[1]2025年已发货'!B:B</f>
        <v>螺纹钢</v>
      </c>
      <c r="C8633" s="2" t="str">
        <f>'[1]2025年已发货'!C:C</f>
        <v>HRB400EФ16*9m</v>
      </c>
      <c r="D8633" s="2" t="str">
        <f>'[1]2025年已发货'!D:D</f>
        <v>吨</v>
      </c>
      <c r="E8633" s="2">
        <f>'[1]2025年已发货'!E:E</f>
        <v>2.5</v>
      </c>
      <c r="F8633" s="4">
        <f>'[1]2025年已发货'!F:F</f>
        <v>45948</v>
      </c>
      <c r="G8633" s="2" t="str">
        <f>'[1]2025年已发货'!G:G</f>
        <v>（成铁西物重庆永川）重庆市永川区凤凰三路永川栏杆滩海关监管及集装箱装卸作业场所铁路专用线工程</v>
      </c>
      <c r="H8633" s="2" t="str">
        <f>'[1]2025年已发货'!H:H</f>
        <v>黄永福</v>
      </c>
      <c r="I8633" s="2" t="str">
        <f>'[1]2025年已发货'!I:I</f>
        <v>15982823571</v>
      </c>
      <c r="J8633" s="2" vm="1" t="e">
        <f>_xlfn._xlws.FILTER(辅助信息!D:D,辅助信息!G:G=G8633)</f>
        <v>#VALUE!</v>
      </c>
    </row>
    <row r="8634" spans="1:10">
      <c r="A8634" s="2" t="str">
        <f>'[1]2025年已发货'!A:A</f>
        <v>德胜</v>
      </c>
      <c r="B8634" s="2" t="str">
        <f>'[1]2025年已发货'!B:B</f>
        <v>螺纹钢</v>
      </c>
      <c r="C8634" s="2" t="str">
        <f>'[1]2025年已发货'!C:C</f>
        <v>HRB400EФ22*9m</v>
      </c>
      <c r="D8634" s="2" t="str">
        <f>'[1]2025年已发货'!D:D</f>
        <v>吨</v>
      </c>
      <c r="E8634" s="2">
        <f>'[1]2025年已发货'!E:E</f>
        <v>30</v>
      </c>
      <c r="F8634" s="4">
        <f>'[1]2025年已发货'!F:F</f>
        <v>45948</v>
      </c>
      <c r="G8634" s="2" t="str">
        <f>'[1]2025年已发货'!G:G</f>
        <v>（成铁西物重庆永川）重庆市永川区凤凰三路永川栏杆滩海关监管及集装箱装卸作业场所铁路专用线工程</v>
      </c>
      <c r="H8634" s="2" t="str">
        <f>'[1]2025年已发货'!H:H</f>
        <v>黄永福</v>
      </c>
      <c r="I8634" s="2" t="str">
        <f>'[1]2025年已发货'!I:I</f>
        <v>15982823571</v>
      </c>
      <c r="J8634" s="2" vm="1" t="e">
        <f>_xlfn._xlws.FILTER(辅助信息!D:D,辅助信息!G:G=G8634)</f>
        <v>#VALUE!</v>
      </c>
    </row>
    <row r="8635" spans="1:10">
      <c r="A8635" s="2" t="str">
        <f>'[1]2025年已发货'!A:A</f>
        <v>德胜</v>
      </c>
      <c r="B8635" s="2" t="str">
        <f>'[1]2025年已发货'!B:B</f>
        <v>螺纹钢</v>
      </c>
      <c r="C8635" s="2" t="str">
        <f>'[1]2025年已发货'!C:C</f>
        <v>HRB400E Φ14 9m</v>
      </c>
      <c r="D8635" s="2" t="str">
        <f>'[1]2025年已发货'!D:D</f>
        <v>吨</v>
      </c>
      <c r="E8635" s="2">
        <f>'[1]2025年已发货'!E:E</f>
        <v>11</v>
      </c>
      <c r="F8635" s="4">
        <f>'[1]2025年已发货'!F:F</f>
        <v>45948</v>
      </c>
      <c r="G8635" s="2" t="str">
        <f>'[1]2025年已发货'!G:G</f>
        <v>(五冶建设空港兴城怡心街道83亩项目)成都市双流区怡心街道高峰社区一组剑和路一段空港兴城怡心街道83亩项目中国五冶项目部</v>
      </c>
      <c r="H8635" s="2" t="str">
        <f>'[1]2025年已发货'!H:H</f>
        <v>王刚</v>
      </c>
      <c r="I8635" s="2">
        <f>'[1]2025年已发货'!I:I</f>
        <v>15881190525</v>
      </c>
      <c r="J8635" s="2" t="str">
        <f>_xlfn._xlws.FILTER(辅助信息!D:D,辅助信息!G:G=G8635)</f>
        <v>五冶建设空港兴城怡心街道83亩项目</v>
      </c>
    </row>
    <row r="8636" spans="1:10">
      <c r="A8636" s="2" t="str">
        <f>'[1]2025年已发货'!A:A</f>
        <v>德胜</v>
      </c>
      <c r="B8636" s="2" t="str">
        <f>'[1]2025年已发货'!B:B</f>
        <v>螺纹钢</v>
      </c>
      <c r="C8636" s="2" t="str">
        <f>'[1]2025年已发货'!C:C</f>
        <v>HRB400E Φ16 9m</v>
      </c>
      <c r="D8636" s="2" t="str">
        <f>'[1]2025年已发货'!D:D</f>
        <v>吨</v>
      </c>
      <c r="E8636" s="2">
        <f>'[1]2025年已发货'!E:E</f>
        <v>11</v>
      </c>
      <c r="F8636" s="4">
        <f>'[1]2025年已发货'!F:F</f>
        <v>45948</v>
      </c>
      <c r="G8636" s="2" t="str">
        <f>'[1]2025年已发货'!G:G</f>
        <v>(五冶建设空港兴城怡心街道83亩项目)成都市双流区怡心街道高峰社区一组剑和路一段空港兴城怡心街道83亩项目中国五冶项目部</v>
      </c>
      <c r="H8636" s="2" t="str">
        <f>'[1]2025年已发货'!H:H</f>
        <v>王刚</v>
      </c>
      <c r="I8636" s="2">
        <f>'[1]2025年已发货'!I:I</f>
        <v>15881190525</v>
      </c>
      <c r="J8636" s="2" t="str">
        <f>_xlfn._xlws.FILTER(辅助信息!D:D,辅助信息!G:G=G8636)</f>
        <v>五冶建设空港兴城怡心街道83亩项目</v>
      </c>
    </row>
    <row r="8637" spans="1:10">
      <c r="A8637" s="2" t="str">
        <f>'[1]2025年已发货'!A:A</f>
        <v>德胜</v>
      </c>
      <c r="B8637" s="2" t="str">
        <f>'[1]2025年已发货'!B:B</f>
        <v>螺纹钢</v>
      </c>
      <c r="C8637" s="2" t="str">
        <f>'[1]2025年已发货'!C:C</f>
        <v>HRB400E Φ20 9m</v>
      </c>
      <c r="D8637" s="2" t="str">
        <f>'[1]2025年已发货'!D:D</f>
        <v>吨</v>
      </c>
      <c r="E8637" s="2">
        <f>'[1]2025年已发货'!E:E</f>
        <v>13</v>
      </c>
      <c r="F8637" s="4">
        <f>'[1]2025年已发货'!F:F</f>
        <v>45948</v>
      </c>
      <c r="G8637" s="2" t="str">
        <f>'[1]2025年已发货'!G:G</f>
        <v>(五冶建设空港兴城怡心街道83亩项目)成都市双流区怡心街道高峰社区一组剑和路一段空港兴城怡心街道83亩项目中国五冶项目部</v>
      </c>
      <c r="H8637" s="2" t="str">
        <f>'[1]2025年已发货'!H:H</f>
        <v>王刚</v>
      </c>
      <c r="I8637" s="2">
        <f>'[1]2025年已发货'!I:I</f>
        <v>15881190525</v>
      </c>
      <c r="J8637" s="2" t="str">
        <f>_xlfn._xlws.FILTER(辅助信息!D:D,辅助信息!G:G=G8637)</f>
        <v>五冶建设空港兴城怡心街道83亩项目</v>
      </c>
    </row>
    <row r="8638" spans="1:10">
      <c r="A8638" s="2" t="str">
        <f>'[1]2025年已发货'!A:A</f>
        <v>润耀</v>
      </c>
      <c r="B8638" s="2" t="str">
        <f>'[1]2025年已发货'!B:B</f>
        <v>螺纹钢</v>
      </c>
      <c r="C8638" s="2" t="str">
        <f>'[1]2025年已发货'!C:C</f>
        <v>HRB400EФ22，12m</v>
      </c>
      <c r="D8638" s="2" t="str">
        <f>'[1]2025年已发货'!D:D</f>
        <v>吨</v>
      </c>
      <c r="E8638" s="2">
        <f>'[1]2025年已发货'!E:E</f>
        <v>35</v>
      </c>
      <c r="F8638" s="4">
        <f>'[1]2025年已发货'!F:F</f>
        <v>45948</v>
      </c>
      <c r="G8638" s="2" t="str">
        <f>'[1]2025年已发货'!G:G</f>
        <v>（中铁五局-成渝扩容3标）四川省资阳市雁江区伍隍镇铺子村雁江区X138</v>
      </c>
      <c r="H8638" s="2" t="str">
        <f>'[1]2025年已发货'!H:H</f>
        <v>王健</v>
      </c>
      <c r="I8638" s="2">
        <f>'[1]2025年已发货'!I:I</f>
        <v>17726168395</v>
      </c>
      <c r="J8638" s="2" vm="1" t="e">
        <f>_xlfn._xlws.FILTER(辅助信息!D:D,辅助信息!G:G=G8638)</f>
        <v>#VALUE!</v>
      </c>
    </row>
    <row r="8639" spans="1:10">
      <c r="A8639" s="2" t="str">
        <f>'[1]2025年已发货'!A:A</f>
        <v>润耀</v>
      </c>
      <c r="B8639" s="2" t="str">
        <f>'[1]2025年已发货'!B:B</f>
        <v>螺纹钢</v>
      </c>
      <c r="C8639" s="2" t="str">
        <f>'[1]2025年已发货'!C:C</f>
        <v>HRB400EФ25，12m</v>
      </c>
      <c r="D8639" s="2" t="str">
        <f>'[1]2025年已发货'!D:D</f>
        <v>吨</v>
      </c>
      <c r="E8639" s="2">
        <f>'[1]2025年已发货'!E:E</f>
        <v>70</v>
      </c>
      <c r="F8639" s="4">
        <f>'[1]2025年已发货'!F:F</f>
        <v>45948</v>
      </c>
      <c r="G8639" s="2" t="str">
        <f>'[1]2025年已发货'!G:G</f>
        <v>（中铁五局-成渝扩容3标）四川省资阳市雁江区伍隍镇铺子村雁江区X138</v>
      </c>
      <c r="H8639" s="2" t="str">
        <f>'[1]2025年已发货'!H:H</f>
        <v>王健</v>
      </c>
      <c r="I8639" s="2">
        <f>'[1]2025年已发货'!I:I</f>
        <v>17726168395</v>
      </c>
      <c r="J8639" s="2" vm="1" t="e">
        <f>_xlfn._xlws.FILTER(辅助信息!D:D,辅助信息!G:G=G8639)</f>
        <v>#VALUE!</v>
      </c>
    </row>
    <row r="8640" spans="1:10">
      <c r="A8640" s="2" t="str">
        <f>'[1]2025年已发货'!A:A</f>
        <v>泸钢</v>
      </c>
      <c r="B8640" s="2" t="str">
        <f>'[1]2025年已发货'!B:B</f>
        <v>螺纹钢</v>
      </c>
      <c r="C8640" s="2" t="str">
        <f>'[1]2025年已发货'!C:C</f>
        <v>HRB400E Φ16 9m</v>
      </c>
      <c r="D8640" s="2" t="str">
        <f>'[1]2025年已发货'!D:D</f>
        <v>吨</v>
      </c>
      <c r="E8640" s="2">
        <f>'[1]2025年已发货'!E:E</f>
        <v>14</v>
      </c>
      <c r="F8640" s="4">
        <f>'[1]2025年已发货'!F:F</f>
        <v>45948</v>
      </c>
      <c r="G8640" s="2" t="str">
        <f>'[1]2025年已发货'!G:G</f>
        <v>(五冶钢构龙泉东洪片区70亩住宅、商业及配套工程项目三标段及成勘)成都市龙泉驿外东洪路地铁2号线惠王陵地铁C口</v>
      </c>
      <c r="H8640" s="2" t="str">
        <f>'[1]2025年已发货'!H:H</f>
        <v>蒋嗣伟</v>
      </c>
      <c r="I8640" s="2">
        <f>'[1]2025年已发货'!I:I</f>
        <v>15014331252</v>
      </c>
      <c r="J8640" s="2" vm="1" t="e">
        <f>_xlfn._xlws.FILTER(辅助信息!D:D,辅助信息!G:G=G8640)</f>
        <v>#VALUE!</v>
      </c>
    </row>
    <row r="8641" spans="1:10">
      <c r="A8641" s="2" t="str">
        <f>'[1]2025年已发货'!A:A</f>
        <v>泸钢</v>
      </c>
      <c r="B8641" s="2" t="str">
        <f>'[1]2025年已发货'!B:B</f>
        <v>螺纹钢</v>
      </c>
      <c r="C8641" s="2" t="str">
        <f>'[1]2025年已发货'!C:C</f>
        <v>HRB400E Φ25 9m</v>
      </c>
      <c r="D8641" s="2" t="str">
        <f>'[1]2025年已发货'!D:D</f>
        <v>吨</v>
      </c>
      <c r="E8641" s="2">
        <f>'[1]2025年已发货'!E:E</f>
        <v>21</v>
      </c>
      <c r="F8641" s="4">
        <f>'[1]2025年已发货'!F:F</f>
        <v>45948</v>
      </c>
      <c r="G8641" s="2" t="str">
        <f>'[1]2025年已发货'!G:G</f>
        <v>(五冶钢构龙泉东洪片区70亩住宅、商业及配套工程项目三标段及成勘)成都市龙泉驿外东洪路地铁2号线惠王陵地铁C口</v>
      </c>
      <c r="H8641" s="2" t="str">
        <f>'[1]2025年已发货'!H:H</f>
        <v>蒋嗣伟</v>
      </c>
      <c r="I8641" s="2">
        <f>'[1]2025年已发货'!I:I</f>
        <v>15014331252</v>
      </c>
      <c r="J8641" s="2" vm="1" t="e">
        <f>_xlfn._xlws.FILTER(辅助信息!D:D,辅助信息!G:G=G8641)</f>
        <v>#VALUE!</v>
      </c>
    </row>
    <row r="8642" spans="1:10">
      <c r="A8642" s="2" t="str">
        <f>'[1]2025年已发货'!A:A</f>
        <v>晋邦</v>
      </c>
      <c r="B8642" s="2" t="str">
        <f>'[1]2025年已发货'!B:B</f>
        <v>螺纹钢</v>
      </c>
      <c r="C8642" s="2" t="str">
        <f>'[1]2025年已发货'!C:C</f>
        <v>HRB400E Φ18 9m</v>
      </c>
      <c r="D8642" s="2" t="str">
        <f>'[1]2025年已发货'!D:D</f>
        <v>吨</v>
      </c>
      <c r="E8642" s="2">
        <f>'[1]2025年已发货'!E:E</f>
        <v>8</v>
      </c>
      <c r="F8642" s="4">
        <f>'[1]2025年已发货'!F:F</f>
        <v>45948</v>
      </c>
      <c r="G8642" s="2" t="str">
        <f>'[1]2025年已发货'!G:G</f>
        <v>（商投建工达州中医药科技园-2工区-景观桥）达州市通川区达州中医药职业学院犀牛大道北段</v>
      </c>
      <c r="H8642" s="2" t="str">
        <f>'[1]2025年已发货'!H:H</f>
        <v>李波</v>
      </c>
      <c r="I8642" s="2">
        <f>'[1]2025年已发货'!I:I</f>
        <v>18381899787</v>
      </c>
      <c r="J8642" s="2" t="str">
        <f>_xlfn._xlws.FILTER(辅助信息!D:D,辅助信息!G:G=G8642)</f>
        <v>商投建工达州中医药科技园</v>
      </c>
    </row>
    <row r="8643" spans="1:10">
      <c r="A8643" s="2" t="str">
        <f>'[1]2025年已发货'!A:A</f>
        <v>晋邦</v>
      </c>
      <c r="B8643" s="2" t="str">
        <f>'[1]2025年已发货'!B:B</f>
        <v>螺纹钢</v>
      </c>
      <c r="C8643" s="2" t="str">
        <f>'[1]2025年已发货'!C:C</f>
        <v>HRB400E Φ20 9m</v>
      </c>
      <c r="D8643" s="2" t="str">
        <f>'[1]2025年已发货'!D:D</f>
        <v>吨</v>
      </c>
      <c r="E8643" s="2">
        <f>'[1]2025年已发货'!E:E</f>
        <v>18</v>
      </c>
      <c r="F8643" s="4">
        <f>'[1]2025年已发货'!F:F</f>
        <v>45948</v>
      </c>
      <c r="G8643" s="2" t="str">
        <f>'[1]2025年已发货'!G:G</f>
        <v>（商投建工达州中医药科技园-2工区-景观桥）达州市通川区达州中医药职业学院犀牛大道北段</v>
      </c>
      <c r="H8643" s="2" t="str">
        <f>'[1]2025年已发货'!H:H</f>
        <v>李波</v>
      </c>
      <c r="I8643" s="2">
        <f>'[1]2025年已发货'!I:I</f>
        <v>18381899787</v>
      </c>
      <c r="J8643" s="2" t="str">
        <f>_xlfn._xlws.FILTER(辅助信息!D:D,辅助信息!G:G=G8643)</f>
        <v>商投建工达州中医药科技园</v>
      </c>
    </row>
    <row r="8644" spans="1:10">
      <c r="A8644" s="2" t="str">
        <f>'[1]2025年已发货'!A:A</f>
        <v>晋邦</v>
      </c>
      <c r="B8644" s="2" t="str">
        <f>'[1]2025年已发货'!B:B</f>
        <v>螺纹钢</v>
      </c>
      <c r="C8644" s="2" t="str">
        <f>'[1]2025年已发货'!C:C</f>
        <v>HRB400E Φ25 9m</v>
      </c>
      <c r="D8644" s="2" t="str">
        <f>'[1]2025年已发货'!D:D</f>
        <v>吨</v>
      </c>
      <c r="E8644" s="2">
        <f>'[1]2025年已发货'!E:E</f>
        <v>10</v>
      </c>
      <c r="F8644" s="4">
        <f>'[1]2025年已发货'!F:F</f>
        <v>45948</v>
      </c>
      <c r="G8644" s="2" t="str">
        <f>'[1]2025年已发货'!G:G</f>
        <v>（商投建工达州中医药科技园-2工区-景观桥）达州市通川区达州中医药职业学院犀牛大道北段</v>
      </c>
      <c r="H8644" s="2" t="str">
        <f>'[1]2025年已发货'!H:H</f>
        <v>李波</v>
      </c>
      <c r="I8644" s="2">
        <f>'[1]2025年已发货'!I:I</f>
        <v>18381899787</v>
      </c>
      <c r="J8644" s="2" t="str">
        <f>_xlfn._xlws.FILTER(辅助信息!D:D,辅助信息!G:G=G8644)</f>
        <v>商投建工达州中医药科技园</v>
      </c>
    </row>
    <row r="8645" spans="1:10">
      <c r="A8645" s="2" t="str">
        <f>'[1]2025年已发货'!A:A</f>
        <v>德胜恒嘉</v>
      </c>
      <c r="B8645" s="2" t="str">
        <f>'[1]2025年已发货'!B:B</f>
        <v>螺纹钢</v>
      </c>
      <c r="C8645" s="2" t="str">
        <f>'[1]2025年已发货'!C:C</f>
        <v>HRB400EΦ12*9m</v>
      </c>
      <c r="D8645" s="2" t="str">
        <f>'[1]2025年已发货'!D:D</f>
        <v>吨</v>
      </c>
      <c r="E8645" s="2">
        <f>'[1]2025年已发货'!E:E</f>
        <v>35</v>
      </c>
      <c r="F8645" s="4">
        <f>'[1]2025年已发货'!F:F</f>
        <v>45948</v>
      </c>
      <c r="G8645" s="2" t="str">
        <f>'[1]2025年已发货'!G:G</f>
        <v>（成峨2标）眉山市多悦镇林梗村1#钢筋场</v>
      </c>
      <c r="H8645" s="2" t="str">
        <f>'[1]2025年已发货'!H:H</f>
        <v>黄勇</v>
      </c>
      <c r="I8645" s="2" t="str">
        <f>'[1]2025年已发货'!I:I</f>
        <v>18080072587</v>
      </c>
      <c r="J8645" s="2" vm="1" t="e">
        <f>_xlfn._xlws.FILTER(辅助信息!D:D,辅助信息!G:G=G8645)</f>
        <v>#VALUE!</v>
      </c>
    </row>
    <row r="8646" spans="1:10">
      <c r="A8646" s="2" t="str">
        <f>'[1]2025年已发货'!A:A</f>
        <v>德胜恒嘉</v>
      </c>
      <c r="B8646" s="2" t="str">
        <f>'[1]2025年已发货'!B:B</f>
        <v>螺纹钢</v>
      </c>
      <c r="C8646" s="2" t="str">
        <f>'[1]2025年已发货'!C:C</f>
        <v>HRB400EΦ12*12m</v>
      </c>
      <c r="D8646" s="2" t="str">
        <f>'[1]2025年已发货'!D:D</f>
        <v>吨</v>
      </c>
      <c r="E8646" s="2">
        <f>'[1]2025年已发货'!E:E</f>
        <v>35</v>
      </c>
      <c r="F8646" s="4">
        <f>'[1]2025年已发货'!F:F</f>
        <v>45948</v>
      </c>
      <c r="G8646" s="2" t="str">
        <f>'[1]2025年已发货'!G:G</f>
        <v>（成峨2标）眉山市多悦镇林梗村1#钢筋场</v>
      </c>
      <c r="H8646" s="2" t="str">
        <f>'[1]2025年已发货'!H:H</f>
        <v>黄勇</v>
      </c>
      <c r="I8646" s="2" t="str">
        <f>'[1]2025年已发货'!I:I</f>
        <v>18080072587</v>
      </c>
      <c r="J8646" s="2" vm="1" t="e">
        <f>_xlfn._xlws.FILTER(辅助信息!D:D,辅助信息!G:G=G8646)</f>
        <v>#VALUE!</v>
      </c>
    </row>
    <row r="8647" spans="1:10">
      <c r="A8647" s="2" t="str">
        <f>'[1]2025年已发货'!A:A</f>
        <v>德胜恒嘉</v>
      </c>
      <c r="B8647" s="2" t="str">
        <f>'[1]2025年已发货'!B:B</f>
        <v>螺纹钢</v>
      </c>
      <c r="C8647" s="2" t="str">
        <f>'[1]2025年已发货'!C:C</f>
        <v>HRB400EΦ16*9m</v>
      </c>
      <c r="D8647" s="2" t="str">
        <f>'[1]2025年已发货'!D:D</f>
        <v>吨</v>
      </c>
      <c r="E8647" s="2">
        <f>'[1]2025年已发货'!E:E</f>
        <v>35</v>
      </c>
      <c r="F8647" s="4">
        <f>'[1]2025年已发货'!F:F</f>
        <v>45948</v>
      </c>
      <c r="G8647" s="2" t="str">
        <f>'[1]2025年已发货'!G:G</f>
        <v>（成峨2标）眉山市多悦镇林梗村1#钢筋场</v>
      </c>
      <c r="H8647" s="2" t="str">
        <f>'[1]2025年已发货'!H:H</f>
        <v>黄勇</v>
      </c>
      <c r="I8647" s="2" t="str">
        <f>'[1]2025年已发货'!I:I</f>
        <v>18080072587</v>
      </c>
      <c r="J8647" s="2" vm="1" t="e">
        <f>_xlfn._xlws.FILTER(辅助信息!D:D,辅助信息!G:G=G8647)</f>
        <v>#VALUE!</v>
      </c>
    </row>
    <row r="8648" spans="1:10">
      <c r="A8648" s="2" t="str">
        <f>'[1]2025年已发货'!A:A</f>
        <v>德胜恒嘉</v>
      </c>
      <c r="B8648" s="2" t="str">
        <f>'[1]2025年已发货'!B:B</f>
        <v>螺纹钢</v>
      </c>
      <c r="C8648" s="2" t="str">
        <f>'[1]2025年已发货'!C:C</f>
        <v>HRB400EΦ25*12m</v>
      </c>
      <c r="D8648" s="2" t="str">
        <f>'[1]2025年已发货'!D:D</f>
        <v>吨</v>
      </c>
      <c r="E8648" s="2">
        <f>'[1]2025年已发货'!E:E</f>
        <v>35</v>
      </c>
      <c r="F8648" s="4">
        <f>'[1]2025年已发货'!F:F</f>
        <v>45948</v>
      </c>
      <c r="G8648" s="2" t="str">
        <f>'[1]2025年已发货'!G:G</f>
        <v>（成峨2标）眉山市多悦镇林梗村1#钢筋场</v>
      </c>
      <c r="H8648" s="2" t="str">
        <f>'[1]2025年已发货'!H:H</f>
        <v>黄勇</v>
      </c>
      <c r="I8648" s="2" t="str">
        <f>'[1]2025年已发货'!I:I</f>
        <v>18080072587</v>
      </c>
      <c r="J8648" s="2" vm="1" t="e">
        <f>_xlfn._xlws.FILTER(辅助信息!D:D,辅助信息!G:G=G8648)</f>
        <v>#VALUE!</v>
      </c>
    </row>
    <row r="8649" spans="1:10">
      <c r="A8649" s="2" t="str">
        <f>'[1]2025年已发货'!A:A</f>
        <v>德胜恒嘉</v>
      </c>
      <c r="B8649" s="2" t="str">
        <f>'[1]2025年已发货'!B:B</f>
        <v>螺纹钢</v>
      </c>
      <c r="C8649" s="2" t="str">
        <f>'[1]2025年已发货'!C:C</f>
        <v>HRB400EΦ28*9m</v>
      </c>
      <c r="D8649" s="2" t="str">
        <f>'[1]2025年已发货'!D:D</f>
        <v>吨</v>
      </c>
      <c r="E8649" s="2">
        <f>'[1]2025年已发货'!E:E</f>
        <v>35</v>
      </c>
      <c r="F8649" s="4">
        <f>'[1]2025年已发货'!F:F</f>
        <v>45948</v>
      </c>
      <c r="G8649" s="2" t="str">
        <f>'[1]2025年已发货'!G:G</f>
        <v>（成峨2标）眉山市多悦镇林梗村1#钢筋场</v>
      </c>
      <c r="H8649" s="2" t="str">
        <f>'[1]2025年已发货'!H:H</f>
        <v>黄勇</v>
      </c>
      <c r="I8649" s="2" t="str">
        <f>'[1]2025年已发货'!I:I</f>
        <v>18080072587</v>
      </c>
      <c r="J8649" s="2" vm="1" t="e">
        <f>_xlfn._xlws.FILTER(辅助信息!D:D,辅助信息!G:G=G8649)</f>
        <v>#VALUE!</v>
      </c>
    </row>
    <row r="8650" spans="1:10">
      <c r="A8650" s="2" t="str">
        <f>'[1]2025年已发货'!A:A</f>
        <v>德胜恒嘉</v>
      </c>
      <c r="B8650" s="2" t="str">
        <f>'[1]2025年已发货'!B:B</f>
        <v>螺纹钢</v>
      </c>
      <c r="C8650" s="2" t="str">
        <f>'[1]2025年已发货'!C:C</f>
        <v>HRB500EΦ32*12m</v>
      </c>
      <c r="D8650" s="2" t="str">
        <f>'[1]2025年已发货'!D:D</f>
        <v>吨</v>
      </c>
      <c r="E8650" s="2">
        <f>'[1]2025年已发货'!E:E</f>
        <v>70</v>
      </c>
      <c r="F8650" s="4">
        <f>'[1]2025年已发货'!F:F</f>
        <v>45948</v>
      </c>
      <c r="G8650" s="2" t="str">
        <f>'[1]2025年已发货'!G:G</f>
        <v>（成峨2标）眉山市多悦镇林梗村1#钢筋场</v>
      </c>
      <c r="H8650" s="2" t="str">
        <f>'[1]2025年已发货'!H:H</f>
        <v>黄勇</v>
      </c>
      <c r="I8650" s="2" t="str">
        <f>'[1]2025年已发货'!I:I</f>
        <v>18080072587</v>
      </c>
      <c r="J8650" s="2" vm="1" t="e">
        <f>_xlfn._xlws.FILTER(辅助信息!D:D,辅助信息!G:G=G8650)</f>
        <v>#VALUE!</v>
      </c>
    </row>
    <row r="8651" spans="1:10">
      <c r="A8651" s="2" t="str">
        <f>'[1]2025年已发货'!A:A</f>
        <v>德胜恒嘉</v>
      </c>
      <c r="B8651" s="2" t="str">
        <f>'[1]2025年已发货'!B:B</f>
        <v>螺纹钢</v>
      </c>
      <c r="C8651" s="2" t="str">
        <f>'[1]2025年已发货'!C:C</f>
        <v>HRB400E Φ28×9米</v>
      </c>
      <c r="D8651" s="2" t="str">
        <f>'[1]2025年已发货'!D:D</f>
        <v>吨</v>
      </c>
      <c r="E8651" s="2">
        <f>'[1]2025年已发货'!E:E</f>
        <v>105</v>
      </c>
      <c r="F8651" s="4">
        <f>'[1]2025年已发货'!F:F</f>
        <v>45948</v>
      </c>
      <c r="G8651" s="2" t="str">
        <f>'[1]2025年已发货'!G:G</f>
        <v>（自永1标八局二分公司二分部）自贡市仙市枢纽</v>
      </c>
      <c r="H8651" s="2" t="str">
        <f>'[1]2025年已发货'!H:H</f>
        <v>李锐</v>
      </c>
      <c r="I8651" s="2">
        <f>'[1]2025年已发货'!I:I</f>
        <v>13890668545</v>
      </c>
      <c r="J8651" s="2" vm="1" t="e">
        <f>_xlfn._xlws.FILTER(辅助信息!D:D,辅助信息!G:G=G8651)</f>
        <v>#VALUE!</v>
      </c>
    </row>
    <row r="8652" spans="1:10">
      <c r="A8652" s="2" t="str">
        <f>'[1]2025年已发货'!A:A</f>
        <v>德胜恒嘉</v>
      </c>
      <c r="B8652" s="2" t="str">
        <f>'[1]2025年已发货'!B:B</f>
        <v>螺纹钢</v>
      </c>
      <c r="C8652" s="2" t="str">
        <f>'[1]2025年已发货'!C:C</f>
        <v>HRB400E Φ28×9米</v>
      </c>
      <c r="D8652" s="2" t="str">
        <f>'[1]2025年已发货'!D:D</f>
        <v>吨</v>
      </c>
      <c r="E8652" s="2">
        <f>'[1]2025年已发货'!E:E</f>
        <v>35</v>
      </c>
      <c r="F8652" s="4">
        <f>'[1]2025年已发货'!F:F</f>
        <v>45948</v>
      </c>
      <c r="G8652" s="2" t="str">
        <f>'[1]2025年已发货'!G:G</f>
        <v>（自永1标八局二分公司钢筋棚）四川省自贡市大安区牛佛镇</v>
      </c>
      <c r="H8652" s="2" t="str">
        <f>'[1]2025年已发货'!H:H</f>
        <v>王君杰</v>
      </c>
      <c r="I8652" s="2">
        <f>'[1]2025年已发货'!I:I</f>
        <v>18919619850</v>
      </c>
      <c r="J8652" s="2" vm="1" t="e">
        <f>_xlfn._xlws.FILTER(辅助信息!D:D,辅助信息!G:G=G8652)</f>
        <v>#VALUE!</v>
      </c>
    </row>
    <row r="8653" spans="1:10">
      <c r="A8653" s="2" t="str">
        <f>'[1]2025年已发货'!A:A</f>
        <v>德胜恒嘉</v>
      </c>
      <c r="B8653" s="2" t="str">
        <f>'[1]2025年已发货'!B:B</f>
        <v>螺纹钢</v>
      </c>
      <c r="C8653" s="2" t="str">
        <f>'[1]2025年已发货'!C:C</f>
        <v>HRB400E Φ32×9米</v>
      </c>
      <c r="D8653" s="2" t="str">
        <f>'[1]2025年已发货'!D:D</f>
        <v>吨</v>
      </c>
      <c r="E8653" s="2">
        <f>'[1]2025年已发货'!E:E</f>
        <v>70</v>
      </c>
      <c r="F8653" s="4">
        <f>'[1]2025年已发货'!F:F</f>
        <v>45948</v>
      </c>
      <c r="G8653" s="2" t="str">
        <f>'[1]2025年已发货'!G:G</f>
        <v>（自永1标八局二分公司钢筋棚）四川省自贡市大安区牛佛镇</v>
      </c>
      <c r="H8653" s="2" t="str">
        <f>'[1]2025年已发货'!H:H</f>
        <v>王君杰</v>
      </c>
      <c r="I8653" s="2">
        <f>'[1]2025年已发货'!I:I</f>
        <v>18919619850</v>
      </c>
      <c r="J8653" s="2" vm="1" t="e">
        <f>_xlfn._xlws.FILTER(辅助信息!D:D,辅助信息!G:G=G8653)</f>
        <v>#VALUE!</v>
      </c>
    </row>
    <row r="8654" spans="1:10">
      <c r="A8654" s="2" t="str">
        <f>'[1]2025年已发货'!A:A</f>
        <v>德胜恒嘉</v>
      </c>
      <c r="B8654" s="2" t="str">
        <f>'[1]2025年已发货'!B:B</f>
        <v>螺纹钢</v>
      </c>
      <c r="C8654" s="2" t="str">
        <f>'[1]2025年已发货'!C:C</f>
        <v>HRB400E Φ25×12米</v>
      </c>
      <c r="D8654" s="2" t="str">
        <f>'[1]2025年已发货'!D:D</f>
        <v>吨</v>
      </c>
      <c r="E8654" s="2">
        <f>'[1]2025年已发货'!E:E</f>
        <v>35</v>
      </c>
      <c r="F8654" s="4">
        <f>'[1]2025年已发货'!F:F</f>
        <v>45948</v>
      </c>
      <c r="G8654" s="2" t="str">
        <f>'[1]2025年已发货'!G:G</f>
        <v>（自永2标九局西南分公司钢筋棚）四川省自贡市骑龙镇大湾村</v>
      </c>
      <c r="H8654" s="2" t="str">
        <f>'[1]2025年已发货'!H:H</f>
        <v>高彦彬</v>
      </c>
      <c r="I8654" s="2">
        <f>'[1]2025年已发货'!I:I</f>
        <v>13835906370</v>
      </c>
      <c r="J8654" s="2" vm="1" t="e">
        <f>_xlfn._xlws.FILTER(辅助信息!D:D,辅助信息!G:G=G8654)</f>
        <v>#VALUE!</v>
      </c>
    </row>
    <row r="8655" spans="1:10">
      <c r="A8655" s="2" t="str">
        <f>'[1]2025年已发货'!A:A</f>
        <v>德胜恒嘉</v>
      </c>
      <c r="B8655" s="2" t="str">
        <f>'[1]2025年已发货'!B:B</f>
        <v>螺纹钢</v>
      </c>
      <c r="C8655" s="2" t="str">
        <f>'[1]2025年已发货'!C:C</f>
        <v>HRB500E Φ28×12米</v>
      </c>
      <c r="D8655" s="2" t="str">
        <f>'[1]2025年已发货'!D:D</f>
        <v>吨</v>
      </c>
      <c r="E8655" s="2">
        <f>'[1]2025年已发货'!E:E</f>
        <v>35</v>
      </c>
      <c r="F8655" s="4">
        <f>'[1]2025年已发货'!F:F</f>
        <v>45948</v>
      </c>
      <c r="G8655" s="2" t="str">
        <f>'[1]2025年已发货'!G:G</f>
        <v>自永4标一局四公司（四川省内江市隆昌市金鹅街道自永4标一局四公司钢筋棚）</v>
      </c>
      <c r="H8655" s="2" t="str">
        <f>'[1]2025年已发货'!H:H</f>
        <v>郝优</v>
      </c>
      <c r="I8655" s="2">
        <f>'[1]2025年已发货'!I:I</f>
        <v>13891371707</v>
      </c>
      <c r="J8655" s="2" vm="1" t="e">
        <f>_xlfn._xlws.FILTER(辅助信息!D:D,辅助信息!G:G=G8655)</f>
        <v>#VALUE!</v>
      </c>
    </row>
    <row r="8656" spans="1:10">
      <c r="A8656" s="2" t="str">
        <f>'[1]2025年已发货'!A:A</f>
        <v>德胜恒嘉</v>
      </c>
      <c r="B8656" s="2" t="str">
        <f>'[1]2025年已发货'!B:B</f>
        <v>螺纹钢</v>
      </c>
      <c r="C8656" s="2" t="str">
        <f>'[1]2025年已发货'!C:C</f>
        <v>HRB500E Φ28×9米</v>
      </c>
      <c r="D8656" s="2" t="str">
        <f>'[1]2025年已发货'!D:D</f>
        <v>吨</v>
      </c>
      <c r="E8656" s="2">
        <f>'[1]2025年已发货'!E:E</f>
        <v>35</v>
      </c>
      <c r="F8656" s="4">
        <f>'[1]2025年已发货'!F:F</f>
        <v>45948</v>
      </c>
      <c r="G8656" s="2" t="str">
        <f>'[1]2025年已发货'!G:G</f>
        <v>自永4标一局四公司（四川省内江市隆昌市金鹅街道自永4标一局四公司钢筋棚）</v>
      </c>
      <c r="H8656" s="2" t="str">
        <f>'[1]2025年已发货'!H:H</f>
        <v>郝优</v>
      </c>
      <c r="I8656" s="2">
        <f>'[1]2025年已发货'!I:I</f>
        <v>13891371707</v>
      </c>
      <c r="J8656" s="2" vm="1" t="e">
        <f>_xlfn._xlws.FILTER(辅助信息!D:D,辅助信息!G:G=G8656)</f>
        <v>#VALUE!</v>
      </c>
    </row>
    <row r="8657" spans="1:10">
      <c r="A8657" s="2" t="str">
        <f>'[1]2025年已发货'!A:A</f>
        <v>德胜恒嘉</v>
      </c>
      <c r="B8657" s="2" t="str">
        <f>'[1]2025年已发货'!B:B</f>
        <v>螺纹钢</v>
      </c>
      <c r="C8657" s="2" t="str">
        <f>'[1]2025年已发货'!C:C</f>
        <v>HRB400E Φ28×12米</v>
      </c>
      <c r="D8657" s="2" t="str">
        <f>'[1]2025年已发货'!D:D</f>
        <v>吨</v>
      </c>
      <c r="E8657" s="2">
        <f>'[1]2025年已发货'!E:E</f>
        <v>35</v>
      </c>
      <c r="F8657" s="4">
        <f>'[1]2025年已发货'!F:F</f>
        <v>45948</v>
      </c>
      <c r="G8657" s="2" t="str">
        <f>'[1]2025年已发货'!G:G</f>
        <v>自永4标一局四公司（四川省内江市隆昌市金鹅街道自永4标一局四公司钢筋棚）</v>
      </c>
      <c r="H8657" s="2" t="str">
        <f>'[1]2025年已发货'!H:H</f>
        <v>郝优</v>
      </c>
      <c r="I8657" s="2">
        <f>'[1]2025年已发货'!I:I</f>
        <v>13891371707</v>
      </c>
      <c r="J8657" s="2" vm="1" t="e">
        <f>_xlfn._xlws.FILTER(辅助信息!D:D,辅助信息!G:G=G8657)</f>
        <v>#VALUE!</v>
      </c>
    </row>
    <row r="8658" spans="1:10">
      <c r="A8658" s="2" t="str">
        <f>'[1]2025年已发货'!A:A</f>
        <v>德胜</v>
      </c>
      <c r="B8658" s="2" t="str">
        <f>'[1]2025年已发货'!B:B</f>
        <v>螺纹钢</v>
      </c>
      <c r="C8658" s="2" t="str">
        <f>'[1]2025年已发货'!C:C</f>
        <v>HRB400EФ12*12m</v>
      </c>
      <c r="D8658" s="2" t="str">
        <f>'[1]2025年已发货'!D:D</f>
        <v>吨</v>
      </c>
      <c r="E8658" s="2">
        <f>'[1]2025年已发货'!E:E</f>
        <v>35</v>
      </c>
      <c r="F8658" s="4">
        <f>'[1]2025年已发货'!F:F</f>
        <v>45949</v>
      </c>
      <c r="G8658" s="2" t="str">
        <f>'[1]2025年已发货'!G:G</f>
        <v>（中核中原-温江光明苑三期项目）四川省成都市温江区金马街道光明苑三期项目</v>
      </c>
      <c r="H8658" s="2" t="str">
        <f>'[1]2025年已发货'!H:H</f>
        <v>王生斌</v>
      </c>
      <c r="I8658" s="2">
        <f>'[1]2025年已发货'!I:I</f>
        <v>15228858118</v>
      </c>
      <c r="J8658" s="2" vm="1" t="e">
        <f>_xlfn._xlws.FILTER(辅助信息!D:D,辅助信息!G:G=G8658)</f>
        <v>#VALUE!</v>
      </c>
    </row>
    <row r="8659" spans="1:10">
      <c r="A8659" s="2" t="str">
        <f>'[1]2025年已发货'!A:A</f>
        <v>德胜</v>
      </c>
      <c r="B8659" s="2" t="str">
        <f>'[1]2025年已发货'!B:B</f>
        <v>螺纹钢</v>
      </c>
      <c r="C8659" s="2" t="str">
        <f>'[1]2025年已发货'!C:C</f>
        <v>HRB400EФ12，12m</v>
      </c>
      <c r="D8659" s="2" t="str">
        <f>'[1]2025年已发货'!D:D</f>
        <v>吨</v>
      </c>
      <c r="E8659" s="2">
        <f>'[1]2025年已发货'!E:E</f>
        <v>70</v>
      </c>
      <c r="F8659" s="4">
        <f>'[1]2025年已发货'!F:F</f>
        <v>45949</v>
      </c>
      <c r="G8659" s="2" t="str">
        <f>'[1]2025年已发货'!G:G</f>
        <v>（中铁五局-成渝扩容3标）四川省资阳市雁江区伍隍镇铺子村雁江区X138</v>
      </c>
      <c r="H8659" s="2" t="str">
        <f>'[1]2025年已发货'!H:H</f>
        <v>王健</v>
      </c>
      <c r="I8659" s="2">
        <f>'[1]2025年已发货'!I:I</f>
        <v>17726168395</v>
      </c>
      <c r="J8659" s="2" vm="1" t="e">
        <f>_xlfn._xlws.FILTER(辅助信息!D:D,辅助信息!G:G=G8659)</f>
        <v>#VALUE!</v>
      </c>
    </row>
    <row r="8660" spans="1:10">
      <c r="A8660" s="2" t="str">
        <f>'[1]2025年已发货'!A:A</f>
        <v>德胜</v>
      </c>
      <c r="B8660" s="2" t="str">
        <f>'[1]2025年已发货'!B:B</f>
        <v>螺纹钢</v>
      </c>
      <c r="C8660" s="2" t="str">
        <f>'[1]2025年已发货'!C:C</f>
        <v>HRB400EФ25*12m</v>
      </c>
      <c r="D8660" s="2" t="str">
        <f>'[1]2025年已发货'!D:D</f>
        <v>吨</v>
      </c>
      <c r="E8660" s="2">
        <f>'[1]2025年已发货'!E:E</f>
        <v>30</v>
      </c>
      <c r="F8660" s="4">
        <f>'[1]2025年已发货'!F:F</f>
        <v>45949</v>
      </c>
      <c r="G8660" s="2" t="str">
        <f>'[1]2025年已发货'!G:G</f>
        <v>（中铁二局-成渝扩容4标）四川省成都市简阳市杨家镇桐子湾村二局钢筋场</v>
      </c>
      <c r="H8660" s="2" t="str">
        <f>'[1]2025年已发货'!H:H</f>
        <v>陈钢</v>
      </c>
      <c r="I8660" s="2">
        <f>'[1]2025年已发货'!I:I</f>
        <v>13018165813</v>
      </c>
      <c r="J8660" s="2" vm="1" t="e">
        <f>_xlfn._xlws.FILTER(辅助信息!D:D,辅助信息!G:G=G8660)</f>
        <v>#VALUE!</v>
      </c>
    </row>
    <row r="8661" spans="1:10">
      <c r="A8661" s="2" t="str">
        <f>'[1]2025年已发货'!A:A</f>
        <v>德胜</v>
      </c>
      <c r="B8661" s="2" t="str">
        <f>'[1]2025年已发货'!B:B</f>
        <v>螺纹钢</v>
      </c>
      <c r="C8661" s="2" t="str">
        <f>'[1]2025年已发货'!C:C</f>
        <v>HRB400EФ32*9m</v>
      </c>
      <c r="D8661" s="2" t="str">
        <f>'[1]2025年已发货'!D:D</f>
        <v>吨</v>
      </c>
      <c r="E8661" s="2">
        <f>'[1]2025年已发货'!E:E</f>
        <v>2.5</v>
      </c>
      <c r="F8661" s="4">
        <f>'[1]2025年已发货'!F:F</f>
        <v>45949</v>
      </c>
      <c r="G8661" s="2" t="str">
        <f>'[1]2025年已发货'!G:G</f>
        <v>（中铁二局-成渝扩容4标）四川省成都市简阳市杨家镇桐子湾村二局钢筋场</v>
      </c>
      <c r="H8661" s="2" t="str">
        <f>'[1]2025年已发货'!H:H</f>
        <v>陈钢</v>
      </c>
      <c r="I8661" s="2">
        <f>'[1]2025年已发货'!I:I</f>
        <v>13018165813</v>
      </c>
      <c r="J8661" s="2" vm="1" t="e">
        <f>_xlfn._xlws.FILTER(辅助信息!D:D,辅助信息!G:G=G8661)</f>
        <v>#VALUE!</v>
      </c>
    </row>
    <row r="8662" spans="1:10">
      <c r="A8662" s="2" t="str">
        <f>'[1]2025年已发货'!A:A</f>
        <v>德胜</v>
      </c>
      <c r="B8662" s="2" t="str">
        <f>'[1]2025年已发货'!B:B</f>
        <v>螺纹钢</v>
      </c>
      <c r="C8662" s="2" t="str">
        <f>'[1]2025年已发货'!C:C</f>
        <v>HRB400EФ32*12m</v>
      </c>
      <c r="D8662" s="2" t="str">
        <f>'[1]2025年已发货'!D:D</f>
        <v>吨</v>
      </c>
      <c r="E8662" s="2">
        <f>'[1]2025年已发货'!E:E</f>
        <v>2.5</v>
      </c>
      <c r="F8662" s="4">
        <f>'[1]2025年已发货'!F:F</f>
        <v>45949</v>
      </c>
      <c r="G8662" s="2" t="str">
        <f>'[1]2025年已发货'!G:G</f>
        <v>（中铁二局-成渝扩容4标）四川省成都市简阳市杨家镇桐子湾村二局钢筋场</v>
      </c>
      <c r="H8662" s="2" t="str">
        <f>'[1]2025年已发货'!H:H</f>
        <v>陈钢</v>
      </c>
      <c r="I8662" s="2">
        <f>'[1]2025年已发货'!I:I</f>
        <v>13018165813</v>
      </c>
      <c r="J8662" s="2" vm="1" t="e">
        <f>_xlfn._xlws.FILTER(辅助信息!D:D,辅助信息!G:G=G8662)</f>
        <v>#VALUE!</v>
      </c>
    </row>
    <row r="8663" spans="1:10">
      <c r="A8663" s="2" t="str">
        <f>'[1]2025年已发货'!A:A</f>
        <v>陕钢</v>
      </c>
      <c r="B8663" s="2" t="str">
        <f>'[1]2025年已发货'!B:B</f>
        <v>盘螺</v>
      </c>
      <c r="C8663" s="2" t="str">
        <f>'[1]2025年已发货'!C:C</f>
        <v>HRB400EΦ8</v>
      </c>
      <c r="D8663" s="2" t="str">
        <f>'[1]2025年已发货'!D:D</f>
        <v>吨</v>
      </c>
      <c r="E8663" s="2">
        <f>'[1]2025年已发货'!E:E</f>
        <v>35</v>
      </c>
      <c r="F8663" s="4">
        <f>'[1]2025年已发货'!F:F</f>
        <v>45949</v>
      </c>
      <c r="G8663" s="2" t="str">
        <f>'[1]2025年已发货'!G:G</f>
        <v>（中核中原-温江光明苑三期项目）四川省成都市温江区金马街道光明苑三期项目</v>
      </c>
      <c r="H8663" s="2" t="str">
        <f>'[1]2025年已发货'!H:H</f>
        <v>王生斌</v>
      </c>
      <c r="I8663" s="2">
        <f>'[1]2025年已发货'!I:I</f>
        <v>15228858118</v>
      </c>
      <c r="J8663" s="2" vm="1" t="e">
        <f>_xlfn._xlws.FILTER(辅助信息!D:D,辅助信息!G:G=G8663)</f>
        <v>#VALUE!</v>
      </c>
    </row>
    <row r="8664" spans="1:10">
      <c r="A8664" s="2" t="str">
        <f>'[1]2025年已发货'!A:A</f>
        <v>陕钢</v>
      </c>
      <c r="B8664" s="2" t="str">
        <f>'[1]2025年已发货'!B:B</f>
        <v>盘螺</v>
      </c>
      <c r="C8664" s="2" t="str">
        <f>'[1]2025年已发货'!C:C</f>
        <v>HRB400EΦ10</v>
      </c>
      <c r="D8664" s="2" t="str">
        <f>'[1]2025年已发货'!D:D</f>
        <v>吨</v>
      </c>
      <c r="E8664" s="2">
        <f>'[1]2025年已发货'!E:E</f>
        <v>35</v>
      </c>
      <c r="F8664" s="4">
        <f>'[1]2025年已发货'!F:F</f>
        <v>45949</v>
      </c>
      <c r="G8664" s="2" t="str">
        <f>'[1]2025年已发货'!G:G</f>
        <v>（中核中原-温江光明苑三期项目）四川省成都市温江区金马街道光明苑三期项目</v>
      </c>
      <c r="H8664" s="2" t="str">
        <f>'[1]2025年已发货'!H:H</f>
        <v>王生斌</v>
      </c>
      <c r="I8664" s="2">
        <f>'[1]2025年已发货'!I:I</f>
        <v>15228858118</v>
      </c>
      <c r="J8664" s="2" vm="1" t="e">
        <f>_xlfn._xlws.FILTER(辅助信息!D:D,辅助信息!G:G=G8664)</f>
        <v>#VALUE!</v>
      </c>
    </row>
    <row r="8665" spans="1:10">
      <c r="A8665" s="2" t="str">
        <f>'[1]2025年已发货'!A:A</f>
        <v>陕钢</v>
      </c>
      <c r="B8665" s="2" t="str">
        <f>'[1]2025年已发货'!B:B</f>
        <v>盘螺</v>
      </c>
      <c r="C8665" s="2" t="str">
        <f>'[1]2025年已发货'!C:C</f>
        <v>HRB400EΦ10</v>
      </c>
      <c r="D8665" s="2" t="str">
        <f>'[1]2025年已发货'!D:D</f>
        <v>吨</v>
      </c>
      <c r="E8665" s="2">
        <f>'[1]2025年已发货'!E:E</f>
        <v>34</v>
      </c>
      <c r="F8665" s="4">
        <f>'[1]2025年已发货'!F:F</f>
        <v>45949</v>
      </c>
      <c r="G8665" s="2" t="str">
        <f>'[1]2025年已发货'!G:G</f>
        <v>（中核中原-温江光明苑三期项目）四川省成都市温江区金马街道光明苑三期项目</v>
      </c>
      <c r="H8665" s="2" t="str">
        <f>'[1]2025年已发货'!H:H</f>
        <v>王生斌</v>
      </c>
      <c r="I8665" s="2">
        <f>'[1]2025年已发货'!I:I</f>
        <v>15228858118</v>
      </c>
      <c r="J8665" s="2" vm="1" t="e">
        <f>_xlfn._xlws.FILTER(辅助信息!D:D,辅助信息!G:G=G8665)</f>
        <v>#VALUE!</v>
      </c>
    </row>
    <row r="8666" spans="1:10">
      <c r="A8666" s="2" t="str">
        <f>'[1]2025年已发货'!A:A</f>
        <v>达钢</v>
      </c>
      <c r="B8666" s="2" t="str">
        <f>'[1]2025年已发货'!B:B</f>
        <v>盘螺</v>
      </c>
      <c r="C8666" s="2" t="str">
        <f>'[1]2025年已发货'!C:C</f>
        <v>HRB400EΦ8</v>
      </c>
      <c r="D8666" s="2" t="str">
        <f>'[1]2025年已发货'!D:D</f>
        <v>吨</v>
      </c>
      <c r="E8666" s="2">
        <f>'[1]2025年已发货'!E:E</f>
        <v>26</v>
      </c>
      <c r="F8666" s="4">
        <f>'[1]2025年已发货'!F:F</f>
        <v>45949</v>
      </c>
      <c r="G8666" s="2" t="str">
        <f>'[1]2025年已发货'!G:G</f>
        <v>（中核中原-温江光明苑三期项目）四川省成都市温江区金马街道光明苑三期项目</v>
      </c>
      <c r="H8666" s="2" t="str">
        <f>'[1]2025年已发货'!H:H</f>
        <v>王生斌</v>
      </c>
      <c r="I8666" s="2">
        <f>'[1]2025年已发货'!I:I</f>
        <v>15228858118</v>
      </c>
      <c r="J8666" s="2" vm="1" t="e">
        <f>_xlfn._xlws.FILTER(辅助信息!D:D,辅助信息!G:G=G8666)</f>
        <v>#VALUE!</v>
      </c>
    </row>
    <row r="8667" spans="1:10">
      <c r="A8667" s="2" t="str">
        <f>'[1]2025年已发货'!A:A</f>
        <v>达钢</v>
      </c>
      <c r="B8667" s="2" t="str">
        <f>'[1]2025年已发货'!B:B</f>
        <v>螺纹钢</v>
      </c>
      <c r="C8667" s="2" t="str">
        <f>'[1]2025年已发货'!C:C</f>
        <v>HRB400EФ12*9m</v>
      </c>
      <c r="D8667" s="2" t="str">
        <f>'[1]2025年已发货'!D:D</f>
        <v>吨</v>
      </c>
      <c r="E8667" s="2">
        <f>'[1]2025年已发货'!E:E</f>
        <v>10</v>
      </c>
      <c r="F8667" s="4">
        <f>'[1]2025年已发货'!F:F</f>
        <v>45949</v>
      </c>
      <c r="G8667" s="2" t="str">
        <f>'[1]2025年已发货'!G:G</f>
        <v>（中核中原-温江光明苑三期项目）四川省成都市温江区金马街道光明苑三期项目</v>
      </c>
      <c r="H8667" s="2" t="str">
        <f>'[1]2025年已发货'!H:H</f>
        <v>王生斌</v>
      </c>
      <c r="I8667" s="2">
        <f>'[1]2025年已发货'!I:I</f>
        <v>15228858118</v>
      </c>
      <c r="J8667" s="2" vm="1" t="e">
        <f>_xlfn._xlws.FILTER(辅助信息!D:D,辅助信息!G:G=G8667)</f>
        <v>#VALUE!</v>
      </c>
    </row>
    <row r="8668" spans="1:10">
      <c r="A8668" s="2" t="str">
        <f>'[1]2025年已发货'!A:A</f>
        <v>润耀（代）</v>
      </c>
      <c r="B8668" s="2" t="str">
        <f>'[1]2025年已发货'!B:B</f>
        <v>盘圆</v>
      </c>
      <c r="C8668" s="2" t="str">
        <f>'[1]2025年已发货'!C:C</f>
        <v>HPB300Φ10mm</v>
      </c>
      <c r="D8668" s="2" t="str">
        <f>'[1]2025年已发货'!D:D</f>
        <v>吨</v>
      </c>
      <c r="E8668" s="2">
        <f>'[1]2025年已发货'!E:E</f>
        <v>10</v>
      </c>
      <c r="F8668" s="4">
        <f>'[1]2025年已发货'!F:F</f>
        <v>45949</v>
      </c>
      <c r="G8668" s="2" t="str">
        <f>'[1]2025年已发货'!G:G</f>
        <v>（成峨1标）眉山市彭山区谢家街道跳墩子</v>
      </c>
      <c r="H8668" s="2" t="str">
        <f>'[1]2025年已发货'!H:H</f>
        <v>曾毅</v>
      </c>
      <c r="I8668" s="2" t="str">
        <f>'[1]2025年已发货'!I:I</f>
        <v>13982229815</v>
      </c>
      <c r="J8668" s="2" vm="1" t="e">
        <f>_xlfn._xlws.FILTER(辅助信息!D:D,辅助信息!G:G=G8668)</f>
        <v>#VALUE!</v>
      </c>
    </row>
    <row r="8669" spans="1:10">
      <c r="A8669" s="2" t="str">
        <f>'[1]2025年已发货'!A:A</f>
        <v>润耀（代）</v>
      </c>
      <c r="B8669" s="2" t="str">
        <f>'[1]2025年已发货'!B:B</f>
        <v>螺纹钢</v>
      </c>
      <c r="C8669" s="2" t="str">
        <f>'[1]2025年已发货'!C:C</f>
        <v>HRB400EΦ14*9m</v>
      </c>
      <c r="D8669" s="2" t="str">
        <f>'[1]2025年已发货'!D:D</f>
        <v>吨</v>
      </c>
      <c r="E8669" s="2">
        <f>'[1]2025年已发货'!E:E</f>
        <v>3</v>
      </c>
      <c r="F8669" s="4">
        <f>'[1]2025年已发货'!F:F</f>
        <v>45949</v>
      </c>
      <c r="G8669" s="2" t="str">
        <f>'[1]2025年已发货'!G:G</f>
        <v>（成峨1标）眉山市彭山区谢家街道跳墩子</v>
      </c>
      <c r="H8669" s="2" t="str">
        <f>'[1]2025年已发货'!H:H</f>
        <v>曾毅</v>
      </c>
      <c r="I8669" s="2" t="str">
        <f>'[1]2025年已发货'!I:I</f>
        <v>13982229815</v>
      </c>
      <c r="J8669" s="2" vm="1" t="e">
        <f>_xlfn._xlws.FILTER(辅助信息!D:D,辅助信息!G:G=G8669)</f>
        <v>#VALUE!</v>
      </c>
    </row>
    <row r="8670" spans="1:10">
      <c r="A8670" s="2" t="str">
        <f>'[1]2025年已发货'!A:A</f>
        <v>润耀（代）</v>
      </c>
      <c r="B8670" s="2" t="str">
        <f>'[1]2025年已发货'!B:B</f>
        <v>螺纹钢</v>
      </c>
      <c r="C8670" s="2" t="str">
        <f>'[1]2025年已发货'!C:C</f>
        <v>HRB500EΦ25*12m</v>
      </c>
      <c r="D8670" s="2" t="str">
        <f>'[1]2025年已发货'!D:D</f>
        <v>吨</v>
      </c>
      <c r="E8670" s="2">
        <f>'[1]2025年已发货'!E:E</f>
        <v>6</v>
      </c>
      <c r="F8670" s="4">
        <f>'[1]2025年已发货'!F:F</f>
        <v>45949</v>
      </c>
      <c r="G8670" s="2" t="str">
        <f>'[1]2025年已发货'!G:G</f>
        <v>（成峨1标）眉山市彭山区谢家街道跳墩子</v>
      </c>
      <c r="H8670" s="2" t="str">
        <f>'[1]2025年已发货'!H:H</f>
        <v>曾毅</v>
      </c>
      <c r="I8670" s="2" t="str">
        <f>'[1]2025年已发货'!I:I</f>
        <v>13982229815</v>
      </c>
      <c r="J8670" s="2" vm="1" t="e">
        <f>_xlfn._xlws.FILTER(辅助信息!D:D,辅助信息!G:G=G8670)</f>
        <v>#VALUE!</v>
      </c>
    </row>
    <row r="8671" spans="1:10">
      <c r="A8671" s="2" t="str">
        <f>'[1]2025年已发货'!A:A</f>
        <v>润耀（代）</v>
      </c>
      <c r="B8671" s="2" t="str">
        <f>'[1]2025年已发货'!B:B</f>
        <v>螺纹钢</v>
      </c>
      <c r="C8671" s="2" t="str">
        <f>'[1]2025年已发货'!C:C</f>
        <v>HRB500EΦ28*12m</v>
      </c>
      <c r="D8671" s="2" t="str">
        <f>'[1]2025年已发货'!D:D</f>
        <v>吨</v>
      </c>
      <c r="E8671" s="2">
        <f>'[1]2025年已发货'!E:E</f>
        <v>16</v>
      </c>
      <c r="F8671" s="4">
        <f>'[1]2025年已发货'!F:F</f>
        <v>45949</v>
      </c>
      <c r="G8671" s="2" t="str">
        <f>'[1]2025年已发货'!G:G</f>
        <v>（成峨1标）眉山市彭山区谢家街道跳墩子</v>
      </c>
      <c r="H8671" s="2" t="str">
        <f>'[1]2025年已发货'!H:H</f>
        <v>曾毅</v>
      </c>
      <c r="I8671" s="2" t="str">
        <f>'[1]2025年已发货'!I:I</f>
        <v>13982229815</v>
      </c>
      <c r="J8671" s="2" vm="1" t="e">
        <f>_xlfn._xlws.FILTER(辅助信息!D:D,辅助信息!G:G=G8671)</f>
        <v>#VALUE!</v>
      </c>
    </row>
    <row r="8672" spans="1:10">
      <c r="A8672" s="2" t="str">
        <f>'[1]2025年已发货'!A:A</f>
        <v>德胜</v>
      </c>
      <c r="B8672" s="2" t="str">
        <f>'[1]2025年已发货'!B:B</f>
        <v>螺纹钢</v>
      </c>
      <c r="C8672" s="2" t="str">
        <f>'[1]2025年已发货'!C:C</f>
        <v>HRB400E Φ14 9m</v>
      </c>
      <c r="D8672" s="2" t="str">
        <f>'[1]2025年已发货'!D:D</f>
        <v>吨</v>
      </c>
      <c r="E8672" s="2">
        <f>'[1]2025年已发货'!E:E</f>
        <v>19</v>
      </c>
      <c r="F8672" s="4">
        <f>'[1]2025年已发货'!F:F</f>
        <v>45949</v>
      </c>
      <c r="G8672" s="2" t="str">
        <f>'[1]2025年已发货'!G:G</f>
        <v>(五冶建设空港兴城怡心街道83亩项目)成都市双流区怡心街道高峰社区一组剑和路一段空港兴城怡心街道83亩项目中国五冶项目部</v>
      </c>
      <c r="H8672" s="2" t="str">
        <f>'[1]2025年已发货'!H:H</f>
        <v>王刚</v>
      </c>
      <c r="I8672" s="2">
        <f>'[1]2025年已发货'!I:I</f>
        <v>15881190525</v>
      </c>
      <c r="J8672" s="2" t="str">
        <f>_xlfn._xlws.FILTER(辅助信息!D:D,辅助信息!G:G=G8672)</f>
        <v>五冶建设空港兴城怡心街道83亩项目</v>
      </c>
    </row>
    <row r="8673" spans="1:10">
      <c r="A8673" s="2" t="str">
        <f>'[1]2025年已发货'!A:A</f>
        <v>德胜</v>
      </c>
      <c r="B8673" s="2" t="str">
        <f>'[1]2025年已发货'!B:B</f>
        <v>螺纹钢</v>
      </c>
      <c r="C8673" s="2" t="str">
        <f>'[1]2025年已发货'!C:C</f>
        <v>HRB400E Φ18 9m</v>
      </c>
      <c r="D8673" s="2" t="str">
        <f>'[1]2025年已发货'!D:D</f>
        <v>吨</v>
      </c>
      <c r="E8673" s="2">
        <f>'[1]2025年已发货'!E:E</f>
        <v>8</v>
      </c>
      <c r="F8673" s="4">
        <f>'[1]2025年已发货'!F:F</f>
        <v>45949</v>
      </c>
      <c r="G8673" s="2" t="str">
        <f>'[1]2025年已发货'!G:G</f>
        <v>(五冶建设空港兴城怡心街道83亩项目)成都市双流区怡心街道高峰社区一组剑和路一段空港兴城怡心街道83亩项目中国五冶项目部</v>
      </c>
      <c r="H8673" s="2" t="str">
        <f>'[1]2025年已发货'!H:H</f>
        <v>王刚</v>
      </c>
      <c r="I8673" s="2">
        <f>'[1]2025年已发货'!I:I</f>
        <v>15881190525</v>
      </c>
      <c r="J8673" s="2" t="str">
        <f>_xlfn._xlws.FILTER(辅助信息!D:D,辅助信息!G:G=G8673)</f>
        <v>五冶建设空港兴城怡心街道83亩项目</v>
      </c>
    </row>
    <row r="8674" spans="1:10">
      <c r="A8674" s="2" t="str">
        <f>'[1]2025年已发货'!A:A</f>
        <v>德胜</v>
      </c>
      <c r="B8674" s="2" t="str">
        <f>'[1]2025年已发货'!B:B</f>
        <v>螺纹钢</v>
      </c>
      <c r="C8674" s="2" t="str">
        <f>'[1]2025年已发货'!C:C</f>
        <v>HRB400E Φ22 9m</v>
      </c>
      <c r="D8674" s="2" t="str">
        <f>'[1]2025年已发货'!D:D</f>
        <v>吨</v>
      </c>
      <c r="E8674" s="2">
        <f>'[1]2025年已发货'!E:E</f>
        <v>3</v>
      </c>
      <c r="F8674" s="4">
        <f>'[1]2025年已发货'!F:F</f>
        <v>45949</v>
      </c>
      <c r="G8674" s="2" t="str">
        <f>'[1]2025年已发货'!G:G</f>
        <v>(五冶建设空港兴城怡心街道83亩项目)成都市双流区怡心街道高峰社区一组剑和路一段空港兴城怡心街道83亩项目中国五冶项目部</v>
      </c>
      <c r="H8674" s="2" t="str">
        <f>'[1]2025年已发货'!H:H</f>
        <v>王刚</v>
      </c>
      <c r="I8674" s="2">
        <f>'[1]2025年已发货'!I:I</f>
        <v>15881190525</v>
      </c>
      <c r="J8674" s="2" t="str">
        <f>_xlfn._xlws.FILTER(辅助信息!D:D,辅助信息!G:G=G8674)</f>
        <v>五冶建设空港兴城怡心街道83亩项目</v>
      </c>
    </row>
    <row r="8675" spans="1:10">
      <c r="A8675" s="2" t="str">
        <f>'[1]2025年已发货'!A:A</f>
        <v>德胜</v>
      </c>
      <c r="B8675" s="2" t="str">
        <f>'[1]2025年已发货'!B:B</f>
        <v>螺纹钢</v>
      </c>
      <c r="C8675" s="2" t="str">
        <f>'[1]2025年已发货'!C:C</f>
        <v>HRB400E Φ25 9m</v>
      </c>
      <c r="D8675" s="2" t="str">
        <f>'[1]2025年已发货'!D:D</f>
        <v>吨</v>
      </c>
      <c r="E8675" s="2">
        <f>'[1]2025年已发货'!E:E</f>
        <v>3</v>
      </c>
      <c r="F8675" s="4">
        <f>'[1]2025年已发货'!F:F</f>
        <v>45949</v>
      </c>
      <c r="G8675" s="2" t="str">
        <f>'[1]2025年已发货'!G:G</f>
        <v>(五冶建设空港兴城怡心街道83亩项目)成都市双流区怡心街道高峰社区一组剑和路一段空港兴城怡心街道83亩项目中国五冶项目部</v>
      </c>
      <c r="H8675" s="2" t="str">
        <f>'[1]2025年已发货'!H:H</f>
        <v>王刚</v>
      </c>
      <c r="I8675" s="2">
        <f>'[1]2025年已发货'!I:I</f>
        <v>15881190525</v>
      </c>
      <c r="J8675" s="2" t="str">
        <f>_xlfn._xlws.FILTER(辅助信息!D:D,辅助信息!G:G=G8675)</f>
        <v>五冶建设空港兴城怡心街道83亩项目</v>
      </c>
    </row>
    <row r="8676" spans="1:10">
      <c r="A8676" s="2" t="str">
        <f>'[1]2025年已发货'!A:A</f>
        <v>德胜</v>
      </c>
      <c r="B8676" s="2" t="str">
        <f>'[1]2025年已发货'!B:B</f>
        <v>螺纹钢</v>
      </c>
      <c r="C8676" s="2" t="str">
        <f>'[1]2025年已发货'!C:C</f>
        <v>HRB400E Φ12 9m</v>
      </c>
      <c r="D8676" s="2" t="str">
        <f>'[1]2025年已发货'!D:D</f>
        <v>吨</v>
      </c>
      <c r="E8676" s="2">
        <f>'[1]2025年已发货'!E:E</f>
        <v>25</v>
      </c>
      <c r="F8676" s="4">
        <f>'[1]2025年已发货'!F:F</f>
        <v>45949</v>
      </c>
      <c r="G8676" s="2" t="str">
        <f>'[1]2025年已发货'!G:G</f>
        <v>(五冶建设师大附中外语校新建教学楼工程)四川省成都市成华区大观堰2号(四川师范大学附属中学外国语学校)</v>
      </c>
      <c r="H8676" s="2" t="str">
        <f>'[1]2025年已发货'!H:H</f>
        <v>蔡浩</v>
      </c>
      <c r="I8676" s="2">
        <f>'[1]2025年已发货'!I:I</f>
        <v>13980880820</v>
      </c>
      <c r="J8676" s="2" t="str">
        <f>_xlfn._xlws.FILTER(辅助信息!D:D,辅助信息!G:G=G8676)</f>
        <v>五冶建设师大附中外语校新建教学楼工程</v>
      </c>
    </row>
    <row r="8677" spans="1:10">
      <c r="A8677" s="2" t="str">
        <f>'[1]2025年已发货'!A:A</f>
        <v>德胜</v>
      </c>
      <c r="B8677" s="2" t="str">
        <f>'[1]2025年已发货'!B:B</f>
        <v>螺纹钢</v>
      </c>
      <c r="C8677" s="2" t="str">
        <f>'[1]2025年已发货'!C:C</f>
        <v>HRB500E Φ25</v>
      </c>
      <c r="D8677" s="2" t="str">
        <f>'[1]2025年已发货'!D:D</f>
        <v>吨</v>
      </c>
      <c r="E8677" s="2">
        <f>'[1]2025年已发货'!E:E</f>
        <v>10</v>
      </c>
      <c r="F8677" s="4">
        <f>'[1]2025年已发货'!F:F</f>
        <v>45949</v>
      </c>
      <c r="G8677" s="2" t="str">
        <f>'[1]2025年已发货'!G:G</f>
        <v>(五冶建设师大附中外语校新建教学楼工程)四川省成都市成华区大观堰2号(四川师范大学附属中学外国语学校)</v>
      </c>
      <c r="H8677" s="2" t="str">
        <f>'[1]2025年已发货'!H:H</f>
        <v>蔡浩</v>
      </c>
      <c r="I8677" s="2">
        <f>'[1]2025年已发货'!I:I</f>
        <v>13980880820</v>
      </c>
      <c r="J8677" s="2" t="str">
        <f>_xlfn._xlws.FILTER(辅助信息!D:D,辅助信息!G:G=G8677)</f>
        <v>五冶建设师大附中外语校新建教学楼工程</v>
      </c>
    </row>
    <row r="8678" spans="1:10">
      <c r="A8678" s="2" t="str">
        <f>'[1]2025年已发货'!A:A</f>
        <v>达钢</v>
      </c>
      <c r="B8678" s="2" t="str">
        <f>'[1]2025年已发货'!B:B</f>
        <v>盘螺</v>
      </c>
      <c r="C8678" s="2" t="str">
        <f>'[1]2025年已发货'!C:C</f>
        <v>HRB400E Φ8</v>
      </c>
      <c r="D8678" s="2" t="str">
        <f>'[1]2025年已发货'!D:D</f>
        <v>吨</v>
      </c>
      <c r="E8678" s="2">
        <f>'[1]2025年已发货'!E:E</f>
        <v>24</v>
      </c>
      <c r="F8678" s="4">
        <f>'[1]2025年已发货'!F:F</f>
        <v>45950</v>
      </c>
      <c r="G8678" s="2" t="str">
        <f>'[1]2025年已发货'!G:G</f>
        <v>（商投建工达州中医药科技园-4工区-10号楼）达州市通川区达州中医药职业学院犀牛大道北段</v>
      </c>
      <c r="H8678" s="2" t="str">
        <f>'[1]2025年已发货'!H:H</f>
        <v>张扬</v>
      </c>
      <c r="I8678" s="2">
        <f>'[1]2025年已发货'!I:I</f>
        <v>18381904567</v>
      </c>
      <c r="J8678" s="2" t="str">
        <f>_xlfn._xlws.FILTER(辅助信息!D:D,辅助信息!G:G=G8678)</f>
        <v>商投建工达州中医药科技园</v>
      </c>
    </row>
    <row r="8679" spans="1:10">
      <c r="A8679" s="2" t="str">
        <f>'[1]2025年已发货'!A:A</f>
        <v>达钢</v>
      </c>
      <c r="B8679" s="2" t="str">
        <f>'[1]2025年已发货'!B:B</f>
        <v>盘螺</v>
      </c>
      <c r="C8679" s="2" t="str">
        <f>'[1]2025年已发货'!C:C</f>
        <v>HRB400E Φ10</v>
      </c>
      <c r="D8679" s="2" t="str">
        <f>'[1]2025年已发货'!D:D</f>
        <v>吨</v>
      </c>
      <c r="E8679" s="2">
        <f>'[1]2025年已发货'!E:E</f>
        <v>16</v>
      </c>
      <c r="F8679" s="4">
        <f>'[1]2025年已发货'!F:F</f>
        <v>45950</v>
      </c>
      <c r="G8679" s="2" t="str">
        <f>'[1]2025年已发货'!G:G</f>
        <v>（商投建工达州中医药科技园-4工区-10号楼）达州市通川区达州中医药职业学院犀牛大道北段</v>
      </c>
      <c r="H8679" s="2" t="str">
        <f>'[1]2025年已发货'!H:H</f>
        <v>张扬</v>
      </c>
      <c r="I8679" s="2">
        <f>'[1]2025年已发货'!I:I</f>
        <v>18381904567</v>
      </c>
      <c r="J8679" s="2" t="str">
        <f>_xlfn._xlws.FILTER(辅助信息!D:D,辅助信息!G:G=G8679)</f>
        <v>商投建工达州中医药科技园</v>
      </c>
    </row>
    <row r="8680" spans="1:10">
      <c r="A8680" s="2" t="str">
        <f>'[1]2025年已发货'!A:A</f>
        <v>达钢</v>
      </c>
      <c r="B8680" s="2" t="str">
        <f>'[1]2025年已发货'!B:B</f>
        <v>螺纹钢</v>
      </c>
      <c r="C8680" s="2" t="str">
        <f>'[1]2025年已发货'!C:C</f>
        <v>HRB500E Φ16</v>
      </c>
      <c r="D8680" s="2" t="str">
        <f>'[1]2025年已发货'!D:D</f>
        <v>吨</v>
      </c>
      <c r="E8680" s="2">
        <f>'[1]2025年已发货'!E:E</f>
        <v>9</v>
      </c>
      <c r="F8680" s="4">
        <f>'[1]2025年已发货'!F:F</f>
        <v>45950</v>
      </c>
      <c r="G8680" s="2" t="str">
        <f>'[1]2025年已发货'!G:G</f>
        <v>（商投建工达州中医药科技园-4工区-10号楼）达州市通川区达州中医药职业学院犀牛大道北段</v>
      </c>
      <c r="H8680" s="2" t="str">
        <f>'[1]2025年已发货'!H:H</f>
        <v>张扬</v>
      </c>
      <c r="I8680" s="2">
        <f>'[1]2025年已发货'!I:I</f>
        <v>18381904567</v>
      </c>
      <c r="J8680" s="2" t="str">
        <f>_xlfn._xlws.FILTER(辅助信息!D:D,辅助信息!G:G=G8680)</f>
        <v>商投建工达州中医药科技园</v>
      </c>
    </row>
    <row r="8681" spans="1:10">
      <c r="A8681" s="2" t="str">
        <f>'[1]2025年已发货'!A:A</f>
        <v>达钢</v>
      </c>
      <c r="B8681" s="2" t="str">
        <f>'[1]2025年已发货'!B:B</f>
        <v>螺纹钢</v>
      </c>
      <c r="C8681" s="2" t="str">
        <f>'[1]2025年已发货'!C:C</f>
        <v>HRB500E Φ22</v>
      </c>
      <c r="D8681" s="2" t="str">
        <f>'[1]2025年已发货'!D:D</f>
        <v>吨</v>
      </c>
      <c r="E8681" s="2">
        <f>'[1]2025年已发货'!E:E</f>
        <v>5</v>
      </c>
      <c r="F8681" s="4">
        <f>'[1]2025年已发货'!F:F</f>
        <v>45950</v>
      </c>
      <c r="G8681" s="2" t="str">
        <f>'[1]2025年已发货'!G:G</f>
        <v>（商投建工达州中医药科技园-4工区-10号楼）达州市通川区达州中医药职业学院犀牛大道北段</v>
      </c>
      <c r="H8681" s="2" t="str">
        <f>'[1]2025年已发货'!H:H</f>
        <v>张扬</v>
      </c>
      <c r="I8681" s="2">
        <f>'[1]2025年已发货'!I:I</f>
        <v>18381904567</v>
      </c>
      <c r="J8681" s="2" t="str">
        <f>_xlfn._xlws.FILTER(辅助信息!D:D,辅助信息!G:G=G8681)</f>
        <v>商投建工达州中医药科技园</v>
      </c>
    </row>
    <row r="8682" spans="1:10">
      <c r="A8682" s="2" t="str">
        <f>'[1]2025年已发货'!A:A</f>
        <v>达钢</v>
      </c>
      <c r="B8682" s="2" t="str">
        <f>'[1]2025年已发货'!B:B</f>
        <v>盘螺</v>
      </c>
      <c r="C8682" s="2" t="str">
        <f>'[1]2025年已发货'!C:C</f>
        <v>HRB400E Φ8</v>
      </c>
      <c r="D8682" s="2" t="str">
        <f>'[1]2025年已发货'!D:D</f>
        <v>吨</v>
      </c>
      <c r="E8682" s="2">
        <f>'[1]2025年已发货'!E:E</f>
        <v>15</v>
      </c>
      <c r="F8682" s="4">
        <f>'[1]2025年已发货'!F:F</f>
        <v>45950</v>
      </c>
      <c r="G8682" s="2" t="str">
        <f>'[1]2025年已发货'!G:G</f>
        <v>（商投建工达州中医药科技园-1工区）达州市通川区达州中医药职业学院犀牛大道北段</v>
      </c>
      <c r="H8682" s="2" t="str">
        <f>'[1]2025年已发货'!H:H</f>
        <v>程黄刚</v>
      </c>
      <c r="I8682" s="2">
        <f>'[1]2025年已发货'!I:I</f>
        <v>15108211617</v>
      </c>
      <c r="J8682" s="2" t="str">
        <f>_xlfn._xlws.FILTER(辅助信息!D:D,辅助信息!G:G=G8682)</f>
        <v>商投建工达州中医药科技园</v>
      </c>
    </row>
    <row r="8683" spans="1:10">
      <c r="A8683" s="2" t="str">
        <f>'[1]2025年已发货'!A:A</f>
        <v>达钢</v>
      </c>
      <c r="B8683" s="2" t="str">
        <f>'[1]2025年已发货'!B:B</f>
        <v>盘螺</v>
      </c>
      <c r="C8683" s="2" t="str">
        <f>'[1]2025年已发货'!C:C</f>
        <v>HRB400E Φ10</v>
      </c>
      <c r="D8683" s="2" t="str">
        <f>'[1]2025年已发货'!D:D</f>
        <v>吨</v>
      </c>
      <c r="E8683" s="2">
        <f>'[1]2025年已发货'!E:E</f>
        <v>12</v>
      </c>
      <c r="F8683" s="4">
        <f>'[1]2025年已发货'!F:F</f>
        <v>45950</v>
      </c>
      <c r="G8683" s="2" t="str">
        <f>'[1]2025年已发货'!G:G</f>
        <v>（商投建工达州中医药科技园-1工区）达州市通川区达州中医药职业学院犀牛大道北段</v>
      </c>
      <c r="H8683" s="2" t="str">
        <f>'[1]2025年已发货'!H:H</f>
        <v>程黄刚</v>
      </c>
      <c r="I8683" s="2">
        <f>'[1]2025年已发货'!I:I</f>
        <v>15108211617</v>
      </c>
      <c r="J8683" s="2" t="str">
        <f>_xlfn._xlws.FILTER(辅助信息!D:D,辅助信息!G:G=G8683)</f>
        <v>商投建工达州中医药科技园</v>
      </c>
    </row>
    <row r="8684" spans="1:10">
      <c r="A8684" s="2" t="str">
        <f>'[1]2025年已发货'!A:A</f>
        <v>达钢</v>
      </c>
      <c r="B8684" s="2" t="str">
        <f>'[1]2025年已发货'!B:B</f>
        <v>螺纹钢</v>
      </c>
      <c r="C8684" s="2" t="str">
        <f>'[1]2025年已发货'!C:C</f>
        <v>HRB400E Φ12 9m</v>
      </c>
      <c r="D8684" s="2" t="str">
        <f>'[1]2025年已发货'!D:D</f>
        <v>吨</v>
      </c>
      <c r="E8684" s="2">
        <f>'[1]2025年已发货'!E:E</f>
        <v>9</v>
      </c>
      <c r="F8684" s="4">
        <f>'[1]2025年已发货'!F:F</f>
        <v>45950</v>
      </c>
      <c r="G8684" s="2" t="str">
        <f>'[1]2025年已发货'!G:G</f>
        <v>（商投建工达州中医药科技园-1工区）达州市通川区达州中医药职业学院犀牛大道北段</v>
      </c>
      <c r="H8684" s="2" t="str">
        <f>'[1]2025年已发货'!H:H</f>
        <v>程黄刚</v>
      </c>
      <c r="I8684" s="2">
        <f>'[1]2025年已发货'!I:I</f>
        <v>15108211617</v>
      </c>
      <c r="J8684" s="2" t="str">
        <f>_xlfn._xlws.FILTER(辅助信息!D:D,辅助信息!G:G=G8684)</f>
        <v>商投建工达州中医药科技园</v>
      </c>
    </row>
    <row r="8685" spans="1:10">
      <c r="A8685" s="2" t="str">
        <f>'[1]2025年已发货'!A:A</f>
        <v>达钢</v>
      </c>
      <c r="B8685" s="2" t="str">
        <f>'[1]2025年已发货'!B:B</f>
        <v>螺纹钢</v>
      </c>
      <c r="C8685" s="2" t="str">
        <f>'[1]2025年已发货'!C:C</f>
        <v>HRB400E Φ16 9m</v>
      </c>
      <c r="D8685" s="2" t="str">
        <f>'[1]2025年已发货'!D:D</f>
        <v>吨</v>
      </c>
      <c r="E8685" s="2">
        <f>'[1]2025年已发货'!E:E</f>
        <v>9</v>
      </c>
      <c r="F8685" s="4">
        <f>'[1]2025年已发货'!F:F</f>
        <v>45950</v>
      </c>
      <c r="G8685" s="2" t="str">
        <f>'[1]2025年已发货'!G:G</f>
        <v>（商投建工达州中医药科技园-1工区）达州市通川区达州中医药职业学院犀牛大道北段</v>
      </c>
      <c r="H8685" s="2" t="str">
        <f>'[1]2025年已发货'!H:H</f>
        <v>程黄刚</v>
      </c>
      <c r="I8685" s="2">
        <f>'[1]2025年已发货'!I:I</f>
        <v>15108211617</v>
      </c>
      <c r="J8685" s="2" t="str">
        <f>_xlfn._xlws.FILTER(辅助信息!D:D,辅助信息!G:G=G8685)</f>
        <v>商投建工达州中医药科技园</v>
      </c>
    </row>
    <row r="8686" spans="1:10">
      <c r="A8686" s="2" t="str">
        <f>'[1]2025年已发货'!A:A</f>
        <v>达钢</v>
      </c>
      <c r="B8686" s="2" t="str">
        <f>'[1]2025年已发货'!B:B</f>
        <v>盘螺</v>
      </c>
      <c r="C8686" s="2" t="str">
        <f>'[1]2025年已发货'!C:C</f>
        <v>HRB400E Φ8</v>
      </c>
      <c r="D8686" s="2" t="str">
        <f>'[1]2025年已发货'!D:D</f>
        <v>吨</v>
      </c>
      <c r="E8686" s="2">
        <f>'[1]2025年已发货'!E:E</f>
        <v>18</v>
      </c>
      <c r="F8686" s="4">
        <f>'[1]2025年已发货'!F:F</f>
        <v>45950</v>
      </c>
      <c r="G8686" s="2" t="str">
        <f>'[1]2025年已发货'!G:G</f>
        <v>（商投建工达州中医药科技园-4工区-9号楼）达州市通川区达州中医药职业学院犀牛大道北段</v>
      </c>
      <c r="H8686" s="2" t="str">
        <f>'[1]2025年已发货'!H:H</f>
        <v>张扬</v>
      </c>
      <c r="I8686" s="2">
        <f>'[1]2025年已发货'!I:I</f>
        <v>18381904567</v>
      </c>
      <c r="J8686" s="2" t="str">
        <f>_xlfn._xlws.FILTER(辅助信息!D:D,辅助信息!G:G=G8686)</f>
        <v>商投建工达州中医药科技园</v>
      </c>
    </row>
    <row r="8687" spans="1:10">
      <c r="A8687" s="2" t="str">
        <f>'[1]2025年已发货'!A:A</f>
        <v>达钢</v>
      </c>
      <c r="B8687" s="2" t="str">
        <f>'[1]2025年已发货'!B:B</f>
        <v>盘螺</v>
      </c>
      <c r="C8687" s="2" t="str">
        <f>'[1]2025年已发货'!C:C</f>
        <v>HRB400E Φ10</v>
      </c>
      <c r="D8687" s="2" t="str">
        <f>'[1]2025年已发货'!D:D</f>
        <v>吨</v>
      </c>
      <c r="E8687" s="2">
        <f>'[1]2025年已发货'!E:E</f>
        <v>18</v>
      </c>
      <c r="F8687" s="4">
        <f>'[1]2025年已发货'!F:F</f>
        <v>45950</v>
      </c>
      <c r="G8687" s="2" t="str">
        <f>'[1]2025年已发货'!G:G</f>
        <v>（商投建工达州中医药科技园-4工区-9号楼）达州市通川区达州中医药职业学院犀牛大道北段</v>
      </c>
      <c r="H8687" s="2" t="str">
        <f>'[1]2025年已发货'!H:H</f>
        <v>张扬</v>
      </c>
      <c r="I8687" s="2">
        <f>'[1]2025年已发货'!I:I</f>
        <v>18381904567</v>
      </c>
      <c r="J8687" s="2" t="str">
        <f>_xlfn._xlws.FILTER(辅助信息!D:D,辅助信息!G:G=G8687)</f>
        <v>商投建工达州中医药科技园</v>
      </c>
    </row>
    <row r="8688" spans="1:10">
      <c r="A8688" s="2" t="str">
        <f>'[1]2025年已发货'!A:A</f>
        <v>达钢</v>
      </c>
      <c r="B8688" s="2" t="str">
        <f>'[1]2025年已发货'!B:B</f>
        <v>盘螺</v>
      </c>
      <c r="C8688" s="2" t="str">
        <f>'[1]2025年已发货'!C:C</f>
        <v>HRB400EФ12</v>
      </c>
      <c r="D8688" s="2" t="str">
        <f>'[1]2025年已发货'!D:D</f>
        <v>吨</v>
      </c>
      <c r="E8688" s="2">
        <f>'[1]2025年已发货'!E:E</f>
        <v>36</v>
      </c>
      <c r="F8688" s="4">
        <f>'[1]2025年已发货'!F:F</f>
        <v>45950</v>
      </c>
      <c r="G8688" s="2" t="str">
        <f>'[1]2025年已发货'!G:G</f>
        <v>（中铁广州局-成渝扩容2标）四川省资阳市雁江区南双路杨家糖房</v>
      </c>
      <c r="H8688" s="2" t="str">
        <f>'[1]2025年已发货'!H:H</f>
        <v>石雄</v>
      </c>
      <c r="I8688" s="2">
        <f>'[1]2025年已发货'!I:I</f>
        <v>13268388125</v>
      </c>
      <c r="J8688" s="2" vm="1" t="e">
        <f>_xlfn._xlws.FILTER(辅助信息!D:D,辅助信息!G:G=G8688)</f>
        <v>#VALUE!</v>
      </c>
    </row>
    <row r="8689" spans="1:10">
      <c r="A8689" s="2" t="str">
        <f>'[1]2025年已发货'!A:A</f>
        <v>润耀</v>
      </c>
      <c r="B8689" s="2" t="str">
        <f>'[1]2025年已发货'!B:B</f>
        <v>盘螺</v>
      </c>
      <c r="C8689" s="2" t="str">
        <f>'[1]2025年已发货'!C:C</f>
        <v>HRB400E Φ10</v>
      </c>
      <c r="D8689" s="2" t="str">
        <f>'[1]2025年已发货'!D:D</f>
        <v>吨</v>
      </c>
      <c r="E8689" s="2">
        <f>'[1]2025年已发货'!E:E</f>
        <v>12.5</v>
      </c>
      <c r="F8689" s="4">
        <f>'[1]2025年已发货'!F:F</f>
        <v>45950</v>
      </c>
      <c r="G8689" s="2" t="str">
        <f>'[1]2025年已发货'!G:G</f>
        <v>(五冶建设龙泉驿一医院配套建设工程)成都市龙泉驿区董朗路69号龙泉驿一医院5号门</v>
      </c>
      <c r="H8689" s="2" t="str">
        <f>'[1]2025年已发货'!H:H</f>
        <v>孙敏</v>
      </c>
      <c r="I8689" s="2">
        <f>'[1]2025年已发货'!I:I</f>
        <v>13617695006</v>
      </c>
      <c r="J8689" s="2" t="str">
        <f>_xlfn._xlws.FILTER(辅助信息!D:D,辅助信息!G:G=G8689)</f>
        <v>五冶建设龙泉驿一医院配套建设工程</v>
      </c>
    </row>
    <row r="8690" spans="1:10">
      <c r="A8690" s="2" t="str">
        <f>'[1]2025年已发货'!A:A</f>
        <v>润耀</v>
      </c>
      <c r="B8690" s="2" t="str">
        <f>'[1]2025年已发货'!B:B</f>
        <v>螺纹钢</v>
      </c>
      <c r="C8690" s="2" t="str">
        <f>'[1]2025年已发货'!C:C</f>
        <v>HRB400E Φ12 9m</v>
      </c>
      <c r="D8690" s="2" t="str">
        <f>'[1]2025年已发货'!D:D</f>
        <v>吨</v>
      </c>
      <c r="E8690" s="2">
        <f>'[1]2025年已发货'!E:E</f>
        <v>12</v>
      </c>
      <c r="F8690" s="4">
        <f>'[1]2025年已发货'!F:F</f>
        <v>45950</v>
      </c>
      <c r="G8690" s="2" t="str">
        <f>'[1]2025年已发货'!G:G</f>
        <v>(五冶建设龙泉驿一医院配套建设工程)成都市龙泉驿区董朗路69号龙泉驿一医院5号门</v>
      </c>
      <c r="H8690" s="2" t="str">
        <f>'[1]2025年已发货'!H:H</f>
        <v>孙敏</v>
      </c>
      <c r="I8690" s="2">
        <f>'[1]2025年已发货'!I:I</f>
        <v>13617695006</v>
      </c>
      <c r="J8690" s="2" t="str">
        <f>_xlfn._xlws.FILTER(辅助信息!D:D,辅助信息!G:G=G8690)</f>
        <v>五冶建设龙泉驿一医院配套建设工程</v>
      </c>
    </row>
    <row r="8691" spans="1:10">
      <c r="A8691" s="2" t="str">
        <f>'[1]2025年已发货'!A:A</f>
        <v>润耀</v>
      </c>
      <c r="B8691" s="2" t="str">
        <f>'[1]2025年已发货'!B:B</f>
        <v>螺纹钢</v>
      </c>
      <c r="C8691" s="2" t="str">
        <f>'[1]2025年已发货'!C:C</f>
        <v>HRB400E Φ32 9m</v>
      </c>
      <c r="D8691" s="2" t="str">
        <f>'[1]2025年已发货'!D:D</f>
        <v>吨</v>
      </c>
      <c r="E8691" s="2">
        <f>'[1]2025年已发货'!E:E</f>
        <v>2.85</v>
      </c>
      <c r="F8691" s="4">
        <f>'[1]2025年已发货'!F:F</f>
        <v>45950</v>
      </c>
      <c r="G8691" s="2" t="str">
        <f>'[1]2025年已发货'!G:G</f>
        <v>(五冶建设龙泉驿一医院配套建设工程)成都市龙泉驿区董朗路69号龙泉驿一医院5号门</v>
      </c>
      <c r="H8691" s="2" t="str">
        <f>'[1]2025年已发货'!H:H</f>
        <v>孙敏</v>
      </c>
      <c r="I8691" s="2">
        <f>'[1]2025年已发货'!I:I</f>
        <v>13617695006</v>
      </c>
      <c r="J8691" s="2" t="str">
        <f>_xlfn._xlws.FILTER(辅助信息!D:D,辅助信息!G:G=G8691)</f>
        <v>五冶建设龙泉驿一医院配套建设工程</v>
      </c>
    </row>
    <row r="8692" spans="1:10">
      <c r="A8692" s="2" t="str">
        <f>'[1]2025年已发货'!A:A</f>
        <v>润耀</v>
      </c>
      <c r="B8692" s="2" t="str">
        <f>'[1]2025年已发货'!B:B</f>
        <v>螺纹钢</v>
      </c>
      <c r="C8692" s="2" t="str">
        <f>'[1]2025年已发货'!C:C</f>
        <v>HRB500E Φ14</v>
      </c>
      <c r="D8692" s="2" t="str">
        <f>'[1]2025年已发货'!D:D</f>
        <v>吨</v>
      </c>
      <c r="E8692" s="2">
        <f>'[1]2025年已发货'!E:E</f>
        <v>3</v>
      </c>
      <c r="F8692" s="4">
        <f>'[1]2025年已发货'!F:F</f>
        <v>45950</v>
      </c>
      <c r="G8692" s="2" t="str">
        <f>'[1]2025年已发货'!G:G</f>
        <v>(五冶建设龙泉驿一医院配套建设工程)成都市龙泉驿区董朗路69号龙泉驿一医院5号门</v>
      </c>
      <c r="H8692" s="2" t="str">
        <f>'[1]2025年已发货'!H:H</f>
        <v>孙敏</v>
      </c>
      <c r="I8692" s="2">
        <f>'[1]2025年已发货'!I:I</f>
        <v>13617695006</v>
      </c>
      <c r="J8692" s="2" t="str">
        <f>_xlfn._xlws.FILTER(辅助信息!D:D,辅助信息!G:G=G8692)</f>
        <v>五冶建设龙泉驿一医院配套建设工程</v>
      </c>
    </row>
    <row r="8693" spans="1:10">
      <c r="A8693" s="2" t="str">
        <f>'[1]2025年已发货'!A:A</f>
        <v>润耀</v>
      </c>
      <c r="B8693" s="2" t="str">
        <f>'[1]2025年已发货'!B:B</f>
        <v>螺纹钢</v>
      </c>
      <c r="C8693" s="2" t="str">
        <f>'[1]2025年已发货'!C:C</f>
        <v>HRB500E Φ16</v>
      </c>
      <c r="D8693" s="2" t="str">
        <f>'[1]2025年已发货'!D:D</f>
        <v>吨</v>
      </c>
      <c r="E8693" s="2">
        <f>'[1]2025年已发货'!E:E</f>
        <v>6</v>
      </c>
      <c r="F8693" s="4">
        <f>'[1]2025年已发货'!F:F</f>
        <v>45950</v>
      </c>
      <c r="G8693" s="2" t="str">
        <f>'[1]2025年已发货'!G:G</f>
        <v>(五冶建设龙泉驿一医院配套建设工程)成都市龙泉驿区董朗路69号龙泉驿一医院5号门</v>
      </c>
      <c r="H8693" s="2" t="str">
        <f>'[1]2025年已发货'!H:H</f>
        <v>孙敏</v>
      </c>
      <c r="I8693" s="2">
        <f>'[1]2025年已发货'!I:I</f>
        <v>13617695006</v>
      </c>
      <c r="J8693" s="2" t="str">
        <f>_xlfn._xlws.FILTER(辅助信息!D:D,辅助信息!G:G=G8693)</f>
        <v>五冶建设龙泉驿一医院配套建设工程</v>
      </c>
    </row>
    <row r="8694" spans="1:10">
      <c r="A8694" s="2" t="str">
        <f>'[1]2025年已发货'!A:A</f>
        <v>润耀</v>
      </c>
      <c r="B8694" s="2" t="str">
        <f>'[1]2025年已发货'!B:B</f>
        <v>螺纹钢</v>
      </c>
      <c r="C8694" s="2" t="str">
        <f>'[1]2025年已发货'!C:C</f>
        <v>HRB400E Φ12 9m</v>
      </c>
      <c r="D8694" s="2" t="str">
        <f>'[1]2025年已发货'!D:D</f>
        <v>吨</v>
      </c>
      <c r="E8694" s="2">
        <f>'[1]2025年已发货'!E:E</f>
        <v>17</v>
      </c>
      <c r="F8694" s="4">
        <f>'[1]2025年已发货'!F:F</f>
        <v>45950</v>
      </c>
      <c r="G8694" s="2" t="str">
        <f>'[1]2025年已发货'!G:G</f>
        <v>(五冶建设空港兴城怡心街道83亩项目)成都市双流区怡心街道高峰社区一组剑和路一段空港兴城怡心街道83亩项目中国五冶项目部</v>
      </c>
      <c r="H8694" s="2" t="str">
        <f>'[1]2025年已发货'!H:H</f>
        <v>王刚</v>
      </c>
      <c r="I8694" s="2">
        <f>'[1]2025年已发货'!I:I</f>
        <v>15881190525</v>
      </c>
      <c r="J8694" s="2" t="str">
        <f>_xlfn._xlws.FILTER(辅助信息!D:D,辅助信息!G:G=G8694)</f>
        <v>五冶建设空港兴城怡心街道83亩项目</v>
      </c>
    </row>
    <row r="8695" spans="1:10">
      <c r="A8695" s="2" t="str">
        <f>'[1]2025年已发货'!A:A</f>
        <v>润耀</v>
      </c>
      <c r="B8695" s="2" t="str">
        <f>'[1]2025年已发货'!B:B</f>
        <v>螺纹钢</v>
      </c>
      <c r="C8695" s="2" t="str">
        <f>'[1]2025年已发货'!C:C</f>
        <v>HRB400E Φ14 9m</v>
      </c>
      <c r="D8695" s="2" t="str">
        <f>'[1]2025年已发货'!D:D</f>
        <v>吨</v>
      </c>
      <c r="E8695" s="2">
        <f>'[1]2025年已发货'!E:E</f>
        <v>11</v>
      </c>
      <c r="F8695" s="4">
        <f>'[1]2025年已发货'!F:F</f>
        <v>45950</v>
      </c>
      <c r="G8695" s="2" t="str">
        <f>'[1]2025年已发货'!G:G</f>
        <v>(五冶建设空港兴城怡心街道83亩项目)成都市双流区怡心街道高峰社区一组剑和路一段空港兴城怡心街道83亩项目中国五冶项目部</v>
      </c>
      <c r="H8695" s="2" t="str">
        <f>'[1]2025年已发货'!H:H</f>
        <v>王刚</v>
      </c>
      <c r="I8695" s="2">
        <f>'[1]2025年已发货'!I:I</f>
        <v>15881190525</v>
      </c>
      <c r="J8695" s="2" t="str">
        <f>_xlfn._xlws.FILTER(辅助信息!D:D,辅助信息!G:G=G8695)</f>
        <v>五冶建设空港兴城怡心街道83亩项目</v>
      </c>
    </row>
    <row r="8696" spans="1:10">
      <c r="A8696" s="2" t="str">
        <f>'[1]2025年已发货'!A:A</f>
        <v>润耀</v>
      </c>
      <c r="B8696" s="2" t="str">
        <f>'[1]2025年已发货'!B:B</f>
        <v>螺纹钢</v>
      </c>
      <c r="C8696" s="2" t="str">
        <f>'[1]2025年已发货'!C:C</f>
        <v>HRB400E Φ16 9m</v>
      </c>
      <c r="D8696" s="2" t="str">
        <f>'[1]2025年已发货'!D:D</f>
        <v>吨</v>
      </c>
      <c r="E8696" s="2">
        <f>'[1]2025年已发货'!E:E</f>
        <v>6</v>
      </c>
      <c r="F8696" s="4">
        <f>'[1]2025年已发货'!F:F</f>
        <v>45950</v>
      </c>
      <c r="G8696" s="2" t="str">
        <f>'[1]2025年已发货'!G:G</f>
        <v>(五冶建设空港兴城怡心街道83亩项目)成都市双流区怡心街道高峰社区一组剑和路一段空港兴城怡心街道83亩项目中国五冶项目部</v>
      </c>
      <c r="H8696" s="2" t="str">
        <f>'[1]2025年已发货'!H:H</f>
        <v>王刚</v>
      </c>
      <c r="I8696" s="2">
        <f>'[1]2025年已发货'!I:I</f>
        <v>15881190525</v>
      </c>
      <c r="J8696" s="2" t="str">
        <f>_xlfn._xlws.FILTER(辅助信息!D:D,辅助信息!G:G=G8696)</f>
        <v>五冶建设空港兴城怡心街道83亩项目</v>
      </c>
    </row>
    <row r="8697" spans="1:10">
      <c r="A8697" s="2" t="str">
        <f>'[1]2025年已发货'!A:A</f>
        <v>泸钢</v>
      </c>
      <c r="B8697" s="2" t="str">
        <f>'[1]2025年已发货'!B:B</f>
        <v>螺纹钢</v>
      </c>
      <c r="C8697" s="2" t="str">
        <f>'[1]2025年已发货'!C:C</f>
        <v>HRB500E Φ18</v>
      </c>
      <c r="D8697" s="2" t="str">
        <f>'[1]2025年已发货'!D:D</f>
        <v>吨</v>
      </c>
      <c r="E8697" s="2">
        <f>'[1]2025年已发货'!E:E</f>
        <v>5</v>
      </c>
      <c r="F8697" s="4">
        <f>'[1]2025年已发货'!F:F</f>
        <v>45950</v>
      </c>
      <c r="G8697" s="2" t="str">
        <f>'[1]2025年已发货'!G:G</f>
        <v>（商投建工达州中医药科技园-2工区-2号桥）达州市通川区达州中医药职业学院犀牛大道北段</v>
      </c>
      <c r="H8697" s="2" t="str">
        <f>'[1]2025年已发货'!H:H</f>
        <v>李波</v>
      </c>
      <c r="I8697" s="2">
        <f>'[1]2025年已发货'!I:I</f>
        <v>18381899787</v>
      </c>
      <c r="J8697" s="2" t="str">
        <f>_xlfn._xlws.FILTER(辅助信息!D:D,辅助信息!G:G=G8697)</f>
        <v>商投建工达州中医药科技园</v>
      </c>
    </row>
    <row r="8698" spans="1:10">
      <c r="A8698" s="2" t="str">
        <f>'[1]2025年已发货'!A:A</f>
        <v>泸钢</v>
      </c>
      <c r="B8698" s="2" t="str">
        <f>'[1]2025年已发货'!B:B</f>
        <v>螺纹钢</v>
      </c>
      <c r="C8698" s="2" t="str">
        <f>'[1]2025年已发货'!C:C</f>
        <v>HRB400E Φ14 9m</v>
      </c>
      <c r="D8698" s="2" t="str">
        <f>'[1]2025年已发货'!D:D</f>
        <v>吨</v>
      </c>
      <c r="E8698" s="2">
        <f>'[1]2025年已发货'!E:E</f>
        <v>9</v>
      </c>
      <c r="F8698" s="4">
        <f>'[1]2025年已发货'!F:F</f>
        <v>45950</v>
      </c>
      <c r="G8698" s="2" t="str">
        <f>'[1]2025年已发货'!G:G</f>
        <v>（商投建工达州中医药科技园-2工区-2号桥）达州市通川区达州中医药职业学院犀牛大道北段</v>
      </c>
      <c r="H8698" s="2" t="str">
        <f>'[1]2025年已发货'!H:H</f>
        <v>李波</v>
      </c>
      <c r="I8698" s="2">
        <f>'[1]2025年已发货'!I:I</f>
        <v>18381899787</v>
      </c>
      <c r="J8698" s="2" t="str">
        <f>_xlfn._xlws.FILTER(辅助信息!D:D,辅助信息!G:G=G8698)</f>
        <v>商投建工达州中医药科技园</v>
      </c>
    </row>
    <row r="8699" spans="1:10">
      <c r="A8699" s="2" t="str">
        <f>'[1]2025年已发货'!A:A</f>
        <v>泸钢</v>
      </c>
      <c r="B8699" s="2" t="str">
        <f>'[1]2025年已发货'!B:B</f>
        <v>螺纹钢</v>
      </c>
      <c r="C8699" s="2" t="str">
        <f>'[1]2025年已发货'!C:C</f>
        <v>HRB400E Φ20 9m</v>
      </c>
      <c r="D8699" s="2" t="str">
        <f>'[1]2025年已发货'!D:D</f>
        <v>吨</v>
      </c>
      <c r="E8699" s="2">
        <f>'[1]2025年已发货'!E:E</f>
        <v>3</v>
      </c>
      <c r="F8699" s="4">
        <f>'[1]2025年已发货'!F:F</f>
        <v>45950</v>
      </c>
      <c r="G8699" s="2" t="str">
        <f>'[1]2025年已发货'!G:G</f>
        <v>（商投建工达州中医药科技园-2工区-2号桥）达州市通川区达州中医药职业学院犀牛大道北段</v>
      </c>
      <c r="H8699" s="2" t="str">
        <f>'[1]2025年已发货'!H:H</f>
        <v>李波</v>
      </c>
      <c r="I8699" s="2">
        <f>'[1]2025年已发货'!I:I</f>
        <v>18381899787</v>
      </c>
      <c r="J8699" s="2" t="str">
        <f>_xlfn._xlws.FILTER(辅助信息!D:D,辅助信息!G:G=G8699)</f>
        <v>商投建工达州中医药科技园</v>
      </c>
    </row>
    <row r="8700" spans="1:10">
      <c r="A8700" s="2" t="str">
        <f>'[1]2025年已发货'!A:A</f>
        <v>泸钢</v>
      </c>
      <c r="B8700" s="2" t="str">
        <f>'[1]2025年已发货'!B:B</f>
        <v>螺纹钢</v>
      </c>
      <c r="C8700" s="2" t="str">
        <f>'[1]2025年已发货'!C:C</f>
        <v>HRB500E Φ20</v>
      </c>
      <c r="D8700" s="2" t="str">
        <f>'[1]2025年已发货'!D:D</f>
        <v>吨</v>
      </c>
      <c r="E8700" s="2">
        <f>'[1]2025年已发货'!E:E</f>
        <v>20</v>
      </c>
      <c r="F8700" s="4">
        <f>'[1]2025年已发货'!F:F</f>
        <v>45950</v>
      </c>
      <c r="G8700" s="2" t="str">
        <f>'[1]2025年已发货'!G:G</f>
        <v>（商投建工达州中医药科技园-2工区-2号桥）达州市通川区达州中医药职业学院犀牛大道北段</v>
      </c>
      <c r="H8700" s="2" t="str">
        <f>'[1]2025年已发货'!H:H</f>
        <v>李波</v>
      </c>
      <c r="I8700" s="2">
        <f>'[1]2025年已发货'!I:I</f>
        <v>18381899787</v>
      </c>
      <c r="J8700" s="2" t="str">
        <f>_xlfn._xlws.FILTER(辅助信息!D:D,辅助信息!G:G=G8700)</f>
        <v>商投建工达州中医药科技园</v>
      </c>
    </row>
    <row r="8701" spans="1:10">
      <c r="A8701" s="2" t="str">
        <f>'[1]2025年已发货'!A:A</f>
        <v>泸钢</v>
      </c>
      <c r="B8701" s="2" t="str">
        <f>'[1]2025年已发货'!B:B</f>
        <v>盘螺</v>
      </c>
      <c r="C8701" s="2" t="str">
        <f>'[1]2025年已发货'!C:C</f>
        <v>HRB400E Φ8</v>
      </c>
      <c r="D8701" s="2" t="str">
        <f>'[1]2025年已发货'!D:D</f>
        <v>吨</v>
      </c>
      <c r="E8701" s="2">
        <f>'[1]2025年已发货'!E:E</f>
        <v>8</v>
      </c>
      <c r="F8701" s="4">
        <f>'[1]2025年已发货'!F:F</f>
        <v>45950</v>
      </c>
      <c r="G8701" s="2" t="str">
        <f>'[1]2025年已发货'!G:G</f>
        <v>(五冶建设成都盐道街中学初中部改扩建工程-一标)四川省成都市锦江区春熙路街道盐道街4号（盐道街中学初中部）</v>
      </c>
      <c r="H8701" s="2" t="str">
        <f>'[1]2025年已发货'!H:H</f>
        <v>谢鑫</v>
      </c>
      <c r="I8701" s="2">
        <f>'[1]2025年已发货'!I:I</f>
        <v>18228465067</v>
      </c>
      <c r="J8701" s="2" t="str">
        <f>_xlfn._xlws.FILTER(辅助信息!D:D,辅助信息!G:G=G8701)</f>
        <v>五冶建设成都盐道街中学初中部改扩建工程</v>
      </c>
    </row>
    <row r="8702" spans="1:10">
      <c r="A8702" s="2" t="str">
        <f>'[1]2025年已发货'!A:A</f>
        <v>泸钢</v>
      </c>
      <c r="B8702" s="2" t="str">
        <f>'[1]2025年已发货'!B:B</f>
        <v>螺纹钢</v>
      </c>
      <c r="C8702" s="2" t="str">
        <f>'[1]2025年已发货'!C:C</f>
        <v>HRB400E Φ25 9m</v>
      </c>
      <c r="D8702" s="2" t="str">
        <f>'[1]2025年已发货'!D:D</f>
        <v>吨</v>
      </c>
      <c r="E8702" s="2">
        <f>'[1]2025年已发货'!E:E</f>
        <v>27</v>
      </c>
      <c r="F8702" s="4">
        <f>'[1]2025年已发货'!F:F</f>
        <v>45950</v>
      </c>
      <c r="G8702" s="2" t="str">
        <f>'[1]2025年已发货'!G:G</f>
        <v>(五冶建设成都盐道街中学初中部改扩建工程-一标)四川省成都市锦江区春熙路街道盐道街4号（盐道街中学初中部）</v>
      </c>
      <c r="H8702" s="2" t="str">
        <f>'[1]2025年已发货'!H:H</f>
        <v>谢鑫</v>
      </c>
      <c r="I8702" s="2">
        <f>'[1]2025年已发货'!I:I</f>
        <v>18228465067</v>
      </c>
      <c r="J8702" s="2" t="str">
        <f>_xlfn._xlws.FILTER(辅助信息!D:D,辅助信息!G:G=G8702)</f>
        <v>五冶建设成都盐道街中学初中部改扩建工程</v>
      </c>
    </row>
    <row r="8703" spans="1:10">
      <c r="A8703" s="2" t="str">
        <f>'[1]2025年已发货'!A:A</f>
        <v>泸钢</v>
      </c>
      <c r="B8703" s="2" t="str">
        <f>'[1]2025年已发货'!B:B</f>
        <v>盘螺</v>
      </c>
      <c r="C8703" s="2" t="str">
        <f>'[1]2025年已发货'!C:C</f>
        <v>HRB400E Φ10</v>
      </c>
      <c r="D8703" s="2" t="str">
        <f>'[1]2025年已发货'!D:D</f>
        <v>吨</v>
      </c>
      <c r="E8703" s="2">
        <f>'[1]2025年已发货'!E:E</f>
        <v>28</v>
      </c>
      <c r="F8703" s="4">
        <f>'[1]2025年已发货'!F:F</f>
        <v>45950</v>
      </c>
      <c r="G8703" s="2" t="str">
        <f>'[1]2025年已发货'!G:G</f>
        <v>(五冶钢构龙泉东洪片区85亩住宅、商业及配套工程项目三标段)成都市龙泉驿外东洪路地铁2号线惠王陵地铁C口</v>
      </c>
      <c r="H8703" s="2" t="str">
        <f>'[1]2025年已发货'!H:H</f>
        <v>王军宝</v>
      </c>
      <c r="I8703" s="2">
        <f>'[1]2025年已发货'!I:I</f>
        <v>13889142392</v>
      </c>
      <c r="J8703" s="2" t="str">
        <f>_xlfn._xlws.FILTER(辅助信息!D:D,辅助信息!G:G=G8703)</f>
        <v>五冶钢构龙泉东洪片区(70亩、85亩)住宅、商业及配套工程项目</v>
      </c>
    </row>
    <row r="8704" spans="1:10">
      <c r="A8704" s="2" t="str">
        <f>'[1]2025年已发货'!A:A</f>
        <v>泸钢</v>
      </c>
      <c r="B8704" s="2" t="str">
        <f>'[1]2025年已发货'!B:B</f>
        <v>盘螺</v>
      </c>
      <c r="C8704" s="2" t="str">
        <f>'[1]2025年已发货'!C:C</f>
        <v>HRB400E Φ6</v>
      </c>
      <c r="D8704" s="2" t="str">
        <f>'[1]2025年已发货'!D:D</f>
        <v>吨</v>
      </c>
      <c r="E8704" s="2">
        <f>'[1]2025年已发货'!E:E</f>
        <v>6</v>
      </c>
      <c r="F8704" s="4">
        <f>'[1]2025年已发货'!F:F</f>
        <v>45950</v>
      </c>
      <c r="G8704" s="2" t="str">
        <f>'[1]2025年已发货'!G:G</f>
        <v>(五冶钢构龙泉东洪片区85亩住宅、商业及配套工程项目三标段)成都市龙泉驿外东洪路地铁2号线惠王陵地铁C口</v>
      </c>
      <c r="H8704" s="2" t="str">
        <f>'[1]2025年已发货'!H:H</f>
        <v>王军宝</v>
      </c>
      <c r="I8704" s="2">
        <f>'[1]2025年已发货'!I:I</f>
        <v>13889142392</v>
      </c>
      <c r="J8704" s="2" t="str">
        <f>_xlfn._xlws.FILTER(辅助信息!D:D,辅助信息!G:G=G8704)</f>
        <v>五冶钢构龙泉东洪片区(70亩、85亩)住宅、商业及配套工程项目</v>
      </c>
    </row>
    <row r="8705" spans="1:10">
      <c r="A8705" s="2" t="str">
        <f>'[1]2025年已发货'!A:A</f>
        <v>泸钢</v>
      </c>
      <c r="B8705" s="2" t="str">
        <f>'[1]2025年已发货'!B:B</f>
        <v>盘螺</v>
      </c>
      <c r="C8705" s="2" t="str">
        <f>'[1]2025年已发货'!C:C</f>
        <v>HRB400E Φ8</v>
      </c>
      <c r="D8705" s="2" t="str">
        <f>'[1]2025年已发货'!D:D</f>
        <v>吨</v>
      </c>
      <c r="E8705" s="2">
        <f>'[1]2025年已发货'!E:E</f>
        <v>34</v>
      </c>
      <c r="F8705" s="4">
        <f>'[1]2025年已发货'!F:F</f>
        <v>45950</v>
      </c>
      <c r="G8705" s="2" t="str">
        <f>'[1]2025年已发货'!G:G</f>
        <v>(五冶钢构龙泉东洪片区85亩住宅、商业及配套工程项目三标段)成都市龙泉驿外东洪路地铁2号线惠王陵地铁C口</v>
      </c>
      <c r="H8705" s="2" t="str">
        <f>'[1]2025年已发货'!H:H</f>
        <v>王军宝</v>
      </c>
      <c r="I8705" s="2">
        <f>'[1]2025年已发货'!I:I</f>
        <v>13889142392</v>
      </c>
      <c r="J8705" s="2" t="str">
        <f>_xlfn._xlws.FILTER(辅助信息!D:D,辅助信息!G:G=G8705)</f>
        <v>五冶钢构龙泉东洪片区(70亩、85亩)住宅、商业及配套工程项目</v>
      </c>
    </row>
    <row r="8706" spans="1:10">
      <c r="A8706" s="2" t="str">
        <f>'[1]2025年已发货'!A:A</f>
        <v>泸钢</v>
      </c>
      <c r="B8706" s="2" t="str">
        <f>'[1]2025年已发货'!B:B</f>
        <v>盘螺</v>
      </c>
      <c r="C8706" s="2" t="str">
        <f>'[1]2025年已发货'!C:C</f>
        <v>HRB400E Φ12</v>
      </c>
      <c r="D8706" s="2" t="str">
        <f>'[1]2025年已发货'!D:D</f>
        <v>吨</v>
      </c>
      <c r="E8706" s="2">
        <f>'[1]2025年已发货'!E:E</f>
        <v>14</v>
      </c>
      <c r="F8706" s="4">
        <f>'[1]2025年已发货'!F:F</f>
        <v>45950</v>
      </c>
      <c r="G8706" s="2" t="str">
        <f>'[1]2025年已发货'!G:G</f>
        <v>(五冶钢构龙泉东洪片区85亩住宅、商业及配套工程项目一标段)成都市龙泉驿外东洪路地铁2号线惠王陵地铁C口</v>
      </c>
      <c r="H8706" s="2" t="str">
        <f>'[1]2025年已发货'!H:H</f>
        <v>岳工</v>
      </c>
      <c r="I8706" s="2">
        <f>'[1]2025年已发货'!I:I</f>
        <v>18599951655</v>
      </c>
      <c r="J8706" s="2" t="str">
        <f>_xlfn._xlws.FILTER(辅助信息!D:D,辅助信息!G:G=G8706)</f>
        <v>五冶钢构龙泉东洪片区(70亩、85亩)住宅、商业及配套工程项目</v>
      </c>
    </row>
    <row r="8707" spans="1:10">
      <c r="A8707" s="2" t="str">
        <f>'[1]2025年已发货'!A:A</f>
        <v>泸钢</v>
      </c>
      <c r="B8707" s="2" t="str">
        <f>'[1]2025年已发货'!B:B</f>
        <v>盘螺</v>
      </c>
      <c r="C8707" s="2" t="str">
        <f>'[1]2025年已发货'!C:C</f>
        <v>HRB400E Φ8</v>
      </c>
      <c r="D8707" s="2" t="str">
        <f>'[1]2025年已发货'!D:D</f>
        <v>吨</v>
      </c>
      <c r="E8707" s="2">
        <f>'[1]2025年已发货'!E:E</f>
        <v>44</v>
      </c>
      <c r="F8707" s="4">
        <f>'[1]2025年已发货'!F:F</f>
        <v>45950</v>
      </c>
      <c r="G8707" s="2" t="str">
        <f>'[1]2025年已发货'!G:G</f>
        <v>(五冶钢构龙泉东洪片区85亩住宅、商业及配套工程项目一标段)成都市龙泉驿外东洪路地铁2号线惠王陵地铁C口</v>
      </c>
      <c r="H8707" s="2" t="str">
        <f>'[1]2025年已发货'!H:H</f>
        <v>岳工</v>
      </c>
      <c r="I8707" s="2">
        <f>'[1]2025年已发货'!I:I</f>
        <v>18599951655</v>
      </c>
      <c r="J8707" s="2" t="str">
        <f>_xlfn._xlws.FILTER(辅助信息!D:D,辅助信息!G:G=G8707)</f>
        <v>五冶钢构龙泉东洪片区(70亩、85亩)住宅、商业及配套工程项目</v>
      </c>
    </row>
    <row r="8708" spans="1:10">
      <c r="A8708" s="2" t="str">
        <f>'[1]2025年已发货'!A:A</f>
        <v>泸钢</v>
      </c>
      <c r="B8708" s="2" t="str">
        <f>'[1]2025年已发货'!B:B</f>
        <v>盘螺</v>
      </c>
      <c r="C8708" s="2" t="str">
        <f>'[1]2025年已发货'!C:C</f>
        <v>HRB400E Φ10</v>
      </c>
      <c r="D8708" s="2" t="str">
        <f>'[1]2025年已发货'!D:D</f>
        <v>吨</v>
      </c>
      <c r="E8708" s="2">
        <f>'[1]2025年已发货'!E:E</f>
        <v>10</v>
      </c>
      <c r="F8708" s="4">
        <f>'[1]2025年已发货'!F:F</f>
        <v>45950</v>
      </c>
      <c r="G8708" s="2" t="str">
        <f>'[1]2025年已发货'!G:G</f>
        <v>(五冶钢构龙泉东洪片区85亩住宅、商业及配套工程项目一标段)成都市龙泉驿外东洪路地铁2号线惠王陵地铁C口</v>
      </c>
      <c r="H8708" s="2" t="str">
        <f>'[1]2025年已发货'!H:H</f>
        <v>岳工</v>
      </c>
      <c r="I8708" s="2">
        <f>'[1]2025年已发货'!I:I</f>
        <v>18599951655</v>
      </c>
      <c r="J8708" s="2" t="str">
        <f>_xlfn._xlws.FILTER(辅助信息!D:D,辅助信息!G:G=G8708)</f>
        <v>五冶钢构龙泉东洪片区(70亩、85亩)住宅、商业及配套工程项目</v>
      </c>
    </row>
    <row r="8709" spans="1:10">
      <c r="A8709" s="2" t="str">
        <f>'[1]2025年已发货'!A:A</f>
        <v>泸钢</v>
      </c>
      <c r="B8709" s="2" t="str">
        <f>'[1]2025年已发货'!B:B</f>
        <v>盘螺</v>
      </c>
      <c r="C8709" s="2" t="str">
        <f>'[1]2025年已发货'!C:C</f>
        <v>HRB400E Φ10</v>
      </c>
      <c r="D8709" s="2" t="str">
        <f>'[1]2025年已发货'!D:D</f>
        <v>吨</v>
      </c>
      <c r="E8709" s="2">
        <f>'[1]2025年已发货'!E:E</f>
        <v>34</v>
      </c>
      <c r="F8709" s="4">
        <f>'[1]2025年已发货'!F:F</f>
        <v>45950</v>
      </c>
      <c r="G8709" s="2" t="str">
        <f>'[1]2025年已发货'!G:G</f>
        <v>(五冶钢构龙泉东洪片区70亩住宅、商业及配套工程项目二标段)成都市龙泉驿外东洪路地铁2号线惠王陵地铁C口</v>
      </c>
      <c r="H8709" s="2" t="str">
        <f>'[1]2025年已发货'!H:H</f>
        <v>蒋嗣伟</v>
      </c>
      <c r="I8709" s="2">
        <f>'[1]2025年已发货'!I:I</f>
        <v>15014331252</v>
      </c>
      <c r="J8709" s="2" t="str">
        <f>_xlfn._xlws.FILTER(辅助信息!D:D,辅助信息!G:G=G8709)</f>
        <v>五冶钢构龙泉东洪片区(70亩、85亩)住宅、商业及配套工程项目</v>
      </c>
    </row>
    <row r="8710" spans="1:10">
      <c r="A8710" s="2" t="str">
        <f>'[1]2025年已发货'!A:A</f>
        <v>泸钢</v>
      </c>
      <c r="B8710" s="2" t="str">
        <f>'[1]2025年已发货'!B:B</f>
        <v>螺纹钢</v>
      </c>
      <c r="C8710" s="2" t="str">
        <f>'[1]2025年已发货'!C:C</f>
        <v>HRB500E Φ14</v>
      </c>
      <c r="D8710" s="2" t="str">
        <f>'[1]2025年已发货'!D:D</f>
        <v>吨</v>
      </c>
      <c r="E8710" s="2">
        <f>'[1]2025年已发货'!E:E</f>
        <v>5</v>
      </c>
      <c r="F8710" s="4">
        <f>'[1]2025年已发货'!F:F</f>
        <v>45950</v>
      </c>
      <c r="G8710" s="2" t="str">
        <f>'[1]2025年已发货'!G:G</f>
        <v>(五冶钢构龙泉东洪片区70亩住宅、商业及配套工程项目一标段)成都市龙泉驿外东洪路地铁2号线惠王陵地铁C口</v>
      </c>
      <c r="H8710" s="2" t="str">
        <f>'[1]2025年已发货'!H:H</f>
        <v>邹爱国</v>
      </c>
      <c r="I8710" s="2">
        <f>'[1]2025年已发货'!I:I</f>
        <v>13540231225</v>
      </c>
      <c r="J8710" s="2" t="str">
        <f>_xlfn._xlws.FILTER(辅助信息!D:D,辅助信息!G:G=G8710)</f>
        <v>五冶钢构龙泉东洪片区(70亩、85亩)住宅、商业及配套工程项目</v>
      </c>
    </row>
    <row r="8711" spans="1:10">
      <c r="A8711" s="2" t="str">
        <f>'[1]2025年已发货'!A:A</f>
        <v>泸钢</v>
      </c>
      <c r="B8711" s="2" t="str">
        <f>'[1]2025年已发货'!B:B</f>
        <v>螺纹钢</v>
      </c>
      <c r="C8711" s="2" t="str">
        <f>'[1]2025年已发货'!C:C</f>
        <v>HRB500E Φ16</v>
      </c>
      <c r="D8711" s="2" t="str">
        <f>'[1]2025年已发货'!D:D</f>
        <v>吨</v>
      </c>
      <c r="E8711" s="2">
        <f>'[1]2025年已发货'!E:E</f>
        <v>5</v>
      </c>
      <c r="F8711" s="4">
        <f>'[1]2025年已发货'!F:F</f>
        <v>45950</v>
      </c>
      <c r="G8711" s="2" t="str">
        <f>'[1]2025年已发货'!G:G</f>
        <v>(五冶钢构龙泉东洪片区70亩住宅、商业及配套工程项目一标段)成都市龙泉驿外东洪路地铁2号线惠王陵地铁C口</v>
      </c>
      <c r="H8711" s="2" t="str">
        <f>'[1]2025年已发货'!H:H</f>
        <v>邹爱国</v>
      </c>
      <c r="I8711" s="2">
        <f>'[1]2025年已发货'!I:I</f>
        <v>13540231225</v>
      </c>
      <c r="J8711" s="2" t="str">
        <f>_xlfn._xlws.FILTER(辅助信息!D:D,辅助信息!G:G=G8711)</f>
        <v>五冶钢构龙泉东洪片区(70亩、85亩)住宅、商业及配套工程项目</v>
      </c>
    </row>
    <row r="8712" spans="1:10">
      <c r="A8712" s="2" t="str">
        <f>'[1]2025年已发货'!A:A</f>
        <v>泸钢</v>
      </c>
      <c r="B8712" s="2" t="str">
        <f>'[1]2025年已发货'!B:B</f>
        <v>螺纹钢</v>
      </c>
      <c r="C8712" s="2" t="str">
        <f>'[1]2025年已发货'!C:C</f>
        <v>HRB500E Φ18</v>
      </c>
      <c r="D8712" s="2" t="str">
        <f>'[1]2025年已发货'!D:D</f>
        <v>吨</v>
      </c>
      <c r="E8712" s="2">
        <f>'[1]2025年已发货'!E:E</f>
        <v>3</v>
      </c>
      <c r="F8712" s="4">
        <f>'[1]2025年已发货'!F:F</f>
        <v>45950</v>
      </c>
      <c r="G8712" s="2" t="str">
        <f>'[1]2025年已发货'!G:G</f>
        <v>(五冶钢构龙泉东洪片区70亩住宅、商业及配套工程项目一标段)成都市龙泉驿外东洪路地铁2号线惠王陵地铁C口</v>
      </c>
      <c r="H8712" s="2" t="str">
        <f>'[1]2025年已发货'!H:H</f>
        <v>邹爱国</v>
      </c>
      <c r="I8712" s="2">
        <f>'[1]2025年已发货'!I:I</f>
        <v>13540231225</v>
      </c>
      <c r="J8712" s="2" t="str">
        <f>_xlfn._xlws.FILTER(辅助信息!D:D,辅助信息!G:G=G8712)</f>
        <v>五冶钢构龙泉东洪片区(70亩、85亩)住宅、商业及配套工程项目</v>
      </c>
    </row>
    <row r="8713" spans="1:10">
      <c r="A8713" s="2" t="str">
        <f>'[1]2025年已发货'!A:A</f>
        <v>泸钢</v>
      </c>
      <c r="B8713" s="2" t="str">
        <f>'[1]2025年已发货'!B:B</f>
        <v>螺纹钢</v>
      </c>
      <c r="C8713" s="2" t="str">
        <f>'[1]2025年已发货'!C:C</f>
        <v>HRB500E Φ20</v>
      </c>
      <c r="D8713" s="2" t="str">
        <f>'[1]2025年已发货'!D:D</f>
        <v>吨</v>
      </c>
      <c r="E8713" s="2">
        <f>'[1]2025年已发货'!E:E</f>
        <v>5</v>
      </c>
      <c r="F8713" s="4">
        <f>'[1]2025年已发货'!F:F</f>
        <v>45950</v>
      </c>
      <c r="G8713" s="2" t="str">
        <f>'[1]2025年已发货'!G:G</f>
        <v>(五冶钢构龙泉东洪片区70亩住宅、商业及配套工程项目一标段)成都市龙泉驿外东洪路地铁2号线惠王陵地铁C口</v>
      </c>
      <c r="H8713" s="2" t="str">
        <f>'[1]2025年已发货'!H:H</f>
        <v>邹爱国</v>
      </c>
      <c r="I8713" s="2">
        <f>'[1]2025年已发货'!I:I</f>
        <v>13540231225</v>
      </c>
      <c r="J8713" s="2" t="str">
        <f>_xlfn._xlws.FILTER(辅助信息!D:D,辅助信息!G:G=G8713)</f>
        <v>五冶钢构龙泉东洪片区(70亩、85亩)住宅、商业及配套工程项目</v>
      </c>
    </row>
    <row r="8714" spans="1:10">
      <c r="A8714" s="2" t="str">
        <f>'[1]2025年已发货'!A:A</f>
        <v>泸钢</v>
      </c>
      <c r="B8714" s="2" t="str">
        <f>'[1]2025年已发货'!B:B</f>
        <v>螺纹钢</v>
      </c>
      <c r="C8714" s="2" t="str">
        <f>'[1]2025年已发货'!C:C</f>
        <v>HRB500E Φ22</v>
      </c>
      <c r="D8714" s="2" t="str">
        <f>'[1]2025年已发货'!D:D</f>
        <v>吨</v>
      </c>
      <c r="E8714" s="2">
        <f>'[1]2025年已发货'!E:E</f>
        <v>12</v>
      </c>
      <c r="F8714" s="4">
        <f>'[1]2025年已发货'!F:F</f>
        <v>45950</v>
      </c>
      <c r="G8714" s="2" t="str">
        <f>'[1]2025年已发货'!G:G</f>
        <v>(五冶钢构龙泉东洪片区70亩住宅、商业及配套工程项目一标段)成都市龙泉驿外东洪路地铁2号线惠王陵地铁C口</v>
      </c>
      <c r="H8714" s="2" t="str">
        <f>'[1]2025年已发货'!H:H</f>
        <v>邹爱国</v>
      </c>
      <c r="I8714" s="2">
        <f>'[1]2025年已发货'!I:I</f>
        <v>13540231225</v>
      </c>
      <c r="J8714" s="2" t="str">
        <f>_xlfn._xlws.FILTER(辅助信息!D:D,辅助信息!G:G=G8714)</f>
        <v>五冶钢构龙泉东洪片区(70亩、85亩)住宅、商业及配套工程项目</v>
      </c>
    </row>
    <row r="8715" spans="1:10">
      <c r="A8715" s="2" t="str">
        <f>'[1]2025年已发货'!A:A</f>
        <v>泸钢</v>
      </c>
      <c r="B8715" s="2" t="str">
        <f>'[1]2025年已发货'!B:B</f>
        <v>螺纹钢</v>
      </c>
      <c r="C8715" s="2" t="str">
        <f>'[1]2025年已发货'!C:C</f>
        <v>HRB500E Φ25</v>
      </c>
      <c r="D8715" s="2" t="str">
        <f>'[1]2025年已发货'!D:D</f>
        <v>吨</v>
      </c>
      <c r="E8715" s="2">
        <f>'[1]2025年已发货'!E:E</f>
        <v>5</v>
      </c>
      <c r="F8715" s="4">
        <f>'[1]2025年已发货'!F:F</f>
        <v>45950</v>
      </c>
      <c r="G8715" s="2" t="str">
        <f>'[1]2025年已发货'!G:G</f>
        <v>(五冶钢构龙泉东洪片区70亩住宅、商业及配套工程项目一标段)成都市龙泉驿外东洪路地铁2号线惠王陵地铁C口</v>
      </c>
      <c r="H8715" s="2" t="str">
        <f>'[1]2025年已发货'!H:H</f>
        <v>邹爱国</v>
      </c>
      <c r="I8715" s="2">
        <f>'[1]2025年已发货'!I:I</f>
        <v>13540231225</v>
      </c>
      <c r="J8715" s="2" t="str">
        <f>_xlfn._xlws.FILTER(辅助信息!D:D,辅助信息!G:G=G8715)</f>
        <v>五冶钢构龙泉东洪片区(70亩、85亩)住宅、商业及配套工程项目</v>
      </c>
    </row>
    <row r="8716" spans="1:10">
      <c r="A8716" s="2" t="str">
        <f>'[1]2025年已发货'!A:A</f>
        <v>德胜恒嘉</v>
      </c>
      <c r="B8716" s="2" t="str">
        <f>'[1]2025年已发货'!B:B</f>
        <v>螺纹钢</v>
      </c>
      <c r="C8716" s="2" t="str">
        <f>'[1]2025年已发货'!C:C</f>
        <v>HRB400EФ12，9m</v>
      </c>
      <c r="D8716" s="2" t="str">
        <f>'[1]2025年已发货'!D:D</f>
        <v>吨</v>
      </c>
      <c r="E8716" s="2">
        <f>'[1]2025年已发货'!E:E</f>
        <v>35</v>
      </c>
      <c r="F8716" s="4">
        <f>'[1]2025年已发货'!F:F</f>
        <v>45950</v>
      </c>
      <c r="G8716" s="2" t="str">
        <f>'[1]2025年已发货'!G:G</f>
        <v>（中铁十局-资乐高速4标）四川省眉山市仁寿县彰加镇促进村中铁十局资乐高速1#梁场</v>
      </c>
      <c r="H8716" s="2" t="str">
        <f>'[1]2025年已发货'!H:H</f>
        <v>杨飞</v>
      </c>
      <c r="I8716" s="2">
        <f>'[1]2025年已发货'!I:I</f>
        <v>15667998777</v>
      </c>
      <c r="J8716" s="2" vm="1" t="e">
        <f>_xlfn._xlws.FILTER(辅助信息!D:D,辅助信息!G:G=G8716)</f>
        <v>#VALUE!</v>
      </c>
    </row>
    <row r="8717" spans="1:10">
      <c r="A8717" s="2" t="str">
        <f>'[1]2025年已发货'!A:A</f>
        <v>德胜恒嘉</v>
      </c>
      <c r="B8717" s="2" t="str">
        <f>'[1]2025年已发货'!B:B</f>
        <v>螺纹钢</v>
      </c>
      <c r="C8717" s="2" t="str">
        <f>'[1]2025年已发货'!C:C</f>
        <v>HRB400EФ12，9m</v>
      </c>
      <c r="D8717" s="2" t="str">
        <f>'[1]2025年已发货'!D:D</f>
        <v>吨</v>
      </c>
      <c r="E8717" s="2">
        <f>'[1]2025年已发货'!E:E</f>
        <v>70</v>
      </c>
      <c r="F8717" s="4">
        <f>'[1]2025年已发货'!F:F</f>
        <v>45950</v>
      </c>
      <c r="G8717" s="2" t="str">
        <f>'[1]2025年已发货'!G:G</f>
        <v>（中铁十局-资乐高速4标）四川省眉山市仁寿县彰加镇促进村中铁十局资乐高速2#梁场</v>
      </c>
      <c r="H8717" s="2" t="str">
        <f>'[1]2025年已发货'!H:H</f>
        <v>杨飞</v>
      </c>
      <c r="I8717" s="2">
        <f>'[1]2025年已发货'!I:I</f>
        <v>15667998777</v>
      </c>
      <c r="J8717" s="2" vm="1" t="e">
        <f>_xlfn._xlws.FILTER(辅助信息!D:D,辅助信息!G:G=G8717)</f>
        <v>#VALUE!</v>
      </c>
    </row>
    <row r="8718" spans="1:10">
      <c r="A8718" s="2" t="str">
        <f>'[1]2025年已发货'!A:A</f>
        <v>德胜恒嘉</v>
      </c>
      <c r="B8718" s="2" t="str">
        <f>'[1]2025年已发货'!B:B</f>
        <v>螺纹钢</v>
      </c>
      <c r="C8718" s="2" t="str">
        <f>'[1]2025年已发货'!C:C</f>
        <v>HRB400EФ22，9m</v>
      </c>
      <c r="D8718" s="2" t="str">
        <f>'[1]2025年已发货'!D:D</f>
        <v>吨</v>
      </c>
      <c r="E8718" s="2">
        <f>'[1]2025年已发货'!E:E</f>
        <v>35</v>
      </c>
      <c r="F8718" s="4">
        <f>'[1]2025年已发货'!F:F</f>
        <v>45950</v>
      </c>
      <c r="G8718" s="2" t="str">
        <f>'[1]2025年已发货'!G:G</f>
        <v>（中铁十局-资乐高速4标）四川省眉山市仁寿县彰加镇华炉村中铁十局资乐高速3#钢筋场</v>
      </c>
      <c r="H8718" s="2" t="str">
        <f>'[1]2025年已发货'!H:H</f>
        <v>杨飞</v>
      </c>
      <c r="I8718" s="2">
        <f>'[1]2025年已发货'!I:I</f>
        <v>15667998777</v>
      </c>
      <c r="J8718" s="2" vm="1" t="e">
        <f>_xlfn._xlws.FILTER(辅助信息!D:D,辅助信息!G:G=G8718)</f>
        <v>#VALUE!</v>
      </c>
    </row>
    <row r="8719" spans="1:10">
      <c r="A8719" s="2" t="str">
        <f>'[1]2025年已发货'!A:A</f>
        <v>德胜恒嘉</v>
      </c>
      <c r="B8719" s="2" t="str">
        <f>'[1]2025年已发货'!B:B</f>
        <v>螺纹钢</v>
      </c>
      <c r="C8719" s="2" t="str">
        <f>'[1]2025年已发货'!C:C</f>
        <v>HRB400EФ16，9m</v>
      </c>
      <c r="D8719" s="2" t="str">
        <f>'[1]2025年已发货'!D:D</f>
        <v>吨</v>
      </c>
      <c r="E8719" s="2">
        <f>'[1]2025年已发货'!E:E</f>
        <v>35</v>
      </c>
      <c r="F8719" s="4">
        <f>'[1]2025年已发货'!F:F</f>
        <v>45950</v>
      </c>
      <c r="G8719" s="2" t="str">
        <f>'[1]2025年已发货'!G:G</f>
        <v>（中铁十局-资乐高速4标）四川省眉山市仁寿县彰加镇华炉村中铁十局资乐高速3#钢筋场</v>
      </c>
      <c r="H8719" s="2" t="str">
        <f>'[1]2025年已发货'!H:H</f>
        <v>杨飞</v>
      </c>
      <c r="I8719" s="2">
        <f>'[1]2025年已发货'!I:I</f>
        <v>15667998777</v>
      </c>
      <c r="J8719" s="2" vm="1" t="e">
        <f>_xlfn._xlws.FILTER(辅助信息!D:D,辅助信息!G:G=G8719)</f>
        <v>#VALUE!</v>
      </c>
    </row>
    <row r="8720" spans="1:10">
      <c r="A8720" s="2" t="str">
        <f>'[1]2025年已发货'!A:A</f>
        <v>德胜恒嘉</v>
      </c>
      <c r="B8720" s="2" t="str">
        <f>'[1]2025年已发货'!B:B</f>
        <v>螺纹钢</v>
      </c>
      <c r="C8720" s="2" t="str">
        <f>'[1]2025年已发货'!C:C</f>
        <v>HRB400EФ22，12m</v>
      </c>
      <c r="D8720" s="2" t="str">
        <f>'[1]2025年已发货'!D:D</f>
        <v>吨</v>
      </c>
      <c r="E8720" s="2">
        <f>'[1]2025年已发货'!E:E</f>
        <v>35</v>
      </c>
      <c r="F8720" s="4">
        <f>'[1]2025年已发货'!F:F</f>
        <v>45950</v>
      </c>
      <c r="G8720" s="2" t="str">
        <f>'[1]2025年已发货'!G:G</f>
        <v>（中铁十局-资乐高速4标）四川省眉山市仁寿县彰加镇促进村中铁十局资乐高速1#钢筋场</v>
      </c>
      <c r="H8720" s="2" t="str">
        <f>'[1]2025年已发货'!H:H</f>
        <v>杨飞</v>
      </c>
      <c r="I8720" s="2">
        <f>'[1]2025年已发货'!I:I</f>
        <v>15667998777</v>
      </c>
      <c r="J8720" s="2" vm="1" t="e">
        <f>_xlfn._xlws.FILTER(辅助信息!D:D,辅助信息!G:G=G8720)</f>
        <v>#VALUE!</v>
      </c>
    </row>
    <row r="8721" spans="1:10">
      <c r="A8721" s="2" t="str">
        <f>'[1]2025年已发货'!A:A</f>
        <v>德胜恒嘉</v>
      </c>
      <c r="B8721" s="2" t="str">
        <f>'[1]2025年已发货'!B:B</f>
        <v>螺纹钢</v>
      </c>
      <c r="C8721" s="2" t="str">
        <f>'[1]2025年已发货'!C:C</f>
        <v>HRB400EФ28，9m</v>
      </c>
      <c r="D8721" s="2" t="str">
        <f>'[1]2025年已发货'!D:D</f>
        <v>吨</v>
      </c>
      <c r="E8721" s="2">
        <f>'[1]2025年已发货'!E:E</f>
        <v>35</v>
      </c>
      <c r="F8721" s="4">
        <f>'[1]2025年已发货'!F:F</f>
        <v>45950</v>
      </c>
      <c r="G8721" s="2" t="str">
        <f>'[1]2025年已发货'!G:G</f>
        <v>（中铁十局-资乐高速4标）四川省眉山市仁寿县彰加镇促进村中铁十局2#钢筋厂</v>
      </c>
      <c r="H8721" s="2" t="str">
        <f>'[1]2025年已发货'!H:H</f>
        <v>杨飞</v>
      </c>
      <c r="I8721" s="2">
        <f>'[1]2025年已发货'!I:I</f>
        <v>15667998777</v>
      </c>
      <c r="J8721" s="2" vm="1" t="e">
        <f>_xlfn._xlws.FILTER(辅助信息!D:D,辅助信息!G:G=G8721)</f>
        <v>#VALUE!</v>
      </c>
    </row>
    <row r="8722" spans="1:10">
      <c r="A8722" s="2" t="str">
        <f>'[1]2025年已发货'!A:A</f>
        <v>德胜（代）</v>
      </c>
      <c r="B8722" s="2" t="str">
        <f>'[1]2025年已发货'!B:B</f>
        <v>盘圆</v>
      </c>
      <c r="C8722" s="2" t="str">
        <f>'[1]2025年已发货'!C:C</f>
        <v>HPB300Ф8</v>
      </c>
      <c r="D8722" s="2" t="str">
        <f>'[1]2025年已发货'!D:D</f>
        <v>吨</v>
      </c>
      <c r="E8722" s="2">
        <f>'[1]2025年已发货'!E:E</f>
        <v>35</v>
      </c>
      <c r="F8722" s="4">
        <f>'[1]2025年已发货'!F:F</f>
        <v>45950</v>
      </c>
      <c r="G8722" s="2" t="str">
        <f>'[1]2025年已发货'!G:G</f>
        <v>（中铁六局呼和公司康新高速TJ4-2标）四川省甘孜藏族自治州康定市新都桥镇东俄罗三村中建八局搅拌站旁</v>
      </c>
      <c r="H8722" s="2" t="str">
        <f>'[1]2025年已发货'!H:H</f>
        <v>许文刚</v>
      </c>
      <c r="I8722" s="2">
        <f>'[1]2025年已发货'!I:I</f>
        <v>15848808186</v>
      </c>
      <c r="J8722" s="2" vm="1" t="e">
        <f>_xlfn._xlws.FILTER(辅助信息!D:D,辅助信息!G:G=G8722)</f>
        <v>#VALUE!</v>
      </c>
    </row>
    <row r="8723" spans="1:10">
      <c r="A8723" s="2" t="str">
        <f>'[1]2025年已发货'!A:A</f>
        <v>德胜（代）</v>
      </c>
      <c r="B8723" s="2" t="str">
        <f>'[1]2025年已发货'!B:B</f>
        <v>盘圆</v>
      </c>
      <c r="C8723" s="2" t="str">
        <f>'[1]2025年已发货'!C:C</f>
        <v>HPB300Ф8</v>
      </c>
      <c r="D8723" s="2" t="str">
        <f>'[1]2025年已发货'!D:D</f>
        <v>吨</v>
      </c>
      <c r="E8723" s="2">
        <f>'[1]2025年已发货'!E:E</f>
        <v>35</v>
      </c>
      <c r="F8723" s="4">
        <f>'[1]2025年已发货'!F:F</f>
        <v>45950</v>
      </c>
      <c r="G8723" s="2" t="str">
        <f>'[1]2025年已发货'!G:G</f>
        <v>（中铁一局四公司康新高速TJ1-1标康定隧道）四川省甘孜州康定市榆林街道甘孜州博物馆旁</v>
      </c>
      <c r="H8723" s="2" t="str">
        <f>'[1]2025年已发货'!H:H</f>
        <v>王永强</v>
      </c>
      <c r="I8723" s="2">
        <f>'[1]2025年已发货'!I:I</f>
        <v>15929204416</v>
      </c>
      <c r="J8723" s="2" vm="1" t="e">
        <f>_xlfn._xlws.FILTER(辅助信息!D:D,辅助信息!G:G=G8723)</f>
        <v>#VALUE!</v>
      </c>
    </row>
    <row r="8724" spans="1:10">
      <c r="A8724" s="2" t="str">
        <f>'[1]2025年已发货'!A:A</f>
        <v>德胜（代）</v>
      </c>
      <c r="B8724" s="2" t="str">
        <f>'[1]2025年已发货'!B:B</f>
        <v>盘圆</v>
      </c>
      <c r="C8724" s="2" t="str">
        <f>'[1]2025年已发货'!C:C</f>
        <v>HPB300Ф12</v>
      </c>
      <c r="D8724" s="2" t="str">
        <f>'[1]2025年已发货'!D:D</f>
        <v>吨</v>
      </c>
      <c r="E8724" s="2">
        <f>'[1]2025年已发货'!E:E</f>
        <v>35</v>
      </c>
      <c r="F8724" s="4">
        <f>'[1]2025年已发货'!F:F</f>
        <v>45950</v>
      </c>
      <c r="G8724" s="2" t="str">
        <f>'[1]2025年已发货'!G:G</f>
        <v>（中铁一局四公司康新高速TJ1-1标康定隧道）四川省甘孜州康定市榆林街道甘孜州博物馆旁</v>
      </c>
      <c r="H8724" s="2" t="str">
        <f>'[1]2025年已发货'!H:H</f>
        <v>王永强</v>
      </c>
      <c r="I8724" s="2">
        <f>'[1]2025年已发货'!I:I</f>
        <v>15929204416</v>
      </c>
      <c r="J8724" s="2" vm="1" t="e">
        <f>_xlfn._xlws.FILTER(辅助信息!D:D,辅助信息!G:G=G8724)</f>
        <v>#VALUE!</v>
      </c>
    </row>
    <row r="8725" spans="1:10">
      <c r="A8725" s="2" t="str">
        <f>'[1]2025年已发货'!A:A</f>
        <v>德胜（代）</v>
      </c>
      <c r="B8725" s="2" t="str">
        <f>'[1]2025年已发货'!B:B</f>
        <v>盘圆</v>
      </c>
      <c r="C8725" s="2" t="str">
        <f>'[1]2025年已发货'!C:C</f>
        <v>HPB300Ф8</v>
      </c>
      <c r="D8725" s="2" t="str">
        <f>'[1]2025年已发货'!D:D</f>
        <v>吨</v>
      </c>
      <c r="E8725" s="2">
        <f>'[1]2025年已发货'!E:E</f>
        <v>35</v>
      </c>
      <c r="F8725" s="4">
        <f>'[1]2025年已发货'!F:F</f>
        <v>45950</v>
      </c>
      <c r="G8725" s="2" t="str">
        <f>'[1]2025年已发货'!G:G</f>
        <v>（中铁一局四公司康新高速TJ1-1标贡不卡隧道）四川省甘孜州康定市折多塘村车管所旁</v>
      </c>
      <c r="H8725" s="2" t="str">
        <f>'[1]2025年已发货'!H:H</f>
        <v>李彰</v>
      </c>
      <c r="I8725" s="2">
        <f>'[1]2025年已发货'!I:I</f>
        <v>18523285235</v>
      </c>
      <c r="J8725" s="2" vm="1" t="e">
        <f>_xlfn._xlws.FILTER(辅助信息!D:D,辅助信息!G:G=G8725)</f>
        <v>#VALUE!</v>
      </c>
    </row>
    <row r="8726" spans="1:10">
      <c r="A8726" s="2" t="str">
        <f>'[1]2025年已发货'!A:A</f>
        <v>德胜（代）</v>
      </c>
      <c r="B8726" s="2" t="str">
        <f>'[1]2025年已发货'!B:B</f>
        <v>盘圆</v>
      </c>
      <c r="C8726" s="2" t="str">
        <f>'[1]2025年已发货'!C:C</f>
        <v>HPB300Ф12</v>
      </c>
      <c r="D8726" s="2" t="str">
        <f>'[1]2025年已发货'!D:D</f>
        <v>吨</v>
      </c>
      <c r="E8726" s="2">
        <f>'[1]2025年已发货'!E:E</f>
        <v>35</v>
      </c>
      <c r="F8726" s="4">
        <f>'[1]2025年已发货'!F:F</f>
        <v>45950</v>
      </c>
      <c r="G8726" s="2" t="str">
        <f>'[1]2025年已发货'!G:G</f>
        <v>（中铁一局四公司康新高速TJ1-1标贡不卡隧道）四川省甘孜州康定市折多塘村车管所旁</v>
      </c>
      <c r="H8726" s="2" t="str">
        <f>'[1]2025年已发货'!H:H</f>
        <v>李彰</v>
      </c>
      <c r="I8726" s="2">
        <f>'[1]2025年已发货'!I:I</f>
        <v>18523285235</v>
      </c>
      <c r="J8726" s="2" vm="1" t="e">
        <f>_xlfn._xlws.FILTER(辅助信息!D:D,辅助信息!G:G=G8726)</f>
        <v>#VALUE!</v>
      </c>
    </row>
    <row r="8727" spans="1:10">
      <c r="A8727" s="2" t="str">
        <f>'[1]2025年已发货'!A:A</f>
        <v>德胜（代）</v>
      </c>
      <c r="B8727" s="2" t="str">
        <f>'[1]2025年已发货'!B:B</f>
        <v>盘圆</v>
      </c>
      <c r="C8727" s="2" t="str">
        <f>'[1]2025年已发货'!C:C</f>
        <v>HPB300Ф8</v>
      </c>
      <c r="D8727" s="2" t="str">
        <f>'[1]2025年已发货'!D:D</f>
        <v>吨</v>
      </c>
      <c r="E8727" s="2">
        <f>'[1]2025年已发货'!E:E</f>
        <v>35</v>
      </c>
      <c r="F8727" s="4">
        <f>'[1]2025年已发货'!F:F</f>
        <v>45950</v>
      </c>
      <c r="G8727" s="2" t="str">
        <f>'[1]2025年已发货'!G:G</f>
        <v>（中铁一局四公司康新高速TJ1-1标雅加梗隧道）四川省甘孜州康定市雅加梗隧道</v>
      </c>
      <c r="H8727" s="2" t="str">
        <f>'[1]2025年已发货'!H:H</f>
        <v>范国义</v>
      </c>
      <c r="I8727" s="2">
        <f>'[1]2025年已发货'!I:I</f>
        <v>15897676433</v>
      </c>
      <c r="J8727" s="2" vm="1" t="e">
        <f>_xlfn._xlws.FILTER(辅助信息!D:D,辅助信息!G:G=G8727)</f>
        <v>#VALUE!</v>
      </c>
    </row>
    <row r="8728" spans="1:10">
      <c r="A8728" s="2" t="str">
        <f>'[1]2025年已发货'!A:A</f>
        <v>德胜（代）</v>
      </c>
      <c r="B8728" s="2" t="str">
        <f>'[1]2025年已发货'!B:B</f>
        <v>盘圆</v>
      </c>
      <c r="C8728" s="2" t="str">
        <f>'[1]2025年已发货'!C:C</f>
        <v>HPB300Ф12</v>
      </c>
      <c r="D8728" s="2" t="str">
        <f>'[1]2025年已发货'!D:D</f>
        <v>吨</v>
      </c>
      <c r="E8728" s="2">
        <f>'[1]2025年已发货'!E:E</f>
        <v>35</v>
      </c>
      <c r="F8728" s="4">
        <f>'[1]2025年已发货'!F:F</f>
        <v>45950</v>
      </c>
      <c r="G8728" s="2" t="str">
        <f>'[1]2025年已发货'!G:G</f>
        <v>（中铁一局四公司康新高速TJ1-1标雅加梗隧道）四川省甘孜州康定市雅加梗隧道</v>
      </c>
      <c r="H8728" s="2" t="str">
        <f>'[1]2025年已发货'!H:H</f>
        <v>范国义</v>
      </c>
      <c r="I8728" s="2">
        <f>'[1]2025年已发货'!I:I</f>
        <v>15897676433</v>
      </c>
      <c r="J8728" s="2" vm="1" t="e">
        <f>_xlfn._xlws.FILTER(辅助信息!D:D,辅助信息!G:G=G8728)</f>
        <v>#VALUE!</v>
      </c>
    </row>
    <row r="8729" spans="1:10">
      <c r="A8729" s="2" t="str">
        <f>'[1]2025年已发货'!A:A</f>
        <v>德胜（代）</v>
      </c>
      <c r="B8729" s="2" t="str">
        <f>'[1]2025年已发货'!B:B</f>
        <v>盘圆</v>
      </c>
      <c r="C8729" s="2" t="str">
        <f>'[1]2025年已发货'!C:C</f>
        <v>HPB300Ф6</v>
      </c>
      <c r="D8729" s="2" t="str">
        <f>'[1]2025年已发货'!D:D</f>
        <v>吨</v>
      </c>
      <c r="E8729" s="2">
        <f>'[1]2025年已发货'!E:E</f>
        <v>35</v>
      </c>
      <c r="F8729" s="4">
        <f>'[1]2025年已发货'!F:F</f>
        <v>45950</v>
      </c>
      <c r="G8729" s="2" t="str">
        <f>'[1]2025年已发货'!G:G</f>
        <v>（中铁一局四公司康新高速TJ1-1标雅加梗隧道）四川省甘孜州康定市雅加梗隧道</v>
      </c>
      <c r="H8729" s="2" t="str">
        <f>'[1]2025年已发货'!H:H</f>
        <v>范国义</v>
      </c>
      <c r="I8729" s="2">
        <f>'[1]2025年已发货'!I:I</f>
        <v>15897676433</v>
      </c>
      <c r="J8729" s="2" vm="1" t="e">
        <f>_xlfn._xlws.FILTER(辅助信息!D:D,辅助信息!G:G=G8729)</f>
        <v>#VALUE!</v>
      </c>
    </row>
    <row r="8730" spans="1:10">
      <c r="A8730" s="2" t="str">
        <f>'[1]2025年已发货'!A:A</f>
        <v>德胜（代）</v>
      </c>
      <c r="B8730" s="2" t="str">
        <f>'[1]2025年已发货'!B:B</f>
        <v>盘螺</v>
      </c>
      <c r="C8730" s="2" t="str">
        <f>'[1]2025年已发货'!C:C</f>
        <v>HRB400EФ10</v>
      </c>
      <c r="D8730" s="2" t="str">
        <f>'[1]2025年已发货'!D:D</f>
        <v>吨</v>
      </c>
      <c r="E8730" s="2">
        <f>'[1]2025年已发货'!E:E</f>
        <v>35</v>
      </c>
      <c r="F8730" s="4">
        <f>'[1]2025年已发货'!F:F</f>
        <v>45950</v>
      </c>
      <c r="G8730" s="2" t="str">
        <f>'[1]2025年已发货'!G:G</f>
        <v>（中铁六局呼和公司康新高速TJ4-2标）四川省甘孜藏族自治州康定市新都桥镇东俄罗三村中建八局搅拌站旁</v>
      </c>
      <c r="H8730" s="2" t="str">
        <f>'[1]2025年已发货'!H:H</f>
        <v>许文刚</v>
      </c>
      <c r="I8730" s="2">
        <f>'[1]2025年已发货'!I:I</f>
        <v>15848808186</v>
      </c>
      <c r="J8730" s="2" vm="1" t="e">
        <f>_xlfn._xlws.FILTER(辅助信息!D:D,辅助信息!G:G=G8730)</f>
        <v>#VALUE!</v>
      </c>
    </row>
    <row r="8731" spans="1:10">
      <c r="A8731" s="2" t="str">
        <f>'[1]2025年已发货'!A:A</f>
        <v>德胜（代）</v>
      </c>
      <c r="B8731" s="2" t="str">
        <f>'[1]2025年已发货'!B:B</f>
        <v>盘圆</v>
      </c>
      <c r="C8731" s="2" t="str">
        <f>'[1]2025年已发货'!C:C</f>
        <v>HPB300Ф12</v>
      </c>
      <c r="D8731" s="2" t="str">
        <f>'[1]2025年已发货'!D:D</f>
        <v>吨</v>
      </c>
      <c r="E8731" s="2">
        <f>'[1]2025年已发货'!E:E</f>
        <v>140</v>
      </c>
      <c r="F8731" s="4">
        <f>'[1]2025年已发货'!F:F</f>
        <v>45950</v>
      </c>
      <c r="G8731" s="2" t="str">
        <f>'[1]2025年已发货'!G:G</f>
        <v>（中铁六局呼和公司康新高速TJ4-2标）四川省甘孜藏族自治州康定市新都桥镇东俄罗三村中建八局搅拌站旁</v>
      </c>
      <c r="H8731" s="2" t="str">
        <f>'[1]2025年已发货'!H:H</f>
        <v>许文刚</v>
      </c>
      <c r="I8731" s="2">
        <f>'[1]2025年已发货'!I:I</f>
        <v>15848808186</v>
      </c>
      <c r="J8731" s="2" vm="1" t="e">
        <f>_xlfn._xlws.FILTER(辅助信息!D:D,辅助信息!G:G=G8731)</f>
        <v>#VALUE!</v>
      </c>
    </row>
    <row r="8732" spans="1:10">
      <c r="A8732" s="2" t="str">
        <f>'[1]2025年已发货'!A:A</f>
        <v>德胜（代）</v>
      </c>
      <c r="B8732" s="2" t="str">
        <f>'[1]2025年已发货'!B:B</f>
        <v>盘圆</v>
      </c>
      <c r="C8732" s="2" t="str">
        <f>'[1]2025年已发货'!C:C</f>
        <v>HPB300Ф6</v>
      </c>
      <c r="D8732" s="2" t="str">
        <f>'[1]2025年已发货'!D:D</f>
        <v>吨</v>
      </c>
      <c r="E8732" s="2">
        <f>'[1]2025年已发货'!E:E</f>
        <v>6</v>
      </c>
      <c r="F8732" s="4">
        <f>'[1]2025年已发货'!F:F</f>
        <v>45950</v>
      </c>
      <c r="G8732" s="2" t="str">
        <f>'[1]2025年已发货'!G:G</f>
        <v>（中铁六局呼和公司康新高速TJ4-2标）四川省甘孜藏族自治州康定市新都桥镇东俄罗三村中建八局搅拌站旁</v>
      </c>
      <c r="H8732" s="2" t="str">
        <f>'[1]2025年已发货'!H:H</f>
        <v>许文刚</v>
      </c>
      <c r="I8732" s="2">
        <f>'[1]2025年已发货'!I:I</f>
        <v>15848808186</v>
      </c>
      <c r="J8732" s="2" vm="1" t="e">
        <f>_xlfn._xlws.FILTER(辅助信息!D:D,辅助信息!G:G=G8732)</f>
        <v>#VALUE!</v>
      </c>
    </row>
    <row r="8733" spans="1:10">
      <c r="A8733" s="2" t="str">
        <f>'[1]2025年已发货'!A:A</f>
        <v>德胜（代）</v>
      </c>
      <c r="B8733" s="2" t="str">
        <f>'[1]2025年已发货'!B:B</f>
        <v>盘圆</v>
      </c>
      <c r="C8733" s="2" t="str">
        <f>'[1]2025年已发货'!C:C</f>
        <v>HPB300Ф8</v>
      </c>
      <c r="D8733" s="2" t="str">
        <f>'[1]2025年已发货'!D:D</f>
        <v>吨</v>
      </c>
      <c r="E8733" s="2">
        <f>'[1]2025年已发货'!E:E</f>
        <v>29</v>
      </c>
      <c r="F8733" s="4">
        <f>'[1]2025年已发货'!F:F</f>
        <v>45950</v>
      </c>
      <c r="G8733" s="2" t="str">
        <f>'[1]2025年已发货'!G:G</f>
        <v>（中铁六局呼和公司康新高速TJ4-2标）四川省甘孜藏族自治州康定市新都桥镇东俄罗三村中建八局搅拌站旁</v>
      </c>
      <c r="H8733" s="2" t="str">
        <f>'[1]2025年已发货'!H:H</f>
        <v>许文刚</v>
      </c>
      <c r="I8733" s="2">
        <f>'[1]2025年已发货'!I:I</f>
        <v>15848808186</v>
      </c>
      <c r="J8733" s="2" vm="1" t="e">
        <f>_xlfn._xlws.FILTER(辅助信息!D:D,辅助信息!G:G=G8733)</f>
        <v>#VALUE!</v>
      </c>
    </row>
    <row r="8734" spans="1:10">
      <c r="A8734" s="2" t="str">
        <f>'[1]2025年已发货'!A:A</f>
        <v>德胜恒嘉</v>
      </c>
      <c r="B8734" s="2" t="str">
        <f>'[1]2025年已发货'!B:B</f>
        <v>螺纹钢</v>
      </c>
      <c r="C8734" s="2" t="str">
        <f>'[1]2025年已发货'!C:C</f>
        <v>HRB400EФ18*9m</v>
      </c>
      <c r="D8734" s="2" t="str">
        <f>'[1]2025年已发货'!D:D</f>
        <v>吨</v>
      </c>
      <c r="E8734" s="2">
        <f>'[1]2025年已发货'!E:E</f>
        <v>70</v>
      </c>
      <c r="F8734" s="4">
        <f>'[1]2025年已发货'!F:F</f>
        <v>45950</v>
      </c>
      <c r="G8734" s="2" t="str">
        <f>'[1]2025年已发货'!G:G</f>
        <v>（中铁一局四公司康新高速TJ1-1标雅加梗隧道）四川省甘孜州康定市雅加梗隧道</v>
      </c>
      <c r="H8734" s="2" t="str">
        <f>'[1]2025年已发货'!H:H</f>
        <v>范国义</v>
      </c>
      <c r="I8734" s="2">
        <f>'[1]2025年已发货'!I:I</f>
        <v>15897676433</v>
      </c>
      <c r="J8734" s="2" vm="1" t="e">
        <f>_xlfn._xlws.FILTER(辅助信息!D:D,辅助信息!G:G=G8734)</f>
        <v>#VALUE!</v>
      </c>
    </row>
    <row r="8735" spans="1:10">
      <c r="A8735" s="2" t="str">
        <f>'[1]2025年已发货'!A:A</f>
        <v>德胜恒嘉</v>
      </c>
      <c r="B8735" s="2" t="str">
        <f>'[1]2025年已发货'!B:B</f>
        <v>螺纹钢</v>
      </c>
      <c r="C8735" s="2" t="str">
        <f>'[1]2025年已发货'!C:C</f>
        <v>HRB400EФ12*9m</v>
      </c>
      <c r="D8735" s="2" t="str">
        <f>'[1]2025年已发货'!D:D</f>
        <v>吨</v>
      </c>
      <c r="E8735" s="2">
        <f>'[1]2025年已发货'!E:E</f>
        <v>35</v>
      </c>
      <c r="F8735" s="4">
        <f>'[1]2025年已发货'!F:F</f>
        <v>45950</v>
      </c>
      <c r="G8735" s="2" t="str">
        <f>'[1]2025年已发货'!G:G</f>
        <v>（中铁六局呼和公司康新高速TJ4-2标）四川省甘孜藏族自治州康定市新都桥镇东俄罗三村中建八局搅拌站旁</v>
      </c>
      <c r="H8735" s="2" t="str">
        <f>'[1]2025年已发货'!H:H</f>
        <v>许文刚</v>
      </c>
      <c r="I8735" s="2">
        <f>'[1]2025年已发货'!I:I</f>
        <v>15848808186</v>
      </c>
      <c r="J8735" s="2" vm="1" t="e">
        <f>_xlfn._xlws.FILTER(辅助信息!D:D,辅助信息!G:G=G8735)</f>
        <v>#VALUE!</v>
      </c>
    </row>
    <row r="8736" spans="1:10">
      <c r="A8736" s="2" t="str">
        <f>'[1]2025年已发货'!A:A</f>
        <v>德胜恒嘉</v>
      </c>
      <c r="B8736" s="2" t="str">
        <f>'[1]2025年已发货'!B:B</f>
        <v>螺纹钢</v>
      </c>
      <c r="C8736" s="2" t="str">
        <f>'[1]2025年已发货'!C:C</f>
        <v>HRB400EФ18*12m</v>
      </c>
      <c r="D8736" s="2" t="str">
        <f>'[1]2025年已发货'!D:D</f>
        <v>吨</v>
      </c>
      <c r="E8736" s="2">
        <f>'[1]2025年已发货'!E:E</f>
        <v>280</v>
      </c>
      <c r="F8736" s="4">
        <f>'[1]2025年已发货'!F:F</f>
        <v>45950</v>
      </c>
      <c r="G8736" s="2" t="str">
        <f>'[1]2025年已发货'!G:G</f>
        <v>（中铁六局呼和公司康新高速TJ4-2标）四川省甘孜藏族自治州康定市新都桥镇东俄罗三村中建八局搅拌站旁</v>
      </c>
      <c r="H8736" s="2" t="str">
        <f>'[1]2025年已发货'!H:H</f>
        <v>许文刚</v>
      </c>
      <c r="I8736" s="2">
        <f>'[1]2025年已发货'!I:I</f>
        <v>15848808186</v>
      </c>
      <c r="J8736" s="2" vm="1" t="e">
        <f>_xlfn._xlws.FILTER(辅助信息!D:D,辅助信息!G:G=G8736)</f>
        <v>#VALUE!</v>
      </c>
    </row>
    <row r="8737" spans="1:10">
      <c r="A8737" s="2" t="str">
        <f>'[1]2025年已发货'!A:A</f>
        <v>德胜恒嘉</v>
      </c>
      <c r="B8737" s="2" t="str">
        <f>'[1]2025年已发货'!B:B</f>
        <v>螺纹钢</v>
      </c>
      <c r="C8737" s="2" t="str">
        <f>'[1]2025年已发货'!C:C</f>
        <v>HRB400EФ20*12m</v>
      </c>
      <c r="D8737" s="2" t="str">
        <f>'[1]2025年已发货'!D:D</f>
        <v>吨</v>
      </c>
      <c r="E8737" s="2">
        <f>'[1]2025年已发货'!E:E</f>
        <v>210</v>
      </c>
      <c r="F8737" s="4">
        <f>'[1]2025年已发货'!F:F</f>
        <v>45950</v>
      </c>
      <c r="G8737" s="2" t="str">
        <f>'[1]2025年已发货'!G:G</f>
        <v>（中铁六局呼和公司康新高速TJ4-2标）四川省甘孜藏族自治州康定市新都桥镇东俄罗三村中建八局搅拌站旁</v>
      </c>
      <c r="H8737" s="2" t="str">
        <f>'[1]2025年已发货'!H:H</f>
        <v>许文刚</v>
      </c>
      <c r="I8737" s="2">
        <f>'[1]2025年已发货'!I:I</f>
        <v>15848808186</v>
      </c>
      <c r="J8737" s="2" vm="1" t="e">
        <f>_xlfn._xlws.FILTER(辅助信息!D:D,辅助信息!G:G=G8737)</f>
        <v>#VALUE!</v>
      </c>
    </row>
    <row r="8738" spans="1:10">
      <c r="A8738" s="2" t="str">
        <f>'[1]2025年已发货'!A:A</f>
        <v>德胜恒嘉</v>
      </c>
      <c r="B8738" s="2" t="str">
        <f>'[1]2025年已发货'!B:B</f>
        <v>螺纹钢</v>
      </c>
      <c r="C8738" s="2" t="str">
        <f>'[1]2025年已发货'!C:C</f>
        <v>HRB500EФ22*9m</v>
      </c>
      <c r="D8738" s="2" t="str">
        <f>'[1]2025年已发货'!D:D</f>
        <v>吨</v>
      </c>
      <c r="E8738" s="2">
        <f>'[1]2025年已发货'!E:E</f>
        <v>35</v>
      </c>
      <c r="F8738" s="4">
        <f>'[1]2025年已发货'!F:F</f>
        <v>45950</v>
      </c>
      <c r="G8738" s="2" t="str">
        <f>'[1]2025年已发货'!G:G</f>
        <v>（中铁六局呼和公司康新高速TJ4-2标）四川省甘孜藏族自治州康定市新都桥镇东俄罗三村中建八局搅拌站旁</v>
      </c>
      <c r="H8738" s="2" t="str">
        <f>'[1]2025年已发货'!H:H</f>
        <v>许文刚</v>
      </c>
      <c r="I8738" s="2">
        <f>'[1]2025年已发货'!I:I</f>
        <v>15848808186</v>
      </c>
      <c r="J8738" s="2" vm="1" t="e">
        <f>_xlfn._xlws.FILTER(辅助信息!D:D,辅助信息!G:G=G8738)</f>
        <v>#VALUE!</v>
      </c>
    </row>
    <row r="8739" spans="1:10">
      <c r="A8739" s="2" t="str">
        <f>'[1]2025年已发货'!A:A</f>
        <v>德胜恒嘉</v>
      </c>
      <c r="B8739" s="2" t="str">
        <f>'[1]2025年已发货'!B:B</f>
        <v>螺纹钢</v>
      </c>
      <c r="C8739" s="2" t="str">
        <f>'[1]2025年已发货'!C:C</f>
        <v>HRB500EФ25*9m</v>
      </c>
      <c r="D8739" s="2" t="str">
        <f>'[1]2025年已发货'!D:D</f>
        <v>吨</v>
      </c>
      <c r="E8739" s="2">
        <f>'[1]2025年已发货'!E:E</f>
        <v>35</v>
      </c>
      <c r="F8739" s="4">
        <f>'[1]2025年已发货'!F:F</f>
        <v>45950</v>
      </c>
      <c r="G8739" s="2" t="str">
        <f>'[1]2025年已发货'!G:G</f>
        <v>（中铁六局呼和公司康新高速TJ4-2标）四川省甘孜藏族自治州康定市新都桥镇东俄罗三村中建八局搅拌站旁</v>
      </c>
      <c r="H8739" s="2" t="str">
        <f>'[1]2025年已发货'!H:H</f>
        <v>许文刚</v>
      </c>
      <c r="I8739" s="2">
        <f>'[1]2025年已发货'!I:I</f>
        <v>15848808186</v>
      </c>
      <c r="J8739" s="2" vm="1" t="e">
        <f>_xlfn._xlws.FILTER(辅助信息!D:D,辅助信息!G:G=G8739)</f>
        <v>#VALUE!</v>
      </c>
    </row>
    <row r="8740" spans="1:10">
      <c r="A8740" s="2" t="str">
        <f>'[1]2025年已发货'!A:A</f>
        <v>德胜恒嘉</v>
      </c>
      <c r="B8740" s="2" t="str">
        <f>'[1]2025年已发货'!B:B</f>
        <v>螺纹钢</v>
      </c>
      <c r="C8740" s="2" t="str">
        <f>'[1]2025年已发货'!C:C</f>
        <v>HRB500EФ28*9m</v>
      </c>
      <c r="D8740" s="2" t="str">
        <f>'[1]2025年已发货'!D:D</f>
        <v>吨</v>
      </c>
      <c r="E8740" s="2">
        <f>'[1]2025年已发货'!E:E</f>
        <v>35</v>
      </c>
      <c r="F8740" s="4">
        <f>'[1]2025年已发货'!F:F</f>
        <v>45950</v>
      </c>
      <c r="G8740" s="2" t="str">
        <f>'[1]2025年已发货'!G:G</f>
        <v>（中铁六局呼和公司康新高速TJ4-2标）四川省甘孜藏族自治州康定市新都桥镇东俄罗三村中建八局搅拌站旁</v>
      </c>
      <c r="H8740" s="2" t="str">
        <f>'[1]2025年已发货'!H:H</f>
        <v>许文刚</v>
      </c>
      <c r="I8740" s="2">
        <f>'[1]2025年已发货'!I:I</f>
        <v>15848808186</v>
      </c>
      <c r="J8740" s="2" vm="1" t="e">
        <f>_xlfn._xlws.FILTER(辅助信息!D:D,辅助信息!G:G=G8740)</f>
        <v>#VALUE!</v>
      </c>
    </row>
    <row r="8741" spans="1:10">
      <c r="A8741" s="2" t="str">
        <f>'[1]2025年已发货'!A:A</f>
        <v>德胜恒嘉</v>
      </c>
      <c r="B8741" s="2" t="str">
        <f>'[1]2025年已发货'!B:B</f>
        <v>螺纹钢</v>
      </c>
      <c r="C8741" s="2" t="str">
        <f>'[1]2025年已发货'!C:C</f>
        <v>HRB400E Φ25×9米</v>
      </c>
      <c r="D8741" s="2" t="str">
        <f>'[1]2025年已发货'!D:D</f>
        <v>吨</v>
      </c>
      <c r="E8741" s="2">
        <f>'[1]2025年已发货'!E:E</f>
        <v>35</v>
      </c>
      <c r="F8741" s="4">
        <f>'[1]2025年已发货'!F:F</f>
        <v>45950</v>
      </c>
      <c r="G8741" s="2" t="str">
        <f>'[1]2025年已发货'!G:G</f>
        <v>（自永2标九局西南分公司钢筋棚）四川省自贡市骑龙镇大湾村</v>
      </c>
      <c r="H8741" s="2" t="str">
        <f>'[1]2025年已发货'!H:H</f>
        <v>高彦彬</v>
      </c>
      <c r="I8741" s="2">
        <f>'[1]2025年已发货'!I:I</f>
        <v>13835906370</v>
      </c>
      <c r="J8741" s="2" vm="1" t="e">
        <f>_xlfn._xlws.FILTER(辅助信息!D:D,辅助信息!G:G=G8741)</f>
        <v>#VALUE!</v>
      </c>
    </row>
    <row r="8742" spans="1:10">
      <c r="A8742" s="2" t="str">
        <f>'[1]2025年已发货'!A:A</f>
        <v>德胜恒嘉</v>
      </c>
      <c r="B8742" s="2" t="str">
        <f>'[1]2025年已发货'!B:B</f>
        <v>螺纹钢</v>
      </c>
      <c r="C8742" s="2" t="str">
        <f>'[1]2025年已发货'!C:C</f>
        <v>HRB400E Φ12×9米</v>
      </c>
      <c r="D8742" s="2" t="str">
        <f>'[1]2025年已发货'!D:D</f>
        <v>吨</v>
      </c>
      <c r="E8742" s="2">
        <f>'[1]2025年已发货'!E:E</f>
        <v>20</v>
      </c>
      <c r="F8742" s="4">
        <f>'[1]2025年已发货'!F:F</f>
        <v>45950</v>
      </c>
      <c r="G8742" s="2" t="str">
        <f>'[1]2025年已发货'!G:G</f>
        <v>（自永高速-自永3标六局交通分公司）四川省内江市隆昌市自永项目3标隆昌市金鹅街道红光工业园区</v>
      </c>
      <c r="H8742" s="2" t="str">
        <f>'[1]2025年已发货'!H:H</f>
        <v>干健恩</v>
      </c>
      <c r="I8742" s="2">
        <f>'[1]2025年已发货'!I:I</f>
        <v>13540533213</v>
      </c>
      <c r="J8742" s="2" vm="1" t="e">
        <f>_xlfn._xlws.FILTER(辅助信息!D:D,辅助信息!G:G=G8742)</f>
        <v>#VALUE!</v>
      </c>
    </row>
    <row r="8743" spans="1:10">
      <c r="A8743" s="2" t="str">
        <f>'[1]2025年已发货'!A:A</f>
        <v>德胜恒嘉</v>
      </c>
      <c r="B8743" s="2" t="str">
        <f>'[1]2025年已发货'!B:B</f>
        <v>螺纹钢</v>
      </c>
      <c r="C8743" s="2" t="str">
        <f>'[1]2025年已发货'!C:C</f>
        <v>HRB400E Φ14×9米</v>
      </c>
      <c r="D8743" s="2" t="str">
        <f>'[1]2025年已发货'!D:D</f>
        <v>吨</v>
      </c>
      <c r="E8743" s="2">
        <f>'[1]2025年已发货'!E:E</f>
        <v>11</v>
      </c>
      <c r="F8743" s="4">
        <f>'[1]2025年已发货'!F:F</f>
        <v>45950</v>
      </c>
      <c r="G8743" s="2" t="str">
        <f>'[1]2025年已发货'!G:G</f>
        <v>（自永高速-自永3标六局交通分公司）四川省内江市隆昌市自永项目3标隆昌市金鹅街道红光工业园区</v>
      </c>
      <c r="H8743" s="2" t="str">
        <f>'[1]2025年已发货'!H:H</f>
        <v>干健恩</v>
      </c>
      <c r="I8743" s="2">
        <f>'[1]2025年已发货'!I:I</f>
        <v>13540533213</v>
      </c>
      <c r="J8743" s="2" vm="1" t="e">
        <f>_xlfn._xlws.FILTER(辅助信息!D:D,辅助信息!G:G=G8743)</f>
        <v>#VALUE!</v>
      </c>
    </row>
    <row r="8744" spans="1:10">
      <c r="A8744" s="2" t="str">
        <f>'[1]2025年已发货'!A:A</f>
        <v>德胜恒嘉</v>
      </c>
      <c r="B8744" s="2" t="str">
        <f>'[1]2025年已发货'!B:B</f>
        <v>螺纹钢</v>
      </c>
      <c r="C8744" s="2" t="str">
        <f>'[1]2025年已发货'!C:C</f>
        <v>HRB400E Φ16×9米</v>
      </c>
      <c r="D8744" s="2" t="str">
        <f>'[1]2025年已发货'!D:D</f>
        <v>吨</v>
      </c>
      <c r="E8744" s="2">
        <f>'[1]2025年已发货'!E:E</f>
        <v>9</v>
      </c>
      <c r="F8744" s="4">
        <f>'[1]2025年已发货'!F:F</f>
        <v>45950</v>
      </c>
      <c r="G8744" s="2" t="str">
        <f>'[1]2025年已发货'!G:G</f>
        <v>（自永高速-自永3标六局交通分公司）四川省内江市隆昌市自永项目3标隆昌市金鹅街道红光工业园区</v>
      </c>
      <c r="H8744" s="2" t="str">
        <f>'[1]2025年已发货'!H:H</f>
        <v>干健恩</v>
      </c>
      <c r="I8744" s="2">
        <f>'[1]2025年已发货'!I:I</f>
        <v>13540533213</v>
      </c>
      <c r="J8744" s="2" vm="1" t="e">
        <f>_xlfn._xlws.FILTER(辅助信息!D:D,辅助信息!G:G=G8744)</f>
        <v>#VALUE!</v>
      </c>
    </row>
    <row r="8745" spans="1:10">
      <c r="A8745" s="2" t="str">
        <f>'[1]2025年已发货'!A:A</f>
        <v>德胜恒嘉</v>
      </c>
      <c r="B8745" s="2" t="str">
        <f>'[1]2025年已发货'!B:B</f>
        <v>螺纹钢</v>
      </c>
      <c r="C8745" s="2" t="str">
        <f>'[1]2025年已发货'!C:C</f>
        <v>HRB400E Φ20×9米</v>
      </c>
      <c r="D8745" s="2" t="str">
        <f>'[1]2025年已发货'!D:D</f>
        <v>吨</v>
      </c>
      <c r="E8745" s="2">
        <f>'[1]2025年已发货'!E:E</f>
        <v>10</v>
      </c>
      <c r="F8745" s="4">
        <f>'[1]2025年已发货'!F:F</f>
        <v>45950</v>
      </c>
      <c r="G8745" s="2" t="str">
        <f>'[1]2025年已发货'!G:G</f>
        <v>（自永高速-自永3标六局交通分公司）四川省内江市隆昌市自永项目3标隆昌市金鹅街道红光工业园区</v>
      </c>
      <c r="H8745" s="2" t="str">
        <f>'[1]2025年已发货'!H:H</f>
        <v>干健恩</v>
      </c>
      <c r="I8745" s="2">
        <f>'[1]2025年已发货'!I:I</f>
        <v>13540533213</v>
      </c>
      <c r="J8745" s="2" vm="1" t="e">
        <f>_xlfn._xlws.FILTER(辅助信息!D:D,辅助信息!G:G=G8745)</f>
        <v>#VALUE!</v>
      </c>
    </row>
    <row r="8746" spans="1:10">
      <c r="A8746" s="2" t="str">
        <f>'[1]2025年已发货'!A:A</f>
        <v>德胜恒嘉</v>
      </c>
      <c r="B8746" s="2" t="str">
        <f>'[1]2025年已发货'!B:B</f>
        <v>螺纹钢</v>
      </c>
      <c r="C8746" s="2" t="str">
        <f>'[1]2025年已发货'!C:C</f>
        <v>HRB400E Φ25×9米</v>
      </c>
      <c r="D8746" s="2" t="str">
        <f>'[1]2025年已发货'!D:D</f>
        <v>吨</v>
      </c>
      <c r="E8746" s="2">
        <f>'[1]2025年已发货'!E:E</f>
        <v>35</v>
      </c>
      <c r="F8746" s="4">
        <f>'[1]2025年已发货'!F:F</f>
        <v>45950</v>
      </c>
      <c r="G8746" s="2" t="str">
        <f>'[1]2025年已发货'!G:G</f>
        <v>（自永高速-自永3标六局交通分公司）四川省内江市隆昌市自永项目3标隆昌市金鹅街道红光工业园区</v>
      </c>
      <c r="H8746" s="2" t="str">
        <f>'[1]2025年已发货'!H:H</f>
        <v>干健恩</v>
      </c>
      <c r="I8746" s="2">
        <f>'[1]2025年已发货'!I:I</f>
        <v>13540533213</v>
      </c>
      <c r="J8746" s="2" vm="1" t="e">
        <f>_xlfn._xlws.FILTER(辅助信息!D:D,辅助信息!G:G=G8746)</f>
        <v>#VALUE!</v>
      </c>
    </row>
    <row r="8747" spans="1:10">
      <c r="A8747" s="2" t="str">
        <f>'[1]2025年已发货'!A:A</f>
        <v>德胜恒嘉</v>
      </c>
      <c r="B8747" s="2" t="str">
        <f>'[1]2025年已发货'!B:B</f>
        <v>螺纹钢</v>
      </c>
      <c r="C8747" s="2" t="str">
        <f>'[1]2025年已发货'!C:C</f>
        <v>HRB500E Φ28×9米</v>
      </c>
      <c r="D8747" s="2" t="str">
        <f>'[1]2025年已发货'!D:D</f>
        <v>吨</v>
      </c>
      <c r="E8747" s="2">
        <f>'[1]2025年已发货'!E:E</f>
        <v>20</v>
      </c>
      <c r="F8747" s="4">
        <f>'[1]2025年已发货'!F:F</f>
        <v>45950</v>
      </c>
      <c r="G8747" s="2" t="str">
        <f>'[1]2025年已发货'!G:G</f>
        <v>（自永高速-自永3标六局交通分公司）四川省内江市隆昌市自永项目3标隆昌市金鹅街道红光工业园区</v>
      </c>
      <c r="H8747" s="2" t="str">
        <f>'[1]2025年已发货'!H:H</f>
        <v>干健恩</v>
      </c>
      <c r="I8747" s="2">
        <f>'[1]2025年已发货'!I:I</f>
        <v>13540533213</v>
      </c>
      <c r="J8747" s="2" vm="1" t="e">
        <f>_xlfn._xlws.FILTER(辅助信息!D:D,辅助信息!G:G=G8747)</f>
        <v>#VALUE!</v>
      </c>
    </row>
    <row r="8748" spans="1:10">
      <c r="A8748" s="2" t="str">
        <f>'[1]2025年已发货'!A:A</f>
        <v>德胜</v>
      </c>
      <c r="B8748" s="2" t="str">
        <f>'[1]2025年已发货'!B:B</f>
        <v>螺纹钢</v>
      </c>
      <c r="C8748" s="2" t="str">
        <f>'[1]2025年已发货'!C:C</f>
        <v>HRB500E Φ18</v>
      </c>
      <c r="D8748" s="2" t="str">
        <f>'[1]2025年已发货'!D:D</f>
        <v>吨</v>
      </c>
      <c r="E8748" s="2">
        <f>'[1]2025年已发货'!E:E</f>
        <v>6</v>
      </c>
      <c r="F8748" s="4">
        <f>'[1]2025年已发货'!F:F</f>
        <v>45950</v>
      </c>
      <c r="G8748" s="2" t="str">
        <f>'[1]2025年已发货'!G:G</f>
        <v>(五冶建设龙泉驿一医院配套建设工程)成都市龙泉驿区董朗路69号龙泉驿一医院5号门</v>
      </c>
      <c r="H8748" s="2" t="str">
        <f>'[1]2025年已发货'!H:H</f>
        <v>孙敏</v>
      </c>
      <c r="I8748" s="2">
        <f>'[1]2025年已发货'!I:I</f>
        <v>13617695006</v>
      </c>
      <c r="J8748" s="2" t="str">
        <f>_xlfn._xlws.FILTER(辅助信息!D:D,辅助信息!G:G=G8748)</f>
        <v>五冶建设龙泉驿一医院配套建设工程</v>
      </c>
    </row>
    <row r="8749" spans="1:10">
      <c r="A8749" s="2" t="str">
        <f>'[1]2025年已发货'!A:A</f>
        <v>德胜</v>
      </c>
      <c r="B8749" s="2" t="str">
        <f>'[1]2025年已发货'!B:B</f>
        <v>螺纹钢</v>
      </c>
      <c r="C8749" s="2" t="str">
        <f>'[1]2025年已发货'!C:C</f>
        <v>HRB500E Φ20</v>
      </c>
      <c r="D8749" s="2" t="str">
        <f>'[1]2025年已发货'!D:D</f>
        <v>吨</v>
      </c>
      <c r="E8749" s="2">
        <f>'[1]2025年已发货'!E:E</f>
        <v>12</v>
      </c>
      <c r="F8749" s="4">
        <f>'[1]2025年已发货'!F:F</f>
        <v>45950</v>
      </c>
      <c r="G8749" s="2" t="str">
        <f>'[1]2025年已发货'!G:G</f>
        <v>(五冶建设龙泉驿一医院配套建设工程)成都市龙泉驿区董朗路69号龙泉驿一医院5号门</v>
      </c>
      <c r="H8749" s="2" t="str">
        <f>'[1]2025年已发货'!H:H</f>
        <v>孙敏</v>
      </c>
      <c r="I8749" s="2">
        <f>'[1]2025年已发货'!I:I</f>
        <v>13617695006</v>
      </c>
      <c r="J8749" s="2" t="str">
        <f>_xlfn._xlws.FILTER(辅助信息!D:D,辅助信息!G:G=G8749)</f>
        <v>五冶建设龙泉驿一医院配套建设工程</v>
      </c>
    </row>
    <row r="8750" spans="1:10">
      <c r="A8750" s="2" t="str">
        <f>'[1]2025年已发货'!A:A</f>
        <v>德胜</v>
      </c>
      <c r="B8750" s="2" t="str">
        <f>'[1]2025年已发货'!B:B</f>
        <v>螺纹钢</v>
      </c>
      <c r="C8750" s="2" t="str">
        <f>'[1]2025年已发货'!C:C</f>
        <v>HRB500E Φ22</v>
      </c>
      <c r="D8750" s="2" t="str">
        <f>'[1]2025年已发货'!D:D</f>
        <v>吨</v>
      </c>
      <c r="E8750" s="2">
        <f>'[1]2025年已发货'!E:E</f>
        <v>12</v>
      </c>
      <c r="F8750" s="4">
        <f>'[1]2025年已发货'!F:F</f>
        <v>45950</v>
      </c>
      <c r="G8750" s="2" t="str">
        <f>'[1]2025年已发货'!G:G</f>
        <v>(五冶建设龙泉驿一医院配套建设工程)成都市龙泉驿区董朗路69号龙泉驿一医院5号门</v>
      </c>
      <c r="H8750" s="2" t="str">
        <f>'[1]2025年已发货'!H:H</f>
        <v>孙敏</v>
      </c>
      <c r="I8750" s="2">
        <f>'[1]2025年已发货'!I:I</f>
        <v>13617695006</v>
      </c>
      <c r="J8750" s="2" t="str">
        <f>_xlfn._xlws.FILTER(辅助信息!D:D,辅助信息!G:G=G8750)</f>
        <v>五冶建设龙泉驿一医院配套建设工程</v>
      </c>
    </row>
    <row r="8751" spans="1:10">
      <c r="A8751" s="2" t="str">
        <f>'[1]2025年已发货'!A:A</f>
        <v>德胜</v>
      </c>
      <c r="B8751" s="2" t="str">
        <f>'[1]2025年已发货'!B:B</f>
        <v>螺纹钢</v>
      </c>
      <c r="C8751" s="2" t="str">
        <f>'[1]2025年已发货'!C:C</f>
        <v>HRB500E Φ25</v>
      </c>
      <c r="D8751" s="2" t="str">
        <f>'[1]2025年已发货'!D:D</f>
        <v>吨</v>
      </c>
      <c r="E8751" s="2">
        <f>'[1]2025年已发货'!E:E</f>
        <v>37</v>
      </c>
      <c r="F8751" s="4">
        <f>'[1]2025年已发货'!F:F</f>
        <v>45950</v>
      </c>
      <c r="G8751" s="2" t="str">
        <f>'[1]2025年已发货'!G:G</f>
        <v>(五冶建设龙泉驿一医院配套建设工程)成都市龙泉驿区董朗路69号龙泉驿一医院5号门</v>
      </c>
      <c r="H8751" s="2" t="str">
        <f>'[1]2025年已发货'!H:H</f>
        <v>孙敏</v>
      </c>
      <c r="I8751" s="2">
        <f>'[1]2025年已发货'!I:I</f>
        <v>13617695006</v>
      </c>
      <c r="J8751" s="2" t="str">
        <f>_xlfn._xlws.FILTER(辅助信息!D:D,辅助信息!G:G=G8751)</f>
        <v>五冶建设龙泉驿一医院配套建设工程</v>
      </c>
    </row>
    <row r="8752" spans="1:10">
      <c r="A8752" s="2" t="str">
        <f>'[1]2025年已发货'!A:A</f>
        <v>德胜</v>
      </c>
      <c r="B8752" s="2" t="str">
        <f>'[1]2025年已发货'!B:B</f>
        <v>螺纹钢</v>
      </c>
      <c r="C8752" s="2" t="str">
        <f>'[1]2025年已发货'!C:C</f>
        <v>HRB500E Φ28</v>
      </c>
      <c r="D8752" s="2" t="str">
        <f>'[1]2025年已发货'!D:D</f>
        <v>吨</v>
      </c>
      <c r="E8752" s="2">
        <f>'[1]2025年已发货'!E:E</f>
        <v>1.5</v>
      </c>
      <c r="F8752" s="4">
        <f>'[1]2025年已发货'!F:F</f>
        <v>45950</v>
      </c>
      <c r="G8752" s="2" t="str">
        <f>'[1]2025年已发货'!G:G</f>
        <v>(五冶建设龙泉驿一医院配套建设工程)成都市龙泉驿区董朗路69号龙泉驿一医院5号门</v>
      </c>
      <c r="H8752" s="2" t="str">
        <f>'[1]2025年已发货'!H:H</f>
        <v>孙敏</v>
      </c>
      <c r="I8752" s="2">
        <f>'[1]2025年已发货'!I:I</f>
        <v>13617695006</v>
      </c>
      <c r="J8752" s="2" t="str">
        <f>_xlfn._xlws.FILTER(辅助信息!D:D,辅助信息!G:G=G8752)</f>
        <v>五冶建设龙泉驿一医院配套建设工程</v>
      </c>
    </row>
    <row r="8753" spans="1:10">
      <c r="A8753" s="2" t="str">
        <f>'[1]2025年已发货'!A:A</f>
        <v>泸钢（代）</v>
      </c>
      <c r="B8753" s="2" t="str">
        <f>'[1]2025年已发货'!B:B</f>
        <v>盘螺</v>
      </c>
      <c r="C8753" s="2" t="str">
        <f>'[1]2025年已发货'!C:C</f>
        <v>HRB400EФ8</v>
      </c>
      <c r="D8753" s="2" t="str">
        <f>'[1]2025年已发货'!D:D</f>
        <v>吨</v>
      </c>
      <c r="E8753" s="2">
        <f>'[1]2025年已发货'!E:E</f>
        <v>6</v>
      </c>
      <c r="F8753" s="4">
        <f>'[1]2025年已发货'!F:F</f>
        <v>45951</v>
      </c>
      <c r="G8753" s="2" t="str">
        <f>'[1]2025年已发货'!G:G</f>
        <v>（成铁西物-内江市维修车间项目）内江市重庆房建公寓段内江房屋维修车间（司机拍摄签收小票时需设置时间及地点水印）</v>
      </c>
      <c r="H8753" s="2" t="str">
        <f>'[1]2025年已发货'!H:H</f>
        <v>黄永福</v>
      </c>
      <c r="I8753" s="2" t="str">
        <f>'[1]2025年已发货'!I:I</f>
        <v>15982823571</v>
      </c>
      <c r="J8753" s="2" vm="1" t="e">
        <f>_xlfn._xlws.FILTER(辅助信息!D:D,辅助信息!G:G=G8753)</f>
        <v>#VALUE!</v>
      </c>
    </row>
    <row r="8754" spans="1:10">
      <c r="A8754" s="2" t="str">
        <f>'[1]2025年已发货'!A:A</f>
        <v>泸钢（代）</v>
      </c>
      <c r="B8754" s="2" t="str">
        <f>'[1]2025年已发货'!B:B</f>
        <v>盘螺</v>
      </c>
      <c r="C8754" s="2" t="str">
        <f>'[1]2025年已发货'!C:C</f>
        <v>HRB400EФ10</v>
      </c>
      <c r="D8754" s="2" t="str">
        <f>'[1]2025年已发货'!D:D</f>
        <v>吨</v>
      </c>
      <c r="E8754" s="2">
        <f>'[1]2025年已发货'!E:E</f>
        <v>4</v>
      </c>
      <c r="F8754" s="4">
        <f>'[1]2025年已发货'!F:F</f>
        <v>45951</v>
      </c>
      <c r="G8754" s="2" t="str">
        <f>'[1]2025年已发货'!G:G</f>
        <v>（成铁西物-内江市维修车间项目）内江市重庆房建公寓段内江房屋维修车间（司机拍摄签收小票时需设置时间及地点水印）</v>
      </c>
      <c r="H8754" s="2" t="str">
        <f>'[1]2025年已发货'!H:H</f>
        <v>黄永福</v>
      </c>
      <c r="I8754" s="2" t="str">
        <f>'[1]2025年已发货'!I:I</f>
        <v>15982823571</v>
      </c>
      <c r="J8754" s="2" vm="1" t="e">
        <f>_xlfn._xlws.FILTER(辅助信息!D:D,辅助信息!G:G=G8754)</f>
        <v>#VALUE!</v>
      </c>
    </row>
    <row r="8755" spans="1:10">
      <c r="A8755" s="2" t="str">
        <f>'[1]2025年已发货'!A:A</f>
        <v>泸钢（代）</v>
      </c>
      <c r="B8755" s="2" t="str">
        <f>'[1]2025年已发货'!B:B</f>
        <v>螺纹钢</v>
      </c>
      <c r="C8755" s="2" t="str">
        <f>'[1]2025年已发货'!C:C</f>
        <v>HRB400EФ12*9m</v>
      </c>
      <c r="D8755" s="2" t="str">
        <f>'[1]2025年已发货'!D:D</f>
        <v>吨</v>
      </c>
      <c r="E8755" s="2">
        <f>'[1]2025年已发货'!E:E</f>
        <v>4</v>
      </c>
      <c r="F8755" s="4">
        <f>'[1]2025年已发货'!F:F</f>
        <v>45951</v>
      </c>
      <c r="G8755" s="2" t="str">
        <f>'[1]2025年已发货'!G:G</f>
        <v>（成铁西物-内江市维修车间项目）内江市重庆房建公寓段内江房屋维修车间（司机拍摄签收小票时需设置时间及地点水印）</v>
      </c>
      <c r="H8755" s="2" t="str">
        <f>'[1]2025年已发货'!H:H</f>
        <v>黄永福</v>
      </c>
      <c r="I8755" s="2" t="str">
        <f>'[1]2025年已发货'!I:I</f>
        <v>15982823571</v>
      </c>
      <c r="J8755" s="2" vm="1" t="e">
        <f>_xlfn._xlws.FILTER(辅助信息!D:D,辅助信息!G:G=G8755)</f>
        <v>#VALUE!</v>
      </c>
    </row>
    <row r="8756" spans="1:10">
      <c r="A8756" s="2" t="str">
        <f>'[1]2025年已发货'!A:A</f>
        <v>泸钢（代）</v>
      </c>
      <c r="B8756" s="2" t="str">
        <f>'[1]2025年已发货'!B:B</f>
        <v>螺纹钢</v>
      </c>
      <c r="C8756" s="2" t="str">
        <f>'[1]2025年已发货'!C:C</f>
        <v>HRB400EФ14*9m</v>
      </c>
      <c r="D8756" s="2" t="str">
        <f>'[1]2025年已发货'!D:D</f>
        <v>吨</v>
      </c>
      <c r="E8756" s="2">
        <f>'[1]2025年已发货'!E:E</f>
        <v>4</v>
      </c>
      <c r="F8756" s="4">
        <f>'[1]2025年已发货'!F:F</f>
        <v>45951</v>
      </c>
      <c r="G8756" s="2" t="str">
        <f>'[1]2025年已发货'!G:G</f>
        <v>（成铁西物-内江市维修车间项目）内江市重庆房建公寓段内江房屋维修车间（司机拍摄签收小票时需设置时间及地点水印）</v>
      </c>
      <c r="H8756" s="2" t="str">
        <f>'[1]2025年已发货'!H:H</f>
        <v>黄永福</v>
      </c>
      <c r="I8756" s="2" t="str">
        <f>'[1]2025年已发货'!I:I</f>
        <v>15982823571</v>
      </c>
      <c r="J8756" s="2" vm="1" t="e">
        <f>_xlfn._xlws.FILTER(辅助信息!D:D,辅助信息!G:G=G8756)</f>
        <v>#VALUE!</v>
      </c>
    </row>
    <row r="8757" spans="1:10">
      <c r="A8757" s="2" t="str">
        <f>'[1]2025年已发货'!A:A</f>
        <v>泸钢（代）</v>
      </c>
      <c r="B8757" s="2" t="str">
        <f>'[1]2025年已发货'!B:B</f>
        <v>螺纹钢</v>
      </c>
      <c r="C8757" s="2" t="str">
        <f>'[1]2025年已发货'!C:C</f>
        <v>HRB400EФ16*9m</v>
      </c>
      <c r="D8757" s="2" t="str">
        <f>'[1]2025年已发货'!D:D</f>
        <v>吨</v>
      </c>
      <c r="E8757" s="2">
        <f>'[1]2025年已发货'!E:E</f>
        <v>2</v>
      </c>
      <c r="F8757" s="4">
        <f>'[1]2025年已发货'!F:F</f>
        <v>45951</v>
      </c>
      <c r="G8757" s="2" t="str">
        <f>'[1]2025年已发货'!G:G</f>
        <v>（成铁西物-内江市维修车间项目）内江市重庆房建公寓段内江房屋维修车间（司机拍摄签收小票时需设置时间及地点水印）</v>
      </c>
      <c r="H8757" s="2" t="str">
        <f>'[1]2025年已发货'!H:H</f>
        <v>黄永福</v>
      </c>
      <c r="I8757" s="2" t="str">
        <f>'[1]2025年已发货'!I:I</f>
        <v>15982823571</v>
      </c>
      <c r="J8757" s="2" vm="1" t="e">
        <f>_xlfn._xlws.FILTER(辅助信息!D:D,辅助信息!G:G=G8757)</f>
        <v>#VALUE!</v>
      </c>
    </row>
    <row r="8758" spans="1:10">
      <c r="A8758" s="2" t="str">
        <f>'[1]2025年已发货'!A:A</f>
        <v>泸钢（代）</v>
      </c>
      <c r="B8758" s="2" t="str">
        <f>'[1]2025年已发货'!B:B</f>
        <v>螺纹钢</v>
      </c>
      <c r="C8758" s="2" t="str">
        <f>'[1]2025年已发货'!C:C</f>
        <v>HRB400EФ20*9m</v>
      </c>
      <c r="D8758" s="2" t="str">
        <f>'[1]2025年已发货'!D:D</f>
        <v>吨</v>
      </c>
      <c r="E8758" s="2">
        <f>'[1]2025年已发货'!E:E</f>
        <v>2</v>
      </c>
      <c r="F8758" s="4">
        <f>'[1]2025年已发货'!F:F</f>
        <v>45951</v>
      </c>
      <c r="G8758" s="2" t="str">
        <f>'[1]2025年已发货'!G:G</f>
        <v>（成铁西物-内江市维修车间项目）内江市重庆房建公寓段内江房屋维修车间（司机拍摄签收小票时需设置时间及地点水印）</v>
      </c>
      <c r="H8758" s="2" t="str">
        <f>'[1]2025年已发货'!H:H</f>
        <v>黄永福</v>
      </c>
      <c r="I8758" s="2" t="str">
        <f>'[1]2025年已发货'!I:I</f>
        <v>15982823571</v>
      </c>
      <c r="J8758" s="2" vm="1" t="e">
        <f>_xlfn._xlws.FILTER(辅助信息!D:D,辅助信息!G:G=G8758)</f>
        <v>#VALUE!</v>
      </c>
    </row>
    <row r="8759" spans="1:10">
      <c r="A8759" s="2" t="str">
        <f>'[1]2025年已发货'!A:A</f>
        <v>泸钢（代）</v>
      </c>
      <c r="B8759" s="2" t="str">
        <f>'[1]2025年已发货'!B:B</f>
        <v>螺纹钢</v>
      </c>
      <c r="C8759" s="2" t="str">
        <f>'[1]2025年已发货'!C:C</f>
        <v>HRB400EФ22*9m</v>
      </c>
      <c r="D8759" s="2" t="str">
        <f>'[1]2025年已发货'!D:D</f>
        <v>吨</v>
      </c>
      <c r="E8759" s="2">
        <f>'[1]2025年已发货'!E:E</f>
        <v>4</v>
      </c>
      <c r="F8759" s="4">
        <f>'[1]2025年已发货'!F:F</f>
        <v>45951</v>
      </c>
      <c r="G8759" s="2" t="str">
        <f>'[1]2025年已发货'!G:G</f>
        <v>（成铁西物-内江市维修车间项目）内江市重庆房建公寓段内江房屋维修车间（司机拍摄签收小票时需设置时间及地点水印）</v>
      </c>
      <c r="H8759" s="2" t="str">
        <f>'[1]2025年已发货'!H:H</f>
        <v>黄永福</v>
      </c>
      <c r="I8759" s="2" t="str">
        <f>'[1]2025年已发货'!I:I</f>
        <v>15982823571</v>
      </c>
      <c r="J8759" s="2" vm="1" t="e">
        <f>_xlfn._xlws.FILTER(辅助信息!D:D,辅助信息!G:G=G8759)</f>
        <v>#VALUE!</v>
      </c>
    </row>
    <row r="8760" spans="1:10">
      <c r="A8760" s="2" t="str">
        <f>'[1]2025年已发货'!A:A</f>
        <v>泸钢（代）</v>
      </c>
      <c r="B8760" s="2" t="str">
        <f>'[1]2025年已发货'!B:B</f>
        <v>盘圆</v>
      </c>
      <c r="C8760" s="2" t="str">
        <f>'[1]2025年已发货'!C:C</f>
        <v>HPB300Ф10</v>
      </c>
      <c r="D8760" s="2" t="str">
        <f>'[1]2025年已发货'!D:D</f>
        <v>吨</v>
      </c>
      <c r="E8760" s="2">
        <f>'[1]2025年已发货'!E:E</f>
        <v>2</v>
      </c>
      <c r="F8760" s="4">
        <f>'[1]2025年已发货'!F:F</f>
        <v>45951</v>
      </c>
      <c r="G8760" s="2" t="str">
        <f>'[1]2025年已发货'!G:G</f>
        <v>（成铁西物-内江市维修车间项目）内江市重庆房建公寓段内江房屋维修车间（司机拍摄签收小票时需设置时间及地点水印）</v>
      </c>
      <c r="H8760" s="2" t="str">
        <f>'[1]2025年已发货'!H:H</f>
        <v>黄永福</v>
      </c>
      <c r="I8760" s="2" t="str">
        <f>'[1]2025年已发货'!I:I</f>
        <v>15982823571</v>
      </c>
      <c r="J8760" s="2" vm="1" t="e">
        <f>_xlfn._xlws.FILTER(辅助信息!D:D,辅助信息!G:G=G8760)</f>
        <v>#VALUE!</v>
      </c>
    </row>
    <row r="8761" spans="1:10">
      <c r="A8761" s="2" t="str">
        <f>'[1]2025年已发货'!A:A</f>
        <v>德胜</v>
      </c>
      <c r="B8761" s="2" t="str">
        <f>'[1]2025年已发货'!B:B</f>
        <v>螺纹钢</v>
      </c>
      <c r="C8761" s="2" t="str">
        <f>'[1]2025年已发货'!C:C</f>
        <v>HRB400E Φ12 9m</v>
      </c>
      <c r="D8761" s="2" t="str">
        <f>'[1]2025年已发货'!D:D</f>
        <v>吨</v>
      </c>
      <c r="E8761" s="2">
        <f>'[1]2025年已发货'!E:E</f>
        <v>10</v>
      </c>
      <c r="F8761" s="4">
        <f>'[1]2025年已发货'!F:F</f>
        <v>45951</v>
      </c>
      <c r="G8761" s="2" t="str">
        <f>'[1]2025年已发货'!G:G</f>
        <v>(宜宾兴港三江新区长江工业园保障性租赁住房建设项目-土建)四川省宜宾市翠屏区永善路南段宜宾市三江新区长江工业园区</v>
      </c>
      <c r="H8761" s="2" t="str">
        <f>'[1]2025年已发货'!H:H</f>
        <v>赵元虎</v>
      </c>
      <c r="I8761" s="2">
        <f>'[1]2025年已发货'!I:I</f>
        <v>13684167136</v>
      </c>
      <c r="J8761" s="2" t="str">
        <f>_xlfn._xlws.FILTER(辅助信息!D:D,辅助信息!G:G=G8761)</f>
        <v>宜宾兴港三江新区长江工业园建设项目</v>
      </c>
    </row>
    <row r="8762" spans="1:10">
      <c r="A8762" s="2" t="str">
        <f>'[1]2025年已发货'!A:A</f>
        <v>德胜</v>
      </c>
      <c r="B8762" s="2" t="str">
        <f>'[1]2025年已发货'!B:B</f>
        <v>螺纹钢</v>
      </c>
      <c r="C8762" s="2" t="str">
        <f>'[1]2025年已发货'!C:C</f>
        <v>HRB400E Φ18 9m</v>
      </c>
      <c r="D8762" s="2" t="str">
        <f>'[1]2025年已发货'!D:D</f>
        <v>吨</v>
      </c>
      <c r="E8762" s="2">
        <f>'[1]2025年已发货'!E:E</f>
        <v>25</v>
      </c>
      <c r="F8762" s="4">
        <f>'[1]2025年已发货'!F:F</f>
        <v>45951</v>
      </c>
      <c r="G8762" s="2" t="str">
        <f>'[1]2025年已发货'!G:G</f>
        <v>(宜宾兴港三江新区长江工业园保障性租赁住房建设项目-土建)四川省宜宾市翠屏区永善路南段宜宾市三江新区长江工业园区</v>
      </c>
      <c r="H8762" s="2" t="str">
        <f>'[1]2025年已发货'!H:H</f>
        <v>赵元虎</v>
      </c>
      <c r="I8762" s="2">
        <f>'[1]2025年已发货'!I:I</f>
        <v>13684167136</v>
      </c>
      <c r="J8762" s="2" t="str">
        <f>_xlfn._xlws.FILTER(辅助信息!D:D,辅助信息!G:G=G8762)</f>
        <v>宜宾兴港三江新区长江工业园建设项目</v>
      </c>
    </row>
    <row r="8763" spans="1:10">
      <c r="A8763" s="2" t="str">
        <f>'[1]2025年已发货'!A:A</f>
        <v>德胜</v>
      </c>
      <c r="B8763" s="2" t="str">
        <f>'[1]2025年已发货'!B:B</f>
        <v>螺纹钢</v>
      </c>
      <c r="C8763" s="2" t="str">
        <f>'[1]2025年已发货'!C:C</f>
        <v>HRB400E Φ14 9m</v>
      </c>
      <c r="D8763" s="2" t="str">
        <f>'[1]2025年已发货'!D:D</f>
        <v>吨</v>
      </c>
      <c r="E8763" s="2">
        <f>'[1]2025年已发货'!E:E</f>
        <v>5</v>
      </c>
      <c r="F8763" s="4">
        <f>'[1]2025年已发货'!F:F</f>
        <v>45951</v>
      </c>
      <c r="G8763" s="2" t="str">
        <f>'[1]2025年已发货'!G:G</f>
        <v>(武汉电气化局成达万高铁强电项目-渠县)四川省达州市渠县渠北镇雷家湾渠县北站旁</v>
      </c>
      <c r="H8763" s="2" t="str">
        <f>'[1]2025年已发货'!H:H</f>
        <v>刘频</v>
      </c>
      <c r="I8763" s="2">
        <f>'[1]2025年已发货'!I:I</f>
        <v>18779627939</v>
      </c>
      <c r="J8763" s="2" t="str">
        <f>_xlfn._xlws.FILTER(辅助信息!D:D,辅助信息!G:G=G8763)</f>
        <v>武汉电气化局成达万高铁强电项目</v>
      </c>
    </row>
    <row r="8764" spans="1:10">
      <c r="A8764" s="2" t="str">
        <f>'[1]2025年已发货'!A:A</f>
        <v>德胜</v>
      </c>
      <c r="B8764" s="2" t="str">
        <f>'[1]2025年已发货'!B:B</f>
        <v>螺纹钢</v>
      </c>
      <c r="C8764" s="2" t="str">
        <f>'[1]2025年已发货'!C:C</f>
        <v>HRB400E Φ14 12m</v>
      </c>
      <c r="D8764" s="2" t="str">
        <f>'[1]2025年已发货'!D:D</f>
        <v>吨</v>
      </c>
      <c r="E8764" s="2">
        <f>'[1]2025年已发货'!E:E</f>
        <v>5</v>
      </c>
      <c r="F8764" s="4">
        <f>'[1]2025年已发货'!F:F</f>
        <v>45951</v>
      </c>
      <c r="G8764" s="2" t="str">
        <f>'[1]2025年已发货'!G:G</f>
        <v>(武汉电气化局成达万高铁强电项目-渠县)四川省达州市渠县渠北镇雷家湾渠县北站旁</v>
      </c>
      <c r="H8764" s="2" t="str">
        <f>'[1]2025年已发货'!H:H</f>
        <v>刘频</v>
      </c>
      <c r="I8764" s="2">
        <f>'[1]2025年已发货'!I:I</f>
        <v>18779627939</v>
      </c>
      <c r="J8764" s="2" t="str">
        <f>_xlfn._xlws.FILTER(辅助信息!D:D,辅助信息!G:G=G8764)</f>
        <v>武汉电气化局成达万高铁强电项目</v>
      </c>
    </row>
    <row r="8765" spans="1:10">
      <c r="A8765" s="2" t="str">
        <f>'[1]2025年已发货'!A:A</f>
        <v>德胜</v>
      </c>
      <c r="B8765" s="2" t="str">
        <f>'[1]2025年已发货'!B:B</f>
        <v>螺纹钢</v>
      </c>
      <c r="C8765" s="2" t="str">
        <f>'[1]2025年已发货'!C:C</f>
        <v>HRB400E Φ18 12m</v>
      </c>
      <c r="D8765" s="2" t="str">
        <f>'[1]2025年已发货'!D:D</f>
        <v>吨</v>
      </c>
      <c r="E8765" s="2">
        <f>'[1]2025年已发货'!E:E</f>
        <v>15</v>
      </c>
      <c r="F8765" s="4">
        <f>'[1]2025年已发货'!F:F</f>
        <v>45951</v>
      </c>
      <c r="G8765" s="2" t="str">
        <f>'[1]2025年已发货'!G:G</f>
        <v>(武汉电气化局成达万高铁强电项目-渠县)四川省达州市渠县渠北镇雷家湾渠县北站旁</v>
      </c>
      <c r="H8765" s="2" t="str">
        <f>'[1]2025年已发货'!H:H</f>
        <v>刘频</v>
      </c>
      <c r="I8765" s="2">
        <f>'[1]2025年已发货'!I:I</f>
        <v>18779627939</v>
      </c>
      <c r="J8765" s="2" t="str">
        <f>_xlfn._xlws.FILTER(辅助信息!D:D,辅助信息!G:G=G8765)</f>
        <v>武汉电气化局成达万高铁强电项目</v>
      </c>
    </row>
    <row r="8766" spans="1:10">
      <c r="A8766" s="2" t="str">
        <f>'[1]2025年已发货'!A:A</f>
        <v>德胜</v>
      </c>
      <c r="B8766" s="2" t="str">
        <f>'[1]2025年已发货'!B:B</f>
        <v>螺纹钢</v>
      </c>
      <c r="C8766" s="2" t="str">
        <f>'[1]2025年已发货'!C:C</f>
        <v>HRB400E Φ25 12m</v>
      </c>
      <c r="D8766" s="2" t="str">
        <f>'[1]2025年已发货'!D:D</f>
        <v>吨</v>
      </c>
      <c r="E8766" s="2">
        <f>'[1]2025年已发货'!E:E</f>
        <v>9</v>
      </c>
      <c r="F8766" s="4">
        <f>'[1]2025年已发货'!F:F</f>
        <v>45951</v>
      </c>
      <c r="G8766" s="2" t="str">
        <f>'[1]2025年已发货'!G:G</f>
        <v>(武汉电气化局成达万高铁强电项目-渠县)四川省达州市渠县渠北镇雷家湾渠县北站旁</v>
      </c>
      <c r="H8766" s="2" t="str">
        <f>'[1]2025年已发货'!H:H</f>
        <v>刘频</v>
      </c>
      <c r="I8766" s="2">
        <f>'[1]2025年已发货'!I:I</f>
        <v>18779627939</v>
      </c>
      <c r="J8766" s="2" t="str">
        <f>_xlfn._xlws.FILTER(辅助信息!D:D,辅助信息!G:G=G8766)</f>
        <v>武汉电气化局成达万高铁强电项目</v>
      </c>
    </row>
    <row r="8767" spans="1:10">
      <c r="A8767" s="2" t="str">
        <f>'[1]2025年已发货'!A:A</f>
        <v>德胜</v>
      </c>
      <c r="B8767" s="2" t="str">
        <f>'[1]2025年已发货'!B:B</f>
        <v>螺纹钢</v>
      </c>
      <c r="C8767" s="2" t="str">
        <f>'[1]2025年已发货'!C:C</f>
        <v>HRB500E Φ14</v>
      </c>
      <c r="D8767" s="2" t="str">
        <f>'[1]2025年已发货'!D:D</f>
        <v>吨</v>
      </c>
      <c r="E8767" s="2">
        <f>'[1]2025年已发货'!E:E</f>
        <v>10</v>
      </c>
      <c r="F8767" s="4">
        <f>'[1]2025年已发货'!F:F</f>
        <v>45951</v>
      </c>
      <c r="G8767" s="2" t="str">
        <f>'[1]2025年已发货'!G:G</f>
        <v>（华西乐山）-四川省乐山市市中区苏稽镇周山嘴校地共建产教融合基地建设项目一标段</v>
      </c>
      <c r="H8767" s="2" t="str">
        <f>'[1]2025年已发货'!H:H</f>
        <v>范增云</v>
      </c>
      <c r="I8767" s="2">
        <f>'[1]2025年已发货'!I:I</f>
        <v>13668153241</v>
      </c>
      <c r="J8767" s="2" vm="1" t="e">
        <f>_xlfn._xlws.FILTER(辅助信息!D:D,辅助信息!G:G=G8767)</f>
        <v>#VALUE!</v>
      </c>
    </row>
    <row r="8768" spans="1:10">
      <c r="A8768" s="2" t="str">
        <f>'[1]2025年已发货'!A:A</f>
        <v>德胜</v>
      </c>
      <c r="B8768" s="2" t="str">
        <f>'[1]2025年已发货'!B:B</f>
        <v>螺纹钢</v>
      </c>
      <c r="C8768" s="2" t="str">
        <f>'[1]2025年已发货'!C:C</f>
        <v>HRB500E Φ25</v>
      </c>
      <c r="D8768" s="2" t="str">
        <f>'[1]2025年已发货'!D:D</f>
        <v>吨</v>
      </c>
      <c r="E8768" s="2">
        <f>'[1]2025年已发货'!E:E</f>
        <v>15</v>
      </c>
      <c r="F8768" s="4">
        <f>'[1]2025年已发货'!F:F</f>
        <v>45951</v>
      </c>
      <c r="G8768" s="2" t="str">
        <f>'[1]2025年已发货'!G:G</f>
        <v>（华西乐山）-四川省乐山市市中区苏稽镇周山嘴校地共建产教融合基地建设项目一标段</v>
      </c>
      <c r="H8768" s="2" t="str">
        <f>'[1]2025年已发货'!H:H</f>
        <v>范增云</v>
      </c>
      <c r="I8768" s="2">
        <f>'[1]2025年已发货'!I:I</f>
        <v>13668153241</v>
      </c>
      <c r="J8768" s="2" vm="1" t="e">
        <f>_xlfn._xlws.FILTER(辅助信息!D:D,辅助信息!G:G=G8768)</f>
        <v>#VALUE!</v>
      </c>
    </row>
    <row r="8769" spans="1:10">
      <c r="A8769" s="2" t="str">
        <f>'[1]2025年已发货'!A:A</f>
        <v>德胜</v>
      </c>
      <c r="B8769" s="2" t="str">
        <f>'[1]2025年已发货'!B:B</f>
        <v>螺纹钢</v>
      </c>
      <c r="C8769" s="2" t="str">
        <f>'[1]2025年已发货'!C:C</f>
        <v>HRB500E Φ25 12m</v>
      </c>
      <c r="D8769" s="2" t="str">
        <f>'[1]2025年已发货'!D:D</f>
        <v>吨</v>
      </c>
      <c r="E8769" s="2">
        <f>'[1]2025年已发货'!E:E</f>
        <v>10</v>
      </c>
      <c r="F8769" s="4">
        <f>'[1]2025年已发货'!F:F</f>
        <v>45951</v>
      </c>
      <c r="G8769" s="2" t="str">
        <f>'[1]2025年已发货'!G:G</f>
        <v>（华西乐山）-四川省乐山市市中区苏稽镇周山嘴校地共建产教融合基地建设项目一标段</v>
      </c>
      <c r="H8769" s="2" t="str">
        <f>'[1]2025年已发货'!H:H</f>
        <v>范增云</v>
      </c>
      <c r="I8769" s="2">
        <f>'[1]2025年已发货'!I:I</f>
        <v>13668153241</v>
      </c>
      <c r="J8769" s="2" vm="1" t="e">
        <f>_xlfn._xlws.FILTER(辅助信息!D:D,辅助信息!G:G=G8769)</f>
        <v>#VALUE!</v>
      </c>
    </row>
    <row r="8770" spans="1:10">
      <c r="A8770" s="2" t="str">
        <f>'[1]2025年已发货'!A:A</f>
        <v>德胜恒嘉</v>
      </c>
      <c r="B8770" s="2" t="str">
        <f>'[1]2025年已发货'!B:B</f>
        <v>螺纹钢</v>
      </c>
      <c r="C8770" s="2" t="str">
        <f>'[1]2025年已发货'!C:C</f>
        <v>HRB400EФ12，9m</v>
      </c>
      <c r="D8770" s="2" t="str">
        <f>'[1]2025年已发货'!D:D</f>
        <v>吨</v>
      </c>
      <c r="E8770" s="2">
        <f>'[1]2025年已发货'!E:E</f>
        <v>105</v>
      </c>
      <c r="F8770" s="4">
        <f>'[1]2025年已发货'!F:F</f>
        <v>45951</v>
      </c>
      <c r="G8770" s="2" t="str">
        <f>'[1]2025年已发货'!G:G</f>
        <v>（中铁十局-资乐高速4标）四川省眉山市仁寿县彰加镇促进村中铁十局资乐高速2#梁场</v>
      </c>
      <c r="H8770" s="2" t="str">
        <f>'[1]2025年已发货'!H:H</f>
        <v>杨飞</v>
      </c>
      <c r="I8770" s="2">
        <f>'[1]2025年已发货'!I:I</f>
        <v>15667998777</v>
      </c>
      <c r="J8770" s="2" vm="1" t="e">
        <f>_xlfn._xlws.FILTER(辅助信息!D:D,辅助信息!G:G=G8770)</f>
        <v>#VALUE!</v>
      </c>
    </row>
    <row r="8771" spans="1:10">
      <c r="A8771" s="2" t="str">
        <f>'[1]2025年已发货'!A:A</f>
        <v>德胜</v>
      </c>
      <c r="B8771" s="2" t="str">
        <f>'[1]2025年已发货'!B:B</f>
        <v>螺纹钢</v>
      </c>
      <c r="C8771" s="2" t="str">
        <f>'[1]2025年已发货'!C:C</f>
        <v>HRB400EФ25，12m</v>
      </c>
      <c r="D8771" s="2" t="str">
        <f>'[1]2025年已发货'!D:D</f>
        <v>吨</v>
      </c>
      <c r="E8771" s="2">
        <f>'[1]2025年已发货'!E:E</f>
        <v>35</v>
      </c>
      <c r="F8771" s="4">
        <f>'[1]2025年已发货'!F:F</f>
        <v>45951</v>
      </c>
      <c r="G8771" s="2" t="str">
        <f>'[1]2025年已发货'!G:G</f>
        <v>（中铁广州局-成渝扩容2标）四川省内江市资中县双龙镇朱家房子成渝扩容ZCB3-2标1#钢筋厂</v>
      </c>
      <c r="H8771" s="2" t="str">
        <f>'[1]2025年已发货'!H:H</f>
        <v>石雄</v>
      </c>
      <c r="I8771" s="2">
        <f>'[1]2025年已发货'!I:I</f>
        <v>13268388125</v>
      </c>
      <c r="J8771" s="2" vm="1" t="e">
        <f>_xlfn._xlws.FILTER(辅助信息!D:D,辅助信息!G:G=G8771)</f>
        <v>#VALUE!</v>
      </c>
    </row>
    <row r="8772" spans="1:10">
      <c r="A8772" s="2" t="str">
        <f>'[1]2025年已发货'!A:A</f>
        <v>德胜</v>
      </c>
      <c r="B8772" s="2" t="str">
        <f>'[1]2025年已发货'!B:B</f>
        <v>螺纹钢</v>
      </c>
      <c r="C8772" s="2" t="str">
        <f>'[1]2025年已发货'!C:C</f>
        <v>HRB400EФ20，9m</v>
      </c>
      <c r="D8772" s="2" t="str">
        <f>'[1]2025年已发货'!D:D</f>
        <v>吨</v>
      </c>
      <c r="E8772" s="2">
        <f>'[1]2025年已发货'!E:E</f>
        <v>35</v>
      </c>
      <c r="F8772" s="4">
        <f>'[1]2025年已发货'!F:F</f>
        <v>45951</v>
      </c>
      <c r="G8772" s="2" t="str">
        <f>'[1]2025年已发货'!G:G</f>
        <v>（中铁广州局-成渝扩容2标）成渝扩容项目ZCB3-2标2#钢筋厂【雁江区联盟桥东北50米(资资路) 】</v>
      </c>
      <c r="H8772" s="2" t="str">
        <f>'[1]2025年已发货'!H:H</f>
        <v>刘沛琦</v>
      </c>
      <c r="I8772" s="2">
        <f>'[1]2025年已发货'!I:I</f>
        <v>18011784798</v>
      </c>
      <c r="J8772" s="2" vm="1" t="e">
        <f>_xlfn._xlws.FILTER(辅助信息!D:D,辅助信息!G:G=G8772)</f>
        <v>#VALUE!</v>
      </c>
    </row>
    <row r="8773" spans="1:10">
      <c r="A8773" s="2" t="str">
        <f>'[1]2025年已发货'!A:A</f>
        <v>德胜</v>
      </c>
      <c r="B8773" s="2" t="str">
        <f>'[1]2025年已发货'!B:B</f>
        <v>螺纹钢</v>
      </c>
      <c r="C8773" s="2" t="str">
        <f>'[1]2025年已发货'!C:C</f>
        <v>HRB400EФ28，9m</v>
      </c>
      <c r="D8773" s="2" t="str">
        <f>'[1]2025年已发货'!D:D</f>
        <v>吨</v>
      </c>
      <c r="E8773" s="2">
        <f>'[1]2025年已发货'!E:E</f>
        <v>35</v>
      </c>
      <c r="F8773" s="4">
        <f>'[1]2025年已发货'!F:F</f>
        <v>45951</v>
      </c>
      <c r="G8773" s="2" t="str">
        <f>'[1]2025年已发货'!G:G</f>
        <v>（中铁广州局-成渝扩容2标）成渝扩容项目ZCB3-2标2#钢筋厂【雁江区联盟桥东北50米(资资路) 】</v>
      </c>
      <c r="H8773" s="2" t="str">
        <f>'[1]2025年已发货'!H:H</f>
        <v>刘沛琦</v>
      </c>
      <c r="I8773" s="2">
        <f>'[1]2025年已发货'!I:I</f>
        <v>18011784798</v>
      </c>
      <c r="J8773" s="2" vm="1" t="e">
        <f>_xlfn._xlws.FILTER(辅助信息!D:D,辅助信息!G:G=G8773)</f>
        <v>#VALUE!</v>
      </c>
    </row>
    <row r="8774" spans="1:10">
      <c r="A8774" s="2" t="str">
        <f>'[1]2025年已发货'!A:A</f>
        <v>德胜</v>
      </c>
      <c r="B8774" s="2" t="str">
        <f>'[1]2025年已发货'!B:B</f>
        <v>螺纹钢</v>
      </c>
      <c r="C8774" s="2" t="str">
        <f>'[1]2025年已发货'!C:C</f>
        <v>HRB400EФ32，9m</v>
      </c>
      <c r="D8774" s="2" t="str">
        <f>'[1]2025年已发货'!D:D</f>
        <v>吨</v>
      </c>
      <c r="E8774" s="2">
        <f>'[1]2025年已发货'!E:E</f>
        <v>35</v>
      </c>
      <c r="F8774" s="4">
        <f>'[1]2025年已发货'!F:F</f>
        <v>45951</v>
      </c>
      <c r="G8774" s="2" t="str">
        <f>'[1]2025年已发货'!G:G</f>
        <v>（中铁广州局-成渝扩容2标）成渝扩容项目ZCB3-2标2#钢筋厂【雁江区联盟桥东北50米(资资路) 】</v>
      </c>
      <c r="H8774" s="2" t="str">
        <f>'[1]2025年已发货'!H:H</f>
        <v>刘沛琦</v>
      </c>
      <c r="I8774" s="2">
        <f>'[1]2025年已发货'!I:I</f>
        <v>18011784798</v>
      </c>
      <c r="J8774" s="2" vm="1" t="e">
        <f>_xlfn._xlws.FILTER(辅助信息!D:D,辅助信息!G:G=G8774)</f>
        <v>#VALUE!</v>
      </c>
    </row>
    <row r="8775" spans="1:10">
      <c r="A8775" s="2" t="str">
        <f>'[1]2025年已发货'!A:A</f>
        <v>德胜（代）</v>
      </c>
      <c r="B8775" s="2" t="str">
        <f>'[1]2025年已发货'!B:B</f>
        <v>高线</v>
      </c>
      <c r="C8775" s="2" t="str">
        <f>'[1]2025年已发货'!C:C</f>
        <v>HPB300Ф12</v>
      </c>
      <c r="D8775" s="2" t="str">
        <f>'[1]2025年已发货'!D:D</f>
        <v>吨</v>
      </c>
      <c r="E8775" s="2">
        <f>'[1]2025年已发货'!E:E</f>
        <v>25</v>
      </c>
      <c r="F8775" s="4">
        <f>'[1]2025年已发货'!F:F</f>
        <v>45951</v>
      </c>
      <c r="G8775" s="2" t="str">
        <f>'[1]2025年已发货'!G:G</f>
        <v>（中铁二局-成渝扩容4标）四川省成都市简阳市杨家镇桐子湾村二局钢筋场</v>
      </c>
      <c r="H8775" s="2" t="str">
        <f>'[1]2025年已发货'!H:H</f>
        <v>陈钢</v>
      </c>
      <c r="I8775" s="2">
        <f>'[1]2025年已发货'!I:I</f>
        <v>13018165813</v>
      </c>
      <c r="J8775" s="2" vm="1" t="e">
        <f>_xlfn._xlws.FILTER(辅助信息!D:D,辅助信息!G:G=G8775)</f>
        <v>#VALUE!</v>
      </c>
    </row>
    <row r="8776" spans="1:10">
      <c r="A8776" s="2" t="str">
        <f>'[1]2025年已发货'!A:A</f>
        <v>德胜（代）</v>
      </c>
      <c r="B8776" s="2" t="str">
        <f>'[1]2025年已发货'!B:B</f>
        <v>高线</v>
      </c>
      <c r="C8776" s="2" t="str">
        <f>'[1]2025年已发货'!C:C</f>
        <v>HPB300Ф8</v>
      </c>
      <c r="D8776" s="2" t="str">
        <f>'[1]2025年已发货'!D:D</f>
        <v>吨</v>
      </c>
      <c r="E8776" s="2">
        <f>'[1]2025年已发货'!E:E</f>
        <v>10</v>
      </c>
      <c r="F8776" s="4">
        <f>'[1]2025年已发货'!F:F</f>
        <v>45951</v>
      </c>
      <c r="G8776" s="2" t="str">
        <f>'[1]2025年已发货'!G:G</f>
        <v>（中铁二局-成渝扩容4标）四川省成都市简阳市杨家镇桐子湾村二局钢筋场</v>
      </c>
      <c r="H8776" s="2" t="str">
        <f>'[1]2025年已发货'!H:H</f>
        <v>陈钢</v>
      </c>
      <c r="I8776" s="2">
        <f>'[1]2025年已发货'!I:I</f>
        <v>13018165813</v>
      </c>
      <c r="J8776" s="2" vm="1" t="e">
        <f>_xlfn._xlws.FILTER(辅助信息!D:D,辅助信息!G:G=G8776)</f>
        <v>#VALUE!</v>
      </c>
    </row>
    <row r="8777" spans="1:10">
      <c r="A8777" s="2" t="str">
        <f>'[1]2025年已发货'!A:A</f>
        <v>德胜（代）</v>
      </c>
      <c r="B8777" s="2" t="str">
        <f>'[1]2025年已发货'!B:B</f>
        <v>盘螺</v>
      </c>
      <c r="C8777" s="2" t="str">
        <f>'[1]2025年已发货'!C:C</f>
        <v>HRB400EФ12</v>
      </c>
      <c r="D8777" s="2" t="str">
        <f>'[1]2025年已发货'!D:D</f>
        <v>吨</v>
      </c>
      <c r="E8777" s="2">
        <f>'[1]2025年已发货'!E:E</f>
        <v>35</v>
      </c>
      <c r="F8777" s="4">
        <f>'[1]2025年已发货'!F:F</f>
        <v>45951</v>
      </c>
      <c r="G8777" s="2" t="str">
        <f>'[1]2025年已发货'!G:G</f>
        <v>（中铁广州局-成渝扩容2标）成渝扩容项目ZCB3-2标2#钢筋厂【雁江区联盟桥东北50米(资资路) 】</v>
      </c>
      <c r="H8777" s="2" t="str">
        <f>'[1]2025年已发货'!H:H</f>
        <v>刘沛琦</v>
      </c>
      <c r="I8777" s="2">
        <f>'[1]2025年已发货'!I:I</f>
        <v>18011784798</v>
      </c>
      <c r="J8777" s="2" vm="1" t="e">
        <f>_xlfn._xlws.FILTER(辅助信息!D:D,辅助信息!G:G=G8777)</f>
        <v>#VALUE!</v>
      </c>
    </row>
    <row r="8778" spans="1:10">
      <c r="A8778" s="2" t="str">
        <f>'[1]2025年已发货'!A:A</f>
        <v>德胜</v>
      </c>
      <c r="B8778" s="2" t="str">
        <f>'[1]2025年已发货'!B:B</f>
        <v>螺纹钢</v>
      </c>
      <c r="C8778" s="2" t="str">
        <f>'[1]2025年已发货'!C:C</f>
        <v>HRB400EФ25，12m</v>
      </c>
      <c r="D8778" s="2" t="str">
        <f>'[1]2025年已发货'!D:D</f>
        <v>吨</v>
      </c>
      <c r="E8778" s="2">
        <f>'[1]2025年已发货'!E:E</f>
        <v>35</v>
      </c>
      <c r="F8778" s="4">
        <f>'[1]2025年已发货'!F:F</f>
        <v>45951</v>
      </c>
      <c r="G8778" s="2" t="str">
        <f>'[1]2025年已发货'!G:G</f>
        <v>（中铁五局-成渝扩容3标）四川省资阳市雁江区伍隍镇铺子村雁江区X138</v>
      </c>
      <c r="H8778" s="2" t="str">
        <f>'[1]2025年已发货'!H:H</f>
        <v>王健</v>
      </c>
      <c r="I8778" s="2">
        <f>'[1]2025年已发货'!I:I</f>
        <v>17726168395</v>
      </c>
      <c r="J8778" s="2" vm="1" t="e">
        <f>_xlfn._xlws.FILTER(辅助信息!D:D,辅助信息!G:G=G8778)</f>
        <v>#VALUE!</v>
      </c>
    </row>
    <row r="8779" spans="1:10">
      <c r="A8779" s="2" t="str">
        <f>'[1]2025年已发货'!A:A</f>
        <v>德胜</v>
      </c>
      <c r="B8779" s="2" t="str">
        <f>'[1]2025年已发货'!B:B</f>
        <v>螺纹钢</v>
      </c>
      <c r="C8779" s="2" t="str">
        <f>'[1]2025年已发货'!C:C</f>
        <v>HRB400EФ12，12m</v>
      </c>
      <c r="D8779" s="2" t="str">
        <f>'[1]2025年已发货'!D:D</f>
        <v>吨</v>
      </c>
      <c r="E8779" s="2">
        <f>'[1]2025年已发货'!E:E</f>
        <v>70</v>
      </c>
      <c r="F8779" s="4">
        <f>'[1]2025年已发货'!F:F</f>
        <v>45951</v>
      </c>
      <c r="G8779" s="2" t="str">
        <f>'[1]2025年已发货'!G:G</f>
        <v>（中铁广州局-成渝扩容2标）成渝扩容项目ZCB3-2标2#钢筋厂【雁江区联盟桥东北50米(资资路) 】</v>
      </c>
      <c r="H8779" s="2" t="str">
        <f>'[1]2025年已发货'!H:H</f>
        <v>刘沛琦</v>
      </c>
      <c r="I8779" s="2">
        <f>'[1]2025年已发货'!I:I</f>
        <v>18011784798</v>
      </c>
      <c r="J8779" s="2" vm="1" t="e">
        <f>_xlfn._xlws.FILTER(辅助信息!D:D,辅助信息!G:G=G8779)</f>
        <v>#VALUE!</v>
      </c>
    </row>
    <row r="8780" spans="1:10">
      <c r="A8780" s="2" t="str">
        <f>'[1]2025年已发货'!A:A</f>
        <v>润耀</v>
      </c>
      <c r="B8780" s="2" t="str">
        <f>'[1]2025年已发货'!B:B</f>
        <v>螺纹钢</v>
      </c>
      <c r="C8780" s="2" t="str">
        <f>'[1]2025年已发货'!C:C</f>
        <v>HRB400EФ22，12m</v>
      </c>
      <c r="D8780" s="2" t="str">
        <f>'[1]2025年已发货'!D:D</f>
        <v>吨</v>
      </c>
      <c r="E8780" s="2">
        <f>'[1]2025年已发货'!E:E</f>
        <v>35</v>
      </c>
      <c r="F8780" s="4">
        <f>'[1]2025年已发货'!F:F</f>
        <v>45951</v>
      </c>
      <c r="G8780" s="2" t="str">
        <f>'[1]2025年已发货'!G:G</f>
        <v>（中铁广州局-成渝扩容2标）成渝扩容项目ZCB3-2标2#钢筋厂【雁江区联盟桥东北50米(资资路) 】</v>
      </c>
      <c r="H8780" s="2" t="str">
        <f>'[1]2025年已发货'!H:H</f>
        <v>刘沛琦</v>
      </c>
      <c r="I8780" s="2">
        <f>'[1]2025年已发货'!I:I</f>
        <v>18011784798</v>
      </c>
      <c r="J8780" s="2" vm="1" t="e">
        <f>_xlfn._xlws.FILTER(辅助信息!D:D,辅助信息!G:G=G8780)</f>
        <v>#VALUE!</v>
      </c>
    </row>
    <row r="8781" spans="1:10">
      <c r="A8781" s="2" t="str">
        <f>'[1]2025年已发货'!A:A</f>
        <v>润耀</v>
      </c>
      <c r="B8781" s="2" t="str">
        <f>'[1]2025年已发货'!B:B</f>
        <v>螺纹钢</v>
      </c>
      <c r="C8781" s="2" t="str">
        <f>'[1]2025年已发货'!C:C</f>
        <v>HRB400EФ32，12m</v>
      </c>
      <c r="D8781" s="2" t="str">
        <f>'[1]2025年已发货'!D:D</f>
        <v>吨</v>
      </c>
      <c r="E8781" s="2">
        <f>'[1]2025年已发货'!E:E</f>
        <v>70</v>
      </c>
      <c r="F8781" s="4">
        <f>'[1]2025年已发货'!F:F</f>
        <v>45951</v>
      </c>
      <c r="G8781" s="2" t="str">
        <f>'[1]2025年已发货'!G:G</f>
        <v>（中铁广州局-成渝扩容2标）成渝扩容项目ZCB3-2标2#钢筋厂【雁江区联盟桥东北50米(资资路) 】</v>
      </c>
      <c r="H8781" s="2" t="str">
        <f>'[1]2025年已发货'!H:H</f>
        <v>刘沛琦</v>
      </c>
      <c r="I8781" s="2">
        <f>'[1]2025年已发货'!I:I</f>
        <v>18011784798</v>
      </c>
      <c r="J8781" s="2" vm="1" t="e">
        <f>_xlfn._xlws.FILTER(辅助信息!D:D,辅助信息!G:G=G8781)</f>
        <v>#VALUE!</v>
      </c>
    </row>
    <row r="8782" spans="1:10">
      <c r="A8782" s="2" t="str">
        <f>'[1]2025年已发货'!A:A</f>
        <v>德胜恒嘉</v>
      </c>
      <c r="B8782" s="2" t="str">
        <f>'[1]2025年已发货'!B:B</f>
        <v>螺纹钢</v>
      </c>
      <c r="C8782" s="2" t="str">
        <f>'[1]2025年已发货'!C:C</f>
        <v>HRB400EФ16*9m</v>
      </c>
      <c r="D8782" s="2" t="str">
        <f>'[1]2025年已发货'!D:D</f>
        <v>吨</v>
      </c>
      <c r="E8782" s="2">
        <f>'[1]2025年已发货'!E:E</f>
        <v>25</v>
      </c>
      <c r="F8782" s="4">
        <f>'[1]2025年已发货'!F:F</f>
        <v>45951</v>
      </c>
      <c r="G8782" s="2" t="str">
        <f>'[1]2025年已发货'!G:G</f>
        <v>（中铁九桥康新高速TJ1-3标）四川省甘孜州康定市折多塘村车管所旁（使用德胜、威钢、成实）</v>
      </c>
      <c r="H8782" s="2" t="str">
        <f>'[1]2025年已发货'!H:H</f>
        <v>王营光</v>
      </c>
      <c r="I8782" s="2">
        <f>'[1]2025年已发货'!I:I</f>
        <v>13479287250</v>
      </c>
      <c r="J8782" s="2" vm="1" t="e">
        <f>_xlfn._xlws.FILTER(辅助信息!D:D,辅助信息!G:G=G8782)</f>
        <v>#VALUE!</v>
      </c>
    </row>
    <row r="8783" spans="1:10">
      <c r="A8783" s="2" t="str">
        <f>'[1]2025年已发货'!A:A</f>
        <v>德胜恒嘉</v>
      </c>
      <c r="B8783" s="2" t="str">
        <f>'[1]2025年已发货'!B:B</f>
        <v>螺纹钢</v>
      </c>
      <c r="C8783" s="2" t="str">
        <f>'[1]2025年已发货'!C:C</f>
        <v>HRB400EФ20*9m</v>
      </c>
      <c r="D8783" s="2" t="str">
        <f>'[1]2025年已发货'!D:D</f>
        <v>吨</v>
      </c>
      <c r="E8783" s="2">
        <f>'[1]2025年已发货'!E:E</f>
        <v>10</v>
      </c>
      <c r="F8783" s="4">
        <f>'[1]2025年已发货'!F:F</f>
        <v>45951</v>
      </c>
      <c r="G8783" s="2" t="str">
        <f>'[1]2025年已发货'!G:G</f>
        <v>（中铁九桥康新高速TJ1-3标）四川省甘孜州康定市折多塘村车管所旁（使用德胜、威钢、成实）</v>
      </c>
      <c r="H8783" s="2" t="str">
        <f>'[1]2025年已发货'!H:H</f>
        <v>王营光</v>
      </c>
      <c r="I8783" s="2">
        <f>'[1]2025年已发货'!I:I</f>
        <v>13479287250</v>
      </c>
      <c r="J8783" s="2" vm="1" t="e">
        <f>_xlfn._xlws.FILTER(辅助信息!D:D,辅助信息!G:G=G8783)</f>
        <v>#VALUE!</v>
      </c>
    </row>
    <row r="8784" spans="1:10">
      <c r="A8784" s="2" t="str">
        <f>'[1]2025年已发货'!A:A</f>
        <v>德胜恒嘉</v>
      </c>
      <c r="B8784" s="2" t="str">
        <f>'[1]2025年已发货'!B:B</f>
        <v>螺纹钢</v>
      </c>
      <c r="C8784" s="2" t="str">
        <f>'[1]2025年已发货'!C:C</f>
        <v>HRB400EФ22*9m或12m</v>
      </c>
      <c r="D8784" s="2" t="str">
        <f>'[1]2025年已发货'!D:D</f>
        <v>吨</v>
      </c>
      <c r="E8784" s="2">
        <f>'[1]2025年已发货'!E:E</f>
        <v>35</v>
      </c>
      <c r="F8784" s="4">
        <f>'[1]2025年已发货'!F:F</f>
        <v>45951</v>
      </c>
      <c r="G8784" s="2" t="str">
        <f>'[1]2025年已发货'!G:G</f>
        <v>（中铁六局呼和公司康新高速TJ4-2标）四川省甘孜藏族自治州康定市新都桥镇东俄罗三村中建八局搅拌站旁</v>
      </c>
      <c r="H8784" s="2" t="str">
        <f>'[1]2025年已发货'!H:H</f>
        <v>许文刚</v>
      </c>
      <c r="I8784" s="2">
        <f>'[1]2025年已发货'!I:I</f>
        <v>15848808186</v>
      </c>
      <c r="J8784" s="2" vm="1" t="e">
        <f>_xlfn._xlws.FILTER(辅助信息!D:D,辅助信息!G:G=G8784)</f>
        <v>#VALUE!</v>
      </c>
    </row>
    <row r="8785" spans="1:10">
      <c r="A8785" s="2" t="str">
        <f>'[1]2025年已发货'!A:A</f>
        <v>德胜恒嘉</v>
      </c>
      <c r="B8785" s="2" t="str">
        <f>'[1]2025年已发货'!B:B</f>
        <v>螺纹钢</v>
      </c>
      <c r="C8785" s="2" t="str">
        <f>'[1]2025年已发货'!C:C</f>
        <v>HRB500EΦ25*12m</v>
      </c>
      <c r="D8785" s="2" t="str">
        <f>'[1]2025年已发货'!D:D</f>
        <v>吨</v>
      </c>
      <c r="E8785" s="2">
        <f>'[1]2025年已发货'!E:E</f>
        <v>13</v>
      </c>
      <c r="F8785" s="4">
        <f>'[1]2025年已发货'!F:F</f>
        <v>45951</v>
      </c>
      <c r="G8785" s="2" t="str">
        <f>'[1]2025年已发货'!G:G</f>
        <v>（成峨1标）眉山市彭山区谢家街道跳墩子</v>
      </c>
      <c r="H8785" s="2" t="str">
        <f>'[1]2025年已发货'!H:H</f>
        <v>曾毅</v>
      </c>
      <c r="I8785" s="2" t="str">
        <f>'[1]2025年已发货'!I:I</f>
        <v>13982229815</v>
      </c>
      <c r="J8785" s="2" vm="1" t="e">
        <f>_xlfn._xlws.FILTER(辅助信息!D:D,辅助信息!G:G=G8785)</f>
        <v>#VALUE!</v>
      </c>
    </row>
    <row r="8786" spans="1:10">
      <c r="A8786" s="2" t="str">
        <f>'[1]2025年已发货'!A:A</f>
        <v>德胜恒嘉</v>
      </c>
      <c r="B8786" s="2" t="str">
        <f>'[1]2025年已发货'!B:B</f>
        <v>螺纹钢</v>
      </c>
      <c r="C8786" s="2" t="str">
        <f>'[1]2025年已发货'!C:C</f>
        <v>HRB500EΦ28*12m</v>
      </c>
      <c r="D8786" s="2" t="str">
        <f>'[1]2025年已发货'!D:D</f>
        <v>吨</v>
      </c>
      <c r="E8786" s="2">
        <f>'[1]2025年已发货'!E:E</f>
        <v>22</v>
      </c>
      <c r="F8786" s="4">
        <f>'[1]2025年已发货'!F:F</f>
        <v>45951</v>
      </c>
      <c r="G8786" s="2" t="str">
        <f>'[1]2025年已发货'!G:G</f>
        <v>（成峨1标）眉山市彭山区谢家街道跳墩子</v>
      </c>
      <c r="H8786" s="2" t="str">
        <f>'[1]2025年已发货'!H:H</f>
        <v>曾毅</v>
      </c>
      <c r="I8786" s="2" t="str">
        <f>'[1]2025年已发货'!I:I</f>
        <v>13982229815</v>
      </c>
      <c r="J8786" s="2" vm="1" t="e">
        <f>_xlfn._xlws.FILTER(辅助信息!D:D,辅助信息!G:G=G8786)</f>
        <v>#VALUE!</v>
      </c>
    </row>
    <row r="8787" spans="1:10">
      <c r="A8787" s="2" t="str">
        <f>'[1]2025年已发货'!A:A</f>
        <v>德胜（代）</v>
      </c>
      <c r="B8787" s="2" t="str">
        <f>'[1]2025年已发货'!B:B</f>
        <v>盘圆</v>
      </c>
      <c r="C8787" s="2" t="str">
        <f>'[1]2025年已发货'!C:C</f>
        <v>HPB300Ф8</v>
      </c>
      <c r="D8787" s="2" t="str">
        <f>'[1]2025年已发货'!D:D</f>
        <v>吨</v>
      </c>
      <c r="E8787" s="2">
        <f>'[1]2025年已发货'!E:E</f>
        <v>35</v>
      </c>
      <c r="F8787" s="4">
        <f>'[1]2025年已发货'!F:F</f>
        <v>45951</v>
      </c>
      <c r="G8787" s="2" t="str">
        <f>'[1]2025年已发货'!G:G</f>
        <v>（中铁六局呼和公司康新高速TJ4-2标）四川省甘孜藏族自治州康定市新都桥镇东俄罗三村中建八局搅拌站旁</v>
      </c>
      <c r="H8787" s="2" t="str">
        <f>'[1]2025年已发货'!H:H</f>
        <v>许文刚</v>
      </c>
      <c r="I8787" s="2">
        <f>'[1]2025年已发货'!I:I</f>
        <v>15848808186</v>
      </c>
      <c r="J8787" s="2" vm="1" t="e">
        <f>_xlfn._xlws.FILTER(辅助信息!D:D,辅助信息!G:G=G8787)</f>
        <v>#VALUE!</v>
      </c>
    </row>
    <row r="8788" spans="1:10">
      <c r="A8788" s="2" t="str">
        <f>'[1]2025年已发货'!A:A</f>
        <v>德胜恒嘉</v>
      </c>
      <c r="B8788" s="2" t="str">
        <f>'[1]2025年已发货'!B:B</f>
        <v>螺纹钢</v>
      </c>
      <c r="C8788" s="2" t="str">
        <f>'[1]2025年已发货'!C:C</f>
        <v>HRB400EФ16*12m</v>
      </c>
      <c r="D8788" s="2" t="str">
        <f>'[1]2025年已发货'!D:D</f>
        <v>吨</v>
      </c>
      <c r="E8788" s="2">
        <f>'[1]2025年已发货'!E:E</f>
        <v>35</v>
      </c>
      <c r="F8788" s="4">
        <f>'[1]2025年已发货'!F:F</f>
        <v>45951</v>
      </c>
      <c r="G8788" s="2" t="str">
        <f>'[1]2025年已发货'!G:G</f>
        <v>（中铁八局康新高速TJ4-1标）四川省甘孜州康定市新都桥镇超限载检测站</v>
      </c>
      <c r="H8788" s="2" t="str">
        <f>'[1]2025年已发货'!H:H</f>
        <v>刘俊</v>
      </c>
      <c r="I8788" s="2">
        <f>'[1]2025年已发货'!I:I</f>
        <v>18587764925</v>
      </c>
      <c r="J8788" s="2" vm="1" t="e">
        <f>_xlfn._xlws.FILTER(辅助信息!D:D,辅助信息!G:G=G8788)</f>
        <v>#VALUE!</v>
      </c>
    </row>
    <row r="8789" spans="1:10">
      <c r="A8789" s="2" t="str">
        <f>'[1]2025年已发货'!A:A</f>
        <v>德胜恒嘉</v>
      </c>
      <c r="B8789" s="2" t="str">
        <f>'[1]2025年已发货'!B:B</f>
        <v>螺纹钢</v>
      </c>
      <c r="C8789" s="2" t="str">
        <f>'[1]2025年已发货'!C:C</f>
        <v>HRB400EФ20*12m</v>
      </c>
      <c r="D8789" s="2" t="str">
        <f>'[1]2025年已发货'!D:D</f>
        <v>吨</v>
      </c>
      <c r="E8789" s="2">
        <f>'[1]2025年已发货'!E:E</f>
        <v>35</v>
      </c>
      <c r="F8789" s="4">
        <f>'[1]2025年已发货'!F:F</f>
        <v>45951</v>
      </c>
      <c r="G8789" s="2" t="str">
        <f>'[1]2025年已发货'!G:G</f>
        <v>（中铁八局康新高速TJ4-1标）四川省甘孜州康定市新都桥镇超限载检测站</v>
      </c>
      <c r="H8789" s="2" t="str">
        <f>'[1]2025年已发货'!H:H</f>
        <v>刘俊</v>
      </c>
      <c r="I8789" s="2">
        <f>'[1]2025年已发货'!I:I</f>
        <v>18587764925</v>
      </c>
      <c r="J8789" s="2" vm="1" t="e">
        <f>_xlfn._xlws.FILTER(辅助信息!D:D,辅助信息!G:G=G8789)</f>
        <v>#VALUE!</v>
      </c>
    </row>
    <row r="8790" spans="1:10">
      <c r="A8790" s="2" t="str">
        <f>'[1]2025年已发货'!A:A</f>
        <v>德胜恒嘉</v>
      </c>
      <c r="B8790" s="2" t="str">
        <f>'[1]2025年已发货'!B:B</f>
        <v>螺纹钢</v>
      </c>
      <c r="C8790" s="2" t="str">
        <f>'[1]2025年已发货'!C:C</f>
        <v>HRB400EФ28*12m</v>
      </c>
      <c r="D8790" s="2" t="str">
        <f>'[1]2025年已发货'!D:D</f>
        <v>吨</v>
      </c>
      <c r="E8790" s="2">
        <f>'[1]2025年已发货'!E:E</f>
        <v>70</v>
      </c>
      <c r="F8790" s="4">
        <f>'[1]2025年已发货'!F:F</f>
        <v>45951</v>
      </c>
      <c r="G8790" s="2" t="str">
        <f>'[1]2025年已发货'!G:G</f>
        <v>（中铁八局康新高速TJ4-1标）四川省甘孜州康定市新都桥镇超限载检测站</v>
      </c>
      <c r="H8790" s="2" t="str">
        <f>'[1]2025年已发货'!H:H</f>
        <v>刘俊</v>
      </c>
      <c r="I8790" s="2">
        <f>'[1]2025年已发货'!I:I</f>
        <v>18587764925</v>
      </c>
      <c r="J8790" s="2" vm="1" t="e">
        <f>_xlfn._xlws.FILTER(辅助信息!D:D,辅助信息!G:G=G8790)</f>
        <v>#VALUE!</v>
      </c>
    </row>
    <row r="8791" spans="1:10">
      <c r="A8791" s="2" t="str">
        <f>'[1]2025年已发货'!A:A</f>
        <v>德胜恒嘉</v>
      </c>
      <c r="B8791" s="2" t="str">
        <f>'[1]2025年已发货'!B:B</f>
        <v>螺纹钢</v>
      </c>
      <c r="C8791" s="2" t="str">
        <f>'[1]2025年已发货'!C:C</f>
        <v>HRB500EФ22*9m</v>
      </c>
      <c r="D8791" s="2" t="str">
        <f>'[1]2025年已发货'!D:D</f>
        <v>吨</v>
      </c>
      <c r="E8791" s="2">
        <f>'[1]2025年已发货'!E:E</f>
        <v>70</v>
      </c>
      <c r="F8791" s="4">
        <f>'[1]2025年已发货'!F:F</f>
        <v>45951</v>
      </c>
      <c r="G8791" s="2" t="str">
        <f>'[1]2025年已发货'!G:G</f>
        <v>（中铁八局康新高速TJ4-1标）四川省甘孜州康定市新都桥镇超限载检测站</v>
      </c>
      <c r="H8791" s="2" t="str">
        <f>'[1]2025年已发货'!H:H</f>
        <v>刘俊</v>
      </c>
      <c r="I8791" s="2">
        <f>'[1]2025年已发货'!I:I</f>
        <v>18587764925</v>
      </c>
      <c r="J8791" s="2" vm="1" t="e">
        <f>_xlfn._xlws.FILTER(辅助信息!D:D,辅助信息!G:G=G8791)</f>
        <v>#VALUE!</v>
      </c>
    </row>
    <row r="8792" spans="1:10">
      <c r="A8792" s="2" t="str">
        <f>'[1]2025年已发货'!A:A</f>
        <v>泸钢</v>
      </c>
      <c r="B8792" s="2" t="str">
        <f>'[1]2025年已发货'!B:B</f>
        <v>高线</v>
      </c>
      <c r="C8792" s="2" t="str">
        <f>'[1]2025年已发货'!C:C</f>
        <v>HPB300 Φ8</v>
      </c>
      <c r="D8792" s="2" t="str">
        <f>'[1]2025年已发货'!D:D</f>
        <v>吨</v>
      </c>
      <c r="E8792" s="2">
        <f>'[1]2025年已发货'!E:E</f>
        <v>2.5</v>
      </c>
      <c r="F8792" s="4">
        <f>'[1]2025年已发货'!F:F</f>
        <v>45951</v>
      </c>
      <c r="G8792" s="2" t="str">
        <f>'[1]2025年已发货'!G:G</f>
        <v>(五冶钢构龙泉东洪片区70亩住宅、商业及配套工程项目三标段)成都市龙泉驿外东洪路地铁2号线惠王陵地铁C口</v>
      </c>
      <c r="H8792" s="2" t="str">
        <f>'[1]2025年已发货'!H:H</f>
        <v>蒋嗣伟</v>
      </c>
      <c r="I8792" s="2">
        <f>'[1]2025年已发货'!I:I</f>
        <v>15014331252</v>
      </c>
      <c r="J8792" s="2" t="str">
        <f>_xlfn._xlws.FILTER(辅助信息!D:D,辅助信息!G:G=G8792)</f>
        <v>五冶钢构龙泉东洪片区(70亩、85亩)住宅、商业及配套工程项目</v>
      </c>
    </row>
    <row r="8793" spans="1:10">
      <c r="A8793" s="2" t="str">
        <f>'[1]2025年已发货'!A:A</f>
        <v>泸钢</v>
      </c>
      <c r="B8793" s="2" t="str">
        <f>'[1]2025年已发货'!B:B</f>
        <v>盘螺</v>
      </c>
      <c r="C8793" s="2" t="str">
        <f>'[1]2025年已发货'!C:C</f>
        <v>HRB400E Φ10</v>
      </c>
      <c r="D8793" s="2" t="str">
        <f>'[1]2025年已发货'!D:D</f>
        <v>吨</v>
      </c>
      <c r="E8793" s="2">
        <f>'[1]2025年已发货'!E:E</f>
        <v>15</v>
      </c>
      <c r="F8793" s="4">
        <f>'[1]2025年已发货'!F:F</f>
        <v>45951</v>
      </c>
      <c r="G8793" s="2" t="str">
        <f>'[1]2025年已发货'!G:G</f>
        <v>(五冶钢构龙泉东洪片区70亩住宅、商业及配套工程项目三标段)成都市龙泉驿外东洪路地铁2号线惠王陵地铁C口</v>
      </c>
      <c r="H8793" s="2" t="str">
        <f>'[1]2025年已发货'!H:H</f>
        <v>蒋嗣伟</v>
      </c>
      <c r="I8793" s="2">
        <f>'[1]2025年已发货'!I:I</f>
        <v>15014331252</v>
      </c>
      <c r="J8793" s="2" t="str">
        <f>_xlfn._xlws.FILTER(辅助信息!D:D,辅助信息!G:G=G8793)</f>
        <v>五冶钢构龙泉东洪片区(70亩、85亩)住宅、商业及配套工程项目</v>
      </c>
    </row>
    <row r="8794" spans="1:10">
      <c r="A8794" s="2" t="str">
        <f>'[1]2025年已发货'!A:A</f>
        <v>泸钢</v>
      </c>
      <c r="B8794" s="2" t="str">
        <f>'[1]2025年已发货'!B:B</f>
        <v>盘螺</v>
      </c>
      <c r="C8794" s="2" t="str">
        <f>'[1]2025年已发货'!C:C</f>
        <v>HRB400E Φ6</v>
      </c>
      <c r="D8794" s="2" t="str">
        <f>'[1]2025年已发货'!D:D</f>
        <v>吨</v>
      </c>
      <c r="E8794" s="2">
        <f>'[1]2025年已发货'!E:E</f>
        <v>5</v>
      </c>
      <c r="F8794" s="4">
        <f>'[1]2025年已发货'!F:F</f>
        <v>45951</v>
      </c>
      <c r="G8794" s="2" t="str">
        <f>'[1]2025年已发货'!G:G</f>
        <v>(五冶钢构龙泉东洪片区70亩住宅、商业及配套工程项目三标段)成都市龙泉驿外东洪路地铁2号线惠王陵地铁C口</v>
      </c>
      <c r="H8794" s="2" t="str">
        <f>'[1]2025年已发货'!H:H</f>
        <v>蒋嗣伟</v>
      </c>
      <c r="I8794" s="2">
        <f>'[1]2025年已发货'!I:I</f>
        <v>15014331252</v>
      </c>
      <c r="J8794" s="2" t="str">
        <f>_xlfn._xlws.FILTER(辅助信息!D:D,辅助信息!G:G=G8794)</f>
        <v>五冶钢构龙泉东洪片区(70亩、85亩)住宅、商业及配套工程项目</v>
      </c>
    </row>
    <row r="8795" spans="1:10">
      <c r="A8795" s="2" t="str">
        <f>'[1]2025年已发货'!A:A</f>
        <v>泸钢</v>
      </c>
      <c r="B8795" s="2" t="str">
        <f>'[1]2025年已发货'!B:B</f>
        <v>盘螺</v>
      </c>
      <c r="C8795" s="2" t="str">
        <f>'[1]2025年已发货'!C:C</f>
        <v>HRB400E Φ8</v>
      </c>
      <c r="D8795" s="2" t="str">
        <f>'[1]2025年已发货'!D:D</f>
        <v>吨</v>
      </c>
      <c r="E8795" s="2">
        <f>'[1]2025年已发货'!E:E</f>
        <v>10</v>
      </c>
      <c r="F8795" s="4">
        <f>'[1]2025年已发货'!F:F</f>
        <v>45951</v>
      </c>
      <c r="G8795" s="2" t="str">
        <f>'[1]2025年已发货'!G:G</f>
        <v>(五冶钢构龙泉东洪片区70亩住宅、商业及配套工程项目三标段)成都市龙泉驿外东洪路地铁2号线惠王陵地铁C口</v>
      </c>
      <c r="H8795" s="2" t="str">
        <f>'[1]2025年已发货'!H:H</f>
        <v>蒋嗣伟</v>
      </c>
      <c r="I8795" s="2">
        <f>'[1]2025年已发货'!I:I</f>
        <v>15014331252</v>
      </c>
      <c r="J8795" s="2" t="str">
        <f>_xlfn._xlws.FILTER(辅助信息!D:D,辅助信息!G:G=G8795)</f>
        <v>五冶钢构龙泉东洪片区(70亩、85亩)住宅、商业及配套工程项目</v>
      </c>
    </row>
    <row r="8796" spans="1:10">
      <c r="A8796" s="2" t="str">
        <f>'[1]2025年已发货'!A:A</f>
        <v>德胜恒嘉</v>
      </c>
      <c r="B8796" s="2" t="str">
        <f>'[1]2025年已发货'!B:B</f>
        <v>螺纹钢</v>
      </c>
      <c r="C8796" s="2" t="str">
        <f>'[1]2025年已发货'!C:C</f>
        <v>HRB400EФ25，12m</v>
      </c>
      <c r="D8796" s="2" t="str">
        <f>'[1]2025年已发货'!D:D</f>
        <v>吨</v>
      </c>
      <c r="E8796" s="2">
        <f>'[1]2025年已发货'!E:E</f>
        <v>35</v>
      </c>
      <c r="F8796" s="4">
        <f>'[1]2025年已发货'!F:F</f>
        <v>45952</v>
      </c>
      <c r="G8796" s="2" t="str">
        <f>'[1]2025年已发货'!G:G</f>
        <v>（中铁十局-资乐高速4标）四川省眉山市仁寿县彰加镇促进村中铁十局资乐高速1#钢筋场</v>
      </c>
      <c r="H8796" s="2" t="str">
        <f>'[1]2025年已发货'!H:H</f>
        <v>杨飞</v>
      </c>
      <c r="I8796" s="2">
        <f>'[1]2025年已发货'!I:I</f>
        <v>15667998777</v>
      </c>
      <c r="J8796" s="2" vm="1" t="e">
        <f>_xlfn._xlws.FILTER(辅助信息!D:D,辅助信息!G:G=G8796)</f>
        <v>#VALUE!</v>
      </c>
    </row>
    <row r="8797" spans="1:10">
      <c r="A8797" s="2" t="str">
        <f>'[1]2025年已发货'!A:A</f>
        <v>德胜恒嘉</v>
      </c>
      <c r="B8797" s="2" t="str">
        <f>'[1]2025年已发货'!B:B</f>
        <v>螺纹钢</v>
      </c>
      <c r="C8797" s="2" t="str">
        <f>'[1]2025年已发货'!C:C</f>
        <v>HRB400EФ32，12m</v>
      </c>
      <c r="D8797" s="2" t="str">
        <f>'[1]2025年已发货'!D:D</f>
        <v>吨</v>
      </c>
      <c r="E8797" s="2">
        <f>'[1]2025年已发货'!E:E</f>
        <v>52</v>
      </c>
      <c r="F8797" s="4">
        <f>'[1]2025年已发货'!F:F</f>
        <v>45952</v>
      </c>
      <c r="G8797" s="2" t="str">
        <f>'[1]2025年已发货'!G:G</f>
        <v>（中铁十局-资乐高速4标）四川省眉山市仁寿县彰加镇促进村中铁十局资乐高速1#钢筋场</v>
      </c>
      <c r="H8797" s="2" t="str">
        <f>'[1]2025年已发货'!H:H</f>
        <v>杨飞</v>
      </c>
      <c r="I8797" s="2">
        <f>'[1]2025年已发货'!I:I</f>
        <v>15667998777</v>
      </c>
      <c r="J8797" s="2" vm="1" t="e">
        <f>_xlfn._xlws.FILTER(辅助信息!D:D,辅助信息!G:G=G8797)</f>
        <v>#VALUE!</v>
      </c>
    </row>
    <row r="8798" spans="1:10">
      <c r="A8798" s="2" t="str">
        <f>'[1]2025年已发货'!A:A</f>
        <v>德胜恒嘉</v>
      </c>
      <c r="B8798" s="2" t="str">
        <f>'[1]2025年已发货'!B:B</f>
        <v>螺纹钢</v>
      </c>
      <c r="C8798" s="2" t="str">
        <f>'[1]2025年已发货'!C:C</f>
        <v>HRB400EФ28，9m</v>
      </c>
      <c r="D8798" s="2" t="str">
        <f>'[1]2025年已发货'!D:D</f>
        <v>吨</v>
      </c>
      <c r="E8798" s="2">
        <f>'[1]2025年已发货'!E:E</f>
        <v>18</v>
      </c>
      <c r="F8798" s="4">
        <f>'[1]2025年已发货'!F:F</f>
        <v>45952</v>
      </c>
      <c r="G8798" s="2" t="str">
        <f>'[1]2025年已发货'!G:G</f>
        <v>（中铁十局-资乐高速4标）四川省眉山市仁寿县彰加镇促进村中铁十局资乐高速1#钢筋场</v>
      </c>
      <c r="H8798" s="2" t="str">
        <f>'[1]2025年已发货'!H:H</f>
        <v>杨飞</v>
      </c>
      <c r="I8798" s="2">
        <f>'[1]2025年已发货'!I:I</f>
        <v>15667998777</v>
      </c>
      <c r="J8798" s="2" vm="1" t="e">
        <f>_xlfn._xlws.FILTER(辅助信息!D:D,辅助信息!G:G=G8798)</f>
        <v>#VALUE!</v>
      </c>
    </row>
    <row r="8799" spans="1:10">
      <c r="A8799" s="2" t="str">
        <f>'[1]2025年已发货'!A:A</f>
        <v>德胜恒嘉</v>
      </c>
      <c r="B8799" s="2" t="str">
        <f>'[1]2025年已发货'!B:B</f>
        <v>螺纹钢</v>
      </c>
      <c r="C8799" s="2" t="str">
        <f>'[1]2025年已发货'!C:C</f>
        <v>HRB400EФ14，9m</v>
      </c>
      <c r="D8799" s="2" t="str">
        <f>'[1]2025年已发货'!D:D</f>
        <v>吨</v>
      </c>
      <c r="E8799" s="2">
        <f>'[1]2025年已发货'!E:E</f>
        <v>35</v>
      </c>
      <c r="F8799" s="4">
        <f>'[1]2025年已发货'!F:F</f>
        <v>45952</v>
      </c>
      <c r="G8799" s="2" t="str">
        <f>'[1]2025年已发货'!G:G</f>
        <v>（中铁广州局-资乐高速5标）四川省乐山市井研县希望大道116号5队钢筋场</v>
      </c>
      <c r="H8799" s="2" t="str">
        <f>'[1]2025年已发货'!H:H</f>
        <v>廖俊杰</v>
      </c>
      <c r="I8799" s="2">
        <f>'[1]2025年已发货'!I:I</f>
        <v>15775100965</v>
      </c>
      <c r="J8799" s="2" vm="1" t="e">
        <f>_xlfn._xlws.FILTER(辅助信息!D:D,辅助信息!G:G=G8799)</f>
        <v>#VALUE!</v>
      </c>
    </row>
    <row r="8800" spans="1:10">
      <c r="A8800" s="2" t="str">
        <f>'[1]2025年已发货'!A:A</f>
        <v>德胜恒嘉</v>
      </c>
      <c r="B8800" s="2" t="str">
        <f>'[1]2025年已发货'!B:B</f>
        <v>螺纹钢</v>
      </c>
      <c r="C8800" s="2" t="str">
        <f>'[1]2025年已发货'!C:C</f>
        <v>HRB400EФ25，12m</v>
      </c>
      <c r="D8800" s="2" t="str">
        <f>'[1]2025年已发货'!D:D</f>
        <v>吨</v>
      </c>
      <c r="E8800" s="2">
        <f>'[1]2025年已发货'!E:E</f>
        <v>70</v>
      </c>
      <c r="F8800" s="4">
        <f>'[1]2025年已发货'!F:F</f>
        <v>45952</v>
      </c>
      <c r="G8800" s="2" t="str">
        <f>'[1]2025年已发货'!G:G</f>
        <v>（中铁广州局-资乐高速5标）四川省乐山市井研县希望大道116号2号梁场</v>
      </c>
      <c r="H8800" s="2" t="str">
        <f>'[1]2025年已发货'!H:H</f>
        <v>廖俊杰</v>
      </c>
      <c r="I8800" s="2">
        <f>'[1]2025年已发货'!I:I</f>
        <v>15775100965</v>
      </c>
      <c r="J8800" s="2" vm="1" t="e">
        <f>_xlfn._xlws.FILTER(辅助信息!D:D,辅助信息!G:G=G8800)</f>
        <v>#VALUE!</v>
      </c>
    </row>
    <row r="8801" spans="1:10">
      <c r="A8801" s="2" t="str">
        <f>'[1]2025年已发货'!A:A</f>
        <v>德胜恒嘉</v>
      </c>
      <c r="B8801" s="2" t="str">
        <f>'[1]2025年已发货'!B:B</f>
        <v>螺纹钢</v>
      </c>
      <c r="C8801" s="2" t="str">
        <f>'[1]2025年已发货'!C:C</f>
        <v>HRB400EФ14，9m</v>
      </c>
      <c r="D8801" s="2" t="str">
        <f>'[1]2025年已发货'!D:D</f>
        <v>吨</v>
      </c>
      <c r="E8801" s="2">
        <f>'[1]2025年已发货'!E:E</f>
        <v>11</v>
      </c>
      <c r="F8801" s="4">
        <f>'[1]2025年已发货'!F:F</f>
        <v>45952</v>
      </c>
      <c r="G8801" s="2" t="str">
        <f>'[1]2025年已发货'!G:G</f>
        <v>（五局新津tod项目）成都市新津区旭辉天府未来城南(华金路南)</v>
      </c>
      <c r="H8801" s="2" t="str">
        <f>'[1]2025年已发货'!H:H</f>
        <v>李霜</v>
      </c>
      <c r="I8801" s="2">
        <f>'[1]2025年已发货'!I:I</f>
        <v>18785086540</v>
      </c>
      <c r="J8801" s="2" vm="1" t="e">
        <f>_xlfn._xlws.FILTER(辅助信息!D:D,辅助信息!G:G=G8801)</f>
        <v>#VALUE!</v>
      </c>
    </row>
    <row r="8802" spans="1:10">
      <c r="A8802" s="2" t="str">
        <f>'[1]2025年已发货'!A:A</f>
        <v>德胜恒嘉</v>
      </c>
      <c r="B8802" s="2" t="str">
        <f>'[1]2025年已发货'!B:B</f>
        <v>螺纹钢</v>
      </c>
      <c r="C8802" s="2" t="str">
        <f>'[1]2025年已发货'!C:C</f>
        <v>HRB400EФ16，9m</v>
      </c>
      <c r="D8802" s="2" t="str">
        <f>'[1]2025年已发货'!D:D</f>
        <v>吨</v>
      </c>
      <c r="E8802" s="2">
        <f>'[1]2025年已发货'!E:E</f>
        <v>14</v>
      </c>
      <c r="F8802" s="4">
        <f>'[1]2025年已发货'!F:F</f>
        <v>45952</v>
      </c>
      <c r="G8802" s="2" t="str">
        <f>'[1]2025年已发货'!G:G</f>
        <v>（五局新津tod项目）成都市新津区旭辉天府未来城南(华金路南)</v>
      </c>
      <c r="H8802" s="2" t="str">
        <f>'[1]2025年已发货'!H:H</f>
        <v>李霜</v>
      </c>
      <c r="I8802" s="2">
        <f>'[1]2025年已发货'!I:I</f>
        <v>18785086540</v>
      </c>
      <c r="J8802" s="2" vm="1" t="e">
        <f>_xlfn._xlws.FILTER(辅助信息!D:D,辅助信息!G:G=G8802)</f>
        <v>#VALUE!</v>
      </c>
    </row>
    <row r="8803" spans="1:10">
      <c r="A8803" s="2" t="str">
        <f>'[1]2025年已发货'!A:A</f>
        <v>德胜恒嘉</v>
      </c>
      <c r="B8803" s="2" t="str">
        <f>'[1]2025年已发货'!B:B</f>
        <v>螺纹钢</v>
      </c>
      <c r="C8803" s="2" t="str">
        <f>'[1]2025年已发货'!C:C</f>
        <v>HRB400EФ20，9m</v>
      </c>
      <c r="D8803" s="2" t="str">
        <f>'[1]2025年已发货'!D:D</f>
        <v>吨</v>
      </c>
      <c r="E8803" s="2">
        <f>'[1]2025年已发货'!E:E</f>
        <v>8</v>
      </c>
      <c r="F8803" s="4">
        <f>'[1]2025年已发货'!F:F</f>
        <v>45952</v>
      </c>
      <c r="G8803" s="2" t="str">
        <f>'[1]2025年已发货'!G:G</f>
        <v>（五局新津tod项目）成都市新津区旭辉天府未来城南(华金路南)</v>
      </c>
      <c r="H8803" s="2" t="str">
        <f>'[1]2025年已发货'!H:H</f>
        <v>李霜</v>
      </c>
      <c r="I8803" s="2">
        <f>'[1]2025年已发货'!I:I</f>
        <v>18785086540</v>
      </c>
      <c r="J8803" s="2" vm="1" t="e">
        <f>_xlfn._xlws.FILTER(辅助信息!D:D,辅助信息!G:G=G8803)</f>
        <v>#VALUE!</v>
      </c>
    </row>
    <row r="8804" spans="1:10">
      <c r="A8804" s="2" t="str">
        <f>'[1]2025年已发货'!A:A</f>
        <v>德胜恒嘉</v>
      </c>
      <c r="B8804" s="2" t="str">
        <f>'[1]2025年已发货'!B:B</f>
        <v>螺纹钢</v>
      </c>
      <c r="C8804" s="2" t="str">
        <f>'[1]2025年已发货'!C:C</f>
        <v>HRB400EФ12，9m</v>
      </c>
      <c r="D8804" s="2" t="str">
        <f>'[1]2025年已发货'!D:D</f>
        <v>吨</v>
      </c>
      <c r="E8804" s="2">
        <f>'[1]2025年已发货'!E:E</f>
        <v>24</v>
      </c>
      <c r="F8804" s="4">
        <f>'[1]2025年已发货'!F:F</f>
        <v>45952</v>
      </c>
      <c r="G8804" s="2" t="str">
        <f>'[1]2025年已发货'!G:G</f>
        <v>（五局新津tod项目）成都市新津区旭辉天府未来城南(华金路南)</v>
      </c>
      <c r="H8804" s="2" t="str">
        <f>'[1]2025年已发货'!H:H</f>
        <v>李霜</v>
      </c>
      <c r="I8804" s="2">
        <f>'[1]2025年已发货'!I:I</f>
        <v>18785086540</v>
      </c>
      <c r="J8804" s="2" vm="1" t="e">
        <f>_xlfn._xlws.FILTER(辅助信息!D:D,辅助信息!G:G=G8804)</f>
        <v>#VALUE!</v>
      </c>
    </row>
    <row r="8805" spans="1:10">
      <c r="A8805" s="2" t="str">
        <f>'[1]2025年已发货'!A:A</f>
        <v>德胜恒嘉</v>
      </c>
      <c r="B8805" s="2" t="str">
        <f>'[1]2025年已发货'!B:B</f>
        <v>螺纹钢</v>
      </c>
      <c r="C8805" s="2" t="str">
        <f>'[1]2025年已发货'!C:C</f>
        <v>HRB400EФ18，9m</v>
      </c>
      <c r="D8805" s="2" t="str">
        <f>'[1]2025年已发货'!D:D</f>
        <v>吨</v>
      </c>
      <c r="E8805" s="2">
        <f>'[1]2025年已发货'!E:E</f>
        <v>10</v>
      </c>
      <c r="F8805" s="4">
        <f>'[1]2025年已发货'!F:F</f>
        <v>45952</v>
      </c>
      <c r="G8805" s="2" t="str">
        <f>'[1]2025年已发货'!G:G</f>
        <v>（五局新津tod项目）成都市新津区旭辉天府未来城南(华金路南)</v>
      </c>
      <c r="H8805" s="2" t="str">
        <f>'[1]2025年已发货'!H:H</f>
        <v>李霜</v>
      </c>
      <c r="I8805" s="2">
        <f>'[1]2025年已发货'!I:I</f>
        <v>18785086540</v>
      </c>
      <c r="J8805" s="2" vm="1" t="e">
        <f>_xlfn._xlws.FILTER(辅助信息!D:D,辅助信息!G:G=G8805)</f>
        <v>#VALUE!</v>
      </c>
    </row>
    <row r="8806" spans="1:10">
      <c r="A8806" s="2" t="str">
        <f>'[1]2025年已发货'!A:A</f>
        <v>德胜</v>
      </c>
      <c r="B8806" s="2" t="str">
        <f>'[1]2025年已发货'!B:B</f>
        <v>螺纹钢</v>
      </c>
      <c r="C8806" s="2" t="str">
        <f>'[1]2025年已发货'!C:C</f>
        <v>HRB400EФ18*9m</v>
      </c>
      <c r="D8806" s="2" t="str">
        <f>'[1]2025年已发货'!D:D</f>
        <v>吨</v>
      </c>
      <c r="E8806" s="2">
        <f>'[1]2025年已发货'!E:E</f>
        <v>7</v>
      </c>
      <c r="F8806" s="4">
        <f>'[1]2025年已发货'!F:F</f>
        <v>45952</v>
      </c>
      <c r="G8806" s="2" t="str">
        <f>'[1]2025年已发货'!G:G</f>
        <v>（成铁西物-地铁5号线项目）成都市武侯区天府一街与昆华路交叉口（提前联系项目准备吊车）</v>
      </c>
      <c r="H8806" s="2" t="str">
        <f>'[1]2025年已发货'!H:H</f>
        <v>黄永福</v>
      </c>
      <c r="I8806" s="2" t="str">
        <f>'[1]2025年已发货'!I:I</f>
        <v>15982823571</v>
      </c>
      <c r="J8806" s="2" vm="1" t="e">
        <f>_xlfn._xlws.FILTER(辅助信息!D:D,辅助信息!G:G=G8806)</f>
        <v>#VALUE!</v>
      </c>
    </row>
    <row r="8807" spans="1:10">
      <c r="A8807" s="2" t="str">
        <f>'[1]2025年已发货'!A:A</f>
        <v>德胜</v>
      </c>
      <c r="B8807" s="2" t="str">
        <f>'[1]2025年已发货'!B:B</f>
        <v>螺纹钢</v>
      </c>
      <c r="C8807" s="2" t="str">
        <f>'[1]2025年已发货'!C:C</f>
        <v>HRB400EФ28*9m</v>
      </c>
      <c r="D8807" s="2" t="str">
        <f>'[1]2025年已发货'!D:D</f>
        <v>吨</v>
      </c>
      <c r="E8807" s="2">
        <f>'[1]2025年已发货'!E:E</f>
        <v>133</v>
      </c>
      <c r="F8807" s="4">
        <f>'[1]2025年已发货'!F:F</f>
        <v>45952</v>
      </c>
      <c r="G8807" s="2" t="str">
        <f>'[1]2025年已发货'!G:G</f>
        <v>（成铁西物-地铁5号线项目）成都市武侯区天府一街与昆华路交叉口（提前联系项目准备吊车）</v>
      </c>
      <c r="H8807" s="2" t="str">
        <f>'[1]2025年已发货'!H:H</f>
        <v>黄永福</v>
      </c>
      <c r="I8807" s="2" t="str">
        <f>'[1]2025年已发货'!I:I</f>
        <v>15982823571</v>
      </c>
      <c r="J8807" s="2" vm="1" t="e">
        <f>_xlfn._xlws.FILTER(辅助信息!D:D,辅助信息!G:G=G8807)</f>
        <v>#VALUE!</v>
      </c>
    </row>
    <row r="8808" spans="1:10">
      <c r="A8808" s="2" t="str">
        <f>'[1]2025年已发货'!A:A</f>
        <v>润耀</v>
      </c>
      <c r="B8808" s="2" t="str">
        <f>'[1]2025年已发货'!B:B</f>
        <v>盘螺</v>
      </c>
      <c r="C8808" s="2" t="str">
        <f>'[1]2025年已发货'!C:C</f>
        <v>HRB400EФ8</v>
      </c>
      <c r="D8808" s="2" t="str">
        <f>'[1]2025年已发货'!D:D</f>
        <v>吨</v>
      </c>
      <c r="E8808" s="2">
        <f>'[1]2025年已发货'!E:E</f>
        <v>35</v>
      </c>
      <c r="F8808" s="4">
        <f>'[1]2025年已发货'!F:F</f>
        <v>45952</v>
      </c>
      <c r="G8808" s="2" t="str">
        <f>'[1]2025年已发货'!G:G</f>
        <v>（五局新津tod项目）成都市新津区旭辉天府未来城南(华金路南)</v>
      </c>
      <c r="H8808" s="2" t="str">
        <f>'[1]2025年已发货'!H:H</f>
        <v>李霜</v>
      </c>
      <c r="I8808" s="2">
        <f>'[1]2025年已发货'!I:I</f>
        <v>18785086540</v>
      </c>
      <c r="J8808" s="2" vm="1" t="e">
        <f>_xlfn._xlws.FILTER(辅助信息!D:D,辅助信息!G:G=G8808)</f>
        <v>#VALUE!</v>
      </c>
    </row>
    <row r="8809" spans="1:10">
      <c r="A8809" s="2" t="str">
        <f>'[1]2025年已发货'!A:A</f>
        <v>润耀</v>
      </c>
      <c r="B8809" s="2" t="str">
        <f>'[1]2025年已发货'!B:B</f>
        <v>螺纹钢</v>
      </c>
      <c r="C8809" s="2" t="str">
        <f>'[1]2025年已发货'!C:C</f>
        <v>HRB400EФ28，12m</v>
      </c>
      <c r="D8809" s="2" t="str">
        <f>'[1]2025年已发货'!D:D</f>
        <v>吨</v>
      </c>
      <c r="E8809" s="2">
        <f>'[1]2025年已发货'!E:E</f>
        <v>70</v>
      </c>
      <c r="F8809" s="4">
        <f>'[1]2025年已发货'!F:F</f>
        <v>45952</v>
      </c>
      <c r="G8809" s="2" t="str">
        <f>'[1]2025年已发货'!G:G</f>
        <v>（中铁广州局-资乐高速5标）四川省乐山市井研县希望大道116号2号梁场</v>
      </c>
      <c r="H8809" s="2" t="str">
        <f>'[1]2025年已发货'!H:H</f>
        <v>廖俊杰</v>
      </c>
      <c r="I8809" s="2">
        <f>'[1]2025年已发货'!I:I</f>
        <v>15775100965</v>
      </c>
      <c r="J8809" s="2" vm="1" t="e">
        <f>_xlfn._xlws.FILTER(辅助信息!D:D,辅助信息!G:G=G8809)</f>
        <v>#VALUE!</v>
      </c>
    </row>
    <row r="8810" spans="1:10">
      <c r="A8810" s="2" t="str">
        <f>'[1]2025年已发货'!A:A</f>
        <v>润耀</v>
      </c>
      <c r="B8810" s="2" t="str">
        <f>'[1]2025年已发货'!B:B</f>
        <v>螺纹钢</v>
      </c>
      <c r="C8810" s="2" t="str">
        <f>'[1]2025年已发货'!C:C</f>
        <v>HRB400EФ28，12m</v>
      </c>
      <c r="D8810" s="2" t="str">
        <f>'[1]2025年已发货'!D:D</f>
        <v>吨</v>
      </c>
      <c r="E8810" s="2">
        <f>'[1]2025年已发货'!E:E</f>
        <v>35</v>
      </c>
      <c r="F8810" s="4">
        <f>'[1]2025年已发货'!F:F</f>
        <v>45952</v>
      </c>
      <c r="G8810" s="2" t="str">
        <f>'[1]2025年已发货'!G:G</f>
        <v>（中铁广州局-资乐高速5标）四川省乐山市井研县希望大道116号4队钢筋场</v>
      </c>
      <c r="H8810" s="2" t="str">
        <f>'[1]2025年已发货'!H:H</f>
        <v>廖俊杰</v>
      </c>
      <c r="I8810" s="2">
        <f>'[1]2025年已发货'!I:I</f>
        <v>15775100965</v>
      </c>
      <c r="J8810" s="2" vm="1" t="e">
        <f>_xlfn._xlws.FILTER(辅助信息!D:D,辅助信息!G:G=G8810)</f>
        <v>#VALUE!</v>
      </c>
    </row>
    <row r="8811" spans="1:10">
      <c r="A8811" s="2" t="str">
        <f>'[1]2025年已发货'!A:A</f>
        <v>泸钢</v>
      </c>
      <c r="B8811" s="2" t="str">
        <f>'[1]2025年已发货'!B:B</f>
        <v>高线</v>
      </c>
      <c r="C8811" s="2" t="str">
        <f>'[1]2025年已发货'!C:C</f>
        <v>HPB300 Φ6</v>
      </c>
      <c r="D8811" s="2" t="str">
        <f>'[1]2025年已发货'!D:D</f>
        <v>吨</v>
      </c>
      <c r="E8811" s="2">
        <f>'[1]2025年已发货'!E:E</f>
        <v>2</v>
      </c>
      <c r="F8811" s="4">
        <f>'[1]2025年已发货'!F:F</f>
        <v>45952</v>
      </c>
      <c r="G8811" s="2" t="str">
        <f>'[1]2025年已发货'!G:G</f>
        <v>(五冶建设空港兴城怡心街道83亩项目)成都市双流区怡心街道高峰社区一组剑和路一段空港兴城怡心街道83亩项目中国五冶项目部</v>
      </c>
      <c r="H8811" s="2" t="str">
        <f>'[1]2025年已发货'!H:H</f>
        <v>王刚</v>
      </c>
      <c r="I8811" s="2">
        <f>'[1]2025年已发货'!I:I</f>
        <v>15881190525</v>
      </c>
      <c r="J8811" s="2" t="str">
        <f>_xlfn._xlws.FILTER(辅助信息!D:D,辅助信息!G:G=G8811)</f>
        <v>五冶建设空港兴城怡心街道83亩项目</v>
      </c>
    </row>
    <row r="8812" spans="1:10">
      <c r="A8812" s="2" t="str">
        <f>'[1]2025年已发货'!A:A</f>
        <v>泸钢</v>
      </c>
      <c r="B8812" s="2" t="str">
        <f>'[1]2025年已发货'!B:B</f>
        <v>盘螺</v>
      </c>
      <c r="C8812" s="2" t="str">
        <f>'[1]2025年已发货'!C:C</f>
        <v>HRB400E Φ6</v>
      </c>
      <c r="D8812" s="2" t="str">
        <f>'[1]2025年已发货'!D:D</f>
        <v>吨</v>
      </c>
      <c r="E8812" s="2">
        <f>'[1]2025年已发货'!E:E</f>
        <v>2</v>
      </c>
      <c r="F8812" s="4">
        <f>'[1]2025年已发货'!F:F</f>
        <v>45952</v>
      </c>
      <c r="G8812" s="2" t="str">
        <f>'[1]2025年已发货'!G:G</f>
        <v>(五冶建设空港兴城怡心街道83亩项目)成都市双流区怡心街道高峰社区一组剑和路一段空港兴城怡心街道83亩项目中国五冶项目部</v>
      </c>
      <c r="H8812" s="2" t="str">
        <f>'[1]2025年已发货'!H:H</f>
        <v>王刚</v>
      </c>
      <c r="I8812" s="2">
        <f>'[1]2025年已发货'!I:I</f>
        <v>15881190525</v>
      </c>
      <c r="J8812" s="2" t="str">
        <f>_xlfn._xlws.FILTER(辅助信息!D:D,辅助信息!G:G=G8812)</f>
        <v>五冶建设空港兴城怡心街道83亩项目</v>
      </c>
    </row>
    <row r="8813" spans="1:10">
      <c r="A8813" s="2" t="str">
        <f>'[1]2025年已发货'!A:A</f>
        <v>泸钢</v>
      </c>
      <c r="B8813" s="2" t="str">
        <f>'[1]2025年已发货'!B:B</f>
        <v>盘螺</v>
      </c>
      <c r="C8813" s="2" t="str">
        <f>'[1]2025年已发货'!C:C</f>
        <v>HRB400E Φ8</v>
      </c>
      <c r="D8813" s="2" t="str">
        <f>'[1]2025年已发货'!D:D</f>
        <v>吨</v>
      </c>
      <c r="E8813" s="2">
        <f>'[1]2025年已发货'!E:E</f>
        <v>12</v>
      </c>
      <c r="F8813" s="4">
        <f>'[1]2025年已发货'!F:F</f>
        <v>45952</v>
      </c>
      <c r="G8813" s="2" t="str">
        <f>'[1]2025年已发货'!G:G</f>
        <v>(五冶建设空港兴城怡心街道83亩项目)成都市双流区怡心街道高峰社区一组剑和路一段空港兴城怡心街道83亩项目中国五冶项目部</v>
      </c>
      <c r="H8813" s="2" t="str">
        <f>'[1]2025年已发货'!H:H</f>
        <v>王刚</v>
      </c>
      <c r="I8813" s="2">
        <f>'[1]2025年已发货'!I:I</f>
        <v>15881190525</v>
      </c>
      <c r="J8813" s="2" t="str">
        <f>_xlfn._xlws.FILTER(辅助信息!D:D,辅助信息!G:G=G8813)</f>
        <v>五冶建设空港兴城怡心街道83亩项目</v>
      </c>
    </row>
    <row r="8814" spans="1:10">
      <c r="A8814" s="2" t="str">
        <f>'[1]2025年已发货'!A:A</f>
        <v>泸钢</v>
      </c>
      <c r="B8814" s="2" t="str">
        <f>'[1]2025年已发货'!B:B</f>
        <v>盘螺</v>
      </c>
      <c r="C8814" s="2" t="str">
        <f>'[1]2025年已发货'!C:C</f>
        <v>HRB400E Φ10</v>
      </c>
      <c r="D8814" s="2" t="str">
        <f>'[1]2025年已发货'!D:D</f>
        <v>吨</v>
      </c>
      <c r="E8814" s="2">
        <f>'[1]2025年已发货'!E:E</f>
        <v>8</v>
      </c>
      <c r="F8814" s="4">
        <f>'[1]2025年已发货'!F:F</f>
        <v>45952</v>
      </c>
      <c r="G8814" s="2" t="str">
        <f>'[1]2025年已发货'!G:G</f>
        <v>(五冶建设空港兴城怡心街道83亩项目)成都市双流区怡心街道高峰社区一组剑和路一段空港兴城怡心街道83亩项目中国五冶项目部</v>
      </c>
      <c r="H8814" s="2" t="str">
        <f>'[1]2025年已发货'!H:H</f>
        <v>王刚</v>
      </c>
      <c r="I8814" s="2">
        <f>'[1]2025年已发货'!I:I</f>
        <v>15881190525</v>
      </c>
      <c r="J8814" s="2" t="str">
        <f>_xlfn._xlws.FILTER(辅助信息!D:D,辅助信息!G:G=G8814)</f>
        <v>五冶建设空港兴城怡心街道83亩项目</v>
      </c>
    </row>
    <row r="8815" spans="1:10">
      <c r="A8815" s="2" t="str">
        <f>'[1]2025年已发货'!A:A</f>
        <v>泸钢</v>
      </c>
      <c r="B8815" s="2" t="str">
        <f>'[1]2025年已发货'!B:B</f>
        <v>螺纹钢</v>
      </c>
      <c r="C8815" s="2" t="str">
        <f>'[1]2025年已发货'!C:C</f>
        <v>HRB400E Φ16 9m</v>
      </c>
      <c r="D8815" s="2" t="str">
        <f>'[1]2025年已发货'!D:D</f>
        <v>吨</v>
      </c>
      <c r="E8815" s="2">
        <f>'[1]2025年已发货'!E:E</f>
        <v>4</v>
      </c>
      <c r="F8815" s="4">
        <f>'[1]2025年已发货'!F:F</f>
        <v>45952</v>
      </c>
      <c r="G8815" s="2" t="str">
        <f>'[1]2025年已发货'!G:G</f>
        <v>(五冶建设空港兴城怡心街道83亩项目)成都市双流区怡心街道高峰社区一组剑和路一段空港兴城怡心街道83亩项目中国五冶项目部</v>
      </c>
      <c r="H8815" s="2" t="str">
        <f>'[1]2025年已发货'!H:H</f>
        <v>王刚</v>
      </c>
      <c r="I8815" s="2">
        <f>'[1]2025年已发货'!I:I</f>
        <v>15881190525</v>
      </c>
      <c r="J8815" s="2" t="str">
        <f>_xlfn._xlws.FILTER(辅助信息!D:D,辅助信息!G:G=G8815)</f>
        <v>五冶建设空港兴城怡心街道83亩项目</v>
      </c>
    </row>
    <row r="8816" spans="1:10">
      <c r="A8816" s="2" t="str">
        <f>'[1]2025年已发货'!A:A</f>
        <v>泸钢</v>
      </c>
      <c r="B8816" s="2" t="str">
        <f>'[1]2025年已发货'!B:B</f>
        <v>螺纹钢</v>
      </c>
      <c r="C8816" s="2" t="str">
        <f>'[1]2025年已发货'!C:C</f>
        <v>HRB400E Φ20 9m</v>
      </c>
      <c r="D8816" s="2" t="str">
        <f>'[1]2025年已发货'!D:D</f>
        <v>吨</v>
      </c>
      <c r="E8816" s="2">
        <f>'[1]2025年已发货'!E:E</f>
        <v>10</v>
      </c>
      <c r="F8816" s="4">
        <f>'[1]2025年已发货'!F:F</f>
        <v>45952</v>
      </c>
      <c r="G8816" s="2" t="str">
        <f>'[1]2025年已发货'!G:G</f>
        <v>(五冶建设空港兴城怡心街道83亩项目)成都市双流区怡心街道高峰社区一组剑和路一段空港兴城怡心街道83亩项目中国五冶项目部</v>
      </c>
      <c r="H8816" s="2" t="str">
        <f>'[1]2025年已发货'!H:H</f>
        <v>王刚</v>
      </c>
      <c r="I8816" s="2">
        <f>'[1]2025年已发货'!I:I</f>
        <v>15881190525</v>
      </c>
      <c r="J8816" s="2" t="str">
        <f>_xlfn._xlws.FILTER(辅助信息!D:D,辅助信息!G:G=G8816)</f>
        <v>五冶建设空港兴城怡心街道83亩项目</v>
      </c>
    </row>
    <row r="8817" spans="1:10">
      <c r="A8817" s="2" t="str">
        <f>'[1]2025年已发货'!A:A</f>
        <v>泸钢</v>
      </c>
      <c r="B8817" s="2" t="str">
        <f>'[1]2025年已发货'!B:B</f>
        <v>盘螺</v>
      </c>
      <c r="C8817" s="2" t="str">
        <f>'[1]2025年已发货'!C:C</f>
        <v>HRB400E Φ6</v>
      </c>
      <c r="D8817" s="2" t="str">
        <f>'[1]2025年已发货'!D:D</f>
        <v>吨</v>
      </c>
      <c r="E8817" s="2">
        <f>'[1]2025年已发货'!E:E</f>
        <v>2</v>
      </c>
      <c r="F8817" s="4">
        <f>'[1]2025年已发货'!F:F</f>
        <v>45952</v>
      </c>
      <c r="G8817" s="2" t="str">
        <f>'[1]2025年已发货'!G:G</f>
        <v>(五冶建设龙泉驿一医院配套建设工程)成都市龙泉驿区董朗路69号龙泉驿一医院5号门</v>
      </c>
      <c r="H8817" s="2" t="str">
        <f>'[1]2025年已发货'!H:H</f>
        <v>孙敏</v>
      </c>
      <c r="I8817" s="2">
        <f>'[1]2025年已发货'!I:I</f>
        <v>13617695006</v>
      </c>
      <c r="J8817" s="2" t="str">
        <f>_xlfn._xlws.FILTER(辅助信息!D:D,辅助信息!G:G=G8817)</f>
        <v>五冶建设龙泉驿一医院配套建设工程</v>
      </c>
    </row>
    <row r="8818" spans="1:10">
      <c r="A8818" s="2" t="str">
        <f>'[1]2025年已发货'!A:A</f>
        <v>泸钢</v>
      </c>
      <c r="B8818" s="2" t="str">
        <f>'[1]2025年已发货'!B:B</f>
        <v>盘螺</v>
      </c>
      <c r="C8818" s="2" t="str">
        <f>'[1]2025年已发货'!C:C</f>
        <v>HRB400E Φ8</v>
      </c>
      <c r="D8818" s="2" t="str">
        <f>'[1]2025年已发货'!D:D</f>
        <v>吨</v>
      </c>
      <c r="E8818" s="2">
        <f>'[1]2025年已发货'!E:E</f>
        <v>16</v>
      </c>
      <c r="F8818" s="4">
        <f>'[1]2025年已发货'!F:F</f>
        <v>45952</v>
      </c>
      <c r="G8818" s="2" t="str">
        <f>'[1]2025年已发货'!G:G</f>
        <v>(五冶建设龙泉驿一医院配套建设工程)成都市龙泉驿区董朗路69号龙泉驿一医院5号门</v>
      </c>
      <c r="H8818" s="2" t="str">
        <f>'[1]2025年已发货'!H:H</f>
        <v>孙敏</v>
      </c>
      <c r="I8818" s="2">
        <f>'[1]2025年已发货'!I:I</f>
        <v>13617695006</v>
      </c>
      <c r="J8818" s="2" t="str">
        <f>_xlfn._xlws.FILTER(辅助信息!D:D,辅助信息!G:G=G8818)</f>
        <v>五冶建设龙泉驿一医院配套建设工程</v>
      </c>
    </row>
    <row r="8819" spans="1:10">
      <c r="A8819" s="2" t="str">
        <f>'[1]2025年已发货'!A:A</f>
        <v>泸钢</v>
      </c>
      <c r="B8819" s="2" t="str">
        <f>'[1]2025年已发货'!B:B</f>
        <v>盘螺</v>
      </c>
      <c r="C8819" s="2" t="str">
        <f>'[1]2025年已发货'!C:C</f>
        <v>HRB400E Φ10</v>
      </c>
      <c r="D8819" s="2" t="str">
        <f>'[1]2025年已发货'!D:D</f>
        <v>吨</v>
      </c>
      <c r="E8819" s="2">
        <f>'[1]2025年已发货'!E:E</f>
        <v>25.5</v>
      </c>
      <c r="F8819" s="4">
        <f>'[1]2025年已发货'!F:F</f>
        <v>45952</v>
      </c>
      <c r="G8819" s="2" t="str">
        <f>'[1]2025年已发货'!G:G</f>
        <v>(五冶建设龙泉驿一医院配套建设工程)成都市龙泉驿区董朗路69号龙泉驿一医院5号门</v>
      </c>
      <c r="H8819" s="2" t="str">
        <f>'[1]2025年已发货'!H:H</f>
        <v>孙敏</v>
      </c>
      <c r="I8819" s="2">
        <f>'[1]2025年已发货'!I:I</f>
        <v>13617695006</v>
      </c>
      <c r="J8819" s="2" t="str">
        <f>_xlfn._xlws.FILTER(辅助信息!D:D,辅助信息!G:G=G8819)</f>
        <v>五冶建设龙泉驿一医院配套建设工程</v>
      </c>
    </row>
    <row r="8820" spans="1:10">
      <c r="A8820" s="2" t="str">
        <f>'[1]2025年已发货'!A:A</f>
        <v>泸钢</v>
      </c>
      <c r="B8820" s="2" t="str">
        <f>'[1]2025年已发货'!B:B</f>
        <v>盘螺</v>
      </c>
      <c r="C8820" s="2" t="str">
        <f>'[1]2025年已发货'!C:C</f>
        <v>HRB400E Φ12</v>
      </c>
      <c r="D8820" s="2" t="str">
        <f>'[1]2025年已发货'!D:D</f>
        <v>吨</v>
      </c>
      <c r="E8820" s="2">
        <f>'[1]2025年已发货'!E:E</f>
        <v>30</v>
      </c>
      <c r="F8820" s="4">
        <f>'[1]2025年已发货'!F:F</f>
        <v>45952</v>
      </c>
      <c r="G8820" s="2" t="str">
        <f>'[1]2025年已发货'!G:G</f>
        <v>(五冶建设龙泉驿一医院配套建设工程)成都市龙泉驿区董朗路69号龙泉驿一医院5号门</v>
      </c>
      <c r="H8820" s="2" t="str">
        <f>'[1]2025年已发货'!H:H</f>
        <v>孙敏</v>
      </c>
      <c r="I8820" s="2">
        <f>'[1]2025年已发货'!I:I</f>
        <v>13617695006</v>
      </c>
      <c r="J8820" s="2" t="str">
        <f>_xlfn._xlws.FILTER(辅助信息!D:D,辅助信息!G:G=G8820)</f>
        <v>五冶建设龙泉驿一医院配套建设工程</v>
      </c>
    </row>
    <row r="8821" spans="1:10">
      <c r="A8821" s="2" t="str">
        <f>'[1]2025年已发货'!A:A</f>
        <v>泸钢</v>
      </c>
      <c r="B8821" s="2" t="str">
        <f>'[1]2025年已发货'!B:B</f>
        <v>盘螺</v>
      </c>
      <c r="C8821" s="2" t="str">
        <f>'[1]2025年已发货'!C:C</f>
        <v>HRB400E Φ10</v>
      </c>
      <c r="D8821" s="2" t="str">
        <f>'[1]2025年已发货'!D:D</f>
        <v>吨</v>
      </c>
      <c r="E8821" s="2">
        <f>'[1]2025年已发货'!E:E</f>
        <v>22</v>
      </c>
      <c r="F8821" s="4">
        <f>'[1]2025年已发货'!F:F</f>
        <v>45952</v>
      </c>
      <c r="G8821" s="2" t="str">
        <f>'[1]2025年已发货'!G:G</f>
        <v>(五冶建设成都盐道街中学初中部改扩建工程-一标)四川省成都市锦江区春熙路街道盐道街4号（盐道街中学初中部）</v>
      </c>
      <c r="H8821" s="2" t="str">
        <f>'[1]2025年已发货'!H:H</f>
        <v>谢鑫</v>
      </c>
      <c r="I8821" s="2">
        <f>'[1]2025年已发货'!I:I</f>
        <v>18228465067</v>
      </c>
      <c r="J8821" s="2" t="str">
        <f>_xlfn._xlws.FILTER(辅助信息!D:D,辅助信息!G:G=G8821)</f>
        <v>五冶建设成都盐道街中学初中部改扩建工程</v>
      </c>
    </row>
    <row r="8822" spans="1:10">
      <c r="A8822" s="2" t="str">
        <f>'[1]2025年已发货'!A:A</f>
        <v>泸钢</v>
      </c>
      <c r="B8822" s="2" t="str">
        <f>'[1]2025年已发货'!B:B</f>
        <v>盘螺</v>
      </c>
      <c r="C8822" s="2" t="str">
        <f>'[1]2025年已发货'!C:C</f>
        <v>HRB400E Φ12</v>
      </c>
      <c r="D8822" s="2" t="str">
        <f>'[1]2025年已发货'!D:D</f>
        <v>吨</v>
      </c>
      <c r="E8822" s="2">
        <f>'[1]2025年已发货'!E:E</f>
        <v>10</v>
      </c>
      <c r="F8822" s="4">
        <f>'[1]2025年已发货'!F:F</f>
        <v>45952</v>
      </c>
      <c r="G8822" s="2" t="str">
        <f>'[1]2025年已发货'!G:G</f>
        <v>(五冶建设成都盐道街中学初中部改扩建工程-一标)四川省成都市锦江区春熙路街道盐道街4号（盐道街中学初中部）</v>
      </c>
      <c r="H8822" s="2" t="str">
        <f>'[1]2025年已发货'!H:H</f>
        <v>谢鑫</v>
      </c>
      <c r="I8822" s="2">
        <f>'[1]2025年已发货'!I:I</f>
        <v>18228465067</v>
      </c>
      <c r="J8822" s="2" t="str">
        <f>_xlfn._xlws.FILTER(辅助信息!D:D,辅助信息!G:G=G8822)</f>
        <v>五冶建设成都盐道街中学初中部改扩建工程</v>
      </c>
    </row>
    <row r="8823" spans="1:10">
      <c r="A8823" s="2" t="str">
        <f>'[1]2025年已发货'!A:A</f>
        <v>泸钢</v>
      </c>
      <c r="B8823" s="2" t="str">
        <f>'[1]2025年已发货'!B:B</f>
        <v>螺纹钢</v>
      </c>
      <c r="C8823" s="2" t="str">
        <f>'[1]2025年已发货'!C:C</f>
        <v>HRB400E Φ16 9m</v>
      </c>
      <c r="D8823" s="2" t="str">
        <f>'[1]2025年已发货'!D:D</f>
        <v>吨</v>
      </c>
      <c r="E8823" s="2">
        <f>'[1]2025年已发货'!E:E</f>
        <v>2.5</v>
      </c>
      <c r="F8823" s="4">
        <f>'[1]2025年已发货'!F:F</f>
        <v>45952</v>
      </c>
      <c r="G8823" s="2" t="str">
        <f>'[1]2025年已发货'!G:G</f>
        <v>(五冶建设成都盐道街中学初中部改扩建工程-一标)四川省成都市锦江区春熙路街道盐道街4号（盐道街中学初中部）</v>
      </c>
      <c r="H8823" s="2" t="str">
        <f>'[1]2025年已发货'!H:H</f>
        <v>谢鑫</v>
      </c>
      <c r="I8823" s="2">
        <f>'[1]2025年已发货'!I:I</f>
        <v>18228465067</v>
      </c>
      <c r="J8823" s="2" t="str">
        <f>_xlfn._xlws.FILTER(辅助信息!D:D,辅助信息!G:G=G8823)</f>
        <v>五冶建设成都盐道街中学初中部改扩建工程</v>
      </c>
    </row>
    <row r="8824" spans="1:10">
      <c r="A8824" s="2" t="str">
        <f>'[1]2025年已发货'!A:A</f>
        <v>泸钢</v>
      </c>
      <c r="B8824" s="2" t="str">
        <f>'[1]2025年已发货'!B:B</f>
        <v>螺纹钢</v>
      </c>
      <c r="C8824" s="2" t="str">
        <f>'[1]2025年已发货'!C:C</f>
        <v>HRB400E Φ14 9m</v>
      </c>
      <c r="D8824" s="2" t="str">
        <f>'[1]2025年已发货'!D:D</f>
        <v>吨</v>
      </c>
      <c r="E8824" s="2">
        <f>'[1]2025年已发货'!E:E</f>
        <v>6</v>
      </c>
      <c r="F8824" s="4">
        <f>'[1]2025年已发货'!F:F</f>
        <v>45952</v>
      </c>
      <c r="G8824" s="2" t="str">
        <f>'[1]2025年已发货'!G:G</f>
        <v>(五冶建设扩建艺体中学二期工程)四川省成都市双流区光荣路成都艺体中学南200米</v>
      </c>
      <c r="H8824" s="2" t="str">
        <f>'[1]2025年已发货'!H:H</f>
        <v>谢序强</v>
      </c>
      <c r="I8824" s="2">
        <f>'[1]2025年已发货'!I:I</f>
        <v>13458588232</v>
      </c>
      <c r="J8824" s="2" t="str">
        <f>_xlfn._xlws.FILTER(辅助信息!D:D,辅助信息!G:G=G8824)</f>
        <v>五冶建设扩建艺体中学二期工程</v>
      </c>
    </row>
    <row r="8825" spans="1:10">
      <c r="A8825" s="2" t="str">
        <f>'[1]2025年已发货'!A:A</f>
        <v>泸钢</v>
      </c>
      <c r="B8825" s="2" t="str">
        <f>'[1]2025年已发货'!B:B</f>
        <v>螺纹钢</v>
      </c>
      <c r="C8825" s="2" t="str">
        <f>'[1]2025年已发货'!C:C</f>
        <v>HRB500E Φ12</v>
      </c>
      <c r="D8825" s="2" t="str">
        <f>'[1]2025年已发货'!D:D</f>
        <v>吨</v>
      </c>
      <c r="E8825" s="2">
        <f>'[1]2025年已发货'!E:E</f>
        <v>6</v>
      </c>
      <c r="F8825" s="4">
        <f>'[1]2025年已发货'!F:F</f>
        <v>45952</v>
      </c>
      <c r="G8825" s="2" t="str">
        <f>'[1]2025年已发货'!G:G</f>
        <v>(五冶建设扩建艺体中学二期工程)四川省成都市双流区光荣路成都艺体中学南200米</v>
      </c>
      <c r="H8825" s="2" t="str">
        <f>'[1]2025年已发货'!H:H</f>
        <v>谢序强</v>
      </c>
      <c r="I8825" s="2">
        <f>'[1]2025年已发货'!I:I</f>
        <v>13458588232</v>
      </c>
      <c r="J8825" s="2" t="str">
        <f>_xlfn._xlws.FILTER(辅助信息!D:D,辅助信息!G:G=G8825)</f>
        <v>五冶建设扩建艺体中学二期工程</v>
      </c>
    </row>
    <row r="8826" spans="1:10">
      <c r="A8826" s="2" t="str">
        <f>'[1]2025年已发货'!A:A</f>
        <v>泸钢</v>
      </c>
      <c r="B8826" s="2" t="str">
        <f>'[1]2025年已发货'!B:B</f>
        <v>螺纹钢</v>
      </c>
      <c r="C8826" s="2" t="str">
        <f>'[1]2025年已发货'!C:C</f>
        <v>HRB500E Φ14</v>
      </c>
      <c r="D8826" s="2" t="str">
        <f>'[1]2025年已发货'!D:D</f>
        <v>吨</v>
      </c>
      <c r="E8826" s="2">
        <f>'[1]2025年已发货'!E:E</f>
        <v>8</v>
      </c>
      <c r="F8826" s="4">
        <f>'[1]2025年已发货'!F:F</f>
        <v>45952</v>
      </c>
      <c r="G8826" s="2" t="str">
        <f>'[1]2025年已发货'!G:G</f>
        <v>(五冶建设扩建艺体中学二期工程)四川省成都市双流区光荣路成都艺体中学南200米</v>
      </c>
      <c r="H8826" s="2" t="str">
        <f>'[1]2025年已发货'!H:H</f>
        <v>谢序强</v>
      </c>
      <c r="I8826" s="2">
        <f>'[1]2025年已发货'!I:I</f>
        <v>13458588232</v>
      </c>
      <c r="J8826" s="2" t="str">
        <f>_xlfn._xlws.FILTER(辅助信息!D:D,辅助信息!G:G=G8826)</f>
        <v>五冶建设扩建艺体中学二期工程</v>
      </c>
    </row>
    <row r="8827" spans="1:10">
      <c r="A8827" s="2" t="str">
        <f>'[1]2025年已发货'!A:A</f>
        <v>泸钢</v>
      </c>
      <c r="B8827" s="2" t="str">
        <f>'[1]2025年已发货'!B:B</f>
        <v>螺纹钢</v>
      </c>
      <c r="C8827" s="2" t="str">
        <f>'[1]2025年已发货'!C:C</f>
        <v>HRB500E Φ16</v>
      </c>
      <c r="D8827" s="2" t="str">
        <f>'[1]2025年已发货'!D:D</f>
        <v>吨</v>
      </c>
      <c r="E8827" s="2">
        <f>'[1]2025年已发货'!E:E</f>
        <v>8</v>
      </c>
      <c r="F8827" s="4">
        <f>'[1]2025年已发货'!F:F</f>
        <v>45952</v>
      </c>
      <c r="G8827" s="2" t="str">
        <f>'[1]2025年已发货'!G:G</f>
        <v>(五冶建设扩建艺体中学二期工程)四川省成都市双流区光荣路成都艺体中学南200米</v>
      </c>
      <c r="H8827" s="2" t="str">
        <f>'[1]2025年已发货'!H:H</f>
        <v>谢序强</v>
      </c>
      <c r="I8827" s="2">
        <f>'[1]2025年已发货'!I:I</f>
        <v>13458588232</v>
      </c>
      <c r="J8827" s="2" t="str">
        <f>_xlfn._xlws.FILTER(辅助信息!D:D,辅助信息!G:G=G8827)</f>
        <v>五冶建设扩建艺体中学二期工程</v>
      </c>
    </row>
    <row r="8828" spans="1:10">
      <c r="A8828" s="2" t="str">
        <f>'[1]2025年已发货'!A:A</f>
        <v>泸钢</v>
      </c>
      <c r="B8828" s="2" t="str">
        <f>'[1]2025年已发货'!B:B</f>
        <v>螺纹钢</v>
      </c>
      <c r="C8828" s="2" t="str">
        <f>'[1]2025年已发货'!C:C</f>
        <v>HRB500E Φ18</v>
      </c>
      <c r="D8828" s="2" t="str">
        <f>'[1]2025年已发货'!D:D</f>
        <v>吨</v>
      </c>
      <c r="E8828" s="2">
        <f>'[1]2025年已发货'!E:E</f>
        <v>3</v>
      </c>
      <c r="F8828" s="4">
        <f>'[1]2025年已发货'!F:F</f>
        <v>45952</v>
      </c>
      <c r="G8828" s="2" t="str">
        <f>'[1]2025年已发货'!G:G</f>
        <v>(五冶建设扩建艺体中学二期工程)四川省成都市双流区光荣路成都艺体中学南200米</v>
      </c>
      <c r="H8828" s="2" t="str">
        <f>'[1]2025年已发货'!H:H</f>
        <v>谢序强</v>
      </c>
      <c r="I8828" s="2">
        <f>'[1]2025年已发货'!I:I</f>
        <v>13458588232</v>
      </c>
      <c r="J8828" s="2" t="str">
        <f>_xlfn._xlws.FILTER(辅助信息!D:D,辅助信息!G:G=G8828)</f>
        <v>五冶建设扩建艺体中学二期工程</v>
      </c>
    </row>
    <row r="8829" spans="1:10">
      <c r="A8829" s="2" t="str">
        <f>'[1]2025年已发货'!A:A</f>
        <v>泸钢</v>
      </c>
      <c r="B8829" s="2" t="str">
        <f>'[1]2025年已发货'!B:B</f>
        <v>螺纹钢</v>
      </c>
      <c r="C8829" s="2" t="str">
        <f>'[1]2025年已发货'!C:C</f>
        <v>HRB500E Φ20</v>
      </c>
      <c r="D8829" s="2" t="str">
        <f>'[1]2025年已发货'!D:D</f>
        <v>吨</v>
      </c>
      <c r="E8829" s="2">
        <f>'[1]2025年已发货'!E:E</f>
        <v>3</v>
      </c>
      <c r="F8829" s="4">
        <f>'[1]2025年已发货'!F:F</f>
        <v>45952</v>
      </c>
      <c r="G8829" s="2" t="str">
        <f>'[1]2025年已发货'!G:G</f>
        <v>(五冶建设扩建艺体中学二期工程)四川省成都市双流区光荣路成都艺体中学南200米</v>
      </c>
      <c r="H8829" s="2" t="str">
        <f>'[1]2025年已发货'!H:H</f>
        <v>谢序强</v>
      </c>
      <c r="I8829" s="2">
        <f>'[1]2025年已发货'!I:I</f>
        <v>13458588232</v>
      </c>
      <c r="J8829" s="2" t="str">
        <f>_xlfn._xlws.FILTER(辅助信息!D:D,辅助信息!G:G=G8829)</f>
        <v>五冶建设扩建艺体中学二期工程</v>
      </c>
    </row>
    <row r="8830" spans="1:10">
      <c r="A8830" s="2" t="str">
        <f>'[1]2025年已发货'!A:A</f>
        <v>泸钢</v>
      </c>
      <c r="B8830" s="2" t="str">
        <f>'[1]2025年已发货'!B:B</f>
        <v>螺纹钢</v>
      </c>
      <c r="C8830" s="2" t="str">
        <f>'[1]2025年已发货'!C:C</f>
        <v>HRB500E Φ22</v>
      </c>
      <c r="D8830" s="2" t="str">
        <f>'[1]2025年已发货'!D:D</f>
        <v>吨</v>
      </c>
      <c r="E8830" s="2">
        <f>'[1]2025年已发货'!E:E</f>
        <v>11</v>
      </c>
      <c r="F8830" s="4">
        <f>'[1]2025年已发货'!F:F</f>
        <v>45952</v>
      </c>
      <c r="G8830" s="2" t="str">
        <f>'[1]2025年已发货'!G:G</f>
        <v>(五冶建设扩建艺体中学二期工程)四川省成都市双流区光荣路成都艺体中学南200米</v>
      </c>
      <c r="H8830" s="2" t="str">
        <f>'[1]2025年已发货'!H:H</f>
        <v>谢序强</v>
      </c>
      <c r="I8830" s="2">
        <f>'[1]2025年已发货'!I:I</f>
        <v>13458588232</v>
      </c>
      <c r="J8830" s="2" t="str">
        <f>_xlfn._xlws.FILTER(辅助信息!D:D,辅助信息!G:G=G8830)</f>
        <v>五冶建设扩建艺体中学二期工程</v>
      </c>
    </row>
    <row r="8831" spans="1:10">
      <c r="A8831" s="2" t="str">
        <f>'[1]2025年已发货'!A:A</f>
        <v>泸钢</v>
      </c>
      <c r="B8831" s="2" t="str">
        <f>'[1]2025年已发货'!B:B</f>
        <v>螺纹钢</v>
      </c>
      <c r="C8831" s="2" t="str">
        <f>'[1]2025年已发货'!C:C</f>
        <v>HRB500E Φ25</v>
      </c>
      <c r="D8831" s="2" t="str">
        <f>'[1]2025年已发货'!D:D</f>
        <v>吨</v>
      </c>
      <c r="E8831" s="2">
        <f>'[1]2025年已发货'!E:E</f>
        <v>46</v>
      </c>
      <c r="F8831" s="4">
        <f>'[1]2025年已发货'!F:F</f>
        <v>45952</v>
      </c>
      <c r="G8831" s="2" t="str">
        <f>'[1]2025年已发货'!G:G</f>
        <v>(五冶建设扩建艺体中学二期工程)四川省成都市双流区光荣路成都艺体中学南200米</v>
      </c>
      <c r="H8831" s="2" t="str">
        <f>'[1]2025年已发货'!H:H</f>
        <v>谢序强</v>
      </c>
      <c r="I8831" s="2">
        <f>'[1]2025年已发货'!I:I</f>
        <v>13458588232</v>
      </c>
      <c r="J8831" s="2" t="str">
        <f>_xlfn._xlws.FILTER(辅助信息!D:D,辅助信息!G:G=G8831)</f>
        <v>五冶建设扩建艺体中学二期工程</v>
      </c>
    </row>
    <row r="8832" spans="1:10">
      <c r="A8832" s="2" t="str">
        <f>'[1]2025年已发货'!A:A</f>
        <v>泸钢</v>
      </c>
      <c r="B8832" s="2" t="str">
        <f>'[1]2025年已发货'!B:B</f>
        <v>螺纹钢</v>
      </c>
      <c r="C8832" s="2" t="str">
        <f>'[1]2025年已发货'!C:C</f>
        <v>HRB500E Φ28</v>
      </c>
      <c r="D8832" s="2" t="str">
        <f>'[1]2025年已发货'!D:D</f>
        <v>吨</v>
      </c>
      <c r="E8832" s="2">
        <f>'[1]2025年已发货'!E:E</f>
        <v>8</v>
      </c>
      <c r="F8832" s="4">
        <f>'[1]2025年已发货'!F:F</f>
        <v>45952</v>
      </c>
      <c r="G8832" s="2" t="str">
        <f>'[1]2025年已发货'!G:G</f>
        <v>(五冶建设扩建艺体中学二期工程)四川省成都市双流区光荣路成都艺体中学南200米</v>
      </c>
      <c r="H8832" s="2" t="str">
        <f>'[1]2025年已发货'!H:H</f>
        <v>谢序强</v>
      </c>
      <c r="I8832" s="2">
        <f>'[1]2025年已发货'!I:I</f>
        <v>13458588232</v>
      </c>
      <c r="J8832" s="2" t="str">
        <f>_xlfn._xlws.FILTER(辅助信息!D:D,辅助信息!G:G=G8832)</f>
        <v>五冶建设扩建艺体中学二期工程</v>
      </c>
    </row>
    <row r="8833" spans="1:10">
      <c r="A8833" s="2" t="str">
        <f>'[1]2025年已发货'!A:A</f>
        <v>泸钢</v>
      </c>
      <c r="B8833" s="2" t="str">
        <f>'[1]2025年已发货'!B:B</f>
        <v>螺纹钢</v>
      </c>
      <c r="C8833" s="2" t="str">
        <f>'[1]2025年已发货'!C:C</f>
        <v>HRB500E Φ32</v>
      </c>
      <c r="D8833" s="2" t="str">
        <f>'[1]2025年已发货'!D:D</f>
        <v>吨</v>
      </c>
      <c r="E8833" s="2">
        <f>'[1]2025年已发货'!E:E</f>
        <v>6</v>
      </c>
      <c r="F8833" s="4">
        <f>'[1]2025年已发货'!F:F</f>
        <v>45952</v>
      </c>
      <c r="G8833" s="2" t="str">
        <f>'[1]2025年已发货'!G:G</f>
        <v>(五冶建设扩建艺体中学二期工程)四川省成都市双流区光荣路成都艺体中学南200米</v>
      </c>
      <c r="H8833" s="2" t="str">
        <f>'[1]2025年已发货'!H:H</f>
        <v>谢序强</v>
      </c>
      <c r="I8833" s="2">
        <f>'[1]2025年已发货'!I:I</f>
        <v>13458588232</v>
      </c>
      <c r="J8833" s="2" t="str">
        <f>_xlfn._xlws.FILTER(辅助信息!D:D,辅助信息!G:G=G8833)</f>
        <v>五冶建设扩建艺体中学二期工程</v>
      </c>
    </row>
    <row r="8834" spans="1:10">
      <c r="A8834" s="2" t="str">
        <f>'[1]2025年已发货'!A:A</f>
        <v>泸钢</v>
      </c>
      <c r="B8834" s="2" t="str">
        <f>'[1]2025年已发货'!B:B</f>
        <v>盘螺</v>
      </c>
      <c r="C8834" s="2" t="str">
        <f>'[1]2025年已发货'!C:C</f>
        <v>HRB400E Φ8</v>
      </c>
      <c r="D8834" s="2" t="str">
        <f>'[1]2025年已发货'!D:D</f>
        <v>吨</v>
      </c>
      <c r="E8834" s="2">
        <f>'[1]2025年已发货'!E:E</f>
        <v>35</v>
      </c>
      <c r="F8834" s="4">
        <f>'[1]2025年已发货'!F:F</f>
        <v>45952</v>
      </c>
      <c r="G8834" s="2" t="str">
        <f>'[1]2025年已发货'!G:G</f>
        <v>(五冶钢构龙泉东洪片区85亩住宅、商业及配套工程项目二标段)成都市龙泉驿外东洪路地铁2号线惠王陵地铁C口</v>
      </c>
      <c r="H8834" s="2" t="str">
        <f>'[1]2025年已发货'!H:H</f>
        <v>李渊</v>
      </c>
      <c r="I8834" s="2">
        <f>'[1]2025年已发货'!I:I</f>
        <v>18381013849</v>
      </c>
      <c r="J8834" s="2" t="str">
        <f>_xlfn._xlws.FILTER(辅助信息!D:D,辅助信息!G:G=G8834)</f>
        <v>五冶钢构龙泉东洪片区(70亩、85亩)住宅、商业及配套工程项目</v>
      </c>
    </row>
    <row r="8835" spans="1:10">
      <c r="A8835" s="2" t="str">
        <f>'[1]2025年已发货'!A:A</f>
        <v>泸钢</v>
      </c>
      <c r="B8835" s="2" t="str">
        <f>'[1]2025年已发货'!B:B</f>
        <v>螺纹钢</v>
      </c>
      <c r="C8835" s="2" t="str">
        <f>'[1]2025年已发货'!C:C</f>
        <v>HRB400E Φ12 9m</v>
      </c>
      <c r="D8835" s="2" t="str">
        <f>'[1]2025年已发货'!D:D</f>
        <v>吨</v>
      </c>
      <c r="E8835" s="2">
        <f>'[1]2025年已发货'!E:E</f>
        <v>35</v>
      </c>
      <c r="F8835" s="4">
        <f>'[1]2025年已发货'!F:F</f>
        <v>45952</v>
      </c>
      <c r="G8835" s="2" t="str">
        <f>'[1]2025年已发货'!G:G</f>
        <v>(五冶钢构龙泉东洪片区85亩住宅、商业及配套工程项目二标段)成都市龙泉驿外东洪路地铁2号线惠王陵地铁C口</v>
      </c>
      <c r="H8835" s="2" t="str">
        <f>'[1]2025年已发货'!H:H</f>
        <v>李渊</v>
      </c>
      <c r="I8835" s="2">
        <f>'[1]2025年已发货'!I:I</f>
        <v>18381013849</v>
      </c>
      <c r="J8835" s="2" t="str">
        <f>_xlfn._xlws.FILTER(辅助信息!D:D,辅助信息!G:G=G8835)</f>
        <v>五冶钢构龙泉东洪片区(70亩、85亩)住宅、商业及配套工程项目</v>
      </c>
    </row>
    <row r="8836" spans="1:10">
      <c r="A8836" s="2" t="str">
        <f>'[1]2025年已发货'!A:A</f>
        <v>泸钢</v>
      </c>
      <c r="B8836" s="2" t="str">
        <f>'[1]2025年已发货'!B:B</f>
        <v>螺纹钢</v>
      </c>
      <c r="C8836" s="2" t="str">
        <f>'[1]2025年已发货'!C:C</f>
        <v>HRB400E Φ16 9m</v>
      </c>
      <c r="D8836" s="2" t="str">
        <f>'[1]2025年已发货'!D:D</f>
        <v>吨</v>
      </c>
      <c r="E8836" s="2">
        <f>'[1]2025年已发货'!E:E</f>
        <v>20</v>
      </c>
      <c r="F8836" s="4">
        <f>'[1]2025年已发货'!F:F</f>
        <v>45952</v>
      </c>
      <c r="G8836" s="2" t="str">
        <f>'[1]2025年已发货'!G:G</f>
        <v>(五冶钢构龙泉东洪片区85亩住宅、商业及配套工程项目二标段)成都市龙泉驿外东洪路地铁2号线惠王陵地铁C口</v>
      </c>
      <c r="H8836" s="2" t="str">
        <f>'[1]2025年已发货'!H:H</f>
        <v>李渊</v>
      </c>
      <c r="I8836" s="2">
        <f>'[1]2025年已发货'!I:I</f>
        <v>18381013849</v>
      </c>
      <c r="J8836" s="2" t="str">
        <f>_xlfn._xlws.FILTER(辅助信息!D:D,辅助信息!G:G=G8836)</f>
        <v>五冶钢构龙泉东洪片区(70亩、85亩)住宅、商业及配套工程项目</v>
      </c>
    </row>
    <row r="8837" spans="1:10">
      <c r="A8837" s="2" t="str">
        <f>'[1]2025年已发货'!A:A</f>
        <v>泸钢</v>
      </c>
      <c r="B8837" s="2" t="str">
        <f>'[1]2025年已发货'!B:B</f>
        <v>螺纹钢</v>
      </c>
      <c r="C8837" s="2" t="str">
        <f>'[1]2025年已发货'!C:C</f>
        <v>HRB400E Φ18 9m</v>
      </c>
      <c r="D8837" s="2" t="str">
        <f>'[1]2025年已发货'!D:D</f>
        <v>吨</v>
      </c>
      <c r="E8837" s="2">
        <f>'[1]2025年已发货'!E:E</f>
        <v>15</v>
      </c>
      <c r="F8837" s="4">
        <f>'[1]2025年已发货'!F:F</f>
        <v>45952</v>
      </c>
      <c r="G8837" s="2" t="str">
        <f>'[1]2025年已发货'!G:G</f>
        <v>(五冶钢构龙泉东洪片区85亩住宅、商业及配套工程项目二标段)成都市龙泉驿外东洪路地铁2号线惠王陵地铁C口</v>
      </c>
      <c r="H8837" s="2" t="str">
        <f>'[1]2025年已发货'!H:H</f>
        <v>李渊</v>
      </c>
      <c r="I8837" s="2">
        <f>'[1]2025年已发货'!I:I</f>
        <v>18381013849</v>
      </c>
      <c r="J8837" s="2" t="str">
        <f>_xlfn._xlws.FILTER(辅助信息!D:D,辅助信息!G:G=G8837)</f>
        <v>五冶钢构龙泉东洪片区(70亩、85亩)住宅、商业及配套工程项目</v>
      </c>
    </row>
    <row r="8838" spans="1:10">
      <c r="A8838" s="2" t="str">
        <f>'[1]2025年已发货'!A:A</f>
        <v>泸钢</v>
      </c>
      <c r="B8838" s="2" t="str">
        <f>'[1]2025年已发货'!B:B</f>
        <v>盘螺</v>
      </c>
      <c r="C8838" s="2" t="str">
        <f>'[1]2025年已发货'!C:C</f>
        <v>HRB400E Φ10</v>
      </c>
      <c r="D8838" s="2" t="str">
        <f>'[1]2025年已发货'!D:D</f>
        <v>吨</v>
      </c>
      <c r="E8838" s="2">
        <f>'[1]2025年已发货'!E:E</f>
        <v>34</v>
      </c>
      <c r="F8838" s="4">
        <f>'[1]2025年已发货'!F:F</f>
        <v>45952</v>
      </c>
      <c r="G8838" s="2" t="str">
        <f>'[1]2025年已发货'!G:G</f>
        <v>(五冶钢构龙泉东洪片区85亩住宅、商业及配套工程项目三标段)成都市龙泉驿外东洪路地铁2号线惠王陵地铁C口</v>
      </c>
      <c r="H8838" s="2" t="str">
        <f>'[1]2025年已发货'!H:H</f>
        <v>王军宝</v>
      </c>
      <c r="I8838" s="2">
        <f>'[1]2025年已发货'!I:I</f>
        <v>13889142392</v>
      </c>
      <c r="J8838" s="2" t="str">
        <f>_xlfn._xlws.FILTER(辅助信息!D:D,辅助信息!G:G=G8838)</f>
        <v>五冶钢构龙泉东洪片区(70亩、85亩)住宅、商业及配套工程项目</v>
      </c>
    </row>
    <row r="8839" spans="1:10">
      <c r="A8839" s="2" t="str">
        <f>'[1]2025年已发货'!A:A</f>
        <v>泸钢</v>
      </c>
      <c r="B8839" s="2" t="str">
        <f>'[1]2025年已发货'!B:B</f>
        <v>盘螺</v>
      </c>
      <c r="C8839" s="2" t="str">
        <f>'[1]2025年已发货'!C:C</f>
        <v>HRB400E Φ8</v>
      </c>
      <c r="D8839" s="2" t="str">
        <f>'[1]2025年已发货'!D:D</f>
        <v>吨</v>
      </c>
      <c r="E8839" s="2">
        <f>'[1]2025年已发货'!E:E</f>
        <v>34</v>
      </c>
      <c r="F8839" s="4">
        <f>'[1]2025年已发货'!F:F</f>
        <v>45952</v>
      </c>
      <c r="G8839" s="2" t="str">
        <f>'[1]2025年已发货'!G:G</f>
        <v>(五冶钢构龙泉东洪片区85亩住宅、商业及配套工程项目三标段)成都市龙泉驿外东洪路地铁2号线惠王陵地铁C口</v>
      </c>
      <c r="H8839" s="2" t="str">
        <f>'[1]2025年已发货'!H:H</f>
        <v>王军宝</v>
      </c>
      <c r="I8839" s="2">
        <f>'[1]2025年已发货'!I:I</f>
        <v>13889142392</v>
      </c>
      <c r="J8839" s="2" t="str">
        <f>_xlfn._xlws.FILTER(辅助信息!D:D,辅助信息!G:G=G8839)</f>
        <v>五冶钢构龙泉东洪片区(70亩、85亩)住宅、商业及配套工程项目</v>
      </c>
    </row>
    <row r="8840" spans="1:10">
      <c r="A8840" s="2" t="str">
        <f>'[1]2025年已发货'!A:A</f>
        <v>泸钢</v>
      </c>
      <c r="B8840" s="2" t="str">
        <f>'[1]2025年已发货'!B:B</f>
        <v>螺纹钢</v>
      </c>
      <c r="C8840" s="2" t="str">
        <f>'[1]2025年已发货'!C:C</f>
        <v>HRB400E Φ14 9m</v>
      </c>
      <c r="D8840" s="2" t="str">
        <f>'[1]2025年已发货'!D:D</f>
        <v>吨</v>
      </c>
      <c r="E8840" s="2">
        <f>'[1]2025年已发货'!E:E</f>
        <v>50</v>
      </c>
      <c r="F8840" s="4">
        <f>'[1]2025年已发货'!F:F</f>
        <v>45952</v>
      </c>
      <c r="G8840" s="2" t="str">
        <f>'[1]2025年已发货'!G:G</f>
        <v>(五冶钢构龙泉东洪片区85亩住宅、商业及配套工程项目三标段)成都市龙泉驿外东洪路地铁2号线惠王陵地铁C口</v>
      </c>
      <c r="H8840" s="2" t="str">
        <f>'[1]2025年已发货'!H:H</f>
        <v>王军宝</v>
      </c>
      <c r="I8840" s="2">
        <f>'[1]2025年已发货'!I:I</f>
        <v>13889142392</v>
      </c>
      <c r="J8840" s="2" t="str">
        <f>_xlfn._xlws.FILTER(辅助信息!D:D,辅助信息!G:G=G8840)</f>
        <v>五冶钢构龙泉东洪片区(70亩、85亩)住宅、商业及配套工程项目</v>
      </c>
    </row>
    <row r="8841" spans="1:10">
      <c r="A8841" s="2" t="str">
        <f>'[1]2025年已发货'!A:A</f>
        <v>泸钢</v>
      </c>
      <c r="B8841" s="2" t="str">
        <f>'[1]2025年已发货'!B:B</f>
        <v>螺纹钢</v>
      </c>
      <c r="C8841" s="2" t="str">
        <f>'[1]2025年已发货'!C:C</f>
        <v>HRB400E Φ16 9m</v>
      </c>
      <c r="D8841" s="2" t="str">
        <f>'[1]2025年已发货'!D:D</f>
        <v>吨</v>
      </c>
      <c r="E8841" s="2">
        <f>'[1]2025年已发货'!E:E</f>
        <v>10</v>
      </c>
      <c r="F8841" s="4">
        <f>'[1]2025年已发货'!F:F</f>
        <v>45952</v>
      </c>
      <c r="G8841" s="2" t="str">
        <f>'[1]2025年已发货'!G:G</f>
        <v>(五冶钢构龙泉东洪片区85亩住宅、商业及配套工程项目三标段)成都市龙泉驿外东洪路地铁2号线惠王陵地铁C口</v>
      </c>
      <c r="H8841" s="2" t="str">
        <f>'[1]2025年已发货'!H:H</f>
        <v>王军宝</v>
      </c>
      <c r="I8841" s="2">
        <f>'[1]2025年已发货'!I:I</f>
        <v>13889142392</v>
      </c>
      <c r="J8841" s="2" t="str">
        <f>_xlfn._xlws.FILTER(辅助信息!D:D,辅助信息!G:G=G8841)</f>
        <v>五冶钢构龙泉东洪片区(70亩、85亩)住宅、商业及配套工程项目</v>
      </c>
    </row>
    <row r="8842" spans="1:10">
      <c r="A8842" s="2" t="str">
        <f>'[1]2025年已发货'!A:A</f>
        <v>泸钢</v>
      </c>
      <c r="B8842" s="2" t="str">
        <f>'[1]2025年已发货'!B:B</f>
        <v>螺纹钢</v>
      </c>
      <c r="C8842" s="2" t="str">
        <f>'[1]2025年已发货'!C:C</f>
        <v>HRB400E Φ18 9m</v>
      </c>
      <c r="D8842" s="2" t="str">
        <f>'[1]2025年已发货'!D:D</f>
        <v>吨</v>
      </c>
      <c r="E8842" s="2">
        <f>'[1]2025年已发货'!E:E</f>
        <v>4</v>
      </c>
      <c r="F8842" s="4">
        <f>'[1]2025年已发货'!F:F</f>
        <v>45952</v>
      </c>
      <c r="G8842" s="2" t="str">
        <f>'[1]2025年已发货'!G:G</f>
        <v>(五冶钢构龙泉东洪片区85亩住宅、商业及配套工程项目三标段)成都市龙泉驿外东洪路地铁2号线惠王陵地铁C口</v>
      </c>
      <c r="H8842" s="2" t="str">
        <f>'[1]2025年已发货'!H:H</f>
        <v>王军宝</v>
      </c>
      <c r="I8842" s="2">
        <f>'[1]2025年已发货'!I:I</f>
        <v>13889142392</v>
      </c>
      <c r="J8842" s="2" t="str">
        <f>_xlfn._xlws.FILTER(辅助信息!D:D,辅助信息!G:G=G8842)</f>
        <v>五冶钢构龙泉东洪片区(70亩、85亩)住宅、商业及配套工程项目</v>
      </c>
    </row>
    <row r="8843" spans="1:10">
      <c r="A8843" s="2" t="str">
        <f>'[1]2025年已发货'!A:A</f>
        <v>泸钢</v>
      </c>
      <c r="B8843" s="2" t="str">
        <f>'[1]2025年已发货'!B:B</f>
        <v>螺纹钢</v>
      </c>
      <c r="C8843" s="2" t="str">
        <f>'[1]2025年已发货'!C:C</f>
        <v>HRB400E Φ20 9m</v>
      </c>
      <c r="D8843" s="2" t="str">
        <f>'[1]2025年已发货'!D:D</f>
        <v>吨</v>
      </c>
      <c r="E8843" s="2">
        <f>'[1]2025年已发货'!E:E</f>
        <v>8</v>
      </c>
      <c r="F8843" s="4">
        <f>'[1]2025年已发货'!F:F</f>
        <v>45952</v>
      </c>
      <c r="G8843" s="2" t="str">
        <f>'[1]2025年已发货'!G:G</f>
        <v>(五冶钢构龙泉东洪片区85亩住宅、商业及配套工程项目三标段)成都市龙泉驿外东洪路地铁2号线惠王陵地铁C口</v>
      </c>
      <c r="H8843" s="2" t="str">
        <f>'[1]2025年已发货'!H:H</f>
        <v>王军宝</v>
      </c>
      <c r="I8843" s="2">
        <f>'[1]2025年已发货'!I:I</f>
        <v>13889142392</v>
      </c>
      <c r="J8843" s="2" t="str">
        <f>_xlfn._xlws.FILTER(辅助信息!D:D,辅助信息!G:G=G8843)</f>
        <v>五冶钢构龙泉东洪片区(70亩、85亩)住宅、商业及配套工程项目</v>
      </c>
    </row>
    <row r="8844" spans="1:10">
      <c r="A8844" s="2" t="str">
        <f>'[1]2025年已发货'!A:A</f>
        <v>泸钢</v>
      </c>
      <c r="B8844" s="2" t="str">
        <f>'[1]2025年已发货'!B:B</f>
        <v>螺纹钢</v>
      </c>
      <c r="C8844" s="2" t="str">
        <f>'[1]2025年已发货'!C:C</f>
        <v>HRB400E Φ22 9m</v>
      </c>
      <c r="D8844" s="2" t="str">
        <f>'[1]2025年已发货'!D:D</f>
        <v>吨</v>
      </c>
      <c r="E8844" s="2">
        <f>'[1]2025年已发货'!E:E</f>
        <v>2</v>
      </c>
      <c r="F8844" s="4">
        <f>'[1]2025年已发货'!F:F</f>
        <v>45952</v>
      </c>
      <c r="G8844" s="2" t="str">
        <f>'[1]2025年已发货'!G:G</f>
        <v>(五冶钢构龙泉东洪片区85亩住宅、商业及配套工程项目三标段)成都市龙泉驿外东洪路地铁2号线惠王陵地铁C口</v>
      </c>
      <c r="H8844" s="2" t="str">
        <f>'[1]2025年已发货'!H:H</f>
        <v>王军宝</v>
      </c>
      <c r="I8844" s="2">
        <f>'[1]2025年已发货'!I:I</f>
        <v>13889142392</v>
      </c>
      <c r="J8844" s="2" t="str">
        <f>_xlfn._xlws.FILTER(辅助信息!D:D,辅助信息!G:G=G8844)</f>
        <v>五冶钢构龙泉东洪片区(70亩、85亩)住宅、商业及配套工程项目</v>
      </c>
    </row>
    <row r="8845" spans="1:10">
      <c r="A8845" s="2" t="str">
        <f>'[1]2025年已发货'!A:A</f>
        <v>泸钢</v>
      </c>
      <c r="B8845" s="2" t="str">
        <f>'[1]2025年已发货'!B:B</f>
        <v>螺纹钢</v>
      </c>
      <c r="C8845" s="2" t="str">
        <f>'[1]2025年已发货'!C:C</f>
        <v>HRB400E Φ25 9m</v>
      </c>
      <c r="D8845" s="2" t="str">
        <f>'[1]2025年已发货'!D:D</f>
        <v>吨</v>
      </c>
      <c r="E8845" s="2">
        <f>'[1]2025年已发货'!E:E</f>
        <v>6</v>
      </c>
      <c r="F8845" s="4">
        <f>'[1]2025年已发货'!F:F</f>
        <v>45952</v>
      </c>
      <c r="G8845" s="2" t="str">
        <f>'[1]2025年已发货'!G:G</f>
        <v>(五冶钢构龙泉东洪片区85亩住宅、商业及配套工程项目三标段)成都市龙泉驿外东洪路地铁2号线惠王陵地铁C口</v>
      </c>
      <c r="H8845" s="2" t="str">
        <f>'[1]2025年已发货'!H:H</f>
        <v>王军宝</v>
      </c>
      <c r="I8845" s="2">
        <f>'[1]2025年已发货'!I:I</f>
        <v>13889142392</v>
      </c>
      <c r="J8845" s="2" t="str">
        <f>_xlfn._xlws.FILTER(辅助信息!D:D,辅助信息!G:G=G8845)</f>
        <v>五冶钢构龙泉东洪片区(70亩、85亩)住宅、商业及配套工程项目</v>
      </c>
    </row>
    <row r="8846" spans="1:10">
      <c r="A8846" s="2" t="str">
        <f>'[1]2025年已发货'!A:A</f>
        <v>泸钢</v>
      </c>
      <c r="B8846" s="2" t="str">
        <f>'[1]2025年已发货'!B:B</f>
        <v>螺纹钢</v>
      </c>
      <c r="C8846" s="2" t="str">
        <f>'[1]2025年已发货'!C:C</f>
        <v>HRB500E Φ12</v>
      </c>
      <c r="D8846" s="2" t="str">
        <f>'[1]2025年已发货'!D:D</f>
        <v>吨</v>
      </c>
      <c r="E8846" s="2">
        <f>'[1]2025年已发货'!E:E</f>
        <v>2</v>
      </c>
      <c r="F8846" s="4">
        <f>'[1]2025年已发货'!F:F</f>
        <v>45952</v>
      </c>
      <c r="G8846" s="2" t="str">
        <f>'[1]2025年已发货'!G:G</f>
        <v>(五冶钢构龙泉东洪片区85亩住宅、商业及配套工程项目三标段)成都市龙泉驿外东洪路地铁2号线惠王陵地铁C口</v>
      </c>
      <c r="H8846" s="2" t="str">
        <f>'[1]2025年已发货'!H:H</f>
        <v>王军宝</v>
      </c>
      <c r="I8846" s="2">
        <f>'[1]2025年已发货'!I:I</f>
        <v>13889142392</v>
      </c>
      <c r="J8846" s="2" t="str">
        <f>_xlfn._xlws.FILTER(辅助信息!D:D,辅助信息!G:G=G8846)</f>
        <v>五冶钢构龙泉东洪片区(70亩、85亩)住宅、商业及配套工程项目</v>
      </c>
    </row>
    <row r="8847" spans="1:10">
      <c r="A8847" s="2" t="str">
        <f>'[1]2025年已发货'!A:A</f>
        <v>泸钢</v>
      </c>
      <c r="B8847" s="2" t="str">
        <f>'[1]2025年已发货'!B:B</f>
        <v>螺纹钢</v>
      </c>
      <c r="C8847" s="2" t="str">
        <f>'[1]2025年已发货'!C:C</f>
        <v>HRB500E Φ14</v>
      </c>
      <c r="D8847" s="2" t="str">
        <f>'[1]2025年已发货'!D:D</f>
        <v>吨</v>
      </c>
      <c r="E8847" s="2">
        <f>'[1]2025年已发货'!E:E</f>
        <v>2</v>
      </c>
      <c r="F8847" s="4">
        <f>'[1]2025年已发货'!F:F</f>
        <v>45952</v>
      </c>
      <c r="G8847" s="2" t="str">
        <f>'[1]2025年已发货'!G:G</f>
        <v>(五冶钢构龙泉东洪片区85亩住宅、商业及配套工程项目三标段)成都市龙泉驿外东洪路地铁2号线惠王陵地铁C口</v>
      </c>
      <c r="H8847" s="2" t="str">
        <f>'[1]2025年已发货'!H:H</f>
        <v>王军宝</v>
      </c>
      <c r="I8847" s="2">
        <f>'[1]2025年已发货'!I:I</f>
        <v>13889142392</v>
      </c>
      <c r="J8847" s="2" t="str">
        <f>_xlfn._xlws.FILTER(辅助信息!D:D,辅助信息!G:G=G8847)</f>
        <v>五冶钢构龙泉东洪片区(70亩、85亩)住宅、商业及配套工程项目</v>
      </c>
    </row>
    <row r="8848" spans="1:10">
      <c r="A8848" s="2" t="str">
        <f>'[1]2025年已发货'!A:A</f>
        <v>泸钢</v>
      </c>
      <c r="B8848" s="2" t="str">
        <f>'[1]2025年已发货'!B:B</f>
        <v>螺纹钢</v>
      </c>
      <c r="C8848" s="2" t="str">
        <f>'[1]2025年已发货'!C:C</f>
        <v>HRB500E Φ16</v>
      </c>
      <c r="D8848" s="2" t="str">
        <f>'[1]2025年已发货'!D:D</f>
        <v>吨</v>
      </c>
      <c r="E8848" s="2">
        <f>'[1]2025年已发货'!E:E</f>
        <v>2</v>
      </c>
      <c r="F8848" s="4">
        <f>'[1]2025年已发货'!F:F</f>
        <v>45952</v>
      </c>
      <c r="G8848" s="2" t="str">
        <f>'[1]2025年已发货'!G:G</f>
        <v>(五冶钢构龙泉东洪片区85亩住宅、商业及配套工程项目三标段)成都市龙泉驿外东洪路地铁2号线惠王陵地铁C口</v>
      </c>
      <c r="H8848" s="2" t="str">
        <f>'[1]2025年已发货'!H:H</f>
        <v>王军宝</v>
      </c>
      <c r="I8848" s="2">
        <f>'[1]2025年已发货'!I:I</f>
        <v>13889142392</v>
      </c>
      <c r="J8848" s="2" t="str">
        <f>_xlfn._xlws.FILTER(辅助信息!D:D,辅助信息!G:G=G8848)</f>
        <v>五冶钢构龙泉东洪片区(70亩、85亩)住宅、商业及配套工程项目</v>
      </c>
    </row>
    <row r="8849" spans="1:10">
      <c r="A8849" s="2" t="str">
        <f>'[1]2025年已发货'!A:A</f>
        <v>泸钢</v>
      </c>
      <c r="B8849" s="2" t="str">
        <f>'[1]2025年已发货'!B:B</f>
        <v>螺纹钢</v>
      </c>
      <c r="C8849" s="2" t="str">
        <f>'[1]2025年已发货'!C:C</f>
        <v>HRB500E Φ18</v>
      </c>
      <c r="D8849" s="2" t="str">
        <f>'[1]2025年已发货'!D:D</f>
        <v>吨</v>
      </c>
      <c r="E8849" s="2">
        <f>'[1]2025年已发货'!E:E</f>
        <v>2</v>
      </c>
      <c r="F8849" s="4">
        <f>'[1]2025年已发货'!F:F</f>
        <v>45952</v>
      </c>
      <c r="G8849" s="2" t="str">
        <f>'[1]2025年已发货'!G:G</f>
        <v>(五冶钢构龙泉东洪片区85亩住宅、商业及配套工程项目三标段)成都市龙泉驿外东洪路地铁2号线惠王陵地铁C口</v>
      </c>
      <c r="H8849" s="2" t="str">
        <f>'[1]2025年已发货'!H:H</f>
        <v>王军宝</v>
      </c>
      <c r="I8849" s="2">
        <f>'[1]2025年已发货'!I:I</f>
        <v>13889142392</v>
      </c>
      <c r="J8849" s="2" t="str">
        <f>_xlfn._xlws.FILTER(辅助信息!D:D,辅助信息!G:G=G8849)</f>
        <v>五冶钢构龙泉东洪片区(70亩、85亩)住宅、商业及配套工程项目</v>
      </c>
    </row>
    <row r="8850" spans="1:10">
      <c r="A8850" s="2" t="str">
        <f>'[1]2025年已发货'!A:A</f>
        <v>泸钢</v>
      </c>
      <c r="B8850" s="2" t="str">
        <f>'[1]2025年已发货'!B:B</f>
        <v>螺纹钢</v>
      </c>
      <c r="C8850" s="2" t="str">
        <f>'[1]2025年已发货'!C:C</f>
        <v>HRB500E Φ20</v>
      </c>
      <c r="D8850" s="2" t="str">
        <f>'[1]2025年已发货'!D:D</f>
        <v>吨</v>
      </c>
      <c r="E8850" s="2">
        <f>'[1]2025年已发货'!E:E</f>
        <v>2</v>
      </c>
      <c r="F8850" s="4">
        <f>'[1]2025年已发货'!F:F</f>
        <v>45952</v>
      </c>
      <c r="G8850" s="2" t="str">
        <f>'[1]2025年已发货'!G:G</f>
        <v>(五冶钢构龙泉东洪片区85亩住宅、商业及配套工程项目三标段)成都市龙泉驿外东洪路地铁2号线惠王陵地铁C口</v>
      </c>
      <c r="H8850" s="2" t="str">
        <f>'[1]2025年已发货'!H:H</f>
        <v>王军宝</v>
      </c>
      <c r="I8850" s="2">
        <f>'[1]2025年已发货'!I:I</f>
        <v>13889142392</v>
      </c>
      <c r="J8850" s="2" t="str">
        <f>_xlfn._xlws.FILTER(辅助信息!D:D,辅助信息!G:G=G8850)</f>
        <v>五冶钢构龙泉东洪片区(70亩、85亩)住宅、商业及配套工程项目</v>
      </c>
    </row>
    <row r="8851" spans="1:10">
      <c r="A8851" s="2" t="str">
        <f>'[1]2025年已发货'!A:A</f>
        <v>泸钢</v>
      </c>
      <c r="B8851" s="2" t="str">
        <f>'[1]2025年已发货'!B:B</f>
        <v>螺纹钢</v>
      </c>
      <c r="C8851" s="2" t="str">
        <f>'[1]2025年已发货'!C:C</f>
        <v>HRB500E Φ22</v>
      </c>
      <c r="D8851" s="2" t="str">
        <f>'[1]2025年已发货'!D:D</f>
        <v>吨</v>
      </c>
      <c r="E8851" s="2">
        <f>'[1]2025年已发货'!E:E</f>
        <v>4</v>
      </c>
      <c r="F8851" s="4">
        <f>'[1]2025年已发货'!F:F</f>
        <v>45952</v>
      </c>
      <c r="G8851" s="2" t="str">
        <f>'[1]2025年已发货'!G:G</f>
        <v>(五冶钢构龙泉东洪片区85亩住宅、商业及配套工程项目三标段)成都市龙泉驿外东洪路地铁2号线惠王陵地铁C口</v>
      </c>
      <c r="H8851" s="2" t="str">
        <f>'[1]2025年已发货'!H:H</f>
        <v>王军宝</v>
      </c>
      <c r="I8851" s="2">
        <f>'[1]2025年已发货'!I:I</f>
        <v>13889142392</v>
      </c>
      <c r="J8851" s="2" t="str">
        <f>_xlfn._xlws.FILTER(辅助信息!D:D,辅助信息!G:G=G8851)</f>
        <v>五冶钢构龙泉东洪片区(70亩、85亩)住宅、商业及配套工程项目</v>
      </c>
    </row>
    <row r="8852" spans="1:10">
      <c r="A8852" s="2" t="str">
        <f>'[1]2025年已发货'!A:A</f>
        <v>泸钢</v>
      </c>
      <c r="B8852" s="2" t="str">
        <f>'[1]2025年已发货'!B:B</f>
        <v>螺纹钢</v>
      </c>
      <c r="C8852" s="2" t="str">
        <f>'[1]2025年已发货'!C:C</f>
        <v>HRB500E Φ25</v>
      </c>
      <c r="D8852" s="2" t="str">
        <f>'[1]2025年已发货'!D:D</f>
        <v>吨</v>
      </c>
      <c r="E8852" s="2">
        <f>'[1]2025年已发货'!E:E</f>
        <v>10</v>
      </c>
      <c r="F8852" s="4">
        <f>'[1]2025年已发货'!F:F</f>
        <v>45952</v>
      </c>
      <c r="G8852" s="2" t="str">
        <f>'[1]2025年已发货'!G:G</f>
        <v>(五冶钢构龙泉东洪片区85亩住宅、商业及配套工程项目三标段)成都市龙泉驿外东洪路地铁2号线惠王陵地铁C口</v>
      </c>
      <c r="H8852" s="2" t="str">
        <f>'[1]2025年已发货'!H:H</f>
        <v>王军宝</v>
      </c>
      <c r="I8852" s="2">
        <f>'[1]2025年已发货'!I:I</f>
        <v>13889142392</v>
      </c>
      <c r="J8852" s="2" t="str">
        <f>_xlfn._xlws.FILTER(辅助信息!D:D,辅助信息!G:G=G8852)</f>
        <v>五冶钢构龙泉东洪片区(70亩、85亩)住宅、商业及配套工程项目</v>
      </c>
    </row>
    <row r="8853" spans="1:10">
      <c r="A8853" s="2" t="str">
        <f>'[1]2025年已发货'!A:A</f>
        <v>德胜</v>
      </c>
      <c r="B8853" s="2" t="str">
        <f>'[1]2025年已发货'!B:B</f>
        <v>螺纹钢</v>
      </c>
      <c r="C8853" s="2" t="str">
        <f>'[1]2025年已发货'!C:C</f>
        <v>HRB400E Φ12 9m</v>
      </c>
      <c r="D8853" s="2" t="str">
        <f>'[1]2025年已发货'!D:D</f>
        <v>吨</v>
      </c>
      <c r="E8853" s="2">
        <f>'[1]2025年已发货'!E:E</f>
        <v>10</v>
      </c>
      <c r="F8853" s="4">
        <f>'[1]2025年已发货'!F:F</f>
        <v>45953</v>
      </c>
      <c r="G8853" s="2" t="str">
        <f>'[1]2025年已发货'!G:G</f>
        <v>(五冶建设空港兴城怡心街道83亩项目)成都市双流区怡心街道高峰社区一组剑和路一段空港兴城怡心街道83亩项目中国五冶项目部</v>
      </c>
      <c r="H8853" s="2" t="str">
        <f>'[1]2025年已发货'!H:H</f>
        <v>王刚</v>
      </c>
      <c r="I8853" s="2">
        <f>'[1]2025年已发货'!I:I</f>
        <v>15881190525</v>
      </c>
      <c r="J8853" s="2" t="str">
        <f>_xlfn._xlws.FILTER(辅助信息!D:D,辅助信息!G:G=G8853)</f>
        <v>五冶建设空港兴城怡心街道83亩项目</v>
      </c>
    </row>
    <row r="8854" spans="1:10">
      <c r="A8854" s="2" t="str">
        <f>'[1]2025年已发货'!A:A</f>
        <v>德胜</v>
      </c>
      <c r="B8854" s="2" t="str">
        <f>'[1]2025年已发货'!B:B</f>
        <v>螺纹钢</v>
      </c>
      <c r="C8854" s="2" t="str">
        <f>'[1]2025年已发货'!C:C</f>
        <v>HRB400E Φ14 9m</v>
      </c>
      <c r="D8854" s="2" t="str">
        <f>'[1]2025年已发货'!D:D</f>
        <v>吨</v>
      </c>
      <c r="E8854" s="2">
        <f>'[1]2025年已发货'!E:E</f>
        <v>42</v>
      </c>
      <c r="F8854" s="4">
        <f>'[1]2025年已发货'!F:F</f>
        <v>45953</v>
      </c>
      <c r="G8854" s="2" t="str">
        <f>'[1]2025年已发货'!G:G</f>
        <v>(五冶建设空港兴城怡心街道83亩项目)成都市双流区怡心街道高峰社区一组剑和路一段空港兴城怡心街道83亩项目中国五冶项目部</v>
      </c>
      <c r="H8854" s="2" t="str">
        <f>'[1]2025年已发货'!H:H</f>
        <v>王刚</v>
      </c>
      <c r="I8854" s="2">
        <f>'[1]2025年已发货'!I:I</f>
        <v>15881190525</v>
      </c>
      <c r="J8854" s="2" t="str">
        <f>_xlfn._xlws.FILTER(辅助信息!D:D,辅助信息!G:G=G8854)</f>
        <v>五冶建设空港兴城怡心街道83亩项目</v>
      </c>
    </row>
    <row r="8855" spans="1:10">
      <c r="A8855" s="2" t="str">
        <f>'[1]2025年已发货'!A:A</f>
        <v>德胜</v>
      </c>
      <c r="B8855" s="2" t="str">
        <f>'[1]2025年已发货'!B:B</f>
        <v>螺纹钢</v>
      </c>
      <c r="C8855" s="2" t="str">
        <f>'[1]2025年已发货'!C:C</f>
        <v>HRB400E Φ16 9m</v>
      </c>
      <c r="D8855" s="2" t="str">
        <f>'[1]2025年已发货'!D:D</f>
        <v>吨</v>
      </c>
      <c r="E8855" s="2">
        <f>'[1]2025年已发货'!E:E</f>
        <v>10</v>
      </c>
      <c r="F8855" s="4">
        <f>'[1]2025年已发货'!F:F</f>
        <v>45953</v>
      </c>
      <c r="G8855" s="2" t="str">
        <f>'[1]2025年已发货'!G:G</f>
        <v>(五冶建设空港兴城怡心街道83亩项目)成都市双流区怡心街道高峰社区一组剑和路一段空港兴城怡心街道83亩项目中国五冶项目部</v>
      </c>
      <c r="H8855" s="2" t="str">
        <f>'[1]2025年已发货'!H:H</f>
        <v>王刚</v>
      </c>
      <c r="I8855" s="2">
        <f>'[1]2025年已发货'!I:I</f>
        <v>15881190525</v>
      </c>
      <c r="J8855" s="2" t="str">
        <f>_xlfn._xlws.FILTER(辅助信息!D:D,辅助信息!G:G=G8855)</f>
        <v>五冶建设空港兴城怡心街道83亩项目</v>
      </c>
    </row>
    <row r="8856" spans="1:10">
      <c r="A8856" s="2" t="str">
        <f>'[1]2025年已发货'!A:A</f>
        <v>德胜</v>
      </c>
      <c r="B8856" s="2" t="str">
        <f>'[1]2025年已发货'!B:B</f>
        <v>螺纹钢</v>
      </c>
      <c r="C8856" s="2" t="str">
        <f>'[1]2025年已发货'!C:C</f>
        <v>HRB400E Φ18 9m</v>
      </c>
      <c r="D8856" s="2" t="str">
        <f>'[1]2025年已发货'!D:D</f>
        <v>吨</v>
      </c>
      <c r="E8856" s="2">
        <f>'[1]2025年已发货'!E:E</f>
        <v>20</v>
      </c>
      <c r="F8856" s="4">
        <f>'[1]2025年已发货'!F:F</f>
        <v>45953</v>
      </c>
      <c r="G8856" s="2" t="str">
        <f>'[1]2025年已发货'!G:G</f>
        <v>(五冶建设空港兴城怡心街道83亩项目)成都市双流区怡心街道高峰社区一组剑和路一段空港兴城怡心街道83亩项目中国五冶项目部</v>
      </c>
      <c r="H8856" s="2" t="str">
        <f>'[1]2025年已发货'!H:H</f>
        <v>王刚</v>
      </c>
      <c r="I8856" s="2">
        <f>'[1]2025年已发货'!I:I</f>
        <v>15881190525</v>
      </c>
      <c r="J8856" s="2" t="str">
        <f>_xlfn._xlws.FILTER(辅助信息!D:D,辅助信息!G:G=G8856)</f>
        <v>五冶建设空港兴城怡心街道83亩项目</v>
      </c>
    </row>
    <row r="8857" spans="1:10">
      <c r="A8857" s="2" t="str">
        <f>'[1]2025年已发货'!A:A</f>
        <v>德胜</v>
      </c>
      <c r="B8857" s="2" t="str">
        <f>'[1]2025年已发货'!B:B</f>
        <v>螺纹钢</v>
      </c>
      <c r="C8857" s="2" t="str">
        <f>'[1]2025年已发货'!C:C</f>
        <v>HRB400E Φ20 9m</v>
      </c>
      <c r="D8857" s="2" t="str">
        <f>'[1]2025年已发货'!D:D</f>
        <v>吨</v>
      </c>
      <c r="E8857" s="2">
        <f>'[1]2025年已发货'!E:E</f>
        <v>30</v>
      </c>
      <c r="F8857" s="4">
        <f>'[1]2025年已发货'!F:F</f>
        <v>45953</v>
      </c>
      <c r="G8857" s="2" t="str">
        <f>'[1]2025年已发货'!G:G</f>
        <v>(五冶建设空港兴城怡心街道83亩项目)成都市双流区怡心街道高峰社区一组剑和路一段空港兴城怡心街道83亩项目中国五冶项目部</v>
      </c>
      <c r="H8857" s="2" t="str">
        <f>'[1]2025年已发货'!H:H</f>
        <v>王刚</v>
      </c>
      <c r="I8857" s="2">
        <f>'[1]2025年已发货'!I:I</f>
        <v>15881190525</v>
      </c>
      <c r="J8857" s="2" t="str">
        <f>_xlfn._xlws.FILTER(辅助信息!D:D,辅助信息!G:G=G8857)</f>
        <v>五冶建设空港兴城怡心街道83亩项目</v>
      </c>
    </row>
    <row r="8858" spans="1:10">
      <c r="A8858" s="2" t="str">
        <f>'[1]2025年已发货'!A:A</f>
        <v>德胜</v>
      </c>
      <c r="B8858" s="2" t="str">
        <f>'[1]2025年已发货'!B:B</f>
        <v>螺纹钢</v>
      </c>
      <c r="C8858" s="2" t="str">
        <f>'[1]2025年已发货'!C:C</f>
        <v>HRB400E Φ22 9m</v>
      </c>
      <c r="D8858" s="2" t="str">
        <f>'[1]2025年已发货'!D:D</f>
        <v>吨</v>
      </c>
      <c r="E8858" s="2">
        <f>'[1]2025年已发货'!E:E</f>
        <v>5</v>
      </c>
      <c r="F8858" s="4">
        <f>'[1]2025年已发货'!F:F</f>
        <v>45953</v>
      </c>
      <c r="G8858" s="2" t="str">
        <f>'[1]2025年已发货'!G:G</f>
        <v>(五冶建设空港兴城怡心街道83亩项目)成都市双流区怡心街道高峰社区一组剑和路一段空港兴城怡心街道83亩项目中国五冶项目部</v>
      </c>
      <c r="H8858" s="2" t="str">
        <f>'[1]2025年已发货'!H:H</f>
        <v>王刚</v>
      </c>
      <c r="I8858" s="2">
        <f>'[1]2025年已发货'!I:I</f>
        <v>15881190525</v>
      </c>
      <c r="J8858" s="2" t="str">
        <f>_xlfn._xlws.FILTER(辅助信息!D:D,辅助信息!G:G=G8858)</f>
        <v>五冶建设空港兴城怡心街道83亩项目</v>
      </c>
    </row>
    <row r="8859" spans="1:10">
      <c r="A8859" s="2" t="str">
        <f>'[1]2025年已发货'!A:A</f>
        <v>德胜</v>
      </c>
      <c r="B8859" s="2" t="str">
        <f>'[1]2025年已发货'!B:B</f>
        <v>螺纹钢</v>
      </c>
      <c r="C8859" s="2" t="str">
        <f>'[1]2025年已发货'!C:C</f>
        <v>HRB400E Φ25 9m</v>
      </c>
      <c r="D8859" s="2" t="str">
        <f>'[1]2025年已发货'!D:D</f>
        <v>吨</v>
      </c>
      <c r="E8859" s="2">
        <f>'[1]2025年已发货'!E:E</f>
        <v>5</v>
      </c>
      <c r="F8859" s="4">
        <f>'[1]2025年已发货'!F:F</f>
        <v>45953</v>
      </c>
      <c r="G8859" s="2" t="str">
        <f>'[1]2025年已发货'!G:G</f>
        <v>(五冶建设空港兴城怡心街道83亩项目)成都市双流区怡心街道高峰社区一组剑和路一段空港兴城怡心街道83亩项目中国五冶项目部</v>
      </c>
      <c r="H8859" s="2" t="str">
        <f>'[1]2025年已发货'!H:H</f>
        <v>王刚</v>
      </c>
      <c r="I8859" s="2">
        <f>'[1]2025年已发货'!I:I</f>
        <v>15881190525</v>
      </c>
      <c r="J8859" s="2" t="str">
        <f>_xlfn._xlws.FILTER(辅助信息!D:D,辅助信息!G:G=G8859)</f>
        <v>五冶建设空港兴城怡心街道83亩项目</v>
      </c>
    </row>
    <row r="8860" spans="1:10">
      <c r="A8860" s="2" t="str">
        <f>'[1]2025年已发货'!A:A</f>
        <v>德胜</v>
      </c>
      <c r="B8860" s="2" t="str">
        <f>'[1]2025年已发货'!B:B</f>
        <v>螺纹钢</v>
      </c>
      <c r="C8860" s="2" t="str">
        <f>'[1]2025年已发货'!C:C</f>
        <v>HRB500E Φ12</v>
      </c>
      <c r="D8860" s="2" t="str">
        <f>'[1]2025年已发货'!D:D</f>
        <v>吨</v>
      </c>
      <c r="E8860" s="2">
        <f>'[1]2025年已发货'!E:E</f>
        <v>20</v>
      </c>
      <c r="F8860" s="4">
        <f>'[1]2025年已发货'!F:F</f>
        <v>45953</v>
      </c>
      <c r="G8860" s="2" t="str">
        <f>'[1]2025年已发货'!G:G</f>
        <v>(五冶建设空港兴城怡心街道83亩项目)成都市双流区怡心街道高峰社区一组剑和路一段空港兴城怡心街道83亩项目中国五冶项目部</v>
      </c>
      <c r="H8860" s="2" t="str">
        <f>'[1]2025年已发货'!H:H</f>
        <v>王刚</v>
      </c>
      <c r="I8860" s="2">
        <f>'[1]2025年已发货'!I:I</f>
        <v>15881190525</v>
      </c>
      <c r="J8860" s="2" t="str">
        <f>_xlfn._xlws.FILTER(辅助信息!D:D,辅助信息!G:G=G8860)</f>
        <v>五冶建设空港兴城怡心街道83亩项目</v>
      </c>
    </row>
    <row r="8861" spans="1:10">
      <c r="A8861" s="2" t="str">
        <f>'[1]2025年已发货'!A:A</f>
        <v>德胜恒嘉</v>
      </c>
      <c r="B8861" s="2" t="str">
        <f>'[1]2025年已发货'!B:B</f>
        <v>螺纹钢</v>
      </c>
      <c r="C8861" s="2" t="str">
        <f>'[1]2025年已发货'!C:C</f>
        <v>HRB400EФ14*9m</v>
      </c>
      <c r="D8861" s="2" t="str">
        <f>'[1]2025年已发货'!D:D</f>
        <v>吨</v>
      </c>
      <c r="E8861" s="2">
        <f>'[1]2025年已发货'!E:E</f>
        <v>35</v>
      </c>
      <c r="F8861" s="4">
        <f>'[1]2025年已发货'!F:F</f>
        <v>45953</v>
      </c>
      <c r="G8861" s="2" t="str">
        <f>'[1]2025年已发货'!G:G</f>
        <v>（中铁六局呼和公司康新高速TJ4-2标）四川省甘孜藏族自治州康定市新都桥镇东俄罗三村中建八局搅拌站旁</v>
      </c>
      <c r="H8861" s="2" t="str">
        <f>'[1]2025年已发货'!H:H</f>
        <v>许文刚</v>
      </c>
      <c r="I8861" s="2">
        <f>'[1]2025年已发货'!I:I</f>
        <v>15848808186</v>
      </c>
      <c r="J8861" s="2" vm="1" t="e">
        <f>_xlfn._xlws.FILTER(辅助信息!D:D,辅助信息!G:G=G8861)</f>
        <v>#VALUE!</v>
      </c>
    </row>
    <row r="8862" spans="1:10">
      <c r="A8862" s="2" t="str">
        <f>'[1]2025年已发货'!A:A</f>
        <v>德胜恒嘉</v>
      </c>
      <c r="B8862" s="2" t="str">
        <f>'[1]2025年已发货'!B:B</f>
        <v>螺纹钢</v>
      </c>
      <c r="C8862" s="2" t="str">
        <f>'[1]2025年已发货'!C:C</f>
        <v>HRB500EΦ28*12m</v>
      </c>
      <c r="D8862" s="2" t="str">
        <f>'[1]2025年已发货'!D:D</f>
        <v>吨</v>
      </c>
      <c r="E8862" s="2">
        <f>'[1]2025年已发货'!E:E</f>
        <v>35</v>
      </c>
      <c r="F8862" s="4">
        <f>'[1]2025年已发货'!F:F</f>
        <v>45953</v>
      </c>
      <c r="G8862" s="2" t="str">
        <f>'[1]2025年已发货'!G:G</f>
        <v>（成峨1标）眉山市彭山区谢家街道跳墩子</v>
      </c>
      <c r="H8862" s="2" t="str">
        <f>'[1]2025年已发货'!H:H</f>
        <v>曾毅</v>
      </c>
      <c r="I8862" s="2" t="str">
        <f>'[1]2025年已发货'!I:I</f>
        <v>13982229815</v>
      </c>
      <c r="J8862" s="2" vm="1" t="e">
        <f>_xlfn._xlws.FILTER(辅助信息!D:D,辅助信息!G:G=G8862)</f>
        <v>#VALUE!</v>
      </c>
    </row>
    <row r="8863" spans="1:10">
      <c r="A8863" s="2" t="str">
        <f>'[1]2025年已发货'!A:A</f>
        <v>德胜恒嘉</v>
      </c>
      <c r="B8863" s="2" t="str">
        <f>'[1]2025年已发货'!B:B</f>
        <v>螺纹钢</v>
      </c>
      <c r="C8863" s="2" t="str">
        <f>'[1]2025年已发货'!C:C</f>
        <v>HRB400EФ32，12m</v>
      </c>
      <c r="D8863" s="2" t="str">
        <f>'[1]2025年已发货'!D:D</f>
        <v>吨</v>
      </c>
      <c r="E8863" s="2">
        <f>'[1]2025年已发货'!E:E</f>
        <v>17</v>
      </c>
      <c r="F8863" s="4">
        <f>'[1]2025年已发货'!F:F</f>
        <v>45953</v>
      </c>
      <c r="G8863" s="2" t="str">
        <f>'[1]2025年已发货'!G:G</f>
        <v>（中铁十局-资乐高速4标）四川省眉山市仁寿县彰加镇促进村中铁十局资乐高速1#钢筋场</v>
      </c>
      <c r="H8863" s="2" t="str">
        <f>'[1]2025年已发货'!H:H</f>
        <v>杨飞</v>
      </c>
      <c r="I8863" s="2">
        <f>'[1]2025年已发货'!I:I</f>
        <v>15667998777</v>
      </c>
      <c r="J8863" s="2" vm="1" t="e">
        <f>_xlfn._xlws.FILTER(辅助信息!D:D,辅助信息!G:G=G8863)</f>
        <v>#VALUE!</v>
      </c>
    </row>
    <row r="8864" spans="1:10">
      <c r="A8864" s="2" t="str">
        <f>'[1]2025年已发货'!A:A</f>
        <v>德胜恒嘉</v>
      </c>
      <c r="B8864" s="2" t="str">
        <f>'[1]2025年已发货'!B:B</f>
        <v>螺纹钢</v>
      </c>
      <c r="C8864" s="2" t="str">
        <f>'[1]2025年已发货'!C:C</f>
        <v>HRB400EФ32，9m</v>
      </c>
      <c r="D8864" s="2" t="str">
        <f>'[1]2025年已发货'!D:D</f>
        <v>吨</v>
      </c>
      <c r="E8864" s="2">
        <f>'[1]2025年已发货'!E:E</f>
        <v>18</v>
      </c>
      <c r="F8864" s="4">
        <f>'[1]2025年已发货'!F:F</f>
        <v>45953</v>
      </c>
      <c r="G8864" s="2" t="str">
        <f>'[1]2025年已发货'!G:G</f>
        <v>（中铁十局-资乐高速4标）四川省眉山市仁寿县彰加镇促进村中铁十局资乐高速1#钢筋场</v>
      </c>
      <c r="H8864" s="2" t="str">
        <f>'[1]2025年已发货'!H:H</f>
        <v>杨飞</v>
      </c>
      <c r="I8864" s="2">
        <f>'[1]2025年已发货'!I:I</f>
        <v>15667998777</v>
      </c>
      <c r="J8864" s="2" vm="1" t="e">
        <f>_xlfn._xlws.FILTER(辅助信息!D:D,辅助信息!G:G=G8864)</f>
        <v>#VALUE!</v>
      </c>
    </row>
    <row r="8865" spans="1:10">
      <c r="A8865" s="2" t="str">
        <f>'[1]2025年已发货'!A:A</f>
        <v>德胜恒嘉</v>
      </c>
      <c r="B8865" s="2" t="str">
        <f>'[1]2025年已发货'!B:B</f>
        <v>螺纹钢</v>
      </c>
      <c r="C8865" s="2" t="str">
        <f>'[1]2025年已发货'!C:C</f>
        <v>HRB400EФ28，9m</v>
      </c>
      <c r="D8865" s="2" t="str">
        <f>'[1]2025年已发货'!D:D</f>
        <v>吨</v>
      </c>
      <c r="E8865" s="2">
        <f>'[1]2025年已发货'!E:E</f>
        <v>35</v>
      </c>
      <c r="F8865" s="4">
        <f>'[1]2025年已发货'!F:F</f>
        <v>45953</v>
      </c>
      <c r="G8865" s="2" t="str">
        <f>'[1]2025年已发货'!G:G</f>
        <v>（中铁十局-资乐高速4标）四川省眉山市仁寿县彰加镇促进村中铁十局2#钢筋厂</v>
      </c>
      <c r="H8865" s="2" t="str">
        <f>'[1]2025年已发货'!H:H</f>
        <v>杨飞</v>
      </c>
      <c r="I8865" s="2">
        <f>'[1]2025年已发货'!I:I</f>
        <v>15667998777</v>
      </c>
      <c r="J8865" s="2" vm="1" t="e">
        <f>_xlfn._xlws.FILTER(辅助信息!D:D,辅助信息!G:G=G8865)</f>
        <v>#VALUE!</v>
      </c>
    </row>
    <row r="8866" spans="1:10">
      <c r="A8866" s="2" t="str">
        <f>'[1]2025年已发货'!A:A</f>
        <v>泸钢</v>
      </c>
      <c r="B8866" s="2" t="str">
        <f>'[1]2025年已发货'!B:B</f>
        <v>高线</v>
      </c>
      <c r="C8866" s="2" t="str">
        <f>'[1]2025年已发货'!C:C</f>
        <v>HPB300 Φ6</v>
      </c>
      <c r="D8866" s="2" t="str">
        <f>'[1]2025年已发货'!D:D</f>
        <v>吨</v>
      </c>
      <c r="E8866" s="2">
        <f>'[1]2025年已发货'!E:E</f>
        <v>5</v>
      </c>
      <c r="F8866" s="4">
        <f>'[1]2025年已发货'!F:F</f>
        <v>45953</v>
      </c>
      <c r="G8866" s="2" t="str">
        <f>'[1]2025年已发货'!G:G</f>
        <v>(五冶建设空港兴城怡心街道83亩项目)成都市双流区怡心街道高峰社区一组剑和路一段空港兴城怡心街道83亩项目中国五冶项目部</v>
      </c>
      <c r="H8866" s="2" t="str">
        <f>'[1]2025年已发货'!H:H</f>
        <v>王刚</v>
      </c>
      <c r="I8866" s="2">
        <f>'[1]2025年已发货'!I:I</f>
        <v>15881190525</v>
      </c>
      <c r="J8866" s="2" t="str">
        <f>_xlfn._xlws.FILTER(辅助信息!D:D,辅助信息!G:G=G8866)</f>
        <v>五冶建设空港兴城怡心街道83亩项目</v>
      </c>
    </row>
    <row r="8867" spans="1:10">
      <c r="A8867" s="2" t="str">
        <f>'[1]2025年已发货'!A:A</f>
        <v>泸钢</v>
      </c>
      <c r="B8867" s="2" t="str">
        <f>'[1]2025年已发货'!B:B</f>
        <v>盘螺</v>
      </c>
      <c r="C8867" s="2" t="str">
        <f>'[1]2025年已发货'!C:C</f>
        <v>HRB400E Φ8</v>
      </c>
      <c r="D8867" s="2" t="str">
        <f>'[1]2025年已发货'!D:D</f>
        <v>吨</v>
      </c>
      <c r="E8867" s="2">
        <f>'[1]2025年已发货'!E:E</f>
        <v>7.5</v>
      </c>
      <c r="F8867" s="4">
        <f>'[1]2025年已发货'!F:F</f>
        <v>45953</v>
      </c>
      <c r="G8867" s="2" t="str">
        <f>'[1]2025年已发货'!G:G</f>
        <v>(五冶建设空港兴城怡心街道83亩项目)成都市双流区怡心街道高峰社区一组剑和路一段空港兴城怡心街道83亩项目中国五冶项目部</v>
      </c>
      <c r="H8867" s="2" t="str">
        <f>'[1]2025年已发货'!H:H</f>
        <v>王刚</v>
      </c>
      <c r="I8867" s="2">
        <f>'[1]2025年已发货'!I:I</f>
        <v>15881190525</v>
      </c>
      <c r="J8867" s="2" t="str">
        <f>_xlfn._xlws.FILTER(辅助信息!D:D,辅助信息!G:G=G8867)</f>
        <v>五冶建设空港兴城怡心街道83亩项目</v>
      </c>
    </row>
    <row r="8868" spans="1:10">
      <c r="A8868" s="2" t="str">
        <f>'[1]2025年已发货'!A:A</f>
        <v>泸钢</v>
      </c>
      <c r="B8868" s="2" t="str">
        <f>'[1]2025年已发货'!B:B</f>
        <v>螺纹钢</v>
      </c>
      <c r="C8868" s="2" t="str">
        <f>'[1]2025年已发货'!C:C</f>
        <v>HRB400E Φ12 9m</v>
      </c>
      <c r="D8868" s="2" t="str">
        <f>'[1]2025年已发货'!D:D</f>
        <v>吨</v>
      </c>
      <c r="E8868" s="2">
        <f>'[1]2025年已发货'!E:E</f>
        <v>20</v>
      </c>
      <c r="F8868" s="4">
        <f>'[1]2025年已发货'!F:F</f>
        <v>45953</v>
      </c>
      <c r="G8868" s="2" t="str">
        <f>'[1]2025年已发货'!G:G</f>
        <v>(五冶建设空港兴城怡心街道83亩项目)成都市双流区怡心街道高峰社区一组剑和路一段空港兴城怡心街道83亩项目中国五冶项目部</v>
      </c>
      <c r="H8868" s="2" t="str">
        <f>'[1]2025年已发货'!H:H</f>
        <v>王刚</v>
      </c>
      <c r="I8868" s="2">
        <f>'[1]2025年已发货'!I:I</f>
        <v>15881190525</v>
      </c>
      <c r="J8868" s="2" t="str">
        <f>_xlfn._xlws.FILTER(辅助信息!D:D,辅助信息!G:G=G8868)</f>
        <v>五冶建设空港兴城怡心街道83亩项目</v>
      </c>
    </row>
    <row r="8869" spans="1:10">
      <c r="A8869" s="2" t="str">
        <f>'[1]2025年已发货'!A:A</f>
        <v>泸钢</v>
      </c>
      <c r="B8869" s="2" t="str">
        <f>'[1]2025年已发货'!B:B</f>
        <v>盘螺</v>
      </c>
      <c r="C8869" s="2" t="str">
        <f>'[1]2025年已发货'!C:C</f>
        <v>HRB400E Φ6</v>
      </c>
      <c r="D8869" s="2" t="str">
        <f>'[1]2025年已发货'!D:D</f>
        <v>吨</v>
      </c>
      <c r="E8869" s="2">
        <f>'[1]2025年已发货'!E:E</f>
        <v>7.5</v>
      </c>
      <c r="F8869" s="4">
        <f>'[1]2025年已发货'!F:F</f>
        <v>45953</v>
      </c>
      <c r="G8869" s="2" t="str">
        <f>'[1]2025年已发货'!G:G</f>
        <v>（商投建工达州中医药科技园-4工区-10号楼）达州市通川区达州中医药职业学院犀牛大道北段</v>
      </c>
      <c r="H8869" s="2" t="str">
        <f>'[1]2025年已发货'!H:H</f>
        <v>张扬</v>
      </c>
      <c r="I8869" s="2">
        <f>'[1]2025年已发货'!I:I</f>
        <v>18381904567</v>
      </c>
      <c r="J8869" s="2" t="str">
        <f>_xlfn._xlws.FILTER(辅助信息!D:D,辅助信息!G:G=G8869)</f>
        <v>商投建工达州中医药科技园</v>
      </c>
    </row>
    <row r="8870" spans="1:10">
      <c r="A8870" s="2" t="str">
        <f>'[1]2025年已发货'!A:A</f>
        <v>泸钢</v>
      </c>
      <c r="B8870" s="2" t="str">
        <f>'[1]2025年已发货'!B:B</f>
        <v>螺纹钢</v>
      </c>
      <c r="C8870" s="2" t="str">
        <f>'[1]2025年已发货'!C:C</f>
        <v>HRB500E Φ18</v>
      </c>
      <c r="D8870" s="2" t="str">
        <f>'[1]2025年已发货'!D:D</f>
        <v>吨</v>
      </c>
      <c r="E8870" s="2">
        <f>'[1]2025年已发货'!E:E</f>
        <v>2.5</v>
      </c>
      <c r="F8870" s="4">
        <f>'[1]2025年已发货'!F:F</f>
        <v>45953</v>
      </c>
      <c r="G8870" s="2" t="str">
        <f>'[1]2025年已发货'!G:G</f>
        <v>（商投建工达州中医药科技园-4工区-10号楼）达州市通川区达州中医药职业学院犀牛大道北段</v>
      </c>
      <c r="H8870" s="2" t="str">
        <f>'[1]2025年已发货'!H:H</f>
        <v>张扬</v>
      </c>
      <c r="I8870" s="2">
        <f>'[1]2025年已发货'!I:I</f>
        <v>18381904567</v>
      </c>
      <c r="J8870" s="2" t="str">
        <f>_xlfn._xlws.FILTER(辅助信息!D:D,辅助信息!G:G=G8870)</f>
        <v>商投建工达州中医药科技园</v>
      </c>
    </row>
    <row r="8871" spans="1:10">
      <c r="A8871" s="2" t="str">
        <f>'[1]2025年已发货'!A:A</f>
        <v>泸钢</v>
      </c>
      <c r="B8871" s="2" t="str">
        <f>'[1]2025年已发货'!B:B</f>
        <v>螺纹钢</v>
      </c>
      <c r="C8871" s="2" t="str">
        <f>'[1]2025年已发货'!C:C</f>
        <v>HRB500E Φ20</v>
      </c>
      <c r="D8871" s="2" t="str">
        <f>'[1]2025年已发货'!D:D</f>
        <v>吨</v>
      </c>
      <c r="E8871" s="2">
        <f>'[1]2025年已发货'!E:E</f>
        <v>7.5</v>
      </c>
      <c r="F8871" s="4">
        <f>'[1]2025年已发货'!F:F</f>
        <v>45953</v>
      </c>
      <c r="G8871" s="2" t="str">
        <f>'[1]2025年已发货'!G:G</f>
        <v>（商投建工达州中医药科技园-4工区-10号楼）达州市通川区达州中医药职业学院犀牛大道北段</v>
      </c>
      <c r="H8871" s="2" t="str">
        <f>'[1]2025年已发货'!H:H</f>
        <v>张扬</v>
      </c>
      <c r="I8871" s="2">
        <f>'[1]2025年已发货'!I:I</f>
        <v>18381904567</v>
      </c>
      <c r="J8871" s="2" t="str">
        <f>_xlfn._xlws.FILTER(辅助信息!D:D,辅助信息!G:G=G8871)</f>
        <v>商投建工达州中医药科技园</v>
      </c>
    </row>
    <row r="8872" spans="1:10">
      <c r="A8872" s="2" t="str">
        <f>'[1]2025年已发货'!A:A</f>
        <v>泸钢</v>
      </c>
      <c r="B8872" s="2" t="str">
        <f>'[1]2025年已发货'!B:B</f>
        <v>螺纹钢</v>
      </c>
      <c r="C8872" s="2" t="str">
        <f>'[1]2025年已发货'!C:C</f>
        <v>HRB500E Φ25</v>
      </c>
      <c r="D8872" s="2" t="str">
        <f>'[1]2025年已发货'!D:D</f>
        <v>吨</v>
      </c>
      <c r="E8872" s="2">
        <f>'[1]2025年已发货'!E:E</f>
        <v>10</v>
      </c>
      <c r="F8872" s="4">
        <f>'[1]2025年已发货'!F:F</f>
        <v>45953</v>
      </c>
      <c r="G8872" s="2" t="str">
        <f>'[1]2025年已发货'!G:G</f>
        <v>（商投建工达州中医药科技园-4工区-10号楼）达州市通川区达州中医药职业学院犀牛大道北段</v>
      </c>
      <c r="H8872" s="2" t="str">
        <f>'[1]2025年已发货'!H:H</f>
        <v>张扬</v>
      </c>
      <c r="I8872" s="2">
        <f>'[1]2025年已发货'!I:I</f>
        <v>18381904567</v>
      </c>
      <c r="J8872" s="2" t="str">
        <f>_xlfn._xlws.FILTER(辅助信息!D:D,辅助信息!G:G=G8872)</f>
        <v>商投建工达州中医药科技园</v>
      </c>
    </row>
    <row r="8873" spans="1:10">
      <c r="A8873" s="2" t="str">
        <f>'[1]2025年已发货'!A:A</f>
        <v>泸钢</v>
      </c>
      <c r="B8873" s="2" t="str">
        <f>'[1]2025年已发货'!B:B</f>
        <v>高线</v>
      </c>
      <c r="C8873" s="2" t="str">
        <f>'[1]2025年已发货'!C:C</f>
        <v>HPB300 Φ6</v>
      </c>
      <c r="D8873" s="2" t="str">
        <f>'[1]2025年已发货'!D:D</f>
        <v>吨</v>
      </c>
      <c r="E8873" s="2">
        <f>'[1]2025年已发货'!E:E</f>
        <v>7.5</v>
      </c>
      <c r="F8873" s="4">
        <f>'[1]2025年已发货'!F:F</f>
        <v>45953</v>
      </c>
      <c r="G8873" s="2" t="str">
        <f>'[1]2025年已发货'!G:G</f>
        <v>（商投建工达州中医药科技园-1工区）达州市通川区达州中医药职业学院犀牛大道北段</v>
      </c>
      <c r="H8873" s="2" t="str">
        <f>'[1]2025年已发货'!H:H</f>
        <v>程黄刚</v>
      </c>
      <c r="I8873" s="2">
        <f>'[1]2025年已发货'!I:I</f>
        <v>15108211617</v>
      </c>
      <c r="J8873" s="2" t="str">
        <f>_xlfn._xlws.FILTER(辅助信息!D:D,辅助信息!G:G=G8873)</f>
        <v>商投建工达州中医药科技园</v>
      </c>
    </row>
    <row r="8874" spans="1:10">
      <c r="A8874" s="2" t="str">
        <f>'[1]2025年已发货'!A:A</f>
        <v>泸钢</v>
      </c>
      <c r="B8874" s="2" t="str">
        <f>'[1]2025年已发货'!B:B</f>
        <v>盘螺</v>
      </c>
      <c r="C8874" s="2" t="str">
        <f>'[1]2025年已发货'!C:C</f>
        <v>HRB400E Φ8</v>
      </c>
      <c r="D8874" s="2" t="str">
        <f>'[1]2025年已发货'!D:D</f>
        <v>吨</v>
      </c>
      <c r="E8874" s="2">
        <f>'[1]2025年已发货'!E:E</f>
        <v>24</v>
      </c>
      <c r="F8874" s="4">
        <f>'[1]2025年已发货'!F:F</f>
        <v>45953</v>
      </c>
      <c r="G8874" s="2" t="str">
        <f>'[1]2025年已发货'!G:G</f>
        <v>（商投建工达州中医药科技园-1工区）达州市通川区达州中医药职业学院犀牛大道北段</v>
      </c>
      <c r="H8874" s="2" t="str">
        <f>'[1]2025年已发货'!H:H</f>
        <v>程黄刚</v>
      </c>
      <c r="I8874" s="2">
        <f>'[1]2025年已发货'!I:I</f>
        <v>15108211617</v>
      </c>
      <c r="J8874" s="2" t="str">
        <f>_xlfn._xlws.FILTER(辅助信息!D:D,辅助信息!G:G=G8874)</f>
        <v>商投建工达州中医药科技园</v>
      </c>
    </row>
    <row r="8875" spans="1:10">
      <c r="A8875" s="2" t="str">
        <f>'[1]2025年已发货'!A:A</f>
        <v>泸钢</v>
      </c>
      <c r="B8875" s="2" t="str">
        <f>'[1]2025年已发货'!B:B</f>
        <v>螺纹钢</v>
      </c>
      <c r="C8875" s="2" t="str">
        <f>'[1]2025年已发货'!C:C</f>
        <v>HRB400E Φ12 9m</v>
      </c>
      <c r="D8875" s="2" t="str">
        <f>'[1]2025年已发货'!D:D</f>
        <v>吨</v>
      </c>
      <c r="E8875" s="2">
        <f>'[1]2025年已发货'!E:E</f>
        <v>5</v>
      </c>
      <c r="F8875" s="4">
        <f>'[1]2025年已发货'!F:F</f>
        <v>45953</v>
      </c>
      <c r="G8875" s="2" t="str">
        <f>'[1]2025年已发货'!G:G</f>
        <v>（商投建工达州中医药科技园-1工区）达州市通川区达州中医药职业学院犀牛大道北段</v>
      </c>
      <c r="H8875" s="2" t="str">
        <f>'[1]2025年已发货'!H:H</f>
        <v>程黄刚</v>
      </c>
      <c r="I8875" s="2">
        <f>'[1]2025年已发货'!I:I</f>
        <v>15108211617</v>
      </c>
      <c r="J8875" s="2" t="str">
        <f>_xlfn._xlws.FILTER(辅助信息!D:D,辅助信息!G:G=G8875)</f>
        <v>商投建工达州中医药科技园</v>
      </c>
    </row>
    <row r="8876" spans="1:10">
      <c r="A8876" s="2" t="str">
        <f>'[1]2025年已发货'!A:A</f>
        <v>泸钢</v>
      </c>
      <c r="B8876" s="2" t="str">
        <f>'[1]2025年已发货'!B:B</f>
        <v>螺纹钢</v>
      </c>
      <c r="C8876" s="2" t="str">
        <f>'[1]2025年已发货'!C:C</f>
        <v>HRB400E Φ20 9m</v>
      </c>
      <c r="D8876" s="2" t="str">
        <f>'[1]2025年已发货'!D:D</f>
        <v>吨</v>
      </c>
      <c r="E8876" s="2">
        <f>'[1]2025年已发货'!E:E</f>
        <v>5</v>
      </c>
      <c r="F8876" s="4">
        <f>'[1]2025年已发货'!F:F</f>
        <v>45953</v>
      </c>
      <c r="G8876" s="2" t="str">
        <f>'[1]2025年已发货'!G:G</f>
        <v>（商投建工达州中医药科技园-1工区）达州市通川区达州中医药职业学院犀牛大道北段</v>
      </c>
      <c r="H8876" s="2" t="str">
        <f>'[1]2025年已发货'!H:H</f>
        <v>程黄刚</v>
      </c>
      <c r="I8876" s="2">
        <f>'[1]2025年已发货'!I:I</f>
        <v>15108211617</v>
      </c>
      <c r="J8876" s="2" t="str">
        <f>_xlfn._xlws.FILTER(辅助信息!D:D,辅助信息!G:G=G8876)</f>
        <v>商投建工达州中医药科技园</v>
      </c>
    </row>
    <row r="8877" spans="1:10">
      <c r="A8877" s="2" t="str">
        <f>'[1]2025年已发货'!A:A</f>
        <v>泸钢</v>
      </c>
      <c r="B8877" s="2" t="str">
        <f>'[1]2025年已发货'!B:B</f>
        <v>盘螺</v>
      </c>
      <c r="C8877" s="2" t="str">
        <f>'[1]2025年已发货'!C:C</f>
        <v>HRB400E Φ6</v>
      </c>
      <c r="D8877" s="2" t="str">
        <f>'[1]2025年已发货'!D:D</f>
        <v>吨</v>
      </c>
      <c r="E8877" s="2">
        <f>'[1]2025年已发货'!E:E</f>
        <v>17.5</v>
      </c>
      <c r="F8877" s="4">
        <f>'[1]2025年已发货'!F:F</f>
        <v>45953</v>
      </c>
      <c r="G8877" s="2" t="str">
        <f>'[1]2025年已发货'!G:G</f>
        <v>（商投建工达州中医药科技园-4工区-9号楼）达州市通川区达州中医药职业学院犀牛大道北段</v>
      </c>
      <c r="H8877" s="2" t="str">
        <f>'[1]2025年已发货'!H:H</f>
        <v>张扬</v>
      </c>
      <c r="I8877" s="2">
        <f>'[1]2025年已发货'!I:I</f>
        <v>18381904567</v>
      </c>
      <c r="J8877" s="2" t="str">
        <f>_xlfn._xlws.FILTER(辅助信息!D:D,辅助信息!G:G=G8877)</f>
        <v>商投建工达州中医药科技园</v>
      </c>
    </row>
    <row r="8878" spans="1:10">
      <c r="A8878" s="2" t="str">
        <f>'[1]2025年已发货'!A:A</f>
        <v>泸钢</v>
      </c>
      <c r="B8878" s="2" t="str">
        <f>'[1]2025年已发货'!B:B</f>
        <v>盘螺</v>
      </c>
      <c r="C8878" s="2" t="str">
        <f>'[1]2025年已发货'!C:C</f>
        <v>HRB400E Φ10</v>
      </c>
      <c r="D8878" s="2" t="str">
        <f>'[1]2025年已发货'!D:D</f>
        <v>吨</v>
      </c>
      <c r="E8878" s="2">
        <f>'[1]2025年已发货'!E:E</f>
        <v>17.5</v>
      </c>
      <c r="F8878" s="4">
        <f>'[1]2025年已发货'!F:F</f>
        <v>45953</v>
      </c>
      <c r="G8878" s="2" t="str">
        <f>'[1]2025年已发货'!G:G</f>
        <v>（商投建工达州中医药科技园-4工区-9号楼）达州市通川区达州中医药职业学院犀牛大道北段</v>
      </c>
      <c r="H8878" s="2" t="str">
        <f>'[1]2025年已发货'!H:H</f>
        <v>张扬</v>
      </c>
      <c r="I8878" s="2">
        <f>'[1]2025年已发货'!I:I</f>
        <v>18381904567</v>
      </c>
      <c r="J8878" s="2" t="str">
        <f>_xlfn._xlws.FILTER(辅助信息!D:D,辅助信息!G:G=G8878)</f>
        <v>商投建工达州中医药科技园</v>
      </c>
    </row>
    <row r="8879" spans="1:10">
      <c r="A8879" s="2" t="str">
        <f>'[1]2025年已发货'!A:A</f>
        <v>泸钢</v>
      </c>
      <c r="B8879" s="2" t="str">
        <f>'[1]2025年已发货'!B:B</f>
        <v>盘螺</v>
      </c>
      <c r="C8879" s="2" t="str">
        <f>'[1]2025年已发货'!C:C</f>
        <v>HRB400E Φ6</v>
      </c>
      <c r="D8879" s="2" t="str">
        <f>'[1]2025年已发货'!D:D</f>
        <v>吨</v>
      </c>
      <c r="E8879" s="2">
        <f>'[1]2025年已发货'!E:E</f>
        <v>5</v>
      </c>
      <c r="F8879" s="4">
        <f>'[1]2025年已发货'!F:F</f>
        <v>45953</v>
      </c>
      <c r="G8879" s="2" t="str">
        <f>'[1]2025年已发货'!G:G</f>
        <v>(宜宾兴港三江新区长江工业园保障性租赁住房建设项目-土建)四川省宜宾市翠屏区永善路南段宜宾市三江新区长江工业园区</v>
      </c>
      <c r="H8879" s="2" t="str">
        <f>'[1]2025年已发货'!H:H</f>
        <v>赵元虎</v>
      </c>
      <c r="I8879" s="2">
        <f>'[1]2025年已发货'!I:I</f>
        <v>13684167136</v>
      </c>
      <c r="J8879" s="2" t="str">
        <f>_xlfn._xlws.FILTER(辅助信息!D:D,辅助信息!G:G=G8879)</f>
        <v>宜宾兴港三江新区长江工业园建设项目</v>
      </c>
    </row>
    <row r="8880" spans="1:10">
      <c r="A8880" s="2" t="str">
        <f>'[1]2025年已发货'!A:A</f>
        <v>泸钢</v>
      </c>
      <c r="B8880" s="2" t="str">
        <f>'[1]2025年已发货'!B:B</f>
        <v>盘螺</v>
      </c>
      <c r="C8880" s="2" t="str">
        <f>'[1]2025年已发货'!C:C</f>
        <v>HRB400E Φ10</v>
      </c>
      <c r="D8880" s="2" t="str">
        <f>'[1]2025年已发货'!D:D</f>
        <v>吨</v>
      </c>
      <c r="E8880" s="2">
        <f>'[1]2025年已发货'!E:E</f>
        <v>10</v>
      </c>
      <c r="F8880" s="4">
        <f>'[1]2025年已发货'!F:F</f>
        <v>45953</v>
      </c>
      <c r="G8880" s="2" t="str">
        <f>'[1]2025年已发货'!G:G</f>
        <v>(宜宾兴港三江新区长江工业园保障性租赁住房建设项目-土建)四川省宜宾市翠屏区永善路南段宜宾市三江新区长江工业园区</v>
      </c>
      <c r="H8880" s="2" t="str">
        <f>'[1]2025年已发货'!H:H</f>
        <v>赵元虎</v>
      </c>
      <c r="I8880" s="2">
        <f>'[1]2025年已发货'!I:I</f>
        <v>13684167136</v>
      </c>
      <c r="J8880" s="2" t="str">
        <f>_xlfn._xlws.FILTER(辅助信息!D:D,辅助信息!G:G=G8880)</f>
        <v>宜宾兴港三江新区长江工业园建设项目</v>
      </c>
    </row>
    <row r="8881" spans="1:10">
      <c r="A8881" s="2" t="str">
        <f>'[1]2025年已发货'!A:A</f>
        <v>泸钢</v>
      </c>
      <c r="B8881" s="2" t="str">
        <f>'[1]2025年已发货'!B:B</f>
        <v>盘螺</v>
      </c>
      <c r="C8881" s="2" t="str">
        <f>'[1]2025年已发货'!C:C</f>
        <v>HRB400E Φ12</v>
      </c>
      <c r="D8881" s="2" t="str">
        <f>'[1]2025年已发货'!D:D</f>
        <v>吨</v>
      </c>
      <c r="E8881" s="2">
        <f>'[1]2025年已发货'!E:E</f>
        <v>7.5</v>
      </c>
      <c r="F8881" s="4">
        <f>'[1]2025年已发货'!F:F</f>
        <v>45953</v>
      </c>
      <c r="G8881" s="2" t="str">
        <f>'[1]2025年已发货'!G:G</f>
        <v>(宜宾兴港三江新区长江工业园保障性租赁住房建设项目-土建)四川省宜宾市翠屏区永善路南段宜宾市三江新区长江工业园区</v>
      </c>
      <c r="H8881" s="2" t="str">
        <f>'[1]2025年已发货'!H:H</f>
        <v>赵元虎</v>
      </c>
      <c r="I8881" s="2">
        <f>'[1]2025年已发货'!I:I</f>
        <v>13684167136</v>
      </c>
      <c r="J8881" s="2" t="str">
        <f>_xlfn._xlws.FILTER(辅助信息!D:D,辅助信息!G:G=G8881)</f>
        <v>宜宾兴港三江新区长江工业园建设项目</v>
      </c>
    </row>
    <row r="8882" spans="1:10">
      <c r="A8882" s="2" t="str">
        <f>'[1]2025年已发货'!A:A</f>
        <v>泸钢</v>
      </c>
      <c r="B8882" s="2" t="str">
        <f>'[1]2025年已发货'!B:B</f>
        <v>螺纹钢</v>
      </c>
      <c r="C8882" s="2" t="str">
        <f>'[1]2025年已发货'!C:C</f>
        <v>HRB400E Φ14 9m</v>
      </c>
      <c r="D8882" s="2" t="str">
        <f>'[1]2025年已发货'!D:D</f>
        <v>吨</v>
      </c>
      <c r="E8882" s="2">
        <f>'[1]2025年已发货'!E:E</f>
        <v>12.5</v>
      </c>
      <c r="F8882" s="4">
        <f>'[1]2025年已发货'!F:F</f>
        <v>45953</v>
      </c>
      <c r="G8882" s="2" t="str">
        <f>'[1]2025年已发货'!G:G</f>
        <v>(宜宾兴港三江新区长江工业园保障性租赁住房建设项目-土建)四川省宜宾市翠屏区永善路南段宜宾市三江新区长江工业园区</v>
      </c>
      <c r="H8882" s="2" t="str">
        <f>'[1]2025年已发货'!H:H</f>
        <v>赵元虎</v>
      </c>
      <c r="I8882" s="2">
        <f>'[1]2025年已发货'!I:I</f>
        <v>13684167136</v>
      </c>
      <c r="J8882" s="2" t="str">
        <f>_xlfn._xlws.FILTER(辅助信息!D:D,辅助信息!G:G=G8882)</f>
        <v>宜宾兴港三江新区长江工业园建设项目</v>
      </c>
    </row>
    <row r="8883" spans="1:10">
      <c r="A8883" s="2" t="str">
        <f>'[1]2025年已发货'!A:A</f>
        <v>泸钢</v>
      </c>
      <c r="B8883" s="2" t="str">
        <f>'[1]2025年已发货'!B:B</f>
        <v>螺纹钢</v>
      </c>
      <c r="C8883" s="2" t="str">
        <f>'[1]2025年已发货'!C:C</f>
        <v>HRB400E Φ16 9m</v>
      </c>
      <c r="D8883" s="2" t="str">
        <f>'[1]2025年已发货'!D:D</f>
        <v>吨</v>
      </c>
      <c r="E8883" s="2">
        <f>'[1]2025年已发货'!E:E</f>
        <v>7.5</v>
      </c>
      <c r="F8883" s="4">
        <f>'[1]2025年已发货'!F:F</f>
        <v>45953</v>
      </c>
      <c r="G8883" s="2" t="str">
        <f>'[1]2025年已发货'!G:G</f>
        <v>(宜宾兴港三江新区长江工业园保障性租赁住房建设项目-土建)四川省宜宾市翠屏区永善路南段宜宾市三江新区长江工业园区</v>
      </c>
      <c r="H8883" s="2" t="str">
        <f>'[1]2025年已发货'!H:H</f>
        <v>赵元虎</v>
      </c>
      <c r="I8883" s="2">
        <f>'[1]2025年已发货'!I:I</f>
        <v>13684167136</v>
      </c>
      <c r="J8883" s="2" t="str">
        <f>_xlfn._xlws.FILTER(辅助信息!D:D,辅助信息!G:G=G8883)</f>
        <v>宜宾兴港三江新区长江工业园建设项目</v>
      </c>
    </row>
    <row r="8884" spans="1:10">
      <c r="A8884" s="2" t="str">
        <f>'[1]2025年已发货'!A:A</f>
        <v>泸钢</v>
      </c>
      <c r="B8884" s="2" t="str">
        <f>'[1]2025年已发货'!B:B</f>
        <v>螺纹钢</v>
      </c>
      <c r="C8884" s="2" t="str">
        <f>'[1]2025年已发货'!C:C</f>
        <v>HRB400E Φ18 9m</v>
      </c>
      <c r="D8884" s="2" t="str">
        <f>'[1]2025年已发货'!D:D</f>
        <v>吨</v>
      </c>
      <c r="E8884" s="2">
        <f>'[1]2025年已发货'!E:E</f>
        <v>5</v>
      </c>
      <c r="F8884" s="4">
        <f>'[1]2025年已发货'!F:F</f>
        <v>45953</v>
      </c>
      <c r="G8884" s="2" t="str">
        <f>'[1]2025年已发货'!G:G</f>
        <v>(宜宾兴港三江新区长江工业园保障性租赁住房建设项目-土建)四川省宜宾市翠屏区永善路南段宜宾市三江新区长江工业园区</v>
      </c>
      <c r="H8884" s="2" t="str">
        <f>'[1]2025年已发货'!H:H</f>
        <v>赵元虎</v>
      </c>
      <c r="I8884" s="2">
        <f>'[1]2025年已发货'!I:I</f>
        <v>13684167136</v>
      </c>
      <c r="J8884" s="2" t="str">
        <f>_xlfn._xlws.FILTER(辅助信息!D:D,辅助信息!G:G=G8884)</f>
        <v>宜宾兴港三江新区长江工业园建设项目</v>
      </c>
    </row>
    <row r="8885" spans="1:10">
      <c r="A8885" s="2" t="str">
        <f>'[1]2025年已发货'!A:A</f>
        <v>泸钢</v>
      </c>
      <c r="B8885" s="2" t="str">
        <f>'[1]2025年已发货'!B:B</f>
        <v>螺纹钢</v>
      </c>
      <c r="C8885" s="2" t="str">
        <f>'[1]2025年已发货'!C:C</f>
        <v>HRB400E Φ20 9m</v>
      </c>
      <c r="D8885" s="2" t="str">
        <f>'[1]2025年已发货'!D:D</f>
        <v>吨</v>
      </c>
      <c r="E8885" s="2">
        <f>'[1]2025年已发货'!E:E</f>
        <v>5</v>
      </c>
      <c r="F8885" s="4">
        <f>'[1]2025年已发货'!F:F</f>
        <v>45953</v>
      </c>
      <c r="G8885" s="2" t="str">
        <f>'[1]2025年已发货'!G:G</f>
        <v>(宜宾兴港三江新区长江工业园保障性租赁住房建设项目-土建)四川省宜宾市翠屏区永善路南段宜宾市三江新区长江工业园区</v>
      </c>
      <c r="H8885" s="2" t="str">
        <f>'[1]2025年已发货'!H:H</f>
        <v>赵元虎</v>
      </c>
      <c r="I8885" s="2">
        <f>'[1]2025年已发货'!I:I</f>
        <v>13684167136</v>
      </c>
      <c r="J8885" s="2" t="str">
        <f>_xlfn._xlws.FILTER(辅助信息!D:D,辅助信息!G:G=G8885)</f>
        <v>宜宾兴港三江新区长江工业园建设项目</v>
      </c>
    </row>
    <row r="8886" spans="1:10">
      <c r="A8886" s="2" t="str">
        <f>'[1]2025年已发货'!A:A</f>
        <v>泸钢</v>
      </c>
      <c r="B8886" s="2" t="str">
        <f>'[1]2025年已发货'!B:B</f>
        <v>螺纹钢</v>
      </c>
      <c r="C8886" s="2" t="str">
        <f>'[1]2025年已发货'!C:C</f>
        <v>HRB400E Φ22 9m</v>
      </c>
      <c r="D8886" s="2" t="str">
        <f>'[1]2025年已发货'!D:D</f>
        <v>吨</v>
      </c>
      <c r="E8886" s="2">
        <f>'[1]2025年已发货'!E:E</f>
        <v>7.5</v>
      </c>
      <c r="F8886" s="4">
        <f>'[1]2025年已发货'!F:F</f>
        <v>45953</v>
      </c>
      <c r="G8886" s="2" t="str">
        <f>'[1]2025年已发货'!G:G</f>
        <v>(宜宾兴港三江新区长江工业园保障性租赁住房建设项目-土建)四川省宜宾市翠屏区永善路南段宜宾市三江新区长江工业园区</v>
      </c>
      <c r="H8886" s="2" t="str">
        <f>'[1]2025年已发货'!H:H</f>
        <v>赵元虎</v>
      </c>
      <c r="I8886" s="2">
        <f>'[1]2025年已发货'!I:I</f>
        <v>13684167136</v>
      </c>
      <c r="J8886" s="2" t="str">
        <f>_xlfn._xlws.FILTER(辅助信息!D:D,辅助信息!G:G=G8886)</f>
        <v>宜宾兴港三江新区长江工业园建设项目</v>
      </c>
    </row>
    <row r="8887" spans="1:10">
      <c r="A8887" s="2" t="str">
        <f>'[1]2025年已发货'!A:A</f>
        <v>泸钢</v>
      </c>
      <c r="B8887" s="2" t="str">
        <f>'[1]2025年已发货'!B:B</f>
        <v>螺纹钢</v>
      </c>
      <c r="C8887" s="2" t="str">
        <f>'[1]2025年已发货'!C:C</f>
        <v>HRB400E Φ25 9m</v>
      </c>
      <c r="D8887" s="2" t="str">
        <f>'[1]2025年已发货'!D:D</f>
        <v>吨</v>
      </c>
      <c r="E8887" s="2">
        <f>'[1]2025年已发货'!E:E</f>
        <v>10</v>
      </c>
      <c r="F8887" s="4">
        <f>'[1]2025年已发货'!F:F</f>
        <v>45953</v>
      </c>
      <c r="G8887" s="2" t="str">
        <f>'[1]2025年已发货'!G:G</f>
        <v>(宜宾兴港三江新区长江工业园保障性租赁住房建设项目-土建)四川省宜宾市翠屏区永善路南段宜宾市三江新区长江工业园区</v>
      </c>
      <c r="H8887" s="2" t="str">
        <f>'[1]2025年已发货'!H:H</f>
        <v>赵元虎</v>
      </c>
      <c r="I8887" s="2">
        <f>'[1]2025年已发货'!I:I</f>
        <v>13684167136</v>
      </c>
      <c r="J8887" s="2" t="str">
        <f>_xlfn._xlws.FILTER(辅助信息!D:D,辅助信息!G:G=G8887)</f>
        <v>宜宾兴港三江新区长江工业园建设项目</v>
      </c>
    </row>
    <row r="8888" spans="1:10">
      <c r="A8888" s="2" t="str">
        <f>'[1]2025年已发货'!A:A</f>
        <v>润耀</v>
      </c>
      <c r="B8888" s="2" t="str">
        <f>'[1]2025年已发货'!B:B</f>
        <v>螺纹钢</v>
      </c>
      <c r="C8888" s="2" t="str">
        <f>'[1]2025年已发货'!C:C</f>
        <v>HRB400EΦ14*12m</v>
      </c>
      <c r="D8888" s="2" t="str">
        <f>'[1]2025年已发货'!D:D</f>
        <v>吨</v>
      </c>
      <c r="E8888" s="2">
        <f>'[1]2025年已发货'!E:E</f>
        <v>35</v>
      </c>
      <c r="F8888" s="4">
        <f>'[1]2025年已发货'!F:F</f>
        <v>45954</v>
      </c>
      <c r="G8888" s="2" t="str">
        <f>'[1]2025年已发货'!G:G</f>
        <v>（成峨2标）眉山市多悦镇林梗村1#钢筋场</v>
      </c>
      <c r="H8888" s="2" t="str">
        <f>'[1]2025年已发货'!H:H</f>
        <v>黄勇</v>
      </c>
      <c r="I8888" s="2" t="str">
        <f>'[1]2025年已发货'!I:I</f>
        <v>18080072587</v>
      </c>
      <c r="J8888" s="2" vm="1" t="e">
        <f>_xlfn._xlws.FILTER(辅助信息!D:D,辅助信息!G:G=G8888)</f>
        <v>#VALUE!</v>
      </c>
    </row>
    <row r="8889" spans="1:10">
      <c r="A8889" s="2" t="str">
        <f>'[1]2025年已发货'!A:A</f>
        <v>德胜</v>
      </c>
      <c r="B8889" s="2" t="str">
        <f>'[1]2025年已发货'!B:B</f>
        <v>螺纹钢</v>
      </c>
      <c r="C8889" s="2" t="str">
        <f>'[1]2025年已发货'!C:C</f>
        <v>HRB400EФ20，9m</v>
      </c>
      <c r="D8889" s="2" t="str">
        <f>'[1]2025年已发货'!D:D</f>
        <v>吨</v>
      </c>
      <c r="E8889" s="2">
        <f>'[1]2025年已发货'!E:E</f>
        <v>70</v>
      </c>
      <c r="F8889" s="4">
        <f>'[1]2025年已发货'!F:F</f>
        <v>45954</v>
      </c>
      <c r="G8889" s="2" t="str">
        <f>'[1]2025年已发货'!G:G</f>
        <v>（中铁广州局-成渝扩容2标）四川省资阳市雁江区南双路杨家糖房</v>
      </c>
      <c r="H8889" s="2" t="str">
        <f>'[1]2025年已发货'!H:H</f>
        <v>石雄</v>
      </c>
      <c r="I8889" s="2">
        <f>'[1]2025年已发货'!I:I</f>
        <v>13268388125</v>
      </c>
      <c r="J8889" s="2" vm="1" t="e">
        <f>_xlfn._xlws.FILTER(辅助信息!D:D,辅助信息!G:G=G8889)</f>
        <v>#VALUE!</v>
      </c>
    </row>
    <row r="8890" spans="1:10">
      <c r="A8890" s="2" t="str">
        <f>'[1]2025年已发货'!A:A</f>
        <v>德胜</v>
      </c>
      <c r="B8890" s="2" t="str">
        <f>'[1]2025年已发货'!B:B</f>
        <v>螺纹钢</v>
      </c>
      <c r="C8890" s="2" t="str">
        <f>'[1]2025年已发货'!C:C</f>
        <v>HRB400EФ14*9m</v>
      </c>
      <c r="D8890" s="2" t="str">
        <f>'[1]2025年已发货'!D:D</f>
        <v>吨</v>
      </c>
      <c r="E8890" s="2">
        <f>'[1]2025年已发货'!E:E</f>
        <v>10</v>
      </c>
      <c r="F8890" s="4">
        <f>'[1]2025年已发货'!F:F</f>
        <v>45954</v>
      </c>
      <c r="G8890" s="2" t="str">
        <f>'[1]2025年已发货'!G:G</f>
        <v>（中核华兴-宜宾市西南高场项目）四川省宜宾市叙州区高场镇枷档湾大桥中核华兴项目部</v>
      </c>
      <c r="H8890" s="2" t="str">
        <f>'[1]2025年已发货'!H:H</f>
        <v>孙保材</v>
      </c>
      <c r="I8890" s="2">
        <f>'[1]2025年已发货'!I:I</f>
        <v>18203081779</v>
      </c>
      <c r="J8890" s="2" vm="1" t="e">
        <f>_xlfn._xlws.FILTER(辅助信息!D:D,辅助信息!G:G=G8890)</f>
        <v>#VALUE!</v>
      </c>
    </row>
    <row r="8891" spans="1:10">
      <c r="A8891" s="2" t="str">
        <f>'[1]2025年已发货'!A:A</f>
        <v>德胜</v>
      </c>
      <c r="B8891" s="2" t="str">
        <f>'[1]2025年已发货'!B:B</f>
        <v>螺纹钢</v>
      </c>
      <c r="C8891" s="2" t="str">
        <f>'[1]2025年已发货'!C:C</f>
        <v>HRB400EФ18*9m</v>
      </c>
      <c r="D8891" s="2" t="str">
        <f>'[1]2025年已发货'!D:D</f>
        <v>吨</v>
      </c>
      <c r="E8891" s="2">
        <f>'[1]2025年已发货'!E:E</f>
        <v>18</v>
      </c>
      <c r="F8891" s="4">
        <f>'[1]2025年已发货'!F:F</f>
        <v>45954</v>
      </c>
      <c r="G8891" s="2" t="str">
        <f>'[1]2025年已发货'!G:G</f>
        <v>（中核华兴-宜宾市西南高场项目）四川省宜宾市叙州区高场镇枷档湾大桥中核华兴项目部</v>
      </c>
      <c r="H8891" s="2" t="str">
        <f>'[1]2025年已发货'!H:H</f>
        <v>孙保材</v>
      </c>
      <c r="I8891" s="2">
        <f>'[1]2025年已发货'!I:I</f>
        <v>18203081779</v>
      </c>
      <c r="J8891" s="2" vm="1" t="e">
        <f>_xlfn._xlws.FILTER(辅助信息!D:D,辅助信息!G:G=G8891)</f>
        <v>#VALUE!</v>
      </c>
    </row>
    <row r="8892" spans="1:10">
      <c r="A8892" s="2" t="str">
        <f>'[1]2025年已发货'!A:A</f>
        <v>德胜</v>
      </c>
      <c r="B8892" s="2" t="str">
        <f>'[1]2025年已发货'!B:B</f>
        <v>螺纹钢</v>
      </c>
      <c r="C8892" s="2" t="str">
        <f>'[1]2025年已发货'!C:C</f>
        <v>HRB400EФ25*9m</v>
      </c>
      <c r="D8892" s="2" t="str">
        <f>'[1]2025年已发货'!D:D</f>
        <v>吨</v>
      </c>
      <c r="E8892" s="2">
        <f>'[1]2025年已发货'!E:E</f>
        <v>6</v>
      </c>
      <c r="F8892" s="4">
        <f>'[1]2025年已发货'!F:F</f>
        <v>45954</v>
      </c>
      <c r="G8892" s="2" t="str">
        <f>'[1]2025年已发货'!G:G</f>
        <v>（中核华兴-宜宾市西南高场项目）四川省宜宾市叙州区高场镇枷档湾大桥中核华兴项目部</v>
      </c>
      <c r="H8892" s="2" t="str">
        <f>'[1]2025年已发货'!H:H</f>
        <v>孙保材</v>
      </c>
      <c r="I8892" s="2">
        <f>'[1]2025年已发货'!I:I</f>
        <v>18203081779</v>
      </c>
      <c r="J8892" s="2" vm="1" t="e">
        <f>_xlfn._xlws.FILTER(辅助信息!D:D,辅助信息!G:G=G8892)</f>
        <v>#VALUE!</v>
      </c>
    </row>
    <row r="8893" spans="1:10">
      <c r="A8893" s="2" t="str">
        <f>'[1]2025年已发货'!A:A</f>
        <v>德胜恒嘉</v>
      </c>
      <c r="B8893" s="2" t="str">
        <f>'[1]2025年已发货'!B:B</f>
        <v>螺纹钢</v>
      </c>
      <c r="C8893" s="2" t="str">
        <f>'[1]2025年已发货'!C:C</f>
        <v>HRB400EФ28，12m</v>
      </c>
      <c r="D8893" s="2" t="str">
        <f>'[1]2025年已发货'!D:D</f>
        <v>吨</v>
      </c>
      <c r="E8893" s="2">
        <f>'[1]2025年已发货'!E:E</f>
        <v>35</v>
      </c>
      <c r="F8893" s="4">
        <f>'[1]2025年已发货'!F:F</f>
        <v>45954</v>
      </c>
      <c r="G8893" s="2" t="str">
        <f>'[1]2025年已发货'!G:G</f>
        <v>（中铁广州局-资乐高速5标）四川省乐山市井研县希望大道116号</v>
      </c>
      <c r="H8893" s="2" t="str">
        <f>'[1]2025年已发货'!H:H</f>
        <v>廖俊杰</v>
      </c>
      <c r="I8893" s="2">
        <f>'[1]2025年已发货'!I:I</f>
        <v>15775100965</v>
      </c>
      <c r="J8893" s="2" vm="1" t="e">
        <f>_xlfn._xlws.FILTER(辅助信息!D:D,辅助信息!G:G=G8893)</f>
        <v>#VALUE!</v>
      </c>
    </row>
    <row r="8894" spans="1:10">
      <c r="A8894" s="2" t="str">
        <f>'[1]2025年已发货'!A:A</f>
        <v>德胜恒嘉</v>
      </c>
      <c r="B8894" s="2" t="str">
        <f>'[1]2025年已发货'!B:B</f>
        <v>螺纹钢</v>
      </c>
      <c r="C8894" s="2" t="str">
        <f>'[1]2025年已发货'!C:C</f>
        <v>HRB400EФ25，12m</v>
      </c>
      <c r="D8894" s="2" t="str">
        <f>'[1]2025年已发货'!D:D</f>
        <v>吨</v>
      </c>
      <c r="E8894" s="2">
        <f>'[1]2025年已发货'!E:E</f>
        <v>35</v>
      </c>
      <c r="F8894" s="4">
        <f>'[1]2025年已发货'!F:F</f>
        <v>45954</v>
      </c>
      <c r="G8894" s="2" t="str">
        <f>'[1]2025年已发货'!G:G</f>
        <v>（中铁广州局-资乐高速5标）四川省乐山市井研县希望大道116号</v>
      </c>
      <c r="H8894" s="2" t="str">
        <f>'[1]2025年已发货'!H:H</f>
        <v>廖俊杰</v>
      </c>
      <c r="I8894" s="2">
        <f>'[1]2025年已发货'!I:I</f>
        <v>15775100965</v>
      </c>
      <c r="J8894" s="2" vm="1" t="e">
        <f>_xlfn._xlws.FILTER(辅助信息!D:D,辅助信息!G:G=G8894)</f>
        <v>#VALUE!</v>
      </c>
    </row>
    <row r="8895" spans="1:10">
      <c r="A8895" s="2" t="str">
        <f>'[1]2025年已发货'!A:A</f>
        <v>德胜恒嘉</v>
      </c>
      <c r="B8895" s="2" t="str">
        <f>'[1]2025年已发货'!B:B</f>
        <v>螺纹钢</v>
      </c>
      <c r="C8895" s="2" t="str">
        <f>'[1]2025年已发货'!C:C</f>
        <v>HRB400EФ20，12m</v>
      </c>
      <c r="D8895" s="2" t="str">
        <f>'[1]2025年已发货'!D:D</f>
        <v>吨</v>
      </c>
      <c r="E8895" s="2">
        <f>'[1]2025年已发货'!E:E</f>
        <v>35</v>
      </c>
      <c r="F8895" s="4">
        <f>'[1]2025年已发货'!F:F</f>
        <v>45954</v>
      </c>
      <c r="G8895" s="2" t="str">
        <f>'[1]2025年已发货'!G:G</f>
        <v>（中铁广州局-资乐高速5标）四川省乐山市井研县希望大道116号</v>
      </c>
      <c r="H8895" s="2" t="str">
        <f>'[1]2025年已发货'!H:H</f>
        <v>廖俊杰</v>
      </c>
      <c r="I8895" s="2">
        <f>'[1]2025年已发货'!I:I</f>
        <v>15775100965</v>
      </c>
      <c r="J8895" s="2" vm="1" t="e">
        <f>_xlfn._xlws.FILTER(辅助信息!D:D,辅助信息!G:G=G8895)</f>
        <v>#VALUE!</v>
      </c>
    </row>
    <row r="8896" spans="1:10">
      <c r="A8896" s="2" t="str">
        <f>'[1]2025年已发货'!A:A</f>
        <v>润耀</v>
      </c>
      <c r="B8896" s="2" t="str">
        <f>'[1]2025年已发货'!B:B</f>
        <v>盘螺</v>
      </c>
      <c r="C8896" s="2" t="str">
        <f>'[1]2025年已发货'!C:C</f>
        <v>HRB400E  12 </v>
      </c>
      <c r="D8896" s="2" t="str">
        <f>'[1]2025年已发货'!D:D</f>
        <v>吨</v>
      </c>
      <c r="E8896" s="2">
        <f>'[1]2025年已发货'!E:E</f>
        <v>35</v>
      </c>
      <c r="F8896" s="4">
        <f>'[1]2025年已发货'!F:F</f>
        <v>45954</v>
      </c>
      <c r="G8896" s="2" t="str">
        <f>'[1]2025年已发货'!G:G</f>
        <v>（中铁广州局-资乐高速5标）四川省乐山市井研县希望大道116号2号梁场</v>
      </c>
      <c r="H8896" s="2" t="str">
        <f>'[1]2025年已发货'!H:H</f>
        <v>廖俊杰</v>
      </c>
      <c r="I8896" s="2">
        <f>'[1]2025年已发货'!I:I</f>
        <v>15775100965</v>
      </c>
      <c r="J8896" s="2" vm="1" t="e">
        <f>_xlfn._xlws.FILTER(辅助信息!D:D,辅助信息!G:G=G8896)</f>
        <v>#VALUE!</v>
      </c>
    </row>
    <row r="8897" spans="1:10">
      <c r="A8897" s="2" t="str">
        <f>'[1]2025年已发货'!A:A</f>
        <v>达钢</v>
      </c>
      <c r="B8897" s="2" t="str">
        <f>'[1]2025年已发货'!B:B</f>
        <v>盘螺</v>
      </c>
      <c r="C8897" s="2" t="str">
        <f>'[1]2025年已发货'!C:C</f>
        <v>HRB400E Φ8</v>
      </c>
      <c r="D8897" s="2" t="str">
        <f>'[1]2025年已发货'!D:D</f>
        <v>吨</v>
      </c>
      <c r="E8897" s="2">
        <f>'[1]2025年已发货'!E:E</f>
        <v>10</v>
      </c>
      <c r="F8897" s="4">
        <f>'[1]2025年已发货'!F:F</f>
        <v>45954</v>
      </c>
      <c r="G8897" s="2" t="str">
        <f>'[1]2025年已发货'!G:G</f>
        <v>（商投建工达州中医药科技园-2工区-2号桥）达州市通川区达州中医药职业学院犀牛大道北段</v>
      </c>
      <c r="H8897" s="2" t="str">
        <f>'[1]2025年已发货'!H:H</f>
        <v>李波</v>
      </c>
      <c r="I8897" s="2">
        <f>'[1]2025年已发货'!I:I</f>
        <v>18381899787</v>
      </c>
      <c r="J8897" s="2" t="str">
        <f>_xlfn._xlws.FILTER(辅助信息!D:D,辅助信息!G:G=G8897)</f>
        <v>商投建工达州中医药科技园</v>
      </c>
    </row>
    <row r="8898" spans="1:10">
      <c r="A8898" s="2" t="str">
        <f>'[1]2025年已发货'!A:A</f>
        <v>达钢</v>
      </c>
      <c r="B8898" s="2" t="str">
        <f>'[1]2025年已发货'!B:B</f>
        <v>盘螺</v>
      </c>
      <c r="C8898" s="2" t="str">
        <f>'[1]2025年已发货'!C:C</f>
        <v>HRB400E Φ10</v>
      </c>
      <c r="D8898" s="2" t="str">
        <f>'[1]2025年已发货'!D:D</f>
        <v>吨</v>
      </c>
      <c r="E8898" s="2">
        <f>'[1]2025年已发货'!E:E</f>
        <v>10</v>
      </c>
      <c r="F8898" s="4">
        <f>'[1]2025年已发货'!F:F</f>
        <v>45954</v>
      </c>
      <c r="G8898" s="2" t="str">
        <f>'[1]2025年已发货'!G:G</f>
        <v>（商投建工达州中医药科技园-2工区-2号桥）达州市通川区达州中医药职业学院犀牛大道北段</v>
      </c>
      <c r="H8898" s="2" t="str">
        <f>'[1]2025年已发货'!H:H</f>
        <v>李波</v>
      </c>
      <c r="I8898" s="2">
        <f>'[1]2025年已发货'!I:I</f>
        <v>18381899787</v>
      </c>
      <c r="J8898" s="2" t="str">
        <f>_xlfn._xlws.FILTER(辅助信息!D:D,辅助信息!G:G=G8898)</f>
        <v>商投建工达州中医药科技园</v>
      </c>
    </row>
    <row r="8899" spans="1:10">
      <c r="A8899" s="2" t="str">
        <f>'[1]2025年已发货'!A:A</f>
        <v>达钢</v>
      </c>
      <c r="B8899" s="2" t="str">
        <f>'[1]2025年已发货'!B:B</f>
        <v>螺纹钢</v>
      </c>
      <c r="C8899" s="2" t="str">
        <f>'[1]2025年已发货'!C:C</f>
        <v>HRB400E Φ12 9m</v>
      </c>
      <c r="D8899" s="2" t="str">
        <f>'[1]2025年已发货'!D:D</f>
        <v>吨</v>
      </c>
      <c r="E8899" s="2">
        <f>'[1]2025年已发货'!E:E</f>
        <v>30</v>
      </c>
      <c r="F8899" s="4">
        <f>'[1]2025年已发货'!F:F</f>
        <v>45954</v>
      </c>
      <c r="G8899" s="2" t="str">
        <f>'[1]2025年已发货'!G:G</f>
        <v>（商投建工达州中医药科技园-2工区-2号桥）达州市通川区达州中医药职业学院犀牛大道北段</v>
      </c>
      <c r="H8899" s="2" t="str">
        <f>'[1]2025年已发货'!H:H</f>
        <v>李波</v>
      </c>
      <c r="I8899" s="2">
        <f>'[1]2025年已发货'!I:I</f>
        <v>18381899787</v>
      </c>
      <c r="J8899" s="2" t="str">
        <f>_xlfn._xlws.FILTER(辅助信息!D:D,辅助信息!G:G=G8899)</f>
        <v>商投建工达州中医药科技园</v>
      </c>
    </row>
    <row r="8900" spans="1:10">
      <c r="A8900" s="2" t="str">
        <f>'[1]2025年已发货'!A:A</f>
        <v>达钢</v>
      </c>
      <c r="B8900" s="2" t="str">
        <f>'[1]2025年已发货'!B:B</f>
        <v>螺纹钢</v>
      </c>
      <c r="C8900" s="2" t="str">
        <f>'[1]2025年已发货'!C:C</f>
        <v>HRB400E Φ14 9m</v>
      </c>
      <c r="D8900" s="2" t="str">
        <f>'[1]2025年已发货'!D:D</f>
        <v>吨</v>
      </c>
      <c r="E8900" s="2">
        <f>'[1]2025年已发货'!E:E</f>
        <v>100</v>
      </c>
      <c r="F8900" s="4">
        <f>'[1]2025年已发货'!F:F</f>
        <v>45954</v>
      </c>
      <c r="G8900" s="2" t="str">
        <f>'[1]2025年已发货'!G:G</f>
        <v>（商投建工达州中医药科技园-2工区-2号桥）达州市通川区达州中医药职业学院犀牛大道北段</v>
      </c>
      <c r="H8900" s="2" t="str">
        <f>'[1]2025年已发货'!H:H</f>
        <v>李波</v>
      </c>
      <c r="I8900" s="2">
        <f>'[1]2025年已发货'!I:I</f>
        <v>18381899787</v>
      </c>
      <c r="J8900" s="2" t="str">
        <f>_xlfn._xlws.FILTER(辅助信息!D:D,辅助信息!G:G=G8900)</f>
        <v>商投建工达州中医药科技园</v>
      </c>
    </row>
    <row r="8901" spans="1:10">
      <c r="A8901" s="2" t="str">
        <f>'[1]2025年已发货'!A:A</f>
        <v>达钢</v>
      </c>
      <c r="B8901" s="2" t="str">
        <f>'[1]2025年已发货'!B:B</f>
        <v>螺纹钢</v>
      </c>
      <c r="C8901" s="2" t="str">
        <f>'[1]2025年已发货'!C:C</f>
        <v>HRB400E Φ16 9m</v>
      </c>
      <c r="D8901" s="2" t="str">
        <f>'[1]2025年已发货'!D:D</f>
        <v>吨</v>
      </c>
      <c r="E8901" s="2">
        <f>'[1]2025年已发货'!E:E</f>
        <v>30</v>
      </c>
      <c r="F8901" s="4">
        <f>'[1]2025年已发货'!F:F</f>
        <v>45954</v>
      </c>
      <c r="G8901" s="2" t="str">
        <f>'[1]2025年已发货'!G:G</f>
        <v>（商投建工达州中医药科技园-2工区-2号桥）达州市通川区达州中医药职业学院犀牛大道北段</v>
      </c>
      <c r="H8901" s="2" t="str">
        <f>'[1]2025年已发货'!H:H</f>
        <v>李波</v>
      </c>
      <c r="I8901" s="2">
        <f>'[1]2025年已发货'!I:I</f>
        <v>18381899787</v>
      </c>
      <c r="J8901" s="2" t="str">
        <f>_xlfn._xlws.FILTER(辅助信息!D:D,辅助信息!G:G=G8901)</f>
        <v>商投建工达州中医药科技园</v>
      </c>
    </row>
    <row r="8902" spans="1:10">
      <c r="A8902" s="2" t="str">
        <f>'[1]2025年已发货'!A:A</f>
        <v>达钢</v>
      </c>
      <c r="B8902" s="2" t="str">
        <f>'[1]2025年已发货'!B:B</f>
        <v>螺纹钢</v>
      </c>
      <c r="C8902" s="2" t="str">
        <f>'[1]2025年已发货'!C:C</f>
        <v>HRB400E Φ20 9m</v>
      </c>
      <c r="D8902" s="2" t="str">
        <f>'[1]2025年已发货'!D:D</f>
        <v>吨</v>
      </c>
      <c r="E8902" s="2">
        <f>'[1]2025年已发货'!E:E</f>
        <v>40</v>
      </c>
      <c r="F8902" s="4">
        <f>'[1]2025年已发货'!F:F</f>
        <v>45954</v>
      </c>
      <c r="G8902" s="2" t="str">
        <f>'[1]2025年已发货'!G:G</f>
        <v>（商投建工达州中医药科技园-2工区-2号桥）达州市通川区达州中医药职业学院犀牛大道北段</v>
      </c>
      <c r="H8902" s="2" t="str">
        <f>'[1]2025年已发货'!H:H</f>
        <v>李波</v>
      </c>
      <c r="I8902" s="2">
        <f>'[1]2025年已发货'!I:I</f>
        <v>18381899787</v>
      </c>
      <c r="J8902" s="2" t="str">
        <f>_xlfn._xlws.FILTER(辅助信息!D:D,辅助信息!G:G=G8902)</f>
        <v>商投建工达州中医药科技园</v>
      </c>
    </row>
    <row r="8903" spans="1:10">
      <c r="A8903" s="2" t="str">
        <f>'[1]2025年已发货'!A:A</f>
        <v>泸钢（代）</v>
      </c>
      <c r="B8903" s="2" t="str">
        <f>'[1]2025年已发货'!B:B</f>
        <v>盘圆</v>
      </c>
      <c r="C8903" s="2" t="str">
        <f>'[1]2025年已发货'!C:C</f>
        <v>HPB300Ф6</v>
      </c>
      <c r="D8903" s="2" t="str">
        <f>'[1]2025年已发货'!D:D</f>
        <v>吨</v>
      </c>
      <c r="E8903" s="2">
        <f>'[1]2025年已发货'!E:E</f>
        <v>5</v>
      </c>
      <c r="F8903" s="4">
        <f>'[1]2025年已发货'!F:F</f>
        <v>45954</v>
      </c>
      <c r="G8903" s="2" t="str">
        <f>'[1]2025年已发货'!G:G</f>
        <v>（中核华兴-宜宾市西南高场项目）四川省宜宾市叙州区高场镇枷档湾大桥中核华兴项目部</v>
      </c>
      <c r="H8903" s="2" t="str">
        <f>'[1]2025年已发货'!H:H</f>
        <v>孙保材</v>
      </c>
      <c r="I8903" s="2">
        <f>'[1]2025年已发货'!I:I</f>
        <v>18203081779</v>
      </c>
      <c r="J8903" s="2" vm="1" t="e">
        <f>_xlfn._xlws.FILTER(辅助信息!D:D,辅助信息!G:G=G8903)</f>
        <v>#VALUE!</v>
      </c>
    </row>
    <row r="8904" spans="1:10">
      <c r="A8904" s="2" t="str">
        <f>'[1]2025年已发货'!A:A</f>
        <v>泸钢（代）</v>
      </c>
      <c r="B8904" s="2" t="str">
        <f>'[1]2025年已发货'!B:B</f>
        <v>盘螺</v>
      </c>
      <c r="C8904" s="2" t="str">
        <f>'[1]2025年已发货'!C:C</f>
        <v>HRB400EФ6</v>
      </c>
      <c r="D8904" s="2" t="str">
        <f>'[1]2025年已发货'!D:D</f>
        <v>吨</v>
      </c>
      <c r="E8904" s="2">
        <f>'[1]2025年已发货'!E:E</f>
        <v>2.5</v>
      </c>
      <c r="F8904" s="4">
        <f>'[1]2025年已发货'!F:F</f>
        <v>45954</v>
      </c>
      <c r="G8904" s="2" t="str">
        <f>'[1]2025年已发货'!G:G</f>
        <v>（中核华兴-宜宾市西南高场项目）四川省宜宾市叙州区高场镇枷档湾大桥中核华兴项目部</v>
      </c>
      <c r="H8904" s="2" t="str">
        <f>'[1]2025年已发货'!H:H</f>
        <v>孙保材</v>
      </c>
      <c r="I8904" s="2">
        <f>'[1]2025年已发货'!I:I</f>
        <v>18203081779</v>
      </c>
      <c r="J8904" s="2" vm="1" t="e">
        <f>_xlfn._xlws.FILTER(辅助信息!D:D,辅助信息!G:G=G8904)</f>
        <v>#VALUE!</v>
      </c>
    </row>
    <row r="8905" spans="1:10">
      <c r="A8905" s="2" t="str">
        <f>'[1]2025年已发货'!A:A</f>
        <v>泸钢（代）</v>
      </c>
      <c r="B8905" s="2" t="str">
        <f>'[1]2025年已发货'!B:B</f>
        <v>盘螺</v>
      </c>
      <c r="C8905" s="2" t="str">
        <f>'[1]2025年已发货'!C:C</f>
        <v>HRB400EФ8</v>
      </c>
      <c r="D8905" s="2" t="str">
        <f>'[1]2025年已发货'!D:D</f>
        <v>吨</v>
      </c>
      <c r="E8905" s="2">
        <f>'[1]2025年已发货'!E:E</f>
        <v>17.5</v>
      </c>
      <c r="F8905" s="4">
        <f>'[1]2025年已发货'!F:F</f>
        <v>45954</v>
      </c>
      <c r="G8905" s="2" t="str">
        <f>'[1]2025年已发货'!G:G</f>
        <v>（中核华兴-宜宾市西南高场项目）四川省宜宾市叙州区高场镇枷档湾大桥中核华兴项目部</v>
      </c>
      <c r="H8905" s="2" t="str">
        <f>'[1]2025年已发货'!H:H</f>
        <v>孙保材</v>
      </c>
      <c r="I8905" s="2">
        <f>'[1]2025年已发货'!I:I</f>
        <v>18203081779</v>
      </c>
      <c r="J8905" s="2" vm="1" t="e">
        <f>_xlfn._xlws.FILTER(辅助信息!D:D,辅助信息!G:G=G8905)</f>
        <v>#VALUE!</v>
      </c>
    </row>
    <row r="8906" spans="1:10">
      <c r="A8906" s="2" t="str">
        <f>'[1]2025年已发货'!A:A</f>
        <v>泸钢（代）</v>
      </c>
      <c r="B8906" s="2" t="str">
        <f>'[1]2025年已发货'!B:B</f>
        <v>盘螺</v>
      </c>
      <c r="C8906" s="2" t="str">
        <f>'[1]2025年已发货'!C:C</f>
        <v>HRB400EФ10</v>
      </c>
      <c r="D8906" s="2" t="str">
        <f>'[1]2025年已发货'!D:D</f>
        <v>吨</v>
      </c>
      <c r="E8906" s="2">
        <f>'[1]2025年已发货'!E:E</f>
        <v>10</v>
      </c>
      <c r="F8906" s="4">
        <f>'[1]2025年已发货'!F:F</f>
        <v>45954</v>
      </c>
      <c r="G8906" s="2" t="str">
        <f>'[1]2025年已发货'!G:G</f>
        <v>（中核华兴-宜宾市西南高场项目）四川省宜宾市叙州区高场镇枷档湾大桥中核华兴项目部</v>
      </c>
      <c r="H8906" s="2" t="str">
        <f>'[1]2025年已发货'!H:H</f>
        <v>孙保材</v>
      </c>
      <c r="I8906" s="2">
        <f>'[1]2025年已发货'!I:I</f>
        <v>18203081779</v>
      </c>
      <c r="J8906" s="2" vm="1" t="e">
        <f>_xlfn._xlws.FILTER(辅助信息!D:D,辅助信息!G:G=G8906)</f>
        <v>#VALUE!</v>
      </c>
    </row>
    <row r="8907" spans="1:10">
      <c r="A8907" s="2" t="str">
        <f>'[1]2025年已发货'!A:A</f>
        <v>泸钢</v>
      </c>
      <c r="B8907" s="2" t="str">
        <f>'[1]2025年已发货'!B:B</f>
        <v>螺纹钢</v>
      </c>
      <c r="C8907" s="2" t="str">
        <f>'[1]2025年已发货'!C:C</f>
        <v>HRB500E Φ25×9米</v>
      </c>
      <c r="D8907" s="2" t="str">
        <f>'[1]2025年已发货'!D:D</f>
        <v>吨</v>
      </c>
      <c r="E8907" s="2">
        <f>'[1]2025年已发货'!E:E</f>
        <v>35</v>
      </c>
      <c r="F8907" s="4">
        <f>'[1]2025年已发货'!F:F</f>
        <v>45954</v>
      </c>
      <c r="G8907" s="2" t="str">
        <f>'[1]2025年已发货'!G:G</f>
        <v>（自永高速-自永3标六局交通分公司）四川省内江市隆昌市自永项目3标隆昌市金鹅街道红光工业园区</v>
      </c>
      <c r="H8907" s="2" t="str">
        <f>'[1]2025年已发货'!H:H</f>
        <v>干健恩</v>
      </c>
      <c r="I8907" s="2">
        <f>'[1]2025年已发货'!I:I</f>
        <v>13540533213</v>
      </c>
      <c r="J8907" s="2" vm="1" t="e">
        <f>_xlfn._xlws.FILTER(辅助信息!D:D,辅助信息!G:G=G8907)</f>
        <v>#VALUE!</v>
      </c>
    </row>
    <row r="8908" spans="1:10">
      <c r="A8908" s="2" t="str">
        <f>'[1]2025年已发货'!A:A</f>
        <v>泸钢</v>
      </c>
      <c r="B8908" s="2" t="str">
        <f>'[1]2025年已发货'!B:B</f>
        <v>盘螺</v>
      </c>
      <c r="C8908" s="2" t="str">
        <f>'[1]2025年已发货'!C:C</f>
        <v>HRB400E Φ8</v>
      </c>
      <c r="D8908" s="2" t="str">
        <f>'[1]2025年已发货'!D:D</f>
        <v>吨</v>
      </c>
      <c r="E8908" s="2">
        <f>'[1]2025年已发货'!E:E</f>
        <v>35</v>
      </c>
      <c r="F8908" s="4">
        <f>'[1]2025年已发货'!F:F</f>
        <v>45954</v>
      </c>
      <c r="G8908" s="2" t="str">
        <f>'[1]2025年已发货'!G:G</f>
        <v>(五冶钢构龙泉东洪片区70亩住宅、商业及配套工程项目二标段)成都市龙泉驿外东洪路地铁2号线惠王陵地铁C口</v>
      </c>
      <c r="H8908" s="2" t="str">
        <f>'[1]2025年已发货'!H:H</f>
        <v>蒋嗣伟</v>
      </c>
      <c r="I8908" s="2">
        <f>'[1]2025年已发货'!I:I</f>
        <v>15014331252</v>
      </c>
      <c r="J8908" s="2" t="str">
        <f>_xlfn._xlws.FILTER(辅助信息!D:D,辅助信息!G:G=G8908)</f>
        <v>五冶钢构龙泉东洪片区(70亩、85亩)住宅、商业及配套工程项目</v>
      </c>
    </row>
    <row r="8909" spans="1:10">
      <c r="A8909" s="2" t="str">
        <f>'[1]2025年已发货'!A:A</f>
        <v>泸钢</v>
      </c>
      <c r="B8909" s="2" t="str">
        <f>'[1]2025年已发货'!B:B</f>
        <v>螺纹钢</v>
      </c>
      <c r="C8909" s="2" t="str">
        <f>'[1]2025年已发货'!C:C</f>
        <v>HRB400E Φ12 9m</v>
      </c>
      <c r="D8909" s="2" t="str">
        <f>'[1]2025年已发货'!D:D</f>
        <v>吨</v>
      </c>
      <c r="E8909" s="2">
        <f>'[1]2025年已发货'!E:E</f>
        <v>35</v>
      </c>
      <c r="F8909" s="4">
        <f>'[1]2025年已发货'!F:F</f>
        <v>45954</v>
      </c>
      <c r="G8909" s="2" t="str">
        <f>'[1]2025年已发货'!G:G</f>
        <v>(五冶钢构龙泉东洪片区70亩住宅、商业及配套工程项目二标段)成都市龙泉驿外东洪路地铁2号线惠王陵地铁C口</v>
      </c>
      <c r="H8909" s="2" t="str">
        <f>'[1]2025年已发货'!H:H</f>
        <v>蒋嗣伟</v>
      </c>
      <c r="I8909" s="2">
        <f>'[1]2025年已发货'!I:I</f>
        <v>15014331252</v>
      </c>
      <c r="J8909" s="2" t="str">
        <f>_xlfn._xlws.FILTER(辅助信息!D:D,辅助信息!G:G=G8909)</f>
        <v>五冶钢构龙泉东洪片区(70亩、85亩)住宅、商业及配套工程项目</v>
      </c>
    </row>
    <row r="8910" spans="1:10">
      <c r="A8910" s="2" t="str">
        <f>'[1]2025年已发货'!A:A</f>
        <v>泸钢</v>
      </c>
      <c r="B8910" s="2" t="str">
        <f>'[1]2025年已发货'!B:B</f>
        <v>螺纹钢</v>
      </c>
      <c r="C8910" s="2" t="str">
        <f>'[1]2025年已发货'!C:C</f>
        <v>HRB400E Φ14 9m</v>
      </c>
      <c r="D8910" s="2" t="str">
        <f>'[1]2025年已发货'!D:D</f>
        <v>吨</v>
      </c>
      <c r="E8910" s="2">
        <f>'[1]2025年已发货'!E:E</f>
        <v>15</v>
      </c>
      <c r="F8910" s="4">
        <f>'[1]2025年已发货'!F:F</f>
        <v>45954</v>
      </c>
      <c r="G8910" s="2" t="str">
        <f>'[1]2025年已发货'!G:G</f>
        <v>(五冶钢构龙泉东洪片区70亩住宅、商业及配套工程项目二标段)成都市龙泉驿外东洪路地铁2号线惠王陵地铁C口</v>
      </c>
      <c r="H8910" s="2" t="str">
        <f>'[1]2025年已发货'!H:H</f>
        <v>蒋嗣伟</v>
      </c>
      <c r="I8910" s="2">
        <f>'[1]2025年已发货'!I:I</f>
        <v>15014331252</v>
      </c>
      <c r="J8910" s="2" t="str">
        <f>_xlfn._xlws.FILTER(辅助信息!D:D,辅助信息!G:G=G8910)</f>
        <v>五冶钢构龙泉东洪片区(70亩、85亩)住宅、商业及配套工程项目</v>
      </c>
    </row>
    <row r="8911" spans="1:10">
      <c r="A8911" s="2" t="str">
        <f>'[1]2025年已发货'!A:A</f>
        <v>泸钢</v>
      </c>
      <c r="B8911" s="2" t="str">
        <f>'[1]2025年已发货'!B:B</f>
        <v>螺纹钢</v>
      </c>
      <c r="C8911" s="2" t="str">
        <f>'[1]2025年已发货'!C:C</f>
        <v>HRB400E Φ16 9m</v>
      </c>
      <c r="D8911" s="2" t="str">
        <f>'[1]2025年已发货'!D:D</f>
        <v>吨</v>
      </c>
      <c r="E8911" s="2">
        <f>'[1]2025年已发货'!E:E</f>
        <v>35</v>
      </c>
      <c r="F8911" s="4">
        <f>'[1]2025年已发货'!F:F</f>
        <v>45954</v>
      </c>
      <c r="G8911" s="2" t="str">
        <f>'[1]2025年已发货'!G:G</f>
        <v>(五冶钢构龙泉东洪片区70亩住宅、商业及配套工程项目二标段)成都市龙泉驿外东洪路地铁2号线惠王陵地铁C口</v>
      </c>
      <c r="H8911" s="2" t="str">
        <f>'[1]2025年已发货'!H:H</f>
        <v>蒋嗣伟</v>
      </c>
      <c r="I8911" s="2">
        <f>'[1]2025年已发货'!I:I</f>
        <v>15014331252</v>
      </c>
      <c r="J8911" s="2" t="str">
        <f>_xlfn._xlws.FILTER(辅助信息!D:D,辅助信息!G:G=G8911)</f>
        <v>五冶钢构龙泉东洪片区(70亩、85亩)住宅、商业及配套工程项目</v>
      </c>
    </row>
    <row r="8912" spans="1:10">
      <c r="A8912" s="2" t="str">
        <f>'[1]2025年已发货'!A:A</f>
        <v>泸钢</v>
      </c>
      <c r="B8912" s="2" t="str">
        <f>'[1]2025年已发货'!B:B</f>
        <v>螺纹钢</v>
      </c>
      <c r="C8912" s="2" t="str">
        <f>'[1]2025年已发货'!C:C</f>
        <v>HRB400E Φ18 9m</v>
      </c>
      <c r="D8912" s="2" t="str">
        <f>'[1]2025年已发货'!D:D</f>
        <v>吨</v>
      </c>
      <c r="E8912" s="2">
        <f>'[1]2025年已发货'!E:E</f>
        <v>7.5</v>
      </c>
      <c r="F8912" s="4">
        <f>'[1]2025年已发货'!F:F</f>
        <v>45954</v>
      </c>
      <c r="G8912" s="2" t="str">
        <f>'[1]2025年已发货'!G:G</f>
        <v>(五冶钢构龙泉东洪片区70亩住宅、商业及配套工程项目二标段)成都市龙泉驿外东洪路地铁2号线惠王陵地铁C口</v>
      </c>
      <c r="H8912" s="2" t="str">
        <f>'[1]2025年已发货'!H:H</f>
        <v>蒋嗣伟</v>
      </c>
      <c r="I8912" s="2">
        <f>'[1]2025年已发货'!I:I</f>
        <v>15014331252</v>
      </c>
      <c r="J8912" s="2" t="str">
        <f>_xlfn._xlws.FILTER(辅助信息!D:D,辅助信息!G:G=G8912)</f>
        <v>五冶钢构龙泉东洪片区(70亩、85亩)住宅、商业及配套工程项目</v>
      </c>
    </row>
    <row r="8913" spans="1:10">
      <c r="A8913" s="2" t="str">
        <f>'[1]2025年已发货'!A:A</f>
        <v>泸钢</v>
      </c>
      <c r="B8913" s="2" t="str">
        <f>'[1]2025年已发货'!B:B</f>
        <v>螺纹钢</v>
      </c>
      <c r="C8913" s="2" t="str">
        <f>'[1]2025年已发货'!C:C</f>
        <v>HRB400E Φ20 9m</v>
      </c>
      <c r="D8913" s="2" t="str">
        <f>'[1]2025年已发货'!D:D</f>
        <v>吨</v>
      </c>
      <c r="E8913" s="2">
        <f>'[1]2025年已发货'!E:E</f>
        <v>12.5</v>
      </c>
      <c r="F8913" s="4">
        <f>'[1]2025年已发货'!F:F</f>
        <v>45954</v>
      </c>
      <c r="G8913" s="2" t="str">
        <f>'[1]2025年已发货'!G:G</f>
        <v>(五冶钢构龙泉东洪片区70亩住宅、商业及配套工程项目二标段)成都市龙泉驿外东洪路地铁2号线惠王陵地铁C口</v>
      </c>
      <c r="H8913" s="2" t="str">
        <f>'[1]2025年已发货'!H:H</f>
        <v>蒋嗣伟</v>
      </c>
      <c r="I8913" s="2">
        <f>'[1]2025年已发货'!I:I</f>
        <v>15014331252</v>
      </c>
      <c r="J8913" s="2" t="str">
        <f>_xlfn._xlws.FILTER(辅助信息!D:D,辅助信息!G:G=G8913)</f>
        <v>五冶钢构龙泉东洪片区(70亩、85亩)住宅、商业及配套工程项目</v>
      </c>
    </row>
    <row r="8914" spans="1:10">
      <c r="A8914" s="2" t="str">
        <f>'[1]2025年已发货'!A:A</f>
        <v>泸钢</v>
      </c>
      <c r="B8914" s="2" t="str">
        <f>'[1]2025年已发货'!B:B</f>
        <v>螺纹钢</v>
      </c>
      <c r="C8914" s="2" t="str">
        <f>'[1]2025年已发货'!C:C</f>
        <v>HRB400E Φ22 9m</v>
      </c>
      <c r="D8914" s="2" t="str">
        <f>'[1]2025年已发货'!D:D</f>
        <v>吨</v>
      </c>
      <c r="E8914" s="2">
        <f>'[1]2025年已发货'!E:E</f>
        <v>15</v>
      </c>
      <c r="F8914" s="4">
        <f>'[1]2025年已发货'!F:F</f>
        <v>45954</v>
      </c>
      <c r="G8914" s="2" t="str">
        <f>'[1]2025年已发货'!G:G</f>
        <v>(五冶钢构龙泉东洪片区70亩住宅、商业及配套工程项目二标段)成都市龙泉驿外东洪路地铁2号线惠王陵地铁C口</v>
      </c>
      <c r="H8914" s="2" t="str">
        <f>'[1]2025年已发货'!H:H</f>
        <v>蒋嗣伟</v>
      </c>
      <c r="I8914" s="2">
        <f>'[1]2025年已发货'!I:I</f>
        <v>15014331252</v>
      </c>
      <c r="J8914" s="2" t="str">
        <f>_xlfn._xlws.FILTER(辅助信息!D:D,辅助信息!G:G=G8914)</f>
        <v>五冶钢构龙泉东洪片区(70亩、85亩)住宅、商业及配套工程项目</v>
      </c>
    </row>
    <row r="8915" spans="1:10">
      <c r="A8915" s="2" t="str">
        <f>'[1]2025年已发货'!A:A</f>
        <v>泸钢</v>
      </c>
      <c r="B8915" s="2" t="str">
        <f>'[1]2025年已发货'!B:B</f>
        <v>螺纹钢</v>
      </c>
      <c r="C8915" s="2" t="str">
        <f>'[1]2025年已发货'!C:C</f>
        <v>HRB400E Φ25 9m</v>
      </c>
      <c r="D8915" s="2" t="str">
        <f>'[1]2025年已发货'!D:D</f>
        <v>吨</v>
      </c>
      <c r="E8915" s="2">
        <f>'[1]2025年已发货'!E:E</f>
        <v>15</v>
      </c>
      <c r="F8915" s="4">
        <f>'[1]2025年已发货'!F:F</f>
        <v>45954</v>
      </c>
      <c r="G8915" s="2" t="str">
        <f>'[1]2025年已发货'!G:G</f>
        <v>(五冶钢构龙泉东洪片区70亩住宅、商业及配套工程项目二标段)成都市龙泉驿外东洪路地铁2号线惠王陵地铁C口</v>
      </c>
      <c r="H8915" s="2" t="str">
        <f>'[1]2025年已发货'!H:H</f>
        <v>蒋嗣伟</v>
      </c>
      <c r="I8915" s="2">
        <f>'[1]2025年已发货'!I:I</f>
        <v>15014331252</v>
      </c>
      <c r="J8915" s="2" t="str">
        <f>_xlfn._xlws.FILTER(辅助信息!D:D,辅助信息!G:G=G8915)</f>
        <v>五冶钢构龙泉东洪片区(70亩、85亩)住宅、商业及配套工程项目</v>
      </c>
    </row>
    <row r="8916" spans="1:10">
      <c r="A8916" s="2" t="str">
        <f>'[1]2025年已发货'!A:A</f>
        <v>达钢</v>
      </c>
      <c r="B8916" s="2" t="str">
        <f>'[1]2025年已发货'!B:B</f>
        <v>盘螺</v>
      </c>
      <c r="C8916" s="2" t="str">
        <f>'[1]2025年已发货'!C:C</f>
        <v>HRB400E Φ8</v>
      </c>
      <c r="D8916" s="2" t="str">
        <f>'[1]2025年已发货'!D:D</f>
        <v>吨</v>
      </c>
      <c r="E8916" s="2">
        <f>'[1]2025年已发货'!E:E</f>
        <v>30</v>
      </c>
      <c r="F8916" s="4">
        <f>'[1]2025年已发货'!F:F</f>
        <v>45954</v>
      </c>
      <c r="G8916" s="2" t="str">
        <f>'[1]2025年已发货'!G:G</f>
        <v>（商投建工达州中医药科技园-4工区-9号楼）达州市通川区达州中医药职业学院犀牛大道北段</v>
      </c>
      <c r="H8916" s="2" t="str">
        <f>'[1]2025年已发货'!H:H</f>
        <v>张扬</v>
      </c>
      <c r="I8916" s="2">
        <f>'[1]2025年已发货'!I:I</f>
        <v>18381904567</v>
      </c>
      <c r="J8916" s="2" t="str">
        <f>_xlfn._xlws.FILTER(辅助信息!D:D,辅助信息!G:G=G8916)</f>
        <v>商投建工达州中医药科技园</v>
      </c>
    </row>
    <row r="8917" spans="1:10">
      <c r="A8917" s="2" t="str">
        <f>'[1]2025年已发货'!A:A</f>
        <v>达钢</v>
      </c>
      <c r="B8917" s="2" t="str">
        <f>'[1]2025年已发货'!B:B</f>
        <v>螺纹钢</v>
      </c>
      <c r="C8917" s="2" t="str">
        <f>'[1]2025年已发货'!C:C</f>
        <v>HRB500E Φ12</v>
      </c>
      <c r="D8917" s="2" t="str">
        <f>'[1]2025年已发货'!D:D</f>
        <v>吨</v>
      </c>
      <c r="E8917" s="2">
        <f>'[1]2025年已发货'!E:E</f>
        <v>18</v>
      </c>
      <c r="F8917" s="4">
        <f>'[1]2025年已发货'!F:F</f>
        <v>45954</v>
      </c>
      <c r="G8917" s="2" t="str">
        <f>'[1]2025年已发货'!G:G</f>
        <v>（商投建工达州中医药科技园-4工区-9号楼）达州市通川区达州中医药职业学院犀牛大道北段</v>
      </c>
      <c r="H8917" s="2" t="str">
        <f>'[1]2025年已发货'!H:H</f>
        <v>张扬</v>
      </c>
      <c r="I8917" s="2">
        <f>'[1]2025年已发货'!I:I</f>
        <v>18381904567</v>
      </c>
      <c r="J8917" s="2" t="str">
        <f>_xlfn._xlws.FILTER(辅助信息!D:D,辅助信息!G:G=G8917)</f>
        <v>商投建工达州中医药科技园</v>
      </c>
    </row>
    <row r="8918" spans="1:10">
      <c r="A8918" s="2" t="str">
        <f>'[1]2025年已发货'!A:A</f>
        <v>达钢</v>
      </c>
      <c r="B8918" s="2" t="str">
        <f>'[1]2025年已发货'!B:B</f>
        <v>螺纹钢</v>
      </c>
      <c r="C8918" s="2" t="str">
        <f>'[1]2025年已发货'!C:C</f>
        <v>HRB500E Φ16</v>
      </c>
      <c r="D8918" s="2" t="str">
        <f>'[1]2025年已发货'!D:D</f>
        <v>吨</v>
      </c>
      <c r="E8918" s="2">
        <f>'[1]2025年已发货'!E:E</f>
        <v>6</v>
      </c>
      <c r="F8918" s="4">
        <f>'[1]2025年已发货'!F:F</f>
        <v>45954</v>
      </c>
      <c r="G8918" s="2" t="str">
        <f>'[1]2025年已发货'!G:G</f>
        <v>（商投建工达州中医药科技园-4工区-9号楼）达州市通川区达州中医药职业学院犀牛大道北段</v>
      </c>
      <c r="H8918" s="2" t="str">
        <f>'[1]2025年已发货'!H:H</f>
        <v>张扬</v>
      </c>
      <c r="I8918" s="2">
        <f>'[1]2025年已发货'!I:I</f>
        <v>18381904567</v>
      </c>
      <c r="J8918" s="2" t="str">
        <f>_xlfn._xlws.FILTER(辅助信息!D:D,辅助信息!G:G=G8918)</f>
        <v>商投建工达州中医药科技园</v>
      </c>
    </row>
    <row r="8919" spans="1:10">
      <c r="A8919" s="2" t="str">
        <f>'[1]2025年已发货'!A:A</f>
        <v>泸钢</v>
      </c>
      <c r="B8919" s="2" t="str">
        <f>'[1]2025年已发货'!B:B</f>
        <v>盘螺</v>
      </c>
      <c r="C8919" s="2" t="str">
        <f>'[1]2025年已发货'!C:C</f>
        <v>HRB400E Φ6</v>
      </c>
      <c r="D8919" s="2" t="str">
        <f>'[1]2025年已发货'!D:D</f>
        <v>吨</v>
      </c>
      <c r="E8919" s="2">
        <f>'[1]2025年已发货'!E:E</f>
        <v>2.5</v>
      </c>
      <c r="F8919" s="4">
        <f>'[1]2025年已发货'!F:F</f>
        <v>45954</v>
      </c>
      <c r="G8919" s="2" t="str">
        <f>'[1]2025年已发货'!G:G</f>
        <v>（商投建工达州中医药科技园-4工区-10号楼）达州市通川区达州中医药职业学院犀牛大道北段</v>
      </c>
      <c r="H8919" s="2" t="str">
        <f>'[1]2025年已发货'!H:H</f>
        <v>张扬</v>
      </c>
      <c r="I8919" s="2">
        <f>'[1]2025年已发货'!I:I</f>
        <v>18381904567</v>
      </c>
      <c r="J8919" s="2" t="str">
        <f>_xlfn._xlws.FILTER(辅助信息!D:D,辅助信息!G:G=G8919)</f>
        <v>商投建工达州中医药科技园</v>
      </c>
    </row>
    <row r="8920" spans="1:10">
      <c r="A8920" s="2" t="str">
        <f>'[1]2025年已发货'!A:A</f>
        <v>泸钢</v>
      </c>
      <c r="B8920" s="2" t="str">
        <f>'[1]2025年已发货'!B:B</f>
        <v>盘螺</v>
      </c>
      <c r="C8920" s="2" t="str">
        <f>'[1]2025年已发货'!C:C</f>
        <v>HRB400E Φ8</v>
      </c>
      <c r="D8920" s="2" t="str">
        <f>'[1]2025年已发货'!D:D</f>
        <v>吨</v>
      </c>
      <c r="E8920" s="2">
        <f>'[1]2025年已发货'!E:E</f>
        <v>17.5</v>
      </c>
      <c r="F8920" s="4">
        <f>'[1]2025年已发货'!F:F</f>
        <v>45954</v>
      </c>
      <c r="G8920" s="2" t="str">
        <f>'[1]2025年已发货'!G:G</f>
        <v>（商投建工达州中医药科技园-4工区-10号楼）达州市通川区达州中医药职业学院犀牛大道北段</v>
      </c>
      <c r="H8920" s="2" t="str">
        <f>'[1]2025年已发货'!H:H</f>
        <v>张扬</v>
      </c>
      <c r="I8920" s="2">
        <f>'[1]2025年已发货'!I:I</f>
        <v>18381904567</v>
      </c>
      <c r="J8920" s="2" t="str">
        <f>_xlfn._xlws.FILTER(辅助信息!D:D,辅助信息!G:G=G8920)</f>
        <v>商投建工达州中医药科技园</v>
      </c>
    </row>
    <row r="8921" spans="1:10">
      <c r="A8921" s="2" t="str">
        <f>'[1]2025年已发货'!A:A</f>
        <v>泸钢</v>
      </c>
      <c r="B8921" s="2" t="str">
        <f>'[1]2025年已发货'!B:B</f>
        <v>螺纹钢</v>
      </c>
      <c r="C8921" s="2" t="str">
        <f>'[1]2025年已发货'!C:C</f>
        <v>HRB400E Φ16 9m</v>
      </c>
      <c r="D8921" s="2" t="str">
        <f>'[1]2025年已发货'!D:D</f>
        <v>吨</v>
      </c>
      <c r="E8921" s="2">
        <f>'[1]2025年已发货'!E:E</f>
        <v>2.5</v>
      </c>
      <c r="F8921" s="4">
        <f>'[1]2025年已发货'!F:F</f>
        <v>45954</v>
      </c>
      <c r="G8921" s="2" t="str">
        <f>'[1]2025年已发货'!G:G</f>
        <v>（商投建工达州中医药科技园-4工区-10号楼）达州市通川区达州中医药职业学院犀牛大道北段</v>
      </c>
      <c r="H8921" s="2" t="str">
        <f>'[1]2025年已发货'!H:H</f>
        <v>张扬</v>
      </c>
      <c r="I8921" s="2">
        <f>'[1]2025年已发货'!I:I</f>
        <v>18381904567</v>
      </c>
      <c r="J8921" s="2" t="str">
        <f>_xlfn._xlws.FILTER(辅助信息!D:D,辅助信息!G:G=G8921)</f>
        <v>商投建工达州中医药科技园</v>
      </c>
    </row>
    <row r="8922" spans="1:10">
      <c r="A8922" s="2" t="str">
        <f>'[1]2025年已发货'!A:A</f>
        <v>泸钢</v>
      </c>
      <c r="B8922" s="2" t="str">
        <f>'[1]2025年已发货'!B:B</f>
        <v>螺纹钢</v>
      </c>
      <c r="C8922" s="2" t="str">
        <f>'[1]2025年已发货'!C:C</f>
        <v>HRB500E Φ18</v>
      </c>
      <c r="D8922" s="2" t="str">
        <f>'[1]2025年已发货'!D:D</f>
        <v>吨</v>
      </c>
      <c r="E8922" s="2">
        <f>'[1]2025年已发货'!E:E</f>
        <v>5</v>
      </c>
      <c r="F8922" s="4">
        <f>'[1]2025年已发货'!F:F</f>
        <v>45954</v>
      </c>
      <c r="G8922" s="2" t="str">
        <f>'[1]2025年已发货'!G:G</f>
        <v>（商投建工达州中医药科技园-4工区-10号楼）达州市通川区达州中医药职业学院犀牛大道北段</v>
      </c>
      <c r="H8922" s="2" t="str">
        <f>'[1]2025年已发货'!H:H</f>
        <v>张扬</v>
      </c>
      <c r="I8922" s="2">
        <f>'[1]2025年已发货'!I:I</f>
        <v>18381904567</v>
      </c>
      <c r="J8922" s="2" t="str">
        <f>_xlfn._xlws.FILTER(辅助信息!D:D,辅助信息!G:G=G8922)</f>
        <v>商投建工达州中医药科技园</v>
      </c>
    </row>
    <row r="8923" spans="1:10">
      <c r="A8923" s="2" t="str">
        <f>'[1]2025年已发货'!A:A</f>
        <v>泸钢</v>
      </c>
      <c r="B8923" s="2" t="str">
        <f>'[1]2025年已发货'!B:B</f>
        <v>螺纹钢</v>
      </c>
      <c r="C8923" s="2" t="str">
        <f>'[1]2025年已发货'!C:C</f>
        <v>HRB500E Φ20</v>
      </c>
      <c r="D8923" s="2" t="str">
        <f>'[1]2025年已发货'!D:D</f>
        <v>吨</v>
      </c>
      <c r="E8923" s="2">
        <f>'[1]2025年已发货'!E:E</f>
        <v>5</v>
      </c>
      <c r="F8923" s="4">
        <f>'[1]2025年已发货'!F:F</f>
        <v>45954</v>
      </c>
      <c r="G8923" s="2" t="str">
        <f>'[1]2025年已发货'!G:G</f>
        <v>（商投建工达州中医药科技园-4工区-10号楼）达州市通川区达州中医药职业学院犀牛大道北段</v>
      </c>
      <c r="H8923" s="2" t="str">
        <f>'[1]2025年已发货'!H:H</f>
        <v>张扬</v>
      </c>
      <c r="I8923" s="2">
        <f>'[1]2025年已发货'!I:I</f>
        <v>18381904567</v>
      </c>
      <c r="J8923" s="2" t="str">
        <f>_xlfn._xlws.FILTER(辅助信息!D:D,辅助信息!G:G=G8923)</f>
        <v>商投建工达州中医药科技园</v>
      </c>
    </row>
    <row r="8924" spans="1:10">
      <c r="A8924" s="2" t="str">
        <f>'[1]2025年已发货'!A:A</f>
        <v>泸钢</v>
      </c>
      <c r="B8924" s="2" t="str">
        <f>'[1]2025年已发货'!B:B</f>
        <v>螺纹钢</v>
      </c>
      <c r="C8924" s="2" t="str">
        <f>'[1]2025年已发货'!C:C</f>
        <v>HRB500E Φ22</v>
      </c>
      <c r="D8924" s="2" t="str">
        <f>'[1]2025年已发货'!D:D</f>
        <v>吨</v>
      </c>
      <c r="E8924" s="2">
        <f>'[1]2025年已发货'!E:E</f>
        <v>2.5</v>
      </c>
      <c r="F8924" s="4">
        <f>'[1]2025年已发货'!F:F</f>
        <v>45954</v>
      </c>
      <c r="G8924" s="2" t="str">
        <f>'[1]2025年已发货'!G:G</f>
        <v>（商投建工达州中医药科技园-4工区-10号楼）达州市通川区达州中医药职业学院犀牛大道北段</v>
      </c>
      <c r="H8924" s="2" t="str">
        <f>'[1]2025年已发货'!H:H</f>
        <v>张扬</v>
      </c>
      <c r="I8924" s="2">
        <f>'[1]2025年已发货'!I:I</f>
        <v>18381904567</v>
      </c>
      <c r="J8924" s="2" t="str">
        <f>_xlfn._xlws.FILTER(辅助信息!D:D,辅助信息!G:G=G8924)</f>
        <v>商投建工达州中医药科技园</v>
      </c>
    </row>
    <row r="8925" spans="1:10">
      <c r="A8925" s="2" t="str">
        <f>'[1]2025年已发货'!A:A</f>
        <v>陕钢</v>
      </c>
      <c r="B8925" s="2" t="str">
        <f>'[1]2025年已发货'!B:B</f>
        <v>盘螺</v>
      </c>
      <c r="C8925" s="2" t="str">
        <f>'[1]2025年已发货'!C:C</f>
        <v>HRB400E Φ8</v>
      </c>
      <c r="D8925" s="2" t="str">
        <f>'[1]2025年已发货'!D:D</f>
        <v>吨</v>
      </c>
      <c r="E8925" s="2">
        <f>'[1]2025年已发货'!E:E</f>
        <v>8</v>
      </c>
      <c r="F8925" s="4">
        <f>'[1]2025年已发货'!F:F</f>
        <v>45954</v>
      </c>
      <c r="G8925" s="2" t="str">
        <f>'[1]2025年已发货'!G:G</f>
        <v>（华西简阳西城嘉苑）四川省成都市简阳市简城街道高屋村</v>
      </c>
      <c r="H8925" s="2" t="str">
        <f>'[1]2025年已发货'!H:H</f>
        <v>张瀚镭</v>
      </c>
      <c r="I8925" s="2">
        <f>'[1]2025年已发货'!I:I</f>
        <v>15884666220</v>
      </c>
      <c r="J8925" s="2" t="str">
        <f>_xlfn._xlws.FILTER(辅助信息!D:D,辅助信息!G:G=G8925)</f>
        <v>华西简阳西城嘉苑</v>
      </c>
    </row>
    <row r="8926" spans="1:10">
      <c r="A8926" s="2" t="str">
        <f>'[1]2025年已发货'!A:A</f>
        <v>陕钢</v>
      </c>
      <c r="B8926" s="2" t="str">
        <f>'[1]2025年已发货'!B:B</f>
        <v>盘螺</v>
      </c>
      <c r="C8926" s="2" t="str">
        <f>'[1]2025年已发货'!C:C</f>
        <v>HRB400E Φ10</v>
      </c>
      <c r="D8926" s="2" t="str">
        <f>'[1]2025年已发货'!D:D</f>
        <v>吨</v>
      </c>
      <c r="E8926" s="2">
        <f>'[1]2025年已发货'!E:E</f>
        <v>60</v>
      </c>
      <c r="F8926" s="4">
        <f>'[1]2025年已发货'!F:F</f>
        <v>45954</v>
      </c>
      <c r="G8926" s="2" t="str">
        <f>'[1]2025年已发货'!G:G</f>
        <v>（华西简阳西城嘉苑）四川省成都市简阳市简城街道高屋村</v>
      </c>
      <c r="H8926" s="2" t="str">
        <f>'[1]2025年已发货'!H:H</f>
        <v>张瀚镭</v>
      </c>
      <c r="I8926" s="2">
        <f>'[1]2025年已发货'!I:I</f>
        <v>15884666220</v>
      </c>
      <c r="J8926" s="2" t="str">
        <f>_xlfn._xlws.FILTER(辅助信息!D:D,辅助信息!G:G=G8926)</f>
        <v>华西简阳西城嘉苑</v>
      </c>
    </row>
    <row r="8927" spans="1:10">
      <c r="A8927" s="2" t="str">
        <f>'[1]2025年已发货'!A:A</f>
        <v>德胜</v>
      </c>
      <c r="B8927" s="2" t="str">
        <f>'[1]2025年已发货'!B:B</f>
        <v>螺纹钢</v>
      </c>
      <c r="C8927" s="2" t="str">
        <f>'[1]2025年已发货'!C:C</f>
        <v>HRB400E Φ16 9m</v>
      </c>
      <c r="D8927" s="2" t="str">
        <f>'[1]2025年已发货'!D:D</f>
        <v>吨</v>
      </c>
      <c r="E8927" s="2">
        <f>'[1]2025年已发货'!E:E</f>
        <v>15</v>
      </c>
      <c r="F8927" s="4">
        <f>'[1]2025年已发货'!F:F</f>
        <v>45954</v>
      </c>
      <c r="G8927" s="2" t="str">
        <f>'[1]2025年已发货'!G:G</f>
        <v>（华西简阳西城嘉苑）四川省成都市简阳市简城街道高屋村</v>
      </c>
      <c r="H8927" s="2" t="str">
        <f>'[1]2025年已发货'!H:H</f>
        <v>张瀚镭</v>
      </c>
      <c r="I8927" s="2">
        <f>'[1]2025年已发货'!I:I</f>
        <v>15884666220</v>
      </c>
      <c r="J8927" s="2" t="str">
        <f>_xlfn._xlws.FILTER(辅助信息!D:D,辅助信息!G:G=G8927)</f>
        <v>华西简阳西城嘉苑</v>
      </c>
    </row>
    <row r="8928" spans="1:10">
      <c r="A8928" s="2" t="str">
        <f>'[1]2025年已发货'!A:A</f>
        <v>德胜</v>
      </c>
      <c r="B8928" s="2" t="str">
        <f>'[1]2025年已发货'!B:B</f>
        <v>螺纹钢</v>
      </c>
      <c r="C8928" s="2" t="str">
        <f>'[1]2025年已发货'!C:C</f>
        <v>HRB500E Φ20</v>
      </c>
      <c r="D8928" s="2" t="str">
        <f>'[1]2025年已发货'!D:D</f>
        <v>吨</v>
      </c>
      <c r="E8928" s="2">
        <f>'[1]2025年已发货'!E:E</f>
        <v>5</v>
      </c>
      <c r="F8928" s="4">
        <f>'[1]2025年已发货'!F:F</f>
        <v>45954</v>
      </c>
      <c r="G8928" s="2" t="str">
        <f>'[1]2025年已发货'!G:G</f>
        <v>（华西简阳西城嘉苑）四川省成都市简阳市简城街道高屋村</v>
      </c>
      <c r="H8928" s="2" t="str">
        <f>'[1]2025年已发货'!H:H</f>
        <v>张瀚镭</v>
      </c>
      <c r="I8928" s="2">
        <f>'[1]2025年已发货'!I:I</f>
        <v>15884666220</v>
      </c>
      <c r="J8928" s="2" t="str">
        <f>_xlfn._xlws.FILTER(辅助信息!D:D,辅助信息!G:G=G8928)</f>
        <v>华西简阳西城嘉苑</v>
      </c>
    </row>
    <row r="8929" spans="1:10">
      <c r="A8929" s="2" t="str">
        <f>'[1]2025年已发货'!A:A</f>
        <v>德胜</v>
      </c>
      <c r="B8929" s="2" t="str">
        <f>'[1]2025年已发货'!B:B</f>
        <v>螺纹钢</v>
      </c>
      <c r="C8929" s="2" t="str">
        <f>'[1]2025年已发货'!C:C</f>
        <v>HRB500E Φ25</v>
      </c>
      <c r="D8929" s="2" t="str">
        <f>'[1]2025年已发货'!D:D</f>
        <v>吨</v>
      </c>
      <c r="E8929" s="2">
        <f>'[1]2025年已发货'!E:E</f>
        <v>14</v>
      </c>
      <c r="F8929" s="4">
        <f>'[1]2025年已发货'!F:F</f>
        <v>45954</v>
      </c>
      <c r="G8929" s="2" t="str">
        <f>'[1]2025年已发货'!G:G</f>
        <v>（华西简阳西城嘉苑）四川省成都市简阳市简城街道高屋村</v>
      </c>
      <c r="H8929" s="2" t="str">
        <f>'[1]2025年已发货'!H:H</f>
        <v>张瀚镭</v>
      </c>
      <c r="I8929" s="2">
        <f>'[1]2025年已发货'!I:I</f>
        <v>15884666220</v>
      </c>
      <c r="J8929" s="2" t="str">
        <f>_xlfn._xlws.FILTER(辅助信息!D:D,辅助信息!G:G=G8929)</f>
        <v>华西简阳西城嘉苑</v>
      </c>
    </row>
    <row r="8930" spans="1:10">
      <c r="A8930" s="2" t="str">
        <f>'[1]2025年已发货'!A:A</f>
        <v>润耀</v>
      </c>
      <c r="B8930" s="2" t="str">
        <f>'[1]2025年已发货'!B:B</f>
        <v>螺纹钢</v>
      </c>
      <c r="C8930" s="2" t="str">
        <f>'[1]2025年已发货'!C:C</f>
        <v>HRB400E Φ12 9m</v>
      </c>
      <c r="D8930" s="2" t="str">
        <f>'[1]2025年已发货'!D:D</f>
        <v>吨</v>
      </c>
      <c r="E8930" s="2">
        <f>'[1]2025年已发货'!E:E</f>
        <v>35</v>
      </c>
      <c r="F8930" s="4">
        <f>'[1]2025年已发货'!F:F</f>
        <v>45954</v>
      </c>
      <c r="G8930" s="2" t="str">
        <f>'[1]2025年已发货'!G:G</f>
        <v>(五冶建设扩建艺体中学二期工程)四川省成都市双流区光荣路成都艺体中学南200米</v>
      </c>
      <c r="H8930" s="2" t="str">
        <f>'[1]2025年已发货'!H:H</f>
        <v>谢序强</v>
      </c>
      <c r="I8930" s="2">
        <f>'[1]2025年已发货'!I:I</f>
        <v>13458588232</v>
      </c>
      <c r="J8930" s="2" t="str">
        <f>_xlfn._xlws.FILTER(辅助信息!D:D,辅助信息!G:G=G8930)</f>
        <v>五冶建设扩建艺体中学二期工程</v>
      </c>
    </row>
    <row r="8931" spans="1:10">
      <c r="A8931" s="2" t="str">
        <f>'[1]2025年已发货'!A:A</f>
        <v>德胜恒嘉</v>
      </c>
      <c r="B8931" s="2" t="str">
        <f>'[1]2025年已发货'!B:B</f>
        <v>螺纹钢</v>
      </c>
      <c r="C8931" s="2" t="str">
        <f>'[1]2025年已发货'!C:C</f>
        <v>HRB500E Φ28×9米</v>
      </c>
      <c r="D8931" s="2" t="str">
        <f>'[1]2025年已发货'!D:D</f>
        <v>吨</v>
      </c>
      <c r="E8931" s="2">
        <f>'[1]2025年已发货'!E:E</f>
        <v>70</v>
      </c>
      <c r="F8931" s="4">
        <f>'[1]2025年已发货'!F:F</f>
        <v>45955</v>
      </c>
      <c r="G8931" s="2" t="str">
        <f>'[1]2025年已发货'!G:G</f>
        <v>（自永1标八局二分公司钢筋棚）四川省自贡市大安区牛佛镇</v>
      </c>
      <c r="H8931" s="2" t="str">
        <f>'[1]2025年已发货'!H:H</f>
        <v>王君杰</v>
      </c>
      <c r="I8931" s="2">
        <f>'[1]2025年已发货'!I:I</f>
        <v>18919619850</v>
      </c>
      <c r="J8931" s="2" vm="1" t="e">
        <f>_xlfn._xlws.FILTER(辅助信息!D:D,辅助信息!G:G=G8931)</f>
        <v>#VALUE!</v>
      </c>
    </row>
    <row r="8932" spans="1:10">
      <c r="A8932" s="2" t="str">
        <f>'[1]2025年已发货'!A:A</f>
        <v>德胜恒嘉</v>
      </c>
      <c r="B8932" s="2" t="str">
        <f>'[1]2025年已发货'!B:B</f>
        <v>螺纹钢</v>
      </c>
      <c r="C8932" s="2" t="str">
        <f>'[1]2025年已发货'!C:C</f>
        <v>HRB400E Φ28×9米</v>
      </c>
      <c r="D8932" s="2" t="str">
        <f>'[1]2025年已发货'!D:D</f>
        <v>吨</v>
      </c>
      <c r="E8932" s="2">
        <f>'[1]2025年已发货'!E:E</f>
        <v>35</v>
      </c>
      <c r="F8932" s="4">
        <f>'[1]2025年已发货'!F:F</f>
        <v>45955</v>
      </c>
      <c r="G8932" s="2" t="str">
        <f>'[1]2025年已发货'!G:G</f>
        <v>（自永1标八局二分公司钢筋棚）四川省自贡市大安区牛佛镇</v>
      </c>
      <c r="H8932" s="2" t="str">
        <f>'[1]2025年已发货'!H:H</f>
        <v>王君杰</v>
      </c>
      <c r="I8932" s="2">
        <f>'[1]2025年已发货'!I:I</f>
        <v>18919619850</v>
      </c>
      <c r="J8932" s="2" vm="1" t="e">
        <f>_xlfn._xlws.FILTER(辅助信息!D:D,辅助信息!G:G=G8932)</f>
        <v>#VALUE!</v>
      </c>
    </row>
    <row r="8933" spans="1:10">
      <c r="A8933" s="2" t="str">
        <f>'[1]2025年已发货'!A:A</f>
        <v>德胜恒嘉</v>
      </c>
      <c r="B8933" s="2" t="str">
        <f>'[1]2025年已发货'!B:B</f>
        <v>螺纹钢</v>
      </c>
      <c r="C8933" s="2" t="str">
        <f>'[1]2025年已发货'!C:C</f>
        <v>HRB400E Φ28×9米</v>
      </c>
      <c r="D8933" s="2" t="str">
        <f>'[1]2025年已发货'!D:D</f>
        <v>吨</v>
      </c>
      <c r="E8933" s="2">
        <f>'[1]2025年已发货'!E:E</f>
        <v>35</v>
      </c>
      <c r="F8933" s="4">
        <f>'[1]2025年已发货'!F:F</f>
        <v>45955</v>
      </c>
      <c r="G8933" s="2" t="str">
        <f>'[1]2025年已发货'!G:G</f>
        <v>（自永1标八局二分公司钢筋棚）四川省自贡市大安区牛佛镇</v>
      </c>
      <c r="H8933" s="2" t="str">
        <f>'[1]2025年已发货'!H:H</f>
        <v>王君杰</v>
      </c>
      <c r="I8933" s="2">
        <f>'[1]2025年已发货'!I:I</f>
        <v>18919619850</v>
      </c>
      <c r="J8933" s="2" vm="1" t="e">
        <f>_xlfn._xlws.FILTER(辅助信息!D:D,辅助信息!G:G=G8933)</f>
        <v>#VALUE!</v>
      </c>
    </row>
    <row r="8934" spans="1:10">
      <c r="A8934" s="2" t="str">
        <f>'[1]2025年已发货'!A:A</f>
        <v>德胜恒嘉</v>
      </c>
      <c r="B8934" s="2" t="str">
        <f>'[1]2025年已发货'!B:B</f>
        <v>螺纹钢</v>
      </c>
      <c r="C8934" s="2" t="str">
        <f>'[1]2025年已发货'!C:C</f>
        <v>HRB400E Φ32×12米</v>
      </c>
      <c r="D8934" s="2" t="str">
        <f>'[1]2025年已发货'!D:D</f>
        <v>吨</v>
      </c>
      <c r="E8934" s="2">
        <f>'[1]2025年已发货'!E:E</f>
        <v>35</v>
      </c>
      <c r="F8934" s="4">
        <f>'[1]2025年已发货'!F:F</f>
        <v>45955</v>
      </c>
      <c r="G8934" s="2" t="str">
        <f>'[1]2025年已发货'!G:G</f>
        <v>（自永2标九局西南分公司钢筋棚）四川省自贡市骑龙镇大湾村</v>
      </c>
      <c r="H8934" s="2" t="str">
        <f>'[1]2025年已发货'!H:H</f>
        <v>高彦彬</v>
      </c>
      <c r="I8934" s="2">
        <f>'[1]2025年已发货'!I:I</f>
        <v>13835906370</v>
      </c>
      <c r="J8934" s="2" vm="1" t="e">
        <f>_xlfn._xlws.FILTER(辅助信息!D:D,辅助信息!G:G=G8934)</f>
        <v>#VALUE!</v>
      </c>
    </row>
    <row r="8935" spans="1:10">
      <c r="A8935" s="2" t="str">
        <f>'[1]2025年已发货'!A:A</f>
        <v>德胜恒嘉</v>
      </c>
      <c r="B8935" s="2" t="str">
        <f>'[1]2025年已发货'!B:B</f>
        <v>螺纹钢</v>
      </c>
      <c r="C8935" s="2" t="str">
        <f>'[1]2025年已发货'!C:C</f>
        <v>HRB400E Φ20×12米</v>
      </c>
      <c r="D8935" s="2" t="str">
        <f>'[1]2025年已发货'!D:D</f>
        <v>吨</v>
      </c>
      <c r="E8935" s="2">
        <f>'[1]2025年已发货'!E:E</f>
        <v>35</v>
      </c>
      <c r="F8935" s="4">
        <f>'[1]2025年已发货'!F:F</f>
        <v>45955</v>
      </c>
      <c r="G8935" s="2" t="str">
        <f>'[1]2025年已发货'!G:G</f>
        <v>（自永2标九局西南分公司钢筋棚）四川省自贡市骑龙镇大湾村</v>
      </c>
      <c r="H8935" s="2" t="str">
        <f>'[1]2025年已发货'!H:H</f>
        <v>高彦彬</v>
      </c>
      <c r="I8935" s="2">
        <f>'[1]2025年已发货'!I:I</f>
        <v>13835906370</v>
      </c>
      <c r="J8935" s="2" vm="1" t="e">
        <f>_xlfn._xlws.FILTER(辅助信息!D:D,辅助信息!G:G=G8935)</f>
        <v>#VALUE!</v>
      </c>
    </row>
    <row r="8936" spans="1:10">
      <c r="A8936" s="2" t="str">
        <f>'[1]2025年已发货'!A:A</f>
        <v>德胜恒嘉</v>
      </c>
      <c r="B8936" s="2" t="str">
        <f>'[1]2025年已发货'!B:B</f>
        <v>螺纹钢</v>
      </c>
      <c r="C8936" s="2" t="str">
        <f>'[1]2025年已发货'!C:C</f>
        <v>HRB400E Φ28×12米</v>
      </c>
      <c r="D8936" s="2" t="str">
        <f>'[1]2025年已发货'!D:D</f>
        <v>吨</v>
      </c>
      <c r="E8936" s="2">
        <f>'[1]2025年已发货'!E:E</f>
        <v>100</v>
      </c>
      <c r="F8936" s="4">
        <f>'[1]2025年已发货'!F:F</f>
        <v>45955</v>
      </c>
      <c r="G8936" s="2" t="str">
        <f>'[1]2025年已发货'!G:G</f>
        <v>（自永2标九局西南分公司钢筋棚）四川省自贡市回龙镇群英村</v>
      </c>
      <c r="H8936" s="2" t="str">
        <f>'[1]2025年已发货'!H:H</f>
        <v>钟润</v>
      </c>
      <c r="I8936" s="2">
        <f>'[1]2025年已发货'!I:I</f>
        <v>18728409968</v>
      </c>
      <c r="J8936" s="2" vm="1" t="e">
        <f>_xlfn._xlws.FILTER(辅助信息!D:D,辅助信息!G:G=G8936)</f>
        <v>#VALUE!</v>
      </c>
    </row>
    <row r="8937" spans="1:10">
      <c r="A8937" s="2" t="str">
        <f>'[1]2025年已发货'!A:A</f>
        <v>德胜恒嘉</v>
      </c>
      <c r="B8937" s="2" t="str">
        <f>'[1]2025年已发货'!B:B</f>
        <v>螺纹钢</v>
      </c>
      <c r="C8937" s="2" t="str">
        <f>'[1]2025年已发货'!C:C</f>
        <v>HRB400E Φ25×12米</v>
      </c>
      <c r="D8937" s="2" t="str">
        <f>'[1]2025年已发货'!D:D</f>
        <v>吨</v>
      </c>
      <c r="E8937" s="2">
        <f>'[1]2025年已发货'!E:E</f>
        <v>40</v>
      </c>
      <c r="F8937" s="4">
        <f>'[1]2025年已发货'!F:F</f>
        <v>45955</v>
      </c>
      <c r="G8937" s="2" t="str">
        <f>'[1]2025年已发货'!G:G</f>
        <v>（自永2标九局西南分公司钢筋棚）四川省自贡市回龙镇群英村</v>
      </c>
      <c r="H8937" s="2" t="str">
        <f>'[1]2025年已发货'!H:H</f>
        <v>钟润</v>
      </c>
      <c r="I8937" s="2">
        <f>'[1]2025年已发货'!I:I</f>
        <v>18728409968</v>
      </c>
      <c r="J8937" s="2" vm="1" t="e">
        <f>_xlfn._xlws.FILTER(辅助信息!D:D,辅助信息!G:G=G8937)</f>
        <v>#VALUE!</v>
      </c>
    </row>
    <row r="8938" spans="1:10">
      <c r="A8938" s="2" t="str">
        <f>'[1]2025年已发货'!A:A</f>
        <v>德胜恒嘉</v>
      </c>
      <c r="B8938" s="2" t="str">
        <f>'[1]2025年已发货'!B:B</f>
        <v>螺纹钢</v>
      </c>
      <c r="C8938" s="2" t="str">
        <f>'[1]2025年已发货'!C:C</f>
        <v>HRB400E Φ25×12米</v>
      </c>
      <c r="D8938" s="2" t="str">
        <f>'[1]2025年已发货'!D:D</f>
        <v>吨</v>
      </c>
      <c r="E8938" s="2">
        <f>'[1]2025年已发货'!E:E</f>
        <v>35</v>
      </c>
      <c r="F8938" s="4">
        <f>'[1]2025年已发货'!F:F</f>
        <v>45955</v>
      </c>
      <c r="G8938" s="2" t="str">
        <f>'[1]2025年已发货'!G:G</f>
        <v>自永4标一局四公司（四川省内江市隆昌市金鹅街道自永4标一局四公司钢筋棚）</v>
      </c>
      <c r="H8938" s="2" t="str">
        <f>'[1]2025年已发货'!H:H</f>
        <v>郝优</v>
      </c>
      <c r="I8938" s="2">
        <f>'[1]2025年已发货'!I:I</f>
        <v>13891371707</v>
      </c>
      <c r="J8938" s="2" vm="1" t="e">
        <f>_xlfn._xlws.FILTER(辅助信息!D:D,辅助信息!G:G=G8938)</f>
        <v>#VALUE!</v>
      </c>
    </row>
    <row r="8939" spans="1:10">
      <c r="A8939" s="2" t="str">
        <f>'[1]2025年已发货'!A:A</f>
        <v>泸钢</v>
      </c>
      <c r="B8939" s="2" t="str">
        <f>'[1]2025年已发货'!B:B</f>
        <v>盘螺</v>
      </c>
      <c r="C8939" s="2" t="str">
        <f>'[1]2025年已发货'!C:C</f>
        <v>HRB400E Φ12</v>
      </c>
      <c r="D8939" s="2" t="str">
        <f>'[1]2025年已发货'!D:D</f>
        <v>吨</v>
      </c>
      <c r="E8939" s="2">
        <f>'[1]2025年已发货'!E:E</f>
        <v>35</v>
      </c>
      <c r="F8939" s="4">
        <f>'[1]2025年已发货'!F:F</f>
        <v>45955</v>
      </c>
      <c r="G8939" s="2" t="str">
        <f>'[1]2025年已发货'!G:G</f>
        <v>（自永1标八局二分公司钢筋棚）四川省自贡市大安区牛佛镇</v>
      </c>
      <c r="H8939" s="2" t="str">
        <f>'[1]2025年已发货'!H:H</f>
        <v>王君杰</v>
      </c>
      <c r="I8939" s="2">
        <f>'[1]2025年已发货'!I:I</f>
        <v>18919619850</v>
      </c>
      <c r="J8939" s="2" vm="1" t="e">
        <f>_xlfn._xlws.FILTER(辅助信息!D:D,辅助信息!G:G=G8939)</f>
        <v>#VALUE!</v>
      </c>
    </row>
    <row r="8940" spans="1:10">
      <c r="A8940" s="2" t="str">
        <f>'[1]2025年已发货'!A:A</f>
        <v>泸钢</v>
      </c>
      <c r="B8940" s="2" t="str">
        <f>'[1]2025年已发货'!B:B</f>
        <v>盘螺</v>
      </c>
      <c r="C8940" s="2" t="str">
        <f>'[1]2025年已发货'!C:C</f>
        <v>HRB400E Φ12</v>
      </c>
      <c r="D8940" s="2" t="str">
        <f>'[1]2025年已发货'!D:D</f>
        <v>吨</v>
      </c>
      <c r="E8940" s="2">
        <f>'[1]2025年已发货'!E:E</f>
        <v>35</v>
      </c>
      <c r="F8940" s="4">
        <f>'[1]2025年已发货'!F:F</f>
        <v>45955</v>
      </c>
      <c r="G8940" s="2" t="str">
        <f>'[1]2025年已发货'!G:G</f>
        <v>（自永2标九局西南分公司钢筋棚）四川省自贡市骑龙镇大湾村</v>
      </c>
      <c r="H8940" s="2" t="str">
        <f>'[1]2025年已发货'!H:H</f>
        <v>高彦彬</v>
      </c>
      <c r="I8940" s="2">
        <f>'[1]2025年已发货'!I:I</f>
        <v>13835906370</v>
      </c>
      <c r="J8940" s="2" vm="1" t="e">
        <f>_xlfn._xlws.FILTER(辅助信息!D:D,辅助信息!G:G=G8940)</f>
        <v>#VALUE!</v>
      </c>
    </row>
    <row r="8941" spans="1:10">
      <c r="A8941" s="2" t="str">
        <f>'[1]2025年已发货'!A:A</f>
        <v>泸钢</v>
      </c>
      <c r="B8941" s="2" t="str">
        <f>'[1]2025年已发货'!B:B</f>
        <v>螺纹钢</v>
      </c>
      <c r="C8941" s="2" t="str">
        <f>'[1]2025年已发货'!C:C</f>
        <v>HRB400E Φ12×12米</v>
      </c>
      <c r="D8941" s="2" t="str">
        <f>'[1]2025年已发货'!D:D</f>
        <v>吨</v>
      </c>
      <c r="E8941" s="2">
        <f>'[1]2025年已发货'!E:E</f>
        <v>35</v>
      </c>
      <c r="F8941" s="4">
        <f>'[1]2025年已发货'!F:F</f>
        <v>45955</v>
      </c>
      <c r="G8941" s="2" t="str">
        <f>'[1]2025年已发货'!G:G</f>
        <v>自永4标一局四公司（四川省内江市隆昌市金鹅街道自永4标一局四公司钢筋棚）</v>
      </c>
      <c r="H8941" s="2" t="str">
        <f>'[1]2025年已发货'!H:H</f>
        <v>郝优</v>
      </c>
      <c r="I8941" s="2">
        <f>'[1]2025年已发货'!I:I</f>
        <v>13891371707</v>
      </c>
      <c r="J8941" s="2" vm="1" t="e">
        <f>_xlfn._xlws.FILTER(辅助信息!D:D,辅助信息!G:G=G8941)</f>
        <v>#VALUE!</v>
      </c>
    </row>
    <row r="8942" spans="1:10">
      <c r="A8942" s="2" t="str">
        <f>'[1]2025年已发货'!A:A</f>
        <v>泸钢</v>
      </c>
      <c r="B8942" s="2" t="str">
        <f>'[1]2025年已发货'!B:B</f>
        <v>高线</v>
      </c>
      <c r="C8942" s="2" t="str">
        <f>'[1]2025年已发货'!C:C</f>
        <v>HPB300 Φ10</v>
      </c>
      <c r="D8942" s="2" t="str">
        <f>'[1]2025年已发货'!D:D</f>
        <v>吨</v>
      </c>
      <c r="E8942" s="2">
        <f>'[1]2025年已发货'!E:E</f>
        <v>30</v>
      </c>
      <c r="F8942" s="4">
        <f>'[1]2025年已发货'!F:F</f>
        <v>45955</v>
      </c>
      <c r="G8942" s="2" t="str">
        <f>'[1]2025年已发货'!G:G</f>
        <v>自永4标一局四公司（四川省内江市隆昌市金鹅街道自永4标一局四公司钢筋棚）</v>
      </c>
      <c r="H8942" s="2" t="str">
        <f>'[1]2025年已发货'!H:H</f>
        <v>郝优</v>
      </c>
      <c r="I8942" s="2">
        <f>'[1]2025年已发货'!I:I</f>
        <v>13891371707</v>
      </c>
      <c r="J8942" s="2" vm="1" t="e">
        <f>_xlfn._xlws.FILTER(辅助信息!D:D,辅助信息!G:G=G8942)</f>
        <v>#VALUE!</v>
      </c>
    </row>
    <row r="8943" spans="1:10">
      <c r="A8943" s="2" t="str">
        <f>'[1]2025年已发货'!A:A</f>
        <v>泸钢</v>
      </c>
      <c r="B8943" s="2" t="str">
        <f>'[1]2025年已发货'!B:B</f>
        <v>高线</v>
      </c>
      <c r="C8943" s="2" t="str">
        <f>'[1]2025年已发货'!C:C</f>
        <v>HPB300 Φ6</v>
      </c>
      <c r="D8943" s="2" t="str">
        <f>'[1]2025年已发货'!D:D</f>
        <v>吨</v>
      </c>
      <c r="E8943" s="2">
        <f>'[1]2025年已发货'!E:E</f>
        <v>4</v>
      </c>
      <c r="F8943" s="4">
        <f>'[1]2025年已发货'!F:F</f>
        <v>45955</v>
      </c>
      <c r="G8943" s="2" t="str">
        <f>'[1]2025年已发货'!G:G</f>
        <v>自永4标一局四公司（四川省内江市隆昌市金鹅街道自永4标一局四公司钢筋棚）</v>
      </c>
      <c r="H8943" s="2" t="str">
        <f>'[1]2025年已发货'!H:H</f>
        <v>郝优</v>
      </c>
      <c r="I8943" s="2">
        <f>'[1]2025年已发货'!I:I</f>
        <v>13891371707</v>
      </c>
      <c r="J8943" s="2" vm="1" t="e">
        <f>_xlfn._xlws.FILTER(辅助信息!D:D,辅助信息!G:G=G8943)</f>
        <v>#VALUE!</v>
      </c>
    </row>
    <row r="8944" spans="1:10">
      <c r="A8944" s="2" t="str">
        <f>'[1]2025年已发货'!A:A</f>
        <v>润耀</v>
      </c>
      <c r="B8944" s="2" t="str">
        <f>'[1]2025年已发货'!B:B</f>
        <v>螺纹钢</v>
      </c>
      <c r="C8944" s="2" t="str">
        <f>'[1]2025年已发货'!C:C</f>
        <v>HRB400E Φ12 9m</v>
      </c>
      <c r="D8944" s="2" t="str">
        <f>'[1]2025年已发货'!D:D</f>
        <v>吨</v>
      </c>
      <c r="E8944" s="2">
        <f>'[1]2025年已发货'!E:E</f>
        <v>15</v>
      </c>
      <c r="F8944" s="4">
        <f>'[1]2025年已发货'!F:F</f>
        <v>45955</v>
      </c>
      <c r="G8944" s="2" t="str">
        <f>'[1]2025年已发货'!G:G</f>
        <v>(五冶建设扩建艺体中学二期工程)四川省成都市双流区光荣路成都艺体中学南200米</v>
      </c>
      <c r="H8944" s="2" t="str">
        <f>'[1]2025年已发货'!H:H</f>
        <v>谢序强</v>
      </c>
      <c r="I8944" s="2">
        <f>'[1]2025年已发货'!I:I</f>
        <v>13458588232</v>
      </c>
      <c r="J8944" s="2" t="str">
        <f>_xlfn._xlws.FILTER(辅助信息!D:D,辅助信息!G:G=G8944)</f>
        <v>五冶建设扩建艺体中学二期工程</v>
      </c>
    </row>
    <row r="8945" spans="1:10">
      <c r="A8945" s="2" t="str">
        <f>'[1]2025年已发货'!A:A</f>
        <v>润耀</v>
      </c>
      <c r="B8945" s="2" t="str">
        <f>'[1]2025年已发货'!B:B</f>
        <v>螺纹钢</v>
      </c>
      <c r="C8945" s="2" t="str">
        <f>'[1]2025年已发货'!C:C</f>
        <v>HRB500E Φ12</v>
      </c>
      <c r="D8945" s="2" t="str">
        <f>'[1]2025年已发货'!D:D</f>
        <v>吨</v>
      </c>
      <c r="E8945" s="2">
        <f>'[1]2025年已发货'!E:E</f>
        <v>6</v>
      </c>
      <c r="F8945" s="4">
        <f>'[1]2025年已发货'!F:F</f>
        <v>45955</v>
      </c>
      <c r="G8945" s="2" t="str">
        <f>'[1]2025年已发货'!G:G</f>
        <v>(五冶建设扩建艺体中学二期工程)四川省成都市双流区光荣路成都艺体中学南200米</v>
      </c>
      <c r="H8945" s="2" t="str">
        <f>'[1]2025年已发货'!H:H</f>
        <v>谢序强</v>
      </c>
      <c r="I8945" s="2">
        <f>'[1]2025年已发货'!I:I</f>
        <v>13458588232</v>
      </c>
      <c r="J8945" s="2" t="str">
        <f>_xlfn._xlws.FILTER(辅助信息!D:D,辅助信息!G:G=G8945)</f>
        <v>五冶建设扩建艺体中学二期工程</v>
      </c>
    </row>
    <row r="8946" spans="1:10">
      <c r="A8946" s="2" t="str">
        <f>'[1]2025年已发货'!A:A</f>
        <v>润耀</v>
      </c>
      <c r="B8946" s="2" t="str">
        <f>'[1]2025年已发货'!B:B</f>
        <v>螺纹钢</v>
      </c>
      <c r="C8946" s="2" t="str">
        <f>'[1]2025年已发货'!C:C</f>
        <v>HRB500E Φ14</v>
      </c>
      <c r="D8946" s="2" t="str">
        <f>'[1]2025年已发货'!D:D</f>
        <v>吨</v>
      </c>
      <c r="E8946" s="2">
        <f>'[1]2025年已发货'!E:E</f>
        <v>3</v>
      </c>
      <c r="F8946" s="4">
        <f>'[1]2025年已发货'!F:F</f>
        <v>45955</v>
      </c>
      <c r="G8946" s="2" t="str">
        <f>'[1]2025年已发货'!G:G</f>
        <v>(五冶建设扩建艺体中学二期工程)四川省成都市双流区光荣路成都艺体中学南200米</v>
      </c>
      <c r="H8946" s="2" t="str">
        <f>'[1]2025年已发货'!H:H</f>
        <v>谢序强</v>
      </c>
      <c r="I8946" s="2">
        <f>'[1]2025年已发货'!I:I</f>
        <v>13458588232</v>
      </c>
      <c r="J8946" s="2" t="str">
        <f>_xlfn._xlws.FILTER(辅助信息!D:D,辅助信息!G:G=G8946)</f>
        <v>五冶建设扩建艺体中学二期工程</v>
      </c>
    </row>
    <row r="8947" spans="1:10">
      <c r="A8947" s="2" t="str">
        <f>'[1]2025年已发货'!A:A</f>
        <v>润耀</v>
      </c>
      <c r="B8947" s="2" t="str">
        <f>'[1]2025年已发货'!B:B</f>
        <v>螺纹钢</v>
      </c>
      <c r="C8947" s="2" t="str">
        <f>'[1]2025年已发货'!C:C</f>
        <v>HRB500E Φ16</v>
      </c>
      <c r="D8947" s="2" t="str">
        <f>'[1]2025年已发货'!D:D</f>
        <v>吨</v>
      </c>
      <c r="E8947" s="2">
        <f>'[1]2025年已发货'!E:E</f>
        <v>6</v>
      </c>
      <c r="F8947" s="4">
        <f>'[1]2025年已发货'!F:F</f>
        <v>45955</v>
      </c>
      <c r="G8947" s="2" t="str">
        <f>'[1]2025年已发货'!G:G</f>
        <v>(五冶建设扩建艺体中学二期工程)四川省成都市双流区光荣路成都艺体中学南200米</v>
      </c>
      <c r="H8947" s="2" t="str">
        <f>'[1]2025年已发货'!H:H</f>
        <v>谢序强</v>
      </c>
      <c r="I8947" s="2">
        <f>'[1]2025年已发货'!I:I</f>
        <v>13458588232</v>
      </c>
      <c r="J8947" s="2" t="str">
        <f>_xlfn._xlws.FILTER(辅助信息!D:D,辅助信息!G:G=G8947)</f>
        <v>五冶建设扩建艺体中学二期工程</v>
      </c>
    </row>
    <row r="8948" spans="1:10">
      <c r="A8948" s="2" t="str">
        <f>'[1]2025年已发货'!A:A</f>
        <v>润耀</v>
      </c>
      <c r="B8948" s="2" t="str">
        <f>'[1]2025年已发货'!B:B</f>
        <v>螺纹钢</v>
      </c>
      <c r="C8948" s="2" t="str">
        <f>'[1]2025年已发货'!C:C</f>
        <v>HRB500E Φ25</v>
      </c>
      <c r="D8948" s="2" t="str">
        <f>'[1]2025年已发货'!D:D</f>
        <v>吨</v>
      </c>
      <c r="E8948" s="2">
        <f>'[1]2025年已发货'!E:E</f>
        <v>40</v>
      </c>
      <c r="F8948" s="4">
        <f>'[1]2025年已发货'!F:F</f>
        <v>45955</v>
      </c>
      <c r="G8948" s="2" t="str">
        <f>'[1]2025年已发货'!G:G</f>
        <v>(五冶建设扩建艺体中学二期工程)四川省成都市双流区光荣路成都艺体中学南200米</v>
      </c>
      <c r="H8948" s="2" t="str">
        <f>'[1]2025年已发货'!H:H</f>
        <v>谢序强</v>
      </c>
      <c r="I8948" s="2">
        <f>'[1]2025年已发货'!I:I</f>
        <v>13458588232</v>
      </c>
      <c r="J8948" s="2" t="str">
        <f>_xlfn._xlws.FILTER(辅助信息!D:D,辅助信息!G:G=G8948)</f>
        <v>五冶建设扩建艺体中学二期工程</v>
      </c>
    </row>
    <row r="8949" spans="1:10">
      <c r="A8949" s="2" t="str">
        <f>'[1]2025年已发货'!A:A</f>
        <v>德胜</v>
      </c>
      <c r="B8949" s="2" t="str">
        <f>'[1]2025年已发货'!B:B</f>
        <v>螺纹钢</v>
      </c>
      <c r="C8949" s="2" t="str">
        <f>'[1]2025年已发货'!C:C</f>
        <v>HRB400EФ20*9m</v>
      </c>
      <c r="D8949" s="2" t="str">
        <f>'[1]2025年已发货'!D:D</f>
        <v>吨</v>
      </c>
      <c r="E8949" s="2">
        <f>'[1]2025年已发货'!E:E</f>
        <v>32</v>
      </c>
      <c r="F8949" s="4">
        <f>'[1]2025年已发货'!F:F</f>
        <v>45955</v>
      </c>
      <c r="G8949" s="2" t="str">
        <f>'[1]2025年已发货'!G:G</f>
        <v>（成铁西物-绵阳市涪江大桥项目）绵阳市青石路涪江大桥工程项目下穿西成客专工程施工现场</v>
      </c>
      <c r="H8949" s="2" t="str">
        <f>'[1]2025年已发货'!H:H</f>
        <v>黄永福</v>
      </c>
      <c r="I8949" s="2" t="str">
        <f>'[1]2025年已发货'!I:I</f>
        <v>15982823571</v>
      </c>
      <c r="J8949" s="2" vm="1" t="e">
        <f>_xlfn._xlws.FILTER(辅助信息!D:D,辅助信息!G:G=G8949)</f>
        <v>#VALUE!</v>
      </c>
    </row>
    <row r="8950" spans="1:10">
      <c r="A8950" s="2" t="str">
        <f>'[1]2025年已发货'!A:A</f>
        <v>德胜</v>
      </c>
      <c r="B8950" s="2" t="str">
        <f>'[1]2025年已发货'!B:B</f>
        <v>螺纹钢</v>
      </c>
      <c r="C8950" s="2" t="str">
        <f>'[1]2025年已发货'!C:C</f>
        <v>HRB400EФ28*9m</v>
      </c>
      <c r="D8950" s="2" t="str">
        <f>'[1]2025年已发货'!D:D</f>
        <v>吨</v>
      </c>
      <c r="E8950" s="2">
        <f>'[1]2025年已发货'!E:E</f>
        <v>108</v>
      </c>
      <c r="F8950" s="4">
        <f>'[1]2025年已发货'!F:F</f>
        <v>45955</v>
      </c>
      <c r="G8950" s="2" t="str">
        <f>'[1]2025年已发货'!G:G</f>
        <v>（成铁西物-绵阳市涪江大桥项目）绵阳市青石路涪江大桥工程项目下穿西成客专工程施工现场</v>
      </c>
      <c r="H8950" s="2" t="str">
        <f>'[1]2025年已发货'!H:H</f>
        <v>黄永福</v>
      </c>
      <c r="I8950" s="2" t="str">
        <f>'[1]2025年已发货'!I:I</f>
        <v>15982823571</v>
      </c>
      <c r="J8950" s="2" vm="1" t="e">
        <f>_xlfn._xlws.FILTER(辅助信息!D:D,辅助信息!G:G=G8950)</f>
        <v>#VALUE!</v>
      </c>
    </row>
    <row r="8951" spans="1:10">
      <c r="A8951" s="2" t="str">
        <f>'[1]2025年已发货'!A:A</f>
        <v>德胜恒嘉</v>
      </c>
      <c r="B8951" s="2" t="str">
        <f>'[1]2025年已发货'!B:B</f>
        <v>螺纹钢</v>
      </c>
      <c r="C8951" s="2" t="str">
        <f>'[1]2025年已发货'!C:C</f>
        <v>HRB400EФ16*9m</v>
      </c>
      <c r="D8951" s="2" t="str">
        <f>'[1]2025年已发货'!D:D</f>
        <v>吨</v>
      </c>
      <c r="E8951" s="2">
        <f>'[1]2025年已发货'!E:E</f>
        <v>35</v>
      </c>
      <c r="F8951" s="4">
        <f>'[1]2025年已发货'!F:F</f>
        <v>45955</v>
      </c>
      <c r="G8951" s="2" t="str">
        <f>'[1]2025年已发货'!G:G</f>
        <v>（中铁六局呼和公司康新高速TJ4-2标）四川省甘孜藏族自治州康定市新都桥镇东俄罗三村中建八局搅拌站旁</v>
      </c>
      <c r="H8951" s="2" t="str">
        <f>'[1]2025年已发货'!H:H</f>
        <v>许文刚</v>
      </c>
      <c r="I8951" s="2">
        <f>'[1]2025年已发货'!I:I</f>
        <v>15848808186</v>
      </c>
      <c r="J8951" s="2" vm="1" t="e">
        <f>_xlfn._xlws.FILTER(辅助信息!D:D,辅助信息!G:G=G8951)</f>
        <v>#VALUE!</v>
      </c>
    </row>
    <row r="8952" spans="1:10">
      <c r="A8952" s="2" t="str">
        <f>'[1]2025年已发货'!A:A</f>
        <v>德胜恒嘉</v>
      </c>
      <c r="B8952" s="2" t="str">
        <f>'[1]2025年已发货'!B:B</f>
        <v>螺纹钢</v>
      </c>
      <c r="C8952" s="2" t="str">
        <f>'[1]2025年已发货'!C:C</f>
        <v>HRB400EΦ22*9m</v>
      </c>
      <c r="D8952" s="2" t="str">
        <f>'[1]2025年已发货'!D:D</f>
        <v>吨</v>
      </c>
      <c r="E8952" s="2">
        <f>'[1]2025年已发货'!E:E</f>
        <v>35</v>
      </c>
      <c r="F8952" s="4">
        <f>'[1]2025年已发货'!F:F</f>
        <v>45955</v>
      </c>
      <c r="G8952" s="2" t="str">
        <f>'[1]2025年已发货'!G:G</f>
        <v>（成峨6标）乐山市夹江县木城镇张口村中铁三局钢筋场</v>
      </c>
      <c r="H8952" s="2" t="str">
        <f>'[1]2025年已发货'!H:H</f>
        <v>陈籽佑</v>
      </c>
      <c r="I8952" s="2" t="str">
        <f>'[1]2025年已发货'!I:I</f>
        <v>15234459657</v>
      </c>
      <c r="J8952" s="2" vm="1" t="e">
        <f>_xlfn._xlws.FILTER(辅助信息!D:D,辅助信息!G:G=G8952)</f>
        <v>#VALUE!</v>
      </c>
    </row>
    <row r="8953" spans="1:10">
      <c r="A8953" s="2" t="str">
        <f>'[1]2025年已发货'!A:A</f>
        <v>泸钢</v>
      </c>
      <c r="B8953" s="2" t="str">
        <f>'[1]2025年已发货'!B:B</f>
        <v>盘螺</v>
      </c>
      <c r="C8953" s="2" t="str">
        <f>'[1]2025年已发货'!C:C</f>
        <v>HRB400E Φ8</v>
      </c>
      <c r="D8953" s="2" t="str">
        <f>'[1]2025年已发货'!D:D</f>
        <v>吨</v>
      </c>
      <c r="E8953" s="2">
        <f>'[1]2025年已发货'!E:E</f>
        <v>8</v>
      </c>
      <c r="F8953" s="4">
        <f>'[1]2025年已发货'!F:F</f>
        <v>45955</v>
      </c>
      <c r="G8953" s="2" t="str">
        <f>'[1]2025年已发货'!G:G</f>
        <v>(五冶建设扩建艺体中学二期工程)四川省成都市双流区光荣路成都艺体中学南200米</v>
      </c>
      <c r="H8953" s="2" t="str">
        <f>'[1]2025年已发货'!H:H</f>
        <v>谢序强</v>
      </c>
      <c r="I8953" s="2">
        <f>'[1]2025年已发货'!I:I</f>
        <v>13458588232</v>
      </c>
      <c r="J8953" s="2" t="str">
        <f>_xlfn._xlws.FILTER(辅助信息!D:D,辅助信息!G:G=G8953)</f>
        <v>五冶建设扩建艺体中学二期工程</v>
      </c>
    </row>
    <row r="8954" spans="1:10">
      <c r="A8954" s="2" t="str">
        <f>'[1]2025年已发货'!A:A</f>
        <v>泸钢</v>
      </c>
      <c r="B8954" s="2" t="str">
        <f>'[1]2025年已发货'!B:B</f>
        <v>盘螺</v>
      </c>
      <c r="C8954" s="2" t="str">
        <f>'[1]2025年已发货'!C:C</f>
        <v>HRB400E Φ10</v>
      </c>
      <c r="D8954" s="2" t="str">
        <f>'[1]2025年已发货'!D:D</f>
        <v>吨</v>
      </c>
      <c r="E8954" s="2">
        <f>'[1]2025年已发货'!E:E</f>
        <v>8</v>
      </c>
      <c r="F8954" s="4">
        <f>'[1]2025年已发货'!F:F</f>
        <v>45955</v>
      </c>
      <c r="G8954" s="2" t="str">
        <f>'[1]2025年已发货'!G:G</f>
        <v>(五冶建设扩建艺体中学二期工程)四川省成都市双流区光荣路成都艺体中学南200米</v>
      </c>
      <c r="H8954" s="2" t="str">
        <f>'[1]2025年已发货'!H:H</f>
        <v>谢序强</v>
      </c>
      <c r="I8954" s="2">
        <f>'[1]2025年已发货'!I:I</f>
        <v>13458588232</v>
      </c>
      <c r="J8954" s="2" t="str">
        <f>_xlfn._xlws.FILTER(辅助信息!D:D,辅助信息!G:G=G8954)</f>
        <v>五冶建设扩建艺体中学二期工程</v>
      </c>
    </row>
    <row r="8955" spans="1:10">
      <c r="A8955" s="2" t="str">
        <f>'[1]2025年已发货'!A:A</f>
        <v>泸钢</v>
      </c>
      <c r="B8955" s="2" t="str">
        <f>'[1]2025年已发货'!B:B</f>
        <v>螺纹钢</v>
      </c>
      <c r="C8955" s="2" t="str">
        <f>'[1]2025年已发货'!C:C</f>
        <v>HRB400E Φ12 9m</v>
      </c>
      <c r="D8955" s="2" t="str">
        <f>'[1]2025年已发货'!D:D</f>
        <v>吨</v>
      </c>
      <c r="E8955" s="2">
        <f>'[1]2025年已发货'!E:E</f>
        <v>15</v>
      </c>
      <c r="F8955" s="4">
        <f>'[1]2025年已发货'!F:F</f>
        <v>45955</v>
      </c>
      <c r="G8955" s="2" t="str">
        <f>'[1]2025年已发货'!G:G</f>
        <v>(五冶建设扩建艺体中学二期工程)四川省成都市双流区光荣路成都艺体中学南200米</v>
      </c>
      <c r="H8955" s="2" t="str">
        <f>'[1]2025年已发货'!H:H</f>
        <v>谢序强</v>
      </c>
      <c r="I8955" s="2">
        <f>'[1]2025年已发货'!I:I</f>
        <v>13458588232</v>
      </c>
      <c r="J8955" s="2" t="str">
        <f>_xlfn._xlws.FILTER(辅助信息!D:D,辅助信息!G:G=G8955)</f>
        <v>五冶建设扩建艺体中学二期工程</v>
      </c>
    </row>
    <row r="8956" spans="1:10">
      <c r="A8956" s="2" t="str">
        <f>'[1]2025年已发货'!A:A</f>
        <v>泸钢</v>
      </c>
      <c r="B8956" s="2" t="str">
        <f>'[1]2025年已发货'!B:B</f>
        <v>螺纹钢</v>
      </c>
      <c r="C8956" s="2" t="str">
        <f>'[1]2025年已发货'!C:C</f>
        <v>HRB400E Φ18 9m</v>
      </c>
      <c r="D8956" s="2" t="str">
        <f>'[1]2025年已发货'!D:D</f>
        <v>吨</v>
      </c>
      <c r="E8956" s="2">
        <f>'[1]2025年已发货'!E:E</f>
        <v>3</v>
      </c>
      <c r="F8956" s="4">
        <f>'[1]2025年已发货'!F:F</f>
        <v>45955</v>
      </c>
      <c r="G8956" s="2" t="str">
        <f>'[1]2025年已发货'!G:G</f>
        <v>(五冶建设扩建艺体中学二期工程)四川省成都市双流区光荣路成都艺体中学南200米</v>
      </c>
      <c r="H8956" s="2" t="str">
        <f>'[1]2025年已发货'!H:H</f>
        <v>谢序强</v>
      </c>
      <c r="I8956" s="2">
        <f>'[1]2025年已发货'!I:I</f>
        <v>13458588232</v>
      </c>
      <c r="J8956" s="2" t="str">
        <f>_xlfn._xlws.FILTER(辅助信息!D:D,辅助信息!G:G=G8956)</f>
        <v>五冶建设扩建艺体中学二期工程</v>
      </c>
    </row>
    <row r="8957" spans="1:10">
      <c r="A8957" s="2" t="str">
        <f>'[1]2025年已发货'!A:A</f>
        <v>德胜</v>
      </c>
      <c r="B8957" s="2" t="str">
        <f>'[1]2025年已发货'!B:B</f>
        <v>螺纹钢</v>
      </c>
      <c r="C8957" s="2" t="str">
        <f>'[1]2025年已发货'!C:C</f>
        <v>HRB400E Φ16 12m</v>
      </c>
      <c r="D8957" s="2" t="str">
        <f>'[1]2025年已发货'!D:D</f>
        <v>吨</v>
      </c>
      <c r="E8957" s="2">
        <f>'[1]2025年已发货'!E:E</f>
        <v>25</v>
      </c>
      <c r="F8957" s="4">
        <f>'[1]2025年已发货'!F:F</f>
        <v>45956</v>
      </c>
      <c r="G8957" s="2" t="str">
        <f>'[1]2025年已发货'!G:G</f>
        <v>(五冶建设锦江区林家坝片区20号地块商业项目)锦江区泰昌路锦江28亩项目部</v>
      </c>
      <c r="H8957" s="2" t="str">
        <f>'[1]2025年已发货'!H:H</f>
        <v>陶杰</v>
      </c>
      <c r="I8957" s="2">
        <f>'[1]2025年已发货'!I:I</f>
        <v>13980247952</v>
      </c>
      <c r="J8957" s="2" t="str">
        <f>_xlfn._xlws.FILTER(辅助信息!D:D,辅助信息!G:G=G8957)</f>
        <v>五冶建设锦江区林家坝片区20号地块商业项目</v>
      </c>
    </row>
    <row r="8958" spans="1:10">
      <c r="A8958" s="2" t="str">
        <f>'[1]2025年已发货'!A:A</f>
        <v>德胜</v>
      </c>
      <c r="B8958" s="2" t="str">
        <f>'[1]2025年已发货'!B:B</f>
        <v>螺纹钢</v>
      </c>
      <c r="C8958" s="2" t="str">
        <f>'[1]2025年已发货'!C:C</f>
        <v>HRB400E Φ25 12m</v>
      </c>
      <c r="D8958" s="2" t="str">
        <f>'[1]2025年已发货'!D:D</f>
        <v>吨</v>
      </c>
      <c r="E8958" s="2">
        <f>'[1]2025年已发货'!E:E</f>
        <v>10</v>
      </c>
      <c r="F8958" s="4">
        <f>'[1]2025年已发货'!F:F</f>
        <v>45956</v>
      </c>
      <c r="G8958" s="2" t="str">
        <f>'[1]2025年已发货'!G:G</f>
        <v>(五冶建设锦江区林家坝片区20号地块商业项目)锦江区泰昌路锦江28亩项目部</v>
      </c>
      <c r="H8958" s="2" t="str">
        <f>'[1]2025年已发货'!H:H</f>
        <v>陶杰</v>
      </c>
      <c r="I8958" s="2">
        <f>'[1]2025年已发货'!I:I</f>
        <v>13980247952</v>
      </c>
      <c r="J8958" s="2" t="str">
        <f>_xlfn._xlws.FILTER(辅助信息!D:D,辅助信息!G:G=G8958)</f>
        <v>五冶建设锦江区林家坝片区20号地块商业项目</v>
      </c>
    </row>
    <row r="8959" spans="1:10">
      <c r="A8959" s="2" t="str">
        <f>'[1]2025年已发货'!A:A</f>
        <v>德胜</v>
      </c>
      <c r="B8959" s="2" t="str">
        <f>'[1]2025年已发货'!B:B</f>
        <v>螺纹钢</v>
      </c>
      <c r="C8959" s="2" t="str">
        <f>'[1]2025年已发货'!C:C</f>
        <v>HRB400E Φ18 9m</v>
      </c>
      <c r="D8959" s="2" t="str">
        <f>'[1]2025年已发货'!D:D</f>
        <v>吨</v>
      </c>
      <c r="E8959" s="2">
        <f>'[1]2025年已发货'!E:E</f>
        <v>105</v>
      </c>
      <c r="F8959" s="4">
        <f>'[1]2025年已发货'!F:F</f>
        <v>45956</v>
      </c>
      <c r="G8959" s="2" t="str">
        <f>'[1]2025年已发货'!G:G</f>
        <v>（商投建工达州中医药科技园-2工区-2号桥）达州市通川区达州中医药职业学院犀牛大道北段</v>
      </c>
      <c r="H8959" s="2" t="str">
        <f>'[1]2025年已发货'!H:H</f>
        <v>李波</v>
      </c>
      <c r="I8959" s="2">
        <f>'[1]2025年已发货'!I:I</f>
        <v>18381899787</v>
      </c>
      <c r="J8959" s="2" t="str">
        <f>_xlfn._xlws.FILTER(辅助信息!D:D,辅助信息!G:G=G8959)</f>
        <v>商投建工达州中医药科技园</v>
      </c>
    </row>
    <row r="8960" spans="1:10">
      <c r="A8960" s="2" t="str">
        <f>'[1]2025年已发货'!A:A</f>
        <v>德胜</v>
      </c>
      <c r="B8960" s="2" t="str">
        <f>'[1]2025年已发货'!B:B</f>
        <v>螺纹钢</v>
      </c>
      <c r="C8960" s="2" t="str">
        <f>'[1]2025年已发货'!C:C</f>
        <v>HRB500E Φ18</v>
      </c>
      <c r="D8960" s="2" t="str">
        <f>'[1]2025年已发货'!D:D</f>
        <v>吨</v>
      </c>
      <c r="E8960" s="2">
        <f>'[1]2025年已发货'!E:E</f>
        <v>35</v>
      </c>
      <c r="F8960" s="4">
        <f>'[1]2025年已发货'!F:F</f>
        <v>45956</v>
      </c>
      <c r="G8960" s="2" t="str">
        <f>'[1]2025年已发货'!G:G</f>
        <v>（商投建工达州中医药科技园-4工区-9号楼）达州市通川区达州中医药职业学院犀牛大道北段</v>
      </c>
      <c r="H8960" s="2" t="str">
        <f>'[1]2025年已发货'!H:H</f>
        <v>张扬</v>
      </c>
      <c r="I8960" s="2">
        <f>'[1]2025年已发货'!I:I</f>
        <v>18381904567</v>
      </c>
      <c r="J8960" s="2" t="str">
        <f>_xlfn._xlws.FILTER(辅助信息!D:D,辅助信息!G:G=G8960)</f>
        <v>商投建工达州中医药科技园</v>
      </c>
    </row>
    <row r="8961" spans="1:10">
      <c r="A8961" s="2" t="str">
        <f>'[1]2025年已发货'!A:A</f>
        <v>德胜</v>
      </c>
      <c r="B8961" s="2" t="str">
        <f>'[1]2025年已发货'!B:B</f>
        <v>螺纹钢</v>
      </c>
      <c r="C8961" s="2" t="str">
        <f>'[1]2025年已发货'!C:C</f>
        <v>HRB500E Φ18</v>
      </c>
      <c r="D8961" s="2" t="str">
        <f>'[1]2025年已发货'!D:D</f>
        <v>吨</v>
      </c>
      <c r="E8961" s="2">
        <f>'[1]2025年已发货'!E:E</f>
        <v>15</v>
      </c>
      <c r="F8961" s="4">
        <f>'[1]2025年已发货'!F:F</f>
        <v>45956</v>
      </c>
      <c r="G8961" s="2" t="str">
        <f>'[1]2025年已发货'!G:G</f>
        <v>（商投建工达州中医药科技园-2工区-2号桥）达州市通川区达州中医药职业学院犀牛大道北段</v>
      </c>
      <c r="H8961" s="2" t="str">
        <f>'[1]2025年已发货'!H:H</f>
        <v>李波</v>
      </c>
      <c r="I8961" s="2">
        <f>'[1]2025年已发货'!I:I</f>
        <v>18381899787</v>
      </c>
      <c r="J8961" s="2" t="str">
        <f>_xlfn._xlws.FILTER(辅助信息!D:D,辅助信息!G:G=G8961)</f>
        <v>商投建工达州中医药科技园</v>
      </c>
    </row>
    <row r="8962" spans="1:10">
      <c r="A8962" s="2" t="str">
        <f>'[1]2025年已发货'!A:A</f>
        <v>德胜</v>
      </c>
      <c r="B8962" s="2" t="str">
        <f>'[1]2025年已发货'!B:B</f>
        <v>螺纹钢</v>
      </c>
      <c r="C8962" s="2" t="str">
        <f>'[1]2025年已发货'!C:C</f>
        <v>HRB500E Φ20</v>
      </c>
      <c r="D8962" s="2" t="str">
        <f>'[1]2025年已发货'!D:D</f>
        <v>吨</v>
      </c>
      <c r="E8962" s="2">
        <f>'[1]2025年已发货'!E:E</f>
        <v>18</v>
      </c>
      <c r="F8962" s="4">
        <f>'[1]2025年已发货'!F:F</f>
        <v>45956</v>
      </c>
      <c r="G8962" s="2" t="str">
        <f>'[1]2025年已发货'!G:G</f>
        <v>（商投建工达州中医药科技园-2工区-2号桥）达州市通川区达州中医药职业学院犀牛大道北段</v>
      </c>
      <c r="H8962" s="2" t="str">
        <f>'[1]2025年已发货'!H:H</f>
        <v>李波</v>
      </c>
      <c r="I8962" s="2">
        <f>'[1]2025年已发货'!I:I</f>
        <v>18381899787</v>
      </c>
      <c r="J8962" s="2" t="str">
        <f>_xlfn._xlws.FILTER(辅助信息!D:D,辅助信息!G:G=G8962)</f>
        <v>商投建工达州中医药科技园</v>
      </c>
    </row>
    <row r="8963" spans="1:10">
      <c r="A8963" s="2" t="str">
        <f>'[1]2025年已发货'!A:A</f>
        <v>德胜恒嘉</v>
      </c>
      <c r="B8963" s="2" t="str">
        <f>'[1]2025年已发货'!B:B</f>
        <v>螺纹钢</v>
      </c>
      <c r="C8963" s="2" t="str">
        <f>'[1]2025年已发货'!C:C</f>
        <v>HRB400E Φ12×9米</v>
      </c>
      <c r="D8963" s="2" t="str">
        <f>'[1]2025年已发货'!D:D</f>
        <v>吨</v>
      </c>
      <c r="E8963" s="2">
        <f>'[1]2025年已发货'!E:E</f>
        <v>35</v>
      </c>
      <c r="F8963" s="4">
        <f>'[1]2025年已发货'!F:F</f>
        <v>45956</v>
      </c>
      <c r="G8963" s="2" t="str">
        <f>'[1]2025年已发货'!G:G</f>
        <v>（自永1标八局二分公司二分部）自贡市仙市枢纽</v>
      </c>
      <c r="H8963" s="2" t="str">
        <f>'[1]2025年已发货'!H:H</f>
        <v>李锐</v>
      </c>
      <c r="I8963" s="2">
        <f>'[1]2025年已发货'!I:I</f>
        <v>13890668545</v>
      </c>
      <c r="J8963" s="2" vm="1" t="e">
        <f>_xlfn._xlws.FILTER(辅助信息!D:D,辅助信息!G:G=G8963)</f>
        <v>#VALUE!</v>
      </c>
    </row>
    <row r="8964" spans="1:10">
      <c r="A8964" s="2" t="str">
        <f>'[1]2025年已发货'!A:A</f>
        <v>德胜恒嘉</v>
      </c>
      <c r="B8964" s="2" t="str">
        <f>'[1]2025年已发货'!B:B</f>
        <v>螺纹钢</v>
      </c>
      <c r="C8964" s="2" t="str">
        <f>'[1]2025年已发货'!C:C</f>
        <v>HRB400E Φ28×9米</v>
      </c>
      <c r="D8964" s="2" t="str">
        <f>'[1]2025年已发货'!D:D</f>
        <v>吨</v>
      </c>
      <c r="E8964" s="2">
        <f>'[1]2025年已发货'!E:E</f>
        <v>35</v>
      </c>
      <c r="F8964" s="4">
        <f>'[1]2025年已发货'!F:F</f>
        <v>45956</v>
      </c>
      <c r="G8964" s="2" t="str">
        <f>'[1]2025年已发货'!G:G</f>
        <v>（自永1标八局二分公司二分部）自贡市仙市枢纽</v>
      </c>
      <c r="H8964" s="2" t="str">
        <f>'[1]2025年已发货'!H:H</f>
        <v>李锐</v>
      </c>
      <c r="I8964" s="2">
        <f>'[1]2025年已发货'!I:I</f>
        <v>13890668545</v>
      </c>
      <c r="J8964" s="2" vm="1" t="e">
        <f>_xlfn._xlws.FILTER(辅助信息!D:D,辅助信息!G:G=G8964)</f>
        <v>#VALUE!</v>
      </c>
    </row>
    <row r="8965" spans="1:10">
      <c r="A8965" s="2" t="str">
        <f>'[1]2025年已发货'!A:A</f>
        <v>德胜恒嘉</v>
      </c>
      <c r="B8965" s="2" t="str">
        <f>'[1]2025年已发货'!B:B</f>
        <v>螺纹钢</v>
      </c>
      <c r="C8965" s="2" t="str">
        <f>'[1]2025年已发货'!C:C</f>
        <v>HRB400E Φ25×12米</v>
      </c>
      <c r="D8965" s="2" t="str">
        <f>'[1]2025年已发货'!D:D</f>
        <v>吨</v>
      </c>
      <c r="E8965" s="2">
        <f>'[1]2025年已发货'!E:E</f>
        <v>14</v>
      </c>
      <c r="F8965" s="4">
        <f>'[1]2025年已发货'!F:F</f>
        <v>45956</v>
      </c>
      <c r="G8965" s="2" t="str">
        <f>'[1]2025年已发货'!G:G</f>
        <v>（自永2标九局西南分公司钢筋棚）四川省自贡市回龙镇群英村</v>
      </c>
      <c r="H8965" s="2" t="str">
        <f>'[1]2025年已发货'!H:H</f>
        <v>钟润</v>
      </c>
      <c r="I8965" s="2">
        <f>'[1]2025年已发货'!I:I</f>
        <v>18728409968</v>
      </c>
      <c r="J8965" s="2" vm="1" t="e">
        <f>_xlfn._xlws.FILTER(辅助信息!D:D,辅助信息!G:G=G8965)</f>
        <v>#VALUE!</v>
      </c>
    </row>
    <row r="8966" spans="1:10">
      <c r="A8966" s="2" t="str">
        <f>'[1]2025年已发货'!A:A</f>
        <v>德胜恒嘉</v>
      </c>
      <c r="B8966" s="2" t="str">
        <f>'[1]2025年已发货'!B:B</f>
        <v>螺纹钢</v>
      </c>
      <c r="C8966" s="2" t="str">
        <f>'[1]2025年已发货'!C:C</f>
        <v>HRB400E Φ20×12米</v>
      </c>
      <c r="D8966" s="2" t="str">
        <f>'[1]2025年已发货'!D:D</f>
        <v>吨</v>
      </c>
      <c r="E8966" s="2">
        <f>'[1]2025年已发货'!E:E</f>
        <v>18</v>
      </c>
      <c r="F8966" s="4">
        <f>'[1]2025年已发货'!F:F</f>
        <v>45956</v>
      </c>
      <c r="G8966" s="2" t="str">
        <f>'[1]2025年已发货'!G:G</f>
        <v>（自永2标九局西南分公司钢筋棚）四川省自贡市回龙镇群英村</v>
      </c>
      <c r="H8966" s="2" t="str">
        <f>'[1]2025年已发货'!H:H</f>
        <v>钟润</v>
      </c>
      <c r="I8966" s="2">
        <f>'[1]2025年已发货'!I:I</f>
        <v>18728409968</v>
      </c>
      <c r="J8966" s="2" vm="1" t="e">
        <f>_xlfn._xlws.FILTER(辅助信息!D:D,辅助信息!G:G=G8966)</f>
        <v>#VALUE!</v>
      </c>
    </row>
    <row r="8967" spans="1:10">
      <c r="A8967" s="2" t="str">
        <f>'[1]2025年已发货'!A:A</f>
        <v>德胜恒嘉</v>
      </c>
      <c r="B8967" s="2" t="str">
        <f>'[1]2025年已发货'!B:B</f>
        <v>螺纹钢</v>
      </c>
      <c r="C8967" s="2" t="str">
        <f>'[1]2025年已发货'!C:C</f>
        <v>HRB400E Φ16×12米</v>
      </c>
      <c r="D8967" s="2" t="str">
        <f>'[1]2025年已发货'!D:D</f>
        <v>吨</v>
      </c>
      <c r="E8967" s="2">
        <f>'[1]2025年已发货'!E:E</f>
        <v>17</v>
      </c>
      <c r="F8967" s="4">
        <f>'[1]2025年已发货'!F:F</f>
        <v>45956</v>
      </c>
      <c r="G8967" s="2" t="str">
        <f>'[1]2025年已发货'!G:G</f>
        <v>（自永2标九局西南分公司钢筋棚）四川省自贡市回龙镇群英村</v>
      </c>
      <c r="H8967" s="2" t="str">
        <f>'[1]2025年已发货'!H:H</f>
        <v>钟润</v>
      </c>
      <c r="I8967" s="2">
        <f>'[1]2025年已发货'!I:I</f>
        <v>18728409968</v>
      </c>
      <c r="J8967" s="2" vm="1" t="e">
        <f>_xlfn._xlws.FILTER(辅助信息!D:D,辅助信息!G:G=G8967)</f>
        <v>#VALUE!</v>
      </c>
    </row>
    <row r="8968" spans="1:10">
      <c r="A8968" s="2" t="str">
        <f>'[1]2025年已发货'!A:A</f>
        <v>德胜恒嘉</v>
      </c>
      <c r="B8968" s="2" t="str">
        <f>'[1]2025年已发货'!B:B</f>
        <v>螺纹钢</v>
      </c>
      <c r="C8968" s="2" t="str">
        <f>'[1]2025年已发货'!C:C</f>
        <v>HRB400E Φ14×12米</v>
      </c>
      <c r="D8968" s="2" t="str">
        <f>'[1]2025年已发货'!D:D</f>
        <v>吨</v>
      </c>
      <c r="E8968" s="2">
        <f>'[1]2025年已发货'!E:E</f>
        <v>20</v>
      </c>
      <c r="F8968" s="4">
        <f>'[1]2025年已发货'!F:F</f>
        <v>45956</v>
      </c>
      <c r="G8968" s="2" t="str">
        <f>'[1]2025年已发货'!G:G</f>
        <v>（自永2标九局西南分公司钢筋棚）四川省自贡市回龙镇群英村</v>
      </c>
      <c r="H8968" s="2" t="str">
        <f>'[1]2025年已发货'!H:H</f>
        <v>钟润</v>
      </c>
      <c r="I8968" s="2">
        <f>'[1]2025年已发货'!I:I</f>
        <v>18728409968</v>
      </c>
      <c r="J8968" s="2" vm="1" t="e">
        <f>_xlfn._xlws.FILTER(辅助信息!D:D,辅助信息!G:G=G8968)</f>
        <v>#VALUE!</v>
      </c>
    </row>
    <row r="8969" spans="1:10">
      <c r="A8969" s="2" t="str">
        <f>'[1]2025年已发货'!A:A</f>
        <v>泸钢</v>
      </c>
      <c r="B8969" s="2" t="str">
        <f>'[1]2025年已发货'!B:B</f>
        <v>盘螺</v>
      </c>
      <c r="C8969" s="2" t="str">
        <f>'[1]2025年已发货'!C:C</f>
        <v>HRB400E Φ12</v>
      </c>
      <c r="D8969" s="2" t="str">
        <f>'[1]2025年已发货'!D:D</f>
        <v>吨</v>
      </c>
      <c r="E8969" s="2">
        <f>'[1]2025年已发货'!E:E</f>
        <v>35</v>
      </c>
      <c r="F8969" s="4">
        <f>'[1]2025年已发货'!F:F</f>
        <v>45956</v>
      </c>
      <c r="G8969" s="2" t="str">
        <f>'[1]2025年已发货'!G:G</f>
        <v>（自永2标九局西南分公司钢筋棚）四川省自贡市回龙镇群英村</v>
      </c>
      <c r="H8969" s="2" t="str">
        <f>'[1]2025年已发货'!H:H</f>
        <v>钟润</v>
      </c>
      <c r="I8969" s="2">
        <f>'[1]2025年已发货'!I:I</f>
        <v>18728409968</v>
      </c>
      <c r="J8969" s="2" vm="1" t="e">
        <f>_xlfn._xlws.FILTER(辅助信息!D:D,辅助信息!G:G=G8969)</f>
        <v>#VALUE!</v>
      </c>
    </row>
    <row r="8970" spans="1:10">
      <c r="A8970" s="2" t="str">
        <f>'[1]2025年已发货'!A:A</f>
        <v>润耀</v>
      </c>
      <c r="B8970" s="2" t="str">
        <f>'[1]2025年已发货'!B:B</f>
        <v>螺纹钢</v>
      </c>
      <c r="C8970" s="2" t="str">
        <f>'[1]2025年已发货'!C:C</f>
        <v>HRB400EФ12*9m</v>
      </c>
      <c r="D8970" s="2" t="str">
        <f>'[1]2025年已发货'!D:D</f>
        <v>吨</v>
      </c>
      <c r="E8970" s="2">
        <f>'[1]2025年已发货'!E:E</f>
        <v>35</v>
      </c>
      <c r="F8970" s="4">
        <f>'[1]2025年已发货'!F:F</f>
        <v>45956</v>
      </c>
      <c r="G8970" s="2" t="str">
        <f>'[1]2025年已发货'!G:G</f>
        <v>（中核中原-温江北林医养综合体项目）四川省成都市温江区万春大道第三人民医院东</v>
      </c>
      <c r="H8970" s="2" t="str">
        <f>'[1]2025年已发货'!H:H</f>
        <v>蔡杰</v>
      </c>
      <c r="I8970" s="2">
        <f>'[1]2025年已发货'!I:I</f>
        <v>18875129329</v>
      </c>
      <c r="J8970" s="2" vm="1" t="e">
        <f>_xlfn._xlws.FILTER(辅助信息!D:D,辅助信息!G:G=G8970)</f>
        <v>#VALUE!</v>
      </c>
    </row>
    <row r="8971" spans="1:10">
      <c r="A8971" s="2" t="str">
        <f>'[1]2025年已发货'!A:A</f>
        <v>德胜</v>
      </c>
      <c r="B8971" s="2" t="str">
        <f>'[1]2025年已发货'!B:B</f>
        <v>螺纹钢</v>
      </c>
      <c r="C8971" s="2" t="str">
        <f>'[1]2025年已发货'!C:C</f>
        <v>HRB400EФ22，12m</v>
      </c>
      <c r="D8971" s="2" t="str">
        <f>'[1]2025年已发货'!D:D</f>
        <v>吨</v>
      </c>
      <c r="E8971" s="2">
        <f>'[1]2025年已发货'!E:E</f>
        <v>20</v>
      </c>
      <c r="F8971" s="4">
        <f>'[1]2025年已发货'!F:F</f>
        <v>45957</v>
      </c>
      <c r="G8971" s="2" t="str">
        <f>'[1]2025年已发货'!G:G</f>
        <v>（中铁二局-成渝扩容4标）四川省成都市简阳市杨家镇桐子湾村二局钢筋场</v>
      </c>
      <c r="H8971" s="2" t="str">
        <f>'[1]2025年已发货'!H:H</f>
        <v>陈钢</v>
      </c>
      <c r="I8971" s="2">
        <f>'[1]2025年已发货'!I:I</f>
        <v>13018165813</v>
      </c>
      <c r="J8971" s="2" vm="1" t="e">
        <f>_xlfn._xlws.FILTER(辅助信息!D:D,辅助信息!G:G=G8971)</f>
        <v>#VALUE!</v>
      </c>
    </row>
    <row r="8972" spans="1:10">
      <c r="A8972" s="2" t="str">
        <f>'[1]2025年已发货'!A:A</f>
        <v>德胜</v>
      </c>
      <c r="B8972" s="2" t="str">
        <f>'[1]2025年已发货'!B:B</f>
        <v>螺纹钢</v>
      </c>
      <c r="C8972" s="2" t="str">
        <f>'[1]2025年已发货'!C:C</f>
        <v>HRB400EФ20，9m</v>
      </c>
      <c r="D8972" s="2" t="str">
        <f>'[1]2025年已发货'!D:D</f>
        <v>吨</v>
      </c>
      <c r="E8972" s="2">
        <f>'[1]2025年已发货'!E:E</f>
        <v>14.5</v>
      </c>
      <c r="F8972" s="4">
        <f>'[1]2025年已发货'!F:F</f>
        <v>45957</v>
      </c>
      <c r="G8972" s="2" t="str">
        <f>'[1]2025年已发货'!G:G</f>
        <v>（中铁二局-成渝扩容4标）四川省成都市简阳市杨家镇桐子湾村二局钢筋场</v>
      </c>
      <c r="H8972" s="2" t="str">
        <f>'[1]2025年已发货'!H:H</f>
        <v>陈钢</v>
      </c>
      <c r="I8972" s="2">
        <f>'[1]2025年已发货'!I:I</f>
        <v>13018165813</v>
      </c>
      <c r="J8972" s="2" vm="1" t="e">
        <f>_xlfn._xlws.FILTER(辅助信息!D:D,辅助信息!G:G=G8972)</f>
        <v>#VALUE!</v>
      </c>
    </row>
    <row r="8973" spans="1:10">
      <c r="A8973" s="2" t="str">
        <f>'[1]2025年已发货'!A:A</f>
        <v>德胜</v>
      </c>
      <c r="B8973" s="2" t="str">
        <f>'[1]2025年已发货'!B:B</f>
        <v>螺纹钢</v>
      </c>
      <c r="C8973" s="2" t="str">
        <f>'[1]2025年已发货'!C:C</f>
        <v>HRB500E Φ12</v>
      </c>
      <c r="D8973" s="2" t="str">
        <f>'[1]2025年已发货'!D:D</f>
        <v>吨</v>
      </c>
      <c r="E8973" s="2">
        <f>'[1]2025年已发货'!E:E</f>
        <v>6</v>
      </c>
      <c r="F8973" s="4">
        <f>'[1]2025年已发货'!F:F</f>
        <v>45957</v>
      </c>
      <c r="G8973" s="2" t="str">
        <f>'[1]2025年已发货'!G:G</f>
        <v>（商投建工达州中医药科技园-1工区）达州市通川区达州中医药职业学院犀牛大道北段</v>
      </c>
      <c r="H8973" s="2" t="str">
        <f>'[1]2025年已发货'!H:H</f>
        <v>程黄刚</v>
      </c>
      <c r="I8973" s="2">
        <f>'[1]2025年已发货'!I:I</f>
        <v>15108211617</v>
      </c>
      <c r="J8973" s="2" t="str">
        <f>_xlfn._xlws.FILTER(辅助信息!D:D,辅助信息!G:G=G8973)</f>
        <v>商投建工达州中医药科技园</v>
      </c>
    </row>
    <row r="8974" spans="1:10">
      <c r="A8974" s="2" t="str">
        <f>'[1]2025年已发货'!A:A</f>
        <v>德胜</v>
      </c>
      <c r="B8974" s="2" t="str">
        <f>'[1]2025年已发货'!B:B</f>
        <v>螺纹钢</v>
      </c>
      <c r="C8974" s="2" t="str">
        <f>'[1]2025年已发货'!C:C</f>
        <v>HRB500E Φ16</v>
      </c>
      <c r="D8974" s="2" t="str">
        <f>'[1]2025年已发货'!D:D</f>
        <v>吨</v>
      </c>
      <c r="E8974" s="2">
        <f>'[1]2025年已发货'!E:E</f>
        <v>6</v>
      </c>
      <c r="F8974" s="4">
        <f>'[1]2025年已发货'!F:F</f>
        <v>45957</v>
      </c>
      <c r="G8974" s="2" t="str">
        <f>'[1]2025年已发货'!G:G</f>
        <v>（商投建工达州中医药科技园-1工区）达州市通川区达州中医药职业学院犀牛大道北段</v>
      </c>
      <c r="H8974" s="2" t="str">
        <f>'[1]2025年已发货'!H:H</f>
        <v>程黄刚</v>
      </c>
      <c r="I8974" s="2">
        <f>'[1]2025年已发货'!I:I</f>
        <v>15108211617</v>
      </c>
      <c r="J8974" s="2" t="str">
        <f>_xlfn._xlws.FILTER(辅助信息!D:D,辅助信息!G:G=G8974)</f>
        <v>商投建工达州中医药科技园</v>
      </c>
    </row>
    <row r="8975" spans="1:10">
      <c r="A8975" s="2" t="str">
        <f>'[1]2025年已发货'!A:A</f>
        <v>德胜</v>
      </c>
      <c r="B8975" s="2" t="str">
        <f>'[1]2025年已发货'!B:B</f>
        <v>螺纹钢</v>
      </c>
      <c r="C8975" s="2" t="str">
        <f>'[1]2025年已发货'!C:C</f>
        <v>HRB500E Φ18</v>
      </c>
      <c r="D8975" s="2" t="str">
        <f>'[1]2025年已发货'!D:D</f>
        <v>吨</v>
      </c>
      <c r="E8975" s="2">
        <f>'[1]2025年已发货'!E:E</f>
        <v>6</v>
      </c>
      <c r="F8975" s="4">
        <f>'[1]2025年已发货'!F:F</f>
        <v>45957</v>
      </c>
      <c r="G8975" s="2" t="str">
        <f>'[1]2025年已发货'!G:G</f>
        <v>（商投建工达州中医药科技园-1工区）达州市通川区达州中医药职业学院犀牛大道北段</v>
      </c>
      <c r="H8975" s="2" t="str">
        <f>'[1]2025年已发货'!H:H</f>
        <v>程黄刚</v>
      </c>
      <c r="I8975" s="2">
        <f>'[1]2025年已发货'!I:I</f>
        <v>15108211617</v>
      </c>
      <c r="J8975" s="2" t="str">
        <f>_xlfn._xlws.FILTER(辅助信息!D:D,辅助信息!G:G=G8975)</f>
        <v>商投建工达州中医药科技园</v>
      </c>
    </row>
    <row r="8976" spans="1:10">
      <c r="A8976" s="2" t="str">
        <f>'[1]2025年已发货'!A:A</f>
        <v>德胜</v>
      </c>
      <c r="B8976" s="2" t="str">
        <f>'[1]2025年已发货'!B:B</f>
        <v>螺纹钢</v>
      </c>
      <c r="C8976" s="2" t="str">
        <f>'[1]2025年已发货'!C:C</f>
        <v>HRB500E Φ20</v>
      </c>
      <c r="D8976" s="2" t="str">
        <f>'[1]2025年已发货'!D:D</f>
        <v>吨</v>
      </c>
      <c r="E8976" s="2">
        <f>'[1]2025年已发货'!E:E</f>
        <v>9</v>
      </c>
      <c r="F8976" s="4">
        <f>'[1]2025年已发货'!F:F</f>
        <v>45957</v>
      </c>
      <c r="G8976" s="2" t="str">
        <f>'[1]2025年已发货'!G:G</f>
        <v>（商投建工达州中医药科技园-1工区）达州市通川区达州中医药职业学院犀牛大道北段</v>
      </c>
      <c r="H8976" s="2" t="str">
        <f>'[1]2025年已发货'!H:H</f>
        <v>程黄刚</v>
      </c>
      <c r="I8976" s="2">
        <f>'[1]2025年已发货'!I:I</f>
        <v>15108211617</v>
      </c>
      <c r="J8976" s="2" t="str">
        <f>_xlfn._xlws.FILTER(辅助信息!D:D,辅助信息!G:G=G8976)</f>
        <v>商投建工达州中医药科技园</v>
      </c>
    </row>
    <row r="8977" spans="1:10">
      <c r="A8977" s="2" t="str">
        <f>'[1]2025年已发货'!A:A</f>
        <v>德胜</v>
      </c>
      <c r="B8977" s="2" t="str">
        <f>'[1]2025年已发货'!B:B</f>
        <v>螺纹钢</v>
      </c>
      <c r="C8977" s="2" t="str">
        <f>'[1]2025年已发货'!C:C</f>
        <v>HRB500E Φ22</v>
      </c>
      <c r="D8977" s="2" t="str">
        <f>'[1]2025年已发货'!D:D</f>
        <v>吨</v>
      </c>
      <c r="E8977" s="2">
        <f>'[1]2025年已发货'!E:E</f>
        <v>9</v>
      </c>
      <c r="F8977" s="4">
        <f>'[1]2025年已发货'!F:F</f>
        <v>45957</v>
      </c>
      <c r="G8977" s="2" t="str">
        <f>'[1]2025年已发货'!G:G</f>
        <v>（商投建工达州中医药科技园-1工区）达州市通川区达州中医药职业学院犀牛大道北段</v>
      </c>
      <c r="H8977" s="2" t="str">
        <f>'[1]2025年已发货'!H:H</f>
        <v>程黄刚</v>
      </c>
      <c r="I8977" s="2">
        <f>'[1]2025年已发货'!I:I</f>
        <v>15108211617</v>
      </c>
      <c r="J8977" s="2" t="str">
        <f>_xlfn._xlws.FILTER(辅助信息!D:D,辅助信息!G:G=G8977)</f>
        <v>商投建工达州中医药科技园</v>
      </c>
    </row>
    <row r="8978" spans="1:10">
      <c r="A8978" s="2" t="str">
        <f>'[1]2025年已发货'!A:A</f>
        <v>德胜</v>
      </c>
      <c r="B8978" s="2" t="str">
        <f>'[1]2025年已发货'!B:B</f>
        <v>螺纹钢</v>
      </c>
      <c r="C8978" s="2" t="str">
        <f>'[1]2025年已发货'!C:C</f>
        <v>HRB400EФ14*9m</v>
      </c>
      <c r="D8978" s="2" t="str">
        <f>'[1]2025年已发货'!D:D</f>
        <v>吨</v>
      </c>
      <c r="E8978" s="2">
        <f>'[1]2025年已发货'!E:E</f>
        <v>13</v>
      </c>
      <c r="F8978" s="4">
        <f>'[1]2025年已发货'!F:F</f>
        <v>45957</v>
      </c>
      <c r="G8978" s="2" t="str">
        <f>'[1]2025年已发货'!G:G</f>
        <v>（中核华兴市政道路项目部）四川省南充市营山县咸安大道成都元泽环境技术有限公司营山分公司</v>
      </c>
      <c r="H8978" s="2" t="str">
        <f>'[1]2025年已发货'!H:H</f>
        <v>黎家敏</v>
      </c>
      <c r="I8978" s="2" t="str">
        <f>'[1]2025年已发货'!I:I</f>
        <v>15082798787</v>
      </c>
      <c r="J8978" s="2" vm="1" t="e">
        <f>_xlfn._xlws.FILTER(辅助信息!D:D,辅助信息!G:G=G8978)</f>
        <v>#VALUE!</v>
      </c>
    </row>
    <row r="8979" spans="1:10">
      <c r="A8979" s="2" t="str">
        <f>'[1]2025年已发货'!A:A</f>
        <v>德胜</v>
      </c>
      <c r="B8979" s="2" t="str">
        <f>'[1]2025年已发货'!B:B</f>
        <v>螺纹钢</v>
      </c>
      <c r="C8979" s="2" t="str">
        <f>'[1]2025年已发货'!C:C</f>
        <v>HRB400EФ18*9m</v>
      </c>
      <c r="D8979" s="2" t="str">
        <f>'[1]2025年已发货'!D:D</f>
        <v>吨</v>
      </c>
      <c r="E8979" s="2">
        <f>'[1]2025年已发货'!E:E</f>
        <v>5</v>
      </c>
      <c r="F8979" s="4">
        <f>'[1]2025年已发货'!F:F</f>
        <v>45957</v>
      </c>
      <c r="G8979" s="2" t="str">
        <f>'[1]2025年已发货'!G:G</f>
        <v>（中核华兴市政道路项目部）四川省南充市营山县咸安大道成都元泽环境技术有限公司营山分公司</v>
      </c>
      <c r="H8979" s="2" t="str">
        <f>'[1]2025年已发货'!H:H</f>
        <v>黎家敏</v>
      </c>
      <c r="I8979" s="2" t="str">
        <f>'[1]2025年已发货'!I:I</f>
        <v>15082798787</v>
      </c>
      <c r="J8979" s="2" vm="1" t="e">
        <f>_xlfn._xlws.FILTER(辅助信息!D:D,辅助信息!G:G=G8979)</f>
        <v>#VALUE!</v>
      </c>
    </row>
    <row r="8980" spans="1:10">
      <c r="A8980" s="2" t="str">
        <f>'[1]2025年已发货'!A:A</f>
        <v>德胜</v>
      </c>
      <c r="B8980" s="2" t="str">
        <f>'[1]2025年已发货'!B:B</f>
        <v>螺纹钢</v>
      </c>
      <c r="C8980" s="2" t="str">
        <f>'[1]2025年已发货'!C:C</f>
        <v>HRB400EФ20*9m</v>
      </c>
      <c r="D8980" s="2" t="str">
        <f>'[1]2025年已发货'!D:D</f>
        <v>吨</v>
      </c>
      <c r="E8980" s="2">
        <f>'[1]2025年已发货'!E:E</f>
        <v>5</v>
      </c>
      <c r="F8980" s="4">
        <f>'[1]2025年已发货'!F:F</f>
        <v>45957</v>
      </c>
      <c r="G8980" s="2" t="str">
        <f>'[1]2025年已发货'!G:G</f>
        <v>（中核华兴市政道路项目部）四川省南充市营山县咸安大道成都元泽环境技术有限公司营山分公司</v>
      </c>
      <c r="H8980" s="2" t="str">
        <f>'[1]2025年已发货'!H:H</f>
        <v>黎家敏</v>
      </c>
      <c r="I8980" s="2" t="str">
        <f>'[1]2025年已发货'!I:I</f>
        <v>15082798787</v>
      </c>
      <c r="J8980" s="2" vm="1" t="e">
        <f>_xlfn._xlws.FILTER(辅助信息!D:D,辅助信息!G:G=G8980)</f>
        <v>#VALUE!</v>
      </c>
    </row>
    <row r="8981" spans="1:10">
      <c r="A8981" s="2" t="str">
        <f>'[1]2025年已发货'!A:A</f>
        <v>德胜</v>
      </c>
      <c r="B8981" s="2" t="str">
        <f>'[1]2025年已发货'!B:B</f>
        <v>螺纹钢</v>
      </c>
      <c r="C8981" s="2" t="str">
        <f>'[1]2025年已发货'!C:C</f>
        <v>HRB400EФ28*9m</v>
      </c>
      <c r="D8981" s="2" t="str">
        <f>'[1]2025年已发货'!D:D</f>
        <v>吨</v>
      </c>
      <c r="E8981" s="2">
        <f>'[1]2025年已发货'!E:E</f>
        <v>13</v>
      </c>
      <c r="F8981" s="4">
        <f>'[1]2025年已发货'!F:F</f>
        <v>45957</v>
      </c>
      <c r="G8981" s="2" t="str">
        <f>'[1]2025年已发货'!G:G</f>
        <v>（中核华兴市政道路项目部）四川省南充市营山县咸安大道成都元泽环境技术有限公司营山分公司</v>
      </c>
      <c r="H8981" s="2" t="str">
        <f>'[1]2025年已发货'!H:H</f>
        <v>黎家敏</v>
      </c>
      <c r="I8981" s="2" t="str">
        <f>'[1]2025年已发货'!I:I</f>
        <v>15082798787</v>
      </c>
      <c r="J8981" s="2" vm="1" t="e">
        <f>_xlfn._xlws.FILTER(辅助信息!D:D,辅助信息!G:G=G8981)</f>
        <v>#VALUE!</v>
      </c>
    </row>
    <row r="8982" spans="1:10">
      <c r="A8982" s="2" t="str">
        <f>'[1]2025年已发货'!A:A</f>
        <v>德胜</v>
      </c>
      <c r="B8982" s="2" t="str">
        <f>'[1]2025年已发货'!B:B</f>
        <v>螺纹钢</v>
      </c>
      <c r="C8982" s="2" t="str">
        <f>'[1]2025年已发货'!C:C</f>
        <v>HRB400E Φ25 9m</v>
      </c>
      <c r="D8982" s="2" t="str">
        <f>'[1]2025年已发货'!D:D</f>
        <v>吨</v>
      </c>
      <c r="E8982" s="2">
        <f>'[1]2025年已发货'!E:E</f>
        <v>70</v>
      </c>
      <c r="F8982" s="4">
        <f>'[1]2025年已发货'!F:F</f>
        <v>45957</v>
      </c>
      <c r="G8982" s="2" t="str">
        <f>'[1]2025年已发货'!G:G</f>
        <v>(五冶建设锦江区林家坝片区20号地块商业项目)锦江区泰昌路锦江28亩项目部</v>
      </c>
      <c r="H8982" s="2" t="str">
        <f>'[1]2025年已发货'!H:H</f>
        <v>陶杰</v>
      </c>
      <c r="I8982" s="2">
        <f>'[1]2025年已发货'!I:I</f>
        <v>13980247952</v>
      </c>
      <c r="J8982" s="2" t="str">
        <f>_xlfn._xlws.FILTER(辅助信息!D:D,辅助信息!G:G=G8982)</f>
        <v>五冶建设锦江区林家坝片区20号地块商业项目</v>
      </c>
    </row>
    <row r="8983" spans="1:10">
      <c r="A8983" s="2" t="str">
        <f>'[1]2025年已发货'!A:A</f>
        <v>达钢</v>
      </c>
      <c r="B8983" s="2" t="str">
        <f>'[1]2025年已发货'!B:B</f>
        <v>盘螺</v>
      </c>
      <c r="C8983" s="2" t="str">
        <f>'[1]2025年已发货'!C:C</f>
        <v>HRB400E Φ12</v>
      </c>
      <c r="D8983" s="2" t="str">
        <f>'[1]2025年已发货'!D:D</f>
        <v>吨</v>
      </c>
      <c r="E8983" s="2">
        <f>'[1]2025年已发货'!E:E</f>
        <v>35</v>
      </c>
      <c r="F8983" s="4">
        <f>'[1]2025年已发货'!F:F</f>
        <v>45957</v>
      </c>
      <c r="G8983" s="2" t="str">
        <f>'[1]2025年已发货'!G:G</f>
        <v>（自永2标九局西南分公司钢筋棚）四川省自贡市回龙镇群英村</v>
      </c>
      <c r="H8983" s="2" t="str">
        <f>'[1]2025年已发货'!H:H</f>
        <v>钟润</v>
      </c>
      <c r="I8983" s="2">
        <f>'[1]2025年已发货'!I:I</f>
        <v>18728409968</v>
      </c>
      <c r="J8983" s="2" vm="1" t="e">
        <f>_xlfn._xlws.FILTER(辅助信息!D:D,辅助信息!G:G=G8983)</f>
        <v>#VALUE!</v>
      </c>
    </row>
    <row r="8984" spans="1:10">
      <c r="A8984" s="2" t="str">
        <f>'[1]2025年已发货'!A:A</f>
        <v>达钢</v>
      </c>
      <c r="B8984" s="2" t="str">
        <f>'[1]2025年已发货'!B:B</f>
        <v>盘螺</v>
      </c>
      <c r="C8984" s="2" t="str">
        <f>'[1]2025年已发货'!C:C</f>
        <v>HRB400EФ12</v>
      </c>
      <c r="D8984" s="2" t="str">
        <f>'[1]2025年已发货'!D:D</f>
        <v>吨</v>
      </c>
      <c r="E8984" s="2">
        <f>'[1]2025年已发货'!E:E</f>
        <v>35</v>
      </c>
      <c r="F8984" s="4">
        <f>'[1]2025年已发货'!F:F</f>
        <v>45957</v>
      </c>
      <c r="G8984" s="2" t="str">
        <f>'[1]2025年已发货'!G:G</f>
        <v>（中铁广州局-成渝扩容2标）成渝扩容项目ZCB3-2标2#钢筋厂【雁江区联盟桥东北50米(资资路) 】</v>
      </c>
      <c r="H8984" s="2" t="str">
        <f>'[1]2025年已发货'!H:H</f>
        <v>刘沛琦</v>
      </c>
      <c r="I8984" s="2">
        <f>'[1]2025年已发货'!I:I</f>
        <v>18011784798</v>
      </c>
      <c r="J8984" s="2" vm="1" t="e">
        <f>_xlfn._xlws.FILTER(辅助信息!D:D,辅助信息!G:G=G8984)</f>
        <v>#VALUE!</v>
      </c>
    </row>
    <row r="8985" spans="1:10">
      <c r="A8985" s="2" t="str">
        <f>'[1]2025年已发货'!A:A</f>
        <v>达钢</v>
      </c>
      <c r="B8985" s="2" t="str">
        <f>'[1]2025年已发货'!B:B</f>
        <v>盘螺</v>
      </c>
      <c r="C8985" s="2" t="str">
        <f>'[1]2025年已发货'!C:C</f>
        <v>HRB400EФ12</v>
      </c>
      <c r="D8985" s="2" t="str">
        <f>'[1]2025年已发货'!D:D</f>
        <v>吨</v>
      </c>
      <c r="E8985" s="2">
        <f>'[1]2025年已发货'!E:E</f>
        <v>70</v>
      </c>
      <c r="F8985" s="4">
        <f>'[1]2025年已发货'!F:F</f>
        <v>45957</v>
      </c>
      <c r="G8985" s="2" t="str">
        <f>'[1]2025年已发货'!G:G</f>
        <v>（中铁广州局-资乐高速5标）四川省乐山市井研县希望大道116号1号钢筋厂</v>
      </c>
      <c r="H8985" s="2" t="str">
        <f>'[1]2025年已发货'!H:H</f>
        <v>廖俊杰</v>
      </c>
      <c r="I8985" s="2">
        <f>'[1]2025年已发货'!I:I</f>
        <v>15775100965</v>
      </c>
      <c r="J8985" s="2" vm="1" t="e">
        <f>_xlfn._xlws.FILTER(辅助信息!D:D,辅助信息!G:G=G8985)</f>
        <v>#VALUE!</v>
      </c>
    </row>
    <row r="8986" spans="1:10">
      <c r="A8986" s="2" t="str">
        <f>'[1]2025年已发货'!A:A</f>
        <v>德胜恒嘉</v>
      </c>
      <c r="B8986" s="2" t="str">
        <f>'[1]2025年已发货'!B:B</f>
        <v>螺纹钢</v>
      </c>
      <c r="C8986" s="2" t="str">
        <f>'[1]2025年已发货'!C:C</f>
        <v>HRB500EФ25，12m</v>
      </c>
      <c r="D8986" s="2" t="str">
        <f>'[1]2025年已发货'!D:D</f>
        <v>吨</v>
      </c>
      <c r="E8986" s="2">
        <f>'[1]2025年已发货'!E:E</f>
        <v>70</v>
      </c>
      <c r="F8986" s="4">
        <f>'[1]2025年已发货'!F:F</f>
        <v>45957</v>
      </c>
      <c r="G8986" s="2" t="str">
        <f>'[1]2025年已发货'!G:G</f>
        <v>（中铁广州局-资乐高速5标）四川省乐山市井研县希望大道116号1号钢筋厂</v>
      </c>
      <c r="H8986" s="2" t="str">
        <f>'[1]2025年已发货'!H:H</f>
        <v>廖俊杰</v>
      </c>
      <c r="I8986" s="2">
        <f>'[1]2025年已发货'!I:I</f>
        <v>15775100965</v>
      </c>
      <c r="J8986" s="2" vm="1" t="e">
        <f>_xlfn._xlws.FILTER(辅助信息!D:D,辅助信息!G:G=G8986)</f>
        <v>#VALUE!</v>
      </c>
    </row>
    <row r="8987" spans="1:10">
      <c r="A8987" s="2" t="str">
        <f>'[1]2025年已发货'!A:A</f>
        <v>润耀</v>
      </c>
      <c r="B8987" s="2" t="str">
        <f>'[1]2025年已发货'!B:B</f>
        <v>盘螺</v>
      </c>
      <c r="C8987" s="2" t="str">
        <f>'[1]2025年已发货'!C:C</f>
        <v>HRB400EΦ10</v>
      </c>
      <c r="D8987" s="2" t="str">
        <f>'[1]2025年已发货'!D:D</f>
        <v>吨</v>
      </c>
      <c r="E8987" s="2">
        <f>'[1]2025年已发货'!E:E</f>
        <v>15</v>
      </c>
      <c r="F8987" s="4">
        <f>'[1]2025年已发货'!F:F</f>
        <v>45957</v>
      </c>
      <c r="G8987" s="2" t="str">
        <f>'[1]2025年已发货'!G:G</f>
        <v>（中核中原-温江北林医养综合体项目）四川省成都市温江区万春大道第三人民医院东</v>
      </c>
      <c r="H8987" s="2" t="str">
        <f>'[1]2025年已发货'!H:H</f>
        <v>蔡杰</v>
      </c>
      <c r="I8987" s="2">
        <f>'[1]2025年已发货'!I:I</f>
        <v>18875129329</v>
      </c>
      <c r="J8987" s="2" vm="1" t="e">
        <f>_xlfn._xlws.FILTER(辅助信息!D:D,辅助信息!G:G=G8987)</f>
        <v>#VALUE!</v>
      </c>
    </row>
    <row r="8988" spans="1:10">
      <c r="A8988" s="2" t="str">
        <f>'[1]2025年已发货'!A:A</f>
        <v>润耀</v>
      </c>
      <c r="B8988" s="2" t="str">
        <f>'[1]2025年已发货'!B:B</f>
        <v>螺纹钢</v>
      </c>
      <c r="C8988" s="2" t="str">
        <f>'[1]2025年已发货'!C:C</f>
        <v>HRB500EФ20*9m</v>
      </c>
      <c r="D8988" s="2" t="str">
        <f>'[1]2025年已发货'!D:D</f>
        <v>吨</v>
      </c>
      <c r="E8988" s="2">
        <f>'[1]2025年已发货'!E:E</f>
        <v>20</v>
      </c>
      <c r="F8988" s="4">
        <f>'[1]2025年已发货'!F:F</f>
        <v>45957</v>
      </c>
      <c r="G8988" s="2" t="str">
        <f>'[1]2025年已发货'!G:G</f>
        <v>（中核中原-温江北林医养综合体项目）四川省成都市温江区万春大道第三人民医院东</v>
      </c>
      <c r="H8988" s="2" t="str">
        <f>'[1]2025年已发货'!H:H</f>
        <v>蔡杰</v>
      </c>
      <c r="I8988" s="2">
        <f>'[1]2025年已发货'!I:I</f>
        <v>18875129329</v>
      </c>
      <c r="J8988" s="2" vm="1" t="e">
        <f>_xlfn._xlws.FILTER(辅助信息!D:D,辅助信息!G:G=G8988)</f>
        <v>#VALUE!</v>
      </c>
    </row>
    <row r="8989" spans="1:10">
      <c r="A8989" s="2" t="str">
        <f>'[1]2025年已发货'!A:A</f>
        <v>润耀</v>
      </c>
      <c r="B8989" s="2" t="str">
        <f>'[1]2025年已发货'!B:B</f>
        <v>螺纹钢</v>
      </c>
      <c r="C8989" s="2" t="str">
        <f>'[1]2025年已发货'!C:C</f>
        <v>HRB400E Φ12 9m</v>
      </c>
      <c r="D8989" s="2" t="str">
        <f>'[1]2025年已发货'!D:D</f>
        <v>吨</v>
      </c>
      <c r="E8989" s="2">
        <f>'[1]2025年已发货'!E:E</f>
        <v>25</v>
      </c>
      <c r="F8989" s="4">
        <f>'[1]2025年已发货'!F:F</f>
        <v>45957</v>
      </c>
      <c r="G8989" s="2" t="str">
        <f>'[1]2025年已发货'!G:G</f>
        <v>(五冶建设扩建艺体中学二期工程)四川省成都市双流区光荣路成都艺体中学南200米</v>
      </c>
      <c r="H8989" s="2" t="str">
        <f>'[1]2025年已发货'!H:H</f>
        <v>谢序强</v>
      </c>
      <c r="I8989" s="2">
        <f>'[1]2025年已发货'!I:I</f>
        <v>13458588232</v>
      </c>
      <c r="J8989" s="2" t="str">
        <f>_xlfn._xlws.FILTER(辅助信息!D:D,辅助信息!G:G=G8989)</f>
        <v>五冶建设扩建艺体中学二期工程</v>
      </c>
    </row>
    <row r="8990" spans="1:10">
      <c r="A8990" s="2" t="str">
        <f>'[1]2025年已发货'!A:A</f>
        <v>润耀</v>
      </c>
      <c r="B8990" s="2" t="str">
        <f>'[1]2025年已发货'!B:B</f>
        <v>螺纹钢</v>
      </c>
      <c r="C8990" s="2" t="str">
        <f>'[1]2025年已发货'!C:C</f>
        <v>HRB500E Φ18</v>
      </c>
      <c r="D8990" s="2" t="str">
        <f>'[1]2025年已发货'!D:D</f>
        <v>吨</v>
      </c>
      <c r="E8990" s="2">
        <f>'[1]2025年已发货'!E:E</f>
        <v>3</v>
      </c>
      <c r="F8990" s="4">
        <f>'[1]2025年已发货'!F:F</f>
        <v>45957</v>
      </c>
      <c r="G8990" s="2" t="str">
        <f>'[1]2025年已发货'!G:G</f>
        <v>(五冶建设扩建艺体中学二期工程)四川省成都市双流区光荣路成都艺体中学南200米</v>
      </c>
      <c r="H8990" s="2" t="str">
        <f>'[1]2025年已发货'!H:H</f>
        <v>谢序强</v>
      </c>
      <c r="I8990" s="2">
        <f>'[1]2025年已发货'!I:I</f>
        <v>13458588232</v>
      </c>
      <c r="J8990" s="2" t="str">
        <f>_xlfn._xlws.FILTER(辅助信息!D:D,辅助信息!G:G=G8990)</f>
        <v>五冶建设扩建艺体中学二期工程</v>
      </c>
    </row>
    <row r="8991" spans="1:10">
      <c r="A8991" s="2" t="str">
        <f>'[1]2025年已发货'!A:A</f>
        <v>润耀</v>
      </c>
      <c r="B8991" s="2" t="str">
        <f>'[1]2025年已发货'!B:B</f>
        <v>螺纹钢</v>
      </c>
      <c r="C8991" s="2" t="str">
        <f>'[1]2025年已发货'!C:C</f>
        <v>HRB500E Φ25</v>
      </c>
      <c r="D8991" s="2" t="str">
        <f>'[1]2025年已发货'!D:D</f>
        <v>吨</v>
      </c>
      <c r="E8991" s="2">
        <f>'[1]2025年已发货'!E:E</f>
        <v>40</v>
      </c>
      <c r="F8991" s="4">
        <f>'[1]2025年已发货'!F:F</f>
        <v>45957</v>
      </c>
      <c r="G8991" s="2" t="str">
        <f>'[1]2025年已发货'!G:G</f>
        <v>(五冶建设扩建艺体中学二期工程)四川省成都市双流区光荣路成都艺体中学南200米</v>
      </c>
      <c r="H8991" s="2" t="str">
        <f>'[1]2025年已发货'!H:H</f>
        <v>谢序强</v>
      </c>
      <c r="I8991" s="2">
        <f>'[1]2025年已发货'!I:I</f>
        <v>13458588232</v>
      </c>
      <c r="J8991" s="2" t="str">
        <f>_xlfn._xlws.FILTER(辅助信息!D:D,辅助信息!G:G=G8991)</f>
        <v>五冶建设扩建艺体中学二期工程</v>
      </c>
    </row>
    <row r="8992" spans="1:10">
      <c r="A8992" s="2" t="str">
        <f>'[1]2025年已发货'!A:A</f>
        <v>泸钢（代）</v>
      </c>
      <c r="B8992" s="2" t="str">
        <f>'[1]2025年已发货'!B:B</f>
        <v>盘圆</v>
      </c>
      <c r="C8992" s="2" t="str">
        <f>'[1]2025年已发货'!C:C</f>
        <v>HPB300Ф10</v>
      </c>
      <c r="D8992" s="2" t="str">
        <f>'[1]2025年已发货'!D:D</f>
        <v>吨</v>
      </c>
      <c r="E8992" s="2">
        <f>'[1]2025年已发货'!E:E</f>
        <v>31</v>
      </c>
      <c r="F8992" s="4">
        <f>'[1]2025年已发货'!F:F</f>
        <v>45957</v>
      </c>
      <c r="G8992" s="2" t="str">
        <f>'[1]2025年已发货'!G:G</f>
        <v>（成铁西物-地铁5号线项目）成都市武侯区天府一街与昆华路交叉口（提前联系项目准备吊车）</v>
      </c>
      <c r="H8992" s="2" t="str">
        <f>'[1]2025年已发货'!H:H</f>
        <v>黄永福</v>
      </c>
      <c r="I8992" s="2" t="str">
        <f>'[1]2025年已发货'!I:I</f>
        <v>15982823571</v>
      </c>
      <c r="J8992" s="2" vm="1" t="e">
        <f>_xlfn._xlws.FILTER(辅助信息!D:D,辅助信息!G:G=G8992)</f>
        <v>#VALUE!</v>
      </c>
    </row>
    <row r="8993" spans="1:10">
      <c r="A8993" s="2" t="str">
        <f>'[1]2025年已发货'!A:A</f>
        <v>泸钢（代）</v>
      </c>
      <c r="B8993" s="2" t="str">
        <f>'[1]2025年已发货'!B:B</f>
        <v>螺纹钢</v>
      </c>
      <c r="C8993" s="2" t="str">
        <f>'[1]2025年已发货'!C:C</f>
        <v>HRB400EФ18*9m</v>
      </c>
      <c r="D8993" s="2" t="str">
        <f>'[1]2025年已发货'!D:D</f>
        <v>吨</v>
      </c>
      <c r="E8993" s="2">
        <f>'[1]2025年已发货'!E:E</f>
        <v>4</v>
      </c>
      <c r="F8993" s="4">
        <f>'[1]2025年已发货'!F:F</f>
        <v>45957</v>
      </c>
      <c r="G8993" s="2" t="str">
        <f>'[1]2025年已发货'!G:G</f>
        <v>（成铁西物-地铁5号线项目）成都市武侯区天府一街与昆华路交叉口（提前联系项目准备吊车）</v>
      </c>
      <c r="H8993" s="2" t="str">
        <f>'[1]2025年已发货'!H:H</f>
        <v>黄永福</v>
      </c>
      <c r="I8993" s="2" t="str">
        <f>'[1]2025年已发货'!I:I</f>
        <v>15982823571</v>
      </c>
      <c r="J8993" s="2" vm="1" t="e">
        <f>_xlfn._xlws.FILTER(辅助信息!D:D,辅助信息!G:G=G8993)</f>
        <v>#VALUE!</v>
      </c>
    </row>
    <row r="8994" spans="1:10">
      <c r="A8994" s="2" t="str">
        <f>'[1]2025年已发货'!A:A</f>
        <v>泸钢（代）</v>
      </c>
      <c r="B8994" s="2" t="str">
        <f>'[1]2025年已发货'!B:B</f>
        <v>盘圆</v>
      </c>
      <c r="C8994" s="2" t="str">
        <f>'[1]2025年已发货'!C:C</f>
        <v>HPB300Ф12</v>
      </c>
      <c r="D8994" s="2" t="str">
        <f>'[1]2025年已发货'!D:D</f>
        <v>吨</v>
      </c>
      <c r="E8994" s="2">
        <f>'[1]2025年已发货'!E:E</f>
        <v>21</v>
      </c>
      <c r="F8994" s="4">
        <f>'[1]2025年已发货'!F:F</f>
        <v>45957</v>
      </c>
      <c r="G8994" s="2" t="str">
        <f>'[1]2025年已发货'!G:G</f>
        <v>（成铁西物-绵阳市涪江大桥项目）绵阳市青石路涪江大桥工程项目下穿西成客专工程施工现场</v>
      </c>
      <c r="H8994" s="2" t="str">
        <f>'[1]2025年已发货'!H:H</f>
        <v>黄永福</v>
      </c>
      <c r="I8994" s="2" t="str">
        <f>'[1]2025年已发货'!I:I</f>
        <v>15982823571</v>
      </c>
      <c r="J8994" s="2" vm="1" t="e">
        <f>_xlfn._xlws.FILTER(辅助信息!D:D,辅助信息!G:G=G8994)</f>
        <v>#VALUE!</v>
      </c>
    </row>
    <row r="8995" spans="1:10">
      <c r="A8995" s="2" t="str">
        <f>'[1]2025年已发货'!A:A</f>
        <v>泸钢（代）</v>
      </c>
      <c r="B8995" s="2" t="str">
        <f>'[1]2025年已发货'!B:B</f>
        <v>螺纹钢</v>
      </c>
      <c r="C8995" s="2" t="str">
        <f>'[1]2025年已发货'!C:C</f>
        <v>HRB400EФ28*9m</v>
      </c>
      <c r="D8995" s="2" t="str">
        <f>'[1]2025年已发货'!D:D</f>
        <v>吨</v>
      </c>
      <c r="E8995" s="2">
        <f>'[1]2025年已发货'!E:E</f>
        <v>10</v>
      </c>
      <c r="F8995" s="4">
        <f>'[1]2025年已发货'!F:F</f>
        <v>45957</v>
      </c>
      <c r="G8995" s="2" t="str">
        <f>'[1]2025年已发货'!G:G</f>
        <v>（成铁西物-绵阳市涪江大桥项目）绵阳市青石路涪江大桥工程项目下穿西成客专工程施工现场</v>
      </c>
      <c r="H8995" s="2" t="str">
        <f>'[1]2025年已发货'!H:H</f>
        <v>黄永福</v>
      </c>
      <c r="I8995" s="2" t="str">
        <f>'[1]2025年已发货'!I:I</f>
        <v>15982823571</v>
      </c>
      <c r="J8995" s="2" vm="1" t="e">
        <f>_xlfn._xlws.FILTER(辅助信息!D:D,辅助信息!G:G=G8995)</f>
        <v>#VALUE!</v>
      </c>
    </row>
    <row r="8996" spans="1:10">
      <c r="A8996" s="2" t="str">
        <f>'[1]2025年已发货'!A:A</f>
        <v>泸钢（代）</v>
      </c>
      <c r="B8996" s="2" t="str">
        <f>'[1]2025年已发货'!B:B</f>
        <v>盘螺</v>
      </c>
      <c r="C8996" s="2" t="str">
        <f>'[1]2025年已发货'!C:C</f>
        <v>HRB400EΦ12</v>
      </c>
      <c r="D8996" s="2" t="str">
        <f>'[1]2025年已发货'!D:D</f>
        <v>吨</v>
      </c>
      <c r="E8996" s="2">
        <f>'[1]2025年已发货'!E:E</f>
        <v>3</v>
      </c>
      <c r="F8996" s="4">
        <f>'[1]2025年已发货'!F:F</f>
        <v>45957</v>
      </c>
      <c r="G8996" s="2" t="str">
        <f>'[1]2025年已发货'!G:G</f>
        <v>（成铁西物-绵阳市涪江大桥项目）绵阳市青石路涪江大桥工程项目下穿西成客专工程施工现场</v>
      </c>
      <c r="H8996" s="2" t="str">
        <f>'[1]2025年已发货'!H:H</f>
        <v>黄永福</v>
      </c>
      <c r="I8996" s="2" t="str">
        <f>'[1]2025年已发货'!I:I</f>
        <v>15982823571</v>
      </c>
      <c r="J8996" s="2" vm="1" t="e">
        <f>_xlfn._xlws.FILTER(辅助信息!D:D,辅助信息!G:G=G8996)</f>
        <v>#VALUE!</v>
      </c>
    </row>
    <row r="8997" spans="1:10">
      <c r="A8997" s="2" t="str">
        <f>'[1]2025年已发货'!A:A</f>
        <v>泸钢</v>
      </c>
      <c r="B8997" s="2" t="str">
        <f>'[1]2025年已发货'!B:B</f>
        <v>高线</v>
      </c>
      <c r="C8997" s="2" t="str">
        <f>'[1]2025年已发货'!C:C</f>
        <v>HPB300 Φ8</v>
      </c>
      <c r="D8997" s="2" t="str">
        <f>'[1]2025年已发货'!D:D</f>
        <v>吨</v>
      </c>
      <c r="E8997" s="2">
        <f>'[1]2025年已发货'!E:E</f>
        <v>2.5</v>
      </c>
      <c r="F8997" s="4">
        <f>'[1]2025年已发货'!F:F</f>
        <v>45957</v>
      </c>
      <c r="G8997" s="2" t="str">
        <f>'[1]2025年已发货'!G:G</f>
        <v>(五冶建设锦江区林家坝片区20号地块商业项目)锦江区泰昌路锦江28亩项目部</v>
      </c>
      <c r="H8997" s="2" t="str">
        <f>'[1]2025年已发货'!H:H</f>
        <v>陶杰</v>
      </c>
      <c r="I8997" s="2">
        <f>'[1]2025年已发货'!I:I</f>
        <v>13980247952</v>
      </c>
      <c r="J8997" s="2" t="str">
        <f>_xlfn._xlws.FILTER(辅助信息!D:D,辅助信息!G:G=G8997)</f>
        <v>五冶建设锦江区林家坝片区20号地块商业项目</v>
      </c>
    </row>
    <row r="8998" spans="1:10">
      <c r="A8998" s="2" t="str">
        <f>'[1]2025年已发货'!A:A</f>
        <v>泸钢</v>
      </c>
      <c r="B8998" s="2" t="str">
        <f>'[1]2025年已发货'!B:B</f>
        <v>盘螺</v>
      </c>
      <c r="C8998" s="2" t="str">
        <f>'[1]2025年已发货'!C:C</f>
        <v>HRB400E Φ8</v>
      </c>
      <c r="D8998" s="2" t="str">
        <f>'[1]2025年已发货'!D:D</f>
        <v>吨</v>
      </c>
      <c r="E8998" s="2">
        <f>'[1]2025年已发货'!E:E</f>
        <v>2.5</v>
      </c>
      <c r="F8998" s="4">
        <f>'[1]2025年已发货'!F:F</f>
        <v>45957</v>
      </c>
      <c r="G8998" s="2" t="str">
        <f>'[1]2025年已发货'!G:G</f>
        <v>(五冶建设锦江区林家坝片区20号地块商业项目)锦江区泰昌路锦江28亩项目部</v>
      </c>
      <c r="H8998" s="2" t="str">
        <f>'[1]2025年已发货'!H:H</f>
        <v>陶杰</v>
      </c>
      <c r="I8998" s="2">
        <f>'[1]2025年已发货'!I:I</f>
        <v>13980247952</v>
      </c>
      <c r="J8998" s="2" t="str">
        <f>_xlfn._xlws.FILTER(辅助信息!D:D,辅助信息!G:G=G8998)</f>
        <v>五冶建设锦江区林家坝片区20号地块商业项目</v>
      </c>
    </row>
    <row r="8999" spans="1:10">
      <c r="A8999" s="2" t="str">
        <f>'[1]2025年已发货'!A:A</f>
        <v>泸钢</v>
      </c>
      <c r="B8999" s="2" t="str">
        <f>'[1]2025年已发货'!B:B</f>
        <v>盘螺</v>
      </c>
      <c r="C8999" s="2" t="str">
        <f>'[1]2025年已发货'!C:C</f>
        <v>HRB400E Φ10</v>
      </c>
      <c r="D8999" s="2" t="str">
        <f>'[1]2025年已发货'!D:D</f>
        <v>吨</v>
      </c>
      <c r="E8999" s="2">
        <f>'[1]2025年已发货'!E:E</f>
        <v>2.5</v>
      </c>
      <c r="F8999" s="4">
        <f>'[1]2025年已发货'!F:F</f>
        <v>45957</v>
      </c>
      <c r="G8999" s="2" t="str">
        <f>'[1]2025年已发货'!G:G</f>
        <v>(五冶建设锦江区林家坝片区20号地块商业项目)锦江区泰昌路锦江28亩项目部</v>
      </c>
      <c r="H8999" s="2" t="str">
        <f>'[1]2025年已发货'!H:H</f>
        <v>陶杰</v>
      </c>
      <c r="I8999" s="2">
        <f>'[1]2025年已发货'!I:I</f>
        <v>13980247952</v>
      </c>
      <c r="J8999" s="2" t="str">
        <f>_xlfn._xlws.FILTER(辅助信息!D:D,辅助信息!G:G=G8999)</f>
        <v>五冶建设锦江区林家坝片区20号地块商业项目</v>
      </c>
    </row>
    <row r="9000" spans="1:10">
      <c r="A9000" s="2" t="str">
        <f>'[1]2025年已发货'!A:A</f>
        <v>泸钢</v>
      </c>
      <c r="B9000" s="2" t="str">
        <f>'[1]2025年已发货'!B:B</f>
        <v>螺纹钢</v>
      </c>
      <c r="C9000" s="2" t="str">
        <f>'[1]2025年已发货'!C:C</f>
        <v>HRB400E Φ12 9m</v>
      </c>
      <c r="D9000" s="2" t="str">
        <f>'[1]2025年已发货'!D:D</f>
        <v>吨</v>
      </c>
      <c r="E9000" s="2">
        <f>'[1]2025年已发货'!E:E</f>
        <v>2.5</v>
      </c>
      <c r="F9000" s="4">
        <f>'[1]2025年已发货'!F:F</f>
        <v>45957</v>
      </c>
      <c r="G9000" s="2" t="str">
        <f>'[1]2025年已发货'!G:G</f>
        <v>(五冶建设锦江区林家坝片区20号地块商业项目)锦江区泰昌路锦江28亩项目部</v>
      </c>
      <c r="H9000" s="2" t="str">
        <f>'[1]2025年已发货'!H:H</f>
        <v>陶杰</v>
      </c>
      <c r="I9000" s="2">
        <f>'[1]2025年已发货'!I:I</f>
        <v>13980247952</v>
      </c>
      <c r="J9000" s="2" t="str">
        <f>_xlfn._xlws.FILTER(辅助信息!D:D,辅助信息!G:G=G9000)</f>
        <v>五冶建设锦江区林家坝片区20号地块商业项目</v>
      </c>
    </row>
    <row r="9001" spans="1:10">
      <c r="A9001" s="2" t="str">
        <f>'[1]2025年已发货'!A:A</f>
        <v>泸钢</v>
      </c>
      <c r="B9001" s="2" t="str">
        <f>'[1]2025年已发货'!B:B</f>
        <v>螺纹钢</v>
      </c>
      <c r="C9001" s="2" t="str">
        <f>'[1]2025年已发货'!C:C</f>
        <v>HRB400E Φ14 9m</v>
      </c>
      <c r="D9001" s="2" t="str">
        <f>'[1]2025年已发货'!D:D</f>
        <v>吨</v>
      </c>
      <c r="E9001" s="2">
        <f>'[1]2025年已发货'!E:E</f>
        <v>10</v>
      </c>
      <c r="F9001" s="4">
        <f>'[1]2025年已发货'!F:F</f>
        <v>45957</v>
      </c>
      <c r="G9001" s="2" t="str">
        <f>'[1]2025年已发货'!G:G</f>
        <v>(五冶建设锦江区林家坝片区20号地块商业项目)锦江区泰昌路锦江28亩项目部</v>
      </c>
      <c r="H9001" s="2" t="str">
        <f>'[1]2025年已发货'!H:H</f>
        <v>陶杰</v>
      </c>
      <c r="I9001" s="2">
        <f>'[1]2025年已发货'!I:I</f>
        <v>13980247952</v>
      </c>
      <c r="J9001" s="2" t="str">
        <f>_xlfn._xlws.FILTER(辅助信息!D:D,辅助信息!G:G=G9001)</f>
        <v>五冶建设锦江区林家坝片区20号地块商业项目</v>
      </c>
    </row>
    <row r="9002" spans="1:10">
      <c r="A9002" s="2" t="str">
        <f>'[1]2025年已发货'!A:A</f>
        <v>泸钢</v>
      </c>
      <c r="B9002" s="2" t="str">
        <f>'[1]2025年已发货'!B:B</f>
        <v>螺纹钢</v>
      </c>
      <c r="C9002" s="2" t="str">
        <f>'[1]2025年已发货'!C:C</f>
        <v>HRB400E Φ16 9m</v>
      </c>
      <c r="D9002" s="2" t="str">
        <f>'[1]2025年已发货'!D:D</f>
        <v>吨</v>
      </c>
      <c r="E9002" s="2">
        <f>'[1]2025年已发货'!E:E</f>
        <v>5</v>
      </c>
      <c r="F9002" s="4">
        <f>'[1]2025年已发货'!F:F</f>
        <v>45957</v>
      </c>
      <c r="G9002" s="2" t="str">
        <f>'[1]2025年已发货'!G:G</f>
        <v>(五冶建设锦江区林家坝片区20号地块商业项目)锦江区泰昌路锦江28亩项目部</v>
      </c>
      <c r="H9002" s="2" t="str">
        <f>'[1]2025年已发货'!H:H</f>
        <v>陶杰</v>
      </c>
      <c r="I9002" s="2">
        <f>'[1]2025年已发货'!I:I</f>
        <v>13980247952</v>
      </c>
      <c r="J9002" s="2" t="str">
        <f>_xlfn._xlws.FILTER(辅助信息!D:D,辅助信息!G:G=G9002)</f>
        <v>五冶建设锦江区林家坝片区20号地块商业项目</v>
      </c>
    </row>
    <row r="9003" spans="1:10">
      <c r="A9003" s="2" t="str">
        <f>'[1]2025年已发货'!A:A</f>
        <v>泸钢</v>
      </c>
      <c r="B9003" s="2" t="str">
        <f>'[1]2025年已发货'!B:B</f>
        <v>螺纹钢</v>
      </c>
      <c r="C9003" s="2" t="str">
        <f>'[1]2025年已发货'!C:C</f>
        <v>HRB400E Φ22 9m</v>
      </c>
      <c r="D9003" s="2" t="str">
        <f>'[1]2025年已发货'!D:D</f>
        <v>吨</v>
      </c>
      <c r="E9003" s="2">
        <f>'[1]2025年已发货'!E:E</f>
        <v>2.5</v>
      </c>
      <c r="F9003" s="4">
        <f>'[1]2025年已发货'!F:F</f>
        <v>45957</v>
      </c>
      <c r="G9003" s="2" t="str">
        <f>'[1]2025年已发货'!G:G</f>
        <v>(五冶建设锦江区林家坝片区20号地块商业项目)锦江区泰昌路锦江28亩项目部</v>
      </c>
      <c r="H9003" s="2" t="str">
        <f>'[1]2025年已发货'!H:H</f>
        <v>陶杰</v>
      </c>
      <c r="I9003" s="2">
        <f>'[1]2025年已发货'!I:I</f>
        <v>13980247952</v>
      </c>
      <c r="J9003" s="2" t="str">
        <f>_xlfn._xlws.FILTER(辅助信息!D:D,辅助信息!G:G=G9003)</f>
        <v>五冶建设锦江区林家坝片区20号地块商业项目</v>
      </c>
    </row>
    <row r="9004" spans="1:10">
      <c r="A9004" s="2" t="str">
        <f>'[1]2025年已发货'!A:A</f>
        <v>泸钢</v>
      </c>
      <c r="B9004" s="2" t="str">
        <f>'[1]2025年已发货'!B:B</f>
        <v>螺纹钢</v>
      </c>
      <c r="C9004" s="2" t="str">
        <f>'[1]2025年已发货'!C:C</f>
        <v>HRB400E Φ25 9m</v>
      </c>
      <c r="D9004" s="2" t="str">
        <f>'[1]2025年已发货'!D:D</f>
        <v>吨</v>
      </c>
      <c r="E9004" s="2">
        <f>'[1]2025年已发货'!E:E</f>
        <v>8</v>
      </c>
      <c r="F9004" s="4">
        <f>'[1]2025年已发货'!F:F</f>
        <v>45957</v>
      </c>
      <c r="G9004" s="2" t="str">
        <f>'[1]2025年已发货'!G:G</f>
        <v>(五冶建设锦江区林家坝片区20号地块商业项目)锦江区泰昌路锦江28亩项目部</v>
      </c>
      <c r="H9004" s="2" t="str">
        <f>'[1]2025年已发货'!H:H</f>
        <v>陶杰</v>
      </c>
      <c r="I9004" s="2">
        <f>'[1]2025年已发货'!I:I</f>
        <v>13980247952</v>
      </c>
      <c r="J9004" s="2" t="str">
        <f>_xlfn._xlws.FILTER(辅助信息!D:D,辅助信息!G:G=G9004)</f>
        <v>五冶建设锦江区林家坝片区20号地块商业项目</v>
      </c>
    </row>
    <row r="9005" spans="1:10">
      <c r="A9005" s="2" t="str">
        <f>'[1]2025年已发货'!A:A</f>
        <v>泸钢</v>
      </c>
      <c r="B9005" s="2" t="str">
        <f>'[1]2025年已发货'!B:B</f>
        <v>盘螺</v>
      </c>
      <c r="C9005" s="2" t="str">
        <f>'[1]2025年已发货'!C:C</f>
        <v>HRB400E Φ8</v>
      </c>
      <c r="D9005" s="2" t="str">
        <f>'[1]2025年已发货'!D:D</f>
        <v>吨</v>
      </c>
      <c r="E9005" s="2">
        <f>'[1]2025年已发货'!E:E</f>
        <v>4</v>
      </c>
      <c r="F9005" s="4">
        <f>'[1]2025年已发货'!F:F</f>
        <v>45957</v>
      </c>
      <c r="G9005" s="2" t="str">
        <f>'[1]2025年已发货'!G:G</f>
        <v>(五冶建设成都盐道街中学初中部改扩建工程-一标)四川省成都市锦江区春熙路街道盐道街4号（盐道街中学初中部）</v>
      </c>
      <c r="H9005" s="2" t="str">
        <f>'[1]2025年已发货'!H:H</f>
        <v>谢鑫</v>
      </c>
      <c r="I9005" s="2">
        <f>'[1]2025年已发货'!I:I</f>
        <v>18228465067</v>
      </c>
      <c r="J9005" s="2" t="str">
        <f>_xlfn._xlws.FILTER(辅助信息!D:D,辅助信息!G:G=G9005)</f>
        <v>五冶建设成都盐道街中学初中部改扩建工程</v>
      </c>
    </row>
    <row r="9006" spans="1:10">
      <c r="A9006" s="2" t="str">
        <f>'[1]2025年已发货'!A:A</f>
        <v>泸钢</v>
      </c>
      <c r="B9006" s="2" t="str">
        <f>'[1]2025年已发货'!B:B</f>
        <v>盘螺</v>
      </c>
      <c r="C9006" s="2" t="str">
        <f>'[1]2025年已发货'!C:C</f>
        <v>HRB400E Φ10</v>
      </c>
      <c r="D9006" s="2" t="str">
        <f>'[1]2025年已发货'!D:D</f>
        <v>吨</v>
      </c>
      <c r="E9006" s="2">
        <f>'[1]2025年已发货'!E:E</f>
        <v>4</v>
      </c>
      <c r="F9006" s="4">
        <f>'[1]2025年已发货'!F:F</f>
        <v>45957</v>
      </c>
      <c r="G9006" s="2" t="str">
        <f>'[1]2025年已发货'!G:G</f>
        <v>(五冶建设成都盐道街中学初中部改扩建工程-一标)四川省成都市锦江区春熙路街道盐道街4号（盐道街中学初中部）</v>
      </c>
      <c r="H9006" s="2" t="str">
        <f>'[1]2025年已发货'!H:H</f>
        <v>谢鑫</v>
      </c>
      <c r="I9006" s="2">
        <f>'[1]2025年已发货'!I:I</f>
        <v>18228465067</v>
      </c>
      <c r="J9006" s="2" t="str">
        <f>_xlfn._xlws.FILTER(辅助信息!D:D,辅助信息!G:G=G9006)</f>
        <v>五冶建设成都盐道街中学初中部改扩建工程</v>
      </c>
    </row>
    <row r="9007" spans="1:10">
      <c r="A9007" s="2" t="str">
        <f>'[1]2025年已发货'!A:A</f>
        <v>泸钢</v>
      </c>
      <c r="B9007" s="2" t="str">
        <f>'[1]2025年已发货'!B:B</f>
        <v>盘螺</v>
      </c>
      <c r="C9007" s="2" t="str">
        <f>'[1]2025年已发货'!C:C</f>
        <v>HRB400E Φ12</v>
      </c>
      <c r="D9007" s="2" t="str">
        <f>'[1]2025年已发货'!D:D</f>
        <v>吨</v>
      </c>
      <c r="E9007" s="2">
        <f>'[1]2025年已发货'!E:E</f>
        <v>16</v>
      </c>
      <c r="F9007" s="4">
        <f>'[1]2025年已发货'!F:F</f>
        <v>45957</v>
      </c>
      <c r="G9007" s="2" t="str">
        <f>'[1]2025年已发货'!G:G</f>
        <v>(五冶建设成都盐道街中学初中部改扩建工程-一标)四川省成都市锦江区春熙路街道盐道街4号（盐道街中学初中部）</v>
      </c>
      <c r="H9007" s="2" t="str">
        <f>'[1]2025年已发货'!H:H</f>
        <v>谢鑫</v>
      </c>
      <c r="I9007" s="2">
        <f>'[1]2025年已发货'!I:I</f>
        <v>18228465067</v>
      </c>
      <c r="J9007" s="2" t="str">
        <f>_xlfn._xlws.FILTER(辅助信息!D:D,辅助信息!G:G=G9007)</f>
        <v>五冶建设成都盐道街中学初中部改扩建工程</v>
      </c>
    </row>
    <row r="9008" spans="1:10">
      <c r="A9008" s="2" t="str">
        <f>'[1]2025年已发货'!A:A</f>
        <v>泸钢</v>
      </c>
      <c r="B9008" s="2" t="str">
        <f>'[1]2025年已发货'!B:B</f>
        <v>螺纹钢</v>
      </c>
      <c r="C9008" s="2" t="str">
        <f>'[1]2025年已发货'!C:C</f>
        <v>HRB400E Φ25 9m</v>
      </c>
      <c r="D9008" s="2" t="str">
        <f>'[1]2025年已发货'!D:D</f>
        <v>吨</v>
      </c>
      <c r="E9008" s="2">
        <f>'[1]2025年已发货'!E:E</f>
        <v>5</v>
      </c>
      <c r="F9008" s="4">
        <f>'[1]2025年已发货'!F:F</f>
        <v>45957</v>
      </c>
      <c r="G9008" s="2" t="str">
        <f>'[1]2025年已发货'!G:G</f>
        <v>(五冶建设成都盐道街中学初中部改扩建工程-一标)四川省成都市锦江区春熙路街道盐道街4号（盐道街中学初中部）</v>
      </c>
      <c r="H9008" s="2" t="str">
        <f>'[1]2025年已发货'!H:H</f>
        <v>谢鑫</v>
      </c>
      <c r="I9008" s="2">
        <f>'[1]2025年已发货'!I:I</f>
        <v>18228465067</v>
      </c>
      <c r="J9008" s="2" t="str">
        <f>_xlfn._xlws.FILTER(辅助信息!D:D,辅助信息!G:G=G9008)</f>
        <v>五冶建设成都盐道街中学初中部改扩建工程</v>
      </c>
    </row>
    <row r="9009" spans="1:10">
      <c r="A9009" s="2" t="str">
        <f>'[1]2025年已发货'!A:A</f>
        <v>泸钢</v>
      </c>
      <c r="B9009" s="2" t="str">
        <f>'[1]2025年已发货'!B:B</f>
        <v>螺纹钢</v>
      </c>
      <c r="C9009" s="2" t="str">
        <f>'[1]2025年已发货'!C:C</f>
        <v>HRB400E Φ28 9m</v>
      </c>
      <c r="D9009" s="2" t="str">
        <f>'[1]2025年已发货'!D:D</f>
        <v>吨</v>
      </c>
      <c r="E9009" s="2">
        <f>'[1]2025年已发货'!E:E</f>
        <v>6</v>
      </c>
      <c r="F9009" s="4">
        <f>'[1]2025年已发货'!F:F</f>
        <v>45957</v>
      </c>
      <c r="G9009" s="2" t="str">
        <f>'[1]2025年已发货'!G:G</f>
        <v>(五冶建设成都盐道街中学初中部改扩建工程-一标)四川省成都市锦江区春熙路街道盐道街4号（盐道街中学初中部）</v>
      </c>
      <c r="H9009" s="2" t="str">
        <f>'[1]2025年已发货'!H:H</f>
        <v>谢鑫</v>
      </c>
      <c r="I9009" s="2">
        <f>'[1]2025年已发货'!I:I</f>
        <v>18228465067</v>
      </c>
      <c r="J9009" s="2" t="str">
        <f>_xlfn._xlws.FILTER(辅助信息!D:D,辅助信息!G:G=G9009)</f>
        <v>五冶建设成都盐道街中学初中部改扩建工程</v>
      </c>
    </row>
    <row r="9010" spans="1:10">
      <c r="A9010" s="2" t="str">
        <f>'[1]2025年已发货'!A:A</f>
        <v>泸钢</v>
      </c>
      <c r="B9010" s="2" t="str">
        <f>'[1]2025年已发货'!B:B</f>
        <v>盘螺</v>
      </c>
      <c r="C9010" s="2" t="str">
        <f>'[1]2025年已发货'!C:C</f>
        <v>HRB400E Φ6</v>
      </c>
      <c r="D9010" s="2" t="str">
        <f>'[1]2025年已发货'!D:D</f>
        <v>吨</v>
      </c>
      <c r="E9010" s="2">
        <f>'[1]2025年已发货'!E:E</f>
        <v>4</v>
      </c>
      <c r="F9010" s="4">
        <f>'[1]2025年已发货'!F:F</f>
        <v>45957</v>
      </c>
      <c r="G9010" s="2" t="str">
        <f>'[1]2025年已发货'!G:G</f>
        <v>(五冶建设扩建艺体中学二期工程)四川省成都市双流区光荣路成都艺体中学南200米</v>
      </c>
      <c r="H9010" s="2" t="str">
        <f>'[1]2025年已发货'!H:H</f>
        <v>谢序强</v>
      </c>
      <c r="I9010" s="2">
        <f>'[1]2025年已发货'!I:I</f>
        <v>13458588232</v>
      </c>
      <c r="J9010" s="2" t="str">
        <f>_xlfn._xlws.FILTER(辅助信息!D:D,辅助信息!G:G=G9010)</f>
        <v>五冶建设扩建艺体中学二期工程</v>
      </c>
    </row>
    <row r="9011" spans="1:10">
      <c r="A9011" s="2" t="str">
        <f>'[1]2025年已发货'!A:A</f>
        <v>泸钢</v>
      </c>
      <c r="B9011" s="2" t="str">
        <f>'[1]2025年已发货'!B:B</f>
        <v>盘螺</v>
      </c>
      <c r="C9011" s="2" t="str">
        <f>'[1]2025年已发货'!C:C</f>
        <v>HRB400E Φ8</v>
      </c>
      <c r="D9011" s="2" t="str">
        <f>'[1]2025年已发货'!D:D</f>
        <v>吨</v>
      </c>
      <c r="E9011" s="2">
        <f>'[1]2025年已发货'!E:E</f>
        <v>6</v>
      </c>
      <c r="F9011" s="4">
        <f>'[1]2025年已发货'!F:F</f>
        <v>45957</v>
      </c>
      <c r="G9011" s="2" t="str">
        <f>'[1]2025年已发货'!G:G</f>
        <v>(五冶建设扩建艺体中学二期工程)四川省成都市双流区光荣路成都艺体中学南200米</v>
      </c>
      <c r="H9011" s="2" t="str">
        <f>'[1]2025年已发货'!H:H</f>
        <v>谢序强</v>
      </c>
      <c r="I9011" s="2">
        <f>'[1]2025年已发货'!I:I</f>
        <v>13458588232</v>
      </c>
      <c r="J9011" s="2" t="str">
        <f>_xlfn._xlws.FILTER(辅助信息!D:D,辅助信息!G:G=G9011)</f>
        <v>五冶建设扩建艺体中学二期工程</v>
      </c>
    </row>
    <row r="9012" spans="1:10">
      <c r="A9012" s="2" t="str">
        <f>'[1]2025年已发货'!A:A</f>
        <v>泸钢</v>
      </c>
      <c r="B9012" s="2" t="str">
        <f>'[1]2025年已发货'!B:B</f>
        <v>盘螺</v>
      </c>
      <c r="C9012" s="2" t="str">
        <f>'[1]2025年已发货'!C:C</f>
        <v>HRB400E Φ10</v>
      </c>
      <c r="D9012" s="2" t="str">
        <f>'[1]2025年已发货'!D:D</f>
        <v>吨</v>
      </c>
      <c r="E9012" s="2">
        <f>'[1]2025年已发货'!E:E</f>
        <v>6</v>
      </c>
      <c r="F9012" s="4">
        <f>'[1]2025年已发货'!F:F</f>
        <v>45957</v>
      </c>
      <c r="G9012" s="2" t="str">
        <f>'[1]2025年已发货'!G:G</f>
        <v>(五冶建设扩建艺体中学二期工程)四川省成都市双流区光荣路成都艺体中学南200米</v>
      </c>
      <c r="H9012" s="2" t="str">
        <f>'[1]2025年已发货'!H:H</f>
        <v>谢序强</v>
      </c>
      <c r="I9012" s="2">
        <f>'[1]2025年已发货'!I:I</f>
        <v>13458588232</v>
      </c>
      <c r="J9012" s="2" t="str">
        <f>_xlfn._xlws.FILTER(辅助信息!D:D,辅助信息!G:G=G9012)</f>
        <v>五冶建设扩建艺体中学二期工程</v>
      </c>
    </row>
    <row r="9013" spans="1:10">
      <c r="A9013" s="2" t="str">
        <f>'[1]2025年已发货'!A:A</f>
        <v>泸钢</v>
      </c>
      <c r="B9013" s="2" t="str">
        <f>'[1]2025年已发货'!B:B</f>
        <v>螺纹钢</v>
      </c>
      <c r="C9013" s="2" t="str">
        <f>'[1]2025年已发货'!C:C</f>
        <v>HRB400E Φ12 9m</v>
      </c>
      <c r="D9013" s="2" t="str">
        <f>'[1]2025年已发货'!D:D</f>
        <v>吨</v>
      </c>
      <c r="E9013" s="2">
        <f>'[1]2025年已发货'!E:E</f>
        <v>20</v>
      </c>
      <c r="F9013" s="4">
        <f>'[1]2025年已发货'!F:F</f>
        <v>45957</v>
      </c>
      <c r="G9013" s="2" t="str">
        <f>'[1]2025年已发货'!G:G</f>
        <v>(五冶建设扩建艺体中学二期工程)四川省成都市双流区光荣路成都艺体中学南200米</v>
      </c>
      <c r="H9013" s="2" t="str">
        <f>'[1]2025年已发货'!H:H</f>
        <v>谢序强</v>
      </c>
      <c r="I9013" s="2">
        <f>'[1]2025年已发货'!I:I</f>
        <v>13458588232</v>
      </c>
      <c r="J9013" s="2" t="str">
        <f>_xlfn._xlws.FILTER(辅助信息!D:D,辅助信息!G:G=G9013)</f>
        <v>五冶建设扩建艺体中学二期工程</v>
      </c>
    </row>
    <row r="9014" spans="1:10">
      <c r="A9014" s="2" t="str">
        <f>'[1]2025年已发货'!A:A</f>
        <v>泸钢</v>
      </c>
      <c r="B9014" s="2" t="str">
        <f>'[1]2025年已发货'!B:B</f>
        <v>螺纹钢</v>
      </c>
      <c r="C9014" s="2" t="str">
        <f>'[1]2025年已发货'!C:C</f>
        <v>HRB400E Φ12 9m</v>
      </c>
      <c r="D9014" s="2" t="str">
        <f>'[1]2025年已发货'!D:D</f>
        <v>吨</v>
      </c>
      <c r="E9014" s="2">
        <f>'[1]2025年已发货'!E:E</f>
        <v>15</v>
      </c>
      <c r="F9014" s="4">
        <f>'[1]2025年已发货'!F:F</f>
        <v>45957</v>
      </c>
      <c r="G9014" s="2" t="str">
        <f>'[1]2025年已发货'!G:G</f>
        <v>(五冶建设扩建艺体中学二期工程)四川省成都市双流区光荣路成都艺体中学南200米</v>
      </c>
      <c r="H9014" s="2" t="str">
        <f>'[1]2025年已发货'!H:H</f>
        <v>谢序强</v>
      </c>
      <c r="I9014" s="2">
        <f>'[1]2025年已发货'!I:I</f>
        <v>13458588232</v>
      </c>
      <c r="J9014" s="2" t="str">
        <f>_xlfn._xlws.FILTER(辅助信息!D:D,辅助信息!G:G=G9014)</f>
        <v>五冶建设扩建艺体中学二期工程</v>
      </c>
    </row>
    <row r="9015" spans="1:10">
      <c r="A9015" s="2" t="str">
        <f>'[1]2025年已发货'!A:A</f>
        <v>泸钢</v>
      </c>
      <c r="B9015" s="2" t="str">
        <f>'[1]2025年已发货'!B:B</f>
        <v>螺纹钢</v>
      </c>
      <c r="C9015" s="2" t="str">
        <f>'[1]2025年已发货'!C:C</f>
        <v>HRB500E Φ14</v>
      </c>
      <c r="D9015" s="2" t="str">
        <f>'[1]2025年已发货'!D:D</f>
        <v>吨</v>
      </c>
      <c r="E9015" s="2">
        <f>'[1]2025年已发货'!E:E</f>
        <v>10</v>
      </c>
      <c r="F9015" s="4">
        <f>'[1]2025年已发货'!F:F</f>
        <v>45957</v>
      </c>
      <c r="G9015" s="2" t="str">
        <f>'[1]2025年已发货'!G:G</f>
        <v>(五冶建设扩建艺体中学二期工程)四川省成都市双流区光荣路成都艺体中学南200米</v>
      </c>
      <c r="H9015" s="2" t="str">
        <f>'[1]2025年已发货'!H:H</f>
        <v>谢序强</v>
      </c>
      <c r="I9015" s="2">
        <f>'[1]2025年已发货'!I:I</f>
        <v>13458588232</v>
      </c>
      <c r="J9015" s="2" t="str">
        <f>_xlfn._xlws.FILTER(辅助信息!D:D,辅助信息!G:G=G9015)</f>
        <v>五冶建设扩建艺体中学二期工程</v>
      </c>
    </row>
    <row r="9016" spans="1:10">
      <c r="A9016" s="2" t="str">
        <f>'[1]2025年已发货'!A:A</f>
        <v>泸钢</v>
      </c>
      <c r="B9016" s="2" t="str">
        <f>'[1]2025年已发货'!B:B</f>
        <v>螺纹钢</v>
      </c>
      <c r="C9016" s="2" t="str">
        <f>'[1]2025年已发货'!C:C</f>
        <v>HRB500E Φ25</v>
      </c>
      <c r="D9016" s="2" t="str">
        <f>'[1]2025年已发货'!D:D</f>
        <v>吨</v>
      </c>
      <c r="E9016" s="2">
        <f>'[1]2025年已发货'!E:E</f>
        <v>10</v>
      </c>
      <c r="F9016" s="4">
        <f>'[1]2025年已发货'!F:F</f>
        <v>45957</v>
      </c>
      <c r="G9016" s="2" t="str">
        <f>'[1]2025年已发货'!G:G</f>
        <v>(五冶建设扩建艺体中学二期工程)四川省成都市双流区光荣路成都艺体中学南200米</v>
      </c>
      <c r="H9016" s="2" t="str">
        <f>'[1]2025年已发货'!H:H</f>
        <v>谢序强</v>
      </c>
      <c r="I9016" s="2">
        <f>'[1]2025年已发货'!I:I</f>
        <v>13458588232</v>
      </c>
      <c r="J9016" s="2" t="str">
        <f>_xlfn._xlws.FILTER(辅助信息!D:D,辅助信息!G:G=G9016)</f>
        <v>五冶建设扩建艺体中学二期工程</v>
      </c>
    </row>
    <row r="9017" spans="1:10">
      <c r="A9017" s="2" t="str">
        <f>'[1]2025年已发货'!A:A</f>
        <v>润耀</v>
      </c>
      <c r="B9017" s="2" t="str">
        <f>'[1]2025年已发货'!B:B</f>
        <v>盘螺</v>
      </c>
      <c r="C9017" s="2" t="str">
        <f>'[1]2025年已发货'!C:C</f>
        <v>HRB400E Φ10</v>
      </c>
      <c r="D9017" s="2" t="str">
        <f>'[1]2025年已发货'!D:D</f>
        <v>吨</v>
      </c>
      <c r="E9017" s="2">
        <f>'[1]2025年已发货'!E:E</f>
        <v>20</v>
      </c>
      <c r="F9017" s="4">
        <f>'[1]2025年已发货'!F:F</f>
        <v>45958</v>
      </c>
      <c r="G9017" s="2" t="str">
        <f>'[1]2025年已发货'!G:G</f>
        <v>(中铁科研院宜宾泥溪项目)中铁科研院集团有限公司宜宾市泥溪东互通式立交下穿成贵客专铁路工程项目钢筋加工厂</v>
      </c>
      <c r="H9017" s="2" t="str">
        <f>'[1]2025年已发货'!H:H</f>
        <v>蔡鹏</v>
      </c>
      <c r="I9017" s="2">
        <f>'[1]2025年已发货'!I:I</f>
        <v>19130850820</v>
      </c>
      <c r="J9017" s="2" t="str">
        <f>_xlfn._xlws.FILTER(辅助信息!D:D,辅助信息!G:G=G9017)</f>
        <v>中铁科研院宜宾泥溪项目</v>
      </c>
    </row>
    <row r="9018" spans="1:10">
      <c r="A9018" s="2" t="str">
        <f>'[1]2025年已发货'!A:A</f>
        <v>润耀</v>
      </c>
      <c r="B9018" s="2" t="str">
        <f>'[1]2025年已发货'!B:B</f>
        <v>盘螺</v>
      </c>
      <c r="C9018" s="2" t="str">
        <f>'[1]2025年已发货'!C:C</f>
        <v>HRB400E Φ12</v>
      </c>
      <c r="D9018" s="2" t="str">
        <f>'[1]2025年已发货'!D:D</f>
        <v>吨</v>
      </c>
      <c r="E9018" s="2">
        <f>'[1]2025年已发货'!E:E</f>
        <v>40</v>
      </c>
      <c r="F9018" s="4">
        <f>'[1]2025年已发货'!F:F</f>
        <v>45958</v>
      </c>
      <c r="G9018" s="2" t="str">
        <f>'[1]2025年已发货'!G:G</f>
        <v>(中铁科研院宜宾泥溪项目)中铁科研院集团有限公司宜宾市泥溪东互通式立交下穿成贵客专铁路工程项目钢筋加工厂</v>
      </c>
      <c r="H9018" s="2" t="str">
        <f>'[1]2025年已发货'!H:H</f>
        <v>蔡鹏</v>
      </c>
      <c r="I9018" s="2">
        <f>'[1]2025年已发货'!I:I</f>
        <v>19130850820</v>
      </c>
      <c r="J9018" s="2" t="str">
        <f>_xlfn._xlws.FILTER(辅助信息!D:D,辅助信息!G:G=G9018)</f>
        <v>中铁科研院宜宾泥溪项目</v>
      </c>
    </row>
    <row r="9019" spans="1:10">
      <c r="A9019" s="2" t="str">
        <f>'[1]2025年已发货'!A:A</f>
        <v>润耀</v>
      </c>
      <c r="B9019" s="2" t="str">
        <f>'[1]2025年已发货'!B:B</f>
        <v>螺纹钢</v>
      </c>
      <c r="C9019" s="2" t="str">
        <f>'[1]2025年已发货'!C:C</f>
        <v>HRB400E Φ16 9m</v>
      </c>
      <c r="D9019" s="2" t="str">
        <f>'[1]2025年已发货'!D:D</f>
        <v>吨</v>
      </c>
      <c r="E9019" s="2">
        <f>'[1]2025年已发货'!E:E</f>
        <v>11</v>
      </c>
      <c r="F9019" s="4">
        <f>'[1]2025年已发货'!F:F</f>
        <v>45958</v>
      </c>
      <c r="G9019" s="2" t="str">
        <f>'[1]2025年已发货'!G:G</f>
        <v>(中铁科研院宜宾泥溪项目)中铁科研院集团有限公司宜宾市泥溪东互通式立交下穿成贵客专铁路工程项目钢筋加工厂</v>
      </c>
      <c r="H9019" s="2" t="str">
        <f>'[1]2025年已发货'!H:H</f>
        <v>蔡鹏</v>
      </c>
      <c r="I9019" s="2">
        <f>'[1]2025年已发货'!I:I</f>
        <v>19130850820</v>
      </c>
      <c r="J9019" s="2" t="str">
        <f>_xlfn._xlws.FILTER(辅助信息!D:D,辅助信息!G:G=G9019)</f>
        <v>中铁科研院宜宾泥溪项目</v>
      </c>
    </row>
    <row r="9020" spans="1:10">
      <c r="A9020" s="2" t="str">
        <f>'[1]2025年已发货'!A:A</f>
        <v>润耀</v>
      </c>
      <c r="B9020" s="2" t="str">
        <f>'[1]2025年已发货'!B:B</f>
        <v>高线</v>
      </c>
      <c r="C9020" s="2" t="str">
        <f>'[1]2025年已发货'!C:C</f>
        <v>HPB300Ф8</v>
      </c>
      <c r="D9020" s="2" t="str">
        <f>'[1]2025年已发货'!D:D</f>
        <v>吨</v>
      </c>
      <c r="E9020" s="2">
        <f>'[1]2025年已发货'!E:E</f>
        <v>35</v>
      </c>
      <c r="F9020" s="4">
        <f>'[1]2025年已发货'!F:F</f>
        <v>45958</v>
      </c>
      <c r="G9020" s="2" t="str">
        <f>'[1]2025年已发货'!G:G</f>
        <v>（中铁广州局-成渝扩容2标）四川省资阳市雁江区石岭镇易家沟2号梁场</v>
      </c>
      <c r="H9020" s="2" t="str">
        <f>'[1]2025年已发货'!H:H</f>
        <v>孙鹏飞</v>
      </c>
      <c r="I9020" s="2">
        <f>'[1]2025年已发货'!I:I</f>
        <v>18011784798</v>
      </c>
      <c r="J9020" s="2" vm="1" t="e">
        <f>_xlfn._xlws.FILTER(辅助信息!D:D,辅助信息!G:G=G9020)</f>
        <v>#VALUE!</v>
      </c>
    </row>
    <row r="9021" spans="1:10">
      <c r="A9021" s="2" t="str">
        <f>'[1]2025年已发货'!A:A</f>
        <v>润耀</v>
      </c>
      <c r="B9021" s="2" t="str">
        <f>'[1]2025年已发货'!B:B</f>
        <v>螺纹钢</v>
      </c>
      <c r="C9021" s="2" t="str">
        <f>'[1]2025年已发货'!C:C</f>
        <v>HRB400EФ16，12m</v>
      </c>
      <c r="D9021" s="2" t="str">
        <f>'[1]2025年已发货'!D:D</f>
        <v>吨</v>
      </c>
      <c r="E9021" s="2">
        <f>'[1]2025年已发货'!E:E</f>
        <v>35</v>
      </c>
      <c r="F9021" s="4">
        <f>'[1]2025年已发货'!F:F</f>
        <v>45958</v>
      </c>
      <c r="G9021" s="2" t="str">
        <f>'[1]2025年已发货'!G:G</f>
        <v>（中铁广州局-成渝扩容2标）四川省资阳市雁江区石岭镇易家沟2号梁场</v>
      </c>
      <c r="H9021" s="2" t="str">
        <f>'[1]2025年已发货'!H:H</f>
        <v>孙鹏飞</v>
      </c>
      <c r="I9021" s="2">
        <f>'[1]2025年已发货'!I:I</f>
        <v>18011784798</v>
      </c>
      <c r="J9021" s="2" vm="1" t="e">
        <f>_xlfn._xlws.FILTER(辅助信息!D:D,辅助信息!G:G=G9021)</f>
        <v>#VALUE!</v>
      </c>
    </row>
    <row r="9022" spans="1:10">
      <c r="A9022" s="2" t="str">
        <f>'[1]2025年已发货'!A:A</f>
        <v>德胜</v>
      </c>
      <c r="B9022" s="2" t="str">
        <f>'[1]2025年已发货'!B:B</f>
        <v>螺纹钢</v>
      </c>
      <c r="C9022" s="2" t="str">
        <f>'[1]2025年已发货'!C:C</f>
        <v>HRB400E Φ20 9m</v>
      </c>
      <c r="D9022" s="2" t="str">
        <f>'[1]2025年已发货'!D:D</f>
        <v>吨</v>
      </c>
      <c r="E9022" s="2">
        <f>'[1]2025年已发货'!E:E</f>
        <v>8</v>
      </c>
      <c r="F9022" s="4">
        <f>'[1]2025年已发货'!F:F</f>
        <v>45958</v>
      </c>
      <c r="G9022" s="2" t="str">
        <f>'[1]2025年已发货'!G:G</f>
        <v>(中铁科研院宜宾泥溪项目)中铁科研院集团有限公司宜宾市泥溪东互通式立交下穿成贵客专铁路工程项目钢筋加工厂</v>
      </c>
      <c r="H9022" s="2" t="str">
        <f>'[1]2025年已发货'!H:H</f>
        <v>蔡鹏</v>
      </c>
      <c r="I9022" s="2">
        <f>'[1]2025年已发货'!I:I</f>
        <v>19130850820</v>
      </c>
      <c r="J9022" s="2" t="str">
        <f>_xlfn._xlws.FILTER(辅助信息!D:D,辅助信息!G:G=G9022)</f>
        <v>中铁科研院宜宾泥溪项目</v>
      </c>
    </row>
    <row r="9023" spans="1:10">
      <c r="A9023" s="2" t="str">
        <f>'[1]2025年已发货'!A:A</f>
        <v>德胜</v>
      </c>
      <c r="B9023" s="2" t="str">
        <f>'[1]2025年已发货'!B:B</f>
        <v>螺纹钢</v>
      </c>
      <c r="C9023" s="2" t="str">
        <f>'[1]2025年已发货'!C:C</f>
        <v>HRB400E Φ22 9m</v>
      </c>
      <c r="D9023" s="2" t="str">
        <f>'[1]2025年已发货'!D:D</f>
        <v>吨</v>
      </c>
      <c r="E9023" s="2">
        <f>'[1]2025年已发货'!E:E</f>
        <v>6</v>
      </c>
      <c r="F9023" s="4">
        <f>'[1]2025年已发货'!F:F</f>
        <v>45958</v>
      </c>
      <c r="G9023" s="2" t="str">
        <f>'[1]2025年已发货'!G:G</f>
        <v>(中铁科研院宜宾泥溪项目)中铁科研院集团有限公司宜宾市泥溪东互通式立交下穿成贵客专铁路工程项目钢筋加工厂</v>
      </c>
      <c r="H9023" s="2" t="str">
        <f>'[1]2025年已发货'!H:H</f>
        <v>蔡鹏</v>
      </c>
      <c r="I9023" s="2">
        <f>'[1]2025年已发货'!I:I</f>
        <v>19130850820</v>
      </c>
      <c r="J9023" s="2" t="str">
        <f>_xlfn._xlws.FILTER(辅助信息!D:D,辅助信息!G:G=G9023)</f>
        <v>中铁科研院宜宾泥溪项目</v>
      </c>
    </row>
    <row r="9024" spans="1:10">
      <c r="A9024" s="2" t="str">
        <f>'[1]2025年已发货'!A:A</f>
        <v>德胜</v>
      </c>
      <c r="B9024" s="2" t="str">
        <f>'[1]2025年已发货'!B:B</f>
        <v>螺纹钢</v>
      </c>
      <c r="C9024" s="2" t="str">
        <f>'[1]2025年已发货'!C:C</f>
        <v>HRB400E Φ28 9m</v>
      </c>
      <c r="D9024" s="2" t="str">
        <f>'[1]2025年已发货'!D:D</f>
        <v>吨</v>
      </c>
      <c r="E9024" s="2">
        <f>'[1]2025年已发货'!E:E</f>
        <v>20</v>
      </c>
      <c r="F9024" s="4">
        <f>'[1]2025年已发货'!F:F</f>
        <v>45958</v>
      </c>
      <c r="G9024" s="2" t="str">
        <f>'[1]2025年已发货'!G:G</f>
        <v>(中铁科研院宜宾泥溪项目)中铁科研院集团有限公司宜宾市泥溪东互通式立交下穿成贵客专铁路工程项目钢筋加工厂</v>
      </c>
      <c r="H9024" s="2" t="str">
        <f>'[1]2025年已发货'!H:H</f>
        <v>蔡鹏</v>
      </c>
      <c r="I9024" s="2">
        <f>'[1]2025年已发货'!I:I</f>
        <v>19130850820</v>
      </c>
      <c r="J9024" s="2" t="str">
        <f>_xlfn._xlws.FILTER(辅助信息!D:D,辅助信息!G:G=G9024)</f>
        <v>中铁科研院宜宾泥溪项目</v>
      </c>
    </row>
    <row r="9025" spans="1:10">
      <c r="A9025" s="2" t="str">
        <f>'[1]2025年已发货'!A:A</f>
        <v>德胜</v>
      </c>
      <c r="B9025" s="2" t="str">
        <f>'[1]2025年已发货'!B:B</f>
        <v>螺纹钢</v>
      </c>
      <c r="C9025" s="2" t="str">
        <f>'[1]2025年已发货'!C:C</f>
        <v>HRB400E Φ12 9m</v>
      </c>
      <c r="D9025" s="2" t="str">
        <f>'[1]2025年已发货'!D:D</f>
        <v>吨</v>
      </c>
      <c r="E9025" s="2">
        <f>'[1]2025年已发货'!E:E</f>
        <v>10</v>
      </c>
      <c r="F9025" s="4">
        <f>'[1]2025年已发货'!F:F</f>
        <v>45958</v>
      </c>
      <c r="G9025" s="2" t="str">
        <f>'[1]2025年已发货'!G:G</f>
        <v>(宜宾兴港三江新区长江工业园保障性租赁住房建设项目-土建)四川省宜宾市翠屏区永善路南段宜宾市三江新区长江工业园区</v>
      </c>
      <c r="H9025" s="2" t="str">
        <f>'[1]2025年已发货'!H:H</f>
        <v>赵元虎</v>
      </c>
      <c r="I9025" s="2">
        <f>'[1]2025年已发货'!I:I</f>
        <v>13684167136</v>
      </c>
      <c r="J9025" s="2" t="str">
        <f>_xlfn._xlws.FILTER(辅助信息!D:D,辅助信息!G:G=G9025)</f>
        <v>宜宾兴港三江新区长江工业园建设项目</v>
      </c>
    </row>
    <row r="9026" spans="1:10">
      <c r="A9026" s="2" t="str">
        <f>'[1]2025年已发货'!A:A</f>
        <v>德胜</v>
      </c>
      <c r="B9026" s="2" t="str">
        <f>'[1]2025年已发货'!B:B</f>
        <v>螺纹钢</v>
      </c>
      <c r="C9026" s="2" t="str">
        <f>'[1]2025年已发货'!C:C</f>
        <v>HRB400E Φ16 9m</v>
      </c>
      <c r="D9026" s="2" t="str">
        <f>'[1]2025年已发货'!D:D</f>
        <v>吨</v>
      </c>
      <c r="E9026" s="2">
        <f>'[1]2025年已发货'!E:E</f>
        <v>35</v>
      </c>
      <c r="F9026" s="4">
        <f>'[1]2025年已发货'!F:F</f>
        <v>45958</v>
      </c>
      <c r="G9026" s="2" t="str">
        <f>'[1]2025年已发货'!G:G</f>
        <v>(宜宾兴港三江新区长江工业园保障性租赁住房建设项目-土建)四川省宜宾市翠屏区永善路南段宜宾市三江新区长江工业园区</v>
      </c>
      <c r="H9026" s="2" t="str">
        <f>'[1]2025年已发货'!H:H</f>
        <v>赵元虎</v>
      </c>
      <c r="I9026" s="2">
        <f>'[1]2025年已发货'!I:I</f>
        <v>13684167136</v>
      </c>
      <c r="J9026" s="2" t="str">
        <f>_xlfn._xlws.FILTER(辅助信息!D:D,辅助信息!G:G=G9026)</f>
        <v>宜宾兴港三江新区长江工业园建设项目</v>
      </c>
    </row>
    <row r="9027" spans="1:10">
      <c r="A9027" s="2" t="str">
        <f>'[1]2025年已发货'!A:A</f>
        <v>德胜</v>
      </c>
      <c r="B9027" s="2" t="str">
        <f>'[1]2025年已发货'!B:B</f>
        <v>螺纹钢</v>
      </c>
      <c r="C9027" s="2" t="str">
        <f>'[1]2025年已发货'!C:C</f>
        <v>HRB400E Φ20 9m</v>
      </c>
      <c r="D9027" s="2" t="str">
        <f>'[1]2025年已发货'!D:D</f>
        <v>吨</v>
      </c>
      <c r="E9027" s="2">
        <f>'[1]2025年已发货'!E:E</f>
        <v>5</v>
      </c>
      <c r="F9027" s="4">
        <f>'[1]2025年已发货'!F:F</f>
        <v>45958</v>
      </c>
      <c r="G9027" s="2" t="str">
        <f>'[1]2025年已发货'!G:G</f>
        <v>(宜宾兴港三江新区长江工业园保障性租赁住房建设项目-土建)四川省宜宾市翠屏区永善路南段宜宾市三江新区长江工业园区</v>
      </c>
      <c r="H9027" s="2" t="str">
        <f>'[1]2025年已发货'!H:H</f>
        <v>赵元虎</v>
      </c>
      <c r="I9027" s="2">
        <f>'[1]2025年已发货'!I:I</f>
        <v>13684167136</v>
      </c>
      <c r="J9027" s="2" t="str">
        <f>_xlfn._xlws.FILTER(辅助信息!D:D,辅助信息!G:G=G9027)</f>
        <v>宜宾兴港三江新区长江工业园建设项目</v>
      </c>
    </row>
    <row r="9028" spans="1:10">
      <c r="A9028" s="2" t="str">
        <f>'[1]2025年已发货'!A:A</f>
        <v>德胜</v>
      </c>
      <c r="B9028" s="2" t="str">
        <f>'[1]2025年已发货'!B:B</f>
        <v>螺纹钢</v>
      </c>
      <c r="C9028" s="2" t="str">
        <f>'[1]2025年已发货'!C:C</f>
        <v>HRB400E Φ22 9m</v>
      </c>
      <c r="D9028" s="2" t="str">
        <f>'[1]2025年已发货'!D:D</f>
        <v>吨</v>
      </c>
      <c r="E9028" s="2">
        <f>'[1]2025年已发货'!E:E</f>
        <v>10</v>
      </c>
      <c r="F9028" s="4">
        <f>'[1]2025年已发货'!F:F</f>
        <v>45958</v>
      </c>
      <c r="G9028" s="2" t="str">
        <f>'[1]2025年已发货'!G:G</f>
        <v>(宜宾兴港三江新区长江工业园保障性租赁住房建设项目-土建)四川省宜宾市翠屏区永善路南段宜宾市三江新区长江工业园区</v>
      </c>
      <c r="H9028" s="2" t="str">
        <f>'[1]2025年已发货'!H:H</f>
        <v>赵元虎</v>
      </c>
      <c r="I9028" s="2">
        <f>'[1]2025年已发货'!I:I</f>
        <v>13684167136</v>
      </c>
      <c r="J9028" s="2" t="str">
        <f>_xlfn._xlws.FILTER(辅助信息!D:D,辅助信息!G:G=G9028)</f>
        <v>宜宾兴港三江新区长江工业园建设项目</v>
      </c>
    </row>
    <row r="9029" spans="1:10">
      <c r="A9029" s="2" t="str">
        <f>'[1]2025年已发货'!A:A</f>
        <v>德胜</v>
      </c>
      <c r="B9029" s="2" t="str">
        <f>'[1]2025年已发货'!B:B</f>
        <v>螺纹钢</v>
      </c>
      <c r="C9029" s="2" t="str">
        <f>'[1]2025年已发货'!C:C</f>
        <v>HRB400E Φ25 9m</v>
      </c>
      <c r="D9029" s="2" t="str">
        <f>'[1]2025年已发货'!D:D</f>
        <v>吨</v>
      </c>
      <c r="E9029" s="2">
        <f>'[1]2025年已发货'!E:E</f>
        <v>10</v>
      </c>
      <c r="F9029" s="4">
        <f>'[1]2025年已发货'!F:F</f>
        <v>45958</v>
      </c>
      <c r="G9029" s="2" t="str">
        <f>'[1]2025年已发货'!G:G</f>
        <v>(宜宾兴港三江新区长江工业园保障性租赁住房建设项目-土建)四川省宜宾市翠屏区永善路南段宜宾市三江新区长江工业园区</v>
      </c>
      <c r="H9029" s="2" t="str">
        <f>'[1]2025年已发货'!H:H</f>
        <v>赵元虎</v>
      </c>
      <c r="I9029" s="2">
        <f>'[1]2025年已发货'!I:I</f>
        <v>13684167136</v>
      </c>
      <c r="J9029" s="2" t="str">
        <f>_xlfn._xlws.FILTER(辅助信息!D:D,辅助信息!G:G=G9029)</f>
        <v>宜宾兴港三江新区长江工业园建设项目</v>
      </c>
    </row>
    <row r="9030" spans="1:10">
      <c r="A9030" s="2" t="str">
        <f>'[1]2025年已发货'!A:A</f>
        <v>德胜</v>
      </c>
      <c r="B9030" s="2" t="str">
        <f>'[1]2025年已发货'!B:B</f>
        <v>螺纹钢</v>
      </c>
      <c r="C9030" s="2" t="str">
        <f>'[1]2025年已发货'!C:C</f>
        <v>HRB400EΦ25*9m</v>
      </c>
      <c r="D9030" s="2" t="str">
        <f>'[1]2025年已发货'!D:D</f>
        <v>吨</v>
      </c>
      <c r="E9030" s="2">
        <f>'[1]2025年已发货'!E:E</f>
        <v>35</v>
      </c>
      <c r="F9030" s="4">
        <f>'[1]2025年已发货'!F:F</f>
        <v>45958</v>
      </c>
      <c r="G9030" s="2" t="str">
        <f>'[1]2025年已发货'!G:G</f>
        <v>（成峨3标）眉山市丹棱县兴盛路（诺尔电器）成峨TJ3标</v>
      </c>
      <c r="H9030" s="2" t="str">
        <f>'[1]2025年已发货'!H:H</f>
        <v>雍朝刚</v>
      </c>
      <c r="I9030" s="2" t="str">
        <f>'[1]2025年已发货'!I:I</f>
        <v>19983344290</v>
      </c>
      <c r="J9030" s="2" vm="1" t="e">
        <f>_xlfn._xlws.FILTER(辅助信息!D:D,辅助信息!G:G=G9030)</f>
        <v>#VALUE!</v>
      </c>
    </row>
    <row r="9031" spans="1:10">
      <c r="A9031" s="2" t="str">
        <f>'[1]2025年已发货'!A:A</f>
        <v>德胜</v>
      </c>
      <c r="B9031" s="2" t="str">
        <f>'[1]2025年已发货'!B:B</f>
        <v>螺纹钢</v>
      </c>
      <c r="C9031" s="2" t="str">
        <f>'[1]2025年已发货'!C:C</f>
        <v>HRB500EΦ28*9m</v>
      </c>
      <c r="D9031" s="2" t="str">
        <f>'[1]2025年已发货'!D:D</f>
        <v>吨</v>
      </c>
      <c r="E9031" s="2">
        <f>'[1]2025年已发货'!E:E</f>
        <v>35</v>
      </c>
      <c r="F9031" s="4">
        <f>'[1]2025年已发货'!F:F</f>
        <v>45958</v>
      </c>
      <c r="G9031" s="2" t="str">
        <f>'[1]2025年已发货'!G:G</f>
        <v>（成峨3标）眉山市丹棱县兴盛路（诺尔电器）成峨TJ3标</v>
      </c>
      <c r="H9031" s="2" t="str">
        <f>'[1]2025年已发货'!H:H</f>
        <v>雍朝刚</v>
      </c>
      <c r="I9031" s="2" t="str">
        <f>'[1]2025年已发货'!I:I</f>
        <v>19983344290</v>
      </c>
      <c r="J9031" s="2" vm="1" t="e">
        <f>_xlfn._xlws.FILTER(辅助信息!D:D,辅助信息!G:G=G9031)</f>
        <v>#VALUE!</v>
      </c>
    </row>
    <row r="9032" spans="1:10">
      <c r="A9032" s="2" t="str">
        <f>'[1]2025年已发货'!A:A</f>
        <v>德胜恒嘉</v>
      </c>
      <c r="B9032" s="2" t="str">
        <f>'[1]2025年已发货'!B:B</f>
        <v>螺纹钢</v>
      </c>
      <c r="C9032" s="2" t="str">
        <f>'[1]2025年已发货'!C:C</f>
        <v>HRB400E Φ25×9米</v>
      </c>
      <c r="D9032" s="2" t="str">
        <f>'[1]2025年已发货'!D:D</f>
        <v>吨</v>
      </c>
      <c r="E9032" s="2">
        <f>'[1]2025年已发货'!E:E</f>
        <v>35</v>
      </c>
      <c r="F9032" s="4">
        <f>'[1]2025年已发货'!F:F</f>
        <v>45958</v>
      </c>
      <c r="G9032" s="2" t="str">
        <f>'[1]2025年已发货'!G:G</f>
        <v>（自永1标八局二分公司钢筋棚）四川省自贡市大安区牛佛镇</v>
      </c>
      <c r="H9032" s="2" t="str">
        <f>'[1]2025年已发货'!H:H</f>
        <v>刘鑫</v>
      </c>
      <c r="I9032" s="2">
        <f>'[1]2025年已发货'!I:I</f>
        <v>18382259456</v>
      </c>
      <c r="J9032" s="2" vm="1" t="e">
        <f>_xlfn._xlws.FILTER(辅助信息!D:D,辅助信息!G:G=G9032)</f>
        <v>#VALUE!</v>
      </c>
    </row>
    <row r="9033" spans="1:10">
      <c r="A9033" s="2" t="str">
        <f>'[1]2025年已发货'!A:A</f>
        <v>德胜恒嘉</v>
      </c>
      <c r="B9033" s="2" t="str">
        <f>'[1]2025年已发货'!B:B</f>
        <v>螺纹钢</v>
      </c>
      <c r="C9033" s="2" t="str">
        <f>'[1]2025年已发货'!C:C</f>
        <v>HRB400E Φ20×9米</v>
      </c>
      <c r="D9033" s="2" t="str">
        <f>'[1]2025年已发货'!D:D</f>
        <v>吨</v>
      </c>
      <c r="E9033" s="2">
        <f>'[1]2025年已发货'!E:E</f>
        <v>35</v>
      </c>
      <c r="F9033" s="4">
        <f>'[1]2025年已发货'!F:F</f>
        <v>45958</v>
      </c>
      <c r="G9033" s="2" t="str">
        <f>'[1]2025年已发货'!G:G</f>
        <v>（自永1标八局二分公司钢筋棚）四川省自贡市大安区牛佛镇</v>
      </c>
      <c r="H9033" s="2" t="str">
        <f>'[1]2025年已发货'!H:H</f>
        <v>刘鑫</v>
      </c>
      <c r="I9033" s="2">
        <f>'[1]2025年已发货'!I:I</f>
        <v>18382259456</v>
      </c>
      <c r="J9033" s="2" vm="1" t="e">
        <f>_xlfn._xlws.FILTER(辅助信息!D:D,辅助信息!G:G=G9033)</f>
        <v>#VALUE!</v>
      </c>
    </row>
    <row r="9034" spans="1:10">
      <c r="A9034" s="2" t="str">
        <f>'[1]2025年已发货'!A:A</f>
        <v>德胜恒嘉</v>
      </c>
      <c r="B9034" s="2" t="str">
        <f>'[1]2025年已发货'!B:B</f>
        <v>螺纹钢</v>
      </c>
      <c r="C9034" s="2" t="str">
        <f>'[1]2025年已发货'!C:C</f>
        <v>HRB500E Φ32×9米</v>
      </c>
      <c r="D9034" s="2" t="str">
        <f>'[1]2025年已发货'!D:D</f>
        <v>吨</v>
      </c>
      <c r="E9034" s="2">
        <f>'[1]2025年已发货'!E:E</f>
        <v>35</v>
      </c>
      <c r="F9034" s="4">
        <f>'[1]2025年已发货'!F:F</f>
        <v>45958</v>
      </c>
      <c r="G9034" s="2" t="str">
        <f>'[1]2025年已发货'!G:G</f>
        <v>（自永1标八局二分公司钢筋棚）四川省自贡市大安区牛佛镇</v>
      </c>
      <c r="H9034" s="2" t="str">
        <f>'[1]2025年已发货'!H:H</f>
        <v>刘鑫</v>
      </c>
      <c r="I9034" s="2">
        <f>'[1]2025年已发货'!I:I</f>
        <v>18382259456</v>
      </c>
      <c r="J9034" s="2" vm="1" t="e">
        <f>_xlfn._xlws.FILTER(辅助信息!D:D,辅助信息!G:G=G9034)</f>
        <v>#VALUE!</v>
      </c>
    </row>
    <row r="9035" spans="1:10">
      <c r="A9035" s="2" t="str">
        <f>'[1]2025年已发货'!A:A</f>
        <v>德胜恒嘉</v>
      </c>
      <c r="B9035" s="2" t="str">
        <f>'[1]2025年已发货'!B:B</f>
        <v>螺纹钢</v>
      </c>
      <c r="C9035" s="2" t="str">
        <f>'[1]2025年已发货'!C:C</f>
        <v>HRB400E Φ22×9米</v>
      </c>
      <c r="D9035" s="2" t="str">
        <f>'[1]2025年已发货'!D:D</f>
        <v>吨</v>
      </c>
      <c r="E9035" s="2">
        <f>'[1]2025年已发货'!E:E</f>
        <v>35</v>
      </c>
      <c r="F9035" s="4">
        <f>'[1]2025年已发货'!F:F</f>
        <v>45958</v>
      </c>
      <c r="G9035" s="2" t="str">
        <f>'[1]2025年已发货'!G:G</f>
        <v>（自永1标八局二分公司钢筋棚）四川省自贡市大安区牛佛镇</v>
      </c>
      <c r="H9035" s="2" t="str">
        <f>'[1]2025年已发货'!H:H</f>
        <v>刘鑫</v>
      </c>
      <c r="I9035" s="2">
        <f>'[1]2025年已发货'!I:I</f>
        <v>18382259456</v>
      </c>
      <c r="J9035" s="2" vm="1" t="e">
        <f>_xlfn._xlws.FILTER(辅助信息!D:D,辅助信息!G:G=G9035)</f>
        <v>#VALUE!</v>
      </c>
    </row>
    <row r="9036" spans="1:10">
      <c r="A9036" s="2" t="str">
        <f>'[1]2025年已发货'!A:A</f>
        <v>德胜恒嘉</v>
      </c>
      <c r="B9036" s="2" t="str">
        <f>'[1]2025年已发货'!B:B</f>
        <v>螺纹钢</v>
      </c>
      <c r="C9036" s="2" t="str">
        <f>'[1]2025年已发货'!C:C</f>
        <v>HRB400E Φ12×9米</v>
      </c>
      <c r="D9036" s="2" t="str">
        <f>'[1]2025年已发货'!D:D</f>
        <v>吨</v>
      </c>
      <c r="E9036" s="2">
        <f>'[1]2025年已发货'!E:E</f>
        <v>14</v>
      </c>
      <c r="F9036" s="4">
        <f>'[1]2025年已发货'!F:F</f>
        <v>45958</v>
      </c>
      <c r="G9036" s="2" t="str">
        <f>'[1]2025年已发货'!G:G</f>
        <v>（自永高速-自永3标六局交通分公司）四川省自贡市自流井区自由路161号</v>
      </c>
      <c r="H9036" s="2" t="str">
        <f>'[1]2025年已发货'!H:H</f>
        <v>邱世发</v>
      </c>
      <c r="I9036" s="2">
        <f>'[1]2025年已发货'!I:I</f>
        <v>13890038000</v>
      </c>
      <c r="J9036" s="2" vm="1" t="e">
        <f>_xlfn._xlws.FILTER(辅助信息!D:D,辅助信息!G:G=G9036)</f>
        <v>#VALUE!</v>
      </c>
    </row>
    <row r="9037" spans="1:10">
      <c r="A9037" s="2" t="str">
        <f>'[1]2025年已发货'!A:A</f>
        <v>德胜恒嘉</v>
      </c>
      <c r="B9037" s="2" t="str">
        <f>'[1]2025年已发货'!B:B</f>
        <v>螺纹钢</v>
      </c>
      <c r="C9037" s="2" t="str">
        <f>'[1]2025年已发货'!C:C</f>
        <v>HRB400E Φ14×9米</v>
      </c>
      <c r="D9037" s="2" t="str">
        <f>'[1]2025年已发货'!D:D</f>
        <v>吨</v>
      </c>
      <c r="E9037" s="2">
        <f>'[1]2025年已发货'!E:E</f>
        <v>10</v>
      </c>
      <c r="F9037" s="4">
        <f>'[1]2025年已发货'!F:F</f>
        <v>45958</v>
      </c>
      <c r="G9037" s="2" t="str">
        <f>'[1]2025年已发货'!G:G</f>
        <v>（自永高速-自永3标六局交通分公司）四川省自贡市自流井区自由路161号</v>
      </c>
      <c r="H9037" s="2" t="str">
        <f>'[1]2025年已发货'!H:H</f>
        <v>邱世发</v>
      </c>
      <c r="I9037" s="2">
        <f>'[1]2025年已发货'!I:I</f>
        <v>13890038000</v>
      </c>
      <c r="J9037" s="2" vm="1" t="e">
        <f>_xlfn._xlws.FILTER(辅助信息!D:D,辅助信息!G:G=G9037)</f>
        <v>#VALUE!</v>
      </c>
    </row>
    <row r="9038" spans="1:10">
      <c r="A9038" s="2" t="str">
        <f>'[1]2025年已发货'!A:A</f>
        <v>德胜恒嘉</v>
      </c>
      <c r="B9038" s="2" t="str">
        <f>'[1]2025年已发货'!B:B</f>
        <v>螺纹钢</v>
      </c>
      <c r="C9038" s="2" t="str">
        <f>'[1]2025年已发货'!C:C</f>
        <v>HRB400E Φ20×9米</v>
      </c>
      <c r="D9038" s="2" t="str">
        <f>'[1]2025年已发货'!D:D</f>
        <v>吨</v>
      </c>
      <c r="E9038" s="2">
        <f>'[1]2025年已发货'!E:E</f>
        <v>5</v>
      </c>
      <c r="F9038" s="4">
        <f>'[1]2025年已发货'!F:F</f>
        <v>45958</v>
      </c>
      <c r="G9038" s="2" t="str">
        <f>'[1]2025年已发货'!G:G</f>
        <v>（自永高速-自永3标六局交通分公司）四川省自贡市自流井区自由路161号</v>
      </c>
      <c r="H9038" s="2" t="str">
        <f>'[1]2025年已发货'!H:H</f>
        <v>邱世发</v>
      </c>
      <c r="I9038" s="2">
        <f>'[1]2025年已发货'!I:I</f>
        <v>13890038000</v>
      </c>
      <c r="J9038" s="2" vm="1" t="e">
        <f>_xlfn._xlws.FILTER(辅助信息!D:D,辅助信息!G:G=G9038)</f>
        <v>#VALUE!</v>
      </c>
    </row>
    <row r="9039" spans="1:10">
      <c r="A9039" s="2" t="str">
        <f>'[1]2025年已发货'!A:A</f>
        <v>德胜恒嘉</v>
      </c>
      <c r="B9039" s="2" t="str">
        <f>'[1]2025年已发货'!B:B</f>
        <v>螺纹钢</v>
      </c>
      <c r="C9039" s="2" t="str">
        <f>'[1]2025年已发货'!C:C</f>
        <v>HRB400E Φ22×9米</v>
      </c>
      <c r="D9039" s="2" t="str">
        <f>'[1]2025年已发货'!D:D</f>
        <v>吨</v>
      </c>
      <c r="E9039" s="2">
        <f>'[1]2025年已发货'!E:E</f>
        <v>8</v>
      </c>
      <c r="F9039" s="4">
        <f>'[1]2025年已发货'!F:F</f>
        <v>45958</v>
      </c>
      <c r="G9039" s="2" t="str">
        <f>'[1]2025年已发货'!G:G</f>
        <v>（自永高速-自永3标六局交通分公司）四川省自贡市自流井区自由路161号</v>
      </c>
      <c r="H9039" s="2" t="str">
        <f>'[1]2025年已发货'!H:H</f>
        <v>邱世发</v>
      </c>
      <c r="I9039" s="2">
        <f>'[1]2025年已发货'!I:I</f>
        <v>13890038000</v>
      </c>
      <c r="J9039" s="2" vm="1" t="e">
        <f>_xlfn._xlws.FILTER(辅助信息!D:D,辅助信息!G:G=G9039)</f>
        <v>#VALUE!</v>
      </c>
    </row>
    <row r="9040" spans="1:10">
      <c r="A9040" s="2" t="str">
        <f>'[1]2025年已发货'!A:A</f>
        <v>德胜恒嘉</v>
      </c>
      <c r="B9040" s="2" t="str">
        <f>'[1]2025年已发货'!B:B</f>
        <v>螺纹钢</v>
      </c>
      <c r="C9040" s="2" t="str">
        <f>'[1]2025年已发货'!C:C</f>
        <v>HRB400E Φ22×9米</v>
      </c>
      <c r="D9040" s="2" t="str">
        <f>'[1]2025年已发货'!D:D</f>
        <v>吨</v>
      </c>
      <c r="E9040" s="2">
        <f>'[1]2025年已发货'!E:E</f>
        <v>14</v>
      </c>
      <c r="F9040" s="4">
        <f>'[1]2025年已发货'!F:F</f>
        <v>45958</v>
      </c>
      <c r="G9040" s="2" t="str">
        <f>'[1]2025年已发货'!G:G</f>
        <v>（自永高速-自永3标六局交通分公司）四川省内江市隆昌市圣灯镇中心学校</v>
      </c>
      <c r="H9040" s="2" t="str">
        <f>'[1]2025年已发货'!H:H</f>
        <v>李宏权</v>
      </c>
      <c r="I9040" s="2">
        <f>'[1]2025年已发货'!I:I</f>
        <v>19212995868</v>
      </c>
      <c r="J9040" s="2" vm="1" t="e">
        <f>_xlfn._xlws.FILTER(辅助信息!D:D,辅助信息!G:G=G9040)</f>
        <v>#VALUE!</v>
      </c>
    </row>
    <row r="9041" spans="1:10">
      <c r="A9041" s="2" t="str">
        <f>'[1]2025年已发货'!A:A</f>
        <v>德胜恒嘉</v>
      </c>
      <c r="B9041" s="2" t="str">
        <f>'[1]2025年已发货'!B:B</f>
        <v>螺纹钢</v>
      </c>
      <c r="C9041" s="2" t="str">
        <f>'[1]2025年已发货'!C:C</f>
        <v>HRB400E Φ25×9米</v>
      </c>
      <c r="D9041" s="2" t="str">
        <f>'[1]2025年已发货'!D:D</f>
        <v>吨</v>
      </c>
      <c r="E9041" s="2">
        <f>'[1]2025年已发货'!E:E</f>
        <v>15</v>
      </c>
      <c r="F9041" s="4">
        <f>'[1]2025年已发货'!F:F</f>
        <v>45958</v>
      </c>
      <c r="G9041" s="2" t="str">
        <f>'[1]2025年已发货'!G:G</f>
        <v>（自永高速-自永3标六局交通分公司）四川省内江市隆昌市圣灯镇中心学校</v>
      </c>
      <c r="H9041" s="2" t="str">
        <f>'[1]2025年已发货'!H:H</f>
        <v>李宏权</v>
      </c>
      <c r="I9041" s="2">
        <f>'[1]2025年已发货'!I:I</f>
        <v>19212995868</v>
      </c>
      <c r="J9041" s="2" vm="1" t="e">
        <f>_xlfn._xlws.FILTER(辅助信息!D:D,辅助信息!G:G=G9041)</f>
        <v>#VALUE!</v>
      </c>
    </row>
    <row r="9042" spans="1:10">
      <c r="A9042" s="2" t="str">
        <f>'[1]2025年已发货'!A:A</f>
        <v>德胜恒嘉</v>
      </c>
      <c r="B9042" s="2" t="str">
        <f>'[1]2025年已发货'!B:B</f>
        <v>螺纹钢</v>
      </c>
      <c r="C9042" s="2" t="str">
        <f>'[1]2025年已发货'!C:C</f>
        <v>HRB400E Φ25×12米</v>
      </c>
      <c r="D9042" s="2" t="str">
        <f>'[1]2025年已发货'!D:D</f>
        <v>吨</v>
      </c>
      <c r="E9042" s="2">
        <f>'[1]2025年已发货'!E:E</f>
        <v>2.5</v>
      </c>
      <c r="F9042" s="4">
        <f>'[1]2025年已发货'!F:F</f>
        <v>45958</v>
      </c>
      <c r="G9042" s="2" t="str">
        <f>'[1]2025年已发货'!G:G</f>
        <v>（自永高速-自永3标六局交通分公司）四川省内江市隆昌市圣灯镇中心学校</v>
      </c>
      <c r="H9042" s="2" t="str">
        <f>'[1]2025年已发货'!H:H</f>
        <v>李宏权</v>
      </c>
      <c r="I9042" s="2">
        <f>'[1]2025年已发货'!I:I</f>
        <v>19212995868</v>
      </c>
      <c r="J9042" s="2" vm="1" t="e">
        <f>_xlfn._xlws.FILTER(辅助信息!D:D,辅助信息!G:G=G9042)</f>
        <v>#VALUE!</v>
      </c>
    </row>
    <row r="9043" spans="1:10">
      <c r="A9043" s="2" t="str">
        <f>'[1]2025年已发货'!A:A</f>
        <v>德胜恒嘉</v>
      </c>
      <c r="B9043" s="2" t="str">
        <f>'[1]2025年已发货'!B:B</f>
        <v>螺纹钢</v>
      </c>
      <c r="C9043" s="2" t="str">
        <f>'[1]2025年已发货'!C:C</f>
        <v>HRB400E Φ28×12米</v>
      </c>
      <c r="D9043" s="2" t="str">
        <f>'[1]2025年已发货'!D:D</f>
        <v>吨</v>
      </c>
      <c r="E9043" s="2">
        <f>'[1]2025年已发货'!E:E</f>
        <v>2.5</v>
      </c>
      <c r="F9043" s="4">
        <f>'[1]2025年已发货'!F:F</f>
        <v>45958</v>
      </c>
      <c r="G9043" s="2" t="str">
        <f>'[1]2025年已发货'!G:G</f>
        <v>（自永高速-自永3标六局交通分公司）四川省内江市隆昌市圣灯镇中心学校</v>
      </c>
      <c r="H9043" s="2" t="str">
        <f>'[1]2025年已发货'!H:H</f>
        <v>李宏权</v>
      </c>
      <c r="I9043" s="2">
        <f>'[1]2025年已发货'!I:I</f>
        <v>19212995868</v>
      </c>
      <c r="J9043" s="2" vm="1" t="e">
        <f>_xlfn._xlws.FILTER(辅助信息!D:D,辅助信息!G:G=G9043)</f>
        <v>#VALUE!</v>
      </c>
    </row>
    <row r="9044" spans="1:10">
      <c r="A9044" s="2" t="str">
        <f>'[1]2025年已发货'!A:A</f>
        <v>达钢</v>
      </c>
      <c r="B9044" s="2" t="str">
        <f>'[1]2025年已发货'!B:B</f>
        <v>高线</v>
      </c>
      <c r="C9044" s="2" t="str">
        <f>'[1]2025年已发货'!C:C</f>
        <v>HPB300Ф12</v>
      </c>
      <c r="D9044" s="2" t="str">
        <f>'[1]2025年已发货'!D:D</f>
        <v>吨</v>
      </c>
      <c r="E9044" s="2">
        <f>'[1]2025年已发货'!E:E</f>
        <v>70</v>
      </c>
      <c r="F9044" s="4">
        <f>'[1]2025年已发货'!F:F</f>
        <v>45958</v>
      </c>
      <c r="G9044" s="2" t="str">
        <f>'[1]2025年已发货'!G:G</f>
        <v>（中铁广州局-成渝扩容2标）成渝扩容项目ZCB3-2标2#钢筋厂【雁江区联盟桥东北50米(资资路) 】</v>
      </c>
      <c r="H9044" s="2" t="str">
        <f>'[1]2025年已发货'!H:H</f>
        <v>刘沛琦</v>
      </c>
      <c r="I9044" s="2">
        <f>'[1]2025年已发货'!I:I</f>
        <v>18011784798</v>
      </c>
      <c r="J9044" s="2" vm="1" t="e">
        <f>_xlfn._xlws.FILTER(辅助信息!D:D,辅助信息!G:G=G9044)</f>
        <v>#VALUE!</v>
      </c>
    </row>
    <row r="9045" spans="1:10">
      <c r="A9045" s="2" t="str">
        <f>'[1]2025年已发货'!A:A</f>
        <v>达钢</v>
      </c>
      <c r="B9045" s="2" t="str">
        <f>'[1]2025年已发货'!B:B</f>
        <v>盘螺</v>
      </c>
      <c r="C9045" s="2" t="str">
        <f>'[1]2025年已发货'!C:C</f>
        <v>HRB400EФ12</v>
      </c>
      <c r="D9045" s="2" t="str">
        <f>'[1]2025年已发货'!D:D</f>
        <v>吨</v>
      </c>
      <c r="E9045" s="2">
        <f>'[1]2025年已发货'!E:E</f>
        <v>35</v>
      </c>
      <c r="F9045" s="4">
        <f>'[1]2025年已发货'!F:F</f>
        <v>45958</v>
      </c>
      <c r="G9045" s="2" t="str">
        <f>'[1]2025年已发货'!G:G</f>
        <v>（中铁广州局-成渝扩容2标）四川省资阳市雁江区南双路杨家糖房</v>
      </c>
      <c r="H9045" s="2" t="str">
        <f>'[1]2025年已发货'!H:H</f>
        <v>石雄</v>
      </c>
      <c r="I9045" s="2">
        <f>'[1]2025年已发货'!I:I</f>
        <v>13268388125</v>
      </c>
      <c r="J9045" s="2" vm="1" t="e">
        <f>_xlfn._xlws.FILTER(辅助信息!D:D,辅助信息!G:G=G9045)</f>
        <v>#VALUE!</v>
      </c>
    </row>
    <row r="9046" spans="1:10">
      <c r="A9046" s="2" t="str">
        <f>'[1]2025年已发货'!A:A</f>
        <v>达钢</v>
      </c>
      <c r="B9046" s="2" t="str">
        <f>'[1]2025年已发货'!B:B</f>
        <v>螺纹钢</v>
      </c>
      <c r="C9046" s="2" t="str">
        <f>'[1]2025年已发货'!C:C</f>
        <v>HRB400EФ12，12m</v>
      </c>
      <c r="D9046" s="2" t="str">
        <f>'[1]2025年已发货'!D:D</f>
        <v>吨</v>
      </c>
      <c r="E9046" s="2">
        <f>'[1]2025年已发货'!E:E</f>
        <v>105</v>
      </c>
      <c r="F9046" s="4">
        <f>'[1]2025年已发货'!F:F</f>
        <v>45958</v>
      </c>
      <c r="G9046" s="2" t="str">
        <f>'[1]2025年已发货'!G:G</f>
        <v>（中铁广州局-成渝扩容2标）四川省资阳市雁江区石岭镇易家沟2号梁场</v>
      </c>
      <c r="H9046" s="2" t="str">
        <f>'[1]2025年已发货'!H:H</f>
        <v>孙鹏飞</v>
      </c>
      <c r="I9046" s="2">
        <f>'[1]2025年已发货'!I:I</f>
        <v>18011784798</v>
      </c>
      <c r="J9046" s="2" vm="1" t="e">
        <f>_xlfn._xlws.FILTER(辅助信息!D:D,辅助信息!G:G=G9046)</f>
        <v>#VALUE!</v>
      </c>
    </row>
    <row r="9047" spans="1:10">
      <c r="A9047" s="2" t="str">
        <f>'[1]2025年已发货'!A:A</f>
        <v>达钢</v>
      </c>
      <c r="B9047" s="2" t="str">
        <f>'[1]2025年已发货'!B:B</f>
        <v>螺纹钢</v>
      </c>
      <c r="C9047" s="2" t="str">
        <f>'[1]2025年已发货'!C:C</f>
        <v>HRB400EФ14，12m</v>
      </c>
      <c r="D9047" s="2" t="str">
        <f>'[1]2025年已发货'!D:D</f>
        <v>吨</v>
      </c>
      <c r="E9047" s="2">
        <f>'[1]2025年已发货'!E:E</f>
        <v>70</v>
      </c>
      <c r="F9047" s="4">
        <f>'[1]2025年已发货'!F:F</f>
        <v>45958</v>
      </c>
      <c r="G9047" s="2" t="str">
        <f>'[1]2025年已发货'!G:G</f>
        <v>（中铁广州局-成渝扩容2标）四川省资阳市雁江区石岭镇易家沟2号梁场</v>
      </c>
      <c r="H9047" s="2" t="str">
        <f>'[1]2025年已发货'!H:H</f>
        <v>孙鹏飞</v>
      </c>
      <c r="I9047" s="2">
        <f>'[1]2025年已发货'!I:I</f>
        <v>18011784798</v>
      </c>
      <c r="J9047" s="2" vm="1" t="e">
        <f>_xlfn._xlws.FILTER(辅助信息!D:D,辅助信息!G:G=G9047)</f>
        <v>#VALUE!</v>
      </c>
    </row>
    <row r="9048" spans="1:10">
      <c r="A9048" s="2" t="str">
        <f>'[1]2025年已发货'!A:A</f>
        <v>达钢</v>
      </c>
      <c r="B9048" s="2" t="str">
        <f>'[1]2025年已发货'!B:B</f>
        <v>螺纹钢</v>
      </c>
      <c r="C9048" s="2" t="str">
        <f>'[1]2025年已发货'!C:C</f>
        <v>HRB400EФ25，12m</v>
      </c>
      <c r="D9048" s="2" t="str">
        <f>'[1]2025年已发货'!D:D</f>
        <v>吨</v>
      </c>
      <c r="E9048" s="2">
        <f>'[1]2025年已发货'!E:E</f>
        <v>35</v>
      </c>
      <c r="F9048" s="4">
        <f>'[1]2025年已发货'!F:F</f>
        <v>45958</v>
      </c>
      <c r="G9048" s="2" t="str">
        <f>'[1]2025年已发货'!G:G</f>
        <v>（中铁广州局-成渝扩容2标）四川省资阳市雁江区石岭镇易家沟2号梁场</v>
      </c>
      <c r="H9048" s="2" t="str">
        <f>'[1]2025年已发货'!H:H</f>
        <v>孙鹏飞</v>
      </c>
      <c r="I9048" s="2">
        <f>'[1]2025年已发货'!I:I</f>
        <v>18011784798</v>
      </c>
      <c r="J9048" s="2" vm="1" t="e">
        <f>_xlfn._xlws.FILTER(辅助信息!D:D,辅助信息!G:G=G9048)</f>
        <v>#VALUE!</v>
      </c>
    </row>
    <row r="9049" spans="1:10">
      <c r="A9049" s="2" t="str">
        <f>'[1]2025年已发货'!A:A</f>
        <v>达钢</v>
      </c>
      <c r="B9049" s="2" t="str">
        <f>'[1]2025年已发货'!B:B</f>
        <v>盘螺</v>
      </c>
      <c r="C9049" s="2" t="str">
        <f>'[1]2025年已发货'!C:C</f>
        <v>HRB400EФ12</v>
      </c>
      <c r="D9049" s="2" t="str">
        <f>'[1]2025年已发货'!D:D</f>
        <v>吨</v>
      </c>
      <c r="E9049" s="2">
        <f>'[1]2025年已发货'!E:E</f>
        <v>22.5</v>
      </c>
      <c r="F9049" s="4">
        <f>'[1]2025年已发货'!F:F</f>
        <v>45958</v>
      </c>
      <c r="G9049" s="2" t="str">
        <f>'[1]2025年已发货'!G:G</f>
        <v>（中铁二局-成渝扩容4标）四川省成都市简阳市杨家镇桐子湾村二局钢筋场</v>
      </c>
      <c r="H9049" s="2" t="str">
        <f>'[1]2025年已发货'!H:H</f>
        <v>陈钢</v>
      </c>
      <c r="I9049" s="2">
        <f>'[1]2025年已发货'!I:I</f>
        <v>13018165813</v>
      </c>
      <c r="J9049" s="2" vm="1" t="e">
        <f>_xlfn._xlws.FILTER(辅助信息!D:D,辅助信息!G:G=G9049)</f>
        <v>#VALUE!</v>
      </c>
    </row>
    <row r="9050" spans="1:10">
      <c r="A9050" s="2" t="str">
        <f>'[1]2025年已发货'!A:A</f>
        <v>达钢</v>
      </c>
      <c r="B9050" s="2" t="str">
        <f>'[1]2025年已发货'!B:B</f>
        <v>高线</v>
      </c>
      <c r="C9050" s="2" t="str">
        <f>'[1]2025年已发货'!C:C</f>
        <v>HPB300Ф12</v>
      </c>
      <c r="D9050" s="2" t="str">
        <f>'[1]2025年已发货'!D:D</f>
        <v>吨</v>
      </c>
      <c r="E9050" s="2">
        <f>'[1]2025年已发货'!E:E</f>
        <v>12</v>
      </c>
      <c r="F9050" s="4">
        <f>'[1]2025年已发货'!F:F</f>
        <v>45958</v>
      </c>
      <c r="G9050" s="2" t="str">
        <f>'[1]2025年已发货'!G:G</f>
        <v>（中铁二局-成渝扩容4标）四川省成都市简阳市杨家镇桐子湾村二局钢筋场</v>
      </c>
      <c r="H9050" s="2" t="str">
        <f>'[1]2025年已发货'!H:H</f>
        <v>陈钢</v>
      </c>
      <c r="I9050" s="2">
        <f>'[1]2025年已发货'!I:I</f>
        <v>13018165813</v>
      </c>
      <c r="J9050" s="2" vm="1" t="e">
        <f>_xlfn._xlws.FILTER(辅助信息!D:D,辅助信息!G:G=G9050)</f>
        <v>#VALUE!</v>
      </c>
    </row>
    <row r="9051" spans="1:10">
      <c r="A9051" s="2" t="str">
        <f>'[1]2025年已发货'!A:A</f>
        <v>达钢</v>
      </c>
      <c r="B9051" s="2" t="str">
        <f>'[1]2025年已发货'!B:B</f>
        <v>盘螺</v>
      </c>
      <c r="C9051" s="2" t="str">
        <f>'[1]2025年已发货'!C:C</f>
        <v>HRB400EФ12</v>
      </c>
      <c r="D9051" s="2" t="str">
        <f>'[1]2025年已发货'!D:D</f>
        <v>吨</v>
      </c>
      <c r="E9051" s="2">
        <f>'[1]2025年已发货'!E:E</f>
        <v>35</v>
      </c>
      <c r="F9051" s="4">
        <f>'[1]2025年已发货'!F:F</f>
        <v>45958</v>
      </c>
      <c r="G9051" s="2" t="str">
        <f>'[1]2025年已发货'!G:G</f>
        <v>（中铁三局成渝扩容ZCB3-1项目部）内江市胜利收费站红绿灯500米</v>
      </c>
      <c r="H9051" s="2" t="str">
        <f>'[1]2025年已发货'!H:H</f>
        <v>王岩</v>
      </c>
      <c r="I9051" s="2">
        <f>'[1]2025年已发货'!I:I</f>
        <v>17634813323</v>
      </c>
      <c r="J9051" s="2" vm="1" t="e">
        <f>_xlfn._xlws.FILTER(辅助信息!D:D,辅助信息!G:G=G9051)</f>
        <v>#VALUE!</v>
      </c>
    </row>
    <row r="9052" spans="1:10">
      <c r="A9052" s="2" t="str">
        <f>'[1]2025年已发货'!A:A</f>
        <v>达钢</v>
      </c>
      <c r="B9052" s="2" t="str">
        <f>'[1]2025年已发货'!B:B</f>
        <v>高线</v>
      </c>
      <c r="C9052" s="2" t="str">
        <f>'[1]2025年已发货'!C:C</f>
        <v>HPB300Φ6</v>
      </c>
      <c r="D9052" s="2" t="str">
        <f>'[1]2025年已发货'!D:D</f>
        <v>吨</v>
      </c>
      <c r="E9052" s="2">
        <f>'[1]2025年已发货'!E:E</f>
        <v>2</v>
      </c>
      <c r="F9052" s="4">
        <f>'[1]2025年已发货'!F:F</f>
        <v>45958</v>
      </c>
      <c r="G9052" s="2" t="str">
        <f>'[1]2025年已发货'!G:G</f>
        <v>（五局新津tod项目）成都市新津区旭辉天府未来城南(华金路南)</v>
      </c>
      <c r="H9052" s="2" t="str">
        <f>'[1]2025年已发货'!H:H</f>
        <v>李霜</v>
      </c>
      <c r="I9052" s="2">
        <f>'[1]2025年已发货'!I:I</f>
        <v>18785086540</v>
      </c>
      <c r="J9052" s="2" vm="1" t="e">
        <f>_xlfn._xlws.FILTER(辅助信息!D:D,辅助信息!G:G=G9052)</f>
        <v>#VALUE!</v>
      </c>
    </row>
    <row r="9053" spans="1:10">
      <c r="A9053" s="2" t="str">
        <f>'[1]2025年已发货'!A:A</f>
        <v>达钢</v>
      </c>
      <c r="B9053" s="2" t="str">
        <f>'[1]2025年已发货'!B:B</f>
        <v>高线</v>
      </c>
      <c r="C9053" s="2" t="str">
        <f>'[1]2025年已发货'!C:C</f>
        <v>HPB300Ф8</v>
      </c>
      <c r="D9053" s="2" t="str">
        <f>'[1]2025年已发货'!D:D</f>
        <v>吨</v>
      </c>
      <c r="E9053" s="2">
        <f>'[1]2025年已发货'!E:E</f>
        <v>4</v>
      </c>
      <c r="F9053" s="4">
        <f>'[1]2025年已发货'!F:F</f>
        <v>45958</v>
      </c>
      <c r="G9053" s="2" t="str">
        <f>'[1]2025年已发货'!G:G</f>
        <v>（五局新津tod项目）成都市新津区旭辉天府未来城南(华金路南)</v>
      </c>
      <c r="H9053" s="2" t="str">
        <f>'[1]2025年已发货'!H:H</f>
        <v>李霜</v>
      </c>
      <c r="I9053" s="2">
        <f>'[1]2025年已发货'!I:I</f>
        <v>18785086540</v>
      </c>
      <c r="J9053" s="2" vm="1" t="e">
        <f>_xlfn._xlws.FILTER(辅助信息!D:D,辅助信息!G:G=G9053)</f>
        <v>#VALUE!</v>
      </c>
    </row>
    <row r="9054" spans="1:10">
      <c r="A9054" s="2" t="str">
        <f>'[1]2025年已发货'!A:A</f>
        <v>达钢</v>
      </c>
      <c r="B9054" s="2" t="str">
        <f>'[1]2025年已发货'!B:B</f>
        <v>盘螺</v>
      </c>
      <c r="C9054" s="2" t="str">
        <f>'[1]2025年已发货'!C:C</f>
        <v>HRB400EФ8</v>
      </c>
      <c r="D9054" s="2" t="str">
        <f>'[1]2025年已发货'!D:D</f>
        <v>吨</v>
      </c>
      <c r="E9054" s="2">
        <f>'[1]2025年已发货'!E:E</f>
        <v>22</v>
      </c>
      <c r="F9054" s="4">
        <f>'[1]2025年已发货'!F:F</f>
        <v>45958</v>
      </c>
      <c r="G9054" s="2" t="str">
        <f>'[1]2025年已发货'!G:G</f>
        <v>（五局新津tod项目）成都市新津区旭辉天府未来城南(华金路南)</v>
      </c>
      <c r="H9054" s="2" t="str">
        <f>'[1]2025年已发货'!H:H</f>
        <v>李霜</v>
      </c>
      <c r="I9054" s="2">
        <f>'[1]2025年已发货'!I:I</f>
        <v>18785086540</v>
      </c>
      <c r="J9054" s="2" vm="1" t="e">
        <f>_xlfn._xlws.FILTER(辅助信息!D:D,辅助信息!G:G=G9054)</f>
        <v>#VALUE!</v>
      </c>
    </row>
    <row r="9055" spans="1:10">
      <c r="A9055" s="2" t="str">
        <f>'[1]2025年已发货'!A:A</f>
        <v>达钢</v>
      </c>
      <c r="B9055" s="2" t="str">
        <f>'[1]2025年已发货'!B:B</f>
        <v>螺纹钢</v>
      </c>
      <c r="C9055" s="2" t="str">
        <f>'[1]2025年已发货'!C:C</f>
        <v>HRB400EФ22，9m</v>
      </c>
      <c r="D9055" s="2" t="str">
        <f>'[1]2025年已发货'!D:D</f>
        <v>吨</v>
      </c>
      <c r="E9055" s="2">
        <f>'[1]2025年已发货'!E:E</f>
        <v>6</v>
      </c>
      <c r="F9055" s="4">
        <f>'[1]2025年已发货'!F:F</f>
        <v>45958</v>
      </c>
      <c r="G9055" s="2" t="str">
        <f>'[1]2025年已发货'!G:G</f>
        <v>（五局新津tod项目）成都市新津区旭辉天府未来城南(华金路南)</v>
      </c>
      <c r="H9055" s="2" t="str">
        <f>'[1]2025年已发货'!H:H</f>
        <v>李霜</v>
      </c>
      <c r="I9055" s="2">
        <f>'[1]2025年已发货'!I:I</f>
        <v>18785086540</v>
      </c>
      <c r="J9055" s="2" vm="1" t="e">
        <f>_xlfn._xlws.FILTER(辅助信息!D:D,辅助信息!G:G=G9055)</f>
        <v>#VALUE!</v>
      </c>
    </row>
    <row r="9056" spans="1:10">
      <c r="A9056" s="2" t="str">
        <f>'[1]2025年已发货'!A:A</f>
        <v>达钢</v>
      </c>
      <c r="B9056" s="2" t="str">
        <f>'[1]2025年已发货'!B:B</f>
        <v>高线</v>
      </c>
      <c r="C9056" s="2" t="str">
        <f>'[1]2025年已发货'!C:C</f>
        <v>HPB300Ф10</v>
      </c>
      <c r="D9056" s="2" t="str">
        <f>'[1]2025年已发货'!D:D</f>
        <v>吨</v>
      </c>
      <c r="E9056" s="2">
        <f>'[1]2025年已发货'!E:E</f>
        <v>7.5</v>
      </c>
      <c r="F9056" s="4">
        <f>'[1]2025年已发货'!F:F</f>
        <v>45958</v>
      </c>
      <c r="G9056" s="2" t="str">
        <f>'[1]2025年已发货'!G:G</f>
        <v>（北京工程局乐山机场项目）乐山市五通桥区冠英镇</v>
      </c>
      <c r="H9056" s="2" t="str">
        <f>'[1]2025年已发货'!H:H</f>
        <v>王治</v>
      </c>
      <c r="I9056" s="2">
        <f>'[1]2025年已发货'!I:I</f>
        <v>18811564698</v>
      </c>
      <c r="J9056" s="2" vm="1" t="e">
        <f>_xlfn._xlws.FILTER(辅助信息!D:D,辅助信息!G:G=G9056)</f>
        <v>#VALUE!</v>
      </c>
    </row>
    <row r="9057" spans="1:10">
      <c r="A9057" s="2" t="str">
        <f>'[1]2025年已发货'!A:A</f>
        <v>达钢</v>
      </c>
      <c r="B9057" s="2" t="str">
        <f>'[1]2025年已发货'!B:B</f>
        <v>高线</v>
      </c>
      <c r="C9057" s="2" t="str">
        <f>'[1]2025年已发货'!C:C</f>
        <v>HPB300Φ6</v>
      </c>
      <c r="D9057" s="2" t="str">
        <f>'[1]2025年已发货'!D:D</f>
        <v>吨</v>
      </c>
      <c r="E9057" s="2">
        <f>'[1]2025年已发货'!E:E</f>
        <v>6</v>
      </c>
      <c r="F9057" s="4">
        <f>'[1]2025年已发货'!F:F</f>
        <v>45958</v>
      </c>
      <c r="G9057" s="2" t="str">
        <f>'[1]2025年已发货'!G:G</f>
        <v>（北京工程局乐山机场项目）乐山市五通桥区冠英镇</v>
      </c>
      <c r="H9057" s="2" t="str">
        <f>'[1]2025年已发货'!H:H</f>
        <v>王治</v>
      </c>
      <c r="I9057" s="2">
        <f>'[1]2025年已发货'!I:I</f>
        <v>18811564698</v>
      </c>
      <c r="J9057" s="2" vm="1" t="e">
        <f>_xlfn._xlws.FILTER(辅助信息!D:D,辅助信息!G:G=G9057)</f>
        <v>#VALUE!</v>
      </c>
    </row>
    <row r="9058" spans="1:10">
      <c r="A9058" s="2" t="str">
        <f>'[1]2025年已发货'!A:A</f>
        <v>达钢</v>
      </c>
      <c r="B9058" s="2" t="str">
        <f>'[1]2025年已发货'!B:B</f>
        <v>盘螺</v>
      </c>
      <c r="C9058" s="2" t="str">
        <f>'[1]2025年已发货'!C:C</f>
        <v>HRB400EФ8</v>
      </c>
      <c r="D9058" s="2" t="str">
        <f>'[1]2025年已发货'!D:D</f>
        <v>吨</v>
      </c>
      <c r="E9058" s="2">
        <f>'[1]2025年已发货'!E:E</f>
        <v>15.5</v>
      </c>
      <c r="F9058" s="4">
        <f>'[1]2025年已发货'!F:F</f>
        <v>45958</v>
      </c>
      <c r="G9058" s="2" t="str">
        <f>'[1]2025年已发货'!G:G</f>
        <v>（北京工程局乐山机场项目）乐山市五通桥区冠英镇</v>
      </c>
      <c r="H9058" s="2" t="str">
        <f>'[1]2025年已发货'!H:H</f>
        <v>王治</v>
      </c>
      <c r="I9058" s="2">
        <f>'[1]2025年已发货'!I:I</f>
        <v>18811564698</v>
      </c>
      <c r="J9058" s="2" vm="1" t="e">
        <f>_xlfn._xlws.FILTER(辅助信息!D:D,辅助信息!G:G=G9058)</f>
        <v>#VALUE!</v>
      </c>
    </row>
    <row r="9059" spans="1:10">
      <c r="A9059" s="2" t="str">
        <f>'[1]2025年已发货'!A:A</f>
        <v>达钢</v>
      </c>
      <c r="B9059" s="2" t="str">
        <f>'[1]2025年已发货'!B:B</f>
        <v>螺纹钢</v>
      </c>
      <c r="C9059" s="2" t="str">
        <f>'[1]2025年已发货'!C:C</f>
        <v>HRB400EФ14*12m</v>
      </c>
      <c r="D9059" s="2" t="str">
        <f>'[1]2025年已发货'!D:D</f>
        <v>吨</v>
      </c>
      <c r="E9059" s="2">
        <f>'[1]2025年已发货'!E:E</f>
        <v>6</v>
      </c>
      <c r="F9059" s="4">
        <f>'[1]2025年已发货'!F:F</f>
        <v>45958</v>
      </c>
      <c r="G9059" s="2" t="str">
        <f>'[1]2025年已发货'!G:G</f>
        <v>（北京工程局乐山机场项目）乐山市五通桥区冠英镇</v>
      </c>
      <c r="H9059" s="2" t="str">
        <f>'[1]2025年已发货'!H:H</f>
        <v>王治</v>
      </c>
      <c r="I9059" s="2">
        <f>'[1]2025年已发货'!I:I</f>
        <v>18811564698</v>
      </c>
      <c r="J9059" s="2" vm="1" t="e">
        <f>_xlfn._xlws.FILTER(辅助信息!D:D,辅助信息!G:G=G9059)</f>
        <v>#VALUE!</v>
      </c>
    </row>
    <row r="9060" spans="1:10">
      <c r="A9060" s="2" t="str">
        <f>'[1]2025年已发货'!A:A</f>
        <v>泸钢</v>
      </c>
      <c r="B9060" s="2" t="str">
        <f>'[1]2025年已发货'!B:B</f>
        <v>螺纹钢</v>
      </c>
      <c r="C9060" s="2" t="str">
        <f>'[1]2025年已发货'!C:C</f>
        <v>HRB400E Φ16 9m</v>
      </c>
      <c r="D9060" s="2" t="str">
        <f>'[1]2025年已发货'!D:D</f>
        <v>吨</v>
      </c>
      <c r="E9060" s="2">
        <f>'[1]2025年已发货'!E:E</f>
        <v>30</v>
      </c>
      <c r="F9060" s="4">
        <f>'[1]2025年已发货'!F:F</f>
        <v>45958</v>
      </c>
      <c r="G9060" s="2" t="str">
        <f>'[1]2025年已发货'!G:G</f>
        <v>(五冶钢构龙泉东洪片区70亩住宅、商业及配套工程项目三标段)成都市龙泉驿外东洪路地铁2号线惠王陵地铁C口</v>
      </c>
      <c r="H9060" s="2" t="str">
        <f>'[1]2025年已发货'!H:H</f>
        <v>蒋嗣伟</v>
      </c>
      <c r="I9060" s="2">
        <f>'[1]2025年已发货'!I:I</f>
        <v>15014331252</v>
      </c>
      <c r="J9060" s="2" t="str">
        <f>_xlfn._xlws.FILTER(辅助信息!D:D,辅助信息!G:G=G9060)</f>
        <v>五冶钢构龙泉东洪片区(70亩、85亩)住宅、商业及配套工程项目</v>
      </c>
    </row>
    <row r="9061" spans="1:10">
      <c r="A9061" s="2" t="str">
        <f>'[1]2025年已发货'!A:A</f>
        <v>泸钢</v>
      </c>
      <c r="B9061" s="2" t="str">
        <f>'[1]2025年已发货'!B:B</f>
        <v>螺纹钢</v>
      </c>
      <c r="C9061" s="2" t="str">
        <f>'[1]2025年已发货'!C:C</f>
        <v>HRB400E Φ18 9m</v>
      </c>
      <c r="D9061" s="2" t="str">
        <f>'[1]2025年已发货'!D:D</f>
        <v>吨</v>
      </c>
      <c r="E9061" s="2">
        <f>'[1]2025年已发货'!E:E</f>
        <v>5</v>
      </c>
      <c r="F9061" s="4">
        <f>'[1]2025年已发货'!F:F</f>
        <v>45958</v>
      </c>
      <c r="G9061" s="2" t="str">
        <f>'[1]2025年已发货'!G:G</f>
        <v>(五冶钢构龙泉东洪片区70亩住宅、商业及配套工程项目三标段)成都市龙泉驿外东洪路地铁2号线惠王陵地铁C口</v>
      </c>
      <c r="H9061" s="2" t="str">
        <f>'[1]2025年已发货'!H:H</f>
        <v>蒋嗣伟</v>
      </c>
      <c r="I9061" s="2">
        <f>'[1]2025年已发货'!I:I</f>
        <v>15014331252</v>
      </c>
      <c r="J9061" s="2" t="str">
        <f>_xlfn._xlws.FILTER(辅助信息!D:D,辅助信息!G:G=G9061)</f>
        <v>五冶钢构龙泉东洪片区(70亩、85亩)住宅、商业及配套工程项目</v>
      </c>
    </row>
    <row r="9062" spans="1:10">
      <c r="A9062" s="2" t="str">
        <f>'[1]2025年已发货'!A:A</f>
        <v>泸钢（代）</v>
      </c>
      <c r="B9062" s="2" t="str">
        <f>'[1]2025年已发货'!B:B</f>
        <v>盘圆</v>
      </c>
      <c r="C9062" s="2" t="str">
        <f>'[1]2025年已发货'!C:C</f>
        <v>HPB300Φ12mm</v>
      </c>
      <c r="D9062" s="2" t="str">
        <f>'[1]2025年已发货'!D:D</f>
        <v>吨</v>
      </c>
      <c r="E9062" s="2">
        <f>'[1]2025年已发货'!E:E</f>
        <v>15</v>
      </c>
      <c r="F9062" s="4">
        <f>'[1]2025年已发货'!F:F</f>
        <v>45958</v>
      </c>
      <c r="G9062" s="2" t="str">
        <f>'[1]2025年已发货'!G:G</f>
        <v>（成峨1标）眉山市彭山区谢家街道跳墩子</v>
      </c>
      <c r="H9062" s="2" t="str">
        <f>'[1]2025年已发货'!H:H</f>
        <v>曾毅</v>
      </c>
      <c r="I9062" s="2" t="str">
        <f>'[1]2025年已发货'!I:I</f>
        <v>13982229815</v>
      </c>
      <c r="J9062" s="2" vm="1" t="e">
        <f>_xlfn._xlws.FILTER(辅助信息!D:D,辅助信息!G:G=G9062)</f>
        <v>#VALUE!</v>
      </c>
    </row>
    <row r="9063" spans="1:10">
      <c r="A9063" s="2" t="str">
        <f>'[1]2025年已发货'!A:A</f>
        <v>泸钢（代）</v>
      </c>
      <c r="B9063" s="2" t="str">
        <f>'[1]2025年已发货'!B:B</f>
        <v>螺纹钢</v>
      </c>
      <c r="C9063" s="2" t="str">
        <f>'[1]2025年已发货'!C:C</f>
        <v>HRB500EΦ32*12m</v>
      </c>
      <c r="D9063" s="2" t="str">
        <f>'[1]2025年已发货'!D:D</f>
        <v>吨</v>
      </c>
      <c r="E9063" s="2">
        <f>'[1]2025年已发货'!E:E</f>
        <v>20</v>
      </c>
      <c r="F9063" s="4">
        <f>'[1]2025年已发货'!F:F</f>
        <v>45958</v>
      </c>
      <c r="G9063" s="2" t="str">
        <f>'[1]2025年已发货'!G:G</f>
        <v>（成峨1标）眉山市彭山区谢家街道跳墩子</v>
      </c>
      <c r="H9063" s="2" t="str">
        <f>'[1]2025年已发货'!H:H</f>
        <v>曾毅</v>
      </c>
      <c r="I9063" s="2" t="str">
        <f>'[1]2025年已发货'!I:I</f>
        <v>13982229815</v>
      </c>
      <c r="J9063" s="2" vm="1" t="e">
        <f>_xlfn._xlws.FILTER(辅助信息!D:D,辅助信息!G:G=G9063)</f>
        <v>#VALUE!</v>
      </c>
    </row>
    <row r="9064" spans="1:10">
      <c r="A9064" s="2" t="str">
        <f>'[1]2025年已发货'!A:A</f>
        <v>泸钢</v>
      </c>
      <c r="B9064" s="2" t="str">
        <f>'[1]2025年已发货'!B:B</f>
        <v>高线</v>
      </c>
      <c r="C9064" s="2" t="str">
        <f>'[1]2025年已发货'!C:C</f>
        <v>HPB300 Φ10</v>
      </c>
      <c r="D9064" s="2" t="str">
        <f>'[1]2025年已发货'!D:D</f>
        <v>吨</v>
      </c>
      <c r="E9064" s="2">
        <f>'[1]2025年已发货'!E:E</f>
        <v>5</v>
      </c>
      <c r="F9064" s="4">
        <f>'[1]2025年已发货'!F:F</f>
        <v>45958</v>
      </c>
      <c r="G9064" s="2" t="str">
        <f>'[1]2025年已发货'!G:G</f>
        <v>自永高速一标二工区（连接线</v>
      </c>
      <c r="H9064" s="2" t="str">
        <f>'[1]2025年已发货'!H:H</f>
        <v>余伯宣</v>
      </c>
      <c r="I9064" s="2">
        <f>'[1]2025年已发货'!I:I</f>
        <v>13778530969</v>
      </c>
      <c r="J9064" s="2" vm="1" t="e">
        <f>_xlfn._xlws.FILTER(辅助信息!D:D,辅助信息!G:G=G9064)</f>
        <v>#VALUE!</v>
      </c>
    </row>
    <row r="9065" spans="1:10">
      <c r="A9065" s="2" t="str">
        <f>'[1]2025年已发货'!A:A</f>
        <v>泸钢</v>
      </c>
      <c r="B9065" s="2" t="str">
        <f>'[1]2025年已发货'!B:B</f>
        <v>螺纹钢</v>
      </c>
      <c r="C9065" s="2" t="str">
        <f>'[1]2025年已发货'!C:C</f>
        <v>HRB400E Φ12×9米</v>
      </c>
      <c r="D9065" s="2" t="str">
        <f>'[1]2025年已发货'!D:D</f>
        <v>吨</v>
      </c>
      <c r="E9065" s="2">
        <f>'[1]2025年已发货'!E:E</f>
        <v>5</v>
      </c>
      <c r="F9065" s="4">
        <f>'[1]2025年已发货'!F:F</f>
        <v>45958</v>
      </c>
      <c r="G9065" s="2" t="str">
        <f>'[1]2025年已发货'!G:G</f>
        <v>自永高速一标二工区（连接线</v>
      </c>
      <c r="H9065" s="2" t="str">
        <f>'[1]2025年已发货'!H:H</f>
        <v>余伯宣</v>
      </c>
      <c r="I9065" s="2">
        <f>'[1]2025年已发货'!I:I</f>
        <v>13778530969</v>
      </c>
      <c r="J9065" s="2" vm="1" t="e">
        <f>_xlfn._xlws.FILTER(辅助信息!D:D,辅助信息!G:G=G9065)</f>
        <v>#VALUE!</v>
      </c>
    </row>
    <row r="9066" spans="1:10">
      <c r="A9066" s="2" t="str">
        <f>'[1]2025年已发货'!A:A</f>
        <v>泸钢</v>
      </c>
      <c r="B9066" s="2" t="str">
        <f>'[1]2025年已发货'!B:B</f>
        <v>螺纹钢</v>
      </c>
      <c r="C9066" s="2" t="str">
        <f>'[1]2025年已发货'!C:C</f>
        <v>HRB400E Φ22×9米</v>
      </c>
      <c r="D9066" s="2" t="str">
        <f>'[1]2025年已发货'!D:D</f>
        <v>吨</v>
      </c>
      <c r="E9066" s="2">
        <f>'[1]2025年已发货'!E:E</f>
        <v>10</v>
      </c>
      <c r="F9066" s="4">
        <f>'[1]2025年已发货'!F:F</f>
        <v>45958</v>
      </c>
      <c r="G9066" s="2" t="str">
        <f>'[1]2025年已发货'!G:G</f>
        <v>自永高速一标二工区（连接线</v>
      </c>
      <c r="H9066" s="2" t="str">
        <f>'[1]2025年已发货'!H:H</f>
        <v>余伯宣</v>
      </c>
      <c r="I9066" s="2">
        <f>'[1]2025年已发货'!I:I</f>
        <v>13778530969</v>
      </c>
      <c r="J9066" s="2" vm="1" t="e">
        <f>_xlfn._xlws.FILTER(辅助信息!D:D,辅助信息!G:G=G9066)</f>
        <v>#VALUE!</v>
      </c>
    </row>
    <row r="9067" spans="1:10">
      <c r="A9067" s="2" t="str">
        <f>'[1]2025年已发货'!A:A</f>
        <v>泸钢</v>
      </c>
      <c r="B9067" s="2" t="str">
        <f>'[1]2025年已发货'!B:B</f>
        <v>螺纹钢</v>
      </c>
      <c r="C9067" s="2" t="str">
        <f>'[1]2025年已发货'!C:C</f>
        <v>HRB400E Φ20×9米</v>
      </c>
      <c r="D9067" s="2" t="str">
        <f>'[1]2025年已发货'!D:D</f>
        <v>吨</v>
      </c>
      <c r="E9067" s="2">
        <f>'[1]2025年已发货'!E:E</f>
        <v>7.5</v>
      </c>
      <c r="F9067" s="4">
        <f>'[1]2025年已发货'!F:F</f>
        <v>45958</v>
      </c>
      <c r="G9067" s="2" t="str">
        <f>'[1]2025年已发货'!G:G</f>
        <v>自永高速一标二工区（连接线</v>
      </c>
      <c r="H9067" s="2" t="str">
        <f>'[1]2025年已发货'!H:H</f>
        <v>余伯宣</v>
      </c>
      <c r="I9067" s="2">
        <f>'[1]2025年已发货'!I:I</f>
        <v>13778530969</v>
      </c>
      <c r="J9067" s="2" vm="1" t="e">
        <f>_xlfn._xlws.FILTER(辅助信息!D:D,辅助信息!G:G=G9067)</f>
        <v>#VALUE!</v>
      </c>
    </row>
    <row r="9068" spans="1:10">
      <c r="A9068" s="2" t="str">
        <f>'[1]2025年已发货'!A:A</f>
        <v>泸钢</v>
      </c>
      <c r="B9068" s="2" t="str">
        <f>'[1]2025年已发货'!B:B</f>
        <v>螺纹钢</v>
      </c>
      <c r="C9068" s="2" t="str">
        <f>'[1]2025年已发货'!C:C</f>
        <v>HRB400E Φ25×9米</v>
      </c>
      <c r="D9068" s="2" t="str">
        <f>'[1]2025年已发货'!D:D</f>
        <v>吨</v>
      </c>
      <c r="E9068" s="2">
        <f>'[1]2025年已发货'!E:E</f>
        <v>7.5</v>
      </c>
      <c r="F9068" s="4">
        <f>'[1]2025年已发货'!F:F</f>
        <v>45958</v>
      </c>
      <c r="G9068" s="2" t="str">
        <f>'[1]2025年已发货'!G:G</f>
        <v>自永高速一标二工区（连接线</v>
      </c>
      <c r="H9068" s="2" t="str">
        <f>'[1]2025年已发货'!H:H</f>
        <v>余伯宣</v>
      </c>
      <c r="I9068" s="2">
        <f>'[1]2025年已发货'!I:I</f>
        <v>13778530969</v>
      </c>
      <c r="J9068" s="2" vm="1" t="e">
        <f>_xlfn._xlws.FILTER(辅助信息!D:D,辅助信息!G:G=G9068)</f>
        <v>#VALUE!</v>
      </c>
    </row>
    <row r="9069" spans="1:10">
      <c r="A9069" s="2" t="str">
        <f>'[1]2025年已发货'!A:A</f>
        <v>泸钢</v>
      </c>
      <c r="B9069" s="2" t="str">
        <f>'[1]2025年已发货'!B:B</f>
        <v>螺纹钢</v>
      </c>
      <c r="C9069" s="2" t="str">
        <f>'[1]2025年已发货'!C:C</f>
        <v>HRB400E Φ12×9米</v>
      </c>
      <c r="D9069" s="2" t="str">
        <f>'[1]2025年已发货'!D:D</f>
        <v>吨</v>
      </c>
      <c r="E9069" s="2">
        <f>'[1]2025年已发货'!E:E</f>
        <v>17.5</v>
      </c>
      <c r="F9069" s="4">
        <f>'[1]2025年已发货'!F:F</f>
        <v>45958</v>
      </c>
      <c r="G9069" s="2" t="str">
        <f>'[1]2025年已发货'!G:G</f>
        <v>（自永高速-自永3标六局交通分公司）四川省内江市隆昌市圣灯镇中心学校</v>
      </c>
      <c r="H9069" s="2" t="str">
        <f>'[1]2025年已发货'!H:H</f>
        <v>李宏权</v>
      </c>
      <c r="I9069" s="2">
        <f>'[1]2025年已发货'!I:I</f>
        <v>19212995868</v>
      </c>
      <c r="J9069" s="2" vm="1" t="e">
        <f>_xlfn._xlws.FILTER(辅助信息!D:D,辅助信息!G:G=G9069)</f>
        <v>#VALUE!</v>
      </c>
    </row>
    <row r="9070" spans="1:10">
      <c r="A9070" s="2" t="str">
        <f>'[1]2025年已发货'!A:A</f>
        <v>泸钢</v>
      </c>
      <c r="B9070" s="2" t="str">
        <f>'[1]2025年已发货'!B:B</f>
        <v>高线</v>
      </c>
      <c r="C9070" s="2" t="str">
        <f>'[1]2025年已发货'!C:C</f>
        <v>HPB300  Φ12</v>
      </c>
      <c r="D9070" s="2" t="str">
        <f>'[1]2025年已发货'!D:D</f>
        <v>吨</v>
      </c>
      <c r="E9070" s="2">
        <f>'[1]2025年已发货'!E:E</f>
        <v>2.5</v>
      </c>
      <c r="F9070" s="4">
        <f>'[1]2025年已发货'!F:F</f>
        <v>45958</v>
      </c>
      <c r="G9070" s="2" t="str">
        <f>'[1]2025年已发货'!G:G</f>
        <v>（自永高速-自永3标六局交通分公司）四川省内江市隆昌市圣灯镇中心学校</v>
      </c>
      <c r="H9070" s="2" t="str">
        <f>'[1]2025年已发货'!H:H</f>
        <v>李宏权</v>
      </c>
      <c r="I9070" s="2">
        <f>'[1]2025年已发货'!I:I</f>
        <v>19212995868</v>
      </c>
      <c r="J9070" s="2" vm="1" t="e">
        <f>_xlfn._xlws.FILTER(辅助信息!D:D,辅助信息!G:G=G9070)</f>
        <v>#VALUE!</v>
      </c>
    </row>
    <row r="9071" spans="1:10">
      <c r="A9071" s="2" t="str">
        <f>'[1]2025年已发货'!A:A</f>
        <v>泸钢</v>
      </c>
      <c r="B9071" s="2" t="str">
        <f>'[1]2025年已发货'!B:B</f>
        <v>螺纹钢</v>
      </c>
      <c r="C9071" s="2" t="str">
        <f>'[1]2025年已发货'!C:C</f>
        <v>HRB400E Φ16×9米</v>
      </c>
      <c r="D9071" s="2" t="str">
        <f>'[1]2025年已发货'!D:D</f>
        <v>吨</v>
      </c>
      <c r="E9071" s="2">
        <f>'[1]2025年已发货'!E:E</f>
        <v>5</v>
      </c>
      <c r="F9071" s="4">
        <f>'[1]2025年已发货'!F:F</f>
        <v>45958</v>
      </c>
      <c r="G9071" s="2" t="str">
        <f>'[1]2025年已发货'!G:G</f>
        <v>（自永高速-自永3标六局交通分公司）四川省内江市隆昌市圣灯镇中心学校</v>
      </c>
      <c r="H9071" s="2" t="str">
        <f>'[1]2025年已发货'!H:H</f>
        <v>李宏权</v>
      </c>
      <c r="I9071" s="2">
        <f>'[1]2025年已发货'!I:I</f>
        <v>19212995868</v>
      </c>
      <c r="J9071" s="2" vm="1" t="e">
        <f>_xlfn._xlws.FILTER(辅助信息!D:D,辅助信息!G:G=G9071)</f>
        <v>#VALUE!</v>
      </c>
    </row>
    <row r="9072" spans="1:10">
      <c r="A9072" s="2" t="str">
        <f>'[1]2025年已发货'!A:A</f>
        <v>泸钢</v>
      </c>
      <c r="B9072" s="2" t="str">
        <f>'[1]2025年已发货'!B:B</f>
        <v>螺纹钢</v>
      </c>
      <c r="C9072" s="2" t="str">
        <f>'[1]2025年已发货'!C:C</f>
        <v>HRB400E Φ16×12米</v>
      </c>
      <c r="D9072" s="2" t="str">
        <f>'[1]2025年已发货'!D:D</f>
        <v>吨</v>
      </c>
      <c r="E9072" s="2">
        <f>'[1]2025年已发货'!E:E</f>
        <v>10</v>
      </c>
      <c r="F9072" s="4">
        <f>'[1]2025年已发货'!F:F</f>
        <v>45958</v>
      </c>
      <c r="G9072" s="2" t="str">
        <f>'[1]2025年已发货'!G:G</f>
        <v>（自永高速-自永3标六局交通分公司）四川省内江市隆昌市圣灯镇中心学校</v>
      </c>
      <c r="H9072" s="2" t="str">
        <f>'[1]2025年已发货'!H:H</f>
        <v>李宏权</v>
      </c>
      <c r="I9072" s="2">
        <f>'[1]2025年已发货'!I:I</f>
        <v>19212995868</v>
      </c>
      <c r="J9072" s="2" vm="1" t="e">
        <f>_xlfn._xlws.FILTER(辅助信息!D:D,辅助信息!G:G=G9072)</f>
        <v>#VALUE!</v>
      </c>
    </row>
    <row r="9073" spans="1:10">
      <c r="A9073" s="2" t="str">
        <f>'[1]2025年已发货'!A:A</f>
        <v>泸钢</v>
      </c>
      <c r="B9073" s="2" t="str">
        <f>'[1]2025年已发货'!B:B</f>
        <v>盘螺</v>
      </c>
      <c r="C9073" s="2" t="str">
        <f>'[1]2025年已发货'!C:C</f>
        <v>HRB400E Φ8</v>
      </c>
      <c r="D9073" s="2" t="str">
        <f>'[1]2025年已发货'!D:D</f>
        <v>吨</v>
      </c>
      <c r="E9073" s="2">
        <f>'[1]2025年已发货'!E:E</f>
        <v>35</v>
      </c>
      <c r="F9073" s="4">
        <f>'[1]2025年已发货'!F:F</f>
        <v>45958</v>
      </c>
      <c r="G9073" s="2" t="str">
        <f>'[1]2025年已发货'!G:G</f>
        <v>(宜宾兴港三江新区长江工业园保障性租赁住房建设项目-土建)四川省宜宾市翠屏区永善路南段宜宾市三江新区长江工业园区</v>
      </c>
      <c r="H9073" s="2" t="str">
        <f>'[1]2025年已发货'!H:H</f>
        <v>赵元虎</v>
      </c>
      <c r="I9073" s="2">
        <f>'[1]2025年已发货'!I:I</f>
        <v>13684167136</v>
      </c>
      <c r="J9073" s="2" t="str">
        <f>_xlfn._xlws.FILTER(辅助信息!D:D,辅助信息!G:G=G9073)</f>
        <v>宜宾兴港三江新区长江工业园建设项目</v>
      </c>
    </row>
    <row r="9074" spans="1:10">
      <c r="A9074" s="2" t="str">
        <f>'[1]2025年已发货'!A:A</f>
        <v>润耀</v>
      </c>
      <c r="B9074" s="2" t="str">
        <f>'[1]2025年已发货'!B:B</f>
        <v>螺纹钢</v>
      </c>
      <c r="C9074" s="2" t="str">
        <f>'[1]2025年已发货'!C:C</f>
        <v>HRB400EФ12，12m</v>
      </c>
      <c r="D9074" s="2" t="str">
        <f>'[1]2025年已发货'!D:D</f>
        <v>吨</v>
      </c>
      <c r="E9074" s="2">
        <f>'[1]2025年已发货'!E:E</f>
        <v>35</v>
      </c>
      <c r="F9074" s="4">
        <f>'[1]2025年已发货'!F:F</f>
        <v>45959</v>
      </c>
      <c r="G9074" s="2" t="str">
        <f>'[1]2025年已发货'!G:G</f>
        <v>（中铁广州局-成渝扩容2标）四川省资阳市雁江区石岭镇易家沟2号梁场</v>
      </c>
      <c r="H9074" s="2" t="str">
        <f>'[1]2025年已发货'!H:H</f>
        <v>孙鹏飞</v>
      </c>
      <c r="I9074" s="2">
        <f>'[1]2025年已发货'!I:I</f>
        <v>18011784798</v>
      </c>
      <c r="J9074" s="2" vm="1" t="e">
        <f>_xlfn._xlws.FILTER(辅助信息!D:D,辅助信息!G:G=G9074)</f>
        <v>#VALUE!</v>
      </c>
    </row>
    <row r="9075" spans="1:10">
      <c r="A9075" s="2" t="str">
        <f>'[1]2025年已发货'!A:A</f>
        <v>润耀</v>
      </c>
      <c r="B9075" s="2" t="str">
        <f>'[1]2025年已发货'!B:B</f>
        <v>螺纹钢</v>
      </c>
      <c r="C9075" s="2" t="str">
        <f>'[1]2025年已发货'!C:C</f>
        <v>HRB400EФ16，12m</v>
      </c>
      <c r="D9075" s="2" t="str">
        <f>'[1]2025年已发货'!D:D</f>
        <v>吨</v>
      </c>
      <c r="E9075" s="2">
        <f>'[1]2025年已发货'!E:E</f>
        <v>35</v>
      </c>
      <c r="F9075" s="4">
        <f>'[1]2025年已发货'!F:F</f>
        <v>45959</v>
      </c>
      <c r="G9075" s="2" t="str">
        <f>'[1]2025年已发货'!G:G</f>
        <v>（中铁广州局-成渝扩容2标）四川省资阳市雁江区石岭镇易家沟2号梁场</v>
      </c>
      <c r="H9075" s="2" t="str">
        <f>'[1]2025年已发货'!H:H</f>
        <v>孙鹏飞</v>
      </c>
      <c r="I9075" s="2">
        <f>'[1]2025年已发货'!I:I</f>
        <v>18011784798</v>
      </c>
      <c r="J9075" s="2" vm="1" t="e">
        <f>_xlfn._xlws.FILTER(辅助信息!D:D,辅助信息!G:G=G9075)</f>
        <v>#VALUE!</v>
      </c>
    </row>
    <row r="9076" spans="1:10">
      <c r="A9076" s="2" t="str">
        <f>'[1]2025年已发货'!A:A</f>
        <v>德胜</v>
      </c>
      <c r="B9076" s="2" t="str">
        <f>'[1]2025年已发货'!B:B</f>
        <v>螺纹钢</v>
      </c>
      <c r="C9076" s="2" t="str">
        <f>'[1]2025年已发货'!C:C</f>
        <v>HRB400EФ28，12m</v>
      </c>
      <c r="D9076" s="2" t="str">
        <f>'[1]2025年已发货'!D:D</f>
        <v>吨</v>
      </c>
      <c r="E9076" s="2">
        <f>'[1]2025年已发货'!E:E</f>
        <v>70</v>
      </c>
      <c r="F9076" s="4">
        <f>'[1]2025年已发货'!F:F</f>
        <v>45959</v>
      </c>
      <c r="G9076" s="2" t="str">
        <f>'[1]2025年已发货'!G:G</f>
        <v>（中铁广州局-成渝扩容2标）四川省内江市资中县双龙镇朱家房子成渝扩容ZCB3-2标1#钢筋厂</v>
      </c>
      <c r="H9076" s="2" t="str">
        <f>'[1]2025年已发货'!H:H</f>
        <v>石雄</v>
      </c>
      <c r="I9076" s="2">
        <f>'[1]2025年已发货'!I:I</f>
        <v>13268388125</v>
      </c>
      <c r="J9076" s="2" vm="1" t="e">
        <f>_xlfn._xlws.FILTER(辅助信息!D:D,辅助信息!G:G=G9076)</f>
        <v>#VALUE!</v>
      </c>
    </row>
    <row r="9077" spans="1:10">
      <c r="A9077" s="2" t="str">
        <f>'[1]2025年已发货'!A:A</f>
        <v>德胜</v>
      </c>
      <c r="B9077" s="2" t="str">
        <f>'[1]2025年已发货'!B:B</f>
        <v>螺纹钢</v>
      </c>
      <c r="C9077" s="2" t="str">
        <f>'[1]2025年已发货'!C:C</f>
        <v>HRB400EФ12*9m</v>
      </c>
      <c r="D9077" s="2" t="str">
        <f>'[1]2025年已发货'!D:D</f>
        <v>吨</v>
      </c>
      <c r="E9077" s="2">
        <f>'[1]2025年已发货'!E:E</f>
        <v>30</v>
      </c>
      <c r="F9077" s="4">
        <f>'[1]2025年已发货'!F:F</f>
        <v>45959</v>
      </c>
      <c r="G9077" s="2" t="str">
        <f>'[1]2025年已发货'!G:G</f>
        <v>（中核中原-温江北林医养综合体项目）四川省成都市温江区万春大道第三人民医院东</v>
      </c>
      <c r="H9077" s="2" t="str">
        <f>'[1]2025年已发货'!H:H</f>
        <v>蔡杰</v>
      </c>
      <c r="I9077" s="2">
        <f>'[1]2025年已发货'!I:I</f>
        <v>18875129329</v>
      </c>
      <c r="J9077" s="2" vm="1" t="e">
        <f>_xlfn._xlws.FILTER(辅助信息!D:D,辅助信息!G:G=G9077)</f>
        <v>#VALUE!</v>
      </c>
    </row>
    <row r="9078" spans="1:10">
      <c r="A9078" s="2" t="str">
        <f>'[1]2025年已发货'!A:A</f>
        <v>德胜</v>
      </c>
      <c r="B9078" s="2" t="str">
        <f>'[1]2025年已发货'!B:B</f>
        <v>螺纹钢</v>
      </c>
      <c r="C9078" s="2" t="str">
        <f>'[1]2025年已发货'!C:C</f>
        <v>HRB500EФ18*9m</v>
      </c>
      <c r="D9078" s="2" t="str">
        <f>'[1]2025年已发货'!D:D</f>
        <v>吨</v>
      </c>
      <c r="E9078" s="2">
        <f>'[1]2025年已发货'!E:E</f>
        <v>2</v>
      </c>
      <c r="F9078" s="4">
        <f>'[1]2025年已发货'!F:F</f>
        <v>45959</v>
      </c>
      <c r="G9078" s="2" t="str">
        <f>'[1]2025年已发货'!G:G</f>
        <v>（中核中原-温江北林医养综合体项目）四川省成都市温江区万春大道第三人民医院东</v>
      </c>
      <c r="H9078" s="2" t="str">
        <f>'[1]2025年已发货'!H:H</f>
        <v>蔡杰</v>
      </c>
      <c r="I9078" s="2">
        <f>'[1]2025年已发货'!I:I</f>
        <v>18875129329</v>
      </c>
      <c r="J9078" s="2" vm="1" t="e">
        <f>_xlfn._xlws.FILTER(辅助信息!D:D,辅助信息!G:G=G9078)</f>
        <v>#VALUE!</v>
      </c>
    </row>
    <row r="9079" spans="1:10">
      <c r="A9079" s="2" t="str">
        <f>'[1]2025年已发货'!A:A</f>
        <v>德胜</v>
      </c>
      <c r="B9079" s="2" t="str">
        <f>'[1]2025年已发货'!B:B</f>
        <v>螺纹钢</v>
      </c>
      <c r="C9079" s="2" t="str">
        <f>'[1]2025年已发货'!C:C</f>
        <v>HRB500EФ22*9m</v>
      </c>
      <c r="D9079" s="2" t="str">
        <f>'[1]2025年已发货'!D:D</f>
        <v>吨</v>
      </c>
      <c r="E9079" s="2">
        <f>'[1]2025年已发货'!E:E</f>
        <v>2</v>
      </c>
      <c r="F9079" s="4">
        <f>'[1]2025年已发货'!F:F</f>
        <v>45959</v>
      </c>
      <c r="G9079" s="2" t="str">
        <f>'[1]2025年已发货'!G:G</f>
        <v>（中核中原-温江北林医养综合体项目）四川省成都市温江区万春大道第三人民医院东</v>
      </c>
      <c r="H9079" s="2" t="str">
        <f>'[1]2025年已发货'!H:H</f>
        <v>蔡杰</v>
      </c>
      <c r="I9079" s="2">
        <f>'[1]2025年已发货'!I:I</f>
        <v>18875129329</v>
      </c>
      <c r="J9079" s="2" vm="1" t="e">
        <f>_xlfn._xlws.FILTER(辅助信息!D:D,辅助信息!G:G=G9079)</f>
        <v>#VALUE!</v>
      </c>
    </row>
    <row r="9080" spans="1:10">
      <c r="A9080" s="2" t="str">
        <f>'[1]2025年已发货'!A:A</f>
        <v>德胜恒嘉</v>
      </c>
      <c r="B9080" s="2" t="str">
        <f>'[1]2025年已发货'!B:B</f>
        <v>螺纹钢</v>
      </c>
      <c r="C9080" s="2" t="str">
        <f>'[1]2025年已发货'!C:C</f>
        <v>HRB400EФ22*9m</v>
      </c>
      <c r="D9080" s="2" t="str">
        <f>'[1]2025年已发货'!D:D</f>
        <v>吨</v>
      </c>
      <c r="E9080" s="2">
        <f>'[1]2025年已发货'!E:E</f>
        <v>35</v>
      </c>
      <c r="F9080" s="4">
        <f>'[1]2025年已发货'!F:F</f>
        <v>45959</v>
      </c>
      <c r="G9080" s="2" t="str">
        <f>'[1]2025年已发货'!G:G</f>
        <v>（中铁六局呼和公司康新高速TJ4-2标）四川省甘孜藏族自治州康定市新都桥镇东俄罗三村中建八局搅拌站旁</v>
      </c>
      <c r="H9080" s="2" t="str">
        <f>'[1]2025年已发货'!H:H</f>
        <v>许文刚</v>
      </c>
      <c r="I9080" s="2">
        <f>'[1]2025年已发货'!I:I</f>
        <v>15848808186</v>
      </c>
      <c r="J9080" s="2" vm="1" t="e">
        <f>_xlfn._xlws.FILTER(辅助信息!D:D,辅助信息!G:G=G9080)</f>
        <v>#VALUE!</v>
      </c>
    </row>
    <row r="9081" spans="1:10">
      <c r="A9081" s="2" t="str">
        <f>'[1]2025年已发货'!A:A</f>
        <v>德胜恒嘉</v>
      </c>
      <c r="B9081" s="2" t="str">
        <f>'[1]2025年已发货'!B:B</f>
        <v>螺纹钢</v>
      </c>
      <c r="C9081" s="2" t="str">
        <f>'[1]2025年已发货'!C:C</f>
        <v>HRB500EФ22*9m</v>
      </c>
      <c r="D9081" s="2" t="str">
        <f>'[1]2025年已发货'!D:D</f>
        <v>吨</v>
      </c>
      <c r="E9081" s="2">
        <f>'[1]2025年已发货'!E:E</f>
        <v>35</v>
      </c>
      <c r="F9081" s="4">
        <f>'[1]2025年已发货'!F:F</f>
        <v>45959</v>
      </c>
      <c r="G9081" s="2" t="str">
        <f>'[1]2025年已发货'!G:G</f>
        <v>（中铁六局呼和公司康新高速TJ4-2标）四川省甘孜藏族自治州康定市新都桥镇东俄罗三村中建八局搅拌站旁</v>
      </c>
      <c r="H9081" s="2" t="str">
        <f>'[1]2025年已发货'!H:H</f>
        <v>许文刚</v>
      </c>
      <c r="I9081" s="2">
        <f>'[1]2025年已发货'!I:I</f>
        <v>15848808186</v>
      </c>
      <c r="J9081" s="2" vm="1" t="e">
        <f>_xlfn._xlws.FILTER(辅助信息!D:D,辅助信息!G:G=G9081)</f>
        <v>#VALUE!</v>
      </c>
    </row>
    <row r="9082" spans="1:10">
      <c r="A9082" s="2" t="str">
        <f>'[1]2025年已发货'!A:A</f>
        <v>德胜恒嘉</v>
      </c>
      <c r="B9082" s="2" t="str">
        <f>'[1]2025年已发货'!B:B</f>
        <v>螺纹钢</v>
      </c>
      <c r="C9082" s="2" t="str">
        <f>'[1]2025年已发货'!C:C</f>
        <v>HRB500EФ25*9m</v>
      </c>
      <c r="D9082" s="2" t="str">
        <f>'[1]2025年已发货'!D:D</f>
        <v>吨</v>
      </c>
      <c r="E9082" s="2">
        <f>'[1]2025年已发货'!E:E</f>
        <v>35</v>
      </c>
      <c r="F9082" s="4">
        <f>'[1]2025年已发货'!F:F</f>
        <v>45959</v>
      </c>
      <c r="G9082" s="2" t="str">
        <f>'[1]2025年已发货'!G:G</f>
        <v>（中铁六局呼和公司康新高速TJ4-2标）四川省甘孜藏族自治州康定市新都桥镇东俄罗三村中建八局搅拌站旁</v>
      </c>
      <c r="H9082" s="2" t="str">
        <f>'[1]2025年已发货'!H:H</f>
        <v>许文刚</v>
      </c>
      <c r="I9082" s="2">
        <f>'[1]2025年已发货'!I:I</f>
        <v>15848808186</v>
      </c>
      <c r="J9082" s="2" vm="1" t="e">
        <f>_xlfn._xlws.FILTER(辅助信息!D:D,辅助信息!G:G=G9082)</f>
        <v>#VALUE!</v>
      </c>
    </row>
    <row r="9083" spans="1:10">
      <c r="A9083" s="2" t="str">
        <f>'[1]2025年已发货'!A:A</f>
        <v>德胜恒嘉</v>
      </c>
      <c r="B9083" s="2" t="str">
        <f>'[1]2025年已发货'!B:B</f>
        <v>螺纹钢</v>
      </c>
      <c r="C9083" s="2" t="str">
        <f>'[1]2025年已发货'!C:C</f>
        <v>HRB500EФ28*9m</v>
      </c>
      <c r="D9083" s="2" t="str">
        <f>'[1]2025年已发货'!D:D</f>
        <v>吨</v>
      </c>
      <c r="E9083" s="2">
        <f>'[1]2025年已发货'!E:E</f>
        <v>35</v>
      </c>
      <c r="F9083" s="4">
        <f>'[1]2025年已发货'!F:F</f>
        <v>45959</v>
      </c>
      <c r="G9083" s="2" t="str">
        <f>'[1]2025年已发货'!G:G</f>
        <v>（中铁六局呼和公司康新高速TJ4-2标）四川省甘孜藏族自治州康定市新都桥镇东俄罗三村中建八局搅拌站旁</v>
      </c>
      <c r="H9083" s="2" t="str">
        <f>'[1]2025年已发货'!H:H</f>
        <v>许文刚</v>
      </c>
      <c r="I9083" s="2">
        <f>'[1]2025年已发货'!I:I</f>
        <v>15848808186</v>
      </c>
      <c r="J9083" s="2" vm="1" t="e">
        <f>_xlfn._xlws.FILTER(辅助信息!D:D,辅助信息!G:G=G9083)</f>
        <v>#VALUE!</v>
      </c>
    </row>
    <row r="9084" spans="1:10">
      <c r="A9084" s="2" t="str">
        <f>'[1]2025年已发货'!A:A</f>
        <v>德胜恒嘉</v>
      </c>
      <c r="B9084" s="2" t="str">
        <f>'[1]2025年已发货'!B:B</f>
        <v>螺纹钢</v>
      </c>
      <c r="C9084" s="2" t="str">
        <f>'[1]2025年已发货'!C:C</f>
        <v>HRB500EФ25，12m</v>
      </c>
      <c r="D9084" s="2" t="str">
        <f>'[1]2025年已发货'!D:D</f>
        <v>吨</v>
      </c>
      <c r="E9084" s="2">
        <f>'[1]2025年已发货'!E:E</f>
        <v>70</v>
      </c>
      <c r="F9084" s="4">
        <f>'[1]2025年已发货'!F:F</f>
        <v>45959</v>
      </c>
      <c r="G9084" s="2" t="str">
        <f>'[1]2025年已发货'!G:G</f>
        <v>（中铁十局-资乐高速4标）四川省眉山市仁寿县彰加镇促进村中铁十局资乐高速1#钢筋场</v>
      </c>
      <c r="H9084" s="2" t="str">
        <f>'[1]2025年已发货'!H:H</f>
        <v>杨飞</v>
      </c>
      <c r="I9084" s="2">
        <f>'[1]2025年已发货'!I:I</f>
        <v>15667998777</v>
      </c>
      <c r="J9084" s="2" vm="1" t="e">
        <f>_xlfn._xlws.FILTER(辅助信息!D:D,辅助信息!G:G=G9084)</f>
        <v>#VALUE!</v>
      </c>
    </row>
    <row r="9085" spans="1:10">
      <c r="A9085" s="2" t="str">
        <f>'[1]2025年已发货'!A:A</f>
        <v>德胜恒嘉</v>
      </c>
      <c r="B9085" s="2" t="str">
        <f>'[1]2025年已发货'!B:B</f>
        <v>螺纹钢</v>
      </c>
      <c r="C9085" s="2" t="str">
        <f>'[1]2025年已发货'!C:C</f>
        <v>HRB500EФ28，9m</v>
      </c>
      <c r="D9085" s="2" t="str">
        <f>'[1]2025年已发货'!D:D</f>
        <v>吨</v>
      </c>
      <c r="E9085" s="2">
        <f>'[1]2025年已发货'!E:E</f>
        <v>70</v>
      </c>
      <c r="F9085" s="4">
        <f>'[1]2025年已发货'!F:F</f>
        <v>45959</v>
      </c>
      <c r="G9085" s="2" t="str">
        <f>'[1]2025年已发货'!G:G</f>
        <v>（中铁十局-资乐高速4标）四川省眉山市仁寿县彰加镇促进村中铁十局资乐高速1#钢筋场</v>
      </c>
      <c r="H9085" s="2" t="str">
        <f>'[1]2025年已发货'!H:H</f>
        <v>杨飞</v>
      </c>
      <c r="I9085" s="2">
        <f>'[1]2025年已发货'!I:I</f>
        <v>15667998777</v>
      </c>
      <c r="J9085" s="2" vm="1" t="e">
        <f>_xlfn._xlws.FILTER(辅助信息!D:D,辅助信息!G:G=G9085)</f>
        <v>#VALUE!</v>
      </c>
    </row>
    <row r="9086" spans="1:10">
      <c r="A9086" s="2" t="str">
        <f>'[1]2025年已发货'!A:A</f>
        <v>德胜恒嘉</v>
      </c>
      <c r="B9086" s="2" t="str">
        <f>'[1]2025年已发货'!B:B</f>
        <v>螺纹钢</v>
      </c>
      <c r="C9086" s="2" t="str">
        <f>'[1]2025年已发货'!C:C</f>
        <v>HRB400EФ28，9m</v>
      </c>
      <c r="D9086" s="2" t="str">
        <f>'[1]2025年已发货'!D:D</f>
        <v>吨</v>
      </c>
      <c r="E9086" s="2">
        <f>'[1]2025年已发货'!E:E</f>
        <v>35</v>
      </c>
      <c r="F9086" s="4">
        <f>'[1]2025年已发货'!F:F</f>
        <v>45959</v>
      </c>
      <c r="G9086" s="2" t="str">
        <f>'[1]2025年已发货'!G:G</f>
        <v>（中铁十局-资乐高速4标）四川省眉山市仁寿县彰加镇促进村中铁十局资乐高速1#钢筋场</v>
      </c>
      <c r="H9086" s="2" t="str">
        <f>'[1]2025年已发货'!H:H</f>
        <v>杨飞</v>
      </c>
      <c r="I9086" s="2">
        <f>'[1]2025年已发货'!I:I</f>
        <v>15667998777</v>
      </c>
      <c r="J9086" s="2" vm="1" t="e">
        <f>_xlfn._xlws.FILTER(辅助信息!D:D,辅助信息!G:G=G9086)</f>
        <v>#VALUE!</v>
      </c>
    </row>
    <row r="9087" spans="1:10">
      <c r="A9087" s="2" t="str">
        <f>'[1]2025年已发货'!A:A</f>
        <v>润耀</v>
      </c>
      <c r="B9087" s="2" t="str">
        <f>'[1]2025年已发货'!B:B</f>
        <v>盘螺</v>
      </c>
      <c r="C9087" s="2" t="str">
        <f>'[1]2025年已发货'!C:C</f>
        <v>HRB400EΦ8</v>
      </c>
      <c r="D9087" s="2" t="str">
        <f>'[1]2025年已发货'!D:D</f>
        <v>吨</v>
      </c>
      <c r="E9087" s="2">
        <f>'[1]2025年已发货'!E:E</f>
        <v>15</v>
      </c>
      <c r="F9087" s="4">
        <f>'[1]2025年已发货'!F:F</f>
        <v>45959</v>
      </c>
      <c r="G9087" s="2" t="str">
        <f>'[1]2025年已发货'!G:G</f>
        <v>（中核中原-温江光明苑三期项目）四川省成都市温江区金马街道光明苑三期项目</v>
      </c>
      <c r="H9087" s="2" t="str">
        <f>'[1]2025年已发货'!H:H</f>
        <v>王生斌</v>
      </c>
      <c r="I9087" s="2">
        <f>'[1]2025年已发货'!I:I</f>
        <v>15228858118</v>
      </c>
      <c r="J9087" s="2" vm="1" t="e">
        <f>_xlfn._xlws.FILTER(辅助信息!D:D,辅助信息!G:G=G9087)</f>
        <v>#VALUE!</v>
      </c>
    </row>
    <row r="9088" spans="1:10">
      <c r="A9088" s="2" t="str">
        <f>'[1]2025年已发货'!A:A</f>
        <v>润耀</v>
      </c>
      <c r="B9088" s="2" t="str">
        <f>'[1]2025年已发货'!B:B</f>
        <v>盘螺</v>
      </c>
      <c r="C9088" s="2" t="str">
        <f>'[1]2025年已发货'!C:C</f>
        <v>HRB400EΦ10</v>
      </c>
      <c r="D9088" s="2" t="str">
        <f>'[1]2025年已发货'!D:D</f>
        <v>吨</v>
      </c>
      <c r="E9088" s="2">
        <f>'[1]2025年已发货'!E:E</f>
        <v>20</v>
      </c>
      <c r="F9088" s="4">
        <f>'[1]2025年已发货'!F:F</f>
        <v>45959</v>
      </c>
      <c r="G9088" s="2" t="str">
        <f>'[1]2025年已发货'!G:G</f>
        <v>（中核中原-温江光明苑三期项目）四川省成都市温江区金马街道光明苑三期项目</v>
      </c>
      <c r="H9088" s="2" t="str">
        <f>'[1]2025年已发货'!H:H</f>
        <v>王生斌</v>
      </c>
      <c r="I9088" s="2">
        <f>'[1]2025年已发货'!I:I</f>
        <v>15228858118</v>
      </c>
      <c r="J9088" s="2" vm="1" t="e">
        <f>_xlfn._xlws.FILTER(辅助信息!D:D,辅助信息!G:G=G9088)</f>
        <v>#VALUE!</v>
      </c>
    </row>
    <row r="9089" spans="1:10">
      <c r="A9089" s="2" t="str">
        <f>'[1]2025年已发货'!A:A</f>
        <v>德胜</v>
      </c>
      <c r="B9089" s="2" t="str">
        <f>'[1]2025年已发货'!B:B</f>
        <v>螺纹钢</v>
      </c>
      <c r="C9089" s="2" t="str">
        <f>'[1]2025年已发货'!C:C</f>
        <v>HRB400EФ12*9m</v>
      </c>
      <c r="D9089" s="2" t="str">
        <f>'[1]2025年已发货'!D:D</f>
        <v>吨</v>
      </c>
      <c r="E9089" s="2">
        <f>'[1]2025年已发货'!E:E</f>
        <v>18</v>
      </c>
      <c r="F9089" s="4">
        <f>'[1]2025年已发货'!F:F</f>
        <v>45959</v>
      </c>
      <c r="G9089" s="2" t="str">
        <f>'[1]2025年已发货'!G:G</f>
        <v>（中核中原-温江光明苑三期项目）四川省成都市温江区金马街道光明苑三期项目</v>
      </c>
      <c r="H9089" s="2" t="str">
        <f>'[1]2025年已发货'!H:H</f>
        <v>王生斌</v>
      </c>
      <c r="I9089" s="2">
        <f>'[1]2025年已发货'!I:I</f>
        <v>15228858118</v>
      </c>
      <c r="J9089" s="2" vm="1" t="e">
        <f>_xlfn._xlws.FILTER(辅助信息!D:D,辅助信息!G:G=G9089)</f>
        <v>#VALUE!</v>
      </c>
    </row>
    <row r="9090" spans="1:10">
      <c r="A9090" s="2" t="str">
        <f>'[1]2025年已发货'!A:A</f>
        <v>德胜</v>
      </c>
      <c r="B9090" s="2" t="str">
        <f>'[1]2025年已发货'!B:B</f>
        <v>螺纹钢</v>
      </c>
      <c r="C9090" s="2" t="str">
        <f>'[1]2025年已发货'!C:C</f>
        <v>HRB400EФ16*9m</v>
      </c>
      <c r="D9090" s="2" t="str">
        <f>'[1]2025年已发货'!D:D</f>
        <v>吨</v>
      </c>
      <c r="E9090" s="2">
        <f>'[1]2025年已发货'!E:E</f>
        <v>9</v>
      </c>
      <c r="F9090" s="4">
        <f>'[1]2025年已发货'!F:F</f>
        <v>45959</v>
      </c>
      <c r="G9090" s="2" t="str">
        <f>'[1]2025年已发货'!G:G</f>
        <v>（中核中原-温江光明苑三期项目）四川省成都市温江区金马街道光明苑三期项目</v>
      </c>
      <c r="H9090" s="2" t="str">
        <f>'[1]2025年已发货'!H:H</f>
        <v>王生斌</v>
      </c>
      <c r="I9090" s="2">
        <f>'[1]2025年已发货'!I:I</f>
        <v>15228858118</v>
      </c>
      <c r="J9090" s="2" vm="1" t="e">
        <f>_xlfn._xlws.FILTER(辅助信息!D:D,辅助信息!G:G=G9090)</f>
        <v>#VALUE!</v>
      </c>
    </row>
    <row r="9091" spans="1:10">
      <c r="A9091" s="2" t="str">
        <f>'[1]2025年已发货'!A:A</f>
        <v>德胜</v>
      </c>
      <c r="B9091" s="2" t="str">
        <f>'[1]2025年已发货'!B:B</f>
        <v>螺纹钢</v>
      </c>
      <c r="C9091" s="2" t="str">
        <f>'[1]2025年已发货'!C:C</f>
        <v>HRB400EФ18*9m</v>
      </c>
      <c r="D9091" s="2" t="str">
        <f>'[1]2025年已发货'!D:D</f>
        <v>吨</v>
      </c>
      <c r="E9091" s="2">
        <f>'[1]2025年已发货'!E:E</f>
        <v>9</v>
      </c>
      <c r="F9091" s="4">
        <f>'[1]2025年已发货'!F:F</f>
        <v>45959</v>
      </c>
      <c r="G9091" s="2" t="str">
        <f>'[1]2025年已发货'!G:G</f>
        <v>（中核中原-温江光明苑三期项目）四川省成都市温江区金马街道光明苑三期项目</v>
      </c>
      <c r="H9091" s="2" t="str">
        <f>'[1]2025年已发货'!H:H</f>
        <v>王生斌</v>
      </c>
      <c r="I9091" s="2">
        <f>'[1]2025年已发货'!I:I</f>
        <v>15228858118</v>
      </c>
      <c r="J9091" s="2" vm="1" t="e">
        <f>_xlfn._xlws.FILTER(辅助信息!D:D,辅助信息!G:G=G9091)</f>
        <v>#VALUE!</v>
      </c>
    </row>
    <row r="9092" spans="1:10">
      <c r="A9092" s="2" t="str">
        <f>'[1]2025年已发货'!A:A</f>
        <v>润耀</v>
      </c>
      <c r="B9092" s="2" t="str">
        <f>'[1]2025年已发货'!B:B</f>
        <v>盘螺</v>
      </c>
      <c r="C9092" s="2" t="str">
        <f>'[1]2025年已发货'!C:C</f>
        <v>HRB400E Φ12</v>
      </c>
      <c r="D9092" s="2" t="str">
        <f>'[1]2025年已发货'!D:D</f>
        <v>吨</v>
      </c>
      <c r="E9092" s="2">
        <f>'[1]2025年已发货'!E:E</f>
        <v>35</v>
      </c>
      <c r="F9092" s="4">
        <f>'[1]2025年已发货'!F:F</f>
        <v>45959</v>
      </c>
      <c r="G9092" s="2" t="str">
        <f>'[1]2025年已发货'!G:G</f>
        <v>（华西简阳西城嘉苑）四川省成都市简阳市简城街道高屋村</v>
      </c>
      <c r="H9092" s="2" t="str">
        <f>'[1]2025年已发货'!H:H</f>
        <v>张瀚镭</v>
      </c>
      <c r="I9092" s="2">
        <f>'[1]2025年已发货'!I:I</f>
        <v>15884666220</v>
      </c>
      <c r="J9092" s="2" t="str">
        <f>_xlfn._xlws.FILTER(辅助信息!D:D,辅助信息!G:G=G9092)</f>
        <v>华西简阳西城嘉苑</v>
      </c>
    </row>
    <row r="9093" spans="1:10">
      <c r="A9093" s="2" t="str">
        <f>'[1]2025年已发货'!A:A</f>
        <v>润耀</v>
      </c>
      <c r="B9093" s="2" t="str">
        <f>'[1]2025年已发货'!B:B</f>
        <v>螺纹钢</v>
      </c>
      <c r="C9093" s="2" t="str">
        <f>'[1]2025年已发货'!C:C</f>
        <v>HRB400EФ14，12m</v>
      </c>
      <c r="D9093" s="2" t="str">
        <f>'[1]2025年已发货'!D:D</f>
        <v>吨</v>
      </c>
      <c r="E9093" s="2">
        <f>'[1]2025年已发货'!E:E</f>
        <v>35</v>
      </c>
      <c r="F9093" s="4">
        <f>'[1]2025年已发货'!F:F</f>
        <v>45959</v>
      </c>
      <c r="G9093" s="2" t="str">
        <f>'[1]2025年已发货'!G:G</f>
        <v>（中铁十局-资乐高速4标）四川省眉山市仁寿县彰加镇促进村中铁十局资乐高速1#钢筋场</v>
      </c>
      <c r="H9093" s="2" t="str">
        <f>'[1]2025年已发货'!H:H</f>
        <v>杨飞</v>
      </c>
      <c r="I9093" s="2">
        <f>'[1]2025年已发货'!I:I</f>
        <v>15667998777</v>
      </c>
      <c r="J9093" s="2" vm="1" t="e">
        <f>_xlfn._xlws.FILTER(辅助信息!D:D,辅助信息!G:G=G9093)</f>
        <v>#VALUE!</v>
      </c>
    </row>
    <row r="9094" spans="1:10">
      <c r="A9094" s="2" t="str">
        <f>'[1]2025年已发货'!A:A</f>
        <v>泸钢</v>
      </c>
      <c r="B9094" s="2" t="str">
        <f>'[1]2025年已发货'!B:B</f>
        <v>盘螺</v>
      </c>
      <c r="C9094" s="2" t="str">
        <f>'[1]2025年已发货'!C:C</f>
        <v>HRB400E Φ12</v>
      </c>
      <c r="D9094" s="2" t="str">
        <f>'[1]2025年已发货'!D:D</f>
        <v>吨</v>
      </c>
      <c r="E9094" s="2">
        <f>'[1]2025年已发货'!E:E</f>
        <v>4</v>
      </c>
      <c r="F9094" s="4">
        <f>'[1]2025年已发货'!F:F</f>
        <v>45959</v>
      </c>
      <c r="G9094" s="2" t="str">
        <f>'[1]2025年已发货'!G:G</f>
        <v>(五冶建设成都盐道街中学初中部改扩建工程-一标)四川省成都市锦江区春熙路街道盐道街4号（盐道街中学初中部）</v>
      </c>
      <c r="H9094" s="2" t="str">
        <f>'[1]2025年已发货'!H:H</f>
        <v>谢鑫</v>
      </c>
      <c r="I9094" s="2">
        <f>'[1]2025年已发货'!I:I</f>
        <v>18228465067</v>
      </c>
      <c r="J9094" s="2" t="str">
        <f>_xlfn._xlws.FILTER(辅助信息!D:D,辅助信息!G:G=G9094)</f>
        <v>五冶建设成都盐道街中学初中部改扩建工程</v>
      </c>
    </row>
    <row r="9095" spans="1:10">
      <c r="A9095" s="2" t="str">
        <f>'[1]2025年已发货'!A:A</f>
        <v>泸钢</v>
      </c>
      <c r="B9095" s="2" t="str">
        <f>'[1]2025年已发货'!B:B</f>
        <v>螺纹钢</v>
      </c>
      <c r="C9095" s="2" t="str">
        <f>'[1]2025年已发货'!C:C</f>
        <v>HRB400E Φ14 9m</v>
      </c>
      <c r="D9095" s="2" t="str">
        <f>'[1]2025年已发货'!D:D</f>
        <v>吨</v>
      </c>
      <c r="E9095" s="2">
        <f>'[1]2025年已发货'!E:E</f>
        <v>10</v>
      </c>
      <c r="F9095" s="4">
        <f>'[1]2025年已发货'!F:F</f>
        <v>45959</v>
      </c>
      <c r="G9095" s="2" t="str">
        <f>'[1]2025年已发货'!G:G</f>
        <v>(五冶建设成都盐道街中学初中部改扩建工程-一标)四川省成都市锦江区春熙路街道盐道街4号（盐道街中学初中部）</v>
      </c>
      <c r="H9095" s="2" t="str">
        <f>'[1]2025年已发货'!H:H</f>
        <v>谢鑫</v>
      </c>
      <c r="I9095" s="2">
        <f>'[1]2025年已发货'!I:I</f>
        <v>18228465067</v>
      </c>
      <c r="J9095" s="2" t="str">
        <f>_xlfn._xlws.FILTER(辅助信息!D:D,辅助信息!G:G=G9095)</f>
        <v>五冶建设成都盐道街中学初中部改扩建工程</v>
      </c>
    </row>
    <row r="9096" spans="1:10">
      <c r="A9096" s="2" t="str">
        <f>'[1]2025年已发货'!A:A</f>
        <v>泸钢</v>
      </c>
      <c r="B9096" s="2" t="str">
        <f>'[1]2025年已发货'!B:B</f>
        <v>螺纹钢</v>
      </c>
      <c r="C9096" s="2" t="str">
        <f>'[1]2025年已发货'!C:C</f>
        <v>HRB400E Φ16 9m</v>
      </c>
      <c r="D9096" s="2" t="str">
        <f>'[1]2025年已发货'!D:D</f>
        <v>吨</v>
      </c>
      <c r="E9096" s="2">
        <f>'[1]2025年已发货'!E:E</f>
        <v>2.5</v>
      </c>
      <c r="F9096" s="4">
        <f>'[1]2025年已发货'!F:F</f>
        <v>45959</v>
      </c>
      <c r="G9096" s="2" t="str">
        <f>'[1]2025年已发货'!G:G</f>
        <v>(五冶建设成都盐道街中学初中部改扩建工程-一标)四川省成都市锦江区春熙路街道盐道街4号（盐道街中学初中部）</v>
      </c>
      <c r="H9096" s="2" t="str">
        <f>'[1]2025年已发货'!H:H</f>
        <v>谢鑫</v>
      </c>
      <c r="I9096" s="2">
        <f>'[1]2025年已发货'!I:I</f>
        <v>18228465067</v>
      </c>
      <c r="J9096" s="2" t="str">
        <f>_xlfn._xlws.FILTER(辅助信息!D:D,辅助信息!G:G=G9096)</f>
        <v>五冶建设成都盐道街中学初中部改扩建工程</v>
      </c>
    </row>
    <row r="9097" spans="1:10">
      <c r="A9097" s="2" t="str">
        <f>'[1]2025年已发货'!A:A</f>
        <v>泸钢</v>
      </c>
      <c r="B9097" s="2" t="str">
        <f>'[1]2025年已发货'!B:B</f>
        <v>螺纹钢</v>
      </c>
      <c r="C9097" s="2" t="str">
        <f>'[1]2025年已发货'!C:C</f>
        <v>HRB400E Φ20 9m</v>
      </c>
      <c r="D9097" s="2" t="str">
        <f>'[1]2025年已发货'!D:D</f>
        <v>吨</v>
      </c>
      <c r="E9097" s="2">
        <f>'[1]2025年已发货'!E:E</f>
        <v>10</v>
      </c>
      <c r="F9097" s="4">
        <f>'[1]2025年已发货'!F:F</f>
        <v>45959</v>
      </c>
      <c r="G9097" s="2" t="str">
        <f>'[1]2025年已发货'!G:G</f>
        <v>(五冶建设成都盐道街中学初中部改扩建工程-一标)四川省成都市锦江区春熙路街道盐道街4号（盐道街中学初中部）</v>
      </c>
      <c r="H9097" s="2" t="str">
        <f>'[1]2025年已发货'!H:H</f>
        <v>谢鑫</v>
      </c>
      <c r="I9097" s="2">
        <f>'[1]2025年已发货'!I:I</f>
        <v>18228465067</v>
      </c>
      <c r="J9097" s="2" t="str">
        <f>_xlfn._xlws.FILTER(辅助信息!D:D,辅助信息!G:G=G9097)</f>
        <v>五冶建设成都盐道街中学初中部改扩建工程</v>
      </c>
    </row>
    <row r="9098" spans="1:10">
      <c r="A9098" s="2" t="str">
        <f>'[1]2025年已发货'!A:A</f>
        <v>泸钢</v>
      </c>
      <c r="B9098" s="2" t="str">
        <f>'[1]2025年已发货'!B:B</f>
        <v>螺纹钢</v>
      </c>
      <c r="C9098" s="2" t="str">
        <f>'[1]2025年已发货'!C:C</f>
        <v>HRB400E Φ22 9m</v>
      </c>
      <c r="D9098" s="2" t="str">
        <f>'[1]2025年已发货'!D:D</f>
        <v>吨</v>
      </c>
      <c r="E9098" s="2">
        <f>'[1]2025年已发货'!E:E</f>
        <v>5</v>
      </c>
      <c r="F9098" s="4">
        <f>'[1]2025年已发货'!F:F</f>
        <v>45959</v>
      </c>
      <c r="G9098" s="2" t="str">
        <f>'[1]2025年已发货'!G:G</f>
        <v>(五冶建设成都盐道街中学初中部改扩建工程-一标)四川省成都市锦江区春熙路街道盐道街4号（盐道街中学初中部）</v>
      </c>
      <c r="H9098" s="2" t="str">
        <f>'[1]2025年已发货'!H:H</f>
        <v>谢鑫</v>
      </c>
      <c r="I9098" s="2">
        <f>'[1]2025年已发货'!I:I</f>
        <v>18228465067</v>
      </c>
      <c r="J9098" s="2" t="str">
        <f>_xlfn._xlws.FILTER(辅助信息!D:D,辅助信息!G:G=G9098)</f>
        <v>五冶建设成都盐道街中学初中部改扩建工程</v>
      </c>
    </row>
    <row r="9099" spans="1:10">
      <c r="A9099" s="2" t="str">
        <f>'[1]2025年已发货'!A:A</f>
        <v>泸钢</v>
      </c>
      <c r="B9099" s="2" t="str">
        <f>'[1]2025年已发货'!B:B</f>
        <v>螺纹钢</v>
      </c>
      <c r="C9099" s="2" t="str">
        <f>'[1]2025年已发货'!C:C</f>
        <v>HRB400E Φ25 9m</v>
      </c>
      <c r="D9099" s="2" t="str">
        <f>'[1]2025年已发货'!D:D</f>
        <v>吨</v>
      </c>
      <c r="E9099" s="2">
        <f>'[1]2025年已发货'!E:E</f>
        <v>5</v>
      </c>
      <c r="F9099" s="4">
        <f>'[1]2025年已发货'!F:F</f>
        <v>45959</v>
      </c>
      <c r="G9099" s="2" t="str">
        <f>'[1]2025年已发货'!G:G</f>
        <v>(五冶建设成都盐道街中学初中部改扩建工程-一标)四川省成都市锦江区春熙路街道盐道街4号（盐道街中学初中部）</v>
      </c>
      <c r="H9099" s="2" t="str">
        <f>'[1]2025年已发货'!H:H</f>
        <v>谢鑫</v>
      </c>
      <c r="I9099" s="2">
        <f>'[1]2025年已发货'!I:I</f>
        <v>18228465067</v>
      </c>
      <c r="J9099" s="2" t="str">
        <f>_xlfn._xlws.FILTER(辅助信息!D:D,辅助信息!G:G=G9099)</f>
        <v>五冶建设成都盐道街中学初中部改扩建工程</v>
      </c>
    </row>
    <row r="9100" spans="1:10">
      <c r="A9100" s="2" t="str">
        <f>'[1]2025年已发货'!A:A</f>
        <v>泸钢</v>
      </c>
      <c r="B9100" s="2" t="str">
        <f>'[1]2025年已发货'!B:B</f>
        <v>螺纹钢</v>
      </c>
      <c r="C9100" s="2" t="str">
        <f>'[1]2025年已发货'!C:C</f>
        <v>HRB400E Φ12 9m</v>
      </c>
      <c r="D9100" s="2" t="str">
        <f>'[1]2025年已发货'!D:D</f>
        <v>吨</v>
      </c>
      <c r="E9100" s="2">
        <f>'[1]2025年已发货'!E:E</f>
        <v>35</v>
      </c>
      <c r="F9100" s="4">
        <f>'[1]2025年已发货'!F:F</f>
        <v>45959</v>
      </c>
      <c r="G9100" s="2" t="str">
        <f>'[1]2025年已发货'!G:G</f>
        <v>(五冶钢构龙泉东洪片区70亩住宅、商业及配套工程项目一标段)成都市龙泉驿外东洪路地铁2号线惠王陵地铁C口</v>
      </c>
      <c r="H9100" s="2" t="str">
        <f>'[1]2025年已发货'!H:H</f>
        <v>邹爱国</v>
      </c>
      <c r="I9100" s="2">
        <f>'[1]2025年已发货'!I:I</f>
        <v>13540231225</v>
      </c>
      <c r="J9100" s="2" t="str">
        <f>_xlfn._xlws.FILTER(辅助信息!D:D,辅助信息!G:G=G9100)</f>
        <v>五冶钢构龙泉东洪片区(70亩、85亩)住宅、商业及配套工程项目</v>
      </c>
    </row>
    <row r="9101" spans="1:10">
      <c r="A9101" s="2" t="str">
        <f>'[1]2025年已发货'!A:A</f>
        <v>泸钢</v>
      </c>
      <c r="B9101" s="2" t="str">
        <f>'[1]2025年已发货'!B:B</f>
        <v>螺纹钢</v>
      </c>
      <c r="C9101" s="2" t="str">
        <f>'[1]2025年已发货'!C:C</f>
        <v>HRB400E Φ12 9m</v>
      </c>
      <c r="D9101" s="2" t="str">
        <f>'[1]2025年已发货'!D:D</f>
        <v>吨</v>
      </c>
      <c r="E9101" s="2">
        <f>'[1]2025年已发货'!E:E</f>
        <v>10</v>
      </c>
      <c r="F9101" s="4">
        <f>'[1]2025年已发货'!F:F</f>
        <v>45959</v>
      </c>
      <c r="G9101" s="2" t="str">
        <f>'[1]2025年已发货'!G:G</f>
        <v>(五冶钢构龙泉东洪片区70亩住宅、商业及配套工程项目一标段)成都市龙泉驿外东洪路地铁2号线惠王陵地铁C口</v>
      </c>
      <c r="H9101" s="2" t="str">
        <f>'[1]2025年已发货'!H:H</f>
        <v>邹爱国</v>
      </c>
      <c r="I9101" s="2">
        <f>'[1]2025年已发货'!I:I</f>
        <v>13540231225</v>
      </c>
      <c r="J9101" s="2" t="str">
        <f>_xlfn._xlws.FILTER(辅助信息!D:D,辅助信息!G:G=G9101)</f>
        <v>五冶钢构龙泉东洪片区(70亩、85亩)住宅、商业及配套工程项目</v>
      </c>
    </row>
    <row r="9102" spans="1:10">
      <c r="A9102" s="2" t="str">
        <f>'[1]2025年已发货'!A:A</f>
        <v>泸钢</v>
      </c>
      <c r="B9102" s="2" t="str">
        <f>'[1]2025年已发货'!B:B</f>
        <v>螺纹钢</v>
      </c>
      <c r="C9102" s="2" t="str">
        <f>'[1]2025年已发货'!C:C</f>
        <v>HRB400E Φ14 9m</v>
      </c>
      <c r="D9102" s="2" t="str">
        <f>'[1]2025年已发货'!D:D</f>
        <v>吨</v>
      </c>
      <c r="E9102" s="2">
        <f>'[1]2025年已发货'!E:E</f>
        <v>10</v>
      </c>
      <c r="F9102" s="4">
        <f>'[1]2025年已发货'!F:F</f>
        <v>45959</v>
      </c>
      <c r="G9102" s="2" t="str">
        <f>'[1]2025年已发货'!G:G</f>
        <v>(五冶钢构龙泉东洪片区70亩住宅、商业及配套工程项目一标段)成都市龙泉驿外东洪路地铁2号线惠王陵地铁C口</v>
      </c>
      <c r="H9102" s="2" t="str">
        <f>'[1]2025年已发货'!H:H</f>
        <v>邹爱国</v>
      </c>
      <c r="I9102" s="2">
        <f>'[1]2025年已发货'!I:I</f>
        <v>13540231225</v>
      </c>
      <c r="J9102" s="2" t="str">
        <f>_xlfn._xlws.FILTER(辅助信息!D:D,辅助信息!G:G=G9102)</f>
        <v>五冶钢构龙泉东洪片区(70亩、85亩)住宅、商业及配套工程项目</v>
      </c>
    </row>
    <row r="9103" spans="1:10">
      <c r="A9103" s="2" t="str">
        <f>'[1]2025年已发货'!A:A</f>
        <v>泸钢</v>
      </c>
      <c r="B9103" s="2" t="str">
        <f>'[1]2025年已发货'!B:B</f>
        <v>螺纹钢</v>
      </c>
      <c r="C9103" s="2" t="str">
        <f>'[1]2025年已发货'!C:C</f>
        <v>HRB400E Φ16 9m</v>
      </c>
      <c r="D9103" s="2" t="str">
        <f>'[1]2025年已发货'!D:D</f>
        <v>吨</v>
      </c>
      <c r="E9103" s="2">
        <f>'[1]2025年已发货'!E:E</f>
        <v>10</v>
      </c>
      <c r="F9103" s="4">
        <f>'[1]2025年已发货'!F:F</f>
        <v>45959</v>
      </c>
      <c r="G9103" s="2" t="str">
        <f>'[1]2025年已发货'!G:G</f>
        <v>(五冶钢构龙泉东洪片区70亩住宅、商业及配套工程项目一标段)成都市龙泉驿外东洪路地铁2号线惠王陵地铁C口</v>
      </c>
      <c r="H9103" s="2" t="str">
        <f>'[1]2025年已发货'!H:H</f>
        <v>邹爱国</v>
      </c>
      <c r="I9103" s="2">
        <f>'[1]2025年已发货'!I:I</f>
        <v>13540231225</v>
      </c>
      <c r="J9103" s="2" t="str">
        <f>_xlfn._xlws.FILTER(辅助信息!D:D,辅助信息!G:G=G9103)</f>
        <v>五冶钢构龙泉东洪片区(70亩、85亩)住宅、商业及配套工程项目</v>
      </c>
    </row>
    <row r="9104" spans="1:10">
      <c r="A9104" s="2" t="str">
        <f>'[1]2025年已发货'!A:A</f>
        <v>泸钢</v>
      </c>
      <c r="B9104" s="2" t="str">
        <f>'[1]2025年已发货'!B:B</f>
        <v>螺纹钢</v>
      </c>
      <c r="C9104" s="2" t="str">
        <f>'[1]2025年已发货'!C:C</f>
        <v>HRB400E Φ18 9m</v>
      </c>
      <c r="D9104" s="2" t="str">
        <f>'[1]2025年已发货'!D:D</f>
        <v>吨</v>
      </c>
      <c r="E9104" s="2">
        <f>'[1]2025年已发货'!E:E</f>
        <v>10</v>
      </c>
      <c r="F9104" s="4">
        <f>'[1]2025年已发货'!F:F</f>
        <v>45959</v>
      </c>
      <c r="G9104" s="2" t="str">
        <f>'[1]2025年已发货'!G:G</f>
        <v>(五冶钢构龙泉东洪片区70亩住宅、商业及配套工程项目一标段)成都市龙泉驿外东洪路地铁2号线惠王陵地铁C口</v>
      </c>
      <c r="H9104" s="2" t="str">
        <f>'[1]2025年已发货'!H:H</f>
        <v>邹爱国</v>
      </c>
      <c r="I9104" s="2">
        <f>'[1]2025年已发货'!I:I</f>
        <v>13540231225</v>
      </c>
      <c r="J9104" s="2" t="str">
        <f>_xlfn._xlws.FILTER(辅助信息!D:D,辅助信息!G:G=G9104)</f>
        <v>五冶钢构龙泉东洪片区(70亩、85亩)住宅、商业及配套工程项目</v>
      </c>
    </row>
    <row r="9105" spans="1:10">
      <c r="A9105" s="2" t="str">
        <f>'[1]2025年已发货'!A:A</f>
        <v>泸钢</v>
      </c>
      <c r="B9105" s="2" t="str">
        <f>'[1]2025年已发货'!B:B</f>
        <v>螺纹钢</v>
      </c>
      <c r="C9105" s="2" t="str">
        <f>'[1]2025年已发货'!C:C</f>
        <v>HRB400E Φ20 9m</v>
      </c>
      <c r="D9105" s="2" t="str">
        <f>'[1]2025年已发货'!D:D</f>
        <v>吨</v>
      </c>
      <c r="E9105" s="2">
        <f>'[1]2025年已发货'!E:E</f>
        <v>10</v>
      </c>
      <c r="F9105" s="4">
        <f>'[1]2025年已发货'!F:F</f>
        <v>45959</v>
      </c>
      <c r="G9105" s="2" t="str">
        <f>'[1]2025年已发货'!G:G</f>
        <v>(五冶钢构龙泉东洪片区70亩住宅、商业及配套工程项目一标段)成都市龙泉驿外东洪路地铁2号线惠王陵地铁C口</v>
      </c>
      <c r="H9105" s="2" t="str">
        <f>'[1]2025年已发货'!H:H</f>
        <v>邹爱国</v>
      </c>
      <c r="I9105" s="2">
        <f>'[1]2025年已发货'!I:I</f>
        <v>13540231225</v>
      </c>
      <c r="J9105" s="2" t="str">
        <f>_xlfn._xlws.FILTER(辅助信息!D:D,辅助信息!G:G=G9105)</f>
        <v>五冶钢构龙泉东洪片区(70亩、85亩)住宅、商业及配套工程项目</v>
      </c>
    </row>
    <row r="9106" spans="1:10">
      <c r="A9106" s="2" t="str">
        <f>'[1]2025年已发货'!A:A</f>
        <v>泸钢</v>
      </c>
      <c r="B9106" s="2" t="str">
        <f>'[1]2025年已发货'!B:B</f>
        <v>螺纹钢</v>
      </c>
      <c r="C9106" s="2" t="str">
        <f>'[1]2025年已发货'!C:C</f>
        <v>HRB400E Φ22 9m</v>
      </c>
      <c r="D9106" s="2" t="str">
        <f>'[1]2025年已发货'!D:D</f>
        <v>吨</v>
      </c>
      <c r="E9106" s="2">
        <f>'[1]2025年已发货'!E:E</f>
        <v>10</v>
      </c>
      <c r="F9106" s="4">
        <f>'[1]2025年已发货'!F:F</f>
        <v>45959</v>
      </c>
      <c r="G9106" s="2" t="str">
        <f>'[1]2025年已发货'!G:G</f>
        <v>(五冶钢构龙泉东洪片区70亩住宅、商业及配套工程项目一标段)成都市龙泉驿外东洪路地铁2号线惠王陵地铁C口</v>
      </c>
      <c r="H9106" s="2" t="str">
        <f>'[1]2025年已发货'!H:H</f>
        <v>邹爱国</v>
      </c>
      <c r="I9106" s="2">
        <f>'[1]2025年已发货'!I:I</f>
        <v>13540231225</v>
      </c>
      <c r="J9106" s="2" t="str">
        <f>_xlfn._xlws.FILTER(辅助信息!D:D,辅助信息!G:G=G9106)</f>
        <v>五冶钢构龙泉东洪片区(70亩、85亩)住宅、商业及配套工程项目</v>
      </c>
    </row>
    <row r="9107" spans="1:10">
      <c r="A9107" s="2" t="str">
        <f>'[1]2025年已发货'!A:A</f>
        <v>泸钢</v>
      </c>
      <c r="B9107" s="2" t="str">
        <f>'[1]2025年已发货'!B:B</f>
        <v>螺纹钢</v>
      </c>
      <c r="C9107" s="2" t="str">
        <f>'[1]2025年已发货'!C:C</f>
        <v>HRB400E Φ25 9m</v>
      </c>
      <c r="D9107" s="2" t="str">
        <f>'[1]2025年已发货'!D:D</f>
        <v>吨</v>
      </c>
      <c r="E9107" s="2">
        <f>'[1]2025年已发货'!E:E</f>
        <v>10</v>
      </c>
      <c r="F9107" s="4">
        <f>'[1]2025年已发货'!F:F</f>
        <v>45959</v>
      </c>
      <c r="G9107" s="2" t="str">
        <f>'[1]2025年已发货'!G:G</f>
        <v>(五冶钢构龙泉东洪片区70亩住宅、商业及配套工程项目一标段)成都市龙泉驿外东洪路地铁2号线惠王陵地铁C口</v>
      </c>
      <c r="H9107" s="2" t="str">
        <f>'[1]2025年已发货'!H:H</f>
        <v>邹爱国</v>
      </c>
      <c r="I9107" s="2">
        <f>'[1]2025年已发货'!I:I</f>
        <v>13540231225</v>
      </c>
      <c r="J9107" s="2" t="str">
        <f>_xlfn._xlws.FILTER(辅助信息!D:D,辅助信息!G:G=G9107)</f>
        <v>五冶钢构龙泉东洪片区(70亩、85亩)住宅、商业及配套工程项目</v>
      </c>
    </row>
    <row r="9108" spans="1:10">
      <c r="A9108" s="2" t="str">
        <f>'[1]2025年已发货'!A:A</f>
        <v>泸钢</v>
      </c>
      <c r="B9108" s="2" t="str">
        <f>'[1]2025年已发货'!B:B</f>
        <v>盘螺</v>
      </c>
      <c r="C9108" s="2" t="str">
        <f>'[1]2025年已发货'!C:C</f>
        <v>HRB400E Φ6</v>
      </c>
      <c r="D9108" s="2" t="str">
        <f>'[1]2025年已发货'!D:D</f>
        <v>吨</v>
      </c>
      <c r="E9108" s="2">
        <f>'[1]2025年已发货'!E:E</f>
        <v>6</v>
      </c>
      <c r="F9108" s="4">
        <f>'[1]2025年已发货'!F:F</f>
        <v>45959</v>
      </c>
      <c r="G9108" s="2" t="str">
        <f>'[1]2025年已发货'!G:G</f>
        <v>(五冶钢构龙泉东洪片区70亩住宅、商业及配套工程项目一标段)成都市龙泉驿外东洪路地铁2号线惠王陵地铁C口</v>
      </c>
      <c r="H9108" s="2" t="str">
        <f>'[1]2025年已发货'!H:H</f>
        <v>邹爱国</v>
      </c>
      <c r="I9108" s="2">
        <f>'[1]2025年已发货'!I:I</f>
        <v>13540231225</v>
      </c>
      <c r="J9108" s="2" t="str">
        <f>_xlfn._xlws.FILTER(辅助信息!D:D,辅助信息!G:G=G9108)</f>
        <v>五冶钢构龙泉东洪片区(70亩、85亩)住宅、商业及配套工程项目</v>
      </c>
    </row>
    <row r="9109" spans="1:10">
      <c r="A9109" s="2" t="str">
        <f>'[1]2025年已发货'!A:A</f>
        <v>泸钢</v>
      </c>
      <c r="B9109" s="2" t="str">
        <f>'[1]2025年已发货'!B:B</f>
        <v>盘螺</v>
      </c>
      <c r="C9109" s="2" t="str">
        <f>'[1]2025年已发货'!C:C</f>
        <v>HRB400E Φ8</v>
      </c>
      <c r="D9109" s="2" t="str">
        <f>'[1]2025年已发货'!D:D</f>
        <v>吨</v>
      </c>
      <c r="E9109" s="2">
        <f>'[1]2025年已发货'!E:E</f>
        <v>30</v>
      </c>
      <c r="F9109" s="4">
        <f>'[1]2025年已发货'!F:F</f>
        <v>45959</v>
      </c>
      <c r="G9109" s="2" t="str">
        <f>'[1]2025年已发货'!G:G</f>
        <v>(五冶钢构龙泉东洪片区70亩住宅、商业及配套工程项目一标段)成都市龙泉驿外东洪路地铁2号线惠王陵地铁C口</v>
      </c>
      <c r="H9109" s="2" t="str">
        <f>'[1]2025年已发货'!H:H</f>
        <v>邹爱国</v>
      </c>
      <c r="I9109" s="2">
        <f>'[1]2025年已发货'!I:I</f>
        <v>13540231225</v>
      </c>
      <c r="J9109" s="2" t="str">
        <f>_xlfn._xlws.FILTER(辅助信息!D:D,辅助信息!G:G=G9109)</f>
        <v>五冶钢构龙泉东洪片区(70亩、85亩)住宅、商业及配套工程项目</v>
      </c>
    </row>
    <row r="9110" spans="1:10">
      <c r="A9110" s="2" t="str">
        <f>'[1]2025年已发货'!A:A</f>
        <v>泸钢</v>
      </c>
      <c r="B9110" s="2" t="str">
        <f>'[1]2025年已发货'!B:B</f>
        <v>盘螺</v>
      </c>
      <c r="C9110" s="2" t="str">
        <f>'[1]2025年已发货'!C:C</f>
        <v>HRB400E Φ8</v>
      </c>
      <c r="D9110" s="2" t="str">
        <f>'[1]2025年已发货'!D:D</f>
        <v>吨</v>
      </c>
      <c r="E9110" s="2">
        <f>'[1]2025年已发货'!E:E</f>
        <v>35</v>
      </c>
      <c r="F9110" s="4">
        <f>'[1]2025年已发货'!F:F</f>
        <v>45959</v>
      </c>
      <c r="G9110" s="2" t="str">
        <f>'[1]2025年已发货'!G:G</f>
        <v>(五冶钢构龙泉东洪片区85亩住宅、商业及配套工程项目二标段)成都市龙泉驿外东洪路地铁2号线惠王陵地铁C口</v>
      </c>
      <c r="H9110" s="2" t="str">
        <f>'[1]2025年已发货'!H:H</f>
        <v>李渊</v>
      </c>
      <c r="I9110" s="2">
        <f>'[1]2025年已发货'!I:I</f>
        <v>18381013849</v>
      </c>
      <c r="J9110" s="2" t="str">
        <f>_xlfn._xlws.FILTER(辅助信息!D:D,辅助信息!G:G=G9110)</f>
        <v>五冶钢构龙泉东洪片区(70亩、85亩)住宅、商业及配套工程项目</v>
      </c>
    </row>
    <row r="9111" spans="1:10">
      <c r="A9111" s="2" t="str">
        <f>'[1]2025年已发货'!A:A</f>
        <v>泸钢</v>
      </c>
      <c r="B9111" s="2" t="str">
        <f>'[1]2025年已发货'!B:B</f>
        <v>螺纹钢</v>
      </c>
      <c r="C9111" s="2" t="str">
        <f>'[1]2025年已发货'!C:C</f>
        <v>HRB400E Φ14 9m</v>
      </c>
      <c r="D9111" s="2" t="str">
        <f>'[1]2025年已发货'!D:D</f>
        <v>吨</v>
      </c>
      <c r="E9111" s="2">
        <f>'[1]2025年已发货'!E:E</f>
        <v>12.5</v>
      </c>
      <c r="F9111" s="4">
        <f>'[1]2025年已发货'!F:F</f>
        <v>45959</v>
      </c>
      <c r="G9111" s="2" t="str">
        <f>'[1]2025年已发货'!G:G</f>
        <v>(五冶钢构龙泉东洪片区85亩住宅、商业及配套工程项目二标段)成都市龙泉驿外东洪路地铁2号线惠王陵地铁C口</v>
      </c>
      <c r="H9111" s="2" t="str">
        <f>'[1]2025年已发货'!H:H</f>
        <v>李渊</v>
      </c>
      <c r="I9111" s="2">
        <f>'[1]2025年已发货'!I:I</f>
        <v>18381013849</v>
      </c>
      <c r="J9111" s="2" t="str">
        <f>_xlfn._xlws.FILTER(辅助信息!D:D,辅助信息!G:G=G9111)</f>
        <v>五冶钢构龙泉东洪片区(70亩、85亩)住宅、商业及配套工程项目</v>
      </c>
    </row>
    <row r="9112" spans="1:10">
      <c r="A9112" s="2" t="str">
        <f>'[1]2025年已发货'!A:A</f>
        <v>泸钢</v>
      </c>
      <c r="B9112" s="2" t="str">
        <f>'[1]2025年已发货'!B:B</f>
        <v>螺纹钢</v>
      </c>
      <c r="C9112" s="2" t="str">
        <f>'[1]2025年已发货'!C:C</f>
        <v>HRB400E Φ16 9m</v>
      </c>
      <c r="D9112" s="2" t="str">
        <f>'[1]2025年已发货'!D:D</f>
        <v>吨</v>
      </c>
      <c r="E9112" s="2">
        <f>'[1]2025年已发货'!E:E</f>
        <v>12.5</v>
      </c>
      <c r="F9112" s="4">
        <f>'[1]2025年已发货'!F:F</f>
        <v>45959</v>
      </c>
      <c r="G9112" s="2" t="str">
        <f>'[1]2025年已发货'!G:G</f>
        <v>(五冶钢构龙泉东洪片区85亩住宅、商业及配套工程项目二标段)成都市龙泉驿外东洪路地铁2号线惠王陵地铁C口</v>
      </c>
      <c r="H9112" s="2" t="str">
        <f>'[1]2025年已发货'!H:H</f>
        <v>李渊</v>
      </c>
      <c r="I9112" s="2">
        <f>'[1]2025年已发货'!I:I</f>
        <v>18381013849</v>
      </c>
      <c r="J9112" s="2" t="str">
        <f>_xlfn._xlws.FILTER(辅助信息!D:D,辅助信息!G:G=G9112)</f>
        <v>五冶钢构龙泉东洪片区(70亩、85亩)住宅、商业及配套工程项目</v>
      </c>
    </row>
    <row r="9113" spans="1:10">
      <c r="A9113" s="2" t="str">
        <f>'[1]2025年已发货'!A:A</f>
        <v>泸钢</v>
      </c>
      <c r="B9113" s="2" t="str">
        <f>'[1]2025年已发货'!B:B</f>
        <v>螺纹钢</v>
      </c>
      <c r="C9113" s="2" t="str">
        <f>'[1]2025年已发货'!C:C</f>
        <v>HRB400E Φ18 9m</v>
      </c>
      <c r="D9113" s="2" t="str">
        <f>'[1]2025年已发货'!D:D</f>
        <v>吨</v>
      </c>
      <c r="E9113" s="2">
        <f>'[1]2025年已发货'!E:E</f>
        <v>10</v>
      </c>
      <c r="F9113" s="4">
        <f>'[1]2025年已发货'!F:F</f>
        <v>45959</v>
      </c>
      <c r="G9113" s="2" t="str">
        <f>'[1]2025年已发货'!G:G</f>
        <v>(五冶钢构龙泉东洪片区85亩住宅、商业及配套工程项目二标段)成都市龙泉驿外东洪路地铁2号线惠王陵地铁C口</v>
      </c>
      <c r="H9113" s="2" t="str">
        <f>'[1]2025年已发货'!H:H</f>
        <v>李渊</v>
      </c>
      <c r="I9113" s="2">
        <f>'[1]2025年已发货'!I:I</f>
        <v>18381013849</v>
      </c>
      <c r="J9113" s="2" t="str">
        <f>_xlfn._xlws.FILTER(辅助信息!D:D,辅助信息!G:G=G9113)</f>
        <v>五冶钢构龙泉东洪片区(70亩、85亩)住宅、商业及配套工程项目</v>
      </c>
    </row>
    <row r="9114" spans="1:10">
      <c r="A9114" s="2" t="str">
        <f>'[1]2025年已发货'!A:A</f>
        <v>德胜</v>
      </c>
      <c r="B9114" s="2" t="str">
        <f>'[1]2025年已发货'!B:B</f>
        <v>螺纹钢</v>
      </c>
      <c r="C9114" s="2" t="str">
        <f>'[1]2025年已发货'!C:C</f>
        <v>HRB500EΦ28*12m</v>
      </c>
      <c r="D9114" s="2" t="str">
        <f>'[1]2025年已发货'!D:D</f>
        <v>吨</v>
      </c>
      <c r="E9114" s="2">
        <f>'[1]2025年已发货'!E:E</f>
        <v>15</v>
      </c>
      <c r="F9114" s="4">
        <f>'[1]2025年已发货'!F:F</f>
        <v>45959</v>
      </c>
      <c r="G9114" s="2" t="str">
        <f>'[1]2025年已发货'!G:G</f>
        <v>（成峨1标）眉山市彭山区谢家街道跳墩子</v>
      </c>
      <c r="H9114" s="2" t="str">
        <f>'[1]2025年已发货'!H:H</f>
        <v>曾毅</v>
      </c>
      <c r="I9114" s="2" t="str">
        <f>'[1]2025年已发货'!I:I</f>
        <v>13982229815</v>
      </c>
      <c r="J9114" s="2" vm="1" t="e">
        <f>_xlfn._xlws.FILTER(辅助信息!D:D,辅助信息!G:G=G9114)</f>
        <v>#VALUE!</v>
      </c>
    </row>
    <row r="9115" spans="1:10">
      <c r="A9115" s="2" t="str">
        <f>'[1]2025年已发货'!A:A</f>
        <v>德胜</v>
      </c>
      <c r="B9115" s="2" t="str">
        <f>'[1]2025年已发货'!B:B</f>
        <v>螺纹钢</v>
      </c>
      <c r="C9115" s="2" t="str">
        <f>'[1]2025年已发货'!C:C</f>
        <v>HRB500EΦ32*12m</v>
      </c>
      <c r="D9115" s="2" t="str">
        <f>'[1]2025年已发货'!D:D</f>
        <v>吨</v>
      </c>
      <c r="E9115" s="2">
        <f>'[1]2025年已发货'!E:E</f>
        <v>20</v>
      </c>
      <c r="F9115" s="4">
        <f>'[1]2025年已发货'!F:F</f>
        <v>45959</v>
      </c>
      <c r="G9115" s="2" t="str">
        <f>'[1]2025年已发货'!G:G</f>
        <v>（成峨1标）眉山市彭山区谢家街道跳墩子</v>
      </c>
      <c r="H9115" s="2" t="str">
        <f>'[1]2025年已发货'!H:H</f>
        <v>曾毅</v>
      </c>
      <c r="I9115" s="2" t="str">
        <f>'[1]2025年已发货'!I:I</f>
        <v>13982229815</v>
      </c>
      <c r="J9115" s="2" vm="1" t="e">
        <f>_xlfn._xlws.FILTER(辅助信息!D:D,辅助信息!G:G=G9115)</f>
        <v>#VALUE!</v>
      </c>
    </row>
    <row r="9116" spans="1:10">
      <c r="A9116" s="2" t="str">
        <f>'[1]2025年已发货'!A:A</f>
        <v>德胜</v>
      </c>
      <c r="B9116" s="2" t="str">
        <f>'[1]2025年已发货'!B:B</f>
        <v>螺纹钢</v>
      </c>
      <c r="C9116" s="2" t="str">
        <f>'[1]2025年已发货'!C:C</f>
        <v>HRB400EΦ14*9m</v>
      </c>
      <c r="D9116" s="2" t="str">
        <f>'[1]2025年已发货'!D:D</f>
        <v>吨</v>
      </c>
      <c r="E9116" s="2">
        <f>'[1]2025年已发货'!E:E</f>
        <v>17</v>
      </c>
      <c r="F9116" s="4">
        <f>'[1]2025年已发货'!F:F</f>
        <v>45959</v>
      </c>
      <c r="G9116" s="2" t="str">
        <f>'[1]2025年已发货'!G:G</f>
        <v>（成峨3标）眉山市丹棱县兴盛路（诺尔电器）成峨TJ3标</v>
      </c>
      <c r="H9116" s="2" t="str">
        <f>'[1]2025年已发货'!H:H</f>
        <v>雍朝刚</v>
      </c>
      <c r="I9116" s="2" t="str">
        <f>'[1]2025年已发货'!I:I</f>
        <v>19983344290</v>
      </c>
      <c r="J9116" s="2" vm="1" t="e">
        <f>_xlfn._xlws.FILTER(辅助信息!D:D,辅助信息!G:G=G9116)</f>
        <v>#VALUE!</v>
      </c>
    </row>
    <row r="9117" spans="1:10">
      <c r="A9117" s="2" t="str">
        <f>'[1]2025年已发货'!A:A</f>
        <v>德胜</v>
      </c>
      <c r="B9117" s="2" t="str">
        <f>'[1]2025年已发货'!B:B</f>
        <v>螺纹钢</v>
      </c>
      <c r="C9117" s="2" t="str">
        <f>'[1]2025年已发货'!C:C</f>
        <v>HRB400EΦ16*9m</v>
      </c>
      <c r="D9117" s="2" t="str">
        <f>'[1]2025年已发货'!D:D</f>
        <v>吨</v>
      </c>
      <c r="E9117" s="2">
        <f>'[1]2025年已发货'!E:E</f>
        <v>17</v>
      </c>
      <c r="F9117" s="4">
        <f>'[1]2025年已发货'!F:F</f>
        <v>45959</v>
      </c>
      <c r="G9117" s="2" t="str">
        <f>'[1]2025年已发货'!G:G</f>
        <v>（成峨3标）眉山市丹棱县兴盛路（诺尔电器）成峨TJ3标</v>
      </c>
      <c r="H9117" s="2" t="str">
        <f>'[1]2025年已发货'!H:H</f>
        <v>雍朝刚</v>
      </c>
      <c r="I9117" s="2" t="str">
        <f>'[1]2025年已发货'!I:I</f>
        <v>19983344290</v>
      </c>
      <c r="J9117" s="2" vm="1" t="e">
        <f>_xlfn._xlws.FILTER(辅助信息!D:D,辅助信息!G:G=G9117)</f>
        <v>#VALUE!</v>
      </c>
    </row>
    <row r="9118" spans="1:10">
      <c r="A9118" s="2" t="str">
        <f>'[1]2025年已发货'!A:A</f>
        <v>德胜</v>
      </c>
      <c r="B9118" s="2" t="str">
        <f>'[1]2025年已发货'!B:B</f>
        <v>螺纹钢</v>
      </c>
      <c r="C9118" s="2" t="str">
        <f>'[1]2025年已发货'!C:C</f>
        <v>HRB500E Φ25</v>
      </c>
      <c r="D9118" s="2" t="str">
        <f>'[1]2025年已发货'!D:D</f>
        <v>吨</v>
      </c>
      <c r="E9118" s="2">
        <f>'[1]2025年已发货'!E:E</f>
        <v>35</v>
      </c>
      <c r="F9118" s="4">
        <f>'[1]2025年已发货'!F:F</f>
        <v>45960</v>
      </c>
      <c r="G9118" s="2" t="str">
        <f>'[1]2025年已发货'!G:G</f>
        <v>(五冶建设龙泉驿一医院配套建设工程)成都市龙泉驿区董朗路69号龙泉驿一医院5号门</v>
      </c>
      <c r="H9118" s="2" t="str">
        <f>'[1]2025年已发货'!H:H</f>
        <v>孙敏</v>
      </c>
      <c r="I9118" s="2">
        <f>'[1]2025年已发货'!I:I</f>
        <v>13617695006</v>
      </c>
      <c r="J9118" s="2" t="str">
        <f>_xlfn._xlws.FILTER(辅助信息!D:D,辅助信息!G:G=G9118)</f>
        <v>五冶建设龙泉驿一医院配套建设工程</v>
      </c>
    </row>
    <row r="9119" spans="1:10">
      <c r="A9119" s="2" t="str">
        <f>'[1]2025年已发货'!A:A</f>
        <v>德胜恒嘉</v>
      </c>
      <c r="B9119" s="2" t="str">
        <f>'[1]2025年已发货'!B:B</f>
        <v>螺纹钢</v>
      </c>
      <c r="C9119" s="2" t="str">
        <f>'[1]2025年已发货'!C:C</f>
        <v>HRB400E Φ22×12米</v>
      </c>
      <c r="D9119" s="2" t="str">
        <f>'[1]2025年已发货'!D:D</f>
        <v>吨</v>
      </c>
      <c r="E9119" s="2">
        <f>'[1]2025年已发货'!E:E</f>
        <v>35</v>
      </c>
      <c r="F9119" s="4">
        <f>'[1]2025年已发货'!F:F</f>
        <v>45960</v>
      </c>
      <c r="G9119" s="2" t="str">
        <f>'[1]2025年已发货'!G:G</f>
        <v>（自永1标八局二分公司钢筋棚）四川省自贡市大安区牛佛镇</v>
      </c>
      <c r="H9119" s="2" t="str">
        <f>'[1]2025年已发货'!H:H</f>
        <v>刘鑫</v>
      </c>
      <c r="I9119" s="2">
        <f>'[1]2025年已发货'!I:I</f>
        <v>18382259456</v>
      </c>
      <c r="J9119" s="2" vm="1" t="e">
        <f>_xlfn._xlws.FILTER(辅助信息!D:D,辅助信息!G:G=G9119)</f>
        <v>#VALUE!</v>
      </c>
    </row>
    <row r="9120" spans="1:10">
      <c r="A9120" s="2" t="str">
        <f>'[1]2025年已发货'!A:A</f>
        <v>德胜恒嘉</v>
      </c>
      <c r="B9120" s="2" t="str">
        <f>'[1]2025年已发货'!B:B</f>
        <v>螺纹钢</v>
      </c>
      <c r="C9120" s="2" t="str">
        <f>'[1]2025年已发货'!C:C</f>
        <v>HRB400E Φ12×12米</v>
      </c>
      <c r="D9120" s="2" t="str">
        <f>'[1]2025年已发货'!D:D</f>
        <v>吨</v>
      </c>
      <c r="E9120" s="2">
        <f>'[1]2025年已发货'!E:E</f>
        <v>70</v>
      </c>
      <c r="F9120" s="4">
        <f>'[1]2025年已发货'!F:F</f>
        <v>45960</v>
      </c>
      <c r="G9120" s="2" t="str">
        <f>'[1]2025年已发货'!G:G</f>
        <v>自永4标一局四公司（四川省内江市隆昌市兰家花房子自永4标一局四公司钢筋棚）</v>
      </c>
      <c r="H9120" s="2" t="str">
        <f>'[1]2025年已发货'!H:H</f>
        <v>郝优</v>
      </c>
      <c r="I9120" s="2">
        <f>'[1]2025年已发货'!I:I</f>
        <v>13891371707</v>
      </c>
      <c r="J9120" s="2" vm="1" t="e">
        <f>_xlfn._xlws.FILTER(辅助信息!D:D,辅助信息!G:G=G9120)</f>
        <v>#VALUE!</v>
      </c>
    </row>
    <row r="9121" spans="1:10">
      <c r="A9121" s="2" t="str">
        <f>'[1]2025年已发货'!A:A</f>
        <v>德胜恒嘉</v>
      </c>
      <c r="B9121" s="2" t="str">
        <f>'[1]2025年已发货'!B:B</f>
        <v>螺纹钢</v>
      </c>
      <c r="C9121" s="2" t="str">
        <f>'[1]2025年已发货'!C:C</f>
        <v>HRB400E Φ32×12米</v>
      </c>
      <c r="D9121" s="2" t="str">
        <f>'[1]2025年已发货'!D:D</f>
        <v>吨</v>
      </c>
      <c r="E9121" s="2">
        <f>'[1]2025年已发货'!E:E</f>
        <v>70</v>
      </c>
      <c r="F9121" s="4">
        <f>'[1]2025年已发货'!F:F</f>
        <v>45960</v>
      </c>
      <c r="G9121" s="2" t="str">
        <f>'[1]2025年已发货'!G:G</f>
        <v>自永4标一局四公司（四川省内江市隆昌市兰家花房子自永4标一局四公司钢筋棚）</v>
      </c>
      <c r="H9121" s="2" t="str">
        <f>'[1]2025年已发货'!H:H</f>
        <v>郝优</v>
      </c>
      <c r="I9121" s="2">
        <f>'[1]2025年已发货'!I:I</f>
        <v>13891371707</v>
      </c>
      <c r="J9121" s="2" vm="1" t="e">
        <f>_xlfn._xlws.FILTER(辅助信息!D:D,辅助信息!G:G=G9121)</f>
        <v>#VALUE!</v>
      </c>
    </row>
    <row r="9122" spans="1:10">
      <c r="A9122" s="2" t="str">
        <f>'[1]2025年已发货'!A:A</f>
        <v>德胜恒嘉</v>
      </c>
      <c r="B9122" s="2" t="str">
        <f>'[1]2025年已发货'!B:B</f>
        <v>螺纹钢</v>
      </c>
      <c r="C9122" s="2" t="str">
        <f>'[1]2025年已发货'!C:C</f>
        <v>HRB400E Φ28×12米</v>
      </c>
      <c r="D9122" s="2" t="str">
        <f>'[1]2025年已发货'!D:D</f>
        <v>吨</v>
      </c>
      <c r="E9122" s="2">
        <f>'[1]2025年已发货'!E:E</f>
        <v>65</v>
      </c>
      <c r="F9122" s="4">
        <f>'[1]2025年已发货'!F:F</f>
        <v>45960</v>
      </c>
      <c r="G9122" s="2" t="str">
        <f>'[1]2025年已发货'!G:G</f>
        <v>自永4标一局四公司（四川省内江市隆昌市兰家花房子自永4标一局四公司钢筋棚）</v>
      </c>
      <c r="H9122" s="2" t="str">
        <f>'[1]2025年已发货'!H:H</f>
        <v>郝优</v>
      </c>
      <c r="I9122" s="2">
        <f>'[1]2025年已发货'!I:I</f>
        <v>13891371707</v>
      </c>
      <c r="J9122" s="2" vm="1" t="e">
        <f>_xlfn._xlws.FILTER(辅助信息!D:D,辅助信息!G:G=G9122)</f>
        <v>#VALUE!</v>
      </c>
    </row>
    <row r="9123" spans="1:10">
      <c r="A9123" s="2" t="str">
        <f>'[1]2025年已发货'!A:A</f>
        <v>德胜恒嘉</v>
      </c>
      <c r="B9123" s="2" t="str">
        <f>'[1]2025年已发货'!B:B</f>
        <v>螺纹钢</v>
      </c>
      <c r="C9123" s="2" t="str">
        <f>'[1]2025年已发货'!C:C</f>
        <v>HRB400E Φ18×12米</v>
      </c>
      <c r="D9123" s="2" t="str">
        <f>'[1]2025年已发货'!D:D</f>
        <v>吨</v>
      </c>
      <c r="E9123" s="2">
        <f>'[1]2025年已发货'!E:E</f>
        <v>5</v>
      </c>
      <c r="F9123" s="4">
        <f>'[1]2025年已发货'!F:F</f>
        <v>45960</v>
      </c>
      <c r="G9123" s="2" t="str">
        <f>'[1]2025年已发货'!G:G</f>
        <v>自永4标一局四公司（四川省内江市隆昌市兰家花房子自永4标一局四公司钢筋棚）</v>
      </c>
      <c r="H9123" s="2" t="str">
        <f>'[1]2025年已发货'!H:H</f>
        <v>郝优</v>
      </c>
      <c r="I9123" s="2">
        <f>'[1]2025年已发货'!I:I</f>
        <v>13891371707</v>
      </c>
      <c r="J9123" s="2" vm="1" t="e">
        <f>_xlfn._xlws.FILTER(辅助信息!D:D,辅助信息!G:G=G9123)</f>
        <v>#VALUE!</v>
      </c>
    </row>
    <row r="9124" spans="1:10">
      <c r="A9124" s="2" t="str">
        <f>'[1]2025年已发货'!A:A</f>
        <v>陕钢</v>
      </c>
      <c r="B9124" s="2" t="str">
        <f>'[1]2025年已发货'!B:B</f>
        <v>盘螺</v>
      </c>
      <c r="C9124" s="2" t="str">
        <f>'[1]2025年已发货'!C:C</f>
        <v>HRB400EФ10</v>
      </c>
      <c r="D9124" s="2" t="str">
        <f>'[1]2025年已发货'!D:D</f>
        <v>吨</v>
      </c>
      <c r="E9124" s="2">
        <f>'[1]2025年已发货'!E:E</f>
        <v>105</v>
      </c>
      <c r="F9124" s="4">
        <f>'[1]2025年已发货'!F:F</f>
        <v>45960</v>
      </c>
      <c r="G9124" s="2" t="str">
        <f>'[1]2025年已发货'!G:G</f>
        <v>（中铁广州局-成渝扩容2标）四川省资阳市雁江区石岭镇易家沟2号梁场</v>
      </c>
      <c r="H9124" s="2" t="str">
        <f>'[1]2025年已发货'!H:H</f>
        <v>孙鹏飞</v>
      </c>
      <c r="I9124" s="2">
        <f>'[1]2025年已发货'!I:I</f>
        <v>18011784798</v>
      </c>
      <c r="J9124" s="2" vm="1" t="e">
        <f>_xlfn._xlws.FILTER(辅助信息!D:D,辅助信息!G:G=G9124)</f>
        <v>#VALUE!</v>
      </c>
    </row>
    <row r="9125" spans="1:10">
      <c r="A9125" s="2" t="str">
        <f>'[1]2025年已发货'!A:A</f>
        <v>润耀</v>
      </c>
      <c r="B9125" s="2" t="str">
        <f>'[1]2025年已发货'!B:B</f>
        <v>盘螺</v>
      </c>
      <c r="C9125" s="2" t="str">
        <f>'[1]2025年已发货'!C:C</f>
        <v>HRB400EФ12</v>
      </c>
      <c r="D9125" s="2" t="str">
        <f>'[1]2025年已发货'!D:D</f>
        <v>吨</v>
      </c>
      <c r="E9125" s="2">
        <f>'[1]2025年已发货'!E:E</f>
        <v>35</v>
      </c>
      <c r="F9125" s="4">
        <f>'[1]2025年已发货'!F:F</f>
        <v>45960</v>
      </c>
      <c r="G9125" s="2" t="str">
        <f>'[1]2025年已发货'!G:G</f>
        <v>（中铁广州局-成渝扩容2标）四川省资阳市雁江区南双路杨家糖房</v>
      </c>
      <c r="H9125" s="2" t="str">
        <f>'[1]2025年已发货'!H:H</f>
        <v>石雄</v>
      </c>
      <c r="I9125" s="2">
        <f>'[1]2025年已发货'!I:I</f>
        <v>13268388125</v>
      </c>
      <c r="J9125" s="2" vm="1" t="e">
        <f>_xlfn._xlws.FILTER(辅助信息!D:D,辅助信息!G:G=G9125)</f>
        <v>#VALUE!</v>
      </c>
    </row>
    <row r="9126" spans="1:10">
      <c r="A9126" s="2" t="str">
        <f>'[1]2025年已发货'!A:A</f>
        <v>润耀</v>
      </c>
      <c r="B9126" s="2" t="str">
        <f>'[1]2025年已发货'!B:B</f>
        <v>螺纹钢</v>
      </c>
      <c r="C9126" s="2" t="str">
        <f>'[1]2025年已发货'!C:C</f>
        <v>HRB400EФ25，12m</v>
      </c>
      <c r="D9126" s="2" t="str">
        <f>'[1]2025年已发货'!D:D</f>
        <v>吨</v>
      </c>
      <c r="E9126" s="2">
        <f>'[1]2025年已发货'!E:E</f>
        <v>35</v>
      </c>
      <c r="F9126" s="4">
        <f>'[1]2025年已发货'!F:F</f>
        <v>45960</v>
      </c>
      <c r="G9126" s="2" t="str">
        <f>'[1]2025年已发货'!G:G</f>
        <v>（中铁广州局-成渝扩容2标）四川省资阳市雁江区南双路杨家糖房</v>
      </c>
      <c r="H9126" s="2" t="str">
        <f>'[1]2025年已发货'!H:H</f>
        <v>石雄</v>
      </c>
      <c r="I9126" s="2">
        <f>'[1]2025年已发货'!I:I</f>
        <v>13268388125</v>
      </c>
      <c r="J9126" s="2" vm="1" t="e">
        <f>_xlfn._xlws.FILTER(辅助信息!D:D,辅助信息!G:G=G9126)</f>
        <v>#VALUE!</v>
      </c>
    </row>
    <row r="9127" spans="1:10">
      <c r="A9127" s="2" t="str">
        <f>'[1]2025年已发货'!A:A</f>
        <v>泸钢</v>
      </c>
      <c r="B9127" s="2" t="str">
        <f>'[1]2025年已发货'!B:B</f>
        <v>盘螺</v>
      </c>
      <c r="C9127" s="2" t="str">
        <f>'[1]2025年已发货'!C:C</f>
        <v>HRB400E Φ8</v>
      </c>
      <c r="D9127" s="2" t="str">
        <f>'[1]2025年已发货'!D:D</f>
        <v>吨</v>
      </c>
      <c r="E9127" s="2">
        <f>'[1]2025年已发货'!E:E</f>
        <v>16</v>
      </c>
      <c r="F9127" s="4">
        <f>'[1]2025年已发货'!F:F</f>
        <v>45960</v>
      </c>
      <c r="G9127" s="2" t="str">
        <f>'[1]2025年已发货'!G:G</f>
        <v>(五冶建设龙泉驿一医院配套建设工程)成都市龙泉驿区董朗路69号龙泉驿一医院5号门</v>
      </c>
      <c r="H9127" s="2" t="str">
        <f>'[1]2025年已发货'!H:H</f>
        <v>孙敏</v>
      </c>
      <c r="I9127" s="2">
        <f>'[1]2025年已发货'!I:I</f>
        <v>13617695006</v>
      </c>
      <c r="J9127" s="2" t="str">
        <f>_xlfn._xlws.FILTER(辅助信息!D:D,辅助信息!G:G=G9127)</f>
        <v>五冶建设龙泉驿一医院配套建设工程</v>
      </c>
    </row>
    <row r="9128" spans="1:10">
      <c r="A9128" s="2" t="str">
        <f>'[1]2025年已发货'!A:A</f>
        <v>泸钢</v>
      </c>
      <c r="B9128" s="2" t="str">
        <f>'[1]2025年已发货'!B:B</f>
        <v>盘螺</v>
      </c>
      <c r="C9128" s="2" t="str">
        <f>'[1]2025年已发货'!C:C</f>
        <v>HRB400E Φ10</v>
      </c>
      <c r="D9128" s="2" t="str">
        <f>'[1]2025年已发货'!D:D</f>
        <v>吨</v>
      </c>
      <c r="E9128" s="2">
        <f>'[1]2025年已发货'!E:E</f>
        <v>18</v>
      </c>
      <c r="F9128" s="4">
        <f>'[1]2025年已发货'!F:F</f>
        <v>45960</v>
      </c>
      <c r="G9128" s="2" t="str">
        <f>'[1]2025年已发货'!G:G</f>
        <v>(五冶建设龙泉驿一医院配套建设工程)成都市龙泉驿区董朗路69号龙泉驿一医院5号门</v>
      </c>
      <c r="H9128" s="2" t="str">
        <f>'[1]2025年已发货'!H:H</f>
        <v>孙敏</v>
      </c>
      <c r="I9128" s="2">
        <f>'[1]2025年已发货'!I:I</f>
        <v>13617695006</v>
      </c>
      <c r="J9128" s="2" t="str">
        <f>_xlfn._xlws.FILTER(辅助信息!D:D,辅助信息!G:G=G9128)</f>
        <v>五冶建设龙泉驿一医院配套建设工程</v>
      </c>
    </row>
    <row r="9129" spans="1:10">
      <c r="A9129" s="2" t="str">
        <f>'[1]2025年已发货'!A:A</f>
        <v>泸钢</v>
      </c>
      <c r="B9129" s="2" t="str">
        <f>'[1]2025年已发货'!B:B</f>
        <v>盘螺</v>
      </c>
      <c r="C9129" s="2" t="str">
        <f>'[1]2025年已发货'!C:C</f>
        <v>HRB400E Φ12</v>
      </c>
      <c r="D9129" s="2" t="str">
        <f>'[1]2025年已发货'!D:D</f>
        <v>吨</v>
      </c>
      <c r="E9129" s="2">
        <f>'[1]2025年已发货'!E:E</f>
        <v>6</v>
      </c>
      <c r="F9129" s="4">
        <f>'[1]2025年已发货'!F:F</f>
        <v>45960</v>
      </c>
      <c r="G9129" s="2" t="str">
        <f>'[1]2025年已发货'!G:G</f>
        <v>(五冶建设龙泉驿一医院配套建设工程)成都市龙泉驿区董朗路69号龙泉驿一医院5号门</v>
      </c>
      <c r="H9129" s="2" t="str">
        <f>'[1]2025年已发货'!H:H</f>
        <v>孙敏</v>
      </c>
      <c r="I9129" s="2">
        <f>'[1]2025年已发货'!I:I</f>
        <v>13617695006</v>
      </c>
      <c r="J9129" s="2" t="str">
        <f>_xlfn._xlws.FILTER(辅助信息!D:D,辅助信息!G:G=G9129)</f>
        <v>五冶建设龙泉驿一医院配套建设工程</v>
      </c>
    </row>
    <row r="9130" spans="1:10">
      <c r="A9130" s="2" t="str">
        <f>'[1]2025年已发货'!A:A</f>
        <v>泸钢</v>
      </c>
      <c r="B9130" s="2" t="str">
        <f>'[1]2025年已发货'!B:B</f>
        <v>螺纹钢</v>
      </c>
      <c r="C9130" s="2" t="str">
        <f>'[1]2025年已发货'!C:C</f>
        <v>HRB400E Φ12 9m</v>
      </c>
      <c r="D9130" s="2" t="str">
        <f>'[1]2025年已发货'!D:D</f>
        <v>吨</v>
      </c>
      <c r="E9130" s="2">
        <f>'[1]2025年已发货'!E:E</f>
        <v>3</v>
      </c>
      <c r="F9130" s="4">
        <f>'[1]2025年已发货'!F:F</f>
        <v>45960</v>
      </c>
      <c r="G9130" s="2" t="str">
        <f>'[1]2025年已发货'!G:G</f>
        <v>(五冶建设龙泉驿一医院配套建设工程)成都市龙泉驿区董朗路69号龙泉驿一医院5号门</v>
      </c>
      <c r="H9130" s="2" t="str">
        <f>'[1]2025年已发货'!H:H</f>
        <v>孙敏</v>
      </c>
      <c r="I9130" s="2">
        <f>'[1]2025年已发货'!I:I</f>
        <v>13617695006</v>
      </c>
      <c r="J9130" s="2" t="str">
        <f>_xlfn._xlws.FILTER(辅助信息!D:D,辅助信息!G:G=G9130)</f>
        <v>五冶建设龙泉驿一医院配套建设工程</v>
      </c>
    </row>
    <row r="9131" spans="1:10">
      <c r="A9131" s="2" t="str">
        <f>'[1]2025年已发货'!A:A</f>
        <v>泸钢</v>
      </c>
      <c r="B9131" s="2" t="str">
        <f>'[1]2025年已发货'!B:B</f>
        <v>螺纹钢</v>
      </c>
      <c r="C9131" s="2" t="str">
        <f>'[1]2025年已发货'!C:C</f>
        <v>HRB400E Φ14 9m</v>
      </c>
      <c r="D9131" s="2" t="str">
        <f>'[1]2025年已发货'!D:D</f>
        <v>吨</v>
      </c>
      <c r="E9131" s="2">
        <f>'[1]2025年已发货'!E:E</f>
        <v>3</v>
      </c>
      <c r="F9131" s="4">
        <f>'[1]2025年已发货'!F:F</f>
        <v>45960</v>
      </c>
      <c r="G9131" s="2" t="str">
        <f>'[1]2025年已发货'!G:G</f>
        <v>(五冶建设龙泉驿一医院配套建设工程)成都市龙泉驿区董朗路69号龙泉驿一医院5号门</v>
      </c>
      <c r="H9131" s="2" t="str">
        <f>'[1]2025年已发货'!H:H</f>
        <v>孙敏</v>
      </c>
      <c r="I9131" s="2">
        <f>'[1]2025年已发货'!I:I</f>
        <v>13617695006</v>
      </c>
      <c r="J9131" s="2" t="str">
        <f>_xlfn._xlws.FILTER(辅助信息!D:D,辅助信息!G:G=G9131)</f>
        <v>五冶建设龙泉驿一医院配套建设工程</v>
      </c>
    </row>
    <row r="9132" spans="1:10">
      <c r="A9132" s="2" t="str">
        <f>'[1]2025年已发货'!A:A</f>
        <v>泸钢</v>
      </c>
      <c r="B9132" s="2" t="str">
        <f>'[1]2025年已发货'!B:B</f>
        <v>螺纹钢</v>
      </c>
      <c r="C9132" s="2" t="str">
        <f>'[1]2025年已发货'!C:C</f>
        <v>HRB400E Φ16 9m</v>
      </c>
      <c r="D9132" s="2" t="str">
        <f>'[1]2025年已发货'!D:D</f>
        <v>吨</v>
      </c>
      <c r="E9132" s="2">
        <f>'[1]2025年已发货'!E:E</f>
        <v>3</v>
      </c>
      <c r="F9132" s="4">
        <f>'[1]2025年已发货'!F:F</f>
        <v>45960</v>
      </c>
      <c r="G9132" s="2" t="str">
        <f>'[1]2025年已发货'!G:G</f>
        <v>(五冶建设龙泉驿一医院配套建设工程)成都市龙泉驿区董朗路69号龙泉驿一医院5号门</v>
      </c>
      <c r="H9132" s="2" t="str">
        <f>'[1]2025年已发货'!H:H</f>
        <v>孙敏</v>
      </c>
      <c r="I9132" s="2">
        <f>'[1]2025年已发货'!I:I</f>
        <v>13617695006</v>
      </c>
      <c r="J9132" s="2" t="str">
        <f>_xlfn._xlws.FILTER(辅助信息!D:D,辅助信息!G:G=G9132)</f>
        <v>五冶建设龙泉驿一医院配套建设工程</v>
      </c>
    </row>
    <row r="9133" spans="1:10">
      <c r="A9133" s="2" t="str">
        <f>'[1]2025年已发货'!A:A</f>
        <v>泸钢</v>
      </c>
      <c r="B9133" s="2" t="str">
        <f>'[1]2025年已发货'!B:B</f>
        <v>螺纹钢</v>
      </c>
      <c r="C9133" s="2" t="str">
        <f>'[1]2025年已发货'!C:C</f>
        <v>HRB500E Φ14</v>
      </c>
      <c r="D9133" s="2" t="str">
        <f>'[1]2025年已发货'!D:D</f>
        <v>吨</v>
      </c>
      <c r="E9133" s="2">
        <f>'[1]2025年已发货'!E:E</f>
        <v>3</v>
      </c>
      <c r="F9133" s="4">
        <f>'[1]2025年已发货'!F:F</f>
        <v>45960</v>
      </c>
      <c r="G9133" s="2" t="str">
        <f>'[1]2025年已发货'!G:G</f>
        <v>(五冶建设龙泉驿一医院配套建设工程)成都市龙泉驿区董朗路69号龙泉驿一医院5号门</v>
      </c>
      <c r="H9133" s="2" t="str">
        <f>'[1]2025年已发货'!H:H</f>
        <v>孙敏</v>
      </c>
      <c r="I9133" s="2">
        <f>'[1]2025年已发货'!I:I</f>
        <v>13617695006</v>
      </c>
      <c r="J9133" s="2" t="str">
        <f>_xlfn._xlws.FILTER(辅助信息!D:D,辅助信息!G:G=G9133)</f>
        <v>五冶建设龙泉驿一医院配套建设工程</v>
      </c>
    </row>
    <row r="9134" spans="1:10">
      <c r="A9134" s="2" t="str">
        <f>'[1]2025年已发货'!A:A</f>
        <v>泸钢</v>
      </c>
      <c r="B9134" s="2" t="str">
        <f>'[1]2025年已发货'!B:B</f>
        <v>螺纹钢</v>
      </c>
      <c r="C9134" s="2" t="str">
        <f>'[1]2025年已发货'!C:C</f>
        <v>HRB500E Φ18</v>
      </c>
      <c r="D9134" s="2" t="str">
        <f>'[1]2025年已发货'!D:D</f>
        <v>吨</v>
      </c>
      <c r="E9134" s="2">
        <f>'[1]2025年已发货'!E:E</f>
        <v>3</v>
      </c>
      <c r="F9134" s="4">
        <f>'[1]2025年已发货'!F:F</f>
        <v>45960</v>
      </c>
      <c r="G9134" s="2" t="str">
        <f>'[1]2025年已发货'!G:G</f>
        <v>(五冶建设龙泉驿一医院配套建设工程)成都市龙泉驿区董朗路69号龙泉驿一医院5号门</v>
      </c>
      <c r="H9134" s="2" t="str">
        <f>'[1]2025年已发货'!H:H</f>
        <v>孙敏</v>
      </c>
      <c r="I9134" s="2">
        <f>'[1]2025年已发货'!I:I</f>
        <v>13617695006</v>
      </c>
      <c r="J9134" s="2" t="str">
        <f>_xlfn._xlws.FILTER(辅助信息!D:D,辅助信息!G:G=G9134)</f>
        <v>五冶建设龙泉驿一医院配套建设工程</v>
      </c>
    </row>
    <row r="9135" spans="1:10">
      <c r="A9135" s="2" t="str">
        <f>'[1]2025年已发货'!A:A</f>
        <v>泸钢</v>
      </c>
      <c r="B9135" s="2" t="str">
        <f>'[1]2025年已发货'!B:B</f>
        <v>螺纹钢</v>
      </c>
      <c r="C9135" s="2" t="str">
        <f>'[1]2025年已发货'!C:C</f>
        <v>HRB500E Φ20</v>
      </c>
      <c r="D9135" s="2" t="str">
        <f>'[1]2025年已发货'!D:D</f>
        <v>吨</v>
      </c>
      <c r="E9135" s="2">
        <f>'[1]2025年已发货'!E:E</f>
        <v>12</v>
      </c>
      <c r="F9135" s="4">
        <f>'[1]2025年已发货'!F:F</f>
        <v>45960</v>
      </c>
      <c r="G9135" s="2" t="str">
        <f>'[1]2025年已发货'!G:G</f>
        <v>(五冶建设龙泉驿一医院配套建设工程)成都市龙泉驿区董朗路69号龙泉驿一医院5号门</v>
      </c>
      <c r="H9135" s="2" t="str">
        <f>'[1]2025年已发货'!H:H</f>
        <v>孙敏</v>
      </c>
      <c r="I9135" s="2">
        <f>'[1]2025年已发货'!I:I</f>
        <v>13617695006</v>
      </c>
      <c r="J9135" s="2" t="str">
        <f>_xlfn._xlws.FILTER(辅助信息!D:D,辅助信息!G:G=G9135)</f>
        <v>五冶建设龙泉驿一医院配套建设工程</v>
      </c>
    </row>
    <row r="9136" spans="1:10">
      <c r="A9136" s="2" t="str">
        <f>'[1]2025年已发货'!A:A</f>
        <v>泸钢</v>
      </c>
      <c r="B9136" s="2" t="str">
        <f>'[1]2025年已发货'!B:B</f>
        <v>螺纹钢</v>
      </c>
      <c r="C9136" s="2" t="str">
        <f>'[1]2025年已发货'!C:C</f>
        <v>HRB500E Φ22</v>
      </c>
      <c r="D9136" s="2" t="str">
        <f>'[1]2025年已发货'!D:D</f>
        <v>吨</v>
      </c>
      <c r="E9136" s="2">
        <f>'[1]2025年已发货'!E:E</f>
        <v>3</v>
      </c>
      <c r="F9136" s="4">
        <f>'[1]2025年已发货'!F:F</f>
        <v>45960</v>
      </c>
      <c r="G9136" s="2" t="str">
        <f>'[1]2025年已发货'!G:G</f>
        <v>(五冶建设龙泉驿一医院配套建设工程)成都市龙泉驿区董朗路69号龙泉驿一医院5号门</v>
      </c>
      <c r="H9136" s="2" t="str">
        <f>'[1]2025年已发货'!H:H</f>
        <v>孙敏</v>
      </c>
      <c r="I9136" s="2">
        <f>'[1]2025年已发货'!I:I</f>
        <v>13617695006</v>
      </c>
      <c r="J9136" s="2" t="str">
        <f>_xlfn._xlws.FILTER(辅助信息!D:D,辅助信息!G:G=G9136)</f>
        <v>五冶建设龙泉驿一医院配套建设工程</v>
      </c>
    </row>
    <row r="9137" spans="1:10">
      <c r="A9137" s="2" t="str">
        <f>'[1]2025年已发货'!A:A</f>
        <v>泸钢</v>
      </c>
      <c r="B9137" s="2" t="str">
        <f>'[1]2025年已发货'!B:B</f>
        <v>盘螺</v>
      </c>
      <c r="C9137" s="2" t="str">
        <f>'[1]2025年已发货'!C:C</f>
        <v>HRB400E Φ8</v>
      </c>
      <c r="D9137" s="2" t="str">
        <f>'[1]2025年已发货'!D:D</f>
        <v>吨</v>
      </c>
      <c r="E9137" s="2">
        <f>'[1]2025年已发货'!E:E</f>
        <v>5</v>
      </c>
      <c r="F9137" s="4">
        <f>'[1]2025年已发货'!F:F</f>
        <v>45960</v>
      </c>
      <c r="G9137" s="2" t="str">
        <f>'[1]2025年已发货'!G:G</f>
        <v>(五冶建设师大附中外语校新建教学楼工程)四川省成都市成华区大观堰2号(四川师范大学附属中学外国语学校)</v>
      </c>
      <c r="H9137" s="2" t="str">
        <f>'[1]2025年已发货'!H:H</f>
        <v>蔡浩</v>
      </c>
      <c r="I9137" s="2">
        <f>'[1]2025年已发货'!I:I</f>
        <v>13980880820</v>
      </c>
      <c r="J9137" s="2" t="str">
        <f>_xlfn._xlws.FILTER(辅助信息!D:D,辅助信息!G:G=G9137)</f>
        <v>五冶建设师大附中外语校新建教学楼工程</v>
      </c>
    </row>
    <row r="9138" spans="1:10">
      <c r="A9138" s="2" t="str">
        <f>'[1]2025年已发货'!A:A</f>
        <v>泸钢</v>
      </c>
      <c r="B9138" s="2" t="str">
        <f>'[1]2025年已发货'!B:B</f>
        <v>盘螺</v>
      </c>
      <c r="C9138" s="2" t="str">
        <f>'[1]2025年已发货'!C:C</f>
        <v>HRB400E Φ10</v>
      </c>
      <c r="D9138" s="2" t="str">
        <f>'[1]2025年已发货'!D:D</f>
        <v>吨</v>
      </c>
      <c r="E9138" s="2">
        <f>'[1]2025年已发货'!E:E</f>
        <v>5</v>
      </c>
      <c r="F9138" s="4">
        <f>'[1]2025年已发货'!F:F</f>
        <v>45960</v>
      </c>
      <c r="G9138" s="2" t="str">
        <f>'[1]2025年已发货'!G:G</f>
        <v>(五冶建设师大附中外语校新建教学楼工程)四川省成都市成华区大观堰2号(四川师范大学附属中学外国语学校)</v>
      </c>
      <c r="H9138" s="2" t="str">
        <f>'[1]2025年已发货'!H:H</f>
        <v>蔡浩</v>
      </c>
      <c r="I9138" s="2">
        <f>'[1]2025年已发货'!I:I</f>
        <v>13980880820</v>
      </c>
      <c r="J9138" s="2" t="str">
        <f>_xlfn._xlws.FILTER(辅助信息!D:D,辅助信息!G:G=G9138)</f>
        <v>五冶建设师大附中外语校新建教学楼工程</v>
      </c>
    </row>
    <row r="9139" spans="1:10">
      <c r="A9139" s="2" t="str">
        <f>'[1]2025年已发货'!A:A</f>
        <v>泸钢</v>
      </c>
      <c r="B9139" s="2" t="str">
        <f>'[1]2025年已发货'!B:B</f>
        <v>螺纹钢</v>
      </c>
      <c r="C9139" s="2" t="str">
        <f>'[1]2025年已发货'!C:C</f>
        <v>HRB500E Φ18</v>
      </c>
      <c r="D9139" s="2" t="str">
        <f>'[1]2025年已发货'!D:D</f>
        <v>吨</v>
      </c>
      <c r="E9139" s="2">
        <f>'[1]2025年已发货'!E:E</f>
        <v>5</v>
      </c>
      <c r="F9139" s="4">
        <f>'[1]2025年已发货'!F:F</f>
        <v>45960</v>
      </c>
      <c r="G9139" s="2" t="str">
        <f>'[1]2025年已发货'!G:G</f>
        <v>(五冶建设师大附中外语校新建教学楼工程)四川省成都市成华区大观堰2号(四川师范大学附属中学外国语学校)</v>
      </c>
      <c r="H9139" s="2" t="str">
        <f>'[1]2025年已发货'!H:H</f>
        <v>蔡浩</v>
      </c>
      <c r="I9139" s="2">
        <f>'[1]2025年已发货'!I:I</f>
        <v>13980880820</v>
      </c>
      <c r="J9139" s="2" t="str">
        <f>_xlfn._xlws.FILTER(辅助信息!D:D,辅助信息!G:G=G9139)</f>
        <v>五冶建设师大附中外语校新建教学楼工程</v>
      </c>
    </row>
    <row r="9140" spans="1:10">
      <c r="A9140" s="2" t="str">
        <f>'[1]2025年已发货'!A:A</f>
        <v>泸钢</v>
      </c>
      <c r="B9140" s="2" t="str">
        <f>'[1]2025年已发货'!B:B</f>
        <v>螺纹钢</v>
      </c>
      <c r="C9140" s="2" t="str">
        <f>'[1]2025年已发货'!C:C</f>
        <v>HRB500E Φ25</v>
      </c>
      <c r="D9140" s="2" t="str">
        <f>'[1]2025年已发货'!D:D</f>
        <v>吨</v>
      </c>
      <c r="E9140" s="2">
        <f>'[1]2025年已发货'!E:E</f>
        <v>20</v>
      </c>
      <c r="F9140" s="4">
        <f>'[1]2025年已发货'!F:F</f>
        <v>45960</v>
      </c>
      <c r="G9140" s="2" t="str">
        <f>'[1]2025年已发货'!G:G</f>
        <v>(五冶建设师大附中外语校新建教学楼工程)四川省成都市成华区大观堰2号(四川师范大学附属中学外国语学校)</v>
      </c>
      <c r="H9140" s="2" t="str">
        <f>'[1]2025年已发货'!H:H</f>
        <v>蔡浩</v>
      </c>
      <c r="I9140" s="2">
        <f>'[1]2025年已发货'!I:I</f>
        <v>13980880820</v>
      </c>
      <c r="J9140" s="2" t="str">
        <f>_xlfn._xlws.FILTER(辅助信息!D:D,辅助信息!G:G=G9140)</f>
        <v>五冶建设师大附中外语校新建教学楼工程</v>
      </c>
    </row>
    <row r="9141" spans="1:10">
      <c r="A9141" s="2" t="str">
        <f>'[1]2025年已发货'!A:A</f>
        <v>泸钢</v>
      </c>
      <c r="B9141" s="2" t="str">
        <f>'[1]2025年已发货'!B:B</f>
        <v>盘螺</v>
      </c>
      <c r="C9141" s="2" t="str">
        <f>'[1]2025年已发货'!C:C</f>
        <v>HRB400E Φ10</v>
      </c>
      <c r="D9141" s="2" t="str">
        <f>'[1]2025年已发货'!D:D</f>
        <v>吨</v>
      </c>
      <c r="E9141" s="2">
        <f>'[1]2025年已发货'!E:E</f>
        <v>15</v>
      </c>
      <c r="F9141" s="4">
        <f>'[1]2025年已发货'!F:F</f>
        <v>45960</v>
      </c>
      <c r="G9141" s="2" t="str">
        <f>'[1]2025年已发货'!G:G</f>
        <v>(五冶钢构龙泉东洪片区70亩住宅、商业及配套工程项目三标段)成都市龙泉驿外东洪路地铁2号线惠王陵地铁C口</v>
      </c>
      <c r="H9141" s="2" t="str">
        <f>'[1]2025年已发货'!H:H</f>
        <v>蒋嗣伟</v>
      </c>
      <c r="I9141" s="2">
        <f>'[1]2025年已发货'!I:I</f>
        <v>15014331252</v>
      </c>
      <c r="J9141" s="2" t="str">
        <f>_xlfn._xlws.FILTER(辅助信息!D:D,辅助信息!G:G=G9141)</f>
        <v>五冶钢构龙泉东洪片区(70亩、85亩)住宅、商业及配套工程项目</v>
      </c>
    </row>
    <row r="9142" spans="1:10">
      <c r="A9142" s="2" t="str">
        <f>'[1]2025年已发货'!A:A</f>
        <v>泸钢</v>
      </c>
      <c r="B9142" s="2" t="str">
        <f>'[1]2025年已发货'!B:B</f>
        <v>螺纹钢</v>
      </c>
      <c r="C9142" s="2" t="str">
        <f>'[1]2025年已发货'!C:C</f>
        <v>HRB400E Φ14 9m</v>
      </c>
      <c r="D9142" s="2" t="str">
        <f>'[1]2025年已发货'!D:D</f>
        <v>吨</v>
      </c>
      <c r="E9142" s="2">
        <f>'[1]2025年已发货'!E:E</f>
        <v>10</v>
      </c>
      <c r="F9142" s="4">
        <f>'[1]2025年已发货'!F:F</f>
        <v>45960</v>
      </c>
      <c r="G9142" s="2" t="str">
        <f>'[1]2025年已发货'!G:G</f>
        <v>(五冶钢构龙泉东洪片区70亩住宅、商业及配套工程项目三标段)成都市龙泉驿外东洪路地铁2号线惠王陵地铁C口</v>
      </c>
      <c r="H9142" s="2" t="str">
        <f>'[1]2025年已发货'!H:H</f>
        <v>蒋嗣伟</v>
      </c>
      <c r="I9142" s="2">
        <f>'[1]2025年已发货'!I:I</f>
        <v>15014331252</v>
      </c>
      <c r="J9142" s="2" t="str">
        <f>_xlfn._xlws.FILTER(辅助信息!D:D,辅助信息!G:G=G9142)</f>
        <v>五冶钢构龙泉东洪片区(70亩、85亩)住宅、商业及配套工程项目</v>
      </c>
    </row>
    <row r="9143" spans="1:10">
      <c r="A9143" s="2" t="str">
        <f>'[1]2025年已发货'!A:A</f>
        <v>泸钢</v>
      </c>
      <c r="B9143" s="2" t="str">
        <f>'[1]2025年已发货'!B:B</f>
        <v>螺纹钢</v>
      </c>
      <c r="C9143" s="2" t="str">
        <f>'[1]2025年已发货'!C:C</f>
        <v>HRB400E Φ16 9m</v>
      </c>
      <c r="D9143" s="2" t="str">
        <f>'[1]2025年已发货'!D:D</f>
        <v>吨</v>
      </c>
      <c r="E9143" s="2">
        <f>'[1]2025年已发货'!E:E</f>
        <v>60</v>
      </c>
      <c r="F9143" s="4">
        <f>'[1]2025年已发货'!F:F</f>
        <v>45960</v>
      </c>
      <c r="G9143" s="2" t="str">
        <f>'[1]2025年已发货'!G:G</f>
        <v>(五冶钢构龙泉东洪片区70亩住宅、商业及配套工程项目三标段)成都市龙泉驿外东洪路地铁2号线惠王陵地铁C口</v>
      </c>
      <c r="H9143" s="2" t="str">
        <f>'[1]2025年已发货'!H:H</f>
        <v>蒋嗣伟</v>
      </c>
      <c r="I9143" s="2">
        <f>'[1]2025年已发货'!I:I</f>
        <v>15014331252</v>
      </c>
      <c r="J9143" s="2" t="str">
        <f>_xlfn._xlws.FILTER(辅助信息!D:D,辅助信息!G:G=G9143)</f>
        <v>五冶钢构龙泉东洪片区(70亩、85亩)住宅、商业及配套工程项目</v>
      </c>
    </row>
    <row r="9144" spans="1:10">
      <c r="A9144" s="2" t="str">
        <f>'[1]2025年已发货'!A:A</f>
        <v>泸钢</v>
      </c>
      <c r="B9144" s="2" t="str">
        <f>'[1]2025年已发货'!B:B</f>
        <v>螺纹钢</v>
      </c>
      <c r="C9144" s="2" t="str">
        <f>'[1]2025年已发货'!C:C</f>
        <v>HRB400E Φ20 9m</v>
      </c>
      <c r="D9144" s="2" t="str">
        <f>'[1]2025年已发货'!D:D</f>
        <v>吨</v>
      </c>
      <c r="E9144" s="2">
        <f>'[1]2025年已发货'!E:E</f>
        <v>6</v>
      </c>
      <c r="F9144" s="4">
        <f>'[1]2025年已发货'!F:F</f>
        <v>45960</v>
      </c>
      <c r="G9144" s="2" t="str">
        <f>'[1]2025年已发货'!G:G</f>
        <v>(五冶钢构龙泉东洪片区70亩住宅、商业及配套工程项目三标段)成都市龙泉驿外东洪路地铁2号线惠王陵地铁C口</v>
      </c>
      <c r="H9144" s="2" t="str">
        <f>'[1]2025年已发货'!H:H</f>
        <v>蒋嗣伟</v>
      </c>
      <c r="I9144" s="2">
        <f>'[1]2025年已发货'!I:I</f>
        <v>15014331252</v>
      </c>
      <c r="J9144" s="2" t="str">
        <f>_xlfn._xlws.FILTER(辅助信息!D:D,辅助信息!G:G=G9144)</f>
        <v>五冶钢构龙泉东洪片区(70亩、85亩)住宅、商业及配套工程项目</v>
      </c>
    </row>
    <row r="9145" spans="1:10">
      <c r="A9145" s="2" t="str">
        <f>'[1]2025年已发货'!A:A</f>
        <v>泸钢</v>
      </c>
      <c r="B9145" s="2" t="str">
        <f>'[1]2025年已发货'!B:B</f>
        <v>螺纹钢</v>
      </c>
      <c r="C9145" s="2" t="str">
        <f>'[1]2025年已发货'!C:C</f>
        <v>HRB400E Φ25 9m</v>
      </c>
      <c r="D9145" s="2" t="str">
        <f>'[1]2025年已发货'!D:D</f>
        <v>吨</v>
      </c>
      <c r="E9145" s="2">
        <f>'[1]2025年已发货'!E:E</f>
        <v>10</v>
      </c>
      <c r="F9145" s="4">
        <f>'[1]2025年已发货'!F:F</f>
        <v>45960</v>
      </c>
      <c r="G9145" s="2" t="str">
        <f>'[1]2025年已发货'!G:G</f>
        <v>(五冶钢构龙泉东洪片区70亩住宅、商业及配套工程项目三标段)成都市龙泉驿外东洪路地铁2号线惠王陵地铁C口</v>
      </c>
      <c r="H9145" s="2" t="str">
        <f>'[1]2025年已发货'!H:H</f>
        <v>蒋嗣伟</v>
      </c>
      <c r="I9145" s="2">
        <f>'[1]2025年已发货'!I:I</f>
        <v>15014331252</v>
      </c>
      <c r="J9145" s="2" t="str">
        <f>_xlfn._xlws.FILTER(辅助信息!D:D,辅助信息!G:G=G9145)</f>
        <v>五冶钢构龙泉东洪片区(70亩、85亩)住宅、商业及配套工程项目</v>
      </c>
    </row>
    <row r="9146" spans="1:10">
      <c r="A9146" s="2" t="str">
        <f>'[1]2025年已发货'!A:A</f>
        <v>泸钢</v>
      </c>
      <c r="B9146" s="2" t="str">
        <f>'[1]2025年已发货'!B:B</f>
        <v>螺纹钢</v>
      </c>
      <c r="C9146" s="2" t="str">
        <f>'[1]2025年已发货'!C:C</f>
        <v>HRB500E Φ12</v>
      </c>
      <c r="D9146" s="2" t="str">
        <f>'[1]2025年已发货'!D:D</f>
        <v>吨</v>
      </c>
      <c r="E9146" s="2">
        <f>'[1]2025年已发货'!E:E</f>
        <v>3</v>
      </c>
      <c r="F9146" s="4">
        <f>'[1]2025年已发货'!F:F</f>
        <v>45960</v>
      </c>
      <c r="G9146" s="2" t="str">
        <f>'[1]2025年已发货'!G:G</f>
        <v>(五冶钢构龙泉东洪片区70亩住宅、商业及配套工程项目三标段)成都市龙泉驿外东洪路地铁2号线惠王陵地铁C口</v>
      </c>
      <c r="H9146" s="2" t="str">
        <f>'[1]2025年已发货'!H:H</f>
        <v>蒋嗣伟</v>
      </c>
      <c r="I9146" s="2">
        <f>'[1]2025年已发货'!I:I</f>
        <v>15014331252</v>
      </c>
      <c r="J9146" s="2" t="str">
        <f>_xlfn._xlws.FILTER(辅助信息!D:D,辅助信息!G:G=G9146)</f>
        <v>五冶钢构龙泉东洪片区(70亩、85亩)住宅、商业及配套工程项目</v>
      </c>
    </row>
    <row r="9147" spans="1:10">
      <c r="A9147" s="2" t="str">
        <f>'[1]2025年已发货'!A:A</f>
        <v>泸钢</v>
      </c>
      <c r="B9147" s="2" t="str">
        <f>'[1]2025年已发货'!B:B</f>
        <v>螺纹钢</v>
      </c>
      <c r="C9147" s="2" t="str">
        <f>'[1]2025年已发货'!C:C</f>
        <v>HRB500E Φ16</v>
      </c>
      <c r="D9147" s="2" t="str">
        <f>'[1]2025年已发货'!D:D</f>
        <v>吨</v>
      </c>
      <c r="E9147" s="2">
        <f>'[1]2025年已发货'!E:E</f>
        <v>3</v>
      </c>
      <c r="F9147" s="4">
        <f>'[1]2025年已发货'!F:F</f>
        <v>45960</v>
      </c>
      <c r="G9147" s="2" t="str">
        <f>'[1]2025年已发货'!G:G</f>
        <v>(五冶钢构龙泉东洪片区70亩住宅、商业及配套工程项目三标段)成都市龙泉驿外东洪路地铁2号线惠王陵地铁C口</v>
      </c>
      <c r="H9147" s="2" t="str">
        <f>'[1]2025年已发货'!H:H</f>
        <v>蒋嗣伟</v>
      </c>
      <c r="I9147" s="2">
        <f>'[1]2025年已发货'!I:I</f>
        <v>15014331252</v>
      </c>
      <c r="J9147" s="2" t="str">
        <f>_xlfn._xlws.FILTER(辅助信息!D:D,辅助信息!G:G=G9147)</f>
        <v>五冶钢构龙泉东洪片区(70亩、85亩)住宅、商业及配套工程项目</v>
      </c>
    </row>
    <row r="9148" spans="1:10">
      <c r="A9148" s="2" t="str">
        <f>'[1]2025年已发货'!A:A</f>
        <v>泸钢</v>
      </c>
      <c r="B9148" s="2" t="str">
        <f>'[1]2025年已发货'!B:B</f>
        <v>螺纹钢</v>
      </c>
      <c r="C9148" s="2" t="str">
        <f>'[1]2025年已发货'!C:C</f>
        <v>HRB500E Φ20</v>
      </c>
      <c r="D9148" s="2" t="str">
        <f>'[1]2025年已发货'!D:D</f>
        <v>吨</v>
      </c>
      <c r="E9148" s="2">
        <f>'[1]2025年已发货'!E:E</f>
        <v>3</v>
      </c>
      <c r="F9148" s="4">
        <f>'[1]2025年已发货'!F:F</f>
        <v>45960</v>
      </c>
      <c r="G9148" s="2" t="str">
        <f>'[1]2025年已发货'!G:G</f>
        <v>(五冶钢构龙泉东洪片区70亩住宅、商业及配套工程项目三标段)成都市龙泉驿外东洪路地铁2号线惠王陵地铁C口</v>
      </c>
      <c r="H9148" s="2" t="str">
        <f>'[1]2025年已发货'!H:H</f>
        <v>蒋嗣伟</v>
      </c>
      <c r="I9148" s="2">
        <f>'[1]2025年已发货'!I:I</f>
        <v>15014331252</v>
      </c>
      <c r="J9148" s="2" t="str">
        <f>_xlfn._xlws.FILTER(辅助信息!D:D,辅助信息!G:G=G9148)</f>
        <v>五冶钢构龙泉东洪片区(70亩、85亩)住宅、商业及配套工程项目</v>
      </c>
    </row>
    <row r="9149" spans="1:10">
      <c r="A9149" s="2" t="str">
        <f>'[1]2025年已发货'!A:A</f>
        <v>泸钢</v>
      </c>
      <c r="B9149" s="2" t="str">
        <f>'[1]2025年已发货'!B:B</f>
        <v>螺纹钢</v>
      </c>
      <c r="C9149" s="2" t="str">
        <f>'[1]2025年已发货'!C:C</f>
        <v>HRB500E Φ22</v>
      </c>
      <c r="D9149" s="2" t="str">
        <f>'[1]2025年已发货'!D:D</f>
        <v>吨</v>
      </c>
      <c r="E9149" s="2">
        <f>'[1]2025年已发货'!E:E</f>
        <v>6</v>
      </c>
      <c r="F9149" s="4">
        <f>'[1]2025年已发货'!F:F</f>
        <v>45960</v>
      </c>
      <c r="G9149" s="2" t="str">
        <f>'[1]2025年已发货'!G:G</f>
        <v>(五冶钢构龙泉东洪片区70亩住宅、商业及配套工程项目三标段)成都市龙泉驿外东洪路地铁2号线惠王陵地铁C口</v>
      </c>
      <c r="H9149" s="2" t="str">
        <f>'[1]2025年已发货'!H:H</f>
        <v>蒋嗣伟</v>
      </c>
      <c r="I9149" s="2">
        <f>'[1]2025年已发货'!I:I</f>
        <v>15014331252</v>
      </c>
      <c r="J9149" s="2" t="str">
        <f>_xlfn._xlws.FILTER(辅助信息!D:D,辅助信息!G:G=G9149)</f>
        <v>五冶钢构龙泉东洪片区(70亩、85亩)住宅、商业及配套工程项目</v>
      </c>
    </row>
    <row r="9150" spans="1:10">
      <c r="A9150" s="2" t="str">
        <f>'[1]2025年已发货'!A:A</f>
        <v>泸钢</v>
      </c>
      <c r="B9150" s="2" t="str">
        <f>'[1]2025年已发货'!B:B</f>
        <v>螺纹钢</v>
      </c>
      <c r="C9150" s="2" t="str">
        <f>'[1]2025年已发货'!C:C</f>
        <v>HRB500E Φ25</v>
      </c>
      <c r="D9150" s="2" t="str">
        <f>'[1]2025年已发货'!D:D</f>
        <v>吨</v>
      </c>
      <c r="E9150" s="2">
        <f>'[1]2025年已发货'!E:E</f>
        <v>25</v>
      </c>
      <c r="F9150" s="4">
        <f>'[1]2025年已发货'!F:F</f>
        <v>45960</v>
      </c>
      <c r="G9150" s="2" t="str">
        <f>'[1]2025年已发货'!G:G</f>
        <v>(五冶钢构龙泉东洪片区70亩住宅、商业及配套工程项目三标段)成都市龙泉驿外东洪路地铁2号线惠王陵地铁C口</v>
      </c>
      <c r="H9150" s="2" t="str">
        <f>'[1]2025年已发货'!H:H</f>
        <v>蒋嗣伟</v>
      </c>
      <c r="I9150" s="2">
        <f>'[1]2025年已发货'!I:I</f>
        <v>15014331252</v>
      </c>
      <c r="J9150" s="2" t="str">
        <f>_xlfn._xlws.FILTER(辅助信息!D:D,辅助信息!G:G=G9150)</f>
        <v>五冶钢构龙泉东洪片区(70亩、85亩)住宅、商业及配套工程项目</v>
      </c>
    </row>
    <row r="9151" spans="1:10">
      <c r="A9151" s="2" t="str">
        <f>'[1]2025年已发货'!A:A</f>
        <v>泸钢（代）</v>
      </c>
      <c r="B9151" s="2" t="str">
        <f>'[1]2025年已发货'!B:B</f>
        <v>盘圆</v>
      </c>
      <c r="C9151" s="2" t="str">
        <f>'[1]2025年已发货'!C:C</f>
        <v>HPB300Ф6</v>
      </c>
      <c r="D9151" s="2" t="str">
        <f>'[1]2025年已发货'!D:D</f>
        <v>吨</v>
      </c>
      <c r="E9151" s="2">
        <f>'[1]2025年已发货'!E:E</f>
        <v>2</v>
      </c>
      <c r="F9151" s="4">
        <f>'[1]2025年已发货'!F:F</f>
        <v>45960</v>
      </c>
      <c r="G9151" s="2" t="str">
        <f>'[1]2025年已发货'!G:G</f>
        <v>（成铁西物-沪昆线龙里改造工程）贵州黔南龙里接触网维修工区施工现场</v>
      </c>
      <c r="H9151" s="2" t="str">
        <f>'[1]2025年已发货'!H:H</f>
        <v>黄永福</v>
      </c>
      <c r="I9151" s="2" t="str">
        <f>'[1]2025年已发货'!I:I</f>
        <v>15982823571</v>
      </c>
      <c r="J9151" s="2" vm="1" t="e">
        <f>_xlfn._xlws.FILTER(辅助信息!D:D,辅助信息!G:G=G9151)</f>
        <v>#VALUE!</v>
      </c>
    </row>
    <row r="9152" spans="1:10">
      <c r="A9152" s="2" t="str">
        <f>'[1]2025年已发货'!A:A</f>
        <v>泸钢（代）</v>
      </c>
      <c r="B9152" s="2" t="str">
        <f>'[1]2025年已发货'!B:B</f>
        <v>盘圆</v>
      </c>
      <c r="C9152" s="2" t="str">
        <f>'[1]2025年已发货'!C:C</f>
        <v>HPB300Ф8</v>
      </c>
      <c r="D9152" s="2" t="str">
        <f>'[1]2025年已发货'!D:D</f>
        <v>吨</v>
      </c>
      <c r="E9152" s="2">
        <f>'[1]2025年已发货'!E:E</f>
        <v>7</v>
      </c>
      <c r="F9152" s="4">
        <f>'[1]2025年已发货'!F:F</f>
        <v>45960</v>
      </c>
      <c r="G9152" s="2" t="str">
        <f>'[1]2025年已发货'!G:G</f>
        <v>（成铁西物-沪昆线龙里改造工程）贵州黔南龙里接触网维修工区施工现场</v>
      </c>
      <c r="H9152" s="2" t="str">
        <f>'[1]2025年已发货'!H:H</f>
        <v>黄永福</v>
      </c>
      <c r="I9152" s="2" t="str">
        <f>'[1]2025年已发货'!I:I</f>
        <v>15982823571</v>
      </c>
      <c r="J9152" s="2" vm="1" t="e">
        <f>_xlfn._xlws.FILTER(辅助信息!D:D,辅助信息!G:G=G9152)</f>
        <v>#VALUE!</v>
      </c>
    </row>
    <row r="9153" spans="1:10">
      <c r="A9153" s="2" t="str">
        <f>'[1]2025年已发货'!A:A</f>
        <v>泸钢（代）</v>
      </c>
      <c r="B9153" s="2" t="str">
        <f>'[1]2025年已发货'!B:B</f>
        <v>盘圆</v>
      </c>
      <c r="C9153" s="2" t="str">
        <f>'[1]2025年已发货'!C:C</f>
        <v>HPB300Ф10</v>
      </c>
      <c r="D9153" s="2" t="str">
        <f>'[1]2025年已发货'!D:D</f>
        <v>吨</v>
      </c>
      <c r="E9153" s="2">
        <f>'[1]2025年已发货'!E:E</f>
        <v>6</v>
      </c>
      <c r="F9153" s="4">
        <f>'[1]2025年已发货'!F:F</f>
        <v>45960</v>
      </c>
      <c r="G9153" s="2" t="str">
        <f>'[1]2025年已发货'!G:G</f>
        <v>（成铁西物-沪昆线龙里改造工程）贵州黔南龙里接触网维修工区施工现场</v>
      </c>
      <c r="H9153" s="2" t="str">
        <f>'[1]2025年已发货'!H:H</f>
        <v>黄永福</v>
      </c>
      <c r="I9153" s="2" t="str">
        <f>'[1]2025年已发货'!I:I</f>
        <v>15982823571</v>
      </c>
      <c r="J9153" s="2" vm="1" t="e">
        <f>_xlfn._xlws.FILTER(辅助信息!D:D,辅助信息!G:G=G9153)</f>
        <v>#VALUE!</v>
      </c>
    </row>
    <row r="9154" spans="1:10">
      <c r="A9154" s="2" t="str">
        <f>'[1]2025年已发货'!A:A</f>
        <v>泸钢（代）</v>
      </c>
      <c r="B9154" s="2" t="str">
        <f>'[1]2025年已发货'!B:B</f>
        <v>盘螺</v>
      </c>
      <c r="C9154" s="2" t="str">
        <f>'[1]2025年已发货'!C:C</f>
        <v>HRB400EΦ10</v>
      </c>
      <c r="D9154" s="2" t="str">
        <f>'[1]2025年已发货'!D:D</f>
        <v>吨</v>
      </c>
      <c r="E9154" s="2">
        <f>'[1]2025年已发货'!E:E</f>
        <v>4</v>
      </c>
      <c r="F9154" s="4">
        <f>'[1]2025年已发货'!F:F</f>
        <v>45960</v>
      </c>
      <c r="G9154" s="2" t="str">
        <f>'[1]2025年已发货'!G:G</f>
        <v>（成铁西物-沪昆线龙里改造工程）贵州黔南龙里接触网维修工区施工现场</v>
      </c>
      <c r="H9154" s="2" t="str">
        <f>'[1]2025年已发货'!H:H</f>
        <v>黄永福</v>
      </c>
      <c r="I9154" s="2" t="str">
        <f>'[1]2025年已发货'!I:I</f>
        <v>15982823571</v>
      </c>
      <c r="J9154" s="2" vm="1" t="e">
        <f>_xlfn._xlws.FILTER(辅助信息!D:D,辅助信息!G:G=G9154)</f>
        <v>#VALUE!</v>
      </c>
    </row>
    <row r="9155" spans="1:10">
      <c r="A9155" s="2" t="str">
        <f>'[1]2025年已发货'!A:A</f>
        <v>泸钢（代）</v>
      </c>
      <c r="B9155" s="2" t="str">
        <f>'[1]2025年已发货'!B:B</f>
        <v>螺纹钢</v>
      </c>
      <c r="C9155" s="2" t="str">
        <f>'[1]2025年已发货'!C:C</f>
        <v>HRB400EФ12*9m</v>
      </c>
      <c r="D9155" s="2" t="str">
        <f>'[1]2025年已发货'!D:D</f>
        <v>吨</v>
      </c>
      <c r="E9155" s="2">
        <f>'[1]2025年已发货'!E:E</f>
        <v>8</v>
      </c>
      <c r="F9155" s="4">
        <f>'[1]2025年已发货'!F:F</f>
        <v>45960</v>
      </c>
      <c r="G9155" s="2" t="str">
        <f>'[1]2025年已发货'!G:G</f>
        <v>（成铁西物-沪昆线龙里改造工程）贵州黔南龙里接触网维修工区施工现场</v>
      </c>
      <c r="H9155" s="2" t="str">
        <f>'[1]2025年已发货'!H:H</f>
        <v>黄永福</v>
      </c>
      <c r="I9155" s="2" t="str">
        <f>'[1]2025年已发货'!I:I</f>
        <v>15982823571</v>
      </c>
      <c r="J9155" s="2" vm="1" t="e">
        <f>_xlfn._xlws.FILTER(辅助信息!D:D,辅助信息!G:G=G9155)</f>
        <v>#VALUE!</v>
      </c>
    </row>
    <row r="9156" spans="1:10">
      <c r="A9156" s="2" t="str">
        <f>'[1]2025年已发货'!A:A</f>
        <v>泸钢（代）</v>
      </c>
      <c r="B9156" s="2" t="str">
        <f>'[1]2025年已发货'!B:B</f>
        <v>螺纹钢</v>
      </c>
      <c r="C9156" s="2" t="str">
        <f>'[1]2025年已发货'!C:C</f>
        <v>HRB400EФ16*9m</v>
      </c>
      <c r="D9156" s="2" t="str">
        <f>'[1]2025年已发货'!D:D</f>
        <v>吨</v>
      </c>
      <c r="E9156" s="2">
        <f>'[1]2025年已发货'!E:E</f>
        <v>16</v>
      </c>
      <c r="F9156" s="4">
        <f>'[1]2025年已发货'!F:F</f>
        <v>45960</v>
      </c>
      <c r="G9156" s="2" t="str">
        <f>'[1]2025年已发货'!G:G</f>
        <v>（成铁西物-沪昆线龙里改造工程）贵州黔南龙里接触网维修工区施工现场</v>
      </c>
      <c r="H9156" s="2" t="str">
        <f>'[1]2025年已发货'!H:H</f>
        <v>黄永福</v>
      </c>
      <c r="I9156" s="2" t="str">
        <f>'[1]2025年已发货'!I:I</f>
        <v>15982823571</v>
      </c>
      <c r="J9156" s="2" vm="1" t="e">
        <f>_xlfn._xlws.FILTER(辅助信息!D:D,辅助信息!G:G=G9156)</f>
        <v>#VALUE!</v>
      </c>
    </row>
    <row r="9157" spans="1:10">
      <c r="A9157" s="2" t="str">
        <f>'[1]2025年已发货'!A:A</f>
        <v>泸钢</v>
      </c>
      <c r="B9157" s="2" t="str">
        <f>'[1]2025年已发货'!B:B</f>
        <v>盘圆</v>
      </c>
      <c r="C9157" s="2" t="str">
        <f>'[1]2025年已发货'!C:C</f>
        <v>HPB300Φ6mm</v>
      </c>
      <c r="D9157" s="2" t="str">
        <f>'[1]2025年已发货'!D:D</f>
        <v>吨</v>
      </c>
      <c r="E9157" s="2">
        <f>'[1]2025年已发货'!E:E</f>
        <v>10</v>
      </c>
      <c r="F9157" s="4">
        <f>'[1]2025年已发货'!F:F</f>
        <v>45960</v>
      </c>
      <c r="G9157" s="2" t="str">
        <f>'[1]2025年已发货'!G:G</f>
        <v>（成峨3标）眉山市丹棱县兴盛路（诺尔电器）成峨TJ3标</v>
      </c>
      <c r="H9157" s="2" t="str">
        <f>'[1]2025年已发货'!H:H</f>
        <v>雍朝刚</v>
      </c>
      <c r="I9157" s="2" t="str">
        <f>'[1]2025年已发货'!I:I</f>
        <v>19983344290</v>
      </c>
      <c r="J9157" s="2" vm="1" t="e">
        <f>_xlfn._xlws.FILTER(辅助信息!D:D,辅助信息!G:G=G9157)</f>
        <v>#VALUE!</v>
      </c>
    </row>
    <row r="9158" spans="1:10">
      <c r="A9158" s="2" t="str">
        <f>'[1]2025年已发货'!A:A</f>
        <v>泸钢</v>
      </c>
      <c r="B9158" s="2" t="str">
        <f>'[1]2025年已发货'!B:B</f>
        <v>盘圆</v>
      </c>
      <c r="C9158" s="2" t="str">
        <f>'[1]2025年已发货'!C:C</f>
        <v>HPB300Φ10mm</v>
      </c>
      <c r="D9158" s="2" t="str">
        <f>'[1]2025年已发货'!D:D</f>
        <v>吨</v>
      </c>
      <c r="E9158" s="2">
        <f>'[1]2025年已发货'!E:E</f>
        <v>35</v>
      </c>
      <c r="F9158" s="4">
        <f>'[1]2025年已发货'!F:F</f>
        <v>45960</v>
      </c>
      <c r="G9158" s="2" t="str">
        <f>'[1]2025年已发货'!G:G</f>
        <v>（成峨3标）眉山市丹棱县兴盛路（诺尔电器）成峨TJ3标</v>
      </c>
      <c r="H9158" s="2" t="str">
        <f>'[1]2025年已发货'!H:H</f>
        <v>雍朝刚</v>
      </c>
      <c r="I9158" s="2" t="str">
        <f>'[1]2025年已发货'!I:I</f>
        <v>19983344290</v>
      </c>
      <c r="J9158" s="2" vm="1" t="e">
        <f>_xlfn._xlws.FILTER(辅助信息!D:D,辅助信息!G:G=G9158)</f>
        <v>#VALUE!</v>
      </c>
    </row>
    <row r="9159" spans="1:10">
      <c r="A9159" s="2" t="str">
        <f>'[1]2025年已发货'!A:A</f>
        <v>泸钢</v>
      </c>
      <c r="B9159" s="2" t="str">
        <f>'[1]2025年已发货'!B:B</f>
        <v>盘圆</v>
      </c>
      <c r="C9159" s="2" t="str">
        <f>'[1]2025年已发货'!C:C</f>
        <v>HPB300Φ12mm</v>
      </c>
      <c r="D9159" s="2" t="str">
        <f>'[1]2025年已发货'!D:D</f>
        <v>吨</v>
      </c>
      <c r="E9159" s="2">
        <f>'[1]2025年已发货'!E:E</f>
        <v>25</v>
      </c>
      <c r="F9159" s="4">
        <f>'[1]2025年已发货'!F:F</f>
        <v>45960</v>
      </c>
      <c r="G9159" s="2" t="str">
        <f>'[1]2025年已发货'!G:G</f>
        <v>（成峨3标）眉山市丹棱县兴盛路（诺尔电器）成峨TJ3标</v>
      </c>
      <c r="H9159" s="2" t="str">
        <f>'[1]2025年已发货'!H:H</f>
        <v>雍朝刚</v>
      </c>
      <c r="I9159" s="2" t="str">
        <f>'[1]2025年已发货'!I:I</f>
        <v>19983344290</v>
      </c>
      <c r="J9159" s="2" vm="1" t="e">
        <f>_xlfn._xlws.FILTER(辅助信息!D:D,辅助信息!G:G=G9159)</f>
        <v>#VALUE!</v>
      </c>
    </row>
    <row r="9160" spans="1:10">
      <c r="A9160" s="2" t="str">
        <f>'[1]2025年已发货'!A:A</f>
        <v>德胜</v>
      </c>
      <c r="B9160" s="2" t="str">
        <f>'[1]2025年已发货'!B:B</f>
        <v>螺纹钢</v>
      </c>
      <c r="C9160" s="2" t="str">
        <f>'[1]2025年已发货'!C:C</f>
        <v>HRB400EΦ12*9m</v>
      </c>
      <c r="D9160" s="2" t="str">
        <f>'[1]2025年已发货'!D:D</f>
        <v>吨</v>
      </c>
      <c r="E9160" s="2">
        <f>'[1]2025年已发货'!E:E</f>
        <v>35</v>
      </c>
      <c r="F9160" s="4">
        <f>'[1]2025年已发货'!F:F</f>
        <v>45960</v>
      </c>
      <c r="G9160" s="2" t="str">
        <f>'[1]2025年已发货'!G:G</f>
        <v>（成峨3标）眉山市丹棱县兴盛路（诺尔电器）成峨TJ3标</v>
      </c>
      <c r="H9160" s="2" t="str">
        <f>'[1]2025年已发货'!H:H</f>
        <v>雍朝刚</v>
      </c>
      <c r="I9160" s="2" t="str">
        <f>'[1]2025年已发货'!I:I</f>
        <v>19983344290</v>
      </c>
      <c r="J9160" s="2" vm="1" t="e">
        <f>_xlfn._xlws.FILTER(辅助信息!D:D,辅助信息!G:G=G9160)</f>
        <v>#VALUE!</v>
      </c>
    </row>
    <row r="9161" spans="1:10">
      <c r="A9161" s="2" t="str">
        <f>'[1]2025年已发货'!A:A</f>
        <v>润耀</v>
      </c>
      <c r="B9161" s="2" t="str">
        <f>'[1]2025年已发货'!B:B</f>
        <v>盘螺</v>
      </c>
      <c r="C9161" s="2" t="str">
        <f>'[1]2025年已发货'!C:C</f>
        <v>HRB400EФ12</v>
      </c>
      <c r="D9161" s="2" t="str">
        <f>'[1]2025年已发货'!D:D</f>
        <v>吨</v>
      </c>
      <c r="E9161" s="2">
        <f>'[1]2025年已发货'!E:E</f>
        <v>35</v>
      </c>
      <c r="F9161" s="4">
        <f>'[1]2025年已发货'!F:F</f>
        <v>45960</v>
      </c>
      <c r="G9161" s="2" t="str">
        <f>'[1]2025年已发货'!G:G</f>
        <v>（中铁三局成渝扩容ZCB3-1项目部）内江市胜利收费站红绿灯500米</v>
      </c>
      <c r="H9161" s="2" t="str">
        <f>'[1]2025年已发货'!H:H</f>
        <v>王岩</v>
      </c>
      <c r="I9161" s="2">
        <f>'[1]2025年已发货'!I:I</f>
        <v>17634813323</v>
      </c>
      <c r="J9161" s="2" vm="1" t="e">
        <f>_xlfn._xlws.FILTER(辅助信息!D:D,辅助信息!G:G=G9161)</f>
        <v>#VALUE!</v>
      </c>
    </row>
    <row r="9162" spans="1:10">
      <c r="A9162" s="2" t="str">
        <f>'[1]2025年已发货'!A:A</f>
        <v>德胜</v>
      </c>
      <c r="B9162" s="2" t="str">
        <f>'[1]2025年已发货'!B:B</f>
        <v>螺纹钢</v>
      </c>
      <c r="C9162" s="2" t="str">
        <f>'[1]2025年已发货'!C:C</f>
        <v>HRB400E Φ14 9m</v>
      </c>
      <c r="D9162" s="2" t="str">
        <f>'[1]2025年已发货'!D:D</f>
        <v>吨</v>
      </c>
      <c r="E9162" s="2">
        <f>'[1]2025年已发货'!E:E</f>
        <v>10</v>
      </c>
      <c r="F9162" s="4">
        <f>'[1]2025年已发货'!F:F</f>
        <v>45961</v>
      </c>
      <c r="G9162" s="2" t="str">
        <f>'[1]2025年已发货'!G:G</f>
        <v>(宜宾兴港三江新区长江工业园保障性租赁住房建设项目-土建)四川省宜宾市翠屏区永善路南段宜宾市三江新区长江工业园区</v>
      </c>
      <c r="H9162" s="2" t="str">
        <f>'[1]2025年已发货'!H:H</f>
        <v>赵元虎</v>
      </c>
      <c r="I9162" s="2">
        <f>'[1]2025年已发货'!I:I</f>
        <v>13684167136</v>
      </c>
      <c r="J9162" s="2" t="str">
        <f>_xlfn._xlws.FILTER(辅助信息!D:D,辅助信息!G:G=G9162)</f>
        <v>宜宾兴港三江新区长江工业园建设项目</v>
      </c>
    </row>
    <row r="9163" spans="1:10">
      <c r="A9163" s="2" t="str">
        <f>'[1]2025年已发货'!A:A</f>
        <v>德胜</v>
      </c>
      <c r="B9163" s="2" t="str">
        <f>'[1]2025年已发货'!B:B</f>
        <v>螺纹钢</v>
      </c>
      <c r="C9163" s="2" t="str">
        <f>'[1]2025年已发货'!C:C</f>
        <v>HRB400E Φ16 9m</v>
      </c>
      <c r="D9163" s="2" t="str">
        <f>'[1]2025年已发货'!D:D</f>
        <v>吨</v>
      </c>
      <c r="E9163" s="2">
        <f>'[1]2025年已发货'!E:E</f>
        <v>10</v>
      </c>
      <c r="F9163" s="4">
        <f>'[1]2025年已发货'!F:F</f>
        <v>45961</v>
      </c>
      <c r="G9163" s="2" t="str">
        <f>'[1]2025年已发货'!G:G</f>
        <v>(宜宾兴港三江新区长江工业园保障性租赁住房建设项目-土建)四川省宜宾市翠屏区永善路南段宜宾市三江新区长江工业园区</v>
      </c>
      <c r="H9163" s="2" t="str">
        <f>'[1]2025年已发货'!H:H</f>
        <v>赵元虎</v>
      </c>
      <c r="I9163" s="2">
        <f>'[1]2025年已发货'!I:I</f>
        <v>13684167136</v>
      </c>
      <c r="J9163" s="2" t="str">
        <f>_xlfn._xlws.FILTER(辅助信息!D:D,辅助信息!G:G=G9163)</f>
        <v>宜宾兴港三江新区长江工业园建设项目</v>
      </c>
    </row>
    <row r="9164" spans="1:10">
      <c r="A9164" s="2" t="str">
        <f>'[1]2025年已发货'!A:A</f>
        <v>德胜</v>
      </c>
      <c r="B9164" s="2" t="str">
        <f>'[1]2025年已发货'!B:B</f>
        <v>螺纹钢</v>
      </c>
      <c r="C9164" s="2" t="str">
        <f>'[1]2025年已发货'!C:C</f>
        <v>HRB400E Φ18 9m</v>
      </c>
      <c r="D9164" s="2" t="str">
        <f>'[1]2025年已发货'!D:D</f>
        <v>吨</v>
      </c>
      <c r="E9164" s="2">
        <f>'[1]2025年已发货'!E:E</f>
        <v>15</v>
      </c>
      <c r="F9164" s="4">
        <f>'[1]2025年已发货'!F:F</f>
        <v>45961</v>
      </c>
      <c r="G9164" s="2" t="str">
        <f>'[1]2025年已发货'!G:G</f>
        <v>(宜宾兴港三江新区长江工业园保障性租赁住房建设项目-土建)四川省宜宾市翠屏区永善路南段宜宾市三江新区长江工业园区</v>
      </c>
      <c r="H9164" s="2" t="str">
        <f>'[1]2025年已发货'!H:H</f>
        <v>赵元虎</v>
      </c>
      <c r="I9164" s="2">
        <f>'[1]2025年已发货'!I:I</f>
        <v>13684167136</v>
      </c>
      <c r="J9164" s="2" t="str">
        <f>_xlfn._xlws.FILTER(辅助信息!D:D,辅助信息!G:G=G9164)</f>
        <v>宜宾兴港三江新区长江工业园建设项目</v>
      </c>
    </row>
    <row r="9165" spans="1:10">
      <c r="A9165" s="2" t="str">
        <f>'[1]2025年已发货'!A:A</f>
        <v>德胜</v>
      </c>
      <c r="B9165" s="2" t="str">
        <f>'[1]2025年已发货'!B:B</f>
        <v>螺纹钢</v>
      </c>
      <c r="C9165" s="2" t="str">
        <f>'[1]2025年已发货'!C:C</f>
        <v>HRB500E Φ25</v>
      </c>
      <c r="D9165" s="2" t="str">
        <f>'[1]2025年已发货'!D:D</f>
        <v>吨</v>
      </c>
      <c r="E9165" s="2">
        <f>'[1]2025年已发货'!E:E</f>
        <v>23</v>
      </c>
      <c r="F9165" s="4">
        <f>'[1]2025年已发货'!F:F</f>
        <v>45961</v>
      </c>
      <c r="G9165" s="2" t="str">
        <f>'[1]2025年已发货'!G:G</f>
        <v>（华西乐山）-四川省乐山市市中区苏稽镇周山嘴校地共建产教融合基地建设项目一标段</v>
      </c>
      <c r="H9165" s="2" t="str">
        <f>'[1]2025年已发货'!H:H</f>
        <v>范增云</v>
      </c>
      <c r="I9165" s="2">
        <f>'[1]2025年已发货'!I:I</f>
        <v>13668153241</v>
      </c>
      <c r="J9165" s="2" vm="1" t="e">
        <f>_xlfn._xlws.FILTER(辅助信息!D:D,辅助信息!G:G=G9165)</f>
        <v>#VALUE!</v>
      </c>
    </row>
    <row r="9166" spans="1:10">
      <c r="A9166" s="2" t="str">
        <f>'[1]2025年已发货'!A:A</f>
        <v>德胜</v>
      </c>
      <c r="B9166" s="2" t="str">
        <f>'[1]2025年已发货'!B:B</f>
        <v>螺纹钢</v>
      </c>
      <c r="C9166" s="2" t="str">
        <f>'[1]2025年已发货'!C:C</f>
        <v>HRB500E Φ25 12m</v>
      </c>
      <c r="D9166" s="2" t="str">
        <f>'[1]2025年已发货'!D:D</f>
        <v>吨</v>
      </c>
      <c r="E9166" s="2">
        <f>'[1]2025年已发货'!E:E</f>
        <v>12</v>
      </c>
      <c r="F9166" s="4">
        <f>'[1]2025年已发货'!F:F</f>
        <v>45961</v>
      </c>
      <c r="G9166" s="2" t="str">
        <f>'[1]2025年已发货'!G:G</f>
        <v>（华西乐山）-四川省乐山市市中区苏稽镇周山嘴校地共建产教融合基地建设项目一标段</v>
      </c>
      <c r="H9166" s="2" t="str">
        <f>'[1]2025年已发货'!H:H</f>
        <v>范增云</v>
      </c>
      <c r="I9166" s="2">
        <f>'[1]2025年已发货'!I:I</f>
        <v>13668153241</v>
      </c>
      <c r="J9166" s="2" vm="1" t="e">
        <f>_xlfn._xlws.FILTER(辅助信息!D:D,辅助信息!G:G=G9166)</f>
        <v>#VALUE!</v>
      </c>
    </row>
    <row r="9167" spans="1:10">
      <c r="A9167" s="2" t="str">
        <f>'[1]2025年已发货'!A:A</f>
        <v>德胜</v>
      </c>
      <c r="B9167" s="2" t="str">
        <f>'[1]2025年已发货'!B:B</f>
        <v>螺纹钢</v>
      </c>
      <c r="C9167" s="2" t="str">
        <f>'[1]2025年已发货'!C:C</f>
        <v>HRB400EФ16，12m</v>
      </c>
      <c r="D9167" s="2" t="str">
        <f>'[1]2025年已发货'!D:D</f>
        <v>吨</v>
      </c>
      <c r="E9167" s="2">
        <f>'[1]2025年已发货'!E:E</f>
        <v>35</v>
      </c>
      <c r="F9167" s="4">
        <f>'[1]2025年已发货'!F:F</f>
        <v>45961</v>
      </c>
      <c r="G9167" s="2" t="str">
        <f>'[1]2025年已发货'!G:G</f>
        <v>（中铁五局-成渝扩容3标）四川省资阳市雁江区伍隍镇铺子村雁江区X138</v>
      </c>
      <c r="H9167" s="2" t="str">
        <f>'[1]2025年已发货'!H:H</f>
        <v>王健</v>
      </c>
      <c r="I9167" s="2">
        <f>'[1]2025年已发货'!I:I</f>
        <v>17726168395</v>
      </c>
      <c r="J9167" s="2" vm="1" t="e">
        <f>_xlfn._xlws.FILTER(辅助信息!D:D,辅助信息!G:G=G9167)</f>
        <v>#VALUE!</v>
      </c>
    </row>
    <row r="9168" spans="1:10">
      <c r="A9168" s="2" t="str">
        <f>'[1]2025年已发货'!A:A</f>
        <v>德胜恒嘉</v>
      </c>
      <c r="B9168" s="2" t="str">
        <f>'[1]2025年已发货'!B:B</f>
        <v>螺纹钢</v>
      </c>
      <c r="C9168" s="2" t="str">
        <f>'[1]2025年已发货'!C:C</f>
        <v>HRB400E Φ12×9米</v>
      </c>
      <c r="D9168" s="2" t="str">
        <f>'[1]2025年已发货'!D:D</f>
        <v>吨</v>
      </c>
      <c r="E9168" s="2">
        <f>'[1]2025年已发货'!E:E</f>
        <v>35</v>
      </c>
      <c r="F9168" s="4">
        <f>'[1]2025年已发货'!F:F</f>
        <v>45961</v>
      </c>
      <c r="G9168" s="2" t="str">
        <f>'[1]2025年已发货'!G:G</f>
        <v>自永1标二分部仙市枢纽</v>
      </c>
      <c r="H9168" s="2" t="str">
        <f>'[1]2025年已发货'!H:H</f>
        <v>李锐</v>
      </c>
      <c r="I9168" s="2">
        <f>'[1]2025年已发货'!I:I</f>
        <v>13890668545</v>
      </c>
      <c r="J9168" s="2" vm="1" t="e">
        <f>_xlfn._xlws.FILTER(辅助信息!D:D,辅助信息!G:G=G9168)</f>
        <v>#VALUE!</v>
      </c>
    </row>
    <row r="9169" spans="1:10">
      <c r="A9169" s="2" t="str">
        <f>'[1]2025年已发货'!A:A</f>
        <v>德胜恒嘉</v>
      </c>
      <c r="B9169" s="2" t="str">
        <f>'[1]2025年已发货'!B:B</f>
        <v>螺纹钢</v>
      </c>
      <c r="C9169" s="2" t="str">
        <f>'[1]2025年已发货'!C:C</f>
        <v>HRB400E Φ28×9米</v>
      </c>
      <c r="D9169" s="2" t="str">
        <f>'[1]2025年已发货'!D:D</f>
        <v>吨</v>
      </c>
      <c r="E9169" s="2">
        <f>'[1]2025年已发货'!E:E</f>
        <v>35</v>
      </c>
      <c r="F9169" s="4">
        <f>'[1]2025年已发货'!F:F</f>
        <v>45961</v>
      </c>
      <c r="G9169" s="2" t="str">
        <f>'[1]2025年已发货'!G:G</f>
        <v>自永1标二分部仙市枢纽</v>
      </c>
      <c r="H9169" s="2" t="str">
        <f>'[1]2025年已发货'!H:H</f>
        <v>李锐</v>
      </c>
      <c r="I9169" s="2">
        <f>'[1]2025年已发货'!I:I</f>
        <v>13890668545</v>
      </c>
      <c r="J9169" s="2" vm="1" t="e">
        <f>_xlfn._xlws.FILTER(辅助信息!D:D,辅助信息!G:G=G9169)</f>
        <v>#VALUE!</v>
      </c>
    </row>
    <row r="9170" spans="1:10">
      <c r="A9170" s="2" t="str">
        <f>'[1]2025年已发货'!A:A</f>
        <v>润耀</v>
      </c>
      <c r="B9170" s="2" t="str">
        <f>'[1]2025年已发货'!B:B</f>
        <v>螺纹钢</v>
      </c>
      <c r="C9170" s="2" t="str">
        <f>'[1]2025年已发货'!C:C</f>
        <v>HRB400E Φ20 9m</v>
      </c>
      <c r="D9170" s="2" t="str">
        <f>'[1]2025年已发货'!D:D</f>
        <v>吨</v>
      </c>
      <c r="E9170" s="2">
        <f>'[1]2025年已发货'!E:E</f>
        <v>10</v>
      </c>
      <c r="F9170" s="4">
        <f>'[1]2025年已发货'!F:F</f>
        <v>45961</v>
      </c>
      <c r="G9170" s="2" t="str">
        <f>'[1]2025年已发货'!G:G</f>
        <v>(宜宾兴港三江新区长江工业园保障性租赁住房建设项目-土建)四川省宜宾市翠屏区永善路南段宜宾市三江新区长江工业园区</v>
      </c>
      <c r="H9170" s="2" t="str">
        <f>'[1]2025年已发货'!H:H</f>
        <v>赵元虎</v>
      </c>
      <c r="I9170" s="2">
        <f>'[1]2025年已发货'!I:I</f>
        <v>13684167136</v>
      </c>
      <c r="J9170" s="2" t="str">
        <f>_xlfn._xlws.FILTER(辅助信息!D:D,辅助信息!G:G=G9170)</f>
        <v>宜宾兴港三江新区长江工业园建设项目</v>
      </c>
    </row>
    <row r="9171" spans="1:10">
      <c r="A9171" s="2" t="str">
        <f>'[1]2025年已发货'!A:A</f>
        <v>润耀</v>
      </c>
      <c r="B9171" s="2" t="str">
        <f>'[1]2025年已发货'!B:B</f>
        <v>螺纹钢</v>
      </c>
      <c r="C9171" s="2" t="str">
        <f>'[1]2025年已发货'!C:C</f>
        <v>HRB400E Φ22 9m</v>
      </c>
      <c r="D9171" s="2" t="str">
        <f>'[1]2025年已发货'!D:D</f>
        <v>吨</v>
      </c>
      <c r="E9171" s="2">
        <f>'[1]2025年已发货'!E:E</f>
        <v>10</v>
      </c>
      <c r="F9171" s="4">
        <f>'[1]2025年已发货'!F:F</f>
        <v>45961</v>
      </c>
      <c r="G9171" s="2" t="str">
        <f>'[1]2025年已发货'!G:G</f>
        <v>(宜宾兴港三江新区长江工业园保障性租赁住房建设项目-土建)四川省宜宾市翠屏区永善路南段宜宾市三江新区长江工业园区</v>
      </c>
      <c r="H9171" s="2" t="str">
        <f>'[1]2025年已发货'!H:H</f>
        <v>赵元虎</v>
      </c>
      <c r="I9171" s="2">
        <f>'[1]2025年已发货'!I:I</f>
        <v>13684167136</v>
      </c>
      <c r="J9171" s="2" t="str">
        <f>_xlfn._xlws.FILTER(辅助信息!D:D,辅助信息!G:G=G9171)</f>
        <v>宜宾兴港三江新区长江工业园建设项目</v>
      </c>
    </row>
    <row r="9172" spans="1:10">
      <c r="A9172" s="2" t="str">
        <f>'[1]2025年已发货'!A:A</f>
        <v>润耀</v>
      </c>
      <c r="B9172" s="2" t="str">
        <f>'[1]2025年已发货'!B:B</f>
        <v>螺纹钢</v>
      </c>
      <c r="C9172" s="2" t="str">
        <f>'[1]2025年已发货'!C:C</f>
        <v>HRB400E Φ25 9m</v>
      </c>
      <c r="D9172" s="2" t="str">
        <f>'[1]2025年已发货'!D:D</f>
        <v>吨</v>
      </c>
      <c r="E9172" s="2">
        <f>'[1]2025年已发货'!E:E</f>
        <v>12</v>
      </c>
      <c r="F9172" s="4">
        <f>'[1]2025年已发货'!F:F</f>
        <v>45961</v>
      </c>
      <c r="G9172" s="2" t="str">
        <f>'[1]2025年已发货'!G:G</f>
        <v>(宜宾兴港三江新区长江工业园保障性租赁住房建设项目-土建)四川省宜宾市翠屏区永善路南段宜宾市三江新区长江工业园区</v>
      </c>
      <c r="H9172" s="2" t="str">
        <f>'[1]2025年已发货'!H:H</f>
        <v>赵元虎</v>
      </c>
      <c r="I9172" s="2">
        <f>'[1]2025年已发货'!I:I</f>
        <v>13684167136</v>
      </c>
      <c r="J9172" s="2" t="str">
        <f>_xlfn._xlws.FILTER(辅助信息!D:D,辅助信息!G:G=G9172)</f>
        <v>宜宾兴港三江新区长江工业园建设项目</v>
      </c>
    </row>
    <row r="9173" spans="1:10">
      <c r="A9173" s="2" t="str">
        <f>'[1]2025年已发货'!A:A</f>
        <v>润耀</v>
      </c>
      <c r="B9173" s="2" t="str">
        <f>'[1]2025年已发货'!B:B</f>
        <v>螺纹钢</v>
      </c>
      <c r="C9173" s="2" t="str">
        <f>'[1]2025年已发货'!C:C</f>
        <v>HRB400EФ25，12m</v>
      </c>
      <c r="D9173" s="2" t="str">
        <f>'[1]2025年已发货'!D:D</f>
        <v>吨</v>
      </c>
      <c r="E9173" s="2">
        <f>'[1]2025年已发货'!E:E</f>
        <v>70</v>
      </c>
      <c r="F9173" s="4">
        <f>'[1]2025年已发货'!F:F</f>
        <v>45961</v>
      </c>
      <c r="G9173" s="2" t="str">
        <f>'[1]2025年已发货'!G:G</f>
        <v>（中铁五局-成渝扩容3标）四川省资阳市雁江区伍隍镇铺子村雁江区X138</v>
      </c>
      <c r="H9173" s="2" t="str">
        <f>'[1]2025年已发货'!H:H</f>
        <v>王健</v>
      </c>
      <c r="I9173" s="2">
        <f>'[1]2025年已发货'!I:I</f>
        <v>17726168395</v>
      </c>
      <c r="J9173" s="2" vm="1" t="e">
        <f>_xlfn._xlws.FILTER(辅助信息!D:D,辅助信息!G:G=G9173)</f>
        <v>#VALUE!</v>
      </c>
    </row>
    <row r="9174" spans="1:10">
      <c r="A9174" s="2" t="str">
        <f>'[1]2025年已发货'!A:A</f>
        <v>润耀</v>
      </c>
      <c r="B9174" s="2" t="str">
        <f>'[1]2025年已发货'!B:B</f>
        <v>盘螺</v>
      </c>
      <c r="C9174" s="2" t="str">
        <f>'[1]2025年已发货'!C:C</f>
        <v>HRB400EФ12</v>
      </c>
      <c r="D9174" s="2" t="str">
        <f>'[1]2025年已发货'!D:D</f>
        <v>吨</v>
      </c>
      <c r="E9174" s="2">
        <f>'[1]2025年已发货'!E:E</f>
        <v>70</v>
      </c>
      <c r="F9174" s="4">
        <f>'[1]2025年已发货'!F:F</f>
        <v>45961</v>
      </c>
      <c r="G9174" s="2" t="str">
        <f>'[1]2025年已发货'!G:G</f>
        <v>（中铁五局-成渝扩容3标）四川省资阳市雁江区伍隍镇铺子村雁江区X138</v>
      </c>
      <c r="H9174" s="2" t="str">
        <f>'[1]2025年已发货'!H:H</f>
        <v>王健</v>
      </c>
      <c r="I9174" s="2">
        <f>'[1]2025年已发货'!I:I</f>
        <v>17726168395</v>
      </c>
      <c r="J9174" s="2" vm="1" t="e">
        <f>_xlfn._xlws.FILTER(辅助信息!D:D,辅助信息!G:G=G9174)</f>
        <v>#VALUE!</v>
      </c>
    </row>
    <row r="9175" spans="1:10">
      <c r="A9175" s="2" t="str">
        <f>'[1]2025年已发货'!A:A</f>
        <v>润耀</v>
      </c>
      <c r="B9175" s="2" t="str">
        <f>'[1]2025年已发货'!B:B</f>
        <v>盘螺</v>
      </c>
      <c r="C9175" s="2" t="str">
        <f>'[1]2025年已发货'!C:C</f>
        <v>HRB400E Φ6</v>
      </c>
      <c r="D9175" s="2" t="str">
        <f>'[1]2025年已发货'!D:D</f>
        <v>吨</v>
      </c>
      <c r="E9175" s="2">
        <f>'[1]2025年已发货'!E:E</f>
        <v>8</v>
      </c>
      <c r="F9175" s="4">
        <f>'[1]2025年已发货'!F:F</f>
        <v>45961</v>
      </c>
      <c r="G9175" s="2" t="str">
        <f>'[1]2025年已发货'!G:G</f>
        <v>（华西简阳西城嘉苑）四川省成都市简阳市简城街道高屋村</v>
      </c>
      <c r="H9175" s="2" t="str">
        <f>'[1]2025年已发货'!H:H</f>
        <v>张瀚镭</v>
      </c>
      <c r="I9175" s="2">
        <f>'[1]2025年已发货'!I:I</f>
        <v>15884666220</v>
      </c>
      <c r="J9175" s="2" t="str">
        <f>_xlfn._xlws.FILTER(辅助信息!D:D,辅助信息!G:G=G9175)</f>
        <v>华西简阳西城嘉苑</v>
      </c>
    </row>
    <row r="9176" spans="1:10">
      <c r="A9176" s="2" t="str">
        <f>'[1]2025年已发货'!A:A</f>
        <v>润耀</v>
      </c>
      <c r="B9176" s="2" t="str">
        <f>'[1]2025年已发货'!B:B</f>
        <v>盘螺</v>
      </c>
      <c r="C9176" s="2" t="str">
        <f>'[1]2025年已发货'!C:C</f>
        <v>HRB400E Φ10</v>
      </c>
      <c r="D9176" s="2" t="str">
        <f>'[1]2025年已发货'!D:D</f>
        <v>吨</v>
      </c>
      <c r="E9176" s="2">
        <f>'[1]2025年已发货'!E:E</f>
        <v>12</v>
      </c>
      <c r="F9176" s="4">
        <f>'[1]2025年已发货'!F:F</f>
        <v>45961</v>
      </c>
      <c r="G9176" s="2" t="str">
        <f>'[1]2025年已发货'!G:G</f>
        <v>（华西简阳西城嘉苑）四川省成都市简阳市简城街道高屋村</v>
      </c>
      <c r="H9176" s="2" t="str">
        <f>'[1]2025年已发货'!H:H</f>
        <v>张瀚镭</v>
      </c>
      <c r="I9176" s="2">
        <f>'[1]2025年已发货'!I:I</f>
        <v>15884666220</v>
      </c>
      <c r="J9176" s="2" t="str">
        <f>_xlfn._xlws.FILTER(辅助信息!D:D,辅助信息!G:G=G9176)</f>
        <v>华西简阳西城嘉苑</v>
      </c>
    </row>
    <row r="9177" spans="1:10">
      <c r="A9177" s="2" t="str">
        <f>'[1]2025年已发货'!A:A</f>
        <v>润耀</v>
      </c>
      <c r="B9177" s="2" t="str">
        <f>'[1]2025年已发货'!B:B</f>
        <v>盘螺</v>
      </c>
      <c r="C9177" s="2" t="str">
        <f>'[1]2025年已发货'!C:C</f>
        <v>HRB400E Φ12</v>
      </c>
      <c r="D9177" s="2" t="str">
        <f>'[1]2025年已发货'!D:D</f>
        <v>吨</v>
      </c>
      <c r="E9177" s="2">
        <f>'[1]2025年已发货'!E:E</f>
        <v>15</v>
      </c>
      <c r="F9177" s="4">
        <f>'[1]2025年已发货'!F:F</f>
        <v>45961</v>
      </c>
      <c r="G9177" s="2" t="str">
        <f>'[1]2025年已发货'!G:G</f>
        <v>（华西简阳西城嘉苑）四川省成都市简阳市简城街道高屋村</v>
      </c>
      <c r="H9177" s="2" t="str">
        <f>'[1]2025年已发货'!H:H</f>
        <v>张瀚镭</v>
      </c>
      <c r="I9177" s="2">
        <f>'[1]2025年已发货'!I:I</f>
        <v>15884666220</v>
      </c>
      <c r="J9177" s="2" t="str">
        <f>_xlfn._xlws.FILTER(辅助信息!D:D,辅助信息!G:G=G9177)</f>
        <v>华西简阳西城嘉苑</v>
      </c>
    </row>
    <row r="9178" spans="1:10">
      <c r="A9178" s="2" t="str">
        <f>'[1]2025年已发货'!A:A</f>
        <v>德胜</v>
      </c>
      <c r="B9178" s="2" t="str">
        <f>'[1]2025年已发货'!B:B</f>
        <v>螺纹钢</v>
      </c>
      <c r="C9178" s="2" t="str">
        <f>'[1]2025年已发货'!C:C</f>
        <v>HRB500EФ25*9m</v>
      </c>
      <c r="D9178" s="2" t="str">
        <f>'[1]2025年已发货'!D:D</f>
        <v>吨</v>
      </c>
      <c r="E9178" s="2">
        <f>'[1]2025年已发货'!E:E</f>
        <v>70</v>
      </c>
      <c r="F9178" s="4">
        <f>'[1]2025年已发货'!F:F</f>
        <v>45961</v>
      </c>
      <c r="G9178" s="2" t="str">
        <f>'[1]2025年已发货'!G:G</f>
        <v>（中核中原-温江北林医养综合体项目）四川省成都市温江区万春大道第三人民医院东</v>
      </c>
      <c r="H9178" s="2" t="str">
        <f>'[1]2025年已发货'!H:H</f>
        <v>蔡杰</v>
      </c>
      <c r="I9178" s="2">
        <f>'[1]2025年已发货'!I:I</f>
        <v>18875129329</v>
      </c>
      <c r="J9178" s="2" vm="1" t="e">
        <f>_xlfn._xlws.FILTER(辅助信息!D:D,辅助信息!G:G=G9178)</f>
        <v>#VALUE!</v>
      </c>
    </row>
    <row r="9179" spans="1:10">
      <c r="A9179" s="2" t="str">
        <f>'[1]2025年已发货'!A:A</f>
        <v>德胜恒嘉</v>
      </c>
      <c r="B9179" s="2" t="str">
        <f>'[1]2025年已发货'!B:B</f>
        <v>螺纹钢</v>
      </c>
      <c r="C9179" s="2" t="str">
        <f>'[1]2025年已发货'!C:C</f>
        <v>HRB400EФ12，9m</v>
      </c>
      <c r="D9179" s="2" t="str">
        <f>'[1]2025年已发货'!D:D</f>
        <v>吨</v>
      </c>
      <c r="E9179" s="2">
        <f>'[1]2025年已发货'!E:E</f>
        <v>35</v>
      </c>
      <c r="F9179" s="4">
        <f>'[1]2025年已发货'!F:F</f>
        <v>45961</v>
      </c>
      <c r="G9179" s="2" t="str">
        <f>'[1]2025年已发货'!G:G</f>
        <v>（中铁十局-资乐高速4标）四川省眉山市仁寿县彰加镇华炉村中铁十局资乐高速3#钢筋场</v>
      </c>
      <c r="H9179" s="2" t="str">
        <f>'[1]2025年已发货'!H:H</f>
        <v>杨飞</v>
      </c>
      <c r="I9179" s="2">
        <f>'[1]2025年已发货'!I:I</f>
        <v>15667998777</v>
      </c>
      <c r="J9179" s="2" vm="1" t="e">
        <f>_xlfn._xlws.FILTER(辅助信息!D:D,辅助信息!G:G=G9179)</f>
        <v>#VALUE!</v>
      </c>
    </row>
    <row r="9180" spans="1:10">
      <c r="A9180" s="2" t="str">
        <f>'[1]2025年已发货'!A:A</f>
        <v>德胜恒嘉</v>
      </c>
      <c r="B9180" s="2" t="str">
        <f>'[1]2025年已发货'!B:B</f>
        <v>螺纹钢</v>
      </c>
      <c r="C9180" s="2" t="str">
        <f>'[1]2025年已发货'!C:C</f>
        <v>HRB400EФ14，9m</v>
      </c>
      <c r="D9180" s="2" t="str">
        <f>'[1]2025年已发货'!D:D</f>
        <v>吨</v>
      </c>
      <c r="E9180" s="2">
        <f>'[1]2025年已发货'!E:E</f>
        <v>35</v>
      </c>
      <c r="F9180" s="4">
        <f>'[1]2025年已发货'!F:F</f>
        <v>45961</v>
      </c>
      <c r="G9180" s="2" t="str">
        <f>'[1]2025年已发货'!G:G</f>
        <v>（中铁十局-资乐高速4标）四川省眉山市仁寿县彰加镇华炉村中铁十局资乐高速3#钢筋场</v>
      </c>
      <c r="H9180" s="2" t="str">
        <f>'[1]2025年已发货'!H:H</f>
        <v>杨飞</v>
      </c>
      <c r="I9180" s="2">
        <f>'[1]2025年已发货'!I:I</f>
        <v>15667998777</v>
      </c>
      <c r="J9180" s="2" vm="1" t="e">
        <f>_xlfn._xlws.FILTER(辅助信息!D:D,辅助信息!G:G=G9180)</f>
        <v>#VALUE!</v>
      </c>
    </row>
    <row r="9181" spans="1:10">
      <c r="A9181" s="2" t="str">
        <f>'[1]2025年已发货'!A:A</f>
        <v>德胜恒嘉</v>
      </c>
      <c r="B9181" s="2" t="str">
        <f>'[1]2025年已发货'!B:B</f>
        <v>螺纹钢</v>
      </c>
      <c r="C9181" s="2" t="str">
        <f>'[1]2025年已发货'!C:C</f>
        <v>HRB500EФ25，9m</v>
      </c>
      <c r="D9181" s="2" t="str">
        <f>'[1]2025年已发货'!D:D</f>
        <v>吨</v>
      </c>
      <c r="E9181" s="2">
        <f>'[1]2025年已发货'!E:E</f>
        <v>35</v>
      </c>
      <c r="F9181" s="4">
        <f>'[1]2025年已发货'!F:F</f>
        <v>45961</v>
      </c>
      <c r="G9181" s="2" t="str">
        <f>'[1]2025年已发货'!G:G</f>
        <v>（中铁十局-资乐高速4标）四川省眉山市仁寿县彰加镇华炉村中铁十局资乐高速3#钢筋场</v>
      </c>
      <c r="H9181" s="2" t="str">
        <f>'[1]2025年已发货'!H:H</f>
        <v>杨飞</v>
      </c>
      <c r="I9181" s="2">
        <f>'[1]2025年已发货'!I:I</f>
        <v>15667998777</v>
      </c>
      <c r="J9181" s="2" vm="1" t="e">
        <f>_xlfn._xlws.FILTER(辅助信息!D:D,辅助信息!G:G=G9181)</f>
        <v>#VALUE!</v>
      </c>
    </row>
    <row r="9182" spans="1:10">
      <c r="A9182" s="2" t="str">
        <f>'[1]2025年已发货'!A:A</f>
        <v>德胜恒嘉</v>
      </c>
      <c r="B9182" s="2" t="str">
        <f>'[1]2025年已发货'!B:B</f>
        <v>螺纹钢</v>
      </c>
      <c r="C9182" s="2" t="str">
        <f>'[1]2025年已发货'!C:C</f>
        <v>HRB500EФ28，9m</v>
      </c>
      <c r="D9182" s="2" t="str">
        <f>'[1]2025年已发货'!D:D</f>
        <v>吨</v>
      </c>
      <c r="E9182" s="2">
        <f>'[1]2025年已发货'!E:E</f>
        <v>35</v>
      </c>
      <c r="F9182" s="4">
        <f>'[1]2025年已发货'!F:F</f>
        <v>45961</v>
      </c>
      <c r="G9182" s="2" t="str">
        <f>'[1]2025年已发货'!G:G</f>
        <v>（中铁十局-资乐高速4标）四川省眉山市仁寿县彰加镇华炉村中铁十局资乐高速3#钢筋场</v>
      </c>
      <c r="H9182" s="2" t="str">
        <f>'[1]2025年已发货'!H:H</f>
        <v>杨飞</v>
      </c>
      <c r="I9182" s="2">
        <f>'[1]2025年已发货'!I:I</f>
        <v>15667998777</v>
      </c>
      <c r="J9182" s="2" vm="1" t="e">
        <f>_xlfn._xlws.FILTER(辅助信息!D:D,辅助信息!G:G=G9182)</f>
        <v>#VALUE!</v>
      </c>
    </row>
    <row r="9183" spans="1:10">
      <c r="A9183" s="2" t="str">
        <f>'[1]2025年已发货'!A:A</f>
        <v>德胜恒嘉</v>
      </c>
      <c r="B9183" s="2" t="str">
        <f>'[1]2025年已发货'!B:B</f>
        <v>螺纹钢</v>
      </c>
      <c r="C9183" s="2" t="str">
        <f>'[1]2025年已发货'!C:C</f>
        <v>HRB400EФ12*9m</v>
      </c>
      <c r="D9183" s="2" t="str">
        <f>'[1]2025年已发货'!D:D</f>
        <v>吨</v>
      </c>
      <c r="E9183" s="2">
        <f>'[1]2025年已发货'!E:E</f>
        <v>35</v>
      </c>
      <c r="F9183" s="4">
        <f>'[1]2025年已发货'!F:F</f>
        <v>45961</v>
      </c>
      <c r="G9183" s="2" t="str">
        <f>'[1]2025年已发货'!G:G</f>
        <v>（中铁六局呼和公司康新高速TJ4-2标）四川省甘孜藏族自治州康定市新都桥镇东俄罗三村中建八局搅拌站旁</v>
      </c>
      <c r="H9183" s="2" t="str">
        <f>'[1]2025年已发货'!H:H</f>
        <v>许文刚</v>
      </c>
      <c r="I9183" s="2">
        <f>'[1]2025年已发货'!I:I</f>
        <v>15848808186</v>
      </c>
      <c r="J9183" s="2" vm="1" t="e">
        <f>_xlfn._xlws.FILTER(辅助信息!D:D,辅助信息!G:G=G9183)</f>
        <v>#VALUE!</v>
      </c>
    </row>
    <row r="9184" spans="1:10">
      <c r="A9184" s="2" t="str">
        <f>'[1]2025年已发货'!A:A</f>
        <v>德胜恒嘉</v>
      </c>
      <c r="B9184" s="2" t="str">
        <f>'[1]2025年已发货'!B:B</f>
        <v>螺纹钢</v>
      </c>
      <c r="C9184" s="2" t="str">
        <f>'[1]2025年已发货'!C:C</f>
        <v>HRB400EФ14*9m</v>
      </c>
      <c r="D9184" s="2" t="str">
        <f>'[1]2025年已发货'!D:D</f>
        <v>吨</v>
      </c>
      <c r="E9184" s="2">
        <f>'[1]2025年已发货'!E:E</f>
        <v>35</v>
      </c>
      <c r="F9184" s="4">
        <f>'[1]2025年已发货'!F:F</f>
        <v>45961</v>
      </c>
      <c r="G9184" s="2" t="str">
        <f>'[1]2025年已发货'!G:G</f>
        <v>（中铁六局呼和公司康新高速TJ4-2标）四川省甘孜藏族自治州康定市新都桥镇东俄罗三村中建八局搅拌站旁</v>
      </c>
      <c r="H9184" s="2" t="str">
        <f>'[1]2025年已发货'!H:H</f>
        <v>许文刚</v>
      </c>
      <c r="I9184" s="2">
        <f>'[1]2025年已发货'!I:I</f>
        <v>15848808186</v>
      </c>
      <c r="J9184" s="2" vm="1" t="e">
        <f>_xlfn._xlws.FILTER(辅助信息!D:D,辅助信息!G:G=G9184)</f>
        <v>#VALUE!</v>
      </c>
    </row>
    <row r="9185" spans="1:10">
      <c r="A9185" s="2" t="str">
        <f>'[1]2025年已发货'!A:A</f>
        <v>德胜恒嘉</v>
      </c>
      <c r="B9185" s="2" t="str">
        <f>'[1]2025年已发货'!B:B</f>
        <v>螺纹钢</v>
      </c>
      <c r="C9185" s="2" t="str">
        <f>'[1]2025年已发货'!C:C</f>
        <v>HRB500EФ22*9m</v>
      </c>
      <c r="D9185" s="2" t="str">
        <f>'[1]2025年已发货'!D:D</f>
        <v>吨</v>
      </c>
      <c r="E9185" s="2">
        <f>'[1]2025年已发货'!E:E</f>
        <v>35</v>
      </c>
      <c r="F9185" s="4">
        <f>'[1]2025年已发货'!F:F</f>
        <v>45961</v>
      </c>
      <c r="G9185" s="2" t="str">
        <f>'[1]2025年已发货'!G:G</f>
        <v>（中铁六局呼和公司康新高速TJ4-2标）四川省甘孜藏族自治州康定市新都桥镇东俄罗三村中建八局搅拌站旁</v>
      </c>
      <c r="H9185" s="2" t="str">
        <f>'[1]2025年已发货'!H:H</f>
        <v>许文刚</v>
      </c>
      <c r="I9185" s="2">
        <f>'[1]2025年已发货'!I:I</f>
        <v>15848808186</v>
      </c>
      <c r="J9185" s="2" vm="1" t="e">
        <f>_xlfn._xlws.FILTER(辅助信息!D:D,辅助信息!G:G=G9185)</f>
        <v>#VALUE!</v>
      </c>
    </row>
    <row r="9186" spans="1:10">
      <c r="A9186" s="2" t="str">
        <f>'[1]2025年已发货'!A:A</f>
        <v>德胜恒嘉</v>
      </c>
      <c r="B9186" s="2" t="str">
        <f>'[1]2025年已发货'!B:B</f>
        <v>螺纹钢</v>
      </c>
      <c r="C9186" s="2" t="str">
        <f>'[1]2025年已发货'!C:C</f>
        <v>HRB400EФ18*12m</v>
      </c>
      <c r="D9186" s="2" t="str">
        <f>'[1]2025年已发货'!D:D</f>
        <v>吨</v>
      </c>
      <c r="E9186" s="2">
        <f>'[1]2025年已发货'!E:E</f>
        <v>70</v>
      </c>
      <c r="F9186" s="4">
        <f>'[1]2025年已发货'!F:F</f>
        <v>45961</v>
      </c>
      <c r="G9186" s="2" t="str">
        <f>'[1]2025年已发货'!G:G</f>
        <v>（中铁六局呼和公司康新高速TJ4-2标）四川省甘孜藏族自治州康定市新都桥镇东俄罗三村中建八局搅拌站旁</v>
      </c>
      <c r="H9186" s="2" t="str">
        <f>'[1]2025年已发货'!H:H</f>
        <v>许文刚</v>
      </c>
      <c r="I9186" s="2">
        <f>'[1]2025年已发货'!I:I</f>
        <v>15848808186</v>
      </c>
      <c r="J9186" s="2" vm="1" t="e">
        <f>_xlfn._xlws.FILTER(辅助信息!D:D,辅助信息!G:G=G9186)</f>
        <v>#VALUE!</v>
      </c>
    </row>
    <row r="9187" spans="1:10">
      <c r="A9187" s="2" t="str">
        <f>'[1]2025年已发货'!A:A</f>
        <v>德胜恒嘉</v>
      </c>
      <c r="B9187" s="2" t="str">
        <f>'[1]2025年已发货'!B:B</f>
        <v>螺纹钢</v>
      </c>
      <c r="C9187" s="2" t="str">
        <f>'[1]2025年已发货'!C:C</f>
        <v>HRB400EФ18*9m</v>
      </c>
      <c r="D9187" s="2" t="str">
        <f>'[1]2025年已发货'!D:D</f>
        <v>吨</v>
      </c>
      <c r="E9187" s="2">
        <f>'[1]2025年已发货'!E:E</f>
        <v>15</v>
      </c>
      <c r="F9187" s="4">
        <f>'[1]2025年已发货'!F:F</f>
        <v>45961</v>
      </c>
      <c r="G9187" s="2" t="str">
        <f>'[1]2025年已发货'!G:G</f>
        <v>（中铁六局呼和公司康新高速TJ4-2标）四川省甘孜藏族自治州康定市新都桥镇东俄罗三村中建八局搅拌站旁</v>
      </c>
      <c r="H9187" s="2" t="str">
        <f>'[1]2025年已发货'!H:H</f>
        <v>许文刚</v>
      </c>
      <c r="I9187" s="2">
        <f>'[1]2025年已发货'!I:I</f>
        <v>15848808186</v>
      </c>
      <c r="J9187" s="2" vm="1" t="e">
        <f>_xlfn._xlws.FILTER(辅助信息!D:D,辅助信息!G:G=G9187)</f>
        <v>#VALUE!</v>
      </c>
    </row>
    <row r="9188" spans="1:10">
      <c r="A9188" s="2" t="str">
        <f>'[1]2025年已发货'!A:A</f>
        <v>德胜恒嘉</v>
      </c>
      <c r="B9188" s="2" t="str">
        <f>'[1]2025年已发货'!B:B</f>
        <v>螺纹钢</v>
      </c>
      <c r="C9188" s="2" t="str">
        <f>'[1]2025年已发货'!C:C</f>
        <v>HRB400EФ14*9m</v>
      </c>
      <c r="D9188" s="2" t="str">
        <f>'[1]2025年已发货'!D:D</f>
        <v>吨</v>
      </c>
      <c r="E9188" s="2">
        <f>'[1]2025年已发货'!E:E</f>
        <v>20</v>
      </c>
      <c r="F9188" s="4">
        <f>'[1]2025年已发货'!F:F</f>
        <v>45961</v>
      </c>
      <c r="G9188" s="2" t="str">
        <f>'[1]2025年已发货'!G:G</f>
        <v>（中铁六局呼和公司康新高速TJ4-2标）四川省甘孜藏族自治州康定市新都桥镇东俄罗三村中建八局搅拌站旁</v>
      </c>
      <c r="H9188" s="2" t="str">
        <f>'[1]2025年已发货'!H:H</f>
        <v>许文刚</v>
      </c>
      <c r="I9188" s="2">
        <f>'[1]2025年已发货'!I:I</f>
        <v>15848808186</v>
      </c>
      <c r="J9188" s="2" vm="1" t="e">
        <f>_xlfn._xlws.FILTER(辅助信息!D:D,辅助信息!G:G=G9188)</f>
        <v>#VALUE!</v>
      </c>
    </row>
    <row r="9189" spans="1:10">
      <c r="A9189" s="2" t="str">
        <f>'[1]2025年已发货'!A:A</f>
        <v>德胜（代）</v>
      </c>
      <c r="B9189" s="2" t="str">
        <f>'[1]2025年已发货'!B:B</f>
        <v>盘螺</v>
      </c>
      <c r="C9189" s="2" t="str">
        <f>'[1]2025年已发货'!C:C</f>
        <v>HRB400EΦ10</v>
      </c>
      <c r="D9189" s="2" t="str">
        <f>'[1]2025年已发货'!D:D</f>
        <v>吨</v>
      </c>
      <c r="E9189" s="2">
        <f>'[1]2025年已发货'!E:E</f>
        <v>35</v>
      </c>
      <c r="F9189" s="4">
        <f>'[1]2025年已发货'!F:F</f>
        <v>45961</v>
      </c>
      <c r="G9189" s="2" t="str">
        <f>'[1]2025年已发货'!G:G</f>
        <v>（中铁六局呼和公司康新高速TJ4-2标）四川省甘孜藏族自治州康定市新都桥镇东俄罗三村中建八局搅拌站旁</v>
      </c>
      <c r="H9189" s="2" t="str">
        <f>'[1]2025年已发货'!H:H</f>
        <v>许文刚</v>
      </c>
      <c r="I9189" s="2">
        <f>'[1]2025年已发货'!I:I</f>
        <v>15848808186</v>
      </c>
      <c r="J9189" s="2" vm="1" t="e">
        <f>_xlfn._xlws.FILTER(辅助信息!D:D,辅助信息!G:G=G9189)</f>
        <v>#VALUE!</v>
      </c>
    </row>
    <row r="9190" spans="1:10">
      <c r="A9190" s="2" t="str">
        <f>'[1]2025年已发货'!A:A</f>
        <v>泸钢</v>
      </c>
      <c r="B9190" s="2" t="str">
        <f>'[1]2025年已发货'!B:B</f>
        <v>盘螺</v>
      </c>
      <c r="C9190" s="2" t="str">
        <f>'[1]2025年已发货'!C:C</f>
        <v>HRB400E Φ6</v>
      </c>
      <c r="D9190" s="2" t="str">
        <f>'[1]2025年已发货'!D:D</f>
        <v>吨</v>
      </c>
      <c r="E9190" s="2">
        <f>'[1]2025年已发货'!E:E</f>
        <v>6</v>
      </c>
      <c r="F9190" s="4">
        <f>'[1]2025年已发货'!F:F</f>
        <v>45961</v>
      </c>
      <c r="G9190" s="2" t="str">
        <f>'[1]2025年已发货'!G:G</f>
        <v>(宜宾兴港三江新区长江工业园保障性租赁住房建设项目-土建)四川省宜宾市翠屏区永善路南段宜宾市三江新区长江工业园区</v>
      </c>
      <c r="H9190" s="2" t="str">
        <f>'[1]2025年已发货'!H:H</f>
        <v>赵元虎</v>
      </c>
      <c r="I9190" s="2">
        <f>'[1]2025年已发货'!I:I</f>
        <v>13684167136</v>
      </c>
      <c r="J9190" s="2" t="str">
        <f>_xlfn._xlws.FILTER(辅助信息!D:D,辅助信息!G:G=G9190)</f>
        <v>宜宾兴港三江新区长江工业园建设项目</v>
      </c>
    </row>
    <row r="9191" spans="1:10">
      <c r="A9191" s="2" t="str">
        <f>'[1]2025年已发货'!A:A</f>
        <v>泸钢</v>
      </c>
      <c r="B9191" s="2" t="str">
        <f>'[1]2025年已发货'!B:B</f>
        <v>盘螺</v>
      </c>
      <c r="C9191" s="2" t="str">
        <f>'[1]2025年已发货'!C:C</f>
        <v>HRB400E Φ8</v>
      </c>
      <c r="D9191" s="2" t="str">
        <f>'[1]2025年已发货'!D:D</f>
        <v>吨</v>
      </c>
      <c r="E9191" s="2">
        <f>'[1]2025年已发货'!E:E</f>
        <v>30</v>
      </c>
      <c r="F9191" s="4">
        <f>'[1]2025年已发货'!F:F</f>
        <v>45961</v>
      </c>
      <c r="G9191" s="2" t="str">
        <f>'[1]2025年已发货'!G:G</f>
        <v>(宜宾兴港三江新区长江工业园保障性租赁住房建设项目-土建)四川省宜宾市翠屏区永善路南段宜宾市三江新区长江工业园区</v>
      </c>
      <c r="H9191" s="2" t="str">
        <f>'[1]2025年已发货'!H:H</f>
        <v>赵元虎</v>
      </c>
      <c r="I9191" s="2">
        <f>'[1]2025年已发货'!I:I</f>
        <v>13684167136</v>
      </c>
      <c r="J9191" s="2" t="str">
        <f>_xlfn._xlws.FILTER(辅助信息!D:D,辅助信息!G:G=G9191)</f>
        <v>宜宾兴港三江新区长江工业园建设项目</v>
      </c>
    </row>
    <row r="9192" spans="1:10">
      <c r="A9192" s="2" t="str">
        <f>'[1]2025年已发货'!A:A</f>
        <v>泸钢</v>
      </c>
      <c r="B9192" s="2" t="str">
        <f>'[1]2025年已发货'!B:B</f>
        <v>盘螺</v>
      </c>
      <c r="C9192" s="2" t="str">
        <f>'[1]2025年已发货'!C:C</f>
        <v>HRB400E Φ6</v>
      </c>
      <c r="D9192" s="2" t="str">
        <f>'[1]2025年已发货'!D:D</f>
        <v>吨</v>
      </c>
      <c r="E9192" s="2">
        <f>'[1]2025年已发货'!E:E</f>
        <v>12</v>
      </c>
      <c r="F9192" s="4">
        <f>'[1]2025年已发货'!F:F</f>
        <v>45961</v>
      </c>
      <c r="G9192" s="2" t="str">
        <f>'[1]2025年已发货'!G:G</f>
        <v>(五冶钢构龙泉东洪片区70亩住宅、商业及配套工程项目二标段)成都市龙泉驿外东洪路地铁2号线惠王陵地铁C口</v>
      </c>
      <c r="H9192" s="2" t="str">
        <f>'[1]2025年已发货'!H:H</f>
        <v>蒋嗣伟</v>
      </c>
      <c r="I9192" s="2">
        <f>'[1]2025年已发货'!I:I</f>
        <v>15014331252</v>
      </c>
      <c r="J9192" s="2" t="str">
        <f>_xlfn._xlws.FILTER(辅助信息!D:D,辅助信息!G:G=G9192)</f>
        <v>五冶钢构龙泉东洪片区(70亩、85亩)住宅、商业及配套工程项目</v>
      </c>
    </row>
    <row r="9193" spans="1:10">
      <c r="A9193" s="2" t="str">
        <f>'[1]2025年已发货'!A:A</f>
        <v>泸钢</v>
      </c>
      <c r="B9193" s="2" t="str">
        <f>'[1]2025年已发货'!B:B</f>
        <v>盘螺</v>
      </c>
      <c r="C9193" s="2" t="str">
        <f>'[1]2025年已发货'!C:C</f>
        <v>HRB400E Φ8</v>
      </c>
      <c r="D9193" s="2" t="str">
        <f>'[1]2025年已发货'!D:D</f>
        <v>吨</v>
      </c>
      <c r="E9193" s="2">
        <f>'[1]2025年已发货'!E:E</f>
        <v>23</v>
      </c>
      <c r="F9193" s="4">
        <f>'[1]2025年已发货'!F:F</f>
        <v>45961</v>
      </c>
      <c r="G9193" s="2" t="str">
        <f>'[1]2025年已发货'!G:G</f>
        <v>(五冶钢构龙泉东洪片区70亩住宅、商业及配套工程项目二标段)成都市龙泉驿外东洪路地铁2号线惠王陵地铁C口</v>
      </c>
      <c r="H9193" s="2" t="str">
        <f>'[1]2025年已发货'!H:H</f>
        <v>蒋嗣伟</v>
      </c>
      <c r="I9193" s="2">
        <f>'[1]2025年已发货'!I:I</f>
        <v>15014331252</v>
      </c>
      <c r="J9193" s="2" t="str">
        <f>_xlfn._xlws.FILTER(辅助信息!D:D,辅助信息!G:G=G9193)</f>
        <v>五冶钢构龙泉东洪片区(70亩、85亩)住宅、商业及配套工程项目</v>
      </c>
    </row>
    <row r="9194" spans="1:10">
      <c r="A9194" s="2" t="str">
        <f>'[1]2025年已发货'!A:A</f>
        <v>泸钢</v>
      </c>
      <c r="B9194" s="2" t="str">
        <f>'[1]2025年已发货'!B:B</f>
        <v>盘螺</v>
      </c>
      <c r="C9194" s="2" t="str">
        <f>'[1]2025年已发货'!C:C</f>
        <v>HRB400E Φ10</v>
      </c>
      <c r="D9194" s="2" t="str">
        <f>'[1]2025年已发货'!D:D</f>
        <v>吨</v>
      </c>
      <c r="E9194" s="2">
        <f>'[1]2025年已发货'!E:E</f>
        <v>35</v>
      </c>
      <c r="F9194" s="4">
        <f>'[1]2025年已发货'!F:F</f>
        <v>45961</v>
      </c>
      <c r="G9194" s="2" t="str">
        <f>'[1]2025年已发货'!G:G</f>
        <v>(五冶钢构龙泉东洪片区70亩住宅、商业及配套工程项目二标段)成都市龙泉驿外东洪路地铁2号线惠王陵地铁C口</v>
      </c>
      <c r="H9194" s="2" t="str">
        <f>'[1]2025年已发货'!H:H</f>
        <v>蒋嗣伟</v>
      </c>
      <c r="I9194" s="2">
        <f>'[1]2025年已发货'!I:I</f>
        <v>15014331252</v>
      </c>
      <c r="J9194" s="2" t="str">
        <f>_xlfn._xlws.FILTER(辅助信息!D:D,辅助信息!G:G=G9194)</f>
        <v>五冶钢构龙泉东洪片区(70亩、85亩)住宅、商业及配套工程项目</v>
      </c>
    </row>
    <row r="9195" spans="1:10">
      <c r="A9195" s="2" t="str">
        <f>'[1]2025年已发货'!A:A</f>
        <v>泸钢</v>
      </c>
      <c r="B9195" s="2" t="str">
        <f>'[1]2025年已发货'!B:B</f>
        <v>盘螺</v>
      </c>
      <c r="C9195" s="2" t="str">
        <f>'[1]2025年已发货'!C:C</f>
        <v>HRB400E Φ8</v>
      </c>
      <c r="D9195" s="2" t="str">
        <f>'[1]2025年已发货'!D:D</f>
        <v>吨</v>
      </c>
      <c r="E9195" s="2">
        <f>'[1]2025年已发货'!E:E</f>
        <v>15</v>
      </c>
      <c r="F9195" s="4">
        <f>'[1]2025年已发货'!F:F</f>
        <v>45961</v>
      </c>
      <c r="G9195" s="2" t="str">
        <f>'[1]2025年已发货'!G:G</f>
        <v>（商投建工达州中医药科技园-1工区）达州市通川区达州中医药职业学院犀牛大道北段</v>
      </c>
      <c r="H9195" s="2" t="str">
        <f>'[1]2025年已发货'!H:H</f>
        <v>程黄刚</v>
      </c>
      <c r="I9195" s="2">
        <f>'[1]2025年已发货'!I:I</f>
        <v>15108211617</v>
      </c>
      <c r="J9195" s="2" t="str">
        <f>_xlfn._xlws.FILTER(辅助信息!D:D,辅助信息!G:G=G9195)</f>
        <v>商投建工达州中医药科技园</v>
      </c>
    </row>
    <row r="9196" spans="1:10">
      <c r="A9196" s="2" t="str">
        <f>'[1]2025年已发货'!A:A</f>
        <v>泸钢</v>
      </c>
      <c r="B9196" s="2" t="str">
        <f>'[1]2025年已发货'!B:B</f>
        <v>盘螺</v>
      </c>
      <c r="C9196" s="2" t="str">
        <f>'[1]2025年已发货'!C:C</f>
        <v>HRB400E Φ10</v>
      </c>
      <c r="D9196" s="2" t="str">
        <f>'[1]2025年已发货'!D:D</f>
        <v>吨</v>
      </c>
      <c r="E9196" s="2">
        <f>'[1]2025年已发货'!E:E</f>
        <v>15</v>
      </c>
      <c r="F9196" s="4">
        <f>'[1]2025年已发货'!F:F</f>
        <v>45961</v>
      </c>
      <c r="G9196" s="2" t="str">
        <f>'[1]2025年已发货'!G:G</f>
        <v>（商投建工达州中医药科技园-1工区）达州市通川区达州中医药职业学院犀牛大道北段</v>
      </c>
      <c r="H9196" s="2" t="str">
        <f>'[1]2025年已发货'!H:H</f>
        <v>程黄刚</v>
      </c>
      <c r="I9196" s="2">
        <f>'[1]2025年已发货'!I:I</f>
        <v>15108211617</v>
      </c>
      <c r="J9196" s="2" t="str">
        <f>_xlfn._xlws.FILTER(辅助信息!D:D,辅助信息!G:G=G9196)</f>
        <v>商投建工达州中医药科技园</v>
      </c>
    </row>
    <row r="9197" spans="1:10">
      <c r="A9197" s="2" t="str">
        <f>'[1]2025年已发货'!A:A</f>
        <v>泸钢</v>
      </c>
      <c r="B9197" s="2" t="str">
        <f>'[1]2025年已发货'!B:B</f>
        <v>螺纹钢</v>
      </c>
      <c r="C9197" s="2" t="str">
        <f>'[1]2025年已发货'!C:C</f>
        <v>HRB400E Φ20 9m</v>
      </c>
      <c r="D9197" s="2" t="str">
        <f>'[1]2025年已发货'!D:D</f>
        <v>吨</v>
      </c>
      <c r="E9197" s="2">
        <f>'[1]2025年已发货'!E:E</f>
        <v>6</v>
      </c>
      <c r="F9197" s="4">
        <f>'[1]2025年已发货'!F:F</f>
        <v>45961</v>
      </c>
      <c r="G9197" s="2" t="str">
        <f>'[1]2025年已发货'!G:G</f>
        <v>（商投建工达州中医药科技园-1工区）达州市通川区达州中医药职业学院犀牛大道北段</v>
      </c>
      <c r="H9197" s="2" t="str">
        <f>'[1]2025年已发货'!H:H</f>
        <v>程黄刚</v>
      </c>
      <c r="I9197" s="2">
        <f>'[1]2025年已发货'!I:I</f>
        <v>15108211617</v>
      </c>
      <c r="J9197" s="2" t="str">
        <f>_xlfn._xlws.FILTER(辅助信息!D:D,辅助信息!G:G=G9197)</f>
        <v>商投建工达州中医药科技园</v>
      </c>
    </row>
    <row r="9198" spans="1:10">
      <c r="A9198" s="2" t="str">
        <f>'[1]2025年已发货'!A:A</f>
        <v>泸钢</v>
      </c>
      <c r="B9198" s="2" t="str">
        <f>'[1]2025年已发货'!B:B</f>
        <v>盘螺</v>
      </c>
      <c r="C9198" s="2" t="str">
        <f>'[1]2025年已发货'!C:C</f>
        <v>HRB400E Φ8</v>
      </c>
      <c r="D9198" s="2" t="str">
        <f>'[1]2025年已发货'!D:D</f>
        <v>吨</v>
      </c>
      <c r="E9198" s="2">
        <f>'[1]2025年已发货'!E:E</f>
        <v>35</v>
      </c>
      <c r="F9198" s="4">
        <f>'[1]2025年已发货'!F:F</f>
        <v>45961</v>
      </c>
      <c r="G9198" s="2" t="str">
        <f>'[1]2025年已发货'!G:G</f>
        <v>(五冶钢构龙泉东洪片区85亩住宅、商业及配套工程项目三标段)成都市龙泉驿外东洪路地铁2号线惠王陵地铁C口</v>
      </c>
      <c r="H9198" s="2" t="str">
        <f>'[1]2025年已发货'!H:H</f>
        <v>王军宝</v>
      </c>
      <c r="I9198" s="2">
        <f>'[1]2025年已发货'!I:I</f>
        <v>13889142392</v>
      </c>
      <c r="J9198" s="2" t="str">
        <f>_xlfn._xlws.FILTER(辅助信息!D:D,辅助信息!G:G=G9198)</f>
        <v>五冶钢构龙泉东洪片区(70亩、85亩)住宅、商业及配套工程项目</v>
      </c>
    </row>
    <row r="9199" spans="1:10">
      <c r="A9199" s="2" t="str">
        <f>'[1]2025年已发货'!A:A</f>
        <v>泸钢</v>
      </c>
      <c r="B9199" s="2" t="str">
        <f>'[1]2025年已发货'!B:B</f>
        <v>盘螺</v>
      </c>
      <c r="C9199" s="2" t="str">
        <f>'[1]2025年已发货'!C:C</f>
        <v>HRB400E Φ10</v>
      </c>
      <c r="D9199" s="2" t="str">
        <f>'[1]2025年已发货'!D:D</f>
        <v>吨</v>
      </c>
      <c r="E9199" s="2">
        <f>'[1]2025年已发货'!E:E</f>
        <v>35</v>
      </c>
      <c r="F9199" s="4">
        <f>'[1]2025年已发货'!F:F</f>
        <v>45961</v>
      </c>
      <c r="G9199" s="2" t="str">
        <f>'[1]2025年已发货'!G:G</f>
        <v>(五冶钢构龙泉东洪片区85亩住宅、商业及配套工程项目三标段)成都市龙泉驿外东洪路地铁2号线惠王陵地铁C口</v>
      </c>
      <c r="H9199" s="2" t="str">
        <f>'[1]2025年已发货'!H:H</f>
        <v>王军宝</v>
      </c>
      <c r="I9199" s="2">
        <f>'[1]2025年已发货'!I:I</f>
        <v>13889142392</v>
      </c>
      <c r="J9199" s="2" t="str">
        <f>_xlfn._xlws.FILTER(辅助信息!D:D,辅助信息!G:G=G9199)</f>
        <v>五冶钢构龙泉东洪片区(70亩、85亩)住宅、商业及配套工程项目</v>
      </c>
    </row>
    <row r="9200" spans="1:10">
      <c r="A9200" s="2" t="str">
        <f>'[1]2025年已发货'!A:A</f>
        <v>泸钢</v>
      </c>
      <c r="B9200" s="2" t="str">
        <f>'[1]2025年已发货'!B:B</f>
        <v>螺纹钢</v>
      </c>
      <c r="C9200" s="2" t="str">
        <f>'[1]2025年已发货'!C:C</f>
        <v>HRB400E Φ12 9m</v>
      </c>
      <c r="D9200" s="2" t="str">
        <f>'[1]2025年已发货'!D:D</f>
        <v>吨</v>
      </c>
      <c r="E9200" s="2">
        <f>'[1]2025年已发货'!E:E</f>
        <v>35</v>
      </c>
      <c r="F9200" s="4">
        <f>'[1]2025年已发货'!F:F</f>
        <v>45961</v>
      </c>
      <c r="G9200" s="2" t="str">
        <f>'[1]2025年已发货'!G:G</f>
        <v>(五冶钢构龙泉东洪片区85亩住宅、商业及配套工程项目三标段)成都市龙泉驿外东洪路地铁2号线惠王陵地铁C口</v>
      </c>
      <c r="H9200" s="2" t="str">
        <f>'[1]2025年已发货'!H:H</f>
        <v>王军宝</v>
      </c>
      <c r="I9200" s="2">
        <f>'[1]2025年已发货'!I:I</f>
        <v>13889142392</v>
      </c>
      <c r="J9200" s="2" t="str">
        <f>_xlfn._xlws.FILTER(辅助信息!D:D,辅助信息!G:G=G9200)</f>
        <v>五冶钢构龙泉东洪片区(70亩、85亩)住宅、商业及配套工程项目</v>
      </c>
    </row>
    <row r="9201" spans="1:10">
      <c r="A9201" s="2" t="str">
        <f>'[1]2025年已发货'!A:A</f>
        <v>泸钢</v>
      </c>
      <c r="B9201" s="2" t="str">
        <f>'[1]2025年已发货'!B:B</f>
        <v>螺纹钢</v>
      </c>
      <c r="C9201" s="2" t="str">
        <f>'[1]2025年已发货'!C:C</f>
        <v>HRB400E Φ18 9m</v>
      </c>
      <c r="D9201" s="2" t="str">
        <f>'[1]2025年已发货'!D:D</f>
        <v>吨</v>
      </c>
      <c r="E9201" s="2">
        <f>'[1]2025年已发货'!E:E</f>
        <v>5</v>
      </c>
      <c r="F9201" s="4">
        <f>'[1]2025年已发货'!F:F</f>
        <v>45961</v>
      </c>
      <c r="G9201" s="2" t="str">
        <f>'[1]2025年已发货'!G:G</f>
        <v>(五冶钢构龙泉东洪片区85亩住宅、商业及配套工程项目三标段)成都市龙泉驿外东洪路地铁2号线惠王陵地铁C口</v>
      </c>
      <c r="H9201" s="2" t="str">
        <f>'[1]2025年已发货'!H:H</f>
        <v>王军宝</v>
      </c>
      <c r="I9201" s="2">
        <f>'[1]2025年已发货'!I:I</f>
        <v>13889142392</v>
      </c>
      <c r="J9201" s="2" t="str">
        <f>_xlfn._xlws.FILTER(辅助信息!D:D,辅助信息!G:G=G9201)</f>
        <v>五冶钢构龙泉东洪片区(70亩、85亩)住宅、商业及配套工程项目</v>
      </c>
    </row>
    <row r="9202" spans="1:10">
      <c r="A9202" s="2" t="str">
        <f>'[1]2025年已发货'!A:A</f>
        <v>泸钢</v>
      </c>
      <c r="B9202" s="2" t="str">
        <f>'[1]2025年已发货'!B:B</f>
        <v>螺纹钢</v>
      </c>
      <c r="C9202" s="2" t="str">
        <f>'[1]2025年已发货'!C:C</f>
        <v>HRB500E Φ12</v>
      </c>
      <c r="D9202" s="2" t="str">
        <f>'[1]2025年已发货'!D:D</f>
        <v>吨</v>
      </c>
      <c r="E9202" s="2">
        <f>'[1]2025年已发货'!E:E</f>
        <v>5</v>
      </c>
      <c r="F9202" s="4">
        <f>'[1]2025年已发货'!F:F</f>
        <v>45961</v>
      </c>
      <c r="G9202" s="2" t="str">
        <f>'[1]2025年已发货'!G:G</f>
        <v>(五冶钢构龙泉东洪片区85亩住宅、商业及配套工程项目三标段)成都市龙泉驿外东洪路地铁2号线惠王陵地铁C口</v>
      </c>
      <c r="H9202" s="2" t="str">
        <f>'[1]2025年已发货'!H:H</f>
        <v>王军宝</v>
      </c>
      <c r="I9202" s="2">
        <f>'[1]2025年已发货'!I:I</f>
        <v>13889142392</v>
      </c>
      <c r="J9202" s="2" t="str">
        <f>_xlfn._xlws.FILTER(辅助信息!D:D,辅助信息!G:G=G9202)</f>
        <v>五冶钢构龙泉东洪片区(70亩、85亩)住宅、商业及配套工程项目</v>
      </c>
    </row>
    <row r="9203" spans="1:10">
      <c r="A9203" s="2" t="str">
        <f>'[1]2025年已发货'!A:A</f>
        <v>泸钢</v>
      </c>
      <c r="B9203" s="2" t="str">
        <f>'[1]2025年已发货'!B:B</f>
        <v>螺纹钢</v>
      </c>
      <c r="C9203" s="2" t="str">
        <f>'[1]2025年已发货'!C:C</f>
        <v>HRB500E Φ20</v>
      </c>
      <c r="D9203" s="2" t="str">
        <f>'[1]2025年已发货'!D:D</f>
        <v>吨</v>
      </c>
      <c r="E9203" s="2">
        <f>'[1]2025年已发货'!E:E</f>
        <v>5</v>
      </c>
      <c r="F9203" s="4">
        <f>'[1]2025年已发货'!F:F</f>
        <v>45961</v>
      </c>
      <c r="G9203" s="2" t="str">
        <f>'[1]2025年已发货'!G:G</f>
        <v>(五冶钢构龙泉东洪片区85亩住宅、商业及配套工程项目三标段)成都市龙泉驿外东洪路地铁2号线惠王陵地铁C口</v>
      </c>
      <c r="H9203" s="2" t="str">
        <f>'[1]2025年已发货'!H:H</f>
        <v>王军宝</v>
      </c>
      <c r="I9203" s="2">
        <f>'[1]2025年已发货'!I:I</f>
        <v>13889142392</v>
      </c>
      <c r="J9203" s="2" t="str">
        <f>_xlfn._xlws.FILTER(辅助信息!D:D,辅助信息!G:G=G9203)</f>
        <v>五冶钢构龙泉东洪片区(70亩、85亩)住宅、商业及配套工程项目</v>
      </c>
    </row>
    <row r="9204" spans="1:10">
      <c r="A9204" s="2" t="str">
        <f>'[1]2025年已发货'!A:A</f>
        <v>泸钢</v>
      </c>
      <c r="B9204" s="2" t="str">
        <f>'[1]2025年已发货'!B:B</f>
        <v>螺纹钢</v>
      </c>
      <c r="C9204" s="2" t="str">
        <f>'[1]2025年已发货'!C:C</f>
        <v>HRB500E Φ25</v>
      </c>
      <c r="D9204" s="2" t="str">
        <f>'[1]2025年已发货'!D:D</f>
        <v>吨</v>
      </c>
      <c r="E9204" s="2">
        <f>'[1]2025年已发货'!E:E</f>
        <v>20</v>
      </c>
      <c r="F9204" s="4">
        <f>'[1]2025年已发货'!F:F</f>
        <v>45961</v>
      </c>
      <c r="G9204" s="2" t="str">
        <f>'[1]2025年已发货'!G:G</f>
        <v>(五冶钢构龙泉东洪片区85亩住宅、商业及配套工程项目三标段)成都市龙泉驿外东洪路地铁2号线惠王陵地铁C口</v>
      </c>
      <c r="H9204" s="2" t="str">
        <f>'[1]2025年已发货'!H:H</f>
        <v>王军宝</v>
      </c>
      <c r="I9204" s="2">
        <f>'[1]2025年已发货'!I:I</f>
        <v>13889142392</v>
      </c>
      <c r="J9204" s="2" t="str">
        <f>_xlfn._xlws.FILTER(辅助信息!D:D,辅助信息!G:G=G9204)</f>
        <v>五冶钢构龙泉东洪片区(70亩、85亩)住宅、商业及配套工程项目</v>
      </c>
    </row>
    <row r="9205" spans="1:10">
      <c r="A9205" s="2" t="str">
        <f>'[1]2025年已发货'!A:A</f>
        <v>泸钢</v>
      </c>
      <c r="B9205" s="2" t="str">
        <f>'[1]2025年已发货'!B:B</f>
        <v>盘螺</v>
      </c>
      <c r="C9205" s="2" t="str">
        <f>'[1]2025年已发货'!C:C</f>
        <v>HRB400E Φ8</v>
      </c>
      <c r="D9205" s="2" t="str">
        <f>'[1]2025年已发货'!D:D</f>
        <v>吨</v>
      </c>
      <c r="E9205" s="2">
        <f>'[1]2025年已发货'!E:E</f>
        <v>35</v>
      </c>
      <c r="F9205" s="4">
        <f>'[1]2025年已发货'!F:F</f>
        <v>45961</v>
      </c>
      <c r="G9205" s="2" t="str">
        <f>'[1]2025年已发货'!G:G</f>
        <v>(五冶钢构龙泉东洪片区85亩住宅、商业及配套工程项目一标段)成都市龙泉驿外东洪路地铁2号线惠王陵地铁C口</v>
      </c>
      <c r="H9205" s="2" t="str">
        <f>'[1]2025年已发货'!H:H</f>
        <v>岳工</v>
      </c>
      <c r="I9205" s="2">
        <f>'[1]2025年已发货'!I:I</f>
        <v>18599951655</v>
      </c>
      <c r="J9205" s="2" t="str">
        <f>_xlfn._xlws.FILTER(辅助信息!D:D,辅助信息!G:G=G9205)</f>
        <v>五冶钢构龙泉东洪片区(70亩、85亩)住宅、商业及配套工程项目</v>
      </c>
    </row>
    <row r="9206" spans="1:10">
      <c r="A9206" s="2" t="str">
        <f>'[1]2025年已发货'!A:A</f>
        <v>达钢</v>
      </c>
      <c r="B9206" s="2" t="str">
        <f>'[1]2025年已发货'!B:B</f>
        <v>盘螺</v>
      </c>
      <c r="C9206" s="2" t="str">
        <f>'[1]2025年已发货'!C:C</f>
        <v>HRB400E Φ8</v>
      </c>
      <c r="D9206" s="2" t="str">
        <f>'[1]2025年已发货'!D:D</f>
        <v>吨</v>
      </c>
      <c r="E9206" s="2">
        <f>'[1]2025年已发货'!E:E</f>
        <v>30</v>
      </c>
      <c r="F9206" s="4">
        <f>'[1]2025年已发货'!F:F</f>
        <v>45962</v>
      </c>
      <c r="G9206" s="2" t="str">
        <f>'[1]2025年已发货'!G:G</f>
        <v>（商投建工达州中医药科技园-4工区-9号楼）达州市通川区达州中医药职业学院犀牛大道北段</v>
      </c>
      <c r="H9206" s="2" t="str">
        <f>'[1]2025年已发货'!H:H</f>
        <v>张扬</v>
      </c>
      <c r="I9206" s="2">
        <f>'[1]2025年已发货'!I:I</f>
        <v>18381904567</v>
      </c>
      <c r="J9206" s="2" t="str">
        <f>_xlfn._xlws.FILTER(辅助信息!D:D,辅助信息!G:G=G9206)</f>
        <v>商投建工达州中医药科技园</v>
      </c>
    </row>
    <row r="9207" spans="1:10">
      <c r="A9207" s="2" t="str">
        <f>'[1]2025年已发货'!A:A</f>
        <v>达钢</v>
      </c>
      <c r="B9207" s="2" t="str">
        <f>'[1]2025年已发货'!B:B</f>
        <v>螺纹钢</v>
      </c>
      <c r="C9207" s="2" t="str">
        <f>'[1]2025年已发货'!C:C</f>
        <v>HRB500E Φ16</v>
      </c>
      <c r="D9207" s="2" t="str">
        <f>'[1]2025年已发货'!D:D</f>
        <v>吨</v>
      </c>
      <c r="E9207" s="2">
        <f>'[1]2025年已发货'!E:E</f>
        <v>6</v>
      </c>
      <c r="F9207" s="4">
        <f>'[1]2025年已发货'!F:F</f>
        <v>45962</v>
      </c>
      <c r="G9207" s="2" t="str">
        <f>'[1]2025年已发货'!G:G</f>
        <v>（商投建工达州中医药科技园-4工区-9号楼）达州市通川区达州中医药职业学院犀牛大道北段</v>
      </c>
      <c r="H9207" s="2" t="str">
        <f>'[1]2025年已发货'!H:H</f>
        <v>张扬</v>
      </c>
      <c r="I9207" s="2">
        <f>'[1]2025年已发货'!I:I</f>
        <v>18381904567</v>
      </c>
      <c r="J9207" s="2" t="str">
        <f>_xlfn._xlws.FILTER(辅助信息!D:D,辅助信息!G:G=G9207)</f>
        <v>商投建工达州中医药科技园</v>
      </c>
    </row>
    <row r="9208" spans="1:10">
      <c r="A9208" s="2" t="str">
        <f>'[1]2025年已发货'!A:A</f>
        <v>达钢</v>
      </c>
      <c r="B9208" s="2" t="str">
        <f>'[1]2025年已发货'!B:B</f>
        <v>螺纹钢</v>
      </c>
      <c r="C9208" s="2" t="str">
        <f>'[1]2025年已发货'!C:C</f>
        <v>HRB500E Φ22</v>
      </c>
      <c r="D9208" s="2" t="str">
        <f>'[1]2025年已发货'!D:D</f>
        <v>吨</v>
      </c>
      <c r="E9208" s="2">
        <f>'[1]2025年已发货'!E:E</f>
        <v>9</v>
      </c>
      <c r="F9208" s="4">
        <f>'[1]2025年已发货'!F:F</f>
        <v>45962</v>
      </c>
      <c r="G9208" s="2" t="str">
        <f>'[1]2025年已发货'!G:G</f>
        <v>（商投建工达州中医药科技园-4工区-9号楼）达州市通川区达州中医药职业学院犀牛大道北段</v>
      </c>
      <c r="H9208" s="2" t="str">
        <f>'[1]2025年已发货'!H:H</f>
        <v>张扬</v>
      </c>
      <c r="I9208" s="2">
        <f>'[1]2025年已发货'!I:I</f>
        <v>18381904567</v>
      </c>
      <c r="J9208" s="2" t="str">
        <f>_xlfn._xlws.FILTER(辅助信息!D:D,辅助信息!G:G=G9208)</f>
        <v>商投建工达州中医药科技园</v>
      </c>
    </row>
    <row r="9209" spans="1:10">
      <c r="A9209" s="2" t="str">
        <f>'[1]2025年已发货'!A:A</f>
        <v>达钢</v>
      </c>
      <c r="B9209" s="2" t="str">
        <f>'[1]2025年已发货'!B:B</f>
        <v>螺纹钢</v>
      </c>
      <c r="C9209" s="2" t="str">
        <f>'[1]2025年已发货'!C:C</f>
        <v>HRB500E Φ25</v>
      </c>
      <c r="D9209" s="2" t="str">
        <f>'[1]2025年已发货'!D:D</f>
        <v>吨</v>
      </c>
      <c r="E9209" s="2">
        <f>'[1]2025年已发货'!E:E</f>
        <v>18</v>
      </c>
      <c r="F9209" s="4">
        <f>'[1]2025年已发货'!F:F</f>
        <v>45962</v>
      </c>
      <c r="G9209" s="2" t="str">
        <f>'[1]2025年已发货'!G:G</f>
        <v>（商投建工达州中医药科技园-4工区-9号楼）达州市通川区达州中医药职业学院犀牛大道北段</v>
      </c>
      <c r="H9209" s="2" t="str">
        <f>'[1]2025年已发货'!H:H</f>
        <v>张扬</v>
      </c>
      <c r="I9209" s="2">
        <f>'[1]2025年已发货'!I:I</f>
        <v>18381904567</v>
      </c>
      <c r="J9209" s="2" t="str">
        <f>_xlfn._xlws.FILTER(辅助信息!D:D,辅助信息!G:G=G9209)</f>
        <v>商投建工达州中医药科技园</v>
      </c>
    </row>
    <row r="9210" spans="1:10">
      <c r="A9210" s="2" t="str">
        <f>'[1]2025年已发货'!A:A</f>
        <v>达钢</v>
      </c>
      <c r="B9210" s="2" t="str">
        <f>'[1]2025年已发货'!B:B</f>
        <v>盘螺</v>
      </c>
      <c r="C9210" s="2" t="str">
        <f>'[1]2025年已发货'!C:C</f>
        <v>HRB400E Φ8</v>
      </c>
      <c r="D9210" s="2" t="str">
        <f>'[1]2025年已发货'!D:D</f>
        <v>吨</v>
      </c>
      <c r="E9210" s="2">
        <f>'[1]2025年已发货'!E:E</f>
        <v>18</v>
      </c>
      <c r="F9210" s="4">
        <f>'[1]2025年已发货'!F:F</f>
        <v>45962</v>
      </c>
      <c r="G9210" s="2" t="str">
        <f>'[1]2025年已发货'!G:G</f>
        <v>（商投建工达州中医药科技园-4工区-10号楼）达州市通川区达州中医药职业学院犀牛大道北段</v>
      </c>
      <c r="H9210" s="2" t="str">
        <f>'[1]2025年已发货'!H:H</f>
        <v>张扬</v>
      </c>
      <c r="I9210" s="2">
        <f>'[1]2025年已发货'!I:I</f>
        <v>18381904567</v>
      </c>
      <c r="J9210" s="2" t="str">
        <f>_xlfn._xlws.FILTER(辅助信息!D:D,辅助信息!G:G=G9210)</f>
        <v>商投建工达州中医药科技园</v>
      </c>
    </row>
    <row r="9211" spans="1:10">
      <c r="A9211" s="2" t="str">
        <f>'[1]2025年已发货'!A:A</f>
        <v>达钢</v>
      </c>
      <c r="B9211" s="2" t="str">
        <f>'[1]2025年已发货'!B:B</f>
        <v>盘螺</v>
      </c>
      <c r="C9211" s="2" t="str">
        <f>'[1]2025年已发货'!C:C</f>
        <v>HRB400E Φ10</v>
      </c>
      <c r="D9211" s="2" t="str">
        <f>'[1]2025年已发货'!D:D</f>
        <v>吨</v>
      </c>
      <c r="E9211" s="2">
        <f>'[1]2025年已发货'!E:E</f>
        <v>21</v>
      </c>
      <c r="F9211" s="4">
        <f>'[1]2025年已发货'!F:F</f>
        <v>45962</v>
      </c>
      <c r="G9211" s="2" t="str">
        <f>'[1]2025年已发货'!G:G</f>
        <v>（商投建工达州中医药科技园-4工区-10号楼）达州市通川区达州中医药职业学院犀牛大道北段</v>
      </c>
      <c r="H9211" s="2" t="str">
        <f>'[1]2025年已发货'!H:H</f>
        <v>张扬</v>
      </c>
      <c r="I9211" s="2">
        <f>'[1]2025年已发货'!I:I</f>
        <v>18381904567</v>
      </c>
      <c r="J9211" s="2" t="str">
        <f>_xlfn._xlws.FILTER(辅助信息!D:D,辅助信息!G:G=G9211)</f>
        <v>商投建工达州中医药科技园</v>
      </c>
    </row>
    <row r="9212" spans="1:10">
      <c r="A9212" s="2" t="str">
        <f>'[1]2025年已发货'!A:A</f>
        <v>达钢</v>
      </c>
      <c r="B9212" s="2" t="str">
        <f>'[1]2025年已发货'!B:B</f>
        <v>螺纹钢</v>
      </c>
      <c r="C9212" s="2" t="str">
        <f>'[1]2025年已发货'!C:C</f>
        <v>HRB400E Φ22 9m</v>
      </c>
      <c r="D9212" s="2" t="str">
        <f>'[1]2025年已发货'!D:D</f>
        <v>吨</v>
      </c>
      <c r="E9212" s="2">
        <f>'[1]2025年已发货'!E:E</f>
        <v>9</v>
      </c>
      <c r="F9212" s="4">
        <f>'[1]2025年已发货'!F:F</f>
        <v>45962</v>
      </c>
      <c r="G9212" s="2" t="str">
        <f>'[1]2025年已发货'!G:G</f>
        <v>（商投建工达州中医药科技园-4工区-10号楼）达州市通川区达州中医药职业学院犀牛大道北段</v>
      </c>
      <c r="H9212" s="2" t="str">
        <f>'[1]2025年已发货'!H:H</f>
        <v>张扬</v>
      </c>
      <c r="I9212" s="2">
        <f>'[1]2025年已发货'!I:I</f>
        <v>18381904567</v>
      </c>
      <c r="J9212" s="2" t="str">
        <f>_xlfn._xlws.FILTER(辅助信息!D:D,辅助信息!G:G=G9212)</f>
        <v>商投建工达州中医药科技园</v>
      </c>
    </row>
    <row r="9213" spans="1:10">
      <c r="A9213" s="2" t="str">
        <f>'[1]2025年已发货'!A:A</f>
        <v>达钢</v>
      </c>
      <c r="B9213" s="2" t="str">
        <f>'[1]2025年已发货'!B:B</f>
        <v>螺纹钢</v>
      </c>
      <c r="C9213" s="2" t="str">
        <f>'[1]2025年已发货'!C:C</f>
        <v>HRB400E Φ25 9m</v>
      </c>
      <c r="D9213" s="2" t="str">
        <f>'[1]2025年已发货'!D:D</f>
        <v>吨</v>
      </c>
      <c r="E9213" s="2">
        <f>'[1]2025年已发货'!E:E</f>
        <v>6</v>
      </c>
      <c r="F9213" s="4">
        <f>'[1]2025年已发货'!F:F</f>
        <v>45962</v>
      </c>
      <c r="G9213" s="2" t="str">
        <f>'[1]2025年已发货'!G:G</f>
        <v>（商投建工达州中医药科技园-4工区-10号楼）达州市通川区达州中医药职业学院犀牛大道北段</v>
      </c>
      <c r="H9213" s="2" t="str">
        <f>'[1]2025年已发货'!H:H</f>
        <v>张扬</v>
      </c>
      <c r="I9213" s="2">
        <f>'[1]2025年已发货'!I:I</f>
        <v>18381904567</v>
      </c>
      <c r="J9213" s="2" t="str">
        <f>_xlfn._xlws.FILTER(辅助信息!D:D,辅助信息!G:G=G9213)</f>
        <v>商投建工达州中医药科技园</v>
      </c>
    </row>
    <row r="9214" spans="1:10">
      <c r="A9214" s="2" t="str">
        <f>'[1]2025年已发货'!A:A</f>
        <v>达钢</v>
      </c>
      <c r="B9214" s="2" t="str">
        <f>'[1]2025年已发货'!B:B</f>
        <v>盘螺</v>
      </c>
      <c r="C9214" s="2" t="str">
        <f>'[1]2025年已发货'!C:C</f>
        <v>HRB400E Φ8</v>
      </c>
      <c r="D9214" s="2" t="str">
        <f>'[1]2025年已发货'!D:D</f>
        <v>吨</v>
      </c>
      <c r="E9214" s="2">
        <f>'[1]2025年已发货'!E:E</f>
        <v>20</v>
      </c>
      <c r="F9214" s="4">
        <f>'[1]2025年已发货'!F:F</f>
        <v>45962</v>
      </c>
      <c r="G9214" s="2" t="str">
        <f>'[1]2025年已发货'!G:G</f>
        <v>（商投建工达州中医药科技园-2工区-2号桥）达州市通川区达州中医药职业学院犀牛大道北段</v>
      </c>
      <c r="H9214" s="2" t="str">
        <f>'[1]2025年已发货'!H:H</f>
        <v>李波</v>
      </c>
      <c r="I9214" s="2">
        <f>'[1]2025年已发货'!I:I</f>
        <v>18381899787</v>
      </c>
      <c r="J9214" s="2" t="str">
        <f>_xlfn._xlws.FILTER(辅助信息!D:D,辅助信息!G:G=G9214)</f>
        <v>商投建工达州中医药科技园</v>
      </c>
    </row>
    <row r="9215" spans="1:10">
      <c r="A9215" s="2" t="str">
        <f>'[1]2025年已发货'!A:A</f>
        <v>达钢</v>
      </c>
      <c r="B9215" s="2" t="str">
        <f>'[1]2025年已发货'!B:B</f>
        <v>盘螺</v>
      </c>
      <c r="C9215" s="2" t="str">
        <f>'[1]2025年已发货'!C:C</f>
        <v>HRB400E Φ10</v>
      </c>
      <c r="D9215" s="2" t="str">
        <f>'[1]2025年已发货'!D:D</f>
        <v>吨</v>
      </c>
      <c r="E9215" s="2">
        <f>'[1]2025年已发货'!E:E</f>
        <v>20</v>
      </c>
      <c r="F9215" s="4">
        <f>'[1]2025年已发货'!F:F</f>
        <v>45962</v>
      </c>
      <c r="G9215" s="2" t="str">
        <f>'[1]2025年已发货'!G:G</f>
        <v>（商投建工达州中医药科技园-2工区-2号桥）达州市通川区达州中医药职业学院犀牛大道北段</v>
      </c>
      <c r="H9215" s="2" t="str">
        <f>'[1]2025年已发货'!H:H</f>
        <v>李波</v>
      </c>
      <c r="I9215" s="2">
        <f>'[1]2025年已发货'!I:I</f>
        <v>18381899787</v>
      </c>
      <c r="J9215" s="2" t="str">
        <f>_xlfn._xlws.FILTER(辅助信息!D:D,辅助信息!G:G=G9215)</f>
        <v>商投建工达州中医药科技园</v>
      </c>
    </row>
    <row r="9216" spans="1:10">
      <c r="A9216" s="2" t="str">
        <f>'[1]2025年已发货'!A:A</f>
        <v>达钢</v>
      </c>
      <c r="B9216" s="2" t="str">
        <f>'[1]2025年已发货'!B:B</f>
        <v>螺纹钢</v>
      </c>
      <c r="C9216" s="2" t="str">
        <f>'[1]2025年已发货'!C:C</f>
        <v>HRB400E Φ14 9m</v>
      </c>
      <c r="D9216" s="2" t="str">
        <f>'[1]2025年已发货'!D:D</f>
        <v>吨</v>
      </c>
      <c r="E9216" s="2">
        <f>'[1]2025年已发货'!E:E</f>
        <v>50</v>
      </c>
      <c r="F9216" s="4">
        <f>'[1]2025年已发货'!F:F</f>
        <v>45962</v>
      </c>
      <c r="G9216" s="2" t="str">
        <f>'[1]2025年已发货'!G:G</f>
        <v>（商投建工达州中医药科技园-2工区-2号桥）达州市通川区达州中医药职业学院犀牛大道北段</v>
      </c>
      <c r="H9216" s="2" t="str">
        <f>'[1]2025年已发货'!H:H</f>
        <v>李波</v>
      </c>
      <c r="I9216" s="2">
        <f>'[1]2025年已发货'!I:I</f>
        <v>18381899787</v>
      </c>
      <c r="J9216" s="2" t="str">
        <f>_xlfn._xlws.FILTER(辅助信息!D:D,辅助信息!G:G=G9216)</f>
        <v>商投建工达州中医药科技园</v>
      </c>
    </row>
    <row r="9217" spans="1:10">
      <c r="A9217" s="2" t="str">
        <f>'[1]2025年已发货'!A:A</f>
        <v>达钢</v>
      </c>
      <c r="B9217" s="2" t="str">
        <f>'[1]2025年已发货'!B:B</f>
        <v>螺纹钢</v>
      </c>
      <c r="C9217" s="2" t="str">
        <f>'[1]2025年已发货'!C:C</f>
        <v>HRB400E Φ25 9m</v>
      </c>
      <c r="D9217" s="2" t="str">
        <f>'[1]2025年已发货'!D:D</f>
        <v>吨</v>
      </c>
      <c r="E9217" s="2">
        <f>'[1]2025年已发货'!E:E</f>
        <v>12</v>
      </c>
      <c r="F9217" s="4">
        <f>'[1]2025年已发货'!F:F</f>
        <v>45962</v>
      </c>
      <c r="G9217" s="2" t="str">
        <f>'[1]2025年已发货'!G:G</f>
        <v>（商投建工达州中医药科技园-2工区-2号桥）达州市通川区达州中医药职业学院犀牛大道北段</v>
      </c>
      <c r="H9217" s="2" t="str">
        <f>'[1]2025年已发货'!H:H</f>
        <v>李波</v>
      </c>
      <c r="I9217" s="2">
        <f>'[1]2025年已发货'!I:I</f>
        <v>18381899787</v>
      </c>
      <c r="J9217" s="2" t="str">
        <f>_xlfn._xlws.FILTER(辅助信息!D:D,辅助信息!G:G=G9217)</f>
        <v>商投建工达州中医药科技园</v>
      </c>
    </row>
    <row r="9218" spans="1:10">
      <c r="A9218" s="2" t="str">
        <f>'[1]2025年已发货'!A:A</f>
        <v>泸钢（代）</v>
      </c>
      <c r="B9218" s="2" t="str">
        <f>'[1]2025年已发货'!B:B</f>
        <v>盘螺</v>
      </c>
      <c r="C9218" s="2" t="str">
        <f>'[1]2025年已发货'!C:C</f>
        <v>HRB400E Φ8</v>
      </c>
      <c r="D9218" s="2" t="str">
        <f>'[1]2025年已发货'!D:D</f>
        <v>吨</v>
      </c>
      <c r="E9218" s="2">
        <f>'[1]2025年已发货'!E:E</f>
        <v>20</v>
      </c>
      <c r="F9218" s="4">
        <f>'[1]2025年已发货'!F:F</f>
        <v>45963</v>
      </c>
      <c r="G9218" s="2" t="str">
        <f>'[1]2025年已发货'!G:G</f>
        <v>（华西乐山）-四川省乐山市市中区苏稽镇周山嘴校地共建产教融合基地建设项目一标段</v>
      </c>
      <c r="H9218" s="2" t="str">
        <f>'[1]2025年已发货'!H:H</f>
        <v>范增云</v>
      </c>
      <c r="I9218" s="2">
        <f>'[1]2025年已发货'!I:I</f>
        <v>13668153241</v>
      </c>
      <c r="J9218" s="2" vm="1" t="e">
        <f>_xlfn._xlws.FILTER(辅助信息!D:D,辅助信息!G:G=G9218)</f>
        <v>#VALUE!</v>
      </c>
    </row>
    <row r="9219" spans="1:10">
      <c r="A9219" s="2" t="str">
        <f>'[1]2025年已发货'!A:A</f>
        <v>泸钢（代）</v>
      </c>
      <c r="B9219" s="2" t="str">
        <f>'[1]2025年已发货'!B:B</f>
        <v>盘螺</v>
      </c>
      <c r="C9219" s="2" t="str">
        <f>'[1]2025年已发货'!C:C</f>
        <v>HRB400E Φ10</v>
      </c>
      <c r="D9219" s="2" t="str">
        <f>'[1]2025年已发货'!D:D</f>
        <v>吨</v>
      </c>
      <c r="E9219" s="2">
        <f>'[1]2025年已发货'!E:E</f>
        <v>25</v>
      </c>
      <c r="F9219" s="4">
        <f>'[1]2025年已发货'!F:F</f>
        <v>45963</v>
      </c>
      <c r="G9219" s="2" t="str">
        <f>'[1]2025年已发货'!G:G</f>
        <v>（华西乐山）-四川省乐山市市中区苏稽镇周山嘴校地共建产教融合基地建设项目一标段</v>
      </c>
      <c r="H9219" s="2" t="str">
        <f>'[1]2025年已发货'!H:H</f>
        <v>范增云</v>
      </c>
      <c r="I9219" s="2">
        <f>'[1]2025年已发货'!I:I</f>
        <v>13668153241</v>
      </c>
      <c r="J9219" s="2" vm="1" t="e">
        <f>_xlfn._xlws.FILTER(辅助信息!D:D,辅助信息!G:G=G9219)</f>
        <v>#VALUE!</v>
      </c>
    </row>
    <row r="9220" spans="1:10">
      <c r="A9220" s="2" t="str">
        <f>'[1]2025年已发货'!A:A</f>
        <v>泸钢（代）</v>
      </c>
      <c r="B9220" s="2" t="str">
        <f>'[1]2025年已发货'!B:B</f>
        <v>螺纹钢</v>
      </c>
      <c r="C9220" s="2" t="str">
        <f>'[1]2025年已发货'!C:C</f>
        <v>HRB500E Φ12</v>
      </c>
      <c r="D9220" s="2" t="str">
        <f>'[1]2025年已发货'!D:D</f>
        <v>吨</v>
      </c>
      <c r="E9220" s="2">
        <f>'[1]2025年已发货'!E:E</f>
        <v>5</v>
      </c>
      <c r="F9220" s="4">
        <f>'[1]2025年已发货'!F:F</f>
        <v>45963</v>
      </c>
      <c r="G9220" s="2" t="str">
        <f>'[1]2025年已发货'!G:G</f>
        <v>（华西乐山）-四川省乐山市市中区苏稽镇周山嘴校地共建产教融合基地建设项目一标段</v>
      </c>
      <c r="H9220" s="2" t="str">
        <f>'[1]2025年已发货'!H:H</f>
        <v>范增云</v>
      </c>
      <c r="I9220" s="2">
        <f>'[1]2025年已发货'!I:I</f>
        <v>13668153241</v>
      </c>
      <c r="J9220" s="2" vm="1" t="e">
        <f>_xlfn._xlws.FILTER(辅助信息!D:D,辅助信息!G:G=G9220)</f>
        <v>#VALUE!</v>
      </c>
    </row>
    <row r="9221" spans="1:10">
      <c r="A9221" s="2" t="str">
        <f>'[1]2025年已发货'!A:A</f>
        <v>泸钢（代）</v>
      </c>
      <c r="B9221" s="2" t="str">
        <f>'[1]2025年已发货'!B:B</f>
        <v>螺纹钢</v>
      </c>
      <c r="C9221" s="2" t="str">
        <f>'[1]2025年已发货'!C:C</f>
        <v>HRB500E Φ14</v>
      </c>
      <c r="D9221" s="2" t="str">
        <f>'[1]2025年已发货'!D:D</f>
        <v>吨</v>
      </c>
      <c r="E9221" s="2">
        <f>'[1]2025年已发货'!E:E</f>
        <v>5</v>
      </c>
      <c r="F9221" s="4">
        <f>'[1]2025年已发货'!F:F</f>
        <v>45963</v>
      </c>
      <c r="G9221" s="2" t="str">
        <f>'[1]2025年已发货'!G:G</f>
        <v>（华西乐山）-四川省乐山市市中区苏稽镇周山嘴校地共建产教融合基地建设项目一标段</v>
      </c>
      <c r="H9221" s="2" t="str">
        <f>'[1]2025年已发货'!H:H</f>
        <v>范增云</v>
      </c>
      <c r="I9221" s="2">
        <f>'[1]2025年已发货'!I:I</f>
        <v>13668153241</v>
      </c>
      <c r="J9221" s="2" vm="1" t="e">
        <f>_xlfn._xlws.FILTER(辅助信息!D:D,辅助信息!G:G=G9221)</f>
        <v>#VALUE!</v>
      </c>
    </row>
    <row r="9222" spans="1:10">
      <c r="A9222" s="2" t="str">
        <f>'[1]2025年已发货'!A:A</f>
        <v>泸钢（代）</v>
      </c>
      <c r="B9222" s="2" t="str">
        <f>'[1]2025年已发货'!B:B</f>
        <v>螺纹钢</v>
      </c>
      <c r="C9222" s="2" t="str">
        <f>'[1]2025年已发货'!C:C</f>
        <v>HRB500E Φ16</v>
      </c>
      <c r="D9222" s="2" t="str">
        <f>'[1]2025年已发货'!D:D</f>
        <v>吨</v>
      </c>
      <c r="E9222" s="2">
        <f>'[1]2025年已发货'!E:E</f>
        <v>5</v>
      </c>
      <c r="F9222" s="4">
        <f>'[1]2025年已发货'!F:F</f>
        <v>45963</v>
      </c>
      <c r="G9222" s="2" t="str">
        <f>'[1]2025年已发货'!G:G</f>
        <v>（华西乐山）-四川省乐山市市中区苏稽镇周山嘴校地共建产教融合基地建设项目一标段</v>
      </c>
      <c r="H9222" s="2" t="str">
        <f>'[1]2025年已发货'!H:H</f>
        <v>范增云</v>
      </c>
      <c r="I9222" s="2">
        <f>'[1]2025年已发货'!I:I</f>
        <v>13668153241</v>
      </c>
      <c r="J9222" s="2" vm="1" t="e">
        <f>_xlfn._xlws.FILTER(辅助信息!D:D,辅助信息!G:G=G9222)</f>
        <v>#VALUE!</v>
      </c>
    </row>
    <row r="9223" spans="1:10">
      <c r="A9223" s="2" t="str">
        <f>'[1]2025年已发货'!A:A</f>
        <v>泸钢（代）</v>
      </c>
      <c r="B9223" s="2" t="str">
        <f>'[1]2025年已发货'!B:B</f>
        <v>螺纹钢</v>
      </c>
      <c r="C9223" s="2" t="str">
        <f>'[1]2025年已发货'!C:C</f>
        <v>HRB500E Φ25</v>
      </c>
      <c r="D9223" s="2" t="str">
        <f>'[1]2025年已发货'!D:D</f>
        <v>吨</v>
      </c>
      <c r="E9223" s="2">
        <f>'[1]2025年已发货'!E:E</f>
        <v>15</v>
      </c>
      <c r="F9223" s="4">
        <f>'[1]2025年已发货'!F:F</f>
        <v>45963</v>
      </c>
      <c r="G9223" s="2" t="str">
        <f>'[1]2025年已发货'!G:G</f>
        <v>（华西乐山）-四川省乐山市市中区苏稽镇周山嘴校地共建产教融合基地建设项目一标段</v>
      </c>
      <c r="H9223" s="2" t="str">
        <f>'[1]2025年已发货'!H:H</f>
        <v>范增云</v>
      </c>
      <c r="I9223" s="2">
        <f>'[1]2025年已发货'!I:I</f>
        <v>13668153241</v>
      </c>
      <c r="J9223" s="2" vm="1" t="e">
        <f>_xlfn._xlws.FILTER(辅助信息!D:D,辅助信息!G:G=G9223)</f>
        <v>#VALUE!</v>
      </c>
    </row>
    <row r="9224" spans="1:10">
      <c r="A9224" s="2" t="str">
        <f>'[1]2025年已发货'!A:A</f>
        <v>泸钢（代）</v>
      </c>
      <c r="B9224" s="2" t="str">
        <f>'[1]2025年已发货'!B:B</f>
        <v>螺纹钢</v>
      </c>
      <c r="C9224" s="2" t="str">
        <f>'[1]2025年已发货'!C:C</f>
        <v>HRB500E Φ25 12m</v>
      </c>
      <c r="D9224" s="2" t="str">
        <f>'[1]2025年已发货'!D:D</f>
        <v>吨</v>
      </c>
      <c r="E9224" s="2">
        <f>'[1]2025年已发货'!E:E</f>
        <v>25</v>
      </c>
      <c r="F9224" s="4">
        <f>'[1]2025年已发货'!F:F</f>
        <v>45963</v>
      </c>
      <c r="G9224" s="2" t="str">
        <f>'[1]2025年已发货'!G:G</f>
        <v>（华西乐山）-四川省乐山市市中区苏稽镇周山嘴校地共建产教融合基地建设项目一标段</v>
      </c>
      <c r="H9224" s="2" t="str">
        <f>'[1]2025年已发货'!H:H</f>
        <v>范增云</v>
      </c>
      <c r="I9224" s="2">
        <f>'[1]2025年已发货'!I:I</f>
        <v>13668153241</v>
      </c>
      <c r="J9224" s="2" vm="1" t="e">
        <f>_xlfn._xlws.FILTER(辅助信息!D:D,辅助信息!G:G=G9224)</f>
        <v>#VALUE!</v>
      </c>
    </row>
    <row r="9225" spans="1:10">
      <c r="A9225" s="2" t="str">
        <f>'[1]2025年已发货'!A:A</f>
        <v>泸钢（代）</v>
      </c>
      <c r="B9225" s="2" t="str">
        <f>'[1]2025年已发货'!B:B</f>
        <v>螺纹钢</v>
      </c>
      <c r="C9225" s="2" t="str">
        <f>'[1]2025年已发货'!C:C</f>
        <v>HRB500E Φ28 12m</v>
      </c>
      <c r="D9225" s="2" t="str">
        <f>'[1]2025年已发货'!D:D</f>
        <v>吨</v>
      </c>
      <c r="E9225" s="2">
        <f>'[1]2025年已发货'!E:E</f>
        <v>5</v>
      </c>
      <c r="F9225" s="4">
        <f>'[1]2025年已发货'!F:F</f>
        <v>45963</v>
      </c>
      <c r="G9225" s="2" t="str">
        <f>'[1]2025年已发货'!G:G</f>
        <v>（华西乐山）-四川省乐山市市中区苏稽镇周山嘴校地共建产教融合基地建设项目一标段</v>
      </c>
      <c r="H9225" s="2" t="str">
        <f>'[1]2025年已发货'!H:H</f>
        <v>范增云</v>
      </c>
      <c r="I9225" s="2">
        <f>'[1]2025年已发货'!I:I</f>
        <v>13668153241</v>
      </c>
      <c r="J9225" s="2" vm="1" t="e">
        <f>_xlfn._xlws.FILTER(辅助信息!D:D,辅助信息!G:G=G9225)</f>
        <v>#VALUE!</v>
      </c>
    </row>
    <row r="9226" spans="1:10">
      <c r="A9226" s="2" t="str">
        <f>'[1]2025年已发货'!A:A</f>
        <v>泸钢（代）</v>
      </c>
      <c r="B9226" s="2" t="str">
        <f>'[1]2025年已发货'!B:B</f>
        <v>盘螺</v>
      </c>
      <c r="C9226" s="2" t="str">
        <f>'[1]2025年已发货'!C:C</f>
        <v>HRB400E Φ6</v>
      </c>
      <c r="D9226" s="2" t="str">
        <f>'[1]2025年已发货'!D:D</f>
        <v>吨</v>
      </c>
      <c r="E9226" s="2">
        <f>'[1]2025年已发货'!E:E</f>
        <v>24</v>
      </c>
      <c r="F9226" s="4">
        <f>'[1]2025年已发货'!F:F</f>
        <v>45963</v>
      </c>
      <c r="G9226" s="2" t="str">
        <f>'[1]2025年已发货'!G:G</f>
        <v>（四川商建-射洪城乡一体化项目）遂宁市射洪市忠新幼儿园北侧约220米新溪小区</v>
      </c>
      <c r="H9226" s="2" t="str">
        <f>'[1]2025年已发货'!H:H</f>
        <v>柏子刚</v>
      </c>
      <c r="I9226" s="2">
        <f>'[1]2025年已发货'!I:I</f>
        <v>15692885305</v>
      </c>
      <c r="J9226" s="2" t="str">
        <f>_xlfn._xlws.FILTER(辅助信息!D:D,辅助信息!G:G=G9226)</f>
        <v>四川商建
射洪城乡一体化项目</v>
      </c>
    </row>
    <row r="9227" spans="1:10">
      <c r="A9227" s="2" t="str">
        <f>'[1]2025年已发货'!A:A</f>
        <v>泸钢（代）</v>
      </c>
      <c r="B9227" s="2" t="str">
        <f>'[1]2025年已发货'!B:B</f>
        <v>螺纹钢</v>
      </c>
      <c r="C9227" s="2" t="str">
        <f>'[1]2025年已发货'!C:C</f>
        <v>HRB400E Φ14 9m</v>
      </c>
      <c r="D9227" s="2" t="str">
        <f>'[1]2025年已发货'!D:D</f>
        <v>吨</v>
      </c>
      <c r="E9227" s="2">
        <f>'[1]2025年已发货'!E:E</f>
        <v>11</v>
      </c>
      <c r="F9227" s="4">
        <f>'[1]2025年已发货'!F:F</f>
        <v>45963</v>
      </c>
      <c r="G9227" s="2" t="str">
        <f>'[1]2025年已发货'!G:G</f>
        <v>（四川商建-射洪城乡一体化项目）遂宁市射洪市忠新幼儿园北侧约220米新溪小区</v>
      </c>
      <c r="H9227" s="2" t="str">
        <f>'[1]2025年已发货'!H:H</f>
        <v>柏子刚</v>
      </c>
      <c r="I9227" s="2">
        <f>'[1]2025年已发货'!I:I</f>
        <v>15692885305</v>
      </c>
      <c r="J9227" s="2" t="str">
        <f>_xlfn._xlws.FILTER(辅助信息!D:D,辅助信息!G:G=G9227)</f>
        <v>四川商建
射洪城乡一体化项目</v>
      </c>
    </row>
    <row r="9228" spans="1:10">
      <c r="A9228" s="2" t="str">
        <f>'[1]2025年已发货'!A:A</f>
        <v>达钢</v>
      </c>
      <c r="B9228" s="2" t="str">
        <f>'[1]2025年已发货'!B:B</f>
        <v>螺纹钢</v>
      </c>
      <c r="C9228" s="2" t="str">
        <f>'[1]2025年已发货'!C:C</f>
        <v>HRB500E Φ25</v>
      </c>
      <c r="D9228" s="2" t="str">
        <f>'[1]2025年已发货'!D:D</f>
        <v>吨</v>
      </c>
      <c r="E9228" s="2">
        <f>'[1]2025年已发货'!E:E</f>
        <v>35</v>
      </c>
      <c r="F9228" s="4">
        <f>'[1]2025年已发货'!F:F</f>
        <v>45963</v>
      </c>
      <c r="G9228" s="2" t="str">
        <f>'[1]2025年已发货'!G:G</f>
        <v>（四川商建-射洪城乡一体化项目）遂宁市射洪市忠新幼儿园北侧约220米新溪小区</v>
      </c>
      <c r="H9228" s="2" t="str">
        <f>'[1]2025年已发货'!H:H</f>
        <v>柏子刚</v>
      </c>
      <c r="I9228" s="2">
        <f>'[1]2025年已发货'!I:I</f>
        <v>15692885305</v>
      </c>
      <c r="J9228" s="2" t="str">
        <f>_xlfn._xlws.FILTER(辅助信息!D:D,辅助信息!G:G=G9228)</f>
        <v>四川商建
射洪城乡一体化项目</v>
      </c>
    </row>
    <row r="9229" spans="1:10">
      <c r="A9229" s="2" t="str">
        <f>'[1]2025年已发货'!A:A</f>
        <v>德胜</v>
      </c>
      <c r="B9229" s="2" t="str">
        <f>'[1]2025年已发货'!B:B</f>
        <v>螺纹钢</v>
      </c>
      <c r="C9229" s="2" t="str">
        <f>'[1]2025年已发货'!C:C</f>
        <v>HRB400EФ20*9m</v>
      </c>
      <c r="D9229" s="2" t="str">
        <f>'[1]2025年已发货'!D:D</f>
        <v>吨</v>
      </c>
      <c r="E9229" s="2">
        <f>'[1]2025年已发货'!E:E</f>
        <v>2.8</v>
      </c>
      <c r="F9229" s="4">
        <f>'[1]2025年已发货'!F:F</f>
        <v>45964</v>
      </c>
      <c r="G9229" s="2" t="str">
        <f>'[1]2025年已发货'!G:G</f>
        <v>（成铁西物-地铁5号线项目）成都市武侯区天府一街与昆华路交叉口（提前联系项目准备吊车）</v>
      </c>
      <c r="H9229" s="2" t="str">
        <f>'[1]2025年已发货'!H:H</f>
        <v>黄永福</v>
      </c>
      <c r="I9229" s="2" t="str">
        <f>'[1]2025年已发货'!I:I</f>
        <v>15982823571</v>
      </c>
      <c r="J9229" s="2" vm="1" t="e">
        <f>_xlfn._xlws.FILTER(辅助信息!D:D,辅助信息!G:G=G9229)</f>
        <v>#VALUE!</v>
      </c>
    </row>
    <row r="9230" spans="1:10">
      <c r="A9230" s="2" t="str">
        <f>'[1]2025年已发货'!A:A</f>
        <v>德胜</v>
      </c>
      <c r="B9230" s="2" t="str">
        <f>'[1]2025年已发货'!B:B</f>
        <v>螺纹钢</v>
      </c>
      <c r="C9230" s="2" t="str">
        <f>'[1]2025年已发货'!C:C</f>
        <v>HRB400EФ28*9m</v>
      </c>
      <c r="D9230" s="2" t="str">
        <f>'[1]2025年已发货'!D:D</f>
        <v>吨</v>
      </c>
      <c r="E9230" s="2">
        <f>'[1]2025年已发货'!E:E</f>
        <v>100</v>
      </c>
      <c r="F9230" s="4">
        <f>'[1]2025年已发货'!F:F</f>
        <v>45964</v>
      </c>
      <c r="G9230" s="2" t="str">
        <f>'[1]2025年已发货'!G:G</f>
        <v>（成铁西物-地铁5号线项目）成都市武侯区天府一街与昆华路交叉口（提前联系项目准备吊车）</v>
      </c>
      <c r="H9230" s="2" t="str">
        <f>'[1]2025年已发货'!H:H</f>
        <v>黄永福</v>
      </c>
      <c r="I9230" s="2" t="str">
        <f>'[1]2025年已发货'!I:I</f>
        <v>15982823571</v>
      </c>
      <c r="J9230" s="2" vm="1" t="e">
        <f>_xlfn._xlws.FILTER(辅助信息!D:D,辅助信息!G:G=G9230)</f>
        <v>#VALUE!</v>
      </c>
    </row>
    <row r="9231" spans="1:10">
      <c r="A9231" s="2" t="str">
        <f>'[1]2025年已发货'!A:A</f>
        <v>德胜</v>
      </c>
      <c r="B9231" s="2" t="str">
        <f>'[1]2025年已发货'!B:B</f>
        <v>螺纹钢</v>
      </c>
      <c r="C9231" s="2" t="str">
        <f>'[1]2025年已发货'!C:C</f>
        <v>HRB400EФ32*9m</v>
      </c>
      <c r="D9231" s="2" t="str">
        <f>'[1]2025年已发货'!D:D</f>
        <v>吨</v>
      </c>
      <c r="E9231" s="2">
        <f>'[1]2025年已发货'!E:E</f>
        <v>17.5</v>
      </c>
      <c r="F9231" s="4">
        <f>'[1]2025年已发货'!F:F</f>
        <v>45964</v>
      </c>
      <c r="G9231" s="2" t="str">
        <f>'[1]2025年已发货'!G:G</f>
        <v> （成铁西物-广元中央森林康养大道项目）四川省广元市利州区春华路与雪峰路交叉口西南80米(马华邦诊所)广元中央森林康养大道下穿广达铁路工程项目施工现场</v>
      </c>
      <c r="H9231" s="2" t="str">
        <f>'[1]2025年已发货'!H:H</f>
        <v>黄永福</v>
      </c>
      <c r="I9231" s="2" t="str">
        <f>'[1]2025年已发货'!I:I</f>
        <v>15982823571</v>
      </c>
      <c r="J9231" s="2" vm="1" t="e">
        <f>_xlfn._xlws.FILTER(辅助信息!D:D,辅助信息!G:G=G9231)</f>
        <v>#VALUE!</v>
      </c>
    </row>
    <row r="9232" spans="1:10">
      <c r="A9232" s="2" t="str">
        <f>'[1]2025年已发货'!A:A</f>
        <v>德胜</v>
      </c>
      <c r="B9232" s="2" t="str">
        <f>'[1]2025年已发货'!B:B</f>
        <v>螺纹钢</v>
      </c>
      <c r="C9232" s="2" t="str">
        <f>'[1]2025年已发货'!C:C</f>
        <v>HRB400EФ20*9m</v>
      </c>
      <c r="D9232" s="2" t="str">
        <f>'[1]2025年已发货'!D:D</f>
        <v>吨</v>
      </c>
      <c r="E9232" s="2">
        <f>'[1]2025年已发货'!E:E</f>
        <v>25</v>
      </c>
      <c r="F9232" s="4">
        <f>'[1]2025年已发货'!F:F</f>
        <v>45964</v>
      </c>
      <c r="G9232" s="2" t="str">
        <f>'[1]2025年已发货'!G:G</f>
        <v> （成铁西物-广元中央森林康养大道项目）四川省广元市利州区春华路与雪峰路交叉口西南80米(马华邦诊所)广元中央森林康养大道下穿广达铁路工程项目施工现场</v>
      </c>
      <c r="H9232" s="2" t="str">
        <f>'[1]2025年已发货'!H:H</f>
        <v>黄永福</v>
      </c>
      <c r="I9232" s="2" t="str">
        <f>'[1]2025年已发货'!I:I</f>
        <v>15982823571</v>
      </c>
      <c r="J9232" s="2" vm="1" t="e">
        <f>_xlfn._xlws.FILTER(辅助信息!D:D,辅助信息!G:G=G9232)</f>
        <v>#VALUE!</v>
      </c>
    </row>
    <row r="9233" spans="1:10">
      <c r="A9233" s="2" t="str">
        <f>'[1]2025年已发货'!A:A</f>
        <v>德胜</v>
      </c>
      <c r="B9233" s="2" t="str">
        <f>'[1]2025年已发货'!B:B</f>
        <v>螺纹钢</v>
      </c>
      <c r="C9233" s="2" t="str">
        <f>'[1]2025年已发货'!C:C</f>
        <v>HRB400EФ16*9m</v>
      </c>
      <c r="D9233" s="2" t="str">
        <f>'[1]2025年已发货'!D:D</f>
        <v>吨</v>
      </c>
      <c r="E9233" s="2">
        <f>'[1]2025年已发货'!E:E</f>
        <v>50</v>
      </c>
      <c r="F9233" s="4">
        <f>'[1]2025年已发货'!F:F</f>
        <v>45964</v>
      </c>
      <c r="G9233" s="2" t="str">
        <f>'[1]2025年已发货'!G:G</f>
        <v> （成铁西物-广元中央森林康养大道项目）四川省广元市利州区春华路与雪峰路交叉口西南80米(马华邦诊所)广元中央森林康养大道下穿广达铁路工程项目施工现场</v>
      </c>
      <c r="H9233" s="2" t="str">
        <f>'[1]2025年已发货'!H:H</f>
        <v>黄永福</v>
      </c>
      <c r="I9233" s="2" t="str">
        <f>'[1]2025年已发货'!I:I</f>
        <v>15982823571</v>
      </c>
      <c r="J9233" s="2" vm="1" t="e">
        <f>_xlfn._xlws.FILTER(辅助信息!D:D,辅助信息!G:G=G9233)</f>
        <v>#VALUE!</v>
      </c>
    </row>
    <row r="9234" spans="1:10">
      <c r="A9234" s="2" t="str">
        <f>'[1]2025年已发货'!A:A</f>
        <v>德胜</v>
      </c>
      <c r="B9234" s="2" t="str">
        <f>'[1]2025年已发货'!B:B</f>
        <v>螺纹钢</v>
      </c>
      <c r="C9234" s="2" t="str">
        <f>'[1]2025年已发货'!C:C</f>
        <v>HRB400EФ12*9m</v>
      </c>
      <c r="D9234" s="2" t="str">
        <f>'[1]2025年已发货'!D:D</f>
        <v>吨</v>
      </c>
      <c r="E9234" s="2">
        <f>'[1]2025年已发货'!E:E</f>
        <v>52.5</v>
      </c>
      <c r="F9234" s="4">
        <f>'[1]2025年已发货'!F:F</f>
        <v>45964</v>
      </c>
      <c r="G9234" s="2" t="str">
        <f>'[1]2025年已发货'!G:G</f>
        <v> （成铁西物-广元中央森林康养大道项目）四川省广元市利州区春华路与雪峰路交叉口西南80米(马华邦诊所)广元中央森林康养大道下穿广达铁路工程项目施工现场</v>
      </c>
      <c r="H9234" s="2" t="str">
        <f>'[1]2025年已发货'!H:H</f>
        <v>黄永福</v>
      </c>
      <c r="I9234" s="2" t="str">
        <f>'[1]2025年已发货'!I:I</f>
        <v>15982823571</v>
      </c>
      <c r="J9234" s="2" vm="1" t="e">
        <f>_xlfn._xlws.FILTER(辅助信息!D:D,辅助信息!G:G=G9234)</f>
        <v>#VALUE!</v>
      </c>
    </row>
    <row r="9235" spans="1:10">
      <c r="A9235" s="2" t="str">
        <f>'[1]2025年已发货'!A:A</f>
        <v>德胜</v>
      </c>
      <c r="B9235" s="2" t="str">
        <f>'[1]2025年已发货'!B:B</f>
        <v>螺纹钢</v>
      </c>
      <c r="C9235" s="2" t="str">
        <f>'[1]2025年已发货'!C:C</f>
        <v>HRB400EФ12*9m</v>
      </c>
      <c r="D9235" s="2" t="str">
        <f>'[1]2025年已发货'!D:D</f>
        <v>吨</v>
      </c>
      <c r="E9235" s="2">
        <f>'[1]2025年已发货'!E:E</f>
        <v>49</v>
      </c>
      <c r="F9235" s="4">
        <f>'[1]2025年已发货'!F:F</f>
        <v>45964</v>
      </c>
      <c r="G9235" s="2" t="str">
        <f>'[1]2025年已发货'!G:G</f>
        <v>（中核中原-温江北林医养综合体项目）四川省成都市温江区万春大道第三人民医院东</v>
      </c>
      <c r="H9235" s="2" t="str">
        <f>'[1]2025年已发货'!H:H</f>
        <v>蔡杰</v>
      </c>
      <c r="I9235" s="2">
        <f>'[1]2025年已发货'!I:I</f>
        <v>18875129329</v>
      </c>
      <c r="J9235" s="2" vm="1" t="e">
        <f>_xlfn._xlws.FILTER(辅助信息!D:D,辅助信息!G:G=G9235)</f>
        <v>#VALUE!</v>
      </c>
    </row>
    <row r="9236" spans="1:10">
      <c r="A9236" s="2" t="str">
        <f>'[1]2025年已发货'!A:A</f>
        <v>德胜</v>
      </c>
      <c r="B9236" s="2" t="str">
        <f>'[1]2025年已发货'!B:B</f>
        <v>螺纹钢</v>
      </c>
      <c r="C9236" s="2" t="str">
        <f>'[1]2025年已发货'!C:C</f>
        <v>HRB500EФ18*9m</v>
      </c>
      <c r="D9236" s="2" t="str">
        <f>'[1]2025年已发货'!D:D</f>
        <v>吨</v>
      </c>
      <c r="E9236" s="2">
        <f>'[1]2025年已发货'!E:E</f>
        <v>6</v>
      </c>
      <c r="F9236" s="4">
        <f>'[1]2025年已发货'!F:F</f>
        <v>45964</v>
      </c>
      <c r="G9236" s="2" t="str">
        <f>'[1]2025年已发货'!G:G</f>
        <v>（中核中原-温江北林医养综合体项目）四川省成都市温江区万春大道第三人民医院东</v>
      </c>
      <c r="H9236" s="2" t="str">
        <f>'[1]2025年已发货'!H:H</f>
        <v>蔡杰</v>
      </c>
      <c r="I9236" s="2">
        <f>'[1]2025年已发货'!I:I</f>
        <v>18875129329</v>
      </c>
      <c r="J9236" s="2" vm="1" t="e">
        <f>_xlfn._xlws.FILTER(辅助信息!D:D,辅助信息!G:G=G9236)</f>
        <v>#VALUE!</v>
      </c>
    </row>
    <row r="9237" spans="1:10">
      <c r="A9237" s="2" t="str">
        <f>'[1]2025年已发货'!A:A</f>
        <v>德胜</v>
      </c>
      <c r="B9237" s="2" t="str">
        <f>'[1]2025年已发货'!B:B</f>
        <v>螺纹钢</v>
      </c>
      <c r="C9237" s="2" t="str">
        <f>'[1]2025年已发货'!C:C</f>
        <v>HRB500EФ22*12m</v>
      </c>
      <c r="D9237" s="2" t="str">
        <f>'[1]2025年已发货'!D:D</f>
        <v>吨</v>
      </c>
      <c r="E9237" s="2">
        <f>'[1]2025年已发货'!E:E</f>
        <v>15</v>
      </c>
      <c r="F9237" s="4">
        <f>'[1]2025年已发货'!F:F</f>
        <v>45964</v>
      </c>
      <c r="G9237" s="2" t="str">
        <f>'[1]2025年已发货'!G:G</f>
        <v>（中核中原-温江北林医养综合体项目）四川省成都市温江区万春大道第三人民医院东</v>
      </c>
      <c r="H9237" s="2" t="str">
        <f>'[1]2025年已发货'!H:H</f>
        <v>蔡杰</v>
      </c>
      <c r="I9237" s="2">
        <f>'[1]2025年已发货'!I:I</f>
        <v>18875129329</v>
      </c>
      <c r="J9237" s="2" vm="1" t="e">
        <f>_xlfn._xlws.FILTER(辅助信息!D:D,辅助信息!G:G=G9237)</f>
        <v>#VALUE!</v>
      </c>
    </row>
    <row r="9238" spans="1:10">
      <c r="A9238" s="2" t="str">
        <f>'[1]2025年已发货'!A:A</f>
        <v>德胜</v>
      </c>
      <c r="B9238" s="2" t="str">
        <f>'[1]2025年已发货'!B:B</f>
        <v>螺纹钢</v>
      </c>
      <c r="C9238" s="2" t="str">
        <f>'[1]2025年已发货'!C:C</f>
        <v>HRB400E Φ18 12m</v>
      </c>
      <c r="D9238" s="2" t="str">
        <f>'[1]2025年已发货'!D:D</f>
        <v>吨</v>
      </c>
      <c r="E9238" s="2">
        <f>'[1]2025年已发货'!E:E</f>
        <v>6</v>
      </c>
      <c r="F9238" s="4">
        <f>'[1]2025年已发货'!F:F</f>
        <v>45964</v>
      </c>
      <c r="G9238" s="2" t="str">
        <f>'[1]2025年已发货'!G:G</f>
        <v>(武汉电气化局成达万高铁强电项目-渠县)四川省达州市渠县渠北镇雷家湾渠县北站旁</v>
      </c>
      <c r="H9238" s="2" t="str">
        <f>'[1]2025年已发货'!H:H</f>
        <v>刘频</v>
      </c>
      <c r="I9238" s="2">
        <f>'[1]2025年已发货'!I:I</f>
        <v>18779627939</v>
      </c>
      <c r="J9238" s="2" t="str">
        <f>_xlfn._xlws.FILTER(辅助信息!D:D,辅助信息!G:G=G9238)</f>
        <v>武汉电气化局成达万高铁强电项目</v>
      </c>
    </row>
    <row r="9239" spans="1:10">
      <c r="A9239" s="2" t="str">
        <f>'[1]2025年已发货'!A:A</f>
        <v>德胜</v>
      </c>
      <c r="B9239" s="2" t="str">
        <f>'[1]2025年已发货'!B:B</f>
        <v>螺纹钢</v>
      </c>
      <c r="C9239" s="2" t="str">
        <f>'[1]2025年已发货'!C:C</f>
        <v>HRB400E Φ20 12m</v>
      </c>
      <c r="D9239" s="2" t="str">
        <f>'[1]2025年已发货'!D:D</f>
        <v>吨</v>
      </c>
      <c r="E9239" s="2">
        <f>'[1]2025年已发货'!E:E</f>
        <v>15</v>
      </c>
      <c r="F9239" s="4">
        <f>'[1]2025年已发货'!F:F</f>
        <v>45964</v>
      </c>
      <c r="G9239" s="2" t="str">
        <f>'[1]2025年已发货'!G:G</f>
        <v>(武汉电气化局成达万高铁强电项目-渠县)四川省达州市渠县渠北镇雷家湾渠县北站旁</v>
      </c>
      <c r="H9239" s="2" t="str">
        <f>'[1]2025年已发货'!H:H</f>
        <v>刘频</v>
      </c>
      <c r="I9239" s="2">
        <f>'[1]2025年已发货'!I:I</f>
        <v>18779627939</v>
      </c>
      <c r="J9239" s="2" t="str">
        <f>_xlfn._xlws.FILTER(辅助信息!D:D,辅助信息!G:G=G9239)</f>
        <v>武汉电气化局成达万高铁强电项目</v>
      </c>
    </row>
    <row r="9240" spans="1:10">
      <c r="A9240" s="2" t="str">
        <f>'[1]2025年已发货'!A:A</f>
        <v>德胜</v>
      </c>
      <c r="B9240" s="2" t="str">
        <f>'[1]2025年已发货'!B:B</f>
        <v>螺纹钢</v>
      </c>
      <c r="C9240" s="2" t="str">
        <f>'[1]2025年已发货'!C:C</f>
        <v>HRB400E Φ25 12m</v>
      </c>
      <c r="D9240" s="2" t="str">
        <f>'[1]2025年已发货'!D:D</f>
        <v>吨</v>
      </c>
      <c r="E9240" s="2">
        <f>'[1]2025年已发货'!E:E</f>
        <v>15</v>
      </c>
      <c r="F9240" s="4">
        <f>'[1]2025年已发货'!F:F</f>
        <v>45964</v>
      </c>
      <c r="G9240" s="2" t="str">
        <f>'[1]2025年已发货'!G:G</f>
        <v>(武汉电气化局成达万高铁强电项目-渠县)四川省达州市渠县渠北镇雷家湾渠县北站旁</v>
      </c>
      <c r="H9240" s="2" t="str">
        <f>'[1]2025年已发货'!H:H</f>
        <v>刘频</v>
      </c>
      <c r="I9240" s="2">
        <f>'[1]2025年已发货'!I:I</f>
        <v>18779627939</v>
      </c>
      <c r="J9240" s="2" t="str">
        <f>_xlfn._xlws.FILTER(辅助信息!D:D,辅助信息!G:G=G9240)</f>
        <v>武汉电气化局成达万高铁强电项目</v>
      </c>
    </row>
    <row r="9241" spans="1:10">
      <c r="A9241" s="2" t="str">
        <f>'[1]2025年已发货'!A:A</f>
        <v>德胜</v>
      </c>
      <c r="B9241" s="2" t="str">
        <f>'[1]2025年已发货'!B:B</f>
        <v>螺纹钢</v>
      </c>
      <c r="C9241" s="2" t="str">
        <f>'[1]2025年已发货'!C:C</f>
        <v>HRB400E Φ12 9m</v>
      </c>
      <c r="D9241" s="2" t="str">
        <f>'[1]2025年已发货'!D:D</f>
        <v>吨</v>
      </c>
      <c r="E9241" s="2">
        <f>'[1]2025年已发货'!E:E</f>
        <v>10</v>
      </c>
      <c r="F9241" s="4">
        <f>'[1]2025年已发货'!F:F</f>
        <v>45964</v>
      </c>
      <c r="G9241" s="2" t="str">
        <f>'[1]2025年已发货'!G:G</f>
        <v>(宜宾兴港三江新区长江工业园保障性租赁住房建设项目-土建)四川省宜宾市翠屏区永善路南段宜宾市三江新区长江工业园区</v>
      </c>
      <c r="H9241" s="2" t="str">
        <f>'[1]2025年已发货'!H:H</f>
        <v>赵元虎</v>
      </c>
      <c r="I9241" s="2">
        <f>'[1]2025年已发货'!I:I</f>
        <v>13684167136</v>
      </c>
      <c r="J9241" s="2" t="str">
        <f>_xlfn._xlws.FILTER(辅助信息!D:D,辅助信息!G:G=G9241)</f>
        <v>宜宾兴港三江新区长江工业园建设项目</v>
      </c>
    </row>
    <row r="9242" spans="1:10">
      <c r="A9242" s="2" t="str">
        <f>'[1]2025年已发货'!A:A</f>
        <v>德胜</v>
      </c>
      <c r="B9242" s="2" t="str">
        <f>'[1]2025年已发货'!B:B</f>
        <v>螺纹钢</v>
      </c>
      <c r="C9242" s="2" t="str">
        <f>'[1]2025年已发货'!C:C</f>
        <v>HRB400E Φ14 9m</v>
      </c>
      <c r="D9242" s="2" t="str">
        <f>'[1]2025年已发货'!D:D</f>
        <v>吨</v>
      </c>
      <c r="E9242" s="2">
        <f>'[1]2025年已发货'!E:E</f>
        <v>60</v>
      </c>
      <c r="F9242" s="4">
        <f>'[1]2025年已发货'!F:F</f>
        <v>45964</v>
      </c>
      <c r="G9242" s="2" t="str">
        <f>'[1]2025年已发货'!G:G</f>
        <v>(宜宾兴港三江新区长江工业园保障性租赁住房建设项目-土建)四川省宜宾市翠屏区永善路南段宜宾市三江新区长江工业园区</v>
      </c>
      <c r="H9242" s="2" t="str">
        <f>'[1]2025年已发货'!H:H</f>
        <v>赵元虎</v>
      </c>
      <c r="I9242" s="2">
        <f>'[1]2025年已发货'!I:I</f>
        <v>13684167136</v>
      </c>
      <c r="J9242" s="2" t="str">
        <f>_xlfn._xlws.FILTER(辅助信息!D:D,辅助信息!G:G=G9242)</f>
        <v>宜宾兴港三江新区长江工业园建设项目</v>
      </c>
    </row>
    <row r="9243" spans="1:10">
      <c r="A9243" s="2" t="str">
        <f>'[1]2025年已发货'!A:A</f>
        <v>德胜</v>
      </c>
      <c r="B9243" s="2" t="str">
        <f>'[1]2025年已发货'!B:B</f>
        <v>螺纹钢</v>
      </c>
      <c r="C9243" s="2" t="str">
        <f>'[1]2025年已发货'!C:C</f>
        <v>HRB400E Φ20 9m</v>
      </c>
      <c r="D9243" s="2" t="str">
        <f>'[1]2025年已发货'!D:D</f>
        <v>吨</v>
      </c>
      <c r="E9243" s="2">
        <f>'[1]2025年已发货'!E:E</f>
        <v>10</v>
      </c>
      <c r="F9243" s="4">
        <f>'[1]2025年已发货'!F:F</f>
        <v>45964</v>
      </c>
      <c r="G9243" s="2" t="str">
        <f>'[1]2025年已发货'!G:G</f>
        <v>(宜宾兴港三江新区长江工业园保障性租赁住房建设项目-土建)四川省宜宾市翠屏区永善路南段宜宾市三江新区长江工业园区</v>
      </c>
      <c r="H9243" s="2" t="str">
        <f>'[1]2025年已发货'!H:H</f>
        <v>赵元虎</v>
      </c>
      <c r="I9243" s="2">
        <f>'[1]2025年已发货'!I:I</f>
        <v>13684167136</v>
      </c>
      <c r="J9243" s="2" t="str">
        <f>_xlfn._xlws.FILTER(辅助信息!D:D,辅助信息!G:G=G9243)</f>
        <v>宜宾兴港三江新区长江工业园建设项目</v>
      </c>
    </row>
    <row r="9244" spans="1:10">
      <c r="A9244" s="2" t="str">
        <f>'[1]2025年已发货'!A:A</f>
        <v>德胜</v>
      </c>
      <c r="B9244" s="2" t="str">
        <f>'[1]2025年已发货'!B:B</f>
        <v>螺纹钢</v>
      </c>
      <c r="C9244" s="2" t="str">
        <f>'[1]2025年已发货'!C:C</f>
        <v>HRB400E Φ22 9m</v>
      </c>
      <c r="D9244" s="2" t="str">
        <f>'[1]2025年已发货'!D:D</f>
        <v>吨</v>
      </c>
      <c r="E9244" s="2">
        <f>'[1]2025年已发货'!E:E</f>
        <v>15</v>
      </c>
      <c r="F9244" s="4">
        <f>'[1]2025年已发货'!F:F</f>
        <v>45964</v>
      </c>
      <c r="G9244" s="2" t="str">
        <f>'[1]2025年已发货'!G:G</f>
        <v>(宜宾兴港三江新区长江工业园保障性租赁住房建设项目-土建)四川省宜宾市翠屏区永善路南段宜宾市三江新区长江工业园区</v>
      </c>
      <c r="H9244" s="2" t="str">
        <f>'[1]2025年已发货'!H:H</f>
        <v>赵元虎</v>
      </c>
      <c r="I9244" s="2">
        <f>'[1]2025年已发货'!I:I</f>
        <v>13684167136</v>
      </c>
      <c r="J9244" s="2" t="str">
        <f>_xlfn._xlws.FILTER(辅助信息!D:D,辅助信息!G:G=G9244)</f>
        <v>宜宾兴港三江新区长江工业园建设项目</v>
      </c>
    </row>
    <row r="9245" spans="1:10">
      <c r="A9245" s="2" t="str">
        <f>'[1]2025年已发货'!A:A</f>
        <v>德胜</v>
      </c>
      <c r="B9245" s="2" t="str">
        <f>'[1]2025年已发货'!B:B</f>
        <v>螺纹钢</v>
      </c>
      <c r="C9245" s="2" t="str">
        <f>'[1]2025年已发货'!C:C</f>
        <v>HRB400E Φ25 9m</v>
      </c>
      <c r="D9245" s="2" t="str">
        <f>'[1]2025年已发货'!D:D</f>
        <v>吨</v>
      </c>
      <c r="E9245" s="2">
        <f>'[1]2025年已发货'!E:E</f>
        <v>10</v>
      </c>
      <c r="F9245" s="4">
        <f>'[1]2025年已发货'!F:F</f>
        <v>45964</v>
      </c>
      <c r="G9245" s="2" t="str">
        <f>'[1]2025年已发货'!G:G</f>
        <v>(宜宾兴港三江新区长江工业园保障性租赁住房建设项目-土建)四川省宜宾市翠屏区永善路南段宜宾市三江新区长江工业园区</v>
      </c>
      <c r="H9245" s="2" t="str">
        <f>'[1]2025年已发货'!H:H</f>
        <v>赵元虎</v>
      </c>
      <c r="I9245" s="2">
        <f>'[1]2025年已发货'!I:I</f>
        <v>13684167136</v>
      </c>
      <c r="J9245" s="2" t="str">
        <f>_xlfn._xlws.FILTER(辅助信息!D:D,辅助信息!G:G=G9245)</f>
        <v>宜宾兴港三江新区长江工业园建设项目</v>
      </c>
    </row>
    <row r="9246" spans="1:10">
      <c r="A9246" s="2" t="str">
        <f>'[1]2025年已发货'!A:A</f>
        <v>德胜</v>
      </c>
      <c r="B9246" s="2" t="str">
        <f>'[1]2025年已发货'!B:B</f>
        <v>螺纹钢</v>
      </c>
      <c r="C9246" s="2" t="str">
        <f>'[1]2025年已发货'!C:C</f>
        <v>HRB400EΦ14*9m</v>
      </c>
      <c r="D9246" s="2" t="str">
        <f>'[1]2025年已发货'!D:D</f>
        <v>吨</v>
      </c>
      <c r="E9246" s="2">
        <f>'[1]2025年已发货'!E:E</f>
        <v>17</v>
      </c>
      <c r="F9246" s="4">
        <f>'[1]2025年已发货'!F:F</f>
        <v>45964</v>
      </c>
      <c r="G9246" s="2" t="str">
        <f>'[1]2025年已发货'!G:G</f>
        <v>（中铁一局-大渡河项目）乐山市峨边县沙坪镇中铁一局钢筋加工厂（污水处理厂）</v>
      </c>
      <c r="H9246" s="2" t="str">
        <f>'[1]2025年已发货'!H:H</f>
        <v>吕春春</v>
      </c>
      <c r="I9246" s="2" t="str">
        <f>'[1]2025年已发货'!I:I</f>
        <v>18329268222</v>
      </c>
      <c r="J9246" s="2" vm="1" t="e">
        <f>_xlfn._xlws.FILTER(辅助信息!D:D,辅助信息!G:G=G9246)</f>
        <v>#VALUE!</v>
      </c>
    </row>
    <row r="9247" spans="1:10">
      <c r="A9247" s="2" t="str">
        <f>'[1]2025年已发货'!A:A</f>
        <v>德胜</v>
      </c>
      <c r="B9247" s="2" t="str">
        <f>'[1]2025年已发货'!B:B</f>
        <v>螺纹钢</v>
      </c>
      <c r="C9247" s="2" t="str">
        <f>'[1]2025年已发货'!C:C</f>
        <v>HRB400EΦ16*9m</v>
      </c>
      <c r="D9247" s="2" t="str">
        <f>'[1]2025年已发货'!D:D</f>
        <v>吨</v>
      </c>
      <c r="E9247" s="2">
        <f>'[1]2025年已发货'!E:E</f>
        <v>35</v>
      </c>
      <c r="F9247" s="4">
        <f>'[1]2025年已发货'!F:F</f>
        <v>45964</v>
      </c>
      <c r="G9247" s="2" t="str">
        <f>'[1]2025年已发货'!G:G</f>
        <v>（中铁一局-大渡河项目）乐山市峨边县沙坪镇中铁一局钢筋加工厂（污水处理厂）</v>
      </c>
      <c r="H9247" s="2" t="str">
        <f>'[1]2025年已发货'!H:H</f>
        <v>吕春春</v>
      </c>
      <c r="I9247" s="2" t="str">
        <f>'[1]2025年已发货'!I:I</f>
        <v>18329268222</v>
      </c>
      <c r="J9247" s="2" vm="1" t="e">
        <f>_xlfn._xlws.FILTER(辅助信息!D:D,辅助信息!G:G=G9247)</f>
        <v>#VALUE!</v>
      </c>
    </row>
    <row r="9248" spans="1:10">
      <c r="A9248" s="2" t="str">
        <f>'[1]2025年已发货'!A:A</f>
        <v>德胜</v>
      </c>
      <c r="B9248" s="2" t="str">
        <f>'[1]2025年已发货'!B:B</f>
        <v>螺纹钢</v>
      </c>
      <c r="C9248" s="2" t="str">
        <f>'[1]2025年已发货'!C:C</f>
        <v>HRB400EΦ25*9m</v>
      </c>
      <c r="D9248" s="2" t="str">
        <f>'[1]2025年已发货'!D:D</f>
        <v>吨</v>
      </c>
      <c r="E9248" s="2">
        <f>'[1]2025年已发货'!E:E</f>
        <v>18</v>
      </c>
      <c r="F9248" s="4">
        <f>'[1]2025年已发货'!F:F</f>
        <v>45964</v>
      </c>
      <c r="G9248" s="2" t="str">
        <f>'[1]2025年已发货'!G:G</f>
        <v>（中铁一局-大渡河项目）乐山市峨边县沙坪镇中铁一局钢筋加工厂（污水处理厂）</v>
      </c>
      <c r="H9248" s="2" t="str">
        <f>'[1]2025年已发货'!H:H</f>
        <v>吕春春</v>
      </c>
      <c r="I9248" s="2" t="str">
        <f>'[1]2025年已发货'!I:I</f>
        <v>18329268222</v>
      </c>
      <c r="J9248" s="2" vm="1" t="e">
        <f>_xlfn._xlws.FILTER(辅助信息!D:D,辅助信息!G:G=G9248)</f>
        <v>#VALUE!</v>
      </c>
    </row>
    <row r="9249" spans="1:10">
      <c r="A9249" s="2" t="str">
        <f>'[1]2025年已发货'!A:A</f>
        <v>德胜</v>
      </c>
      <c r="B9249" s="2" t="str">
        <f>'[1]2025年已发货'!B:B</f>
        <v>螺纹钢</v>
      </c>
      <c r="C9249" s="2" t="str">
        <f>'[1]2025年已发货'!C:C</f>
        <v>HRB500E Φ14</v>
      </c>
      <c r="D9249" s="2" t="str">
        <f>'[1]2025年已发货'!D:D</f>
        <v>吨</v>
      </c>
      <c r="E9249" s="2">
        <f>'[1]2025年已发货'!E:E</f>
        <v>5</v>
      </c>
      <c r="F9249" s="4">
        <f>'[1]2025年已发货'!F:F</f>
        <v>45964</v>
      </c>
      <c r="G9249" s="2" t="str">
        <f>'[1]2025年已发货'!G:G</f>
        <v>(五冶建设空港兴城怡心街道83亩项目)成都市双流区怡心街道高峰社区一组剑和路一段空港兴城怡心街道83亩项目中国五冶项目部</v>
      </c>
      <c r="H9249" s="2" t="str">
        <f>'[1]2025年已发货'!H:H</f>
        <v>王刚</v>
      </c>
      <c r="I9249" s="2">
        <f>'[1]2025年已发货'!I:I</f>
        <v>15881190525</v>
      </c>
      <c r="J9249" s="2" t="str">
        <f>_xlfn._xlws.FILTER(辅助信息!D:D,辅助信息!G:G=G9249)</f>
        <v>五冶建设空港兴城怡心街道83亩项目</v>
      </c>
    </row>
    <row r="9250" spans="1:10">
      <c r="A9250" s="2" t="str">
        <f>'[1]2025年已发货'!A:A</f>
        <v>德胜</v>
      </c>
      <c r="B9250" s="2" t="str">
        <f>'[1]2025年已发货'!B:B</f>
        <v>螺纹钢</v>
      </c>
      <c r="C9250" s="2" t="str">
        <f>'[1]2025年已发货'!C:C</f>
        <v>HRB500E Φ16</v>
      </c>
      <c r="D9250" s="2" t="str">
        <f>'[1]2025年已发货'!D:D</f>
        <v>吨</v>
      </c>
      <c r="E9250" s="2">
        <f>'[1]2025年已发货'!E:E</f>
        <v>5</v>
      </c>
      <c r="F9250" s="4">
        <f>'[1]2025年已发货'!F:F</f>
        <v>45964</v>
      </c>
      <c r="G9250" s="2" t="str">
        <f>'[1]2025年已发货'!G:G</f>
        <v>(五冶建设空港兴城怡心街道83亩项目)成都市双流区怡心街道高峰社区一组剑和路一段空港兴城怡心街道83亩项目中国五冶项目部</v>
      </c>
      <c r="H9250" s="2" t="str">
        <f>'[1]2025年已发货'!H:H</f>
        <v>王刚</v>
      </c>
      <c r="I9250" s="2">
        <f>'[1]2025年已发货'!I:I</f>
        <v>15881190525</v>
      </c>
      <c r="J9250" s="2" t="str">
        <f>_xlfn._xlws.FILTER(辅助信息!D:D,辅助信息!G:G=G9250)</f>
        <v>五冶建设空港兴城怡心街道83亩项目</v>
      </c>
    </row>
    <row r="9251" spans="1:10">
      <c r="A9251" s="2" t="str">
        <f>'[1]2025年已发货'!A:A</f>
        <v>德胜</v>
      </c>
      <c r="B9251" s="2" t="str">
        <f>'[1]2025年已发货'!B:B</f>
        <v>螺纹钢</v>
      </c>
      <c r="C9251" s="2" t="str">
        <f>'[1]2025年已发货'!C:C</f>
        <v>HRB500E Φ18</v>
      </c>
      <c r="D9251" s="2" t="str">
        <f>'[1]2025年已发货'!D:D</f>
        <v>吨</v>
      </c>
      <c r="E9251" s="2">
        <f>'[1]2025年已发货'!E:E</f>
        <v>5</v>
      </c>
      <c r="F9251" s="4">
        <f>'[1]2025年已发货'!F:F</f>
        <v>45964</v>
      </c>
      <c r="G9251" s="2" t="str">
        <f>'[1]2025年已发货'!G:G</f>
        <v>(五冶建设空港兴城怡心街道83亩项目)成都市双流区怡心街道高峰社区一组剑和路一段空港兴城怡心街道83亩项目中国五冶项目部</v>
      </c>
      <c r="H9251" s="2" t="str">
        <f>'[1]2025年已发货'!H:H</f>
        <v>王刚</v>
      </c>
      <c r="I9251" s="2">
        <f>'[1]2025年已发货'!I:I</f>
        <v>15881190525</v>
      </c>
      <c r="J9251" s="2" t="str">
        <f>_xlfn._xlws.FILTER(辅助信息!D:D,辅助信息!G:G=G9251)</f>
        <v>五冶建设空港兴城怡心街道83亩项目</v>
      </c>
    </row>
    <row r="9252" spans="1:10">
      <c r="A9252" s="2" t="str">
        <f>'[1]2025年已发货'!A:A</f>
        <v>德胜</v>
      </c>
      <c r="B9252" s="2" t="str">
        <f>'[1]2025年已发货'!B:B</f>
        <v>螺纹钢</v>
      </c>
      <c r="C9252" s="2" t="str">
        <f>'[1]2025年已发货'!C:C</f>
        <v>HRB500E Φ20</v>
      </c>
      <c r="D9252" s="2" t="str">
        <f>'[1]2025年已发货'!D:D</f>
        <v>吨</v>
      </c>
      <c r="E9252" s="2">
        <f>'[1]2025年已发货'!E:E</f>
        <v>10</v>
      </c>
      <c r="F9252" s="4">
        <f>'[1]2025年已发货'!F:F</f>
        <v>45964</v>
      </c>
      <c r="G9252" s="2" t="str">
        <f>'[1]2025年已发货'!G:G</f>
        <v>(五冶建设空港兴城怡心街道83亩项目)成都市双流区怡心街道高峰社区一组剑和路一段空港兴城怡心街道83亩项目中国五冶项目部</v>
      </c>
      <c r="H9252" s="2" t="str">
        <f>'[1]2025年已发货'!H:H</f>
        <v>王刚</v>
      </c>
      <c r="I9252" s="2">
        <f>'[1]2025年已发货'!I:I</f>
        <v>15881190525</v>
      </c>
      <c r="J9252" s="2" t="str">
        <f>_xlfn._xlws.FILTER(辅助信息!D:D,辅助信息!G:G=G9252)</f>
        <v>五冶建设空港兴城怡心街道83亩项目</v>
      </c>
    </row>
    <row r="9253" spans="1:10">
      <c r="A9253" s="2" t="str">
        <f>'[1]2025年已发货'!A:A</f>
        <v>德胜</v>
      </c>
      <c r="B9253" s="2" t="str">
        <f>'[1]2025年已发货'!B:B</f>
        <v>螺纹钢</v>
      </c>
      <c r="C9253" s="2" t="str">
        <f>'[1]2025年已发货'!C:C</f>
        <v>HRB500E Φ22</v>
      </c>
      <c r="D9253" s="2" t="str">
        <f>'[1]2025年已发货'!D:D</f>
        <v>吨</v>
      </c>
      <c r="E9253" s="2">
        <f>'[1]2025年已发货'!E:E</f>
        <v>10</v>
      </c>
      <c r="F9253" s="4">
        <f>'[1]2025年已发货'!F:F</f>
        <v>45964</v>
      </c>
      <c r="G9253" s="2" t="str">
        <f>'[1]2025年已发货'!G:G</f>
        <v>(五冶建设空港兴城怡心街道83亩项目)成都市双流区怡心街道高峰社区一组剑和路一段空港兴城怡心街道83亩项目中国五冶项目部</v>
      </c>
      <c r="H9253" s="2" t="str">
        <f>'[1]2025年已发货'!H:H</f>
        <v>王刚</v>
      </c>
      <c r="I9253" s="2">
        <f>'[1]2025年已发货'!I:I</f>
        <v>15881190525</v>
      </c>
      <c r="J9253" s="2" t="str">
        <f>_xlfn._xlws.FILTER(辅助信息!D:D,辅助信息!G:G=G9253)</f>
        <v>五冶建设空港兴城怡心街道83亩项目</v>
      </c>
    </row>
    <row r="9254" spans="1:10">
      <c r="A9254" s="2" t="str">
        <f>'[1]2025年已发货'!A:A</f>
        <v>德胜</v>
      </c>
      <c r="B9254" s="2" t="str">
        <f>'[1]2025年已发货'!B:B</f>
        <v>螺纹钢</v>
      </c>
      <c r="C9254" s="2" t="str">
        <f>'[1]2025年已发货'!C:C</f>
        <v>HRB500E Φ25</v>
      </c>
      <c r="D9254" s="2" t="str">
        <f>'[1]2025年已发货'!D:D</f>
        <v>吨</v>
      </c>
      <c r="E9254" s="2">
        <f>'[1]2025年已发货'!E:E</f>
        <v>35</v>
      </c>
      <c r="F9254" s="4">
        <f>'[1]2025年已发货'!F:F</f>
        <v>45964</v>
      </c>
      <c r="G9254" s="2" t="str">
        <f>'[1]2025年已发货'!G:G</f>
        <v>(五冶建设空港兴城怡心街道83亩项目)成都市双流区怡心街道高峰社区一组剑和路一段空港兴城怡心街道83亩项目中国五冶项目部</v>
      </c>
      <c r="H9254" s="2" t="str">
        <f>'[1]2025年已发货'!H:H</f>
        <v>王刚</v>
      </c>
      <c r="I9254" s="2">
        <f>'[1]2025年已发货'!I:I</f>
        <v>15881190525</v>
      </c>
      <c r="J9254" s="2" t="str">
        <f>_xlfn._xlws.FILTER(辅助信息!D:D,辅助信息!G:G=G9254)</f>
        <v>五冶建设空港兴城怡心街道83亩项目</v>
      </c>
    </row>
    <row r="9255" spans="1:10">
      <c r="A9255" s="2" t="str">
        <f>'[1]2025年已发货'!A:A</f>
        <v>润耀</v>
      </c>
      <c r="B9255" s="2" t="str">
        <f>'[1]2025年已发货'!B:B</f>
        <v>螺纹钢</v>
      </c>
      <c r="C9255" s="2" t="str">
        <f>'[1]2025年已发货'!C:C</f>
        <v>HRB500EФ20*9m</v>
      </c>
      <c r="D9255" s="2" t="str">
        <f>'[1]2025年已发货'!D:D</f>
        <v>吨</v>
      </c>
      <c r="E9255" s="2">
        <f>'[1]2025年已发货'!E:E</f>
        <v>10</v>
      </c>
      <c r="F9255" s="4">
        <f>'[1]2025年已发货'!F:F</f>
        <v>45964</v>
      </c>
      <c r="G9255" s="2" t="str">
        <f>'[1]2025年已发货'!G:G</f>
        <v>（中核中原-温江北林医养综合体项目）四川省成都市温江区万春大道第三人民医院东</v>
      </c>
      <c r="H9255" s="2" t="str">
        <f>'[1]2025年已发货'!H:H</f>
        <v>蔡杰</v>
      </c>
      <c r="I9255" s="2">
        <f>'[1]2025年已发货'!I:I</f>
        <v>18875129329</v>
      </c>
      <c r="J9255" s="2" vm="1" t="e">
        <f>_xlfn._xlws.FILTER(辅助信息!D:D,辅助信息!G:G=G9255)</f>
        <v>#VALUE!</v>
      </c>
    </row>
    <row r="9256" spans="1:10">
      <c r="A9256" s="2" t="str">
        <f>'[1]2025年已发货'!A:A</f>
        <v>润耀</v>
      </c>
      <c r="B9256" s="2" t="str">
        <f>'[1]2025年已发货'!B:B</f>
        <v>螺纹钢</v>
      </c>
      <c r="C9256" s="2" t="str">
        <f>'[1]2025年已发货'!C:C</f>
        <v>HRB500EФ20*12m</v>
      </c>
      <c r="D9256" s="2" t="str">
        <f>'[1]2025年已发货'!D:D</f>
        <v>吨</v>
      </c>
      <c r="E9256" s="2">
        <f>'[1]2025年已发货'!E:E</f>
        <v>10</v>
      </c>
      <c r="F9256" s="4">
        <f>'[1]2025年已发货'!F:F</f>
        <v>45964</v>
      </c>
      <c r="G9256" s="2" t="str">
        <f>'[1]2025年已发货'!G:G</f>
        <v>（中核中原-温江北林医养综合体项目）四川省成都市温江区万春大道第三人民医院东</v>
      </c>
      <c r="H9256" s="2" t="str">
        <f>'[1]2025年已发货'!H:H</f>
        <v>蔡杰</v>
      </c>
      <c r="I9256" s="2">
        <f>'[1]2025年已发货'!I:I</f>
        <v>18875129329</v>
      </c>
      <c r="J9256" s="2" vm="1" t="e">
        <f>_xlfn._xlws.FILTER(辅助信息!D:D,辅助信息!G:G=G9256)</f>
        <v>#VALUE!</v>
      </c>
    </row>
    <row r="9257" spans="1:10">
      <c r="A9257" s="2" t="str">
        <f>'[1]2025年已发货'!A:A</f>
        <v>润耀</v>
      </c>
      <c r="B9257" s="2" t="str">
        <f>'[1]2025年已发货'!B:B</f>
        <v>螺纹钢</v>
      </c>
      <c r="C9257" s="2" t="str">
        <f>'[1]2025年已发货'!C:C</f>
        <v>HRB500EФ22*9m</v>
      </c>
      <c r="D9257" s="2" t="str">
        <f>'[1]2025年已发货'!D:D</f>
        <v>吨</v>
      </c>
      <c r="E9257" s="2">
        <f>'[1]2025年已发货'!E:E</f>
        <v>15</v>
      </c>
      <c r="F9257" s="4">
        <f>'[1]2025年已发货'!F:F</f>
        <v>45964</v>
      </c>
      <c r="G9257" s="2" t="str">
        <f>'[1]2025年已发货'!G:G</f>
        <v>（中核中原-温江北林医养综合体项目）四川省成都市温江区万春大道第三人民医院东</v>
      </c>
      <c r="H9257" s="2" t="str">
        <f>'[1]2025年已发货'!H:H</f>
        <v>蔡杰</v>
      </c>
      <c r="I9257" s="2">
        <f>'[1]2025年已发货'!I:I</f>
        <v>18875129329</v>
      </c>
      <c r="J9257" s="2" vm="1" t="e">
        <f>_xlfn._xlws.FILTER(辅助信息!D:D,辅助信息!G:G=G9257)</f>
        <v>#VALUE!</v>
      </c>
    </row>
    <row r="9258" spans="1:10">
      <c r="A9258" s="2" t="str">
        <f>'[1]2025年已发货'!A:A</f>
        <v>润耀</v>
      </c>
      <c r="B9258" s="2" t="str">
        <f>'[1]2025年已发货'!B:B</f>
        <v>盘螺</v>
      </c>
      <c r="C9258" s="2" t="str">
        <f>'[1]2025年已发货'!C:C</f>
        <v>HRB400EФ12</v>
      </c>
      <c r="D9258" s="2" t="str">
        <f>'[1]2025年已发货'!D:D</f>
        <v>吨</v>
      </c>
      <c r="E9258" s="2">
        <f>'[1]2025年已发货'!E:E</f>
        <v>35</v>
      </c>
      <c r="F9258" s="4">
        <f>'[1]2025年已发货'!F:F</f>
        <v>45964</v>
      </c>
      <c r="G9258" s="2" t="str">
        <f>'[1]2025年已发货'!G:G</f>
        <v>（中铁广州局-资乐高速5标）四川省乐山市井研县希望大道116号2号梁场</v>
      </c>
      <c r="H9258" s="2" t="str">
        <f>'[1]2025年已发货'!H:H</f>
        <v>廖俊杰</v>
      </c>
      <c r="I9258" s="2">
        <f>'[1]2025年已发货'!I:I</f>
        <v>15775100965</v>
      </c>
      <c r="J9258" s="2" vm="1" t="e">
        <f>_xlfn._xlws.FILTER(辅助信息!D:D,辅助信息!G:G=G9258)</f>
        <v>#VALUE!</v>
      </c>
    </row>
    <row r="9259" spans="1:10">
      <c r="A9259" s="2" t="str">
        <f>'[1]2025年已发货'!A:A</f>
        <v>陕钢</v>
      </c>
      <c r="B9259" s="2" t="str">
        <f>'[1]2025年已发货'!B:B</f>
        <v>盘螺</v>
      </c>
      <c r="C9259" s="2" t="str">
        <f>'[1]2025年已发货'!C:C</f>
        <v>HRB400EФ10</v>
      </c>
      <c r="D9259" s="2" t="str">
        <f>'[1]2025年已发货'!D:D</f>
        <v>吨</v>
      </c>
      <c r="E9259" s="2">
        <f>'[1]2025年已发货'!E:E</f>
        <v>70</v>
      </c>
      <c r="F9259" s="4">
        <f>'[1]2025年已发货'!F:F</f>
        <v>45964</v>
      </c>
      <c r="G9259" s="2" t="str">
        <f>'[1]2025年已发货'!G:G</f>
        <v>（中铁五局-成渝扩容3标）四川省资阳市雁江区伍隍镇铺子村雁江区X138</v>
      </c>
      <c r="H9259" s="2" t="str">
        <f>'[1]2025年已发货'!H:H</f>
        <v>王健</v>
      </c>
      <c r="I9259" s="2">
        <f>'[1]2025年已发货'!I:I</f>
        <v>17726168395</v>
      </c>
      <c r="J9259" s="2" vm="1" t="e">
        <f>_xlfn._xlws.FILTER(辅助信息!D:D,辅助信息!G:G=G9259)</f>
        <v>#VALUE!</v>
      </c>
    </row>
    <row r="9260" spans="1:10">
      <c r="A9260" s="2" t="str">
        <f>'[1]2025年已发货'!A:A</f>
        <v>陕钢</v>
      </c>
      <c r="B9260" s="2" t="str">
        <f>'[1]2025年已发货'!B:B</f>
        <v>高线</v>
      </c>
      <c r="C9260" s="2" t="str">
        <f>'[1]2025年已发货'!C:C</f>
        <v>HPB300Ф8</v>
      </c>
      <c r="D9260" s="2" t="str">
        <f>'[1]2025年已发货'!D:D</f>
        <v>吨</v>
      </c>
      <c r="E9260" s="2">
        <f>'[1]2025年已发货'!E:E</f>
        <v>35</v>
      </c>
      <c r="F9260" s="4">
        <f>'[1]2025年已发货'!F:F</f>
        <v>45964</v>
      </c>
      <c r="G9260" s="2" t="str">
        <f>'[1]2025年已发货'!G:G</f>
        <v>（中铁五局-成渝扩容3标）四川省资阳市雁江区伍隍镇铺子村雁江区X138</v>
      </c>
      <c r="H9260" s="2" t="str">
        <f>'[1]2025年已发货'!H:H</f>
        <v>王健</v>
      </c>
      <c r="I9260" s="2">
        <f>'[1]2025年已发货'!I:I</f>
        <v>17726168395</v>
      </c>
      <c r="J9260" s="2" vm="1" t="e">
        <f>_xlfn._xlws.FILTER(辅助信息!D:D,辅助信息!G:G=G9260)</f>
        <v>#VALUE!</v>
      </c>
    </row>
    <row r="9261" spans="1:10">
      <c r="A9261" s="2" t="str">
        <f>'[1]2025年已发货'!A:A</f>
        <v>达钢</v>
      </c>
      <c r="B9261" s="2" t="str">
        <f>'[1]2025年已发货'!B:B</f>
        <v>盘螺</v>
      </c>
      <c r="C9261" s="2" t="str">
        <f>'[1]2025年已发货'!C:C</f>
        <v>HRB400E Φ8</v>
      </c>
      <c r="D9261" s="2" t="str">
        <f>'[1]2025年已发货'!D:D</f>
        <v>吨</v>
      </c>
      <c r="E9261" s="2">
        <f>'[1]2025年已发货'!E:E</f>
        <v>35</v>
      </c>
      <c r="F9261" s="4">
        <f>'[1]2025年已发货'!F:F</f>
        <v>45964</v>
      </c>
      <c r="G9261" s="2" t="str">
        <f>'[1]2025年已发货'!G:G</f>
        <v>（华西简阳西城嘉苑）四川省成都市简阳市简城街道高屋村</v>
      </c>
      <c r="H9261" s="2" t="str">
        <f>'[1]2025年已发货'!H:H</f>
        <v>张瀚镭</v>
      </c>
      <c r="I9261" s="2">
        <f>'[1]2025年已发货'!I:I</f>
        <v>15884666220</v>
      </c>
      <c r="J9261" s="2" t="str">
        <f>_xlfn._xlws.FILTER(辅助信息!D:D,辅助信息!G:G=G9261)</f>
        <v>华西简阳西城嘉苑</v>
      </c>
    </row>
    <row r="9262" spans="1:10">
      <c r="A9262" s="2" t="str">
        <f>'[1]2025年已发货'!A:A</f>
        <v>达钢</v>
      </c>
      <c r="B9262" s="2" t="str">
        <f>'[1]2025年已发货'!B:B</f>
        <v>盘螺</v>
      </c>
      <c r="C9262" s="2" t="str">
        <f>'[1]2025年已发货'!C:C</f>
        <v>HRB400E Φ10</v>
      </c>
      <c r="D9262" s="2" t="str">
        <f>'[1]2025年已发货'!D:D</f>
        <v>吨</v>
      </c>
      <c r="E9262" s="2">
        <f>'[1]2025年已发货'!E:E</f>
        <v>35</v>
      </c>
      <c r="F9262" s="4">
        <f>'[1]2025年已发货'!F:F</f>
        <v>45964</v>
      </c>
      <c r="G9262" s="2" t="str">
        <f>'[1]2025年已发货'!G:G</f>
        <v>(武汉电气化局成达万高铁强电项目-渠县)四川省达州市渠县渠北镇雷家湾渠县北站旁</v>
      </c>
      <c r="H9262" s="2" t="str">
        <f>'[1]2025年已发货'!H:H</f>
        <v>刘频</v>
      </c>
      <c r="I9262" s="2">
        <f>'[1]2025年已发货'!I:I</f>
        <v>18779627939</v>
      </c>
      <c r="J9262" s="2" t="str">
        <f>_xlfn._xlws.FILTER(辅助信息!D:D,辅助信息!G:G=G9262)</f>
        <v>武汉电气化局成达万高铁强电项目</v>
      </c>
    </row>
    <row r="9263" spans="1:10">
      <c r="A9263" s="2" t="str">
        <f>'[1]2025年已发货'!A:A</f>
        <v>达钢</v>
      </c>
      <c r="B9263" s="2" t="str">
        <f>'[1]2025年已发货'!B:B</f>
        <v>盘螺</v>
      </c>
      <c r="C9263" s="2" t="str">
        <f>'[1]2025年已发货'!C:C</f>
        <v>HRB400E Φ6</v>
      </c>
      <c r="D9263" s="2" t="str">
        <f>'[1]2025年已发货'!D:D</f>
        <v>吨</v>
      </c>
      <c r="E9263" s="2">
        <f>'[1]2025年已发货'!E:E</f>
        <v>6</v>
      </c>
      <c r="F9263" s="4">
        <f>'[1]2025年已发货'!F:F</f>
        <v>45964</v>
      </c>
      <c r="G9263" s="2" t="str">
        <f>'[1]2025年已发货'!G:G</f>
        <v>（商投建工达州中医药科技园-1工区）达州市通川区达州中医药职业学院犀牛大道北段</v>
      </c>
      <c r="H9263" s="2" t="str">
        <f>'[1]2025年已发货'!H:H</f>
        <v>程黄刚</v>
      </c>
      <c r="I9263" s="2">
        <f>'[1]2025年已发货'!I:I</f>
        <v>15108211617</v>
      </c>
      <c r="J9263" s="2" t="str">
        <f>_xlfn._xlws.FILTER(辅助信息!D:D,辅助信息!G:G=G9263)</f>
        <v>商投建工达州中医药科技园</v>
      </c>
    </row>
    <row r="9264" spans="1:10">
      <c r="A9264" s="2" t="str">
        <f>'[1]2025年已发货'!A:A</f>
        <v>达钢</v>
      </c>
      <c r="B9264" s="2" t="str">
        <f>'[1]2025年已发货'!B:B</f>
        <v>盘螺</v>
      </c>
      <c r="C9264" s="2" t="str">
        <f>'[1]2025年已发货'!C:C</f>
        <v>HRB400E Φ8</v>
      </c>
      <c r="D9264" s="2" t="str">
        <f>'[1]2025年已发货'!D:D</f>
        <v>吨</v>
      </c>
      <c r="E9264" s="2">
        <f>'[1]2025年已发货'!E:E</f>
        <v>21</v>
      </c>
      <c r="F9264" s="4">
        <f>'[1]2025年已发货'!F:F</f>
        <v>45964</v>
      </c>
      <c r="G9264" s="2" t="str">
        <f>'[1]2025年已发货'!G:G</f>
        <v>（商投建工达州中医药科技园-1工区）达州市通川区达州中医药职业学院犀牛大道北段</v>
      </c>
      <c r="H9264" s="2" t="str">
        <f>'[1]2025年已发货'!H:H</f>
        <v>程黄刚</v>
      </c>
      <c r="I9264" s="2">
        <f>'[1]2025年已发货'!I:I</f>
        <v>15108211617</v>
      </c>
      <c r="J9264" s="2" t="str">
        <f>_xlfn._xlws.FILTER(辅助信息!D:D,辅助信息!G:G=G9264)</f>
        <v>商投建工达州中医药科技园</v>
      </c>
    </row>
    <row r="9265" spans="1:10">
      <c r="A9265" s="2" t="str">
        <f>'[1]2025年已发货'!A:A</f>
        <v>达钢</v>
      </c>
      <c r="B9265" s="2" t="str">
        <f>'[1]2025年已发货'!B:B</f>
        <v>盘螺</v>
      </c>
      <c r="C9265" s="2" t="str">
        <f>'[1]2025年已发货'!C:C</f>
        <v>HRB400E Φ10</v>
      </c>
      <c r="D9265" s="2" t="str">
        <f>'[1]2025年已发货'!D:D</f>
        <v>吨</v>
      </c>
      <c r="E9265" s="2">
        <f>'[1]2025年已发货'!E:E</f>
        <v>9</v>
      </c>
      <c r="F9265" s="4">
        <f>'[1]2025年已发货'!F:F</f>
        <v>45964</v>
      </c>
      <c r="G9265" s="2" t="str">
        <f>'[1]2025年已发货'!G:G</f>
        <v>（商投建工达州中医药科技园-1工区）达州市通川区达州中医药职业学院犀牛大道北段</v>
      </c>
      <c r="H9265" s="2" t="str">
        <f>'[1]2025年已发货'!H:H</f>
        <v>程黄刚</v>
      </c>
      <c r="I9265" s="2">
        <f>'[1]2025年已发货'!I:I</f>
        <v>15108211617</v>
      </c>
      <c r="J9265" s="2" t="str">
        <f>_xlfn._xlws.FILTER(辅助信息!D:D,辅助信息!G:G=G9265)</f>
        <v>商投建工达州中医药科技园</v>
      </c>
    </row>
    <row r="9266" spans="1:10">
      <c r="A9266" s="2" t="str">
        <f>'[1]2025年已发货'!A:A</f>
        <v>达钢</v>
      </c>
      <c r="B9266" s="2" t="str">
        <f>'[1]2025年已发货'!B:B</f>
        <v>螺纹钢</v>
      </c>
      <c r="C9266" s="2" t="str">
        <f>'[1]2025年已发货'!C:C</f>
        <v>HRB400E Φ16 9m</v>
      </c>
      <c r="D9266" s="2" t="str">
        <f>'[1]2025年已发货'!D:D</f>
        <v>吨</v>
      </c>
      <c r="E9266" s="2">
        <f>'[1]2025年已发货'!E:E</f>
        <v>6</v>
      </c>
      <c r="F9266" s="4">
        <f>'[1]2025年已发货'!F:F</f>
        <v>45964</v>
      </c>
      <c r="G9266" s="2" t="str">
        <f>'[1]2025年已发货'!G:G</f>
        <v>（商投建工达州中医药科技园-1工区）达州市通川区达州中医药职业学院犀牛大道北段</v>
      </c>
      <c r="H9266" s="2" t="str">
        <f>'[1]2025年已发货'!H:H</f>
        <v>程黄刚</v>
      </c>
      <c r="I9266" s="2">
        <f>'[1]2025年已发货'!I:I</f>
        <v>15108211617</v>
      </c>
      <c r="J9266" s="2" t="str">
        <f>_xlfn._xlws.FILTER(辅助信息!D:D,辅助信息!G:G=G9266)</f>
        <v>商投建工达州中医药科技园</v>
      </c>
    </row>
    <row r="9267" spans="1:10">
      <c r="A9267" s="2" t="str">
        <f>'[1]2025年已发货'!A:A</f>
        <v>达钢</v>
      </c>
      <c r="B9267" s="2" t="str">
        <f>'[1]2025年已发货'!B:B</f>
        <v>螺纹钢</v>
      </c>
      <c r="C9267" s="2" t="str">
        <f>'[1]2025年已发货'!C:C</f>
        <v>HRB500E Φ22</v>
      </c>
      <c r="D9267" s="2" t="str">
        <f>'[1]2025年已发货'!D:D</f>
        <v>吨</v>
      </c>
      <c r="E9267" s="2">
        <f>'[1]2025年已发货'!E:E</f>
        <v>18</v>
      </c>
      <c r="F9267" s="4">
        <f>'[1]2025年已发货'!F:F</f>
        <v>45964</v>
      </c>
      <c r="G9267" s="2" t="str">
        <f>'[1]2025年已发货'!G:G</f>
        <v>（商投建工达州中医药科技园-1工区）达州市通川区达州中医药职业学院犀牛大道北段</v>
      </c>
      <c r="H9267" s="2" t="str">
        <f>'[1]2025年已发货'!H:H</f>
        <v>程黄刚</v>
      </c>
      <c r="I9267" s="2">
        <f>'[1]2025年已发货'!I:I</f>
        <v>15108211617</v>
      </c>
      <c r="J9267" s="2" t="str">
        <f>_xlfn._xlws.FILTER(辅助信息!D:D,辅助信息!G:G=G9267)</f>
        <v>商投建工达州中医药科技园</v>
      </c>
    </row>
    <row r="9268" spans="1:10">
      <c r="A9268" s="2" t="str">
        <f>'[1]2025年已发货'!A:A</f>
        <v>泸钢</v>
      </c>
      <c r="B9268" s="2" t="str">
        <f>'[1]2025年已发货'!B:B</f>
        <v>盘螺</v>
      </c>
      <c r="C9268" s="2" t="str">
        <f>'[1]2025年已发货'!C:C</f>
        <v>HRB400E Φ6</v>
      </c>
      <c r="D9268" s="2" t="str">
        <f>'[1]2025年已发货'!D:D</f>
        <v>吨</v>
      </c>
      <c r="E9268" s="2">
        <f>'[1]2025年已发货'!E:E</f>
        <v>6</v>
      </c>
      <c r="F9268" s="4">
        <f>'[1]2025年已发货'!F:F</f>
        <v>45964</v>
      </c>
      <c r="G9268" s="2" t="str">
        <f>'[1]2025年已发货'!G:G</f>
        <v>(宜宾兴港三江新区长江工业园保障性租赁住房建设项目-土建)四川省宜宾市翠屏区永善路南段宜宾市三江新区长江工业园区</v>
      </c>
      <c r="H9268" s="2" t="str">
        <f>'[1]2025年已发货'!H:H</f>
        <v>赵元虎</v>
      </c>
      <c r="I9268" s="2">
        <f>'[1]2025年已发货'!I:I</f>
        <v>13684167136</v>
      </c>
      <c r="J9268" s="2" t="str">
        <f>_xlfn._xlws.FILTER(辅助信息!D:D,辅助信息!G:G=G9268)</f>
        <v>宜宾兴港三江新区长江工业园建设项目</v>
      </c>
    </row>
    <row r="9269" spans="1:10">
      <c r="A9269" s="2" t="str">
        <f>'[1]2025年已发货'!A:A</f>
        <v>泸钢</v>
      </c>
      <c r="B9269" s="2" t="str">
        <f>'[1]2025年已发货'!B:B</f>
        <v>盘螺</v>
      </c>
      <c r="C9269" s="2" t="str">
        <f>'[1]2025年已发货'!C:C</f>
        <v>HRB400E Φ10</v>
      </c>
      <c r="D9269" s="2" t="str">
        <f>'[1]2025年已发货'!D:D</f>
        <v>吨</v>
      </c>
      <c r="E9269" s="2">
        <f>'[1]2025年已发货'!E:E</f>
        <v>29</v>
      </c>
      <c r="F9269" s="4">
        <f>'[1]2025年已发货'!F:F</f>
        <v>45964</v>
      </c>
      <c r="G9269" s="2" t="str">
        <f>'[1]2025年已发货'!G:G</f>
        <v>(宜宾兴港三江新区长江工业园保障性租赁住房建设项目-土建)四川省宜宾市翠屏区永善路南段宜宾市三江新区长江工业园区</v>
      </c>
      <c r="H9269" s="2" t="str">
        <f>'[1]2025年已发货'!H:H</f>
        <v>赵元虎</v>
      </c>
      <c r="I9269" s="2">
        <f>'[1]2025年已发货'!I:I</f>
        <v>13684167136</v>
      </c>
      <c r="J9269" s="2" t="str">
        <f>_xlfn._xlws.FILTER(辅助信息!D:D,辅助信息!G:G=G9269)</f>
        <v>宜宾兴港三江新区长江工业园建设项目</v>
      </c>
    </row>
    <row r="9270" spans="1:10">
      <c r="A9270" s="2" t="str">
        <f>'[1]2025年已发货'!A:A</f>
        <v>泸钢</v>
      </c>
      <c r="B9270" s="2" t="str">
        <f>'[1]2025年已发货'!B:B</f>
        <v>盘螺</v>
      </c>
      <c r="C9270" s="2" t="str">
        <f>'[1]2025年已发货'!C:C</f>
        <v>HRB400E Φ12</v>
      </c>
      <c r="D9270" s="2" t="str">
        <f>'[1]2025年已发货'!D:D</f>
        <v>吨</v>
      </c>
      <c r="E9270" s="2">
        <f>'[1]2025年已发货'!E:E</f>
        <v>70</v>
      </c>
      <c r="F9270" s="4">
        <f>'[1]2025年已发货'!F:F</f>
        <v>45964</v>
      </c>
      <c r="G9270" s="2" t="str">
        <f>'[1]2025年已发货'!G:G</f>
        <v>（自永1标八局二分公司钢筋棚）四川省自贡市大安区牛佛镇</v>
      </c>
      <c r="H9270" s="2" t="str">
        <f>'[1]2025年已发货'!H:H</f>
        <v>刘鑫</v>
      </c>
      <c r="I9270" s="2">
        <f>'[1]2025年已发货'!I:I</f>
        <v>18382259456</v>
      </c>
      <c r="J9270" s="2" vm="1" t="e">
        <f>_xlfn._xlws.FILTER(辅助信息!D:D,辅助信息!G:G=G9270)</f>
        <v>#VALUE!</v>
      </c>
    </row>
    <row r="9271" spans="1:10">
      <c r="A9271" s="2" t="str">
        <f>'[1]2025年已发货'!A:A</f>
        <v>泸钢</v>
      </c>
      <c r="B9271" s="2" t="str">
        <f>'[1]2025年已发货'!B:B</f>
        <v>盘螺</v>
      </c>
      <c r="C9271" s="2" t="str">
        <f>'[1]2025年已发货'!C:C</f>
        <v>HRB400E Φ12</v>
      </c>
      <c r="D9271" s="2" t="str">
        <f>'[1]2025年已发货'!D:D</f>
        <v>吨</v>
      </c>
      <c r="E9271" s="2">
        <f>'[1]2025年已发货'!E:E</f>
        <v>35</v>
      </c>
      <c r="F9271" s="4">
        <f>'[1]2025年已发货'!F:F</f>
        <v>45964</v>
      </c>
      <c r="G9271" s="2" t="str">
        <f>'[1]2025年已发货'!G:G</f>
        <v>（自永2标九局西南分公司钢筋棚）四川省自贡市骑龙镇大湾村</v>
      </c>
      <c r="H9271" s="2" t="str">
        <f>'[1]2025年已发货'!H:H</f>
        <v>高彦彬</v>
      </c>
      <c r="I9271" s="2">
        <f>'[1]2025年已发货'!I:I</f>
        <v>13835906370</v>
      </c>
      <c r="J9271" s="2" vm="1" t="e">
        <f>_xlfn._xlws.FILTER(辅助信息!D:D,辅助信息!G:G=G9271)</f>
        <v>#VALUE!</v>
      </c>
    </row>
    <row r="9272" spans="1:10">
      <c r="A9272" s="2" t="str">
        <f>'[1]2025年已发货'!A:A</f>
        <v>泸钢</v>
      </c>
      <c r="B9272" s="2" t="str">
        <f>'[1]2025年已发货'!B:B</f>
        <v>盘圆</v>
      </c>
      <c r="C9272" s="2" t="str">
        <f>'[1]2025年已发货'!C:C</f>
        <v>HPB300Φ10mm</v>
      </c>
      <c r="D9272" s="2" t="str">
        <f>'[1]2025年已发货'!D:D</f>
        <v>吨</v>
      </c>
      <c r="E9272" s="2">
        <f>'[1]2025年已发货'!E:E</f>
        <v>35</v>
      </c>
      <c r="F9272" s="4">
        <f>'[1]2025年已发货'!F:F</f>
        <v>45964</v>
      </c>
      <c r="G9272" s="2" t="str">
        <f>'[1]2025年已发货'!G:G</f>
        <v>（成峨2标）眉山市多悦镇林梗村1#钢筋场</v>
      </c>
      <c r="H9272" s="2" t="str">
        <f>'[1]2025年已发货'!H:H</f>
        <v>李川</v>
      </c>
      <c r="I9272" s="2" t="str">
        <f>'[1]2025年已发货'!I:I</f>
        <v>18228570021</v>
      </c>
      <c r="J9272" s="2" vm="1" t="e">
        <f>_xlfn._xlws.FILTER(辅助信息!D:D,辅助信息!G:G=G9272)</f>
        <v>#VALUE!</v>
      </c>
    </row>
    <row r="9273" spans="1:10">
      <c r="A9273" s="2" t="str">
        <f>'[1]2025年已发货'!A:A</f>
        <v>泸钢</v>
      </c>
      <c r="B9273" s="2" t="str">
        <f>'[1]2025年已发货'!B:B</f>
        <v>盘螺</v>
      </c>
      <c r="C9273" s="2" t="str">
        <f>'[1]2025年已发货'!C:C</f>
        <v>HRB400E Φ8</v>
      </c>
      <c r="D9273" s="2" t="str">
        <f>'[1]2025年已发货'!D:D</f>
        <v>吨</v>
      </c>
      <c r="E9273" s="2">
        <f>'[1]2025年已发货'!E:E</f>
        <v>22</v>
      </c>
      <c r="F9273" s="4">
        <f>'[1]2025年已发货'!F:F</f>
        <v>45964</v>
      </c>
      <c r="G9273" s="2" t="str">
        <f>'[1]2025年已发货'!G:G</f>
        <v>（商投建工达州中医药科技园-4工区-9号楼）达州市通川区达州中医药职业学院犀牛大道北段</v>
      </c>
      <c r="H9273" s="2" t="str">
        <f>'[1]2025年已发货'!H:H</f>
        <v>张扬</v>
      </c>
      <c r="I9273" s="2">
        <f>'[1]2025年已发货'!I:I</f>
        <v>18381904567</v>
      </c>
      <c r="J9273" s="2" t="str">
        <f>_xlfn._xlws.FILTER(辅助信息!D:D,辅助信息!G:G=G9273)</f>
        <v>商投建工达州中医药科技园</v>
      </c>
    </row>
    <row r="9274" spans="1:10">
      <c r="A9274" s="2" t="str">
        <f>'[1]2025年已发货'!A:A</f>
        <v>泸钢</v>
      </c>
      <c r="B9274" s="2" t="str">
        <f>'[1]2025年已发货'!B:B</f>
        <v>螺纹钢</v>
      </c>
      <c r="C9274" s="2" t="str">
        <f>'[1]2025年已发货'!C:C</f>
        <v>HRB500E Φ14</v>
      </c>
      <c r="D9274" s="2" t="str">
        <f>'[1]2025年已发货'!D:D</f>
        <v>吨</v>
      </c>
      <c r="E9274" s="2">
        <f>'[1]2025年已发货'!E:E</f>
        <v>3</v>
      </c>
      <c r="F9274" s="4">
        <f>'[1]2025年已发货'!F:F</f>
        <v>45964</v>
      </c>
      <c r="G9274" s="2" t="str">
        <f>'[1]2025年已发货'!G:G</f>
        <v>（商投建工达州中医药科技园-4工区-9号楼）达州市通川区达州中医药职业学院犀牛大道北段</v>
      </c>
      <c r="H9274" s="2" t="str">
        <f>'[1]2025年已发货'!H:H</f>
        <v>张扬</v>
      </c>
      <c r="I9274" s="2">
        <f>'[1]2025年已发货'!I:I</f>
        <v>18381904567</v>
      </c>
      <c r="J9274" s="2" t="str">
        <f>_xlfn._xlws.FILTER(辅助信息!D:D,辅助信息!G:G=G9274)</f>
        <v>商投建工达州中医药科技园</v>
      </c>
    </row>
    <row r="9275" spans="1:10">
      <c r="A9275" s="2" t="str">
        <f>'[1]2025年已发货'!A:A</f>
        <v>泸钢</v>
      </c>
      <c r="B9275" s="2" t="str">
        <f>'[1]2025年已发货'!B:B</f>
        <v>螺纹钢</v>
      </c>
      <c r="C9275" s="2" t="str">
        <f>'[1]2025年已发货'!C:C</f>
        <v>HRB500E Φ18</v>
      </c>
      <c r="D9275" s="2" t="str">
        <f>'[1]2025年已发货'!D:D</f>
        <v>吨</v>
      </c>
      <c r="E9275" s="2">
        <f>'[1]2025年已发货'!E:E</f>
        <v>8</v>
      </c>
      <c r="F9275" s="4">
        <f>'[1]2025年已发货'!F:F</f>
        <v>45964</v>
      </c>
      <c r="G9275" s="2" t="str">
        <f>'[1]2025年已发货'!G:G</f>
        <v>（商投建工达州中医药科技园-4工区-9号楼）达州市通川区达州中医药职业学院犀牛大道北段</v>
      </c>
      <c r="H9275" s="2" t="str">
        <f>'[1]2025年已发货'!H:H</f>
        <v>张扬</v>
      </c>
      <c r="I9275" s="2">
        <f>'[1]2025年已发货'!I:I</f>
        <v>18381904567</v>
      </c>
      <c r="J9275" s="2" t="str">
        <f>_xlfn._xlws.FILTER(辅助信息!D:D,辅助信息!G:G=G9275)</f>
        <v>商投建工达州中医药科技园</v>
      </c>
    </row>
    <row r="9276" spans="1:10">
      <c r="A9276" s="2" t="str">
        <f>'[1]2025年已发货'!A:A</f>
        <v>泸钢</v>
      </c>
      <c r="B9276" s="2" t="str">
        <f>'[1]2025年已发货'!B:B</f>
        <v>螺纹钢</v>
      </c>
      <c r="C9276" s="2" t="str">
        <f>'[1]2025年已发货'!C:C</f>
        <v>HRB500E Φ25</v>
      </c>
      <c r="D9276" s="2" t="str">
        <f>'[1]2025年已发货'!D:D</f>
        <v>吨</v>
      </c>
      <c r="E9276" s="2">
        <f>'[1]2025年已发货'!E:E</f>
        <v>2</v>
      </c>
      <c r="F9276" s="4">
        <f>'[1]2025年已发货'!F:F</f>
        <v>45964</v>
      </c>
      <c r="G9276" s="2" t="str">
        <f>'[1]2025年已发货'!G:G</f>
        <v>（商投建工达州中医药科技园-4工区-9号楼）达州市通川区达州中医药职业学院犀牛大道北段</v>
      </c>
      <c r="H9276" s="2" t="str">
        <f>'[1]2025年已发货'!H:H</f>
        <v>张扬</v>
      </c>
      <c r="I9276" s="2">
        <f>'[1]2025年已发货'!I:I</f>
        <v>18381904567</v>
      </c>
      <c r="J9276" s="2" t="str">
        <f>_xlfn._xlws.FILTER(辅助信息!D:D,辅助信息!G:G=G9276)</f>
        <v>商投建工达州中医药科技园</v>
      </c>
    </row>
    <row r="9277" spans="1:10">
      <c r="A9277" s="2" t="str">
        <f>'[1]2025年已发货'!A:A</f>
        <v>泸钢</v>
      </c>
      <c r="B9277" s="2" t="str">
        <f>'[1]2025年已发货'!B:B</f>
        <v>盘螺</v>
      </c>
      <c r="C9277" s="2" t="str">
        <f>'[1]2025年已发货'!C:C</f>
        <v>HRB400E Φ8</v>
      </c>
      <c r="D9277" s="2" t="str">
        <f>'[1]2025年已发货'!D:D</f>
        <v>吨</v>
      </c>
      <c r="E9277" s="2">
        <f>'[1]2025年已发货'!E:E</f>
        <v>14</v>
      </c>
      <c r="F9277" s="4">
        <f>'[1]2025年已发货'!F:F</f>
        <v>45964</v>
      </c>
      <c r="G9277" s="2" t="str">
        <f>'[1]2025年已发货'!G:G</f>
        <v>（商投建工达州中医药科技园-4工区-10号楼）达州市通川区达州中医药职业学院犀牛大道北段</v>
      </c>
      <c r="H9277" s="2" t="str">
        <f>'[1]2025年已发货'!H:H</f>
        <v>张扬</v>
      </c>
      <c r="I9277" s="2">
        <f>'[1]2025年已发货'!I:I</f>
        <v>18381904567</v>
      </c>
      <c r="J9277" s="2" t="str">
        <f>_xlfn._xlws.FILTER(辅助信息!D:D,辅助信息!G:G=G9277)</f>
        <v>商投建工达州中医药科技园</v>
      </c>
    </row>
    <row r="9278" spans="1:10">
      <c r="A9278" s="2" t="str">
        <f>'[1]2025年已发货'!A:A</f>
        <v>泸钢</v>
      </c>
      <c r="B9278" s="2" t="str">
        <f>'[1]2025年已发货'!B:B</f>
        <v>螺纹钢</v>
      </c>
      <c r="C9278" s="2" t="str">
        <f>'[1]2025年已发货'!C:C</f>
        <v>HRB400E Φ12 9m</v>
      </c>
      <c r="D9278" s="2" t="str">
        <f>'[1]2025年已发货'!D:D</f>
        <v>吨</v>
      </c>
      <c r="E9278" s="2">
        <f>'[1]2025年已发货'!E:E</f>
        <v>21</v>
      </c>
      <c r="F9278" s="4">
        <f>'[1]2025年已发货'!F:F</f>
        <v>45964</v>
      </c>
      <c r="G9278" s="2" t="str">
        <f>'[1]2025年已发货'!G:G</f>
        <v>（商投建工达州中医药科技园-4工区-10号楼）达州市通川区达州中医药职业学院犀牛大道北段</v>
      </c>
      <c r="H9278" s="2" t="str">
        <f>'[1]2025年已发货'!H:H</f>
        <v>张扬</v>
      </c>
      <c r="I9278" s="2">
        <f>'[1]2025年已发货'!I:I</f>
        <v>18381904567</v>
      </c>
      <c r="J9278" s="2" t="str">
        <f>_xlfn._xlws.FILTER(辅助信息!D:D,辅助信息!G:G=G9278)</f>
        <v>商投建工达州中医药科技园</v>
      </c>
    </row>
    <row r="9279" spans="1:10">
      <c r="A9279" s="2" t="str">
        <f>'[1]2025年已发货'!A:A</f>
        <v>泸钢</v>
      </c>
      <c r="B9279" s="2" t="str">
        <f>'[1]2025年已发货'!B:B</f>
        <v>螺纹钢</v>
      </c>
      <c r="C9279" s="2" t="str">
        <f>'[1]2025年已发货'!C:C</f>
        <v>HRB500E Φ16</v>
      </c>
      <c r="D9279" s="2" t="str">
        <f>'[1]2025年已发货'!D:D</f>
        <v>吨</v>
      </c>
      <c r="E9279" s="2">
        <f>'[1]2025年已发货'!E:E</f>
        <v>6</v>
      </c>
      <c r="F9279" s="4">
        <f>'[1]2025年已发货'!F:F</f>
        <v>45964</v>
      </c>
      <c r="G9279" s="2" t="str">
        <f>'[1]2025年已发货'!G:G</f>
        <v>（商投建工达州中医药科技园-1工区）达州市通川区达州中医药职业学院犀牛大道北段</v>
      </c>
      <c r="H9279" s="2" t="str">
        <f>'[1]2025年已发货'!H:H</f>
        <v>程黄刚</v>
      </c>
      <c r="I9279" s="2">
        <f>'[1]2025年已发货'!I:I</f>
        <v>15108211617</v>
      </c>
      <c r="J9279" s="2" t="str">
        <f>_xlfn._xlws.FILTER(辅助信息!D:D,辅助信息!G:G=G9279)</f>
        <v>商投建工达州中医药科技园</v>
      </c>
    </row>
    <row r="9280" spans="1:10">
      <c r="A9280" s="2" t="str">
        <f>'[1]2025年已发货'!A:A</f>
        <v>泸钢</v>
      </c>
      <c r="B9280" s="2" t="str">
        <f>'[1]2025年已发货'!B:B</f>
        <v>螺纹钢</v>
      </c>
      <c r="C9280" s="2" t="str">
        <f>'[1]2025年已发货'!C:C</f>
        <v>HRB500E Φ18</v>
      </c>
      <c r="D9280" s="2" t="str">
        <f>'[1]2025年已发货'!D:D</f>
        <v>吨</v>
      </c>
      <c r="E9280" s="2">
        <f>'[1]2025年已发货'!E:E</f>
        <v>6</v>
      </c>
      <c r="F9280" s="4">
        <f>'[1]2025年已发货'!F:F</f>
        <v>45964</v>
      </c>
      <c r="G9280" s="2" t="str">
        <f>'[1]2025年已发货'!G:G</f>
        <v>（商投建工达州中医药科技园-1工区）达州市通川区达州中医药职业学院犀牛大道北段</v>
      </c>
      <c r="H9280" s="2" t="str">
        <f>'[1]2025年已发货'!H:H</f>
        <v>程黄刚</v>
      </c>
      <c r="I9280" s="2">
        <f>'[1]2025年已发货'!I:I</f>
        <v>15108211617</v>
      </c>
      <c r="J9280" s="2" t="str">
        <f>_xlfn._xlws.FILTER(辅助信息!D:D,辅助信息!G:G=G9280)</f>
        <v>商投建工达州中医药科技园</v>
      </c>
    </row>
    <row r="9281" spans="1:10">
      <c r="A9281" s="2" t="str">
        <f>'[1]2025年已发货'!A:A</f>
        <v>泸钢</v>
      </c>
      <c r="B9281" s="2" t="str">
        <f>'[1]2025年已发货'!B:B</f>
        <v>螺纹钢</v>
      </c>
      <c r="C9281" s="2" t="str">
        <f>'[1]2025年已发货'!C:C</f>
        <v>HRB500E Φ20</v>
      </c>
      <c r="D9281" s="2" t="str">
        <f>'[1]2025年已发货'!D:D</f>
        <v>吨</v>
      </c>
      <c r="E9281" s="2">
        <f>'[1]2025年已发货'!E:E</f>
        <v>12</v>
      </c>
      <c r="F9281" s="4">
        <f>'[1]2025年已发货'!F:F</f>
        <v>45964</v>
      </c>
      <c r="G9281" s="2" t="str">
        <f>'[1]2025年已发货'!G:G</f>
        <v>（商投建工达州中医药科技园-1工区）达州市通川区达州中医药职业学院犀牛大道北段</v>
      </c>
      <c r="H9281" s="2" t="str">
        <f>'[1]2025年已发货'!H:H</f>
        <v>程黄刚</v>
      </c>
      <c r="I9281" s="2">
        <f>'[1]2025年已发货'!I:I</f>
        <v>15108211617</v>
      </c>
      <c r="J9281" s="2" t="str">
        <f>_xlfn._xlws.FILTER(辅助信息!D:D,辅助信息!G:G=G9281)</f>
        <v>商投建工达州中医药科技园</v>
      </c>
    </row>
    <row r="9282" spans="1:10">
      <c r="A9282" s="2" t="str">
        <f>'[1]2025年已发货'!A:A</f>
        <v>泸钢</v>
      </c>
      <c r="B9282" s="2" t="str">
        <f>'[1]2025年已发货'!B:B</f>
        <v>螺纹钢</v>
      </c>
      <c r="C9282" s="2" t="str">
        <f>'[1]2025年已发货'!C:C</f>
        <v>HRB500E Φ25</v>
      </c>
      <c r="D9282" s="2" t="str">
        <f>'[1]2025年已发货'!D:D</f>
        <v>吨</v>
      </c>
      <c r="E9282" s="2">
        <f>'[1]2025年已发货'!E:E</f>
        <v>11</v>
      </c>
      <c r="F9282" s="4">
        <f>'[1]2025年已发货'!F:F</f>
        <v>45964</v>
      </c>
      <c r="G9282" s="2" t="str">
        <f>'[1]2025年已发货'!G:G</f>
        <v>（商投建工达州中医药科技园-1工区）达州市通川区达州中医药职业学院犀牛大道北段</v>
      </c>
      <c r="H9282" s="2" t="str">
        <f>'[1]2025年已发货'!H:H</f>
        <v>程黄刚</v>
      </c>
      <c r="I9282" s="2">
        <f>'[1]2025年已发货'!I:I</f>
        <v>15108211617</v>
      </c>
      <c r="J9282" s="2" t="str">
        <f>_xlfn._xlws.FILTER(辅助信息!D:D,辅助信息!G:G=G9282)</f>
        <v>商投建工达州中医药科技园</v>
      </c>
    </row>
    <row r="9283" spans="1:10">
      <c r="A9283" s="2" t="str">
        <f>'[1]2025年已发货'!A:A</f>
        <v>德胜</v>
      </c>
      <c r="B9283" s="2" t="str">
        <f>'[1]2025年已发货'!B:B</f>
        <v>螺纹钢</v>
      </c>
      <c r="C9283" s="2" t="str">
        <f>'[1]2025年已发货'!C:C</f>
        <v>HRB400EФ12，9m</v>
      </c>
      <c r="D9283" s="2" t="str">
        <f>'[1]2025年已发货'!D:D</f>
        <v>吨</v>
      </c>
      <c r="E9283" s="2">
        <f>'[1]2025年已发货'!E:E</f>
        <v>20</v>
      </c>
      <c r="F9283" s="4">
        <f>'[1]2025年已发货'!F:F</f>
        <v>45965</v>
      </c>
      <c r="G9283" s="2" t="str">
        <f>'[1]2025年已发货'!G:G</f>
        <v>（五局新津tod项目）成都市新津区旭辉天府未来城南(华金路南)</v>
      </c>
      <c r="H9283" s="2" t="str">
        <f>'[1]2025年已发货'!H:H</f>
        <v>李霜</v>
      </c>
      <c r="I9283" s="2">
        <f>'[1]2025年已发货'!I:I</f>
        <v>18785086540</v>
      </c>
      <c r="J9283" s="2" vm="1" t="e">
        <f>_xlfn._xlws.FILTER(辅助信息!D:D,辅助信息!G:G=G9283)</f>
        <v>#VALUE!</v>
      </c>
    </row>
    <row r="9284" spans="1:10">
      <c r="A9284" s="2" t="str">
        <f>'[1]2025年已发货'!A:A</f>
        <v>德胜</v>
      </c>
      <c r="B9284" s="2" t="str">
        <f>'[1]2025年已发货'!B:B</f>
        <v>螺纹钢</v>
      </c>
      <c r="C9284" s="2" t="str">
        <f>'[1]2025年已发货'!C:C</f>
        <v>HRB400EФ14，9m</v>
      </c>
      <c r="D9284" s="2" t="str">
        <f>'[1]2025年已发货'!D:D</f>
        <v>吨</v>
      </c>
      <c r="E9284" s="2">
        <f>'[1]2025年已发货'!E:E</f>
        <v>5</v>
      </c>
      <c r="F9284" s="4">
        <f>'[1]2025年已发货'!F:F</f>
        <v>45965</v>
      </c>
      <c r="G9284" s="2" t="str">
        <f>'[1]2025年已发货'!G:G</f>
        <v>（五局新津tod项目）成都市新津区旭辉天府未来城南(华金路南)</v>
      </c>
      <c r="H9284" s="2" t="str">
        <f>'[1]2025年已发货'!H:H</f>
        <v>李霜</v>
      </c>
      <c r="I9284" s="2">
        <f>'[1]2025年已发货'!I:I</f>
        <v>18785086540</v>
      </c>
      <c r="J9284" s="2" vm="1" t="e">
        <f>_xlfn._xlws.FILTER(辅助信息!D:D,辅助信息!G:G=G9284)</f>
        <v>#VALUE!</v>
      </c>
    </row>
    <row r="9285" spans="1:10">
      <c r="A9285" s="2" t="str">
        <f>'[1]2025年已发货'!A:A</f>
        <v>德胜</v>
      </c>
      <c r="B9285" s="2" t="str">
        <f>'[1]2025年已发货'!B:B</f>
        <v>螺纹钢</v>
      </c>
      <c r="C9285" s="2" t="str">
        <f>'[1]2025年已发货'!C:C</f>
        <v>HRB400EФ16，9m</v>
      </c>
      <c r="D9285" s="2" t="str">
        <f>'[1]2025年已发货'!D:D</f>
        <v>吨</v>
      </c>
      <c r="E9285" s="2">
        <f>'[1]2025年已发货'!E:E</f>
        <v>2.5</v>
      </c>
      <c r="F9285" s="4">
        <f>'[1]2025年已发货'!F:F</f>
        <v>45965</v>
      </c>
      <c r="G9285" s="2" t="str">
        <f>'[1]2025年已发货'!G:G</f>
        <v>（五局新津tod项目）成都市新津区旭辉天府未来城南(华金路南)</v>
      </c>
      <c r="H9285" s="2" t="str">
        <f>'[1]2025年已发货'!H:H</f>
        <v>李霜</v>
      </c>
      <c r="I9285" s="2">
        <f>'[1]2025年已发货'!I:I</f>
        <v>18785086540</v>
      </c>
      <c r="J9285" s="2" vm="1" t="e">
        <f>_xlfn._xlws.FILTER(辅助信息!D:D,辅助信息!G:G=G9285)</f>
        <v>#VALUE!</v>
      </c>
    </row>
    <row r="9286" spans="1:10">
      <c r="A9286" s="2" t="str">
        <f>'[1]2025年已发货'!A:A</f>
        <v>德胜</v>
      </c>
      <c r="B9286" s="2" t="str">
        <f>'[1]2025年已发货'!B:B</f>
        <v>螺纹钢</v>
      </c>
      <c r="C9286" s="2" t="str">
        <f>'[1]2025年已发货'!C:C</f>
        <v>HRB400EФ18，9m</v>
      </c>
      <c r="D9286" s="2" t="str">
        <f>'[1]2025年已发货'!D:D</f>
        <v>吨</v>
      </c>
      <c r="E9286" s="2">
        <f>'[1]2025年已发货'!E:E</f>
        <v>2.5</v>
      </c>
      <c r="F9286" s="4">
        <f>'[1]2025年已发货'!F:F</f>
        <v>45965</v>
      </c>
      <c r="G9286" s="2" t="str">
        <f>'[1]2025年已发货'!G:G</f>
        <v>（五局新津tod项目）成都市新津区旭辉天府未来城南(华金路南)</v>
      </c>
      <c r="H9286" s="2" t="str">
        <f>'[1]2025年已发货'!H:H</f>
        <v>李霜</v>
      </c>
      <c r="I9286" s="2">
        <f>'[1]2025年已发货'!I:I</f>
        <v>18785086540</v>
      </c>
      <c r="J9286" s="2" vm="1" t="e">
        <f>_xlfn._xlws.FILTER(辅助信息!D:D,辅助信息!G:G=G9286)</f>
        <v>#VALUE!</v>
      </c>
    </row>
    <row r="9287" spans="1:10">
      <c r="A9287" s="2" t="str">
        <f>'[1]2025年已发货'!A:A</f>
        <v>德胜</v>
      </c>
      <c r="B9287" s="2" t="str">
        <f>'[1]2025年已发货'!B:B</f>
        <v>螺纹钢</v>
      </c>
      <c r="C9287" s="2" t="str">
        <f>'[1]2025年已发货'!C:C</f>
        <v>HRB400EФ20，9m</v>
      </c>
      <c r="D9287" s="2" t="str">
        <f>'[1]2025年已发货'!D:D</f>
        <v>吨</v>
      </c>
      <c r="E9287" s="2">
        <f>'[1]2025年已发货'!E:E</f>
        <v>2.5</v>
      </c>
      <c r="F9287" s="4">
        <f>'[1]2025年已发货'!F:F</f>
        <v>45965</v>
      </c>
      <c r="G9287" s="2" t="str">
        <f>'[1]2025年已发货'!G:G</f>
        <v>（五局新津tod项目）成都市新津区旭辉天府未来城南(华金路南)</v>
      </c>
      <c r="H9287" s="2" t="str">
        <f>'[1]2025年已发货'!H:H</f>
        <v>李霜</v>
      </c>
      <c r="I9287" s="2">
        <f>'[1]2025年已发货'!I:I</f>
        <v>18785086540</v>
      </c>
      <c r="J9287" s="2" vm="1" t="e">
        <f>_xlfn._xlws.FILTER(辅助信息!D:D,辅助信息!G:G=G9287)</f>
        <v>#VALUE!</v>
      </c>
    </row>
    <row r="9288" spans="1:10">
      <c r="A9288" s="2" t="str">
        <f>'[1]2025年已发货'!A:A</f>
        <v>德胜</v>
      </c>
      <c r="B9288" s="2" t="str">
        <f>'[1]2025年已发货'!B:B</f>
        <v>螺纹钢</v>
      </c>
      <c r="C9288" s="2" t="str">
        <f>'[1]2025年已发货'!C:C</f>
        <v>HRB400EФ22，9m</v>
      </c>
      <c r="D9288" s="2" t="str">
        <f>'[1]2025年已发货'!D:D</f>
        <v>吨</v>
      </c>
      <c r="E9288" s="2">
        <f>'[1]2025年已发货'!E:E</f>
        <v>2.5</v>
      </c>
      <c r="F9288" s="4">
        <f>'[1]2025年已发货'!F:F</f>
        <v>45965</v>
      </c>
      <c r="G9288" s="2" t="str">
        <f>'[1]2025年已发货'!G:G</f>
        <v>（五局新津tod项目）成都市新津区旭辉天府未来城南(华金路南)</v>
      </c>
      <c r="H9288" s="2" t="str">
        <f>'[1]2025年已发货'!H:H</f>
        <v>李霜</v>
      </c>
      <c r="I9288" s="2">
        <f>'[1]2025年已发货'!I:I</f>
        <v>18785086540</v>
      </c>
      <c r="J9288" s="2" vm="1" t="e">
        <f>_xlfn._xlws.FILTER(辅助信息!D:D,辅助信息!G:G=G9288)</f>
        <v>#VALUE!</v>
      </c>
    </row>
    <row r="9289" spans="1:10">
      <c r="A9289" s="2" t="str">
        <f>'[1]2025年已发货'!A:A</f>
        <v>德胜</v>
      </c>
      <c r="B9289" s="2" t="str">
        <f>'[1]2025年已发货'!B:B</f>
        <v>螺纹钢</v>
      </c>
      <c r="C9289" s="2" t="str">
        <f>'[1]2025年已发货'!C:C</f>
        <v>HRB400E Φ14 9m</v>
      </c>
      <c r="D9289" s="2" t="str">
        <f>'[1]2025年已发货'!D:D</f>
        <v>吨</v>
      </c>
      <c r="E9289" s="2">
        <f>'[1]2025年已发货'!E:E</f>
        <v>7</v>
      </c>
      <c r="F9289" s="4">
        <f>'[1]2025年已发货'!F:F</f>
        <v>45965</v>
      </c>
      <c r="G9289" s="2" t="str">
        <f>'[1]2025年已发货'!G:G</f>
        <v>（五冶集团天府(成都)建设有限公司雅安市(汉源)生活垃圾焚烧发电项目）</v>
      </c>
      <c r="H9289" s="2" t="str">
        <f>'[1]2025年已发货'!H:H</f>
        <v>杨盛凯</v>
      </c>
      <c r="I9289" s="2">
        <f>'[1]2025年已发货'!I:I</f>
        <v>13458661241</v>
      </c>
      <c r="J9289" s="2" vm="1" t="e">
        <f>_xlfn._xlws.FILTER(辅助信息!D:D,辅助信息!G:G=G9289)</f>
        <v>#VALUE!</v>
      </c>
    </row>
    <row r="9290" spans="1:10">
      <c r="A9290" s="2" t="str">
        <f>'[1]2025年已发货'!A:A</f>
        <v>德胜</v>
      </c>
      <c r="B9290" s="2" t="str">
        <f>'[1]2025年已发货'!B:B</f>
        <v>螺纹钢</v>
      </c>
      <c r="C9290" s="2" t="str">
        <f>'[1]2025年已发货'!C:C</f>
        <v>HRB400E Φ16 9m</v>
      </c>
      <c r="D9290" s="2" t="str">
        <f>'[1]2025年已发货'!D:D</f>
        <v>吨</v>
      </c>
      <c r="E9290" s="2">
        <f>'[1]2025年已发货'!E:E</f>
        <v>13</v>
      </c>
      <c r="F9290" s="4">
        <f>'[1]2025年已发货'!F:F</f>
        <v>45965</v>
      </c>
      <c r="G9290" s="2" t="str">
        <f>'[1]2025年已发货'!G:G</f>
        <v>（五冶集团天府(成都)建设有限公司雅安市(汉源)生活垃圾焚烧发电项目）</v>
      </c>
      <c r="H9290" s="2" t="str">
        <f>'[1]2025年已发货'!H:H</f>
        <v>杨盛凯</v>
      </c>
      <c r="I9290" s="2">
        <f>'[1]2025年已发货'!I:I</f>
        <v>13458661241</v>
      </c>
      <c r="J9290" s="2" vm="1" t="e">
        <f>_xlfn._xlws.FILTER(辅助信息!D:D,辅助信息!G:G=G9290)</f>
        <v>#VALUE!</v>
      </c>
    </row>
    <row r="9291" spans="1:10">
      <c r="A9291" s="2" t="str">
        <f>'[1]2025年已发货'!A:A</f>
        <v>德胜</v>
      </c>
      <c r="B9291" s="2" t="str">
        <f>'[1]2025年已发货'!B:B</f>
        <v>螺纹钢</v>
      </c>
      <c r="C9291" s="2" t="str">
        <f>'[1]2025年已发货'!C:C</f>
        <v>HRB400E Φ18 9m</v>
      </c>
      <c r="D9291" s="2" t="str">
        <f>'[1]2025年已发货'!D:D</f>
        <v>吨</v>
      </c>
      <c r="E9291" s="2">
        <f>'[1]2025年已发货'!E:E</f>
        <v>12.5</v>
      </c>
      <c r="F9291" s="4">
        <f>'[1]2025年已发货'!F:F</f>
        <v>45965</v>
      </c>
      <c r="G9291" s="2" t="str">
        <f>'[1]2025年已发货'!G:G</f>
        <v>（五冶集团天府(成都)建设有限公司雅安市(汉源)生活垃圾焚烧发电项目）</v>
      </c>
      <c r="H9291" s="2" t="str">
        <f>'[1]2025年已发货'!H:H</f>
        <v>杨盛凯</v>
      </c>
      <c r="I9291" s="2">
        <f>'[1]2025年已发货'!I:I</f>
        <v>13458661241</v>
      </c>
      <c r="J9291" s="2" vm="1" t="e">
        <f>_xlfn._xlws.FILTER(辅助信息!D:D,辅助信息!G:G=G9291)</f>
        <v>#VALUE!</v>
      </c>
    </row>
    <row r="9292" spans="1:10">
      <c r="A9292" s="2" t="str">
        <f>'[1]2025年已发货'!A:A</f>
        <v>德胜</v>
      </c>
      <c r="B9292" s="2" t="str">
        <f>'[1]2025年已发货'!B:B</f>
        <v>螺纹钢</v>
      </c>
      <c r="C9292" s="2" t="str">
        <f>'[1]2025年已发货'!C:C</f>
        <v>HRB400E Φ20 9m</v>
      </c>
      <c r="D9292" s="2" t="str">
        <f>'[1]2025年已发货'!D:D</f>
        <v>吨</v>
      </c>
      <c r="E9292" s="2">
        <f>'[1]2025年已发货'!E:E</f>
        <v>13</v>
      </c>
      <c r="F9292" s="4">
        <f>'[1]2025年已发货'!F:F</f>
        <v>45965</v>
      </c>
      <c r="G9292" s="2" t="str">
        <f>'[1]2025年已发货'!G:G</f>
        <v>（五冶集团天府(成都)建设有限公司雅安市(汉源)生活垃圾焚烧发电项目）</v>
      </c>
      <c r="H9292" s="2" t="str">
        <f>'[1]2025年已发货'!H:H</f>
        <v>杨盛凯</v>
      </c>
      <c r="I9292" s="2">
        <f>'[1]2025年已发货'!I:I</f>
        <v>13458661241</v>
      </c>
      <c r="J9292" s="2" vm="1" t="e">
        <f>_xlfn._xlws.FILTER(辅助信息!D:D,辅助信息!G:G=G9292)</f>
        <v>#VALUE!</v>
      </c>
    </row>
    <row r="9293" spans="1:10">
      <c r="A9293" s="2" t="str">
        <f>'[1]2025年已发货'!A:A</f>
        <v>德胜</v>
      </c>
      <c r="B9293" s="2" t="str">
        <f>'[1]2025年已发货'!B:B</f>
        <v>螺纹钢</v>
      </c>
      <c r="C9293" s="2" t="str">
        <f>'[1]2025年已发货'!C:C</f>
        <v>HRB400E Φ22 9m</v>
      </c>
      <c r="D9293" s="2" t="str">
        <f>'[1]2025年已发货'!D:D</f>
        <v>吨</v>
      </c>
      <c r="E9293" s="2">
        <f>'[1]2025年已发货'!E:E</f>
        <v>14</v>
      </c>
      <c r="F9293" s="4">
        <f>'[1]2025年已发货'!F:F</f>
        <v>45965</v>
      </c>
      <c r="G9293" s="2" t="str">
        <f>'[1]2025年已发货'!G:G</f>
        <v>（五冶集团天府(成都)建设有限公司雅安市(汉源)生活垃圾焚烧发电项目）</v>
      </c>
      <c r="H9293" s="2" t="str">
        <f>'[1]2025年已发货'!H:H</f>
        <v>杨盛凯</v>
      </c>
      <c r="I9293" s="2">
        <f>'[1]2025年已发货'!I:I</f>
        <v>13458661241</v>
      </c>
      <c r="J9293" s="2" vm="1" t="e">
        <f>_xlfn._xlws.FILTER(辅助信息!D:D,辅助信息!G:G=G9293)</f>
        <v>#VALUE!</v>
      </c>
    </row>
    <row r="9294" spans="1:10">
      <c r="A9294" s="2" t="str">
        <f>'[1]2025年已发货'!A:A</f>
        <v>德胜</v>
      </c>
      <c r="B9294" s="2" t="str">
        <f>'[1]2025年已发货'!B:B</f>
        <v>螺纹钢</v>
      </c>
      <c r="C9294" s="2" t="str">
        <f>'[1]2025年已发货'!C:C</f>
        <v>HRB400E Φ25 9m</v>
      </c>
      <c r="D9294" s="2" t="str">
        <f>'[1]2025年已发货'!D:D</f>
        <v>吨</v>
      </c>
      <c r="E9294" s="2">
        <f>'[1]2025年已发货'!E:E</f>
        <v>12</v>
      </c>
      <c r="F9294" s="4">
        <f>'[1]2025年已发货'!F:F</f>
        <v>45965</v>
      </c>
      <c r="G9294" s="2" t="str">
        <f>'[1]2025年已发货'!G:G</f>
        <v>（五冶集团天府(成都)建设有限公司雅安市(汉源)生活垃圾焚烧发电项目）</v>
      </c>
      <c r="H9294" s="2" t="str">
        <f>'[1]2025年已发货'!H:H</f>
        <v>杨盛凯</v>
      </c>
      <c r="I9294" s="2">
        <f>'[1]2025年已发货'!I:I</f>
        <v>13458661241</v>
      </c>
      <c r="J9294" s="2" vm="1" t="e">
        <f>_xlfn._xlws.FILTER(辅助信息!D:D,辅助信息!G:G=G9294)</f>
        <v>#VALUE!</v>
      </c>
    </row>
    <row r="9295" spans="1:10">
      <c r="A9295" s="2" t="str">
        <f>'[1]2025年已发货'!A:A</f>
        <v>德胜</v>
      </c>
      <c r="B9295" s="2" t="str">
        <f>'[1]2025年已发货'!B:B</f>
        <v>螺纹钢</v>
      </c>
      <c r="C9295" s="2" t="str">
        <f>'[1]2025年已发货'!C:C</f>
        <v>HRB400E Φ12 9m</v>
      </c>
      <c r="D9295" s="2" t="str">
        <f>'[1]2025年已发货'!D:D</f>
        <v>吨</v>
      </c>
      <c r="E9295" s="2">
        <f>'[1]2025年已发货'!E:E</f>
        <v>16</v>
      </c>
      <c r="F9295" s="4">
        <f>'[1]2025年已发货'!F:F</f>
        <v>45965</v>
      </c>
      <c r="G9295" s="2" t="str">
        <f>'[1]2025年已发货'!G:G</f>
        <v>(五冶建设空港兴城怡心街道83亩项目)成都市双流区怡心街道高峰社区一组剑和路一段空港兴城怡心街道83亩项目中国五冶项目部</v>
      </c>
      <c r="H9295" s="2" t="str">
        <f>'[1]2025年已发货'!H:H</f>
        <v>王刚</v>
      </c>
      <c r="I9295" s="2">
        <f>'[1]2025年已发货'!I:I</f>
        <v>15881190525</v>
      </c>
      <c r="J9295" s="2" t="str">
        <f>_xlfn._xlws.FILTER(辅助信息!D:D,辅助信息!G:G=G9295)</f>
        <v>五冶建设空港兴城怡心街道83亩项目</v>
      </c>
    </row>
    <row r="9296" spans="1:10">
      <c r="A9296" s="2" t="str">
        <f>'[1]2025年已发货'!A:A</f>
        <v>德胜</v>
      </c>
      <c r="B9296" s="2" t="str">
        <f>'[1]2025年已发货'!B:B</f>
        <v>螺纹钢</v>
      </c>
      <c r="C9296" s="2" t="str">
        <f>'[1]2025年已发货'!C:C</f>
        <v>HRB400E Φ14 9m</v>
      </c>
      <c r="D9296" s="2" t="str">
        <f>'[1]2025年已发货'!D:D</f>
        <v>吨</v>
      </c>
      <c r="E9296" s="2">
        <f>'[1]2025年已发货'!E:E</f>
        <v>20</v>
      </c>
      <c r="F9296" s="4">
        <f>'[1]2025年已发货'!F:F</f>
        <v>45965</v>
      </c>
      <c r="G9296" s="2" t="str">
        <f>'[1]2025年已发货'!G:G</f>
        <v>(五冶建设空港兴城怡心街道83亩项目)成都市双流区怡心街道高峰社区一组剑和路一段空港兴城怡心街道83亩项目中国五冶项目部</v>
      </c>
      <c r="H9296" s="2" t="str">
        <f>'[1]2025年已发货'!H:H</f>
        <v>王刚</v>
      </c>
      <c r="I9296" s="2">
        <f>'[1]2025年已发货'!I:I</f>
        <v>15881190525</v>
      </c>
      <c r="J9296" s="2" t="str">
        <f>_xlfn._xlws.FILTER(辅助信息!D:D,辅助信息!G:G=G9296)</f>
        <v>五冶建设空港兴城怡心街道83亩项目</v>
      </c>
    </row>
    <row r="9297" spans="1:10">
      <c r="A9297" s="2" t="str">
        <f>'[1]2025年已发货'!A:A</f>
        <v>德胜</v>
      </c>
      <c r="B9297" s="2" t="str">
        <f>'[1]2025年已发货'!B:B</f>
        <v>螺纹钢</v>
      </c>
      <c r="C9297" s="2" t="str">
        <f>'[1]2025年已发货'!C:C</f>
        <v>HRB400E Φ16 9m</v>
      </c>
      <c r="D9297" s="2" t="str">
        <f>'[1]2025年已发货'!D:D</f>
        <v>吨</v>
      </c>
      <c r="E9297" s="2">
        <f>'[1]2025年已发货'!E:E</f>
        <v>12</v>
      </c>
      <c r="F9297" s="4">
        <f>'[1]2025年已发货'!F:F</f>
        <v>45965</v>
      </c>
      <c r="G9297" s="2" t="str">
        <f>'[1]2025年已发货'!G:G</f>
        <v>(五冶建设空港兴城怡心街道83亩项目)成都市双流区怡心街道高峰社区一组剑和路一段空港兴城怡心街道83亩项目中国五冶项目部</v>
      </c>
      <c r="H9297" s="2" t="str">
        <f>'[1]2025年已发货'!H:H</f>
        <v>王刚</v>
      </c>
      <c r="I9297" s="2">
        <f>'[1]2025年已发货'!I:I</f>
        <v>15881190525</v>
      </c>
      <c r="J9297" s="2" t="str">
        <f>_xlfn._xlws.FILTER(辅助信息!D:D,辅助信息!G:G=G9297)</f>
        <v>五冶建设空港兴城怡心街道83亩项目</v>
      </c>
    </row>
    <row r="9298" spans="1:10">
      <c r="A9298" s="2" t="str">
        <f>'[1]2025年已发货'!A:A</f>
        <v>德胜</v>
      </c>
      <c r="B9298" s="2" t="str">
        <f>'[1]2025年已发货'!B:B</f>
        <v>螺纹钢</v>
      </c>
      <c r="C9298" s="2" t="str">
        <f>'[1]2025年已发货'!C:C</f>
        <v>HRB400E Φ18 9m</v>
      </c>
      <c r="D9298" s="2" t="str">
        <f>'[1]2025年已发货'!D:D</f>
        <v>吨</v>
      </c>
      <c r="E9298" s="2">
        <f>'[1]2025年已发货'!E:E</f>
        <v>6</v>
      </c>
      <c r="F9298" s="4">
        <f>'[1]2025年已发货'!F:F</f>
        <v>45965</v>
      </c>
      <c r="G9298" s="2" t="str">
        <f>'[1]2025年已发货'!G:G</f>
        <v>(五冶建设空港兴城怡心街道83亩项目)成都市双流区怡心街道高峰社区一组剑和路一段空港兴城怡心街道83亩项目中国五冶项目部</v>
      </c>
      <c r="H9298" s="2" t="str">
        <f>'[1]2025年已发货'!H:H</f>
        <v>王刚</v>
      </c>
      <c r="I9298" s="2">
        <f>'[1]2025年已发货'!I:I</f>
        <v>15881190525</v>
      </c>
      <c r="J9298" s="2" t="str">
        <f>_xlfn._xlws.FILTER(辅助信息!D:D,辅助信息!G:G=G9298)</f>
        <v>五冶建设空港兴城怡心街道83亩项目</v>
      </c>
    </row>
    <row r="9299" spans="1:10">
      <c r="A9299" s="2" t="str">
        <f>'[1]2025年已发货'!A:A</f>
        <v>德胜</v>
      </c>
      <c r="B9299" s="2" t="str">
        <f>'[1]2025年已发货'!B:B</f>
        <v>螺纹钢</v>
      </c>
      <c r="C9299" s="2" t="str">
        <f>'[1]2025年已发货'!C:C</f>
        <v>HRB400E Φ22 9m</v>
      </c>
      <c r="D9299" s="2" t="str">
        <f>'[1]2025年已发货'!D:D</f>
        <v>吨</v>
      </c>
      <c r="E9299" s="2">
        <f>'[1]2025年已发货'!E:E</f>
        <v>6</v>
      </c>
      <c r="F9299" s="4">
        <f>'[1]2025年已发货'!F:F</f>
        <v>45965</v>
      </c>
      <c r="G9299" s="2" t="str">
        <f>'[1]2025年已发货'!G:G</f>
        <v>(五冶建设空港兴城怡心街道83亩项目)成都市双流区怡心街道高峰社区一组剑和路一段空港兴城怡心街道83亩项目中国五冶项目部</v>
      </c>
      <c r="H9299" s="2" t="str">
        <f>'[1]2025年已发货'!H:H</f>
        <v>王刚</v>
      </c>
      <c r="I9299" s="2">
        <f>'[1]2025年已发货'!I:I</f>
        <v>15881190525</v>
      </c>
      <c r="J9299" s="2" t="str">
        <f>_xlfn._xlws.FILTER(辅助信息!D:D,辅助信息!G:G=G9299)</f>
        <v>五冶建设空港兴城怡心街道83亩项目</v>
      </c>
    </row>
    <row r="9300" spans="1:10">
      <c r="A9300" s="2" t="str">
        <f>'[1]2025年已发货'!A:A</f>
        <v>德胜</v>
      </c>
      <c r="B9300" s="2" t="str">
        <f>'[1]2025年已发货'!B:B</f>
        <v>螺纹钢</v>
      </c>
      <c r="C9300" s="2" t="str">
        <f>'[1]2025年已发货'!C:C</f>
        <v>HRB400E Φ25 9m</v>
      </c>
      <c r="D9300" s="2" t="str">
        <f>'[1]2025年已发货'!D:D</f>
        <v>吨</v>
      </c>
      <c r="E9300" s="2">
        <f>'[1]2025年已发货'!E:E</f>
        <v>10</v>
      </c>
      <c r="F9300" s="4">
        <f>'[1]2025年已发货'!F:F</f>
        <v>45965</v>
      </c>
      <c r="G9300" s="2" t="str">
        <f>'[1]2025年已发货'!G:G</f>
        <v>(五冶建设空港兴城怡心街道83亩项目)成都市双流区怡心街道高峰社区一组剑和路一段空港兴城怡心街道83亩项目中国五冶项目部</v>
      </c>
      <c r="H9300" s="2" t="str">
        <f>'[1]2025年已发货'!H:H</f>
        <v>王刚</v>
      </c>
      <c r="I9300" s="2">
        <f>'[1]2025年已发货'!I:I</f>
        <v>15881190525</v>
      </c>
      <c r="J9300" s="2" t="str">
        <f>_xlfn._xlws.FILTER(辅助信息!D:D,辅助信息!G:G=G9300)</f>
        <v>五冶建设空港兴城怡心街道83亩项目</v>
      </c>
    </row>
    <row r="9301" spans="1:10">
      <c r="A9301" s="2" t="str">
        <f>'[1]2025年已发货'!A:A</f>
        <v>德胜恒嘉</v>
      </c>
      <c r="B9301" s="2" t="str">
        <f>'[1]2025年已发货'!B:B</f>
        <v>螺纹钢</v>
      </c>
      <c r="C9301" s="2" t="str">
        <f>'[1]2025年已发货'!C:C</f>
        <v>HRB400EФ28，12m</v>
      </c>
      <c r="D9301" s="2" t="str">
        <f>'[1]2025年已发货'!D:D</f>
        <v>吨</v>
      </c>
      <c r="E9301" s="2">
        <f>'[1]2025年已发货'!E:E</f>
        <v>35</v>
      </c>
      <c r="F9301" s="4">
        <f>'[1]2025年已发货'!F:F</f>
        <v>45965</v>
      </c>
      <c r="G9301" s="2" t="str">
        <f>'[1]2025年已发货'!G:G</f>
        <v>（中铁广州局-资乐高速5标）四川省乐山市井研县希望大道116号</v>
      </c>
      <c r="H9301" s="2" t="str">
        <f>'[1]2025年已发货'!H:H</f>
        <v>廖俊杰</v>
      </c>
      <c r="I9301" s="2">
        <f>'[1]2025年已发货'!I:I</f>
        <v>15775100965</v>
      </c>
      <c r="J9301" s="2" vm="1" t="e">
        <f>_xlfn._xlws.FILTER(辅助信息!D:D,辅助信息!G:G=G9301)</f>
        <v>#VALUE!</v>
      </c>
    </row>
    <row r="9302" spans="1:10">
      <c r="A9302" s="2" t="str">
        <f>'[1]2025年已发货'!A:A</f>
        <v>德胜恒嘉</v>
      </c>
      <c r="B9302" s="2" t="str">
        <f>'[1]2025年已发货'!B:B</f>
        <v>螺纹钢</v>
      </c>
      <c r="C9302" s="2" t="str">
        <f>'[1]2025年已发货'!C:C</f>
        <v>HRB400EФ20，12m</v>
      </c>
      <c r="D9302" s="2" t="str">
        <f>'[1]2025年已发货'!D:D</f>
        <v>吨</v>
      </c>
      <c r="E9302" s="2">
        <f>'[1]2025年已发货'!E:E</f>
        <v>35</v>
      </c>
      <c r="F9302" s="4">
        <f>'[1]2025年已发货'!F:F</f>
        <v>45965</v>
      </c>
      <c r="G9302" s="2" t="str">
        <f>'[1]2025年已发货'!G:G</f>
        <v>（中铁广州局-资乐高速5标）四川省乐山市井研县希望大道116号</v>
      </c>
      <c r="H9302" s="2" t="str">
        <f>'[1]2025年已发货'!H:H</f>
        <v>廖俊杰</v>
      </c>
      <c r="I9302" s="2">
        <f>'[1]2025年已发货'!I:I</f>
        <v>15775100965</v>
      </c>
      <c r="J9302" s="2" vm="1" t="e">
        <f>_xlfn._xlws.FILTER(辅助信息!D:D,辅助信息!G:G=G9302)</f>
        <v>#VALUE!</v>
      </c>
    </row>
    <row r="9303" spans="1:10">
      <c r="A9303" s="2" t="str">
        <f>'[1]2025年已发货'!A:A</f>
        <v>德胜恒嘉</v>
      </c>
      <c r="B9303" s="2" t="str">
        <f>'[1]2025年已发货'!B:B</f>
        <v>螺纹钢</v>
      </c>
      <c r="C9303" s="2" t="str">
        <f>'[1]2025年已发货'!C:C</f>
        <v>HRB400EФ16，12m</v>
      </c>
      <c r="D9303" s="2" t="str">
        <f>'[1]2025年已发货'!D:D</f>
        <v>吨</v>
      </c>
      <c r="E9303" s="2">
        <f>'[1]2025年已发货'!E:E</f>
        <v>35</v>
      </c>
      <c r="F9303" s="4">
        <f>'[1]2025年已发货'!F:F</f>
        <v>45965</v>
      </c>
      <c r="G9303" s="2" t="str">
        <f>'[1]2025年已发货'!G:G</f>
        <v>（中铁广州局-资乐高速5标）四川省乐山市井研县希望大道116号</v>
      </c>
      <c r="H9303" s="2" t="str">
        <f>'[1]2025年已发货'!H:H</f>
        <v>廖俊杰</v>
      </c>
      <c r="I9303" s="2">
        <f>'[1]2025年已发货'!I:I</f>
        <v>15775100965</v>
      </c>
      <c r="J9303" s="2" vm="1" t="e">
        <f>_xlfn._xlws.FILTER(辅助信息!D:D,辅助信息!G:G=G9303)</f>
        <v>#VALUE!</v>
      </c>
    </row>
    <row r="9304" spans="1:10">
      <c r="A9304" s="2" t="str">
        <f>'[1]2025年已发货'!A:A</f>
        <v>德胜恒嘉</v>
      </c>
      <c r="B9304" s="2" t="str">
        <f>'[1]2025年已发货'!B:B</f>
        <v>螺纹钢</v>
      </c>
      <c r="C9304" s="2" t="str">
        <f>'[1]2025年已发货'!C:C</f>
        <v>HRB400EФ12，12m</v>
      </c>
      <c r="D9304" s="2" t="str">
        <f>'[1]2025年已发货'!D:D</f>
        <v>吨</v>
      </c>
      <c r="E9304" s="2">
        <f>'[1]2025年已发货'!E:E</f>
        <v>35</v>
      </c>
      <c r="F9304" s="4">
        <f>'[1]2025年已发货'!F:F</f>
        <v>45965</v>
      </c>
      <c r="G9304" s="2" t="str">
        <f>'[1]2025年已发货'!G:G</f>
        <v>（中铁广州局-资乐高速5标）四川省乐山市井研县希望大道116号</v>
      </c>
      <c r="H9304" s="2" t="str">
        <f>'[1]2025年已发货'!H:H</f>
        <v>廖俊杰</v>
      </c>
      <c r="I9304" s="2">
        <f>'[1]2025年已发货'!I:I</f>
        <v>15775100965</v>
      </c>
      <c r="J9304" s="2" vm="1" t="e">
        <f>_xlfn._xlws.FILTER(辅助信息!D:D,辅助信息!G:G=G9304)</f>
        <v>#VALUE!</v>
      </c>
    </row>
    <row r="9305" spans="1:10">
      <c r="A9305" s="2" t="str">
        <f>'[1]2025年已发货'!A:A</f>
        <v>德胜恒嘉</v>
      </c>
      <c r="B9305" s="2" t="str">
        <f>'[1]2025年已发货'!B:B</f>
        <v>螺纹钢</v>
      </c>
      <c r="C9305" s="2" t="str">
        <f>'[1]2025年已发货'!C:C</f>
        <v>HRB400EФ12*12m</v>
      </c>
      <c r="D9305" s="2" t="str">
        <f>'[1]2025年已发货'!D:D</f>
        <v>吨</v>
      </c>
      <c r="E9305" s="2">
        <f>'[1]2025年已发货'!E:E</f>
        <v>70</v>
      </c>
      <c r="F9305" s="4">
        <f>'[1]2025年已发货'!F:F</f>
        <v>45965</v>
      </c>
      <c r="G9305" s="2" t="str">
        <f>'[1]2025年已发货'!G:G</f>
        <v>（中铁六局呼和公司康新高速TJ4-2标）四川省甘孜藏族自治州康定市新都桥镇东俄罗三村中建八局搅拌站旁</v>
      </c>
      <c r="H9305" s="2" t="str">
        <f>'[1]2025年已发货'!H:H</f>
        <v>许文刚</v>
      </c>
      <c r="I9305" s="2">
        <f>'[1]2025年已发货'!I:I</f>
        <v>15848808186</v>
      </c>
      <c r="J9305" s="2" vm="1" t="e">
        <f>_xlfn._xlws.FILTER(辅助信息!D:D,辅助信息!G:G=G9305)</f>
        <v>#VALUE!</v>
      </c>
    </row>
    <row r="9306" spans="1:10">
      <c r="A9306" s="2" t="str">
        <f>'[1]2025年已发货'!A:A</f>
        <v>德胜恒嘉</v>
      </c>
      <c r="B9306" s="2" t="str">
        <f>'[1]2025年已发货'!B:B</f>
        <v>螺纹钢</v>
      </c>
      <c r="C9306" s="2" t="str">
        <f>'[1]2025年已发货'!C:C</f>
        <v>HRB400E Φ22×12米</v>
      </c>
      <c r="D9306" s="2" t="str">
        <f>'[1]2025年已发货'!D:D</f>
        <v>吨</v>
      </c>
      <c r="E9306" s="2">
        <f>'[1]2025年已发货'!E:E</f>
        <v>65</v>
      </c>
      <c r="F9306" s="4">
        <f>'[1]2025年已发货'!F:F</f>
        <v>45965</v>
      </c>
      <c r="G9306" s="2" t="str">
        <f>'[1]2025年已发货'!G:G</f>
        <v>（自永1标八局二分公司钢筋棚）四川省自贡市大安区牛佛镇</v>
      </c>
      <c r="H9306" s="2" t="str">
        <f>'[1]2025年已发货'!H:H</f>
        <v>刘鑫</v>
      </c>
      <c r="I9306" s="2">
        <f>'[1]2025年已发货'!I:I</f>
        <v>18382259456</v>
      </c>
      <c r="J9306" s="2" vm="1" t="e">
        <f>_xlfn._xlws.FILTER(辅助信息!D:D,辅助信息!G:G=G9306)</f>
        <v>#VALUE!</v>
      </c>
    </row>
    <row r="9307" spans="1:10">
      <c r="A9307" s="2" t="str">
        <f>'[1]2025年已发货'!A:A</f>
        <v>德胜恒嘉</v>
      </c>
      <c r="B9307" s="2" t="str">
        <f>'[1]2025年已发货'!B:B</f>
        <v>螺纹钢</v>
      </c>
      <c r="C9307" s="2" t="str">
        <f>'[1]2025年已发货'!C:C</f>
        <v>HRB400E Φ12×9米</v>
      </c>
      <c r="D9307" s="2" t="str">
        <f>'[1]2025年已发货'!D:D</f>
        <v>吨</v>
      </c>
      <c r="E9307" s="2">
        <f>'[1]2025年已发货'!E:E</f>
        <v>35</v>
      </c>
      <c r="F9307" s="4">
        <f>'[1]2025年已发货'!F:F</f>
        <v>45965</v>
      </c>
      <c r="G9307" s="2" t="str">
        <f>'[1]2025年已发货'!G:G</f>
        <v>（自永1标八局二分公司钢筋棚）四川省自贡市大安区牛佛镇</v>
      </c>
      <c r="H9307" s="2" t="str">
        <f>'[1]2025年已发货'!H:H</f>
        <v>刘鑫</v>
      </c>
      <c r="I9307" s="2">
        <f>'[1]2025年已发货'!I:I</f>
        <v>18382259456</v>
      </c>
      <c r="J9307" s="2" vm="1" t="e">
        <f>_xlfn._xlws.FILTER(辅助信息!D:D,辅助信息!G:G=G9307)</f>
        <v>#VALUE!</v>
      </c>
    </row>
    <row r="9308" spans="1:10">
      <c r="A9308" s="2" t="str">
        <f>'[1]2025年已发货'!A:A</f>
        <v>德胜恒嘉</v>
      </c>
      <c r="B9308" s="2" t="str">
        <f>'[1]2025年已发货'!B:B</f>
        <v>螺纹钢</v>
      </c>
      <c r="C9308" s="2" t="str">
        <f>'[1]2025年已发货'!C:C</f>
        <v>HRB400E Φ28×9米</v>
      </c>
      <c r="D9308" s="2" t="str">
        <f>'[1]2025年已发货'!D:D</f>
        <v>吨</v>
      </c>
      <c r="E9308" s="2">
        <f>'[1]2025年已发货'!E:E</f>
        <v>35</v>
      </c>
      <c r="F9308" s="4">
        <f>'[1]2025年已发货'!F:F</f>
        <v>45965</v>
      </c>
      <c r="G9308" s="2" t="str">
        <f>'[1]2025年已发货'!G:G</f>
        <v>（自永2标九局西南分公司钢筋棚）四川省自贡市骑龙镇大湾村</v>
      </c>
      <c r="H9308" s="2" t="str">
        <f>'[1]2025年已发货'!H:H</f>
        <v>高彦彬</v>
      </c>
      <c r="I9308" s="2">
        <f>'[1]2025年已发货'!I:I</f>
        <v>13835906370</v>
      </c>
      <c r="J9308" s="2" vm="1" t="e">
        <f>_xlfn._xlws.FILTER(辅助信息!D:D,辅助信息!G:G=G9308)</f>
        <v>#VALUE!</v>
      </c>
    </row>
    <row r="9309" spans="1:10">
      <c r="A9309" s="2" t="str">
        <f>'[1]2025年已发货'!A:A</f>
        <v>德胜恒嘉</v>
      </c>
      <c r="B9309" s="2" t="str">
        <f>'[1]2025年已发货'!B:B</f>
        <v>螺纹钢</v>
      </c>
      <c r="C9309" s="2" t="str">
        <f>'[1]2025年已发货'!C:C</f>
        <v>HRB500E Φ28×9米</v>
      </c>
      <c r="D9309" s="2" t="str">
        <f>'[1]2025年已发货'!D:D</f>
        <v>吨</v>
      </c>
      <c r="E9309" s="2">
        <f>'[1]2025年已发货'!E:E</f>
        <v>35</v>
      </c>
      <c r="F9309" s="4">
        <f>'[1]2025年已发货'!F:F</f>
        <v>45965</v>
      </c>
      <c r="G9309" s="2" t="str">
        <f>'[1]2025年已发货'!G:G</f>
        <v>自永4标一局四公司（四川省内江市隆昌市兰家花房子自永4标一局四公司钢筋棚）</v>
      </c>
      <c r="H9309" s="2" t="str">
        <f>'[1]2025年已发货'!H:H</f>
        <v>郝优</v>
      </c>
      <c r="I9309" s="2">
        <f>'[1]2025年已发货'!I:I</f>
        <v>13891371707</v>
      </c>
      <c r="J9309" s="2" vm="1" t="e">
        <f>_xlfn._xlws.FILTER(辅助信息!D:D,辅助信息!G:G=G9309)</f>
        <v>#VALUE!</v>
      </c>
    </row>
    <row r="9310" spans="1:10">
      <c r="A9310" s="2" t="str">
        <f>'[1]2025年已发货'!A:A</f>
        <v>德胜恒嘉</v>
      </c>
      <c r="B9310" s="2" t="str">
        <f>'[1]2025年已发货'!B:B</f>
        <v>螺纹钢</v>
      </c>
      <c r="C9310" s="2" t="str">
        <f>'[1]2025年已发货'!C:C</f>
        <v>HRB400E Φ12×9米</v>
      </c>
      <c r="D9310" s="2" t="str">
        <f>'[1]2025年已发货'!D:D</f>
        <v>吨</v>
      </c>
      <c r="E9310" s="2">
        <f>'[1]2025年已发货'!E:E</f>
        <v>35</v>
      </c>
      <c r="F9310" s="4">
        <f>'[1]2025年已发货'!F:F</f>
        <v>45965</v>
      </c>
      <c r="G9310" s="2" t="str">
        <f>'[1]2025年已发货'!G:G</f>
        <v>（自永高速-自永3标六局交通分公司）四川省内江市隆昌市圣灯镇中心学校</v>
      </c>
      <c r="H9310" s="2" t="str">
        <f>'[1]2025年已发货'!H:H</f>
        <v>李宏权</v>
      </c>
      <c r="I9310" s="2">
        <f>'[1]2025年已发货'!I:I</f>
        <v>19212995868</v>
      </c>
      <c r="J9310" s="2" vm="1" t="e">
        <f>_xlfn._xlws.FILTER(辅助信息!D:D,辅助信息!G:G=G9310)</f>
        <v>#VALUE!</v>
      </c>
    </row>
    <row r="9311" spans="1:10">
      <c r="A9311" s="2" t="str">
        <f>'[1]2025年已发货'!A:A</f>
        <v>德胜恒嘉</v>
      </c>
      <c r="B9311" s="2" t="str">
        <f>'[1]2025年已发货'!B:B</f>
        <v>螺纹钢</v>
      </c>
      <c r="C9311" s="2" t="str">
        <f>'[1]2025年已发货'!C:C</f>
        <v>HRB400E Φ25×12米</v>
      </c>
      <c r="D9311" s="2" t="str">
        <f>'[1]2025年已发货'!D:D</f>
        <v>吨</v>
      </c>
      <c r="E9311" s="2">
        <f>'[1]2025年已发货'!E:E</f>
        <v>70</v>
      </c>
      <c r="F9311" s="4">
        <f>'[1]2025年已发货'!F:F</f>
        <v>45965</v>
      </c>
      <c r="G9311" s="2" t="str">
        <f>'[1]2025年已发货'!G:G</f>
        <v>（自永高速-自永3标六局交通分公司）四川省内江市隆昌市圣灯镇中心学校</v>
      </c>
      <c r="H9311" s="2" t="str">
        <f>'[1]2025年已发货'!H:H</f>
        <v>李宏权</v>
      </c>
      <c r="I9311" s="2">
        <f>'[1]2025年已发货'!I:I</f>
        <v>19212995868</v>
      </c>
      <c r="J9311" s="2" vm="1" t="e">
        <f>_xlfn._xlws.FILTER(辅助信息!D:D,辅助信息!G:G=G9311)</f>
        <v>#VALUE!</v>
      </c>
    </row>
    <row r="9312" spans="1:10">
      <c r="A9312" s="2" t="str">
        <f>'[1]2025年已发货'!A:A</f>
        <v>德胜恒嘉</v>
      </c>
      <c r="B9312" s="2" t="str">
        <f>'[1]2025年已发货'!B:B</f>
        <v>螺纹钢</v>
      </c>
      <c r="C9312" s="2" t="str">
        <f>'[1]2025年已发货'!C:C</f>
        <v>HRB400EФ14，9m</v>
      </c>
      <c r="D9312" s="2" t="str">
        <f>'[1]2025年已发货'!D:D</f>
        <v>吨</v>
      </c>
      <c r="E9312" s="2">
        <f>'[1]2025年已发货'!E:E</f>
        <v>40</v>
      </c>
      <c r="F9312" s="4">
        <f>'[1]2025年已发货'!F:F</f>
        <v>45965</v>
      </c>
      <c r="G9312" s="2" t="str">
        <f>'[1]2025年已发货'!G:G</f>
        <v>（北京工程局乐山机场项目）乐山市五通桥区冠英镇</v>
      </c>
      <c r="H9312" s="2" t="str">
        <f>'[1]2025年已发货'!H:H</f>
        <v>王治</v>
      </c>
      <c r="I9312" s="2">
        <f>'[1]2025年已发货'!I:I</f>
        <v>18811564698</v>
      </c>
      <c r="J9312" s="2" vm="1" t="e">
        <f>_xlfn._xlws.FILTER(辅助信息!D:D,辅助信息!G:G=G9312)</f>
        <v>#VALUE!</v>
      </c>
    </row>
    <row r="9313" spans="1:10">
      <c r="A9313" s="2" t="str">
        <f>'[1]2025年已发货'!A:A</f>
        <v>德胜恒嘉</v>
      </c>
      <c r="B9313" s="2" t="str">
        <f>'[1]2025年已发货'!B:B</f>
        <v>螺纹钢</v>
      </c>
      <c r="C9313" s="2" t="str">
        <f>'[1]2025年已发货'!C:C</f>
        <v>HRB400EФ18，9m</v>
      </c>
      <c r="D9313" s="2" t="str">
        <f>'[1]2025年已发货'!D:D</f>
        <v>吨</v>
      </c>
      <c r="E9313" s="2">
        <f>'[1]2025年已发货'!E:E</f>
        <v>18</v>
      </c>
      <c r="F9313" s="4">
        <f>'[1]2025年已发货'!F:F</f>
        <v>45965</v>
      </c>
      <c r="G9313" s="2" t="str">
        <f>'[1]2025年已发货'!G:G</f>
        <v>（北京工程局乐山机场项目）乐山市五通桥区冠英镇</v>
      </c>
      <c r="H9313" s="2" t="str">
        <f>'[1]2025年已发货'!H:H</f>
        <v>王治</v>
      </c>
      <c r="I9313" s="2">
        <f>'[1]2025年已发货'!I:I</f>
        <v>18811564698</v>
      </c>
      <c r="J9313" s="2" vm="1" t="e">
        <f>_xlfn._xlws.FILTER(辅助信息!D:D,辅助信息!G:G=G9313)</f>
        <v>#VALUE!</v>
      </c>
    </row>
    <row r="9314" spans="1:10">
      <c r="A9314" s="2" t="str">
        <f>'[1]2025年已发货'!A:A</f>
        <v>德胜恒嘉</v>
      </c>
      <c r="B9314" s="2" t="str">
        <f>'[1]2025年已发货'!B:B</f>
        <v>螺纹钢</v>
      </c>
      <c r="C9314" s="2" t="str">
        <f>'[1]2025年已发货'!C:C</f>
        <v>HRB400EФ12，9m</v>
      </c>
      <c r="D9314" s="2" t="str">
        <f>'[1]2025年已发货'!D:D</f>
        <v>吨</v>
      </c>
      <c r="E9314" s="2">
        <f>'[1]2025年已发货'!E:E</f>
        <v>8</v>
      </c>
      <c r="F9314" s="4">
        <f>'[1]2025年已发货'!F:F</f>
        <v>45965</v>
      </c>
      <c r="G9314" s="2" t="str">
        <f>'[1]2025年已发货'!G:G</f>
        <v>（北京工程局乐山机场项目）乐山市五通桥区冠英镇</v>
      </c>
      <c r="H9314" s="2" t="str">
        <f>'[1]2025年已发货'!H:H</f>
        <v>王治</v>
      </c>
      <c r="I9314" s="2">
        <f>'[1]2025年已发货'!I:I</f>
        <v>18811564698</v>
      </c>
      <c r="J9314" s="2" vm="1" t="e">
        <f>_xlfn._xlws.FILTER(辅助信息!D:D,辅助信息!G:G=G9314)</f>
        <v>#VALUE!</v>
      </c>
    </row>
    <row r="9315" spans="1:10">
      <c r="A9315" s="2" t="str">
        <f>'[1]2025年已发货'!A:A</f>
        <v>德胜恒嘉</v>
      </c>
      <c r="B9315" s="2" t="str">
        <f>'[1]2025年已发货'!B:B</f>
        <v>螺纹钢</v>
      </c>
      <c r="C9315" s="2" t="str">
        <f>'[1]2025年已发货'!C:C</f>
        <v>HRB400EФ20，9m</v>
      </c>
      <c r="D9315" s="2" t="str">
        <f>'[1]2025年已发货'!D:D</f>
        <v>吨</v>
      </c>
      <c r="E9315" s="2">
        <f>'[1]2025年已发货'!E:E</f>
        <v>6</v>
      </c>
      <c r="F9315" s="4">
        <f>'[1]2025年已发货'!F:F</f>
        <v>45965</v>
      </c>
      <c r="G9315" s="2" t="str">
        <f>'[1]2025年已发货'!G:G</f>
        <v>（北京工程局乐山机场项目）乐山市五通桥区冠英镇</v>
      </c>
      <c r="H9315" s="2" t="str">
        <f>'[1]2025年已发货'!H:H</f>
        <v>王治</v>
      </c>
      <c r="I9315" s="2">
        <f>'[1]2025年已发货'!I:I</f>
        <v>18811564698</v>
      </c>
      <c r="J9315" s="2" vm="1" t="e">
        <f>_xlfn._xlws.FILTER(辅助信息!D:D,辅助信息!G:G=G9315)</f>
        <v>#VALUE!</v>
      </c>
    </row>
    <row r="9316" spans="1:10">
      <c r="A9316" s="2" t="str">
        <f>'[1]2025年已发货'!A:A</f>
        <v>泸钢</v>
      </c>
      <c r="B9316" s="2" t="str">
        <f>'[1]2025年已发货'!B:B</f>
        <v>盘螺</v>
      </c>
      <c r="C9316" s="2" t="str">
        <f>'[1]2025年已发货'!C:C</f>
        <v>HRB400E Φ6</v>
      </c>
      <c r="D9316" s="2" t="str">
        <f>'[1]2025年已发货'!D:D</f>
        <v>吨</v>
      </c>
      <c r="E9316" s="2">
        <f>'[1]2025年已发货'!E:E</f>
        <v>6</v>
      </c>
      <c r="F9316" s="4">
        <f>'[1]2025年已发货'!F:F</f>
        <v>45965</v>
      </c>
      <c r="G9316" s="2" t="str">
        <f>'[1]2025年已发货'!G:G</f>
        <v>(五冶建设空港兴城怡心街道83亩项目)成都市双流区怡心街道高峰社区一组剑和路一段空港兴城怡心街道83亩项目中国五冶项目部</v>
      </c>
      <c r="H9316" s="2" t="str">
        <f>'[1]2025年已发货'!H:H</f>
        <v>王刚</v>
      </c>
      <c r="I9316" s="2">
        <f>'[1]2025年已发货'!I:I</f>
        <v>15881190525</v>
      </c>
      <c r="J9316" s="2" t="str">
        <f>_xlfn._xlws.FILTER(辅助信息!D:D,辅助信息!G:G=G9316)</f>
        <v>五冶建设空港兴城怡心街道83亩项目</v>
      </c>
    </row>
    <row r="9317" spans="1:10">
      <c r="A9317" s="2" t="str">
        <f>'[1]2025年已发货'!A:A</f>
        <v>泸钢</v>
      </c>
      <c r="B9317" s="2" t="str">
        <f>'[1]2025年已发货'!B:B</f>
        <v>盘螺</v>
      </c>
      <c r="C9317" s="2" t="str">
        <f>'[1]2025年已发货'!C:C</f>
        <v>HRB400E Φ8</v>
      </c>
      <c r="D9317" s="2" t="str">
        <f>'[1]2025年已发货'!D:D</f>
        <v>吨</v>
      </c>
      <c r="E9317" s="2">
        <f>'[1]2025年已发货'!E:E</f>
        <v>14</v>
      </c>
      <c r="F9317" s="4">
        <f>'[1]2025年已发货'!F:F</f>
        <v>45965</v>
      </c>
      <c r="G9317" s="2" t="str">
        <f>'[1]2025年已发货'!G:G</f>
        <v>(五冶建设空港兴城怡心街道83亩项目)成都市双流区怡心街道高峰社区一组剑和路一段空港兴城怡心街道83亩项目中国五冶项目部</v>
      </c>
      <c r="H9317" s="2" t="str">
        <f>'[1]2025年已发货'!H:H</f>
        <v>王刚</v>
      </c>
      <c r="I9317" s="2">
        <f>'[1]2025年已发货'!I:I</f>
        <v>15881190525</v>
      </c>
      <c r="J9317" s="2" t="str">
        <f>_xlfn._xlws.FILTER(辅助信息!D:D,辅助信息!G:G=G9317)</f>
        <v>五冶建设空港兴城怡心街道83亩项目</v>
      </c>
    </row>
    <row r="9318" spans="1:10">
      <c r="A9318" s="2" t="str">
        <f>'[1]2025年已发货'!A:A</f>
        <v>泸钢</v>
      </c>
      <c r="B9318" s="2" t="str">
        <f>'[1]2025年已发货'!B:B</f>
        <v>盘螺</v>
      </c>
      <c r="C9318" s="2" t="str">
        <f>'[1]2025年已发货'!C:C</f>
        <v>HRB400E Φ10</v>
      </c>
      <c r="D9318" s="2" t="str">
        <f>'[1]2025年已发货'!D:D</f>
        <v>吨</v>
      </c>
      <c r="E9318" s="2">
        <f>'[1]2025年已发货'!E:E</f>
        <v>14</v>
      </c>
      <c r="F9318" s="4">
        <f>'[1]2025年已发货'!F:F</f>
        <v>45965</v>
      </c>
      <c r="G9318" s="2" t="str">
        <f>'[1]2025年已发货'!G:G</f>
        <v>(五冶建设空港兴城怡心街道83亩项目)成都市双流区怡心街道高峰社区一组剑和路一段空港兴城怡心街道83亩项目中国五冶项目部</v>
      </c>
      <c r="H9318" s="2" t="str">
        <f>'[1]2025年已发货'!H:H</f>
        <v>王刚</v>
      </c>
      <c r="I9318" s="2">
        <f>'[1]2025年已发货'!I:I</f>
        <v>15881190525</v>
      </c>
      <c r="J9318" s="2" t="str">
        <f>_xlfn._xlws.FILTER(辅助信息!D:D,辅助信息!G:G=G9318)</f>
        <v>五冶建设空港兴城怡心街道83亩项目</v>
      </c>
    </row>
    <row r="9319" spans="1:10">
      <c r="A9319" s="2" t="str">
        <f>'[1]2025年已发货'!A:A</f>
        <v>泸钢</v>
      </c>
      <c r="B9319" s="2" t="str">
        <f>'[1]2025年已发货'!B:B</f>
        <v>盘螺</v>
      </c>
      <c r="C9319" s="2" t="str">
        <f>'[1]2025年已发货'!C:C</f>
        <v>HRB400E Φ6</v>
      </c>
      <c r="D9319" s="2" t="str">
        <f>'[1]2025年已发货'!D:D</f>
        <v>吨</v>
      </c>
      <c r="E9319" s="2">
        <f>'[1]2025年已发货'!E:E</f>
        <v>2</v>
      </c>
      <c r="F9319" s="4">
        <f>'[1]2025年已发货'!F:F</f>
        <v>45965</v>
      </c>
      <c r="G9319" s="2" t="str">
        <f>'[1]2025年已发货'!G:G</f>
        <v>（五冶集团天府(成都)建设有限公司雅安市(汉源)生活垃圾焚烧发电项目）</v>
      </c>
      <c r="H9319" s="2" t="str">
        <f>'[1]2025年已发货'!H:H</f>
        <v>杨盛凯</v>
      </c>
      <c r="I9319" s="2">
        <f>'[1]2025年已发货'!I:I</f>
        <v>13458661241</v>
      </c>
      <c r="J9319" s="2" vm="1" t="e">
        <f>_xlfn._xlws.FILTER(辅助信息!D:D,辅助信息!G:G=G9319)</f>
        <v>#VALUE!</v>
      </c>
    </row>
    <row r="9320" spans="1:10">
      <c r="A9320" s="2" t="str">
        <f>'[1]2025年已发货'!A:A</f>
        <v>泸钢</v>
      </c>
      <c r="B9320" s="2" t="str">
        <f>'[1]2025年已发货'!B:B</f>
        <v>盘螺</v>
      </c>
      <c r="C9320" s="2" t="str">
        <f>'[1]2025年已发货'!C:C</f>
        <v>HRB400E Φ8</v>
      </c>
      <c r="D9320" s="2" t="str">
        <f>'[1]2025年已发货'!D:D</f>
        <v>吨</v>
      </c>
      <c r="E9320" s="2">
        <f>'[1]2025年已发货'!E:E</f>
        <v>15</v>
      </c>
      <c r="F9320" s="4">
        <f>'[1]2025年已发货'!F:F</f>
        <v>45965</v>
      </c>
      <c r="G9320" s="2" t="str">
        <f>'[1]2025年已发货'!G:G</f>
        <v>（五冶集团天府(成都)建设有限公司雅安市(汉源)生活垃圾焚烧发电项目）</v>
      </c>
      <c r="H9320" s="2" t="str">
        <f>'[1]2025年已发货'!H:H</f>
        <v>杨盛凯</v>
      </c>
      <c r="I9320" s="2">
        <f>'[1]2025年已发货'!I:I</f>
        <v>13458661241</v>
      </c>
      <c r="J9320" s="2" vm="1" t="e">
        <f>_xlfn._xlws.FILTER(辅助信息!D:D,辅助信息!G:G=G9320)</f>
        <v>#VALUE!</v>
      </c>
    </row>
    <row r="9321" spans="1:10">
      <c r="A9321" s="2" t="str">
        <f>'[1]2025年已发货'!A:A</f>
        <v>泸钢</v>
      </c>
      <c r="B9321" s="2" t="str">
        <f>'[1]2025年已发货'!B:B</f>
        <v>盘螺</v>
      </c>
      <c r="C9321" s="2" t="str">
        <f>'[1]2025年已发货'!C:C</f>
        <v>HRB400E Φ10</v>
      </c>
      <c r="D9321" s="2" t="str">
        <f>'[1]2025年已发货'!D:D</f>
        <v>吨</v>
      </c>
      <c r="E9321" s="2">
        <f>'[1]2025年已发货'!E:E</f>
        <v>10</v>
      </c>
      <c r="F9321" s="4">
        <f>'[1]2025年已发货'!F:F</f>
        <v>45965</v>
      </c>
      <c r="G9321" s="2" t="str">
        <f>'[1]2025年已发货'!G:G</f>
        <v>（五冶集团天府(成都)建设有限公司雅安市(汉源)生活垃圾焚烧发电项目）</v>
      </c>
      <c r="H9321" s="2" t="str">
        <f>'[1]2025年已发货'!H:H</f>
        <v>杨盛凯</v>
      </c>
      <c r="I9321" s="2">
        <f>'[1]2025年已发货'!I:I</f>
        <v>13458661241</v>
      </c>
      <c r="J9321" s="2" vm="1" t="e">
        <f>_xlfn._xlws.FILTER(辅助信息!D:D,辅助信息!G:G=G9321)</f>
        <v>#VALUE!</v>
      </c>
    </row>
    <row r="9322" spans="1:10">
      <c r="A9322" s="2" t="str">
        <f>'[1]2025年已发货'!A:A</f>
        <v>泸钢</v>
      </c>
      <c r="B9322" s="2" t="str">
        <f>'[1]2025年已发货'!B:B</f>
        <v>螺纹钢</v>
      </c>
      <c r="C9322" s="2" t="str">
        <f>'[1]2025年已发货'!C:C</f>
        <v>HRB400E Φ12 9m</v>
      </c>
      <c r="D9322" s="2" t="str">
        <f>'[1]2025年已发货'!D:D</f>
        <v>吨</v>
      </c>
      <c r="E9322" s="2">
        <f>'[1]2025年已发货'!E:E</f>
        <v>5</v>
      </c>
      <c r="F9322" s="4">
        <f>'[1]2025年已发货'!F:F</f>
        <v>45965</v>
      </c>
      <c r="G9322" s="2" t="str">
        <f>'[1]2025年已发货'!G:G</f>
        <v>（五冶集团天府(成都)建设有限公司雅安市(汉源)生活垃圾焚烧发电项目）</v>
      </c>
      <c r="H9322" s="2" t="str">
        <f>'[1]2025年已发货'!H:H</f>
        <v>杨盛凯</v>
      </c>
      <c r="I9322" s="2">
        <f>'[1]2025年已发货'!I:I</f>
        <v>13458661241</v>
      </c>
      <c r="J9322" s="2" vm="1" t="e">
        <f>_xlfn._xlws.FILTER(辅助信息!D:D,辅助信息!G:G=G9322)</f>
        <v>#VALUE!</v>
      </c>
    </row>
    <row r="9323" spans="1:10">
      <c r="A9323" s="2" t="str">
        <f>'[1]2025年已发货'!A:A</f>
        <v>泸钢</v>
      </c>
      <c r="B9323" s="2" t="str">
        <f>'[1]2025年已发货'!B:B</f>
        <v>盘螺</v>
      </c>
      <c r="C9323" s="2" t="str">
        <f>'[1]2025年已发货'!C:C</f>
        <v>HRB400E Φ6</v>
      </c>
      <c r="D9323" s="2" t="str">
        <f>'[1]2025年已发货'!D:D</f>
        <v>吨</v>
      </c>
      <c r="E9323" s="2">
        <f>'[1]2025年已发货'!E:E</f>
        <v>5</v>
      </c>
      <c r="F9323" s="4">
        <f>'[1]2025年已发货'!F:F</f>
        <v>45965</v>
      </c>
      <c r="G9323" s="2" t="str">
        <f>'[1]2025年已发货'!G:G</f>
        <v>(宜宾兴港三江新区长江工业园保障性租赁住房建设项目-土建)四川省宜宾市翠屏区永善路南段宜宾市三江新区长江工业园区</v>
      </c>
      <c r="H9323" s="2" t="str">
        <f>'[1]2025年已发货'!H:H</f>
        <v>赵元虎</v>
      </c>
      <c r="I9323" s="2">
        <f>'[1]2025年已发货'!I:I</f>
        <v>13684167136</v>
      </c>
      <c r="J9323" s="2" t="str">
        <f>_xlfn._xlws.FILTER(辅助信息!D:D,辅助信息!G:G=G9323)</f>
        <v>宜宾兴港三江新区长江工业园建设项目</v>
      </c>
    </row>
    <row r="9324" spans="1:10">
      <c r="A9324" s="2" t="str">
        <f>'[1]2025年已发货'!A:A</f>
        <v>泸钢</v>
      </c>
      <c r="B9324" s="2" t="str">
        <f>'[1]2025年已发货'!B:B</f>
        <v>盘螺</v>
      </c>
      <c r="C9324" s="2" t="str">
        <f>'[1]2025年已发货'!C:C</f>
        <v>HRB400E Φ8</v>
      </c>
      <c r="D9324" s="2" t="str">
        <f>'[1]2025年已发货'!D:D</f>
        <v>吨</v>
      </c>
      <c r="E9324" s="2">
        <f>'[1]2025年已发货'!E:E</f>
        <v>35</v>
      </c>
      <c r="F9324" s="4">
        <f>'[1]2025年已发货'!F:F</f>
        <v>45965</v>
      </c>
      <c r="G9324" s="2" t="str">
        <f>'[1]2025年已发货'!G:G</f>
        <v>(宜宾兴港三江新区长江工业园保障性租赁住房建设项目-土建)四川省宜宾市翠屏区永善路南段宜宾市三江新区长江工业园区</v>
      </c>
      <c r="H9324" s="2" t="str">
        <f>'[1]2025年已发货'!H:H</f>
        <v>赵元虎</v>
      </c>
      <c r="I9324" s="2">
        <f>'[1]2025年已发货'!I:I</f>
        <v>13684167136</v>
      </c>
      <c r="J9324" s="2" t="str">
        <f>_xlfn._xlws.FILTER(辅助信息!D:D,辅助信息!G:G=G9324)</f>
        <v>宜宾兴港三江新区长江工业园建设项目</v>
      </c>
    </row>
    <row r="9325" spans="1:10">
      <c r="A9325" s="2" t="str">
        <f>'[1]2025年已发货'!A:A</f>
        <v>泸钢</v>
      </c>
      <c r="B9325" s="2" t="str">
        <f>'[1]2025年已发货'!B:B</f>
        <v>盘螺</v>
      </c>
      <c r="C9325" s="2" t="str">
        <f>'[1]2025年已发货'!C:C</f>
        <v>HRB400E Φ10</v>
      </c>
      <c r="D9325" s="2" t="str">
        <f>'[1]2025年已发货'!D:D</f>
        <v>吨</v>
      </c>
      <c r="E9325" s="2">
        <f>'[1]2025年已发货'!E:E</f>
        <v>10</v>
      </c>
      <c r="F9325" s="4">
        <f>'[1]2025年已发货'!F:F</f>
        <v>45965</v>
      </c>
      <c r="G9325" s="2" t="str">
        <f>'[1]2025年已发货'!G:G</f>
        <v>(宜宾兴港三江新区长江工业园保障性租赁住房建设项目-土建)四川省宜宾市翠屏区永善路南段宜宾市三江新区长江工业园区</v>
      </c>
      <c r="H9325" s="2" t="str">
        <f>'[1]2025年已发货'!H:H</f>
        <v>赵元虎</v>
      </c>
      <c r="I9325" s="2">
        <f>'[1]2025年已发货'!I:I</f>
        <v>13684167136</v>
      </c>
      <c r="J9325" s="2" t="str">
        <f>_xlfn._xlws.FILTER(辅助信息!D:D,辅助信息!G:G=G9325)</f>
        <v>宜宾兴港三江新区长江工业园建设项目</v>
      </c>
    </row>
    <row r="9326" spans="1:10">
      <c r="A9326" s="2" t="str">
        <f>'[1]2025年已发货'!A:A</f>
        <v>泸钢</v>
      </c>
      <c r="B9326" s="2" t="str">
        <f>'[1]2025年已发货'!B:B</f>
        <v>盘螺</v>
      </c>
      <c r="C9326" s="2" t="str">
        <f>'[1]2025年已发货'!C:C</f>
        <v>HRB400E Φ12</v>
      </c>
      <c r="D9326" s="2" t="str">
        <f>'[1]2025年已发货'!D:D</f>
        <v>吨</v>
      </c>
      <c r="E9326" s="2">
        <f>'[1]2025年已发货'!E:E</f>
        <v>20</v>
      </c>
      <c r="F9326" s="4">
        <f>'[1]2025年已发货'!F:F</f>
        <v>45965</v>
      </c>
      <c r="G9326" s="2" t="str">
        <f>'[1]2025年已发货'!G:G</f>
        <v>(宜宾兴港三江新区长江工业园保障性租赁住房建设项目-土建)四川省宜宾市翠屏区永善路南段宜宾市三江新区长江工业园区</v>
      </c>
      <c r="H9326" s="2" t="str">
        <f>'[1]2025年已发货'!H:H</f>
        <v>赵元虎</v>
      </c>
      <c r="I9326" s="2">
        <f>'[1]2025年已发货'!I:I</f>
        <v>13684167136</v>
      </c>
      <c r="J9326" s="2" t="str">
        <f>_xlfn._xlws.FILTER(辅助信息!D:D,辅助信息!G:G=G9326)</f>
        <v>宜宾兴港三江新区长江工业园建设项目</v>
      </c>
    </row>
    <row r="9327" spans="1:10">
      <c r="A9327" s="2" t="str">
        <f>'[1]2025年已发货'!A:A</f>
        <v>达钢</v>
      </c>
      <c r="B9327" s="2" t="str">
        <f>'[1]2025年已发货'!B:B</f>
        <v>盘螺</v>
      </c>
      <c r="C9327" s="2" t="str">
        <f>'[1]2025年已发货'!C:C</f>
        <v>HRB400E Φ10</v>
      </c>
      <c r="D9327" s="2" t="str">
        <f>'[1]2025年已发货'!D:D</f>
        <v>吨</v>
      </c>
      <c r="E9327" s="2">
        <f>'[1]2025年已发货'!E:E</f>
        <v>5</v>
      </c>
      <c r="F9327" s="4">
        <f>'[1]2025年已发货'!F:F</f>
        <v>45965</v>
      </c>
      <c r="G9327" s="2" t="str">
        <f>'[1]2025年已发货'!G:G</f>
        <v>(武汉电气化局成达万高铁强电项目-重庆开州)四川省重庆市开州区岳溪镇中心幼儿园东南46米</v>
      </c>
      <c r="H9327" s="2" t="str">
        <f>'[1]2025年已发货'!H:H</f>
        <v>杨开洪</v>
      </c>
      <c r="I9327" s="2">
        <f>'[1]2025年已发货'!I:I</f>
        <v>18628900044</v>
      </c>
      <c r="J9327" s="2" vm="1" t="e">
        <f>_xlfn._xlws.FILTER(辅助信息!D:D,辅助信息!G:G=G9327)</f>
        <v>#VALUE!</v>
      </c>
    </row>
    <row r="9328" spans="1:10">
      <c r="A9328" s="2" t="str">
        <f>'[1]2025年已发货'!A:A</f>
        <v>达钢</v>
      </c>
      <c r="B9328" s="2" t="str">
        <f>'[1]2025年已发货'!B:B</f>
        <v>螺纹钢</v>
      </c>
      <c r="C9328" s="2" t="str">
        <f>'[1]2025年已发货'!C:C</f>
        <v>HRB400E Φ14 9m</v>
      </c>
      <c r="D9328" s="2" t="str">
        <f>'[1]2025年已发货'!D:D</f>
        <v>吨</v>
      </c>
      <c r="E9328" s="2">
        <f>'[1]2025年已发货'!E:E</f>
        <v>5</v>
      </c>
      <c r="F9328" s="4">
        <f>'[1]2025年已发货'!F:F</f>
        <v>45965</v>
      </c>
      <c r="G9328" s="2" t="str">
        <f>'[1]2025年已发货'!G:G</f>
        <v>(武汉电气化局成达万高铁强电项目-重庆开州)四川省重庆市开州区岳溪镇中心幼儿园东南46米</v>
      </c>
      <c r="H9328" s="2" t="str">
        <f>'[1]2025年已发货'!H:H</f>
        <v>杨开洪</v>
      </c>
      <c r="I9328" s="2">
        <f>'[1]2025年已发货'!I:I</f>
        <v>18628900044</v>
      </c>
      <c r="J9328" s="2" vm="1" t="e">
        <f>_xlfn._xlws.FILTER(辅助信息!D:D,辅助信息!G:G=G9328)</f>
        <v>#VALUE!</v>
      </c>
    </row>
    <row r="9329" spans="1:10">
      <c r="A9329" s="2" t="str">
        <f>'[1]2025年已发货'!A:A</f>
        <v>达钢</v>
      </c>
      <c r="B9329" s="2" t="str">
        <f>'[1]2025年已发货'!B:B</f>
        <v>螺纹钢</v>
      </c>
      <c r="C9329" s="2" t="str">
        <f>'[1]2025年已发货'!C:C</f>
        <v>HRB400E Φ18 9m</v>
      </c>
      <c r="D9329" s="2" t="str">
        <f>'[1]2025年已发货'!D:D</f>
        <v>吨</v>
      </c>
      <c r="E9329" s="2">
        <f>'[1]2025年已发货'!E:E</f>
        <v>20</v>
      </c>
      <c r="F9329" s="4">
        <f>'[1]2025年已发货'!F:F</f>
        <v>45965</v>
      </c>
      <c r="G9329" s="2" t="str">
        <f>'[1]2025年已发货'!G:G</f>
        <v>(武汉电气化局成达万高铁强电项目-重庆开州)四川省重庆市开州区岳溪镇中心幼儿园东南46米</v>
      </c>
      <c r="H9329" s="2" t="str">
        <f>'[1]2025年已发货'!H:H</f>
        <v>杨开洪</v>
      </c>
      <c r="I9329" s="2">
        <f>'[1]2025年已发货'!I:I</f>
        <v>18628900044</v>
      </c>
      <c r="J9329" s="2" vm="1" t="e">
        <f>_xlfn._xlws.FILTER(辅助信息!D:D,辅助信息!G:G=G9329)</f>
        <v>#VALUE!</v>
      </c>
    </row>
    <row r="9330" spans="1:10">
      <c r="A9330" s="2" t="str">
        <f>'[1]2025年已发货'!A:A</f>
        <v>达钢</v>
      </c>
      <c r="B9330" s="2" t="str">
        <f>'[1]2025年已发货'!B:B</f>
        <v>螺纹钢</v>
      </c>
      <c r="C9330" s="2" t="str">
        <f>'[1]2025年已发货'!C:C</f>
        <v>HRB400E Φ22 9m</v>
      </c>
      <c r="D9330" s="2" t="str">
        <f>'[1]2025年已发货'!D:D</f>
        <v>吨</v>
      </c>
      <c r="E9330" s="2">
        <f>'[1]2025年已发货'!E:E</f>
        <v>2</v>
      </c>
      <c r="F9330" s="4">
        <f>'[1]2025年已发货'!F:F</f>
        <v>45965</v>
      </c>
      <c r="G9330" s="2" t="str">
        <f>'[1]2025年已发货'!G:G</f>
        <v>(武汉电气化局成达万高铁强电项目-重庆开州)四川省重庆市开州区岳溪镇中心幼儿园东南46米</v>
      </c>
      <c r="H9330" s="2" t="str">
        <f>'[1]2025年已发货'!H:H</f>
        <v>杨开洪</v>
      </c>
      <c r="I9330" s="2">
        <f>'[1]2025年已发货'!I:I</f>
        <v>18628900044</v>
      </c>
      <c r="J9330" s="2" vm="1" t="e">
        <f>_xlfn._xlws.FILTER(辅助信息!D:D,辅助信息!G:G=G9330)</f>
        <v>#VALUE!</v>
      </c>
    </row>
    <row r="9331" spans="1:10">
      <c r="A9331" s="2" t="str">
        <f>'[1]2025年已发货'!A:A</f>
        <v>润耀</v>
      </c>
      <c r="B9331" s="2" t="str">
        <f>'[1]2025年已发货'!B:B</f>
        <v>盘螺</v>
      </c>
      <c r="C9331" s="2" t="str">
        <f>'[1]2025年已发货'!C:C</f>
        <v>HRB400EФ12</v>
      </c>
      <c r="D9331" s="2" t="str">
        <f>'[1]2025年已发货'!D:D</f>
        <v>吨</v>
      </c>
      <c r="E9331" s="2">
        <f>'[1]2025年已发货'!E:E</f>
        <v>70</v>
      </c>
      <c r="F9331" s="4">
        <f>'[1]2025年已发货'!F:F</f>
        <v>45965</v>
      </c>
      <c r="G9331" s="2" t="str">
        <f>'[1]2025年已发货'!G:G</f>
        <v>（中铁广州局-资乐高速5标）四川省乐山市井研县希望大道116号2号钢筋厂</v>
      </c>
      <c r="H9331" s="2" t="str">
        <f>'[1]2025年已发货'!H:H</f>
        <v>廖俊杰</v>
      </c>
      <c r="I9331" s="2">
        <f>'[1]2025年已发货'!I:I</f>
        <v>15775100965</v>
      </c>
      <c r="J9331" s="2" vm="1" t="e">
        <f>_xlfn._xlws.FILTER(辅助信息!D:D,辅助信息!G:G=G9331)</f>
        <v>#VALUE!</v>
      </c>
    </row>
    <row r="9332" spans="1:10">
      <c r="A9332" s="2" t="str">
        <f>'[1]2025年已发货'!A:A</f>
        <v>润耀</v>
      </c>
      <c r="B9332" s="2" t="str">
        <f>'[1]2025年已发货'!B:B</f>
        <v>盘螺</v>
      </c>
      <c r="C9332" s="2" t="str">
        <f>'[1]2025年已发货'!C:C</f>
        <v>HRB400EФ10</v>
      </c>
      <c r="D9332" s="2" t="str">
        <f>'[1]2025年已发货'!D:D</f>
        <v>吨</v>
      </c>
      <c r="E9332" s="2">
        <f>'[1]2025年已发货'!E:E</f>
        <v>35</v>
      </c>
      <c r="F9332" s="4">
        <f>'[1]2025年已发货'!F:F</f>
        <v>45965</v>
      </c>
      <c r="G9332" s="2" t="str">
        <f>'[1]2025年已发货'!G:G</f>
        <v>（中铁六局呼和公司康新高速TJ4-2标）四川省甘孜藏族自治州康定市新都桥镇东俄罗三村中建八局搅拌站旁</v>
      </c>
      <c r="H9332" s="2" t="str">
        <f>'[1]2025年已发货'!H:H</f>
        <v>许文刚</v>
      </c>
      <c r="I9332" s="2">
        <f>'[1]2025年已发货'!I:I</f>
        <v>15848808186</v>
      </c>
      <c r="J9332" s="2" vm="1" t="e">
        <f>_xlfn._xlws.FILTER(辅助信息!D:D,辅助信息!G:G=G9332)</f>
        <v>#VALUE!</v>
      </c>
    </row>
    <row r="9333" spans="1:10">
      <c r="A9333" s="2" t="str">
        <f>'[1]2025年已发货'!A:A</f>
        <v>德胜</v>
      </c>
      <c r="B9333" s="2" t="str">
        <f>'[1]2025年已发货'!B:B</f>
        <v>螺纹钢</v>
      </c>
      <c r="C9333" s="2" t="str">
        <f>'[1]2025年已发货'!C:C</f>
        <v>HRB400EФ25，12m</v>
      </c>
      <c r="D9333" s="2" t="str">
        <f>'[1]2025年已发货'!D:D</f>
        <v>吨</v>
      </c>
      <c r="E9333" s="2">
        <f>'[1]2025年已发货'!E:E</f>
        <v>35</v>
      </c>
      <c r="F9333" s="4">
        <f>'[1]2025年已发货'!F:F</f>
        <v>45966</v>
      </c>
      <c r="G9333" s="2" t="str">
        <f>'[1]2025年已发货'!G:G</f>
        <v>（中铁二局-成渝扩容4标）四川省成都市简阳市杨家镇桐子湾村二局钢筋场</v>
      </c>
      <c r="H9333" s="2" t="str">
        <f>'[1]2025年已发货'!H:H</f>
        <v>陈钢</v>
      </c>
      <c r="I9333" s="2">
        <f>'[1]2025年已发货'!I:I</f>
        <v>13018165813</v>
      </c>
      <c r="J9333" s="2" vm="1" t="e">
        <f>_xlfn._xlws.FILTER(辅助信息!D:D,辅助信息!G:G=G9333)</f>
        <v>#VALUE!</v>
      </c>
    </row>
    <row r="9334" spans="1:10">
      <c r="A9334" s="2" t="str">
        <f>'[1]2025年已发货'!A:A</f>
        <v>德胜</v>
      </c>
      <c r="B9334" s="2" t="str">
        <f>'[1]2025年已发货'!B:B</f>
        <v>螺纹钢</v>
      </c>
      <c r="C9334" s="2" t="str">
        <f>'[1]2025年已发货'!C:C</f>
        <v>HRB400E Φ12 9m</v>
      </c>
      <c r="D9334" s="2" t="str">
        <f>'[1]2025年已发货'!D:D</f>
        <v>吨</v>
      </c>
      <c r="E9334" s="2">
        <f>'[1]2025年已发货'!E:E</f>
        <v>6</v>
      </c>
      <c r="F9334" s="4">
        <f>'[1]2025年已发货'!F:F</f>
        <v>45966</v>
      </c>
      <c r="G9334" s="2" t="str">
        <f>'[1]2025年已发货'!G:G</f>
        <v>（五冶集团天府(成都)建设有限公司雅安市(汉源)生活垃圾焚烧发电项目）</v>
      </c>
      <c r="H9334" s="2" t="str">
        <f>'[1]2025年已发货'!H:H</f>
        <v>杨盛凯</v>
      </c>
      <c r="I9334" s="2">
        <f>'[1]2025年已发货'!I:I</f>
        <v>13458661241</v>
      </c>
      <c r="J9334" s="2" vm="1" t="e">
        <f>_xlfn._xlws.FILTER(辅助信息!D:D,辅助信息!G:G=G9334)</f>
        <v>#VALUE!</v>
      </c>
    </row>
    <row r="9335" spans="1:10">
      <c r="A9335" s="2" t="str">
        <f>'[1]2025年已发货'!A:A</f>
        <v>德胜</v>
      </c>
      <c r="B9335" s="2" t="str">
        <f>'[1]2025年已发货'!B:B</f>
        <v>螺纹钢</v>
      </c>
      <c r="C9335" s="2" t="str">
        <f>'[1]2025年已发货'!C:C</f>
        <v>HRB400E Φ18 9m</v>
      </c>
      <c r="D9335" s="2" t="str">
        <f>'[1]2025年已发货'!D:D</f>
        <v>吨</v>
      </c>
      <c r="E9335" s="2">
        <f>'[1]2025年已发货'!E:E</f>
        <v>25</v>
      </c>
      <c r="F9335" s="4">
        <f>'[1]2025年已发货'!F:F</f>
        <v>45966</v>
      </c>
      <c r="G9335" s="2" t="str">
        <f>'[1]2025年已发货'!G:G</f>
        <v>（五冶集团天府(成都)建设有限公司雅安市(汉源)生活垃圾焚烧发电项目）</v>
      </c>
      <c r="H9335" s="2" t="str">
        <f>'[1]2025年已发货'!H:H</f>
        <v>杨盛凯</v>
      </c>
      <c r="I9335" s="2">
        <f>'[1]2025年已发货'!I:I</f>
        <v>13458661241</v>
      </c>
      <c r="J9335" s="2" vm="1" t="e">
        <f>_xlfn._xlws.FILTER(辅助信息!D:D,辅助信息!G:G=G9335)</f>
        <v>#VALUE!</v>
      </c>
    </row>
    <row r="9336" spans="1:10">
      <c r="A9336" s="2" t="str">
        <f>'[1]2025年已发货'!A:A</f>
        <v>德胜</v>
      </c>
      <c r="B9336" s="2" t="str">
        <f>'[1]2025年已发货'!B:B</f>
        <v>螺纹钢</v>
      </c>
      <c r="C9336" s="2" t="str">
        <f>'[1]2025年已发货'!C:C</f>
        <v>HRB400E Φ25 9m</v>
      </c>
      <c r="D9336" s="2" t="str">
        <f>'[1]2025年已发货'!D:D</f>
        <v>吨</v>
      </c>
      <c r="E9336" s="2">
        <f>'[1]2025年已发货'!E:E</f>
        <v>45</v>
      </c>
      <c r="F9336" s="4">
        <f>'[1]2025年已发货'!F:F</f>
        <v>45966</v>
      </c>
      <c r="G9336" s="2" t="str">
        <f>'[1]2025年已发货'!G:G</f>
        <v>（五冶集团天府(成都)建设有限公司雅安市(汉源)生活垃圾焚烧发电项目）</v>
      </c>
      <c r="H9336" s="2" t="str">
        <f>'[1]2025年已发货'!H:H</f>
        <v>杨盛凯</v>
      </c>
      <c r="I9336" s="2">
        <f>'[1]2025年已发货'!I:I</f>
        <v>13458661241</v>
      </c>
      <c r="J9336" s="2" vm="1" t="e">
        <f>_xlfn._xlws.FILTER(辅助信息!D:D,辅助信息!G:G=G9336)</f>
        <v>#VALUE!</v>
      </c>
    </row>
    <row r="9337" spans="1:10">
      <c r="A9337" s="2" t="str">
        <f>'[1]2025年已发货'!A:A</f>
        <v>德胜</v>
      </c>
      <c r="B9337" s="2" t="str">
        <f>'[1]2025年已发货'!B:B</f>
        <v>螺纹钢</v>
      </c>
      <c r="C9337" s="2" t="str">
        <f>'[1]2025年已发货'!C:C</f>
        <v>HRB400E Φ12 9m</v>
      </c>
      <c r="D9337" s="2" t="str">
        <f>'[1]2025年已发货'!D:D</f>
        <v>吨</v>
      </c>
      <c r="E9337" s="2">
        <f>'[1]2025年已发货'!E:E</f>
        <v>10</v>
      </c>
      <c r="F9337" s="4">
        <f>'[1]2025年已发货'!F:F</f>
        <v>45966</v>
      </c>
      <c r="G9337" s="2" t="str">
        <f>'[1]2025年已发货'!G:G</f>
        <v>(宜宾兴港三江新区长江工业园保障性租赁住房建设项目-土建)四川省宜宾市翠屏区永善路南段宜宾市三江新区长江工业园区</v>
      </c>
      <c r="H9337" s="2" t="str">
        <f>'[1]2025年已发货'!H:H</f>
        <v>赵元虎</v>
      </c>
      <c r="I9337" s="2">
        <f>'[1]2025年已发货'!I:I</f>
        <v>13684167136</v>
      </c>
      <c r="J9337" s="2" t="str">
        <f>_xlfn._xlws.FILTER(辅助信息!D:D,辅助信息!G:G=G9337)</f>
        <v>宜宾兴港三江新区长江工业园建设项目</v>
      </c>
    </row>
    <row r="9338" spans="1:10">
      <c r="A9338" s="2" t="str">
        <f>'[1]2025年已发货'!A:A</f>
        <v>德胜</v>
      </c>
      <c r="B9338" s="2" t="str">
        <f>'[1]2025年已发货'!B:B</f>
        <v>螺纹钢</v>
      </c>
      <c r="C9338" s="2" t="str">
        <f>'[1]2025年已发货'!C:C</f>
        <v>HRB400E Φ14 9m</v>
      </c>
      <c r="D9338" s="2" t="str">
        <f>'[1]2025年已发货'!D:D</f>
        <v>吨</v>
      </c>
      <c r="E9338" s="2">
        <f>'[1]2025年已发货'!E:E</f>
        <v>15</v>
      </c>
      <c r="F9338" s="4">
        <f>'[1]2025年已发货'!F:F</f>
        <v>45966</v>
      </c>
      <c r="G9338" s="2" t="str">
        <f>'[1]2025年已发货'!G:G</f>
        <v>(宜宾兴港三江新区长江工业园保障性租赁住房建设项目-土建)四川省宜宾市翠屏区永善路南段宜宾市三江新区长江工业园区</v>
      </c>
      <c r="H9338" s="2" t="str">
        <f>'[1]2025年已发货'!H:H</f>
        <v>赵元虎</v>
      </c>
      <c r="I9338" s="2">
        <f>'[1]2025年已发货'!I:I</f>
        <v>13684167136</v>
      </c>
      <c r="J9338" s="2" t="str">
        <f>_xlfn._xlws.FILTER(辅助信息!D:D,辅助信息!G:G=G9338)</f>
        <v>宜宾兴港三江新区长江工业园建设项目</v>
      </c>
    </row>
    <row r="9339" spans="1:10">
      <c r="A9339" s="2" t="str">
        <f>'[1]2025年已发货'!A:A</f>
        <v>德胜</v>
      </c>
      <c r="B9339" s="2" t="str">
        <f>'[1]2025年已发货'!B:B</f>
        <v>螺纹钢</v>
      </c>
      <c r="C9339" s="2" t="str">
        <f>'[1]2025年已发货'!C:C</f>
        <v>HRB400E Φ16 9m</v>
      </c>
      <c r="D9339" s="2" t="str">
        <f>'[1]2025年已发货'!D:D</f>
        <v>吨</v>
      </c>
      <c r="E9339" s="2">
        <f>'[1]2025年已发货'!E:E</f>
        <v>5</v>
      </c>
      <c r="F9339" s="4">
        <f>'[1]2025年已发货'!F:F</f>
        <v>45966</v>
      </c>
      <c r="G9339" s="2" t="str">
        <f>'[1]2025年已发货'!G:G</f>
        <v>(宜宾兴港三江新区长江工业园保障性租赁住房建设项目-土建)四川省宜宾市翠屏区永善路南段宜宾市三江新区长江工业园区</v>
      </c>
      <c r="H9339" s="2" t="str">
        <f>'[1]2025年已发货'!H:H</f>
        <v>赵元虎</v>
      </c>
      <c r="I9339" s="2">
        <f>'[1]2025年已发货'!I:I</f>
        <v>13684167136</v>
      </c>
      <c r="J9339" s="2" t="str">
        <f>_xlfn._xlws.FILTER(辅助信息!D:D,辅助信息!G:G=G9339)</f>
        <v>宜宾兴港三江新区长江工业园建设项目</v>
      </c>
    </row>
    <row r="9340" spans="1:10">
      <c r="A9340" s="2" t="str">
        <f>'[1]2025年已发货'!A:A</f>
        <v>德胜</v>
      </c>
      <c r="B9340" s="2" t="str">
        <f>'[1]2025年已发货'!B:B</f>
        <v>螺纹钢</v>
      </c>
      <c r="C9340" s="2" t="str">
        <f>'[1]2025年已发货'!C:C</f>
        <v>HRB400E Φ18 9m</v>
      </c>
      <c r="D9340" s="2" t="str">
        <f>'[1]2025年已发货'!D:D</f>
        <v>吨</v>
      </c>
      <c r="E9340" s="2">
        <f>'[1]2025年已发货'!E:E</f>
        <v>5</v>
      </c>
      <c r="F9340" s="4">
        <f>'[1]2025年已发货'!F:F</f>
        <v>45966</v>
      </c>
      <c r="G9340" s="2" t="str">
        <f>'[1]2025年已发货'!G:G</f>
        <v>(宜宾兴港三江新区长江工业园保障性租赁住房建设项目-土建)四川省宜宾市翠屏区永善路南段宜宾市三江新区长江工业园区</v>
      </c>
      <c r="H9340" s="2" t="str">
        <f>'[1]2025年已发货'!H:H</f>
        <v>赵元虎</v>
      </c>
      <c r="I9340" s="2">
        <f>'[1]2025年已发货'!I:I</f>
        <v>13684167136</v>
      </c>
      <c r="J9340" s="2" t="str">
        <f>_xlfn._xlws.FILTER(辅助信息!D:D,辅助信息!G:G=G9340)</f>
        <v>宜宾兴港三江新区长江工业园建设项目</v>
      </c>
    </row>
    <row r="9341" spans="1:10">
      <c r="A9341" s="2" t="str">
        <f>'[1]2025年已发货'!A:A</f>
        <v>德胜</v>
      </c>
      <c r="B9341" s="2" t="str">
        <f>'[1]2025年已发货'!B:B</f>
        <v>螺纹钢</v>
      </c>
      <c r="C9341" s="2" t="str">
        <f>'[1]2025年已发货'!C:C</f>
        <v>HRB400E Φ20 9m</v>
      </c>
      <c r="D9341" s="2" t="str">
        <f>'[1]2025年已发货'!D:D</f>
        <v>吨</v>
      </c>
      <c r="E9341" s="2">
        <f>'[1]2025年已发货'!E:E</f>
        <v>10</v>
      </c>
      <c r="F9341" s="4">
        <f>'[1]2025年已发货'!F:F</f>
        <v>45966</v>
      </c>
      <c r="G9341" s="2" t="str">
        <f>'[1]2025年已发货'!G:G</f>
        <v>(宜宾兴港三江新区长江工业园保障性租赁住房建设项目-土建)四川省宜宾市翠屏区永善路南段宜宾市三江新区长江工业园区</v>
      </c>
      <c r="H9341" s="2" t="str">
        <f>'[1]2025年已发货'!H:H</f>
        <v>赵元虎</v>
      </c>
      <c r="I9341" s="2">
        <f>'[1]2025年已发货'!I:I</f>
        <v>13684167136</v>
      </c>
      <c r="J9341" s="2" t="str">
        <f>_xlfn._xlws.FILTER(辅助信息!D:D,辅助信息!G:G=G9341)</f>
        <v>宜宾兴港三江新区长江工业园建设项目</v>
      </c>
    </row>
    <row r="9342" spans="1:10">
      <c r="A9342" s="2" t="str">
        <f>'[1]2025年已发货'!A:A</f>
        <v>德胜</v>
      </c>
      <c r="B9342" s="2" t="str">
        <f>'[1]2025年已发货'!B:B</f>
        <v>螺纹钢</v>
      </c>
      <c r="C9342" s="2" t="str">
        <f>'[1]2025年已发货'!C:C</f>
        <v>HRB400E Φ22 9m</v>
      </c>
      <c r="D9342" s="2" t="str">
        <f>'[1]2025年已发货'!D:D</f>
        <v>吨</v>
      </c>
      <c r="E9342" s="2">
        <f>'[1]2025年已发货'!E:E</f>
        <v>15</v>
      </c>
      <c r="F9342" s="4">
        <f>'[1]2025年已发货'!F:F</f>
        <v>45966</v>
      </c>
      <c r="G9342" s="2" t="str">
        <f>'[1]2025年已发货'!G:G</f>
        <v>(宜宾兴港三江新区长江工业园保障性租赁住房建设项目-土建)四川省宜宾市翠屏区永善路南段宜宾市三江新区长江工业园区</v>
      </c>
      <c r="H9342" s="2" t="str">
        <f>'[1]2025年已发货'!H:H</f>
        <v>赵元虎</v>
      </c>
      <c r="I9342" s="2">
        <f>'[1]2025年已发货'!I:I</f>
        <v>13684167136</v>
      </c>
      <c r="J9342" s="2" t="str">
        <f>_xlfn._xlws.FILTER(辅助信息!D:D,辅助信息!G:G=G9342)</f>
        <v>宜宾兴港三江新区长江工业园建设项目</v>
      </c>
    </row>
    <row r="9343" spans="1:10">
      <c r="A9343" s="2" t="str">
        <f>'[1]2025年已发货'!A:A</f>
        <v>德胜</v>
      </c>
      <c r="B9343" s="2" t="str">
        <f>'[1]2025年已发货'!B:B</f>
        <v>螺纹钢</v>
      </c>
      <c r="C9343" s="2" t="str">
        <f>'[1]2025年已发货'!C:C</f>
        <v>HRB400E Φ25 9m</v>
      </c>
      <c r="D9343" s="2" t="str">
        <f>'[1]2025年已发货'!D:D</f>
        <v>吨</v>
      </c>
      <c r="E9343" s="2">
        <f>'[1]2025年已发货'!E:E</f>
        <v>10</v>
      </c>
      <c r="F9343" s="4">
        <f>'[1]2025年已发货'!F:F</f>
        <v>45966</v>
      </c>
      <c r="G9343" s="2" t="str">
        <f>'[1]2025年已发货'!G:G</f>
        <v>(宜宾兴港三江新区长江工业园保障性租赁住房建设项目-土建)四川省宜宾市翠屏区永善路南段宜宾市三江新区长江工业园区</v>
      </c>
      <c r="H9343" s="2" t="str">
        <f>'[1]2025年已发货'!H:H</f>
        <v>赵元虎</v>
      </c>
      <c r="I9343" s="2">
        <f>'[1]2025年已发货'!I:I</f>
        <v>13684167136</v>
      </c>
      <c r="J9343" s="2" t="str">
        <f>_xlfn._xlws.FILTER(辅助信息!D:D,辅助信息!G:G=G9343)</f>
        <v>宜宾兴港三江新区长江工业园建设项目</v>
      </c>
    </row>
    <row r="9344" spans="1:10">
      <c r="A9344" s="2" t="str">
        <f>'[1]2025年已发货'!A:A</f>
        <v>德胜</v>
      </c>
      <c r="B9344" s="2" t="str">
        <f>'[1]2025年已发货'!B:B</f>
        <v>螺纹钢</v>
      </c>
      <c r="C9344" s="2" t="str">
        <f>'[1]2025年已发货'!C:C</f>
        <v>HRB500EФ25*9m</v>
      </c>
      <c r="D9344" s="2" t="str">
        <f>'[1]2025年已发货'!D:D</f>
        <v>吨</v>
      </c>
      <c r="E9344" s="2">
        <f>'[1]2025年已发货'!E:E</f>
        <v>140</v>
      </c>
      <c r="F9344" s="4">
        <f>'[1]2025年已发货'!F:F</f>
        <v>45966</v>
      </c>
      <c r="G9344" s="2" t="str">
        <f>'[1]2025年已发货'!G:G</f>
        <v>（中核中原-温江北林医养综合体项目）四川省成都市温江区万春大道第三人民医院东</v>
      </c>
      <c r="H9344" s="2" t="str">
        <f>'[1]2025年已发货'!H:H</f>
        <v>蔡杰</v>
      </c>
      <c r="I9344" s="2">
        <f>'[1]2025年已发货'!I:I</f>
        <v>18875129329</v>
      </c>
      <c r="J9344" s="2" vm="1" t="e">
        <f>_xlfn._xlws.FILTER(辅助信息!D:D,辅助信息!G:G=G9344)</f>
        <v>#VALUE!</v>
      </c>
    </row>
    <row r="9345" spans="1:10">
      <c r="A9345" s="2" t="str">
        <f>'[1]2025年已发货'!A:A</f>
        <v>德胜</v>
      </c>
      <c r="B9345" s="2" t="str">
        <f>'[1]2025年已发货'!B:B</f>
        <v>螺纹钢</v>
      </c>
      <c r="C9345" s="2" t="str">
        <f>'[1]2025年已发货'!C:C</f>
        <v>HRB500EФ25*12m</v>
      </c>
      <c r="D9345" s="2" t="str">
        <f>'[1]2025年已发货'!D:D</f>
        <v>吨</v>
      </c>
      <c r="E9345" s="2">
        <f>'[1]2025年已发货'!E:E</f>
        <v>70</v>
      </c>
      <c r="F9345" s="4">
        <f>'[1]2025年已发货'!F:F</f>
        <v>45966</v>
      </c>
      <c r="G9345" s="2" t="str">
        <f>'[1]2025年已发货'!G:G</f>
        <v>（中核中原-温江北林医养综合体项目）四川省成都市温江区万春大道第三人民医院东</v>
      </c>
      <c r="H9345" s="2" t="str">
        <f>'[1]2025年已发货'!H:H</f>
        <v>蔡杰</v>
      </c>
      <c r="I9345" s="2">
        <f>'[1]2025年已发货'!I:I</f>
        <v>18875129329</v>
      </c>
      <c r="J9345" s="2" vm="1" t="e">
        <f>_xlfn._xlws.FILTER(辅助信息!D:D,辅助信息!G:G=G9345)</f>
        <v>#VALUE!</v>
      </c>
    </row>
    <row r="9346" spans="1:10">
      <c r="A9346" s="2" t="str">
        <f>'[1]2025年已发货'!A:A</f>
        <v>德胜</v>
      </c>
      <c r="B9346" s="2" t="str">
        <f>'[1]2025年已发货'!B:B</f>
        <v>螺纹钢</v>
      </c>
      <c r="C9346" s="2" t="str">
        <f>'[1]2025年已发货'!C:C</f>
        <v>HRB400E Φ25 9m</v>
      </c>
      <c r="D9346" s="2" t="str">
        <f>'[1]2025年已发货'!D:D</f>
        <v>吨</v>
      </c>
      <c r="E9346" s="2">
        <f>'[1]2025年已发货'!E:E</f>
        <v>70</v>
      </c>
      <c r="F9346" s="4">
        <f>'[1]2025年已发货'!F:F</f>
        <v>45966</v>
      </c>
      <c r="G9346" s="2" t="str">
        <f>'[1]2025年已发货'!G:G</f>
        <v>(五冶建设锦江区林家坝片区20号地块商业项目)锦江区泰昌路锦江28亩项目部</v>
      </c>
      <c r="H9346" s="2" t="str">
        <f>'[1]2025年已发货'!H:H</f>
        <v>陶杰</v>
      </c>
      <c r="I9346" s="2">
        <f>'[1]2025年已发货'!I:I</f>
        <v>13980247952</v>
      </c>
      <c r="J9346" s="2" t="str">
        <f>_xlfn._xlws.FILTER(辅助信息!D:D,辅助信息!G:G=G9346)</f>
        <v>五冶建设锦江区林家坝片区20号地块商业项目</v>
      </c>
    </row>
    <row r="9347" spans="1:10">
      <c r="A9347" s="2" t="str">
        <f>'[1]2025年已发货'!A:A</f>
        <v>德胜恒嘉</v>
      </c>
      <c r="B9347" s="2" t="str">
        <f>'[1]2025年已发货'!B:B</f>
        <v>螺纹钢</v>
      </c>
      <c r="C9347" s="2" t="str">
        <f>'[1]2025年已发货'!C:C</f>
        <v>HRB400E Φ14×9米</v>
      </c>
      <c r="D9347" s="2" t="str">
        <f>'[1]2025年已发货'!D:D</f>
        <v>吨</v>
      </c>
      <c r="E9347" s="2">
        <f>'[1]2025年已发货'!E:E</f>
        <v>15</v>
      </c>
      <c r="F9347" s="4">
        <f>'[1]2025年已发货'!F:F</f>
        <v>45966</v>
      </c>
      <c r="G9347" s="2" t="str">
        <f>'[1]2025年已发货'!G:G</f>
        <v>（自永高速-自永3标六局交通分公司）四川省内江市隆昌市圣灯镇中心学校</v>
      </c>
      <c r="H9347" s="2" t="str">
        <f>'[1]2025年已发货'!H:H</f>
        <v>李宏权</v>
      </c>
      <c r="I9347" s="2">
        <f>'[1]2025年已发货'!I:I</f>
        <v>19212995868</v>
      </c>
      <c r="J9347" s="2" vm="1" t="e">
        <f>_xlfn._xlws.FILTER(辅助信息!D:D,辅助信息!G:G=G9347)</f>
        <v>#VALUE!</v>
      </c>
    </row>
    <row r="9348" spans="1:10">
      <c r="A9348" s="2" t="str">
        <f>'[1]2025年已发货'!A:A</f>
        <v>德胜恒嘉</v>
      </c>
      <c r="B9348" s="2" t="str">
        <f>'[1]2025年已发货'!B:B</f>
        <v>螺纹钢</v>
      </c>
      <c r="C9348" s="2" t="str">
        <f>'[1]2025年已发货'!C:C</f>
        <v>HRB400E Φ16×12米</v>
      </c>
      <c r="D9348" s="2" t="str">
        <f>'[1]2025年已发货'!D:D</f>
        <v>吨</v>
      </c>
      <c r="E9348" s="2">
        <f>'[1]2025年已发货'!E:E</f>
        <v>15</v>
      </c>
      <c r="F9348" s="4">
        <f>'[1]2025年已发货'!F:F</f>
        <v>45966</v>
      </c>
      <c r="G9348" s="2" t="str">
        <f>'[1]2025年已发货'!G:G</f>
        <v>（自永高速-自永3标六局交通分公司）四川省内江市隆昌市圣灯镇中心学校</v>
      </c>
      <c r="H9348" s="2" t="str">
        <f>'[1]2025年已发货'!H:H</f>
        <v>李宏权</v>
      </c>
      <c r="I9348" s="2">
        <f>'[1]2025年已发货'!I:I</f>
        <v>19212995868</v>
      </c>
      <c r="J9348" s="2" vm="1" t="e">
        <f>_xlfn._xlws.FILTER(辅助信息!D:D,辅助信息!G:G=G9348)</f>
        <v>#VALUE!</v>
      </c>
    </row>
    <row r="9349" spans="1:10">
      <c r="A9349" s="2" t="str">
        <f>'[1]2025年已发货'!A:A</f>
        <v>德胜恒嘉</v>
      </c>
      <c r="B9349" s="2" t="str">
        <f>'[1]2025年已发货'!B:B</f>
        <v>螺纹钢</v>
      </c>
      <c r="C9349" s="2" t="str">
        <f>'[1]2025年已发货'!C:C</f>
        <v>HRB400E Φ18×9米</v>
      </c>
      <c r="D9349" s="2" t="str">
        <f>'[1]2025年已发货'!D:D</f>
        <v>吨</v>
      </c>
      <c r="E9349" s="2">
        <f>'[1]2025年已发货'!E:E</f>
        <v>5.5</v>
      </c>
      <c r="F9349" s="4">
        <f>'[1]2025年已发货'!F:F</f>
        <v>45966</v>
      </c>
      <c r="G9349" s="2" t="str">
        <f>'[1]2025年已发货'!G:G</f>
        <v>（自永高速-自永3标六局交通分公司）四川省内江市隆昌市圣灯镇中心学校</v>
      </c>
      <c r="H9349" s="2" t="str">
        <f>'[1]2025年已发货'!H:H</f>
        <v>李宏权</v>
      </c>
      <c r="I9349" s="2">
        <f>'[1]2025年已发货'!I:I</f>
        <v>19212995868</v>
      </c>
      <c r="J9349" s="2" vm="1" t="e">
        <f>_xlfn._xlws.FILTER(辅助信息!D:D,辅助信息!G:G=G9349)</f>
        <v>#VALUE!</v>
      </c>
    </row>
    <row r="9350" spans="1:10">
      <c r="A9350" s="2" t="str">
        <f>'[1]2025年已发货'!A:A</f>
        <v>德胜恒嘉</v>
      </c>
      <c r="B9350" s="2" t="str">
        <f>'[1]2025年已发货'!B:B</f>
        <v>螺纹钢</v>
      </c>
      <c r="C9350" s="2" t="str">
        <f>'[1]2025年已发货'!C:C</f>
        <v>HRB400E Φ20×12米</v>
      </c>
      <c r="D9350" s="2" t="str">
        <f>'[1]2025年已发货'!D:D</f>
        <v>吨</v>
      </c>
      <c r="E9350" s="2">
        <f>'[1]2025年已发货'!E:E</f>
        <v>21</v>
      </c>
      <c r="F9350" s="4">
        <f>'[1]2025年已发货'!F:F</f>
        <v>45966</v>
      </c>
      <c r="G9350" s="2" t="str">
        <f>'[1]2025年已发货'!G:G</f>
        <v>（自永高速-自永3标六局交通分公司）四川省内江市隆昌市圣灯镇中心学校</v>
      </c>
      <c r="H9350" s="2" t="str">
        <f>'[1]2025年已发货'!H:H</f>
        <v>李宏权</v>
      </c>
      <c r="I9350" s="2">
        <f>'[1]2025年已发货'!I:I</f>
        <v>19212995868</v>
      </c>
      <c r="J9350" s="2" vm="1" t="e">
        <f>_xlfn._xlws.FILTER(辅助信息!D:D,辅助信息!G:G=G9350)</f>
        <v>#VALUE!</v>
      </c>
    </row>
    <row r="9351" spans="1:10">
      <c r="A9351" s="2" t="str">
        <f>'[1]2025年已发货'!A:A</f>
        <v>德胜恒嘉</v>
      </c>
      <c r="B9351" s="2" t="str">
        <f>'[1]2025年已发货'!B:B</f>
        <v>螺纹钢</v>
      </c>
      <c r="C9351" s="2" t="str">
        <f>'[1]2025年已发货'!C:C</f>
        <v>HRB400E Φ28×9米</v>
      </c>
      <c r="D9351" s="2" t="str">
        <f>'[1]2025年已发货'!D:D</f>
        <v>吨</v>
      </c>
      <c r="E9351" s="2">
        <f>'[1]2025年已发货'!E:E</f>
        <v>35</v>
      </c>
      <c r="F9351" s="4">
        <f>'[1]2025年已发货'!F:F</f>
        <v>45966</v>
      </c>
      <c r="G9351" s="2" t="str">
        <f>'[1]2025年已发货'!G:G</f>
        <v>（自永高速-自永3标六局交通分公司）四川省内江市隆昌市圣灯镇中心学校</v>
      </c>
      <c r="H9351" s="2" t="str">
        <f>'[1]2025年已发货'!H:H</f>
        <v>李宏权</v>
      </c>
      <c r="I9351" s="2">
        <f>'[1]2025年已发货'!I:I</f>
        <v>19212995868</v>
      </c>
      <c r="J9351" s="2" vm="1" t="e">
        <f>_xlfn._xlws.FILTER(辅助信息!D:D,辅助信息!G:G=G9351)</f>
        <v>#VALUE!</v>
      </c>
    </row>
    <row r="9352" spans="1:10">
      <c r="A9352" s="2" t="str">
        <f>'[1]2025年已发货'!A:A</f>
        <v>德胜恒嘉</v>
      </c>
      <c r="B9352" s="2" t="str">
        <f>'[1]2025年已发货'!B:B</f>
        <v>螺纹钢</v>
      </c>
      <c r="C9352" s="2" t="str">
        <f>'[1]2025年已发货'!C:C</f>
        <v>HRB400E Φ25×12米</v>
      </c>
      <c r="D9352" s="2" t="str">
        <f>'[1]2025年已发货'!D:D</f>
        <v>吨</v>
      </c>
      <c r="E9352" s="2">
        <f>'[1]2025年已发货'!E:E</f>
        <v>7.5</v>
      </c>
      <c r="F9352" s="4">
        <f>'[1]2025年已发货'!F:F</f>
        <v>45966</v>
      </c>
      <c r="G9352" s="2" t="str">
        <f>'[1]2025年已发货'!G:G</f>
        <v>（自永高速-自永3标六局交通分公司）四川省内江市隆昌市圣灯镇中心学校</v>
      </c>
      <c r="H9352" s="2" t="str">
        <f>'[1]2025年已发货'!H:H</f>
        <v>李宏权</v>
      </c>
      <c r="I9352" s="2">
        <f>'[1]2025年已发货'!I:I</f>
        <v>19212995868</v>
      </c>
      <c r="J9352" s="2" vm="1" t="e">
        <f>_xlfn._xlws.FILTER(辅助信息!D:D,辅助信息!G:G=G9352)</f>
        <v>#VALUE!</v>
      </c>
    </row>
    <row r="9353" spans="1:10">
      <c r="A9353" s="2" t="str">
        <f>'[1]2025年已发货'!A:A</f>
        <v>德胜恒嘉</v>
      </c>
      <c r="B9353" s="2" t="str">
        <f>'[1]2025年已发货'!B:B</f>
        <v>螺纹钢</v>
      </c>
      <c r="C9353" s="2" t="str">
        <f>'[1]2025年已发货'!C:C</f>
        <v>HRB400E Φ28×9米</v>
      </c>
      <c r="D9353" s="2" t="str">
        <f>'[1]2025年已发货'!D:D</f>
        <v>吨</v>
      </c>
      <c r="E9353" s="2">
        <f>'[1]2025年已发货'!E:E</f>
        <v>35</v>
      </c>
      <c r="F9353" s="4">
        <f>'[1]2025年已发货'!F:F</f>
        <v>45966</v>
      </c>
      <c r="G9353" s="2" t="str">
        <f>'[1]2025年已发货'!G:G</f>
        <v>（自永2标九局西南分公司钢筋棚）四川省自贡市骑龙镇大湾村</v>
      </c>
      <c r="H9353" s="2" t="str">
        <f>'[1]2025年已发货'!H:H</f>
        <v>高彦彬</v>
      </c>
      <c r="I9353" s="2">
        <f>'[1]2025年已发货'!I:I</f>
        <v>13835906370</v>
      </c>
      <c r="J9353" s="2" vm="1" t="e">
        <f>_xlfn._xlws.FILTER(辅助信息!D:D,辅助信息!G:G=G9353)</f>
        <v>#VALUE!</v>
      </c>
    </row>
    <row r="9354" spans="1:10">
      <c r="A9354" s="2" t="str">
        <f>'[1]2025年已发货'!A:A</f>
        <v>德胜恒嘉</v>
      </c>
      <c r="B9354" s="2" t="str">
        <f>'[1]2025年已发货'!B:B</f>
        <v>螺纹钢</v>
      </c>
      <c r="C9354" s="2" t="str">
        <f>'[1]2025年已发货'!C:C</f>
        <v>HRB500E Φ28×12米</v>
      </c>
      <c r="D9354" s="2" t="str">
        <f>'[1]2025年已发货'!D:D</f>
        <v>吨</v>
      </c>
      <c r="E9354" s="2">
        <f>'[1]2025年已发货'!E:E</f>
        <v>35</v>
      </c>
      <c r="F9354" s="4">
        <f>'[1]2025年已发货'!F:F</f>
        <v>45966</v>
      </c>
      <c r="G9354" s="2" t="str">
        <f>'[1]2025年已发货'!G:G</f>
        <v>自永4标一局四公司（四川省内江市隆昌市兰家花房子自永4标一局四公司钢筋棚）</v>
      </c>
      <c r="H9354" s="2" t="str">
        <f>'[1]2025年已发货'!H:H</f>
        <v>郝优</v>
      </c>
      <c r="I9354" s="2">
        <f>'[1]2025年已发货'!I:I</f>
        <v>13891371707</v>
      </c>
      <c r="J9354" s="2" vm="1" t="e">
        <f>_xlfn._xlws.FILTER(辅助信息!D:D,辅助信息!G:G=G9354)</f>
        <v>#VALUE!</v>
      </c>
    </row>
    <row r="9355" spans="1:10">
      <c r="A9355" s="2" t="str">
        <f>'[1]2025年已发货'!A:A</f>
        <v>德胜恒嘉</v>
      </c>
      <c r="B9355" s="2" t="str">
        <f>'[1]2025年已发货'!B:B</f>
        <v>螺纹钢</v>
      </c>
      <c r="C9355" s="2" t="str">
        <f>'[1]2025年已发货'!C:C</f>
        <v>HRB500E Φ28×9米</v>
      </c>
      <c r="D9355" s="2" t="str">
        <f>'[1]2025年已发货'!D:D</f>
        <v>吨</v>
      </c>
      <c r="E9355" s="2">
        <f>'[1]2025年已发货'!E:E</f>
        <v>35</v>
      </c>
      <c r="F9355" s="4">
        <f>'[1]2025年已发货'!F:F</f>
        <v>45966</v>
      </c>
      <c r="G9355" s="2" t="str">
        <f>'[1]2025年已发货'!G:G</f>
        <v>自永4标一局四公司（四川省内江市隆昌市兰家花房子自永4标一局四公司钢筋棚）</v>
      </c>
      <c r="H9355" s="2" t="str">
        <f>'[1]2025年已发货'!H:H</f>
        <v>郝优</v>
      </c>
      <c r="I9355" s="2">
        <f>'[1]2025年已发货'!I:I</f>
        <v>13891371707</v>
      </c>
      <c r="J9355" s="2" vm="1" t="e">
        <f>_xlfn._xlws.FILTER(辅助信息!D:D,辅助信息!G:G=G9355)</f>
        <v>#VALUE!</v>
      </c>
    </row>
    <row r="9356" spans="1:10">
      <c r="A9356" s="2" t="str">
        <f>'[1]2025年已发货'!A:A</f>
        <v>德胜恒嘉</v>
      </c>
      <c r="B9356" s="2" t="str">
        <f>'[1]2025年已发货'!B:B</f>
        <v>螺纹钢</v>
      </c>
      <c r="C9356" s="2" t="str">
        <f>'[1]2025年已发货'!C:C</f>
        <v>HRB400EФ14，9m</v>
      </c>
      <c r="D9356" s="2" t="str">
        <f>'[1]2025年已发货'!D:D</f>
        <v>吨</v>
      </c>
      <c r="E9356" s="2">
        <f>'[1]2025年已发货'!E:E</f>
        <v>35</v>
      </c>
      <c r="F9356" s="4">
        <f>'[1]2025年已发货'!F:F</f>
        <v>45966</v>
      </c>
      <c r="G9356" s="2" t="str">
        <f>'[1]2025年已发货'!G:G</f>
        <v>（中铁十局-资乐高速4标）四川省眉山市仁寿县彰加镇促进村中铁十局2#钢筋厂</v>
      </c>
      <c r="H9356" s="2" t="str">
        <f>'[1]2025年已发货'!H:H</f>
        <v>杨飞</v>
      </c>
      <c r="I9356" s="2">
        <f>'[1]2025年已发货'!I:I</f>
        <v>15667998777</v>
      </c>
      <c r="J9356" s="2" vm="1" t="e">
        <f>_xlfn._xlws.FILTER(辅助信息!D:D,辅助信息!G:G=G9356)</f>
        <v>#VALUE!</v>
      </c>
    </row>
    <row r="9357" spans="1:10">
      <c r="A9357" s="2" t="str">
        <f>'[1]2025年已发货'!A:A</f>
        <v>德胜恒嘉</v>
      </c>
      <c r="B9357" s="2" t="str">
        <f>'[1]2025年已发货'!B:B</f>
        <v>螺纹钢</v>
      </c>
      <c r="C9357" s="2" t="str">
        <f>'[1]2025年已发货'!C:C</f>
        <v>HRB400EФ12，9m</v>
      </c>
      <c r="D9357" s="2" t="str">
        <f>'[1]2025年已发货'!D:D</f>
        <v>吨</v>
      </c>
      <c r="E9357" s="2">
        <f>'[1]2025年已发货'!E:E</f>
        <v>18</v>
      </c>
      <c r="F9357" s="4">
        <f>'[1]2025年已发货'!F:F</f>
        <v>45966</v>
      </c>
      <c r="G9357" s="2" t="str">
        <f>'[1]2025年已发货'!G:G</f>
        <v>（中铁十局-资乐高速4标）四川省眉山市仁寿县彰加镇促进村中铁十局2#钢筋厂</v>
      </c>
      <c r="H9357" s="2" t="str">
        <f>'[1]2025年已发货'!H:H</f>
        <v>杨飞</v>
      </c>
      <c r="I9357" s="2">
        <f>'[1]2025年已发货'!I:I</f>
        <v>15667998777</v>
      </c>
      <c r="J9357" s="2" vm="1" t="e">
        <f>_xlfn._xlws.FILTER(辅助信息!D:D,辅助信息!G:G=G9357)</f>
        <v>#VALUE!</v>
      </c>
    </row>
    <row r="9358" spans="1:10">
      <c r="A9358" s="2" t="str">
        <f>'[1]2025年已发货'!A:A</f>
        <v>德胜恒嘉</v>
      </c>
      <c r="B9358" s="2" t="str">
        <f>'[1]2025年已发货'!B:B</f>
        <v>螺纹钢</v>
      </c>
      <c r="C9358" s="2" t="str">
        <f>'[1]2025年已发货'!C:C</f>
        <v>HRB400EФ16，9m</v>
      </c>
      <c r="D9358" s="2" t="str">
        <f>'[1]2025年已发货'!D:D</f>
        <v>吨</v>
      </c>
      <c r="E9358" s="2">
        <f>'[1]2025年已发货'!E:E</f>
        <v>18</v>
      </c>
      <c r="F9358" s="4">
        <f>'[1]2025年已发货'!F:F</f>
        <v>45966</v>
      </c>
      <c r="G9358" s="2" t="str">
        <f>'[1]2025年已发货'!G:G</f>
        <v>（中铁十局-资乐高速4标）四川省眉山市仁寿县彰加镇促进村中铁十局2#钢筋厂</v>
      </c>
      <c r="H9358" s="2" t="str">
        <f>'[1]2025年已发货'!H:H</f>
        <v>杨飞</v>
      </c>
      <c r="I9358" s="2">
        <f>'[1]2025年已发货'!I:I</f>
        <v>15667998777</v>
      </c>
      <c r="J9358" s="2" vm="1" t="e">
        <f>_xlfn._xlws.FILTER(辅助信息!D:D,辅助信息!G:G=G9358)</f>
        <v>#VALUE!</v>
      </c>
    </row>
    <row r="9359" spans="1:10">
      <c r="A9359" s="2" t="str">
        <f>'[1]2025年已发货'!A:A</f>
        <v>德胜恒嘉</v>
      </c>
      <c r="B9359" s="2" t="str">
        <f>'[1]2025年已发货'!B:B</f>
        <v>螺纹钢</v>
      </c>
      <c r="C9359" s="2" t="str">
        <f>'[1]2025年已发货'!C:C</f>
        <v>HRB400EФ28，12m</v>
      </c>
      <c r="D9359" s="2" t="str">
        <f>'[1]2025年已发货'!D:D</f>
        <v>吨</v>
      </c>
      <c r="E9359" s="2">
        <f>'[1]2025年已发货'!E:E</f>
        <v>35</v>
      </c>
      <c r="F9359" s="4">
        <f>'[1]2025年已发货'!F:F</f>
        <v>45966</v>
      </c>
      <c r="G9359" s="2" t="str">
        <f>'[1]2025年已发货'!G:G</f>
        <v>（中铁广州局-资乐高速5标）四川省乐山市井研县希望大道116号4队钢筋厂</v>
      </c>
      <c r="H9359" s="2" t="str">
        <f>'[1]2025年已发货'!H:H</f>
        <v>廖俊杰</v>
      </c>
      <c r="I9359" s="2">
        <f>'[1]2025年已发货'!I:I</f>
        <v>15775100965</v>
      </c>
      <c r="J9359" s="2" vm="1" t="e">
        <f>_xlfn._xlws.FILTER(辅助信息!D:D,辅助信息!G:G=G9359)</f>
        <v>#VALUE!</v>
      </c>
    </row>
    <row r="9360" spans="1:10">
      <c r="A9360" s="2" t="str">
        <f>'[1]2025年已发货'!A:A</f>
        <v>德胜</v>
      </c>
      <c r="B9360" s="2" t="str">
        <f>'[1]2025年已发货'!B:B</f>
        <v>螺纹钢</v>
      </c>
      <c r="C9360" s="2" t="str">
        <f>'[1]2025年已发货'!C:C</f>
        <v>HRB400EΦ32*9m</v>
      </c>
      <c r="D9360" s="2" t="str">
        <f>'[1]2025年已发货'!D:D</f>
        <v>吨</v>
      </c>
      <c r="E9360" s="2">
        <f>'[1]2025年已发货'!E:E</f>
        <v>70</v>
      </c>
      <c r="F9360" s="4">
        <f>'[1]2025年已发货'!F:F</f>
        <v>45966</v>
      </c>
      <c r="G9360" s="2" t="str">
        <f>'[1]2025年已发货'!G:G</f>
        <v>（中铁一局-大渡河项目）乐山市峨边县沙坪镇中铁一局钢筋加工厂（污水处理厂）</v>
      </c>
      <c r="H9360" s="2" t="str">
        <f>'[1]2025年已发货'!H:H</f>
        <v>冯雷</v>
      </c>
      <c r="I9360" s="2" t="str">
        <f>'[1]2025年已发货'!I:I</f>
        <v>18700069985</v>
      </c>
      <c r="J9360" s="2" vm="1" t="e">
        <f>_xlfn._xlws.FILTER(辅助信息!D:D,辅助信息!G:G=G9360)</f>
        <v>#VALUE!</v>
      </c>
    </row>
    <row r="9361" spans="1:10">
      <c r="A9361" s="2" t="str">
        <f>'[1]2025年已发货'!A:A</f>
        <v>泸钢</v>
      </c>
      <c r="B9361" s="2" t="str">
        <f>'[1]2025年已发货'!B:B</f>
        <v>螺纹钢</v>
      </c>
      <c r="C9361" s="2" t="str">
        <f>'[1]2025年已发货'!C:C</f>
        <v>HRB500EΦ25*9m</v>
      </c>
      <c r="D9361" s="2" t="str">
        <f>'[1]2025年已发货'!D:D</f>
        <v>吨</v>
      </c>
      <c r="E9361" s="2">
        <f>'[1]2025年已发货'!E:E</f>
        <v>70</v>
      </c>
      <c r="F9361" s="4">
        <f>'[1]2025年已发货'!F:F</f>
        <v>45966</v>
      </c>
      <c r="G9361" s="2" t="str">
        <f>'[1]2025年已发货'!G:G</f>
        <v>（成峨3标）眉山市丹棱县兴盛路（诺尔电器）成峨TJ3标</v>
      </c>
      <c r="H9361" s="2" t="str">
        <f>'[1]2025年已发货'!H:H</f>
        <v>雍朝刚</v>
      </c>
      <c r="I9361" s="2" t="str">
        <f>'[1]2025年已发货'!I:I</f>
        <v>19983344290</v>
      </c>
      <c r="J9361" s="2" vm="1" t="e">
        <f>_xlfn._xlws.FILTER(辅助信息!D:D,辅助信息!G:G=G9361)</f>
        <v>#VALUE!</v>
      </c>
    </row>
    <row r="9362" spans="1:10">
      <c r="A9362" s="2" t="str">
        <f>'[1]2025年已发货'!A:A</f>
        <v>陕钢</v>
      </c>
      <c r="B9362" s="2" t="str">
        <f>'[1]2025年已发货'!B:B</f>
        <v>盘螺</v>
      </c>
      <c r="C9362" s="2" t="str">
        <f>'[1]2025年已发货'!C:C</f>
        <v>HRB400EФ8</v>
      </c>
      <c r="D9362" s="2" t="str">
        <f>'[1]2025年已发货'!D:D</f>
        <v>吨</v>
      </c>
      <c r="E9362" s="2">
        <f>'[1]2025年已发货'!E:E</f>
        <v>18</v>
      </c>
      <c r="F9362" s="4">
        <f>'[1]2025年已发货'!F:F</f>
        <v>45966</v>
      </c>
      <c r="G9362" s="2" t="str">
        <f>'[1]2025年已发货'!G:G</f>
        <v>（五局新津tod项目）成都市新津区旭辉天府未来城南(华金路南)</v>
      </c>
      <c r="H9362" s="2" t="str">
        <f>'[1]2025年已发货'!H:H</f>
        <v>李霜</v>
      </c>
      <c r="I9362" s="2">
        <f>'[1]2025年已发货'!I:I</f>
        <v>18785086540</v>
      </c>
      <c r="J9362" s="2" vm="1" t="e">
        <f>_xlfn._xlws.FILTER(辅助信息!D:D,辅助信息!G:G=G9362)</f>
        <v>#VALUE!</v>
      </c>
    </row>
    <row r="9363" spans="1:10">
      <c r="A9363" s="2" t="str">
        <f>'[1]2025年已发货'!A:A</f>
        <v>陕钢</v>
      </c>
      <c r="B9363" s="2" t="str">
        <f>'[1]2025年已发货'!B:B</f>
        <v>盘螺</v>
      </c>
      <c r="C9363" s="2" t="str">
        <f>'[1]2025年已发货'!C:C</f>
        <v>HRB400EФ10</v>
      </c>
      <c r="D9363" s="2" t="str">
        <f>'[1]2025年已发货'!D:D</f>
        <v>吨</v>
      </c>
      <c r="E9363" s="2">
        <f>'[1]2025年已发货'!E:E</f>
        <v>18</v>
      </c>
      <c r="F9363" s="4">
        <f>'[1]2025年已发货'!F:F</f>
        <v>45966</v>
      </c>
      <c r="G9363" s="2" t="str">
        <f>'[1]2025年已发货'!G:G</f>
        <v>（五局新津tod项目）成都市新津区旭辉天府未来城南(华金路南)</v>
      </c>
      <c r="H9363" s="2" t="str">
        <f>'[1]2025年已发货'!H:H</f>
        <v>李霜</v>
      </c>
      <c r="I9363" s="2">
        <f>'[1]2025年已发货'!I:I</f>
        <v>18785086540</v>
      </c>
      <c r="J9363" s="2" vm="1" t="e">
        <f>_xlfn._xlws.FILTER(辅助信息!D:D,辅助信息!G:G=G9363)</f>
        <v>#VALUE!</v>
      </c>
    </row>
    <row r="9364" spans="1:10">
      <c r="A9364" s="2" t="str">
        <f>'[1]2025年已发货'!A:A</f>
        <v>达钢</v>
      </c>
      <c r="B9364" s="2" t="str">
        <f>'[1]2025年已发货'!B:B</f>
        <v>高线</v>
      </c>
      <c r="C9364" s="2" t="str">
        <f>'[1]2025年已发货'!C:C</f>
        <v>HPB300 Φ6</v>
      </c>
      <c r="D9364" s="2" t="str">
        <f>'[1]2025年已发货'!D:D</f>
        <v>吨</v>
      </c>
      <c r="E9364" s="2">
        <f>'[1]2025年已发货'!E:E</f>
        <v>2.4</v>
      </c>
      <c r="F9364" s="4">
        <f>'[1]2025年已发货'!F:F</f>
        <v>45966</v>
      </c>
      <c r="G9364" s="2" t="str">
        <f>'[1]2025年已发货'!G:G</f>
        <v>(武汉电气化局成达万高铁强电项目-重庆开州)四川省重庆市开州区岳溪镇中心幼儿园东南46米</v>
      </c>
      <c r="H9364" s="2" t="str">
        <f>'[1]2025年已发货'!H:H</f>
        <v>杨开洪</v>
      </c>
      <c r="I9364" s="2">
        <f>'[1]2025年已发货'!I:I</f>
        <v>18628900044</v>
      </c>
      <c r="J9364" s="2" vm="1" t="e">
        <f>_xlfn._xlws.FILTER(辅助信息!D:D,辅助信息!G:G=G9364)</f>
        <v>#VALUE!</v>
      </c>
    </row>
    <row r="9365" spans="1:10">
      <c r="A9365" s="2" t="str">
        <f>'[1]2025年已发货'!A:A</f>
        <v>达钢</v>
      </c>
      <c r="B9365" s="2" t="str">
        <f>'[1]2025年已发货'!B:B</f>
        <v>盘螺</v>
      </c>
      <c r="C9365" s="2" t="str">
        <f>'[1]2025年已发货'!C:C</f>
        <v>HRB400E Φ8</v>
      </c>
      <c r="D9365" s="2" t="str">
        <f>'[1]2025年已发货'!D:D</f>
        <v>吨</v>
      </c>
      <c r="E9365" s="2">
        <f>'[1]2025年已发货'!E:E</f>
        <v>15</v>
      </c>
      <c r="F9365" s="4">
        <f>'[1]2025年已发货'!F:F</f>
        <v>45966</v>
      </c>
      <c r="G9365" s="2" t="str">
        <f>'[1]2025年已发货'!G:G</f>
        <v>(武汉电气化局成达万高铁强电项目-重庆开州)四川省重庆市开州区岳溪镇中心幼儿园东南46米</v>
      </c>
      <c r="H9365" s="2" t="str">
        <f>'[1]2025年已发货'!H:H</f>
        <v>杨开洪</v>
      </c>
      <c r="I9365" s="2">
        <f>'[1]2025年已发货'!I:I</f>
        <v>18628900044</v>
      </c>
      <c r="J9365" s="2" vm="1" t="e">
        <f>_xlfn._xlws.FILTER(辅助信息!D:D,辅助信息!G:G=G9365)</f>
        <v>#VALUE!</v>
      </c>
    </row>
    <row r="9366" spans="1:10">
      <c r="A9366" s="2" t="str">
        <f>'[1]2025年已发货'!A:A</f>
        <v>达钢</v>
      </c>
      <c r="B9366" s="2" t="str">
        <f>'[1]2025年已发货'!B:B</f>
        <v>螺纹钢</v>
      </c>
      <c r="C9366" s="2" t="str">
        <f>'[1]2025年已发货'!C:C</f>
        <v>HRB400E Φ12 9m</v>
      </c>
      <c r="D9366" s="2" t="str">
        <f>'[1]2025年已发货'!D:D</f>
        <v>吨</v>
      </c>
      <c r="E9366" s="2">
        <f>'[1]2025年已发货'!E:E</f>
        <v>12</v>
      </c>
      <c r="F9366" s="4">
        <f>'[1]2025年已发货'!F:F</f>
        <v>45966</v>
      </c>
      <c r="G9366" s="2" t="str">
        <f>'[1]2025年已发货'!G:G</f>
        <v>(武汉电气化局成达万高铁强电项目-重庆开州)四川省重庆市开州区岳溪镇中心幼儿园东南46米</v>
      </c>
      <c r="H9366" s="2" t="str">
        <f>'[1]2025年已发货'!H:H</f>
        <v>杨开洪</v>
      </c>
      <c r="I9366" s="2">
        <f>'[1]2025年已发货'!I:I</f>
        <v>18628900044</v>
      </c>
      <c r="J9366" s="2" vm="1" t="e">
        <f>_xlfn._xlws.FILTER(辅助信息!D:D,辅助信息!G:G=G9366)</f>
        <v>#VALUE!</v>
      </c>
    </row>
    <row r="9367" spans="1:10">
      <c r="A9367" s="2" t="str">
        <f>'[1]2025年已发货'!A:A</f>
        <v>达钢</v>
      </c>
      <c r="B9367" s="2" t="str">
        <f>'[1]2025年已发货'!B:B</f>
        <v>螺纹钢</v>
      </c>
      <c r="C9367" s="2" t="str">
        <f>'[1]2025年已发货'!C:C</f>
        <v>HRB400E Φ20 9m</v>
      </c>
      <c r="D9367" s="2" t="str">
        <f>'[1]2025年已发货'!D:D</f>
        <v>吨</v>
      </c>
      <c r="E9367" s="2">
        <f>'[1]2025年已发货'!E:E</f>
        <v>6</v>
      </c>
      <c r="F9367" s="4">
        <f>'[1]2025年已发货'!F:F</f>
        <v>45966</v>
      </c>
      <c r="G9367" s="2" t="str">
        <f>'[1]2025年已发货'!G:G</f>
        <v>(武汉电气化局成达万高铁强电项目-重庆开州)四川省重庆市开州区岳溪镇中心幼儿园东南46米</v>
      </c>
      <c r="H9367" s="2" t="str">
        <f>'[1]2025年已发货'!H:H</f>
        <v>杨开洪</v>
      </c>
      <c r="I9367" s="2">
        <f>'[1]2025年已发货'!I:I</f>
        <v>18628900044</v>
      </c>
      <c r="J9367" s="2" vm="1" t="e">
        <f>_xlfn._xlws.FILTER(辅助信息!D:D,辅助信息!G:G=G9367)</f>
        <v>#VALUE!</v>
      </c>
    </row>
    <row r="9368" spans="1:10">
      <c r="A9368" s="2" t="str">
        <f>'[1]2025年已发货'!A:A</f>
        <v>达钢</v>
      </c>
      <c r="B9368" s="2" t="str">
        <f>'[1]2025年已发货'!B:B</f>
        <v>螺纹钢</v>
      </c>
      <c r="C9368" s="2" t="str">
        <f>'[1]2025年已发货'!C:C</f>
        <v>HRB400EФ28*9m</v>
      </c>
      <c r="D9368" s="2" t="str">
        <f>'[1]2025年已发货'!D:D</f>
        <v>吨</v>
      </c>
      <c r="E9368" s="2">
        <f>'[1]2025年已发货'!E:E</f>
        <v>26.991</v>
      </c>
      <c r="F9368" s="4">
        <f>'[1]2025年已发货'!F:F</f>
        <v>45966</v>
      </c>
      <c r="G9368" s="2" t="str">
        <f>'[1]2025年已发货'!G:G</f>
        <v> （成铁西物-广元中央森林康养大道项目）四川省广元市利州区春华路与雪峰路交叉口西南80米(马华邦诊所)广元中央森林康养大道下穿广达铁路工程项目施工现场</v>
      </c>
      <c r="H9368" s="2" t="str">
        <f>'[1]2025年已发货'!H:H</f>
        <v>黄永福</v>
      </c>
      <c r="I9368" s="2" t="str">
        <f>'[1]2025年已发货'!I:I</f>
        <v>15982823571</v>
      </c>
      <c r="J9368" s="2" vm="1" t="e">
        <f>_xlfn._xlws.FILTER(辅助信息!D:D,辅助信息!G:G=G9368)</f>
        <v>#VALUE!</v>
      </c>
    </row>
    <row r="9369" spans="1:10">
      <c r="A9369" s="2" t="str">
        <f>'[1]2025年已发货'!A:A</f>
        <v>达钢</v>
      </c>
      <c r="B9369" s="2" t="str">
        <f>'[1]2025年已发货'!B:B</f>
        <v>盘圆</v>
      </c>
      <c r="C9369" s="2" t="str">
        <f>'[1]2025年已发货'!C:C</f>
        <v>HPB300Ф10</v>
      </c>
      <c r="D9369" s="2" t="str">
        <f>'[1]2025年已发货'!D:D</f>
        <v>吨</v>
      </c>
      <c r="E9369" s="2">
        <f>'[1]2025年已发货'!E:E</f>
        <v>7.5</v>
      </c>
      <c r="F9369" s="4">
        <f>'[1]2025年已发货'!F:F</f>
        <v>45966</v>
      </c>
      <c r="G9369" s="2" t="str">
        <f>'[1]2025年已发货'!G:G</f>
        <v> （成铁西物-广元中央森林康养大道项目）四川省广元市利州区春华路与雪峰路交叉口西南80米(马华邦诊所)广元中央森林康养大道下穿广达铁路工程项目施工现场</v>
      </c>
      <c r="H9369" s="2" t="str">
        <f>'[1]2025年已发货'!H:H</f>
        <v>黄永福</v>
      </c>
      <c r="I9369" s="2" t="str">
        <f>'[1]2025年已发货'!I:I</f>
        <v>15982823571</v>
      </c>
      <c r="J9369" s="2" vm="1" t="e">
        <f>_xlfn._xlws.FILTER(辅助信息!D:D,辅助信息!G:G=G9369)</f>
        <v>#VALUE!</v>
      </c>
    </row>
    <row r="9370" spans="1:10">
      <c r="A9370" s="2" t="str">
        <f>'[1]2025年已发货'!A:A</f>
        <v>达钢</v>
      </c>
      <c r="B9370" s="2" t="str">
        <f>'[1]2025年已发货'!B:B</f>
        <v>盘螺</v>
      </c>
      <c r="C9370" s="2" t="str">
        <f>'[1]2025年已发货'!C:C</f>
        <v>HRB400EФ6</v>
      </c>
      <c r="D9370" s="2" t="str">
        <f>'[1]2025年已发货'!D:D</f>
        <v>吨</v>
      </c>
      <c r="E9370" s="2">
        <f>'[1]2025年已发货'!E:E</f>
        <v>5</v>
      </c>
      <c r="F9370" s="4">
        <f>'[1]2025年已发货'!F:F</f>
        <v>45966</v>
      </c>
      <c r="G9370" s="2" t="str">
        <f>'[1]2025年已发货'!G:G</f>
        <v>（中核中原-温江北林医养综合体项目）四川省成都市温江区万春大道第三人民医院东</v>
      </c>
      <c r="H9370" s="2" t="str">
        <f>'[1]2025年已发货'!H:H</f>
        <v>蔡杰</v>
      </c>
      <c r="I9370" s="2">
        <f>'[1]2025年已发货'!I:I</f>
        <v>18875129329</v>
      </c>
      <c r="J9370" s="2" vm="1" t="e">
        <f>_xlfn._xlws.FILTER(辅助信息!D:D,辅助信息!G:G=G9370)</f>
        <v>#VALUE!</v>
      </c>
    </row>
    <row r="9371" spans="1:10">
      <c r="A9371" s="2" t="str">
        <f>'[1]2025年已发货'!A:A</f>
        <v>达钢</v>
      </c>
      <c r="B9371" s="2" t="str">
        <f>'[1]2025年已发货'!B:B</f>
        <v>螺纹钢</v>
      </c>
      <c r="C9371" s="2" t="str">
        <f>'[1]2025年已发货'!C:C</f>
        <v>HRB400EФ12*9m</v>
      </c>
      <c r="D9371" s="2" t="str">
        <f>'[1]2025年已发货'!D:D</f>
        <v>吨</v>
      </c>
      <c r="E9371" s="2">
        <f>'[1]2025年已发货'!E:E</f>
        <v>30</v>
      </c>
      <c r="F9371" s="4">
        <f>'[1]2025年已发货'!F:F</f>
        <v>45966</v>
      </c>
      <c r="G9371" s="2" t="str">
        <f>'[1]2025年已发货'!G:G</f>
        <v>（中核中原-温江北林医养综合体项目）四川省成都市温江区万春大道第三人民医院东</v>
      </c>
      <c r="H9371" s="2" t="str">
        <f>'[1]2025年已发货'!H:H</f>
        <v>蔡杰</v>
      </c>
      <c r="I9371" s="2">
        <f>'[1]2025年已发货'!I:I</f>
        <v>18875129329</v>
      </c>
      <c r="J9371" s="2" vm="1" t="e">
        <f>_xlfn._xlws.FILTER(辅助信息!D:D,辅助信息!G:G=G9371)</f>
        <v>#VALUE!</v>
      </c>
    </row>
    <row r="9372" spans="1:10">
      <c r="A9372" s="2" t="str">
        <f>'[1]2025年已发货'!A:A</f>
        <v>润耀</v>
      </c>
      <c r="B9372" s="2" t="str">
        <f>'[1]2025年已发货'!B:B</f>
        <v>螺纹钢</v>
      </c>
      <c r="C9372" s="2" t="str">
        <f>'[1]2025年已发货'!C:C</f>
        <v>HRB400EФ28*9m</v>
      </c>
      <c r="D9372" s="2" t="str">
        <f>'[1]2025年已发货'!D:D</f>
        <v>吨</v>
      </c>
      <c r="E9372" s="2">
        <f>'[1]2025年已发货'!E:E</f>
        <v>33.912</v>
      </c>
      <c r="F9372" s="4">
        <f>'[1]2025年已发货'!F:F</f>
        <v>45966</v>
      </c>
      <c r="G9372" s="2" t="str">
        <f>'[1]2025年已发货'!G:G</f>
        <v> （成铁西物-广元中央森林康养大道项目）四川省广元市利州区春华路与雪峰路交叉口西南80米(马华邦诊所)广元中央森林康养大道下穿广达铁路工程项目施工现场</v>
      </c>
      <c r="H9372" s="2" t="str">
        <f>'[1]2025年已发货'!H:H</f>
        <v>黄永福</v>
      </c>
      <c r="I9372" s="2" t="str">
        <f>'[1]2025年已发货'!I:I</f>
        <v>15982823571</v>
      </c>
      <c r="J9372" s="2" vm="1" t="e">
        <f>_xlfn._xlws.FILTER(辅助信息!D:D,辅助信息!G:G=G9372)</f>
        <v>#VALUE!</v>
      </c>
    </row>
    <row r="9373" spans="1:10">
      <c r="A9373" s="2" t="str">
        <f>'[1]2025年已发货'!A:A</f>
        <v>润耀</v>
      </c>
      <c r="B9373" s="2" t="str">
        <f>'[1]2025年已发货'!B:B</f>
        <v>螺纹钢</v>
      </c>
      <c r="C9373" s="2" t="str">
        <f>'[1]2025年已发货'!C:C</f>
        <v>HRB400EФ25*9m</v>
      </c>
      <c r="D9373" s="2" t="str">
        <f>'[1]2025年已发货'!D:D</f>
        <v>吨</v>
      </c>
      <c r="E9373" s="2">
        <f>'[1]2025年已发货'!E:E</f>
        <v>7.5</v>
      </c>
      <c r="F9373" s="4">
        <f>'[1]2025年已发货'!F:F</f>
        <v>45966</v>
      </c>
      <c r="G9373" s="2" t="str">
        <f>'[1]2025年已发货'!G:G</f>
        <v> （成铁西物-广元中央森林康养大道项目）四川省广元市利州区春华路与雪峰路交叉口西南80米(马华邦诊所)广元中央森林康养大道下穿广达铁路工程项目施工现场</v>
      </c>
      <c r="H9373" s="2" t="str">
        <f>'[1]2025年已发货'!H:H</f>
        <v>黄永福</v>
      </c>
      <c r="I9373" s="2" t="str">
        <f>'[1]2025年已发货'!I:I</f>
        <v>15982823571</v>
      </c>
      <c r="J9373" s="2" vm="1" t="e">
        <f>_xlfn._xlws.FILTER(辅助信息!D:D,辅助信息!G:G=G9373)</f>
        <v>#VALUE!</v>
      </c>
    </row>
    <row r="9374" spans="1:10">
      <c r="A9374" s="2" t="str">
        <f>'[1]2025年已发货'!A:A</f>
        <v>润耀</v>
      </c>
      <c r="B9374" s="2" t="str">
        <f>'[1]2025年已发货'!B:B</f>
        <v>螺纹钢</v>
      </c>
      <c r="C9374" s="2" t="str">
        <f>'[1]2025年已发货'!C:C</f>
        <v>HRB400EФ22*9m</v>
      </c>
      <c r="D9374" s="2" t="str">
        <f>'[1]2025年已发货'!D:D</f>
        <v>吨</v>
      </c>
      <c r="E9374" s="2">
        <f>'[1]2025年已发货'!E:E</f>
        <v>7.5</v>
      </c>
      <c r="F9374" s="4">
        <f>'[1]2025年已发货'!F:F</f>
        <v>45966</v>
      </c>
      <c r="G9374" s="2" t="str">
        <f>'[1]2025年已发货'!G:G</f>
        <v> （成铁西物-广元中央森林康养大道项目）四川省广元市利州区春华路与雪峰路交叉口西南80米(马华邦诊所)广元中央森林康养大道下穿广达铁路工程项目施工现场</v>
      </c>
      <c r="H9374" s="2" t="str">
        <f>'[1]2025年已发货'!H:H</f>
        <v>黄永福</v>
      </c>
      <c r="I9374" s="2" t="str">
        <f>'[1]2025年已发货'!I:I</f>
        <v>15982823571</v>
      </c>
      <c r="J9374" s="2" vm="1" t="e">
        <f>_xlfn._xlws.FILTER(辅助信息!D:D,辅助信息!G:G=G9374)</f>
        <v>#VALUE!</v>
      </c>
    </row>
    <row r="9375" spans="1:10">
      <c r="A9375" s="2" t="str">
        <f>'[1]2025年已发货'!A:A</f>
        <v>泸钢</v>
      </c>
      <c r="B9375" s="2" t="str">
        <f>'[1]2025年已发货'!B:B</f>
        <v>螺纹钢</v>
      </c>
      <c r="C9375" s="2" t="str">
        <f>'[1]2025年已发货'!C:C</f>
        <v>HRB500E Φ12</v>
      </c>
      <c r="D9375" s="2" t="str">
        <f>'[1]2025年已发货'!D:D</f>
        <v>吨</v>
      </c>
      <c r="E9375" s="2">
        <f>'[1]2025年已发货'!E:E</f>
        <v>5</v>
      </c>
      <c r="F9375" s="4">
        <f>'[1]2025年已发货'!F:F</f>
        <v>45966</v>
      </c>
      <c r="G9375" s="2" t="str">
        <f>'[1]2025年已发货'!G:G</f>
        <v>(五冶钢构龙泉东洪片区70亩住宅、商业及配套工程项目一标段)成都市龙泉驿外东洪路地铁2号线惠王陵地铁C口</v>
      </c>
      <c r="H9375" s="2" t="str">
        <f>'[1]2025年已发货'!H:H</f>
        <v>邹爱国</v>
      </c>
      <c r="I9375" s="2">
        <f>'[1]2025年已发货'!I:I</f>
        <v>13540231225</v>
      </c>
      <c r="J9375" s="2" t="str">
        <f>_xlfn._xlws.FILTER(辅助信息!D:D,辅助信息!G:G=G9375)</f>
        <v>五冶钢构龙泉东洪片区(70亩、85亩)住宅、商业及配套工程项目</v>
      </c>
    </row>
    <row r="9376" spans="1:10">
      <c r="A9376" s="2" t="str">
        <f>'[1]2025年已发货'!A:A</f>
        <v>泸钢</v>
      </c>
      <c r="B9376" s="2" t="str">
        <f>'[1]2025年已发货'!B:B</f>
        <v>螺纹钢</v>
      </c>
      <c r="C9376" s="2" t="str">
        <f>'[1]2025年已发货'!C:C</f>
        <v>HRB500E Φ16</v>
      </c>
      <c r="D9376" s="2" t="str">
        <f>'[1]2025年已发货'!D:D</f>
        <v>吨</v>
      </c>
      <c r="E9376" s="2">
        <f>'[1]2025年已发货'!E:E</f>
        <v>5</v>
      </c>
      <c r="F9376" s="4">
        <f>'[1]2025年已发货'!F:F</f>
        <v>45966</v>
      </c>
      <c r="G9376" s="2" t="str">
        <f>'[1]2025年已发货'!G:G</f>
        <v>(五冶钢构龙泉东洪片区70亩住宅、商业及配套工程项目一标段)成都市龙泉驿外东洪路地铁2号线惠王陵地铁C口</v>
      </c>
      <c r="H9376" s="2" t="str">
        <f>'[1]2025年已发货'!H:H</f>
        <v>邹爱国</v>
      </c>
      <c r="I9376" s="2">
        <f>'[1]2025年已发货'!I:I</f>
        <v>13540231225</v>
      </c>
      <c r="J9376" s="2" t="str">
        <f>_xlfn._xlws.FILTER(辅助信息!D:D,辅助信息!G:G=G9376)</f>
        <v>五冶钢构龙泉东洪片区(70亩、85亩)住宅、商业及配套工程项目</v>
      </c>
    </row>
    <row r="9377" spans="1:10">
      <c r="A9377" s="2" t="str">
        <f>'[1]2025年已发货'!A:A</f>
        <v>泸钢</v>
      </c>
      <c r="B9377" s="2" t="str">
        <f>'[1]2025年已发货'!B:B</f>
        <v>螺纹钢</v>
      </c>
      <c r="C9377" s="2" t="str">
        <f>'[1]2025年已发货'!C:C</f>
        <v>HRB500E Φ18</v>
      </c>
      <c r="D9377" s="2" t="str">
        <f>'[1]2025年已发货'!D:D</f>
        <v>吨</v>
      </c>
      <c r="E9377" s="2">
        <f>'[1]2025年已发货'!E:E</f>
        <v>7.5</v>
      </c>
      <c r="F9377" s="4">
        <f>'[1]2025年已发货'!F:F</f>
        <v>45966</v>
      </c>
      <c r="G9377" s="2" t="str">
        <f>'[1]2025年已发货'!G:G</f>
        <v>(五冶钢构龙泉东洪片区70亩住宅、商业及配套工程项目一标段)成都市龙泉驿外东洪路地铁2号线惠王陵地铁C口</v>
      </c>
      <c r="H9377" s="2" t="str">
        <f>'[1]2025年已发货'!H:H</f>
        <v>邹爱国</v>
      </c>
      <c r="I9377" s="2">
        <f>'[1]2025年已发货'!I:I</f>
        <v>13540231225</v>
      </c>
      <c r="J9377" s="2" t="str">
        <f>_xlfn._xlws.FILTER(辅助信息!D:D,辅助信息!G:G=G9377)</f>
        <v>五冶钢构龙泉东洪片区(70亩、85亩)住宅、商业及配套工程项目</v>
      </c>
    </row>
    <row r="9378" spans="1:10">
      <c r="A9378" s="2" t="str">
        <f>'[1]2025年已发货'!A:A</f>
        <v>泸钢</v>
      </c>
      <c r="B9378" s="2" t="str">
        <f>'[1]2025年已发货'!B:B</f>
        <v>螺纹钢</v>
      </c>
      <c r="C9378" s="2" t="str">
        <f>'[1]2025年已发货'!C:C</f>
        <v>HRB500E Φ22</v>
      </c>
      <c r="D9378" s="2" t="str">
        <f>'[1]2025年已发货'!D:D</f>
        <v>吨</v>
      </c>
      <c r="E9378" s="2">
        <f>'[1]2025年已发货'!E:E</f>
        <v>15</v>
      </c>
      <c r="F9378" s="4">
        <f>'[1]2025年已发货'!F:F</f>
        <v>45966</v>
      </c>
      <c r="G9378" s="2" t="str">
        <f>'[1]2025年已发货'!G:G</f>
        <v>(五冶钢构龙泉东洪片区70亩住宅、商业及配套工程项目一标段)成都市龙泉驿外东洪路地铁2号线惠王陵地铁C口</v>
      </c>
      <c r="H9378" s="2" t="str">
        <f>'[1]2025年已发货'!H:H</f>
        <v>邹爱国</v>
      </c>
      <c r="I9378" s="2">
        <f>'[1]2025年已发货'!I:I</f>
        <v>13540231225</v>
      </c>
      <c r="J9378" s="2" t="str">
        <f>_xlfn._xlws.FILTER(辅助信息!D:D,辅助信息!G:G=G9378)</f>
        <v>五冶钢构龙泉东洪片区(70亩、85亩)住宅、商业及配套工程项目</v>
      </c>
    </row>
    <row r="9379" spans="1:10">
      <c r="A9379" s="2" t="str">
        <f>'[1]2025年已发货'!A:A</f>
        <v>泸钢</v>
      </c>
      <c r="B9379" s="2" t="str">
        <f>'[1]2025年已发货'!B:B</f>
        <v>螺纹钢</v>
      </c>
      <c r="C9379" s="2" t="str">
        <f>'[1]2025年已发货'!C:C</f>
        <v>HRB400E Φ12 9m</v>
      </c>
      <c r="D9379" s="2" t="str">
        <f>'[1]2025年已发货'!D:D</f>
        <v>吨</v>
      </c>
      <c r="E9379" s="2">
        <f>'[1]2025年已发货'!E:E</f>
        <v>30</v>
      </c>
      <c r="F9379" s="4">
        <f>'[1]2025年已发货'!F:F</f>
        <v>45966</v>
      </c>
      <c r="G9379" s="2" t="str">
        <f>'[1]2025年已发货'!G:G</f>
        <v>(五冶钢构龙泉东洪片区85亩住宅、商业及配套工程项目三标段)成都市龙泉驿外东洪路地铁2号线惠王陵地铁C口</v>
      </c>
      <c r="H9379" s="2" t="str">
        <f>'[1]2025年已发货'!H:H</f>
        <v>王军宝</v>
      </c>
      <c r="I9379" s="2">
        <f>'[1]2025年已发货'!I:I</f>
        <v>13889142392</v>
      </c>
      <c r="J9379" s="2" t="str">
        <f>_xlfn._xlws.FILTER(辅助信息!D:D,辅助信息!G:G=G9379)</f>
        <v>五冶钢构龙泉东洪片区(70亩、85亩)住宅、商业及配套工程项目</v>
      </c>
    </row>
    <row r="9380" spans="1:10">
      <c r="A9380" s="2" t="str">
        <f>'[1]2025年已发货'!A:A</f>
        <v>泸钢</v>
      </c>
      <c r="B9380" s="2" t="str">
        <f>'[1]2025年已发货'!B:B</f>
        <v>螺纹钢</v>
      </c>
      <c r="C9380" s="2" t="str">
        <f>'[1]2025年已发货'!C:C</f>
        <v>HRB400E Φ18 9m</v>
      </c>
      <c r="D9380" s="2" t="str">
        <f>'[1]2025年已发货'!D:D</f>
        <v>吨</v>
      </c>
      <c r="E9380" s="2">
        <f>'[1]2025年已发货'!E:E</f>
        <v>5</v>
      </c>
      <c r="F9380" s="4">
        <f>'[1]2025年已发货'!F:F</f>
        <v>45966</v>
      </c>
      <c r="G9380" s="2" t="str">
        <f>'[1]2025年已发货'!G:G</f>
        <v>(五冶钢构龙泉东洪片区85亩住宅、商业及配套工程项目三标段)成都市龙泉驿外东洪路地铁2号线惠王陵地铁C口</v>
      </c>
      <c r="H9380" s="2" t="str">
        <f>'[1]2025年已发货'!H:H</f>
        <v>王军宝</v>
      </c>
      <c r="I9380" s="2">
        <f>'[1]2025年已发货'!I:I</f>
        <v>13889142392</v>
      </c>
      <c r="J9380" s="2" t="str">
        <f>_xlfn._xlws.FILTER(辅助信息!D:D,辅助信息!G:G=G9380)</f>
        <v>五冶钢构龙泉东洪片区(70亩、85亩)住宅、商业及配套工程项目</v>
      </c>
    </row>
    <row r="9381" spans="1:10">
      <c r="A9381" s="2" t="str">
        <f>'[1]2025年已发货'!A:A</f>
        <v>泸钢</v>
      </c>
      <c r="B9381" s="2" t="str">
        <f>'[1]2025年已发货'!B:B</f>
        <v>盘螺</v>
      </c>
      <c r="C9381" s="2" t="str">
        <f>'[1]2025年已发货'!C:C</f>
        <v>HRB400E Φ8</v>
      </c>
      <c r="D9381" s="2" t="str">
        <f>'[1]2025年已发货'!D:D</f>
        <v>吨</v>
      </c>
      <c r="E9381" s="2">
        <f>'[1]2025年已发货'!E:E</f>
        <v>35</v>
      </c>
      <c r="F9381" s="4">
        <f>'[1]2025年已发货'!F:F</f>
        <v>45966</v>
      </c>
      <c r="G9381" s="2" t="str">
        <f>'[1]2025年已发货'!G:G</f>
        <v>(五冶钢构龙泉东洪片区85亩住宅、商业及配套工程项目三标段)成都市龙泉驿外东洪路地铁2号线惠王陵地铁C口</v>
      </c>
      <c r="H9381" s="2" t="str">
        <f>'[1]2025年已发货'!H:H</f>
        <v>王军宝</v>
      </c>
      <c r="I9381" s="2">
        <f>'[1]2025年已发货'!I:I</f>
        <v>13889142392</v>
      </c>
      <c r="J9381" s="2" t="str">
        <f>_xlfn._xlws.FILTER(辅助信息!D:D,辅助信息!G:G=G9381)</f>
        <v>五冶钢构龙泉东洪片区(70亩、85亩)住宅、商业及配套工程项目</v>
      </c>
    </row>
    <row r="9382" spans="1:10">
      <c r="A9382" s="2" t="str">
        <f>'[1]2025年已发货'!A:A</f>
        <v>泸钢</v>
      </c>
      <c r="B9382" s="2" t="str">
        <f>'[1]2025年已发货'!B:B</f>
        <v>螺纹钢</v>
      </c>
      <c r="C9382" s="2" t="str">
        <f>'[1]2025年已发货'!C:C</f>
        <v>HRB400E Φ12 9m</v>
      </c>
      <c r="D9382" s="2" t="str">
        <f>'[1]2025年已发货'!D:D</f>
        <v>吨</v>
      </c>
      <c r="E9382" s="2">
        <f>'[1]2025年已发货'!E:E</f>
        <v>35</v>
      </c>
      <c r="F9382" s="4">
        <f>'[1]2025年已发货'!F:F</f>
        <v>45966</v>
      </c>
      <c r="G9382" s="2" t="str">
        <f>'[1]2025年已发货'!G:G</f>
        <v>(五冶钢构龙泉东洪片区70亩住宅、商业及配套工程项目一标段)成都市龙泉驿外东洪路地铁2号线惠王陵地铁C口</v>
      </c>
      <c r="H9382" s="2" t="str">
        <f>'[1]2025年已发货'!H:H</f>
        <v>邹爱国</v>
      </c>
      <c r="I9382" s="2">
        <f>'[1]2025年已发货'!I:I</f>
        <v>13540231225</v>
      </c>
      <c r="J9382" s="2" t="str">
        <f>_xlfn._xlws.FILTER(辅助信息!D:D,辅助信息!G:G=G9382)</f>
        <v>五冶钢构龙泉东洪片区(70亩、85亩)住宅、商业及配套工程项目</v>
      </c>
    </row>
    <row r="9383" spans="1:10">
      <c r="A9383" s="2" t="str">
        <f>'[1]2025年已发货'!A:A</f>
        <v>泸钢</v>
      </c>
      <c r="B9383" s="2" t="str">
        <f>'[1]2025年已发货'!B:B</f>
        <v>螺纹钢</v>
      </c>
      <c r="C9383" s="2" t="str">
        <f>'[1]2025年已发货'!C:C</f>
        <v>HRB400E Φ16 9m</v>
      </c>
      <c r="D9383" s="2" t="str">
        <f>'[1]2025年已发货'!D:D</f>
        <v>吨</v>
      </c>
      <c r="E9383" s="2">
        <f>'[1]2025年已发货'!E:E</f>
        <v>10</v>
      </c>
      <c r="F9383" s="4">
        <f>'[1]2025年已发货'!F:F</f>
        <v>45966</v>
      </c>
      <c r="G9383" s="2" t="str">
        <f>'[1]2025年已发货'!G:G</f>
        <v>(五冶钢构龙泉东洪片区70亩住宅、商业及配套工程项目一标段)成都市龙泉驿外东洪路地铁2号线惠王陵地铁C口</v>
      </c>
      <c r="H9383" s="2" t="str">
        <f>'[1]2025年已发货'!H:H</f>
        <v>邹爱国</v>
      </c>
      <c r="I9383" s="2">
        <f>'[1]2025年已发货'!I:I</f>
        <v>13540231225</v>
      </c>
      <c r="J9383" s="2" t="str">
        <f>_xlfn._xlws.FILTER(辅助信息!D:D,辅助信息!G:G=G9383)</f>
        <v>五冶钢构龙泉东洪片区(70亩、85亩)住宅、商业及配套工程项目</v>
      </c>
    </row>
    <row r="9384" spans="1:10">
      <c r="A9384" s="2" t="str">
        <f>'[1]2025年已发货'!A:A</f>
        <v>泸钢</v>
      </c>
      <c r="B9384" s="2" t="str">
        <f>'[1]2025年已发货'!B:B</f>
        <v>螺纹钢</v>
      </c>
      <c r="C9384" s="2" t="str">
        <f>'[1]2025年已发货'!C:C</f>
        <v>HRB400E Φ18 9m</v>
      </c>
      <c r="D9384" s="2" t="str">
        <f>'[1]2025年已发货'!D:D</f>
        <v>吨</v>
      </c>
      <c r="E9384" s="2">
        <f>'[1]2025年已发货'!E:E</f>
        <v>2.5</v>
      </c>
      <c r="F9384" s="4">
        <f>'[1]2025年已发货'!F:F</f>
        <v>45966</v>
      </c>
      <c r="G9384" s="2" t="str">
        <f>'[1]2025年已发货'!G:G</f>
        <v>(五冶钢构龙泉东洪片区70亩住宅、商业及配套工程项目一标段)成都市龙泉驿外东洪路地铁2号线惠王陵地铁C口</v>
      </c>
      <c r="H9384" s="2" t="str">
        <f>'[1]2025年已发货'!H:H</f>
        <v>邹爱国</v>
      </c>
      <c r="I9384" s="2">
        <f>'[1]2025年已发货'!I:I</f>
        <v>13540231225</v>
      </c>
      <c r="J9384" s="2" t="str">
        <f>_xlfn._xlws.FILTER(辅助信息!D:D,辅助信息!G:G=G9384)</f>
        <v>五冶钢构龙泉东洪片区(70亩、85亩)住宅、商业及配套工程项目</v>
      </c>
    </row>
    <row r="9385" spans="1:10">
      <c r="A9385" s="2" t="str">
        <f>'[1]2025年已发货'!A:A</f>
        <v>泸钢</v>
      </c>
      <c r="B9385" s="2" t="str">
        <f>'[1]2025年已发货'!B:B</f>
        <v>螺纹钢</v>
      </c>
      <c r="C9385" s="2" t="str">
        <f>'[1]2025年已发货'!C:C</f>
        <v>HRB400E Φ20 9m</v>
      </c>
      <c r="D9385" s="2" t="str">
        <f>'[1]2025年已发货'!D:D</f>
        <v>吨</v>
      </c>
      <c r="E9385" s="2">
        <f>'[1]2025年已发货'!E:E</f>
        <v>20</v>
      </c>
      <c r="F9385" s="4">
        <f>'[1]2025年已发货'!F:F</f>
        <v>45966</v>
      </c>
      <c r="G9385" s="2" t="str">
        <f>'[1]2025年已发货'!G:G</f>
        <v>(五冶钢构龙泉东洪片区70亩住宅、商业及配套工程项目一标段)成都市龙泉驿外东洪路地铁2号线惠王陵地铁C口</v>
      </c>
      <c r="H9385" s="2" t="str">
        <f>'[1]2025年已发货'!H:H</f>
        <v>邹爱国</v>
      </c>
      <c r="I9385" s="2">
        <f>'[1]2025年已发货'!I:I</f>
        <v>13540231225</v>
      </c>
      <c r="J9385" s="2" t="str">
        <f>_xlfn._xlws.FILTER(辅助信息!D:D,辅助信息!G:G=G9385)</f>
        <v>五冶钢构龙泉东洪片区(70亩、85亩)住宅、商业及配套工程项目</v>
      </c>
    </row>
    <row r="9386" spans="1:10">
      <c r="A9386" s="2" t="str">
        <f>'[1]2025年已发货'!A:A</f>
        <v>泸钢</v>
      </c>
      <c r="B9386" s="2" t="str">
        <f>'[1]2025年已发货'!B:B</f>
        <v>螺纹钢</v>
      </c>
      <c r="C9386" s="2" t="str">
        <f>'[1]2025年已发货'!C:C</f>
        <v>HRB400E Φ22 9m</v>
      </c>
      <c r="D9386" s="2" t="str">
        <f>'[1]2025年已发货'!D:D</f>
        <v>吨</v>
      </c>
      <c r="E9386" s="2">
        <f>'[1]2025年已发货'!E:E</f>
        <v>35</v>
      </c>
      <c r="F9386" s="4">
        <f>'[1]2025年已发货'!F:F</f>
        <v>45966</v>
      </c>
      <c r="G9386" s="2" t="str">
        <f>'[1]2025年已发货'!G:G</f>
        <v>(五冶钢构龙泉东洪片区70亩住宅、商业及配套工程项目一标段)成都市龙泉驿外东洪路地铁2号线惠王陵地铁C口</v>
      </c>
      <c r="H9386" s="2" t="str">
        <f>'[1]2025年已发货'!H:H</f>
        <v>邹爱国</v>
      </c>
      <c r="I9386" s="2">
        <f>'[1]2025年已发货'!I:I</f>
        <v>13540231225</v>
      </c>
      <c r="J9386" s="2" t="str">
        <f>_xlfn._xlws.FILTER(辅助信息!D:D,辅助信息!G:G=G9386)</f>
        <v>五冶钢构龙泉东洪片区(70亩、85亩)住宅、商业及配套工程项目</v>
      </c>
    </row>
    <row r="9387" spans="1:10">
      <c r="A9387" s="2" t="str">
        <f>'[1]2025年已发货'!A:A</f>
        <v>德胜</v>
      </c>
      <c r="B9387" s="2" t="str">
        <f>'[1]2025年已发货'!B:B</f>
        <v>螺纹钢</v>
      </c>
      <c r="C9387" s="2" t="str">
        <f>'[1]2025年已发货'!C:C</f>
        <v>HRB500EΦ28*12m</v>
      </c>
      <c r="D9387" s="2" t="str">
        <f>'[1]2025年已发货'!D:D</f>
        <v>吨</v>
      </c>
      <c r="E9387" s="2">
        <f>'[1]2025年已发货'!E:E</f>
        <v>70</v>
      </c>
      <c r="F9387" s="4">
        <f>'[1]2025年已发货'!F:F</f>
        <v>45967</v>
      </c>
      <c r="G9387" s="2" t="str">
        <f>'[1]2025年已发货'!G:G</f>
        <v>（成峨2标）眉山市多悦镇林梗村1#钢筋场</v>
      </c>
      <c r="H9387" s="2" t="str">
        <f>'[1]2025年已发货'!H:H</f>
        <v>李川</v>
      </c>
      <c r="I9387" s="2" t="str">
        <f>'[1]2025年已发货'!I:I</f>
        <v>18228570021</v>
      </c>
      <c r="J9387" s="2" vm="1" t="e">
        <f>_xlfn._xlws.FILTER(辅助信息!D:D,辅助信息!G:G=G9387)</f>
        <v>#VALUE!</v>
      </c>
    </row>
    <row r="9388" spans="1:10">
      <c r="A9388" s="2" t="str">
        <f>'[1]2025年已发货'!A:A</f>
        <v>德胜</v>
      </c>
      <c r="B9388" s="2" t="str">
        <f>'[1]2025年已发货'!B:B</f>
        <v>螺纹钢</v>
      </c>
      <c r="C9388" s="2" t="str">
        <f>'[1]2025年已发货'!C:C</f>
        <v>HRB500EΦ32*9m</v>
      </c>
      <c r="D9388" s="2" t="str">
        <f>'[1]2025年已发货'!D:D</f>
        <v>吨</v>
      </c>
      <c r="E9388" s="2">
        <f>'[1]2025年已发货'!E:E</f>
        <v>105</v>
      </c>
      <c r="F9388" s="4">
        <f>'[1]2025年已发货'!F:F</f>
        <v>45967</v>
      </c>
      <c r="G9388" s="2" t="str">
        <f>'[1]2025年已发货'!G:G</f>
        <v>（成峨2标）眉山市多悦镇林梗村1#钢筋场</v>
      </c>
      <c r="H9388" s="2" t="str">
        <f>'[1]2025年已发货'!H:H</f>
        <v>李川</v>
      </c>
      <c r="I9388" s="2" t="str">
        <f>'[1]2025年已发货'!I:I</f>
        <v>18228570021</v>
      </c>
      <c r="J9388" s="2" vm="1" t="e">
        <f>_xlfn._xlws.FILTER(辅助信息!D:D,辅助信息!G:G=G9388)</f>
        <v>#VALUE!</v>
      </c>
    </row>
    <row r="9389" spans="1:10">
      <c r="A9389" s="2" t="str">
        <f>'[1]2025年已发货'!A:A</f>
        <v>德胜恒嘉</v>
      </c>
      <c r="B9389" s="2" t="str">
        <f>'[1]2025年已发货'!B:B</f>
        <v>螺纹钢</v>
      </c>
      <c r="C9389" s="2" t="str">
        <f>'[1]2025年已发货'!C:C</f>
        <v>HRB400EФ12，12m</v>
      </c>
      <c r="D9389" s="2" t="str">
        <f>'[1]2025年已发货'!D:D</f>
        <v>吨</v>
      </c>
      <c r="E9389" s="2">
        <f>'[1]2025年已发货'!E:E</f>
        <v>70</v>
      </c>
      <c r="F9389" s="4">
        <f>'[1]2025年已发货'!F:F</f>
        <v>45967</v>
      </c>
      <c r="G9389" s="2" t="str">
        <f>'[1]2025年已发货'!G:G</f>
        <v>（中铁广州局-成渝扩容2标）成渝扩容项目ZCB3-2标2#钢筋厂【雁江区联盟桥东北50米(资资路) 】</v>
      </c>
      <c r="H9389" s="2" t="str">
        <f>'[1]2025年已发货'!H:H</f>
        <v>刘沛琦</v>
      </c>
      <c r="I9389" s="2">
        <f>'[1]2025年已发货'!I:I</f>
        <v>18011784798</v>
      </c>
      <c r="J9389" s="2" vm="1" t="e">
        <f>_xlfn._xlws.FILTER(辅助信息!D:D,辅助信息!G:G=G9389)</f>
        <v>#VALUE!</v>
      </c>
    </row>
    <row r="9390" spans="1:10">
      <c r="A9390" s="2" t="str">
        <f>'[1]2025年已发货'!A:A</f>
        <v>德胜恒嘉</v>
      </c>
      <c r="B9390" s="2" t="str">
        <f>'[1]2025年已发货'!B:B</f>
        <v>螺纹钢</v>
      </c>
      <c r="C9390" s="2" t="str">
        <f>'[1]2025年已发货'!C:C</f>
        <v>HRB400EФ14，12m</v>
      </c>
      <c r="D9390" s="2" t="str">
        <f>'[1]2025年已发货'!D:D</f>
        <v>吨</v>
      </c>
      <c r="E9390" s="2">
        <f>'[1]2025年已发货'!E:E</f>
        <v>35</v>
      </c>
      <c r="F9390" s="4">
        <f>'[1]2025年已发货'!F:F</f>
        <v>45967</v>
      </c>
      <c r="G9390" s="2" t="str">
        <f>'[1]2025年已发货'!G:G</f>
        <v>（中铁广州局-成渝扩容2标）成渝扩容项目ZCB3-2标2#钢筋厂【雁江区联盟桥东北50米(资资路) 】</v>
      </c>
      <c r="H9390" s="2" t="str">
        <f>'[1]2025年已发货'!H:H</f>
        <v>刘沛琦</v>
      </c>
      <c r="I9390" s="2">
        <f>'[1]2025年已发货'!I:I</f>
        <v>18011784798</v>
      </c>
      <c r="J9390" s="2" vm="1" t="e">
        <f>_xlfn._xlws.FILTER(辅助信息!D:D,辅助信息!G:G=G9390)</f>
        <v>#VALUE!</v>
      </c>
    </row>
    <row r="9391" spans="1:10">
      <c r="A9391" s="2" t="str">
        <f>'[1]2025年已发货'!A:A</f>
        <v>德胜恒嘉</v>
      </c>
      <c r="B9391" s="2" t="str">
        <f>'[1]2025年已发货'!B:B</f>
        <v>螺纹钢</v>
      </c>
      <c r="C9391" s="2" t="str">
        <f>'[1]2025年已发货'!C:C</f>
        <v>HRB400EФ25，12m</v>
      </c>
      <c r="D9391" s="2" t="str">
        <f>'[1]2025年已发货'!D:D</f>
        <v>吨</v>
      </c>
      <c r="E9391" s="2">
        <f>'[1]2025年已发货'!E:E</f>
        <v>70</v>
      </c>
      <c r="F9391" s="4">
        <f>'[1]2025年已发货'!F:F</f>
        <v>45967</v>
      </c>
      <c r="G9391" s="2" t="str">
        <f>'[1]2025年已发货'!G:G</f>
        <v>（中铁广州局-成渝扩容2标）成渝扩容项目ZCB3-2标2#钢筋厂【雁江区联盟桥东北50米(资资路) 】</v>
      </c>
      <c r="H9391" s="2" t="str">
        <f>'[1]2025年已发货'!H:H</f>
        <v>刘沛琦</v>
      </c>
      <c r="I9391" s="2">
        <f>'[1]2025年已发货'!I:I</f>
        <v>18011784798</v>
      </c>
      <c r="J9391" s="2" vm="1" t="e">
        <f>_xlfn._xlws.FILTER(辅助信息!D:D,辅助信息!G:G=G9391)</f>
        <v>#VALUE!</v>
      </c>
    </row>
    <row r="9392" spans="1:10">
      <c r="A9392" s="2" t="str">
        <f>'[1]2025年已发货'!A:A</f>
        <v>德胜恒嘉</v>
      </c>
      <c r="B9392" s="2" t="str">
        <f>'[1]2025年已发货'!B:B</f>
        <v>螺纹钢</v>
      </c>
      <c r="C9392" s="2" t="str">
        <f>'[1]2025年已发货'!C:C</f>
        <v>HRB400EФ25，9m</v>
      </c>
      <c r="D9392" s="2" t="str">
        <f>'[1]2025年已发货'!D:D</f>
        <v>吨</v>
      </c>
      <c r="E9392" s="2">
        <f>'[1]2025年已发货'!E:E</f>
        <v>35</v>
      </c>
      <c r="F9392" s="4">
        <f>'[1]2025年已发货'!F:F</f>
        <v>45967</v>
      </c>
      <c r="G9392" s="2" t="str">
        <f>'[1]2025年已发货'!G:G</f>
        <v>（中铁广州局-成渝扩容2标）成渝扩容项目ZCB3-2标2#钢筋厂【雁江区联盟桥东北50米(资资路) 】</v>
      </c>
      <c r="H9392" s="2" t="str">
        <f>'[1]2025年已发货'!H:H</f>
        <v>刘沛琦</v>
      </c>
      <c r="I9392" s="2">
        <f>'[1]2025年已发货'!I:I</f>
        <v>18011784798</v>
      </c>
      <c r="J9392" s="2" vm="1" t="e">
        <f>_xlfn._xlws.FILTER(辅助信息!D:D,辅助信息!G:G=G9392)</f>
        <v>#VALUE!</v>
      </c>
    </row>
    <row r="9393" spans="1:10">
      <c r="A9393" s="2" t="str">
        <f>'[1]2025年已发货'!A:A</f>
        <v>德胜恒嘉</v>
      </c>
      <c r="B9393" s="2" t="str">
        <f>'[1]2025年已发货'!B:B</f>
        <v>螺纹钢</v>
      </c>
      <c r="C9393" s="2" t="str">
        <f>'[1]2025年已发货'!C:C</f>
        <v>HRB400EФ28，9m</v>
      </c>
      <c r="D9393" s="2" t="str">
        <f>'[1]2025年已发货'!D:D</f>
        <v>吨</v>
      </c>
      <c r="E9393" s="2">
        <f>'[1]2025年已发货'!E:E</f>
        <v>35</v>
      </c>
      <c r="F9393" s="4">
        <f>'[1]2025年已发货'!F:F</f>
        <v>45967</v>
      </c>
      <c r="G9393" s="2" t="str">
        <f>'[1]2025年已发货'!G:G</f>
        <v>（中铁广州局-成渝扩容2标）成渝扩容项目ZCB3-2标2#钢筋厂【雁江区联盟桥东北50米(资资路) 】</v>
      </c>
      <c r="H9393" s="2" t="str">
        <f>'[1]2025年已发货'!H:H</f>
        <v>刘沛琦</v>
      </c>
      <c r="I9393" s="2">
        <f>'[1]2025年已发货'!I:I</f>
        <v>18011784798</v>
      </c>
      <c r="J9393" s="2" vm="1" t="e">
        <f>_xlfn._xlws.FILTER(辅助信息!D:D,辅助信息!G:G=G9393)</f>
        <v>#VALUE!</v>
      </c>
    </row>
    <row r="9394" spans="1:10">
      <c r="A9394" s="2" t="str">
        <f>'[1]2025年已发货'!A:A</f>
        <v>德胜恒嘉</v>
      </c>
      <c r="B9394" s="2" t="str">
        <f>'[1]2025年已发货'!B:B</f>
        <v>螺纹钢</v>
      </c>
      <c r="C9394" s="2" t="str">
        <f>'[1]2025年已发货'!C:C</f>
        <v>HRB400EФ12，12m</v>
      </c>
      <c r="D9394" s="2" t="str">
        <f>'[1]2025年已发货'!D:D</f>
        <v>吨</v>
      </c>
      <c r="E9394" s="2">
        <f>'[1]2025年已发货'!E:E</f>
        <v>105</v>
      </c>
      <c r="F9394" s="4">
        <f>'[1]2025年已发货'!F:F</f>
        <v>45967</v>
      </c>
      <c r="G9394" s="2" t="str">
        <f>'[1]2025年已发货'!G:G</f>
        <v>（中铁五局-成渝扩容3标）四川省资阳市雁江区伍隍镇铺子村雁江区X138</v>
      </c>
      <c r="H9394" s="2" t="str">
        <f>'[1]2025年已发货'!H:H</f>
        <v>王健</v>
      </c>
      <c r="I9394" s="2">
        <f>'[1]2025年已发货'!I:I</f>
        <v>17726168395</v>
      </c>
      <c r="J9394" s="2" vm="1" t="e">
        <f>_xlfn._xlws.FILTER(辅助信息!D:D,辅助信息!G:G=G9394)</f>
        <v>#VALUE!</v>
      </c>
    </row>
    <row r="9395" spans="1:10">
      <c r="A9395" s="2" t="str">
        <f>'[1]2025年已发货'!A:A</f>
        <v>德胜恒嘉</v>
      </c>
      <c r="B9395" s="2" t="str">
        <f>'[1]2025年已发货'!B:B</f>
        <v>螺纹钢</v>
      </c>
      <c r="C9395" s="2" t="str">
        <f>'[1]2025年已发货'!C:C</f>
        <v>HRB400EФ16，12m</v>
      </c>
      <c r="D9395" s="2" t="str">
        <f>'[1]2025年已发货'!D:D</f>
        <v>吨</v>
      </c>
      <c r="E9395" s="2">
        <f>'[1]2025年已发货'!E:E</f>
        <v>35</v>
      </c>
      <c r="F9395" s="4">
        <f>'[1]2025年已发货'!F:F</f>
        <v>45967</v>
      </c>
      <c r="G9395" s="2" t="str">
        <f>'[1]2025年已发货'!G:G</f>
        <v>（中铁五局-成渝扩容3标）四川省资阳市雁江区伍隍镇铺子村雁江区X138</v>
      </c>
      <c r="H9395" s="2" t="str">
        <f>'[1]2025年已发货'!H:H</f>
        <v>王健</v>
      </c>
      <c r="I9395" s="2">
        <f>'[1]2025年已发货'!I:I</f>
        <v>17726168395</v>
      </c>
      <c r="J9395" s="2" vm="1" t="e">
        <f>_xlfn._xlws.FILTER(辅助信息!D:D,辅助信息!G:G=G9395)</f>
        <v>#VALUE!</v>
      </c>
    </row>
    <row r="9396" spans="1:10">
      <c r="A9396" s="2" t="str">
        <f>'[1]2025年已发货'!A:A</f>
        <v>德胜恒嘉</v>
      </c>
      <c r="B9396" s="2" t="str">
        <f>'[1]2025年已发货'!B:B</f>
        <v>螺纹钢</v>
      </c>
      <c r="C9396" s="2" t="str">
        <f>'[1]2025年已发货'!C:C</f>
        <v>HRB400EФ20，12m</v>
      </c>
      <c r="D9396" s="2" t="str">
        <f>'[1]2025年已发货'!D:D</f>
        <v>吨</v>
      </c>
      <c r="E9396" s="2">
        <f>'[1]2025年已发货'!E:E</f>
        <v>35</v>
      </c>
      <c r="F9396" s="4">
        <f>'[1]2025年已发货'!F:F</f>
        <v>45967</v>
      </c>
      <c r="G9396" s="2" t="str">
        <f>'[1]2025年已发货'!G:G</f>
        <v>（中铁五局-成渝扩容3标）四川省资阳市雁江区伍隍镇铺子村雁江区X138</v>
      </c>
      <c r="H9396" s="2" t="str">
        <f>'[1]2025年已发货'!H:H</f>
        <v>王健</v>
      </c>
      <c r="I9396" s="2">
        <f>'[1]2025年已发货'!I:I</f>
        <v>17726168395</v>
      </c>
      <c r="J9396" s="2" vm="1" t="e">
        <f>_xlfn._xlws.FILTER(辅助信息!D:D,辅助信息!G:G=G9396)</f>
        <v>#VALUE!</v>
      </c>
    </row>
    <row r="9397" spans="1:10">
      <c r="A9397" s="2" t="str">
        <f>'[1]2025年已发货'!A:A</f>
        <v>德胜恒嘉</v>
      </c>
      <c r="B9397" s="2" t="str">
        <f>'[1]2025年已发货'!B:B</f>
        <v>螺纹钢</v>
      </c>
      <c r="C9397" s="2" t="str">
        <f>'[1]2025年已发货'!C:C</f>
        <v>HRB400EФ28，12m</v>
      </c>
      <c r="D9397" s="2" t="str">
        <f>'[1]2025年已发货'!D:D</f>
        <v>吨</v>
      </c>
      <c r="E9397" s="2">
        <f>'[1]2025年已发货'!E:E</f>
        <v>70</v>
      </c>
      <c r="F9397" s="4">
        <f>'[1]2025年已发货'!F:F</f>
        <v>45967</v>
      </c>
      <c r="G9397" s="2" t="str">
        <f>'[1]2025年已发货'!G:G</f>
        <v>（中铁五局-成渝扩容3标）四川省资阳市雁江区伍隍镇铺子村雁江区X138</v>
      </c>
      <c r="H9397" s="2" t="str">
        <f>'[1]2025年已发货'!H:H</f>
        <v>王健</v>
      </c>
      <c r="I9397" s="2">
        <f>'[1]2025年已发货'!I:I</f>
        <v>17726168395</v>
      </c>
      <c r="J9397" s="2" vm="1" t="e">
        <f>_xlfn._xlws.FILTER(辅助信息!D:D,辅助信息!G:G=G9397)</f>
        <v>#VALUE!</v>
      </c>
    </row>
    <row r="9398" spans="1:10">
      <c r="A9398" s="2" t="str">
        <f>'[1]2025年已发货'!A:A</f>
        <v>德胜恒嘉</v>
      </c>
      <c r="B9398" s="2" t="str">
        <f>'[1]2025年已发货'!B:B</f>
        <v>螺纹钢</v>
      </c>
      <c r="C9398" s="2" t="str">
        <f>'[1]2025年已发货'!C:C</f>
        <v>HRB400EФ28，9m</v>
      </c>
      <c r="D9398" s="2" t="str">
        <f>'[1]2025年已发货'!D:D</f>
        <v>吨</v>
      </c>
      <c r="E9398" s="2">
        <f>'[1]2025年已发货'!E:E</f>
        <v>105</v>
      </c>
      <c r="F9398" s="4">
        <f>'[1]2025年已发货'!F:F</f>
        <v>45967</v>
      </c>
      <c r="G9398" s="2" t="str">
        <f>'[1]2025年已发货'!G:G</f>
        <v>（中铁五局-成渝扩容3标）四川省资阳市雁江区伍隍镇铺子村雁江区X138</v>
      </c>
      <c r="H9398" s="2" t="str">
        <f>'[1]2025年已发货'!H:H</f>
        <v>王健</v>
      </c>
      <c r="I9398" s="2">
        <f>'[1]2025年已发货'!I:I</f>
        <v>17726168395</v>
      </c>
      <c r="J9398" s="2" vm="1" t="e">
        <f>_xlfn._xlws.FILTER(辅助信息!D:D,辅助信息!G:G=G9398)</f>
        <v>#VALUE!</v>
      </c>
    </row>
    <row r="9399" spans="1:10">
      <c r="A9399" s="2" t="str">
        <f>'[1]2025年已发货'!A:A</f>
        <v>德胜恒嘉</v>
      </c>
      <c r="B9399" s="2" t="str">
        <f>'[1]2025年已发货'!B:B</f>
        <v>螺纹钢</v>
      </c>
      <c r="C9399" s="2" t="str">
        <f>'[1]2025年已发货'!C:C</f>
        <v>HRB400EФ25，9m</v>
      </c>
      <c r="D9399" s="2" t="str">
        <f>'[1]2025年已发货'!D:D</f>
        <v>吨</v>
      </c>
      <c r="E9399" s="2">
        <f>'[1]2025年已发货'!E:E</f>
        <v>35</v>
      </c>
      <c r="F9399" s="4">
        <f>'[1]2025年已发货'!F:F</f>
        <v>45967</v>
      </c>
      <c r="G9399" s="2" t="str">
        <f>'[1]2025年已发货'!G:G</f>
        <v>（中铁十局-资乐高速4标）四川省眉山市仁寿县彰加镇促进村中铁十局资乐高速1#钢筋场</v>
      </c>
      <c r="H9399" s="2" t="str">
        <f>'[1]2025年已发货'!H:H</f>
        <v>杨飞</v>
      </c>
      <c r="I9399" s="2">
        <f>'[1]2025年已发货'!I:I</f>
        <v>15667998777</v>
      </c>
      <c r="J9399" s="2" vm="1" t="e">
        <f>_xlfn._xlws.FILTER(辅助信息!D:D,辅助信息!G:G=G9399)</f>
        <v>#VALUE!</v>
      </c>
    </row>
    <row r="9400" spans="1:10">
      <c r="A9400" s="2" t="str">
        <f>'[1]2025年已发货'!A:A</f>
        <v>德胜恒嘉</v>
      </c>
      <c r="B9400" s="2" t="str">
        <f>'[1]2025年已发货'!B:B</f>
        <v>螺纹钢</v>
      </c>
      <c r="C9400" s="2" t="str">
        <f>'[1]2025年已发货'!C:C</f>
        <v>HRB400EФ12，9m</v>
      </c>
      <c r="D9400" s="2" t="str">
        <f>'[1]2025年已发货'!D:D</f>
        <v>吨</v>
      </c>
      <c r="E9400" s="2">
        <f>'[1]2025年已发货'!E:E</f>
        <v>35</v>
      </c>
      <c r="F9400" s="4">
        <f>'[1]2025年已发货'!F:F</f>
        <v>45967</v>
      </c>
      <c r="G9400" s="2" t="str">
        <f>'[1]2025年已发货'!G:G</f>
        <v>（中铁十局-资乐高速4标）四川省眉山市仁寿县彰加镇促进村中铁十局资乐高速1#钢筋场</v>
      </c>
      <c r="H9400" s="2" t="str">
        <f>'[1]2025年已发货'!H:H</f>
        <v>杨飞</v>
      </c>
      <c r="I9400" s="2">
        <f>'[1]2025年已发货'!I:I</f>
        <v>15667998777</v>
      </c>
      <c r="J9400" s="2" vm="1" t="e">
        <f>_xlfn._xlws.FILTER(辅助信息!D:D,辅助信息!G:G=G9400)</f>
        <v>#VALUE!</v>
      </c>
    </row>
    <row r="9401" spans="1:10">
      <c r="A9401" s="2" t="str">
        <f>'[1]2025年已发货'!A:A</f>
        <v>德胜恒嘉</v>
      </c>
      <c r="B9401" s="2" t="str">
        <f>'[1]2025年已发货'!B:B</f>
        <v>螺纹钢</v>
      </c>
      <c r="C9401" s="2" t="str">
        <f>'[1]2025年已发货'!C:C</f>
        <v>HRB400EФ25，9m</v>
      </c>
      <c r="D9401" s="2" t="str">
        <f>'[1]2025年已发货'!D:D</f>
        <v>吨</v>
      </c>
      <c r="E9401" s="2">
        <f>'[1]2025年已发货'!E:E</f>
        <v>35</v>
      </c>
      <c r="F9401" s="4">
        <f>'[1]2025年已发货'!F:F</f>
        <v>45967</v>
      </c>
      <c r="G9401" s="2" t="str">
        <f>'[1]2025年已发货'!G:G</f>
        <v>（中铁十局-资乐高速4标）四川省眉山市仁寿县彰加镇促进村中铁十局资乐高速2#梁场</v>
      </c>
      <c r="H9401" s="2" t="str">
        <f>'[1]2025年已发货'!H:H</f>
        <v>杨飞</v>
      </c>
      <c r="I9401" s="2">
        <f>'[1]2025年已发货'!I:I</f>
        <v>15667998777</v>
      </c>
      <c r="J9401" s="2" vm="1" t="e">
        <f>_xlfn._xlws.FILTER(辅助信息!D:D,辅助信息!G:G=G9401)</f>
        <v>#VALUE!</v>
      </c>
    </row>
    <row r="9402" spans="1:10">
      <c r="A9402" s="2" t="str">
        <f>'[1]2025年已发货'!A:A</f>
        <v>德胜恒嘉</v>
      </c>
      <c r="B9402" s="2" t="str">
        <f>'[1]2025年已发货'!B:B</f>
        <v>螺纹钢</v>
      </c>
      <c r="C9402" s="2" t="str">
        <f>'[1]2025年已发货'!C:C</f>
        <v>HRB400EФ32，12m</v>
      </c>
      <c r="D9402" s="2" t="str">
        <f>'[1]2025年已发货'!D:D</f>
        <v>吨</v>
      </c>
      <c r="E9402" s="2">
        <f>'[1]2025年已发货'!E:E</f>
        <v>35</v>
      </c>
      <c r="F9402" s="4">
        <f>'[1]2025年已发货'!F:F</f>
        <v>45967</v>
      </c>
      <c r="G9402" s="2" t="str">
        <f>'[1]2025年已发货'!G:G</f>
        <v>（中铁十局-资乐高速4标）四川省眉山市仁寿县彰加镇华炉村中铁十局资乐高速3#钢筋场</v>
      </c>
      <c r="H9402" s="2" t="str">
        <f>'[1]2025年已发货'!H:H</f>
        <v>杨飞</v>
      </c>
      <c r="I9402" s="2">
        <f>'[1]2025年已发货'!I:I</f>
        <v>15667998777</v>
      </c>
      <c r="J9402" s="2" vm="1" t="e">
        <f>_xlfn._xlws.FILTER(辅助信息!D:D,辅助信息!G:G=G9402)</f>
        <v>#VALUE!</v>
      </c>
    </row>
    <row r="9403" spans="1:10">
      <c r="A9403" s="2" t="str">
        <f>'[1]2025年已发货'!A:A</f>
        <v>德胜恒嘉</v>
      </c>
      <c r="B9403" s="2" t="str">
        <f>'[1]2025年已发货'!B:B</f>
        <v>螺纹钢</v>
      </c>
      <c r="C9403" s="2" t="str">
        <f>'[1]2025年已发货'!C:C</f>
        <v>HRB400EФ12，12m</v>
      </c>
      <c r="D9403" s="2" t="str">
        <f>'[1]2025年已发货'!D:D</f>
        <v>吨</v>
      </c>
      <c r="E9403" s="2">
        <f>'[1]2025年已发货'!E:E</f>
        <v>35</v>
      </c>
      <c r="F9403" s="4">
        <f>'[1]2025年已发货'!F:F</f>
        <v>45967</v>
      </c>
      <c r="G9403" s="2" t="str">
        <f>'[1]2025年已发货'!G:G</f>
        <v>（中铁十局-资乐高速4标）四川省眉山市仁寿县彰加镇促进村中铁十局资乐高速1#钢筋场</v>
      </c>
      <c r="H9403" s="2" t="str">
        <f>'[1]2025年已发货'!H:H</f>
        <v>杨飞</v>
      </c>
      <c r="I9403" s="2">
        <f>'[1]2025年已发货'!I:I</f>
        <v>15667998777</v>
      </c>
      <c r="J9403" s="2" vm="1" t="e">
        <f>_xlfn._xlws.FILTER(辅助信息!D:D,辅助信息!G:G=G9403)</f>
        <v>#VALUE!</v>
      </c>
    </row>
    <row r="9404" spans="1:10">
      <c r="A9404" s="2" t="str">
        <f>'[1]2025年已发货'!A:A</f>
        <v>德胜恒嘉</v>
      </c>
      <c r="B9404" s="2" t="str">
        <f>'[1]2025年已发货'!B:B</f>
        <v>螺纹钢</v>
      </c>
      <c r="C9404" s="2" t="str">
        <f>'[1]2025年已发货'!C:C</f>
        <v>HRB400EФ25，12m</v>
      </c>
      <c r="D9404" s="2" t="str">
        <f>'[1]2025年已发货'!D:D</f>
        <v>吨</v>
      </c>
      <c r="E9404" s="2">
        <f>'[1]2025年已发货'!E:E</f>
        <v>35</v>
      </c>
      <c r="F9404" s="4">
        <f>'[1]2025年已发货'!F:F</f>
        <v>45967</v>
      </c>
      <c r="G9404" s="2" t="str">
        <f>'[1]2025年已发货'!G:G</f>
        <v>（中铁十局-资乐高速4标）四川省眉山市仁寿县彰加镇华炉村中铁十局资乐高速3#钢筋场</v>
      </c>
      <c r="H9404" s="2" t="str">
        <f>'[1]2025年已发货'!H:H</f>
        <v>杨飞</v>
      </c>
      <c r="I9404" s="2">
        <f>'[1]2025年已发货'!I:I</f>
        <v>15667998777</v>
      </c>
      <c r="J9404" s="2" vm="1" t="e">
        <f>_xlfn._xlws.FILTER(辅助信息!D:D,辅助信息!G:G=G9404)</f>
        <v>#VALUE!</v>
      </c>
    </row>
    <row r="9405" spans="1:10">
      <c r="A9405" s="2" t="str">
        <f>'[1]2025年已发货'!A:A</f>
        <v>德胜恒嘉</v>
      </c>
      <c r="B9405" s="2" t="str">
        <f>'[1]2025年已发货'!B:B</f>
        <v>螺纹钢</v>
      </c>
      <c r="C9405" s="2" t="str">
        <f>'[1]2025年已发货'!C:C</f>
        <v>HRB400EФ28，12m</v>
      </c>
      <c r="D9405" s="2" t="str">
        <f>'[1]2025年已发货'!D:D</f>
        <v>吨</v>
      </c>
      <c r="E9405" s="2">
        <f>'[1]2025年已发货'!E:E</f>
        <v>35</v>
      </c>
      <c r="F9405" s="4">
        <f>'[1]2025年已发货'!F:F</f>
        <v>45967</v>
      </c>
      <c r="G9405" s="2" t="str">
        <f>'[1]2025年已发货'!G:G</f>
        <v>（中铁广州局-资乐高速5标）四川省乐山市井研县希望大道116号</v>
      </c>
      <c r="H9405" s="2" t="str">
        <f>'[1]2025年已发货'!H:H</f>
        <v>廖俊杰</v>
      </c>
      <c r="I9405" s="2">
        <f>'[1]2025年已发货'!I:I</f>
        <v>15775100965</v>
      </c>
      <c r="J9405" s="2" vm="1" t="e">
        <f>_xlfn._xlws.FILTER(辅助信息!D:D,辅助信息!G:G=G9405)</f>
        <v>#VALUE!</v>
      </c>
    </row>
    <row r="9406" spans="1:10">
      <c r="A9406" s="2" t="str">
        <f>'[1]2025年已发货'!A:A</f>
        <v>德胜恒嘉</v>
      </c>
      <c r="B9406" s="2" t="str">
        <f>'[1]2025年已发货'!B:B</f>
        <v>螺纹钢</v>
      </c>
      <c r="C9406" s="2" t="str">
        <f>'[1]2025年已发货'!C:C</f>
        <v>HRB400EФ20，12m</v>
      </c>
      <c r="D9406" s="2" t="str">
        <f>'[1]2025年已发货'!D:D</f>
        <v>吨</v>
      </c>
      <c r="E9406" s="2">
        <f>'[1]2025年已发货'!E:E</f>
        <v>35</v>
      </c>
      <c r="F9406" s="4">
        <f>'[1]2025年已发货'!F:F</f>
        <v>45967</v>
      </c>
      <c r="G9406" s="2" t="str">
        <f>'[1]2025年已发货'!G:G</f>
        <v>（中铁广州局-资乐高速5标）四川省乐山市井研县希望大道116号</v>
      </c>
      <c r="H9406" s="2" t="str">
        <f>'[1]2025年已发货'!H:H</f>
        <v>廖俊杰</v>
      </c>
      <c r="I9406" s="2">
        <f>'[1]2025年已发货'!I:I</f>
        <v>15775100965</v>
      </c>
      <c r="J9406" s="2" vm="1" t="e">
        <f>_xlfn._xlws.FILTER(辅助信息!D:D,辅助信息!G:G=G9406)</f>
        <v>#VALUE!</v>
      </c>
    </row>
    <row r="9407" spans="1:10">
      <c r="A9407" s="2" t="str">
        <f>'[1]2025年已发货'!A:A</f>
        <v>德胜恒嘉</v>
      </c>
      <c r="B9407" s="2" t="str">
        <f>'[1]2025年已发货'!B:B</f>
        <v>螺纹钢</v>
      </c>
      <c r="C9407" s="2" t="str">
        <f>'[1]2025年已发货'!C:C</f>
        <v>HRB400EФ16，12m</v>
      </c>
      <c r="D9407" s="2" t="str">
        <f>'[1]2025年已发货'!D:D</f>
        <v>吨</v>
      </c>
      <c r="E9407" s="2">
        <f>'[1]2025年已发货'!E:E</f>
        <v>35</v>
      </c>
      <c r="F9407" s="4">
        <f>'[1]2025年已发货'!F:F</f>
        <v>45967</v>
      </c>
      <c r="G9407" s="2" t="str">
        <f>'[1]2025年已发货'!G:G</f>
        <v>（中铁广州局-资乐高速5标）四川省乐山市井研县希望大道116号</v>
      </c>
      <c r="H9407" s="2" t="str">
        <f>'[1]2025年已发货'!H:H</f>
        <v>廖俊杰</v>
      </c>
      <c r="I9407" s="2">
        <f>'[1]2025年已发货'!I:I</f>
        <v>15775100965</v>
      </c>
      <c r="J9407" s="2" vm="1" t="e">
        <f>_xlfn._xlws.FILTER(辅助信息!D:D,辅助信息!G:G=G9407)</f>
        <v>#VALUE!</v>
      </c>
    </row>
    <row r="9408" spans="1:10">
      <c r="A9408" s="2" t="str">
        <f>'[1]2025年已发货'!A:A</f>
        <v>德胜恒嘉</v>
      </c>
      <c r="B9408" s="2" t="str">
        <f>'[1]2025年已发货'!B:B</f>
        <v>螺纹钢</v>
      </c>
      <c r="C9408" s="2" t="str">
        <f>'[1]2025年已发货'!C:C</f>
        <v>HRB400EФ12，12m</v>
      </c>
      <c r="D9408" s="2" t="str">
        <f>'[1]2025年已发货'!D:D</f>
        <v>吨</v>
      </c>
      <c r="E9408" s="2">
        <f>'[1]2025年已发货'!E:E</f>
        <v>35</v>
      </c>
      <c r="F9408" s="4">
        <f>'[1]2025年已发货'!F:F</f>
        <v>45967</v>
      </c>
      <c r="G9408" s="2" t="str">
        <f>'[1]2025年已发货'!G:G</f>
        <v>（中铁广州局-资乐高速5标）四川省乐山市井研县希望大道116号</v>
      </c>
      <c r="H9408" s="2" t="str">
        <f>'[1]2025年已发货'!H:H</f>
        <v>廖俊杰</v>
      </c>
      <c r="I9408" s="2">
        <f>'[1]2025年已发货'!I:I</f>
        <v>15775100965</v>
      </c>
      <c r="J9408" s="2" vm="1" t="e">
        <f>_xlfn._xlws.FILTER(辅助信息!D:D,辅助信息!G:G=G9408)</f>
        <v>#VALUE!</v>
      </c>
    </row>
    <row r="9409" spans="1:10">
      <c r="A9409" s="2" t="str">
        <f>'[1]2025年已发货'!A:A</f>
        <v>德胜恒嘉</v>
      </c>
      <c r="B9409" s="2" t="str">
        <f>'[1]2025年已发货'!B:B</f>
        <v>螺纹钢</v>
      </c>
      <c r="C9409" s="2" t="str">
        <f>'[1]2025年已发货'!C:C</f>
        <v>HRB500EФ25，12m</v>
      </c>
      <c r="D9409" s="2" t="str">
        <f>'[1]2025年已发货'!D:D</f>
        <v>吨</v>
      </c>
      <c r="E9409" s="2">
        <f>'[1]2025年已发货'!E:E</f>
        <v>35</v>
      </c>
      <c r="F9409" s="4">
        <f>'[1]2025年已发货'!F:F</f>
        <v>45967</v>
      </c>
      <c r="G9409" s="2" t="str">
        <f>'[1]2025年已发货'!G:G</f>
        <v>（中铁广州局-资乐高速5标）四川省乐山市井研县希望大道116号7队钢筋厂</v>
      </c>
      <c r="H9409" s="2" t="str">
        <f>'[1]2025年已发货'!H:H</f>
        <v>廖俊杰</v>
      </c>
      <c r="I9409" s="2">
        <f>'[1]2025年已发货'!I:I</f>
        <v>15775100965</v>
      </c>
      <c r="J9409" s="2" vm="1" t="e">
        <f>_xlfn._xlws.FILTER(辅助信息!D:D,辅助信息!G:G=G9409)</f>
        <v>#VALUE!</v>
      </c>
    </row>
    <row r="9410" spans="1:10">
      <c r="A9410" s="2" t="str">
        <f>'[1]2025年已发货'!A:A</f>
        <v>德胜恒嘉</v>
      </c>
      <c r="B9410" s="2" t="str">
        <f>'[1]2025年已发货'!B:B</f>
        <v>螺纹钢</v>
      </c>
      <c r="C9410" s="2" t="str">
        <f>'[1]2025年已发货'!C:C</f>
        <v>HRB400EФ25，12m</v>
      </c>
      <c r="D9410" s="2" t="str">
        <f>'[1]2025年已发货'!D:D</f>
        <v>吨</v>
      </c>
      <c r="E9410" s="2">
        <f>'[1]2025年已发货'!E:E</f>
        <v>35</v>
      </c>
      <c r="F9410" s="4">
        <f>'[1]2025年已发货'!F:F</f>
        <v>45967</v>
      </c>
      <c r="G9410" s="2" t="str">
        <f>'[1]2025年已发货'!G:G</f>
        <v>（中铁广州局-资乐高速5标）四川省乐山市井研县希望大道116号7队钢筋厂</v>
      </c>
      <c r="H9410" s="2" t="str">
        <f>'[1]2025年已发货'!H:H</f>
        <v>廖俊杰</v>
      </c>
      <c r="I9410" s="2">
        <f>'[1]2025年已发货'!I:I</f>
        <v>15775100965</v>
      </c>
      <c r="J9410" s="2" vm="1" t="e">
        <f>_xlfn._xlws.FILTER(辅助信息!D:D,辅助信息!G:G=G9410)</f>
        <v>#VALUE!</v>
      </c>
    </row>
    <row r="9411" spans="1:10">
      <c r="A9411" s="2" t="str">
        <f>'[1]2025年已发货'!A:A</f>
        <v>德胜恒嘉</v>
      </c>
      <c r="B9411" s="2" t="str">
        <f>'[1]2025年已发货'!B:B</f>
        <v>螺纹钢</v>
      </c>
      <c r="C9411" s="2" t="str">
        <f>'[1]2025年已发货'!C:C</f>
        <v>HRB500EФ25，12m</v>
      </c>
      <c r="D9411" s="2" t="str">
        <f>'[1]2025年已发货'!D:D</f>
        <v>吨</v>
      </c>
      <c r="E9411" s="2">
        <f>'[1]2025年已发货'!E:E</f>
        <v>35</v>
      </c>
      <c r="F9411" s="4">
        <f>'[1]2025年已发货'!F:F</f>
        <v>45967</v>
      </c>
      <c r="G9411" s="2" t="str">
        <f>'[1]2025年已发货'!G:G</f>
        <v>（中铁广州局-资乐高速5标）四川省乐山市井研县希望大道116号1号钢筋厂</v>
      </c>
      <c r="H9411" s="2" t="str">
        <f>'[1]2025年已发货'!H:H</f>
        <v>廖俊杰</v>
      </c>
      <c r="I9411" s="2">
        <f>'[1]2025年已发货'!I:I</f>
        <v>15775100965</v>
      </c>
      <c r="J9411" s="2" vm="1" t="e">
        <f>_xlfn._xlws.FILTER(辅助信息!D:D,辅助信息!G:G=G9411)</f>
        <v>#VALUE!</v>
      </c>
    </row>
    <row r="9412" spans="1:10">
      <c r="A9412" s="2" t="str">
        <f>'[1]2025年已发货'!A:A</f>
        <v>德胜恒嘉</v>
      </c>
      <c r="B9412" s="2" t="str">
        <f>'[1]2025年已发货'!B:B</f>
        <v>螺纹钢</v>
      </c>
      <c r="C9412" s="2" t="str">
        <f>'[1]2025年已发货'!C:C</f>
        <v>HRB400EФ16，12m</v>
      </c>
      <c r="D9412" s="2" t="str">
        <f>'[1]2025年已发货'!D:D</f>
        <v>吨</v>
      </c>
      <c r="E9412" s="2">
        <f>'[1]2025年已发货'!E:E</f>
        <v>32.5</v>
      </c>
      <c r="F9412" s="4">
        <f>'[1]2025年已发货'!F:F</f>
        <v>45967</v>
      </c>
      <c r="G9412" s="2" t="str">
        <f>'[1]2025年已发货'!G:G</f>
        <v>（中铁广州局-资乐高速5标）四川省乐山市井研县希望大道116号2号钢筋厂</v>
      </c>
      <c r="H9412" s="2" t="str">
        <f>'[1]2025年已发货'!H:H</f>
        <v>廖俊杰</v>
      </c>
      <c r="I9412" s="2">
        <f>'[1]2025年已发货'!I:I</f>
        <v>15775100965</v>
      </c>
      <c r="J9412" s="2" vm="1" t="e">
        <f>_xlfn._xlws.FILTER(辅助信息!D:D,辅助信息!G:G=G9412)</f>
        <v>#VALUE!</v>
      </c>
    </row>
    <row r="9413" spans="1:10">
      <c r="A9413" s="2" t="str">
        <f>'[1]2025年已发货'!A:A</f>
        <v>德胜恒嘉</v>
      </c>
      <c r="B9413" s="2" t="str">
        <f>'[1]2025年已发货'!B:B</f>
        <v>螺纹钢</v>
      </c>
      <c r="C9413" s="2" t="str">
        <f>'[1]2025年已发货'!C:C</f>
        <v>HRB400EФ14，12m</v>
      </c>
      <c r="D9413" s="2" t="str">
        <f>'[1]2025年已发货'!D:D</f>
        <v>吨</v>
      </c>
      <c r="E9413" s="2">
        <f>'[1]2025年已发货'!E:E</f>
        <v>2.5</v>
      </c>
      <c r="F9413" s="4">
        <f>'[1]2025年已发货'!F:F</f>
        <v>45967</v>
      </c>
      <c r="G9413" s="2" t="str">
        <f>'[1]2025年已发货'!G:G</f>
        <v>（中铁广州局-资乐高速5标）四川省乐山市井研县希望大道116号2号钢筋厂</v>
      </c>
      <c r="H9413" s="2" t="str">
        <f>'[1]2025年已发货'!H:H</f>
        <v>廖俊杰</v>
      </c>
      <c r="I9413" s="2">
        <f>'[1]2025年已发货'!I:I</f>
        <v>15775100965</v>
      </c>
      <c r="J9413" s="2" vm="1" t="e">
        <f>_xlfn._xlws.FILTER(辅助信息!D:D,辅助信息!G:G=G9413)</f>
        <v>#VALUE!</v>
      </c>
    </row>
    <row r="9414" spans="1:10">
      <c r="A9414" s="2" t="str">
        <f>'[1]2025年已发货'!A:A</f>
        <v>德胜恒嘉</v>
      </c>
      <c r="B9414" s="2" t="str">
        <f>'[1]2025年已发货'!B:B</f>
        <v>螺纹钢</v>
      </c>
      <c r="C9414" s="2" t="str">
        <f>'[1]2025年已发货'!C:C</f>
        <v>HRB500EФ25，12m</v>
      </c>
      <c r="D9414" s="2" t="str">
        <f>'[1]2025年已发货'!D:D</f>
        <v>吨</v>
      </c>
      <c r="E9414" s="2">
        <f>'[1]2025年已发货'!E:E</f>
        <v>35</v>
      </c>
      <c r="F9414" s="4">
        <f>'[1]2025年已发货'!F:F</f>
        <v>45967</v>
      </c>
      <c r="G9414" s="2" t="str">
        <f>'[1]2025年已发货'!G:G</f>
        <v>（中铁广州局-资乐高速5标）四川省乐山市井研县希望大道116号2号钢筋厂</v>
      </c>
      <c r="H9414" s="2" t="str">
        <f>'[1]2025年已发货'!H:H</f>
        <v>廖俊杰</v>
      </c>
      <c r="I9414" s="2">
        <f>'[1]2025年已发货'!I:I</f>
        <v>15775100965</v>
      </c>
      <c r="J9414" s="2" vm="1" t="e">
        <f>_xlfn._xlws.FILTER(辅助信息!D:D,辅助信息!G:G=G9414)</f>
        <v>#VALUE!</v>
      </c>
    </row>
    <row r="9415" spans="1:10">
      <c r="A9415" s="2" t="str">
        <f>'[1]2025年已发货'!A:A</f>
        <v>德胜恒嘉</v>
      </c>
      <c r="B9415" s="2" t="str">
        <f>'[1]2025年已发货'!B:B</f>
        <v>螺纹钢</v>
      </c>
      <c r="C9415" s="2" t="str">
        <f>'[1]2025年已发货'!C:C</f>
        <v>HRB500EФ25，9m</v>
      </c>
      <c r="D9415" s="2" t="str">
        <f>'[1]2025年已发货'!D:D</f>
        <v>吨</v>
      </c>
      <c r="E9415" s="2">
        <f>'[1]2025年已发货'!E:E</f>
        <v>35</v>
      </c>
      <c r="F9415" s="4">
        <f>'[1]2025年已发货'!F:F</f>
        <v>45967</v>
      </c>
      <c r="G9415" s="2" t="str">
        <f>'[1]2025年已发货'!G:G</f>
        <v>（中铁广州局-资乐高速5标）四川省乐山市井研县希望大道116号2号钢筋厂</v>
      </c>
      <c r="H9415" s="2" t="str">
        <f>'[1]2025年已发货'!H:H</f>
        <v>廖俊杰</v>
      </c>
      <c r="I9415" s="2">
        <f>'[1]2025年已发货'!I:I</f>
        <v>15775100965</v>
      </c>
      <c r="J9415" s="2" vm="1" t="e">
        <f>_xlfn._xlws.FILTER(辅助信息!D:D,辅助信息!G:G=G9415)</f>
        <v>#VALUE!</v>
      </c>
    </row>
    <row r="9416" spans="1:10">
      <c r="A9416" s="2" t="str">
        <f>'[1]2025年已发货'!A:A</f>
        <v>德胜恒嘉</v>
      </c>
      <c r="B9416" s="2" t="str">
        <f>'[1]2025年已发货'!B:B</f>
        <v>螺纹钢</v>
      </c>
      <c r="C9416" s="2" t="str">
        <f>'[1]2025年已发货'!C:C</f>
        <v>HRB400EФ28，12m</v>
      </c>
      <c r="D9416" s="2" t="str">
        <f>'[1]2025年已发货'!D:D</f>
        <v>吨</v>
      </c>
      <c r="E9416" s="2">
        <f>'[1]2025年已发货'!E:E</f>
        <v>35</v>
      </c>
      <c r="F9416" s="4">
        <f>'[1]2025年已发货'!F:F</f>
        <v>45967</v>
      </c>
      <c r="G9416" s="2" t="str">
        <f>'[1]2025年已发货'!G:G</f>
        <v>（中铁广州局-资乐高速5标）四川省乐山市井研县希望大道116号2号钢筋厂</v>
      </c>
      <c r="H9416" s="2" t="str">
        <f>'[1]2025年已发货'!H:H</f>
        <v>廖俊杰</v>
      </c>
      <c r="I9416" s="2">
        <f>'[1]2025年已发货'!I:I</f>
        <v>15775100965</v>
      </c>
      <c r="J9416" s="2" vm="1" t="e">
        <f>_xlfn._xlws.FILTER(辅助信息!D:D,辅助信息!G:G=G9416)</f>
        <v>#VALUE!</v>
      </c>
    </row>
    <row r="9417" spans="1:10">
      <c r="A9417" s="2" t="str">
        <f>'[1]2025年已发货'!A:A</f>
        <v>德胜恒嘉</v>
      </c>
      <c r="B9417" s="2" t="str">
        <f>'[1]2025年已发货'!B:B</f>
        <v>螺纹钢</v>
      </c>
      <c r="C9417" s="2" t="str">
        <f>'[1]2025年已发货'!C:C</f>
        <v>HRB400EФ32，9m</v>
      </c>
      <c r="D9417" s="2" t="str">
        <f>'[1]2025年已发货'!D:D</f>
        <v>吨</v>
      </c>
      <c r="E9417" s="2">
        <f>'[1]2025年已发货'!E:E</f>
        <v>35</v>
      </c>
      <c r="F9417" s="4">
        <f>'[1]2025年已发货'!F:F</f>
        <v>45967</v>
      </c>
      <c r="G9417" s="2" t="str">
        <f>'[1]2025年已发货'!G:G</f>
        <v>（中铁广州局-资乐高速5标）四川省乐山市井研县希望大道116号2号钢筋厂</v>
      </c>
      <c r="H9417" s="2" t="str">
        <f>'[1]2025年已发货'!H:H</f>
        <v>廖俊杰</v>
      </c>
      <c r="I9417" s="2">
        <f>'[1]2025年已发货'!I:I</f>
        <v>15775100965</v>
      </c>
      <c r="J9417" s="2" vm="1" t="e">
        <f>_xlfn._xlws.FILTER(辅助信息!D:D,辅助信息!G:G=G9417)</f>
        <v>#VALUE!</v>
      </c>
    </row>
    <row r="9418" spans="1:10">
      <c r="A9418" s="2" t="str">
        <f>'[1]2025年已发货'!A:A</f>
        <v>德胜恒嘉</v>
      </c>
      <c r="B9418" s="2" t="str">
        <f>'[1]2025年已发货'!B:B</f>
        <v>螺纹钢</v>
      </c>
      <c r="C9418" s="2" t="str">
        <f>'[1]2025年已发货'!C:C</f>
        <v>HRB400EФ32，12m</v>
      </c>
      <c r="D9418" s="2" t="str">
        <f>'[1]2025年已发货'!D:D</f>
        <v>吨</v>
      </c>
      <c r="E9418" s="2">
        <f>'[1]2025年已发货'!E:E</f>
        <v>35</v>
      </c>
      <c r="F9418" s="4">
        <f>'[1]2025年已发货'!F:F</f>
        <v>45967</v>
      </c>
      <c r="G9418" s="2" t="str">
        <f>'[1]2025年已发货'!G:G</f>
        <v>（中铁广州局-资乐高速5标）四川省乐山市井研县希望大道116号2号钢筋厂</v>
      </c>
      <c r="H9418" s="2" t="str">
        <f>'[1]2025年已发货'!H:H</f>
        <v>廖俊杰</v>
      </c>
      <c r="I9418" s="2">
        <f>'[1]2025年已发货'!I:I</f>
        <v>15775100965</v>
      </c>
      <c r="J9418" s="2" vm="1" t="e">
        <f>_xlfn._xlws.FILTER(辅助信息!D:D,辅助信息!G:G=G9418)</f>
        <v>#VALUE!</v>
      </c>
    </row>
    <row r="9419" spans="1:10">
      <c r="A9419" s="2" t="str">
        <f>'[1]2025年已发货'!A:A</f>
        <v>德胜恒嘉</v>
      </c>
      <c r="B9419" s="2" t="str">
        <f>'[1]2025年已发货'!B:B</f>
        <v>螺纹钢</v>
      </c>
      <c r="C9419" s="2" t="str">
        <f>'[1]2025年已发货'!C:C</f>
        <v>HRB400EФ25，12m</v>
      </c>
      <c r="D9419" s="2" t="str">
        <f>'[1]2025年已发货'!D:D</f>
        <v>吨</v>
      </c>
      <c r="E9419" s="2">
        <f>'[1]2025年已发货'!E:E</f>
        <v>35</v>
      </c>
      <c r="F9419" s="4">
        <f>'[1]2025年已发货'!F:F</f>
        <v>45967</v>
      </c>
      <c r="G9419" s="2" t="str">
        <f>'[1]2025年已发货'!G:G</f>
        <v>（中铁广州局-资乐高速5标）四川省乐山市井研县希望大道116号2号钢筋厂</v>
      </c>
      <c r="H9419" s="2" t="str">
        <f>'[1]2025年已发货'!H:H</f>
        <v>廖俊杰</v>
      </c>
      <c r="I9419" s="2">
        <f>'[1]2025年已发货'!I:I</f>
        <v>15775100965</v>
      </c>
      <c r="J9419" s="2" vm="1" t="e">
        <f>_xlfn._xlws.FILTER(辅助信息!D:D,辅助信息!G:G=G9419)</f>
        <v>#VALUE!</v>
      </c>
    </row>
    <row r="9420" spans="1:10">
      <c r="A9420" s="2" t="str">
        <f>'[1]2025年已发货'!A:A</f>
        <v>德胜恒嘉</v>
      </c>
      <c r="B9420" s="2" t="str">
        <f>'[1]2025年已发货'!B:B</f>
        <v>螺纹钢</v>
      </c>
      <c r="C9420" s="2" t="str">
        <f>'[1]2025年已发货'!C:C</f>
        <v>HRB400EФ28，12m</v>
      </c>
      <c r="D9420" s="2" t="str">
        <f>'[1]2025年已发货'!D:D</f>
        <v>吨</v>
      </c>
      <c r="E9420" s="2">
        <f>'[1]2025年已发货'!E:E</f>
        <v>35</v>
      </c>
      <c r="F9420" s="4">
        <f>'[1]2025年已发货'!F:F</f>
        <v>45967</v>
      </c>
      <c r="G9420" s="2" t="str">
        <f>'[1]2025年已发货'!G:G</f>
        <v>（中铁广州局-资乐高速5标）四川省乐山市井研县希望大道116号2号钢筋厂</v>
      </c>
      <c r="H9420" s="2" t="str">
        <f>'[1]2025年已发货'!H:H</f>
        <v>廖俊杰</v>
      </c>
      <c r="I9420" s="2">
        <f>'[1]2025年已发货'!I:I</f>
        <v>15775100965</v>
      </c>
      <c r="J9420" s="2" vm="1" t="e">
        <f>_xlfn._xlws.FILTER(辅助信息!D:D,辅助信息!G:G=G9420)</f>
        <v>#VALUE!</v>
      </c>
    </row>
    <row r="9421" spans="1:10">
      <c r="A9421" s="2" t="str">
        <f>'[1]2025年已发货'!A:A</f>
        <v>泸钢（代）</v>
      </c>
      <c r="B9421" s="2" t="str">
        <f>'[1]2025年已发货'!B:B</f>
        <v>盘螺</v>
      </c>
      <c r="C9421" s="2" t="str">
        <f>'[1]2025年已发货'!C:C</f>
        <v>HRB400E Φ8</v>
      </c>
      <c r="D9421" s="2" t="str">
        <f>'[1]2025年已发货'!D:D</f>
        <v>吨</v>
      </c>
      <c r="E9421" s="2">
        <f>'[1]2025年已发货'!E:E</f>
        <v>16</v>
      </c>
      <c r="F9421" s="4">
        <f>'[1]2025年已发货'!F:F</f>
        <v>45967</v>
      </c>
      <c r="G9421" s="2" t="str">
        <f>'[1]2025年已发货'!G:G</f>
        <v>(乐山市校地共建产教融合基地建设项目一标段)四川省乐山市市中区苏稽镇周山嘴</v>
      </c>
      <c r="H9421" s="2" t="str">
        <f>'[1]2025年已发货'!H:H</f>
        <v>范增云</v>
      </c>
      <c r="I9421" s="2">
        <f>'[1]2025年已发货'!I:I</f>
        <v>13668153241</v>
      </c>
      <c r="J9421" s="2" t="str">
        <f>_xlfn._xlws.FILTER(辅助信息!D:D,辅助信息!G:G=G9421)</f>
        <v>乐山市校地共建产教融合基地建设项目</v>
      </c>
    </row>
    <row r="9422" spans="1:10">
      <c r="A9422" s="2" t="str">
        <f>'[1]2025年已发货'!A:A</f>
        <v>泸钢（代）</v>
      </c>
      <c r="B9422" s="2" t="str">
        <f>'[1]2025年已发货'!B:B</f>
        <v>盘螺</v>
      </c>
      <c r="C9422" s="2" t="str">
        <f>'[1]2025年已发货'!C:C</f>
        <v>HRB400E Φ10</v>
      </c>
      <c r="D9422" s="2" t="str">
        <f>'[1]2025年已发货'!D:D</f>
        <v>吨</v>
      </c>
      <c r="E9422" s="2">
        <f>'[1]2025年已发货'!E:E</f>
        <v>16</v>
      </c>
      <c r="F9422" s="4">
        <f>'[1]2025年已发货'!F:F</f>
        <v>45967</v>
      </c>
      <c r="G9422" s="2" t="str">
        <f>'[1]2025年已发货'!G:G</f>
        <v>(乐山市校地共建产教融合基地建设项目一标段)四川省乐山市市中区苏稽镇周山嘴</v>
      </c>
      <c r="H9422" s="2" t="str">
        <f>'[1]2025年已发货'!H:H</f>
        <v>范增云</v>
      </c>
      <c r="I9422" s="2">
        <f>'[1]2025年已发货'!I:I</f>
        <v>13668153241</v>
      </c>
      <c r="J9422" s="2" t="str">
        <f>_xlfn._xlws.FILTER(辅助信息!D:D,辅助信息!G:G=G9422)</f>
        <v>乐山市校地共建产教融合基地建设项目</v>
      </c>
    </row>
    <row r="9423" spans="1:10">
      <c r="A9423" s="2" t="str">
        <f>'[1]2025年已发货'!A:A</f>
        <v>泸钢（代）</v>
      </c>
      <c r="B9423" s="2" t="str">
        <f>'[1]2025年已发货'!B:B</f>
        <v>螺纹钢</v>
      </c>
      <c r="C9423" s="2" t="str">
        <f>'[1]2025年已发货'!C:C</f>
        <v>HRB500E Φ32</v>
      </c>
      <c r="D9423" s="2" t="str">
        <f>'[1]2025年已发货'!D:D</f>
        <v>吨</v>
      </c>
      <c r="E9423" s="2">
        <f>'[1]2025年已发货'!E:E</f>
        <v>3</v>
      </c>
      <c r="F9423" s="4">
        <f>'[1]2025年已发货'!F:F</f>
        <v>45967</v>
      </c>
      <c r="G9423" s="2" t="str">
        <f>'[1]2025年已发货'!G:G</f>
        <v>(乐山市校地共建产教融合基地建设项目一标段)四川省乐山市市中区苏稽镇周山嘴</v>
      </c>
      <c r="H9423" s="2" t="str">
        <f>'[1]2025年已发货'!H:H</f>
        <v>范增云</v>
      </c>
      <c r="I9423" s="2">
        <f>'[1]2025年已发货'!I:I</f>
        <v>13668153241</v>
      </c>
      <c r="J9423" s="2" t="str">
        <f>_xlfn._xlws.FILTER(辅助信息!D:D,辅助信息!G:G=G9423)</f>
        <v>乐山市校地共建产教融合基地建设项目</v>
      </c>
    </row>
    <row r="9424" spans="1:10">
      <c r="A9424" s="2" t="str">
        <f>'[1]2025年已发货'!A:A</f>
        <v>润耀</v>
      </c>
      <c r="B9424" s="2" t="str">
        <f>'[1]2025年已发货'!B:B</f>
        <v>螺纹钢</v>
      </c>
      <c r="C9424" s="2" t="str">
        <f>'[1]2025年已发货'!C:C</f>
        <v>HRB500E Φ25</v>
      </c>
      <c r="D9424" s="2" t="str">
        <f>'[1]2025年已发货'!D:D</f>
        <v>吨</v>
      </c>
      <c r="E9424" s="2">
        <f>'[1]2025年已发货'!E:E</f>
        <v>10</v>
      </c>
      <c r="F9424" s="4">
        <f>'[1]2025年已发货'!F:F</f>
        <v>45967</v>
      </c>
      <c r="G9424" s="2" t="str">
        <f>'[1]2025年已发货'!G:G</f>
        <v>(乐山市校地共建产教融合基地建设项目一标段)四川省乐山市市中区苏稽镇周山嘴</v>
      </c>
      <c r="H9424" s="2" t="str">
        <f>'[1]2025年已发货'!H:H</f>
        <v>范增云</v>
      </c>
      <c r="I9424" s="2">
        <f>'[1]2025年已发货'!I:I</f>
        <v>13668153241</v>
      </c>
      <c r="J9424" s="2" t="str">
        <f>_xlfn._xlws.FILTER(辅助信息!D:D,辅助信息!G:G=G9424)</f>
        <v>乐山市校地共建产教融合基地建设项目</v>
      </c>
    </row>
    <row r="9425" spans="1:10">
      <c r="A9425" s="2" t="str">
        <f>'[1]2025年已发货'!A:A</f>
        <v>润耀</v>
      </c>
      <c r="B9425" s="2" t="str">
        <f>'[1]2025年已发货'!B:B</f>
        <v>螺纹钢</v>
      </c>
      <c r="C9425" s="2" t="str">
        <f>'[1]2025年已发货'!C:C</f>
        <v>HRB500E Φ25 12m</v>
      </c>
      <c r="D9425" s="2" t="str">
        <f>'[1]2025年已发货'!D:D</f>
        <v>吨</v>
      </c>
      <c r="E9425" s="2">
        <f>'[1]2025年已发货'!E:E</f>
        <v>25</v>
      </c>
      <c r="F9425" s="4">
        <f>'[1]2025年已发货'!F:F</f>
        <v>45967</v>
      </c>
      <c r="G9425" s="2" t="str">
        <f>'[1]2025年已发货'!G:G</f>
        <v>(乐山市校地共建产教融合基地建设项目一标段)四川省乐山市市中区苏稽镇周山嘴</v>
      </c>
      <c r="H9425" s="2" t="str">
        <f>'[1]2025年已发货'!H:H</f>
        <v>范增云</v>
      </c>
      <c r="I9425" s="2">
        <f>'[1]2025年已发货'!I:I</f>
        <v>13668153241</v>
      </c>
      <c r="J9425" s="2" t="str">
        <f>_xlfn._xlws.FILTER(辅助信息!D:D,辅助信息!G:G=G9425)</f>
        <v>乐山市校地共建产教融合基地建设项目</v>
      </c>
    </row>
    <row r="9426" spans="1:10">
      <c r="A9426" s="2" t="str">
        <f>'[1]2025年已发货'!A:A</f>
        <v>泸钢</v>
      </c>
      <c r="B9426" s="2" t="str">
        <f>'[1]2025年已发货'!B:B</f>
        <v>盘螺</v>
      </c>
      <c r="C9426" s="2" t="str">
        <f>'[1]2025年已发货'!C:C</f>
        <v>HRB400E Φ8</v>
      </c>
      <c r="D9426" s="2" t="str">
        <f>'[1]2025年已发货'!D:D</f>
        <v>吨</v>
      </c>
      <c r="E9426" s="2">
        <f>'[1]2025年已发货'!E:E</f>
        <v>12</v>
      </c>
      <c r="F9426" s="4">
        <f>'[1]2025年已发货'!F:F</f>
        <v>45967</v>
      </c>
      <c r="G9426" s="2" t="str">
        <f>'[1]2025年已发货'!G:G</f>
        <v>(五冶建设成都盐道街中学初中部改扩建工程-一标)四川省成都市锦江区春熙路街道盐道街4号（盐道街中学初中部）</v>
      </c>
      <c r="H9426" s="2" t="str">
        <f>'[1]2025年已发货'!H:H</f>
        <v>谢鑫</v>
      </c>
      <c r="I9426" s="2">
        <f>'[1]2025年已发货'!I:I</f>
        <v>18228465067</v>
      </c>
      <c r="J9426" s="2" t="str">
        <f>_xlfn._xlws.FILTER(辅助信息!D:D,辅助信息!G:G=G9426)</f>
        <v>五冶建设成都盐道街中学初中部改扩建工程</v>
      </c>
    </row>
    <row r="9427" spans="1:10">
      <c r="A9427" s="2" t="str">
        <f>'[1]2025年已发货'!A:A</f>
        <v>泸钢</v>
      </c>
      <c r="B9427" s="2" t="str">
        <f>'[1]2025年已发货'!B:B</f>
        <v>盘螺</v>
      </c>
      <c r="C9427" s="2" t="str">
        <f>'[1]2025年已发货'!C:C</f>
        <v>HRB400E Φ10</v>
      </c>
      <c r="D9427" s="2" t="str">
        <f>'[1]2025年已发货'!D:D</f>
        <v>吨</v>
      </c>
      <c r="E9427" s="2">
        <f>'[1]2025年已发货'!E:E</f>
        <v>8</v>
      </c>
      <c r="F9427" s="4">
        <f>'[1]2025年已发货'!F:F</f>
        <v>45967</v>
      </c>
      <c r="G9427" s="2" t="str">
        <f>'[1]2025年已发货'!G:G</f>
        <v>(五冶建设成都盐道街中学初中部改扩建工程-一标)四川省成都市锦江区春熙路街道盐道街4号（盐道街中学初中部）</v>
      </c>
      <c r="H9427" s="2" t="str">
        <f>'[1]2025年已发货'!H:H</f>
        <v>谢鑫</v>
      </c>
      <c r="I9427" s="2">
        <f>'[1]2025年已发货'!I:I</f>
        <v>18228465067</v>
      </c>
      <c r="J9427" s="2" t="str">
        <f>_xlfn._xlws.FILTER(辅助信息!D:D,辅助信息!G:G=G9427)</f>
        <v>五冶建设成都盐道街中学初中部改扩建工程</v>
      </c>
    </row>
    <row r="9428" spans="1:10">
      <c r="A9428" s="2" t="str">
        <f>'[1]2025年已发货'!A:A</f>
        <v>泸钢</v>
      </c>
      <c r="B9428" s="2" t="str">
        <f>'[1]2025年已发货'!B:B</f>
        <v>螺纹钢</v>
      </c>
      <c r="C9428" s="2" t="str">
        <f>'[1]2025年已发货'!C:C</f>
        <v>HRB400E Φ22 9m</v>
      </c>
      <c r="D9428" s="2" t="str">
        <f>'[1]2025年已发货'!D:D</f>
        <v>吨</v>
      </c>
      <c r="E9428" s="2">
        <f>'[1]2025年已发货'!E:E</f>
        <v>5</v>
      </c>
      <c r="F9428" s="4">
        <f>'[1]2025年已发货'!F:F</f>
        <v>45967</v>
      </c>
      <c r="G9428" s="2" t="str">
        <f>'[1]2025年已发货'!G:G</f>
        <v>(五冶建设成都盐道街中学初中部改扩建工程-一标)四川省成都市锦江区春熙路街道盐道街4号（盐道街中学初中部）</v>
      </c>
      <c r="H9428" s="2" t="str">
        <f>'[1]2025年已发货'!H:H</f>
        <v>谢鑫</v>
      </c>
      <c r="I9428" s="2">
        <f>'[1]2025年已发货'!I:I</f>
        <v>18228465067</v>
      </c>
      <c r="J9428" s="2" t="str">
        <f>_xlfn._xlws.FILTER(辅助信息!D:D,辅助信息!G:G=G9428)</f>
        <v>五冶建设成都盐道街中学初中部改扩建工程</v>
      </c>
    </row>
    <row r="9429" spans="1:10">
      <c r="A9429" s="2" t="str">
        <f>'[1]2025年已发货'!A:A</f>
        <v>泸钢</v>
      </c>
      <c r="B9429" s="2" t="str">
        <f>'[1]2025年已发货'!B:B</f>
        <v>螺纹钢</v>
      </c>
      <c r="C9429" s="2" t="str">
        <f>'[1]2025年已发货'!C:C</f>
        <v>HRB400E Φ25 9m</v>
      </c>
      <c r="D9429" s="2" t="str">
        <f>'[1]2025年已发货'!D:D</f>
        <v>吨</v>
      </c>
      <c r="E9429" s="2">
        <f>'[1]2025年已发货'!E:E</f>
        <v>10</v>
      </c>
      <c r="F9429" s="4">
        <f>'[1]2025年已发货'!F:F</f>
        <v>45967</v>
      </c>
      <c r="G9429" s="2" t="str">
        <f>'[1]2025年已发货'!G:G</f>
        <v>(五冶建设成都盐道街中学初中部改扩建工程-一标)四川省成都市锦江区春熙路街道盐道街4号（盐道街中学初中部）</v>
      </c>
      <c r="H9429" s="2" t="str">
        <f>'[1]2025年已发货'!H:H</f>
        <v>谢鑫</v>
      </c>
      <c r="I9429" s="2">
        <f>'[1]2025年已发货'!I:I</f>
        <v>18228465067</v>
      </c>
      <c r="J9429" s="2" t="str">
        <f>_xlfn._xlws.FILTER(辅助信息!D:D,辅助信息!G:G=G9429)</f>
        <v>五冶建设成都盐道街中学初中部改扩建工程</v>
      </c>
    </row>
    <row r="9430" spans="1:10">
      <c r="A9430" s="2" t="str">
        <f>'[1]2025年已发货'!A:A</f>
        <v>泸钢</v>
      </c>
      <c r="B9430" s="2" t="str">
        <f>'[1]2025年已发货'!B:B</f>
        <v>盘螺</v>
      </c>
      <c r="C9430" s="2" t="str">
        <f>'[1]2025年已发货'!C:C</f>
        <v>HRB400E Φ6</v>
      </c>
      <c r="D9430" s="2" t="str">
        <f>'[1]2025年已发货'!D:D</f>
        <v>吨</v>
      </c>
      <c r="E9430" s="2">
        <f>'[1]2025年已发货'!E:E</f>
        <v>8</v>
      </c>
      <c r="F9430" s="4">
        <f>'[1]2025年已发货'!F:F</f>
        <v>45967</v>
      </c>
      <c r="G9430" s="2" t="str">
        <f>'[1]2025年已发货'!G:G</f>
        <v>(五冶建设师大附中外语校新建教学楼工程)四川省成都市成华区大观堰2号(四川师范大学附属中学外国语学校)</v>
      </c>
      <c r="H9430" s="2" t="str">
        <f>'[1]2025年已发货'!H:H</f>
        <v>蔡浩</v>
      </c>
      <c r="I9430" s="2">
        <f>'[1]2025年已发货'!I:I</f>
        <v>13980880820</v>
      </c>
      <c r="J9430" s="2" t="str">
        <f>_xlfn._xlws.FILTER(辅助信息!D:D,辅助信息!G:G=G9430)</f>
        <v>五冶建设师大附中外语校新建教学楼工程</v>
      </c>
    </row>
    <row r="9431" spans="1:10">
      <c r="A9431" s="2" t="str">
        <f>'[1]2025年已发货'!A:A</f>
        <v>泸钢</v>
      </c>
      <c r="B9431" s="2" t="str">
        <f>'[1]2025年已发货'!B:B</f>
        <v>盘螺</v>
      </c>
      <c r="C9431" s="2" t="str">
        <f>'[1]2025年已发货'!C:C</f>
        <v>HRB400E Φ8</v>
      </c>
      <c r="D9431" s="2" t="str">
        <f>'[1]2025年已发货'!D:D</f>
        <v>吨</v>
      </c>
      <c r="E9431" s="2">
        <f>'[1]2025年已发货'!E:E</f>
        <v>8</v>
      </c>
      <c r="F9431" s="4">
        <f>'[1]2025年已发货'!F:F</f>
        <v>45967</v>
      </c>
      <c r="G9431" s="2" t="str">
        <f>'[1]2025年已发货'!G:G</f>
        <v>(五冶建设师大附中外语校新建教学楼工程)四川省成都市成华区大观堰2号(四川师范大学附属中学外国语学校)</v>
      </c>
      <c r="H9431" s="2" t="str">
        <f>'[1]2025年已发货'!H:H</f>
        <v>蔡浩</v>
      </c>
      <c r="I9431" s="2">
        <f>'[1]2025年已发货'!I:I</f>
        <v>13980880820</v>
      </c>
      <c r="J9431" s="2" t="str">
        <f>_xlfn._xlws.FILTER(辅助信息!D:D,辅助信息!G:G=G9431)</f>
        <v>五冶建设师大附中外语校新建教学楼工程</v>
      </c>
    </row>
    <row r="9432" spans="1:10">
      <c r="A9432" s="2" t="str">
        <f>'[1]2025年已发货'!A:A</f>
        <v>泸钢</v>
      </c>
      <c r="B9432" s="2" t="str">
        <f>'[1]2025年已发货'!B:B</f>
        <v>盘螺</v>
      </c>
      <c r="C9432" s="2" t="str">
        <f>'[1]2025年已发货'!C:C</f>
        <v>HRB400E Φ10</v>
      </c>
      <c r="D9432" s="2" t="str">
        <f>'[1]2025年已发货'!D:D</f>
        <v>吨</v>
      </c>
      <c r="E9432" s="2">
        <f>'[1]2025年已发货'!E:E</f>
        <v>14</v>
      </c>
      <c r="F9432" s="4">
        <f>'[1]2025年已发货'!F:F</f>
        <v>45967</v>
      </c>
      <c r="G9432" s="2" t="str">
        <f>'[1]2025年已发货'!G:G</f>
        <v>(五冶建设师大附中外语校新建教学楼工程)四川省成都市成华区大观堰2号(四川师范大学附属中学外国语学校)</v>
      </c>
      <c r="H9432" s="2" t="str">
        <f>'[1]2025年已发货'!H:H</f>
        <v>蔡浩</v>
      </c>
      <c r="I9432" s="2">
        <f>'[1]2025年已发货'!I:I</f>
        <v>13980880820</v>
      </c>
      <c r="J9432" s="2" t="str">
        <f>_xlfn._xlws.FILTER(辅助信息!D:D,辅助信息!G:G=G9432)</f>
        <v>五冶建设师大附中外语校新建教学楼工程</v>
      </c>
    </row>
    <row r="9433" spans="1:10">
      <c r="A9433" s="2" t="str">
        <f>'[1]2025年已发货'!A:A</f>
        <v>泸钢</v>
      </c>
      <c r="B9433" s="2" t="str">
        <f>'[1]2025年已发货'!B:B</f>
        <v>螺纹钢</v>
      </c>
      <c r="C9433" s="2" t="str">
        <f>'[1]2025年已发货'!C:C</f>
        <v>HRB500E Φ25</v>
      </c>
      <c r="D9433" s="2" t="str">
        <f>'[1]2025年已发货'!D:D</f>
        <v>吨</v>
      </c>
      <c r="E9433" s="2">
        <f>'[1]2025年已发货'!E:E</f>
        <v>5</v>
      </c>
      <c r="F9433" s="4">
        <f>'[1]2025年已发货'!F:F</f>
        <v>45967</v>
      </c>
      <c r="G9433" s="2" t="str">
        <f>'[1]2025年已发货'!G:G</f>
        <v>(五冶建设师大附中外语校新建教学楼工程)四川省成都市成华区大观堰2号(四川师范大学附属中学外国语学校)</v>
      </c>
      <c r="H9433" s="2" t="str">
        <f>'[1]2025年已发货'!H:H</f>
        <v>蔡浩</v>
      </c>
      <c r="I9433" s="2">
        <f>'[1]2025年已发货'!I:I</f>
        <v>13980880820</v>
      </c>
      <c r="J9433" s="2" t="str">
        <f>_xlfn._xlws.FILTER(辅助信息!D:D,辅助信息!G:G=G9433)</f>
        <v>五冶建设师大附中外语校新建教学楼工程</v>
      </c>
    </row>
    <row r="9434" spans="1:10">
      <c r="A9434" s="2" t="str">
        <f>'[1]2025年已发货'!A:A</f>
        <v>泸钢</v>
      </c>
      <c r="B9434" s="2" t="str">
        <f>'[1]2025年已发货'!B:B</f>
        <v>盘螺</v>
      </c>
      <c r="C9434" s="2" t="str">
        <f>'[1]2025年已发货'!C:C</f>
        <v>HRB400E Φ6</v>
      </c>
      <c r="D9434" s="2" t="str">
        <f>'[1]2025年已发货'!D:D</f>
        <v>吨</v>
      </c>
      <c r="E9434" s="2">
        <f>'[1]2025年已发货'!E:E</f>
        <v>2</v>
      </c>
      <c r="F9434" s="4">
        <f>'[1]2025年已发货'!F:F</f>
        <v>45967</v>
      </c>
      <c r="G9434" s="2" t="str">
        <f>'[1]2025年已发货'!G:G</f>
        <v>(五冶建设龙泉驿一医院配套建设工程)成都市龙泉驿区董朗路69号龙泉驿一医院5号门</v>
      </c>
      <c r="H9434" s="2" t="str">
        <f>'[1]2025年已发货'!H:H</f>
        <v>孙敏</v>
      </c>
      <c r="I9434" s="2">
        <f>'[1]2025年已发货'!I:I</f>
        <v>13617695006</v>
      </c>
      <c r="J9434" s="2" t="str">
        <f>_xlfn._xlws.FILTER(辅助信息!D:D,辅助信息!G:G=G9434)</f>
        <v>五冶建设龙泉驿一医院配套建设工程</v>
      </c>
    </row>
    <row r="9435" spans="1:10">
      <c r="A9435" s="2" t="str">
        <f>'[1]2025年已发货'!A:A</f>
        <v>泸钢</v>
      </c>
      <c r="B9435" s="2" t="str">
        <f>'[1]2025年已发货'!B:B</f>
        <v>盘螺</v>
      </c>
      <c r="C9435" s="2" t="str">
        <f>'[1]2025年已发货'!C:C</f>
        <v>HRB400E Φ8</v>
      </c>
      <c r="D9435" s="2" t="str">
        <f>'[1]2025年已发货'!D:D</f>
        <v>吨</v>
      </c>
      <c r="E9435" s="2">
        <f>'[1]2025年已发货'!E:E</f>
        <v>20</v>
      </c>
      <c r="F9435" s="4">
        <f>'[1]2025年已发货'!F:F</f>
        <v>45967</v>
      </c>
      <c r="G9435" s="2" t="str">
        <f>'[1]2025年已发货'!G:G</f>
        <v>(五冶建设龙泉驿一医院配套建设工程)成都市龙泉驿区董朗路69号龙泉驿一医院5号门</v>
      </c>
      <c r="H9435" s="2" t="str">
        <f>'[1]2025年已发货'!H:H</f>
        <v>孙敏</v>
      </c>
      <c r="I9435" s="2">
        <f>'[1]2025年已发货'!I:I</f>
        <v>13617695006</v>
      </c>
      <c r="J9435" s="2" t="str">
        <f>_xlfn._xlws.FILTER(辅助信息!D:D,辅助信息!G:G=G9435)</f>
        <v>五冶建设龙泉驿一医院配套建设工程</v>
      </c>
    </row>
    <row r="9436" spans="1:10">
      <c r="A9436" s="2" t="str">
        <f>'[1]2025年已发货'!A:A</f>
        <v>泸钢</v>
      </c>
      <c r="B9436" s="2" t="str">
        <f>'[1]2025年已发货'!B:B</f>
        <v>盘螺</v>
      </c>
      <c r="C9436" s="2" t="str">
        <f>'[1]2025年已发货'!C:C</f>
        <v>HRB400E Φ10</v>
      </c>
      <c r="D9436" s="2" t="str">
        <f>'[1]2025年已发货'!D:D</f>
        <v>吨</v>
      </c>
      <c r="E9436" s="2">
        <f>'[1]2025年已发货'!E:E</f>
        <v>12</v>
      </c>
      <c r="F9436" s="4">
        <f>'[1]2025年已发货'!F:F</f>
        <v>45967</v>
      </c>
      <c r="G9436" s="2" t="str">
        <f>'[1]2025年已发货'!G:G</f>
        <v>(五冶建设龙泉驿一医院配套建设工程)成都市龙泉驿区董朗路69号龙泉驿一医院5号门</v>
      </c>
      <c r="H9436" s="2" t="str">
        <f>'[1]2025年已发货'!H:H</f>
        <v>孙敏</v>
      </c>
      <c r="I9436" s="2">
        <f>'[1]2025年已发货'!I:I</f>
        <v>13617695006</v>
      </c>
      <c r="J9436" s="2" t="str">
        <f>_xlfn._xlws.FILTER(辅助信息!D:D,辅助信息!G:G=G9436)</f>
        <v>五冶建设龙泉驿一医院配套建设工程</v>
      </c>
    </row>
    <row r="9437" spans="1:10">
      <c r="A9437" s="2" t="str">
        <f>'[1]2025年已发货'!A:A</f>
        <v>德胜</v>
      </c>
      <c r="B9437" s="2" t="str">
        <f>'[1]2025年已发货'!B:B</f>
        <v>螺纹钢</v>
      </c>
      <c r="C9437" s="2" t="str">
        <f>'[1]2025年已发货'!C:C</f>
        <v>HRB400E Φ12 9m</v>
      </c>
      <c r="D9437" s="2" t="str">
        <f>'[1]2025年已发货'!D:D</f>
        <v>吨</v>
      </c>
      <c r="E9437" s="2">
        <f>'[1]2025年已发货'!E:E</f>
        <v>5</v>
      </c>
      <c r="F9437" s="4">
        <f>'[1]2025年已发货'!F:F</f>
        <v>45968</v>
      </c>
      <c r="G9437" s="2" t="str">
        <f>'[1]2025年已发货'!G:G</f>
        <v>(五冶建设锦江区林家坝片区20号地块商业项目)锦江区泰昌路锦江28亩项目部</v>
      </c>
      <c r="H9437" s="2" t="str">
        <f>'[1]2025年已发货'!H:H</f>
        <v>陶杰</v>
      </c>
      <c r="I9437" s="2">
        <f>'[1]2025年已发货'!I:I</f>
        <v>13980247952</v>
      </c>
      <c r="J9437" s="2" t="str">
        <f>_xlfn._xlws.FILTER(辅助信息!D:D,辅助信息!G:G=G9437)</f>
        <v>五冶建设锦江区林家坝片区20号地块商业项目</v>
      </c>
    </row>
    <row r="9438" spans="1:10">
      <c r="A9438" s="2" t="str">
        <f>'[1]2025年已发货'!A:A</f>
        <v>德胜</v>
      </c>
      <c r="B9438" s="2" t="str">
        <f>'[1]2025年已发货'!B:B</f>
        <v>螺纹钢</v>
      </c>
      <c r="C9438" s="2" t="str">
        <f>'[1]2025年已发货'!C:C</f>
        <v>HRB400E Φ14 9m</v>
      </c>
      <c r="D9438" s="2" t="str">
        <f>'[1]2025年已发货'!D:D</f>
        <v>吨</v>
      </c>
      <c r="E9438" s="2">
        <f>'[1]2025年已发货'!E:E</f>
        <v>10</v>
      </c>
      <c r="F9438" s="4">
        <f>'[1]2025年已发货'!F:F</f>
        <v>45968</v>
      </c>
      <c r="G9438" s="2" t="str">
        <f>'[1]2025年已发货'!G:G</f>
        <v>(五冶建设锦江区林家坝片区20号地块商业项目)锦江区泰昌路锦江28亩项目部</v>
      </c>
      <c r="H9438" s="2" t="str">
        <f>'[1]2025年已发货'!H:H</f>
        <v>陶杰</v>
      </c>
      <c r="I9438" s="2">
        <f>'[1]2025年已发货'!I:I</f>
        <v>13980247952</v>
      </c>
      <c r="J9438" s="2" t="str">
        <f>_xlfn._xlws.FILTER(辅助信息!D:D,辅助信息!G:G=G9438)</f>
        <v>五冶建设锦江区林家坝片区20号地块商业项目</v>
      </c>
    </row>
    <row r="9439" spans="1:10">
      <c r="A9439" s="2" t="str">
        <f>'[1]2025年已发货'!A:A</f>
        <v>德胜</v>
      </c>
      <c r="B9439" s="2" t="str">
        <f>'[1]2025年已发货'!B:B</f>
        <v>螺纹钢</v>
      </c>
      <c r="C9439" s="2" t="str">
        <f>'[1]2025年已发货'!C:C</f>
        <v>HRB400E Φ16 9m</v>
      </c>
      <c r="D9439" s="2" t="str">
        <f>'[1]2025年已发货'!D:D</f>
        <v>吨</v>
      </c>
      <c r="E9439" s="2">
        <f>'[1]2025年已发货'!E:E</f>
        <v>15</v>
      </c>
      <c r="F9439" s="4">
        <f>'[1]2025年已发货'!F:F</f>
        <v>45968</v>
      </c>
      <c r="G9439" s="2" t="str">
        <f>'[1]2025年已发货'!G:G</f>
        <v>(五冶建设锦江区林家坝片区20号地块商业项目)锦江区泰昌路锦江28亩项目部</v>
      </c>
      <c r="H9439" s="2" t="str">
        <f>'[1]2025年已发货'!H:H</f>
        <v>陶杰</v>
      </c>
      <c r="I9439" s="2">
        <f>'[1]2025年已发货'!I:I</f>
        <v>13980247952</v>
      </c>
      <c r="J9439" s="2" t="str">
        <f>_xlfn._xlws.FILTER(辅助信息!D:D,辅助信息!G:G=G9439)</f>
        <v>五冶建设锦江区林家坝片区20号地块商业项目</v>
      </c>
    </row>
    <row r="9440" spans="1:10">
      <c r="A9440" s="2" t="str">
        <f>'[1]2025年已发货'!A:A</f>
        <v>德胜</v>
      </c>
      <c r="B9440" s="2" t="str">
        <f>'[1]2025年已发货'!B:B</f>
        <v>螺纹钢</v>
      </c>
      <c r="C9440" s="2" t="str">
        <f>'[1]2025年已发货'!C:C</f>
        <v>HRB400E Φ18 9m</v>
      </c>
      <c r="D9440" s="2" t="str">
        <f>'[1]2025年已发货'!D:D</f>
        <v>吨</v>
      </c>
      <c r="E9440" s="2">
        <f>'[1]2025年已发货'!E:E</f>
        <v>10</v>
      </c>
      <c r="F9440" s="4">
        <f>'[1]2025年已发货'!F:F</f>
        <v>45968</v>
      </c>
      <c r="G9440" s="2" t="str">
        <f>'[1]2025年已发货'!G:G</f>
        <v>(五冶建设锦江区林家坝片区20号地块商业项目)锦江区泰昌路锦江28亩项目部</v>
      </c>
      <c r="H9440" s="2" t="str">
        <f>'[1]2025年已发货'!H:H</f>
        <v>陶杰</v>
      </c>
      <c r="I9440" s="2">
        <f>'[1]2025年已发货'!I:I</f>
        <v>13980247952</v>
      </c>
      <c r="J9440" s="2" t="str">
        <f>_xlfn._xlws.FILTER(辅助信息!D:D,辅助信息!G:G=G9440)</f>
        <v>五冶建设锦江区林家坝片区20号地块商业项目</v>
      </c>
    </row>
    <row r="9441" spans="1:10">
      <c r="A9441" s="2" t="str">
        <f>'[1]2025年已发货'!A:A</f>
        <v>德胜</v>
      </c>
      <c r="B9441" s="2" t="str">
        <f>'[1]2025年已发货'!B:B</f>
        <v>螺纹钢</v>
      </c>
      <c r="C9441" s="2" t="str">
        <f>'[1]2025年已发货'!C:C</f>
        <v>HRB400E Φ20 9m</v>
      </c>
      <c r="D9441" s="2" t="str">
        <f>'[1]2025年已发货'!D:D</f>
        <v>吨</v>
      </c>
      <c r="E9441" s="2">
        <f>'[1]2025年已发货'!E:E</f>
        <v>5</v>
      </c>
      <c r="F9441" s="4">
        <f>'[1]2025年已发货'!F:F</f>
        <v>45968</v>
      </c>
      <c r="G9441" s="2" t="str">
        <f>'[1]2025年已发货'!G:G</f>
        <v>(五冶建设锦江区林家坝片区20号地块商业项目)锦江区泰昌路锦江28亩项目部</v>
      </c>
      <c r="H9441" s="2" t="str">
        <f>'[1]2025年已发货'!H:H</f>
        <v>陶杰</v>
      </c>
      <c r="I9441" s="2">
        <f>'[1]2025年已发货'!I:I</f>
        <v>13980247952</v>
      </c>
      <c r="J9441" s="2" t="str">
        <f>_xlfn._xlws.FILTER(辅助信息!D:D,辅助信息!G:G=G9441)</f>
        <v>五冶建设锦江区林家坝片区20号地块商业项目</v>
      </c>
    </row>
    <row r="9442" spans="1:10">
      <c r="A9442" s="2" t="str">
        <f>'[1]2025年已发货'!A:A</f>
        <v>德胜</v>
      </c>
      <c r="B9442" s="2" t="str">
        <f>'[1]2025年已发货'!B:B</f>
        <v>螺纹钢</v>
      </c>
      <c r="C9442" s="2" t="str">
        <f>'[1]2025年已发货'!C:C</f>
        <v>HRB400E Φ22 9m</v>
      </c>
      <c r="D9442" s="2" t="str">
        <f>'[1]2025年已发货'!D:D</f>
        <v>吨</v>
      </c>
      <c r="E9442" s="2">
        <f>'[1]2025年已发货'!E:E</f>
        <v>5</v>
      </c>
      <c r="F9442" s="4">
        <f>'[1]2025年已发货'!F:F</f>
        <v>45968</v>
      </c>
      <c r="G9442" s="2" t="str">
        <f>'[1]2025年已发货'!G:G</f>
        <v>(五冶建设锦江区林家坝片区20号地块商业项目)锦江区泰昌路锦江28亩项目部</v>
      </c>
      <c r="H9442" s="2" t="str">
        <f>'[1]2025年已发货'!H:H</f>
        <v>陶杰</v>
      </c>
      <c r="I9442" s="2">
        <f>'[1]2025年已发货'!I:I</f>
        <v>13980247952</v>
      </c>
      <c r="J9442" s="2" t="str">
        <f>_xlfn._xlws.FILTER(辅助信息!D:D,辅助信息!G:G=G9442)</f>
        <v>五冶建设锦江区林家坝片区20号地块商业项目</v>
      </c>
    </row>
    <row r="9443" spans="1:10">
      <c r="A9443" s="2" t="str">
        <f>'[1]2025年已发货'!A:A</f>
        <v>德胜</v>
      </c>
      <c r="B9443" s="2" t="str">
        <f>'[1]2025年已发货'!B:B</f>
        <v>螺纹钢</v>
      </c>
      <c r="C9443" s="2" t="str">
        <f>'[1]2025年已发货'!C:C</f>
        <v>HRB400E Φ25 9m</v>
      </c>
      <c r="D9443" s="2" t="str">
        <f>'[1]2025年已发货'!D:D</f>
        <v>吨</v>
      </c>
      <c r="E9443" s="2">
        <f>'[1]2025年已发货'!E:E</f>
        <v>10</v>
      </c>
      <c r="F9443" s="4">
        <f>'[1]2025年已发货'!F:F</f>
        <v>45968</v>
      </c>
      <c r="G9443" s="2" t="str">
        <f>'[1]2025年已发货'!G:G</f>
        <v>(五冶建设锦江区林家坝片区20号地块商业项目)锦江区泰昌路锦江28亩项目部</v>
      </c>
      <c r="H9443" s="2" t="str">
        <f>'[1]2025年已发货'!H:H</f>
        <v>陶杰</v>
      </c>
      <c r="I9443" s="2">
        <f>'[1]2025年已发货'!I:I</f>
        <v>13980247952</v>
      </c>
      <c r="J9443" s="2" t="str">
        <f>_xlfn._xlws.FILTER(辅助信息!D:D,辅助信息!G:G=G9443)</f>
        <v>五冶建设锦江区林家坝片区20号地块商业项目</v>
      </c>
    </row>
    <row r="9444" spans="1:10">
      <c r="A9444" s="2" t="str">
        <f>'[1]2025年已发货'!A:A</f>
        <v>德胜</v>
      </c>
      <c r="B9444" s="2" t="str">
        <f>'[1]2025年已发货'!B:B</f>
        <v>螺纹钢</v>
      </c>
      <c r="C9444" s="2" t="str">
        <f>'[1]2025年已发货'!C:C</f>
        <v>HRB400E Φ28 9m</v>
      </c>
      <c r="D9444" s="2" t="str">
        <f>'[1]2025年已发货'!D:D</f>
        <v>吨</v>
      </c>
      <c r="E9444" s="2">
        <f>'[1]2025年已发货'!E:E</f>
        <v>10</v>
      </c>
      <c r="F9444" s="4">
        <f>'[1]2025年已发货'!F:F</f>
        <v>45968</v>
      </c>
      <c r="G9444" s="2" t="str">
        <f>'[1]2025年已发货'!G:G</f>
        <v>(五冶建设锦江区林家坝片区20号地块商业项目)锦江区泰昌路锦江28亩项目部</v>
      </c>
      <c r="H9444" s="2" t="str">
        <f>'[1]2025年已发货'!H:H</f>
        <v>陶杰</v>
      </c>
      <c r="I9444" s="2">
        <f>'[1]2025年已发货'!I:I</f>
        <v>13980247952</v>
      </c>
      <c r="J9444" s="2" t="str">
        <f>_xlfn._xlws.FILTER(辅助信息!D:D,辅助信息!G:G=G9444)</f>
        <v>五冶建设锦江区林家坝片区20号地块商业项目</v>
      </c>
    </row>
    <row r="9445" spans="1:10">
      <c r="A9445" s="2" t="str">
        <f>'[1]2025年已发货'!A:A</f>
        <v>德胜</v>
      </c>
      <c r="B9445" s="2" t="str">
        <f>'[1]2025年已发货'!B:B</f>
        <v>螺纹钢</v>
      </c>
      <c r="C9445" s="2" t="str">
        <f>'[1]2025年已发货'!C:C</f>
        <v>HRB400EФ12*9m</v>
      </c>
      <c r="D9445" s="2" t="str">
        <f>'[1]2025年已发货'!D:D</f>
        <v>吨</v>
      </c>
      <c r="E9445" s="2">
        <f>'[1]2025年已发货'!E:E</f>
        <v>19</v>
      </c>
      <c r="F9445" s="4">
        <f>'[1]2025年已发货'!F:F</f>
        <v>45968</v>
      </c>
      <c r="G9445" s="2" t="str">
        <f>'[1]2025年已发货'!G:G</f>
        <v>（中核华兴市政道路项目部）四川省南充市营山县咸安大道成都元泽环境技术有限公司营山分公司</v>
      </c>
      <c r="H9445" s="2" t="str">
        <f>'[1]2025年已发货'!H:H</f>
        <v>黎家敏</v>
      </c>
      <c r="I9445" s="2" t="str">
        <f>'[1]2025年已发货'!I:I</f>
        <v>15082798787</v>
      </c>
      <c r="J9445" s="2" vm="1" t="e">
        <f>_xlfn._xlws.FILTER(辅助信息!D:D,辅助信息!G:G=G9445)</f>
        <v>#VALUE!</v>
      </c>
    </row>
    <row r="9446" spans="1:10">
      <c r="A9446" s="2" t="str">
        <f>'[1]2025年已发货'!A:A</f>
        <v>德胜</v>
      </c>
      <c r="B9446" s="2" t="str">
        <f>'[1]2025年已发货'!B:B</f>
        <v>螺纹钢</v>
      </c>
      <c r="C9446" s="2" t="str">
        <f>'[1]2025年已发货'!C:C</f>
        <v>HRB400EФ16*9m</v>
      </c>
      <c r="D9446" s="2" t="str">
        <f>'[1]2025年已发货'!D:D</f>
        <v>吨</v>
      </c>
      <c r="E9446" s="2">
        <f>'[1]2025年已发货'!E:E</f>
        <v>13</v>
      </c>
      <c r="F9446" s="4">
        <f>'[1]2025年已发货'!F:F</f>
        <v>45968</v>
      </c>
      <c r="G9446" s="2" t="str">
        <f>'[1]2025年已发货'!G:G</f>
        <v>（中核华兴市政道路项目部）四川省南充市营山县咸安大道成都元泽环境技术有限公司营山分公司</v>
      </c>
      <c r="H9446" s="2" t="str">
        <f>'[1]2025年已发货'!H:H</f>
        <v>黎家敏</v>
      </c>
      <c r="I9446" s="2" t="str">
        <f>'[1]2025年已发货'!I:I</f>
        <v>15082798787</v>
      </c>
      <c r="J9446" s="2" vm="1" t="e">
        <f>_xlfn._xlws.FILTER(辅助信息!D:D,辅助信息!G:G=G9446)</f>
        <v>#VALUE!</v>
      </c>
    </row>
    <row r="9447" spans="1:10">
      <c r="A9447" s="2" t="str">
        <f>'[1]2025年已发货'!A:A</f>
        <v>德胜</v>
      </c>
      <c r="B9447" s="2" t="str">
        <f>'[1]2025年已发货'!B:B</f>
        <v>螺纹钢</v>
      </c>
      <c r="C9447" s="2" t="str">
        <f>'[1]2025年已发货'!C:C</f>
        <v>HRB400EФ28*9m</v>
      </c>
      <c r="D9447" s="2" t="str">
        <f>'[1]2025年已发货'!D:D</f>
        <v>吨</v>
      </c>
      <c r="E9447" s="2">
        <f>'[1]2025年已发货'!E:E</f>
        <v>2.2</v>
      </c>
      <c r="F9447" s="4">
        <f>'[1]2025年已发货'!F:F</f>
        <v>45968</v>
      </c>
      <c r="G9447" s="2" t="str">
        <f>'[1]2025年已发货'!G:G</f>
        <v>（中核华兴市政道路项目部）四川省南充市营山县咸安大道成都元泽环境技术有限公司营山分公司</v>
      </c>
      <c r="H9447" s="2" t="str">
        <f>'[1]2025年已发货'!H:H</f>
        <v>黎家敏</v>
      </c>
      <c r="I9447" s="2" t="str">
        <f>'[1]2025年已发货'!I:I</f>
        <v>15082798787</v>
      </c>
      <c r="J9447" s="2" vm="1" t="e">
        <f>_xlfn._xlws.FILTER(辅助信息!D:D,辅助信息!G:G=G9447)</f>
        <v>#VALUE!</v>
      </c>
    </row>
    <row r="9448" spans="1:10">
      <c r="A9448" s="2" t="str">
        <f>'[1]2025年已发货'!A:A</f>
        <v>德胜</v>
      </c>
      <c r="B9448" s="2" t="str">
        <f>'[1]2025年已发货'!B:B</f>
        <v>螺纹钢</v>
      </c>
      <c r="C9448" s="2" t="str">
        <f>'[1]2025年已发货'!C:C</f>
        <v>HRB500E Φ22</v>
      </c>
      <c r="D9448" s="2" t="str">
        <f>'[1]2025年已发货'!D:D</f>
        <v>吨</v>
      </c>
      <c r="E9448" s="2">
        <f>'[1]2025年已发货'!E:E</f>
        <v>10</v>
      </c>
      <c r="F9448" s="4">
        <f>'[1]2025年已发货'!F:F</f>
        <v>45968</v>
      </c>
      <c r="G9448" s="2" t="str">
        <f>'[1]2025年已发货'!G:G</f>
        <v>(五冶建设龙泉驿一医院配套建设工程)成都市龙泉驿区董朗路69号龙泉驿一医院5号门</v>
      </c>
      <c r="H9448" s="2" t="str">
        <f>'[1]2025年已发货'!H:H</f>
        <v>孙敏</v>
      </c>
      <c r="I9448" s="2">
        <f>'[1]2025年已发货'!I:I</f>
        <v>13617695006</v>
      </c>
      <c r="J9448" s="2" t="str">
        <f>_xlfn._xlws.FILTER(辅助信息!D:D,辅助信息!G:G=G9448)</f>
        <v>五冶建设龙泉驿一医院配套建设工程</v>
      </c>
    </row>
    <row r="9449" spans="1:10">
      <c r="A9449" s="2" t="str">
        <f>'[1]2025年已发货'!A:A</f>
        <v>德胜</v>
      </c>
      <c r="B9449" s="2" t="str">
        <f>'[1]2025年已发货'!B:B</f>
        <v>螺纹钢</v>
      </c>
      <c r="C9449" s="2" t="str">
        <f>'[1]2025年已发货'!C:C</f>
        <v>HRB500E Φ25</v>
      </c>
      <c r="D9449" s="2" t="str">
        <f>'[1]2025年已发货'!D:D</f>
        <v>吨</v>
      </c>
      <c r="E9449" s="2">
        <f>'[1]2025年已发货'!E:E</f>
        <v>32</v>
      </c>
      <c r="F9449" s="4">
        <f>'[1]2025年已发货'!F:F</f>
        <v>45968</v>
      </c>
      <c r="G9449" s="2" t="str">
        <f>'[1]2025年已发货'!G:G</f>
        <v>(五冶建设龙泉驿一医院配套建设工程)成都市龙泉驿区董朗路69号龙泉驿一医院5号门</v>
      </c>
      <c r="H9449" s="2" t="str">
        <f>'[1]2025年已发货'!H:H</f>
        <v>孙敏</v>
      </c>
      <c r="I9449" s="2">
        <f>'[1]2025年已发货'!I:I</f>
        <v>13617695006</v>
      </c>
      <c r="J9449" s="2" t="str">
        <f>_xlfn._xlws.FILTER(辅助信息!D:D,辅助信息!G:G=G9449)</f>
        <v>五冶建设龙泉驿一医院配套建设工程</v>
      </c>
    </row>
    <row r="9450" spans="1:10">
      <c r="A9450" s="2" t="str">
        <f>'[1]2025年已发货'!A:A</f>
        <v>德胜</v>
      </c>
      <c r="B9450" s="2" t="str">
        <f>'[1]2025年已发货'!B:B</f>
        <v>螺纹钢</v>
      </c>
      <c r="C9450" s="2" t="str">
        <f>'[1]2025年已发货'!C:C</f>
        <v>HRB400EФ18*9m</v>
      </c>
      <c r="D9450" s="2" t="str">
        <f>'[1]2025年已发货'!D:D</f>
        <v>吨</v>
      </c>
      <c r="E9450" s="2">
        <f>'[1]2025年已发货'!E:E</f>
        <v>17</v>
      </c>
      <c r="F9450" s="4">
        <f>'[1]2025年已发货'!F:F</f>
        <v>45968</v>
      </c>
      <c r="G9450" s="2" t="str">
        <f>'[1]2025年已发货'!G:G</f>
        <v>（中核中原-温江光明苑三期项目）四川省成都市温江区金马街道光明苑三期项目</v>
      </c>
      <c r="H9450" s="2" t="str">
        <f>'[1]2025年已发货'!H:H</f>
        <v>王生斌</v>
      </c>
      <c r="I9450" s="2">
        <f>'[1]2025年已发货'!I:I</f>
        <v>15228858118</v>
      </c>
      <c r="J9450" s="2" vm="1" t="e">
        <f>_xlfn._xlws.FILTER(辅助信息!D:D,辅助信息!G:G=G9450)</f>
        <v>#VALUE!</v>
      </c>
    </row>
    <row r="9451" spans="1:10">
      <c r="A9451" s="2" t="str">
        <f>'[1]2025年已发货'!A:A</f>
        <v>德胜</v>
      </c>
      <c r="B9451" s="2" t="str">
        <f>'[1]2025年已发货'!B:B</f>
        <v>螺纹钢</v>
      </c>
      <c r="C9451" s="2" t="str">
        <f>'[1]2025年已发货'!C:C</f>
        <v>HRB400EФ20*9m</v>
      </c>
      <c r="D9451" s="2" t="str">
        <f>'[1]2025年已发货'!D:D</f>
        <v>吨</v>
      </c>
      <c r="E9451" s="2">
        <f>'[1]2025年已发货'!E:E</f>
        <v>17</v>
      </c>
      <c r="F9451" s="4">
        <f>'[1]2025年已发货'!F:F</f>
        <v>45968</v>
      </c>
      <c r="G9451" s="2" t="str">
        <f>'[1]2025年已发货'!G:G</f>
        <v>（中核中原-温江光明苑三期项目）四川省成都市温江区金马街道光明苑三期项目</v>
      </c>
      <c r="H9451" s="2" t="str">
        <f>'[1]2025年已发货'!H:H</f>
        <v>王生斌</v>
      </c>
      <c r="I9451" s="2">
        <f>'[1]2025年已发货'!I:I</f>
        <v>15228858118</v>
      </c>
      <c r="J9451" s="2" vm="1" t="e">
        <f>_xlfn._xlws.FILTER(辅助信息!D:D,辅助信息!G:G=G9451)</f>
        <v>#VALUE!</v>
      </c>
    </row>
    <row r="9452" spans="1:10">
      <c r="A9452" s="2" t="str">
        <f>'[1]2025年已发货'!A:A</f>
        <v>德胜</v>
      </c>
      <c r="B9452" s="2" t="str">
        <f>'[1]2025年已发货'!B:B</f>
        <v>螺纹钢</v>
      </c>
      <c r="C9452" s="2" t="str">
        <f>'[1]2025年已发货'!C:C</f>
        <v>HRB400EФ12*9m</v>
      </c>
      <c r="D9452" s="2" t="str">
        <f>'[1]2025年已发货'!D:D</f>
        <v>吨</v>
      </c>
      <c r="E9452" s="2">
        <f>'[1]2025年已发货'!E:E</f>
        <v>35</v>
      </c>
      <c r="F9452" s="4">
        <f>'[1]2025年已发货'!F:F</f>
        <v>45968</v>
      </c>
      <c r="G9452" s="2" t="str">
        <f>'[1]2025年已发货'!G:G</f>
        <v>（中核中原-温江光明苑三期项目）四川省成都市温江区金马街道光明苑三期项目</v>
      </c>
      <c r="H9452" s="2" t="str">
        <f>'[1]2025年已发货'!H:H</f>
        <v>王生斌</v>
      </c>
      <c r="I9452" s="2">
        <f>'[1]2025年已发货'!I:I</f>
        <v>15228858118</v>
      </c>
      <c r="J9452" s="2" vm="1" t="e">
        <f>_xlfn._xlws.FILTER(辅助信息!D:D,辅助信息!G:G=G9452)</f>
        <v>#VALUE!</v>
      </c>
    </row>
    <row r="9453" spans="1:10">
      <c r="A9453" s="2" t="str">
        <f>'[1]2025年已发货'!A:A</f>
        <v>德胜恒嘉</v>
      </c>
      <c r="B9453" s="2" t="str">
        <f>'[1]2025年已发货'!B:B</f>
        <v>螺纹钢</v>
      </c>
      <c r="C9453" s="2" t="str">
        <f>'[1]2025年已发货'!C:C</f>
        <v>HRB400EФ22*9m</v>
      </c>
      <c r="D9453" s="2" t="str">
        <f>'[1]2025年已发货'!D:D</f>
        <v>吨</v>
      </c>
      <c r="E9453" s="2">
        <f>'[1]2025年已发货'!E:E</f>
        <v>35</v>
      </c>
      <c r="F9453" s="4">
        <f>'[1]2025年已发货'!F:F</f>
        <v>45968</v>
      </c>
      <c r="G9453" s="2" t="str">
        <f>'[1]2025年已发货'!G:G</f>
        <v>（中铁一局四公司康新高速TJ1-1标康定隧道）四川省甘孜州康定市榆林街道甘孜州博物馆旁</v>
      </c>
      <c r="H9453" s="2" t="str">
        <f>'[1]2025年已发货'!H:H</f>
        <v>王永强</v>
      </c>
      <c r="I9453" s="2">
        <f>'[1]2025年已发货'!I:I</f>
        <v>15929204416</v>
      </c>
      <c r="J9453" s="2" vm="1" t="e">
        <f>_xlfn._xlws.FILTER(辅助信息!D:D,辅助信息!G:G=G9453)</f>
        <v>#VALUE!</v>
      </c>
    </row>
    <row r="9454" spans="1:10">
      <c r="A9454" s="2" t="str">
        <f>'[1]2025年已发货'!A:A</f>
        <v>德胜恒嘉</v>
      </c>
      <c r="B9454" s="2" t="str">
        <f>'[1]2025年已发货'!B:B</f>
        <v>螺纹钢</v>
      </c>
      <c r="C9454" s="2" t="str">
        <f>'[1]2025年已发货'!C:C</f>
        <v>HRB400EФ25*9m</v>
      </c>
      <c r="D9454" s="2" t="str">
        <f>'[1]2025年已发货'!D:D</f>
        <v>吨</v>
      </c>
      <c r="E9454" s="2">
        <f>'[1]2025年已发货'!E:E</f>
        <v>70</v>
      </c>
      <c r="F9454" s="4">
        <f>'[1]2025年已发货'!F:F</f>
        <v>45968</v>
      </c>
      <c r="G9454" s="2" t="str">
        <f>'[1]2025年已发货'!G:G</f>
        <v>（中铁一局四公司康新高速TJ1-1标吉拉隧道）四川省甘孜州康定市折多塘村车管所旁</v>
      </c>
      <c r="H9454" s="2" t="str">
        <f>'[1]2025年已发货'!H:H</f>
        <v>李彰</v>
      </c>
      <c r="I9454" s="2">
        <f>'[1]2025年已发货'!I:I</f>
        <v>18523285235</v>
      </c>
      <c r="J9454" s="2" vm="1" t="e">
        <f>_xlfn._xlws.FILTER(辅助信息!D:D,辅助信息!G:G=G9454)</f>
        <v>#VALUE!</v>
      </c>
    </row>
    <row r="9455" spans="1:10">
      <c r="A9455" s="2" t="str">
        <f>'[1]2025年已发货'!A:A</f>
        <v>德胜恒嘉</v>
      </c>
      <c r="B9455" s="2" t="str">
        <f>'[1]2025年已发货'!B:B</f>
        <v>螺纹钢</v>
      </c>
      <c r="C9455" s="2" t="str">
        <f>'[1]2025年已发货'!C:C</f>
        <v>HRB500EФ28*9mm</v>
      </c>
      <c r="D9455" s="2" t="str">
        <f>'[1]2025年已发货'!D:D</f>
        <v>吨</v>
      </c>
      <c r="E9455" s="2">
        <f>'[1]2025年已发货'!E:E</f>
        <v>70</v>
      </c>
      <c r="F9455" s="4">
        <f>'[1]2025年已发货'!F:F</f>
        <v>45968</v>
      </c>
      <c r="G9455" s="2" t="str">
        <f>'[1]2025年已发货'!G:G</f>
        <v>（中铁六局呼和公司康新高速TJ4-2标）四川省甘孜藏族自治州康定市新都桥镇东俄罗三村中建八局搅拌站旁</v>
      </c>
      <c r="H9455" s="2" t="str">
        <f>'[1]2025年已发货'!H:H</f>
        <v>许文刚</v>
      </c>
      <c r="I9455" s="2">
        <f>'[1]2025年已发货'!I:I</f>
        <v>15848808186</v>
      </c>
      <c r="J9455" s="2" vm="1" t="e">
        <f>_xlfn._xlws.FILTER(辅助信息!D:D,辅助信息!G:G=G9455)</f>
        <v>#VALUE!</v>
      </c>
    </row>
    <row r="9456" spans="1:10">
      <c r="A9456" s="2" t="str">
        <f>'[1]2025年已发货'!A:A</f>
        <v>德胜恒嘉</v>
      </c>
      <c r="B9456" s="2" t="str">
        <f>'[1]2025年已发货'!B:B</f>
        <v>螺纹钢</v>
      </c>
      <c r="C9456" s="2" t="str">
        <f>'[1]2025年已发货'!C:C</f>
        <v>HRB500EФ25*9m</v>
      </c>
      <c r="D9456" s="2" t="str">
        <f>'[1]2025年已发货'!D:D</f>
        <v>吨</v>
      </c>
      <c r="E9456" s="2">
        <f>'[1]2025年已发货'!E:E</f>
        <v>70</v>
      </c>
      <c r="F9456" s="4">
        <f>'[1]2025年已发货'!F:F</f>
        <v>45968</v>
      </c>
      <c r="G9456" s="2" t="str">
        <f>'[1]2025年已发货'!G:G</f>
        <v>（中铁六局呼和公司康新高速TJ4-2标）四川省甘孜藏族自治州康定市新都桥镇东俄罗三村中建八局搅拌站旁</v>
      </c>
      <c r="H9456" s="2" t="str">
        <f>'[1]2025年已发货'!H:H</f>
        <v>许文刚</v>
      </c>
      <c r="I9456" s="2">
        <f>'[1]2025年已发货'!I:I</f>
        <v>15848808186</v>
      </c>
      <c r="J9456" s="2" vm="1" t="e">
        <f>_xlfn._xlws.FILTER(辅助信息!D:D,辅助信息!G:G=G9456)</f>
        <v>#VALUE!</v>
      </c>
    </row>
    <row r="9457" spans="1:10">
      <c r="A9457" s="2" t="str">
        <f>'[1]2025年已发货'!A:A</f>
        <v>德胜恒嘉</v>
      </c>
      <c r="B9457" s="2" t="str">
        <f>'[1]2025年已发货'!B:B</f>
        <v>螺纹钢</v>
      </c>
      <c r="C9457" s="2" t="str">
        <f>'[1]2025年已发货'!C:C</f>
        <v>HRB500EФ22*9m</v>
      </c>
      <c r="D9457" s="2" t="str">
        <f>'[1]2025年已发货'!D:D</f>
        <v>吨</v>
      </c>
      <c r="E9457" s="2">
        <f>'[1]2025年已发货'!E:E</f>
        <v>46</v>
      </c>
      <c r="F9457" s="4">
        <f>'[1]2025年已发货'!F:F</f>
        <v>45968</v>
      </c>
      <c r="G9457" s="2" t="str">
        <f>'[1]2025年已发货'!G:G</f>
        <v>（中铁六局呼和公司康新高速TJ4-2标）四川省甘孜藏族自治州康定市新都桥镇东俄罗三村中建八局搅拌站旁</v>
      </c>
      <c r="H9457" s="2" t="str">
        <f>'[1]2025年已发货'!H:H</f>
        <v>许文刚</v>
      </c>
      <c r="I9457" s="2">
        <f>'[1]2025年已发货'!I:I</f>
        <v>15848808186</v>
      </c>
      <c r="J9457" s="2" vm="1" t="e">
        <f>_xlfn._xlws.FILTER(辅助信息!D:D,辅助信息!G:G=G9457)</f>
        <v>#VALUE!</v>
      </c>
    </row>
    <row r="9458" spans="1:10">
      <c r="A9458" s="2" t="str">
        <f>'[1]2025年已发货'!A:A</f>
        <v>德胜恒嘉</v>
      </c>
      <c r="B9458" s="2" t="str">
        <f>'[1]2025年已发货'!B:B</f>
        <v>螺纹钢</v>
      </c>
      <c r="C9458" s="2" t="str">
        <f>'[1]2025年已发货'!C:C</f>
        <v>HRB400EФ28*9m</v>
      </c>
      <c r="D9458" s="2" t="str">
        <f>'[1]2025年已发货'!D:D</f>
        <v>吨</v>
      </c>
      <c r="E9458" s="2">
        <f>'[1]2025年已发货'!E:E</f>
        <v>70</v>
      </c>
      <c r="F9458" s="4">
        <f>'[1]2025年已发货'!F:F</f>
        <v>45968</v>
      </c>
      <c r="G9458" s="2" t="str">
        <f>'[1]2025年已发货'!G:G</f>
        <v>（中铁六局呼和公司康新高速TJ4-2标）四川省甘孜藏族自治州康定市新都桥镇东俄罗三村中建八局搅拌站旁</v>
      </c>
      <c r="H9458" s="2" t="str">
        <f>'[1]2025年已发货'!H:H</f>
        <v>许文刚</v>
      </c>
      <c r="I9458" s="2">
        <f>'[1]2025年已发货'!I:I</f>
        <v>15848808186</v>
      </c>
      <c r="J9458" s="2" vm="1" t="e">
        <f>_xlfn._xlws.FILTER(辅助信息!D:D,辅助信息!G:G=G9458)</f>
        <v>#VALUE!</v>
      </c>
    </row>
    <row r="9459" spans="1:10">
      <c r="A9459" s="2" t="str">
        <f>'[1]2025年已发货'!A:A</f>
        <v>德胜恒嘉</v>
      </c>
      <c r="B9459" s="2" t="str">
        <f>'[1]2025年已发货'!B:B</f>
        <v>螺纹钢</v>
      </c>
      <c r="C9459" s="2" t="str">
        <f>'[1]2025年已发货'!C:C</f>
        <v>HRB400EФ25*9m</v>
      </c>
      <c r="D9459" s="2" t="str">
        <f>'[1]2025年已发货'!D:D</f>
        <v>吨</v>
      </c>
      <c r="E9459" s="2">
        <f>'[1]2025年已发货'!E:E</f>
        <v>28.894</v>
      </c>
      <c r="F9459" s="4">
        <f>'[1]2025年已发货'!F:F</f>
        <v>45968</v>
      </c>
      <c r="G9459" s="2" t="str">
        <f>'[1]2025年已发货'!G:G</f>
        <v>（中铁六局呼和公司康新高速TJ4-2标）四川省甘孜藏族自治州康定市新都桥镇东俄罗三村中建八局搅拌站旁</v>
      </c>
      <c r="H9459" s="2" t="str">
        <f>'[1]2025年已发货'!H:H</f>
        <v>许文刚</v>
      </c>
      <c r="I9459" s="2">
        <f>'[1]2025年已发货'!I:I</f>
        <v>15848808186</v>
      </c>
      <c r="J9459" s="2" vm="1" t="e">
        <f>_xlfn._xlws.FILTER(辅助信息!D:D,辅助信息!G:G=G9459)</f>
        <v>#VALUE!</v>
      </c>
    </row>
    <row r="9460" spans="1:10">
      <c r="A9460" s="2" t="str">
        <f>'[1]2025年已发货'!A:A</f>
        <v>德胜恒嘉</v>
      </c>
      <c r="B9460" s="2" t="str">
        <f>'[1]2025年已发货'!B:B</f>
        <v>螺纹钢</v>
      </c>
      <c r="C9460" s="2" t="str">
        <f>'[1]2025年已发货'!C:C</f>
        <v>HRB400EФ22*9m</v>
      </c>
      <c r="D9460" s="2" t="str">
        <f>'[1]2025年已发货'!D:D</f>
        <v>吨</v>
      </c>
      <c r="E9460" s="2">
        <f>'[1]2025年已发货'!E:E</f>
        <v>81.858</v>
      </c>
      <c r="F9460" s="4">
        <f>'[1]2025年已发货'!F:F</f>
        <v>45968</v>
      </c>
      <c r="G9460" s="2" t="str">
        <f>'[1]2025年已发货'!G:G</f>
        <v>（中铁六局呼和公司康新高速TJ4-2标）四川省甘孜藏族自治州康定市新都桥镇东俄罗三村中建八局搅拌站旁</v>
      </c>
      <c r="H9460" s="2" t="str">
        <f>'[1]2025年已发货'!H:H</f>
        <v>许文刚</v>
      </c>
      <c r="I9460" s="2">
        <f>'[1]2025年已发货'!I:I</f>
        <v>15848808186</v>
      </c>
      <c r="J9460" s="2" vm="1" t="e">
        <f>_xlfn._xlws.FILTER(辅助信息!D:D,辅助信息!G:G=G9460)</f>
        <v>#VALUE!</v>
      </c>
    </row>
    <row r="9461" spans="1:10">
      <c r="A9461" s="2" t="str">
        <f>'[1]2025年已发货'!A:A</f>
        <v>德胜恒嘉</v>
      </c>
      <c r="B9461" s="2" t="str">
        <f>'[1]2025年已发货'!B:B</f>
        <v>螺纹钢</v>
      </c>
      <c r="C9461" s="2" t="str">
        <f>'[1]2025年已发货'!C:C</f>
        <v>HRB400EФ20*9m</v>
      </c>
      <c r="D9461" s="2" t="str">
        <f>'[1]2025年已发货'!D:D</f>
        <v>吨</v>
      </c>
      <c r="E9461" s="2">
        <f>'[1]2025年已发货'!E:E</f>
        <v>9.132</v>
      </c>
      <c r="F9461" s="4">
        <f>'[1]2025年已发货'!F:F</f>
        <v>45968</v>
      </c>
      <c r="G9461" s="2" t="str">
        <f>'[1]2025年已发货'!G:G</f>
        <v>（中铁六局呼和公司康新高速TJ4-2标）四川省甘孜藏族自治州康定市新都桥镇东俄罗三村中建八局搅拌站旁</v>
      </c>
      <c r="H9461" s="2" t="str">
        <f>'[1]2025年已发货'!H:H</f>
        <v>许文刚</v>
      </c>
      <c r="I9461" s="2">
        <f>'[1]2025年已发货'!I:I</f>
        <v>15848808186</v>
      </c>
      <c r="J9461" s="2" vm="1" t="e">
        <f>_xlfn._xlws.FILTER(辅助信息!D:D,辅助信息!G:G=G9461)</f>
        <v>#VALUE!</v>
      </c>
    </row>
    <row r="9462" spans="1:10">
      <c r="A9462" s="2" t="str">
        <f>'[1]2025年已发货'!A:A</f>
        <v>德胜恒嘉</v>
      </c>
      <c r="B9462" s="2" t="str">
        <f>'[1]2025年已发货'!B:B</f>
        <v>螺纹钢</v>
      </c>
      <c r="C9462" s="2" t="str">
        <f>'[1]2025年已发货'!C:C</f>
        <v>HRB400EФ20*12m</v>
      </c>
      <c r="D9462" s="2" t="str">
        <f>'[1]2025年已发货'!D:D</f>
        <v>吨</v>
      </c>
      <c r="E9462" s="2">
        <f>'[1]2025年已发货'!E:E</f>
        <v>57</v>
      </c>
      <c r="F9462" s="4">
        <f>'[1]2025年已发货'!F:F</f>
        <v>45968</v>
      </c>
      <c r="G9462" s="2" t="str">
        <f>'[1]2025年已发货'!G:G</f>
        <v>（中铁六局呼和公司康新高速TJ4-2标）四川省甘孜藏族自治州康定市新都桥镇东俄罗三村中建八局搅拌站旁</v>
      </c>
      <c r="H9462" s="2" t="str">
        <f>'[1]2025年已发货'!H:H</f>
        <v>许文刚</v>
      </c>
      <c r="I9462" s="2">
        <f>'[1]2025年已发货'!I:I</f>
        <v>15848808186</v>
      </c>
      <c r="J9462" s="2" vm="1" t="e">
        <f>_xlfn._xlws.FILTER(辅助信息!D:D,辅助信息!G:G=G9462)</f>
        <v>#VALUE!</v>
      </c>
    </row>
    <row r="9463" spans="1:10">
      <c r="A9463" s="2" t="str">
        <f>'[1]2025年已发货'!A:A</f>
        <v>德胜恒嘉</v>
      </c>
      <c r="B9463" s="2" t="str">
        <f>'[1]2025年已发货'!B:B</f>
        <v>螺纹钢</v>
      </c>
      <c r="C9463" s="2" t="str">
        <f>'[1]2025年已发货'!C:C</f>
        <v>HRB400EФ16*9m</v>
      </c>
      <c r="D9463" s="2" t="str">
        <f>'[1]2025年已发货'!D:D</f>
        <v>吨</v>
      </c>
      <c r="E9463" s="2">
        <f>'[1]2025年已发货'!E:E</f>
        <v>70</v>
      </c>
      <c r="F9463" s="4">
        <f>'[1]2025年已发货'!F:F</f>
        <v>45968</v>
      </c>
      <c r="G9463" s="2" t="str">
        <f>'[1]2025年已发货'!G:G</f>
        <v>（中铁六局呼和公司康新高速TJ4-2标）四川省甘孜藏族自治州康定市新都桥镇东俄罗三村中建八局搅拌站旁</v>
      </c>
      <c r="H9463" s="2" t="str">
        <f>'[1]2025年已发货'!H:H</f>
        <v>许文刚</v>
      </c>
      <c r="I9463" s="2">
        <f>'[1]2025年已发货'!I:I</f>
        <v>15848808186</v>
      </c>
      <c r="J9463" s="2" vm="1" t="e">
        <f>_xlfn._xlws.FILTER(辅助信息!D:D,辅助信息!G:G=G9463)</f>
        <v>#VALUE!</v>
      </c>
    </row>
    <row r="9464" spans="1:10">
      <c r="A9464" s="2" t="str">
        <f>'[1]2025年已发货'!A:A</f>
        <v>德胜恒嘉</v>
      </c>
      <c r="B9464" s="2" t="str">
        <f>'[1]2025年已发货'!B:B</f>
        <v>螺纹钢</v>
      </c>
      <c r="C9464" s="2" t="str">
        <f>'[1]2025年已发货'!C:C</f>
        <v>HRB400EФ14*9m</v>
      </c>
      <c r="D9464" s="2" t="str">
        <f>'[1]2025年已发货'!D:D</f>
        <v>吨</v>
      </c>
      <c r="E9464" s="2">
        <f>'[1]2025年已发货'!E:E</f>
        <v>70</v>
      </c>
      <c r="F9464" s="4">
        <f>'[1]2025年已发货'!F:F</f>
        <v>45968</v>
      </c>
      <c r="G9464" s="2" t="str">
        <f>'[1]2025年已发货'!G:G</f>
        <v>（中铁六局呼和公司康新高速TJ4-2标）四川省甘孜藏族自治州康定市新都桥镇东俄罗三村中建八局搅拌站旁</v>
      </c>
      <c r="H9464" s="2" t="str">
        <f>'[1]2025年已发货'!H:H</f>
        <v>许文刚</v>
      </c>
      <c r="I9464" s="2">
        <f>'[1]2025年已发货'!I:I</f>
        <v>15848808186</v>
      </c>
      <c r="J9464" s="2" vm="1" t="e">
        <f>_xlfn._xlws.FILTER(辅助信息!D:D,辅助信息!G:G=G9464)</f>
        <v>#VALUE!</v>
      </c>
    </row>
    <row r="9465" spans="1:10">
      <c r="A9465" s="2" t="str">
        <f>'[1]2025年已发货'!A:A</f>
        <v>德胜恒嘉</v>
      </c>
      <c r="B9465" s="2" t="str">
        <f>'[1]2025年已发货'!B:B</f>
        <v>螺纹钢</v>
      </c>
      <c r="C9465" s="2" t="str">
        <f>'[1]2025年已发货'!C:C</f>
        <v>HRB400EФ12*9m</v>
      </c>
      <c r="D9465" s="2" t="str">
        <f>'[1]2025年已发货'!D:D</f>
        <v>吨</v>
      </c>
      <c r="E9465" s="2">
        <f>'[1]2025年已发货'!E:E</f>
        <v>70</v>
      </c>
      <c r="F9465" s="4">
        <f>'[1]2025年已发货'!F:F</f>
        <v>45968</v>
      </c>
      <c r="G9465" s="2" t="str">
        <f>'[1]2025年已发货'!G:G</f>
        <v>（中铁六局呼和公司康新高速TJ4-2标）四川省甘孜藏族自治州康定市新都桥镇东俄罗三村中建八局搅拌站旁</v>
      </c>
      <c r="H9465" s="2" t="str">
        <f>'[1]2025年已发货'!H:H</f>
        <v>许文刚</v>
      </c>
      <c r="I9465" s="2">
        <f>'[1]2025年已发货'!I:I</f>
        <v>15848808186</v>
      </c>
      <c r="J9465" s="2" vm="1" t="e">
        <f>_xlfn._xlws.FILTER(辅助信息!D:D,辅助信息!G:G=G9465)</f>
        <v>#VALUE!</v>
      </c>
    </row>
    <row r="9466" spans="1:10">
      <c r="A9466" s="2" t="str">
        <f>'[1]2025年已发货'!A:A</f>
        <v>德胜恒嘉</v>
      </c>
      <c r="B9466" s="2" t="str">
        <f>'[1]2025年已发货'!B:B</f>
        <v>螺纹钢</v>
      </c>
      <c r="C9466" s="2" t="str">
        <f>'[1]2025年已发货'!C:C</f>
        <v>HRB400EФ12*12m</v>
      </c>
      <c r="D9466" s="2" t="str">
        <f>'[1]2025年已发货'!D:D</f>
        <v>吨</v>
      </c>
      <c r="E9466" s="2">
        <f>'[1]2025年已发货'!E:E</f>
        <v>70</v>
      </c>
      <c r="F9466" s="4">
        <f>'[1]2025年已发货'!F:F</f>
        <v>45968</v>
      </c>
      <c r="G9466" s="2" t="str">
        <f>'[1]2025年已发货'!G:G</f>
        <v>（中铁六局呼和公司康新高速TJ4-2标）四川省甘孜藏族自治州康定市新都桥镇东俄罗三村中建八局搅拌站旁</v>
      </c>
      <c r="H9466" s="2" t="str">
        <f>'[1]2025年已发货'!H:H</f>
        <v>许文刚</v>
      </c>
      <c r="I9466" s="2">
        <f>'[1]2025年已发货'!I:I</f>
        <v>15848808186</v>
      </c>
      <c r="J9466" s="2" vm="1" t="e">
        <f>_xlfn._xlws.FILTER(辅助信息!D:D,辅助信息!G:G=G9466)</f>
        <v>#VALUE!</v>
      </c>
    </row>
    <row r="9467" spans="1:10">
      <c r="A9467" s="2" t="str">
        <f>'[1]2025年已发货'!A:A</f>
        <v>德胜恒嘉</v>
      </c>
      <c r="B9467" s="2" t="str">
        <f>'[1]2025年已发货'!B:B</f>
        <v>螺纹钢</v>
      </c>
      <c r="C9467" s="2" t="str">
        <f>'[1]2025年已发货'!C:C</f>
        <v>HRB400EФ12*12m</v>
      </c>
      <c r="D9467" s="2" t="str">
        <f>'[1]2025年已发货'!D:D</f>
        <v>吨</v>
      </c>
      <c r="E9467" s="2">
        <f>'[1]2025年已发货'!E:E</f>
        <v>245</v>
      </c>
      <c r="F9467" s="4">
        <f>'[1]2025年已发货'!F:F</f>
        <v>45968</v>
      </c>
      <c r="G9467" s="2" t="str">
        <f>'[1]2025年已发货'!G:G</f>
        <v>（中铁八局康新高速TJ4-1标）四川省甘孜州康定市新都桥镇超限载检测站</v>
      </c>
      <c r="H9467" s="2" t="str">
        <f>'[1]2025年已发货'!H:H</f>
        <v>刘俊</v>
      </c>
      <c r="I9467" s="2">
        <f>'[1]2025年已发货'!I:I</f>
        <v>18587764925</v>
      </c>
      <c r="J9467" s="2" vm="1" t="e">
        <f>_xlfn._xlws.FILTER(辅助信息!D:D,辅助信息!G:G=G9467)</f>
        <v>#VALUE!</v>
      </c>
    </row>
    <row r="9468" spans="1:10">
      <c r="A9468" s="2" t="str">
        <f>'[1]2025年已发货'!A:A</f>
        <v>德胜恒嘉</v>
      </c>
      <c r="B9468" s="2" t="str">
        <f>'[1]2025年已发货'!B:B</f>
        <v>螺纹钢</v>
      </c>
      <c r="C9468" s="2" t="str">
        <f>'[1]2025年已发货'!C:C</f>
        <v>HRB400EФ14*12m</v>
      </c>
      <c r="D9468" s="2" t="str">
        <f>'[1]2025年已发货'!D:D</f>
        <v>吨</v>
      </c>
      <c r="E9468" s="2">
        <f>'[1]2025年已发货'!E:E</f>
        <v>200</v>
      </c>
      <c r="F9468" s="4">
        <f>'[1]2025年已发货'!F:F</f>
        <v>45968</v>
      </c>
      <c r="G9468" s="2" t="str">
        <f>'[1]2025年已发货'!G:G</f>
        <v>（中铁八局康新高速TJ4-1标）四川省甘孜州康定市新都桥镇超限载检测站</v>
      </c>
      <c r="H9468" s="2" t="str">
        <f>'[1]2025年已发货'!H:H</f>
        <v>刘俊</v>
      </c>
      <c r="I9468" s="2">
        <f>'[1]2025年已发货'!I:I</f>
        <v>18587764925</v>
      </c>
      <c r="J9468" s="2" vm="1" t="e">
        <f>_xlfn._xlws.FILTER(辅助信息!D:D,辅助信息!G:G=G9468)</f>
        <v>#VALUE!</v>
      </c>
    </row>
    <row r="9469" spans="1:10">
      <c r="A9469" s="2" t="str">
        <f>'[1]2025年已发货'!A:A</f>
        <v>德胜恒嘉</v>
      </c>
      <c r="B9469" s="2" t="str">
        <f>'[1]2025年已发货'!B:B</f>
        <v>螺纹钢</v>
      </c>
      <c r="C9469" s="2" t="str">
        <f>'[1]2025年已发货'!C:C</f>
        <v>HRB400EФ16*12m</v>
      </c>
      <c r="D9469" s="2" t="str">
        <f>'[1]2025年已发货'!D:D</f>
        <v>吨</v>
      </c>
      <c r="E9469" s="2">
        <f>'[1]2025年已发货'!E:E</f>
        <v>200</v>
      </c>
      <c r="F9469" s="4">
        <f>'[1]2025年已发货'!F:F</f>
        <v>45968</v>
      </c>
      <c r="G9469" s="2" t="str">
        <f>'[1]2025年已发货'!G:G</f>
        <v>（中铁八局康新高速TJ4-1标）四川省甘孜州康定市新都桥镇超限载检测站</v>
      </c>
      <c r="H9469" s="2" t="str">
        <f>'[1]2025年已发货'!H:H</f>
        <v>刘俊</v>
      </c>
      <c r="I9469" s="2">
        <f>'[1]2025年已发货'!I:I</f>
        <v>18587764925</v>
      </c>
      <c r="J9469" s="2" vm="1" t="e">
        <f>_xlfn._xlws.FILTER(辅助信息!D:D,辅助信息!G:G=G9469)</f>
        <v>#VALUE!</v>
      </c>
    </row>
    <row r="9470" spans="1:10">
      <c r="A9470" s="2" t="str">
        <f>'[1]2025年已发货'!A:A</f>
        <v>德胜恒嘉</v>
      </c>
      <c r="B9470" s="2" t="str">
        <f>'[1]2025年已发货'!B:B</f>
        <v>螺纹钢</v>
      </c>
      <c r="C9470" s="2" t="str">
        <f>'[1]2025年已发货'!C:C</f>
        <v>HRB400EФ20*12m</v>
      </c>
      <c r="D9470" s="2" t="str">
        <f>'[1]2025年已发货'!D:D</f>
        <v>吨</v>
      </c>
      <c r="E9470" s="2">
        <f>'[1]2025年已发货'!E:E</f>
        <v>200</v>
      </c>
      <c r="F9470" s="4">
        <f>'[1]2025年已发货'!F:F</f>
        <v>45968</v>
      </c>
      <c r="G9470" s="2" t="str">
        <f>'[1]2025年已发货'!G:G</f>
        <v>（中铁八局康新高速TJ4-1标）四川省甘孜州康定市新都桥镇超限载检测站</v>
      </c>
      <c r="H9470" s="2" t="str">
        <f>'[1]2025年已发货'!H:H</f>
        <v>刘俊</v>
      </c>
      <c r="I9470" s="2">
        <f>'[1]2025年已发货'!I:I</f>
        <v>18587764925</v>
      </c>
      <c r="J9470" s="2" vm="1" t="e">
        <f>_xlfn._xlws.FILTER(辅助信息!D:D,辅助信息!G:G=G9470)</f>
        <v>#VALUE!</v>
      </c>
    </row>
    <row r="9471" spans="1:10">
      <c r="A9471" s="2" t="str">
        <f>'[1]2025年已发货'!A:A</f>
        <v>德胜恒嘉</v>
      </c>
      <c r="B9471" s="2" t="str">
        <f>'[1]2025年已发货'!B:B</f>
        <v>螺纹钢</v>
      </c>
      <c r="C9471" s="2" t="str">
        <f>'[1]2025年已发货'!C:C</f>
        <v>HRB400EФ22*12m</v>
      </c>
      <c r="D9471" s="2" t="str">
        <f>'[1]2025年已发货'!D:D</f>
        <v>吨</v>
      </c>
      <c r="E9471" s="2">
        <f>'[1]2025年已发货'!E:E</f>
        <v>100</v>
      </c>
      <c r="F9471" s="4">
        <f>'[1]2025年已发货'!F:F</f>
        <v>45968</v>
      </c>
      <c r="G9471" s="2" t="str">
        <f>'[1]2025年已发货'!G:G</f>
        <v>（中铁八局康新高速TJ4-1标）四川省甘孜州康定市新都桥镇超限载检测站</v>
      </c>
      <c r="H9471" s="2" t="str">
        <f>'[1]2025年已发货'!H:H</f>
        <v>刘俊</v>
      </c>
      <c r="I9471" s="2">
        <f>'[1]2025年已发货'!I:I</f>
        <v>18587764925</v>
      </c>
      <c r="J9471" s="2" vm="1" t="e">
        <f>_xlfn._xlws.FILTER(辅助信息!D:D,辅助信息!G:G=G9471)</f>
        <v>#VALUE!</v>
      </c>
    </row>
    <row r="9472" spans="1:10">
      <c r="A9472" s="2" t="str">
        <f>'[1]2025年已发货'!A:A</f>
        <v>德胜恒嘉</v>
      </c>
      <c r="B9472" s="2" t="str">
        <f>'[1]2025年已发货'!B:B</f>
        <v>螺纹钢</v>
      </c>
      <c r="C9472" s="2" t="str">
        <f>'[1]2025年已发货'!C:C</f>
        <v>HRB400EФ28*12m</v>
      </c>
      <c r="D9472" s="2" t="str">
        <f>'[1]2025年已发货'!D:D</f>
        <v>吨</v>
      </c>
      <c r="E9472" s="2">
        <f>'[1]2025年已发货'!E:E</f>
        <v>70</v>
      </c>
      <c r="F9472" s="4">
        <f>'[1]2025年已发货'!F:F</f>
        <v>45968</v>
      </c>
      <c r="G9472" s="2" t="str">
        <f>'[1]2025年已发货'!G:G</f>
        <v>（中铁八局康新高速TJ4-1标）四川省甘孜州康定市新都桥镇超限载检测站</v>
      </c>
      <c r="H9472" s="2" t="str">
        <f>'[1]2025年已发货'!H:H</f>
        <v>刘俊</v>
      </c>
      <c r="I9472" s="2">
        <f>'[1]2025年已发货'!I:I</f>
        <v>18587764925</v>
      </c>
      <c r="J9472" s="2" vm="1" t="e">
        <f>_xlfn._xlws.FILTER(辅助信息!D:D,辅助信息!G:G=G9472)</f>
        <v>#VALUE!</v>
      </c>
    </row>
    <row r="9473" spans="1:10">
      <c r="A9473" s="2" t="str">
        <f>'[1]2025年已发货'!A:A</f>
        <v>德胜恒嘉</v>
      </c>
      <c r="B9473" s="2" t="str">
        <f>'[1]2025年已发货'!B:B</f>
        <v>螺纹钢</v>
      </c>
      <c r="C9473" s="2" t="str">
        <f>'[1]2025年已发货'!C:C</f>
        <v>HRB400E Φ28×9米</v>
      </c>
      <c r="D9473" s="2" t="str">
        <f>'[1]2025年已发货'!D:D</f>
        <v>吨</v>
      </c>
      <c r="E9473" s="2">
        <f>'[1]2025年已发货'!E:E</f>
        <v>35</v>
      </c>
      <c r="F9473" s="4">
        <f>'[1]2025年已发货'!F:F</f>
        <v>45968</v>
      </c>
      <c r="G9473" s="2" t="str">
        <f>'[1]2025年已发货'!G:G</f>
        <v>（自永2标九局西南分公司钢筋棚）四川省自贡市骑龙镇大湾村</v>
      </c>
      <c r="H9473" s="2" t="str">
        <f>'[1]2025年已发货'!H:H</f>
        <v>高彦彬</v>
      </c>
      <c r="I9473" s="2">
        <f>'[1]2025年已发货'!I:I</f>
        <v>13835906370</v>
      </c>
      <c r="J9473" s="2" vm="1" t="e">
        <f>_xlfn._xlws.FILTER(辅助信息!D:D,辅助信息!G:G=G9473)</f>
        <v>#VALUE!</v>
      </c>
    </row>
    <row r="9474" spans="1:10">
      <c r="A9474" s="2" t="str">
        <f>'[1]2025年已发货'!A:A</f>
        <v>德胜恒嘉</v>
      </c>
      <c r="B9474" s="2" t="str">
        <f>'[1]2025年已发货'!B:B</f>
        <v>螺纹钢</v>
      </c>
      <c r="C9474" s="2" t="str">
        <f>'[1]2025年已发货'!C:C</f>
        <v>HRB400E Φ32×12米</v>
      </c>
      <c r="D9474" s="2" t="str">
        <f>'[1]2025年已发货'!D:D</f>
        <v>吨</v>
      </c>
      <c r="E9474" s="2">
        <f>'[1]2025年已发货'!E:E</f>
        <v>35</v>
      </c>
      <c r="F9474" s="4">
        <f>'[1]2025年已发货'!F:F</f>
        <v>45968</v>
      </c>
      <c r="G9474" s="2" t="str">
        <f>'[1]2025年已发货'!G:G</f>
        <v>（自永2标九局西南分公司钢筋棚）四川省自贡市骑龙镇大湾村</v>
      </c>
      <c r="H9474" s="2" t="str">
        <f>'[1]2025年已发货'!H:H</f>
        <v>高彦彬</v>
      </c>
      <c r="I9474" s="2">
        <f>'[1]2025年已发货'!I:I</f>
        <v>13835906370</v>
      </c>
      <c r="J9474" s="2" vm="1" t="e">
        <f>_xlfn._xlws.FILTER(辅助信息!D:D,辅助信息!G:G=G9474)</f>
        <v>#VALUE!</v>
      </c>
    </row>
    <row r="9475" spans="1:10">
      <c r="A9475" s="2" t="str">
        <f>'[1]2025年已发货'!A:A</f>
        <v>德胜恒嘉</v>
      </c>
      <c r="B9475" s="2" t="str">
        <f>'[1]2025年已发货'!B:B</f>
        <v>螺纹钢</v>
      </c>
      <c r="C9475" s="2" t="str">
        <f>'[1]2025年已发货'!C:C</f>
        <v>HRB400EФ12，12m</v>
      </c>
      <c r="D9475" s="2" t="str">
        <f>'[1]2025年已发货'!D:D</f>
        <v>吨</v>
      </c>
      <c r="E9475" s="2">
        <f>'[1]2025年已发货'!E:E</f>
        <v>105</v>
      </c>
      <c r="F9475" s="4">
        <f>'[1]2025年已发货'!F:F</f>
        <v>45968</v>
      </c>
      <c r="G9475" s="2" t="str">
        <f>'[1]2025年已发货'!G:G</f>
        <v>（中铁广州局-成渝扩容2标）四川省资阳市雁江区石岭镇易家沟2号梁场</v>
      </c>
      <c r="H9475" s="2" t="str">
        <f>'[1]2025年已发货'!H:H</f>
        <v>孙鹏飞</v>
      </c>
      <c r="I9475" s="2">
        <f>'[1]2025年已发货'!I:I</f>
        <v>18011784798</v>
      </c>
      <c r="J9475" s="2" vm="1" t="e">
        <f>_xlfn._xlws.FILTER(辅助信息!D:D,辅助信息!G:G=G9475)</f>
        <v>#VALUE!</v>
      </c>
    </row>
    <row r="9476" spans="1:10">
      <c r="A9476" s="2" t="str">
        <f>'[1]2025年已发货'!A:A</f>
        <v>德胜恒嘉</v>
      </c>
      <c r="B9476" s="2" t="str">
        <f>'[1]2025年已发货'!B:B</f>
        <v>螺纹钢</v>
      </c>
      <c r="C9476" s="2" t="str">
        <f>'[1]2025年已发货'!C:C</f>
        <v>HRB400EФ16，12m</v>
      </c>
      <c r="D9476" s="2" t="str">
        <f>'[1]2025年已发货'!D:D</f>
        <v>吨</v>
      </c>
      <c r="E9476" s="2">
        <f>'[1]2025年已发货'!E:E</f>
        <v>35</v>
      </c>
      <c r="F9476" s="4">
        <f>'[1]2025年已发货'!F:F</f>
        <v>45968</v>
      </c>
      <c r="G9476" s="2" t="str">
        <f>'[1]2025年已发货'!G:G</f>
        <v>（中铁广州局-成渝扩容2标）四川省资阳市雁江区石岭镇易家沟2号梁场</v>
      </c>
      <c r="H9476" s="2" t="str">
        <f>'[1]2025年已发货'!H:H</f>
        <v>孙鹏飞</v>
      </c>
      <c r="I9476" s="2">
        <f>'[1]2025年已发货'!I:I</f>
        <v>18011784798</v>
      </c>
      <c r="J9476" s="2" vm="1" t="e">
        <f>_xlfn._xlws.FILTER(辅助信息!D:D,辅助信息!G:G=G9476)</f>
        <v>#VALUE!</v>
      </c>
    </row>
    <row r="9477" spans="1:10">
      <c r="A9477" s="2" t="str">
        <f>'[1]2025年已发货'!A:A</f>
        <v>达钢</v>
      </c>
      <c r="B9477" s="2" t="str">
        <f>'[1]2025年已发货'!B:B</f>
        <v>盘螺</v>
      </c>
      <c r="C9477" s="2" t="str">
        <f>'[1]2025年已发货'!C:C</f>
        <v>HRB400EФ8</v>
      </c>
      <c r="D9477" s="2" t="str">
        <f>'[1]2025年已发货'!D:D</f>
        <v>吨</v>
      </c>
      <c r="E9477" s="2">
        <f>'[1]2025年已发货'!E:E</f>
        <v>45</v>
      </c>
      <c r="F9477" s="4">
        <f>'[1]2025年已发货'!F:F</f>
        <v>45968</v>
      </c>
      <c r="G9477" s="2" t="str">
        <f>'[1]2025年已发货'!G:G</f>
        <v>（中核中原-温江北林医养综合体项目）四川省成都市温江区万春大道第三人民医院东</v>
      </c>
      <c r="H9477" s="2" t="str">
        <f>'[1]2025年已发货'!H:H</f>
        <v>蔡杰</v>
      </c>
      <c r="I9477" s="2">
        <f>'[1]2025年已发货'!I:I</f>
        <v>18875129329</v>
      </c>
      <c r="J9477" s="2" vm="1" t="e">
        <f>_xlfn._xlws.FILTER(辅助信息!D:D,辅助信息!G:G=G9477)</f>
        <v>#VALUE!</v>
      </c>
    </row>
    <row r="9478" spans="1:10">
      <c r="A9478" s="2" t="str">
        <f>'[1]2025年已发货'!A:A</f>
        <v>达钢</v>
      </c>
      <c r="B9478" s="2" t="str">
        <f>'[1]2025年已发货'!B:B</f>
        <v>螺纹钢</v>
      </c>
      <c r="C9478" s="2" t="str">
        <f>'[1]2025年已发货'!C:C</f>
        <v>HRB400EФ12*9m</v>
      </c>
      <c r="D9478" s="2" t="str">
        <f>'[1]2025年已发货'!D:D</f>
        <v>吨</v>
      </c>
      <c r="E9478" s="2">
        <f>'[1]2025年已发货'!E:E</f>
        <v>27</v>
      </c>
      <c r="F9478" s="4">
        <f>'[1]2025年已发货'!F:F</f>
        <v>45968</v>
      </c>
      <c r="G9478" s="2" t="str">
        <f>'[1]2025年已发货'!G:G</f>
        <v>（中核中原-温江北林医养综合体项目）四川省成都市温江区万春大道第三人民医院东</v>
      </c>
      <c r="H9478" s="2" t="str">
        <f>'[1]2025年已发货'!H:H</f>
        <v>蔡杰</v>
      </c>
      <c r="I9478" s="2">
        <f>'[1]2025年已发货'!I:I</f>
        <v>18875129329</v>
      </c>
      <c r="J9478" s="2" vm="1" t="e">
        <f>_xlfn._xlws.FILTER(辅助信息!D:D,辅助信息!G:G=G9478)</f>
        <v>#VALUE!</v>
      </c>
    </row>
    <row r="9479" spans="1:10">
      <c r="A9479" s="2" t="str">
        <f>'[1]2025年已发货'!A:A</f>
        <v>达钢</v>
      </c>
      <c r="B9479" s="2" t="str">
        <f>'[1]2025年已发货'!B:B</f>
        <v>盘螺</v>
      </c>
      <c r="C9479" s="2" t="str">
        <f>'[1]2025年已发货'!C:C</f>
        <v>HRB400E Φ6</v>
      </c>
      <c r="D9479" s="2" t="str">
        <f>'[1]2025年已发货'!D:D</f>
        <v>吨</v>
      </c>
      <c r="E9479" s="2">
        <f>'[1]2025年已发货'!E:E</f>
        <v>30</v>
      </c>
      <c r="F9479" s="4">
        <f>'[1]2025年已发货'!F:F</f>
        <v>45968</v>
      </c>
      <c r="G9479" s="2" t="str">
        <f>'[1]2025年已发货'!G:G</f>
        <v>（华西简阳西城嘉苑）四川省成都市简阳市简城街道高屋村</v>
      </c>
      <c r="H9479" s="2" t="str">
        <f>'[1]2025年已发货'!H:H</f>
        <v>张瀚镭</v>
      </c>
      <c r="I9479" s="2">
        <f>'[1]2025年已发货'!I:I</f>
        <v>15884666220</v>
      </c>
      <c r="J9479" s="2" t="str">
        <f>_xlfn._xlws.FILTER(辅助信息!D:D,辅助信息!G:G=G9479)</f>
        <v>华西简阳西城嘉苑</v>
      </c>
    </row>
    <row r="9480" spans="1:10">
      <c r="A9480" s="2" t="str">
        <f>'[1]2025年已发货'!A:A</f>
        <v>达钢</v>
      </c>
      <c r="B9480" s="2" t="str">
        <f>'[1]2025年已发货'!B:B</f>
        <v>盘螺</v>
      </c>
      <c r="C9480" s="2" t="str">
        <f>'[1]2025年已发货'!C:C</f>
        <v>HRB400E Φ8</v>
      </c>
      <c r="D9480" s="2" t="str">
        <f>'[1]2025年已发货'!D:D</f>
        <v>吨</v>
      </c>
      <c r="E9480" s="2">
        <f>'[1]2025年已发货'!E:E</f>
        <v>102</v>
      </c>
      <c r="F9480" s="4">
        <f>'[1]2025年已发货'!F:F</f>
        <v>45968</v>
      </c>
      <c r="G9480" s="2" t="str">
        <f>'[1]2025年已发货'!G:G</f>
        <v>（华西简阳西城嘉苑）四川省成都市简阳市简城街道高屋村</v>
      </c>
      <c r="H9480" s="2" t="str">
        <f>'[1]2025年已发货'!H:H</f>
        <v>张瀚镭</v>
      </c>
      <c r="I9480" s="2">
        <f>'[1]2025年已发货'!I:I</f>
        <v>15884666220</v>
      </c>
      <c r="J9480" s="2" t="str">
        <f>_xlfn._xlws.FILTER(辅助信息!D:D,辅助信息!G:G=G9480)</f>
        <v>华西简阳西城嘉苑</v>
      </c>
    </row>
    <row r="9481" spans="1:10">
      <c r="A9481" s="2" t="str">
        <f>'[1]2025年已发货'!A:A</f>
        <v>达钢</v>
      </c>
      <c r="B9481" s="2" t="str">
        <f>'[1]2025年已发货'!B:B</f>
        <v>盘螺</v>
      </c>
      <c r="C9481" s="2" t="str">
        <f>'[1]2025年已发货'!C:C</f>
        <v>HRB400E Φ12</v>
      </c>
      <c r="D9481" s="2" t="str">
        <f>'[1]2025年已发货'!D:D</f>
        <v>吨</v>
      </c>
      <c r="E9481" s="2">
        <f>'[1]2025年已发货'!E:E</f>
        <v>50</v>
      </c>
      <c r="F9481" s="4">
        <f>'[1]2025年已发货'!F:F</f>
        <v>45968</v>
      </c>
      <c r="G9481" s="2" t="str">
        <f>'[1]2025年已发货'!G:G</f>
        <v>（华西简阳西城嘉苑）四川省成都市简阳市简城街道高屋村</v>
      </c>
      <c r="H9481" s="2" t="str">
        <f>'[1]2025年已发货'!H:H</f>
        <v>张瀚镭</v>
      </c>
      <c r="I9481" s="2">
        <f>'[1]2025年已发货'!I:I</f>
        <v>15884666220</v>
      </c>
      <c r="J9481" s="2" t="str">
        <f>_xlfn._xlws.FILTER(辅助信息!D:D,辅助信息!G:G=G9481)</f>
        <v>华西简阳西城嘉苑</v>
      </c>
    </row>
    <row r="9482" spans="1:10">
      <c r="A9482" s="2" t="str">
        <f>'[1]2025年已发货'!A:A</f>
        <v>达钢</v>
      </c>
      <c r="B9482" s="2" t="str">
        <f>'[1]2025年已发货'!B:B</f>
        <v>螺纹钢</v>
      </c>
      <c r="C9482" s="2" t="str">
        <f>'[1]2025年已发货'!C:C</f>
        <v>HRB400E Φ18 9m</v>
      </c>
      <c r="D9482" s="2" t="str">
        <f>'[1]2025年已发货'!D:D</f>
        <v>吨</v>
      </c>
      <c r="E9482" s="2">
        <f>'[1]2025年已发货'!E:E</f>
        <v>21</v>
      </c>
      <c r="F9482" s="4">
        <f>'[1]2025年已发货'!F:F</f>
        <v>45968</v>
      </c>
      <c r="G9482" s="2" t="str">
        <f>'[1]2025年已发货'!G:G</f>
        <v>（华西简阳西城嘉苑）四川省成都市简阳市简城街道高屋村</v>
      </c>
      <c r="H9482" s="2" t="str">
        <f>'[1]2025年已发货'!H:H</f>
        <v>张瀚镭</v>
      </c>
      <c r="I9482" s="2">
        <f>'[1]2025年已发货'!I:I</f>
        <v>15884666220</v>
      </c>
      <c r="J9482" s="2" t="str">
        <f>_xlfn._xlws.FILTER(辅助信息!D:D,辅助信息!G:G=G9482)</f>
        <v>华西简阳西城嘉苑</v>
      </c>
    </row>
    <row r="9483" spans="1:10">
      <c r="A9483" s="2" t="str">
        <f>'[1]2025年已发货'!A:A</f>
        <v>达钢</v>
      </c>
      <c r="B9483" s="2" t="str">
        <f>'[1]2025年已发货'!B:B</f>
        <v>螺纹钢</v>
      </c>
      <c r="C9483" s="2" t="str">
        <f>'[1]2025年已发货'!C:C</f>
        <v>HRB400E Φ20 9m</v>
      </c>
      <c r="D9483" s="2" t="str">
        <f>'[1]2025年已发货'!D:D</f>
        <v>吨</v>
      </c>
      <c r="E9483" s="2">
        <f>'[1]2025年已发货'!E:E</f>
        <v>15</v>
      </c>
      <c r="F9483" s="4">
        <f>'[1]2025年已发货'!F:F</f>
        <v>45968</v>
      </c>
      <c r="G9483" s="2" t="str">
        <f>'[1]2025年已发货'!G:G</f>
        <v>（华西简阳西城嘉苑）四川省成都市简阳市简城街道高屋村</v>
      </c>
      <c r="H9483" s="2" t="str">
        <f>'[1]2025年已发货'!H:H</f>
        <v>张瀚镭</v>
      </c>
      <c r="I9483" s="2">
        <f>'[1]2025年已发货'!I:I</f>
        <v>15884666220</v>
      </c>
      <c r="J9483" s="2" t="str">
        <f>_xlfn._xlws.FILTER(辅助信息!D:D,辅助信息!G:G=G9483)</f>
        <v>华西简阳西城嘉苑</v>
      </c>
    </row>
    <row r="9484" spans="1:10">
      <c r="A9484" s="2" t="str">
        <f>'[1]2025年已发货'!A:A</f>
        <v>达钢</v>
      </c>
      <c r="B9484" s="2" t="str">
        <f>'[1]2025年已发货'!B:B</f>
        <v>盘螺</v>
      </c>
      <c r="C9484" s="2" t="str">
        <f>'[1]2025年已发货'!C:C</f>
        <v>HRB400EФ12</v>
      </c>
      <c r="D9484" s="2" t="str">
        <f>'[1]2025年已发货'!D:D</f>
        <v>吨</v>
      </c>
      <c r="E9484" s="2">
        <f>'[1]2025年已发货'!E:E</f>
        <v>36</v>
      </c>
      <c r="F9484" s="4">
        <f>'[1]2025年已发货'!F:F</f>
        <v>45968</v>
      </c>
      <c r="G9484" s="2" t="str">
        <f>'[1]2025年已发货'!G:G</f>
        <v>（中铁广州局-资乐高速5标）四川省乐山市井研县希望大道116号4队钢筋厂</v>
      </c>
      <c r="H9484" s="2" t="str">
        <f>'[1]2025年已发货'!H:H</f>
        <v>廖俊杰</v>
      </c>
      <c r="I9484" s="2">
        <f>'[1]2025年已发货'!I:I</f>
        <v>15775100965</v>
      </c>
      <c r="J9484" s="2" vm="1" t="e">
        <f>_xlfn._xlws.FILTER(辅助信息!D:D,辅助信息!G:G=G9484)</f>
        <v>#VALUE!</v>
      </c>
    </row>
    <row r="9485" spans="1:10">
      <c r="A9485" s="2" t="str">
        <f>'[1]2025年已发货'!A:A</f>
        <v>达钢</v>
      </c>
      <c r="B9485" s="2" t="str">
        <f>'[1]2025年已发货'!B:B</f>
        <v>螺纹钢</v>
      </c>
      <c r="C9485" s="2" t="str">
        <f>'[1]2025年已发货'!C:C</f>
        <v>HRB400E Φ14 9m</v>
      </c>
      <c r="D9485" s="2" t="str">
        <f>'[1]2025年已发货'!D:D</f>
        <v>吨</v>
      </c>
      <c r="E9485" s="2">
        <f>'[1]2025年已发货'!E:E</f>
        <v>102</v>
      </c>
      <c r="F9485" s="4">
        <f>'[1]2025年已发货'!F:F</f>
        <v>45968</v>
      </c>
      <c r="G9485" s="2" t="str">
        <f>'[1]2025年已发货'!G:G</f>
        <v>（商投建工达州中医药科技园-2工区-2号桥）达州市通川区达州中医药职业学院犀牛大道北段</v>
      </c>
      <c r="H9485" s="2" t="str">
        <f>'[1]2025年已发货'!H:H</f>
        <v>李波</v>
      </c>
      <c r="I9485" s="2">
        <f>'[1]2025年已发货'!I:I</f>
        <v>18381899787</v>
      </c>
      <c r="J9485" s="2" t="str">
        <f>_xlfn._xlws.FILTER(辅助信息!D:D,辅助信息!G:G=G9485)</f>
        <v>商投建工达州中医药科技园</v>
      </c>
    </row>
    <row r="9486" spans="1:10">
      <c r="A9486" s="2" t="str">
        <f>'[1]2025年已发货'!A:A</f>
        <v>达钢</v>
      </c>
      <c r="B9486" s="2" t="str">
        <f>'[1]2025年已发货'!B:B</f>
        <v>螺纹钢</v>
      </c>
      <c r="C9486" s="2" t="str">
        <f>'[1]2025年已发货'!C:C</f>
        <v>HRB500E Φ12</v>
      </c>
      <c r="D9486" s="2" t="str">
        <f>'[1]2025年已发货'!D:D</f>
        <v>吨</v>
      </c>
      <c r="E9486" s="2">
        <f>'[1]2025年已发货'!E:E</f>
        <v>30</v>
      </c>
      <c r="F9486" s="4">
        <f>'[1]2025年已发货'!F:F</f>
        <v>45968</v>
      </c>
      <c r="G9486" s="2" t="str">
        <f>'[1]2025年已发货'!G:G</f>
        <v>（商投建工达州中医药科技园-2工区-2号桥）达州市通川区达州中医药职业学院犀牛大道北段</v>
      </c>
      <c r="H9486" s="2" t="str">
        <f>'[1]2025年已发货'!H:H</f>
        <v>李波</v>
      </c>
      <c r="I9486" s="2">
        <f>'[1]2025年已发货'!I:I</f>
        <v>18381899787</v>
      </c>
      <c r="J9486" s="2" t="str">
        <f>_xlfn._xlws.FILTER(辅助信息!D:D,辅助信息!G:G=G9486)</f>
        <v>商投建工达州中医药科技园</v>
      </c>
    </row>
    <row r="9487" spans="1:10">
      <c r="A9487" s="2" t="str">
        <f>'[1]2025年已发货'!A:A</f>
        <v>达钢</v>
      </c>
      <c r="B9487" s="2" t="str">
        <f>'[1]2025年已发货'!B:B</f>
        <v>螺纹钢</v>
      </c>
      <c r="C9487" s="2" t="str">
        <f>'[1]2025年已发货'!C:C</f>
        <v>HRB500E Φ22</v>
      </c>
      <c r="D9487" s="2" t="str">
        <f>'[1]2025年已发货'!D:D</f>
        <v>吨</v>
      </c>
      <c r="E9487" s="2">
        <f>'[1]2025年已发货'!E:E</f>
        <v>30</v>
      </c>
      <c r="F9487" s="4">
        <f>'[1]2025年已发货'!F:F</f>
        <v>45968</v>
      </c>
      <c r="G9487" s="2" t="str">
        <f>'[1]2025年已发货'!G:G</f>
        <v>（商投建工达州中医药科技园-2工区-2号桥）达州市通川区达州中医药职业学院犀牛大道北段</v>
      </c>
      <c r="H9487" s="2" t="str">
        <f>'[1]2025年已发货'!H:H</f>
        <v>李波</v>
      </c>
      <c r="I9487" s="2">
        <f>'[1]2025年已发货'!I:I</f>
        <v>18381899787</v>
      </c>
      <c r="J9487" s="2" t="str">
        <f>_xlfn._xlws.FILTER(辅助信息!D:D,辅助信息!G:G=G9487)</f>
        <v>商投建工达州中医药科技园</v>
      </c>
    </row>
    <row r="9488" spans="1:10">
      <c r="A9488" s="2" t="str">
        <f>'[1]2025年已发货'!A:A</f>
        <v>达钢</v>
      </c>
      <c r="B9488" s="2" t="str">
        <f>'[1]2025年已发货'!B:B</f>
        <v>螺纹钢</v>
      </c>
      <c r="C9488" s="2" t="str">
        <f>'[1]2025年已发货'!C:C</f>
        <v>HRB500E Φ25</v>
      </c>
      <c r="D9488" s="2" t="str">
        <f>'[1]2025年已发货'!D:D</f>
        <v>吨</v>
      </c>
      <c r="E9488" s="2">
        <f>'[1]2025年已发货'!E:E</f>
        <v>45</v>
      </c>
      <c r="F9488" s="4">
        <f>'[1]2025年已发货'!F:F</f>
        <v>45968</v>
      </c>
      <c r="G9488" s="2" t="str">
        <f>'[1]2025年已发货'!G:G</f>
        <v>（商投建工达州中医药科技园-2工区-2号桥）达州市通川区达州中医药职业学院犀牛大道北段</v>
      </c>
      <c r="H9488" s="2" t="str">
        <f>'[1]2025年已发货'!H:H</f>
        <v>李波</v>
      </c>
      <c r="I9488" s="2">
        <f>'[1]2025年已发货'!I:I</f>
        <v>18381899787</v>
      </c>
      <c r="J9488" s="2" t="str">
        <f>_xlfn._xlws.FILTER(辅助信息!D:D,辅助信息!G:G=G9488)</f>
        <v>商投建工达州中医药科技园</v>
      </c>
    </row>
    <row r="9489" spans="1:10">
      <c r="A9489" s="2" t="str">
        <f>'[1]2025年已发货'!A:A</f>
        <v>达钢</v>
      </c>
      <c r="B9489" s="2" t="str">
        <f>'[1]2025年已发货'!B:B</f>
        <v>螺纹钢</v>
      </c>
      <c r="C9489" s="2" t="str">
        <f>'[1]2025年已发货'!C:C</f>
        <v>HRB400E Φ12 9m</v>
      </c>
      <c r="D9489" s="2" t="str">
        <f>'[1]2025年已发货'!D:D</f>
        <v>吨</v>
      </c>
      <c r="E9489" s="2">
        <f>'[1]2025年已发货'!E:E</f>
        <v>30</v>
      </c>
      <c r="F9489" s="4">
        <f>'[1]2025年已发货'!F:F</f>
        <v>45968</v>
      </c>
      <c r="G9489" s="2" t="str">
        <f>'[1]2025年已发货'!G:G</f>
        <v>（商投建工达州中医药科技园-2工区-2号桥）达州市通川区达州中医药职业学院犀牛大道北段</v>
      </c>
      <c r="H9489" s="2" t="str">
        <f>'[1]2025年已发货'!H:H</f>
        <v>李波</v>
      </c>
      <c r="I9489" s="2">
        <f>'[1]2025年已发货'!I:I</f>
        <v>18381899787</v>
      </c>
      <c r="J9489" s="2" t="str">
        <f>_xlfn._xlws.FILTER(辅助信息!D:D,辅助信息!G:G=G9489)</f>
        <v>商投建工达州中医药科技园</v>
      </c>
    </row>
    <row r="9490" spans="1:10">
      <c r="A9490" s="2" t="str">
        <f>'[1]2025年已发货'!A:A</f>
        <v>达钢</v>
      </c>
      <c r="B9490" s="2" t="str">
        <f>'[1]2025年已发货'!B:B</f>
        <v>螺纹钢</v>
      </c>
      <c r="C9490" s="2" t="str">
        <f>'[1]2025年已发货'!C:C</f>
        <v>HRB400E Φ14 9m</v>
      </c>
      <c r="D9490" s="2" t="str">
        <f>'[1]2025年已发货'!D:D</f>
        <v>吨</v>
      </c>
      <c r="E9490" s="2">
        <f>'[1]2025年已发货'!E:E</f>
        <v>42</v>
      </c>
      <c r="F9490" s="4">
        <f>'[1]2025年已发货'!F:F</f>
        <v>45968</v>
      </c>
      <c r="G9490" s="2" t="str">
        <f>'[1]2025年已发货'!G:G</f>
        <v>（商投建工达州中医药科技园-2工区-2号桥）达州市通川区达州中医药职业学院犀牛大道北段</v>
      </c>
      <c r="H9490" s="2" t="str">
        <f>'[1]2025年已发货'!H:H</f>
        <v>李波</v>
      </c>
      <c r="I9490" s="2">
        <f>'[1]2025年已发货'!I:I</f>
        <v>18381899787</v>
      </c>
      <c r="J9490" s="2" t="str">
        <f>_xlfn._xlws.FILTER(辅助信息!D:D,辅助信息!G:G=G9490)</f>
        <v>商投建工达州中医药科技园</v>
      </c>
    </row>
    <row r="9491" spans="1:10">
      <c r="A9491" s="2" t="str">
        <f>'[1]2025年已发货'!A:A</f>
        <v>达钢</v>
      </c>
      <c r="B9491" s="2" t="str">
        <f>'[1]2025年已发货'!B:B</f>
        <v>螺纹钢</v>
      </c>
      <c r="C9491" s="2" t="str">
        <f>'[1]2025年已发货'!C:C</f>
        <v>HRB400E Φ16 9m</v>
      </c>
      <c r="D9491" s="2" t="str">
        <f>'[1]2025年已发货'!D:D</f>
        <v>吨</v>
      </c>
      <c r="E9491" s="2">
        <f>'[1]2025年已发货'!E:E</f>
        <v>3</v>
      </c>
      <c r="F9491" s="4">
        <f>'[1]2025年已发货'!F:F</f>
        <v>45968</v>
      </c>
      <c r="G9491" s="2" t="str">
        <f>'[1]2025年已发货'!G:G</f>
        <v>（商投建工达州中医药科技园-2工区-2号桥）达州市通川区达州中医药职业学院犀牛大道北段</v>
      </c>
      <c r="H9491" s="2" t="str">
        <f>'[1]2025年已发货'!H:H</f>
        <v>李波</v>
      </c>
      <c r="I9491" s="2">
        <f>'[1]2025年已发货'!I:I</f>
        <v>18381899787</v>
      </c>
      <c r="J9491" s="2" t="str">
        <f>_xlfn._xlws.FILTER(辅助信息!D:D,辅助信息!G:G=G9491)</f>
        <v>商投建工达州中医药科技园</v>
      </c>
    </row>
    <row r="9492" spans="1:10">
      <c r="A9492" s="2" t="str">
        <f>'[1]2025年已发货'!A:A</f>
        <v>润耀</v>
      </c>
      <c r="B9492" s="2" t="str">
        <f>'[1]2025年已发货'!B:B</f>
        <v>盘螺</v>
      </c>
      <c r="C9492" s="2" t="str">
        <f>'[1]2025年已发货'!C:C</f>
        <v>HRB400EФ10</v>
      </c>
      <c r="D9492" s="2" t="str">
        <f>'[1]2025年已发货'!D:D</f>
        <v>吨</v>
      </c>
      <c r="E9492" s="2">
        <f>'[1]2025年已发货'!E:E</f>
        <v>35</v>
      </c>
      <c r="F9492" s="4">
        <f>'[1]2025年已发货'!F:F</f>
        <v>45968</v>
      </c>
      <c r="G9492" s="2" t="str">
        <f>'[1]2025年已发货'!G:G</f>
        <v>（中核中原-温江北林医养综合体项目）四川省成都市温江区万春大道第三人民医院东</v>
      </c>
      <c r="H9492" s="2" t="str">
        <f>'[1]2025年已发货'!H:H</f>
        <v>蔡杰</v>
      </c>
      <c r="I9492" s="2">
        <f>'[1]2025年已发货'!I:I</f>
        <v>18875129329</v>
      </c>
      <c r="J9492" s="2" vm="1" t="e">
        <f>_xlfn._xlws.FILTER(辅助信息!D:D,辅助信息!G:G=G9492)</f>
        <v>#VALUE!</v>
      </c>
    </row>
    <row r="9493" spans="1:10">
      <c r="A9493" s="2" t="str">
        <f>'[1]2025年已发货'!A:A</f>
        <v>润耀</v>
      </c>
      <c r="B9493" s="2" t="str">
        <f>'[1]2025年已发货'!B:B</f>
        <v>盘螺</v>
      </c>
      <c r="C9493" s="2" t="str">
        <f>'[1]2025年已发货'!C:C</f>
        <v>HRB400EФ10</v>
      </c>
      <c r="D9493" s="2" t="str">
        <f>'[1]2025年已发货'!D:D</f>
        <v>吨</v>
      </c>
      <c r="E9493" s="2">
        <f>'[1]2025年已发货'!E:E</f>
        <v>70</v>
      </c>
      <c r="F9493" s="4">
        <f>'[1]2025年已发货'!F:F</f>
        <v>45968</v>
      </c>
      <c r="G9493" s="2" t="str">
        <f>'[1]2025年已发货'!G:G</f>
        <v>（中铁广州局-成渝扩容2标）四川省资阳市雁江区石岭镇易家沟2号梁场</v>
      </c>
      <c r="H9493" s="2" t="str">
        <f>'[1]2025年已发货'!H:H</f>
        <v>孙鹏飞</v>
      </c>
      <c r="I9493" s="2">
        <f>'[1]2025年已发货'!I:I</f>
        <v>18011784798</v>
      </c>
      <c r="J9493" s="2" vm="1" t="e">
        <f>_xlfn._xlws.FILTER(辅助信息!D:D,辅助信息!G:G=G9493)</f>
        <v>#VALUE!</v>
      </c>
    </row>
    <row r="9494" spans="1:10">
      <c r="A9494" s="2" t="str">
        <f>'[1]2025年已发货'!A:A</f>
        <v>泸钢（代）</v>
      </c>
      <c r="B9494" s="2" t="str">
        <f>'[1]2025年已发货'!B:B</f>
        <v>盘螺</v>
      </c>
      <c r="C9494" s="2" t="str">
        <f>'[1]2025年已发货'!C:C</f>
        <v>HRB400E Φ8</v>
      </c>
      <c r="D9494" s="2" t="str">
        <f>'[1]2025年已发货'!D:D</f>
        <v>吨</v>
      </c>
      <c r="E9494" s="2">
        <f>'[1]2025年已发货'!E:E</f>
        <v>18</v>
      </c>
      <c r="F9494" s="4">
        <f>'[1]2025年已发货'!F:F</f>
        <v>45968</v>
      </c>
      <c r="G9494" s="2" t="str">
        <f>'[1]2025年已发货'!G:G</f>
        <v>(乐山市校地共建产教融合基地建设项目一标段)四川省乐山市市中区苏稽镇周山嘴</v>
      </c>
      <c r="H9494" s="2" t="str">
        <f>'[1]2025年已发货'!H:H</f>
        <v>范增云</v>
      </c>
      <c r="I9494" s="2">
        <f>'[1]2025年已发货'!I:I</f>
        <v>13668153241</v>
      </c>
      <c r="J9494" s="2" t="str">
        <f>_xlfn._xlws.FILTER(辅助信息!D:D,辅助信息!G:G=G9494)</f>
        <v>乐山市校地共建产教融合基地建设项目</v>
      </c>
    </row>
    <row r="9495" spans="1:10">
      <c r="A9495" s="2" t="str">
        <f>'[1]2025年已发货'!A:A</f>
        <v>泸钢（代）</v>
      </c>
      <c r="B9495" s="2" t="str">
        <f>'[1]2025年已发货'!B:B</f>
        <v>盘螺</v>
      </c>
      <c r="C9495" s="2" t="str">
        <f>'[1]2025年已发货'!C:C</f>
        <v>HRB400E Φ10</v>
      </c>
      <c r="D9495" s="2" t="str">
        <f>'[1]2025年已发货'!D:D</f>
        <v>吨</v>
      </c>
      <c r="E9495" s="2">
        <f>'[1]2025年已发货'!E:E</f>
        <v>17</v>
      </c>
      <c r="F9495" s="4">
        <f>'[1]2025年已发货'!F:F</f>
        <v>45968</v>
      </c>
      <c r="G9495" s="2" t="str">
        <f>'[1]2025年已发货'!G:G</f>
        <v>(乐山市校地共建产教融合基地建设项目一标段)四川省乐山市市中区苏稽镇周山嘴</v>
      </c>
      <c r="H9495" s="2" t="str">
        <f>'[1]2025年已发货'!H:H</f>
        <v>范增云</v>
      </c>
      <c r="I9495" s="2">
        <f>'[1]2025年已发货'!I:I</f>
        <v>13668153241</v>
      </c>
      <c r="J9495" s="2" t="str">
        <f>_xlfn._xlws.FILTER(辅助信息!D:D,辅助信息!G:G=G9495)</f>
        <v>乐山市校地共建产教融合基地建设项目</v>
      </c>
    </row>
    <row r="9496" spans="1:10">
      <c r="A9496" s="2" t="str">
        <f>'[1]2025年已发货'!A:A</f>
        <v>德胜</v>
      </c>
      <c r="B9496" s="2" t="str">
        <f>'[1]2025年已发货'!B:B</f>
        <v>螺纹钢</v>
      </c>
      <c r="C9496" s="2" t="str">
        <f>'[1]2025年已发货'!C:C</f>
        <v>HRB500E Φ25</v>
      </c>
      <c r="D9496" s="2" t="str">
        <f>'[1]2025年已发货'!D:D</f>
        <v>吨</v>
      </c>
      <c r="E9496" s="2">
        <f>'[1]2025年已发货'!E:E</f>
        <v>11</v>
      </c>
      <c r="F9496" s="4">
        <f>'[1]2025年已发货'!F:F</f>
        <v>45968</v>
      </c>
      <c r="G9496" s="2" t="str">
        <f>'[1]2025年已发货'!G:G</f>
        <v>(乐山市校地共建产教融合基地建设项目一标段)四川省乐山市市中区苏稽镇周山嘴</v>
      </c>
      <c r="H9496" s="2" t="str">
        <f>'[1]2025年已发货'!H:H</f>
        <v>范增云</v>
      </c>
      <c r="I9496" s="2">
        <f>'[1]2025年已发货'!I:I</f>
        <v>13668153241</v>
      </c>
      <c r="J9496" s="2" t="str">
        <f>_xlfn._xlws.FILTER(辅助信息!D:D,辅助信息!G:G=G9496)</f>
        <v>乐山市校地共建产教融合基地建设项目</v>
      </c>
    </row>
    <row r="9497" spans="1:10">
      <c r="A9497" s="2" t="str">
        <f>'[1]2025年已发货'!A:A</f>
        <v>德胜</v>
      </c>
      <c r="B9497" s="2" t="str">
        <f>'[1]2025年已发货'!B:B</f>
        <v>螺纹钢</v>
      </c>
      <c r="C9497" s="2" t="str">
        <f>'[1]2025年已发货'!C:C</f>
        <v>HRB500E Φ25 12m</v>
      </c>
      <c r="D9497" s="2" t="str">
        <f>'[1]2025年已发货'!D:D</f>
        <v>吨</v>
      </c>
      <c r="E9497" s="2">
        <f>'[1]2025年已发货'!E:E</f>
        <v>10</v>
      </c>
      <c r="F9497" s="4">
        <f>'[1]2025年已发货'!F:F</f>
        <v>45968</v>
      </c>
      <c r="G9497" s="2" t="str">
        <f>'[1]2025年已发货'!G:G</f>
        <v>(乐山市校地共建产教融合基地建设项目一标段)四川省乐山市市中区苏稽镇周山嘴</v>
      </c>
      <c r="H9497" s="2" t="str">
        <f>'[1]2025年已发货'!H:H</f>
        <v>范增云</v>
      </c>
      <c r="I9497" s="2">
        <f>'[1]2025年已发货'!I:I</f>
        <v>13668153241</v>
      </c>
      <c r="J9497" s="2" t="str">
        <f>_xlfn._xlws.FILTER(辅助信息!D:D,辅助信息!G:G=G9497)</f>
        <v>乐山市校地共建产教融合基地建设项目</v>
      </c>
    </row>
    <row r="9498" spans="1:10">
      <c r="A9498" s="2" t="str">
        <f>'[1]2025年已发货'!A:A</f>
        <v>德胜</v>
      </c>
      <c r="B9498" s="2" t="str">
        <f>'[1]2025年已发货'!B:B</f>
        <v>螺纹钢</v>
      </c>
      <c r="C9498" s="2" t="str">
        <f>'[1]2025年已发货'!C:C</f>
        <v>HRB500E Φ28 12m</v>
      </c>
      <c r="D9498" s="2" t="str">
        <f>'[1]2025年已发货'!D:D</f>
        <v>吨</v>
      </c>
      <c r="E9498" s="2">
        <f>'[1]2025年已发货'!E:E</f>
        <v>6</v>
      </c>
      <c r="F9498" s="4">
        <f>'[1]2025年已发货'!F:F</f>
        <v>45968</v>
      </c>
      <c r="G9498" s="2" t="str">
        <f>'[1]2025年已发货'!G:G</f>
        <v>(乐山市校地共建产教融合基地建设项目一标段)四川省乐山市市中区苏稽镇周山嘴</v>
      </c>
      <c r="H9498" s="2" t="str">
        <f>'[1]2025年已发货'!H:H</f>
        <v>范增云</v>
      </c>
      <c r="I9498" s="2">
        <f>'[1]2025年已发货'!I:I</f>
        <v>13668153241</v>
      </c>
      <c r="J9498" s="2" t="str">
        <f>_xlfn._xlws.FILTER(辅助信息!D:D,辅助信息!G:G=G9498)</f>
        <v>乐山市校地共建产教融合基地建设项目</v>
      </c>
    </row>
    <row r="9499" spans="1:10">
      <c r="A9499" s="2" t="str">
        <f>'[1]2025年已发货'!A:A</f>
        <v>德胜</v>
      </c>
      <c r="B9499" s="2" t="str">
        <f>'[1]2025年已发货'!B:B</f>
        <v>螺纹钢</v>
      </c>
      <c r="C9499" s="2" t="str">
        <f>'[1]2025年已发货'!C:C</f>
        <v>HRB500E Φ32 12m</v>
      </c>
      <c r="D9499" s="2" t="str">
        <f>'[1]2025年已发货'!D:D</f>
        <v>吨</v>
      </c>
      <c r="E9499" s="2">
        <f>'[1]2025年已发货'!E:E</f>
        <v>8</v>
      </c>
      <c r="F9499" s="4">
        <f>'[1]2025年已发货'!F:F</f>
        <v>45968</v>
      </c>
      <c r="G9499" s="2" t="str">
        <f>'[1]2025年已发货'!G:G</f>
        <v>(乐山市校地共建产教融合基地建设项目一标段)四川省乐山市市中区苏稽镇周山嘴</v>
      </c>
      <c r="H9499" s="2" t="str">
        <f>'[1]2025年已发货'!H:H</f>
        <v>范增云</v>
      </c>
      <c r="I9499" s="2">
        <f>'[1]2025年已发货'!I:I</f>
        <v>13668153241</v>
      </c>
      <c r="J9499" s="2" t="str">
        <f>_xlfn._xlws.FILTER(辅助信息!D:D,辅助信息!G:G=G9499)</f>
        <v>乐山市校地共建产教融合基地建设项目</v>
      </c>
    </row>
    <row r="9500" spans="1:10">
      <c r="A9500" s="2" t="str">
        <f>'[1]2025年已发货'!A:A</f>
        <v>泸钢</v>
      </c>
      <c r="B9500" s="2" t="str">
        <f>'[1]2025年已发货'!B:B</f>
        <v>螺纹钢</v>
      </c>
      <c r="C9500" s="2" t="str">
        <f>'[1]2025年已发货'!C:C</f>
        <v>HRB400E Φ14 9m</v>
      </c>
      <c r="D9500" s="2" t="str">
        <f>'[1]2025年已发货'!D:D</f>
        <v>吨</v>
      </c>
      <c r="E9500" s="2">
        <f>'[1]2025年已发货'!E:E</f>
        <v>35</v>
      </c>
      <c r="F9500" s="4">
        <f>'[1]2025年已发货'!F:F</f>
        <v>45968</v>
      </c>
      <c r="G9500" s="2" t="str">
        <f>'[1]2025年已发货'!G:G</f>
        <v>(五冶钢构龙泉东洪片区85亩住宅、商业及配套工程项目三标段)成都市龙泉驿外东洪路地铁2号线惠王陵地铁C口</v>
      </c>
      <c r="H9500" s="2" t="str">
        <f>'[1]2025年已发货'!H:H</f>
        <v>王军宝</v>
      </c>
      <c r="I9500" s="2">
        <f>'[1]2025年已发货'!I:I</f>
        <v>13889142392</v>
      </c>
      <c r="J9500" s="2" t="str">
        <f>_xlfn._xlws.FILTER(辅助信息!D:D,辅助信息!G:G=G9500)</f>
        <v>五冶钢构龙泉东洪片区(70亩、85亩)住宅、商业及配套工程项目</v>
      </c>
    </row>
    <row r="9501" spans="1:10">
      <c r="A9501" s="2" t="str">
        <f>'[1]2025年已发货'!A:A</f>
        <v>泸钢</v>
      </c>
      <c r="B9501" s="2" t="str">
        <f>'[1]2025年已发货'!B:B</f>
        <v>螺纹钢</v>
      </c>
      <c r="C9501" s="2" t="str">
        <f>'[1]2025年已发货'!C:C</f>
        <v>HRB400E Φ16 9m</v>
      </c>
      <c r="D9501" s="2" t="str">
        <f>'[1]2025年已发货'!D:D</f>
        <v>吨</v>
      </c>
      <c r="E9501" s="2">
        <f>'[1]2025年已发货'!E:E</f>
        <v>9</v>
      </c>
      <c r="F9501" s="4">
        <f>'[1]2025年已发货'!F:F</f>
        <v>45968</v>
      </c>
      <c r="G9501" s="2" t="str">
        <f>'[1]2025年已发货'!G:G</f>
        <v>(五冶钢构龙泉东洪片区85亩住宅、商业及配套工程项目三标段)成都市龙泉驿外东洪路地铁2号线惠王陵地铁C口</v>
      </c>
      <c r="H9501" s="2" t="str">
        <f>'[1]2025年已发货'!H:H</f>
        <v>王军宝</v>
      </c>
      <c r="I9501" s="2">
        <f>'[1]2025年已发货'!I:I</f>
        <v>13889142392</v>
      </c>
      <c r="J9501" s="2" t="str">
        <f>_xlfn._xlws.FILTER(辅助信息!D:D,辅助信息!G:G=G9501)</f>
        <v>五冶钢构龙泉东洪片区(70亩、85亩)住宅、商业及配套工程项目</v>
      </c>
    </row>
    <row r="9502" spans="1:10">
      <c r="A9502" s="2" t="str">
        <f>'[1]2025年已发货'!A:A</f>
        <v>泸钢</v>
      </c>
      <c r="B9502" s="2" t="str">
        <f>'[1]2025年已发货'!B:B</f>
        <v>螺纹钢</v>
      </c>
      <c r="C9502" s="2" t="str">
        <f>'[1]2025年已发货'!C:C</f>
        <v>HRB400E Φ20 9m</v>
      </c>
      <c r="D9502" s="2" t="str">
        <f>'[1]2025年已发货'!D:D</f>
        <v>吨</v>
      </c>
      <c r="E9502" s="2">
        <f>'[1]2025年已发货'!E:E</f>
        <v>9</v>
      </c>
      <c r="F9502" s="4">
        <f>'[1]2025年已发货'!F:F</f>
        <v>45968</v>
      </c>
      <c r="G9502" s="2" t="str">
        <f>'[1]2025年已发货'!G:G</f>
        <v>(五冶钢构龙泉东洪片区85亩住宅、商业及配套工程项目三标段)成都市龙泉驿外东洪路地铁2号线惠王陵地铁C口</v>
      </c>
      <c r="H9502" s="2" t="str">
        <f>'[1]2025年已发货'!H:H</f>
        <v>王军宝</v>
      </c>
      <c r="I9502" s="2">
        <f>'[1]2025年已发货'!I:I</f>
        <v>13889142392</v>
      </c>
      <c r="J9502" s="2" t="str">
        <f>_xlfn._xlws.FILTER(辅助信息!D:D,辅助信息!G:G=G9502)</f>
        <v>五冶钢构龙泉东洪片区(70亩、85亩)住宅、商业及配套工程项目</v>
      </c>
    </row>
    <row r="9503" spans="1:10">
      <c r="A9503" s="2" t="str">
        <f>'[1]2025年已发货'!A:A</f>
        <v>泸钢</v>
      </c>
      <c r="B9503" s="2" t="str">
        <f>'[1]2025年已发货'!B:B</f>
        <v>螺纹钢</v>
      </c>
      <c r="C9503" s="2" t="str">
        <f>'[1]2025年已发货'!C:C</f>
        <v>HRB400E Φ22 9m</v>
      </c>
      <c r="D9503" s="2" t="str">
        <f>'[1]2025年已发货'!D:D</f>
        <v>吨</v>
      </c>
      <c r="E9503" s="2">
        <f>'[1]2025年已发货'!E:E</f>
        <v>12</v>
      </c>
      <c r="F9503" s="4">
        <f>'[1]2025年已发货'!F:F</f>
        <v>45968</v>
      </c>
      <c r="G9503" s="2" t="str">
        <f>'[1]2025年已发货'!G:G</f>
        <v>(五冶钢构龙泉东洪片区85亩住宅、商业及配套工程项目三标段)成都市龙泉驿外东洪路地铁2号线惠王陵地铁C口</v>
      </c>
      <c r="H9503" s="2" t="str">
        <f>'[1]2025年已发货'!H:H</f>
        <v>王军宝</v>
      </c>
      <c r="I9503" s="2">
        <f>'[1]2025年已发货'!I:I</f>
        <v>13889142392</v>
      </c>
      <c r="J9503" s="2" t="str">
        <f>_xlfn._xlws.FILTER(辅助信息!D:D,辅助信息!G:G=G9503)</f>
        <v>五冶钢构龙泉东洪片区(70亩、85亩)住宅、商业及配套工程项目</v>
      </c>
    </row>
    <row r="9504" spans="1:10">
      <c r="A9504" s="2" t="str">
        <f>'[1]2025年已发货'!A:A</f>
        <v>泸钢</v>
      </c>
      <c r="B9504" s="2" t="str">
        <f>'[1]2025年已发货'!B:B</f>
        <v>螺纹钢</v>
      </c>
      <c r="C9504" s="2" t="str">
        <f>'[1]2025年已发货'!C:C</f>
        <v>HRB400E Φ25 9m</v>
      </c>
      <c r="D9504" s="2" t="str">
        <f>'[1]2025年已发货'!D:D</f>
        <v>吨</v>
      </c>
      <c r="E9504" s="2">
        <f>'[1]2025年已发货'!E:E</f>
        <v>9</v>
      </c>
      <c r="F9504" s="4">
        <f>'[1]2025年已发货'!F:F</f>
        <v>45968</v>
      </c>
      <c r="G9504" s="2" t="str">
        <f>'[1]2025年已发货'!G:G</f>
        <v>(五冶钢构龙泉东洪片区85亩住宅、商业及配套工程项目三标段)成都市龙泉驿外东洪路地铁2号线惠王陵地铁C口</v>
      </c>
      <c r="H9504" s="2" t="str">
        <f>'[1]2025年已发货'!H:H</f>
        <v>王军宝</v>
      </c>
      <c r="I9504" s="2">
        <f>'[1]2025年已发货'!I:I</f>
        <v>13889142392</v>
      </c>
      <c r="J9504" s="2" t="str">
        <f>_xlfn._xlws.FILTER(辅助信息!D:D,辅助信息!G:G=G9504)</f>
        <v>五冶钢构龙泉东洪片区(70亩、85亩)住宅、商业及配套工程项目</v>
      </c>
    </row>
    <row r="9505" spans="1:10">
      <c r="A9505" s="2" t="str">
        <f>'[1]2025年已发货'!A:A</f>
        <v>泸钢</v>
      </c>
      <c r="B9505" s="2" t="str">
        <f>'[1]2025年已发货'!B:B</f>
        <v>盘螺</v>
      </c>
      <c r="C9505" s="2" t="str">
        <f>'[1]2025年已发货'!C:C</f>
        <v>HRB400E Φ10</v>
      </c>
      <c r="D9505" s="2" t="str">
        <f>'[1]2025年已发货'!D:D</f>
        <v>吨</v>
      </c>
      <c r="E9505" s="2">
        <f>'[1]2025年已发货'!E:E</f>
        <v>35</v>
      </c>
      <c r="F9505" s="4">
        <f>'[1]2025年已发货'!F:F</f>
        <v>45968</v>
      </c>
      <c r="G9505" s="2" t="str">
        <f>'[1]2025年已发货'!G:G</f>
        <v>(五冶钢构龙泉东洪片区85亩住宅、商业及配套工程项目三标段)成都市龙泉驿外东洪路地铁2号线惠王陵地铁C口</v>
      </c>
      <c r="H9505" s="2" t="str">
        <f>'[1]2025年已发货'!H:H</f>
        <v>王军宝</v>
      </c>
      <c r="I9505" s="2">
        <f>'[1]2025年已发货'!I:I</f>
        <v>13889142392</v>
      </c>
      <c r="J9505" s="2" t="str">
        <f>_xlfn._xlws.FILTER(辅助信息!D:D,辅助信息!G:G=G9505)</f>
        <v>五冶钢构龙泉东洪片区(70亩、85亩)住宅、商业及配套工程项目</v>
      </c>
    </row>
    <row r="9506" spans="1:10">
      <c r="A9506" s="2" t="str">
        <f>'[1]2025年已发货'!A:A</f>
        <v>泸钢</v>
      </c>
      <c r="B9506" s="2" t="str">
        <f>'[1]2025年已发货'!B:B</f>
        <v>螺纹钢</v>
      </c>
      <c r="C9506" s="2" t="str">
        <f>'[1]2025年已发货'!C:C</f>
        <v>HRB400E Φ12 9m</v>
      </c>
      <c r="D9506" s="2" t="str">
        <f>'[1]2025年已发货'!D:D</f>
        <v>吨</v>
      </c>
      <c r="E9506" s="2">
        <f>'[1]2025年已发货'!E:E</f>
        <v>9</v>
      </c>
      <c r="F9506" s="4">
        <f>'[1]2025年已发货'!F:F</f>
        <v>45968</v>
      </c>
      <c r="G9506" s="2" t="str">
        <f>'[1]2025年已发货'!G:G</f>
        <v>(五冶钢构龙泉东洪片区70亩住宅、商业及配套工程项目二标段)成都市龙泉驿外东洪路地铁2号线惠王陵地铁C口</v>
      </c>
      <c r="H9506" s="2" t="str">
        <f>'[1]2025年已发货'!H:H</f>
        <v>蒋嗣伟</v>
      </c>
      <c r="I9506" s="2">
        <f>'[1]2025年已发货'!I:I</f>
        <v>15014331252</v>
      </c>
      <c r="J9506" s="2" t="str">
        <f>_xlfn._xlws.FILTER(辅助信息!D:D,辅助信息!G:G=G9506)</f>
        <v>五冶钢构龙泉东洪片区(70亩、85亩)住宅、商业及配套工程项目</v>
      </c>
    </row>
    <row r="9507" spans="1:10">
      <c r="A9507" s="2" t="str">
        <f>'[1]2025年已发货'!A:A</f>
        <v>泸钢</v>
      </c>
      <c r="B9507" s="2" t="str">
        <f>'[1]2025年已发货'!B:B</f>
        <v>螺纹钢</v>
      </c>
      <c r="C9507" s="2" t="str">
        <f>'[1]2025年已发货'!C:C</f>
        <v>HRB400E Φ14 9m</v>
      </c>
      <c r="D9507" s="2" t="str">
        <f>'[1]2025年已发货'!D:D</f>
        <v>吨</v>
      </c>
      <c r="E9507" s="2">
        <f>'[1]2025年已发货'!E:E</f>
        <v>6</v>
      </c>
      <c r="F9507" s="4">
        <f>'[1]2025年已发货'!F:F</f>
        <v>45968</v>
      </c>
      <c r="G9507" s="2" t="str">
        <f>'[1]2025年已发货'!G:G</f>
        <v>(五冶钢构龙泉东洪片区70亩住宅、商业及配套工程项目二标段)成都市龙泉驿外东洪路地铁2号线惠王陵地铁C口</v>
      </c>
      <c r="H9507" s="2" t="str">
        <f>'[1]2025年已发货'!H:H</f>
        <v>蒋嗣伟</v>
      </c>
      <c r="I9507" s="2">
        <f>'[1]2025年已发货'!I:I</f>
        <v>15014331252</v>
      </c>
      <c r="J9507" s="2" t="str">
        <f>_xlfn._xlws.FILTER(辅助信息!D:D,辅助信息!G:G=G9507)</f>
        <v>五冶钢构龙泉东洪片区(70亩、85亩)住宅、商业及配套工程项目</v>
      </c>
    </row>
    <row r="9508" spans="1:10">
      <c r="A9508" s="2" t="str">
        <f>'[1]2025年已发货'!A:A</f>
        <v>泸钢</v>
      </c>
      <c r="B9508" s="2" t="str">
        <f>'[1]2025年已发货'!B:B</f>
        <v>螺纹钢</v>
      </c>
      <c r="C9508" s="2" t="str">
        <f>'[1]2025年已发货'!C:C</f>
        <v>HRB400E Φ16 9m</v>
      </c>
      <c r="D9508" s="2" t="str">
        <f>'[1]2025年已发货'!D:D</f>
        <v>吨</v>
      </c>
      <c r="E9508" s="2">
        <f>'[1]2025年已发货'!E:E</f>
        <v>12</v>
      </c>
      <c r="F9508" s="4">
        <f>'[1]2025年已发货'!F:F</f>
        <v>45968</v>
      </c>
      <c r="G9508" s="2" t="str">
        <f>'[1]2025年已发货'!G:G</f>
        <v>(五冶钢构龙泉东洪片区70亩住宅、商业及配套工程项目二标段)成都市龙泉驿外东洪路地铁2号线惠王陵地铁C口</v>
      </c>
      <c r="H9508" s="2" t="str">
        <f>'[1]2025年已发货'!H:H</f>
        <v>蒋嗣伟</v>
      </c>
      <c r="I9508" s="2">
        <f>'[1]2025年已发货'!I:I</f>
        <v>15014331252</v>
      </c>
      <c r="J9508" s="2" t="str">
        <f>_xlfn._xlws.FILTER(辅助信息!D:D,辅助信息!G:G=G9508)</f>
        <v>五冶钢构龙泉东洪片区(70亩、85亩)住宅、商业及配套工程项目</v>
      </c>
    </row>
    <row r="9509" spans="1:10">
      <c r="A9509" s="2" t="str">
        <f>'[1]2025年已发货'!A:A</f>
        <v>泸钢</v>
      </c>
      <c r="B9509" s="2" t="str">
        <f>'[1]2025年已发货'!B:B</f>
        <v>螺纹钢</v>
      </c>
      <c r="C9509" s="2" t="str">
        <f>'[1]2025年已发货'!C:C</f>
        <v>HRB400E Φ18 9m</v>
      </c>
      <c r="D9509" s="2" t="str">
        <f>'[1]2025年已发货'!D:D</f>
        <v>吨</v>
      </c>
      <c r="E9509" s="2">
        <f>'[1]2025年已发货'!E:E</f>
        <v>6</v>
      </c>
      <c r="F9509" s="4">
        <f>'[1]2025年已发货'!F:F</f>
        <v>45968</v>
      </c>
      <c r="G9509" s="2" t="str">
        <f>'[1]2025年已发货'!G:G</f>
        <v>(五冶钢构龙泉东洪片区70亩住宅、商业及配套工程项目二标段)成都市龙泉驿外东洪路地铁2号线惠王陵地铁C口</v>
      </c>
      <c r="H9509" s="2" t="str">
        <f>'[1]2025年已发货'!H:H</f>
        <v>蒋嗣伟</v>
      </c>
      <c r="I9509" s="2">
        <f>'[1]2025年已发货'!I:I</f>
        <v>15014331252</v>
      </c>
      <c r="J9509" s="2" t="str">
        <f>_xlfn._xlws.FILTER(辅助信息!D:D,辅助信息!G:G=G9509)</f>
        <v>五冶钢构龙泉东洪片区(70亩、85亩)住宅、商业及配套工程项目</v>
      </c>
    </row>
    <row r="9510" spans="1:10">
      <c r="A9510" s="2" t="str">
        <f>'[1]2025年已发货'!A:A</f>
        <v>泸钢</v>
      </c>
      <c r="B9510" s="2" t="str">
        <f>'[1]2025年已发货'!B:B</f>
        <v>螺纹钢</v>
      </c>
      <c r="C9510" s="2" t="str">
        <f>'[1]2025年已发货'!C:C</f>
        <v>HRB400E Φ22 9m</v>
      </c>
      <c r="D9510" s="2" t="str">
        <f>'[1]2025年已发货'!D:D</f>
        <v>吨</v>
      </c>
      <c r="E9510" s="2">
        <f>'[1]2025年已发货'!E:E</f>
        <v>5</v>
      </c>
      <c r="F9510" s="4">
        <f>'[1]2025年已发货'!F:F</f>
        <v>45968</v>
      </c>
      <c r="G9510" s="2" t="str">
        <f>'[1]2025年已发货'!G:G</f>
        <v>(五冶钢构龙泉东洪片区70亩住宅、商业及配套工程项目二标段)成都市龙泉驿外东洪路地铁2号线惠王陵地铁C口</v>
      </c>
      <c r="H9510" s="2" t="str">
        <f>'[1]2025年已发货'!H:H</f>
        <v>蒋嗣伟</v>
      </c>
      <c r="I9510" s="2">
        <f>'[1]2025年已发货'!I:I</f>
        <v>15014331252</v>
      </c>
      <c r="J9510" s="2" t="str">
        <f>_xlfn._xlws.FILTER(辅助信息!D:D,辅助信息!G:G=G9510)</f>
        <v>五冶钢构龙泉东洪片区(70亩、85亩)住宅、商业及配套工程项目</v>
      </c>
    </row>
    <row r="9511" spans="1:10">
      <c r="A9511" s="2" t="str">
        <f>'[1]2025年已发货'!A:A</f>
        <v>泸钢</v>
      </c>
      <c r="B9511" s="2" t="str">
        <f>'[1]2025年已发货'!B:B</f>
        <v>螺纹钢</v>
      </c>
      <c r="C9511" s="2" t="str">
        <f>'[1]2025年已发货'!C:C</f>
        <v>HRB400E Φ12 9m</v>
      </c>
      <c r="D9511" s="2" t="str">
        <f>'[1]2025年已发货'!D:D</f>
        <v>吨</v>
      </c>
      <c r="E9511" s="2">
        <f>'[1]2025年已发货'!E:E</f>
        <v>35</v>
      </c>
      <c r="F9511" s="4">
        <f>'[1]2025年已发货'!F:F</f>
        <v>45968</v>
      </c>
      <c r="G9511" s="2" t="str">
        <f>'[1]2025年已发货'!G:G</f>
        <v>(五冶钢构龙泉东洪片区70亩住宅、商业及配套工程项目一标段)成都市龙泉驿外东洪路地铁2号线惠王陵地铁C口</v>
      </c>
      <c r="H9511" s="2" t="str">
        <f>'[1]2025年已发货'!H:H</f>
        <v>邹爱国</v>
      </c>
      <c r="I9511" s="2">
        <f>'[1]2025年已发货'!I:I</f>
        <v>13540231225</v>
      </c>
      <c r="J9511" s="2" t="str">
        <f>_xlfn._xlws.FILTER(辅助信息!D:D,辅助信息!G:G=G9511)</f>
        <v>五冶钢构龙泉东洪片区(70亩、85亩)住宅、商业及配套工程项目</v>
      </c>
    </row>
    <row r="9512" spans="1:10">
      <c r="A9512" s="2" t="str">
        <f>'[1]2025年已发货'!A:A</f>
        <v>泸钢</v>
      </c>
      <c r="B9512" s="2" t="str">
        <f>'[1]2025年已发货'!B:B</f>
        <v>螺纹钢</v>
      </c>
      <c r="C9512" s="2" t="str">
        <f>'[1]2025年已发货'!C:C</f>
        <v>HRB400E Φ16 9m</v>
      </c>
      <c r="D9512" s="2" t="str">
        <f>'[1]2025年已发货'!D:D</f>
        <v>吨</v>
      </c>
      <c r="E9512" s="2">
        <f>'[1]2025年已发货'!E:E</f>
        <v>10</v>
      </c>
      <c r="F9512" s="4">
        <f>'[1]2025年已发货'!F:F</f>
        <v>45968</v>
      </c>
      <c r="G9512" s="2" t="str">
        <f>'[1]2025年已发货'!G:G</f>
        <v>(五冶钢构龙泉东洪片区70亩住宅、商业及配套工程项目一标段)成都市龙泉驿外东洪路地铁2号线惠王陵地铁C口</v>
      </c>
      <c r="H9512" s="2" t="str">
        <f>'[1]2025年已发货'!H:H</f>
        <v>邹爱国</v>
      </c>
      <c r="I9512" s="2">
        <f>'[1]2025年已发货'!I:I</f>
        <v>13540231225</v>
      </c>
      <c r="J9512" s="2" t="str">
        <f>_xlfn._xlws.FILTER(辅助信息!D:D,辅助信息!G:G=G9512)</f>
        <v>五冶钢构龙泉东洪片区(70亩、85亩)住宅、商业及配套工程项目</v>
      </c>
    </row>
    <row r="9513" spans="1:10">
      <c r="A9513" s="2" t="str">
        <f>'[1]2025年已发货'!A:A</f>
        <v>泸钢</v>
      </c>
      <c r="B9513" s="2" t="str">
        <f>'[1]2025年已发货'!B:B</f>
        <v>螺纹钢</v>
      </c>
      <c r="C9513" s="2" t="str">
        <f>'[1]2025年已发货'!C:C</f>
        <v>HRB400E Φ18 9m</v>
      </c>
      <c r="D9513" s="2" t="str">
        <f>'[1]2025年已发货'!D:D</f>
        <v>吨</v>
      </c>
      <c r="E9513" s="2">
        <f>'[1]2025年已发货'!E:E</f>
        <v>5</v>
      </c>
      <c r="F9513" s="4">
        <f>'[1]2025年已发货'!F:F</f>
        <v>45968</v>
      </c>
      <c r="G9513" s="2" t="str">
        <f>'[1]2025年已发货'!G:G</f>
        <v>(五冶钢构龙泉东洪片区70亩住宅、商业及配套工程项目一标段)成都市龙泉驿外东洪路地铁2号线惠王陵地铁C口</v>
      </c>
      <c r="H9513" s="2" t="str">
        <f>'[1]2025年已发货'!H:H</f>
        <v>邹爱国</v>
      </c>
      <c r="I9513" s="2">
        <f>'[1]2025年已发货'!I:I</f>
        <v>13540231225</v>
      </c>
      <c r="J9513" s="2" t="str">
        <f>_xlfn._xlws.FILTER(辅助信息!D:D,辅助信息!G:G=G9513)</f>
        <v>五冶钢构龙泉东洪片区(70亩、85亩)住宅、商业及配套工程项目</v>
      </c>
    </row>
    <row r="9514" spans="1:10">
      <c r="A9514" s="2" t="str">
        <f>'[1]2025年已发货'!A:A</f>
        <v>泸钢</v>
      </c>
      <c r="B9514" s="2" t="str">
        <f>'[1]2025年已发货'!B:B</f>
        <v>螺纹钢</v>
      </c>
      <c r="C9514" s="2" t="str">
        <f>'[1]2025年已发货'!C:C</f>
        <v>HRB400E Φ20 9m</v>
      </c>
      <c r="D9514" s="2" t="str">
        <f>'[1]2025年已发货'!D:D</f>
        <v>吨</v>
      </c>
      <c r="E9514" s="2">
        <f>'[1]2025年已发货'!E:E</f>
        <v>10</v>
      </c>
      <c r="F9514" s="4">
        <f>'[1]2025年已发货'!F:F</f>
        <v>45968</v>
      </c>
      <c r="G9514" s="2" t="str">
        <f>'[1]2025年已发货'!G:G</f>
        <v>(五冶钢构龙泉东洪片区70亩住宅、商业及配套工程项目一标段)成都市龙泉驿外东洪路地铁2号线惠王陵地铁C口</v>
      </c>
      <c r="H9514" s="2" t="str">
        <f>'[1]2025年已发货'!H:H</f>
        <v>邹爱国</v>
      </c>
      <c r="I9514" s="2">
        <f>'[1]2025年已发货'!I:I</f>
        <v>13540231225</v>
      </c>
      <c r="J9514" s="2" t="str">
        <f>_xlfn._xlws.FILTER(辅助信息!D:D,辅助信息!G:G=G9514)</f>
        <v>五冶钢构龙泉东洪片区(70亩、85亩)住宅、商业及配套工程项目</v>
      </c>
    </row>
    <row r="9515" spans="1:10">
      <c r="A9515" s="2" t="str">
        <f>'[1]2025年已发货'!A:A</f>
        <v>泸钢</v>
      </c>
      <c r="B9515" s="2" t="str">
        <f>'[1]2025年已发货'!B:B</f>
        <v>螺纹钢</v>
      </c>
      <c r="C9515" s="2" t="str">
        <f>'[1]2025年已发货'!C:C</f>
        <v>HRB400E Φ22 9m</v>
      </c>
      <c r="D9515" s="2" t="str">
        <f>'[1]2025年已发货'!D:D</f>
        <v>吨</v>
      </c>
      <c r="E9515" s="2">
        <f>'[1]2025年已发货'!E:E</f>
        <v>8</v>
      </c>
      <c r="F9515" s="4">
        <f>'[1]2025年已发货'!F:F</f>
        <v>45968</v>
      </c>
      <c r="G9515" s="2" t="str">
        <f>'[1]2025年已发货'!G:G</f>
        <v>(五冶钢构龙泉东洪片区70亩住宅、商业及配套工程项目一标段)成都市龙泉驿外东洪路地铁2号线惠王陵地铁C口</v>
      </c>
      <c r="H9515" s="2" t="str">
        <f>'[1]2025年已发货'!H:H</f>
        <v>邹爱国</v>
      </c>
      <c r="I9515" s="2">
        <f>'[1]2025年已发货'!I:I</f>
        <v>13540231225</v>
      </c>
      <c r="J9515" s="2" t="str">
        <f>_xlfn._xlws.FILTER(辅助信息!D:D,辅助信息!G:G=G9515)</f>
        <v>五冶钢构龙泉东洪片区(70亩、85亩)住宅、商业及配套工程项目</v>
      </c>
    </row>
    <row r="9516" spans="1:10">
      <c r="A9516" s="2" t="str">
        <f>'[1]2025年已发货'!A:A</f>
        <v>泸钢</v>
      </c>
      <c r="B9516" s="2" t="str">
        <f>'[1]2025年已发货'!B:B</f>
        <v>螺纹钢</v>
      </c>
      <c r="C9516" s="2" t="str">
        <f>'[1]2025年已发货'!C:C</f>
        <v>HRB400E Φ25 9m</v>
      </c>
      <c r="D9516" s="2" t="str">
        <f>'[1]2025年已发货'!D:D</f>
        <v>吨</v>
      </c>
      <c r="E9516" s="2">
        <f>'[1]2025年已发货'!E:E</f>
        <v>5</v>
      </c>
      <c r="F9516" s="4">
        <f>'[1]2025年已发货'!F:F</f>
        <v>45968</v>
      </c>
      <c r="G9516" s="2" t="str">
        <f>'[1]2025年已发货'!G:G</f>
        <v>(五冶钢构龙泉东洪片区70亩住宅、商业及配套工程项目一标段)成都市龙泉驿外东洪路地铁2号线惠王陵地铁C口</v>
      </c>
      <c r="H9516" s="2" t="str">
        <f>'[1]2025年已发货'!H:H</f>
        <v>邹爱国</v>
      </c>
      <c r="I9516" s="2">
        <f>'[1]2025年已发货'!I:I</f>
        <v>13540231225</v>
      </c>
      <c r="J9516" s="2" t="str">
        <f>_xlfn._xlws.FILTER(辅助信息!D:D,辅助信息!G:G=G9516)</f>
        <v>五冶钢构龙泉东洪片区(70亩、85亩)住宅、商业及配套工程项目</v>
      </c>
    </row>
    <row r="9517" spans="1:10">
      <c r="A9517" s="2" t="str">
        <f>'[1]2025年已发货'!A:A</f>
        <v>泸钢</v>
      </c>
      <c r="B9517" s="2" t="str">
        <f>'[1]2025年已发货'!B:B</f>
        <v>盘螺</v>
      </c>
      <c r="C9517" s="2" t="str">
        <f>'[1]2025年已发货'!C:C</f>
        <v>HRB400E Φ8</v>
      </c>
      <c r="D9517" s="2" t="str">
        <f>'[1]2025年已发货'!D:D</f>
        <v>吨</v>
      </c>
      <c r="E9517" s="2">
        <f>'[1]2025年已发货'!E:E</f>
        <v>5</v>
      </c>
      <c r="F9517" s="4">
        <f>'[1]2025年已发货'!F:F</f>
        <v>45968</v>
      </c>
      <c r="G9517" s="2" t="str">
        <f>'[1]2025年已发货'!G:G</f>
        <v>(中铁三局集团西渝高铁康渝段站房四标工程)重庆市九龙坡区华祥支路与华祥路交叉口重庆建工重庆西站TOD项目部</v>
      </c>
      <c r="H9517" s="2" t="str">
        <f>'[1]2025年已发货'!H:H</f>
        <v>卢庆江</v>
      </c>
      <c r="I9517" s="2">
        <f>'[1]2025年已发货'!I:I</f>
        <v>18883488177</v>
      </c>
      <c r="J9517" s="2" t="str">
        <f>_xlfn._xlws.FILTER(辅助信息!D:D,辅助信息!G:G=G9517)</f>
        <v>中铁三局集团西渝高铁康渝段站房四标工程</v>
      </c>
    </row>
    <row r="9518" spans="1:10">
      <c r="A9518" s="2" t="str">
        <f>'[1]2025年已发货'!A:A</f>
        <v>泸钢</v>
      </c>
      <c r="B9518" s="2" t="str">
        <f>'[1]2025年已发货'!B:B</f>
        <v>盘螺</v>
      </c>
      <c r="C9518" s="2" t="str">
        <f>'[1]2025年已发货'!C:C</f>
        <v>HRB400E Φ10</v>
      </c>
      <c r="D9518" s="2" t="str">
        <f>'[1]2025年已发货'!D:D</f>
        <v>吨</v>
      </c>
      <c r="E9518" s="2">
        <f>'[1]2025年已发货'!E:E</f>
        <v>5</v>
      </c>
      <c r="F9518" s="4">
        <f>'[1]2025年已发货'!F:F</f>
        <v>45968</v>
      </c>
      <c r="G9518" s="2" t="str">
        <f>'[1]2025年已发货'!G:G</f>
        <v>(中铁三局集团西渝高铁康渝段站房四标工程)重庆市九龙坡区华祥支路与华祥路交叉口重庆建工重庆西站TOD项目部</v>
      </c>
      <c r="H9518" s="2" t="str">
        <f>'[1]2025年已发货'!H:H</f>
        <v>卢庆江</v>
      </c>
      <c r="I9518" s="2">
        <f>'[1]2025年已发货'!I:I</f>
        <v>18883488177</v>
      </c>
      <c r="J9518" s="2" t="str">
        <f>_xlfn._xlws.FILTER(辅助信息!D:D,辅助信息!G:G=G9518)</f>
        <v>中铁三局集团西渝高铁康渝段站房四标工程</v>
      </c>
    </row>
    <row r="9519" spans="1:10">
      <c r="A9519" s="2" t="str">
        <f>'[1]2025年已发货'!A:A</f>
        <v>泸钢</v>
      </c>
      <c r="B9519" s="2" t="str">
        <f>'[1]2025年已发货'!B:B</f>
        <v>盘螺</v>
      </c>
      <c r="C9519" s="2" t="str">
        <f>'[1]2025年已发货'!C:C</f>
        <v>HRB400E Φ12</v>
      </c>
      <c r="D9519" s="2" t="str">
        <f>'[1]2025年已发货'!D:D</f>
        <v>吨</v>
      </c>
      <c r="E9519" s="2">
        <f>'[1]2025年已发货'!E:E</f>
        <v>5</v>
      </c>
      <c r="F9519" s="4">
        <f>'[1]2025年已发货'!F:F</f>
        <v>45968</v>
      </c>
      <c r="G9519" s="2" t="str">
        <f>'[1]2025年已发货'!G:G</f>
        <v>(中铁三局集团西渝高铁康渝段站房四标工程)重庆市九龙坡区华祥支路与华祥路交叉口重庆建工重庆西站TOD项目部</v>
      </c>
      <c r="H9519" s="2" t="str">
        <f>'[1]2025年已发货'!H:H</f>
        <v>卢庆江</v>
      </c>
      <c r="I9519" s="2">
        <f>'[1]2025年已发货'!I:I</f>
        <v>18883488177</v>
      </c>
      <c r="J9519" s="2" t="str">
        <f>_xlfn._xlws.FILTER(辅助信息!D:D,辅助信息!G:G=G9519)</f>
        <v>中铁三局集团西渝高铁康渝段站房四标工程</v>
      </c>
    </row>
    <row r="9520" spans="1:10">
      <c r="A9520" s="2" t="str">
        <f>'[1]2025年已发货'!A:A</f>
        <v>泸钢</v>
      </c>
      <c r="B9520" s="2" t="str">
        <f>'[1]2025年已发货'!B:B</f>
        <v>螺纹钢</v>
      </c>
      <c r="C9520" s="2" t="str">
        <f>'[1]2025年已发货'!C:C</f>
        <v>HRB400E Φ16 9m</v>
      </c>
      <c r="D9520" s="2" t="str">
        <f>'[1]2025年已发货'!D:D</f>
        <v>吨</v>
      </c>
      <c r="E9520" s="2">
        <f>'[1]2025年已发货'!E:E</f>
        <v>10</v>
      </c>
      <c r="F9520" s="4">
        <f>'[1]2025年已发货'!F:F</f>
        <v>45968</v>
      </c>
      <c r="G9520" s="2" t="str">
        <f>'[1]2025年已发货'!G:G</f>
        <v>(中铁三局集团西渝高铁康渝段站房四标工程)重庆市九龙坡区华祥支路与华祥路交叉口重庆建工重庆西站TOD项目部</v>
      </c>
      <c r="H9520" s="2" t="str">
        <f>'[1]2025年已发货'!H:H</f>
        <v>卢庆江</v>
      </c>
      <c r="I9520" s="2">
        <f>'[1]2025年已发货'!I:I</f>
        <v>18883488177</v>
      </c>
      <c r="J9520" s="2" t="str">
        <f>_xlfn._xlws.FILTER(辅助信息!D:D,辅助信息!G:G=G9520)</f>
        <v>中铁三局集团西渝高铁康渝段站房四标工程</v>
      </c>
    </row>
    <row r="9521" spans="1:10">
      <c r="A9521" s="2" t="str">
        <f>'[1]2025年已发货'!A:A</f>
        <v>泸钢</v>
      </c>
      <c r="B9521" s="2" t="str">
        <f>'[1]2025年已发货'!B:B</f>
        <v>螺纹钢</v>
      </c>
      <c r="C9521" s="2" t="str">
        <f>'[1]2025年已发货'!C:C</f>
        <v>HRB400E Φ20 9m</v>
      </c>
      <c r="D9521" s="2" t="str">
        <f>'[1]2025年已发货'!D:D</f>
        <v>吨</v>
      </c>
      <c r="E9521" s="2">
        <f>'[1]2025年已发货'!E:E</f>
        <v>10</v>
      </c>
      <c r="F9521" s="4">
        <f>'[1]2025年已发货'!F:F</f>
        <v>45968</v>
      </c>
      <c r="G9521" s="2" t="str">
        <f>'[1]2025年已发货'!G:G</f>
        <v>(中铁三局集团西渝高铁康渝段站房四标工程)重庆市九龙坡区华祥支路与华祥路交叉口重庆建工重庆西站TOD项目部</v>
      </c>
      <c r="H9521" s="2" t="str">
        <f>'[1]2025年已发货'!H:H</f>
        <v>卢庆江</v>
      </c>
      <c r="I9521" s="2">
        <f>'[1]2025年已发货'!I:I</f>
        <v>18883488177</v>
      </c>
      <c r="J9521" s="2" t="str">
        <f>_xlfn._xlws.FILTER(辅助信息!D:D,辅助信息!G:G=G9521)</f>
        <v>中铁三局集团西渝高铁康渝段站房四标工程</v>
      </c>
    </row>
    <row r="9522" spans="1:10">
      <c r="A9522" s="2" t="str">
        <f>'[1]2025年已发货'!A:A</f>
        <v>泸钢</v>
      </c>
      <c r="B9522" s="2" t="str">
        <f>'[1]2025年已发货'!B:B</f>
        <v>盘螺</v>
      </c>
      <c r="C9522" s="2" t="str">
        <f>'[1]2025年已发货'!C:C</f>
        <v>HRB400E Φ12</v>
      </c>
      <c r="D9522" s="2" t="str">
        <f>'[1]2025年已发货'!D:D</f>
        <v>吨</v>
      </c>
      <c r="E9522" s="2">
        <f>'[1]2025年已发货'!E:E</f>
        <v>7.5</v>
      </c>
      <c r="F9522" s="4">
        <f>'[1]2025年已发货'!F:F</f>
        <v>45968</v>
      </c>
      <c r="G9522" s="2" t="str">
        <f>'[1]2025年已发货'!G:G</f>
        <v>(五冶建设龙泉驿一医院配套建设工程)成都市龙泉驿区董朗路69号龙泉驿一医院5号门</v>
      </c>
      <c r="H9522" s="2" t="str">
        <f>'[1]2025年已发货'!H:H</f>
        <v>孙敏</v>
      </c>
      <c r="I9522" s="2">
        <f>'[1]2025年已发货'!I:I</f>
        <v>13617695006</v>
      </c>
      <c r="J9522" s="2" t="str">
        <f>_xlfn._xlws.FILTER(辅助信息!D:D,辅助信息!G:G=G9522)</f>
        <v>五冶建设龙泉驿一医院配套建设工程</v>
      </c>
    </row>
    <row r="9523" spans="1:10">
      <c r="A9523" s="2" t="str">
        <f>'[1]2025年已发货'!A:A</f>
        <v>泸钢</v>
      </c>
      <c r="B9523" s="2" t="str">
        <f>'[1]2025年已发货'!B:B</f>
        <v>螺纹钢</v>
      </c>
      <c r="C9523" s="2" t="str">
        <f>'[1]2025年已发货'!C:C</f>
        <v>HRB400E Φ12 9m</v>
      </c>
      <c r="D9523" s="2" t="str">
        <f>'[1]2025年已发货'!D:D</f>
        <v>吨</v>
      </c>
      <c r="E9523" s="2">
        <f>'[1]2025年已发货'!E:E</f>
        <v>6</v>
      </c>
      <c r="F9523" s="4">
        <f>'[1]2025年已发货'!F:F</f>
        <v>45968</v>
      </c>
      <c r="G9523" s="2" t="str">
        <f>'[1]2025年已发货'!G:G</f>
        <v>(五冶建设龙泉驿一医院配套建设工程)成都市龙泉驿区董朗路69号龙泉驿一医院5号门</v>
      </c>
      <c r="H9523" s="2" t="str">
        <f>'[1]2025年已发货'!H:H</f>
        <v>孙敏</v>
      </c>
      <c r="I9523" s="2">
        <f>'[1]2025年已发货'!I:I</f>
        <v>13617695006</v>
      </c>
      <c r="J9523" s="2" t="str">
        <f>_xlfn._xlws.FILTER(辅助信息!D:D,辅助信息!G:G=G9523)</f>
        <v>五冶建设龙泉驿一医院配套建设工程</v>
      </c>
    </row>
    <row r="9524" spans="1:10">
      <c r="A9524" s="2" t="str">
        <f>'[1]2025年已发货'!A:A</f>
        <v>泸钢</v>
      </c>
      <c r="B9524" s="2" t="str">
        <f>'[1]2025年已发货'!B:B</f>
        <v>螺纹钢</v>
      </c>
      <c r="C9524" s="2" t="str">
        <f>'[1]2025年已发货'!C:C</f>
        <v>HRB400E Φ16 9m</v>
      </c>
      <c r="D9524" s="2" t="str">
        <f>'[1]2025年已发货'!D:D</f>
        <v>吨</v>
      </c>
      <c r="E9524" s="2">
        <f>'[1]2025年已发货'!E:E</f>
        <v>2.5</v>
      </c>
      <c r="F9524" s="4">
        <f>'[1]2025年已发货'!F:F</f>
        <v>45968</v>
      </c>
      <c r="G9524" s="2" t="str">
        <f>'[1]2025年已发货'!G:G</f>
        <v>(五冶建设龙泉驿一医院配套建设工程)成都市龙泉驿区董朗路69号龙泉驿一医院5号门</v>
      </c>
      <c r="H9524" s="2" t="str">
        <f>'[1]2025年已发货'!H:H</f>
        <v>孙敏</v>
      </c>
      <c r="I9524" s="2">
        <f>'[1]2025年已发货'!I:I</f>
        <v>13617695006</v>
      </c>
      <c r="J9524" s="2" t="str">
        <f>_xlfn._xlws.FILTER(辅助信息!D:D,辅助信息!G:G=G9524)</f>
        <v>五冶建设龙泉驿一医院配套建设工程</v>
      </c>
    </row>
    <row r="9525" spans="1:10">
      <c r="A9525" s="2" t="str">
        <f>'[1]2025年已发货'!A:A</f>
        <v>泸钢</v>
      </c>
      <c r="B9525" s="2" t="str">
        <f>'[1]2025年已发货'!B:B</f>
        <v>螺纹钢</v>
      </c>
      <c r="C9525" s="2" t="str">
        <f>'[1]2025年已发货'!C:C</f>
        <v>HRB400E Φ18 9m</v>
      </c>
      <c r="D9525" s="2" t="str">
        <f>'[1]2025年已发货'!D:D</f>
        <v>吨</v>
      </c>
      <c r="E9525" s="2">
        <f>'[1]2025年已发货'!E:E</f>
        <v>2.5</v>
      </c>
      <c r="F9525" s="4">
        <f>'[1]2025年已发货'!F:F</f>
        <v>45968</v>
      </c>
      <c r="G9525" s="2" t="str">
        <f>'[1]2025年已发货'!G:G</f>
        <v>(五冶建设龙泉驿一医院配套建设工程)成都市龙泉驿区董朗路69号龙泉驿一医院5号门</v>
      </c>
      <c r="H9525" s="2" t="str">
        <f>'[1]2025年已发货'!H:H</f>
        <v>孙敏</v>
      </c>
      <c r="I9525" s="2">
        <f>'[1]2025年已发货'!I:I</f>
        <v>13617695006</v>
      </c>
      <c r="J9525" s="2" t="str">
        <f>_xlfn._xlws.FILTER(辅助信息!D:D,辅助信息!G:G=G9525)</f>
        <v>五冶建设龙泉驿一医院配套建设工程</v>
      </c>
    </row>
    <row r="9526" spans="1:10">
      <c r="A9526" s="2" t="str">
        <f>'[1]2025年已发货'!A:A</f>
        <v>泸钢</v>
      </c>
      <c r="B9526" s="2" t="str">
        <f>'[1]2025年已发货'!B:B</f>
        <v>螺纹钢</v>
      </c>
      <c r="C9526" s="2" t="str">
        <f>'[1]2025年已发货'!C:C</f>
        <v>HRB400E Φ20 9m</v>
      </c>
      <c r="D9526" s="2" t="str">
        <f>'[1]2025年已发货'!D:D</f>
        <v>吨</v>
      </c>
      <c r="E9526" s="2">
        <f>'[1]2025年已发货'!E:E</f>
        <v>2.5</v>
      </c>
      <c r="F9526" s="4">
        <f>'[1]2025年已发货'!F:F</f>
        <v>45968</v>
      </c>
      <c r="G9526" s="2" t="str">
        <f>'[1]2025年已发货'!G:G</f>
        <v>(五冶建设龙泉驿一医院配套建设工程)成都市龙泉驿区董朗路69号龙泉驿一医院5号门</v>
      </c>
      <c r="H9526" s="2" t="str">
        <f>'[1]2025年已发货'!H:H</f>
        <v>孙敏</v>
      </c>
      <c r="I9526" s="2">
        <f>'[1]2025年已发货'!I:I</f>
        <v>13617695006</v>
      </c>
      <c r="J9526" s="2" t="str">
        <f>_xlfn._xlws.FILTER(辅助信息!D:D,辅助信息!G:G=G9526)</f>
        <v>五冶建设龙泉驿一医院配套建设工程</v>
      </c>
    </row>
    <row r="9527" spans="1:10">
      <c r="A9527" s="2" t="str">
        <f>'[1]2025年已发货'!A:A</f>
        <v>泸钢</v>
      </c>
      <c r="B9527" s="2" t="str">
        <f>'[1]2025年已发货'!B:B</f>
        <v>螺纹钢</v>
      </c>
      <c r="C9527" s="2" t="str">
        <f>'[1]2025年已发货'!C:C</f>
        <v>HRB400E Φ22 9m</v>
      </c>
      <c r="D9527" s="2" t="str">
        <f>'[1]2025年已发货'!D:D</f>
        <v>吨</v>
      </c>
      <c r="E9527" s="2">
        <f>'[1]2025年已发货'!E:E</f>
        <v>2.5</v>
      </c>
      <c r="F9527" s="4">
        <f>'[1]2025年已发货'!F:F</f>
        <v>45968</v>
      </c>
      <c r="G9527" s="2" t="str">
        <f>'[1]2025年已发货'!G:G</f>
        <v>(五冶建设龙泉驿一医院配套建设工程)成都市龙泉驿区董朗路69号龙泉驿一医院5号门</v>
      </c>
      <c r="H9527" s="2" t="str">
        <f>'[1]2025年已发货'!H:H</f>
        <v>孙敏</v>
      </c>
      <c r="I9527" s="2">
        <f>'[1]2025年已发货'!I:I</f>
        <v>13617695006</v>
      </c>
      <c r="J9527" s="2" t="str">
        <f>_xlfn._xlws.FILTER(辅助信息!D:D,辅助信息!G:G=G9527)</f>
        <v>五冶建设龙泉驿一医院配套建设工程</v>
      </c>
    </row>
    <row r="9528" spans="1:10">
      <c r="A9528" s="2" t="str">
        <f>'[1]2025年已发货'!A:A</f>
        <v>泸钢</v>
      </c>
      <c r="B9528" s="2" t="str">
        <f>'[1]2025年已发货'!B:B</f>
        <v>螺纹钢</v>
      </c>
      <c r="C9528" s="2" t="str">
        <f>'[1]2025年已发货'!C:C</f>
        <v>HRB500E Φ20</v>
      </c>
      <c r="D9528" s="2" t="str">
        <f>'[1]2025年已发货'!D:D</f>
        <v>吨</v>
      </c>
      <c r="E9528" s="2">
        <f>'[1]2025年已发货'!E:E</f>
        <v>10</v>
      </c>
      <c r="F9528" s="4">
        <f>'[1]2025年已发货'!F:F</f>
        <v>45968</v>
      </c>
      <c r="G9528" s="2" t="str">
        <f>'[1]2025年已发货'!G:G</f>
        <v>(五冶建设龙泉驿一医院配套建设工程)成都市龙泉驿区董朗路69号龙泉驿一医院5号门</v>
      </c>
      <c r="H9528" s="2" t="str">
        <f>'[1]2025年已发货'!H:H</f>
        <v>孙敏</v>
      </c>
      <c r="I9528" s="2">
        <f>'[1]2025年已发货'!I:I</f>
        <v>13617695006</v>
      </c>
      <c r="J9528" s="2" t="str">
        <f>_xlfn._xlws.FILTER(辅助信息!D:D,辅助信息!G:G=G9528)</f>
        <v>五冶建设龙泉驿一医院配套建设工程</v>
      </c>
    </row>
    <row r="9529" spans="1:10">
      <c r="A9529" s="2" t="str">
        <f>'[1]2025年已发货'!A:A</f>
        <v>泸钢</v>
      </c>
      <c r="B9529" s="2" t="str">
        <f>'[1]2025年已发货'!B:B</f>
        <v>高线</v>
      </c>
      <c r="C9529" s="2" t="str">
        <f>'[1]2025年已发货'!C:C</f>
        <v>HPB300 Φ6</v>
      </c>
      <c r="D9529" s="2" t="str">
        <f>'[1]2025年已发货'!D:D</f>
        <v>吨</v>
      </c>
      <c r="E9529" s="2">
        <f>'[1]2025年已发货'!E:E</f>
        <v>2.5</v>
      </c>
      <c r="F9529" s="4">
        <f>'[1]2025年已发货'!F:F</f>
        <v>45968</v>
      </c>
      <c r="G9529" s="2" t="str">
        <f>'[1]2025年已发货'!G:G</f>
        <v>(五冶建设锦江区林家坝片区20号地块商业项目)锦江区泰昌路锦江28亩项目部</v>
      </c>
      <c r="H9529" s="2" t="str">
        <f>'[1]2025年已发货'!H:H</f>
        <v>陶杰</v>
      </c>
      <c r="I9529" s="2">
        <f>'[1]2025年已发货'!I:I</f>
        <v>13980247952</v>
      </c>
      <c r="J9529" s="2" t="str">
        <f>_xlfn._xlws.FILTER(辅助信息!D:D,辅助信息!G:G=G9529)</f>
        <v>五冶建设锦江区林家坝片区20号地块商业项目</v>
      </c>
    </row>
    <row r="9530" spans="1:10">
      <c r="A9530" s="2" t="str">
        <f>'[1]2025年已发货'!A:A</f>
        <v>泸钢</v>
      </c>
      <c r="B9530" s="2" t="str">
        <f>'[1]2025年已发货'!B:B</f>
        <v>高线</v>
      </c>
      <c r="C9530" s="2" t="str">
        <f>'[1]2025年已发货'!C:C</f>
        <v>HPB300 Φ8</v>
      </c>
      <c r="D9530" s="2" t="str">
        <f>'[1]2025年已发货'!D:D</f>
        <v>吨</v>
      </c>
      <c r="E9530" s="2">
        <f>'[1]2025年已发货'!E:E</f>
        <v>7.5</v>
      </c>
      <c r="F9530" s="4">
        <f>'[1]2025年已发货'!F:F</f>
        <v>45968</v>
      </c>
      <c r="G9530" s="2" t="str">
        <f>'[1]2025年已发货'!G:G</f>
        <v>(五冶建设锦江区林家坝片区20号地块商业项目)锦江区泰昌路锦江28亩项目部</v>
      </c>
      <c r="H9530" s="2" t="str">
        <f>'[1]2025年已发货'!H:H</f>
        <v>陶杰</v>
      </c>
      <c r="I9530" s="2">
        <f>'[1]2025年已发货'!I:I</f>
        <v>13980247952</v>
      </c>
      <c r="J9530" s="2" t="str">
        <f>_xlfn._xlws.FILTER(辅助信息!D:D,辅助信息!G:G=G9530)</f>
        <v>五冶建设锦江区林家坝片区20号地块商业项目</v>
      </c>
    </row>
    <row r="9531" spans="1:10">
      <c r="A9531" s="2" t="str">
        <f>'[1]2025年已发货'!A:A</f>
        <v>泸钢</v>
      </c>
      <c r="B9531" s="2" t="str">
        <f>'[1]2025年已发货'!B:B</f>
        <v>盘螺</v>
      </c>
      <c r="C9531" s="2" t="str">
        <f>'[1]2025年已发货'!C:C</f>
        <v>HRB400E Φ8</v>
      </c>
      <c r="D9531" s="2" t="str">
        <f>'[1]2025年已发货'!D:D</f>
        <v>吨</v>
      </c>
      <c r="E9531" s="2">
        <f>'[1]2025年已发货'!E:E</f>
        <v>5</v>
      </c>
      <c r="F9531" s="4">
        <f>'[1]2025年已发货'!F:F</f>
        <v>45968</v>
      </c>
      <c r="G9531" s="2" t="str">
        <f>'[1]2025年已发货'!G:G</f>
        <v>(五冶建设锦江区林家坝片区20号地块商业项目)锦江区泰昌路锦江28亩项目部</v>
      </c>
      <c r="H9531" s="2" t="str">
        <f>'[1]2025年已发货'!H:H</f>
        <v>陶杰</v>
      </c>
      <c r="I9531" s="2">
        <f>'[1]2025年已发货'!I:I</f>
        <v>13980247952</v>
      </c>
      <c r="J9531" s="2" t="str">
        <f>_xlfn._xlws.FILTER(辅助信息!D:D,辅助信息!G:G=G9531)</f>
        <v>五冶建设锦江区林家坝片区20号地块商业项目</v>
      </c>
    </row>
    <row r="9532" spans="1:10">
      <c r="A9532" s="2" t="str">
        <f>'[1]2025年已发货'!A:A</f>
        <v>泸钢</v>
      </c>
      <c r="B9532" s="2" t="str">
        <f>'[1]2025年已发货'!B:B</f>
        <v>盘螺</v>
      </c>
      <c r="C9532" s="2" t="str">
        <f>'[1]2025年已发货'!C:C</f>
        <v>HRB400E Φ10</v>
      </c>
      <c r="D9532" s="2" t="str">
        <f>'[1]2025年已发货'!D:D</f>
        <v>吨</v>
      </c>
      <c r="E9532" s="2">
        <f>'[1]2025年已发货'!E:E</f>
        <v>10</v>
      </c>
      <c r="F9532" s="4">
        <f>'[1]2025年已发货'!F:F</f>
        <v>45968</v>
      </c>
      <c r="G9532" s="2" t="str">
        <f>'[1]2025年已发货'!G:G</f>
        <v>(五冶建设锦江区林家坝片区20号地块商业项目)锦江区泰昌路锦江28亩项目部</v>
      </c>
      <c r="H9532" s="2" t="str">
        <f>'[1]2025年已发货'!H:H</f>
        <v>陶杰</v>
      </c>
      <c r="I9532" s="2">
        <f>'[1]2025年已发货'!I:I</f>
        <v>13980247952</v>
      </c>
      <c r="J9532" s="2" t="str">
        <f>_xlfn._xlws.FILTER(辅助信息!D:D,辅助信息!G:G=G9532)</f>
        <v>五冶建设锦江区林家坝片区20号地块商业项目</v>
      </c>
    </row>
    <row r="9533" spans="1:10">
      <c r="A9533" s="2" t="str">
        <f>'[1]2025年已发货'!A:A</f>
        <v>泸钢</v>
      </c>
      <c r="B9533" s="2" t="str">
        <f>'[1]2025年已发货'!B:B</f>
        <v>盘螺</v>
      </c>
      <c r="C9533" s="2" t="str">
        <f>'[1]2025年已发货'!C:C</f>
        <v>HRB400E Φ12</v>
      </c>
      <c r="D9533" s="2" t="str">
        <f>'[1]2025年已发货'!D:D</f>
        <v>吨</v>
      </c>
      <c r="E9533" s="2">
        <f>'[1]2025年已发货'!E:E</f>
        <v>10</v>
      </c>
      <c r="F9533" s="4">
        <f>'[1]2025年已发货'!F:F</f>
        <v>45968</v>
      </c>
      <c r="G9533" s="2" t="str">
        <f>'[1]2025年已发货'!G:G</f>
        <v>(五冶建设锦江区林家坝片区20号地块商业项目)锦江区泰昌路锦江28亩项目部</v>
      </c>
      <c r="H9533" s="2" t="str">
        <f>'[1]2025年已发货'!H:H</f>
        <v>陶杰</v>
      </c>
      <c r="I9533" s="2">
        <f>'[1]2025年已发货'!I:I</f>
        <v>13980247952</v>
      </c>
      <c r="J9533" s="2" t="str">
        <f>_xlfn._xlws.FILTER(辅助信息!D:D,辅助信息!G:G=G9533)</f>
        <v>五冶建设锦江区林家坝片区20号地块商业项目</v>
      </c>
    </row>
    <row r="9534" spans="1:10">
      <c r="A9534" s="2" t="str">
        <f>'[1]2025年已发货'!A:A</f>
        <v>德胜恒嘉</v>
      </c>
      <c r="B9534" s="2" t="str">
        <f>'[1]2025年已发货'!B:B</f>
        <v>螺纹钢</v>
      </c>
      <c r="C9534" s="2" t="str">
        <f>'[1]2025年已发货'!C:C</f>
        <v>HRB400EФ12，9m</v>
      </c>
      <c r="D9534" s="2" t="str">
        <f>'[1]2025年已发货'!D:D</f>
        <v>吨</v>
      </c>
      <c r="E9534" s="2">
        <f>'[1]2025年已发货'!E:E</f>
        <v>35</v>
      </c>
      <c r="F9534" s="4">
        <f>'[1]2025年已发货'!F:F</f>
        <v>45968</v>
      </c>
      <c r="G9534" s="2" t="str">
        <f>'[1]2025年已发货'!G:G</f>
        <v>（中铁十局-资乐高速4标）四川省眉山市仁寿县彰加镇促进村中铁十局资乐高速1#钢筋场</v>
      </c>
      <c r="H9534" s="2" t="str">
        <f>'[1]2025年已发货'!H:H</f>
        <v>杨飞</v>
      </c>
      <c r="I9534" s="2">
        <f>'[1]2025年已发货'!I:I</f>
        <v>15667998777</v>
      </c>
      <c r="J9534" s="2" vm="1" t="e">
        <f>_xlfn._xlws.FILTER(辅助信息!D:D,辅助信息!G:G=G9534)</f>
        <v>#VALUE!</v>
      </c>
    </row>
    <row r="9535" spans="1:10">
      <c r="A9535" s="2" t="str">
        <f>'[1]2025年已发货'!A:A</f>
        <v>德胜恒嘉</v>
      </c>
      <c r="B9535" s="2" t="str">
        <f>'[1]2025年已发货'!B:B</f>
        <v>螺纹钢</v>
      </c>
      <c r="C9535" s="2" t="str">
        <f>'[1]2025年已发货'!C:C</f>
        <v>HRB400EФ28，12m</v>
      </c>
      <c r="D9535" s="2" t="str">
        <f>'[1]2025年已发货'!D:D</f>
        <v>吨</v>
      </c>
      <c r="E9535" s="2">
        <f>'[1]2025年已发货'!E:E</f>
        <v>35</v>
      </c>
      <c r="F9535" s="4">
        <f>'[1]2025年已发货'!F:F</f>
        <v>45968</v>
      </c>
      <c r="G9535" s="2" t="str">
        <f>'[1]2025年已发货'!G:G</f>
        <v>（中铁广州局-资乐高速5标）四川省乐山市井研县希望大道116号</v>
      </c>
      <c r="H9535" s="2" t="str">
        <f>'[1]2025年已发货'!H:H</f>
        <v>廖俊杰</v>
      </c>
      <c r="I9535" s="2">
        <f>'[1]2025年已发货'!I:I</f>
        <v>15775100965</v>
      </c>
      <c r="J9535" s="2" vm="1" t="e">
        <f>_xlfn._xlws.FILTER(辅助信息!D:D,辅助信息!G:G=G9535)</f>
        <v>#VALUE!</v>
      </c>
    </row>
    <row r="9536" spans="1:10">
      <c r="A9536" s="2" t="str">
        <f>'[1]2025年已发货'!A:A</f>
        <v>德胜恒嘉</v>
      </c>
      <c r="B9536" s="2" t="str">
        <f>'[1]2025年已发货'!B:B</f>
        <v>螺纹钢</v>
      </c>
      <c r="C9536" s="2" t="str">
        <f>'[1]2025年已发货'!C:C</f>
        <v>HRB400EФ20，12m</v>
      </c>
      <c r="D9536" s="2" t="str">
        <f>'[1]2025年已发货'!D:D</f>
        <v>吨</v>
      </c>
      <c r="E9536" s="2">
        <f>'[1]2025年已发货'!E:E</f>
        <v>35</v>
      </c>
      <c r="F9536" s="4">
        <f>'[1]2025年已发货'!F:F</f>
        <v>45968</v>
      </c>
      <c r="G9536" s="2" t="str">
        <f>'[1]2025年已发货'!G:G</f>
        <v>（中铁广州局-资乐高速5标）四川省乐山市井研县希望大道116号</v>
      </c>
      <c r="H9536" s="2" t="str">
        <f>'[1]2025年已发货'!H:H</f>
        <v>廖俊杰</v>
      </c>
      <c r="I9536" s="2">
        <f>'[1]2025年已发货'!I:I</f>
        <v>15775100965</v>
      </c>
      <c r="J9536" s="2" vm="1" t="e">
        <f>_xlfn._xlws.FILTER(辅助信息!D:D,辅助信息!G:G=G9536)</f>
        <v>#VALUE!</v>
      </c>
    </row>
    <row r="9537" spans="1:10">
      <c r="A9537" s="2" t="str">
        <f>'[1]2025年已发货'!A:A</f>
        <v>德胜恒嘉</v>
      </c>
      <c r="B9537" s="2" t="str">
        <f>'[1]2025年已发货'!B:B</f>
        <v>螺纹钢</v>
      </c>
      <c r="C9537" s="2" t="str">
        <f>'[1]2025年已发货'!C:C</f>
        <v>HRB400EФ16，12m</v>
      </c>
      <c r="D9537" s="2" t="str">
        <f>'[1]2025年已发货'!D:D</f>
        <v>吨</v>
      </c>
      <c r="E9537" s="2">
        <f>'[1]2025年已发货'!E:E</f>
        <v>35</v>
      </c>
      <c r="F9537" s="4">
        <f>'[1]2025年已发货'!F:F</f>
        <v>45968</v>
      </c>
      <c r="G9537" s="2" t="str">
        <f>'[1]2025年已发货'!G:G</f>
        <v>（中铁广州局-资乐高速5标）四川省乐山市井研县希望大道116号</v>
      </c>
      <c r="H9537" s="2" t="str">
        <f>'[1]2025年已发货'!H:H</f>
        <v>廖俊杰</v>
      </c>
      <c r="I9537" s="2">
        <f>'[1]2025年已发货'!I:I</f>
        <v>15775100965</v>
      </c>
      <c r="J9537" s="2" vm="1" t="e">
        <f>_xlfn._xlws.FILTER(辅助信息!D:D,辅助信息!G:G=G9537)</f>
        <v>#VALUE!</v>
      </c>
    </row>
    <row r="9538" spans="1:10">
      <c r="A9538" s="2" t="str">
        <f>'[1]2025年已发货'!A:A</f>
        <v>德胜恒嘉</v>
      </c>
      <c r="B9538" s="2" t="str">
        <f>'[1]2025年已发货'!B:B</f>
        <v>螺纹钢</v>
      </c>
      <c r="C9538" s="2" t="str">
        <f>'[1]2025年已发货'!C:C</f>
        <v>HRB400EΦ12*9m</v>
      </c>
      <c r="D9538" s="2" t="str">
        <f>'[1]2025年已发货'!D:D</f>
        <v>吨</v>
      </c>
      <c r="E9538" s="2">
        <f>'[1]2025年已发货'!E:E</f>
        <v>11</v>
      </c>
      <c r="F9538" s="4">
        <f>'[1]2025年已发货'!F:F</f>
        <v>45968</v>
      </c>
      <c r="G9538" s="2" t="str">
        <f>'[1]2025年已发货'!G:G</f>
        <v>（成峨7标）乐山市峨眉山市双福镇任严村中铁九局</v>
      </c>
      <c r="H9538" s="2" t="str">
        <f>'[1]2025年已发货'!H:H</f>
        <v>祁鹏飞</v>
      </c>
      <c r="I9538" s="2" t="str">
        <f>'[1]2025年已发货'!I:I</f>
        <v>15520337757</v>
      </c>
      <c r="J9538" s="2" vm="1" t="e">
        <f>_xlfn._xlws.FILTER(辅助信息!D:D,辅助信息!G:G=G9538)</f>
        <v>#VALUE!</v>
      </c>
    </row>
    <row r="9539" spans="1:10">
      <c r="A9539" s="2" t="str">
        <f>'[1]2025年已发货'!A:A</f>
        <v>德胜恒嘉</v>
      </c>
      <c r="B9539" s="2" t="str">
        <f>'[1]2025年已发货'!B:B</f>
        <v>螺纹钢</v>
      </c>
      <c r="C9539" s="2" t="str">
        <f>'[1]2025年已发货'!C:C</f>
        <v>HRB400EΦ16*9m</v>
      </c>
      <c r="D9539" s="2" t="str">
        <f>'[1]2025年已发货'!D:D</f>
        <v>吨</v>
      </c>
      <c r="E9539" s="2">
        <f>'[1]2025年已发货'!E:E</f>
        <v>24</v>
      </c>
      <c r="F9539" s="4">
        <f>'[1]2025年已发货'!F:F</f>
        <v>45968</v>
      </c>
      <c r="G9539" s="2" t="str">
        <f>'[1]2025年已发货'!G:G</f>
        <v>（成峨7标）乐山市峨眉山市双福镇任严村中铁九局</v>
      </c>
      <c r="H9539" s="2" t="str">
        <f>'[1]2025年已发货'!H:H</f>
        <v>祁鹏飞</v>
      </c>
      <c r="I9539" s="2" t="str">
        <f>'[1]2025年已发货'!I:I</f>
        <v>15520337757</v>
      </c>
      <c r="J9539" s="2" vm="1" t="e">
        <f>_xlfn._xlws.FILTER(辅助信息!D:D,辅助信息!G:G=G9539)</f>
        <v>#VALUE!</v>
      </c>
    </row>
    <row r="9540" spans="1:10">
      <c r="A9540" s="2" t="str">
        <f>'[1]2025年已发货'!A:A</f>
        <v>德胜（代）</v>
      </c>
      <c r="B9540" s="2" t="str">
        <f>'[1]2025年已发货'!B:B</f>
        <v>高线</v>
      </c>
      <c r="C9540" s="2" t="str">
        <f>'[1]2025年已发货'!C:C</f>
        <v>HPB300Ф8</v>
      </c>
      <c r="D9540" s="2" t="str">
        <f>'[1]2025年已发货'!D:D</f>
        <v>吨</v>
      </c>
      <c r="E9540" s="2">
        <f>'[1]2025年已发货'!E:E</f>
        <v>35</v>
      </c>
      <c r="F9540" s="4">
        <f>'[1]2025年已发货'!F:F</f>
        <v>45968</v>
      </c>
      <c r="G9540" s="2" t="str">
        <f>'[1]2025年已发货'!G:G</f>
        <v>（中铁广州局-成渝扩容2标）四川省资阳市雁江区石岭镇易家沟2号梁场</v>
      </c>
      <c r="H9540" s="2" t="str">
        <f>'[1]2025年已发货'!H:H</f>
        <v>孙鹏飞</v>
      </c>
      <c r="I9540" s="2">
        <f>'[1]2025年已发货'!I:I</f>
        <v>18011784798</v>
      </c>
      <c r="J9540" s="2" vm="1" t="e">
        <f>_xlfn._xlws.FILTER(辅助信息!D:D,辅助信息!G:G=G9540)</f>
        <v>#VALUE!</v>
      </c>
    </row>
    <row r="9541" spans="1:10">
      <c r="A9541" s="2" t="str">
        <f>'[1]2025年已发货'!A:A</f>
        <v>德胜（代）</v>
      </c>
      <c r="B9541" s="2" t="str">
        <f>'[1]2025年已发货'!B:B</f>
        <v>盘螺</v>
      </c>
      <c r="C9541" s="2" t="str">
        <f>'[1]2025年已发货'!C:C</f>
        <v>HRB400EФ10</v>
      </c>
      <c r="D9541" s="2" t="str">
        <f>'[1]2025年已发货'!D:D</f>
        <v>吨</v>
      </c>
      <c r="E9541" s="2">
        <f>'[1]2025年已发货'!E:E</f>
        <v>35</v>
      </c>
      <c r="F9541" s="4">
        <f>'[1]2025年已发货'!F:F</f>
        <v>45968</v>
      </c>
      <c r="G9541" s="2" t="str">
        <f>'[1]2025年已发货'!G:G</f>
        <v>（中铁广州局-成渝扩容2标）四川省资阳市雁江区石岭镇易家沟2号梁场</v>
      </c>
      <c r="H9541" s="2" t="str">
        <f>'[1]2025年已发货'!H:H</f>
        <v>孙鹏飞</v>
      </c>
      <c r="I9541" s="2">
        <f>'[1]2025年已发货'!I:I</f>
        <v>18011784798</v>
      </c>
      <c r="J9541" s="2" vm="1" t="e">
        <f>_xlfn._xlws.FILTER(辅助信息!D:D,辅助信息!G:G=G9541)</f>
        <v>#VALUE!</v>
      </c>
    </row>
    <row r="9542" spans="1:10">
      <c r="A9542" s="2" t="str">
        <f>'[1]2025年已发货'!A:A</f>
        <v>钢固融</v>
      </c>
      <c r="B9542" s="2" t="str">
        <f>'[1]2025年已发货'!B:B</f>
        <v>盘圆</v>
      </c>
      <c r="C9542" s="2" t="str">
        <f>'[1]2025年已发货'!C:C</f>
        <v>HPB300  Φ8</v>
      </c>
      <c r="D9542" s="2" t="str">
        <f>'[1]2025年已发货'!D:D</f>
        <v>吨</v>
      </c>
      <c r="E9542" s="2">
        <f>'[1]2025年已发货'!E:E</f>
        <v>6</v>
      </c>
      <c r="F9542" s="4">
        <f>'[1]2025年已发货'!F:F</f>
        <v>45968</v>
      </c>
      <c r="G9542" s="2" t="str">
        <f>'[1]2025年已发货'!G:G</f>
        <v>（中核华兴市政道路项目部）四川省南充市营山县咸安大道成都元泽环境技术有限公司营山分公司</v>
      </c>
      <c r="H9542" s="2" t="str">
        <f>'[1]2025年已发货'!H:H</f>
        <v>黎家敏</v>
      </c>
      <c r="I9542" s="2">
        <f>'[1]2025年已发货'!I:I</f>
        <v>15082798787</v>
      </c>
      <c r="J9542" s="2" vm="1" t="e">
        <f>_xlfn._xlws.FILTER(辅助信息!D:D,辅助信息!G:G=G9542)</f>
        <v>#VALUE!</v>
      </c>
    </row>
    <row r="9543" spans="1:10">
      <c r="A9543" s="2" t="str">
        <f>'[1]2025年已发货'!A:A</f>
        <v>钢固融</v>
      </c>
      <c r="B9543" s="2" t="str">
        <f>'[1]2025年已发货'!B:B</f>
        <v>螺纹钢</v>
      </c>
      <c r="C9543" s="2" t="str">
        <f>'[1]2025年已发货'!C:C</f>
        <v>HRB400EФ10</v>
      </c>
      <c r="D9543" s="2" t="str">
        <f>'[1]2025年已发货'!D:D</f>
        <v>吨</v>
      </c>
      <c r="E9543" s="2">
        <f>'[1]2025年已发货'!E:E</f>
        <v>5</v>
      </c>
      <c r="F9543" s="4">
        <f>'[1]2025年已发货'!F:F</f>
        <v>45968</v>
      </c>
      <c r="G9543" s="2" t="str">
        <f>'[1]2025年已发货'!G:G</f>
        <v>（中核华兴市政道路项目部）四川省南充市营山县咸安大道成都元泽环境技术有限公司营山分公司</v>
      </c>
      <c r="H9543" s="2" t="str">
        <f>'[1]2025年已发货'!H:H</f>
        <v>黎家敏</v>
      </c>
      <c r="I9543" s="2" t="str">
        <f>'[1]2025年已发货'!I:I</f>
        <v>15082798787</v>
      </c>
      <c r="J9543" s="2" vm="1" t="e">
        <f>_xlfn._xlws.FILTER(辅助信息!D:D,辅助信息!G:G=G9543)</f>
        <v>#VALUE!</v>
      </c>
    </row>
    <row r="9544" spans="1:10">
      <c r="A9544" s="2" t="str">
        <f>'[1]2025年已发货'!A:A</f>
        <v>钢固融</v>
      </c>
      <c r="B9544" s="2" t="str">
        <f>'[1]2025年已发货'!B:B</f>
        <v>螺纹钢</v>
      </c>
      <c r="C9544" s="2" t="str">
        <f>'[1]2025年已发货'!C:C</f>
        <v>HRB400EФ12*9m</v>
      </c>
      <c r="D9544" s="2" t="str">
        <f>'[1]2025年已发货'!D:D</f>
        <v>吨</v>
      </c>
      <c r="E9544" s="2">
        <f>'[1]2025年已发货'!E:E</f>
        <v>23</v>
      </c>
      <c r="F9544" s="4">
        <f>'[1]2025年已发货'!F:F</f>
        <v>45968</v>
      </c>
      <c r="G9544" s="2" t="str">
        <f>'[1]2025年已发货'!G:G</f>
        <v>（中核华兴市政道路项目部）四川省南充市营山县咸安大道成都元泽环境技术有限公司营山分公司</v>
      </c>
      <c r="H9544" s="2" t="str">
        <f>'[1]2025年已发货'!H:H</f>
        <v>黎家敏</v>
      </c>
      <c r="I9544" s="2" t="str">
        <f>'[1]2025年已发货'!I:I</f>
        <v>15082798787</v>
      </c>
      <c r="J9544" s="2" vm="1" t="e">
        <f>_xlfn._xlws.FILTER(辅助信息!D:D,辅助信息!G:G=G9544)</f>
        <v>#VALUE!</v>
      </c>
    </row>
    <row r="9545" spans="1:10">
      <c r="A9545" s="2" t="str">
        <f>'[1]2025年已发货'!A:A</f>
        <v>德胜恒嘉</v>
      </c>
      <c r="B9545" s="2" t="str">
        <f>'[1]2025年已发货'!B:B</f>
        <v>螺纹钢</v>
      </c>
      <c r="C9545" s="2" t="str">
        <f>'[1]2025年已发货'!C:C</f>
        <v>HRB400E Φ22×9米</v>
      </c>
      <c r="D9545" s="2" t="str">
        <f>'[1]2025年已发货'!D:D</f>
        <v>吨</v>
      </c>
      <c r="E9545" s="2">
        <f>'[1]2025年已发货'!E:E</f>
        <v>70</v>
      </c>
      <c r="F9545" s="4">
        <f>'[1]2025年已发货'!F:F</f>
        <v>45969</v>
      </c>
      <c r="G9545" s="2" t="str">
        <f>'[1]2025年已发货'!G:G</f>
        <v>（自永1标八局二分公司钢筋棚）四川省自贡市大安区牛佛镇</v>
      </c>
      <c r="H9545" s="2" t="str">
        <f>'[1]2025年已发货'!H:H</f>
        <v>刘鑫</v>
      </c>
      <c r="I9545" s="2">
        <f>'[1]2025年已发货'!I:I</f>
        <v>18382259456</v>
      </c>
      <c r="J9545" s="2" vm="1" t="e">
        <f>_xlfn._xlws.FILTER(辅助信息!D:D,辅助信息!G:G=G9545)</f>
        <v>#VALUE!</v>
      </c>
    </row>
    <row r="9546" spans="1:10">
      <c r="A9546" s="2" t="str">
        <f>'[1]2025年已发货'!A:A</f>
        <v>德胜恒嘉</v>
      </c>
      <c r="B9546" s="2" t="str">
        <f>'[1]2025年已发货'!B:B</f>
        <v>螺纹钢</v>
      </c>
      <c r="C9546" s="2" t="str">
        <f>'[1]2025年已发货'!C:C</f>
        <v>HRB400E Φ20×9米</v>
      </c>
      <c r="D9546" s="2" t="str">
        <f>'[1]2025年已发货'!D:D</f>
        <v>吨</v>
      </c>
      <c r="E9546" s="2">
        <f>'[1]2025年已发货'!E:E</f>
        <v>35</v>
      </c>
      <c r="F9546" s="4">
        <f>'[1]2025年已发货'!F:F</f>
        <v>45969</v>
      </c>
      <c r="G9546" s="2" t="str">
        <f>'[1]2025年已发货'!G:G</f>
        <v>（自永1标八局二分公司钢筋棚）四川省自贡市大安区牛佛镇</v>
      </c>
      <c r="H9546" s="2" t="str">
        <f>'[1]2025年已发货'!H:H</f>
        <v>刘鑫</v>
      </c>
      <c r="I9546" s="2">
        <f>'[1]2025年已发货'!I:I</f>
        <v>18382259456</v>
      </c>
      <c r="J9546" s="2" vm="1" t="e">
        <f>_xlfn._xlws.FILTER(辅助信息!D:D,辅助信息!G:G=G9546)</f>
        <v>#VALUE!</v>
      </c>
    </row>
    <row r="9547" spans="1:10">
      <c r="A9547" s="2" t="str">
        <f>'[1]2025年已发货'!A:A</f>
        <v>德胜恒嘉</v>
      </c>
      <c r="B9547" s="2" t="str">
        <f>'[1]2025年已发货'!B:B</f>
        <v>螺纹钢</v>
      </c>
      <c r="C9547" s="2" t="str">
        <f>'[1]2025年已发货'!C:C</f>
        <v>HRB400E Φ16×9米</v>
      </c>
      <c r="D9547" s="2" t="str">
        <f>'[1]2025年已发货'!D:D</f>
        <v>吨</v>
      </c>
      <c r="E9547" s="2">
        <f>'[1]2025年已发货'!E:E</f>
        <v>70</v>
      </c>
      <c r="F9547" s="4">
        <f>'[1]2025年已发货'!F:F</f>
        <v>45969</v>
      </c>
      <c r="G9547" s="2" t="str">
        <f>'[1]2025年已发货'!G:G</f>
        <v>（自永1标八局二分公司钢筋棚）四川省自贡市大安区牛佛镇</v>
      </c>
      <c r="H9547" s="2" t="str">
        <f>'[1]2025年已发货'!H:H</f>
        <v>刘鑫</v>
      </c>
      <c r="I9547" s="2">
        <f>'[1]2025年已发货'!I:I</f>
        <v>18382259456</v>
      </c>
      <c r="J9547" s="2" vm="1" t="e">
        <f>_xlfn._xlws.FILTER(辅助信息!D:D,辅助信息!G:G=G9547)</f>
        <v>#VALUE!</v>
      </c>
    </row>
    <row r="9548" spans="1:10">
      <c r="A9548" s="2" t="str">
        <f>'[1]2025年已发货'!A:A</f>
        <v>德胜恒嘉</v>
      </c>
      <c r="B9548" s="2" t="str">
        <f>'[1]2025年已发货'!B:B</f>
        <v>螺纹钢</v>
      </c>
      <c r="C9548" s="2" t="str">
        <f>'[1]2025年已发货'!C:C</f>
        <v>HRB400E Φ12×9米</v>
      </c>
      <c r="D9548" s="2" t="str">
        <f>'[1]2025年已发货'!D:D</f>
        <v>吨</v>
      </c>
      <c r="E9548" s="2">
        <f>'[1]2025年已发货'!E:E</f>
        <v>35</v>
      </c>
      <c r="F9548" s="4">
        <f>'[1]2025年已发货'!F:F</f>
        <v>45969</v>
      </c>
      <c r="G9548" s="2" t="str">
        <f>'[1]2025年已发货'!G:G</f>
        <v>（自永高速-自永3标六局交通分公司）四川省内江市隆昌市圣灯镇中心学校</v>
      </c>
      <c r="H9548" s="2" t="str">
        <f>'[1]2025年已发货'!H:H</f>
        <v>李宏权</v>
      </c>
      <c r="I9548" s="2">
        <f>'[1]2025年已发货'!I:I</f>
        <v>19212995868</v>
      </c>
      <c r="J9548" s="2" vm="1" t="e">
        <f>_xlfn._xlws.FILTER(辅助信息!D:D,辅助信息!G:G=G9548)</f>
        <v>#VALUE!</v>
      </c>
    </row>
    <row r="9549" spans="1:10">
      <c r="A9549" s="2" t="str">
        <f>'[1]2025年已发货'!A:A</f>
        <v>德胜恒嘉</v>
      </c>
      <c r="B9549" s="2" t="str">
        <f>'[1]2025年已发货'!B:B</f>
        <v>螺纹钢</v>
      </c>
      <c r="C9549" s="2" t="str">
        <f>'[1]2025年已发货'!C:C</f>
        <v>HRB400E Φ32×9米</v>
      </c>
      <c r="D9549" s="2" t="str">
        <f>'[1]2025年已发货'!D:D</f>
        <v>吨</v>
      </c>
      <c r="E9549" s="2">
        <f>'[1]2025年已发货'!E:E</f>
        <v>70</v>
      </c>
      <c r="F9549" s="4">
        <f>'[1]2025年已发货'!F:F</f>
        <v>45969</v>
      </c>
      <c r="G9549" s="2" t="str">
        <f>'[1]2025年已发货'!G:G</f>
        <v>（自永高速-自永3标六局交通分公司）四川省内江市隆昌市圣灯镇中心学校</v>
      </c>
      <c r="H9549" s="2" t="str">
        <f>'[1]2025年已发货'!H:H</f>
        <v>李宏权</v>
      </c>
      <c r="I9549" s="2">
        <f>'[1]2025年已发货'!I:I</f>
        <v>19212995868</v>
      </c>
      <c r="J9549" s="2" vm="1" t="e">
        <f>_xlfn._xlws.FILTER(辅助信息!D:D,辅助信息!G:G=G9549)</f>
        <v>#VALUE!</v>
      </c>
    </row>
    <row r="9550" spans="1:10">
      <c r="A9550" s="2" t="str">
        <f>'[1]2025年已发货'!A:A</f>
        <v>德胜恒嘉</v>
      </c>
      <c r="B9550" s="2" t="str">
        <f>'[1]2025年已发货'!B:B</f>
        <v>螺纹钢</v>
      </c>
      <c r="C9550" s="2" t="str">
        <f>'[1]2025年已发货'!C:C</f>
        <v>HRB400E Φ32×12米</v>
      </c>
      <c r="D9550" s="2" t="str">
        <f>'[1]2025年已发货'!D:D</f>
        <v>吨</v>
      </c>
      <c r="E9550" s="2">
        <f>'[1]2025年已发货'!E:E</f>
        <v>35</v>
      </c>
      <c r="F9550" s="4">
        <f>'[1]2025年已发货'!F:F</f>
        <v>45969</v>
      </c>
      <c r="G9550" s="2" t="str">
        <f>'[1]2025年已发货'!G:G</f>
        <v>（自永2标九局西南分公司钢筋棚）四川省自贡市骑龙镇大湾村</v>
      </c>
      <c r="H9550" s="2" t="str">
        <f>'[1]2025年已发货'!H:H</f>
        <v>高彦彬</v>
      </c>
      <c r="I9550" s="2">
        <f>'[1]2025年已发货'!I:I</f>
        <v>13835906370</v>
      </c>
      <c r="J9550" s="2" vm="1" t="e">
        <f>_xlfn._xlws.FILTER(辅助信息!D:D,辅助信息!G:G=G9550)</f>
        <v>#VALUE!</v>
      </c>
    </row>
    <row r="9551" spans="1:10">
      <c r="A9551" s="2" t="str">
        <f>'[1]2025年已发货'!A:A</f>
        <v>德胜恒嘉</v>
      </c>
      <c r="B9551" s="2" t="str">
        <f>'[1]2025年已发货'!B:B</f>
        <v>螺纹钢</v>
      </c>
      <c r="C9551" s="2" t="str">
        <f>'[1]2025年已发货'!C:C</f>
        <v>HRB400E Φ20×9米</v>
      </c>
      <c r="D9551" s="2" t="str">
        <f>'[1]2025年已发货'!D:D</f>
        <v>吨</v>
      </c>
      <c r="E9551" s="2">
        <f>'[1]2025年已发货'!E:E</f>
        <v>35</v>
      </c>
      <c r="F9551" s="4">
        <f>'[1]2025年已发货'!F:F</f>
        <v>45969</v>
      </c>
      <c r="G9551" s="2" t="str">
        <f>'[1]2025年已发货'!G:G</f>
        <v>（自永2标九局西南分公司钢筋棚）四川省自贡市骑龙镇大湾村</v>
      </c>
      <c r="H9551" s="2" t="str">
        <f>'[1]2025年已发货'!H:H</f>
        <v>高彦彬</v>
      </c>
      <c r="I9551" s="2">
        <f>'[1]2025年已发货'!I:I</f>
        <v>13835906370</v>
      </c>
      <c r="J9551" s="2" vm="1" t="e">
        <f>_xlfn._xlws.FILTER(辅助信息!D:D,辅助信息!G:G=G9551)</f>
        <v>#VALUE!</v>
      </c>
    </row>
    <row r="9552" spans="1:10">
      <c r="A9552" s="2" t="str">
        <f>'[1]2025年已发货'!A:A</f>
        <v>德胜恒嘉</v>
      </c>
      <c r="B9552" s="2" t="str">
        <f>'[1]2025年已发货'!B:B</f>
        <v>螺纹钢</v>
      </c>
      <c r="C9552" s="2" t="str">
        <f>'[1]2025年已发货'!C:C</f>
        <v>HRB400E Φ20×12米</v>
      </c>
      <c r="D9552" s="2" t="str">
        <f>'[1]2025年已发货'!D:D</f>
        <v>吨</v>
      </c>
      <c r="E9552" s="2">
        <f>'[1]2025年已发货'!E:E</f>
        <v>35</v>
      </c>
      <c r="F9552" s="4">
        <f>'[1]2025年已发货'!F:F</f>
        <v>45969</v>
      </c>
      <c r="G9552" s="2" t="str">
        <f>'[1]2025年已发货'!G:G</f>
        <v>（自永2标九局西南分公司钢筋棚）四川省自贡市骑龙镇大湾村</v>
      </c>
      <c r="H9552" s="2" t="str">
        <f>'[1]2025年已发货'!H:H</f>
        <v>高彦彬</v>
      </c>
      <c r="I9552" s="2">
        <f>'[1]2025年已发货'!I:I</f>
        <v>13835906370</v>
      </c>
      <c r="J9552" s="2" vm="1" t="e">
        <f>_xlfn._xlws.FILTER(辅助信息!D:D,辅助信息!G:G=G9552)</f>
        <v>#VALUE!</v>
      </c>
    </row>
    <row r="9553" spans="1:10">
      <c r="A9553" s="2" t="str">
        <f>'[1]2025年已发货'!A:A</f>
        <v>德胜恒嘉</v>
      </c>
      <c r="B9553" s="2" t="str">
        <f>'[1]2025年已发货'!B:B</f>
        <v>螺纹钢</v>
      </c>
      <c r="C9553" s="2" t="str">
        <f>'[1]2025年已发货'!C:C</f>
        <v>HRB400E Φ28×12米</v>
      </c>
      <c r="D9553" s="2" t="str">
        <f>'[1]2025年已发货'!D:D</f>
        <v>吨</v>
      </c>
      <c r="E9553" s="2">
        <f>'[1]2025年已发货'!E:E</f>
        <v>35</v>
      </c>
      <c r="F9553" s="4">
        <f>'[1]2025年已发货'!F:F</f>
        <v>45969</v>
      </c>
      <c r="G9553" s="2" t="str">
        <f>'[1]2025年已发货'!G:G</f>
        <v>（自永2标九局西南分公司钢筋棚）四川省自贡市骑龙镇大湾村</v>
      </c>
      <c r="H9553" s="2" t="str">
        <f>'[1]2025年已发货'!H:H</f>
        <v>高彦彬</v>
      </c>
      <c r="I9553" s="2">
        <f>'[1]2025年已发货'!I:I</f>
        <v>13835906370</v>
      </c>
      <c r="J9553" s="2" vm="1" t="e">
        <f>_xlfn._xlws.FILTER(辅助信息!D:D,辅助信息!G:G=G9553)</f>
        <v>#VALUE!</v>
      </c>
    </row>
    <row r="9554" spans="1:10">
      <c r="A9554" s="2" t="str">
        <f>'[1]2025年已发货'!A:A</f>
        <v>德胜恒嘉</v>
      </c>
      <c r="B9554" s="2" t="str">
        <f>'[1]2025年已发货'!B:B</f>
        <v>螺纹钢</v>
      </c>
      <c r="C9554" s="2" t="str">
        <f>'[1]2025年已发货'!C:C</f>
        <v>HRB400EФ32，12m</v>
      </c>
      <c r="D9554" s="2" t="str">
        <f>'[1]2025年已发货'!D:D</f>
        <v>吨</v>
      </c>
      <c r="E9554" s="2">
        <f>'[1]2025年已发货'!E:E</f>
        <v>35</v>
      </c>
      <c r="F9554" s="4">
        <f>'[1]2025年已发货'!F:F</f>
        <v>45969</v>
      </c>
      <c r="G9554" s="2" t="str">
        <f>'[1]2025年已发货'!G:G</f>
        <v>（中铁三局成渝扩容ZCB3-1项目部）内江市胜利收费站红绿灯500米</v>
      </c>
      <c r="H9554" s="2" t="str">
        <f>'[1]2025年已发货'!H:H</f>
        <v>王岩</v>
      </c>
      <c r="I9554" s="2">
        <f>'[1]2025年已发货'!I:I</f>
        <v>17634813323</v>
      </c>
      <c r="J9554" s="2" vm="1" t="e">
        <f>_xlfn._xlws.FILTER(辅助信息!D:D,辅助信息!G:G=G9554)</f>
        <v>#VALUE!</v>
      </c>
    </row>
    <row r="9555" spans="1:10">
      <c r="A9555" s="2" t="str">
        <f>'[1]2025年已发货'!A:A</f>
        <v>德胜（代）</v>
      </c>
      <c r="B9555" s="2" t="str">
        <f>'[1]2025年已发货'!B:B</f>
        <v>高线</v>
      </c>
      <c r="C9555" s="2" t="str">
        <f>'[1]2025年已发货'!C:C</f>
        <v>HPB300Ф12</v>
      </c>
      <c r="D9555" s="2" t="str">
        <f>'[1]2025年已发货'!D:D</f>
        <v>吨</v>
      </c>
      <c r="E9555" s="2">
        <f>'[1]2025年已发货'!E:E</f>
        <v>18</v>
      </c>
      <c r="F9555" s="4">
        <f>'[1]2025年已发货'!F:F</f>
        <v>45969</v>
      </c>
      <c r="G9555" s="2" t="str">
        <f>'[1]2025年已发货'!G:G</f>
        <v>（中铁二局-成渝扩容4标）四川省成都市简阳市杨家镇桐子湾村二局钢筋场</v>
      </c>
      <c r="H9555" s="2" t="str">
        <f>'[1]2025年已发货'!H:H</f>
        <v>陈钢</v>
      </c>
      <c r="I9555" s="2">
        <f>'[1]2025年已发货'!I:I</f>
        <v>13018165813</v>
      </c>
      <c r="J9555" s="2" vm="1" t="e">
        <f>_xlfn._xlws.FILTER(辅助信息!D:D,辅助信息!G:G=G9555)</f>
        <v>#VALUE!</v>
      </c>
    </row>
    <row r="9556" spans="1:10">
      <c r="A9556" s="2" t="str">
        <f>'[1]2025年已发货'!A:A</f>
        <v>德胜（代）</v>
      </c>
      <c r="B9556" s="2" t="str">
        <f>'[1]2025年已发货'!B:B</f>
        <v>盘螺</v>
      </c>
      <c r="C9556" s="2" t="str">
        <f>'[1]2025年已发货'!C:C</f>
        <v>HRB400EФ12</v>
      </c>
      <c r="D9556" s="2" t="str">
        <f>'[1]2025年已发货'!D:D</f>
        <v>吨</v>
      </c>
      <c r="E9556" s="2">
        <f>'[1]2025年已发货'!E:E</f>
        <v>18</v>
      </c>
      <c r="F9556" s="4">
        <f>'[1]2025年已发货'!F:F</f>
        <v>45969</v>
      </c>
      <c r="G9556" s="2" t="str">
        <f>'[1]2025年已发货'!G:G</f>
        <v>（中铁二局-成渝扩容4标）四川省成都市简阳市杨家镇桐子湾村二局钢筋场</v>
      </c>
      <c r="H9556" s="2" t="str">
        <f>'[1]2025年已发货'!H:H</f>
        <v>陈钢</v>
      </c>
      <c r="I9556" s="2">
        <f>'[1]2025年已发货'!I:I</f>
        <v>13018165813</v>
      </c>
      <c r="J9556" s="2" vm="1" t="e">
        <f>_xlfn._xlws.FILTER(辅助信息!D:D,辅助信息!G:G=G9556)</f>
        <v>#VALUE!</v>
      </c>
    </row>
    <row r="9557" spans="1:10">
      <c r="A9557" s="2" t="str">
        <f>'[1]2025年已发货'!A:A</f>
        <v>泸钢</v>
      </c>
      <c r="B9557" s="2" t="str">
        <f>'[1]2025年已发货'!B:B</f>
        <v>盘螺</v>
      </c>
      <c r="C9557" s="2" t="str">
        <f>'[1]2025年已发货'!C:C</f>
        <v>HRB400E Φ12</v>
      </c>
      <c r="D9557" s="2" t="str">
        <f>'[1]2025年已发货'!D:D</f>
        <v>吨</v>
      </c>
      <c r="E9557" s="2">
        <f>'[1]2025年已发货'!E:E</f>
        <v>35</v>
      </c>
      <c r="F9557" s="4">
        <f>'[1]2025年已发货'!F:F</f>
        <v>45969</v>
      </c>
      <c r="G9557" s="2" t="str">
        <f>'[1]2025年已发货'!G:G</f>
        <v>（自永2标九局西南分公司钢筋棚）四川省自贡市骑龙镇大湾村</v>
      </c>
      <c r="H9557" s="2" t="str">
        <f>'[1]2025年已发货'!H:H</f>
        <v>高彦彬</v>
      </c>
      <c r="I9557" s="2">
        <f>'[1]2025年已发货'!I:I</f>
        <v>13835906370</v>
      </c>
      <c r="J9557" s="2" vm="1" t="e">
        <f>_xlfn._xlws.FILTER(辅助信息!D:D,辅助信息!G:G=G9557)</f>
        <v>#VALUE!</v>
      </c>
    </row>
    <row r="9558" spans="1:10">
      <c r="A9558" s="2" t="str">
        <f>'[1]2025年已发货'!A:A</f>
        <v>达钢</v>
      </c>
      <c r="B9558" s="2" t="str">
        <f>'[1]2025年已发货'!B:B</f>
        <v>盘螺</v>
      </c>
      <c r="C9558" s="2" t="str">
        <f>'[1]2025年已发货'!C:C</f>
        <v>HRB400EФ8</v>
      </c>
      <c r="D9558" s="2" t="str">
        <f>'[1]2025年已发货'!D:D</f>
        <v>吨</v>
      </c>
      <c r="E9558" s="2">
        <f>'[1]2025年已发货'!E:E</f>
        <v>17</v>
      </c>
      <c r="F9558" s="4">
        <f>'[1]2025年已发货'!F:F</f>
        <v>45969</v>
      </c>
      <c r="G9558" s="2" t="str">
        <f>'[1]2025年已发货'!G:G</f>
        <v>（中核中原-温江光明苑三期项目）四川省成都市温江区金马街道光明苑三期项目</v>
      </c>
      <c r="H9558" s="2" t="str">
        <f>'[1]2025年已发货'!H:H</f>
        <v>王生斌</v>
      </c>
      <c r="I9558" s="2">
        <f>'[1]2025年已发货'!I:I</f>
        <v>15228858118</v>
      </c>
      <c r="J9558" s="2" vm="1" t="e">
        <f>_xlfn._xlws.FILTER(辅助信息!D:D,辅助信息!G:G=G9558)</f>
        <v>#VALUE!</v>
      </c>
    </row>
    <row r="9559" spans="1:10">
      <c r="A9559" s="2" t="str">
        <f>'[1]2025年已发货'!A:A</f>
        <v>达钢</v>
      </c>
      <c r="B9559" s="2" t="str">
        <f>'[1]2025年已发货'!B:B</f>
        <v>盘螺</v>
      </c>
      <c r="C9559" s="2" t="str">
        <f>'[1]2025年已发货'!C:C</f>
        <v>HRB400EФ10</v>
      </c>
      <c r="D9559" s="2" t="str">
        <f>'[1]2025年已发货'!D:D</f>
        <v>吨</v>
      </c>
      <c r="E9559" s="2">
        <f>'[1]2025年已发货'!E:E</f>
        <v>17</v>
      </c>
      <c r="F9559" s="4">
        <f>'[1]2025年已发货'!F:F</f>
        <v>45969</v>
      </c>
      <c r="G9559" s="2" t="str">
        <f>'[1]2025年已发货'!G:G</f>
        <v>（中核中原-温江光明苑三期项目）四川省成都市温江区金马街道光明苑三期项目</v>
      </c>
      <c r="H9559" s="2" t="str">
        <f>'[1]2025年已发货'!H:H</f>
        <v>王生斌</v>
      </c>
      <c r="I9559" s="2">
        <f>'[1]2025年已发货'!I:I</f>
        <v>15228858118</v>
      </c>
      <c r="J9559" s="2" vm="1" t="e">
        <f>_xlfn._xlws.FILTER(辅助信息!D:D,辅助信息!G:G=G9559)</f>
        <v>#VALUE!</v>
      </c>
    </row>
    <row r="9560" spans="1:10">
      <c r="A9560" s="2" t="str">
        <f>'[1]2025年已发货'!A:A</f>
        <v>达钢</v>
      </c>
      <c r="B9560" s="2" t="str">
        <f>'[1]2025年已发货'!B:B</f>
        <v>盘螺</v>
      </c>
      <c r="C9560" s="2" t="str">
        <f>'[1]2025年已发货'!C:C</f>
        <v>HRB400E Φ10</v>
      </c>
      <c r="D9560" s="2" t="str">
        <f>'[1]2025年已发货'!D:D</f>
        <v>吨</v>
      </c>
      <c r="E9560" s="2">
        <f>'[1]2025年已发货'!E:E</f>
        <v>35</v>
      </c>
      <c r="F9560" s="4">
        <f>'[1]2025年已发货'!F:F</f>
        <v>45969</v>
      </c>
      <c r="G9560" s="2" t="str">
        <f>'[1]2025年已发货'!G:G</f>
        <v>（华西简阳西城嘉苑）四川省成都市简阳市简城街道高屋村</v>
      </c>
      <c r="H9560" s="2" t="str">
        <f>'[1]2025年已发货'!H:H</f>
        <v>张瀚镭</v>
      </c>
      <c r="I9560" s="2">
        <f>'[1]2025年已发货'!I:I</f>
        <v>15884666220</v>
      </c>
      <c r="J9560" s="2" t="str">
        <f>_xlfn._xlws.FILTER(辅助信息!D:D,辅助信息!G:G=G9560)</f>
        <v>华西简阳西城嘉苑</v>
      </c>
    </row>
    <row r="9561" spans="1:10">
      <c r="A9561" s="2" t="str">
        <f>'[1]2025年已发货'!A:A</f>
        <v>达钢</v>
      </c>
      <c r="B9561" s="2" t="str">
        <f>'[1]2025年已发货'!B:B</f>
        <v>盘螺</v>
      </c>
      <c r="C9561" s="2" t="str">
        <f>'[1]2025年已发货'!C:C</f>
        <v>HRB400E Φ10</v>
      </c>
      <c r="D9561" s="2" t="str">
        <f>'[1]2025年已发货'!D:D</f>
        <v>吨</v>
      </c>
      <c r="E9561" s="2">
        <f>'[1]2025年已发货'!E:E</f>
        <v>10</v>
      </c>
      <c r="F9561" s="4">
        <f>'[1]2025年已发货'!F:F</f>
        <v>45969</v>
      </c>
      <c r="G9561" s="2" t="str">
        <f>'[1]2025年已发货'!G:G</f>
        <v>（商投建工达州中医药科技园-2工区-2号桥）达州市通川区达州中医药职业学院犀牛大道北段</v>
      </c>
      <c r="H9561" s="2" t="str">
        <f>'[1]2025年已发货'!H:H</f>
        <v>李波</v>
      </c>
      <c r="I9561" s="2">
        <f>'[1]2025年已发货'!I:I</f>
        <v>18381899787</v>
      </c>
      <c r="J9561" s="2" t="str">
        <f>_xlfn._xlws.FILTER(辅助信息!D:D,辅助信息!G:G=G9561)</f>
        <v>商投建工达州中医药科技园</v>
      </c>
    </row>
    <row r="9562" spans="1:10">
      <c r="A9562" s="2" t="str">
        <f>'[1]2025年已发货'!A:A</f>
        <v>达钢</v>
      </c>
      <c r="B9562" s="2" t="str">
        <f>'[1]2025年已发货'!B:B</f>
        <v>螺纹钢</v>
      </c>
      <c r="C9562" s="2" t="str">
        <f>'[1]2025年已发货'!C:C</f>
        <v>HRB400E Φ14 9m</v>
      </c>
      <c r="D9562" s="2" t="str">
        <f>'[1]2025年已发货'!D:D</f>
        <v>吨</v>
      </c>
      <c r="E9562" s="2">
        <f>'[1]2025年已发货'!E:E</f>
        <v>48</v>
      </c>
      <c r="F9562" s="4">
        <f>'[1]2025年已发货'!F:F</f>
        <v>45969</v>
      </c>
      <c r="G9562" s="2" t="str">
        <f>'[1]2025年已发货'!G:G</f>
        <v>（商投建工达州中医药科技园-2工区-2号桥）达州市通川区达州中医药职业学院犀牛大道北段</v>
      </c>
      <c r="H9562" s="2" t="str">
        <f>'[1]2025年已发货'!H:H</f>
        <v>李波</v>
      </c>
      <c r="I9562" s="2">
        <f>'[1]2025年已发货'!I:I</f>
        <v>18381899787</v>
      </c>
      <c r="J9562" s="2" t="str">
        <f>_xlfn._xlws.FILTER(辅助信息!D:D,辅助信息!G:G=G9562)</f>
        <v>商投建工达州中医药科技园</v>
      </c>
    </row>
    <row r="9563" spans="1:10">
      <c r="A9563" s="2" t="str">
        <f>'[1]2025年已发货'!A:A</f>
        <v>德胜</v>
      </c>
      <c r="B9563" s="2" t="str">
        <f>'[1]2025年已发货'!B:B</f>
        <v>螺纹钢</v>
      </c>
      <c r="C9563" s="2" t="str">
        <f>'[1]2025年已发货'!C:C</f>
        <v>HRB400E Φ14 9m</v>
      </c>
      <c r="D9563" s="2" t="str">
        <f>'[1]2025年已发货'!D:D</f>
        <v>吨</v>
      </c>
      <c r="E9563" s="2">
        <f>'[1]2025年已发货'!E:E</f>
        <v>16</v>
      </c>
      <c r="F9563" s="4">
        <f>'[1]2025年已发货'!F:F</f>
        <v>45971</v>
      </c>
      <c r="G9563" s="2" t="str">
        <f>'[1]2025年已发货'!G:G</f>
        <v>(宜宾兴港三江新区长江工业园保障性租赁住房建设项目-4#厂房)四川省宜宾市翠屏区久安二路与宜宾港路北段交叉口正东方向195米左右宜宾综合保税区</v>
      </c>
      <c r="H9563" s="2" t="str">
        <f>'[1]2025年已发货'!H:H</f>
        <v>宴红川</v>
      </c>
      <c r="I9563" s="2">
        <f>'[1]2025年已发货'!I:I</f>
        <v>13568330806</v>
      </c>
      <c r="J9563" s="2" t="str">
        <f>_xlfn._xlws.FILTER(辅助信息!D:D,辅助信息!G:G=G9563)</f>
        <v>宜宾兴港三江新区长江工业园建设项目</v>
      </c>
    </row>
    <row r="9564" spans="1:10">
      <c r="A9564" s="2" t="str">
        <f>'[1]2025年已发货'!A:A</f>
        <v>德胜</v>
      </c>
      <c r="B9564" s="2" t="str">
        <f>'[1]2025年已发货'!B:B</f>
        <v>螺纹钢</v>
      </c>
      <c r="C9564" s="2" t="str">
        <f>'[1]2025年已发货'!C:C</f>
        <v>HRB400E Φ18 9m</v>
      </c>
      <c r="D9564" s="2" t="str">
        <f>'[1]2025年已发货'!D:D</f>
        <v>吨</v>
      </c>
      <c r="E9564" s="2">
        <f>'[1]2025年已发货'!E:E</f>
        <v>35</v>
      </c>
      <c r="F9564" s="4">
        <f>'[1]2025年已发货'!F:F</f>
        <v>45971</v>
      </c>
      <c r="G9564" s="2" t="str">
        <f>'[1]2025年已发货'!G:G</f>
        <v>(宜宾兴港三江新区长江工业园保障性租赁住房建设项目-4#厂房)四川省宜宾市翠屏区久安二路与宜宾港路北段交叉口正东方向195米左右宜宾综合保税区</v>
      </c>
      <c r="H9564" s="2" t="str">
        <f>'[1]2025年已发货'!H:H</f>
        <v>宴红川</v>
      </c>
      <c r="I9564" s="2">
        <f>'[1]2025年已发货'!I:I</f>
        <v>13568330806</v>
      </c>
      <c r="J9564" s="2" t="str">
        <f>_xlfn._xlws.FILTER(辅助信息!D:D,辅助信息!G:G=G9564)</f>
        <v>宜宾兴港三江新区长江工业园建设项目</v>
      </c>
    </row>
    <row r="9565" spans="1:10">
      <c r="A9565" s="2" t="str">
        <f>'[1]2025年已发货'!A:A</f>
        <v>德胜</v>
      </c>
      <c r="B9565" s="2" t="str">
        <f>'[1]2025年已发货'!B:B</f>
        <v>螺纹钢</v>
      </c>
      <c r="C9565" s="2" t="str">
        <f>'[1]2025年已发货'!C:C</f>
        <v>HRB400E Φ20 9m</v>
      </c>
      <c r="D9565" s="2" t="str">
        <f>'[1]2025年已发货'!D:D</f>
        <v>吨</v>
      </c>
      <c r="E9565" s="2">
        <f>'[1]2025年已发货'!E:E</f>
        <v>20</v>
      </c>
      <c r="F9565" s="4">
        <f>'[1]2025年已发货'!F:F</f>
        <v>45971</v>
      </c>
      <c r="G9565" s="2" t="str">
        <f>'[1]2025年已发货'!G:G</f>
        <v>(宜宾兴港三江新区长江工业园保障性租赁住房建设项目-4#厂房)四川省宜宾市翠屏区久安二路与宜宾港路北段交叉口正东方向195米左右宜宾综合保税区</v>
      </c>
      <c r="H9565" s="2" t="str">
        <f>'[1]2025年已发货'!H:H</f>
        <v>宴红川</v>
      </c>
      <c r="I9565" s="2">
        <f>'[1]2025年已发货'!I:I</f>
        <v>13568330806</v>
      </c>
      <c r="J9565" s="2" t="str">
        <f>_xlfn._xlws.FILTER(辅助信息!D:D,辅助信息!G:G=G9565)</f>
        <v>宜宾兴港三江新区长江工业园建设项目</v>
      </c>
    </row>
    <row r="9566" spans="1:10">
      <c r="A9566" s="2" t="str">
        <f>'[1]2025年已发货'!A:A</f>
        <v>德胜</v>
      </c>
      <c r="B9566" s="2" t="str">
        <f>'[1]2025年已发货'!B:B</f>
        <v>螺纹钢</v>
      </c>
      <c r="C9566" s="2" t="str">
        <f>'[1]2025年已发货'!C:C</f>
        <v>HRB400E Φ25 9m</v>
      </c>
      <c r="D9566" s="2" t="str">
        <f>'[1]2025年已发货'!D:D</f>
        <v>吨</v>
      </c>
      <c r="E9566" s="2">
        <f>'[1]2025年已发货'!E:E</f>
        <v>36</v>
      </c>
      <c r="F9566" s="4">
        <f>'[1]2025年已发货'!F:F</f>
        <v>45971</v>
      </c>
      <c r="G9566" s="2" t="str">
        <f>'[1]2025年已发货'!G:G</f>
        <v>(宜宾兴港三江新区长江工业园保障性租赁住房建设项目-4#厂房)四川省宜宾市翠屏区久安二路与宜宾港路北段交叉口正东方向195米左右宜宾综合保税区</v>
      </c>
      <c r="H9566" s="2" t="str">
        <f>'[1]2025年已发货'!H:H</f>
        <v>宴红川</v>
      </c>
      <c r="I9566" s="2">
        <f>'[1]2025年已发货'!I:I</f>
        <v>13568330806</v>
      </c>
      <c r="J9566" s="2" t="str">
        <f>_xlfn._xlws.FILTER(辅助信息!D:D,辅助信息!G:G=G9566)</f>
        <v>宜宾兴港三江新区长江工业园建设项目</v>
      </c>
    </row>
    <row r="9567" spans="1:10">
      <c r="A9567" s="2" t="str">
        <f>'[1]2025年已发货'!A:A</f>
        <v>德胜</v>
      </c>
      <c r="B9567" s="2" t="str">
        <f>'[1]2025年已发货'!B:B</f>
        <v>螺纹钢</v>
      </c>
      <c r="C9567" s="2" t="str">
        <f>'[1]2025年已发货'!C:C</f>
        <v>HRB400E Φ14 12m</v>
      </c>
      <c r="D9567" s="2" t="str">
        <f>'[1]2025年已发货'!D:D</f>
        <v>吨</v>
      </c>
      <c r="E9567" s="2">
        <f>'[1]2025年已发货'!E:E</f>
        <v>30</v>
      </c>
      <c r="F9567" s="4">
        <f>'[1]2025年已发货'!F:F</f>
        <v>45971</v>
      </c>
      <c r="G9567" s="2" t="str">
        <f>'[1]2025年已发货'!G:G</f>
        <v>(五冶建设锦江区林家坝片区20号地块商业项目)锦江区泰昌路锦江28亩项目部</v>
      </c>
      <c r="H9567" s="2" t="str">
        <f>'[1]2025年已发货'!H:H</f>
        <v>陶杰</v>
      </c>
      <c r="I9567" s="2">
        <f>'[1]2025年已发货'!I:I</f>
        <v>13980247952</v>
      </c>
      <c r="J9567" s="2" t="str">
        <f>_xlfn._xlws.FILTER(辅助信息!D:D,辅助信息!G:G=G9567)</f>
        <v>五冶建设锦江区林家坝片区20号地块商业项目</v>
      </c>
    </row>
    <row r="9568" spans="1:10">
      <c r="A9568" s="2" t="str">
        <f>'[1]2025年已发货'!A:A</f>
        <v>德胜</v>
      </c>
      <c r="B9568" s="2" t="str">
        <f>'[1]2025年已发货'!B:B</f>
        <v>螺纹钢</v>
      </c>
      <c r="C9568" s="2" t="str">
        <f>'[1]2025年已发货'!C:C</f>
        <v>HRB400E Φ16 12m</v>
      </c>
      <c r="D9568" s="2" t="str">
        <f>'[1]2025年已发货'!D:D</f>
        <v>吨</v>
      </c>
      <c r="E9568" s="2">
        <f>'[1]2025年已发货'!E:E</f>
        <v>15</v>
      </c>
      <c r="F9568" s="4">
        <f>'[1]2025年已发货'!F:F</f>
        <v>45971</v>
      </c>
      <c r="G9568" s="2" t="str">
        <f>'[1]2025年已发货'!G:G</f>
        <v>(五冶建设锦江区林家坝片区20号地块商业项目)锦江区泰昌路锦江28亩项目部</v>
      </c>
      <c r="H9568" s="2" t="str">
        <f>'[1]2025年已发货'!H:H</f>
        <v>陶杰</v>
      </c>
      <c r="I9568" s="2">
        <f>'[1]2025年已发货'!I:I</f>
        <v>13980247952</v>
      </c>
      <c r="J9568" s="2" t="str">
        <f>_xlfn._xlws.FILTER(辅助信息!D:D,辅助信息!G:G=G9568)</f>
        <v>五冶建设锦江区林家坝片区20号地块商业项目</v>
      </c>
    </row>
    <row r="9569" spans="1:10">
      <c r="A9569" s="2" t="str">
        <f>'[1]2025年已发货'!A:A</f>
        <v>德胜</v>
      </c>
      <c r="B9569" s="2" t="str">
        <f>'[1]2025年已发货'!B:B</f>
        <v>螺纹钢</v>
      </c>
      <c r="C9569" s="2" t="str">
        <f>'[1]2025年已发货'!C:C</f>
        <v>HRB400E Φ18 12m</v>
      </c>
      <c r="D9569" s="2" t="str">
        <f>'[1]2025年已发货'!D:D</f>
        <v>吨</v>
      </c>
      <c r="E9569" s="2">
        <f>'[1]2025年已发货'!E:E</f>
        <v>20</v>
      </c>
      <c r="F9569" s="4">
        <f>'[1]2025年已发货'!F:F</f>
        <v>45971</v>
      </c>
      <c r="G9569" s="2" t="str">
        <f>'[1]2025年已发货'!G:G</f>
        <v>(五冶建设锦江区林家坝片区20号地块商业项目)锦江区泰昌路锦江28亩项目部</v>
      </c>
      <c r="H9569" s="2" t="str">
        <f>'[1]2025年已发货'!H:H</f>
        <v>陶杰</v>
      </c>
      <c r="I9569" s="2">
        <f>'[1]2025年已发货'!I:I</f>
        <v>13980247952</v>
      </c>
      <c r="J9569" s="2" t="str">
        <f>_xlfn._xlws.FILTER(辅助信息!D:D,辅助信息!G:G=G9569)</f>
        <v>五冶建设锦江区林家坝片区20号地块商业项目</v>
      </c>
    </row>
    <row r="9570" spans="1:10">
      <c r="A9570" s="2" t="str">
        <f>'[1]2025年已发货'!A:A</f>
        <v>德胜</v>
      </c>
      <c r="B9570" s="2" t="str">
        <f>'[1]2025年已发货'!B:B</f>
        <v>螺纹钢</v>
      </c>
      <c r="C9570" s="2" t="str">
        <f>'[1]2025年已发货'!C:C</f>
        <v>HRB400E Φ25 12m</v>
      </c>
      <c r="D9570" s="2" t="str">
        <f>'[1]2025年已发货'!D:D</f>
        <v>吨</v>
      </c>
      <c r="E9570" s="2">
        <f>'[1]2025年已发货'!E:E</f>
        <v>5</v>
      </c>
      <c r="F9570" s="4">
        <f>'[1]2025年已发货'!F:F</f>
        <v>45971</v>
      </c>
      <c r="G9570" s="2" t="str">
        <f>'[1]2025年已发货'!G:G</f>
        <v>(五冶建设锦江区林家坝片区20号地块商业项目)锦江区泰昌路锦江28亩项目部</v>
      </c>
      <c r="H9570" s="2" t="str">
        <f>'[1]2025年已发货'!H:H</f>
        <v>陶杰</v>
      </c>
      <c r="I9570" s="2">
        <f>'[1]2025年已发货'!I:I</f>
        <v>13980247952</v>
      </c>
      <c r="J9570" s="2" t="str">
        <f>_xlfn._xlws.FILTER(辅助信息!D:D,辅助信息!G:G=G9570)</f>
        <v>五冶建设锦江区林家坝片区20号地块商业项目</v>
      </c>
    </row>
    <row r="9571" spans="1:10">
      <c r="A9571" s="2" t="str">
        <f>'[1]2025年已发货'!A:A</f>
        <v>德胜</v>
      </c>
      <c r="B9571" s="2" t="str">
        <f>'[1]2025年已发货'!B:B</f>
        <v>螺纹钢</v>
      </c>
      <c r="C9571" s="2" t="str">
        <f>'[1]2025年已发货'!C:C</f>
        <v>HRB400EФ12*9m</v>
      </c>
      <c r="D9571" s="2" t="str">
        <f>'[1]2025年已发货'!D:D</f>
        <v>吨</v>
      </c>
      <c r="E9571" s="2">
        <f>'[1]2025年已发货'!E:E</f>
        <v>3</v>
      </c>
      <c r="F9571" s="4">
        <f>'[1]2025年已发货'!F:F</f>
        <v>45971</v>
      </c>
      <c r="G9571" s="2" t="str">
        <f>'[1]2025年已发货'!G:G</f>
        <v>（成铁西物-重庆市綦江项目）重庆市綦江区两河口站重庆市綦江区盖石场镇段河道综合治理工程</v>
      </c>
      <c r="H9571" s="2" t="str">
        <f>'[1]2025年已发货'!H:H</f>
        <v>黄永福</v>
      </c>
      <c r="I9571" s="2" t="str">
        <f>'[1]2025年已发货'!I:I</f>
        <v>15982823571</v>
      </c>
      <c r="J9571" s="2" vm="1" t="e">
        <f>_xlfn._xlws.FILTER(辅助信息!D:D,辅助信息!G:G=G9571)</f>
        <v>#VALUE!</v>
      </c>
    </row>
    <row r="9572" spans="1:10">
      <c r="A9572" s="2" t="str">
        <f>'[1]2025年已发货'!A:A</f>
        <v>德胜</v>
      </c>
      <c r="B9572" s="2" t="str">
        <f>'[1]2025年已发货'!B:B</f>
        <v>螺纹钢</v>
      </c>
      <c r="C9572" s="2" t="str">
        <f>'[1]2025年已发货'!C:C</f>
        <v>HRB400EФ32*9m</v>
      </c>
      <c r="D9572" s="2" t="str">
        <f>'[1]2025年已发货'!D:D</f>
        <v>吨</v>
      </c>
      <c r="E9572" s="2">
        <f>'[1]2025年已发货'!E:E</f>
        <v>31</v>
      </c>
      <c r="F9572" s="4">
        <f>'[1]2025年已发货'!F:F</f>
        <v>45971</v>
      </c>
      <c r="G9572" s="2" t="str">
        <f>'[1]2025年已发货'!G:G</f>
        <v>（成铁西物-重庆市綦江项目）重庆市綦江区两河口站重庆市綦江区盖石场镇段河道综合治理工程</v>
      </c>
      <c r="H9572" s="2" t="str">
        <f>'[1]2025年已发货'!H:H</f>
        <v>黄永福</v>
      </c>
      <c r="I9572" s="2" t="str">
        <f>'[1]2025年已发货'!I:I</f>
        <v>15982823571</v>
      </c>
      <c r="J9572" s="2" vm="1" t="e">
        <f>_xlfn._xlws.FILTER(辅助信息!D:D,辅助信息!G:G=G9572)</f>
        <v>#VALUE!</v>
      </c>
    </row>
    <row r="9573" spans="1:10">
      <c r="A9573" s="2" t="str">
        <f>'[1]2025年已发货'!A:A</f>
        <v>德胜</v>
      </c>
      <c r="B9573" s="2" t="str">
        <f>'[1]2025年已发货'!B:B</f>
        <v>螺纹钢</v>
      </c>
      <c r="C9573" s="2" t="str">
        <f>'[1]2025年已发货'!C:C</f>
        <v>HRB400EФ12*9m</v>
      </c>
      <c r="D9573" s="2" t="str">
        <f>'[1]2025年已发货'!D:D</f>
        <v>吨</v>
      </c>
      <c r="E9573" s="2">
        <f>'[1]2025年已发货'!E:E</f>
        <v>10</v>
      </c>
      <c r="F9573" s="4">
        <f>'[1]2025年已发货'!F:F</f>
        <v>45971</v>
      </c>
      <c r="G9573" s="2" t="str">
        <f>'[1]2025年已发货'!G:G</f>
        <v>（中核中原-温江光明苑三期项目）四川省成都市温江区金马街道光明苑三期项目</v>
      </c>
      <c r="H9573" s="2" t="str">
        <f>'[1]2025年已发货'!H:H</f>
        <v>王生斌</v>
      </c>
      <c r="I9573" s="2">
        <f>'[1]2025年已发货'!I:I</f>
        <v>15228858118</v>
      </c>
      <c r="J9573" s="2" vm="1" t="e">
        <f>_xlfn._xlws.FILTER(辅助信息!D:D,辅助信息!G:G=G9573)</f>
        <v>#VALUE!</v>
      </c>
    </row>
    <row r="9574" spans="1:10">
      <c r="A9574" s="2" t="str">
        <f>'[1]2025年已发货'!A:A</f>
        <v>德胜</v>
      </c>
      <c r="B9574" s="2" t="str">
        <f>'[1]2025年已发货'!B:B</f>
        <v>螺纹钢</v>
      </c>
      <c r="C9574" s="2" t="str">
        <f>'[1]2025年已发货'!C:C</f>
        <v>HRB400EФ16*9m</v>
      </c>
      <c r="D9574" s="2" t="str">
        <f>'[1]2025年已发货'!D:D</f>
        <v>吨</v>
      </c>
      <c r="E9574" s="2">
        <f>'[1]2025年已发货'!E:E</f>
        <v>10</v>
      </c>
      <c r="F9574" s="4">
        <f>'[1]2025年已发货'!F:F</f>
        <v>45971</v>
      </c>
      <c r="G9574" s="2" t="str">
        <f>'[1]2025年已发货'!G:G</f>
        <v>（中核中原-温江光明苑三期项目）四川省成都市温江区金马街道光明苑三期项目</v>
      </c>
      <c r="H9574" s="2" t="str">
        <f>'[1]2025年已发货'!H:H</f>
        <v>王生斌</v>
      </c>
      <c r="I9574" s="2">
        <f>'[1]2025年已发货'!I:I</f>
        <v>15228858118</v>
      </c>
      <c r="J9574" s="2" vm="1" t="e">
        <f>_xlfn._xlws.FILTER(辅助信息!D:D,辅助信息!G:G=G9574)</f>
        <v>#VALUE!</v>
      </c>
    </row>
    <row r="9575" spans="1:10">
      <c r="A9575" s="2" t="str">
        <f>'[1]2025年已发货'!A:A</f>
        <v>德胜</v>
      </c>
      <c r="B9575" s="2" t="str">
        <f>'[1]2025年已发货'!B:B</f>
        <v>螺纹钢</v>
      </c>
      <c r="C9575" s="2" t="str">
        <f>'[1]2025年已发货'!C:C</f>
        <v>HRB400EФ25*9m</v>
      </c>
      <c r="D9575" s="2" t="str">
        <f>'[1]2025年已发货'!D:D</f>
        <v>吨</v>
      </c>
      <c r="E9575" s="2">
        <f>'[1]2025年已发货'!E:E</f>
        <v>13.5</v>
      </c>
      <c r="F9575" s="4">
        <f>'[1]2025年已发货'!F:F</f>
        <v>45971</v>
      </c>
      <c r="G9575" s="2" t="str">
        <f>'[1]2025年已发货'!G:G</f>
        <v>（中核中原-温江光明苑三期项目）四川省成都市温江区金马街道光明苑三期项目</v>
      </c>
      <c r="H9575" s="2" t="str">
        <f>'[1]2025年已发货'!H:H</f>
        <v>王生斌</v>
      </c>
      <c r="I9575" s="2">
        <f>'[1]2025年已发货'!I:I</f>
        <v>15228858118</v>
      </c>
      <c r="J9575" s="2" vm="1" t="e">
        <f>_xlfn._xlws.FILTER(辅助信息!D:D,辅助信息!G:G=G9575)</f>
        <v>#VALUE!</v>
      </c>
    </row>
    <row r="9576" spans="1:10">
      <c r="A9576" s="2" t="str">
        <f>'[1]2025年已发货'!A:A</f>
        <v>德胜</v>
      </c>
      <c r="B9576" s="2" t="str">
        <f>'[1]2025年已发货'!B:B</f>
        <v>螺纹钢</v>
      </c>
      <c r="C9576" s="2" t="str">
        <f>'[1]2025年已发货'!C:C</f>
        <v>HRB400EФ12，9m</v>
      </c>
      <c r="D9576" s="2" t="str">
        <f>'[1]2025年已发货'!D:D</f>
        <v>吨</v>
      </c>
      <c r="E9576" s="2">
        <f>'[1]2025年已发货'!E:E</f>
        <v>6</v>
      </c>
      <c r="F9576" s="4">
        <f>'[1]2025年已发货'!F:F</f>
        <v>45971</v>
      </c>
      <c r="G9576" s="2" t="str">
        <f>'[1]2025年已发货'!G:G</f>
        <v>（五局新津tod项目）成都市新津区旭辉天府未来城南(华金路南)</v>
      </c>
      <c r="H9576" s="2" t="str">
        <f>'[1]2025年已发货'!H:H</f>
        <v>李霜</v>
      </c>
      <c r="I9576" s="2">
        <f>'[1]2025年已发货'!I:I</f>
        <v>18785086540</v>
      </c>
      <c r="J9576" s="2" vm="1" t="e">
        <f>_xlfn._xlws.FILTER(辅助信息!D:D,辅助信息!G:G=G9576)</f>
        <v>#VALUE!</v>
      </c>
    </row>
    <row r="9577" spans="1:10">
      <c r="A9577" s="2" t="str">
        <f>'[1]2025年已发货'!A:A</f>
        <v>德胜</v>
      </c>
      <c r="B9577" s="2" t="str">
        <f>'[1]2025年已发货'!B:B</f>
        <v>螺纹钢</v>
      </c>
      <c r="C9577" s="2" t="str">
        <f>'[1]2025年已发货'!C:C</f>
        <v>HRB400EФ14，9m</v>
      </c>
      <c r="D9577" s="2" t="str">
        <f>'[1]2025年已发货'!D:D</f>
        <v>吨</v>
      </c>
      <c r="E9577" s="2">
        <f>'[1]2025年已发货'!E:E</f>
        <v>19</v>
      </c>
      <c r="F9577" s="4">
        <f>'[1]2025年已发货'!F:F</f>
        <v>45971</v>
      </c>
      <c r="G9577" s="2" t="str">
        <f>'[1]2025年已发货'!G:G</f>
        <v>（五局新津tod项目）成都市新津区旭辉天府未来城南(华金路南)</v>
      </c>
      <c r="H9577" s="2" t="str">
        <f>'[1]2025年已发货'!H:H</f>
        <v>李霜</v>
      </c>
      <c r="I9577" s="2">
        <f>'[1]2025年已发货'!I:I</f>
        <v>18785086540</v>
      </c>
      <c r="J9577" s="2" vm="1" t="e">
        <f>_xlfn._xlws.FILTER(辅助信息!D:D,辅助信息!G:G=G9577)</f>
        <v>#VALUE!</v>
      </c>
    </row>
    <row r="9578" spans="1:10">
      <c r="A9578" s="2" t="str">
        <f>'[1]2025年已发货'!A:A</f>
        <v>德胜</v>
      </c>
      <c r="B9578" s="2" t="str">
        <f>'[1]2025年已发货'!B:B</f>
        <v>螺纹钢</v>
      </c>
      <c r="C9578" s="2" t="str">
        <f>'[1]2025年已发货'!C:C</f>
        <v>HRB400EФ16，9m</v>
      </c>
      <c r="D9578" s="2" t="str">
        <f>'[1]2025年已发货'!D:D</f>
        <v>吨</v>
      </c>
      <c r="E9578" s="2">
        <f>'[1]2025年已发货'!E:E</f>
        <v>2.5</v>
      </c>
      <c r="F9578" s="4">
        <f>'[1]2025年已发货'!F:F</f>
        <v>45971</v>
      </c>
      <c r="G9578" s="2" t="str">
        <f>'[1]2025年已发货'!G:G</f>
        <v>（五局新津tod项目）成都市新津区旭辉天府未来城南(华金路南)</v>
      </c>
      <c r="H9578" s="2" t="str">
        <f>'[1]2025年已发货'!H:H</f>
        <v>李霜</v>
      </c>
      <c r="I9578" s="2">
        <f>'[1]2025年已发货'!I:I</f>
        <v>18785086540</v>
      </c>
      <c r="J9578" s="2" vm="1" t="e">
        <f>_xlfn._xlws.FILTER(辅助信息!D:D,辅助信息!G:G=G9578)</f>
        <v>#VALUE!</v>
      </c>
    </row>
    <row r="9579" spans="1:10">
      <c r="A9579" s="2" t="str">
        <f>'[1]2025年已发货'!A:A</f>
        <v>德胜</v>
      </c>
      <c r="B9579" s="2" t="str">
        <f>'[1]2025年已发货'!B:B</f>
        <v>螺纹钢</v>
      </c>
      <c r="C9579" s="2" t="str">
        <f>'[1]2025年已发货'!C:C</f>
        <v>HRB400EФ18，9m</v>
      </c>
      <c r="D9579" s="2" t="str">
        <f>'[1]2025年已发货'!D:D</f>
        <v>吨</v>
      </c>
      <c r="E9579" s="2">
        <f>'[1]2025年已发货'!E:E</f>
        <v>2.5</v>
      </c>
      <c r="F9579" s="4">
        <f>'[1]2025年已发货'!F:F</f>
        <v>45971</v>
      </c>
      <c r="G9579" s="2" t="str">
        <f>'[1]2025年已发货'!G:G</f>
        <v>（五局新津tod项目）成都市新津区旭辉天府未来城南(华金路南)</v>
      </c>
      <c r="H9579" s="2" t="str">
        <f>'[1]2025年已发货'!H:H</f>
        <v>李霜</v>
      </c>
      <c r="I9579" s="2">
        <f>'[1]2025年已发货'!I:I</f>
        <v>18785086540</v>
      </c>
      <c r="J9579" s="2" vm="1" t="e">
        <f>_xlfn._xlws.FILTER(辅助信息!D:D,辅助信息!G:G=G9579)</f>
        <v>#VALUE!</v>
      </c>
    </row>
    <row r="9580" spans="1:10">
      <c r="A9580" s="2" t="str">
        <f>'[1]2025年已发货'!A:A</f>
        <v>德胜</v>
      </c>
      <c r="B9580" s="2" t="str">
        <f>'[1]2025年已发货'!B:B</f>
        <v>螺纹钢</v>
      </c>
      <c r="C9580" s="2" t="str">
        <f>'[1]2025年已发货'!C:C</f>
        <v>HRB400EФ20，9m</v>
      </c>
      <c r="D9580" s="2" t="str">
        <f>'[1]2025年已发货'!D:D</f>
        <v>吨</v>
      </c>
      <c r="E9580" s="2">
        <f>'[1]2025年已发货'!E:E</f>
        <v>2.5</v>
      </c>
      <c r="F9580" s="4">
        <f>'[1]2025年已发货'!F:F</f>
        <v>45971</v>
      </c>
      <c r="G9580" s="2" t="str">
        <f>'[1]2025年已发货'!G:G</f>
        <v>（五局新津tod项目）成都市新津区旭辉天府未来城南(华金路南)</v>
      </c>
      <c r="H9580" s="2" t="str">
        <f>'[1]2025年已发货'!H:H</f>
        <v>李霜</v>
      </c>
      <c r="I9580" s="2">
        <f>'[1]2025年已发货'!I:I</f>
        <v>18785086540</v>
      </c>
      <c r="J9580" s="2" vm="1" t="e">
        <f>_xlfn._xlws.FILTER(辅助信息!D:D,辅助信息!G:G=G9580)</f>
        <v>#VALUE!</v>
      </c>
    </row>
    <row r="9581" spans="1:10">
      <c r="A9581" s="2" t="str">
        <f>'[1]2025年已发货'!A:A</f>
        <v>德胜</v>
      </c>
      <c r="B9581" s="2" t="str">
        <f>'[1]2025年已发货'!B:B</f>
        <v>螺纹钢</v>
      </c>
      <c r="C9581" s="2" t="str">
        <f>'[1]2025年已发货'!C:C</f>
        <v>HRB400EФ22，9m</v>
      </c>
      <c r="D9581" s="2" t="str">
        <f>'[1]2025年已发货'!D:D</f>
        <v>吨</v>
      </c>
      <c r="E9581" s="2">
        <f>'[1]2025年已发货'!E:E</f>
        <v>2.5</v>
      </c>
      <c r="F9581" s="4">
        <f>'[1]2025年已发货'!F:F</f>
        <v>45971</v>
      </c>
      <c r="G9581" s="2" t="str">
        <f>'[1]2025年已发货'!G:G</f>
        <v>（五局新津tod项目）成都市新津区旭辉天府未来城南(华金路南)</v>
      </c>
      <c r="H9581" s="2" t="str">
        <f>'[1]2025年已发货'!H:H</f>
        <v>李霜</v>
      </c>
      <c r="I9581" s="2">
        <f>'[1]2025年已发货'!I:I</f>
        <v>18785086540</v>
      </c>
      <c r="J9581" s="2" vm="1" t="e">
        <f>_xlfn._xlws.FILTER(辅助信息!D:D,辅助信息!G:G=G9581)</f>
        <v>#VALUE!</v>
      </c>
    </row>
    <row r="9582" spans="1:10">
      <c r="A9582" s="2" t="str">
        <f>'[1]2025年已发货'!A:A</f>
        <v>德胜恒嘉</v>
      </c>
      <c r="B9582" s="2" t="str">
        <f>'[1]2025年已发货'!B:B</f>
        <v>螺纹钢</v>
      </c>
      <c r="C9582" s="2" t="str">
        <f>'[1]2025年已发货'!C:C</f>
        <v>HRB400EФ28，12m</v>
      </c>
      <c r="D9582" s="2" t="str">
        <f>'[1]2025年已发货'!D:D</f>
        <v>吨</v>
      </c>
      <c r="E9582" s="2">
        <f>'[1]2025年已发货'!E:E</f>
        <v>35</v>
      </c>
      <c r="F9582" s="4">
        <f>'[1]2025年已发货'!F:F</f>
        <v>45971</v>
      </c>
      <c r="G9582" s="2" t="str">
        <f>'[1]2025年已发货'!G:G</f>
        <v>（中铁广州局-资乐高速5标）四川省乐山市井研县希望大道116号</v>
      </c>
      <c r="H9582" s="2" t="str">
        <f>'[1]2025年已发货'!H:H</f>
        <v>廖俊杰</v>
      </c>
      <c r="I9582" s="2">
        <f>'[1]2025年已发货'!I:I</f>
        <v>15775100965</v>
      </c>
      <c r="J9582" s="2" vm="1" t="e">
        <f>_xlfn._xlws.FILTER(辅助信息!D:D,辅助信息!G:G=G9582)</f>
        <v>#VALUE!</v>
      </c>
    </row>
    <row r="9583" spans="1:10">
      <c r="A9583" s="2" t="str">
        <f>'[1]2025年已发货'!A:A</f>
        <v>德胜恒嘉</v>
      </c>
      <c r="B9583" s="2" t="str">
        <f>'[1]2025年已发货'!B:B</f>
        <v>螺纹钢</v>
      </c>
      <c r="C9583" s="2" t="str">
        <f>'[1]2025年已发货'!C:C</f>
        <v>HRB400EФ20，12m</v>
      </c>
      <c r="D9583" s="2" t="str">
        <f>'[1]2025年已发货'!D:D</f>
        <v>吨</v>
      </c>
      <c r="E9583" s="2">
        <f>'[1]2025年已发货'!E:E</f>
        <v>70</v>
      </c>
      <c r="F9583" s="4">
        <f>'[1]2025年已发货'!F:F</f>
        <v>45971</v>
      </c>
      <c r="G9583" s="2" t="str">
        <f>'[1]2025年已发货'!G:G</f>
        <v>（中铁广州局-资乐高速5标）四川省乐山市井研县希望大道116号</v>
      </c>
      <c r="H9583" s="2" t="str">
        <f>'[1]2025年已发货'!H:H</f>
        <v>廖俊杰</v>
      </c>
      <c r="I9583" s="2">
        <f>'[1]2025年已发货'!I:I</f>
        <v>15775100965</v>
      </c>
      <c r="J9583" s="2" vm="1" t="e">
        <f>_xlfn._xlws.FILTER(辅助信息!D:D,辅助信息!G:G=G9583)</f>
        <v>#VALUE!</v>
      </c>
    </row>
    <row r="9584" spans="1:10">
      <c r="A9584" s="2" t="str">
        <f>'[1]2025年已发货'!A:A</f>
        <v>德胜恒嘉</v>
      </c>
      <c r="B9584" s="2" t="str">
        <f>'[1]2025年已发货'!B:B</f>
        <v>螺纹钢</v>
      </c>
      <c r="C9584" s="2" t="str">
        <f>'[1]2025年已发货'!C:C</f>
        <v>HRB400EФ16，12m</v>
      </c>
      <c r="D9584" s="2" t="str">
        <f>'[1]2025年已发货'!D:D</f>
        <v>吨</v>
      </c>
      <c r="E9584" s="2">
        <f>'[1]2025年已发货'!E:E</f>
        <v>70</v>
      </c>
      <c r="F9584" s="4">
        <f>'[1]2025年已发货'!F:F</f>
        <v>45971</v>
      </c>
      <c r="G9584" s="2" t="str">
        <f>'[1]2025年已发货'!G:G</f>
        <v>（中铁广州局-资乐高速5标）四川省乐山市井研县希望大道116号</v>
      </c>
      <c r="H9584" s="2" t="str">
        <f>'[1]2025年已发货'!H:H</f>
        <v>廖俊杰</v>
      </c>
      <c r="I9584" s="2">
        <f>'[1]2025年已发货'!I:I</f>
        <v>15775100965</v>
      </c>
      <c r="J9584" s="2" vm="1" t="e">
        <f>_xlfn._xlws.FILTER(辅助信息!D:D,辅助信息!G:G=G9584)</f>
        <v>#VALUE!</v>
      </c>
    </row>
    <row r="9585" spans="1:10">
      <c r="A9585" s="2" t="str">
        <f>'[1]2025年已发货'!A:A</f>
        <v>德胜恒嘉</v>
      </c>
      <c r="B9585" s="2" t="str">
        <f>'[1]2025年已发货'!B:B</f>
        <v>螺纹钢</v>
      </c>
      <c r="C9585" s="2" t="str">
        <f>'[1]2025年已发货'!C:C</f>
        <v>HRB400EФ16，12m</v>
      </c>
      <c r="D9585" s="2" t="str">
        <f>'[1]2025年已发货'!D:D</f>
        <v>吨</v>
      </c>
      <c r="E9585" s="2">
        <f>'[1]2025年已发货'!E:E</f>
        <v>35</v>
      </c>
      <c r="F9585" s="4">
        <f>'[1]2025年已发货'!F:F</f>
        <v>45971</v>
      </c>
      <c r="G9585" s="2" t="str">
        <f>'[1]2025年已发货'!G:G</f>
        <v>（中铁广州局-资乐高速5标）四川省乐山市井研县希望大道116号2号钢筋厂</v>
      </c>
      <c r="H9585" s="2" t="str">
        <f>'[1]2025年已发货'!H:H</f>
        <v>廖俊杰</v>
      </c>
      <c r="I9585" s="2">
        <f>'[1]2025年已发货'!I:I</f>
        <v>15775100965</v>
      </c>
      <c r="J9585" s="2" vm="1" t="e">
        <f>_xlfn._xlws.FILTER(辅助信息!D:D,辅助信息!G:G=G9585)</f>
        <v>#VALUE!</v>
      </c>
    </row>
    <row r="9586" spans="1:10">
      <c r="A9586" s="2" t="str">
        <f>'[1]2025年已发货'!A:A</f>
        <v>德胜恒嘉</v>
      </c>
      <c r="B9586" s="2" t="str">
        <f>'[1]2025年已发货'!B:B</f>
        <v>螺纹钢</v>
      </c>
      <c r="C9586" s="2" t="str">
        <f>'[1]2025年已发货'!C:C</f>
        <v>HRB400EФ32，12m</v>
      </c>
      <c r="D9586" s="2" t="str">
        <f>'[1]2025年已发货'!D:D</f>
        <v>吨</v>
      </c>
      <c r="E9586" s="2">
        <f>'[1]2025年已发货'!E:E</f>
        <v>35</v>
      </c>
      <c r="F9586" s="4">
        <f>'[1]2025年已发货'!F:F</f>
        <v>45971</v>
      </c>
      <c r="G9586" s="2" t="str">
        <f>'[1]2025年已发货'!G:G</f>
        <v>（中铁广州局-资乐高速5标）四川省乐山市井研县希望大道116号2号钢筋厂</v>
      </c>
      <c r="H9586" s="2" t="str">
        <f>'[1]2025年已发货'!H:H</f>
        <v>廖俊杰</v>
      </c>
      <c r="I9586" s="2">
        <f>'[1]2025年已发货'!I:I</f>
        <v>15775100965</v>
      </c>
      <c r="J9586" s="2" vm="1" t="e">
        <f>_xlfn._xlws.FILTER(辅助信息!D:D,辅助信息!G:G=G9586)</f>
        <v>#VALUE!</v>
      </c>
    </row>
    <row r="9587" spans="1:10">
      <c r="A9587" s="2" t="str">
        <f>'[1]2025年已发货'!A:A</f>
        <v>德胜恒嘉</v>
      </c>
      <c r="B9587" s="2" t="str">
        <f>'[1]2025年已发货'!B:B</f>
        <v>螺纹钢</v>
      </c>
      <c r="C9587" s="2" t="str">
        <f>'[1]2025年已发货'!C:C</f>
        <v>HRB400EФ12，9m</v>
      </c>
      <c r="D9587" s="2" t="str">
        <f>'[1]2025年已发货'!D:D</f>
        <v>吨</v>
      </c>
      <c r="E9587" s="2">
        <f>'[1]2025年已发货'!E:E</f>
        <v>210</v>
      </c>
      <c r="F9587" s="4">
        <f>'[1]2025年已发货'!F:F</f>
        <v>45971</v>
      </c>
      <c r="G9587" s="2" t="str">
        <f>'[1]2025年已发货'!G:G</f>
        <v>（中铁十局-资乐高速4标）四川省眉山市仁寿县彰加镇促进村中铁十局资乐高速2#梁场</v>
      </c>
      <c r="H9587" s="2" t="str">
        <f>'[1]2025年已发货'!H:H</f>
        <v>杨飞</v>
      </c>
      <c r="I9587" s="2">
        <f>'[1]2025年已发货'!I:I</f>
        <v>15667998777</v>
      </c>
      <c r="J9587" s="2" vm="1" t="e">
        <f>_xlfn._xlws.FILTER(辅助信息!D:D,辅助信息!G:G=G9587)</f>
        <v>#VALUE!</v>
      </c>
    </row>
    <row r="9588" spans="1:10">
      <c r="A9588" s="2" t="str">
        <f>'[1]2025年已发货'!A:A</f>
        <v>德胜恒嘉</v>
      </c>
      <c r="B9588" s="2" t="str">
        <f>'[1]2025年已发货'!B:B</f>
        <v>螺纹钢</v>
      </c>
      <c r="C9588" s="2" t="str">
        <f>'[1]2025年已发货'!C:C</f>
        <v>HRB400E Φ25×12米</v>
      </c>
      <c r="D9588" s="2" t="str">
        <f>'[1]2025年已发货'!D:D</f>
        <v>吨</v>
      </c>
      <c r="E9588" s="2">
        <f>'[1]2025年已发货'!E:E</f>
        <v>105</v>
      </c>
      <c r="F9588" s="4">
        <f>'[1]2025年已发货'!F:F</f>
        <v>45971</v>
      </c>
      <c r="G9588" s="2" t="str">
        <f>'[1]2025年已发货'!G:G</f>
        <v>（自永2标九局西南分公司钢筋棚）四川省自贡市骑龙镇大湾村</v>
      </c>
      <c r="H9588" s="2" t="str">
        <f>'[1]2025年已发货'!H:H</f>
        <v>高彦彬</v>
      </c>
      <c r="I9588" s="2">
        <f>'[1]2025年已发货'!I:I</f>
        <v>13835906370</v>
      </c>
      <c r="J9588" s="2" vm="1" t="e">
        <f>_xlfn._xlws.FILTER(辅助信息!D:D,辅助信息!G:G=G9588)</f>
        <v>#VALUE!</v>
      </c>
    </row>
    <row r="9589" spans="1:10">
      <c r="A9589" s="2" t="str">
        <f>'[1]2025年已发货'!A:A</f>
        <v>德胜恒嘉</v>
      </c>
      <c r="B9589" s="2" t="str">
        <f>'[1]2025年已发货'!B:B</f>
        <v>螺纹钢</v>
      </c>
      <c r="C9589" s="2" t="str">
        <f>'[1]2025年已发货'!C:C</f>
        <v>HRB500E Φ28×12米</v>
      </c>
      <c r="D9589" s="2" t="str">
        <f>'[1]2025年已发货'!D:D</f>
        <v>吨</v>
      </c>
      <c r="E9589" s="2">
        <f>'[1]2025年已发货'!E:E</f>
        <v>35</v>
      </c>
      <c r="F9589" s="4">
        <f>'[1]2025年已发货'!F:F</f>
        <v>45971</v>
      </c>
      <c r="G9589" s="2" t="str">
        <f>'[1]2025年已发货'!G:G</f>
        <v>自永4标一局四公司（四川省内江市隆昌市兰家花房子自永4标一局四公司钢筋棚）</v>
      </c>
      <c r="H9589" s="2" t="str">
        <f>'[1]2025年已发货'!H:H</f>
        <v>郝优</v>
      </c>
      <c r="I9589" s="2">
        <f>'[1]2025年已发货'!I:I</f>
        <v>13891371707</v>
      </c>
      <c r="J9589" s="2" vm="1" t="e">
        <f>_xlfn._xlws.FILTER(辅助信息!D:D,辅助信息!G:G=G9589)</f>
        <v>#VALUE!</v>
      </c>
    </row>
    <row r="9590" spans="1:10">
      <c r="A9590" s="2" t="str">
        <f>'[1]2025年已发货'!A:A</f>
        <v>德胜恒嘉</v>
      </c>
      <c r="B9590" s="2" t="str">
        <f>'[1]2025年已发货'!B:B</f>
        <v>螺纹钢</v>
      </c>
      <c r="C9590" s="2" t="str">
        <f>'[1]2025年已发货'!C:C</f>
        <v>HRB400EФ25</v>
      </c>
      <c r="D9590" s="2" t="str">
        <f>'[1]2025年已发货'!D:D</f>
        <v>吨</v>
      </c>
      <c r="E9590" s="2">
        <f>'[1]2025年已发货'!E:E</f>
        <v>70</v>
      </c>
      <c r="F9590" s="4">
        <f>'[1]2025年已发货'!F:F</f>
        <v>45971</v>
      </c>
      <c r="G9590" s="2" t="str">
        <f>'[1]2025年已发货'!G:G</f>
        <v>中铁隧道局路桥公司西昭高速2标1分部凉山州金阳县派来镇</v>
      </c>
      <c r="H9590" s="2" t="str">
        <f>'[1]2025年已发货'!H:H</f>
        <v>杨勇</v>
      </c>
      <c r="I9590" s="2">
        <f>'[1]2025年已发货'!I:I</f>
        <v>18882117172</v>
      </c>
      <c r="J9590" s="2" vm="1" t="e">
        <f>_xlfn._xlws.FILTER(辅助信息!D:D,辅助信息!G:G=G9590)</f>
        <v>#VALUE!</v>
      </c>
    </row>
    <row r="9591" spans="1:10">
      <c r="A9591" s="2" t="str">
        <f>'[1]2025年已发货'!A:A</f>
        <v>德胜恒嘉</v>
      </c>
      <c r="B9591" s="2" t="str">
        <f>'[1]2025年已发货'!B:B</f>
        <v>螺纹钢</v>
      </c>
      <c r="C9591" s="2" t="str">
        <f>'[1]2025年已发货'!C:C</f>
        <v>HRB400EФ12</v>
      </c>
      <c r="D9591" s="2" t="str">
        <f>'[1]2025年已发货'!D:D</f>
        <v>吨</v>
      </c>
      <c r="E9591" s="2">
        <f>'[1]2025年已发货'!E:E</f>
        <v>35</v>
      </c>
      <c r="F9591" s="4">
        <f>'[1]2025年已发货'!F:F</f>
        <v>45971</v>
      </c>
      <c r="G9591" s="2" t="str">
        <f>'[1]2025年已发货'!G:G</f>
        <v>（中铁五局一公司西昭高速3标)四川省凉山彝族自治州布拖县地洛镇桥边村钢筋加工厂</v>
      </c>
      <c r="H9591" s="2" t="str">
        <f>'[1]2025年已发货'!H:H</f>
        <v>林正兴</v>
      </c>
      <c r="I9591" s="2">
        <f>'[1]2025年已发货'!I:I</f>
        <v>18770671688</v>
      </c>
      <c r="J9591" s="2" vm="1" t="e">
        <f>_xlfn._xlws.FILTER(辅助信息!D:D,辅助信息!G:G=G9591)</f>
        <v>#VALUE!</v>
      </c>
    </row>
    <row r="9592" spans="1:10">
      <c r="A9592" s="2" t="str">
        <f>'[1]2025年已发货'!A:A</f>
        <v>德胜恒嘉</v>
      </c>
      <c r="B9592" s="2" t="str">
        <f>'[1]2025年已发货'!B:B</f>
        <v>螺纹钢</v>
      </c>
      <c r="C9592" s="2" t="str">
        <f>'[1]2025年已发货'!C:C</f>
        <v>HRB400EФ16</v>
      </c>
      <c r="D9592" s="2" t="str">
        <f>'[1]2025年已发货'!D:D</f>
        <v>吨</v>
      </c>
      <c r="E9592" s="2">
        <f>'[1]2025年已发货'!E:E</f>
        <v>35</v>
      </c>
      <c r="F9592" s="4">
        <f>'[1]2025年已发货'!F:F</f>
        <v>45971</v>
      </c>
      <c r="G9592" s="2" t="str">
        <f>'[1]2025年已发货'!G:G</f>
        <v>（中铁五局一公司西昭高速3标)四川省凉山彝族自治州布拖县地洛镇桥边村钢筋加工厂</v>
      </c>
      <c r="H9592" s="2" t="str">
        <f>'[1]2025年已发货'!H:H</f>
        <v>林正兴</v>
      </c>
      <c r="I9592" s="2">
        <f>'[1]2025年已发货'!I:I</f>
        <v>18770671688</v>
      </c>
      <c r="J9592" s="2" vm="1" t="e">
        <f>_xlfn._xlws.FILTER(辅助信息!D:D,辅助信息!G:G=G9592)</f>
        <v>#VALUE!</v>
      </c>
    </row>
    <row r="9593" spans="1:10">
      <c r="A9593" s="2" t="str">
        <f>'[1]2025年已发货'!A:A</f>
        <v>德胜恒嘉</v>
      </c>
      <c r="B9593" s="2" t="str">
        <f>'[1]2025年已发货'!B:B</f>
        <v>螺纹钢</v>
      </c>
      <c r="C9593" s="2" t="str">
        <f>'[1]2025年已发货'!C:C</f>
        <v>HRB400EФ20</v>
      </c>
      <c r="D9593" s="2" t="str">
        <f>'[1]2025年已发货'!D:D</f>
        <v>吨</v>
      </c>
      <c r="E9593" s="2">
        <f>'[1]2025年已发货'!E:E</f>
        <v>35</v>
      </c>
      <c r="F9593" s="4">
        <f>'[1]2025年已发货'!F:F</f>
        <v>45971</v>
      </c>
      <c r="G9593" s="2" t="str">
        <f>'[1]2025年已发货'!G:G</f>
        <v>（中铁五局一公司西昭高速3标)四川省凉山彝族自治州布拖县地洛镇桥边村钢筋加工厂</v>
      </c>
      <c r="H9593" s="2" t="str">
        <f>'[1]2025年已发货'!H:H</f>
        <v>林正兴</v>
      </c>
      <c r="I9593" s="2">
        <f>'[1]2025年已发货'!I:I</f>
        <v>18770671688</v>
      </c>
      <c r="J9593" s="2" vm="1" t="e">
        <f>_xlfn._xlws.FILTER(辅助信息!D:D,辅助信息!G:G=G9593)</f>
        <v>#VALUE!</v>
      </c>
    </row>
    <row r="9594" spans="1:10">
      <c r="A9594" s="2" t="str">
        <f>'[1]2025年已发货'!A:A</f>
        <v>德胜恒嘉</v>
      </c>
      <c r="B9594" s="2" t="str">
        <f>'[1]2025年已发货'!B:B</f>
        <v>螺纹钢</v>
      </c>
      <c r="C9594" s="2" t="str">
        <f>'[1]2025年已发货'!C:C</f>
        <v>HRB500EФ32</v>
      </c>
      <c r="D9594" s="2" t="str">
        <f>'[1]2025年已发货'!D:D</f>
        <v>吨</v>
      </c>
      <c r="E9594" s="2">
        <f>'[1]2025年已发货'!E:E</f>
        <v>35</v>
      </c>
      <c r="F9594" s="4">
        <f>'[1]2025年已发货'!F:F</f>
        <v>45971</v>
      </c>
      <c r="G9594" s="2" t="str">
        <f>'[1]2025年已发货'!G:G</f>
        <v>（中铁五局一公司西昭高速3标)四川省凉山彝族自治州布拖县地洛镇桥边村钢筋加工厂</v>
      </c>
      <c r="H9594" s="2" t="str">
        <f>'[1]2025年已发货'!H:H</f>
        <v>林正兴</v>
      </c>
      <c r="I9594" s="2">
        <f>'[1]2025年已发货'!I:I</f>
        <v>18770671688</v>
      </c>
      <c r="J9594" s="2" vm="1" t="e">
        <f>_xlfn._xlws.FILTER(辅助信息!D:D,辅助信息!G:G=G9594)</f>
        <v>#VALUE!</v>
      </c>
    </row>
    <row r="9595" spans="1:10">
      <c r="A9595" s="2" t="str">
        <f>'[1]2025年已发货'!A:A</f>
        <v>德胜恒嘉</v>
      </c>
      <c r="B9595" s="2" t="str">
        <f>'[1]2025年已发货'!B:B</f>
        <v>螺纹钢</v>
      </c>
      <c r="C9595" s="2" t="str">
        <f>'[1]2025年已发货'!C:C</f>
        <v>HRB400EФ32</v>
      </c>
      <c r="D9595" s="2" t="str">
        <f>'[1]2025年已发货'!D:D</f>
        <v>吨</v>
      </c>
      <c r="E9595" s="2">
        <f>'[1]2025年已发货'!E:E</f>
        <v>70</v>
      </c>
      <c r="F9595" s="4">
        <f>'[1]2025年已发货'!F:F</f>
        <v>45971</v>
      </c>
      <c r="G9595" s="2" t="str">
        <f>'[1]2025年已发货'!G:G</f>
        <v>5标二分部十局第七公司四川省凉山州彝族自治州昭觉县</v>
      </c>
      <c r="H9595" s="2" t="str">
        <f>'[1]2025年已发货'!H:H</f>
        <v>王浩</v>
      </c>
      <c r="I9595" s="2">
        <f>'[1]2025年已发货'!I:I</f>
        <v>18292113429</v>
      </c>
      <c r="J9595" s="2" vm="1" t="e">
        <f>_xlfn._xlws.FILTER(辅助信息!D:D,辅助信息!G:G=G9595)</f>
        <v>#VALUE!</v>
      </c>
    </row>
    <row r="9596" spans="1:10">
      <c r="A9596" s="2" t="str">
        <f>'[1]2025年已发货'!A:A</f>
        <v>德胜恒嘉</v>
      </c>
      <c r="B9596" s="2" t="str">
        <f>'[1]2025年已发货'!B:B</f>
        <v>螺纹钢</v>
      </c>
      <c r="C9596" s="2" t="str">
        <f>'[1]2025年已发货'!C:C</f>
        <v>HRB400EФ18*9m</v>
      </c>
      <c r="D9596" s="2" t="str">
        <f>'[1]2025年已发货'!D:D</f>
        <v>吨</v>
      </c>
      <c r="E9596" s="2">
        <f>'[1]2025年已发货'!E:E</f>
        <v>35</v>
      </c>
      <c r="F9596" s="4">
        <f>'[1]2025年已发货'!F:F</f>
        <v>45971</v>
      </c>
      <c r="G9596" s="2" t="str">
        <f>'[1]2025年已发货'!G:G</f>
        <v>（中铁一局四公司康新高速TJ1-1标雅加梗隧道）四川省甘孜州康定市雅加梗隧道</v>
      </c>
      <c r="H9596" s="2" t="str">
        <f>'[1]2025年已发货'!H:H</f>
        <v>范国义</v>
      </c>
      <c r="I9596" s="2">
        <f>'[1]2025年已发货'!I:I</f>
        <v>15897676433</v>
      </c>
      <c r="J9596" s="2" vm="1" t="e">
        <f>_xlfn._xlws.FILTER(辅助信息!D:D,辅助信息!G:G=G9596)</f>
        <v>#VALUE!</v>
      </c>
    </row>
    <row r="9597" spans="1:10">
      <c r="A9597" s="2" t="str">
        <f>'[1]2025年已发货'!A:A</f>
        <v>德胜恒嘉</v>
      </c>
      <c r="B9597" s="2" t="str">
        <f>'[1]2025年已发货'!B:B</f>
        <v>螺纹钢</v>
      </c>
      <c r="C9597" s="2" t="str">
        <f>'[1]2025年已发货'!C:C</f>
        <v>HRB400EФ32*9m</v>
      </c>
      <c r="D9597" s="2" t="str">
        <f>'[1]2025年已发货'!D:D</f>
        <v>吨</v>
      </c>
      <c r="E9597" s="2">
        <f>'[1]2025年已发货'!E:E</f>
        <v>35</v>
      </c>
      <c r="F9597" s="4">
        <f>'[1]2025年已发货'!F:F</f>
        <v>45971</v>
      </c>
      <c r="G9597" s="2" t="str">
        <f>'[1]2025年已发货'!G:G</f>
        <v>（中铁一局四公司康新高速TJ1-1标雅加梗隧道）四川省甘孜州康定市雅加梗路基</v>
      </c>
      <c r="H9597" s="2" t="str">
        <f>'[1]2025年已发货'!H:H</f>
        <v>范国义</v>
      </c>
      <c r="I9597" s="2">
        <f>'[1]2025年已发货'!I:I</f>
        <v>15897676433</v>
      </c>
      <c r="J9597" s="2" vm="1" t="e">
        <f>_xlfn._xlws.FILTER(辅助信息!D:D,辅助信息!G:G=G9597)</f>
        <v>#VALUE!</v>
      </c>
    </row>
    <row r="9598" spans="1:10">
      <c r="A9598" s="2" t="str">
        <f>'[1]2025年已发货'!A:A</f>
        <v>德胜恒嘉</v>
      </c>
      <c r="B9598" s="2" t="str">
        <f>'[1]2025年已发货'!B:B</f>
        <v>螺纹钢</v>
      </c>
      <c r="C9598" s="2" t="str">
        <f>'[1]2025年已发货'!C:C</f>
        <v>HRB400EФ25*9m</v>
      </c>
      <c r="D9598" s="2" t="str">
        <f>'[1]2025年已发货'!D:D</f>
        <v>吨</v>
      </c>
      <c r="E9598" s="2">
        <f>'[1]2025年已发货'!E:E</f>
        <v>30</v>
      </c>
      <c r="F9598" s="4">
        <f>'[1]2025年已发货'!F:F</f>
        <v>45971</v>
      </c>
      <c r="G9598" s="2" t="str">
        <f>'[1]2025年已发货'!G:G</f>
        <v>（中铁一局四公司康新高速TJ1-1标雅加梗隧道）四川省甘孜州康定市雅加梗路基</v>
      </c>
      <c r="H9598" s="2" t="str">
        <f>'[1]2025年已发货'!H:H</f>
        <v>范国义</v>
      </c>
      <c r="I9598" s="2">
        <f>'[1]2025年已发货'!I:I</f>
        <v>15897676433</v>
      </c>
      <c r="J9598" s="2" vm="1" t="e">
        <f>_xlfn._xlws.FILTER(辅助信息!D:D,辅助信息!G:G=G9598)</f>
        <v>#VALUE!</v>
      </c>
    </row>
    <row r="9599" spans="1:10">
      <c r="A9599" s="2" t="str">
        <f>'[1]2025年已发货'!A:A</f>
        <v>德胜恒嘉</v>
      </c>
      <c r="B9599" s="2" t="str">
        <f>'[1]2025年已发货'!B:B</f>
        <v>螺纹钢</v>
      </c>
      <c r="C9599" s="2" t="str">
        <f>'[1]2025年已发货'!C:C</f>
        <v>HRB400EФ32*9m</v>
      </c>
      <c r="D9599" s="2" t="str">
        <f>'[1]2025年已发货'!D:D</f>
        <v>吨</v>
      </c>
      <c r="E9599" s="2">
        <f>'[1]2025年已发货'!E:E</f>
        <v>5</v>
      </c>
      <c r="F9599" s="4">
        <f>'[1]2025年已发货'!F:F</f>
        <v>45971</v>
      </c>
      <c r="G9599" s="2" t="str">
        <f>'[1]2025年已发货'!G:G</f>
        <v>（中铁一局四公司康新高速TJ1-1标雅加梗隧道）四川省甘孜州康定市雅加梗路基</v>
      </c>
      <c r="H9599" s="2" t="str">
        <f>'[1]2025年已发货'!H:H</f>
        <v>范国义</v>
      </c>
      <c r="I9599" s="2">
        <f>'[1]2025年已发货'!I:I</f>
        <v>15897676433</v>
      </c>
      <c r="J9599" s="2" vm="1" t="e">
        <f>_xlfn._xlws.FILTER(辅助信息!D:D,辅助信息!G:G=G9599)</f>
        <v>#VALUE!</v>
      </c>
    </row>
    <row r="9600" spans="1:10">
      <c r="A9600" s="2" t="str">
        <f>'[1]2025年已发货'!A:A</f>
        <v>德胜恒嘉</v>
      </c>
      <c r="B9600" s="2" t="str">
        <f>'[1]2025年已发货'!B:B</f>
        <v>螺纹钢</v>
      </c>
      <c r="C9600" s="2" t="str">
        <f>'[1]2025年已发货'!C:C</f>
        <v>HRB400EФ22*9m</v>
      </c>
      <c r="D9600" s="2" t="str">
        <f>'[1]2025年已发货'!D:D</f>
        <v>吨</v>
      </c>
      <c r="E9600" s="2">
        <f>'[1]2025年已发货'!E:E</f>
        <v>35</v>
      </c>
      <c r="F9600" s="4">
        <f>'[1]2025年已发货'!F:F</f>
        <v>45971</v>
      </c>
      <c r="G9600" s="2" t="str">
        <f>'[1]2025年已发货'!G:G</f>
        <v>（中铁一局四公司康新高速TJ1-1标贡不卡隧道）四川省甘孜州康定市折多塘村车管所旁</v>
      </c>
      <c r="H9600" s="2" t="str">
        <f>'[1]2025年已发货'!H:H</f>
        <v>李彰</v>
      </c>
      <c r="I9600" s="2">
        <f>'[1]2025年已发货'!I:I</f>
        <v>18523285235</v>
      </c>
      <c r="J9600" s="2" vm="1" t="e">
        <f>_xlfn._xlws.FILTER(辅助信息!D:D,辅助信息!G:G=G9600)</f>
        <v>#VALUE!</v>
      </c>
    </row>
    <row r="9601" spans="1:10">
      <c r="A9601" s="2" t="str">
        <f>'[1]2025年已发货'!A:A</f>
        <v>德胜恒嘉</v>
      </c>
      <c r="B9601" s="2" t="str">
        <f>'[1]2025年已发货'!B:B</f>
        <v>螺纹钢</v>
      </c>
      <c r="C9601" s="2" t="str">
        <f>'[1]2025年已发货'!C:C</f>
        <v>HRB500EФ28*9mm</v>
      </c>
      <c r="D9601" s="2" t="str">
        <f>'[1]2025年已发货'!D:D</f>
        <v>吨</v>
      </c>
      <c r="E9601" s="2">
        <f>'[1]2025年已发货'!E:E</f>
        <v>70</v>
      </c>
      <c r="F9601" s="4">
        <f>'[1]2025年已发货'!F:F</f>
        <v>45971</v>
      </c>
      <c r="G9601" s="2" t="str">
        <f>'[1]2025年已发货'!G:G</f>
        <v>（中铁六局呼和公司康新高速TJ4-2标）四川省甘孜藏族自治州康定市新都桥镇东俄罗三村中建八局搅拌站旁</v>
      </c>
      <c r="H9601" s="2" t="str">
        <f>'[1]2025年已发货'!H:H</f>
        <v>许文刚</v>
      </c>
      <c r="I9601" s="2">
        <f>'[1]2025年已发货'!I:I</f>
        <v>15848808186</v>
      </c>
      <c r="J9601" s="2" vm="1" t="e">
        <f>_xlfn._xlws.FILTER(辅助信息!D:D,辅助信息!G:G=G9601)</f>
        <v>#VALUE!</v>
      </c>
    </row>
    <row r="9602" spans="1:10">
      <c r="A9602" s="2" t="str">
        <f>'[1]2025年已发货'!A:A</f>
        <v>德胜恒嘉</v>
      </c>
      <c r="B9602" s="2" t="str">
        <f>'[1]2025年已发货'!B:B</f>
        <v>螺纹钢</v>
      </c>
      <c r="C9602" s="2" t="str">
        <f>'[1]2025年已发货'!C:C</f>
        <v>HRB500EФ25*9m</v>
      </c>
      <c r="D9602" s="2" t="str">
        <f>'[1]2025年已发货'!D:D</f>
        <v>吨</v>
      </c>
      <c r="E9602" s="2">
        <f>'[1]2025年已发货'!E:E</f>
        <v>245</v>
      </c>
      <c r="F9602" s="4">
        <f>'[1]2025年已发货'!F:F</f>
        <v>45971</v>
      </c>
      <c r="G9602" s="2" t="str">
        <f>'[1]2025年已发货'!G:G</f>
        <v>（中铁六局呼和公司康新高速TJ4-2标）四川省甘孜藏族自治州康定市新都桥镇东俄罗三村中建八局搅拌站旁</v>
      </c>
      <c r="H9602" s="2" t="str">
        <f>'[1]2025年已发货'!H:H</f>
        <v>许文刚</v>
      </c>
      <c r="I9602" s="2">
        <f>'[1]2025年已发货'!I:I</f>
        <v>15848808186</v>
      </c>
      <c r="J9602" s="2" vm="1" t="e">
        <f>_xlfn._xlws.FILTER(辅助信息!D:D,辅助信息!G:G=G9602)</f>
        <v>#VALUE!</v>
      </c>
    </row>
    <row r="9603" spans="1:10">
      <c r="A9603" s="2" t="str">
        <f>'[1]2025年已发货'!A:A</f>
        <v>德胜恒嘉</v>
      </c>
      <c r="B9603" s="2" t="str">
        <f>'[1]2025年已发货'!B:B</f>
        <v>螺纹钢</v>
      </c>
      <c r="C9603" s="2" t="str">
        <f>'[1]2025年已发货'!C:C</f>
        <v>HRB400EФ28*9m</v>
      </c>
      <c r="D9603" s="2" t="str">
        <f>'[1]2025年已发货'!D:D</f>
        <v>吨</v>
      </c>
      <c r="E9603" s="2">
        <f>'[1]2025年已发货'!E:E</f>
        <v>70</v>
      </c>
      <c r="F9603" s="4">
        <f>'[1]2025年已发货'!F:F</f>
        <v>45971</v>
      </c>
      <c r="G9603" s="2" t="str">
        <f>'[1]2025年已发货'!G:G</f>
        <v>（中铁六局呼和公司康新高速TJ4-2标）四川省甘孜藏族自治州康定市新都桥镇东俄罗三村中建八局搅拌站旁</v>
      </c>
      <c r="H9603" s="2" t="str">
        <f>'[1]2025年已发货'!H:H</f>
        <v>许文刚</v>
      </c>
      <c r="I9603" s="2">
        <f>'[1]2025年已发货'!I:I</f>
        <v>15848808186</v>
      </c>
      <c r="J9603" s="2" vm="1" t="e">
        <f>_xlfn._xlws.FILTER(辅助信息!D:D,辅助信息!G:G=G9603)</f>
        <v>#VALUE!</v>
      </c>
    </row>
    <row r="9604" spans="1:10">
      <c r="A9604" s="2" t="str">
        <f>'[1]2025年已发货'!A:A</f>
        <v>德胜恒嘉</v>
      </c>
      <c r="B9604" s="2" t="str">
        <f>'[1]2025年已发货'!B:B</f>
        <v>螺纹钢</v>
      </c>
      <c r="C9604" s="2" t="str">
        <f>'[1]2025年已发货'!C:C</f>
        <v>HRB400EФ16*9m</v>
      </c>
      <c r="D9604" s="2" t="str">
        <f>'[1]2025年已发货'!D:D</f>
        <v>吨</v>
      </c>
      <c r="E9604" s="2">
        <f>'[1]2025年已发货'!E:E</f>
        <v>35</v>
      </c>
      <c r="F9604" s="4">
        <f>'[1]2025年已发货'!F:F</f>
        <v>45971</v>
      </c>
      <c r="G9604" s="2" t="str">
        <f>'[1]2025年已发货'!G:G</f>
        <v>（中铁六局呼和公司康新高速TJ4-2标）四川省甘孜藏族自治州康定市新都桥镇东俄罗三村中建八局搅拌站旁</v>
      </c>
      <c r="H9604" s="2" t="str">
        <f>'[1]2025年已发货'!H:H</f>
        <v>许文刚</v>
      </c>
      <c r="I9604" s="2">
        <f>'[1]2025年已发货'!I:I</f>
        <v>15848808186</v>
      </c>
      <c r="J9604" s="2" vm="1" t="e">
        <f>_xlfn._xlws.FILTER(辅助信息!D:D,辅助信息!G:G=G9604)</f>
        <v>#VALUE!</v>
      </c>
    </row>
    <row r="9605" spans="1:10">
      <c r="A9605" s="2" t="str">
        <f>'[1]2025年已发货'!A:A</f>
        <v>德胜恒嘉</v>
      </c>
      <c r="B9605" s="2" t="str">
        <f>'[1]2025年已发货'!B:B</f>
        <v>螺纹钢</v>
      </c>
      <c r="C9605" s="2" t="str">
        <f>'[1]2025年已发货'!C:C</f>
        <v>HRB400EФ14*9m</v>
      </c>
      <c r="D9605" s="2" t="str">
        <f>'[1]2025年已发货'!D:D</f>
        <v>吨</v>
      </c>
      <c r="E9605" s="2">
        <f>'[1]2025年已发货'!E:E</f>
        <v>245</v>
      </c>
      <c r="F9605" s="4">
        <f>'[1]2025年已发货'!F:F</f>
        <v>45971</v>
      </c>
      <c r="G9605" s="2" t="str">
        <f>'[1]2025年已发货'!G:G</f>
        <v>（中铁六局呼和公司康新高速TJ4-2标）四川省甘孜藏族自治州康定市新都桥镇东俄罗三村中建八局搅拌站旁</v>
      </c>
      <c r="H9605" s="2" t="str">
        <f>'[1]2025年已发货'!H:H</f>
        <v>许文刚</v>
      </c>
      <c r="I9605" s="2">
        <f>'[1]2025年已发货'!I:I</f>
        <v>15848808186</v>
      </c>
      <c r="J9605" s="2" vm="1" t="e">
        <f>_xlfn._xlws.FILTER(辅助信息!D:D,辅助信息!G:G=G9605)</f>
        <v>#VALUE!</v>
      </c>
    </row>
    <row r="9606" spans="1:10">
      <c r="A9606" s="2" t="str">
        <f>'[1]2025年已发货'!A:A</f>
        <v>德胜恒嘉</v>
      </c>
      <c r="B9606" s="2" t="str">
        <f>'[1]2025年已发货'!B:B</f>
        <v>螺纹钢</v>
      </c>
      <c r="C9606" s="2" t="str">
        <f>'[1]2025年已发货'!C:C</f>
        <v>HRB400EФ12*9m</v>
      </c>
      <c r="D9606" s="2" t="str">
        <f>'[1]2025年已发货'!D:D</f>
        <v>吨</v>
      </c>
      <c r="E9606" s="2">
        <f>'[1]2025年已发货'!E:E</f>
        <v>140</v>
      </c>
      <c r="F9606" s="4">
        <f>'[1]2025年已发货'!F:F</f>
        <v>45971</v>
      </c>
      <c r="G9606" s="2" t="str">
        <f>'[1]2025年已发货'!G:G</f>
        <v>（中铁六局呼和公司康新高速TJ4-2标）四川省甘孜藏族自治州康定市新都桥镇东俄罗三村中建八局搅拌站旁</v>
      </c>
      <c r="H9606" s="2" t="str">
        <f>'[1]2025年已发货'!H:H</f>
        <v>许文刚</v>
      </c>
      <c r="I9606" s="2">
        <f>'[1]2025年已发货'!I:I</f>
        <v>15848808186</v>
      </c>
      <c r="J9606" s="2" vm="1" t="e">
        <f>_xlfn._xlws.FILTER(辅助信息!D:D,辅助信息!G:G=G9606)</f>
        <v>#VALUE!</v>
      </c>
    </row>
    <row r="9607" spans="1:10">
      <c r="A9607" s="2" t="str">
        <f>'[1]2025年已发货'!A:A</f>
        <v>德胜恒嘉</v>
      </c>
      <c r="B9607" s="2" t="str">
        <f>'[1]2025年已发货'!B:B</f>
        <v>螺纹钢</v>
      </c>
      <c r="C9607" s="2" t="str">
        <f>'[1]2025年已发货'!C:C</f>
        <v>HRB400EФ14*12m</v>
      </c>
      <c r="D9607" s="2" t="str">
        <f>'[1]2025年已发货'!D:D</f>
        <v>吨</v>
      </c>
      <c r="E9607" s="2">
        <f>'[1]2025年已发货'!E:E</f>
        <v>200</v>
      </c>
      <c r="F9607" s="4">
        <f>'[1]2025年已发货'!F:F</f>
        <v>45971</v>
      </c>
      <c r="G9607" s="2" t="str">
        <f>'[1]2025年已发货'!G:G</f>
        <v>（中铁八局康新高速TJ4-1标）四川省甘孜州康定市新都桥镇超限载检测站</v>
      </c>
      <c r="H9607" s="2" t="str">
        <f>'[1]2025年已发货'!H:H</f>
        <v>刘俊</v>
      </c>
      <c r="I9607" s="2">
        <f>'[1]2025年已发货'!I:I</f>
        <v>18587764925</v>
      </c>
      <c r="J9607" s="2" vm="1" t="e">
        <f>_xlfn._xlws.FILTER(辅助信息!D:D,辅助信息!G:G=G9607)</f>
        <v>#VALUE!</v>
      </c>
    </row>
    <row r="9608" spans="1:10">
      <c r="A9608" s="2" t="str">
        <f>'[1]2025年已发货'!A:A</f>
        <v>德胜恒嘉</v>
      </c>
      <c r="B9608" s="2" t="str">
        <f>'[1]2025年已发货'!B:B</f>
        <v>螺纹钢</v>
      </c>
      <c r="C9608" s="2" t="str">
        <f>'[1]2025年已发货'!C:C</f>
        <v>HRB400EФ20*12m</v>
      </c>
      <c r="D9608" s="2" t="str">
        <f>'[1]2025年已发货'!D:D</f>
        <v>吨</v>
      </c>
      <c r="E9608" s="2">
        <f>'[1]2025年已发货'!E:E</f>
        <v>200</v>
      </c>
      <c r="F9608" s="4">
        <f>'[1]2025年已发货'!F:F</f>
        <v>45971</v>
      </c>
      <c r="G9608" s="2" t="str">
        <f>'[1]2025年已发货'!G:G</f>
        <v>（中铁八局康新高速TJ4-1标）四川省甘孜州康定市新都桥镇超限载检测站</v>
      </c>
      <c r="H9608" s="2" t="str">
        <f>'[1]2025年已发货'!H:H</f>
        <v>刘俊</v>
      </c>
      <c r="I9608" s="2">
        <f>'[1]2025年已发货'!I:I</f>
        <v>18587764925</v>
      </c>
      <c r="J9608" s="2" vm="1" t="e">
        <f>_xlfn._xlws.FILTER(辅助信息!D:D,辅助信息!G:G=G9608)</f>
        <v>#VALUE!</v>
      </c>
    </row>
    <row r="9609" spans="1:10">
      <c r="A9609" s="2" t="str">
        <f>'[1]2025年已发货'!A:A</f>
        <v>德胜恒嘉</v>
      </c>
      <c r="B9609" s="2" t="str">
        <f>'[1]2025年已发货'!B:B</f>
        <v>螺纹钢</v>
      </c>
      <c r="C9609" s="2" t="str">
        <f>'[1]2025年已发货'!C:C</f>
        <v>HRB400EФ22*12m</v>
      </c>
      <c r="D9609" s="2" t="str">
        <f>'[1]2025年已发货'!D:D</f>
        <v>吨</v>
      </c>
      <c r="E9609" s="2">
        <f>'[1]2025年已发货'!E:E</f>
        <v>100</v>
      </c>
      <c r="F9609" s="4">
        <f>'[1]2025年已发货'!F:F</f>
        <v>45971</v>
      </c>
      <c r="G9609" s="2" t="str">
        <f>'[1]2025年已发货'!G:G</f>
        <v>（中铁八局康新高速TJ4-1标）四川省甘孜州康定市新都桥镇超限载检测站</v>
      </c>
      <c r="H9609" s="2" t="str">
        <f>'[1]2025年已发货'!H:H</f>
        <v>刘俊</v>
      </c>
      <c r="I9609" s="2">
        <f>'[1]2025年已发货'!I:I</f>
        <v>18587764925</v>
      </c>
      <c r="J9609" s="2" vm="1" t="e">
        <f>_xlfn._xlws.FILTER(辅助信息!D:D,辅助信息!G:G=G9609)</f>
        <v>#VALUE!</v>
      </c>
    </row>
    <row r="9610" spans="1:10">
      <c r="A9610" s="2" t="str">
        <f>'[1]2025年已发货'!A:A</f>
        <v>德胜恒嘉</v>
      </c>
      <c r="B9610" s="2" t="str">
        <f>'[1]2025年已发货'!B:B</f>
        <v>螺纹钢</v>
      </c>
      <c r="C9610" s="2" t="str">
        <f>'[1]2025年已发货'!C:C</f>
        <v>HRB400EФ28*12m</v>
      </c>
      <c r="D9610" s="2" t="str">
        <f>'[1]2025年已发货'!D:D</f>
        <v>吨</v>
      </c>
      <c r="E9610" s="2">
        <f>'[1]2025年已发货'!E:E</f>
        <v>70</v>
      </c>
      <c r="F9610" s="4">
        <f>'[1]2025年已发货'!F:F</f>
        <v>45971</v>
      </c>
      <c r="G9610" s="2" t="str">
        <f>'[1]2025年已发货'!G:G</f>
        <v>（中铁八局康新高速TJ4-1标）四川省甘孜州康定市新都桥镇超限载检测站</v>
      </c>
      <c r="H9610" s="2" t="str">
        <f>'[1]2025年已发货'!H:H</f>
        <v>刘俊</v>
      </c>
      <c r="I9610" s="2">
        <f>'[1]2025年已发货'!I:I</f>
        <v>18587764925</v>
      </c>
      <c r="J9610" s="2" vm="1" t="e">
        <f>_xlfn._xlws.FILTER(辅助信息!D:D,辅助信息!G:G=G9610)</f>
        <v>#VALUE!</v>
      </c>
    </row>
    <row r="9611" spans="1:10">
      <c r="A9611" s="2" t="str">
        <f>'[1]2025年已发货'!A:A</f>
        <v>德胜恒嘉</v>
      </c>
      <c r="B9611" s="2" t="str">
        <f>'[1]2025年已发货'!B:B</f>
        <v>螺纹钢</v>
      </c>
      <c r="C9611" s="2" t="str">
        <f>'[1]2025年已发货'!C:C</f>
        <v>HRB400EФ20*9m</v>
      </c>
      <c r="D9611" s="2" t="str">
        <f>'[1]2025年已发货'!D:D</f>
        <v>吨</v>
      </c>
      <c r="E9611" s="2">
        <f>'[1]2025年已发货'!E:E</f>
        <v>70</v>
      </c>
      <c r="F9611" s="4">
        <f>'[1]2025年已发货'!F:F</f>
        <v>45971</v>
      </c>
      <c r="G9611" s="2" t="str">
        <f>'[1]2025年已发货'!G:G</f>
        <v>（中铁一局四建康新高速TJ1-2标）四川省甘孜州康定市318国道玉顶积雪观景台旁</v>
      </c>
      <c r="H9611" s="2" t="str">
        <f>'[1]2025年已发货'!H:H</f>
        <v>李波/马小红</v>
      </c>
      <c r="I9611" s="2" t="str">
        <f>'[1]2025年已发货'!I:I</f>
        <v>13679069325/13808028745</v>
      </c>
      <c r="J9611" s="2" vm="1" t="e">
        <f>_xlfn._xlws.FILTER(辅助信息!D:D,辅助信息!G:G=G9611)</f>
        <v>#VALUE!</v>
      </c>
    </row>
    <row r="9612" spans="1:10">
      <c r="A9612" s="2" t="str">
        <f>'[1]2025年已发货'!A:A</f>
        <v>德胜恒嘉</v>
      </c>
      <c r="B9612" s="2" t="str">
        <f>'[1]2025年已发货'!B:B</f>
        <v>盘螺</v>
      </c>
      <c r="C9612" s="2" t="str">
        <f>'[1]2025年已发货'!C:C</f>
        <v>HRB400E Φ10</v>
      </c>
      <c r="D9612" s="2" t="str">
        <f>'[1]2025年已发货'!D:D</f>
        <v>吨</v>
      </c>
      <c r="E9612" s="2">
        <f>'[1]2025年已发货'!E:E</f>
        <v>70</v>
      </c>
      <c r="F9612" s="4">
        <f>'[1]2025年已发货'!F:F</f>
        <v>45971</v>
      </c>
      <c r="G9612" s="2" t="str">
        <f>'[1]2025年已发货'!G:G</f>
        <v>（中铁六局呼和公司康新高速TJ4-2标）四川省甘孜藏族自治州康定市新都桥镇东俄罗三村中建八局搅拌站旁</v>
      </c>
      <c r="H9612" s="2" t="str">
        <f>'[1]2025年已发货'!H:H</f>
        <v>许文刚</v>
      </c>
      <c r="I9612" s="2">
        <f>'[1]2025年已发货'!I:I</f>
        <v>15848808186</v>
      </c>
      <c r="J9612" s="2" vm="1" t="e">
        <f>_xlfn._xlws.FILTER(辅助信息!D:D,辅助信息!G:G=G9612)</f>
        <v>#VALUE!</v>
      </c>
    </row>
    <row r="9613" spans="1:10">
      <c r="A9613" s="2" t="str">
        <f>'[1]2025年已发货'!A:A</f>
        <v>德胜恒嘉</v>
      </c>
      <c r="B9613" s="2" t="str">
        <f>'[1]2025年已发货'!B:B</f>
        <v>螺纹钢</v>
      </c>
      <c r="C9613" s="2" t="str">
        <f>'[1]2025年已发货'!C:C</f>
        <v>HRB500EΦ28*9m</v>
      </c>
      <c r="D9613" s="2" t="str">
        <f>'[1]2025年已发货'!D:D</f>
        <v>吨</v>
      </c>
      <c r="E9613" s="2">
        <f>'[1]2025年已发货'!E:E</f>
        <v>35</v>
      </c>
      <c r="F9613" s="4">
        <f>'[1]2025年已发货'!F:F</f>
        <v>45971</v>
      </c>
      <c r="G9613" s="2" t="str">
        <f>'[1]2025年已发货'!G:G</f>
        <v>（成峨2标）眉山市多悦镇林梗村1#钢筋场</v>
      </c>
      <c r="H9613" s="2" t="str">
        <f>'[1]2025年已发货'!H:H</f>
        <v>李川</v>
      </c>
      <c r="I9613" s="2" t="str">
        <f>'[1]2025年已发货'!I:I</f>
        <v>18228570021</v>
      </c>
      <c r="J9613" s="2" vm="1" t="e">
        <f>_xlfn._xlws.FILTER(辅助信息!D:D,辅助信息!G:G=G9613)</f>
        <v>#VALUE!</v>
      </c>
    </row>
    <row r="9614" spans="1:10">
      <c r="A9614" s="2" t="str">
        <f>'[1]2025年已发货'!A:A</f>
        <v>德胜恒嘉</v>
      </c>
      <c r="B9614" s="2" t="str">
        <f>'[1]2025年已发货'!B:B</f>
        <v>螺纹钢</v>
      </c>
      <c r="C9614" s="2" t="str">
        <f>'[1]2025年已发货'!C:C</f>
        <v>HRB500EΦ28*12m</v>
      </c>
      <c r="D9614" s="2" t="str">
        <f>'[1]2025年已发货'!D:D</f>
        <v>吨</v>
      </c>
      <c r="E9614" s="2">
        <f>'[1]2025年已发货'!E:E</f>
        <v>35</v>
      </c>
      <c r="F9614" s="4">
        <f>'[1]2025年已发货'!F:F</f>
        <v>45971</v>
      </c>
      <c r="G9614" s="2" t="str">
        <f>'[1]2025年已发货'!G:G</f>
        <v>（成峨2标）眉山市多悦镇林梗村1#钢筋场</v>
      </c>
      <c r="H9614" s="2" t="str">
        <f>'[1]2025年已发货'!H:H</f>
        <v>李川</v>
      </c>
      <c r="I9614" s="2" t="str">
        <f>'[1]2025年已发货'!I:I</f>
        <v>18228570021</v>
      </c>
      <c r="J9614" s="2" vm="1" t="e">
        <f>_xlfn._xlws.FILTER(辅助信息!D:D,辅助信息!G:G=G9614)</f>
        <v>#VALUE!</v>
      </c>
    </row>
    <row r="9615" spans="1:10">
      <c r="A9615" s="2" t="str">
        <f>'[1]2025年已发货'!A:A</f>
        <v>德胜恒嘉</v>
      </c>
      <c r="B9615" s="2" t="str">
        <f>'[1]2025年已发货'!B:B</f>
        <v>螺纹钢</v>
      </c>
      <c r="C9615" s="2" t="str">
        <f>'[1]2025年已发货'!C:C</f>
        <v>HRB400EΦ12*9m</v>
      </c>
      <c r="D9615" s="2" t="str">
        <f>'[1]2025年已发货'!D:D</f>
        <v>吨</v>
      </c>
      <c r="E9615" s="2">
        <f>'[1]2025年已发货'!E:E</f>
        <v>6</v>
      </c>
      <c r="F9615" s="4">
        <f>'[1]2025年已发货'!F:F</f>
        <v>45971</v>
      </c>
      <c r="G9615" s="2" t="str">
        <f>'[1]2025年已发货'!G:G</f>
        <v>（成峨7标）乐山市峨眉山市双福镇任严村中铁九局</v>
      </c>
      <c r="H9615" s="2" t="str">
        <f>'[1]2025年已发货'!H:H</f>
        <v>祁鹏飞</v>
      </c>
      <c r="I9615" s="2" t="str">
        <f>'[1]2025年已发货'!I:I</f>
        <v>15520337757</v>
      </c>
      <c r="J9615" s="2" vm="1" t="e">
        <f>_xlfn._xlws.FILTER(辅助信息!D:D,辅助信息!G:G=G9615)</f>
        <v>#VALUE!</v>
      </c>
    </row>
    <row r="9616" spans="1:10">
      <c r="A9616" s="2" t="str">
        <f>'[1]2025年已发货'!A:A</f>
        <v>德胜恒嘉</v>
      </c>
      <c r="B9616" s="2" t="str">
        <f>'[1]2025年已发货'!B:B</f>
        <v>螺纹钢</v>
      </c>
      <c r="C9616" s="2" t="str">
        <f>'[1]2025年已发货'!C:C</f>
        <v>HRB400EΦ14*9m</v>
      </c>
      <c r="D9616" s="2" t="str">
        <f>'[1]2025年已发货'!D:D</f>
        <v>吨</v>
      </c>
      <c r="E9616" s="2">
        <f>'[1]2025年已发货'!E:E</f>
        <v>12</v>
      </c>
      <c r="F9616" s="4">
        <f>'[1]2025年已发货'!F:F</f>
        <v>45971</v>
      </c>
      <c r="G9616" s="2" t="str">
        <f>'[1]2025年已发货'!G:G</f>
        <v>（成峨7标）乐山市峨眉山市双福镇任严村中铁九局</v>
      </c>
      <c r="H9616" s="2" t="str">
        <f>'[1]2025年已发货'!H:H</f>
        <v>祁鹏飞</v>
      </c>
      <c r="I9616" s="2" t="str">
        <f>'[1]2025年已发货'!I:I</f>
        <v>15520337757</v>
      </c>
      <c r="J9616" s="2" vm="1" t="e">
        <f>_xlfn._xlws.FILTER(辅助信息!D:D,辅助信息!G:G=G9616)</f>
        <v>#VALUE!</v>
      </c>
    </row>
    <row r="9617" spans="1:10">
      <c r="A9617" s="2" t="str">
        <f>'[1]2025年已发货'!A:A</f>
        <v>德胜恒嘉</v>
      </c>
      <c r="B9617" s="2" t="str">
        <f>'[1]2025年已发货'!B:B</f>
        <v>螺纹钢</v>
      </c>
      <c r="C9617" s="2" t="str">
        <f>'[1]2025年已发货'!C:C</f>
        <v>HRB400EΦ18*9m</v>
      </c>
      <c r="D9617" s="2" t="str">
        <f>'[1]2025年已发货'!D:D</f>
        <v>吨</v>
      </c>
      <c r="E9617" s="2">
        <f>'[1]2025年已发货'!E:E</f>
        <v>16</v>
      </c>
      <c r="F9617" s="4">
        <f>'[1]2025年已发货'!F:F</f>
        <v>45971</v>
      </c>
      <c r="G9617" s="2" t="str">
        <f>'[1]2025年已发货'!G:G</f>
        <v>（成峨7标）乐山市峨眉山市双福镇任严村中铁九局</v>
      </c>
      <c r="H9617" s="2" t="str">
        <f>'[1]2025年已发货'!H:H</f>
        <v>祁鹏飞</v>
      </c>
      <c r="I9617" s="2" t="str">
        <f>'[1]2025年已发货'!I:I</f>
        <v>15520337757</v>
      </c>
      <c r="J9617" s="2" vm="1" t="e">
        <f>_xlfn._xlws.FILTER(辅助信息!D:D,辅助信息!G:G=G9617)</f>
        <v>#VALUE!</v>
      </c>
    </row>
    <row r="9618" spans="1:10">
      <c r="A9618" s="2" t="str">
        <f>'[1]2025年已发货'!A:A</f>
        <v>德胜</v>
      </c>
      <c r="B9618" s="2" t="str">
        <f>'[1]2025年已发货'!B:B</f>
        <v>螺纹钢</v>
      </c>
      <c r="C9618" s="2" t="str">
        <f>'[1]2025年已发货'!C:C</f>
        <v>HRB400E Φ14 9m</v>
      </c>
      <c r="D9618" s="2" t="str">
        <f>'[1]2025年已发货'!D:D</f>
        <v>吨</v>
      </c>
      <c r="E9618" s="2">
        <f>'[1]2025年已发货'!E:E</f>
        <v>36</v>
      </c>
      <c r="F9618" s="4">
        <f>'[1]2025年已发货'!F:F</f>
        <v>45971</v>
      </c>
      <c r="G9618" s="2" t="str">
        <f>'[1]2025年已发货'!G:G</f>
        <v>(宜宾兴港三江新区长江工业园保障性租赁住房建设项目-土建3#)四川省宜宾市翠屏区久安二路与宜宾港路北段交叉口正东方向195米左右宜宾综合保税区</v>
      </c>
      <c r="H9618" s="2" t="str">
        <f>'[1]2025年已发货'!H:H</f>
        <v>宴红川</v>
      </c>
      <c r="I9618" s="2">
        <f>'[1]2025年已发货'!I:I</f>
        <v>13568330806</v>
      </c>
      <c r="J9618" s="2" t="str">
        <f>_xlfn._xlws.FILTER(辅助信息!D:D,辅助信息!G:G=G9618)</f>
        <v>宜宾兴港三江新区长江工业园建设项目</v>
      </c>
    </row>
    <row r="9619" spans="1:10">
      <c r="A9619" s="2" t="str">
        <f>'[1]2025年已发货'!A:A</f>
        <v>德胜</v>
      </c>
      <c r="B9619" s="2" t="str">
        <f>'[1]2025年已发货'!B:B</f>
        <v>螺纹钢</v>
      </c>
      <c r="C9619" s="2" t="str">
        <f>'[1]2025年已发货'!C:C</f>
        <v>HRB400E Φ18 9m</v>
      </c>
      <c r="D9619" s="2" t="str">
        <f>'[1]2025年已发货'!D:D</f>
        <v>吨</v>
      </c>
      <c r="E9619" s="2">
        <f>'[1]2025年已发货'!E:E</f>
        <v>8</v>
      </c>
      <c r="F9619" s="4">
        <f>'[1]2025年已发货'!F:F</f>
        <v>45971</v>
      </c>
      <c r="G9619" s="2" t="str">
        <f>'[1]2025年已发货'!G:G</f>
        <v>(宜宾兴港三江新区长江工业园保障性租赁住房建设项目-土建3#)四川省宜宾市翠屏区久安二路与宜宾港路北段交叉口正东方向195米左右宜宾综合保税区</v>
      </c>
      <c r="H9619" s="2" t="str">
        <f>'[1]2025年已发货'!H:H</f>
        <v>宴红川</v>
      </c>
      <c r="I9619" s="2">
        <f>'[1]2025年已发货'!I:I</f>
        <v>13568330806</v>
      </c>
      <c r="J9619" s="2" t="str">
        <f>_xlfn._xlws.FILTER(辅助信息!D:D,辅助信息!G:G=G9619)</f>
        <v>宜宾兴港三江新区长江工业园建设项目</v>
      </c>
    </row>
    <row r="9620" spans="1:10">
      <c r="A9620" s="2" t="str">
        <f>'[1]2025年已发货'!A:A</f>
        <v>德胜</v>
      </c>
      <c r="B9620" s="2" t="str">
        <f>'[1]2025年已发货'!B:B</f>
        <v>螺纹钢</v>
      </c>
      <c r="C9620" s="2" t="str">
        <f>'[1]2025年已发货'!C:C</f>
        <v>HRB400E Φ20 9m</v>
      </c>
      <c r="D9620" s="2" t="str">
        <f>'[1]2025年已发货'!D:D</f>
        <v>吨</v>
      </c>
      <c r="E9620" s="2">
        <f>'[1]2025年已发货'!E:E</f>
        <v>5</v>
      </c>
      <c r="F9620" s="4">
        <f>'[1]2025年已发货'!F:F</f>
        <v>45971</v>
      </c>
      <c r="G9620" s="2" t="str">
        <f>'[1]2025年已发货'!G:G</f>
        <v>(宜宾兴港三江新区长江工业园保障性租赁住房建设项目-土建3#)四川省宜宾市翠屏区久安二路与宜宾港路北段交叉口正东方向195米左右宜宾综合保税区</v>
      </c>
      <c r="H9620" s="2" t="str">
        <f>'[1]2025年已发货'!H:H</f>
        <v>宴红川</v>
      </c>
      <c r="I9620" s="2">
        <f>'[1]2025年已发货'!I:I</f>
        <v>13568330806</v>
      </c>
      <c r="J9620" s="2" t="str">
        <f>_xlfn._xlws.FILTER(辅助信息!D:D,辅助信息!G:G=G9620)</f>
        <v>宜宾兴港三江新区长江工业园建设项目</v>
      </c>
    </row>
    <row r="9621" spans="1:10">
      <c r="A9621" s="2" t="str">
        <f>'[1]2025年已发货'!A:A</f>
        <v>德胜</v>
      </c>
      <c r="B9621" s="2" t="str">
        <f>'[1]2025年已发货'!B:B</f>
        <v>螺纹钢</v>
      </c>
      <c r="C9621" s="2" t="str">
        <f>'[1]2025年已发货'!C:C</f>
        <v>HRB400E Φ22 9m</v>
      </c>
      <c r="D9621" s="2" t="str">
        <f>'[1]2025年已发货'!D:D</f>
        <v>吨</v>
      </c>
      <c r="E9621" s="2">
        <f>'[1]2025年已发货'!E:E</f>
        <v>20</v>
      </c>
      <c r="F9621" s="4">
        <f>'[1]2025年已发货'!F:F</f>
        <v>45971</v>
      </c>
      <c r="G9621" s="2" t="str">
        <f>'[1]2025年已发货'!G:G</f>
        <v>(宜宾兴港三江新区长江工业园保障性租赁住房建设项目-土建3#)四川省宜宾市翠屏区久安二路与宜宾港路北段交叉口正东方向195米左右宜宾综合保税区</v>
      </c>
      <c r="H9621" s="2" t="str">
        <f>'[1]2025年已发货'!H:H</f>
        <v>宴红川</v>
      </c>
      <c r="I9621" s="2">
        <f>'[1]2025年已发货'!I:I</f>
        <v>13568330806</v>
      </c>
      <c r="J9621" s="2" t="str">
        <f>_xlfn._xlws.FILTER(辅助信息!D:D,辅助信息!G:G=G9621)</f>
        <v>宜宾兴港三江新区长江工业园建设项目</v>
      </c>
    </row>
    <row r="9622" spans="1:10">
      <c r="A9622" s="2" t="str">
        <f>'[1]2025年已发货'!A:A</f>
        <v>德胜</v>
      </c>
      <c r="B9622" s="2" t="str">
        <f>'[1]2025年已发货'!B:B</f>
        <v>螺纹钢</v>
      </c>
      <c r="C9622" s="2" t="str">
        <f>'[1]2025年已发货'!C:C</f>
        <v>HRB400E Φ12 9m</v>
      </c>
      <c r="D9622" s="2" t="str">
        <f>'[1]2025年已发货'!D:D</f>
        <v>吨</v>
      </c>
      <c r="E9622" s="2">
        <f>'[1]2025年已发货'!E:E</f>
        <v>10</v>
      </c>
      <c r="F9622" s="4">
        <f>'[1]2025年已发货'!F:F</f>
        <v>45971</v>
      </c>
      <c r="G9622" s="2" t="str">
        <f>'[1]2025年已发货'!G:G</f>
        <v>(宜宾兴港三江新区长江工业园保障性租赁住房建设项目-土建7.8号楼)四川省宜宾市翠屏区久安二路与宜宾港路北段交叉口正东方向195米左右宜宾综合保税区</v>
      </c>
      <c r="H9622" s="2" t="str">
        <f>'[1]2025年已发货'!H:H</f>
        <v>宴红川</v>
      </c>
      <c r="I9622" s="2">
        <f>'[1]2025年已发货'!I:I</f>
        <v>13568330806</v>
      </c>
      <c r="J9622" s="2" t="str">
        <f>_xlfn._xlws.FILTER(辅助信息!D:D,辅助信息!G:G=G9622)</f>
        <v>宜宾兴港三江新区长江工业园建设项目</v>
      </c>
    </row>
    <row r="9623" spans="1:10">
      <c r="A9623" s="2" t="str">
        <f>'[1]2025年已发货'!A:A</f>
        <v>德胜</v>
      </c>
      <c r="B9623" s="2" t="str">
        <f>'[1]2025年已发货'!B:B</f>
        <v>螺纹钢</v>
      </c>
      <c r="C9623" s="2" t="str">
        <f>'[1]2025年已发货'!C:C</f>
        <v>HRB400E Φ14 9m</v>
      </c>
      <c r="D9623" s="2" t="str">
        <f>'[1]2025年已发货'!D:D</f>
        <v>吨</v>
      </c>
      <c r="E9623" s="2">
        <f>'[1]2025年已发货'!E:E</f>
        <v>20</v>
      </c>
      <c r="F9623" s="4">
        <f>'[1]2025年已发货'!F:F</f>
        <v>45971</v>
      </c>
      <c r="G9623" s="2" t="str">
        <f>'[1]2025年已发货'!G:G</f>
        <v>(宜宾兴港三江新区长江工业园保障性租赁住房建设项目-土建7.8号楼)四川省宜宾市翠屏区久安二路与宜宾港路北段交叉口正东方向195米左右宜宾综合保税区</v>
      </c>
      <c r="H9623" s="2" t="str">
        <f>'[1]2025年已发货'!H:H</f>
        <v>宴红川</v>
      </c>
      <c r="I9623" s="2">
        <f>'[1]2025年已发货'!I:I</f>
        <v>13568330806</v>
      </c>
      <c r="J9623" s="2" t="str">
        <f>_xlfn._xlws.FILTER(辅助信息!D:D,辅助信息!G:G=G9623)</f>
        <v>宜宾兴港三江新区长江工业园建设项目</v>
      </c>
    </row>
    <row r="9624" spans="1:10">
      <c r="A9624" s="2" t="str">
        <f>'[1]2025年已发货'!A:A</f>
        <v>德胜</v>
      </c>
      <c r="B9624" s="2" t="str">
        <f>'[1]2025年已发货'!B:B</f>
        <v>螺纹钢</v>
      </c>
      <c r="C9624" s="2" t="str">
        <f>'[1]2025年已发货'!C:C</f>
        <v>HRB400E Φ16 9m</v>
      </c>
      <c r="D9624" s="2" t="str">
        <f>'[1]2025年已发货'!D:D</f>
        <v>吨</v>
      </c>
      <c r="E9624" s="2">
        <f>'[1]2025年已发货'!E:E</f>
        <v>85</v>
      </c>
      <c r="F9624" s="4">
        <f>'[1]2025年已发货'!F:F</f>
        <v>45971</v>
      </c>
      <c r="G9624" s="2" t="str">
        <f>'[1]2025年已发货'!G:G</f>
        <v>(宜宾兴港三江新区长江工业园保障性租赁住房建设项目-土建7.8号楼)四川省宜宾市翠屏区久安二路与宜宾港路北段交叉口正东方向195米左右宜宾综合保税区</v>
      </c>
      <c r="H9624" s="2" t="str">
        <f>'[1]2025年已发货'!H:H</f>
        <v>宴红川</v>
      </c>
      <c r="I9624" s="2">
        <f>'[1]2025年已发货'!I:I</f>
        <v>13568330806</v>
      </c>
      <c r="J9624" s="2" t="str">
        <f>_xlfn._xlws.FILTER(辅助信息!D:D,辅助信息!G:G=G9624)</f>
        <v>宜宾兴港三江新区长江工业园建设项目</v>
      </c>
    </row>
    <row r="9625" spans="1:10">
      <c r="A9625" s="2" t="str">
        <f>'[1]2025年已发货'!A:A</f>
        <v>德胜</v>
      </c>
      <c r="B9625" s="2" t="str">
        <f>'[1]2025年已发货'!B:B</f>
        <v>螺纹钢</v>
      </c>
      <c r="C9625" s="2" t="str">
        <f>'[1]2025年已发货'!C:C</f>
        <v>HRB400E Φ18 9m</v>
      </c>
      <c r="D9625" s="2" t="str">
        <f>'[1]2025年已发货'!D:D</f>
        <v>吨</v>
      </c>
      <c r="E9625" s="2">
        <f>'[1]2025年已发货'!E:E</f>
        <v>10</v>
      </c>
      <c r="F9625" s="4">
        <f>'[1]2025年已发货'!F:F</f>
        <v>45971</v>
      </c>
      <c r="G9625" s="2" t="str">
        <f>'[1]2025年已发货'!G:G</f>
        <v>(宜宾兴港三江新区长江工业园保障性租赁住房建设项目-土建7.8号楼)四川省宜宾市翠屏区久安二路与宜宾港路北段交叉口正东方向195米左右宜宾综合保税区</v>
      </c>
      <c r="H9625" s="2" t="str">
        <f>'[1]2025年已发货'!H:H</f>
        <v>宴红川</v>
      </c>
      <c r="I9625" s="2">
        <f>'[1]2025年已发货'!I:I</f>
        <v>13568330806</v>
      </c>
      <c r="J9625" s="2" t="str">
        <f>_xlfn._xlws.FILTER(辅助信息!D:D,辅助信息!G:G=G9625)</f>
        <v>宜宾兴港三江新区长江工业园建设项目</v>
      </c>
    </row>
    <row r="9626" spans="1:10">
      <c r="A9626" s="2" t="str">
        <f>'[1]2025年已发货'!A:A</f>
        <v>德胜</v>
      </c>
      <c r="B9626" s="2" t="str">
        <f>'[1]2025年已发货'!B:B</f>
        <v>螺纹钢</v>
      </c>
      <c r="C9626" s="2" t="str">
        <f>'[1]2025年已发货'!C:C</f>
        <v>HRB400E Φ20 9m</v>
      </c>
      <c r="D9626" s="2" t="str">
        <f>'[1]2025年已发货'!D:D</f>
        <v>吨</v>
      </c>
      <c r="E9626" s="2">
        <f>'[1]2025年已发货'!E:E</f>
        <v>10</v>
      </c>
      <c r="F9626" s="4">
        <f>'[1]2025年已发货'!F:F</f>
        <v>45971</v>
      </c>
      <c r="G9626" s="2" t="str">
        <f>'[1]2025年已发货'!G:G</f>
        <v>(宜宾兴港三江新区长江工业园保障性租赁住房建设项目-土建7.8号楼)四川省宜宾市翠屏区久安二路与宜宾港路北段交叉口正东方向195米左右宜宾综合保税区</v>
      </c>
      <c r="H9626" s="2" t="str">
        <f>'[1]2025年已发货'!H:H</f>
        <v>宴红川</v>
      </c>
      <c r="I9626" s="2">
        <f>'[1]2025年已发货'!I:I</f>
        <v>13568330806</v>
      </c>
      <c r="J9626" s="2" t="str">
        <f>_xlfn._xlws.FILTER(辅助信息!D:D,辅助信息!G:G=G9626)</f>
        <v>宜宾兴港三江新区长江工业园建设项目</v>
      </c>
    </row>
    <row r="9627" spans="1:10">
      <c r="A9627" s="2" t="str">
        <f>'[1]2025年已发货'!A:A</f>
        <v>德胜</v>
      </c>
      <c r="B9627" s="2" t="str">
        <f>'[1]2025年已发货'!B:B</f>
        <v>螺纹钢</v>
      </c>
      <c r="C9627" s="2" t="str">
        <f>'[1]2025年已发货'!C:C</f>
        <v>HRB400E Φ22 9m</v>
      </c>
      <c r="D9627" s="2" t="str">
        <f>'[1]2025年已发货'!D:D</f>
        <v>吨</v>
      </c>
      <c r="E9627" s="2">
        <f>'[1]2025年已发货'!E:E</f>
        <v>20</v>
      </c>
      <c r="F9627" s="4">
        <f>'[1]2025年已发货'!F:F</f>
        <v>45971</v>
      </c>
      <c r="G9627" s="2" t="str">
        <f>'[1]2025年已发货'!G:G</f>
        <v>(宜宾兴港三江新区长江工业园保障性租赁住房建设项目-土建7.8号楼)四川省宜宾市翠屏区久安二路与宜宾港路北段交叉口正东方向195米左右宜宾综合保税区</v>
      </c>
      <c r="H9627" s="2" t="str">
        <f>'[1]2025年已发货'!H:H</f>
        <v>宴红川</v>
      </c>
      <c r="I9627" s="2">
        <f>'[1]2025年已发货'!I:I</f>
        <v>13568330806</v>
      </c>
      <c r="J9627" s="2" t="str">
        <f>_xlfn._xlws.FILTER(辅助信息!D:D,辅助信息!G:G=G9627)</f>
        <v>宜宾兴港三江新区长江工业园建设项目</v>
      </c>
    </row>
    <row r="9628" spans="1:10">
      <c r="A9628" s="2" t="str">
        <f>'[1]2025年已发货'!A:A</f>
        <v>德胜</v>
      </c>
      <c r="B9628" s="2" t="str">
        <f>'[1]2025年已发货'!B:B</f>
        <v>螺纹钢</v>
      </c>
      <c r="C9628" s="2" t="str">
        <f>'[1]2025年已发货'!C:C</f>
        <v>HRB400E Φ25 9m</v>
      </c>
      <c r="D9628" s="2" t="str">
        <f>'[1]2025年已发货'!D:D</f>
        <v>吨</v>
      </c>
      <c r="E9628" s="2">
        <f>'[1]2025年已发货'!E:E</f>
        <v>20</v>
      </c>
      <c r="F9628" s="4">
        <f>'[1]2025年已发货'!F:F</f>
        <v>45971</v>
      </c>
      <c r="G9628" s="2" t="str">
        <f>'[1]2025年已发货'!G:G</f>
        <v>(宜宾兴港三江新区长江工业园保障性租赁住房建设项目-土建7.8号楼)四川省宜宾市翠屏区久安二路与宜宾港路北段交叉口正东方向195米左右宜宾综合保税区</v>
      </c>
      <c r="H9628" s="2" t="str">
        <f>'[1]2025年已发货'!H:H</f>
        <v>宴红川</v>
      </c>
      <c r="I9628" s="2">
        <f>'[1]2025年已发货'!I:I</f>
        <v>13568330806</v>
      </c>
      <c r="J9628" s="2" t="str">
        <f>_xlfn._xlws.FILTER(辅助信息!D:D,辅助信息!G:G=G9628)</f>
        <v>宜宾兴港三江新区长江工业园建设项目</v>
      </c>
    </row>
    <row r="9629" spans="1:10">
      <c r="A9629" s="2" t="str">
        <f>'[1]2025年已发货'!A:A</f>
        <v>德胜</v>
      </c>
      <c r="B9629" s="2" t="str">
        <f>'[1]2025年已发货'!B:B</f>
        <v>螺纹钢</v>
      </c>
      <c r="C9629" s="2" t="str">
        <f>'[1]2025年已发货'!C:C</f>
        <v>HRB400E Φ14 9m</v>
      </c>
      <c r="D9629" s="2" t="str">
        <f>'[1]2025年已发货'!D:D</f>
        <v>吨</v>
      </c>
      <c r="E9629" s="2">
        <f>'[1]2025年已发货'!E:E</f>
        <v>20</v>
      </c>
      <c r="F9629" s="4">
        <f>'[1]2025年已发货'!F:F</f>
        <v>45971</v>
      </c>
      <c r="G9629" s="2" t="str">
        <f>'[1]2025年已发货'!G:G</f>
        <v>(宜宾兴港三江新区长江工业园保障性租赁住房建设项目-土建5#)四川省宜宾市翠屏区久安二路与宜宾港路北段交叉口正东方向195米左右宜宾综合保税区</v>
      </c>
      <c r="H9629" s="2" t="str">
        <f>'[1]2025年已发货'!H:H</f>
        <v>宴红川</v>
      </c>
      <c r="I9629" s="2">
        <f>'[1]2025年已发货'!I:I</f>
        <v>13568330806</v>
      </c>
      <c r="J9629" s="2" t="str">
        <f>_xlfn._xlws.FILTER(辅助信息!D:D,辅助信息!G:G=G9629)</f>
        <v>宜宾兴港三江新区长江工业园建设项目</v>
      </c>
    </row>
    <row r="9630" spans="1:10">
      <c r="A9630" s="2" t="str">
        <f>'[1]2025年已发货'!A:A</f>
        <v>德胜</v>
      </c>
      <c r="B9630" s="2" t="str">
        <f>'[1]2025年已发货'!B:B</f>
        <v>螺纹钢</v>
      </c>
      <c r="C9630" s="2" t="str">
        <f>'[1]2025年已发货'!C:C</f>
        <v>HRB400E Φ16 9m</v>
      </c>
      <c r="D9630" s="2" t="str">
        <f>'[1]2025年已发货'!D:D</f>
        <v>吨</v>
      </c>
      <c r="E9630" s="2">
        <f>'[1]2025年已发货'!E:E</f>
        <v>15</v>
      </c>
      <c r="F9630" s="4">
        <f>'[1]2025年已发货'!F:F</f>
        <v>45971</v>
      </c>
      <c r="G9630" s="2" t="str">
        <f>'[1]2025年已发货'!G:G</f>
        <v>(宜宾兴港三江新区长江工业园保障性租赁住房建设项目-土建5#)四川省宜宾市翠屏区久安二路与宜宾港路北段交叉口正东方向195米左右宜宾综合保税区</v>
      </c>
      <c r="H9630" s="2" t="str">
        <f>'[1]2025年已发货'!H:H</f>
        <v>宴红川</v>
      </c>
      <c r="I9630" s="2">
        <f>'[1]2025年已发货'!I:I</f>
        <v>13568330806</v>
      </c>
      <c r="J9630" s="2" t="str">
        <f>_xlfn._xlws.FILTER(辅助信息!D:D,辅助信息!G:G=G9630)</f>
        <v>宜宾兴港三江新区长江工业园建设项目</v>
      </c>
    </row>
    <row r="9631" spans="1:10">
      <c r="A9631" s="2" t="str">
        <f>'[1]2025年已发货'!A:A</f>
        <v>德胜</v>
      </c>
      <c r="B9631" s="2" t="str">
        <f>'[1]2025年已发货'!B:B</f>
        <v>螺纹钢</v>
      </c>
      <c r="C9631" s="2" t="str">
        <f>'[1]2025年已发货'!C:C</f>
        <v>HRB400E Φ20 9m</v>
      </c>
      <c r="D9631" s="2" t="str">
        <f>'[1]2025年已发货'!D:D</f>
        <v>吨</v>
      </c>
      <c r="E9631" s="2">
        <f>'[1]2025年已发货'!E:E</f>
        <v>10</v>
      </c>
      <c r="F9631" s="4">
        <f>'[1]2025年已发货'!F:F</f>
        <v>45971</v>
      </c>
      <c r="G9631" s="2" t="str">
        <f>'[1]2025年已发货'!G:G</f>
        <v>(宜宾兴港三江新区长江工业园保障性租赁住房建设项目-土建5#)四川省宜宾市翠屏区久安二路与宜宾港路北段交叉口正东方向195米左右宜宾综合保税区</v>
      </c>
      <c r="H9631" s="2" t="str">
        <f>'[1]2025年已发货'!H:H</f>
        <v>宴红川</v>
      </c>
      <c r="I9631" s="2">
        <f>'[1]2025年已发货'!I:I</f>
        <v>13568330806</v>
      </c>
      <c r="J9631" s="2" t="str">
        <f>_xlfn._xlws.FILTER(辅助信息!D:D,辅助信息!G:G=G9631)</f>
        <v>宜宾兴港三江新区长江工业园建设项目</v>
      </c>
    </row>
    <row r="9632" spans="1:10">
      <c r="A9632" s="2" t="str">
        <f>'[1]2025年已发货'!A:A</f>
        <v>德胜</v>
      </c>
      <c r="B9632" s="2" t="str">
        <f>'[1]2025年已发货'!B:B</f>
        <v>螺纹钢</v>
      </c>
      <c r="C9632" s="2" t="str">
        <f>'[1]2025年已发货'!C:C</f>
        <v>HRB400E Φ22 9m</v>
      </c>
      <c r="D9632" s="2" t="str">
        <f>'[1]2025年已发货'!D:D</f>
        <v>吨</v>
      </c>
      <c r="E9632" s="2">
        <f>'[1]2025年已发货'!E:E</f>
        <v>10</v>
      </c>
      <c r="F9632" s="4">
        <f>'[1]2025年已发货'!F:F</f>
        <v>45971</v>
      </c>
      <c r="G9632" s="2" t="str">
        <f>'[1]2025年已发货'!G:G</f>
        <v>(宜宾兴港三江新区长江工业园保障性租赁住房建设项目-土建5#)四川省宜宾市翠屏区久安二路与宜宾港路北段交叉口正东方向195米左右宜宾综合保税区</v>
      </c>
      <c r="H9632" s="2" t="str">
        <f>'[1]2025年已发货'!H:H</f>
        <v>宴红川</v>
      </c>
      <c r="I9632" s="2">
        <f>'[1]2025年已发货'!I:I</f>
        <v>13568330806</v>
      </c>
      <c r="J9632" s="2" t="str">
        <f>_xlfn._xlws.FILTER(辅助信息!D:D,辅助信息!G:G=G9632)</f>
        <v>宜宾兴港三江新区长江工业园建设项目</v>
      </c>
    </row>
    <row r="9633" spans="1:10">
      <c r="A9633" s="2" t="str">
        <f>'[1]2025年已发货'!A:A</f>
        <v>德胜</v>
      </c>
      <c r="B9633" s="2" t="str">
        <f>'[1]2025年已发货'!B:B</f>
        <v>螺纹钢</v>
      </c>
      <c r="C9633" s="2" t="str">
        <f>'[1]2025年已发货'!C:C</f>
        <v>HRB500E Φ25</v>
      </c>
      <c r="D9633" s="2" t="str">
        <f>'[1]2025年已发货'!D:D</f>
        <v>吨</v>
      </c>
      <c r="E9633" s="2">
        <f>'[1]2025年已发货'!E:E</f>
        <v>15</v>
      </c>
      <c r="F9633" s="4">
        <f>'[1]2025年已发货'!F:F</f>
        <v>45971</v>
      </c>
      <c r="G9633" s="2" t="str">
        <f>'[1]2025年已发货'!G:G</f>
        <v>(宜宾兴港三江新区长江工业园保障性租赁住房建设项目-土建5#)四川省宜宾市翠屏区久安二路与宜宾港路北段交叉口正东方向195米左右宜宾综合保税区</v>
      </c>
      <c r="H9633" s="2" t="str">
        <f>'[1]2025年已发货'!H:H</f>
        <v>宴红川</v>
      </c>
      <c r="I9633" s="2">
        <f>'[1]2025年已发货'!I:I</f>
        <v>13568330806</v>
      </c>
      <c r="J9633" s="2" t="str">
        <f>_xlfn._xlws.FILTER(辅助信息!D:D,辅助信息!G:G=G9633)</f>
        <v>宜宾兴港三江新区长江工业园建设项目</v>
      </c>
    </row>
    <row r="9634" spans="1:10">
      <c r="A9634" s="2" t="str">
        <f>'[1]2025年已发货'!A:A</f>
        <v>泸钢</v>
      </c>
      <c r="B9634" s="2" t="str">
        <f>'[1]2025年已发货'!B:B</f>
        <v>螺纹钢</v>
      </c>
      <c r="C9634" s="2" t="str">
        <f>'[1]2025年已发货'!C:C</f>
        <v>HRB400E Φ12 9m</v>
      </c>
      <c r="D9634" s="2" t="str">
        <f>'[1]2025年已发货'!D:D</f>
        <v>吨</v>
      </c>
      <c r="E9634" s="2">
        <f>'[1]2025年已发货'!E:E</f>
        <v>34.2</v>
      </c>
      <c r="F9634" s="4">
        <f>'[1]2025年已发货'!F:F</f>
        <v>45971</v>
      </c>
      <c r="G9634" s="2" t="str">
        <f>'[1]2025年已发货'!G:G</f>
        <v>(五冶钢构龙泉东洪片区85亩住宅、商业及配套工程项目三标段)成都市龙泉驿外东洪路地铁2号线惠王陵地铁C口</v>
      </c>
      <c r="H9634" s="2" t="str">
        <f>'[1]2025年已发货'!H:H</f>
        <v>王军宝</v>
      </c>
      <c r="I9634" s="2">
        <f>'[1]2025年已发货'!I:I</f>
        <v>13889142392</v>
      </c>
      <c r="J9634" s="2" t="str">
        <f>_xlfn._xlws.FILTER(辅助信息!D:D,辅助信息!G:G=G9634)</f>
        <v>五冶钢构龙泉东洪片区(70亩、85亩)住宅、商业及配套工程项目</v>
      </c>
    </row>
    <row r="9635" spans="1:10">
      <c r="A9635" s="2" t="str">
        <f>'[1]2025年已发货'!A:A</f>
        <v>泸钢</v>
      </c>
      <c r="B9635" s="2" t="str">
        <f>'[1]2025年已发货'!B:B</f>
        <v>螺纹钢</v>
      </c>
      <c r="C9635" s="2" t="str">
        <f>'[1]2025年已发货'!C:C</f>
        <v>HRB400E Φ18 9m</v>
      </c>
      <c r="D9635" s="2" t="str">
        <f>'[1]2025年已发货'!D:D</f>
        <v>吨</v>
      </c>
      <c r="E9635" s="2">
        <f>'[1]2025年已发货'!E:E</f>
        <v>11.4</v>
      </c>
      <c r="F9635" s="4">
        <f>'[1]2025年已发货'!F:F</f>
        <v>45971</v>
      </c>
      <c r="G9635" s="2" t="str">
        <f>'[1]2025年已发货'!G:G</f>
        <v>(五冶钢构龙泉东洪片区85亩住宅、商业及配套工程项目三标段)成都市龙泉驿外东洪路地铁2号线惠王陵地铁C口</v>
      </c>
      <c r="H9635" s="2" t="str">
        <f>'[1]2025年已发货'!H:H</f>
        <v>王军宝</v>
      </c>
      <c r="I9635" s="2">
        <f>'[1]2025年已发货'!I:I</f>
        <v>13889142392</v>
      </c>
      <c r="J9635" s="2" t="str">
        <f>_xlfn._xlws.FILTER(辅助信息!D:D,辅助信息!G:G=G9635)</f>
        <v>五冶钢构龙泉东洪片区(70亩、85亩)住宅、商业及配套工程项目</v>
      </c>
    </row>
    <row r="9636" spans="1:10">
      <c r="A9636" s="2" t="str">
        <f>'[1]2025年已发货'!A:A</f>
        <v>泸钢</v>
      </c>
      <c r="B9636" s="2" t="str">
        <f>'[1]2025年已发货'!B:B</f>
        <v>螺纹钢</v>
      </c>
      <c r="C9636" s="2" t="str">
        <f>'[1]2025年已发货'!C:C</f>
        <v>HRB400E Φ22 9m</v>
      </c>
      <c r="D9636" s="2" t="str">
        <f>'[1]2025年已发货'!D:D</f>
        <v>吨</v>
      </c>
      <c r="E9636" s="2">
        <f>'[1]2025年已发货'!E:E</f>
        <v>5.7</v>
      </c>
      <c r="F9636" s="4">
        <f>'[1]2025年已发货'!F:F</f>
        <v>45971</v>
      </c>
      <c r="G9636" s="2" t="str">
        <f>'[1]2025年已发货'!G:G</f>
        <v>(五冶钢构龙泉东洪片区85亩住宅、商业及配套工程项目三标段)成都市龙泉驿外东洪路地铁2号线惠王陵地铁C口</v>
      </c>
      <c r="H9636" s="2" t="str">
        <f>'[1]2025年已发货'!H:H</f>
        <v>王军宝</v>
      </c>
      <c r="I9636" s="2">
        <f>'[1]2025年已发货'!I:I</f>
        <v>13889142392</v>
      </c>
      <c r="J9636" s="2" t="str">
        <f>_xlfn._xlws.FILTER(辅助信息!D:D,辅助信息!G:G=G9636)</f>
        <v>五冶钢构龙泉东洪片区(70亩、85亩)住宅、商业及配套工程项目</v>
      </c>
    </row>
    <row r="9637" spans="1:10">
      <c r="A9637" s="2" t="str">
        <f>'[1]2025年已发货'!A:A</f>
        <v>泸钢</v>
      </c>
      <c r="B9637" s="2" t="str">
        <f>'[1]2025年已发货'!B:B</f>
        <v>盘螺</v>
      </c>
      <c r="C9637" s="2" t="str">
        <f>'[1]2025年已发货'!C:C</f>
        <v>HRB400E Φ6</v>
      </c>
      <c r="D9637" s="2" t="str">
        <f>'[1]2025年已发货'!D:D</f>
        <v>吨</v>
      </c>
      <c r="E9637" s="2">
        <f>'[1]2025年已发货'!E:E</f>
        <v>7.5</v>
      </c>
      <c r="F9637" s="4">
        <f>'[1]2025年已发货'!F:F</f>
        <v>45971</v>
      </c>
      <c r="G9637" s="2" t="str">
        <f>'[1]2025年已发货'!G:G</f>
        <v>(五冶钢构龙泉东洪片区85亩住宅、商业及配套工程项目三标段)成都市龙泉驿外东洪路地铁2号线惠王陵地铁C口</v>
      </c>
      <c r="H9637" s="2" t="str">
        <f>'[1]2025年已发货'!H:H</f>
        <v>王军宝</v>
      </c>
      <c r="I9637" s="2">
        <f>'[1]2025年已发货'!I:I</f>
        <v>13889142392</v>
      </c>
      <c r="J9637" s="2" t="str">
        <f>_xlfn._xlws.FILTER(辅助信息!D:D,辅助信息!G:G=G9637)</f>
        <v>五冶钢构龙泉东洪片区(70亩、85亩)住宅、商业及配套工程项目</v>
      </c>
    </row>
    <row r="9638" spans="1:10">
      <c r="A9638" s="2" t="str">
        <f>'[1]2025年已发货'!A:A</f>
        <v>泸钢</v>
      </c>
      <c r="B9638" s="2" t="str">
        <f>'[1]2025年已发货'!B:B</f>
        <v>螺纹钢</v>
      </c>
      <c r="C9638" s="2" t="str">
        <f>'[1]2025年已发货'!C:C</f>
        <v>HRB500E Φ22</v>
      </c>
      <c r="D9638" s="2" t="str">
        <f>'[1]2025年已发货'!D:D</f>
        <v>吨</v>
      </c>
      <c r="E9638" s="2">
        <f>'[1]2025年已发货'!E:E</f>
        <v>8.55</v>
      </c>
      <c r="F9638" s="4">
        <f>'[1]2025年已发货'!F:F</f>
        <v>45971</v>
      </c>
      <c r="G9638" s="2" t="str">
        <f>'[1]2025年已发货'!G:G</f>
        <v>(五冶钢构龙泉东洪片区85亩住宅、商业及配套工程项目三标段)成都市龙泉驿外东洪路地铁2号线惠王陵地铁C口</v>
      </c>
      <c r="H9638" s="2" t="str">
        <f>'[1]2025年已发货'!H:H</f>
        <v>王军宝</v>
      </c>
      <c r="I9638" s="2">
        <f>'[1]2025年已发货'!I:I</f>
        <v>13889142392</v>
      </c>
      <c r="J9638" s="2" t="str">
        <f>_xlfn._xlws.FILTER(辅助信息!D:D,辅助信息!G:G=G9638)</f>
        <v>五冶钢构龙泉东洪片区(70亩、85亩)住宅、商业及配套工程项目</v>
      </c>
    </row>
    <row r="9639" spans="1:10">
      <c r="A9639" s="2" t="str">
        <f>'[1]2025年已发货'!A:A</f>
        <v>泸钢</v>
      </c>
      <c r="B9639" s="2" t="str">
        <f>'[1]2025年已发货'!B:B</f>
        <v>盘螺</v>
      </c>
      <c r="C9639" s="2" t="str">
        <f>'[1]2025年已发货'!C:C</f>
        <v>HRB400E Φ10</v>
      </c>
      <c r="D9639" s="2" t="str">
        <f>'[1]2025年已发货'!D:D</f>
        <v>吨</v>
      </c>
      <c r="E9639" s="2">
        <f>'[1]2025年已发货'!E:E</f>
        <v>15</v>
      </c>
      <c r="F9639" s="4">
        <f>'[1]2025年已发货'!F:F</f>
        <v>45971</v>
      </c>
      <c r="G9639" s="2" t="str">
        <f>'[1]2025年已发货'!G:G</f>
        <v>(五冶钢构龙泉东洪片区85亩住宅、商业及配套工程项目一标段)成都市龙泉驿外东洪路地铁2号线惠王陵地铁C口</v>
      </c>
      <c r="H9639" s="2" t="str">
        <f>'[1]2025年已发货'!H:H</f>
        <v>岳工</v>
      </c>
      <c r="I9639" s="2">
        <f>'[1]2025年已发货'!I:I</f>
        <v>18599951655</v>
      </c>
      <c r="J9639" s="2" t="str">
        <f>_xlfn._xlws.FILTER(辅助信息!D:D,辅助信息!G:G=G9639)</f>
        <v>五冶钢构龙泉东洪片区(70亩、85亩)住宅、商业及配套工程项目</v>
      </c>
    </row>
    <row r="9640" spans="1:10">
      <c r="A9640" s="2" t="str">
        <f>'[1]2025年已发货'!A:A</f>
        <v>泸钢</v>
      </c>
      <c r="B9640" s="2" t="str">
        <f>'[1]2025年已发货'!B:B</f>
        <v>螺纹钢</v>
      </c>
      <c r="C9640" s="2" t="str">
        <f>'[1]2025年已发货'!C:C</f>
        <v>HRB400E Φ12 9m</v>
      </c>
      <c r="D9640" s="2" t="str">
        <f>'[1]2025年已发货'!D:D</f>
        <v>吨</v>
      </c>
      <c r="E9640" s="2">
        <f>'[1]2025年已发货'!E:E</f>
        <v>25.65</v>
      </c>
      <c r="F9640" s="4">
        <f>'[1]2025年已发货'!F:F</f>
        <v>45971</v>
      </c>
      <c r="G9640" s="2" t="str">
        <f>'[1]2025年已发货'!G:G</f>
        <v>(五冶钢构龙泉东洪片区85亩住宅、商业及配套工程项目一标段)成都市龙泉驿外东洪路地铁2号线惠王陵地铁C口</v>
      </c>
      <c r="H9640" s="2" t="str">
        <f>'[1]2025年已发货'!H:H</f>
        <v>岳工</v>
      </c>
      <c r="I9640" s="2">
        <f>'[1]2025年已发货'!I:I</f>
        <v>18599951655</v>
      </c>
      <c r="J9640" s="2" t="str">
        <f>_xlfn._xlws.FILTER(辅助信息!D:D,辅助信息!G:G=G9640)</f>
        <v>五冶钢构龙泉东洪片区(70亩、85亩)住宅、商业及配套工程项目</v>
      </c>
    </row>
    <row r="9641" spans="1:10">
      <c r="A9641" s="2" t="str">
        <f>'[1]2025年已发货'!A:A</f>
        <v>泸钢</v>
      </c>
      <c r="B9641" s="2" t="str">
        <f>'[1]2025年已发货'!B:B</f>
        <v>螺纹钢</v>
      </c>
      <c r="C9641" s="2" t="str">
        <f>'[1]2025年已发货'!C:C</f>
        <v>HRB400E Φ18 9m</v>
      </c>
      <c r="D9641" s="2" t="str">
        <f>'[1]2025年已发货'!D:D</f>
        <v>吨</v>
      </c>
      <c r="E9641" s="2">
        <f>'[1]2025年已发货'!E:E</f>
        <v>11.4</v>
      </c>
      <c r="F9641" s="4">
        <f>'[1]2025年已发货'!F:F</f>
        <v>45971</v>
      </c>
      <c r="G9641" s="2" t="str">
        <f>'[1]2025年已发货'!G:G</f>
        <v>(五冶钢构龙泉东洪片区85亩住宅、商业及配套工程项目一标段)成都市龙泉驿外东洪路地铁2号线惠王陵地铁C口</v>
      </c>
      <c r="H9641" s="2" t="str">
        <f>'[1]2025年已发货'!H:H</f>
        <v>岳工</v>
      </c>
      <c r="I9641" s="2">
        <f>'[1]2025年已发货'!I:I</f>
        <v>18599951655</v>
      </c>
      <c r="J9641" s="2" t="str">
        <f>_xlfn._xlws.FILTER(辅助信息!D:D,辅助信息!G:G=G9641)</f>
        <v>五冶钢构龙泉东洪片区(70亩、85亩)住宅、商业及配套工程项目</v>
      </c>
    </row>
    <row r="9642" spans="1:10">
      <c r="A9642" s="2" t="str">
        <f>'[1]2025年已发货'!A:A</f>
        <v>泸钢</v>
      </c>
      <c r="B9642" s="2" t="str">
        <f>'[1]2025年已发货'!B:B</f>
        <v>盘螺</v>
      </c>
      <c r="C9642" s="2" t="str">
        <f>'[1]2025年已发货'!C:C</f>
        <v>HRB400E Φ8</v>
      </c>
      <c r="D9642" s="2" t="str">
        <f>'[1]2025年已发货'!D:D</f>
        <v>吨</v>
      </c>
      <c r="E9642" s="2">
        <f>'[1]2025年已发货'!E:E</f>
        <v>60</v>
      </c>
      <c r="F9642" s="4">
        <f>'[1]2025年已发货'!F:F</f>
        <v>45971</v>
      </c>
      <c r="G9642" s="2" t="str">
        <f>'[1]2025年已发货'!G:G</f>
        <v>(五冶钢构龙泉东洪片区85亩住宅、商业及配套工程项目一标段)成都市龙泉驿外东洪路地铁2号线惠王陵地铁C口</v>
      </c>
      <c r="H9642" s="2" t="str">
        <f>'[1]2025年已发货'!H:H</f>
        <v>岳工</v>
      </c>
      <c r="I9642" s="2">
        <f>'[1]2025年已发货'!I:I</f>
        <v>18599951655</v>
      </c>
      <c r="J9642" s="2" t="str">
        <f>_xlfn._xlws.FILTER(辅助信息!D:D,辅助信息!G:G=G9642)</f>
        <v>五冶钢构龙泉东洪片区(70亩、85亩)住宅、商业及配套工程项目</v>
      </c>
    </row>
    <row r="9643" spans="1:10">
      <c r="A9643" s="2" t="str">
        <f>'[1]2025年已发货'!A:A</f>
        <v>泸钢</v>
      </c>
      <c r="B9643" s="2" t="str">
        <f>'[1]2025年已发货'!B:B</f>
        <v>螺纹钢</v>
      </c>
      <c r="C9643" s="2" t="str">
        <f>'[1]2025年已发货'!C:C</f>
        <v>HRB400E Φ12 9m</v>
      </c>
      <c r="D9643" s="2" t="str">
        <f>'[1]2025年已发货'!D:D</f>
        <v>吨</v>
      </c>
      <c r="E9643" s="2">
        <f>'[1]2025年已发货'!E:E</f>
        <v>14.25</v>
      </c>
      <c r="F9643" s="4">
        <f>'[1]2025年已发货'!F:F</f>
        <v>45971</v>
      </c>
      <c r="G9643" s="2" t="str">
        <f>'[1]2025年已发货'!G:G</f>
        <v>(五冶钢构龙泉东洪片区70亩住宅、商业及配套工程项目二标段)成都市龙泉驿外东洪路地铁2号线惠王陵地铁C口</v>
      </c>
      <c r="H9643" s="2" t="str">
        <f>'[1]2025年已发货'!H:H</f>
        <v>蒋嗣伟</v>
      </c>
      <c r="I9643" s="2">
        <f>'[1]2025年已发货'!I:I</f>
        <v>15014331252</v>
      </c>
      <c r="J9643" s="2" t="str">
        <f>_xlfn._xlws.FILTER(辅助信息!D:D,辅助信息!G:G=G9643)</f>
        <v>五冶钢构龙泉东洪片区(70亩、85亩)住宅、商业及配套工程项目</v>
      </c>
    </row>
    <row r="9644" spans="1:10">
      <c r="A9644" s="2" t="str">
        <f>'[1]2025年已发货'!A:A</f>
        <v>泸钢</v>
      </c>
      <c r="B9644" s="2" t="str">
        <f>'[1]2025年已发货'!B:B</f>
        <v>螺纹钢</v>
      </c>
      <c r="C9644" s="2" t="str">
        <f>'[1]2025年已发货'!C:C</f>
        <v>HRB400E Φ14 9m</v>
      </c>
      <c r="D9644" s="2" t="str">
        <f>'[1]2025年已发货'!D:D</f>
        <v>吨</v>
      </c>
      <c r="E9644" s="2">
        <f>'[1]2025年已发货'!E:E</f>
        <v>11.4</v>
      </c>
      <c r="F9644" s="4">
        <f>'[1]2025年已发货'!F:F</f>
        <v>45971</v>
      </c>
      <c r="G9644" s="2" t="str">
        <f>'[1]2025年已发货'!G:G</f>
        <v>(五冶钢构龙泉东洪片区70亩住宅、商业及配套工程项目二标段)成都市龙泉驿外东洪路地铁2号线惠王陵地铁C口</v>
      </c>
      <c r="H9644" s="2" t="str">
        <f>'[1]2025年已发货'!H:H</f>
        <v>蒋嗣伟</v>
      </c>
      <c r="I9644" s="2">
        <f>'[1]2025年已发货'!I:I</f>
        <v>15014331252</v>
      </c>
      <c r="J9644" s="2" t="str">
        <f>_xlfn._xlws.FILTER(辅助信息!D:D,辅助信息!G:G=G9644)</f>
        <v>五冶钢构龙泉东洪片区(70亩、85亩)住宅、商业及配套工程项目</v>
      </c>
    </row>
    <row r="9645" spans="1:10">
      <c r="A9645" s="2" t="str">
        <f>'[1]2025年已发货'!A:A</f>
        <v>泸钢</v>
      </c>
      <c r="B9645" s="2" t="str">
        <f>'[1]2025年已发货'!B:B</f>
        <v>螺纹钢</v>
      </c>
      <c r="C9645" s="2" t="str">
        <f>'[1]2025年已发货'!C:C</f>
        <v>HRB400E Φ16 9m</v>
      </c>
      <c r="D9645" s="2" t="str">
        <f>'[1]2025年已发货'!D:D</f>
        <v>吨</v>
      </c>
      <c r="E9645" s="2">
        <f>'[1]2025年已发货'!E:E</f>
        <v>14.25</v>
      </c>
      <c r="F9645" s="4">
        <f>'[1]2025年已发货'!F:F</f>
        <v>45971</v>
      </c>
      <c r="G9645" s="2" t="str">
        <f>'[1]2025年已发货'!G:G</f>
        <v>(五冶钢构龙泉东洪片区70亩住宅、商业及配套工程项目二标段)成都市龙泉驿外东洪路地铁2号线惠王陵地铁C口</v>
      </c>
      <c r="H9645" s="2" t="str">
        <f>'[1]2025年已发货'!H:H</f>
        <v>蒋嗣伟</v>
      </c>
      <c r="I9645" s="2">
        <f>'[1]2025年已发货'!I:I</f>
        <v>15014331252</v>
      </c>
      <c r="J9645" s="2" t="str">
        <f>_xlfn._xlws.FILTER(辅助信息!D:D,辅助信息!G:G=G9645)</f>
        <v>五冶钢构龙泉东洪片区(70亩、85亩)住宅、商业及配套工程项目</v>
      </c>
    </row>
    <row r="9646" spans="1:10">
      <c r="A9646" s="2" t="str">
        <f>'[1]2025年已发货'!A:A</f>
        <v>泸钢</v>
      </c>
      <c r="B9646" s="2" t="str">
        <f>'[1]2025年已发货'!B:B</f>
        <v>螺纹钢</v>
      </c>
      <c r="C9646" s="2" t="str">
        <f>'[1]2025年已发货'!C:C</f>
        <v>HRB400E Φ18 9m</v>
      </c>
      <c r="D9646" s="2" t="str">
        <f>'[1]2025年已发货'!D:D</f>
        <v>吨</v>
      </c>
      <c r="E9646" s="2">
        <f>'[1]2025年已发货'!E:E</f>
        <v>14.25</v>
      </c>
      <c r="F9646" s="4">
        <f>'[1]2025年已发货'!F:F</f>
        <v>45971</v>
      </c>
      <c r="G9646" s="2" t="str">
        <f>'[1]2025年已发货'!G:G</f>
        <v>(五冶钢构龙泉东洪片区70亩住宅、商业及配套工程项目二标段)成都市龙泉驿外东洪路地铁2号线惠王陵地铁C口</v>
      </c>
      <c r="H9646" s="2" t="str">
        <f>'[1]2025年已发货'!H:H</f>
        <v>蒋嗣伟</v>
      </c>
      <c r="I9646" s="2">
        <f>'[1]2025年已发货'!I:I</f>
        <v>15014331252</v>
      </c>
      <c r="J9646" s="2" t="str">
        <f>_xlfn._xlws.FILTER(辅助信息!D:D,辅助信息!G:G=G9646)</f>
        <v>五冶钢构龙泉东洪片区(70亩、85亩)住宅、商业及配套工程项目</v>
      </c>
    </row>
    <row r="9647" spans="1:10">
      <c r="A9647" s="2" t="str">
        <f>'[1]2025年已发货'!A:A</f>
        <v>泸钢</v>
      </c>
      <c r="B9647" s="2" t="str">
        <f>'[1]2025年已发货'!B:B</f>
        <v>螺纹钢</v>
      </c>
      <c r="C9647" s="2" t="str">
        <f>'[1]2025年已发货'!C:C</f>
        <v>HRB400E Φ22 9m</v>
      </c>
      <c r="D9647" s="2" t="str">
        <f>'[1]2025年已发货'!D:D</f>
        <v>吨</v>
      </c>
      <c r="E9647" s="2">
        <f>'[1]2025年已发货'!E:E</f>
        <v>8.5</v>
      </c>
      <c r="F9647" s="4">
        <f>'[1]2025年已发货'!F:F</f>
        <v>45971</v>
      </c>
      <c r="G9647" s="2" t="str">
        <f>'[1]2025年已发货'!G:G</f>
        <v>(五冶钢构龙泉东洪片区70亩住宅、商业及配套工程项目二标段)成都市龙泉驿外东洪路地铁2号线惠王陵地铁C口</v>
      </c>
      <c r="H9647" s="2" t="str">
        <f>'[1]2025年已发货'!H:H</f>
        <v>蒋嗣伟</v>
      </c>
      <c r="I9647" s="2">
        <f>'[1]2025年已发货'!I:I</f>
        <v>15014331252</v>
      </c>
      <c r="J9647" s="2" t="str">
        <f>_xlfn._xlws.FILTER(辅助信息!D:D,辅助信息!G:G=G9647)</f>
        <v>五冶钢构龙泉东洪片区(70亩、85亩)住宅、商业及配套工程项目</v>
      </c>
    </row>
    <row r="9648" spans="1:10">
      <c r="A9648" s="2" t="str">
        <f>'[1]2025年已发货'!A:A</f>
        <v>泸钢</v>
      </c>
      <c r="B9648" s="2" t="str">
        <f>'[1]2025年已发货'!B:B</f>
        <v>螺纹钢</v>
      </c>
      <c r="C9648" s="2" t="str">
        <f>'[1]2025年已发货'!C:C</f>
        <v>HRB400E Φ25 9m</v>
      </c>
      <c r="D9648" s="2" t="str">
        <f>'[1]2025年已发货'!D:D</f>
        <v>吨</v>
      </c>
      <c r="E9648" s="2">
        <f>'[1]2025年已发货'!E:E</f>
        <v>8.5</v>
      </c>
      <c r="F9648" s="4">
        <f>'[1]2025年已发货'!F:F</f>
        <v>45971</v>
      </c>
      <c r="G9648" s="2" t="str">
        <f>'[1]2025年已发货'!G:G</f>
        <v>(五冶钢构龙泉东洪片区70亩住宅、商业及配套工程项目二标段)成都市龙泉驿外东洪路地铁2号线惠王陵地铁C口</v>
      </c>
      <c r="H9648" s="2" t="str">
        <f>'[1]2025年已发货'!H:H</f>
        <v>蒋嗣伟</v>
      </c>
      <c r="I9648" s="2">
        <f>'[1]2025年已发货'!I:I</f>
        <v>15014331252</v>
      </c>
      <c r="J9648" s="2" t="str">
        <f>_xlfn._xlws.FILTER(辅助信息!D:D,辅助信息!G:G=G9648)</f>
        <v>五冶钢构龙泉东洪片区(70亩、85亩)住宅、商业及配套工程项目</v>
      </c>
    </row>
    <row r="9649" spans="1:10">
      <c r="A9649" s="2" t="str">
        <f>'[1]2025年已发货'!A:A</f>
        <v>泸钢</v>
      </c>
      <c r="B9649" s="2" t="str">
        <f>'[1]2025年已发货'!B:B</f>
        <v>螺纹钢</v>
      </c>
      <c r="C9649" s="2" t="str">
        <f>'[1]2025年已发货'!C:C</f>
        <v>HRB500E Φ22</v>
      </c>
      <c r="D9649" s="2" t="str">
        <f>'[1]2025年已发货'!D:D</f>
        <v>吨</v>
      </c>
      <c r="E9649" s="2">
        <f>'[1]2025年已发货'!E:E</f>
        <v>14.25</v>
      </c>
      <c r="F9649" s="4">
        <f>'[1]2025年已发货'!F:F</f>
        <v>45971</v>
      </c>
      <c r="G9649" s="2" t="str">
        <f>'[1]2025年已发货'!G:G</f>
        <v>(五冶钢构龙泉东洪片区70亩住宅、商业及配套工程项目二标段)成都市龙泉驿外东洪路地铁2号线惠王陵地铁C口</v>
      </c>
      <c r="H9649" s="2" t="str">
        <f>'[1]2025年已发货'!H:H</f>
        <v>蒋嗣伟</v>
      </c>
      <c r="I9649" s="2">
        <f>'[1]2025年已发货'!I:I</f>
        <v>15014331252</v>
      </c>
      <c r="J9649" s="2" t="str">
        <f>_xlfn._xlws.FILTER(辅助信息!D:D,辅助信息!G:G=G9649)</f>
        <v>五冶钢构龙泉东洪片区(70亩、85亩)住宅、商业及配套工程项目</v>
      </c>
    </row>
    <row r="9650" spans="1:10">
      <c r="A9650" s="2" t="str">
        <f>'[1]2025年已发货'!A:A</f>
        <v>泸钢</v>
      </c>
      <c r="B9650" s="2" t="str">
        <f>'[1]2025年已发货'!B:B</f>
        <v>螺纹钢</v>
      </c>
      <c r="C9650" s="2" t="str">
        <f>'[1]2025年已发货'!C:C</f>
        <v>HRB500E Φ25</v>
      </c>
      <c r="D9650" s="2" t="str">
        <f>'[1]2025年已发货'!D:D</f>
        <v>吨</v>
      </c>
      <c r="E9650" s="2">
        <f>'[1]2025年已发货'!E:E</f>
        <v>17.1</v>
      </c>
      <c r="F9650" s="4">
        <f>'[1]2025年已发货'!F:F</f>
        <v>45971</v>
      </c>
      <c r="G9650" s="2" t="str">
        <f>'[1]2025年已发货'!G:G</f>
        <v>(五冶钢构龙泉东洪片区70亩住宅、商业及配套工程项目二标段)成都市龙泉驿外东洪路地铁2号线惠王陵地铁C口</v>
      </c>
      <c r="H9650" s="2" t="str">
        <f>'[1]2025年已发货'!H:H</f>
        <v>蒋嗣伟</v>
      </c>
      <c r="I9650" s="2">
        <f>'[1]2025年已发货'!I:I</f>
        <v>15014331252</v>
      </c>
      <c r="J9650" s="2" t="str">
        <f>_xlfn._xlws.FILTER(辅助信息!D:D,辅助信息!G:G=G9650)</f>
        <v>五冶钢构龙泉东洪片区(70亩、85亩)住宅、商业及配套工程项目</v>
      </c>
    </row>
    <row r="9651" spans="1:10">
      <c r="A9651" s="2" t="str">
        <f>'[1]2025年已发货'!A:A</f>
        <v>泸钢</v>
      </c>
      <c r="B9651" s="2" t="str">
        <f>'[1]2025年已发货'!B:B</f>
        <v>盘螺</v>
      </c>
      <c r="C9651" s="2" t="str">
        <f>'[1]2025年已发货'!C:C</f>
        <v>HRB400E Φ8</v>
      </c>
      <c r="D9651" s="2" t="str">
        <f>'[1]2025年已发货'!D:D</f>
        <v>吨</v>
      </c>
      <c r="E9651" s="2">
        <f>'[1]2025年已发货'!E:E</f>
        <v>45</v>
      </c>
      <c r="F9651" s="4">
        <f>'[1]2025年已发货'!F:F</f>
        <v>45971</v>
      </c>
      <c r="G9651" s="2" t="str">
        <f>'[1]2025年已发货'!G:G</f>
        <v>(五冶钢构龙泉东洪片区85亩住宅、商业及配套工程项目二标段)成都市龙泉驿外东洪路地铁2号线惠王陵地铁C口</v>
      </c>
      <c r="H9651" s="2" t="str">
        <f>'[1]2025年已发货'!H:H</f>
        <v>李渊</v>
      </c>
      <c r="I9651" s="2">
        <f>'[1]2025年已发货'!I:I</f>
        <v>18381013849</v>
      </c>
      <c r="J9651" s="2" t="str">
        <f>_xlfn._xlws.FILTER(辅助信息!D:D,辅助信息!G:G=G9651)</f>
        <v>五冶钢构龙泉东洪片区(70亩、85亩)住宅、商业及配套工程项目</v>
      </c>
    </row>
    <row r="9652" spans="1:10">
      <c r="A9652" s="2" t="str">
        <f>'[1]2025年已发货'!A:A</f>
        <v>泸钢</v>
      </c>
      <c r="B9652" s="2" t="str">
        <f>'[1]2025年已发货'!B:B</f>
        <v>盘螺</v>
      </c>
      <c r="C9652" s="2" t="str">
        <f>'[1]2025年已发货'!C:C</f>
        <v>HRB400E Φ10</v>
      </c>
      <c r="D9652" s="2" t="str">
        <f>'[1]2025年已发货'!D:D</f>
        <v>吨</v>
      </c>
      <c r="E9652" s="2">
        <f>'[1]2025年已发货'!E:E</f>
        <v>25</v>
      </c>
      <c r="F9652" s="4">
        <f>'[1]2025年已发货'!F:F</f>
        <v>45971</v>
      </c>
      <c r="G9652" s="2" t="str">
        <f>'[1]2025年已发货'!G:G</f>
        <v>(五冶钢构龙泉东洪片区85亩住宅、商业及配套工程项目二标段)成都市龙泉驿外东洪路地铁2号线惠王陵地铁C口</v>
      </c>
      <c r="H9652" s="2" t="str">
        <f>'[1]2025年已发货'!H:H</f>
        <v>李渊</v>
      </c>
      <c r="I9652" s="2">
        <f>'[1]2025年已发货'!I:I</f>
        <v>18381013849</v>
      </c>
      <c r="J9652" s="2" t="str">
        <f>_xlfn._xlws.FILTER(辅助信息!D:D,辅助信息!G:G=G9652)</f>
        <v>五冶钢构龙泉东洪片区(70亩、85亩)住宅、商业及配套工程项目</v>
      </c>
    </row>
    <row r="9653" spans="1:10">
      <c r="A9653" s="2" t="str">
        <f>'[1]2025年已发货'!A:A</f>
        <v>泸钢</v>
      </c>
      <c r="B9653" s="2" t="str">
        <f>'[1]2025年已发货'!B:B</f>
        <v>螺纹钢</v>
      </c>
      <c r="C9653" s="2" t="str">
        <f>'[1]2025年已发货'!C:C</f>
        <v>HRB400E Φ18 9m</v>
      </c>
      <c r="D9653" s="2" t="str">
        <f>'[1]2025年已发货'!D:D</f>
        <v>吨</v>
      </c>
      <c r="E9653" s="2">
        <f>'[1]2025年已发货'!E:E</f>
        <v>17.5</v>
      </c>
      <c r="F9653" s="4">
        <f>'[1]2025年已发货'!F:F</f>
        <v>45971</v>
      </c>
      <c r="G9653" s="2" t="str">
        <f>'[1]2025年已发货'!G:G</f>
        <v>(五冶钢构龙泉东洪片区85亩住宅、商业及配套工程项目二标段)成都市龙泉驿外东洪路地铁2号线惠王陵地铁C口</v>
      </c>
      <c r="H9653" s="2" t="str">
        <f>'[1]2025年已发货'!H:H</f>
        <v>李渊</v>
      </c>
      <c r="I9653" s="2">
        <f>'[1]2025年已发货'!I:I</f>
        <v>18381013849</v>
      </c>
      <c r="J9653" s="2" t="str">
        <f>_xlfn._xlws.FILTER(辅助信息!D:D,辅助信息!G:G=G9653)</f>
        <v>五冶钢构龙泉东洪片区(70亩、85亩)住宅、商业及配套工程项目</v>
      </c>
    </row>
    <row r="9654" spans="1:10">
      <c r="A9654" s="2" t="str">
        <f>'[1]2025年已发货'!A:A</f>
        <v>泸钢</v>
      </c>
      <c r="B9654" s="2" t="str">
        <f>'[1]2025年已发货'!B:B</f>
        <v>螺纹钢</v>
      </c>
      <c r="C9654" s="2" t="str">
        <f>'[1]2025年已发货'!C:C</f>
        <v>HRB400E Φ20 9m</v>
      </c>
      <c r="D9654" s="2" t="str">
        <f>'[1]2025年已发货'!D:D</f>
        <v>吨</v>
      </c>
      <c r="E9654" s="2">
        <f>'[1]2025年已发货'!E:E</f>
        <v>17.5</v>
      </c>
      <c r="F9654" s="4">
        <f>'[1]2025年已发货'!F:F</f>
        <v>45971</v>
      </c>
      <c r="G9654" s="2" t="str">
        <f>'[1]2025年已发货'!G:G</f>
        <v>(五冶钢构龙泉东洪片区85亩住宅、商业及配套工程项目二标段)成都市龙泉驿外东洪路地铁2号线惠王陵地铁C口</v>
      </c>
      <c r="H9654" s="2" t="str">
        <f>'[1]2025年已发货'!H:H</f>
        <v>李渊</v>
      </c>
      <c r="I9654" s="2">
        <f>'[1]2025年已发货'!I:I</f>
        <v>18381013849</v>
      </c>
      <c r="J9654" s="2" t="str">
        <f>_xlfn._xlws.FILTER(辅助信息!D:D,辅助信息!G:G=G9654)</f>
        <v>五冶钢构龙泉东洪片区(70亩、85亩)住宅、商业及配套工程项目</v>
      </c>
    </row>
    <row r="9655" spans="1:10">
      <c r="A9655" s="2" t="str">
        <f>'[1]2025年已发货'!A:A</f>
        <v>泸钢</v>
      </c>
      <c r="B9655" s="2" t="str">
        <f>'[1]2025年已发货'!B:B</f>
        <v>盘螺</v>
      </c>
      <c r="C9655" s="2" t="str">
        <f>'[1]2025年已发货'!C:C</f>
        <v>HRB400E Φ10</v>
      </c>
      <c r="D9655" s="2" t="str">
        <f>'[1]2025年已发货'!D:D</f>
        <v>吨</v>
      </c>
      <c r="E9655" s="2">
        <f>'[1]2025年已发货'!E:E</f>
        <v>47.5</v>
      </c>
      <c r="F9655" s="4">
        <f>'[1]2025年已发货'!F:F</f>
        <v>45971</v>
      </c>
      <c r="G9655" s="2" t="str">
        <f>'[1]2025年已发货'!G:G</f>
        <v>（商投建工达州中医药科技园-2工区-景观桥）达州市通川区达州中医药职业学院犀牛大道北段</v>
      </c>
      <c r="H9655" s="2" t="str">
        <f>'[1]2025年已发货'!H:H</f>
        <v>李波</v>
      </c>
      <c r="I9655" s="2">
        <f>'[1]2025年已发货'!I:I</f>
        <v>18381899787</v>
      </c>
      <c r="J9655" s="2" t="str">
        <f>_xlfn._xlws.FILTER(辅助信息!D:D,辅助信息!G:G=G9655)</f>
        <v>商投建工达州中医药科技园</v>
      </c>
    </row>
    <row r="9656" spans="1:10">
      <c r="A9656" s="2" t="str">
        <f>'[1]2025年已发货'!A:A</f>
        <v>泸钢</v>
      </c>
      <c r="B9656" s="2" t="str">
        <f>'[1]2025年已发货'!B:B</f>
        <v>螺纹钢</v>
      </c>
      <c r="C9656" s="2" t="str">
        <f>'[1]2025年已发货'!C:C</f>
        <v>HRB400E Φ22 9m</v>
      </c>
      <c r="D9656" s="2" t="str">
        <f>'[1]2025年已发货'!D:D</f>
        <v>吨</v>
      </c>
      <c r="E9656" s="2">
        <f>'[1]2025年已发货'!E:E</f>
        <v>7.5</v>
      </c>
      <c r="F9656" s="4">
        <f>'[1]2025年已发货'!F:F</f>
        <v>45971</v>
      </c>
      <c r="G9656" s="2" t="str">
        <f>'[1]2025年已发货'!G:G</f>
        <v>（商投建工达州中医药科技园-2工区-景观桥）达州市通川区达州中医药职业学院犀牛大道北段</v>
      </c>
      <c r="H9656" s="2" t="str">
        <f>'[1]2025年已发货'!H:H</f>
        <v>李波</v>
      </c>
      <c r="I9656" s="2">
        <f>'[1]2025年已发货'!I:I</f>
        <v>18381899787</v>
      </c>
      <c r="J9656" s="2" t="str">
        <f>_xlfn._xlws.FILTER(辅助信息!D:D,辅助信息!G:G=G9656)</f>
        <v>商投建工达州中医药科技园</v>
      </c>
    </row>
    <row r="9657" spans="1:10">
      <c r="A9657" s="2" t="str">
        <f>'[1]2025年已发货'!A:A</f>
        <v>泸钢</v>
      </c>
      <c r="B9657" s="2" t="str">
        <f>'[1]2025年已发货'!B:B</f>
        <v>螺纹钢</v>
      </c>
      <c r="C9657" s="2" t="str">
        <f>'[1]2025年已发货'!C:C</f>
        <v>HRB400E Φ25 9m</v>
      </c>
      <c r="D9657" s="2" t="str">
        <f>'[1]2025年已发货'!D:D</f>
        <v>吨</v>
      </c>
      <c r="E9657" s="2">
        <f>'[1]2025年已发货'!E:E</f>
        <v>15</v>
      </c>
      <c r="F9657" s="4">
        <f>'[1]2025年已发货'!F:F</f>
        <v>45971</v>
      </c>
      <c r="G9657" s="2" t="str">
        <f>'[1]2025年已发货'!G:G</f>
        <v>（商投建工达州中医药科技园-2工区-景观桥）达州市通川区达州中医药职业学院犀牛大道北段</v>
      </c>
      <c r="H9657" s="2" t="str">
        <f>'[1]2025年已发货'!H:H</f>
        <v>李波</v>
      </c>
      <c r="I9657" s="2">
        <f>'[1]2025年已发货'!I:I</f>
        <v>18381899787</v>
      </c>
      <c r="J9657" s="2" t="str">
        <f>_xlfn._xlws.FILTER(辅助信息!D:D,辅助信息!G:G=G9657)</f>
        <v>商投建工达州中医药科技园</v>
      </c>
    </row>
    <row r="9658" spans="1:10">
      <c r="A9658" s="2" t="str">
        <f>'[1]2025年已发货'!A:A</f>
        <v>泸钢</v>
      </c>
      <c r="B9658" s="2" t="str">
        <f>'[1]2025年已发货'!B:B</f>
        <v>高线</v>
      </c>
      <c r="C9658" s="2" t="str">
        <f>'[1]2025年已发货'!C:C</f>
        <v>HPB300 Φ10</v>
      </c>
      <c r="D9658" s="2" t="str">
        <f>'[1]2025年已发货'!D:D</f>
        <v>吨</v>
      </c>
      <c r="E9658" s="2">
        <f>'[1]2025年已发货'!E:E</f>
        <v>70</v>
      </c>
      <c r="F9658" s="4">
        <f>'[1]2025年已发货'!F:F</f>
        <v>45971</v>
      </c>
      <c r="G9658" s="2" t="str">
        <f>'[1]2025年已发货'!G:G</f>
        <v>自永4标一局四公司（四川省内江市隆昌市兰家花房子自永4标一局四公司钢筋棚）</v>
      </c>
      <c r="H9658" s="2" t="str">
        <f>'[1]2025年已发货'!H:H</f>
        <v>郝优</v>
      </c>
      <c r="I9658" s="2">
        <f>'[1]2025年已发货'!I:I</f>
        <v>13891371707</v>
      </c>
      <c r="J9658" s="2" vm="1" t="e">
        <f>_xlfn._xlws.FILTER(辅助信息!D:D,辅助信息!G:G=G9658)</f>
        <v>#VALUE!</v>
      </c>
    </row>
    <row r="9659" spans="1:10">
      <c r="A9659" s="2" t="str">
        <f>'[1]2025年已发货'!A:A</f>
        <v>泸钢</v>
      </c>
      <c r="B9659" s="2" t="str">
        <f>'[1]2025年已发货'!B:B</f>
        <v>盘螺</v>
      </c>
      <c r="C9659" s="2" t="str">
        <f>'[1]2025年已发货'!C:C</f>
        <v>HRB400E Φ12</v>
      </c>
      <c r="D9659" s="2" t="str">
        <f>'[1]2025年已发货'!D:D</f>
        <v>吨</v>
      </c>
      <c r="E9659" s="2">
        <f>'[1]2025年已发货'!E:E</f>
        <v>35</v>
      </c>
      <c r="F9659" s="4">
        <f>'[1]2025年已发货'!F:F</f>
        <v>45971</v>
      </c>
      <c r="G9659" s="2" t="str">
        <f>'[1]2025年已发货'!G:G</f>
        <v>（自永2标九局西南分公司钢筋棚）四川省自贡市骑龙镇大湾村</v>
      </c>
      <c r="H9659" s="2" t="str">
        <f>'[1]2025年已发货'!H:H</f>
        <v>高彦彬</v>
      </c>
      <c r="I9659" s="2">
        <f>'[1]2025年已发货'!I:I</f>
        <v>13835906370</v>
      </c>
      <c r="J9659" s="2" vm="1" t="e">
        <f>_xlfn._xlws.FILTER(辅助信息!D:D,辅助信息!G:G=G9659)</f>
        <v>#VALUE!</v>
      </c>
    </row>
    <row r="9660" spans="1:10">
      <c r="A9660" s="2" t="str">
        <f>'[1]2025年已发货'!A:A</f>
        <v>润耀</v>
      </c>
      <c r="B9660" s="2" t="str">
        <f>'[1]2025年已发货'!B:B</f>
        <v>盘螺</v>
      </c>
      <c r="C9660" s="2" t="str">
        <f>'[1]2025年已发货'!C:C</f>
        <v>HRB400E Φ10</v>
      </c>
      <c r="D9660" s="2" t="str">
        <f>'[1]2025年已发货'!D:D</f>
        <v>吨</v>
      </c>
      <c r="E9660" s="2">
        <f>'[1]2025年已发货'!E:E</f>
        <v>6</v>
      </c>
      <c r="F9660" s="4">
        <f>'[1]2025年已发货'!F:F</f>
        <v>45971</v>
      </c>
      <c r="G9660" s="2" t="str">
        <f>'[1]2025年已发货'!G:G</f>
        <v>(五冶建设成都国际铁路港多式联项目)四川省成都市青白江区桂平大道成都中远海运陆港多式联运有限公司</v>
      </c>
      <c r="H9660" s="2" t="str">
        <f>'[1]2025年已发货'!H:H</f>
        <v>黄勇杰</v>
      </c>
      <c r="I9660" s="2">
        <f>'[1]2025年已发货'!I:I</f>
        <v>13880580196</v>
      </c>
      <c r="J9660" s="2" t="str">
        <f>_xlfn._xlws.FILTER(辅助信息!D:D,辅助信息!G:G=G9660)</f>
        <v>五冶建设成都国际铁路港多式联项目</v>
      </c>
    </row>
    <row r="9661" spans="1:10">
      <c r="A9661" s="2" t="str">
        <f>'[1]2025年已发货'!A:A</f>
        <v>润耀</v>
      </c>
      <c r="B9661" s="2" t="str">
        <f>'[1]2025年已发货'!B:B</f>
        <v>盘螺</v>
      </c>
      <c r="C9661" s="2" t="str">
        <f>'[1]2025年已发货'!C:C</f>
        <v>HRB400E Φ12</v>
      </c>
      <c r="D9661" s="2" t="str">
        <f>'[1]2025年已发货'!D:D</f>
        <v>吨</v>
      </c>
      <c r="E9661" s="2">
        <f>'[1]2025年已发货'!E:E</f>
        <v>4</v>
      </c>
      <c r="F9661" s="4">
        <f>'[1]2025年已发货'!F:F</f>
        <v>45971</v>
      </c>
      <c r="G9661" s="2" t="str">
        <f>'[1]2025年已发货'!G:G</f>
        <v>(五冶建设成都国际铁路港多式联项目)四川省成都市青白江区桂平大道成都中远海运陆港多式联运有限公司</v>
      </c>
      <c r="H9661" s="2" t="str">
        <f>'[1]2025年已发货'!H:H</f>
        <v>黄勇杰</v>
      </c>
      <c r="I9661" s="2">
        <f>'[1]2025年已发货'!I:I</f>
        <v>13880580196</v>
      </c>
      <c r="J9661" s="2" t="str">
        <f>_xlfn._xlws.FILTER(辅助信息!D:D,辅助信息!G:G=G9661)</f>
        <v>五冶建设成都国际铁路港多式联项目</v>
      </c>
    </row>
    <row r="9662" spans="1:10">
      <c r="A9662" s="2" t="str">
        <f>'[1]2025年已发货'!A:A</f>
        <v>润耀</v>
      </c>
      <c r="B9662" s="2" t="str">
        <f>'[1]2025年已发货'!B:B</f>
        <v>螺纹钢</v>
      </c>
      <c r="C9662" s="2" t="str">
        <f>'[1]2025年已发货'!C:C</f>
        <v>HRB400EФ14，9m</v>
      </c>
      <c r="D9662" s="2" t="str">
        <f>'[1]2025年已发货'!D:D</f>
        <v>吨</v>
      </c>
      <c r="E9662" s="2">
        <f>'[1]2025年已发货'!E:E</f>
        <v>35</v>
      </c>
      <c r="F9662" s="4">
        <f>'[1]2025年已发货'!F:F</f>
        <v>45971</v>
      </c>
      <c r="G9662" s="2" t="str">
        <f>'[1]2025年已发货'!G:G</f>
        <v>（中铁十局-资乐高速4标）四川省眉山市仁寿县彰加镇华炉村中铁十局资乐高速3#钢筋场</v>
      </c>
      <c r="H9662" s="2" t="str">
        <f>'[1]2025年已发货'!H:H</f>
        <v>杨飞</v>
      </c>
      <c r="I9662" s="2">
        <f>'[1]2025年已发货'!I:I</f>
        <v>15667998777</v>
      </c>
      <c r="J9662" s="2" vm="1" t="e">
        <f>_xlfn._xlws.FILTER(辅助信息!D:D,辅助信息!G:G=G9662)</f>
        <v>#VALUE!</v>
      </c>
    </row>
    <row r="9663" spans="1:10">
      <c r="A9663" s="2" t="str">
        <f>'[1]2025年已发货'!A:A</f>
        <v>润耀</v>
      </c>
      <c r="B9663" s="2" t="str">
        <f>'[1]2025年已发货'!B:B</f>
        <v>螺纹钢</v>
      </c>
      <c r="C9663" s="2" t="str">
        <f>'[1]2025年已发货'!C:C</f>
        <v>HRB400EФ12，9m</v>
      </c>
      <c r="D9663" s="2" t="str">
        <f>'[1]2025年已发货'!D:D</f>
        <v>吨</v>
      </c>
      <c r="E9663" s="2">
        <f>'[1]2025年已发货'!E:E</f>
        <v>18</v>
      </c>
      <c r="F9663" s="4">
        <f>'[1]2025年已发货'!F:F</f>
        <v>45971</v>
      </c>
      <c r="G9663" s="2" t="str">
        <f>'[1]2025年已发货'!G:G</f>
        <v>（中铁十局-资乐高速4标）四川省眉山市仁寿县彰加镇促进村中铁十局2#钢筋厂</v>
      </c>
      <c r="H9663" s="2" t="str">
        <f>'[1]2025年已发货'!H:H</f>
        <v>杨飞</v>
      </c>
      <c r="I9663" s="2">
        <f>'[1]2025年已发货'!I:I</f>
        <v>15667998777</v>
      </c>
      <c r="J9663" s="2" vm="1" t="e">
        <f>_xlfn._xlws.FILTER(辅助信息!D:D,辅助信息!G:G=G9663)</f>
        <v>#VALUE!</v>
      </c>
    </row>
    <row r="9664" spans="1:10">
      <c r="A9664" s="2" t="str">
        <f>'[1]2025年已发货'!A:A</f>
        <v>润耀</v>
      </c>
      <c r="B9664" s="2" t="str">
        <f>'[1]2025年已发货'!B:B</f>
        <v>螺纹钢</v>
      </c>
      <c r="C9664" s="2" t="str">
        <f>'[1]2025年已发货'!C:C</f>
        <v>HRB400EФ16，9m</v>
      </c>
      <c r="D9664" s="2" t="str">
        <f>'[1]2025年已发货'!D:D</f>
        <v>吨</v>
      </c>
      <c r="E9664" s="2">
        <f>'[1]2025年已发货'!E:E</f>
        <v>18</v>
      </c>
      <c r="F9664" s="4">
        <f>'[1]2025年已发货'!F:F</f>
        <v>45971</v>
      </c>
      <c r="G9664" s="2" t="str">
        <f>'[1]2025年已发货'!G:G</f>
        <v>（中铁十局-资乐高速4标）四川省眉山市仁寿县彰加镇促进村中铁十局2#钢筋厂</v>
      </c>
      <c r="H9664" s="2" t="str">
        <f>'[1]2025年已发货'!H:H</f>
        <v>杨飞</v>
      </c>
      <c r="I9664" s="2">
        <f>'[1]2025年已发货'!I:I</f>
        <v>15667998777</v>
      </c>
      <c r="J9664" s="2" vm="1" t="e">
        <f>_xlfn._xlws.FILTER(辅助信息!D:D,辅助信息!G:G=G9664)</f>
        <v>#VALUE!</v>
      </c>
    </row>
    <row r="9665" spans="1:10">
      <c r="A9665" s="2" t="str">
        <f>'[1]2025年已发货'!A:A</f>
        <v>润耀</v>
      </c>
      <c r="B9665" s="2" t="str">
        <f>'[1]2025年已发货'!B:B</f>
        <v>螺纹钢</v>
      </c>
      <c r="C9665" s="2" t="str">
        <f>'[1]2025年已发货'!C:C</f>
        <v>HRB500EФ25，12m</v>
      </c>
      <c r="D9665" s="2" t="str">
        <f>'[1]2025年已发货'!D:D</f>
        <v>吨</v>
      </c>
      <c r="E9665" s="2">
        <f>'[1]2025年已发货'!E:E</f>
        <v>35</v>
      </c>
      <c r="F9665" s="4">
        <f>'[1]2025年已发货'!F:F</f>
        <v>45971</v>
      </c>
      <c r="G9665" s="2" t="str">
        <f>'[1]2025年已发货'!G:G</f>
        <v>（中铁广州局-资乐高速5标）四川省乐山市井研县希望大道116号7队钢筋厂</v>
      </c>
      <c r="H9665" s="2" t="str">
        <f>'[1]2025年已发货'!H:H</f>
        <v>廖俊杰</v>
      </c>
      <c r="I9665" s="2">
        <f>'[1]2025年已发货'!I:I</f>
        <v>15775100965</v>
      </c>
      <c r="J9665" s="2" vm="1" t="e">
        <f>_xlfn._xlws.FILTER(辅助信息!D:D,辅助信息!G:G=G9665)</f>
        <v>#VALUE!</v>
      </c>
    </row>
    <row r="9666" spans="1:10">
      <c r="A9666" s="2" t="str">
        <f>'[1]2025年已发货'!A:A</f>
        <v>润耀</v>
      </c>
      <c r="B9666" s="2" t="str">
        <f>'[1]2025年已发货'!B:B</f>
        <v>螺纹钢</v>
      </c>
      <c r="C9666" s="2" t="str">
        <f>'[1]2025年已发货'!C:C</f>
        <v>HRB400EФ12*9m</v>
      </c>
      <c r="D9666" s="2" t="str">
        <f>'[1]2025年已发货'!D:D</f>
        <v>吨</v>
      </c>
      <c r="E9666" s="2">
        <f>'[1]2025年已发货'!E:E</f>
        <v>16</v>
      </c>
      <c r="F9666" s="4">
        <f>'[1]2025年已发货'!F:F</f>
        <v>45971</v>
      </c>
      <c r="G9666" s="2" t="str">
        <f>'[1]2025年已发货'!G:G</f>
        <v>（中核中原-温江光明苑三期项目）四川省成都市温江区金马街道光明苑三期项目</v>
      </c>
      <c r="H9666" s="2" t="str">
        <f>'[1]2025年已发货'!H:H</f>
        <v>王生斌</v>
      </c>
      <c r="I9666" s="2">
        <f>'[1]2025年已发货'!I:I</f>
        <v>15228858118</v>
      </c>
      <c r="J9666" s="2" vm="1" t="e">
        <f>_xlfn._xlws.FILTER(辅助信息!D:D,辅助信息!G:G=G9666)</f>
        <v>#VALUE!</v>
      </c>
    </row>
    <row r="9667" spans="1:10">
      <c r="A9667" s="2" t="str">
        <f>'[1]2025年已发货'!A:A</f>
        <v>润耀</v>
      </c>
      <c r="B9667" s="2" t="str">
        <f>'[1]2025年已发货'!B:B</f>
        <v>螺纹钢</v>
      </c>
      <c r="C9667" s="2" t="str">
        <f>'[1]2025年已发货'!C:C</f>
        <v>HRB400EФ16*9m</v>
      </c>
      <c r="D9667" s="2" t="str">
        <f>'[1]2025年已发货'!D:D</f>
        <v>吨</v>
      </c>
      <c r="E9667" s="2">
        <f>'[1]2025年已发货'!E:E</f>
        <v>20</v>
      </c>
      <c r="F9667" s="4">
        <f>'[1]2025年已发货'!F:F</f>
        <v>45971</v>
      </c>
      <c r="G9667" s="2" t="str">
        <f>'[1]2025年已发货'!G:G</f>
        <v>（中核中原-温江光明苑三期项目）四川省成都市温江区金马街道光明苑三期项目</v>
      </c>
      <c r="H9667" s="2" t="str">
        <f>'[1]2025年已发货'!H:H</f>
        <v>王生斌</v>
      </c>
      <c r="I9667" s="2">
        <f>'[1]2025年已发货'!I:I</f>
        <v>15228858118</v>
      </c>
      <c r="J9667" s="2" vm="1" t="e">
        <f>_xlfn._xlws.FILTER(辅助信息!D:D,辅助信息!G:G=G9667)</f>
        <v>#VALUE!</v>
      </c>
    </row>
    <row r="9668" spans="1:10">
      <c r="A9668" s="2" t="str">
        <f>'[1]2025年已发货'!A:A</f>
        <v>润耀</v>
      </c>
      <c r="B9668" s="2" t="str">
        <f>'[1]2025年已发货'!B:B</f>
        <v>螺纹钢</v>
      </c>
      <c r="C9668" s="2" t="str">
        <f>'[1]2025年已发货'!C:C</f>
        <v>HRB400EФ14*9m</v>
      </c>
      <c r="D9668" s="2" t="str">
        <f>'[1]2025年已发货'!D:D</f>
        <v>吨</v>
      </c>
      <c r="E9668" s="2">
        <f>'[1]2025年已发货'!E:E</f>
        <v>35</v>
      </c>
      <c r="F9668" s="4">
        <f>'[1]2025年已发货'!F:F</f>
        <v>45971</v>
      </c>
      <c r="G9668" s="2" t="str">
        <f>'[1]2025年已发货'!G:G</f>
        <v>（中核中原-温江光明苑三期项目）四川省成都市温江区金马街道光明苑三期项目</v>
      </c>
      <c r="H9668" s="2" t="str">
        <f>'[1]2025年已发货'!H:H</f>
        <v>王生斌</v>
      </c>
      <c r="I9668" s="2">
        <f>'[1]2025年已发货'!I:I</f>
        <v>15228858118</v>
      </c>
      <c r="J9668" s="2" vm="1" t="e">
        <f>_xlfn._xlws.FILTER(辅助信息!D:D,辅助信息!G:G=G9668)</f>
        <v>#VALUE!</v>
      </c>
    </row>
    <row r="9669" spans="1:10">
      <c r="A9669" s="2" t="str">
        <f>'[1]2025年已发货'!A:A</f>
        <v>钢固融</v>
      </c>
      <c r="B9669" s="2" t="str">
        <f>'[1]2025年已发货'!B:B</f>
        <v>盘螺</v>
      </c>
      <c r="C9669" s="2" t="str">
        <f>'[1]2025年已发货'!C:C</f>
        <v>HRB400EФ12</v>
      </c>
      <c r="D9669" s="2" t="str">
        <f>'[1]2025年已发货'!D:D</f>
        <v>吨</v>
      </c>
      <c r="E9669" s="2">
        <f>'[1]2025年已发货'!E:E</f>
        <v>31</v>
      </c>
      <c r="F9669" s="4">
        <f>'[1]2025年已发货'!F:F</f>
        <v>45971</v>
      </c>
      <c r="G9669" s="2" t="str">
        <f>'[1]2025年已发货'!G:G</f>
        <v>（成铁西物-自贡项目）自贡市大安区和平乡自贡华建项目</v>
      </c>
      <c r="H9669" s="2" t="str">
        <f>'[1]2025年已发货'!H:H</f>
        <v>黄永福</v>
      </c>
      <c r="I9669" s="2" t="str">
        <f>'[1]2025年已发货'!I:I</f>
        <v>15982823571</v>
      </c>
      <c r="J9669" s="2" vm="1" t="e">
        <f>_xlfn._xlws.FILTER(辅助信息!D:D,辅助信息!G:G=G9669)</f>
        <v>#VALUE!</v>
      </c>
    </row>
    <row r="9670" spans="1:10">
      <c r="A9670" s="2" t="str">
        <f>'[1]2025年已发货'!A:A</f>
        <v>钢固融</v>
      </c>
      <c r="B9670" s="2" t="str">
        <f>'[1]2025年已发货'!B:B</f>
        <v>盘圆</v>
      </c>
      <c r="C9670" s="2" t="str">
        <f>'[1]2025年已发货'!C:C</f>
        <v>HPB300Ф10</v>
      </c>
      <c r="D9670" s="2" t="str">
        <f>'[1]2025年已发货'!D:D</f>
        <v>吨</v>
      </c>
      <c r="E9670" s="2">
        <f>'[1]2025年已发货'!E:E</f>
        <v>4</v>
      </c>
      <c r="F9670" s="4">
        <f>'[1]2025年已发货'!F:F</f>
        <v>45971</v>
      </c>
      <c r="G9670" s="2" t="str">
        <f>'[1]2025年已发货'!G:G</f>
        <v>（成铁西物-自贡项目）自贡市大安区和平乡自贡华建项目</v>
      </c>
      <c r="H9670" s="2" t="str">
        <f>'[1]2025年已发货'!H:H</f>
        <v>黄永福</v>
      </c>
      <c r="I9670" s="2" t="str">
        <f>'[1]2025年已发货'!I:I</f>
        <v>15982823571</v>
      </c>
      <c r="J9670" s="2" vm="1" t="e">
        <f>_xlfn._xlws.FILTER(辅助信息!D:D,辅助信息!G:G=G9670)</f>
        <v>#VALUE!</v>
      </c>
    </row>
    <row r="9671" spans="1:10">
      <c r="A9671" s="2" t="str">
        <f>'[1]2025年已发货'!A:A</f>
        <v>达钢</v>
      </c>
      <c r="B9671" s="2" t="str">
        <f>'[1]2025年已发货'!B:B</f>
        <v>盘螺</v>
      </c>
      <c r="C9671" s="2" t="str">
        <f>'[1]2025年已发货'!C:C</f>
        <v>HRB400E Φ6</v>
      </c>
      <c r="D9671" s="2" t="str">
        <f>'[1]2025年已发货'!D:D</f>
        <v>吨</v>
      </c>
      <c r="E9671" s="2">
        <f>'[1]2025年已发货'!E:E</f>
        <v>2.5</v>
      </c>
      <c r="F9671" s="4">
        <f>'[1]2025年已发货'!F:F</f>
        <v>45971</v>
      </c>
      <c r="G9671" s="2" t="str">
        <f>'[1]2025年已发货'!G:G</f>
        <v>(武汉电气化局成达万高铁强电项目-达州主城区-达州南站)四川省达州市达川区达州南站</v>
      </c>
      <c r="H9671" s="2" t="str">
        <f>'[1]2025年已发货'!H:H</f>
        <v>余凡</v>
      </c>
      <c r="I9671" s="2">
        <f>'[1]2025年已发货'!I:I</f>
        <v>18228076992</v>
      </c>
      <c r="J9671" s="2" t="str">
        <f>_xlfn._xlws.FILTER(辅助信息!D:D,辅助信息!G:G=G9671)</f>
        <v>武汉电气化局成达万高铁强电项目</v>
      </c>
    </row>
    <row r="9672" spans="1:10">
      <c r="A9672" s="2" t="str">
        <f>'[1]2025年已发货'!A:A</f>
        <v>达钢</v>
      </c>
      <c r="B9672" s="2" t="str">
        <f>'[1]2025年已发货'!B:B</f>
        <v>盘螺</v>
      </c>
      <c r="C9672" s="2" t="str">
        <f>'[1]2025年已发货'!C:C</f>
        <v>HRB400E Φ10</v>
      </c>
      <c r="D9672" s="2" t="str">
        <f>'[1]2025年已发货'!D:D</f>
        <v>吨</v>
      </c>
      <c r="E9672" s="2">
        <f>'[1]2025年已发货'!E:E</f>
        <v>15</v>
      </c>
      <c r="F9672" s="4">
        <f>'[1]2025年已发货'!F:F</f>
        <v>45971</v>
      </c>
      <c r="G9672" s="2" t="str">
        <f>'[1]2025年已发货'!G:G</f>
        <v>(武汉电气化局成达万高铁强电项目-达州主城区-达州南站)四川省达州市达川区达州南站</v>
      </c>
      <c r="H9672" s="2" t="str">
        <f>'[1]2025年已发货'!H:H</f>
        <v>余凡</v>
      </c>
      <c r="I9672" s="2">
        <f>'[1]2025年已发货'!I:I</f>
        <v>18228076992</v>
      </c>
      <c r="J9672" s="2" t="str">
        <f>_xlfn._xlws.FILTER(辅助信息!D:D,辅助信息!G:G=G9672)</f>
        <v>武汉电气化局成达万高铁强电项目</v>
      </c>
    </row>
    <row r="9673" spans="1:10">
      <c r="A9673" s="2" t="str">
        <f>'[1]2025年已发货'!A:A</f>
        <v>达钢</v>
      </c>
      <c r="B9673" s="2" t="str">
        <f>'[1]2025年已发货'!B:B</f>
        <v>螺纹钢</v>
      </c>
      <c r="C9673" s="2" t="str">
        <f>'[1]2025年已发货'!C:C</f>
        <v>HRB400E Φ12 9m</v>
      </c>
      <c r="D9673" s="2" t="str">
        <f>'[1]2025年已发货'!D:D</f>
        <v>吨</v>
      </c>
      <c r="E9673" s="2">
        <f>'[1]2025年已发货'!E:E</f>
        <v>12</v>
      </c>
      <c r="F9673" s="4">
        <f>'[1]2025年已发货'!F:F</f>
        <v>45971</v>
      </c>
      <c r="G9673" s="2" t="str">
        <f>'[1]2025年已发货'!G:G</f>
        <v>(武汉电气化局成达万高铁强电项目-达州主城区-达州南站)四川省达州市达川区达州南站</v>
      </c>
      <c r="H9673" s="2" t="str">
        <f>'[1]2025年已发货'!H:H</f>
        <v>余凡</v>
      </c>
      <c r="I9673" s="2">
        <f>'[1]2025年已发货'!I:I</f>
        <v>18228076992</v>
      </c>
      <c r="J9673" s="2" t="str">
        <f>_xlfn._xlws.FILTER(辅助信息!D:D,辅助信息!G:G=G9673)</f>
        <v>武汉电气化局成达万高铁强电项目</v>
      </c>
    </row>
    <row r="9674" spans="1:10">
      <c r="A9674" s="2" t="str">
        <f>'[1]2025年已发货'!A:A</f>
        <v>达钢</v>
      </c>
      <c r="B9674" s="2" t="str">
        <f>'[1]2025年已发货'!B:B</f>
        <v>螺纹钢</v>
      </c>
      <c r="C9674" s="2" t="str">
        <f>'[1]2025年已发货'!C:C</f>
        <v>HRB400E Φ18 9m</v>
      </c>
      <c r="D9674" s="2" t="str">
        <f>'[1]2025年已发货'!D:D</f>
        <v>吨</v>
      </c>
      <c r="E9674" s="2">
        <f>'[1]2025年已发货'!E:E</f>
        <v>6</v>
      </c>
      <c r="F9674" s="4">
        <f>'[1]2025年已发货'!F:F</f>
        <v>45971</v>
      </c>
      <c r="G9674" s="2" t="str">
        <f>'[1]2025年已发货'!G:G</f>
        <v>(武汉电气化局成达万高铁强电项目-达州主城区-达州南站)四川省达州市达川区达州南站</v>
      </c>
      <c r="H9674" s="2" t="str">
        <f>'[1]2025年已发货'!H:H</f>
        <v>余凡</v>
      </c>
      <c r="I9674" s="2">
        <f>'[1]2025年已发货'!I:I</f>
        <v>18228076992</v>
      </c>
      <c r="J9674" s="2" t="str">
        <f>_xlfn._xlws.FILTER(辅助信息!D:D,辅助信息!G:G=G9674)</f>
        <v>武汉电气化局成达万高铁强电项目</v>
      </c>
    </row>
    <row r="9675" spans="1:10">
      <c r="A9675" s="2" t="str">
        <f>'[1]2025年已发货'!A:A</f>
        <v>达钢</v>
      </c>
      <c r="B9675" s="2" t="str">
        <f>'[1]2025年已发货'!B:B</f>
        <v>螺纹钢</v>
      </c>
      <c r="C9675" s="2" t="str">
        <f>'[1]2025年已发货'!C:C</f>
        <v>HRB400E Φ20 9m</v>
      </c>
      <c r="D9675" s="2" t="str">
        <f>'[1]2025年已发货'!D:D</f>
        <v>吨</v>
      </c>
      <c r="E9675" s="2">
        <f>'[1]2025年已发货'!E:E</f>
        <v>15</v>
      </c>
      <c r="F9675" s="4">
        <f>'[1]2025年已发货'!F:F</f>
        <v>45971</v>
      </c>
      <c r="G9675" s="2" t="str">
        <f>'[1]2025年已发货'!G:G</f>
        <v>(武汉电气化局成达万高铁强电项目-达州主城区-达州南站)四川省达州市达川区达州南站</v>
      </c>
      <c r="H9675" s="2" t="str">
        <f>'[1]2025年已发货'!H:H</f>
        <v>余凡</v>
      </c>
      <c r="I9675" s="2">
        <f>'[1]2025年已发货'!I:I</f>
        <v>18228076992</v>
      </c>
      <c r="J9675" s="2" t="str">
        <f>_xlfn._xlws.FILTER(辅助信息!D:D,辅助信息!G:G=G9675)</f>
        <v>武汉电气化局成达万高铁强电项目</v>
      </c>
    </row>
    <row r="9676" spans="1:10">
      <c r="A9676" s="2" t="str">
        <f>'[1]2025年已发货'!A:A</f>
        <v>达钢</v>
      </c>
      <c r="B9676" s="2" t="str">
        <f>'[1]2025年已发货'!B:B</f>
        <v>螺纹钢</v>
      </c>
      <c r="C9676" s="2" t="str">
        <f>'[1]2025年已发货'!C:C</f>
        <v>HRB400E Φ14 12m</v>
      </c>
      <c r="D9676" s="2" t="str">
        <f>'[1]2025年已发货'!D:D</f>
        <v>吨</v>
      </c>
      <c r="E9676" s="2">
        <f>'[1]2025年已发货'!E:E</f>
        <v>6</v>
      </c>
      <c r="F9676" s="4">
        <f>'[1]2025年已发货'!F:F</f>
        <v>45971</v>
      </c>
      <c r="G9676" s="2" t="str">
        <f>'[1]2025年已发货'!G:G</f>
        <v>(武汉电气化局成达万高铁强电项目-达州主城区-达州南站)四川省达州市达川区达州南站</v>
      </c>
      <c r="H9676" s="2" t="str">
        <f>'[1]2025年已发货'!H:H</f>
        <v>余凡</v>
      </c>
      <c r="I9676" s="2">
        <f>'[1]2025年已发货'!I:I</f>
        <v>18228076992</v>
      </c>
      <c r="J9676" s="2" t="str">
        <f>_xlfn._xlws.FILTER(辅助信息!D:D,辅助信息!G:G=G9676)</f>
        <v>武汉电气化局成达万高铁强电项目</v>
      </c>
    </row>
    <row r="9677" spans="1:10">
      <c r="A9677" s="2" t="str">
        <f>'[1]2025年已发货'!A:A</f>
        <v>达钢</v>
      </c>
      <c r="B9677" s="2" t="str">
        <f>'[1]2025年已发货'!B:B</f>
        <v>螺纹钢</v>
      </c>
      <c r="C9677" s="2" t="str">
        <f>'[1]2025年已发货'!C:C</f>
        <v>HRB400E Φ16 9m</v>
      </c>
      <c r="D9677" s="2" t="str">
        <f>'[1]2025年已发货'!D:D</f>
        <v>吨</v>
      </c>
      <c r="E9677" s="2">
        <f>'[1]2025年已发货'!E:E</f>
        <v>35</v>
      </c>
      <c r="F9677" s="4">
        <f>'[1]2025年已发货'!F:F</f>
        <v>45971</v>
      </c>
      <c r="G9677" s="2" t="str">
        <f>'[1]2025年已发货'!G:G</f>
        <v>(武汉电气化局成达万高铁强电项目-重庆开州)重庆市开州区岳溪镇中心幼儿园东南46米</v>
      </c>
      <c r="H9677" s="2" t="str">
        <f>'[1]2025年已发货'!H:H</f>
        <v>杨开洪</v>
      </c>
      <c r="I9677" s="2">
        <f>'[1]2025年已发货'!I:I</f>
        <v>18628900044</v>
      </c>
      <c r="J9677" s="2" t="str">
        <f>_xlfn._xlws.FILTER(辅助信息!D:D,辅助信息!G:G=G9677)</f>
        <v>武汉电气化局成达万高铁强电项目</v>
      </c>
    </row>
    <row r="9678" spans="1:10">
      <c r="A9678" s="2">
        <f>'[1]2025年已发货'!A:A</f>
        <v>0</v>
      </c>
      <c r="B9678" s="2">
        <f>'[1]2025年已发货'!B:B</f>
        <v>0</v>
      </c>
      <c r="C9678" s="2">
        <f>'[1]2025年已发货'!C:C</f>
        <v>0</v>
      </c>
      <c r="D9678" s="2">
        <f>'[1]2025年已发货'!D:D</f>
        <v>0</v>
      </c>
      <c r="E9678" s="2">
        <f>'[1]2025年已发货'!E:E</f>
        <v>0</v>
      </c>
      <c r="F9678" s="4">
        <f>'[1]2025年已发货'!F:F</f>
        <v>0</v>
      </c>
      <c r="G9678" s="2">
        <f>'[1]2025年已发货'!G:G</f>
        <v>0</v>
      </c>
      <c r="H9678" s="2">
        <f>'[1]2025年已发货'!H:H</f>
        <v>0</v>
      </c>
      <c r="I9678" s="2">
        <f>'[1]2025年已发货'!I:I</f>
        <v>0</v>
      </c>
      <c r="J9678" s="2" vm="1" t="e">
        <f>_xlfn._xlws.FILTER(辅助信息!D:D,辅助信息!G:G=G9678)</f>
        <v>#VALUE!</v>
      </c>
    </row>
    <row r="9679" spans="1:10">
      <c r="A9679" s="2">
        <f>'[1]2025年已发货'!A:A</f>
        <v>0</v>
      </c>
      <c r="B9679" s="2">
        <f>'[1]2025年已发货'!B:B</f>
        <v>0</v>
      </c>
      <c r="C9679" s="2">
        <f>'[1]2025年已发货'!C:C</f>
        <v>0</v>
      </c>
      <c r="D9679" s="2">
        <f>'[1]2025年已发货'!D:D</f>
        <v>0</v>
      </c>
      <c r="E9679" s="2">
        <f>'[1]2025年已发货'!E:E</f>
        <v>0</v>
      </c>
      <c r="F9679" s="4">
        <f>'[1]2025年已发货'!F:F</f>
        <v>0</v>
      </c>
      <c r="G9679" s="2">
        <f>'[1]2025年已发货'!G:G</f>
        <v>0</v>
      </c>
      <c r="H9679" s="2">
        <f>'[1]2025年已发货'!H:H</f>
        <v>0</v>
      </c>
      <c r="I9679" s="2">
        <f>'[1]2025年已发货'!I:I</f>
        <v>0</v>
      </c>
      <c r="J9679" s="2" vm="1" t="e">
        <f>_xlfn._xlws.FILTER(辅助信息!D:D,辅助信息!G:G=G9679)</f>
        <v>#VALUE!</v>
      </c>
    </row>
    <row r="9680" spans="1:10">
      <c r="A9680" s="2">
        <f>'[1]2025年已发货'!A:A</f>
        <v>0</v>
      </c>
      <c r="B9680" s="2">
        <f>'[1]2025年已发货'!B:B</f>
        <v>0</v>
      </c>
      <c r="C9680" s="2">
        <f>'[1]2025年已发货'!C:C</f>
        <v>0</v>
      </c>
      <c r="D9680" s="2">
        <f>'[1]2025年已发货'!D:D</f>
        <v>0</v>
      </c>
      <c r="E9680" s="2">
        <f>'[1]2025年已发货'!E:E</f>
        <v>0</v>
      </c>
      <c r="F9680" s="4">
        <f>'[1]2025年已发货'!F:F</f>
        <v>0</v>
      </c>
      <c r="G9680" s="2">
        <f>'[1]2025年已发货'!G:G</f>
        <v>0</v>
      </c>
      <c r="H9680" s="2">
        <f>'[1]2025年已发货'!H:H</f>
        <v>0</v>
      </c>
      <c r="I9680" s="2">
        <f>'[1]2025年已发货'!I:I</f>
        <v>0</v>
      </c>
      <c r="J9680" s="2" vm="1" t="e">
        <f>_xlfn._xlws.FILTER(辅助信息!D:D,辅助信息!G:G=G9680)</f>
        <v>#VALUE!</v>
      </c>
    </row>
    <row r="9681" spans="1:10">
      <c r="A9681" s="2">
        <f>'[1]2025年已发货'!A:A</f>
        <v>0</v>
      </c>
      <c r="B9681" s="2">
        <f>'[1]2025年已发货'!B:B</f>
        <v>0</v>
      </c>
      <c r="C9681" s="2">
        <f>'[1]2025年已发货'!C:C</f>
        <v>0</v>
      </c>
      <c r="D9681" s="2">
        <f>'[1]2025年已发货'!D:D</f>
        <v>0</v>
      </c>
      <c r="E9681" s="2">
        <f>'[1]2025年已发货'!E:E</f>
        <v>0</v>
      </c>
      <c r="F9681" s="4">
        <f>'[1]2025年已发货'!F:F</f>
        <v>0</v>
      </c>
      <c r="G9681" s="2">
        <f>'[1]2025年已发货'!G:G</f>
        <v>0</v>
      </c>
      <c r="H9681" s="2">
        <f>'[1]2025年已发货'!H:H</f>
        <v>0</v>
      </c>
      <c r="I9681" s="2">
        <f>'[1]2025年已发货'!I:I</f>
        <v>0</v>
      </c>
      <c r="J9681" s="2" vm="1" t="e">
        <f>_xlfn._xlws.FILTER(辅助信息!D:D,辅助信息!G:G=G9681)</f>
        <v>#VALUE!</v>
      </c>
    </row>
    <row r="9682" spans="1:10">
      <c r="A9682" s="2">
        <f>'[1]2025年已发货'!A:A</f>
        <v>0</v>
      </c>
      <c r="B9682" s="2">
        <f>'[1]2025年已发货'!B:B</f>
        <v>0</v>
      </c>
      <c r="C9682" s="2">
        <f>'[1]2025年已发货'!C:C</f>
        <v>0</v>
      </c>
      <c r="D9682" s="2">
        <f>'[1]2025年已发货'!D:D</f>
        <v>0</v>
      </c>
      <c r="E9682" s="2">
        <f>'[1]2025年已发货'!E:E</f>
        <v>0</v>
      </c>
      <c r="F9682" s="4">
        <f>'[1]2025年已发货'!F:F</f>
        <v>0</v>
      </c>
      <c r="G9682" s="2">
        <f>'[1]2025年已发货'!G:G</f>
        <v>0</v>
      </c>
      <c r="H9682" s="2">
        <f>'[1]2025年已发货'!H:H</f>
        <v>0</v>
      </c>
      <c r="I9682" s="2">
        <f>'[1]2025年已发货'!I:I</f>
        <v>0</v>
      </c>
      <c r="J9682" s="2" vm="1" t="e">
        <f>_xlfn._xlws.FILTER(辅助信息!D:D,辅助信息!G:G=G9682)</f>
        <v>#VALUE!</v>
      </c>
    </row>
    <row r="9683" spans="1:10">
      <c r="A9683" s="2">
        <f>'[1]2025年已发货'!A:A</f>
        <v>0</v>
      </c>
      <c r="B9683" s="2">
        <f>'[1]2025年已发货'!B:B</f>
        <v>0</v>
      </c>
      <c r="C9683" s="2">
        <f>'[1]2025年已发货'!C:C</f>
        <v>0</v>
      </c>
      <c r="D9683" s="2">
        <f>'[1]2025年已发货'!D:D</f>
        <v>0</v>
      </c>
      <c r="E9683" s="2">
        <f>'[1]2025年已发货'!E:E</f>
        <v>0</v>
      </c>
      <c r="F9683" s="4">
        <f>'[1]2025年已发货'!F:F</f>
        <v>0</v>
      </c>
      <c r="G9683" s="2">
        <f>'[1]2025年已发货'!G:G</f>
        <v>0</v>
      </c>
      <c r="H9683" s="2">
        <f>'[1]2025年已发货'!H:H</f>
        <v>0</v>
      </c>
      <c r="I9683" s="2">
        <f>'[1]2025年已发货'!I:I</f>
        <v>0</v>
      </c>
      <c r="J9683" s="2" vm="1" t="e">
        <f>_xlfn._xlws.FILTER(辅助信息!D:D,辅助信息!G:G=G9683)</f>
        <v>#VALUE!</v>
      </c>
    </row>
    <row r="9684" spans="1:10">
      <c r="A9684" s="2">
        <f>'[1]2025年已发货'!A:A</f>
        <v>0</v>
      </c>
      <c r="B9684" s="2">
        <f>'[1]2025年已发货'!B:B</f>
        <v>0</v>
      </c>
      <c r="C9684" s="2">
        <f>'[1]2025年已发货'!C:C</f>
        <v>0</v>
      </c>
      <c r="D9684" s="2">
        <f>'[1]2025年已发货'!D:D</f>
        <v>0</v>
      </c>
      <c r="E9684" s="2">
        <f>'[1]2025年已发货'!E:E</f>
        <v>0</v>
      </c>
      <c r="F9684" s="4">
        <f>'[1]2025年已发货'!F:F</f>
        <v>0</v>
      </c>
      <c r="G9684" s="2">
        <f>'[1]2025年已发货'!G:G</f>
        <v>0</v>
      </c>
      <c r="H9684" s="2">
        <f>'[1]2025年已发货'!H:H</f>
        <v>0</v>
      </c>
      <c r="I9684" s="2">
        <f>'[1]2025年已发货'!I:I</f>
        <v>0</v>
      </c>
      <c r="J9684" s="2" vm="1" t="e">
        <f>_xlfn._xlws.FILTER(辅助信息!D:D,辅助信息!G:G=G9684)</f>
        <v>#VALUE!</v>
      </c>
    </row>
    <row r="9685" spans="1:10">
      <c r="A9685" s="2">
        <f>'[1]2025年已发货'!A:A</f>
        <v>0</v>
      </c>
      <c r="B9685" s="2">
        <f>'[1]2025年已发货'!B:B</f>
        <v>0</v>
      </c>
      <c r="C9685" s="2">
        <f>'[1]2025年已发货'!C:C</f>
        <v>0</v>
      </c>
      <c r="D9685" s="2">
        <f>'[1]2025年已发货'!D:D</f>
        <v>0</v>
      </c>
      <c r="E9685" s="2">
        <f>'[1]2025年已发货'!E:E</f>
        <v>0</v>
      </c>
      <c r="F9685" s="4">
        <f>'[1]2025年已发货'!F:F</f>
        <v>0</v>
      </c>
      <c r="G9685" s="2">
        <f>'[1]2025年已发货'!G:G</f>
        <v>0</v>
      </c>
      <c r="H9685" s="2">
        <f>'[1]2025年已发货'!H:H</f>
        <v>0</v>
      </c>
      <c r="I9685" s="2">
        <f>'[1]2025年已发货'!I:I</f>
        <v>0</v>
      </c>
      <c r="J9685" s="2" vm="1" t="e">
        <f>_xlfn._xlws.FILTER(辅助信息!D:D,辅助信息!G:G=G9685)</f>
        <v>#VALUE!</v>
      </c>
    </row>
    <row r="9686" spans="1:10">
      <c r="A9686" s="2">
        <f>'[1]2025年已发货'!A:A</f>
        <v>0</v>
      </c>
      <c r="B9686" s="2">
        <f>'[1]2025年已发货'!B:B</f>
        <v>0</v>
      </c>
      <c r="C9686" s="2">
        <f>'[1]2025年已发货'!C:C</f>
        <v>0</v>
      </c>
      <c r="D9686" s="2">
        <f>'[1]2025年已发货'!D:D</f>
        <v>0</v>
      </c>
      <c r="E9686" s="2">
        <f>'[1]2025年已发货'!E:E</f>
        <v>0</v>
      </c>
      <c r="F9686" s="4">
        <f>'[1]2025年已发货'!F:F</f>
        <v>0</v>
      </c>
      <c r="G9686" s="2">
        <f>'[1]2025年已发货'!G:G</f>
        <v>0</v>
      </c>
      <c r="H9686" s="2">
        <f>'[1]2025年已发货'!H:H</f>
        <v>0</v>
      </c>
      <c r="I9686" s="2">
        <f>'[1]2025年已发货'!I:I</f>
        <v>0</v>
      </c>
      <c r="J9686" s="2" vm="1" t="e">
        <f>_xlfn._xlws.FILTER(辅助信息!D:D,辅助信息!G:G=G9686)</f>
        <v>#VALUE!</v>
      </c>
    </row>
    <row r="9687" spans="1:10">
      <c r="A9687" s="2">
        <f>'[1]2025年已发货'!A:A</f>
        <v>0</v>
      </c>
      <c r="B9687" s="2">
        <f>'[1]2025年已发货'!B:B</f>
        <v>0</v>
      </c>
      <c r="C9687" s="2">
        <f>'[1]2025年已发货'!C:C</f>
        <v>0</v>
      </c>
      <c r="D9687" s="2">
        <f>'[1]2025年已发货'!D:D</f>
        <v>0</v>
      </c>
      <c r="E9687" s="2">
        <f>'[1]2025年已发货'!E:E</f>
        <v>0</v>
      </c>
      <c r="F9687" s="4">
        <f>'[1]2025年已发货'!F:F</f>
        <v>0</v>
      </c>
      <c r="G9687" s="2">
        <f>'[1]2025年已发货'!G:G</f>
        <v>0</v>
      </c>
      <c r="H9687" s="2">
        <f>'[1]2025年已发货'!H:H</f>
        <v>0</v>
      </c>
      <c r="I9687" s="2">
        <f>'[1]2025年已发货'!I:I</f>
        <v>0</v>
      </c>
      <c r="J9687" s="2" vm="1" t="e">
        <f>_xlfn._xlws.FILTER(辅助信息!D:D,辅助信息!G:G=G9687)</f>
        <v>#VALUE!</v>
      </c>
    </row>
    <row r="9688" spans="1:10">
      <c r="A9688" s="2">
        <f>'[1]2025年已发货'!A:A</f>
        <v>0</v>
      </c>
      <c r="B9688" s="2">
        <f>'[1]2025年已发货'!B:B</f>
        <v>0</v>
      </c>
      <c r="C9688" s="2">
        <f>'[1]2025年已发货'!C:C</f>
        <v>0</v>
      </c>
      <c r="D9688" s="2">
        <f>'[1]2025年已发货'!D:D</f>
        <v>0</v>
      </c>
      <c r="E9688" s="2">
        <f>'[1]2025年已发货'!E:E</f>
        <v>0</v>
      </c>
      <c r="F9688" s="4">
        <f>'[1]2025年已发货'!F:F</f>
        <v>0</v>
      </c>
      <c r="G9688" s="2">
        <f>'[1]2025年已发货'!G:G</f>
        <v>0</v>
      </c>
      <c r="H9688" s="2">
        <f>'[1]2025年已发货'!H:H</f>
        <v>0</v>
      </c>
      <c r="I9688" s="2">
        <f>'[1]2025年已发货'!I:I</f>
        <v>0</v>
      </c>
      <c r="J9688" s="2" vm="1" t="e">
        <f>_xlfn._xlws.FILTER(辅助信息!D:D,辅助信息!G:G=G9688)</f>
        <v>#VALUE!</v>
      </c>
    </row>
    <row r="9689" spans="1:10">
      <c r="A9689" s="2">
        <f>'[1]2025年已发货'!A:A</f>
        <v>0</v>
      </c>
      <c r="B9689" s="2">
        <f>'[1]2025年已发货'!B:B</f>
        <v>0</v>
      </c>
      <c r="C9689" s="2">
        <f>'[1]2025年已发货'!C:C</f>
        <v>0</v>
      </c>
      <c r="D9689" s="2">
        <f>'[1]2025年已发货'!D:D</f>
        <v>0</v>
      </c>
      <c r="E9689" s="2">
        <f>'[1]2025年已发货'!E:E</f>
        <v>0</v>
      </c>
      <c r="F9689" s="4">
        <f>'[1]2025年已发货'!F:F</f>
        <v>0</v>
      </c>
      <c r="G9689" s="2">
        <f>'[1]2025年已发货'!G:G</f>
        <v>0</v>
      </c>
      <c r="H9689" s="2">
        <f>'[1]2025年已发货'!H:H</f>
        <v>0</v>
      </c>
      <c r="I9689" s="2">
        <f>'[1]2025年已发货'!I:I</f>
        <v>0</v>
      </c>
      <c r="J9689" s="2" vm="1" t="e">
        <f>_xlfn._xlws.FILTER(辅助信息!D:D,辅助信息!G:G=G9689)</f>
        <v>#VALUE!</v>
      </c>
    </row>
    <row r="9690" spans="1:10">
      <c r="A9690" s="2">
        <f>'[1]2025年已发货'!A:A</f>
        <v>0</v>
      </c>
      <c r="B9690" s="2">
        <f>'[1]2025年已发货'!B:B</f>
        <v>0</v>
      </c>
      <c r="C9690" s="2">
        <f>'[1]2025年已发货'!C:C</f>
        <v>0</v>
      </c>
      <c r="D9690" s="2">
        <f>'[1]2025年已发货'!D:D</f>
        <v>0</v>
      </c>
      <c r="E9690" s="2">
        <f>'[1]2025年已发货'!E:E</f>
        <v>0</v>
      </c>
      <c r="F9690" s="4">
        <f>'[1]2025年已发货'!F:F</f>
        <v>0</v>
      </c>
      <c r="G9690" s="2">
        <f>'[1]2025年已发货'!G:G</f>
        <v>0</v>
      </c>
      <c r="H9690" s="2">
        <f>'[1]2025年已发货'!H:H</f>
        <v>0</v>
      </c>
      <c r="I9690" s="2">
        <f>'[1]2025年已发货'!I:I</f>
        <v>0</v>
      </c>
      <c r="J9690" s="2" vm="1" t="e">
        <f>_xlfn._xlws.FILTER(辅助信息!D:D,辅助信息!G:G=G9690)</f>
        <v>#VALUE!</v>
      </c>
    </row>
    <row r="9691" spans="1:10">
      <c r="A9691" s="2">
        <f>'[1]2025年已发货'!A:A</f>
        <v>0</v>
      </c>
      <c r="B9691" s="2">
        <f>'[1]2025年已发货'!B:B</f>
        <v>0</v>
      </c>
      <c r="C9691" s="2">
        <f>'[1]2025年已发货'!C:C</f>
        <v>0</v>
      </c>
      <c r="D9691" s="2">
        <f>'[1]2025年已发货'!D:D</f>
        <v>0</v>
      </c>
      <c r="E9691" s="2">
        <f>'[1]2025年已发货'!E:E</f>
        <v>0</v>
      </c>
      <c r="F9691" s="4">
        <f>'[1]2025年已发货'!F:F</f>
        <v>0</v>
      </c>
      <c r="G9691" s="2">
        <f>'[1]2025年已发货'!G:G</f>
        <v>0</v>
      </c>
      <c r="H9691" s="2">
        <f>'[1]2025年已发货'!H:H</f>
        <v>0</v>
      </c>
      <c r="I9691" s="2">
        <f>'[1]2025年已发货'!I:I</f>
        <v>0</v>
      </c>
      <c r="J9691" s="2" vm="1" t="e">
        <f>_xlfn._xlws.FILTER(辅助信息!D:D,辅助信息!G:G=G9691)</f>
        <v>#VALUE!</v>
      </c>
    </row>
    <row r="9692" spans="1:10">
      <c r="A9692" s="2">
        <f>'[1]2025年已发货'!A:A</f>
        <v>0</v>
      </c>
      <c r="B9692" s="2">
        <f>'[1]2025年已发货'!B:B</f>
        <v>0</v>
      </c>
      <c r="C9692" s="2">
        <f>'[1]2025年已发货'!C:C</f>
        <v>0</v>
      </c>
      <c r="D9692" s="2">
        <f>'[1]2025年已发货'!D:D</f>
        <v>0</v>
      </c>
      <c r="E9692" s="2">
        <f>'[1]2025年已发货'!E:E</f>
        <v>0</v>
      </c>
      <c r="F9692" s="4">
        <f>'[1]2025年已发货'!F:F</f>
        <v>0</v>
      </c>
      <c r="G9692" s="2">
        <f>'[1]2025年已发货'!G:G</f>
        <v>0</v>
      </c>
      <c r="H9692" s="2">
        <f>'[1]2025年已发货'!H:H</f>
        <v>0</v>
      </c>
      <c r="I9692" s="2">
        <f>'[1]2025年已发货'!I:I</f>
        <v>0</v>
      </c>
      <c r="J9692" s="2" vm="1" t="e">
        <f>_xlfn._xlws.FILTER(辅助信息!D:D,辅助信息!G:G=G9692)</f>
        <v>#VALUE!</v>
      </c>
    </row>
    <row r="9693" spans="1:10">
      <c r="A9693" s="2">
        <f>'[1]2025年已发货'!A:A</f>
        <v>0</v>
      </c>
      <c r="B9693" s="2">
        <f>'[1]2025年已发货'!B:B</f>
        <v>0</v>
      </c>
      <c r="C9693" s="2">
        <f>'[1]2025年已发货'!C:C</f>
        <v>0</v>
      </c>
      <c r="D9693" s="2">
        <f>'[1]2025年已发货'!D:D</f>
        <v>0</v>
      </c>
      <c r="E9693" s="2">
        <f>'[1]2025年已发货'!E:E</f>
        <v>0</v>
      </c>
      <c r="F9693" s="4">
        <f>'[1]2025年已发货'!F:F</f>
        <v>0</v>
      </c>
      <c r="G9693" s="2">
        <f>'[1]2025年已发货'!G:G</f>
        <v>0</v>
      </c>
      <c r="H9693" s="2">
        <f>'[1]2025年已发货'!H:H</f>
        <v>0</v>
      </c>
      <c r="I9693" s="2">
        <f>'[1]2025年已发货'!I:I</f>
        <v>0</v>
      </c>
      <c r="J9693" s="2" vm="1" t="e">
        <f>_xlfn._xlws.FILTER(辅助信息!D:D,辅助信息!G:G=G9693)</f>
        <v>#VALUE!</v>
      </c>
    </row>
    <row r="9694" spans="1:10">
      <c r="A9694" s="2">
        <f>'[1]2025年已发货'!A:A</f>
        <v>0</v>
      </c>
      <c r="B9694" s="2">
        <f>'[1]2025年已发货'!B:B</f>
        <v>0</v>
      </c>
      <c r="C9694" s="2">
        <f>'[1]2025年已发货'!C:C</f>
        <v>0</v>
      </c>
      <c r="D9694" s="2">
        <f>'[1]2025年已发货'!D:D</f>
        <v>0</v>
      </c>
      <c r="E9694" s="2">
        <f>'[1]2025年已发货'!E:E</f>
        <v>0</v>
      </c>
      <c r="F9694" s="4">
        <f>'[1]2025年已发货'!F:F</f>
        <v>0</v>
      </c>
      <c r="G9694" s="2">
        <f>'[1]2025年已发货'!G:G</f>
        <v>0</v>
      </c>
      <c r="H9694" s="2">
        <f>'[1]2025年已发货'!H:H</f>
        <v>0</v>
      </c>
      <c r="I9694" s="2">
        <f>'[1]2025年已发货'!I:I</f>
        <v>0</v>
      </c>
      <c r="J9694" s="2" vm="1" t="e">
        <f>_xlfn._xlws.FILTER(辅助信息!D:D,辅助信息!G:G=G9694)</f>
        <v>#VALUE!</v>
      </c>
    </row>
    <row r="9695" spans="1:10">
      <c r="A9695" s="2">
        <f>'[1]2025年已发货'!A:A</f>
        <v>0</v>
      </c>
      <c r="B9695" s="2">
        <f>'[1]2025年已发货'!B:B</f>
        <v>0</v>
      </c>
      <c r="C9695" s="2">
        <f>'[1]2025年已发货'!C:C</f>
        <v>0</v>
      </c>
      <c r="D9695" s="2">
        <f>'[1]2025年已发货'!D:D</f>
        <v>0</v>
      </c>
      <c r="E9695" s="2">
        <f>'[1]2025年已发货'!E:E</f>
        <v>0</v>
      </c>
      <c r="F9695" s="4">
        <f>'[1]2025年已发货'!F:F</f>
        <v>0</v>
      </c>
      <c r="G9695" s="2">
        <f>'[1]2025年已发货'!G:G</f>
        <v>0</v>
      </c>
      <c r="H9695" s="2">
        <f>'[1]2025年已发货'!H:H</f>
        <v>0</v>
      </c>
      <c r="I9695" s="2">
        <f>'[1]2025年已发货'!I:I</f>
        <v>0</v>
      </c>
      <c r="J9695" s="2" vm="1" t="e">
        <f>_xlfn._xlws.FILTER(辅助信息!D:D,辅助信息!G:G=G9695)</f>
        <v>#VALUE!</v>
      </c>
    </row>
    <row r="9696" spans="1:10">
      <c r="A9696" s="2">
        <f>'[1]2025年已发货'!A:A</f>
        <v>0</v>
      </c>
      <c r="B9696" s="2">
        <f>'[1]2025年已发货'!B:B</f>
        <v>0</v>
      </c>
      <c r="C9696" s="2">
        <f>'[1]2025年已发货'!C:C</f>
        <v>0</v>
      </c>
      <c r="D9696" s="2">
        <f>'[1]2025年已发货'!D:D</f>
        <v>0</v>
      </c>
      <c r="E9696" s="2">
        <f>'[1]2025年已发货'!E:E</f>
        <v>0</v>
      </c>
      <c r="F9696" s="4">
        <f>'[1]2025年已发货'!F:F</f>
        <v>0</v>
      </c>
      <c r="G9696" s="2">
        <f>'[1]2025年已发货'!G:G</f>
        <v>0</v>
      </c>
      <c r="H9696" s="2">
        <f>'[1]2025年已发货'!H:H</f>
        <v>0</v>
      </c>
      <c r="I9696" s="2">
        <f>'[1]2025年已发货'!I:I</f>
        <v>0</v>
      </c>
      <c r="J9696" s="2" vm="1" t="e">
        <f>_xlfn._xlws.FILTER(辅助信息!D:D,辅助信息!G:G=G9696)</f>
        <v>#VALUE!</v>
      </c>
    </row>
    <row r="9697" spans="1:10">
      <c r="A9697" s="2">
        <f>'[1]2025年已发货'!A:A</f>
        <v>0</v>
      </c>
      <c r="B9697" s="2">
        <f>'[1]2025年已发货'!B:B</f>
        <v>0</v>
      </c>
      <c r="C9697" s="2">
        <f>'[1]2025年已发货'!C:C</f>
        <v>0</v>
      </c>
      <c r="D9697" s="2">
        <f>'[1]2025年已发货'!D:D</f>
        <v>0</v>
      </c>
      <c r="E9697" s="2">
        <f>'[1]2025年已发货'!E:E</f>
        <v>0</v>
      </c>
      <c r="F9697" s="4">
        <f>'[1]2025年已发货'!F:F</f>
        <v>0</v>
      </c>
      <c r="G9697" s="2">
        <f>'[1]2025年已发货'!G:G</f>
        <v>0</v>
      </c>
      <c r="H9697" s="2">
        <f>'[1]2025年已发货'!H:H</f>
        <v>0</v>
      </c>
      <c r="I9697" s="2">
        <f>'[1]2025年已发货'!I:I</f>
        <v>0</v>
      </c>
      <c r="J9697" s="2" vm="1" t="e">
        <f>_xlfn._xlws.FILTER(辅助信息!D:D,辅助信息!G:G=G9697)</f>
        <v>#VALUE!</v>
      </c>
    </row>
    <row r="9698" spans="1:10">
      <c r="A9698" s="2">
        <f>'[1]2025年已发货'!A:A</f>
        <v>0</v>
      </c>
      <c r="B9698" s="2">
        <f>'[1]2025年已发货'!B:B</f>
        <v>0</v>
      </c>
      <c r="C9698" s="2">
        <f>'[1]2025年已发货'!C:C</f>
        <v>0</v>
      </c>
      <c r="D9698" s="2">
        <f>'[1]2025年已发货'!D:D</f>
        <v>0</v>
      </c>
      <c r="E9698" s="2">
        <f>'[1]2025年已发货'!E:E</f>
        <v>0</v>
      </c>
      <c r="F9698" s="4">
        <f>'[1]2025年已发货'!F:F</f>
        <v>0</v>
      </c>
      <c r="G9698" s="2">
        <f>'[1]2025年已发货'!G:G</f>
        <v>0</v>
      </c>
      <c r="H9698" s="2">
        <f>'[1]2025年已发货'!H:H</f>
        <v>0</v>
      </c>
      <c r="I9698" s="2">
        <f>'[1]2025年已发货'!I:I</f>
        <v>0</v>
      </c>
      <c r="J9698" s="2" vm="1" t="e">
        <f>_xlfn._xlws.FILTER(辅助信息!D:D,辅助信息!G:G=G9698)</f>
        <v>#VALUE!</v>
      </c>
    </row>
    <row r="9699" spans="1:10">
      <c r="A9699" s="2">
        <f>'[1]2025年已发货'!A:A</f>
        <v>0</v>
      </c>
      <c r="B9699" s="2">
        <f>'[1]2025年已发货'!B:B</f>
        <v>0</v>
      </c>
      <c r="C9699" s="2">
        <f>'[1]2025年已发货'!C:C</f>
        <v>0</v>
      </c>
      <c r="D9699" s="2">
        <f>'[1]2025年已发货'!D:D</f>
        <v>0</v>
      </c>
      <c r="E9699" s="2">
        <f>'[1]2025年已发货'!E:E</f>
        <v>0</v>
      </c>
      <c r="F9699" s="4">
        <f>'[1]2025年已发货'!F:F</f>
        <v>0</v>
      </c>
      <c r="G9699" s="2">
        <f>'[1]2025年已发货'!G:G</f>
        <v>0</v>
      </c>
      <c r="H9699" s="2">
        <f>'[1]2025年已发货'!H:H</f>
        <v>0</v>
      </c>
      <c r="I9699" s="2">
        <f>'[1]2025年已发货'!I:I</f>
        <v>0</v>
      </c>
      <c r="J9699" s="2" vm="1" t="e">
        <f>_xlfn._xlws.FILTER(辅助信息!D:D,辅助信息!G:G=G9699)</f>
        <v>#VALUE!</v>
      </c>
    </row>
    <row r="9700" spans="1:10">
      <c r="A9700" s="2">
        <f>'[1]2025年已发货'!A:A</f>
        <v>0</v>
      </c>
      <c r="B9700" s="2">
        <f>'[1]2025年已发货'!B:B</f>
        <v>0</v>
      </c>
      <c r="C9700" s="2">
        <f>'[1]2025年已发货'!C:C</f>
        <v>0</v>
      </c>
      <c r="D9700" s="2">
        <f>'[1]2025年已发货'!D:D</f>
        <v>0</v>
      </c>
      <c r="E9700" s="2">
        <f>'[1]2025年已发货'!E:E</f>
        <v>0</v>
      </c>
      <c r="F9700" s="4">
        <f>'[1]2025年已发货'!F:F</f>
        <v>0</v>
      </c>
      <c r="G9700" s="2">
        <f>'[1]2025年已发货'!G:G</f>
        <v>0</v>
      </c>
      <c r="H9700" s="2">
        <f>'[1]2025年已发货'!H:H</f>
        <v>0</v>
      </c>
      <c r="I9700" s="2">
        <f>'[1]2025年已发货'!I:I</f>
        <v>0</v>
      </c>
      <c r="J9700" s="2" vm="1" t="e">
        <f>_xlfn._xlws.FILTER(辅助信息!D:D,辅助信息!G:G=G9700)</f>
        <v>#VALUE!</v>
      </c>
    </row>
    <row r="9701" spans="1:10">
      <c r="A9701" s="2">
        <f>'[1]2025年已发货'!A:A</f>
        <v>0</v>
      </c>
      <c r="B9701" s="2">
        <f>'[1]2025年已发货'!B:B</f>
        <v>0</v>
      </c>
      <c r="C9701" s="2">
        <f>'[1]2025年已发货'!C:C</f>
        <v>0</v>
      </c>
      <c r="D9701" s="2">
        <f>'[1]2025年已发货'!D:D</f>
        <v>0</v>
      </c>
      <c r="E9701" s="2">
        <f>'[1]2025年已发货'!E:E</f>
        <v>0</v>
      </c>
      <c r="F9701" s="4">
        <f>'[1]2025年已发货'!F:F</f>
        <v>0</v>
      </c>
      <c r="G9701" s="2">
        <f>'[1]2025年已发货'!G:G</f>
        <v>0</v>
      </c>
      <c r="H9701" s="2">
        <f>'[1]2025年已发货'!H:H</f>
        <v>0</v>
      </c>
      <c r="I9701" s="2">
        <f>'[1]2025年已发货'!I:I</f>
        <v>0</v>
      </c>
      <c r="J9701" s="2" vm="1" t="e">
        <f>_xlfn._xlws.FILTER(辅助信息!D:D,辅助信息!G:G=G9701)</f>
        <v>#VALUE!</v>
      </c>
    </row>
    <row r="9702" spans="1:10">
      <c r="A9702" s="2">
        <f>'[1]2025年已发货'!A:A</f>
        <v>0</v>
      </c>
      <c r="B9702" s="2">
        <f>'[1]2025年已发货'!B:B</f>
        <v>0</v>
      </c>
      <c r="C9702" s="2">
        <f>'[1]2025年已发货'!C:C</f>
        <v>0</v>
      </c>
      <c r="D9702" s="2">
        <f>'[1]2025年已发货'!D:D</f>
        <v>0</v>
      </c>
      <c r="E9702" s="2">
        <f>'[1]2025年已发货'!E:E</f>
        <v>0</v>
      </c>
      <c r="F9702" s="4">
        <f>'[1]2025年已发货'!F:F</f>
        <v>0</v>
      </c>
      <c r="G9702" s="2">
        <f>'[1]2025年已发货'!G:G</f>
        <v>0</v>
      </c>
      <c r="H9702" s="2">
        <f>'[1]2025年已发货'!H:H</f>
        <v>0</v>
      </c>
      <c r="I9702" s="2">
        <f>'[1]2025年已发货'!I:I</f>
        <v>0</v>
      </c>
      <c r="J9702" s="2" vm="1" t="e">
        <f>_xlfn._xlws.FILTER(辅助信息!D:D,辅助信息!G:G=G9702)</f>
        <v>#VALUE!</v>
      </c>
    </row>
    <row r="9703" spans="1:10">
      <c r="A9703" s="2">
        <f>'[1]2025年已发货'!A:A</f>
        <v>0</v>
      </c>
      <c r="B9703" s="2">
        <f>'[1]2025年已发货'!B:B</f>
        <v>0</v>
      </c>
      <c r="C9703" s="2">
        <f>'[1]2025年已发货'!C:C</f>
        <v>0</v>
      </c>
      <c r="D9703" s="2">
        <f>'[1]2025年已发货'!D:D</f>
        <v>0</v>
      </c>
      <c r="E9703" s="2">
        <f>'[1]2025年已发货'!E:E</f>
        <v>0</v>
      </c>
      <c r="F9703" s="4">
        <f>'[1]2025年已发货'!F:F</f>
        <v>0</v>
      </c>
      <c r="G9703" s="2">
        <f>'[1]2025年已发货'!G:G</f>
        <v>0</v>
      </c>
      <c r="H9703" s="2">
        <f>'[1]2025年已发货'!H:H</f>
        <v>0</v>
      </c>
      <c r="I9703" s="2">
        <f>'[1]2025年已发货'!I:I</f>
        <v>0</v>
      </c>
      <c r="J9703" s="2" vm="1" t="e">
        <f>_xlfn._xlws.FILTER(辅助信息!D:D,辅助信息!G:G=G9703)</f>
        <v>#VALUE!</v>
      </c>
    </row>
    <row r="9704" spans="1:10">
      <c r="A9704" s="2">
        <f>'[1]2025年已发货'!A:A</f>
        <v>0</v>
      </c>
      <c r="B9704" s="2">
        <f>'[1]2025年已发货'!B:B</f>
        <v>0</v>
      </c>
      <c r="C9704" s="2">
        <f>'[1]2025年已发货'!C:C</f>
        <v>0</v>
      </c>
      <c r="D9704" s="2">
        <f>'[1]2025年已发货'!D:D</f>
        <v>0</v>
      </c>
      <c r="E9704" s="2">
        <f>'[1]2025年已发货'!E:E</f>
        <v>0</v>
      </c>
      <c r="F9704" s="4">
        <f>'[1]2025年已发货'!F:F</f>
        <v>0</v>
      </c>
      <c r="G9704" s="2">
        <f>'[1]2025年已发货'!G:G</f>
        <v>0</v>
      </c>
      <c r="H9704" s="2">
        <f>'[1]2025年已发货'!H:H</f>
        <v>0</v>
      </c>
      <c r="I9704" s="2">
        <f>'[1]2025年已发货'!I:I</f>
        <v>0</v>
      </c>
      <c r="J9704" s="2" vm="1" t="e">
        <f>_xlfn._xlws.FILTER(辅助信息!D:D,辅助信息!G:G=G9704)</f>
        <v>#VALUE!</v>
      </c>
    </row>
    <row r="9705" spans="1:10">
      <c r="A9705" s="2">
        <f>'[1]2025年已发货'!A:A</f>
        <v>0</v>
      </c>
      <c r="B9705" s="2">
        <f>'[1]2025年已发货'!B:B</f>
        <v>0</v>
      </c>
      <c r="C9705" s="2">
        <f>'[1]2025年已发货'!C:C</f>
        <v>0</v>
      </c>
      <c r="D9705" s="2">
        <f>'[1]2025年已发货'!D:D</f>
        <v>0</v>
      </c>
      <c r="E9705" s="2">
        <f>'[1]2025年已发货'!E:E</f>
        <v>0</v>
      </c>
      <c r="F9705" s="4">
        <f>'[1]2025年已发货'!F:F</f>
        <v>0</v>
      </c>
      <c r="G9705" s="2">
        <f>'[1]2025年已发货'!G:G</f>
        <v>0</v>
      </c>
      <c r="H9705" s="2">
        <f>'[1]2025年已发货'!H:H</f>
        <v>0</v>
      </c>
      <c r="I9705" s="2">
        <f>'[1]2025年已发货'!I:I</f>
        <v>0</v>
      </c>
      <c r="J9705" s="2" vm="1" t="e">
        <f>_xlfn._xlws.FILTER(辅助信息!D:D,辅助信息!G:G=G9705)</f>
        <v>#VALUE!</v>
      </c>
    </row>
    <row r="9706" spans="1:10">
      <c r="A9706" s="2">
        <f>'[1]2025年已发货'!A:A</f>
        <v>0</v>
      </c>
      <c r="B9706" s="2">
        <f>'[1]2025年已发货'!B:B</f>
        <v>0</v>
      </c>
      <c r="C9706" s="2">
        <f>'[1]2025年已发货'!C:C</f>
        <v>0</v>
      </c>
      <c r="D9706" s="2">
        <f>'[1]2025年已发货'!D:D</f>
        <v>0</v>
      </c>
      <c r="E9706" s="2">
        <f>'[1]2025年已发货'!E:E</f>
        <v>0</v>
      </c>
      <c r="F9706" s="4">
        <f>'[1]2025年已发货'!F:F</f>
        <v>0</v>
      </c>
      <c r="G9706" s="2">
        <f>'[1]2025年已发货'!G:G</f>
        <v>0</v>
      </c>
      <c r="H9706" s="2">
        <f>'[1]2025年已发货'!H:H</f>
        <v>0</v>
      </c>
      <c r="I9706" s="2">
        <f>'[1]2025年已发货'!I:I</f>
        <v>0</v>
      </c>
      <c r="J9706" s="2" vm="1" t="e">
        <f>_xlfn._xlws.FILTER(辅助信息!D:D,辅助信息!G:G=G9706)</f>
        <v>#VALUE!</v>
      </c>
    </row>
    <row r="9707" spans="1:10">
      <c r="A9707" s="2">
        <f>'[1]2025年已发货'!A:A</f>
        <v>0</v>
      </c>
      <c r="B9707" s="2">
        <f>'[1]2025年已发货'!B:B</f>
        <v>0</v>
      </c>
      <c r="C9707" s="2">
        <f>'[1]2025年已发货'!C:C</f>
        <v>0</v>
      </c>
      <c r="D9707" s="2">
        <f>'[1]2025年已发货'!D:D</f>
        <v>0</v>
      </c>
      <c r="E9707" s="2">
        <f>'[1]2025年已发货'!E:E</f>
        <v>0</v>
      </c>
      <c r="F9707" s="4">
        <f>'[1]2025年已发货'!F:F</f>
        <v>0</v>
      </c>
      <c r="G9707" s="2">
        <f>'[1]2025年已发货'!G:G</f>
        <v>0</v>
      </c>
      <c r="H9707" s="2">
        <f>'[1]2025年已发货'!H:H</f>
        <v>0</v>
      </c>
      <c r="I9707" s="2">
        <f>'[1]2025年已发货'!I:I</f>
        <v>0</v>
      </c>
      <c r="J9707" s="2" vm="1" t="e">
        <f>_xlfn._xlws.FILTER(辅助信息!D:D,辅助信息!G:G=G9707)</f>
        <v>#VALUE!</v>
      </c>
    </row>
    <row r="9708" spans="1:10">
      <c r="A9708" s="2">
        <f>'[1]2025年已发货'!A:A</f>
        <v>0</v>
      </c>
      <c r="B9708" s="2">
        <f>'[1]2025年已发货'!B:B</f>
        <v>0</v>
      </c>
      <c r="C9708" s="2">
        <f>'[1]2025年已发货'!C:C</f>
        <v>0</v>
      </c>
      <c r="D9708" s="2">
        <f>'[1]2025年已发货'!D:D</f>
        <v>0</v>
      </c>
      <c r="E9708" s="2">
        <f>'[1]2025年已发货'!E:E</f>
        <v>0</v>
      </c>
      <c r="F9708" s="4">
        <f>'[1]2025年已发货'!F:F</f>
        <v>0</v>
      </c>
      <c r="G9708" s="2">
        <f>'[1]2025年已发货'!G:G</f>
        <v>0</v>
      </c>
      <c r="H9708" s="2">
        <f>'[1]2025年已发货'!H:H</f>
        <v>0</v>
      </c>
      <c r="I9708" s="2">
        <f>'[1]2025年已发货'!I:I</f>
        <v>0</v>
      </c>
      <c r="J9708" s="2" vm="1" t="e">
        <f>_xlfn._xlws.FILTER(辅助信息!D:D,辅助信息!G:G=G9708)</f>
        <v>#VALUE!</v>
      </c>
    </row>
    <row r="9709" spans="1:10">
      <c r="A9709" s="2">
        <f>'[1]2025年已发货'!A:A</f>
        <v>0</v>
      </c>
      <c r="B9709" s="2">
        <f>'[1]2025年已发货'!B:B</f>
        <v>0</v>
      </c>
      <c r="C9709" s="2">
        <f>'[1]2025年已发货'!C:C</f>
        <v>0</v>
      </c>
      <c r="D9709" s="2">
        <f>'[1]2025年已发货'!D:D</f>
        <v>0</v>
      </c>
      <c r="E9709" s="2">
        <f>'[1]2025年已发货'!E:E</f>
        <v>0</v>
      </c>
      <c r="F9709" s="4">
        <f>'[1]2025年已发货'!F:F</f>
        <v>0</v>
      </c>
      <c r="G9709" s="2">
        <f>'[1]2025年已发货'!G:G</f>
        <v>0</v>
      </c>
      <c r="H9709" s="2">
        <f>'[1]2025年已发货'!H:H</f>
        <v>0</v>
      </c>
      <c r="I9709" s="2">
        <f>'[1]2025年已发货'!I:I</f>
        <v>0</v>
      </c>
      <c r="J9709" s="2" vm="1" t="e">
        <f>_xlfn._xlws.FILTER(辅助信息!D:D,辅助信息!G:G=G9709)</f>
        <v>#VALUE!</v>
      </c>
    </row>
    <row r="9710" spans="1:10">
      <c r="A9710" s="2">
        <f>'[1]2025年已发货'!A:A</f>
        <v>0</v>
      </c>
      <c r="B9710" s="2">
        <f>'[1]2025年已发货'!B:B</f>
        <v>0</v>
      </c>
      <c r="C9710" s="2">
        <f>'[1]2025年已发货'!C:C</f>
        <v>0</v>
      </c>
      <c r="D9710" s="2">
        <f>'[1]2025年已发货'!D:D</f>
        <v>0</v>
      </c>
      <c r="E9710" s="2">
        <f>'[1]2025年已发货'!E:E</f>
        <v>0</v>
      </c>
      <c r="F9710" s="4">
        <f>'[1]2025年已发货'!F:F</f>
        <v>0</v>
      </c>
      <c r="G9710" s="2">
        <f>'[1]2025年已发货'!G:G</f>
        <v>0</v>
      </c>
      <c r="H9710" s="2">
        <f>'[1]2025年已发货'!H:H</f>
        <v>0</v>
      </c>
      <c r="I9710" s="2">
        <f>'[1]2025年已发货'!I:I</f>
        <v>0</v>
      </c>
      <c r="J9710" s="2" vm="1" t="e">
        <f>_xlfn._xlws.FILTER(辅助信息!D:D,辅助信息!G:G=G9710)</f>
        <v>#VALUE!</v>
      </c>
    </row>
    <row r="9711" spans="1:10">
      <c r="A9711" s="2">
        <f>'[1]2025年已发货'!A:A</f>
        <v>0</v>
      </c>
      <c r="B9711" s="2">
        <f>'[1]2025年已发货'!B:B</f>
        <v>0</v>
      </c>
      <c r="C9711" s="2">
        <f>'[1]2025年已发货'!C:C</f>
        <v>0</v>
      </c>
      <c r="D9711" s="2">
        <f>'[1]2025年已发货'!D:D</f>
        <v>0</v>
      </c>
      <c r="E9711" s="2">
        <f>'[1]2025年已发货'!E:E</f>
        <v>0</v>
      </c>
      <c r="F9711" s="4">
        <f>'[1]2025年已发货'!F:F</f>
        <v>0</v>
      </c>
      <c r="G9711" s="2">
        <f>'[1]2025年已发货'!G:G</f>
        <v>0</v>
      </c>
      <c r="H9711" s="2">
        <f>'[1]2025年已发货'!H:H</f>
        <v>0</v>
      </c>
      <c r="I9711" s="2">
        <f>'[1]2025年已发货'!I:I</f>
        <v>0</v>
      </c>
      <c r="J9711" s="2" vm="1" t="e">
        <f>_xlfn._xlws.FILTER(辅助信息!D:D,辅助信息!G:G=G9711)</f>
        <v>#VALUE!</v>
      </c>
    </row>
    <row r="9712" spans="1:10">
      <c r="A9712" s="2">
        <f>'[1]2025年已发货'!A:A</f>
        <v>0</v>
      </c>
      <c r="B9712" s="2">
        <f>'[1]2025年已发货'!B:B</f>
        <v>0</v>
      </c>
      <c r="C9712" s="2">
        <f>'[1]2025年已发货'!C:C</f>
        <v>0</v>
      </c>
      <c r="D9712" s="2">
        <f>'[1]2025年已发货'!D:D</f>
        <v>0</v>
      </c>
      <c r="E9712" s="2">
        <f>'[1]2025年已发货'!E:E</f>
        <v>0</v>
      </c>
      <c r="F9712" s="4">
        <f>'[1]2025年已发货'!F:F</f>
        <v>0</v>
      </c>
      <c r="G9712" s="2">
        <f>'[1]2025年已发货'!G:G</f>
        <v>0</v>
      </c>
      <c r="H9712" s="2">
        <f>'[1]2025年已发货'!H:H</f>
        <v>0</v>
      </c>
      <c r="I9712" s="2">
        <f>'[1]2025年已发货'!I:I</f>
        <v>0</v>
      </c>
      <c r="J9712" s="2" vm="1" t="e">
        <f>_xlfn._xlws.FILTER(辅助信息!D:D,辅助信息!G:G=G9712)</f>
        <v>#VALUE!</v>
      </c>
    </row>
    <row r="9713" spans="1:10">
      <c r="A9713" s="2">
        <f>'[1]2025年已发货'!A:A</f>
        <v>0</v>
      </c>
      <c r="B9713" s="2">
        <f>'[1]2025年已发货'!B:B</f>
        <v>0</v>
      </c>
      <c r="C9713" s="2">
        <f>'[1]2025年已发货'!C:C</f>
        <v>0</v>
      </c>
      <c r="D9713" s="2">
        <f>'[1]2025年已发货'!D:D</f>
        <v>0</v>
      </c>
      <c r="E9713" s="2">
        <f>'[1]2025年已发货'!E:E</f>
        <v>0</v>
      </c>
      <c r="F9713" s="4">
        <f>'[1]2025年已发货'!F:F</f>
        <v>0</v>
      </c>
      <c r="G9713" s="2">
        <f>'[1]2025年已发货'!G:G</f>
        <v>0</v>
      </c>
      <c r="H9713" s="2">
        <f>'[1]2025年已发货'!H:H</f>
        <v>0</v>
      </c>
      <c r="I9713" s="2">
        <f>'[1]2025年已发货'!I:I</f>
        <v>0</v>
      </c>
      <c r="J9713" s="2" vm="1" t="e">
        <f>_xlfn._xlws.FILTER(辅助信息!D:D,辅助信息!G:G=G9713)</f>
        <v>#VALUE!</v>
      </c>
    </row>
    <row r="9714" spans="1:10">
      <c r="A9714" s="2">
        <f>'[1]2025年已发货'!A:A</f>
        <v>0</v>
      </c>
      <c r="B9714" s="2">
        <f>'[1]2025年已发货'!B:B</f>
        <v>0</v>
      </c>
      <c r="C9714" s="2">
        <f>'[1]2025年已发货'!C:C</f>
        <v>0</v>
      </c>
      <c r="D9714" s="2">
        <f>'[1]2025年已发货'!D:D</f>
        <v>0</v>
      </c>
      <c r="E9714" s="2">
        <f>'[1]2025年已发货'!E:E</f>
        <v>0</v>
      </c>
      <c r="F9714" s="4">
        <f>'[1]2025年已发货'!F:F</f>
        <v>0</v>
      </c>
      <c r="G9714" s="2">
        <f>'[1]2025年已发货'!G:G</f>
        <v>0</v>
      </c>
      <c r="H9714" s="2">
        <f>'[1]2025年已发货'!H:H</f>
        <v>0</v>
      </c>
      <c r="I9714" s="2">
        <f>'[1]2025年已发货'!I:I</f>
        <v>0</v>
      </c>
      <c r="J9714" s="2" vm="1" t="e">
        <f>_xlfn._xlws.FILTER(辅助信息!D:D,辅助信息!G:G=G9714)</f>
        <v>#VALUE!</v>
      </c>
    </row>
    <row r="9715" spans="1:10">
      <c r="A9715" s="2">
        <f>'[1]2025年已发货'!A:A</f>
        <v>0</v>
      </c>
      <c r="B9715" s="2">
        <f>'[1]2025年已发货'!B:B</f>
        <v>0</v>
      </c>
      <c r="C9715" s="2">
        <f>'[1]2025年已发货'!C:C</f>
        <v>0</v>
      </c>
      <c r="D9715" s="2">
        <f>'[1]2025年已发货'!D:D</f>
        <v>0</v>
      </c>
      <c r="E9715" s="2">
        <f>'[1]2025年已发货'!E:E</f>
        <v>0</v>
      </c>
      <c r="F9715" s="4">
        <f>'[1]2025年已发货'!F:F</f>
        <v>0</v>
      </c>
      <c r="G9715" s="2">
        <f>'[1]2025年已发货'!G:G</f>
        <v>0</v>
      </c>
      <c r="H9715" s="2">
        <f>'[1]2025年已发货'!H:H</f>
        <v>0</v>
      </c>
      <c r="I9715" s="2">
        <f>'[1]2025年已发货'!I:I</f>
        <v>0</v>
      </c>
      <c r="J9715" s="2" vm="1" t="e">
        <f>_xlfn._xlws.FILTER(辅助信息!D:D,辅助信息!G:G=G9715)</f>
        <v>#VALUE!</v>
      </c>
    </row>
    <row r="9716" spans="1:10">
      <c r="A9716" s="2">
        <f>'[1]2025年已发货'!A:A</f>
        <v>0</v>
      </c>
      <c r="B9716" s="2">
        <f>'[1]2025年已发货'!B:B</f>
        <v>0</v>
      </c>
      <c r="C9716" s="2">
        <f>'[1]2025年已发货'!C:C</f>
        <v>0</v>
      </c>
      <c r="D9716" s="2">
        <f>'[1]2025年已发货'!D:D</f>
        <v>0</v>
      </c>
      <c r="E9716" s="2">
        <f>'[1]2025年已发货'!E:E</f>
        <v>0</v>
      </c>
      <c r="F9716" s="4">
        <f>'[1]2025年已发货'!F:F</f>
        <v>0</v>
      </c>
      <c r="G9716" s="2">
        <f>'[1]2025年已发货'!G:G</f>
        <v>0</v>
      </c>
      <c r="H9716" s="2">
        <f>'[1]2025年已发货'!H:H</f>
        <v>0</v>
      </c>
      <c r="I9716" s="2">
        <f>'[1]2025年已发货'!I:I</f>
        <v>0</v>
      </c>
      <c r="J9716" s="2" vm="1" t="e">
        <f>_xlfn._xlws.FILTER(辅助信息!D:D,辅助信息!G:G=G9716)</f>
        <v>#VALUE!</v>
      </c>
    </row>
    <row r="9717" spans="1:10">
      <c r="A9717" s="2">
        <f>'[1]2025年已发货'!A:A</f>
        <v>0</v>
      </c>
      <c r="B9717" s="2">
        <f>'[1]2025年已发货'!B:B</f>
        <v>0</v>
      </c>
      <c r="C9717" s="2">
        <f>'[1]2025年已发货'!C:C</f>
        <v>0</v>
      </c>
      <c r="D9717" s="2">
        <f>'[1]2025年已发货'!D:D</f>
        <v>0</v>
      </c>
      <c r="E9717" s="2">
        <f>'[1]2025年已发货'!E:E</f>
        <v>0</v>
      </c>
      <c r="F9717" s="4">
        <f>'[1]2025年已发货'!F:F</f>
        <v>0</v>
      </c>
      <c r="G9717" s="2">
        <f>'[1]2025年已发货'!G:G</f>
        <v>0</v>
      </c>
      <c r="H9717" s="2">
        <f>'[1]2025年已发货'!H:H</f>
        <v>0</v>
      </c>
      <c r="I9717" s="2">
        <f>'[1]2025年已发货'!I:I</f>
        <v>0</v>
      </c>
      <c r="J9717" s="2" vm="1" t="e">
        <f>_xlfn._xlws.FILTER(辅助信息!D:D,辅助信息!G:G=G9717)</f>
        <v>#VALUE!</v>
      </c>
    </row>
    <row r="9718" spans="1:10">
      <c r="A9718" s="2">
        <f>'[1]2025年已发货'!A:A</f>
        <v>0</v>
      </c>
      <c r="B9718" s="2">
        <f>'[1]2025年已发货'!B:B</f>
        <v>0</v>
      </c>
      <c r="C9718" s="2">
        <f>'[1]2025年已发货'!C:C</f>
        <v>0</v>
      </c>
      <c r="D9718" s="2">
        <f>'[1]2025年已发货'!D:D</f>
        <v>0</v>
      </c>
      <c r="E9718" s="2">
        <f>'[1]2025年已发货'!E:E</f>
        <v>0</v>
      </c>
      <c r="F9718" s="4">
        <f>'[1]2025年已发货'!F:F</f>
        <v>0</v>
      </c>
      <c r="G9718" s="2">
        <f>'[1]2025年已发货'!G:G</f>
        <v>0</v>
      </c>
      <c r="H9718" s="2">
        <f>'[1]2025年已发货'!H:H</f>
        <v>0</v>
      </c>
      <c r="I9718" s="2">
        <f>'[1]2025年已发货'!I:I</f>
        <v>0</v>
      </c>
      <c r="J9718" s="2" vm="1" t="e">
        <f>_xlfn._xlws.FILTER(辅助信息!D:D,辅助信息!G:G=G9718)</f>
        <v>#VALUE!</v>
      </c>
    </row>
    <row r="9719" spans="1:10">
      <c r="A9719" s="2">
        <f>'[1]2025年已发货'!A:A</f>
        <v>0</v>
      </c>
      <c r="B9719" s="2">
        <f>'[1]2025年已发货'!B:B</f>
        <v>0</v>
      </c>
      <c r="C9719" s="2">
        <f>'[1]2025年已发货'!C:C</f>
        <v>0</v>
      </c>
      <c r="D9719" s="2">
        <f>'[1]2025年已发货'!D:D</f>
        <v>0</v>
      </c>
      <c r="E9719" s="2">
        <f>'[1]2025年已发货'!E:E</f>
        <v>0</v>
      </c>
      <c r="F9719" s="4">
        <f>'[1]2025年已发货'!F:F</f>
        <v>0</v>
      </c>
      <c r="G9719" s="2">
        <f>'[1]2025年已发货'!G:G</f>
        <v>0</v>
      </c>
      <c r="H9719" s="2">
        <f>'[1]2025年已发货'!H:H</f>
        <v>0</v>
      </c>
      <c r="I9719" s="2">
        <f>'[1]2025年已发货'!I:I</f>
        <v>0</v>
      </c>
      <c r="J9719" s="2" vm="1" t="e">
        <f>_xlfn._xlws.FILTER(辅助信息!D:D,辅助信息!G:G=G9719)</f>
        <v>#VALUE!</v>
      </c>
    </row>
    <row r="9720" spans="1:10">
      <c r="A9720" s="2">
        <f>'[1]2025年已发货'!A:A</f>
        <v>0</v>
      </c>
      <c r="B9720" s="2">
        <f>'[1]2025年已发货'!B:B</f>
        <v>0</v>
      </c>
      <c r="C9720" s="2">
        <f>'[1]2025年已发货'!C:C</f>
        <v>0</v>
      </c>
      <c r="D9720" s="2">
        <f>'[1]2025年已发货'!D:D</f>
        <v>0</v>
      </c>
      <c r="E9720" s="2">
        <f>'[1]2025年已发货'!E:E</f>
        <v>0</v>
      </c>
      <c r="F9720" s="4">
        <f>'[1]2025年已发货'!F:F</f>
        <v>0</v>
      </c>
      <c r="G9720" s="2">
        <f>'[1]2025年已发货'!G:G</f>
        <v>0</v>
      </c>
      <c r="H9720" s="2">
        <f>'[1]2025年已发货'!H:H</f>
        <v>0</v>
      </c>
      <c r="I9720" s="2">
        <f>'[1]2025年已发货'!I:I</f>
        <v>0</v>
      </c>
      <c r="J9720" s="2" vm="1" t="e">
        <f>_xlfn._xlws.FILTER(辅助信息!D:D,辅助信息!G:G=G9720)</f>
        <v>#VALUE!</v>
      </c>
    </row>
    <row r="9721" spans="1:10">
      <c r="A9721" s="2">
        <f>'[1]2025年已发货'!A:A</f>
        <v>0</v>
      </c>
      <c r="B9721" s="2">
        <f>'[1]2025年已发货'!B:B</f>
        <v>0</v>
      </c>
      <c r="C9721" s="2">
        <f>'[1]2025年已发货'!C:C</f>
        <v>0</v>
      </c>
      <c r="D9721" s="2">
        <f>'[1]2025年已发货'!D:D</f>
        <v>0</v>
      </c>
      <c r="E9721" s="2">
        <f>'[1]2025年已发货'!E:E</f>
        <v>0</v>
      </c>
      <c r="F9721" s="4">
        <f>'[1]2025年已发货'!F:F</f>
        <v>0</v>
      </c>
      <c r="G9721" s="2">
        <f>'[1]2025年已发货'!G:G</f>
        <v>0</v>
      </c>
      <c r="H9721" s="2">
        <f>'[1]2025年已发货'!H:H</f>
        <v>0</v>
      </c>
      <c r="I9721" s="2">
        <f>'[1]2025年已发货'!I:I</f>
        <v>0</v>
      </c>
      <c r="J9721" s="2" vm="1" t="e">
        <f>_xlfn._xlws.FILTER(辅助信息!D:D,辅助信息!G:G=G9721)</f>
        <v>#VALUE!</v>
      </c>
    </row>
    <row r="9722" spans="1:10">
      <c r="A9722" s="2">
        <f>'[1]2025年已发货'!A:A</f>
        <v>0</v>
      </c>
      <c r="B9722" s="2">
        <f>'[1]2025年已发货'!B:B</f>
        <v>0</v>
      </c>
      <c r="C9722" s="2">
        <f>'[1]2025年已发货'!C:C</f>
        <v>0</v>
      </c>
      <c r="D9722" s="2">
        <f>'[1]2025年已发货'!D:D</f>
        <v>0</v>
      </c>
      <c r="E9722" s="2">
        <f>'[1]2025年已发货'!E:E</f>
        <v>0</v>
      </c>
      <c r="F9722" s="4">
        <f>'[1]2025年已发货'!F:F</f>
        <v>0</v>
      </c>
      <c r="G9722" s="2">
        <f>'[1]2025年已发货'!G:G</f>
        <v>0</v>
      </c>
      <c r="H9722" s="2">
        <f>'[1]2025年已发货'!H:H</f>
        <v>0</v>
      </c>
      <c r="I9722" s="2">
        <f>'[1]2025年已发货'!I:I</f>
        <v>0</v>
      </c>
      <c r="J9722" s="2" vm="1" t="e">
        <f>_xlfn._xlws.FILTER(辅助信息!D:D,辅助信息!G:G=G9722)</f>
        <v>#VALUE!</v>
      </c>
    </row>
    <row r="9723" spans="1:10">
      <c r="A9723" s="2">
        <f>'[1]2025年已发货'!A:A</f>
        <v>0</v>
      </c>
      <c r="B9723" s="2">
        <f>'[1]2025年已发货'!B:B</f>
        <v>0</v>
      </c>
      <c r="C9723" s="2">
        <f>'[1]2025年已发货'!C:C</f>
        <v>0</v>
      </c>
      <c r="D9723" s="2">
        <f>'[1]2025年已发货'!D:D</f>
        <v>0</v>
      </c>
      <c r="E9723" s="2">
        <f>'[1]2025年已发货'!E:E</f>
        <v>0</v>
      </c>
      <c r="F9723" s="4">
        <f>'[1]2025年已发货'!F:F</f>
        <v>0</v>
      </c>
      <c r="G9723" s="2">
        <f>'[1]2025年已发货'!G:G</f>
        <v>0</v>
      </c>
      <c r="H9723" s="2">
        <f>'[1]2025年已发货'!H:H</f>
        <v>0</v>
      </c>
      <c r="I9723" s="2">
        <f>'[1]2025年已发货'!I:I</f>
        <v>0</v>
      </c>
      <c r="J9723" s="2" vm="1" t="e">
        <f>_xlfn._xlws.FILTER(辅助信息!D:D,辅助信息!G:G=G9723)</f>
        <v>#VALUE!</v>
      </c>
    </row>
    <row r="9724" spans="1:10">
      <c r="A9724" s="2">
        <f>'[1]2025年已发货'!A:A</f>
        <v>0</v>
      </c>
      <c r="B9724" s="2">
        <f>'[1]2025年已发货'!B:B</f>
        <v>0</v>
      </c>
      <c r="C9724" s="2">
        <f>'[1]2025年已发货'!C:C</f>
        <v>0</v>
      </c>
      <c r="D9724" s="2">
        <f>'[1]2025年已发货'!D:D</f>
        <v>0</v>
      </c>
      <c r="E9724" s="2">
        <f>'[1]2025年已发货'!E:E</f>
        <v>0</v>
      </c>
      <c r="F9724" s="4">
        <f>'[1]2025年已发货'!F:F</f>
        <v>0</v>
      </c>
      <c r="G9724" s="2">
        <f>'[1]2025年已发货'!G:G</f>
        <v>0</v>
      </c>
      <c r="H9724" s="2">
        <f>'[1]2025年已发货'!H:H</f>
        <v>0</v>
      </c>
      <c r="I9724" s="2">
        <f>'[1]2025年已发货'!I:I</f>
        <v>0</v>
      </c>
      <c r="J9724" s="2" vm="1" t="e">
        <f>_xlfn._xlws.FILTER(辅助信息!D:D,辅助信息!G:G=G9724)</f>
        <v>#VALUE!</v>
      </c>
    </row>
    <row r="9725" spans="1:10">
      <c r="A9725" s="2">
        <f>'[1]2025年已发货'!A:A</f>
        <v>0</v>
      </c>
      <c r="B9725" s="2">
        <f>'[1]2025年已发货'!B:B</f>
        <v>0</v>
      </c>
      <c r="C9725" s="2">
        <f>'[1]2025年已发货'!C:C</f>
        <v>0</v>
      </c>
      <c r="D9725" s="2">
        <f>'[1]2025年已发货'!D:D</f>
        <v>0</v>
      </c>
      <c r="E9725" s="2">
        <f>'[1]2025年已发货'!E:E</f>
        <v>0</v>
      </c>
      <c r="F9725" s="4">
        <f>'[1]2025年已发货'!F:F</f>
        <v>0</v>
      </c>
      <c r="G9725" s="2">
        <f>'[1]2025年已发货'!G:G</f>
        <v>0</v>
      </c>
      <c r="H9725" s="2">
        <f>'[1]2025年已发货'!H:H</f>
        <v>0</v>
      </c>
      <c r="I9725" s="2">
        <f>'[1]2025年已发货'!I:I</f>
        <v>0</v>
      </c>
      <c r="J9725" s="2" vm="1" t="e">
        <f>_xlfn._xlws.FILTER(辅助信息!D:D,辅助信息!G:G=G9725)</f>
        <v>#VALUE!</v>
      </c>
    </row>
    <row r="9726" spans="1:10">
      <c r="A9726" s="2">
        <f>'[1]2025年已发货'!A:A</f>
        <v>0</v>
      </c>
      <c r="B9726" s="2">
        <f>'[1]2025年已发货'!B:B</f>
        <v>0</v>
      </c>
      <c r="C9726" s="2">
        <f>'[1]2025年已发货'!C:C</f>
        <v>0</v>
      </c>
      <c r="D9726" s="2">
        <f>'[1]2025年已发货'!D:D</f>
        <v>0</v>
      </c>
      <c r="E9726" s="2">
        <f>'[1]2025年已发货'!E:E</f>
        <v>0</v>
      </c>
      <c r="F9726" s="4">
        <f>'[1]2025年已发货'!F:F</f>
        <v>0</v>
      </c>
      <c r="G9726" s="2">
        <f>'[1]2025年已发货'!G:G</f>
        <v>0</v>
      </c>
      <c r="H9726" s="2">
        <f>'[1]2025年已发货'!H:H</f>
        <v>0</v>
      </c>
      <c r="I9726" s="2">
        <f>'[1]2025年已发货'!I:I</f>
        <v>0</v>
      </c>
      <c r="J9726" s="2" vm="1" t="e">
        <f>_xlfn._xlws.FILTER(辅助信息!D:D,辅助信息!G:G=G9726)</f>
        <v>#VALUE!</v>
      </c>
    </row>
    <row r="9727" spans="1:10">
      <c r="A9727" s="2">
        <f>'[1]2025年已发货'!A:A</f>
        <v>0</v>
      </c>
      <c r="B9727" s="2">
        <f>'[1]2025年已发货'!B:B</f>
        <v>0</v>
      </c>
      <c r="C9727" s="2">
        <f>'[1]2025年已发货'!C:C</f>
        <v>0</v>
      </c>
      <c r="D9727" s="2">
        <f>'[1]2025年已发货'!D:D</f>
        <v>0</v>
      </c>
      <c r="E9727" s="2">
        <f>'[1]2025年已发货'!E:E</f>
        <v>0</v>
      </c>
      <c r="F9727" s="4">
        <f>'[1]2025年已发货'!F:F</f>
        <v>0</v>
      </c>
      <c r="G9727" s="2">
        <f>'[1]2025年已发货'!G:G</f>
        <v>0</v>
      </c>
      <c r="H9727" s="2">
        <f>'[1]2025年已发货'!H:H</f>
        <v>0</v>
      </c>
      <c r="I9727" s="2">
        <f>'[1]2025年已发货'!I:I</f>
        <v>0</v>
      </c>
      <c r="J9727" s="2" vm="1" t="e">
        <f>_xlfn._xlws.FILTER(辅助信息!D:D,辅助信息!G:G=G9727)</f>
        <v>#VALUE!</v>
      </c>
    </row>
    <row r="9728" spans="1:10">
      <c r="A9728" s="2">
        <f>'[1]2025年已发货'!A:A</f>
        <v>0</v>
      </c>
      <c r="B9728" s="2">
        <f>'[1]2025年已发货'!B:B</f>
        <v>0</v>
      </c>
      <c r="C9728" s="2">
        <f>'[1]2025年已发货'!C:C</f>
        <v>0</v>
      </c>
      <c r="D9728" s="2">
        <f>'[1]2025年已发货'!D:D</f>
        <v>0</v>
      </c>
      <c r="E9728" s="2">
        <f>'[1]2025年已发货'!E:E</f>
        <v>0</v>
      </c>
      <c r="F9728" s="4">
        <f>'[1]2025年已发货'!F:F</f>
        <v>0</v>
      </c>
      <c r="G9728" s="2">
        <f>'[1]2025年已发货'!G:G</f>
        <v>0</v>
      </c>
      <c r="H9728" s="2">
        <f>'[1]2025年已发货'!H:H</f>
        <v>0</v>
      </c>
      <c r="I9728" s="2">
        <f>'[1]2025年已发货'!I:I</f>
        <v>0</v>
      </c>
      <c r="J9728" s="2" vm="1" t="e">
        <f>_xlfn._xlws.FILTER(辅助信息!D:D,辅助信息!G:G=G9728)</f>
        <v>#VALUE!</v>
      </c>
    </row>
    <row r="9729" spans="1:10">
      <c r="A9729" s="2">
        <f>'[1]2025年已发货'!A:A</f>
        <v>0</v>
      </c>
      <c r="B9729" s="2">
        <f>'[1]2025年已发货'!B:B</f>
        <v>0</v>
      </c>
      <c r="C9729" s="2">
        <f>'[1]2025年已发货'!C:C</f>
        <v>0</v>
      </c>
      <c r="D9729" s="2">
        <f>'[1]2025年已发货'!D:D</f>
        <v>0</v>
      </c>
      <c r="E9729" s="2">
        <f>'[1]2025年已发货'!E:E</f>
        <v>0</v>
      </c>
      <c r="F9729" s="4">
        <f>'[1]2025年已发货'!F:F</f>
        <v>0</v>
      </c>
      <c r="G9729" s="2">
        <f>'[1]2025年已发货'!G:G</f>
        <v>0</v>
      </c>
      <c r="H9729" s="2">
        <f>'[1]2025年已发货'!H:H</f>
        <v>0</v>
      </c>
      <c r="I9729" s="2">
        <f>'[1]2025年已发货'!I:I</f>
        <v>0</v>
      </c>
      <c r="J9729" s="2" vm="1" t="e">
        <f>_xlfn._xlws.FILTER(辅助信息!D:D,辅助信息!G:G=G9729)</f>
        <v>#VALUE!</v>
      </c>
    </row>
    <row r="9730" spans="1:10">
      <c r="A9730" s="2">
        <f>'[1]2025年已发货'!A:A</f>
        <v>0</v>
      </c>
      <c r="B9730" s="2">
        <f>'[1]2025年已发货'!B:B</f>
        <v>0</v>
      </c>
      <c r="C9730" s="2">
        <f>'[1]2025年已发货'!C:C</f>
        <v>0</v>
      </c>
      <c r="D9730" s="2">
        <f>'[1]2025年已发货'!D:D</f>
        <v>0</v>
      </c>
      <c r="E9730" s="2">
        <f>'[1]2025年已发货'!E:E</f>
        <v>0</v>
      </c>
      <c r="F9730" s="4">
        <f>'[1]2025年已发货'!F:F</f>
        <v>0</v>
      </c>
      <c r="G9730" s="2">
        <f>'[1]2025年已发货'!G:G</f>
        <v>0</v>
      </c>
      <c r="H9730" s="2">
        <f>'[1]2025年已发货'!H:H</f>
        <v>0</v>
      </c>
      <c r="I9730" s="2">
        <f>'[1]2025年已发货'!I:I</f>
        <v>0</v>
      </c>
      <c r="J9730" s="2" vm="1" t="e">
        <f>_xlfn._xlws.FILTER(辅助信息!D:D,辅助信息!G:G=G9730)</f>
        <v>#VALUE!</v>
      </c>
    </row>
    <row r="9731" spans="1:10">
      <c r="A9731" s="2">
        <f>'[1]2025年已发货'!A:A</f>
        <v>0</v>
      </c>
      <c r="B9731" s="2">
        <f>'[1]2025年已发货'!B:B</f>
        <v>0</v>
      </c>
      <c r="C9731" s="2">
        <f>'[1]2025年已发货'!C:C</f>
        <v>0</v>
      </c>
      <c r="D9731" s="2">
        <f>'[1]2025年已发货'!D:D</f>
        <v>0</v>
      </c>
      <c r="E9731" s="2">
        <f>'[1]2025年已发货'!E:E</f>
        <v>0</v>
      </c>
      <c r="F9731" s="4">
        <f>'[1]2025年已发货'!F:F</f>
        <v>0</v>
      </c>
      <c r="G9731" s="2">
        <f>'[1]2025年已发货'!G:G</f>
        <v>0</v>
      </c>
      <c r="H9731" s="2">
        <f>'[1]2025年已发货'!H:H</f>
        <v>0</v>
      </c>
      <c r="I9731" s="2">
        <f>'[1]2025年已发货'!I:I</f>
        <v>0</v>
      </c>
      <c r="J9731" s="2" vm="1" t="e">
        <f>_xlfn._xlws.FILTER(辅助信息!D:D,辅助信息!G:G=G9731)</f>
        <v>#VALUE!</v>
      </c>
    </row>
    <row r="9732" spans="1:10">
      <c r="A9732" s="2">
        <f>'[1]2025年已发货'!A:A</f>
        <v>0</v>
      </c>
      <c r="B9732" s="2">
        <f>'[1]2025年已发货'!B:B</f>
        <v>0</v>
      </c>
      <c r="C9732" s="2">
        <f>'[1]2025年已发货'!C:C</f>
        <v>0</v>
      </c>
      <c r="D9732" s="2">
        <f>'[1]2025年已发货'!D:D</f>
        <v>0</v>
      </c>
      <c r="E9732" s="2">
        <f>'[1]2025年已发货'!E:E</f>
        <v>0</v>
      </c>
      <c r="F9732" s="4">
        <f>'[1]2025年已发货'!F:F</f>
        <v>0</v>
      </c>
      <c r="G9732" s="2">
        <f>'[1]2025年已发货'!G:G</f>
        <v>0</v>
      </c>
      <c r="H9732" s="2">
        <f>'[1]2025年已发货'!H:H</f>
        <v>0</v>
      </c>
      <c r="I9732" s="2">
        <f>'[1]2025年已发货'!I:I</f>
        <v>0</v>
      </c>
      <c r="J9732" s="2" vm="1" t="e">
        <f>_xlfn._xlws.FILTER(辅助信息!D:D,辅助信息!G:G=G9732)</f>
        <v>#VALUE!</v>
      </c>
    </row>
    <row r="9733" spans="1:10">
      <c r="A9733" s="2">
        <f>'[1]2025年已发货'!A:A</f>
        <v>0</v>
      </c>
      <c r="B9733" s="2">
        <f>'[1]2025年已发货'!B:B</f>
        <v>0</v>
      </c>
      <c r="C9733" s="2">
        <f>'[1]2025年已发货'!C:C</f>
        <v>0</v>
      </c>
      <c r="D9733" s="2">
        <f>'[1]2025年已发货'!D:D</f>
        <v>0</v>
      </c>
      <c r="E9733" s="2">
        <f>'[1]2025年已发货'!E:E</f>
        <v>0</v>
      </c>
      <c r="F9733" s="4">
        <f>'[1]2025年已发货'!F:F</f>
        <v>0</v>
      </c>
      <c r="G9733" s="2">
        <f>'[1]2025年已发货'!G:G</f>
        <v>0</v>
      </c>
      <c r="H9733" s="2">
        <f>'[1]2025年已发货'!H:H</f>
        <v>0</v>
      </c>
      <c r="I9733" s="2">
        <f>'[1]2025年已发货'!I:I</f>
        <v>0</v>
      </c>
      <c r="J9733" s="2" vm="1" t="e">
        <f>_xlfn._xlws.FILTER(辅助信息!D:D,辅助信息!G:G=G9733)</f>
        <v>#VALUE!</v>
      </c>
    </row>
    <row r="9734" spans="1:10">
      <c r="A9734" s="2">
        <f>'[1]2025年已发货'!A:A</f>
        <v>0</v>
      </c>
      <c r="B9734" s="2">
        <f>'[1]2025年已发货'!B:B</f>
        <v>0</v>
      </c>
      <c r="C9734" s="2">
        <f>'[1]2025年已发货'!C:C</f>
        <v>0</v>
      </c>
      <c r="D9734" s="2">
        <f>'[1]2025年已发货'!D:D</f>
        <v>0</v>
      </c>
      <c r="E9734" s="2">
        <f>'[1]2025年已发货'!E:E</f>
        <v>0</v>
      </c>
      <c r="F9734" s="4">
        <f>'[1]2025年已发货'!F:F</f>
        <v>0</v>
      </c>
      <c r="G9734" s="2">
        <f>'[1]2025年已发货'!G:G</f>
        <v>0</v>
      </c>
      <c r="H9734" s="2">
        <f>'[1]2025年已发货'!H:H</f>
        <v>0</v>
      </c>
      <c r="I9734" s="2">
        <f>'[1]2025年已发货'!I:I</f>
        <v>0</v>
      </c>
      <c r="J9734" s="2" vm="1" t="e">
        <f>_xlfn._xlws.FILTER(辅助信息!D:D,辅助信息!G:G=G9734)</f>
        <v>#VALUE!</v>
      </c>
    </row>
    <row r="9735" spans="1:10">
      <c r="A9735" s="2">
        <f>'[1]2025年已发货'!A:A</f>
        <v>0</v>
      </c>
      <c r="B9735" s="2">
        <f>'[1]2025年已发货'!B:B</f>
        <v>0</v>
      </c>
      <c r="C9735" s="2">
        <f>'[1]2025年已发货'!C:C</f>
        <v>0</v>
      </c>
      <c r="D9735" s="2">
        <f>'[1]2025年已发货'!D:D</f>
        <v>0</v>
      </c>
      <c r="E9735" s="2">
        <f>'[1]2025年已发货'!E:E</f>
        <v>0</v>
      </c>
      <c r="F9735" s="4">
        <f>'[1]2025年已发货'!F:F</f>
        <v>0</v>
      </c>
      <c r="G9735" s="2">
        <f>'[1]2025年已发货'!G:G</f>
        <v>0</v>
      </c>
      <c r="H9735" s="2">
        <f>'[1]2025年已发货'!H:H</f>
        <v>0</v>
      </c>
      <c r="I9735" s="2">
        <f>'[1]2025年已发货'!I:I</f>
        <v>0</v>
      </c>
      <c r="J9735" s="2" vm="1" t="e">
        <f>_xlfn._xlws.FILTER(辅助信息!D:D,辅助信息!G:G=G9735)</f>
        <v>#VALUE!</v>
      </c>
    </row>
    <row r="9736" spans="1:10">
      <c r="A9736" s="2">
        <f>'[1]2025年已发货'!A:A</f>
        <v>0</v>
      </c>
      <c r="B9736" s="2">
        <f>'[1]2025年已发货'!B:B</f>
        <v>0</v>
      </c>
      <c r="C9736" s="2">
        <f>'[1]2025年已发货'!C:C</f>
        <v>0</v>
      </c>
      <c r="D9736" s="2">
        <f>'[1]2025年已发货'!D:D</f>
        <v>0</v>
      </c>
      <c r="E9736" s="2">
        <f>'[1]2025年已发货'!E:E</f>
        <v>0</v>
      </c>
      <c r="F9736" s="4">
        <f>'[1]2025年已发货'!F:F</f>
        <v>0</v>
      </c>
      <c r="G9736" s="2">
        <f>'[1]2025年已发货'!G:G</f>
        <v>0</v>
      </c>
      <c r="H9736" s="2">
        <f>'[1]2025年已发货'!H:H</f>
        <v>0</v>
      </c>
      <c r="I9736" s="2">
        <f>'[1]2025年已发货'!I:I</f>
        <v>0</v>
      </c>
      <c r="J9736" s="2" vm="1" t="e">
        <f>_xlfn._xlws.FILTER(辅助信息!D:D,辅助信息!G:G=G9736)</f>
        <v>#VALUE!</v>
      </c>
    </row>
    <row r="9737" spans="1:10">
      <c r="A9737" s="2">
        <f>'[1]2025年已发货'!A:A</f>
        <v>0</v>
      </c>
      <c r="B9737" s="2">
        <f>'[1]2025年已发货'!B:B</f>
        <v>0</v>
      </c>
      <c r="C9737" s="2">
        <f>'[1]2025年已发货'!C:C</f>
        <v>0</v>
      </c>
      <c r="D9737" s="2">
        <f>'[1]2025年已发货'!D:D</f>
        <v>0</v>
      </c>
      <c r="E9737" s="2">
        <f>'[1]2025年已发货'!E:E</f>
        <v>0</v>
      </c>
      <c r="F9737" s="4">
        <f>'[1]2025年已发货'!F:F</f>
        <v>0</v>
      </c>
      <c r="G9737" s="2">
        <f>'[1]2025年已发货'!G:G</f>
        <v>0</v>
      </c>
      <c r="H9737" s="2">
        <f>'[1]2025年已发货'!H:H</f>
        <v>0</v>
      </c>
      <c r="I9737" s="2">
        <f>'[1]2025年已发货'!I:I</f>
        <v>0</v>
      </c>
      <c r="J9737" s="2" vm="1" t="e">
        <f>_xlfn._xlws.FILTER(辅助信息!D:D,辅助信息!G:G=G9737)</f>
        <v>#VALUE!</v>
      </c>
    </row>
    <row r="9738" spans="1:10">
      <c r="A9738" s="2">
        <f>'[1]2025年已发货'!A:A</f>
        <v>0</v>
      </c>
      <c r="B9738" s="2">
        <f>'[1]2025年已发货'!B:B</f>
        <v>0</v>
      </c>
      <c r="C9738" s="2">
        <f>'[1]2025年已发货'!C:C</f>
        <v>0</v>
      </c>
      <c r="D9738" s="2">
        <f>'[1]2025年已发货'!D:D</f>
        <v>0</v>
      </c>
      <c r="E9738" s="2">
        <f>'[1]2025年已发货'!E:E</f>
        <v>0</v>
      </c>
      <c r="F9738" s="4">
        <f>'[1]2025年已发货'!F:F</f>
        <v>0</v>
      </c>
      <c r="G9738" s="2">
        <f>'[1]2025年已发货'!G:G</f>
        <v>0</v>
      </c>
      <c r="H9738" s="2">
        <f>'[1]2025年已发货'!H:H</f>
        <v>0</v>
      </c>
      <c r="I9738" s="2">
        <f>'[1]2025年已发货'!I:I</f>
        <v>0</v>
      </c>
      <c r="J9738" s="2" vm="1" t="e">
        <f>_xlfn._xlws.FILTER(辅助信息!D:D,辅助信息!G:G=G9738)</f>
        <v>#VALUE!</v>
      </c>
    </row>
    <row r="9739" spans="1:10">
      <c r="A9739" s="2">
        <f>'[1]2025年已发货'!A:A</f>
        <v>0</v>
      </c>
      <c r="B9739" s="2">
        <f>'[1]2025年已发货'!B:B</f>
        <v>0</v>
      </c>
      <c r="C9739" s="2">
        <f>'[1]2025年已发货'!C:C</f>
        <v>0</v>
      </c>
      <c r="D9739" s="2">
        <f>'[1]2025年已发货'!D:D</f>
        <v>0</v>
      </c>
      <c r="E9739" s="2">
        <f>'[1]2025年已发货'!E:E</f>
        <v>0</v>
      </c>
      <c r="F9739" s="4">
        <f>'[1]2025年已发货'!F:F</f>
        <v>0</v>
      </c>
      <c r="G9739" s="2">
        <f>'[1]2025年已发货'!G:G</f>
        <v>0</v>
      </c>
      <c r="H9739" s="2">
        <f>'[1]2025年已发货'!H:H</f>
        <v>0</v>
      </c>
      <c r="I9739" s="2">
        <f>'[1]2025年已发货'!I:I</f>
        <v>0</v>
      </c>
      <c r="J9739" s="2" vm="1" t="e">
        <f>_xlfn._xlws.FILTER(辅助信息!D:D,辅助信息!G:G=G9739)</f>
        <v>#VALUE!</v>
      </c>
    </row>
    <row r="9740" spans="1:10">
      <c r="A9740" s="2">
        <f>'[1]2025年已发货'!A:A</f>
        <v>0</v>
      </c>
      <c r="B9740" s="2">
        <f>'[1]2025年已发货'!B:B</f>
        <v>0</v>
      </c>
      <c r="C9740" s="2">
        <f>'[1]2025年已发货'!C:C</f>
        <v>0</v>
      </c>
      <c r="D9740" s="2">
        <f>'[1]2025年已发货'!D:D</f>
        <v>0</v>
      </c>
      <c r="E9740" s="2">
        <f>'[1]2025年已发货'!E:E</f>
        <v>0</v>
      </c>
      <c r="F9740" s="4">
        <f>'[1]2025年已发货'!F:F</f>
        <v>0</v>
      </c>
      <c r="G9740" s="2">
        <f>'[1]2025年已发货'!G:G</f>
        <v>0</v>
      </c>
      <c r="H9740" s="2">
        <f>'[1]2025年已发货'!H:H</f>
        <v>0</v>
      </c>
      <c r="I9740" s="2">
        <f>'[1]2025年已发货'!I:I</f>
        <v>0</v>
      </c>
      <c r="J9740" s="2" vm="1" t="e">
        <f>_xlfn._xlws.FILTER(辅助信息!D:D,辅助信息!G:G=G9740)</f>
        <v>#VALUE!</v>
      </c>
    </row>
    <row r="9741" spans="1:10">
      <c r="A9741" s="2">
        <f>'[1]2025年已发货'!A:A</f>
        <v>0</v>
      </c>
      <c r="B9741" s="2">
        <f>'[1]2025年已发货'!B:B</f>
        <v>0</v>
      </c>
      <c r="C9741" s="2">
        <f>'[1]2025年已发货'!C:C</f>
        <v>0</v>
      </c>
      <c r="D9741" s="2">
        <f>'[1]2025年已发货'!D:D</f>
        <v>0</v>
      </c>
      <c r="E9741" s="2">
        <f>'[1]2025年已发货'!E:E</f>
        <v>0</v>
      </c>
      <c r="F9741" s="4">
        <f>'[1]2025年已发货'!F:F</f>
        <v>0</v>
      </c>
      <c r="G9741" s="2">
        <f>'[1]2025年已发货'!G:G</f>
        <v>0</v>
      </c>
      <c r="H9741" s="2">
        <f>'[1]2025年已发货'!H:H</f>
        <v>0</v>
      </c>
      <c r="I9741" s="2">
        <f>'[1]2025年已发货'!I:I</f>
        <v>0</v>
      </c>
      <c r="J9741" s="2" vm="1" t="e">
        <f>_xlfn._xlws.FILTER(辅助信息!D:D,辅助信息!G:G=G9741)</f>
        <v>#VALUE!</v>
      </c>
    </row>
    <row r="9742" spans="1:10">
      <c r="A9742" s="2">
        <f>'[1]2025年已发货'!A:A</f>
        <v>0</v>
      </c>
      <c r="B9742" s="2">
        <f>'[1]2025年已发货'!B:B</f>
        <v>0</v>
      </c>
      <c r="C9742" s="2">
        <f>'[1]2025年已发货'!C:C</f>
        <v>0</v>
      </c>
      <c r="D9742" s="2">
        <f>'[1]2025年已发货'!D:D</f>
        <v>0</v>
      </c>
      <c r="E9742" s="2">
        <f>'[1]2025年已发货'!E:E</f>
        <v>0</v>
      </c>
      <c r="F9742" s="4">
        <f>'[1]2025年已发货'!F:F</f>
        <v>0</v>
      </c>
      <c r="G9742" s="2">
        <f>'[1]2025年已发货'!G:G</f>
        <v>0</v>
      </c>
      <c r="H9742" s="2">
        <f>'[1]2025年已发货'!H:H</f>
        <v>0</v>
      </c>
      <c r="I9742" s="2">
        <f>'[1]2025年已发货'!I:I</f>
        <v>0</v>
      </c>
      <c r="J9742" s="2" vm="1" t="e">
        <f>_xlfn._xlws.FILTER(辅助信息!D:D,辅助信息!G:G=G9742)</f>
        <v>#VALUE!</v>
      </c>
    </row>
    <row r="9743" spans="1:10">
      <c r="A9743" s="2">
        <f>'[1]2025年已发货'!A:A</f>
        <v>0</v>
      </c>
      <c r="B9743" s="2">
        <f>'[1]2025年已发货'!B:B</f>
        <v>0</v>
      </c>
      <c r="C9743" s="2">
        <f>'[1]2025年已发货'!C:C</f>
        <v>0</v>
      </c>
      <c r="D9743" s="2">
        <f>'[1]2025年已发货'!D:D</f>
        <v>0</v>
      </c>
      <c r="E9743" s="2">
        <f>'[1]2025年已发货'!E:E</f>
        <v>0</v>
      </c>
      <c r="F9743" s="4">
        <f>'[1]2025年已发货'!F:F</f>
        <v>0</v>
      </c>
      <c r="G9743" s="2">
        <f>'[1]2025年已发货'!G:G</f>
        <v>0</v>
      </c>
      <c r="H9743" s="2">
        <f>'[1]2025年已发货'!H:H</f>
        <v>0</v>
      </c>
      <c r="I9743" s="2">
        <f>'[1]2025年已发货'!I:I</f>
        <v>0</v>
      </c>
      <c r="J9743" s="2" vm="1" t="e">
        <f>_xlfn._xlws.FILTER(辅助信息!D:D,辅助信息!G:G=G9743)</f>
        <v>#VALUE!</v>
      </c>
    </row>
    <row r="9744" spans="1:10">
      <c r="A9744" s="2">
        <f>'[1]2025年已发货'!A:A</f>
        <v>0</v>
      </c>
      <c r="B9744" s="2">
        <f>'[1]2025年已发货'!B:B</f>
        <v>0</v>
      </c>
      <c r="C9744" s="2">
        <f>'[1]2025年已发货'!C:C</f>
        <v>0</v>
      </c>
      <c r="D9744" s="2">
        <f>'[1]2025年已发货'!D:D</f>
        <v>0</v>
      </c>
      <c r="E9744" s="2">
        <f>'[1]2025年已发货'!E:E</f>
        <v>0</v>
      </c>
      <c r="F9744" s="4">
        <f>'[1]2025年已发货'!F:F</f>
        <v>0</v>
      </c>
      <c r="G9744" s="2">
        <f>'[1]2025年已发货'!G:G</f>
        <v>0</v>
      </c>
      <c r="H9744" s="2">
        <f>'[1]2025年已发货'!H:H</f>
        <v>0</v>
      </c>
      <c r="I9744" s="2">
        <f>'[1]2025年已发货'!I:I</f>
        <v>0</v>
      </c>
      <c r="J9744" s="2" vm="1" t="e">
        <f>_xlfn._xlws.FILTER(辅助信息!D:D,辅助信息!G:G=G9744)</f>
        <v>#VALUE!</v>
      </c>
    </row>
    <row r="9745" spans="1:10">
      <c r="A9745" s="2">
        <f>'[1]2025年已发货'!A:A</f>
        <v>0</v>
      </c>
      <c r="B9745" s="2">
        <f>'[1]2025年已发货'!B:B</f>
        <v>0</v>
      </c>
      <c r="C9745" s="2">
        <f>'[1]2025年已发货'!C:C</f>
        <v>0</v>
      </c>
      <c r="D9745" s="2">
        <f>'[1]2025年已发货'!D:D</f>
        <v>0</v>
      </c>
      <c r="E9745" s="2">
        <f>'[1]2025年已发货'!E:E</f>
        <v>0</v>
      </c>
      <c r="F9745" s="4">
        <f>'[1]2025年已发货'!F:F</f>
        <v>0</v>
      </c>
      <c r="G9745" s="2">
        <f>'[1]2025年已发货'!G:G</f>
        <v>0</v>
      </c>
      <c r="H9745" s="2">
        <f>'[1]2025年已发货'!H:H</f>
        <v>0</v>
      </c>
      <c r="I9745" s="2">
        <f>'[1]2025年已发货'!I:I</f>
        <v>0</v>
      </c>
      <c r="J9745" s="2" vm="1" t="e">
        <f>_xlfn._xlws.FILTER(辅助信息!D:D,辅助信息!G:G=G9745)</f>
        <v>#VALUE!</v>
      </c>
    </row>
    <row r="9746" spans="1:10">
      <c r="A9746" s="2">
        <f>'[1]2025年已发货'!A:A</f>
        <v>0</v>
      </c>
      <c r="B9746" s="2">
        <f>'[1]2025年已发货'!B:B</f>
        <v>0</v>
      </c>
      <c r="C9746" s="2">
        <f>'[1]2025年已发货'!C:C</f>
        <v>0</v>
      </c>
      <c r="D9746" s="2">
        <f>'[1]2025年已发货'!D:D</f>
        <v>0</v>
      </c>
      <c r="E9746" s="2">
        <f>'[1]2025年已发货'!E:E</f>
        <v>0</v>
      </c>
      <c r="F9746" s="4">
        <f>'[1]2025年已发货'!F:F</f>
        <v>0</v>
      </c>
      <c r="G9746" s="2">
        <f>'[1]2025年已发货'!G:G</f>
        <v>0</v>
      </c>
      <c r="H9746" s="2">
        <f>'[1]2025年已发货'!H:H</f>
        <v>0</v>
      </c>
      <c r="I9746" s="2">
        <f>'[1]2025年已发货'!I:I</f>
        <v>0</v>
      </c>
      <c r="J9746" s="2" vm="1" t="e">
        <f>_xlfn._xlws.FILTER(辅助信息!D:D,辅助信息!G:G=G9746)</f>
        <v>#VALUE!</v>
      </c>
    </row>
    <row r="9747" spans="1:10">
      <c r="A9747" s="2">
        <f>'[1]2025年已发货'!A:A</f>
        <v>0</v>
      </c>
      <c r="B9747" s="2">
        <f>'[1]2025年已发货'!B:B</f>
        <v>0</v>
      </c>
      <c r="C9747" s="2">
        <f>'[1]2025年已发货'!C:C</f>
        <v>0</v>
      </c>
      <c r="D9747" s="2">
        <f>'[1]2025年已发货'!D:D</f>
        <v>0</v>
      </c>
      <c r="E9747" s="2">
        <f>'[1]2025年已发货'!E:E</f>
        <v>0</v>
      </c>
      <c r="F9747" s="4">
        <f>'[1]2025年已发货'!F:F</f>
        <v>0</v>
      </c>
      <c r="G9747" s="2">
        <f>'[1]2025年已发货'!G:G</f>
        <v>0</v>
      </c>
      <c r="H9747" s="2">
        <f>'[1]2025年已发货'!H:H</f>
        <v>0</v>
      </c>
      <c r="I9747" s="2">
        <f>'[1]2025年已发货'!I:I</f>
        <v>0</v>
      </c>
      <c r="J9747" s="2" vm="1" t="e">
        <f>_xlfn._xlws.FILTER(辅助信息!D:D,辅助信息!G:G=G9747)</f>
        <v>#VALUE!</v>
      </c>
    </row>
    <row r="9748" spans="1:10">
      <c r="A9748" s="2">
        <f>'[1]2025年已发货'!A:A</f>
        <v>0</v>
      </c>
      <c r="B9748" s="2">
        <f>'[1]2025年已发货'!B:B</f>
        <v>0</v>
      </c>
      <c r="C9748" s="2">
        <f>'[1]2025年已发货'!C:C</f>
        <v>0</v>
      </c>
      <c r="D9748" s="2">
        <f>'[1]2025年已发货'!D:D</f>
        <v>0</v>
      </c>
      <c r="E9748" s="2">
        <f>'[1]2025年已发货'!E:E</f>
        <v>0</v>
      </c>
      <c r="F9748" s="4">
        <f>'[1]2025年已发货'!F:F</f>
        <v>0</v>
      </c>
      <c r="G9748" s="2">
        <f>'[1]2025年已发货'!G:G</f>
        <v>0</v>
      </c>
      <c r="H9748" s="2">
        <f>'[1]2025年已发货'!H:H</f>
        <v>0</v>
      </c>
      <c r="I9748" s="2">
        <f>'[1]2025年已发货'!I:I</f>
        <v>0</v>
      </c>
      <c r="J9748" s="2" vm="1" t="e">
        <f>_xlfn._xlws.FILTER(辅助信息!D:D,辅助信息!G:G=G9748)</f>
        <v>#VALUE!</v>
      </c>
    </row>
    <row r="9749" spans="1:10">
      <c r="A9749" s="2">
        <f>'[1]2025年已发货'!A:A</f>
        <v>0</v>
      </c>
      <c r="B9749" s="2">
        <f>'[1]2025年已发货'!B:B</f>
        <v>0</v>
      </c>
      <c r="C9749" s="2">
        <f>'[1]2025年已发货'!C:C</f>
        <v>0</v>
      </c>
      <c r="D9749" s="2">
        <f>'[1]2025年已发货'!D:D</f>
        <v>0</v>
      </c>
      <c r="E9749" s="2">
        <f>'[1]2025年已发货'!E:E</f>
        <v>0</v>
      </c>
      <c r="F9749" s="4">
        <f>'[1]2025年已发货'!F:F</f>
        <v>0</v>
      </c>
      <c r="G9749" s="2">
        <f>'[1]2025年已发货'!G:G</f>
        <v>0</v>
      </c>
      <c r="H9749" s="2">
        <f>'[1]2025年已发货'!H:H</f>
        <v>0</v>
      </c>
      <c r="I9749" s="2">
        <f>'[1]2025年已发货'!I:I</f>
        <v>0</v>
      </c>
      <c r="J9749" s="2" vm="1" t="e">
        <f>_xlfn._xlws.FILTER(辅助信息!D:D,辅助信息!G:G=G9749)</f>
        <v>#VALUE!</v>
      </c>
    </row>
    <row r="9750" spans="1:10">
      <c r="A9750" s="2">
        <f>'[1]2025年已发货'!A:A</f>
        <v>0</v>
      </c>
      <c r="B9750" s="2">
        <f>'[1]2025年已发货'!B:B</f>
        <v>0</v>
      </c>
      <c r="C9750" s="2">
        <f>'[1]2025年已发货'!C:C</f>
        <v>0</v>
      </c>
      <c r="D9750" s="2">
        <f>'[1]2025年已发货'!D:D</f>
        <v>0</v>
      </c>
      <c r="E9750" s="2">
        <f>'[1]2025年已发货'!E:E</f>
        <v>0</v>
      </c>
      <c r="F9750" s="4">
        <f>'[1]2025年已发货'!F:F</f>
        <v>0</v>
      </c>
      <c r="G9750" s="2">
        <f>'[1]2025年已发货'!G:G</f>
        <v>0</v>
      </c>
      <c r="H9750" s="2">
        <f>'[1]2025年已发货'!H:H</f>
        <v>0</v>
      </c>
      <c r="I9750" s="2">
        <f>'[1]2025年已发货'!I:I</f>
        <v>0</v>
      </c>
      <c r="J9750" s="2" vm="1" t="e">
        <f>_xlfn._xlws.FILTER(辅助信息!D:D,辅助信息!G:G=G9750)</f>
        <v>#VALUE!</v>
      </c>
    </row>
    <row r="9751" spans="1:10">
      <c r="A9751" s="2">
        <f>'[1]2025年已发货'!A:A</f>
        <v>0</v>
      </c>
      <c r="B9751" s="2">
        <f>'[1]2025年已发货'!B:B</f>
        <v>0</v>
      </c>
      <c r="C9751" s="2">
        <f>'[1]2025年已发货'!C:C</f>
        <v>0</v>
      </c>
      <c r="D9751" s="2">
        <f>'[1]2025年已发货'!D:D</f>
        <v>0</v>
      </c>
      <c r="E9751" s="2">
        <f>'[1]2025年已发货'!E:E</f>
        <v>0</v>
      </c>
      <c r="F9751" s="4">
        <f>'[1]2025年已发货'!F:F</f>
        <v>0</v>
      </c>
      <c r="G9751" s="2">
        <f>'[1]2025年已发货'!G:G</f>
        <v>0</v>
      </c>
      <c r="H9751" s="2">
        <f>'[1]2025年已发货'!H:H</f>
        <v>0</v>
      </c>
      <c r="I9751" s="2">
        <f>'[1]2025年已发货'!I:I</f>
        <v>0</v>
      </c>
      <c r="J9751" s="2" vm="1" t="e">
        <f>_xlfn._xlws.FILTER(辅助信息!D:D,辅助信息!G:G=G9751)</f>
        <v>#VALUE!</v>
      </c>
    </row>
    <row r="9752" spans="1:10">
      <c r="A9752" s="2">
        <f>'[1]2025年已发货'!A:A</f>
        <v>0</v>
      </c>
      <c r="B9752" s="2">
        <f>'[1]2025年已发货'!B:B</f>
        <v>0</v>
      </c>
      <c r="C9752" s="2">
        <f>'[1]2025年已发货'!C:C</f>
        <v>0</v>
      </c>
      <c r="D9752" s="2">
        <f>'[1]2025年已发货'!D:D</f>
        <v>0</v>
      </c>
      <c r="E9752" s="2">
        <f>'[1]2025年已发货'!E:E</f>
        <v>0</v>
      </c>
      <c r="F9752" s="4">
        <f>'[1]2025年已发货'!F:F</f>
        <v>0</v>
      </c>
      <c r="G9752" s="2">
        <f>'[1]2025年已发货'!G:G</f>
        <v>0</v>
      </c>
      <c r="H9752" s="2">
        <f>'[1]2025年已发货'!H:H</f>
        <v>0</v>
      </c>
      <c r="I9752" s="2">
        <f>'[1]2025年已发货'!I:I</f>
        <v>0</v>
      </c>
      <c r="J9752" s="2" vm="1" t="e">
        <f>_xlfn._xlws.FILTER(辅助信息!D:D,辅助信息!G:G=G9752)</f>
        <v>#VALUE!</v>
      </c>
    </row>
    <row r="9753" spans="1:10">
      <c r="A9753" s="2">
        <f>'[1]2025年已发货'!A:A</f>
        <v>0</v>
      </c>
      <c r="B9753" s="2">
        <f>'[1]2025年已发货'!B:B</f>
        <v>0</v>
      </c>
      <c r="C9753" s="2">
        <f>'[1]2025年已发货'!C:C</f>
        <v>0</v>
      </c>
      <c r="D9753" s="2">
        <f>'[1]2025年已发货'!D:D</f>
        <v>0</v>
      </c>
      <c r="E9753" s="2">
        <f>'[1]2025年已发货'!E:E</f>
        <v>0</v>
      </c>
      <c r="F9753" s="4">
        <f>'[1]2025年已发货'!F:F</f>
        <v>0</v>
      </c>
      <c r="G9753" s="2">
        <f>'[1]2025年已发货'!G:G</f>
        <v>0</v>
      </c>
      <c r="H9753" s="2">
        <f>'[1]2025年已发货'!H:H</f>
        <v>0</v>
      </c>
      <c r="I9753" s="2">
        <f>'[1]2025年已发货'!I:I</f>
        <v>0</v>
      </c>
      <c r="J9753" s="2" vm="1" t="e">
        <f>_xlfn._xlws.FILTER(辅助信息!D:D,辅助信息!G:G=G9753)</f>
        <v>#VALUE!</v>
      </c>
    </row>
    <row r="9754" spans="1:10">
      <c r="A9754" s="2">
        <f>'[1]2025年已发货'!A:A</f>
        <v>0</v>
      </c>
      <c r="B9754" s="2">
        <f>'[1]2025年已发货'!B:B</f>
        <v>0</v>
      </c>
      <c r="C9754" s="2">
        <f>'[1]2025年已发货'!C:C</f>
        <v>0</v>
      </c>
      <c r="D9754" s="2">
        <f>'[1]2025年已发货'!D:D</f>
        <v>0</v>
      </c>
      <c r="E9754" s="2">
        <f>'[1]2025年已发货'!E:E</f>
        <v>0</v>
      </c>
      <c r="F9754" s="4">
        <f>'[1]2025年已发货'!F:F</f>
        <v>0</v>
      </c>
      <c r="G9754" s="2">
        <f>'[1]2025年已发货'!G:G</f>
        <v>0</v>
      </c>
      <c r="H9754" s="2">
        <f>'[1]2025年已发货'!H:H</f>
        <v>0</v>
      </c>
      <c r="I9754" s="2">
        <f>'[1]2025年已发货'!I:I</f>
        <v>0</v>
      </c>
      <c r="J9754" s="2" vm="1" t="e">
        <f>_xlfn._xlws.FILTER(辅助信息!D:D,辅助信息!G:G=G9754)</f>
        <v>#VALUE!</v>
      </c>
    </row>
    <row r="9755" spans="1:10">
      <c r="A9755" s="2">
        <f>'[1]2025年已发货'!A:A</f>
        <v>0</v>
      </c>
      <c r="B9755" s="2">
        <f>'[1]2025年已发货'!B:B</f>
        <v>0</v>
      </c>
      <c r="C9755" s="2">
        <f>'[1]2025年已发货'!C:C</f>
        <v>0</v>
      </c>
      <c r="D9755" s="2">
        <f>'[1]2025年已发货'!D:D</f>
        <v>0</v>
      </c>
      <c r="E9755" s="2">
        <f>'[1]2025年已发货'!E:E</f>
        <v>0</v>
      </c>
      <c r="F9755" s="4">
        <f>'[1]2025年已发货'!F:F</f>
        <v>0</v>
      </c>
      <c r="G9755" s="2">
        <f>'[1]2025年已发货'!G:G</f>
        <v>0</v>
      </c>
      <c r="H9755" s="2">
        <f>'[1]2025年已发货'!H:H</f>
        <v>0</v>
      </c>
      <c r="I9755" s="2">
        <f>'[1]2025年已发货'!I:I</f>
        <v>0</v>
      </c>
      <c r="J9755" s="2" vm="1" t="e">
        <f>_xlfn._xlws.FILTER(辅助信息!D:D,辅助信息!G:G=G9755)</f>
        <v>#VALUE!</v>
      </c>
    </row>
    <row r="9756" spans="1:10">
      <c r="A9756" s="2">
        <f>'[1]2025年已发货'!A:A</f>
        <v>0</v>
      </c>
      <c r="B9756" s="2">
        <f>'[1]2025年已发货'!B:B</f>
        <v>0</v>
      </c>
      <c r="C9756" s="2">
        <f>'[1]2025年已发货'!C:C</f>
        <v>0</v>
      </c>
      <c r="D9756" s="2">
        <f>'[1]2025年已发货'!D:D</f>
        <v>0</v>
      </c>
      <c r="E9756" s="2">
        <f>'[1]2025年已发货'!E:E</f>
        <v>0</v>
      </c>
      <c r="F9756" s="4">
        <f>'[1]2025年已发货'!F:F</f>
        <v>0</v>
      </c>
      <c r="G9756" s="2">
        <f>'[1]2025年已发货'!G:G</f>
        <v>0</v>
      </c>
      <c r="H9756" s="2">
        <f>'[1]2025年已发货'!H:H</f>
        <v>0</v>
      </c>
      <c r="I9756" s="2">
        <f>'[1]2025年已发货'!I:I</f>
        <v>0</v>
      </c>
      <c r="J9756" s="2" vm="1" t="e">
        <f>_xlfn._xlws.FILTER(辅助信息!D:D,辅助信息!G:G=G9756)</f>
        <v>#VALUE!</v>
      </c>
    </row>
    <row r="9757" spans="1:10">
      <c r="A9757" s="2">
        <f>'[1]2025年已发货'!A:A</f>
        <v>0</v>
      </c>
      <c r="B9757" s="2">
        <f>'[1]2025年已发货'!B:B</f>
        <v>0</v>
      </c>
      <c r="C9757" s="2">
        <f>'[1]2025年已发货'!C:C</f>
        <v>0</v>
      </c>
      <c r="D9757" s="2">
        <f>'[1]2025年已发货'!D:D</f>
        <v>0</v>
      </c>
      <c r="E9757" s="2">
        <f>'[1]2025年已发货'!E:E</f>
        <v>0</v>
      </c>
      <c r="F9757" s="4">
        <f>'[1]2025年已发货'!F:F</f>
        <v>0</v>
      </c>
      <c r="G9757" s="2">
        <f>'[1]2025年已发货'!G:G</f>
        <v>0</v>
      </c>
      <c r="H9757" s="2">
        <f>'[1]2025年已发货'!H:H</f>
        <v>0</v>
      </c>
      <c r="I9757" s="2">
        <f>'[1]2025年已发货'!I:I</f>
        <v>0</v>
      </c>
      <c r="J9757" s="2" vm="1" t="e">
        <f>_xlfn._xlws.FILTER(辅助信息!D:D,辅助信息!G:G=G9757)</f>
        <v>#VALUE!</v>
      </c>
    </row>
    <row r="9758" spans="1:10">
      <c r="A9758" s="2">
        <f>'[1]2025年已发货'!A:A</f>
        <v>0</v>
      </c>
      <c r="B9758" s="2">
        <f>'[1]2025年已发货'!B:B</f>
        <v>0</v>
      </c>
      <c r="C9758" s="2">
        <f>'[1]2025年已发货'!C:C</f>
        <v>0</v>
      </c>
      <c r="D9758" s="2">
        <f>'[1]2025年已发货'!D:D</f>
        <v>0</v>
      </c>
      <c r="E9758" s="2">
        <f>'[1]2025年已发货'!E:E</f>
        <v>0</v>
      </c>
      <c r="F9758" s="4">
        <f>'[1]2025年已发货'!F:F</f>
        <v>0</v>
      </c>
      <c r="G9758" s="2">
        <f>'[1]2025年已发货'!G:G</f>
        <v>0</v>
      </c>
      <c r="H9758" s="2">
        <f>'[1]2025年已发货'!H:H</f>
        <v>0</v>
      </c>
      <c r="I9758" s="2">
        <f>'[1]2025年已发货'!I:I</f>
        <v>0</v>
      </c>
      <c r="J9758" s="2" vm="1" t="e">
        <f>_xlfn._xlws.FILTER(辅助信息!D:D,辅助信息!G:G=G9758)</f>
        <v>#VALUE!</v>
      </c>
    </row>
    <row r="9759" spans="1:10">
      <c r="A9759" s="2">
        <f>'[1]2025年已发货'!A:A</f>
        <v>0</v>
      </c>
      <c r="B9759" s="2">
        <f>'[1]2025年已发货'!B:B</f>
        <v>0</v>
      </c>
      <c r="C9759" s="2">
        <f>'[1]2025年已发货'!C:C</f>
        <v>0</v>
      </c>
      <c r="D9759" s="2">
        <f>'[1]2025年已发货'!D:D</f>
        <v>0</v>
      </c>
      <c r="E9759" s="2">
        <f>'[1]2025年已发货'!E:E</f>
        <v>0</v>
      </c>
      <c r="F9759" s="4">
        <f>'[1]2025年已发货'!F:F</f>
        <v>0</v>
      </c>
      <c r="G9759" s="2">
        <f>'[1]2025年已发货'!G:G</f>
        <v>0</v>
      </c>
      <c r="H9759" s="2">
        <f>'[1]2025年已发货'!H:H</f>
        <v>0</v>
      </c>
      <c r="I9759" s="2">
        <f>'[1]2025年已发货'!I:I</f>
        <v>0</v>
      </c>
      <c r="J9759" s="2" vm="1" t="e">
        <f>_xlfn._xlws.FILTER(辅助信息!D:D,辅助信息!G:G=G9759)</f>
        <v>#VALUE!</v>
      </c>
    </row>
    <row r="9760" spans="1:10">
      <c r="A9760" s="2">
        <f>'[1]2025年已发货'!A:A</f>
        <v>0</v>
      </c>
      <c r="B9760" s="2">
        <f>'[1]2025年已发货'!B:B</f>
        <v>0</v>
      </c>
      <c r="C9760" s="2">
        <f>'[1]2025年已发货'!C:C</f>
        <v>0</v>
      </c>
      <c r="D9760" s="2">
        <f>'[1]2025年已发货'!D:D</f>
        <v>0</v>
      </c>
      <c r="E9760" s="2">
        <f>'[1]2025年已发货'!E:E</f>
        <v>0</v>
      </c>
      <c r="F9760" s="4">
        <f>'[1]2025年已发货'!F:F</f>
        <v>0</v>
      </c>
      <c r="G9760" s="2">
        <f>'[1]2025年已发货'!G:G</f>
        <v>0</v>
      </c>
      <c r="H9760" s="2">
        <f>'[1]2025年已发货'!H:H</f>
        <v>0</v>
      </c>
      <c r="I9760" s="2">
        <f>'[1]2025年已发货'!I:I</f>
        <v>0</v>
      </c>
      <c r="J9760" s="2" vm="1" t="e">
        <f>_xlfn._xlws.FILTER(辅助信息!D:D,辅助信息!G:G=G9760)</f>
        <v>#VALUE!</v>
      </c>
    </row>
    <row r="9761" spans="1:10">
      <c r="A9761" s="2">
        <f>'[1]2025年已发货'!A:A</f>
        <v>0</v>
      </c>
      <c r="B9761" s="2">
        <f>'[1]2025年已发货'!B:B</f>
        <v>0</v>
      </c>
      <c r="C9761" s="2">
        <f>'[1]2025年已发货'!C:C</f>
        <v>0</v>
      </c>
      <c r="D9761" s="2">
        <f>'[1]2025年已发货'!D:D</f>
        <v>0</v>
      </c>
      <c r="E9761" s="2">
        <f>'[1]2025年已发货'!E:E</f>
        <v>0</v>
      </c>
      <c r="F9761" s="4">
        <f>'[1]2025年已发货'!F:F</f>
        <v>0</v>
      </c>
      <c r="G9761" s="2">
        <f>'[1]2025年已发货'!G:G</f>
        <v>0</v>
      </c>
      <c r="H9761" s="2">
        <f>'[1]2025年已发货'!H:H</f>
        <v>0</v>
      </c>
      <c r="I9761" s="2">
        <f>'[1]2025年已发货'!I:I</f>
        <v>0</v>
      </c>
      <c r="J9761" s="2" vm="1" t="e">
        <f>_xlfn._xlws.FILTER(辅助信息!D:D,辅助信息!G:G=G9761)</f>
        <v>#VALUE!</v>
      </c>
    </row>
    <row r="9762" spans="1:10">
      <c r="A9762" s="2">
        <f>'[1]2025年已发货'!A:A</f>
        <v>0</v>
      </c>
      <c r="B9762" s="2">
        <f>'[1]2025年已发货'!B:B</f>
        <v>0</v>
      </c>
      <c r="C9762" s="2">
        <f>'[1]2025年已发货'!C:C</f>
        <v>0</v>
      </c>
      <c r="D9762" s="2">
        <f>'[1]2025年已发货'!D:D</f>
        <v>0</v>
      </c>
      <c r="E9762" s="2">
        <f>'[1]2025年已发货'!E:E</f>
        <v>0</v>
      </c>
      <c r="F9762" s="4">
        <f>'[1]2025年已发货'!F:F</f>
        <v>0</v>
      </c>
      <c r="G9762" s="2">
        <f>'[1]2025年已发货'!G:G</f>
        <v>0</v>
      </c>
      <c r="H9762" s="2">
        <f>'[1]2025年已发货'!H:H</f>
        <v>0</v>
      </c>
      <c r="I9762" s="2">
        <f>'[1]2025年已发货'!I:I</f>
        <v>0</v>
      </c>
      <c r="J9762" s="2" vm="1" t="e">
        <f>_xlfn._xlws.FILTER(辅助信息!D:D,辅助信息!G:G=G9762)</f>
        <v>#VALUE!</v>
      </c>
    </row>
    <row r="9763" spans="1:10">
      <c r="A9763" s="2">
        <f>'[1]2025年已发货'!A:A</f>
        <v>0</v>
      </c>
      <c r="B9763" s="2">
        <f>'[1]2025年已发货'!B:B</f>
        <v>0</v>
      </c>
      <c r="C9763" s="2">
        <f>'[1]2025年已发货'!C:C</f>
        <v>0</v>
      </c>
      <c r="D9763" s="2">
        <f>'[1]2025年已发货'!D:D</f>
        <v>0</v>
      </c>
      <c r="E9763" s="2">
        <f>'[1]2025年已发货'!E:E</f>
        <v>0</v>
      </c>
      <c r="F9763" s="4">
        <f>'[1]2025年已发货'!F:F</f>
        <v>0</v>
      </c>
      <c r="G9763" s="2">
        <f>'[1]2025年已发货'!G:G</f>
        <v>0</v>
      </c>
      <c r="H9763" s="2">
        <f>'[1]2025年已发货'!H:H</f>
        <v>0</v>
      </c>
      <c r="I9763" s="2">
        <f>'[1]2025年已发货'!I:I</f>
        <v>0</v>
      </c>
      <c r="J9763" s="2" vm="1" t="e">
        <f>_xlfn._xlws.FILTER(辅助信息!D:D,辅助信息!G:G=G9763)</f>
        <v>#VALUE!</v>
      </c>
    </row>
    <row r="9764" spans="1:10">
      <c r="A9764" s="2">
        <f>'[1]2025年已发货'!A:A</f>
        <v>0</v>
      </c>
      <c r="B9764" s="2">
        <f>'[1]2025年已发货'!B:B</f>
        <v>0</v>
      </c>
      <c r="C9764" s="2">
        <f>'[1]2025年已发货'!C:C</f>
        <v>0</v>
      </c>
      <c r="D9764" s="2">
        <f>'[1]2025年已发货'!D:D</f>
        <v>0</v>
      </c>
      <c r="E9764" s="2">
        <f>'[1]2025年已发货'!E:E</f>
        <v>0</v>
      </c>
      <c r="F9764" s="4">
        <f>'[1]2025年已发货'!F:F</f>
        <v>0</v>
      </c>
      <c r="G9764" s="2">
        <f>'[1]2025年已发货'!G:G</f>
        <v>0</v>
      </c>
      <c r="H9764" s="2">
        <f>'[1]2025年已发货'!H:H</f>
        <v>0</v>
      </c>
      <c r="I9764" s="2">
        <f>'[1]2025年已发货'!I:I</f>
        <v>0</v>
      </c>
      <c r="J9764" s="2" vm="1" t="e">
        <f>_xlfn._xlws.FILTER(辅助信息!D:D,辅助信息!G:G=G9764)</f>
        <v>#VALUE!</v>
      </c>
    </row>
    <row r="9765" spans="1:10">
      <c r="A9765" s="2">
        <f>'[1]2025年已发货'!A:A</f>
        <v>0</v>
      </c>
      <c r="B9765" s="2">
        <f>'[1]2025年已发货'!B:B</f>
        <v>0</v>
      </c>
      <c r="C9765" s="2">
        <f>'[1]2025年已发货'!C:C</f>
        <v>0</v>
      </c>
      <c r="D9765" s="2">
        <f>'[1]2025年已发货'!D:D</f>
        <v>0</v>
      </c>
      <c r="E9765" s="2">
        <f>'[1]2025年已发货'!E:E</f>
        <v>0</v>
      </c>
      <c r="F9765" s="4">
        <f>'[1]2025年已发货'!F:F</f>
        <v>0</v>
      </c>
      <c r="G9765" s="2">
        <f>'[1]2025年已发货'!G:G</f>
        <v>0</v>
      </c>
      <c r="H9765" s="2">
        <f>'[1]2025年已发货'!H:H</f>
        <v>0</v>
      </c>
      <c r="I9765" s="2">
        <f>'[1]2025年已发货'!I:I</f>
        <v>0</v>
      </c>
      <c r="J9765" s="2" vm="1" t="e">
        <f>_xlfn._xlws.FILTER(辅助信息!D:D,辅助信息!G:G=G9765)</f>
        <v>#VALUE!</v>
      </c>
    </row>
    <row r="9766" spans="1:10">
      <c r="A9766" s="2">
        <f>'[1]2025年已发货'!A:A</f>
        <v>0</v>
      </c>
      <c r="B9766" s="2">
        <f>'[1]2025年已发货'!B:B</f>
        <v>0</v>
      </c>
      <c r="C9766" s="2">
        <f>'[1]2025年已发货'!C:C</f>
        <v>0</v>
      </c>
      <c r="D9766" s="2">
        <f>'[1]2025年已发货'!D:D</f>
        <v>0</v>
      </c>
      <c r="E9766" s="2">
        <f>'[1]2025年已发货'!E:E</f>
        <v>0</v>
      </c>
      <c r="F9766" s="4">
        <f>'[1]2025年已发货'!F:F</f>
        <v>0</v>
      </c>
      <c r="G9766" s="2">
        <f>'[1]2025年已发货'!G:G</f>
        <v>0</v>
      </c>
      <c r="H9766" s="2">
        <f>'[1]2025年已发货'!H:H</f>
        <v>0</v>
      </c>
      <c r="I9766" s="2">
        <f>'[1]2025年已发货'!I:I</f>
        <v>0</v>
      </c>
      <c r="J9766" s="2" vm="1" t="e">
        <f>_xlfn._xlws.FILTER(辅助信息!D:D,辅助信息!G:G=G9766)</f>
        <v>#VALUE!</v>
      </c>
    </row>
    <row r="9767" spans="1:10">
      <c r="A9767" s="2">
        <f>'[1]2025年已发货'!A:A</f>
        <v>0</v>
      </c>
      <c r="B9767" s="2">
        <f>'[1]2025年已发货'!B:B</f>
        <v>0</v>
      </c>
      <c r="C9767" s="2">
        <f>'[1]2025年已发货'!C:C</f>
        <v>0</v>
      </c>
      <c r="D9767" s="2">
        <f>'[1]2025年已发货'!D:D</f>
        <v>0</v>
      </c>
      <c r="E9767" s="2">
        <f>'[1]2025年已发货'!E:E</f>
        <v>0</v>
      </c>
      <c r="F9767" s="4">
        <f>'[1]2025年已发货'!F:F</f>
        <v>0</v>
      </c>
      <c r="G9767" s="2">
        <f>'[1]2025年已发货'!G:G</f>
        <v>0</v>
      </c>
      <c r="H9767" s="2">
        <f>'[1]2025年已发货'!H:H</f>
        <v>0</v>
      </c>
      <c r="I9767" s="2">
        <f>'[1]2025年已发货'!I:I</f>
        <v>0</v>
      </c>
      <c r="J9767" s="2" vm="1" t="e">
        <f>_xlfn._xlws.FILTER(辅助信息!D:D,辅助信息!G:G=G9767)</f>
        <v>#VALUE!</v>
      </c>
    </row>
    <row r="9768" spans="1:10">
      <c r="A9768" s="2">
        <f>'[1]2025年已发货'!A:A</f>
        <v>0</v>
      </c>
      <c r="B9768" s="2">
        <f>'[1]2025年已发货'!B:B</f>
        <v>0</v>
      </c>
      <c r="C9768" s="2">
        <f>'[1]2025年已发货'!C:C</f>
        <v>0</v>
      </c>
      <c r="D9768" s="2">
        <f>'[1]2025年已发货'!D:D</f>
        <v>0</v>
      </c>
      <c r="E9768" s="2">
        <f>'[1]2025年已发货'!E:E</f>
        <v>0</v>
      </c>
      <c r="F9768" s="4">
        <f>'[1]2025年已发货'!F:F</f>
        <v>0</v>
      </c>
      <c r="G9768" s="2">
        <f>'[1]2025年已发货'!G:G</f>
        <v>0</v>
      </c>
      <c r="H9768" s="2">
        <f>'[1]2025年已发货'!H:H</f>
        <v>0</v>
      </c>
      <c r="I9768" s="2">
        <f>'[1]2025年已发货'!I:I</f>
        <v>0</v>
      </c>
      <c r="J9768" s="2" vm="1" t="e">
        <f>_xlfn._xlws.FILTER(辅助信息!D:D,辅助信息!G:G=G9768)</f>
        <v>#VALUE!</v>
      </c>
    </row>
    <row r="9769" spans="1:10">
      <c r="A9769" s="2">
        <f>'[1]2025年已发货'!A:A</f>
        <v>0</v>
      </c>
      <c r="B9769" s="2">
        <f>'[1]2025年已发货'!B:B</f>
        <v>0</v>
      </c>
      <c r="C9769" s="2">
        <f>'[1]2025年已发货'!C:C</f>
        <v>0</v>
      </c>
      <c r="D9769" s="2">
        <f>'[1]2025年已发货'!D:D</f>
        <v>0</v>
      </c>
      <c r="E9769" s="2">
        <f>'[1]2025年已发货'!E:E</f>
        <v>0</v>
      </c>
      <c r="F9769" s="4">
        <f>'[1]2025年已发货'!F:F</f>
        <v>0</v>
      </c>
      <c r="G9769" s="2">
        <f>'[1]2025年已发货'!G:G</f>
        <v>0</v>
      </c>
      <c r="H9769" s="2">
        <f>'[1]2025年已发货'!H:H</f>
        <v>0</v>
      </c>
      <c r="I9769" s="2">
        <f>'[1]2025年已发货'!I:I</f>
        <v>0</v>
      </c>
      <c r="J9769" s="2" vm="1" t="e">
        <f>_xlfn._xlws.FILTER(辅助信息!D:D,辅助信息!G:G=G9769)</f>
        <v>#VALUE!</v>
      </c>
    </row>
    <row r="9770" spans="1:10">
      <c r="A9770" s="2">
        <f>'[1]2025年已发货'!A:A</f>
        <v>0</v>
      </c>
      <c r="B9770" s="2">
        <f>'[1]2025年已发货'!B:B</f>
        <v>0</v>
      </c>
      <c r="C9770" s="2">
        <f>'[1]2025年已发货'!C:C</f>
        <v>0</v>
      </c>
      <c r="D9770" s="2">
        <f>'[1]2025年已发货'!D:D</f>
        <v>0</v>
      </c>
      <c r="E9770" s="2">
        <f>'[1]2025年已发货'!E:E</f>
        <v>0</v>
      </c>
      <c r="F9770" s="4">
        <f>'[1]2025年已发货'!F:F</f>
        <v>0</v>
      </c>
      <c r="G9770" s="2">
        <f>'[1]2025年已发货'!G:G</f>
        <v>0</v>
      </c>
      <c r="H9770" s="2">
        <f>'[1]2025年已发货'!H:H</f>
        <v>0</v>
      </c>
      <c r="I9770" s="2">
        <f>'[1]2025年已发货'!I:I</f>
        <v>0</v>
      </c>
      <c r="J9770" s="2" vm="1" t="e">
        <f>_xlfn._xlws.FILTER(辅助信息!D:D,辅助信息!G:G=G9770)</f>
        <v>#VALUE!</v>
      </c>
    </row>
    <row r="9771" spans="1:10">
      <c r="A9771" s="2">
        <f>'[1]2025年已发货'!A:A</f>
        <v>0</v>
      </c>
      <c r="B9771" s="2">
        <f>'[1]2025年已发货'!B:B</f>
        <v>0</v>
      </c>
      <c r="C9771" s="2">
        <f>'[1]2025年已发货'!C:C</f>
        <v>0</v>
      </c>
      <c r="D9771" s="2">
        <f>'[1]2025年已发货'!D:D</f>
        <v>0</v>
      </c>
      <c r="E9771" s="2">
        <f>'[1]2025年已发货'!E:E</f>
        <v>0</v>
      </c>
      <c r="F9771" s="4">
        <f>'[1]2025年已发货'!F:F</f>
        <v>0</v>
      </c>
      <c r="G9771" s="2">
        <f>'[1]2025年已发货'!G:G</f>
        <v>0</v>
      </c>
      <c r="H9771" s="2">
        <f>'[1]2025年已发货'!H:H</f>
        <v>0</v>
      </c>
      <c r="I9771" s="2">
        <f>'[1]2025年已发货'!I:I</f>
        <v>0</v>
      </c>
      <c r="J9771" s="2" vm="1" t="e">
        <f>_xlfn._xlws.FILTER(辅助信息!D:D,辅助信息!G:G=G9771)</f>
        <v>#VALUE!</v>
      </c>
    </row>
    <row r="9772" spans="1:10">
      <c r="A9772" s="2">
        <f>'[1]2025年已发货'!A:A</f>
        <v>0</v>
      </c>
      <c r="B9772" s="2">
        <f>'[1]2025年已发货'!B:B</f>
        <v>0</v>
      </c>
      <c r="C9772" s="2">
        <f>'[1]2025年已发货'!C:C</f>
        <v>0</v>
      </c>
      <c r="D9772" s="2">
        <f>'[1]2025年已发货'!D:D</f>
        <v>0</v>
      </c>
      <c r="E9772" s="2">
        <f>'[1]2025年已发货'!E:E</f>
        <v>0</v>
      </c>
      <c r="F9772" s="4">
        <f>'[1]2025年已发货'!F:F</f>
        <v>0</v>
      </c>
      <c r="G9772" s="2">
        <f>'[1]2025年已发货'!G:G</f>
        <v>0</v>
      </c>
      <c r="H9772" s="2">
        <f>'[1]2025年已发货'!H:H</f>
        <v>0</v>
      </c>
      <c r="I9772" s="2">
        <f>'[1]2025年已发货'!I:I</f>
        <v>0</v>
      </c>
      <c r="J9772" s="2" vm="1" t="e">
        <f>_xlfn._xlws.FILTER(辅助信息!D:D,辅助信息!G:G=G9772)</f>
        <v>#VALUE!</v>
      </c>
    </row>
    <row r="9773" spans="1:10">
      <c r="A9773" s="2">
        <f>'[1]2025年已发货'!A:A</f>
        <v>0</v>
      </c>
      <c r="B9773" s="2">
        <f>'[1]2025年已发货'!B:B</f>
        <v>0</v>
      </c>
      <c r="C9773" s="2">
        <f>'[1]2025年已发货'!C:C</f>
        <v>0</v>
      </c>
      <c r="D9773" s="2">
        <f>'[1]2025年已发货'!D:D</f>
        <v>0</v>
      </c>
      <c r="E9773" s="2">
        <f>'[1]2025年已发货'!E:E</f>
        <v>0</v>
      </c>
      <c r="F9773" s="4">
        <f>'[1]2025年已发货'!F:F</f>
        <v>0</v>
      </c>
      <c r="G9773" s="2">
        <f>'[1]2025年已发货'!G:G</f>
        <v>0</v>
      </c>
      <c r="H9773" s="2">
        <f>'[1]2025年已发货'!H:H</f>
        <v>0</v>
      </c>
      <c r="I9773" s="2">
        <f>'[1]2025年已发货'!I:I</f>
        <v>0</v>
      </c>
      <c r="J9773" s="2" vm="1" t="e">
        <f>_xlfn._xlws.FILTER(辅助信息!D:D,辅助信息!G:G=G9773)</f>
        <v>#VALUE!</v>
      </c>
    </row>
    <row r="9774" spans="1:10">
      <c r="A9774" s="2">
        <f>'[1]2025年已发货'!A:A</f>
        <v>0</v>
      </c>
      <c r="B9774" s="2">
        <f>'[1]2025年已发货'!B:B</f>
        <v>0</v>
      </c>
      <c r="C9774" s="2">
        <f>'[1]2025年已发货'!C:C</f>
        <v>0</v>
      </c>
      <c r="D9774" s="2">
        <f>'[1]2025年已发货'!D:D</f>
        <v>0</v>
      </c>
      <c r="E9774" s="2">
        <f>'[1]2025年已发货'!E:E</f>
        <v>0</v>
      </c>
      <c r="F9774" s="4">
        <f>'[1]2025年已发货'!F:F</f>
        <v>0</v>
      </c>
      <c r="G9774" s="2">
        <f>'[1]2025年已发货'!G:G</f>
        <v>0</v>
      </c>
      <c r="H9774" s="2">
        <f>'[1]2025年已发货'!H:H</f>
        <v>0</v>
      </c>
      <c r="I9774" s="2">
        <f>'[1]2025年已发货'!I:I</f>
        <v>0</v>
      </c>
      <c r="J9774" s="2" vm="1" t="e">
        <f>_xlfn._xlws.FILTER(辅助信息!D:D,辅助信息!G:G=G9774)</f>
        <v>#VALUE!</v>
      </c>
    </row>
    <row r="9775" spans="1:10">
      <c r="A9775" s="2">
        <f>'[1]2025年已发货'!A:A</f>
        <v>0</v>
      </c>
      <c r="B9775" s="2">
        <f>'[1]2025年已发货'!B:B</f>
        <v>0</v>
      </c>
      <c r="C9775" s="2">
        <f>'[1]2025年已发货'!C:C</f>
        <v>0</v>
      </c>
      <c r="D9775" s="2">
        <f>'[1]2025年已发货'!D:D</f>
        <v>0</v>
      </c>
      <c r="E9775" s="2">
        <f>'[1]2025年已发货'!E:E</f>
        <v>0</v>
      </c>
      <c r="F9775" s="4">
        <f>'[1]2025年已发货'!F:F</f>
        <v>0</v>
      </c>
      <c r="G9775" s="2">
        <f>'[1]2025年已发货'!G:G</f>
        <v>0</v>
      </c>
      <c r="H9775" s="2">
        <f>'[1]2025年已发货'!H:H</f>
        <v>0</v>
      </c>
      <c r="I9775" s="2">
        <f>'[1]2025年已发货'!I:I</f>
        <v>0</v>
      </c>
      <c r="J9775" s="2" vm="1" t="e">
        <f>_xlfn._xlws.FILTER(辅助信息!D:D,辅助信息!G:G=G9775)</f>
        <v>#VALUE!</v>
      </c>
    </row>
    <row r="9776" spans="1:10">
      <c r="A9776" s="2">
        <f>'[1]2025年已发货'!A:A</f>
        <v>0</v>
      </c>
      <c r="B9776" s="2">
        <f>'[1]2025年已发货'!B:B</f>
        <v>0</v>
      </c>
      <c r="C9776" s="2">
        <f>'[1]2025年已发货'!C:C</f>
        <v>0</v>
      </c>
      <c r="D9776" s="2">
        <f>'[1]2025年已发货'!D:D</f>
        <v>0</v>
      </c>
      <c r="E9776" s="2">
        <f>'[1]2025年已发货'!E:E</f>
        <v>0</v>
      </c>
      <c r="F9776" s="4">
        <f>'[1]2025年已发货'!F:F</f>
        <v>0</v>
      </c>
      <c r="G9776" s="2">
        <f>'[1]2025年已发货'!G:G</f>
        <v>0</v>
      </c>
      <c r="H9776" s="2">
        <f>'[1]2025年已发货'!H:H</f>
        <v>0</v>
      </c>
      <c r="I9776" s="2">
        <f>'[1]2025年已发货'!I:I</f>
        <v>0</v>
      </c>
      <c r="J9776" s="2" vm="1" t="e">
        <f>_xlfn._xlws.FILTER(辅助信息!D:D,辅助信息!G:G=G9776)</f>
        <v>#VALUE!</v>
      </c>
    </row>
    <row r="9777" spans="1:10">
      <c r="A9777" s="2">
        <f>'[1]2025年已发货'!A:A</f>
        <v>0</v>
      </c>
      <c r="B9777" s="2">
        <f>'[1]2025年已发货'!B:B</f>
        <v>0</v>
      </c>
      <c r="C9777" s="2">
        <f>'[1]2025年已发货'!C:C</f>
        <v>0</v>
      </c>
      <c r="D9777" s="2">
        <f>'[1]2025年已发货'!D:D</f>
        <v>0</v>
      </c>
      <c r="E9777" s="2">
        <f>'[1]2025年已发货'!E:E</f>
        <v>0</v>
      </c>
      <c r="F9777" s="4">
        <f>'[1]2025年已发货'!F:F</f>
        <v>0</v>
      </c>
      <c r="G9777" s="2">
        <f>'[1]2025年已发货'!G:G</f>
        <v>0</v>
      </c>
      <c r="H9777" s="2">
        <f>'[1]2025年已发货'!H:H</f>
        <v>0</v>
      </c>
      <c r="I9777" s="2">
        <f>'[1]2025年已发货'!I:I</f>
        <v>0</v>
      </c>
      <c r="J9777" s="2" vm="1" t="e">
        <f>_xlfn._xlws.FILTER(辅助信息!D:D,辅助信息!G:G=G9777)</f>
        <v>#VALUE!</v>
      </c>
    </row>
    <row r="9778" spans="1:10">
      <c r="A9778" s="2">
        <f>'[1]2025年已发货'!A:A</f>
        <v>0</v>
      </c>
      <c r="B9778" s="2">
        <f>'[1]2025年已发货'!B:B</f>
        <v>0</v>
      </c>
      <c r="C9778" s="2">
        <f>'[1]2025年已发货'!C:C</f>
        <v>0</v>
      </c>
      <c r="D9778" s="2">
        <f>'[1]2025年已发货'!D:D</f>
        <v>0</v>
      </c>
      <c r="E9778" s="2">
        <f>'[1]2025年已发货'!E:E</f>
        <v>0</v>
      </c>
      <c r="F9778" s="4">
        <f>'[1]2025年已发货'!F:F</f>
        <v>0</v>
      </c>
      <c r="G9778" s="2">
        <f>'[1]2025年已发货'!G:G</f>
        <v>0</v>
      </c>
      <c r="H9778" s="2">
        <f>'[1]2025年已发货'!H:H</f>
        <v>0</v>
      </c>
      <c r="I9778" s="2">
        <f>'[1]2025年已发货'!I:I</f>
        <v>0</v>
      </c>
      <c r="J9778" s="2" vm="1" t="e">
        <f>_xlfn._xlws.FILTER(辅助信息!D:D,辅助信息!G:G=G9778)</f>
        <v>#VALUE!</v>
      </c>
    </row>
    <row r="9779" spans="1:10">
      <c r="A9779" s="2">
        <f>'[1]2025年已发货'!A:A</f>
        <v>0</v>
      </c>
      <c r="B9779" s="2">
        <f>'[1]2025年已发货'!B:B</f>
        <v>0</v>
      </c>
      <c r="C9779" s="2">
        <f>'[1]2025年已发货'!C:C</f>
        <v>0</v>
      </c>
      <c r="D9779" s="2">
        <f>'[1]2025年已发货'!D:D</f>
        <v>0</v>
      </c>
      <c r="E9779" s="2">
        <f>'[1]2025年已发货'!E:E</f>
        <v>0</v>
      </c>
      <c r="F9779" s="4">
        <f>'[1]2025年已发货'!F:F</f>
        <v>0</v>
      </c>
      <c r="G9779" s="2">
        <f>'[1]2025年已发货'!G:G</f>
        <v>0</v>
      </c>
      <c r="H9779" s="2">
        <f>'[1]2025年已发货'!H:H</f>
        <v>0</v>
      </c>
      <c r="I9779" s="2">
        <f>'[1]2025年已发货'!I:I</f>
        <v>0</v>
      </c>
      <c r="J9779" s="2" vm="1" t="e">
        <f>_xlfn._xlws.FILTER(辅助信息!D:D,辅助信息!G:G=G9779)</f>
        <v>#VALUE!</v>
      </c>
    </row>
    <row r="9780" spans="1:10">
      <c r="A9780" s="2">
        <f>'[1]2025年已发货'!A:A</f>
        <v>0</v>
      </c>
      <c r="B9780" s="2">
        <f>'[1]2025年已发货'!B:B</f>
        <v>0</v>
      </c>
      <c r="C9780" s="2">
        <f>'[1]2025年已发货'!C:C</f>
        <v>0</v>
      </c>
      <c r="D9780" s="2">
        <f>'[1]2025年已发货'!D:D</f>
        <v>0</v>
      </c>
      <c r="E9780" s="2">
        <f>'[1]2025年已发货'!E:E</f>
        <v>0</v>
      </c>
      <c r="F9780" s="4">
        <f>'[1]2025年已发货'!F:F</f>
        <v>0</v>
      </c>
      <c r="G9780" s="2">
        <f>'[1]2025年已发货'!G:G</f>
        <v>0</v>
      </c>
      <c r="H9780" s="2">
        <f>'[1]2025年已发货'!H:H</f>
        <v>0</v>
      </c>
      <c r="I9780" s="2">
        <f>'[1]2025年已发货'!I:I</f>
        <v>0</v>
      </c>
      <c r="J9780" s="2" vm="1" t="e">
        <f>_xlfn._xlws.FILTER(辅助信息!D:D,辅助信息!G:G=G9780)</f>
        <v>#VALUE!</v>
      </c>
    </row>
    <row r="9781" spans="1:10">
      <c r="A9781" s="2">
        <f>'[1]2025年已发货'!A:A</f>
        <v>0</v>
      </c>
      <c r="B9781" s="2">
        <f>'[1]2025年已发货'!B:B</f>
        <v>0</v>
      </c>
      <c r="C9781" s="2">
        <f>'[1]2025年已发货'!C:C</f>
        <v>0</v>
      </c>
      <c r="D9781" s="2">
        <f>'[1]2025年已发货'!D:D</f>
        <v>0</v>
      </c>
      <c r="E9781" s="2">
        <f>'[1]2025年已发货'!E:E</f>
        <v>0</v>
      </c>
      <c r="F9781" s="4">
        <f>'[1]2025年已发货'!F:F</f>
        <v>0</v>
      </c>
      <c r="G9781" s="2">
        <f>'[1]2025年已发货'!G:G</f>
        <v>0</v>
      </c>
      <c r="H9781" s="2">
        <f>'[1]2025年已发货'!H:H</f>
        <v>0</v>
      </c>
      <c r="I9781" s="2">
        <f>'[1]2025年已发货'!I:I</f>
        <v>0</v>
      </c>
      <c r="J9781" s="2" vm="1" t="e">
        <f>_xlfn._xlws.FILTER(辅助信息!D:D,辅助信息!G:G=G9781)</f>
        <v>#VALUE!</v>
      </c>
    </row>
    <row r="9782" spans="1:10">
      <c r="A9782" s="2">
        <f>'[1]2025年已发货'!A:A</f>
        <v>0</v>
      </c>
      <c r="B9782" s="2">
        <f>'[1]2025年已发货'!B:B</f>
        <v>0</v>
      </c>
      <c r="C9782" s="2">
        <f>'[1]2025年已发货'!C:C</f>
        <v>0</v>
      </c>
      <c r="D9782" s="2">
        <f>'[1]2025年已发货'!D:D</f>
        <v>0</v>
      </c>
      <c r="E9782" s="2">
        <f>'[1]2025年已发货'!E:E</f>
        <v>0</v>
      </c>
      <c r="F9782" s="4">
        <f>'[1]2025年已发货'!F:F</f>
        <v>0</v>
      </c>
      <c r="G9782" s="2">
        <f>'[1]2025年已发货'!G:G</f>
        <v>0</v>
      </c>
      <c r="H9782" s="2">
        <f>'[1]2025年已发货'!H:H</f>
        <v>0</v>
      </c>
      <c r="I9782" s="2">
        <f>'[1]2025年已发货'!I:I</f>
        <v>0</v>
      </c>
      <c r="J9782" s="2" vm="1" t="e">
        <f>_xlfn._xlws.FILTER(辅助信息!D:D,辅助信息!G:G=G9782)</f>
        <v>#VALUE!</v>
      </c>
    </row>
    <row r="9783" spans="1:10">
      <c r="A9783" s="2">
        <f>'[1]2025年已发货'!A:A</f>
        <v>0</v>
      </c>
      <c r="B9783" s="2">
        <f>'[1]2025年已发货'!B:B</f>
        <v>0</v>
      </c>
      <c r="C9783" s="2">
        <f>'[1]2025年已发货'!C:C</f>
        <v>0</v>
      </c>
      <c r="D9783" s="2">
        <f>'[1]2025年已发货'!D:D</f>
        <v>0</v>
      </c>
      <c r="E9783" s="2">
        <f>'[1]2025年已发货'!E:E</f>
        <v>0</v>
      </c>
      <c r="F9783" s="4">
        <f>'[1]2025年已发货'!F:F</f>
        <v>0</v>
      </c>
      <c r="G9783" s="2">
        <f>'[1]2025年已发货'!G:G</f>
        <v>0</v>
      </c>
      <c r="H9783" s="2">
        <f>'[1]2025年已发货'!H:H</f>
        <v>0</v>
      </c>
      <c r="I9783" s="2">
        <f>'[1]2025年已发货'!I:I</f>
        <v>0</v>
      </c>
      <c r="J9783" s="2" vm="1" t="e">
        <f>_xlfn._xlws.FILTER(辅助信息!D:D,辅助信息!G:G=G9783)</f>
        <v>#VALUE!</v>
      </c>
    </row>
    <row r="9784" spans="1:10">
      <c r="A9784" s="2">
        <f>'[1]2025年已发货'!A:A</f>
        <v>0</v>
      </c>
      <c r="B9784" s="2">
        <f>'[1]2025年已发货'!B:B</f>
        <v>0</v>
      </c>
      <c r="C9784" s="2">
        <f>'[1]2025年已发货'!C:C</f>
        <v>0</v>
      </c>
      <c r="D9784" s="2">
        <f>'[1]2025年已发货'!D:D</f>
        <v>0</v>
      </c>
      <c r="E9784" s="2">
        <f>'[1]2025年已发货'!E:E</f>
        <v>0</v>
      </c>
      <c r="F9784" s="4">
        <f>'[1]2025年已发货'!F:F</f>
        <v>0</v>
      </c>
      <c r="G9784" s="2">
        <f>'[1]2025年已发货'!G:G</f>
        <v>0</v>
      </c>
      <c r="H9784" s="2">
        <f>'[1]2025年已发货'!H:H</f>
        <v>0</v>
      </c>
      <c r="I9784" s="2">
        <f>'[1]2025年已发货'!I:I</f>
        <v>0</v>
      </c>
      <c r="J9784" s="2" vm="1" t="e">
        <f>_xlfn._xlws.FILTER(辅助信息!D:D,辅助信息!G:G=G9784)</f>
        <v>#VALUE!</v>
      </c>
    </row>
    <row r="9785" spans="1:10">
      <c r="A9785" s="2">
        <f>'[1]2025年已发货'!A:A</f>
        <v>0</v>
      </c>
      <c r="B9785" s="2">
        <f>'[1]2025年已发货'!B:B</f>
        <v>0</v>
      </c>
      <c r="C9785" s="2">
        <f>'[1]2025年已发货'!C:C</f>
        <v>0</v>
      </c>
      <c r="D9785" s="2">
        <f>'[1]2025年已发货'!D:D</f>
        <v>0</v>
      </c>
      <c r="E9785" s="2">
        <f>'[1]2025年已发货'!E:E</f>
        <v>0</v>
      </c>
      <c r="F9785" s="4">
        <f>'[1]2025年已发货'!F:F</f>
        <v>0</v>
      </c>
      <c r="G9785" s="2">
        <f>'[1]2025年已发货'!G:G</f>
        <v>0</v>
      </c>
      <c r="H9785" s="2">
        <f>'[1]2025年已发货'!H:H</f>
        <v>0</v>
      </c>
      <c r="I9785" s="2">
        <f>'[1]2025年已发货'!I:I</f>
        <v>0</v>
      </c>
      <c r="J9785" s="2" vm="1" t="e">
        <f>_xlfn._xlws.FILTER(辅助信息!D:D,辅助信息!G:G=G9785)</f>
        <v>#VALUE!</v>
      </c>
    </row>
    <row r="9786" spans="1:10">
      <c r="A9786" s="2">
        <f>'[1]2025年已发货'!A:A</f>
        <v>0</v>
      </c>
      <c r="B9786" s="2">
        <f>'[1]2025年已发货'!B:B</f>
        <v>0</v>
      </c>
      <c r="C9786" s="2">
        <f>'[1]2025年已发货'!C:C</f>
        <v>0</v>
      </c>
      <c r="D9786" s="2">
        <f>'[1]2025年已发货'!D:D</f>
        <v>0</v>
      </c>
      <c r="E9786" s="2">
        <f>'[1]2025年已发货'!E:E</f>
        <v>0</v>
      </c>
      <c r="F9786" s="4">
        <f>'[1]2025年已发货'!F:F</f>
        <v>0</v>
      </c>
      <c r="G9786" s="2">
        <f>'[1]2025年已发货'!G:G</f>
        <v>0</v>
      </c>
      <c r="H9786" s="2">
        <f>'[1]2025年已发货'!H:H</f>
        <v>0</v>
      </c>
      <c r="I9786" s="2">
        <f>'[1]2025年已发货'!I:I</f>
        <v>0</v>
      </c>
      <c r="J9786" s="2" vm="1" t="e">
        <f>_xlfn._xlws.FILTER(辅助信息!D:D,辅助信息!G:G=G9786)</f>
        <v>#VALUE!</v>
      </c>
    </row>
    <row r="9787" spans="1:10">
      <c r="A9787" s="2">
        <f>'[1]2025年已发货'!A:A</f>
        <v>0</v>
      </c>
      <c r="B9787" s="2">
        <f>'[1]2025年已发货'!B:B</f>
        <v>0</v>
      </c>
      <c r="C9787" s="2">
        <f>'[1]2025年已发货'!C:C</f>
        <v>0</v>
      </c>
      <c r="D9787" s="2">
        <f>'[1]2025年已发货'!D:D</f>
        <v>0</v>
      </c>
      <c r="E9787" s="2">
        <f>'[1]2025年已发货'!E:E</f>
        <v>0</v>
      </c>
      <c r="F9787" s="4">
        <f>'[1]2025年已发货'!F:F</f>
        <v>0</v>
      </c>
      <c r="G9787" s="2">
        <f>'[1]2025年已发货'!G:G</f>
        <v>0</v>
      </c>
      <c r="H9787" s="2">
        <f>'[1]2025年已发货'!H:H</f>
        <v>0</v>
      </c>
      <c r="I9787" s="2">
        <f>'[1]2025年已发货'!I:I</f>
        <v>0</v>
      </c>
      <c r="J9787" s="2" vm="1" t="e">
        <f>_xlfn._xlws.FILTER(辅助信息!D:D,辅助信息!G:G=G9787)</f>
        <v>#VALUE!</v>
      </c>
    </row>
    <row r="9788" spans="1:10">
      <c r="A9788" s="2">
        <f>'[1]2025年已发货'!A:A</f>
        <v>0</v>
      </c>
      <c r="B9788" s="2">
        <f>'[1]2025年已发货'!B:B</f>
        <v>0</v>
      </c>
      <c r="C9788" s="2">
        <f>'[1]2025年已发货'!C:C</f>
        <v>0</v>
      </c>
      <c r="D9788" s="2">
        <f>'[1]2025年已发货'!D:D</f>
        <v>0</v>
      </c>
      <c r="E9788" s="2">
        <f>'[1]2025年已发货'!E:E</f>
        <v>0</v>
      </c>
      <c r="F9788" s="4">
        <f>'[1]2025年已发货'!F:F</f>
        <v>0</v>
      </c>
      <c r="G9788" s="2">
        <f>'[1]2025年已发货'!G:G</f>
        <v>0</v>
      </c>
      <c r="H9788" s="2">
        <f>'[1]2025年已发货'!H:H</f>
        <v>0</v>
      </c>
      <c r="I9788" s="2">
        <f>'[1]2025年已发货'!I:I</f>
        <v>0</v>
      </c>
      <c r="J9788" s="2" vm="1" t="e">
        <f>_xlfn._xlws.FILTER(辅助信息!D:D,辅助信息!G:G=G9788)</f>
        <v>#VALUE!</v>
      </c>
    </row>
    <row r="9789" spans="1:10">
      <c r="A9789" s="2">
        <f>'[1]2025年已发货'!A:A</f>
        <v>0</v>
      </c>
      <c r="B9789" s="2">
        <f>'[1]2025年已发货'!B:B</f>
        <v>0</v>
      </c>
      <c r="C9789" s="2">
        <f>'[1]2025年已发货'!C:C</f>
        <v>0</v>
      </c>
      <c r="D9789" s="2">
        <f>'[1]2025年已发货'!D:D</f>
        <v>0</v>
      </c>
      <c r="E9789" s="2">
        <f>'[1]2025年已发货'!E:E</f>
        <v>0</v>
      </c>
      <c r="F9789" s="4">
        <f>'[1]2025年已发货'!F:F</f>
        <v>0</v>
      </c>
      <c r="G9789" s="2">
        <f>'[1]2025年已发货'!G:G</f>
        <v>0</v>
      </c>
      <c r="H9789" s="2">
        <f>'[1]2025年已发货'!H:H</f>
        <v>0</v>
      </c>
      <c r="I9789" s="2">
        <f>'[1]2025年已发货'!I:I</f>
        <v>0</v>
      </c>
      <c r="J9789" s="2" vm="1" t="e">
        <f>_xlfn._xlws.FILTER(辅助信息!D:D,辅助信息!G:G=G9789)</f>
        <v>#VALUE!</v>
      </c>
    </row>
    <row r="9790" spans="1:10">
      <c r="A9790" s="2">
        <f>'[1]2025年已发货'!A:A</f>
        <v>0</v>
      </c>
      <c r="B9790" s="2">
        <f>'[1]2025年已发货'!B:B</f>
        <v>0</v>
      </c>
      <c r="C9790" s="2">
        <f>'[1]2025年已发货'!C:C</f>
        <v>0</v>
      </c>
      <c r="D9790" s="2">
        <f>'[1]2025年已发货'!D:D</f>
        <v>0</v>
      </c>
      <c r="E9790" s="2">
        <f>'[1]2025年已发货'!E:E</f>
        <v>0</v>
      </c>
      <c r="F9790" s="4">
        <f>'[1]2025年已发货'!F:F</f>
        <v>0</v>
      </c>
      <c r="G9790" s="2">
        <f>'[1]2025年已发货'!G:G</f>
        <v>0</v>
      </c>
      <c r="H9790" s="2">
        <f>'[1]2025年已发货'!H:H</f>
        <v>0</v>
      </c>
      <c r="I9790" s="2">
        <f>'[1]2025年已发货'!I:I</f>
        <v>0</v>
      </c>
      <c r="J9790" s="2" vm="1" t="e">
        <f>_xlfn._xlws.FILTER(辅助信息!D:D,辅助信息!G:G=G9790)</f>
        <v>#VALUE!</v>
      </c>
    </row>
    <row r="9791" spans="1:10">
      <c r="A9791" s="2">
        <f>'[1]2025年已发货'!A:A</f>
        <v>0</v>
      </c>
      <c r="B9791" s="2">
        <f>'[1]2025年已发货'!B:B</f>
        <v>0</v>
      </c>
      <c r="C9791" s="2">
        <f>'[1]2025年已发货'!C:C</f>
        <v>0</v>
      </c>
      <c r="D9791" s="2">
        <f>'[1]2025年已发货'!D:D</f>
        <v>0</v>
      </c>
      <c r="E9791" s="2">
        <f>'[1]2025年已发货'!E:E</f>
        <v>0</v>
      </c>
      <c r="F9791" s="4">
        <f>'[1]2025年已发货'!F:F</f>
        <v>0</v>
      </c>
      <c r="G9791" s="2">
        <f>'[1]2025年已发货'!G:G</f>
        <v>0</v>
      </c>
      <c r="H9791" s="2">
        <f>'[1]2025年已发货'!H:H</f>
        <v>0</v>
      </c>
      <c r="I9791" s="2">
        <f>'[1]2025年已发货'!I:I</f>
        <v>0</v>
      </c>
      <c r="J9791" s="2" vm="1" t="e">
        <f>_xlfn._xlws.FILTER(辅助信息!D:D,辅助信息!G:G=G9791)</f>
        <v>#VALUE!</v>
      </c>
    </row>
    <row r="9792" spans="1:10">
      <c r="A9792" s="2">
        <f>'[1]2025年已发货'!A:A</f>
        <v>0</v>
      </c>
      <c r="B9792" s="2">
        <f>'[1]2025年已发货'!B:B</f>
        <v>0</v>
      </c>
      <c r="C9792" s="2">
        <f>'[1]2025年已发货'!C:C</f>
        <v>0</v>
      </c>
      <c r="D9792" s="2">
        <f>'[1]2025年已发货'!D:D</f>
        <v>0</v>
      </c>
      <c r="E9792" s="2">
        <f>'[1]2025年已发货'!E:E</f>
        <v>0</v>
      </c>
      <c r="F9792" s="4">
        <f>'[1]2025年已发货'!F:F</f>
        <v>0</v>
      </c>
      <c r="G9792" s="2">
        <f>'[1]2025年已发货'!G:G</f>
        <v>0</v>
      </c>
      <c r="H9792" s="2">
        <f>'[1]2025年已发货'!H:H</f>
        <v>0</v>
      </c>
      <c r="I9792" s="2">
        <f>'[1]2025年已发货'!I:I</f>
        <v>0</v>
      </c>
      <c r="J9792" s="2" vm="1" t="e">
        <f>_xlfn._xlws.FILTER(辅助信息!D:D,辅助信息!G:G=G9792)</f>
        <v>#VALUE!</v>
      </c>
    </row>
    <row r="9793" spans="1:10">
      <c r="A9793" s="2">
        <f>'[1]2025年已发货'!A:A</f>
        <v>0</v>
      </c>
      <c r="B9793" s="2">
        <f>'[1]2025年已发货'!B:B</f>
        <v>0</v>
      </c>
      <c r="C9793" s="2">
        <f>'[1]2025年已发货'!C:C</f>
        <v>0</v>
      </c>
      <c r="D9793" s="2">
        <f>'[1]2025年已发货'!D:D</f>
        <v>0</v>
      </c>
      <c r="E9793" s="2">
        <f>'[1]2025年已发货'!E:E</f>
        <v>0</v>
      </c>
      <c r="F9793" s="4">
        <f>'[1]2025年已发货'!F:F</f>
        <v>0</v>
      </c>
      <c r="G9793" s="2">
        <f>'[1]2025年已发货'!G:G</f>
        <v>0</v>
      </c>
      <c r="H9793" s="2">
        <f>'[1]2025年已发货'!H:H</f>
        <v>0</v>
      </c>
      <c r="I9793" s="2">
        <f>'[1]2025年已发货'!I:I</f>
        <v>0</v>
      </c>
      <c r="J9793" s="2" vm="1" t="e">
        <f>_xlfn._xlws.FILTER(辅助信息!D:D,辅助信息!G:G=G9793)</f>
        <v>#VALUE!</v>
      </c>
    </row>
    <row r="9794" spans="1:10">
      <c r="A9794" s="2">
        <f>'[1]2025年已发货'!A:A</f>
        <v>0</v>
      </c>
      <c r="B9794" s="2">
        <f>'[1]2025年已发货'!B:B</f>
        <v>0</v>
      </c>
      <c r="C9794" s="2">
        <f>'[1]2025年已发货'!C:C</f>
        <v>0</v>
      </c>
      <c r="D9794" s="2">
        <f>'[1]2025年已发货'!D:D</f>
        <v>0</v>
      </c>
      <c r="E9794" s="2">
        <f>'[1]2025年已发货'!E:E</f>
        <v>0</v>
      </c>
      <c r="F9794" s="4">
        <f>'[1]2025年已发货'!F:F</f>
        <v>0</v>
      </c>
      <c r="G9794" s="2">
        <f>'[1]2025年已发货'!G:G</f>
        <v>0</v>
      </c>
      <c r="H9794" s="2">
        <f>'[1]2025年已发货'!H:H</f>
        <v>0</v>
      </c>
      <c r="I9794" s="2">
        <f>'[1]2025年已发货'!I:I</f>
        <v>0</v>
      </c>
      <c r="J9794" s="2" vm="1" t="e">
        <f>_xlfn._xlws.FILTER(辅助信息!D:D,辅助信息!G:G=G9794)</f>
        <v>#VALUE!</v>
      </c>
    </row>
    <row r="9795" spans="1:10">
      <c r="A9795" s="2">
        <f>'[1]2025年已发货'!A:A</f>
        <v>0</v>
      </c>
      <c r="B9795" s="2">
        <f>'[1]2025年已发货'!B:B</f>
        <v>0</v>
      </c>
      <c r="C9795" s="2">
        <f>'[1]2025年已发货'!C:C</f>
        <v>0</v>
      </c>
      <c r="D9795" s="2">
        <f>'[1]2025年已发货'!D:D</f>
        <v>0</v>
      </c>
      <c r="E9795" s="2">
        <f>'[1]2025年已发货'!E:E</f>
        <v>0</v>
      </c>
      <c r="F9795" s="4">
        <f>'[1]2025年已发货'!F:F</f>
        <v>0</v>
      </c>
      <c r="G9795" s="2">
        <f>'[1]2025年已发货'!G:G</f>
        <v>0</v>
      </c>
      <c r="H9795" s="2">
        <f>'[1]2025年已发货'!H:H</f>
        <v>0</v>
      </c>
      <c r="I9795" s="2">
        <f>'[1]2025年已发货'!I:I</f>
        <v>0</v>
      </c>
      <c r="J9795" s="2" vm="1" t="e">
        <f>_xlfn._xlws.FILTER(辅助信息!D:D,辅助信息!G:G=G9795)</f>
        <v>#VALUE!</v>
      </c>
    </row>
    <row r="9796" spans="1:10">
      <c r="A9796" s="2">
        <f>'[1]2025年已发货'!A:A</f>
        <v>0</v>
      </c>
      <c r="B9796" s="2">
        <f>'[1]2025年已发货'!B:B</f>
        <v>0</v>
      </c>
      <c r="C9796" s="2">
        <f>'[1]2025年已发货'!C:C</f>
        <v>0</v>
      </c>
      <c r="D9796" s="2">
        <f>'[1]2025年已发货'!D:D</f>
        <v>0</v>
      </c>
      <c r="E9796" s="2">
        <f>'[1]2025年已发货'!E:E</f>
        <v>0</v>
      </c>
      <c r="F9796" s="4">
        <f>'[1]2025年已发货'!F:F</f>
        <v>0</v>
      </c>
      <c r="G9796" s="2">
        <f>'[1]2025年已发货'!G:G</f>
        <v>0</v>
      </c>
      <c r="H9796" s="2">
        <f>'[1]2025年已发货'!H:H</f>
        <v>0</v>
      </c>
      <c r="I9796" s="2">
        <f>'[1]2025年已发货'!I:I</f>
        <v>0</v>
      </c>
      <c r="J9796" s="2" vm="1" t="e">
        <f>_xlfn._xlws.FILTER(辅助信息!D:D,辅助信息!G:G=G9796)</f>
        <v>#VALUE!</v>
      </c>
    </row>
    <row r="9797" spans="1:10">
      <c r="A9797" s="2">
        <f>'[1]2025年已发货'!A:A</f>
        <v>0</v>
      </c>
      <c r="B9797" s="2">
        <f>'[1]2025年已发货'!B:B</f>
        <v>0</v>
      </c>
      <c r="C9797" s="2">
        <f>'[1]2025年已发货'!C:C</f>
        <v>0</v>
      </c>
      <c r="D9797" s="2">
        <f>'[1]2025年已发货'!D:D</f>
        <v>0</v>
      </c>
      <c r="E9797" s="2">
        <f>'[1]2025年已发货'!E:E</f>
        <v>0</v>
      </c>
      <c r="F9797" s="4">
        <f>'[1]2025年已发货'!F:F</f>
        <v>0</v>
      </c>
      <c r="G9797" s="2">
        <f>'[1]2025年已发货'!G:G</f>
        <v>0</v>
      </c>
      <c r="H9797" s="2">
        <f>'[1]2025年已发货'!H:H</f>
        <v>0</v>
      </c>
      <c r="I9797" s="2">
        <f>'[1]2025年已发货'!I:I</f>
        <v>0</v>
      </c>
      <c r="J9797" s="2" vm="1" t="e">
        <f>_xlfn._xlws.FILTER(辅助信息!D:D,辅助信息!G:G=G9797)</f>
        <v>#VALUE!</v>
      </c>
    </row>
    <row r="9798" spans="1:10">
      <c r="A9798" s="2">
        <f>'[1]2025年已发货'!A:A</f>
        <v>0</v>
      </c>
      <c r="B9798" s="2">
        <f>'[1]2025年已发货'!B:B</f>
        <v>0</v>
      </c>
      <c r="C9798" s="2">
        <f>'[1]2025年已发货'!C:C</f>
        <v>0</v>
      </c>
      <c r="D9798" s="2">
        <f>'[1]2025年已发货'!D:D</f>
        <v>0</v>
      </c>
      <c r="E9798" s="2">
        <f>'[1]2025年已发货'!E:E</f>
        <v>0</v>
      </c>
      <c r="F9798" s="4">
        <f>'[1]2025年已发货'!F:F</f>
        <v>0</v>
      </c>
      <c r="G9798" s="2">
        <f>'[1]2025年已发货'!G:G</f>
        <v>0</v>
      </c>
      <c r="H9798" s="2">
        <f>'[1]2025年已发货'!H:H</f>
        <v>0</v>
      </c>
      <c r="I9798" s="2">
        <f>'[1]2025年已发货'!I:I</f>
        <v>0</v>
      </c>
      <c r="J9798" s="2" vm="1" t="e">
        <f>_xlfn._xlws.FILTER(辅助信息!D:D,辅助信息!G:G=G9798)</f>
        <v>#VALUE!</v>
      </c>
    </row>
    <row r="9799" spans="1:10">
      <c r="A9799" s="2">
        <f>'[1]2025年已发货'!A:A</f>
        <v>0</v>
      </c>
      <c r="B9799" s="2">
        <f>'[1]2025年已发货'!B:B</f>
        <v>0</v>
      </c>
      <c r="C9799" s="2">
        <f>'[1]2025年已发货'!C:C</f>
        <v>0</v>
      </c>
      <c r="D9799" s="2">
        <f>'[1]2025年已发货'!D:D</f>
        <v>0</v>
      </c>
      <c r="E9799" s="2">
        <f>'[1]2025年已发货'!E:E</f>
        <v>0</v>
      </c>
      <c r="F9799" s="4">
        <f>'[1]2025年已发货'!F:F</f>
        <v>0</v>
      </c>
      <c r="G9799" s="2">
        <f>'[1]2025年已发货'!G:G</f>
        <v>0</v>
      </c>
      <c r="H9799" s="2">
        <f>'[1]2025年已发货'!H:H</f>
        <v>0</v>
      </c>
      <c r="I9799" s="2">
        <f>'[1]2025年已发货'!I:I</f>
        <v>0</v>
      </c>
      <c r="J9799" s="2" vm="1" t="e">
        <f>_xlfn._xlws.FILTER(辅助信息!D:D,辅助信息!G:G=G9799)</f>
        <v>#VALUE!</v>
      </c>
    </row>
    <row r="9800" spans="1:10">
      <c r="A9800" s="2">
        <f>'[1]2025年已发货'!A:A</f>
        <v>0</v>
      </c>
      <c r="B9800" s="2">
        <f>'[1]2025年已发货'!B:B</f>
        <v>0</v>
      </c>
      <c r="C9800" s="2">
        <f>'[1]2025年已发货'!C:C</f>
        <v>0</v>
      </c>
      <c r="D9800" s="2">
        <f>'[1]2025年已发货'!D:D</f>
        <v>0</v>
      </c>
      <c r="E9800" s="2">
        <f>'[1]2025年已发货'!E:E</f>
        <v>0</v>
      </c>
      <c r="F9800" s="4">
        <f>'[1]2025年已发货'!F:F</f>
        <v>0</v>
      </c>
      <c r="G9800" s="2">
        <f>'[1]2025年已发货'!G:G</f>
        <v>0</v>
      </c>
      <c r="H9800" s="2">
        <f>'[1]2025年已发货'!H:H</f>
        <v>0</v>
      </c>
      <c r="I9800" s="2">
        <f>'[1]2025年已发货'!I:I</f>
        <v>0</v>
      </c>
      <c r="J9800" s="2" vm="1" t="e">
        <f>_xlfn._xlws.FILTER(辅助信息!D:D,辅助信息!G:G=G9800)</f>
        <v>#VALUE!</v>
      </c>
    </row>
    <row r="9801" spans="1:10">
      <c r="A9801" s="2">
        <f>'[1]2025年已发货'!A:A</f>
        <v>0</v>
      </c>
      <c r="B9801" s="2">
        <f>'[1]2025年已发货'!B:B</f>
        <v>0</v>
      </c>
      <c r="C9801" s="2">
        <f>'[1]2025年已发货'!C:C</f>
        <v>0</v>
      </c>
      <c r="D9801" s="2">
        <f>'[1]2025年已发货'!D:D</f>
        <v>0</v>
      </c>
      <c r="E9801" s="2">
        <f>'[1]2025年已发货'!E:E</f>
        <v>0</v>
      </c>
      <c r="F9801" s="4">
        <f>'[1]2025年已发货'!F:F</f>
        <v>0</v>
      </c>
      <c r="G9801" s="2">
        <f>'[1]2025年已发货'!G:G</f>
        <v>0</v>
      </c>
      <c r="H9801" s="2">
        <f>'[1]2025年已发货'!H:H</f>
        <v>0</v>
      </c>
      <c r="I9801" s="2">
        <f>'[1]2025年已发货'!I:I</f>
        <v>0</v>
      </c>
      <c r="J9801" s="2" vm="1" t="e">
        <f>_xlfn._xlws.FILTER(辅助信息!D:D,辅助信息!G:G=G9801)</f>
        <v>#VALUE!</v>
      </c>
    </row>
    <row r="9802" spans="1:10">
      <c r="A9802" s="2">
        <f>'[1]2025年已发货'!A:A</f>
        <v>0</v>
      </c>
      <c r="B9802" s="2">
        <f>'[1]2025年已发货'!B:B</f>
        <v>0</v>
      </c>
      <c r="C9802" s="2">
        <f>'[1]2025年已发货'!C:C</f>
        <v>0</v>
      </c>
      <c r="D9802" s="2">
        <f>'[1]2025年已发货'!D:D</f>
        <v>0</v>
      </c>
      <c r="E9802" s="2">
        <f>'[1]2025年已发货'!E:E</f>
        <v>0</v>
      </c>
      <c r="F9802" s="4">
        <f>'[1]2025年已发货'!F:F</f>
        <v>0</v>
      </c>
      <c r="G9802" s="2">
        <f>'[1]2025年已发货'!G:G</f>
        <v>0</v>
      </c>
      <c r="H9802" s="2">
        <f>'[1]2025年已发货'!H:H</f>
        <v>0</v>
      </c>
      <c r="I9802" s="2">
        <f>'[1]2025年已发货'!I:I</f>
        <v>0</v>
      </c>
      <c r="J9802" s="2" vm="1" t="e">
        <f>_xlfn._xlws.FILTER(辅助信息!D:D,辅助信息!G:G=G9802)</f>
        <v>#VALUE!</v>
      </c>
    </row>
    <row r="9803" spans="1:10">
      <c r="A9803" s="2">
        <f>'[1]2025年已发货'!A:A</f>
        <v>0</v>
      </c>
      <c r="B9803" s="2">
        <f>'[1]2025年已发货'!B:B</f>
        <v>0</v>
      </c>
      <c r="C9803" s="2">
        <f>'[1]2025年已发货'!C:C</f>
        <v>0</v>
      </c>
      <c r="D9803" s="2">
        <f>'[1]2025年已发货'!D:D</f>
        <v>0</v>
      </c>
      <c r="E9803" s="2">
        <f>'[1]2025年已发货'!E:E</f>
        <v>0</v>
      </c>
      <c r="F9803" s="4">
        <f>'[1]2025年已发货'!F:F</f>
        <v>0</v>
      </c>
      <c r="G9803" s="2">
        <f>'[1]2025年已发货'!G:G</f>
        <v>0</v>
      </c>
      <c r="H9803" s="2">
        <f>'[1]2025年已发货'!H:H</f>
        <v>0</v>
      </c>
      <c r="I9803" s="2">
        <f>'[1]2025年已发货'!I:I</f>
        <v>0</v>
      </c>
      <c r="J9803" s="2" vm="1" t="e">
        <f>_xlfn._xlws.FILTER(辅助信息!D:D,辅助信息!G:G=G9803)</f>
        <v>#VALUE!</v>
      </c>
    </row>
    <row r="9804" spans="1:10">
      <c r="A9804" s="2">
        <f>'[1]2025年已发货'!A:A</f>
        <v>0</v>
      </c>
      <c r="B9804" s="2">
        <f>'[1]2025年已发货'!B:B</f>
        <v>0</v>
      </c>
      <c r="C9804" s="2">
        <f>'[1]2025年已发货'!C:C</f>
        <v>0</v>
      </c>
      <c r="D9804" s="2">
        <f>'[1]2025年已发货'!D:D</f>
        <v>0</v>
      </c>
      <c r="E9804" s="2">
        <f>'[1]2025年已发货'!E:E</f>
        <v>0</v>
      </c>
      <c r="F9804" s="4">
        <f>'[1]2025年已发货'!F:F</f>
        <v>0</v>
      </c>
      <c r="G9804" s="2">
        <f>'[1]2025年已发货'!G:G</f>
        <v>0</v>
      </c>
      <c r="H9804" s="2">
        <f>'[1]2025年已发货'!H:H</f>
        <v>0</v>
      </c>
      <c r="I9804" s="2">
        <f>'[1]2025年已发货'!I:I</f>
        <v>0</v>
      </c>
      <c r="J9804" s="2" vm="1" t="e">
        <f>_xlfn._xlws.FILTER(辅助信息!D:D,辅助信息!G:G=G9804)</f>
        <v>#VALUE!</v>
      </c>
    </row>
    <row r="9805" spans="1:10">
      <c r="A9805" s="2">
        <f>'[1]2025年已发货'!A:A</f>
        <v>0</v>
      </c>
      <c r="B9805" s="2">
        <f>'[1]2025年已发货'!B:B</f>
        <v>0</v>
      </c>
      <c r="C9805" s="2">
        <f>'[1]2025年已发货'!C:C</f>
        <v>0</v>
      </c>
      <c r="D9805" s="2">
        <f>'[1]2025年已发货'!D:D</f>
        <v>0</v>
      </c>
      <c r="E9805" s="2">
        <f>'[1]2025年已发货'!E:E</f>
        <v>0</v>
      </c>
      <c r="F9805" s="4">
        <f>'[1]2025年已发货'!F:F</f>
        <v>0</v>
      </c>
      <c r="G9805" s="2">
        <f>'[1]2025年已发货'!G:G</f>
        <v>0</v>
      </c>
      <c r="H9805" s="2">
        <f>'[1]2025年已发货'!H:H</f>
        <v>0</v>
      </c>
      <c r="I9805" s="2">
        <f>'[1]2025年已发货'!I:I</f>
        <v>0</v>
      </c>
      <c r="J9805" s="2" vm="1" t="e">
        <f>_xlfn._xlws.FILTER(辅助信息!D:D,辅助信息!G:G=G9805)</f>
        <v>#VALUE!</v>
      </c>
    </row>
    <row r="9806" spans="1:10">
      <c r="A9806" s="2">
        <f>'[1]2025年已发货'!A:A</f>
        <v>0</v>
      </c>
      <c r="B9806" s="2">
        <f>'[1]2025年已发货'!B:B</f>
        <v>0</v>
      </c>
      <c r="C9806" s="2">
        <f>'[1]2025年已发货'!C:C</f>
        <v>0</v>
      </c>
      <c r="D9806" s="2">
        <f>'[1]2025年已发货'!D:D</f>
        <v>0</v>
      </c>
      <c r="E9806" s="2">
        <f>'[1]2025年已发货'!E:E</f>
        <v>0</v>
      </c>
      <c r="F9806" s="4">
        <f>'[1]2025年已发货'!F:F</f>
        <v>0</v>
      </c>
      <c r="G9806" s="2">
        <f>'[1]2025年已发货'!G:G</f>
        <v>0</v>
      </c>
      <c r="H9806" s="2">
        <f>'[1]2025年已发货'!H:H</f>
        <v>0</v>
      </c>
      <c r="I9806" s="2">
        <f>'[1]2025年已发货'!I:I</f>
        <v>0</v>
      </c>
      <c r="J9806" s="2" vm="1" t="e">
        <f>_xlfn._xlws.FILTER(辅助信息!D:D,辅助信息!G:G=G9806)</f>
        <v>#VALUE!</v>
      </c>
    </row>
    <row r="9807" spans="1:10">
      <c r="A9807" s="2">
        <f>'[1]2025年已发货'!A:A</f>
        <v>0</v>
      </c>
      <c r="B9807" s="2">
        <f>'[1]2025年已发货'!B:B</f>
        <v>0</v>
      </c>
      <c r="C9807" s="2">
        <f>'[1]2025年已发货'!C:C</f>
        <v>0</v>
      </c>
      <c r="D9807" s="2">
        <f>'[1]2025年已发货'!D:D</f>
        <v>0</v>
      </c>
      <c r="E9807" s="2">
        <f>'[1]2025年已发货'!E:E</f>
        <v>0</v>
      </c>
      <c r="F9807" s="4">
        <f>'[1]2025年已发货'!F:F</f>
        <v>0</v>
      </c>
      <c r="G9807" s="2">
        <f>'[1]2025年已发货'!G:G</f>
        <v>0</v>
      </c>
      <c r="H9807" s="2">
        <f>'[1]2025年已发货'!H:H</f>
        <v>0</v>
      </c>
      <c r="I9807" s="2">
        <f>'[1]2025年已发货'!I:I</f>
        <v>0</v>
      </c>
      <c r="J9807" s="2" vm="1" t="e">
        <f>_xlfn._xlws.FILTER(辅助信息!D:D,辅助信息!G:G=G9807)</f>
        <v>#VALUE!</v>
      </c>
    </row>
    <row r="9808" spans="1:10">
      <c r="A9808" s="2">
        <f>'[1]2025年已发货'!A:A</f>
        <v>0</v>
      </c>
      <c r="B9808" s="2">
        <f>'[1]2025年已发货'!B:B</f>
        <v>0</v>
      </c>
      <c r="C9808" s="2">
        <f>'[1]2025年已发货'!C:C</f>
        <v>0</v>
      </c>
      <c r="D9808" s="2">
        <f>'[1]2025年已发货'!D:D</f>
        <v>0</v>
      </c>
      <c r="E9808" s="2">
        <f>'[1]2025年已发货'!E:E</f>
        <v>0</v>
      </c>
      <c r="F9808" s="4">
        <f>'[1]2025年已发货'!F:F</f>
        <v>0</v>
      </c>
      <c r="G9808" s="2">
        <f>'[1]2025年已发货'!G:G</f>
        <v>0</v>
      </c>
      <c r="H9808" s="2">
        <f>'[1]2025年已发货'!H:H</f>
        <v>0</v>
      </c>
      <c r="I9808" s="2">
        <f>'[1]2025年已发货'!I:I</f>
        <v>0</v>
      </c>
      <c r="J9808" s="2" vm="1" t="e">
        <f>_xlfn._xlws.FILTER(辅助信息!D:D,辅助信息!G:G=G9808)</f>
        <v>#VALUE!</v>
      </c>
    </row>
    <row r="9809" spans="1:10">
      <c r="A9809" s="2">
        <f>'[1]2025年已发货'!A:A</f>
        <v>0</v>
      </c>
      <c r="B9809" s="2">
        <f>'[1]2025年已发货'!B:B</f>
        <v>0</v>
      </c>
      <c r="C9809" s="2">
        <f>'[1]2025年已发货'!C:C</f>
        <v>0</v>
      </c>
      <c r="D9809" s="2">
        <f>'[1]2025年已发货'!D:D</f>
        <v>0</v>
      </c>
      <c r="E9809" s="2">
        <f>'[1]2025年已发货'!E:E</f>
        <v>0</v>
      </c>
      <c r="F9809" s="4">
        <f>'[1]2025年已发货'!F:F</f>
        <v>0</v>
      </c>
      <c r="G9809" s="2">
        <f>'[1]2025年已发货'!G:G</f>
        <v>0</v>
      </c>
      <c r="H9809" s="2">
        <f>'[1]2025年已发货'!H:H</f>
        <v>0</v>
      </c>
      <c r="I9809" s="2">
        <f>'[1]2025年已发货'!I:I</f>
        <v>0</v>
      </c>
      <c r="J9809" s="2" vm="1" t="e">
        <f>_xlfn._xlws.FILTER(辅助信息!D:D,辅助信息!G:G=G9809)</f>
        <v>#VALUE!</v>
      </c>
    </row>
    <row r="9810" spans="1:10">
      <c r="A9810" s="2">
        <f>'[1]2025年已发货'!A:A</f>
        <v>0</v>
      </c>
      <c r="B9810" s="2">
        <f>'[1]2025年已发货'!B:B</f>
        <v>0</v>
      </c>
      <c r="C9810" s="2">
        <f>'[1]2025年已发货'!C:C</f>
        <v>0</v>
      </c>
      <c r="D9810" s="2">
        <f>'[1]2025年已发货'!D:D</f>
        <v>0</v>
      </c>
      <c r="E9810" s="2">
        <f>'[1]2025年已发货'!E:E</f>
        <v>0</v>
      </c>
      <c r="F9810" s="4">
        <f>'[1]2025年已发货'!F:F</f>
        <v>0</v>
      </c>
      <c r="G9810" s="2">
        <f>'[1]2025年已发货'!G:G</f>
        <v>0</v>
      </c>
      <c r="H9810" s="2">
        <f>'[1]2025年已发货'!H:H</f>
        <v>0</v>
      </c>
      <c r="I9810" s="2">
        <f>'[1]2025年已发货'!I:I</f>
        <v>0</v>
      </c>
      <c r="J9810" s="2" vm="1" t="e">
        <f>_xlfn._xlws.FILTER(辅助信息!D:D,辅助信息!G:G=G9810)</f>
        <v>#VALUE!</v>
      </c>
    </row>
    <row r="9811" spans="1:10">
      <c r="A9811" s="2">
        <f>'[1]2025年已发货'!A:A</f>
        <v>0</v>
      </c>
      <c r="B9811" s="2">
        <f>'[1]2025年已发货'!B:B</f>
        <v>0</v>
      </c>
      <c r="C9811" s="2">
        <f>'[1]2025年已发货'!C:C</f>
        <v>0</v>
      </c>
      <c r="D9811" s="2">
        <f>'[1]2025年已发货'!D:D</f>
        <v>0</v>
      </c>
      <c r="E9811" s="2">
        <f>'[1]2025年已发货'!E:E</f>
        <v>0</v>
      </c>
      <c r="F9811" s="4">
        <f>'[1]2025年已发货'!F:F</f>
        <v>0</v>
      </c>
      <c r="G9811" s="2">
        <f>'[1]2025年已发货'!G:G</f>
        <v>0</v>
      </c>
      <c r="H9811" s="2">
        <f>'[1]2025年已发货'!H:H</f>
        <v>0</v>
      </c>
      <c r="I9811" s="2">
        <f>'[1]2025年已发货'!I:I</f>
        <v>0</v>
      </c>
      <c r="J9811" s="2" vm="1" t="e">
        <f>_xlfn._xlws.FILTER(辅助信息!D:D,辅助信息!G:G=G9811)</f>
        <v>#VALUE!</v>
      </c>
    </row>
    <row r="9812" spans="1:10">
      <c r="A9812" s="2">
        <f>'[1]2025年已发货'!A:A</f>
        <v>0</v>
      </c>
      <c r="B9812" s="2">
        <f>'[1]2025年已发货'!B:B</f>
        <v>0</v>
      </c>
      <c r="C9812" s="2">
        <f>'[1]2025年已发货'!C:C</f>
        <v>0</v>
      </c>
      <c r="D9812" s="2">
        <f>'[1]2025年已发货'!D:D</f>
        <v>0</v>
      </c>
      <c r="E9812" s="2">
        <f>'[1]2025年已发货'!E:E</f>
        <v>0</v>
      </c>
      <c r="F9812" s="4">
        <f>'[1]2025年已发货'!F:F</f>
        <v>0</v>
      </c>
      <c r="G9812" s="2">
        <f>'[1]2025年已发货'!G:G</f>
        <v>0</v>
      </c>
      <c r="H9812" s="2">
        <f>'[1]2025年已发货'!H:H</f>
        <v>0</v>
      </c>
      <c r="I9812" s="2">
        <f>'[1]2025年已发货'!I:I</f>
        <v>0</v>
      </c>
      <c r="J9812" s="2" vm="1" t="e">
        <f>_xlfn._xlws.FILTER(辅助信息!D:D,辅助信息!G:G=G9812)</f>
        <v>#VALUE!</v>
      </c>
    </row>
    <row r="9813" spans="1:10">
      <c r="A9813" s="2">
        <f>'[1]2025年已发货'!A:A</f>
        <v>0</v>
      </c>
      <c r="B9813" s="2">
        <f>'[1]2025年已发货'!B:B</f>
        <v>0</v>
      </c>
      <c r="C9813" s="2">
        <f>'[1]2025年已发货'!C:C</f>
        <v>0</v>
      </c>
      <c r="D9813" s="2">
        <f>'[1]2025年已发货'!D:D</f>
        <v>0</v>
      </c>
      <c r="E9813" s="2">
        <f>'[1]2025年已发货'!E:E</f>
        <v>0</v>
      </c>
      <c r="F9813" s="4">
        <f>'[1]2025年已发货'!F:F</f>
        <v>0</v>
      </c>
      <c r="G9813" s="2">
        <f>'[1]2025年已发货'!G:G</f>
        <v>0</v>
      </c>
      <c r="H9813" s="2">
        <f>'[1]2025年已发货'!H:H</f>
        <v>0</v>
      </c>
      <c r="I9813" s="2">
        <f>'[1]2025年已发货'!I:I</f>
        <v>0</v>
      </c>
      <c r="J9813" s="2" vm="1" t="e">
        <f>_xlfn._xlws.FILTER(辅助信息!D:D,辅助信息!G:G=G9813)</f>
        <v>#VALUE!</v>
      </c>
    </row>
    <row r="9814" spans="1:10">
      <c r="A9814" s="2">
        <f>'[1]2025年已发货'!A:A</f>
        <v>0</v>
      </c>
      <c r="B9814" s="2">
        <f>'[1]2025年已发货'!B:B</f>
        <v>0</v>
      </c>
      <c r="C9814" s="2">
        <f>'[1]2025年已发货'!C:C</f>
        <v>0</v>
      </c>
      <c r="D9814" s="2">
        <f>'[1]2025年已发货'!D:D</f>
        <v>0</v>
      </c>
      <c r="E9814" s="2">
        <f>'[1]2025年已发货'!E:E</f>
        <v>0</v>
      </c>
      <c r="F9814" s="4">
        <f>'[1]2025年已发货'!F:F</f>
        <v>0</v>
      </c>
      <c r="G9814" s="2">
        <f>'[1]2025年已发货'!G:G</f>
        <v>0</v>
      </c>
      <c r="H9814" s="2">
        <f>'[1]2025年已发货'!H:H</f>
        <v>0</v>
      </c>
      <c r="I9814" s="2">
        <f>'[1]2025年已发货'!I:I</f>
        <v>0</v>
      </c>
      <c r="J9814" s="2" vm="1" t="e">
        <f>_xlfn._xlws.FILTER(辅助信息!D:D,辅助信息!G:G=G9814)</f>
        <v>#VALUE!</v>
      </c>
    </row>
    <row r="9815" spans="1:10">
      <c r="A9815" s="2">
        <f>'[1]2025年已发货'!A:A</f>
        <v>0</v>
      </c>
      <c r="B9815" s="2">
        <f>'[1]2025年已发货'!B:B</f>
        <v>0</v>
      </c>
      <c r="C9815" s="2">
        <f>'[1]2025年已发货'!C:C</f>
        <v>0</v>
      </c>
      <c r="D9815" s="2">
        <f>'[1]2025年已发货'!D:D</f>
        <v>0</v>
      </c>
      <c r="E9815" s="2">
        <f>'[1]2025年已发货'!E:E</f>
        <v>0</v>
      </c>
      <c r="F9815" s="4">
        <f>'[1]2025年已发货'!F:F</f>
        <v>0</v>
      </c>
      <c r="G9815" s="2">
        <f>'[1]2025年已发货'!G:G</f>
        <v>0</v>
      </c>
      <c r="H9815" s="2">
        <f>'[1]2025年已发货'!H:H</f>
        <v>0</v>
      </c>
      <c r="I9815" s="2">
        <f>'[1]2025年已发货'!I:I</f>
        <v>0</v>
      </c>
      <c r="J9815" s="2" vm="1" t="e">
        <f>_xlfn._xlws.FILTER(辅助信息!D:D,辅助信息!G:G=G9815)</f>
        <v>#VALUE!</v>
      </c>
    </row>
    <row r="9816" spans="1:10">
      <c r="A9816" s="2">
        <f>'[1]2025年已发货'!A:A</f>
        <v>0</v>
      </c>
      <c r="B9816" s="2">
        <f>'[1]2025年已发货'!B:B</f>
        <v>0</v>
      </c>
      <c r="C9816" s="2">
        <f>'[1]2025年已发货'!C:C</f>
        <v>0</v>
      </c>
      <c r="D9816" s="2">
        <f>'[1]2025年已发货'!D:D</f>
        <v>0</v>
      </c>
      <c r="E9816" s="2">
        <f>'[1]2025年已发货'!E:E</f>
        <v>0</v>
      </c>
      <c r="F9816" s="4">
        <f>'[1]2025年已发货'!F:F</f>
        <v>0</v>
      </c>
      <c r="G9816" s="2">
        <f>'[1]2025年已发货'!G:G</f>
        <v>0</v>
      </c>
      <c r="H9816" s="2">
        <f>'[1]2025年已发货'!H:H</f>
        <v>0</v>
      </c>
      <c r="I9816" s="2">
        <f>'[1]2025年已发货'!I:I</f>
        <v>0</v>
      </c>
      <c r="J9816" s="2" vm="1" t="e">
        <f>_xlfn._xlws.FILTER(辅助信息!D:D,辅助信息!G:G=G9816)</f>
        <v>#VALUE!</v>
      </c>
    </row>
    <row r="9817" spans="1:10">
      <c r="A9817" s="2">
        <f>'[1]2025年已发货'!A:A</f>
        <v>0</v>
      </c>
      <c r="B9817" s="2">
        <f>'[1]2025年已发货'!B:B</f>
        <v>0</v>
      </c>
      <c r="C9817" s="2">
        <f>'[1]2025年已发货'!C:C</f>
        <v>0</v>
      </c>
      <c r="D9817" s="2">
        <f>'[1]2025年已发货'!D:D</f>
        <v>0</v>
      </c>
      <c r="E9817" s="2">
        <f>'[1]2025年已发货'!E:E</f>
        <v>0</v>
      </c>
      <c r="F9817" s="4">
        <f>'[1]2025年已发货'!F:F</f>
        <v>0</v>
      </c>
      <c r="G9817" s="2">
        <f>'[1]2025年已发货'!G:G</f>
        <v>0</v>
      </c>
      <c r="H9817" s="2">
        <f>'[1]2025年已发货'!H:H</f>
        <v>0</v>
      </c>
      <c r="I9817" s="2">
        <f>'[1]2025年已发货'!I:I</f>
        <v>0</v>
      </c>
      <c r="J9817" s="2" vm="1" t="e">
        <f>_xlfn._xlws.FILTER(辅助信息!D:D,辅助信息!G:G=G9817)</f>
        <v>#VALUE!</v>
      </c>
    </row>
    <row r="9818" spans="1:10">
      <c r="A9818" s="2">
        <f>'[1]2025年已发货'!A:A</f>
        <v>0</v>
      </c>
      <c r="B9818" s="2">
        <f>'[1]2025年已发货'!B:B</f>
        <v>0</v>
      </c>
      <c r="C9818" s="2">
        <f>'[1]2025年已发货'!C:C</f>
        <v>0</v>
      </c>
      <c r="D9818" s="2">
        <f>'[1]2025年已发货'!D:D</f>
        <v>0</v>
      </c>
      <c r="E9818" s="2">
        <f>'[1]2025年已发货'!E:E</f>
        <v>0</v>
      </c>
      <c r="F9818" s="4">
        <f>'[1]2025年已发货'!F:F</f>
        <v>0</v>
      </c>
      <c r="G9818" s="2">
        <f>'[1]2025年已发货'!G:G</f>
        <v>0</v>
      </c>
      <c r="H9818" s="2">
        <f>'[1]2025年已发货'!H:H</f>
        <v>0</v>
      </c>
      <c r="I9818" s="2">
        <f>'[1]2025年已发货'!I:I</f>
        <v>0</v>
      </c>
      <c r="J9818" s="2" vm="1" t="e">
        <f>_xlfn._xlws.FILTER(辅助信息!D:D,辅助信息!G:G=G9818)</f>
        <v>#VALUE!</v>
      </c>
    </row>
    <row r="9819" spans="1:10">
      <c r="A9819" s="2">
        <f>'[1]2025年已发货'!A:A</f>
        <v>0</v>
      </c>
      <c r="B9819" s="2">
        <f>'[1]2025年已发货'!B:B</f>
        <v>0</v>
      </c>
      <c r="C9819" s="2">
        <f>'[1]2025年已发货'!C:C</f>
        <v>0</v>
      </c>
      <c r="D9819" s="2">
        <f>'[1]2025年已发货'!D:D</f>
        <v>0</v>
      </c>
      <c r="E9819" s="2">
        <f>'[1]2025年已发货'!E:E</f>
        <v>0</v>
      </c>
      <c r="F9819" s="4">
        <f>'[1]2025年已发货'!F:F</f>
        <v>0</v>
      </c>
      <c r="G9819" s="2">
        <f>'[1]2025年已发货'!G:G</f>
        <v>0</v>
      </c>
      <c r="H9819" s="2">
        <f>'[1]2025年已发货'!H:H</f>
        <v>0</v>
      </c>
      <c r="I9819" s="2">
        <f>'[1]2025年已发货'!I:I</f>
        <v>0</v>
      </c>
      <c r="J9819" s="2" vm="1" t="e">
        <f>_xlfn._xlws.FILTER(辅助信息!D:D,辅助信息!G:G=G9819)</f>
        <v>#VALUE!</v>
      </c>
    </row>
    <row r="9820" spans="1:10">
      <c r="A9820" s="2">
        <f>'[1]2025年已发货'!A:A</f>
        <v>0</v>
      </c>
      <c r="B9820" s="2">
        <f>'[1]2025年已发货'!B:B</f>
        <v>0</v>
      </c>
      <c r="C9820" s="2">
        <f>'[1]2025年已发货'!C:C</f>
        <v>0</v>
      </c>
      <c r="D9820" s="2">
        <f>'[1]2025年已发货'!D:D</f>
        <v>0</v>
      </c>
      <c r="E9820" s="2">
        <f>'[1]2025年已发货'!E:E</f>
        <v>0</v>
      </c>
      <c r="F9820" s="4">
        <f>'[1]2025年已发货'!F:F</f>
        <v>0</v>
      </c>
      <c r="G9820" s="2">
        <f>'[1]2025年已发货'!G:G</f>
        <v>0</v>
      </c>
      <c r="H9820" s="2">
        <f>'[1]2025年已发货'!H:H</f>
        <v>0</v>
      </c>
      <c r="I9820" s="2">
        <f>'[1]2025年已发货'!I:I</f>
        <v>0</v>
      </c>
      <c r="J9820" s="2" vm="1" t="e">
        <f>_xlfn._xlws.FILTER(辅助信息!D:D,辅助信息!G:G=G9820)</f>
        <v>#VALUE!</v>
      </c>
    </row>
    <row r="9821" spans="1:10">
      <c r="A9821" s="2">
        <f>'[1]2025年已发货'!A:A</f>
        <v>0</v>
      </c>
      <c r="B9821" s="2">
        <f>'[1]2025年已发货'!B:B</f>
        <v>0</v>
      </c>
      <c r="C9821" s="2">
        <f>'[1]2025年已发货'!C:C</f>
        <v>0</v>
      </c>
      <c r="D9821" s="2">
        <f>'[1]2025年已发货'!D:D</f>
        <v>0</v>
      </c>
      <c r="E9821" s="2">
        <f>'[1]2025年已发货'!E:E</f>
        <v>0</v>
      </c>
      <c r="F9821" s="4">
        <f>'[1]2025年已发货'!F:F</f>
        <v>0</v>
      </c>
      <c r="G9821" s="2">
        <f>'[1]2025年已发货'!G:G</f>
        <v>0</v>
      </c>
      <c r="H9821" s="2">
        <f>'[1]2025年已发货'!H:H</f>
        <v>0</v>
      </c>
      <c r="I9821" s="2">
        <f>'[1]2025年已发货'!I:I</f>
        <v>0</v>
      </c>
      <c r="J9821" s="2" vm="1" t="e">
        <f>_xlfn._xlws.FILTER(辅助信息!D:D,辅助信息!G:G=G9821)</f>
        <v>#VALUE!</v>
      </c>
    </row>
    <row r="9822" spans="1:10">
      <c r="A9822" s="2">
        <f>'[1]2025年已发货'!A:A</f>
        <v>0</v>
      </c>
      <c r="B9822" s="2">
        <f>'[1]2025年已发货'!B:B</f>
        <v>0</v>
      </c>
      <c r="C9822" s="2">
        <f>'[1]2025年已发货'!C:C</f>
        <v>0</v>
      </c>
      <c r="D9822" s="2">
        <f>'[1]2025年已发货'!D:D</f>
        <v>0</v>
      </c>
      <c r="E9822" s="2">
        <f>'[1]2025年已发货'!E:E</f>
        <v>0</v>
      </c>
      <c r="F9822" s="4">
        <f>'[1]2025年已发货'!F:F</f>
        <v>0</v>
      </c>
      <c r="G9822" s="2">
        <f>'[1]2025年已发货'!G:G</f>
        <v>0</v>
      </c>
      <c r="H9822" s="2">
        <f>'[1]2025年已发货'!H:H</f>
        <v>0</v>
      </c>
      <c r="I9822" s="2">
        <f>'[1]2025年已发货'!I:I</f>
        <v>0</v>
      </c>
      <c r="J9822" s="2" vm="1" t="e">
        <f>_xlfn._xlws.FILTER(辅助信息!D:D,辅助信息!G:G=G9822)</f>
        <v>#VALUE!</v>
      </c>
    </row>
    <row r="9823" spans="1:10">
      <c r="A9823" s="2">
        <f>'[1]2025年已发货'!A:A</f>
        <v>0</v>
      </c>
      <c r="B9823" s="2">
        <f>'[1]2025年已发货'!B:B</f>
        <v>0</v>
      </c>
      <c r="C9823" s="2">
        <f>'[1]2025年已发货'!C:C</f>
        <v>0</v>
      </c>
      <c r="D9823" s="2">
        <f>'[1]2025年已发货'!D:D</f>
        <v>0</v>
      </c>
      <c r="E9823" s="2">
        <f>'[1]2025年已发货'!E:E</f>
        <v>0</v>
      </c>
      <c r="F9823" s="4">
        <f>'[1]2025年已发货'!F:F</f>
        <v>0</v>
      </c>
      <c r="G9823" s="2">
        <f>'[1]2025年已发货'!G:G</f>
        <v>0</v>
      </c>
      <c r="H9823" s="2">
        <f>'[1]2025年已发货'!H:H</f>
        <v>0</v>
      </c>
      <c r="I9823" s="2">
        <f>'[1]2025年已发货'!I:I</f>
        <v>0</v>
      </c>
      <c r="J9823" s="2" vm="1" t="e">
        <f>_xlfn._xlws.FILTER(辅助信息!D:D,辅助信息!G:G=G9823)</f>
        <v>#VALUE!</v>
      </c>
    </row>
    <row r="9824" spans="1:10">
      <c r="A9824" s="2">
        <f>'[1]2025年已发货'!A:A</f>
        <v>0</v>
      </c>
      <c r="B9824" s="2">
        <f>'[1]2025年已发货'!B:B</f>
        <v>0</v>
      </c>
      <c r="C9824" s="2">
        <f>'[1]2025年已发货'!C:C</f>
        <v>0</v>
      </c>
      <c r="D9824" s="2">
        <f>'[1]2025年已发货'!D:D</f>
        <v>0</v>
      </c>
      <c r="E9824" s="2">
        <f>'[1]2025年已发货'!E:E</f>
        <v>0</v>
      </c>
      <c r="F9824" s="4">
        <f>'[1]2025年已发货'!F:F</f>
        <v>0</v>
      </c>
      <c r="G9824" s="2">
        <f>'[1]2025年已发货'!G:G</f>
        <v>0</v>
      </c>
      <c r="H9824" s="2">
        <f>'[1]2025年已发货'!H:H</f>
        <v>0</v>
      </c>
      <c r="I9824" s="2">
        <f>'[1]2025年已发货'!I:I</f>
        <v>0</v>
      </c>
      <c r="J9824" s="2" vm="1" t="e">
        <f>_xlfn._xlws.FILTER(辅助信息!D:D,辅助信息!G:G=G9824)</f>
        <v>#VALUE!</v>
      </c>
    </row>
    <row r="9825" spans="1:10">
      <c r="A9825" s="2">
        <f>'[1]2025年已发货'!A:A</f>
        <v>0</v>
      </c>
      <c r="B9825" s="2">
        <f>'[1]2025年已发货'!B:B</f>
        <v>0</v>
      </c>
      <c r="C9825" s="2">
        <f>'[1]2025年已发货'!C:C</f>
        <v>0</v>
      </c>
      <c r="D9825" s="2">
        <f>'[1]2025年已发货'!D:D</f>
        <v>0</v>
      </c>
      <c r="E9825" s="2">
        <f>'[1]2025年已发货'!E:E</f>
        <v>0</v>
      </c>
      <c r="F9825" s="4">
        <f>'[1]2025年已发货'!F:F</f>
        <v>0</v>
      </c>
      <c r="G9825" s="2">
        <f>'[1]2025年已发货'!G:G</f>
        <v>0</v>
      </c>
      <c r="H9825" s="2">
        <f>'[1]2025年已发货'!H:H</f>
        <v>0</v>
      </c>
      <c r="I9825" s="2">
        <f>'[1]2025年已发货'!I:I</f>
        <v>0</v>
      </c>
      <c r="J9825" s="2" vm="1" t="e">
        <f>_xlfn._xlws.FILTER(辅助信息!D:D,辅助信息!G:G=G9825)</f>
        <v>#VALUE!</v>
      </c>
    </row>
    <row r="9826" spans="1:10">
      <c r="A9826" s="2">
        <f>'[1]2025年已发货'!A:A</f>
        <v>0</v>
      </c>
      <c r="B9826" s="2">
        <f>'[1]2025年已发货'!B:B</f>
        <v>0</v>
      </c>
      <c r="C9826" s="2">
        <f>'[1]2025年已发货'!C:C</f>
        <v>0</v>
      </c>
      <c r="D9826" s="2">
        <f>'[1]2025年已发货'!D:D</f>
        <v>0</v>
      </c>
      <c r="E9826" s="2">
        <f>'[1]2025年已发货'!E:E</f>
        <v>0</v>
      </c>
      <c r="F9826" s="4">
        <f>'[1]2025年已发货'!F:F</f>
        <v>0</v>
      </c>
      <c r="G9826" s="2">
        <f>'[1]2025年已发货'!G:G</f>
        <v>0</v>
      </c>
      <c r="H9826" s="2">
        <f>'[1]2025年已发货'!H:H</f>
        <v>0</v>
      </c>
      <c r="I9826" s="2">
        <f>'[1]2025年已发货'!I:I</f>
        <v>0</v>
      </c>
      <c r="J9826" s="2" vm="1" t="e">
        <f>_xlfn._xlws.FILTER(辅助信息!D:D,辅助信息!G:G=G9826)</f>
        <v>#VALUE!</v>
      </c>
    </row>
    <row r="9827" spans="1:10">
      <c r="A9827" s="2">
        <f>'[1]2025年已发货'!A:A</f>
        <v>0</v>
      </c>
      <c r="B9827" s="2">
        <f>'[1]2025年已发货'!B:B</f>
        <v>0</v>
      </c>
      <c r="C9827" s="2">
        <f>'[1]2025年已发货'!C:C</f>
        <v>0</v>
      </c>
      <c r="D9827" s="2">
        <f>'[1]2025年已发货'!D:D</f>
        <v>0</v>
      </c>
      <c r="E9827" s="2">
        <f>'[1]2025年已发货'!E:E</f>
        <v>0</v>
      </c>
      <c r="F9827" s="4">
        <f>'[1]2025年已发货'!F:F</f>
        <v>0</v>
      </c>
      <c r="G9827" s="2">
        <f>'[1]2025年已发货'!G:G</f>
        <v>0</v>
      </c>
      <c r="H9827" s="2">
        <f>'[1]2025年已发货'!H:H</f>
        <v>0</v>
      </c>
      <c r="I9827" s="2">
        <f>'[1]2025年已发货'!I:I</f>
        <v>0</v>
      </c>
      <c r="J9827" s="2" vm="1" t="e">
        <f>_xlfn._xlws.FILTER(辅助信息!D:D,辅助信息!G:G=G9827)</f>
        <v>#VALUE!</v>
      </c>
    </row>
    <row r="9828" spans="1:10">
      <c r="A9828" s="2">
        <f>'[1]2025年已发货'!A:A</f>
        <v>0</v>
      </c>
      <c r="B9828" s="2">
        <f>'[1]2025年已发货'!B:B</f>
        <v>0</v>
      </c>
      <c r="C9828" s="2">
        <f>'[1]2025年已发货'!C:C</f>
        <v>0</v>
      </c>
      <c r="D9828" s="2">
        <f>'[1]2025年已发货'!D:D</f>
        <v>0</v>
      </c>
      <c r="E9828" s="2">
        <f>'[1]2025年已发货'!E:E</f>
        <v>0</v>
      </c>
      <c r="F9828" s="4">
        <f>'[1]2025年已发货'!F:F</f>
        <v>0</v>
      </c>
      <c r="G9828" s="2">
        <f>'[1]2025年已发货'!G:G</f>
        <v>0</v>
      </c>
      <c r="H9828" s="2">
        <f>'[1]2025年已发货'!H:H</f>
        <v>0</v>
      </c>
      <c r="I9828" s="2">
        <f>'[1]2025年已发货'!I:I</f>
        <v>0</v>
      </c>
      <c r="J9828" s="2" vm="1" t="e">
        <f>_xlfn._xlws.FILTER(辅助信息!D:D,辅助信息!G:G=G9828)</f>
        <v>#VALUE!</v>
      </c>
    </row>
    <row r="9829" spans="1:10">
      <c r="A9829" s="2">
        <f>'[1]2025年已发货'!A:A</f>
        <v>0</v>
      </c>
      <c r="B9829" s="2">
        <f>'[1]2025年已发货'!B:B</f>
        <v>0</v>
      </c>
      <c r="C9829" s="2">
        <f>'[1]2025年已发货'!C:C</f>
        <v>0</v>
      </c>
      <c r="D9829" s="2">
        <f>'[1]2025年已发货'!D:D</f>
        <v>0</v>
      </c>
      <c r="E9829" s="2">
        <f>'[1]2025年已发货'!E:E</f>
        <v>0</v>
      </c>
      <c r="F9829" s="4">
        <f>'[1]2025年已发货'!F:F</f>
        <v>0</v>
      </c>
      <c r="G9829" s="2">
        <f>'[1]2025年已发货'!G:G</f>
        <v>0</v>
      </c>
      <c r="H9829" s="2">
        <f>'[1]2025年已发货'!H:H</f>
        <v>0</v>
      </c>
      <c r="I9829" s="2">
        <f>'[1]2025年已发货'!I:I</f>
        <v>0</v>
      </c>
      <c r="J9829" s="2" vm="1" t="e">
        <f>_xlfn._xlws.FILTER(辅助信息!D:D,辅助信息!G:G=G9829)</f>
        <v>#VALUE!</v>
      </c>
    </row>
    <row r="9830" spans="1:10">
      <c r="A9830" s="2">
        <f>'[1]2025年已发货'!A:A</f>
        <v>0</v>
      </c>
      <c r="B9830" s="2">
        <f>'[1]2025年已发货'!B:B</f>
        <v>0</v>
      </c>
      <c r="C9830" s="2">
        <f>'[1]2025年已发货'!C:C</f>
        <v>0</v>
      </c>
      <c r="D9830" s="2">
        <f>'[1]2025年已发货'!D:D</f>
        <v>0</v>
      </c>
      <c r="E9830" s="2">
        <f>'[1]2025年已发货'!E:E</f>
        <v>0</v>
      </c>
      <c r="F9830" s="4">
        <f>'[1]2025年已发货'!F:F</f>
        <v>0</v>
      </c>
      <c r="G9830" s="2">
        <f>'[1]2025年已发货'!G:G</f>
        <v>0</v>
      </c>
      <c r="H9830" s="2">
        <f>'[1]2025年已发货'!H:H</f>
        <v>0</v>
      </c>
      <c r="I9830" s="2">
        <f>'[1]2025年已发货'!I:I</f>
        <v>0</v>
      </c>
      <c r="J9830" s="2" vm="1" t="e">
        <f>_xlfn._xlws.FILTER(辅助信息!D:D,辅助信息!G:G=G9830)</f>
        <v>#VALUE!</v>
      </c>
    </row>
    <row r="9831" spans="1:10">
      <c r="A9831" s="2">
        <f>'[1]2025年已发货'!A:A</f>
        <v>0</v>
      </c>
      <c r="B9831" s="2">
        <f>'[1]2025年已发货'!B:B</f>
        <v>0</v>
      </c>
      <c r="C9831" s="2">
        <f>'[1]2025年已发货'!C:C</f>
        <v>0</v>
      </c>
      <c r="D9831" s="2">
        <f>'[1]2025年已发货'!D:D</f>
        <v>0</v>
      </c>
      <c r="E9831" s="2">
        <f>'[1]2025年已发货'!E:E</f>
        <v>0</v>
      </c>
      <c r="F9831" s="4">
        <f>'[1]2025年已发货'!F:F</f>
        <v>0</v>
      </c>
      <c r="G9831" s="2">
        <f>'[1]2025年已发货'!G:G</f>
        <v>0</v>
      </c>
      <c r="H9831" s="2">
        <f>'[1]2025年已发货'!H:H</f>
        <v>0</v>
      </c>
      <c r="I9831" s="2">
        <f>'[1]2025年已发货'!I:I</f>
        <v>0</v>
      </c>
      <c r="J9831" s="2" vm="1" t="e">
        <f>_xlfn._xlws.FILTER(辅助信息!D:D,辅助信息!G:G=G9831)</f>
        <v>#VALUE!</v>
      </c>
    </row>
    <row r="9832" spans="1:10">
      <c r="A9832" s="2">
        <f>'[1]2025年已发货'!A:A</f>
        <v>0</v>
      </c>
      <c r="B9832" s="2">
        <f>'[1]2025年已发货'!B:B</f>
        <v>0</v>
      </c>
      <c r="C9832" s="2">
        <f>'[1]2025年已发货'!C:C</f>
        <v>0</v>
      </c>
      <c r="D9832" s="2">
        <f>'[1]2025年已发货'!D:D</f>
        <v>0</v>
      </c>
      <c r="E9832" s="2">
        <f>'[1]2025年已发货'!E:E</f>
        <v>0</v>
      </c>
      <c r="F9832" s="4">
        <f>'[1]2025年已发货'!F:F</f>
        <v>0</v>
      </c>
      <c r="G9832" s="2">
        <f>'[1]2025年已发货'!G:G</f>
        <v>0</v>
      </c>
      <c r="H9832" s="2">
        <f>'[1]2025年已发货'!H:H</f>
        <v>0</v>
      </c>
      <c r="I9832" s="2">
        <f>'[1]2025年已发货'!I:I</f>
        <v>0</v>
      </c>
      <c r="J9832" s="2" vm="1" t="e">
        <f>_xlfn._xlws.FILTER(辅助信息!D:D,辅助信息!G:G=G9832)</f>
        <v>#VALUE!</v>
      </c>
    </row>
    <row r="9833" spans="1:10">
      <c r="A9833" s="2">
        <f>'[1]2025年已发货'!A:A</f>
        <v>0</v>
      </c>
      <c r="B9833" s="2">
        <f>'[1]2025年已发货'!B:B</f>
        <v>0</v>
      </c>
      <c r="C9833" s="2">
        <f>'[1]2025年已发货'!C:C</f>
        <v>0</v>
      </c>
      <c r="D9833" s="2">
        <f>'[1]2025年已发货'!D:D</f>
        <v>0</v>
      </c>
      <c r="E9833" s="2">
        <f>'[1]2025年已发货'!E:E</f>
        <v>0</v>
      </c>
      <c r="F9833" s="4">
        <f>'[1]2025年已发货'!F:F</f>
        <v>0</v>
      </c>
      <c r="G9833" s="2">
        <f>'[1]2025年已发货'!G:G</f>
        <v>0</v>
      </c>
      <c r="H9833" s="2">
        <f>'[1]2025年已发货'!H:H</f>
        <v>0</v>
      </c>
      <c r="I9833" s="2">
        <f>'[1]2025年已发货'!I:I</f>
        <v>0</v>
      </c>
      <c r="J9833" s="2" vm="1" t="e">
        <f>_xlfn._xlws.FILTER(辅助信息!D:D,辅助信息!G:G=G9833)</f>
        <v>#VALUE!</v>
      </c>
    </row>
    <row r="9834" spans="1:10">
      <c r="A9834" s="2">
        <f>'[1]2025年已发货'!A:A</f>
        <v>0</v>
      </c>
      <c r="B9834" s="2">
        <f>'[1]2025年已发货'!B:B</f>
        <v>0</v>
      </c>
      <c r="C9834" s="2">
        <f>'[1]2025年已发货'!C:C</f>
        <v>0</v>
      </c>
      <c r="D9834" s="2">
        <f>'[1]2025年已发货'!D:D</f>
        <v>0</v>
      </c>
      <c r="E9834" s="2">
        <f>'[1]2025年已发货'!E:E</f>
        <v>0</v>
      </c>
      <c r="F9834" s="4">
        <f>'[1]2025年已发货'!F:F</f>
        <v>0</v>
      </c>
      <c r="G9834" s="2">
        <f>'[1]2025年已发货'!G:G</f>
        <v>0</v>
      </c>
      <c r="H9834" s="2">
        <f>'[1]2025年已发货'!H:H</f>
        <v>0</v>
      </c>
      <c r="I9834" s="2">
        <f>'[1]2025年已发货'!I:I</f>
        <v>0</v>
      </c>
      <c r="J9834" s="2" vm="1" t="e">
        <f>_xlfn._xlws.FILTER(辅助信息!D:D,辅助信息!G:G=G9834)</f>
        <v>#VALUE!</v>
      </c>
    </row>
    <row r="9835" spans="1:10">
      <c r="A9835" s="2">
        <f>'[1]2025年已发货'!A:A</f>
        <v>0</v>
      </c>
      <c r="B9835" s="2">
        <f>'[1]2025年已发货'!B:B</f>
        <v>0</v>
      </c>
      <c r="C9835" s="2">
        <f>'[1]2025年已发货'!C:C</f>
        <v>0</v>
      </c>
      <c r="D9835" s="2">
        <f>'[1]2025年已发货'!D:D</f>
        <v>0</v>
      </c>
      <c r="E9835" s="2">
        <f>'[1]2025年已发货'!E:E</f>
        <v>0</v>
      </c>
      <c r="F9835" s="4">
        <f>'[1]2025年已发货'!F:F</f>
        <v>0</v>
      </c>
      <c r="G9835" s="2">
        <f>'[1]2025年已发货'!G:G</f>
        <v>0</v>
      </c>
      <c r="H9835" s="2">
        <f>'[1]2025年已发货'!H:H</f>
        <v>0</v>
      </c>
      <c r="I9835" s="2">
        <f>'[1]2025年已发货'!I:I</f>
        <v>0</v>
      </c>
      <c r="J9835" s="2" vm="1" t="e">
        <f>_xlfn._xlws.FILTER(辅助信息!D:D,辅助信息!G:G=G9835)</f>
        <v>#VALUE!</v>
      </c>
    </row>
    <row r="9836" spans="1:10">
      <c r="A9836" s="2">
        <f>'[1]2025年已发货'!A:A</f>
        <v>0</v>
      </c>
      <c r="B9836" s="2">
        <f>'[1]2025年已发货'!B:B</f>
        <v>0</v>
      </c>
      <c r="C9836" s="2">
        <f>'[1]2025年已发货'!C:C</f>
        <v>0</v>
      </c>
      <c r="D9836" s="2">
        <f>'[1]2025年已发货'!D:D</f>
        <v>0</v>
      </c>
      <c r="E9836" s="2">
        <f>'[1]2025年已发货'!E:E</f>
        <v>0</v>
      </c>
      <c r="F9836" s="4">
        <f>'[1]2025年已发货'!F:F</f>
        <v>0</v>
      </c>
      <c r="G9836" s="2">
        <f>'[1]2025年已发货'!G:G</f>
        <v>0</v>
      </c>
      <c r="H9836" s="2">
        <f>'[1]2025年已发货'!H:H</f>
        <v>0</v>
      </c>
      <c r="I9836" s="2">
        <f>'[1]2025年已发货'!I:I</f>
        <v>0</v>
      </c>
      <c r="J9836" s="2" vm="1" t="e">
        <f>_xlfn._xlws.FILTER(辅助信息!D:D,辅助信息!G:G=G9836)</f>
        <v>#VALUE!</v>
      </c>
    </row>
    <row r="9837" spans="1:10">
      <c r="A9837" s="2">
        <f>'[1]2025年已发货'!A:A</f>
        <v>0</v>
      </c>
      <c r="B9837" s="2">
        <f>'[1]2025年已发货'!B:B</f>
        <v>0</v>
      </c>
      <c r="C9837" s="2">
        <f>'[1]2025年已发货'!C:C</f>
        <v>0</v>
      </c>
      <c r="D9837" s="2">
        <f>'[1]2025年已发货'!D:D</f>
        <v>0</v>
      </c>
      <c r="E9837" s="2">
        <f>'[1]2025年已发货'!E:E</f>
        <v>0</v>
      </c>
      <c r="F9837" s="4">
        <f>'[1]2025年已发货'!F:F</f>
        <v>0</v>
      </c>
      <c r="G9837" s="2">
        <f>'[1]2025年已发货'!G:G</f>
        <v>0</v>
      </c>
      <c r="H9837" s="2">
        <f>'[1]2025年已发货'!H:H</f>
        <v>0</v>
      </c>
      <c r="I9837" s="2">
        <f>'[1]2025年已发货'!I:I</f>
        <v>0</v>
      </c>
      <c r="J9837" s="2" vm="1" t="e">
        <f>_xlfn._xlws.FILTER(辅助信息!D:D,辅助信息!G:G=G9837)</f>
        <v>#VALUE!</v>
      </c>
    </row>
    <row r="9838" spans="1:10">
      <c r="A9838" s="2">
        <f>'[1]2025年已发货'!A:A</f>
        <v>0</v>
      </c>
      <c r="B9838" s="2">
        <f>'[1]2025年已发货'!B:B</f>
        <v>0</v>
      </c>
      <c r="C9838" s="2">
        <f>'[1]2025年已发货'!C:C</f>
        <v>0</v>
      </c>
      <c r="D9838" s="2">
        <f>'[1]2025年已发货'!D:D</f>
        <v>0</v>
      </c>
      <c r="E9838" s="2">
        <f>'[1]2025年已发货'!E:E</f>
        <v>0</v>
      </c>
      <c r="F9838" s="4">
        <f>'[1]2025年已发货'!F:F</f>
        <v>0</v>
      </c>
      <c r="G9838" s="2">
        <f>'[1]2025年已发货'!G:G</f>
        <v>0</v>
      </c>
      <c r="H9838" s="2">
        <f>'[1]2025年已发货'!H:H</f>
        <v>0</v>
      </c>
      <c r="I9838" s="2">
        <f>'[1]2025年已发货'!I:I</f>
        <v>0</v>
      </c>
      <c r="J9838" s="2" vm="1" t="e">
        <f>_xlfn._xlws.FILTER(辅助信息!D:D,辅助信息!G:G=G9838)</f>
        <v>#VALUE!</v>
      </c>
    </row>
    <row r="9839" spans="1:10">
      <c r="A9839" s="2">
        <f>'[1]2025年已发货'!A:A</f>
        <v>0</v>
      </c>
      <c r="B9839" s="2">
        <f>'[1]2025年已发货'!B:B</f>
        <v>0</v>
      </c>
      <c r="C9839" s="2">
        <f>'[1]2025年已发货'!C:C</f>
        <v>0</v>
      </c>
      <c r="D9839" s="2">
        <f>'[1]2025年已发货'!D:D</f>
        <v>0</v>
      </c>
      <c r="E9839" s="2">
        <f>'[1]2025年已发货'!E:E</f>
        <v>0</v>
      </c>
      <c r="F9839" s="4">
        <f>'[1]2025年已发货'!F:F</f>
        <v>0</v>
      </c>
      <c r="G9839" s="2">
        <f>'[1]2025年已发货'!G:G</f>
        <v>0</v>
      </c>
      <c r="H9839" s="2">
        <f>'[1]2025年已发货'!H:H</f>
        <v>0</v>
      </c>
      <c r="I9839" s="2">
        <f>'[1]2025年已发货'!I:I</f>
        <v>0</v>
      </c>
      <c r="J9839" s="2" vm="1" t="e">
        <f>_xlfn._xlws.FILTER(辅助信息!D:D,辅助信息!G:G=G9839)</f>
        <v>#VALUE!</v>
      </c>
    </row>
    <row r="9840" spans="1:10">
      <c r="A9840" s="2">
        <f>'[1]2025年已发货'!A:A</f>
        <v>0</v>
      </c>
      <c r="B9840" s="2">
        <f>'[1]2025年已发货'!B:B</f>
        <v>0</v>
      </c>
      <c r="C9840" s="2">
        <f>'[1]2025年已发货'!C:C</f>
        <v>0</v>
      </c>
      <c r="D9840" s="2">
        <f>'[1]2025年已发货'!D:D</f>
        <v>0</v>
      </c>
      <c r="E9840" s="2">
        <f>'[1]2025年已发货'!E:E</f>
        <v>0</v>
      </c>
      <c r="F9840" s="4">
        <f>'[1]2025年已发货'!F:F</f>
        <v>0</v>
      </c>
      <c r="G9840" s="2">
        <f>'[1]2025年已发货'!G:G</f>
        <v>0</v>
      </c>
      <c r="H9840" s="2">
        <f>'[1]2025年已发货'!H:H</f>
        <v>0</v>
      </c>
      <c r="I9840" s="2">
        <f>'[1]2025年已发货'!I:I</f>
        <v>0</v>
      </c>
      <c r="J9840" s="2" vm="1" t="e">
        <f>_xlfn._xlws.FILTER(辅助信息!D:D,辅助信息!G:G=G9840)</f>
        <v>#VALUE!</v>
      </c>
    </row>
    <row r="9841" spans="1:10">
      <c r="A9841" s="2">
        <f>'[1]2025年已发货'!A:A</f>
        <v>0</v>
      </c>
      <c r="B9841" s="2">
        <f>'[1]2025年已发货'!B:B</f>
        <v>0</v>
      </c>
      <c r="C9841" s="2">
        <f>'[1]2025年已发货'!C:C</f>
        <v>0</v>
      </c>
      <c r="D9841" s="2">
        <f>'[1]2025年已发货'!D:D</f>
        <v>0</v>
      </c>
      <c r="E9841" s="2">
        <f>'[1]2025年已发货'!E:E</f>
        <v>0</v>
      </c>
      <c r="F9841" s="4">
        <f>'[1]2025年已发货'!F:F</f>
        <v>0</v>
      </c>
      <c r="G9841" s="2">
        <f>'[1]2025年已发货'!G:G</f>
        <v>0</v>
      </c>
      <c r="H9841" s="2">
        <f>'[1]2025年已发货'!H:H</f>
        <v>0</v>
      </c>
      <c r="I9841" s="2">
        <f>'[1]2025年已发货'!I:I</f>
        <v>0</v>
      </c>
      <c r="J9841" s="2" vm="1" t="e">
        <f>_xlfn._xlws.FILTER(辅助信息!D:D,辅助信息!G:G=G9841)</f>
        <v>#VALUE!</v>
      </c>
    </row>
    <row r="9842" spans="1:10">
      <c r="A9842" s="2">
        <f>'[1]2025年已发货'!A:A</f>
        <v>0</v>
      </c>
      <c r="B9842" s="2">
        <f>'[1]2025年已发货'!B:B</f>
        <v>0</v>
      </c>
      <c r="C9842" s="2">
        <f>'[1]2025年已发货'!C:C</f>
        <v>0</v>
      </c>
      <c r="D9842" s="2">
        <f>'[1]2025年已发货'!D:D</f>
        <v>0</v>
      </c>
      <c r="E9842" s="2">
        <f>'[1]2025年已发货'!E:E</f>
        <v>0</v>
      </c>
      <c r="F9842" s="4">
        <f>'[1]2025年已发货'!F:F</f>
        <v>0</v>
      </c>
      <c r="G9842" s="2">
        <f>'[1]2025年已发货'!G:G</f>
        <v>0</v>
      </c>
      <c r="H9842" s="2">
        <f>'[1]2025年已发货'!H:H</f>
        <v>0</v>
      </c>
      <c r="I9842" s="2">
        <f>'[1]2025年已发货'!I:I</f>
        <v>0</v>
      </c>
      <c r="J9842" s="2" vm="1" t="e">
        <f>_xlfn._xlws.FILTER(辅助信息!D:D,辅助信息!G:G=G9842)</f>
        <v>#VALUE!</v>
      </c>
    </row>
    <row r="9843" spans="1:10">
      <c r="A9843" s="2">
        <f>'[1]2025年已发货'!A:A</f>
        <v>0</v>
      </c>
      <c r="B9843" s="2">
        <f>'[1]2025年已发货'!B:B</f>
        <v>0</v>
      </c>
      <c r="C9843" s="2">
        <f>'[1]2025年已发货'!C:C</f>
        <v>0</v>
      </c>
      <c r="D9843" s="2">
        <f>'[1]2025年已发货'!D:D</f>
        <v>0</v>
      </c>
      <c r="E9843" s="2">
        <f>'[1]2025年已发货'!E:E</f>
        <v>0</v>
      </c>
      <c r="F9843" s="4">
        <f>'[1]2025年已发货'!F:F</f>
        <v>0</v>
      </c>
      <c r="G9843" s="2">
        <f>'[1]2025年已发货'!G:G</f>
        <v>0</v>
      </c>
      <c r="H9843" s="2">
        <f>'[1]2025年已发货'!H:H</f>
        <v>0</v>
      </c>
      <c r="I9843" s="2">
        <f>'[1]2025年已发货'!I:I</f>
        <v>0</v>
      </c>
      <c r="J9843" s="2" vm="1" t="e">
        <f>_xlfn._xlws.FILTER(辅助信息!D:D,辅助信息!G:G=G9843)</f>
        <v>#VALUE!</v>
      </c>
    </row>
    <row r="9844" spans="1:10">
      <c r="A9844" s="2">
        <f>'[1]2025年已发货'!A:A</f>
        <v>0</v>
      </c>
      <c r="B9844" s="2">
        <f>'[1]2025年已发货'!B:B</f>
        <v>0</v>
      </c>
      <c r="C9844" s="2">
        <f>'[1]2025年已发货'!C:C</f>
        <v>0</v>
      </c>
      <c r="D9844" s="2">
        <f>'[1]2025年已发货'!D:D</f>
        <v>0</v>
      </c>
      <c r="E9844" s="2">
        <f>'[1]2025年已发货'!E:E</f>
        <v>0</v>
      </c>
      <c r="F9844" s="4">
        <f>'[1]2025年已发货'!F:F</f>
        <v>0</v>
      </c>
      <c r="G9844" s="2">
        <f>'[1]2025年已发货'!G:G</f>
        <v>0</v>
      </c>
      <c r="H9844" s="2">
        <f>'[1]2025年已发货'!H:H</f>
        <v>0</v>
      </c>
      <c r="I9844" s="2">
        <f>'[1]2025年已发货'!I:I</f>
        <v>0</v>
      </c>
      <c r="J9844" s="2" vm="1" t="e">
        <f>_xlfn._xlws.FILTER(辅助信息!D:D,辅助信息!G:G=G9844)</f>
        <v>#VALUE!</v>
      </c>
    </row>
    <row r="9845" spans="1:10">
      <c r="A9845" s="2">
        <f>'[1]2025年已发货'!A:A</f>
        <v>0</v>
      </c>
      <c r="B9845" s="2">
        <f>'[1]2025年已发货'!B:B</f>
        <v>0</v>
      </c>
      <c r="C9845" s="2">
        <f>'[1]2025年已发货'!C:C</f>
        <v>0</v>
      </c>
      <c r="D9845" s="2">
        <f>'[1]2025年已发货'!D:D</f>
        <v>0</v>
      </c>
      <c r="E9845" s="2">
        <f>'[1]2025年已发货'!E:E</f>
        <v>0</v>
      </c>
      <c r="F9845" s="4">
        <f>'[1]2025年已发货'!F:F</f>
        <v>0</v>
      </c>
      <c r="G9845" s="2">
        <f>'[1]2025年已发货'!G:G</f>
        <v>0</v>
      </c>
      <c r="H9845" s="2">
        <f>'[1]2025年已发货'!H:H</f>
        <v>0</v>
      </c>
      <c r="I9845" s="2">
        <f>'[1]2025年已发货'!I:I</f>
        <v>0</v>
      </c>
      <c r="J9845" s="2" vm="1" t="e">
        <f>_xlfn._xlws.FILTER(辅助信息!D:D,辅助信息!G:G=G9845)</f>
        <v>#VALUE!</v>
      </c>
    </row>
    <row r="9846" spans="1:10">
      <c r="A9846" s="2">
        <f>'[1]2025年已发货'!A:A</f>
        <v>0</v>
      </c>
      <c r="B9846" s="2">
        <f>'[1]2025年已发货'!B:B</f>
        <v>0</v>
      </c>
      <c r="C9846" s="2">
        <f>'[1]2025年已发货'!C:C</f>
        <v>0</v>
      </c>
      <c r="D9846" s="2">
        <f>'[1]2025年已发货'!D:D</f>
        <v>0</v>
      </c>
      <c r="E9846" s="2">
        <f>'[1]2025年已发货'!E:E</f>
        <v>0</v>
      </c>
      <c r="F9846" s="4">
        <f>'[1]2025年已发货'!F:F</f>
        <v>0</v>
      </c>
      <c r="G9846" s="2">
        <f>'[1]2025年已发货'!G:G</f>
        <v>0</v>
      </c>
      <c r="H9846" s="2">
        <f>'[1]2025年已发货'!H:H</f>
        <v>0</v>
      </c>
      <c r="I9846" s="2">
        <f>'[1]2025年已发货'!I:I</f>
        <v>0</v>
      </c>
      <c r="J9846" s="2" vm="1" t="e">
        <f>_xlfn._xlws.FILTER(辅助信息!D:D,辅助信息!G:G=G9846)</f>
        <v>#VALUE!</v>
      </c>
    </row>
    <row r="9847" spans="1:10">
      <c r="A9847" s="2">
        <f>'[1]2025年已发货'!A:A</f>
        <v>0</v>
      </c>
      <c r="B9847" s="2">
        <f>'[1]2025年已发货'!B:B</f>
        <v>0</v>
      </c>
      <c r="C9847" s="2">
        <f>'[1]2025年已发货'!C:C</f>
        <v>0</v>
      </c>
      <c r="D9847" s="2">
        <f>'[1]2025年已发货'!D:D</f>
        <v>0</v>
      </c>
      <c r="E9847" s="2">
        <f>'[1]2025年已发货'!E:E</f>
        <v>0</v>
      </c>
      <c r="F9847" s="4">
        <f>'[1]2025年已发货'!F:F</f>
        <v>0</v>
      </c>
      <c r="G9847" s="2">
        <f>'[1]2025年已发货'!G:G</f>
        <v>0</v>
      </c>
      <c r="H9847" s="2">
        <f>'[1]2025年已发货'!H:H</f>
        <v>0</v>
      </c>
      <c r="I9847" s="2">
        <f>'[1]2025年已发货'!I:I</f>
        <v>0</v>
      </c>
      <c r="J9847" s="2" vm="1" t="e">
        <f>_xlfn._xlws.FILTER(辅助信息!D:D,辅助信息!G:G=G9847)</f>
        <v>#VALUE!</v>
      </c>
    </row>
    <row r="9848" spans="1:10">
      <c r="A9848" s="2">
        <f>'[1]2025年已发货'!A:A</f>
        <v>0</v>
      </c>
      <c r="B9848" s="2">
        <f>'[1]2025年已发货'!B:B</f>
        <v>0</v>
      </c>
      <c r="C9848" s="2">
        <f>'[1]2025年已发货'!C:C</f>
        <v>0</v>
      </c>
      <c r="D9848" s="2">
        <f>'[1]2025年已发货'!D:D</f>
        <v>0</v>
      </c>
      <c r="E9848" s="2">
        <f>'[1]2025年已发货'!E:E</f>
        <v>0</v>
      </c>
      <c r="F9848" s="4">
        <f>'[1]2025年已发货'!F:F</f>
        <v>0</v>
      </c>
      <c r="G9848" s="2">
        <f>'[1]2025年已发货'!G:G</f>
        <v>0</v>
      </c>
      <c r="H9848" s="2">
        <f>'[1]2025年已发货'!H:H</f>
        <v>0</v>
      </c>
      <c r="I9848" s="2">
        <f>'[1]2025年已发货'!I:I</f>
        <v>0</v>
      </c>
      <c r="J9848" s="2" vm="1" t="e">
        <f>_xlfn._xlws.FILTER(辅助信息!D:D,辅助信息!G:G=G9848)</f>
        <v>#VALUE!</v>
      </c>
    </row>
    <row r="9849" spans="1:10">
      <c r="A9849" s="2">
        <f>'[1]2025年已发货'!A:A</f>
        <v>0</v>
      </c>
      <c r="B9849" s="2">
        <f>'[1]2025年已发货'!B:B</f>
        <v>0</v>
      </c>
      <c r="C9849" s="2">
        <f>'[1]2025年已发货'!C:C</f>
        <v>0</v>
      </c>
      <c r="D9849" s="2">
        <f>'[1]2025年已发货'!D:D</f>
        <v>0</v>
      </c>
      <c r="E9849" s="2">
        <f>'[1]2025年已发货'!E:E</f>
        <v>0</v>
      </c>
      <c r="F9849" s="4">
        <f>'[1]2025年已发货'!F:F</f>
        <v>0</v>
      </c>
      <c r="G9849" s="2">
        <f>'[1]2025年已发货'!G:G</f>
        <v>0</v>
      </c>
      <c r="H9849" s="2">
        <f>'[1]2025年已发货'!H:H</f>
        <v>0</v>
      </c>
      <c r="I9849" s="2">
        <f>'[1]2025年已发货'!I:I</f>
        <v>0</v>
      </c>
      <c r="J9849" s="2" vm="1" t="e">
        <f>_xlfn._xlws.FILTER(辅助信息!D:D,辅助信息!G:G=G9849)</f>
        <v>#VALUE!</v>
      </c>
    </row>
    <row r="9850" spans="1:10">
      <c r="A9850" s="2">
        <f>'[1]2025年已发货'!A:A</f>
        <v>0</v>
      </c>
      <c r="B9850" s="2">
        <f>'[1]2025年已发货'!B:B</f>
        <v>0</v>
      </c>
      <c r="C9850" s="2">
        <f>'[1]2025年已发货'!C:C</f>
        <v>0</v>
      </c>
      <c r="D9850" s="2">
        <f>'[1]2025年已发货'!D:D</f>
        <v>0</v>
      </c>
      <c r="E9850" s="2">
        <f>'[1]2025年已发货'!E:E</f>
        <v>0</v>
      </c>
      <c r="F9850" s="4">
        <f>'[1]2025年已发货'!F:F</f>
        <v>0</v>
      </c>
      <c r="G9850" s="2">
        <f>'[1]2025年已发货'!G:G</f>
        <v>0</v>
      </c>
      <c r="H9850" s="2">
        <f>'[1]2025年已发货'!H:H</f>
        <v>0</v>
      </c>
      <c r="I9850" s="2">
        <f>'[1]2025年已发货'!I:I</f>
        <v>0</v>
      </c>
      <c r="J9850" s="2" vm="1" t="e">
        <f>_xlfn._xlws.FILTER(辅助信息!D:D,辅助信息!G:G=G9850)</f>
        <v>#VALUE!</v>
      </c>
    </row>
    <row r="9851" spans="1:10">
      <c r="A9851" s="2">
        <f>'[1]2025年已发货'!A:A</f>
        <v>0</v>
      </c>
      <c r="B9851" s="2">
        <f>'[1]2025年已发货'!B:B</f>
        <v>0</v>
      </c>
      <c r="C9851" s="2">
        <f>'[1]2025年已发货'!C:C</f>
        <v>0</v>
      </c>
      <c r="D9851" s="2">
        <f>'[1]2025年已发货'!D:D</f>
        <v>0</v>
      </c>
      <c r="E9851" s="2">
        <f>'[1]2025年已发货'!E:E</f>
        <v>0</v>
      </c>
      <c r="F9851" s="4">
        <f>'[1]2025年已发货'!F:F</f>
        <v>0</v>
      </c>
      <c r="G9851" s="2">
        <f>'[1]2025年已发货'!G:G</f>
        <v>0</v>
      </c>
      <c r="H9851" s="2">
        <f>'[1]2025年已发货'!H:H</f>
        <v>0</v>
      </c>
      <c r="I9851" s="2">
        <f>'[1]2025年已发货'!I:I</f>
        <v>0</v>
      </c>
      <c r="J9851" s="2" vm="1" t="e">
        <f>_xlfn._xlws.FILTER(辅助信息!D:D,辅助信息!G:G=G9851)</f>
        <v>#VALUE!</v>
      </c>
    </row>
    <row r="9852" spans="1:10">
      <c r="A9852" s="2">
        <f>'[1]2025年已发货'!A:A</f>
        <v>0</v>
      </c>
      <c r="B9852" s="2">
        <f>'[1]2025年已发货'!B:B</f>
        <v>0</v>
      </c>
      <c r="C9852" s="2">
        <f>'[1]2025年已发货'!C:C</f>
        <v>0</v>
      </c>
      <c r="D9852" s="2">
        <f>'[1]2025年已发货'!D:D</f>
        <v>0</v>
      </c>
      <c r="E9852" s="2">
        <f>'[1]2025年已发货'!E:E</f>
        <v>0</v>
      </c>
      <c r="F9852" s="4">
        <f>'[1]2025年已发货'!F:F</f>
        <v>0</v>
      </c>
      <c r="G9852" s="2">
        <f>'[1]2025年已发货'!G:G</f>
        <v>0</v>
      </c>
      <c r="H9852" s="2">
        <f>'[1]2025年已发货'!H:H</f>
        <v>0</v>
      </c>
      <c r="I9852" s="2">
        <f>'[1]2025年已发货'!I:I</f>
        <v>0</v>
      </c>
      <c r="J9852" s="2" vm="1" t="e">
        <f>_xlfn._xlws.FILTER(辅助信息!D:D,辅助信息!G:G=G9852)</f>
        <v>#VALUE!</v>
      </c>
    </row>
    <row r="9853" spans="1:10">
      <c r="A9853" s="2">
        <f>'[1]2025年已发货'!A:A</f>
        <v>0</v>
      </c>
      <c r="B9853" s="2">
        <f>'[1]2025年已发货'!B:B</f>
        <v>0</v>
      </c>
      <c r="C9853" s="2">
        <f>'[1]2025年已发货'!C:C</f>
        <v>0</v>
      </c>
      <c r="D9853" s="2">
        <f>'[1]2025年已发货'!D:D</f>
        <v>0</v>
      </c>
      <c r="E9853" s="2">
        <f>'[1]2025年已发货'!E:E</f>
        <v>0</v>
      </c>
      <c r="F9853" s="4">
        <f>'[1]2025年已发货'!F:F</f>
        <v>0</v>
      </c>
      <c r="G9853" s="2">
        <f>'[1]2025年已发货'!G:G</f>
        <v>0</v>
      </c>
      <c r="H9853" s="2">
        <f>'[1]2025年已发货'!H:H</f>
        <v>0</v>
      </c>
      <c r="I9853" s="2">
        <f>'[1]2025年已发货'!I:I</f>
        <v>0</v>
      </c>
      <c r="J9853" s="2" vm="1" t="e">
        <f>_xlfn._xlws.FILTER(辅助信息!D:D,辅助信息!G:G=G9853)</f>
        <v>#VALUE!</v>
      </c>
    </row>
    <row r="9854" spans="1:10">
      <c r="A9854" s="2">
        <f>'[1]2025年已发货'!A:A</f>
        <v>0</v>
      </c>
      <c r="B9854" s="2">
        <f>'[1]2025年已发货'!B:B</f>
        <v>0</v>
      </c>
      <c r="C9854" s="2">
        <f>'[1]2025年已发货'!C:C</f>
        <v>0</v>
      </c>
      <c r="D9854" s="2">
        <f>'[1]2025年已发货'!D:D</f>
        <v>0</v>
      </c>
      <c r="E9854" s="2">
        <f>'[1]2025年已发货'!E:E</f>
        <v>0</v>
      </c>
      <c r="F9854" s="4">
        <f>'[1]2025年已发货'!F:F</f>
        <v>0</v>
      </c>
      <c r="G9854" s="2">
        <f>'[1]2025年已发货'!G:G</f>
        <v>0</v>
      </c>
      <c r="H9854" s="2">
        <f>'[1]2025年已发货'!H:H</f>
        <v>0</v>
      </c>
      <c r="I9854" s="2">
        <f>'[1]2025年已发货'!I:I</f>
        <v>0</v>
      </c>
      <c r="J9854" s="2" vm="1" t="e">
        <f>_xlfn._xlws.FILTER(辅助信息!D:D,辅助信息!G:G=G9854)</f>
        <v>#VALUE!</v>
      </c>
    </row>
    <row r="9855" spans="1:10">
      <c r="A9855" s="2">
        <f>'[1]2025年已发货'!A:A</f>
        <v>0</v>
      </c>
      <c r="B9855" s="2">
        <f>'[1]2025年已发货'!B:B</f>
        <v>0</v>
      </c>
      <c r="C9855" s="2">
        <f>'[1]2025年已发货'!C:C</f>
        <v>0</v>
      </c>
      <c r="D9855" s="2">
        <f>'[1]2025年已发货'!D:D</f>
        <v>0</v>
      </c>
      <c r="E9855" s="2">
        <f>'[1]2025年已发货'!E:E</f>
        <v>0</v>
      </c>
      <c r="F9855" s="4">
        <f>'[1]2025年已发货'!F:F</f>
        <v>0</v>
      </c>
      <c r="G9855" s="2">
        <f>'[1]2025年已发货'!G:G</f>
        <v>0</v>
      </c>
      <c r="H9855" s="2">
        <f>'[1]2025年已发货'!H:H</f>
        <v>0</v>
      </c>
      <c r="I9855" s="2">
        <f>'[1]2025年已发货'!I:I</f>
        <v>0</v>
      </c>
      <c r="J9855" s="2" vm="1" t="e">
        <f>_xlfn._xlws.FILTER(辅助信息!D:D,辅助信息!G:G=G9855)</f>
        <v>#VALUE!</v>
      </c>
    </row>
    <row r="9856" spans="1:10">
      <c r="A9856" s="2">
        <f>'[1]2025年已发货'!A:A</f>
        <v>0</v>
      </c>
      <c r="B9856" s="2">
        <f>'[1]2025年已发货'!B:B</f>
        <v>0</v>
      </c>
      <c r="C9856" s="2">
        <f>'[1]2025年已发货'!C:C</f>
        <v>0</v>
      </c>
      <c r="D9856" s="2">
        <f>'[1]2025年已发货'!D:D</f>
        <v>0</v>
      </c>
      <c r="E9856" s="2">
        <f>'[1]2025年已发货'!E:E</f>
        <v>0</v>
      </c>
      <c r="F9856" s="4">
        <f>'[1]2025年已发货'!F:F</f>
        <v>0</v>
      </c>
      <c r="G9856" s="2">
        <f>'[1]2025年已发货'!G:G</f>
        <v>0</v>
      </c>
      <c r="H9856" s="2">
        <f>'[1]2025年已发货'!H:H</f>
        <v>0</v>
      </c>
      <c r="I9856" s="2">
        <f>'[1]2025年已发货'!I:I</f>
        <v>0</v>
      </c>
      <c r="J9856" s="2" vm="1" t="e">
        <f>_xlfn._xlws.FILTER(辅助信息!D:D,辅助信息!G:G=G9856)</f>
        <v>#VALUE!</v>
      </c>
    </row>
    <row r="9857" spans="1:10">
      <c r="A9857" s="2">
        <f>'[1]2025年已发货'!A:A</f>
        <v>0</v>
      </c>
      <c r="B9857" s="2">
        <f>'[1]2025年已发货'!B:B</f>
        <v>0</v>
      </c>
      <c r="C9857" s="2">
        <f>'[1]2025年已发货'!C:C</f>
        <v>0</v>
      </c>
      <c r="D9857" s="2">
        <f>'[1]2025年已发货'!D:D</f>
        <v>0</v>
      </c>
      <c r="E9857" s="2">
        <f>'[1]2025年已发货'!E:E</f>
        <v>0</v>
      </c>
      <c r="F9857" s="4">
        <f>'[1]2025年已发货'!F:F</f>
        <v>0</v>
      </c>
      <c r="G9857" s="2">
        <f>'[1]2025年已发货'!G:G</f>
        <v>0</v>
      </c>
      <c r="H9857" s="2">
        <f>'[1]2025年已发货'!H:H</f>
        <v>0</v>
      </c>
      <c r="I9857" s="2">
        <f>'[1]2025年已发货'!I:I</f>
        <v>0</v>
      </c>
      <c r="J9857" s="2" vm="1" t="e">
        <f>_xlfn._xlws.FILTER(辅助信息!D:D,辅助信息!G:G=G9857)</f>
        <v>#VALUE!</v>
      </c>
    </row>
    <row r="9858" spans="1:10">
      <c r="A9858" s="2">
        <f>'[1]2025年已发货'!A:A</f>
        <v>0</v>
      </c>
      <c r="B9858" s="2">
        <f>'[1]2025年已发货'!B:B</f>
        <v>0</v>
      </c>
      <c r="C9858" s="2">
        <f>'[1]2025年已发货'!C:C</f>
        <v>0</v>
      </c>
      <c r="D9858" s="2">
        <f>'[1]2025年已发货'!D:D</f>
        <v>0</v>
      </c>
      <c r="E9858" s="2">
        <f>'[1]2025年已发货'!E:E</f>
        <v>0</v>
      </c>
      <c r="F9858" s="4">
        <f>'[1]2025年已发货'!F:F</f>
        <v>0</v>
      </c>
      <c r="G9858" s="2">
        <f>'[1]2025年已发货'!G:G</f>
        <v>0</v>
      </c>
      <c r="H9858" s="2">
        <f>'[1]2025年已发货'!H:H</f>
        <v>0</v>
      </c>
      <c r="I9858" s="2">
        <f>'[1]2025年已发货'!I:I</f>
        <v>0</v>
      </c>
      <c r="J9858" s="2" vm="1" t="e">
        <f>_xlfn._xlws.FILTER(辅助信息!D:D,辅助信息!G:G=G9858)</f>
        <v>#VALUE!</v>
      </c>
    </row>
    <row r="9859" spans="1:10">
      <c r="A9859" s="2">
        <f>'[1]2025年已发货'!A:A</f>
        <v>0</v>
      </c>
      <c r="B9859" s="2">
        <f>'[1]2025年已发货'!B:B</f>
        <v>0</v>
      </c>
      <c r="C9859" s="2">
        <f>'[1]2025年已发货'!C:C</f>
        <v>0</v>
      </c>
      <c r="D9859" s="2">
        <f>'[1]2025年已发货'!D:D</f>
        <v>0</v>
      </c>
      <c r="E9859" s="2">
        <f>'[1]2025年已发货'!E:E</f>
        <v>0</v>
      </c>
      <c r="F9859" s="4">
        <f>'[1]2025年已发货'!F:F</f>
        <v>0</v>
      </c>
      <c r="G9859" s="2">
        <f>'[1]2025年已发货'!G:G</f>
        <v>0</v>
      </c>
      <c r="H9859" s="2">
        <f>'[1]2025年已发货'!H:H</f>
        <v>0</v>
      </c>
      <c r="I9859" s="2">
        <f>'[1]2025年已发货'!I:I</f>
        <v>0</v>
      </c>
      <c r="J9859" s="2" vm="1" t="e">
        <f>_xlfn._xlws.FILTER(辅助信息!D:D,辅助信息!G:G=G9859)</f>
        <v>#VALUE!</v>
      </c>
    </row>
    <row r="9860" spans="1:10">
      <c r="A9860" s="2">
        <f>'[1]2025年已发货'!A:A</f>
        <v>0</v>
      </c>
      <c r="B9860" s="2">
        <f>'[1]2025年已发货'!B:B</f>
        <v>0</v>
      </c>
      <c r="C9860" s="2">
        <f>'[1]2025年已发货'!C:C</f>
        <v>0</v>
      </c>
      <c r="D9860" s="2">
        <f>'[1]2025年已发货'!D:D</f>
        <v>0</v>
      </c>
      <c r="E9860" s="2">
        <f>'[1]2025年已发货'!E:E</f>
        <v>0</v>
      </c>
      <c r="F9860" s="4">
        <f>'[1]2025年已发货'!F:F</f>
        <v>0</v>
      </c>
      <c r="G9860" s="2">
        <f>'[1]2025年已发货'!G:G</f>
        <v>0</v>
      </c>
      <c r="H9860" s="2">
        <f>'[1]2025年已发货'!H:H</f>
        <v>0</v>
      </c>
      <c r="I9860" s="2">
        <f>'[1]2025年已发货'!I:I</f>
        <v>0</v>
      </c>
      <c r="J9860" s="2" vm="1" t="e">
        <f>_xlfn._xlws.FILTER(辅助信息!D:D,辅助信息!G:G=G9860)</f>
        <v>#VALUE!</v>
      </c>
    </row>
    <row r="9861" spans="1:10">
      <c r="A9861" s="2">
        <f>'[1]2025年已发货'!A:A</f>
        <v>0</v>
      </c>
      <c r="B9861" s="2">
        <f>'[1]2025年已发货'!B:B</f>
        <v>0</v>
      </c>
      <c r="C9861" s="2">
        <f>'[1]2025年已发货'!C:C</f>
        <v>0</v>
      </c>
      <c r="D9861" s="2">
        <f>'[1]2025年已发货'!D:D</f>
        <v>0</v>
      </c>
      <c r="E9861" s="2">
        <f>'[1]2025年已发货'!E:E</f>
        <v>0</v>
      </c>
      <c r="F9861" s="4">
        <f>'[1]2025年已发货'!F:F</f>
        <v>0</v>
      </c>
      <c r="G9861" s="2">
        <f>'[1]2025年已发货'!G:G</f>
        <v>0</v>
      </c>
      <c r="H9861" s="2">
        <f>'[1]2025年已发货'!H:H</f>
        <v>0</v>
      </c>
      <c r="I9861" s="2">
        <f>'[1]2025年已发货'!I:I</f>
        <v>0</v>
      </c>
      <c r="J9861" s="2" vm="1" t="e">
        <f>_xlfn._xlws.FILTER(辅助信息!D:D,辅助信息!G:G=G9861)</f>
        <v>#VALUE!</v>
      </c>
    </row>
    <row r="9862" spans="1:10">
      <c r="A9862" s="2">
        <f>'[1]2025年已发货'!A:A</f>
        <v>0</v>
      </c>
      <c r="B9862" s="2">
        <f>'[1]2025年已发货'!B:B</f>
        <v>0</v>
      </c>
      <c r="C9862" s="2">
        <f>'[1]2025年已发货'!C:C</f>
        <v>0</v>
      </c>
      <c r="D9862" s="2">
        <f>'[1]2025年已发货'!D:D</f>
        <v>0</v>
      </c>
      <c r="E9862" s="2">
        <f>'[1]2025年已发货'!E:E</f>
        <v>0</v>
      </c>
      <c r="F9862" s="4">
        <f>'[1]2025年已发货'!F:F</f>
        <v>0</v>
      </c>
      <c r="G9862" s="2">
        <f>'[1]2025年已发货'!G:G</f>
        <v>0</v>
      </c>
      <c r="H9862" s="2">
        <f>'[1]2025年已发货'!H:H</f>
        <v>0</v>
      </c>
      <c r="I9862" s="2">
        <f>'[1]2025年已发货'!I:I</f>
        <v>0</v>
      </c>
      <c r="J9862" s="2" vm="1" t="e">
        <f>_xlfn._xlws.FILTER(辅助信息!D:D,辅助信息!G:G=G9862)</f>
        <v>#VALUE!</v>
      </c>
    </row>
    <row r="9863" spans="1:10">
      <c r="A9863" s="2">
        <f>'[1]2025年已发货'!A:A</f>
        <v>0</v>
      </c>
      <c r="B9863" s="2">
        <f>'[1]2025年已发货'!B:B</f>
        <v>0</v>
      </c>
      <c r="C9863" s="2">
        <f>'[1]2025年已发货'!C:C</f>
        <v>0</v>
      </c>
      <c r="D9863" s="2">
        <f>'[1]2025年已发货'!D:D</f>
        <v>0</v>
      </c>
      <c r="E9863" s="2">
        <f>'[1]2025年已发货'!E:E</f>
        <v>0</v>
      </c>
      <c r="F9863" s="4">
        <f>'[1]2025年已发货'!F:F</f>
        <v>0</v>
      </c>
      <c r="G9863" s="2">
        <f>'[1]2025年已发货'!G:G</f>
        <v>0</v>
      </c>
      <c r="H9863" s="2">
        <f>'[1]2025年已发货'!H:H</f>
        <v>0</v>
      </c>
      <c r="I9863" s="2">
        <f>'[1]2025年已发货'!I:I</f>
        <v>0</v>
      </c>
      <c r="J9863" s="2" vm="1" t="e">
        <f>_xlfn._xlws.FILTER(辅助信息!D:D,辅助信息!G:G=G9863)</f>
        <v>#VALUE!</v>
      </c>
    </row>
    <row r="9864" spans="1:10">
      <c r="A9864" s="2">
        <f>'[1]2025年已发货'!A:A</f>
        <v>0</v>
      </c>
      <c r="B9864" s="2">
        <f>'[1]2025年已发货'!B:B</f>
        <v>0</v>
      </c>
      <c r="C9864" s="2">
        <f>'[1]2025年已发货'!C:C</f>
        <v>0</v>
      </c>
      <c r="D9864" s="2">
        <f>'[1]2025年已发货'!D:D</f>
        <v>0</v>
      </c>
      <c r="E9864" s="2">
        <f>'[1]2025年已发货'!E:E</f>
        <v>0</v>
      </c>
      <c r="F9864" s="4">
        <f>'[1]2025年已发货'!F:F</f>
        <v>0</v>
      </c>
      <c r="G9864" s="2">
        <f>'[1]2025年已发货'!G:G</f>
        <v>0</v>
      </c>
      <c r="H9864" s="2">
        <f>'[1]2025年已发货'!H:H</f>
        <v>0</v>
      </c>
      <c r="I9864" s="2">
        <f>'[1]2025年已发货'!I:I</f>
        <v>0</v>
      </c>
      <c r="J9864" s="2" vm="1" t="e">
        <f>_xlfn._xlws.FILTER(辅助信息!D:D,辅助信息!G:G=G9864)</f>
        <v>#VALUE!</v>
      </c>
    </row>
    <row r="9865" spans="1:10">
      <c r="A9865" s="2">
        <f>'[1]2025年已发货'!A:A</f>
        <v>0</v>
      </c>
      <c r="B9865" s="2">
        <f>'[1]2025年已发货'!B:B</f>
        <v>0</v>
      </c>
      <c r="C9865" s="2">
        <f>'[1]2025年已发货'!C:C</f>
        <v>0</v>
      </c>
      <c r="D9865" s="2">
        <f>'[1]2025年已发货'!D:D</f>
        <v>0</v>
      </c>
      <c r="E9865" s="2">
        <f>'[1]2025年已发货'!E:E</f>
        <v>0</v>
      </c>
      <c r="F9865" s="4">
        <f>'[1]2025年已发货'!F:F</f>
        <v>0</v>
      </c>
      <c r="G9865" s="2">
        <f>'[1]2025年已发货'!G:G</f>
        <v>0</v>
      </c>
      <c r="H9865" s="2">
        <f>'[1]2025年已发货'!H:H</f>
        <v>0</v>
      </c>
      <c r="I9865" s="2">
        <f>'[1]2025年已发货'!I:I</f>
        <v>0</v>
      </c>
      <c r="J9865" s="2" vm="1" t="e">
        <f>_xlfn._xlws.FILTER(辅助信息!D:D,辅助信息!G:G=G9865)</f>
        <v>#VALUE!</v>
      </c>
    </row>
    <row r="9866" spans="1:10">
      <c r="A9866" s="2">
        <f>'[1]2025年已发货'!A:A</f>
        <v>0</v>
      </c>
      <c r="B9866" s="2">
        <f>'[1]2025年已发货'!B:B</f>
        <v>0</v>
      </c>
      <c r="C9866" s="2">
        <f>'[1]2025年已发货'!C:C</f>
        <v>0</v>
      </c>
      <c r="D9866" s="2">
        <f>'[1]2025年已发货'!D:D</f>
        <v>0</v>
      </c>
      <c r="E9866" s="2">
        <f>'[1]2025年已发货'!E:E</f>
        <v>0</v>
      </c>
      <c r="F9866" s="4">
        <f>'[1]2025年已发货'!F:F</f>
        <v>0</v>
      </c>
      <c r="G9866" s="2">
        <f>'[1]2025年已发货'!G:G</f>
        <v>0</v>
      </c>
      <c r="H9866" s="2">
        <f>'[1]2025年已发货'!H:H</f>
        <v>0</v>
      </c>
      <c r="I9866" s="2">
        <f>'[1]2025年已发货'!I:I</f>
        <v>0</v>
      </c>
      <c r="J9866" s="2" vm="1" t="e">
        <f>_xlfn._xlws.FILTER(辅助信息!D:D,辅助信息!G:G=G9866)</f>
        <v>#VALUE!</v>
      </c>
    </row>
    <row r="9867" spans="1:10">
      <c r="A9867" s="2">
        <f>'[1]2025年已发货'!A:A</f>
        <v>0</v>
      </c>
      <c r="B9867" s="2">
        <f>'[1]2025年已发货'!B:B</f>
        <v>0</v>
      </c>
      <c r="C9867" s="2">
        <f>'[1]2025年已发货'!C:C</f>
        <v>0</v>
      </c>
      <c r="D9867" s="2">
        <f>'[1]2025年已发货'!D:D</f>
        <v>0</v>
      </c>
      <c r="E9867" s="2">
        <f>'[1]2025年已发货'!E:E</f>
        <v>0</v>
      </c>
      <c r="F9867" s="4">
        <f>'[1]2025年已发货'!F:F</f>
        <v>0</v>
      </c>
      <c r="G9867" s="2">
        <f>'[1]2025年已发货'!G:G</f>
        <v>0</v>
      </c>
      <c r="H9867" s="2">
        <f>'[1]2025年已发货'!H:H</f>
        <v>0</v>
      </c>
      <c r="I9867" s="2">
        <f>'[1]2025年已发货'!I:I</f>
        <v>0</v>
      </c>
      <c r="J9867" s="2" vm="1" t="e">
        <f>_xlfn._xlws.FILTER(辅助信息!D:D,辅助信息!G:G=G9867)</f>
        <v>#VALUE!</v>
      </c>
    </row>
    <row r="9868" spans="1:10">
      <c r="A9868" s="2">
        <f>'[1]2025年已发货'!A:A</f>
        <v>0</v>
      </c>
      <c r="B9868" s="2">
        <f>'[1]2025年已发货'!B:B</f>
        <v>0</v>
      </c>
      <c r="C9868" s="2">
        <f>'[1]2025年已发货'!C:C</f>
        <v>0</v>
      </c>
      <c r="D9868" s="2">
        <f>'[1]2025年已发货'!D:D</f>
        <v>0</v>
      </c>
      <c r="E9868" s="2">
        <f>'[1]2025年已发货'!E:E</f>
        <v>0</v>
      </c>
      <c r="F9868" s="4">
        <f>'[1]2025年已发货'!F:F</f>
        <v>0</v>
      </c>
      <c r="G9868" s="2">
        <f>'[1]2025年已发货'!G:G</f>
        <v>0</v>
      </c>
      <c r="H9868" s="2">
        <f>'[1]2025年已发货'!H:H</f>
        <v>0</v>
      </c>
      <c r="I9868" s="2">
        <f>'[1]2025年已发货'!I:I</f>
        <v>0</v>
      </c>
      <c r="J9868" s="2" vm="1" t="e">
        <f>_xlfn._xlws.FILTER(辅助信息!D:D,辅助信息!G:G=G9868)</f>
        <v>#VALUE!</v>
      </c>
    </row>
    <row r="9869" spans="1:10">
      <c r="A9869" s="2">
        <f>'[1]2025年已发货'!A:A</f>
        <v>0</v>
      </c>
      <c r="B9869" s="2">
        <f>'[1]2025年已发货'!B:B</f>
        <v>0</v>
      </c>
      <c r="C9869" s="2">
        <f>'[1]2025年已发货'!C:C</f>
        <v>0</v>
      </c>
      <c r="D9869" s="2">
        <f>'[1]2025年已发货'!D:D</f>
        <v>0</v>
      </c>
      <c r="E9869" s="2">
        <f>'[1]2025年已发货'!E:E</f>
        <v>0</v>
      </c>
      <c r="F9869" s="4">
        <f>'[1]2025年已发货'!F:F</f>
        <v>0</v>
      </c>
      <c r="G9869" s="2">
        <f>'[1]2025年已发货'!G:G</f>
        <v>0</v>
      </c>
      <c r="H9869" s="2">
        <f>'[1]2025年已发货'!H:H</f>
        <v>0</v>
      </c>
      <c r="I9869" s="2">
        <f>'[1]2025年已发货'!I:I</f>
        <v>0</v>
      </c>
      <c r="J9869" s="2" vm="1" t="e">
        <f>_xlfn._xlws.FILTER(辅助信息!D:D,辅助信息!G:G=G9869)</f>
        <v>#VALUE!</v>
      </c>
    </row>
    <row r="9870" spans="1:10">
      <c r="A9870" s="2">
        <f>'[1]2025年已发货'!A:A</f>
        <v>0</v>
      </c>
      <c r="B9870" s="2">
        <f>'[1]2025年已发货'!B:B</f>
        <v>0</v>
      </c>
      <c r="C9870" s="2">
        <f>'[1]2025年已发货'!C:C</f>
        <v>0</v>
      </c>
      <c r="D9870" s="2">
        <f>'[1]2025年已发货'!D:D</f>
        <v>0</v>
      </c>
      <c r="E9870" s="2">
        <f>'[1]2025年已发货'!E:E</f>
        <v>0</v>
      </c>
      <c r="F9870" s="4">
        <f>'[1]2025年已发货'!F:F</f>
        <v>0</v>
      </c>
      <c r="G9870" s="2">
        <f>'[1]2025年已发货'!G:G</f>
        <v>0</v>
      </c>
      <c r="H9870" s="2">
        <f>'[1]2025年已发货'!H:H</f>
        <v>0</v>
      </c>
      <c r="I9870" s="2">
        <f>'[1]2025年已发货'!I:I</f>
        <v>0</v>
      </c>
      <c r="J9870" s="2" vm="1" t="e">
        <f>_xlfn._xlws.FILTER(辅助信息!D:D,辅助信息!G:G=G9870)</f>
        <v>#VALUE!</v>
      </c>
    </row>
    <row r="9871" spans="1:10">
      <c r="A9871" s="2">
        <f>'[1]2025年已发货'!A:A</f>
        <v>0</v>
      </c>
      <c r="B9871" s="2">
        <f>'[1]2025年已发货'!B:B</f>
        <v>0</v>
      </c>
      <c r="C9871" s="2">
        <f>'[1]2025年已发货'!C:C</f>
        <v>0</v>
      </c>
      <c r="D9871" s="2">
        <f>'[1]2025年已发货'!D:D</f>
        <v>0</v>
      </c>
      <c r="E9871" s="2">
        <f>'[1]2025年已发货'!E:E</f>
        <v>0</v>
      </c>
      <c r="F9871" s="4">
        <f>'[1]2025年已发货'!F:F</f>
        <v>0</v>
      </c>
      <c r="G9871" s="2">
        <f>'[1]2025年已发货'!G:G</f>
        <v>0</v>
      </c>
      <c r="H9871" s="2">
        <f>'[1]2025年已发货'!H:H</f>
        <v>0</v>
      </c>
      <c r="I9871" s="2">
        <f>'[1]2025年已发货'!I:I</f>
        <v>0</v>
      </c>
      <c r="J9871" s="2" vm="1" t="e">
        <f>_xlfn._xlws.FILTER(辅助信息!D:D,辅助信息!G:G=G9871)</f>
        <v>#VALUE!</v>
      </c>
    </row>
    <row r="9872" spans="1:10">
      <c r="A9872" s="2">
        <f>'[1]2025年已发货'!A:A</f>
        <v>0</v>
      </c>
      <c r="B9872" s="2">
        <f>'[1]2025年已发货'!B:B</f>
        <v>0</v>
      </c>
      <c r="C9872" s="2">
        <f>'[1]2025年已发货'!C:C</f>
        <v>0</v>
      </c>
      <c r="D9872" s="2">
        <f>'[1]2025年已发货'!D:D</f>
        <v>0</v>
      </c>
      <c r="E9872" s="2">
        <f>'[1]2025年已发货'!E:E</f>
        <v>0</v>
      </c>
      <c r="F9872" s="4">
        <f>'[1]2025年已发货'!F:F</f>
        <v>0</v>
      </c>
      <c r="G9872" s="2">
        <f>'[1]2025年已发货'!G:G</f>
        <v>0</v>
      </c>
      <c r="H9872" s="2">
        <f>'[1]2025年已发货'!H:H</f>
        <v>0</v>
      </c>
      <c r="I9872" s="2">
        <f>'[1]2025年已发货'!I:I</f>
        <v>0</v>
      </c>
      <c r="J9872" s="2" vm="1" t="e">
        <f>_xlfn._xlws.FILTER(辅助信息!D:D,辅助信息!G:G=G9872)</f>
        <v>#VALUE!</v>
      </c>
    </row>
    <row r="9873" spans="1:10">
      <c r="A9873" s="2">
        <f>'[1]2025年已发货'!A:A</f>
        <v>0</v>
      </c>
      <c r="B9873" s="2">
        <f>'[1]2025年已发货'!B:B</f>
        <v>0</v>
      </c>
      <c r="C9873" s="2">
        <f>'[1]2025年已发货'!C:C</f>
        <v>0</v>
      </c>
      <c r="D9873" s="2">
        <f>'[1]2025年已发货'!D:D</f>
        <v>0</v>
      </c>
      <c r="E9873" s="2">
        <f>'[1]2025年已发货'!E:E</f>
        <v>0</v>
      </c>
      <c r="F9873" s="4">
        <f>'[1]2025年已发货'!F:F</f>
        <v>0</v>
      </c>
      <c r="G9873" s="2">
        <f>'[1]2025年已发货'!G:G</f>
        <v>0</v>
      </c>
      <c r="H9873" s="2">
        <f>'[1]2025年已发货'!H:H</f>
        <v>0</v>
      </c>
      <c r="I9873" s="2">
        <f>'[1]2025年已发货'!I:I</f>
        <v>0</v>
      </c>
      <c r="J9873" s="2" vm="1" t="e">
        <f>_xlfn._xlws.FILTER(辅助信息!D:D,辅助信息!G:G=G9873)</f>
        <v>#VALUE!</v>
      </c>
    </row>
    <row r="9874" spans="1:10">
      <c r="A9874" s="2">
        <f>'[1]2025年已发货'!A:A</f>
        <v>0</v>
      </c>
      <c r="B9874" s="2">
        <f>'[1]2025年已发货'!B:B</f>
        <v>0</v>
      </c>
      <c r="C9874" s="2">
        <f>'[1]2025年已发货'!C:C</f>
        <v>0</v>
      </c>
      <c r="D9874" s="2">
        <f>'[1]2025年已发货'!D:D</f>
        <v>0</v>
      </c>
      <c r="E9874" s="2">
        <f>'[1]2025年已发货'!E:E</f>
        <v>0</v>
      </c>
      <c r="F9874" s="4">
        <f>'[1]2025年已发货'!F:F</f>
        <v>0</v>
      </c>
      <c r="G9874" s="2">
        <f>'[1]2025年已发货'!G:G</f>
        <v>0</v>
      </c>
      <c r="H9874" s="2">
        <f>'[1]2025年已发货'!H:H</f>
        <v>0</v>
      </c>
      <c r="I9874" s="2">
        <f>'[1]2025年已发货'!I:I</f>
        <v>0</v>
      </c>
      <c r="J9874" s="2" vm="1" t="e">
        <f>_xlfn._xlws.FILTER(辅助信息!D:D,辅助信息!G:G=G9874)</f>
        <v>#VALUE!</v>
      </c>
    </row>
    <row r="9875" spans="1:10">
      <c r="A9875" s="2">
        <f>'[1]2025年已发货'!A:A</f>
        <v>0</v>
      </c>
      <c r="B9875" s="2">
        <f>'[1]2025年已发货'!B:B</f>
        <v>0</v>
      </c>
      <c r="C9875" s="2">
        <f>'[1]2025年已发货'!C:C</f>
        <v>0</v>
      </c>
      <c r="D9875" s="2">
        <f>'[1]2025年已发货'!D:D</f>
        <v>0</v>
      </c>
      <c r="E9875" s="2">
        <f>'[1]2025年已发货'!E:E</f>
        <v>0</v>
      </c>
      <c r="F9875" s="4">
        <f>'[1]2025年已发货'!F:F</f>
        <v>0</v>
      </c>
      <c r="G9875" s="2">
        <f>'[1]2025年已发货'!G:G</f>
        <v>0</v>
      </c>
      <c r="H9875" s="2">
        <f>'[1]2025年已发货'!H:H</f>
        <v>0</v>
      </c>
      <c r="I9875" s="2">
        <f>'[1]2025年已发货'!I:I</f>
        <v>0</v>
      </c>
      <c r="J9875" s="2" vm="1" t="e">
        <f>_xlfn._xlws.FILTER(辅助信息!D:D,辅助信息!G:G=G9875)</f>
        <v>#VALUE!</v>
      </c>
    </row>
    <row r="9876" spans="1:10">
      <c r="A9876" s="2">
        <f>'[1]2025年已发货'!A:A</f>
        <v>0</v>
      </c>
      <c r="B9876" s="2">
        <f>'[1]2025年已发货'!B:B</f>
        <v>0</v>
      </c>
      <c r="C9876" s="2">
        <f>'[1]2025年已发货'!C:C</f>
        <v>0</v>
      </c>
      <c r="D9876" s="2">
        <f>'[1]2025年已发货'!D:D</f>
        <v>0</v>
      </c>
      <c r="E9876" s="2">
        <f>'[1]2025年已发货'!E:E</f>
        <v>0</v>
      </c>
      <c r="F9876" s="4">
        <f>'[1]2025年已发货'!F:F</f>
        <v>0</v>
      </c>
      <c r="G9876" s="2">
        <f>'[1]2025年已发货'!G:G</f>
        <v>0</v>
      </c>
      <c r="H9876" s="2">
        <f>'[1]2025年已发货'!H:H</f>
        <v>0</v>
      </c>
      <c r="I9876" s="2">
        <f>'[1]2025年已发货'!I:I</f>
        <v>0</v>
      </c>
      <c r="J9876" s="2" vm="1" t="e">
        <f>_xlfn._xlws.FILTER(辅助信息!D:D,辅助信息!G:G=G9876)</f>
        <v>#VALUE!</v>
      </c>
    </row>
    <row r="9877" spans="1:10">
      <c r="A9877" s="2">
        <f>'[1]2025年已发货'!A:A</f>
        <v>0</v>
      </c>
      <c r="B9877" s="2">
        <f>'[1]2025年已发货'!B:B</f>
        <v>0</v>
      </c>
      <c r="C9877" s="2">
        <f>'[1]2025年已发货'!C:C</f>
        <v>0</v>
      </c>
      <c r="D9877" s="2">
        <f>'[1]2025年已发货'!D:D</f>
        <v>0</v>
      </c>
      <c r="E9877" s="2">
        <f>'[1]2025年已发货'!E:E</f>
        <v>0</v>
      </c>
      <c r="F9877" s="4">
        <f>'[1]2025年已发货'!F:F</f>
        <v>0</v>
      </c>
      <c r="G9877" s="2">
        <f>'[1]2025年已发货'!G:G</f>
        <v>0</v>
      </c>
      <c r="H9877" s="2">
        <f>'[1]2025年已发货'!H:H</f>
        <v>0</v>
      </c>
      <c r="I9877" s="2">
        <f>'[1]2025年已发货'!I:I</f>
        <v>0</v>
      </c>
      <c r="J9877" s="2" vm="1" t="e">
        <f>_xlfn._xlws.FILTER(辅助信息!D:D,辅助信息!G:G=G9877)</f>
        <v>#VALUE!</v>
      </c>
    </row>
    <row r="9878" spans="1:10">
      <c r="A9878" s="2">
        <f>'[1]2025年已发货'!A:A</f>
        <v>0</v>
      </c>
      <c r="B9878" s="2">
        <f>'[1]2025年已发货'!B:B</f>
        <v>0</v>
      </c>
      <c r="C9878" s="2">
        <f>'[1]2025年已发货'!C:C</f>
        <v>0</v>
      </c>
      <c r="D9878" s="2">
        <f>'[1]2025年已发货'!D:D</f>
        <v>0</v>
      </c>
      <c r="E9878" s="2">
        <f>'[1]2025年已发货'!E:E</f>
        <v>0</v>
      </c>
      <c r="F9878" s="4">
        <f>'[1]2025年已发货'!F:F</f>
        <v>0</v>
      </c>
      <c r="G9878" s="2">
        <f>'[1]2025年已发货'!G:G</f>
        <v>0</v>
      </c>
      <c r="H9878" s="2">
        <f>'[1]2025年已发货'!H:H</f>
        <v>0</v>
      </c>
      <c r="I9878" s="2">
        <f>'[1]2025年已发货'!I:I</f>
        <v>0</v>
      </c>
      <c r="J9878" s="2" vm="1" t="e">
        <f>_xlfn._xlws.FILTER(辅助信息!D:D,辅助信息!G:G=G9878)</f>
        <v>#VALUE!</v>
      </c>
    </row>
    <row r="9879" spans="1:10">
      <c r="A9879" s="2">
        <f>'[1]2025年已发货'!A:A</f>
        <v>0</v>
      </c>
      <c r="B9879" s="2">
        <f>'[1]2025年已发货'!B:B</f>
        <v>0</v>
      </c>
      <c r="C9879" s="2">
        <f>'[1]2025年已发货'!C:C</f>
        <v>0</v>
      </c>
      <c r="D9879" s="2">
        <f>'[1]2025年已发货'!D:D</f>
        <v>0</v>
      </c>
      <c r="E9879" s="2">
        <f>'[1]2025年已发货'!E:E</f>
        <v>0</v>
      </c>
      <c r="F9879" s="4">
        <f>'[1]2025年已发货'!F:F</f>
        <v>0</v>
      </c>
      <c r="G9879" s="2">
        <f>'[1]2025年已发货'!G:G</f>
        <v>0</v>
      </c>
      <c r="H9879" s="2">
        <f>'[1]2025年已发货'!H:H</f>
        <v>0</v>
      </c>
      <c r="I9879" s="2">
        <f>'[1]2025年已发货'!I:I</f>
        <v>0</v>
      </c>
      <c r="J9879" s="2" vm="1" t="e">
        <f>_xlfn._xlws.FILTER(辅助信息!D:D,辅助信息!G:G=G9879)</f>
        <v>#VALUE!</v>
      </c>
    </row>
    <row r="9880" spans="1:10">
      <c r="A9880" s="2">
        <f>'[1]2025年已发货'!A:A</f>
        <v>0</v>
      </c>
      <c r="B9880" s="2">
        <f>'[1]2025年已发货'!B:B</f>
        <v>0</v>
      </c>
      <c r="C9880" s="2">
        <f>'[1]2025年已发货'!C:C</f>
        <v>0</v>
      </c>
      <c r="D9880" s="2">
        <f>'[1]2025年已发货'!D:D</f>
        <v>0</v>
      </c>
      <c r="E9880" s="2">
        <f>'[1]2025年已发货'!E:E</f>
        <v>0</v>
      </c>
      <c r="F9880" s="4">
        <f>'[1]2025年已发货'!F:F</f>
        <v>0</v>
      </c>
      <c r="G9880" s="2">
        <f>'[1]2025年已发货'!G:G</f>
        <v>0</v>
      </c>
      <c r="H9880" s="2">
        <f>'[1]2025年已发货'!H:H</f>
        <v>0</v>
      </c>
      <c r="I9880" s="2">
        <f>'[1]2025年已发货'!I:I</f>
        <v>0</v>
      </c>
      <c r="J9880" s="2" vm="1" t="e">
        <f>_xlfn._xlws.FILTER(辅助信息!D:D,辅助信息!G:G=G9880)</f>
        <v>#VALUE!</v>
      </c>
    </row>
    <row r="9881" spans="1:10">
      <c r="A9881" s="2">
        <f>'[1]2025年已发货'!A:A</f>
        <v>0</v>
      </c>
      <c r="B9881" s="2">
        <f>'[1]2025年已发货'!B:B</f>
        <v>0</v>
      </c>
      <c r="C9881" s="2">
        <f>'[1]2025年已发货'!C:C</f>
        <v>0</v>
      </c>
      <c r="D9881" s="2">
        <f>'[1]2025年已发货'!D:D</f>
        <v>0</v>
      </c>
      <c r="E9881" s="2">
        <f>'[1]2025年已发货'!E:E</f>
        <v>0</v>
      </c>
      <c r="F9881" s="4">
        <f>'[1]2025年已发货'!F:F</f>
        <v>0</v>
      </c>
      <c r="G9881" s="2">
        <f>'[1]2025年已发货'!G:G</f>
        <v>0</v>
      </c>
      <c r="H9881" s="2">
        <f>'[1]2025年已发货'!H:H</f>
        <v>0</v>
      </c>
      <c r="I9881" s="2">
        <f>'[1]2025年已发货'!I:I</f>
        <v>0</v>
      </c>
      <c r="J9881" s="2" vm="1" t="e">
        <f>_xlfn._xlws.FILTER(辅助信息!D:D,辅助信息!G:G=G9881)</f>
        <v>#VALUE!</v>
      </c>
    </row>
    <row r="9882" spans="1:10">
      <c r="A9882" s="2">
        <f>'[1]2025年已发货'!A:A</f>
        <v>0</v>
      </c>
      <c r="B9882" s="2">
        <f>'[1]2025年已发货'!B:B</f>
        <v>0</v>
      </c>
      <c r="C9882" s="2">
        <f>'[1]2025年已发货'!C:C</f>
        <v>0</v>
      </c>
      <c r="D9882" s="2">
        <f>'[1]2025年已发货'!D:D</f>
        <v>0</v>
      </c>
      <c r="E9882" s="2">
        <f>'[1]2025年已发货'!E:E</f>
        <v>0</v>
      </c>
      <c r="F9882" s="4">
        <f>'[1]2025年已发货'!F:F</f>
        <v>0</v>
      </c>
      <c r="G9882" s="2">
        <f>'[1]2025年已发货'!G:G</f>
        <v>0</v>
      </c>
      <c r="H9882" s="2">
        <f>'[1]2025年已发货'!H:H</f>
        <v>0</v>
      </c>
      <c r="I9882" s="2">
        <f>'[1]2025年已发货'!I:I</f>
        <v>0</v>
      </c>
      <c r="J9882" s="2" vm="1" t="e">
        <f>_xlfn._xlws.FILTER(辅助信息!D:D,辅助信息!G:G=G9882)</f>
        <v>#VALUE!</v>
      </c>
    </row>
    <row r="9883" spans="1:10">
      <c r="A9883" s="2">
        <f>'[1]2025年已发货'!A:A</f>
        <v>0</v>
      </c>
      <c r="B9883" s="2">
        <f>'[1]2025年已发货'!B:B</f>
        <v>0</v>
      </c>
      <c r="C9883" s="2">
        <f>'[1]2025年已发货'!C:C</f>
        <v>0</v>
      </c>
      <c r="D9883" s="2">
        <f>'[1]2025年已发货'!D:D</f>
        <v>0</v>
      </c>
      <c r="E9883" s="2">
        <f>'[1]2025年已发货'!E:E</f>
        <v>0</v>
      </c>
      <c r="F9883" s="4">
        <f>'[1]2025年已发货'!F:F</f>
        <v>0</v>
      </c>
      <c r="G9883" s="2">
        <f>'[1]2025年已发货'!G:G</f>
        <v>0</v>
      </c>
      <c r="H9883" s="2">
        <f>'[1]2025年已发货'!H:H</f>
        <v>0</v>
      </c>
      <c r="I9883" s="2">
        <f>'[1]2025年已发货'!I:I</f>
        <v>0</v>
      </c>
      <c r="J9883" s="2" vm="1" t="e">
        <f>_xlfn._xlws.FILTER(辅助信息!D:D,辅助信息!G:G=G9883)</f>
        <v>#VALUE!</v>
      </c>
    </row>
    <row r="9884" spans="1:10">
      <c r="A9884" s="2">
        <f>'[1]2025年已发货'!A:A</f>
        <v>0</v>
      </c>
      <c r="B9884" s="2">
        <f>'[1]2025年已发货'!B:B</f>
        <v>0</v>
      </c>
      <c r="C9884" s="2">
        <f>'[1]2025年已发货'!C:C</f>
        <v>0</v>
      </c>
      <c r="D9884" s="2">
        <f>'[1]2025年已发货'!D:D</f>
        <v>0</v>
      </c>
      <c r="E9884" s="2">
        <f>'[1]2025年已发货'!E:E</f>
        <v>0</v>
      </c>
      <c r="F9884" s="4">
        <f>'[1]2025年已发货'!F:F</f>
        <v>0</v>
      </c>
      <c r="G9884" s="2">
        <f>'[1]2025年已发货'!G:G</f>
        <v>0</v>
      </c>
      <c r="H9884" s="2">
        <f>'[1]2025年已发货'!H:H</f>
        <v>0</v>
      </c>
      <c r="I9884" s="2">
        <f>'[1]2025年已发货'!I:I</f>
        <v>0</v>
      </c>
      <c r="J9884" s="2" vm="1" t="e">
        <f>_xlfn._xlws.FILTER(辅助信息!D:D,辅助信息!G:G=G9884)</f>
        <v>#VALUE!</v>
      </c>
    </row>
    <row r="9885" spans="1:10">
      <c r="A9885" s="2">
        <f>'[1]2025年已发货'!A:A</f>
        <v>0</v>
      </c>
      <c r="B9885" s="2">
        <f>'[1]2025年已发货'!B:B</f>
        <v>0</v>
      </c>
      <c r="C9885" s="2">
        <f>'[1]2025年已发货'!C:C</f>
        <v>0</v>
      </c>
      <c r="D9885" s="2">
        <f>'[1]2025年已发货'!D:D</f>
        <v>0</v>
      </c>
      <c r="E9885" s="2">
        <f>'[1]2025年已发货'!E:E</f>
        <v>0</v>
      </c>
      <c r="F9885" s="4">
        <f>'[1]2025年已发货'!F:F</f>
        <v>0</v>
      </c>
      <c r="G9885" s="2">
        <f>'[1]2025年已发货'!G:G</f>
        <v>0</v>
      </c>
      <c r="H9885" s="2">
        <f>'[1]2025年已发货'!H:H</f>
        <v>0</v>
      </c>
      <c r="I9885" s="2">
        <f>'[1]2025年已发货'!I:I</f>
        <v>0</v>
      </c>
      <c r="J9885" s="2" vm="1" t="e">
        <f>_xlfn._xlws.FILTER(辅助信息!D:D,辅助信息!G:G=G9885)</f>
        <v>#VALUE!</v>
      </c>
    </row>
    <row r="9886" spans="1:10">
      <c r="A9886" s="2">
        <f>'[1]2025年已发货'!A:A</f>
        <v>0</v>
      </c>
      <c r="B9886" s="2">
        <f>'[1]2025年已发货'!B:B</f>
        <v>0</v>
      </c>
      <c r="C9886" s="2">
        <f>'[1]2025年已发货'!C:C</f>
        <v>0</v>
      </c>
      <c r="D9886" s="2">
        <f>'[1]2025年已发货'!D:D</f>
        <v>0</v>
      </c>
      <c r="E9886" s="2">
        <f>'[1]2025年已发货'!E:E</f>
        <v>0</v>
      </c>
      <c r="F9886" s="4">
        <f>'[1]2025年已发货'!F:F</f>
        <v>0</v>
      </c>
      <c r="G9886" s="2">
        <f>'[1]2025年已发货'!G:G</f>
        <v>0</v>
      </c>
      <c r="H9886" s="2">
        <f>'[1]2025年已发货'!H:H</f>
        <v>0</v>
      </c>
      <c r="I9886" s="2">
        <f>'[1]2025年已发货'!I:I</f>
        <v>0</v>
      </c>
      <c r="J9886" s="2" vm="1" t="e">
        <f>_xlfn._xlws.FILTER(辅助信息!D:D,辅助信息!G:G=G9886)</f>
        <v>#VALUE!</v>
      </c>
    </row>
    <row r="9887" spans="1:10">
      <c r="A9887" s="2">
        <f>'[1]2025年已发货'!A:A</f>
        <v>0</v>
      </c>
      <c r="B9887" s="2">
        <f>'[1]2025年已发货'!B:B</f>
        <v>0</v>
      </c>
      <c r="C9887" s="2">
        <f>'[1]2025年已发货'!C:C</f>
        <v>0</v>
      </c>
      <c r="D9887" s="2">
        <f>'[1]2025年已发货'!D:D</f>
        <v>0</v>
      </c>
      <c r="E9887" s="2">
        <f>'[1]2025年已发货'!E:E</f>
        <v>0</v>
      </c>
      <c r="F9887" s="4">
        <f>'[1]2025年已发货'!F:F</f>
        <v>0</v>
      </c>
      <c r="G9887" s="2">
        <f>'[1]2025年已发货'!G:G</f>
        <v>0</v>
      </c>
      <c r="H9887" s="2">
        <f>'[1]2025年已发货'!H:H</f>
        <v>0</v>
      </c>
      <c r="I9887" s="2">
        <f>'[1]2025年已发货'!I:I</f>
        <v>0</v>
      </c>
      <c r="J9887" s="2" vm="1" t="e">
        <f>_xlfn._xlws.FILTER(辅助信息!D:D,辅助信息!G:G=G9887)</f>
        <v>#VALUE!</v>
      </c>
    </row>
    <row r="9888" spans="1:10">
      <c r="A9888" s="2">
        <f>'[1]2025年已发货'!A:A</f>
        <v>0</v>
      </c>
      <c r="B9888" s="2">
        <f>'[1]2025年已发货'!B:B</f>
        <v>0</v>
      </c>
      <c r="C9888" s="2">
        <f>'[1]2025年已发货'!C:C</f>
        <v>0</v>
      </c>
      <c r="D9888" s="2">
        <f>'[1]2025年已发货'!D:D</f>
        <v>0</v>
      </c>
      <c r="E9888" s="2">
        <f>'[1]2025年已发货'!E:E</f>
        <v>0</v>
      </c>
      <c r="F9888" s="4">
        <f>'[1]2025年已发货'!F:F</f>
        <v>0</v>
      </c>
      <c r="G9888" s="2">
        <f>'[1]2025年已发货'!G:G</f>
        <v>0</v>
      </c>
      <c r="H9888" s="2">
        <f>'[1]2025年已发货'!H:H</f>
        <v>0</v>
      </c>
      <c r="I9888" s="2">
        <f>'[1]2025年已发货'!I:I</f>
        <v>0</v>
      </c>
      <c r="J9888" s="2" vm="1" t="e">
        <f>_xlfn._xlws.FILTER(辅助信息!D:D,辅助信息!G:G=G9888)</f>
        <v>#VALUE!</v>
      </c>
    </row>
    <row r="9889" spans="1:10">
      <c r="A9889" s="2">
        <f>'[1]2025年已发货'!A:A</f>
        <v>0</v>
      </c>
      <c r="B9889" s="2">
        <f>'[1]2025年已发货'!B:B</f>
        <v>0</v>
      </c>
      <c r="C9889" s="2">
        <f>'[1]2025年已发货'!C:C</f>
        <v>0</v>
      </c>
      <c r="D9889" s="2">
        <f>'[1]2025年已发货'!D:D</f>
        <v>0</v>
      </c>
      <c r="E9889" s="2">
        <f>'[1]2025年已发货'!E:E</f>
        <v>0</v>
      </c>
      <c r="F9889" s="4">
        <f>'[1]2025年已发货'!F:F</f>
        <v>0</v>
      </c>
      <c r="G9889" s="2">
        <f>'[1]2025年已发货'!G:G</f>
        <v>0</v>
      </c>
      <c r="H9889" s="2">
        <f>'[1]2025年已发货'!H:H</f>
        <v>0</v>
      </c>
      <c r="I9889" s="2">
        <f>'[1]2025年已发货'!I:I</f>
        <v>0</v>
      </c>
      <c r="J9889" s="2" vm="1" t="e">
        <f>_xlfn._xlws.FILTER(辅助信息!D:D,辅助信息!G:G=G9889)</f>
        <v>#VALUE!</v>
      </c>
    </row>
    <row r="9890" spans="1:10">
      <c r="A9890" s="2">
        <f>'[1]2025年已发货'!A:A</f>
        <v>0</v>
      </c>
      <c r="B9890" s="2">
        <f>'[1]2025年已发货'!B:B</f>
        <v>0</v>
      </c>
      <c r="C9890" s="2">
        <f>'[1]2025年已发货'!C:C</f>
        <v>0</v>
      </c>
      <c r="D9890" s="2">
        <f>'[1]2025年已发货'!D:D</f>
        <v>0</v>
      </c>
      <c r="E9890" s="2">
        <f>'[1]2025年已发货'!E:E</f>
        <v>0</v>
      </c>
      <c r="F9890" s="4">
        <f>'[1]2025年已发货'!F:F</f>
        <v>0</v>
      </c>
      <c r="G9890" s="2">
        <f>'[1]2025年已发货'!G:G</f>
        <v>0</v>
      </c>
      <c r="H9890" s="2">
        <f>'[1]2025年已发货'!H:H</f>
        <v>0</v>
      </c>
      <c r="I9890" s="2">
        <f>'[1]2025年已发货'!I:I</f>
        <v>0</v>
      </c>
      <c r="J9890" s="2" vm="1" t="e">
        <f>_xlfn._xlws.FILTER(辅助信息!D:D,辅助信息!G:G=G9890)</f>
        <v>#VALUE!</v>
      </c>
    </row>
    <row r="9891" spans="1:10">
      <c r="A9891" s="2">
        <f>'[1]2025年已发货'!A:A</f>
        <v>0</v>
      </c>
      <c r="B9891" s="2">
        <f>'[1]2025年已发货'!B:B</f>
        <v>0</v>
      </c>
      <c r="C9891" s="2">
        <f>'[1]2025年已发货'!C:C</f>
        <v>0</v>
      </c>
      <c r="D9891" s="2">
        <f>'[1]2025年已发货'!D:D</f>
        <v>0</v>
      </c>
      <c r="E9891" s="2">
        <f>'[1]2025年已发货'!E:E</f>
        <v>0</v>
      </c>
      <c r="F9891" s="4">
        <f>'[1]2025年已发货'!F:F</f>
        <v>0</v>
      </c>
      <c r="G9891" s="2">
        <f>'[1]2025年已发货'!G:G</f>
        <v>0</v>
      </c>
      <c r="H9891" s="2">
        <f>'[1]2025年已发货'!H:H</f>
        <v>0</v>
      </c>
      <c r="I9891" s="2">
        <f>'[1]2025年已发货'!I:I</f>
        <v>0</v>
      </c>
      <c r="J9891" s="2" vm="1" t="e">
        <f>_xlfn._xlws.FILTER(辅助信息!D:D,辅助信息!G:G=G9891)</f>
        <v>#VALUE!</v>
      </c>
    </row>
    <row r="9892" spans="1:10">
      <c r="A9892" s="2">
        <f>'[1]2025年已发货'!A:A</f>
        <v>0</v>
      </c>
      <c r="B9892" s="2">
        <f>'[1]2025年已发货'!B:B</f>
        <v>0</v>
      </c>
      <c r="C9892" s="2">
        <f>'[1]2025年已发货'!C:C</f>
        <v>0</v>
      </c>
      <c r="D9892" s="2">
        <f>'[1]2025年已发货'!D:D</f>
        <v>0</v>
      </c>
      <c r="E9892" s="2">
        <f>'[1]2025年已发货'!E:E</f>
        <v>0</v>
      </c>
      <c r="F9892" s="4">
        <f>'[1]2025年已发货'!F:F</f>
        <v>0</v>
      </c>
      <c r="G9892" s="2">
        <f>'[1]2025年已发货'!G:G</f>
        <v>0</v>
      </c>
      <c r="H9892" s="2">
        <f>'[1]2025年已发货'!H:H</f>
        <v>0</v>
      </c>
      <c r="I9892" s="2">
        <f>'[1]2025年已发货'!I:I</f>
        <v>0</v>
      </c>
      <c r="J9892" s="2" vm="1" t="e">
        <f>_xlfn._xlws.FILTER(辅助信息!D:D,辅助信息!G:G=G9892)</f>
        <v>#VALUE!</v>
      </c>
    </row>
    <row r="9893" spans="1:10">
      <c r="A9893" s="2">
        <f>'[1]2025年已发货'!A:A</f>
        <v>0</v>
      </c>
      <c r="B9893" s="2">
        <f>'[1]2025年已发货'!B:B</f>
        <v>0</v>
      </c>
      <c r="C9893" s="2">
        <f>'[1]2025年已发货'!C:C</f>
        <v>0</v>
      </c>
      <c r="D9893" s="2">
        <f>'[1]2025年已发货'!D:D</f>
        <v>0</v>
      </c>
      <c r="E9893" s="2">
        <f>'[1]2025年已发货'!E:E</f>
        <v>0</v>
      </c>
      <c r="F9893" s="4">
        <f>'[1]2025年已发货'!F:F</f>
        <v>0</v>
      </c>
      <c r="G9893" s="2">
        <f>'[1]2025年已发货'!G:G</f>
        <v>0</v>
      </c>
      <c r="H9893" s="2">
        <f>'[1]2025年已发货'!H:H</f>
        <v>0</v>
      </c>
      <c r="I9893" s="2">
        <f>'[1]2025年已发货'!I:I</f>
        <v>0</v>
      </c>
      <c r="J9893" s="2" vm="1" t="e">
        <f>_xlfn._xlws.FILTER(辅助信息!D:D,辅助信息!G:G=G9893)</f>
        <v>#VALUE!</v>
      </c>
    </row>
    <row r="9894" spans="1:10">
      <c r="A9894" s="2">
        <f>'[1]2025年已发货'!A:A</f>
        <v>0</v>
      </c>
      <c r="B9894" s="2">
        <f>'[1]2025年已发货'!B:B</f>
        <v>0</v>
      </c>
      <c r="C9894" s="2">
        <f>'[1]2025年已发货'!C:C</f>
        <v>0</v>
      </c>
      <c r="D9894" s="2">
        <f>'[1]2025年已发货'!D:D</f>
        <v>0</v>
      </c>
      <c r="E9894" s="2">
        <f>'[1]2025年已发货'!E:E</f>
        <v>0</v>
      </c>
      <c r="F9894" s="4">
        <f>'[1]2025年已发货'!F:F</f>
        <v>0</v>
      </c>
      <c r="G9894" s="2">
        <f>'[1]2025年已发货'!G:G</f>
        <v>0</v>
      </c>
      <c r="H9894" s="2">
        <f>'[1]2025年已发货'!H:H</f>
        <v>0</v>
      </c>
      <c r="I9894" s="2">
        <f>'[1]2025年已发货'!I:I</f>
        <v>0</v>
      </c>
      <c r="J9894" s="2" vm="1" t="e">
        <f>_xlfn._xlws.FILTER(辅助信息!D:D,辅助信息!G:G=G9894)</f>
        <v>#VALUE!</v>
      </c>
    </row>
    <row r="9895" spans="1:10">
      <c r="A9895" s="2">
        <f>'[1]2025年已发货'!A:A</f>
        <v>0</v>
      </c>
      <c r="B9895" s="2">
        <f>'[1]2025年已发货'!B:B</f>
        <v>0</v>
      </c>
      <c r="C9895" s="2">
        <f>'[1]2025年已发货'!C:C</f>
        <v>0</v>
      </c>
      <c r="D9895" s="2">
        <f>'[1]2025年已发货'!D:D</f>
        <v>0</v>
      </c>
      <c r="E9895" s="2">
        <f>'[1]2025年已发货'!E:E</f>
        <v>0</v>
      </c>
      <c r="F9895" s="4">
        <f>'[1]2025年已发货'!F:F</f>
        <v>0</v>
      </c>
      <c r="G9895" s="2">
        <f>'[1]2025年已发货'!G:G</f>
        <v>0</v>
      </c>
      <c r="H9895" s="2">
        <f>'[1]2025年已发货'!H:H</f>
        <v>0</v>
      </c>
      <c r="I9895" s="2">
        <f>'[1]2025年已发货'!I:I</f>
        <v>0</v>
      </c>
      <c r="J9895" s="2" vm="1" t="e">
        <f>_xlfn._xlws.FILTER(辅助信息!D:D,辅助信息!G:G=G9895)</f>
        <v>#VALUE!</v>
      </c>
    </row>
    <row r="9896" spans="1:10">
      <c r="A9896" s="2">
        <f>'[1]2025年已发货'!A:A</f>
        <v>0</v>
      </c>
      <c r="B9896" s="2">
        <f>'[1]2025年已发货'!B:B</f>
        <v>0</v>
      </c>
      <c r="C9896" s="2">
        <f>'[1]2025年已发货'!C:C</f>
        <v>0</v>
      </c>
      <c r="D9896" s="2">
        <f>'[1]2025年已发货'!D:D</f>
        <v>0</v>
      </c>
      <c r="E9896" s="2">
        <f>'[1]2025年已发货'!E:E</f>
        <v>0</v>
      </c>
      <c r="F9896" s="4">
        <f>'[1]2025年已发货'!F:F</f>
        <v>0</v>
      </c>
      <c r="G9896" s="2">
        <f>'[1]2025年已发货'!G:G</f>
        <v>0</v>
      </c>
      <c r="H9896" s="2">
        <f>'[1]2025年已发货'!H:H</f>
        <v>0</v>
      </c>
      <c r="I9896" s="2">
        <f>'[1]2025年已发货'!I:I</f>
        <v>0</v>
      </c>
      <c r="J9896" s="2" vm="1" t="e">
        <f>_xlfn._xlws.FILTER(辅助信息!D:D,辅助信息!G:G=G9896)</f>
        <v>#VALUE!</v>
      </c>
    </row>
    <row r="9897" spans="1:10">
      <c r="A9897" s="2">
        <f>'[1]2025年已发货'!A:A</f>
        <v>0</v>
      </c>
      <c r="B9897" s="2">
        <f>'[1]2025年已发货'!B:B</f>
        <v>0</v>
      </c>
      <c r="C9897" s="2">
        <f>'[1]2025年已发货'!C:C</f>
        <v>0</v>
      </c>
      <c r="D9897" s="2">
        <f>'[1]2025年已发货'!D:D</f>
        <v>0</v>
      </c>
      <c r="E9897" s="2">
        <f>'[1]2025年已发货'!E:E</f>
        <v>0</v>
      </c>
      <c r="F9897" s="4">
        <f>'[1]2025年已发货'!F:F</f>
        <v>0</v>
      </c>
      <c r="G9897" s="2">
        <f>'[1]2025年已发货'!G:G</f>
        <v>0</v>
      </c>
      <c r="H9897" s="2">
        <f>'[1]2025年已发货'!H:H</f>
        <v>0</v>
      </c>
      <c r="I9897" s="2">
        <f>'[1]2025年已发货'!I:I</f>
        <v>0</v>
      </c>
      <c r="J9897" s="2" vm="1" t="e">
        <f>_xlfn._xlws.FILTER(辅助信息!D:D,辅助信息!G:G=G9897)</f>
        <v>#VALUE!</v>
      </c>
    </row>
    <row r="9898" spans="1:10">
      <c r="A9898" s="2">
        <f>'[1]2025年已发货'!A:A</f>
        <v>0</v>
      </c>
      <c r="B9898" s="2">
        <f>'[1]2025年已发货'!B:B</f>
        <v>0</v>
      </c>
      <c r="C9898" s="2">
        <f>'[1]2025年已发货'!C:C</f>
        <v>0</v>
      </c>
      <c r="D9898" s="2">
        <f>'[1]2025年已发货'!D:D</f>
        <v>0</v>
      </c>
      <c r="E9898" s="2">
        <f>'[1]2025年已发货'!E:E</f>
        <v>0</v>
      </c>
      <c r="F9898" s="4">
        <f>'[1]2025年已发货'!F:F</f>
        <v>0</v>
      </c>
      <c r="G9898" s="2">
        <f>'[1]2025年已发货'!G:G</f>
        <v>0</v>
      </c>
      <c r="H9898" s="2">
        <f>'[1]2025年已发货'!H:H</f>
        <v>0</v>
      </c>
      <c r="I9898" s="2">
        <f>'[1]2025年已发货'!I:I</f>
        <v>0</v>
      </c>
      <c r="J9898" s="2" vm="1" t="e">
        <f>_xlfn._xlws.FILTER(辅助信息!D:D,辅助信息!G:G=G9898)</f>
        <v>#VALUE!</v>
      </c>
    </row>
    <row r="9899" spans="1:10">
      <c r="A9899" s="2">
        <f>'[1]2025年已发货'!A:A</f>
        <v>0</v>
      </c>
      <c r="B9899" s="2">
        <f>'[1]2025年已发货'!B:B</f>
        <v>0</v>
      </c>
      <c r="C9899" s="2">
        <f>'[1]2025年已发货'!C:C</f>
        <v>0</v>
      </c>
      <c r="D9899" s="2">
        <f>'[1]2025年已发货'!D:D</f>
        <v>0</v>
      </c>
      <c r="E9899" s="2">
        <f>'[1]2025年已发货'!E:E</f>
        <v>0</v>
      </c>
      <c r="F9899" s="4">
        <f>'[1]2025年已发货'!F:F</f>
        <v>0</v>
      </c>
      <c r="G9899" s="2">
        <f>'[1]2025年已发货'!G:G</f>
        <v>0</v>
      </c>
      <c r="H9899" s="2">
        <f>'[1]2025年已发货'!H:H</f>
        <v>0</v>
      </c>
      <c r="I9899" s="2">
        <f>'[1]2025年已发货'!I:I</f>
        <v>0</v>
      </c>
      <c r="J9899" s="2" vm="1" t="e">
        <f>_xlfn._xlws.FILTER(辅助信息!D:D,辅助信息!G:G=G9899)</f>
        <v>#VALUE!</v>
      </c>
    </row>
    <row r="9900" spans="1:10">
      <c r="A9900" s="2">
        <f>'[1]2025年已发货'!A:A</f>
        <v>0</v>
      </c>
      <c r="B9900" s="2">
        <f>'[1]2025年已发货'!B:B</f>
        <v>0</v>
      </c>
      <c r="C9900" s="2">
        <f>'[1]2025年已发货'!C:C</f>
        <v>0</v>
      </c>
      <c r="D9900" s="2">
        <f>'[1]2025年已发货'!D:D</f>
        <v>0</v>
      </c>
      <c r="E9900" s="2">
        <f>'[1]2025年已发货'!E:E</f>
        <v>0</v>
      </c>
      <c r="F9900" s="4">
        <f>'[1]2025年已发货'!F:F</f>
        <v>0</v>
      </c>
      <c r="G9900" s="2">
        <f>'[1]2025年已发货'!G:G</f>
        <v>0</v>
      </c>
      <c r="H9900" s="2">
        <f>'[1]2025年已发货'!H:H</f>
        <v>0</v>
      </c>
      <c r="I9900" s="2">
        <f>'[1]2025年已发货'!I:I</f>
        <v>0</v>
      </c>
      <c r="J9900" s="2" vm="1" t="e">
        <f>_xlfn._xlws.FILTER(辅助信息!D:D,辅助信息!G:G=G9900)</f>
        <v>#VALUE!</v>
      </c>
    </row>
    <row r="9901" spans="1:10">
      <c r="A9901" s="2">
        <f>'[1]2025年已发货'!A:A</f>
        <v>0</v>
      </c>
      <c r="B9901" s="2">
        <f>'[1]2025年已发货'!B:B</f>
        <v>0</v>
      </c>
      <c r="C9901" s="2">
        <f>'[1]2025年已发货'!C:C</f>
        <v>0</v>
      </c>
      <c r="D9901" s="2">
        <f>'[1]2025年已发货'!D:D</f>
        <v>0</v>
      </c>
      <c r="E9901" s="2">
        <f>'[1]2025年已发货'!E:E</f>
        <v>0</v>
      </c>
      <c r="F9901" s="4">
        <f>'[1]2025年已发货'!F:F</f>
        <v>0</v>
      </c>
      <c r="G9901" s="2">
        <f>'[1]2025年已发货'!G:G</f>
        <v>0</v>
      </c>
      <c r="H9901" s="2">
        <f>'[1]2025年已发货'!H:H</f>
        <v>0</v>
      </c>
      <c r="I9901" s="2">
        <f>'[1]2025年已发货'!I:I</f>
        <v>0</v>
      </c>
      <c r="J9901" s="2" vm="1" t="e">
        <f>_xlfn._xlws.FILTER(辅助信息!D:D,辅助信息!G:G=G9901)</f>
        <v>#VALUE!</v>
      </c>
    </row>
    <row r="9902" spans="1:10">
      <c r="A9902" s="2">
        <f>'[1]2025年已发货'!A:A</f>
        <v>0</v>
      </c>
      <c r="B9902" s="2">
        <f>'[1]2025年已发货'!B:B</f>
        <v>0</v>
      </c>
      <c r="C9902" s="2">
        <f>'[1]2025年已发货'!C:C</f>
        <v>0</v>
      </c>
      <c r="D9902" s="2">
        <f>'[1]2025年已发货'!D:D</f>
        <v>0</v>
      </c>
      <c r="E9902" s="2">
        <f>'[1]2025年已发货'!E:E</f>
        <v>0</v>
      </c>
      <c r="F9902" s="4">
        <f>'[1]2025年已发货'!F:F</f>
        <v>0</v>
      </c>
      <c r="G9902" s="2">
        <f>'[1]2025年已发货'!G:G</f>
        <v>0</v>
      </c>
      <c r="H9902" s="2">
        <f>'[1]2025年已发货'!H:H</f>
        <v>0</v>
      </c>
      <c r="I9902" s="2">
        <f>'[1]2025年已发货'!I:I</f>
        <v>0</v>
      </c>
      <c r="J9902" s="2" vm="1" t="e">
        <f>_xlfn._xlws.FILTER(辅助信息!D:D,辅助信息!G:G=G9902)</f>
        <v>#VALUE!</v>
      </c>
    </row>
    <row r="9903" spans="1:10">
      <c r="A9903" s="2">
        <f>'[1]2025年已发货'!A:A</f>
        <v>0</v>
      </c>
      <c r="B9903" s="2">
        <f>'[1]2025年已发货'!B:B</f>
        <v>0</v>
      </c>
      <c r="C9903" s="2">
        <f>'[1]2025年已发货'!C:C</f>
        <v>0</v>
      </c>
      <c r="D9903" s="2">
        <f>'[1]2025年已发货'!D:D</f>
        <v>0</v>
      </c>
      <c r="E9903" s="2">
        <f>'[1]2025年已发货'!E:E</f>
        <v>0</v>
      </c>
      <c r="F9903" s="4">
        <f>'[1]2025年已发货'!F:F</f>
        <v>0</v>
      </c>
      <c r="G9903" s="2">
        <f>'[1]2025年已发货'!G:G</f>
        <v>0</v>
      </c>
      <c r="H9903" s="2">
        <f>'[1]2025年已发货'!H:H</f>
        <v>0</v>
      </c>
      <c r="I9903" s="2">
        <f>'[1]2025年已发货'!I:I</f>
        <v>0</v>
      </c>
      <c r="J9903" s="2" vm="1" t="e">
        <f>_xlfn._xlws.FILTER(辅助信息!D:D,辅助信息!G:G=G9903)</f>
        <v>#VALUE!</v>
      </c>
    </row>
    <row r="9904" spans="1:10">
      <c r="A9904" s="2">
        <f>'[1]2025年已发货'!A:A</f>
        <v>0</v>
      </c>
      <c r="B9904" s="2">
        <f>'[1]2025年已发货'!B:B</f>
        <v>0</v>
      </c>
      <c r="C9904" s="2">
        <f>'[1]2025年已发货'!C:C</f>
        <v>0</v>
      </c>
      <c r="D9904" s="2">
        <f>'[1]2025年已发货'!D:D</f>
        <v>0</v>
      </c>
      <c r="E9904" s="2">
        <f>'[1]2025年已发货'!E:E</f>
        <v>0</v>
      </c>
      <c r="F9904" s="4">
        <f>'[1]2025年已发货'!F:F</f>
        <v>0</v>
      </c>
      <c r="G9904" s="2">
        <f>'[1]2025年已发货'!G:G</f>
        <v>0</v>
      </c>
      <c r="H9904" s="2">
        <f>'[1]2025年已发货'!H:H</f>
        <v>0</v>
      </c>
      <c r="I9904" s="2">
        <f>'[1]2025年已发货'!I:I</f>
        <v>0</v>
      </c>
      <c r="J9904" s="2" vm="1" t="e">
        <f>_xlfn._xlws.FILTER(辅助信息!D:D,辅助信息!G:G=G9904)</f>
        <v>#VALUE!</v>
      </c>
    </row>
    <row r="9905" spans="1:10">
      <c r="A9905" s="2">
        <f>'[1]2025年已发货'!A:A</f>
        <v>0</v>
      </c>
      <c r="B9905" s="2">
        <f>'[1]2025年已发货'!B:B</f>
        <v>0</v>
      </c>
      <c r="C9905" s="2">
        <f>'[1]2025年已发货'!C:C</f>
        <v>0</v>
      </c>
      <c r="D9905" s="2">
        <f>'[1]2025年已发货'!D:D</f>
        <v>0</v>
      </c>
      <c r="E9905" s="2">
        <f>'[1]2025年已发货'!E:E</f>
        <v>0</v>
      </c>
      <c r="F9905" s="4">
        <f>'[1]2025年已发货'!F:F</f>
        <v>0</v>
      </c>
      <c r="G9905" s="2">
        <f>'[1]2025年已发货'!G:G</f>
        <v>0</v>
      </c>
      <c r="H9905" s="2">
        <f>'[1]2025年已发货'!H:H</f>
        <v>0</v>
      </c>
      <c r="I9905" s="2">
        <f>'[1]2025年已发货'!I:I</f>
        <v>0</v>
      </c>
      <c r="J9905" s="2" vm="1" t="e">
        <f>_xlfn._xlws.FILTER(辅助信息!D:D,辅助信息!G:G=G9905)</f>
        <v>#VALUE!</v>
      </c>
    </row>
    <row r="9906" spans="1:10">
      <c r="A9906" s="2">
        <f>'[1]2025年已发货'!A:A</f>
        <v>0</v>
      </c>
      <c r="B9906" s="2">
        <f>'[1]2025年已发货'!B:B</f>
        <v>0</v>
      </c>
      <c r="C9906" s="2">
        <f>'[1]2025年已发货'!C:C</f>
        <v>0</v>
      </c>
      <c r="D9906" s="2">
        <f>'[1]2025年已发货'!D:D</f>
        <v>0</v>
      </c>
      <c r="E9906" s="2">
        <f>'[1]2025年已发货'!E:E</f>
        <v>0</v>
      </c>
      <c r="F9906" s="4">
        <f>'[1]2025年已发货'!F:F</f>
        <v>0</v>
      </c>
      <c r="G9906" s="2">
        <f>'[1]2025年已发货'!G:G</f>
        <v>0</v>
      </c>
      <c r="H9906" s="2">
        <f>'[1]2025年已发货'!H:H</f>
        <v>0</v>
      </c>
      <c r="I9906" s="2">
        <f>'[1]2025年已发货'!I:I</f>
        <v>0</v>
      </c>
      <c r="J9906" s="2" vm="1" t="e">
        <f>_xlfn._xlws.FILTER(辅助信息!D:D,辅助信息!G:G=G9906)</f>
        <v>#VALUE!</v>
      </c>
    </row>
    <row r="9907" spans="1:10">
      <c r="A9907" s="2">
        <f>'[1]2025年已发货'!A:A</f>
        <v>0</v>
      </c>
      <c r="B9907" s="2">
        <f>'[1]2025年已发货'!B:B</f>
        <v>0</v>
      </c>
      <c r="C9907" s="2">
        <f>'[1]2025年已发货'!C:C</f>
        <v>0</v>
      </c>
      <c r="D9907" s="2">
        <f>'[1]2025年已发货'!D:D</f>
        <v>0</v>
      </c>
      <c r="E9907" s="2">
        <f>'[1]2025年已发货'!E:E</f>
        <v>0</v>
      </c>
      <c r="F9907" s="4">
        <f>'[1]2025年已发货'!F:F</f>
        <v>0</v>
      </c>
      <c r="G9907" s="2">
        <f>'[1]2025年已发货'!G:G</f>
        <v>0</v>
      </c>
      <c r="H9907" s="2">
        <f>'[1]2025年已发货'!H:H</f>
        <v>0</v>
      </c>
      <c r="I9907" s="2">
        <f>'[1]2025年已发货'!I:I</f>
        <v>0</v>
      </c>
      <c r="J9907" s="2" vm="1" t="e">
        <f>_xlfn._xlws.FILTER(辅助信息!D:D,辅助信息!G:G=G9907)</f>
        <v>#VALUE!</v>
      </c>
    </row>
    <row r="9908" spans="1:10">
      <c r="A9908" s="2">
        <f>'[1]2025年已发货'!A:A</f>
        <v>0</v>
      </c>
      <c r="B9908" s="2">
        <f>'[1]2025年已发货'!B:B</f>
        <v>0</v>
      </c>
      <c r="C9908" s="2">
        <f>'[1]2025年已发货'!C:C</f>
        <v>0</v>
      </c>
      <c r="D9908" s="2">
        <f>'[1]2025年已发货'!D:D</f>
        <v>0</v>
      </c>
      <c r="E9908" s="2">
        <f>'[1]2025年已发货'!E:E</f>
        <v>0</v>
      </c>
      <c r="F9908" s="4">
        <f>'[1]2025年已发货'!F:F</f>
        <v>0</v>
      </c>
      <c r="G9908" s="2">
        <f>'[1]2025年已发货'!G:G</f>
        <v>0</v>
      </c>
      <c r="H9908" s="2">
        <f>'[1]2025年已发货'!H:H</f>
        <v>0</v>
      </c>
      <c r="I9908" s="2">
        <f>'[1]2025年已发货'!I:I</f>
        <v>0</v>
      </c>
      <c r="J9908" s="2" vm="1" t="e">
        <f>_xlfn._xlws.FILTER(辅助信息!D:D,辅助信息!G:G=G9908)</f>
        <v>#VALUE!</v>
      </c>
    </row>
    <row r="9909" spans="1:10">
      <c r="A9909" s="2">
        <f>'[1]2025年已发货'!A:A</f>
        <v>0</v>
      </c>
      <c r="B9909" s="2">
        <f>'[1]2025年已发货'!B:B</f>
        <v>0</v>
      </c>
      <c r="C9909" s="2">
        <f>'[1]2025年已发货'!C:C</f>
        <v>0</v>
      </c>
      <c r="D9909" s="2">
        <f>'[1]2025年已发货'!D:D</f>
        <v>0</v>
      </c>
      <c r="E9909" s="2">
        <f>'[1]2025年已发货'!E:E</f>
        <v>0</v>
      </c>
      <c r="F9909" s="4">
        <f>'[1]2025年已发货'!F:F</f>
        <v>0</v>
      </c>
      <c r="G9909" s="2">
        <f>'[1]2025年已发货'!G:G</f>
        <v>0</v>
      </c>
      <c r="H9909" s="2">
        <f>'[1]2025年已发货'!H:H</f>
        <v>0</v>
      </c>
      <c r="I9909" s="2">
        <f>'[1]2025年已发货'!I:I</f>
        <v>0</v>
      </c>
      <c r="J9909" s="2" vm="1" t="e">
        <f>_xlfn._xlws.FILTER(辅助信息!D:D,辅助信息!G:G=G9909)</f>
        <v>#VALUE!</v>
      </c>
    </row>
    <row r="9910" spans="1:10">
      <c r="A9910" s="2">
        <f>'[1]2025年已发货'!A:A</f>
        <v>0</v>
      </c>
      <c r="B9910" s="2">
        <f>'[1]2025年已发货'!B:B</f>
        <v>0</v>
      </c>
      <c r="C9910" s="2">
        <f>'[1]2025年已发货'!C:C</f>
        <v>0</v>
      </c>
      <c r="D9910" s="2">
        <f>'[1]2025年已发货'!D:D</f>
        <v>0</v>
      </c>
      <c r="E9910" s="2">
        <f>'[1]2025年已发货'!E:E</f>
        <v>0</v>
      </c>
      <c r="F9910" s="4">
        <f>'[1]2025年已发货'!F:F</f>
        <v>0</v>
      </c>
      <c r="G9910" s="2">
        <f>'[1]2025年已发货'!G:G</f>
        <v>0</v>
      </c>
      <c r="H9910" s="2">
        <f>'[1]2025年已发货'!H:H</f>
        <v>0</v>
      </c>
      <c r="I9910" s="2">
        <f>'[1]2025年已发货'!I:I</f>
        <v>0</v>
      </c>
      <c r="J9910" s="2" vm="1" t="e">
        <f>_xlfn._xlws.FILTER(辅助信息!D:D,辅助信息!G:G=G9910)</f>
        <v>#VALUE!</v>
      </c>
    </row>
    <row r="9911" spans="1:10">
      <c r="A9911" s="2">
        <f>'[1]2025年已发货'!A:A</f>
        <v>0</v>
      </c>
      <c r="B9911" s="2">
        <f>'[1]2025年已发货'!B:B</f>
        <v>0</v>
      </c>
      <c r="C9911" s="2">
        <f>'[1]2025年已发货'!C:C</f>
        <v>0</v>
      </c>
      <c r="D9911" s="2">
        <f>'[1]2025年已发货'!D:D</f>
        <v>0</v>
      </c>
      <c r="E9911" s="2">
        <f>'[1]2025年已发货'!E:E</f>
        <v>0</v>
      </c>
      <c r="F9911" s="4">
        <f>'[1]2025年已发货'!F:F</f>
        <v>0</v>
      </c>
      <c r="G9911" s="2">
        <f>'[1]2025年已发货'!G:G</f>
        <v>0</v>
      </c>
      <c r="H9911" s="2">
        <f>'[1]2025年已发货'!H:H</f>
        <v>0</v>
      </c>
      <c r="I9911" s="2">
        <f>'[1]2025年已发货'!I:I</f>
        <v>0</v>
      </c>
      <c r="J9911" s="2" vm="1" t="e">
        <f>_xlfn._xlws.FILTER(辅助信息!D:D,辅助信息!G:G=G9911)</f>
        <v>#VALUE!</v>
      </c>
    </row>
    <row r="9912" spans="1:10">
      <c r="A9912" s="2">
        <f>'[1]2025年已发货'!A:A</f>
        <v>0</v>
      </c>
      <c r="B9912" s="2">
        <f>'[1]2025年已发货'!B:B</f>
        <v>0</v>
      </c>
      <c r="C9912" s="2">
        <f>'[1]2025年已发货'!C:C</f>
        <v>0</v>
      </c>
      <c r="D9912" s="2">
        <f>'[1]2025年已发货'!D:D</f>
        <v>0</v>
      </c>
      <c r="E9912" s="2">
        <f>'[1]2025年已发货'!E:E</f>
        <v>0</v>
      </c>
      <c r="F9912" s="4">
        <f>'[1]2025年已发货'!F:F</f>
        <v>0</v>
      </c>
      <c r="G9912" s="2">
        <f>'[1]2025年已发货'!G:G</f>
        <v>0</v>
      </c>
      <c r="H9912" s="2">
        <f>'[1]2025年已发货'!H:H</f>
        <v>0</v>
      </c>
      <c r="I9912" s="2">
        <f>'[1]2025年已发货'!I:I</f>
        <v>0</v>
      </c>
      <c r="J9912" s="2" vm="1" t="e">
        <f>_xlfn._xlws.FILTER(辅助信息!D:D,辅助信息!G:G=G9912)</f>
        <v>#VALUE!</v>
      </c>
    </row>
    <row r="9913" spans="1:10">
      <c r="A9913" s="2">
        <f>'[1]2025年已发货'!A:A</f>
        <v>0</v>
      </c>
      <c r="B9913" s="2">
        <f>'[1]2025年已发货'!B:B</f>
        <v>0</v>
      </c>
      <c r="C9913" s="2">
        <f>'[1]2025年已发货'!C:C</f>
        <v>0</v>
      </c>
      <c r="D9913" s="2">
        <f>'[1]2025年已发货'!D:D</f>
        <v>0</v>
      </c>
      <c r="E9913" s="2">
        <f>'[1]2025年已发货'!E:E</f>
        <v>0</v>
      </c>
      <c r="F9913" s="4">
        <f>'[1]2025年已发货'!F:F</f>
        <v>0</v>
      </c>
      <c r="G9913" s="2">
        <f>'[1]2025年已发货'!G:G</f>
        <v>0</v>
      </c>
      <c r="H9913" s="2">
        <f>'[1]2025年已发货'!H:H</f>
        <v>0</v>
      </c>
      <c r="I9913" s="2">
        <f>'[1]2025年已发货'!I:I</f>
        <v>0</v>
      </c>
      <c r="J9913" s="2" vm="1" t="e">
        <f>_xlfn._xlws.FILTER(辅助信息!D:D,辅助信息!G:G=G9913)</f>
        <v>#VALUE!</v>
      </c>
    </row>
    <row r="9914" spans="1:10">
      <c r="A9914" s="2">
        <f>'[1]2025年已发货'!A:A</f>
        <v>0</v>
      </c>
      <c r="B9914" s="2">
        <f>'[1]2025年已发货'!B:B</f>
        <v>0</v>
      </c>
      <c r="C9914" s="2">
        <f>'[1]2025年已发货'!C:C</f>
        <v>0</v>
      </c>
      <c r="D9914" s="2">
        <f>'[1]2025年已发货'!D:D</f>
        <v>0</v>
      </c>
      <c r="E9914" s="2">
        <f>'[1]2025年已发货'!E:E</f>
        <v>0</v>
      </c>
      <c r="F9914" s="4">
        <f>'[1]2025年已发货'!F:F</f>
        <v>0</v>
      </c>
      <c r="G9914" s="2">
        <f>'[1]2025年已发货'!G:G</f>
        <v>0</v>
      </c>
      <c r="H9914" s="2">
        <f>'[1]2025年已发货'!H:H</f>
        <v>0</v>
      </c>
      <c r="I9914" s="2">
        <f>'[1]2025年已发货'!I:I</f>
        <v>0</v>
      </c>
      <c r="J9914" s="2" vm="1" t="e">
        <f>_xlfn._xlws.FILTER(辅助信息!D:D,辅助信息!G:G=G9914)</f>
        <v>#VALUE!</v>
      </c>
    </row>
    <row r="9915" spans="1:10">
      <c r="A9915" s="2">
        <f>'[1]2025年已发货'!A:A</f>
        <v>0</v>
      </c>
      <c r="B9915" s="2">
        <f>'[1]2025年已发货'!B:B</f>
        <v>0</v>
      </c>
      <c r="C9915" s="2">
        <f>'[1]2025年已发货'!C:C</f>
        <v>0</v>
      </c>
      <c r="D9915" s="2">
        <f>'[1]2025年已发货'!D:D</f>
        <v>0</v>
      </c>
      <c r="E9915" s="2">
        <f>'[1]2025年已发货'!E:E</f>
        <v>0</v>
      </c>
      <c r="F9915" s="4">
        <f>'[1]2025年已发货'!F:F</f>
        <v>0</v>
      </c>
      <c r="G9915" s="2">
        <f>'[1]2025年已发货'!G:G</f>
        <v>0</v>
      </c>
      <c r="H9915" s="2">
        <f>'[1]2025年已发货'!H:H</f>
        <v>0</v>
      </c>
      <c r="I9915" s="2">
        <f>'[1]2025年已发货'!I:I</f>
        <v>0</v>
      </c>
      <c r="J9915" s="2" vm="1" t="e">
        <f>_xlfn._xlws.FILTER(辅助信息!D:D,辅助信息!G:G=G9915)</f>
        <v>#VALUE!</v>
      </c>
    </row>
    <row r="9916" spans="1:10">
      <c r="A9916" s="2">
        <f>'[1]2025年已发货'!A:A</f>
        <v>0</v>
      </c>
      <c r="B9916" s="2">
        <f>'[1]2025年已发货'!B:B</f>
        <v>0</v>
      </c>
      <c r="C9916" s="2">
        <f>'[1]2025年已发货'!C:C</f>
        <v>0</v>
      </c>
      <c r="D9916" s="2">
        <f>'[1]2025年已发货'!D:D</f>
        <v>0</v>
      </c>
      <c r="E9916" s="2">
        <f>'[1]2025年已发货'!E:E</f>
        <v>0</v>
      </c>
      <c r="F9916" s="4">
        <f>'[1]2025年已发货'!F:F</f>
        <v>0</v>
      </c>
      <c r="G9916" s="2">
        <f>'[1]2025年已发货'!G:G</f>
        <v>0</v>
      </c>
      <c r="H9916" s="2">
        <f>'[1]2025年已发货'!H:H</f>
        <v>0</v>
      </c>
      <c r="I9916" s="2">
        <f>'[1]2025年已发货'!I:I</f>
        <v>0</v>
      </c>
      <c r="J9916" s="2" vm="1" t="e">
        <f>_xlfn._xlws.FILTER(辅助信息!D:D,辅助信息!G:G=G9916)</f>
        <v>#VALUE!</v>
      </c>
    </row>
    <row r="9917" spans="1:10">
      <c r="A9917" s="2">
        <f>'[1]2025年已发货'!A:A</f>
        <v>0</v>
      </c>
      <c r="B9917" s="2">
        <f>'[1]2025年已发货'!B:B</f>
        <v>0</v>
      </c>
      <c r="C9917" s="2">
        <f>'[1]2025年已发货'!C:C</f>
        <v>0</v>
      </c>
      <c r="D9917" s="2">
        <f>'[1]2025年已发货'!D:D</f>
        <v>0</v>
      </c>
      <c r="E9917" s="2">
        <f>'[1]2025年已发货'!E:E</f>
        <v>0</v>
      </c>
      <c r="F9917" s="4">
        <f>'[1]2025年已发货'!F:F</f>
        <v>0</v>
      </c>
      <c r="G9917" s="2">
        <f>'[1]2025年已发货'!G:G</f>
        <v>0</v>
      </c>
      <c r="H9917" s="2">
        <f>'[1]2025年已发货'!H:H</f>
        <v>0</v>
      </c>
      <c r="I9917" s="2">
        <f>'[1]2025年已发货'!I:I</f>
        <v>0</v>
      </c>
      <c r="J9917" s="2" vm="1" t="e">
        <f>_xlfn._xlws.FILTER(辅助信息!D:D,辅助信息!G:G=G9917)</f>
        <v>#VALUE!</v>
      </c>
    </row>
    <row r="9918" spans="1:10">
      <c r="A9918" s="2">
        <f>'[1]2025年已发货'!A:A</f>
        <v>0</v>
      </c>
      <c r="B9918" s="2">
        <f>'[1]2025年已发货'!B:B</f>
        <v>0</v>
      </c>
      <c r="C9918" s="2">
        <f>'[1]2025年已发货'!C:C</f>
        <v>0</v>
      </c>
      <c r="D9918" s="2">
        <f>'[1]2025年已发货'!D:D</f>
        <v>0</v>
      </c>
      <c r="E9918" s="2">
        <f>'[1]2025年已发货'!E:E</f>
        <v>0</v>
      </c>
      <c r="F9918" s="4">
        <f>'[1]2025年已发货'!F:F</f>
        <v>0</v>
      </c>
      <c r="G9918" s="2">
        <f>'[1]2025年已发货'!G:G</f>
        <v>0</v>
      </c>
      <c r="H9918" s="2">
        <f>'[1]2025年已发货'!H:H</f>
        <v>0</v>
      </c>
      <c r="I9918" s="2">
        <f>'[1]2025年已发货'!I:I</f>
        <v>0</v>
      </c>
      <c r="J9918" s="2" vm="1" t="e">
        <f>_xlfn._xlws.FILTER(辅助信息!D:D,辅助信息!G:G=G9918)</f>
        <v>#VALUE!</v>
      </c>
    </row>
    <row r="9919" spans="1:10">
      <c r="A9919" s="2">
        <f>'[1]2025年已发货'!A:A</f>
        <v>0</v>
      </c>
      <c r="B9919" s="2">
        <f>'[1]2025年已发货'!B:B</f>
        <v>0</v>
      </c>
      <c r="C9919" s="2">
        <f>'[1]2025年已发货'!C:C</f>
        <v>0</v>
      </c>
      <c r="D9919" s="2">
        <f>'[1]2025年已发货'!D:D</f>
        <v>0</v>
      </c>
      <c r="E9919" s="2">
        <f>'[1]2025年已发货'!E:E</f>
        <v>0</v>
      </c>
      <c r="F9919" s="4">
        <f>'[1]2025年已发货'!F:F</f>
        <v>0</v>
      </c>
      <c r="G9919" s="2">
        <f>'[1]2025年已发货'!G:G</f>
        <v>0</v>
      </c>
      <c r="H9919" s="2">
        <f>'[1]2025年已发货'!H:H</f>
        <v>0</v>
      </c>
      <c r="I9919" s="2">
        <f>'[1]2025年已发货'!I:I</f>
        <v>0</v>
      </c>
      <c r="J9919" s="2" vm="1" t="e">
        <f>_xlfn._xlws.FILTER(辅助信息!D:D,辅助信息!G:G=G9919)</f>
        <v>#VALUE!</v>
      </c>
    </row>
    <row r="9920" spans="1:10">
      <c r="A9920" s="2">
        <f>'[1]2025年已发货'!A:A</f>
        <v>0</v>
      </c>
      <c r="B9920" s="2">
        <f>'[1]2025年已发货'!B:B</f>
        <v>0</v>
      </c>
      <c r="C9920" s="2">
        <f>'[1]2025年已发货'!C:C</f>
        <v>0</v>
      </c>
      <c r="D9920" s="2">
        <f>'[1]2025年已发货'!D:D</f>
        <v>0</v>
      </c>
      <c r="E9920" s="2">
        <f>'[1]2025年已发货'!E:E</f>
        <v>0</v>
      </c>
      <c r="F9920" s="4">
        <f>'[1]2025年已发货'!F:F</f>
        <v>0</v>
      </c>
      <c r="G9920" s="2">
        <f>'[1]2025年已发货'!G:G</f>
        <v>0</v>
      </c>
      <c r="H9920" s="2">
        <f>'[1]2025年已发货'!H:H</f>
        <v>0</v>
      </c>
      <c r="I9920" s="2">
        <f>'[1]2025年已发货'!I:I</f>
        <v>0</v>
      </c>
      <c r="J9920" s="2" vm="1" t="e">
        <f>_xlfn._xlws.FILTER(辅助信息!D:D,辅助信息!G:G=G9920)</f>
        <v>#VALUE!</v>
      </c>
    </row>
    <row r="9921" spans="1:10">
      <c r="A9921" s="2">
        <f>'[1]2025年已发货'!A:A</f>
        <v>0</v>
      </c>
      <c r="B9921" s="2">
        <f>'[1]2025年已发货'!B:B</f>
        <v>0</v>
      </c>
      <c r="C9921" s="2">
        <f>'[1]2025年已发货'!C:C</f>
        <v>0</v>
      </c>
      <c r="D9921" s="2">
        <f>'[1]2025年已发货'!D:D</f>
        <v>0</v>
      </c>
      <c r="E9921" s="2">
        <f>'[1]2025年已发货'!E:E</f>
        <v>0</v>
      </c>
      <c r="F9921" s="4">
        <f>'[1]2025年已发货'!F:F</f>
        <v>0</v>
      </c>
      <c r="G9921" s="2">
        <f>'[1]2025年已发货'!G:G</f>
        <v>0</v>
      </c>
      <c r="H9921" s="2">
        <f>'[1]2025年已发货'!H:H</f>
        <v>0</v>
      </c>
      <c r="I9921" s="2">
        <f>'[1]2025年已发货'!I:I</f>
        <v>0</v>
      </c>
      <c r="J9921" s="2" vm="1" t="e">
        <f>_xlfn._xlws.FILTER(辅助信息!D:D,辅助信息!G:G=G9921)</f>
        <v>#VALUE!</v>
      </c>
    </row>
    <row r="9922" spans="1:10">
      <c r="A9922" s="2">
        <f>'[1]2025年已发货'!A:A</f>
        <v>0</v>
      </c>
      <c r="B9922" s="2">
        <f>'[1]2025年已发货'!B:B</f>
        <v>0</v>
      </c>
      <c r="C9922" s="2">
        <f>'[1]2025年已发货'!C:C</f>
        <v>0</v>
      </c>
      <c r="D9922" s="2">
        <f>'[1]2025年已发货'!D:D</f>
        <v>0</v>
      </c>
      <c r="E9922" s="2">
        <f>'[1]2025年已发货'!E:E</f>
        <v>0</v>
      </c>
      <c r="F9922" s="4">
        <f>'[1]2025年已发货'!F:F</f>
        <v>0</v>
      </c>
      <c r="G9922" s="2">
        <f>'[1]2025年已发货'!G:G</f>
        <v>0</v>
      </c>
      <c r="H9922" s="2">
        <f>'[1]2025年已发货'!H:H</f>
        <v>0</v>
      </c>
      <c r="I9922" s="2">
        <f>'[1]2025年已发货'!I:I</f>
        <v>0</v>
      </c>
      <c r="J9922" s="2" vm="1" t="e">
        <f>_xlfn._xlws.FILTER(辅助信息!D:D,辅助信息!G:G=G9922)</f>
        <v>#VALUE!</v>
      </c>
    </row>
    <row r="9923" spans="1:10">
      <c r="A9923" s="2">
        <f>'[1]2025年已发货'!A:A</f>
        <v>0</v>
      </c>
      <c r="B9923" s="2">
        <f>'[1]2025年已发货'!B:B</f>
        <v>0</v>
      </c>
      <c r="C9923" s="2">
        <f>'[1]2025年已发货'!C:C</f>
        <v>0</v>
      </c>
      <c r="D9923" s="2">
        <f>'[1]2025年已发货'!D:D</f>
        <v>0</v>
      </c>
      <c r="E9923" s="2">
        <f>'[1]2025年已发货'!E:E</f>
        <v>0</v>
      </c>
      <c r="F9923" s="4">
        <f>'[1]2025年已发货'!F:F</f>
        <v>0</v>
      </c>
      <c r="G9923" s="2">
        <f>'[1]2025年已发货'!G:G</f>
        <v>0</v>
      </c>
      <c r="H9923" s="2">
        <f>'[1]2025年已发货'!H:H</f>
        <v>0</v>
      </c>
      <c r="I9923" s="2">
        <f>'[1]2025年已发货'!I:I</f>
        <v>0</v>
      </c>
      <c r="J9923" s="2" vm="1" t="e">
        <f>_xlfn._xlws.FILTER(辅助信息!D:D,辅助信息!G:G=G9923)</f>
        <v>#VALUE!</v>
      </c>
    </row>
    <row r="9924" spans="1:10">
      <c r="A9924" s="2">
        <f>'[1]2025年已发货'!A:A</f>
        <v>0</v>
      </c>
      <c r="B9924" s="2">
        <f>'[1]2025年已发货'!B:B</f>
        <v>0</v>
      </c>
      <c r="C9924" s="2">
        <f>'[1]2025年已发货'!C:C</f>
        <v>0</v>
      </c>
      <c r="D9924" s="2">
        <f>'[1]2025年已发货'!D:D</f>
        <v>0</v>
      </c>
      <c r="E9924" s="2">
        <f>'[1]2025年已发货'!E:E</f>
        <v>0</v>
      </c>
      <c r="F9924" s="4">
        <f>'[1]2025年已发货'!F:F</f>
        <v>0</v>
      </c>
      <c r="G9924" s="2">
        <f>'[1]2025年已发货'!G:G</f>
        <v>0</v>
      </c>
      <c r="H9924" s="2">
        <f>'[1]2025年已发货'!H:H</f>
        <v>0</v>
      </c>
      <c r="I9924" s="2">
        <f>'[1]2025年已发货'!I:I</f>
        <v>0</v>
      </c>
      <c r="J9924" s="2" vm="1" t="e">
        <f>_xlfn._xlws.FILTER(辅助信息!D:D,辅助信息!G:G=G9924)</f>
        <v>#VALUE!</v>
      </c>
    </row>
    <row r="9925" spans="1:10">
      <c r="A9925" s="2">
        <f>'[1]2025年已发货'!A:A</f>
        <v>0</v>
      </c>
      <c r="B9925" s="2">
        <f>'[1]2025年已发货'!B:B</f>
        <v>0</v>
      </c>
      <c r="C9925" s="2">
        <f>'[1]2025年已发货'!C:C</f>
        <v>0</v>
      </c>
      <c r="D9925" s="2">
        <f>'[1]2025年已发货'!D:D</f>
        <v>0</v>
      </c>
      <c r="E9925" s="2">
        <f>'[1]2025年已发货'!E:E</f>
        <v>0</v>
      </c>
      <c r="F9925" s="4">
        <f>'[1]2025年已发货'!F:F</f>
        <v>0</v>
      </c>
      <c r="G9925" s="2">
        <f>'[1]2025年已发货'!G:G</f>
        <v>0</v>
      </c>
      <c r="H9925" s="2">
        <f>'[1]2025年已发货'!H:H</f>
        <v>0</v>
      </c>
      <c r="I9925" s="2">
        <f>'[1]2025年已发货'!I:I</f>
        <v>0</v>
      </c>
      <c r="J9925" s="2" vm="1" t="e">
        <f>_xlfn._xlws.FILTER(辅助信息!D:D,辅助信息!G:G=G9925)</f>
        <v>#VALUE!</v>
      </c>
    </row>
    <row r="9926" spans="1:10">
      <c r="A9926" s="2">
        <f>'[1]2025年已发货'!A:A</f>
        <v>0</v>
      </c>
      <c r="B9926" s="2">
        <f>'[1]2025年已发货'!B:B</f>
        <v>0</v>
      </c>
      <c r="C9926" s="2">
        <f>'[1]2025年已发货'!C:C</f>
        <v>0</v>
      </c>
      <c r="D9926" s="2">
        <f>'[1]2025年已发货'!D:D</f>
        <v>0</v>
      </c>
      <c r="E9926" s="2">
        <f>'[1]2025年已发货'!E:E</f>
        <v>0</v>
      </c>
      <c r="F9926" s="4">
        <f>'[1]2025年已发货'!F:F</f>
        <v>0</v>
      </c>
      <c r="G9926" s="2">
        <f>'[1]2025年已发货'!G:G</f>
        <v>0</v>
      </c>
      <c r="H9926" s="2">
        <f>'[1]2025年已发货'!H:H</f>
        <v>0</v>
      </c>
      <c r="I9926" s="2">
        <f>'[1]2025年已发货'!I:I</f>
        <v>0</v>
      </c>
      <c r="J9926" s="2" vm="1" t="e">
        <f>_xlfn._xlws.FILTER(辅助信息!D:D,辅助信息!G:G=G9926)</f>
        <v>#VALUE!</v>
      </c>
    </row>
    <row r="9927" spans="1:10">
      <c r="A9927" s="2">
        <f>'[1]2025年已发货'!A:A</f>
        <v>0</v>
      </c>
      <c r="B9927" s="2">
        <f>'[1]2025年已发货'!B:B</f>
        <v>0</v>
      </c>
      <c r="C9927" s="2">
        <f>'[1]2025年已发货'!C:C</f>
        <v>0</v>
      </c>
      <c r="D9927" s="2">
        <f>'[1]2025年已发货'!D:D</f>
        <v>0</v>
      </c>
      <c r="E9927" s="2">
        <f>'[1]2025年已发货'!E:E</f>
        <v>0</v>
      </c>
      <c r="F9927" s="4">
        <f>'[1]2025年已发货'!F:F</f>
        <v>0</v>
      </c>
      <c r="G9927" s="2">
        <f>'[1]2025年已发货'!G:G</f>
        <v>0</v>
      </c>
      <c r="H9927" s="2">
        <f>'[1]2025年已发货'!H:H</f>
        <v>0</v>
      </c>
      <c r="I9927" s="2">
        <f>'[1]2025年已发货'!I:I</f>
        <v>0</v>
      </c>
      <c r="J9927" s="2" vm="1" t="e">
        <f>_xlfn._xlws.FILTER(辅助信息!D:D,辅助信息!G:G=G9927)</f>
        <v>#VALUE!</v>
      </c>
    </row>
    <row r="9928" spans="1:10">
      <c r="A9928" s="2">
        <f>'[1]2025年已发货'!A:A</f>
        <v>0</v>
      </c>
      <c r="B9928" s="2">
        <f>'[1]2025年已发货'!B:B</f>
        <v>0</v>
      </c>
      <c r="C9928" s="2">
        <f>'[1]2025年已发货'!C:C</f>
        <v>0</v>
      </c>
      <c r="D9928" s="2">
        <f>'[1]2025年已发货'!D:D</f>
        <v>0</v>
      </c>
      <c r="E9928" s="2">
        <f>'[1]2025年已发货'!E:E</f>
        <v>0</v>
      </c>
      <c r="F9928" s="4">
        <f>'[1]2025年已发货'!F:F</f>
        <v>0</v>
      </c>
      <c r="G9928" s="2">
        <f>'[1]2025年已发货'!G:G</f>
        <v>0</v>
      </c>
      <c r="H9928" s="2">
        <f>'[1]2025年已发货'!H:H</f>
        <v>0</v>
      </c>
      <c r="I9928" s="2">
        <f>'[1]2025年已发货'!I:I</f>
        <v>0</v>
      </c>
      <c r="J9928" s="2" vm="1" t="e">
        <f>_xlfn._xlws.FILTER(辅助信息!D:D,辅助信息!G:G=G9928)</f>
        <v>#VALUE!</v>
      </c>
    </row>
    <row r="9929" spans="1:10">
      <c r="A9929" s="2">
        <f>'[1]2025年已发货'!A:A</f>
        <v>0</v>
      </c>
      <c r="B9929" s="2">
        <f>'[1]2025年已发货'!B:B</f>
        <v>0</v>
      </c>
      <c r="C9929" s="2">
        <f>'[1]2025年已发货'!C:C</f>
        <v>0</v>
      </c>
      <c r="D9929" s="2">
        <f>'[1]2025年已发货'!D:D</f>
        <v>0</v>
      </c>
      <c r="E9929" s="2">
        <f>'[1]2025年已发货'!E:E</f>
        <v>0</v>
      </c>
      <c r="F9929" s="4">
        <f>'[1]2025年已发货'!F:F</f>
        <v>0</v>
      </c>
      <c r="G9929" s="2">
        <f>'[1]2025年已发货'!G:G</f>
        <v>0</v>
      </c>
      <c r="H9929" s="2">
        <f>'[1]2025年已发货'!H:H</f>
        <v>0</v>
      </c>
      <c r="I9929" s="2">
        <f>'[1]2025年已发货'!I:I</f>
        <v>0</v>
      </c>
      <c r="J9929" s="2" vm="1" t="e">
        <f>_xlfn._xlws.FILTER(辅助信息!D:D,辅助信息!G:G=G9929)</f>
        <v>#VALUE!</v>
      </c>
    </row>
    <row r="9930" spans="1:10">
      <c r="A9930" s="2">
        <f>'[1]2025年已发货'!A:A</f>
        <v>0</v>
      </c>
      <c r="B9930" s="2">
        <f>'[1]2025年已发货'!B:B</f>
        <v>0</v>
      </c>
      <c r="C9930" s="2">
        <f>'[1]2025年已发货'!C:C</f>
        <v>0</v>
      </c>
      <c r="D9930" s="2">
        <f>'[1]2025年已发货'!D:D</f>
        <v>0</v>
      </c>
      <c r="E9930" s="2">
        <f>'[1]2025年已发货'!E:E</f>
        <v>0</v>
      </c>
      <c r="F9930" s="4">
        <f>'[1]2025年已发货'!F:F</f>
        <v>0</v>
      </c>
      <c r="G9930" s="2">
        <f>'[1]2025年已发货'!G:G</f>
        <v>0</v>
      </c>
      <c r="H9930" s="2">
        <f>'[1]2025年已发货'!H:H</f>
        <v>0</v>
      </c>
      <c r="I9930" s="2">
        <f>'[1]2025年已发货'!I:I</f>
        <v>0</v>
      </c>
      <c r="J9930" s="2" vm="1" t="e">
        <f>_xlfn._xlws.FILTER(辅助信息!D:D,辅助信息!G:G=G9930)</f>
        <v>#VALUE!</v>
      </c>
    </row>
    <row r="9931" spans="1:10">
      <c r="A9931" s="2">
        <f>'[1]2025年已发货'!A:A</f>
        <v>0</v>
      </c>
      <c r="B9931" s="2">
        <f>'[1]2025年已发货'!B:B</f>
        <v>0</v>
      </c>
      <c r="C9931" s="2">
        <f>'[1]2025年已发货'!C:C</f>
        <v>0</v>
      </c>
      <c r="D9931" s="2">
        <f>'[1]2025年已发货'!D:D</f>
        <v>0</v>
      </c>
      <c r="E9931" s="2">
        <f>'[1]2025年已发货'!E:E</f>
        <v>0</v>
      </c>
      <c r="F9931" s="4">
        <f>'[1]2025年已发货'!F:F</f>
        <v>0</v>
      </c>
      <c r="G9931" s="2">
        <f>'[1]2025年已发货'!G:G</f>
        <v>0</v>
      </c>
      <c r="H9931" s="2">
        <f>'[1]2025年已发货'!H:H</f>
        <v>0</v>
      </c>
      <c r="I9931" s="2">
        <f>'[1]2025年已发货'!I:I</f>
        <v>0</v>
      </c>
      <c r="J9931" s="2" vm="1" t="e">
        <f>_xlfn._xlws.FILTER(辅助信息!D:D,辅助信息!G:G=G9931)</f>
        <v>#VALUE!</v>
      </c>
    </row>
    <row r="9932" spans="1:10">
      <c r="A9932" s="2">
        <f>'[1]2025年已发货'!A:A</f>
        <v>0</v>
      </c>
      <c r="B9932" s="2">
        <f>'[1]2025年已发货'!B:B</f>
        <v>0</v>
      </c>
      <c r="C9932" s="2">
        <f>'[1]2025年已发货'!C:C</f>
        <v>0</v>
      </c>
      <c r="D9932" s="2">
        <f>'[1]2025年已发货'!D:D</f>
        <v>0</v>
      </c>
      <c r="E9932" s="2">
        <f>'[1]2025年已发货'!E:E</f>
        <v>0</v>
      </c>
      <c r="F9932" s="4">
        <f>'[1]2025年已发货'!F:F</f>
        <v>0</v>
      </c>
      <c r="G9932" s="2">
        <f>'[1]2025年已发货'!G:G</f>
        <v>0</v>
      </c>
      <c r="H9932" s="2">
        <f>'[1]2025年已发货'!H:H</f>
        <v>0</v>
      </c>
      <c r="I9932" s="2">
        <f>'[1]2025年已发货'!I:I</f>
        <v>0</v>
      </c>
      <c r="J9932" s="2" vm="1" t="e">
        <f>_xlfn._xlws.FILTER(辅助信息!D:D,辅助信息!G:G=G9932)</f>
        <v>#VALUE!</v>
      </c>
    </row>
    <row r="9933" spans="1:10">
      <c r="A9933" s="2">
        <f>'[1]2025年已发货'!A:A</f>
        <v>0</v>
      </c>
      <c r="B9933" s="2">
        <f>'[1]2025年已发货'!B:B</f>
        <v>0</v>
      </c>
      <c r="C9933" s="2">
        <f>'[1]2025年已发货'!C:C</f>
        <v>0</v>
      </c>
      <c r="D9933" s="2">
        <f>'[1]2025年已发货'!D:D</f>
        <v>0</v>
      </c>
      <c r="E9933" s="2">
        <f>'[1]2025年已发货'!E:E</f>
        <v>0</v>
      </c>
      <c r="F9933" s="4">
        <f>'[1]2025年已发货'!F:F</f>
        <v>0</v>
      </c>
      <c r="G9933" s="2">
        <f>'[1]2025年已发货'!G:G</f>
        <v>0</v>
      </c>
      <c r="H9933" s="2">
        <f>'[1]2025年已发货'!H:H</f>
        <v>0</v>
      </c>
      <c r="I9933" s="2">
        <f>'[1]2025年已发货'!I:I</f>
        <v>0</v>
      </c>
      <c r="J9933" s="2" vm="1" t="e">
        <f>_xlfn._xlws.FILTER(辅助信息!D:D,辅助信息!G:G=G9933)</f>
        <v>#VALUE!</v>
      </c>
    </row>
    <row r="9934" spans="1:10">
      <c r="A9934" s="2">
        <f>'[1]2025年已发货'!A:A</f>
        <v>0</v>
      </c>
      <c r="B9934" s="2">
        <f>'[1]2025年已发货'!B:B</f>
        <v>0</v>
      </c>
      <c r="C9934" s="2">
        <f>'[1]2025年已发货'!C:C</f>
        <v>0</v>
      </c>
      <c r="D9934" s="2">
        <f>'[1]2025年已发货'!D:D</f>
        <v>0</v>
      </c>
      <c r="E9934" s="2">
        <f>'[1]2025年已发货'!E:E</f>
        <v>0</v>
      </c>
      <c r="F9934" s="4">
        <f>'[1]2025年已发货'!F:F</f>
        <v>0</v>
      </c>
      <c r="G9934" s="2">
        <f>'[1]2025年已发货'!G:G</f>
        <v>0</v>
      </c>
      <c r="H9934" s="2">
        <f>'[1]2025年已发货'!H:H</f>
        <v>0</v>
      </c>
      <c r="I9934" s="2">
        <f>'[1]2025年已发货'!I:I</f>
        <v>0</v>
      </c>
      <c r="J9934" s="2" vm="1" t="e">
        <f>_xlfn._xlws.FILTER(辅助信息!D:D,辅助信息!G:G=G9934)</f>
        <v>#VALUE!</v>
      </c>
    </row>
    <row r="9935" spans="1:10">
      <c r="A9935" s="2">
        <f>'[1]2025年已发货'!A:A</f>
        <v>0</v>
      </c>
      <c r="B9935" s="2">
        <f>'[1]2025年已发货'!B:B</f>
        <v>0</v>
      </c>
      <c r="C9935" s="2">
        <f>'[1]2025年已发货'!C:C</f>
        <v>0</v>
      </c>
      <c r="D9935" s="2">
        <f>'[1]2025年已发货'!D:D</f>
        <v>0</v>
      </c>
      <c r="E9935" s="2">
        <f>'[1]2025年已发货'!E:E</f>
        <v>0</v>
      </c>
      <c r="F9935" s="4">
        <f>'[1]2025年已发货'!F:F</f>
        <v>0</v>
      </c>
      <c r="G9935" s="2">
        <f>'[1]2025年已发货'!G:G</f>
        <v>0</v>
      </c>
      <c r="H9935" s="2">
        <f>'[1]2025年已发货'!H:H</f>
        <v>0</v>
      </c>
      <c r="I9935" s="2">
        <f>'[1]2025年已发货'!I:I</f>
        <v>0</v>
      </c>
      <c r="J9935" s="2" vm="1" t="e">
        <f>_xlfn._xlws.FILTER(辅助信息!D:D,辅助信息!G:G=G9935)</f>
        <v>#VALUE!</v>
      </c>
    </row>
    <row r="9936" spans="1:10">
      <c r="A9936" s="2">
        <f>'[1]2025年已发货'!A:A</f>
        <v>0</v>
      </c>
      <c r="B9936" s="2">
        <f>'[1]2025年已发货'!B:B</f>
        <v>0</v>
      </c>
      <c r="C9936" s="2">
        <f>'[1]2025年已发货'!C:C</f>
        <v>0</v>
      </c>
      <c r="D9936" s="2">
        <f>'[1]2025年已发货'!D:D</f>
        <v>0</v>
      </c>
      <c r="E9936" s="2">
        <f>'[1]2025年已发货'!E:E</f>
        <v>0</v>
      </c>
      <c r="F9936" s="4">
        <f>'[1]2025年已发货'!F:F</f>
        <v>0</v>
      </c>
      <c r="G9936" s="2">
        <f>'[1]2025年已发货'!G:G</f>
        <v>0</v>
      </c>
      <c r="H9936" s="2">
        <f>'[1]2025年已发货'!H:H</f>
        <v>0</v>
      </c>
      <c r="I9936" s="2">
        <f>'[1]2025年已发货'!I:I</f>
        <v>0</v>
      </c>
      <c r="J9936" s="2" vm="1" t="e">
        <f>_xlfn._xlws.FILTER(辅助信息!D:D,辅助信息!G:G=G9936)</f>
        <v>#VALUE!</v>
      </c>
    </row>
    <row r="9937" spans="1:10">
      <c r="A9937" s="2">
        <f>'[1]2025年已发货'!A:A</f>
        <v>0</v>
      </c>
      <c r="B9937" s="2">
        <f>'[1]2025年已发货'!B:B</f>
        <v>0</v>
      </c>
      <c r="C9937" s="2">
        <f>'[1]2025年已发货'!C:C</f>
        <v>0</v>
      </c>
      <c r="D9937" s="2">
        <f>'[1]2025年已发货'!D:D</f>
        <v>0</v>
      </c>
      <c r="E9937" s="2">
        <f>'[1]2025年已发货'!E:E</f>
        <v>0</v>
      </c>
      <c r="F9937" s="4">
        <f>'[1]2025年已发货'!F:F</f>
        <v>0</v>
      </c>
      <c r="G9937" s="2">
        <f>'[1]2025年已发货'!G:G</f>
        <v>0</v>
      </c>
      <c r="H9937" s="2">
        <f>'[1]2025年已发货'!H:H</f>
        <v>0</v>
      </c>
      <c r="I9937" s="2">
        <f>'[1]2025年已发货'!I:I</f>
        <v>0</v>
      </c>
      <c r="J9937" s="2" vm="1" t="e">
        <f>_xlfn._xlws.FILTER(辅助信息!D:D,辅助信息!G:G=G9937)</f>
        <v>#VALUE!</v>
      </c>
    </row>
    <row r="9938" spans="1:10">
      <c r="A9938" s="2">
        <f>'[1]2025年已发货'!A:A</f>
        <v>0</v>
      </c>
      <c r="B9938" s="2">
        <f>'[1]2025年已发货'!B:B</f>
        <v>0</v>
      </c>
      <c r="C9938" s="2">
        <f>'[1]2025年已发货'!C:C</f>
        <v>0</v>
      </c>
      <c r="D9938" s="2">
        <f>'[1]2025年已发货'!D:D</f>
        <v>0</v>
      </c>
      <c r="E9938" s="2">
        <f>'[1]2025年已发货'!E:E</f>
        <v>0</v>
      </c>
      <c r="F9938" s="4">
        <f>'[1]2025年已发货'!F:F</f>
        <v>0</v>
      </c>
      <c r="G9938" s="2">
        <f>'[1]2025年已发货'!G:G</f>
        <v>0</v>
      </c>
      <c r="H9938" s="2">
        <f>'[1]2025年已发货'!H:H</f>
        <v>0</v>
      </c>
      <c r="I9938" s="2">
        <f>'[1]2025年已发货'!I:I</f>
        <v>0</v>
      </c>
      <c r="J9938" s="2" vm="1" t="e">
        <f>_xlfn._xlws.FILTER(辅助信息!D:D,辅助信息!G:G=G9938)</f>
        <v>#VALUE!</v>
      </c>
    </row>
    <row r="9939" spans="1:10">
      <c r="A9939" s="2">
        <f>'[1]2025年已发货'!A:A</f>
        <v>0</v>
      </c>
      <c r="B9939" s="2">
        <f>'[1]2025年已发货'!B:B</f>
        <v>0</v>
      </c>
      <c r="C9939" s="2">
        <f>'[1]2025年已发货'!C:C</f>
        <v>0</v>
      </c>
      <c r="D9939" s="2">
        <f>'[1]2025年已发货'!D:D</f>
        <v>0</v>
      </c>
      <c r="E9939" s="2">
        <f>'[1]2025年已发货'!E:E</f>
        <v>0</v>
      </c>
      <c r="F9939" s="4">
        <f>'[1]2025年已发货'!F:F</f>
        <v>0</v>
      </c>
      <c r="G9939" s="2">
        <f>'[1]2025年已发货'!G:G</f>
        <v>0</v>
      </c>
      <c r="H9939" s="2">
        <f>'[1]2025年已发货'!H:H</f>
        <v>0</v>
      </c>
      <c r="I9939" s="2">
        <f>'[1]2025年已发货'!I:I</f>
        <v>0</v>
      </c>
      <c r="J9939" s="2" vm="1" t="e">
        <f>_xlfn._xlws.FILTER(辅助信息!D:D,辅助信息!G:G=G9939)</f>
        <v>#VALUE!</v>
      </c>
    </row>
    <row r="9940" spans="1:10">
      <c r="A9940" s="2">
        <f>'[1]2025年已发货'!A:A</f>
        <v>0</v>
      </c>
      <c r="B9940" s="2">
        <f>'[1]2025年已发货'!B:B</f>
        <v>0</v>
      </c>
      <c r="C9940" s="2">
        <f>'[1]2025年已发货'!C:C</f>
        <v>0</v>
      </c>
      <c r="D9940" s="2">
        <f>'[1]2025年已发货'!D:D</f>
        <v>0</v>
      </c>
      <c r="E9940" s="2">
        <f>'[1]2025年已发货'!E:E</f>
        <v>0</v>
      </c>
      <c r="F9940" s="4">
        <f>'[1]2025年已发货'!F:F</f>
        <v>0</v>
      </c>
      <c r="G9940" s="2">
        <f>'[1]2025年已发货'!G:G</f>
        <v>0</v>
      </c>
      <c r="H9940" s="2">
        <f>'[1]2025年已发货'!H:H</f>
        <v>0</v>
      </c>
      <c r="I9940" s="2">
        <f>'[1]2025年已发货'!I:I</f>
        <v>0</v>
      </c>
      <c r="J9940" s="2" vm="1" t="e">
        <f>_xlfn._xlws.FILTER(辅助信息!D:D,辅助信息!G:G=G9940)</f>
        <v>#VALUE!</v>
      </c>
    </row>
    <row r="9941" spans="1:10">
      <c r="A9941" s="2">
        <f>'[1]2025年已发货'!A:A</f>
        <v>0</v>
      </c>
      <c r="B9941" s="2">
        <f>'[1]2025年已发货'!B:B</f>
        <v>0</v>
      </c>
      <c r="C9941" s="2">
        <f>'[1]2025年已发货'!C:C</f>
        <v>0</v>
      </c>
      <c r="D9941" s="2">
        <f>'[1]2025年已发货'!D:D</f>
        <v>0</v>
      </c>
      <c r="E9941" s="2">
        <f>'[1]2025年已发货'!E:E</f>
        <v>0</v>
      </c>
      <c r="F9941" s="4">
        <f>'[1]2025年已发货'!F:F</f>
        <v>0</v>
      </c>
      <c r="G9941" s="2">
        <f>'[1]2025年已发货'!G:G</f>
        <v>0</v>
      </c>
      <c r="H9941" s="2">
        <f>'[1]2025年已发货'!H:H</f>
        <v>0</v>
      </c>
      <c r="I9941" s="2">
        <f>'[1]2025年已发货'!I:I</f>
        <v>0</v>
      </c>
      <c r="J9941" s="2" vm="1" t="e">
        <f>_xlfn._xlws.FILTER(辅助信息!D:D,辅助信息!G:G=G9941)</f>
        <v>#VALUE!</v>
      </c>
    </row>
    <row r="9942" spans="1:10">
      <c r="A9942" s="2">
        <f>'[1]2025年已发货'!A:A</f>
        <v>0</v>
      </c>
      <c r="B9942" s="2">
        <f>'[1]2025年已发货'!B:B</f>
        <v>0</v>
      </c>
      <c r="C9942" s="2">
        <f>'[1]2025年已发货'!C:C</f>
        <v>0</v>
      </c>
      <c r="D9942" s="2">
        <f>'[1]2025年已发货'!D:D</f>
        <v>0</v>
      </c>
      <c r="E9942" s="2">
        <f>'[1]2025年已发货'!E:E</f>
        <v>0</v>
      </c>
      <c r="F9942" s="4">
        <f>'[1]2025年已发货'!F:F</f>
        <v>0</v>
      </c>
      <c r="G9942" s="2">
        <f>'[1]2025年已发货'!G:G</f>
        <v>0</v>
      </c>
      <c r="H9942" s="2">
        <f>'[1]2025年已发货'!H:H</f>
        <v>0</v>
      </c>
      <c r="I9942" s="2">
        <f>'[1]2025年已发货'!I:I</f>
        <v>0</v>
      </c>
      <c r="J9942" s="2" vm="1" t="e">
        <f>_xlfn._xlws.FILTER(辅助信息!D:D,辅助信息!G:G=G9942)</f>
        <v>#VALUE!</v>
      </c>
    </row>
    <row r="9943" spans="1:10">
      <c r="A9943" s="2">
        <f>'[1]2025年已发货'!A:A</f>
        <v>0</v>
      </c>
      <c r="B9943" s="2">
        <f>'[1]2025年已发货'!B:B</f>
        <v>0</v>
      </c>
      <c r="C9943" s="2">
        <f>'[1]2025年已发货'!C:C</f>
        <v>0</v>
      </c>
      <c r="D9943" s="2">
        <f>'[1]2025年已发货'!D:D</f>
        <v>0</v>
      </c>
      <c r="E9943" s="2">
        <f>'[1]2025年已发货'!E:E</f>
        <v>0</v>
      </c>
      <c r="F9943" s="4">
        <f>'[1]2025年已发货'!F:F</f>
        <v>0</v>
      </c>
      <c r="G9943" s="2">
        <f>'[1]2025年已发货'!G:G</f>
        <v>0</v>
      </c>
      <c r="H9943" s="2">
        <f>'[1]2025年已发货'!H:H</f>
        <v>0</v>
      </c>
      <c r="I9943" s="2">
        <f>'[1]2025年已发货'!I:I</f>
        <v>0</v>
      </c>
      <c r="J9943" s="2" vm="1" t="e">
        <f>_xlfn._xlws.FILTER(辅助信息!D:D,辅助信息!G:G=G9943)</f>
        <v>#VALUE!</v>
      </c>
    </row>
    <row r="9944" spans="1:10">
      <c r="A9944" s="2">
        <f>'[1]2025年已发货'!A:A</f>
        <v>0</v>
      </c>
      <c r="B9944" s="2">
        <f>'[1]2025年已发货'!B:B</f>
        <v>0</v>
      </c>
      <c r="C9944" s="2">
        <f>'[1]2025年已发货'!C:C</f>
        <v>0</v>
      </c>
      <c r="D9944" s="2">
        <f>'[1]2025年已发货'!D:D</f>
        <v>0</v>
      </c>
      <c r="E9944" s="2">
        <f>'[1]2025年已发货'!E:E</f>
        <v>0</v>
      </c>
      <c r="F9944" s="4">
        <f>'[1]2025年已发货'!F:F</f>
        <v>0</v>
      </c>
      <c r="G9944" s="2">
        <f>'[1]2025年已发货'!G:G</f>
        <v>0</v>
      </c>
      <c r="H9944" s="2">
        <f>'[1]2025年已发货'!H:H</f>
        <v>0</v>
      </c>
      <c r="I9944" s="2">
        <f>'[1]2025年已发货'!I:I</f>
        <v>0</v>
      </c>
      <c r="J9944" s="2" vm="1" t="e">
        <f>_xlfn._xlws.FILTER(辅助信息!D:D,辅助信息!G:G=G9944)</f>
        <v>#VALUE!</v>
      </c>
    </row>
    <row r="9945" spans="1:10">
      <c r="A9945" s="2">
        <f>'[1]2025年已发货'!A:A</f>
        <v>0</v>
      </c>
      <c r="B9945" s="2">
        <f>'[1]2025年已发货'!B:B</f>
        <v>0</v>
      </c>
      <c r="C9945" s="2">
        <f>'[1]2025年已发货'!C:C</f>
        <v>0</v>
      </c>
      <c r="D9945" s="2">
        <f>'[1]2025年已发货'!D:D</f>
        <v>0</v>
      </c>
      <c r="E9945" s="2">
        <f>'[1]2025年已发货'!E:E</f>
        <v>0</v>
      </c>
      <c r="F9945" s="4">
        <f>'[1]2025年已发货'!F:F</f>
        <v>0</v>
      </c>
      <c r="G9945" s="2">
        <f>'[1]2025年已发货'!G:G</f>
        <v>0</v>
      </c>
      <c r="H9945" s="2">
        <f>'[1]2025年已发货'!H:H</f>
        <v>0</v>
      </c>
      <c r="I9945" s="2">
        <f>'[1]2025年已发货'!I:I</f>
        <v>0</v>
      </c>
      <c r="J9945" s="2" vm="1" t="e">
        <f>_xlfn._xlws.FILTER(辅助信息!D:D,辅助信息!G:G=G9945)</f>
        <v>#VALUE!</v>
      </c>
    </row>
    <row r="9946" spans="1:10">
      <c r="A9946" s="2">
        <f>'[1]2025年已发货'!A:A</f>
        <v>0</v>
      </c>
      <c r="B9946" s="2">
        <f>'[1]2025年已发货'!B:B</f>
        <v>0</v>
      </c>
      <c r="C9946" s="2">
        <f>'[1]2025年已发货'!C:C</f>
        <v>0</v>
      </c>
      <c r="D9946" s="2">
        <f>'[1]2025年已发货'!D:D</f>
        <v>0</v>
      </c>
      <c r="E9946" s="2">
        <f>'[1]2025年已发货'!E:E</f>
        <v>0</v>
      </c>
      <c r="F9946" s="4">
        <f>'[1]2025年已发货'!F:F</f>
        <v>0</v>
      </c>
      <c r="G9946" s="2">
        <f>'[1]2025年已发货'!G:G</f>
        <v>0</v>
      </c>
      <c r="H9946" s="2">
        <f>'[1]2025年已发货'!H:H</f>
        <v>0</v>
      </c>
      <c r="I9946" s="2">
        <f>'[1]2025年已发货'!I:I</f>
        <v>0</v>
      </c>
      <c r="J9946" s="2" vm="1" t="e">
        <f>_xlfn._xlws.FILTER(辅助信息!D:D,辅助信息!G:G=G9946)</f>
        <v>#VALUE!</v>
      </c>
    </row>
    <row r="9947" spans="1:10">
      <c r="A9947" s="2">
        <f>'[1]2025年已发货'!A:A</f>
        <v>0</v>
      </c>
      <c r="B9947" s="2">
        <f>'[1]2025年已发货'!B:B</f>
        <v>0</v>
      </c>
      <c r="C9947" s="2">
        <f>'[1]2025年已发货'!C:C</f>
        <v>0</v>
      </c>
      <c r="D9947" s="2">
        <f>'[1]2025年已发货'!D:D</f>
        <v>0</v>
      </c>
      <c r="E9947" s="2">
        <f>'[1]2025年已发货'!E:E</f>
        <v>0</v>
      </c>
      <c r="F9947" s="4">
        <f>'[1]2025年已发货'!F:F</f>
        <v>0</v>
      </c>
      <c r="G9947" s="2">
        <f>'[1]2025年已发货'!G:G</f>
        <v>0</v>
      </c>
      <c r="H9947" s="2">
        <f>'[1]2025年已发货'!H:H</f>
        <v>0</v>
      </c>
      <c r="I9947" s="2">
        <f>'[1]2025年已发货'!I:I</f>
        <v>0</v>
      </c>
      <c r="J9947" s="2" vm="1" t="e">
        <f>_xlfn._xlws.FILTER(辅助信息!D:D,辅助信息!G:G=G9947)</f>
        <v>#VALUE!</v>
      </c>
    </row>
    <row r="9948" spans="1:10">
      <c r="A9948" s="2">
        <f>'[1]2025年已发货'!A:A</f>
        <v>0</v>
      </c>
      <c r="B9948" s="2">
        <f>'[1]2025年已发货'!B:B</f>
        <v>0</v>
      </c>
      <c r="C9948" s="2">
        <f>'[1]2025年已发货'!C:C</f>
        <v>0</v>
      </c>
      <c r="D9948" s="2">
        <f>'[1]2025年已发货'!D:D</f>
        <v>0</v>
      </c>
      <c r="E9948" s="2">
        <f>'[1]2025年已发货'!E:E</f>
        <v>0</v>
      </c>
      <c r="F9948" s="4">
        <f>'[1]2025年已发货'!F:F</f>
        <v>0</v>
      </c>
      <c r="G9948" s="2">
        <f>'[1]2025年已发货'!G:G</f>
        <v>0</v>
      </c>
      <c r="H9948" s="2">
        <f>'[1]2025年已发货'!H:H</f>
        <v>0</v>
      </c>
      <c r="I9948" s="2">
        <f>'[1]2025年已发货'!I:I</f>
        <v>0</v>
      </c>
      <c r="J9948" s="2" vm="1" t="e">
        <f>_xlfn._xlws.FILTER(辅助信息!D:D,辅助信息!G:G=G9948)</f>
        <v>#VALUE!</v>
      </c>
    </row>
    <row r="9949" spans="1:10">
      <c r="A9949" s="2">
        <f>'[1]2025年已发货'!A:A</f>
        <v>0</v>
      </c>
      <c r="B9949" s="2">
        <f>'[1]2025年已发货'!B:B</f>
        <v>0</v>
      </c>
      <c r="C9949" s="2">
        <f>'[1]2025年已发货'!C:C</f>
        <v>0</v>
      </c>
      <c r="D9949" s="2">
        <f>'[1]2025年已发货'!D:D</f>
        <v>0</v>
      </c>
      <c r="E9949" s="2">
        <f>'[1]2025年已发货'!E:E</f>
        <v>0</v>
      </c>
      <c r="F9949" s="4">
        <f>'[1]2025年已发货'!F:F</f>
        <v>0</v>
      </c>
      <c r="G9949" s="2">
        <f>'[1]2025年已发货'!G:G</f>
        <v>0</v>
      </c>
      <c r="H9949" s="2">
        <f>'[1]2025年已发货'!H:H</f>
        <v>0</v>
      </c>
      <c r="I9949" s="2">
        <f>'[1]2025年已发货'!I:I</f>
        <v>0</v>
      </c>
      <c r="J9949" s="2" vm="1" t="e">
        <f>_xlfn._xlws.FILTER(辅助信息!D:D,辅助信息!G:G=G9949)</f>
        <v>#VALUE!</v>
      </c>
    </row>
    <row r="9950" spans="1:10">
      <c r="A9950" s="2">
        <f>'[1]2025年已发货'!A:A</f>
        <v>0</v>
      </c>
      <c r="B9950" s="2">
        <f>'[1]2025年已发货'!B:B</f>
        <v>0</v>
      </c>
      <c r="C9950" s="2">
        <f>'[1]2025年已发货'!C:C</f>
        <v>0</v>
      </c>
      <c r="D9950" s="2">
        <f>'[1]2025年已发货'!D:D</f>
        <v>0</v>
      </c>
      <c r="E9950" s="2">
        <f>'[1]2025年已发货'!E:E</f>
        <v>0</v>
      </c>
      <c r="F9950" s="4">
        <f>'[1]2025年已发货'!F:F</f>
        <v>0</v>
      </c>
      <c r="G9950" s="2">
        <f>'[1]2025年已发货'!G:G</f>
        <v>0</v>
      </c>
      <c r="H9950" s="2">
        <f>'[1]2025年已发货'!H:H</f>
        <v>0</v>
      </c>
      <c r="I9950" s="2">
        <f>'[1]2025年已发货'!I:I</f>
        <v>0</v>
      </c>
      <c r="J9950" s="2" vm="1" t="e">
        <f>_xlfn._xlws.FILTER(辅助信息!D:D,辅助信息!G:G=G9950)</f>
        <v>#VALUE!</v>
      </c>
    </row>
    <row r="9951" spans="1:10">
      <c r="A9951" s="2">
        <f>'[1]2025年已发货'!A:A</f>
        <v>0</v>
      </c>
      <c r="B9951" s="2">
        <f>'[1]2025年已发货'!B:B</f>
        <v>0</v>
      </c>
      <c r="C9951" s="2">
        <f>'[1]2025年已发货'!C:C</f>
        <v>0</v>
      </c>
      <c r="D9951" s="2">
        <f>'[1]2025年已发货'!D:D</f>
        <v>0</v>
      </c>
      <c r="E9951" s="2">
        <f>'[1]2025年已发货'!E:E</f>
        <v>0</v>
      </c>
      <c r="F9951" s="4">
        <f>'[1]2025年已发货'!F:F</f>
        <v>0</v>
      </c>
      <c r="G9951" s="2">
        <f>'[1]2025年已发货'!G:G</f>
        <v>0</v>
      </c>
      <c r="H9951" s="2">
        <f>'[1]2025年已发货'!H:H</f>
        <v>0</v>
      </c>
      <c r="I9951" s="2">
        <f>'[1]2025年已发货'!I:I</f>
        <v>0</v>
      </c>
      <c r="J9951" s="2" vm="1" t="e">
        <f>_xlfn._xlws.FILTER(辅助信息!D:D,辅助信息!G:G=G9951)</f>
        <v>#VALUE!</v>
      </c>
    </row>
    <row r="9952" spans="1:10">
      <c r="A9952" s="2">
        <f>'[1]2025年已发货'!A:A</f>
        <v>0</v>
      </c>
      <c r="B9952" s="2">
        <f>'[1]2025年已发货'!B:B</f>
        <v>0</v>
      </c>
      <c r="C9952" s="2">
        <f>'[1]2025年已发货'!C:C</f>
        <v>0</v>
      </c>
      <c r="D9952" s="2">
        <f>'[1]2025年已发货'!D:D</f>
        <v>0</v>
      </c>
      <c r="E9952" s="2">
        <f>'[1]2025年已发货'!E:E</f>
        <v>0</v>
      </c>
      <c r="F9952" s="4">
        <f>'[1]2025年已发货'!F:F</f>
        <v>0</v>
      </c>
      <c r="G9952" s="2">
        <f>'[1]2025年已发货'!G:G</f>
        <v>0</v>
      </c>
      <c r="H9952" s="2">
        <f>'[1]2025年已发货'!H:H</f>
        <v>0</v>
      </c>
      <c r="I9952" s="2">
        <f>'[1]2025年已发货'!I:I</f>
        <v>0</v>
      </c>
      <c r="J9952" s="2" vm="1" t="e">
        <f>_xlfn._xlws.FILTER(辅助信息!D:D,辅助信息!G:G=G9952)</f>
        <v>#VALUE!</v>
      </c>
    </row>
    <row r="9953" spans="1:10">
      <c r="A9953" s="2">
        <f>'[1]2025年已发货'!A:A</f>
        <v>0</v>
      </c>
      <c r="B9953" s="2">
        <f>'[1]2025年已发货'!B:B</f>
        <v>0</v>
      </c>
      <c r="C9953" s="2">
        <f>'[1]2025年已发货'!C:C</f>
        <v>0</v>
      </c>
      <c r="D9953" s="2">
        <f>'[1]2025年已发货'!D:D</f>
        <v>0</v>
      </c>
      <c r="E9953" s="2">
        <f>'[1]2025年已发货'!E:E</f>
        <v>0</v>
      </c>
      <c r="F9953" s="4">
        <f>'[1]2025年已发货'!F:F</f>
        <v>0</v>
      </c>
      <c r="G9953" s="2">
        <f>'[1]2025年已发货'!G:G</f>
        <v>0</v>
      </c>
      <c r="H9953" s="2">
        <f>'[1]2025年已发货'!H:H</f>
        <v>0</v>
      </c>
      <c r="I9953" s="2">
        <f>'[1]2025年已发货'!I:I</f>
        <v>0</v>
      </c>
      <c r="J9953" s="2" vm="1" t="e">
        <f>_xlfn._xlws.FILTER(辅助信息!D:D,辅助信息!G:G=G9953)</f>
        <v>#VALUE!</v>
      </c>
    </row>
    <row r="9954" spans="1:10">
      <c r="A9954" s="2">
        <f>'[1]2025年已发货'!A:A</f>
        <v>0</v>
      </c>
      <c r="B9954" s="2">
        <f>'[1]2025年已发货'!B:B</f>
        <v>0</v>
      </c>
      <c r="C9954" s="2">
        <f>'[1]2025年已发货'!C:C</f>
        <v>0</v>
      </c>
      <c r="D9954" s="2">
        <f>'[1]2025年已发货'!D:D</f>
        <v>0</v>
      </c>
      <c r="E9954" s="2">
        <f>'[1]2025年已发货'!E:E</f>
        <v>0</v>
      </c>
      <c r="F9954" s="4">
        <f>'[1]2025年已发货'!F:F</f>
        <v>0</v>
      </c>
      <c r="G9954" s="2">
        <f>'[1]2025年已发货'!G:G</f>
        <v>0</v>
      </c>
      <c r="H9954" s="2">
        <f>'[1]2025年已发货'!H:H</f>
        <v>0</v>
      </c>
      <c r="I9954" s="2">
        <f>'[1]2025年已发货'!I:I</f>
        <v>0</v>
      </c>
      <c r="J9954" s="2" vm="1" t="e">
        <f>_xlfn._xlws.FILTER(辅助信息!D:D,辅助信息!G:G=G9954)</f>
        <v>#VALUE!</v>
      </c>
    </row>
    <row r="9955" spans="1:10">
      <c r="A9955" s="2">
        <f>'[1]2025年已发货'!A:A</f>
        <v>0</v>
      </c>
      <c r="B9955" s="2">
        <f>'[1]2025年已发货'!B:B</f>
        <v>0</v>
      </c>
      <c r="C9955" s="2">
        <f>'[1]2025年已发货'!C:C</f>
        <v>0</v>
      </c>
      <c r="D9955" s="2">
        <f>'[1]2025年已发货'!D:D</f>
        <v>0</v>
      </c>
      <c r="E9955" s="2">
        <f>'[1]2025年已发货'!E:E</f>
        <v>0</v>
      </c>
      <c r="F9955" s="4">
        <f>'[1]2025年已发货'!F:F</f>
        <v>0</v>
      </c>
      <c r="G9955" s="2">
        <f>'[1]2025年已发货'!G:G</f>
        <v>0</v>
      </c>
      <c r="H9955" s="2">
        <f>'[1]2025年已发货'!H:H</f>
        <v>0</v>
      </c>
      <c r="I9955" s="2">
        <f>'[1]2025年已发货'!I:I</f>
        <v>0</v>
      </c>
      <c r="J9955" s="2" vm="1" t="e">
        <f>_xlfn._xlws.FILTER(辅助信息!D:D,辅助信息!G:G=G9955)</f>
        <v>#VALUE!</v>
      </c>
    </row>
    <row r="9956" spans="1:10">
      <c r="A9956" s="2">
        <f>'[1]2025年已发货'!A:A</f>
        <v>0</v>
      </c>
      <c r="B9956" s="2">
        <f>'[1]2025年已发货'!B:B</f>
        <v>0</v>
      </c>
      <c r="C9956" s="2">
        <f>'[1]2025年已发货'!C:C</f>
        <v>0</v>
      </c>
      <c r="D9956" s="2">
        <f>'[1]2025年已发货'!D:D</f>
        <v>0</v>
      </c>
      <c r="E9956" s="2">
        <f>'[1]2025年已发货'!E:E</f>
        <v>0</v>
      </c>
      <c r="F9956" s="4">
        <f>'[1]2025年已发货'!F:F</f>
        <v>0</v>
      </c>
      <c r="G9956" s="2">
        <f>'[1]2025年已发货'!G:G</f>
        <v>0</v>
      </c>
      <c r="H9956" s="2">
        <f>'[1]2025年已发货'!H:H</f>
        <v>0</v>
      </c>
      <c r="I9956" s="2">
        <f>'[1]2025年已发货'!I:I</f>
        <v>0</v>
      </c>
      <c r="J9956" s="2" vm="1" t="e">
        <f>_xlfn._xlws.FILTER(辅助信息!D:D,辅助信息!G:G=G9956)</f>
        <v>#VALUE!</v>
      </c>
    </row>
    <row r="9957" spans="1:10">
      <c r="A9957" s="2">
        <f>'[1]2025年已发货'!A:A</f>
        <v>0</v>
      </c>
      <c r="B9957" s="2">
        <f>'[1]2025年已发货'!B:B</f>
        <v>0</v>
      </c>
      <c r="C9957" s="2">
        <f>'[1]2025年已发货'!C:C</f>
        <v>0</v>
      </c>
      <c r="D9957" s="2">
        <f>'[1]2025年已发货'!D:D</f>
        <v>0</v>
      </c>
      <c r="E9957" s="2">
        <f>'[1]2025年已发货'!E:E</f>
        <v>0</v>
      </c>
      <c r="F9957" s="4">
        <f>'[1]2025年已发货'!F:F</f>
        <v>0</v>
      </c>
      <c r="G9957" s="2">
        <f>'[1]2025年已发货'!G:G</f>
        <v>0</v>
      </c>
      <c r="H9957" s="2">
        <f>'[1]2025年已发货'!H:H</f>
        <v>0</v>
      </c>
      <c r="I9957" s="2">
        <f>'[1]2025年已发货'!I:I</f>
        <v>0</v>
      </c>
      <c r="J9957" s="2" vm="1" t="e">
        <f>_xlfn._xlws.FILTER(辅助信息!D:D,辅助信息!G:G=G9957)</f>
        <v>#VALUE!</v>
      </c>
    </row>
    <row r="9958" spans="1:10">
      <c r="A9958" s="2">
        <f>'[1]2025年已发货'!A:A</f>
        <v>0</v>
      </c>
      <c r="B9958" s="2">
        <f>'[1]2025年已发货'!B:B</f>
        <v>0</v>
      </c>
      <c r="C9958" s="2">
        <f>'[1]2025年已发货'!C:C</f>
        <v>0</v>
      </c>
      <c r="D9958" s="2">
        <f>'[1]2025年已发货'!D:D</f>
        <v>0</v>
      </c>
      <c r="E9958" s="2">
        <f>'[1]2025年已发货'!E:E</f>
        <v>0</v>
      </c>
      <c r="F9958" s="4">
        <f>'[1]2025年已发货'!F:F</f>
        <v>0</v>
      </c>
      <c r="G9958" s="2">
        <f>'[1]2025年已发货'!G:G</f>
        <v>0</v>
      </c>
      <c r="H9958" s="2">
        <f>'[1]2025年已发货'!H:H</f>
        <v>0</v>
      </c>
      <c r="I9958" s="2">
        <f>'[1]2025年已发货'!I:I</f>
        <v>0</v>
      </c>
      <c r="J9958" s="2" vm="1" t="e">
        <f>_xlfn._xlws.FILTER(辅助信息!D:D,辅助信息!G:G=G9958)</f>
        <v>#VALUE!</v>
      </c>
    </row>
    <row r="9959" spans="1:10">
      <c r="A9959" s="2">
        <f>'[1]2025年已发货'!A:A</f>
        <v>0</v>
      </c>
      <c r="B9959" s="2">
        <f>'[1]2025年已发货'!B:B</f>
        <v>0</v>
      </c>
      <c r="C9959" s="2">
        <f>'[1]2025年已发货'!C:C</f>
        <v>0</v>
      </c>
      <c r="D9959" s="2">
        <f>'[1]2025年已发货'!D:D</f>
        <v>0</v>
      </c>
      <c r="E9959" s="2">
        <f>'[1]2025年已发货'!E:E</f>
        <v>0</v>
      </c>
      <c r="F9959" s="4">
        <f>'[1]2025年已发货'!F:F</f>
        <v>0</v>
      </c>
      <c r="G9959" s="2">
        <f>'[1]2025年已发货'!G:G</f>
        <v>0</v>
      </c>
      <c r="H9959" s="2">
        <f>'[1]2025年已发货'!H:H</f>
        <v>0</v>
      </c>
      <c r="I9959" s="2">
        <f>'[1]2025年已发货'!I:I</f>
        <v>0</v>
      </c>
      <c r="J9959" s="2" vm="1" t="e">
        <f>_xlfn._xlws.FILTER(辅助信息!D:D,辅助信息!G:G=G9959)</f>
        <v>#VALUE!</v>
      </c>
    </row>
    <row r="9960" spans="1:10">
      <c r="A9960" s="2">
        <f>'[1]2025年已发货'!A:A</f>
        <v>0</v>
      </c>
      <c r="B9960" s="2">
        <f>'[1]2025年已发货'!B:B</f>
        <v>0</v>
      </c>
      <c r="C9960" s="2">
        <f>'[1]2025年已发货'!C:C</f>
        <v>0</v>
      </c>
      <c r="D9960" s="2">
        <f>'[1]2025年已发货'!D:D</f>
        <v>0</v>
      </c>
      <c r="E9960" s="2">
        <f>'[1]2025年已发货'!E:E</f>
        <v>0</v>
      </c>
      <c r="F9960" s="4">
        <f>'[1]2025年已发货'!F:F</f>
        <v>0</v>
      </c>
      <c r="G9960" s="2">
        <f>'[1]2025年已发货'!G:G</f>
        <v>0</v>
      </c>
      <c r="H9960" s="2">
        <f>'[1]2025年已发货'!H:H</f>
        <v>0</v>
      </c>
      <c r="I9960" s="2">
        <f>'[1]2025年已发货'!I:I</f>
        <v>0</v>
      </c>
      <c r="J9960" s="2" vm="1" t="e">
        <f>_xlfn._xlws.FILTER(辅助信息!D:D,辅助信息!G:G=G9960)</f>
        <v>#VALUE!</v>
      </c>
    </row>
    <row r="9961" spans="1:10">
      <c r="A9961" s="2">
        <f>'[1]2025年已发货'!A:A</f>
        <v>0</v>
      </c>
      <c r="B9961" s="2">
        <f>'[1]2025年已发货'!B:B</f>
        <v>0</v>
      </c>
      <c r="C9961" s="2">
        <f>'[1]2025年已发货'!C:C</f>
        <v>0</v>
      </c>
      <c r="D9961" s="2">
        <f>'[1]2025年已发货'!D:D</f>
        <v>0</v>
      </c>
      <c r="E9961" s="2">
        <f>'[1]2025年已发货'!E:E</f>
        <v>0</v>
      </c>
      <c r="F9961" s="4">
        <f>'[1]2025年已发货'!F:F</f>
        <v>0</v>
      </c>
      <c r="G9961" s="2">
        <f>'[1]2025年已发货'!G:G</f>
        <v>0</v>
      </c>
      <c r="H9961" s="2">
        <f>'[1]2025年已发货'!H:H</f>
        <v>0</v>
      </c>
      <c r="I9961" s="2">
        <f>'[1]2025年已发货'!I:I</f>
        <v>0</v>
      </c>
      <c r="J9961" s="2" vm="1" t="e">
        <f>_xlfn._xlws.FILTER(辅助信息!D:D,辅助信息!G:G=G9961)</f>
        <v>#VALUE!</v>
      </c>
    </row>
    <row r="9962" spans="1:10">
      <c r="A9962" s="2">
        <f>'[1]2025年已发货'!A:A</f>
        <v>0</v>
      </c>
      <c r="B9962" s="2">
        <f>'[1]2025年已发货'!B:B</f>
        <v>0</v>
      </c>
      <c r="C9962" s="2">
        <f>'[1]2025年已发货'!C:C</f>
        <v>0</v>
      </c>
      <c r="D9962" s="2">
        <f>'[1]2025年已发货'!D:D</f>
        <v>0</v>
      </c>
      <c r="E9962" s="2">
        <f>'[1]2025年已发货'!E:E</f>
        <v>0</v>
      </c>
      <c r="F9962" s="4">
        <f>'[1]2025年已发货'!F:F</f>
        <v>0</v>
      </c>
      <c r="G9962" s="2">
        <f>'[1]2025年已发货'!G:G</f>
        <v>0</v>
      </c>
      <c r="H9962" s="2">
        <f>'[1]2025年已发货'!H:H</f>
        <v>0</v>
      </c>
      <c r="I9962" s="2">
        <f>'[1]2025年已发货'!I:I</f>
        <v>0</v>
      </c>
      <c r="J9962" s="2" vm="1" t="e">
        <f>_xlfn._xlws.FILTER(辅助信息!D:D,辅助信息!G:G=G9962)</f>
        <v>#VALUE!</v>
      </c>
    </row>
    <row r="9963" spans="1:10">
      <c r="A9963" s="2">
        <f>'[1]2025年已发货'!A:A</f>
        <v>0</v>
      </c>
      <c r="B9963" s="2">
        <f>'[1]2025年已发货'!B:B</f>
        <v>0</v>
      </c>
      <c r="C9963" s="2">
        <f>'[1]2025年已发货'!C:C</f>
        <v>0</v>
      </c>
      <c r="D9963" s="2">
        <f>'[1]2025年已发货'!D:D</f>
        <v>0</v>
      </c>
      <c r="E9963" s="2">
        <f>'[1]2025年已发货'!E:E</f>
        <v>0</v>
      </c>
      <c r="F9963" s="4">
        <f>'[1]2025年已发货'!F:F</f>
        <v>0</v>
      </c>
      <c r="G9963" s="2">
        <f>'[1]2025年已发货'!G:G</f>
        <v>0</v>
      </c>
      <c r="H9963" s="2">
        <f>'[1]2025年已发货'!H:H</f>
        <v>0</v>
      </c>
      <c r="I9963" s="2">
        <f>'[1]2025年已发货'!I:I</f>
        <v>0</v>
      </c>
      <c r="J9963" s="2" vm="1" t="e">
        <f>_xlfn._xlws.FILTER(辅助信息!D:D,辅助信息!G:G=G9963)</f>
        <v>#VALUE!</v>
      </c>
    </row>
    <row r="9964" spans="1:10">
      <c r="A9964" s="2">
        <f>'[1]2025年已发货'!A:A</f>
        <v>0</v>
      </c>
      <c r="B9964" s="2">
        <f>'[1]2025年已发货'!B:B</f>
        <v>0</v>
      </c>
      <c r="C9964" s="2">
        <f>'[1]2025年已发货'!C:C</f>
        <v>0</v>
      </c>
      <c r="D9964" s="2">
        <f>'[1]2025年已发货'!D:D</f>
        <v>0</v>
      </c>
      <c r="E9964" s="2">
        <f>'[1]2025年已发货'!E:E</f>
        <v>0</v>
      </c>
      <c r="F9964" s="4">
        <f>'[1]2025年已发货'!F:F</f>
        <v>0</v>
      </c>
      <c r="G9964" s="2">
        <f>'[1]2025年已发货'!G:G</f>
        <v>0</v>
      </c>
      <c r="H9964" s="2">
        <f>'[1]2025年已发货'!H:H</f>
        <v>0</v>
      </c>
      <c r="I9964" s="2">
        <f>'[1]2025年已发货'!I:I</f>
        <v>0</v>
      </c>
      <c r="J9964" s="2" vm="1" t="e">
        <f>_xlfn._xlws.FILTER(辅助信息!D:D,辅助信息!G:G=G9964)</f>
        <v>#VALUE!</v>
      </c>
    </row>
    <row r="9965" spans="1:10">
      <c r="A9965" s="2">
        <f>'[1]2025年已发货'!A:A</f>
        <v>0</v>
      </c>
      <c r="B9965" s="2">
        <f>'[1]2025年已发货'!B:B</f>
        <v>0</v>
      </c>
      <c r="C9965" s="2">
        <f>'[1]2025年已发货'!C:C</f>
        <v>0</v>
      </c>
      <c r="D9965" s="2">
        <f>'[1]2025年已发货'!D:D</f>
        <v>0</v>
      </c>
      <c r="E9965" s="2">
        <f>'[1]2025年已发货'!E:E</f>
        <v>0</v>
      </c>
      <c r="F9965" s="4">
        <f>'[1]2025年已发货'!F:F</f>
        <v>0</v>
      </c>
      <c r="G9965" s="2">
        <f>'[1]2025年已发货'!G:G</f>
        <v>0</v>
      </c>
      <c r="H9965" s="2">
        <f>'[1]2025年已发货'!H:H</f>
        <v>0</v>
      </c>
      <c r="I9965" s="2">
        <f>'[1]2025年已发货'!I:I</f>
        <v>0</v>
      </c>
      <c r="J9965" s="2" vm="1" t="e">
        <f>_xlfn._xlws.FILTER(辅助信息!D:D,辅助信息!G:G=G9965)</f>
        <v>#VALUE!</v>
      </c>
    </row>
    <row r="9966" spans="1:10">
      <c r="A9966" s="2">
        <f>'[1]2025年已发货'!A:A</f>
        <v>0</v>
      </c>
      <c r="B9966" s="2">
        <f>'[1]2025年已发货'!B:B</f>
        <v>0</v>
      </c>
      <c r="C9966" s="2">
        <f>'[1]2025年已发货'!C:C</f>
        <v>0</v>
      </c>
      <c r="D9966" s="2">
        <f>'[1]2025年已发货'!D:D</f>
        <v>0</v>
      </c>
      <c r="E9966" s="2">
        <f>'[1]2025年已发货'!E:E</f>
        <v>0</v>
      </c>
      <c r="F9966" s="4">
        <f>'[1]2025年已发货'!F:F</f>
        <v>0</v>
      </c>
      <c r="G9966" s="2">
        <f>'[1]2025年已发货'!G:G</f>
        <v>0</v>
      </c>
      <c r="H9966" s="2">
        <f>'[1]2025年已发货'!H:H</f>
        <v>0</v>
      </c>
      <c r="I9966" s="2">
        <f>'[1]2025年已发货'!I:I</f>
        <v>0</v>
      </c>
      <c r="J9966" s="2" vm="1" t="e">
        <f>_xlfn._xlws.FILTER(辅助信息!D:D,辅助信息!G:G=G9966)</f>
        <v>#VALUE!</v>
      </c>
    </row>
    <row r="9967" spans="1:10">
      <c r="A9967" s="2">
        <f>'[1]2025年已发货'!A:A</f>
        <v>0</v>
      </c>
      <c r="B9967" s="2">
        <f>'[1]2025年已发货'!B:B</f>
        <v>0</v>
      </c>
      <c r="C9967" s="2">
        <f>'[1]2025年已发货'!C:C</f>
        <v>0</v>
      </c>
      <c r="D9967" s="2">
        <f>'[1]2025年已发货'!D:D</f>
        <v>0</v>
      </c>
      <c r="E9967" s="2">
        <f>'[1]2025年已发货'!E:E</f>
        <v>0</v>
      </c>
      <c r="F9967" s="4">
        <f>'[1]2025年已发货'!F:F</f>
        <v>0</v>
      </c>
      <c r="G9967" s="2">
        <f>'[1]2025年已发货'!G:G</f>
        <v>0</v>
      </c>
      <c r="H9967" s="2">
        <f>'[1]2025年已发货'!H:H</f>
        <v>0</v>
      </c>
      <c r="I9967" s="2">
        <f>'[1]2025年已发货'!I:I</f>
        <v>0</v>
      </c>
      <c r="J9967" s="2" vm="1" t="e">
        <f>_xlfn._xlws.FILTER(辅助信息!D:D,辅助信息!G:G=G9967)</f>
        <v>#VALUE!</v>
      </c>
    </row>
    <row r="9968" spans="1:10">
      <c r="A9968" s="2">
        <f>'[1]2025年已发货'!A:A</f>
        <v>0</v>
      </c>
      <c r="B9968" s="2">
        <f>'[1]2025年已发货'!B:B</f>
        <v>0</v>
      </c>
      <c r="C9968" s="2">
        <f>'[1]2025年已发货'!C:C</f>
        <v>0</v>
      </c>
      <c r="D9968" s="2">
        <f>'[1]2025年已发货'!D:D</f>
        <v>0</v>
      </c>
      <c r="E9968" s="2">
        <f>'[1]2025年已发货'!E:E</f>
        <v>0</v>
      </c>
      <c r="F9968" s="4">
        <f>'[1]2025年已发货'!F:F</f>
        <v>0</v>
      </c>
      <c r="G9968" s="2">
        <f>'[1]2025年已发货'!G:G</f>
        <v>0</v>
      </c>
      <c r="H9968" s="2">
        <f>'[1]2025年已发货'!H:H</f>
        <v>0</v>
      </c>
      <c r="I9968" s="2">
        <f>'[1]2025年已发货'!I:I</f>
        <v>0</v>
      </c>
      <c r="J9968" s="2" vm="1" t="e">
        <f>_xlfn._xlws.FILTER(辅助信息!D:D,辅助信息!G:G=G9968)</f>
        <v>#VALUE!</v>
      </c>
    </row>
    <row r="9969" spans="1:10">
      <c r="A9969" s="2">
        <f>'[1]2025年已发货'!A:A</f>
        <v>0</v>
      </c>
      <c r="B9969" s="2">
        <f>'[1]2025年已发货'!B:B</f>
        <v>0</v>
      </c>
      <c r="C9969" s="2">
        <f>'[1]2025年已发货'!C:C</f>
        <v>0</v>
      </c>
      <c r="D9969" s="2">
        <f>'[1]2025年已发货'!D:D</f>
        <v>0</v>
      </c>
      <c r="E9969" s="2">
        <f>'[1]2025年已发货'!E:E</f>
        <v>0</v>
      </c>
      <c r="F9969" s="4">
        <f>'[1]2025年已发货'!F:F</f>
        <v>0</v>
      </c>
      <c r="G9969" s="2">
        <f>'[1]2025年已发货'!G:G</f>
        <v>0</v>
      </c>
      <c r="H9969" s="2">
        <f>'[1]2025年已发货'!H:H</f>
        <v>0</v>
      </c>
      <c r="I9969" s="2">
        <f>'[1]2025年已发货'!I:I</f>
        <v>0</v>
      </c>
      <c r="J9969" s="2" vm="1" t="e">
        <f>_xlfn._xlws.FILTER(辅助信息!D:D,辅助信息!G:G=G9969)</f>
        <v>#VALUE!</v>
      </c>
    </row>
    <row r="9970" spans="1:10">
      <c r="A9970" s="2">
        <f>'[1]2025年已发货'!A:A</f>
        <v>0</v>
      </c>
      <c r="B9970" s="2">
        <f>'[1]2025年已发货'!B:B</f>
        <v>0</v>
      </c>
      <c r="C9970" s="2">
        <f>'[1]2025年已发货'!C:C</f>
        <v>0</v>
      </c>
      <c r="D9970" s="2">
        <f>'[1]2025年已发货'!D:D</f>
        <v>0</v>
      </c>
      <c r="E9970" s="2">
        <f>'[1]2025年已发货'!E:E</f>
        <v>0</v>
      </c>
      <c r="F9970" s="4">
        <f>'[1]2025年已发货'!F:F</f>
        <v>0</v>
      </c>
      <c r="G9970" s="2">
        <f>'[1]2025年已发货'!G:G</f>
        <v>0</v>
      </c>
      <c r="H9970" s="2">
        <f>'[1]2025年已发货'!H:H</f>
        <v>0</v>
      </c>
      <c r="I9970" s="2">
        <f>'[1]2025年已发货'!I:I</f>
        <v>0</v>
      </c>
      <c r="J9970" s="2" vm="1" t="e">
        <f>_xlfn._xlws.FILTER(辅助信息!D:D,辅助信息!G:G=G9970)</f>
        <v>#VALUE!</v>
      </c>
    </row>
    <row r="9971" spans="1:10">
      <c r="A9971" s="2">
        <f>'[1]2025年已发货'!A:A</f>
        <v>0</v>
      </c>
      <c r="B9971" s="2">
        <f>'[1]2025年已发货'!B:B</f>
        <v>0</v>
      </c>
      <c r="C9971" s="2">
        <f>'[1]2025年已发货'!C:C</f>
        <v>0</v>
      </c>
      <c r="D9971" s="2">
        <f>'[1]2025年已发货'!D:D</f>
        <v>0</v>
      </c>
      <c r="E9971" s="2">
        <f>'[1]2025年已发货'!E:E</f>
        <v>0</v>
      </c>
      <c r="F9971" s="4">
        <f>'[1]2025年已发货'!F:F</f>
        <v>0</v>
      </c>
      <c r="G9971" s="2">
        <f>'[1]2025年已发货'!G:G</f>
        <v>0</v>
      </c>
      <c r="H9971" s="2">
        <f>'[1]2025年已发货'!H:H</f>
        <v>0</v>
      </c>
      <c r="I9971" s="2">
        <f>'[1]2025年已发货'!I:I</f>
        <v>0</v>
      </c>
      <c r="J9971" s="2" vm="1" t="e">
        <f>_xlfn._xlws.FILTER(辅助信息!D:D,辅助信息!G:G=G9971)</f>
        <v>#VALUE!</v>
      </c>
    </row>
    <row r="9972" spans="1:10">
      <c r="A9972" s="2">
        <f>'[1]2025年已发货'!A:A</f>
        <v>0</v>
      </c>
      <c r="B9972" s="2">
        <f>'[1]2025年已发货'!B:B</f>
        <v>0</v>
      </c>
      <c r="C9972" s="2">
        <f>'[1]2025年已发货'!C:C</f>
        <v>0</v>
      </c>
      <c r="D9972" s="2">
        <f>'[1]2025年已发货'!D:D</f>
        <v>0</v>
      </c>
      <c r="E9972" s="2">
        <f>'[1]2025年已发货'!E:E</f>
        <v>0</v>
      </c>
      <c r="F9972" s="4">
        <f>'[1]2025年已发货'!F:F</f>
        <v>0</v>
      </c>
      <c r="G9972" s="2">
        <f>'[1]2025年已发货'!G:G</f>
        <v>0</v>
      </c>
      <c r="H9972" s="2">
        <f>'[1]2025年已发货'!H:H</f>
        <v>0</v>
      </c>
      <c r="I9972" s="2">
        <f>'[1]2025年已发货'!I:I</f>
        <v>0</v>
      </c>
      <c r="J9972" s="2" vm="1" t="e">
        <f>_xlfn._xlws.FILTER(辅助信息!D:D,辅助信息!G:G=G9972)</f>
        <v>#VALUE!</v>
      </c>
    </row>
    <row r="9973" spans="1:10">
      <c r="A9973" s="2">
        <f>'[1]2025年已发货'!A:A</f>
        <v>0</v>
      </c>
      <c r="B9973" s="2">
        <f>'[1]2025年已发货'!B:B</f>
        <v>0</v>
      </c>
      <c r="C9973" s="2">
        <f>'[1]2025年已发货'!C:C</f>
        <v>0</v>
      </c>
      <c r="D9973" s="2">
        <f>'[1]2025年已发货'!D:D</f>
        <v>0</v>
      </c>
      <c r="E9973" s="2">
        <f>'[1]2025年已发货'!E:E</f>
        <v>0</v>
      </c>
      <c r="F9973" s="4">
        <f>'[1]2025年已发货'!F:F</f>
        <v>0</v>
      </c>
      <c r="G9973" s="2">
        <f>'[1]2025年已发货'!G:G</f>
        <v>0</v>
      </c>
      <c r="H9973" s="2">
        <f>'[1]2025年已发货'!H:H</f>
        <v>0</v>
      </c>
      <c r="I9973" s="2">
        <f>'[1]2025年已发货'!I:I</f>
        <v>0</v>
      </c>
      <c r="J9973" s="2" vm="1" t="e">
        <f>_xlfn._xlws.FILTER(辅助信息!D:D,辅助信息!G:G=G9973)</f>
        <v>#VALUE!</v>
      </c>
    </row>
    <row r="9974" spans="1:10">
      <c r="A9974" s="2">
        <f>'[1]2025年已发货'!A:A</f>
        <v>0</v>
      </c>
      <c r="B9974" s="2">
        <f>'[1]2025年已发货'!B:B</f>
        <v>0</v>
      </c>
      <c r="C9974" s="2">
        <f>'[1]2025年已发货'!C:C</f>
        <v>0</v>
      </c>
      <c r="D9974" s="2">
        <f>'[1]2025年已发货'!D:D</f>
        <v>0</v>
      </c>
      <c r="E9974" s="2">
        <f>'[1]2025年已发货'!E:E</f>
        <v>0</v>
      </c>
      <c r="F9974" s="4">
        <f>'[1]2025年已发货'!F:F</f>
        <v>0</v>
      </c>
      <c r="G9974" s="2">
        <f>'[1]2025年已发货'!G:G</f>
        <v>0</v>
      </c>
      <c r="H9974" s="2">
        <f>'[1]2025年已发货'!H:H</f>
        <v>0</v>
      </c>
      <c r="I9974" s="2">
        <f>'[1]2025年已发货'!I:I</f>
        <v>0</v>
      </c>
      <c r="J9974" s="2" vm="1" t="e">
        <f>_xlfn._xlws.FILTER(辅助信息!D:D,辅助信息!G:G=G9974)</f>
        <v>#VALUE!</v>
      </c>
    </row>
    <row r="9975" spans="1:10">
      <c r="A9975" s="2">
        <f>'[1]2025年已发货'!A:A</f>
        <v>0</v>
      </c>
      <c r="B9975" s="2">
        <f>'[1]2025年已发货'!B:B</f>
        <v>0</v>
      </c>
      <c r="C9975" s="2">
        <f>'[1]2025年已发货'!C:C</f>
        <v>0</v>
      </c>
      <c r="D9975" s="2">
        <f>'[1]2025年已发货'!D:D</f>
        <v>0</v>
      </c>
      <c r="E9975" s="2">
        <f>'[1]2025年已发货'!E:E</f>
        <v>0</v>
      </c>
      <c r="F9975" s="4">
        <f>'[1]2025年已发货'!F:F</f>
        <v>0</v>
      </c>
      <c r="G9975" s="2">
        <f>'[1]2025年已发货'!G:G</f>
        <v>0</v>
      </c>
      <c r="H9975" s="2">
        <f>'[1]2025年已发货'!H:H</f>
        <v>0</v>
      </c>
      <c r="I9975" s="2">
        <f>'[1]2025年已发货'!I:I</f>
        <v>0</v>
      </c>
      <c r="J9975" s="2" vm="1" t="e">
        <f>_xlfn._xlws.FILTER(辅助信息!D:D,辅助信息!G:G=G9975)</f>
        <v>#VALUE!</v>
      </c>
    </row>
    <row r="9976" spans="1:10">
      <c r="A9976" s="2">
        <f>'[1]2025年已发货'!A:A</f>
        <v>0</v>
      </c>
      <c r="B9976" s="2">
        <f>'[1]2025年已发货'!B:B</f>
        <v>0</v>
      </c>
      <c r="C9976" s="2">
        <f>'[1]2025年已发货'!C:C</f>
        <v>0</v>
      </c>
      <c r="D9976" s="2">
        <f>'[1]2025年已发货'!D:D</f>
        <v>0</v>
      </c>
      <c r="E9976" s="2">
        <f>'[1]2025年已发货'!E:E</f>
        <v>0</v>
      </c>
      <c r="F9976" s="4">
        <f>'[1]2025年已发货'!F:F</f>
        <v>0</v>
      </c>
      <c r="G9976" s="2">
        <f>'[1]2025年已发货'!G:G</f>
        <v>0</v>
      </c>
      <c r="H9976" s="2">
        <f>'[1]2025年已发货'!H:H</f>
        <v>0</v>
      </c>
      <c r="I9976" s="2">
        <f>'[1]2025年已发货'!I:I</f>
        <v>0</v>
      </c>
      <c r="J9976" s="2" vm="1" t="e">
        <f>_xlfn._xlws.FILTER(辅助信息!D:D,辅助信息!G:G=G9976)</f>
        <v>#VALUE!</v>
      </c>
    </row>
    <row r="9977" spans="1:10">
      <c r="A9977" s="2">
        <f>'[1]2025年已发货'!A:A</f>
        <v>0</v>
      </c>
      <c r="B9977" s="2">
        <f>'[1]2025年已发货'!B:B</f>
        <v>0</v>
      </c>
      <c r="C9977" s="2">
        <f>'[1]2025年已发货'!C:C</f>
        <v>0</v>
      </c>
      <c r="D9977" s="2">
        <f>'[1]2025年已发货'!D:D</f>
        <v>0</v>
      </c>
      <c r="E9977" s="2">
        <f>'[1]2025年已发货'!E:E</f>
        <v>0</v>
      </c>
      <c r="F9977" s="4">
        <f>'[1]2025年已发货'!F:F</f>
        <v>0</v>
      </c>
      <c r="G9977" s="2">
        <f>'[1]2025年已发货'!G:G</f>
        <v>0</v>
      </c>
      <c r="H9977" s="2">
        <f>'[1]2025年已发货'!H:H</f>
        <v>0</v>
      </c>
      <c r="I9977" s="2">
        <f>'[1]2025年已发货'!I:I</f>
        <v>0</v>
      </c>
      <c r="J9977" s="2" vm="1" t="e">
        <f>_xlfn._xlws.FILTER(辅助信息!D:D,辅助信息!G:G=G9977)</f>
        <v>#VALUE!</v>
      </c>
    </row>
    <row r="9978" spans="1:10">
      <c r="A9978" s="2">
        <f>'[1]2025年已发货'!A:A</f>
        <v>0</v>
      </c>
      <c r="B9978" s="2">
        <f>'[1]2025年已发货'!B:B</f>
        <v>0</v>
      </c>
      <c r="C9978" s="2">
        <f>'[1]2025年已发货'!C:C</f>
        <v>0</v>
      </c>
      <c r="D9978" s="2">
        <f>'[1]2025年已发货'!D:D</f>
        <v>0</v>
      </c>
      <c r="E9978" s="2">
        <f>'[1]2025年已发货'!E:E</f>
        <v>0</v>
      </c>
      <c r="F9978" s="4">
        <f>'[1]2025年已发货'!F:F</f>
        <v>0</v>
      </c>
      <c r="G9978" s="2">
        <f>'[1]2025年已发货'!G:G</f>
        <v>0</v>
      </c>
      <c r="H9978" s="2">
        <f>'[1]2025年已发货'!H:H</f>
        <v>0</v>
      </c>
      <c r="I9978" s="2">
        <f>'[1]2025年已发货'!I:I</f>
        <v>0</v>
      </c>
      <c r="J9978" s="2" vm="1" t="e">
        <f>_xlfn._xlws.FILTER(辅助信息!D:D,辅助信息!G:G=G9978)</f>
        <v>#VALUE!</v>
      </c>
    </row>
    <row r="9979" spans="1:10">
      <c r="A9979" s="2">
        <f>'[1]2025年已发货'!A:A</f>
        <v>0</v>
      </c>
      <c r="B9979" s="2">
        <f>'[1]2025年已发货'!B:B</f>
        <v>0</v>
      </c>
      <c r="C9979" s="2">
        <f>'[1]2025年已发货'!C:C</f>
        <v>0</v>
      </c>
      <c r="D9979" s="2">
        <f>'[1]2025年已发货'!D:D</f>
        <v>0</v>
      </c>
      <c r="E9979" s="2">
        <f>'[1]2025年已发货'!E:E</f>
        <v>0</v>
      </c>
      <c r="F9979" s="4">
        <f>'[1]2025年已发货'!F:F</f>
        <v>0</v>
      </c>
      <c r="G9979" s="2">
        <f>'[1]2025年已发货'!G:G</f>
        <v>0</v>
      </c>
      <c r="H9979" s="2">
        <f>'[1]2025年已发货'!H:H</f>
        <v>0</v>
      </c>
      <c r="I9979" s="2">
        <f>'[1]2025年已发货'!I:I</f>
        <v>0</v>
      </c>
      <c r="J9979" s="2" vm="1" t="e">
        <f>_xlfn._xlws.FILTER(辅助信息!D:D,辅助信息!G:G=G9979)</f>
        <v>#VALUE!</v>
      </c>
    </row>
    <row r="9980" spans="1:10">
      <c r="A9980" s="2">
        <f>'[1]2025年已发货'!A:A</f>
        <v>0</v>
      </c>
      <c r="B9980" s="2">
        <f>'[1]2025年已发货'!B:B</f>
        <v>0</v>
      </c>
      <c r="C9980" s="2">
        <f>'[1]2025年已发货'!C:C</f>
        <v>0</v>
      </c>
      <c r="D9980" s="2">
        <f>'[1]2025年已发货'!D:D</f>
        <v>0</v>
      </c>
      <c r="E9980" s="2">
        <f>'[1]2025年已发货'!E:E</f>
        <v>0</v>
      </c>
      <c r="F9980" s="4">
        <f>'[1]2025年已发货'!F:F</f>
        <v>0</v>
      </c>
      <c r="G9980" s="2">
        <f>'[1]2025年已发货'!G:G</f>
        <v>0</v>
      </c>
      <c r="H9980" s="2">
        <f>'[1]2025年已发货'!H:H</f>
        <v>0</v>
      </c>
      <c r="I9980" s="2">
        <f>'[1]2025年已发货'!I:I</f>
        <v>0</v>
      </c>
      <c r="J9980" s="2" vm="1" t="e">
        <f>_xlfn._xlws.FILTER(辅助信息!D:D,辅助信息!G:G=G9980)</f>
        <v>#VALUE!</v>
      </c>
    </row>
    <row r="9981" spans="1:10">
      <c r="A9981" s="2">
        <f>'[1]2025年已发货'!A:A</f>
        <v>0</v>
      </c>
      <c r="B9981" s="2">
        <f>'[1]2025年已发货'!B:B</f>
        <v>0</v>
      </c>
      <c r="C9981" s="2">
        <f>'[1]2025年已发货'!C:C</f>
        <v>0</v>
      </c>
      <c r="D9981" s="2">
        <f>'[1]2025年已发货'!D:D</f>
        <v>0</v>
      </c>
      <c r="E9981" s="2">
        <f>'[1]2025年已发货'!E:E</f>
        <v>0</v>
      </c>
      <c r="F9981" s="4">
        <f>'[1]2025年已发货'!F:F</f>
        <v>0</v>
      </c>
      <c r="G9981" s="2">
        <f>'[1]2025年已发货'!G:G</f>
        <v>0</v>
      </c>
      <c r="H9981" s="2">
        <f>'[1]2025年已发货'!H:H</f>
        <v>0</v>
      </c>
      <c r="I9981" s="2">
        <f>'[1]2025年已发货'!I:I</f>
        <v>0</v>
      </c>
      <c r="J9981" s="2" vm="1" t="e">
        <f>_xlfn._xlws.FILTER(辅助信息!D:D,辅助信息!G:G=G9981)</f>
        <v>#VALUE!</v>
      </c>
    </row>
    <row r="9982" spans="1:10">
      <c r="A9982" s="2">
        <f>'[1]2025年已发货'!A:A</f>
        <v>0</v>
      </c>
      <c r="B9982" s="2">
        <f>'[1]2025年已发货'!B:B</f>
        <v>0</v>
      </c>
      <c r="C9982" s="2">
        <f>'[1]2025年已发货'!C:C</f>
        <v>0</v>
      </c>
      <c r="D9982" s="2">
        <f>'[1]2025年已发货'!D:D</f>
        <v>0</v>
      </c>
      <c r="E9982" s="2">
        <f>'[1]2025年已发货'!E:E</f>
        <v>0</v>
      </c>
      <c r="F9982" s="4">
        <f>'[1]2025年已发货'!F:F</f>
        <v>0</v>
      </c>
      <c r="G9982" s="2">
        <f>'[1]2025年已发货'!G:G</f>
        <v>0</v>
      </c>
      <c r="H9982" s="2">
        <f>'[1]2025年已发货'!H:H</f>
        <v>0</v>
      </c>
      <c r="I9982" s="2">
        <f>'[1]2025年已发货'!I:I</f>
        <v>0</v>
      </c>
      <c r="J9982" s="2" vm="1" t="e">
        <f>_xlfn._xlws.FILTER(辅助信息!D:D,辅助信息!G:G=G9982)</f>
        <v>#VALUE!</v>
      </c>
    </row>
    <row r="9983" spans="1:10">
      <c r="A9983" s="2">
        <f>'[1]2025年已发货'!A:A</f>
        <v>0</v>
      </c>
      <c r="B9983" s="2">
        <f>'[1]2025年已发货'!B:B</f>
        <v>0</v>
      </c>
      <c r="C9983" s="2">
        <f>'[1]2025年已发货'!C:C</f>
        <v>0</v>
      </c>
      <c r="D9983" s="2">
        <f>'[1]2025年已发货'!D:D</f>
        <v>0</v>
      </c>
      <c r="E9983" s="2">
        <f>'[1]2025年已发货'!E:E</f>
        <v>0</v>
      </c>
      <c r="F9983" s="4">
        <f>'[1]2025年已发货'!F:F</f>
        <v>0</v>
      </c>
      <c r="G9983" s="2">
        <f>'[1]2025年已发货'!G:G</f>
        <v>0</v>
      </c>
      <c r="H9983" s="2">
        <f>'[1]2025年已发货'!H:H</f>
        <v>0</v>
      </c>
      <c r="I9983" s="2">
        <f>'[1]2025年已发货'!I:I</f>
        <v>0</v>
      </c>
      <c r="J9983" s="2" vm="1" t="e">
        <f>_xlfn._xlws.FILTER(辅助信息!D:D,辅助信息!G:G=G9983)</f>
        <v>#VALUE!</v>
      </c>
    </row>
    <row r="9984" spans="1:10">
      <c r="A9984" s="2">
        <f>'[1]2025年已发货'!A:A</f>
        <v>0</v>
      </c>
      <c r="B9984" s="2">
        <f>'[1]2025年已发货'!B:B</f>
        <v>0</v>
      </c>
      <c r="C9984" s="2">
        <f>'[1]2025年已发货'!C:C</f>
        <v>0</v>
      </c>
      <c r="D9984" s="2">
        <f>'[1]2025年已发货'!D:D</f>
        <v>0</v>
      </c>
      <c r="E9984" s="2">
        <f>'[1]2025年已发货'!E:E</f>
        <v>0</v>
      </c>
      <c r="F9984" s="4">
        <f>'[1]2025年已发货'!F:F</f>
        <v>0</v>
      </c>
      <c r="G9984" s="2">
        <f>'[1]2025年已发货'!G:G</f>
        <v>0</v>
      </c>
      <c r="H9984" s="2">
        <f>'[1]2025年已发货'!H:H</f>
        <v>0</v>
      </c>
      <c r="I9984" s="2">
        <f>'[1]2025年已发货'!I:I</f>
        <v>0</v>
      </c>
      <c r="J9984" s="2" vm="1" t="e">
        <f>_xlfn._xlws.FILTER(辅助信息!D:D,辅助信息!G:G=G9984)</f>
        <v>#VALUE!</v>
      </c>
    </row>
    <row r="9985" spans="1:10">
      <c r="A9985" s="2">
        <f>'[1]2025年已发货'!A:A</f>
        <v>0</v>
      </c>
      <c r="B9985" s="2">
        <f>'[1]2025年已发货'!B:B</f>
        <v>0</v>
      </c>
      <c r="C9985" s="2">
        <f>'[1]2025年已发货'!C:C</f>
        <v>0</v>
      </c>
      <c r="D9985" s="2">
        <f>'[1]2025年已发货'!D:D</f>
        <v>0</v>
      </c>
      <c r="E9985" s="2">
        <f>'[1]2025年已发货'!E:E</f>
        <v>0</v>
      </c>
      <c r="F9985" s="4">
        <f>'[1]2025年已发货'!F:F</f>
        <v>0</v>
      </c>
      <c r="G9985" s="2">
        <f>'[1]2025年已发货'!G:G</f>
        <v>0</v>
      </c>
      <c r="H9985" s="2">
        <f>'[1]2025年已发货'!H:H</f>
        <v>0</v>
      </c>
      <c r="I9985" s="2">
        <f>'[1]2025年已发货'!I:I</f>
        <v>0</v>
      </c>
      <c r="J9985" s="2" vm="1" t="e">
        <f>_xlfn._xlws.FILTER(辅助信息!D:D,辅助信息!G:G=G9985)</f>
        <v>#VALUE!</v>
      </c>
    </row>
    <row r="9986" spans="1:10">
      <c r="A9986" s="2">
        <f>'[1]2025年已发货'!A:A</f>
        <v>0</v>
      </c>
      <c r="B9986" s="2">
        <f>'[1]2025年已发货'!B:B</f>
        <v>0</v>
      </c>
      <c r="C9986" s="2">
        <f>'[1]2025年已发货'!C:C</f>
        <v>0</v>
      </c>
      <c r="D9986" s="2">
        <f>'[1]2025年已发货'!D:D</f>
        <v>0</v>
      </c>
      <c r="E9986" s="2">
        <f>'[1]2025年已发货'!E:E</f>
        <v>0</v>
      </c>
      <c r="F9986" s="4">
        <f>'[1]2025年已发货'!F:F</f>
        <v>0</v>
      </c>
      <c r="G9986" s="2">
        <f>'[1]2025年已发货'!G:G</f>
        <v>0</v>
      </c>
      <c r="H9986" s="2">
        <f>'[1]2025年已发货'!H:H</f>
        <v>0</v>
      </c>
      <c r="I9986" s="2">
        <f>'[1]2025年已发货'!I:I</f>
        <v>0</v>
      </c>
      <c r="J9986" s="2" vm="1" t="e">
        <f>_xlfn._xlws.FILTER(辅助信息!D:D,辅助信息!G:G=G9986)</f>
        <v>#VALUE!</v>
      </c>
    </row>
    <row r="9987" spans="1:10">
      <c r="A9987" s="2">
        <f>'[1]2025年已发货'!A:A</f>
        <v>0</v>
      </c>
      <c r="B9987" s="2">
        <f>'[1]2025年已发货'!B:B</f>
        <v>0</v>
      </c>
      <c r="C9987" s="2">
        <f>'[1]2025年已发货'!C:C</f>
        <v>0</v>
      </c>
      <c r="D9987" s="2">
        <f>'[1]2025年已发货'!D:D</f>
        <v>0</v>
      </c>
      <c r="E9987" s="2">
        <f>'[1]2025年已发货'!E:E</f>
        <v>0</v>
      </c>
      <c r="F9987" s="4">
        <f>'[1]2025年已发货'!F:F</f>
        <v>0</v>
      </c>
      <c r="G9987" s="2">
        <f>'[1]2025年已发货'!G:G</f>
        <v>0</v>
      </c>
      <c r="H9987" s="2">
        <f>'[1]2025年已发货'!H:H</f>
        <v>0</v>
      </c>
      <c r="I9987" s="2">
        <f>'[1]2025年已发货'!I:I</f>
        <v>0</v>
      </c>
      <c r="J9987" s="2" vm="1" t="e">
        <f>_xlfn._xlws.FILTER(辅助信息!D:D,辅助信息!G:G=G9987)</f>
        <v>#VALUE!</v>
      </c>
    </row>
    <row r="9988" spans="1:10">
      <c r="A9988" s="2">
        <f>'[1]2025年已发货'!A:A</f>
        <v>0</v>
      </c>
      <c r="B9988" s="2">
        <f>'[1]2025年已发货'!B:B</f>
        <v>0</v>
      </c>
      <c r="C9988" s="2">
        <f>'[1]2025年已发货'!C:C</f>
        <v>0</v>
      </c>
      <c r="D9988" s="2">
        <f>'[1]2025年已发货'!D:D</f>
        <v>0</v>
      </c>
      <c r="E9988" s="2">
        <f>'[1]2025年已发货'!E:E</f>
        <v>0</v>
      </c>
      <c r="F9988" s="4">
        <f>'[1]2025年已发货'!F:F</f>
        <v>0</v>
      </c>
      <c r="G9988" s="2">
        <f>'[1]2025年已发货'!G:G</f>
        <v>0</v>
      </c>
      <c r="H9988" s="2">
        <f>'[1]2025年已发货'!H:H</f>
        <v>0</v>
      </c>
      <c r="I9988" s="2">
        <f>'[1]2025年已发货'!I:I</f>
        <v>0</v>
      </c>
      <c r="J9988" s="2" vm="1" t="e">
        <f>_xlfn._xlws.FILTER(辅助信息!D:D,辅助信息!G:G=G9988)</f>
        <v>#VALUE!</v>
      </c>
    </row>
    <row r="9989" spans="1:10">
      <c r="A9989" s="2">
        <f>'[1]2025年已发货'!A:A</f>
        <v>0</v>
      </c>
      <c r="B9989" s="2">
        <f>'[1]2025年已发货'!B:B</f>
        <v>0</v>
      </c>
      <c r="C9989" s="2">
        <f>'[1]2025年已发货'!C:C</f>
        <v>0</v>
      </c>
      <c r="D9989" s="2">
        <f>'[1]2025年已发货'!D:D</f>
        <v>0</v>
      </c>
      <c r="E9989" s="2">
        <f>'[1]2025年已发货'!E:E</f>
        <v>0</v>
      </c>
      <c r="F9989" s="4">
        <f>'[1]2025年已发货'!F:F</f>
        <v>0</v>
      </c>
      <c r="G9989" s="2">
        <f>'[1]2025年已发货'!G:G</f>
        <v>0</v>
      </c>
      <c r="H9989" s="2">
        <f>'[1]2025年已发货'!H:H</f>
        <v>0</v>
      </c>
      <c r="I9989" s="2">
        <f>'[1]2025年已发货'!I:I</f>
        <v>0</v>
      </c>
      <c r="J9989" s="2" vm="1" t="e">
        <f>_xlfn._xlws.FILTER(辅助信息!D:D,辅助信息!G:G=G9989)</f>
        <v>#VALUE!</v>
      </c>
    </row>
    <row r="9990" spans="1:10">
      <c r="A9990" s="2">
        <f>'[1]2025年已发货'!A:A</f>
        <v>0</v>
      </c>
      <c r="B9990" s="2">
        <f>'[1]2025年已发货'!B:B</f>
        <v>0</v>
      </c>
      <c r="C9990" s="2">
        <f>'[1]2025年已发货'!C:C</f>
        <v>0</v>
      </c>
      <c r="D9990" s="2">
        <f>'[1]2025年已发货'!D:D</f>
        <v>0</v>
      </c>
      <c r="E9990" s="2">
        <f>'[1]2025年已发货'!E:E</f>
        <v>0</v>
      </c>
      <c r="F9990" s="4">
        <f>'[1]2025年已发货'!F:F</f>
        <v>0</v>
      </c>
      <c r="G9990" s="2">
        <f>'[1]2025年已发货'!G:G</f>
        <v>0</v>
      </c>
      <c r="H9990" s="2">
        <f>'[1]2025年已发货'!H:H</f>
        <v>0</v>
      </c>
      <c r="I9990" s="2">
        <f>'[1]2025年已发货'!I:I</f>
        <v>0</v>
      </c>
      <c r="J9990" s="2" vm="1" t="e">
        <f>_xlfn._xlws.FILTER(辅助信息!D:D,辅助信息!G:G=G9990)</f>
        <v>#VALUE!</v>
      </c>
    </row>
    <row r="9991" spans="1:10">
      <c r="A9991" s="2">
        <f>'[1]2025年已发货'!A:A</f>
        <v>0</v>
      </c>
      <c r="B9991" s="2">
        <f>'[1]2025年已发货'!B:B</f>
        <v>0</v>
      </c>
      <c r="C9991" s="2">
        <f>'[1]2025年已发货'!C:C</f>
        <v>0</v>
      </c>
      <c r="D9991" s="2">
        <f>'[1]2025年已发货'!D:D</f>
        <v>0</v>
      </c>
      <c r="E9991" s="2">
        <f>'[1]2025年已发货'!E:E</f>
        <v>0</v>
      </c>
      <c r="F9991" s="4">
        <f>'[1]2025年已发货'!F:F</f>
        <v>0</v>
      </c>
      <c r="G9991" s="2">
        <f>'[1]2025年已发货'!G:G</f>
        <v>0</v>
      </c>
      <c r="H9991" s="2">
        <f>'[1]2025年已发货'!H:H</f>
        <v>0</v>
      </c>
      <c r="I9991" s="2">
        <f>'[1]2025年已发货'!I:I</f>
        <v>0</v>
      </c>
      <c r="J9991" s="2" vm="1" t="e">
        <f>_xlfn._xlws.FILTER(辅助信息!D:D,辅助信息!G:G=G9991)</f>
        <v>#VALUE!</v>
      </c>
    </row>
    <row r="9992" spans="1:10">
      <c r="A9992" s="2">
        <f>'[1]2025年已发货'!A:A</f>
        <v>0</v>
      </c>
      <c r="B9992" s="2">
        <f>'[1]2025年已发货'!B:B</f>
        <v>0</v>
      </c>
      <c r="C9992" s="2">
        <f>'[1]2025年已发货'!C:C</f>
        <v>0</v>
      </c>
      <c r="D9992" s="2">
        <f>'[1]2025年已发货'!D:D</f>
        <v>0</v>
      </c>
      <c r="E9992" s="2">
        <f>'[1]2025年已发货'!E:E</f>
        <v>0</v>
      </c>
      <c r="F9992" s="4">
        <f>'[1]2025年已发货'!F:F</f>
        <v>0</v>
      </c>
      <c r="G9992" s="2">
        <f>'[1]2025年已发货'!G:G</f>
        <v>0</v>
      </c>
      <c r="H9992" s="2">
        <f>'[1]2025年已发货'!H:H</f>
        <v>0</v>
      </c>
      <c r="I9992" s="2">
        <f>'[1]2025年已发货'!I:I</f>
        <v>0</v>
      </c>
      <c r="J9992" s="2" vm="1" t="e">
        <f>_xlfn._xlws.FILTER(辅助信息!D:D,辅助信息!G:G=G9992)</f>
        <v>#VALUE!</v>
      </c>
    </row>
    <row r="9993" spans="1:10">
      <c r="A9993" s="2">
        <f>'[1]2025年已发货'!A:A</f>
        <v>0</v>
      </c>
      <c r="B9993" s="2">
        <f>'[1]2025年已发货'!B:B</f>
        <v>0</v>
      </c>
      <c r="C9993" s="2">
        <f>'[1]2025年已发货'!C:C</f>
        <v>0</v>
      </c>
      <c r="D9993" s="2">
        <f>'[1]2025年已发货'!D:D</f>
        <v>0</v>
      </c>
      <c r="E9993" s="2">
        <f>'[1]2025年已发货'!E:E</f>
        <v>0</v>
      </c>
      <c r="F9993" s="4">
        <f>'[1]2025年已发货'!F:F</f>
        <v>0</v>
      </c>
      <c r="G9993" s="2">
        <f>'[1]2025年已发货'!G:G</f>
        <v>0</v>
      </c>
      <c r="H9993" s="2">
        <f>'[1]2025年已发货'!H:H</f>
        <v>0</v>
      </c>
      <c r="I9993" s="2">
        <f>'[1]2025年已发货'!I:I</f>
        <v>0</v>
      </c>
      <c r="J9993" s="2" vm="1" t="e">
        <f>_xlfn._xlws.FILTER(辅助信息!D:D,辅助信息!G:G=G9993)</f>
        <v>#VALUE!</v>
      </c>
    </row>
    <row r="9994" spans="1:10">
      <c r="A9994" s="2">
        <f>'[1]2025年已发货'!A:A</f>
        <v>0</v>
      </c>
      <c r="B9994" s="2">
        <f>'[1]2025年已发货'!B:B</f>
        <v>0</v>
      </c>
      <c r="C9994" s="2">
        <f>'[1]2025年已发货'!C:C</f>
        <v>0</v>
      </c>
      <c r="D9994" s="2">
        <f>'[1]2025年已发货'!D:D</f>
        <v>0</v>
      </c>
      <c r="E9994" s="2">
        <f>'[1]2025年已发货'!E:E</f>
        <v>0</v>
      </c>
      <c r="F9994" s="4">
        <f>'[1]2025年已发货'!F:F</f>
        <v>0</v>
      </c>
      <c r="G9994" s="2">
        <f>'[1]2025年已发货'!G:G</f>
        <v>0</v>
      </c>
      <c r="H9994" s="2">
        <f>'[1]2025年已发货'!H:H</f>
        <v>0</v>
      </c>
      <c r="I9994" s="2">
        <f>'[1]2025年已发货'!I:I</f>
        <v>0</v>
      </c>
      <c r="J9994" s="2" vm="1" t="e">
        <f>_xlfn._xlws.FILTER(辅助信息!D:D,辅助信息!G:G=G9994)</f>
        <v>#VALUE!</v>
      </c>
    </row>
    <row r="9995" spans="1:10">
      <c r="A9995" s="2">
        <f>'[1]2025年已发货'!A:A</f>
        <v>0</v>
      </c>
      <c r="B9995" s="2">
        <f>'[1]2025年已发货'!B:B</f>
        <v>0</v>
      </c>
      <c r="C9995" s="2">
        <f>'[1]2025年已发货'!C:C</f>
        <v>0</v>
      </c>
      <c r="D9995" s="2">
        <f>'[1]2025年已发货'!D:D</f>
        <v>0</v>
      </c>
      <c r="E9995" s="2">
        <f>'[1]2025年已发货'!E:E</f>
        <v>0</v>
      </c>
      <c r="F9995" s="4">
        <f>'[1]2025年已发货'!F:F</f>
        <v>0</v>
      </c>
      <c r="G9995" s="2">
        <f>'[1]2025年已发货'!G:G</f>
        <v>0</v>
      </c>
      <c r="H9995" s="2">
        <f>'[1]2025年已发货'!H:H</f>
        <v>0</v>
      </c>
      <c r="I9995" s="2">
        <f>'[1]2025年已发货'!I:I</f>
        <v>0</v>
      </c>
      <c r="J9995" s="2" vm="1" t="e">
        <f>_xlfn._xlws.FILTER(辅助信息!D:D,辅助信息!G:G=G9995)</f>
        <v>#VALUE!</v>
      </c>
    </row>
    <row r="9996" spans="1:10">
      <c r="A9996" s="2">
        <f>'[1]2025年已发货'!A:A</f>
        <v>0</v>
      </c>
      <c r="B9996" s="2">
        <f>'[1]2025年已发货'!B:B</f>
        <v>0</v>
      </c>
      <c r="C9996" s="2">
        <f>'[1]2025年已发货'!C:C</f>
        <v>0</v>
      </c>
      <c r="D9996" s="2">
        <f>'[1]2025年已发货'!D:D</f>
        <v>0</v>
      </c>
      <c r="E9996" s="2">
        <f>'[1]2025年已发货'!E:E</f>
        <v>0</v>
      </c>
      <c r="F9996" s="4">
        <f>'[1]2025年已发货'!F:F</f>
        <v>0</v>
      </c>
      <c r="G9996" s="2">
        <f>'[1]2025年已发货'!G:G</f>
        <v>0</v>
      </c>
      <c r="H9996" s="2">
        <f>'[1]2025年已发货'!H:H</f>
        <v>0</v>
      </c>
      <c r="I9996" s="2">
        <f>'[1]2025年已发货'!I:I</f>
        <v>0</v>
      </c>
      <c r="J9996" s="2" vm="1" t="e">
        <f>_xlfn._xlws.FILTER(辅助信息!D:D,辅助信息!G:G=G9996)</f>
        <v>#VALUE!</v>
      </c>
    </row>
    <row r="9997" spans="1:10">
      <c r="A9997" s="2">
        <f>'[1]2025年已发货'!A:A</f>
        <v>0</v>
      </c>
      <c r="B9997" s="2">
        <f>'[1]2025年已发货'!B:B</f>
        <v>0</v>
      </c>
      <c r="C9997" s="2">
        <f>'[1]2025年已发货'!C:C</f>
        <v>0</v>
      </c>
      <c r="D9997" s="2">
        <f>'[1]2025年已发货'!D:D</f>
        <v>0</v>
      </c>
      <c r="E9997" s="2">
        <f>'[1]2025年已发货'!E:E</f>
        <v>0</v>
      </c>
      <c r="F9997" s="4">
        <f>'[1]2025年已发货'!F:F</f>
        <v>0</v>
      </c>
      <c r="G9997" s="2">
        <f>'[1]2025年已发货'!G:G</f>
        <v>0</v>
      </c>
      <c r="H9997" s="2">
        <f>'[1]2025年已发货'!H:H</f>
        <v>0</v>
      </c>
      <c r="I9997" s="2">
        <f>'[1]2025年已发货'!I:I</f>
        <v>0</v>
      </c>
      <c r="J9997" s="2" vm="1" t="e">
        <f>_xlfn._xlws.FILTER(辅助信息!D:D,辅助信息!G:G=G9997)</f>
        <v>#VALUE!</v>
      </c>
    </row>
    <row r="9998" spans="1:10">
      <c r="A9998" s="2">
        <f>'[1]2025年已发货'!A:A</f>
        <v>0</v>
      </c>
      <c r="B9998" s="2">
        <f>'[1]2025年已发货'!B:B</f>
        <v>0</v>
      </c>
      <c r="C9998" s="2">
        <f>'[1]2025年已发货'!C:C</f>
        <v>0</v>
      </c>
      <c r="D9998" s="2">
        <f>'[1]2025年已发货'!D:D</f>
        <v>0</v>
      </c>
      <c r="E9998" s="2">
        <f>'[1]2025年已发货'!E:E</f>
        <v>0</v>
      </c>
      <c r="F9998" s="4">
        <f>'[1]2025年已发货'!F:F</f>
        <v>0</v>
      </c>
      <c r="G9998" s="2">
        <f>'[1]2025年已发货'!G:G</f>
        <v>0</v>
      </c>
      <c r="H9998" s="2">
        <f>'[1]2025年已发货'!H:H</f>
        <v>0</v>
      </c>
      <c r="I9998" s="2">
        <f>'[1]2025年已发货'!I:I</f>
        <v>0</v>
      </c>
      <c r="J9998" s="2" vm="1" t="e">
        <f>_xlfn._xlws.FILTER(辅助信息!D:D,辅助信息!G:G=G9998)</f>
        <v>#VALUE!</v>
      </c>
    </row>
    <row r="9999" spans="1:10">
      <c r="A9999" s="2">
        <f>'[1]2025年已发货'!A:A</f>
        <v>0</v>
      </c>
      <c r="B9999" s="2">
        <f>'[1]2025年已发货'!B:B</f>
        <v>0</v>
      </c>
      <c r="C9999" s="2">
        <f>'[1]2025年已发货'!C:C</f>
        <v>0</v>
      </c>
      <c r="D9999" s="2">
        <f>'[1]2025年已发货'!D:D</f>
        <v>0</v>
      </c>
      <c r="E9999" s="2">
        <f>'[1]2025年已发货'!E:E</f>
        <v>0</v>
      </c>
      <c r="F9999" s="4">
        <f>'[1]2025年已发货'!F:F</f>
        <v>0</v>
      </c>
      <c r="G9999" s="2">
        <f>'[1]2025年已发货'!G:G</f>
        <v>0</v>
      </c>
      <c r="H9999" s="2">
        <f>'[1]2025年已发货'!H:H</f>
        <v>0</v>
      </c>
      <c r="I9999" s="2">
        <f>'[1]2025年已发货'!I:I</f>
        <v>0</v>
      </c>
      <c r="J9999" s="2" vm="1" t="e">
        <f>_xlfn._xlws.FILTER(辅助信息!D:D,辅助信息!G:G=G9999)</f>
        <v>#VALUE!</v>
      </c>
    </row>
    <row r="10000" spans="1:10">
      <c r="A10000" s="2">
        <f>'[1]2025年已发货'!A:A</f>
        <v>0</v>
      </c>
      <c r="B10000" s="2">
        <f>'[1]2025年已发货'!B:B</f>
        <v>0</v>
      </c>
      <c r="C10000" s="2">
        <f>'[1]2025年已发货'!C:C</f>
        <v>0</v>
      </c>
      <c r="D10000" s="2">
        <f>'[1]2025年已发货'!D:D</f>
        <v>0</v>
      </c>
      <c r="E10000" s="2">
        <f>'[1]2025年已发货'!E:E</f>
        <v>0</v>
      </c>
      <c r="F10000" s="4">
        <f>'[1]2025年已发货'!F:F</f>
        <v>0</v>
      </c>
      <c r="G10000" s="2">
        <f>'[1]2025年已发货'!G:G</f>
        <v>0</v>
      </c>
      <c r="H10000" s="2">
        <f>'[1]2025年已发货'!H:H</f>
        <v>0</v>
      </c>
      <c r="I10000" s="2">
        <f>'[1]2025年已发货'!I:I</f>
        <v>0</v>
      </c>
      <c r="J10000" s="2" vm="1" t="e">
        <f>_xlfn._xlws.FILTER(辅助信息!D:D,辅助信息!G:G=G10000)</f>
        <v>#VALUE!</v>
      </c>
    </row>
    <row r="10001" spans="1:10">
      <c r="A10001" s="2">
        <f>'[1]2025年已发货'!A:A</f>
        <v>0</v>
      </c>
      <c r="B10001" s="2">
        <f>'[1]2025年已发货'!B:B</f>
        <v>0</v>
      </c>
      <c r="C10001" s="2">
        <f>'[1]2025年已发货'!C:C</f>
        <v>0</v>
      </c>
      <c r="D10001" s="2">
        <f>'[1]2025年已发货'!D:D</f>
        <v>0</v>
      </c>
      <c r="E10001" s="2">
        <f>'[1]2025年已发货'!E:E</f>
        <v>0</v>
      </c>
      <c r="F10001" s="4">
        <f>'[1]2025年已发货'!F:F</f>
        <v>0</v>
      </c>
      <c r="G10001" s="2">
        <f>'[1]2025年已发货'!G:G</f>
        <v>0</v>
      </c>
      <c r="H10001" s="2">
        <f>'[1]2025年已发货'!H:H</f>
        <v>0</v>
      </c>
      <c r="I10001" s="2">
        <f>'[1]2025年已发货'!I:I</f>
        <v>0</v>
      </c>
      <c r="J10001" s="2" vm="1" t="e">
        <f>_xlfn._xlws.FILTER(辅助信息!D:D,辅助信息!G:G=G10001)</f>
        <v>#VALUE!</v>
      </c>
    </row>
    <row r="10002" spans="1:10">
      <c r="A10002" s="2">
        <f>'[1]2025年已发货'!A:A</f>
        <v>0</v>
      </c>
      <c r="B10002" s="2">
        <f>'[1]2025年已发货'!B:B</f>
        <v>0</v>
      </c>
      <c r="C10002" s="2">
        <f>'[1]2025年已发货'!C:C</f>
        <v>0</v>
      </c>
      <c r="D10002" s="2">
        <f>'[1]2025年已发货'!D:D</f>
        <v>0</v>
      </c>
      <c r="E10002" s="2">
        <f>'[1]2025年已发货'!E:E</f>
        <v>0</v>
      </c>
      <c r="F10002" s="4">
        <f>'[1]2025年已发货'!F:F</f>
        <v>0</v>
      </c>
      <c r="G10002" s="2">
        <f>'[1]2025年已发货'!G:G</f>
        <v>0</v>
      </c>
      <c r="H10002" s="2">
        <f>'[1]2025年已发货'!H:H</f>
        <v>0</v>
      </c>
      <c r="I10002" s="2">
        <f>'[1]2025年已发货'!I:I</f>
        <v>0</v>
      </c>
      <c r="J10002" s="2" vm="1" t="e">
        <f>_xlfn._xlws.FILTER(辅助信息!D:D,辅助信息!G:G=G10002)</f>
        <v>#VALUE!</v>
      </c>
    </row>
    <row r="10003" spans="1:10">
      <c r="A10003" s="2">
        <f>'[1]2025年已发货'!A:A</f>
        <v>0</v>
      </c>
      <c r="B10003" s="2">
        <f>'[1]2025年已发货'!B:B</f>
        <v>0</v>
      </c>
      <c r="C10003" s="2">
        <f>'[1]2025年已发货'!C:C</f>
        <v>0</v>
      </c>
      <c r="D10003" s="2">
        <f>'[1]2025年已发货'!D:D</f>
        <v>0</v>
      </c>
      <c r="E10003" s="2">
        <f>'[1]2025年已发货'!E:E</f>
        <v>0</v>
      </c>
      <c r="F10003" s="4">
        <f>'[1]2025年已发货'!F:F</f>
        <v>0</v>
      </c>
      <c r="G10003" s="2">
        <f>'[1]2025年已发货'!G:G</f>
        <v>0</v>
      </c>
      <c r="H10003" s="2">
        <f>'[1]2025年已发货'!H:H</f>
        <v>0</v>
      </c>
      <c r="I10003" s="2">
        <f>'[1]2025年已发货'!I:I</f>
        <v>0</v>
      </c>
      <c r="J10003" s="2" vm="1" t="e">
        <f>_xlfn._xlws.FILTER(辅助信息!D:D,辅助信息!G:G=G10003)</f>
        <v>#VALUE!</v>
      </c>
    </row>
    <row r="10004" spans="1:10">
      <c r="A10004" s="2">
        <f>'[1]2025年已发货'!A:A</f>
        <v>0</v>
      </c>
      <c r="B10004" s="2">
        <f>'[1]2025年已发货'!B:B</f>
        <v>0</v>
      </c>
      <c r="C10004" s="2">
        <f>'[1]2025年已发货'!C:C</f>
        <v>0</v>
      </c>
      <c r="D10004" s="2">
        <f>'[1]2025年已发货'!D:D</f>
        <v>0</v>
      </c>
      <c r="E10004" s="2">
        <f>'[1]2025年已发货'!E:E</f>
        <v>0</v>
      </c>
      <c r="F10004" s="4">
        <f>'[1]2025年已发货'!F:F</f>
        <v>0</v>
      </c>
      <c r="G10004" s="2">
        <f>'[1]2025年已发货'!G:G</f>
        <v>0</v>
      </c>
      <c r="H10004" s="2">
        <f>'[1]2025年已发货'!H:H</f>
        <v>0</v>
      </c>
      <c r="I10004" s="2">
        <f>'[1]2025年已发货'!I:I</f>
        <v>0</v>
      </c>
      <c r="J10004" s="2" vm="1" t="e">
        <f>_xlfn._xlws.FILTER(辅助信息!D:D,辅助信息!G:G=G10004)</f>
        <v>#VALUE!</v>
      </c>
    </row>
    <row r="10005" spans="1:10">
      <c r="A10005" s="2">
        <f>'[1]2025年已发货'!A:A</f>
        <v>0</v>
      </c>
      <c r="B10005" s="2">
        <f>'[1]2025年已发货'!B:B</f>
        <v>0</v>
      </c>
      <c r="C10005" s="2">
        <f>'[1]2025年已发货'!C:C</f>
        <v>0</v>
      </c>
      <c r="D10005" s="2">
        <f>'[1]2025年已发货'!D:D</f>
        <v>0</v>
      </c>
      <c r="E10005" s="2">
        <f>'[1]2025年已发货'!E:E</f>
        <v>0</v>
      </c>
      <c r="F10005" s="4">
        <f>'[1]2025年已发货'!F:F</f>
        <v>0</v>
      </c>
      <c r="G10005" s="2">
        <f>'[1]2025年已发货'!G:G</f>
        <v>0</v>
      </c>
      <c r="H10005" s="2">
        <f>'[1]2025年已发货'!H:H</f>
        <v>0</v>
      </c>
      <c r="I10005" s="2">
        <f>'[1]2025年已发货'!I:I</f>
        <v>0</v>
      </c>
      <c r="J10005" s="2" vm="1" t="e">
        <f>_xlfn._xlws.FILTER(辅助信息!D:D,辅助信息!G:G=G10005)</f>
        <v>#VALUE!</v>
      </c>
    </row>
    <row r="10006" spans="1:10">
      <c r="A10006" s="2">
        <f>'[1]2025年已发货'!A:A</f>
        <v>0</v>
      </c>
      <c r="B10006" s="2">
        <f>'[1]2025年已发货'!B:B</f>
        <v>0</v>
      </c>
      <c r="C10006" s="2">
        <f>'[1]2025年已发货'!C:C</f>
        <v>0</v>
      </c>
      <c r="D10006" s="2">
        <f>'[1]2025年已发货'!D:D</f>
        <v>0</v>
      </c>
      <c r="E10006" s="2">
        <f>'[1]2025年已发货'!E:E</f>
        <v>0</v>
      </c>
      <c r="F10006" s="4">
        <f>'[1]2025年已发货'!F:F</f>
        <v>0</v>
      </c>
      <c r="G10006" s="2">
        <f>'[1]2025年已发货'!G:G</f>
        <v>0</v>
      </c>
      <c r="H10006" s="2">
        <f>'[1]2025年已发货'!H:H</f>
        <v>0</v>
      </c>
      <c r="I10006" s="2">
        <f>'[1]2025年已发货'!I:I</f>
        <v>0</v>
      </c>
      <c r="J10006" s="2" vm="1" t="e">
        <f>_xlfn._xlws.FILTER(辅助信息!D:D,辅助信息!G:G=G10006)</f>
        <v>#VALUE!</v>
      </c>
    </row>
    <row r="10007" spans="1:10">
      <c r="A10007" s="2">
        <f>'[1]2025年已发货'!A:A</f>
        <v>0</v>
      </c>
      <c r="B10007" s="2">
        <f>'[1]2025年已发货'!B:B</f>
        <v>0</v>
      </c>
      <c r="C10007" s="2">
        <f>'[1]2025年已发货'!C:C</f>
        <v>0</v>
      </c>
      <c r="D10007" s="2">
        <f>'[1]2025年已发货'!D:D</f>
        <v>0</v>
      </c>
      <c r="E10007" s="2">
        <f>'[1]2025年已发货'!E:E</f>
        <v>0</v>
      </c>
      <c r="F10007" s="4">
        <f>'[1]2025年已发货'!F:F</f>
        <v>0</v>
      </c>
      <c r="G10007" s="2">
        <f>'[1]2025年已发货'!G:G</f>
        <v>0</v>
      </c>
      <c r="H10007" s="2">
        <f>'[1]2025年已发货'!H:H</f>
        <v>0</v>
      </c>
      <c r="I10007" s="2">
        <f>'[1]2025年已发货'!I:I</f>
        <v>0</v>
      </c>
      <c r="J10007" s="2" vm="1" t="e">
        <f>_xlfn._xlws.FILTER(辅助信息!D:D,辅助信息!G:G=G10007)</f>
        <v>#VALUE!</v>
      </c>
    </row>
    <row r="10008" spans="1:10">
      <c r="A10008" s="2">
        <f>'[1]2025年已发货'!A:A</f>
        <v>0</v>
      </c>
      <c r="B10008" s="2">
        <f>'[1]2025年已发货'!B:B</f>
        <v>0</v>
      </c>
      <c r="C10008" s="2">
        <f>'[1]2025年已发货'!C:C</f>
        <v>0</v>
      </c>
      <c r="D10008" s="2">
        <f>'[1]2025年已发货'!D:D</f>
        <v>0</v>
      </c>
      <c r="E10008" s="2">
        <f>'[1]2025年已发货'!E:E</f>
        <v>0</v>
      </c>
      <c r="F10008" s="4">
        <f>'[1]2025年已发货'!F:F</f>
        <v>0</v>
      </c>
      <c r="G10008" s="2">
        <f>'[1]2025年已发货'!G:G</f>
        <v>0</v>
      </c>
      <c r="H10008" s="2">
        <f>'[1]2025年已发货'!H:H</f>
        <v>0</v>
      </c>
      <c r="I10008" s="2">
        <f>'[1]2025年已发货'!I:I</f>
        <v>0</v>
      </c>
      <c r="J10008" s="2" vm="1" t="e">
        <f>_xlfn._xlws.FILTER(辅助信息!D:D,辅助信息!G:G=G10008)</f>
        <v>#VALUE!</v>
      </c>
    </row>
    <row r="10009" spans="1:10">
      <c r="A10009" s="2">
        <f>'[1]2025年已发货'!A:A</f>
        <v>0</v>
      </c>
      <c r="B10009" s="2">
        <f>'[1]2025年已发货'!B:B</f>
        <v>0</v>
      </c>
      <c r="C10009" s="2">
        <f>'[1]2025年已发货'!C:C</f>
        <v>0</v>
      </c>
      <c r="D10009" s="2">
        <f>'[1]2025年已发货'!D:D</f>
        <v>0</v>
      </c>
      <c r="E10009" s="2">
        <f>'[1]2025年已发货'!E:E</f>
        <v>0</v>
      </c>
      <c r="F10009" s="4">
        <f>'[1]2025年已发货'!F:F</f>
        <v>0</v>
      </c>
      <c r="G10009" s="2">
        <f>'[1]2025年已发货'!G:G</f>
        <v>0</v>
      </c>
      <c r="H10009" s="2">
        <f>'[1]2025年已发货'!H:H</f>
        <v>0</v>
      </c>
      <c r="I10009" s="2">
        <f>'[1]2025年已发货'!I:I</f>
        <v>0</v>
      </c>
      <c r="J10009" s="2" vm="1" t="e">
        <f>_xlfn._xlws.FILTER(辅助信息!D:D,辅助信息!G:G=G10009)</f>
        <v>#VALUE!</v>
      </c>
    </row>
    <row r="10010" spans="1:10">
      <c r="A10010" s="2">
        <f>'[1]2025年已发货'!A:A</f>
        <v>0</v>
      </c>
      <c r="B10010" s="2">
        <f>'[1]2025年已发货'!B:B</f>
        <v>0</v>
      </c>
      <c r="C10010" s="2">
        <f>'[1]2025年已发货'!C:C</f>
        <v>0</v>
      </c>
      <c r="D10010" s="2">
        <f>'[1]2025年已发货'!D:D</f>
        <v>0</v>
      </c>
      <c r="E10010" s="2">
        <f>'[1]2025年已发货'!E:E</f>
        <v>0</v>
      </c>
      <c r="F10010" s="4">
        <f>'[1]2025年已发货'!F:F</f>
        <v>0</v>
      </c>
      <c r="G10010" s="2">
        <f>'[1]2025年已发货'!G:G</f>
        <v>0</v>
      </c>
      <c r="H10010" s="2">
        <f>'[1]2025年已发货'!H:H</f>
        <v>0</v>
      </c>
      <c r="I10010" s="2">
        <f>'[1]2025年已发货'!I:I</f>
        <v>0</v>
      </c>
      <c r="J10010" s="2" vm="1" t="e">
        <f>_xlfn._xlws.FILTER(辅助信息!D:D,辅助信息!G:G=G10010)</f>
        <v>#VALUE!</v>
      </c>
    </row>
    <row r="10011" spans="1:10">
      <c r="A10011" s="2">
        <f>'[1]2025年已发货'!A:A</f>
        <v>0</v>
      </c>
      <c r="B10011" s="2">
        <f>'[1]2025年已发货'!B:B</f>
        <v>0</v>
      </c>
      <c r="C10011" s="2">
        <f>'[1]2025年已发货'!C:C</f>
        <v>0</v>
      </c>
      <c r="D10011" s="2">
        <f>'[1]2025年已发货'!D:D</f>
        <v>0</v>
      </c>
      <c r="E10011" s="2">
        <f>'[1]2025年已发货'!E:E</f>
        <v>0</v>
      </c>
      <c r="F10011" s="4">
        <f>'[1]2025年已发货'!F:F</f>
        <v>0</v>
      </c>
      <c r="G10011" s="2">
        <f>'[1]2025年已发货'!G:G</f>
        <v>0</v>
      </c>
      <c r="H10011" s="2">
        <f>'[1]2025年已发货'!H:H</f>
        <v>0</v>
      </c>
      <c r="I10011" s="2">
        <f>'[1]2025年已发货'!I:I</f>
        <v>0</v>
      </c>
      <c r="J10011" s="2" vm="1" t="e">
        <f>_xlfn._xlws.FILTER(辅助信息!D:D,辅助信息!G:G=G10011)</f>
        <v>#VALUE!</v>
      </c>
    </row>
    <row r="10012" spans="1:10">
      <c r="A10012" s="2">
        <f>'[1]2025年已发货'!A:A</f>
        <v>0</v>
      </c>
      <c r="B10012" s="2">
        <f>'[1]2025年已发货'!B:B</f>
        <v>0</v>
      </c>
      <c r="C10012" s="2">
        <f>'[1]2025年已发货'!C:C</f>
        <v>0</v>
      </c>
      <c r="D10012" s="2">
        <f>'[1]2025年已发货'!D:D</f>
        <v>0</v>
      </c>
      <c r="E10012" s="2">
        <f>'[1]2025年已发货'!E:E</f>
        <v>0</v>
      </c>
      <c r="F10012" s="4">
        <f>'[1]2025年已发货'!F:F</f>
        <v>0</v>
      </c>
      <c r="G10012" s="2">
        <f>'[1]2025年已发货'!G:G</f>
        <v>0</v>
      </c>
      <c r="H10012" s="2">
        <f>'[1]2025年已发货'!H:H</f>
        <v>0</v>
      </c>
      <c r="I10012" s="2">
        <f>'[1]2025年已发货'!I:I</f>
        <v>0</v>
      </c>
      <c r="J10012" s="2" vm="1" t="e">
        <f>_xlfn._xlws.FILTER(辅助信息!D:D,辅助信息!G:G=G10012)</f>
        <v>#VALUE!</v>
      </c>
    </row>
    <row r="10013" spans="1:10">
      <c r="A10013" s="2">
        <f>'[1]2025年已发货'!A:A</f>
        <v>0</v>
      </c>
      <c r="B10013" s="2">
        <f>'[1]2025年已发货'!B:B</f>
        <v>0</v>
      </c>
      <c r="C10013" s="2">
        <f>'[1]2025年已发货'!C:C</f>
        <v>0</v>
      </c>
      <c r="D10013" s="2">
        <f>'[1]2025年已发货'!D:D</f>
        <v>0</v>
      </c>
      <c r="E10013" s="2">
        <f>'[1]2025年已发货'!E:E</f>
        <v>0</v>
      </c>
      <c r="F10013" s="4">
        <f>'[1]2025年已发货'!F:F</f>
        <v>0</v>
      </c>
      <c r="G10013" s="2">
        <f>'[1]2025年已发货'!G:G</f>
        <v>0</v>
      </c>
      <c r="H10013" s="2">
        <f>'[1]2025年已发货'!H:H</f>
        <v>0</v>
      </c>
      <c r="I10013" s="2">
        <f>'[1]2025年已发货'!I:I</f>
        <v>0</v>
      </c>
      <c r="J10013" s="2" vm="1" t="e">
        <f>_xlfn._xlws.FILTER(辅助信息!D:D,辅助信息!G:G=G10013)</f>
        <v>#VALUE!</v>
      </c>
    </row>
    <row r="10014" spans="1:10">
      <c r="A10014" s="2">
        <f>'[1]2025年已发货'!A:A</f>
        <v>0</v>
      </c>
      <c r="B10014" s="2">
        <f>'[1]2025年已发货'!B:B</f>
        <v>0</v>
      </c>
      <c r="C10014" s="2">
        <f>'[1]2025年已发货'!C:C</f>
        <v>0</v>
      </c>
      <c r="D10014" s="2">
        <f>'[1]2025年已发货'!D:D</f>
        <v>0</v>
      </c>
      <c r="E10014" s="2">
        <f>'[1]2025年已发货'!E:E</f>
        <v>0</v>
      </c>
      <c r="F10014" s="4">
        <f>'[1]2025年已发货'!F:F</f>
        <v>0</v>
      </c>
      <c r="G10014" s="2">
        <f>'[1]2025年已发货'!G:G</f>
        <v>0</v>
      </c>
      <c r="H10014" s="2">
        <f>'[1]2025年已发货'!H:H</f>
        <v>0</v>
      </c>
      <c r="I10014" s="2">
        <f>'[1]2025年已发货'!I:I</f>
        <v>0</v>
      </c>
      <c r="J10014" s="2" vm="1" t="e">
        <f>_xlfn._xlws.FILTER(辅助信息!D:D,辅助信息!G:G=G10014)</f>
        <v>#VALUE!</v>
      </c>
    </row>
    <row r="10015" spans="1:10">
      <c r="A10015" s="2">
        <f>'[1]2025年已发货'!A:A</f>
        <v>0</v>
      </c>
      <c r="B10015" s="2">
        <f>'[1]2025年已发货'!B:B</f>
        <v>0</v>
      </c>
      <c r="C10015" s="2">
        <f>'[1]2025年已发货'!C:C</f>
        <v>0</v>
      </c>
      <c r="D10015" s="2">
        <f>'[1]2025年已发货'!D:D</f>
        <v>0</v>
      </c>
      <c r="E10015" s="2">
        <f>'[1]2025年已发货'!E:E</f>
        <v>0</v>
      </c>
      <c r="F10015" s="4">
        <f>'[1]2025年已发货'!F:F</f>
        <v>0</v>
      </c>
      <c r="G10015" s="2">
        <f>'[1]2025年已发货'!G:G</f>
        <v>0</v>
      </c>
      <c r="H10015" s="2">
        <f>'[1]2025年已发货'!H:H</f>
        <v>0</v>
      </c>
      <c r="I10015" s="2">
        <f>'[1]2025年已发货'!I:I</f>
        <v>0</v>
      </c>
      <c r="J10015" s="2" vm="1" t="e">
        <f>_xlfn._xlws.FILTER(辅助信息!D:D,辅助信息!G:G=G10015)</f>
        <v>#VALUE!</v>
      </c>
    </row>
    <row r="10016" spans="1:10">
      <c r="A10016" s="2">
        <f>'[1]2025年已发货'!A:A</f>
        <v>0</v>
      </c>
      <c r="B10016" s="2">
        <f>'[1]2025年已发货'!B:B</f>
        <v>0</v>
      </c>
      <c r="C10016" s="2">
        <f>'[1]2025年已发货'!C:C</f>
        <v>0</v>
      </c>
      <c r="D10016" s="2">
        <f>'[1]2025年已发货'!D:D</f>
        <v>0</v>
      </c>
      <c r="E10016" s="2">
        <f>'[1]2025年已发货'!E:E</f>
        <v>0</v>
      </c>
      <c r="F10016" s="4">
        <f>'[1]2025年已发货'!F:F</f>
        <v>0</v>
      </c>
      <c r="G10016" s="2">
        <f>'[1]2025年已发货'!G:G</f>
        <v>0</v>
      </c>
      <c r="H10016" s="2">
        <f>'[1]2025年已发货'!H:H</f>
        <v>0</v>
      </c>
      <c r="I10016" s="2">
        <f>'[1]2025年已发货'!I:I</f>
        <v>0</v>
      </c>
      <c r="J10016" s="2" vm="1" t="e">
        <f>_xlfn._xlws.FILTER(辅助信息!D:D,辅助信息!G:G=G10016)</f>
        <v>#VALUE!</v>
      </c>
    </row>
    <row r="10017" spans="1:10">
      <c r="A10017" s="2">
        <f>'[1]2025年已发货'!A:A</f>
        <v>0</v>
      </c>
      <c r="B10017" s="2">
        <f>'[1]2025年已发货'!B:B</f>
        <v>0</v>
      </c>
      <c r="C10017" s="2">
        <f>'[1]2025年已发货'!C:C</f>
        <v>0</v>
      </c>
      <c r="D10017" s="2">
        <f>'[1]2025年已发货'!D:D</f>
        <v>0</v>
      </c>
      <c r="E10017" s="2">
        <f>'[1]2025年已发货'!E:E</f>
        <v>0</v>
      </c>
      <c r="F10017" s="4">
        <f>'[1]2025年已发货'!F:F</f>
        <v>0</v>
      </c>
      <c r="G10017" s="2">
        <f>'[1]2025年已发货'!G:G</f>
        <v>0</v>
      </c>
      <c r="H10017" s="2">
        <f>'[1]2025年已发货'!H:H</f>
        <v>0</v>
      </c>
      <c r="I10017" s="2">
        <f>'[1]2025年已发货'!I:I</f>
        <v>0</v>
      </c>
      <c r="J10017" s="2" vm="1" t="e">
        <f>_xlfn._xlws.FILTER(辅助信息!D:D,辅助信息!G:G=G10017)</f>
        <v>#VALUE!</v>
      </c>
    </row>
    <row r="10018" spans="1:10">
      <c r="A10018" s="2">
        <f>'[1]2025年已发货'!A:A</f>
        <v>0</v>
      </c>
      <c r="B10018" s="2">
        <f>'[1]2025年已发货'!B:B</f>
        <v>0</v>
      </c>
      <c r="C10018" s="2">
        <f>'[1]2025年已发货'!C:C</f>
        <v>0</v>
      </c>
      <c r="D10018" s="2">
        <f>'[1]2025年已发货'!D:D</f>
        <v>0</v>
      </c>
      <c r="E10018" s="2">
        <f>'[1]2025年已发货'!E:E</f>
        <v>0</v>
      </c>
      <c r="F10018" s="4">
        <f>'[1]2025年已发货'!F:F</f>
        <v>0</v>
      </c>
      <c r="G10018" s="2">
        <f>'[1]2025年已发货'!G:G</f>
        <v>0</v>
      </c>
      <c r="H10018" s="2">
        <f>'[1]2025年已发货'!H:H</f>
        <v>0</v>
      </c>
      <c r="I10018" s="2">
        <f>'[1]2025年已发货'!I:I</f>
        <v>0</v>
      </c>
      <c r="J10018" s="2" vm="1" t="e">
        <f>_xlfn._xlws.FILTER(辅助信息!D:D,辅助信息!G:G=G10018)</f>
        <v>#VALUE!</v>
      </c>
    </row>
    <row r="10019" spans="1:10">
      <c r="A10019" s="2">
        <f>'[1]2025年已发货'!A:A</f>
        <v>0</v>
      </c>
      <c r="B10019" s="2">
        <f>'[1]2025年已发货'!B:B</f>
        <v>0</v>
      </c>
      <c r="C10019" s="2">
        <f>'[1]2025年已发货'!C:C</f>
        <v>0</v>
      </c>
      <c r="D10019" s="2">
        <f>'[1]2025年已发货'!D:D</f>
        <v>0</v>
      </c>
      <c r="E10019" s="2">
        <f>'[1]2025年已发货'!E:E</f>
        <v>0</v>
      </c>
      <c r="F10019" s="4">
        <f>'[1]2025年已发货'!F:F</f>
        <v>0</v>
      </c>
      <c r="G10019" s="2">
        <f>'[1]2025年已发货'!G:G</f>
        <v>0</v>
      </c>
      <c r="H10019" s="2">
        <f>'[1]2025年已发货'!H:H</f>
        <v>0</v>
      </c>
      <c r="I10019" s="2">
        <f>'[1]2025年已发货'!I:I</f>
        <v>0</v>
      </c>
      <c r="J10019" s="2" vm="1" t="e">
        <f>_xlfn._xlws.FILTER(辅助信息!D:D,辅助信息!G:G=G10019)</f>
        <v>#VALUE!</v>
      </c>
    </row>
    <row r="10020" spans="1:10">
      <c r="A10020" s="2">
        <f>'[1]2025年已发货'!A:A</f>
        <v>0</v>
      </c>
      <c r="B10020" s="2">
        <f>'[1]2025年已发货'!B:B</f>
        <v>0</v>
      </c>
      <c r="C10020" s="2">
        <f>'[1]2025年已发货'!C:C</f>
        <v>0</v>
      </c>
      <c r="D10020" s="2">
        <f>'[1]2025年已发货'!D:D</f>
        <v>0</v>
      </c>
      <c r="E10020" s="2">
        <f>'[1]2025年已发货'!E:E</f>
        <v>0</v>
      </c>
      <c r="F10020" s="4">
        <f>'[1]2025年已发货'!F:F</f>
        <v>0</v>
      </c>
      <c r="G10020" s="2">
        <f>'[1]2025年已发货'!G:G</f>
        <v>0</v>
      </c>
      <c r="H10020" s="2">
        <f>'[1]2025年已发货'!H:H</f>
        <v>0</v>
      </c>
      <c r="I10020" s="2">
        <f>'[1]2025年已发货'!I:I</f>
        <v>0</v>
      </c>
      <c r="J10020" s="2" vm="1" t="e">
        <f>_xlfn._xlws.FILTER(辅助信息!D:D,辅助信息!G:G=G10020)</f>
        <v>#VALUE!</v>
      </c>
    </row>
    <row r="10021" spans="1:10">
      <c r="A10021" s="2">
        <f>'[1]2025年已发货'!A:A</f>
        <v>0</v>
      </c>
      <c r="B10021" s="2">
        <f>'[1]2025年已发货'!B:B</f>
        <v>0</v>
      </c>
      <c r="C10021" s="2">
        <f>'[1]2025年已发货'!C:C</f>
        <v>0</v>
      </c>
      <c r="D10021" s="2">
        <f>'[1]2025年已发货'!D:D</f>
        <v>0</v>
      </c>
      <c r="E10021" s="2">
        <f>'[1]2025年已发货'!E:E</f>
        <v>0</v>
      </c>
      <c r="F10021" s="4">
        <f>'[1]2025年已发货'!F:F</f>
        <v>0</v>
      </c>
      <c r="G10021" s="2">
        <f>'[1]2025年已发货'!G:G</f>
        <v>0</v>
      </c>
      <c r="H10021" s="2">
        <f>'[1]2025年已发货'!H:H</f>
        <v>0</v>
      </c>
      <c r="I10021" s="2">
        <f>'[1]2025年已发货'!I:I</f>
        <v>0</v>
      </c>
      <c r="J10021" s="2" vm="1" t="e">
        <f>_xlfn._xlws.FILTER(辅助信息!D:D,辅助信息!G:G=G10021)</f>
        <v>#VALUE!</v>
      </c>
    </row>
    <row r="10022" spans="1:10">
      <c r="A10022" s="2">
        <f>'[1]2025年已发货'!A:A</f>
        <v>0</v>
      </c>
      <c r="B10022" s="2">
        <f>'[1]2025年已发货'!B:B</f>
        <v>0</v>
      </c>
      <c r="C10022" s="2">
        <f>'[1]2025年已发货'!C:C</f>
        <v>0</v>
      </c>
      <c r="D10022" s="2">
        <f>'[1]2025年已发货'!D:D</f>
        <v>0</v>
      </c>
      <c r="E10022" s="2">
        <f>'[1]2025年已发货'!E:E</f>
        <v>0</v>
      </c>
      <c r="F10022" s="4">
        <f>'[1]2025年已发货'!F:F</f>
        <v>0</v>
      </c>
      <c r="G10022" s="2">
        <f>'[1]2025年已发货'!G:G</f>
        <v>0</v>
      </c>
      <c r="H10022" s="2">
        <f>'[1]2025年已发货'!H:H</f>
        <v>0</v>
      </c>
      <c r="I10022" s="2">
        <f>'[1]2025年已发货'!I:I</f>
        <v>0</v>
      </c>
      <c r="J10022" s="2" vm="1" t="e">
        <f>_xlfn._xlws.FILTER(辅助信息!D:D,辅助信息!G:G=G10022)</f>
        <v>#VALUE!</v>
      </c>
    </row>
    <row r="10023" spans="1:10">
      <c r="A10023" s="2">
        <f>'[1]2025年已发货'!A:A</f>
        <v>0</v>
      </c>
      <c r="B10023" s="2">
        <f>'[1]2025年已发货'!B:B</f>
        <v>0</v>
      </c>
      <c r="C10023" s="2">
        <f>'[1]2025年已发货'!C:C</f>
        <v>0</v>
      </c>
      <c r="D10023" s="2">
        <f>'[1]2025年已发货'!D:D</f>
        <v>0</v>
      </c>
      <c r="E10023" s="2">
        <f>'[1]2025年已发货'!E:E</f>
        <v>0</v>
      </c>
      <c r="F10023" s="4">
        <f>'[1]2025年已发货'!F:F</f>
        <v>0</v>
      </c>
      <c r="G10023" s="2">
        <f>'[1]2025年已发货'!G:G</f>
        <v>0</v>
      </c>
      <c r="H10023" s="2">
        <f>'[1]2025年已发货'!H:H</f>
        <v>0</v>
      </c>
      <c r="I10023" s="2">
        <f>'[1]2025年已发货'!I:I</f>
        <v>0</v>
      </c>
      <c r="J10023" s="2" vm="1" t="e">
        <f>_xlfn._xlws.FILTER(辅助信息!D:D,辅助信息!G:G=G10023)</f>
        <v>#VALUE!</v>
      </c>
    </row>
    <row r="10024" spans="1:10">
      <c r="A10024" s="2">
        <f>'[1]2025年已发货'!A:A</f>
        <v>0</v>
      </c>
      <c r="B10024" s="2">
        <f>'[1]2025年已发货'!B:B</f>
        <v>0</v>
      </c>
      <c r="C10024" s="2">
        <f>'[1]2025年已发货'!C:C</f>
        <v>0</v>
      </c>
      <c r="D10024" s="2">
        <f>'[1]2025年已发货'!D:D</f>
        <v>0</v>
      </c>
      <c r="E10024" s="2">
        <f>'[1]2025年已发货'!E:E</f>
        <v>0</v>
      </c>
      <c r="F10024" s="4">
        <f>'[1]2025年已发货'!F:F</f>
        <v>0</v>
      </c>
      <c r="G10024" s="2">
        <f>'[1]2025年已发货'!G:G</f>
        <v>0</v>
      </c>
      <c r="H10024" s="2">
        <f>'[1]2025年已发货'!H:H</f>
        <v>0</v>
      </c>
      <c r="I10024" s="2">
        <f>'[1]2025年已发货'!I:I</f>
        <v>0</v>
      </c>
      <c r="J10024" s="2" vm="1" t="e">
        <f>_xlfn._xlws.FILTER(辅助信息!D:D,辅助信息!G:G=G10024)</f>
        <v>#VALUE!</v>
      </c>
    </row>
    <row r="10025" spans="1:10">
      <c r="A10025" s="2">
        <f>'[1]2025年已发货'!A:A</f>
        <v>0</v>
      </c>
      <c r="B10025" s="2">
        <f>'[1]2025年已发货'!B:B</f>
        <v>0</v>
      </c>
      <c r="C10025" s="2">
        <f>'[1]2025年已发货'!C:C</f>
        <v>0</v>
      </c>
      <c r="D10025" s="2">
        <f>'[1]2025年已发货'!D:D</f>
        <v>0</v>
      </c>
      <c r="E10025" s="2">
        <f>'[1]2025年已发货'!E:E</f>
        <v>0</v>
      </c>
      <c r="F10025" s="4">
        <f>'[1]2025年已发货'!F:F</f>
        <v>0</v>
      </c>
      <c r="G10025" s="2">
        <f>'[1]2025年已发货'!G:G</f>
        <v>0</v>
      </c>
      <c r="H10025" s="2">
        <f>'[1]2025年已发货'!H:H</f>
        <v>0</v>
      </c>
      <c r="I10025" s="2">
        <f>'[1]2025年已发货'!I:I</f>
        <v>0</v>
      </c>
      <c r="J10025" s="2" vm="1" t="e">
        <f>_xlfn._xlws.FILTER(辅助信息!D:D,辅助信息!G:G=G10025)</f>
        <v>#VALUE!</v>
      </c>
    </row>
    <row r="10026" spans="1:10">
      <c r="A10026" s="2">
        <f>'[1]2025年已发货'!A:A</f>
        <v>0</v>
      </c>
      <c r="B10026" s="2">
        <f>'[1]2025年已发货'!B:B</f>
        <v>0</v>
      </c>
      <c r="C10026" s="2">
        <f>'[1]2025年已发货'!C:C</f>
        <v>0</v>
      </c>
      <c r="D10026" s="2">
        <f>'[1]2025年已发货'!D:D</f>
        <v>0</v>
      </c>
      <c r="E10026" s="2">
        <f>'[1]2025年已发货'!E:E</f>
        <v>0</v>
      </c>
      <c r="F10026" s="4">
        <f>'[1]2025年已发货'!F:F</f>
        <v>0</v>
      </c>
      <c r="G10026" s="2">
        <f>'[1]2025年已发货'!G:G</f>
        <v>0</v>
      </c>
      <c r="H10026" s="2">
        <f>'[1]2025年已发货'!H:H</f>
        <v>0</v>
      </c>
      <c r="I10026" s="2">
        <f>'[1]2025年已发货'!I:I</f>
        <v>0</v>
      </c>
      <c r="J10026" s="2" vm="1" t="e">
        <f>_xlfn._xlws.FILTER(辅助信息!D:D,辅助信息!G:G=G10026)</f>
        <v>#VALUE!</v>
      </c>
    </row>
    <row r="10027" spans="1:10">
      <c r="A10027" s="2">
        <f>'[1]2025年已发货'!A:A</f>
        <v>0</v>
      </c>
      <c r="B10027" s="2">
        <f>'[1]2025年已发货'!B:B</f>
        <v>0</v>
      </c>
      <c r="C10027" s="2">
        <f>'[1]2025年已发货'!C:C</f>
        <v>0</v>
      </c>
      <c r="D10027" s="2">
        <f>'[1]2025年已发货'!D:D</f>
        <v>0</v>
      </c>
      <c r="E10027" s="2">
        <f>'[1]2025年已发货'!E:E</f>
        <v>0</v>
      </c>
      <c r="F10027" s="4">
        <f>'[1]2025年已发货'!F:F</f>
        <v>0</v>
      </c>
      <c r="G10027" s="2">
        <f>'[1]2025年已发货'!G:G</f>
        <v>0</v>
      </c>
      <c r="H10027" s="2">
        <f>'[1]2025年已发货'!H:H</f>
        <v>0</v>
      </c>
      <c r="I10027" s="2">
        <f>'[1]2025年已发货'!I:I</f>
        <v>0</v>
      </c>
      <c r="J10027" s="2" vm="1" t="e">
        <f>_xlfn._xlws.FILTER(辅助信息!D:D,辅助信息!G:G=G10027)</f>
        <v>#VALUE!</v>
      </c>
    </row>
    <row r="10028" spans="1:10">
      <c r="A10028" s="2">
        <f>'[1]2025年已发货'!A:A</f>
        <v>0</v>
      </c>
      <c r="B10028" s="2">
        <f>'[1]2025年已发货'!B:B</f>
        <v>0</v>
      </c>
      <c r="C10028" s="2">
        <f>'[1]2025年已发货'!C:C</f>
        <v>0</v>
      </c>
      <c r="D10028" s="2">
        <f>'[1]2025年已发货'!D:D</f>
        <v>0</v>
      </c>
      <c r="E10028" s="2">
        <f>'[1]2025年已发货'!E:E</f>
        <v>0</v>
      </c>
      <c r="F10028" s="4">
        <f>'[1]2025年已发货'!F:F</f>
        <v>0</v>
      </c>
      <c r="G10028" s="2">
        <f>'[1]2025年已发货'!G:G</f>
        <v>0</v>
      </c>
      <c r="H10028" s="2">
        <f>'[1]2025年已发货'!H:H</f>
        <v>0</v>
      </c>
      <c r="I10028" s="2">
        <f>'[1]2025年已发货'!I:I</f>
        <v>0</v>
      </c>
      <c r="J10028" s="2" vm="1" t="e">
        <f>_xlfn._xlws.FILTER(辅助信息!D:D,辅助信息!G:G=G10028)</f>
        <v>#VALUE!</v>
      </c>
    </row>
    <row r="10029" spans="1:10">
      <c r="A10029" s="2">
        <f>'[1]2025年已发货'!A:A</f>
        <v>0</v>
      </c>
      <c r="B10029" s="2">
        <f>'[1]2025年已发货'!B:B</f>
        <v>0</v>
      </c>
      <c r="C10029" s="2">
        <f>'[1]2025年已发货'!C:C</f>
        <v>0</v>
      </c>
      <c r="D10029" s="2">
        <f>'[1]2025年已发货'!D:D</f>
        <v>0</v>
      </c>
      <c r="E10029" s="2">
        <f>'[1]2025年已发货'!E:E</f>
        <v>0</v>
      </c>
      <c r="F10029" s="4">
        <f>'[1]2025年已发货'!F:F</f>
        <v>0</v>
      </c>
      <c r="G10029" s="2">
        <f>'[1]2025年已发货'!G:G</f>
        <v>0</v>
      </c>
      <c r="H10029" s="2">
        <f>'[1]2025年已发货'!H:H</f>
        <v>0</v>
      </c>
      <c r="I10029" s="2">
        <f>'[1]2025年已发货'!I:I</f>
        <v>0</v>
      </c>
      <c r="J10029" s="2" vm="1" t="e">
        <f>_xlfn._xlws.FILTER(辅助信息!D:D,辅助信息!G:G=G10029)</f>
        <v>#VALUE!</v>
      </c>
    </row>
    <row r="10030" spans="1:10">
      <c r="A10030" s="2">
        <f>'[1]2025年已发货'!A:A</f>
        <v>0</v>
      </c>
      <c r="B10030" s="2">
        <f>'[1]2025年已发货'!B:B</f>
        <v>0</v>
      </c>
      <c r="C10030" s="2">
        <f>'[1]2025年已发货'!C:C</f>
        <v>0</v>
      </c>
      <c r="D10030" s="2">
        <f>'[1]2025年已发货'!D:D</f>
        <v>0</v>
      </c>
      <c r="E10030" s="2">
        <f>'[1]2025年已发货'!E:E</f>
        <v>0</v>
      </c>
      <c r="F10030" s="4">
        <f>'[1]2025年已发货'!F:F</f>
        <v>0</v>
      </c>
      <c r="G10030" s="2">
        <f>'[1]2025年已发货'!G:G</f>
        <v>0</v>
      </c>
      <c r="H10030" s="2">
        <f>'[1]2025年已发货'!H:H</f>
        <v>0</v>
      </c>
      <c r="I10030" s="2">
        <f>'[1]2025年已发货'!I:I</f>
        <v>0</v>
      </c>
      <c r="J10030" s="2" vm="1" t="e">
        <f>_xlfn._xlws.FILTER(辅助信息!D:D,辅助信息!G:G=G10030)</f>
        <v>#VALUE!</v>
      </c>
    </row>
    <row r="10031" spans="1:10">
      <c r="A10031" s="2">
        <f>'[1]2025年已发货'!A:A</f>
        <v>0</v>
      </c>
      <c r="B10031" s="2">
        <f>'[1]2025年已发货'!B:B</f>
        <v>0</v>
      </c>
      <c r="C10031" s="2">
        <f>'[1]2025年已发货'!C:C</f>
        <v>0</v>
      </c>
      <c r="D10031" s="2">
        <f>'[1]2025年已发货'!D:D</f>
        <v>0</v>
      </c>
      <c r="E10031" s="2">
        <f>'[1]2025年已发货'!E:E</f>
        <v>0</v>
      </c>
      <c r="F10031" s="4">
        <f>'[1]2025年已发货'!F:F</f>
        <v>0</v>
      </c>
      <c r="G10031" s="2">
        <f>'[1]2025年已发货'!G:G</f>
        <v>0</v>
      </c>
      <c r="H10031" s="2">
        <f>'[1]2025年已发货'!H:H</f>
        <v>0</v>
      </c>
      <c r="I10031" s="2">
        <f>'[1]2025年已发货'!I:I</f>
        <v>0</v>
      </c>
      <c r="J10031" s="2" vm="1" t="e">
        <f>_xlfn._xlws.FILTER(辅助信息!D:D,辅助信息!G:G=G10031)</f>
        <v>#VALUE!</v>
      </c>
    </row>
    <row r="10032" spans="1:10">
      <c r="A10032" s="2">
        <f>'[1]2025年已发货'!A:A</f>
        <v>0</v>
      </c>
      <c r="B10032" s="2">
        <f>'[1]2025年已发货'!B:B</f>
        <v>0</v>
      </c>
      <c r="C10032" s="2">
        <f>'[1]2025年已发货'!C:C</f>
        <v>0</v>
      </c>
      <c r="D10032" s="2">
        <f>'[1]2025年已发货'!D:D</f>
        <v>0</v>
      </c>
      <c r="E10032" s="2">
        <f>'[1]2025年已发货'!E:E</f>
        <v>0</v>
      </c>
      <c r="F10032" s="4">
        <f>'[1]2025年已发货'!F:F</f>
        <v>0</v>
      </c>
      <c r="G10032" s="2">
        <f>'[1]2025年已发货'!G:G</f>
        <v>0</v>
      </c>
      <c r="H10032" s="2">
        <f>'[1]2025年已发货'!H:H</f>
        <v>0</v>
      </c>
      <c r="I10032" s="2">
        <f>'[1]2025年已发货'!I:I</f>
        <v>0</v>
      </c>
      <c r="J10032" s="2" vm="1" t="e">
        <f>_xlfn._xlws.FILTER(辅助信息!D:D,辅助信息!G:G=G10032)</f>
        <v>#VALUE!</v>
      </c>
    </row>
    <row r="10033" spans="1:10">
      <c r="A10033" s="2">
        <f>'[1]2025年已发货'!A:A</f>
        <v>0</v>
      </c>
      <c r="B10033" s="2">
        <f>'[1]2025年已发货'!B:B</f>
        <v>0</v>
      </c>
      <c r="C10033" s="2">
        <f>'[1]2025年已发货'!C:C</f>
        <v>0</v>
      </c>
      <c r="D10033" s="2">
        <f>'[1]2025年已发货'!D:D</f>
        <v>0</v>
      </c>
      <c r="E10033" s="2">
        <f>'[1]2025年已发货'!E:E</f>
        <v>0</v>
      </c>
      <c r="F10033" s="4">
        <f>'[1]2025年已发货'!F:F</f>
        <v>0</v>
      </c>
      <c r="G10033" s="2">
        <f>'[1]2025年已发货'!G:G</f>
        <v>0</v>
      </c>
      <c r="H10033" s="2">
        <f>'[1]2025年已发货'!H:H</f>
        <v>0</v>
      </c>
      <c r="I10033" s="2">
        <f>'[1]2025年已发货'!I:I</f>
        <v>0</v>
      </c>
      <c r="J10033" s="2" vm="1" t="e">
        <f>_xlfn._xlws.FILTER(辅助信息!D:D,辅助信息!G:G=G10033)</f>
        <v>#VALUE!</v>
      </c>
    </row>
    <row r="10034" spans="1:10">
      <c r="A10034" s="2">
        <f>'[1]2025年已发货'!A:A</f>
        <v>0</v>
      </c>
      <c r="B10034" s="2">
        <f>'[1]2025年已发货'!B:B</f>
        <v>0</v>
      </c>
      <c r="C10034" s="2">
        <f>'[1]2025年已发货'!C:C</f>
        <v>0</v>
      </c>
      <c r="D10034" s="2">
        <f>'[1]2025年已发货'!D:D</f>
        <v>0</v>
      </c>
      <c r="E10034" s="2">
        <f>'[1]2025年已发货'!E:E</f>
        <v>0</v>
      </c>
      <c r="F10034" s="4">
        <f>'[1]2025年已发货'!F:F</f>
        <v>0</v>
      </c>
      <c r="G10034" s="2">
        <f>'[1]2025年已发货'!G:G</f>
        <v>0</v>
      </c>
      <c r="H10034" s="2">
        <f>'[1]2025年已发货'!H:H</f>
        <v>0</v>
      </c>
      <c r="I10034" s="2">
        <f>'[1]2025年已发货'!I:I</f>
        <v>0</v>
      </c>
      <c r="J10034" s="2" vm="1" t="e">
        <f>_xlfn._xlws.FILTER(辅助信息!D:D,辅助信息!G:G=G10034)</f>
        <v>#VALUE!</v>
      </c>
    </row>
    <row r="10035" spans="1:10">
      <c r="A10035" s="2">
        <f>'[1]2025年已发货'!A:A</f>
        <v>0</v>
      </c>
      <c r="B10035" s="2">
        <f>'[1]2025年已发货'!B:B</f>
        <v>0</v>
      </c>
      <c r="C10035" s="2">
        <f>'[1]2025年已发货'!C:C</f>
        <v>0</v>
      </c>
      <c r="D10035" s="2">
        <f>'[1]2025年已发货'!D:D</f>
        <v>0</v>
      </c>
      <c r="E10035" s="2">
        <f>'[1]2025年已发货'!E:E</f>
        <v>0</v>
      </c>
      <c r="F10035" s="4">
        <f>'[1]2025年已发货'!F:F</f>
        <v>0</v>
      </c>
      <c r="G10035" s="2">
        <f>'[1]2025年已发货'!G:G</f>
        <v>0</v>
      </c>
      <c r="H10035" s="2">
        <f>'[1]2025年已发货'!H:H</f>
        <v>0</v>
      </c>
      <c r="I10035" s="2">
        <f>'[1]2025年已发货'!I:I</f>
        <v>0</v>
      </c>
      <c r="J10035" s="2" vm="1" t="e">
        <f>_xlfn._xlws.FILTER(辅助信息!D:D,辅助信息!G:G=G10035)</f>
        <v>#VALUE!</v>
      </c>
    </row>
    <row r="10036" spans="1:10">
      <c r="A10036" s="2">
        <f>'[1]2025年已发货'!A:A</f>
        <v>0</v>
      </c>
      <c r="B10036" s="2">
        <f>'[1]2025年已发货'!B:B</f>
        <v>0</v>
      </c>
      <c r="C10036" s="2">
        <f>'[1]2025年已发货'!C:C</f>
        <v>0</v>
      </c>
      <c r="D10036" s="2">
        <f>'[1]2025年已发货'!D:D</f>
        <v>0</v>
      </c>
      <c r="E10036" s="2">
        <f>'[1]2025年已发货'!E:E</f>
        <v>0</v>
      </c>
      <c r="F10036" s="4">
        <f>'[1]2025年已发货'!F:F</f>
        <v>0</v>
      </c>
      <c r="G10036" s="2">
        <f>'[1]2025年已发货'!G:G</f>
        <v>0</v>
      </c>
      <c r="H10036" s="2">
        <f>'[1]2025年已发货'!H:H</f>
        <v>0</v>
      </c>
      <c r="I10036" s="2">
        <f>'[1]2025年已发货'!I:I</f>
        <v>0</v>
      </c>
      <c r="J10036" s="2" vm="1" t="e">
        <f>_xlfn._xlws.FILTER(辅助信息!D:D,辅助信息!G:G=G10036)</f>
        <v>#VALUE!</v>
      </c>
    </row>
    <row r="10037" spans="1:10">
      <c r="A10037" s="2">
        <f>'[1]2025年已发货'!A:A</f>
        <v>0</v>
      </c>
      <c r="B10037" s="2">
        <f>'[1]2025年已发货'!B:B</f>
        <v>0</v>
      </c>
      <c r="C10037" s="2">
        <f>'[1]2025年已发货'!C:C</f>
        <v>0</v>
      </c>
      <c r="D10037" s="2">
        <f>'[1]2025年已发货'!D:D</f>
        <v>0</v>
      </c>
      <c r="E10037" s="2">
        <f>'[1]2025年已发货'!E:E</f>
        <v>0</v>
      </c>
      <c r="F10037" s="4">
        <f>'[1]2025年已发货'!F:F</f>
        <v>0</v>
      </c>
      <c r="G10037" s="2">
        <f>'[1]2025年已发货'!G:G</f>
        <v>0</v>
      </c>
      <c r="H10037" s="2">
        <f>'[1]2025年已发货'!H:H</f>
        <v>0</v>
      </c>
      <c r="I10037" s="2">
        <f>'[1]2025年已发货'!I:I</f>
        <v>0</v>
      </c>
      <c r="J10037" s="2" vm="1" t="e">
        <f>_xlfn._xlws.FILTER(辅助信息!D:D,辅助信息!G:G=G10037)</f>
        <v>#VALUE!</v>
      </c>
    </row>
    <row r="10038" spans="1:10">
      <c r="A10038" s="2">
        <f>'[1]2025年已发货'!A:A</f>
        <v>0</v>
      </c>
      <c r="B10038" s="2">
        <f>'[1]2025年已发货'!B:B</f>
        <v>0</v>
      </c>
      <c r="C10038" s="2">
        <f>'[1]2025年已发货'!C:C</f>
        <v>0</v>
      </c>
      <c r="D10038" s="2">
        <f>'[1]2025年已发货'!D:D</f>
        <v>0</v>
      </c>
      <c r="E10038" s="2">
        <f>'[1]2025年已发货'!E:E</f>
        <v>0</v>
      </c>
      <c r="F10038" s="4">
        <f>'[1]2025年已发货'!F:F</f>
        <v>0</v>
      </c>
      <c r="G10038" s="2">
        <f>'[1]2025年已发货'!G:G</f>
        <v>0</v>
      </c>
      <c r="H10038" s="2">
        <f>'[1]2025年已发货'!H:H</f>
        <v>0</v>
      </c>
      <c r="I10038" s="2">
        <f>'[1]2025年已发货'!I:I</f>
        <v>0</v>
      </c>
      <c r="J10038" s="2" vm="1" t="e">
        <f>_xlfn._xlws.FILTER(辅助信息!D:D,辅助信息!G:G=G10038)</f>
        <v>#VALUE!</v>
      </c>
    </row>
    <row r="10039" spans="1:10">
      <c r="A10039" s="2">
        <f>'[1]2025年已发货'!A:A</f>
        <v>0</v>
      </c>
      <c r="B10039" s="2">
        <f>'[1]2025年已发货'!B:B</f>
        <v>0</v>
      </c>
      <c r="C10039" s="2">
        <f>'[1]2025年已发货'!C:C</f>
        <v>0</v>
      </c>
      <c r="D10039" s="2">
        <f>'[1]2025年已发货'!D:D</f>
        <v>0</v>
      </c>
      <c r="E10039" s="2">
        <f>'[1]2025年已发货'!E:E</f>
        <v>0</v>
      </c>
      <c r="F10039" s="4">
        <f>'[1]2025年已发货'!F:F</f>
        <v>0</v>
      </c>
      <c r="G10039" s="2">
        <f>'[1]2025年已发货'!G:G</f>
        <v>0</v>
      </c>
      <c r="H10039" s="2">
        <f>'[1]2025年已发货'!H:H</f>
        <v>0</v>
      </c>
      <c r="I10039" s="2">
        <f>'[1]2025年已发货'!I:I</f>
        <v>0</v>
      </c>
      <c r="J10039" s="2" vm="1" t="e">
        <f>_xlfn._xlws.FILTER(辅助信息!D:D,辅助信息!G:G=G10039)</f>
        <v>#VALUE!</v>
      </c>
    </row>
    <row r="10040" spans="1:10">
      <c r="A10040" s="2">
        <f>'[1]2025年已发货'!A:A</f>
        <v>0</v>
      </c>
      <c r="B10040" s="2">
        <f>'[1]2025年已发货'!B:B</f>
        <v>0</v>
      </c>
      <c r="C10040" s="2">
        <f>'[1]2025年已发货'!C:C</f>
        <v>0</v>
      </c>
      <c r="D10040" s="2">
        <f>'[1]2025年已发货'!D:D</f>
        <v>0</v>
      </c>
      <c r="E10040" s="2">
        <f>'[1]2025年已发货'!E:E</f>
        <v>0</v>
      </c>
      <c r="F10040" s="4">
        <f>'[1]2025年已发货'!F:F</f>
        <v>0</v>
      </c>
      <c r="G10040" s="2">
        <f>'[1]2025年已发货'!G:G</f>
        <v>0</v>
      </c>
      <c r="H10040" s="2">
        <f>'[1]2025年已发货'!H:H</f>
        <v>0</v>
      </c>
      <c r="I10040" s="2">
        <f>'[1]2025年已发货'!I:I</f>
        <v>0</v>
      </c>
      <c r="J10040" s="2" vm="1" t="e">
        <f>_xlfn._xlws.FILTER(辅助信息!D:D,辅助信息!G:G=G10040)</f>
        <v>#VALUE!</v>
      </c>
    </row>
    <row r="10041" spans="1:10">
      <c r="A10041" s="2">
        <f>'[1]2025年已发货'!A:A</f>
        <v>0</v>
      </c>
      <c r="B10041" s="2">
        <f>'[1]2025年已发货'!B:B</f>
        <v>0</v>
      </c>
      <c r="C10041" s="2">
        <f>'[1]2025年已发货'!C:C</f>
        <v>0</v>
      </c>
      <c r="D10041" s="2">
        <f>'[1]2025年已发货'!D:D</f>
        <v>0</v>
      </c>
      <c r="E10041" s="2">
        <f>'[1]2025年已发货'!E:E</f>
        <v>0</v>
      </c>
      <c r="F10041" s="4">
        <f>'[1]2025年已发货'!F:F</f>
        <v>0</v>
      </c>
      <c r="G10041" s="2">
        <f>'[1]2025年已发货'!G:G</f>
        <v>0</v>
      </c>
      <c r="H10041" s="2">
        <f>'[1]2025年已发货'!H:H</f>
        <v>0</v>
      </c>
      <c r="I10041" s="2">
        <f>'[1]2025年已发货'!I:I</f>
        <v>0</v>
      </c>
      <c r="J10041" s="2" vm="1" t="e">
        <f>_xlfn._xlws.FILTER(辅助信息!D:D,辅助信息!G:G=G10041)</f>
        <v>#VALUE!</v>
      </c>
    </row>
    <row r="10042" spans="1:10">
      <c r="A10042" s="2">
        <f>'[1]2025年已发货'!A:A</f>
        <v>0</v>
      </c>
      <c r="B10042" s="2">
        <f>'[1]2025年已发货'!B:B</f>
        <v>0</v>
      </c>
      <c r="C10042" s="2">
        <f>'[1]2025年已发货'!C:C</f>
        <v>0</v>
      </c>
      <c r="D10042" s="2">
        <f>'[1]2025年已发货'!D:D</f>
        <v>0</v>
      </c>
      <c r="E10042" s="2">
        <f>'[1]2025年已发货'!E:E</f>
        <v>0</v>
      </c>
      <c r="F10042" s="4">
        <f>'[1]2025年已发货'!F:F</f>
        <v>0</v>
      </c>
      <c r="G10042" s="2">
        <f>'[1]2025年已发货'!G:G</f>
        <v>0</v>
      </c>
      <c r="H10042" s="2">
        <f>'[1]2025年已发货'!H:H</f>
        <v>0</v>
      </c>
      <c r="I10042" s="2">
        <f>'[1]2025年已发货'!I:I</f>
        <v>0</v>
      </c>
      <c r="J10042" s="2" vm="1" t="e">
        <f>_xlfn._xlws.FILTER(辅助信息!D:D,辅助信息!G:G=G10042)</f>
        <v>#VALUE!</v>
      </c>
    </row>
    <row r="10043" spans="1:10">
      <c r="A10043" s="2">
        <f>'[1]2025年已发货'!A:A</f>
        <v>0</v>
      </c>
      <c r="B10043" s="2">
        <f>'[1]2025年已发货'!B:B</f>
        <v>0</v>
      </c>
      <c r="C10043" s="2">
        <f>'[1]2025年已发货'!C:C</f>
        <v>0</v>
      </c>
      <c r="D10043" s="2">
        <f>'[1]2025年已发货'!D:D</f>
        <v>0</v>
      </c>
      <c r="E10043" s="2">
        <f>'[1]2025年已发货'!E:E</f>
        <v>0</v>
      </c>
      <c r="F10043" s="4">
        <f>'[1]2025年已发货'!F:F</f>
        <v>0</v>
      </c>
      <c r="G10043" s="2">
        <f>'[1]2025年已发货'!G:G</f>
        <v>0</v>
      </c>
      <c r="H10043" s="2">
        <f>'[1]2025年已发货'!H:H</f>
        <v>0</v>
      </c>
      <c r="I10043" s="2">
        <f>'[1]2025年已发货'!I:I</f>
        <v>0</v>
      </c>
      <c r="J10043" s="2" vm="1" t="e">
        <f>_xlfn._xlws.FILTER(辅助信息!D:D,辅助信息!G:G=G10043)</f>
        <v>#VALUE!</v>
      </c>
    </row>
    <row r="10044" spans="1:10">
      <c r="A10044" s="2">
        <f>'[1]2025年已发货'!A:A</f>
        <v>0</v>
      </c>
      <c r="B10044" s="2">
        <f>'[1]2025年已发货'!B:B</f>
        <v>0</v>
      </c>
      <c r="C10044" s="2">
        <f>'[1]2025年已发货'!C:C</f>
        <v>0</v>
      </c>
      <c r="D10044" s="2">
        <f>'[1]2025年已发货'!D:D</f>
        <v>0</v>
      </c>
      <c r="E10044" s="2">
        <f>'[1]2025年已发货'!E:E</f>
        <v>0</v>
      </c>
      <c r="F10044" s="4">
        <f>'[1]2025年已发货'!F:F</f>
        <v>0</v>
      </c>
      <c r="G10044" s="2">
        <f>'[1]2025年已发货'!G:G</f>
        <v>0</v>
      </c>
      <c r="H10044" s="2">
        <f>'[1]2025年已发货'!H:H</f>
        <v>0</v>
      </c>
      <c r="I10044" s="2">
        <f>'[1]2025年已发货'!I:I</f>
        <v>0</v>
      </c>
      <c r="J10044" s="2" vm="1" t="e">
        <f>_xlfn._xlws.FILTER(辅助信息!D:D,辅助信息!G:G=G10044)</f>
        <v>#VALUE!</v>
      </c>
    </row>
    <row r="10045" spans="1:10">
      <c r="A10045" s="2">
        <f>'[1]2025年已发货'!A:A</f>
        <v>0</v>
      </c>
      <c r="B10045" s="2">
        <f>'[1]2025年已发货'!B:B</f>
        <v>0</v>
      </c>
      <c r="C10045" s="2">
        <f>'[1]2025年已发货'!C:C</f>
        <v>0</v>
      </c>
      <c r="D10045" s="2">
        <f>'[1]2025年已发货'!D:D</f>
        <v>0</v>
      </c>
      <c r="E10045" s="2">
        <f>'[1]2025年已发货'!E:E</f>
        <v>0</v>
      </c>
      <c r="F10045" s="4">
        <f>'[1]2025年已发货'!F:F</f>
        <v>0</v>
      </c>
      <c r="G10045" s="2">
        <f>'[1]2025年已发货'!G:G</f>
        <v>0</v>
      </c>
      <c r="H10045" s="2">
        <f>'[1]2025年已发货'!H:H</f>
        <v>0</v>
      </c>
      <c r="I10045" s="2">
        <f>'[1]2025年已发货'!I:I</f>
        <v>0</v>
      </c>
      <c r="J10045" s="2" vm="1" t="e">
        <f>_xlfn._xlws.FILTER(辅助信息!D:D,辅助信息!G:G=G10045)</f>
        <v>#VALUE!</v>
      </c>
    </row>
    <row r="10046" spans="1:10">
      <c r="A10046" s="2">
        <f>'[1]2025年已发货'!A:A</f>
        <v>0</v>
      </c>
      <c r="B10046" s="2">
        <f>'[1]2025年已发货'!B:B</f>
        <v>0</v>
      </c>
      <c r="C10046" s="2">
        <f>'[1]2025年已发货'!C:C</f>
        <v>0</v>
      </c>
      <c r="D10046" s="2">
        <f>'[1]2025年已发货'!D:D</f>
        <v>0</v>
      </c>
      <c r="E10046" s="2">
        <f>'[1]2025年已发货'!E:E</f>
        <v>0</v>
      </c>
      <c r="F10046" s="4">
        <f>'[1]2025年已发货'!F:F</f>
        <v>0</v>
      </c>
      <c r="G10046" s="2">
        <f>'[1]2025年已发货'!G:G</f>
        <v>0</v>
      </c>
      <c r="H10046" s="2">
        <f>'[1]2025年已发货'!H:H</f>
        <v>0</v>
      </c>
      <c r="I10046" s="2">
        <f>'[1]2025年已发货'!I:I</f>
        <v>0</v>
      </c>
      <c r="J10046" s="2" vm="1" t="e">
        <f>_xlfn._xlws.FILTER(辅助信息!D:D,辅助信息!G:G=G10046)</f>
        <v>#VALUE!</v>
      </c>
    </row>
    <row r="10047" spans="1:10">
      <c r="A10047" s="2">
        <f>'[1]2025年已发货'!A:A</f>
        <v>0</v>
      </c>
      <c r="B10047" s="2">
        <f>'[1]2025年已发货'!B:B</f>
        <v>0</v>
      </c>
      <c r="C10047" s="2">
        <f>'[1]2025年已发货'!C:C</f>
        <v>0</v>
      </c>
      <c r="D10047" s="2">
        <f>'[1]2025年已发货'!D:D</f>
        <v>0</v>
      </c>
      <c r="E10047" s="2">
        <f>'[1]2025年已发货'!E:E</f>
        <v>0</v>
      </c>
      <c r="F10047" s="4">
        <f>'[1]2025年已发货'!F:F</f>
        <v>0</v>
      </c>
      <c r="G10047" s="2">
        <f>'[1]2025年已发货'!G:G</f>
        <v>0</v>
      </c>
      <c r="H10047" s="2">
        <f>'[1]2025年已发货'!H:H</f>
        <v>0</v>
      </c>
      <c r="I10047" s="2">
        <f>'[1]2025年已发货'!I:I</f>
        <v>0</v>
      </c>
      <c r="J10047" s="2" vm="1" t="e">
        <f>_xlfn._xlws.FILTER(辅助信息!D:D,辅助信息!G:G=G10047)</f>
        <v>#VALUE!</v>
      </c>
    </row>
    <row r="10048" spans="1:10">
      <c r="A10048" s="2">
        <f>'[1]2025年已发货'!A:A</f>
        <v>0</v>
      </c>
      <c r="B10048" s="2">
        <f>'[1]2025年已发货'!B:B</f>
        <v>0</v>
      </c>
      <c r="C10048" s="2">
        <f>'[1]2025年已发货'!C:C</f>
        <v>0</v>
      </c>
      <c r="D10048" s="2">
        <f>'[1]2025年已发货'!D:D</f>
        <v>0</v>
      </c>
      <c r="E10048" s="2">
        <f>'[1]2025年已发货'!E:E</f>
        <v>0</v>
      </c>
      <c r="F10048" s="4">
        <f>'[1]2025年已发货'!F:F</f>
        <v>0</v>
      </c>
      <c r="G10048" s="2">
        <f>'[1]2025年已发货'!G:G</f>
        <v>0</v>
      </c>
      <c r="H10048" s="2">
        <f>'[1]2025年已发货'!H:H</f>
        <v>0</v>
      </c>
      <c r="I10048" s="2">
        <f>'[1]2025年已发货'!I:I</f>
        <v>0</v>
      </c>
      <c r="J10048" s="2" vm="1" t="e">
        <f>_xlfn._xlws.FILTER(辅助信息!D:D,辅助信息!G:G=G10048)</f>
        <v>#VALUE!</v>
      </c>
    </row>
    <row r="10049" spans="1:10">
      <c r="A10049" s="2">
        <f>'[1]2025年已发货'!A:A</f>
        <v>0</v>
      </c>
      <c r="B10049" s="2">
        <f>'[1]2025年已发货'!B:B</f>
        <v>0</v>
      </c>
      <c r="C10049" s="2">
        <f>'[1]2025年已发货'!C:C</f>
        <v>0</v>
      </c>
      <c r="D10049" s="2">
        <f>'[1]2025年已发货'!D:D</f>
        <v>0</v>
      </c>
      <c r="E10049" s="2">
        <f>'[1]2025年已发货'!E:E</f>
        <v>0</v>
      </c>
      <c r="F10049" s="4">
        <f>'[1]2025年已发货'!F:F</f>
        <v>0</v>
      </c>
      <c r="G10049" s="2">
        <f>'[1]2025年已发货'!G:G</f>
        <v>0</v>
      </c>
      <c r="H10049" s="2">
        <f>'[1]2025年已发货'!H:H</f>
        <v>0</v>
      </c>
      <c r="I10049" s="2">
        <f>'[1]2025年已发货'!I:I</f>
        <v>0</v>
      </c>
      <c r="J10049" s="2" vm="1" t="e">
        <f>_xlfn._xlws.FILTER(辅助信息!D:D,辅助信息!G:G=G10049)</f>
        <v>#VALUE!</v>
      </c>
    </row>
    <row r="10050" spans="1:10">
      <c r="A10050" s="2">
        <f>'[1]2025年已发货'!A:A</f>
        <v>0</v>
      </c>
      <c r="B10050" s="2">
        <f>'[1]2025年已发货'!B:B</f>
        <v>0</v>
      </c>
      <c r="C10050" s="2">
        <f>'[1]2025年已发货'!C:C</f>
        <v>0</v>
      </c>
      <c r="D10050" s="2">
        <f>'[1]2025年已发货'!D:D</f>
        <v>0</v>
      </c>
      <c r="E10050" s="2">
        <f>'[1]2025年已发货'!E:E</f>
        <v>0</v>
      </c>
      <c r="F10050" s="4">
        <f>'[1]2025年已发货'!F:F</f>
        <v>0</v>
      </c>
      <c r="G10050" s="2">
        <f>'[1]2025年已发货'!G:G</f>
        <v>0</v>
      </c>
      <c r="H10050" s="2">
        <f>'[1]2025年已发货'!H:H</f>
        <v>0</v>
      </c>
      <c r="I10050" s="2">
        <f>'[1]2025年已发货'!I:I</f>
        <v>0</v>
      </c>
      <c r="J10050" s="2" vm="1" t="e">
        <f>_xlfn._xlws.FILTER(辅助信息!D:D,辅助信息!G:G=G10050)</f>
        <v>#VALUE!</v>
      </c>
    </row>
    <row r="10051" spans="1:10">
      <c r="A10051" s="2">
        <f>'[1]2025年已发货'!A:A</f>
        <v>0</v>
      </c>
      <c r="B10051" s="2">
        <f>'[1]2025年已发货'!B:B</f>
        <v>0</v>
      </c>
      <c r="C10051" s="2">
        <f>'[1]2025年已发货'!C:C</f>
        <v>0</v>
      </c>
      <c r="D10051" s="2">
        <f>'[1]2025年已发货'!D:D</f>
        <v>0</v>
      </c>
      <c r="E10051" s="2">
        <f>'[1]2025年已发货'!E:E</f>
        <v>0</v>
      </c>
      <c r="F10051" s="4">
        <f>'[1]2025年已发货'!F:F</f>
        <v>0</v>
      </c>
      <c r="G10051" s="2">
        <f>'[1]2025年已发货'!G:G</f>
        <v>0</v>
      </c>
      <c r="H10051" s="2">
        <f>'[1]2025年已发货'!H:H</f>
        <v>0</v>
      </c>
      <c r="I10051" s="2">
        <f>'[1]2025年已发货'!I:I</f>
        <v>0</v>
      </c>
      <c r="J10051" s="2" vm="1" t="e">
        <f>_xlfn._xlws.FILTER(辅助信息!D:D,辅助信息!G:G=G10051)</f>
        <v>#VALUE!</v>
      </c>
    </row>
    <row r="10052" spans="1:10">
      <c r="A10052" s="2">
        <f>'[1]2025年已发货'!A:A</f>
        <v>0</v>
      </c>
      <c r="B10052" s="2">
        <f>'[1]2025年已发货'!B:B</f>
        <v>0</v>
      </c>
      <c r="C10052" s="2">
        <f>'[1]2025年已发货'!C:C</f>
        <v>0</v>
      </c>
      <c r="D10052" s="2">
        <f>'[1]2025年已发货'!D:D</f>
        <v>0</v>
      </c>
      <c r="E10052" s="2">
        <f>'[1]2025年已发货'!E:E</f>
        <v>0</v>
      </c>
      <c r="F10052" s="4">
        <f>'[1]2025年已发货'!F:F</f>
        <v>0</v>
      </c>
      <c r="G10052" s="2">
        <f>'[1]2025年已发货'!G:G</f>
        <v>0</v>
      </c>
      <c r="H10052" s="2">
        <f>'[1]2025年已发货'!H:H</f>
        <v>0</v>
      </c>
      <c r="I10052" s="2">
        <f>'[1]2025年已发货'!I:I</f>
        <v>0</v>
      </c>
      <c r="J10052" s="2" vm="1" t="e">
        <f>_xlfn._xlws.FILTER(辅助信息!D:D,辅助信息!G:G=G10052)</f>
        <v>#VALUE!</v>
      </c>
    </row>
    <row r="10053" spans="1:10">
      <c r="A10053" s="2">
        <f>'[1]2025年已发货'!A:A</f>
        <v>0</v>
      </c>
      <c r="B10053" s="2">
        <f>'[1]2025年已发货'!B:B</f>
        <v>0</v>
      </c>
      <c r="C10053" s="2">
        <f>'[1]2025年已发货'!C:C</f>
        <v>0</v>
      </c>
      <c r="D10053" s="2">
        <f>'[1]2025年已发货'!D:D</f>
        <v>0</v>
      </c>
      <c r="E10053" s="2">
        <f>'[1]2025年已发货'!E:E</f>
        <v>0</v>
      </c>
      <c r="F10053" s="4">
        <f>'[1]2025年已发货'!F:F</f>
        <v>0</v>
      </c>
      <c r="G10053" s="2">
        <f>'[1]2025年已发货'!G:G</f>
        <v>0</v>
      </c>
      <c r="H10053" s="2">
        <f>'[1]2025年已发货'!H:H</f>
        <v>0</v>
      </c>
      <c r="I10053" s="2">
        <f>'[1]2025年已发货'!I:I</f>
        <v>0</v>
      </c>
      <c r="J10053" s="2" vm="1" t="e">
        <f>_xlfn._xlws.FILTER(辅助信息!D:D,辅助信息!G:G=G10053)</f>
        <v>#VALUE!</v>
      </c>
    </row>
    <row r="10054" spans="1:10">
      <c r="A10054" s="2">
        <f>'[1]2025年已发货'!A:A</f>
        <v>0</v>
      </c>
      <c r="B10054" s="2">
        <f>'[1]2025年已发货'!B:B</f>
        <v>0</v>
      </c>
      <c r="C10054" s="2">
        <f>'[1]2025年已发货'!C:C</f>
        <v>0</v>
      </c>
      <c r="D10054" s="2">
        <f>'[1]2025年已发货'!D:D</f>
        <v>0</v>
      </c>
      <c r="E10054" s="2">
        <f>'[1]2025年已发货'!E:E</f>
        <v>0</v>
      </c>
      <c r="F10054" s="4">
        <f>'[1]2025年已发货'!F:F</f>
        <v>0</v>
      </c>
      <c r="G10054" s="2">
        <f>'[1]2025年已发货'!G:G</f>
        <v>0</v>
      </c>
      <c r="H10054" s="2">
        <f>'[1]2025年已发货'!H:H</f>
        <v>0</v>
      </c>
      <c r="I10054" s="2">
        <f>'[1]2025年已发货'!I:I</f>
        <v>0</v>
      </c>
      <c r="J10054" s="2" vm="1" t="e">
        <f>_xlfn._xlws.FILTER(辅助信息!D:D,辅助信息!G:G=G10054)</f>
        <v>#VALUE!</v>
      </c>
    </row>
    <row r="10055" spans="1:10">
      <c r="A10055" s="2">
        <f>'[1]2025年已发货'!A:A</f>
        <v>0</v>
      </c>
      <c r="B10055" s="2">
        <f>'[1]2025年已发货'!B:B</f>
        <v>0</v>
      </c>
      <c r="C10055" s="2">
        <f>'[1]2025年已发货'!C:C</f>
        <v>0</v>
      </c>
      <c r="D10055" s="2">
        <f>'[1]2025年已发货'!D:D</f>
        <v>0</v>
      </c>
      <c r="E10055" s="2">
        <f>'[1]2025年已发货'!E:E</f>
        <v>0</v>
      </c>
      <c r="F10055" s="4">
        <f>'[1]2025年已发货'!F:F</f>
        <v>0</v>
      </c>
      <c r="G10055" s="2">
        <f>'[1]2025年已发货'!G:G</f>
        <v>0</v>
      </c>
      <c r="H10055" s="2">
        <f>'[1]2025年已发货'!H:H</f>
        <v>0</v>
      </c>
      <c r="I10055" s="2">
        <f>'[1]2025年已发货'!I:I</f>
        <v>0</v>
      </c>
      <c r="J10055" s="2" vm="1" t="e">
        <f>_xlfn._xlws.FILTER(辅助信息!D:D,辅助信息!G:G=G10055)</f>
        <v>#VALUE!</v>
      </c>
    </row>
    <row r="10056" spans="1:10">
      <c r="A10056" s="2">
        <f>'[1]2025年已发货'!A:A</f>
        <v>0</v>
      </c>
      <c r="B10056" s="2">
        <f>'[1]2025年已发货'!B:B</f>
        <v>0</v>
      </c>
      <c r="C10056" s="2">
        <f>'[1]2025年已发货'!C:C</f>
        <v>0</v>
      </c>
      <c r="D10056" s="2">
        <f>'[1]2025年已发货'!D:D</f>
        <v>0</v>
      </c>
      <c r="E10056" s="2">
        <f>'[1]2025年已发货'!E:E</f>
        <v>0</v>
      </c>
      <c r="F10056" s="4">
        <f>'[1]2025年已发货'!F:F</f>
        <v>0</v>
      </c>
      <c r="G10056" s="2">
        <f>'[1]2025年已发货'!G:G</f>
        <v>0</v>
      </c>
      <c r="H10056" s="2">
        <f>'[1]2025年已发货'!H:H</f>
        <v>0</v>
      </c>
      <c r="I10056" s="2">
        <f>'[1]2025年已发货'!I:I</f>
        <v>0</v>
      </c>
      <c r="J10056" s="2" vm="1" t="e">
        <f>_xlfn._xlws.FILTER(辅助信息!D:D,辅助信息!G:G=G10056)</f>
        <v>#VALUE!</v>
      </c>
    </row>
    <row r="10057" spans="1:10">
      <c r="A10057" s="2">
        <f>'[1]2025年已发货'!A:A</f>
        <v>0</v>
      </c>
      <c r="B10057" s="2">
        <f>'[1]2025年已发货'!B:B</f>
        <v>0</v>
      </c>
      <c r="C10057" s="2">
        <f>'[1]2025年已发货'!C:C</f>
        <v>0</v>
      </c>
      <c r="D10057" s="2">
        <f>'[1]2025年已发货'!D:D</f>
        <v>0</v>
      </c>
      <c r="E10057" s="2">
        <f>'[1]2025年已发货'!E:E</f>
        <v>0</v>
      </c>
      <c r="F10057" s="4">
        <f>'[1]2025年已发货'!F:F</f>
        <v>0</v>
      </c>
      <c r="G10057" s="2">
        <f>'[1]2025年已发货'!G:G</f>
        <v>0</v>
      </c>
      <c r="H10057" s="2">
        <f>'[1]2025年已发货'!H:H</f>
        <v>0</v>
      </c>
      <c r="I10057" s="2">
        <f>'[1]2025年已发货'!I:I</f>
        <v>0</v>
      </c>
      <c r="J10057" s="2" vm="1" t="e">
        <f>_xlfn._xlws.FILTER(辅助信息!D:D,辅助信息!G:G=G10057)</f>
        <v>#VALUE!</v>
      </c>
    </row>
    <row r="10058" spans="1:10">
      <c r="A10058" s="2">
        <f>'[1]2025年已发货'!A:A</f>
        <v>0</v>
      </c>
      <c r="B10058" s="2">
        <f>'[1]2025年已发货'!B:B</f>
        <v>0</v>
      </c>
      <c r="C10058" s="2">
        <f>'[1]2025年已发货'!C:C</f>
        <v>0</v>
      </c>
      <c r="D10058" s="2">
        <f>'[1]2025年已发货'!D:D</f>
        <v>0</v>
      </c>
      <c r="E10058" s="2">
        <f>'[1]2025年已发货'!E:E</f>
        <v>0</v>
      </c>
      <c r="F10058" s="4">
        <f>'[1]2025年已发货'!F:F</f>
        <v>0</v>
      </c>
      <c r="G10058" s="2">
        <f>'[1]2025年已发货'!G:G</f>
        <v>0</v>
      </c>
      <c r="H10058" s="2">
        <f>'[1]2025年已发货'!H:H</f>
        <v>0</v>
      </c>
      <c r="I10058" s="2">
        <f>'[1]2025年已发货'!I:I</f>
        <v>0</v>
      </c>
      <c r="J10058" s="2" vm="1" t="e">
        <f>_xlfn._xlws.FILTER(辅助信息!D:D,辅助信息!G:G=G10058)</f>
        <v>#VALUE!</v>
      </c>
    </row>
    <row r="10059" spans="1:10">
      <c r="A10059" s="2">
        <f>'[1]2025年已发货'!A:A</f>
        <v>0</v>
      </c>
      <c r="B10059" s="2">
        <f>'[1]2025年已发货'!B:B</f>
        <v>0</v>
      </c>
      <c r="C10059" s="2">
        <f>'[1]2025年已发货'!C:C</f>
        <v>0</v>
      </c>
      <c r="D10059" s="2">
        <f>'[1]2025年已发货'!D:D</f>
        <v>0</v>
      </c>
      <c r="E10059" s="2">
        <f>'[1]2025年已发货'!E:E</f>
        <v>0</v>
      </c>
      <c r="F10059" s="4">
        <f>'[1]2025年已发货'!F:F</f>
        <v>0</v>
      </c>
      <c r="G10059" s="2">
        <f>'[1]2025年已发货'!G:G</f>
        <v>0</v>
      </c>
      <c r="H10059" s="2">
        <f>'[1]2025年已发货'!H:H</f>
        <v>0</v>
      </c>
      <c r="I10059" s="2">
        <f>'[1]2025年已发货'!I:I</f>
        <v>0</v>
      </c>
      <c r="J10059" s="2" vm="1" t="e">
        <f>_xlfn._xlws.FILTER(辅助信息!D:D,辅助信息!G:G=G10059)</f>
        <v>#VALUE!</v>
      </c>
    </row>
    <row r="10060" spans="1:10">
      <c r="A10060" s="2">
        <f>'[1]2025年已发货'!A:A</f>
        <v>0</v>
      </c>
      <c r="B10060" s="2">
        <f>'[1]2025年已发货'!B:B</f>
        <v>0</v>
      </c>
      <c r="C10060" s="2">
        <f>'[1]2025年已发货'!C:C</f>
        <v>0</v>
      </c>
      <c r="D10060" s="2">
        <f>'[1]2025年已发货'!D:D</f>
        <v>0</v>
      </c>
      <c r="E10060" s="2">
        <f>'[1]2025年已发货'!E:E</f>
        <v>0</v>
      </c>
      <c r="F10060" s="4">
        <f>'[1]2025年已发货'!F:F</f>
        <v>0</v>
      </c>
      <c r="G10060" s="2">
        <f>'[1]2025年已发货'!G:G</f>
        <v>0</v>
      </c>
      <c r="H10060" s="2">
        <f>'[1]2025年已发货'!H:H</f>
        <v>0</v>
      </c>
      <c r="I10060" s="2">
        <f>'[1]2025年已发货'!I:I</f>
        <v>0</v>
      </c>
      <c r="J10060" s="2" vm="1" t="e">
        <f>_xlfn._xlws.FILTER(辅助信息!D:D,辅助信息!G:G=G10060)</f>
        <v>#VALUE!</v>
      </c>
    </row>
    <row r="10061" spans="1:10">
      <c r="A10061" s="2">
        <f>'[1]2025年已发货'!A:A</f>
        <v>0</v>
      </c>
      <c r="B10061" s="2">
        <f>'[1]2025年已发货'!B:B</f>
        <v>0</v>
      </c>
      <c r="C10061" s="2">
        <f>'[1]2025年已发货'!C:C</f>
        <v>0</v>
      </c>
      <c r="D10061" s="2">
        <f>'[1]2025年已发货'!D:D</f>
        <v>0</v>
      </c>
      <c r="E10061" s="2">
        <f>'[1]2025年已发货'!E:E</f>
        <v>0</v>
      </c>
      <c r="F10061" s="4">
        <f>'[1]2025年已发货'!F:F</f>
        <v>0</v>
      </c>
      <c r="G10061" s="2">
        <f>'[1]2025年已发货'!G:G</f>
        <v>0</v>
      </c>
      <c r="H10061" s="2">
        <f>'[1]2025年已发货'!H:H</f>
        <v>0</v>
      </c>
      <c r="I10061" s="2">
        <f>'[1]2025年已发货'!I:I</f>
        <v>0</v>
      </c>
      <c r="J10061" s="2" vm="1" t="e">
        <f>_xlfn._xlws.FILTER(辅助信息!D:D,辅助信息!G:G=G10061)</f>
        <v>#VALUE!</v>
      </c>
    </row>
    <row r="10062" spans="1:10">
      <c r="A10062" s="2">
        <f>'[1]2025年已发货'!A:A</f>
        <v>0</v>
      </c>
      <c r="B10062" s="2">
        <f>'[1]2025年已发货'!B:B</f>
        <v>0</v>
      </c>
      <c r="C10062" s="2">
        <f>'[1]2025年已发货'!C:C</f>
        <v>0</v>
      </c>
      <c r="D10062" s="2">
        <f>'[1]2025年已发货'!D:D</f>
        <v>0</v>
      </c>
      <c r="E10062" s="2">
        <f>'[1]2025年已发货'!E:E</f>
        <v>0</v>
      </c>
      <c r="F10062" s="4">
        <f>'[1]2025年已发货'!F:F</f>
        <v>0</v>
      </c>
      <c r="G10062" s="2">
        <f>'[1]2025年已发货'!G:G</f>
        <v>0</v>
      </c>
      <c r="H10062" s="2">
        <f>'[1]2025年已发货'!H:H</f>
        <v>0</v>
      </c>
      <c r="I10062" s="2">
        <f>'[1]2025年已发货'!I:I</f>
        <v>0</v>
      </c>
      <c r="J10062" s="2" vm="1" t="e">
        <f>_xlfn._xlws.FILTER(辅助信息!D:D,辅助信息!G:G=G10062)</f>
        <v>#VALUE!</v>
      </c>
    </row>
    <row r="10063" spans="1:10">
      <c r="A10063" s="2">
        <f>'[1]2025年已发货'!A:A</f>
        <v>0</v>
      </c>
      <c r="B10063" s="2">
        <f>'[1]2025年已发货'!B:B</f>
        <v>0</v>
      </c>
      <c r="C10063" s="2">
        <f>'[1]2025年已发货'!C:C</f>
        <v>0</v>
      </c>
      <c r="D10063" s="2">
        <f>'[1]2025年已发货'!D:D</f>
        <v>0</v>
      </c>
      <c r="E10063" s="2">
        <f>'[1]2025年已发货'!E:E</f>
        <v>0</v>
      </c>
      <c r="F10063" s="4">
        <f>'[1]2025年已发货'!F:F</f>
        <v>0</v>
      </c>
      <c r="G10063" s="2">
        <f>'[1]2025年已发货'!G:G</f>
        <v>0</v>
      </c>
      <c r="H10063" s="2">
        <f>'[1]2025年已发货'!H:H</f>
        <v>0</v>
      </c>
      <c r="I10063" s="2">
        <f>'[1]2025年已发货'!I:I</f>
        <v>0</v>
      </c>
      <c r="J10063" s="2" vm="1" t="e">
        <f>_xlfn._xlws.FILTER(辅助信息!D:D,辅助信息!G:G=G10063)</f>
        <v>#VALUE!</v>
      </c>
    </row>
    <row r="10064" spans="1:10">
      <c r="A10064" s="2">
        <f>'[1]2025年已发货'!A:A</f>
        <v>0</v>
      </c>
      <c r="B10064" s="2">
        <f>'[1]2025年已发货'!B:B</f>
        <v>0</v>
      </c>
      <c r="C10064" s="2">
        <f>'[1]2025年已发货'!C:C</f>
        <v>0</v>
      </c>
      <c r="D10064" s="2">
        <f>'[1]2025年已发货'!D:D</f>
        <v>0</v>
      </c>
      <c r="E10064" s="2">
        <f>'[1]2025年已发货'!E:E</f>
        <v>0</v>
      </c>
      <c r="F10064" s="4">
        <f>'[1]2025年已发货'!F:F</f>
        <v>0</v>
      </c>
      <c r="G10064" s="2">
        <f>'[1]2025年已发货'!G:G</f>
        <v>0</v>
      </c>
      <c r="H10064" s="2">
        <f>'[1]2025年已发货'!H:H</f>
        <v>0</v>
      </c>
      <c r="I10064" s="2">
        <f>'[1]2025年已发货'!I:I</f>
        <v>0</v>
      </c>
      <c r="J10064" s="2" vm="1" t="e">
        <f>_xlfn._xlws.FILTER(辅助信息!D:D,辅助信息!G:G=G10064)</f>
        <v>#VALUE!</v>
      </c>
    </row>
    <row r="10065" spans="1:10">
      <c r="A10065" s="2">
        <f>'[1]2025年已发货'!A:A</f>
        <v>0</v>
      </c>
      <c r="B10065" s="2">
        <f>'[1]2025年已发货'!B:B</f>
        <v>0</v>
      </c>
      <c r="C10065" s="2">
        <f>'[1]2025年已发货'!C:C</f>
        <v>0</v>
      </c>
      <c r="D10065" s="2">
        <f>'[1]2025年已发货'!D:D</f>
        <v>0</v>
      </c>
      <c r="E10065" s="2">
        <f>'[1]2025年已发货'!E:E</f>
        <v>0</v>
      </c>
      <c r="F10065" s="4">
        <f>'[1]2025年已发货'!F:F</f>
        <v>0</v>
      </c>
      <c r="G10065" s="2">
        <f>'[1]2025年已发货'!G:G</f>
        <v>0</v>
      </c>
      <c r="H10065" s="2">
        <f>'[1]2025年已发货'!H:H</f>
        <v>0</v>
      </c>
      <c r="I10065" s="2">
        <f>'[1]2025年已发货'!I:I</f>
        <v>0</v>
      </c>
      <c r="J10065" s="2" vm="1" t="e">
        <f>_xlfn._xlws.FILTER(辅助信息!D:D,辅助信息!G:G=G10065)</f>
        <v>#VALUE!</v>
      </c>
    </row>
    <row r="10066" spans="1:10">
      <c r="A10066" s="2">
        <f>'[1]2025年已发货'!A:A</f>
        <v>0</v>
      </c>
      <c r="B10066" s="2">
        <f>'[1]2025年已发货'!B:B</f>
        <v>0</v>
      </c>
      <c r="C10066" s="2">
        <f>'[1]2025年已发货'!C:C</f>
        <v>0</v>
      </c>
      <c r="D10066" s="2">
        <f>'[1]2025年已发货'!D:D</f>
        <v>0</v>
      </c>
      <c r="E10066" s="2">
        <f>'[1]2025年已发货'!E:E</f>
        <v>0</v>
      </c>
      <c r="F10066" s="4">
        <f>'[1]2025年已发货'!F:F</f>
        <v>0</v>
      </c>
      <c r="G10066" s="2">
        <f>'[1]2025年已发货'!G:G</f>
        <v>0</v>
      </c>
      <c r="H10066" s="2">
        <f>'[1]2025年已发货'!H:H</f>
        <v>0</v>
      </c>
      <c r="I10066" s="2">
        <f>'[1]2025年已发货'!I:I</f>
        <v>0</v>
      </c>
      <c r="J10066" s="2" vm="1" t="e">
        <f>_xlfn._xlws.FILTER(辅助信息!D:D,辅助信息!G:G=G10066)</f>
        <v>#VALUE!</v>
      </c>
    </row>
    <row r="10067" spans="1:10">
      <c r="A10067" s="2">
        <f>'[1]2025年已发货'!A:A</f>
        <v>0</v>
      </c>
      <c r="B10067" s="2">
        <f>'[1]2025年已发货'!B:B</f>
        <v>0</v>
      </c>
      <c r="C10067" s="2">
        <f>'[1]2025年已发货'!C:C</f>
        <v>0</v>
      </c>
      <c r="D10067" s="2">
        <f>'[1]2025年已发货'!D:D</f>
        <v>0</v>
      </c>
      <c r="E10067" s="2">
        <f>'[1]2025年已发货'!E:E</f>
        <v>0</v>
      </c>
      <c r="F10067" s="4">
        <f>'[1]2025年已发货'!F:F</f>
        <v>0</v>
      </c>
      <c r="G10067" s="2">
        <f>'[1]2025年已发货'!G:G</f>
        <v>0</v>
      </c>
      <c r="H10067" s="2">
        <f>'[1]2025年已发货'!H:H</f>
        <v>0</v>
      </c>
      <c r="I10067" s="2">
        <f>'[1]2025年已发货'!I:I</f>
        <v>0</v>
      </c>
      <c r="J10067" s="2" vm="1" t="e">
        <f>_xlfn._xlws.FILTER(辅助信息!D:D,辅助信息!G:G=G10067)</f>
        <v>#VALUE!</v>
      </c>
    </row>
    <row r="10068" spans="1:10">
      <c r="A10068" s="2">
        <f>'[1]2025年已发货'!A:A</f>
        <v>0</v>
      </c>
      <c r="B10068" s="2">
        <f>'[1]2025年已发货'!B:B</f>
        <v>0</v>
      </c>
      <c r="C10068" s="2">
        <f>'[1]2025年已发货'!C:C</f>
        <v>0</v>
      </c>
      <c r="D10068" s="2">
        <f>'[1]2025年已发货'!D:D</f>
        <v>0</v>
      </c>
      <c r="E10068" s="2">
        <f>'[1]2025年已发货'!E:E</f>
        <v>0</v>
      </c>
      <c r="F10068" s="4">
        <f>'[1]2025年已发货'!F:F</f>
        <v>0</v>
      </c>
      <c r="G10068" s="2">
        <f>'[1]2025年已发货'!G:G</f>
        <v>0</v>
      </c>
      <c r="H10068" s="2">
        <f>'[1]2025年已发货'!H:H</f>
        <v>0</v>
      </c>
      <c r="I10068" s="2">
        <f>'[1]2025年已发货'!I:I</f>
        <v>0</v>
      </c>
      <c r="J10068" s="2" vm="1" t="e">
        <f>_xlfn._xlws.FILTER(辅助信息!D:D,辅助信息!G:G=G10068)</f>
        <v>#VALUE!</v>
      </c>
    </row>
    <row r="10069" spans="1:10">
      <c r="A10069" s="2">
        <f>'[1]2025年已发货'!A:A</f>
        <v>0</v>
      </c>
      <c r="B10069" s="2">
        <f>'[1]2025年已发货'!B:B</f>
        <v>0</v>
      </c>
      <c r="C10069" s="2">
        <f>'[1]2025年已发货'!C:C</f>
        <v>0</v>
      </c>
      <c r="D10069" s="2">
        <f>'[1]2025年已发货'!D:D</f>
        <v>0</v>
      </c>
      <c r="E10069" s="2">
        <f>'[1]2025年已发货'!E:E</f>
        <v>0</v>
      </c>
      <c r="F10069" s="4">
        <f>'[1]2025年已发货'!F:F</f>
        <v>0</v>
      </c>
      <c r="G10069" s="2">
        <f>'[1]2025年已发货'!G:G</f>
        <v>0</v>
      </c>
      <c r="H10069" s="2">
        <f>'[1]2025年已发货'!H:H</f>
        <v>0</v>
      </c>
      <c r="I10069" s="2">
        <f>'[1]2025年已发货'!I:I</f>
        <v>0</v>
      </c>
      <c r="J10069" s="2" vm="1" t="e">
        <f>_xlfn._xlws.FILTER(辅助信息!D:D,辅助信息!G:G=G10069)</f>
        <v>#VALUE!</v>
      </c>
    </row>
    <row r="10070" spans="1:10">
      <c r="A10070" s="2">
        <f>'[1]2025年已发货'!A:A</f>
        <v>0</v>
      </c>
      <c r="B10070" s="2">
        <f>'[1]2025年已发货'!B:B</f>
        <v>0</v>
      </c>
      <c r="C10070" s="2">
        <f>'[1]2025年已发货'!C:C</f>
        <v>0</v>
      </c>
      <c r="D10070" s="2">
        <f>'[1]2025年已发货'!D:D</f>
        <v>0</v>
      </c>
      <c r="E10070" s="2">
        <f>'[1]2025年已发货'!E:E</f>
        <v>0</v>
      </c>
      <c r="F10070" s="4">
        <f>'[1]2025年已发货'!F:F</f>
        <v>0</v>
      </c>
      <c r="G10070" s="2">
        <f>'[1]2025年已发货'!G:G</f>
        <v>0</v>
      </c>
      <c r="H10070" s="2">
        <f>'[1]2025年已发货'!H:H</f>
        <v>0</v>
      </c>
      <c r="I10070" s="2">
        <f>'[1]2025年已发货'!I:I</f>
        <v>0</v>
      </c>
      <c r="J10070" s="2" vm="1" t="e">
        <f>_xlfn._xlws.FILTER(辅助信息!D:D,辅助信息!G:G=G10070)</f>
        <v>#VALUE!</v>
      </c>
    </row>
    <row r="10071" spans="1:10">
      <c r="A10071" s="2">
        <f>'[1]2025年已发货'!A:A</f>
        <v>0</v>
      </c>
      <c r="B10071" s="2">
        <f>'[1]2025年已发货'!B:B</f>
        <v>0</v>
      </c>
      <c r="C10071" s="2">
        <f>'[1]2025年已发货'!C:C</f>
        <v>0</v>
      </c>
      <c r="D10071" s="2">
        <f>'[1]2025年已发货'!D:D</f>
        <v>0</v>
      </c>
      <c r="E10071" s="2">
        <f>'[1]2025年已发货'!E:E</f>
        <v>0</v>
      </c>
      <c r="F10071" s="4">
        <f>'[1]2025年已发货'!F:F</f>
        <v>0</v>
      </c>
      <c r="G10071" s="2">
        <f>'[1]2025年已发货'!G:G</f>
        <v>0</v>
      </c>
      <c r="H10071" s="2">
        <f>'[1]2025年已发货'!H:H</f>
        <v>0</v>
      </c>
      <c r="I10071" s="2">
        <f>'[1]2025年已发货'!I:I</f>
        <v>0</v>
      </c>
      <c r="J10071" s="2" vm="1" t="e">
        <f>_xlfn._xlws.FILTER(辅助信息!D:D,辅助信息!G:G=G10071)</f>
        <v>#VALUE!</v>
      </c>
    </row>
    <row r="10072" spans="1:10">
      <c r="A10072" s="2">
        <f>'[1]2025年已发货'!A:A</f>
        <v>0</v>
      </c>
      <c r="B10072" s="2">
        <f>'[1]2025年已发货'!B:B</f>
        <v>0</v>
      </c>
      <c r="C10072" s="2">
        <f>'[1]2025年已发货'!C:C</f>
        <v>0</v>
      </c>
      <c r="D10072" s="2">
        <f>'[1]2025年已发货'!D:D</f>
        <v>0</v>
      </c>
      <c r="E10072" s="2">
        <f>'[1]2025年已发货'!E:E</f>
        <v>0</v>
      </c>
      <c r="F10072" s="4">
        <f>'[1]2025年已发货'!F:F</f>
        <v>0</v>
      </c>
      <c r="G10072" s="2">
        <f>'[1]2025年已发货'!G:G</f>
        <v>0</v>
      </c>
      <c r="H10072" s="2">
        <f>'[1]2025年已发货'!H:H</f>
        <v>0</v>
      </c>
      <c r="I10072" s="2">
        <f>'[1]2025年已发货'!I:I</f>
        <v>0</v>
      </c>
      <c r="J10072" s="2" vm="1" t="e">
        <f>_xlfn._xlws.FILTER(辅助信息!D:D,辅助信息!G:G=G10072)</f>
        <v>#VALUE!</v>
      </c>
    </row>
    <row r="10073" spans="1:10">
      <c r="A10073" s="2">
        <f>'[1]2025年已发货'!A:A</f>
        <v>0</v>
      </c>
      <c r="B10073" s="2">
        <f>'[1]2025年已发货'!B:B</f>
        <v>0</v>
      </c>
      <c r="C10073" s="2">
        <f>'[1]2025年已发货'!C:C</f>
        <v>0</v>
      </c>
      <c r="D10073" s="2">
        <f>'[1]2025年已发货'!D:D</f>
        <v>0</v>
      </c>
      <c r="E10073" s="2">
        <f>'[1]2025年已发货'!E:E</f>
        <v>0</v>
      </c>
      <c r="F10073" s="4">
        <f>'[1]2025年已发货'!F:F</f>
        <v>0</v>
      </c>
      <c r="G10073" s="2">
        <f>'[1]2025年已发货'!G:G</f>
        <v>0</v>
      </c>
      <c r="H10073" s="2">
        <f>'[1]2025年已发货'!H:H</f>
        <v>0</v>
      </c>
      <c r="I10073" s="2">
        <f>'[1]2025年已发货'!I:I</f>
        <v>0</v>
      </c>
      <c r="J10073" s="2" vm="1" t="e">
        <f>_xlfn._xlws.FILTER(辅助信息!D:D,辅助信息!G:G=G10073)</f>
        <v>#VALUE!</v>
      </c>
    </row>
    <row r="10074" spans="1:10">
      <c r="A10074" s="2">
        <f>'[1]2025年已发货'!A:A</f>
        <v>0</v>
      </c>
      <c r="B10074" s="2">
        <f>'[1]2025年已发货'!B:B</f>
        <v>0</v>
      </c>
      <c r="C10074" s="2">
        <f>'[1]2025年已发货'!C:C</f>
        <v>0</v>
      </c>
      <c r="D10074" s="2">
        <f>'[1]2025年已发货'!D:D</f>
        <v>0</v>
      </c>
      <c r="E10074" s="2">
        <f>'[1]2025年已发货'!E:E</f>
        <v>0</v>
      </c>
      <c r="F10074" s="4">
        <f>'[1]2025年已发货'!F:F</f>
        <v>0</v>
      </c>
      <c r="G10074" s="2">
        <f>'[1]2025年已发货'!G:G</f>
        <v>0</v>
      </c>
      <c r="H10074" s="2">
        <f>'[1]2025年已发货'!H:H</f>
        <v>0</v>
      </c>
      <c r="I10074" s="2">
        <f>'[1]2025年已发货'!I:I</f>
        <v>0</v>
      </c>
      <c r="J10074" s="2" vm="1" t="e">
        <f>_xlfn._xlws.FILTER(辅助信息!D:D,辅助信息!G:G=G10074)</f>
        <v>#VALUE!</v>
      </c>
    </row>
    <row r="10075" spans="1:10">
      <c r="A10075" s="2">
        <f>'[1]2025年已发货'!A:A</f>
        <v>0</v>
      </c>
      <c r="B10075" s="2">
        <f>'[1]2025年已发货'!B:B</f>
        <v>0</v>
      </c>
      <c r="C10075" s="2">
        <f>'[1]2025年已发货'!C:C</f>
        <v>0</v>
      </c>
      <c r="D10075" s="2">
        <f>'[1]2025年已发货'!D:D</f>
        <v>0</v>
      </c>
      <c r="E10075" s="2">
        <f>'[1]2025年已发货'!E:E</f>
        <v>0</v>
      </c>
      <c r="F10075" s="4">
        <f>'[1]2025年已发货'!F:F</f>
        <v>0</v>
      </c>
      <c r="G10075" s="2">
        <f>'[1]2025年已发货'!G:G</f>
        <v>0</v>
      </c>
      <c r="H10075" s="2">
        <f>'[1]2025年已发货'!H:H</f>
        <v>0</v>
      </c>
      <c r="I10075" s="2">
        <f>'[1]2025年已发货'!I:I</f>
        <v>0</v>
      </c>
      <c r="J10075" s="2" vm="1" t="e">
        <f>_xlfn._xlws.FILTER(辅助信息!D:D,辅助信息!G:G=G10075)</f>
        <v>#VALUE!</v>
      </c>
    </row>
    <row r="10076" spans="1:10">
      <c r="A10076" s="2">
        <f>'[1]2025年已发货'!A:A</f>
        <v>0</v>
      </c>
      <c r="B10076" s="2">
        <f>'[1]2025年已发货'!B:B</f>
        <v>0</v>
      </c>
      <c r="C10076" s="2">
        <f>'[1]2025年已发货'!C:C</f>
        <v>0</v>
      </c>
      <c r="D10076" s="2">
        <f>'[1]2025年已发货'!D:D</f>
        <v>0</v>
      </c>
      <c r="E10076" s="2">
        <f>'[1]2025年已发货'!E:E</f>
        <v>0</v>
      </c>
      <c r="F10076" s="4">
        <f>'[1]2025年已发货'!F:F</f>
        <v>0</v>
      </c>
      <c r="G10076" s="2">
        <f>'[1]2025年已发货'!G:G</f>
        <v>0</v>
      </c>
      <c r="H10076" s="2">
        <f>'[1]2025年已发货'!H:H</f>
        <v>0</v>
      </c>
      <c r="I10076" s="2">
        <f>'[1]2025年已发货'!I:I</f>
        <v>0</v>
      </c>
      <c r="J10076" s="2" vm="1" t="e">
        <f>_xlfn._xlws.FILTER(辅助信息!D:D,辅助信息!G:G=G10076)</f>
        <v>#VALUE!</v>
      </c>
    </row>
    <row r="10077" spans="1:10">
      <c r="A10077" s="2">
        <f>'[1]2025年已发货'!A:A</f>
        <v>0</v>
      </c>
      <c r="B10077" s="2">
        <f>'[1]2025年已发货'!B:B</f>
        <v>0</v>
      </c>
      <c r="C10077" s="2">
        <f>'[1]2025年已发货'!C:C</f>
        <v>0</v>
      </c>
      <c r="D10077" s="2">
        <f>'[1]2025年已发货'!D:D</f>
        <v>0</v>
      </c>
      <c r="E10077" s="2">
        <f>'[1]2025年已发货'!E:E</f>
        <v>0</v>
      </c>
      <c r="F10077" s="4">
        <f>'[1]2025年已发货'!F:F</f>
        <v>0</v>
      </c>
      <c r="G10077" s="2">
        <f>'[1]2025年已发货'!G:G</f>
        <v>0</v>
      </c>
      <c r="H10077" s="2">
        <f>'[1]2025年已发货'!H:H</f>
        <v>0</v>
      </c>
      <c r="I10077" s="2">
        <f>'[1]2025年已发货'!I:I</f>
        <v>0</v>
      </c>
      <c r="J10077" s="2" vm="1" t="e">
        <f>_xlfn._xlws.FILTER(辅助信息!D:D,辅助信息!G:G=G10077)</f>
        <v>#VALUE!</v>
      </c>
    </row>
    <row r="10078" spans="1:10">
      <c r="A10078" s="2">
        <f>'[1]2025年已发货'!A:A</f>
        <v>0</v>
      </c>
      <c r="B10078" s="2">
        <f>'[1]2025年已发货'!B:B</f>
        <v>0</v>
      </c>
      <c r="C10078" s="2">
        <f>'[1]2025年已发货'!C:C</f>
        <v>0</v>
      </c>
      <c r="D10078" s="2">
        <f>'[1]2025年已发货'!D:D</f>
        <v>0</v>
      </c>
      <c r="E10078" s="2">
        <f>'[1]2025年已发货'!E:E</f>
        <v>0</v>
      </c>
      <c r="F10078" s="4">
        <f>'[1]2025年已发货'!F:F</f>
        <v>0</v>
      </c>
      <c r="G10078" s="2">
        <f>'[1]2025年已发货'!G:G</f>
        <v>0</v>
      </c>
      <c r="H10078" s="2">
        <f>'[1]2025年已发货'!H:H</f>
        <v>0</v>
      </c>
      <c r="I10078" s="2">
        <f>'[1]2025年已发货'!I:I</f>
        <v>0</v>
      </c>
      <c r="J10078" s="2" vm="1" t="e">
        <f>_xlfn._xlws.FILTER(辅助信息!D:D,辅助信息!G:G=G10078)</f>
        <v>#VALUE!</v>
      </c>
    </row>
    <row r="10079" spans="1:10">
      <c r="A10079" s="2">
        <f>'[1]2025年已发货'!A:A</f>
        <v>0</v>
      </c>
      <c r="B10079" s="2">
        <f>'[1]2025年已发货'!B:B</f>
        <v>0</v>
      </c>
      <c r="C10079" s="2">
        <f>'[1]2025年已发货'!C:C</f>
        <v>0</v>
      </c>
      <c r="D10079" s="2">
        <f>'[1]2025年已发货'!D:D</f>
        <v>0</v>
      </c>
      <c r="E10079" s="2">
        <f>'[1]2025年已发货'!E:E</f>
        <v>0</v>
      </c>
      <c r="F10079" s="4">
        <f>'[1]2025年已发货'!F:F</f>
        <v>0</v>
      </c>
      <c r="G10079" s="2">
        <f>'[1]2025年已发货'!G:G</f>
        <v>0</v>
      </c>
      <c r="H10079" s="2">
        <f>'[1]2025年已发货'!H:H</f>
        <v>0</v>
      </c>
      <c r="I10079" s="2">
        <f>'[1]2025年已发货'!I:I</f>
        <v>0</v>
      </c>
      <c r="J10079" s="2" vm="1" t="e">
        <f>_xlfn._xlws.FILTER(辅助信息!D:D,辅助信息!G:G=G10079)</f>
        <v>#VALUE!</v>
      </c>
    </row>
    <row r="10080" spans="1:10">
      <c r="A10080" s="2">
        <f>'[1]2025年已发货'!A:A</f>
        <v>0</v>
      </c>
      <c r="B10080" s="2">
        <f>'[1]2025年已发货'!B:B</f>
        <v>0</v>
      </c>
      <c r="C10080" s="2">
        <f>'[1]2025年已发货'!C:C</f>
        <v>0</v>
      </c>
      <c r="D10080" s="2">
        <f>'[1]2025年已发货'!D:D</f>
        <v>0</v>
      </c>
      <c r="E10080" s="2">
        <f>'[1]2025年已发货'!E:E</f>
        <v>0</v>
      </c>
      <c r="F10080" s="4">
        <f>'[1]2025年已发货'!F:F</f>
        <v>0</v>
      </c>
      <c r="G10080" s="2">
        <f>'[1]2025年已发货'!G:G</f>
        <v>0</v>
      </c>
      <c r="H10080" s="2">
        <f>'[1]2025年已发货'!H:H</f>
        <v>0</v>
      </c>
      <c r="I10080" s="2">
        <f>'[1]2025年已发货'!I:I</f>
        <v>0</v>
      </c>
      <c r="J10080" s="2" vm="1" t="e">
        <f>_xlfn._xlws.FILTER(辅助信息!D:D,辅助信息!G:G=G10080)</f>
        <v>#VALUE!</v>
      </c>
    </row>
    <row r="10081" spans="1:10">
      <c r="A10081" s="2">
        <f>'[1]2025年已发货'!A:A</f>
        <v>0</v>
      </c>
      <c r="B10081" s="2">
        <f>'[1]2025年已发货'!B:B</f>
        <v>0</v>
      </c>
      <c r="C10081" s="2">
        <f>'[1]2025年已发货'!C:C</f>
        <v>0</v>
      </c>
      <c r="D10081" s="2">
        <f>'[1]2025年已发货'!D:D</f>
        <v>0</v>
      </c>
      <c r="E10081" s="2">
        <f>'[1]2025年已发货'!E:E</f>
        <v>0</v>
      </c>
      <c r="F10081" s="4">
        <f>'[1]2025年已发货'!F:F</f>
        <v>0</v>
      </c>
      <c r="G10081" s="2">
        <f>'[1]2025年已发货'!G:G</f>
        <v>0</v>
      </c>
      <c r="H10081" s="2">
        <f>'[1]2025年已发货'!H:H</f>
        <v>0</v>
      </c>
      <c r="I10081" s="2">
        <f>'[1]2025年已发货'!I:I</f>
        <v>0</v>
      </c>
      <c r="J10081" s="2" vm="1" t="e">
        <f>_xlfn._xlws.FILTER(辅助信息!D:D,辅助信息!G:G=G10081)</f>
        <v>#VALUE!</v>
      </c>
    </row>
    <row r="10082" spans="1:10">
      <c r="A10082" s="2">
        <f>'[1]2025年已发货'!A:A</f>
        <v>0</v>
      </c>
      <c r="B10082" s="2">
        <f>'[1]2025年已发货'!B:B</f>
        <v>0</v>
      </c>
      <c r="C10082" s="2">
        <f>'[1]2025年已发货'!C:C</f>
        <v>0</v>
      </c>
      <c r="D10082" s="2">
        <f>'[1]2025年已发货'!D:D</f>
        <v>0</v>
      </c>
      <c r="E10082" s="2">
        <f>'[1]2025年已发货'!E:E</f>
        <v>0</v>
      </c>
      <c r="F10082" s="4">
        <f>'[1]2025年已发货'!F:F</f>
        <v>0</v>
      </c>
      <c r="G10082" s="2">
        <f>'[1]2025年已发货'!G:G</f>
        <v>0</v>
      </c>
      <c r="H10082" s="2">
        <f>'[1]2025年已发货'!H:H</f>
        <v>0</v>
      </c>
      <c r="I10082" s="2">
        <f>'[1]2025年已发货'!I:I</f>
        <v>0</v>
      </c>
      <c r="J10082" s="2" vm="1" t="e">
        <f>_xlfn._xlws.FILTER(辅助信息!D:D,辅助信息!G:G=G10082)</f>
        <v>#VALUE!</v>
      </c>
    </row>
    <row r="10083" spans="1:10">
      <c r="A10083" s="2">
        <f>'[1]2025年已发货'!A:A</f>
        <v>0</v>
      </c>
      <c r="B10083" s="2">
        <f>'[1]2025年已发货'!B:B</f>
        <v>0</v>
      </c>
      <c r="C10083" s="2">
        <f>'[1]2025年已发货'!C:C</f>
        <v>0</v>
      </c>
      <c r="D10083" s="2">
        <f>'[1]2025年已发货'!D:D</f>
        <v>0</v>
      </c>
      <c r="E10083" s="2">
        <f>'[1]2025年已发货'!E:E</f>
        <v>0</v>
      </c>
      <c r="F10083" s="4">
        <f>'[1]2025年已发货'!F:F</f>
        <v>0</v>
      </c>
      <c r="G10083" s="2">
        <f>'[1]2025年已发货'!G:G</f>
        <v>0</v>
      </c>
      <c r="H10083" s="2">
        <f>'[1]2025年已发货'!H:H</f>
        <v>0</v>
      </c>
      <c r="I10083" s="2">
        <f>'[1]2025年已发货'!I:I</f>
        <v>0</v>
      </c>
      <c r="J10083" s="2" vm="1" t="e">
        <f>_xlfn._xlws.FILTER(辅助信息!D:D,辅助信息!G:G=G10083)</f>
        <v>#VALUE!</v>
      </c>
    </row>
    <row r="10084" spans="1:10">
      <c r="A10084" s="2">
        <f>'[1]2025年已发货'!A:A</f>
        <v>0</v>
      </c>
      <c r="B10084" s="2">
        <f>'[1]2025年已发货'!B:B</f>
        <v>0</v>
      </c>
      <c r="C10084" s="2">
        <f>'[1]2025年已发货'!C:C</f>
        <v>0</v>
      </c>
      <c r="D10084" s="2">
        <f>'[1]2025年已发货'!D:D</f>
        <v>0</v>
      </c>
      <c r="E10084" s="2">
        <f>'[1]2025年已发货'!E:E</f>
        <v>0</v>
      </c>
      <c r="F10084" s="4">
        <f>'[1]2025年已发货'!F:F</f>
        <v>0</v>
      </c>
      <c r="G10084" s="2">
        <f>'[1]2025年已发货'!G:G</f>
        <v>0</v>
      </c>
      <c r="H10084" s="2">
        <f>'[1]2025年已发货'!H:H</f>
        <v>0</v>
      </c>
      <c r="I10084" s="2">
        <f>'[1]2025年已发货'!I:I</f>
        <v>0</v>
      </c>
      <c r="J10084" s="2" vm="1" t="e">
        <f>_xlfn._xlws.FILTER(辅助信息!D:D,辅助信息!G:G=G10084)</f>
        <v>#VALUE!</v>
      </c>
    </row>
    <row r="10085" spans="1:10">
      <c r="A10085" s="2">
        <f>'[1]2025年已发货'!A:A</f>
        <v>0</v>
      </c>
      <c r="B10085" s="2">
        <f>'[1]2025年已发货'!B:B</f>
        <v>0</v>
      </c>
      <c r="C10085" s="2">
        <f>'[1]2025年已发货'!C:C</f>
        <v>0</v>
      </c>
      <c r="D10085" s="2">
        <f>'[1]2025年已发货'!D:D</f>
        <v>0</v>
      </c>
      <c r="E10085" s="2">
        <f>'[1]2025年已发货'!E:E</f>
        <v>0</v>
      </c>
      <c r="F10085" s="4">
        <f>'[1]2025年已发货'!F:F</f>
        <v>0</v>
      </c>
      <c r="G10085" s="2">
        <f>'[1]2025年已发货'!G:G</f>
        <v>0</v>
      </c>
      <c r="H10085" s="2">
        <f>'[1]2025年已发货'!H:H</f>
        <v>0</v>
      </c>
      <c r="I10085" s="2">
        <f>'[1]2025年已发货'!I:I</f>
        <v>0</v>
      </c>
      <c r="J10085" s="2" vm="1" t="e">
        <f>_xlfn._xlws.FILTER(辅助信息!D:D,辅助信息!G:G=G10085)</f>
        <v>#VALUE!</v>
      </c>
    </row>
    <row r="10086" spans="1:10">
      <c r="A10086" s="2">
        <f>'[1]2025年已发货'!A:A</f>
        <v>0</v>
      </c>
      <c r="B10086" s="2">
        <f>'[1]2025年已发货'!B:B</f>
        <v>0</v>
      </c>
      <c r="C10086" s="2">
        <f>'[1]2025年已发货'!C:C</f>
        <v>0</v>
      </c>
      <c r="D10086" s="2">
        <f>'[1]2025年已发货'!D:D</f>
        <v>0</v>
      </c>
      <c r="E10086" s="2">
        <f>'[1]2025年已发货'!E:E</f>
        <v>0</v>
      </c>
      <c r="F10086" s="4">
        <f>'[1]2025年已发货'!F:F</f>
        <v>0</v>
      </c>
      <c r="G10086" s="2">
        <f>'[1]2025年已发货'!G:G</f>
        <v>0</v>
      </c>
      <c r="H10086" s="2">
        <f>'[1]2025年已发货'!H:H</f>
        <v>0</v>
      </c>
      <c r="I10086" s="2">
        <f>'[1]2025年已发货'!I:I</f>
        <v>0</v>
      </c>
      <c r="J10086" s="2" vm="1" t="e">
        <f>_xlfn._xlws.FILTER(辅助信息!D:D,辅助信息!G:G=G10086)</f>
        <v>#VALUE!</v>
      </c>
    </row>
    <row r="10087" spans="1:10">
      <c r="A10087" s="2">
        <f>'[1]2025年已发货'!A:A</f>
        <v>0</v>
      </c>
      <c r="B10087" s="2">
        <f>'[1]2025年已发货'!B:B</f>
        <v>0</v>
      </c>
      <c r="C10087" s="2">
        <f>'[1]2025年已发货'!C:C</f>
        <v>0</v>
      </c>
      <c r="D10087" s="2">
        <f>'[1]2025年已发货'!D:D</f>
        <v>0</v>
      </c>
      <c r="E10087" s="2">
        <f>'[1]2025年已发货'!E:E</f>
        <v>0</v>
      </c>
      <c r="F10087" s="4">
        <f>'[1]2025年已发货'!F:F</f>
        <v>0</v>
      </c>
      <c r="G10087" s="2">
        <f>'[1]2025年已发货'!G:G</f>
        <v>0</v>
      </c>
      <c r="H10087" s="2">
        <f>'[1]2025年已发货'!H:H</f>
        <v>0</v>
      </c>
      <c r="I10087" s="2">
        <f>'[1]2025年已发货'!I:I</f>
        <v>0</v>
      </c>
      <c r="J10087" s="2" vm="1" t="e">
        <f>_xlfn._xlws.FILTER(辅助信息!D:D,辅助信息!G:G=G10087)</f>
        <v>#VALUE!</v>
      </c>
    </row>
    <row r="10088" spans="1:10">
      <c r="A10088" s="2">
        <f>'[1]2025年已发货'!A:A</f>
        <v>0</v>
      </c>
      <c r="B10088" s="2">
        <f>'[1]2025年已发货'!B:B</f>
        <v>0</v>
      </c>
      <c r="C10088" s="2">
        <f>'[1]2025年已发货'!C:C</f>
        <v>0</v>
      </c>
      <c r="D10088" s="2">
        <f>'[1]2025年已发货'!D:D</f>
        <v>0</v>
      </c>
      <c r="E10088" s="2">
        <f>'[1]2025年已发货'!E:E</f>
        <v>0</v>
      </c>
      <c r="F10088" s="4">
        <f>'[1]2025年已发货'!F:F</f>
        <v>0</v>
      </c>
      <c r="G10088" s="2">
        <f>'[1]2025年已发货'!G:G</f>
        <v>0</v>
      </c>
      <c r="H10088" s="2">
        <f>'[1]2025年已发货'!H:H</f>
        <v>0</v>
      </c>
      <c r="I10088" s="2">
        <f>'[1]2025年已发货'!I:I</f>
        <v>0</v>
      </c>
      <c r="J10088" s="2" vm="1" t="e">
        <f>_xlfn._xlws.FILTER(辅助信息!D:D,辅助信息!G:G=G10088)</f>
        <v>#VALUE!</v>
      </c>
    </row>
    <row r="10089" spans="1:10">
      <c r="A10089" s="2">
        <f>'[1]2025年已发货'!A:A</f>
        <v>0</v>
      </c>
      <c r="B10089" s="2">
        <f>'[1]2025年已发货'!B:B</f>
        <v>0</v>
      </c>
      <c r="C10089" s="2">
        <f>'[1]2025年已发货'!C:C</f>
        <v>0</v>
      </c>
      <c r="D10089" s="2">
        <f>'[1]2025年已发货'!D:D</f>
        <v>0</v>
      </c>
      <c r="E10089" s="2">
        <f>'[1]2025年已发货'!E:E</f>
        <v>0</v>
      </c>
      <c r="F10089" s="4">
        <f>'[1]2025年已发货'!F:F</f>
        <v>0</v>
      </c>
      <c r="G10089" s="2">
        <f>'[1]2025年已发货'!G:G</f>
        <v>0</v>
      </c>
      <c r="H10089" s="2">
        <f>'[1]2025年已发货'!H:H</f>
        <v>0</v>
      </c>
      <c r="I10089" s="2">
        <f>'[1]2025年已发货'!I:I</f>
        <v>0</v>
      </c>
      <c r="J10089" s="2" vm="1" t="e">
        <f>_xlfn._xlws.FILTER(辅助信息!D:D,辅助信息!G:G=G10089)</f>
        <v>#VALUE!</v>
      </c>
    </row>
    <row r="10090" spans="1:10">
      <c r="A10090" s="2">
        <f>'[1]2025年已发货'!A:A</f>
        <v>0</v>
      </c>
      <c r="B10090" s="2">
        <f>'[1]2025年已发货'!B:B</f>
        <v>0</v>
      </c>
      <c r="C10090" s="2">
        <f>'[1]2025年已发货'!C:C</f>
        <v>0</v>
      </c>
      <c r="D10090" s="2">
        <f>'[1]2025年已发货'!D:D</f>
        <v>0</v>
      </c>
      <c r="E10090" s="2">
        <f>'[1]2025年已发货'!E:E</f>
        <v>0</v>
      </c>
      <c r="F10090" s="4">
        <f>'[1]2025年已发货'!F:F</f>
        <v>0</v>
      </c>
      <c r="G10090" s="2">
        <f>'[1]2025年已发货'!G:G</f>
        <v>0</v>
      </c>
      <c r="H10090" s="2">
        <f>'[1]2025年已发货'!H:H</f>
        <v>0</v>
      </c>
      <c r="I10090" s="2">
        <f>'[1]2025年已发货'!I:I</f>
        <v>0</v>
      </c>
      <c r="J10090" s="2" vm="1" t="e">
        <f>_xlfn._xlws.FILTER(辅助信息!D:D,辅助信息!G:G=G10090)</f>
        <v>#VALUE!</v>
      </c>
    </row>
    <row r="10091" spans="1:10">
      <c r="A10091" s="2">
        <f>'[1]2025年已发货'!A:A</f>
        <v>0</v>
      </c>
      <c r="B10091" s="2">
        <f>'[1]2025年已发货'!B:B</f>
        <v>0</v>
      </c>
      <c r="C10091" s="2">
        <f>'[1]2025年已发货'!C:C</f>
        <v>0</v>
      </c>
      <c r="D10091" s="2">
        <f>'[1]2025年已发货'!D:D</f>
        <v>0</v>
      </c>
      <c r="E10091" s="2">
        <f>'[1]2025年已发货'!E:E</f>
        <v>0</v>
      </c>
      <c r="F10091" s="4">
        <f>'[1]2025年已发货'!F:F</f>
        <v>0</v>
      </c>
      <c r="G10091" s="2">
        <f>'[1]2025年已发货'!G:G</f>
        <v>0</v>
      </c>
      <c r="H10091" s="2">
        <f>'[1]2025年已发货'!H:H</f>
        <v>0</v>
      </c>
      <c r="I10091" s="2">
        <f>'[1]2025年已发货'!I:I</f>
        <v>0</v>
      </c>
      <c r="J10091" s="2" vm="1" t="e">
        <f>_xlfn._xlws.FILTER(辅助信息!D:D,辅助信息!G:G=G10091)</f>
        <v>#VALUE!</v>
      </c>
    </row>
    <row r="10092" spans="1:10">
      <c r="A10092" s="2">
        <f>'[1]2025年已发货'!A:A</f>
        <v>0</v>
      </c>
      <c r="B10092" s="2">
        <f>'[1]2025年已发货'!B:B</f>
        <v>0</v>
      </c>
      <c r="C10092" s="2">
        <f>'[1]2025年已发货'!C:C</f>
        <v>0</v>
      </c>
      <c r="D10092" s="2">
        <f>'[1]2025年已发货'!D:D</f>
        <v>0</v>
      </c>
      <c r="E10092" s="2">
        <f>'[1]2025年已发货'!E:E</f>
        <v>0</v>
      </c>
      <c r="F10092" s="4">
        <f>'[1]2025年已发货'!F:F</f>
        <v>0</v>
      </c>
      <c r="G10092" s="2">
        <f>'[1]2025年已发货'!G:G</f>
        <v>0</v>
      </c>
      <c r="H10092" s="2">
        <f>'[1]2025年已发货'!H:H</f>
        <v>0</v>
      </c>
      <c r="I10092" s="2">
        <f>'[1]2025年已发货'!I:I</f>
        <v>0</v>
      </c>
      <c r="J10092" s="2" vm="1" t="e">
        <f>_xlfn._xlws.FILTER(辅助信息!D:D,辅助信息!G:G=G10092)</f>
        <v>#VALUE!</v>
      </c>
    </row>
    <row r="10093" spans="1:10">
      <c r="A10093" s="2">
        <f>'[1]2025年已发货'!A:A</f>
        <v>0</v>
      </c>
      <c r="B10093" s="2">
        <f>'[1]2025年已发货'!B:B</f>
        <v>0</v>
      </c>
      <c r="C10093" s="2">
        <f>'[1]2025年已发货'!C:C</f>
        <v>0</v>
      </c>
      <c r="D10093" s="2">
        <f>'[1]2025年已发货'!D:D</f>
        <v>0</v>
      </c>
      <c r="E10093" s="2">
        <f>'[1]2025年已发货'!E:E</f>
        <v>0</v>
      </c>
      <c r="F10093" s="4">
        <f>'[1]2025年已发货'!F:F</f>
        <v>0</v>
      </c>
      <c r="G10093" s="2">
        <f>'[1]2025年已发货'!G:G</f>
        <v>0</v>
      </c>
      <c r="H10093" s="2">
        <f>'[1]2025年已发货'!H:H</f>
        <v>0</v>
      </c>
      <c r="I10093" s="2">
        <f>'[1]2025年已发货'!I:I</f>
        <v>0</v>
      </c>
      <c r="J10093" s="2" vm="1" t="e">
        <f>_xlfn._xlws.FILTER(辅助信息!D:D,辅助信息!G:G=G10093)</f>
        <v>#VALUE!</v>
      </c>
    </row>
    <row r="10094" spans="1:10">
      <c r="A10094" s="2">
        <f>'[1]2025年已发货'!A:A</f>
        <v>0</v>
      </c>
      <c r="B10094" s="2">
        <f>'[1]2025年已发货'!B:B</f>
        <v>0</v>
      </c>
      <c r="C10094" s="2">
        <f>'[1]2025年已发货'!C:C</f>
        <v>0</v>
      </c>
      <c r="D10094" s="2">
        <f>'[1]2025年已发货'!D:D</f>
        <v>0</v>
      </c>
      <c r="E10094" s="2">
        <f>'[1]2025年已发货'!E:E</f>
        <v>0</v>
      </c>
      <c r="F10094" s="4">
        <f>'[1]2025年已发货'!F:F</f>
        <v>0</v>
      </c>
      <c r="G10094" s="2">
        <f>'[1]2025年已发货'!G:G</f>
        <v>0</v>
      </c>
      <c r="H10094" s="2">
        <f>'[1]2025年已发货'!H:H</f>
        <v>0</v>
      </c>
      <c r="I10094" s="2">
        <f>'[1]2025年已发货'!I:I</f>
        <v>0</v>
      </c>
      <c r="J10094" s="2" vm="1" t="e">
        <f>_xlfn._xlws.FILTER(辅助信息!D:D,辅助信息!G:G=G10094)</f>
        <v>#VALUE!</v>
      </c>
    </row>
    <row r="10095" spans="1:10">
      <c r="A10095" s="2">
        <f>'[1]2025年已发货'!A:A</f>
        <v>0</v>
      </c>
      <c r="B10095" s="2">
        <f>'[1]2025年已发货'!B:B</f>
        <v>0</v>
      </c>
      <c r="C10095" s="2">
        <f>'[1]2025年已发货'!C:C</f>
        <v>0</v>
      </c>
      <c r="D10095" s="2">
        <f>'[1]2025年已发货'!D:D</f>
        <v>0</v>
      </c>
      <c r="E10095" s="2">
        <f>'[1]2025年已发货'!E:E</f>
        <v>0</v>
      </c>
      <c r="F10095" s="4">
        <f>'[1]2025年已发货'!F:F</f>
        <v>0</v>
      </c>
      <c r="G10095" s="2">
        <f>'[1]2025年已发货'!G:G</f>
        <v>0</v>
      </c>
      <c r="H10095" s="2">
        <f>'[1]2025年已发货'!H:H</f>
        <v>0</v>
      </c>
      <c r="I10095" s="2">
        <f>'[1]2025年已发货'!I:I</f>
        <v>0</v>
      </c>
      <c r="J10095" s="2" vm="1" t="e">
        <f>_xlfn._xlws.FILTER(辅助信息!D:D,辅助信息!G:G=G10095)</f>
        <v>#VALUE!</v>
      </c>
    </row>
    <row r="10096" spans="1:10">
      <c r="A10096" s="2">
        <f>'[1]2025年已发货'!A:A</f>
        <v>0</v>
      </c>
      <c r="B10096" s="2">
        <f>'[1]2025年已发货'!B:B</f>
        <v>0</v>
      </c>
      <c r="C10096" s="2">
        <f>'[1]2025年已发货'!C:C</f>
        <v>0</v>
      </c>
      <c r="D10096" s="2">
        <f>'[1]2025年已发货'!D:D</f>
        <v>0</v>
      </c>
      <c r="E10096" s="2">
        <f>'[1]2025年已发货'!E:E</f>
        <v>0</v>
      </c>
      <c r="F10096" s="4">
        <f>'[1]2025年已发货'!F:F</f>
        <v>0</v>
      </c>
      <c r="G10096" s="2">
        <f>'[1]2025年已发货'!G:G</f>
        <v>0</v>
      </c>
      <c r="H10096" s="2">
        <f>'[1]2025年已发货'!H:H</f>
        <v>0</v>
      </c>
      <c r="I10096" s="2">
        <f>'[1]2025年已发货'!I:I</f>
        <v>0</v>
      </c>
      <c r="J10096" s="2" vm="1" t="e">
        <f>_xlfn._xlws.FILTER(辅助信息!D:D,辅助信息!G:G=G10096)</f>
        <v>#VALUE!</v>
      </c>
    </row>
    <row r="10097" spans="1:10">
      <c r="A10097" s="2">
        <f>'[1]2025年已发货'!A:A</f>
        <v>0</v>
      </c>
      <c r="B10097" s="2">
        <f>'[1]2025年已发货'!B:B</f>
        <v>0</v>
      </c>
      <c r="C10097" s="2">
        <f>'[1]2025年已发货'!C:C</f>
        <v>0</v>
      </c>
      <c r="D10097" s="2">
        <f>'[1]2025年已发货'!D:D</f>
        <v>0</v>
      </c>
      <c r="E10097" s="2">
        <f>'[1]2025年已发货'!E:E</f>
        <v>0</v>
      </c>
      <c r="F10097" s="4">
        <f>'[1]2025年已发货'!F:F</f>
        <v>0</v>
      </c>
      <c r="G10097" s="2">
        <f>'[1]2025年已发货'!G:G</f>
        <v>0</v>
      </c>
      <c r="H10097" s="2">
        <f>'[1]2025年已发货'!H:H</f>
        <v>0</v>
      </c>
      <c r="I10097" s="2">
        <f>'[1]2025年已发货'!I:I</f>
        <v>0</v>
      </c>
      <c r="J10097" s="2" vm="1" t="e">
        <f>_xlfn._xlws.FILTER(辅助信息!D:D,辅助信息!G:G=G10097)</f>
        <v>#VALUE!</v>
      </c>
    </row>
    <row r="10098" spans="1:10">
      <c r="A10098" s="2">
        <f>'[1]2025年已发货'!A:A</f>
        <v>0</v>
      </c>
      <c r="B10098" s="2">
        <f>'[1]2025年已发货'!B:B</f>
        <v>0</v>
      </c>
      <c r="C10098" s="2">
        <f>'[1]2025年已发货'!C:C</f>
        <v>0</v>
      </c>
      <c r="D10098" s="2">
        <f>'[1]2025年已发货'!D:D</f>
        <v>0</v>
      </c>
      <c r="E10098" s="2">
        <f>'[1]2025年已发货'!E:E</f>
        <v>0</v>
      </c>
      <c r="F10098" s="4">
        <f>'[1]2025年已发货'!F:F</f>
        <v>0</v>
      </c>
      <c r="G10098" s="2">
        <f>'[1]2025年已发货'!G:G</f>
        <v>0</v>
      </c>
      <c r="H10098" s="2">
        <f>'[1]2025年已发货'!H:H</f>
        <v>0</v>
      </c>
      <c r="I10098" s="2">
        <f>'[1]2025年已发货'!I:I</f>
        <v>0</v>
      </c>
      <c r="J10098" s="2" vm="1" t="e">
        <f>_xlfn._xlws.FILTER(辅助信息!D:D,辅助信息!G:G=G10098)</f>
        <v>#VALUE!</v>
      </c>
    </row>
    <row r="10099" spans="1:10">
      <c r="A10099" s="2">
        <f>'[1]2025年已发货'!A:A</f>
        <v>0</v>
      </c>
      <c r="B10099" s="2">
        <f>'[1]2025年已发货'!B:B</f>
        <v>0</v>
      </c>
      <c r="C10099" s="2">
        <f>'[1]2025年已发货'!C:C</f>
        <v>0</v>
      </c>
      <c r="D10099" s="2">
        <f>'[1]2025年已发货'!D:D</f>
        <v>0</v>
      </c>
      <c r="E10099" s="2">
        <f>'[1]2025年已发货'!E:E</f>
        <v>0</v>
      </c>
      <c r="F10099" s="4">
        <f>'[1]2025年已发货'!F:F</f>
        <v>0</v>
      </c>
      <c r="G10099" s="2">
        <f>'[1]2025年已发货'!G:G</f>
        <v>0</v>
      </c>
      <c r="H10099" s="2">
        <f>'[1]2025年已发货'!H:H</f>
        <v>0</v>
      </c>
      <c r="I10099" s="2">
        <f>'[1]2025年已发货'!I:I</f>
        <v>0</v>
      </c>
      <c r="J10099" s="2" vm="1" t="e">
        <f>_xlfn._xlws.FILTER(辅助信息!D:D,辅助信息!G:G=G10099)</f>
        <v>#VALUE!</v>
      </c>
    </row>
    <row r="10100" spans="1:10">
      <c r="A10100" s="2">
        <f>'[1]2025年已发货'!A:A</f>
        <v>0</v>
      </c>
      <c r="B10100" s="2">
        <f>'[1]2025年已发货'!B:B</f>
        <v>0</v>
      </c>
      <c r="C10100" s="2">
        <f>'[1]2025年已发货'!C:C</f>
        <v>0</v>
      </c>
      <c r="D10100" s="2">
        <f>'[1]2025年已发货'!D:D</f>
        <v>0</v>
      </c>
      <c r="E10100" s="2">
        <f>'[1]2025年已发货'!E:E</f>
        <v>0</v>
      </c>
      <c r="F10100" s="4">
        <f>'[1]2025年已发货'!F:F</f>
        <v>0</v>
      </c>
      <c r="G10100" s="2">
        <f>'[1]2025年已发货'!G:G</f>
        <v>0</v>
      </c>
      <c r="H10100" s="2">
        <f>'[1]2025年已发货'!H:H</f>
        <v>0</v>
      </c>
      <c r="I10100" s="2">
        <f>'[1]2025年已发货'!I:I</f>
        <v>0</v>
      </c>
      <c r="J10100" s="2" vm="1" t="e">
        <f>_xlfn._xlws.FILTER(辅助信息!D:D,辅助信息!G:G=G10100)</f>
        <v>#VALUE!</v>
      </c>
    </row>
    <row r="10101" spans="1:10">
      <c r="A10101" s="2">
        <f>'[1]2025年已发货'!A:A</f>
        <v>0</v>
      </c>
      <c r="B10101" s="2">
        <f>'[1]2025年已发货'!B:B</f>
        <v>0</v>
      </c>
      <c r="C10101" s="2">
        <f>'[1]2025年已发货'!C:C</f>
        <v>0</v>
      </c>
      <c r="D10101" s="2">
        <f>'[1]2025年已发货'!D:D</f>
        <v>0</v>
      </c>
      <c r="E10101" s="2">
        <f>'[1]2025年已发货'!E:E</f>
        <v>0</v>
      </c>
      <c r="F10101" s="4">
        <f>'[1]2025年已发货'!F:F</f>
        <v>0</v>
      </c>
      <c r="G10101" s="2">
        <f>'[1]2025年已发货'!G:G</f>
        <v>0</v>
      </c>
      <c r="H10101" s="2">
        <f>'[1]2025年已发货'!H:H</f>
        <v>0</v>
      </c>
      <c r="I10101" s="2">
        <f>'[1]2025年已发货'!I:I</f>
        <v>0</v>
      </c>
      <c r="J10101" s="2" vm="1" t="e">
        <f>_xlfn._xlws.FILTER(辅助信息!D:D,辅助信息!G:G=G10101)</f>
        <v>#VALUE!</v>
      </c>
    </row>
    <row r="10102" spans="1:10">
      <c r="A10102" s="2">
        <f>'[1]2025年已发货'!A:A</f>
        <v>0</v>
      </c>
      <c r="B10102" s="2">
        <f>'[1]2025年已发货'!B:B</f>
        <v>0</v>
      </c>
      <c r="C10102" s="2">
        <f>'[1]2025年已发货'!C:C</f>
        <v>0</v>
      </c>
      <c r="D10102" s="2">
        <f>'[1]2025年已发货'!D:D</f>
        <v>0</v>
      </c>
      <c r="E10102" s="2">
        <f>'[1]2025年已发货'!E:E</f>
        <v>0</v>
      </c>
      <c r="F10102" s="4">
        <f>'[1]2025年已发货'!F:F</f>
        <v>0</v>
      </c>
      <c r="G10102" s="2">
        <f>'[1]2025年已发货'!G:G</f>
        <v>0</v>
      </c>
      <c r="H10102" s="2">
        <f>'[1]2025年已发货'!H:H</f>
        <v>0</v>
      </c>
      <c r="I10102" s="2">
        <f>'[1]2025年已发货'!I:I</f>
        <v>0</v>
      </c>
      <c r="J10102" s="2" vm="1" t="e">
        <f>_xlfn._xlws.FILTER(辅助信息!D:D,辅助信息!G:G=G10102)</f>
        <v>#VALUE!</v>
      </c>
    </row>
    <row r="10103" spans="1:10">
      <c r="A10103" s="2">
        <f>'[1]2025年已发货'!A:A</f>
        <v>0</v>
      </c>
      <c r="B10103" s="2">
        <f>'[1]2025年已发货'!B:B</f>
        <v>0</v>
      </c>
      <c r="C10103" s="2">
        <f>'[1]2025年已发货'!C:C</f>
        <v>0</v>
      </c>
      <c r="D10103" s="2">
        <f>'[1]2025年已发货'!D:D</f>
        <v>0</v>
      </c>
      <c r="E10103" s="2">
        <f>'[1]2025年已发货'!E:E</f>
        <v>0</v>
      </c>
      <c r="F10103" s="4">
        <f>'[1]2025年已发货'!F:F</f>
        <v>0</v>
      </c>
      <c r="G10103" s="2">
        <f>'[1]2025年已发货'!G:G</f>
        <v>0</v>
      </c>
      <c r="H10103" s="2">
        <f>'[1]2025年已发货'!H:H</f>
        <v>0</v>
      </c>
      <c r="I10103" s="2">
        <f>'[1]2025年已发货'!I:I</f>
        <v>0</v>
      </c>
      <c r="J10103" s="2" vm="1" t="e">
        <f>_xlfn._xlws.FILTER(辅助信息!D:D,辅助信息!G:G=G10103)</f>
        <v>#VALUE!</v>
      </c>
    </row>
    <row r="10104" spans="1:10">
      <c r="A10104" s="2">
        <f>'[1]2025年已发货'!A:A</f>
        <v>0</v>
      </c>
      <c r="B10104" s="2">
        <f>'[1]2025年已发货'!B:B</f>
        <v>0</v>
      </c>
      <c r="C10104" s="2">
        <f>'[1]2025年已发货'!C:C</f>
        <v>0</v>
      </c>
      <c r="D10104" s="2">
        <f>'[1]2025年已发货'!D:D</f>
        <v>0</v>
      </c>
      <c r="E10104" s="2">
        <f>'[1]2025年已发货'!E:E</f>
        <v>0</v>
      </c>
      <c r="F10104" s="4">
        <f>'[1]2025年已发货'!F:F</f>
        <v>0</v>
      </c>
      <c r="G10104" s="2">
        <f>'[1]2025年已发货'!G:G</f>
        <v>0</v>
      </c>
      <c r="H10104" s="2">
        <f>'[1]2025年已发货'!H:H</f>
        <v>0</v>
      </c>
      <c r="I10104" s="2">
        <f>'[1]2025年已发货'!I:I</f>
        <v>0</v>
      </c>
      <c r="J10104" s="2" vm="1" t="e">
        <f>_xlfn._xlws.FILTER(辅助信息!D:D,辅助信息!G:G=G10104)</f>
        <v>#VALUE!</v>
      </c>
    </row>
    <row r="10105" spans="1:10">
      <c r="A10105" s="2">
        <f>'[1]2025年已发货'!A:A</f>
        <v>0</v>
      </c>
      <c r="B10105" s="2">
        <f>'[1]2025年已发货'!B:B</f>
        <v>0</v>
      </c>
      <c r="C10105" s="2">
        <f>'[1]2025年已发货'!C:C</f>
        <v>0</v>
      </c>
      <c r="D10105" s="2">
        <f>'[1]2025年已发货'!D:D</f>
        <v>0</v>
      </c>
      <c r="E10105" s="2">
        <f>'[1]2025年已发货'!E:E</f>
        <v>0</v>
      </c>
      <c r="F10105" s="4">
        <f>'[1]2025年已发货'!F:F</f>
        <v>0</v>
      </c>
      <c r="G10105" s="2">
        <f>'[1]2025年已发货'!G:G</f>
        <v>0</v>
      </c>
      <c r="H10105" s="2">
        <f>'[1]2025年已发货'!H:H</f>
        <v>0</v>
      </c>
      <c r="I10105" s="2">
        <f>'[1]2025年已发货'!I:I</f>
        <v>0</v>
      </c>
      <c r="J10105" s="2" vm="1" t="e">
        <f>_xlfn._xlws.FILTER(辅助信息!D:D,辅助信息!G:G=G10105)</f>
        <v>#VALUE!</v>
      </c>
    </row>
    <row r="10106" spans="1:10">
      <c r="A10106" s="2">
        <f>'[1]2025年已发货'!A:A</f>
        <v>0</v>
      </c>
      <c r="B10106" s="2">
        <f>'[1]2025年已发货'!B:B</f>
        <v>0</v>
      </c>
      <c r="C10106" s="2">
        <f>'[1]2025年已发货'!C:C</f>
        <v>0</v>
      </c>
      <c r="D10106" s="2">
        <f>'[1]2025年已发货'!D:D</f>
        <v>0</v>
      </c>
      <c r="E10106" s="2">
        <f>'[1]2025年已发货'!E:E</f>
        <v>0</v>
      </c>
      <c r="F10106" s="4">
        <f>'[1]2025年已发货'!F:F</f>
        <v>0</v>
      </c>
      <c r="G10106" s="2">
        <f>'[1]2025年已发货'!G:G</f>
        <v>0</v>
      </c>
      <c r="H10106" s="2">
        <f>'[1]2025年已发货'!H:H</f>
        <v>0</v>
      </c>
      <c r="I10106" s="2">
        <f>'[1]2025年已发货'!I:I</f>
        <v>0</v>
      </c>
      <c r="J10106" s="2" vm="1" t="e">
        <f>_xlfn._xlws.FILTER(辅助信息!D:D,辅助信息!G:G=G10106)</f>
        <v>#VALUE!</v>
      </c>
    </row>
    <row r="10107" spans="1:10">
      <c r="A10107" s="2">
        <f>'[1]2025年已发货'!A:A</f>
        <v>0</v>
      </c>
      <c r="B10107" s="2">
        <f>'[1]2025年已发货'!B:B</f>
        <v>0</v>
      </c>
      <c r="C10107" s="2">
        <f>'[1]2025年已发货'!C:C</f>
        <v>0</v>
      </c>
      <c r="D10107" s="2">
        <f>'[1]2025年已发货'!D:D</f>
        <v>0</v>
      </c>
      <c r="E10107" s="2">
        <f>'[1]2025年已发货'!E:E</f>
        <v>0</v>
      </c>
      <c r="F10107" s="4">
        <f>'[1]2025年已发货'!F:F</f>
        <v>0</v>
      </c>
      <c r="G10107" s="2">
        <f>'[1]2025年已发货'!G:G</f>
        <v>0</v>
      </c>
      <c r="H10107" s="2">
        <f>'[1]2025年已发货'!H:H</f>
        <v>0</v>
      </c>
      <c r="I10107" s="2">
        <f>'[1]2025年已发货'!I:I</f>
        <v>0</v>
      </c>
      <c r="J10107" s="2" vm="1" t="e">
        <f>_xlfn._xlws.FILTER(辅助信息!D:D,辅助信息!G:G=G10107)</f>
        <v>#VALUE!</v>
      </c>
    </row>
    <row r="10108" spans="1:10">
      <c r="A10108" s="2">
        <f>'[1]2025年已发货'!A:A</f>
        <v>0</v>
      </c>
      <c r="B10108" s="2">
        <f>'[1]2025年已发货'!B:B</f>
        <v>0</v>
      </c>
      <c r="C10108" s="2">
        <f>'[1]2025年已发货'!C:C</f>
        <v>0</v>
      </c>
      <c r="D10108" s="2">
        <f>'[1]2025年已发货'!D:D</f>
        <v>0</v>
      </c>
      <c r="E10108" s="2">
        <f>'[1]2025年已发货'!E:E</f>
        <v>0</v>
      </c>
      <c r="F10108" s="4">
        <f>'[1]2025年已发货'!F:F</f>
        <v>0</v>
      </c>
      <c r="G10108" s="2">
        <f>'[1]2025年已发货'!G:G</f>
        <v>0</v>
      </c>
      <c r="H10108" s="2">
        <f>'[1]2025年已发货'!H:H</f>
        <v>0</v>
      </c>
      <c r="I10108" s="2">
        <f>'[1]2025年已发货'!I:I</f>
        <v>0</v>
      </c>
      <c r="J10108" s="2" vm="1" t="e">
        <f>_xlfn._xlws.FILTER(辅助信息!D:D,辅助信息!G:G=G10108)</f>
        <v>#VALUE!</v>
      </c>
    </row>
    <row r="10109" spans="1:10">
      <c r="A10109" s="2">
        <f>'[1]2025年已发货'!A:A</f>
        <v>0</v>
      </c>
      <c r="B10109" s="2">
        <f>'[1]2025年已发货'!B:B</f>
        <v>0</v>
      </c>
      <c r="C10109" s="2">
        <f>'[1]2025年已发货'!C:C</f>
        <v>0</v>
      </c>
      <c r="D10109" s="2">
        <f>'[1]2025年已发货'!D:D</f>
        <v>0</v>
      </c>
      <c r="E10109" s="2">
        <f>'[1]2025年已发货'!E:E</f>
        <v>0</v>
      </c>
      <c r="F10109" s="4">
        <f>'[1]2025年已发货'!F:F</f>
        <v>0</v>
      </c>
      <c r="G10109" s="2">
        <f>'[1]2025年已发货'!G:G</f>
        <v>0</v>
      </c>
      <c r="H10109" s="2">
        <f>'[1]2025年已发货'!H:H</f>
        <v>0</v>
      </c>
      <c r="I10109" s="2">
        <f>'[1]2025年已发货'!I:I</f>
        <v>0</v>
      </c>
      <c r="J10109" s="2" vm="1" t="e">
        <f>_xlfn._xlws.FILTER(辅助信息!D:D,辅助信息!G:G=G10109)</f>
        <v>#VALUE!</v>
      </c>
    </row>
    <row r="10110" spans="1:10">
      <c r="A10110" s="2">
        <f>'[1]2025年已发货'!A:A</f>
        <v>0</v>
      </c>
      <c r="B10110" s="2">
        <f>'[1]2025年已发货'!B:B</f>
        <v>0</v>
      </c>
      <c r="C10110" s="2">
        <f>'[1]2025年已发货'!C:C</f>
        <v>0</v>
      </c>
      <c r="D10110" s="2">
        <f>'[1]2025年已发货'!D:D</f>
        <v>0</v>
      </c>
      <c r="E10110" s="2">
        <f>'[1]2025年已发货'!E:E</f>
        <v>0</v>
      </c>
      <c r="F10110" s="4">
        <f>'[1]2025年已发货'!F:F</f>
        <v>0</v>
      </c>
      <c r="G10110" s="2">
        <f>'[1]2025年已发货'!G:G</f>
        <v>0</v>
      </c>
      <c r="H10110" s="2">
        <f>'[1]2025年已发货'!H:H</f>
        <v>0</v>
      </c>
      <c r="I10110" s="2">
        <f>'[1]2025年已发货'!I:I</f>
        <v>0</v>
      </c>
      <c r="J10110" s="2" vm="1" t="e">
        <f>_xlfn._xlws.FILTER(辅助信息!D:D,辅助信息!G:G=G10110)</f>
        <v>#VALUE!</v>
      </c>
    </row>
    <row r="10111" spans="1:10">
      <c r="A10111" s="2">
        <f>'[1]2025年已发货'!A:A</f>
        <v>0</v>
      </c>
      <c r="B10111" s="2">
        <f>'[1]2025年已发货'!B:B</f>
        <v>0</v>
      </c>
      <c r="C10111" s="2">
        <f>'[1]2025年已发货'!C:C</f>
        <v>0</v>
      </c>
      <c r="D10111" s="2">
        <f>'[1]2025年已发货'!D:D</f>
        <v>0</v>
      </c>
      <c r="E10111" s="2">
        <f>'[1]2025年已发货'!E:E</f>
        <v>0</v>
      </c>
      <c r="F10111" s="4">
        <f>'[1]2025年已发货'!F:F</f>
        <v>0</v>
      </c>
      <c r="G10111" s="2">
        <f>'[1]2025年已发货'!G:G</f>
        <v>0</v>
      </c>
      <c r="H10111" s="2">
        <f>'[1]2025年已发货'!H:H</f>
        <v>0</v>
      </c>
      <c r="I10111" s="2">
        <f>'[1]2025年已发货'!I:I</f>
        <v>0</v>
      </c>
      <c r="J10111" s="2" vm="1" t="e">
        <f>_xlfn._xlws.FILTER(辅助信息!D:D,辅助信息!G:G=G10111)</f>
        <v>#VALUE!</v>
      </c>
    </row>
    <row r="10112" spans="1:10">
      <c r="A10112" s="2">
        <f>'[1]2025年已发货'!A:A</f>
        <v>0</v>
      </c>
      <c r="B10112" s="2">
        <f>'[1]2025年已发货'!B:B</f>
        <v>0</v>
      </c>
      <c r="C10112" s="2">
        <f>'[1]2025年已发货'!C:C</f>
        <v>0</v>
      </c>
      <c r="D10112" s="2">
        <f>'[1]2025年已发货'!D:D</f>
        <v>0</v>
      </c>
      <c r="E10112" s="2">
        <f>'[1]2025年已发货'!E:E</f>
        <v>0</v>
      </c>
      <c r="F10112" s="4">
        <f>'[1]2025年已发货'!F:F</f>
        <v>0</v>
      </c>
      <c r="G10112" s="2">
        <f>'[1]2025年已发货'!G:G</f>
        <v>0</v>
      </c>
      <c r="H10112" s="2">
        <f>'[1]2025年已发货'!H:H</f>
        <v>0</v>
      </c>
      <c r="I10112" s="2">
        <f>'[1]2025年已发货'!I:I</f>
        <v>0</v>
      </c>
      <c r="J10112" s="2" vm="1" t="e">
        <f>_xlfn._xlws.FILTER(辅助信息!D:D,辅助信息!G:G=G10112)</f>
        <v>#VALUE!</v>
      </c>
    </row>
    <row r="10113" spans="1:10">
      <c r="A10113" s="2">
        <f>'[1]2025年已发货'!A:A</f>
        <v>0</v>
      </c>
      <c r="B10113" s="2">
        <f>'[1]2025年已发货'!B:B</f>
        <v>0</v>
      </c>
      <c r="C10113" s="2">
        <f>'[1]2025年已发货'!C:C</f>
        <v>0</v>
      </c>
      <c r="D10113" s="2">
        <f>'[1]2025年已发货'!D:D</f>
        <v>0</v>
      </c>
      <c r="E10113" s="2">
        <f>'[1]2025年已发货'!E:E</f>
        <v>0</v>
      </c>
      <c r="F10113" s="4">
        <f>'[1]2025年已发货'!F:F</f>
        <v>0</v>
      </c>
      <c r="G10113" s="2">
        <f>'[1]2025年已发货'!G:G</f>
        <v>0</v>
      </c>
      <c r="H10113" s="2">
        <f>'[1]2025年已发货'!H:H</f>
        <v>0</v>
      </c>
      <c r="I10113" s="2">
        <f>'[1]2025年已发货'!I:I</f>
        <v>0</v>
      </c>
      <c r="J10113" s="2" vm="1" t="e">
        <f>_xlfn._xlws.FILTER(辅助信息!D:D,辅助信息!G:G=G10113)</f>
        <v>#VALUE!</v>
      </c>
    </row>
    <row r="10114" spans="1:10">
      <c r="A10114" s="2">
        <f>'[1]2025年已发货'!A:A</f>
        <v>0</v>
      </c>
      <c r="B10114" s="2">
        <f>'[1]2025年已发货'!B:B</f>
        <v>0</v>
      </c>
      <c r="C10114" s="2">
        <f>'[1]2025年已发货'!C:C</f>
        <v>0</v>
      </c>
      <c r="D10114" s="2">
        <f>'[1]2025年已发货'!D:D</f>
        <v>0</v>
      </c>
      <c r="E10114" s="2">
        <f>'[1]2025年已发货'!E:E</f>
        <v>0</v>
      </c>
      <c r="F10114" s="4">
        <f>'[1]2025年已发货'!F:F</f>
        <v>0</v>
      </c>
      <c r="G10114" s="2">
        <f>'[1]2025年已发货'!G:G</f>
        <v>0</v>
      </c>
      <c r="H10114" s="2">
        <f>'[1]2025年已发货'!H:H</f>
        <v>0</v>
      </c>
      <c r="I10114" s="2">
        <f>'[1]2025年已发货'!I:I</f>
        <v>0</v>
      </c>
      <c r="J10114" s="2" vm="1" t="e">
        <f>_xlfn._xlws.FILTER(辅助信息!D:D,辅助信息!G:G=G10114)</f>
        <v>#VALUE!</v>
      </c>
    </row>
    <row r="10115" spans="1:10">
      <c r="A10115" s="2">
        <f>'[1]2025年已发货'!A:A</f>
        <v>0</v>
      </c>
      <c r="B10115" s="2">
        <f>'[1]2025年已发货'!B:B</f>
        <v>0</v>
      </c>
      <c r="C10115" s="2">
        <f>'[1]2025年已发货'!C:C</f>
        <v>0</v>
      </c>
      <c r="D10115" s="2">
        <f>'[1]2025年已发货'!D:D</f>
        <v>0</v>
      </c>
      <c r="E10115" s="2">
        <f>'[1]2025年已发货'!E:E</f>
        <v>0</v>
      </c>
      <c r="F10115" s="4">
        <f>'[1]2025年已发货'!F:F</f>
        <v>0</v>
      </c>
      <c r="G10115" s="2">
        <f>'[1]2025年已发货'!G:G</f>
        <v>0</v>
      </c>
      <c r="H10115" s="2">
        <f>'[1]2025年已发货'!H:H</f>
        <v>0</v>
      </c>
      <c r="I10115" s="2">
        <f>'[1]2025年已发货'!I:I</f>
        <v>0</v>
      </c>
      <c r="J10115" s="2" vm="1" t="e">
        <f>_xlfn._xlws.FILTER(辅助信息!D:D,辅助信息!G:G=G10115)</f>
        <v>#VALUE!</v>
      </c>
    </row>
    <row r="10116" spans="1:10">
      <c r="A10116" s="2">
        <f>'[1]2025年已发货'!A:A</f>
        <v>0</v>
      </c>
      <c r="B10116" s="2">
        <f>'[1]2025年已发货'!B:B</f>
        <v>0</v>
      </c>
      <c r="C10116" s="2">
        <f>'[1]2025年已发货'!C:C</f>
        <v>0</v>
      </c>
      <c r="D10116" s="2">
        <f>'[1]2025年已发货'!D:D</f>
        <v>0</v>
      </c>
      <c r="E10116" s="2">
        <f>'[1]2025年已发货'!E:E</f>
        <v>0</v>
      </c>
      <c r="F10116" s="4">
        <f>'[1]2025年已发货'!F:F</f>
        <v>0</v>
      </c>
      <c r="G10116" s="2">
        <f>'[1]2025年已发货'!G:G</f>
        <v>0</v>
      </c>
      <c r="H10116" s="2">
        <f>'[1]2025年已发货'!H:H</f>
        <v>0</v>
      </c>
      <c r="I10116" s="2">
        <f>'[1]2025年已发货'!I:I</f>
        <v>0</v>
      </c>
      <c r="J10116" s="2" vm="1" t="e">
        <f>_xlfn._xlws.FILTER(辅助信息!D:D,辅助信息!G:G=G10116)</f>
        <v>#VALUE!</v>
      </c>
    </row>
    <row r="10117" spans="1:10">
      <c r="A10117" s="2">
        <f>'[1]2025年已发货'!A:A</f>
        <v>0</v>
      </c>
      <c r="B10117" s="2">
        <f>'[1]2025年已发货'!B:B</f>
        <v>0</v>
      </c>
      <c r="C10117" s="2">
        <f>'[1]2025年已发货'!C:C</f>
        <v>0</v>
      </c>
      <c r="D10117" s="2">
        <f>'[1]2025年已发货'!D:D</f>
        <v>0</v>
      </c>
      <c r="E10117" s="2">
        <f>'[1]2025年已发货'!E:E</f>
        <v>0</v>
      </c>
      <c r="F10117" s="4">
        <f>'[1]2025年已发货'!F:F</f>
        <v>0</v>
      </c>
      <c r="G10117" s="2">
        <f>'[1]2025年已发货'!G:G</f>
        <v>0</v>
      </c>
      <c r="H10117" s="2">
        <f>'[1]2025年已发货'!H:H</f>
        <v>0</v>
      </c>
      <c r="I10117" s="2">
        <f>'[1]2025年已发货'!I:I</f>
        <v>0</v>
      </c>
      <c r="J10117" s="2" vm="1" t="e">
        <f>_xlfn._xlws.FILTER(辅助信息!D:D,辅助信息!G:G=G10117)</f>
        <v>#VALUE!</v>
      </c>
    </row>
    <row r="10118" spans="1:10">
      <c r="A10118" s="2">
        <f>'[1]2025年已发货'!A:A</f>
        <v>0</v>
      </c>
      <c r="B10118" s="2">
        <f>'[1]2025年已发货'!B:B</f>
        <v>0</v>
      </c>
      <c r="C10118" s="2">
        <f>'[1]2025年已发货'!C:C</f>
        <v>0</v>
      </c>
      <c r="D10118" s="2">
        <f>'[1]2025年已发货'!D:D</f>
        <v>0</v>
      </c>
      <c r="E10118" s="2">
        <f>'[1]2025年已发货'!E:E</f>
        <v>0</v>
      </c>
      <c r="F10118" s="4">
        <f>'[1]2025年已发货'!F:F</f>
        <v>0</v>
      </c>
      <c r="G10118" s="2">
        <f>'[1]2025年已发货'!G:G</f>
        <v>0</v>
      </c>
      <c r="H10118" s="2">
        <f>'[1]2025年已发货'!H:H</f>
        <v>0</v>
      </c>
      <c r="I10118" s="2">
        <f>'[1]2025年已发货'!I:I</f>
        <v>0</v>
      </c>
      <c r="J10118" s="2" vm="1" t="e">
        <f>_xlfn._xlws.FILTER(辅助信息!D:D,辅助信息!G:G=G10118)</f>
        <v>#VALUE!</v>
      </c>
    </row>
    <row r="10119" spans="1:10">
      <c r="A10119" s="2">
        <f>'[1]2025年已发货'!A:A</f>
        <v>0</v>
      </c>
      <c r="B10119" s="2">
        <f>'[1]2025年已发货'!B:B</f>
        <v>0</v>
      </c>
      <c r="C10119" s="2">
        <f>'[1]2025年已发货'!C:C</f>
        <v>0</v>
      </c>
      <c r="D10119" s="2">
        <f>'[1]2025年已发货'!D:D</f>
        <v>0</v>
      </c>
      <c r="E10119" s="2">
        <f>'[1]2025年已发货'!E:E</f>
        <v>0</v>
      </c>
      <c r="F10119" s="4">
        <f>'[1]2025年已发货'!F:F</f>
        <v>0</v>
      </c>
      <c r="G10119" s="2">
        <f>'[1]2025年已发货'!G:G</f>
        <v>0</v>
      </c>
      <c r="H10119" s="2">
        <f>'[1]2025年已发货'!H:H</f>
        <v>0</v>
      </c>
      <c r="I10119" s="2">
        <f>'[1]2025年已发货'!I:I</f>
        <v>0</v>
      </c>
      <c r="J10119" s="2" vm="1" t="e">
        <f>_xlfn._xlws.FILTER(辅助信息!D:D,辅助信息!G:G=G10119)</f>
        <v>#VALUE!</v>
      </c>
    </row>
    <row r="10120" spans="1:10">
      <c r="A10120" s="2">
        <f>'[1]2025年已发货'!A:A</f>
        <v>0</v>
      </c>
      <c r="B10120" s="2">
        <f>'[1]2025年已发货'!B:B</f>
        <v>0</v>
      </c>
      <c r="C10120" s="2">
        <f>'[1]2025年已发货'!C:C</f>
        <v>0</v>
      </c>
      <c r="D10120" s="2">
        <f>'[1]2025年已发货'!D:D</f>
        <v>0</v>
      </c>
      <c r="E10120" s="2">
        <f>'[1]2025年已发货'!E:E</f>
        <v>0</v>
      </c>
      <c r="F10120" s="4">
        <f>'[1]2025年已发货'!F:F</f>
        <v>0</v>
      </c>
      <c r="G10120" s="2">
        <f>'[1]2025年已发货'!G:G</f>
        <v>0</v>
      </c>
      <c r="H10120" s="2">
        <f>'[1]2025年已发货'!H:H</f>
        <v>0</v>
      </c>
      <c r="I10120" s="2">
        <f>'[1]2025年已发货'!I:I</f>
        <v>0</v>
      </c>
      <c r="J10120" s="2" vm="1" t="e">
        <f>_xlfn._xlws.FILTER(辅助信息!D:D,辅助信息!G:G=G10120)</f>
        <v>#VALUE!</v>
      </c>
    </row>
    <row r="10121" spans="1:10">
      <c r="A10121" s="2">
        <f>'[1]2025年已发货'!A:A</f>
        <v>0</v>
      </c>
      <c r="B10121" s="2">
        <f>'[1]2025年已发货'!B:B</f>
        <v>0</v>
      </c>
      <c r="C10121" s="2">
        <f>'[1]2025年已发货'!C:C</f>
        <v>0</v>
      </c>
      <c r="D10121" s="2">
        <f>'[1]2025年已发货'!D:D</f>
        <v>0</v>
      </c>
      <c r="E10121" s="2">
        <f>'[1]2025年已发货'!E:E</f>
        <v>0</v>
      </c>
      <c r="F10121" s="4">
        <f>'[1]2025年已发货'!F:F</f>
        <v>0</v>
      </c>
      <c r="G10121" s="2">
        <f>'[1]2025年已发货'!G:G</f>
        <v>0</v>
      </c>
      <c r="H10121" s="2">
        <f>'[1]2025年已发货'!H:H</f>
        <v>0</v>
      </c>
      <c r="I10121" s="2">
        <f>'[1]2025年已发货'!I:I</f>
        <v>0</v>
      </c>
      <c r="J10121" s="2" vm="1" t="e">
        <f>_xlfn._xlws.FILTER(辅助信息!D:D,辅助信息!G:G=G10121)</f>
        <v>#VALUE!</v>
      </c>
    </row>
    <row r="10122" spans="1:10">
      <c r="A10122" s="2">
        <f>'[1]2025年已发货'!A:A</f>
        <v>0</v>
      </c>
      <c r="B10122" s="2">
        <f>'[1]2025年已发货'!B:B</f>
        <v>0</v>
      </c>
      <c r="C10122" s="2">
        <f>'[1]2025年已发货'!C:C</f>
        <v>0</v>
      </c>
      <c r="D10122" s="2">
        <f>'[1]2025年已发货'!D:D</f>
        <v>0</v>
      </c>
      <c r="E10122" s="2">
        <f>'[1]2025年已发货'!E:E</f>
        <v>0</v>
      </c>
      <c r="F10122" s="4">
        <f>'[1]2025年已发货'!F:F</f>
        <v>0</v>
      </c>
      <c r="G10122" s="2">
        <f>'[1]2025年已发货'!G:G</f>
        <v>0</v>
      </c>
      <c r="H10122" s="2">
        <f>'[1]2025年已发货'!H:H</f>
        <v>0</v>
      </c>
      <c r="I10122" s="2">
        <f>'[1]2025年已发货'!I:I</f>
        <v>0</v>
      </c>
      <c r="J10122" s="2" vm="1" t="e">
        <f>_xlfn._xlws.FILTER(辅助信息!D:D,辅助信息!G:G=G10122)</f>
        <v>#VALUE!</v>
      </c>
    </row>
    <row r="10123" spans="1:10">
      <c r="A10123" s="2">
        <f>'[1]2025年已发货'!A:A</f>
        <v>0</v>
      </c>
      <c r="B10123" s="2">
        <f>'[1]2025年已发货'!B:B</f>
        <v>0</v>
      </c>
      <c r="C10123" s="2">
        <f>'[1]2025年已发货'!C:C</f>
        <v>0</v>
      </c>
      <c r="D10123" s="2">
        <f>'[1]2025年已发货'!D:D</f>
        <v>0</v>
      </c>
      <c r="E10123" s="2">
        <f>'[1]2025年已发货'!E:E</f>
        <v>0</v>
      </c>
      <c r="F10123" s="4">
        <f>'[1]2025年已发货'!F:F</f>
        <v>0</v>
      </c>
      <c r="G10123" s="2">
        <f>'[1]2025年已发货'!G:G</f>
        <v>0</v>
      </c>
      <c r="H10123" s="2">
        <f>'[1]2025年已发货'!H:H</f>
        <v>0</v>
      </c>
      <c r="I10123" s="2">
        <f>'[1]2025年已发货'!I:I</f>
        <v>0</v>
      </c>
      <c r="J10123" s="2" vm="1" t="e">
        <f>_xlfn._xlws.FILTER(辅助信息!D:D,辅助信息!G:G=G10123)</f>
        <v>#VALUE!</v>
      </c>
    </row>
    <row r="10124" spans="1:10">
      <c r="A10124" s="2">
        <f>'[1]2025年已发货'!A:A</f>
        <v>0</v>
      </c>
      <c r="B10124" s="2">
        <f>'[1]2025年已发货'!B:B</f>
        <v>0</v>
      </c>
      <c r="C10124" s="2">
        <f>'[1]2025年已发货'!C:C</f>
        <v>0</v>
      </c>
      <c r="D10124" s="2">
        <f>'[1]2025年已发货'!D:D</f>
        <v>0</v>
      </c>
      <c r="E10124" s="2">
        <f>'[1]2025年已发货'!E:E</f>
        <v>0</v>
      </c>
      <c r="F10124" s="4">
        <f>'[1]2025年已发货'!F:F</f>
        <v>0</v>
      </c>
      <c r="G10124" s="2">
        <f>'[1]2025年已发货'!G:G</f>
        <v>0</v>
      </c>
      <c r="H10124" s="2">
        <f>'[1]2025年已发货'!H:H</f>
        <v>0</v>
      </c>
      <c r="I10124" s="2">
        <f>'[1]2025年已发货'!I:I</f>
        <v>0</v>
      </c>
      <c r="J10124" s="2" vm="1" t="e">
        <f>_xlfn._xlws.FILTER(辅助信息!D:D,辅助信息!G:G=G10124)</f>
        <v>#VALUE!</v>
      </c>
    </row>
    <row r="10125" spans="1:10">
      <c r="A10125" s="2">
        <f>'[1]2025年已发货'!A:A</f>
        <v>0</v>
      </c>
      <c r="B10125" s="2">
        <f>'[1]2025年已发货'!B:B</f>
        <v>0</v>
      </c>
      <c r="C10125" s="2">
        <f>'[1]2025年已发货'!C:C</f>
        <v>0</v>
      </c>
      <c r="D10125" s="2">
        <f>'[1]2025年已发货'!D:D</f>
        <v>0</v>
      </c>
      <c r="E10125" s="2">
        <f>'[1]2025年已发货'!E:E</f>
        <v>0</v>
      </c>
      <c r="F10125" s="4">
        <f>'[1]2025年已发货'!F:F</f>
        <v>0</v>
      </c>
      <c r="G10125" s="2">
        <f>'[1]2025年已发货'!G:G</f>
        <v>0</v>
      </c>
      <c r="H10125" s="2">
        <f>'[1]2025年已发货'!H:H</f>
        <v>0</v>
      </c>
      <c r="I10125" s="2">
        <f>'[1]2025年已发货'!I:I</f>
        <v>0</v>
      </c>
      <c r="J10125" s="2" vm="1" t="e">
        <f>_xlfn._xlws.FILTER(辅助信息!D:D,辅助信息!G:G=G10125)</f>
        <v>#VALUE!</v>
      </c>
    </row>
    <row r="10126" spans="1:10">
      <c r="A10126" s="2">
        <f>'[1]2025年已发货'!A:A</f>
        <v>0</v>
      </c>
      <c r="B10126" s="2">
        <f>'[1]2025年已发货'!B:B</f>
        <v>0</v>
      </c>
      <c r="C10126" s="2">
        <f>'[1]2025年已发货'!C:C</f>
        <v>0</v>
      </c>
      <c r="D10126" s="2">
        <f>'[1]2025年已发货'!D:D</f>
        <v>0</v>
      </c>
      <c r="E10126" s="2">
        <f>'[1]2025年已发货'!E:E</f>
        <v>0</v>
      </c>
      <c r="F10126" s="4">
        <f>'[1]2025年已发货'!F:F</f>
        <v>0</v>
      </c>
      <c r="G10126" s="2">
        <f>'[1]2025年已发货'!G:G</f>
        <v>0</v>
      </c>
      <c r="H10126" s="2">
        <f>'[1]2025年已发货'!H:H</f>
        <v>0</v>
      </c>
      <c r="I10126" s="2">
        <f>'[1]2025年已发货'!I:I</f>
        <v>0</v>
      </c>
      <c r="J10126" s="2" vm="1" t="e">
        <f>_xlfn._xlws.FILTER(辅助信息!D:D,辅助信息!G:G=G10126)</f>
        <v>#VALUE!</v>
      </c>
    </row>
    <row r="10127" spans="1:10">
      <c r="A10127" s="2">
        <f>'[1]2025年已发货'!A:A</f>
        <v>0</v>
      </c>
      <c r="B10127" s="2">
        <f>'[1]2025年已发货'!B:B</f>
        <v>0</v>
      </c>
      <c r="C10127" s="2">
        <f>'[1]2025年已发货'!C:C</f>
        <v>0</v>
      </c>
      <c r="D10127" s="2">
        <f>'[1]2025年已发货'!D:D</f>
        <v>0</v>
      </c>
      <c r="E10127" s="2">
        <f>'[1]2025年已发货'!E:E</f>
        <v>0</v>
      </c>
      <c r="F10127" s="4">
        <f>'[1]2025年已发货'!F:F</f>
        <v>0</v>
      </c>
      <c r="G10127" s="2">
        <f>'[1]2025年已发货'!G:G</f>
        <v>0</v>
      </c>
      <c r="H10127" s="2">
        <f>'[1]2025年已发货'!H:H</f>
        <v>0</v>
      </c>
      <c r="I10127" s="2">
        <f>'[1]2025年已发货'!I:I</f>
        <v>0</v>
      </c>
      <c r="J10127" s="2" vm="1" t="e">
        <f>_xlfn._xlws.FILTER(辅助信息!D:D,辅助信息!G:G=G10127)</f>
        <v>#VALUE!</v>
      </c>
    </row>
    <row r="10128" spans="1:10">
      <c r="A10128" s="2">
        <f>'[1]2025年已发货'!A:A</f>
        <v>0</v>
      </c>
      <c r="B10128" s="2">
        <f>'[1]2025年已发货'!B:B</f>
        <v>0</v>
      </c>
      <c r="C10128" s="2">
        <f>'[1]2025年已发货'!C:C</f>
        <v>0</v>
      </c>
      <c r="D10128" s="2">
        <f>'[1]2025年已发货'!D:D</f>
        <v>0</v>
      </c>
      <c r="E10128" s="2">
        <f>'[1]2025年已发货'!E:E</f>
        <v>0</v>
      </c>
      <c r="F10128" s="4">
        <f>'[1]2025年已发货'!F:F</f>
        <v>0</v>
      </c>
      <c r="G10128" s="2">
        <f>'[1]2025年已发货'!G:G</f>
        <v>0</v>
      </c>
      <c r="H10128" s="2">
        <f>'[1]2025年已发货'!H:H</f>
        <v>0</v>
      </c>
      <c r="I10128" s="2">
        <f>'[1]2025年已发货'!I:I</f>
        <v>0</v>
      </c>
      <c r="J10128" s="2" vm="1" t="e">
        <f>_xlfn._xlws.FILTER(辅助信息!D:D,辅助信息!G:G=G10128)</f>
        <v>#VALUE!</v>
      </c>
    </row>
    <row r="10129" spans="1:10">
      <c r="A10129" s="2">
        <f>'[1]2025年已发货'!A:A</f>
        <v>0</v>
      </c>
      <c r="B10129" s="2">
        <f>'[1]2025年已发货'!B:B</f>
        <v>0</v>
      </c>
      <c r="C10129" s="2">
        <f>'[1]2025年已发货'!C:C</f>
        <v>0</v>
      </c>
      <c r="D10129" s="2">
        <f>'[1]2025年已发货'!D:D</f>
        <v>0</v>
      </c>
      <c r="E10129" s="2">
        <f>'[1]2025年已发货'!E:E</f>
        <v>0</v>
      </c>
      <c r="F10129" s="4">
        <f>'[1]2025年已发货'!F:F</f>
        <v>0</v>
      </c>
      <c r="G10129" s="2">
        <f>'[1]2025年已发货'!G:G</f>
        <v>0</v>
      </c>
      <c r="H10129" s="2">
        <f>'[1]2025年已发货'!H:H</f>
        <v>0</v>
      </c>
      <c r="I10129" s="2">
        <f>'[1]2025年已发货'!I:I</f>
        <v>0</v>
      </c>
      <c r="J10129" s="2" vm="1" t="e">
        <f>_xlfn._xlws.FILTER(辅助信息!D:D,辅助信息!G:G=G10129)</f>
        <v>#VALUE!</v>
      </c>
    </row>
    <row r="10130" spans="1:10">
      <c r="A10130" s="2">
        <f>'[1]2025年已发货'!A:A</f>
        <v>0</v>
      </c>
      <c r="B10130" s="2">
        <f>'[1]2025年已发货'!B:B</f>
        <v>0</v>
      </c>
      <c r="C10130" s="2">
        <f>'[1]2025年已发货'!C:C</f>
        <v>0</v>
      </c>
      <c r="D10130" s="2">
        <f>'[1]2025年已发货'!D:D</f>
        <v>0</v>
      </c>
      <c r="E10130" s="2">
        <f>'[1]2025年已发货'!E:E</f>
        <v>0</v>
      </c>
      <c r="F10130" s="4">
        <f>'[1]2025年已发货'!F:F</f>
        <v>0</v>
      </c>
      <c r="G10130" s="2">
        <f>'[1]2025年已发货'!G:G</f>
        <v>0</v>
      </c>
      <c r="H10130" s="2">
        <f>'[1]2025年已发货'!H:H</f>
        <v>0</v>
      </c>
      <c r="I10130" s="2">
        <f>'[1]2025年已发货'!I:I</f>
        <v>0</v>
      </c>
      <c r="J10130" s="2" vm="1" t="e">
        <f>_xlfn._xlws.FILTER(辅助信息!D:D,辅助信息!G:G=G10130)</f>
        <v>#VALUE!</v>
      </c>
    </row>
    <row r="10131" spans="1:10">
      <c r="A10131" s="2">
        <f>'[1]2025年已发货'!A:A</f>
        <v>0</v>
      </c>
      <c r="B10131" s="2">
        <f>'[1]2025年已发货'!B:B</f>
        <v>0</v>
      </c>
      <c r="C10131" s="2">
        <f>'[1]2025年已发货'!C:C</f>
        <v>0</v>
      </c>
      <c r="D10131" s="2">
        <f>'[1]2025年已发货'!D:D</f>
        <v>0</v>
      </c>
      <c r="E10131" s="2">
        <f>'[1]2025年已发货'!E:E</f>
        <v>0</v>
      </c>
      <c r="F10131" s="4">
        <f>'[1]2025年已发货'!F:F</f>
        <v>0</v>
      </c>
      <c r="G10131" s="2">
        <f>'[1]2025年已发货'!G:G</f>
        <v>0</v>
      </c>
      <c r="H10131" s="2">
        <f>'[1]2025年已发货'!H:H</f>
        <v>0</v>
      </c>
      <c r="I10131" s="2">
        <f>'[1]2025年已发货'!I:I</f>
        <v>0</v>
      </c>
      <c r="J10131" s="2" vm="1" t="e">
        <f>_xlfn._xlws.FILTER(辅助信息!D:D,辅助信息!G:G=G10131)</f>
        <v>#VALUE!</v>
      </c>
    </row>
    <row r="10132" spans="1:10">
      <c r="A10132" s="2">
        <f>'[1]2025年已发货'!A:A</f>
        <v>0</v>
      </c>
      <c r="B10132" s="2">
        <f>'[1]2025年已发货'!B:B</f>
        <v>0</v>
      </c>
      <c r="C10132" s="2">
        <f>'[1]2025年已发货'!C:C</f>
        <v>0</v>
      </c>
      <c r="D10132" s="2">
        <f>'[1]2025年已发货'!D:D</f>
        <v>0</v>
      </c>
      <c r="E10132" s="2">
        <f>'[1]2025年已发货'!E:E</f>
        <v>0</v>
      </c>
      <c r="F10132" s="4">
        <f>'[1]2025年已发货'!F:F</f>
        <v>0</v>
      </c>
      <c r="G10132" s="2">
        <f>'[1]2025年已发货'!G:G</f>
        <v>0</v>
      </c>
      <c r="H10132" s="2">
        <f>'[1]2025年已发货'!H:H</f>
        <v>0</v>
      </c>
      <c r="I10132" s="2">
        <f>'[1]2025年已发货'!I:I</f>
        <v>0</v>
      </c>
      <c r="J10132" s="2" vm="1" t="e">
        <f>_xlfn._xlws.FILTER(辅助信息!D:D,辅助信息!G:G=G10132)</f>
        <v>#VALUE!</v>
      </c>
    </row>
    <row r="10133" spans="1:10">
      <c r="A10133" s="2">
        <f>'[1]2025年已发货'!A:A</f>
        <v>0</v>
      </c>
      <c r="B10133" s="2">
        <f>'[1]2025年已发货'!B:B</f>
        <v>0</v>
      </c>
      <c r="C10133" s="2">
        <f>'[1]2025年已发货'!C:C</f>
        <v>0</v>
      </c>
      <c r="D10133" s="2">
        <f>'[1]2025年已发货'!D:D</f>
        <v>0</v>
      </c>
      <c r="E10133" s="2">
        <f>'[1]2025年已发货'!E:E</f>
        <v>0</v>
      </c>
      <c r="F10133" s="4">
        <f>'[1]2025年已发货'!F:F</f>
        <v>0</v>
      </c>
      <c r="G10133" s="2">
        <f>'[1]2025年已发货'!G:G</f>
        <v>0</v>
      </c>
      <c r="H10133" s="2">
        <f>'[1]2025年已发货'!H:H</f>
        <v>0</v>
      </c>
      <c r="I10133" s="2">
        <f>'[1]2025年已发货'!I:I</f>
        <v>0</v>
      </c>
      <c r="J10133" s="2" vm="1" t="e">
        <f>_xlfn._xlws.FILTER(辅助信息!D:D,辅助信息!G:G=G10133)</f>
        <v>#VALUE!</v>
      </c>
    </row>
    <row r="10134" spans="1:10">
      <c r="A10134" s="2">
        <f>'[1]2025年已发货'!A:A</f>
        <v>0</v>
      </c>
      <c r="B10134" s="2">
        <f>'[1]2025年已发货'!B:B</f>
        <v>0</v>
      </c>
      <c r="C10134" s="2">
        <f>'[1]2025年已发货'!C:C</f>
        <v>0</v>
      </c>
      <c r="D10134" s="2">
        <f>'[1]2025年已发货'!D:D</f>
        <v>0</v>
      </c>
      <c r="E10134" s="2">
        <f>'[1]2025年已发货'!E:E</f>
        <v>0</v>
      </c>
      <c r="F10134" s="4">
        <f>'[1]2025年已发货'!F:F</f>
        <v>0</v>
      </c>
      <c r="G10134" s="2">
        <f>'[1]2025年已发货'!G:G</f>
        <v>0</v>
      </c>
      <c r="H10134" s="2">
        <f>'[1]2025年已发货'!H:H</f>
        <v>0</v>
      </c>
      <c r="I10134" s="2">
        <f>'[1]2025年已发货'!I:I</f>
        <v>0</v>
      </c>
      <c r="J10134" s="2" vm="1" t="e">
        <f>_xlfn._xlws.FILTER(辅助信息!D:D,辅助信息!G:G=G10134)</f>
        <v>#VALUE!</v>
      </c>
    </row>
    <row r="10135" spans="1:10">
      <c r="A10135" s="2">
        <f>'[1]2025年已发货'!A:A</f>
        <v>0</v>
      </c>
      <c r="B10135" s="2">
        <f>'[1]2025年已发货'!B:B</f>
        <v>0</v>
      </c>
      <c r="C10135" s="2">
        <f>'[1]2025年已发货'!C:C</f>
        <v>0</v>
      </c>
      <c r="D10135" s="2">
        <f>'[1]2025年已发货'!D:D</f>
        <v>0</v>
      </c>
      <c r="E10135" s="2">
        <f>'[1]2025年已发货'!E:E</f>
        <v>0</v>
      </c>
      <c r="F10135" s="4">
        <f>'[1]2025年已发货'!F:F</f>
        <v>0</v>
      </c>
      <c r="G10135" s="2">
        <f>'[1]2025年已发货'!G:G</f>
        <v>0</v>
      </c>
      <c r="H10135" s="2">
        <f>'[1]2025年已发货'!H:H</f>
        <v>0</v>
      </c>
      <c r="I10135" s="2">
        <f>'[1]2025年已发货'!I:I</f>
        <v>0</v>
      </c>
      <c r="J10135" s="2" vm="1" t="e">
        <f>_xlfn._xlws.FILTER(辅助信息!D:D,辅助信息!G:G=G10135)</f>
        <v>#VALUE!</v>
      </c>
    </row>
    <row r="10136" spans="1:10">
      <c r="A10136" s="2">
        <f>'[1]2025年已发货'!A:A</f>
        <v>0</v>
      </c>
      <c r="B10136" s="2">
        <f>'[1]2025年已发货'!B:B</f>
        <v>0</v>
      </c>
      <c r="C10136" s="2">
        <f>'[1]2025年已发货'!C:C</f>
        <v>0</v>
      </c>
      <c r="D10136" s="2">
        <f>'[1]2025年已发货'!D:D</f>
        <v>0</v>
      </c>
      <c r="E10136" s="2">
        <f>'[1]2025年已发货'!E:E</f>
        <v>0</v>
      </c>
      <c r="F10136" s="4">
        <f>'[1]2025年已发货'!F:F</f>
        <v>0</v>
      </c>
      <c r="G10136" s="2">
        <f>'[1]2025年已发货'!G:G</f>
        <v>0</v>
      </c>
      <c r="H10136" s="2">
        <f>'[1]2025年已发货'!H:H</f>
        <v>0</v>
      </c>
      <c r="I10136" s="2">
        <f>'[1]2025年已发货'!I:I</f>
        <v>0</v>
      </c>
      <c r="J10136" s="2" vm="1" t="e">
        <f>_xlfn._xlws.FILTER(辅助信息!D:D,辅助信息!G:G=G10136)</f>
        <v>#VALUE!</v>
      </c>
    </row>
    <row r="10137" spans="1:10">
      <c r="A10137" s="2">
        <f>'[1]2025年已发货'!A:A</f>
        <v>0</v>
      </c>
      <c r="B10137" s="2">
        <f>'[1]2025年已发货'!B:B</f>
        <v>0</v>
      </c>
      <c r="C10137" s="2">
        <f>'[1]2025年已发货'!C:C</f>
        <v>0</v>
      </c>
      <c r="D10137" s="2">
        <f>'[1]2025年已发货'!D:D</f>
        <v>0</v>
      </c>
      <c r="E10137" s="2">
        <f>'[1]2025年已发货'!E:E</f>
        <v>0</v>
      </c>
      <c r="F10137" s="4">
        <f>'[1]2025年已发货'!F:F</f>
        <v>0</v>
      </c>
      <c r="G10137" s="2">
        <f>'[1]2025年已发货'!G:G</f>
        <v>0</v>
      </c>
      <c r="H10137" s="2">
        <f>'[1]2025年已发货'!H:H</f>
        <v>0</v>
      </c>
      <c r="I10137" s="2">
        <f>'[1]2025年已发货'!I:I</f>
        <v>0</v>
      </c>
      <c r="J10137" s="2" vm="1" t="e">
        <f>_xlfn._xlws.FILTER(辅助信息!D:D,辅助信息!G:G=G10137)</f>
        <v>#VALUE!</v>
      </c>
    </row>
    <row r="10138" spans="1:10">
      <c r="A10138" s="2">
        <f>'[1]2025年已发货'!A:A</f>
        <v>0</v>
      </c>
      <c r="B10138" s="2">
        <f>'[1]2025年已发货'!B:B</f>
        <v>0</v>
      </c>
      <c r="C10138" s="2">
        <f>'[1]2025年已发货'!C:C</f>
        <v>0</v>
      </c>
      <c r="D10138" s="2">
        <f>'[1]2025年已发货'!D:D</f>
        <v>0</v>
      </c>
      <c r="E10138" s="2">
        <f>'[1]2025年已发货'!E:E</f>
        <v>0</v>
      </c>
      <c r="F10138" s="4">
        <f>'[1]2025年已发货'!F:F</f>
        <v>0</v>
      </c>
      <c r="G10138" s="2">
        <f>'[1]2025年已发货'!G:G</f>
        <v>0</v>
      </c>
      <c r="H10138" s="2">
        <f>'[1]2025年已发货'!H:H</f>
        <v>0</v>
      </c>
      <c r="I10138" s="2">
        <f>'[1]2025年已发货'!I:I</f>
        <v>0</v>
      </c>
      <c r="J10138" s="2" vm="1" t="e">
        <f>_xlfn._xlws.FILTER(辅助信息!D:D,辅助信息!G:G=G10138)</f>
        <v>#VALUE!</v>
      </c>
    </row>
    <row r="10139" spans="1:10">
      <c r="A10139" s="2">
        <f>'[1]2025年已发货'!A:A</f>
        <v>0</v>
      </c>
      <c r="B10139" s="2">
        <f>'[1]2025年已发货'!B:B</f>
        <v>0</v>
      </c>
      <c r="C10139" s="2">
        <f>'[1]2025年已发货'!C:C</f>
        <v>0</v>
      </c>
      <c r="D10139" s="2">
        <f>'[1]2025年已发货'!D:D</f>
        <v>0</v>
      </c>
      <c r="E10139" s="2">
        <f>'[1]2025年已发货'!E:E</f>
        <v>0</v>
      </c>
      <c r="F10139" s="4">
        <f>'[1]2025年已发货'!F:F</f>
        <v>0</v>
      </c>
      <c r="G10139" s="2">
        <f>'[1]2025年已发货'!G:G</f>
        <v>0</v>
      </c>
      <c r="H10139" s="2">
        <f>'[1]2025年已发货'!H:H</f>
        <v>0</v>
      </c>
      <c r="I10139" s="2">
        <f>'[1]2025年已发货'!I:I</f>
        <v>0</v>
      </c>
      <c r="J10139" s="2" vm="1" t="e">
        <f>_xlfn._xlws.FILTER(辅助信息!D:D,辅助信息!G:G=G10139)</f>
        <v>#VALUE!</v>
      </c>
    </row>
    <row r="10140" spans="1:10">
      <c r="A10140" s="2">
        <f>'[1]2025年已发货'!A:A</f>
        <v>0</v>
      </c>
      <c r="B10140" s="2">
        <f>'[1]2025年已发货'!B:B</f>
        <v>0</v>
      </c>
      <c r="C10140" s="2">
        <f>'[1]2025年已发货'!C:C</f>
        <v>0</v>
      </c>
      <c r="D10140" s="2">
        <f>'[1]2025年已发货'!D:D</f>
        <v>0</v>
      </c>
      <c r="E10140" s="2">
        <f>'[1]2025年已发货'!E:E</f>
        <v>0</v>
      </c>
      <c r="F10140" s="4">
        <f>'[1]2025年已发货'!F:F</f>
        <v>0</v>
      </c>
      <c r="G10140" s="2">
        <f>'[1]2025年已发货'!G:G</f>
        <v>0</v>
      </c>
      <c r="H10140" s="2">
        <f>'[1]2025年已发货'!H:H</f>
        <v>0</v>
      </c>
      <c r="I10140" s="2">
        <f>'[1]2025年已发货'!I:I</f>
        <v>0</v>
      </c>
      <c r="J10140" s="2" vm="1" t="e">
        <f>_xlfn._xlws.FILTER(辅助信息!D:D,辅助信息!G:G=G10140)</f>
        <v>#VALUE!</v>
      </c>
    </row>
    <row r="10141" spans="1:10">
      <c r="A10141" s="2">
        <f>'[1]2025年已发货'!A:A</f>
        <v>0</v>
      </c>
      <c r="B10141" s="2">
        <f>'[1]2025年已发货'!B:B</f>
        <v>0</v>
      </c>
      <c r="C10141" s="2">
        <f>'[1]2025年已发货'!C:C</f>
        <v>0</v>
      </c>
      <c r="D10141" s="2">
        <f>'[1]2025年已发货'!D:D</f>
        <v>0</v>
      </c>
      <c r="E10141" s="2">
        <f>'[1]2025年已发货'!E:E</f>
        <v>0</v>
      </c>
      <c r="F10141" s="4">
        <f>'[1]2025年已发货'!F:F</f>
        <v>0</v>
      </c>
      <c r="G10141" s="2">
        <f>'[1]2025年已发货'!G:G</f>
        <v>0</v>
      </c>
      <c r="H10141" s="2">
        <f>'[1]2025年已发货'!H:H</f>
        <v>0</v>
      </c>
      <c r="I10141" s="2">
        <f>'[1]2025年已发货'!I:I</f>
        <v>0</v>
      </c>
      <c r="J10141" s="2" vm="1" t="e">
        <f>_xlfn._xlws.FILTER(辅助信息!D:D,辅助信息!G:G=G10141)</f>
        <v>#VALUE!</v>
      </c>
    </row>
    <row r="10142" spans="1:10">
      <c r="A10142" s="2">
        <f>'[1]2025年已发货'!A:A</f>
        <v>0</v>
      </c>
      <c r="B10142" s="2">
        <f>'[1]2025年已发货'!B:B</f>
        <v>0</v>
      </c>
      <c r="C10142" s="2">
        <f>'[1]2025年已发货'!C:C</f>
        <v>0</v>
      </c>
      <c r="D10142" s="2">
        <f>'[1]2025年已发货'!D:D</f>
        <v>0</v>
      </c>
      <c r="E10142" s="2">
        <f>'[1]2025年已发货'!E:E</f>
        <v>0</v>
      </c>
      <c r="F10142" s="4">
        <f>'[1]2025年已发货'!F:F</f>
        <v>0</v>
      </c>
      <c r="G10142" s="2">
        <f>'[1]2025年已发货'!G:G</f>
        <v>0</v>
      </c>
      <c r="H10142" s="2">
        <f>'[1]2025年已发货'!H:H</f>
        <v>0</v>
      </c>
      <c r="I10142" s="2">
        <f>'[1]2025年已发货'!I:I</f>
        <v>0</v>
      </c>
      <c r="J10142" s="2" vm="1" t="e">
        <f>_xlfn._xlws.FILTER(辅助信息!D:D,辅助信息!G:G=G10142)</f>
        <v>#VALUE!</v>
      </c>
    </row>
    <row r="10143" spans="1:10">
      <c r="A10143" s="2">
        <f>'[1]2025年已发货'!A:A</f>
        <v>0</v>
      </c>
      <c r="B10143" s="2">
        <f>'[1]2025年已发货'!B:B</f>
        <v>0</v>
      </c>
      <c r="C10143" s="2">
        <f>'[1]2025年已发货'!C:C</f>
        <v>0</v>
      </c>
      <c r="D10143" s="2">
        <f>'[1]2025年已发货'!D:D</f>
        <v>0</v>
      </c>
      <c r="E10143" s="2">
        <f>'[1]2025年已发货'!E:E</f>
        <v>0</v>
      </c>
      <c r="F10143" s="4">
        <f>'[1]2025年已发货'!F:F</f>
        <v>0</v>
      </c>
      <c r="G10143" s="2">
        <f>'[1]2025年已发货'!G:G</f>
        <v>0</v>
      </c>
      <c r="H10143" s="2">
        <f>'[1]2025年已发货'!H:H</f>
        <v>0</v>
      </c>
      <c r="I10143" s="2">
        <f>'[1]2025年已发货'!I:I</f>
        <v>0</v>
      </c>
      <c r="J10143" s="2" vm="1" t="e">
        <f>_xlfn._xlws.FILTER(辅助信息!D:D,辅助信息!G:G=G10143)</f>
        <v>#VALUE!</v>
      </c>
    </row>
    <row r="10144" spans="1:10">
      <c r="A10144" s="2">
        <f>'[1]2025年已发货'!A:A</f>
        <v>0</v>
      </c>
      <c r="B10144" s="2">
        <f>'[1]2025年已发货'!B:B</f>
        <v>0</v>
      </c>
      <c r="C10144" s="2">
        <f>'[1]2025年已发货'!C:C</f>
        <v>0</v>
      </c>
      <c r="D10144" s="2">
        <f>'[1]2025年已发货'!D:D</f>
        <v>0</v>
      </c>
      <c r="E10144" s="2">
        <f>'[1]2025年已发货'!E:E</f>
        <v>0</v>
      </c>
      <c r="F10144" s="4">
        <f>'[1]2025年已发货'!F:F</f>
        <v>0</v>
      </c>
      <c r="G10144" s="2">
        <f>'[1]2025年已发货'!G:G</f>
        <v>0</v>
      </c>
      <c r="H10144" s="2">
        <f>'[1]2025年已发货'!H:H</f>
        <v>0</v>
      </c>
      <c r="I10144" s="2">
        <f>'[1]2025年已发货'!I:I</f>
        <v>0</v>
      </c>
      <c r="J10144" s="2" vm="1" t="e">
        <f>_xlfn._xlws.FILTER(辅助信息!D:D,辅助信息!G:G=G10144)</f>
        <v>#VALUE!</v>
      </c>
    </row>
    <row r="10145" spans="1:10">
      <c r="A10145" s="2">
        <f>'[1]2025年已发货'!A:A</f>
        <v>0</v>
      </c>
      <c r="B10145" s="2">
        <f>'[1]2025年已发货'!B:B</f>
        <v>0</v>
      </c>
      <c r="C10145" s="2">
        <f>'[1]2025年已发货'!C:C</f>
        <v>0</v>
      </c>
      <c r="D10145" s="2">
        <f>'[1]2025年已发货'!D:D</f>
        <v>0</v>
      </c>
      <c r="E10145" s="2">
        <f>'[1]2025年已发货'!E:E</f>
        <v>0</v>
      </c>
      <c r="F10145" s="4">
        <f>'[1]2025年已发货'!F:F</f>
        <v>0</v>
      </c>
      <c r="G10145" s="2">
        <f>'[1]2025年已发货'!G:G</f>
        <v>0</v>
      </c>
      <c r="H10145" s="2">
        <f>'[1]2025年已发货'!H:H</f>
        <v>0</v>
      </c>
      <c r="I10145" s="2">
        <f>'[1]2025年已发货'!I:I</f>
        <v>0</v>
      </c>
      <c r="J10145" s="2" vm="1" t="e">
        <f>_xlfn._xlws.FILTER(辅助信息!D:D,辅助信息!G:G=G10145)</f>
        <v>#VALUE!</v>
      </c>
    </row>
    <row r="10146" spans="1:10">
      <c r="A10146" s="2">
        <f>'[1]2025年已发货'!A:A</f>
        <v>0</v>
      </c>
      <c r="B10146" s="2">
        <f>'[1]2025年已发货'!B:B</f>
        <v>0</v>
      </c>
      <c r="C10146" s="2">
        <f>'[1]2025年已发货'!C:C</f>
        <v>0</v>
      </c>
      <c r="D10146" s="2">
        <f>'[1]2025年已发货'!D:D</f>
        <v>0</v>
      </c>
      <c r="E10146" s="2">
        <f>'[1]2025年已发货'!E:E</f>
        <v>0</v>
      </c>
      <c r="F10146" s="4">
        <f>'[1]2025年已发货'!F:F</f>
        <v>0</v>
      </c>
      <c r="G10146" s="2">
        <f>'[1]2025年已发货'!G:G</f>
        <v>0</v>
      </c>
      <c r="H10146" s="2">
        <f>'[1]2025年已发货'!H:H</f>
        <v>0</v>
      </c>
      <c r="I10146" s="2">
        <f>'[1]2025年已发货'!I:I</f>
        <v>0</v>
      </c>
      <c r="J10146" s="2" vm="1" t="e">
        <f>_xlfn._xlws.FILTER(辅助信息!D:D,辅助信息!G:G=G10146)</f>
        <v>#VALUE!</v>
      </c>
    </row>
    <row r="10147" spans="1:10">
      <c r="A10147" s="2">
        <f>'[1]2025年已发货'!A:A</f>
        <v>0</v>
      </c>
      <c r="B10147" s="2">
        <f>'[1]2025年已发货'!B:B</f>
        <v>0</v>
      </c>
      <c r="C10147" s="2">
        <f>'[1]2025年已发货'!C:C</f>
        <v>0</v>
      </c>
      <c r="D10147" s="2">
        <f>'[1]2025年已发货'!D:D</f>
        <v>0</v>
      </c>
      <c r="E10147" s="2">
        <f>'[1]2025年已发货'!E:E</f>
        <v>0</v>
      </c>
      <c r="F10147" s="4">
        <f>'[1]2025年已发货'!F:F</f>
        <v>0</v>
      </c>
      <c r="G10147" s="2">
        <f>'[1]2025年已发货'!G:G</f>
        <v>0</v>
      </c>
      <c r="H10147" s="2">
        <f>'[1]2025年已发货'!H:H</f>
        <v>0</v>
      </c>
      <c r="I10147" s="2">
        <f>'[1]2025年已发货'!I:I</f>
        <v>0</v>
      </c>
      <c r="J10147" s="2" vm="1" t="e">
        <f>_xlfn._xlws.FILTER(辅助信息!D:D,辅助信息!G:G=G10147)</f>
        <v>#VALUE!</v>
      </c>
    </row>
    <row r="10148" spans="1:10">
      <c r="A10148" s="2">
        <f>'[1]2025年已发货'!A:A</f>
        <v>0</v>
      </c>
      <c r="B10148" s="2">
        <f>'[1]2025年已发货'!B:B</f>
        <v>0</v>
      </c>
      <c r="C10148" s="2">
        <f>'[1]2025年已发货'!C:C</f>
        <v>0</v>
      </c>
      <c r="D10148" s="2">
        <f>'[1]2025年已发货'!D:D</f>
        <v>0</v>
      </c>
      <c r="E10148" s="2">
        <f>'[1]2025年已发货'!E:E</f>
        <v>0</v>
      </c>
      <c r="F10148" s="4">
        <f>'[1]2025年已发货'!F:F</f>
        <v>0</v>
      </c>
      <c r="G10148" s="2">
        <f>'[1]2025年已发货'!G:G</f>
        <v>0</v>
      </c>
      <c r="H10148" s="2">
        <f>'[1]2025年已发货'!H:H</f>
        <v>0</v>
      </c>
      <c r="I10148" s="2">
        <f>'[1]2025年已发货'!I:I</f>
        <v>0</v>
      </c>
      <c r="J10148" s="2" vm="1" t="e">
        <f>_xlfn._xlws.FILTER(辅助信息!D:D,辅助信息!G:G=G10148)</f>
        <v>#VALUE!</v>
      </c>
    </row>
    <row r="10149" spans="1:10">
      <c r="A10149" s="2">
        <f>'[1]2025年已发货'!A:A</f>
        <v>0</v>
      </c>
      <c r="B10149" s="2">
        <f>'[1]2025年已发货'!B:B</f>
        <v>0</v>
      </c>
      <c r="C10149" s="2">
        <f>'[1]2025年已发货'!C:C</f>
        <v>0</v>
      </c>
      <c r="D10149" s="2">
        <f>'[1]2025年已发货'!D:D</f>
        <v>0</v>
      </c>
      <c r="E10149" s="2">
        <f>'[1]2025年已发货'!E:E</f>
        <v>0</v>
      </c>
      <c r="F10149" s="4">
        <f>'[1]2025年已发货'!F:F</f>
        <v>0</v>
      </c>
      <c r="G10149" s="2">
        <f>'[1]2025年已发货'!G:G</f>
        <v>0</v>
      </c>
      <c r="H10149" s="2">
        <f>'[1]2025年已发货'!H:H</f>
        <v>0</v>
      </c>
      <c r="I10149" s="2">
        <f>'[1]2025年已发货'!I:I</f>
        <v>0</v>
      </c>
      <c r="J10149" s="2" vm="1" t="e">
        <f>_xlfn._xlws.FILTER(辅助信息!D:D,辅助信息!G:G=G10149)</f>
        <v>#VALUE!</v>
      </c>
    </row>
    <row r="10150" spans="1:10">
      <c r="A10150" s="2">
        <f>'[1]2025年已发货'!A:A</f>
        <v>0</v>
      </c>
      <c r="B10150" s="2">
        <f>'[1]2025年已发货'!B:B</f>
        <v>0</v>
      </c>
      <c r="C10150" s="2">
        <f>'[1]2025年已发货'!C:C</f>
        <v>0</v>
      </c>
      <c r="D10150" s="2">
        <f>'[1]2025年已发货'!D:D</f>
        <v>0</v>
      </c>
      <c r="E10150" s="2">
        <f>'[1]2025年已发货'!E:E</f>
        <v>0</v>
      </c>
      <c r="F10150" s="4">
        <f>'[1]2025年已发货'!F:F</f>
        <v>0</v>
      </c>
      <c r="G10150" s="2">
        <f>'[1]2025年已发货'!G:G</f>
        <v>0</v>
      </c>
      <c r="H10150" s="2">
        <f>'[1]2025年已发货'!H:H</f>
        <v>0</v>
      </c>
      <c r="I10150" s="2">
        <f>'[1]2025年已发货'!I:I</f>
        <v>0</v>
      </c>
      <c r="J10150" s="2" vm="1" t="e">
        <f>_xlfn._xlws.FILTER(辅助信息!D:D,辅助信息!G:G=G10150)</f>
        <v>#VALUE!</v>
      </c>
    </row>
    <row r="10151" spans="1:10">
      <c r="A10151" s="2">
        <f>'[1]2025年已发货'!A:A</f>
        <v>0</v>
      </c>
      <c r="B10151" s="2">
        <f>'[1]2025年已发货'!B:B</f>
        <v>0</v>
      </c>
      <c r="C10151" s="2">
        <f>'[1]2025年已发货'!C:C</f>
        <v>0</v>
      </c>
      <c r="D10151" s="2">
        <f>'[1]2025年已发货'!D:D</f>
        <v>0</v>
      </c>
      <c r="E10151" s="2">
        <f>'[1]2025年已发货'!E:E</f>
        <v>0</v>
      </c>
      <c r="F10151" s="4">
        <f>'[1]2025年已发货'!F:F</f>
        <v>0</v>
      </c>
      <c r="G10151" s="2">
        <f>'[1]2025年已发货'!G:G</f>
        <v>0</v>
      </c>
      <c r="H10151" s="2">
        <f>'[1]2025年已发货'!H:H</f>
        <v>0</v>
      </c>
      <c r="I10151" s="2">
        <f>'[1]2025年已发货'!I:I</f>
        <v>0</v>
      </c>
      <c r="J10151" s="2" vm="1" t="e">
        <f>_xlfn._xlws.FILTER(辅助信息!D:D,辅助信息!G:G=G10151)</f>
        <v>#VALUE!</v>
      </c>
    </row>
    <row r="10152" spans="1:10">
      <c r="A10152" s="2">
        <f>'[1]2025年已发货'!A:A</f>
        <v>0</v>
      </c>
      <c r="B10152" s="2">
        <f>'[1]2025年已发货'!B:B</f>
        <v>0</v>
      </c>
      <c r="C10152" s="2">
        <f>'[1]2025年已发货'!C:C</f>
        <v>0</v>
      </c>
      <c r="D10152" s="2">
        <f>'[1]2025年已发货'!D:D</f>
        <v>0</v>
      </c>
      <c r="E10152" s="2">
        <f>'[1]2025年已发货'!E:E</f>
        <v>0</v>
      </c>
      <c r="F10152" s="4">
        <f>'[1]2025年已发货'!F:F</f>
        <v>0</v>
      </c>
      <c r="G10152" s="2">
        <f>'[1]2025年已发货'!G:G</f>
        <v>0</v>
      </c>
      <c r="H10152" s="2">
        <f>'[1]2025年已发货'!H:H</f>
        <v>0</v>
      </c>
      <c r="I10152" s="2">
        <f>'[1]2025年已发货'!I:I</f>
        <v>0</v>
      </c>
      <c r="J10152" s="2" vm="1" t="e">
        <f>_xlfn._xlws.FILTER(辅助信息!D:D,辅助信息!G:G=G10152)</f>
        <v>#VALUE!</v>
      </c>
    </row>
    <row r="10153" spans="1:10">
      <c r="A10153" s="2">
        <f>'[1]2025年已发货'!A:A</f>
        <v>0</v>
      </c>
      <c r="B10153" s="2">
        <f>'[1]2025年已发货'!B:B</f>
        <v>0</v>
      </c>
      <c r="C10153" s="2">
        <f>'[1]2025年已发货'!C:C</f>
        <v>0</v>
      </c>
      <c r="D10153" s="2">
        <f>'[1]2025年已发货'!D:D</f>
        <v>0</v>
      </c>
      <c r="E10153" s="2">
        <f>'[1]2025年已发货'!E:E</f>
        <v>0</v>
      </c>
      <c r="F10153" s="4">
        <f>'[1]2025年已发货'!F:F</f>
        <v>0</v>
      </c>
      <c r="G10153" s="2">
        <f>'[1]2025年已发货'!G:G</f>
        <v>0</v>
      </c>
      <c r="H10153" s="2">
        <f>'[1]2025年已发货'!H:H</f>
        <v>0</v>
      </c>
      <c r="I10153" s="2">
        <f>'[1]2025年已发货'!I:I</f>
        <v>0</v>
      </c>
      <c r="J10153" s="2" vm="1" t="e">
        <f>_xlfn._xlws.FILTER(辅助信息!D:D,辅助信息!G:G=G10153)</f>
        <v>#VALUE!</v>
      </c>
    </row>
    <row r="10154" spans="1:10">
      <c r="A10154" s="2">
        <f>'[1]2025年已发货'!A:A</f>
        <v>0</v>
      </c>
      <c r="B10154" s="2">
        <f>'[1]2025年已发货'!B:B</f>
        <v>0</v>
      </c>
      <c r="C10154" s="2">
        <f>'[1]2025年已发货'!C:C</f>
        <v>0</v>
      </c>
      <c r="D10154" s="2">
        <f>'[1]2025年已发货'!D:D</f>
        <v>0</v>
      </c>
      <c r="E10154" s="2">
        <f>'[1]2025年已发货'!E:E</f>
        <v>0</v>
      </c>
      <c r="F10154" s="4">
        <f>'[1]2025年已发货'!F:F</f>
        <v>0</v>
      </c>
      <c r="G10154" s="2">
        <f>'[1]2025年已发货'!G:G</f>
        <v>0</v>
      </c>
      <c r="H10154" s="2">
        <f>'[1]2025年已发货'!H:H</f>
        <v>0</v>
      </c>
      <c r="I10154" s="2">
        <f>'[1]2025年已发货'!I:I</f>
        <v>0</v>
      </c>
      <c r="J10154" s="2" vm="1" t="e">
        <f>_xlfn._xlws.FILTER(辅助信息!D:D,辅助信息!G:G=G10154)</f>
        <v>#VALUE!</v>
      </c>
    </row>
    <row r="10155" spans="1:10">
      <c r="A10155" s="2">
        <f>'[1]2025年已发货'!A:A</f>
        <v>0</v>
      </c>
      <c r="B10155" s="2">
        <f>'[1]2025年已发货'!B:B</f>
        <v>0</v>
      </c>
      <c r="C10155" s="2">
        <f>'[1]2025年已发货'!C:C</f>
        <v>0</v>
      </c>
      <c r="D10155" s="2">
        <f>'[1]2025年已发货'!D:D</f>
        <v>0</v>
      </c>
      <c r="E10155" s="2">
        <f>'[1]2025年已发货'!E:E</f>
        <v>0</v>
      </c>
      <c r="F10155" s="4">
        <f>'[1]2025年已发货'!F:F</f>
        <v>0</v>
      </c>
      <c r="G10155" s="2">
        <f>'[1]2025年已发货'!G:G</f>
        <v>0</v>
      </c>
      <c r="H10155" s="2">
        <f>'[1]2025年已发货'!H:H</f>
        <v>0</v>
      </c>
      <c r="I10155" s="2">
        <f>'[1]2025年已发货'!I:I</f>
        <v>0</v>
      </c>
      <c r="J10155" s="2" vm="1" t="e">
        <f>_xlfn._xlws.FILTER(辅助信息!D:D,辅助信息!G:G=G10155)</f>
        <v>#VALUE!</v>
      </c>
    </row>
    <row r="10156" spans="1:10">
      <c r="A10156" s="2">
        <f>'[1]2025年已发货'!A:A</f>
        <v>0</v>
      </c>
      <c r="B10156" s="2">
        <f>'[1]2025年已发货'!B:B</f>
        <v>0</v>
      </c>
      <c r="C10156" s="2">
        <f>'[1]2025年已发货'!C:C</f>
        <v>0</v>
      </c>
      <c r="D10156" s="2">
        <f>'[1]2025年已发货'!D:D</f>
        <v>0</v>
      </c>
      <c r="E10156" s="2">
        <f>'[1]2025年已发货'!E:E</f>
        <v>0</v>
      </c>
      <c r="F10156" s="4">
        <f>'[1]2025年已发货'!F:F</f>
        <v>0</v>
      </c>
      <c r="G10156" s="2">
        <f>'[1]2025年已发货'!G:G</f>
        <v>0</v>
      </c>
      <c r="H10156" s="2">
        <f>'[1]2025年已发货'!H:H</f>
        <v>0</v>
      </c>
      <c r="I10156" s="2">
        <f>'[1]2025年已发货'!I:I</f>
        <v>0</v>
      </c>
      <c r="J10156" s="2" vm="1" t="e">
        <f>_xlfn._xlws.FILTER(辅助信息!D:D,辅助信息!G:G=G10156)</f>
        <v>#VALUE!</v>
      </c>
    </row>
    <row r="10157" spans="1:10">
      <c r="A10157" s="2">
        <f>'[1]2025年已发货'!A:A</f>
        <v>0</v>
      </c>
      <c r="B10157" s="2">
        <f>'[1]2025年已发货'!B:B</f>
        <v>0</v>
      </c>
      <c r="C10157" s="2">
        <f>'[1]2025年已发货'!C:C</f>
        <v>0</v>
      </c>
      <c r="D10157" s="2">
        <f>'[1]2025年已发货'!D:D</f>
        <v>0</v>
      </c>
      <c r="E10157" s="2">
        <f>'[1]2025年已发货'!E:E</f>
        <v>0</v>
      </c>
      <c r="F10157" s="4">
        <f>'[1]2025年已发货'!F:F</f>
        <v>0</v>
      </c>
      <c r="G10157" s="2">
        <f>'[1]2025年已发货'!G:G</f>
        <v>0</v>
      </c>
      <c r="H10157" s="2">
        <f>'[1]2025年已发货'!H:H</f>
        <v>0</v>
      </c>
      <c r="I10157" s="2">
        <f>'[1]2025年已发货'!I:I</f>
        <v>0</v>
      </c>
      <c r="J10157" s="2" vm="1" t="e">
        <f>_xlfn._xlws.FILTER(辅助信息!D:D,辅助信息!G:G=G10157)</f>
        <v>#VALUE!</v>
      </c>
    </row>
    <row r="10158" spans="1:10">
      <c r="A10158" s="2">
        <f>'[1]2025年已发货'!A:A</f>
        <v>0</v>
      </c>
      <c r="B10158" s="2">
        <f>'[1]2025年已发货'!B:B</f>
        <v>0</v>
      </c>
      <c r="C10158" s="2">
        <f>'[1]2025年已发货'!C:C</f>
        <v>0</v>
      </c>
      <c r="D10158" s="2">
        <f>'[1]2025年已发货'!D:D</f>
        <v>0</v>
      </c>
      <c r="E10158" s="2">
        <f>'[1]2025年已发货'!E:E</f>
        <v>0</v>
      </c>
      <c r="F10158" s="4">
        <f>'[1]2025年已发货'!F:F</f>
        <v>0</v>
      </c>
      <c r="G10158" s="2">
        <f>'[1]2025年已发货'!G:G</f>
        <v>0</v>
      </c>
      <c r="H10158" s="2">
        <f>'[1]2025年已发货'!H:H</f>
        <v>0</v>
      </c>
      <c r="I10158" s="2">
        <f>'[1]2025年已发货'!I:I</f>
        <v>0</v>
      </c>
      <c r="J10158" s="2" vm="1" t="e">
        <f>_xlfn._xlws.FILTER(辅助信息!D:D,辅助信息!G:G=G10158)</f>
        <v>#VALUE!</v>
      </c>
    </row>
    <row r="10159" spans="1:10">
      <c r="A10159" s="2">
        <f>'[1]2025年已发货'!A:A</f>
        <v>0</v>
      </c>
      <c r="B10159" s="2">
        <f>'[1]2025年已发货'!B:B</f>
        <v>0</v>
      </c>
      <c r="C10159" s="2">
        <f>'[1]2025年已发货'!C:C</f>
        <v>0</v>
      </c>
      <c r="D10159" s="2">
        <f>'[1]2025年已发货'!D:D</f>
        <v>0</v>
      </c>
      <c r="E10159" s="2">
        <f>'[1]2025年已发货'!E:E</f>
        <v>0</v>
      </c>
      <c r="F10159" s="4">
        <f>'[1]2025年已发货'!F:F</f>
        <v>0</v>
      </c>
      <c r="G10159" s="2">
        <f>'[1]2025年已发货'!G:G</f>
        <v>0</v>
      </c>
      <c r="H10159" s="2">
        <f>'[1]2025年已发货'!H:H</f>
        <v>0</v>
      </c>
      <c r="I10159" s="2">
        <f>'[1]2025年已发货'!I:I</f>
        <v>0</v>
      </c>
      <c r="J10159" s="2" vm="1" t="e">
        <f>_xlfn._xlws.FILTER(辅助信息!D:D,辅助信息!G:G=G10159)</f>
        <v>#VALUE!</v>
      </c>
    </row>
    <row r="10160" spans="1:10">
      <c r="A10160" s="2">
        <f>'[1]2025年已发货'!A:A</f>
        <v>0</v>
      </c>
      <c r="B10160" s="2">
        <f>'[1]2025年已发货'!B:B</f>
        <v>0</v>
      </c>
      <c r="C10160" s="2">
        <f>'[1]2025年已发货'!C:C</f>
        <v>0</v>
      </c>
      <c r="D10160" s="2">
        <f>'[1]2025年已发货'!D:D</f>
        <v>0</v>
      </c>
      <c r="E10160" s="2">
        <f>'[1]2025年已发货'!E:E</f>
        <v>0</v>
      </c>
      <c r="F10160" s="4">
        <f>'[1]2025年已发货'!F:F</f>
        <v>0</v>
      </c>
      <c r="G10160" s="2">
        <f>'[1]2025年已发货'!G:G</f>
        <v>0</v>
      </c>
      <c r="H10160" s="2">
        <f>'[1]2025年已发货'!H:H</f>
        <v>0</v>
      </c>
      <c r="I10160" s="2">
        <f>'[1]2025年已发货'!I:I</f>
        <v>0</v>
      </c>
      <c r="J10160" s="2" vm="1" t="e">
        <f>_xlfn._xlws.FILTER(辅助信息!D:D,辅助信息!G:G=G10160)</f>
        <v>#VALUE!</v>
      </c>
    </row>
    <row r="10161" spans="1:10">
      <c r="A10161" s="2">
        <f>'[1]2025年已发货'!A:A</f>
        <v>0</v>
      </c>
      <c r="B10161" s="2">
        <f>'[1]2025年已发货'!B:B</f>
        <v>0</v>
      </c>
      <c r="C10161" s="2">
        <f>'[1]2025年已发货'!C:C</f>
        <v>0</v>
      </c>
      <c r="D10161" s="2">
        <f>'[1]2025年已发货'!D:D</f>
        <v>0</v>
      </c>
      <c r="E10161" s="2">
        <f>'[1]2025年已发货'!E:E</f>
        <v>0</v>
      </c>
      <c r="F10161" s="4">
        <f>'[1]2025年已发货'!F:F</f>
        <v>0</v>
      </c>
      <c r="G10161" s="2">
        <f>'[1]2025年已发货'!G:G</f>
        <v>0</v>
      </c>
      <c r="H10161" s="2">
        <f>'[1]2025年已发货'!H:H</f>
        <v>0</v>
      </c>
      <c r="I10161" s="2">
        <f>'[1]2025年已发货'!I:I</f>
        <v>0</v>
      </c>
      <c r="J10161" s="2" vm="1" t="e">
        <f>_xlfn._xlws.FILTER(辅助信息!D:D,辅助信息!G:G=G10161)</f>
        <v>#VALUE!</v>
      </c>
    </row>
    <row r="10162" spans="1:10">
      <c r="A10162" s="2">
        <f>'[1]2025年已发货'!A:A</f>
        <v>0</v>
      </c>
      <c r="B10162" s="2">
        <f>'[1]2025年已发货'!B:B</f>
        <v>0</v>
      </c>
      <c r="C10162" s="2">
        <f>'[1]2025年已发货'!C:C</f>
        <v>0</v>
      </c>
      <c r="D10162" s="2">
        <f>'[1]2025年已发货'!D:D</f>
        <v>0</v>
      </c>
      <c r="E10162" s="2">
        <f>'[1]2025年已发货'!E:E</f>
        <v>0</v>
      </c>
      <c r="F10162" s="4">
        <f>'[1]2025年已发货'!F:F</f>
        <v>0</v>
      </c>
      <c r="G10162" s="2">
        <f>'[1]2025年已发货'!G:G</f>
        <v>0</v>
      </c>
      <c r="H10162" s="2">
        <f>'[1]2025年已发货'!H:H</f>
        <v>0</v>
      </c>
      <c r="I10162" s="2">
        <f>'[1]2025年已发货'!I:I</f>
        <v>0</v>
      </c>
      <c r="J10162" s="2" vm="1" t="e">
        <f>_xlfn._xlws.FILTER(辅助信息!D:D,辅助信息!G:G=G10162)</f>
        <v>#VALUE!</v>
      </c>
    </row>
    <row r="10163" spans="1:10">
      <c r="A10163" s="2">
        <f>'[1]2025年已发货'!A:A</f>
        <v>0</v>
      </c>
      <c r="B10163" s="2">
        <f>'[1]2025年已发货'!B:B</f>
        <v>0</v>
      </c>
      <c r="C10163" s="2">
        <f>'[1]2025年已发货'!C:C</f>
        <v>0</v>
      </c>
      <c r="D10163" s="2">
        <f>'[1]2025年已发货'!D:D</f>
        <v>0</v>
      </c>
      <c r="E10163" s="2">
        <f>'[1]2025年已发货'!E:E</f>
        <v>0</v>
      </c>
      <c r="F10163" s="4">
        <f>'[1]2025年已发货'!F:F</f>
        <v>0</v>
      </c>
      <c r="G10163" s="2">
        <f>'[1]2025年已发货'!G:G</f>
        <v>0</v>
      </c>
      <c r="H10163" s="2">
        <f>'[1]2025年已发货'!H:H</f>
        <v>0</v>
      </c>
      <c r="I10163" s="2">
        <f>'[1]2025年已发货'!I:I</f>
        <v>0</v>
      </c>
      <c r="J10163" s="2" vm="1" t="e">
        <f>_xlfn._xlws.FILTER(辅助信息!D:D,辅助信息!G:G=G10163)</f>
        <v>#VALUE!</v>
      </c>
    </row>
    <row r="10164" spans="1:10">
      <c r="A10164" s="2">
        <f>'[1]2025年已发货'!A:A</f>
        <v>0</v>
      </c>
      <c r="B10164" s="2">
        <f>'[1]2025年已发货'!B:B</f>
        <v>0</v>
      </c>
      <c r="C10164" s="2">
        <f>'[1]2025年已发货'!C:C</f>
        <v>0</v>
      </c>
      <c r="D10164" s="2">
        <f>'[1]2025年已发货'!D:D</f>
        <v>0</v>
      </c>
      <c r="E10164" s="2">
        <f>'[1]2025年已发货'!E:E</f>
        <v>0</v>
      </c>
      <c r="F10164" s="4">
        <f>'[1]2025年已发货'!F:F</f>
        <v>0</v>
      </c>
      <c r="G10164" s="2">
        <f>'[1]2025年已发货'!G:G</f>
        <v>0</v>
      </c>
      <c r="H10164" s="2">
        <f>'[1]2025年已发货'!H:H</f>
        <v>0</v>
      </c>
      <c r="I10164" s="2">
        <f>'[1]2025年已发货'!I:I</f>
        <v>0</v>
      </c>
      <c r="J10164" s="2" vm="1" t="e">
        <f>_xlfn._xlws.FILTER(辅助信息!D:D,辅助信息!G:G=G10164)</f>
        <v>#VALUE!</v>
      </c>
    </row>
    <row r="10165" spans="1:10">
      <c r="A10165" s="2">
        <f>'[1]2025年已发货'!A:A</f>
        <v>0</v>
      </c>
      <c r="B10165" s="2">
        <f>'[1]2025年已发货'!B:B</f>
        <v>0</v>
      </c>
      <c r="C10165" s="2">
        <f>'[1]2025年已发货'!C:C</f>
        <v>0</v>
      </c>
      <c r="D10165" s="2">
        <f>'[1]2025年已发货'!D:D</f>
        <v>0</v>
      </c>
      <c r="E10165" s="2">
        <f>'[1]2025年已发货'!E:E</f>
        <v>0</v>
      </c>
      <c r="F10165" s="4">
        <f>'[1]2025年已发货'!F:F</f>
        <v>0</v>
      </c>
      <c r="G10165" s="2">
        <f>'[1]2025年已发货'!G:G</f>
        <v>0</v>
      </c>
      <c r="H10165" s="2">
        <f>'[1]2025年已发货'!H:H</f>
        <v>0</v>
      </c>
      <c r="I10165" s="2">
        <f>'[1]2025年已发货'!I:I</f>
        <v>0</v>
      </c>
      <c r="J10165" s="2" vm="1" t="e">
        <f>_xlfn._xlws.FILTER(辅助信息!D:D,辅助信息!G:G=G10165)</f>
        <v>#VALUE!</v>
      </c>
    </row>
    <row r="10166" spans="1:10">
      <c r="A10166" s="2">
        <f>'[1]2025年已发货'!A:A</f>
        <v>0</v>
      </c>
      <c r="B10166" s="2">
        <f>'[1]2025年已发货'!B:B</f>
        <v>0</v>
      </c>
      <c r="C10166" s="2">
        <f>'[1]2025年已发货'!C:C</f>
        <v>0</v>
      </c>
      <c r="D10166" s="2">
        <f>'[1]2025年已发货'!D:D</f>
        <v>0</v>
      </c>
      <c r="E10166" s="2">
        <f>'[1]2025年已发货'!E:E</f>
        <v>0</v>
      </c>
      <c r="F10166" s="4">
        <f>'[1]2025年已发货'!F:F</f>
        <v>0</v>
      </c>
      <c r="G10166" s="2">
        <f>'[1]2025年已发货'!G:G</f>
        <v>0</v>
      </c>
      <c r="H10166" s="2">
        <f>'[1]2025年已发货'!H:H</f>
        <v>0</v>
      </c>
      <c r="I10166" s="2">
        <f>'[1]2025年已发货'!I:I</f>
        <v>0</v>
      </c>
      <c r="J10166" s="2" vm="1" t="e">
        <f>_xlfn._xlws.FILTER(辅助信息!D:D,辅助信息!G:G=G10166)</f>
        <v>#VALUE!</v>
      </c>
    </row>
    <row r="10167" spans="1:10">
      <c r="A10167" s="2">
        <f>'[1]2025年已发货'!A:A</f>
        <v>0</v>
      </c>
      <c r="B10167" s="2">
        <f>'[1]2025年已发货'!B:B</f>
        <v>0</v>
      </c>
      <c r="C10167" s="2">
        <f>'[1]2025年已发货'!C:C</f>
        <v>0</v>
      </c>
      <c r="D10167" s="2">
        <f>'[1]2025年已发货'!D:D</f>
        <v>0</v>
      </c>
      <c r="E10167" s="2">
        <f>'[1]2025年已发货'!E:E</f>
        <v>0</v>
      </c>
      <c r="F10167" s="4">
        <f>'[1]2025年已发货'!F:F</f>
        <v>0</v>
      </c>
      <c r="G10167" s="2">
        <f>'[1]2025年已发货'!G:G</f>
        <v>0</v>
      </c>
      <c r="H10167" s="2">
        <f>'[1]2025年已发货'!H:H</f>
        <v>0</v>
      </c>
      <c r="I10167" s="2">
        <f>'[1]2025年已发货'!I:I</f>
        <v>0</v>
      </c>
      <c r="J10167" s="2" vm="1" t="e">
        <f>_xlfn._xlws.FILTER(辅助信息!D:D,辅助信息!G:G=G10167)</f>
        <v>#VALUE!</v>
      </c>
    </row>
    <row r="10168" spans="1:10">
      <c r="A10168" s="2">
        <f>'[1]2025年已发货'!A:A</f>
        <v>0</v>
      </c>
      <c r="B10168" s="2">
        <f>'[1]2025年已发货'!B:B</f>
        <v>0</v>
      </c>
      <c r="C10168" s="2">
        <f>'[1]2025年已发货'!C:C</f>
        <v>0</v>
      </c>
      <c r="D10168" s="2">
        <f>'[1]2025年已发货'!D:D</f>
        <v>0</v>
      </c>
      <c r="E10168" s="2">
        <f>'[1]2025年已发货'!E:E</f>
        <v>0</v>
      </c>
      <c r="F10168" s="4">
        <f>'[1]2025年已发货'!F:F</f>
        <v>0</v>
      </c>
      <c r="G10168" s="2">
        <f>'[1]2025年已发货'!G:G</f>
        <v>0</v>
      </c>
      <c r="H10168" s="2">
        <f>'[1]2025年已发货'!H:H</f>
        <v>0</v>
      </c>
      <c r="I10168" s="2">
        <f>'[1]2025年已发货'!I:I</f>
        <v>0</v>
      </c>
      <c r="J10168" s="2" vm="1" t="e">
        <f>_xlfn._xlws.FILTER(辅助信息!D:D,辅助信息!G:G=G10168)</f>
        <v>#VALUE!</v>
      </c>
    </row>
    <row r="10169" spans="1:10">
      <c r="A10169" s="2">
        <f>'[1]2025年已发货'!A:A</f>
        <v>0</v>
      </c>
      <c r="B10169" s="2">
        <f>'[1]2025年已发货'!B:B</f>
        <v>0</v>
      </c>
      <c r="C10169" s="2">
        <f>'[1]2025年已发货'!C:C</f>
        <v>0</v>
      </c>
      <c r="D10169" s="2">
        <f>'[1]2025年已发货'!D:D</f>
        <v>0</v>
      </c>
      <c r="E10169" s="2">
        <f>'[1]2025年已发货'!E:E</f>
        <v>0</v>
      </c>
      <c r="F10169" s="4">
        <f>'[1]2025年已发货'!F:F</f>
        <v>0</v>
      </c>
      <c r="G10169" s="2">
        <f>'[1]2025年已发货'!G:G</f>
        <v>0</v>
      </c>
      <c r="H10169" s="2">
        <f>'[1]2025年已发货'!H:H</f>
        <v>0</v>
      </c>
      <c r="I10169" s="2">
        <f>'[1]2025年已发货'!I:I</f>
        <v>0</v>
      </c>
      <c r="J10169" s="2" vm="1" t="e">
        <f>_xlfn._xlws.FILTER(辅助信息!D:D,辅助信息!G:G=G10169)</f>
        <v>#VALUE!</v>
      </c>
    </row>
    <row r="10170" spans="1:10">
      <c r="A10170" s="2">
        <f>'[1]2025年已发货'!A:A</f>
        <v>0</v>
      </c>
      <c r="B10170" s="2">
        <f>'[1]2025年已发货'!B:B</f>
        <v>0</v>
      </c>
      <c r="C10170" s="2">
        <f>'[1]2025年已发货'!C:C</f>
        <v>0</v>
      </c>
      <c r="D10170" s="2">
        <f>'[1]2025年已发货'!D:D</f>
        <v>0</v>
      </c>
      <c r="E10170" s="2">
        <f>'[1]2025年已发货'!E:E</f>
        <v>0</v>
      </c>
      <c r="F10170" s="4">
        <f>'[1]2025年已发货'!F:F</f>
        <v>0</v>
      </c>
      <c r="G10170" s="2">
        <f>'[1]2025年已发货'!G:G</f>
        <v>0</v>
      </c>
      <c r="H10170" s="2">
        <f>'[1]2025年已发货'!H:H</f>
        <v>0</v>
      </c>
      <c r="I10170" s="2">
        <f>'[1]2025年已发货'!I:I</f>
        <v>0</v>
      </c>
      <c r="J10170" s="2" vm="1" t="e">
        <f>_xlfn._xlws.FILTER(辅助信息!D:D,辅助信息!G:G=G10170)</f>
        <v>#VALUE!</v>
      </c>
    </row>
    <row r="10171" spans="1:10">
      <c r="A10171" s="2">
        <f>'[1]2025年已发货'!A:A</f>
        <v>0</v>
      </c>
      <c r="B10171" s="2">
        <f>'[1]2025年已发货'!B:B</f>
        <v>0</v>
      </c>
      <c r="C10171" s="2">
        <f>'[1]2025年已发货'!C:C</f>
        <v>0</v>
      </c>
      <c r="D10171" s="2">
        <f>'[1]2025年已发货'!D:D</f>
        <v>0</v>
      </c>
      <c r="E10171" s="2">
        <f>'[1]2025年已发货'!E:E</f>
        <v>0</v>
      </c>
      <c r="F10171" s="4">
        <f>'[1]2025年已发货'!F:F</f>
        <v>0</v>
      </c>
      <c r="G10171" s="2">
        <f>'[1]2025年已发货'!G:G</f>
        <v>0</v>
      </c>
      <c r="H10171" s="2">
        <f>'[1]2025年已发货'!H:H</f>
        <v>0</v>
      </c>
      <c r="I10171" s="2">
        <f>'[1]2025年已发货'!I:I</f>
        <v>0</v>
      </c>
      <c r="J10171" s="2" vm="1" t="e">
        <f>_xlfn._xlws.FILTER(辅助信息!D:D,辅助信息!G:G=G10171)</f>
        <v>#VALUE!</v>
      </c>
    </row>
    <row r="10172" spans="1:10">
      <c r="A10172" s="2">
        <f>'[1]2025年已发货'!A:A</f>
        <v>0</v>
      </c>
      <c r="B10172" s="2">
        <f>'[1]2025年已发货'!B:B</f>
        <v>0</v>
      </c>
      <c r="C10172" s="2">
        <f>'[1]2025年已发货'!C:C</f>
        <v>0</v>
      </c>
      <c r="D10172" s="2">
        <f>'[1]2025年已发货'!D:D</f>
        <v>0</v>
      </c>
      <c r="E10172" s="2">
        <f>'[1]2025年已发货'!E:E</f>
        <v>0</v>
      </c>
      <c r="F10172" s="4">
        <f>'[1]2025年已发货'!F:F</f>
        <v>0</v>
      </c>
      <c r="G10172" s="2">
        <f>'[1]2025年已发货'!G:G</f>
        <v>0</v>
      </c>
      <c r="H10172" s="2">
        <f>'[1]2025年已发货'!H:H</f>
        <v>0</v>
      </c>
      <c r="I10172" s="2">
        <f>'[1]2025年已发货'!I:I</f>
        <v>0</v>
      </c>
      <c r="J10172" s="2" vm="1" t="e">
        <f>_xlfn._xlws.FILTER(辅助信息!D:D,辅助信息!G:G=G10172)</f>
        <v>#VALUE!</v>
      </c>
    </row>
    <row r="10173" spans="1:10">
      <c r="A10173" s="2">
        <f>'[1]2025年已发货'!A:A</f>
        <v>0</v>
      </c>
      <c r="B10173" s="2">
        <f>'[1]2025年已发货'!B:B</f>
        <v>0</v>
      </c>
      <c r="C10173" s="2">
        <f>'[1]2025年已发货'!C:C</f>
        <v>0</v>
      </c>
      <c r="D10173" s="2">
        <f>'[1]2025年已发货'!D:D</f>
        <v>0</v>
      </c>
      <c r="E10173" s="2">
        <f>'[1]2025年已发货'!E:E</f>
        <v>0</v>
      </c>
      <c r="F10173" s="4">
        <f>'[1]2025年已发货'!F:F</f>
        <v>0</v>
      </c>
      <c r="G10173" s="2">
        <f>'[1]2025年已发货'!G:G</f>
        <v>0</v>
      </c>
      <c r="H10173" s="2">
        <f>'[1]2025年已发货'!H:H</f>
        <v>0</v>
      </c>
      <c r="I10173" s="2">
        <f>'[1]2025年已发货'!I:I</f>
        <v>0</v>
      </c>
      <c r="J10173" s="2" vm="1" t="e">
        <f>_xlfn._xlws.FILTER(辅助信息!D:D,辅助信息!G:G=G10173)</f>
        <v>#VALUE!</v>
      </c>
    </row>
    <row r="10174" spans="1:10">
      <c r="A10174" s="2">
        <f>'[1]2025年已发货'!A:A</f>
        <v>0</v>
      </c>
      <c r="B10174" s="2">
        <f>'[1]2025年已发货'!B:B</f>
        <v>0</v>
      </c>
      <c r="C10174" s="2">
        <f>'[1]2025年已发货'!C:C</f>
        <v>0</v>
      </c>
      <c r="D10174" s="2">
        <f>'[1]2025年已发货'!D:D</f>
        <v>0</v>
      </c>
      <c r="E10174" s="2">
        <f>'[1]2025年已发货'!E:E</f>
        <v>0</v>
      </c>
      <c r="F10174" s="4">
        <f>'[1]2025年已发货'!F:F</f>
        <v>0</v>
      </c>
      <c r="G10174" s="2">
        <f>'[1]2025年已发货'!G:G</f>
        <v>0</v>
      </c>
      <c r="H10174" s="2">
        <f>'[1]2025年已发货'!H:H</f>
        <v>0</v>
      </c>
      <c r="I10174" s="2">
        <f>'[1]2025年已发货'!I:I</f>
        <v>0</v>
      </c>
      <c r="J10174" s="2" vm="1" t="e">
        <f>_xlfn._xlws.FILTER(辅助信息!D:D,辅助信息!G:G=G10174)</f>
        <v>#VALUE!</v>
      </c>
    </row>
    <row r="10175" spans="1:10">
      <c r="A10175" s="2">
        <f>'[1]2025年已发货'!A:A</f>
        <v>0</v>
      </c>
      <c r="B10175" s="2">
        <f>'[1]2025年已发货'!B:B</f>
        <v>0</v>
      </c>
      <c r="C10175" s="2">
        <f>'[1]2025年已发货'!C:C</f>
        <v>0</v>
      </c>
      <c r="D10175" s="2">
        <f>'[1]2025年已发货'!D:D</f>
        <v>0</v>
      </c>
      <c r="E10175" s="2">
        <f>'[1]2025年已发货'!E:E</f>
        <v>0</v>
      </c>
      <c r="F10175" s="4">
        <f>'[1]2025年已发货'!F:F</f>
        <v>0</v>
      </c>
      <c r="G10175" s="2">
        <f>'[1]2025年已发货'!G:G</f>
        <v>0</v>
      </c>
      <c r="H10175" s="2">
        <f>'[1]2025年已发货'!H:H</f>
        <v>0</v>
      </c>
      <c r="I10175" s="2">
        <f>'[1]2025年已发货'!I:I</f>
        <v>0</v>
      </c>
      <c r="J10175" s="2" vm="1" t="e">
        <f>_xlfn._xlws.FILTER(辅助信息!D:D,辅助信息!G:G=G10175)</f>
        <v>#VALUE!</v>
      </c>
    </row>
    <row r="10176" spans="1:10">
      <c r="A10176" s="2">
        <f>'[1]2025年已发货'!A:A</f>
        <v>0</v>
      </c>
      <c r="B10176" s="2">
        <f>'[1]2025年已发货'!B:B</f>
        <v>0</v>
      </c>
      <c r="C10176" s="2">
        <f>'[1]2025年已发货'!C:C</f>
        <v>0</v>
      </c>
      <c r="D10176" s="2">
        <f>'[1]2025年已发货'!D:D</f>
        <v>0</v>
      </c>
      <c r="E10176" s="2">
        <f>'[1]2025年已发货'!E:E</f>
        <v>0</v>
      </c>
      <c r="F10176" s="4">
        <f>'[1]2025年已发货'!F:F</f>
        <v>0</v>
      </c>
      <c r="G10176" s="2">
        <f>'[1]2025年已发货'!G:G</f>
        <v>0</v>
      </c>
      <c r="H10176" s="2">
        <f>'[1]2025年已发货'!H:H</f>
        <v>0</v>
      </c>
      <c r="I10176" s="2">
        <f>'[1]2025年已发货'!I:I</f>
        <v>0</v>
      </c>
      <c r="J10176" s="2" vm="1" t="e">
        <f>_xlfn._xlws.FILTER(辅助信息!D:D,辅助信息!G:G=G10176)</f>
        <v>#VALUE!</v>
      </c>
    </row>
    <row r="10177" spans="1:10">
      <c r="A10177" s="2">
        <f>'[1]2025年已发货'!A:A</f>
        <v>0</v>
      </c>
      <c r="B10177" s="2">
        <f>'[1]2025年已发货'!B:B</f>
        <v>0</v>
      </c>
      <c r="C10177" s="2">
        <f>'[1]2025年已发货'!C:C</f>
        <v>0</v>
      </c>
      <c r="D10177" s="2">
        <f>'[1]2025年已发货'!D:D</f>
        <v>0</v>
      </c>
      <c r="E10177" s="2">
        <f>'[1]2025年已发货'!E:E</f>
        <v>0</v>
      </c>
      <c r="F10177" s="4">
        <f>'[1]2025年已发货'!F:F</f>
        <v>0</v>
      </c>
      <c r="G10177" s="2">
        <f>'[1]2025年已发货'!G:G</f>
        <v>0</v>
      </c>
      <c r="H10177" s="2">
        <f>'[1]2025年已发货'!H:H</f>
        <v>0</v>
      </c>
      <c r="I10177" s="2">
        <f>'[1]2025年已发货'!I:I</f>
        <v>0</v>
      </c>
      <c r="J10177" s="2" vm="1" t="e">
        <f>_xlfn._xlws.FILTER(辅助信息!D:D,辅助信息!G:G=G10177)</f>
        <v>#VALUE!</v>
      </c>
    </row>
    <row r="10178" spans="1:10">
      <c r="A10178" s="2">
        <f>'[1]2025年已发货'!A:A</f>
        <v>0</v>
      </c>
      <c r="B10178" s="2">
        <f>'[1]2025年已发货'!B:B</f>
        <v>0</v>
      </c>
      <c r="C10178" s="2">
        <f>'[1]2025年已发货'!C:C</f>
        <v>0</v>
      </c>
      <c r="D10178" s="2">
        <f>'[1]2025年已发货'!D:D</f>
        <v>0</v>
      </c>
      <c r="E10178" s="2">
        <f>'[1]2025年已发货'!E:E</f>
        <v>0</v>
      </c>
      <c r="F10178" s="4">
        <f>'[1]2025年已发货'!F:F</f>
        <v>0</v>
      </c>
      <c r="G10178" s="2">
        <f>'[1]2025年已发货'!G:G</f>
        <v>0</v>
      </c>
      <c r="H10178" s="2">
        <f>'[1]2025年已发货'!H:H</f>
        <v>0</v>
      </c>
      <c r="I10178" s="2">
        <f>'[1]2025年已发货'!I:I</f>
        <v>0</v>
      </c>
      <c r="J10178" s="2" vm="1" t="e">
        <f>_xlfn._xlws.FILTER(辅助信息!D:D,辅助信息!G:G=G10178)</f>
        <v>#VALUE!</v>
      </c>
    </row>
    <row r="10179" spans="1:10">
      <c r="A10179" s="2">
        <f>'[1]2025年已发货'!A:A</f>
        <v>0</v>
      </c>
      <c r="B10179" s="2">
        <f>'[1]2025年已发货'!B:B</f>
        <v>0</v>
      </c>
      <c r="C10179" s="2">
        <f>'[1]2025年已发货'!C:C</f>
        <v>0</v>
      </c>
      <c r="D10179" s="2">
        <f>'[1]2025年已发货'!D:D</f>
        <v>0</v>
      </c>
      <c r="E10179" s="2">
        <f>'[1]2025年已发货'!E:E</f>
        <v>0</v>
      </c>
      <c r="F10179" s="4">
        <f>'[1]2025年已发货'!F:F</f>
        <v>0</v>
      </c>
      <c r="G10179" s="2">
        <f>'[1]2025年已发货'!G:G</f>
        <v>0</v>
      </c>
      <c r="H10179" s="2">
        <f>'[1]2025年已发货'!H:H</f>
        <v>0</v>
      </c>
      <c r="I10179" s="2">
        <f>'[1]2025年已发货'!I:I</f>
        <v>0</v>
      </c>
      <c r="J10179" s="2" vm="1" t="e">
        <f>_xlfn._xlws.FILTER(辅助信息!D:D,辅助信息!G:G=G10179)</f>
        <v>#VALUE!</v>
      </c>
    </row>
    <row r="10180" spans="1:10">
      <c r="A10180" s="2">
        <f>'[1]2025年已发货'!A:A</f>
        <v>0</v>
      </c>
      <c r="B10180" s="2">
        <f>'[1]2025年已发货'!B:B</f>
        <v>0</v>
      </c>
      <c r="C10180" s="2">
        <f>'[1]2025年已发货'!C:C</f>
        <v>0</v>
      </c>
      <c r="D10180" s="2">
        <f>'[1]2025年已发货'!D:D</f>
        <v>0</v>
      </c>
      <c r="E10180" s="2">
        <f>'[1]2025年已发货'!E:E</f>
        <v>0</v>
      </c>
      <c r="F10180" s="4">
        <f>'[1]2025年已发货'!F:F</f>
        <v>0</v>
      </c>
      <c r="G10180" s="2">
        <f>'[1]2025年已发货'!G:G</f>
        <v>0</v>
      </c>
      <c r="H10180" s="2">
        <f>'[1]2025年已发货'!H:H</f>
        <v>0</v>
      </c>
      <c r="I10180" s="2">
        <f>'[1]2025年已发货'!I:I</f>
        <v>0</v>
      </c>
      <c r="J10180" s="2" vm="1" t="e">
        <f>_xlfn._xlws.FILTER(辅助信息!D:D,辅助信息!G:G=G10180)</f>
        <v>#VALUE!</v>
      </c>
    </row>
    <row r="10181" spans="1:10">
      <c r="A10181" s="2">
        <f>'[1]2025年已发货'!A:A</f>
        <v>0</v>
      </c>
      <c r="B10181" s="2">
        <f>'[1]2025年已发货'!B:B</f>
        <v>0</v>
      </c>
      <c r="C10181" s="2">
        <f>'[1]2025年已发货'!C:C</f>
        <v>0</v>
      </c>
      <c r="D10181" s="2">
        <f>'[1]2025年已发货'!D:D</f>
        <v>0</v>
      </c>
      <c r="E10181" s="2">
        <f>'[1]2025年已发货'!E:E</f>
        <v>0</v>
      </c>
      <c r="F10181" s="4">
        <f>'[1]2025年已发货'!F:F</f>
        <v>0</v>
      </c>
      <c r="G10181" s="2">
        <f>'[1]2025年已发货'!G:G</f>
        <v>0</v>
      </c>
      <c r="H10181" s="2">
        <f>'[1]2025年已发货'!H:H</f>
        <v>0</v>
      </c>
      <c r="I10181" s="2">
        <f>'[1]2025年已发货'!I:I</f>
        <v>0</v>
      </c>
      <c r="J10181" s="2" vm="1" t="e">
        <f>_xlfn._xlws.FILTER(辅助信息!D:D,辅助信息!G:G=G10181)</f>
        <v>#VALUE!</v>
      </c>
    </row>
    <row r="10182" spans="1:10">
      <c r="A10182" s="2">
        <f>'[1]2025年已发货'!A:A</f>
        <v>0</v>
      </c>
      <c r="B10182" s="2">
        <f>'[1]2025年已发货'!B:B</f>
        <v>0</v>
      </c>
      <c r="C10182" s="2">
        <f>'[1]2025年已发货'!C:C</f>
        <v>0</v>
      </c>
      <c r="D10182" s="2">
        <f>'[1]2025年已发货'!D:D</f>
        <v>0</v>
      </c>
      <c r="E10182" s="2">
        <f>'[1]2025年已发货'!E:E</f>
        <v>0</v>
      </c>
      <c r="F10182" s="4">
        <f>'[1]2025年已发货'!F:F</f>
        <v>0</v>
      </c>
      <c r="G10182" s="2">
        <f>'[1]2025年已发货'!G:G</f>
        <v>0</v>
      </c>
      <c r="H10182" s="2">
        <f>'[1]2025年已发货'!H:H</f>
        <v>0</v>
      </c>
      <c r="I10182" s="2">
        <f>'[1]2025年已发货'!I:I</f>
        <v>0</v>
      </c>
      <c r="J10182" s="2" vm="1" t="e">
        <f>_xlfn._xlws.FILTER(辅助信息!D:D,辅助信息!G:G=G10182)</f>
        <v>#VALUE!</v>
      </c>
    </row>
    <row r="10183" spans="1:10">
      <c r="A10183" s="2">
        <f>'[1]2025年已发货'!A:A</f>
        <v>0</v>
      </c>
      <c r="B10183" s="2">
        <f>'[1]2025年已发货'!B:B</f>
        <v>0</v>
      </c>
      <c r="C10183" s="2">
        <f>'[1]2025年已发货'!C:C</f>
        <v>0</v>
      </c>
      <c r="D10183" s="2">
        <f>'[1]2025年已发货'!D:D</f>
        <v>0</v>
      </c>
      <c r="E10183" s="2">
        <f>'[1]2025年已发货'!E:E</f>
        <v>0</v>
      </c>
      <c r="F10183" s="4">
        <f>'[1]2025年已发货'!F:F</f>
        <v>0</v>
      </c>
      <c r="G10183" s="2">
        <f>'[1]2025年已发货'!G:G</f>
        <v>0</v>
      </c>
      <c r="H10183" s="2">
        <f>'[1]2025年已发货'!H:H</f>
        <v>0</v>
      </c>
      <c r="I10183" s="2">
        <f>'[1]2025年已发货'!I:I</f>
        <v>0</v>
      </c>
      <c r="J10183" s="2" vm="1" t="e">
        <f>_xlfn._xlws.FILTER(辅助信息!D:D,辅助信息!G:G=G10183)</f>
        <v>#VALUE!</v>
      </c>
    </row>
    <row r="10184" spans="1:10">
      <c r="A10184" s="2">
        <f>'[1]2025年已发货'!A:A</f>
        <v>0</v>
      </c>
      <c r="B10184" s="2">
        <f>'[1]2025年已发货'!B:B</f>
        <v>0</v>
      </c>
      <c r="C10184" s="2">
        <f>'[1]2025年已发货'!C:C</f>
        <v>0</v>
      </c>
      <c r="D10184" s="2">
        <f>'[1]2025年已发货'!D:D</f>
        <v>0</v>
      </c>
      <c r="E10184" s="2">
        <f>'[1]2025年已发货'!E:E</f>
        <v>0</v>
      </c>
      <c r="F10184" s="4">
        <f>'[1]2025年已发货'!F:F</f>
        <v>0</v>
      </c>
      <c r="G10184" s="2">
        <f>'[1]2025年已发货'!G:G</f>
        <v>0</v>
      </c>
      <c r="H10184" s="2">
        <f>'[1]2025年已发货'!H:H</f>
        <v>0</v>
      </c>
      <c r="I10184" s="2">
        <f>'[1]2025年已发货'!I:I</f>
        <v>0</v>
      </c>
      <c r="J10184" s="2" vm="1" t="e">
        <f>_xlfn._xlws.FILTER(辅助信息!D:D,辅助信息!G:G=G10184)</f>
        <v>#VALUE!</v>
      </c>
    </row>
    <row r="10185" spans="1:10">
      <c r="A10185" s="2">
        <f>'[1]2025年已发货'!A:A</f>
        <v>0</v>
      </c>
      <c r="B10185" s="2">
        <f>'[1]2025年已发货'!B:B</f>
        <v>0</v>
      </c>
      <c r="C10185" s="2">
        <f>'[1]2025年已发货'!C:C</f>
        <v>0</v>
      </c>
      <c r="D10185" s="2">
        <f>'[1]2025年已发货'!D:D</f>
        <v>0</v>
      </c>
      <c r="E10185" s="2">
        <f>'[1]2025年已发货'!E:E</f>
        <v>0</v>
      </c>
      <c r="F10185" s="4">
        <f>'[1]2025年已发货'!F:F</f>
        <v>0</v>
      </c>
      <c r="G10185" s="2">
        <f>'[1]2025年已发货'!G:G</f>
        <v>0</v>
      </c>
      <c r="H10185" s="2">
        <f>'[1]2025年已发货'!H:H</f>
        <v>0</v>
      </c>
      <c r="I10185" s="2">
        <f>'[1]2025年已发货'!I:I</f>
        <v>0</v>
      </c>
      <c r="J10185" s="2" vm="1" t="e">
        <f>_xlfn._xlws.FILTER(辅助信息!D:D,辅助信息!G:G=G10185)</f>
        <v>#VALUE!</v>
      </c>
    </row>
    <row r="10186" spans="1:10">
      <c r="A10186" s="2">
        <f>'[1]2025年已发货'!A:A</f>
        <v>0</v>
      </c>
      <c r="B10186" s="2">
        <f>'[1]2025年已发货'!B:B</f>
        <v>0</v>
      </c>
      <c r="C10186" s="2">
        <f>'[1]2025年已发货'!C:C</f>
        <v>0</v>
      </c>
      <c r="D10186" s="2">
        <f>'[1]2025年已发货'!D:D</f>
        <v>0</v>
      </c>
      <c r="E10186" s="2">
        <f>'[1]2025年已发货'!E:E</f>
        <v>0</v>
      </c>
      <c r="F10186" s="4">
        <f>'[1]2025年已发货'!F:F</f>
        <v>0</v>
      </c>
      <c r="G10186" s="2">
        <f>'[1]2025年已发货'!G:G</f>
        <v>0</v>
      </c>
      <c r="H10186" s="2">
        <f>'[1]2025年已发货'!H:H</f>
        <v>0</v>
      </c>
      <c r="I10186" s="2">
        <f>'[1]2025年已发货'!I:I</f>
        <v>0</v>
      </c>
      <c r="J10186" s="2" vm="1" t="e">
        <f>_xlfn._xlws.FILTER(辅助信息!D:D,辅助信息!G:G=G10186)</f>
        <v>#VALUE!</v>
      </c>
    </row>
    <row r="10187" spans="1:10">
      <c r="A10187" s="2">
        <f>'[1]2025年已发货'!A:A</f>
        <v>0</v>
      </c>
      <c r="B10187" s="2">
        <f>'[1]2025年已发货'!B:B</f>
        <v>0</v>
      </c>
      <c r="C10187" s="2">
        <f>'[1]2025年已发货'!C:C</f>
        <v>0</v>
      </c>
      <c r="D10187" s="2">
        <f>'[1]2025年已发货'!D:D</f>
        <v>0</v>
      </c>
      <c r="E10187" s="2">
        <f>'[1]2025年已发货'!E:E</f>
        <v>0</v>
      </c>
      <c r="F10187" s="4">
        <f>'[1]2025年已发货'!F:F</f>
        <v>0</v>
      </c>
      <c r="G10187" s="2">
        <f>'[1]2025年已发货'!G:G</f>
        <v>0</v>
      </c>
      <c r="H10187" s="2">
        <f>'[1]2025年已发货'!H:H</f>
        <v>0</v>
      </c>
      <c r="I10187" s="2">
        <f>'[1]2025年已发货'!I:I</f>
        <v>0</v>
      </c>
      <c r="J10187" s="2" vm="1" t="e">
        <f>_xlfn._xlws.FILTER(辅助信息!D:D,辅助信息!G:G=G10187)</f>
        <v>#VALUE!</v>
      </c>
    </row>
    <row r="10188" spans="1:10">
      <c r="A10188" s="2">
        <f>'[1]2025年已发货'!A:A</f>
        <v>0</v>
      </c>
      <c r="B10188" s="2">
        <f>'[1]2025年已发货'!B:B</f>
        <v>0</v>
      </c>
      <c r="C10188" s="2">
        <f>'[1]2025年已发货'!C:C</f>
        <v>0</v>
      </c>
      <c r="D10188" s="2">
        <f>'[1]2025年已发货'!D:D</f>
        <v>0</v>
      </c>
      <c r="E10188" s="2">
        <f>'[1]2025年已发货'!E:E</f>
        <v>0</v>
      </c>
      <c r="F10188" s="4">
        <f>'[1]2025年已发货'!F:F</f>
        <v>0</v>
      </c>
      <c r="G10188" s="2">
        <f>'[1]2025年已发货'!G:G</f>
        <v>0</v>
      </c>
      <c r="H10188" s="2">
        <f>'[1]2025年已发货'!H:H</f>
        <v>0</v>
      </c>
      <c r="I10188" s="2">
        <f>'[1]2025年已发货'!I:I</f>
        <v>0</v>
      </c>
      <c r="J10188" s="2" vm="1" t="e">
        <f>_xlfn._xlws.FILTER(辅助信息!D:D,辅助信息!G:G=G10188)</f>
        <v>#VALUE!</v>
      </c>
    </row>
    <row r="10189" spans="1:10">
      <c r="A10189" s="2">
        <f>'[1]2025年已发货'!A:A</f>
        <v>0</v>
      </c>
      <c r="B10189" s="2">
        <f>'[1]2025年已发货'!B:B</f>
        <v>0</v>
      </c>
      <c r="C10189" s="2">
        <f>'[1]2025年已发货'!C:C</f>
        <v>0</v>
      </c>
      <c r="D10189" s="2">
        <f>'[1]2025年已发货'!D:D</f>
        <v>0</v>
      </c>
      <c r="E10189" s="2">
        <f>'[1]2025年已发货'!E:E</f>
        <v>0</v>
      </c>
      <c r="F10189" s="4">
        <f>'[1]2025年已发货'!F:F</f>
        <v>0</v>
      </c>
      <c r="G10189" s="2">
        <f>'[1]2025年已发货'!G:G</f>
        <v>0</v>
      </c>
      <c r="H10189" s="2">
        <f>'[1]2025年已发货'!H:H</f>
        <v>0</v>
      </c>
      <c r="I10189" s="2">
        <f>'[1]2025年已发货'!I:I</f>
        <v>0</v>
      </c>
      <c r="J10189" s="2" vm="1" t="e">
        <f>_xlfn._xlws.FILTER(辅助信息!D:D,辅助信息!G:G=G10189)</f>
        <v>#VALUE!</v>
      </c>
    </row>
    <row r="10190" spans="1:10">
      <c r="A10190" s="2">
        <f>'[1]2025年已发货'!A:A</f>
        <v>0</v>
      </c>
      <c r="B10190" s="2">
        <f>'[1]2025年已发货'!B:B</f>
        <v>0</v>
      </c>
      <c r="C10190" s="2">
        <f>'[1]2025年已发货'!C:C</f>
        <v>0</v>
      </c>
      <c r="D10190" s="2">
        <f>'[1]2025年已发货'!D:D</f>
        <v>0</v>
      </c>
      <c r="E10190" s="2">
        <f>'[1]2025年已发货'!E:E</f>
        <v>0</v>
      </c>
      <c r="F10190" s="4">
        <f>'[1]2025年已发货'!F:F</f>
        <v>0</v>
      </c>
      <c r="G10190" s="2">
        <f>'[1]2025年已发货'!G:G</f>
        <v>0</v>
      </c>
      <c r="H10190" s="2">
        <f>'[1]2025年已发货'!H:H</f>
        <v>0</v>
      </c>
      <c r="I10190" s="2">
        <f>'[1]2025年已发货'!I:I</f>
        <v>0</v>
      </c>
      <c r="J10190" s="2" vm="1" t="e">
        <f>_xlfn._xlws.FILTER(辅助信息!D:D,辅助信息!G:G=G10190)</f>
        <v>#VALUE!</v>
      </c>
    </row>
    <row r="10191" spans="1:10">
      <c r="A10191" s="2">
        <f>'[1]2025年已发货'!A:A</f>
        <v>0</v>
      </c>
      <c r="B10191" s="2">
        <f>'[1]2025年已发货'!B:B</f>
        <v>0</v>
      </c>
      <c r="C10191" s="2">
        <f>'[1]2025年已发货'!C:C</f>
        <v>0</v>
      </c>
      <c r="D10191" s="2">
        <f>'[1]2025年已发货'!D:D</f>
        <v>0</v>
      </c>
      <c r="E10191" s="2">
        <f>'[1]2025年已发货'!E:E</f>
        <v>0</v>
      </c>
      <c r="F10191" s="4">
        <f>'[1]2025年已发货'!F:F</f>
        <v>0</v>
      </c>
      <c r="G10191" s="2">
        <f>'[1]2025年已发货'!G:G</f>
        <v>0</v>
      </c>
      <c r="H10191" s="2">
        <f>'[1]2025年已发货'!H:H</f>
        <v>0</v>
      </c>
      <c r="I10191" s="2">
        <f>'[1]2025年已发货'!I:I</f>
        <v>0</v>
      </c>
      <c r="J10191" s="2" vm="1" t="e">
        <f>_xlfn._xlws.FILTER(辅助信息!D:D,辅助信息!G:G=G10191)</f>
        <v>#VALUE!</v>
      </c>
    </row>
    <row r="10192" spans="1:10">
      <c r="A10192" s="2">
        <f>'[1]2025年已发货'!A:A</f>
        <v>0</v>
      </c>
      <c r="B10192" s="2">
        <f>'[1]2025年已发货'!B:B</f>
        <v>0</v>
      </c>
      <c r="C10192" s="2">
        <f>'[1]2025年已发货'!C:C</f>
        <v>0</v>
      </c>
      <c r="D10192" s="2">
        <f>'[1]2025年已发货'!D:D</f>
        <v>0</v>
      </c>
      <c r="E10192" s="2">
        <f>'[1]2025年已发货'!E:E</f>
        <v>0</v>
      </c>
      <c r="F10192" s="4">
        <f>'[1]2025年已发货'!F:F</f>
        <v>0</v>
      </c>
      <c r="G10192" s="2">
        <f>'[1]2025年已发货'!G:G</f>
        <v>0</v>
      </c>
      <c r="H10192" s="2">
        <f>'[1]2025年已发货'!H:H</f>
        <v>0</v>
      </c>
      <c r="I10192" s="2">
        <f>'[1]2025年已发货'!I:I</f>
        <v>0</v>
      </c>
      <c r="J10192" s="2" vm="1" t="e">
        <f>_xlfn._xlws.FILTER(辅助信息!D:D,辅助信息!G:G=G10192)</f>
        <v>#VALUE!</v>
      </c>
    </row>
    <row r="10193" spans="1:10">
      <c r="A10193" s="2">
        <f>'[1]2025年已发货'!A:A</f>
        <v>0</v>
      </c>
      <c r="B10193" s="2">
        <f>'[1]2025年已发货'!B:B</f>
        <v>0</v>
      </c>
      <c r="C10193" s="2">
        <f>'[1]2025年已发货'!C:C</f>
        <v>0</v>
      </c>
      <c r="D10193" s="2">
        <f>'[1]2025年已发货'!D:D</f>
        <v>0</v>
      </c>
      <c r="E10193" s="2">
        <f>'[1]2025年已发货'!E:E</f>
        <v>0</v>
      </c>
      <c r="F10193" s="4">
        <f>'[1]2025年已发货'!F:F</f>
        <v>0</v>
      </c>
      <c r="G10193" s="2">
        <f>'[1]2025年已发货'!G:G</f>
        <v>0</v>
      </c>
      <c r="H10193" s="2">
        <f>'[1]2025年已发货'!H:H</f>
        <v>0</v>
      </c>
      <c r="I10193" s="2">
        <f>'[1]2025年已发货'!I:I</f>
        <v>0</v>
      </c>
      <c r="J10193" s="2" vm="1" t="e">
        <f>_xlfn._xlws.FILTER(辅助信息!D:D,辅助信息!G:G=G10193)</f>
        <v>#VALUE!</v>
      </c>
    </row>
    <row r="10194" spans="1:10">
      <c r="A10194" s="2">
        <f>'[1]2025年已发货'!A:A</f>
        <v>0</v>
      </c>
      <c r="B10194" s="2">
        <f>'[1]2025年已发货'!B:B</f>
        <v>0</v>
      </c>
      <c r="C10194" s="2">
        <f>'[1]2025年已发货'!C:C</f>
        <v>0</v>
      </c>
      <c r="D10194" s="2">
        <f>'[1]2025年已发货'!D:D</f>
        <v>0</v>
      </c>
      <c r="E10194" s="2">
        <f>'[1]2025年已发货'!E:E</f>
        <v>0</v>
      </c>
      <c r="F10194" s="4">
        <f>'[1]2025年已发货'!F:F</f>
        <v>0</v>
      </c>
      <c r="G10194" s="2">
        <f>'[1]2025年已发货'!G:G</f>
        <v>0</v>
      </c>
      <c r="H10194" s="2">
        <f>'[1]2025年已发货'!H:H</f>
        <v>0</v>
      </c>
      <c r="I10194" s="2">
        <f>'[1]2025年已发货'!I:I</f>
        <v>0</v>
      </c>
      <c r="J10194" s="2" vm="1" t="e">
        <f>_xlfn._xlws.FILTER(辅助信息!D:D,辅助信息!G:G=G10194)</f>
        <v>#VALUE!</v>
      </c>
    </row>
    <row r="10195" spans="1:10">
      <c r="A10195" s="2">
        <f>'[1]2025年已发货'!A:A</f>
        <v>0</v>
      </c>
      <c r="B10195" s="2">
        <f>'[1]2025年已发货'!B:B</f>
        <v>0</v>
      </c>
      <c r="C10195" s="2">
        <f>'[1]2025年已发货'!C:C</f>
        <v>0</v>
      </c>
      <c r="D10195" s="2">
        <f>'[1]2025年已发货'!D:D</f>
        <v>0</v>
      </c>
      <c r="E10195" s="2">
        <f>'[1]2025年已发货'!E:E</f>
        <v>0</v>
      </c>
      <c r="F10195" s="4">
        <f>'[1]2025年已发货'!F:F</f>
        <v>0</v>
      </c>
      <c r="G10195" s="2">
        <f>'[1]2025年已发货'!G:G</f>
        <v>0</v>
      </c>
      <c r="H10195" s="2">
        <f>'[1]2025年已发货'!H:H</f>
        <v>0</v>
      </c>
      <c r="I10195" s="2">
        <f>'[1]2025年已发货'!I:I</f>
        <v>0</v>
      </c>
      <c r="J10195" s="2" vm="1" t="e">
        <f>_xlfn._xlws.FILTER(辅助信息!D:D,辅助信息!G:G=G10195)</f>
        <v>#VALUE!</v>
      </c>
    </row>
    <row r="10196" spans="1:10">
      <c r="A10196" s="2">
        <f>'[1]2025年已发货'!A:A</f>
        <v>0</v>
      </c>
      <c r="B10196" s="2">
        <f>'[1]2025年已发货'!B:B</f>
        <v>0</v>
      </c>
      <c r="C10196" s="2">
        <f>'[1]2025年已发货'!C:C</f>
        <v>0</v>
      </c>
      <c r="D10196" s="2">
        <f>'[1]2025年已发货'!D:D</f>
        <v>0</v>
      </c>
      <c r="E10196" s="2">
        <f>'[1]2025年已发货'!E:E</f>
        <v>0</v>
      </c>
      <c r="F10196" s="4">
        <f>'[1]2025年已发货'!F:F</f>
        <v>0</v>
      </c>
      <c r="G10196" s="2">
        <f>'[1]2025年已发货'!G:G</f>
        <v>0</v>
      </c>
      <c r="H10196" s="2">
        <f>'[1]2025年已发货'!H:H</f>
        <v>0</v>
      </c>
      <c r="I10196" s="2">
        <f>'[1]2025年已发货'!I:I</f>
        <v>0</v>
      </c>
      <c r="J10196" s="2" vm="1" t="e">
        <f>_xlfn._xlws.FILTER(辅助信息!D:D,辅助信息!G:G=G10196)</f>
        <v>#VALUE!</v>
      </c>
    </row>
    <row r="10197" spans="1:10">
      <c r="A10197" s="2">
        <f>'[1]2025年已发货'!A:A</f>
        <v>0</v>
      </c>
      <c r="B10197" s="2">
        <f>'[1]2025年已发货'!B:B</f>
        <v>0</v>
      </c>
      <c r="C10197" s="2">
        <f>'[1]2025年已发货'!C:C</f>
        <v>0</v>
      </c>
      <c r="D10197" s="2">
        <f>'[1]2025年已发货'!D:D</f>
        <v>0</v>
      </c>
      <c r="E10197" s="2">
        <f>'[1]2025年已发货'!E:E</f>
        <v>0</v>
      </c>
      <c r="F10197" s="4">
        <f>'[1]2025年已发货'!F:F</f>
        <v>0</v>
      </c>
      <c r="G10197" s="2">
        <f>'[1]2025年已发货'!G:G</f>
        <v>0</v>
      </c>
      <c r="H10197" s="2">
        <f>'[1]2025年已发货'!H:H</f>
        <v>0</v>
      </c>
      <c r="I10197" s="2">
        <f>'[1]2025年已发货'!I:I</f>
        <v>0</v>
      </c>
      <c r="J10197" s="2" vm="1" t="e">
        <f>_xlfn._xlws.FILTER(辅助信息!D:D,辅助信息!G:G=G10197)</f>
        <v>#VALUE!</v>
      </c>
    </row>
    <row r="10198" spans="1:10">
      <c r="A10198" s="2">
        <f>'[1]2025年已发货'!A:A</f>
        <v>0</v>
      </c>
      <c r="B10198" s="2">
        <f>'[1]2025年已发货'!B:B</f>
        <v>0</v>
      </c>
      <c r="C10198" s="2">
        <f>'[1]2025年已发货'!C:C</f>
        <v>0</v>
      </c>
      <c r="D10198" s="2">
        <f>'[1]2025年已发货'!D:D</f>
        <v>0</v>
      </c>
      <c r="E10198" s="2">
        <f>'[1]2025年已发货'!E:E</f>
        <v>0</v>
      </c>
      <c r="F10198" s="4">
        <f>'[1]2025年已发货'!F:F</f>
        <v>0</v>
      </c>
      <c r="G10198" s="2">
        <f>'[1]2025年已发货'!G:G</f>
        <v>0</v>
      </c>
      <c r="H10198" s="2">
        <f>'[1]2025年已发货'!H:H</f>
        <v>0</v>
      </c>
      <c r="I10198" s="2">
        <f>'[1]2025年已发货'!I:I</f>
        <v>0</v>
      </c>
      <c r="J10198" s="2" vm="1" t="e">
        <f>_xlfn._xlws.FILTER(辅助信息!D:D,辅助信息!G:G=G10198)</f>
        <v>#VALUE!</v>
      </c>
    </row>
    <row r="10199" spans="1:10">
      <c r="A10199" s="2">
        <f>'[1]2025年已发货'!A:A</f>
        <v>0</v>
      </c>
      <c r="B10199" s="2">
        <f>'[1]2025年已发货'!B:B</f>
        <v>0</v>
      </c>
      <c r="C10199" s="2">
        <f>'[1]2025年已发货'!C:C</f>
        <v>0</v>
      </c>
      <c r="D10199" s="2">
        <f>'[1]2025年已发货'!D:D</f>
        <v>0</v>
      </c>
      <c r="E10199" s="2">
        <f>'[1]2025年已发货'!E:E</f>
        <v>0</v>
      </c>
      <c r="F10199" s="4">
        <f>'[1]2025年已发货'!F:F</f>
        <v>0</v>
      </c>
      <c r="G10199" s="2">
        <f>'[1]2025年已发货'!G:G</f>
        <v>0</v>
      </c>
      <c r="H10199" s="2">
        <f>'[1]2025年已发货'!H:H</f>
        <v>0</v>
      </c>
      <c r="I10199" s="2">
        <f>'[1]2025年已发货'!I:I</f>
        <v>0</v>
      </c>
      <c r="J10199" s="2" vm="1" t="e">
        <f>_xlfn._xlws.FILTER(辅助信息!D:D,辅助信息!G:G=G10199)</f>
        <v>#VALUE!</v>
      </c>
    </row>
    <row r="10200" spans="1:10">
      <c r="A10200" s="2">
        <f>'[1]2025年已发货'!A:A</f>
        <v>0</v>
      </c>
      <c r="B10200" s="2">
        <f>'[1]2025年已发货'!B:B</f>
        <v>0</v>
      </c>
      <c r="C10200" s="2">
        <f>'[1]2025年已发货'!C:C</f>
        <v>0</v>
      </c>
      <c r="D10200" s="2">
        <f>'[1]2025年已发货'!D:D</f>
        <v>0</v>
      </c>
      <c r="E10200" s="2">
        <f>'[1]2025年已发货'!E:E</f>
        <v>0</v>
      </c>
      <c r="F10200" s="4">
        <f>'[1]2025年已发货'!F:F</f>
        <v>0</v>
      </c>
      <c r="G10200" s="2">
        <f>'[1]2025年已发货'!G:G</f>
        <v>0</v>
      </c>
      <c r="H10200" s="2">
        <f>'[1]2025年已发货'!H:H</f>
        <v>0</v>
      </c>
      <c r="I10200" s="2">
        <f>'[1]2025年已发货'!I:I</f>
        <v>0</v>
      </c>
      <c r="J10200" s="2" vm="1" t="e">
        <f>_xlfn._xlws.FILTER(辅助信息!D:D,辅助信息!G:G=G10200)</f>
        <v>#VALUE!</v>
      </c>
    </row>
    <row r="10201" spans="1:10">
      <c r="A10201" s="2">
        <f>'[1]2025年已发货'!A:A</f>
        <v>0</v>
      </c>
      <c r="B10201" s="2">
        <f>'[1]2025年已发货'!B:B</f>
        <v>0</v>
      </c>
      <c r="C10201" s="2">
        <f>'[1]2025年已发货'!C:C</f>
        <v>0</v>
      </c>
      <c r="D10201" s="2">
        <f>'[1]2025年已发货'!D:D</f>
        <v>0</v>
      </c>
      <c r="E10201" s="2">
        <f>'[1]2025年已发货'!E:E</f>
        <v>0</v>
      </c>
      <c r="F10201" s="4">
        <f>'[1]2025年已发货'!F:F</f>
        <v>0</v>
      </c>
      <c r="G10201" s="2">
        <f>'[1]2025年已发货'!G:G</f>
        <v>0</v>
      </c>
      <c r="H10201" s="2">
        <f>'[1]2025年已发货'!H:H</f>
        <v>0</v>
      </c>
      <c r="I10201" s="2">
        <f>'[1]2025年已发货'!I:I</f>
        <v>0</v>
      </c>
      <c r="J10201" s="2" vm="1" t="e">
        <f>_xlfn._xlws.FILTER(辅助信息!D:D,辅助信息!G:G=G10201)</f>
        <v>#VALUE!</v>
      </c>
    </row>
    <row r="10202" spans="1:10">
      <c r="A10202" s="2">
        <f>'[1]2025年已发货'!A:A</f>
        <v>0</v>
      </c>
      <c r="B10202" s="2">
        <f>'[1]2025年已发货'!B:B</f>
        <v>0</v>
      </c>
      <c r="C10202" s="2">
        <f>'[1]2025年已发货'!C:C</f>
        <v>0</v>
      </c>
      <c r="D10202" s="2">
        <f>'[1]2025年已发货'!D:D</f>
        <v>0</v>
      </c>
      <c r="E10202" s="2">
        <f>'[1]2025年已发货'!E:E</f>
        <v>0</v>
      </c>
      <c r="F10202" s="4">
        <f>'[1]2025年已发货'!F:F</f>
        <v>0</v>
      </c>
      <c r="G10202" s="2">
        <f>'[1]2025年已发货'!G:G</f>
        <v>0</v>
      </c>
      <c r="H10202" s="2">
        <f>'[1]2025年已发货'!H:H</f>
        <v>0</v>
      </c>
      <c r="I10202" s="2">
        <f>'[1]2025年已发货'!I:I</f>
        <v>0</v>
      </c>
      <c r="J10202" s="2" vm="1" t="e">
        <f>_xlfn._xlws.FILTER(辅助信息!D:D,辅助信息!G:G=G10202)</f>
        <v>#VALUE!</v>
      </c>
    </row>
    <row r="10203" spans="1:10">
      <c r="A10203" s="2">
        <f>'[1]2025年已发货'!A:A</f>
        <v>0</v>
      </c>
      <c r="B10203" s="2">
        <f>'[1]2025年已发货'!B:B</f>
        <v>0</v>
      </c>
      <c r="C10203" s="2">
        <f>'[1]2025年已发货'!C:C</f>
        <v>0</v>
      </c>
      <c r="D10203" s="2">
        <f>'[1]2025年已发货'!D:D</f>
        <v>0</v>
      </c>
      <c r="E10203" s="2">
        <f>'[1]2025年已发货'!E:E</f>
        <v>0</v>
      </c>
      <c r="F10203" s="4">
        <f>'[1]2025年已发货'!F:F</f>
        <v>0</v>
      </c>
      <c r="G10203" s="2">
        <f>'[1]2025年已发货'!G:G</f>
        <v>0</v>
      </c>
      <c r="H10203" s="2">
        <f>'[1]2025年已发货'!H:H</f>
        <v>0</v>
      </c>
      <c r="I10203" s="2">
        <f>'[1]2025年已发货'!I:I</f>
        <v>0</v>
      </c>
      <c r="J10203" s="2" vm="1" t="e">
        <f>_xlfn._xlws.FILTER(辅助信息!D:D,辅助信息!G:G=G10203)</f>
        <v>#VALUE!</v>
      </c>
    </row>
    <row r="10204" spans="1:10">
      <c r="A10204" s="2">
        <f>'[1]2025年已发货'!A:A</f>
        <v>0</v>
      </c>
      <c r="B10204" s="2">
        <f>'[1]2025年已发货'!B:B</f>
        <v>0</v>
      </c>
      <c r="C10204" s="2">
        <f>'[1]2025年已发货'!C:C</f>
        <v>0</v>
      </c>
      <c r="D10204" s="2">
        <f>'[1]2025年已发货'!D:D</f>
        <v>0</v>
      </c>
      <c r="E10204" s="2">
        <f>'[1]2025年已发货'!E:E</f>
        <v>0</v>
      </c>
      <c r="F10204" s="4">
        <f>'[1]2025年已发货'!F:F</f>
        <v>0</v>
      </c>
      <c r="G10204" s="2">
        <f>'[1]2025年已发货'!G:G</f>
        <v>0</v>
      </c>
      <c r="H10204" s="2">
        <f>'[1]2025年已发货'!H:H</f>
        <v>0</v>
      </c>
      <c r="I10204" s="2">
        <f>'[1]2025年已发货'!I:I</f>
        <v>0</v>
      </c>
      <c r="J10204" s="2" vm="1" t="e">
        <f>_xlfn._xlws.FILTER(辅助信息!D:D,辅助信息!G:G=G10204)</f>
        <v>#VALUE!</v>
      </c>
    </row>
    <row r="10205" spans="1:10">
      <c r="A10205" s="2">
        <f>'[1]2025年已发货'!A:A</f>
        <v>0</v>
      </c>
      <c r="B10205" s="2">
        <f>'[1]2025年已发货'!B:B</f>
        <v>0</v>
      </c>
      <c r="C10205" s="2">
        <f>'[1]2025年已发货'!C:C</f>
        <v>0</v>
      </c>
      <c r="D10205" s="2">
        <f>'[1]2025年已发货'!D:D</f>
        <v>0</v>
      </c>
      <c r="E10205" s="2">
        <f>'[1]2025年已发货'!E:E</f>
        <v>0</v>
      </c>
      <c r="F10205" s="4">
        <f>'[1]2025年已发货'!F:F</f>
        <v>0</v>
      </c>
      <c r="G10205" s="2">
        <f>'[1]2025年已发货'!G:G</f>
        <v>0</v>
      </c>
      <c r="H10205" s="2">
        <f>'[1]2025年已发货'!H:H</f>
        <v>0</v>
      </c>
      <c r="I10205" s="2">
        <f>'[1]2025年已发货'!I:I</f>
        <v>0</v>
      </c>
      <c r="J10205" s="2" vm="1" t="e">
        <f>_xlfn._xlws.FILTER(辅助信息!D:D,辅助信息!G:G=G10205)</f>
        <v>#VALUE!</v>
      </c>
    </row>
    <row r="10206" spans="1:10">
      <c r="A10206" s="2">
        <f>'[1]2025年已发货'!A:A</f>
        <v>0</v>
      </c>
      <c r="B10206" s="2">
        <f>'[1]2025年已发货'!B:B</f>
        <v>0</v>
      </c>
      <c r="C10206" s="2">
        <f>'[1]2025年已发货'!C:C</f>
        <v>0</v>
      </c>
      <c r="D10206" s="2">
        <f>'[1]2025年已发货'!D:D</f>
        <v>0</v>
      </c>
      <c r="E10206" s="2">
        <f>'[1]2025年已发货'!E:E</f>
        <v>0</v>
      </c>
      <c r="F10206" s="4">
        <f>'[1]2025年已发货'!F:F</f>
        <v>0</v>
      </c>
      <c r="G10206" s="2">
        <f>'[1]2025年已发货'!G:G</f>
        <v>0</v>
      </c>
      <c r="H10206" s="2">
        <f>'[1]2025年已发货'!H:H</f>
        <v>0</v>
      </c>
      <c r="I10206" s="2">
        <f>'[1]2025年已发货'!I:I</f>
        <v>0</v>
      </c>
      <c r="J10206" s="2" vm="1" t="e">
        <f>_xlfn._xlws.FILTER(辅助信息!D:D,辅助信息!G:G=G10206)</f>
        <v>#VALUE!</v>
      </c>
    </row>
    <row r="10207" spans="1:10">
      <c r="A10207" s="2">
        <f>'[1]2025年已发货'!A:A</f>
        <v>0</v>
      </c>
      <c r="B10207" s="2">
        <f>'[1]2025年已发货'!B:B</f>
        <v>0</v>
      </c>
      <c r="C10207" s="2">
        <f>'[1]2025年已发货'!C:C</f>
        <v>0</v>
      </c>
      <c r="D10207" s="2">
        <f>'[1]2025年已发货'!D:D</f>
        <v>0</v>
      </c>
      <c r="E10207" s="2">
        <f>'[1]2025年已发货'!E:E</f>
        <v>0</v>
      </c>
      <c r="F10207" s="4">
        <f>'[1]2025年已发货'!F:F</f>
        <v>0</v>
      </c>
      <c r="G10207" s="2">
        <f>'[1]2025年已发货'!G:G</f>
        <v>0</v>
      </c>
      <c r="H10207" s="2">
        <f>'[1]2025年已发货'!H:H</f>
        <v>0</v>
      </c>
      <c r="I10207" s="2">
        <f>'[1]2025年已发货'!I:I</f>
        <v>0</v>
      </c>
      <c r="J10207" s="2" vm="1" t="e">
        <f>_xlfn._xlws.FILTER(辅助信息!D:D,辅助信息!G:G=G10207)</f>
        <v>#VALUE!</v>
      </c>
    </row>
    <row r="10208" spans="1:10">
      <c r="A10208" s="2">
        <f>'[1]2025年已发货'!A:A</f>
        <v>0</v>
      </c>
      <c r="B10208" s="2">
        <f>'[1]2025年已发货'!B:B</f>
        <v>0</v>
      </c>
      <c r="C10208" s="2">
        <f>'[1]2025年已发货'!C:C</f>
        <v>0</v>
      </c>
      <c r="D10208" s="2">
        <f>'[1]2025年已发货'!D:D</f>
        <v>0</v>
      </c>
      <c r="E10208" s="2">
        <f>'[1]2025年已发货'!E:E</f>
        <v>0</v>
      </c>
      <c r="F10208" s="4">
        <f>'[1]2025年已发货'!F:F</f>
        <v>0</v>
      </c>
      <c r="G10208" s="2">
        <f>'[1]2025年已发货'!G:G</f>
        <v>0</v>
      </c>
      <c r="H10208" s="2">
        <f>'[1]2025年已发货'!H:H</f>
        <v>0</v>
      </c>
      <c r="I10208" s="2">
        <f>'[1]2025年已发货'!I:I</f>
        <v>0</v>
      </c>
      <c r="J10208" s="2" vm="1" t="e">
        <f>_xlfn._xlws.FILTER(辅助信息!D:D,辅助信息!G:G=G10208)</f>
        <v>#VALUE!</v>
      </c>
    </row>
    <row r="10209" spans="1:10">
      <c r="A10209" s="2">
        <f>'[1]2025年已发货'!A:A</f>
        <v>0</v>
      </c>
      <c r="B10209" s="2">
        <f>'[1]2025年已发货'!B:B</f>
        <v>0</v>
      </c>
      <c r="C10209" s="2">
        <f>'[1]2025年已发货'!C:C</f>
        <v>0</v>
      </c>
      <c r="D10209" s="2">
        <f>'[1]2025年已发货'!D:D</f>
        <v>0</v>
      </c>
      <c r="E10209" s="2">
        <f>'[1]2025年已发货'!E:E</f>
        <v>0</v>
      </c>
      <c r="F10209" s="4">
        <f>'[1]2025年已发货'!F:F</f>
        <v>0</v>
      </c>
      <c r="G10209" s="2">
        <f>'[1]2025年已发货'!G:G</f>
        <v>0</v>
      </c>
      <c r="H10209" s="2">
        <f>'[1]2025年已发货'!H:H</f>
        <v>0</v>
      </c>
      <c r="I10209" s="2">
        <f>'[1]2025年已发货'!I:I</f>
        <v>0</v>
      </c>
      <c r="J10209" s="2" vm="1" t="e">
        <f>_xlfn._xlws.FILTER(辅助信息!D:D,辅助信息!G:G=G10209)</f>
        <v>#VALUE!</v>
      </c>
    </row>
    <row r="10210" spans="1:10">
      <c r="A10210" s="2">
        <f>'[1]2025年已发货'!A:A</f>
        <v>0</v>
      </c>
      <c r="B10210" s="2">
        <f>'[1]2025年已发货'!B:B</f>
        <v>0</v>
      </c>
      <c r="C10210" s="2">
        <f>'[1]2025年已发货'!C:C</f>
        <v>0</v>
      </c>
      <c r="D10210" s="2">
        <f>'[1]2025年已发货'!D:D</f>
        <v>0</v>
      </c>
      <c r="E10210" s="2">
        <f>'[1]2025年已发货'!E:E</f>
        <v>0</v>
      </c>
      <c r="F10210" s="4">
        <f>'[1]2025年已发货'!F:F</f>
        <v>0</v>
      </c>
      <c r="G10210" s="2">
        <f>'[1]2025年已发货'!G:G</f>
        <v>0</v>
      </c>
      <c r="H10210" s="2">
        <f>'[1]2025年已发货'!H:H</f>
        <v>0</v>
      </c>
      <c r="I10210" s="2">
        <f>'[1]2025年已发货'!I:I</f>
        <v>0</v>
      </c>
      <c r="J10210" s="2" vm="1" t="e">
        <f>_xlfn._xlws.FILTER(辅助信息!D:D,辅助信息!G:G=G10210)</f>
        <v>#VALUE!</v>
      </c>
    </row>
    <row r="10211" spans="1:10">
      <c r="A10211" s="2">
        <f>'[1]2025年已发货'!A:A</f>
        <v>0</v>
      </c>
      <c r="B10211" s="2">
        <f>'[1]2025年已发货'!B:B</f>
        <v>0</v>
      </c>
      <c r="C10211" s="2">
        <f>'[1]2025年已发货'!C:C</f>
        <v>0</v>
      </c>
      <c r="D10211" s="2">
        <f>'[1]2025年已发货'!D:D</f>
        <v>0</v>
      </c>
      <c r="E10211" s="2">
        <f>'[1]2025年已发货'!E:E</f>
        <v>0</v>
      </c>
      <c r="F10211" s="4">
        <f>'[1]2025年已发货'!F:F</f>
        <v>0</v>
      </c>
      <c r="G10211" s="2">
        <f>'[1]2025年已发货'!G:G</f>
        <v>0</v>
      </c>
      <c r="H10211" s="2">
        <f>'[1]2025年已发货'!H:H</f>
        <v>0</v>
      </c>
      <c r="I10211" s="2">
        <f>'[1]2025年已发货'!I:I</f>
        <v>0</v>
      </c>
      <c r="J10211" s="2" vm="1" t="e">
        <f>_xlfn._xlws.FILTER(辅助信息!D:D,辅助信息!G:G=G10211)</f>
        <v>#VALUE!</v>
      </c>
    </row>
    <row r="10212" spans="1:10">
      <c r="A10212" s="2">
        <f>'[1]2025年已发货'!A:A</f>
        <v>0</v>
      </c>
      <c r="B10212" s="2">
        <f>'[1]2025年已发货'!B:B</f>
        <v>0</v>
      </c>
      <c r="C10212" s="2">
        <f>'[1]2025年已发货'!C:C</f>
        <v>0</v>
      </c>
      <c r="D10212" s="2">
        <f>'[1]2025年已发货'!D:D</f>
        <v>0</v>
      </c>
      <c r="E10212" s="2">
        <f>'[1]2025年已发货'!E:E</f>
        <v>0</v>
      </c>
      <c r="F10212" s="4">
        <f>'[1]2025年已发货'!F:F</f>
        <v>0</v>
      </c>
      <c r="G10212" s="2">
        <f>'[1]2025年已发货'!G:G</f>
        <v>0</v>
      </c>
      <c r="H10212" s="2">
        <f>'[1]2025年已发货'!H:H</f>
        <v>0</v>
      </c>
      <c r="I10212" s="2">
        <f>'[1]2025年已发货'!I:I</f>
        <v>0</v>
      </c>
      <c r="J10212" s="2" vm="1" t="e">
        <f>_xlfn._xlws.FILTER(辅助信息!D:D,辅助信息!G:G=G10212)</f>
        <v>#VALUE!</v>
      </c>
    </row>
    <row r="10213" spans="1:10">
      <c r="A10213" s="2">
        <f>'[1]2025年已发货'!A:A</f>
        <v>0</v>
      </c>
      <c r="B10213" s="2">
        <f>'[1]2025年已发货'!B:B</f>
        <v>0</v>
      </c>
      <c r="C10213" s="2">
        <f>'[1]2025年已发货'!C:C</f>
        <v>0</v>
      </c>
      <c r="D10213" s="2">
        <f>'[1]2025年已发货'!D:D</f>
        <v>0</v>
      </c>
      <c r="E10213" s="2">
        <f>'[1]2025年已发货'!E:E</f>
        <v>0</v>
      </c>
      <c r="F10213" s="4">
        <f>'[1]2025年已发货'!F:F</f>
        <v>0</v>
      </c>
      <c r="G10213" s="2">
        <f>'[1]2025年已发货'!G:G</f>
        <v>0</v>
      </c>
      <c r="H10213" s="2">
        <f>'[1]2025年已发货'!H:H</f>
        <v>0</v>
      </c>
      <c r="I10213" s="2">
        <f>'[1]2025年已发货'!I:I</f>
        <v>0</v>
      </c>
      <c r="J10213" s="2" vm="1" t="e">
        <f>_xlfn._xlws.FILTER(辅助信息!D:D,辅助信息!G:G=G10213)</f>
        <v>#VALUE!</v>
      </c>
    </row>
    <row r="10214" spans="1:10">
      <c r="A10214" s="2">
        <f>'[1]2025年已发货'!A:A</f>
        <v>0</v>
      </c>
      <c r="B10214" s="2">
        <f>'[1]2025年已发货'!B:B</f>
        <v>0</v>
      </c>
      <c r="C10214" s="2">
        <f>'[1]2025年已发货'!C:C</f>
        <v>0</v>
      </c>
      <c r="D10214" s="2">
        <f>'[1]2025年已发货'!D:D</f>
        <v>0</v>
      </c>
      <c r="E10214" s="2">
        <f>'[1]2025年已发货'!E:E</f>
        <v>0</v>
      </c>
      <c r="F10214" s="4">
        <f>'[1]2025年已发货'!F:F</f>
        <v>0</v>
      </c>
      <c r="G10214" s="2">
        <f>'[1]2025年已发货'!G:G</f>
        <v>0</v>
      </c>
      <c r="H10214" s="2">
        <f>'[1]2025年已发货'!H:H</f>
        <v>0</v>
      </c>
      <c r="I10214" s="2">
        <f>'[1]2025年已发货'!I:I</f>
        <v>0</v>
      </c>
      <c r="J10214" s="2" vm="1" t="e">
        <f>_xlfn._xlws.FILTER(辅助信息!D:D,辅助信息!G:G=G10214)</f>
        <v>#VALUE!</v>
      </c>
    </row>
    <row r="10215" spans="1:10">
      <c r="A10215" s="2">
        <f>'[1]2025年已发货'!A:A</f>
        <v>0</v>
      </c>
      <c r="B10215" s="2">
        <f>'[1]2025年已发货'!B:B</f>
        <v>0</v>
      </c>
      <c r="C10215" s="2">
        <f>'[1]2025年已发货'!C:C</f>
        <v>0</v>
      </c>
      <c r="D10215" s="2">
        <f>'[1]2025年已发货'!D:D</f>
        <v>0</v>
      </c>
      <c r="E10215" s="2">
        <f>'[1]2025年已发货'!E:E</f>
        <v>0</v>
      </c>
      <c r="F10215" s="4">
        <f>'[1]2025年已发货'!F:F</f>
        <v>0</v>
      </c>
      <c r="G10215" s="2">
        <f>'[1]2025年已发货'!G:G</f>
        <v>0</v>
      </c>
      <c r="H10215" s="2">
        <f>'[1]2025年已发货'!H:H</f>
        <v>0</v>
      </c>
      <c r="I10215" s="2">
        <f>'[1]2025年已发货'!I:I</f>
        <v>0</v>
      </c>
      <c r="J10215" s="2" vm="1" t="e">
        <f>_xlfn._xlws.FILTER(辅助信息!D:D,辅助信息!G:G=G10215)</f>
        <v>#VALUE!</v>
      </c>
    </row>
    <row r="10216" spans="1:10">
      <c r="A10216" s="2">
        <f>'[1]2025年已发货'!A:A</f>
        <v>0</v>
      </c>
      <c r="B10216" s="2">
        <f>'[1]2025年已发货'!B:B</f>
        <v>0</v>
      </c>
      <c r="C10216" s="2">
        <f>'[1]2025年已发货'!C:C</f>
        <v>0</v>
      </c>
      <c r="D10216" s="2">
        <f>'[1]2025年已发货'!D:D</f>
        <v>0</v>
      </c>
      <c r="E10216" s="2">
        <f>'[1]2025年已发货'!E:E</f>
        <v>0</v>
      </c>
      <c r="F10216" s="4">
        <f>'[1]2025年已发货'!F:F</f>
        <v>0</v>
      </c>
      <c r="G10216" s="2">
        <f>'[1]2025年已发货'!G:G</f>
        <v>0</v>
      </c>
      <c r="H10216" s="2">
        <f>'[1]2025年已发货'!H:H</f>
        <v>0</v>
      </c>
      <c r="I10216" s="2">
        <f>'[1]2025年已发货'!I:I</f>
        <v>0</v>
      </c>
      <c r="J10216" s="2" vm="1" t="e">
        <f>_xlfn._xlws.FILTER(辅助信息!D:D,辅助信息!G:G=G10216)</f>
        <v>#VALUE!</v>
      </c>
    </row>
    <row r="10217" spans="1:10">
      <c r="A10217" s="2">
        <f>'[1]2025年已发货'!A:A</f>
        <v>0</v>
      </c>
      <c r="B10217" s="2">
        <f>'[1]2025年已发货'!B:B</f>
        <v>0</v>
      </c>
      <c r="C10217" s="2">
        <f>'[1]2025年已发货'!C:C</f>
        <v>0</v>
      </c>
      <c r="D10217" s="2">
        <f>'[1]2025年已发货'!D:D</f>
        <v>0</v>
      </c>
      <c r="E10217" s="2">
        <f>'[1]2025年已发货'!E:E</f>
        <v>0</v>
      </c>
      <c r="F10217" s="4">
        <f>'[1]2025年已发货'!F:F</f>
        <v>0</v>
      </c>
      <c r="G10217" s="2">
        <f>'[1]2025年已发货'!G:G</f>
        <v>0</v>
      </c>
      <c r="H10217" s="2">
        <f>'[1]2025年已发货'!H:H</f>
        <v>0</v>
      </c>
      <c r="I10217" s="2">
        <f>'[1]2025年已发货'!I:I</f>
        <v>0</v>
      </c>
      <c r="J10217" s="2" vm="1" t="e">
        <f>_xlfn._xlws.FILTER(辅助信息!D:D,辅助信息!G:G=G10217)</f>
        <v>#VALUE!</v>
      </c>
    </row>
    <row r="10218" spans="1:10">
      <c r="A10218" s="2">
        <f>'[1]2025年已发货'!A:A</f>
        <v>0</v>
      </c>
      <c r="B10218" s="2">
        <f>'[1]2025年已发货'!B:B</f>
        <v>0</v>
      </c>
      <c r="C10218" s="2">
        <f>'[1]2025年已发货'!C:C</f>
        <v>0</v>
      </c>
      <c r="D10218" s="2">
        <f>'[1]2025年已发货'!D:D</f>
        <v>0</v>
      </c>
      <c r="E10218" s="2">
        <f>'[1]2025年已发货'!E:E</f>
        <v>0</v>
      </c>
      <c r="F10218" s="4">
        <f>'[1]2025年已发货'!F:F</f>
        <v>0</v>
      </c>
      <c r="G10218" s="2">
        <f>'[1]2025年已发货'!G:G</f>
        <v>0</v>
      </c>
      <c r="H10218" s="2">
        <f>'[1]2025年已发货'!H:H</f>
        <v>0</v>
      </c>
      <c r="I10218" s="2">
        <f>'[1]2025年已发货'!I:I</f>
        <v>0</v>
      </c>
      <c r="J10218" s="2" vm="1" t="e">
        <f>_xlfn._xlws.FILTER(辅助信息!D:D,辅助信息!G:G=G10218)</f>
        <v>#VALUE!</v>
      </c>
    </row>
    <row r="10219" spans="1:10">
      <c r="A10219" s="2">
        <f>'[1]2025年已发货'!A:A</f>
        <v>0</v>
      </c>
      <c r="B10219" s="2">
        <f>'[1]2025年已发货'!B:B</f>
        <v>0</v>
      </c>
      <c r="C10219" s="2">
        <f>'[1]2025年已发货'!C:C</f>
        <v>0</v>
      </c>
      <c r="D10219" s="2">
        <f>'[1]2025年已发货'!D:D</f>
        <v>0</v>
      </c>
      <c r="E10219" s="2">
        <f>'[1]2025年已发货'!E:E</f>
        <v>0</v>
      </c>
      <c r="F10219" s="4">
        <f>'[1]2025年已发货'!F:F</f>
        <v>0</v>
      </c>
      <c r="G10219" s="2">
        <f>'[1]2025年已发货'!G:G</f>
        <v>0</v>
      </c>
      <c r="H10219" s="2">
        <f>'[1]2025年已发货'!H:H</f>
        <v>0</v>
      </c>
      <c r="I10219" s="2">
        <f>'[1]2025年已发货'!I:I</f>
        <v>0</v>
      </c>
      <c r="J10219" s="2" vm="1" t="e">
        <f>_xlfn._xlws.FILTER(辅助信息!D:D,辅助信息!G:G=G10219)</f>
        <v>#VALUE!</v>
      </c>
    </row>
    <row r="10220" spans="1:10">
      <c r="A10220" s="2">
        <f>'[1]2025年已发货'!A:A</f>
        <v>0</v>
      </c>
      <c r="B10220" s="2">
        <f>'[1]2025年已发货'!B:B</f>
        <v>0</v>
      </c>
      <c r="C10220" s="2">
        <f>'[1]2025年已发货'!C:C</f>
        <v>0</v>
      </c>
      <c r="D10220" s="2">
        <f>'[1]2025年已发货'!D:D</f>
        <v>0</v>
      </c>
      <c r="E10220" s="2">
        <f>'[1]2025年已发货'!E:E</f>
        <v>0</v>
      </c>
      <c r="F10220" s="4">
        <f>'[1]2025年已发货'!F:F</f>
        <v>0</v>
      </c>
      <c r="G10220" s="2">
        <f>'[1]2025年已发货'!G:G</f>
        <v>0</v>
      </c>
      <c r="H10220" s="2">
        <f>'[1]2025年已发货'!H:H</f>
        <v>0</v>
      </c>
      <c r="I10220" s="2">
        <f>'[1]2025年已发货'!I:I</f>
        <v>0</v>
      </c>
      <c r="J10220" s="2" vm="1" t="e">
        <f>_xlfn._xlws.FILTER(辅助信息!D:D,辅助信息!G:G=G10220)</f>
        <v>#VALUE!</v>
      </c>
    </row>
    <row r="10221" spans="1:10">
      <c r="A10221" s="2">
        <f>'[1]2025年已发货'!A:A</f>
        <v>0</v>
      </c>
      <c r="B10221" s="2">
        <f>'[1]2025年已发货'!B:B</f>
        <v>0</v>
      </c>
      <c r="C10221" s="2">
        <f>'[1]2025年已发货'!C:C</f>
        <v>0</v>
      </c>
      <c r="D10221" s="2">
        <f>'[1]2025年已发货'!D:D</f>
        <v>0</v>
      </c>
      <c r="E10221" s="2">
        <f>'[1]2025年已发货'!E:E</f>
        <v>0</v>
      </c>
      <c r="F10221" s="4">
        <f>'[1]2025年已发货'!F:F</f>
        <v>0</v>
      </c>
      <c r="G10221" s="2">
        <f>'[1]2025年已发货'!G:G</f>
        <v>0</v>
      </c>
      <c r="H10221" s="2">
        <f>'[1]2025年已发货'!H:H</f>
        <v>0</v>
      </c>
      <c r="I10221" s="2">
        <f>'[1]2025年已发货'!I:I</f>
        <v>0</v>
      </c>
      <c r="J10221" s="2" vm="1" t="e">
        <f>_xlfn._xlws.FILTER(辅助信息!D:D,辅助信息!G:G=G10221)</f>
        <v>#VALUE!</v>
      </c>
    </row>
    <row r="10222" spans="1:10">
      <c r="A10222" s="2">
        <f>'[1]2025年已发货'!A:A</f>
        <v>0</v>
      </c>
      <c r="B10222" s="2">
        <f>'[1]2025年已发货'!B:B</f>
        <v>0</v>
      </c>
      <c r="C10222" s="2">
        <f>'[1]2025年已发货'!C:C</f>
        <v>0</v>
      </c>
      <c r="D10222" s="2">
        <f>'[1]2025年已发货'!D:D</f>
        <v>0</v>
      </c>
      <c r="E10222" s="2">
        <f>'[1]2025年已发货'!E:E</f>
        <v>0</v>
      </c>
      <c r="F10222" s="4">
        <f>'[1]2025年已发货'!F:F</f>
        <v>0</v>
      </c>
      <c r="G10222" s="2">
        <f>'[1]2025年已发货'!G:G</f>
        <v>0</v>
      </c>
      <c r="H10222" s="2">
        <f>'[1]2025年已发货'!H:H</f>
        <v>0</v>
      </c>
      <c r="I10222" s="2">
        <f>'[1]2025年已发货'!I:I</f>
        <v>0</v>
      </c>
      <c r="J10222" s="2" vm="1" t="e">
        <f>_xlfn._xlws.FILTER(辅助信息!D:D,辅助信息!G:G=G10222)</f>
        <v>#VALUE!</v>
      </c>
    </row>
    <row r="10223" spans="1:10">
      <c r="A10223" s="2">
        <f>'[1]2025年已发货'!A:A</f>
        <v>0</v>
      </c>
      <c r="B10223" s="2">
        <f>'[1]2025年已发货'!B:B</f>
        <v>0</v>
      </c>
      <c r="C10223" s="2">
        <f>'[1]2025年已发货'!C:C</f>
        <v>0</v>
      </c>
      <c r="D10223" s="2">
        <f>'[1]2025年已发货'!D:D</f>
        <v>0</v>
      </c>
      <c r="E10223" s="2">
        <f>'[1]2025年已发货'!E:E</f>
        <v>0</v>
      </c>
      <c r="F10223" s="4">
        <f>'[1]2025年已发货'!F:F</f>
        <v>0</v>
      </c>
      <c r="G10223" s="2">
        <f>'[1]2025年已发货'!G:G</f>
        <v>0</v>
      </c>
      <c r="H10223" s="2">
        <f>'[1]2025年已发货'!H:H</f>
        <v>0</v>
      </c>
      <c r="I10223" s="2">
        <f>'[1]2025年已发货'!I:I</f>
        <v>0</v>
      </c>
      <c r="J10223" s="2" vm="1" t="e">
        <f>_xlfn._xlws.FILTER(辅助信息!D:D,辅助信息!G:G=G10223)</f>
        <v>#VALUE!</v>
      </c>
    </row>
    <row r="10224" spans="1:10">
      <c r="A10224" s="2">
        <f>'[1]2025年已发货'!A:A</f>
        <v>0</v>
      </c>
      <c r="B10224" s="2">
        <f>'[1]2025年已发货'!B:B</f>
        <v>0</v>
      </c>
      <c r="C10224" s="2">
        <f>'[1]2025年已发货'!C:C</f>
        <v>0</v>
      </c>
      <c r="D10224" s="2">
        <f>'[1]2025年已发货'!D:D</f>
        <v>0</v>
      </c>
      <c r="E10224" s="2">
        <f>'[1]2025年已发货'!E:E</f>
        <v>0</v>
      </c>
      <c r="F10224" s="4">
        <f>'[1]2025年已发货'!F:F</f>
        <v>0</v>
      </c>
      <c r="G10224" s="2">
        <f>'[1]2025年已发货'!G:G</f>
        <v>0</v>
      </c>
      <c r="H10224" s="2">
        <f>'[1]2025年已发货'!H:H</f>
        <v>0</v>
      </c>
      <c r="I10224" s="2">
        <f>'[1]2025年已发货'!I:I</f>
        <v>0</v>
      </c>
      <c r="J10224" s="2" vm="1" t="e">
        <f>_xlfn._xlws.FILTER(辅助信息!D:D,辅助信息!G:G=G10224)</f>
        <v>#VALUE!</v>
      </c>
    </row>
    <row r="10225" spans="1:10">
      <c r="A10225" s="2">
        <f>'[1]2025年已发货'!A:A</f>
        <v>0</v>
      </c>
      <c r="B10225" s="2">
        <f>'[1]2025年已发货'!B:B</f>
        <v>0</v>
      </c>
      <c r="C10225" s="2">
        <f>'[1]2025年已发货'!C:C</f>
        <v>0</v>
      </c>
      <c r="D10225" s="2">
        <f>'[1]2025年已发货'!D:D</f>
        <v>0</v>
      </c>
      <c r="E10225" s="2">
        <f>'[1]2025年已发货'!E:E</f>
        <v>0</v>
      </c>
      <c r="F10225" s="4">
        <f>'[1]2025年已发货'!F:F</f>
        <v>0</v>
      </c>
      <c r="G10225" s="2">
        <f>'[1]2025年已发货'!G:G</f>
        <v>0</v>
      </c>
      <c r="H10225" s="2">
        <f>'[1]2025年已发货'!H:H</f>
        <v>0</v>
      </c>
      <c r="I10225" s="2">
        <f>'[1]2025年已发货'!I:I</f>
        <v>0</v>
      </c>
      <c r="J10225" s="2" vm="1" t="e">
        <f>_xlfn._xlws.FILTER(辅助信息!D:D,辅助信息!G:G=G10225)</f>
        <v>#VALUE!</v>
      </c>
    </row>
    <row r="10226" spans="1:10">
      <c r="A10226" s="2">
        <f>'[1]2025年已发货'!A:A</f>
        <v>0</v>
      </c>
      <c r="B10226" s="2">
        <f>'[1]2025年已发货'!B:B</f>
        <v>0</v>
      </c>
      <c r="C10226" s="2">
        <f>'[1]2025年已发货'!C:C</f>
        <v>0</v>
      </c>
      <c r="D10226" s="2">
        <f>'[1]2025年已发货'!D:D</f>
        <v>0</v>
      </c>
      <c r="E10226" s="2">
        <f>'[1]2025年已发货'!E:E</f>
        <v>0</v>
      </c>
      <c r="F10226" s="4">
        <f>'[1]2025年已发货'!F:F</f>
        <v>0</v>
      </c>
      <c r="G10226" s="2">
        <f>'[1]2025年已发货'!G:G</f>
        <v>0</v>
      </c>
      <c r="H10226" s="2">
        <f>'[1]2025年已发货'!H:H</f>
        <v>0</v>
      </c>
      <c r="I10226" s="2">
        <f>'[1]2025年已发货'!I:I</f>
        <v>0</v>
      </c>
      <c r="J10226" s="2" vm="1" t="e">
        <f>_xlfn._xlws.FILTER(辅助信息!D:D,辅助信息!G:G=G10226)</f>
        <v>#VALUE!</v>
      </c>
    </row>
    <row r="10227" spans="1:10">
      <c r="A10227" s="2">
        <f>'[1]2025年已发货'!A:A</f>
        <v>0</v>
      </c>
      <c r="B10227" s="2">
        <f>'[1]2025年已发货'!B:B</f>
        <v>0</v>
      </c>
      <c r="C10227" s="2">
        <f>'[1]2025年已发货'!C:C</f>
        <v>0</v>
      </c>
      <c r="D10227" s="2">
        <f>'[1]2025年已发货'!D:D</f>
        <v>0</v>
      </c>
      <c r="E10227" s="2">
        <f>'[1]2025年已发货'!E:E</f>
        <v>0</v>
      </c>
      <c r="F10227" s="4">
        <f>'[1]2025年已发货'!F:F</f>
        <v>0</v>
      </c>
      <c r="G10227" s="2">
        <f>'[1]2025年已发货'!G:G</f>
        <v>0</v>
      </c>
      <c r="H10227" s="2">
        <f>'[1]2025年已发货'!H:H</f>
        <v>0</v>
      </c>
      <c r="I10227" s="2">
        <f>'[1]2025年已发货'!I:I</f>
        <v>0</v>
      </c>
      <c r="J10227" s="2" vm="1" t="e">
        <f>_xlfn._xlws.FILTER(辅助信息!D:D,辅助信息!G:G=G10227)</f>
        <v>#VALUE!</v>
      </c>
    </row>
    <row r="10228" spans="1:10">
      <c r="A10228" s="2">
        <f>'[1]2025年已发货'!A:A</f>
        <v>0</v>
      </c>
      <c r="B10228" s="2">
        <f>'[1]2025年已发货'!B:B</f>
        <v>0</v>
      </c>
      <c r="C10228" s="2">
        <f>'[1]2025年已发货'!C:C</f>
        <v>0</v>
      </c>
      <c r="D10228" s="2">
        <f>'[1]2025年已发货'!D:D</f>
        <v>0</v>
      </c>
      <c r="E10228" s="2">
        <f>'[1]2025年已发货'!E:E</f>
        <v>0</v>
      </c>
      <c r="F10228" s="4">
        <f>'[1]2025年已发货'!F:F</f>
        <v>0</v>
      </c>
      <c r="G10228" s="2">
        <f>'[1]2025年已发货'!G:G</f>
        <v>0</v>
      </c>
      <c r="H10228" s="2">
        <f>'[1]2025年已发货'!H:H</f>
        <v>0</v>
      </c>
      <c r="I10228" s="2">
        <f>'[1]2025年已发货'!I:I</f>
        <v>0</v>
      </c>
      <c r="J10228" s="2" vm="1" t="e">
        <f>_xlfn._xlws.FILTER(辅助信息!D:D,辅助信息!G:G=G10228)</f>
        <v>#VALUE!</v>
      </c>
    </row>
    <row r="10229" spans="1:10">
      <c r="A10229" s="2">
        <f>'[1]2025年已发货'!A:A</f>
        <v>0</v>
      </c>
      <c r="B10229" s="2">
        <f>'[1]2025年已发货'!B:B</f>
        <v>0</v>
      </c>
      <c r="C10229" s="2">
        <f>'[1]2025年已发货'!C:C</f>
        <v>0</v>
      </c>
      <c r="D10229" s="2">
        <f>'[1]2025年已发货'!D:D</f>
        <v>0</v>
      </c>
      <c r="E10229" s="2">
        <f>'[1]2025年已发货'!E:E</f>
        <v>0</v>
      </c>
      <c r="F10229" s="4">
        <f>'[1]2025年已发货'!F:F</f>
        <v>0</v>
      </c>
      <c r="G10229" s="2">
        <f>'[1]2025年已发货'!G:G</f>
        <v>0</v>
      </c>
      <c r="H10229" s="2">
        <f>'[1]2025年已发货'!H:H</f>
        <v>0</v>
      </c>
      <c r="I10229" s="2">
        <f>'[1]2025年已发货'!I:I</f>
        <v>0</v>
      </c>
      <c r="J10229" s="2" vm="1" t="e">
        <f>_xlfn._xlws.FILTER(辅助信息!D:D,辅助信息!G:G=G10229)</f>
        <v>#VALUE!</v>
      </c>
    </row>
    <row r="10230" spans="1:10">
      <c r="A10230" s="2">
        <f>'[1]2025年已发货'!A:A</f>
        <v>0</v>
      </c>
      <c r="B10230" s="2">
        <f>'[1]2025年已发货'!B:B</f>
        <v>0</v>
      </c>
      <c r="C10230" s="2">
        <f>'[1]2025年已发货'!C:C</f>
        <v>0</v>
      </c>
      <c r="D10230" s="2">
        <f>'[1]2025年已发货'!D:D</f>
        <v>0</v>
      </c>
      <c r="E10230" s="2">
        <f>'[1]2025年已发货'!E:E</f>
        <v>0</v>
      </c>
      <c r="F10230" s="4">
        <f>'[1]2025年已发货'!F:F</f>
        <v>0</v>
      </c>
      <c r="G10230" s="2">
        <f>'[1]2025年已发货'!G:G</f>
        <v>0</v>
      </c>
      <c r="H10230" s="2">
        <f>'[1]2025年已发货'!H:H</f>
        <v>0</v>
      </c>
      <c r="I10230" s="2">
        <f>'[1]2025年已发货'!I:I</f>
        <v>0</v>
      </c>
      <c r="J10230" s="2" vm="1" t="e">
        <f>_xlfn._xlws.FILTER(辅助信息!D:D,辅助信息!G:G=G10230)</f>
        <v>#VALUE!</v>
      </c>
    </row>
    <row r="10231" spans="1:10">
      <c r="A10231" s="2">
        <f>'[1]2025年已发货'!A:A</f>
        <v>0</v>
      </c>
      <c r="B10231" s="2">
        <f>'[1]2025年已发货'!B:B</f>
        <v>0</v>
      </c>
      <c r="C10231" s="2">
        <f>'[1]2025年已发货'!C:C</f>
        <v>0</v>
      </c>
      <c r="D10231" s="2">
        <f>'[1]2025年已发货'!D:D</f>
        <v>0</v>
      </c>
      <c r="E10231" s="2">
        <f>'[1]2025年已发货'!E:E</f>
        <v>0</v>
      </c>
      <c r="F10231" s="4">
        <f>'[1]2025年已发货'!F:F</f>
        <v>0</v>
      </c>
      <c r="G10231" s="2">
        <f>'[1]2025年已发货'!G:G</f>
        <v>0</v>
      </c>
      <c r="H10231" s="2">
        <f>'[1]2025年已发货'!H:H</f>
        <v>0</v>
      </c>
      <c r="I10231" s="2">
        <f>'[1]2025年已发货'!I:I</f>
        <v>0</v>
      </c>
      <c r="J10231" s="2" vm="1" t="e">
        <f>_xlfn._xlws.FILTER(辅助信息!D:D,辅助信息!G:G=G10231)</f>
        <v>#VALUE!</v>
      </c>
    </row>
    <row r="10232" spans="1:10">
      <c r="A10232" s="2">
        <f>'[1]2025年已发货'!A:A</f>
        <v>0</v>
      </c>
      <c r="B10232" s="2">
        <f>'[1]2025年已发货'!B:B</f>
        <v>0</v>
      </c>
      <c r="C10232" s="2">
        <f>'[1]2025年已发货'!C:C</f>
        <v>0</v>
      </c>
      <c r="D10232" s="2">
        <f>'[1]2025年已发货'!D:D</f>
        <v>0</v>
      </c>
      <c r="E10232" s="2">
        <f>'[1]2025年已发货'!E:E</f>
        <v>0</v>
      </c>
      <c r="F10232" s="4">
        <f>'[1]2025年已发货'!F:F</f>
        <v>0</v>
      </c>
      <c r="G10232" s="2">
        <f>'[1]2025年已发货'!G:G</f>
        <v>0</v>
      </c>
      <c r="H10232" s="2">
        <f>'[1]2025年已发货'!H:H</f>
        <v>0</v>
      </c>
      <c r="I10232" s="2">
        <f>'[1]2025年已发货'!I:I</f>
        <v>0</v>
      </c>
      <c r="J10232" s="2" vm="1" t="e">
        <f>_xlfn._xlws.FILTER(辅助信息!D:D,辅助信息!G:G=G10232)</f>
        <v>#VALUE!</v>
      </c>
    </row>
    <row r="10233" spans="1:10">
      <c r="A10233" s="2">
        <f>'[1]2025年已发货'!A:A</f>
        <v>0</v>
      </c>
      <c r="B10233" s="2">
        <f>'[1]2025年已发货'!B:B</f>
        <v>0</v>
      </c>
      <c r="C10233" s="2">
        <f>'[1]2025年已发货'!C:C</f>
        <v>0</v>
      </c>
      <c r="D10233" s="2">
        <f>'[1]2025年已发货'!D:D</f>
        <v>0</v>
      </c>
      <c r="E10233" s="2">
        <f>'[1]2025年已发货'!E:E</f>
        <v>0</v>
      </c>
      <c r="F10233" s="4">
        <f>'[1]2025年已发货'!F:F</f>
        <v>0</v>
      </c>
      <c r="G10233" s="2">
        <f>'[1]2025年已发货'!G:G</f>
        <v>0</v>
      </c>
      <c r="H10233" s="2">
        <f>'[1]2025年已发货'!H:H</f>
        <v>0</v>
      </c>
      <c r="I10233" s="2">
        <f>'[1]2025年已发货'!I:I</f>
        <v>0</v>
      </c>
      <c r="J10233" s="2" vm="1" t="e">
        <f>_xlfn._xlws.FILTER(辅助信息!D:D,辅助信息!G:G=G10233)</f>
        <v>#VALUE!</v>
      </c>
    </row>
    <row r="10234" spans="1:10">
      <c r="A10234" s="2">
        <f>'[1]2025年已发货'!A:A</f>
        <v>0</v>
      </c>
      <c r="B10234" s="2">
        <f>'[1]2025年已发货'!B:B</f>
        <v>0</v>
      </c>
      <c r="C10234" s="2">
        <f>'[1]2025年已发货'!C:C</f>
        <v>0</v>
      </c>
      <c r="D10234" s="2">
        <f>'[1]2025年已发货'!D:D</f>
        <v>0</v>
      </c>
      <c r="E10234" s="2">
        <f>'[1]2025年已发货'!E:E</f>
        <v>0</v>
      </c>
      <c r="F10234" s="4">
        <f>'[1]2025年已发货'!F:F</f>
        <v>0</v>
      </c>
      <c r="G10234" s="2">
        <f>'[1]2025年已发货'!G:G</f>
        <v>0</v>
      </c>
      <c r="H10234" s="2">
        <f>'[1]2025年已发货'!H:H</f>
        <v>0</v>
      </c>
      <c r="I10234" s="2">
        <f>'[1]2025年已发货'!I:I</f>
        <v>0</v>
      </c>
      <c r="J10234" s="2" vm="1" t="e">
        <f>_xlfn._xlws.FILTER(辅助信息!D:D,辅助信息!G:G=G10234)</f>
        <v>#VALUE!</v>
      </c>
    </row>
    <row r="10235" spans="1:10">
      <c r="A10235" s="2">
        <f>'[1]2025年已发货'!A:A</f>
        <v>0</v>
      </c>
      <c r="B10235" s="2">
        <f>'[1]2025年已发货'!B:B</f>
        <v>0</v>
      </c>
      <c r="C10235" s="2">
        <f>'[1]2025年已发货'!C:C</f>
        <v>0</v>
      </c>
      <c r="D10235" s="2">
        <f>'[1]2025年已发货'!D:D</f>
        <v>0</v>
      </c>
      <c r="E10235" s="2">
        <f>'[1]2025年已发货'!E:E</f>
        <v>0</v>
      </c>
      <c r="F10235" s="4">
        <f>'[1]2025年已发货'!F:F</f>
        <v>0</v>
      </c>
      <c r="G10235" s="2">
        <f>'[1]2025年已发货'!G:G</f>
        <v>0</v>
      </c>
      <c r="H10235" s="2">
        <f>'[1]2025年已发货'!H:H</f>
        <v>0</v>
      </c>
      <c r="I10235" s="2">
        <f>'[1]2025年已发货'!I:I</f>
        <v>0</v>
      </c>
      <c r="J10235" s="2" vm="1" t="e">
        <f>_xlfn._xlws.FILTER(辅助信息!D:D,辅助信息!G:G=G10235)</f>
        <v>#VALUE!</v>
      </c>
    </row>
    <row r="10236" spans="1:10">
      <c r="A10236" s="2">
        <f>'[1]2025年已发货'!A:A</f>
        <v>0</v>
      </c>
      <c r="B10236" s="2">
        <f>'[1]2025年已发货'!B:B</f>
        <v>0</v>
      </c>
      <c r="C10236" s="2">
        <f>'[1]2025年已发货'!C:C</f>
        <v>0</v>
      </c>
      <c r="D10236" s="2">
        <f>'[1]2025年已发货'!D:D</f>
        <v>0</v>
      </c>
      <c r="E10236" s="2">
        <f>'[1]2025年已发货'!E:E</f>
        <v>0</v>
      </c>
      <c r="F10236" s="4">
        <f>'[1]2025年已发货'!F:F</f>
        <v>0</v>
      </c>
      <c r="G10236" s="2">
        <f>'[1]2025年已发货'!G:G</f>
        <v>0</v>
      </c>
      <c r="H10236" s="2">
        <f>'[1]2025年已发货'!H:H</f>
        <v>0</v>
      </c>
      <c r="I10236" s="2">
        <f>'[1]2025年已发货'!I:I</f>
        <v>0</v>
      </c>
      <c r="J10236" s="2" vm="1" t="e">
        <f>_xlfn._xlws.FILTER(辅助信息!D:D,辅助信息!G:G=G10236)</f>
        <v>#VALUE!</v>
      </c>
    </row>
    <row r="10237" spans="1:10">
      <c r="A10237" s="2">
        <f>'[1]2025年已发货'!A:A</f>
        <v>0</v>
      </c>
      <c r="B10237" s="2">
        <f>'[1]2025年已发货'!B:B</f>
        <v>0</v>
      </c>
      <c r="C10237" s="2">
        <f>'[1]2025年已发货'!C:C</f>
        <v>0</v>
      </c>
      <c r="D10237" s="2">
        <f>'[1]2025年已发货'!D:D</f>
        <v>0</v>
      </c>
      <c r="E10237" s="2">
        <f>'[1]2025年已发货'!E:E</f>
        <v>0</v>
      </c>
      <c r="F10237" s="4">
        <f>'[1]2025年已发货'!F:F</f>
        <v>0</v>
      </c>
      <c r="G10237" s="2">
        <f>'[1]2025年已发货'!G:G</f>
        <v>0</v>
      </c>
      <c r="H10237" s="2">
        <f>'[1]2025年已发货'!H:H</f>
        <v>0</v>
      </c>
      <c r="I10237" s="2">
        <f>'[1]2025年已发货'!I:I</f>
        <v>0</v>
      </c>
      <c r="J10237" s="2" vm="1" t="e">
        <f>_xlfn._xlws.FILTER(辅助信息!D:D,辅助信息!G:G=G10237)</f>
        <v>#VALUE!</v>
      </c>
    </row>
    <row r="10238" spans="1:10">
      <c r="A10238" s="2">
        <f>'[1]2025年已发货'!A:A</f>
        <v>0</v>
      </c>
      <c r="B10238" s="2">
        <f>'[1]2025年已发货'!B:B</f>
        <v>0</v>
      </c>
      <c r="C10238" s="2">
        <f>'[1]2025年已发货'!C:C</f>
        <v>0</v>
      </c>
      <c r="D10238" s="2">
        <f>'[1]2025年已发货'!D:D</f>
        <v>0</v>
      </c>
      <c r="E10238" s="2">
        <f>'[1]2025年已发货'!E:E</f>
        <v>0</v>
      </c>
      <c r="F10238" s="4">
        <f>'[1]2025年已发货'!F:F</f>
        <v>0</v>
      </c>
      <c r="G10238" s="2">
        <f>'[1]2025年已发货'!G:G</f>
        <v>0</v>
      </c>
      <c r="H10238" s="2">
        <f>'[1]2025年已发货'!H:H</f>
        <v>0</v>
      </c>
      <c r="I10238" s="2">
        <f>'[1]2025年已发货'!I:I</f>
        <v>0</v>
      </c>
      <c r="J10238" s="2" vm="1" t="e">
        <f>_xlfn._xlws.FILTER(辅助信息!D:D,辅助信息!G:G=G10238)</f>
        <v>#VALUE!</v>
      </c>
    </row>
    <row r="10239" spans="1:10">
      <c r="A10239" s="2">
        <f>'[1]2025年已发货'!A:A</f>
        <v>0</v>
      </c>
      <c r="B10239" s="2">
        <f>'[1]2025年已发货'!B:B</f>
        <v>0</v>
      </c>
      <c r="C10239" s="2">
        <f>'[1]2025年已发货'!C:C</f>
        <v>0</v>
      </c>
      <c r="D10239" s="2">
        <f>'[1]2025年已发货'!D:D</f>
        <v>0</v>
      </c>
      <c r="E10239" s="2">
        <f>'[1]2025年已发货'!E:E</f>
        <v>0</v>
      </c>
      <c r="F10239" s="4">
        <f>'[1]2025年已发货'!F:F</f>
        <v>0</v>
      </c>
      <c r="G10239" s="2">
        <f>'[1]2025年已发货'!G:G</f>
        <v>0</v>
      </c>
      <c r="H10239" s="2">
        <f>'[1]2025年已发货'!H:H</f>
        <v>0</v>
      </c>
      <c r="I10239" s="2">
        <f>'[1]2025年已发货'!I:I</f>
        <v>0</v>
      </c>
      <c r="J10239" s="2" vm="1" t="e">
        <f>_xlfn._xlws.FILTER(辅助信息!D:D,辅助信息!G:G=G10239)</f>
        <v>#VALUE!</v>
      </c>
    </row>
    <row r="10240" spans="1:10">
      <c r="A10240" s="2">
        <f>'[1]2025年已发货'!A:A</f>
        <v>0</v>
      </c>
      <c r="B10240" s="2">
        <f>'[1]2025年已发货'!B:B</f>
        <v>0</v>
      </c>
      <c r="C10240" s="2">
        <f>'[1]2025年已发货'!C:C</f>
        <v>0</v>
      </c>
      <c r="D10240" s="2">
        <f>'[1]2025年已发货'!D:D</f>
        <v>0</v>
      </c>
      <c r="E10240" s="2">
        <f>'[1]2025年已发货'!E:E</f>
        <v>0</v>
      </c>
      <c r="F10240" s="4">
        <f>'[1]2025年已发货'!F:F</f>
        <v>0</v>
      </c>
      <c r="G10240" s="2">
        <f>'[1]2025年已发货'!G:G</f>
        <v>0</v>
      </c>
      <c r="H10240" s="2">
        <f>'[1]2025年已发货'!H:H</f>
        <v>0</v>
      </c>
      <c r="I10240" s="2">
        <f>'[1]2025年已发货'!I:I</f>
        <v>0</v>
      </c>
      <c r="J10240" s="2" vm="1" t="e">
        <f>_xlfn._xlws.FILTER(辅助信息!D:D,辅助信息!G:G=G10240)</f>
        <v>#VALUE!</v>
      </c>
    </row>
    <row r="10241" spans="1:10">
      <c r="A10241" s="2">
        <f>'[1]2025年已发货'!A:A</f>
        <v>0</v>
      </c>
      <c r="B10241" s="2">
        <f>'[1]2025年已发货'!B:B</f>
        <v>0</v>
      </c>
      <c r="C10241" s="2">
        <f>'[1]2025年已发货'!C:C</f>
        <v>0</v>
      </c>
      <c r="D10241" s="2">
        <f>'[1]2025年已发货'!D:D</f>
        <v>0</v>
      </c>
      <c r="E10241" s="2">
        <f>'[1]2025年已发货'!E:E</f>
        <v>0</v>
      </c>
      <c r="F10241" s="4">
        <f>'[1]2025年已发货'!F:F</f>
        <v>0</v>
      </c>
      <c r="G10241" s="2">
        <f>'[1]2025年已发货'!G:G</f>
        <v>0</v>
      </c>
      <c r="H10241" s="2">
        <f>'[1]2025年已发货'!H:H</f>
        <v>0</v>
      </c>
      <c r="I10241" s="2">
        <f>'[1]2025年已发货'!I:I</f>
        <v>0</v>
      </c>
      <c r="J10241" s="2" vm="1" t="e">
        <f>_xlfn._xlws.FILTER(辅助信息!D:D,辅助信息!G:G=G10241)</f>
        <v>#VALUE!</v>
      </c>
    </row>
    <row r="10242" spans="1:10">
      <c r="A10242" s="2">
        <f>'[1]2025年已发货'!A:A</f>
        <v>0</v>
      </c>
      <c r="B10242" s="2">
        <f>'[1]2025年已发货'!B:B</f>
        <v>0</v>
      </c>
      <c r="C10242" s="2">
        <f>'[1]2025年已发货'!C:C</f>
        <v>0</v>
      </c>
      <c r="D10242" s="2">
        <f>'[1]2025年已发货'!D:D</f>
        <v>0</v>
      </c>
      <c r="E10242" s="2">
        <f>'[1]2025年已发货'!E:E</f>
        <v>0</v>
      </c>
      <c r="F10242" s="4">
        <f>'[1]2025年已发货'!F:F</f>
        <v>0</v>
      </c>
      <c r="G10242" s="2">
        <f>'[1]2025年已发货'!G:G</f>
        <v>0</v>
      </c>
      <c r="H10242" s="2">
        <f>'[1]2025年已发货'!H:H</f>
        <v>0</v>
      </c>
      <c r="I10242" s="2">
        <f>'[1]2025年已发货'!I:I</f>
        <v>0</v>
      </c>
      <c r="J10242" s="2" vm="1" t="e">
        <f>_xlfn._xlws.FILTER(辅助信息!D:D,辅助信息!G:G=G10242)</f>
        <v>#VALUE!</v>
      </c>
    </row>
    <row r="10243" spans="1:10">
      <c r="A10243" s="2">
        <f>'[1]2025年已发货'!A:A</f>
        <v>0</v>
      </c>
      <c r="B10243" s="2">
        <f>'[1]2025年已发货'!B:B</f>
        <v>0</v>
      </c>
      <c r="C10243" s="2">
        <f>'[1]2025年已发货'!C:C</f>
        <v>0</v>
      </c>
      <c r="D10243" s="2">
        <f>'[1]2025年已发货'!D:D</f>
        <v>0</v>
      </c>
      <c r="E10243" s="2">
        <f>'[1]2025年已发货'!E:E</f>
        <v>0</v>
      </c>
      <c r="F10243" s="4">
        <f>'[1]2025年已发货'!F:F</f>
        <v>0</v>
      </c>
      <c r="G10243" s="2">
        <f>'[1]2025年已发货'!G:G</f>
        <v>0</v>
      </c>
      <c r="H10243" s="2">
        <f>'[1]2025年已发货'!H:H</f>
        <v>0</v>
      </c>
      <c r="I10243" s="2">
        <f>'[1]2025年已发货'!I:I</f>
        <v>0</v>
      </c>
      <c r="J10243" s="2" vm="1" t="e">
        <f>_xlfn._xlws.FILTER(辅助信息!D:D,辅助信息!G:G=G10243)</f>
        <v>#VALUE!</v>
      </c>
    </row>
    <row r="10244" spans="1:10">
      <c r="A10244" s="2">
        <f>'[1]2025年已发货'!A:A</f>
        <v>0</v>
      </c>
      <c r="B10244" s="2">
        <f>'[1]2025年已发货'!B:B</f>
        <v>0</v>
      </c>
      <c r="C10244" s="2">
        <f>'[1]2025年已发货'!C:C</f>
        <v>0</v>
      </c>
      <c r="D10244" s="2">
        <f>'[1]2025年已发货'!D:D</f>
        <v>0</v>
      </c>
      <c r="E10244" s="2">
        <f>'[1]2025年已发货'!E:E</f>
        <v>0</v>
      </c>
      <c r="F10244" s="4">
        <f>'[1]2025年已发货'!F:F</f>
        <v>0</v>
      </c>
      <c r="G10244" s="2">
        <f>'[1]2025年已发货'!G:G</f>
        <v>0</v>
      </c>
      <c r="H10244" s="2">
        <f>'[1]2025年已发货'!H:H</f>
        <v>0</v>
      </c>
      <c r="I10244" s="2">
        <f>'[1]2025年已发货'!I:I</f>
        <v>0</v>
      </c>
      <c r="J10244" s="2" vm="1" t="e">
        <f>_xlfn._xlws.FILTER(辅助信息!D:D,辅助信息!G:G=G10244)</f>
        <v>#VALUE!</v>
      </c>
    </row>
    <row r="10245" spans="1:10">
      <c r="A10245" s="2">
        <f>'[1]2025年已发货'!A:A</f>
        <v>0</v>
      </c>
      <c r="B10245" s="2">
        <f>'[1]2025年已发货'!B:B</f>
        <v>0</v>
      </c>
      <c r="C10245" s="2">
        <f>'[1]2025年已发货'!C:C</f>
        <v>0</v>
      </c>
      <c r="D10245" s="2">
        <f>'[1]2025年已发货'!D:D</f>
        <v>0</v>
      </c>
      <c r="E10245" s="2">
        <f>'[1]2025年已发货'!E:E</f>
        <v>0</v>
      </c>
      <c r="F10245" s="4">
        <f>'[1]2025年已发货'!F:F</f>
        <v>0</v>
      </c>
      <c r="G10245" s="2">
        <f>'[1]2025年已发货'!G:G</f>
        <v>0</v>
      </c>
      <c r="H10245" s="2">
        <f>'[1]2025年已发货'!H:H</f>
        <v>0</v>
      </c>
      <c r="I10245" s="2">
        <f>'[1]2025年已发货'!I:I</f>
        <v>0</v>
      </c>
      <c r="J10245" s="2" vm="1" t="e">
        <f>_xlfn._xlws.FILTER(辅助信息!D:D,辅助信息!G:G=G10245)</f>
        <v>#VALUE!</v>
      </c>
    </row>
    <row r="10246" spans="1:10">
      <c r="A10246" s="2">
        <f>'[1]2025年已发货'!A:A</f>
        <v>0</v>
      </c>
      <c r="B10246" s="2">
        <f>'[1]2025年已发货'!B:B</f>
        <v>0</v>
      </c>
      <c r="C10246" s="2">
        <f>'[1]2025年已发货'!C:C</f>
        <v>0</v>
      </c>
      <c r="D10246" s="2">
        <f>'[1]2025年已发货'!D:D</f>
        <v>0</v>
      </c>
      <c r="E10246" s="2">
        <f>'[1]2025年已发货'!E:E</f>
        <v>0</v>
      </c>
      <c r="F10246" s="4">
        <f>'[1]2025年已发货'!F:F</f>
        <v>0</v>
      </c>
      <c r="G10246" s="2">
        <f>'[1]2025年已发货'!G:G</f>
        <v>0</v>
      </c>
      <c r="H10246" s="2">
        <f>'[1]2025年已发货'!H:H</f>
        <v>0</v>
      </c>
      <c r="I10246" s="2">
        <f>'[1]2025年已发货'!I:I</f>
        <v>0</v>
      </c>
      <c r="J10246" s="2" vm="1" t="e">
        <f>_xlfn._xlws.FILTER(辅助信息!D:D,辅助信息!G:G=G10246)</f>
        <v>#VALUE!</v>
      </c>
    </row>
    <row r="10247" spans="1:10">
      <c r="A10247" s="2">
        <f>'[1]2025年已发货'!A:A</f>
        <v>0</v>
      </c>
      <c r="B10247" s="2">
        <f>'[1]2025年已发货'!B:B</f>
        <v>0</v>
      </c>
      <c r="C10247" s="2">
        <f>'[1]2025年已发货'!C:C</f>
        <v>0</v>
      </c>
      <c r="D10247" s="2">
        <f>'[1]2025年已发货'!D:D</f>
        <v>0</v>
      </c>
      <c r="E10247" s="2">
        <f>'[1]2025年已发货'!E:E</f>
        <v>0</v>
      </c>
      <c r="F10247" s="4">
        <f>'[1]2025年已发货'!F:F</f>
        <v>0</v>
      </c>
      <c r="G10247" s="2">
        <f>'[1]2025年已发货'!G:G</f>
        <v>0</v>
      </c>
      <c r="H10247" s="2">
        <f>'[1]2025年已发货'!H:H</f>
        <v>0</v>
      </c>
      <c r="I10247" s="2">
        <f>'[1]2025年已发货'!I:I</f>
        <v>0</v>
      </c>
      <c r="J10247" s="2" vm="1" t="e">
        <f>_xlfn._xlws.FILTER(辅助信息!D:D,辅助信息!G:G=G10247)</f>
        <v>#VALUE!</v>
      </c>
    </row>
    <row r="10248" spans="1:10">
      <c r="A10248" s="2">
        <f>'[1]2025年已发货'!A:A</f>
        <v>0</v>
      </c>
      <c r="B10248" s="2">
        <f>'[1]2025年已发货'!B:B</f>
        <v>0</v>
      </c>
      <c r="C10248" s="2">
        <f>'[1]2025年已发货'!C:C</f>
        <v>0</v>
      </c>
      <c r="D10248" s="2">
        <f>'[1]2025年已发货'!D:D</f>
        <v>0</v>
      </c>
      <c r="E10248" s="2">
        <f>'[1]2025年已发货'!E:E</f>
        <v>0</v>
      </c>
      <c r="F10248" s="4">
        <f>'[1]2025年已发货'!F:F</f>
        <v>0</v>
      </c>
      <c r="G10248" s="2">
        <f>'[1]2025年已发货'!G:G</f>
        <v>0</v>
      </c>
      <c r="H10248" s="2">
        <f>'[1]2025年已发货'!H:H</f>
        <v>0</v>
      </c>
      <c r="I10248" s="2">
        <f>'[1]2025年已发货'!I:I</f>
        <v>0</v>
      </c>
      <c r="J10248" s="2" vm="1" t="e">
        <f>_xlfn._xlws.FILTER(辅助信息!D:D,辅助信息!G:G=G10248)</f>
        <v>#VALUE!</v>
      </c>
    </row>
    <row r="10249" spans="1:10">
      <c r="A10249" s="2">
        <f>'[1]2025年已发货'!A:A</f>
        <v>0</v>
      </c>
      <c r="B10249" s="2">
        <f>'[1]2025年已发货'!B:B</f>
        <v>0</v>
      </c>
      <c r="C10249" s="2">
        <f>'[1]2025年已发货'!C:C</f>
        <v>0</v>
      </c>
      <c r="D10249" s="2">
        <f>'[1]2025年已发货'!D:D</f>
        <v>0</v>
      </c>
      <c r="E10249" s="2">
        <f>'[1]2025年已发货'!E:E</f>
        <v>0</v>
      </c>
      <c r="F10249" s="4">
        <f>'[1]2025年已发货'!F:F</f>
        <v>0</v>
      </c>
      <c r="G10249" s="2">
        <f>'[1]2025年已发货'!G:G</f>
        <v>0</v>
      </c>
      <c r="H10249" s="2">
        <f>'[1]2025年已发货'!H:H</f>
        <v>0</v>
      </c>
      <c r="I10249" s="2">
        <f>'[1]2025年已发货'!I:I</f>
        <v>0</v>
      </c>
      <c r="J10249" s="2" vm="1" t="e">
        <f>_xlfn._xlws.FILTER(辅助信息!D:D,辅助信息!G:G=G10249)</f>
        <v>#VALUE!</v>
      </c>
    </row>
    <row r="10250" spans="1:10">
      <c r="A10250" s="2">
        <f>'[1]2025年已发货'!A:A</f>
        <v>0</v>
      </c>
      <c r="B10250" s="2">
        <f>'[1]2025年已发货'!B:B</f>
        <v>0</v>
      </c>
      <c r="C10250" s="2">
        <f>'[1]2025年已发货'!C:C</f>
        <v>0</v>
      </c>
      <c r="D10250" s="2">
        <f>'[1]2025年已发货'!D:D</f>
        <v>0</v>
      </c>
      <c r="E10250" s="2">
        <f>'[1]2025年已发货'!E:E</f>
        <v>0</v>
      </c>
      <c r="F10250" s="4">
        <f>'[1]2025年已发货'!F:F</f>
        <v>0</v>
      </c>
      <c r="G10250" s="2">
        <f>'[1]2025年已发货'!G:G</f>
        <v>0</v>
      </c>
      <c r="H10250" s="2">
        <f>'[1]2025年已发货'!H:H</f>
        <v>0</v>
      </c>
      <c r="I10250" s="2">
        <f>'[1]2025年已发货'!I:I</f>
        <v>0</v>
      </c>
      <c r="J10250" s="2" vm="1" t="e">
        <f>_xlfn._xlws.FILTER(辅助信息!D:D,辅助信息!G:G=G10250)</f>
        <v>#VALUE!</v>
      </c>
    </row>
    <row r="10251" spans="1:10">
      <c r="A10251" s="2">
        <f>'[1]2025年已发货'!A:A</f>
        <v>0</v>
      </c>
      <c r="B10251" s="2">
        <f>'[1]2025年已发货'!B:B</f>
        <v>0</v>
      </c>
      <c r="C10251" s="2">
        <f>'[1]2025年已发货'!C:C</f>
        <v>0</v>
      </c>
      <c r="D10251" s="2">
        <f>'[1]2025年已发货'!D:D</f>
        <v>0</v>
      </c>
      <c r="E10251" s="2">
        <f>'[1]2025年已发货'!E:E</f>
        <v>0</v>
      </c>
      <c r="F10251" s="4">
        <f>'[1]2025年已发货'!F:F</f>
        <v>0</v>
      </c>
      <c r="G10251" s="2">
        <f>'[1]2025年已发货'!G:G</f>
        <v>0</v>
      </c>
      <c r="H10251" s="2">
        <f>'[1]2025年已发货'!H:H</f>
        <v>0</v>
      </c>
      <c r="I10251" s="2">
        <f>'[1]2025年已发货'!I:I</f>
        <v>0</v>
      </c>
      <c r="J10251" s="2" vm="1" t="e">
        <f>_xlfn._xlws.FILTER(辅助信息!D:D,辅助信息!G:G=G10251)</f>
        <v>#VALUE!</v>
      </c>
    </row>
    <row r="10252" spans="1:10">
      <c r="A10252" s="2">
        <f>'[1]2025年已发货'!A:A</f>
        <v>0</v>
      </c>
      <c r="B10252" s="2">
        <f>'[1]2025年已发货'!B:B</f>
        <v>0</v>
      </c>
      <c r="C10252" s="2">
        <f>'[1]2025年已发货'!C:C</f>
        <v>0</v>
      </c>
      <c r="D10252" s="2">
        <f>'[1]2025年已发货'!D:D</f>
        <v>0</v>
      </c>
      <c r="E10252" s="2">
        <f>'[1]2025年已发货'!E:E</f>
        <v>0</v>
      </c>
      <c r="F10252" s="4">
        <f>'[1]2025年已发货'!F:F</f>
        <v>0</v>
      </c>
      <c r="G10252" s="2">
        <f>'[1]2025年已发货'!G:G</f>
        <v>0</v>
      </c>
      <c r="H10252" s="2">
        <f>'[1]2025年已发货'!H:H</f>
        <v>0</v>
      </c>
      <c r="I10252" s="2">
        <f>'[1]2025年已发货'!I:I</f>
        <v>0</v>
      </c>
      <c r="J10252" s="2" vm="1" t="e">
        <f>_xlfn._xlws.FILTER(辅助信息!D:D,辅助信息!G:G=G10252)</f>
        <v>#VALUE!</v>
      </c>
    </row>
    <row r="10253" spans="1:10">
      <c r="A10253" s="2">
        <f>'[1]2025年已发货'!A:A</f>
        <v>0</v>
      </c>
      <c r="B10253" s="2">
        <f>'[1]2025年已发货'!B:B</f>
        <v>0</v>
      </c>
      <c r="C10253" s="2">
        <f>'[1]2025年已发货'!C:C</f>
        <v>0</v>
      </c>
      <c r="D10253" s="2">
        <f>'[1]2025年已发货'!D:D</f>
        <v>0</v>
      </c>
      <c r="E10253" s="2">
        <f>'[1]2025年已发货'!E:E</f>
        <v>0</v>
      </c>
      <c r="F10253" s="4">
        <f>'[1]2025年已发货'!F:F</f>
        <v>0</v>
      </c>
      <c r="G10253" s="2">
        <f>'[1]2025年已发货'!G:G</f>
        <v>0</v>
      </c>
      <c r="H10253" s="2">
        <f>'[1]2025年已发货'!H:H</f>
        <v>0</v>
      </c>
      <c r="I10253" s="2">
        <f>'[1]2025年已发货'!I:I</f>
        <v>0</v>
      </c>
      <c r="J10253" s="2" vm="1" t="e">
        <f>_xlfn._xlws.FILTER(辅助信息!D:D,辅助信息!G:G=G10253)</f>
        <v>#VALUE!</v>
      </c>
    </row>
    <row r="10254" spans="1:10">
      <c r="A10254" s="2">
        <f>'[1]2025年已发货'!A:A</f>
        <v>0</v>
      </c>
      <c r="B10254" s="2">
        <f>'[1]2025年已发货'!B:B</f>
        <v>0</v>
      </c>
      <c r="C10254" s="2">
        <f>'[1]2025年已发货'!C:C</f>
        <v>0</v>
      </c>
      <c r="D10254" s="2">
        <f>'[1]2025年已发货'!D:D</f>
        <v>0</v>
      </c>
      <c r="E10254" s="2">
        <f>'[1]2025年已发货'!E:E</f>
        <v>0</v>
      </c>
      <c r="F10254" s="4">
        <f>'[1]2025年已发货'!F:F</f>
        <v>0</v>
      </c>
      <c r="G10254" s="2">
        <f>'[1]2025年已发货'!G:G</f>
        <v>0</v>
      </c>
      <c r="H10254" s="2">
        <f>'[1]2025年已发货'!H:H</f>
        <v>0</v>
      </c>
      <c r="I10254" s="2">
        <f>'[1]2025年已发货'!I:I</f>
        <v>0</v>
      </c>
      <c r="J10254" s="2" vm="1" t="e">
        <f>_xlfn._xlws.FILTER(辅助信息!D:D,辅助信息!G:G=G10254)</f>
        <v>#VALUE!</v>
      </c>
    </row>
    <row r="10255" spans="1:10">
      <c r="A10255" s="2">
        <f>'[1]2025年已发货'!A:A</f>
        <v>0</v>
      </c>
      <c r="B10255" s="2">
        <f>'[1]2025年已发货'!B:B</f>
        <v>0</v>
      </c>
      <c r="C10255" s="2">
        <f>'[1]2025年已发货'!C:C</f>
        <v>0</v>
      </c>
      <c r="D10255" s="2">
        <f>'[1]2025年已发货'!D:D</f>
        <v>0</v>
      </c>
      <c r="E10255" s="2">
        <f>'[1]2025年已发货'!E:E</f>
        <v>0</v>
      </c>
      <c r="F10255" s="4">
        <f>'[1]2025年已发货'!F:F</f>
        <v>0</v>
      </c>
      <c r="G10255" s="2">
        <f>'[1]2025年已发货'!G:G</f>
        <v>0</v>
      </c>
      <c r="H10255" s="2">
        <f>'[1]2025年已发货'!H:H</f>
        <v>0</v>
      </c>
      <c r="I10255" s="2">
        <f>'[1]2025年已发货'!I:I</f>
        <v>0</v>
      </c>
      <c r="J10255" s="2" vm="1" t="e">
        <f>_xlfn._xlws.FILTER(辅助信息!D:D,辅助信息!G:G=G10255)</f>
        <v>#VALUE!</v>
      </c>
    </row>
    <row r="10256" spans="1:10">
      <c r="A10256" s="2">
        <f>'[1]2025年已发货'!A:A</f>
        <v>0</v>
      </c>
      <c r="B10256" s="2">
        <f>'[1]2025年已发货'!B:B</f>
        <v>0</v>
      </c>
      <c r="C10256" s="2">
        <f>'[1]2025年已发货'!C:C</f>
        <v>0</v>
      </c>
      <c r="D10256" s="2">
        <f>'[1]2025年已发货'!D:D</f>
        <v>0</v>
      </c>
      <c r="E10256" s="2">
        <f>'[1]2025年已发货'!E:E</f>
        <v>0</v>
      </c>
      <c r="F10256" s="4">
        <f>'[1]2025年已发货'!F:F</f>
        <v>0</v>
      </c>
      <c r="G10256" s="2">
        <f>'[1]2025年已发货'!G:G</f>
        <v>0</v>
      </c>
      <c r="H10256" s="2">
        <f>'[1]2025年已发货'!H:H</f>
        <v>0</v>
      </c>
      <c r="I10256" s="2">
        <f>'[1]2025年已发货'!I:I</f>
        <v>0</v>
      </c>
      <c r="J10256" s="2" vm="1" t="e">
        <f>_xlfn._xlws.FILTER(辅助信息!D:D,辅助信息!G:G=G10256)</f>
        <v>#VALUE!</v>
      </c>
    </row>
    <row r="10257" spans="1:10">
      <c r="A10257" s="2">
        <f>'[1]2025年已发货'!A:A</f>
        <v>0</v>
      </c>
      <c r="B10257" s="2">
        <f>'[1]2025年已发货'!B:B</f>
        <v>0</v>
      </c>
      <c r="C10257" s="2">
        <f>'[1]2025年已发货'!C:C</f>
        <v>0</v>
      </c>
      <c r="D10257" s="2">
        <f>'[1]2025年已发货'!D:D</f>
        <v>0</v>
      </c>
      <c r="E10257" s="2">
        <f>'[1]2025年已发货'!E:E</f>
        <v>0</v>
      </c>
      <c r="F10257" s="4">
        <f>'[1]2025年已发货'!F:F</f>
        <v>0</v>
      </c>
      <c r="G10257" s="2">
        <f>'[1]2025年已发货'!G:G</f>
        <v>0</v>
      </c>
      <c r="H10257" s="2">
        <f>'[1]2025年已发货'!H:H</f>
        <v>0</v>
      </c>
      <c r="I10257" s="2">
        <f>'[1]2025年已发货'!I:I</f>
        <v>0</v>
      </c>
      <c r="J10257" s="2" vm="1" t="e">
        <f>_xlfn._xlws.FILTER(辅助信息!D:D,辅助信息!G:G=G10257)</f>
        <v>#VALUE!</v>
      </c>
    </row>
    <row r="10258" spans="1:10">
      <c r="A10258" s="2">
        <f>'[1]2025年已发货'!A:A</f>
        <v>0</v>
      </c>
      <c r="B10258" s="2">
        <f>'[1]2025年已发货'!B:B</f>
        <v>0</v>
      </c>
      <c r="C10258" s="2">
        <f>'[1]2025年已发货'!C:C</f>
        <v>0</v>
      </c>
      <c r="D10258" s="2">
        <f>'[1]2025年已发货'!D:D</f>
        <v>0</v>
      </c>
      <c r="E10258" s="2">
        <f>'[1]2025年已发货'!E:E</f>
        <v>0</v>
      </c>
      <c r="F10258" s="4">
        <f>'[1]2025年已发货'!F:F</f>
        <v>0</v>
      </c>
      <c r="G10258" s="2">
        <f>'[1]2025年已发货'!G:G</f>
        <v>0</v>
      </c>
      <c r="H10258" s="2">
        <f>'[1]2025年已发货'!H:H</f>
        <v>0</v>
      </c>
      <c r="I10258" s="2">
        <f>'[1]2025年已发货'!I:I</f>
        <v>0</v>
      </c>
      <c r="J10258" s="2" vm="1" t="e">
        <f>_xlfn._xlws.FILTER(辅助信息!D:D,辅助信息!G:G=G10258)</f>
        <v>#VALUE!</v>
      </c>
    </row>
    <row r="10259" spans="1:10">
      <c r="A10259" s="2">
        <f>'[1]2025年已发货'!A:A</f>
        <v>0</v>
      </c>
      <c r="B10259" s="2">
        <f>'[1]2025年已发货'!B:B</f>
        <v>0</v>
      </c>
      <c r="C10259" s="2">
        <f>'[1]2025年已发货'!C:C</f>
        <v>0</v>
      </c>
      <c r="D10259" s="2">
        <f>'[1]2025年已发货'!D:D</f>
        <v>0</v>
      </c>
      <c r="E10259" s="2">
        <f>'[1]2025年已发货'!E:E</f>
        <v>0</v>
      </c>
      <c r="F10259" s="4">
        <f>'[1]2025年已发货'!F:F</f>
        <v>0</v>
      </c>
      <c r="G10259" s="2">
        <f>'[1]2025年已发货'!G:G</f>
        <v>0</v>
      </c>
      <c r="H10259" s="2">
        <f>'[1]2025年已发货'!H:H</f>
        <v>0</v>
      </c>
      <c r="I10259" s="2">
        <f>'[1]2025年已发货'!I:I</f>
        <v>0</v>
      </c>
      <c r="J10259" s="2" vm="1" t="e">
        <f>_xlfn._xlws.FILTER(辅助信息!D:D,辅助信息!G:G=G10259)</f>
        <v>#VALUE!</v>
      </c>
    </row>
    <row r="10260" spans="1:10">
      <c r="A10260" s="2">
        <f>'[1]2025年已发货'!A:A</f>
        <v>0</v>
      </c>
      <c r="B10260" s="2">
        <f>'[1]2025年已发货'!B:B</f>
        <v>0</v>
      </c>
      <c r="C10260" s="2">
        <f>'[1]2025年已发货'!C:C</f>
        <v>0</v>
      </c>
      <c r="D10260" s="2">
        <f>'[1]2025年已发货'!D:D</f>
        <v>0</v>
      </c>
      <c r="E10260" s="2">
        <f>'[1]2025年已发货'!E:E</f>
        <v>0</v>
      </c>
      <c r="F10260" s="4">
        <f>'[1]2025年已发货'!F:F</f>
        <v>0</v>
      </c>
      <c r="G10260" s="2">
        <f>'[1]2025年已发货'!G:G</f>
        <v>0</v>
      </c>
      <c r="H10260" s="2">
        <f>'[1]2025年已发货'!H:H</f>
        <v>0</v>
      </c>
      <c r="I10260" s="2">
        <f>'[1]2025年已发货'!I:I</f>
        <v>0</v>
      </c>
      <c r="J10260" s="2" vm="1" t="e">
        <f>_xlfn._xlws.FILTER(辅助信息!D:D,辅助信息!G:G=G10260)</f>
        <v>#VALUE!</v>
      </c>
    </row>
    <row r="10261" spans="1:10">
      <c r="A10261" s="2">
        <f>'[1]2025年已发货'!A:A</f>
        <v>0</v>
      </c>
      <c r="B10261" s="2">
        <f>'[1]2025年已发货'!B:B</f>
        <v>0</v>
      </c>
      <c r="C10261" s="2">
        <f>'[1]2025年已发货'!C:C</f>
        <v>0</v>
      </c>
      <c r="D10261" s="2">
        <f>'[1]2025年已发货'!D:D</f>
        <v>0</v>
      </c>
      <c r="E10261" s="2">
        <f>'[1]2025年已发货'!E:E</f>
        <v>0</v>
      </c>
      <c r="F10261" s="4">
        <f>'[1]2025年已发货'!F:F</f>
        <v>0</v>
      </c>
      <c r="G10261" s="2">
        <f>'[1]2025年已发货'!G:G</f>
        <v>0</v>
      </c>
      <c r="H10261" s="2">
        <f>'[1]2025年已发货'!H:H</f>
        <v>0</v>
      </c>
      <c r="I10261" s="2">
        <f>'[1]2025年已发货'!I:I</f>
        <v>0</v>
      </c>
      <c r="J10261" s="2" vm="1" t="e">
        <f>_xlfn._xlws.FILTER(辅助信息!D:D,辅助信息!G:G=G10261)</f>
        <v>#VALUE!</v>
      </c>
    </row>
    <row r="10262" spans="1:10">
      <c r="A10262" s="2">
        <f>'[1]2025年已发货'!A:A</f>
        <v>0</v>
      </c>
      <c r="B10262" s="2">
        <f>'[1]2025年已发货'!B:B</f>
        <v>0</v>
      </c>
      <c r="C10262" s="2">
        <f>'[1]2025年已发货'!C:C</f>
        <v>0</v>
      </c>
      <c r="D10262" s="2">
        <f>'[1]2025年已发货'!D:D</f>
        <v>0</v>
      </c>
      <c r="E10262" s="2">
        <f>'[1]2025年已发货'!E:E</f>
        <v>0</v>
      </c>
      <c r="F10262" s="4">
        <f>'[1]2025年已发货'!F:F</f>
        <v>0</v>
      </c>
      <c r="G10262" s="2">
        <f>'[1]2025年已发货'!G:G</f>
        <v>0</v>
      </c>
      <c r="H10262" s="2">
        <f>'[1]2025年已发货'!H:H</f>
        <v>0</v>
      </c>
      <c r="I10262" s="2">
        <f>'[1]2025年已发货'!I:I</f>
        <v>0</v>
      </c>
      <c r="J10262" s="2" vm="1" t="e">
        <f>_xlfn._xlws.FILTER(辅助信息!D:D,辅助信息!G:G=G10262)</f>
        <v>#VALUE!</v>
      </c>
    </row>
    <row r="10263" spans="1:10">
      <c r="A10263" s="2">
        <f>'[1]2025年已发货'!A:A</f>
        <v>0</v>
      </c>
      <c r="B10263" s="2">
        <f>'[1]2025年已发货'!B:B</f>
        <v>0</v>
      </c>
      <c r="C10263" s="2">
        <f>'[1]2025年已发货'!C:C</f>
        <v>0</v>
      </c>
      <c r="D10263" s="2">
        <f>'[1]2025年已发货'!D:D</f>
        <v>0</v>
      </c>
      <c r="E10263" s="2">
        <f>'[1]2025年已发货'!E:E</f>
        <v>0</v>
      </c>
      <c r="F10263" s="4">
        <f>'[1]2025年已发货'!F:F</f>
        <v>0</v>
      </c>
      <c r="G10263" s="2">
        <f>'[1]2025年已发货'!G:G</f>
        <v>0</v>
      </c>
      <c r="H10263" s="2">
        <f>'[1]2025年已发货'!H:H</f>
        <v>0</v>
      </c>
      <c r="I10263" s="2">
        <f>'[1]2025年已发货'!I:I</f>
        <v>0</v>
      </c>
      <c r="J10263" s="2" vm="1" t="e">
        <f>_xlfn._xlws.FILTER(辅助信息!D:D,辅助信息!G:G=G10263)</f>
        <v>#VALUE!</v>
      </c>
    </row>
    <row r="10264" spans="1:10">
      <c r="A10264" s="2">
        <f>'[1]2025年已发货'!A:A</f>
        <v>0</v>
      </c>
      <c r="B10264" s="2">
        <f>'[1]2025年已发货'!B:B</f>
        <v>0</v>
      </c>
      <c r="C10264" s="2">
        <f>'[1]2025年已发货'!C:C</f>
        <v>0</v>
      </c>
      <c r="D10264" s="2">
        <f>'[1]2025年已发货'!D:D</f>
        <v>0</v>
      </c>
      <c r="E10264" s="2">
        <f>'[1]2025年已发货'!E:E</f>
        <v>0</v>
      </c>
      <c r="F10264" s="4">
        <f>'[1]2025年已发货'!F:F</f>
        <v>0</v>
      </c>
      <c r="G10264" s="2">
        <f>'[1]2025年已发货'!G:G</f>
        <v>0</v>
      </c>
      <c r="H10264" s="2">
        <f>'[1]2025年已发货'!H:H</f>
        <v>0</v>
      </c>
      <c r="I10264" s="2">
        <f>'[1]2025年已发货'!I:I</f>
        <v>0</v>
      </c>
      <c r="J10264" s="2" vm="1" t="e">
        <f>_xlfn._xlws.FILTER(辅助信息!D:D,辅助信息!G:G=G10264)</f>
        <v>#VALUE!</v>
      </c>
    </row>
    <row r="10265" spans="1:10">
      <c r="A10265" s="2">
        <f>'[1]2025年已发货'!A:A</f>
        <v>0</v>
      </c>
      <c r="B10265" s="2">
        <f>'[1]2025年已发货'!B:B</f>
        <v>0</v>
      </c>
      <c r="C10265" s="2">
        <f>'[1]2025年已发货'!C:C</f>
        <v>0</v>
      </c>
      <c r="D10265" s="2">
        <f>'[1]2025年已发货'!D:D</f>
        <v>0</v>
      </c>
      <c r="E10265" s="2">
        <f>'[1]2025年已发货'!E:E</f>
        <v>0</v>
      </c>
      <c r="F10265" s="4">
        <f>'[1]2025年已发货'!F:F</f>
        <v>0</v>
      </c>
      <c r="G10265" s="2">
        <f>'[1]2025年已发货'!G:G</f>
        <v>0</v>
      </c>
      <c r="H10265" s="2">
        <f>'[1]2025年已发货'!H:H</f>
        <v>0</v>
      </c>
      <c r="I10265" s="2">
        <f>'[1]2025年已发货'!I:I</f>
        <v>0</v>
      </c>
      <c r="J10265" s="2" vm="1" t="e">
        <f>_xlfn._xlws.FILTER(辅助信息!D:D,辅助信息!G:G=G10265)</f>
        <v>#VALUE!</v>
      </c>
    </row>
    <row r="10266" spans="1:10">
      <c r="A10266" s="2">
        <f>'[1]2025年已发货'!A:A</f>
        <v>0</v>
      </c>
      <c r="B10266" s="2">
        <f>'[1]2025年已发货'!B:B</f>
        <v>0</v>
      </c>
      <c r="C10266" s="2">
        <f>'[1]2025年已发货'!C:C</f>
        <v>0</v>
      </c>
      <c r="D10266" s="2">
        <f>'[1]2025年已发货'!D:D</f>
        <v>0</v>
      </c>
      <c r="E10266" s="2">
        <f>'[1]2025年已发货'!E:E</f>
        <v>0</v>
      </c>
      <c r="F10266" s="4">
        <f>'[1]2025年已发货'!F:F</f>
        <v>0</v>
      </c>
      <c r="G10266" s="2">
        <f>'[1]2025年已发货'!G:G</f>
        <v>0</v>
      </c>
      <c r="H10266" s="2">
        <f>'[1]2025年已发货'!H:H</f>
        <v>0</v>
      </c>
      <c r="I10266" s="2">
        <f>'[1]2025年已发货'!I:I</f>
        <v>0</v>
      </c>
      <c r="J10266" s="2" vm="1" t="e">
        <f>_xlfn._xlws.FILTER(辅助信息!D:D,辅助信息!G:G=G10266)</f>
        <v>#VALUE!</v>
      </c>
    </row>
    <row r="10267" spans="1:10">
      <c r="A10267" s="2">
        <f>'[1]2025年已发货'!A:A</f>
        <v>0</v>
      </c>
      <c r="B10267" s="2">
        <f>'[1]2025年已发货'!B:B</f>
        <v>0</v>
      </c>
      <c r="C10267" s="2">
        <f>'[1]2025年已发货'!C:C</f>
        <v>0</v>
      </c>
      <c r="D10267" s="2">
        <f>'[1]2025年已发货'!D:D</f>
        <v>0</v>
      </c>
      <c r="E10267" s="2">
        <f>'[1]2025年已发货'!E:E</f>
        <v>0</v>
      </c>
      <c r="F10267" s="4">
        <f>'[1]2025年已发货'!F:F</f>
        <v>0</v>
      </c>
      <c r="G10267" s="2">
        <f>'[1]2025年已发货'!G:G</f>
        <v>0</v>
      </c>
      <c r="H10267" s="2">
        <f>'[1]2025年已发货'!H:H</f>
        <v>0</v>
      </c>
      <c r="I10267" s="2">
        <f>'[1]2025年已发货'!I:I</f>
        <v>0</v>
      </c>
      <c r="J10267" s="2" vm="1" t="e">
        <f>_xlfn._xlws.FILTER(辅助信息!D:D,辅助信息!G:G=G10267)</f>
        <v>#VALUE!</v>
      </c>
    </row>
    <row r="10268" spans="1:10">
      <c r="A10268" s="2">
        <f>'[1]2025年已发货'!A:A</f>
        <v>0</v>
      </c>
      <c r="B10268" s="2">
        <f>'[1]2025年已发货'!B:B</f>
        <v>0</v>
      </c>
      <c r="C10268" s="2">
        <f>'[1]2025年已发货'!C:C</f>
        <v>0</v>
      </c>
      <c r="D10268" s="2">
        <f>'[1]2025年已发货'!D:D</f>
        <v>0</v>
      </c>
      <c r="E10268" s="2">
        <f>'[1]2025年已发货'!E:E</f>
        <v>0</v>
      </c>
      <c r="F10268" s="4">
        <f>'[1]2025年已发货'!F:F</f>
        <v>0</v>
      </c>
      <c r="G10268" s="2">
        <f>'[1]2025年已发货'!G:G</f>
        <v>0</v>
      </c>
      <c r="H10268" s="2">
        <f>'[1]2025年已发货'!H:H</f>
        <v>0</v>
      </c>
      <c r="I10268" s="2">
        <f>'[1]2025年已发货'!I:I</f>
        <v>0</v>
      </c>
      <c r="J10268" s="2" vm="1" t="e">
        <f>_xlfn._xlws.FILTER(辅助信息!D:D,辅助信息!G:G=G10268)</f>
        <v>#VALUE!</v>
      </c>
    </row>
    <row r="10269" spans="1:10">
      <c r="A10269" s="2">
        <f>'[1]2025年已发货'!A:A</f>
        <v>0</v>
      </c>
      <c r="B10269" s="2">
        <f>'[1]2025年已发货'!B:B</f>
        <v>0</v>
      </c>
      <c r="C10269" s="2">
        <f>'[1]2025年已发货'!C:C</f>
        <v>0</v>
      </c>
      <c r="D10269" s="2">
        <f>'[1]2025年已发货'!D:D</f>
        <v>0</v>
      </c>
      <c r="E10269" s="2">
        <f>'[1]2025年已发货'!E:E</f>
        <v>0</v>
      </c>
      <c r="F10269" s="4">
        <f>'[1]2025年已发货'!F:F</f>
        <v>0</v>
      </c>
      <c r="G10269" s="2">
        <f>'[1]2025年已发货'!G:G</f>
        <v>0</v>
      </c>
      <c r="H10269" s="2">
        <f>'[1]2025年已发货'!H:H</f>
        <v>0</v>
      </c>
      <c r="I10269" s="2">
        <f>'[1]2025年已发货'!I:I</f>
        <v>0</v>
      </c>
      <c r="J10269" s="2" vm="1" t="e">
        <f>_xlfn._xlws.FILTER(辅助信息!D:D,辅助信息!G:G=G10269)</f>
        <v>#VALUE!</v>
      </c>
    </row>
    <row r="10270" spans="1:10">
      <c r="A10270" s="2">
        <f>'[1]2025年已发货'!A:A</f>
        <v>0</v>
      </c>
      <c r="B10270" s="2">
        <f>'[1]2025年已发货'!B:B</f>
        <v>0</v>
      </c>
      <c r="C10270" s="2">
        <f>'[1]2025年已发货'!C:C</f>
        <v>0</v>
      </c>
      <c r="D10270" s="2">
        <f>'[1]2025年已发货'!D:D</f>
        <v>0</v>
      </c>
      <c r="E10270" s="2">
        <f>'[1]2025年已发货'!E:E</f>
        <v>0</v>
      </c>
      <c r="F10270" s="4">
        <f>'[1]2025年已发货'!F:F</f>
        <v>0</v>
      </c>
      <c r="G10270" s="2">
        <f>'[1]2025年已发货'!G:G</f>
        <v>0</v>
      </c>
      <c r="H10270" s="2">
        <f>'[1]2025年已发货'!H:H</f>
        <v>0</v>
      </c>
      <c r="I10270" s="2">
        <f>'[1]2025年已发货'!I:I</f>
        <v>0</v>
      </c>
      <c r="J10270" s="2" vm="1" t="e">
        <f>_xlfn._xlws.FILTER(辅助信息!D:D,辅助信息!G:G=G10270)</f>
        <v>#VALUE!</v>
      </c>
    </row>
    <row r="10271" spans="1:10">
      <c r="A10271" s="2">
        <f>'[1]2025年已发货'!A:A</f>
        <v>0</v>
      </c>
      <c r="B10271" s="2">
        <f>'[1]2025年已发货'!B:B</f>
        <v>0</v>
      </c>
      <c r="C10271" s="2">
        <f>'[1]2025年已发货'!C:C</f>
        <v>0</v>
      </c>
      <c r="D10271" s="2">
        <f>'[1]2025年已发货'!D:D</f>
        <v>0</v>
      </c>
      <c r="E10271" s="2">
        <f>'[1]2025年已发货'!E:E</f>
        <v>0</v>
      </c>
      <c r="F10271" s="4">
        <f>'[1]2025年已发货'!F:F</f>
        <v>0</v>
      </c>
      <c r="G10271" s="2">
        <f>'[1]2025年已发货'!G:G</f>
        <v>0</v>
      </c>
      <c r="H10271" s="2">
        <f>'[1]2025年已发货'!H:H</f>
        <v>0</v>
      </c>
      <c r="I10271" s="2">
        <f>'[1]2025年已发货'!I:I</f>
        <v>0</v>
      </c>
      <c r="J10271" s="2" vm="1" t="e">
        <f>_xlfn._xlws.FILTER(辅助信息!D:D,辅助信息!G:G=G10271)</f>
        <v>#VALUE!</v>
      </c>
    </row>
    <row r="10272" spans="1:10">
      <c r="A10272" s="2">
        <f>'[1]2025年已发货'!A:A</f>
        <v>0</v>
      </c>
      <c r="B10272" s="2">
        <f>'[1]2025年已发货'!B:B</f>
        <v>0</v>
      </c>
      <c r="C10272" s="2">
        <f>'[1]2025年已发货'!C:C</f>
        <v>0</v>
      </c>
      <c r="D10272" s="2">
        <f>'[1]2025年已发货'!D:D</f>
        <v>0</v>
      </c>
      <c r="E10272" s="2">
        <f>'[1]2025年已发货'!E:E</f>
        <v>0</v>
      </c>
      <c r="F10272" s="4">
        <f>'[1]2025年已发货'!F:F</f>
        <v>0</v>
      </c>
      <c r="G10272" s="2">
        <f>'[1]2025年已发货'!G:G</f>
        <v>0</v>
      </c>
      <c r="H10272" s="2">
        <f>'[1]2025年已发货'!H:H</f>
        <v>0</v>
      </c>
      <c r="I10272" s="2">
        <f>'[1]2025年已发货'!I:I</f>
        <v>0</v>
      </c>
      <c r="J10272" s="2" vm="1" t="e">
        <f>_xlfn._xlws.FILTER(辅助信息!D:D,辅助信息!G:G=G10272)</f>
        <v>#VALUE!</v>
      </c>
    </row>
    <row r="10273" spans="1:10">
      <c r="A10273" s="2">
        <f>'[1]2025年已发货'!A:A</f>
        <v>0</v>
      </c>
      <c r="B10273" s="2">
        <f>'[1]2025年已发货'!B:B</f>
        <v>0</v>
      </c>
      <c r="C10273" s="2">
        <f>'[1]2025年已发货'!C:C</f>
        <v>0</v>
      </c>
      <c r="D10273" s="2">
        <f>'[1]2025年已发货'!D:D</f>
        <v>0</v>
      </c>
      <c r="E10273" s="2">
        <f>'[1]2025年已发货'!E:E</f>
        <v>0</v>
      </c>
      <c r="F10273" s="4">
        <f>'[1]2025年已发货'!F:F</f>
        <v>0</v>
      </c>
      <c r="G10273" s="2">
        <f>'[1]2025年已发货'!G:G</f>
        <v>0</v>
      </c>
      <c r="H10273" s="2">
        <f>'[1]2025年已发货'!H:H</f>
        <v>0</v>
      </c>
      <c r="I10273" s="2">
        <f>'[1]2025年已发货'!I:I</f>
        <v>0</v>
      </c>
      <c r="J10273" s="2" vm="1" t="e">
        <f>_xlfn._xlws.FILTER(辅助信息!D:D,辅助信息!G:G=G10273)</f>
        <v>#VALUE!</v>
      </c>
    </row>
    <row r="10274" spans="1:10">
      <c r="A10274" s="2">
        <f>'[1]2025年已发货'!A:A</f>
        <v>0</v>
      </c>
      <c r="B10274" s="2">
        <f>'[1]2025年已发货'!B:B</f>
        <v>0</v>
      </c>
      <c r="C10274" s="2">
        <f>'[1]2025年已发货'!C:C</f>
        <v>0</v>
      </c>
      <c r="D10274" s="2">
        <f>'[1]2025年已发货'!D:D</f>
        <v>0</v>
      </c>
      <c r="E10274" s="2">
        <f>'[1]2025年已发货'!E:E</f>
        <v>0</v>
      </c>
      <c r="F10274" s="4">
        <f>'[1]2025年已发货'!F:F</f>
        <v>0</v>
      </c>
      <c r="G10274" s="2">
        <f>'[1]2025年已发货'!G:G</f>
        <v>0</v>
      </c>
      <c r="H10274" s="2">
        <f>'[1]2025年已发货'!H:H</f>
        <v>0</v>
      </c>
      <c r="I10274" s="2">
        <f>'[1]2025年已发货'!I:I</f>
        <v>0</v>
      </c>
      <c r="J10274" s="2" vm="1" t="e">
        <f>_xlfn._xlws.FILTER(辅助信息!D:D,辅助信息!G:G=G10274)</f>
        <v>#VALUE!</v>
      </c>
    </row>
    <row r="10275" spans="1:10">
      <c r="A10275" s="2">
        <f>'[1]2025年已发货'!A:A</f>
        <v>0</v>
      </c>
      <c r="B10275" s="2">
        <f>'[1]2025年已发货'!B:B</f>
        <v>0</v>
      </c>
      <c r="C10275" s="2">
        <f>'[1]2025年已发货'!C:C</f>
        <v>0</v>
      </c>
      <c r="D10275" s="2">
        <f>'[1]2025年已发货'!D:D</f>
        <v>0</v>
      </c>
      <c r="E10275" s="2">
        <f>'[1]2025年已发货'!E:E</f>
        <v>0</v>
      </c>
      <c r="F10275" s="4">
        <f>'[1]2025年已发货'!F:F</f>
        <v>0</v>
      </c>
      <c r="G10275" s="2">
        <f>'[1]2025年已发货'!G:G</f>
        <v>0</v>
      </c>
      <c r="H10275" s="2">
        <f>'[1]2025年已发货'!H:H</f>
        <v>0</v>
      </c>
      <c r="I10275" s="2">
        <f>'[1]2025年已发货'!I:I</f>
        <v>0</v>
      </c>
      <c r="J10275" s="2" vm="1" t="e">
        <f>_xlfn._xlws.FILTER(辅助信息!D:D,辅助信息!G:G=G10275)</f>
        <v>#VALUE!</v>
      </c>
    </row>
    <row r="10276" spans="1:10">
      <c r="A10276" s="2">
        <f>'[1]2025年已发货'!A:A</f>
        <v>0</v>
      </c>
      <c r="B10276" s="2">
        <f>'[1]2025年已发货'!B:B</f>
        <v>0</v>
      </c>
      <c r="C10276" s="2">
        <f>'[1]2025年已发货'!C:C</f>
        <v>0</v>
      </c>
      <c r="D10276" s="2">
        <f>'[1]2025年已发货'!D:D</f>
        <v>0</v>
      </c>
      <c r="E10276" s="2">
        <f>'[1]2025年已发货'!E:E</f>
        <v>0</v>
      </c>
      <c r="F10276" s="4">
        <f>'[1]2025年已发货'!F:F</f>
        <v>0</v>
      </c>
      <c r="G10276" s="2">
        <f>'[1]2025年已发货'!G:G</f>
        <v>0</v>
      </c>
      <c r="H10276" s="2">
        <f>'[1]2025年已发货'!H:H</f>
        <v>0</v>
      </c>
      <c r="I10276" s="2">
        <f>'[1]2025年已发货'!I:I</f>
        <v>0</v>
      </c>
      <c r="J10276" s="2" vm="1" t="e">
        <f>_xlfn._xlws.FILTER(辅助信息!D:D,辅助信息!G:G=G10276)</f>
        <v>#VALUE!</v>
      </c>
    </row>
    <row r="10277" spans="1:10">
      <c r="A10277" s="2">
        <f>'[1]2025年已发货'!A:A</f>
        <v>0</v>
      </c>
      <c r="B10277" s="2">
        <f>'[1]2025年已发货'!B:B</f>
        <v>0</v>
      </c>
      <c r="C10277" s="2">
        <f>'[1]2025年已发货'!C:C</f>
        <v>0</v>
      </c>
      <c r="D10277" s="2">
        <f>'[1]2025年已发货'!D:D</f>
        <v>0</v>
      </c>
      <c r="E10277" s="2">
        <f>'[1]2025年已发货'!E:E</f>
        <v>0</v>
      </c>
      <c r="F10277" s="4">
        <f>'[1]2025年已发货'!F:F</f>
        <v>0</v>
      </c>
      <c r="G10277" s="2">
        <f>'[1]2025年已发货'!G:G</f>
        <v>0</v>
      </c>
      <c r="H10277" s="2">
        <f>'[1]2025年已发货'!H:H</f>
        <v>0</v>
      </c>
      <c r="I10277" s="2">
        <f>'[1]2025年已发货'!I:I</f>
        <v>0</v>
      </c>
      <c r="J10277" s="2" vm="1" t="e">
        <f>_xlfn._xlws.FILTER(辅助信息!D:D,辅助信息!G:G=G10277)</f>
        <v>#VALUE!</v>
      </c>
    </row>
    <row r="10278" spans="1:10">
      <c r="A10278" s="2">
        <f>'[1]2025年已发货'!A:A</f>
        <v>0</v>
      </c>
      <c r="B10278" s="2">
        <f>'[1]2025年已发货'!B:B</f>
        <v>0</v>
      </c>
      <c r="C10278" s="2">
        <f>'[1]2025年已发货'!C:C</f>
        <v>0</v>
      </c>
      <c r="D10278" s="2">
        <f>'[1]2025年已发货'!D:D</f>
        <v>0</v>
      </c>
      <c r="E10278" s="2">
        <f>'[1]2025年已发货'!E:E</f>
        <v>0</v>
      </c>
      <c r="F10278" s="4">
        <f>'[1]2025年已发货'!F:F</f>
        <v>0</v>
      </c>
      <c r="G10278" s="2">
        <f>'[1]2025年已发货'!G:G</f>
        <v>0</v>
      </c>
      <c r="H10278" s="2">
        <f>'[1]2025年已发货'!H:H</f>
        <v>0</v>
      </c>
      <c r="I10278" s="2">
        <f>'[1]2025年已发货'!I:I</f>
        <v>0</v>
      </c>
      <c r="J10278" s="2" vm="1" t="e">
        <f>_xlfn._xlws.FILTER(辅助信息!D:D,辅助信息!G:G=G10278)</f>
        <v>#VALUE!</v>
      </c>
    </row>
    <row r="10279" spans="1:10">
      <c r="A10279" s="2">
        <f>'[1]2025年已发货'!A:A</f>
        <v>0</v>
      </c>
      <c r="B10279" s="2">
        <f>'[1]2025年已发货'!B:B</f>
        <v>0</v>
      </c>
      <c r="C10279" s="2">
        <f>'[1]2025年已发货'!C:C</f>
        <v>0</v>
      </c>
      <c r="D10279" s="2">
        <f>'[1]2025年已发货'!D:D</f>
        <v>0</v>
      </c>
      <c r="E10279" s="2">
        <f>'[1]2025年已发货'!E:E</f>
        <v>0</v>
      </c>
      <c r="F10279" s="4">
        <f>'[1]2025年已发货'!F:F</f>
        <v>0</v>
      </c>
      <c r="G10279" s="2">
        <f>'[1]2025年已发货'!G:G</f>
        <v>0</v>
      </c>
      <c r="H10279" s="2">
        <f>'[1]2025年已发货'!H:H</f>
        <v>0</v>
      </c>
      <c r="I10279" s="2">
        <f>'[1]2025年已发货'!I:I</f>
        <v>0</v>
      </c>
      <c r="J10279" s="2" vm="1" t="e">
        <f>_xlfn._xlws.FILTER(辅助信息!D:D,辅助信息!G:G=G10279)</f>
        <v>#VALUE!</v>
      </c>
    </row>
    <row r="10280" spans="1:10">
      <c r="A10280" s="2">
        <f>'[1]2025年已发货'!A:A</f>
        <v>0</v>
      </c>
      <c r="B10280" s="2">
        <f>'[1]2025年已发货'!B:B</f>
        <v>0</v>
      </c>
      <c r="C10280" s="2">
        <f>'[1]2025年已发货'!C:C</f>
        <v>0</v>
      </c>
      <c r="D10280" s="2">
        <f>'[1]2025年已发货'!D:D</f>
        <v>0</v>
      </c>
      <c r="E10280" s="2">
        <f>'[1]2025年已发货'!E:E</f>
        <v>0</v>
      </c>
      <c r="F10280" s="4">
        <f>'[1]2025年已发货'!F:F</f>
        <v>0</v>
      </c>
      <c r="G10280" s="2">
        <f>'[1]2025年已发货'!G:G</f>
        <v>0</v>
      </c>
      <c r="H10280" s="2">
        <f>'[1]2025年已发货'!H:H</f>
        <v>0</v>
      </c>
      <c r="I10280" s="2">
        <f>'[1]2025年已发货'!I:I</f>
        <v>0</v>
      </c>
      <c r="J10280" s="2" vm="1" t="e">
        <f>_xlfn._xlws.FILTER(辅助信息!D:D,辅助信息!G:G=G10280)</f>
        <v>#VALUE!</v>
      </c>
    </row>
    <row r="10281" spans="1:10">
      <c r="A10281" s="2">
        <f>'[1]2025年已发货'!A:A</f>
        <v>0</v>
      </c>
      <c r="B10281" s="2">
        <f>'[1]2025年已发货'!B:B</f>
        <v>0</v>
      </c>
      <c r="C10281" s="2">
        <f>'[1]2025年已发货'!C:C</f>
        <v>0</v>
      </c>
      <c r="D10281" s="2">
        <f>'[1]2025年已发货'!D:D</f>
        <v>0</v>
      </c>
      <c r="E10281" s="2">
        <f>'[1]2025年已发货'!E:E</f>
        <v>0</v>
      </c>
      <c r="F10281" s="4">
        <f>'[1]2025年已发货'!F:F</f>
        <v>0</v>
      </c>
      <c r="G10281" s="2">
        <f>'[1]2025年已发货'!G:G</f>
        <v>0</v>
      </c>
      <c r="H10281" s="2">
        <f>'[1]2025年已发货'!H:H</f>
        <v>0</v>
      </c>
      <c r="I10281" s="2">
        <f>'[1]2025年已发货'!I:I</f>
        <v>0</v>
      </c>
      <c r="J10281" s="2" vm="1" t="e">
        <f>_xlfn._xlws.FILTER(辅助信息!D:D,辅助信息!G:G=G10281)</f>
        <v>#VALUE!</v>
      </c>
    </row>
    <row r="10282" spans="1:10">
      <c r="A10282" s="2">
        <f>'[1]2025年已发货'!A:A</f>
        <v>0</v>
      </c>
      <c r="B10282" s="2">
        <f>'[1]2025年已发货'!B:B</f>
        <v>0</v>
      </c>
      <c r="C10282" s="2">
        <f>'[1]2025年已发货'!C:C</f>
        <v>0</v>
      </c>
      <c r="D10282" s="2">
        <f>'[1]2025年已发货'!D:D</f>
        <v>0</v>
      </c>
      <c r="E10282" s="2">
        <f>'[1]2025年已发货'!E:E</f>
        <v>0</v>
      </c>
      <c r="F10282" s="4">
        <f>'[1]2025年已发货'!F:F</f>
        <v>0</v>
      </c>
      <c r="G10282" s="2">
        <f>'[1]2025年已发货'!G:G</f>
        <v>0</v>
      </c>
      <c r="H10282" s="2">
        <f>'[1]2025年已发货'!H:H</f>
        <v>0</v>
      </c>
      <c r="I10282" s="2">
        <f>'[1]2025年已发货'!I:I</f>
        <v>0</v>
      </c>
      <c r="J10282" s="2" vm="1" t="e">
        <f>_xlfn._xlws.FILTER(辅助信息!D:D,辅助信息!G:G=G10282)</f>
        <v>#VALUE!</v>
      </c>
    </row>
    <row r="10283" spans="1:10">
      <c r="A10283" s="2">
        <f>'[1]2025年已发货'!A:A</f>
        <v>0</v>
      </c>
      <c r="B10283" s="2">
        <f>'[1]2025年已发货'!B:B</f>
        <v>0</v>
      </c>
      <c r="C10283" s="2">
        <f>'[1]2025年已发货'!C:C</f>
        <v>0</v>
      </c>
      <c r="D10283" s="2">
        <f>'[1]2025年已发货'!D:D</f>
        <v>0</v>
      </c>
      <c r="E10283" s="2">
        <f>'[1]2025年已发货'!E:E</f>
        <v>0</v>
      </c>
      <c r="F10283" s="4">
        <f>'[1]2025年已发货'!F:F</f>
        <v>0</v>
      </c>
      <c r="G10283" s="2">
        <f>'[1]2025年已发货'!G:G</f>
        <v>0</v>
      </c>
      <c r="H10283" s="2">
        <f>'[1]2025年已发货'!H:H</f>
        <v>0</v>
      </c>
      <c r="I10283" s="2">
        <f>'[1]2025年已发货'!I:I</f>
        <v>0</v>
      </c>
      <c r="J10283" s="2" vm="1" t="e">
        <f>_xlfn._xlws.FILTER(辅助信息!D:D,辅助信息!G:G=G10283)</f>
        <v>#VALUE!</v>
      </c>
    </row>
    <row r="10284" spans="1:10">
      <c r="A10284" s="2">
        <f>'[1]2025年已发货'!A:A</f>
        <v>0</v>
      </c>
      <c r="B10284" s="2">
        <f>'[1]2025年已发货'!B:B</f>
        <v>0</v>
      </c>
      <c r="C10284" s="2">
        <f>'[1]2025年已发货'!C:C</f>
        <v>0</v>
      </c>
      <c r="D10284" s="2">
        <f>'[1]2025年已发货'!D:D</f>
        <v>0</v>
      </c>
      <c r="E10284" s="2">
        <f>'[1]2025年已发货'!E:E</f>
        <v>0</v>
      </c>
      <c r="F10284" s="4">
        <f>'[1]2025年已发货'!F:F</f>
        <v>0</v>
      </c>
      <c r="G10284" s="2">
        <f>'[1]2025年已发货'!G:G</f>
        <v>0</v>
      </c>
      <c r="H10284" s="2">
        <f>'[1]2025年已发货'!H:H</f>
        <v>0</v>
      </c>
      <c r="I10284" s="2">
        <f>'[1]2025年已发货'!I:I</f>
        <v>0</v>
      </c>
      <c r="J10284" s="2" vm="1" t="e">
        <f>_xlfn._xlws.FILTER(辅助信息!D:D,辅助信息!G:G=G10284)</f>
        <v>#VALUE!</v>
      </c>
    </row>
    <row r="10285" spans="1:10">
      <c r="A10285" s="2">
        <f>'[1]2025年已发货'!A:A</f>
        <v>0</v>
      </c>
      <c r="B10285" s="2">
        <f>'[1]2025年已发货'!B:B</f>
        <v>0</v>
      </c>
      <c r="C10285" s="2">
        <f>'[1]2025年已发货'!C:C</f>
        <v>0</v>
      </c>
      <c r="D10285" s="2">
        <f>'[1]2025年已发货'!D:D</f>
        <v>0</v>
      </c>
      <c r="E10285" s="2">
        <f>'[1]2025年已发货'!E:E</f>
        <v>0</v>
      </c>
      <c r="F10285" s="4">
        <f>'[1]2025年已发货'!F:F</f>
        <v>0</v>
      </c>
      <c r="G10285" s="2">
        <f>'[1]2025年已发货'!G:G</f>
        <v>0</v>
      </c>
      <c r="H10285" s="2">
        <f>'[1]2025年已发货'!H:H</f>
        <v>0</v>
      </c>
      <c r="I10285" s="2">
        <f>'[1]2025年已发货'!I:I</f>
        <v>0</v>
      </c>
      <c r="J10285" s="2" vm="1" t="e">
        <f>_xlfn._xlws.FILTER(辅助信息!D:D,辅助信息!G:G=G10285)</f>
        <v>#VALUE!</v>
      </c>
    </row>
    <row r="10286" spans="1:10">
      <c r="A10286" s="2">
        <f>'[1]2025年已发货'!A:A</f>
        <v>0</v>
      </c>
      <c r="B10286" s="2">
        <f>'[1]2025年已发货'!B:B</f>
        <v>0</v>
      </c>
      <c r="C10286" s="2">
        <f>'[1]2025年已发货'!C:C</f>
        <v>0</v>
      </c>
      <c r="D10286" s="2">
        <f>'[1]2025年已发货'!D:D</f>
        <v>0</v>
      </c>
      <c r="E10286" s="2">
        <f>'[1]2025年已发货'!E:E</f>
        <v>0</v>
      </c>
      <c r="F10286" s="4">
        <f>'[1]2025年已发货'!F:F</f>
        <v>0</v>
      </c>
      <c r="G10286" s="2">
        <f>'[1]2025年已发货'!G:G</f>
        <v>0</v>
      </c>
      <c r="H10286" s="2">
        <f>'[1]2025年已发货'!H:H</f>
        <v>0</v>
      </c>
      <c r="I10286" s="2">
        <f>'[1]2025年已发货'!I:I</f>
        <v>0</v>
      </c>
      <c r="J10286" s="2" vm="1" t="e">
        <f>_xlfn._xlws.FILTER(辅助信息!D:D,辅助信息!G:G=G10286)</f>
        <v>#VALUE!</v>
      </c>
    </row>
    <row r="10287" spans="1:10">
      <c r="A10287" s="2">
        <f>'[1]2025年已发货'!A:A</f>
        <v>0</v>
      </c>
      <c r="B10287" s="2">
        <f>'[1]2025年已发货'!B:B</f>
        <v>0</v>
      </c>
      <c r="C10287" s="2">
        <f>'[1]2025年已发货'!C:C</f>
        <v>0</v>
      </c>
      <c r="D10287" s="2">
        <f>'[1]2025年已发货'!D:D</f>
        <v>0</v>
      </c>
      <c r="E10287" s="2">
        <f>'[1]2025年已发货'!E:E</f>
        <v>0</v>
      </c>
      <c r="F10287" s="4">
        <f>'[1]2025年已发货'!F:F</f>
        <v>0</v>
      </c>
      <c r="G10287" s="2">
        <f>'[1]2025年已发货'!G:G</f>
        <v>0</v>
      </c>
      <c r="H10287" s="2">
        <f>'[1]2025年已发货'!H:H</f>
        <v>0</v>
      </c>
      <c r="I10287" s="2">
        <f>'[1]2025年已发货'!I:I</f>
        <v>0</v>
      </c>
      <c r="J10287" s="2" vm="1" t="e">
        <f>_xlfn._xlws.FILTER(辅助信息!D:D,辅助信息!G:G=G10287)</f>
        <v>#VALUE!</v>
      </c>
    </row>
    <row r="10288" spans="1:10">
      <c r="A10288" s="2">
        <f>'[1]2025年已发货'!A:A</f>
        <v>0</v>
      </c>
      <c r="B10288" s="2">
        <f>'[1]2025年已发货'!B:B</f>
        <v>0</v>
      </c>
      <c r="C10288" s="2">
        <f>'[1]2025年已发货'!C:C</f>
        <v>0</v>
      </c>
      <c r="D10288" s="2">
        <f>'[1]2025年已发货'!D:D</f>
        <v>0</v>
      </c>
      <c r="E10288" s="2">
        <f>'[1]2025年已发货'!E:E</f>
        <v>0</v>
      </c>
      <c r="F10288" s="4">
        <f>'[1]2025年已发货'!F:F</f>
        <v>0</v>
      </c>
      <c r="G10288" s="2">
        <f>'[1]2025年已发货'!G:G</f>
        <v>0</v>
      </c>
      <c r="H10288" s="2">
        <f>'[1]2025年已发货'!H:H</f>
        <v>0</v>
      </c>
      <c r="I10288" s="2">
        <f>'[1]2025年已发货'!I:I</f>
        <v>0</v>
      </c>
      <c r="J10288" s="2" vm="1" t="e">
        <f>_xlfn._xlws.FILTER(辅助信息!D:D,辅助信息!G:G=G10288)</f>
        <v>#VALUE!</v>
      </c>
    </row>
    <row r="10289" spans="1:10">
      <c r="A10289" s="2">
        <f>'[1]2025年已发货'!A:A</f>
        <v>0</v>
      </c>
      <c r="B10289" s="2">
        <f>'[1]2025年已发货'!B:B</f>
        <v>0</v>
      </c>
      <c r="C10289" s="2">
        <f>'[1]2025年已发货'!C:C</f>
        <v>0</v>
      </c>
      <c r="D10289" s="2">
        <f>'[1]2025年已发货'!D:D</f>
        <v>0</v>
      </c>
      <c r="E10289" s="2">
        <f>'[1]2025年已发货'!E:E</f>
        <v>0</v>
      </c>
      <c r="F10289" s="4">
        <f>'[1]2025年已发货'!F:F</f>
        <v>0</v>
      </c>
      <c r="G10289" s="2">
        <f>'[1]2025年已发货'!G:G</f>
        <v>0</v>
      </c>
      <c r="H10289" s="2">
        <f>'[1]2025年已发货'!H:H</f>
        <v>0</v>
      </c>
      <c r="I10289" s="2">
        <f>'[1]2025年已发货'!I:I</f>
        <v>0</v>
      </c>
      <c r="J10289" s="2" vm="1" t="e">
        <f>_xlfn._xlws.FILTER(辅助信息!D:D,辅助信息!G:G=G10289)</f>
        <v>#VALUE!</v>
      </c>
    </row>
    <row r="10290" spans="1:10">
      <c r="A10290" s="2">
        <f>'[1]2025年已发货'!A:A</f>
        <v>0</v>
      </c>
      <c r="B10290" s="2">
        <f>'[1]2025年已发货'!B:B</f>
        <v>0</v>
      </c>
      <c r="C10290" s="2">
        <f>'[1]2025年已发货'!C:C</f>
        <v>0</v>
      </c>
      <c r="D10290" s="2">
        <f>'[1]2025年已发货'!D:D</f>
        <v>0</v>
      </c>
      <c r="E10290" s="2">
        <f>'[1]2025年已发货'!E:E</f>
        <v>0</v>
      </c>
      <c r="F10290" s="4">
        <f>'[1]2025年已发货'!F:F</f>
        <v>0</v>
      </c>
      <c r="G10290" s="2">
        <f>'[1]2025年已发货'!G:G</f>
        <v>0</v>
      </c>
      <c r="H10290" s="2">
        <f>'[1]2025年已发货'!H:H</f>
        <v>0</v>
      </c>
      <c r="I10290" s="2">
        <f>'[1]2025年已发货'!I:I</f>
        <v>0</v>
      </c>
      <c r="J10290" s="2" vm="1" t="e">
        <f>_xlfn._xlws.FILTER(辅助信息!D:D,辅助信息!G:G=G10290)</f>
        <v>#VALUE!</v>
      </c>
    </row>
    <row r="10291" spans="1:10">
      <c r="A10291" s="2">
        <f>'[1]2025年已发货'!A:A</f>
        <v>0</v>
      </c>
      <c r="B10291" s="2">
        <f>'[1]2025年已发货'!B:B</f>
        <v>0</v>
      </c>
      <c r="C10291" s="2">
        <f>'[1]2025年已发货'!C:C</f>
        <v>0</v>
      </c>
      <c r="D10291" s="2">
        <f>'[1]2025年已发货'!D:D</f>
        <v>0</v>
      </c>
      <c r="E10291" s="2">
        <f>'[1]2025年已发货'!E:E</f>
        <v>0</v>
      </c>
      <c r="F10291" s="4">
        <f>'[1]2025年已发货'!F:F</f>
        <v>0</v>
      </c>
      <c r="G10291" s="2">
        <f>'[1]2025年已发货'!G:G</f>
        <v>0</v>
      </c>
      <c r="H10291" s="2">
        <f>'[1]2025年已发货'!H:H</f>
        <v>0</v>
      </c>
      <c r="I10291" s="2">
        <f>'[1]2025年已发货'!I:I</f>
        <v>0</v>
      </c>
      <c r="J10291" s="2" vm="1" t="e">
        <f>_xlfn._xlws.FILTER(辅助信息!D:D,辅助信息!G:G=G10291)</f>
        <v>#VALUE!</v>
      </c>
    </row>
    <row r="10292" spans="1:10">
      <c r="A10292" s="2">
        <f>'[1]2025年已发货'!A:A</f>
        <v>0</v>
      </c>
      <c r="B10292" s="2">
        <f>'[1]2025年已发货'!B:B</f>
        <v>0</v>
      </c>
      <c r="C10292" s="2">
        <f>'[1]2025年已发货'!C:C</f>
        <v>0</v>
      </c>
      <c r="D10292" s="2">
        <f>'[1]2025年已发货'!D:D</f>
        <v>0</v>
      </c>
      <c r="E10292" s="2">
        <f>'[1]2025年已发货'!E:E</f>
        <v>0</v>
      </c>
      <c r="F10292" s="4">
        <f>'[1]2025年已发货'!F:F</f>
        <v>0</v>
      </c>
      <c r="G10292" s="2">
        <f>'[1]2025年已发货'!G:G</f>
        <v>0</v>
      </c>
      <c r="H10292" s="2">
        <f>'[1]2025年已发货'!H:H</f>
        <v>0</v>
      </c>
      <c r="I10292" s="2">
        <f>'[1]2025年已发货'!I:I</f>
        <v>0</v>
      </c>
      <c r="J10292" s="2" vm="1" t="e">
        <f>_xlfn._xlws.FILTER(辅助信息!D:D,辅助信息!G:G=G10292)</f>
        <v>#VALUE!</v>
      </c>
    </row>
    <row r="10293" spans="1:10">
      <c r="A10293" s="2">
        <f>'[1]2025年已发货'!A:A</f>
        <v>0</v>
      </c>
      <c r="B10293" s="2">
        <f>'[1]2025年已发货'!B:B</f>
        <v>0</v>
      </c>
      <c r="C10293" s="2">
        <f>'[1]2025年已发货'!C:C</f>
        <v>0</v>
      </c>
      <c r="D10293" s="2">
        <f>'[1]2025年已发货'!D:D</f>
        <v>0</v>
      </c>
      <c r="E10293" s="2">
        <f>'[1]2025年已发货'!E:E</f>
        <v>0</v>
      </c>
      <c r="F10293" s="4">
        <f>'[1]2025年已发货'!F:F</f>
        <v>0</v>
      </c>
      <c r="G10293" s="2">
        <f>'[1]2025年已发货'!G:G</f>
        <v>0</v>
      </c>
      <c r="H10293" s="2">
        <f>'[1]2025年已发货'!H:H</f>
        <v>0</v>
      </c>
      <c r="I10293" s="2">
        <f>'[1]2025年已发货'!I:I</f>
        <v>0</v>
      </c>
      <c r="J10293" s="2" vm="1" t="e">
        <f>_xlfn._xlws.FILTER(辅助信息!D:D,辅助信息!G:G=G10293)</f>
        <v>#VALUE!</v>
      </c>
    </row>
    <row r="10294" spans="1:10">
      <c r="A10294" s="2">
        <f>'[1]2025年已发货'!A:A</f>
        <v>0</v>
      </c>
      <c r="B10294" s="2">
        <f>'[1]2025年已发货'!B:B</f>
        <v>0</v>
      </c>
      <c r="C10294" s="2">
        <f>'[1]2025年已发货'!C:C</f>
        <v>0</v>
      </c>
      <c r="D10294" s="2">
        <f>'[1]2025年已发货'!D:D</f>
        <v>0</v>
      </c>
      <c r="E10294" s="2">
        <f>'[1]2025年已发货'!E:E</f>
        <v>0</v>
      </c>
      <c r="F10294" s="4">
        <f>'[1]2025年已发货'!F:F</f>
        <v>0</v>
      </c>
      <c r="G10294" s="2">
        <f>'[1]2025年已发货'!G:G</f>
        <v>0</v>
      </c>
      <c r="H10294" s="2">
        <f>'[1]2025年已发货'!H:H</f>
        <v>0</v>
      </c>
      <c r="I10294" s="2">
        <f>'[1]2025年已发货'!I:I</f>
        <v>0</v>
      </c>
      <c r="J10294" s="2" vm="1" t="e">
        <f>_xlfn._xlws.FILTER(辅助信息!D:D,辅助信息!G:G=G10294)</f>
        <v>#VALUE!</v>
      </c>
    </row>
    <row r="10295" spans="1:10">
      <c r="A10295" s="2">
        <f>'[1]2025年已发货'!A:A</f>
        <v>0</v>
      </c>
      <c r="B10295" s="2">
        <f>'[1]2025年已发货'!B:B</f>
        <v>0</v>
      </c>
      <c r="C10295" s="2">
        <f>'[1]2025年已发货'!C:C</f>
        <v>0</v>
      </c>
      <c r="D10295" s="2">
        <f>'[1]2025年已发货'!D:D</f>
        <v>0</v>
      </c>
      <c r="E10295" s="2">
        <f>'[1]2025年已发货'!E:E</f>
        <v>0</v>
      </c>
      <c r="F10295" s="4">
        <f>'[1]2025年已发货'!F:F</f>
        <v>0</v>
      </c>
      <c r="G10295" s="2">
        <f>'[1]2025年已发货'!G:G</f>
        <v>0</v>
      </c>
      <c r="H10295" s="2">
        <f>'[1]2025年已发货'!H:H</f>
        <v>0</v>
      </c>
      <c r="I10295" s="2">
        <f>'[1]2025年已发货'!I:I</f>
        <v>0</v>
      </c>
      <c r="J10295" s="2" vm="1" t="e">
        <f>_xlfn._xlws.FILTER(辅助信息!D:D,辅助信息!G:G=G10295)</f>
        <v>#VALUE!</v>
      </c>
    </row>
    <row r="10296" spans="1:10">
      <c r="A10296" s="2">
        <f>'[1]2025年已发货'!A:A</f>
        <v>0</v>
      </c>
      <c r="B10296" s="2">
        <f>'[1]2025年已发货'!B:B</f>
        <v>0</v>
      </c>
      <c r="C10296" s="2">
        <f>'[1]2025年已发货'!C:C</f>
        <v>0</v>
      </c>
      <c r="D10296" s="2">
        <f>'[1]2025年已发货'!D:D</f>
        <v>0</v>
      </c>
      <c r="E10296" s="2">
        <f>'[1]2025年已发货'!E:E</f>
        <v>0</v>
      </c>
      <c r="F10296" s="4">
        <f>'[1]2025年已发货'!F:F</f>
        <v>0</v>
      </c>
      <c r="G10296" s="2">
        <f>'[1]2025年已发货'!G:G</f>
        <v>0</v>
      </c>
      <c r="H10296" s="2">
        <f>'[1]2025年已发货'!H:H</f>
        <v>0</v>
      </c>
      <c r="I10296" s="2">
        <f>'[1]2025年已发货'!I:I</f>
        <v>0</v>
      </c>
      <c r="J10296" s="2" vm="1" t="e">
        <f>_xlfn._xlws.FILTER(辅助信息!D:D,辅助信息!G:G=G10296)</f>
        <v>#VALUE!</v>
      </c>
    </row>
    <row r="10297" spans="1:10">
      <c r="A10297" s="2">
        <f>'[1]2025年已发货'!A:A</f>
        <v>0</v>
      </c>
      <c r="B10297" s="2">
        <f>'[1]2025年已发货'!B:B</f>
        <v>0</v>
      </c>
      <c r="C10297" s="2">
        <f>'[1]2025年已发货'!C:C</f>
        <v>0</v>
      </c>
      <c r="D10297" s="2">
        <f>'[1]2025年已发货'!D:D</f>
        <v>0</v>
      </c>
      <c r="E10297" s="2">
        <f>'[1]2025年已发货'!E:E</f>
        <v>0</v>
      </c>
      <c r="F10297" s="4">
        <f>'[1]2025年已发货'!F:F</f>
        <v>0</v>
      </c>
      <c r="G10297" s="2">
        <f>'[1]2025年已发货'!G:G</f>
        <v>0</v>
      </c>
      <c r="H10297" s="2">
        <f>'[1]2025年已发货'!H:H</f>
        <v>0</v>
      </c>
      <c r="I10297" s="2">
        <f>'[1]2025年已发货'!I:I</f>
        <v>0</v>
      </c>
      <c r="J10297" s="2" vm="1" t="e">
        <f>_xlfn._xlws.FILTER(辅助信息!D:D,辅助信息!G:G=G10297)</f>
        <v>#VALUE!</v>
      </c>
    </row>
    <row r="10298" spans="1:10">
      <c r="A10298" s="2">
        <f>'[1]2025年已发货'!A:A</f>
        <v>0</v>
      </c>
      <c r="B10298" s="2">
        <f>'[1]2025年已发货'!B:B</f>
        <v>0</v>
      </c>
      <c r="C10298" s="2">
        <f>'[1]2025年已发货'!C:C</f>
        <v>0</v>
      </c>
      <c r="D10298" s="2">
        <f>'[1]2025年已发货'!D:D</f>
        <v>0</v>
      </c>
      <c r="E10298" s="2">
        <f>'[1]2025年已发货'!E:E</f>
        <v>0</v>
      </c>
      <c r="F10298" s="4">
        <f>'[1]2025年已发货'!F:F</f>
        <v>0</v>
      </c>
      <c r="G10298" s="2">
        <f>'[1]2025年已发货'!G:G</f>
        <v>0</v>
      </c>
      <c r="H10298" s="2">
        <f>'[1]2025年已发货'!H:H</f>
        <v>0</v>
      </c>
      <c r="I10298" s="2">
        <f>'[1]2025年已发货'!I:I</f>
        <v>0</v>
      </c>
      <c r="J10298" s="2" vm="1" t="e">
        <f>_xlfn._xlws.FILTER(辅助信息!D:D,辅助信息!G:G=G10298)</f>
        <v>#VALUE!</v>
      </c>
    </row>
    <row r="10299" spans="1:10">
      <c r="A10299" s="2">
        <f>'[1]2025年已发货'!A:A</f>
        <v>0</v>
      </c>
      <c r="B10299" s="2">
        <f>'[1]2025年已发货'!B:B</f>
        <v>0</v>
      </c>
      <c r="C10299" s="2">
        <f>'[1]2025年已发货'!C:C</f>
        <v>0</v>
      </c>
      <c r="D10299" s="2">
        <f>'[1]2025年已发货'!D:D</f>
        <v>0</v>
      </c>
      <c r="E10299" s="2">
        <f>'[1]2025年已发货'!E:E</f>
        <v>0</v>
      </c>
      <c r="F10299" s="4">
        <f>'[1]2025年已发货'!F:F</f>
        <v>0</v>
      </c>
      <c r="G10299" s="2">
        <f>'[1]2025年已发货'!G:G</f>
        <v>0</v>
      </c>
      <c r="H10299" s="2">
        <f>'[1]2025年已发货'!H:H</f>
        <v>0</v>
      </c>
      <c r="I10299" s="2">
        <f>'[1]2025年已发货'!I:I</f>
        <v>0</v>
      </c>
      <c r="J10299" s="2" vm="1" t="e">
        <f>_xlfn._xlws.FILTER(辅助信息!D:D,辅助信息!G:G=G10299)</f>
        <v>#VALUE!</v>
      </c>
    </row>
    <row r="10300" spans="1:10">
      <c r="A10300" s="2">
        <f>'[1]2025年已发货'!A:A</f>
        <v>0</v>
      </c>
      <c r="B10300" s="2">
        <f>'[1]2025年已发货'!B:B</f>
        <v>0</v>
      </c>
      <c r="C10300" s="2">
        <f>'[1]2025年已发货'!C:C</f>
        <v>0</v>
      </c>
      <c r="D10300" s="2">
        <f>'[1]2025年已发货'!D:D</f>
        <v>0</v>
      </c>
      <c r="E10300" s="2">
        <f>'[1]2025年已发货'!E:E</f>
        <v>0</v>
      </c>
      <c r="F10300" s="4">
        <f>'[1]2025年已发货'!F:F</f>
        <v>0</v>
      </c>
      <c r="G10300" s="2">
        <f>'[1]2025年已发货'!G:G</f>
        <v>0</v>
      </c>
      <c r="H10300" s="2">
        <f>'[1]2025年已发货'!H:H</f>
        <v>0</v>
      </c>
      <c r="I10300" s="2">
        <f>'[1]2025年已发货'!I:I</f>
        <v>0</v>
      </c>
      <c r="J10300" s="2" vm="1" t="e">
        <f>_xlfn._xlws.FILTER(辅助信息!D:D,辅助信息!G:G=G10300)</f>
        <v>#VALUE!</v>
      </c>
    </row>
    <row r="10301" spans="1:10">
      <c r="A10301" s="2">
        <f>'[1]2025年已发货'!A:A</f>
        <v>0</v>
      </c>
      <c r="B10301" s="2">
        <f>'[1]2025年已发货'!B:B</f>
        <v>0</v>
      </c>
      <c r="C10301" s="2">
        <f>'[1]2025年已发货'!C:C</f>
        <v>0</v>
      </c>
      <c r="D10301" s="2">
        <f>'[1]2025年已发货'!D:D</f>
        <v>0</v>
      </c>
      <c r="E10301" s="2">
        <f>'[1]2025年已发货'!E:E</f>
        <v>0</v>
      </c>
      <c r="F10301" s="4">
        <f>'[1]2025年已发货'!F:F</f>
        <v>0</v>
      </c>
      <c r="G10301" s="2">
        <f>'[1]2025年已发货'!G:G</f>
        <v>0</v>
      </c>
      <c r="H10301" s="2">
        <f>'[1]2025年已发货'!H:H</f>
        <v>0</v>
      </c>
      <c r="I10301" s="2">
        <f>'[1]2025年已发货'!I:I</f>
        <v>0</v>
      </c>
      <c r="J10301" s="2" vm="1" t="e">
        <f>_xlfn._xlws.FILTER(辅助信息!D:D,辅助信息!G:G=G10301)</f>
        <v>#VALUE!</v>
      </c>
    </row>
    <row r="10302" spans="1:10">
      <c r="A10302" s="2">
        <f>'[1]2025年已发货'!A:A</f>
        <v>0</v>
      </c>
      <c r="B10302" s="2">
        <f>'[1]2025年已发货'!B:B</f>
        <v>0</v>
      </c>
      <c r="C10302" s="2">
        <f>'[1]2025年已发货'!C:C</f>
        <v>0</v>
      </c>
      <c r="D10302" s="2">
        <f>'[1]2025年已发货'!D:D</f>
        <v>0</v>
      </c>
      <c r="E10302" s="2">
        <f>'[1]2025年已发货'!E:E</f>
        <v>0</v>
      </c>
      <c r="F10302" s="4">
        <f>'[1]2025年已发货'!F:F</f>
        <v>0</v>
      </c>
      <c r="G10302" s="2">
        <f>'[1]2025年已发货'!G:G</f>
        <v>0</v>
      </c>
      <c r="H10302" s="2">
        <f>'[1]2025年已发货'!H:H</f>
        <v>0</v>
      </c>
      <c r="I10302" s="2">
        <f>'[1]2025年已发货'!I:I</f>
        <v>0</v>
      </c>
      <c r="J10302" s="2" vm="1" t="e">
        <f>_xlfn._xlws.FILTER(辅助信息!D:D,辅助信息!G:G=G10302)</f>
        <v>#VALUE!</v>
      </c>
    </row>
    <row r="10303" spans="1:10">
      <c r="A10303" s="2">
        <f>'[1]2025年已发货'!A:A</f>
        <v>0</v>
      </c>
      <c r="B10303" s="2">
        <f>'[1]2025年已发货'!B:B</f>
        <v>0</v>
      </c>
      <c r="C10303" s="2">
        <f>'[1]2025年已发货'!C:C</f>
        <v>0</v>
      </c>
      <c r="D10303" s="2">
        <f>'[1]2025年已发货'!D:D</f>
        <v>0</v>
      </c>
      <c r="E10303" s="2">
        <f>'[1]2025年已发货'!E:E</f>
        <v>0</v>
      </c>
      <c r="F10303" s="4">
        <f>'[1]2025年已发货'!F:F</f>
        <v>0</v>
      </c>
      <c r="G10303" s="2">
        <f>'[1]2025年已发货'!G:G</f>
        <v>0</v>
      </c>
      <c r="H10303" s="2">
        <f>'[1]2025年已发货'!H:H</f>
        <v>0</v>
      </c>
      <c r="I10303" s="2">
        <f>'[1]2025年已发货'!I:I</f>
        <v>0</v>
      </c>
      <c r="J10303" s="2" vm="1" t="e">
        <f>_xlfn._xlws.FILTER(辅助信息!D:D,辅助信息!G:G=G10303)</f>
        <v>#VALUE!</v>
      </c>
    </row>
    <row r="10304" spans="1:10">
      <c r="A10304" s="2">
        <f>'[1]2025年已发货'!A:A</f>
        <v>0</v>
      </c>
      <c r="B10304" s="2">
        <f>'[1]2025年已发货'!B:B</f>
        <v>0</v>
      </c>
      <c r="C10304" s="2">
        <f>'[1]2025年已发货'!C:C</f>
        <v>0</v>
      </c>
      <c r="D10304" s="2">
        <f>'[1]2025年已发货'!D:D</f>
        <v>0</v>
      </c>
      <c r="E10304" s="2">
        <f>'[1]2025年已发货'!E:E</f>
        <v>0</v>
      </c>
      <c r="F10304" s="4">
        <f>'[1]2025年已发货'!F:F</f>
        <v>0</v>
      </c>
      <c r="G10304" s="2">
        <f>'[1]2025年已发货'!G:G</f>
        <v>0</v>
      </c>
      <c r="H10304" s="2">
        <f>'[1]2025年已发货'!H:H</f>
        <v>0</v>
      </c>
      <c r="I10304" s="2">
        <f>'[1]2025年已发货'!I:I</f>
        <v>0</v>
      </c>
      <c r="J10304" s="2" vm="1" t="e">
        <f>_xlfn._xlws.FILTER(辅助信息!D:D,辅助信息!G:G=G10304)</f>
        <v>#VALUE!</v>
      </c>
    </row>
    <row r="10305" spans="1:10">
      <c r="A10305" s="2">
        <f>'[1]2025年已发货'!A:A</f>
        <v>0</v>
      </c>
      <c r="B10305" s="2">
        <f>'[1]2025年已发货'!B:B</f>
        <v>0</v>
      </c>
      <c r="C10305" s="2">
        <f>'[1]2025年已发货'!C:C</f>
        <v>0</v>
      </c>
      <c r="D10305" s="2">
        <f>'[1]2025年已发货'!D:D</f>
        <v>0</v>
      </c>
      <c r="E10305" s="2">
        <f>'[1]2025年已发货'!E:E</f>
        <v>0</v>
      </c>
      <c r="F10305" s="4">
        <f>'[1]2025年已发货'!F:F</f>
        <v>0</v>
      </c>
      <c r="G10305" s="2">
        <f>'[1]2025年已发货'!G:G</f>
        <v>0</v>
      </c>
      <c r="H10305" s="2">
        <f>'[1]2025年已发货'!H:H</f>
        <v>0</v>
      </c>
      <c r="I10305" s="2">
        <f>'[1]2025年已发货'!I:I</f>
        <v>0</v>
      </c>
      <c r="J10305" s="2" vm="1" t="e">
        <f>_xlfn._xlws.FILTER(辅助信息!D:D,辅助信息!G:G=G10305)</f>
        <v>#VALUE!</v>
      </c>
    </row>
    <row r="10306" spans="1:10">
      <c r="A10306" s="2">
        <f>'[1]2025年已发货'!A:A</f>
        <v>0</v>
      </c>
      <c r="B10306" s="2">
        <f>'[1]2025年已发货'!B:B</f>
        <v>0</v>
      </c>
      <c r="C10306" s="2">
        <f>'[1]2025年已发货'!C:C</f>
        <v>0</v>
      </c>
      <c r="D10306" s="2">
        <f>'[1]2025年已发货'!D:D</f>
        <v>0</v>
      </c>
      <c r="E10306" s="2">
        <f>'[1]2025年已发货'!E:E</f>
        <v>0</v>
      </c>
      <c r="F10306" s="4">
        <f>'[1]2025年已发货'!F:F</f>
        <v>0</v>
      </c>
      <c r="G10306" s="2">
        <f>'[1]2025年已发货'!G:G</f>
        <v>0</v>
      </c>
      <c r="H10306" s="2">
        <f>'[1]2025年已发货'!H:H</f>
        <v>0</v>
      </c>
      <c r="I10306" s="2">
        <f>'[1]2025年已发货'!I:I</f>
        <v>0</v>
      </c>
      <c r="J10306" s="2" vm="1" t="e">
        <f>_xlfn._xlws.FILTER(辅助信息!D:D,辅助信息!G:G=G10306)</f>
        <v>#VALUE!</v>
      </c>
    </row>
    <row r="10307" spans="1:10">
      <c r="A10307" s="2">
        <f>'[1]2025年已发货'!A:A</f>
        <v>0</v>
      </c>
      <c r="B10307" s="2">
        <f>'[1]2025年已发货'!B:B</f>
        <v>0</v>
      </c>
      <c r="C10307" s="2">
        <f>'[1]2025年已发货'!C:C</f>
        <v>0</v>
      </c>
      <c r="D10307" s="2">
        <f>'[1]2025年已发货'!D:D</f>
        <v>0</v>
      </c>
      <c r="E10307" s="2">
        <f>'[1]2025年已发货'!E:E</f>
        <v>0</v>
      </c>
      <c r="F10307" s="4">
        <f>'[1]2025年已发货'!F:F</f>
        <v>0</v>
      </c>
      <c r="G10307" s="2">
        <f>'[1]2025年已发货'!G:G</f>
        <v>0</v>
      </c>
      <c r="H10307" s="2">
        <f>'[1]2025年已发货'!H:H</f>
        <v>0</v>
      </c>
      <c r="I10307" s="2">
        <f>'[1]2025年已发货'!I:I</f>
        <v>0</v>
      </c>
      <c r="J10307" s="2" vm="1" t="e">
        <f>_xlfn._xlws.FILTER(辅助信息!D:D,辅助信息!G:G=G10307)</f>
        <v>#VALUE!</v>
      </c>
    </row>
    <row r="10308" spans="1:10">
      <c r="A10308" s="2">
        <f>'[1]2025年已发货'!A:A</f>
        <v>0</v>
      </c>
      <c r="B10308" s="2">
        <f>'[1]2025年已发货'!B:B</f>
        <v>0</v>
      </c>
      <c r="C10308" s="2">
        <f>'[1]2025年已发货'!C:C</f>
        <v>0</v>
      </c>
      <c r="D10308" s="2">
        <f>'[1]2025年已发货'!D:D</f>
        <v>0</v>
      </c>
      <c r="E10308" s="2">
        <f>'[1]2025年已发货'!E:E</f>
        <v>0</v>
      </c>
      <c r="F10308" s="4">
        <f>'[1]2025年已发货'!F:F</f>
        <v>0</v>
      </c>
      <c r="G10308" s="2">
        <f>'[1]2025年已发货'!G:G</f>
        <v>0</v>
      </c>
      <c r="H10308" s="2">
        <f>'[1]2025年已发货'!H:H</f>
        <v>0</v>
      </c>
      <c r="I10308" s="2">
        <f>'[1]2025年已发货'!I:I</f>
        <v>0</v>
      </c>
      <c r="J10308" s="2" vm="1" t="e">
        <f>_xlfn._xlws.FILTER(辅助信息!D:D,辅助信息!G:G=G10308)</f>
        <v>#VALUE!</v>
      </c>
    </row>
    <row r="10309" spans="1:10">
      <c r="A10309" s="2">
        <f>'[1]2025年已发货'!A:A</f>
        <v>0</v>
      </c>
      <c r="B10309" s="2">
        <f>'[1]2025年已发货'!B:B</f>
        <v>0</v>
      </c>
      <c r="C10309" s="2">
        <f>'[1]2025年已发货'!C:C</f>
        <v>0</v>
      </c>
      <c r="D10309" s="2">
        <f>'[1]2025年已发货'!D:D</f>
        <v>0</v>
      </c>
      <c r="E10309" s="2">
        <f>'[1]2025年已发货'!E:E</f>
        <v>0</v>
      </c>
      <c r="F10309" s="4">
        <f>'[1]2025年已发货'!F:F</f>
        <v>0</v>
      </c>
      <c r="G10309" s="2">
        <f>'[1]2025年已发货'!G:G</f>
        <v>0</v>
      </c>
      <c r="H10309" s="2">
        <f>'[1]2025年已发货'!H:H</f>
        <v>0</v>
      </c>
      <c r="I10309" s="2">
        <f>'[1]2025年已发货'!I:I</f>
        <v>0</v>
      </c>
      <c r="J10309" s="2" vm="1" t="e">
        <f>_xlfn._xlws.FILTER(辅助信息!D:D,辅助信息!G:G=G10309)</f>
        <v>#VALUE!</v>
      </c>
    </row>
    <row r="10310" spans="1:10">
      <c r="A10310" s="2">
        <f>'[1]2025年已发货'!A:A</f>
        <v>0</v>
      </c>
      <c r="B10310" s="2">
        <f>'[1]2025年已发货'!B:B</f>
        <v>0</v>
      </c>
      <c r="C10310" s="2">
        <f>'[1]2025年已发货'!C:C</f>
        <v>0</v>
      </c>
      <c r="D10310" s="2">
        <f>'[1]2025年已发货'!D:D</f>
        <v>0</v>
      </c>
      <c r="E10310" s="2">
        <f>'[1]2025年已发货'!E:E</f>
        <v>0</v>
      </c>
      <c r="F10310" s="4">
        <f>'[1]2025年已发货'!F:F</f>
        <v>0</v>
      </c>
      <c r="G10310" s="2">
        <f>'[1]2025年已发货'!G:G</f>
        <v>0</v>
      </c>
      <c r="H10310" s="2">
        <f>'[1]2025年已发货'!H:H</f>
        <v>0</v>
      </c>
      <c r="I10310" s="2">
        <f>'[1]2025年已发货'!I:I</f>
        <v>0</v>
      </c>
      <c r="J10310" s="2" vm="1" t="e">
        <f>_xlfn._xlws.FILTER(辅助信息!D:D,辅助信息!G:G=G10310)</f>
        <v>#VALUE!</v>
      </c>
    </row>
    <row r="10311" spans="1:10">
      <c r="A10311" s="2">
        <f>'[1]2025年已发货'!A:A</f>
        <v>0</v>
      </c>
      <c r="B10311" s="2">
        <f>'[1]2025年已发货'!B:B</f>
        <v>0</v>
      </c>
      <c r="C10311" s="2">
        <f>'[1]2025年已发货'!C:C</f>
        <v>0</v>
      </c>
      <c r="D10311" s="2">
        <f>'[1]2025年已发货'!D:D</f>
        <v>0</v>
      </c>
      <c r="E10311" s="2">
        <f>'[1]2025年已发货'!E:E</f>
        <v>0</v>
      </c>
      <c r="F10311" s="4">
        <f>'[1]2025年已发货'!F:F</f>
        <v>0</v>
      </c>
      <c r="G10311" s="2">
        <f>'[1]2025年已发货'!G:G</f>
        <v>0</v>
      </c>
      <c r="H10311" s="2">
        <f>'[1]2025年已发货'!H:H</f>
        <v>0</v>
      </c>
      <c r="I10311" s="2">
        <f>'[1]2025年已发货'!I:I</f>
        <v>0</v>
      </c>
      <c r="J10311" s="2" vm="1" t="e">
        <f>_xlfn._xlws.FILTER(辅助信息!D:D,辅助信息!G:G=G10311)</f>
        <v>#VALUE!</v>
      </c>
    </row>
    <row r="10312" spans="1:10">
      <c r="A10312" s="2">
        <f>'[1]2025年已发货'!A:A</f>
        <v>0</v>
      </c>
      <c r="B10312" s="2">
        <f>'[1]2025年已发货'!B:B</f>
        <v>0</v>
      </c>
      <c r="C10312" s="2">
        <f>'[1]2025年已发货'!C:C</f>
        <v>0</v>
      </c>
      <c r="D10312" s="2">
        <f>'[1]2025年已发货'!D:D</f>
        <v>0</v>
      </c>
      <c r="E10312" s="2">
        <f>'[1]2025年已发货'!E:E</f>
        <v>0</v>
      </c>
      <c r="F10312" s="4">
        <f>'[1]2025年已发货'!F:F</f>
        <v>0</v>
      </c>
      <c r="G10312" s="2">
        <f>'[1]2025年已发货'!G:G</f>
        <v>0</v>
      </c>
      <c r="H10312" s="2">
        <f>'[1]2025年已发货'!H:H</f>
        <v>0</v>
      </c>
      <c r="I10312" s="2">
        <f>'[1]2025年已发货'!I:I</f>
        <v>0</v>
      </c>
      <c r="J10312" s="2" vm="1" t="e">
        <f>_xlfn._xlws.FILTER(辅助信息!D:D,辅助信息!G:G=G10312)</f>
        <v>#VALUE!</v>
      </c>
    </row>
    <row r="10313" spans="1:10">
      <c r="A10313" s="2">
        <f>'[1]2025年已发货'!A:A</f>
        <v>0</v>
      </c>
      <c r="B10313" s="2">
        <f>'[1]2025年已发货'!B:B</f>
        <v>0</v>
      </c>
      <c r="C10313" s="2">
        <f>'[1]2025年已发货'!C:C</f>
        <v>0</v>
      </c>
      <c r="D10313" s="2">
        <f>'[1]2025年已发货'!D:D</f>
        <v>0</v>
      </c>
      <c r="E10313" s="2">
        <f>'[1]2025年已发货'!E:E</f>
        <v>0</v>
      </c>
      <c r="F10313" s="4">
        <f>'[1]2025年已发货'!F:F</f>
        <v>0</v>
      </c>
      <c r="G10313" s="2">
        <f>'[1]2025年已发货'!G:G</f>
        <v>0</v>
      </c>
      <c r="H10313" s="2">
        <f>'[1]2025年已发货'!H:H</f>
        <v>0</v>
      </c>
      <c r="I10313" s="2">
        <f>'[1]2025年已发货'!I:I</f>
        <v>0</v>
      </c>
      <c r="J10313" s="2" vm="1" t="e">
        <f>_xlfn._xlws.FILTER(辅助信息!D:D,辅助信息!G:G=G10313)</f>
        <v>#VALUE!</v>
      </c>
    </row>
    <row r="10314" spans="1:10">
      <c r="A10314" s="2">
        <f>'[1]2025年已发货'!A:A</f>
        <v>0</v>
      </c>
      <c r="B10314" s="2">
        <f>'[1]2025年已发货'!B:B</f>
        <v>0</v>
      </c>
      <c r="C10314" s="2">
        <f>'[1]2025年已发货'!C:C</f>
        <v>0</v>
      </c>
      <c r="D10314" s="2">
        <f>'[1]2025年已发货'!D:D</f>
        <v>0</v>
      </c>
      <c r="E10314" s="2">
        <f>'[1]2025年已发货'!E:E</f>
        <v>0</v>
      </c>
      <c r="F10314" s="4">
        <f>'[1]2025年已发货'!F:F</f>
        <v>0</v>
      </c>
      <c r="G10314" s="2">
        <f>'[1]2025年已发货'!G:G</f>
        <v>0</v>
      </c>
      <c r="H10314" s="2">
        <f>'[1]2025年已发货'!H:H</f>
        <v>0</v>
      </c>
      <c r="I10314" s="2">
        <f>'[1]2025年已发货'!I:I</f>
        <v>0</v>
      </c>
      <c r="J10314" s="2" vm="1" t="e">
        <f>_xlfn._xlws.FILTER(辅助信息!D:D,辅助信息!G:G=G10314)</f>
        <v>#VALUE!</v>
      </c>
    </row>
    <row r="10315" spans="1:10">
      <c r="A10315" s="2">
        <f>'[1]2025年已发货'!A:A</f>
        <v>0</v>
      </c>
      <c r="B10315" s="2">
        <f>'[1]2025年已发货'!B:B</f>
        <v>0</v>
      </c>
      <c r="C10315" s="2">
        <f>'[1]2025年已发货'!C:C</f>
        <v>0</v>
      </c>
      <c r="D10315" s="2">
        <f>'[1]2025年已发货'!D:D</f>
        <v>0</v>
      </c>
      <c r="E10315" s="2">
        <f>'[1]2025年已发货'!E:E</f>
        <v>0</v>
      </c>
      <c r="F10315" s="4">
        <f>'[1]2025年已发货'!F:F</f>
        <v>0</v>
      </c>
      <c r="G10315" s="2">
        <f>'[1]2025年已发货'!G:G</f>
        <v>0</v>
      </c>
      <c r="H10315" s="2">
        <f>'[1]2025年已发货'!H:H</f>
        <v>0</v>
      </c>
      <c r="I10315" s="2">
        <f>'[1]2025年已发货'!I:I</f>
        <v>0</v>
      </c>
      <c r="J10315" s="2" vm="1" t="e">
        <f>_xlfn._xlws.FILTER(辅助信息!D:D,辅助信息!G:G=G10315)</f>
        <v>#VALUE!</v>
      </c>
    </row>
    <row r="10316" spans="1:10">
      <c r="A10316" s="2">
        <f>'[1]2025年已发货'!A:A</f>
        <v>0</v>
      </c>
      <c r="B10316" s="2">
        <f>'[1]2025年已发货'!B:B</f>
        <v>0</v>
      </c>
      <c r="C10316" s="2">
        <f>'[1]2025年已发货'!C:C</f>
        <v>0</v>
      </c>
      <c r="D10316" s="2">
        <f>'[1]2025年已发货'!D:D</f>
        <v>0</v>
      </c>
      <c r="E10316" s="2">
        <f>'[1]2025年已发货'!E:E</f>
        <v>0</v>
      </c>
      <c r="F10316" s="4">
        <f>'[1]2025年已发货'!F:F</f>
        <v>0</v>
      </c>
      <c r="G10316" s="2">
        <f>'[1]2025年已发货'!G:G</f>
        <v>0</v>
      </c>
      <c r="H10316" s="2">
        <f>'[1]2025年已发货'!H:H</f>
        <v>0</v>
      </c>
      <c r="I10316" s="2">
        <f>'[1]2025年已发货'!I:I</f>
        <v>0</v>
      </c>
      <c r="J10316" s="2" vm="1" t="e">
        <f>_xlfn._xlws.FILTER(辅助信息!D:D,辅助信息!G:G=G10316)</f>
        <v>#VALUE!</v>
      </c>
    </row>
    <row r="10317" spans="1:10">
      <c r="A10317" s="2">
        <f>'[1]2025年已发货'!A:A</f>
        <v>0</v>
      </c>
      <c r="B10317" s="2">
        <f>'[1]2025年已发货'!B:B</f>
        <v>0</v>
      </c>
      <c r="C10317" s="2">
        <f>'[1]2025年已发货'!C:C</f>
        <v>0</v>
      </c>
      <c r="D10317" s="2">
        <f>'[1]2025年已发货'!D:D</f>
        <v>0</v>
      </c>
      <c r="E10317" s="2">
        <f>'[1]2025年已发货'!E:E</f>
        <v>0</v>
      </c>
      <c r="F10317" s="4">
        <f>'[1]2025年已发货'!F:F</f>
        <v>0</v>
      </c>
      <c r="G10317" s="2">
        <f>'[1]2025年已发货'!G:G</f>
        <v>0</v>
      </c>
      <c r="H10317" s="2">
        <f>'[1]2025年已发货'!H:H</f>
        <v>0</v>
      </c>
      <c r="I10317" s="2">
        <f>'[1]2025年已发货'!I:I</f>
        <v>0</v>
      </c>
      <c r="J10317" s="2" vm="1" t="e">
        <f>_xlfn._xlws.FILTER(辅助信息!D:D,辅助信息!G:G=G10317)</f>
        <v>#VALUE!</v>
      </c>
    </row>
    <row r="10318" spans="1:10">
      <c r="A10318" s="2">
        <f>'[1]2025年已发货'!A:A</f>
        <v>0</v>
      </c>
      <c r="B10318" s="2">
        <f>'[1]2025年已发货'!B:B</f>
        <v>0</v>
      </c>
      <c r="C10318" s="2">
        <f>'[1]2025年已发货'!C:C</f>
        <v>0</v>
      </c>
      <c r="D10318" s="2">
        <f>'[1]2025年已发货'!D:D</f>
        <v>0</v>
      </c>
      <c r="E10318" s="2">
        <f>'[1]2025年已发货'!E:E</f>
        <v>0</v>
      </c>
      <c r="F10318" s="4">
        <f>'[1]2025年已发货'!F:F</f>
        <v>0</v>
      </c>
      <c r="G10318" s="2">
        <f>'[1]2025年已发货'!G:G</f>
        <v>0</v>
      </c>
      <c r="H10318" s="2">
        <f>'[1]2025年已发货'!H:H</f>
        <v>0</v>
      </c>
      <c r="I10318" s="2">
        <f>'[1]2025年已发货'!I:I</f>
        <v>0</v>
      </c>
      <c r="J10318" s="2" vm="1" t="e">
        <f>_xlfn._xlws.FILTER(辅助信息!D:D,辅助信息!G:G=G10318)</f>
        <v>#VALUE!</v>
      </c>
    </row>
    <row r="10319" spans="1:10">
      <c r="A10319" s="2">
        <f>'[1]2025年已发货'!A:A</f>
        <v>0</v>
      </c>
      <c r="B10319" s="2">
        <f>'[1]2025年已发货'!B:B</f>
        <v>0</v>
      </c>
      <c r="C10319" s="2">
        <f>'[1]2025年已发货'!C:C</f>
        <v>0</v>
      </c>
      <c r="D10319" s="2">
        <f>'[1]2025年已发货'!D:D</f>
        <v>0</v>
      </c>
      <c r="E10319" s="2">
        <f>'[1]2025年已发货'!E:E</f>
        <v>0</v>
      </c>
      <c r="F10319" s="4">
        <f>'[1]2025年已发货'!F:F</f>
        <v>0</v>
      </c>
      <c r="G10319" s="2">
        <f>'[1]2025年已发货'!G:G</f>
        <v>0</v>
      </c>
      <c r="H10319" s="2">
        <f>'[1]2025年已发货'!H:H</f>
        <v>0</v>
      </c>
      <c r="I10319" s="2">
        <f>'[1]2025年已发货'!I:I</f>
        <v>0</v>
      </c>
      <c r="J10319" s="2" vm="1" t="e">
        <f>_xlfn._xlws.FILTER(辅助信息!D:D,辅助信息!G:G=G10319)</f>
        <v>#VALUE!</v>
      </c>
    </row>
    <row r="10320" spans="1:10">
      <c r="A10320" s="2">
        <f>'[1]2025年已发货'!A:A</f>
        <v>0</v>
      </c>
      <c r="B10320" s="2">
        <f>'[1]2025年已发货'!B:B</f>
        <v>0</v>
      </c>
      <c r="C10320" s="2">
        <f>'[1]2025年已发货'!C:C</f>
        <v>0</v>
      </c>
      <c r="D10320" s="2">
        <f>'[1]2025年已发货'!D:D</f>
        <v>0</v>
      </c>
      <c r="E10320" s="2">
        <f>'[1]2025年已发货'!E:E</f>
        <v>0</v>
      </c>
      <c r="F10320" s="4">
        <f>'[1]2025年已发货'!F:F</f>
        <v>0</v>
      </c>
      <c r="G10320" s="2">
        <f>'[1]2025年已发货'!G:G</f>
        <v>0</v>
      </c>
      <c r="H10320" s="2">
        <f>'[1]2025年已发货'!H:H</f>
        <v>0</v>
      </c>
      <c r="I10320" s="2">
        <f>'[1]2025年已发货'!I:I</f>
        <v>0</v>
      </c>
      <c r="J10320" s="2" vm="1" t="e">
        <f>_xlfn._xlws.FILTER(辅助信息!D:D,辅助信息!G:G=G10320)</f>
        <v>#VALUE!</v>
      </c>
    </row>
    <row r="10321" spans="1:10">
      <c r="A10321" s="2">
        <f>'[1]2025年已发货'!A:A</f>
        <v>0</v>
      </c>
      <c r="B10321" s="2">
        <f>'[1]2025年已发货'!B:B</f>
        <v>0</v>
      </c>
      <c r="C10321" s="2">
        <f>'[1]2025年已发货'!C:C</f>
        <v>0</v>
      </c>
      <c r="D10321" s="2">
        <f>'[1]2025年已发货'!D:D</f>
        <v>0</v>
      </c>
      <c r="E10321" s="2">
        <f>'[1]2025年已发货'!E:E</f>
        <v>0</v>
      </c>
      <c r="F10321" s="4">
        <f>'[1]2025年已发货'!F:F</f>
        <v>0</v>
      </c>
      <c r="G10321" s="2">
        <f>'[1]2025年已发货'!G:G</f>
        <v>0</v>
      </c>
      <c r="H10321" s="2">
        <f>'[1]2025年已发货'!H:H</f>
        <v>0</v>
      </c>
      <c r="I10321" s="2">
        <f>'[1]2025年已发货'!I:I</f>
        <v>0</v>
      </c>
      <c r="J10321" s="2" vm="1" t="e">
        <f>_xlfn._xlws.FILTER(辅助信息!D:D,辅助信息!G:G=G10321)</f>
        <v>#VALUE!</v>
      </c>
    </row>
    <row r="10322" spans="1:10">
      <c r="A10322" s="2">
        <f>'[1]2025年已发货'!A:A</f>
        <v>0</v>
      </c>
      <c r="B10322" s="2">
        <f>'[1]2025年已发货'!B:B</f>
        <v>0</v>
      </c>
      <c r="C10322" s="2">
        <f>'[1]2025年已发货'!C:C</f>
        <v>0</v>
      </c>
      <c r="D10322" s="2">
        <f>'[1]2025年已发货'!D:D</f>
        <v>0</v>
      </c>
      <c r="E10322" s="2">
        <f>'[1]2025年已发货'!E:E</f>
        <v>0</v>
      </c>
      <c r="F10322" s="4">
        <f>'[1]2025年已发货'!F:F</f>
        <v>0</v>
      </c>
      <c r="G10322" s="2">
        <f>'[1]2025年已发货'!G:G</f>
        <v>0</v>
      </c>
      <c r="H10322" s="2">
        <f>'[1]2025年已发货'!H:H</f>
        <v>0</v>
      </c>
      <c r="I10322" s="2">
        <f>'[1]2025年已发货'!I:I</f>
        <v>0</v>
      </c>
      <c r="J10322" s="2" vm="1" t="e">
        <f>_xlfn._xlws.FILTER(辅助信息!D:D,辅助信息!G:G=G10322)</f>
        <v>#VALUE!</v>
      </c>
    </row>
    <row r="10323" spans="1:10">
      <c r="A10323" s="2">
        <f>'[1]2025年已发货'!A:A</f>
        <v>0</v>
      </c>
      <c r="B10323" s="2">
        <f>'[1]2025年已发货'!B:B</f>
        <v>0</v>
      </c>
      <c r="C10323" s="2">
        <f>'[1]2025年已发货'!C:C</f>
        <v>0</v>
      </c>
      <c r="D10323" s="2">
        <f>'[1]2025年已发货'!D:D</f>
        <v>0</v>
      </c>
      <c r="E10323" s="2">
        <f>'[1]2025年已发货'!E:E</f>
        <v>0</v>
      </c>
      <c r="F10323" s="4">
        <f>'[1]2025年已发货'!F:F</f>
        <v>0</v>
      </c>
      <c r="G10323" s="2">
        <f>'[1]2025年已发货'!G:G</f>
        <v>0</v>
      </c>
      <c r="H10323" s="2">
        <f>'[1]2025年已发货'!H:H</f>
        <v>0</v>
      </c>
      <c r="I10323" s="2">
        <f>'[1]2025年已发货'!I:I</f>
        <v>0</v>
      </c>
      <c r="J10323" s="2" vm="1" t="e">
        <f>_xlfn._xlws.FILTER(辅助信息!D:D,辅助信息!G:G=G10323)</f>
        <v>#VALUE!</v>
      </c>
    </row>
    <row r="10324" spans="1:10">
      <c r="A10324" s="2">
        <f>'[1]2025年已发货'!A:A</f>
        <v>0</v>
      </c>
      <c r="B10324" s="2">
        <f>'[1]2025年已发货'!B:B</f>
        <v>0</v>
      </c>
      <c r="C10324" s="2">
        <f>'[1]2025年已发货'!C:C</f>
        <v>0</v>
      </c>
      <c r="D10324" s="2">
        <f>'[1]2025年已发货'!D:D</f>
        <v>0</v>
      </c>
      <c r="E10324" s="2">
        <f>'[1]2025年已发货'!E:E</f>
        <v>0</v>
      </c>
      <c r="F10324" s="4">
        <f>'[1]2025年已发货'!F:F</f>
        <v>0</v>
      </c>
      <c r="G10324" s="2">
        <f>'[1]2025年已发货'!G:G</f>
        <v>0</v>
      </c>
      <c r="H10324" s="2">
        <f>'[1]2025年已发货'!H:H</f>
        <v>0</v>
      </c>
      <c r="I10324" s="2">
        <f>'[1]2025年已发货'!I:I</f>
        <v>0</v>
      </c>
      <c r="J10324" s="2" vm="1" t="e">
        <f>_xlfn._xlws.FILTER(辅助信息!D:D,辅助信息!G:G=G10324)</f>
        <v>#VALUE!</v>
      </c>
    </row>
    <row r="10325" spans="1:10">
      <c r="A10325" s="2">
        <f>'[1]2025年已发货'!A:A</f>
        <v>0</v>
      </c>
      <c r="B10325" s="2">
        <f>'[1]2025年已发货'!B:B</f>
        <v>0</v>
      </c>
      <c r="C10325" s="2">
        <f>'[1]2025年已发货'!C:C</f>
        <v>0</v>
      </c>
      <c r="D10325" s="2">
        <f>'[1]2025年已发货'!D:D</f>
        <v>0</v>
      </c>
      <c r="E10325" s="2">
        <f>'[1]2025年已发货'!E:E</f>
        <v>0</v>
      </c>
      <c r="F10325" s="4">
        <f>'[1]2025年已发货'!F:F</f>
        <v>0</v>
      </c>
      <c r="G10325" s="2">
        <f>'[1]2025年已发货'!G:G</f>
        <v>0</v>
      </c>
      <c r="H10325" s="2">
        <f>'[1]2025年已发货'!H:H</f>
        <v>0</v>
      </c>
      <c r="I10325" s="2">
        <f>'[1]2025年已发货'!I:I</f>
        <v>0</v>
      </c>
      <c r="J10325" s="2" vm="1" t="e">
        <f>_xlfn._xlws.FILTER(辅助信息!D:D,辅助信息!G:G=G10325)</f>
        <v>#VALUE!</v>
      </c>
    </row>
    <row r="10326" spans="1:10">
      <c r="A10326" s="2">
        <f>'[1]2025年已发货'!A:A</f>
        <v>0</v>
      </c>
      <c r="B10326" s="2">
        <f>'[1]2025年已发货'!B:B</f>
        <v>0</v>
      </c>
      <c r="C10326" s="2">
        <f>'[1]2025年已发货'!C:C</f>
        <v>0</v>
      </c>
      <c r="D10326" s="2">
        <f>'[1]2025年已发货'!D:D</f>
        <v>0</v>
      </c>
      <c r="E10326" s="2">
        <f>'[1]2025年已发货'!E:E</f>
        <v>0</v>
      </c>
      <c r="F10326" s="4">
        <f>'[1]2025年已发货'!F:F</f>
        <v>0</v>
      </c>
      <c r="G10326" s="2">
        <f>'[1]2025年已发货'!G:G</f>
        <v>0</v>
      </c>
      <c r="H10326" s="2">
        <f>'[1]2025年已发货'!H:H</f>
        <v>0</v>
      </c>
      <c r="I10326" s="2">
        <f>'[1]2025年已发货'!I:I</f>
        <v>0</v>
      </c>
      <c r="J10326" s="2" vm="1" t="e">
        <f>_xlfn._xlws.FILTER(辅助信息!D:D,辅助信息!G:G=G10326)</f>
        <v>#VALUE!</v>
      </c>
    </row>
    <row r="10327" spans="1:10">
      <c r="A10327" s="2">
        <f>'[1]2025年已发货'!A:A</f>
        <v>0</v>
      </c>
      <c r="B10327" s="2">
        <f>'[1]2025年已发货'!B:B</f>
        <v>0</v>
      </c>
      <c r="C10327" s="2">
        <f>'[1]2025年已发货'!C:C</f>
        <v>0</v>
      </c>
      <c r="D10327" s="2">
        <f>'[1]2025年已发货'!D:D</f>
        <v>0</v>
      </c>
      <c r="E10327" s="2">
        <f>'[1]2025年已发货'!E:E</f>
        <v>0</v>
      </c>
      <c r="F10327" s="4">
        <f>'[1]2025年已发货'!F:F</f>
        <v>0</v>
      </c>
      <c r="G10327" s="2">
        <f>'[1]2025年已发货'!G:G</f>
        <v>0</v>
      </c>
      <c r="H10327" s="2">
        <f>'[1]2025年已发货'!H:H</f>
        <v>0</v>
      </c>
      <c r="I10327" s="2">
        <f>'[1]2025年已发货'!I:I</f>
        <v>0</v>
      </c>
      <c r="J10327" s="2" vm="1" t="e">
        <f>_xlfn._xlws.FILTER(辅助信息!D:D,辅助信息!G:G=G10327)</f>
        <v>#VALUE!</v>
      </c>
    </row>
    <row r="10328" spans="1:10">
      <c r="A10328" s="2">
        <f>'[1]2025年已发货'!A:A</f>
        <v>0</v>
      </c>
      <c r="B10328" s="2">
        <f>'[1]2025年已发货'!B:B</f>
        <v>0</v>
      </c>
      <c r="C10328" s="2">
        <f>'[1]2025年已发货'!C:C</f>
        <v>0</v>
      </c>
      <c r="D10328" s="2">
        <f>'[1]2025年已发货'!D:D</f>
        <v>0</v>
      </c>
      <c r="E10328" s="2">
        <f>'[1]2025年已发货'!E:E</f>
        <v>0</v>
      </c>
      <c r="F10328" s="4">
        <f>'[1]2025年已发货'!F:F</f>
        <v>0</v>
      </c>
      <c r="G10328" s="2">
        <f>'[1]2025年已发货'!G:G</f>
        <v>0</v>
      </c>
      <c r="H10328" s="2">
        <f>'[1]2025年已发货'!H:H</f>
        <v>0</v>
      </c>
      <c r="I10328" s="2">
        <f>'[1]2025年已发货'!I:I</f>
        <v>0</v>
      </c>
      <c r="J10328" s="2" vm="1" t="e">
        <f>_xlfn._xlws.FILTER(辅助信息!D:D,辅助信息!G:G=G10328)</f>
        <v>#VALUE!</v>
      </c>
    </row>
    <row r="10329" spans="1:10">
      <c r="A10329" s="2">
        <f>'[1]2025年已发货'!A:A</f>
        <v>0</v>
      </c>
      <c r="B10329" s="2">
        <f>'[1]2025年已发货'!B:B</f>
        <v>0</v>
      </c>
      <c r="C10329" s="2">
        <f>'[1]2025年已发货'!C:C</f>
        <v>0</v>
      </c>
      <c r="D10329" s="2">
        <f>'[1]2025年已发货'!D:D</f>
        <v>0</v>
      </c>
      <c r="E10329" s="2">
        <f>'[1]2025年已发货'!E:E</f>
        <v>0</v>
      </c>
      <c r="F10329" s="4">
        <f>'[1]2025年已发货'!F:F</f>
        <v>0</v>
      </c>
      <c r="G10329" s="2">
        <f>'[1]2025年已发货'!G:G</f>
        <v>0</v>
      </c>
      <c r="H10329" s="2">
        <f>'[1]2025年已发货'!H:H</f>
        <v>0</v>
      </c>
      <c r="I10329" s="2">
        <f>'[1]2025年已发货'!I:I</f>
        <v>0</v>
      </c>
      <c r="J10329" s="2" vm="1" t="e">
        <f>_xlfn._xlws.FILTER(辅助信息!D:D,辅助信息!G:G=G10329)</f>
        <v>#VALUE!</v>
      </c>
    </row>
    <row r="10330" spans="1:10">
      <c r="A10330" s="2">
        <f>'[1]2025年已发货'!A:A</f>
        <v>0</v>
      </c>
      <c r="B10330" s="2">
        <f>'[1]2025年已发货'!B:B</f>
        <v>0</v>
      </c>
      <c r="C10330" s="2">
        <f>'[1]2025年已发货'!C:C</f>
        <v>0</v>
      </c>
      <c r="D10330" s="2">
        <f>'[1]2025年已发货'!D:D</f>
        <v>0</v>
      </c>
      <c r="E10330" s="2">
        <f>'[1]2025年已发货'!E:E</f>
        <v>0</v>
      </c>
      <c r="F10330" s="4">
        <f>'[1]2025年已发货'!F:F</f>
        <v>0</v>
      </c>
      <c r="G10330" s="2">
        <f>'[1]2025年已发货'!G:G</f>
        <v>0</v>
      </c>
      <c r="H10330" s="2">
        <f>'[1]2025年已发货'!H:H</f>
        <v>0</v>
      </c>
      <c r="I10330" s="2">
        <f>'[1]2025年已发货'!I:I</f>
        <v>0</v>
      </c>
      <c r="J10330" s="2" vm="1" t="e">
        <f>_xlfn._xlws.FILTER(辅助信息!D:D,辅助信息!G:G=G10330)</f>
        <v>#VALUE!</v>
      </c>
    </row>
    <row r="10331" spans="1:10">
      <c r="A10331" s="2">
        <f>'[1]2025年已发货'!A:A</f>
        <v>0</v>
      </c>
      <c r="B10331" s="2">
        <f>'[1]2025年已发货'!B:B</f>
        <v>0</v>
      </c>
      <c r="C10331" s="2">
        <f>'[1]2025年已发货'!C:C</f>
        <v>0</v>
      </c>
      <c r="D10331" s="2">
        <f>'[1]2025年已发货'!D:D</f>
        <v>0</v>
      </c>
      <c r="E10331" s="2">
        <f>'[1]2025年已发货'!E:E</f>
        <v>0</v>
      </c>
      <c r="F10331" s="4">
        <f>'[1]2025年已发货'!F:F</f>
        <v>0</v>
      </c>
      <c r="G10331" s="2">
        <f>'[1]2025年已发货'!G:G</f>
        <v>0</v>
      </c>
      <c r="H10331" s="2">
        <f>'[1]2025年已发货'!H:H</f>
        <v>0</v>
      </c>
      <c r="I10331" s="2">
        <f>'[1]2025年已发货'!I:I</f>
        <v>0</v>
      </c>
      <c r="J10331" s="2" vm="1" t="e">
        <f>_xlfn._xlws.FILTER(辅助信息!D:D,辅助信息!G:G=G10331)</f>
        <v>#VALUE!</v>
      </c>
    </row>
    <row r="10332" spans="1:10">
      <c r="A10332" s="2">
        <f>'[1]2025年已发货'!A:A</f>
        <v>0</v>
      </c>
      <c r="B10332" s="2">
        <f>'[1]2025年已发货'!B:B</f>
        <v>0</v>
      </c>
      <c r="C10332" s="2">
        <f>'[1]2025年已发货'!C:C</f>
        <v>0</v>
      </c>
      <c r="D10332" s="2">
        <f>'[1]2025年已发货'!D:D</f>
        <v>0</v>
      </c>
      <c r="E10332" s="2">
        <f>'[1]2025年已发货'!E:E</f>
        <v>0</v>
      </c>
      <c r="F10332" s="4">
        <f>'[1]2025年已发货'!F:F</f>
        <v>0</v>
      </c>
      <c r="G10332" s="2">
        <f>'[1]2025年已发货'!G:G</f>
        <v>0</v>
      </c>
      <c r="H10332" s="2">
        <f>'[1]2025年已发货'!H:H</f>
        <v>0</v>
      </c>
      <c r="I10332" s="2">
        <f>'[1]2025年已发货'!I:I</f>
        <v>0</v>
      </c>
      <c r="J10332" s="2" vm="1" t="e">
        <f>_xlfn._xlws.FILTER(辅助信息!D:D,辅助信息!G:G=G10332)</f>
        <v>#VALUE!</v>
      </c>
    </row>
    <row r="10333" spans="1:10">
      <c r="A10333" s="2">
        <f>'[1]2025年已发货'!A:A</f>
        <v>0</v>
      </c>
      <c r="B10333" s="2">
        <f>'[1]2025年已发货'!B:B</f>
        <v>0</v>
      </c>
      <c r="C10333" s="2">
        <f>'[1]2025年已发货'!C:C</f>
        <v>0</v>
      </c>
      <c r="D10333" s="2">
        <f>'[1]2025年已发货'!D:D</f>
        <v>0</v>
      </c>
      <c r="E10333" s="2">
        <f>'[1]2025年已发货'!E:E</f>
        <v>0</v>
      </c>
      <c r="F10333" s="4">
        <f>'[1]2025年已发货'!F:F</f>
        <v>0</v>
      </c>
      <c r="G10333" s="2">
        <f>'[1]2025年已发货'!G:G</f>
        <v>0</v>
      </c>
      <c r="H10333" s="2">
        <f>'[1]2025年已发货'!H:H</f>
        <v>0</v>
      </c>
      <c r="I10333" s="2">
        <f>'[1]2025年已发货'!I:I</f>
        <v>0</v>
      </c>
      <c r="J10333" s="2" vm="1" t="e">
        <f>_xlfn._xlws.FILTER(辅助信息!D:D,辅助信息!G:G=G10333)</f>
        <v>#VALUE!</v>
      </c>
    </row>
    <row r="10334" spans="1:10">
      <c r="A10334" s="2">
        <f>'[1]2025年已发货'!A:A</f>
        <v>0</v>
      </c>
      <c r="B10334" s="2">
        <f>'[1]2025年已发货'!B:B</f>
        <v>0</v>
      </c>
      <c r="C10334" s="2">
        <f>'[1]2025年已发货'!C:C</f>
        <v>0</v>
      </c>
      <c r="D10334" s="2">
        <f>'[1]2025年已发货'!D:D</f>
        <v>0</v>
      </c>
      <c r="E10334" s="2">
        <f>'[1]2025年已发货'!E:E</f>
        <v>0</v>
      </c>
      <c r="F10334" s="4">
        <f>'[1]2025年已发货'!F:F</f>
        <v>0</v>
      </c>
      <c r="G10334" s="2">
        <f>'[1]2025年已发货'!G:G</f>
        <v>0</v>
      </c>
      <c r="H10334" s="2">
        <f>'[1]2025年已发货'!H:H</f>
        <v>0</v>
      </c>
      <c r="I10334" s="2">
        <f>'[1]2025年已发货'!I:I</f>
        <v>0</v>
      </c>
      <c r="J10334" s="2" vm="1" t="e">
        <f>_xlfn._xlws.FILTER(辅助信息!D:D,辅助信息!G:G=G10334)</f>
        <v>#VALUE!</v>
      </c>
    </row>
    <row r="10335" spans="1:10">
      <c r="A10335" s="2">
        <f>'[1]2025年已发货'!A:A</f>
        <v>0</v>
      </c>
      <c r="B10335" s="2">
        <f>'[1]2025年已发货'!B:B</f>
        <v>0</v>
      </c>
      <c r="C10335" s="2">
        <f>'[1]2025年已发货'!C:C</f>
        <v>0</v>
      </c>
      <c r="D10335" s="2">
        <f>'[1]2025年已发货'!D:D</f>
        <v>0</v>
      </c>
      <c r="E10335" s="2">
        <f>'[1]2025年已发货'!E:E</f>
        <v>0</v>
      </c>
      <c r="F10335" s="4">
        <f>'[1]2025年已发货'!F:F</f>
        <v>0</v>
      </c>
      <c r="G10335" s="2">
        <f>'[1]2025年已发货'!G:G</f>
        <v>0</v>
      </c>
      <c r="H10335" s="2">
        <f>'[1]2025年已发货'!H:H</f>
        <v>0</v>
      </c>
      <c r="I10335" s="2">
        <f>'[1]2025年已发货'!I:I</f>
        <v>0</v>
      </c>
      <c r="J10335" s="2" vm="1" t="e">
        <f>_xlfn._xlws.FILTER(辅助信息!D:D,辅助信息!G:G=G10335)</f>
        <v>#VALUE!</v>
      </c>
    </row>
    <row r="10336" spans="1:10">
      <c r="A10336" s="2">
        <f>'[1]2025年已发货'!A:A</f>
        <v>0</v>
      </c>
      <c r="B10336" s="2">
        <f>'[1]2025年已发货'!B:B</f>
        <v>0</v>
      </c>
      <c r="C10336" s="2">
        <f>'[1]2025年已发货'!C:C</f>
        <v>0</v>
      </c>
      <c r="D10336" s="2">
        <f>'[1]2025年已发货'!D:D</f>
        <v>0</v>
      </c>
      <c r="E10336" s="2">
        <f>'[1]2025年已发货'!E:E</f>
        <v>0</v>
      </c>
      <c r="F10336" s="4">
        <f>'[1]2025年已发货'!F:F</f>
        <v>0</v>
      </c>
      <c r="G10336" s="2">
        <f>'[1]2025年已发货'!G:G</f>
        <v>0</v>
      </c>
      <c r="H10336" s="2">
        <f>'[1]2025年已发货'!H:H</f>
        <v>0</v>
      </c>
      <c r="I10336" s="2">
        <f>'[1]2025年已发货'!I:I</f>
        <v>0</v>
      </c>
      <c r="J10336" s="2" vm="1" t="e">
        <f>_xlfn._xlws.FILTER(辅助信息!D:D,辅助信息!G:G=G10336)</f>
        <v>#VALUE!</v>
      </c>
    </row>
    <row r="10337" spans="1:10">
      <c r="A10337" s="2">
        <f>'[1]2025年已发货'!A:A</f>
        <v>0</v>
      </c>
      <c r="B10337" s="2">
        <f>'[1]2025年已发货'!B:B</f>
        <v>0</v>
      </c>
      <c r="C10337" s="2">
        <f>'[1]2025年已发货'!C:C</f>
        <v>0</v>
      </c>
      <c r="D10337" s="2">
        <f>'[1]2025年已发货'!D:D</f>
        <v>0</v>
      </c>
      <c r="E10337" s="2">
        <f>'[1]2025年已发货'!E:E</f>
        <v>0</v>
      </c>
      <c r="F10337" s="4">
        <f>'[1]2025年已发货'!F:F</f>
        <v>0</v>
      </c>
      <c r="G10337" s="2">
        <f>'[1]2025年已发货'!G:G</f>
        <v>0</v>
      </c>
      <c r="H10337" s="2">
        <f>'[1]2025年已发货'!H:H</f>
        <v>0</v>
      </c>
      <c r="I10337" s="2">
        <f>'[1]2025年已发货'!I:I</f>
        <v>0</v>
      </c>
      <c r="J10337" s="2" vm="1" t="e">
        <f>_xlfn._xlws.FILTER(辅助信息!D:D,辅助信息!G:G=G10337)</f>
        <v>#VALUE!</v>
      </c>
    </row>
    <row r="10338" spans="1:10">
      <c r="A10338" s="2">
        <f>'[1]2025年已发货'!A:A</f>
        <v>0</v>
      </c>
      <c r="B10338" s="2">
        <f>'[1]2025年已发货'!B:B</f>
        <v>0</v>
      </c>
      <c r="C10338" s="2">
        <f>'[1]2025年已发货'!C:C</f>
        <v>0</v>
      </c>
      <c r="D10338" s="2">
        <f>'[1]2025年已发货'!D:D</f>
        <v>0</v>
      </c>
      <c r="E10338" s="2">
        <f>'[1]2025年已发货'!E:E</f>
        <v>0</v>
      </c>
      <c r="F10338" s="4">
        <f>'[1]2025年已发货'!F:F</f>
        <v>0</v>
      </c>
      <c r="G10338" s="2">
        <f>'[1]2025年已发货'!G:G</f>
        <v>0</v>
      </c>
      <c r="H10338" s="2">
        <f>'[1]2025年已发货'!H:H</f>
        <v>0</v>
      </c>
      <c r="I10338" s="2">
        <f>'[1]2025年已发货'!I:I</f>
        <v>0</v>
      </c>
      <c r="J10338" s="2" vm="1" t="e">
        <f>_xlfn._xlws.FILTER(辅助信息!D:D,辅助信息!G:G=G10338)</f>
        <v>#VALUE!</v>
      </c>
    </row>
    <row r="10339" spans="1:10">
      <c r="A10339" s="2">
        <f>'[1]2025年已发货'!A:A</f>
        <v>0</v>
      </c>
      <c r="B10339" s="2">
        <f>'[1]2025年已发货'!B:B</f>
        <v>0</v>
      </c>
      <c r="C10339" s="2">
        <f>'[1]2025年已发货'!C:C</f>
        <v>0</v>
      </c>
      <c r="D10339" s="2">
        <f>'[1]2025年已发货'!D:D</f>
        <v>0</v>
      </c>
      <c r="E10339" s="2">
        <f>'[1]2025年已发货'!E:E</f>
        <v>0</v>
      </c>
      <c r="F10339" s="4">
        <f>'[1]2025年已发货'!F:F</f>
        <v>0</v>
      </c>
      <c r="G10339" s="2">
        <f>'[1]2025年已发货'!G:G</f>
        <v>0</v>
      </c>
      <c r="H10339" s="2">
        <f>'[1]2025年已发货'!H:H</f>
        <v>0</v>
      </c>
      <c r="I10339" s="2">
        <f>'[1]2025年已发货'!I:I</f>
        <v>0</v>
      </c>
      <c r="J10339" s="2" vm="1" t="e">
        <f>_xlfn._xlws.FILTER(辅助信息!D:D,辅助信息!G:G=G10339)</f>
        <v>#VALUE!</v>
      </c>
    </row>
    <row r="10340" spans="1:10">
      <c r="A10340" s="2">
        <f>'[1]2025年已发货'!A:A</f>
        <v>0</v>
      </c>
      <c r="B10340" s="2">
        <f>'[1]2025年已发货'!B:B</f>
        <v>0</v>
      </c>
      <c r="C10340" s="2">
        <f>'[1]2025年已发货'!C:C</f>
        <v>0</v>
      </c>
      <c r="D10340" s="2">
        <f>'[1]2025年已发货'!D:D</f>
        <v>0</v>
      </c>
      <c r="E10340" s="2">
        <f>'[1]2025年已发货'!E:E</f>
        <v>0</v>
      </c>
      <c r="F10340" s="4">
        <f>'[1]2025年已发货'!F:F</f>
        <v>0</v>
      </c>
      <c r="G10340" s="2">
        <f>'[1]2025年已发货'!G:G</f>
        <v>0</v>
      </c>
      <c r="H10340" s="2">
        <f>'[1]2025年已发货'!H:H</f>
        <v>0</v>
      </c>
      <c r="I10340" s="2">
        <f>'[1]2025年已发货'!I:I</f>
        <v>0</v>
      </c>
      <c r="J10340" s="2" vm="1" t="e">
        <f>_xlfn._xlws.FILTER(辅助信息!D:D,辅助信息!G:G=G10340)</f>
        <v>#VALUE!</v>
      </c>
    </row>
    <row r="10341" spans="1:10">
      <c r="A10341" s="2">
        <f>'[1]2025年已发货'!A:A</f>
        <v>0</v>
      </c>
      <c r="B10341" s="2">
        <f>'[1]2025年已发货'!B:B</f>
        <v>0</v>
      </c>
      <c r="C10341" s="2">
        <f>'[1]2025年已发货'!C:C</f>
        <v>0</v>
      </c>
      <c r="D10341" s="2">
        <f>'[1]2025年已发货'!D:D</f>
        <v>0</v>
      </c>
      <c r="E10341" s="2">
        <f>'[1]2025年已发货'!E:E</f>
        <v>0</v>
      </c>
      <c r="F10341" s="4">
        <f>'[1]2025年已发货'!F:F</f>
        <v>0</v>
      </c>
      <c r="G10341" s="2">
        <f>'[1]2025年已发货'!G:G</f>
        <v>0</v>
      </c>
      <c r="H10341" s="2">
        <f>'[1]2025年已发货'!H:H</f>
        <v>0</v>
      </c>
      <c r="I10341" s="2">
        <f>'[1]2025年已发货'!I:I</f>
        <v>0</v>
      </c>
      <c r="J10341" s="2" vm="1" t="e">
        <f>_xlfn._xlws.FILTER(辅助信息!D:D,辅助信息!G:G=G10341)</f>
        <v>#VALUE!</v>
      </c>
    </row>
    <row r="10342" spans="1:10">
      <c r="A10342" s="2">
        <f>'[1]2025年已发货'!A:A</f>
        <v>0</v>
      </c>
      <c r="B10342" s="2">
        <f>'[1]2025年已发货'!B:B</f>
        <v>0</v>
      </c>
      <c r="C10342" s="2">
        <f>'[1]2025年已发货'!C:C</f>
        <v>0</v>
      </c>
      <c r="D10342" s="2">
        <f>'[1]2025年已发货'!D:D</f>
        <v>0</v>
      </c>
      <c r="E10342" s="2">
        <f>'[1]2025年已发货'!E:E</f>
        <v>0</v>
      </c>
      <c r="F10342" s="4">
        <f>'[1]2025年已发货'!F:F</f>
        <v>0</v>
      </c>
      <c r="G10342" s="2">
        <f>'[1]2025年已发货'!G:G</f>
        <v>0</v>
      </c>
      <c r="H10342" s="2">
        <f>'[1]2025年已发货'!H:H</f>
        <v>0</v>
      </c>
      <c r="I10342" s="2">
        <f>'[1]2025年已发货'!I:I</f>
        <v>0</v>
      </c>
      <c r="J10342" s="2" vm="1" t="e">
        <f>_xlfn._xlws.FILTER(辅助信息!D:D,辅助信息!G:G=G10342)</f>
        <v>#VALUE!</v>
      </c>
    </row>
    <row r="10343" spans="1:10">
      <c r="A10343" s="2">
        <f>'[1]2025年已发货'!A:A</f>
        <v>0</v>
      </c>
      <c r="B10343" s="2">
        <f>'[1]2025年已发货'!B:B</f>
        <v>0</v>
      </c>
      <c r="C10343" s="2">
        <f>'[1]2025年已发货'!C:C</f>
        <v>0</v>
      </c>
      <c r="D10343" s="2">
        <f>'[1]2025年已发货'!D:D</f>
        <v>0</v>
      </c>
      <c r="E10343" s="2">
        <f>'[1]2025年已发货'!E:E</f>
        <v>0</v>
      </c>
      <c r="F10343" s="4">
        <f>'[1]2025年已发货'!F:F</f>
        <v>0</v>
      </c>
      <c r="G10343" s="2">
        <f>'[1]2025年已发货'!G:G</f>
        <v>0</v>
      </c>
      <c r="H10343" s="2">
        <f>'[1]2025年已发货'!H:H</f>
        <v>0</v>
      </c>
      <c r="I10343" s="2">
        <f>'[1]2025年已发货'!I:I</f>
        <v>0</v>
      </c>
      <c r="J10343" s="2" vm="1" t="e">
        <f>_xlfn._xlws.FILTER(辅助信息!D:D,辅助信息!G:G=G10343)</f>
        <v>#VALUE!</v>
      </c>
    </row>
    <row r="10344" spans="1:10">
      <c r="A10344" s="2">
        <f>'[1]2025年已发货'!A:A</f>
        <v>0</v>
      </c>
      <c r="B10344" s="2">
        <f>'[1]2025年已发货'!B:B</f>
        <v>0</v>
      </c>
      <c r="C10344" s="2">
        <f>'[1]2025年已发货'!C:C</f>
        <v>0</v>
      </c>
      <c r="D10344" s="2">
        <f>'[1]2025年已发货'!D:D</f>
        <v>0</v>
      </c>
      <c r="E10344" s="2">
        <f>'[1]2025年已发货'!E:E</f>
        <v>0</v>
      </c>
      <c r="F10344" s="4">
        <f>'[1]2025年已发货'!F:F</f>
        <v>0</v>
      </c>
      <c r="G10344" s="2">
        <f>'[1]2025年已发货'!G:G</f>
        <v>0</v>
      </c>
      <c r="H10344" s="2">
        <f>'[1]2025年已发货'!H:H</f>
        <v>0</v>
      </c>
      <c r="I10344" s="2">
        <f>'[1]2025年已发货'!I:I</f>
        <v>0</v>
      </c>
      <c r="J10344" s="2" vm="1" t="e">
        <f>_xlfn._xlws.FILTER(辅助信息!D:D,辅助信息!G:G=G10344)</f>
        <v>#VALUE!</v>
      </c>
    </row>
    <row r="10345" spans="1:10">
      <c r="A10345" s="2">
        <f>'[1]2025年已发货'!A:A</f>
        <v>0</v>
      </c>
      <c r="B10345" s="2">
        <f>'[1]2025年已发货'!B:B</f>
        <v>0</v>
      </c>
      <c r="C10345" s="2">
        <f>'[1]2025年已发货'!C:C</f>
        <v>0</v>
      </c>
      <c r="D10345" s="2">
        <f>'[1]2025年已发货'!D:D</f>
        <v>0</v>
      </c>
      <c r="E10345" s="2">
        <f>'[1]2025年已发货'!E:E</f>
        <v>0</v>
      </c>
      <c r="F10345" s="4">
        <f>'[1]2025年已发货'!F:F</f>
        <v>0</v>
      </c>
      <c r="G10345" s="2">
        <f>'[1]2025年已发货'!G:G</f>
        <v>0</v>
      </c>
      <c r="H10345" s="2">
        <f>'[1]2025年已发货'!H:H</f>
        <v>0</v>
      </c>
      <c r="I10345" s="2">
        <f>'[1]2025年已发货'!I:I</f>
        <v>0</v>
      </c>
      <c r="J10345" s="2" vm="1" t="e">
        <f>_xlfn._xlws.FILTER(辅助信息!D:D,辅助信息!G:G=G10345)</f>
        <v>#VALUE!</v>
      </c>
    </row>
    <row r="10346" spans="1:10">
      <c r="A10346" s="2">
        <f>'[1]2025年已发货'!A:A</f>
        <v>0</v>
      </c>
      <c r="B10346" s="2">
        <f>'[1]2025年已发货'!B:B</f>
        <v>0</v>
      </c>
      <c r="C10346" s="2">
        <f>'[1]2025年已发货'!C:C</f>
        <v>0</v>
      </c>
      <c r="D10346" s="2">
        <f>'[1]2025年已发货'!D:D</f>
        <v>0</v>
      </c>
      <c r="E10346" s="2">
        <f>'[1]2025年已发货'!E:E</f>
        <v>0</v>
      </c>
      <c r="F10346" s="4">
        <f>'[1]2025年已发货'!F:F</f>
        <v>0</v>
      </c>
      <c r="G10346" s="2">
        <f>'[1]2025年已发货'!G:G</f>
        <v>0</v>
      </c>
      <c r="H10346" s="2">
        <f>'[1]2025年已发货'!H:H</f>
        <v>0</v>
      </c>
      <c r="I10346" s="2">
        <f>'[1]2025年已发货'!I:I</f>
        <v>0</v>
      </c>
      <c r="J10346" s="2" vm="1" t="e">
        <f>_xlfn._xlws.FILTER(辅助信息!D:D,辅助信息!G:G=G10346)</f>
        <v>#VALUE!</v>
      </c>
    </row>
    <row r="10347" spans="1:10">
      <c r="A10347" s="2">
        <f>'[1]2025年已发货'!A:A</f>
        <v>0</v>
      </c>
      <c r="B10347" s="2">
        <f>'[1]2025年已发货'!B:B</f>
        <v>0</v>
      </c>
      <c r="C10347" s="2">
        <f>'[1]2025年已发货'!C:C</f>
        <v>0</v>
      </c>
      <c r="D10347" s="2">
        <f>'[1]2025年已发货'!D:D</f>
        <v>0</v>
      </c>
      <c r="E10347" s="2">
        <f>'[1]2025年已发货'!E:E</f>
        <v>0</v>
      </c>
      <c r="F10347" s="4">
        <f>'[1]2025年已发货'!F:F</f>
        <v>0</v>
      </c>
      <c r="G10347" s="2">
        <f>'[1]2025年已发货'!G:G</f>
        <v>0</v>
      </c>
      <c r="H10347" s="2">
        <f>'[1]2025年已发货'!H:H</f>
        <v>0</v>
      </c>
      <c r="I10347" s="2">
        <f>'[1]2025年已发货'!I:I</f>
        <v>0</v>
      </c>
      <c r="J10347" s="2" vm="1" t="e">
        <f>_xlfn._xlws.FILTER(辅助信息!D:D,辅助信息!G:G=G10347)</f>
        <v>#VALUE!</v>
      </c>
    </row>
    <row r="10348" spans="1:10">
      <c r="A10348" s="2">
        <f>'[1]2025年已发货'!A:A</f>
        <v>0</v>
      </c>
      <c r="B10348" s="2">
        <f>'[1]2025年已发货'!B:B</f>
        <v>0</v>
      </c>
      <c r="C10348" s="2">
        <f>'[1]2025年已发货'!C:C</f>
        <v>0</v>
      </c>
      <c r="D10348" s="2">
        <f>'[1]2025年已发货'!D:D</f>
        <v>0</v>
      </c>
      <c r="E10348" s="2">
        <f>'[1]2025年已发货'!E:E</f>
        <v>0</v>
      </c>
      <c r="F10348" s="4">
        <f>'[1]2025年已发货'!F:F</f>
        <v>0</v>
      </c>
      <c r="G10348" s="2">
        <f>'[1]2025年已发货'!G:G</f>
        <v>0</v>
      </c>
      <c r="H10348" s="2">
        <f>'[1]2025年已发货'!H:H</f>
        <v>0</v>
      </c>
      <c r="I10348" s="2">
        <f>'[1]2025年已发货'!I:I</f>
        <v>0</v>
      </c>
      <c r="J10348" s="2" vm="1" t="e">
        <f>_xlfn._xlws.FILTER(辅助信息!D:D,辅助信息!G:G=G10348)</f>
        <v>#VALUE!</v>
      </c>
    </row>
    <row r="10349" spans="1:10">
      <c r="A10349" s="2">
        <f>'[1]2025年已发货'!A:A</f>
        <v>0</v>
      </c>
      <c r="B10349" s="2">
        <f>'[1]2025年已发货'!B:B</f>
        <v>0</v>
      </c>
      <c r="C10349" s="2">
        <f>'[1]2025年已发货'!C:C</f>
        <v>0</v>
      </c>
      <c r="D10349" s="2">
        <f>'[1]2025年已发货'!D:D</f>
        <v>0</v>
      </c>
      <c r="E10349" s="2">
        <f>'[1]2025年已发货'!E:E</f>
        <v>0</v>
      </c>
      <c r="F10349" s="4">
        <f>'[1]2025年已发货'!F:F</f>
        <v>0</v>
      </c>
      <c r="G10349" s="2">
        <f>'[1]2025年已发货'!G:G</f>
        <v>0</v>
      </c>
      <c r="H10349" s="2">
        <f>'[1]2025年已发货'!H:H</f>
        <v>0</v>
      </c>
      <c r="I10349" s="2">
        <f>'[1]2025年已发货'!I:I</f>
        <v>0</v>
      </c>
      <c r="J10349" s="2" vm="1" t="e">
        <f>_xlfn._xlws.FILTER(辅助信息!D:D,辅助信息!G:G=G10349)</f>
        <v>#VALUE!</v>
      </c>
    </row>
    <row r="10350" spans="1:10">
      <c r="A10350" s="2">
        <f>'[1]2025年已发货'!A:A</f>
        <v>0</v>
      </c>
      <c r="B10350" s="2">
        <f>'[1]2025年已发货'!B:B</f>
        <v>0</v>
      </c>
      <c r="C10350" s="2">
        <f>'[1]2025年已发货'!C:C</f>
        <v>0</v>
      </c>
      <c r="D10350" s="2">
        <f>'[1]2025年已发货'!D:D</f>
        <v>0</v>
      </c>
      <c r="E10350" s="2">
        <f>'[1]2025年已发货'!E:E</f>
        <v>0</v>
      </c>
      <c r="F10350" s="4">
        <f>'[1]2025年已发货'!F:F</f>
        <v>0</v>
      </c>
      <c r="G10350" s="2">
        <f>'[1]2025年已发货'!G:G</f>
        <v>0</v>
      </c>
      <c r="H10350" s="2">
        <f>'[1]2025年已发货'!H:H</f>
        <v>0</v>
      </c>
      <c r="I10350" s="2">
        <f>'[1]2025年已发货'!I:I</f>
        <v>0</v>
      </c>
      <c r="J10350" s="2" vm="1" t="e">
        <f>_xlfn._xlws.FILTER(辅助信息!D:D,辅助信息!G:G=G10350)</f>
        <v>#VALUE!</v>
      </c>
    </row>
    <row r="10351" spans="1:10">
      <c r="A10351" s="2">
        <f>'[1]2025年已发货'!A:A</f>
        <v>0</v>
      </c>
      <c r="B10351" s="2">
        <f>'[1]2025年已发货'!B:B</f>
        <v>0</v>
      </c>
      <c r="C10351" s="2">
        <f>'[1]2025年已发货'!C:C</f>
        <v>0</v>
      </c>
      <c r="D10351" s="2">
        <f>'[1]2025年已发货'!D:D</f>
        <v>0</v>
      </c>
      <c r="E10351" s="2">
        <f>'[1]2025年已发货'!E:E</f>
        <v>0</v>
      </c>
      <c r="F10351" s="4">
        <f>'[1]2025年已发货'!F:F</f>
        <v>0</v>
      </c>
      <c r="G10351" s="2">
        <f>'[1]2025年已发货'!G:G</f>
        <v>0</v>
      </c>
      <c r="H10351" s="2">
        <f>'[1]2025年已发货'!H:H</f>
        <v>0</v>
      </c>
      <c r="I10351" s="2">
        <f>'[1]2025年已发货'!I:I</f>
        <v>0</v>
      </c>
      <c r="J10351" s="2" vm="1" t="e">
        <f>_xlfn._xlws.FILTER(辅助信息!D:D,辅助信息!G:G=G10351)</f>
        <v>#VALUE!</v>
      </c>
    </row>
    <row r="10352" spans="1:10">
      <c r="A10352" s="2">
        <f>'[1]2025年已发货'!A:A</f>
        <v>0</v>
      </c>
      <c r="B10352" s="2">
        <f>'[1]2025年已发货'!B:B</f>
        <v>0</v>
      </c>
      <c r="C10352" s="2">
        <f>'[1]2025年已发货'!C:C</f>
        <v>0</v>
      </c>
      <c r="D10352" s="2">
        <f>'[1]2025年已发货'!D:D</f>
        <v>0</v>
      </c>
      <c r="E10352" s="2">
        <f>'[1]2025年已发货'!E:E</f>
        <v>0</v>
      </c>
      <c r="F10352" s="4">
        <f>'[1]2025年已发货'!F:F</f>
        <v>0</v>
      </c>
      <c r="G10352" s="2">
        <f>'[1]2025年已发货'!G:G</f>
        <v>0</v>
      </c>
      <c r="H10352" s="2">
        <f>'[1]2025年已发货'!H:H</f>
        <v>0</v>
      </c>
      <c r="I10352" s="2">
        <f>'[1]2025年已发货'!I:I</f>
        <v>0</v>
      </c>
      <c r="J10352" s="2" vm="1" t="e">
        <f>_xlfn._xlws.FILTER(辅助信息!D:D,辅助信息!G:G=G10352)</f>
        <v>#VALUE!</v>
      </c>
    </row>
    <row r="10353" spans="1:10">
      <c r="A10353" s="2">
        <f>'[1]2025年已发货'!A:A</f>
        <v>0</v>
      </c>
      <c r="B10353" s="2">
        <f>'[1]2025年已发货'!B:B</f>
        <v>0</v>
      </c>
      <c r="C10353" s="2">
        <f>'[1]2025年已发货'!C:C</f>
        <v>0</v>
      </c>
      <c r="D10353" s="2">
        <f>'[1]2025年已发货'!D:D</f>
        <v>0</v>
      </c>
      <c r="E10353" s="2">
        <f>'[1]2025年已发货'!E:E</f>
        <v>0</v>
      </c>
      <c r="F10353" s="4">
        <f>'[1]2025年已发货'!F:F</f>
        <v>0</v>
      </c>
      <c r="G10353" s="2">
        <f>'[1]2025年已发货'!G:G</f>
        <v>0</v>
      </c>
      <c r="H10353" s="2">
        <f>'[1]2025年已发货'!H:H</f>
        <v>0</v>
      </c>
      <c r="I10353" s="2">
        <f>'[1]2025年已发货'!I:I</f>
        <v>0</v>
      </c>
      <c r="J10353" s="2" vm="1" t="e">
        <f>_xlfn._xlws.FILTER(辅助信息!D:D,辅助信息!G:G=G10353)</f>
        <v>#VALUE!</v>
      </c>
    </row>
    <row r="10354" spans="1:10">
      <c r="A10354" s="2">
        <f>'[1]2025年已发货'!A:A</f>
        <v>0</v>
      </c>
      <c r="B10354" s="2">
        <f>'[1]2025年已发货'!B:B</f>
        <v>0</v>
      </c>
      <c r="C10354" s="2">
        <f>'[1]2025年已发货'!C:C</f>
        <v>0</v>
      </c>
      <c r="D10354" s="2">
        <f>'[1]2025年已发货'!D:D</f>
        <v>0</v>
      </c>
      <c r="E10354" s="2">
        <f>'[1]2025年已发货'!E:E</f>
        <v>0</v>
      </c>
      <c r="F10354" s="4">
        <f>'[1]2025年已发货'!F:F</f>
        <v>0</v>
      </c>
      <c r="G10354" s="2">
        <f>'[1]2025年已发货'!G:G</f>
        <v>0</v>
      </c>
      <c r="H10354" s="2">
        <f>'[1]2025年已发货'!H:H</f>
        <v>0</v>
      </c>
      <c r="I10354" s="2">
        <f>'[1]2025年已发货'!I:I</f>
        <v>0</v>
      </c>
      <c r="J10354" s="2" vm="1" t="e">
        <f>_xlfn._xlws.FILTER(辅助信息!D:D,辅助信息!G:G=G10354)</f>
        <v>#VALUE!</v>
      </c>
    </row>
    <row r="10355" spans="1:10">
      <c r="A10355" s="2">
        <f>'[1]2025年已发货'!A:A</f>
        <v>0</v>
      </c>
      <c r="B10355" s="2">
        <f>'[1]2025年已发货'!B:B</f>
        <v>0</v>
      </c>
      <c r="C10355" s="2">
        <f>'[1]2025年已发货'!C:C</f>
        <v>0</v>
      </c>
      <c r="D10355" s="2">
        <f>'[1]2025年已发货'!D:D</f>
        <v>0</v>
      </c>
      <c r="E10355" s="2">
        <f>'[1]2025年已发货'!E:E</f>
        <v>0</v>
      </c>
      <c r="F10355" s="4">
        <f>'[1]2025年已发货'!F:F</f>
        <v>0</v>
      </c>
      <c r="G10355" s="2">
        <f>'[1]2025年已发货'!G:G</f>
        <v>0</v>
      </c>
      <c r="H10355" s="2">
        <f>'[1]2025年已发货'!H:H</f>
        <v>0</v>
      </c>
      <c r="I10355" s="2">
        <f>'[1]2025年已发货'!I:I</f>
        <v>0</v>
      </c>
      <c r="J10355" s="2" vm="1" t="e">
        <f>_xlfn._xlws.FILTER(辅助信息!D:D,辅助信息!G:G=G10355)</f>
        <v>#VALUE!</v>
      </c>
    </row>
    <row r="10356" spans="1:10">
      <c r="A10356" s="2">
        <f>'[1]2025年已发货'!A:A</f>
        <v>0</v>
      </c>
      <c r="B10356" s="2">
        <f>'[1]2025年已发货'!B:B</f>
        <v>0</v>
      </c>
      <c r="C10356" s="2">
        <f>'[1]2025年已发货'!C:C</f>
        <v>0</v>
      </c>
      <c r="D10356" s="2">
        <f>'[1]2025年已发货'!D:D</f>
        <v>0</v>
      </c>
      <c r="E10356" s="2">
        <f>'[1]2025年已发货'!E:E</f>
        <v>0</v>
      </c>
      <c r="F10356" s="4">
        <f>'[1]2025年已发货'!F:F</f>
        <v>0</v>
      </c>
      <c r="G10356" s="2">
        <f>'[1]2025年已发货'!G:G</f>
        <v>0</v>
      </c>
      <c r="H10356" s="2">
        <f>'[1]2025年已发货'!H:H</f>
        <v>0</v>
      </c>
      <c r="I10356" s="2">
        <f>'[1]2025年已发货'!I:I</f>
        <v>0</v>
      </c>
      <c r="J10356" s="2" vm="1" t="e">
        <f>_xlfn._xlws.FILTER(辅助信息!D:D,辅助信息!G:G=G10356)</f>
        <v>#VALUE!</v>
      </c>
    </row>
    <row r="10357" spans="1:10">
      <c r="A10357" s="2">
        <f>'[1]2025年已发货'!A:A</f>
        <v>0</v>
      </c>
      <c r="B10357" s="2">
        <f>'[1]2025年已发货'!B:B</f>
        <v>0</v>
      </c>
      <c r="C10357" s="2">
        <f>'[1]2025年已发货'!C:C</f>
        <v>0</v>
      </c>
      <c r="D10357" s="2">
        <f>'[1]2025年已发货'!D:D</f>
        <v>0</v>
      </c>
      <c r="E10357" s="2">
        <f>'[1]2025年已发货'!E:E</f>
        <v>0</v>
      </c>
      <c r="F10357" s="4">
        <f>'[1]2025年已发货'!F:F</f>
        <v>0</v>
      </c>
      <c r="G10357" s="2">
        <f>'[1]2025年已发货'!G:G</f>
        <v>0</v>
      </c>
      <c r="H10357" s="2">
        <f>'[1]2025年已发货'!H:H</f>
        <v>0</v>
      </c>
      <c r="I10357" s="2">
        <f>'[1]2025年已发货'!I:I</f>
        <v>0</v>
      </c>
      <c r="J10357" s="2" vm="1" t="e">
        <f>_xlfn._xlws.FILTER(辅助信息!D:D,辅助信息!G:G=G10357)</f>
        <v>#VALUE!</v>
      </c>
    </row>
    <row r="10358" spans="1:10">
      <c r="A10358" s="2">
        <f>'[1]2025年已发货'!A:A</f>
        <v>0</v>
      </c>
      <c r="B10358" s="2">
        <f>'[1]2025年已发货'!B:B</f>
        <v>0</v>
      </c>
      <c r="C10358" s="2">
        <f>'[1]2025年已发货'!C:C</f>
        <v>0</v>
      </c>
      <c r="D10358" s="2">
        <f>'[1]2025年已发货'!D:D</f>
        <v>0</v>
      </c>
      <c r="E10358" s="2">
        <f>'[1]2025年已发货'!E:E</f>
        <v>0</v>
      </c>
      <c r="F10358" s="4">
        <f>'[1]2025年已发货'!F:F</f>
        <v>0</v>
      </c>
      <c r="G10358" s="2">
        <f>'[1]2025年已发货'!G:G</f>
        <v>0</v>
      </c>
      <c r="H10358" s="2">
        <f>'[1]2025年已发货'!H:H</f>
        <v>0</v>
      </c>
      <c r="I10358" s="2">
        <f>'[1]2025年已发货'!I:I</f>
        <v>0</v>
      </c>
      <c r="J10358" s="2" vm="1" t="e">
        <f>_xlfn._xlws.FILTER(辅助信息!D:D,辅助信息!G:G=G10358)</f>
        <v>#VALUE!</v>
      </c>
    </row>
    <row r="10359" spans="1:10">
      <c r="A10359" s="2">
        <f>'[1]2025年已发货'!A:A</f>
        <v>0</v>
      </c>
      <c r="B10359" s="2">
        <f>'[1]2025年已发货'!B:B</f>
        <v>0</v>
      </c>
      <c r="C10359" s="2">
        <f>'[1]2025年已发货'!C:C</f>
        <v>0</v>
      </c>
      <c r="D10359" s="2">
        <f>'[1]2025年已发货'!D:D</f>
        <v>0</v>
      </c>
      <c r="E10359" s="2">
        <f>'[1]2025年已发货'!E:E</f>
        <v>0</v>
      </c>
      <c r="F10359" s="4">
        <f>'[1]2025年已发货'!F:F</f>
        <v>0</v>
      </c>
      <c r="G10359" s="2">
        <f>'[1]2025年已发货'!G:G</f>
        <v>0</v>
      </c>
      <c r="H10359" s="2">
        <f>'[1]2025年已发货'!H:H</f>
        <v>0</v>
      </c>
      <c r="I10359" s="2">
        <f>'[1]2025年已发货'!I:I</f>
        <v>0</v>
      </c>
      <c r="J10359" s="2" vm="1" t="e">
        <f>_xlfn._xlws.FILTER(辅助信息!D:D,辅助信息!G:G=G10359)</f>
        <v>#VALUE!</v>
      </c>
    </row>
    <row r="10360" spans="1:10">
      <c r="A10360" s="2">
        <f>'[1]2025年已发货'!A:A</f>
        <v>0</v>
      </c>
      <c r="B10360" s="2">
        <f>'[1]2025年已发货'!B:B</f>
        <v>0</v>
      </c>
      <c r="C10360" s="2">
        <f>'[1]2025年已发货'!C:C</f>
        <v>0</v>
      </c>
      <c r="D10360" s="2">
        <f>'[1]2025年已发货'!D:D</f>
        <v>0</v>
      </c>
      <c r="E10360" s="2">
        <f>'[1]2025年已发货'!E:E</f>
        <v>0</v>
      </c>
      <c r="F10360" s="4">
        <f>'[1]2025年已发货'!F:F</f>
        <v>0</v>
      </c>
      <c r="G10360" s="2">
        <f>'[1]2025年已发货'!G:G</f>
        <v>0</v>
      </c>
      <c r="H10360" s="2">
        <f>'[1]2025年已发货'!H:H</f>
        <v>0</v>
      </c>
      <c r="I10360" s="2">
        <f>'[1]2025年已发货'!I:I</f>
        <v>0</v>
      </c>
      <c r="J10360" s="2" vm="1" t="e">
        <f>_xlfn._xlws.FILTER(辅助信息!D:D,辅助信息!G:G=G10360)</f>
        <v>#VALUE!</v>
      </c>
    </row>
    <row r="10361" spans="1:10">
      <c r="A10361" s="2">
        <f>'[1]2025年已发货'!A:A</f>
        <v>0</v>
      </c>
      <c r="B10361" s="2">
        <f>'[1]2025年已发货'!B:B</f>
        <v>0</v>
      </c>
      <c r="C10361" s="2">
        <f>'[1]2025年已发货'!C:C</f>
        <v>0</v>
      </c>
      <c r="D10361" s="2">
        <f>'[1]2025年已发货'!D:D</f>
        <v>0</v>
      </c>
      <c r="E10361" s="2">
        <f>'[1]2025年已发货'!E:E</f>
        <v>0</v>
      </c>
      <c r="F10361" s="4">
        <f>'[1]2025年已发货'!F:F</f>
        <v>0</v>
      </c>
      <c r="G10361" s="2">
        <f>'[1]2025年已发货'!G:G</f>
        <v>0</v>
      </c>
      <c r="H10361" s="2">
        <f>'[1]2025年已发货'!H:H</f>
        <v>0</v>
      </c>
      <c r="I10361" s="2">
        <f>'[1]2025年已发货'!I:I</f>
        <v>0</v>
      </c>
      <c r="J10361" s="2" vm="1" t="e">
        <f>_xlfn._xlws.FILTER(辅助信息!D:D,辅助信息!G:G=G10361)</f>
        <v>#VALUE!</v>
      </c>
    </row>
    <row r="10362" spans="1:10">
      <c r="A10362" s="2">
        <f>'[1]2025年已发货'!A:A</f>
        <v>0</v>
      </c>
      <c r="B10362" s="2">
        <f>'[1]2025年已发货'!B:B</f>
        <v>0</v>
      </c>
      <c r="C10362" s="2">
        <f>'[1]2025年已发货'!C:C</f>
        <v>0</v>
      </c>
      <c r="D10362" s="2">
        <f>'[1]2025年已发货'!D:D</f>
        <v>0</v>
      </c>
      <c r="E10362" s="2">
        <f>'[1]2025年已发货'!E:E</f>
        <v>0</v>
      </c>
      <c r="F10362" s="4">
        <f>'[1]2025年已发货'!F:F</f>
        <v>0</v>
      </c>
      <c r="G10362" s="2">
        <f>'[1]2025年已发货'!G:G</f>
        <v>0</v>
      </c>
      <c r="H10362" s="2">
        <f>'[1]2025年已发货'!H:H</f>
        <v>0</v>
      </c>
      <c r="I10362" s="2">
        <f>'[1]2025年已发货'!I:I</f>
        <v>0</v>
      </c>
      <c r="J10362" s="2" vm="1" t="e">
        <f>_xlfn._xlws.FILTER(辅助信息!D:D,辅助信息!G:G=G10362)</f>
        <v>#VALUE!</v>
      </c>
    </row>
    <row r="10363" spans="1:10">
      <c r="A10363" s="2">
        <f>'[1]2025年已发货'!A:A</f>
        <v>0</v>
      </c>
      <c r="B10363" s="2">
        <f>'[1]2025年已发货'!B:B</f>
        <v>0</v>
      </c>
      <c r="C10363" s="2">
        <f>'[1]2025年已发货'!C:C</f>
        <v>0</v>
      </c>
      <c r="D10363" s="2">
        <f>'[1]2025年已发货'!D:D</f>
        <v>0</v>
      </c>
      <c r="E10363" s="2">
        <f>'[1]2025年已发货'!E:E</f>
        <v>0</v>
      </c>
      <c r="F10363" s="4">
        <f>'[1]2025年已发货'!F:F</f>
        <v>0</v>
      </c>
      <c r="G10363" s="2">
        <f>'[1]2025年已发货'!G:G</f>
        <v>0</v>
      </c>
      <c r="H10363" s="2">
        <f>'[1]2025年已发货'!H:H</f>
        <v>0</v>
      </c>
      <c r="I10363" s="2">
        <f>'[1]2025年已发货'!I:I</f>
        <v>0</v>
      </c>
      <c r="J10363" s="2" vm="1" t="e">
        <f>_xlfn._xlws.FILTER(辅助信息!D:D,辅助信息!G:G=G10363)</f>
        <v>#VALUE!</v>
      </c>
    </row>
    <row r="10364" spans="1:10">
      <c r="A10364" s="2">
        <f>'[1]2025年已发货'!A:A</f>
        <v>0</v>
      </c>
      <c r="B10364" s="2">
        <f>'[1]2025年已发货'!B:B</f>
        <v>0</v>
      </c>
      <c r="C10364" s="2">
        <f>'[1]2025年已发货'!C:C</f>
        <v>0</v>
      </c>
      <c r="D10364" s="2">
        <f>'[1]2025年已发货'!D:D</f>
        <v>0</v>
      </c>
      <c r="E10364" s="2">
        <f>'[1]2025年已发货'!E:E</f>
        <v>0</v>
      </c>
      <c r="F10364" s="4">
        <f>'[1]2025年已发货'!F:F</f>
        <v>0</v>
      </c>
      <c r="G10364" s="2">
        <f>'[1]2025年已发货'!G:G</f>
        <v>0</v>
      </c>
      <c r="H10364" s="2">
        <f>'[1]2025年已发货'!H:H</f>
        <v>0</v>
      </c>
      <c r="I10364" s="2">
        <f>'[1]2025年已发货'!I:I</f>
        <v>0</v>
      </c>
      <c r="J10364" s="2" vm="1" t="e">
        <f>_xlfn._xlws.FILTER(辅助信息!D:D,辅助信息!G:G=G10364)</f>
        <v>#VALUE!</v>
      </c>
    </row>
    <row r="10365" spans="1:10">
      <c r="A10365" s="2">
        <f>'[1]2025年已发货'!A:A</f>
        <v>0</v>
      </c>
      <c r="B10365" s="2">
        <f>'[1]2025年已发货'!B:B</f>
        <v>0</v>
      </c>
      <c r="C10365" s="2">
        <f>'[1]2025年已发货'!C:C</f>
        <v>0</v>
      </c>
      <c r="D10365" s="2">
        <f>'[1]2025年已发货'!D:D</f>
        <v>0</v>
      </c>
      <c r="E10365" s="2">
        <f>'[1]2025年已发货'!E:E</f>
        <v>0</v>
      </c>
      <c r="F10365" s="4">
        <f>'[1]2025年已发货'!F:F</f>
        <v>0</v>
      </c>
      <c r="G10365" s="2">
        <f>'[1]2025年已发货'!G:G</f>
        <v>0</v>
      </c>
      <c r="H10365" s="2">
        <f>'[1]2025年已发货'!H:H</f>
        <v>0</v>
      </c>
      <c r="I10365" s="2">
        <f>'[1]2025年已发货'!I:I</f>
        <v>0</v>
      </c>
      <c r="J10365" s="2" vm="1" t="e">
        <f>_xlfn._xlws.FILTER(辅助信息!D:D,辅助信息!G:G=G10365)</f>
        <v>#VALUE!</v>
      </c>
    </row>
    <row r="10366" spans="1:10">
      <c r="A10366" s="2">
        <f>'[1]2025年已发货'!A:A</f>
        <v>0</v>
      </c>
      <c r="B10366" s="2">
        <f>'[1]2025年已发货'!B:B</f>
        <v>0</v>
      </c>
      <c r="C10366" s="2">
        <f>'[1]2025年已发货'!C:C</f>
        <v>0</v>
      </c>
      <c r="D10366" s="2">
        <f>'[1]2025年已发货'!D:D</f>
        <v>0</v>
      </c>
      <c r="E10366" s="2">
        <f>'[1]2025年已发货'!E:E</f>
        <v>0</v>
      </c>
      <c r="F10366" s="4">
        <f>'[1]2025年已发货'!F:F</f>
        <v>0</v>
      </c>
      <c r="G10366" s="2">
        <f>'[1]2025年已发货'!G:G</f>
        <v>0</v>
      </c>
      <c r="H10366" s="2">
        <f>'[1]2025年已发货'!H:H</f>
        <v>0</v>
      </c>
      <c r="I10366" s="2">
        <f>'[1]2025年已发货'!I:I</f>
        <v>0</v>
      </c>
      <c r="J10366" s="2" vm="1" t="e">
        <f>_xlfn._xlws.FILTER(辅助信息!D:D,辅助信息!G:G=G10366)</f>
        <v>#VALUE!</v>
      </c>
    </row>
    <row r="10367" spans="1:10">
      <c r="A10367" s="2">
        <f>'[1]2025年已发货'!A:A</f>
        <v>0</v>
      </c>
      <c r="B10367" s="2">
        <f>'[1]2025年已发货'!B:B</f>
        <v>0</v>
      </c>
      <c r="C10367" s="2">
        <f>'[1]2025年已发货'!C:C</f>
        <v>0</v>
      </c>
      <c r="D10367" s="2">
        <f>'[1]2025年已发货'!D:D</f>
        <v>0</v>
      </c>
      <c r="E10367" s="2">
        <f>'[1]2025年已发货'!E:E</f>
        <v>0</v>
      </c>
      <c r="F10367" s="4">
        <f>'[1]2025年已发货'!F:F</f>
        <v>0</v>
      </c>
      <c r="G10367" s="2">
        <f>'[1]2025年已发货'!G:G</f>
        <v>0</v>
      </c>
      <c r="H10367" s="2">
        <f>'[1]2025年已发货'!H:H</f>
        <v>0</v>
      </c>
      <c r="I10367" s="2">
        <f>'[1]2025年已发货'!I:I</f>
        <v>0</v>
      </c>
      <c r="J10367" s="2" vm="1" t="e">
        <f>_xlfn._xlws.FILTER(辅助信息!D:D,辅助信息!G:G=G10367)</f>
        <v>#VALUE!</v>
      </c>
    </row>
    <row r="10368" spans="1:10">
      <c r="A10368" s="2">
        <f>'[1]2025年已发货'!A:A</f>
        <v>0</v>
      </c>
      <c r="B10368" s="2">
        <f>'[1]2025年已发货'!B:B</f>
        <v>0</v>
      </c>
      <c r="C10368" s="2">
        <f>'[1]2025年已发货'!C:C</f>
        <v>0</v>
      </c>
      <c r="D10368" s="2">
        <f>'[1]2025年已发货'!D:D</f>
        <v>0</v>
      </c>
      <c r="E10368" s="2">
        <f>'[1]2025年已发货'!E:E</f>
        <v>0</v>
      </c>
      <c r="F10368" s="4">
        <f>'[1]2025年已发货'!F:F</f>
        <v>0</v>
      </c>
      <c r="G10368" s="2">
        <f>'[1]2025年已发货'!G:G</f>
        <v>0</v>
      </c>
      <c r="H10368" s="2">
        <f>'[1]2025年已发货'!H:H</f>
        <v>0</v>
      </c>
      <c r="I10368" s="2">
        <f>'[1]2025年已发货'!I:I</f>
        <v>0</v>
      </c>
      <c r="J10368" s="2" vm="1" t="e">
        <f>_xlfn._xlws.FILTER(辅助信息!D:D,辅助信息!G:G=G10368)</f>
        <v>#VALUE!</v>
      </c>
    </row>
    <row r="10369" spans="1:10">
      <c r="A10369" s="2">
        <f>'[1]2025年已发货'!A:A</f>
        <v>0</v>
      </c>
      <c r="B10369" s="2">
        <f>'[1]2025年已发货'!B:B</f>
        <v>0</v>
      </c>
      <c r="C10369" s="2">
        <f>'[1]2025年已发货'!C:C</f>
        <v>0</v>
      </c>
      <c r="D10369" s="2">
        <f>'[1]2025年已发货'!D:D</f>
        <v>0</v>
      </c>
      <c r="E10369" s="2">
        <f>'[1]2025年已发货'!E:E</f>
        <v>0</v>
      </c>
      <c r="F10369" s="4">
        <f>'[1]2025年已发货'!F:F</f>
        <v>0</v>
      </c>
      <c r="G10369" s="2">
        <f>'[1]2025年已发货'!G:G</f>
        <v>0</v>
      </c>
      <c r="H10369" s="2">
        <f>'[1]2025年已发货'!H:H</f>
        <v>0</v>
      </c>
      <c r="I10369" s="2">
        <f>'[1]2025年已发货'!I:I</f>
        <v>0</v>
      </c>
      <c r="J10369" s="2" vm="1" t="e">
        <f>_xlfn._xlws.FILTER(辅助信息!D:D,辅助信息!G:G=G10369)</f>
        <v>#VALUE!</v>
      </c>
    </row>
    <row r="10370" spans="1:10">
      <c r="A10370" s="2">
        <f>'[1]2025年已发货'!A:A</f>
        <v>0</v>
      </c>
      <c r="B10370" s="2">
        <f>'[1]2025年已发货'!B:B</f>
        <v>0</v>
      </c>
      <c r="C10370" s="2">
        <f>'[1]2025年已发货'!C:C</f>
        <v>0</v>
      </c>
      <c r="D10370" s="2">
        <f>'[1]2025年已发货'!D:D</f>
        <v>0</v>
      </c>
      <c r="E10370" s="2">
        <f>'[1]2025年已发货'!E:E</f>
        <v>0</v>
      </c>
      <c r="F10370" s="4">
        <f>'[1]2025年已发货'!F:F</f>
        <v>0</v>
      </c>
      <c r="G10370" s="2">
        <f>'[1]2025年已发货'!G:G</f>
        <v>0</v>
      </c>
      <c r="H10370" s="2">
        <f>'[1]2025年已发货'!H:H</f>
        <v>0</v>
      </c>
      <c r="I10370" s="2">
        <f>'[1]2025年已发货'!I:I</f>
        <v>0</v>
      </c>
      <c r="J10370" s="2" vm="1" t="e">
        <f>_xlfn._xlws.FILTER(辅助信息!D:D,辅助信息!G:G=G10370)</f>
        <v>#VALUE!</v>
      </c>
    </row>
    <row r="10371" spans="1:10">
      <c r="A10371" s="2">
        <f>'[1]2025年已发货'!A:A</f>
        <v>0</v>
      </c>
      <c r="B10371" s="2">
        <f>'[1]2025年已发货'!B:B</f>
        <v>0</v>
      </c>
      <c r="C10371" s="2">
        <f>'[1]2025年已发货'!C:C</f>
        <v>0</v>
      </c>
      <c r="D10371" s="2">
        <f>'[1]2025年已发货'!D:D</f>
        <v>0</v>
      </c>
      <c r="E10371" s="2">
        <f>'[1]2025年已发货'!E:E</f>
        <v>0</v>
      </c>
      <c r="F10371" s="4">
        <f>'[1]2025年已发货'!F:F</f>
        <v>0</v>
      </c>
      <c r="G10371" s="2">
        <f>'[1]2025年已发货'!G:G</f>
        <v>0</v>
      </c>
      <c r="H10371" s="2">
        <f>'[1]2025年已发货'!H:H</f>
        <v>0</v>
      </c>
      <c r="I10371" s="2">
        <f>'[1]2025年已发货'!I:I</f>
        <v>0</v>
      </c>
      <c r="J10371" s="2" vm="1" t="e">
        <f>_xlfn._xlws.FILTER(辅助信息!D:D,辅助信息!G:G=G10371)</f>
        <v>#VALUE!</v>
      </c>
    </row>
    <row r="10372" spans="1:10">
      <c r="A10372" s="2">
        <f>'[1]2025年已发货'!A:A</f>
        <v>0</v>
      </c>
      <c r="B10372" s="2">
        <f>'[1]2025年已发货'!B:B</f>
        <v>0</v>
      </c>
      <c r="C10372" s="2">
        <f>'[1]2025年已发货'!C:C</f>
        <v>0</v>
      </c>
      <c r="D10372" s="2">
        <f>'[1]2025年已发货'!D:D</f>
        <v>0</v>
      </c>
      <c r="E10372" s="2">
        <f>'[1]2025年已发货'!E:E</f>
        <v>0</v>
      </c>
      <c r="F10372" s="4">
        <f>'[1]2025年已发货'!F:F</f>
        <v>0</v>
      </c>
      <c r="G10372" s="2">
        <f>'[1]2025年已发货'!G:G</f>
        <v>0</v>
      </c>
      <c r="H10372" s="2">
        <f>'[1]2025年已发货'!H:H</f>
        <v>0</v>
      </c>
      <c r="I10372" s="2">
        <f>'[1]2025年已发货'!I:I</f>
        <v>0</v>
      </c>
      <c r="J10372" s="2" vm="1" t="e">
        <f>_xlfn._xlws.FILTER(辅助信息!D:D,辅助信息!G:G=G10372)</f>
        <v>#VALUE!</v>
      </c>
    </row>
    <row r="10373" spans="1:10">
      <c r="A10373" s="2">
        <f>'[1]2025年已发货'!A:A</f>
        <v>0</v>
      </c>
      <c r="B10373" s="2">
        <f>'[1]2025年已发货'!B:B</f>
        <v>0</v>
      </c>
      <c r="C10373" s="2">
        <f>'[1]2025年已发货'!C:C</f>
        <v>0</v>
      </c>
      <c r="D10373" s="2">
        <f>'[1]2025年已发货'!D:D</f>
        <v>0</v>
      </c>
      <c r="E10373" s="2">
        <f>'[1]2025年已发货'!E:E</f>
        <v>0</v>
      </c>
      <c r="F10373" s="4">
        <f>'[1]2025年已发货'!F:F</f>
        <v>0</v>
      </c>
      <c r="G10373" s="2">
        <f>'[1]2025年已发货'!G:G</f>
        <v>0</v>
      </c>
      <c r="H10373" s="2">
        <f>'[1]2025年已发货'!H:H</f>
        <v>0</v>
      </c>
      <c r="I10373" s="2">
        <f>'[1]2025年已发货'!I:I</f>
        <v>0</v>
      </c>
      <c r="J10373" s="2" vm="1" t="e">
        <f>_xlfn._xlws.FILTER(辅助信息!D:D,辅助信息!G:G=G10373)</f>
        <v>#VALUE!</v>
      </c>
    </row>
    <row r="10374" spans="1:10">
      <c r="A10374" s="2">
        <f>'[1]2025年已发货'!A:A</f>
        <v>0</v>
      </c>
      <c r="B10374" s="2">
        <f>'[1]2025年已发货'!B:B</f>
        <v>0</v>
      </c>
      <c r="C10374" s="2">
        <f>'[1]2025年已发货'!C:C</f>
        <v>0</v>
      </c>
      <c r="D10374" s="2">
        <f>'[1]2025年已发货'!D:D</f>
        <v>0</v>
      </c>
      <c r="E10374" s="2">
        <f>'[1]2025年已发货'!E:E</f>
        <v>0</v>
      </c>
      <c r="F10374" s="4">
        <f>'[1]2025年已发货'!F:F</f>
        <v>0</v>
      </c>
      <c r="G10374" s="2">
        <f>'[1]2025年已发货'!G:G</f>
        <v>0</v>
      </c>
      <c r="H10374" s="2">
        <f>'[1]2025年已发货'!H:H</f>
        <v>0</v>
      </c>
      <c r="I10374" s="2">
        <f>'[1]2025年已发货'!I:I</f>
        <v>0</v>
      </c>
      <c r="J10374" s="2" vm="1" t="e">
        <f>_xlfn._xlws.FILTER(辅助信息!D:D,辅助信息!G:G=G10374)</f>
        <v>#VALUE!</v>
      </c>
    </row>
    <row r="10375" spans="1:10">
      <c r="A10375" s="2">
        <f>'[1]2025年已发货'!A:A</f>
        <v>0</v>
      </c>
      <c r="B10375" s="2">
        <f>'[1]2025年已发货'!B:B</f>
        <v>0</v>
      </c>
      <c r="C10375" s="2">
        <f>'[1]2025年已发货'!C:C</f>
        <v>0</v>
      </c>
      <c r="D10375" s="2">
        <f>'[1]2025年已发货'!D:D</f>
        <v>0</v>
      </c>
      <c r="E10375" s="2">
        <f>'[1]2025年已发货'!E:E</f>
        <v>0</v>
      </c>
      <c r="F10375" s="4">
        <f>'[1]2025年已发货'!F:F</f>
        <v>0</v>
      </c>
      <c r="G10375" s="2">
        <f>'[1]2025年已发货'!G:G</f>
        <v>0</v>
      </c>
      <c r="H10375" s="2">
        <f>'[1]2025年已发货'!H:H</f>
        <v>0</v>
      </c>
      <c r="I10375" s="2">
        <f>'[1]2025年已发货'!I:I</f>
        <v>0</v>
      </c>
      <c r="J10375" s="2" vm="1" t="e">
        <f>_xlfn._xlws.FILTER(辅助信息!D:D,辅助信息!G:G=G10375)</f>
        <v>#VALUE!</v>
      </c>
    </row>
    <row r="10376" spans="1:10">
      <c r="A10376" s="2">
        <f>'[1]2025年已发货'!A:A</f>
        <v>0</v>
      </c>
      <c r="B10376" s="2">
        <f>'[1]2025年已发货'!B:B</f>
        <v>0</v>
      </c>
      <c r="C10376" s="2">
        <f>'[1]2025年已发货'!C:C</f>
        <v>0</v>
      </c>
      <c r="D10376" s="2">
        <f>'[1]2025年已发货'!D:D</f>
        <v>0</v>
      </c>
      <c r="E10376" s="2">
        <f>'[1]2025年已发货'!E:E</f>
        <v>0</v>
      </c>
      <c r="F10376" s="4">
        <f>'[1]2025年已发货'!F:F</f>
        <v>0</v>
      </c>
      <c r="G10376" s="2">
        <f>'[1]2025年已发货'!G:G</f>
        <v>0</v>
      </c>
      <c r="H10376" s="2">
        <f>'[1]2025年已发货'!H:H</f>
        <v>0</v>
      </c>
      <c r="I10376" s="2">
        <f>'[1]2025年已发货'!I:I</f>
        <v>0</v>
      </c>
      <c r="J10376" s="2" vm="1" t="e">
        <f>_xlfn._xlws.FILTER(辅助信息!D:D,辅助信息!G:G=G10376)</f>
        <v>#VALUE!</v>
      </c>
    </row>
    <row r="10377" spans="1:10">
      <c r="A10377" s="2">
        <f>'[1]2025年已发货'!A:A</f>
        <v>0</v>
      </c>
      <c r="B10377" s="2">
        <f>'[1]2025年已发货'!B:B</f>
        <v>0</v>
      </c>
      <c r="C10377" s="2">
        <f>'[1]2025年已发货'!C:C</f>
        <v>0</v>
      </c>
      <c r="D10377" s="2">
        <f>'[1]2025年已发货'!D:D</f>
        <v>0</v>
      </c>
      <c r="E10377" s="2">
        <f>'[1]2025年已发货'!E:E</f>
        <v>0</v>
      </c>
      <c r="F10377" s="4">
        <f>'[1]2025年已发货'!F:F</f>
        <v>0</v>
      </c>
      <c r="G10377" s="2">
        <f>'[1]2025年已发货'!G:G</f>
        <v>0</v>
      </c>
      <c r="H10377" s="2">
        <f>'[1]2025年已发货'!H:H</f>
        <v>0</v>
      </c>
      <c r="I10377" s="2">
        <f>'[1]2025年已发货'!I:I</f>
        <v>0</v>
      </c>
      <c r="J10377" s="2" vm="1" t="e">
        <f>_xlfn._xlws.FILTER(辅助信息!D:D,辅助信息!G:G=G10377)</f>
        <v>#VALUE!</v>
      </c>
    </row>
    <row r="10378" spans="1:10">
      <c r="A10378" s="2">
        <f>'[1]2025年已发货'!A:A</f>
        <v>0</v>
      </c>
      <c r="B10378" s="2">
        <f>'[1]2025年已发货'!B:B</f>
        <v>0</v>
      </c>
      <c r="C10378" s="2">
        <f>'[1]2025年已发货'!C:C</f>
        <v>0</v>
      </c>
      <c r="D10378" s="2">
        <f>'[1]2025年已发货'!D:D</f>
        <v>0</v>
      </c>
      <c r="E10378" s="2">
        <f>'[1]2025年已发货'!E:E</f>
        <v>0</v>
      </c>
      <c r="F10378" s="4">
        <f>'[1]2025年已发货'!F:F</f>
        <v>0</v>
      </c>
      <c r="G10378" s="2">
        <f>'[1]2025年已发货'!G:G</f>
        <v>0</v>
      </c>
      <c r="H10378" s="2">
        <f>'[1]2025年已发货'!H:H</f>
        <v>0</v>
      </c>
      <c r="I10378" s="2">
        <f>'[1]2025年已发货'!I:I</f>
        <v>0</v>
      </c>
      <c r="J10378" s="2" vm="1" t="e">
        <f>_xlfn._xlws.FILTER(辅助信息!D:D,辅助信息!G:G=G10378)</f>
        <v>#VALUE!</v>
      </c>
    </row>
    <row r="10379" spans="1:10">
      <c r="A10379" s="2">
        <f>'[1]2025年已发货'!A:A</f>
        <v>0</v>
      </c>
      <c r="B10379" s="2">
        <f>'[1]2025年已发货'!B:B</f>
        <v>0</v>
      </c>
      <c r="C10379" s="2">
        <f>'[1]2025年已发货'!C:C</f>
        <v>0</v>
      </c>
      <c r="D10379" s="2">
        <f>'[1]2025年已发货'!D:D</f>
        <v>0</v>
      </c>
      <c r="E10379" s="2">
        <f>'[1]2025年已发货'!E:E</f>
        <v>0</v>
      </c>
      <c r="F10379" s="4">
        <f>'[1]2025年已发货'!F:F</f>
        <v>0</v>
      </c>
      <c r="G10379" s="2">
        <f>'[1]2025年已发货'!G:G</f>
        <v>0</v>
      </c>
      <c r="H10379" s="2">
        <f>'[1]2025年已发货'!H:H</f>
        <v>0</v>
      </c>
      <c r="I10379" s="2">
        <f>'[1]2025年已发货'!I:I</f>
        <v>0</v>
      </c>
      <c r="J10379" s="2" vm="1" t="e">
        <f>_xlfn._xlws.FILTER(辅助信息!D:D,辅助信息!G:G=G10379)</f>
        <v>#VALUE!</v>
      </c>
    </row>
    <row r="10380" spans="1:10">
      <c r="A10380" s="2">
        <f>'[1]2025年已发货'!A:A</f>
        <v>0</v>
      </c>
      <c r="B10380" s="2">
        <f>'[1]2025年已发货'!B:B</f>
        <v>0</v>
      </c>
      <c r="C10380" s="2">
        <f>'[1]2025年已发货'!C:C</f>
        <v>0</v>
      </c>
      <c r="D10380" s="2">
        <f>'[1]2025年已发货'!D:D</f>
        <v>0</v>
      </c>
      <c r="E10380" s="2">
        <f>'[1]2025年已发货'!E:E</f>
        <v>0</v>
      </c>
      <c r="F10380" s="4">
        <f>'[1]2025年已发货'!F:F</f>
        <v>0</v>
      </c>
      <c r="G10380" s="2">
        <f>'[1]2025年已发货'!G:G</f>
        <v>0</v>
      </c>
      <c r="H10380" s="2">
        <f>'[1]2025年已发货'!H:H</f>
        <v>0</v>
      </c>
      <c r="I10380" s="2">
        <f>'[1]2025年已发货'!I:I</f>
        <v>0</v>
      </c>
      <c r="J10380" s="2" vm="1" t="e">
        <f>_xlfn._xlws.FILTER(辅助信息!D:D,辅助信息!G:G=G10380)</f>
        <v>#VALUE!</v>
      </c>
    </row>
    <row r="10381" spans="1:10">
      <c r="A10381" s="2">
        <f>'[1]2025年已发货'!A:A</f>
        <v>0</v>
      </c>
      <c r="B10381" s="2">
        <f>'[1]2025年已发货'!B:B</f>
        <v>0</v>
      </c>
      <c r="C10381" s="2">
        <f>'[1]2025年已发货'!C:C</f>
        <v>0</v>
      </c>
      <c r="D10381" s="2">
        <f>'[1]2025年已发货'!D:D</f>
        <v>0</v>
      </c>
      <c r="E10381" s="2">
        <f>'[1]2025年已发货'!E:E</f>
        <v>0</v>
      </c>
      <c r="F10381" s="4">
        <f>'[1]2025年已发货'!F:F</f>
        <v>0</v>
      </c>
      <c r="G10381" s="2">
        <f>'[1]2025年已发货'!G:G</f>
        <v>0</v>
      </c>
      <c r="H10381" s="2">
        <f>'[1]2025年已发货'!H:H</f>
        <v>0</v>
      </c>
      <c r="I10381" s="2">
        <f>'[1]2025年已发货'!I:I</f>
        <v>0</v>
      </c>
      <c r="J10381" s="2" vm="1" t="e">
        <f>_xlfn._xlws.FILTER(辅助信息!D:D,辅助信息!G:G=G10381)</f>
        <v>#VALUE!</v>
      </c>
    </row>
    <row r="10382" spans="1:10">
      <c r="A10382" s="2">
        <f>'[1]2025年已发货'!A:A</f>
        <v>0</v>
      </c>
      <c r="B10382" s="2">
        <f>'[1]2025年已发货'!B:B</f>
        <v>0</v>
      </c>
      <c r="C10382" s="2">
        <f>'[1]2025年已发货'!C:C</f>
        <v>0</v>
      </c>
      <c r="D10382" s="2">
        <f>'[1]2025年已发货'!D:D</f>
        <v>0</v>
      </c>
      <c r="E10382" s="2">
        <f>'[1]2025年已发货'!E:E</f>
        <v>0</v>
      </c>
      <c r="F10382" s="4">
        <f>'[1]2025年已发货'!F:F</f>
        <v>0</v>
      </c>
      <c r="G10382" s="2">
        <f>'[1]2025年已发货'!G:G</f>
        <v>0</v>
      </c>
      <c r="H10382" s="2">
        <f>'[1]2025年已发货'!H:H</f>
        <v>0</v>
      </c>
      <c r="I10382" s="2">
        <f>'[1]2025年已发货'!I:I</f>
        <v>0</v>
      </c>
      <c r="J10382" s="2" vm="1" t="e">
        <f>_xlfn._xlws.FILTER(辅助信息!D:D,辅助信息!G:G=G10382)</f>
        <v>#VALUE!</v>
      </c>
    </row>
    <row r="10383" spans="1:10">
      <c r="A10383" s="2">
        <f>'[1]2025年已发货'!A:A</f>
        <v>0</v>
      </c>
      <c r="B10383" s="2">
        <f>'[1]2025年已发货'!B:B</f>
        <v>0</v>
      </c>
      <c r="C10383" s="2">
        <f>'[1]2025年已发货'!C:C</f>
        <v>0</v>
      </c>
      <c r="D10383" s="2">
        <f>'[1]2025年已发货'!D:D</f>
        <v>0</v>
      </c>
      <c r="E10383" s="2">
        <f>'[1]2025年已发货'!E:E</f>
        <v>0</v>
      </c>
      <c r="F10383" s="4">
        <f>'[1]2025年已发货'!F:F</f>
        <v>0</v>
      </c>
      <c r="G10383" s="2">
        <f>'[1]2025年已发货'!G:G</f>
        <v>0</v>
      </c>
      <c r="H10383" s="2">
        <f>'[1]2025年已发货'!H:H</f>
        <v>0</v>
      </c>
      <c r="I10383" s="2">
        <f>'[1]2025年已发货'!I:I</f>
        <v>0</v>
      </c>
      <c r="J10383" s="2" vm="1" t="e">
        <f>_xlfn._xlws.FILTER(辅助信息!D:D,辅助信息!G:G=G10383)</f>
        <v>#VALUE!</v>
      </c>
    </row>
    <row r="10384" spans="1:10">
      <c r="A10384" s="2">
        <f>'[1]2025年已发货'!A:A</f>
        <v>0</v>
      </c>
      <c r="B10384" s="2">
        <f>'[1]2025年已发货'!B:B</f>
        <v>0</v>
      </c>
      <c r="C10384" s="2">
        <f>'[1]2025年已发货'!C:C</f>
        <v>0</v>
      </c>
      <c r="D10384" s="2">
        <f>'[1]2025年已发货'!D:D</f>
        <v>0</v>
      </c>
      <c r="E10384" s="2">
        <f>'[1]2025年已发货'!E:E</f>
        <v>0</v>
      </c>
      <c r="F10384" s="4">
        <f>'[1]2025年已发货'!F:F</f>
        <v>0</v>
      </c>
      <c r="G10384" s="2">
        <f>'[1]2025年已发货'!G:G</f>
        <v>0</v>
      </c>
      <c r="H10384" s="2">
        <f>'[1]2025年已发货'!H:H</f>
        <v>0</v>
      </c>
      <c r="I10384" s="2">
        <f>'[1]2025年已发货'!I:I</f>
        <v>0</v>
      </c>
      <c r="J10384" s="2" vm="1" t="e">
        <f>_xlfn._xlws.FILTER(辅助信息!D:D,辅助信息!G:G=G10384)</f>
        <v>#VALUE!</v>
      </c>
    </row>
    <row r="10385" spans="1:10">
      <c r="A10385" s="2">
        <f>'[1]2025年已发货'!A:A</f>
        <v>0</v>
      </c>
      <c r="B10385" s="2">
        <f>'[1]2025年已发货'!B:B</f>
        <v>0</v>
      </c>
      <c r="C10385" s="2">
        <f>'[1]2025年已发货'!C:C</f>
        <v>0</v>
      </c>
      <c r="D10385" s="2">
        <f>'[1]2025年已发货'!D:D</f>
        <v>0</v>
      </c>
      <c r="E10385" s="2">
        <f>'[1]2025年已发货'!E:E</f>
        <v>0</v>
      </c>
      <c r="F10385" s="4">
        <f>'[1]2025年已发货'!F:F</f>
        <v>0</v>
      </c>
      <c r="G10385" s="2">
        <f>'[1]2025年已发货'!G:G</f>
        <v>0</v>
      </c>
      <c r="H10385" s="2">
        <f>'[1]2025年已发货'!H:H</f>
        <v>0</v>
      </c>
      <c r="I10385" s="2">
        <f>'[1]2025年已发货'!I:I</f>
        <v>0</v>
      </c>
      <c r="J10385" s="2" vm="1" t="e">
        <f>_xlfn._xlws.FILTER(辅助信息!D:D,辅助信息!G:G=G10385)</f>
        <v>#VALUE!</v>
      </c>
    </row>
    <row r="10386" spans="1:10">
      <c r="A10386" s="2">
        <f>'[1]2025年已发货'!A:A</f>
        <v>0</v>
      </c>
      <c r="B10386" s="2">
        <f>'[1]2025年已发货'!B:B</f>
        <v>0</v>
      </c>
      <c r="C10386" s="2">
        <f>'[1]2025年已发货'!C:C</f>
        <v>0</v>
      </c>
      <c r="D10386" s="2">
        <f>'[1]2025年已发货'!D:D</f>
        <v>0</v>
      </c>
      <c r="E10386" s="2">
        <f>'[1]2025年已发货'!E:E</f>
        <v>0</v>
      </c>
      <c r="F10386" s="4">
        <f>'[1]2025年已发货'!F:F</f>
        <v>0</v>
      </c>
      <c r="G10386" s="2">
        <f>'[1]2025年已发货'!G:G</f>
        <v>0</v>
      </c>
      <c r="H10386" s="2">
        <f>'[1]2025年已发货'!H:H</f>
        <v>0</v>
      </c>
      <c r="I10386" s="2">
        <f>'[1]2025年已发货'!I:I</f>
        <v>0</v>
      </c>
      <c r="J10386" s="2" vm="1" t="e">
        <f>_xlfn._xlws.FILTER(辅助信息!D:D,辅助信息!G:G=G10386)</f>
        <v>#VALUE!</v>
      </c>
    </row>
    <row r="10387" spans="1:10">
      <c r="A10387" s="2">
        <f>'[1]2025年已发货'!A:A</f>
        <v>0</v>
      </c>
      <c r="B10387" s="2">
        <f>'[1]2025年已发货'!B:B</f>
        <v>0</v>
      </c>
      <c r="C10387" s="2">
        <f>'[1]2025年已发货'!C:C</f>
        <v>0</v>
      </c>
      <c r="D10387" s="2">
        <f>'[1]2025年已发货'!D:D</f>
        <v>0</v>
      </c>
      <c r="E10387" s="2">
        <f>'[1]2025年已发货'!E:E</f>
        <v>0</v>
      </c>
      <c r="F10387" s="4">
        <f>'[1]2025年已发货'!F:F</f>
        <v>0</v>
      </c>
      <c r="G10387" s="2">
        <f>'[1]2025年已发货'!G:G</f>
        <v>0</v>
      </c>
      <c r="H10387" s="2">
        <f>'[1]2025年已发货'!H:H</f>
        <v>0</v>
      </c>
      <c r="I10387" s="2">
        <f>'[1]2025年已发货'!I:I</f>
        <v>0</v>
      </c>
      <c r="J10387" s="2" vm="1" t="e">
        <f>_xlfn._xlws.FILTER(辅助信息!D:D,辅助信息!G:G=G10387)</f>
        <v>#VALUE!</v>
      </c>
    </row>
    <row r="10388" spans="1:10">
      <c r="A10388" s="2">
        <f>'[1]2025年已发货'!A:A</f>
        <v>0</v>
      </c>
      <c r="B10388" s="2">
        <f>'[1]2025年已发货'!B:B</f>
        <v>0</v>
      </c>
      <c r="C10388" s="2">
        <f>'[1]2025年已发货'!C:C</f>
        <v>0</v>
      </c>
      <c r="D10388" s="2">
        <f>'[1]2025年已发货'!D:D</f>
        <v>0</v>
      </c>
      <c r="E10388" s="2">
        <f>'[1]2025年已发货'!E:E</f>
        <v>0</v>
      </c>
      <c r="F10388" s="4">
        <f>'[1]2025年已发货'!F:F</f>
        <v>0</v>
      </c>
      <c r="G10388" s="2">
        <f>'[1]2025年已发货'!G:G</f>
        <v>0</v>
      </c>
      <c r="H10388" s="2">
        <f>'[1]2025年已发货'!H:H</f>
        <v>0</v>
      </c>
      <c r="I10388" s="2">
        <f>'[1]2025年已发货'!I:I</f>
        <v>0</v>
      </c>
      <c r="J10388" s="2" vm="1" t="e">
        <f>_xlfn._xlws.FILTER(辅助信息!D:D,辅助信息!G:G=G10388)</f>
        <v>#VALUE!</v>
      </c>
    </row>
    <row r="10389" spans="1:10">
      <c r="A10389" s="2">
        <f>'[1]2025年已发货'!A:A</f>
        <v>0</v>
      </c>
      <c r="B10389" s="2">
        <f>'[1]2025年已发货'!B:B</f>
        <v>0</v>
      </c>
      <c r="C10389" s="2">
        <f>'[1]2025年已发货'!C:C</f>
        <v>0</v>
      </c>
      <c r="D10389" s="2">
        <f>'[1]2025年已发货'!D:D</f>
        <v>0</v>
      </c>
      <c r="E10389" s="2">
        <f>'[1]2025年已发货'!E:E</f>
        <v>0</v>
      </c>
      <c r="F10389" s="4">
        <f>'[1]2025年已发货'!F:F</f>
        <v>0</v>
      </c>
      <c r="G10389" s="2">
        <f>'[1]2025年已发货'!G:G</f>
        <v>0</v>
      </c>
      <c r="H10389" s="2">
        <f>'[1]2025年已发货'!H:H</f>
        <v>0</v>
      </c>
      <c r="I10389" s="2">
        <f>'[1]2025年已发货'!I:I</f>
        <v>0</v>
      </c>
      <c r="J10389" s="2" vm="1" t="e">
        <f>_xlfn._xlws.FILTER(辅助信息!D:D,辅助信息!G:G=G10389)</f>
        <v>#VALUE!</v>
      </c>
    </row>
    <row r="10390" spans="1:10">
      <c r="A10390" s="2">
        <f>'[1]2025年已发货'!A:A</f>
        <v>0</v>
      </c>
      <c r="B10390" s="2">
        <f>'[1]2025年已发货'!B:B</f>
        <v>0</v>
      </c>
      <c r="C10390" s="2">
        <f>'[1]2025年已发货'!C:C</f>
        <v>0</v>
      </c>
      <c r="D10390" s="2">
        <f>'[1]2025年已发货'!D:D</f>
        <v>0</v>
      </c>
      <c r="E10390" s="2">
        <f>'[1]2025年已发货'!E:E</f>
        <v>0</v>
      </c>
      <c r="F10390" s="4">
        <f>'[1]2025年已发货'!F:F</f>
        <v>0</v>
      </c>
      <c r="G10390" s="2">
        <f>'[1]2025年已发货'!G:G</f>
        <v>0</v>
      </c>
      <c r="H10390" s="2">
        <f>'[1]2025年已发货'!H:H</f>
        <v>0</v>
      </c>
      <c r="I10390" s="2">
        <f>'[1]2025年已发货'!I:I</f>
        <v>0</v>
      </c>
      <c r="J10390" s="2" vm="1" t="e">
        <f>_xlfn._xlws.FILTER(辅助信息!D:D,辅助信息!G:G=G10390)</f>
        <v>#VALUE!</v>
      </c>
    </row>
    <row r="10391" spans="1:10">
      <c r="A10391" s="2">
        <f>'[1]2025年已发货'!A:A</f>
        <v>0</v>
      </c>
      <c r="B10391" s="2">
        <f>'[1]2025年已发货'!B:B</f>
        <v>0</v>
      </c>
      <c r="C10391" s="2">
        <f>'[1]2025年已发货'!C:C</f>
        <v>0</v>
      </c>
      <c r="D10391" s="2">
        <f>'[1]2025年已发货'!D:D</f>
        <v>0</v>
      </c>
      <c r="E10391" s="2">
        <f>'[1]2025年已发货'!E:E</f>
        <v>0</v>
      </c>
      <c r="F10391" s="4">
        <f>'[1]2025年已发货'!F:F</f>
        <v>0</v>
      </c>
      <c r="G10391" s="2">
        <f>'[1]2025年已发货'!G:G</f>
        <v>0</v>
      </c>
      <c r="H10391" s="2">
        <f>'[1]2025年已发货'!H:H</f>
        <v>0</v>
      </c>
      <c r="I10391" s="2">
        <f>'[1]2025年已发货'!I:I</f>
        <v>0</v>
      </c>
      <c r="J10391" s="2" vm="1" t="e">
        <f>_xlfn._xlws.FILTER(辅助信息!D:D,辅助信息!G:G=G10391)</f>
        <v>#VALUE!</v>
      </c>
    </row>
    <row r="10392" spans="1:10">
      <c r="A10392" s="2">
        <f>'[1]2025年已发货'!A:A</f>
        <v>0</v>
      </c>
      <c r="B10392" s="2">
        <f>'[1]2025年已发货'!B:B</f>
        <v>0</v>
      </c>
      <c r="C10392" s="2">
        <f>'[1]2025年已发货'!C:C</f>
        <v>0</v>
      </c>
      <c r="D10392" s="2">
        <f>'[1]2025年已发货'!D:D</f>
        <v>0</v>
      </c>
      <c r="E10392" s="2">
        <f>'[1]2025年已发货'!E:E</f>
        <v>0</v>
      </c>
      <c r="F10392" s="4">
        <f>'[1]2025年已发货'!F:F</f>
        <v>0</v>
      </c>
      <c r="G10392" s="2">
        <f>'[1]2025年已发货'!G:G</f>
        <v>0</v>
      </c>
      <c r="H10392" s="2">
        <f>'[1]2025年已发货'!H:H</f>
        <v>0</v>
      </c>
      <c r="I10392" s="2">
        <f>'[1]2025年已发货'!I:I</f>
        <v>0</v>
      </c>
      <c r="J10392" s="2" vm="1" t="e">
        <f>_xlfn._xlws.FILTER(辅助信息!D:D,辅助信息!G:G=G10392)</f>
        <v>#VALUE!</v>
      </c>
    </row>
    <row r="10393" spans="1:10">
      <c r="A10393" s="2">
        <f>'[1]2025年已发货'!A:A</f>
        <v>0</v>
      </c>
      <c r="B10393" s="2">
        <f>'[1]2025年已发货'!B:B</f>
        <v>0</v>
      </c>
      <c r="C10393" s="2">
        <f>'[1]2025年已发货'!C:C</f>
        <v>0</v>
      </c>
      <c r="D10393" s="2">
        <f>'[1]2025年已发货'!D:D</f>
        <v>0</v>
      </c>
      <c r="E10393" s="2">
        <f>'[1]2025年已发货'!E:E</f>
        <v>0</v>
      </c>
      <c r="F10393" s="4">
        <f>'[1]2025年已发货'!F:F</f>
        <v>0</v>
      </c>
      <c r="G10393" s="2">
        <f>'[1]2025年已发货'!G:G</f>
        <v>0</v>
      </c>
      <c r="H10393" s="2">
        <f>'[1]2025年已发货'!H:H</f>
        <v>0</v>
      </c>
      <c r="I10393" s="2">
        <f>'[1]2025年已发货'!I:I</f>
        <v>0</v>
      </c>
      <c r="J10393" s="2" vm="1" t="e">
        <f>_xlfn._xlws.FILTER(辅助信息!D:D,辅助信息!G:G=G10393)</f>
        <v>#VALUE!</v>
      </c>
    </row>
    <row r="10394" spans="1:10">
      <c r="A10394" s="2">
        <f>'[1]2025年已发货'!A:A</f>
        <v>0</v>
      </c>
      <c r="B10394" s="2">
        <f>'[1]2025年已发货'!B:B</f>
        <v>0</v>
      </c>
      <c r="C10394" s="2">
        <f>'[1]2025年已发货'!C:C</f>
        <v>0</v>
      </c>
      <c r="D10394" s="2">
        <f>'[1]2025年已发货'!D:D</f>
        <v>0</v>
      </c>
      <c r="E10394" s="2">
        <f>'[1]2025年已发货'!E:E</f>
        <v>0</v>
      </c>
      <c r="F10394" s="4">
        <f>'[1]2025年已发货'!F:F</f>
        <v>0</v>
      </c>
      <c r="G10394" s="2">
        <f>'[1]2025年已发货'!G:G</f>
        <v>0</v>
      </c>
      <c r="H10394" s="2">
        <f>'[1]2025年已发货'!H:H</f>
        <v>0</v>
      </c>
      <c r="I10394" s="2">
        <f>'[1]2025年已发货'!I:I</f>
        <v>0</v>
      </c>
      <c r="J10394" s="2" vm="1" t="e">
        <f>_xlfn._xlws.FILTER(辅助信息!D:D,辅助信息!G:G=G10394)</f>
        <v>#VALUE!</v>
      </c>
    </row>
    <row r="10395" spans="1:10">
      <c r="A10395" s="2">
        <f>'[1]2025年已发货'!A:A</f>
        <v>0</v>
      </c>
      <c r="B10395" s="2">
        <f>'[1]2025年已发货'!B:B</f>
        <v>0</v>
      </c>
      <c r="C10395" s="2">
        <f>'[1]2025年已发货'!C:C</f>
        <v>0</v>
      </c>
      <c r="D10395" s="2">
        <f>'[1]2025年已发货'!D:D</f>
        <v>0</v>
      </c>
      <c r="E10395" s="2">
        <f>'[1]2025年已发货'!E:E</f>
        <v>0</v>
      </c>
      <c r="F10395" s="4">
        <f>'[1]2025年已发货'!F:F</f>
        <v>0</v>
      </c>
      <c r="G10395" s="2">
        <f>'[1]2025年已发货'!G:G</f>
        <v>0</v>
      </c>
      <c r="H10395" s="2">
        <f>'[1]2025年已发货'!H:H</f>
        <v>0</v>
      </c>
      <c r="I10395" s="2">
        <f>'[1]2025年已发货'!I:I</f>
        <v>0</v>
      </c>
      <c r="J10395" s="2" vm="1" t="e">
        <f>_xlfn._xlws.FILTER(辅助信息!D:D,辅助信息!G:G=G10395)</f>
        <v>#VALUE!</v>
      </c>
    </row>
    <row r="10396" spans="1:10">
      <c r="A10396" s="2">
        <f>'[1]2025年已发货'!A:A</f>
        <v>0</v>
      </c>
      <c r="B10396" s="2">
        <f>'[1]2025年已发货'!B:B</f>
        <v>0</v>
      </c>
      <c r="C10396" s="2">
        <f>'[1]2025年已发货'!C:C</f>
        <v>0</v>
      </c>
      <c r="D10396" s="2">
        <f>'[1]2025年已发货'!D:D</f>
        <v>0</v>
      </c>
      <c r="E10396" s="2">
        <f>'[1]2025年已发货'!E:E</f>
        <v>0</v>
      </c>
      <c r="F10396" s="4">
        <f>'[1]2025年已发货'!F:F</f>
        <v>0</v>
      </c>
      <c r="G10396" s="2">
        <f>'[1]2025年已发货'!G:G</f>
        <v>0</v>
      </c>
      <c r="H10396" s="2">
        <f>'[1]2025年已发货'!H:H</f>
        <v>0</v>
      </c>
      <c r="I10396" s="2">
        <f>'[1]2025年已发货'!I:I</f>
        <v>0</v>
      </c>
      <c r="J10396" s="2" vm="1" t="e">
        <f>_xlfn._xlws.FILTER(辅助信息!D:D,辅助信息!G:G=G10396)</f>
        <v>#VALUE!</v>
      </c>
    </row>
    <row r="10397" spans="1:10">
      <c r="A10397" s="2">
        <f>'[1]2025年已发货'!A:A</f>
        <v>0</v>
      </c>
      <c r="B10397" s="2">
        <f>'[1]2025年已发货'!B:B</f>
        <v>0</v>
      </c>
      <c r="C10397" s="2">
        <f>'[1]2025年已发货'!C:C</f>
        <v>0</v>
      </c>
      <c r="D10397" s="2">
        <f>'[1]2025年已发货'!D:D</f>
        <v>0</v>
      </c>
      <c r="E10397" s="2">
        <f>'[1]2025年已发货'!E:E</f>
        <v>0</v>
      </c>
      <c r="F10397" s="4">
        <f>'[1]2025年已发货'!F:F</f>
        <v>0</v>
      </c>
      <c r="G10397" s="2">
        <f>'[1]2025年已发货'!G:G</f>
        <v>0</v>
      </c>
      <c r="H10397" s="2">
        <f>'[1]2025年已发货'!H:H</f>
        <v>0</v>
      </c>
      <c r="I10397" s="2">
        <f>'[1]2025年已发货'!I:I</f>
        <v>0</v>
      </c>
      <c r="J10397" s="2" vm="1" t="e">
        <f>_xlfn._xlws.FILTER(辅助信息!D:D,辅助信息!G:G=G10397)</f>
        <v>#VALUE!</v>
      </c>
    </row>
    <row r="10398" spans="1:10">
      <c r="A10398" s="2">
        <f>'[1]2025年已发货'!A:A</f>
        <v>0</v>
      </c>
      <c r="B10398" s="2">
        <f>'[1]2025年已发货'!B:B</f>
        <v>0</v>
      </c>
      <c r="C10398" s="2">
        <f>'[1]2025年已发货'!C:C</f>
        <v>0</v>
      </c>
      <c r="D10398" s="2">
        <f>'[1]2025年已发货'!D:D</f>
        <v>0</v>
      </c>
      <c r="E10398" s="2">
        <f>'[1]2025年已发货'!E:E</f>
        <v>0</v>
      </c>
      <c r="F10398" s="4">
        <f>'[1]2025年已发货'!F:F</f>
        <v>0</v>
      </c>
      <c r="G10398" s="2">
        <f>'[1]2025年已发货'!G:G</f>
        <v>0</v>
      </c>
      <c r="H10398" s="2">
        <f>'[1]2025年已发货'!H:H</f>
        <v>0</v>
      </c>
      <c r="I10398" s="2">
        <f>'[1]2025年已发货'!I:I</f>
        <v>0</v>
      </c>
      <c r="J10398" s="2" vm="1" t="e">
        <f>_xlfn._xlws.FILTER(辅助信息!D:D,辅助信息!G:G=G10398)</f>
        <v>#VALUE!</v>
      </c>
    </row>
    <row r="10399" spans="1:10">
      <c r="A10399" s="2">
        <f>'[1]2025年已发货'!A:A</f>
        <v>0</v>
      </c>
      <c r="B10399" s="2">
        <f>'[1]2025年已发货'!B:B</f>
        <v>0</v>
      </c>
      <c r="C10399" s="2">
        <f>'[1]2025年已发货'!C:C</f>
        <v>0</v>
      </c>
      <c r="D10399" s="2">
        <f>'[1]2025年已发货'!D:D</f>
        <v>0</v>
      </c>
      <c r="E10399" s="2">
        <f>'[1]2025年已发货'!E:E</f>
        <v>0</v>
      </c>
      <c r="F10399" s="4">
        <f>'[1]2025年已发货'!F:F</f>
        <v>0</v>
      </c>
      <c r="G10399" s="2">
        <f>'[1]2025年已发货'!G:G</f>
        <v>0</v>
      </c>
      <c r="H10399" s="2">
        <f>'[1]2025年已发货'!H:H</f>
        <v>0</v>
      </c>
      <c r="I10399" s="2">
        <f>'[1]2025年已发货'!I:I</f>
        <v>0</v>
      </c>
      <c r="J10399" s="2" vm="1" t="e">
        <f>_xlfn._xlws.FILTER(辅助信息!D:D,辅助信息!G:G=G10399)</f>
        <v>#VALUE!</v>
      </c>
    </row>
    <row r="10400" spans="1:10">
      <c r="A10400" s="2">
        <f>'[1]2025年已发货'!A:A</f>
        <v>0</v>
      </c>
      <c r="B10400" s="2">
        <f>'[1]2025年已发货'!B:B</f>
        <v>0</v>
      </c>
      <c r="C10400" s="2">
        <f>'[1]2025年已发货'!C:C</f>
        <v>0</v>
      </c>
      <c r="D10400" s="2">
        <f>'[1]2025年已发货'!D:D</f>
        <v>0</v>
      </c>
      <c r="E10400" s="2">
        <f>'[1]2025年已发货'!E:E</f>
        <v>0</v>
      </c>
      <c r="F10400" s="4">
        <f>'[1]2025年已发货'!F:F</f>
        <v>0</v>
      </c>
      <c r="G10400" s="2">
        <f>'[1]2025年已发货'!G:G</f>
        <v>0</v>
      </c>
      <c r="H10400" s="2">
        <f>'[1]2025年已发货'!H:H</f>
        <v>0</v>
      </c>
      <c r="I10400" s="2">
        <f>'[1]2025年已发货'!I:I</f>
        <v>0</v>
      </c>
      <c r="J10400" s="2" vm="1" t="e">
        <f>_xlfn._xlws.FILTER(辅助信息!D:D,辅助信息!G:G=G10400)</f>
        <v>#VALUE!</v>
      </c>
    </row>
    <row r="10401" spans="1:10">
      <c r="A10401" s="2">
        <f>'[1]2025年已发货'!A:A</f>
        <v>0</v>
      </c>
      <c r="B10401" s="2">
        <f>'[1]2025年已发货'!B:B</f>
        <v>0</v>
      </c>
      <c r="C10401" s="2">
        <f>'[1]2025年已发货'!C:C</f>
        <v>0</v>
      </c>
      <c r="D10401" s="2">
        <f>'[1]2025年已发货'!D:D</f>
        <v>0</v>
      </c>
      <c r="E10401" s="2">
        <f>'[1]2025年已发货'!E:E</f>
        <v>0</v>
      </c>
      <c r="F10401" s="4">
        <f>'[1]2025年已发货'!F:F</f>
        <v>0</v>
      </c>
      <c r="G10401" s="2">
        <f>'[1]2025年已发货'!G:G</f>
        <v>0</v>
      </c>
      <c r="H10401" s="2">
        <f>'[1]2025年已发货'!H:H</f>
        <v>0</v>
      </c>
      <c r="I10401" s="2">
        <f>'[1]2025年已发货'!I:I</f>
        <v>0</v>
      </c>
      <c r="J10401" s="2" vm="1" t="e">
        <f>_xlfn._xlws.FILTER(辅助信息!D:D,辅助信息!G:G=G10401)</f>
        <v>#VALUE!</v>
      </c>
    </row>
    <row r="10402" spans="1:10">
      <c r="A10402" s="2">
        <f>'[1]2025年已发货'!A:A</f>
        <v>0</v>
      </c>
      <c r="B10402" s="2">
        <f>'[1]2025年已发货'!B:B</f>
        <v>0</v>
      </c>
      <c r="C10402" s="2">
        <f>'[1]2025年已发货'!C:C</f>
        <v>0</v>
      </c>
      <c r="D10402" s="2">
        <f>'[1]2025年已发货'!D:D</f>
        <v>0</v>
      </c>
      <c r="E10402" s="2">
        <f>'[1]2025年已发货'!E:E</f>
        <v>0</v>
      </c>
      <c r="F10402" s="4">
        <f>'[1]2025年已发货'!F:F</f>
        <v>0</v>
      </c>
      <c r="G10402" s="2">
        <f>'[1]2025年已发货'!G:G</f>
        <v>0</v>
      </c>
      <c r="H10402" s="2">
        <f>'[1]2025年已发货'!H:H</f>
        <v>0</v>
      </c>
      <c r="I10402" s="2">
        <f>'[1]2025年已发货'!I:I</f>
        <v>0</v>
      </c>
      <c r="J10402" s="2" vm="1" t="e">
        <f>_xlfn._xlws.FILTER(辅助信息!D:D,辅助信息!G:G=G10402)</f>
        <v>#VALUE!</v>
      </c>
    </row>
    <row r="10403" spans="1:10">
      <c r="A10403" s="2">
        <f>'[1]2025年已发货'!A:A</f>
        <v>0</v>
      </c>
      <c r="B10403" s="2">
        <f>'[1]2025年已发货'!B:B</f>
        <v>0</v>
      </c>
      <c r="C10403" s="2">
        <f>'[1]2025年已发货'!C:C</f>
        <v>0</v>
      </c>
      <c r="D10403" s="2">
        <f>'[1]2025年已发货'!D:D</f>
        <v>0</v>
      </c>
      <c r="E10403" s="2">
        <f>'[1]2025年已发货'!E:E</f>
        <v>0</v>
      </c>
      <c r="F10403" s="4">
        <f>'[1]2025年已发货'!F:F</f>
        <v>0</v>
      </c>
      <c r="G10403" s="2">
        <f>'[1]2025年已发货'!G:G</f>
        <v>0</v>
      </c>
      <c r="H10403" s="2">
        <f>'[1]2025年已发货'!H:H</f>
        <v>0</v>
      </c>
      <c r="I10403" s="2">
        <f>'[1]2025年已发货'!I:I</f>
        <v>0</v>
      </c>
      <c r="J10403" s="2" vm="1" t="e">
        <f>_xlfn._xlws.FILTER(辅助信息!D:D,辅助信息!G:G=G10403)</f>
        <v>#VALUE!</v>
      </c>
    </row>
    <row r="10404" spans="1:10">
      <c r="A10404" s="2">
        <f>'[1]2025年已发货'!A:A</f>
        <v>0</v>
      </c>
      <c r="B10404" s="2">
        <f>'[1]2025年已发货'!B:B</f>
        <v>0</v>
      </c>
      <c r="C10404" s="2">
        <f>'[1]2025年已发货'!C:C</f>
        <v>0</v>
      </c>
      <c r="D10404" s="2">
        <f>'[1]2025年已发货'!D:D</f>
        <v>0</v>
      </c>
      <c r="E10404" s="2">
        <f>'[1]2025年已发货'!E:E</f>
        <v>0</v>
      </c>
      <c r="F10404" s="4">
        <f>'[1]2025年已发货'!F:F</f>
        <v>0</v>
      </c>
      <c r="G10404" s="2">
        <f>'[1]2025年已发货'!G:G</f>
        <v>0</v>
      </c>
      <c r="H10404" s="2">
        <f>'[1]2025年已发货'!H:H</f>
        <v>0</v>
      </c>
      <c r="I10404" s="2">
        <f>'[1]2025年已发货'!I:I</f>
        <v>0</v>
      </c>
      <c r="J10404" s="2" vm="1" t="e">
        <f>_xlfn._xlws.FILTER(辅助信息!D:D,辅助信息!G:G=G10404)</f>
        <v>#VALUE!</v>
      </c>
    </row>
    <row r="10405" spans="1:10">
      <c r="A10405" s="2">
        <f>'[1]2025年已发货'!A:A</f>
        <v>0</v>
      </c>
      <c r="B10405" s="2">
        <f>'[1]2025年已发货'!B:B</f>
        <v>0</v>
      </c>
      <c r="C10405" s="2">
        <f>'[1]2025年已发货'!C:C</f>
        <v>0</v>
      </c>
      <c r="D10405" s="2">
        <f>'[1]2025年已发货'!D:D</f>
        <v>0</v>
      </c>
      <c r="E10405" s="2">
        <f>'[1]2025年已发货'!E:E</f>
        <v>0</v>
      </c>
      <c r="F10405" s="4">
        <f>'[1]2025年已发货'!F:F</f>
        <v>0</v>
      </c>
      <c r="G10405" s="2">
        <f>'[1]2025年已发货'!G:G</f>
        <v>0</v>
      </c>
      <c r="H10405" s="2">
        <f>'[1]2025年已发货'!H:H</f>
        <v>0</v>
      </c>
      <c r="I10405" s="2">
        <f>'[1]2025年已发货'!I:I</f>
        <v>0</v>
      </c>
      <c r="J10405" s="2" vm="1" t="e">
        <f>_xlfn._xlws.FILTER(辅助信息!D:D,辅助信息!G:G=G10405)</f>
        <v>#VALUE!</v>
      </c>
    </row>
    <row r="10406" spans="1:10">
      <c r="A10406" s="2">
        <f>'[1]2025年已发货'!A:A</f>
        <v>0</v>
      </c>
      <c r="B10406" s="2">
        <f>'[1]2025年已发货'!B:B</f>
        <v>0</v>
      </c>
      <c r="C10406" s="2">
        <f>'[1]2025年已发货'!C:C</f>
        <v>0</v>
      </c>
      <c r="D10406" s="2">
        <f>'[1]2025年已发货'!D:D</f>
        <v>0</v>
      </c>
      <c r="E10406" s="2">
        <f>'[1]2025年已发货'!E:E</f>
        <v>0</v>
      </c>
      <c r="F10406" s="4">
        <f>'[1]2025年已发货'!F:F</f>
        <v>0</v>
      </c>
      <c r="G10406" s="2">
        <f>'[1]2025年已发货'!G:G</f>
        <v>0</v>
      </c>
      <c r="H10406" s="2">
        <f>'[1]2025年已发货'!H:H</f>
        <v>0</v>
      </c>
      <c r="I10406" s="2">
        <f>'[1]2025年已发货'!I:I</f>
        <v>0</v>
      </c>
      <c r="J10406" s="2" vm="1" t="e">
        <f>_xlfn._xlws.FILTER(辅助信息!D:D,辅助信息!G:G=G10406)</f>
        <v>#VALUE!</v>
      </c>
    </row>
    <row r="10407" spans="1:10">
      <c r="A10407" s="2">
        <f>'[1]2025年已发货'!A:A</f>
        <v>0</v>
      </c>
      <c r="B10407" s="2">
        <f>'[1]2025年已发货'!B:B</f>
        <v>0</v>
      </c>
      <c r="C10407" s="2">
        <f>'[1]2025年已发货'!C:C</f>
        <v>0</v>
      </c>
      <c r="D10407" s="2">
        <f>'[1]2025年已发货'!D:D</f>
        <v>0</v>
      </c>
      <c r="E10407" s="2">
        <f>'[1]2025年已发货'!E:E</f>
        <v>0</v>
      </c>
      <c r="F10407" s="4">
        <f>'[1]2025年已发货'!F:F</f>
        <v>0</v>
      </c>
      <c r="G10407" s="2">
        <f>'[1]2025年已发货'!G:G</f>
        <v>0</v>
      </c>
      <c r="H10407" s="2">
        <f>'[1]2025年已发货'!H:H</f>
        <v>0</v>
      </c>
      <c r="I10407" s="2">
        <f>'[1]2025年已发货'!I:I</f>
        <v>0</v>
      </c>
      <c r="J10407" s="2" vm="1" t="e">
        <f>_xlfn._xlws.FILTER(辅助信息!D:D,辅助信息!G:G=G10407)</f>
        <v>#VALUE!</v>
      </c>
    </row>
    <row r="10408" spans="1:10">
      <c r="A10408" s="2">
        <f>'[1]2025年已发货'!A:A</f>
        <v>0</v>
      </c>
      <c r="B10408" s="2">
        <f>'[1]2025年已发货'!B:B</f>
        <v>0</v>
      </c>
      <c r="C10408" s="2">
        <f>'[1]2025年已发货'!C:C</f>
        <v>0</v>
      </c>
      <c r="D10408" s="2">
        <f>'[1]2025年已发货'!D:D</f>
        <v>0</v>
      </c>
      <c r="E10408" s="2">
        <f>'[1]2025年已发货'!E:E</f>
        <v>0</v>
      </c>
      <c r="F10408" s="4">
        <f>'[1]2025年已发货'!F:F</f>
        <v>0</v>
      </c>
      <c r="G10408" s="2">
        <f>'[1]2025年已发货'!G:G</f>
        <v>0</v>
      </c>
      <c r="H10408" s="2">
        <f>'[1]2025年已发货'!H:H</f>
        <v>0</v>
      </c>
      <c r="I10408" s="2">
        <f>'[1]2025年已发货'!I:I</f>
        <v>0</v>
      </c>
      <c r="J10408" s="2" vm="1" t="e">
        <f>_xlfn._xlws.FILTER(辅助信息!D:D,辅助信息!G:G=G10408)</f>
        <v>#VALUE!</v>
      </c>
    </row>
    <row r="10409" spans="1:10">
      <c r="A10409" s="2">
        <f>'[1]2025年已发货'!A:A</f>
        <v>0</v>
      </c>
      <c r="B10409" s="2">
        <f>'[1]2025年已发货'!B:B</f>
        <v>0</v>
      </c>
      <c r="C10409" s="2">
        <f>'[1]2025年已发货'!C:C</f>
        <v>0</v>
      </c>
      <c r="D10409" s="2">
        <f>'[1]2025年已发货'!D:D</f>
        <v>0</v>
      </c>
      <c r="E10409" s="2">
        <f>'[1]2025年已发货'!E:E</f>
        <v>0</v>
      </c>
      <c r="F10409" s="4">
        <f>'[1]2025年已发货'!F:F</f>
        <v>0</v>
      </c>
      <c r="G10409" s="2">
        <f>'[1]2025年已发货'!G:G</f>
        <v>0</v>
      </c>
      <c r="H10409" s="2">
        <f>'[1]2025年已发货'!H:H</f>
        <v>0</v>
      </c>
      <c r="I10409" s="2">
        <f>'[1]2025年已发货'!I:I</f>
        <v>0</v>
      </c>
      <c r="J10409" s="2" vm="1" t="e">
        <f>_xlfn._xlws.FILTER(辅助信息!D:D,辅助信息!G:G=G10409)</f>
        <v>#VALUE!</v>
      </c>
    </row>
    <row r="10410" spans="1:10">
      <c r="A10410" s="2">
        <f>'[1]2025年已发货'!A:A</f>
        <v>0</v>
      </c>
      <c r="B10410" s="2">
        <f>'[1]2025年已发货'!B:B</f>
        <v>0</v>
      </c>
      <c r="C10410" s="2">
        <f>'[1]2025年已发货'!C:C</f>
        <v>0</v>
      </c>
      <c r="D10410" s="2">
        <f>'[1]2025年已发货'!D:D</f>
        <v>0</v>
      </c>
      <c r="E10410" s="2">
        <f>'[1]2025年已发货'!E:E</f>
        <v>0</v>
      </c>
      <c r="F10410" s="4">
        <f>'[1]2025年已发货'!F:F</f>
        <v>0</v>
      </c>
      <c r="G10410" s="2">
        <f>'[1]2025年已发货'!G:G</f>
        <v>0</v>
      </c>
      <c r="H10410" s="2">
        <f>'[1]2025年已发货'!H:H</f>
        <v>0</v>
      </c>
      <c r="I10410" s="2">
        <f>'[1]2025年已发货'!I:I</f>
        <v>0</v>
      </c>
      <c r="J10410" s="2" vm="1" t="e">
        <f>_xlfn._xlws.FILTER(辅助信息!D:D,辅助信息!G:G=G10410)</f>
        <v>#VALUE!</v>
      </c>
    </row>
    <row r="10411" spans="1:10">
      <c r="A10411" s="2">
        <f>'[1]2025年已发货'!A:A</f>
        <v>0</v>
      </c>
      <c r="B10411" s="2">
        <f>'[1]2025年已发货'!B:B</f>
        <v>0</v>
      </c>
      <c r="C10411" s="2">
        <f>'[1]2025年已发货'!C:C</f>
        <v>0</v>
      </c>
      <c r="D10411" s="2">
        <f>'[1]2025年已发货'!D:D</f>
        <v>0</v>
      </c>
      <c r="E10411" s="2">
        <f>'[1]2025年已发货'!E:E</f>
        <v>0</v>
      </c>
      <c r="F10411" s="4">
        <f>'[1]2025年已发货'!F:F</f>
        <v>0</v>
      </c>
      <c r="G10411" s="2">
        <f>'[1]2025年已发货'!G:G</f>
        <v>0</v>
      </c>
      <c r="H10411" s="2">
        <f>'[1]2025年已发货'!H:H</f>
        <v>0</v>
      </c>
      <c r="I10411" s="2">
        <f>'[1]2025年已发货'!I:I</f>
        <v>0</v>
      </c>
      <c r="J10411" s="2" vm="1" t="e">
        <f>_xlfn._xlws.FILTER(辅助信息!D:D,辅助信息!G:G=G10411)</f>
        <v>#VALUE!</v>
      </c>
    </row>
    <row r="10412" spans="1:10">
      <c r="A10412" s="2">
        <f>'[1]2025年已发货'!A:A</f>
        <v>0</v>
      </c>
      <c r="B10412" s="2">
        <f>'[1]2025年已发货'!B:B</f>
        <v>0</v>
      </c>
      <c r="C10412" s="2">
        <f>'[1]2025年已发货'!C:C</f>
        <v>0</v>
      </c>
      <c r="D10412" s="2">
        <f>'[1]2025年已发货'!D:D</f>
        <v>0</v>
      </c>
      <c r="E10412" s="2">
        <f>'[1]2025年已发货'!E:E</f>
        <v>0</v>
      </c>
      <c r="F10412" s="4">
        <f>'[1]2025年已发货'!F:F</f>
        <v>0</v>
      </c>
      <c r="G10412" s="2">
        <f>'[1]2025年已发货'!G:G</f>
        <v>0</v>
      </c>
      <c r="H10412" s="2">
        <f>'[1]2025年已发货'!H:H</f>
        <v>0</v>
      </c>
      <c r="I10412" s="2">
        <f>'[1]2025年已发货'!I:I</f>
        <v>0</v>
      </c>
      <c r="J10412" s="2" vm="1" t="e">
        <f>_xlfn._xlws.FILTER(辅助信息!D:D,辅助信息!G:G=G10412)</f>
        <v>#VALUE!</v>
      </c>
    </row>
    <row r="10413" spans="1:10">
      <c r="A10413" s="2">
        <f>'[1]2025年已发货'!A:A</f>
        <v>0</v>
      </c>
      <c r="B10413" s="2">
        <f>'[1]2025年已发货'!B:B</f>
        <v>0</v>
      </c>
      <c r="C10413" s="2">
        <f>'[1]2025年已发货'!C:C</f>
        <v>0</v>
      </c>
      <c r="D10413" s="2">
        <f>'[1]2025年已发货'!D:D</f>
        <v>0</v>
      </c>
      <c r="E10413" s="2">
        <f>'[1]2025年已发货'!E:E</f>
        <v>0</v>
      </c>
      <c r="F10413" s="4">
        <f>'[1]2025年已发货'!F:F</f>
        <v>0</v>
      </c>
      <c r="G10413" s="2">
        <f>'[1]2025年已发货'!G:G</f>
        <v>0</v>
      </c>
      <c r="H10413" s="2">
        <f>'[1]2025年已发货'!H:H</f>
        <v>0</v>
      </c>
      <c r="I10413" s="2">
        <f>'[1]2025年已发货'!I:I</f>
        <v>0</v>
      </c>
      <c r="J10413" s="2" vm="1" t="e">
        <f>_xlfn._xlws.FILTER(辅助信息!D:D,辅助信息!G:G=G10413)</f>
        <v>#VALUE!</v>
      </c>
    </row>
    <row r="10414" spans="1:10">
      <c r="A10414" s="2">
        <f>'[1]2025年已发货'!A:A</f>
        <v>0</v>
      </c>
      <c r="B10414" s="2">
        <f>'[1]2025年已发货'!B:B</f>
        <v>0</v>
      </c>
      <c r="C10414" s="2">
        <f>'[1]2025年已发货'!C:C</f>
        <v>0</v>
      </c>
      <c r="D10414" s="2">
        <f>'[1]2025年已发货'!D:D</f>
        <v>0</v>
      </c>
      <c r="E10414" s="2">
        <f>'[1]2025年已发货'!E:E</f>
        <v>0</v>
      </c>
      <c r="F10414" s="4">
        <f>'[1]2025年已发货'!F:F</f>
        <v>0</v>
      </c>
      <c r="G10414" s="2">
        <f>'[1]2025年已发货'!G:G</f>
        <v>0</v>
      </c>
      <c r="H10414" s="2">
        <f>'[1]2025年已发货'!H:H</f>
        <v>0</v>
      </c>
      <c r="I10414" s="2">
        <f>'[1]2025年已发货'!I:I</f>
        <v>0</v>
      </c>
      <c r="J10414" s="2" vm="1" t="e">
        <f>_xlfn._xlws.FILTER(辅助信息!D:D,辅助信息!G:G=G10414)</f>
        <v>#VALUE!</v>
      </c>
    </row>
    <row r="10415" spans="1:10">
      <c r="A10415" s="2">
        <f>'[1]2025年已发货'!A:A</f>
        <v>0</v>
      </c>
      <c r="B10415" s="2">
        <f>'[1]2025年已发货'!B:B</f>
        <v>0</v>
      </c>
      <c r="C10415" s="2">
        <f>'[1]2025年已发货'!C:C</f>
        <v>0</v>
      </c>
      <c r="D10415" s="2">
        <f>'[1]2025年已发货'!D:D</f>
        <v>0</v>
      </c>
      <c r="E10415" s="2">
        <f>'[1]2025年已发货'!E:E</f>
        <v>0</v>
      </c>
      <c r="F10415" s="4">
        <f>'[1]2025年已发货'!F:F</f>
        <v>0</v>
      </c>
      <c r="G10415" s="2">
        <f>'[1]2025年已发货'!G:G</f>
        <v>0</v>
      </c>
      <c r="H10415" s="2">
        <f>'[1]2025年已发货'!H:H</f>
        <v>0</v>
      </c>
      <c r="I10415" s="2">
        <f>'[1]2025年已发货'!I:I</f>
        <v>0</v>
      </c>
      <c r="J10415" s="2" vm="1" t="e">
        <f>_xlfn._xlws.FILTER(辅助信息!D:D,辅助信息!G:G=G10415)</f>
        <v>#VALUE!</v>
      </c>
    </row>
    <row r="10416" spans="1:10">
      <c r="A10416" s="2">
        <f>'[1]2025年已发货'!A:A</f>
        <v>0</v>
      </c>
      <c r="B10416" s="2">
        <f>'[1]2025年已发货'!B:B</f>
        <v>0</v>
      </c>
      <c r="C10416" s="2">
        <f>'[1]2025年已发货'!C:C</f>
        <v>0</v>
      </c>
      <c r="D10416" s="2">
        <f>'[1]2025年已发货'!D:D</f>
        <v>0</v>
      </c>
      <c r="E10416" s="2">
        <f>'[1]2025年已发货'!E:E</f>
        <v>0</v>
      </c>
      <c r="F10416" s="4">
        <f>'[1]2025年已发货'!F:F</f>
        <v>0</v>
      </c>
      <c r="G10416" s="2">
        <f>'[1]2025年已发货'!G:G</f>
        <v>0</v>
      </c>
      <c r="H10416" s="2">
        <f>'[1]2025年已发货'!H:H</f>
        <v>0</v>
      </c>
      <c r="I10416" s="2">
        <f>'[1]2025年已发货'!I:I</f>
        <v>0</v>
      </c>
      <c r="J10416" s="2" vm="1" t="e">
        <f>_xlfn._xlws.FILTER(辅助信息!D:D,辅助信息!G:G=G10416)</f>
        <v>#VALUE!</v>
      </c>
    </row>
    <row r="10417" spans="1:10">
      <c r="A10417" s="2">
        <f>'[1]2025年已发货'!A:A</f>
        <v>0</v>
      </c>
      <c r="B10417" s="2">
        <f>'[1]2025年已发货'!B:B</f>
        <v>0</v>
      </c>
      <c r="C10417" s="2">
        <f>'[1]2025年已发货'!C:C</f>
        <v>0</v>
      </c>
      <c r="D10417" s="2">
        <f>'[1]2025年已发货'!D:D</f>
        <v>0</v>
      </c>
      <c r="E10417" s="2">
        <f>'[1]2025年已发货'!E:E</f>
        <v>0</v>
      </c>
      <c r="F10417" s="4">
        <f>'[1]2025年已发货'!F:F</f>
        <v>0</v>
      </c>
      <c r="G10417" s="2">
        <f>'[1]2025年已发货'!G:G</f>
        <v>0</v>
      </c>
      <c r="H10417" s="2">
        <f>'[1]2025年已发货'!H:H</f>
        <v>0</v>
      </c>
      <c r="I10417" s="2">
        <f>'[1]2025年已发货'!I:I</f>
        <v>0</v>
      </c>
      <c r="J10417" s="2" vm="1" t="e">
        <f>_xlfn._xlws.FILTER(辅助信息!D:D,辅助信息!G:G=G10417)</f>
        <v>#VALUE!</v>
      </c>
    </row>
    <row r="10418" spans="1:10">
      <c r="A10418" s="2">
        <f>'[1]2025年已发货'!A:A</f>
        <v>0</v>
      </c>
      <c r="B10418" s="2">
        <f>'[1]2025年已发货'!B:B</f>
        <v>0</v>
      </c>
      <c r="C10418" s="2">
        <f>'[1]2025年已发货'!C:C</f>
        <v>0</v>
      </c>
      <c r="D10418" s="2">
        <f>'[1]2025年已发货'!D:D</f>
        <v>0</v>
      </c>
      <c r="E10418" s="2">
        <f>'[1]2025年已发货'!E:E</f>
        <v>0</v>
      </c>
      <c r="F10418" s="4">
        <f>'[1]2025年已发货'!F:F</f>
        <v>0</v>
      </c>
      <c r="G10418" s="2">
        <f>'[1]2025年已发货'!G:G</f>
        <v>0</v>
      </c>
      <c r="H10418" s="2">
        <f>'[1]2025年已发货'!H:H</f>
        <v>0</v>
      </c>
      <c r="I10418" s="2">
        <f>'[1]2025年已发货'!I:I</f>
        <v>0</v>
      </c>
      <c r="J10418" s="2" vm="1" t="e">
        <f>_xlfn._xlws.FILTER(辅助信息!D:D,辅助信息!G:G=G10418)</f>
        <v>#VALUE!</v>
      </c>
    </row>
    <row r="10419" spans="1:10">
      <c r="A10419" s="2">
        <f>'[1]2025年已发货'!A:A</f>
        <v>0</v>
      </c>
      <c r="B10419" s="2">
        <f>'[1]2025年已发货'!B:B</f>
        <v>0</v>
      </c>
      <c r="C10419" s="2">
        <f>'[1]2025年已发货'!C:C</f>
        <v>0</v>
      </c>
      <c r="D10419" s="2">
        <f>'[1]2025年已发货'!D:D</f>
        <v>0</v>
      </c>
      <c r="E10419" s="2">
        <f>'[1]2025年已发货'!E:E</f>
        <v>0</v>
      </c>
      <c r="F10419" s="4">
        <f>'[1]2025年已发货'!F:F</f>
        <v>0</v>
      </c>
      <c r="G10419" s="2">
        <f>'[1]2025年已发货'!G:G</f>
        <v>0</v>
      </c>
      <c r="H10419" s="2">
        <f>'[1]2025年已发货'!H:H</f>
        <v>0</v>
      </c>
      <c r="I10419" s="2">
        <f>'[1]2025年已发货'!I:I</f>
        <v>0</v>
      </c>
      <c r="J10419" s="2" vm="1" t="e">
        <f>_xlfn._xlws.FILTER(辅助信息!D:D,辅助信息!G:G=G10419)</f>
        <v>#VALUE!</v>
      </c>
    </row>
    <row r="10420" spans="1:10">
      <c r="A10420" s="2">
        <f>'[1]2025年已发货'!A:A</f>
        <v>0</v>
      </c>
      <c r="B10420" s="2">
        <f>'[1]2025年已发货'!B:B</f>
        <v>0</v>
      </c>
      <c r="C10420" s="2">
        <f>'[1]2025年已发货'!C:C</f>
        <v>0</v>
      </c>
      <c r="D10420" s="2">
        <f>'[1]2025年已发货'!D:D</f>
        <v>0</v>
      </c>
      <c r="E10420" s="2">
        <f>'[1]2025年已发货'!E:E</f>
        <v>0</v>
      </c>
      <c r="F10420" s="4">
        <f>'[1]2025年已发货'!F:F</f>
        <v>0</v>
      </c>
      <c r="G10420" s="2">
        <f>'[1]2025年已发货'!G:G</f>
        <v>0</v>
      </c>
      <c r="H10420" s="2">
        <f>'[1]2025年已发货'!H:H</f>
        <v>0</v>
      </c>
      <c r="I10420" s="2">
        <f>'[1]2025年已发货'!I:I</f>
        <v>0</v>
      </c>
      <c r="J10420" s="2" vm="1" t="e">
        <f>_xlfn._xlws.FILTER(辅助信息!D:D,辅助信息!G:G=G10420)</f>
        <v>#VALUE!</v>
      </c>
    </row>
    <row r="10421" spans="1:10">
      <c r="A10421" s="2">
        <f>'[1]2025年已发货'!A:A</f>
        <v>0</v>
      </c>
      <c r="B10421" s="2">
        <f>'[1]2025年已发货'!B:B</f>
        <v>0</v>
      </c>
      <c r="C10421" s="2">
        <f>'[1]2025年已发货'!C:C</f>
        <v>0</v>
      </c>
      <c r="D10421" s="2">
        <f>'[1]2025年已发货'!D:D</f>
        <v>0</v>
      </c>
      <c r="E10421" s="2">
        <f>'[1]2025年已发货'!E:E</f>
        <v>0</v>
      </c>
      <c r="F10421" s="4">
        <f>'[1]2025年已发货'!F:F</f>
        <v>0</v>
      </c>
      <c r="G10421" s="2">
        <f>'[1]2025年已发货'!G:G</f>
        <v>0</v>
      </c>
      <c r="H10421" s="2">
        <f>'[1]2025年已发货'!H:H</f>
        <v>0</v>
      </c>
      <c r="I10421" s="2">
        <f>'[1]2025年已发货'!I:I</f>
        <v>0</v>
      </c>
      <c r="J10421" s="2" vm="1" t="e">
        <f>_xlfn._xlws.FILTER(辅助信息!D:D,辅助信息!G:G=G10421)</f>
        <v>#VALUE!</v>
      </c>
    </row>
    <row r="10422" spans="1:10">
      <c r="A10422" s="2">
        <f>'[1]2025年已发货'!A:A</f>
        <v>0</v>
      </c>
      <c r="B10422" s="2">
        <f>'[1]2025年已发货'!B:B</f>
        <v>0</v>
      </c>
      <c r="C10422" s="2">
        <f>'[1]2025年已发货'!C:C</f>
        <v>0</v>
      </c>
      <c r="D10422" s="2">
        <f>'[1]2025年已发货'!D:D</f>
        <v>0</v>
      </c>
      <c r="E10422" s="2">
        <f>'[1]2025年已发货'!E:E</f>
        <v>0</v>
      </c>
      <c r="F10422" s="4">
        <f>'[1]2025年已发货'!F:F</f>
        <v>0</v>
      </c>
      <c r="G10422" s="2">
        <f>'[1]2025年已发货'!G:G</f>
        <v>0</v>
      </c>
      <c r="H10422" s="2">
        <f>'[1]2025年已发货'!H:H</f>
        <v>0</v>
      </c>
      <c r="I10422" s="2">
        <f>'[1]2025年已发货'!I:I</f>
        <v>0</v>
      </c>
      <c r="J10422" s="2" vm="1" t="e">
        <f>_xlfn._xlws.FILTER(辅助信息!D:D,辅助信息!G:G=G10422)</f>
        <v>#VALUE!</v>
      </c>
    </row>
    <row r="10423" spans="1:10">
      <c r="A10423" s="2">
        <f>'[1]2025年已发货'!A:A</f>
        <v>0</v>
      </c>
      <c r="B10423" s="2">
        <f>'[1]2025年已发货'!B:B</f>
        <v>0</v>
      </c>
      <c r="C10423" s="2">
        <f>'[1]2025年已发货'!C:C</f>
        <v>0</v>
      </c>
      <c r="D10423" s="2">
        <f>'[1]2025年已发货'!D:D</f>
        <v>0</v>
      </c>
      <c r="E10423" s="2">
        <f>'[1]2025年已发货'!E:E</f>
        <v>0</v>
      </c>
      <c r="F10423" s="4">
        <f>'[1]2025年已发货'!F:F</f>
        <v>0</v>
      </c>
      <c r="G10423" s="2">
        <f>'[1]2025年已发货'!G:G</f>
        <v>0</v>
      </c>
      <c r="H10423" s="2">
        <f>'[1]2025年已发货'!H:H</f>
        <v>0</v>
      </c>
      <c r="I10423" s="2">
        <f>'[1]2025年已发货'!I:I</f>
        <v>0</v>
      </c>
      <c r="J10423" s="2" vm="1" t="e">
        <f>_xlfn._xlws.FILTER(辅助信息!D:D,辅助信息!G:G=G10423)</f>
        <v>#VALUE!</v>
      </c>
    </row>
    <row r="10424" spans="1:10">
      <c r="A10424" s="2">
        <f>'[1]2025年已发货'!A:A</f>
        <v>0</v>
      </c>
      <c r="B10424" s="2">
        <f>'[1]2025年已发货'!B:B</f>
        <v>0</v>
      </c>
      <c r="C10424" s="2">
        <f>'[1]2025年已发货'!C:C</f>
        <v>0</v>
      </c>
      <c r="D10424" s="2">
        <f>'[1]2025年已发货'!D:D</f>
        <v>0</v>
      </c>
      <c r="E10424" s="2">
        <f>'[1]2025年已发货'!E:E</f>
        <v>0</v>
      </c>
      <c r="F10424" s="4">
        <f>'[1]2025年已发货'!F:F</f>
        <v>0</v>
      </c>
      <c r="G10424" s="2">
        <f>'[1]2025年已发货'!G:G</f>
        <v>0</v>
      </c>
      <c r="H10424" s="2">
        <f>'[1]2025年已发货'!H:H</f>
        <v>0</v>
      </c>
      <c r="I10424" s="2">
        <f>'[1]2025年已发货'!I:I</f>
        <v>0</v>
      </c>
      <c r="J10424" s="2" vm="1" t="e">
        <f>_xlfn._xlws.FILTER(辅助信息!D:D,辅助信息!G:G=G10424)</f>
        <v>#VALUE!</v>
      </c>
    </row>
    <row r="10425" spans="1:10">
      <c r="A10425" s="2">
        <f>'[1]2025年已发货'!A:A</f>
        <v>0</v>
      </c>
      <c r="B10425" s="2">
        <f>'[1]2025年已发货'!B:B</f>
        <v>0</v>
      </c>
      <c r="C10425" s="2">
        <f>'[1]2025年已发货'!C:C</f>
        <v>0</v>
      </c>
      <c r="D10425" s="2">
        <f>'[1]2025年已发货'!D:D</f>
        <v>0</v>
      </c>
      <c r="E10425" s="2">
        <f>'[1]2025年已发货'!E:E</f>
        <v>0</v>
      </c>
      <c r="F10425" s="4">
        <f>'[1]2025年已发货'!F:F</f>
        <v>0</v>
      </c>
      <c r="G10425" s="2">
        <f>'[1]2025年已发货'!G:G</f>
        <v>0</v>
      </c>
      <c r="H10425" s="2">
        <f>'[1]2025年已发货'!H:H</f>
        <v>0</v>
      </c>
      <c r="I10425" s="2">
        <f>'[1]2025年已发货'!I:I</f>
        <v>0</v>
      </c>
      <c r="J10425" s="2" vm="1" t="e">
        <f>_xlfn._xlws.FILTER(辅助信息!D:D,辅助信息!G:G=G10425)</f>
        <v>#VALUE!</v>
      </c>
    </row>
    <row r="10426" spans="1:10">
      <c r="A10426" s="2">
        <f>'[1]2025年已发货'!A:A</f>
        <v>0</v>
      </c>
      <c r="B10426" s="2">
        <f>'[1]2025年已发货'!B:B</f>
        <v>0</v>
      </c>
      <c r="C10426" s="2">
        <f>'[1]2025年已发货'!C:C</f>
        <v>0</v>
      </c>
      <c r="D10426" s="2">
        <f>'[1]2025年已发货'!D:D</f>
        <v>0</v>
      </c>
      <c r="E10426" s="2">
        <f>'[1]2025年已发货'!E:E</f>
        <v>0</v>
      </c>
      <c r="F10426" s="4">
        <f>'[1]2025年已发货'!F:F</f>
        <v>0</v>
      </c>
      <c r="G10426" s="2">
        <f>'[1]2025年已发货'!G:G</f>
        <v>0</v>
      </c>
      <c r="H10426" s="2">
        <f>'[1]2025年已发货'!H:H</f>
        <v>0</v>
      </c>
      <c r="I10426" s="2">
        <f>'[1]2025年已发货'!I:I</f>
        <v>0</v>
      </c>
      <c r="J10426" s="2" vm="1" t="e">
        <f>_xlfn._xlws.FILTER(辅助信息!D:D,辅助信息!G:G=G10426)</f>
        <v>#VALUE!</v>
      </c>
    </row>
    <row r="10427" spans="1:10">
      <c r="A10427" s="2">
        <f>'[1]2025年已发货'!A:A</f>
        <v>0</v>
      </c>
      <c r="B10427" s="2">
        <f>'[1]2025年已发货'!B:B</f>
        <v>0</v>
      </c>
      <c r="C10427" s="2">
        <f>'[1]2025年已发货'!C:C</f>
        <v>0</v>
      </c>
      <c r="D10427" s="2">
        <f>'[1]2025年已发货'!D:D</f>
        <v>0</v>
      </c>
      <c r="E10427" s="2">
        <f>'[1]2025年已发货'!E:E</f>
        <v>0</v>
      </c>
      <c r="F10427" s="4">
        <f>'[1]2025年已发货'!F:F</f>
        <v>0</v>
      </c>
      <c r="G10427" s="2">
        <f>'[1]2025年已发货'!G:G</f>
        <v>0</v>
      </c>
      <c r="H10427" s="2">
        <f>'[1]2025年已发货'!H:H</f>
        <v>0</v>
      </c>
      <c r="I10427" s="2">
        <f>'[1]2025年已发货'!I:I</f>
        <v>0</v>
      </c>
      <c r="J10427" s="2" vm="1" t="e">
        <f>_xlfn._xlws.FILTER(辅助信息!D:D,辅助信息!G:G=G10427)</f>
        <v>#VALUE!</v>
      </c>
    </row>
    <row r="10428" spans="1:10">
      <c r="A10428" s="2">
        <f>'[1]2025年已发货'!A:A</f>
        <v>0</v>
      </c>
      <c r="B10428" s="2">
        <f>'[1]2025年已发货'!B:B</f>
        <v>0</v>
      </c>
      <c r="C10428" s="2">
        <f>'[1]2025年已发货'!C:C</f>
        <v>0</v>
      </c>
      <c r="D10428" s="2">
        <f>'[1]2025年已发货'!D:D</f>
        <v>0</v>
      </c>
      <c r="E10428" s="2">
        <f>'[1]2025年已发货'!E:E</f>
        <v>0</v>
      </c>
      <c r="F10428" s="4">
        <f>'[1]2025年已发货'!F:F</f>
        <v>0</v>
      </c>
      <c r="G10428" s="2">
        <f>'[1]2025年已发货'!G:G</f>
        <v>0</v>
      </c>
      <c r="H10428" s="2">
        <f>'[1]2025年已发货'!H:H</f>
        <v>0</v>
      </c>
      <c r="I10428" s="2">
        <f>'[1]2025年已发货'!I:I</f>
        <v>0</v>
      </c>
      <c r="J10428" s="2" vm="1" t="e">
        <f>_xlfn._xlws.FILTER(辅助信息!D:D,辅助信息!G:G=G10428)</f>
        <v>#VALUE!</v>
      </c>
    </row>
    <row r="10429" spans="1:10">
      <c r="A10429" s="2">
        <f>'[1]2025年已发货'!A:A</f>
        <v>0</v>
      </c>
      <c r="B10429" s="2">
        <f>'[1]2025年已发货'!B:B</f>
        <v>0</v>
      </c>
      <c r="C10429" s="2">
        <f>'[1]2025年已发货'!C:C</f>
        <v>0</v>
      </c>
      <c r="D10429" s="2">
        <f>'[1]2025年已发货'!D:D</f>
        <v>0</v>
      </c>
      <c r="E10429" s="2">
        <f>'[1]2025年已发货'!E:E</f>
        <v>0</v>
      </c>
      <c r="F10429" s="4">
        <f>'[1]2025年已发货'!F:F</f>
        <v>0</v>
      </c>
      <c r="G10429" s="2">
        <f>'[1]2025年已发货'!G:G</f>
        <v>0</v>
      </c>
      <c r="H10429" s="2">
        <f>'[1]2025年已发货'!H:H</f>
        <v>0</v>
      </c>
      <c r="I10429" s="2">
        <f>'[1]2025年已发货'!I:I</f>
        <v>0</v>
      </c>
      <c r="J10429" s="2" vm="1" t="e">
        <f>_xlfn._xlws.FILTER(辅助信息!D:D,辅助信息!G:G=G10429)</f>
        <v>#VALUE!</v>
      </c>
    </row>
    <row r="10430" spans="1:10">
      <c r="A10430" s="2">
        <f>'[1]2025年已发货'!A:A</f>
        <v>0</v>
      </c>
      <c r="B10430" s="2">
        <f>'[1]2025年已发货'!B:B</f>
        <v>0</v>
      </c>
      <c r="C10430" s="2">
        <f>'[1]2025年已发货'!C:C</f>
        <v>0</v>
      </c>
      <c r="D10430" s="2">
        <f>'[1]2025年已发货'!D:D</f>
        <v>0</v>
      </c>
      <c r="E10430" s="2">
        <f>'[1]2025年已发货'!E:E</f>
        <v>0</v>
      </c>
      <c r="F10430" s="4">
        <f>'[1]2025年已发货'!F:F</f>
        <v>0</v>
      </c>
      <c r="G10430" s="2">
        <f>'[1]2025年已发货'!G:G</f>
        <v>0</v>
      </c>
      <c r="H10430" s="2">
        <f>'[1]2025年已发货'!H:H</f>
        <v>0</v>
      </c>
      <c r="I10430" s="2">
        <f>'[1]2025年已发货'!I:I</f>
        <v>0</v>
      </c>
      <c r="J10430" s="2" vm="1" t="e">
        <f>_xlfn._xlws.FILTER(辅助信息!D:D,辅助信息!G:G=G10430)</f>
        <v>#VALUE!</v>
      </c>
    </row>
    <row r="10431" spans="1:10">
      <c r="A10431" s="2">
        <f>'[1]2025年已发货'!A:A</f>
        <v>0</v>
      </c>
      <c r="B10431" s="2">
        <f>'[1]2025年已发货'!B:B</f>
        <v>0</v>
      </c>
      <c r="C10431" s="2">
        <f>'[1]2025年已发货'!C:C</f>
        <v>0</v>
      </c>
      <c r="D10431" s="2">
        <f>'[1]2025年已发货'!D:D</f>
        <v>0</v>
      </c>
      <c r="E10431" s="2">
        <f>'[1]2025年已发货'!E:E</f>
        <v>0</v>
      </c>
      <c r="F10431" s="4">
        <f>'[1]2025年已发货'!F:F</f>
        <v>0</v>
      </c>
      <c r="G10431" s="2">
        <f>'[1]2025年已发货'!G:G</f>
        <v>0</v>
      </c>
      <c r="H10431" s="2">
        <f>'[1]2025年已发货'!H:H</f>
        <v>0</v>
      </c>
      <c r="I10431" s="2">
        <f>'[1]2025年已发货'!I:I</f>
        <v>0</v>
      </c>
      <c r="J10431" s="2" vm="1" t="e">
        <f>_xlfn._xlws.FILTER(辅助信息!D:D,辅助信息!G:G=G10431)</f>
        <v>#VALUE!</v>
      </c>
    </row>
    <row r="10432" spans="1:10">
      <c r="A10432" s="2">
        <f>'[1]2025年已发货'!A:A</f>
        <v>0</v>
      </c>
      <c r="B10432" s="2">
        <f>'[1]2025年已发货'!B:B</f>
        <v>0</v>
      </c>
      <c r="C10432" s="2">
        <f>'[1]2025年已发货'!C:C</f>
        <v>0</v>
      </c>
      <c r="D10432" s="2">
        <f>'[1]2025年已发货'!D:D</f>
        <v>0</v>
      </c>
      <c r="E10432" s="2">
        <f>'[1]2025年已发货'!E:E</f>
        <v>0</v>
      </c>
      <c r="F10432" s="4">
        <f>'[1]2025年已发货'!F:F</f>
        <v>0</v>
      </c>
      <c r="G10432" s="2">
        <f>'[1]2025年已发货'!G:G</f>
        <v>0</v>
      </c>
      <c r="H10432" s="2">
        <f>'[1]2025年已发货'!H:H</f>
        <v>0</v>
      </c>
      <c r="I10432" s="2">
        <f>'[1]2025年已发货'!I:I</f>
        <v>0</v>
      </c>
      <c r="J10432" s="2" vm="1" t="e">
        <f>_xlfn._xlws.FILTER(辅助信息!D:D,辅助信息!G:G=G10432)</f>
        <v>#VALUE!</v>
      </c>
    </row>
    <row r="10433" spans="1:10">
      <c r="A10433" s="2">
        <f>'[1]2025年已发货'!A:A</f>
        <v>0</v>
      </c>
      <c r="B10433" s="2">
        <f>'[1]2025年已发货'!B:B</f>
        <v>0</v>
      </c>
      <c r="C10433" s="2">
        <f>'[1]2025年已发货'!C:C</f>
        <v>0</v>
      </c>
      <c r="D10433" s="2">
        <f>'[1]2025年已发货'!D:D</f>
        <v>0</v>
      </c>
      <c r="E10433" s="2">
        <f>'[1]2025年已发货'!E:E</f>
        <v>0</v>
      </c>
      <c r="F10433" s="4">
        <f>'[1]2025年已发货'!F:F</f>
        <v>0</v>
      </c>
      <c r="G10433" s="2">
        <f>'[1]2025年已发货'!G:G</f>
        <v>0</v>
      </c>
      <c r="H10433" s="2">
        <f>'[1]2025年已发货'!H:H</f>
        <v>0</v>
      </c>
      <c r="I10433" s="2">
        <f>'[1]2025年已发货'!I:I</f>
        <v>0</v>
      </c>
      <c r="J10433" s="2" vm="1" t="e">
        <f>_xlfn._xlws.FILTER(辅助信息!D:D,辅助信息!G:G=G10433)</f>
        <v>#VALUE!</v>
      </c>
    </row>
    <row r="10434" spans="1:10">
      <c r="A10434" s="2">
        <f>'[1]2025年已发货'!A:A</f>
        <v>0</v>
      </c>
      <c r="B10434" s="2">
        <f>'[1]2025年已发货'!B:B</f>
        <v>0</v>
      </c>
      <c r="C10434" s="2">
        <f>'[1]2025年已发货'!C:C</f>
        <v>0</v>
      </c>
      <c r="D10434" s="2">
        <f>'[1]2025年已发货'!D:D</f>
        <v>0</v>
      </c>
      <c r="E10434" s="2">
        <f>'[1]2025年已发货'!E:E</f>
        <v>0</v>
      </c>
      <c r="F10434" s="4">
        <f>'[1]2025年已发货'!F:F</f>
        <v>0</v>
      </c>
      <c r="G10434" s="2">
        <f>'[1]2025年已发货'!G:G</f>
        <v>0</v>
      </c>
      <c r="H10434" s="2">
        <f>'[1]2025年已发货'!H:H</f>
        <v>0</v>
      </c>
      <c r="I10434" s="2">
        <f>'[1]2025年已发货'!I:I</f>
        <v>0</v>
      </c>
      <c r="J10434" s="2" vm="1" t="e">
        <f>_xlfn._xlws.FILTER(辅助信息!D:D,辅助信息!G:G=G10434)</f>
        <v>#VALUE!</v>
      </c>
    </row>
    <row r="10435" spans="1:10">
      <c r="A10435" s="2">
        <f>'[1]2025年已发货'!A:A</f>
        <v>0</v>
      </c>
      <c r="B10435" s="2">
        <f>'[1]2025年已发货'!B:B</f>
        <v>0</v>
      </c>
      <c r="C10435" s="2">
        <f>'[1]2025年已发货'!C:C</f>
        <v>0</v>
      </c>
      <c r="D10435" s="2">
        <f>'[1]2025年已发货'!D:D</f>
        <v>0</v>
      </c>
      <c r="E10435" s="2">
        <f>'[1]2025年已发货'!E:E</f>
        <v>0</v>
      </c>
      <c r="F10435" s="4">
        <f>'[1]2025年已发货'!F:F</f>
        <v>0</v>
      </c>
      <c r="G10435" s="2">
        <f>'[1]2025年已发货'!G:G</f>
        <v>0</v>
      </c>
      <c r="H10435" s="2">
        <f>'[1]2025年已发货'!H:H</f>
        <v>0</v>
      </c>
      <c r="I10435" s="2">
        <f>'[1]2025年已发货'!I:I</f>
        <v>0</v>
      </c>
      <c r="J10435" s="2" vm="1" t="e">
        <f>_xlfn._xlws.FILTER(辅助信息!D:D,辅助信息!G:G=G10435)</f>
        <v>#VALUE!</v>
      </c>
    </row>
    <row r="10436" spans="1:10">
      <c r="A10436" s="2">
        <f>'[1]2025年已发货'!A:A</f>
        <v>0</v>
      </c>
      <c r="B10436" s="2">
        <f>'[1]2025年已发货'!B:B</f>
        <v>0</v>
      </c>
      <c r="C10436" s="2">
        <f>'[1]2025年已发货'!C:C</f>
        <v>0</v>
      </c>
      <c r="D10436" s="2">
        <f>'[1]2025年已发货'!D:D</f>
        <v>0</v>
      </c>
      <c r="E10436" s="2">
        <f>'[1]2025年已发货'!E:E</f>
        <v>0</v>
      </c>
      <c r="F10436" s="4">
        <f>'[1]2025年已发货'!F:F</f>
        <v>0</v>
      </c>
      <c r="G10436" s="2">
        <f>'[1]2025年已发货'!G:G</f>
        <v>0</v>
      </c>
      <c r="H10436" s="2">
        <f>'[1]2025年已发货'!H:H</f>
        <v>0</v>
      </c>
      <c r="I10436" s="2">
        <f>'[1]2025年已发货'!I:I</f>
        <v>0</v>
      </c>
      <c r="J10436" s="2" vm="1" t="e">
        <f>_xlfn._xlws.FILTER(辅助信息!D:D,辅助信息!G:G=G10436)</f>
        <v>#VALUE!</v>
      </c>
    </row>
    <row r="10437" spans="1:10">
      <c r="A10437" s="2">
        <f>'[1]2025年已发货'!A:A</f>
        <v>0</v>
      </c>
      <c r="B10437" s="2">
        <f>'[1]2025年已发货'!B:B</f>
        <v>0</v>
      </c>
      <c r="C10437" s="2">
        <f>'[1]2025年已发货'!C:C</f>
        <v>0</v>
      </c>
      <c r="D10437" s="2">
        <f>'[1]2025年已发货'!D:D</f>
        <v>0</v>
      </c>
      <c r="E10437" s="2">
        <f>'[1]2025年已发货'!E:E</f>
        <v>0</v>
      </c>
      <c r="F10437" s="4">
        <f>'[1]2025年已发货'!F:F</f>
        <v>0</v>
      </c>
      <c r="G10437" s="2">
        <f>'[1]2025年已发货'!G:G</f>
        <v>0</v>
      </c>
      <c r="H10437" s="2">
        <f>'[1]2025年已发货'!H:H</f>
        <v>0</v>
      </c>
      <c r="I10437" s="2">
        <f>'[1]2025年已发货'!I:I</f>
        <v>0</v>
      </c>
      <c r="J10437" s="2" vm="1" t="e">
        <f>_xlfn._xlws.FILTER(辅助信息!D:D,辅助信息!G:G=G10437)</f>
        <v>#VALUE!</v>
      </c>
    </row>
    <row r="10438" spans="1:10">
      <c r="A10438" s="2">
        <f>'[1]2025年已发货'!A:A</f>
        <v>0</v>
      </c>
      <c r="B10438" s="2">
        <f>'[1]2025年已发货'!B:B</f>
        <v>0</v>
      </c>
      <c r="C10438" s="2">
        <f>'[1]2025年已发货'!C:C</f>
        <v>0</v>
      </c>
      <c r="D10438" s="2">
        <f>'[1]2025年已发货'!D:D</f>
        <v>0</v>
      </c>
      <c r="E10438" s="2">
        <f>'[1]2025年已发货'!E:E</f>
        <v>0</v>
      </c>
      <c r="F10438" s="4">
        <f>'[1]2025年已发货'!F:F</f>
        <v>0</v>
      </c>
      <c r="G10438" s="2">
        <f>'[1]2025年已发货'!G:G</f>
        <v>0</v>
      </c>
      <c r="H10438" s="2">
        <f>'[1]2025年已发货'!H:H</f>
        <v>0</v>
      </c>
      <c r="I10438" s="2">
        <f>'[1]2025年已发货'!I:I</f>
        <v>0</v>
      </c>
      <c r="J10438" s="2" vm="1" t="e">
        <f>_xlfn._xlws.FILTER(辅助信息!D:D,辅助信息!G:G=G10438)</f>
        <v>#VALUE!</v>
      </c>
    </row>
    <row r="10439" spans="1:10">
      <c r="A10439" s="2">
        <f>'[1]2025年已发货'!A:A</f>
        <v>0</v>
      </c>
      <c r="B10439" s="2">
        <f>'[1]2025年已发货'!B:B</f>
        <v>0</v>
      </c>
      <c r="C10439" s="2">
        <f>'[1]2025年已发货'!C:C</f>
        <v>0</v>
      </c>
      <c r="D10439" s="2">
        <f>'[1]2025年已发货'!D:D</f>
        <v>0</v>
      </c>
      <c r="E10439" s="2">
        <f>'[1]2025年已发货'!E:E</f>
        <v>0</v>
      </c>
      <c r="F10439" s="4">
        <f>'[1]2025年已发货'!F:F</f>
        <v>0</v>
      </c>
      <c r="G10439" s="2">
        <f>'[1]2025年已发货'!G:G</f>
        <v>0</v>
      </c>
      <c r="H10439" s="2">
        <f>'[1]2025年已发货'!H:H</f>
        <v>0</v>
      </c>
      <c r="I10439" s="2">
        <f>'[1]2025年已发货'!I:I</f>
        <v>0</v>
      </c>
      <c r="J10439" s="2" vm="1" t="e">
        <f>_xlfn._xlws.FILTER(辅助信息!D:D,辅助信息!G:G=G10439)</f>
        <v>#VALUE!</v>
      </c>
    </row>
    <row r="10440" spans="1:10">
      <c r="A10440" s="2">
        <f>'[1]2025年已发货'!A:A</f>
        <v>0</v>
      </c>
      <c r="B10440" s="2">
        <f>'[1]2025年已发货'!B:B</f>
        <v>0</v>
      </c>
      <c r="C10440" s="2">
        <f>'[1]2025年已发货'!C:C</f>
        <v>0</v>
      </c>
      <c r="D10440" s="2">
        <f>'[1]2025年已发货'!D:D</f>
        <v>0</v>
      </c>
      <c r="E10440" s="2">
        <f>'[1]2025年已发货'!E:E</f>
        <v>0</v>
      </c>
      <c r="F10440" s="4">
        <f>'[1]2025年已发货'!F:F</f>
        <v>0</v>
      </c>
      <c r="G10440" s="2">
        <f>'[1]2025年已发货'!G:G</f>
        <v>0</v>
      </c>
      <c r="H10440" s="2">
        <f>'[1]2025年已发货'!H:H</f>
        <v>0</v>
      </c>
      <c r="I10440" s="2">
        <f>'[1]2025年已发货'!I:I</f>
        <v>0</v>
      </c>
      <c r="J10440" s="2" vm="1" t="e">
        <f>_xlfn._xlws.FILTER(辅助信息!D:D,辅助信息!G:G=G10440)</f>
        <v>#VALUE!</v>
      </c>
    </row>
    <row r="10441" spans="1:10">
      <c r="A10441" s="2">
        <f>'[1]2025年已发货'!A:A</f>
        <v>0</v>
      </c>
      <c r="B10441" s="2">
        <f>'[1]2025年已发货'!B:B</f>
        <v>0</v>
      </c>
      <c r="C10441" s="2">
        <f>'[1]2025年已发货'!C:C</f>
        <v>0</v>
      </c>
      <c r="D10441" s="2">
        <f>'[1]2025年已发货'!D:D</f>
        <v>0</v>
      </c>
      <c r="E10441" s="2">
        <f>'[1]2025年已发货'!E:E</f>
        <v>0</v>
      </c>
      <c r="F10441" s="4">
        <f>'[1]2025年已发货'!F:F</f>
        <v>0</v>
      </c>
      <c r="G10441" s="2">
        <f>'[1]2025年已发货'!G:G</f>
        <v>0</v>
      </c>
      <c r="H10441" s="2">
        <f>'[1]2025年已发货'!H:H</f>
        <v>0</v>
      </c>
      <c r="I10441" s="2">
        <f>'[1]2025年已发货'!I:I</f>
        <v>0</v>
      </c>
      <c r="J10441" s="2" vm="1" t="e">
        <f>_xlfn._xlws.FILTER(辅助信息!D:D,辅助信息!G:G=G10441)</f>
        <v>#VALUE!</v>
      </c>
    </row>
    <row r="10442" spans="1:10">
      <c r="A10442" s="2">
        <f>'[1]2025年已发货'!A:A</f>
        <v>0</v>
      </c>
      <c r="B10442" s="2">
        <f>'[1]2025年已发货'!B:B</f>
        <v>0</v>
      </c>
      <c r="C10442" s="2">
        <f>'[1]2025年已发货'!C:C</f>
        <v>0</v>
      </c>
      <c r="D10442" s="2">
        <f>'[1]2025年已发货'!D:D</f>
        <v>0</v>
      </c>
      <c r="E10442" s="2">
        <f>'[1]2025年已发货'!E:E</f>
        <v>0</v>
      </c>
      <c r="F10442" s="4">
        <f>'[1]2025年已发货'!F:F</f>
        <v>0</v>
      </c>
      <c r="G10442" s="2">
        <f>'[1]2025年已发货'!G:G</f>
        <v>0</v>
      </c>
      <c r="H10442" s="2">
        <f>'[1]2025年已发货'!H:H</f>
        <v>0</v>
      </c>
      <c r="I10442" s="2">
        <f>'[1]2025年已发货'!I:I</f>
        <v>0</v>
      </c>
      <c r="J10442" s="2" vm="1" t="e">
        <f>_xlfn._xlws.FILTER(辅助信息!D:D,辅助信息!G:G=G10442)</f>
        <v>#VALUE!</v>
      </c>
    </row>
    <row r="10443" spans="1:10">
      <c r="A10443" s="2">
        <f>'[1]2025年已发货'!A:A</f>
        <v>0</v>
      </c>
      <c r="B10443" s="2">
        <f>'[1]2025年已发货'!B:B</f>
        <v>0</v>
      </c>
      <c r="C10443" s="2">
        <f>'[1]2025年已发货'!C:C</f>
        <v>0</v>
      </c>
      <c r="D10443" s="2">
        <f>'[1]2025年已发货'!D:D</f>
        <v>0</v>
      </c>
      <c r="E10443" s="2">
        <f>'[1]2025年已发货'!E:E</f>
        <v>0</v>
      </c>
      <c r="F10443" s="4">
        <f>'[1]2025年已发货'!F:F</f>
        <v>0</v>
      </c>
      <c r="G10443" s="2">
        <f>'[1]2025年已发货'!G:G</f>
        <v>0</v>
      </c>
      <c r="H10443" s="2">
        <f>'[1]2025年已发货'!H:H</f>
        <v>0</v>
      </c>
      <c r="I10443" s="2">
        <f>'[1]2025年已发货'!I:I</f>
        <v>0</v>
      </c>
      <c r="J10443" s="2" vm="1" t="e">
        <f>_xlfn._xlws.FILTER(辅助信息!D:D,辅助信息!G:G=G10443)</f>
        <v>#VALUE!</v>
      </c>
    </row>
    <row r="10444" spans="1:10">
      <c r="A10444" s="2">
        <f>'[1]2025年已发货'!A:A</f>
        <v>0</v>
      </c>
      <c r="B10444" s="2">
        <f>'[1]2025年已发货'!B:B</f>
        <v>0</v>
      </c>
      <c r="C10444" s="2">
        <f>'[1]2025年已发货'!C:C</f>
        <v>0</v>
      </c>
      <c r="D10444" s="2">
        <f>'[1]2025年已发货'!D:D</f>
        <v>0</v>
      </c>
      <c r="E10444" s="2">
        <f>'[1]2025年已发货'!E:E</f>
        <v>0</v>
      </c>
      <c r="F10444" s="4">
        <f>'[1]2025年已发货'!F:F</f>
        <v>0</v>
      </c>
      <c r="G10444" s="2">
        <f>'[1]2025年已发货'!G:G</f>
        <v>0</v>
      </c>
      <c r="H10444" s="2">
        <f>'[1]2025年已发货'!H:H</f>
        <v>0</v>
      </c>
      <c r="I10444" s="2">
        <f>'[1]2025年已发货'!I:I</f>
        <v>0</v>
      </c>
      <c r="J10444" s="2" vm="1" t="e">
        <f>_xlfn._xlws.FILTER(辅助信息!D:D,辅助信息!G:G=G10444)</f>
        <v>#VALUE!</v>
      </c>
    </row>
    <row r="10445" spans="1:10">
      <c r="A10445" s="2">
        <f>'[1]2025年已发货'!A:A</f>
        <v>0</v>
      </c>
      <c r="B10445" s="2">
        <f>'[1]2025年已发货'!B:B</f>
        <v>0</v>
      </c>
      <c r="C10445" s="2">
        <f>'[1]2025年已发货'!C:C</f>
        <v>0</v>
      </c>
      <c r="D10445" s="2">
        <f>'[1]2025年已发货'!D:D</f>
        <v>0</v>
      </c>
      <c r="E10445" s="2">
        <f>'[1]2025年已发货'!E:E</f>
        <v>0</v>
      </c>
      <c r="F10445" s="4">
        <f>'[1]2025年已发货'!F:F</f>
        <v>0</v>
      </c>
      <c r="G10445" s="2">
        <f>'[1]2025年已发货'!G:G</f>
        <v>0</v>
      </c>
      <c r="H10445" s="2">
        <f>'[1]2025年已发货'!H:H</f>
        <v>0</v>
      </c>
      <c r="I10445" s="2">
        <f>'[1]2025年已发货'!I:I</f>
        <v>0</v>
      </c>
      <c r="J10445" s="2" vm="1" t="e">
        <f>_xlfn._xlws.FILTER(辅助信息!D:D,辅助信息!G:G=G10445)</f>
        <v>#VALUE!</v>
      </c>
    </row>
    <row r="10446" spans="1:10">
      <c r="A10446" s="2">
        <f>'[1]2025年已发货'!A:A</f>
        <v>0</v>
      </c>
      <c r="B10446" s="2">
        <f>'[1]2025年已发货'!B:B</f>
        <v>0</v>
      </c>
      <c r="C10446" s="2">
        <f>'[1]2025年已发货'!C:C</f>
        <v>0</v>
      </c>
      <c r="D10446" s="2">
        <f>'[1]2025年已发货'!D:D</f>
        <v>0</v>
      </c>
      <c r="E10446" s="2">
        <f>'[1]2025年已发货'!E:E</f>
        <v>0</v>
      </c>
      <c r="F10446" s="4">
        <f>'[1]2025年已发货'!F:F</f>
        <v>0</v>
      </c>
      <c r="G10446" s="2">
        <f>'[1]2025年已发货'!G:G</f>
        <v>0</v>
      </c>
      <c r="H10446" s="2">
        <f>'[1]2025年已发货'!H:H</f>
        <v>0</v>
      </c>
      <c r="I10446" s="2">
        <f>'[1]2025年已发货'!I:I</f>
        <v>0</v>
      </c>
      <c r="J10446" s="2" vm="1" t="e">
        <f>_xlfn._xlws.FILTER(辅助信息!D:D,辅助信息!G:G=G10446)</f>
        <v>#VALUE!</v>
      </c>
    </row>
    <row r="10447" spans="1:10">
      <c r="A10447" s="2">
        <f>'[1]2025年已发货'!A:A</f>
        <v>0</v>
      </c>
      <c r="B10447" s="2">
        <f>'[1]2025年已发货'!B:B</f>
        <v>0</v>
      </c>
      <c r="C10447" s="2">
        <f>'[1]2025年已发货'!C:C</f>
        <v>0</v>
      </c>
      <c r="D10447" s="2">
        <f>'[1]2025年已发货'!D:D</f>
        <v>0</v>
      </c>
      <c r="E10447" s="2">
        <f>'[1]2025年已发货'!E:E</f>
        <v>0</v>
      </c>
      <c r="F10447" s="4">
        <f>'[1]2025年已发货'!F:F</f>
        <v>0</v>
      </c>
      <c r="G10447" s="2">
        <f>'[1]2025年已发货'!G:G</f>
        <v>0</v>
      </c>
      <c r="H10447" s="2">
        <f>'[1]2025年已发货'!H:H</f>
        <v>0</v>
      </c>
      <c r="I10447" s="2">
        <f>'[1]2025年已发货'!I:I</f>
        <v>0</v>
      </c>
      <c r="J10447" s="2" vm="1" t="e">
        <f>_xlfn._xlws.FILTER(辅助信息!D:D,辅助信息!G:G=G10447)</f>
        <v>#VALUE!</v>
      </c>
    </row>
    <row r="10448" spans="1:10">
      <c r="A10448" s="2">
        <f>'[1]2025年已发货'!A:A</f>
        <v>0</v>
      </c>
      <c r="B10448" s="2">
        <f>'[1]2025年已发货'!B:B</f>
        <v>0</v>
      </c>
      <c r="C10448" s="2">
        <f>'[1]2025年已发货'!C:C</f>
        <v>0</v>
      </c>
      <c r="D10448" s="2">
        <f>'[1]2025年已发货'!D:D</f>
        <v>0</v>
      </c>
      <c r="E10448" s="2">
        <f>'[1]2025年已发货'!E:E</f>
        <v>0</v>
      </c>
      <c r="F10448" s="4">
        <f>'[1]2025年已发货'!F:F</f>
        <v>0</v>
      </c>
      <c r="G10448" s="2">
        <f>'[1]2025年已发货'!G:G</f>
        <v>0</v>
      </c>
      <c r="H10448" s="2">
        <f>'[1]2025年已发货'!H:H</f>
        <v>0</v>
      </c>
      <c r="I10448" s="2">
        <f>'[1]2025年已发货'!I:I</f>
        <v>0</v>
      </c>
      <c r="J10448" s="2" vm="1" t="e">
        <f>_xlfn._xlws.FILTER(辅助信息!D:D,辅助信息!G:G=G10448)</f>
        <v>#VALUE!</v>
      </c>
    </row>
    <row r="10449" spans="1:10">
      <c r="A10449" s="2">
        <f>'[1]2025年已发货'!A:A</f>
        <v>0</v>
      </c>
      <c r="B10449" s="2">
        <f>'[1]2025年已发货'!B:B</f>
        <v>0</v>
      </c>
      <c r="C10449" s="2">
        <f>'[1]2025年已发货'!C:C</f>
        <v>0</v>
      </c>
      <c r="D10449" s="2">
        <f>'[1]2025年已发货'!D:D</f>
        <v>0</v>
      </c>
      <c r="E10449" s="2">
        <f>'[1]2025年已发货'!E:E</f>
        <v>0</v>
      </c>
      <c r="F10449" s="4">
        <f>'[1]2025年已发货'!F:F</f>
        <v>0</v>
      </c>
      <c r="G10449" s="2">
        <f>'[1]2025年已发货'!G:G</f>
        <v>0</v>
      </c>
      <c r="H10449" s="2">
        <f>'[1]2025年已发货'!H:H</f>
        <v>0</v>
      </c>
      <c r="I10449" s="2">
        <f>'[1]2025年已发货'!I:I</f>
        <v>0</v>
      </c>
      <c r="J10449" s="2" vm="1" t="e">
        <f>_xlfn._xlws.FILTER(辅助信息!D:D,辅助信息!G:G=G10449)</f>
        <v>#VALUE!</v>
      </c>
    </row>
    <row r="10450" spans="1:10">
      <c r="A10450" s="2">
        <f>'[1]2025年已发货'!A:A</f>
        <v>0</v>
      </c>
      <c r="B10450" s="2">
        <f>'[1]2025年已发货'!B:B</f>
        <v>0</v>
      </c>
      <c r="C10450" s="2">
        <f>'[1]2025年已发货'!C:C</f>
        <v>0</v>
      </c>
      <c r="D10450" s="2">
        <f>'[1]2025年已发货'!D:D</f>
        <v>0</v>
      </c>
      <c r="E10450" s="2">
        <f>'[1]2025年已发货'!E:E</f>
        <v>0</v>
      </c>
      <c r="F10450" s="4">
        <f>'[1]2025年已发货'!F:F</f>
        <v>0</v>
      </c>
      <c r="G10450" s="2">
        <f>'[1]2025年已发货'!G:G</f>
        <v>0</v>
      </c>
      <c r="H10450" s="2">
        <f>'[1]2025年已发货'!H:H</f>
        <v>0</v>
      </c>
      <c r="I10450" s="2">
        <f>'[1]2025年已发货'!I:I</f>
        <v>0</v>
      </c>
      <c r="J10450" s="2" vm="1" t="e">
        <f>_xlfn._xlws.FILTER(辅助信息!D:D,辅助信息!G:G=G10450)</f>
        <v>#VALUE!</v>
      </c>
    </row>
    <row r="10451" spans="1:10">
      <c r="A10451" s="2">
        <f>'[1]2025年已发货'!A:A</f>
        <v>0</v>
      </c>
      <c r="B10451" s="2">
        <f>'[1]2025年已发货'!B:B</f>
        <v>0</v>
      </c>
      <c r="C10451" s="2">
        <f>'[1]2025年已发货'!C:C</f>
        <v>0</v>
      </c>
      <c r="D10451" s="2">
        <f>'[1]2025年已发货'!D:D</f>
        <v>0</v>
      </c>
      <c r="E10451" s="2">
        <f>'[1]2025年已发货'!E:E</f>
        <v>0</v>
      </c>
      <c r="F10451" s="4">
        <f>'[1]2025年已发货'!F:F</f>
        <v>0</v>
      </c>
      <c r="G10451" s="2">
        <f>'[1]2025年已发货'!G:G</f>
        <v>0</v>
      </c>
      <c r="H10451" s="2">
        <f>'[1]2025年已发货'!H:H</f>
        <v>0</v>
      </c>
      <c r="I10451" s="2">
        <f>'[1]2025年已发货'!I:I</f>
        <v>0</v>
      </c>
      <c r="J10451" s="2" vm="1" t="e">
        <f>_xlfn._xlws.FILTER(辅助信息!D:D,辅助信息!G:G=G10451)</f>
        <v>#VALUE!</v>
      </c>
    </row>
    <row r="10452" spans="1:10">
      <c r="A10452" s="2">
        <f>'[1]2025年已发货'!A:A</f>
        <v>0</v>
      </c>
      <c r="B10452" s="2">
        <f>'[1]2025年已发货'!B:B</f>
        <v>0</v>
      </c>
      <c r="C10452" s="2">
        <f>'[1]2025年已发货'!C:C</f>
        <v>0</v>
      </c>
      <c r="D10452" s="2">
        <f>'[1]2025年已发货'!D:D</f>
        <v>0</v>
      </c>
      <c r="E10452" s="2">
        <f>'[1]2025年已发货'!E:E</f>
        <v>0</v>
      </c>
      <c r="F10452" s="4">
        <f>'[1]2025年已发货'!F:F</f>
        <v>0</v>
      </c>
      <c r="G10452" s="2">
        <f>'[1]2025年已发货'!G:G</f>
        <v>0</v>
      </c>
      <c r="H10452" s="2">
        <f>'[1]2025年已发货'!H:H</f>
        <v>0</v>
      </c>
      <c r="I10452" s="2">
        <f>'[1]2025年已发货'!I:I</f>
        <v>0</v>
      </c>
      <c r="J10452" s="2" vm="1" t="e">
        <f>_xlfn._xlws.FILTER(辅助信息!D:D,辅助信息!G:G=G10452)</f>
        <v>#VALUE!</v>
      </c>
    </row>
    <row r="10453" spans="1:10">
      <c r="A10453" s="2">
        <f>'[1]2025年已发货'!A:A</f>
        <v>0</v>
      </c>
      <c r="B10453" s="2">
        <f>'[1]2025年已发货'!B:B</f>
        <v>0</v>
      </c>
      <c r="C10453" s="2">
        <f>'[1]2025年已发货'!C:C</f>
        <v>0</v>
      </c>
      <c r="D10453" s="2">
        <f>'[1]2025年已发货'!D:D</f>
        <v>0</v>
      </c>
      <c r="E10453" s="2">
        <f>'[1]2025年已发货'!E:E</f>
        <v>0</v>
      </c>
      <c r="F10453" s="4">
        <f>'[1]2025年已发货'!F:F</f>
        <v>0</v>
      </c>
      <c r="G10453" s="2">
        <f>'[1]2025年已发货'!G:G</f>
        <v>0</v>
      </c>
      <c r="H10453" s="2">
        <f>'[1]2025年已发货'!H:H</f>
        <v>0</v>
      </c>
      <c r="I10453" s="2">
        <f>'[1]2025年已发货'!I:I</f>
        <v>0</v>
      </c>
      <c r="J10453" s="2" vm="1" t="e">
        <f>_xlfn._xlws.FILTER(辅助信息!D:D,辅助信息!G:G=G10453)</f>
        <v>#VALUE!</v>
      </c>
    </row>
    <row r="10454" spans="1:10">
      <c r="A10454" s="2">
        <f>'[1]2025年已发货'!A:A</f>
        <v>0</v>
      </c>
      <c r="B10454" s="2">
        <f>'[1]2025年已发货'!B:B</f>
        <v>0</v>
      </c>
      <c r="C10454" s="2">
        <f>'[1]2025年已发货'!C:C</f>
        <v>0</v>
      </c>
      <c r="D10454" s="2">
        <f>'[1]2025年已发货'!D:D</f>
        <v>0</v>
      </c>
      <c r="E10454" s="2">
        <f>'[1]2025年已发货'!E:E</f>
        <v>0</v>
      </c>
      <c r="F10454" s="4">
        <f>'[1]2025年已发货'!F:F</f>
        <v>0</v>
      </c>
      <c r="G10454" s="2">
        <f>'[1]2025年已发货'!G:G</f>
        <v>0</v>
      </c>
      <c r="H10454" s="2">
        <f>'[1]2025年已发货'!H:H</f>
        <v>0</v>
      </c>
      <c r="I10454" s="2">
        <f>'[1]2025年已发货'!I:I</f>
        <v>0</v>
      </c>
      <c r="J10454" s="2" vm="1" t="e">
        <f>_xlfn._xlws.FILTER(辅助信息!D:D,辅助信息!G:G=G10454)</f>
        <v>#VALUE!</v>
      </c>
    </row>
    <row r="10455" spans="1:10">
      <c r="A10455" s="2">
        <f>'[1]2025年已发货'!A:A</f>
        <v>0</v>
      </c>
      <c r="B10455" s="2">
        <f>'[1]2025年已发货'!B:B</f>
        <v>0</v>
      </c>
      <c r="C10455" s="2">
        <f>'[1]2025年已发货'!C:C</f>
        <v>0</v>
      </c>
      <c r="D10455" s="2">
        <f>'[1]2025年已发货'!D:D</f>
        <v>0</v>
      </c>
      <c r="E10455" s="2">
        <f>'[1]2025年已发货'!E:E</f>
        <v>0</v>
      </c>
      <c r="F10455" s="4">
        <f>'[1]2025年已发货'!F:F</f>
        <v>0</v>
      </c>
      <c r="G10455" s="2">
        <f>'[1]2025年已发货'!G:G</f>
        <v>0</v>
      </c>
      <c r="H10455" s="2">
        <f>'[1]2025年已发货'!H:H</f>
        <v>0</v>
      </c>
      <c r="I10455" s="2">
        <f>'[1]2025年已发货'!I:I</f>
        <v>0</v>
      </c>
      <c r="J10455" s="2" vm="1" t="e">
        <f>_xlfn._xlws.FILTER(辅助信息!D:D,辅助信息!G:G=G10455)</f>
        <v>#VALUE!</v>
      </c>
    </row>
    <row r="10456" spans="1:10">
      <c r="A10456" s="2">
        <f>'[1]2025年已发货'!A:A</f>
        <v>0</v>
      </c>
      <c r="B10456" s="2">
        <f>'[1]2025年已发货'!B:B</f>
        <v>0</v>
      </c>
      <c r="C10456" s="2">
        <f>'[1]2025年已发货'!C:C</f>
        <v>0</v>
      </c>
      <c r="D10456" s="2">
        <f>'[1]2025年已发货'!D:D</f>
        <v>0</v>
      </c>
      <c r="E10456" s="2">
        <f>'[1]2025年已发货'!E:E</f>
        <v>0</v>
      </c>
      <c r="F10456" s="4">
        <f>'[1]2025年已发货'!F:F</f>
        <v>0</v>
      </c>
      <c r="G10456" s="2">
        <f>'[1]2025年已发货'!G:G</f>
        <v>0</v>
      </c>
      <c r="H10456" s="2">
        <f>'[1]2025年已发货'!H:H</f>
        <v>0</v>
      </c>
      <c r="I10456" s="2">
        <f>'[1]2025年已发货'!I:I</f>
        <v>0</v>
      </c>
      <c r="J10456" s="2" vm="1" t="e">
        <f>_xlfn._xlws.FILTER(辅助信息!D:D,辅助信息!G:G=G10456)</f>
        <v>#VALUE!</v>
      </c>
    </row>
    <row r="10457" spans="1:10">
      <c r="A10457" s="2">
        <f>'[1]2025年已发货'!A:A</f>
        <v>0</v>
      </c>
      <c r="B10457" s="2">
        <f>'[1]2025年已发货'!B:B</f>
        <v>0</v>
      </c>
      <c r="C10457" s="2">
        <f>'[1]2025年已发货'!C:C</f>
        <v>0</v>
      </c>
      <c r="D10457" s="2">
        <f>'[1]2025年已发货'!D:D</f>
        <v>0</v>
      </c>
      <c r="E10457" s="2">
        <f>'[1]2025年已发货'!E:E</f>
        <v>0</v>
      </c>
      <c r="F10457" s="4">
        <f>'[1]2025年已发货'!F:F</f>
        <v>0</v>
      </c>
      <c r="G10457" s="2">
        <f>'[1]2025年已发货'!G:G</f>
        <v>0</v>
      </c>
      <c r="H10457" s="2">
        <f>'[1]2025年已发货'!H:H</f>
        <v>0</v>
      </c>
      <c r="I10457" s="2">
        <f>'[1]2025年已发货'!I:I</f>
        <v>0</v>
      </c>
      <c r="J10457" s="2" vm="1" t="e">
        <f>_xlfn._xlws.FILTER(辅助信息!D:D,辅助信息!G:G=G10457)</f>
        <v>#VALUE!</v>
      </c>
    </row>
    <row r="10458" spans="1:10">
      <c r="A10458" s="2">
        <f>'[1]2025年已发货'!A:A</f>
        <v>0</v>
      </c>
      <c r="B10458" s="2">
        <f>'[1]2025年已发货'!B:B</f>
        <v>0</v>
      </c>
      <c r="C10458" s="2">
        <f>'[1]2025年已发货'!C:C</f>
        <v>0</v>
      </c>
      <c r="D10458" s="2">
        <f>'[1]2025年已发货'!D:D</f>
        <v>0</v>
      </c>
      <c r="E10458" s="2">
        <f>'[1]2025年已发货'!E:E</f>
        <v>0</v>
      </c>
      <c r="F10458" s="4">
        <f>'[1]2025年已发货'!F:F</f>
        <v>0</v>
      </c>
      <c r="G10458" s="2">
        <f>'[1]2025年已发货'!G:G</f>
        <v>0</v>
      </c>
      <c r="H10458" s="2">
        <f>'[1]2025年已发货'!H:H</f>
        <v>0</v>
      </c>
      <c r="I10458" s="2">
        <f>'[1]2025年已发货'!I:I</f>
        <v>0</v>
      </c>
      <c r="J10458" s="2" vm="1" t="e">
        <f>_xlfn._xlws.FILTER(辅助信息!D:D,辅助信息!G:G=G10458)</f>
        <v>#VALUE!</v>
      </c>
    </row>
    <row r="10459" spans="1:10">
      <c r="A10459" s="2">
        <f>'[1]2025年已发货'!A:A</f>
        <v>0</v>
      </c>
      <c r="B10459" s="2">
        <f>'[1]2025年已发货'!B:B</f>
        <v>0</v>
      </c>
      <c r="C10459" s="2">
        <f>'[1]2025年已发货'!C:C</f>
        <v>0</v>
      </c>
      <c r="D10459" s="2">
        <f>'[1]2025年已发货'!D:D</f>
        <v>0</v>
      </c>
      <c r="E10459" s="2">
        <f>'[1]2025年已发货'!E:E</f>
        <v>0</v>
      </c>
      <c r="F10459" s="4">
        <f>'[1]2025年已发货'!F:F</f>
        <v>0</v>
      </c>
      <c r="G10459" s="2">
        <f>'[1]2025年已发货'!G:G</f>
        <v>0</v>
      </c>
      <c r="H10459" s="2">
        <f>'[1]2025年已发货'!H:H</f>
        <v>0</v>
      </c>
      <c r="I10459" s="2">
        <f>'[1]2025年已发货'!I:I</f>
        <v>0</v>
      </c>
      <c r="J10459" s="2" vm="1" t="e">
        <f>_xlfn._xlws.FILTER(辅助信息!D:D,辅助信息!G:G=G10459)</f>
        <v>#VALUE!</v>
      </c>
    </row>
    <row r="10460" spans="1:10">
      <c r="A10460" s="2">
        <f>'[1]2025年已发货'!A:A</f>
        <v>0</v>
      </c>
      <c r="B10460" s="2">
        <f>'[1]2025年已发货'!B:B</f>
        <v>0</v>
      </c>
      <c r="C10460" s="2">
        <f>'[1]2025年已发货'!C:C</f>
        <v>0</v>
      </c>
      <c r="D10460" s="2">
        <f>'[1]2025年已发货'!D:D</f>
        <v>0</v>
      </c>
      <c r="E10460" s="2">
        <f>'[1]2025年已发货'!E:E</f>
        <v>0</v>
      </c>
      <c r="F10460" s="4">
        <f>'[1]2025年已发货'!F:F</f>
        <v>0</v>
      </c>
      <c r="G10460" s="2">
        <f>'[1]2025年已发货'!G:G</f>
        <v>0</v>
      </c>
      <c r="H10460" s="2">
        <f>'[1]2025年已发货'!H:H</f>
        <v>0</v>
      </c>
      <c r="I10460" s="2">
        <f>'[1]2025年已发货'!I:I</f>
        <v>0</v>
      </c>
      <c r="J10460" s="2" vm="1" t="e">
        <f>_xlfn._xlws.FILTER(辅助信息!D:D,辅助信息!G:G=G10460)</f>
        <v>#VALUE!</v>
      </c>
    </row>
    <row r="10461" spans="1:10">
      <c r="A10461" s="2">
        <f>'[1]2025年已发货'!A:A</f>
        <v>0</v>
      </c>
      <c r="B10461" s="2">
        <f>'[1]2025年已发货'!B:B</f>
        <v>0</v>
      </c>
      <c r="C10461" s="2">
        <f>'[1]2025年已发货'!C:C</f>
        <v>0</v>
      </c>
      <c r="D10461" s="2">
        <f>'[1]2025年已发货'!D:D</f>
        <v>0</v>
      </c>
      <c r="E10461" s="2">
        <f>'[1]2025年已发货'!E:E</f>
        <v>0</v>
      </c>
      <c r="F10461" s="4">
        <f>'[1]2025年已发货'!F:F</f>
        <v>0</v>
      </c>
      <c r="G10461" s="2">
        <f>'[1]2025年已发货'!G:G</f>
        <v>0</v>
      </c>
      <c r="H10461" s="2">
        <f>'[1]2025年已发货'!H:H</f>
        <v>0</v>
      </c>
      <c r="I10461" s="2">
        <f>'[1]2025年已发货'!I:I</f>
        <v>0</v>
      </c>
      <c r="J10461" s="2" vm="1" t="e">
        <f>_xlfn._xlws.FILTER(辅助信息!D:D,辅助信息!G:G=G10461)</f>
        <v>#VALUE!</v>
      </c>
    </row>
    <row r="10462" spans="1:10">
      <c r="A10462" s="2">
        <f>'[1]2025年已发货'!A:A</f>
        <v>0</v>
      </c>
      <c r="B10462" s="2">
        <f>'[1]2025年已发货'!B:B</f>
        <v>0</v>
      </c>
      <c r="C10462" s="2">
        <f>'[1]2025年已发货'!C:C</f>
        <v>0</v>
      </c>
      <c r="D10462" s="2">
        <f>'[1]2025年已发货'!D:D</f>
        <v>0</v>
      </c>
      <c r="E10462" s="2">
        <f>'[1]2025年已发货'!E:E</f>
        <v>0</v>
      </c>
      <c r="F10462" s="4">
        <f>'[1]2025年已发货'!F:F</f>
        <v>0</v>
      </c>
      <c r="G10462" s="2">
        <f>'[1]2025年已发货'!G:G</f>
        <v>0</v>
      </c>
      <c r="H10462" s="2">
        <f>'[1]2025年已发货'!H:H</f>
        <v>0</v>
      </c>
      <c r="I10462" s="2">
        <f>'[1]2025年已发货'!I:I</f>
        <v>0</v>
      </c>
      <c r="J10462" s="2" vm="1" t="e">
        <f>_xlfn._xlws.FILTER(辅助信息!D:D,辅助信息!G:G=G10462)</f>
        <v>#VALUE!</v>
      </c>
    </row>
    <row r="10463" spans="1:10">
      <c r="A10463" s="2">
        <f>'[1]2025年已发货'!A:A</f>
        <v>0</v>
      </c>
      <c r="B10463" s="2">
        <f>'[1]2025年已发货'!B:B</f>
        <v>0</v>
      </c>
      <c r="C10463" s="2">
        <f>'[1]2025年已发货'!C:C</f>
        <v>0</v>
      </c>
      <c r="D10463" s="2">
        <f>'[1]2025年已发货'!D:D</f>
        <v>0</v>
      </c>
      <c r="E10463" s="2">
        <f>'[1]2025年已发货'!E:E</f>
        <v>0</v>
      </c>
      <c r="F10463" s="4">
        <f>'[1]2025年已发货'!F:F</f>
        <v>0</v>
      </c>
      <c r="G10463" s="2">
        <f>'[1]2025年已发货'!G:G</f>
        <v>0</v>
      </c>
      <c r="H10463" s="2">
        <f>'[1]2025年已发货'!H:H</f>
        <v>0</v>
      </c>
      <c r="I10463" s="2">
        <f>'[1]2025年已发货'!I:I</f>
        <v>0</v>
      </c>
      <c r="J10463" s="2" vm="1" t="e">
        <f>_xlfn._xlws.FILTER(辅助信息!D:D,辅助信息!G:G=G10463)</f>
        <v>#VALUE!</v>
      </c>
    </row>
    <row r="10464" spans="1:10">
      <c r="A10464" s="2">
        <f>'[1]2025年已发货'!A:A</f>
        <v>0</v>
      </c>
      <c r="B10464" s="2">
        <f>'[1]2025年已发货'!B:B</f>
        <v>0</v>
      </c>
      <c r="C10464" s="2">
        <f>'[1]2025年已发货'!C:C</f>
        <v>0</v>
      </c>
      <c r="D10464" s="2">
        <f>'[1]2025年已发货'!D:D</f>
        <v>0</v>
      </c>
      <c r="E10464" s="2">
        <f>'[1]2025年已发货'!E:E</f>
        <v>0</v>
      </c>
      <c r="F10464" s="4">
        <f>'[1]2025年已发货'!F:F</f>
        <v>0</v>
      </c>
      <c r="G10464" s="2">
        <f>'[1]2025年已发货'!G:G</f>
        <v>0</v>
      </c>
      <c r="H10464" s="2">
        <f>'[1]2025年已发货'!H:H</f>
        <v>0</v>
      </c>
      <c r="I10464" s="2">
        <f>'[1]2025年已发货'!I:I</f>
        <v>0</v>
      </c>
      <c r="J10464" s="2" vm="1" t="e">
        <f>_xlfn._xlws.FILTER(辅助信息!D:D,辅助信息!G:G=G10464)</f>
        <v>#VALUE!</v>
      </c>
    </row>
    <row r="10465" spans="1:10">
      <c r="A10465" s="2">
        <f>'[1]2025年已发货'!A:A</f>
        <v>0</v>
      </c>
      <c r="B10465" s="2">
        <f>'[1]2025年已发货'!B:B</f>
        <v>0</v>
      </c>
      <c r="C10465" s="2">
        <f>'[1]2025年已发货'!C:C</f>
        <v>0</v>
      </c>
      <c r="D10465" s="2">
        <f>'[1]2025年已发货'!D:D</f>
        <v>0</v>
      </c>
      <c r="E10465" s="2">
        <f>'[1]2025年已发货'!E:E</f>
        <v>0</v>
      </c>
      <c r="F10465" s="4">
        <f>'[1]2025年已发货'!F:F</f>
        <v>0</v>
      </c>
      <c r="G10465" s="2">
        <f>'[1]2025年已发货'!G:G</f>
        <v>0</v>
      </c>
      <c r="H10465" s="2">
        <f>'[1]2025年已发货'!H:H</f>
        <v>0</v>
      </c>
      <c r="I10465" s="2">
        <f>'[1]2025年已发货'!I:I</f>
        <v>0</v>
      </c>
      <c r="J10465" s="2" vm="1" t="e">
        <f>_xlfn._xlws.FILTER(辅助信息!D:D,辅助信息!G:G=G10465)</f>
        <v>#VALUE!</v>
      </c>
    </row>
    <row r="10466" spans="1:10">
      <c r="A10466" s="2">
        <f>'[1]2025年已发货'!A:A</f>
        <v>0</v>
      </c>
      <c r="B10466" s="2">
        <f>'[1]2025年已发货'!B:B</f>
        <v>0</v>
      </c>
      <c r="C10466" s="2">
        <f>'[1]2025年已发货'!C:C</f>
        <v>0</v>
      </c>
      <c r="D10466" s="2">
        <f>'[1]2025年已发货'!D:D</f>
        <v>0</v>
      </c>
      <c r="E10466" s="2">
        <f>'[1]2025年已发货'!E:E</f>
        <v>0</v>
      </c>
      <c r="F10466" s="4">
        <f>'[1]2025年已发货'!F:F</f>
        <v>0</v>
      </c>
      <c r="G10466" s="2">
        <f>'[1]2025年已发货'!G:G</f>
        <v>0</v>
      </c>
      <c r="H10466" s="2">
        <f>'[1]2025年已发货'!H:H</f>
        <v>0</v>
      </c>
      <c r="I10466" s="2">
        <f>'[1]2025年已发货'!I:I</f>
        <v>0</v>
      </c>
      <c r="J10466" s="2" vm="1" t="e">
        <f>_xlfn._xlws.FILTER(辅助信息!D:D,辅助信息!G:G=G10466)</f>
        <v>#VALUE!</v>
      </c>
    </row>
    <row r="10467" spans="1:10">
      <c r="A10467" s="2">
        <f>'[1]2025年已发货'!A:A</f>
        <v>0</v>
      </c>
      <c r="B10467" s="2">
        <f>'[1]2025年已发货'!B:B</f>
        <v>0</v>
      </c>
      <c r="C10467" s="2">
        <f>'[1]2025年已发货'!C:C</f>
        <v>0</v>
      </c>
      <c r="D10467" s="2">
        <f>'[1]2025年已发货'!D:D</f>
        <v>0</v>
      </c>
      <c r="E10467" s="2">
        <f>'[1]2025年已发货'!E:E</f>
        <v>0</v>
      </c>
      <c r="F10467" s="4">
        <f>'[1]2025年已发货'!F:F</f>
        <v>0</v>
      </c>
      <c r="G10467" s="2">
        <f>'[1]2025年已发货'!G:G</f>
        <v>0</v>
      </c>
      <c r="H10467" s="2">
        <f>'[1]2025年已发货'!H:H</f>
        <v>0</v>
      </c>
      <c r="I10467" s="2">
        <f>'[1]2025年已发货'!I:I</f>
        <v>0</v>
      </c>
      <c r="J10467" s="2" vm="1" t="e">
        <f>_xlfn._xlws.FILTER(辅助信息!D:D,辅助信息!G:G=G10467)</f>
        <v>#VALUE!</v>
      </c>
    </row>
    <row r="10468" spans="1:10">
      <c r="A10468" s="2">
        <f>'[1]2025年已发货'!A:A</f>
        <v>0</v>
      </c>
      <c r="B10468" s="2">
        <f>'[1]2025年已发货'!B:B</f>
        <v>0</v>
      </c>
      <c r="C10468" s="2">
        <f>'[1]2025年已发货'!C:C</f>
        <v>0</v>
      </c>
      <c r="D10468" s="2">
        <f>'[1]2025年已发货'!D:D</f>
        <v>0</v>
      </c>
      <c r="E10468" s="2">
        <f>'[1]2025年已发货'!E:E</f>
        <v>0</v>
      </c>
      <c r="F10468" s="4">
        <f>'[1]2025年已发货'!F:F</f>
        <v>0</v>
      </c>
      <c r="G10468" s="2">
        <f>'[1]2025年已发货'!G:G</f>
        <v>0</v>
      </c>
      <c r="H10468" s="2">
        <f>'[1]2025年已发货'!H:H</f>
        <v>0</v>
      </c>
      <c r="I10468" s="2">
        <f>'[1]2025年已发货'!I:I</f>
        <v>0</v>
      </c>
      <c r="J10468" s="2" vm="1" t="e">
        <f>_xlfn._xlws.FILTER(辅助信息!D:D,辅助信息!G:G=G10468)</f>
        <v>#VALUE!</v>
      </c>
    </row>
    <row r="10469" spans="1:10">
      <c r="A10469" s="2">
        <f>'[1]2025年已发货'!A:A</f>
        <v>0</v>
      </c>
      <c r="B10469" s="2">
        <f>'[1]2025年已发货'!B:B</f>
        <v>0</v>
      </c>
      <c r="C10469" s="2">
        <f>'[1]2025年已发货'!C:C</f>
        <v>0</v>
      </c>
      <c r="D10469" s="2">
        <f>'[1]2025年已发货'!D:D</f>
        <v>0</v>
      </c>
      <c r="E10469" s="2">
        <f>'[1]2025年已发货'!E:E</f>
        <v>0</v>
      </c>
      <c r="F10469" s="4">
        <f>'[1]2025年已发货'!F:F</f>
        <v>0</v>
      </c>
      <c r="G10469" s="2">
        <f>'[1]2025年已发货'!G:G</f>
        <v>0</v>
      </c>
      <c r="H10469" s="2">
        <f>'[1]2025年已发货'!H:H</f>
        <v>0</v>
      </c>
      <c r="I10469" s="2">
        <f>'[1]2025年已发货'!I:I</f>
        <v>0</v>
      </c>
      <c r="J10469" s="2" vm="1" t="e">
        <f>_xlfn._xlws.FILTER(辅助信息!D:D,辅助信息!G:G=G10469)</f>
        <v>#VALUE!</v>
      </c>
    </row>
    <row r="10470" spans="1:10">
      <c r="A10470" s="2">
        <f>'[1]2025年已发货'!A:A</f>
        <v>0</v>
      </c>
      <c r="B10470" s="2">
        <f>'[1]2025年已发货'!B:B</f>
        <v>0</v>
      </c>
      <c r="C10470" s="2">
        <f>'[1]2025年已发货'!C:C</f>
        <v>0</v>
      </c>
      <c r="D10470" s="2">
        <f>'[1]2025年已发货'!D:D</f>
        <v>0</v>
      </c>
      <c r="E10470" s="2">
        <f>'[1]2025年已发货'!E:E</f>
        <v>0</v>
      </c>
      <c r="F10470" s="4">
        <f>'[1]2025年已发货'!F:F</f>
        <v>0</v>
      </c>
      <c r="G10470" s="2">
        <f>'[1]2025年已发货'!G:G</f>
        <v>0</v>
      </c>
      <c r="H10470" s="2">
        <f>'[1]2025年已发货'!H:H</f>
        <v>0</v>
      </c>
      <c r="I10470" s="2">
        <f>'[1]2025年已发货'!I:I</f>
        <v>0</v>
      </c>
      <c r="J10470" s="2" vm="1" t="e">
        <f>_xlfn._xlws.FILTER(辅助信息!D:D,辅助信息!G:G=G10470)</f>
        <v>#VALUE!</v>
      </c>
    </row>
    <row r="10471" spans="1:10">
      <c r="A10471" s="2">
        <f>'[1]2025年已发货'!A:A</f>
        <v>0</v>
      </c>
      <c r="B10471" s="2">
        <f>'[1]2025年已发货'!B:B</f>
        <v>0</v>
      </c>
      <c r="C10471" s="2">
        <f>'[1]2025年已发货'!C:C</f>
        <v>0</v>
      </c>
      <c r="D10471" s="2">
        <f>'[1]2025年已发货'!D:D</f>
        <v>0</v>
      </c>
      <c r="E10471" s="2">
        <f>'[1]2025年已发货'!E:E</f>
        <v>0</v>
      </c>
      <c r="F10471" s="4">
        <f>'[1]2025年已发货'!F:F</f>
        <v>0</v>
      </c>
      <c r="G10471" s="2">
        <f>'[1]2025年已发货'!G:G</f>
        <v>0</v>
      </c>
      <c r="H10471" s="2">
        <f>'[1]2025年已发货'!H:H</f>
        <v>0</v>
      </c>
      <c r="I10471" s="2">
        <f>'[1]2025年已发货'!I:I</f>
        <v>0</v>
      </c>
      <c r="J10471" s="2" vm="1" t="e">
        <f>_xlfn._xlws.FILTER(辅助信息!D:D,辅助信息!G:G=G10471)</f>
        <v>#VALUE!</v>
      </c>
    </row>
    <row r="10472" spans="1:10">
      <c r="A10472" s="2">
        <f>'[1]2025年已发货'!A:A</f>
        <v>0</v>
      </c>
      <c r="B10472" s="2">
        <f>'[1]2025年已发货'!B:B</f>
        <v>0</v>
      </c>
      <c r="C10472" s="2">
        <f>'[1]2025年已发货'!C:C</f>
        <v>0</v>
      </c>
      <c r="D10472" s="2">
        <f>'[1]2025年已发货'!D:D</f>
        <v>0</v>
      </c>
      <c r="E10472" s="2">
        <f>'[1]2025年已发货'!E:E</f>
        <v>0</v>
      </c>
      <c r="F10472" s="4">
        <f>'[1]2025年已发货'!F:F</f>
        <v>0</v>
      </c>
      <c r="G10472" s="2">
        <f>'[1]2025年已发货'!G:G</f>
        <v>0</v>
      </c>
      <c r="H10472" s="2">
        <f>'[1]2025年已发货'!H:H</f>
        <v>0</v>
      </c>
      <c r="I10472" s="2">
        <f>'[1]2025年已发货'!I:I</f>
        <v>0</v>
      </c>
      <c r="J10472" s="2" vm="1" t="e">
        <f>_xlfn._xlws.FILTER(辅助信息!D:D,辅助信息!G:G=G10472)</f>
        <v>#VALUE!</v>
      </c>
    </row>
    <row r="10473" spans="1:10">
      <c r="A10473" s="2">
        <f>'[1]2025年已发货'!A:A</f>
        <v>0</v>
      </c>
      <c r="B10473" s="2">
        <f>'[1]2025年已发货'!B:B</f>
        <v>0</v>
      </c>
      <c r="C10473" s="2">
        <f>'[1]2025年已发货'!C:C</f>
        <v>0</v>
      </c>
      <c r="D10473" s="2">
        <f>'[1]2025年已发货'!D:D</f>
        <v>0</v>
      </c>
      <c r="E10473" s="2">
        <f>'[1]2025年已发货'!E:E</f>
        <v>0</v>
      </c>
      <c r="F10473" s="4">
        <f>'[1]2025年已发货'!F:F</f>
        <v>0</v>
      </c>
      <c r="G10473" s="2">
        <f>'[1]2025年已发货'!G:G</f>
        <v>0</v>
      </c>
      <c r="H10473" s="2">
        <f>'[1]2025年已发货'!H:H</f>
        <v>0</v>
      </c>
      <c r="I10473" s="2">
        <f>'[1]2025年已发货'!I:I</f>
        <v>0</v>
      </c>
      <c r="J10473" s="2" vm="1" t="e">
        <f>_xlfn._xlws.FILTER(辅助信息!D:D,辅助信息!G:G=G10473)</f>
        <v>#VALUE!</v>
      </c>
    </row>
    <row r="10474" spans="1:10">
      <c r="A10474" s="2">
        <f>'[1]2025年已发货'!A:A</f>
        <v>0</v>
      </c>
      <c r="B10474" s="2">
        <f>'[1]2025年已发货'!B:B</f>
        <v>0</v>
      </c>
      <c r="C10474" s="2">
        <f>'[1]2025年已发货'!C:C</f>
        <v>0</v>
      </c>
      <c r="D10474" s="2">
        <f>'[1]2025年已发货'!D:D</f>
        <v>0</v>
      </c>
      <c r="E10474" s="2">
        <f>'[1]2025年已发货'!E:E</f>
        <v>0</v>
      </c>
      <c r="F10474" s="4">
        <f>'[1]2025年已发货'!F:F</f>
        <v>0</v>
      </c>
      <c r="G10474" s="2">
        <f>'[1]2025年已发货'!G:G</f>
        <v>0</v>
      </c>
      <c r="H10474" s="2">
        <f>'[1]2025年已发货'!H:H</f>
        <v>0</v>
      </c>
      <c r="I10474" s="2">
        <f>'[1]2025年已发货'!I:I</f>
        <v>0</v>
      </c>
      <c r="J10474" s="2" vm="1" t="e">
        <f>_xlfn._xlws.FILTER(辅助信息!D:D,辅助信息!G:G=G10474)</f>
        <v>#VALUE!</v>
      </c>
    </row>
    <row r="10475" spans="1:10">
      <c r="A10475" s="2">
        <f>'[1]2025年已发货'!A:A</f>
        <v>0</v>
      </c>
      <c r="B10475" s="2">
        <f>'[1]2025年已发货'!B:B</f>
        <v>0</v>
      </c>
      <c r="C10475" s="2">
        <f>'[1]2025年已发货'!C:C</f>
        <v>0</v>
      </c>
      <c r="D10475" s="2">
        <f>'[1]2025年已发货'!D:D</f>
        <v>0</v>
      </c>
      <c r="E10475" s="2">
        <f>'[1]2025年已发货'!E:E</f>
        <v>0</v>
      </c>
      <c r="F10475" s="4">
        <f>'[1]2025年已发货'!F:F</f>
        <v>0</v>
      </c>
      <c r="G10475" s="2">
        <f>'[1]2025年已发货'!G:G</f>
        <v>0</v>
      </c>
      <c r="H10475" s="2">
        <f>'[1]2025年已发货'!H:H</f>
        <v>0</v>
      </c>
      <c r="I10475" s="2">
        <f>'[1]2025年已发货'!I:I</f>
        <v>0</v>
      </c>
      <c r="J10475" s="2" vm="1" t="e">
        <f>_xlfn._xlws.FILTER(辅助信息!D:D,辅助信息!G:G=G10475)</f>
        <v>#VALUE!</v>
      </c>
    </row>
    <row r="10476" spans="1:10">
      <c r="A10476" s="2">
        <f>'[1]2025年已发货'!A:A</f>
        <v>0</v>
      </c>
      <c r="B10476" s="2">
        <f>'[1]2025年已发货'!B:B</f>
        <v>0</v>
      </c>
      <c r="C10476" s="2">
        <f>'[1]2025年已发货'!C:C</f>
        <v>0</v>
      </c>
      <c r="D10476" s="2">
        <f>'[1]2025年已发货'!D:D</f>
        <v>0</v>
      </c>
      <c r="E10476" s="2">
        <f>'[1]2025年已发货'!E:E</f>
        <v>0</v>
      </c>
      <c r="F10476" s="4">
        <f>'[1]2025年已发货'!F:F</f>
        <v>0</v>
      </c>
      <c r="G10476" s="2">
        <f>'[1]2025年已发货'!G:G</f>
        <v>0</v>
      </c>
      <c r="H10476" s="2">
        <f>'[1]2025年已发货'!H:H</f>
        <v>0</v>
      </c>
      <c r="I10476" s="2">
        <f>'[1]2025年已发货'!I:I</f>
        <v>0</v>
      </c>
      <c r="J10476" s="2" vm="1" t="e">
        <f>_xlfn._xlws.FILTER(辅助信息!D:D,辅助信息!G:G=G10476)</f>
        <v>#VALUE!</v>
      </c>
    </row>
    <row r="10477" spans="1:10">
      <c r="A10477" s="2">
        <f>'[1]2025年已发货'!A:A</f>
        <v>0</v>
      </c>
      <c r="B10477" s="2">
        <f>'[1]2025年已发货'!B:B</f>
        <v>0</v>
      </c>
      <c r="C10477" s="2">
        <f>'[1]2025年已发货'!C:C</f>
        <v>0</v>
      </c>
      <c r="D10477" s="2">
        <f>'[1]2025年已发货'!D:D</f>
        <v>0</v>
      </c>
      <c r="E10477" s="2">
        <f>'[1]2025年已发货'!E:E</f>
        <v>0</v>
      </c>
      <c r="F10477" s="4">
        <f>'[1]2025年已发货'!F:F</f>
        <v>0</v>
      </c>
      <c r="G10477" s="2">
        <f>'[1]2025年已发货'!G:G</f>
        <v>0</v>
      </c>
      <c r="H10477" s="2">
        <f>'[1]2025年已发货'!H:H</f>
        <v>0</v>
      </c>
      <c r="I10477" s="2">
        <f>'[1]2025年已发货'!I:I</f>
        <v>0</v>
      </c>
      <c r="J10477" s="2" vm="1" t="e">
        <f>_xlfn._xlws.FILTER(辅助信息!D:D,辅助信息!G:G=G10477)</f>
        <v>#VALUE!</v>
      </c>
    </row>
    <row r="10478" spans="1:10">
      <c r="A10478" s="2">
        <f>'[1]2025年已发货'!A:A</f>
        <v>0</v>
      </c>
      <c r="B10478" s="2">
        <f>'[1]2025年已发货'!B:B</f>
        <v>0</v>
      </c>
      <c r="C10478" s="2">
        <f>'[1]2025年已发货'!C:C</f>
        <v>0</v>
      </c>
      <c r="D10478" s="2">
        <f>'[1]2025年已发货'!D:D</f>
        <v>0</v>
      </c>
      <c r="E10478" s="2">
        <f>'[1]2025年已发货'!E:E</f>
        <v>0</v>
      </c>
      <c r="F10478" s="4">
        <f>'[1]2025年已发货'!F:F</f>
        <v>0</v>
      </c>
      <c r="G10478" s="2">
        <f>'[1]2025年已发货'!G:G</f>
        <v>0</v>
      </c>
      <c r="H10478" s="2">
        <f>'[1]2025年已发货'!H:H</f>
        <v>0</v>
      </c>
      <c r="I10478" s="2">
        <f>'[1]2025年已发货'!I:I</f>
        <v>0</v>
      </c>
      <c r="J10478" s="2" vm="1" t="e">
        <f>_xlfn._xlws.FILTER(辅助信息!D:D,辅助信息!G:G=G10478)</f>
        <v>#VALUE!</v>
      </c>
    </row>
    <row r="10479" spans="1:10">
      <c r="A10479" s="2">
        <f>'[1]2025年已发货'!A:A</f>
        <v>0</v>
      </c>
      <c r="B10479" s="2">
        <f>'[1]2025年已发货'!B:B</f>
        <v>0</v>
      </c>
      <c r="C10479" s="2">
        <f>'[1]2025年已发货'!C:C</f>
        <v>0</v>
      </c>
      <c r="D10479" s="2">
        <f>'[1]2025年已发货'!D:D</f>
        <v>0</v>
      </c>
      <c r="E10479" s="2">
        <f>'[1]2025年已发货'!E:E</f>
        <v>0</v>
      </c>
      <c r="F10479" s="4">
        <f>'[1]2025年已发货'!F:F</f>
        <v>0</v>
      </c>
      <c r="G10479" s="2">
        <f>'[1]2025年已发货'!G:G</f>
        <v>0</v>
      </c>
      <c r="H10479" s="2">
        <f>'[1]2025年已发货'!H:H</f>
        <v>0</v>
      </c>
      <c r="I10479" s="2">
        <f>'[1]2025年已发货'!I:I</f>
        <v>0</v>
      </c>
      <c r="J10479" s="2" vm="1" t="e">
        <f>_xlfn._xlws.FILTER(辅助信息!D:D,辅助信息!G:G=G10479)</f>
        <v>#VALUE!</v>
      </c>
    </row>
    <row r="10480" spans="1:10">
      <c r="A10480" s="2">
        <f>'[1]2025年已发货'!A:A</f>
        <v>0</v>
      </c>
      <c r="B10480" s="2">
        <f>'[1]2025年已发货'!B:B</f>
        <v>0</v>
      </c>
      <c r="C10480" s="2">
        <f>'[1]2025年已发货'!C:C</f>
        <v>0</v>
      </c>
      <c r="D10480" s="2">
        <f>'[1]2025年已发货'!D:D</f>
        <v>0</v>
      </c>
      <c r="E10480" s="2">
        <f>'[1]2025年已发货'!E:E</f>
        <v>0</v>
      </c>
      <c r="F10480" s="4">
        <f>'[1]2025年已发货'!F:F</f>
        <v>0</v>
      </c>
      <c r="G10480" s="2">
        <f>'[1]2025年已发货'!G:G</f>
        <v>0</v>
      </c>
      <c r="H10480" s="2">
        <f>'[1]2025年已发货'!H:H</f>
        <v>0</v>
      </c>
      <c r="I10480" s="2">
        <f>'[1]2025年已发货'!I:I</f>
        <v>0</v>
      </c>
      <c r="J10480" s="2" vm="1" t="e">
        <f>_xlfn._xlws.FILTER(辅助信息!D:D,辅助信息!G:G=G10480)</f>
        <v>#VALUE!</v>
      </c>
    </row>
    <row r="10481" spans="1:10">
      <c r="A10481" s="2">
        <f>'[1]2025年已发货'!A:A</f>
        <v>0</v>
      </c>
      <c r="B10481" s="2">
        <f>'[1]2025年已发货'!B:B</f>
        <v>0</v>
      </c>
      <c r="C10481" s="2">
        <f>'[1]2025年已发货'!C:C</f>
        <v>0</v>
      </c>
      <c r="D10481" s="2">
        <f>'[1]2025年已发货'!D:D</f>
        <v>0</v>
      </c>
      <c r="E10481" s="2">
        <f>'[1]2025年已发货'!E:E</f>
        <v>0</v>
      </c>
      <c r="F10481" s="4">
        <f>'[1]2025年已发货'!F:F</f>
        <v>0</v>
      </c>
      <c r="G10481" s="2">
        <f>'[1]2025年已发货'!G:G</f>
        <v>0</v>
      </c>
      <c r="H10481" s="2">
        <f>'[1]2025年已发货'!H:H</f>
        <v>0</v>
      </c>
      <c r="I10481" s="2">
        <f>'[1]2025年已发货'!I:I</f>
        <v>0</v>
      </c>
      <c r="J10481" s="2" vm="1" t="e">
        <f>_xlfn._xlws.FILTER(辅助信息!D:D,辅助信息!G:G=G10481)</f>
        <v>#VALUE!</v>
      </c>
    </row>
    <row r="10482" spans="1:10">
      <c r="A10482" s="2">
        <f>'[1]2025年已发货'!A:A</f>
        <v>0</v>
      </c>
      <c r="B10482" s="2">
        <f>'[1]2025年已发货'!B:B</f>
        <v>0</v>
      </c>
      <c r="C10482" s="2">
        <f>'[1]2025年已发货'!C:C</f>
        <v>0</v>
      </c>
      <c r="D10482" s="2">
        <f>'[1]2025年已发货'!D:D</f>
        <v>0</v>
      </c>
      <c r="E10482" s="2">
        <f>'[1]2025年已发货'!E:E</f>
        <v>0</v>
      </c>
      <c r="F10482" s="4">
        <f>'[1]2025年已发货'!F:F</f>
        <v>0</v>
      </c>
      <c r="G10482" s="2">
        <f>'[1]2025年已发货'!G:G</f>
        <v>0</v>
      </c>
      <c r="H10482" s="2">
        <f>'[1]2025年已发货'!H:H</f>
        <v>0</v>
      </c>
      <c r="I10482" s="2">
        <f>'[1]2025年已发货'!I:I</f>
        <v>0</v>
      </c>
      <c r="J10482" s="2" vm="1" t="e">
        <f>_xlfn._xlws.FILTER(辅助信息!D:D,辅助信息!G:G=G10482)</f>
        <v>#VALUE!</v>
      </c>
    </row>
    <row r="10483" spans="1:10">
      <c r="A10483" s="2">
        <f>'[1]2025年已发货'!A:A</f>
        <v>0</v>
      </c>
      <c r="B10483" s="2">
        <f>'[1]2025年已发货'!B:B</f>
        <v>0</v>
      </c>
      <c r="C10483" s="2">
        <f>'[1]2025年已发货'!C:C</f>
        <v>0</v>
      </c>
      <c r="D10483" s="2">
        <f>'[1]2025年已发货'!D:D</f>
        <v>0</v>
      </c>
      <c r="E10483" s="2">
        <f>'[1]2025年已发货'!E:E</f>
        <v>0</v>
      </c>
      <c r="F10483" s="4">
        <f>'[1]2025年已发货'!F:F</f>
        <v>0</v>
      </c>
      <c r="G10483" s="2">
        <f>'[1]2025年已发货'!G:G</f>
        <v>0</v>
      </c>
      <c r="H10483" s="2">
        <f>'[1]2025年已发货'!H:H</f>
        <v>0</v>
      </c>
      <c r="I10483" s="2">
        <f>'[1]2025年已发货'!I:I</f>
        <v>0</v>
      </c>
      <c r="J10483" s="2" vm="1" t="e">
        <f>_xlfn._xlws.FILTER(辅助信息!D:D,辅助信息!G:G=G10483)</f>
        <v>#VALUE!</v>
      </c>
    </row>
    <row r="10484" spans="1:10">
      <c r="A10484" s="2">
        <f>'[1]2025年已发货'!A:A</f>
        <v>0</v>
      </c>
      <c r="B10484" s="2">
        <f>'[1]2025年已发货'!B:B</f>
        <v>0</v>
      </c>
      <c r="C10484" s="2">
        <f>'[1]2025年已发货'!C:C</f>
        <v>0</v>
      </c>
      <c r="D10484" s="2">
        <f>'[1]2025年已发货'!D:D</f>
        <v>0</v>
      </c>
      <c r="E10484" s="2">
        <f>'[1]2025年已发货'!E:E</f>
        <v>0</v>
      </c>
      <c r="F10484" s="4">
        <f>'[1]2025年已发货'!F:F</f>
        <v>0</v>
      </c>
      <c r="G10484" s="2">
        <f>'[1]2025年已发货'!G:G</f>
        <v>0</v>
      </c>
      <c r="H10484" s="2">
        <f>'[1]2025年已发货'!H:H</f>
        <v>0</v>
      </c>
      <c r="I10484" s="2">
        <f>'[1]2025年已发货'!I:I</f>
        <v>0</v>
      </c>
      <c r="J10484" s="2" vm="1" t="e">
        <f>_xlfn._xlws.FILTER(辅助信息!D:D,辅助信息!G:G=G10484)</f>
        <v>#VALUE!</v>
      </c>
    </row>
    <row r="10485" spans="1:10">
      <c r="A10485" s="2">
        <f>'[1]2025年已发货'!A:A</f>
        <v>0</v>
      </c>
      <c r="B10485" s="2">
        <f>'[1]2025年已发货'!B:B</f>
        <v>0</v>
      </c>
      <c r="C10485" s="2">
        <f>'[1]2025年已发货'!C:C</f>
        <v>0</v>
      </c>
      <c r="D10485" s="2">
        <f>'[1]2025年已发货'!D:D</f>
        <v>0</v>
      </c>
      <c r="E10485" s="2">
        <f>'[1]2025年已发货'!E:E</f>
        <v>0</v>
      </c>
      <c r="F10485" s="4">
        <f>'[1]2025年已发货'!F:F</f>
        <v>0</v>
      </c>
      <c r="G10485" s="2">
        <f>'[1]2025年已发货'!G:G</f>
        <v>0</v>
      </c>
      <c r="H10485" s="2">
        <f>'[1]2025年已发货'!H:H</f>
        <v>0</v>
      </c>
      <c r="I10485" s="2">
        <f>'[1]2025年已发货'!I:I</f>
        <v>0</v>
      </c>
      <c r="J10485" s="2" vm="1" t="e">
        <f>_xlfn._xlws.FILTER(辅助信息!D:D,辅助信息!G:G=G10485)</f>
        <v>#VALUE!</v>
      </c>
    </row>
    <row r="10486" spans="1:10">
      <c r="A10486" s="2">
        <f>'[1]2025年已发货'!A:A</f>
        <v>0</v>
      </c>
      <c r="B10486" s="2">
        <f>'[1]2025年已发货'!B:B</f>
        <v>0</v>
      </c>
      <c r="C10486" s="2">
        <f>'[1]2025年已发货'!C:C</f>
        <v>0</v>
      </c>
      <c r="D10486" s="2">
        <f>'[1]2025年已发货'!D:D</f>
        <v>0</v>
      </c>
      <c r="E10486" s="2">
        <f>'[1]2025年已发货'!E:E</f>
        <v>0</v>
      </c>
      <c r="F10486" s="4">
        <f>'[1]2025年已发货'!F:F</f>
        <v>0</v>
      </c>
      <c r="G10486" s="2">
        <f>'[1]2025年已发货'!G:G</f>
        <v>0</v>
      </c>
      <c r="H10486" s="2">
        <f>'[1]2025年已发货'!H:H</f>
        <v>0</v>
      </c>
      <c r="I10486" s="2">
        <f>'[1]2025年已发货'!I:I</f>
        <v>0</v>
      </c>
      <c r="J10486" s="2" vm="1" t="e">
        <f>_xlfn._xlws.FILTER(辅助信息!D:D,辅助信息!G:G=G10486)</f>
        <v>#VALUE!</v>
      </c>
    </row>
    <row r="10487" spans="1:10">
      <c r="A10487" s="2">
        <f>'[1]2025年已发货'!A:A</f>
        <v>0</v>
      </c>
      <c r="B10487" s="2">
        <f>'[1]2025年已发货'!B:B</f>
        <v>0</v>
      </c>
      <c r="C10487" s="2">
        <f>'[1]2025年已发货'!C:C</f>
        <v>0</v>
      </c>
      <c r="D10487" s="2">
        <f>'[1]2025年已发货'!D:D</f>
        <v>0</v>
      </c>
      <c r="E10487" s="2">
        <f>'[1]2025年已发货'!E:E</f>
        <v>0</v>
      </c>
      <c r="F10487" s="4">
        <f>'[1]2025年已发货'!F:F</f>
        <v>0</v>
      </c>
      <c r="G10487" s="2">
        <f>'[1]2025年已发货'!G:G</f>
        <v>0</v>
      </c>
      <c r="H10487" s="2">
        <f>'[1]2025年已发货'!H:H</f>
        <v>0</v>
      </c>
      <c r="I10487" s="2">
        <f>'[1]2025年已发货'!I:I</f>
        <v>0</v>
      </c>
      <c r="J10487" s="2" vm="1" t="e">
        <f>_xlfn._xlws.FILTER(辅助信息!D:D,辅助信息!G:G=G10487)</f>
        <v>#VALUE!</v>
      </c>
    </row>
    <row r="10488" spans="1:10">
      <c r="A10488" s="2">
        <f>'[1]2025年已发货'!A:A</f>
        <v>0</v>
      </c>
      <c r="B10488" s="2">
        <f>'[1]2025年已发货'!B:B</f>
        <v>0</v>
      </c>
      <c r="C10488" s="2">
        <f>'[1]2025年已发货'!C:C</f>
        <v>0</v>
      </c>
      <c r="D10488" s="2">
        <f>'[1]2025年已发货'!D:D</f>
        <v>0</v>
      </c>
      <c r="E10488" s="2">
        <f>'[1]2025年已发货'!E:E</f>
        <v>0</v>
      </c>
      <c r="F10488" s="4">
        <f>'[1]2025年已发货'!F:F</f>
        <v>0</v>
      </c>
      <c r="G10488" s="2">
        <f>'[1]2025年已发货'!G:G</f>
        <v>0</v>
      </c>
      <c r="H10488" s="2">
        <f>'[1]2025年已发货'!H:H</f>
        <v>0</v>
      </c>
      <c r="I10488" s="2">
        <f>'[1]2025年已发货'!I:I</f>
        <v>0</v>
      </c>
      <c r="J10488" s="2" vm="1" t="e">
        <f>_xlfn._xlws.FILTER(辅助信息!D:D,辅助信息!G:G=G10488)</f>
        <v>#VALUE!</v>
      </c>
    </row>
    <row r="10489" spans="1:10">
      <c r="A10489" s="2">
        <f>'[1]2025年已发货'!A:A</f>
        <v>0</v>
      </c>
      <c r="B10489" s="2">
        <f>'[1]2025年已发货'!B:B</f>
        <v>0</v>
      </c>
      <c r="C10489" s="2">
        <f>'[1]2025年已发货'!C:C</f>
        <v>0</v>
      </c>
      <c r="D10489" s="2">
        <f>'[1]2025年已发货'!D:D</f>
        <v>0</v>
      </c>
      <c r="E10489" s="2">
        <f>'[1]2025年已发货'!E:E</f>
        <v>0</v>
      </c>
      <c r="F10489" s="4">
        <f>'[1]2025年已发货'!F:F</f>
        <v>0</v>
      </c>
      <c r="G10489" s="2">
        <f>'[1]2025年已发货'!G:G</f>
        <v>0</v>
      </c>
      <c r="H10489" s="2">
        <f>'[1]2025年已发货'!H:H</f>
        <v>0</v>
      </c>
      <c r="I10489" s="2">
        <f>'[1]2025年已发货'!I:I</f>
        <v>0</v>
      </c>
      <c r="J10489" s="2" vm="1" t="e">
        <f>_xlfn._xlws.FILTER(辅助信息!D:D,辅助信息!G:G=G10489)</f>
        <v>#VALUE!</v>
      </c>
    </row>
    <row r="10490" spans="1:10">
      <c r="A10490" s="2">
        <f>'[1]2025年已发货'!A:A</f>
        <v>0</v>
      </c>
      <c r="B10490" s="2">
        <f>'[1]2025年已发货'!B:B</f>
        <v>0</v>
      </c>
      <c r="C10490" s="2">
        <f>'[1]2025年已发货'!C:C</f>
        <v>0</v>
      </c>
      <c r="D10490" s="2">
        <f>'[1]2025年已发货'!D:D</f>
        <v>0</v>
      </c>
      <c r="E10490" s="2">
        <f>'[1]2025年已发货'!E:E</f>
        <v>0</v>
      </c>
      <c r="F10490" s="4">
        <f>'[1]2025年已发货'!F:F</f>
        <v>0</v>
      </c>
      <c r="G10490" s="2">
        <f>'[1]2025年已发货'!G:G</f>
        <v>0</v>
      </c>
      <c r="H10490" s="2">
        <f>'[1]2025年已发货'!H:H</f>
        <v>0</v>
      </c>
      <c r="I10490" s="2">
        <f>'[1]2025年已发货'!I:I</f>
        <v>0</v>
      </c>
      <c r="J10490" s="2" vm="1" t="e">
        <f>_xlfn._xlws.FILTER(辅助信息!D:D,辅助信息!G:G=G10490)</f>
        <v>#VALUE!</v>
      </c>
    </row>
    <row r="10491" spans="1:10">
      <c r="A10491" s="2">
        <f>'[1]2025年已发货'!A:A</f>
        <v>0</v>
      </c>
      <c r="B10491" s="2">
        <f>'[1]2025年已发货'!B:B</f>
        <v>0</v>
      </c>
      <c r="C10491" s="2">
        <f>'[1]2025年已发货'!C:C</f>
        <v>0</v>
      </c>
      <c r="D10491" s="2">
        <f>'[1]2025年已发货'!D:D</f>
        <v>0</v>
      </c>
      <c r="E10491" s="2">
        <f>'[1]2025年已发货'!E:E</f>
        <v>0</v>
      </c>
      <c r="F10491" s="4">
        <f>'[1]2025年已发货'!F:F</f>
        <v>0</v>
      </c>
      <c r="G10491" s="2">
        <f>'[1]2025年已发货'!G:G</f>
        <v>0</v>
      </c>
      <c r="H10491" s="2">
        <f>'[1]2025年已发货'!H:H</f>
        <v>0</v>
      </c>
      <c r="I10491" s="2">
        <f>'[1]2025年已发货'!I:I</f>
        <v>0</v>
      </c>
      <c r="J10491" s="2" vm="1" t="e">
        <f>_xlfn._xlws.FILTER(辅助信息!D:D,辅助信息!G:G=G10491)</f>
        <v>#VALUE!</v>
      </c>
    </row>
    <row r="10492" spans="1:10">
      <c r="A10492" s="2">
        <f>'[1]2025年已发货'!A:A</f>
        <v>0</v>
      </c>
      <c r="B10492" s="2">
        <f>'[1]2025年已发货'!B:B</f>
        <v>0</v>
      </c>
      <c r="C10492" s="2">
        <f>'[1]2025年已发货'!C:C</f>
        <v>0</v>
      </c>
      <c r="D10492" s="2">
        <f>'[1]2025年已发货'!D:D</f>
        <v>0</v>
      </c>
      <c r="E10492" s="2">
        <f>'[1]2025年已发货'!E:E</f>
        <v>0</v>
      </c>
      <c r="F10492" s="4">
        <f>'[1]2025年已发货'!F:F</f>
        <v>0</v>
      </c>
      <c r="G10492" s="2">
        <f>'[1]2025年已发货'!G:G</f>
        <v>0</v>
      </c>
      <c r="H10492" s="2">
        <f>'[1]2025年已发货'!H:H</f>
        <v>0</v>
      </c>
      <c r="I10492" s="2">
        <f>'[1]2025年已发货'!I:I</f>
        <v>0</v>
      </c>
      <c r="J10492" s="2" vm="1" t="e">
        <f>_xlfn._xlws.FILTER(辅助信息!D:D,辅助信息!G:G=G10492)</f>
        <v>#VALUE!</v>
      </c>
    </row>
    <row r="10493" spans="1:10">
      <c r="A10493" s="2">
        <f>'[1]2025年已发货'!A:A</f>
        <v>0</v>
      </c>
      <c r="B10493" s="2">
        <f>'[1]2025年已发货'!B:B</f>
        <v>0</v>
      </c>
      <c r="C10493" s="2">
        <f>'[1]2025年已发货'!C:C</f>
        <v>0</v>
      </c>
      <c r="D10493" s="2">
        <f>'[1]2025年已发货'!D:D</f>
        <v>0</v>
      </c>
      <c r="E10493" s="2">
        <f>'[1]2025年已发货'!E:E</f>
        <v>0</v>
      </c>
      <c r="F10493" s="4">
        <f>'[1]2025年已发货'!F:F</f>
        <v>0</v>
      </c>
      <c r="G10493" s="2">
        <f>'[1]2025年已发货'!G:G</f>
        <v>0</v>
      </c>
      <c r="H10493" s="2">
        <f>'[1]2025年已发货'!H:H</f>
        <v>0</v>
      </c>
      <c r="I10493" s="2">
        <f>'[1]2025年已发货'!I:I</f>
        <v>0</v>
      </c>
      <c r="J10493" s="2" vm="1" t="e">
        <f>_xlfn._xlws.FILTER(辅助信息!D:D,辅助信息!G:G=G10493)</f>
        <v>#VALUE!</v>
      </c>
    </row>
    <row r="10494" spans="1:10">
      <c r="A10494" s="2">
        <f>'[1]2025年已发货'!A:A</f>
        <v>0</v>
      </c>
      <c r="B10494" s="2">
        <f>'[1]2025年已发货'!B:B</f>
        <v>0</v>
      </c>
      <c r="C10494" s="2">
        <f>'[1]2025年已发货'!C:C</f>
        <v>0</v>
      </c>
      <c r="D10494" s="2">
        <f>'[1]2025年已发货'!D:D</f>
        <v>0</v>
      </c>
      <c r="E10494" s="2">
        <f>'[1]2025年已发货'!E:E</f>
        <v>0</v>
      </c>
      <c r="F10494" s="4">
        <f>'[1]2025年已发货'!F:F</f>
        <v>0</v>
      </c>
      <c r="G10494" s="2">
        <f>'[1]2025年已发货'!G:G</f>
        <v>0</v>
      </c>
      <c r="H10494" s="2">
        <f>'[1]2025年已发货'!H:H</f>
        <v>0</v>
      </c>
      <c r="I10494" s="2">
        <f>'[1]2025年已发货'!I:I</f>
        <v>0</v>
      </c>
      <c r="J10494" s="2" vm="1" t="e">
        <f>_xlfn._xlws.FILTER(辅助信息!D:D,辅助信息!G:G=G10494)</f>
        <v>#VALUE!</v>
      </c>
    </row>
  </sheetData>
  <autoFilter ref="A1:K10494">
    <extLst/>
  </autoFilter>
  <pageMargins left="0.75" right="0.75" top="1" bottom="1" header="0.5" footer="0.5"/>
  <pageSetup paperSize="9" orientation="portrait"/>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xml version="1.0" encoding="utf-8"?>
<allowEditUser xmlns="https://web.wps.cn/et/2018/main" xmlns:s="http://schemas.openxmlformats.org/spreadsheetml/2006/main" hasInvisiblePropRange="0">
  <rangeList sheetStid="1" master="">
    <arrUserId title="区域1" rangeCreator="" othersAccessPermission="edit"/>
  </rangeList>
  <rangeList sheetStid="2" master=""/>
  <rangeList sheetStid="7" master=""/>
  <rangeList sheetStid="6" master=""/>
  <rangeList sheetStid="3" master=""/>
  <rangeList sheetStid="4" master=""/>
</allowEditUser>
</file>

<file path=customXml/itemProps1.xml><?xml version="1.0" encoding="utf-8"?>
<ds:datastoreItem xmlns:ds="http://schemas.openxmlformats.org/officeDocument/2006/customXml" ds:itemID="{5A5607D9-04D2-4DE1-AC0E-A7772F01BC71}">
  <ds:schemaRefs>
    <ds:schemaRef ds:uri="https://web.wps.cn/et/2018/main"/>
    <ds:schemaRef ds:uri="http://schemas.openxmlformats.org/spreadsheetml/2006/main"/>
  </ds:schemaRefs>
</ds:datastoreItem>
</file>

<file path=docProps/app.xml><?xml version="1.0" encoding="utf-8"?>
<Properties xmlns="http://schemas.openxmlformats.org/officeDocument/2006/extended-properties" xmlns:vt="http://schemas.openxmlformats.org/officeDocument/2006/docPropsVTypes">
  <Application>Microsoft Excel</Application>
  <HeadingPairs>
    <vt:vector size="2" baseType="variant">
      <vt:variant>
        <vt:lpstr>工作表</vt:lpstr>
      </vt:variant>
      <vt:variant>
        <vt:i4>6</vt:i4>
      </vt:variant>
    </vt:vector>
  </HeadingPairs>
  <TitlesOfParts>
    <vt:vector size="6" baseType="lpstr">
      <vt:lpstr>汇总计划</vt:lpstr>
      <vt:lpstr>辅助信息</vt:lpstr>
      <vt:lpstr>URL</vt:lpstr>
      <vt:lpstr>导出计数_项目部</vt:lpstr>
      <vt:lpstr>钢厂库存表</vt:lpstr>
      <vt:lpstr>物流明细</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H</dc:creator>
  <cp:lastModifiedBy>周杭</cp:lastModifiedBy>
  <dcterms:created xsi:type="dcterms:W3CDTF">2023-01-09T01:14:00Z</dcterms:created>
  <dcterms:modified xsi:type="dcterms:W3CDTF">2025-11-10T10:09:32Z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ICV">
    <vt:lpwstr>36FF48C4207B4A319B5CE90401515614_11</vt:lpwstr>
  </property>
  <property fmtid="{D5CDD505-2E9C-101B-9397-08002B2CF9AE}" pid="3" name="KSOProductBuildVer">
    <vt:lpwstr>2052-11.1.0.15319</vt:lpwstr>
  </property>
  <property fmtid="{D5CDD505-2E9C-101B-9397-08002B2CF9AE}" pid="4" name="KSOReadingLayout">
    <vt:bool>true</vt:bool>
  </property>
</Properties>
</file>